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8_{FEF873F7-E2A3-4F21-BEB6-0CAB425628F1}" xr6:coauthVersionLast="47" xr6:coauthVersionMax="47" xr10:uidLastSave="{00000000-0000-0000-0000-000000000000}"/>
  <bookViews>
    <workbookView xWindow="-120" yWindow="-120" windowWidth="29040" windowHeight="15720" xr2:uid="{912389E4-A1EE-4E33-BC5F-ED06E10A6FA0}"/>
  </bookViews>
  <sheets>
    <sheet name="Index" sheetId="28" r:id="rId1"/>
    <sheet name="Input| Setup" sheetId="12" r:id="rId2"/>
    <sheet name="Input| Escalations" sheetId="38" r:id="rId3"/>
    <sheet name="Input| Projects" sheetId="1" r:id="rId4"/>
    <sheet name="Input| Disposals" sheetId="36" r:id="rId5"/>
    <sheet name="Input| Type 2 capcons" sheetId="40" r:id="rId6"/>
    <sheet name="Input| Overheads" sheetId="13" r:id="rId7"/>
    <sheet name="Calc| Overheads Allocation" sheetId="34" r:id="rId8"/>
    <sheet name="Calc| Project Costs" sheetId="3" r:id="rId9"/>
    <sheet name="Calc| Expensing" sheetId="18" r:id="rId10"/>
    <sheet name="Output| PTRM (SCS)" sheetId="6" r:id="rId11"/>
    <sheet name="Output| PTRM (DFA)" sheetId="39" r:id="rId12"/>
    <sheet name="Output| AER" sheetId="32" r:id="rId13"/>
    <sheet name="Output| DNSP" sheetId="42" r:id="rId14"/>
    <sheet name="Model Validation" sheetId="14" r:id="rId15"/>
  </sheets>
  <definedNames>
    <definedName name="_xlnm._FilterDatabase" localSheetId="8" hidden="1">'Calc| Project Costs'!$C$9:$G$1009</definedName>
    <definedName name="_xlnm._FilterDatabase" localSheetId="3" hidden="1">'Input| Projects'!$B$9:$CY$1009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7" i="1" l="1"/>
  <c r="Y7" i="1"/>
  <c r="B3" i="1"/>
  <c r="B31" i="14" s="1"/>
  <c r="B2" i="1"/>
  <c r="B1" i="1"/>
  <c r="B3" i="36"/>
  <c r="B39" i="14" s="1"/>
  <c r="B2" i="36"/>
  <c r="B1" i="36"/>
  <c r="B20" i="28" l="1"/>
  <c r="B21" i="28"/>
  <c r="CY11" i="1"/>
  <c r="CY12" i="1"/>
  <c r="CY13" i="1"/>
  <c r="CY14" i="1"/>
  <c r="CY15" i="1"/>
  <c r="CY16" i="1"/>
  <c r="CY17" i="1"/>
  <c r="CY18" i="1"/>
  <c r="CY19" i="1"/>
  <c r="CY20" i="1"/>
  <c r="CY21" i="1"/>
  <c r="CY22" i="1"/>
  <c r="CY23" i="1"/>
  <c r="CY24" i="1"/>
  <c r="CY25" i="1"/>
  <c r="CY26" i="1"/>
  <c r="CY27" i="1"/>
  <c r="CY28" i="1"/>
  <c r="CY29" i="1"/>
  <c r="CY30" i="1"/>
  <c r="CY31" i="1"/>
  <c r="CY32" i="1"/>
  <c r="CY33" i="1"/>
  <c r="CY34" i="1"/>
  <c r="CY35" i="1"/>
  <c r="CY36" i="1"/>
  <c r="CY37" i="1"/>
  <c r="CY38" i="1"/>
  <c r="CY39" i="1"/>
  <c r="CY40" i="1"/>
  <c r="CY41" i="1"/>
  <c r="CY42" i="1"/>
  <c r="CY43" i="1"/>
  <c r="CY44" i="1"/>
  <c r="CY45" i="1"/>
  <c r="CY46" i="1"/>
  <c r="CY47" i="1"/>
  <c r="CY48" i="1"/>
  <c r="CY49" i="1"/>
  <c r="CY50" i="1"/>
  <c r="CY51" i="1"/>
  <c r="CY52" i="1"/>
  <c r="CY53" i="1"/>
  <c r="CY54" i="1"/>
  <c r="CY55" i="1"/>
  <c r="CY56" i="1"/>
  <c r="CY57" i="1"/>
  <c r="CY58" i="1"/>
  <c r="CY59" i="1"/>
  <c r="CY60" i="1"/>
  <c r="CY61" i="1"/>
  <c r="CY62" i="1"/>
  <c r="CY63" i="1"/>
  <c r="CY64" i="1"/>
  <c r="CY65" i="1"/>
  <c r="CY66" i="1"/>
  <c r="CY67" i="1"/>
  <c r="CY68" i="1"/>
  <c r="CY69" i="1"/>
  <c r="CY70" i="1"/>
  <c r="CY71" i="1"/>
  <c r="CY72" i="1"/>
  <c r="CY73" i="1"/>
  <c r="CY74" i="1"/>
  <c r="CY75" i="1"/>
  <c r="CY76" i="1"/>
  <c r="CY77" i="1"/>
  <c r="CY78" i="1"/>
  <c r="CY79" i="1"/>
  <c r="CY80" i="1"/>
  <c r="CY81" i="1"/>
  <c r="CY82" i="1"/>
  <c r="CY83" i="1"/>
  <c r="CY84" i="1"/>
  <c r="CY85" i="1"/>
  <c r="CY86" i="1"/>
  <c r="CY87" i="1"/>
  <c r="CY88" i="1"/>
  <c r="CY89" i="1"/>
  <c r="CY90" i="1"/>
  <c r="CY91" i="1"/>
  <c r="CY92" i="1"/>
  <c r="CY93" i="1"/>
  <c r="CY94" i="1"/>
  <c r="CY95" i="1"/>
  <c r="CY96" i="1"/>
  <c r="CY97" i="1"/>
  <c r="CY98" i="1"/>
  <c r="CY99" i="1"/>
  <c r="CY100" i="1"/>
  <c r="CY101" i="1"/>
  <c r="CY102" i="1"/>
  <c r="CY103" i="1"/>
  <c r="CY104" i="1"/>
  <c r="CY105" i="1"/>
  <c r="CY106" i="1"/>
  <c r="CY107" i="1"/>
  <c r="CY108" i="1"/>
  <c r="CY109" i="1"/>
  <c r="CY110" i="1"/>
  <c r="CY111" i="1"/>
  <c r="CY112" i="1"/>
  <c r="CY113" i="1"/>
  <c r="CY114" i="1"/>
  <c r="CY115" i="1"/>
  <c r="CY116" i="1"/>
  <c r="CY117" i="1"/>
  <c r="CY118" i="1"/>
  <c r="CY119" i="1"/>
  <c r="CY120" i="1"/>
  <c r="CY121" i="1"/>
  <c r="CY122" i="1"/>
  <c r="CY123" i="1"/>
  <c r="CY124" i="1"/>
  <c r="CY125" i="1"/>
  <c r="CY126" i="1"/>
  <c r="CY127" i="1"/>
  <c r="CY128" i="1"/>
  <c r="CY129" i="1"/>
  <c r="CY130" i="1"/>
  <c r="CY131" i="1"/>
  <c r="CY132" i="1"/>
  <c r="CY133" i="1"/>
  <c r="CY134" i="1"/>
  <c r="CY135" i="1"/>
  <c r="CY136" i="1"/>
  <c r="CY137" i="1"/>
  <c r="CY138" i="1"/>
  <c r="CY139" i="1"/>
  <c r="CY140" i="1"/>
  <c r="CY141" i="1"/>
  <c r="CY142" i="1"/>
  <c r="CY143" i="1"/>
  <c r="CY144" i="1"/>
  <c r="CY145" i="1"/>
  <c r="CY146" i="1"/>
  <c r="CY147" i="1"/>
  <c r="CY148" i="1"/>
  <c r="CY149" i="1"/>
  <c r="CY150" i="1"/>
  <c r="CY151" i="1"/>
  <c r="CY152" i="1"/>
  <c r="CY153" i="1"/>
  <c r="CY154" i="1"/>
  <c r="CY155" i="1"/>
  <c r="CY156" i="1"/>
  <c r="CY157" i="1"/>
  <c r="CY158" i="1"/>
  <c r="CY159" i="1"/>
  <c r="CY160" i="1"/>
  <c r="CY161" i="1"/>
  <c r="CY162" i="1"/>
  <c r="CY163" i="1"/>
  <c r="CY164" i="1"/>
  <c r="CY165" i="1"/>
  <c r="CY166" i="1"/>
  <c r="CY167" i="1"/>
  <c r="CY168" i="1"/>
  <c r="CY169" i="1"/>
  <c r="CY170" i="1"/>
  <c r="CY171" i="1"/>
  <c r="CY172" i="1"/>
  <c r="CY173" i="1"/>
  <c r="CY174" i="1"/>
  <c r="CY175" i="1"/>
  <c r="CY176" i="1"/>
  <c r="CY177" i="1"/>
  <c r="CY178" i="1"/>
  <c r="CY179" i="1"/>
  <c r="CY180" i="1"/>
  <c r="CY181" i="1"/>
  <c r="CY182" i="1"/>
  <c r="CY183" i="1"/>
  <c r="CY184" i="1"/>
  <c r="CY185" i="1"/>
  <c r="CY186" i="1"/>
  <c r="CY187" i="1"/>
  <c r="CY188" i="1"/>
  <c r="CY189" i="1"/>
  <c r="CY190" i="1"/>
  <c r="CY191" i="1"/>
  <c r="CY192" i="1"/>
  <c r="CY193" i="1"/>
  <c r="CY194" i="1"/>
  <c r="CY195" i="1"/>
  <c r="CY196" i="1"/>
  <c r="CY197" i="1"/>
  <c r="CY198" i="1"/>
  <c r="CY199" i="1"/>
  <c r="CY200" i="1"/>
  <c r="CY201" i="1"/>
  <c r="CY202" i="1"/>
  <c r="CY203" i="1"/>
  <c r="CY204" i="1"/>
  <c r="CY205" i="1"/>
  <c r="CY206" i="1"/>
  <c r="CY207" i="1"/>
  <c r="CY208" i="1"/>
  <c r="CY209" i="1"/>
  <c r="CY210" i="1"/>
  <c r="CY211" i="1"/>
  <c r="CY212" i="1"/>
  <c r="CY213" i="1"/>
  <c r="CY214" i="1"/>
  <c r="CY215" i="1"/>
  <c r="CY216" i="1"/>
  <c r="CY217" i="1"/>
  <c r="CY218" i="1"/>
  <c r="CY219" i="1"/>
  <c r="CY220" i="1"/>
  <c r="CY221" i="1"/>
  <c r="CY222" i="1"/>
  <c r="CY223" i="1"/>
  <c r="CY224" i="1"/>
  <c r="CY225" i="1"/>
  <c r="CY226" i="1"/>
  <c r="CY227" i="1"/>
  <c r="CY228" i="1"/>
  <c r="CY229" i="1"/>
  <c r="CY230" i="1"/>
  <c r="CY231" i="1"/>
  <c r="CY232" i="1"/>
  <c r="CY233" i="1"/>
  <c r="CY234" i="1"/>
  <c r="CY235" i="1"/>
  <c r="CY236" i="1"/>
  <c r="CY237" i="1"/>
  <c r="CY238" i="1"/>
  <c r="CY239" i="1"/>
  <c r="CY240" i="1"/>
  <c r="CY241" i="1"/>
  <c r="CY242" i="1"/>
  <c r="CY243" i="1"/>
  <c r="CY244" i="1"/>
  <c r="CY245" i="1"/>
  <c r="CY246" i="1"/>
  <c r="CY247" i="1"/>
  <c r="CY248" i="1"/>
  <c r="CY249" i="1"/>
  <c r="CY250" i="1"/>
  <c r="CY251" i="1"/>
  <c r="CY252" i="1"/>
  <c r="CY253" i="1"/>
  <c r="CY254" i="1"/>
  <c r="CY255" i="1"/>
  <c r="CY256" i="1"/>
  <c r="CY257" i="1"/>
  <c r="CY258" i="1"/>
  <c r="CY259" i="1"/>
  <c r="CY260" i="1"/>
  <c r="CY261" i="1"/>
  <c r="CY262" i="1"/>
  <c r="CY263" i="1"/>
  <c r="CY264" i="1"/>
  <c r="CY265" i="1"/>
  <c r="CY266" i="1"/>
  <c r="CY267" i="1"/>
  <c r="CY268" i="1"/>
  <c r="CY269" i="1"/>
  <c r="CY270" i="1"/>
  <c r="CY271" i="1"/>
  <c r="CY272" i="1"/>
  <c r="CY273" i="1"/>
  <c r="CY274" i="1"/>
  <c r="CY275" i="1"/>
  <c r="CY276" i="1"/>
  <c r="CY277" i="1"/>
  <c r="CY278" i="1"/>
  <c r="CY279" i="1"/>
  <c r="CY280" i="1"/>
  <c r="CY281" i="1"/>
  <c r="CY282" i="1"/>
  <c r="CY283" i="1"/>
  <c r="CY284" i="1"/>
  <c r="CY285" i="1"/>
  <c r="CY286" i="1"/>
  <c r="CY287" i="1"/>
  <c r="CY288" i="1"/>
  <c r="CY289" i="1"/>
  <c r="CY290" i="1"/>
  <c r="CY291" i="1"/>
  <c r="CY292" i="1"/>
  <c r="CY293" i="1"/>
  <c r="CY294" i="1"/>
  <c r="CY295" i="1"/>
  <c r="CY296" i="1"/>
  <c r="CY297" i="1"/>
  <c r="CY298" i="1"/>
  <c r="CY299" i="1"/>
  <c r="CY300" i="1"/>
  <c r="CY301" i="1"/>
  <c r="CY302" i="1"/>
  <c r="CY303" i="1"/>
  <c r="CY304" i="1"/>
  <c r="CY305" i="1"/>
  <c r="CY306" i="1"/>
  <c r="CY307" i="1"/>
  <c r="CY308" i="1"/>
  <c r="CY309" i="1"/>
  <c r="CY310" i="1"/>
  <c r="CY311" i="1"/>
  <c r="CY312" i="1"/>
  <c r="CY313" i="1"/>
  <c r="CY314" i="1"/>
  <c r="CY315" i="1"/>
  <c r="CY316" i="1"/>
  <c r="CY317" i="1"/>
  <c r="CY318" i="1"/>
  <c r="CY319" i="1"/>
  <c r="CY320" i="1"/>
  <c r="CY321" i="1"/>
  <c r="CY322" i="1"/>
  <c r="CY323" i="1"/>
  <c r="CY324" i="1"/>
  <c r="CY325" i="1"/>
  <c r="CY326" i="1"/>
  <c r="CY327" i="1"/>
  <c r="CY328" i="1"/>
  <c r="CY329" i="1"/>
  <c r="CY330" i="1"/>
  <c r="CY331" i="1"/>
  <c r="CY332" i="1"/>
  <c r="CY333" i="1"/>
  <c r="CY334" i="1"/>
  <c r="CY335" i="1"/>
  <c r="CY336" i="1"/>
  <c r="CY337" i="1"/>
  <c r="CY338" i="1"/>
  <c r="CY339" i="1"/>
  <c r="CY340" i="1"/>
  <c r="CY341" i="1"/>
  <c r="CY342" i="1"/>
  <c r="CY343" i="1"/>
  <c r="CY344" i="1"/>
  <c r="CY345" i="1"/>
  <c r="CY346" i="1"/>
  <c r="CY347" i="1"/>
  <c r="CY348" i="1"/>
  <c r="CY349" i="1"/>
  <c r="CY350" i="1"/>
  <c r="CY351" i="1"/>
  <c r="CY352" i="1"/>
  <c r="CY353" i="1"/>
  <c r="CY354" i="1"/>
  <c r="CY355" i="1"/>
  <c r="CY356" i="1"/>
  <c r="CY357" i="1"/>
  <c r="CY358" i="1"/>
  <c r="CY359" i="1"/>
  <c r="CY360" i="1"/>
  <c r="CY361" i="1"/>
  <c r="CY362" i="1"/>
  <c r="CY363" i="1"/>
  <c r="CY364" i="1"/>
  <c r="CY365" i="1"/>
  <c r="CY366" i="1"/>
  <c r="CY367" i="1"/>
  <c r="CY368" i="1"/>
  <c r="CY369" i="1"/>
  <c r="CY370" i="1"/>
  <c r="CY371" i="1"/>
  <c r="CY372" i="1"/>
  <c r="CY373" i="1"/>
  <c r="CY374" i="1"/>
  <c r="CY375" i="1"/>
  <c r="CY376" i="1"/>
  <c r="CY377" i="1"/>
  <c r="CY378" i="1"/>
  <c r="CY379" i="1"/>
  <c r="CY380" i="1"/>
  <c r="CY381" i="1"/>
  <c r="CY382" i="1"/>
  <c r="CY383" i="1"/>
  <c r="CY384" i="1"/>
  <c r="CY385" i="1"/>
  <c r="CY386" i="1"/>
  <c r="CY387" i="1"/>
  <c r="CY388" i="1"/>
  <c r="CY389" i="1"/>
  <c r="CY390" i="1"/>
  <c r="CY391" i="1"/>
  <c r="CY392" i="1"/>
  <c r="CY393" i="1"/>
  <c r="CY394" i="1"/>
  <c r="CY395" i="1"/>
  <c r="CY396" i="1"/>
  <c r="CY397" i="1"/>
  <c r="CY398" i="1"/>
  <c r="CY399" i="1"/>
  <c r="CY400" i="1"/>
  <c r="CY401" i="1"/>
  <c r="CY402" i="1"/>
  <c r="CY403" i="1"/>
  <c r="CY404" i="1"/>
  <c r="CY405" i="1"/>
  <c r="CY406" i="1"/>
  <c r="CY407" i="1"/>
  <c r="CY408" i="1"/>
  <c r="CY409" i="1"/>
  <c r="CY410" i="1"/>
  <c r="CY411" i="1"/>
  <c r="CY412" i="1"/>
  <c r="CY413" i="1"/>
  <c r="CY414" i="1"/>
  <c r="CY415" i="1"/>
  <c r="CY416" i="1"/>
  <c r="CY417" i="1"/>
  <c r="CY418" i="1"/>
  <c r="CY419" i="1"/>
  <c r="CY420" i="1"/>
  <c r="CY421" i="1"/>
  <c r="CY422" i="1"/>
  <c r="CY423" i="1"/>
  <c r="CY424" i="1"/>
  <c r="CY425" i="1"/>
  <c r="CY426" i="1"/>
  <c r="CY427" i="1"/>
  <c r="CY428" i="1"/>
  <c r="CY429" i="1"/>
  <c r="CY430" i="1"/>
  <c r="CY431" i="1"/>
  <c r="CY432" i="1"/>
  <c r="CY433" i="1"/>
  <c r="CY434" i="1"/>
  <c r="CY435" i="1"/>
  <c r="CY436" i="1"/>
  <c r="CY437" i="1"/>
  <c r="CY438" i="1"/>
  <c r="CY439" i="1"/>
  <c r="CY440" i="1"/>
  <c r="CY441" i="1"/>
  <c r="CY442" i="1"/>
  <c r="CY443" i="1"/>
  <c r="CY444" i="1"/>
  <c r="CY445" i="1"/>
  <c r="CY446" i="1"/>
  <c r="CY447" i="1"/>
  <c r="CY448" i="1"/>
  <c r="CY449" i="1"/>
  <c r="CY450" i="1"/>
  <c r="CY451" i="1"/>
  <c r="CY452" i="1"/>
  <c r="CY453" i="1"/>
  <c r="CY454" i="1"/>
  <c r="CY455" i="1"/>
  <c r="CY456" i="1"/>
  <c r="CY457" i="1"/>
  <c r="CY458" i="1"/>
  <c r="CY459" i="1"/>
  <c r="CY460" i="1"/>
  <c r="CY461" i="1"/>
  <c r="CY462" i="1"/>
  <c r="CY463" i="1"/>
  <c r="CY464" i="1"/>
  <c r="CY465" i="1"/>
  <c r="CY466" i="1"/>
  <c r="CY467" i="1"/>
  <c r="CY468" i="1"/>
  <c r="CY469" i="1"/>
  <c r="CY470" i="1"/>
  <c r="CY471" i="1"/>
  <c r="CY472" i="1"/>
  <c r="CY473" i="1"/>
  <c r="CY474" i="1"/>
  <c r="CY475" i="1"/>
  <c r="CY476" i="1"/>
  <c r="CY477" i="1"/>
  <c r="CY478" i="1"/>
  <c r="CY479" i="1"/>
  <c r="CY480" i="1"/>
  <c r="CY481" i="1"/>
  <c r="CY482" i="1"/>
  <c r="CY483" i="1"/>
  <c r="CY484" i="1"/>
  <c r="CY485" i="1"/>
  <c r="CY486" i="1"/>
  <c r="CY487" i="1"/>
  <c r="CY488" i="1"/>
  <c r="CY489" i="1"/>
  <c r="CY490" i="1"/>
  <c r="CY491" i="1"/>
  <c r="CY492" i="1"/>
  <c r="CY493" i="1"/>
  <c r="CY494" i="1"/>
  <c r="CY495" i="1"/>
  <c r="CY496" i="1"/>
  <c r="CY497" i="1"/>
  <c r="CY498" i="1"/>
  <c r="CY499" i="1"/>
  <c r="CY500" i="1"/>
  <c r="CY501" i="1"/>
  <c r="CY502" i="1"/>
  <c r="CY503" i="1"/>
  <c r="CY504" i="1"/>
  <c r="CY505" i="1"/>
  <c r="CY506" i="1"/>
  <c r="CY507" i="1"/>
  <c r="CY508" i="1"/>
  <c r="CY509" i="1"/>
  <c r="CY510" i="1"/>
  <c r="CY511" i="1"/>
  <c r="CY512" i="1"/>
  <c r="CY513" i="1"/>
  <c r="CY514" i="1"/>
  <c r="CY515" i="1"/>
  <c r="CY516" i="1"/>
  <c r="CY517" i="1"/>
  <c r="CY518" i="1"/>
  <c r="CY519" i="1"/>
  <c r="CY520" i="1"/>
  <c r="CY521" i="1"/>
  <c r="CY522" i="1"/>
  <c r="CY523" i="1"/>
  <c r="CY524" i="1"/>
  <c r="CY525" i="1"/>
  <c r="CY526" i="1"/>
  <c r="CY527" i="1"/>
  <c r="CY528" i="1"/>
  <c r="CY529" i="1"/>
  <c r="CY530" i="1"/>
  <c r="CY531" i="1"/>
  <c r="CY532" i="1"/>
  <c r="CY533" i="1"/>
  <c r="CY534" i="1"/>
  <c r="CY535" i="1"/>
  <c r="CY536" i="1"/>
  <c r="CY537" i="1"/>
  <c r="CY538" i="1"/>
  <c r="CY539" i="1"/>
  <c r="CY540" i="1"/>
  <c r="CY541" i="1"/>
  <c r="CY542" i="1"/>
  <c r="CY543" i="1"/>
  <c r="CY544" i="1"/>
  <c r="CY545" i="1"/>
  <c r="CY546" i="1"/>
  <c r="CY547" i="1"/>
  <c r="CY548" i="1"/>
  <c r="CY549" i="1"/>
  <c r="CY550" i="1"/>
  <c r="CY551" i="1"/>
  <c r="CY552" i="1"/>
  <c r="CY553" i="1"/>
  <c r="CY554" i="1"/>
  <c r="CY555" i="1"/>
  <c r="CY556" i="1"/>
  <c r="CY557" i="1"/>
  <c r="CY558" i="1"/>
  <c r="CY559" i="1"/>
  <c r="CY560" i="1"/>
  <c r="CY561" i="1"/>
  <c r="CY562" i="1"/>
  <c r="CY563" i="1"/>
  <c r="CY564" i="1"/>
  <c r="CY565" i="1"/>
  <c r="CY566" i="1"/>
  <c r="CY567" i="1"/>
  <c r="CY568" i="1"/>
  <c r="CY569" i="1"/>
  <c r="CY570" i="1"/>
  <c r="CY571" i="1"/>
  <c r="CY572" i="1"/>
  <c r="CY573" i="1"/>
  <c r="CY574" i="1"/>
  <c r="CY575" i="1"/>
  <c r="CY576" i="1"/>
  <c r="CY577" i="1"/>
  <c r="CY578" i="1"/>
  <c r="CY579" i="1"/>
  <c r="CY580" i="1"/>
  <c r="CY581" i="1"/>
  <c r="CY582" i="1"/>
  <c r="CY583" i="1"/>
  <c r="CY584" i="1"/>
  <c r="CY585" i="1"/>
  <c r="CY586" i="1"/>
  <c r="CY587" i="1"/>
  <c r="CY588" i="1"/>
  <c r="CY589" i="1"/>
  <c r="CY590" i="1"/>
  <c r="CY591" i="1"/>
  <c r="CY592" i="1"/>
  <c r="CY593" i="1"/>
  <c r="CY594" i="1"/>
  <c r="CY595" i="1"/>
  <c r="CY596" i="1"/>
  <c r="CY597" i="1"/>
  <c r="CY598" i="1"/>
  <c r="CY599" i="1"/>
  <c r="CY600" i="1"/>
  <c r="CY601" i="1"/>
  <c r="CY602" i="1"/>
  <c r="CY603" i="1"/>
  <c r="CY604" i="1"/>
  <c r="CY605" i="1"/>
  <c r="CY606" i="1"/>
  <c r="CY607" i="1"/>
  <c r="CY608" i="1"/>
  <c r="CY609" i="1"/>
  <c r="CY610" i="1"/>
  <c r="CY611" i="1"/>
  <c r="CY612" i="1"/>
  <c r="CY613" i="1"/>
  <c r="CY614" i="1"/>
  <c r="CY615" i="1"/>
  <c r="CY616" i="1"/>
  <c r="CY617" i="1"/>
  <c r="CY618" i="1"/>
  <c r="CY619" i="1"/>
  <c r="CY620" i="1"/>
  <c r="CY621" i="1"/>
  <c r="CY622" i="1"/>
  <c r="CY623" i="1"/>
  <c r="CY624" i="1"/>
  <c r="CY625" i="1"/>
  <c r="CY626" i="1"/>
  <c r="CY627" i="1"/>
  <c r="CY628" i="1"/>
  <c r="CY629" i="1"/>
  <c r="CY630" i="1"/>
  <c r="CY631" i="1"/>
  <c r="CY632" i="1"/>
  <c r="CY633" i="1"/>
  <c r="CY634" i="1"/>
  <c r="CY635" i="1"/>
  <c r="CY636" i="1"/>
  <c r="CY637" i="1"/>
  <c r="CY638" i="1"/>
  <c r="CY639" i="1"/>
  <c r="CY640" i="1"/>
  <c r="CY641" i="1"/>
  <c r="CY642" i="1"/>
  <c r="CY643" i="1"/>
  <c r="CY644" i="1"/>
  <c r="CY645" i="1"/>
  <c r="CY646" i="1"/>
  <c r="CY647" i="1"/>
  <c r="CY648" i="1"/>
  <c r="CY649" i="1"/>
  <c r="CY650" i="1"/>
  <c r="CY651" i="1"/>
  <c r="CY652" i="1"/>
  <c r="CY653" i="1"/>
  <c r="CY654" i="1"/>
  <c r="CY655" i="1"/>
  <c r="CY656" i="1"/>
  <c r="CY657" i="1"/>
  <c r="CY658" i="1"/>
  <c r="CY659" i="1"/>
  <c r="CY660" i="1"/>
  <c r="CY661" i="1"/>
  <c r="CY662" i="1"/>
  <c r="CY663" i="1"/>
  <c r="CY664" i="1"/>
  <c r="CY665" i="1"/>
  <c r="CY666" i="1"/>
  <c r="CY667" i="1"/>
  <c r="CY668" i="1"/>
  <c r="CY669" i="1"/>
  <c r="CY670" i="1"/>
  <c r="CY671" i="1"/>
  <c r="CY672" i="1"/>
  <c r="CY673" i="1"/>
  <c r="CY674" i="1"/>
  <c r="CY675" i="1"/>
  <c r="CY676" i="1"/>
  <c r="CY677" i="1"/>
  <c r="CY678" i="1"/>
  <c r="CY679" i="1"/>
  <c r="CY680" i="1"/>
  <c r="CY681" i="1"/>
  <c r="CY682" i="1"/>
  <c r="CY683" i="1"/>
  <c r="CY684" i="1"/>
  <c r="CY685" i="1"/>
  <c r="CY686" i="1"/>
  <c r="CY687" i="1"/>
  <c r="CY688" i="1"/>
  <c r="CY689" i="1"/>
  <c r="CY690" i="1"/>
  <c r="CY691" i="1"/>
  <c r="CY692" i="1"/>
  <c r="CY693" i="1"/>
  <c r="CY694" i="1"/>
  <c r="CY695" i="1"/>
  <c r="CY696" i="1"/>
  <c r="CY697" i="1"/>
  <c r="CY698" i="1"/>
  <c r="CY699" i="1"/>
  <c r="CY700" i="1"/>
  <c r="CY701" i="1"/>
  <c r="CY702" i="1"/>
  <c r="CY703" i="1"/>
  <c r="CY704" i="1"/>
  <c r="CY705" i="1"/>
  <c r="CY706" i="1"/>
  <c r="CY707" i="1"/>
  <c r="CY708" i="1"/>
  <c r="CY709" i="1"/>
  <c r="CY710" i="1"/>
  <c r="CY711" i="1"/>
  <c r="CY712" i="1"/>
  <c r="CY713" i="1"/>
  <c r="CY714" i="1"/>
  <c r="CY715" i="1"/>
  <c r="CY716" i="1"/>
  <c r="CY717" i="1"/>
  <c r="CY718" i="1"/>
  <c r="CY719" i="1"/>
  <c r="CY720" i="1"/>
  <c r="CY721" i="1"/>
  <c r="CY722" i="1"/>
  <c r="CY723" i="1"/>
  <c r="CY724" i="1"/>
  <c r="CY725" i="1"/>
  <c r="CY726" i="1"/>
  <c r="CY727" i="1"/>
  <c r="CY728" i="1"/>
  <c r="CY729" i="1"/>
  <c r="CY730" i="1"/>
  <c r="CY731" i="1"/>
  <c r="CY732" i="1"/>
  <c r="CY733" i="1"/>
  <c r="CY734" i="1"/>
  <c r="CY735" i="1"/>
  <c r="CY736" i="1"/>
  <c r="CY737" i="1"/>
  <c r="CY738" i="1"/>
  <c r="CY739" i="1"/>
  <c r="CY740" i="1"/>
  <c r="CY741" i="1"/>
  <c r="CY742" i="1"/>
  <c r="CY743" i="1"/>
  <c r="CY744" i="1"/>
  <c r="CY745" i="1"/>
  <c r="CY746" i="1"/>
  <c r="CY747" i="1"/>
  <c r="CY748" i="1"/>
  <c r="CY749" i="1"/>
  <c r="CY750" i="1"/>
  <c r="CY751" i="1"/>
  <c r="CY752" i="1"/>
  <c r="CY753" i="1"/>
  <c r="CY754" i="1"/>
  <c r="CY755" i="1"/>
  <c r="CY756" i="1"/>
  <c r="CY757" i="1"/>
  <c r="CY758" i="1"/>
  <c r="CY759" i="1"/>
  <c r="CY760" i="1"/>
  <c r="CY761" i="1"/>
  <c r="CY762" i="1"/>
  <c r="CY763" i="1"/>
  <c r="CY764" i="1"/>
  <c r="CY765" i="1"/>
  <c r="CY766" i="1"/>
  <c r="CY767" i="1"/>
  <c r="CY768" i="1"/>
  <c r="CY769" i="1"/>
  <c r="CY770" i="1"/>
  <c r="CY771" i="1"/>
  <c r="CY772" i="1"/>
  <c r="CY773" i="1"/>
  <c r="CY774" i="1"/>
  <c r="CY775" i="1"/>
  <c r="CY776" i="1"/>
  <c r="CY777" i="1"/>
  <c r="CY778" i="1"/>
  <c r="CY779" i="1"/>
  <c r="CY780" i="1"/>
  <c r="CY781" i="1"/>
  <c r="CY782" i="1"/>
  <c r="CY783" i="1"/>
  <c r="CY784" i="1"/>
  <c r="CY785" i="1"/>
  <c r="CY786" i="1"/>
  <c r="CY787" i="1"/>
  <c r="CY788" i="1"/>
  <c r="CY789" i="1"/>
  <c r="CY790" i="1"/>
  <c r="CY791" i="1"/>
  <c r="CY792" i="1"/>
  <c r="CY793" i="1"/>
  <c r="CY794" i="1"/>
  <c r="CY795" i="1"/>
  <c r="CY796" i="1"/>
  <c r="CY797" i="1"/>
  <c r="CY798" i="1"/>
  <c r="CY799" i="1"/>
  <c r="CY800" i="1"/>
  <c r="CY801" i="1"/>
  <c r="CY802" i="1"/>
  <c r="CY803" i="1"/>
  <c r="CY804" i="1"/>
  <c r="CY805" i="1"/>
  <c r="CY806" i="1"/>
  <c r="CY807" i="1"/>
  <c r="CY808" i="1"/>
  <c r="CY809" i="1"/>
  <c r="CY810" i="1"/>
  <c r="CY811" i="1"/>
  <c r="CY812" i="1"/>
  <c r="CY813" i="1"/>
  <c r="CY814" i="1"/>
  <c r="CY815" i="1"/>
  <c r="CY816" i="1"/>
  <c r="CY817" i="1"/>
  <c r="CY818" i="1"/>
  <c r="CY819" i="1"/>
  <c r="CY820" i="1"/>
  <c r="CY821" i="1"/>
  <c r="CY822" i="1"/>
  <c r="CY823" i="1"/>
  <c r="CY824" i="1"/>
  <c r="CY825" i="1"/>
  <c r="CY826" i="1"/>
  <c r="CY827" i="1"/>
  <c r="CY828" i="1"/>
  <c r="CY829" i="1"/>
  <c r="CY830" i="1"/>
  <c r="CY831" i="1"/>
  <c r="CY832" i="1"/>
  <c r="CY833" i="1"/>
  <c r="CY834" i="1"/>
  <c r="CY835" i="1"/>
  <c r="CY836" i="1"/>
  <c r="CY837" i="1"/>
  <c r="CY838" i="1"/>
  <c r="CY839" i="1"/>
  <c r="CY840" i="1"/>
  <c r="CY841" i="1"/>
  <c r="CY842" i="1"/>
  <c r="CY843" i="1"/>
  <c r="CY844" i="1"/>
  <c r="CY845" i="1"/>
  <c r="CY846" i="1"/>
  <c r="CY847" i="1"/>
  <c r="CY848" i="1"/>
  <c r="CY849" i="1"/>
  <c r="CY850" i="1"/>
  <c r="CY851" i="1"/>
  <c r="CY852" i="1"/>
  <c r="CY853" i="1"/>
  <c r="CY854" i="1"/>
  <c r="CY855" i="1"/>
  <c r="CY856" i="1"/>
  <c r="CY857" i="1"/>
  <c r="CY858" i="1"/>
  <c r="CY859" i="1"/>
  <c r="CY860" i="1"/>
  <c r="CY861" i="1"/>
  <c r="CY862" i="1"/>
  <c r="CY863" i="1"/>
  <c r="CY864" i="1"/>
  <c r="CY865" i="1"/>
  <c r="CY866" i="1"/>
  <c r="CY867" i="1"/>
  <c r="CY868" i="1"/>
  <c r="CY869" i="1"/>
  <c r="CY870" i="1"/>
  <c r="CY871" i="1"/>
  <c r="CY872" i="1"/>
  <c r="CY873" i="1"/>
  <c r="CY874" i="1"/>
  <c r="CY875" i="1"/>
  <c r="CY876" i="1"/>
  <c r="CY877" i="1"/>
  <c r="CY878" i="1"/>
  <c r="CY879" i="1"/>
  <c r="CY880" i="1"/>
  <c r="CY881" i="1"/>
  <c r="CY882" i="1"/>
  <c r="CY883" i="1"/>
  <c r="CY884" i="1"/>
  <c r="CY885" i="1"/>
  <c r="CY886" i="1"/>
  <c r="CY887" i="1"/>
  <c r="CY888" i="1"/>
  <c r="CY889" i="1"/>
  <c r="CY890" i="1"/>
  <c r="CY891" i="1"/>
  <c r="CY892" i="1"/>
  <c r="CY893" i="1"/>
  <c r="CY894" i="1"/>
  <c r="CY895" i="1"/>
  <c r="CY896" i="1"/>
  <c r="CY897" i="1"/>
  <c r="CY898" i="1"/>
  <c r="CY899" i="1"/>
  <c r="CY900" i="1"/>
  <c r="CY901" i="1"/>
  <c r="CY902" i="1"/>
  <c r="CY903" i="1"/>
  <c r="CY904" i="1"/>
  <c r="CY905" i="1"/>
  <c r="CY906" i="1"/>
  <c r="CY907" i="1"/>
  <c r="CY908" i="1"/>
  <c r="CY909" i="1"/>
  <c r="CY910" i="1"/>
  <c r="CY911" i="1"/>
  <c r="CY912" i="1"/>
  <c r="CY913" i="1"/>
  <c r="CY914" i="1"/>
  <c r="CY915" i="1"/>
  <c r="CY916" i="1"/>
  <c r="CY917" i="1"/>
  <c r="CY918" i="1"/>
  <c r="CY919" i="1"/>
  <c r="CY920" i="1"/>
  <c r="CY921" i="1"/>
  <c r="CY922" i="1"/>
  <c r="CY923" i="1"/>
  <c r="CY924" i="1"/>
  <c r="CY925" i="1"/>
  <c r="CY926" i="1"/>
  <c r="CY927" i="1"/>
  <c r="CY928" i="1"/>
  <c r="CY929" i="1"/>
  <c r="CY930" i="1"/>
  <c r="CY931" i="1"/>
  <c r="CY932" i="1"/>
  <c r="CY933" i="1"/>
  <c r="CY934" i="1"/>
  <c r="CY935" i="1"/>
  <c r="CY936" i="1"/>
  <c r="CY937" i="1"/>
  <c r="CY938" i="1"/>
  <c r="CY939" i="1"/>
  <c r="CY940" i="1"/>
  <c r="CY941" i="1"/>
  <c r="CY942" i="1"/>
  <c r="CY943" i="1"/>
  <c r="CY944" i="1"/>
  <c r="CY945" i="1"/>
  <c r="CY946" i="1"/>
  <c r="CY947" i="1"/>
  <c r="CY948" i="1"/>
  <c r="CY949" i="1"/>
  <c r="CY950" i="1"/>
  <c r="CY951" i="1"/>
  <c r="CY952" i="1"/>
  <c r="CY953" i="1"/>
  <c r="CY954" i="1"/>
  <c r="CY955" i="1"/>
  <c r="CY956" i="1"/>
  <c r="CY957" i="1"/>
  <c r="CY958" i="1"/>
  <c r="CY959" i="1"/>
  <c r="CY960" i="1"/>
  <c r="CY961" i="1"/>
  <c r="CY962" i="1"/>
  <c r="CY963" i="1"/>
  <c r="CY964" i="1"/>
  <c r="CY965" i="1"/>
  <c r="CY966" i="1"/>
  <c r="CY967" i="1"/>
  <c r="CY968" i="1"/>
  <c r="CY969" i="1"/>
  <c r="CY970" i="1"/>
  <c r="CY971" i="1"/>
  <c r="CY972" i="1"/>
  <c r="CY973" i="1"/>
  <c r="CY974" i="1"/>
  <c r="CY975" i="1"/>
  <c r="CY976" i="1"/>
  <c r="CY977" i="1"/>
  <c r="CY978" i="1"/>
  <c r="CY979" i="1"/>
  <c r="CY980" i="1"/>
  <c r="CY981" i="1"/>
  <c r="CY982" i="1"/>
  <c r="CY983" i="1"/>
  <c r="CY984" i="1"/>
  <c r="CY985" i="1"/>
  <c r="CY986" i="1"/>
  <c r="CY987" i="1"/>
  <c r="CY988" i="1"/>
  <c r="CY989" i="1"/>
  <c r="CY990" i="1"/>
  <c r="CY991" i="1"/>
  <c r="CY992" i="1"/>
  <c r="CY993" i="1"/>
  <c r="CY994" i="1"/>
  <c r="CY995" i="1"/>
  <c r="CY996" i="1"/>
  <c r="CY997" i="1"/>
  <c r="CY998" i="1"/>
  <c r="CY999" i="1"/>
  <c r="CY1000" i="1"/>
  <c r="CY1001" i="1"/>
  <c r="CY1002" i="1"/>
  <c r="CY1003" i="1"/>
  <c r="CY1004" i="1"/>
  <c r="CY1005" i="1"/>
  <c r="CY1006" i="1"/>
  <c r="CY1007" i="1"/>
  <c r="CY1008" i="1"/>
  <c r="CY1009" i="1"/>
  <c r="CY10" i="1"/>
  <c r="M9" i="18" a="1"/>
  <c r="M9" i="18"/>
  <c r="M10" i="18" a="1"/>
  <c r="M10" i="18"/>
  <c r="M11" i="18" a="1"/>
  <c r="M11" i="18" s="1"/>
  <c r="M12" i="18" a="1"/>
  <c r="M12" i="18"/>
  <c r="M13" i="18" a="1"/>
  <c r="M13" i="18"/>
  <c r="M14" i="18" a="1"/>
  <c r="M14" i="18"/>
  <c r="M15" i="18" a="1"/>
  <c r="M15" i="18"/>
  <c r="M16" i="18" a="1"/>
  <c r="M16" i="18"/>
  <c r="M17" i="18" a="1"/>
  <c r="M17" i="18" s="1"/>
  <c r="M18" i="18" a="1"/>
  <c r="M18" i="18"/>
  <c r="M19" i="18" a="1"/>
  <c r="M19" i="18"/>
  <c r="M20" i="18" a="1"/>
  <c r="M20" i="18"/>
  <c r="M21" i="18" a="1"/>
  <c r="M21" i="18"/>
  <c r="M22" i="18" a="1"/>
  <c r="M22" i="18"/>
  <c r="M23" i="18" a="1"/>
  <c r="M23" i="18" s="1"/>
  <c r="M24" i="18" a="1"/>
  <c r="M24" i="18"/>
  <c r="M25" i="18" a="1"/>
  <c r="M25" i="18"/>
  <c r="M26" i="18" a="1"/>
  <c r="M26" i="18"/>
  <c r="M27" i="18" a="1"/>
  <c r="M27" i="18"/>
  <c r="M28" i="18" a="1"/>
  <c r="M28" i="18"/>
  <c r="M29" i="18" a="1"/>
  <c r="M29" i="18" s="1"/>
  <c r="M30" i="18" a="1"/>
  <c r="M30" i="18"/>
  <c r="M31" i="18" a="1"/>
  <c r="M31" i="18"/>
  <c r="M32" i="18" a="1"/>
  <c r="M32" i="18"/>
  <c r="M33" i="18" a="1"/>
  <c r="M33" i="18"/>
  <c r="M34" i="18" a="1"/>
  <c r="M34" i="18"/>
  <c r="M35" i="18" a="1"/>
  <c r="M35" i="18" s="1"/>
  <c r="M36" i="18" a="1"/>
  <c r="M36" i="18"/>
  <c r="M37" i="18" a="1"/>
  <c r="M37" i="18"/>
  <c r="M38" i="18" a="1"/>
  <c r="M38" i="18"/>
  <c r="M39" i="18" a="1"/>
  <c r="M39" i="18"/>
  <c r="M40" i="18" a="1"/>
  <c r="M40" i="18"/>
  <c r="M41" i="18" a="1"/>
  <c r="M41" i="18" s="1"/>
  <c r="M42" i="18" a="1"/>
  <c r="M42" i="18"/>
  <c r="M43" i="18" a="1"/>
  <c r="M43" i="18"/>
  <c r="M44" i="18" a="1"/>
  <c r="M44" i="18"/>
  <c r="M45" i="18" a="1"/>
  <c r="M45" i="18"/>
  <c r="M46" i="18" a="1"/>
  <c r="M46" i="18"/>
  <c r="M47" i="18" a="1"/>
  <c r="M47" i="18" s="1"/>
  <c r="M48" i="18" a="1"/>
  <c r="M48" i="18"/>
  <c r="M49" i="18" a="1"/>
  <c r="M49" i="18"/>
  <c r="M50" i="18" a="1"/>
  <c r="M50" i="18"/>
  <c r="M51" i="18" a="1"/>
  <c r="M51" i="18"/>
  <c r="M52" i="18" a="1"/>
  <c r="M52" i="18"/>
  <c r="M53" i="18" a="1"/>
  <c r="M53" i="18" s="1"/>
  <c r="M54" i="18" a="1"/>
  <c r="M54" i="18"/>
  <c r="M55" i="18" a="1"/>
  <c r="M55" i="18"/>
  <c r="M56" i="18" a="1"/>
  <c r="M56" i="18"/>
  <c r="M57" i="18" a="1"/>
  <c r="M57" i="18"/>
  <c r="M8" i="18" a="1"/>
  <c r="M8" i="18" s="1"/>
  <c r="G25" i="40"/>
  <c r="F208" i="36"/>
  <c r="G208" i="36"/>
  <c r="H208" i="36"/>
  <c r="I208" i="36"/>
  <c r="J208" i="36"/>
  <c r="K208" i="36"/>
  <c r="L208" i="36" s="1"/>
  <c r="E208" i="36"/>
  <c r="D120" i="39"/>
  <c r="E120" i="39"/>
  <c r="D121" i="39"/>
  <c r="E121" i="39"/>
  <c r="E128" i="39"/>
  <c r="D132" i="39"/>
  <c r="E132" i="39"/>
  <c r="D133" i="39"/>
  <c r="E133" i="39"/>
  <c r="E140" i="39"/>
  <c r="D144" i="39"/>
  <c r="E144" i="39"/>
  <c r="D145" i="39"/>
  <c r="E145" i="39"/>
  <c r="E152" i="39"/>
  <c r="D156" i="39"/>
  <c r="E156" i="39"/>
  <c r="D157" i="39"/>
  <c r="E157" i="39"/>
  <c r="E164" i="39"/>
  <c r="G118" i="39"/>
  <c r="F120" i="6"/>
  <c r="G120" i="6"/>
  <c r="F125" i="6"/>
  <c r="G125" i="6"/>
  <c r="E131" i="6"/>
  <c r="D135" i="6"/>
  <c r="E135" i="6"/>
  <c r="D136" i="6"/>
  <c r="E137" i="6"/>
  <c r="G137" i="6"/>
  <c r="D143" i="6"/>
  <c r="D147" i="6"/>
  <c r="E147" i="6"/>
  <c r="D148" i="6"/>
  <c r="E149" i="6"/>
  <c r="G149" i="6"/>
  <c r="D155" i="6"/>
  <c r="D159" i="6"/>
  <c r="E159" i="6"/>
  <c r="D160" i="6"/>
  <c r="E161" i="6"/>
  <c r="G161" i="6"/>
  <c r="D167" i="6"/>
  <c r="C28" i="38"/>
  <c r="C27" i="38"/>
  <c r="C21" i="38"/>
  <c r="D29" i="38" s="1"/>
  <c r="E29" i="38" s="1"/>
  <c r="D21" i="38"/>
  <c r="E21" i="38"/>
  <c r="F21" i="38"/>
  <c r="G21" i="38"/>
  <c r="D28" i="38"/>
  <c r="E28" i="38" s="1"/>
  <c r="C29" i="38"/>
  <c r="C52" i="13"/>
  <c r="B1" i="12"/>
  <c r="I17" i="38"/>
  <c r="J60" i="3" a="1"/>
  <c r="J60" i="3" s="1"/>
  <c r="J61" i="3" a="1"/>
  <c r="J61" i="3" s="1"/>
  <c r="J62" i="3" a="1"/>
  <c r="J62" i="3" s="1"/>
  <c r="J63" i="3" a="1"/>
  <c r="J63" i="3" s="1"/>
  <c r="J64" i="3" a="1"/>
  <c r="J64" i="3" s="1"/>
  <c r="J65" i="3" a="1"/>
  <c r="J65" i="3" s="1"/>
  <c r="J66" i="3" a="1"/>
  <c r="J66" i="3" s="1"/>
  <c r="J67" i="3" a="1"/>
  <c r="J67" i="3" s="1"/>
  <c r="J68" i="3" a="1"/>
  <c r="J68" i="3" s="1"/>
  <c r="J69" i="3" a="1"/>
  <c r="J69" i="3" s="1"/>
  <c r="J70" i="3" a="1"/>
  <c r="J70" i="3" s="1"/>
  <c r="J71" i="3" a="1"/>
  <c r="J71" i="3" s="1"/>
  <c r="J72" i="3" a="1"/>
  <c r="J72" i="3" s="1"/>
  <c r="J73" i="3" a="1"/>
  <c r="J73" i="3" s="1"/>
  <c r="J74" i="3" a="1"/>
  <c r="J74" i="3" s="1"/>
  <c r="J75" i="3" a="1"/>
  <c r="J75" i="3" s="1"/>
  <c r="J76" i="3" a="1"/>
  <c r="J76" i="3" s="1"/>
  <c r="J77" i="3" a="1"/>
  <c r="J77" i="3" s="1"/>
  <c r="J78" i="3" a="1"/>
  <c r="J78" i="3" s="1"/>
  <c r="J79" i="3" a="1"/>
  <c r="J79" i="3" s="1"/>
  <c r="J80" i="3" a="1"/>
  <c r="J80" i="3" s="1"/>
  <c r="J81" i="3" a="1"/>
  <c r="J81" i="3" s="1"/>
  <c r="J82" i="3" a="1"/>
  <c r="J82" i="3" s="1"/>
  <c r="J83" i="3" a="1"/>
  <c r="J83" i="3" s="1"/>
  <c r="J84" i="3" a="1"/>
  <c r="J84" i="3" s="1"/>
  <c r="J85" i="3" a="1"/>
  <c r="J85" i="3" s="1"/>
  <c r="J86" i="3" a="1"/>
  <c r="J86" i="3" s="1"/>
  <c r="J87" i="3" a="1"/>
  <c r="J87" i="3" s="1"/>
  <c r="J88" i="3" a="1"/>
  <c r="J88" i="3" s="1"/>
  <c r="J89" i="3" a="1"/>
  <c r="J89" i="3" s="1"/>
  <c r="J90" i="3" a="1"/>
  <c r="J90" i="3" s="1"/>
  <c r="J91" i="3" a="1"/>
  <c r="J91" i="3" s="1"/>
  <c r="J92" i="3" a="1"/>
  <c r="J92" i="3" s="1"/>
  <c r="J93" i="3" a="1"/>
  <c r="J93" i="3" s="1"/>
  <c r="J94" i="3" a="1"/>
  <c r="J94" i="3" s="1"/>
  <c r="J95" i="3" a="1"/>
  <c r="J95" i="3" s="1"/>
  <c r="J96" i="3" a="1"/>
  <c r="J96" i="3" s="1"/>
  <c r="J97" i="3" a="1"/>
  <c r="J97" i="3" s="1"/>
  <c r="J98" i="3" a="1"/>
  <c r="J98" i="3" s="1"/>
  <c r="J99" i="3" a="1"/>
  <c r="J99" i="3" s="1"/>
  <c r="J100" i="3" a="1"/>
  <c r="J100" i="3" s="1"/>
  <c r="J101" i="3" a="1"/>
  <c r="J101" i="3" s="1"/>
  <c r="J102" i="3" a="1"/>
  <c r="J102" i="3" s="1"/>
  <c r="J103" i="3" a="1"/>
  <c r="J103" i="3" s="1"/>
  <c r="J104" i="3" a="1"/>
  <c r="J104" i="3" s="1"/>
  <c r="J105" i="3" a="1"/>
  <c r="J105" i="3" s="1"/>
  <c r="J106" i="3" a="1"/>
  <c r="J106" i="3" s="1"/>
  <c r="J107" i="3" a="1"/>
  <c r="J107" i="3" s="1"/>
  <c r="J108" i="3" a="1"/>
  <c r="J108" i="3" s="1"/>
  <c r="J109" i="3" a="1"/>
  <c r="J109" i="3" s="1"/>
  <c r="J110" i="3" a="1"/>
  <c r="J110" i="3" s="1"/>
  <c r="J111" i="3" a="1"/>
  <c r="J111" i="3" s="1"/>
  <c r="J112" i="3" a="1"/>
  <c r="J112" i="3" s="1"/>
  <c r="J113" i="3" a="1"/>
  <c r="J113" i="3" s="1"/>
  <c r="J114" i="3" a="1"/>
  <c r="J114" i="3" s="1"/>
  <c r="J115" i="3" a="1"/>
  <c r="J115" i="3" s="1"/>
  <c r="J116" i="3" a="1"/>
  <c r="J116" i="3" s="1"/>
  <c r="J117" i="3" a="1"/>
  <c r="J117" i="3" s="1"/>
  <c r="J118" i="3" a="1"/>
  <c r="J118" i="3" s="1"/>
  <c r="J119" i="3" a="1"/>
  <c r="J119" i="3" s="1"/>
  <c r="J120" i="3" a="1"/>
  <c r="J120" i="3" s="1"/>
  <c r="J121" i="3" a="1"/>
  <c r="J121" i="3" s="1"/>
  <c r="J122" i="3" a="1"/>
  <c r="J122" i="3" s="1"/>
  <c r="J123" i="3" a="1"/>
  <c r="J123" i="3" s="1"/>
  <c r="J124" i="3" a="1"/>
  <c r="J124" i="3" s="1"/>
  <c r="J125" i="3" a="1"/>
  <c r="J125" i="3" s="1"/>
  <c r="J126" i="3" a="1"/>
  <c r="J126" i="3" s="1"/>
  <c r="J127" i="3" a="1"/>
  <c r="J127" i="3" s="1"/>
  <c r="J128" i="3" a="1"/>
  <c r="J128" i="3" s="1"/>
  <c r="J129" i="3" a="1"/>
  <c r="J129" i="3" s="1"/>
  <c r="J130" i="3" a="1"/>
  <c r="J130" i="3" s="1"/>
  <c r="J131" i="3" a="1"/>
  <c r="J131" i="3" s="1"/>
  <c r="J132" i="3" a="1"/>
  <c r="J132" i="3" s="1"/>
  <c r="J133" i="3" a="1"/>
  <c r="J133" i="3" s="1"/>
  <c r="J134" i="3" a="1"/>
  <c r="J134" i="3" s="1"/>
  <c r="J135" i="3" a="1"/>
  <c r="J135" i="3" s="1"/>
  <c r="J136" i="3" a="1"/>
  <c r="J136" i="3" s="1"/>
  <c r="J137" i="3" a="1"/>
  <c r="J137" i="3" s="1"/>
  <c r="J138" i="3" a="1"/>
  <c r="J138" i="3" s="1"/>
  <c r="J139" i="3" a="1"/>
  <c r="J139" i="3" s="1"/>
  <c r="J140" i="3" a="1"/>
  <c r="J140" i="3" s="1"/>
  <c r="J141" i="3" a="1"/>
  <c r="J141" i="3" s="1"/>
  <c r="J142" i="3" a="1"/>
  <c r="J142" i="3" s="1"/>
  <c r="J143" i="3" a="1"/>
  <c r="J143" i="3" s="1"/>
  <c r="J144" i="3" a="1"/>
  <c r="J144" i="3" s="1"/>
  <c r="J145" i="3" a="1"/>
  <c r="J145" i="3" s="1"/>
  <c r="J146" i="3" a="1"/>
  <c r="J146" i="3" s="1"/>
  <c r="J147" i="3" a="1"/>
  <c r="J147" i="3" s="1"/>
  <c r="J148" i="3" a="1"/>
  <c r="J148" i="3" s="1"/>
  <c r="J149" i="3" a="1"/>
  <c r="J149" i="3" s="1"/>
  <c r="J150" i="3" a="1"/>
  <c r="J150" i="3" s="1"/>
  <c r="J151" i="3" a="1"/>
  <c r="J151" i="3" s="1"/>
  <c r="J152" i="3" a="1"/>
  <c r="J152" i="3" s="1"/>
  <c r="J153" i="3" a="1"/>
  <c r="J153" i="3" s="1"/>
  <c r="J154" i="3" a="1"/>
  <c r="J154" i="3" s="1"/>
  <c r="J155" i="3" a="1"/>
  <c r="J155" i="3" s="1"/>
  <c r="J156" i="3" a="1"/>
  <c r="J156" i="3" s="1"/>
  <c r="J157" i="3" a="1"/>
  <c r="J157" i="3" s="1"/>
  <c r="J158" i="3" a="1"/>
  <c r="J158" i="3" s="1"/>
  <c r="J159" i="3" a="1"/>
  <c r="J159" i="3" s="1"/>
  <c r="J160" i="3" a="1"/>
  <c r="J160" i="3" s="1"/>
  <c r="J161" i="3" a="1"/>
  <c r="J161" i="3" s="1"/>
  <c r="J162" i="3" a="1"/>
  <c r="J162" i="3" s="1"/>
  <c r="J163" i="3" a="1"/>
  <c r="J163" i="3" s="1"/>
  <c r="J164" i="3" a="1"/>
  <c r="J164" i="3" s="1"/>
  <c r="J165" i="3" a="1"/>
  <c r="J165" i="3" s="1"/>
  <c r="J166" i="3" a="1"/>
  <c r="J166" i="3" s="1"/>
  <c r="J167" i="3" a="1"/>
  <c r="J167" i="3" s="1"/>
  <c r="J168" i="3" a="1"/>
  <c r="J168" i="3" s="1"/>
  <c r="J169" i="3" a="1"/>
  <c r="J169" i="3" s="1"/>
  <c r="J170" i="3" a="1"/>
  <c r="J170" i="3" s="1"/>
  <c r="J171" i="3" a="1"/>
  <c r="J171" i="3" s="1"/>
  <c r="J172" i="3" a="1"/>
  <c r="J172" i="3" s="1"/>
  <c r="J173" i="3" a="1"/>
  <c r="J173" i="3" s="1"/>
  <c r="J174" i="3" a="1"/>
  <c r="J174" i="3" s="1"/>
  <c r="J175" i="3" a="1"/>
  <c r="J175" i="3" s="1"/>
  <c r="J176" i="3" a="1"/>
  <c r="J176" i="3" s="1"/>
  <c r="J177" i="3" a="1"/>
  <c r="J177" i="3" s="1"/>
  <c r="J178" i="3" a="1"/>
  <c r="J178" i="3" s="1"/>
  <c r="J179" i="3" a="1"/>
  <c r="J179" i="3" s="1"/>
  <c r="J180" i="3" a="1"/>
  <c r="J180" i="3" s="1"/>
  <c r="J181" i="3" a="1"/>
  <c r="J181" i="3" s="1"/>
  <c r="J182" i="3" a="1"/>
  <c r="J182" i="3" s="1"/>
  <c r="J183" i="3" a="1"/>
  <c r="J183" i="3" s="1"/>
  <c r="J184" i="3" a="1"/>
  <c r="J184" i="3" s="1"/>
  <c r="J185" i="3" a="1"/>
  <c r="J185" i="3" s="1"/>
  <c r="J186" i="3" a="1"/>
  <c r="J186" i="3" s="1"/>
  <c r="J187" i="3" a="1"/>
  <c r="J187" i="3" s="1"/>
  <c r="J188" i="3" a="1"/>
  <c r="J188" i="3" s="1"/>
  <c r="J189" i="3" a="1"/>
  <c r="J189" i="3" s="1"/>
  <c r="J190" i="3" a="1"/>
  <c r="J190" i="3" s="1"/>
  <c r="J191" i="3" a="1"/>
  <c r="J191" i="3" s="1"/>
  <c r="J192" i="3" a="1"/>
  <c r="J192" i="3" s="1"/>
  <c r="J193" i="3" a="1"/>
  <c r="J193" i="3" s="1"/>
  <c r="J194" i="3" a="1"/>
  <c r="J194" i="3" s="1"/>
  <c r="J195" i="3" a="1"/>
  <c r="J195" i="3" s="1"/>
  <c r="J196" i="3" a="1"/>
  <c r="J196" i="3" s="1"/>
  <c r="J197" i="3" a="1"/>
  <c r="J197" i="3" s="1"/>
  <c r="J198" i="3" a="1"/>
  <c r="J198" i="3" s="1"/>
  <c r="J199" i="3" a="1"/>
  <c r="J199" i="3" s="1"/>
  <c r="J200" i="3" a="1"/>
  <c r="J200" i="3" s="1"/>
  <c r="J201" i="3" a="1"/>
  <c r="J201" i="3" s="1"/>
  <c r="J202" i="3" a="1"/>
  <c r="J202" i="3" s="1"/>
  <c r="J203" i="3" a="1"/>
  <c r="J203" i="3" s="1"/>
  <c r="J204" i="3" a="1"/>
  <c r="J204" i="3" s="1"/>
  <c r="J205" i="3" a="1"/>
  <c r="J205" i="3" s="1"/>
  <c r="J206" i="3" a="1"/>
  <c r="J206" i="3" s="1"/>
  <c r="J207" i="3" a="1"/>
  <c r="J207" i="3" s="1"/>
  <c r="J208" i="3" a="1"/>
  <c r="J208" i="3" s="1"/>
  <c r="J209" i="3" a="1"/>
  <c r="J209" i="3" s="1"/>
  <c r="J210" i="3" a="1"/>
  <c r="J210" i="3" s="1"/>
  <c r="J211" i="3" a="1"/>
  <c r="J211" i="3" s="1"/>
  <c r="J212" i="3" a="1"/>
  <c r="J212" i="3" s="1"/>
  <c r="J213" i="3" a="1"/>
  <c r="J213" i="3" s="1"/>
  <c r="J214" i="3" a="1"/>
  <c r="J214" i="3" s="1"/>
  <c r="J215" i="3" a="1"/>
  <c r="J215" i="3" s="1"/>
  <c r="J216" i="3" a="1"/>
  <c r="J216" i="3" s="1"/>
  <c r="J217" i="3" a="1"/>
  <c r="J217" i="3" s="1"/>
  <c r="J218" i="3" a="1"/>
  <c r="J218" i="3" s="1"/>
  <c r="J219" i="3" a="1"/>
  <c r="J219" i="3" s="1"/>
  <c r="J220" i="3" a="1"/>
  <c r="J220" i="3" s="1"/>
  <c r="J221" i="3" a="1"/>
  <c r="J221" i="3" s="1"/>
  <c r="J222" i="3" a="1"/>
  <c r="J222" i="3" s="1"/>
  <c r="J223" i="3" a="1"/>
  <c r="J223" i="3" s="1"/>
  <c r="J224" i="3" a="1"/>
  <c r="J224" i="3" s="1"/>
  <c r="J225" i="3" a="1"/>
  <c r="J225" i="3" s="1"/>
  <c r="J226" i="3" a="1"/>
  <c r="J226" i="3" s="1"/>
  <c r="J227" i="3" a="1"/>
  <c r="J227" i="3" s="1"/>
  <c r="J228" i="3" a="1"/>
  <c r="J228" i="3" s="1"/>
  <c r="J229" i="3" a="1"/>
  <c r="J229" i="3" s="1"/>
  <c r="J230" i="3" a="1"/>
  <c r="J230" i="3" s="1"/>
  <c r="J231" i="3" a="1"/>
  <c r="J231" i="3" s="1"/>
  <c r="J232" i="3" a="1"/>
  <c r="J232" i="3" s="1"/>
  <c r="J233" i="3" a="1"/>
  <c r="J233" i="3" s="1"/>
  <c r="J234" i="3" a="1"/>
  <c r="J234" i="3" s="1"/>
  <c r="J235" i="3" a="1"/>
  <c r="J235" i="3" s="1"/>
  <c r="J236" i="3" a="1"/>
  <c r="J236" i="3" s="1"/>
  <c r="J237" i="3" a="1"/>
  <c r="J237" i="3" s="1"/>
  <c r="J238" i="3" a="1"/>
  <c r="J238" i="3" s="1"/>
  <c r="J239" i="3" a="1"/>
  <c r="J239" i="3" s="1"/>
  <c r="J240" i="3" a="1"/>
  <c r="J240" i="3" s="1"/>
  <c r="J241" i="3" a="1"/>
  <c r="J241" i="3" s="1"/>
  <c r="J242" i="3" a="1"/>
  <c r="J242" i="3" s="1"/>
  <c r="J243" i="3" a="1"/>
  <c r="J243" i="3" s="1"/>
  <c r="J244" i="3" a="1"/>
  <c r="J244" i="3" s="1"/>
  <c r="J245" i="3" a="1"/>
  <c r="J245" i="3" s="1"/>
  <c r="J246" i="3" a="1"/>
  <c r="J246" i="3" s="1"/>
  <c r="J247" i="3" a="1"/>
  <c r="J247" i="3" s="1"/>
  <c r="J248" i="3" a="1"/>
  <c r="J248" i="3" s="1"/>
  <c r="J249" i="3" a="1"/>
  <c r="J249" i="3" s="1"/>
  <c r="J250" i="3" a="1"/>
  <c r="J250" i="3" s="1"/>
  <c r="J251" i="3" a="1"/>
  <c r="J251" i="3" s="1"/>
  <c r="J252" i="3" a="1"/>
  <c r="J252" i="3" s="1"/>
  <c r="J253" i="3" a="1"/>
  <c r="J253" i="3" s="1"/>
  <c r="J254" i="3" a="1"/>
  <c r="J254" i="3" s="1"/>
  <c r="J255" i="3" a="1"/>
  <c r="J255" i="3" s="1"/>
  <c r="J256" i="3" a="1"/>
  <c r="J256" i="3" s="1"/>
  <c r="J257" i="3" a="1"/>
  <c r="J257" i="3" s="1"/>
  <c r="J258" i="3" a="1"/>
  <c r="J258" i="3" s="1"/>
  <c r="J259" i="3" a="1"/>
  <c r="J259" i="3" s="1"/>
  <c r="J260" i="3" a="1"/>
  <c r="J260" i="3" s="1"/>
  <c r="J261" i="3" a="1"/>
  <c r="J261" i="3" s="1"/>
  <c r="J262" i="3" a="1"/>
  <c r="J262" i="3" s="1"/>
  <c r="J263" i="3" a="1"/>
  <c r="J263" i="3" s="1"/>
  <c r="J264" i="3" a="1"/>
  <c r="J264" i="3" s="1"/>
  <c r="J265" i="3" a="1"/>
  <c r="J265" i="3" s="1"/>
  <c r="J266" i="3" a="1"/>
  <c r="J266" i="3" s="1"/>
  <c r="J267" i="3" a="1"/>
  <c r="J267" i="3" s="1"/>
  <c r="J268" i="3" a="1"/>
  <c r="J268" i="3" s="1"/>
  <c r="J269" i="3" a="1"/>
  <c r="J269" i="3" s="1"/>
  <c r="J270" i="3" a="1"/>
  <c r="J270" i="3" s="1"/>
  <c r="J271" i="3" a="1"/>
  <c r="J271" i="3" s="1"/>
  <c r="J272" i="3" a="1"/>
  <c r="J272" i="3" s="1"/>
  <c r="J273" i="3" a="1"/>
  <c r="J273" i="3" s="1"/>
  <c r="J274" i="3" a="1"/>
  <c r="J274" i="3" s="1"/>
  <c r="J275" i="3" a="1"/>
  <c r="J275" i="3" s="1"/>
  <c r="J276" i="3" a="1"/>
  <c r="J276" i="3" s="1"/>
  <c r="J277" i="3" a="1"/>
  <c r="J277" i="3" s="1"/>
  <c r="J278" i="3" a="1"/>
  <c r="J278" i="3" s="1"/>
  <c r="J279" i="3" a="1"/>
  <c r="J279" i="3" s="1"/>
  <c r="J280" i="3" a="1"/>
  <c r="J280" i="3" s="1"/>
  <c r="J281" i="3" a="1"/>
  <c r="J281" i="3" s="1"/>
  <c r="J282" i="3" a="1"/>
  <c r="J282" i="3" s="1"/>
  <c r="J283" i="3" a="1"/>
  <c r="J283" i="3" s="1"/>
  <c r="J284" i="3" a="1"/>
  <c r="J284" i="3" s="1"/>
  <c r="J285" i="3" a="1"/>
  <c r="J285" i="3" s="1"/>
  <c r="J286" i="3" a="1"/>
  <c r="J286" i="3" s="1"/>
  <c r="J287" i="3" a="1"/>
  <c r="J287" i="3" s="1"/>
  <c r="J288" i="3" a="1"/>
  <c r="J288" i="3" s="1"/>
  <c r="J289" i="3" a="1"/>
  <c r="J289" i="3" s="1"/>
  <c r="J290" i="3" a="1"/>
  <c r="J290" i="3" s="1"/>
  <c r="J291" i="3" a="1"/>
  <c r="J291" i="3" s="1"/>
  <c r="J292" i="3" a="1"/>
  <c r="J292" i="3" s="1"/>
  <c r="J293" i="3" a="1"/>
  <c r="J293" i="3" s="1"/>
  <c r="J294" i="3" a="1"/>
  <c r="J294" i="3" s="1"/>
  <c r="J295" i="3" a="1"/>
  <c r="J295" i="3" s="1"/>
  <c r="J296" i="3" a="1"/>
  <c r="J296" i="3" s="1"/>
  <c r="J297" i="3" a="1"/>
  <c r="J297" i="3" s="1"/>
  <c r="J298" i="3" a="1"/>
  <c r="J298" i="3" s="1"/>
  <c r="J299" i="3" a="1"/>
  <c r="J299" i="3" s="1"/>
  <c r="J300" i="3" a="1"/>
  <c r="J300" i="3" s="1"/>
  <c r="J301" i="3" a="1"/>
  <c r="J301" i="3" s="1"/>
  <c r="J302" i="3" a="1"/>
  <c r="J302" i="3" s="1"/>
  <c r="J303" i="3" a="1"/>
  <c r="J303" i="3" s="1"/>
  <c r="J304" i="3" a="1"/>
  <c r="J304" i="3" s="1"/>
  <c r="J305" i="3" a="1"/>
  <c r="J305" i="3" s="1"/>
  <c r="J306" i="3" a="1"/>
  <c r="J306" i="3" s="1"/>
  <c r="J307" i="3" a="1"/>
  <c r="J307" i="3" s="1"/>
  <c r="J308" i="3" a="1"/>
  <c r="J308" i="3" s="1"/>
  <c r="J309" i="3" a="1"/>
  <c r="J309" i="3" s="1"/>
  <c r="J310" i="3" a="1"/>
  <c r="J310" i="3" s="1"/>
  <c r="J311" i="3" a="1"/>
  <c r="J311" i="3" s="1"/>
  <c r="J312" i="3" a="1"/>
  <c r="J312" i="3" s="1"/>
  <c r="J313" i="3" a="1"/>
  <c r="J313" i="3" s="1"/>
  <c r="J314" i="3" a="1"/>
  <c r="J314" i="3" s="1"/>
  <c r="J315" i="3" a="1"/>
  <c r="J315" i="3" s="1"/>
  <c r="J316" i="3" a="1"/>
  <c r="J316" i="3" s="1"/>
  <c r="J317" i="3" a="1"/>
  <c r="J317" i="3" s="1"/>
  <c r="J318" i="3" a="1"/>
  <c r="J318" i="3" s="1"/>
  <c r="J319" i="3" a="1"/>
  <c r="J319" i="3" s="1"/>
  <c r="J320" i="3" a="1"/>
  <c r="J320" i="3" s="1"/>
  <c r="J321" i="3" a="1"/>
  <c r="J321" i="3" s="1"/>
  <c r="J322" i="3" a="1"/>
  <c r="J322" i="3" s="1"/>
  <c r="J323" i="3" a="1"/>
  <c r="J323" i="3" s="1"/>
  <c r="J324" i="3" a="1"/>
  <c r="J324" i="3" s="1"/>
  <c r="J325" i="3" a="1"/>
  <c r="J325" i="3" s="1"/>
  <c r="J326" i="3" a="1"/>
  <c r="J326" i="3" s="1"/>
  <c r="J327" i="3" a="1"/>
  <c r="J327" i="3" s="1"/>
  <c r="J328" i="3" a="1"/>
  <c r="J328" i="3" s="1"/>
  <c r="J329" i="3" a="1"/>
  <c r="J329" i="3" s="1"/>
  <c r="J330" i="3" a="1"/>
  <c r="J330" i="3" s="1"/>
  <c r="J331" i="3" a="1"/>
  <c r="J331" i="3" s="1"/>
  <c r="J332" i="3" a="1"/>
  <c r="J332" i="3" s="1"/>
  <c r="J333" i="3" a="1"/>
  <c r="J333" i="3" s="1"/>
  <c r="J334" i="3" a="1"/>
  <c r="J334" i="3" s="1"/>
  <c r="J335" i="3" a="1"/>
  <c r="J335" i="3" s="1"/>
  <c r="J336" i="3" a="1"/>
  <c r="J336" i="3" s="1"/>
  <c r="J337" i="3" a="1"/>
  <c r="J337" i="3" s="1"/>
  <c r="J338" i="3" a="1"/>
  <c r="J338" i="3" s="1"/>
  <c r="J339" i="3" a="1"/>
  <c r="J339" i="3" s="1"/>
  <c r="J340" i="3" a="1"/>
  <c r="J340" i="3" s="1"/>
  <c r="J341" i="3" a="1"/>
  <c r="J341" i="3" s="1"/>
  <c r="J342" i="3" a="1"/>
  <c r="J342" i="3" s="1"/>
  <c r="J343" i="3" a="1"/>
  <c r="J343" i="3" s="1"/>
  <c r="J344" i="3" a="1"/>
  <c r="J344" i="3" s="1"/>
  <c r="J345" i="3" a="1"/>
  <c r="J345" i="3" s="1"/>
  <c r="J346" i="3" a="1"/>
  <c r="J346" i="3" s="1"/>
  <c r="J347" i="3" a="1"/>
  <c r="J347" i="3" s="1"/>
  <c r="J348" i="3" a="1"/>
  <c r="J348" i="3" s="1"/>
  <c r="J349" i="3" a="1"/>
  <c r="J349" i="3" s="1"/>
  <c r="J350" i="3" a="1"/>
  <c r="J350" i="3" s="1"/>
  <c r="J351" i="3" a="1"/>
  <c r="J351" i="3" s="1"/>
  <c r="J352" i="3" a="1"/>
  <c r="J352" i="3" s="1"/>
  <c r="J353" i="3" a="1"/>
  <c r="J353" i="3" s="1"/>
  <c r="J354" i="3" a="1"/>
  <c r="J354" i="3" s="1"/>
  <c r="J355" i="3" a="1"/>
  <c r="J355" i="3" s="1"/>
  <c r="J356" i="3" a="1"/>
  <c r="J356" i="3" s="1"/>
  <c r="J357" i="3" a="1"/>
  <c r="J357" i="3" s="1"/>
  <c r="J358" i="3" a="1"/>
  <c r="J358" i="3" s="1"/>
  <c r="J359" i="3" a="1"/>
  <c r="J359" i="3" s="1"/>
  <c r="J360" i="3" a="1"/>
  <c r="J360" i="3" s="1"/>
  <c r="J361" i="3" a="1"/>
  <c r="J361" i="3" s="1"/>
  <c r="J362" i="3" a="1"/>
  <c r="J362" i="3" s="1"/>
  <c r="J363" i="3" a="1"/>
  <c r="J363" i="3" s="1"/>
  <c r="J364" i="3" a="1"/>
  <c r="J364" i="3" s="1"/>
  <c r="J365" i="3" a="1"/>
  <c r="J365" i="3" s="1"/>
  <c r="J366" i="3" a="1"/>
  <c r="J366" i="3" s="1"/>
  <c r="J367" i="3" a="1"/>
  <c r="J367" i="3" s="1"/>
  <c r="J368" i="3" a="1"/>
  <c r="J368" i="3" s="1"/>
  <c r="J369" i="3" a="1"/>
  <c r="J369" i="3" s="1"/>
  <c r="J370" i="3" a="1"/>
  <c r="J370" i="3" s="1"/>
  <c r="J371" i="3" a="1"/>
  <c r="J371" i="3" s="1"/>
  <c r="J372" i="3" a="1"/>
  <c r="J372" i="3" s="1"/>
  <c r="J373" i="3" a="1"/>
  <c r="J373" i="3" s="1"/>
  <c r="J374" i="3" a="1"/>
  <c r="J374" i="3" s="1"/>
  <c r="J375" i="3" a="1"/>
  <c r="J375" i="3" s="1"/>
  <c r="J376" i="3" a="1"/>
  <c r="J376" i="3" s="1"/>
  <c r="J377" i="3" a="1"/>
  <c r="J377" i="3" s="1"/>
  <c r="J378" i="3" a="1"/>
  <c r="J378" i="3" s="1"/>
  <c r="J379" i="3" a="1"/>
  <c r="J379" i="3" s="1"/>
  <c r="J380" i="3" a="1"/>
  <c r="J380" i="3" s="1"/>
  <c r="J381" i="3" a="1"/>
  <c r="J381" i="3" s="1"/>
  <c r="J382" i="3" a="1"/>
  <c r="J382" i="3" s="1"/>
  <c r="J383" i="3" a="1"/>
  <c r="J383" i="3" s="1"/>
  <c r="J384" i="3" a="1"/>
  <c r="J384" i="3" s="1"/>
  <c r="J385" i="3" a="1"/>
  <c r="J385" i="3" s="1"/>
  <c r="J386" i="3" a="1"/>
  <c r="J386" i="3" s="1"/>
  <c r="J387" i="3" a="1"/>
  <c r="J387" i="3" s="1"/>
  <c r="J388" i="3" a="1"/>
  <c r="J388" i="3" s="1"/>
  <c r="J389" i="3" a="1"/>
  <c r="J389" i="3" s="1"/>
  <c r="J390" i="3" a="1"/>
  <c r="J390" i="3" s="1"/>
  <c r="J391" i="3" a="1"/>
  <c r="J391" i="3" s="1"/>
  <c r="J392" i="3" a="1"/>
  <c r="J392" i="3" s="1"/>
  <c r="J393" i="3" a="1"/>
  <c r="J393" i="3" s="1"/>
  <c r="J394" i="3" a="1"/>
  <c r="J394" i="3" s="1"/>
  <c r="J395" i="3" a="1"/>
  <c r="J395" i="3" s="1"/>
  <c r="J396" i="3" a="1"/>
  <c r="J396" i="3" s="1"/>
  <c r="J397" i="3" a="1"/>
  <c r="J397" i="3" s="1"/>
  <c r="J398" i="3" a="1"/>
  <c r="J398" i="3" s="1"/>
  <c r="J399" i="3" a="1"/>
  <c r="J399" i="3" s="1"/>
  <c r="J400" i="3" a="1"/>
  <c r="J400" i="3" s="1"/>
  <c r="J401" i="3" a="1"/>
  <c r="J401" i="3" s="1"/>
  <c r="J402" i="3" a="1"/>
  <c r="J402" i="3" s="1"/>
  <c r="J403" i="3" a="1"/>
  <c r="J403" i="3" s="1"/>
  <c r="J404" i="3" a="1"/>
  <c r="J404" i="3" s="1"/>
  <c r="J405" i="3" a="1"/>
  <c r="J405" i="3" s="1"/>
  <c r="J406" i="3" a="1"/>
  <c r="J406" i="3" s="1"/>
  <c r="J407" i="3" a="1"/>
  <c r="J407" i="3" s="1"/>
  <c r="J408" i="3" a="1"/>
  <c r="J408" i="3" s="1"/>
  <c r="J409" i="3" a="1"/>
  <c r="J409" i="3" s="1"/>
  <c r="J410" i="3" a="1"/>
  <c r="J410" i="3" s="1"/>
  <c r="J411" i="3" a="1"/>
  <c r="J411" i="3" s="1"/>
  <c r="J412" i="3" a="1"/>
  <c r="J412" i="3" s="1"/>
  <c r="J413" i="3" a="1"/>
  <c r="J413" i="3" s="1"/>
  <c r="J414" i="3" a="1"/>
  <c r="J414" i="3" s="1"/>
  <c r="J415" i="3" a="1"/>
  <c r="J415" i="3" s="1"/>
  <c r="J416" i="3" a="1"/>
  <c r="J416" i="3" s="1"/>
  <c r="J417" i="3" a="1"/>
  <c r="J417" i="3" s="1"/>
  <c r="J418" i="3" a="1"/>
  <c r="J418" i="3" s="1"/>
  <c r="J419" i="3" a="1"/>
  <c r="J419" i="3" s="1"/>
  <c r="J420" i="3" a="1"/>
  <c r="J420" i="3" s="1"/>
  <c r="J421" i="3" a="1"/>
  <c r="J421" i="3" s="1"/>
  <c r="J422" i="3" a="1"/>
  <c r="J422" i="3" s="1"/>
  <c r="J423" i="3" a="1"/>
  <c r="J423" i="3" s="1"/>
  <c r="J424" i="3" a="1"/>
  <c r="J424" i="3" s="1"/>
  <c r="J425" i="3" a="1"/>
  <c r="J425" i="3" s="1"/>
  <c r="J426" i="3" a="1"/>
  <c r="J426" i="3" s="1"/>
  <c r="J427" i="3" a="1"/>
  <c r="J427" i="3" s="1"/>
  <c r="J428" i="3" a="1"/>
  <c r="J428" i="3" s="1"/>
  <c r="J429" i="3" a="1"/>
  <c r="J429" i="3" s="1"/>
  <c r="J430" i="3" a="1"/>
  <c r="J430" i="3" s="1"/>
  <c r="J431" i="3" a="1"/>
  <c r="J431" i="3" s="1"/>
  <c r="J432" i="3" a="1"/>
  <c r="J432" i="3" s="1"/>
  <c r="J433" i="3" a="1"/>
  <c r="J433" i="3" s="1"/>
  <c r="J434" i="3" a="1"/>
  <c r="J434" i="3" s="1"/>
  <c r="J435" i="3" a="1"/>
  <c r="J435" i="3" s="1"/>
  <c r="J436" i="3" a="1"/>
  <c r="J436" i="3" s="1"/>
  <c r="J437" i="3" a="1"/>
  <c r="J437" i="3" s="1"/>
  <c r="J438" i="3" a="1"/>
  <c r="J438" i="3" s="1"/>
  <c r="J439" i="3" a="1"/>
  <c r="J439" i="3" s="1"/>
  <c r="J440" i="3" a="1"/>
  <c r="J440" i="3" s="1"/>
  <c r="J441" i="3" a="1"/>
  <c r="J441" i="3" s="1"/>
  <c r="J442" i="3" a="1"/>
  <c r="J442" i="3" s="1"/>
  <c r="J443" i="3" a="1"/>
  <c r="J443" i="3" s="1"/>
  <c r="J444" i="3" a="1"/>
  <c r="J444" i="3" s="1"/>
  <c r="J445" i="3" a="1"/>
  <c r="J445" i="3" s="1"/>
  <c r="J446" i="3" a="1"/>
  <c r="J446" i="3" s="1"/>
  <c r="J447" i="3" a="1"/>
  <c r="J447" i="3" s="1"/>
  <c r="J448" i="3" a="1"/>
  <c r="J448" i="3" s="1"/>
  <c r="J449" i="3" a="1"/>
  <c r="J449" i="3" s="1"/>
  <c r="J450" i="3" a="1"/>
  <c r="J450" i="3" s="1"/>
  <c r="J451" i="3" a="1"/>
  <c r="J451" i="3" s="1"/>
  <c r="J452" i="3" a="1"/>
  <c r="J452" i="3" s="1"/>
  <c r="J453" i="3" a="1"/>
  <c r="J453" i="3" s="1"/>
  <c r="J454" i="3" a="1"/>
  <c r="J454" i="3" s="1"/>
  <c r="J455" i="3" a="1"/>
  <c r="J455" i="3" s="1"/>
  <c r="J456" i="3" a="1"/>
  <c r="J456" i="3" s="1"/>
  <c r="J457" i="3" a="1"/>
  <c r="J457" i="3" s="1"/>
  <c r="J458" i="3" a="1"/>
  <c r="J458" i="3" s="1"/>
  <c r="J459" i="3" a="1"/>
  <c r="J459" i="3" s="1"/>
  <c r="J460" i="3" a="1"/>
  <c r="J460" i="3" s="1"/>
  <c r="J461" i="3" a="1"/>
  <c r="J461" i="3" s="1"/>
  <c r="J462" i="3" a="1"/>
  <c r="J462" i="3" s="1"/>
  <c r="J463" i="3" a="1"/>
  <c r="J463" i="3" s="1"/>
  <c r="J464" i="3" a="1"/>
  <c r="J464" i="3" s="1"/>
  <c r="J465" i="3" a="1"/>
  <c r="J465" i="3" s="1"/>
  <c r="J466" i="3" a="1"/>
  <c r="J466" i="3" s="1"/>
  <c r="J467" i="3" a="1"/>
  <c r="J467" i="3" s="1"/>
  <c r="J468" i="3" a="1"/>
  <c r="J468" i="3" s="1"/>
  <c r="J469" i="3" a="1"/>
  <c r="J469" i="3" s="1"/>
  <c r="J470" i="3" a="1"/>
  <c r="J470" i="3" s="1"/>
  <c r="J471" i="3" a="1"/>
  <c r="J471" i="3" s="1"/>
  <c r="J472" i="3" a="1"/>
  <c r="J472" i="3" s="1"/>
  <c r="J473" i="3" a="1"/>
  <c r="J473" i="3" s="1"/>
  <c r="J474" i="3" a="1"/>
  <c r="J474" i="3" s="1"/>
  <c r="J475" i="3" a="1"/>
  <c r="J475" i="3" s="1"/>
  <c r="J476" i="3" a="1"/>
  <c r="J476" i="3" s="1"/>
  <c r="J477" i="3" a="1"/>
  <c r="J477" i="3" s="1"/>
  <c r="J478" i="3" a="1"/>
  <c r="J478" i="3" s="1"/>
  <c r="J479" i="3" a="1"/>
  <c r="J479" i="3" s="1"/>
  <c r="J480" i="3" a="1"/>
  <c r="J480" i="3" s="1"/>
  <c r="J481" i="3" a="1"/>
  <c r="J481" i="3" s="1"/>
  <c r="J482" i="3" a="1"/>
  <c r="J482" i="3" s="1"/>
  <c r="J483" i="3" a="1"/>
  <c r="J483" i="3" s="1"/>
  <c r="J484" i="3" a="1"/>
  <c r="J484" i="3" s="1"/>
  <c r="J485" i="3" a="1"/>
  <c r="J485" i="3" s="1"/>
  <c r="J486" i="3" a="1"/>
  <c r="J486" i="3" s="1"/>
  <c r="J487" i="3" a="1"/>
  <c r="J487" i="3" s="1"/>
  <c r="J488" i="3" a="1"/>
  <c r="J488" i="3" s="1"/>
  <c r="J489" i="3" a="1"/>
  <c r="J489" i="3" s="1"/>
  <c r="J490" i="3" a="1"/>
  <c r="J490" i="3" s="1"/>
  <c r="J491" i="3" a="1"/>
  <c r="J491" i="3" s="1"/>
  <c r="J492" i="3" a="1"/>
  <c r="J492" i="3" s="1"/>
  <c r="J493" i="3" a="1"/>
  <c r="J493" i="3" s="1"/>
  <c r="J494" i="3" a="1"/>
  <c r="J494" i="3" s="1"/>
  <c r="J495" i="3" a="1"/>
  <c r="J495" i="3" s="1"/>
  <c r="J496" i="3" a="1"/>
  <c r="J496" i="3" s="1"/>
  <c r="J497" i="3" a="1"/>
  <c r="J497" i="3" s="1"/>
  <c r="J498" i="3" a="1"/>
  <c r="J498" i="3" s="1"/>
  <c r="J499" i="3" a="1"/>
  <c r="J499" i="3" s="1"/>
  <c r="J500" i="3" a="1"/>
  <c r="J500" i="3" s="1"/>
  <c r="J501" i="3" a="1"/>
  <c r="J501" i="3" s="1"/>
  <c r="J502" i="3" a="1"/>
  <c r="J502" i="3" s="1"/>
  <c r="J503" i="3" a="1"/>
  <c r="J503" i="3" s="1"/>
  <c r="J504" i="3" a="1"/>
  <c r="J504" i="3" s="1"/>
  <c r="J505" i="3" a="1"/>
  <c r="J505" i="3" s="1"/>
  <c r="J506" i="3" a="1"/>
  <c r="J506" i="3" s="1"/>
  <c r="J507" i="3" a="1"/>
  <c r="J507" i="3" s="1"/>
  <c r="J508" i="3" a="1"/>
  <c r="J508" i="3" s="1"/>
  <c r="J509" i="3" a="1"/>
  <c r="J509" i="3" s="1"/>
  <c r="J510" i="3" a="1"/>
  <c r="J510" i="3" s="1"/>
  <c r="J511" i="3" a="1"/>
  <c r="J511" i="3" s="1"/>
  <c r="J512" i="3" a="1"/>
  <c r="J512" i="3" s="1"/>
  <c r="J513" i="3" a="1"/>
  <c r="J513" i="3" s="1"/>
  <c r="J514" i="3" a="1"/>
  <c r="J514" i="3" s="1"/>
  <c r="J515" i="3" a="1"/>
  <c r="J515" i="3" s="1"/>
  <c r="J516" i="3" a="1"/>
  <c r="J516" i="3" s="1"/>
  <c r="J517" i="3" a="1"/>
  <c r="J517" i="3" s="1"/>
  <c r="J518" i="3" a="1"/>
  <c r="J518" i="3" s="1"/>
  <c r="J519" i="3" a="1"/>
  <c r="J519" i="3" s="1"/>
  <c r="J520" i="3" a="1"/>
  <c r="J520" i="3" s="1"/>
  <c r="J521" i="3" a="1"/>
  <c r="J521" i="3" s="1"/>
  <c r="J522" i="3" a="1"/>
  <c r="J522" i="3" s="1"/>
  <c r="J523" i="3" a="1"/>
  <c r="J523" i="3" s="1"/>
  <c r="J524" i="3" a="1"/>
  <c r="J524" i="3" s="1"/>
  <c r="J525" i="3" a="1"/>
  <c r="J525" i="3" s="1"/>
  <c r="J526" i="3" a="1"/>
  <c r="J526" i="3" s="1"/>
  <c r="J527" i="3" a="1"/>
  <c r="J527" i="3" s="1"/>
  <c r="J528" i="3" a="1"/>
  <c r="J528" i="3" s="1"/>
  <c r="J529" i="3" a="1"/>
  <c r="J529" i="3" s="1"/>
  <c r="J530" i="3" a="1"/>
  <c r="J530" i="3" s="1"/>
  <c r="J531" i="3" a="1"/>
  <c r="J531" i="3" s="1"/>
  <c r="J532" i="3" a="1"/>
  <c r="J532" i="3" s="1"/>
  <c r="J533" i="3" a="1"/>
  <c r="J533" i="3" s="1"/>
  <c r="J534" i="3" a="1"/>
  <c r="J534" i="3" s="1"/>
  <c r="J535" i="3" a="1"/>
  <c r="J535" i="3" s="1"/>
  <c r="J536" i="3" a="1"/>
  <c r="J536" i="3" s="1"/>
  <c r="J537" i="3" a="1"/>
  <c r="J537" i="3" s="1"/>
  <c r="J538" i="3" a="1"/>
  <c r="J538" i="3" s="1"/>
  <c r="J539" i="3" a="1"/>
  <c r="J539" i="3" s="1"/>
  <c r="J540" i="3" a="1"/>
  <c r="J540" i="3" s="1"/>
  <c r="J541" i="3" a="1"/>
  <c r="J541" i="3" s="1"/>
  <c r="J542" i="3" a="1"/>
  <c r="J542" i="3" s="1"/>
  <c r="J543" i="3" a="1"/>
  <c r="J543" i="3" s="1"/>
  <c r="J544" i="3" a="1"/>
  <c r="J544" i="3" s="1"/>
  <c r="J545" i="3" a="1"/>
  <c r="J545" i="3" s="1"/>
  <c r="J546" i="3" a="1"/>
  <c r="J546" i="3" s="1"/>
  <c r="J547" i="3" a="1"/>
  <c r="J547" i="3" s="1"/>
  <c r="J548" i="3" a="1"/>
  <c r="J548" i="3" s="1"/>
  <c r="J549" i="3" a="1"/>
  <c r="J549" i="3" s="1"/>
  <c r="J550" i="3" a="1"/>
  <c r="J550" i="3" s="1"/>
  <c r="J551" i="3" a="1"/>
  <c r="J551" i="3" s="1"/>
  <c r="J552" i="3" a="1"/>
  <c r="J552" i="3" s="1"/>
  <c r="J553" i="3" a="1"/>
  <c r="J553" i="3" s="1"/>
  <c r="J554" i="3" a="1"/>
  <c r="J554" i="3" s="1"/>
  <c r="J555" i="3" a="1"/>
  <c r="J555" i="3" s="1"/>
  <c r="J556" i="3" a="1"/>
  <c r="J556" i="3" s="1"/>
  <c r="J557" i="3" a="1"/>
  <c r="J557" i="3" s="1"/>
  <c r="J558" i="3" a="1"/>
  <c r="J558" i="3" s="1"/>
  <c r="J559" i="3" a="1"/>
  <c r="J559" i="3" s="1"/>
  <c r="J560" i="3" a="1"/>
  <c r="J560" i="3" s="1"/>
  <c r="J561" i="3" a="1"/>
  <c r="J561" i="3" s="1"/>
  <c r="J562" i="3" a="1"/>
  <c r="J562" i="3" s="1"/>
  <c r="J563" i="3" a="1"/>
  <c r="J563" i="3" s="1"/>
  <c r="J564" i="3" a="1"/>
  <c r="J564" i="3" s="1"/>
  <c r="J565" i="3" a="1"/>
  <c r="J565" i="3" s="1"/>
  <c r="J566" i="3" a="1"/>
  <c r="J566" i="3" s="1"/>
  <c r="J567" i="3" a="1"/>
  <c r="J567" i="3" s="1"/>
  <c r="J568" i="3" a="1"/>
  <c r="J568" i="3" s="1"/>
  <c r="J569" i="3" a="1"/>
  <c r="J569" i="3" s="1"/>
  <c r="J570" i="3" a="1"/>
  <c r="J570" i="3" s="1"/>
  <c r="J571" i="3" a="1"/>
  <c r="J571" i="3" s="1"/>
  <c r="J572" i="3" a="1"/>
  <c r="J572" i="3" s="1"/>
  <c r="J573" i="3" a="1"/>
  <c r="J573" i="3" s="1"/>
  <c r="J574" i="3" a="1"/>
  <c r="J574" i="3" s="1"/>
  <c r="J575" i="3" a="1"/>
  <c r="J575" i="3" s="1"/>
  <c r="J576" i="3" a="1"/>
  <c r="J576" i="3" s="1"/>
  <c r="J577" i="3" a="1"/>
  <c r="J577" i="3" s="1"/>
  <c r="J578" i="3" a="1"/>
  <c r="J578" i="3" s="1"/>
  <c r="J579" i="3" a="1"/>
  <c r="J579" i="3" s="1"/>
  <c r="J580" i="3" a="1"/>
  <c r="J580" i="3" s="1"/>
  <c r="J581" i="3" a="1"/>
  <c r="J581" i="3" s="1"/>
  <c r="J582" i="3" a="1"/>
  <c r="J582" i="3" s="1"/>
  <c r="J583" i="3" a="1"/>
  <c r="J583" i="3" s="1"/>
  <c r="J584" i="3" a="1"/>
  <c r="J584" i="3" s="1"/>
  <c r="J585" i="3" a="1"/>
  <c r="J585" i="3" s="1"/>
  <c r="J586" i="3" a="1"/>
  <c r="J586" i="3" s="1"/>
  <c r="J587" i="3" a="1"/>
  <c r="J587" i="3" s="1"/>
  <c r="J588" i="3" a="1"/>
  <c r="J588" i="3" s="1"/>
  <c r="J589" i="3" a="1"/>
  <c r="J589" i="3" s="1"/>
  <c r="J590" i="3" a="1"/>
  <c r="J590" i="3" s="1"/>
  <c r="J591" i="3" a="1"/>
  <c r="J591" i="3" s="1"/>
  <c r="J592" i="3" a="1"/>
  <c r="J592" i="3" s="1"/>
  <c r="J593" i="3" a="1"/>
  <c r="J593" i="3" s="1"/>
  <c r="J594" i="3" a="1"/>
  <c r="J594" i="3" s="1"/>
  <c r="J595" i="3" a="1"/>
  <c r="J595" i="3" s="1"/>
  <c r="J596" i="3" a="1"/>
  <c r="J596" i="3" s="1"/>
  <c r="J597" i="3" a="1"/>
  <c r="J597" i="3" s="1"/>
  <c r="J598" i="3" a="1"/>
  <c r="J598" i="3" s="1"/>
  <c r="J599" i="3" a="1"/>
  <c r="J599" i="3" s="1"/>
  <c r="J600" i="3" a="1"/>
  <c r="J600" i="3" s="1"/>
  <c r="J601" i="3" a="1"/>
  <c r="J601" i="3" s="1"/>
  <c r="J602" i="3" a="1"/>
  <c r="J602" i="3" s="1"/>
  <c r="J603" i="3" a="1"/>
  <c r="J603" i="3" s="1"/>
  <c r="J604" i="3" a="1"/>
  <c r="J604" i="3" s="1"/>
  <c r="J605" i="3" a="1"/>
  <c r="J605" i="3" s="1"/>
  <c r="J606" i="3" a="1"/>
  <c r="J606" i="3" s="1"/>
  <c r="J607" i="3" a="1"/>
  <c r="J607" i="3" s="1"/>
  <c r="J608" i="3" a="1"/>
  <c r="J608" i="3" s="1"/>
  <c r="J609" i="3" a="1"/>
  <c r="J609" i="3" s="1"/>
  <c r="J610" i="3" a="1"/>
  <c r="J610" i="3" s="1"/>
  <c r="J611" i="3" a="1"/>
  <c r="J611" i="3" s="1"/>
  <c r="J612" i="3" a="1"/>
  <c r="J612" i="3" s="1"/>
  <c r="J613" i="3" a="1"/>
  <c r="J613" i="3" s="1"/>
  <c r="J614" i="3" a="1"/>
  <c r="J614" i="3" s="1"/>
  <c r="J615" i="3" a="1"/>
  <c r="J615" i="3" s="1"/>
  <c r="J616" i="3" a="1"/>
  <c r="J616" i="3"/>
  <c r="J617" i="3" a="1"/>
  <c r="J617" i="3" s="1"/>
  <c r="J618" i="3" a="1"/>
  <c r="J618" i="3" s="1"/>
  <c r="J619" i="3" a="1"/>
  <c r="J619" i="3" s="1"/>
  <c r="J620" i="3" a="1"/>
  <c r="J620" i="3" s="1"/>
  <c r="J621" i="3" a="1"/>
  <c r="J621" i="3" s="1"/>
  <c r="J622" i="3" a="1"/>
  <c r="J622" i="3" s="1"/>
  <c r="J623" i="3" a="1"/>
  <c r="J623" i="3" s="1"/>
  <c r="J624" i="3" a="1"/>
  <c r="J624" i="3" s="1"/>
  <c r="J625" i="3" a="1"/>
  <c r="J625" i="3" s="1"/>
  <c r="J626" i="3" a="1"/>
  <c r="J626" i="3" s="1"/>
  <c r="J627" i="3" a="1"/>
  <c r="J627" i="3" s="1"/>
  <c r="J628" i="3" a="1"/>
  <c r="J628" i="3" s="1"/>
  <c r="J629" i="3" a="1"/>
  <c r="J629" i="3" s="1"/>
  <c r="J630" i="3" a="1"/>
  <c r="J630" i="3" s="1"/>
  <c r="J631" i="3" a="1"/>
  <c r="J631" i="3" s="1"/>
  <c r="J632" i="3" a="1"/>
  <c r="J632" i="3" s="1"/>
  <c r="J633" i="3" a="1"/>
  <c r="J633" i="3" s="1"/>
  <c r="J634" i="3" a="1"/>
  <c r="J634" i="3" s="1"/>
  <c r="J635" i="3" a="1"/>
  <c r="J635" i="3" s="1"/>
  <c r="J636" i="3" a="1"/>
  <c r="J636" i="3" s="1"/>
  <c r="J637" i="3" a="1"/>
  <c r="J637" i="3" s="1"/>
  <c r="J638" i="3" a="1"/>
  <c r="J638" i="3" s="1"/>
  <c r="J639" i="3" a="1"/>
  <c r="J639" i="3" s="1"/>
  <c r="J640" i="3" a="1"/>
  <c r="J640" i="3" s="1"/>
  <c r="J641" i="3" a="1"/>
  <c r="J641" i="3" s="1"/>
  <c r="J642" i="3" a="1"/>
  <c r="J642" i="3" s="1"/>
  <c r="J643" i="3" a="1"/>
  <c r="J643" i="3" s="1"/>
  <c r="J644" i="3" a="1"/>
  <c r="J644" i="3" s="1"/>
  <c r="J645" i="3" a="1"/>
  <c r="J645" i="3" s="1"/>
  <c r="J646" i="3" a="1"/>
  <c r="J646" i="3" s="1"/>
  <c r="J647" i="3" a="1"/>
  <c r="J647" i="3" s="1"/>
  <c r="J648" i="3" a="1"/>
  <c r="J648" i="3" s="1"/>
  <c r="J649" i="3" a="1"/>
  <c r="J649" i="3" s="1"/>
  <c r="J650" i="3" a="1"/>
  <c r="J650" i="3" s="1"/>
  <c r="J651" i="3" a="1"/>
  <c r="J651" i="3" s="1"/>
  <c r="J652" i="3" a="1"/>
  <c r="J652" i="3" s="1"/>
  <c r="J653" i="3" a="1"/>
  <c r="J653" i="3" s="1"/>
  <c r="J654" i="3" a="1"/>
  <c r="J654" i="3" s="1"/>
  <c r="J655" i="3" a="1"/>
  <c r="J655" i="3" s="1"/>
  <c r="J656" i="3" a="1"/>
  <c r="J656" i="3" s="1"/>
  <c r="J657" i="3" a="1"/>
  <c r="J657" i="3" s="1"/>
  <c r="J658" i="3" a="1"/>
  <c r="J658" i="3" s="1"/>
  <c r="J659" i="3" a="1"/>
  <c r="J659" i="3" s="1"/>
  <c r="J660" i="3" a="1"/>
  <c r="J660" i="3" s="1"/>
  <c r="J661" i="3" a="1"/>
  <c r="J661" i="3" s="1"/>
  <c r="J662" i="3" a="1"/>
  <c r="J662" i="3" s="1"/>
  <c r="J663" i="3" a="1"/>
  <c r="J663" i="3" s="1"/>
  <c r="J664" i="3" a="1"/>
  <c r="J664" i="3" s="1"/>
  <c r="J665" i="3" a="1"/>
  <c r="J665" i="3" s="1"/>
  <c r="J666" i="3" a="1"/>
  <c r="J666" i="3" s="1"/>
  <c r="J667" i="3" a="1"/>
  <c r="J667" i="3" s="1"/>
  <c r="J668" i="3" a="1"/>
  <c r="J668" i="3" s="1"/>
  <c r="J669" i="3" a="1"/>
  <c r="J669" i="3" s="1"/>
  <c r="J670" i="3" a="1"/>
  <c r="J670" i="3" s="1"/>
  <c r="J671" i="3" a="1"/>
  <c r="J671" i="3" s="1"/>
  <c r="J672" i="3" a="1"/>
  <c r="J672" i="3" s="1"/>
  <c r="J673" i="3" a="1"/>
  <c r="J673" i="3" s="1"/>
  <c r="J674" i="3" a="1"/>
  <c r="J674" i="3" s="1"/>
  <c r="J675" i="3" a="1"/>
  <c r="J675" i="3" s="1"/>
  <c r="J676" i="3" a="1"/>
  <c r="J676" i="3" s="1"/>
  <c r="J677" i="3" a="1"/>
  <c r="J677" i="3" s="1"/>
  <c r="J678" i="3" a="1"/>
  <c r="J678" i="3" s="1"/>
  <c r="J679" i="3" a="1"/>
  <c r="J679" i="3" s="1"/>
  <c r="J680" i="3" a="1"/>
  <c r="J680" i="3" s="1"/>
  <c r="J681" i="3" a="1"/>
  <c r="J681" i="3" s="1"/>
  <c r="J682" i="3" a="1"/>
  <c r="J682" i="3" s="1"/>
  <c r="J683" i="3" a="1"/>
  <c r="J683" i="3" s="1"/>
  <c r="J684" i="3" a="1"/>
  <c r="J684" i="3" s="1"/>
  <c r="J685" i="3" a="1"/>
  <c r="J685" i="3" s="1"/>
  <c r="J686" i="3" a="1"/>
  <c r="J686" i="3" s="1"/>
  <c r="J687" i="3" a="1"/>
  <c r="J687" i="3" s="1"/>
  <c r="J688" i="3" a="1"/>
  <c r="J688" i="3" s="1"/>
  <c r="J689" i="3" a="1"/>
  <c r="J689" i="3" s="1"/>
  <c r="J690" i="3" a="1"/>
  <c r="J690" i="3" s="1"/>
  <c r="J691" i="3" a="1"/>
  <c r="J691" i="3" s="1"/>
  <c r="J692" i="3" a="1"/>
  <c r="J692" i="3" s="1"/>
  <c r="J693" i="3" a="1"/>
  <c r="J693" i="3" s="1"/>
  <c r="J694" i="3" a="1"/>
  <c r="J694" i="3" s="1"/>
  <c r="J695" i="3" a="1"/>
  <c r="J695" i="3" s="1"/>
  <c r="J696" i="3" a="1"/>
  <c r="J696" i="3" s="1"/>
  <c r="J697" i="3" a="1"/>
  <c r="J697" i="3" s="1"/>
  <c r="J698" i="3" a="1"/>
  <c r="J698" i="3" s="1"/>
  <c r="J699" i="3" a="1"/>
  <c r="J699" i="3" s="1"/>
  <c r="J700" i="3" a="1"/>
  <c r="J700" i="3" s="1"/>
  <c r="J701" i="3" a="1"/>
  <c r="J701" i="3" s="1"/>
  <c r="J702" i="3" a="1"/>
  <c r="J702" i="3" s="1"/>
  <c r="J703" i="3" a="1"/>
  <c r="J703" i="3" s="1"/>
  <c r="J704" i="3" a="1"/>
  <c r="J704" i="3" s="1"/>
  <c r="J705" i="3" a="1"/>
  <c r="J705" i="3" s="1"/>
  <c r="J706" i="3" a="1"/>
  <c r="J706" i="3" s="1"/>
  <c r="J707" i="3" a="1"/>
  <c r="J707" i="3" s="1"/>
  <c r="J708" i="3" a="1"/>
  <c r="J708" i="3" s="1"/>
  <c r="J709" i="3" a="1"/>
  <c r="J709" i="3" s="1"/>
  <c r="J710" i="3" a="1"/>
  <c r="J710" i="3" s="1"/>
  <c r="J711" i="3" a="1"/>
  <c r="J711" i="3" s="1"/>
  <c r="J712" i="3" a="1"/>
  <c r="J712" i="3" s="1"/>
  <c r="J713" i="3" a="1"/>
  <c r="J713" i="3" s="1"/>
  <c r="J714" i="3" a="1"/>
  <c r="J714" i="3" s="1"/>
  <c r="J715" i="3" a="1"/>
  <c r="J715" i="3" s="1"/>
  <c r="J716" i="3" a="1"/>
  <c r="J716" i="3" s="1"/>
  <c r="J717" i="3" a="1"/>
  <c r="J717" i="3" s="1"/>
  <c r="J718" i="3" a="1"/>
  <c r="J718" i="3" s="1"/>
  <c r="J719" i="3" a="1"/>
  <c r="J719" i="3" s="1"/>
  <c r="J720" i="3" a="1"/>
  <c r="J720" i="3" s="1"/>
  <c r="J721" i="3" a="1"/>
  <c r="J721" i="3" s="1"/>
  <c r="J722" i="3" a="1"/>
  <c r="J722" i="3" s="1"/>
  <c r="J723" i="3" a="1"/>
  <c r="J723" i="3" s="1"/>
  <c r="J724" i="3" a="1"/>
  <c r="J724" i="3" s="1"/>
  <c r="J725" i="3" a="1"/>
  <c r="J725" i="3" s="1"/>
  <c r="J726" i="3" a="1"/>
  <c r="J726" i="3" s="1"/>
  <c r="J727" i="3" a="1"/>
  <c r="J727" i="3" s="1"/>
  <c r="J728" i="3" a="1"/>
  <c r="J728" i="3" s="1"/>
  <c r="J729" i="3" a="1"/>
  <c r="J729" i="3" s="1"/>
  <c r="J730" i="3" a="1"/>
  <c r="J730" i="3" s="1"/>
  <c r="J731" i="3" a="1"/>
  <c r="J731" i="3" s="1"/>
  <c r="J732" i="3" a="1"/>
  <c r="J732" i="3" s="1"/>
  <c r="J733" i="3" a="1"/>
  <c r="J733" i="3" s="1"/>
  <c r="J734" i="3" a="1"/>
  <c r="J734" i="3" s="1"/>
  <c r="J735" i="3" a="1"/>
  <c r="J735" i="3" s="1"/>
  <c r="J736" i="3" a="1"/>
  <c r="J736" i="3" s="1"/>
  <c r="J737" i="3" a="1"/>
  <c r="J737" i="3" s="1"/>
  <c r="J738" i="3" a="1"/>
  <c r="J738" i="3" s="1"/>
  <c r="J739" i="3" a="1"/>
  <c r="J739" i="3" s="1"/>
  <c r="J740" i="3" a="1"/>
  <c r="J740" i="3" s="1"/>
  <c r="J741" i="3" a="1"/>
  <c r="J741" i="3" s="1"/>
  <c r="J742" i="3" a="1"/>
  <c r="J742" i="3" s="1"/>
  <c r="J743" i="3" a="1"/>
  <c r="J743" i="3" s="1"/>
  <c r="J744" i="3" a="1"/>
  <c r="J744" i="3" s="1"/>
  <c r="J745" i="3" a="1"/>
  <c r="J745" i="3" s="1"/>
  <c r="J746" i="3" a="1"/>
  <c r="J746" i="3" s="1"/>
  <c r="J747" i="3" a="1"/>
  <c r="J747" i="3" s="1"/>
  <c r="J748" i="3" a="1"/>
  <c r="J748" i="3" s="1"/>
  <c r="J749" i="3" a="1"/>
  <c r="J749" i="3" s="1"/>
  <c r="J750" i="3" a="1"/>
  <c r="J750" i="3" s="1"/>
  <c r="J751" i="3" a="1"/>
  <c r="J751" i="3" s="1"/>
  <c r="J752" i="3" a="1"/>
  <c r="J752" i="3" s="1"/>
  <c r="J753" i="3" a="1"/>
  <c r="J753" i="3" s="1"/>
  <c r="J754" i="3" a="1"/>
  <c r="J754" i="3" s="1"/>
  <c r="J755" i="3" a="1"/>
  <c r="J755" i="3" s="1"/>
  <c r="J756" i="3" a="1"/>
  <c r="J756" i="3" s="1"/>
  <c r="J757" i="3" a="1"/>
  <c r="J757" i="3" s="1"/>
  <c r="J758" i="3" a="1"/>
  <c r="J758" i="3" s="1"/>
  <c r="J759" i="3" a="1"/>
  <c r="J759" i="3" s="1"/>
  <c r="J760" i="3" a="1"/>
  <c r="J760" i="3" s="1"/>
  <c r="J761" i="3" a="1"/>
  <c r="J761" i="3" s="1"/>
  <c r="J762" i="3" a="1"/>
  <c r="J762" i="3" s="1"/>
  <c r="J763" i="3" a="1"/>
  <c r="J763" i="3" s="1"/>
  <c r="J764" i="3" a="1"/>
  <c r="J764" i="3" s="1"/>
  <c r="J765" i="3" a="1"/>
  <c r="J765" i="3" s="1"/>
  <c r="J766" i="3" a="1"/>
  <c r="J766" i="3" s="1"/>
  <c r="J767" i="3" a="1"/>
  <c r="J767" i="3" s="1"/>
  <c r="J768" i="3" a="1"/>
  <c r="J768" i="3" s="1"/>
  <c r="J769" i="3" a="1"/>
  <c r="J769" i="3" s="1"/>
  <c r="J770" i="3" a="1"/>
  <c r="J770" i="3" s="1"/>
  <c r="J771" i="3" a="1"/>
  <c r="J771" i="3" s="1"/>
  <c r="J772" i="3" a="1"/>
  <c r="J772" i="3" s="1"/>
  <c r="J773" i="3" a="1"/>
  <c r="J773" i="3" s="1"/>
  <c r="J774" i="3" a="1"/>
  <c r="J774" i="3" s="1"/>
  <c r="J775" i="3" a="1"/>
  <c r="J775" i="3" s="1"/>
  <c r="J776" i="3" a="1"/>
  <c r="J776" i="3" s="1"/>
  <c r="J777" i="3" a="1"/>
  <c r="J777" i="3" s="1"/>
  <c r="J778" i="3" a="1"/>
  <c r="J778" i="3" s="1"/>
  <c r="J779" i="3" a="1"/>
  <c r="J779" i="3" s="1"/>
  <c r="J780" i="3" a="1"/>
  <c r="J780" i="3" s="1"/>
  <c r="J781" i="3" a="1"/>
  <c r="J781" i="3" s="1"/>
  <c r="J782" i="3" a="1"/>
  <c r="J782" i="3" s="1"/>
  <c r="J783" i="3" a="1"/>
  <c r="J783" i="3" s="1"/>
  <c r="J784" i="3" a="1"/>
  <c r="J784" i="3" s="1"/>
  <c r="J785" i="3" a="1"/>
  <c r="J785" i="3" s="1"/>
  <c r="J786" i="3" a="1"/>
  <c r="J786" i="3" s="1"/>
  <c r="J787" i="3" a="1"/>
  <c r="J787" i="3" s="1"/>
  <c r="J788" i="3" a="1"/>
  <c r="J788" i="3" s="1"/>
  <c r="J789" i="3" a="1"/>
  <c r="J789" i="3" s="1"/>
  <c r="J790" i="3" a="1"/>
  <c r="J790" i="3" s="1"/>
  <c r="J791" i="3" a="1"/>
  <c r="J791" i="3" s="1"/>
  <c r="J792" i="3" a="1"/>
  <c r="J792" i="3" s="1"/>
  <c r="J793" i="3" a="1"/>
  <c r="J793" i="3" s="1"/>
  <c r="J794" i="3" a="1"/>
  <c r="J794" i="3" s="1"/>
  <c r="J795" i="3" a="1"/>
  <c r="J795" i="3" s="1"/>
  <c r="J796" i="3" a="1"/>
  <c r="J796" i="3" s="1"/>
  <c r="J797" i="3" a="1"/>
  <c r="J797" i="3" s="1"/>
  <c r="J798" i="3" a="1"/>
  <c r="J798" i="3" s="1"/>
  <c r="J799" i="3" a="1"/>
  <c r="J799" i="3" s="1"/>
  <c r="J800" i="3" a="1"/>
  <c r="J800" i="3" s="1"/>
  <c r="J801" i="3" a="1"/>
  <c r="J801" i="3" s="1"/>
  <c r="J802" i="3" a="1"/>
  <c r="J802" i="3" s="1"/>
  <c r="J803" i="3" a="1"/>
  <c r="J803" i="3" s="1"/>
  <c r="J804" i="3" a="1"/>
  <c r="J804" i="3" s="1"/>
  <c r="J805" i="3" a="1"/>
  <c r="J805" i="3" s="1"/>
  <c r="J806" i="3" a="1"/>
  <c r="J806" i="3" s="1"/>
  <c r="J807" i="3" a="1"/>
  <c r="J807" i="3" s="1"/>
  <c r="J808" i="3" a="1"/>
  <c r="J808" i="3" s="1"/>
  <c r="J809" i="3" a="1"/>
  <c r="J809" i="3" s="1"/>
  <c r="J810" i="3" a="1"/>
  <c r="J810" i="3" s="1"/>
  <c r="J811" i="3" a="1"/>
  <c r="J811" i="3" s="1"/>
  <c r="J812" i="3" a="1"/>
  <c r="J812" i="3" s="1"/>
  <c r="J813" i="3" a="1"/>
  <c r="J813" i="3" s="1"/>
  <c r="J814" i="3" a="1"/>
  <c r="J814" i="3" s="1"/>
  <c r="J815" i="3" a="1"/>
  <c r="J815" i="3" s="1"/>
  <c r="J816" i="3" a="1"/>
  <c r="J816" i="3" s="1"/>
  <c r="J817" i="3" a="1"/>
  <c r="J817" i="3" s="1"/>
  <c r="J818" i="3" a="1"/>
  <c r="J818" i="3" s="1"/>
  <c r="J819" i="3" a="1"/>
  <c r="J819" i="3" s="1"/>
  <c r="J820" i="3" a="1"/>
  <c r="J820" i="3" s="1"/>
  <c r="J821" i="3" a="1"/>
  <c r="J821" i="3" s="1"/>
  <c r="J822" i="3" a="1"/>
  <c r="J822" i="3" s="1"/>
  <c r="J823" i="3" a="1"/>
  <c r="J823" i="3" s="1"/>
  <c r="J824" i="3" a="1"/>
  <c r="J824" i="3" s="1"/>
  <c r="J825" i="3" a="1"/>
  <c r="J825" i="3" s="1"/>
  <c r="J826" i="3" a="1"/>
  <c r="J826" i="3" s="1"/>
  <c r="J827" i="3" a="1"/>
  <c r="J827" i="3" s="1"/>
  <c r="J828" i="3" a="1"/>
  <c r="J828" i="3" s="1"/>
  <c r="J829" i="3" a="1"/>
  <c r="J829" i="3" s="1"/>
  <c r="J830" i="3" a="1"/>
  <c r="J830" i="3" s="1"/>
  <c r="J831" i="3" a="1"/>
  <c r="J831" i="3" s="1"/>
  <c r="J832" i="3" a="1"/>
  <c r="J832" i="3" s="1"/>
  <c r="J833" i="3" a="1"/>
  <c r="J833" i="3" s="1"/>
  <c r="J834" i="3" a="1"/>
  <c r="J834" i="3" s="1"/>
  <c r="J835" i="3" a="1"/>
  <c r="J835" i="3" s="1"/>
  <c r="J836" i="3" a="1"/>
  <c r="J836" i="3" s="1"/>
  <c r="J837" i="3" a="1"/>
  <c r="J837" i="3" s="1"/>
  <c r="J838" i="3" a="1"/>
  <c r="J838" i="3" s="1"/>
  <c r="J839" i="3" a="1"/>
  <c r="J839" i="3" s="1"/>
  <c r="J840" i="3" a="1"/>
  <c r="J840" i="3" s="1"/>
  <c r="J841" i="3" a="1"/>
  <c r="J841" i="3" s="1"/>
  <c r="J842" i="3" a="1"/>
  <c r="J842" i="3" s="1"/>
  <c r="J843" i="3" a="1"/>
  <c r="J843" i="3" s="1"/>
  <c r="J844" i="3" a="1"/>
  <c r="J844" i="3" s="1"/>
  <c r="J845" i="3" a="1"/>
  <c r="J845" i="3" s="1"/>
  <c r="J846" i="3" a="1"/>
  <c r="J846" i="3" s="1"/>
  <c r="J847" i="3" a="1"/>
  <c r="J847" i="3" s="1"/>
  <c r="J848" i="3" a="1"/>
  <c r="J848" i="3" s="1"/>
  <c r="J849" i="3" a="1"/>
  <c r="J849" i="3" s="1"/>
  <c r="J850" i="3" a="1"/>
  <c r="J850" i="3" s="1"/>
  <c r="J851" i="3" a="1"/>
  <c r="J851" i="3" s="1"/>
  <c r="J852" i="3" a="1"/>
  <c r="J852" i="3" s="1"/>
  <c r="J853" i="3" a="1"/>
  <c r="J853" i="3" s="1"/>
  <c r="J854" i="3" a="1"/>
  <c r="J854" i="3" s="1"/>
  <c r="J855" i="3" a="1"/>
  <c r="J855" i="3" s="1"/>
  <c r="J856" i="3" a="1"/>
  <c r="J856" i="3" s="1"/>
  <c r="J857" i="3" a="1"/>
  <c r="J857" i="3" s="1"/>
  <c r="J858" i="3" a="1"/>
  <c r="J858" i="3" s="1"/>
  <c r="J859" i="3" a="1"/>
  <c r="J859" i="3" s="1"/>
  <c r="J860" i="3" a="1"/>
  <c r="J860" i="3" s="1"/>
  <c r="J861" i="3" a="1"/>
  <c r="J861" i="3" s="1"/>
  <c r="J862" i="3" a="1"/>
  <c r="J862" i="3" s="1"/>
  <c r="J863" i="3" a="1"/>
  <c r="J863" i="3" s="1"/>
  <c r="J864" i="3" a="1"/>
  <c r="J864" i="3" s="1"/>
  <c r="J865" i="3" a="1"/>
  <c r="J865" i="3" s="1"/>
  <c r="J866" i="3" a="1"/>
  <c r="J866" i="3" s="1"/>
  <c r="J867" i="3" a="1"/>
  <c r="J867" i="3" s="1"/>
  <c r="J868" i="3" a="1"/>
  <c r="J868" i="3" s="1"/>
  <c r="J869" i="3" a="1"/>
  <c r="J869" i="3" s="1"/>
  <c r="J870" i="3" a="1"/>
  <c r="J870" i="3" s="1"/>
  <c r="J871" i="3" a="1"/>
  <c r="J871" i="3" s="1"/>
  <c r="J872" i="3" a="1"/>
  <c r="J872" i="3" s="1"/>
  <c r="J873" i="3" a="1"/>
  <c r="J873" i="3" s="1"/>
  <c r="J874" i="3" a="1"/>
  <c r="J874" i="3" s="1"/>
  <c r="J875" i="3" a="1"/>
  <c r="J875" i="3" s="1"/>
  <c r="J876" i="3" a="1"/>
  <c r="J876" i="3" s="1"/>
  <c r="J877" i="3" a="1"/>
  <c r="J877" i="3" s="1"/>
  <c r="J878" i="3" a="1"/>
  <c r="J878" i="3" s="1"/>
  <c r="J879" i="3" a="1"/>
  <c r="J879" i="3" s="1"/>
  <c r="J880" i="3" a="1"/>
  <c r="J880" i="3" s="1"/>
  <c r="J881" i="3" a="1"/>
  <c r="J881" i="3" s="1"/>
  <c r="J882" i="3" a="1"/>
  <c r="J882" i="3" s="1"/>
  <c r="J883" i="3" a="1"/>
  <c r="J883" i="3" s="1"/>
  <c r="J884" i="3" a="1"/>
  <c r="J884" i="3" s="1"/>
  <c r="J885" i="3" a="1"/>
  <c r="J885" i="3" s="1"/>
  <c r="J886" i="3" a="1"/>
  <c r="J886" i="3" s="1"/>
  <c r="J887" i="3" a="1"/>
  <c r="J887" i="3" s="1"/>
  <c r="J888" i="3" a="1"/>
  <c r="J888" i="3" s="1"/>
  <c r="J889" i="3" a="1"/>
  <c r="J889" i="3" s="1"/>
  <c r="J890" i="3" a="1"/>
  <c r="J890" i="3" s="1"/>
  <c r="J891" i="3" a="1"/>
  <c r="J891" i="3" s="1"/>
  <c r="J892" i="3" a="1"/>
  <c r="J892" i="3" s="1"/>
  <c r="J893" i="3" a="1"/>
  <c r="J893" i="3" s="1"/>
  <c r="J894" i="3" a="1"/>
  <c r="J894" i="3" s="1"/>
  <c r="J895" i="3" a="1"/>
  <c r="J895" i="3" s="1"/>
  <c r="J896" i="3" a="1"/>
  <c r="J896" i="3" s="1"/>
  <c r="J897" i="3" a="1"/>
  <c r="J897" i="3" s="1"/>
  <c r="J898" i="3" a="1"/>
  <c r="J898" i="3" s="1"/>
  <c r="J899" i="3" a="1"/>
  <c r="J899" i="3" s="1"/>
  <c r="J900" i="3" a="1"/>
  <c r="J900" i="3" s="1"/>
  <c r="J901" i="3" a="1"/>
  <c r="J901" i="3" s="1"/>
  <c r="J902" i="3" a="1"/>
  <c r="J902" i="3" s="1"/>
  <c r="J903" i="3" a="1"/>
  <c r="J903" i="3" s="1"/>
  <c r="J904" i="3" a="1"/>
  <c r="J904" i="3" s="1"/>
  <c r="J905" i="3" a="1"/>
  <c r="J905" i="3" s="1"/>
  <c r="J906" i="3" a="1"/>
  <c r="J906" i="3" s="1"/>
  <c r="J907" i="3" a="1"/>
  <c r="J907" i="3" s="1"/>
  <c r="J908" i="3" a="1"/>
  <c r="J908" i="3" s="1"/>
  <c r="J909" i="3" a="1"/>
  <c r="J909" i="3" s="1"/>
  <c r="J910" i="3" a="1"/>
  <c r="J910" i="3" s="1"/>
  <c r="J911" i="3" a="1"/>
  <c r="J911" i="3" s="1"/>
  <c r="J912" i="3" a="1"/>
  <c r="J912" i="3" s="1"/>
  <c r="J913" i="3" a="1"/>
  <c r="J913" i="3" s="1"/>
  <c r="J914" i="3" a="1"/>
  <c r="J914" i="3" s="1"/>
  <c r="J915" i="3" a="1"/>
  <c r="J915" i="3" s="1"/>
  <c r="J916" i="3" a="1"/>
  <c r="J916" i="3" s="1"/>
  <c r="J917" i="3" a="1"/>
  <c r="J917" i="3" s="1"/>
  <c r="J918" i="3" a="1"/>
  <c r="J918" i="3" s="1"/>
  <c r="J919" i="3" a="1"/>
  <c r="J919" i="3" s="1"/>
  <c r="J920" i="3" a="1"/>
  <c r="J920" i="3" s="1"/>
  <c r="J921" i="3" a="1"/>
  <c r="J921" i="3" s="1"/>
  <c r="J922" i="3" a="1"/>
  <c r="J922" i="3" s="1"/>
  <c r="J923" i="3" a="1"/>
  <c r="J923" i="3" s="1"/>
  <c r="J924" i="3" a="1"/>
  <c r="J924" i="3" s="1"/>
  <c r="J925" i="3" a="1"/>
  <c r="J925" i="3" s="1"/>
  <c r="J926" i="3" a="1"/>
  <c r="J926" i="3" s="1"/>
  <c r="J927" i="3" a="1"/>
  <c r="J927" i="3" s="1"/>
  <c r="J928" i="3" a="1"/>
  <c r="J928" i="3" s="1"/>
  <c r="J929" i="3" a="1"/>
  <c r="J929" i="3" s="1"/>
  <c r="J930" i="3" a="1"/>
  <c r="J930" i="3" s="1"/>
  <c r="J931" i="3" a="1"/>
  <c r="J931" i="3" s="1"/>
  <c r="J932" i="3" a="1"/>
  <c r="J932" i="3" s="1"/>
  <c r="J933" i="3" a="1"/>
  <c r="J933" i="3" s="1"/>
  <c r="J934" i="3" a="1"/>
  <c r="J934" i="3" s="1"/>
  <c r="J935" i="3" a="1"/>
  <c r="J935" i="3" s="1"/>
  <c r="J936" i="3" a="1"/>
  <c r="J936" i="3" s="1"/>
  <c r="J937" i="3" a="1"/>
  <c r="J937" i="3" s="1"/>
  <c r="J938" i="3" a="1"/>
  <c r="J938" i="3" s="1"/>
  <c r="J939" i="3" a="1"/>
  <c r="J939" i="3" s="1"/>
  <c r="J940" i="3" a="1"/>
  <c r="J940" i="3" s="1"/>
  <c r="J941" i="3" a="1"/>
  <c r="J941" i="3" s="1"/>
  <c r="J942" i="3" a="1"/>
  <c r="J942" i="3" s="1"/>
  <c r="J943" i="3" a="1"/>
  <c r="J943" i="3" s="1"/>
  <c r="J944" i="3" a="1"/>
  <c r="J944" i="3" s="1"/>
  <c r="J945" i="3" a="1"/>
  <c r="J945" i="3" s="1"/>
  <c r="J946" i="3" a="1"/>
  <c r="J946" i="3" s="1"/>
  <c r="J947" i="3" a="1"/>
  <c r="J947" i="3" s="1"/>
  <c r="J948" i="3" a="1"/>
  <c r="J948" i="3" s="1"/>
  <c r="J949" i="3" a="1"/>
  <c r="J949" i="3" s="1"/>
  <c r="J950" i="3" a="1"/>
  <c r="J950" i="3" s="1"/>
  <c r="J951" i="3" a="1"/>
  <c r="J951" i="3" s="1"/>
  <c r="J952" i="3" a="1"/>
  <c r="J952" i="3" s="1"/>
  <c r="J953" i="3" a="1"/>
  <c r="J953" i="3" s="1"/>
  <c r="J954" i="3" a="1"/>
  <c r="J954" i="3" s="1"/>
  <c r="J955" i="3" a="1"/>
  <c r="J955" i="3" s="1"/>
  <c r="J956" i="3" a="1"/>
  <c r="J956" i="3" s="1"/>
  <c r="J957" i="3" a="1"/>
  <c r="J957" i="3" s="1"/>
  <c r="J958" i="3" a="1"/>
  <c r="J958" i="3" s="1"/>
  <c r="J959" i="3" a="1"/>
  <c r="J959" i="3" s="1"/>
  <c r="J960" i="3" a="1"/>
  <c r="J960" i="3" s="1"/>
  <c r="J961" i="3" a="1"/>
  <c r="J961" i="3" s="1"/>
  <c r="J962" i="3" a="1"/>
  <c r="J962" i="3" s="1"/>
  <c r="J963" i="3" a="1"/>
  <c r="J963" i="3" s="1"/>
  <c r="J964" i="3" a="1"/>
  <c r="J964" i="3" s="1"/>
  <c r="J965" i="3" a="1"/>
  <c r="J965" i="3" s="1"/>
  <c r="J966" i="3" a="1"/>
  <c r="J966" i="3" s="1"/>
  <c r="J967" i="3" a="1"/>
  <c r="J967" i="3" s="1"/>
  <c r="J968" i="3" a="1"/>
  <c r="J968" i="3" s="1"/>
  <c r="J969" i="3" a="1"/>
  <c r="J969" i="3" s="1"/>
  <c r="J970" i="3" a="1"/>
  <c r="J970" i="3" s="1"/>
  <c r="J971" i="3" a="1"/>
  <c r="J971" i="3" s="1"/>
  <c r="J972" i="3" a="1"/>
  <c r="J972" i="3" s="1"/>
  <c r="J973" i="3" a="1"/>
  <c r="J973" i="3" s="1"/>
  <c r="J974" i="3" a="1"/>
  <c r="J974" i="3" s="1"/>
  <c r="J975" i="3" a="1"/>
  <c r="J975" i="3" s="1"/>
  <c r="J976" i="3" a="1"/>
  <c r="J976" i="3" s="1"/>
  <c r="J977" i="3" a="1"/>
  <c r="J977" i="3" s="1"/>
  <c r="J978" i="3" a="1"/>
  <c r="J978" i="3" s="1"/>
  <c r="J979" i="3" a="1"/>
  <c r="J979" i="3" s="1"/>
  <c r="J980" i="3" a="1"/>
  <c r="J980" i="3" s="1"/>
  <c r="J981" i="3" a="1"/>
  <c r="J981" i="3" s="1"/>
  <c r="J982" i="3" a="1"/>
  <c r="J982" i="3" s="1"/>
  <c r="J983" i="3" a="1"/>
  <c r="J983" i="3" s="1"/>
  <c r="J984" i="3" a="1"/>
  <c r="J984" i="3" s="1"/>
  <c r="J985" i="3" a="1"/>
  <c r="J985" i="3" s="1"/>
  <c r="J986" i="3" a="1"/>
  <c r="J986" i="3" s="1"/>
  <c r="J987" i="3" a="1"/>
  <c r="J987" i="3" s="1"/>
  <c r="J988" i="3" a="1"/>
  <c r="J988" i="3" s="1"/>
  <c r="J989" i="3" a="1"/>
  <c r="J989" i="3" s="1"/>
  <c r="J990" i="3" a="1"/>
  <c r="J990" i="3" s="1"/>
  <c r="J991" i="3" a="1"/>
  <c r="J991" i="3" s="1"/>
  <c r="J992" i="3" a="1"/>
  <c r="J992" i="3" s="1"/>
  <c r="J993" i="3" a="1"/>
  <c r="J993" i="3" s="1"/>
  <c r="J994" i="3" a="1"/>
  <c r="J994" i="3" s="1"/>
  <c r="J995" i="3" a="1"/>
  <c r="J995" i="3" s="1"/>
  <c r="J996" i="3" a="1"/>
  <c r="J996" i="3" s="1"/>
  <c r="J997" i="3" a="1"/>
  <c r="J997" i="3" s="1"/>
  <c r="J998" i="3" a="1"/>
  <c r="J998" i="3" s="1"/>
  <c r="J999" i="3" a="1"/>
  <c r="J999" i="3" s="1"/>
  <c r="J1000" i="3" a="1"/>
  <c r="J1000" i="3" s="1"/>
  <c r="J1001" i="3" a="1"/>
  <c r="J1001" i="3" s="1"/>
  <c r="J1002" i="3" a="1"/>
  <c r="J1002" i="3" s="1"/>
  <c r="J1003" i="3" a="1"/>
  <c r="J1003" i="3" s="1"/>
  <c r="J1004" i="3" a="1"/>
  <c r="J1004" i="3" s="1"/>
  <c r="J1005" i="3" a="1"/>
  <c r="J1005" i="3" s="1"/>
  <c r="J1006" i="3" a="1"/>
  <c r="J1006" i="3" s="1"/>
  <c r="J1007" i="3" a="1"/>
  <c r="J1007" i="3" s="1"/>
  <c r="J1008" i="3" a="1"/>
  <c r="J1008" i="3" s="1"/>
  <c r="J1009" i="3" a="1"/>
  <c r="J1009" i="3" s="1"/>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48" i="36"/>
  <c r="Q49" i="36"/>
  <c r="Q50" i="36"/>
  <c r="Q51" i="36"/>
  <c r="Q52" i="36"/>
  <c r="Q53" i="36"/>
  <c r="Q54" i="36"/>
  <c r="Q55" i="36"/>
  <c r="Q56" i="36"/>
  <c r="Q57" i="36"/>
  <c r="K60" i="3" a="1"/>
  <c r="K60" i="3" s="1"/>
  <c r="K61" i="3" a="1"/>
  <c r="K61" i="3" s="1"/>
  <c r="K62" i="3" a="1"/>
  <c r="K62" i="3" s="1"/>
  <c r="K63" i="3" a="1"/>
  <c r="K63" i="3" s="1"/>
  <c r="K64" i="3" a="1"/>
  <c r="K64" i="3" s="1"/>
  <c r="K65" i="3" a="1"/>
  <c r="K65" i="3" s="1"/>
  <c r="K66" i="3" a="1"/>
  <c r="K66" i="3" s="1"/>
  <c r="K67" i="3" a="1"/>
  <c r="K67" i="3" s="1"/>
  <c r="K68" i="3" a="1"/>
  <c r="K68" i="3" s="1"/>
  <c r="K69" i="3" a="1"/>
  <c r="K69" i="3" s="1"/>
  <c r="K70" i="3" a="1"/>
  <c r="K70" i="3" s="1"/>
  <c r="K71" i="3" a="1"/>
  <c r="K71" i="3" s="1"/>
  <c r="K72" i="3" a="1"/>
  <c r="K72" i="3" s="1"/>
  <c r="K73" i="3" a="1"/>
  <c r="K73" i="3" s="1"/>
  <c r="K74" i="3" a="1"/>
  <c r="K74" i="3" s="1"/>
  <c r="K75" i="3" a="1"/>
  <c r="K75" i="3" s="1"/>
  <c r="K76" i="3" a="1"/>
  <c r="K76" i="3" s="1"/>
  <c r="K77" i="3" a="1"/>
  <c r="K77" i="3" s="1"/>
  <c r="K78" i="3" a="1"/>
  <c r="K78" i="3" s="1"/>
  <c r="K79" i="3" a="1"/>
  <c r="K79" i="3" s="1"/>
  <c r="K80" i="3" a="1"/>
  <c r="K80" i="3" s="1"/>
  <c r="K81" i="3" a="1"/>
  <c r="K81" i="3" s="1"/>
  <c r="K82" i="3" a="1"/>
  <c r="K82" i="3" s="1"/>
  <c r="K83" i="3" a="1"/>
  <c r="K83" i="3" s="1"/>
  <c r="K84" i="3" a="1"/>
  <c r="K84" i="3" s="1"/>
  <c r="K85" i="3" a="1"/>
  <c r="K85" i="3" s="1"/>
  <c r="K86" i="3" a="1"/>
  <c r="K86" i="3" s="1"/>
  <c r="K87" i="3" a="1"/>
  <c r="K87" i="3" s="1"/>
  <c r="K88" i="3" a="1"/>
  <c r="K88" i="3" s="1"/>
  <c r="K89" i="3" a="1"/>
  <c r="K89" i="3" s="1"/>
  <c r="K90" i="3" a="1"/>
  <c r="K90" i="3" s="1"/>
  <c r="K91" i="3" a="1"/>
  <c r="K91" i="3" s="1"/>
  <c r="K92" i="3" a="1"/>
  <c r="K92" i="3" s="1"/>
  <c r="K93" i="3" a="1"/>
  <c r="K93" i="3" s="1"/>
  <c r="K94" i="3" a="1"/>
  <c r="K94" i="3" s="1"/>
  <c r="K95" i="3" a="1"/>
  <c r="K95" i="3" s="1"/>
  <c r="K96" i="3" a="1"/>
  <c r="K96" i="3" s="1"/>
  <c r="K97" i="3" a="1"/>
  <c r="K97" i="3" s="1"/>
  <c r="K98" i="3" a="1"/>
  <c r="K98" i="3" s="1"/>
  <c r="K99" i="3" a="1"/>
  <c r="K99" i="3" s="1"/>
  <c r="K100" i="3" a="1"/>
  <c r="K100" i="3" s="1"/>
  <c r="K101" i="3" a="1"/>
  <c r="K101" i="3" s="1"/>
  <c r="K102" i="3" a="1"/>
  <c r="K102" i="3" s="1"/>
  <c r="K103" i="3" a="1"/>
  <c r="K103" i="3" s="1"/>
  <c r="K104" i="3" a="1"/>
  <c r="K104" i="3" s="1"/>
  <c r="K105" i="3" a="1"/>
  <c r="K105" i="3" s="1"/>
  <c r="K106" i="3" a="1"/>
  <c r="K106" i="3" s="1"/>
  <c r="K107" i="3" a="1"/>
  <c r="K107" i="3" s="1"/>
  <c r="K108" i="3" a="1"/>
  <c r="K108" i="3" s="1"/>
  <c r="K109" i="3" a="1"/>
  <c r="K109" i="3" s="1"/>
  <c r="K110" i="3" a="1"/>
  <c r="K110" i="3" s="1"/>
  <c r="K111" i="3" a="1"/>
  <c r="K111" i="3" s="1"/>
  <c r="K112" i="3" a="1"/>
  <c r="K112" i="3" s="1"/>
  <c r="K113" i="3" a="1"/>
  <c r="K113" i="3" s="1"/>
  <c r="K114" i="3" a="1"/>
  <c r="K114" i="3" s="1"/>
  <c r="K115" i="3" a="1"/>
  <c r="K115" i="3" s="1"/>
  <c r="K116" i="3" a="1"/>
  <c r="K116" i="3" s="1"/>
  <c r="K117" i="3" a="1"/>
  <c r="K117" i="3" s="1"/>
  <c r="K118" i="3" a="1"/>
  <c r="K118" i="3" s="1"/>
  <c r="K119" i="3" a="1"/>
  <c r="K119" i="3" s="1"/>
  <c r="K120" i="3" a="1"/>
  <c r="K120" i="3" s="1"/>
  <c r="K121" i="3" a="1"/>
  <c r="K121" i="3" s="1"/>
  <c r="K122" i="3" a="1"/>
  <c r="K122" i="3" s="1"/>
  <c r="K123" i="3" a="1"/>
  <c r="K123" i="3" s="1"/>
  <c r="K124" i="3" a="1"/>
  <c r="K124" i="3" s="1"/>
  <c r="K125" i="3" a="1"/>
  <c r="K125" i="3" s="1"/>
  <c r="K126" i="3" a="1"/>
  <c r="K126" i="3" s="1"/>
  <c r="K127" i="3" a="1"/>
  <c r="K127" i="3" s="1"/>
  <c r="K128" i="3" a="1"/>
  <c r="K128" i="3" s="1"/>
  <c r="K129" i="3" a="1"/>
  <c r="K129" i="3" s="1"/>
  <c r="K130" i="3" a="1"/>
  <c r="K130" i="3" s="1"/>
  <c r="K131" i="3" a="1"/>
  <c r="K131" i="3" s="1"/>
  <c r="K132" i="3" a="1"/>
  <c r="K132" i="3" s="1"/>
  <c r="K133" i="3" a="1"/>
  <c r="K133" i="3" s="1"/>
  <c r="K134" i="3" a="1"/>
  <c r="K134" i="3" s="1"/>
  <c r="K135" i="3" a="1"/>
  <c r="K135" i="3" s="1"/>
  <c r="K136" i="3" a="1"/>
  <c r="K136" i="3" s="1"/>
  <c r="K137" i="3" a="1"/>
  <c r="K137" i="3" s="1"/>
  <c r="K138" i="3" a="1"/>
  <c r="K138" i="3" s="1"/>
  <c r="K139" i="3" a="1"/>
  <c r="K139" i="3" s="1"/>
  <c r="K140" i="3" a="1"/>
  <c r="K140" i="3" s="1"/>
  <c r="K141" i="3" a="1"/>
  <c r="K141" i="3" s="1"/>
  <c r="K142" i="3" a="1"/>
  <c r="K142" i="3" s="1"/>
  <c r="K143" i="3" a="1"/>
  <c r="K143" i="3" s="1"/>
  <c r="K144" i="3" a="1"/>
  <c r="K144" i="3" s="1"/>
  <c r="K145" i="3" a="1"/>
  <c r="K145" i="3" s="1"/>
  <c r="K146" i="3" a="1"/>
  <c r="K146" i="3" s="1"/>
  <c r="K147" i="3" a="1"/>
  <c r="K147" i="3" s="1"/>
  <c r="K148" i="3" a="1"/>
  <c r="K148" i="3" s="1"/>
  <c r="K149" i="3" a="1"/>
  <c r="K149" i="3" s="1"/>
  <c r="K150" i="3" a="1"/>
  <c r="K150" i="3" s="1"/>
  <c r="K151" i="3" a="1"/>
  <c r="K151" i="3" s="1"/>
  <c r="K152" i="3" a="1"/>
  <c r="K152" i="3" s="1"/>
  <c r="K153" i="3" a="1"/>
  <c r="K153" i="3" s="1"/>
  <c r="K154" i="3" a="1"/>
  <c r="K154" i="3" s="1"/>
  <c r="K155" i="3" a="1"/>
  <c r="K155" i="3" s="1"/>
  <c r="K156" i="3" a="1"/>
  <c r="K156" i="3" s="1"/>
  <c r="K157" i="3" a="1"/>
  <c r="K157" i="3" s="1"/>
  <c r="K158" i="3" a="1"/>
  <c r="K158" i="3" s="1"/>
  <c r="K159" i="3" a="1"/>
  <c r="K159" i="3" s="1"/>
  <c r="K160" i="3" a="1"/>
  <c r="K160" i="3" s="1"/>
  <c r="K161" i="3" a="1"/>
  <c r="K161" i="3" s="1"/>
  <c r="K162" i="3" a="1"/>
  <c r="K162" i="3" s="1"/>
  <c r="K163" i="3" a="1"/>
  <c r="K163" i="3" s="1"/>
  <c r="K164" i="3" a="1"/>
  <c r="K164" i="3" s="1"/>
  <c r="K165" i="3" a="1"/>
  <c r="K165" i="3" s="1"/>
  <c r="K166" i="3" a="1"/>
  <c r="K166" i="3" s="1"/>
  <c r="K167" i="3" a="1"/>
  <c r="K167" i="3" s="1"/>
  <c r="K168" i="3" a="1"/>
  <c r="K168" i="3" s="1"/>
  <c r="K169" i="3" a="1"/>
  <c r="K169" i="3" s="1"/>
  <c r="K170" i="3" a="1"/>
  <c r="K170" i="3" s="1"/>
  <c r="K171" i="3" a="1"/>
  <c r="K171" i="3" s="1"/>
  <c r="K172" i="3" a="1"/>
  <c r="K172" i="3" s="1"/>
  <c r="K173" i="3" a="1"/>
  <c r="K173" i="3" s="1"/>
  <c r="K174" i="3" a="1"/>
  <c r="K174" i="3" s="1"/>
  <c r="K175" i="3" a="1"/>
  <c r="K175" i="3" s="1"/>
  <c r="K176" i="3" a="1"/>
  <c r="K176" i="3" s="1"/>
  <c r="K177" i="3" a="1"/>
  <c r="K177" i="3" s="1"/>
  <c r="K178" i="3" a="1"/>
  <c r="K178" i="3" s="1"/>
  <c r="K179" i="3" a="1"/>
  <c r="K179" i="3" s="1"/>
  <c r="K180" i="3" a="1"/>
  <c r="K180" i="3" s="1"/>
  <c r="K181" i="3" a="1"/>
  <c r="K181" i="3" s="1"/>
  <c r="K182" i="3" a="1"/>
  <c r="K182" i="3" s="1"/>
  <c r="K183" i="3" a="1"/>
  <c r="K183" i="3" s="1"/>
  <c r="K184" i="3" a="1"/>
  <c r="K184" i="3" s="1"/>
  <c r="K185" i="3" a="1"/>
  <c r="K185" i="3" s="1"/>
  <c r="K186" i="3" a="1"/>
  <c r="K186" i="3" s="1"/>
  <c r="K187" i="3" a="1"/>
  <c r="K187" i="3" s="1"/>
  <c r="K188" i="3" a="1"/>
  <c r="K188" i="3" s="1"/>
  <c r="K189" i="3" a="1"/>
  <c r="K189" i="3" s="1"/>
  <c r="K190" i="3" a="1"/>
  <c r="K190" i="3" s="1"/>
  <c r="K191" i="3" a="1"/>
  <c r="K191" i="3" s="1"/>
  <c r="K192" i="3" a="1"/>
  <c r="K192" i="3" s="1"/>
  <c r="K193" i="3" a="1"/>
  <c r="K193" i="3" s="1"/>
  <c r="K194" i="3" a="1"/>
  <c r="K194" i="3" s="1"/>
  <c r="K195" i="3" a="1"/>
  <c r="K195" i="3" s="1"/>
  <c r="K196" i="3" a="1"/>
  <c r="K196" i="3" s="1"/>
  <c r="K197" i="3" a="1"/>
  <c r="K197" i="3" s="1"/>
  <c r="K198" i="3" a="1"/>
  <c r="K198" i="3" s="1"/>
  <c r="K199" i="3" a="1"/>
  <c r="K199" i="3" s="1"/>
  <c r="K200" i="3" a="1"/>
  <c r="K200" i="3" s="1"/>
  <c r="K201" i="3" a="1"/>
  <c r="K201" i="3" s="1"/>
  <c r="K202" i="3" a="1"/>
  <c r="K202" i="3" s="1"/>
  <c r="K203" i="3" a="1"/>
  <c r="K203" i="3" s="1"/>
  <c r="K204" i="3" a="1"/>
  <c r="K204" i="3" s="1"/>
  <c r="K205" i="3" a="1"/>
  <c r="K205" i="3" s="1"/>
  <c r="K206" i="3" a="1"/>
  <c r="K206" i="3" s="1"/>
  <c r="K207" i="3" a="1"/>
  <c r="K207" i="3" s="1"/>
  <c r="K208" i="3" a="1"/>
  <c r="K208" i="3" s="1"/>
  <c r="K209" i="3" a="1"/>
  <c r="K209" i="3" s="1"/>
  <c r="K210" i="3" a="1"/>
  <c r="K210" i="3" s="1"/>
  <c r="K211" i="3" a="1"/>
  <c r="K211" i="3" s="1"/>
  <c r="K212" i="3" a="1"/>
  <c r="K212" i="3" s="1"/>
  <c r="K213" i="3" a="1"/>
  <c r="K213" i="3" s="1"/>
  <c r="K214" i="3" a="1"/>
  <c r="K214" i="3" s="1"/>
  <c r="K215" i="3" a="1"/>
  <c r="K215" i="3" s="1"/>
  <c r="K216" i="3" a="1"/>
  <c r="K216" i="3" s="1"/>
  <c r="K217" i="3" a="1"/>
  <c r="K217" i="3" s="1"/>
  <c r="K218" i="3" a="1"/>
  <c r="K218" i="3" s="1"/>
  <c r="K219" i="3" a="1"/>
  <c r="K219" i="3" s="1"/>
  <c r="K220" i="3" a="1"/>
  <c r="K220" i="3" s="1"/>
  <c r="K221" i="3" a="1"/>
  <c r="K221" i="3" s="1"/>
  <c r="K222" i="3" a="1"/>
  <c r="K222" i="3" s="1"/>
  <c r="K223" i="3" a="1"/>
  <c r="K223" i="3" s="1"/>
  <c r="K224" i="3" a="1"/>
  <c r="K224" i="3" s="1"/>
  <c r="K225" i="3" a="1"/>
  <c r="K225" i="3" s="1"/>
  <c r="K226" i="3" a="1"/>
  <c r="K226" i="3" s="1"/>
  <c r="K227" i="3" a="1"/>
  <c r="K227" i="3" s="1"/>
  <c r="K228" i="3" a="1"/>
  <c r="K228" i="3" s="1"/>
  <c r="K229" i="3" a="1"/>
  <c r="K229" i="3" s="1"/>
  <c r="K230" i="3" a="1"/>
  <c r="K230" i="3" s="1"/>
  <c r="K231" i="3" a="1"/>
  <c r="K231" i="3" s="1"/>
  <c r="K232" i="3" a="1"/>
  <c r="K232" i="3" s="1"/>
  <c r="K233" i="3" a="1"/>
  <c r="K233" i="3" s="1"/>
  <c r="K234" i="3" a="1"/>
  <c r="K234" i="3" s="1"/>
  <c r="K235" i="3" a="1"/>
  <c r="K235" i="3" s="1"/>
  <c r="K236" i="3" a="1"/>
  <c r="K236" i="3" s="1"/>
  <c r="K237" i="3" a="1"/>
  <c r="K237" i="3" s="1"/>
  <c r="K238" i="3" a="1"/>
  <c r="K238" i="3" s="1"/>
  <c r="K239" i="3" a="1"/>
  <c r="K239" i="3" s="1"/>
  <c r="K240" i="3" a="1"/>
  <c r="K240" i="3" s="1"/>
  <c r="K241" i="3" a="1"/>
  <c r="K241" i="3" s="1"/>
  <c r="K242" i="3" a="1"/>
  <c r="K242" i="3" s="1"/>
  <c r="K243" i="3" a="1"/>
  <c r="K243" i="3" s="1"/>
  <c r="K244" i="3" a="1"/>
  <c r="K244" i="3" s="1"/>
  <c r="K245" i="3" a="1"/>
  <c r="K245" i="3" s="1"/>
  <c r="K246" i="3" a="1"/>
  <c r="K246" i="3" s="1"/>
  <c r="K247" i="3" a="1"/>
  <c r="K247" i="3" s="1"/>
  <c r="K248" i="3" a="1"/>
  <c r="K248" i="3" s="1"/>
  <c r="K249" i="3" a="1"/>
  <c r="K249" i="3" s="1"/>
  <c r="K250" i="3" a="1"/>
  <c r="K250" i="3" s="1"/>
  <c r="K251" i="3" a="1"/>
  <c r="K251" i="3" s="1"/>
  <c r="K252" i="3" a="1"/>
  <c r="K252" i="3" s="1"/>
  <c r="K253" i="3" a="1"/>
  <c r="K253" i="3" s="1"/>
  <c r="K254" i="3" a="1"/>
  <c r="K254" i="3" s="1"/>
  <c r="K255" i="3" a="1"/>
  <c r="K255" i="3" s="1"/>
  <c r="K256" i="3" a="1"/>
  <c r="K256" i="3" s="1"/>
  <c r="K257" i="3" a="1"/>
  <c r="K257" i="3" s="1"/>
  <c r="K258" i="3" a="1"/>
  <c r="K258" i="3" s="1"/>
  <c r="K259" i="3" a="1"/>
  <c r="K259" i="3" s="1"/>
  <c r="K260" i="3" a="1"/>
  <c r="K260" i="3" s="1"/>
  <c r="K261" i="3" a="1"/>
  <c r="K261" i="3" s="1"/>
  <c r="K262" i="3" a="1"/>
  <c r="K262" i="3" s="1"/>
  <c r="K263" i="3" a="1"/>
  <c r="K263" i="3" s="1"/>
  <c r="K264" i="3" a="1"/>
  <c r="K264" i="3" s="1"/>
  <c r="K265" i="3" a="1"/>
  <c r="K265" i="3" s="1"/>
  <c r="K266" i="3" a="1"/>
  <c r="K266" i="3" s="1"/>
  <c r="K267" i="3" a="1"/>
  <c r="K267" i="3" s="1"/>
  <c r="K268" i="3" a="1"/>
  <c r="K268" i="3" s="1"/>
  <c r="K269" i="3" a="1"/>
  <c r="K269" i="3" s="1"/>
  <c r="K270" i="3" a="1"/>
  <c r="K270" i="3" s="1"/>
  <c r="K271" i="3" a="1"/>
  <c r="K271" i="3" s="1"/>
  <c r="K272" i="3" a="1"/>
  <c r="K272" i="3" s="1"/>
  <c r="K273" i="3" a="1"/>
  <c r="K273" i="3" s="1"/>
  <c r="K274" i="3" a="1"/>
  <c r="K274" i="3" s="1"/>
  <c r="K275" i="3" a="1"/>
  <c r="K275" i="3" s="1"/>
  <c r="K276" i="3" a="1"/>
  <c r="K276" i="3" s="1"/>
  <c r="K277" i="3" a="1"/>
  <c r="K277" i="3" s="1"/>
  <c r="K278" i="3" a="1"/>
  <c r="K278" i="3" s="1"/>
  <c r="K279" i="3" a="1"/>
  <c r="K279" i="3" s="1"/>
  <c r="K280" i="3" a="1"/>
  <c r="K280" i="3" s="1"/>
  <c r="K281" i="3" a="1"/>
  <c r="K281" i="3" s="1"/>
  <c r="K282" i="3" a="1"/>
  <c r="K282" i="3" s="1"/>
  <c r="K283" i="3" a="1"/>
  <c r="K283" i="3" s="1"/>
  <c r="K284" i="3" a="1"/>
  <c r="K284" i="3" s="1"/>
  <c r="K285" i="3" a="1"/>
  <c r="K285" i="3" s="1"/>
  <c r="K286" i="3" a="1"/>
  <c r="K286" i="3" s="1"/>
  <c r="K287" i="3" a="1"/>
  <c r="K287" i="3" s="1"/>
  <c r="K288" i="3" a="1"/>
  <c r="K288" i="3" s="1"/>
  <c r="K289" i="3" a="1"/>
  <c r="K289" i="3" s="1"/>
  <c r="K290" i="3" a="1"/>
  <c r="K290" i="3" s="1"/>
  <c r="K291" i="3" a="1"/>
  <c r="K291" i="3" s="1"/>
  <c r="K292" i="3" a="1"/>
  <c r="K292" i="3" s="1"/>
  <c r="K293" i="3" a="1"/>
  <c r="K293" i="3" s="1"/>
  <c r="K294" i="3" a="1"/>
  <c r="K294" i="3" s="1"/>
  <c r="K295" i="3" a="1"/>
  <c r="K295" i="3" s="1"/>
  <c r="K296" i="3" a="1"/>
  <c r="K296" i="3" s="1"/>
  <c r="K297" i="3" a="1"/>
  <c r="K297" i="3" s="1"/>
  <c r="K298" i="3" a="1"/>
  <c r="K298" i="3" s="1"/>
  <c r="K299" i="3" a="1"/>
  <c r="K299" i="3" s="1"/>
  <c r="K300" i="3" a="1"/>
  <c r="K300" i="3" s="1"/>
  <c r="K301" i="3" a="1"/>
  <c r="K301" i="3" s="1"/>
  <c r="K302" i="3" a="1"/>
  <c r="K302" i="3" s="1"/>
  <c r="K303" i="3" a="1"/>
  <c r="K303" i="3" s="1"/>
  <c r="K304" i="3" a="1"/>
  <c r="K304" i="3" s="1"/>
  <c r="K305" i="3" a="1"/>
  <c r="K305" i="3" s="1"/>
  <c r="K306" i="3" a="1"/>
  <c r="K306" i="3" s="1"/>
  <c r="K307" i="3" a="1"/>
  <c r="K307" i="3" s="1"/>
  <c r="K308" i="3" a="1"/>
  <c r="K308" i="3" s="1"/>
  <c r="K309" i="3" a="1"/>
  <c r="K309" i="3" s="1"/>
  <c r="K310" i="3" a="1"/>
  <c r="K310" i="3" s="1"/>
  <c r="K311" i="3" a="1"/>
  <c r="K311" i="3" s="1"/>
  <c r="K312" i="3" a="1"/>
  <c r="K312" i="3" s="1"/>
  <c r="K313" i="3" a="1"/>
  <c r="K313" i="3" s="1"/>
  <c r="K314" i="3" a="1"/>
  <c r="K314" i="3" s="1"/>
  <c r="K315" i="3" a="1"/>
  <c r="K315" i="3" s="1"/>
  <c r="K316" i="3" a="1"/>
  <c r="K316" i="3" s="1"/>
  <c r="K317" i="3" a="1"/>
  <c r="K317" i="3" s="1"/>
  <c r="K318" i="3" a="1"/>
  <c r="K318" i="3" s="1"/>
  <c r="K319" i="3" a="1"/>
  <c r="K319" i="3" s="1"/>
  <c r="K320" i="3" a="1"/>
  <c r="K320" i="3" s="1"/>
  <c r="K321" i="3" a="1"/>
  <c r="K321" i="3" s="1"/>
  <c r="K322" i="3" a="1"/>
  <c r="K322" i="3" s="1"/>
  <c r="K323" i="3" a="1"/>
  <c r="K323" i="3" s="1"/>
  <c r="K324" i="3" a="1"/>
  <c r="K324" i="3" s="1"/>
  <c r="K325" i="3" a="1"/>
  <c r="K325" i="3" s="1"/>
  <c r="K326" i="3" a="1"/>
  <c r="K326" i="3" s="1"/>
  <c r="K327" i="3" a="1"/>
  <c r="K327" i="3" s="1"/>
  <c r="K328" i="3" a="1"/>
  <c r="K328" i="3" s="1"/>
  <c r="K329" i="3" a="1"/>
  <c r="K329" i="3" s="1"/>
  <c r="K330" i="3" a="1"/>
  <c r="K330" i="3" s="1"/>
  <c r="K331" i="3" a="1"/>
  <c r="K331" i="3" s="1"/>
  <c r="K332" i="3" a="1"/>
  <c r="K332" i="3" s="1"/>
  <c r="K333" i="3" a="1"/>
  <c r="K333" i="3" s="1"/>
  <c r="K334" i="3" a="1"/>
  <c r="K334" i="3" s="1"/>
  <c r="K335" i="3" a="1"/>
  <c r="K335" i="3" s="1"/>
  <c r="K336" i="3" a="1"/>
  <c r="K336" i="3" s="1"/>
  <c r="K337" i="3" a="1"/>
  <c r="K337" i="3" s="1"/>
  <c r="K338" i="3" a="1"/>
  <c r="K338" i="3" s="1"/>
  <c r="K339" i="3" a="1"/>
  <c r="K339" i="3" s="1"/>
  <c r="K340" i="3" a="1"/>
  <c r="K340" i="3" s="1"/>
  <c r="K341" i="3" a="1"/>
  <c r="K341" i="3" s="1"/>
  <c r="K342" i="3" a="1"/>
  <c r="K342" i="3" s="1"/>
  <c r="K343" i="3" a="1"/>
  <c r="K343" i="3" s="1"/>
  <c r="K344" i="3" a="1"/>
  <c r="K344" i="3" s="1"/>
  <c r="K345" i="3" a="1"/>
  <c r="K345" i="3" s="1"/>
  <c r="K346" i="3" a="1"/>
  <c r="K346" i="3" s="1"/>
  <c r="K347" i="3" a="1"/>
  <c r="K347" i="3" s="1"/>
  <c r="K348" i="3" a="1"/>
  <c r="K348" i="3" s="1"/>
  <c r="K349" i="3" a="1"/>
  <c r="K349" i="3" s="1"/>
  <c r="K350" i="3" a="1"/>
  <c r="K350" i="3" s="1"/>
  <c r="K351" i="3" a="1"/>
  <c r="K351" i="3" s="1"/>
  <c r="K352" i="3" a="1"/>
  <c r="K352" i="3" s="1"/>
  <c r="K353" i="3" a="1"/>
  <c r="K353" i="3" s="1"/>
  <c r="K354" i="3" a="1"/>
  <c r="K354" i="3" s="1"/>
  <c r="K355" i="3" a="1"/>
  <c r="K355" i="3" s="1"/>
  <c r="K356" i="3" a="1"/>
  <c r="K356" i="3" s="1"/>
  <c r="K357" i="3" a="1"/>
  <c r="K357" i="3" s="1"/>
  <c r="K358" i="3" a="1"/>
  <c r="K358" i="3" s="1"/>
  <c r="K359" i="3" a="1"/>
  <c r="K359" i="3" s="1"/>
  <c r="K360" i="3" a="1"/>
  <c r="K360" i="3" s="1"/>
  <c r="K361" i="3" a="1"/>
  <c r="K361" i="3" s="1"/>
  <c r="K362" i="3" a="1"/>
  <c r="K362" i="3" s="1"/>
  <c r="K363" i="3" a="1"/>
  <c r="K363" i="3" s="1"/>
  <c r="K364" i="3" a="1"/>
  <c r="K364" i="3" s="1"/>
  <c r="K365" i="3" a="1"/>
  <c r="K365" i="3" s="1"/>
  <c r="K366" i="3" a="1"/>
  <c r="K366" i="3" s="1"/>
  <c r="K367" i="3" a="1"/>
  <c r="K367" i="3" s="1"/>
  <c r="K368" i="3" a="1"/>
  <c r="K368" i="3" s="1"/>
  <c r="K369" i="3" a="1"/>
  <c r="K369" i="3" s="1"/>
  <c r="K370" i="3" a="1"/>
  <c r="K370" i="3" s="1"/>
  <c r="K371" i="3" a="1"/>
  <c r="K371" i="3" s="1"/>
  <c r="K372" i="3" a="1"/>
  <c r="K372" i="3" s="1"/>
  <c r="K373" i="3" a="1"/>
  <c r="K373" i="3" s="1"/>
  <c r="K374" i="3" a="1"/>
  <c r="K374" i="3" s="1"/>
  <c r="K375" i="3" a="1"/>
  <c r="K375" i="3" s="1"/>
  <c r="K376" i="3" a="1"/>
  <c r="K376" i="3" s="1"/>
  <c r="K377" i="3" a="1"/>
  <c r="K377" i="3" s="1"/>
  <c r="K378" i="3" a="1"/>
  <c r="K378" i="3" s="1"/>
  <c r="K379" i="3" a="1"/>
  <c r="K379" i="3" s="1"/>
  <c r="K380" i="3" a="1"/>
  <c r="K380" i="3" s="1"/>
  <c r="K381" i="3" a="1"/>
  <c r="K381" i="3" s="1"/>
  <c r="K382" i="3" a="1"/>
  <c r="K382" i="3" s="1"/>
  <c r="K383" i="3" a="1"/>
  <c r="K383" i="3" s="1"/>
  <c r="K384" i="3" a="1"/>
  <c r="K384" i="3" s="1"/>
  <c r="K385" i="3" a="1"/>
  <c r="K385" i="3" s="1"/>
  <c r="K386" i="3" a="1"/>
  <c r="K386" i="3" s="1"/>
  <c r="K387" i="3" a="1"/>
  <c r="K387" i="3" s="1"/>
  <c r="K388" i="3" a="1"/>
  <c r="K388" i="3" s="1"/>
  <c r="K389" i="3" a="1"/>
  <c r="K389" i="3" s="1"/>
  <c r="K390" i="3" a="1"/>
  <c r="K390" i="3" s="1"/>
  <c r="K391" i="3" a="1"/>
  <c r="K391" i="3" s="1"/>
  <c r="K392" i="3" a="1"/>
  <c r="K392" i="3" s="1"/>
  <c r="K393" i="3" a="1"/>
  <c r="K393" i="3" s="1"/>
  <c r="K394" i="3" a="1"/>
  <c r="K394" i="3" s="1"/>
  <c r="K395" i="3" a="1"/>
  <c r="K395" i="3" s="1"/>
  <c r="K396" i="3" a="1"/>
  <c r="K396" i="3" s="1"/>
  <c r="K397" i="3" a="1"/>
  <c r="K397" i="3" s="1"/>
  <c r="K398" i="3" a="1"/>
  <c r="K398" i="3" s="1"/>
  <c r="K399" i="3" a="1"/>
  <c r="K399" i="3" s="1"/>
  <c r="K400" i="3" a="1"/>
  <c r="K400" i="3" s="1"/>
  <c r="K401" i="3" a="1"/>
  <c r="K401" i="3" s="1"/>
  <c r="K402" i="3" a="1"/>
  <c r="K402" i="3" s="1"/>
  <c r="K403" i="3" a="1"/>
  <c r="K403" i="3" s="1"/>
  <c r="K404" i="3" a="1"/>
  <c r="K404" i="3" s="1"/>
  <c r="K405" i="3" a="1"/>
  <c r="K405" i="3" s="1"/>
  <c r="K406" i="3" a="1"/>
  <c r="K406" i="3" s="1"/>
  <c r="K407" i="3" a="1"/>
  <c r="K407" i="3" s="1"/>
  <c r="K408" i="3" a="1"/>
  <c r="K408" i="3" s="1"/>
  <c r="K409" i="3" a="1"/>
  <c r="K409" i="3" s="1"/>
  <c r="K410" i="3" a="1"/>
  <c r="K410" i="3" s="1"/>
  <c r="K411" i="3" a="1"/>
  <c r="K411" i="3" s="1"/>
  <c r="K412" i="3" a="1"/>
  <c r="K412" i="3" s="1"/>
  <c r="K413" i="3" a="1"/>
  <c r="K413" i="3" s="1"/>
  <c r="K414" i="3" a="1"/>
  <c r="K414" i="3" s="1"/>
  <c r="K415" i="3" a="1"/>
  <c r="K415" i="3" s="1"/>
  <c r="K416" i="3" a="1"/>
  <c r="K416" i="3" s="1"/>
  <c r="K417" i="3" a="1"/>
  <c r="K417" i="3" s="1"/>
  <c r="K418" i="3" a="1"/>
  <c r="K418" i="3" s="1"/>
  <c r="K419" i="3" a="1"/>
  <c r="K419" i="3" s="1"/>
  <c r="K420" i="3" a="1"/>
  <c r="K420" i="3" s="1"/>
  <c r="K421" i="3" a="1"/>
  <c r="K421" i="3" s="1"/>
  <c r="K422" i="3" a="1"/>
  <c r="K422" i="3" s="1"/>
  <c r="K423" i="3" a="1"/>
  <c r="K423" i="3" s="1"/>
  <c r="K424" i="3" a="1"/>
  <c r="K424" i="3" s="1"/>
  <c r="K425" i="3" a="1"/>
  <c r="K425" i="3" s="1"/>
  <c r="K426" i="3" a="1"/>
  <c r="K426" i="3" s="1"/>
  <c r="K427" i="3" a="1"/>
  <c r="K427" i="3" s="1"/>
  <c r="K428" i="3" a="1"/>
  <c r="K428" i="3" s="1"/>
  <c r="K429" i="3" a="1"/>
  <c r="K429" i="3" s="1"/>
  <c r="K430" i="3" a="1"/>
  <c r="K430" i="3" s="1"/>
  <c r="K431" i="3" a="1"/>
  <c r="K431" i="3"/>
  <c r="K432" i="3" a="1"/>
  <c r="K432" i="3" s="1"/>
  <c r="K433" i="3" a="1"/>
  <c r="K433" i="3" s="1"/>
  <c r="K434" i="3" a="1"/>
  <c r="K434" i="3" s="1"/>
  <c r="K435" i="3" a="1"/>
  <c r="K435" i="3" s="1"/>
  <c r="K436" i="3" a="1"/>
  <c r="K436" i="3" s="1"/>
  <c r="K437" i="3" a="1"/>
  <c r="K437" i="3" s="1"/>
  <c r="K438" i="3" a="1"/>
  <c r="K438" i="3" s="1"/>
  <c r="K439" i="3" a="1"/>
  <c r="K439" i="3" s="1"/>
  <c r="K440" i="3" a="1"/>
  <c r="K440" i="3" s="1"/>
  <c r="K441" i="3" a="1"/>
  <c r="K441" i="3" s="1"/>
  <c r="K442" i="3" a="1"/>
  <c r="K442" i="3" s="1"/>
  <c r="K443" i="3" a="1"/>
  <c r="K443" i="3" s="1"/>
  <c r="K444" i="3" a="1"/>
  <c r="K444" i="3" s="1"/>
  <c r="K445" i="3" a="1"/>
  <c r="K445" i="3" s="1"/>
  <c r="K446" i="3" a="1"/>
  <c r="K446" i="3" s="1"/>
  <c r="K447" i="3" a="1"/>
  <c r="K447" i="3" s="1"/>
  <c r="K448" i="3" a="1"/>
  <c r="K448" i="3" s="1"/>
  <c r="K449" i="3" a="1"/>
  <c r="K449" i="3" s="1"/>
  <c r="K450" i="3" a="1"/>
  <c r="K450" i="3" s="1"/>
  <c r="K451" i="3" a="1"/>
  <c r="K451" i="3" s="1"/>
  <c r="K452" i="3" a="1"/>
  <c r="K452" i="3" s="1"/>
  <c r="K453" i="3" a="1"/>
  <c r="K453" i="3" s="1"/>
  <c r="K454" i="3" a="1"/>
  <c r="K454" i="3" s="1"/>
  <c r="K455" i="3" a="1"/>
  <c r="K455" i="3" s="1"/>
  <c r="K456" i="3" a="1"/>
  <c r="K456" i="3" s="1"/>
  <c r="K457" i="3" a="1"/>
  <c r="K457" i="3" s="1"/>
  <c r="K458" i="3" a="1"/>
  <c r="K458" i="3" s="1"/>
  <c r="K459" i="3" a="1"/>
  <c r="K459" i="3" s="1"/>
  <c r="K460" i="3" a="1"/>
  <c r="K460" i="3" s="1"/>
  <c r="K461" i="3" a="1"/>
  <c r="K461" i="3" s="1"/>
  <c r="K462" i="3" a="1"/>
  <c r="K462" i="3" s="1"/>
  <c r="K463" i="3" a="1"/>
  <c r="K463" i="3" s="1"/>
  <c r="K464" i="3" a="1"/>
  <c r="K464" i="3" s="1"/>
  <c r="K465" i="3" a="1"/>
  <c r="K465" i="3" s="1"/>
  <c r="K466" i="3" a="1"/>
  <c r="K466" i="3" s="1"/>
  <c r="K467" i="3" a="1"/>
  <c r="K467" i="3" s="1"/>
  <c r="K468" i="3" a="1"/>
  <c r="K468" i="3" s="1"/>
  <c r="K469" i="3" a="1"/>
  <c r="K469" i="3" s="1"/>
  <c r="K470" i="3" a="1"/>
  <c r="K470" i="3" s="1"/>
  <c r="K471" i="3" a="1"/>
  <c r="K471" i="3" s="1"/>
  <c r="K472" i="3" a="1"/>
  <c r="K472" i="3" s="1"/>
  <c r="K473" i="3" a="1"/>
  <c r="K473" i="3" s="1"/>
  <c r="K474" i="3" a="1"/>
  <c r="K474" i="3" s="1"/>
  <c r="K475" i="3" a="1"/>
  <c r="K475" i="3" s="1"/>
  <c r="K476" i="3" a="1"/>
  <c r="K476" i="3" s="1"/>
  <c r="K477" i="3" a="1"/>
  <c r="K477" i="3" s="1"/>
  <c r="K478" i="3" a="1"/>
  <c r="K478" i="3" s="1"/>
  <c r="K479" i="3" a="1"/>
  <c r="K479" i="3" s="1"/>
  <c r="K480" i="3" a="1"/>
  <c r="K480" i="3" s="1"/>
  <c r="K481" i="3" a="1"/>
  <c r="K481" i="3" s="1"/>
  <c r="K482" i="3" a="1"/>
  <c r="K482" i="3" s="1"/>
  <c r="K483" i="3" a="1"/>
  <c r="K483" i="3" s="1"/>
  <c r="K484" i="3" a="1"/>
  <c r="K484" i="3" s="1"/>
  <c r="K485" i="3" a="1"/>
  <c r="K485" i="3" s="1"/>
  <c r="K486" i="3" a="1"/>
  <c r="K486" i="3" s="1"/>
  <c r="K487" i="3" a="1"/>
  <c r="K487" i="3" s="1"/>
  <c r="K488" i="3" a="1"/>
  <c r="K488" i="3" s="1"/>
  <c r="K489" i="3" a="1"/>
  <c r="K489" i="3"/>
  <c r="K490" i="3" a="1"/>
  <c r="K490" i="3" s="1"/>
  <c r="K491" i="3" a="1"/>
  <c r="K491" i="3" s="1"/>
  <c r="K492" i="3" a="1"/>
  <c r="K492" i="3" s="1"/>
  <c r="K493" i="3" a="1"/>
  <c r="K493" i="3" s="1"/>
  <c r="K494" i="3" a="1"/>
  <c r="K494" i="3" s="1"/>
  <c r="K495" i="3" a="1"/>
  <c r="K495" i="3" s="1"/>
  <c r="K496" i="3" a="1"/>
  <c r="K496" i="3"/>
  <c r="K497" i="3" a="1"/>
  <c r="K497" i="3" s="1"/>
  <c r="K498" i="3" a="1"/>
  <c r="K498" i="3" s="1"/>
  <c r="K499" i="3" a="1"/>
  <c r="K499" i="3" s="1"/>
  <c r="K500" i="3" a="1"/>
  <c r="K500" i="3" s="1"/>
  <c r="K501" i="3" a="1"/>
  <c r="K501" i="3" s="1"/>
  <c r="K502" i="3" a="1"/>
  <c r="K502" i="3" s="1"/>
  <c r="K503" i="3" a="1"/>
  <c r="K503" i="3" s="1"/>
  <c r="K504" i="3" a="1"/>
  <c r="K504" i="3" s="1"/>
  <c r="K505" i="3" a="1"/>
  <c r="K505" i="3" s="1"/>
  <c r="K506" i="3" a="1"/>
  <c r="K506" i="3" s="1"/>
  <c r="K507" i="3" a="1"/>
  <c r="K507" i="3"/>
  <c r="K508" i="3" a="1"/>
  <c r="K508" i="3" s="1"/>
  <c r="K509" i="3" a="1"/>
  <c r="K509" i="3" s="1"/>
  <c r="K510" i="3" a="1"/>
  <c r="K510" i="3" s="1"/>
  <c r="K511" i="3" a="1"/>
  <c r="K511" i="3" s="1"/>
  <c r="K512" i="3" a="1"/>
  <c r="K512" i="3" s="1"/>
  <c r="K513" i="3" a="1"/>
  <c r="K513" i="3" s="1"/>
  <c r="K514" i="3" a="1"/>
  <c r="K514" i="3" s="1"/>
  <c r="K515" i="3" a="1"/>
  <c r="K515" i="3" s="1"/>
  <c r="K516" i="3" a="1"/>
  <c r="K516" i="3" s="1"/>
  <c r="K517" i="3" a="1"/>
  <c r="K517" i="3" s="1"/>
  <c r="K518" i="3" a="1"/>
  <c r="K518" i="3" s="1"/>
  <c r="K519" i="3" a="1"/>
  <c r="K519" i="3" s="1"/>
  <c r="K520" i="3" a="1"/>
  <c r="K520" i="3" s="1"/>
  <c r="K521" i="3" a="1"/>
  <c r="K521" i="3" s="1"/>
  <c r="K522" i="3" a="1"/>
  <c r="K522" i="3" s="1"/>
  <c r="K523" i="3" a="1"/>
  <c r="K523" i="3" s="1"/>
  <c r="K524" i="3" a="1"/>
  <c r="K524" i="3" s="1"/>
  <c r="K525" i="3" a="1"/>
  <c r="K525" i="3" s="1"/>
  <c r="K526" i="3" a="1"/>
  <c r="K526" i="3" s="1"/>
  <c r="K527" i="3" a="1"/>
  <c r="K527" i="3" s="1"/>
  <c r="K528" i="3" a="1"/>
  <c r="K528" i="3" s="1"/>
  <c r="K529" i="3" a="1"/>
  <c r="K529" i="3" s="1"/>
  <c r="K530" i="3" a="1"/>
  <c r="K530" i="3" s="1"/>
  <c r="K531" i="3" a="1"/>
  <c r="K531" i="3" s="1"/>
  <c r="K532" i="3" a="1"/>
  <c r="K532" i="3" s="1"/>
  <c r="K533" i="3" a="1"/>
  <c r="K533" i="3" s="1"/>
  <c r="K534" i="3" a="1"/>
  <c r="K534" i="3" s="1"/>
  <c r="K535" i="3" a="1"/>
  <c r="K535" i="3" s="1"/>
  <c r="K536" i="3" a="1"/>
  <c r="K536" i="3" s="1"/>
  <c r="K537" i="3" a="1"/>
  <c r="K537" i="3" s="1"/>
  <c r="K538" i="3" a="1"/>
  <c r="K538" i="3" s="1"/>
  <c r="K539" i="3" a="1"/>
  <c r="K539" i="3" s="1"/>
  <c r="K540" i="3" a="1"/>
  <c r="K540" i="3" s="1"/>
  <c r="K541" i="3" a="1"/>
  <c r="K541" i="3" s="1"/>
  <c r="K542" i="3" a="1"/>
  <c r="K542" i="3" s="1"/>
  <c r="K543" i="3" a="1"/>
  <c r="K543" i="3" s="1"/>
  <c r="K544" i="3" a="1"/>
  <c r="K544" i="3" s="1"/>
  <c r="K545" i="3" a="1"/>
  <c r="K545" i="3" s="1"/>
  <c r="K546" i="3" a="1"/>
  <c r="K546" i="3" s="1"/>
  <c r="K547" i="3" a="1"/>
  <c r="K547" i="3" s="1"/>
  <c r="K548" i="3" a="1"/>
  <c r="K548" i="3" s="1"/>
  <c r="K549" i="3" a="1"/>
  <c r="K549" i="3" s="1"/>
  <c r="K550" i="3" a="1"/>
  <c r="K550" i="3" s="1"/>
  <c r="K551" i="3" a="1"/>
  <c r="K551" i="3" s="1"/>
  <c r="K552" i="3" a="1"/>
  <c r="K552" i="3" s="1"/>
  <c r="K553" i="3" a="1"/>
  <c r="K553" i="3" s="1"/>
  <c r="K554" i="3" a="1"/>
  <c r="K554" i="3" s="1"/>
  <c r="K555" i="3" a="1"/>
  <c r="K555" i="3" s="1"/>
  <c r="K556" i="3" a="1"/>
  <c r="K556" i="3" s="1"/>
  <c r="K557" i="3" a="1"/>
  <c r="K557" i="3" s="1"/>
  <c r="K558" i="3" a="1"/>
  <c r="K558" i="3" s="1"/>
  <c r="K559" i="3" a="1"/>
  <c r="K559" i="3" s="1"/>
  <c r="K560" i="3" a="1"/>
  <c r="K560" i="3" s="1"/>
  <c r="K561" i="3" a="1"/>
  <c r="K561" i="3" s="1"/>
  <c r="K562" i="3" a="1"/>
  <c r="K562" i="3" s="1"/>
  <c r="K563" i="3" a="1"/>
  <c r="K563" i="3" s="1"/>
  <c r="K564" i="3" a="1"/>
  <c r="K564" i="3" s="1"/>
  <c r="K565" i="3" a="1"/>
  <c r="K565" i="3" s="1"/>
  <c r="K566" i="3" a="1"/>
  <c r="K566" i="3" s="1"/>
  <c r="K567" i="3" a="1"/>
  <c r="K567" i="3" s="1"/>
  <c r="K568" i="3" a="1"/>
  <c r="K568" i="3" s="1"/>
  <c r="K569" i="3" a="1"/>
  <c r="K569" i="3" s="1"/>
  <c r="K570" i="3" a="1"/>
  <c r="K570" i="3" s="1"/>
  <c r="K571" i="3" a="1"/>
  <c r="K571" i="3" s="1"/>
  <c r="K572" i="3" a="1"/>
  <c r="K572" i="3" s="1"/>
  <c r="K573" i="3" a="1"/>
  <c r="K573" i="3" s="1"/>
  <c r="K574" i="3" a="1"/>
  <c r="K574" i="3" s="1"/>
  <c r="K575" i="3" a="1"/>
  <c r="K575" i="3" s="1"/>
  <c r="K576" i="3" a="1"/>
  <c r="K576" i="3" s="1"/>
  <c r="K577" i="3" a="1"/>
  <c r="K577" i="3" s="1"/>
  <c r="K578" i="3" a="1"/>
  <c r="K578" i="3" s="1"/>
  <c r="K579" i="3" a="1"/>
  <c r="K579" i="3" s="1"/>
  <c r="K580" i="3" a="1"/>
  <c r="K580" i="3" s="1"/>
  <c r="K581" i="3" a="1"/>
  <c r="K581" i="3" s="1"/>
  <c r="K582" i="3" a="1"/>
  <c r="K582" i="3" s="1"/>
  <c r="K583" i="3" a="1"/>
  <c r="K583" i="3" s="1"/>
  <c r="K584" i="3" a="1"/>
  <c r="K584" i="3" s="1"/>
  <c r="K585" i="3" a="1"/>
  <c r="K585" i="3" s="1"/>
  <c r="K586" i="3" a="1"/>
  <c r="K586" i="3" s="1"/>
  <c r="K587" i="3" a="1"/>
  <c r="K587" i="3" s="1"/>
  <c r="K588" i="3" a="1"/>
  <c r="K588" i="3" s="1"/>
  <c r="K589" i="3" a="1"/>
  <c r="K589" i="3" s="1"/>
  <c r="K590" i="3" a="1"/>
  <c r="K590" i="3" s="1"/>
  <c r="K591" i="3" a="1"/>
  <c r="K591" i="3" s="1"/>
  <c r="K592" i="3" a="1"/>
  <c r="K592" i="3" s="1"/>
  <c r="K593" i="3" a="1"/>
  <c r="K593" i="3" s="1"/>
  <c r="K594" i="3" a="1"/>
  <c r="K594" i="3" s="1"/>
  <c r="K595" i="3" a="1"/>
  <c r="K595" i="3" s="1"/>
  <c r="K596" i="3" a="1"/>
  <c r="K596" i="3" s="1"/>
  <c r="K597" i="3" a="1"/>
  <c r="K597" i="3" s="1"/>
  <c r="K598" i="3" a="1"/>
  <c r="K598" i="3" s="1"/>
  <c r="K599" i="3" a="1"/>
  <c r="K599" i="3" s="1"/>
  <c r="K600" i="3" a="1"/>
  <c r="K600" i="3" s="1"/>
  <c r="K601" i="3" a="1"/>
  <c r="K601" i="3" s="1"/>
  <c r="K602" i="3" a="1"/>
  <c r="K602" i="3" s="1"/>
  <c r="K603" i="3" a="1"/>
  <c r="K603" i="3" s="1"/>
  <c r="K604" i="3" a="1"/>
  <c r="K604" i="3" s="1"/>
  <c r="K605" i="3" a="1"/>
  <c r="K605" i="3" s="1"/>
  <c r="K606" i="3" a="1"/>
  <c r="K606" i="3" s="1"/>
  <c r="K607" i="3" a="1"/>
  <c r="K607" i="3" s="1"/>
  <c r="K608" i="3" a="1"/>
  <c r="K608" i="3" s="1"/>
  <c r="K609" i="3" a="1"/>
  <c r="K609" i="3" s="1"/>
  <c r="K610" i="3" a="1"/>
  <c r="K610" i="3" s="1"/>
  <c r="K611" i="3" a="1"/>
  <c r="K611" i="3" s="1"/>
  <c r="K612" i="3" a="1"/>
  <c r="K612" i="3" s="1"/>
  <c r="K613" i="3" a="1"/>
  <c r="K613" i="3" s="1"/>
  <c r="K614" i="3" a="1"/>
  <c r="K614" i="3" s="1"/>
  <c r="K615" i="3" a="1"/>
  <c r="K615" i="3" s="1"/>
  <c r="K616" i="3" a="1"/>
  <c r="K616" i="3" s="1"/>
  <c r="K617" i="3" a="1"/>
  <c r="K617" i="3" s="1"/>
  <c r="K618" i="3" a="1"/>
  <c r="K618" i="3" s="1"/>
  <c r="K619" i="3" a="1"/>
  <c r="K619" i="3" s="1"/>
  <c r="K620" i="3" a="1"/>
  <c r="K620" i="3" s="1"/>
  <c r="K621" i="3" a="1"/>
  <c r="K621" i="3" s="1"/>
  <c r="K622" i="3" a="1"/>
  <c r="K622" i="3" s="1"/>
  <c r="K623" i="3" a="1"/>
  <c r="K623" i="3" s="1"/>
  <c r="K624" i="3" a="1"/>
  <c r="K624" i="3" s="1"/>
  <c r="K625" i="3" a="1"/>
  <c r="K625" i="3" s="1"/>
  <c r="K626" i="3" a="1"/>
  <c r="K626" i="3" s="1"/>
  <c r="K627" i="3" a="1"/>
  <c r="K627" i="3" s="1"/>
  <c r="K628" i="3" a="1"/>
  <c r="K628" i="3" s="1"/>
  <c r="K629" i="3" a="1"/>
  <c r="K629" i="3" s="1"/>
  <c r="K630" i="3" a="1"/>
  <c r="K630" i="3" s="1"/>
  <c r="K631" i="3" a="1"/>
  <c r="K631" i="3" s="1"/>
  <c r="K632" i="3" a="1"/>
  <c r="K632" i="3" s="1"/>
  <c r="K633" i="3" a="1"/>
  <c r="K633" i="3" s="1"/>
  <c r="K634" i="3" a="1"/>
  <c r="K634" i="3" s="1"/>
  <c r="K635" i="3" a="1"/>
  <c r="K635" i="3" s="1"/>
  <c r="K636" i="3" a="1"/>
  <c r="K636" i="3" s="1"/>
  <c r="K637" i="3" a="1"/>
  <c r="K637" i="3" s="1"/>
  <c r="K638" i="3" a="1"/>
  <c r="K638" i="3" s="1"/>
  <c r="K639" i="3" a="1"/>
  <c r="K639" i="3" s="1"/>
  <c r="K640" i="3" a="1"/>
  <c r="K640" i="3" s="1"/>
  <c r="K641" i="3" a="1"/>
  <c r="K641" i="3" s="1"/>
  <c r="K642" i="3" a="1"/>
  <c r="K642" i="3" s="1"/>
  <c r="K643" i="3" a="1"/>
  <c r="K643" i="3" s="1"/>
  <c r="K644" i="3" a="1"/>
  <c r="K644" i="3" s="1"/>
  <c r="K645" i="3" a="1"/>
  <c r="K645" i="3" s="1"/>
  <c r="K646" i="3" a="1"/>
  <c r="K646" i="3" s="1"/>
  <c r="K647" i="3" a="1"/>
  <c r="K647" i="3" s="1"/>
  <c r="K648" i="3" a="1"/>
  <c r="K648" i="3" s="1"/>
  <c r="K649" i="3" a="1"/>
  <c r="K649" i="3" s="1"/>
  <c r="K650" i="3" a="1"/>
  <c r="K650" i="3" s="1"/>
  <c r="K651" i="3" a="1"/>
  <c r="K651" i="3" s="1"/>
  <c r="K652" i="3" a="1"/>
  <c r="K652" i="3" s="1"/>
  <c r="K653" i="3" a="1"/>
  <c r="K653" i="3" s="1"/>
  <c r="K654" i="3" a="1"/>
  <c r="K654" i="3" s="1"/>
  <c r="K655" i="3" a="1"/>
  <c r="K655" i="3" s="1"/>
  <c r="K656" i="3" a="1"/>
  <c r="K656" i="3" s="1"/>
  <c r="K657" i="3" a="1"/>
  <c r="K657" i="3" s="1"/>
  <c r="K658" i="3" a="1"/>
  <c r="K658" i="3" s="1"/>
  <c r="K659" i="3" a="1"/>
  <c r="K659" i="3" s="1"/>
  <c r="K660" i="3" a="1"/>
  <c r="K660" i="3" s="1"/>
  <c r="K661" i="3" a="1"/>
  <c r="K661" i="3" s="1"/>
  <c r="K662" i="3" a="1"/>
  <c r="K662" i="3" s="1"/>
  <c r="K663" i="3" a="1"/>
  <c r="K663" i="3" s="1"/>
  <c r="K664" i="3" a="1"/>
  <c r="K664" i="3" s="1"/>
  <c r="K665" i="3" a="1"/>
  <c r="K665" i="3" s="1"/>
  <c r="K666" i="3" a="1"/>
  <c r="K666" i="3" s="1"/>
  <c r="K667" i="3" a="1"/>
  <c r="K667" i="3" s="1"/>
  <c r="K668" i="3" a="1"/>
  <c r="K668" i="3" s="1"/>
  <c r="K669" i="3" a="1"/>
  <c r="K669" i="3" s="1"/>
  <c r="K670" i="3" a="1"/>
  <c r="K670" i="3" s="1"/>
  <c r="K671" i="3" a="1"/>
  <c r="K671" i="3" s="1"/>
  <c r="K672" i="3" a="1"/>
  <c r="K672" i="3" s="1"/>
  <c r="K673" i="3" a="1"/>
  <c r="K673" i="3" s="1"/>
  <c r="K674" i="3" a="1"/>
  <c r="K674" i="3" s="1"/>
  <c r="K675" i="3" a="1"/>
  <c r="K675" i="3" s="1"/>
  <c r="K676" i="3" a="1"/>
  <c r="K676" i="3" s="1"/>
  <c r="K677" i="3" a="1"/>
  <c r="K677" i="3"/>
  <c r="K678" i="3" a="1"/>
  <c r="K678" i="3" s="1"/>
  <c r="K679" i="3" a="1"/>
  <c r="K679" i="3" s="1"/>
  <c r="K680" i="3" a="1"/>
  <c r="K680" i="3" s="1"/>
  <c r="K681" i="3" a="1"/>
  <c r="K681" i="3" s="1"/>
  <c r="K682" i="3" a="1"/>
  <c r="K682" i="3" s="1"/>
  <c r="K683" i="3" a="1"/>
  <c r="K683" i="3" s="1"/>
  <c r="K684" i="3" a="1"/>
  <c r="K684" i="3" s="1"/>
  <c r="K685" i="3" a="1"/>
  <c r="K685" i="3" s="1"/>
  <c r="K686" i="3" a="1"/>
  <c r="K686" i="3" s="1"/>
  <c r="K687" i="3" a="1"/>
  <c r="K687" i="3" s="1"/>
  <c r="K688" i="3" a="1"/>
  <c r="K688" i="3" s="1"/>
  <c r="K689" i="3" a="1"/>
  <c r="K689" i="3" s="1"/>
  <c r="K690" i="3" a="1"/>
  <c r="K690" i="3" s="1"/>
  <c r="K691" i="3" a="1"/>
  <c r="K691" i="3" s="1"/>
  <c r="K692" i="3" a="1"/>
  <c r="K692" i="3" s="1"/>
  <c r="K693" i="3" a="1"/>
  <c r="K693" i="3" s="1"/>
  <c r="K694" i="3" a="1"/>
  <c r="K694" i="3" s="1"/>
  <c r="K695" i="3" a="1"/>
  <c r="K695" i="3" s="1"/>
  <c r="K696" i="3" a="1"/>
  <c r="K696" i="3" s="1"/>
  <c r="K697" i="3" a="1"/>
  <c r="K697" i="3" s="1"/>
  <c r="K698" i="3" a="1"/>
  <c r="K698" i="3" s="1"/>
  <c r="K699" i="3" a="1"/>
  <c r="K699" i="3" s="1"/>
  <c r="K700" i="3" a="1"/>
  <c r="K700" i="3" s="1"/>
  <c r="K701" i="3" a="1"/>
  <c r="K701" i="3" s="1"/>
  <c r="K702" i="3" a="1"/>
  <c r="K702" i="3" s="1"/>
  <c r="K703" i="3" a="1"/>
  <c r="K703" i="3" s="1"/>
  <c r="K704" i="3" a="1"/>
  <c r="K704" i="3" s="1"/>
  <c r="K705" i="3" a="1"/>
  <c r="K705" i="3" s="1"/>
  <c r="K706" i="3" a="1"/>
  <c r="K706" i="3" s="1"/>
  <c r="K707" i="3" a="1"/>
  <c r="K707" i="3" s="1"/>
  <c r="K708" i="3" a="1"/>
  <c r="K708" i="3" s="1"/>
  <c r="K709" i="3" a="1"/>
  <c r="K709" i="3" s="1"/>
  <c r="K710" i="3" a="1"/>
  <c r="K710" i="3" s="1"/>
  <c r="K711" i="3" a="1"/>
  <c r="K711" i="3" s="1"/>
  <c r="K712" i="3" a="1"/>
  <c r="K712" i="3" s="1"/>
  <c r="K713" i="3" a="1"/>
  <c r="K713" i="3" s="1"/>
  <c r="K714" i="3" a="1"/>
  <c r="K714" i="3" s="1"/>
  <c r="K715" i="3" a="1"/>
  <c r="K715" i="3" s="1"/>
  <c r="K716" i="3" a="1"/>
  <c r="K716" i="3" s="1"/>
  <c r="K717" i="3" a="1"/>
  <c r="K717" i="3" s="1"/>
  <c r="K718" i="3" a="1"/>
  <c r="K718" i="3" s="1"/>
  <c r="K719" i="3" a="1"/>
  <c r="K719" i="3" s="1"/>
  <c r="K720" i="3" a="1"/>
  <c r="K720" i="3" s="1"/>
  <c r="K721" i="3" a="1"/>
  <c r="K721" i="3" s="1"/>
  <c r="K722" i="3" a="1"/>
  <c r="K722" i="3" s="1"/>
  <c r="K723" i="3" a="1"/>
  <c r="K723" i="3" s="1"/>
  <c r="K724" i="3" a="1"/>
  <c r="K724" i="3" s="1"/>
  <c r="K725" i="3" a="1"/>
  <c r="K725" i="3" s="1"/>
  <c r="K726" i="3" a="1"/>
  <c r="K726" i="3" s="1"/>
  <c r="K727" i="3" a="1"/>
  <c r="K727" i="3" s="1"/>
  <c r="K728" i="3" a="1"/>
  <c r="K728" i="3" s="1"/>
  <c r="K729" i="3" a="1"/>
  <c r="K729" i="3" s="1"/>
  <c r="K730" i="3" a="1"/>
  <c r="K730" i="3" s="1"/>
  <c r="K731" i="3" a="1"/>
  <c r="K731" i="3" s="1"/>
  <c r="K732" i="3" a="1"/>
  <c r="K732" i="3" s="1"/>
  <c r="K733" i="3" a="1"/>
  <c r="K733" i="3" s="1"/>
  <c r="K734" i="3" a="1"/>
  <c r="K734" i="3"/>
  <c r="K735" i="3" a="1"/>
  <c r="K735" i="3" s="1"/>
  <c r="K736" i="3" a="1"/>
  <c r="K736" i="3" s="1"/>
  <c r="K737" i="3" a="1"/>
  <c r="K737" i="3" s="1"/>
  <c r="K738" i="3" a="1"/>
  <c r="K738" i="3" s="1"/>
  <c r="K739" i="3" a="1"/>
  <c r="K739" i="3" s="1"/>
  <c r="K740" i="3" a="1"/>
  <c r="K740" i="3" s="1"/>
  <c r="K741" i="3" a="1"/>
  <c r="K741" i="3" s="1"/>
  <c r="K742" i="3" a="1"/>
  <c r="K742" i="3" s="1"/>
  <c r="K743" i="3" a="1"/>
  <c r="K743" i="3" s="1"/>
  <c r="K744" i="3" a="1"/>
  <c r="K744" i="3" s="1"/>
  <c r="K745" i="3" a="1"/>
  <c r="K745" i="3" s="1"/>
  <c r="K746" i="3" a="1"/>
  <c r="K746" i="3" s="1"/>
  <c r="K747" i="3" a="1"/>
  <c r="K747" i="3" s="1"/>
  <c r="K748" i="3" a="1"/>
  <c r="K748" i="3" s="1"/>
  <c r="K749" i="3" a="1"/>
  <c r="K749" i="3" s="1"/>
  <c r="K750" i="3" a="1"/>
  <c r="K750" i="3" s="1"/>
  <c r="K751" i="3" a="1"/>
  <c r="K751" i="3" s="1"/>
  <c r="K752" i="3" a="1"/>
  <c r="K752" i="3" s="1"/>
  <c r="K753" i="3" a="1"/>
  <c r="K753" i="3" s="1"/>
  <c r="K754" i="3" a="1"/>
  <c r="K754" i="3" s="1"/>
  <c r="K755" i="3" a="1"/>
  <c r="K755" i="3" s="1"/>
  <c r="K756" i="3" a="1"/>
  <c r="K756" i="3" s="1"/>
  <c r="K757" i="3" a="1"/>
  <c r="K757" i="3" s="1"/>
  <c r="K758" i="3" a="1"/>
  <c r="K758" i="3" s="1"/>
  <c r="K759" i="3" a="1"/>
  <c r="K759" i="3" s="1"/>
  <c r="K760" i="3" a="1"/>
  <c r="K760" i="3" s="1"/>
  <c r="K761" i="3" a="1"/>
  <c r="K761" i="3" s="1"/>
  <c r="K762" i="3" a="1"/>
  <c r="K762" i="3" s="1"/>
  <c r="K763" i="3" a="1"/>
  <c r="K763" i="3" s="1"/>
  <c r="K764" i="3" a="1"/>
  <c r="K764" i="3" s="1"/>
  <c r="K765" i="3" a="1"/>
  <c r="K765" i="3" s="1"/>
  <c r="K766" i="3" a="1"/>
  <c r="K766" i="3" s="1"/>
  <c r="K767" i="3" a="1"/>
  <c r="K767" i="3" s="1"/>
  <c r="K768" i="3" a="1"/>
  <c r="K768" i="3" s="1"/>
  <c r="K769" i="3" a="1"/>
  <c r="K769" i="3" s="1"/>
  <c r="K770" i="3" a="1"/>
  <c r="K770" i="3" s="1"/>
  <c r="K771" i="3" a="1"/>
  <c r="K771" i="3" s="1"/>
  <c r="K772" i="3" a="1"/>
  <c r="K772" i="3" s="1"/>
  <c r="K773" i="3" a="1"/>
  <c r="K773" i="3" s="1"/>
  <c r="K774" i="3" a="1"/>
  <c r="K774" i="3" s="1"/>
  <c r="K775" i="3" a="1"/>
  <c r="K775" i="3" s="1"/>
  <c r="K776" i="3" a="1"/>
  <c r="K776" i="3" s="1"/>
  <c r="K777" i="3" a="1"/>
  <c r="K777" i="3" s="1"/>
  <c r="K778" i="3" a="1"/>
  <c r="K778" i="3" s="1"/>
  <c r="K779" i="3" a="1"/>
  <c r="K779" i="3" s="1"/>
  <c r="K780" i="3" a="1"/>
  <c r="K780" i="3" s="1"/>
  <c r="K781" i="3" a="1"/>
  <c r="K781" i="3" s="1"/>
  <c r="K782" i="3" a="1"/>
  <c r="K782" i="3" s="1"/>
  <c r="K783" i="3" a="1"/>
  <c r="K783" i="3" s="1"/>
  <c r="K784" i="3" a="1"/>
  <c r="K784" i="3" s="1"/>
  <c r="K785" i="3" a="1"/>
  <c r="K785" i="3" s="1"/>
  <c r="K786" i="3" a="1"/>
  <c r="K786" i="3" s="1"/>
  <c r="K787" i="3" a="1"/>
  <c r="K787" i="3" s="1"/>
  <c r="K788" i="3" a="1"/>
  <c r="K788" i="3" s="1"/>
  <c r="K789" i="3" a="1"/>
  <c r="K789" i="3" s="1"/>
  <c r="K790" i="3" a="1"/>
  <c r="K790" i="3" s="1"/>
  <c r="K791" i="3" a="1"/>
  <c r="K791" i="3" s="1"/>
  <c r="K792" i="3" a="1"/>
  <c r="K792" i="3" s="1"/>
  <c r="K793" i="3" a="1"/>
  <c r="K793" i="3" s="1"/>
  <c r="K794" i="3" a="1"/>
  <c r="K794" i="3" s="1"/>
  <c r="K795" i="3" a="1"/>
  <c r="K795" i="3" s="1"/>
  <c r="K796" i="3" a="1"/>
  <c r="K796" i="3" s="1"/>
  <c r="K797" i="3" a="1"/>
  <c r="K797" i="3" s="1"/>
  <c r="K798" i="3" a="1"/>
  <c r="K798" i="3" s="1"/>
  <c r="K799" i="3" a="1"/>
  <c r="K799" i="3" s="1"/>
  <c r="K800" i="3" a="1"/>
  <c r="K800" i="3" s="1"/>
  <c r="K801" i="3" a="1"/>
  <c r="K801" i="3" s="1"/>
  <c r="K802" i="3" a="1"/>
  <c r="K802" i="3" s="1"/>
  <c r="K803" i="3" a="1"/>
  <c r="K803" i="3" s="1"/>
  <c r="K804" i="3" a="1"/>
  <c r="K804" i="3"/>
  <c r="K805" i="3" a="1"/>
  <c r="K805" i="3" s="1"/>
  <c r="K806" i="3" a="1"/>
  <c r="K806" i="3" s="1"/>
  <c r="K807" i="3" a="1"/>
  <c r="K807" i="3" s="1"/>
  <c r="K808" i="3" a="1"/>
  <c r="K808" i="3" s="1"/>
  <c r="K809" i="3" a="1"/>
  <c r="K809" i="3" s="1"/>
  <c r="K810" i="3" a="1"/>
  <c r="K810" i="3" s="1"/>
  <c r="K811" i="3" a="1"/>
  <c r="K811" i="3" s="1"/>
  <c r="K812" i="3" a="1"/>
  <c r="K812" i="3" s="1"/>
  <c r="K813" i="3" a="1"/>
  <c r="K813" i="3"/>
  <c r="K814" i="3" a="1"/>
  <c r="K814" i="3" s="1"/>
  <c r="K815" i="3" a="1"/>
  <c r="K815" i="3" s="1"/>
  <c r="K816" i="3" a="1"/>
  <c r="K816" i="3" s="1"/>
  <c r="K817" i="3" a="1"/>
  <c r="K817" i="3" s="1"/>
  <c r="K818" i="3" a="1"/>
  <c r="K818" i="3" s="1"/>
  <c r="K819" i="3" a="1"/>
  <c r="K819" i="3" s="1"/>
  <c r="K820" i="3" a="1"/>
  <c r="K820" i="3" s="1"/>
  <c r="K821" i="3" a="1"/>
  <c r="K821" i="3" s="1"/>
  <c r="K822" i="3" a="1"/>
  <c r="K822" i="3" s="1"/>
  <c r="K823" i="3" a="1"/>
  <c r="K823" i="3" s="1"/>
  <c r="K824" i="3" a="1"/>
  <c r="K824" i="3" s="1"/>
  <c r="K825" i="3" a="1"/>
  <c r="K825" i="3" s="1"/>
  <c r="K826" i="3" a="1"/>
  <c r="K826" i="3" s="1"/>
  <c r="K827" i="3" a="1"/>
  <c r="K827" i="3" s="1"/>
  <c r="K828" i="3" a="1"/>
  <c r="K828" i="3" s="1"/>
  <c r="K829" i="3" a="1"/>
  <c r="K829" i="3" s="1"/>
  <c r="K830" i="3" a="1"/>
  <c r="K830" i="3" s="1"/>
  <c r="K831" i="3" a="1"/>
  <c r="K831" i="3" s="1"/>
  <c r="K832" i="3" a="1"/>
  <c r="K832" i="3" s="1"/>
  <c r="K833" i="3" a="1"/>
  <c r="K833" i="3" s="1"/>
  <c r="K834" i="3" a="1"/>
  <c r="K834" i="3" s="1"/>
  <c r="K835" i="3" a="1"/>
  <c r="K835" i="3" s="1"/>
  <c r="K836" i="3" a="1"/>
  <c r="K836" i="3" s="1"/>
  <c r="K837" i="3" a="1"/>
  <c r="K837" i="3" s="1"/>
  <c r="K838" i="3" a="1"/>
  <c r="K838" i="3" s="1"/>
  <c r="K839" i="3" a="1"/>
  <c r="K839" i="3" s="1"/>
  <c r="K840" i="3" a="1"/>
  <c r="K840" i="3" s="1"/>
  <c r="K841" i="3" a="1"/>
  <c r="K841" i="3" s="1"/>
  <c r="K842" i="3" a="1"/>
  <c r="K842" i="3" s="1"/>
  <c r="K843" i="3" a="1"/>
  <c r="K843" i="3" s="1"/>
  <c r="K844" i="3" a="1"/>
  <c r="K844" i="3" s="1"/>
  <c r="K845" i="3" a="1"/>
  <c r="K845" i="3" s="1"/>
  <c r="K846" i="3" a="1"/>
  <c r="K846" i="3" s="1"/>
  <c r="K847" i="3" a="1"/>
  <c r="K847" i="3" s="1"/>
  <c r="K848" i="3" a="1"/>
  <c r="K848" i="3" s="1"/>
  <c r="K849" i="3" a="1"/>
  <c r="K849" i="3" s="1"/>
  <c r="K850" i="3" a="1"/>
  <c r="K850" i="3" s="1"/>
  <c r="K851" i="3" a="1"/>
  <c r="K851" i="3" s="1"/>
  <c r="K852" i="3" a="1"/>
  <c r="K852" i="3" s="1"/>
  <c r="K853" i="3" a="1"/>
  <c r="K853" i="3" s="1"/>
  <c r="K854" i="3" a="1"/>
  <c r="K854" i="3" s="1"/>
  <c r="K855" i="3" a="1"/>
  <c r="K855" i="3" s="1"/>
  <c r="K856" i="3" a="1"/>
  <c r="K856" i="3" s="1"/>
  <c r="K857" i="3" a="1"/>
  <c r="K857" i="3" s="1"/>
  <c r="K858" i="3" a="1"/>
  <c r="K858" i="3" s="1"/>
  <c r="K859" i="3" a="1"/>
  <c r="K859" i="3" s="1"/>
  <c r="K860" i="3" a="1"/>
  <c r="K860" i="3" s="1"/>
  <c r="K861" i="3" a="1"/>
  <c r="K861" i="3" s="1"/>
  <c r="K862" i="3" a="1"/>
  <c r="K862" i="3" s="1"/>
  <c r="K863" i="3" a="1"/>
  <c r="K863" i="3" s="1"/>
  <c r="K864" i="3" a="1"/>
  <c r="K864" i="3" s="1"/>
  <c r="K865" i="3" a="1"/>
  <c r="K865" i="3" s="1"/>
  <c r="K866" i="3" a="1"/>
  <c r="K866" i="3" s="1"/>
  <c r="K867" i="3" a="1"/>
  <c r="K867" i="3" s="1"/>
  <c r="K868" i="3" a="1"/>
  <c r="K868" i="3" s="1"/>
  <c r="K869" i="3" a="1"/>
  <c r="K869" i="3" s="1"/>
  <c r="K870" i="3" a="1"/>
  <c r="K870" i="3" s="1"/>
  <c r="K871" i="3" a="1"/>
  <c r="K871" i="3" s="1"/>
  <c r="K872" i="3" a="1"/>
  <c r="K872" i="3" s="1"/>
  <c r="K873" i="3" a="1"/>
  <c r="K873" i="3" s="1"/>
  <c r="K874" i="3" a="1"/>
  <c r="K874" i="3" s="1"/>
  <c r="K875" i="3" a="1"/>
  <c r="K875" i="3" s="1"/>
  <c r="K876" i="3" a="1"/>
  <c r="K876" i="3" s="1"/>
  <c r="K877" i="3" a="1"/>
  <c r="K877" i="3" s="1"/>
  <c r="K878" i="3" a="1"/>
  <c r="K878" i="3" s="1"/>
  <c r="K879" i="3" a="1"/>
  <c r="K879" i="3" s="1"/>
  <c r="K880" i="3" a="1"/>
  <c r="K880" i="3" s="1"/>
  <c r="K881" i="3" a="1"/>
  <c r="K881" i="3" s="1"/>
  <c r="K882" i="3" a="1"/>
  <c r="K882" i="3" s="1"/>
  <c r="K883" i="3" a="1"/>
  <c r="K883" i="3" s="1"/>
  <c r="K884" i="3" a="1"/>
  <c r="K884" i="3" s="1"/>
  <c r="K885" i="3" a="1"/>
  <c r="K885" i="3" s="1"/>
  <c r="K886" i="3" a="1"/>
  <c r="K886" i="3" s="1"/>
  <c r="K887" i="3" a="1"/>
  <c r="K887" i="3" s="1"/>
  <c r="K888" i="3" a="1"/>
  <c r="K888" i="3" s="1"/>
  <c r="K889" i="3" a="1"/>
  <c r="K889" i="3" s="1"/>
  <c r="K890" i="3" a="1"/>
  <c r="K890" i="3" s="1"/>
  <c r="K891" i="3" a="1"/>
  <c r="K891" i="3" s="1"/>
  <c r="K892" i="3" a="1"/>
  <c r="K892" i="3" s="1"/>
  <c r="K893" i="3" a="1"/>
  <c r="K893" i="3" s="1"/>
  <c r="K894" i="3" a="1"/>
  <c r="K894" i="3" s="1"/>
  <c r="K895" i="3" a="1"/>
  <c r="K895" i="3" s="1"/>
  <c r="K896" i="3" a="1"/>
  <c r="K896" i="3" s="1"/>
  <c r="K897" i="3" a="1"/>
  <c r="K897" i="3" s="1"/>
  <c r="K898" i="3" a="1"/>
  <c r="K898" i="3" s="1"/>
  <c r="K899" i="3" a="1"/>
  <c r="K899" i="3" s="1"/>
  <c r="K900" i="3" a="1"/>
  <c r="K900" i="3" s="1"/>
  <c r="K901" i="3" a="1"/>
  <c r="K901" i="3" s="1"/>
  <c r="K902" i="3" a="1"/>
  <c r="K902" i="3" s="1"/>
  <c r="K903" i="3" a="1"/>
  <c r="K903" i="3" s="1"/>
  <c r="K904" i="3" a="1"/>
  <c r="K904" i="3" s="1"/>
  <c r="K905" i="3" a="1"/>
  <c r="K905" i="3" s="1"/>
  <c r="K906" i="3" a="1"/>
  <c r="K906" i="3" s="1"/>
  <c r="K907" i="3" a="1"/>
  <c r="K907" i="3" s="1"/>
  <c r="K908" i="3" a="1"/>
  <c r="K908" i="3" s="1"/>
  <c r="K909" i="3" a="1"/>
  <c r="K909" i="3" s="1"/>
  <c r="K910" i="3" a="1"/>
  <c r="K910" i="3" s="1"/>
  <c r="K911" i="3" a="1"/>
  <c r="K911" i="3" s="1"/>
  <c r="K912" i="3" a="1"/>
  <c r="K912" i="3" s="1"/>
  <c r="K913" i="3" a="1"/>
  <c r="K913" i="3" s="1"/>
  <c r="K914" i="3" a="1"/>
  <c r="K914" i="3" s="1"/>
  <c r="K915" i="3" a="1"/>
  <c r="K915" i="3" s="1"/>
  <c r="K916" i="3" a="1"/>
  <c r="K916" i="3" s="1"/>
  <c r="K917" i="3" a="1"/>
  <c r="K917" i="3" s="1"/>
  <c r="K918" i="3" a="1"/>
  <c r="K918" i="3" s="1"/>
  <c r="K919" i="3" a="1"/>
  <c r="K919" i="3" s="1"/>
  <c r="K920" i="3" a="1"/>
  <c r="K920" i="3" s="1"/>
  <c r="K921" i="3" a="1"/>
  <c r="K921" i="3" s="1"/>
  <c r="K922" i="3" a="1"/>
  <c r="K922" i="3" s="1"/>
  <c r="K923" i="3" a="1"/>
  <c r="K923" i="3" s="1"/>
  <c r="K924" i="3" a="1"/>
  <c r="K924" i="3"/>
  <c r="K925" i="3" a="1"/>
  <c r="K925" i="3" s="1"/>
  <c r="K926" i="3" a="1"/>
  <c r="K926" i="3" s="1"/>
  <c r="K927" i="3" a="1"/>
  <c r="K927" i="3" s="1"/>
  <c r="K928" i="3" a="1"/>
  <c r="K928" i="3" s="1"/>
  <c r="K929" i="3" a="1"/>
  <c r="K929" i="3" s="1"/>
  <c r="K930" i="3" a="1"/>
  <c r="K930" i="3" s="1"/>
  <c r="K931" i="3" a="1"/>
  <c r="K931" i="3" s="1"/>
  <c r="K932" i="3" a="1"/>
  <c r="K932" i="3" s="1"/>
  <c r="K933" i="3" a="1"/>
  <c r="K933" i="3" s="1"/>
  <c r="K934" i="3" a="1"/>
  <c r="K934" i="3" s="1"/>
  <c r="K935" i="3" a="1"/>
  <c r="K935" i="3" s="1"/>
  <c r="K936" i="3" a="1"/>
  <c r="K936" i="3" s="1"/>
  <c r="K937" i="3" a="1"/>
  <c r="K937" i="3" s="1"/>
  <c r="K938" i="3" a="1"/>
  <c r="K938" i="3" s="1"/>
  <c r="K939" i="3" a="1"/>
  <c r="K939" i="3" s="1"/>
  <c r="K940" i="3" a="1"/>
  <c r="K940" i="3" s="1"/>
  <c r="K941" i="3" a="1"/>
  <c r="K941" i="3" s="1"/>
  <c r="K942" i="3" a="1"/>
  <c r="K942" i="3" s="1"/>
  <c r="K943" i="3" a="1"/>
  <c r="K943" i="3" s="1"/>
  <c r="K944" i="3" a="1"/>
  <c r="K944" i="3" s="1"/>
  <c r="K945" i="3" a="1"/>
  <c r="K945" i="3" s="1"/>
  <c r="K946" i="3" a="1"/>
  <c r="K946" i="3" s="1"/>
  <c r="K947" i="3" a="1"/>
  <c r="K947" i="3" s="1"/>
  <c r="K948" i="3" a="1"/>
  <c r="K948" i="3" s="1"/>
  <c r="K949" i="3" a="1"/>
  <c r="K949" i="3" s="1"/>
  <c r="K950" i="3" a="1"/>
  <c r="K950" i="3" s="1"/>
  <c r="K951" i="3" a="1"/>
  <c r="K951" i="3" s="1"/>
  <c r="K952" i="3" a="1"/>
  <c r="K952" i="3" s="1"/>
  <c r="K953" i="3" a="1"/>
  <c r="K953" i="3" s="1"/>
  <c r="K954" i="3" a="1"/>
  <c r="K954" i="3" s="1"/>
  <c r="K955" i="3" a="1"/>
  <c r="K955" i="3" s="1"/>
  <c r="K956" i="3" a="1"/>
  <c r="K956" i="3" s="1"/>
  <c r="K957" i="3" a="1"/>
  <c r="K957" i="3" s="1"/>
  <c r="K958" i="3" a="1"/>
  <c r="K958" i="3" s="1"/>
  <c r="K959" i="3" a="1"/>
  <c r="K959" i="3" s="1"/>
  <c r="K960" i="3" a="1"/>
  <c r="K960" i="3" s="1"/>
  <c r="K961" i="3" a="1"/>
  <c r="K961" i="3" s="1"/>
  <c r="K962" i="3" a="1"/>
  <c r="K962" i="3" s="1"/>
  <c r="K963" i="3" a="1"/>
  <c r="K963" i="3" s="1"/>
  <c r="K964" i="3" a="1"/>
  <c r="K964" i="3" s="1"/>
  <c r="K965" i="3" a="1"/>
  <c r="K965" i="3" s="1"/>
  <c r="K966" i="3" a="1"/>
  <c r="K966" i="3" s="1"/>
  <c r="K967" i="3" a="1"/>
  <c r="K967" i="3" s="1"/>
  <c r="K968" i="3" a="1"/>
  <c r="K968" i="3" s="1"/>
  <c r="K969" i="3" a="1"/>
  <c r="K969" i="3" s="1"/>
  <c r="K970" i="3" a="1"/>
  <c r="K970" i="3" s="1"/>
  <c r="K971" i="3" a="1"/>
  <c r="K971" i="3" s="1"/>
  <c r="K972" i="3" a="1"/>
  <c r="K972" i="3" s="1"/>
  <c r="K973" i="3" a="1"/>
  <c r="K973" i="3" s="1"/>
  <c r="K974" i="3" a="1"/>
  <c r="K974" i="3" s="1"/>
  <c r="K975" i="3" a="1"/>
  <c r="K975" i="3" s="1"/>
  <c r="K976" i="3" a="1"/>
  <c r="K976" i="3" s="1"/>
  <c r="K977" i="3" a="1"/>
  <c r="K977" i="3" s="1"/>
  <c r="K978" i="3" a="1"/>
  <c r="K978" i="3" s="1"/>
  <c r="K979" i="3" a="1"/>
  <c r="K979" i="3" s="1"/>
  <c r="K980" i="3" a="1"/>
  <c r="K980" i="3" s="1"/>
  <c r="K981" i="3" a="1"/>
  <c r="K981" i="3" s="1"/>
  <c r="K982" i="3" a="1"/>
  <c r="K982" i="3" s="1"/>
  <c r="K983" i="3" a="1"/>
  <c r="K983" i="3" s="1"/>
  <c r="K984" i="3" a="1"/>
  <c r="K984" i="3" s="1"/>
  <c r="K985" i="3" a="1"/>
  <c r="K985" i="3" s="1"/>
  <c r="K986" i="3" a="1"/>
  <c r="K986" i="3" s="1"/>
  <c r="K987" i="3" a="1"/>
  <c r="K987" i="3" s="1"/>
  <c r="K988" i="3" a="1"/>
  <c r="K988" i="3" s="1"/>
  <c r="K989" i="3" a="1"/>
  <c r="K989" i="3" s="1"/>
  <c r="K990" i="3" a="1"/>
  <c r="K990" i="3" s="1"/>
  <c r="K991" i="3" a="1"/>
  <c r="K991" i="3" s="1"/>
  <c r="K992" i="3" a="1"/>
  <c r="K992" i="3" s="1"/>
  <c r="K993" i="3" a="1"/>
  <c r="K993" i="3" s="1"/>
  <c r="K994" i="3" a="1"/>
  <c r="K994" i="3" s="1"/>
  <c r="K995" i="3" a="1"/>
  <c r="K995" i="3" s="1"/>
  <c r="K996" i="3" a="1"/>
  <c r="K996" i="3" s="1"/>
  <c r="K997" i="3" a="1"/>
  <c r="K997" i="3" s="1"/>
  <c r="K998" i="3" a="1"/>
  <c r="K998" i="3" s="1"/>
  <c r="K999" i="3" a="1"/>
  <c r="K999" i="3" s="1"/>
  <c r="K1000" i="3" a="1"/>
  <c r="K1000" i="3" s="1"/>
  <c r="K1001" i="3" a="1"/>
  <c r="K1001" i="3" s="1"/>
  <c r="K1002" i="3" a="1"/>
  <c r="K1002" i="3" s="1"/>
  <c r="K1003" i="3" a="1"/>
  <c r="K1003" i="3" s="1"/>
  <c r="K1004" i="3" a="1"/>
  <c r="K1004" i="3" s="1"/>
  <c r="K1005" i="3" a="1"/>
  <c r="K1005" i="3" s="1"/>
  <c r="K1006" i="3" a="1"/>
  <c r="K1006" i="3" s="1"/>
  <c r="K1007" i="3" a="1"/>
  <c r="K1007" i="3" s="1"/>
  <c r="K1008" i="3" a="1"/>
  <c r="K1008" i="3" s="1"/>
  <c r="K1009" i="3" a="1"/>
  <c r="K1009" i="3" s="1"/>
  <c r="R18" i="36"/>
  <c r="D119" i="39" s="1"/>
  <c r="R19" i="36"/>
  <c r="R20" i="36"/>
  <c r="R21" i="36"/>
  <c r="R22" i="36"/>
  <c r="R23" i="36"/>
  <c r="R24" i="36"/>
  <c r="R25" i="36"/>
  <c r="R26" i="36"/>
  <c r="R27" i="36"/>
  <c r="R28" i="36"/>
  <c r="W28" i="36" s="1"/>
  <c r="R29" i="36"/>
  <c r="R30" i="36"/>
  <c r="R31" i="36"/>
  <c r="R32" i="36"/>
  <c r="R33" i="36"/>
  <c r="R34" i="36"/>
  <c r="R35" i="36"/>
  <c r="R36" i="36"/>
  <c r="R37" i="36"/>
  <c r="R38" i="36"/>
  <c r="R39" i="36"/>
  <c r="W39" i="36" s="1"/>
  <c r="R40" i="36"/>
  <c r="W40" i="36" s="1"/>
  <c r="R41" i="36"/>
  <c r="R42" i="36"/>
  <c r="R43" i="36"/>
  <c r="R44" i="36"/>
  <c r="R45" i="36"/>
  <c r="R46" i="36"/>
  <c r="W46" i="36" s="1"/>
  <c r="R47" i="36"/>
  <c r="R48" i="36"/>
  <c r="R49" i="36"/>
  <c r="W49" i="36" s="1"/>
  <c r="R50" i="36"/>
  <c r="R51" i="36"/>
  <c r="R52" i="36"/>
  <c r="W52" i="36" s="1"/>
  <c r="R53" i="36"/>
  <c r="R54" i="36"/>
  <c r="R55" i="36"/>
  <c r="R56" i="36"/>
  <c r="R57" i="36"/>
  <c r="L60" i="3" a="1"/>
  <c r="L60" i="3" s="1"/>
  <c r="L61" i="3" a="1"/>
  <c r="L61" i="3" s="1"/>
  <c r="L62" i="3" a="1"/>
  <c r="L62" i="3" s="1"/>
  <c r="L63" i="3" a="1"/>
  <c r="L63" i="3" s="1"/>
  <c r="L64" i="3" a="1"/>
  <c r="L64" i="3" s="1"/>
  <c r="L65" i="3" a="1"/>
  <c r="L65" i="3" s="1"/>
  <c r="L66" i="3" a="1"/>
  <c r="L66" i="3" s="1"/>
  <c r="L67" i="3" a="1"/>
  <c r="L67" i="3" s="1"/>
  <c r="L68" i="3" a="1"/>
  <c r="L68" i="3" s="1"/>
  <c r="L69" i="3" a="1"/>
  <c r="L69" i="3" s="1"/>
  <c r="L70" i="3" a="1"/>
  <c r="L70" i="3" s="1"/>
  <c r="L71" i="3" a="1"/>
  <c r="L71" i="3" s="1"/>
  <c r="L72" i="3" a="1"/>
  <c r="L72" i="3" s="1"/>
  <c r="L73" i="3" a="1"/>
  <c r="L73" i="3" s="1"/>
  <c r="L74" i="3" a="1"/>
  <c r="L74" i="3" s="1"/>
  <c r="L75" i="3" a="1"/>
  <c r="L75" i="3" s="1"/>
  <c r="L76" i="3" a="1"/>
  <c r="L76" i="3" s="1"/>
  <c r="L77" i="3" a="1"/>
  <c r="L77" i="3" s="1"/>
  <c r="L78" i="3" a="1"/>
  <c r="L78" i="3" s="1"/>
  <c r="L79" i="3" a="1"/>
  <c r="L79" i="3" s="1"/>
  <c r="L80" i="3" a="1"/>
  <c r="L80" i="3" s="1"/>
  <c r="L81" i="3" a="1"/>
  <c r="L81" i="3" s="1"/>
  <c r="L82" i="3" a="1"/>
  <c r="L82" i="3" s="1"/>
  <c r="L83" i="3" a="1"/>
  <c r="L83" i="3" s="1"/>
  <c r="L84" i="3" a="1"/>
  <c r="L84" i="3" s="1"/>
  <c r="L85" i="3" a="1"/>
  <c r="L85" i="3" s="1"/>
  <c r="L86" i="3" a="1"/>
  <c r="L86" i="3" s="1"/>
  <c r="L87" i="3" a="1"/>
  <c r="L87" i="3" s="1"/>
  <c r="L88" i="3" a="1"/>
  <c r="L88" i="3" s="1"/>
  <c r="L89" i="3" a="1"/>
  <c r="L89" i="3" s="1"/>
  <c r="L90" i="3" a="1"/>
  <c r="L90" i="3" s="1"/>
  <c r="L91" i="3" a="1"/>
  <c r="L91" i="3" s="1"/>
  <c r="L92" i="3" a="1"/>
  <c r="L92" i="3" s="1"/>
  <c r="L93" i="3" a="1"/>
  <c r="L93" i="3" s="1"/>
  <c r="L94" i="3" a="1"/>
  <c r="L94" i="3" s="1"/>
  <c r="L95" i="3" a="1"/>
  <c r="L95" i="3" s="1"/>
  <c r="L96" i="3" a="1"/>
  <c r="L96" i="3" s="1"/>
  <c r="L97" i="3" a="1"/>
  <c r="L97" i="3" s="1"/>
  <c r="L98" i="3" a="1"/>
  <c r="L98" i="3" s="1"/>
  <c r="L99" i="3" a="1"/>
  <c r="L99" i="3" s="1"/>
  <c r="L100" i="3" a="1"/>
  <c r="L100" i="3" s="1"/>
  <c r="L101" i="3" a="1"/>
  <c r="L101" i="3" s="1"/>
  <c r="L102" i="3" a="1"/>
  <c r="L102" i="3" s="1"/>
  <c r="L103" i="3" a="1"/>
  <c r="L103" i="3" s="1"/>
  <c r="L104" i="3" a="1"/>
  <c r="L104" i="3" s="1"/>
  <c r="L105" i="3" a="1"/>
  <c r="L105" i="3" s="1"/>
  <c r="L106" i="3" a="1"/>
  <c r="L106" i="3" s="1"/>
  <c r="L107" i="3" a="1"/>
  <c r="L107" i="3" s="1"/>
  <c r="L108" i="3" a="1"/>
  <c r="L108" i="3" s="1"/>
  <c r="L109" i="3" a="1"/>
  <c r="L109" i="3" s="1"/>
  <c r="L110" i="3" a="1"/>
  <c r="L110" i="3" s="1"/>
  <c r="L111" i="3" a="1"/>
  <c r="L111" i="3" s="1"/>
  <c r="L112" i="3" a="1"/>
  <c r="L112" i="3" s="1"/>
  <c r="L113" i="3" a="1"/>
  <c r="L113" i="3" s="1"/>
  <c r="L114" i="3" a="1"/>
  <c r="L114" i="3" s="1"/>
  <c r="L115" i="3" a="1"/>
  <c r="L115" i="3" s="1"/>
  <c r="L116" i="3" a="1"/>
  <c r="L116" i="3" s="1"/>
  <c r="L117" i="3" a="1"/>
  <c r="L117" i="3" s="1"/>
  <c r="L118" i="3" a="1"/>
  <c r="L118" i="3" s="1"/>
  <c r="L119" i="3" a="1"/>
  <c r="L119" i="3" s="1"/>
  <c r="L120" i="3" a="1"/>
  <c r="L120" i="3" s="1"/>
  <c r="L121" i="3" a="1"/>
  <c r="L121" i="3" s="1"/>
  <c r="L122" i="3" a="1"/>
  <c r="L122" i="3" s="1"/>
  <c r="L123" i="3" a="1"/>
  <c r="L123" i="3" s="1"/>
  <c r="L124" i="3" a="1"/>
  <c r="L124" i="3" s="1"/>
  <c r="L125" i="3" a="1"/>
  <c r="L125" i="3" s="1"/>
  <c r="L126" i="3" a="1"/>
  <c r="L126" i="3" s="1"/>
  <c r="L127" i="3" a="1"/>
  <c r="L127" i="3" s="1"/>
  <c r="L128" i="3" a="1"/>
  <c r="L128" i="3" s="1"/>
  <c r="L129" i="3" a="1"/>
  <c r="L129" i="3" s="1"/>
  <c r="L130" i="3" a="1"/>
  <c r="L130" i="3" s="1"/>
  <c r="L131" i="3" a="1"/>
  <c r="L131" i="3" s="1"/>
  <c r="L132" i="3" a="1"/>
  <c r="L132" i="3" s="1"/>
  <c r="L133" i="3" a="1"/>
  <c r="L133" i="3" s="1"/>
  <c r="L134" i="3" a="1"/>
  <c r="L134" i="3" s="1"/>
  <c r="L135" i="3" a="1"/>
  <c r="L135" i="3" s="1"/>
  <c r="L136" i="3" a="1"/>
  <c r="L136" i="3" s="1"/>
  <c r="L137" i="3" a="1"/>
  <c r="L137" i="3" s="1"/>
  <c r="L138" i="3" a="1"/>
  <c r="L138" i="3" s="1"/>
  <c r="L139" i="3" a="1"/>
  <c r="L139" i="3" s="1"/>
  <c r="L140" i="3" a="1"/>
  <c r="L140" i="3" s="1"/>
  <c r="L141" i="3" a="1"/>
  <c r="L141" i="3" s="1"/>
  <c r="L142" i="3" a="1"/>
  <c r="L142" i="3" s="1"/>
  <c r="L143" i="3" a="1"/>
  <c r="L143" i="3" s="1"/>
  <c r="L144" i="3" a="1"/>
  <c r="L144" i="3" s="1"/>
  <c r="L145" i="3" a="1"/>
  <c r="L145" i="3" s="1"/>
  <c r="L146" i="3" a="1"/>
  <c r="L146" i="3" s="1"/>
  <c r="L147" i="3" a="1"/>
  <c r="L147" i="3" s="1"/>
  <c r="L148" i="3" a="1"/>
  <c r="L148" i="3" s="1"/>
  <c r="L149" i="3" a="1"/>
  <c r="L149" i="3" s="1"/>
  <c r="L150" i="3" a="1"/>
  <c r="L150" i="3" s="1"/>
  <c r="L151" i="3" a="1"/>
  <c r="L151" i="3" s="1"/>
  <c r="L152" i="3" a="1"/>
  <c r="L152" i="3" s="1"/>
  <c r="L153" i="3" a="1"/>
  <c r="L153" i="3" s="1"/>
  <c r="L154" i="3" a="1"/>
  <c r="L154" i="3" s="1"/>
  <c r="L155" i="3" a="1"/>
  <c r="L155" i="3" s="1"/>
  <c r="L156" i="3" a="1"/>
  <c r="L156" i="3" s="1"/>
  <c r="L157" i="3" a="1"/>
  <c r="L157" i="3" s="1"/>
  <c r="L158" i="3" a="1"/>
  <c r="L158" i="3" s="1"/>
  <c r="L159" i="3" a="1"/>
  <c r="L159" i="3" s="1"/>
  <c r="L160" i="3" a="1"/>
  <c r="L160" i="3" s="1"/>
  <c r="L161" i="3" a="1"/>
  <c r="L161" i="3" s="1"/>
  <c r="L162" i="3" a="1"/>
  <c r="L162" i="3" s="1"/>
  <c r="L163" i="3" a="1"/>
  <c r="L163" i="3" s="1"/>
  <c r="L164" i="3" a="1"/>
  <c r="L164" i="3" s="1"/>
  <c r="L165" i="3" a="1"/>
  <c r="L165" i="3" s="1"/>
  <c r="L166" i="3" a="1"/>
  <c r="L166" i="3" s="1"/>
  <c r="L167" i="3" a="1"/>
  <c r="L167" i="3" s="1"/>
  <c r="L168" i="3" a="1"/>
  <c r="L168" i="3" s="1"/>
  <c r="L169" i="3" a="1"/>
  <c r="L169" i="3" s="1"/>
  <c r="L170" i="3" a="1"/>
  <c r="L170" i="3" s="1"/>
  <c r="L171" i="3" a="1"/>
  <c r="L171" i="3" s="1"/>
  <c r="L172" i="3" a="1"/>
  <c r="L172" i="3" s="1"/>
  <c r="L173" i="3" a="1"/>
  <c r="L173" i="3" s="1"/>
  <c r="L174" i="3" a="1"/>
  <c r="L174" i="3" s="1"/>
  <c r="L175" i="3" a="1"/>
  <c r="L175" i="3" s="1"/>
  <c r="L176" i="3" a="1"/>
  <c r="L176" i="3" s="1"/>
  <c r="L177" i="3" a="1"/>
  <c r="L177" i="3" s="1"/>
  <c r="L178" i="3" a="1"/>
  <c r="L178" i="3" s="1"/>
  <c r="L179" i="3" a="1"/>
  <c r="L179" i="3" s="1"/>
  <c r="L180" i="3" a="1"/>
  <c r="L180" i="3" s="1"/>
  <c r="L181" i="3" a="1"/>
  <c r="L181" i="3" s="1"/>
  <c r="L182" i="3" a="1"/>
  <c r="L182" i="3" s="1"/>
  <c r="L183" i="3" a="1"/>
  <c r="L183" i="3" s="1"/>
  <c r="L184" i="3" a="1"/>
  <c r="L184" i="3" s="1"/>
  <c r="L185" i="3" a="1"/>
  <c r="L185" i="3" s="1"/>
  <c r="L186" i="3" a="1"/>
  <c r="L186" i="3" s="1"/>
  <c r="L187" i="3" a="1"/>
  <c r="L187" i="3" s="1"/>
  <c r="L188" i="3" a="1"/>
  <c r="L188" i="3" s="1"/>
  <c r="L189" i="3" a="1"/>
  <c r="L189" i="3" s="1"/>
  <c r="L190" i="3" a="1"/>
  <c r="L190" i="3" s="1"/>
  <c r="L191" i="3" a="1"/>
  <c r="L191" i="3" s="1"/>
  <c r="L192" i="3" a="1"/>
  <c r="L192" i="3" s="1"/>
  <c r="L193" i="3" a="1"/>
  <c r="L193" i="3" s="1"/>
  <c r="L194" i="3" a="1"/>
  <c r="L194" i="3" s="1"/>
  <c r="L195" i="3" a="1"/>
  <c r="L195" i="3" s="1"/>
  <c r="L196" i="3" a="1"/>
  <c r="L196" i="3" s="1"/>
  <c r="L197" i="3" a="1"/>
  <c r="L197" i="3" s="1"/>
  <c r="L198" i="3" a="1"/>
  <c r="L198" i="3" s="1"/>
  <c r="L199" i="3" a="1"/>
  <c r="L199" i="3" s="1"/>
  <c r="L200" i="3" a="1"/>
  <c r="L200" i="3" s="1"/>
  <c r="L201" i="3" a="1"/>
  <c r="L201" i="3" s="1"/>
  <c r="L202" i="3" a="1"/>
  <c r="L202" i="3" s="1"/>
  <c r="L203" i="3" a="1"/>
  <c r="L203" i="3" s="1"/>
  <c r="L204" i="3" a="1"/>
  <c r="L204" i="3" s="1"/>
  <c r="L205" i="3" a="1"/>
  <c r="L205" i="3" s="1"/>
  <c r="L206" i="3" a="1"/>
  <c r="L206" i="3" s="1"/>
  <c r="L207" i="3" a="1"/>
  <c r="L207" i="3" s="1"/>
  <c r="L208" i="3" a="1"/>
  <c r="L208" i="3" s="1"/>
  <c r="L209" i="3" a="1"/>
  <c r="L209" i="3" s="1"/>
  <c r="L210" i="3" a="1"/>
  <c r="L210" i="3" s="1"/>
  <c r="L211" i="3" a="1"/>
  <c r="L211" i="3" s="1"/>
  <c r="L212" i="3" a="1"/>
  <c r="L212" i="3" s="1"/>
  <c r="L213" i="3" a="1"/>
  <c r="L213" i="3" s="1"/>
  <c r="L214" i="3" a="1"/>
  <c r="L214" i="3" s="1"/>
  <c r="L215" i="3" a="1"/>
  <c r="L215" i="3" s="1"/>
  <c r="L216" i="3" a="1"/>
  <c r="L216" i="3" s="1"/>
  <c r="L217" i="3" a="1"/>
  <c r="L217" i="3" s="1"/>
  <c r="L218" i="3" a="1"/>
  <c r="L218" i="3" s="1"/>
  <c r="L219" i="3" a="1"/>
  <c r="L219" i="3" s="1"/>
  <c r="L220" i="3" a="1"/>
  <c r="L220" i="3" s="1"/>
  <c r="L221" i="3" a="1"/>
  <c r="L221" i="3" s="1"/>
  <c r="L222" i="3" a="1"/>
  <c r="L222" i="3" s="1"/>
  <c r="L223" i="3" a="1"/>
  <c r="L223" i="3" s="1"/>
  <c r="L224" i="3" a="1"/>
  <c r="L224" i="3" s="1"/>
  <c r="L225" i="3" a="1"/>
  <c r="L225" i="3" s="1"/>
  <c r="L226" i="3" a="1"/>
  <c r="L226" i="3" s="1"/>
  <c r="L227" i="3" a="1"/>
  <c r="L227" i="3" s="1"/>
  <c r="L228" i="3" a="1"/>
  <c r="L228" i="3" s="1"/>
  <c r="L229" i="3" a="1"/>
  <c r="L229" i="3" s="1"/>
  <c r="L230" i="3" a="1"/>
  <c r="L230" i="3" s="1"/>
  <c r="L231" i="3" a="1"/>
  <c r="L231" i="3" s="1"/>
  <c r="L232" i="3" a="1"/>
  <c r="L232" i="3" s="1"/>
  <c r="L233" i="3" a="1"/>
  <c r="L233" i="3" s="1"/>
  <c r="L234" i="3" a="1"/>
  <c r="L234" i="3" s="1"/>
  <c r="L235" i="3" a="1"/>
  <c r="L235" i="3" s="1"/>
  <c r="L236" i="3" a="1"/>
  <c r="L236" i="3" s="1"/>
  <c r="L237" i="3" a="1"/>
  <c r="L237" i="3" s="1"/>
  <c r="L238" i="3" a="1"/>
  <c r="L238" i="3" s="1"/>
  <c r="L239" i="3" a="1"/>
  <c r="L239" i="3" s="1"/>
  <c r="L240" i="3" a="1"/>
  <c r="L240" i="3" s="1"/>
  <c r="L241" i="3" a="1"/>
  <c r="L241" i="3" s="1"/>
  <c r="L242" i="3" a="1"/>
  <c r="L242" i="3" s="1"/>
  <c r="L243" i="3" a="1"/>
  <c r="L243" i="3" s="1"/>
  <c r="L244" i="3" a="1"/>
  <c r="L244" i="3" s="1"/>
  <c r="L245" i="3" a="1"/>
  <c r="L245" i="3" s="1"/>
  <c r="L246" i="3" a="1"/>
  <c r="L246" i="3" s="1"/>
  <c r="L247" i="3" a="1"/>
  <c r="L247" i="3" s="1"/>
  <c r="L248" i="3" a="1"/>
  <c r="L248" i="3" s="1"/>
  <c r="L249" i="3" a="1"/>
  <c r="L249" i="3" s="1"/>
  <c r="L250" i="3" a="1"/>
  <c r="L250" i="3" s="1"/>
  <c r="L251" i="3" a="1"/>
  <c r="L251" i="3" s="1"/>
  <c r="L252" i="3" a="1"/>
  <c r="L252" i="3" s="1"/>
  <c r="L253" i="3" a="1"/>
  <c r="L253" i="3"/>
  <c r="L254" i="3" a="1"/>
  <c r="L254" i="3" s="1"/>
  <c r="L255" i="3" a="1"/>
  <c r="L255" i="3" s="1"/>
  <c r="L256" i="3" a="1"/>
  <c r="L256" i="3" s="1"/>
  <c r="L257" i="3" a="1"/>
  <c r="L257" i="3" s="1"/>
  <c r="L258" i="3" a="1"/>
  <c r="L258" i="3" s="1"/>
  <c r="L259" i="3" a="1"/>
  <c r="L259" i="3" s="1"/>
  <c r="L260" i="3" a="1"/>
  <c r="L260" i="3" s="1"/>
  <c r="L261" i="3" a="1"/>
  <c r="L261" i="3" s="1"/>
  <c r="L262" i="3" a="1"/>
  <c r="L262" i="3" s="1"/>
  <c r="L263" i="3" a="1"/>
  <c r="L263" i="3" s="1"/>
  <c r="L264" i="3" a="1"/>
  <c r="L264" i="3" s="1"/>
  <c r="L265" i="3" a="1"/>
  <c r="L265" i="3" s="1"/>
  <c r="L266" i="3" a="1"/>
  <c r="L266" i="3" s="1"/>
  <c r="L267" i="3" a="1"/>
  <c r="L267" i="3" s="1"/>
  <c r="L268" i="3" a="1"/>
  <c r="L268" i="3" s="1"/>
  <c r="L269" i="3" a="1"/>
  <c r="L269" i="3"/>
  <c r="L270" i="3" a="1"/>
  <c r="L270" i="3" s="1"/>
  <c r="L271" i="3" a="1"/>
  <c r="L271" i="3" s="1"/>
  <c r="L272" i="3" a="1"/>
  <c r="L272" i="3" s="1"/>
  <c r="L273" i="3" a="1"/>
  <c r="L273" i="3" s="1"/>
  <c r="L274" i="3" a="1"/>
  <c r="L274" i="3" s="1"/>
  <c r="L275" i="3" a="1"/>
  <c r="L275" i="3" s="1"/>
  <c r="L276" i="3" a="1"/>
  <c r="L276" i="3" s="1"/>
  <c r="L277" i="3" a="1"/>
  <c r="L277" i="3" s="1"/>
  <c r="L278" i="3" a="1"/>
  <c r="L278" i="3" s="1"/>
  <c r="L279" i="3" a="1"/>
  <c r="L279" i="3" s="1"/>
  <c r="L280" i="3" a="1"/>
  <c r="L280" i="3" s="1"/>
  <c r="L281" i="3" a="1"/>
  <c r="L281" i="3" s="1"/>
  <c r="L282" i="3" a="1"/>
  <c r="L282" i="3" s="1"/>
  <c r="L283" i="3" a="1"/>
  <c r="L283" i="3" s="1"/>
  <c r="L284" i="3" a="1"/>
  <c r="L284" i="3" s="1"/>
  <c r="L285" i="3" a="1"/>
  <c r="L285" i="3" s="1"/>
  <c r="L286" i="3" a="1"/>
  <c r="L286" i="3" s="1"/>
  <c r="L287" i="3" a="1"/>
  <c r="L287" i="3" s="1"/>
  <c r="L288" i="3" a="1"/>
  <c r="L288" i="3" s="1"/>
  <c r="L289" i="3" a="1"/>
  <c r="L289" i="3" s="1"/>
  <c r="L290" i="3" a="1"/>
  <c r="L290" i="3" s="1"/>
  <c r="L291" i="3" a="1"/>
  <c r="L291" i="3" s="1"/>
  <c r="L292" i="3" a="1"/>
  <c r="L292" i="3" s="1"/>
  <c r="L293" i="3" a="1"/>
  <c r="L293" i="3" s="1"/>
  <c r="L294" i="3" a="1"/>
  <c r="L294" i="3" s="1"/>
  <c r="L295" i="3" a="1"/>
  <c r="L295" i="3" s="1"/>
  <c r="L296" i="3" a="1"/>
  <c r="L296" i="3" s="1"/>
  <c r="L297" i="3" a="1"/>
  <c r="L297" i="3" s="1"/>
  <c r="L298" i="3" a="1"/>
  <c r="L298" i="3" s="1"/>
  <c r="L299" i="3" a="1"/>
  <c r="L299" i="3" s="1"/>
  <c r="L300" i="3" a="1"/>
  <c r="L300" i="3" s="1"/>
  <c r="L301" i="3" a="1"/>
  <c r="L301" i="3" s="1"/>
  <c r="L302" i="3" a="1"/>
  <c r="L302" i="3" s="1"/>
  <c r="L303" i="3" a="1"/>
  <c r="L303" i="3" s="1"/>
  <c r="L304" i="3" a="1"/>
  <c r="L304" i="3" s="1"/>
  <c r="L305" i="3" a="1"/>
  <c r="L305" i="3" s="1"/>
  <c r="L306" i="3" a="1"/>
  <c r="L306" i="3" s="1"/>
  <c r="L307" i="3" a="1"/>
  <c r="L307" i="3" s="1"/>
  <c r="L308" i="3" a="1"/>
  <c r="L308" i="3" s="1"/>
  <c r="L309" i="3" a="1"/>
  <c r="L309" i="3" s="1"/>
  <c r="L310" i="3" a="1"/>
  <c r="L310" i="3" s="1"/>
  <c r="L311" i="3" a="1"/>
  <c r="L311" i="3" s="1"/>
  <c r="L312" i="3" a="1"/>
  <c r="L312" i="3" s="1"/>
  <c r="L313" i="3" a="1"/>
  <c r="L313" i="3" s="1"/>
  <c r="L314" i="3" a="1"/>
  <c r="L314" i="3" s="1"/>
  <c r="L315" i="3" a="1"/>
  <c r="L315" i="3" s="1"/>
  <c r="L316" i="3" a="1"/>
  <c r="L316" i="3" s="1"/>
  <c r="L317" i="3" a="1"/>
  <c r="L317" i="3" s="1"/>
  <c r="L318" i="3" a="1"/>
  <c r="L318" i="3" s="1"/>
  <c r="L319" i="3" a="1"/>
  <c r="L319" i="3" s="1"/>
  <c r="L320" i="3" a="1"/>
  <c r="L320" i="3" s="1"/>
  <c r="L321" i="3" a="1"/>
  <c r="L321" i="3" s="1"/>
  <c r="L322" i="3" a="1"/>
  <c r="L322" i="3" s="1"/>
  <c r="L323" i="3" a="1"/>
  <c r="L323" i="3" s="1"/>
  <c r="L324" i="3" a="1"/>
  <c r="L324" i="3" s="1"/>
  <c r="L325" i="3" a="1"/>
  <c r="L325" i="3" s="1"/>
  <c r="L326" i="3" a="1"/>
  <c r="L326" i="3" s="1"/>
  <c r="L327" i="3" a="1"/>
  <c r="L327" i="3" s="1"/>
  <c r="L328" i="3" a="1"/>
  <c r="L328" i="3" s="1"/>
  <c r="L329" i="3" a="1"/>
  <c r="L329" i="3" s="1"/>
  <c r="L330" i="3" a="1"/>
  <c r="L330" i="3" s="1"/>
  <c r="L331" i="3" a="1"/>
  <c r="L331" i="3" s="1"/>
  <c r="L332" i="3" a="1"/>
  <c r="L332" i="3" s="1"/>
  <c r="L333" i="3" a="1"/>
  <c r="L333" i="3" s="1"/>
  <c r="L334" i="3" a="1"/>
  <c r="L334" i="3" s="1"/>
  <c r="L335" i="3" a="1"/>
  <c r="L335" i="3" s="1"/>
  <c r="L336" i="3" a="1"/>
  <c r="L336" i="3" s="1"/>
  <c r="L337" i="3" a="1"/>
  <c r="L337" i="3" s="1"/>
  <c r="L338" i="3" a="1"/>
  <c r="L338" i="3" s="1"/>
  <c r="L339" i="3" a="1"/>
  <c r="L339" i="3" s="1"/>
  <c r="L340" i="3" a="1"/>
  <c r="L340" i="3" s="1"/>
  <c r="L341" i="3" a="1"/>
  <c r="L341" i="3" s="1"/>
  <c r="L342" i="3" a="1"/>
  <c r="L342" i="3" s="1"/>
  <c r="L343" i="3" a="1"/>
  <c r="L343" i="3" s="1"/>
  <c r="L344" i="3" a="1"/>
  <c r="L344" i="3" s="1"/>
  <c r="L345" i="3" a="1"/>
  <c r="L345" i="3" s="1"/>
  <c r="L346" i="3" a="1"/>
  <c r="L346" i="3" s="1"/>
  <c r="L347" i="3" a="1"/>
  <c r="L347" i="3" s="1"/>
  <c r="L348" i="3" a="1"/>
  <c r="L348" i="3" s="1"/>
  <c r="L349" i="3" a="1"/>
  <c r="L349" i="3" s="1"/>
  <c r="L350" i="3" a="1"/>
  <c r="L350" i="3" s="1"/>
  <c r="L351" i="3" a="1"/>
  <c r="L351" i="3" s="1"/>
  <c r="L352" i="3" a="1"/>
  <c r="L352" i="3" s="1"/>
  <c r="L353" i="3" a="1"/>
  <c r="L353" i="3" s="1"/>
  <c r="L354" i="3" a="1"/>
  <c r="L354" i="3" s="1"/>
  <c r="L355" i="3" a="1"/>
  <c r="L355" i="3" s="1"/>
  <c r="L356" i="3" a="1"/>
  <c r="L356" i="3" s="1"/>
  <c r="L357" i="3" a="1"/>
  <c r="L357" i="3" s="1"/>
  <c r="L358" i="3" a="1"/>
  <c r="L358" i="3" s="1"/>
  <c r="L359" i="3" a="1"/>
  <c r="L359" i="3" s="1"/>
  <c r="L360" i="3" a="1"/>
  <c r="L360" i="3" s="1"/>
  <c r="L361" i="3" a="1"/>
  <c r="L361" i="3" s="1"/>
  <c r="L362" i="3" a="1"/>
  <c r="L362" i="3" s="1"/>
  <c r="L363" i="3" a="1"/>
  <c r="L363" i="3" s="1"/>
  <c r="L364" i="3" a="1"/>
  <c r="L364" i="3" s="1"/>
  <c r="L365" i="3" a="1"/>
  <c r="L365" i="3" s="1"/>
  <c r="L366" i="3" a="1"/>
  <c r="L366" i="3" s="1"/>
  <c r="L367" i="3" a="1"/>
  <c r="L367" i="3" s="1"/>
  <c r="L368" i="3" a="1"/>
  <c r="L368" i="3" s="1"/>
  <c r="L369" i="3" a="1"/>
  <c r="L369" i="3" s="1"/>
  <c r="L370" i="3" a="1"/>
  <c r="L370" i="3" s="1"/>
  <c r="L371" i="3" a="1"/>
  <c r="L371" i="3" s="1"/>
  <c r="L372" i="3" a="1"/>
  <c r="L372" i="3" s="1"/>
  <c r="L373" i="3" a="1"/>
  <c r="L373" i="3" s="1"/>
  <c r="L374" i="3" a="1"/>
  <c r="L374" i="3" s="1"/>
  <c r="L375" i="3" a="1"/>
  <c r="L375" i="3" s="1"/>
  <c r="L376" i="3" a="1"/>
  <c r="L376" i="3" s="1"/>
  <c r="L377" i="3" a="1"/>
  <c r="L377" i="3" s="1"/>
  <c r="L378" i="3" a="1"/>
  <c r="L378" i="3" s="1"/>
  <c r="L379" i="3" a="1"/>
  <c r="L379" i="3" s="1"/>
  <c r="L380" i="3" a="1"/>
  <c r="L380" i="3" s="1"/>
  <c r="L381" i="3" a="1"/>
  <c r="L381" i="3" s="1"/>
  <c r="L382" i="3" a="1"/>
  <c r="L382" i="3" s="1"/>
  <c r="L383" i="3" a="1"/>
  <c r="L383" i="3" s="1"/>
  <c r="L384" i="3" a="1"/>
  <c r="L384" i="3" s="1"/>
  <c r="L385" i="3" a="1"/>
  <c r="L385" i="3" s="1"/>
  <c r="L386" i="3" a="1"/>
  <c r="L386" i="3" s="1"/>
  <c r="L387" i="3" a="1"/>
  <c r="L387" i="3" s="1"/>
  <c r="L388" i="3" a="1"/>
  <c r="L388" i="3" s="1"/>
  <c r="L389" i="3" a="1"/>
  <c r="L389" i="3" s="1"/>
  <c r="L390" i="3" a="1"/>
  <c r="L390" i="3" s="1"/>
  <c r="L391" i="3" a="1"/>
  <c r="L391" i="3" s="1"/>
  <c r="L392" i="3" a="1"/>
  <c r="L392" i="3" s="1"/>
  <c r="L393" i="3" a="1"/>
  <c r="L393" i="3" s="1"/>
  <c r="L394" i="3" a="1"/>
  <c r="L394" i="3" s="1"/>
  <c r="L395" i="3" a="1"/>
  <c r="L395" i="3" s="1"/>
  <c r="L396" i="3" a="1"/>
  <c r="L396" i="3" s="1"/>
  <c r="L397" i="3" a="1"/>
  <c r="L397" i="3" s="1"/>
  <c r="L398" i="3" a="1"/>
  <c r="L398" i="3" s="1"/>
  <c r="L399" i="3" a="1"/>
  <c r="L399" i="3" s="1"/>
  <c r="L400" i="3" a="1"/>
  <c r="L400" i="3" s="1"/>
  <c r="L401" i="3" a="1"/>
  <c r="L401" i="3" s="1"/>
  <c r="L402" i="3" a="1"/>
  <c r="L402" i="3" s="1"/>
  <c r="L403" i="3" a="1"/>
  <c r="L403" i="3" s="1"/>
  <c r="L404" i="3" a="1"/>
  <c r="L404" i="3" s="1"/>
  <c r="L405" i="3" a="1"/>
  <c r="L405" i="3" s="1"/>
  <c r="L406" i="3" a="1"/>
  <c r="L406" i="3" s="1"/>
  <c r="L407" i="3" a="1"/>
  <c r="L407" i="3" s="1"/>
  <c r="L408" i="3" a="1"/>
  <c r="L408" i="3" s="1"/>
  <c r="L409" i="3" a="1"/>
  <c r="L409" i="3" s="1"/>
  <c r="L410" i="3" a="1"/>
  <c r="L410" i="3" s="1"/>
  <c r="L411" i="3" a="1"/>
  <c r="L411" i="3" s="1"/>
  <c r="L412" i="3" a="1"/>
  <c r="L412" i="3" s="1"/>
  <c r="L413" i="3" a="1"/>
  <c r="L413" i="3" s="1"/>
  <c r="L414" i="3" a="1"/>
  <c r="L414" i="3" s="1"/>
  <c r="L415" i="3" a="1"/>
  <c r="L415" i="3" s="1"/>
  <c r="L416" i="3" a="1"/>
  <c r="L416" i="3" s="1"/>
  <c r="L417" i="3" a="1"/>
  <c r="L417" i="3" s="1"/>
  <c r="L418" i="3" a="1"/>
  <c r="L418" i="3" s="1"/>
  <c r="L419" i="3" a="1"/>
  <c r="L419" i="3" s="1"/>
  <c r="L420" i="3" a="1"/>
  <c r="L420" i="3" s="1"/>
  <c r="L421" i="3" a="1"/>
  <c r="L421" i="3" s="1"/>
  <c r="L422" i="3" a="1"/>
  <c r="L422" i="3" s="1"/>
  <c r="L423" i="3" a="1"/>
  <c r="L423" i="3" s="1"/>
  <c r="L424" i="3" a="1"/>
  <c r="L424" i="3" s="1"/>
  <c r="L425" i="3" a="1"/>
  <c r="L425" i="3" s="1"/>
  <c r="L426" i="3" a="1"/>
  <c r="L426" i="3" s="1"/>
  <c r="L427" i="3" a="1"/>
  <c r="L427" i="3" s="1"/>
  <c r="L428" i="3" a="1"/>
  <c r="L428" i="3" s="1"/>
  <c r="L429" i="3" a="1"/>
  <c r="L429" i="3" s="1"/>
  <c r="L430" i="3" a="1"/>
  <c r="L430" i="3" s="1"/>
  <c r="L431" i="3" a="1"/>
  <c r="L431" i="3" s="1"/>
  <c r="L432" i="3" a="1"/>
  <c r="L432" i="3" s="1"/>
  <c r="L433" i="3" a="1"/>
  <c r="L433" i="3" s="1"/>
  <c r="L434" i="3" a="1"/>
  <c r="L434" i="3" s="1"/>
  <c r="L435" i="3" a="1"/>
  <c r="L435" i="3" s="1"/>
  <c r="L436" i="3" a="1"/>
  <c r="L436" i="3" s="1"/>
  <c r="L437" i="3" a="1"/>
  <c r="L437" i="3" s="1"/>
  <c r="L438" i="3" a="1"/>
  <c r="L438" i="3" s="1"/>
  <c r="L439" i="3" a="1"/>
  <c r="L439" i="3" s="1"/>
  <c r="L440" i="3" a="1"/>
  <c r="L440" i="3" s="1"/>
  <c r="L441" i="3" a="1"/>
  <c r="L441" i="3" s="1"/>
  <c r="L442" i="3" a="1"/>
  <c r="L442" i="3" s="1"/>
  <c r="L443" i="3" a="1"/>
  <c r="L443" i="3" s="1"/>
  <c r="L444" i="3" a="1"/>
  <c r="L444" i="3" s="1"/>
  <c r="L445" i="3" a="1"/>
  <c r="L445" i="3" s="1"/>
  <c r="L446" i="3" a="1"/>
  <c r="L446" i="3" s="1"/>
  <c r="L447" i="3" a="1"/>
  <c r="L447" i="3" s="1"/>
  <c r="L448" i="3" a="1"/>
  <c r="L448" i="3" s="1"/>
  <c r="L449" i="3" a="1"/>
  <c r="L449" i="3" s="1"/>
  <c r="L450" i="3" a="1"/>
  <c r="L450" i="3" s="1"/>
  <c r="L451" i="3" a="1"/>
  <c r="L451" i="3" s="1"/>
  <c r="L452" i="3" a="1"/>
  <c r="L452" i="3" s="1"/>
  <c r="L453" i="3" a="1"/>
  <c r="L453" i="3" s="1"/>
  <c r="L454" i="3" a="1"/>
  <c r="L454" i="3" s="1"/>
  <c r="L455" i="3" a="1"/>
  <c r="L455" i="3" s="1"/>
  <c r="L456" i="3" a="1"/>
  <c r="L456" i="3" s="1"/>
  <c r="L457" i="3" a="1"/>
  <c r="L457" i="3" s="1"/>
  <c r="L458" i="3" a="1"/>
  <c r="L458" i="3" s="1"/>
  <c r="L459" i="3" a="1"/>
  <c r="L459" i="3" s="1"/>
  <c r="L460" i="3" a="1"/>
  <c r="L460" i="3" s="1"/>
  <c r="L461" i="3" a="1"/>
  <c r="L461" i="3" s="1"/>
  <c r="L462" i="3" a="1"/>
  <c r="L462" i="3" s="1"/>
  <c r="L463" i="3" a="1"/>
  <c r="L463" i="3" s="1"/>
  <c r="L464" i="3" a="1"/>
  <c r="L464" i="3" s="1"/>
  <c r="L465" i="3" a="1"/>
  <c r="L465" i="3" s="1"/>
  <c r="L466" i="3" a="1"/>
  <c r="L466" i="3" s="1"/>
  <c r="L467" i="3" a="1"/>
  <c r="L467" i="3" s="1"/>
  <c r="L468" i="3" a="1"/>
  <c r="L468" i="3" s="1"/>
  <c r="L469" i="3" a="1"/>
  <c r="L469" i="3" s="1"/>
  <c r="L470" i="3" a="1"/>
  <c r="L470" i="3" s="1"/>
  <c r="L471" i="3" a="1"/>
  <c r="L471" i="3" s="1"/>
  <c r="L472" i="3" a="1"/>
  <c r="L472" i="3" s="1"/>
  <c r="L473" i="3" a="1"/>
  <c r="L473" i="3" s="1"/>
  <c r="L474" i="3" a="1"/>
  <c r="L474" i="3" s="1"/>
  <c r="L475" i="3" a="1"/>
  <c r="L475" i="3" s="1"/>
  <c r="L476" i="3" a="1"/>
  <c r="L476" i="3" s="1"/>
  <c r="L477" i="3" a="1"/>
  <c r="L477" i="3" s="1"/>
  <c r="L478" i="3" a="1"/>
  <c r="L478" i="3" s="1"/>
  <c r="L479" i="3" a="1"/>
  <c r="L479" i="3" s="1"/>
  <c r="L480" i="3" a="1"/>
  <c r="L480" i="3" s="1"/>
  <c r="L481" i="3" a="1"/>
  <c r="L481" i="3" s="1"/>
  <c r="L482" i="3" a="1"/>
  <c r="L482" i="3" s="1"/>
  <c r="L483" i="3" a="1"/>
  <c r="L483" i="3" s="1"/>
  <c r="L484" i="3" a="1"/>
  <c r="L484" i="3" s="1"/>
  <c r="L485" i="3" a="1"/>
  <c r="L485" i="3" s="1"/>
  <c r="L486" i="3" a="1"/>
  <c r="L486" i="3" s="1"/>
  <c r="L487" i="3" a="1"/>
  <c r="L487" i="3" s="1"/>
  <c r="L488" i="3" a="1"/>
  <c r="L488" i="3" s="1"/>
  <c r="L489" i="3" a="1"/>
  <c r="L489" i="3" s="1"/>
  <c r="L490" i="3" a="1"/>
  <c r="L490" i="3" s="1"/>
  <c r="L491" i="3" a="1"/>
  <c r="L491" i="3" s="1"/>
  <c r="L492" i="3" a="1"/>
  <c r="L492" i="3" s="1"/>
  <c r="L493" i="3" a="1"/>
  <c r="L493" i="3" s="1"/>
  <c r="L494" i="3" a="1"/>
  <c r="L494" i="3" s="1"/>
  <c r="L495" i="3" a="1"/>
  <c r="L495" i="3" s="1"/>
  <c r="L496" i="3" a="1"/>
  <c r="L496" i="3" s="1"/>
  <c r="L497" i="3" a="1"/>
  <c r="L497" i="3" s="1"/>
  <c r="L498" i="3" a="1"/>
  <c r="L498" i="3" s="1"/>
  <c r="L499" i="3" a="1"/>
  <c r="L499" i="3" s="1"/>
  <c r="L500" i="3" a="1"/>
  <c r="L500" i="3" s="1"/>
  <c r="L501" i="3" a="1"/>
  <c r="L501" i="3" s="1"/>
  <c r="L502" i="3" a="1"/>
  <c r="L502" i="3" s="1"/>
  <c r="L503" i="3" a="1"/>
  <c r="L503" i="3" s="1"/>
  <c r="L504" i="3" a="1"/>
  <c r="L504" i="3" s="1"/>
  <c r="L505" i="3" a="1"/>
  <c r="L505" i="3" s="1"/>
  <c r="L506" i="3" a="1"/>
  <c r="L506" i="3" s="1"/>
  <c r="L507" i="3" a="1"/>
  <c r="L507" i="3" s="1"/>
  <c r="L508" i="3" a="1"/>
  <c r="L508" i="3" s="1"/>
  <c r="L509" i="3" a="1"/>
  <c r="L509" i="3" s="1"/>
  <c r="L510" i="3" a="1"/>
  <c r="L510" i="3" s="1"/>
  <c r="L511" i="3" a="1"/>
  <c r="L511" i="3" s="1"/>
  <c r="L512" i="3" a="1"/>
  <c r="L512" i="3" s="1"/>
  <c r="L513" i="3" a="1"/>
  <c r="L513" i="3" s="1"/>
  <c r="L514" i="3" a="1"/>
  <c r="L514" i="3" s="1"/>
  <c r="L515" i="3" a="1"/>
  <c r="L515" i="3" s="1"/>
  <c r="L516" i="3" a="1"/>
  <c r="L516" i="3" s="1"/>
  <c r="L517" i="3" a="1"/>
  <c r="L517" i="3" s="1"/>
  <c r="L518" i="3" a="1"/>
  <c r="L518" i="3" s="1"/>
  <c r="L519" i="3" a="1"/>
  <c r="L519" i="3" s="1"/>
  <c r="L520" i="3" a="1"/>
  <c r="L520" i="3" s="1"/>
  <c r="L521" i="3" a="1"/>
  <c r="L521" i="3" s="1"/>
  <c r="L522" i="3" a="1"/>
  <c r="L522" i="3" s="1"/>
  <c r="L523" i="3" a="1"/>
  <c r="L523" i="3" s="1"/>
  <c r="L524" i="3" a="1"/>
  <c r="L524" i="3" s="1"/>
  <c r="L525" i="3" a="1"/>
  <c r="L525" i="3" s="1"/>
  <c r="L526" i="3" a="1"/>
  <c r="L526" i="3" s="1"/>
  <c r="L527" i="3" a="1"/>
  <c r="L527" i="3" s="1"/>
  <c r="L528" i="3" a="1"/>
  <c r="L528" i="3" s="1"/>
  <c r="L529" i="3" a="1"/>
  <c r="L529" i="3" s="1"/>
  <c r="L530" i="3" a="1"/>
  <c r="L530" i="3" s="1"/>
  <c r="L531" i="3" a="1"/>
  <c r="L531" i="3" s="1"/>
  <c r="L532" i="3" a="1"/>
  <c r="L532" i="3" s="1"/>
  <c r="L533" i="3" a="1"/>
  <c r="L533" i="3" s="1"/>
  <c r="L534" i="3" a="1"/>
  <c r="L534" i="3" s="1"/>
  <c r="L535" i="3" a="1"/>
  <c r="L535" i="3" s="1"/>
  <c r="L536" i="3" a="1"/>
  <c r="L536" i="3" s="1"/>
  <c r="L537" i="3" a="1"/>
  <c r="L537" i="3" s="1"/>
  <c r="L538" i="3" a="1"/>
  <c r="L538" i="3" s="1"/>
  <c r="L539" i="3" a="1"/>
  <c r="L539" i="3" s="1"/>
  <c r="L540" i="3" a="1"/>
  <c r="L540" i="3" s="1"/>
  <c r="L541" i="3" a="1"/>
  <c r="L541" i="3" s="1"/>
  <c r="L542" i="3" a="1"/>
  <c r="L542" i="3" s="1"/>
  <c r="L543" i="3" a="1"/>
  <c r="L543" i="3" s="1"/>
  <c r="L544" i="3" a="1"/>
  <c r="L544" i="3" s="1"/>
  <c r="L545" i="3" a="1"/>
  <c r="L545" i="3" s="1"/>
  <c r="L546" i="3" a="1"/>
  <c r="L546" i="3" s="1"/>
  <c r="L547" i="3" a="1"/>
  <c r="L547" i="3" s="1"/>
  <c r="L548" i="3" a="1"/>
  <c r="L548" i="3" s="1"/>
  <c r="L549" i="3" a="1"/>
  <c r="L549" i="3" s="1"/>
  <c r="L550" i="3" a="1"/>
  <c r="L550" i="3" s="1"/>
  <c r="L551" i="3" a="1"/>
  <c r="L551" i="3" s="1"/>
  <c r="L552" i="3" a="1"/>
  <c r="L552" i="3" s="1"/>
  <c r="L553" i="3" a="1"/>
  <c r="L553" i="3" s="1"/>
  <c r="L554" i="3" a="1"/>
  <c r="L554" i="3" s="1"/>
  <c r="L555" i="3" a="1"/>
  <c r="L555" i="3" s="1"/>
  <c r="L556" i="3" a="1"/>
  <c r="L556" i="3" s="1"/>
  <c r="L557" i="3" a="1"/>
  <c r="L557" i="3" s="1"/>
  <c r="L558" i="3" a="1"/>
  <c r="L558" i="3" s="1"/>
  <c r="L559" i="3" a="1"/>
  <c r="L559" i="3" s="1"/>
  <c r="L560" i="3" a="1"/>
  <c r="L560" i="3" s="1"/>
  <c r="L561" i="3" a="1"/>
  <c r="L561" i="3" s="1"/>
  <c r="L562" i="3" a="1"/>
  <c r="L562" i="3" s="1"/>
  <c r="L563" i="3" a="1"/>
  <c r="L563" i="3" s="1"/>
  <c r="L564" i="3" a="1"/>
  <c r="L564" i="3" s="1"/>
  <c r="L565" i="3" a="1"/>
  <c r="L565" i="3" s="1"/>
  <c r="L566" i="3" a="1"/>
  <c r="L566" i="3" s="1"/>
  <c r="L567" i="3" a="1"/>
  <c r="L567" i="3" s="1"/>
  <c r="L568" i="3" a="1"/>
  <c r="L568" i="3" s="1"/>
  <c r="L569" i="3" a="1"/>
  <c r="L569" i="3" s="1"/>
  <c r="L570" i="3" a="1"/>
  <c r="L570" i="3" s="1"/>
  <c r="L571" i="3" a="1"/>
  <c r="L571" i="3" s="1"/>
  <c r="L572" i="3" a="1"/>
  <c r="L572" i="3" s="1"/>
  <c r="L573" i="3" a="1"/>
  <c r="L573" i="3" s="1"/>
  <c r="L574" i="3" a="1"/>
  <c r="L574" i="3" s="1"/>
  <c r="L575" i="3" a="1"/>
  <c r="L575" i="3" s="1"/>
  <c r="L576" i="3" a="1"/>
  <c r="L576" i="3" s="1"/>
  <c r="L577" i="3" a="1"/>
  <c r="L577" i="3" s="1"/>
  <c r="L578" i="3" a="1"/>
  <c r="L578" i="3" s="1"/>
  <c r="L579" i="3" a="1"/>
  <c r="L579" i="3" s="1"/>
  <c r="L580" i="3" a="1"/>
  <c r="L580" i="3" s="1"/>
  <c r="L581" i="3" a="1"/>
  <c r="L581" i="3" s="1"/>
  <c r="L582" i="3" a="1"/>
  <c r="L582" i="3" s="1"/>
  <c r="L583" i="3" a="1"/>
  <c r="L583" i="3" s="1"/>
  <c r="L584" i="3" a="1"/>
  <c r="L584" i="3" s="1"/>
  <c r="L585" i="3" a="1"/>
  <c r="L585" i="3" s="1"/>
  <c r="L586" i="3" a="1"/>
  <c r="L586" i="3" s="1"/>
  <c r="L587" i="3" a="1"/>
  <c r="L587" i="3" s="1"/>
  <c r="L588" i="3" a="1"/>
  <c r="L588" i="3" s="1"/>
  <c r="L589" i="3" a="1"/>
  <c r="L589" i="3" s="1"/>
  <c r="L590" i="3" a="1"/>
  <c r="L590" i="3" s="1"/>
  <c r="L591" i="3" a="1"/>
  <c r="L591" i="3" s="1"/>
  <c r="L592" i="3" a="1"/>
  <c r="L592" i="3" s="1"/>
  <c r="L593" i="3" a="1"/>
  <c r="L593" i="3" s="1"/>
  <c r="L594" i="3" a="1"/>
  <c r="L594" i="3" s="1"/>
  <c r="L595" i="3" a="1"/>
  <c r="L595" i="3" s="1"/>
  <c r="L596" i="3" a="1"/>
  <c r="L596" i="3" s="1"/>
  <c r="L597" i="3" a="1"/>
  <c r="L597" i="3" s="1"/>
  <c r="L598" i="3" a="1"/>
  <c r="L598" i="3" s="1"/>
  <c r="L599" i="3" a="1"/>
  <c r="L599" i="3" s="1"/>
  <c r="L600" i="3" a="1"/>
  <c r="L600" i="3" s="1"/>
  <c r="L601" i="3" a="1"/>
  <c r="L601" i="3" s="1"/>
  <c r="L602" i="3" a="1"/>
  <c r="L602" i="3" s="1"/>
  <c r="L603" i="3" a="1"/>
  <c r="L603" i="3" s="1"/>
  <c r="L604" i="3" a="1"/>
  <c r="L604" i="3" s="1"/>
  <c r="L605" i="3" a="1"/>
  <c r="L605" i="3" s="1"/>
  <c r="L606" i="3" a="1"/>
  <c r="L606" i="3" s="1"/>
  <c r="L607" i="3" a="1"/>
  <c r="L607" i="3" s="1"/>
  <c r="L608" i="3" a="1"/>
  <c r="L608" i="3" s="1"/>
  <c r="L609" i="3" a="1"/>
  <c r="L609" i="3" s="1"/>
  <c r="L610" i="3" a="1"/>
  <c r="L610" i="3" s="1"/>
  <c r="L611" i="3" a="1"/>
  <c r="L611" i="3" s="1"/>
  <c r="L612" i="3" a="1"/>
  <c r="L612" i="3" s="1"/>
  <c r="L613" i="3" a="1"/>
  <c r="L613" i="3" s="1"/>
  <c r="L614" i="3" a="1"/>
  <c r="L614" i="3" s="1"/>
  <c r="L615" i="3" a="1"/>
  <c r="L615" i="3" s="1"/>
  <c r="L616" i="3" a="1"/>
  <c r="L616" i="3" s="1"/>
  <c r="L617" i="3" a="1"/>
  <c r="L617" i="3" s="1"/>
  <c r="L618" i="3" a="1"/>
  <c r="L618" i="3" s="1"/>
  <c r="L619" i="3" a="1"/>
  <c r="L619" i="3" s="1"/>
  <c r="L620" i="3" a="1"/>
  <c r="L620" i="3" s="1"/>
  <c r="L621" i="3" a="1"/>
  <c r="L621" i="3" s="1"/>
  <c r="L622" i="3" a="1"/>
  <c r="L622" i="3" s="1"/>
  <c r="L623" i="3" a="1"/>
  <c r="L623" i="3" s="1"/>
  <c r="L624" i="3" a="1"/>
  <c r="L624" i="3" s="1"/>
  <c r="L625" i="3" a="1"/>
  <c r="L625" i="3" s="1"/>
  <c r="L626" i="3" a="1"/>
  <c r="L626" i="3" s="1"/>
  <c r="L627" i="3" a="1"/>
  <c r="L627" i="3" s="1"/>
  <c r="L628" i="3" a="1"/>
  <c r="L628" i="3" s="1"/>
  <c r="L629" i="3" a="1"/>
  <c r="L629" i="3" s="1"/>
  <c r="L630" i="3" a="1"/>
  <c r="L630" i="3" s="1"/>
  <c r="L631" i="3" a="1"/>
  <c r="L631" i="3" s="1"/>
  <c r="L632" i="3" a="1"/>
  <c r="L632" i="3" s="1"/>
  <c r="L633" i="3" a="1"/>
  <c r="L633" i="3" s="1"/>
  <c r="L634" i="3" a="1"/>
  <c r="L634" i="3" s="1"/>
  <c r="L635" i="3" a="1"/>
  <c r="L635" i="3" s="1"/>
  <c r="L636" i="3" a="1"/>
  <c r="L636" i="3" s="1"/>
  <c r="L637" i="3" a="1"/>
  <c r="L637" i="3" s="1"/>
  <c r="L638" i="3" a="1"/>
  <c r="L638" i="3" s="1"/>
  <c r="L639" i="3" a="1"/>
  <c r="L639" i="3" s="1"/>
  <c r="L640" i="3" a="1"/>
  <c r="L640" i="3" s="1"/>
  <c r="L641" i="3" a="1"/>
  <c r="L641" i="3" s="1"/>
  <c r="L642" i="3" a="1"/>
  <c r="L642" i="3" s="1"/>
  <c r="L643" i="3" a="1"/>
  <c r="L643" i="3" s="1"/>
  <c r="L644" i="3" a="1"/>
  <c r="L644" i="3" s="1"/>
  <c r="L645" i="3" a="1"/>
  <c r="L645" i="3" s="1"/>
  <c r="L646" i="3" a="1"/>
  <c r="L646" i="3" s="1"/>
  <c r="L647" i="3" a="1"/>
  <c r="L647" i="3" s="1"/>
  <c r="L648" i="3" a="1"/>
  <c r="L648" i="3" s="1"/>
  <c r="L649" i="3" a="1"/>
  <c r="L649" i="3" s="1"/>
  <c r="L650" i="3" a="1"/>
  <c r="L650" i="3" s="1"/>
  <c r="L651" i="3" a="1"/>
  <c r="L651" i="3" s="1"/>
  <c r="L652" i="3" a="1"/>
  <c r="L652" i="3" s="1"/>
  <c r="L653" i="3" a="1"/>
  <c r="L653" i="3" s="1"/>
  <c r="L654" i="3" a="1"/>
  <c r="L654" i="3" s="1"/>
  <c r="L655" i="3" a="1"/>
  <c r="L655" i="3" s="1"/>
  <c r="L656" i="3" a="1"/>
  <c r="L656" i="3" s="1"/>
  <c r="L657" i="3" a="1"/>
  <c r="L657" i="3" s="1"/>
  <c r="L658" i="3" a="1"/>
  <c r="L658" i="3" s="1"/>
  <c r="L659" i="3" a="1"/>
  <c r="L659" i="3" s="1"/>
  <c r="L660" i="3" a="1"/>
  <c r="L660" i="3" s="1"/>
  <c r="L661" i="3" a="1"/>
  <c r="L661" i="3" s="1"/>
  <c r="L662" i="3" a="1"/>
  <c r="L662" i="3" s="1"/>
  <c r="L663" i="3" a="1"/>
  <c r="L663" i="3" s="1"/>
  <c r="L664" i="3" a="1"/>
  <c r="L664" i="3" s="1"/>
  <c r="L665" i="3" a="1"/>
  <c r="L665" i="3" s="1"/>
  <c r="L666" i="3" a="1"/>
  <c r="L666" i="3" s="1"/>
  <c r="L667" i="3" a="1"/>
  <c r="L667" i="3" s="1"/>
  <c r="L668" i="3" a="1"/>
  <c r="L668" i="3" s="1"/>
  <c r="L669" i="3" a="1"/>
  <c r="L669" i="3" s="1"/>
  <c r="L670" i="3" a="1"/>
  <c r="L670" i="3" s="1"/>
  <c r="L671" i="3" a="1"/>
  <c r="L671" i="3" s="1"/>
  <c r="L672" i="3" a="1"/>
  <c r="L672" i="3" s="1"/>
  <c r="L673" i="3" a="1"/>
  <c r="L673" i="3" s="1"/>
  <c r="L674" i="3" a="1"/>
  <c r="L674" i="3" s="1"/>
  <c r="L675" i="3" a="1"/>
  <c r="L675" i="3" s="1"/>
  <c r="L676" i="3" a="1"/>
  <c r="L676" i="3" s="1"/>
  <c r="L677" i="3" a="1"/>
  <c r="L677" i="3" s="1"/>
  <c r="L678" i="3" a="1"/>
  <c r="L678" i="3" s="1"/>
  <c r="L679" i="3" a="1"/>
  <c r="L679" i="3" s="1"/>
  <c r="L680" i="3" a="1"/>
  <c r="L680" i="3" s="1"/>
  <c r="L681" i="3" a="1"/>
  <c r="L681" i="3" s="1"/>
  <c r="L682" i="3" a="1"/>
  <c r="L682" i="3" s="1"/>
  <c r="L683" i="3" a="1"/>
  <c r="L683" i="3" s="1"/>
  <c r="L684" i="3" a="1"/>
  <c r="L684" i="3" s="1"/>
  <c r="L685" i="3" a="1"/>
  <c r="L685" i="3"/>
  <c r="L686" i="3" a="1"/>
  <c r="L686" i="3" s="1"/>
  <c r="L687" i="3" a="1"/>
  <c r="L687" i="3" s="1"/>
  <c r="L688" i="3" a="1"/>
  <c r="L688" i="3" s="1"/>
  <c r="L689" i="3" a="1"/>
  <c r="L689" i="3" s="1"/>
  <c r="L690" i="3" a="1"/>
  <c r="L690" i="3" s="1"/>
  <c r="L691" i="3" a="1"/>
  <c r="L691" i="3" s="1"/>
  <c r="L692" i="3" a="1"/>
  <c r="L692" i="3" s="1"/>
  <c r="L693" i="3" a="1"/>
  <c r="L693" i="3" s="1"/>
  <c r="L694" i="3" a="1"/>
  <c r="L694" i="3" s="1"/>
  <c r="L695" i="3" a="1"/>
  <c r="L695" i="3" s="1"/>
  <c r="L696" i="3" a="1"/>
  <c r="L696" i="3" s="1"/>
  <c r="L697" i="3" a="1"/>
  <c r="L697" i="3" s="1"/>
  <c r="L698" i="3" a="1"/>
  <c r="L698" i="3" s="1"/>
  <c r="L699" i="3" a="1"/>
  <c r="L699" i="3" s="1"/>
  <c r="L700" i="3" a="1"/>
  <c r="L700" i="3" s="1"/>
  <c r="L701" i="3" a="1"/>
  <c r="L701" i="3" s="1"/>
  <c r="L702" i="3" a="1"/>
  <c r="L702" i="3" s="1"/>
  <c r="L703" i="3" a="1"/>
  <c r="L703" i="3" s="1"/>
  <c r="L704" i="3" a="1"/>
  <c r="L704" i="3" s="1"/>
  <c r="L705" i="3" a="1"/>
  <c r="L705" i="3" s="1"/>
  <c r="L706" i="3" a="1"/>
  <c r="L706" i="3" s="1"/>
  <c r="L707" i="3" a="1"/>
  <c r="L707" i="3" s="1"/>
  <c r="L708" i="3" a="1"/>
  <c r="L708" i="3" s="1"/>
  <c r="L709" i="3" a="1"/>
  <c r="L709" i="3" s="1"/>
  <c r="L710" i="3" a="1"/>
  <c r="L710" i="3" s="1"/>
  <c r="L711" i="3" a="1"/>
  <c r="L711" i="3" s="1"/>
  <c r="L712" i="3" a="1"/>
  <c r="L712" i="3" s="1"/>
  <c r="L713" i="3" a="1"/>
  <c r="L713" i="3" s="1"/>
  <c r="L714" i="3" a="1"/>
  <c r="L714" i="3" s="1"/>
  <c r="L715" i="3" a="1"/>
  <c r="L715" i="3" s="1"/>
  <c r="L716" i="3" a="1"/>
  <c r="L716" i="3" s="1"/>
  <c r="L717" i="3" a="1"/>
  <c r="L717" i="3" s="1"/>
  <c r="L718" i="3" a="1"/>
  <c r="L718" i="3" s="1"/>
  <c r="L719" i="3" a="1"/>
  <c r="L719" i="3" s="1"/>
  <c r="L720" i="3" a="1"/>
  <c r="L720" i="3" s="1"/>
  <c r="L721" i="3" a="1"/>
  <c r="L721" i="3" s="1"/>
  <c r="L722" i="3" a="1"/>
  <c r="L722" i="3" s="1"/>
  <c r="L723" i="3" a="1"/>
  <c r="L723" i="3" s="1"/>
  <c r="L724" i="3" a="1"/>
  <c r="L724" i="3" s="1"/>
  <c r="L725" i="3" a="1"/>
  <c r="L725" i="3" s="1"/>
  <c r="L726" i="3" a="1"/>
  <c r="L726" i="3" s="1"/>
  <c r="L727" i="3" a="1"/>
  <c r="L727" i="3" s="1"/>
  <c r="L728" i="3" a="1"/>
  <c r="L728" i="3" s="1"/>
  <c r="L729" i="3" a="1"/>
  <c r="L729" i="3" s="1"/>
  <c r="L730" i="3" a="1"/>
  <c r="L730" i="3" s="1"/>
  <c r="L731" i="3" a="1"/>
  <c r="L731" i="3" s="1"/>
  <c r="L732" i="3" a="1"/>
  <c r="L732" i="3" s="1"/>
  <c r="L733" i="3" a="1"/>
  <c r="L733" i="3" s="1"/>
  <c r="L734" i="3" a="1"/>
  <c r="L734" i="3" s="1"/>
  <c r="L735" i="3" a="1"/>
  <c r="L735" i="3" s="1"/>
  <c r="L736" i="3" a="1"/>
  <c r="L736" i="3" s="1"/>
  <c r="L737" i="3" a="1"/>
  <c r="L737" i="3" s="1"/>
  <c r="L738" i="3" a="1"/>
  <c r="L738" i="3" s="1"/>
  <c r="L739" i="3" a="1"/>
  <c r="L739" i="3" s="1"/>
  <c r="L740" i="3" a="1"/>
  <c r="L740" i="3" s="1"/>
  <c r="L741" i="3" a="1"/>
  <c r="L741" i="3" s="1"/>
  <c r="L742" i="3" a="1"/>
  <c r="L742" i="3" s="1"/>
  <c r="L743" i="3" a="1"/>
  <c r="L743" i="3" s="1"/>
  <c r="L744" i="3" a="1"/>
  <c r="L744" i="3" s="1"/>
  <c r="L745" i="3" a="1"/>
  <c r="L745" i="3" s="1"/>
  <c r="L746" i="3" a="1"/>
  <c r="L746" i="3" s="1"/>
  <c r="L747" i="3" a="1"/>
  <c r="L747" i="3" s="1"/>
  <c r="L748" i="3" a="1"/>
  <c r="L748" i="3" s="1"/>
  <c r="L749" i="3" a="1"/>
  <c r="L749" i="3" s="1"/>
  <c r="L750" i="3" a="1"/>
  <c r="L750" i="3" s="1"/>
  <c r="L751" i="3" a="1"/>
  <c r="L751" i="3" s="1"/>
  <c r="L752" i="3" a="1"/>
  <c r="L752" i="3" s="1"/>
  <c r="L753" i="3" a="1"/>
  <c r="L753" i="3" s="1"/>
  <c r="L754" i="3" a="1"/>
  <c r="L754" i="3" s="1"/>
  <c r="L755" i="3" a="1"/>
  <c r="L755" i="3" s="1"/>
  <c r="L756" i="3" a="1"/>
  <c r="L756" i="3" s="1"/>
  <c r="L757" i="3" a="1"/>
  <c r="L757" i="3" s="1"/>
  <c r="L758" i="3" a="1"/>
  <c r="L758" i="3" s="1"/>
  <c r="L759" i="3" a="1"/>
  <c r="L759" i="3" s="1"/>
  <c r="L760" i="3" a="1"/>
  <c r="L760" i="3" s="1"/>
  <c r="L761" i="3" a="1"/>
  <c r="L761" i="3" s="1"/>
  <c r="L762" i="3" a="1"/>
  <c r="L762" i="3" s="1"/>
  <c r="L763" i="3" a="1"/>
  <c r="L763" i="3" s="1"/>
  <c r="L764" i="3" a="1"/>
  <c r="L764" i="3" s="1"/>
  <c r="L765" i="3" a="1"/>
  <c r="L765" i="3" s="1"/>
  <c r="L766" i="3" a="1"/>
  <c r="L766" i="3" s="1"/>
  <c r="L767" i="3" a="1"/>
  <c r="L767" i="3" s="1"/>
  <c r="L768" i="3" a="1"/>
  <c r="L768" i="3" s="1"/>
  <c r="L769" i="3" a="1"/>
  <c r="L769" i="3" s="1"/>
  <c r="L770" i="3" a="1"/>
  <c r="L770" i="3" s="1"/>
  <c r="L771" i="3" a="1"/>
  <c r="L771" i="3" s="1"/>
  <c r="L772" i="3" a="1"/>
  <c r="L772" i="3" s="1"/>
  <c r="L773" i="3" a="1"/>
  <c r="L773" i="3" s="1"/>
  <c r="L774" i="3" a="1"/>
  <c r="L774" i="3" s="1"/>
  <c r="L775" i="3" a="1"/>
  <c r="L775" i="3" s="1"/>
  <c r="L776" i="3" a="1"/>
  <c r="L776" i="3" s="1"/>
  <c r="L777" i="3" a="1"/>
  <c r="L777" i="3" s="1"/>
  <c r="L778" i="3" a="1"/>
  <c r="L778" i="3" s="1"/>
  <c r="L779" i="3" a="1"/>
  <c r="L779" i="3" s="1"/>
  <c r="L780" i="3" a="1"/>
  <c r="L780" i="3" s="1"/>
  <c r="L781" i="3" a="1"/>
  <c r="L781" i="3" s="1"/>
  <c r="L782" i="3" a="1"/>
  <c r="L782" i="3" s="1"/>
  <c r="L783" i="3" a="1"/>
  <c r="L783" i="3" s="1"/>
  <c r="L784" i="3" a="1"/>
  <c r="L784" i="3" s="1"/>
  <c r="L785" i="3" a="1"/>
  <c r="L785" i="3" s="1"/>
  <c r="L786" i="3" a="1"/>
  <c r="L786" i="3" s="1"/>
  <c r="L787" i="3" a="1"/>
  <c r="L787" i="3" s="1"/>
  <c r="L788" i="3" a="1"/>
  <c r="L788" i="3" s="1"/>
  <c r="L789" i="3" a="1"/>
  <c r="L789" i="3" s="1"/>
  <c r="L790" i="3" a="1"/>
  <c r="L790" i="3" s="1"/>
  <c r="L791" i="3" a="1"/>
  <c r="L791" i="3" s="1"/>
  <c r="L792" i="3" a="1"/>
  <c r="L792" i="3" s="1"/>
  <c r="L793" i="3" a="1"/>
  <c r="L793" i="3" s="1"/>
  <c r="L794" i="3" a="1"/>
  <c r="L794" i="3" s="1"/>
  <c r="L795" i="3" a="1"/>
  <c r="L795" i="3" s="1"/>
  <c r="L796" i="3" a="1"/>
  <c r="L796" i="3" s="1"/>
  <c r="L797" i="3" a="1"/>
  <c r="L797" i="3" s="1"/>
  <c r="L798" i="3" a="1"/>
  <c r="L798" i="3" s="1"/>
  <c r="L799" i="3" a="1"/>
  <c r="L799" i="3" s="1"/>
  <c r="L800" i="3" a="1"/>
  <c r="L800" i="3" s="1"/>
  <c r="L801" i="3" a="1"/>
  <c r="L801" i="3" s="1"/>
  <c r="L802" i="3" a="1"/>
  <c r="L802" i="3" s="1"/>
  <c r="L803" i="3" a="1"/>
  <c r="L803" i="3" s="1"/>
  <c r="L804" i="3" a="1"/>
  <c r="L804" i="3" s="1"/>
  <c r="L805" i="3" a="1"/>
  <c r="L805" i="3" s="1"/>
  <c r="L806" i="3" a="1"/>
  <c r="L806" i="3" s="1"/>
  <c r="L807" i="3" a="1"/>
  <c r="L807" i="3" s="1"/>
  <c r="L808" i="3" a="1"/>
  <c r="L808" i="3" s="1"/>
  <c r="L809" i="3" a="1"/>
  <c r="L809" i="3" s="1"/>
  <c r="L810" i="3" a="1"/>
  <c r="L810" i="3" s="1"/>
  <c r="L811" i="3" a="1"/>
  <c r="L811" i="3" s="1"/>
  <c r="L812" i="3" a="1"/>
  <c r="L812" i="3" s="1"/>
  <c r="L813" i="3" a="1"/>
  <c r="L813" i="3" s="1"/>
  <c r="L814" i="3" a="1"/>
  <c r="L814" i="3" s="1"/>
  <c r="L815" i="3" a="1"/>
  <c r="L815" i="3" s="1"/>
  <c r="L816" i="3" a="1"/>
  <c r="L816" i="3" s="1"/>
  <c r="L817" i="3" a="1"/>
  <c r="L817" i="3" s="1"/>
  <c r="L818" i="3" a="1"/>
  <c r="L818" i="3" s="1"/>
  <c r="L819" i="3" a="1"/>
  <c r="L819" i="3" s="1"/>
  <c r="L820" i="3" a="1"/>
  <c r="L820" i="3" s="1"/>
  <c r="L821" i="3" a="1"/>
  <c r="L821" i="3" s="1"/>
  <c r="L822" i="3" a="1"/>
  <c r="L822" i="3" s="1"/>
  <c r="L823" i="3" a="1"/>
  <c r="L823" i="3" s="1"/>
  <c r="L824" i="3" a="1"/>
  <c r="L824" i="3" s="1"/>
  <c r="L825" i="3" a="1"/>
  <c r="L825" i="3" s="1"/>
  <c r="L826" i="3" a="1"/>
  <c r="L826" i="3" s="1"/>
  <c r="L827" i="3" a="1"/>
  <c r="L827" i="3" s="1"/>
  <c r="L828" i="3" a="1"/>
  <c r="L828" i="3" s="1"/>
  <c r="L829" i="3" a="1"/>
  <c r="L829" i="3" s="1"/>
  <c r="L830" i="3" a="1"/>
  <c r="L830" i="3" s="1"/>
  <c r="L831" i="3" a="1"/>
  <c r="L831" i="3" s="1"/>
  <c r="L832" i="3" a="1"/>
  <c r="L832" i="3" s="1"/>
  <c r="L833" i="3" a="1"/>
  <c r="L833" i="3" s="1"/>
  <c r="L834" i="3" a="1"/>
  <c r="L834" i="3" s="1"/>
  <c r="L835" i="3" a="1"/>
  <c r="L835" i="3" s="1"/>
  <c r="L836" i="3" a="1"/>
  <c r="L836" i="3" s="1"/>
  <c r="L837" i="3" a="1"/>
  <c r="L837" i="3" s="1"/>
  <c r="L838" i="3" a="1"/>
  <c r="L838" i="3" s="1"/>
  <c r="L839" i="3" a="1"/>
  <c r="L839" i="3" s="1"/>
  <c r="L840" i="3" a="1"/>
  <c r="L840" i="3" s="1"/>
  <c r="L841" i="3" a="1"/>
  <c r="L841" i="3" s="1"/>
  <c r="L842" i="3" a="1"/>
  <c r="L842" i="3" s="1"/>
  <c r="L843" i="3" a="1"/>
  <c r="L843" i="3" s="1"/>
  <c r="L844" i="3" a="1"/>
  <c r="L844" i="3" s="1"/>
  <c r="L845" i="3" a="1"/>
  <c r="L845" i="3" s="1"/>
  <c r="L846" i="3" a="1"/>
  <c r="L846" i="3" s="1"/>
  <c r="L847" i="3" a="1"/>
  <c r="L847" i="3" s="1"/>
  <c r="L848" i="3" a="1"/>
  <c r="L848" i="3" s="1"/>
  <c r="L849" i="3" a="1"/>
  <c r="L849" i="3" s="1"/>
  <c r="L850" i="3" a="1"/>
  <c r="L850" i="3" s="1"/>
  <c r="L851" i="3" a="1"/>
  <c r="L851" i="3" s="1"/>
  <c r="L852" i="3" a="1"/>
  <c r="L852" i="3" s="1"/>
  <c r="L853" i="3" a="1"/>
  <c r="L853" i="3" s="1"/>
  <c r="L854" i="3" a="1"/>
  <c r="L854" i="3" s="1"/>
  <c r="L855" i="3" a="1"/>
  <c r="L855" i="3" s="1"/>
  <c r="L856" i="3" a="1"/>
  <c r="L856" i="3" s="1"/>
  <c r="L857" i="3" a="1"/>
  <c r="L857" i="3" s="1"/>
  <c r="L858" i="3" a="1"/>
  <c r="L858" i="3" s="1"/>
  <c r="L859" i="3" a="1"/>
  <c r="L859" i="3" s="1"/>
  <c r="L860" i="3" a="1"/>
  <c r="L860" i="3" s="1"/>
  <c r="L861" i="3" a="1"/>
  <c r="L861" i="3" s="1"/>
  <c r="L862" i="3" a="1"/>
  <c r="L862" i="3" s="1"/>
  <c r="L863" i="3" a="1"/>
  <c r="L863" i="3" s="1"/>
  <c r="L864" i="3" a="1"/>
  <c r="L864" i="3" s="1"/>
  <c r="L865" i="3" a="1"/>
  <c r="L865" i="3" s="1"/>
  <c r="L866" i="3" a="1"/>
  <c r="L866" i="3" s="1"/>
  <c r="L867" i="3" a="1"/>
  <c r="L867" i="3" s="1"/>
  <c r="L868" i="3" a="1"/>
  <c r="L868" i="3" s="1"/>
  <c r="L869" i="3" a="1"/>
  <c r="L869" i="3" s="1"/>
  <c r="L870" i="3" a="1"/>
  <c r="L870" i="3" s="1"/>
  <c r="L871" i="3" a="1"/>
  <c r="L871" i="3" s="1"/>
  <c r="L872" i="3" a="1"/>
  <c r="L872" i="3" s="1"/>
  <c r="L873" i="3" a="1"/>
  <c r="L873" i="3" s="1"/>
  <c r="L874" i="3" a="1"/>
  <c r="L874" i="3" s="1"/>
  <c r="L875" i="3" a="1"/>
  <c r="L875" i="3" s="1"/>
  <c r="L876" i="3" a="1"/>
  <c r="L876" i="3" s="1"/>
  <c r="L877" i="3" a="1"/>
  <c r="L877" i="3" s="1"/>
  <c r="L878" i="3" a="1"/>
  <c r="L878" i="3" s="1"/>
  <c r="L879" i="3" a="1"/>
  <c r="L879" i="3" s="1"/>
  <c r="L880" i="3" a="1"/>
  <c r="L880" i="3" s="1"/>
  <c r="L881" i="3" a="1"/>
  <c r="L881" i="3" s="1"/>
  <c r="L882" i="3" a="1"/>
  <c r="L882" i="3" s="1"/>
  <c r="L883" i="3" a="1"/>
  <c r="L883" i="3" s="1"/>
  <c r="L884" i="3" a="1"/>
  <c r="L884" i="3" s="1"/>
  <c r="L885" i="3" a="1"/>
  <c r="L885" i="3" s="1"/>
  <c r="L886" i="3" a="1"/>
  <c r="L886" i="3" s="1"/>
  <c r="L887" i="3" a="1"/>
  <c r="L887" i="3" s="1"/>
  <c r="L888" i="3" a="1"/>
  <c r="L888" i="3" s="1"/>
  <c r="L889" i="3" a="1"/>
  <c r="L889" i="3" s="1"/>
  <c r="L890" i="3" a="1"/>
  <c r="L890" i="3" s="1"/>
  <c r="L891" i="3" a="1"/>
  <c r="L891" i="3" s="1"/>
  <c r="L892" i="3" a="1"/>
  <c r="L892" i="3" s="1"/>
  <c r="L893" i="3" a="1"/>
  <c r="L893" i="3" s="1"/>
  <c r="L894" i="3" a="1"/>
  <c r="L894" i="3" s="1"/>
  <c r="L895" i="3" a="1"/>
  <c r="L895" i="3" s="1"/>
  <c r="L896" i="3" a="1"/>
  <c r="L896" i="3" s="1"/>
  <c r="L897" i="3" a="1"/>
  <c r="L897" i="3" s="1"/>
  <c r="L898" i="3" a="1"/>
  <c r="L898" i="3" s="1"/>
  <c r="L899" i="3" a="1"/>
  <c r="L899" i="3" s="1"/>
  <c r="L900" i="3" a="1"/>
  <c r="L900" i="3" s="1"/>
  <c r="L901" i="3" a="1"/>
  <c r="L901" i="3" s="1"/>
  <c r="L902" i="3" a="1"/>
  <c r="L902" i="3" s="1"/>
  <c r="L903" i="3" a="1"/>
  <c r="L903" i="3" s="1"/>
  <c r="L904" i="3" a="1"/>
  <c r="L904" i="3" s="1"/>
  <c r="L905" i="3" a="1"/>
  <c r="L905" i="3" s="1"/>
  <c r="L906" i="3" a="1"/>
  <c r="L906" i="3" s="1"/>
  <c r="L907" i="3" a="1"/>
  <c r="L907" i="3" s="1"/>
  <c r="L908" i="3" a="1"/>
  <c r="L908" i="3" s="1"/>
  <c r="L909" i="3" a="1"/>
  <c r="L909" i="3" s="1"/>
  <c r="L910" i="3" a="1"/>
  <c r="L910" i="3" s="1"/>
  <c r="L911" i="3" a="1"/>
  <c r="L911" i="3" s="1"/>
  <c r="L912" i="3" a="1"/>
  <c r="L912" i="3" s="1"/>
  <c r="L913" i="3" a="1"/>
  <c r="L913" i="3" s="1"/>
  <c r="L914" i="3" a="1"/>
  <c r="L914" i="3" s="1"/>
  <c r="L915" i="3" a="1"/>
  <c r="L915" i="3" s="1"/>
  <c r="L916" i="3" a="1"/>
  <c r="L916" i="3" s="1"/>
  <c r="L917" i="3" a="1"/>
  <c r="L917" i="3" s="1"/>
  <c r="L918" i="3" a="1"/>
  <c r="L918" i="3" s="1"/>
  <c r="L919" i="3" a="1"/>
  <c r="L919" i="3" s="1"/>
  <c r="L920" i="3" a="1"/>
  <c r="L920" i="3" s="1"/>
  <c r="L921" i="3" a="1"/>
  <c r="L921" i="3" s="1"/>
  <c r="L922" i="3" a="1"/>
  <c r="L922" i="3" s="1"/>
  <c r="L923" i="3" a="1"/>
  <c r="L923" i="3" s="1"/>
  <c r="L924" i="3" a="1"/>
  <c r="L924" i="3" s="1"/>
  <c r="L925" i="3" a="1"/>
  <c r="L925" i="3" s="1"/>
  <c r="L926" i="3" a="1"/>
  <c r="L926" i="3" s="1"/>
  <c r="L927" i="3" a="1"/>
  <c r="L927" i="3" s="1"/>
  <c r="L928" i="3" a="1"/>
  <c r="L928" i="3" s="1"/>
  <c r="L929" i="3" a="1"/>
  <c r="L929" i="3" s="1"/>
  <c r="L930" i="3" a="1"/>
  <c r="L930" i="3" s="1"/>
  <c r="L931" i="3" a="1"/>
  <c r="L931" i="3" s="1"/>
  <c r="L932" i="3" a="1"/>
  <c r="L932" i="3" s="1"/>
  <c r="L933" i="3" a="1"/>
  <c r="L933" i="3" s="1"/>
  <c r="L934" i="3" a="1"/>
  <c r="L934" i="3" s="1"/>
  <c r="L935" i="3" a="1"/>
  <c r="L935" i="3" s="1"/>
  <c r="L936" i="3" a="1"/>
  <c r="L936" i="3" s="1"/>
  <c r="L937" i="3" a="1"/>
  <c r="L937" i="3" s="1"/>
  <c r="L938" i="3" a="1"/>
  <c r="L938" i="3" s="1"/>
  <c r="L939" i="3" a="1"/>
  <c r="L939" i="3" s="1"/>
  <c r="L940" i="3" a="1"/>
  <c r="L940" i="3" s="1"/>
  <c r="L941" i="3" a="1"/>
  <c r="L941" i="3" s="1"/>
  <c r="L942" i="3" a="1"/>
  <c r="L942" i="3" s="1"/>
  <c r="L943" i="3" a="1"/>
  <c r="L943" i="3" s="1"/>
  <c r="L944" i="3" a="1"/>
  <c r="L944" i="3" s="1"/>
  <c r="L945" i="3" a="1"/>
  <c r="L945" i="3" s="1"/>
  <c r="L946" i="3" a="1"/>
  <c r="L946" i="3" s="1"/>
  <c r="L947" i="3" a="1"/>
  <c r="L947" i="3" s="1"/>
  <c r="L948" i="3" a="1"/>
  <c r="L948" i="3" s="1"/>
  <c r="L949" i="3" a="1"/>
  <c r="L949" i="3" s="1"/>
  <c r="L950" i="3" a="1"/>
  <c r="L950" i="3" s="1"/>
  <c r="L951" i="3" a="1"/>
  <c r="L951" i="3" s="1"/>
  <c r="L952" i="3" a="1"/>
  <c r="L952" i="3" s="1"/>
  <c r="L953" i="3" a="1"/>
  <c r="L953" i="3" s="1"/>
  <c r="L954" i="3" a="1"/>
  <c r="L954" i="3" s="1"/>
  <c r="L955" i="3" a="1"/>
  <c r="L955" i="3" s="1"/>
  <c r="L956" i="3" a="1"/>
  <c r="L956" i="3" s="1"/>
  <c r="L957" i="3" a="1"/>
  <c r="L957" i="3" s="1"/>
  <c r="L958" i="3" a="1"/>
  <c r="L958" i="3" s="1"/>
  <c r="L959" i="3" a="1"/>
  <c r="L959" i="3" s="1"/>
  <c r="L960" i="3" a="1"/>
  <c r="L960" i="3" s="1"/>
  <c r="L961" i="3" a="1"/>
  <c r="L961" i="3" s="1"/>
  <c r="L962" i="3" a="1"/>
  <c r="L962" i="3" s="1"/>
  <c r="L963" i="3" a="1"/>
  <c r="L963" i="3" s="1"/>
  <c r="L964" i="3" a="1"/>
  <c r="L964" i="3" s="1"/>
  <c r="L965" i="3" a="1"/>
  <c r="L965" i="3" s="1"/>
  <c r="L966" i="3" a="1"/>
  <c r="L966" i="3" s="1"/>
  <c r="L967" i="3" a="1"/>
  <c r="L967" i="3" s="1"/>
  <c r="L968" i="3" a="1"/>
  <c r="L968" i="3" s="1"/>
  <c r="L969" i="3" a="1"/>
  <c r="L969" i="3" s="1"/>
  <c r="L970" i="3" a="1"/>
  <c r="L970" i="3" s="1"/>
  <c r="L971" i="3" a="1"/>
  <c r="L971" i="3" s="1"/>
  <c r="L972" i="3" a="1"/>
  <c r="L972" i="3" s="1"/>
  <c r="L973" i="3" a="1"/>
  <c r="L973" i="3" s="1"/>
  <c r="L974" i="3" a="1"/>
  <c r="L974" i="3" s="1"/>
  <c r="L975" i="3" a="1"/>
  <c r="L975" i="3" s="1"/>
  <c r="L976" i="3" a="1"/>
  <c r="L976" i="3" s="1"/>
  <c r="L977" i="3" a="1"/>
  <c r="L977" i="3" s="1"/>
  <c r="L978" i="3" a="1"/>
  <c r="L978" i="3" s="1"/>
  <c r="L979" i="3" a="1"/>
  <c r="L979" i="3" s="1"/>
  <c r="L980" i="3" a="1"/>
  <c r="L980" i="3" s="1"/>
  <c r="L981" i="3" a="1"/>
  <c r="L981" i="3" s="1"/>
  <c r="L982" i="3" a="1"/>
  <c r="L982" i="3" s="1"/>
  <c r="L983" i="3" a="1"/>
  <c r="L983" i="3" s="1"/>
  <c r="L984" i="3" a="1"/>
  <c r="L984" i="3" s="1"/>
  <c r="L985" i="3" a="1"/>
  <c r="L985" i="3" s="1"/>
  <c r="L986" i="3" a="1"/>
  <c r="L986" i="3" s="1"/>
  <c r="L987" i="3" a="1"/>
  <c r="L987" i="3" s="1"/>
  <c r="L988" i="3" a="1"/>
  <c r="L988" i="3" s="1"/>
  <c r="L989" i="3" a="1"/>
  <c r="L989" i="3" s="1"/>
  <c r="L990" i="3" a="1"/>
  <c r="L990" i="3" s="1"/>
  <c r="L991" i="3" a="1"/>
  <c r="L991" i="3" s="1"/>
  <c r="L992" i="3" a="1"/>
  <c r="L992" i="3" s="1"/>
  <c r="L993" i="3" a="1"/>
  <c r="L993" i="3" s="1"/>
  <c r="L994" i="3" a="1"/>
  <c r="L994" i="3" s="1"/>
  <c r="L995" i="3" a="1"/>
  <c r="L995" i="3" s="1"/>
  <c r="L996" i="3" a="1"/>
  <c r="L996" i="3" s="1"/>
  <c r="L997" i="3" a="1"/>
  <c r="L997" i="3" s="1"/>
  <c r="L998" i="3" a="1"/>
  <c r="L998" i="3" s="1"/>
  <c r="L999" i="3" a="1"/>
  <c r="L999" i="3" s="1"/>
  <c r="L1000" i="3" a="1"/>
  <c r="L1000" i="3" s="1"/>
  <c r="L1001" i="3" a="1"/>
  <c r="L1001" i="3" s="1"/>
  <c r="L1002" i="3" a="1"/>
  <c r="L1002" i="3" s="1"/>
  <c r="L1003" i="3" a="1"/>
  <c r="L1003" i="3" s="1"/>
  <c r="L1004" i="3" a="1"/>
  <c r="L1004" i="3" s="1"/>
  <c r="L1005" i="3" a="1"/>
  <c r="L1005" i="3" s="1"/>
  <c r="L1006" i="3" a="1"/>
  <c r="L1006" i="3" s="1"/>
  <c r="L1007" i="3" a="1"/>
  <c r="L1007" i="3" s="1"/>
  <c r="L1008" i="3" a="1"/>
  <c r="L1008" i="3" s="1"/>
  <c r="L1009" i="3" a="1"/>
  <c r="L1009" i="3" s="1"/>
  <c r="AB468" i="3"/>
  <c r="AB788" i="3"/>
  <c r="AB868" i="3"/>
  <c r="S18" i="36"/>
  <c r="E126" i="39" s="1"/>
  <c r="S19" i="36"/>
  <c r="S20" i="36"/>
  <c r="S21" i="36"/>
  <c r="S22" i="36"/>
  <c r="S23" i="36"/>
  <c r="S24" i="36"/>
  <c r="S25" i="36"/>
  <c r="S26" i="36"/>
  <c r="S27" i="36"/>
  <c r="S28" i="36"/>
  <c r="S29" i="36"/>
  <c r="S30" i="36"/>
  <c r="S31" i="36"/>
  <c r="S32" i="36"/>
  <c r="S33" i="36"/>
  <c r="S34" i="36"/>
  <c r="S35" i="36"/>
  <c r="S36" i="36"/>
  <c r="S37" i="36"/>
  <c r="S38" i="36"/>
  <c r="S39" i="36"/>
  <c r="S40" i="36"/>
  <c r="S41" i="36"/>
  <c r="S42" i="36"/>
  <c r="S43" i="36"/>
  <c r="S44" i="36"/>
  <c r="S45" i="36"/>
  <c r="S46" i="36"/>
  <c r="S47" i="36"/>
  <c r="S48" i="36"/>
  <c r="S49" i="36"/>
  <c r="S50" i="36"/>
  <c r="S51" i="36"/>
  <c r="S52" i="36"/>
  <c r="S53" i="36"/>
  <c r="S54" i="36"/>
  <c r="S55" i="36"/>
  <c r="S56" i="36"/>
  <c r="S57" i="36"/>
  <c r="M60" i="3" a="1"/>
  <c r="M60" i="3" s="1"/>
  <c r="M61" i="3" a="1"/>
  <c r="M61" i="3" s="1"/>
  <c r="M62" i="3" a="1"/>
  <c r="M62" i="3" s="1"/>
  <c r="M63" i="3" a="1"/>
  <c r="M63" i="3" s="1"/>
  <c r="M64" i="3" a="1"/>
  <c r="M64" i="3" s="1"/>
  <c r="M65" i="3" a="1"/>
  <c r="M65" i="3" s="1"/>
  <c r="M66" i="3" a="1"/>
  <c r="M66" i="3" s="1"/>
  <c r="M67" i="3" a="1"/>
  <c r="M67" i="3" s="1"/>
  <c r="M68" i="3" a="1"/>
  <c r="M68" i="3" s="1"/>
  <c r="M69" i="3" a="1"/>
  <c r="M69" i="3" s="1"/>
  <c r="M70" i="3" a="1"/>
  <c r="M70" i="3" s="1"/>
  <c r="M71" i="3" a="1"/>
  <c r="M71" i="3" s="1"/>
  <c r="M72" i="3" a="1"/>
  <c r="M72" i="3" s="1"/>
  <c r="M73" i="3" a="1"/>
  <c r="M73" i="3" s="1"/>
  <c r="M74" i="3" a="1"/>
  <c r="M74" i="3" s="1"/>
  <c r="M75" i="3" a="1"/>
  <c r="M75" i="3" s="1"/>
  <c r="M76" i="3" a="1"/>
  <c r="M76" i="3" s="1"/>
  <c r="M77" i="3" a="1"/>
  <c r="M77" i="3" s="1"/>
  <c r="M78" i="3" a="1"/>
  <c r="M78" i="3" s="1"/>
  <c r="M79" i="3" a="1"/>
  <c r="M79" i="3" s="1"/>
  <c r="M80" i="3" a="1"/>
  <c r="M80" i="3" s="1"/>
  <c r="M81" i="3" a="1"/>
  <c r="M81" i="3" s="1"/>
  <c r="M82" i="3" a="1"/>
  <c r="M82" i="3" s="1"/>
  <c r="M83" i="3" a="1"/>
  <c r="M83" i="3" s="1"/>
  <c r="M84" i="3" a="1"/>
  <c r="M84" i="3" s="1"/>
  <c r="M85" i="3" a="1"/>
  <c r="M85" i="3" s="1"/>
  <c r="M86" i="3" a="1"/>
  <c r="M86" i="3" s="1"/>
  <c r="M87" i="3" a="1"/>
  <c r="M87" i="3" s="1"/>
  <c r="M88" i="3" a="1"/>
  <c r="M88" i="3" s="1"/>
  <c r="M89" i="3" a="1"/>
  <c r="M89" i="3" s="1"/>
  <c r="M90" i="3" a="1"/>
  <c r="M90" i="3" s="1"/>
  <c r="M91" i="3" a="1"/>
  <c r="M91" i="3" s="1"/>
  <c r="M92" i="3" a="1"/>
  <c r="M92" i="3" s="1"/>
  <c r="M93" i="3" a="1"/>
  <c r="M93" i="3" s="1"/>
  <c r="M94" i="3" a="1"/>
  <c r="M94" i="3" s="1"/>
  <c r="M95" i="3" a="1"/>
  <c r="M95" i="3" s="1"/>
  <c r="M96" i="3" a="1"/>
  <c r="M96" i="3" s="1"/>
  <c r="M97" i="3" a="1"/>
  <c r="M97" i="3" s="1"/>
  <c r="M98" i="3" a="1"/>
  <c r="M98" i="3" s="1"/>
  <c r="M99" i="3" a="1"/>
  <c r="M99" i="3" s="1"/>
  <c r="M100" i="3" a="1"/>
  <c r="M100" i="3" s="1"/>
  <c r="M101" i="3" a="1"/>
  <c r="M101" i="3" s="1"/>
  <c r="M102" i="3" a="1"/>
  <c r="M102" i="3" s="1"/>
  <c r="M103" i="3" a="1"/>
  <c r="M103" i="3" s="1"/>
  <c r="M104" i="3" a="1"/>
  <c r="M104" i="3" s="1"/>
  <c r="M105" i="3" a="1"/>
  <c r="M105" i="3" s="1"/>
  <c r="M106" i="3" a="1"/>
  <c r="M106" i="3" s="1"/>
  <c r="M107" i="3" a="1"/>
  <c r="M107" i="3" s="1"/>
  <c r="M108" i="3" a="1"/>
  <c r="M108" i="3" s="1"/>
  <c r="M109" i="3" a="1"/>
  <c r="M109" i="3" s="1"/>
  <c r="M110" i="3" a="1"/>
  <c r="M110" i="3" s="1"/>
  <c r="M111" i="3" a="1"/>
  <c r="M111" i="3" s="1"/>
  <c r="M112" i="3" a="1"/>
  <c r="M112" i="3" s="1"/>
  <c r="M113" i="3" a="1"/>
  <c r="M113" i="3" s="1"/>
  <c r="M114" i="3" a="1"/>
  <c r="M114" i="3" s="1"/>
  <c r="M115" i="3" a="1"/>
  <c r="M115" i="3" s="1"/>
  <c r="M116" i="3" a="1"/>
  <c r="M116" i="3" s="1"/>
  <c r="M117" i="3" a="1"/>
  <c r="M117" i="3" s="1"/>
  <c r="M118" i="3" a="1"/>
  <c r="M118" i="3" s="1"/>
  <c r="M119" i="3" a="1"/>
  <c r="M119" i="3" s="1"/>
  <c r="M120" i="3" a="1"/>
  <c r="M120" i="3" s="1"/>
  <c r="M121" i="3" a="1"/>
  <c r="M121" i="3" s="1"/>
  <c r="M122" i="3" a="1"/>
  <c r="M122" i="3" s="1"/>
  <c r="M123" i="3" a="1"/>
  <c r="M123" i="3" s="1"/>
  <c r="M124" i="3" a="1"/>
  <c r="M124" i="3" s="1"/>
  <c r="M125" i="3" a="1"/>
  <c r="M125" i="3" s="1"/>
  <c r="M126" i="3" a="1"/>
  <c r="M126" i="3" s="1"/>
  <c r="M127" i="3" a="1"/>
  <c r="M127" i="3" s="1"/>
  <c r="M128" i="3" a="1"/>
  <c r="M128" i="3" s="1"/>
  <c r="M129" i="3" a="1"/>
  <c r="M129" i="3" s="1"/>
  <c r="M130" i="3" a="1"/>
  <c r="M130" i="3" s="1"/>
  <c r="M131" i="3" a="1"/>
  <c r="M131" i="3" s="1"/>
  <c r="M132" i="3" a="1"/>
  <c r="M132" i="3" s="1"/>
  <c r="M133" i="3" a="1"/>
  <c r="M133" i="3" s="1"/>
  <c r="M134" i="3" a="1"/>
  <c r="M134" i="3" s="1"/>
  <c r="M135" i="3" a="1"/>
  <c r="M135" i="3" s="1"/>
  <c r="M136" i="3" a="1"/>
  <c r="M136" i="3" s="1"/>
  <c r="M137" i="3" a="1"/>
  <c r="M137" i="3" s="1"/>
  <c r="M138" i="3" a="1"/>
  <c r="M138" i="3" s="1"/>
  <c r="M139" i="3" a="1"/>
  <c r="M139" i="3" s="1"/>
  <c r="M140" i="3" a="1"/>
  <c r="M140" i="3" s="1"/>
  <c r="M141" i="3" a="1"/>
  <c r="M141" i="3" s="1"/>
  <c r="M142" i="3" a="1"/>
  <c r="M142" i="3" s="1"/>
  <c r="M143" i="3" a="1"/>
  <c r="M143" i="3" s="1"/>
  <c r="M144" i="3" a="1"/>
  <c r="M144" i="3" s="1"/>
  <c r="M145" i="3" a="1"/>
  <c r="M145" i="3" s="1"/>
  <c r="M146" i="3" a="1"/>
  <c r="M146" i="3" s="1"/>
  <c r="M147" i="3" a="1"/>
  <c r="M147" i="3" s="1"/>
  <c r="M148" i="3" a="1"/>
  <c r="M148" i="3" s="1"/>
  <c r="M149" i="3" a="1"/>
  <c r="M149" i="3" s="1"/>
  <c r="M150" i="3" a="1"/>
  <c r="M150" i="3" s="1"/>
  <c r="M151" i="3" a="1"/>
  <c r="M151" i="3" s="1"/>
  <c r="M152" i="3" a="1"/>
  <c r="M152" i="3" s="1"/>
  <c r="M153" i="3" a="1"/>
  <c r="M153" i="3" s="1"/>
  <c r="M154" i="3" a="1"/>
  <c r="M154" i="3" s="1"/>
  <c r="M155" i="3" a="1"/>
  <c r="M155" i="3" s="1"/>
  <c r="M156" i="3" a="1"/>
  <c r="M156" i="3" s="1"/>
  <c r="M157" i="3" a="1"/>
  <c r="M157" i="3" s="1"/>
  <c r="M158" i="3" a="1"/>
  <c r="M158" i="3" s="1"/>
  <c r="M159" i="3" a="1"/>
  <c r="M159" i="3" s="1"/>
  <c r="M160" i="3" a="1"/>
  <c r="M160" i="3" s="1"/>
  <c r="M161" i="3" a="1"/>
  <c r="M161" i="3" s="1"/>
  <c r="M162" i="3" a="1"/>
  <c r="M162" i="3" s="1"/>
  <c r="M163" i="3" a="1"/>
  <c r="M163" i="3" s="1"/>
  <c r="M164" i="3" a="1"/>
  <c r="M164" i="3" s="1"/>
  <c r="M165" i="3" a="1"/>
  <c r="M165" i="3" s="1"/>
  <c r="M166" i="3" a="1"/>
  <c r="M166" i="3" s="1"/>
  <c r="M167" i="3" a="1"/>
  <c r="M167" i="3" s="1"/>
  <c r="M168" i="3" a="1"/>
  <c r="M168" i="3" s="1"/>
  <c r="M169" i="3" a="1"/>
  <c r="M169" i="3" s="1"/>
  <c r="M170" i="3" a="1"/>
  <c r="M170" i="3" s="1"/>
  <c r="M171" i="3" a="1"/>
  <c r="M171" i="3" s="1"/>
  <c r="M172" i="3" a="1"/>
  <c r="M172" i="3" s="1"/>
  <c r="M173" i="3" a="1"/>
  <c r="M173" i="3" s="1"/>
  <c r="M174" i="3" a="1"/>
  <c r="M174" i="3" s="1"/>
  <c r="M175" i="3" a="1"/>
  <c r="M175" i="3" s="1"/>
  <c r="M176" i="3" a="1"/>
  <c r="M176" i="3" s="1"/>
  <c r="M177" i="3" a="1"/>
  <c r="M177" i="3" s="1"/>
  <c r="M178" i="3" a="1"/>
  <c r="M178" i="3" s="1"/>
  <c r="M179" i="3" a="1"/>
  <c r="M179" i="3" s="1"/>
  <c r="M180" i="3" a="1"/>
  <c r="M180" i="3" s="1"/>
  <c r="M181" i="3" a="1"/>
  <c r="M181" i="3" s="1"/>
  <c r="M182" i="3" a="1"/>
  <c r="M182" i="3" s="1"/>
  <c r="M183" i="3" a="1"/>
  <c r="M183" i="3" s="1"/>
  <c r="M184" i="3" a="1"/>
  <c r="M184" i="3" s="1"/>
  <c r="M185" i="3" a="1"/>
  <c r="M185" i="3" s="1"/>
  <c r="M186" i="3" a="1"/>
  <c r="M186" i="3" s="1"/>
  <c r="M187" i="3" a="1"/>
  <c r="M187" i="3" s="1"/>
  <c r="M188" i="3" a="1"/>
  <c r="M188" i="3" s="1"/>
  <c r="M189" i="3" a="1"/>
  <c r="M189" i="3" s="1"/>
  <c r="M190" i="3" a="1"/>
  <c r="M190" i="3" s="1"/>
  <c r="M191" i="3" a="1"/>
  <c r="M191" i="3" s="1"/>
  <c r="M192" i="3" a="1"/>
  <c r="M192" i="3" s="1"/>
  <c r="M193" i="3" a="1"/>
  <c r="M193" i="3" s="1"/>
  <c r="M194" i="3" a="1"/>
  <c r="M194" i="3" s="1"/>
  <c r="M195" i="3" a="1"/>
  <c r="M195" i="3" s="1"/>
  <c r="M196" i="3" a="1"/>
  <c r="M196" i="3" s="1"/>
  <c r="M197" i="3" a="1"/>
  <c r="M197" i="3" s="1"/>
  <c r="M198" i="3" a="1"/>
  <c r="M198" i="3" s="1"/>
  <c r="M199" i="3" a="1"/>
  <c r="M199" i="3" s="1"/>
  <c r="M200" i="3" a="1"/>
  <c r="M200" i="3" s="1"/>
  <c r="M201" i="3" a="1"/>
  <c r="M201" i="3" s="1"/>
  <c r="M202" i="3" a="1"/>
  <c r="M202" i="3" s="1"/>
  <c r="M203" i="3" a="1"/>
  <c r="M203" i="3" s="1"/>
  <c r="M204" i="3" a="1"/>
  <c r="M204" i="3" s="1"/>
  <c r="M205" i="3" a="1"/>
  <c r="M205" i="3" s="1"/>
  <c r="M206" i="3" a="1"/>
  <c r="M206" i="3" s="1"/>
  <c r="M207" i="3" a="1"/>
  <c r="M207" i="3" s="1"/>
  <c r="M208" i="3" a="1"/>
  <c r="M208" i="3" s="1"/>
  <c r="M209" i="3" a="1"/>
  <c r="M209" i="3" s="1"/>
  <c r="M210" i="3" a="1"/>
  <c r="M210" i="3" s="1"/>
  <c r="M211" i="3" a="1"/>
  <c r="M211" i="3" s="1"/>
  <c r="M212" i="3" a="1"/>
  <c r="M212" i="3" s="1"/>
  <c r="M213" i="3" a="1"/>
  <c r="M213" i="3" s="1"/>
  <c r="M214" i="3" a="1"/>
  <c r="M214" i="3" s="1"/>
  <c r="M215" i="3" a="1"/>
  <c r="M215" i="3" s="1"/>
  <c r="M216" i="3" a="1"/>
  <c r="M216" i="3" s="1"/>
  <c r="M217" i="3" a="1"/>
  <c r="M217" i="3" s="1"/>
  <c r="M218" i="3" a="1"/>
  <c r="M218" i="3" s="1"/>
  <c r="M219" i="3" a="1"/>
  <c r="M219" i="3" s="1"/>
  <c r="M220" i="3" a="1"/>
  <c r="M220" i="3" s="1"/>
  <c r="M221" i="3" a="1"/>
  <c r="M221" i="3" s="1"/>
  <c r="M222" i="3" a="1"/>
  <c r="M222" i="3" s="1"/>
  <c r="M223" i="3" a="1"/>
  <c r="M223" i="3" s="1"/>
  <c r="M224" i="3" a="1"/>
  <c r="M224" i="3" s="1"/>
  <c r="M225" i="3" a="1"/>
  <c r="M225" i="3" s="1"/>
  <c r="M226" i="3" a="1"/>
  <c r="M226" i="3" s="1"/>
  <c r="M227" i="3" a="1"/>
  <c r="M227" i="3" s="1"/>
  <c r="M228" i="3" a="1"/>
  <c r="M228" i="3" s="1"/>
  <c r="M229" i="3" a="1"/>
  <c r="M229" i="3" s="1"/>
  <c r="M230" i="3" a="1"/>
  <c r="M230" i="3" s="1"/>
  <c r="M231" i="3" a="1"/>
  <c r="M231" i="3" s="1"/>
  <c r="M232" i="3" a="1"/>
  <c r="M232" i="3" s="1"/>
  <c r="M233" i="3" a="1"/>
  <c r="M233" i="3" s="1"/>
  <c r="M234" i="3" a="1"/>
  <c r="M234" i="3" s="1"/>
  <c r="M235" i="3" a="1"/>
  <c r="M235" i="3" s="1"/>
  <c r="M236" i="3" a="1"/>
  <c r="M236" i="3" s="1"/>
  <c r="M237" i="3" a="1"/>
  <c r="M237" i="3" s="1"/>
  <c r="M238" i="3" a="1"/>
  <c r="M238" i="3" s="1"/>
  <c r="M239" i="3" a="1"/>
  <c r="M239" i="3" s="1"/>
  <c r="M240" i="3" a="1"/>
  <c r="M240" i="3" s="1"/>
  <c r="M241" i="3" a="1"/>
  <c r="M241" i="3" s="1"/>
  <c r="M242" i="3" a="1"/>
  <c r="M242" i="3" s="1"/>
  <c r="M243" i="3" a="1"/>
  <c r="M243" i="3" s="1"/>
  <c r="M244" i="3" a="1"/>
  <c r="M244" i="3" s="1"/>
  <c r="M245" i="3" a="1"/>
  <c r="M245" i="3" s="1"/>
  <c r="M246" i="3" a="1"/>
  <c r="M246" i="3" s="1"/>
  <c r="M247" i="3" a="1"/>
  <c r="M247" i="3" s="1"/>
  <c r="M248" i="3" a="1"/>
  <c r="M248" i="3" s="1"/>
  <c r="M249" i="3" a="1"/>
  <c r="M249" i="3" s="1"/>
  <c r="M250" i="3" a="1"/>
  <c r="M250" i="3" s="1"/>
  <c r="M251" i="3" a="1"/>
  <c r="M251" i="3" s="1"/>
  <c r="M252" i="3" a="1"/>
  <c r="M252" i="3" s="1"/>
  <c r="M253" i="3" a="1"/>
  <c r="M253" i="3" s="1"/>
  <c r="M254" i="3" a="1"/>
  <c r="M254" i="3" s="1"/>
  <c r="M255" i="3" a="1"/>
  <c r="M255" i="3" s="1"/>
  <c r="M256" i="3" a="1"/>
  <c r="M256" i="3" s="1"/>
  <c r="M257" i="3" a="1"/>
  <c r="M257" i="3" s="1"/>
  <c r="M258" i="3" a="1"/>
  <c r="M258" i="3" s="1"/>
  <c r="M259" i="3" a="1"/>
  <c r="M259" i="3" s="1"/>
  <c r="M260" i="3" a="1"/>
  <c r="M260" i="3" s="1"/>
  <c r="M261" i="3" a="1"/>
  <c r="M261" i="3" s="1"/>
  <c r="M262" i="3" a="1"/>
  <c r="M262" i="3" s="1"/>
  <c r="M263" i="3" a="1"/>
  <c r="M263" i="3" s="1"/>
  <c r="M264" i="3" a="1"/>
  <c r="M264" i="3" s="1"/>
  <c r="M265" i="3" a="1"/>
  <c r="M265" i="3" s="1"/>
  <c r="M266" i="3" a="1"/>
  <c r="M266" i="3" s="1"/>
  <c r="M267" i="3" a="1"/>
  <c r="M267" i="3" s="1"/>
  <c r="M268" i="3" a="1"/>
  <c r="M268" i="3" s="1"/>
  <c r="M269" i="3" a="1"/>
  <c r="M269" i="3" s="1"/>
  <c r="M270" i="3" a="1"/>
  <c r="M270" i="3" s="1"/>
  <c r="M271" i="3" a="1"/>
  <c r="M271" i="3" s="1"/>
  <c r="M272" i="3" a="1"/>
  <c r="M272" i="3" s="1"/>
  <c r="M273" i="3" a="1"/>
  <c r="M273" i="3" s="1"/>
  <c r="M274" i="3" a="1"/>
  <c r="M274" i="3" s="1"/>
  <c r="M275" i="3" a="1"/>
  <c r="M275" i="3" s="1"/>
  <c r="M276" i="3" a="1"/>
  <c r="M276" i="3" s="1"/>
  <c r="M277" i="3" a="1"/>
  <c r="M277" i="3" s="1"/>
  <c r="M278" i="3" a="1"/>
  <c r="M278" i="3" s="1"/>
  <c r="M279" i="3" a="1"/>
  <c r="M279" i="3" s="1"/>
  <c r="M280" i="3" a="1"/>
  <c r="M280" i="3" s="1"/>
  <c r="M281" i="3" a="1"/>
  <c r="M281" i="3" s="1"/>
  <c r="M282" i="3" a="1"/>
  <c r="M282" i="3" s="1"/>
  <c r="M283" i="3" a="1"/>
  <c r="M283" i="3" s="1"/>
  <c r="M284" i="3" a="1"/>
  <c r="M284" i="3" s="1"/>
  <c r="M285" i="3" a="1"/>
  <c r="M285" i="3" s="1"/>
  <c r="M286" i="3" a="1"/>
  <c r="M286" i="3" s="1"/>
  <c r="M287" i="3" a="1"/>
  <c r="M287" i="3" s="1"/>
  <c r="M288" i="3" a="1"/>
  <c r="M288" i="3" s="1"/>
  <c r="M289" i="3" a="1"/>
  <c r="M289" i="3" s="1"/>
  <c r="M290" i="3" a="1"/>
  <c r="M290" i="3" s="1"/>
  <c r="M291" i="3" a="1"/>
  <c r="M291" i="3" s="1"/>
  <c r="M292" i="3" a="1"/>
  <c r="M292" i="3" s="1"/>
  <c r="M293" i="3" a="1"/>
  <c r="M293" i="3" s="1"/>
  <c r="M294" i="3" a="1"/>
  <c r="M294" i="3" s="1"/>
  <c r="M295" i="3" a="1"/>
  <c r="M295" i="3" s="1"/>
  <c r="M296" i="3" a="1"/>
  <c r="M296" i="3" s="1"/>
  <c r="M297" i="3" a="1"/>
  <c r="M297" i="3" s="1"/>
  <c r="M298" i="3" a="1"/>
  <c r="M298" i="3" s="1"/>
  <c r="M299" i="3" a="1"/>
  <c r="M299" i="3" s="1"/>
  <c r="M300" i="3" a="1"/>
  <c r="M300" i="3" s="1"/>
  <c r="M301" i="3" a="1"/>
  <c r="M301" i="3" s="1"/>
  <c r="M302" i="3" a="1"/>
  <c r="M302" i="3" s="1"/>
  <c r="M303" i="3" a="1"/>
  <c r="M303" i="3" s="1"/>
  <c r="M304" i="3" a="1"/>
  <c r="M304" i="3" s="1"/>
  <c r="M305" i="3" a="1"/>
  <c r="M305" i="3" s="1"/>
  <c r="M306" i="3" a="1"/>
  <c r="M306" i="3" s="1"/>
  <c r="M307" i="3" a="1"/>
  <c r="M307" i="3" s="1"/>
  <c r="M308" i="3" a="1"/>
  <c r="M308" i="3" s="1"/>
  <c r="M309" i="3" a="1"/>
  <c r="M309" i="3" s="1"/>
  <c r="M310" i="3" a="1"/>
  <c r="M310" i="3" s="1"/>
  <c r="M311" i="3" a="1"/>
  <c r="M311" i="3" s="1"/>
  <c r="M312" i="3" a="1"/>
  <c r="M312" i="3" s="1"/>
  <c r="M313" i="3" a="1"/>
  <c r="M313" i="3" s="1"/>
  <c r="M314" i="3" a="1"/>
  <c r="M314" i="3" s="1"/>
  <c r="M315" i="3" a="1"/>
  <c r="M315" i="3" s="1"/>
  <c r="M316" i="3" a="1"/>
  <c r="M316" i="3" s="1"/>
  <c r="M317" i="3" a="1"/>
  <c r="M317" i="3" s="1"/>
  <c r="M318" i="3" a="1"/>
  <c r="M318" i="3" s="1"/>
  <c r="M319" i="3" a="1"/>
  <c r="M319" i="3" s="1"/>
  <c r="M320" i="3" a="1"/>
  <c r="M320" i="3" s="1"/>
  <c r="M321" i="3" a="1"/>
  <c r="M321" i="3" s="1"/>
  <c r="M322" i="3" a="1"/>
  <c r="M322" i="3" s="1"/>
  <c r="M323" i="3" a="1"/>
  <c r="M323" i="3" s="1"/>
  <c r="M324" i="3" a="1"/>
  <c r="M324" i="3" s="1"/>
  <c r="M325" i="3" a="1"/>
  <c r="M325" i="3" s="1"/>
  <c r="M326" i="3" a="1"/>
  <c r="M326" i="3" s="1"/>
  <c r="M327" i="3" a="1"/>
  <c r="M327" i="3" s="1"/>
  <c r="M328" i="3" a="1"/>
  <c r="M328" i="3" s="1"/>
  <c r="M329" i="3" a="1"/>
  <c r="M329" i="3" s="1"/>
  <c r="M330" i="3" a="1"/>
  <c r="M330" i="3" s="1"/>
  <c r="M331" i="3" a="1"/>
  <c r="M331" i="3" s="1"/>
  <c r="M332" i="3" a="1"/>
  <c r="M332" i="3" s="1"/>
  <c r="M333" i="3" a="1"/>
  <c r="M333" i="3" s="1"/>
  <c r="M334" i="3" a="1"/>
  <c r="M334" i="3" s="1"/>
  <c r="M335" i="3" a="1"/>
  <c r="M335" i="3" s="1"/>
  <c r="M336" i="3" a="1"/>
  <c r="M336" i="3" s="1"/>
  <c r="M337" i="3" a="1"/>
  <c r="M337" i="3" s="1"/>
  <c r="M338" i="3" a="1"/>
  <c r="M338" i="3" s="1"/>
  <c r="M339" i="3" a="1"/>
  <c r="M339" i="3" s="1"/>
  <c r="M340" i="3" a="1"/>
  <c r="M340" i="3" s="1"/>
  <c r="M341" i="3" a="1"/>
  <c r="M341" i="3" s="1"/>
  <c r="M342" i="3" a="1"/>
  <c r="M342" i="3" s="1"/>
  <c r="M343" i="3" a="1"/>
  <c r="M343" i="3" s="1"/>
  <c r="M344" i="3" a="1"/>
  <c r="M344" i="3" s="1"/>
  <c r="M345" i="3" a="1"/>
  <c r="M345" i="3" s="1"/>
  <c r="M346" i="3" a="1"/>
  <c r="M346" i="3" s="1"/>
  <c r="M347" i="3" a="1"/>
  <c r="M347" i="3" s="1"/>
  <c r="M348" i="3" a="1"/>
  <c r="M348" i="3" s="1"/>
  <c r="M349" i="3" a="1"/>
  <c r="M349" i="3" s="1"/>
  <c r="M350" i="3" a="1"/>
  <c r="M350" i="3" s="1"/>
  <c r="M351" i="3" a="1"/>
  <c r="M351" i="3" s="1"/>
  <c r="M352" i="3" a="1"/>
  <c r="M352" i="3" s="1"/>
  <c r="M353" i="3" a="1"/>
  <c r="M353" i="3" s="1"/>
  <c r="M354" i="3" a="1"/>
  <c r="M354" i="3" s="1"/>
  <c r="M355" i="3" a="1"/>
  <c r="M355" i="3" s="1"/>
  <c r="M356" i="3" a="1"/>
  <c r="M356" i="3" s="1"/>
  <c r="M357" i="3" a="1"/>
  <c r="M357" i="3" s="1"/>
  <c r="M358" i="3" a="1"/>
  <c r="M358" i="3" s="1"/>
  <c r="M359" i="3" a="1"/>
  <c r="M359" i="3" s="1"/>
  <c r="M360" i="3" a="1"/>
  <c r="M360" i="3" s="1"/>
  <c r="M361" i="3" a="1"/>
  <c r="M361" i="3" s="1"/>
  <c r="M362" i="3" a="1"/>
  <c r="M362" i="3" s="1"/>
  <c r="M363" i="3" a="1"/>
  <c r="M363" i="3" s="1"/>
  <c r="M364" i="3" a="1"/>
  <c r="M364" i="3" s="1"/>
  <c r="M365" i="3" a="1"/>
  <c r="M365" i="3" s="1"/>
  <c r="M366" i="3" a="1"/>
  <c r="M366" i="3" s="1"/>
  <c r="M367" i="3" a="1"/>
  <c r="M367" i="3" s="1"/>
  <c r="M368" i="3" a="1"/>
  <c r="M368" i="3" s="1"/>
  <c r="M369" i="3" a="1"/>
  <c r="M369" i="3" s="1"/>
  <c r="M370" i="3" a="1"/>
  <c r="M370" i="3" s="1"/>
  <c r="M371" i="3" a="1"/>
  <c r="M371" i="3" s="1"/>
  <c r="M372" i="3" a="1"/>
  <c r="M372" i="3" s="1"/>
  <c r="M373" i="3" a="1"/>
  <c r="M373" i="3" s="1"/>
  <c r="M374" i="3" a="1"/>
  <c r="M374" i="3" s="1"/>
  <c r="M375" i="3" a="1"/>
  <c r="M375" i="3"/>
  <c r="M376" i="3" a="1"/>
  <c r="M376" i="3" s="1"/>
  <c r="M377" i="3" a="1"/>
  <c r="M377" i="3" s="1"/>
  <c r="M378" i="3" a="1"/>
  <c r="M378" i="3" s="1"/>
  <c r="M379" i="3" a="1"/>
  <c r="M379" i="3" s="1"/>
  <c r="M380" i="3" a="1"/>
  <c r="M380" i="3" s="1"/>
  <c r="M381" i="3" a="1"/>
  <c r="M381" i="3" s="1"/>
  <c r="M382" i="3" a="1"/>
  <c r="M382" i="3" s="1"/>
  <c r="M383" i="3" a="1"/>
  <c r="M383" i="3" s="1"/>
  <c r="M384" i="3" a="1"/>
  <c r="M384" i="3" s="1"/>
  <c r="M385" i="3" a="1"/>
  <c r="M385" i="3" s="1"/>
  <c r="M386" i="3" a="1"/>
  <c r="M386" i="3" s="1"/>
  <c r="M387" i="3" a="1"/>
  <c r="M387" i="3" s="1"/>
  <c r="M388" i="3" a="1"/>
  <c r="M388" i="3" s="1"/>
  <c r="M389" i="3" a="1"/>
  <c r="M389" i="3" s="1"/>
  <c r="M390" i="3" a="1"/>
  <c r="M390" i="3" s="1"/>
  <c r="M391" i="3" a="1"/>
  <c r="M391" i="3" s="1"/>
  <c r="M392" i="3" a="1"/>
  <c r="M392" i="3" s="1"/>
  <c r="M393" i="3" a="1"/>
  <c r="M393" i="3" s="1"/>
  <c r="M394" i="3" a="1"/>
  <c r="M394" i="3" s="1"/>
  <c r="M395" i="3" a="1"/>
  <c r="M395" i="3" s="1"/>
  <c r="M396" i="3" a="1"/>
  <c r="M396" i="3" s="1"/>
  <c r="M397" i="3" a="1"/>
  <c r="M397" i="3" s="1"/>
  <c r="M398" i="3" a="1"/>
  <c r="M398" i="3" s="1"/>
  <c r="M399" i="3" a="1"/>
  <c r="M399" i="3" s="1"/>
  <c r="M400" i="3" a="1"/>
  <c r="M400" i="3" s="1"/>
  <c r="M401" i="3" a="1"/>
  <c r="M401" i="3" s="1"/>
  <c r="M402" i="3" a="1"/>
  <c r="M402" i="3" s="1"/>
  <c r="M403" i="3" a="1"/>
  <c r="M403" i="3" s="1"/>
  <c r="M404" i="3" a="1"/>
  <c r="M404" i="3" s="1"/>
  <c r="M405" i="3" a="1"/>
  <c r="M405" i="3" s="1"/>
  <c r="M406" i="3" a="1"/>
  <c r="M406" i="3" s="1"/>
  <c r="M407" i="3" a="1"/>
  <c r="M407" i="3" s="1"/>
  <c r="M408" i="3" a="1"/>
  <c r="M408" i="3" s="1"/>
  <c r="M409" i="3" a="1"/>
  <c r="M409" i="3" s="1"/>
  <c r="M410" i="3" a="1"/>
  <c r="M410" i="3" s="1"/>
  <c r="M411" i="3" a="1"/>
  <c r="M411" i="3" s="1"/>
  <c r="M412" i="3" a="1"/>
  <c r="M412" i="3" s="1"/>
  <c r="M413" i="3" a="1"/>
  <c r="M413" i="3" s="1"/>
  <c r="M414" i="3" a="1"/>
  <c r="M414" i="3" s="1"/>
  <c r="M415" i="3" a="1"/>
  <c r="M415" i="3" s="1"/>
  <c r="M416" i="3" a="1"/>
  <c r="M416" i="3" s="1"/>
  <c r="M417" i="3" a="1"/>
  <c r="M417" i="3" s="1"/>
  <c r="M418" i="3" a="1"/>
  <c r="M418" i="3" s="1"/>
  <c r="M419" i="3" a="1"/>
  <c r="M419" i="3" s="1"/>
  <c r="M420" i="3" a="1"/>
  <c r="M420" i="3" s="1"/>
  <c r="M421" i="3" a="1"/>
  <c r="M421" i="3" s="1"/>
  <c r="M422" i="3" a="1"/>
  <c r="M422" i="3" s="1"/>
  <c r="M423" i="3" a="1"/>
  <c r="M423" i="3" s="1"/>
  <c r="M424" i="3" a="1"/>
  <c r="M424" i="3" s="1"/>
  <c r="M425" i="3" a="1"/>
  <c r="M425" i="3" s="1"/>
  <c r="M426" i="3" a="1"/>
  <c r="M426" i="3" s="1"/>
  <c r="M427" i="3" a="1"/>
  <c r="M427" i="3" s="1"/>
  <c r="M428" i="3" a="1"/>
  <c r="M428" i="3" s="1"/>
  <c r="M429" i="3" a="1"/>
  <c r="M429" i="3" s="1"/>
  <c r="M430" i="3" a="1"/>
  <c r="M430" i="3" s="1"/>
  <c r="M431" i="3" a="1"/>
  <c r="M431" i="3" s="1"/>
  <c r="M432" i="3" a="1"/>
  <c r="M432" i="3" s="1"/>
  <c r="M433" i="3" a="1"/>
  <c r="M433" i="3" s="1"/>
  <c r="M434" i="3" a="1"/>
  <c r="M434" i="3" s="1"/>
  <c r="M435" i="3" a="1"/>
  <c r="M435" i="3" s="1"/>
  <c r="M436" i="3" a="1"/>
  <c r="M436" i="3" s="1"/>
  <c r="M437" i="3" a="1"/>
  <c r="M437" i="3" s="1"/>
  <c r="M438" i="3" a="1"/>
  <c r="M438" i="3" s="1"/>
  <c r="M439" i="3" a="1"/>
  <c r="M439" i="3" s="1"/>
  <c r="M440" i="3" a="1"/>
  <c r="M440" i="3" s="1"/>
  <c r="M441" i="3" a="1"/>
  <c r="M441" i="3" s="1"/>
  <c r="M442" i="3" a="1"/>
  <c r="M442" i="3" s="1"/>
  <c r="M443" i="3" a="1"/>
  <c r="M443" i="3" s="1"/>
  <c r="M444" i="3" a="1"/>
  <c r="M444" i="3" s="1"/>
  <c r="M445" i="3" a="1"/>
  <c r="M445" i="3" s="1"/>
  <c r="M446" i="3" a="1"/>
  <c r="M446" i="3" s="1"/>
  <c r="M447" i="3" a="1"/>
  <c r="M447" i="3" s="1"/>
  <c r="M448" i="3" a="1"/>
  <c r="M448" i="3" s="1"/>
  <c r="M449" i="3" a="1"/>
  <c r="M449" i="3" s="1"/>
  <c r="M450" i="3" a="1"/>
  <c r="M450" i="3" s="1"/>
  <c r="M451" i="3" a="1"/>
  <c r="M451" i="3" s="1"/>
  <c r="M452" i="3" a="1"/>
  <c r="M452" i="3" s="1"/>
  <c r="M453" i="3" a="1"/>
  <c r="M453" i="3" s="1"/>
  <c r="M454" i="3" a="1"/>
  <c r="M454" i="3" s="1"/>
  <c r="M455" i="3" a="1"/>
  <c r="M455" i="3" s="1"/>
  <c r="M456" i="3" a="1"/>
  <c r="M456" i="3" s="1"/>
  <c r="M457" i="3" a="1"/>
  <c r="M457" i="3" s="1"/>
  <c r="M458" i="3" a="1"/>
  <c r="M458" i="3" s="1"/>
  <c r="M459" i="3" a="1"/>
  <c r="M459" i="3" s="1"/>
  <c r="M460" i="3" a="1"/>
  <c r="M460" i="3" s="1"/>
  <c r="M461" i="3" a="1"/>
  <c r="M461" i="3" s="1"/>
  <c r="M462" i="3" a="1"/>
  <c r="M462" i="3" s="1"/>
  <c r="M463" i="3" a="1"/>
  <c r="M463" i="3" s="1"/>
  <c r="M464" i="3" a="1"/>
  <c r="M464" i="3" s="1"/>
  <c r="M465" i="3" a="1"/>
  <c r="M465" i="3" s="1"/>
  <c r="M466" i="3" a="1"/>
  <c r="M466" i="3" s="1"/>
  <c r="M467" i="3" a="1"/>
  <c r="M467" i="3" s="1"/>
  <c r="M468" i="3" a="1"/>
  <c r="M468" i="3" s="1"/>
  <c r="M469" i="3" a="1"/>
  <c r="M469" i="3" s="1"/>
  <c r="M470" i="3" a="1"/>
  <c r="M470" i="3" s="1"/>
  <c r="M471" i="3" a="1"/>
  <c r="M471" i="3" s="1"/>
  <c r="M472" i="3" a="1"/>
  <c r="M472" i="3" s="1"/>
  <c r="M473" i="3" a="1"/>
  <c r="M473" i="3" s="1"/>
  <c r="M474" i="3" a="1"/>
  <c r="M474" i="3" s="1"/>
  <c r="M475" i="3" a="1"/>
  <c r="M475" i="3" s="1"/>
  <c r="M476" i="3" a="1"/>
  <c r="M476" i="3" s="1"/>
  <c r="M477" i="3" a="1"/>
  <c r="M477" i="3" s="1"/>
  <c r="M478" i="3" a="1"/>
  <c r="M478" i="3" s="1"/>
  <c r="M479" i="3" a="1"/>
  <c r="M479" i="3" s="1"/>
  <c r="M480" i="3" a="1"/>
  <c r="M480" i="3" s="1"/>
  <c r="M481" i="3" a="1"/>
  <c r="M481" i="3" s="1"/>
  <c r="M482" i="3" a="1"/>
  <c r="M482" i="3" s="1"/>
  <c r="M483" i="3" a="1"/>
  <c r="M483" i="3" s="1"/>
  <c r="M484" i="3" a="1"/>
  <c r="M484" i="3" s="1"/>
  <c r="M485" i="3" a="1"/>
  <c r="M485" i="3" s="1"/>
  <c r="M486" i="3" a="1"/>
  <c r="M486" i="3" s="1"/>
  <c r="M487" i="3" a="1"/>
  <c r="M487" i="3" s="1"/>
  <c r="M488" i="3" a="1"/>
  <c r="M488" i="3" s="1"/>
  <c r="M489" i="3" a="1"/>
  <c r="M489" i="3" s="1"/>
  <c r="M490" i="3" a="1"/>
  <c r="M490" i="3" s="1"/>
  <c r="M491" i="3" a="1"/>
  <c r="M491" i="3" s="1"/>
  <c r="M492" i="3" a="1"/>
  <c r="M492" i="3" s="1"/>
  <c r="M493" i="3" a="1"/>
  <c r="M493" i="3" s="1"/>
  <c r="M494" i="3" a="1"/>
  <c r="M494" i="3" s="1"/>
  <c r="M495" i="3" a="1"/>
  <c r="M495" i="3" s="1"/>
  <c r="M496" i="3" a="1"/>
  <c r="M496" i="3" s="1"/>
  <c r="M497" i="3" a="1"/>
  <c r="M497" i="3" s="1"/>
  <c r="M498" i="3" a="1"/>
  <c r="M498" i="3" s="1"/>
  <c r="M499" i="3" a="1"/>
  <c r="M499" i="3" s="1"/>
  <c r="M500" i="3" a="1"/>
  <c r="M500" i="3" s="1"/>
  <c r="M501" i="3" a="1"/>
  <c r="M501" i="3" s="1"/>
  <c r="M502" i="3" a="1"/>
  <c r="M502" i="3" s="1"/>
  <c r="M503" i="3" a="1"/>
  <c r="M503" i="3" s="1"/>
  <c r="M504" i="3" a="1"/>
  <c r="M504" i="3" s="1"/>
  <c r="M505" i="3" a="1"/>
  <c r="M505" i="3" s="1"/>
  <c r="M506" i="3" a="1"/>
  <c r="M506" i="3" s="1"/>
  <c r="M507" i="3" a="1"/>
  <c r="M507" i="3" s="1"/>
  <c r="M508" i="3" a="1"/>
  <c r="M508" i="3" s="1"/>
  <c r="M509" i="3" a="1"/>
  <c r="M509" i="3" s="1"/>
  <c r="M510" i="3" a="1"/>
  <c r="M510" i="3" s="1"/>
  <c r="M511" i="3" a="1"/>
  <c r="M511" i="3" s="1"/>
  <c r="M512" i="3" a="1"/>
  <c r="M512" i="3" s="1"/>
  <c r="M513" i="3" a="1"/>
  <c r="M513" i="3" s="1"/>
  <c r="M514" i="3" a="1"/>
  <c r="M514" i="3" s="1"/>
  <c r="M515" i="3" a="1"/>
  <c r="M515" i="3" s="1"/>
  <c r="M516" i="3" a="1"/>
  <c r="M516" i="3" s="1"/>
  <c r="M517" i="3" a="1"/>
  <c r="M517" i="3" s="1"/>
  <c r="M518" i="3" a="1"/>
  <c r="M518" i="3" s="1"/>
  <c r="M519" i="3" a="1"/>
  <c r="M519" i="3" s="1"/>
  <c r="M520" i="3" a="1"/>
  <c r="M520" i="3" s="1"/>
  <c r="M521" i="3" a="1"/>
  <c r="M521" i="3" s="1"/>
  <c r="M522" i="3" a="1"/>
  <c r="M522" i="3" s="1"/>
  <c r="M523" i="3" a="1"/>
  <c r="M523" i="3" s="1"/>
  <c r="M524" i="3" a="1"/>
  <c r="M524" i="3" s="1"/>
  <c r="M525" i="3" a="1"/>
  <c r="M525" i="3" s="1"/>
  <c r="M526" i="3" a="1"/>
  <c r="M526" i="3" s="1"/>
  <c r="M527" i="3" a="1"/>
  <c r="M527" i="3" s="1"/>
  <c r="M528" i="3" a="1"/>
  <c r="M528" i="3" s="1"/>
  <c r="M529" i="3" a="1"/>
  <c r="M529" i="3" s="1"/>
  <c r="M530" i="3" a="1"/>
  <c r="M530" i="3" s="1"/>
  <c r="M531" i="3" a="1"/>
  <c r="M531" i="3" s="1"/>
  <c r="M532" i="3" a="1"/>
  <c r="M532" i="3" s="1"/>
  <c r="M533" i="3" a="1"/>
  <c r="M533" i="3" s="1"/>
  <c r="M534" i="3" a="1"/>
  <c r="M534" i="3" s="1"/>
  <c r="M535" i="3" a="1"/>
  <c r="M535" i="3" s="1"/>
  <c r="M536" i="3" a="1"/>
  <c r="M536" i="3" s="1"/>
  <c r="M537" i="3" a="1"/>
  <c r="M537" i="3" s="1"/>
  <c r="M538" i="3" a="1"/>
  <c r="M538" i="3" s="1"/>
  <c r="M539" i="3" a="1"/>
  <c r="M539" i="3" s="1"/>
  <c r="M540" i="3" a="1"/>
  <c r="M540" i="3" s="1"/>
  <c r="M541" i="3" a="1"/>
  <c r="M541" i="3" s="1"/>
  <c r="M542" i="3" a="1"/>
  <c r="M542" i="3" s="1"/>
  <c r="M543" i="3" a="1"/>
  <c r="M543" i="3" s="1"/>
  <c r="M544" i="3" a="1"/>
  <c r="M544" i="3" s="1"/>
  <c r="M545" i="3" a="1"/>
  <c r="M545" i="3" s="1"/>
  <c r="M546" i="3" a="1"/>
  <c r="M546" i="3" s="1"/>
  <c r="M547" i="3" a="1"/>
  <c r="M547" i="3" s="1"/>
  <c r="M548" i="3" a="1"/>
  <c r="M548" i="3" s="1"/>
  <c r="M549" i="3" a="1"/>
  <c r="M549" i="3" s="1"/>
  <c r="M550" i="3" a="1"/>
  <c r="M550" i="3" s="1"/>
  <c r="M551" i="3" a="1"/>
  <c r="M551" i="3" s="1"/>
  <c r="M552" i="3" a="1"/>
  <c r="M552" i="3" s="1"/>
  <c r="M553" i="3" a="1"/>
  <c r="M553" i="3" s="1"/>
  <c r="M554" i="3" a="1"/>
  <c r="M554" i="3" s="1"/>
  <c r="M555" i="3" a="1"/>
  <c r="M555" i="3" s="1"/>
  <c r="M556" i="3" a="1"/>
  <c r="M556" i="3" s="1"/>
  <c r="M557" i="3" a="1"/>
  <c r="M557" i="3" s="1"/>
  <c r="M558" i="3" a="1"/>
  <c r="M558" i="3" s="1"/>
  <c r="M559" i="3" a="1"/>
  <c r="M559" i="3" s="1"/>
  <c r="M560" i="3" a="1"/>
  <c r="M560" i="3" s="1"/>
  <c r="M561" i="3" a="1"/>
  <c r="M561" i="3" s="1"/>
  <c r="M562" i="3" a="1"/>
  <c r="M562" i="3" s="1"/>
  <c r="M563" i="3" a="1"/>
  <c r="M563" i="3" s="1"/>
  <c r="M564" i="3" a="1"/>
  <c r="M564" i="3" s="1"/>
  <c r="M565" i="3" a="1"/>
  <c r="M565" i="3" s="1"/>
  <c r="M566" i="3" a="1"/>
  <c r="M566" i="3" s="1"/>
  <c r="M567" i="3" a="1"/>
  <c r="M567" i="3" s="1"/>
  <c r="M568" i="3" a="1"/>
  <c r="M568" i="3" s="1"/>
  <c r="M569" i="3" a="1"/>
  <c r="M569" i="3" s="1"/>
  <c r="M570" i="3" a="1"/>
  <c r="M570" i="3" s="1"/>
  <c r="M571" i="3" a="1"/>
  <c r="M571" i="3" s="1"/>
  <c r="M572" i="3" a="1"/>
  <c r="M572" i="3" s="1"/>
  <c r="M573" i="3" a="1"/>
  <c r="M573" i="3" s="1"/>
  <c r="U573" i="3" s="1"/>
  <c r="BI573" i="3" s="1"/>
  <c r="M574" i="3" a="1"/>
  <c r="M574" i="3" s="1"/>
  <c r="M575" i="3" a="1"/>
  <c r="M575" i="3" s="1"/>
  <c r="M576" i="3" a="1"/>
  <c r="M576" i="3" s="1"/>
  <c r="M577" i="3" a="1"/>
  <c r="M577" i="3" s="1"/>
  <c r="M578" i="3" a="1"/>
  <c r="M578" i="3" s="1"/>
  <c r="M579" i="3" a="1"/>
  <c r="M579" i="3" s="1"/>
  <c r="M580" i="3" a="1"/>
  <c r="M580" i="3" s="1"/>
  <c r="M581" i="3" a="1"/>
  <c r="M581" i="3" s="1"/>
  <c r="M582" i="3" a="1"/>
  <c r="M582" i="3" s="1"/>
  <c r="M583" i="3" a="1"/>
  <c r="M583" i="3" s="1"/>
  <c r="M584" i="3" a="1"/>
  <c r="M584" i="3" s="1"/>
  <c r="M585" i="3" a="1"/>
  <c r="M585" i="3" s="1"/>
  <c r="M586" i="3" a="1"/>
  <c r="M586" i="3" s="1"/>
  <c r="M587" i="3" a="1"/>
  <c r="M587" i="3" s="1"/>
  <c r="M588" i="3" a="1"/>
  <c r="M588" i="3" s="1"/>
  <c r="M589" i="3" a="1"/>
  <c r="M589" i="3" s="1"/>
  <c r="M590" i="3" a="1"/>
  <c r="M590" i="3" s="1"/>
  <c r="M591" i="3" a="1"/>
  <c r="M591" i="3" s="1"/>
  <c r="M592" i="3" a="1"/>
  <c r="M592" i="3" s="1"/>
  <c r="M593" i="3" a="1"/>
  <c r="M593" i="3" s="1"/>
  <c r="M594" i="3" a="1"/>
  <c r="M594" i="3" s="1"/>
  <c r="M595" i="3" a="1"/>
  <c r="M595" i="3" s="1"/>
  <c r="M596" i="3" a="1"/>
  <c r="M596" i="3" s="1"/>
  <c r="M597" i="3" a="1"/>
  <c r="M597" i="3" s="1"/>
  <c r="M598" i="3" a="1"/>
  <c r="M598" i="3" s="1"/>
  <c r="M599" i="3" a="1"/>
  <c r="M599" i="3" s="1"/>
  <c r="M600" i="3" a="1"/>
  <c r="M600" i="3" s="1"/>
  <c r="M601" i="3" a="1"/>
  <c r="M601" i="3" s="1"/>
  <c r="M602" i="3" a="1"/>
  <c r="M602" i="3" s="1"/>
  <c r="M603" i="3" a="1"/>
  <c r="M603" i="3" s="1"/>
  <c r="M604" i="3" a="1"/>
  <c r="M604" i="3" s="1"/>
  <c r="M605" i="3" a="1"/>
  <c r="M605" i="3" s="1"/>
  <c r="M606" i="3" a="1"/>
  <c r="M606" i="3" s="1"/>
  <c r="M607" i="3" a="1"/>
  <c r="M607" i="3" s="1"/>
  <c r="M608" i="3" a="1"/>
  <c r="M608" i="3" s="1"/>
  <c r="M609" i="3" a="1"/>
  <c r="M609" i="3" s="1"/>
  <c r="U609" i="3" s="1"/>
  <c r="BI609" i="3" s="1"/>
  <c r="M610" i="3" a="1"/>
  <c r="M610" i="3" s="1"/>
  <c r="M611" i="3" a="1"/>
  <c r="M611" i="3" s="1"/>
  <c r="M612" i="3" a="1"/>
  <c r="M612" i="3" s="1"/>
  <c r="M613" i="3" a="1"/>
  <c r="M613" i="3" s="1"/>
  <c r="M614" i="3" a="1"/>
  <c r="M614" i="3" s="1"/>
  <c r="M615" i="3" a="1"/>
  <c r="M615" i="3" s="1"/>
  <c r="M616" i="3" a="1"/>
  <c r="M616" i="3" s="1"/>
  <c r="M617" i="3" a="1"/>
  <c r="M617" i="3" s="1"/>
  <c r="M618" i="3" a="1"/>
  <c r="M618" i="3" s="1"/>
  <c r="M619" i="3" a="1"/>
  <c r="M619" i="3" s="1"/>
  <c r="M620" i="3" a="1"/>
  <c r="M620" i="3" s="1"/>
  <c r="M621" i="3" a="1"/>
  <c r="M621" i="3" s="1"/>
  <c r="U621" i="3" s="1"/>
  <c r="M622" i="3" a="1"/>
  <c r="M622" i="3" s="1"/>
  <c r="M623" i="3" a="1"/>
  <c r="M623" i="3" s="1"/>
  <c r="M624" i="3" a="1"/>
  <c r="M624" i="3" s="1"/>
  <c r="M625" i="3" a="1"/>
  <c r="M625" i="3" s="1"/>
  <c r="M626" i="3" a="1"/>
  <c r="M626" i="3" s="1"/>
  <c r="M627" i="3" a="1"/>
  <c r="M627" i="3" s="1"/>
  <c r="M628" i="3" a="1"/>
  <c r="M628" i="3" s="1"/>
  <c r="M629" i="3" a="1"/>
  <c r="M629" i="3" s="1"/>
  <c r="M630" i="3" a="1"/>
  <c r="M630" i="3" s="1"/>
  <c r="M631" i="3" a="1"/>
  <c r="M631" i="3" s="1"/>
  <c r="M632" i="3" a="1"/>
  <c r="M632" i="3" s="1"/>
  <c r="M633" i="3" a="1"/>
  <c r="M633" i="3" s="1"/>
  <c r="M634" i="3" a="1"/>
  <c r="M634" i="3" s="1"/>
  <c r="M635" i="3" a="1"/>
  <c r="M635" i="3" s="1"/>
  <c r="M636" i="3" a="1"/>
  <c r="M636" i="3" s="1"/>
  <c r="M637" i="3" a="1"/>
  <c r="M637" i="3" s="1"/>
  <c r="M638" i="3" a="1"/>
  <c r="M638" i="3" s="1"/>
  <c r="M639" i="3" a="1"/>
  <c r="M639" i="3" s="1"/>
  <c r="M640" i="3" a="1"/>
  <c r="M640" i="3" s="1"/>
  <c r="M641" i="3" a="1"/>
  <c r="M641" i="3" s="1"/>
  <c r="M642" i="3" a="1"/>
  <c r="M642" i="3" s="1"/>
  <c r="M643" i="3" a="1"/>
  <c r="M643" i="3" s="1"/>
  <c r="M644" i="3" a="1"/>
  <c r="M644" i="3" s="1"/>
  <c r="M645" i="3" a="1"/>
  <c r="M645" i="3" s="1"/>
  <c r="M646" i="3" a="1"/>
  <c r="M646" i="3" s="1"/>
  <c r="M647" i="3" a="1"/>
  <c r="M647" i="3" s="1"/>
  <c r="M648" i="3" a="1"/>
  <c r="M648" i="3" s="1"/>
  <c r="M649" i="3" a="1"/>
  <c r="M649" i="3" s="1"/>
  <c r="M650" i="3" a="1"/>
  <c r="M650" i="3" s="1"/>
  <c r="M651" i="3" a="1"/>
  <c r="M651" i="3" s="1"/>
  <c r="M652" i="3" a="1"/>
  <c r="M652" i="3" s="1"/>
  <c r="M653" i="3" a="1"/>
  <c r="M653" i="3" s="1"/>
  <c r="M654" i="3" a="1"/>
  <c r="M654" i="3" s="1"/>
  <c r="M655" i="3" a="1"/>
  <c r="M655" i="3" s="1"/>
  <c r="M656" i="3" a="1"/>
  <c r="M656" i="3" s="1"/>
  <c r="M657" i="3" a="1"/>
  <c r="M657" i="3" s="1"/>
  <c r="M658" i="3" a="1"/>
  <c r="M658" i="3" s="1"/>
  <c r="M659" i="3" a="1"/>
  <c r="M659" i="3" s="1"/>
  <c r="M660" i="3" a="1"/>
  <c r="M660" i="3" s="1"/>
  <c r="M661" i="3" a="1"/>
  <c r="M661" i="3" s="1"/>
  <c r="M662" i="3" a="1"/>
  <c r="M662" i="3" s="1"/>
  <c r="M663" i="3" a="1"/>
  <c r="M663" i="3" s="1"/>
  <c r="M664" i="3" a="1"/>
  <c r="M664" i="3" s="1"/>
  <c r="M665" i="3" a="1"/>
  <c r="M665" i="3" s="1"/>
  <c r="M666" i="3" a="1"/>
  <c r="M666" i="3" s="1"/>
  <c r="M667" i="3" a="1"/>
  <c r="M667" i="3" s="1"/>
  <c r="M668" i="3" a="1"/>
  <c r="M668" i="3" s="1"/>
  <c r="M669" i="3" a="1"/>
  <c r="M669" i="3" s="1"/>
  <c r="U669" i="3" s="1"/>
  <c r="BI669" i="3" s="1"/>
  <c r="M670" i="3" a="1"/>
  <c r="M670" i="3" s="1"/>
  <c r="M671" i="3" a="1"/>
  <c r="M671" i="3" s="1"/>
  <c r="M672" i="3" a="1"/>
  <c r="M672" i="3" s="1"/>
  <c r="M673" i="3" a="1"/>
  <c r="M673" i="3" s="1"/>
  <c r="M674" i="3" a="1"/>
  <c r="M674" i="3" s="1"/>
  <c r="M675" i="3" a="1"/>
  <c r="M675" i="3" s="1"/>
  <c r="M676" i="3" a="1"/>
  <c r="M676" i="3" s="1"/>
  <c r="M677" i="3" a="1"/>
  <c r="M677" i="3" s="1"/>
  <c r="M678" i="3" a="1"/>
  <c r="M678" i="3" s="1"/>
  <c r="M679" i="3" a="1"/>
  <c r="M679" i="3" s="1"/>
  <c r="M680" i="3" a="1"/>
  <c r="M680" i="3" s="1"/>
  <c r="M681" i="3" a="1"/>
  <c r="M681" i="3" s="1"/>
  <c r="M682" i="3" a="1"/>
  <c r="M682" i="3" s="1"/>
  <c r="M683" i="3" a="1"/>
  <c r="M683" i="3" s="1"/>
  <c r="M684" i="3" a="1"/>
  <c r="M684" i="3" s="1"/>
  <c r="M685" i="3" a="1"/>
  <c r="M685" i="3" s="1"/>
  <c r="M686" i="3" a="1"/>
  <c r="M686" i="3" s="1"/>
  <c r="M687" i="3" a="1"/>
  <c r="M687" i="3" s="1"/>
  <c r="M688" i="3" a="1"/>
  <c r="M688" i="3" s="1"/>
  <c r="M689" i="3" a="1"/>
  <c r="M689" i="3" s="1"/>
  <c r="M690" i="3" a="1"/>
  <c r="M690" i="3" s="1"/>
  <c r="M691" i="3" a="1"/>
  <c r="M691" i="3" s="1"/>
  <c r="M692" i="3" a="1"/>
  <c r="M692" i="3" s="1"/>
  <c r="M693" i="3" a="1"/>
  <c r="M693" i="3" s="1"/>
  <c r="M694" i="3" a="1"/>
  <c r="M694" i="3" s="1"/>
  <c r="M695" i="3" a="1"/>
  <c r="M695" i="3" s="1"/>
  <c r="M696" i="3" a="1"/>
  <c r="M696" i="3" s="1"/>
  <c r="M697" i="3" a="1"/>
  <c r="M697" i="3" s="1"/>
  <c r="M698" i="3" a="1"/>
  <c r="M698" i="3" s="1"/>
  <c r="M699" i="3" a="1"/>
  <c r="M699" i="3" s="1"/>
  <c r="M700" i="3" a="1"/>
  <c r="M700" i="3" s="1"/>
  <c r="M701" i="3" a="1"/>
  <c r="M701" i="3" s="1"/>
  <c r="M702" i="3" a="1"/>
  <c r="M702" i="3" s="1"/>
  <c r="M703" i="3" a="1"/>
  <c r="M703" i="3" s="1"/>
  <c r="M704" i="3" a="1"/>
  <c r="M704" i="3" s="1"/>
  <c r="M705" i="3" a="1"/>
  <c r="M705" i="3" s="1"/>
  <c r="M706" i="3" a="1"/>
  <c r="M706" i="3" s="1"/>
  <c r="M707" i="3" a="1"/>
  <c r="M707" i="3" s="1"/>
  <c r="M708" i="3" a="1"/>
  <c r="M708" i="3" s="1"/>
  <c r="M709" i="3" a="1"/>
  <c r="M709" i="3" s="1"/>
  <c r="M710" i="3" a="1"/>
  <c r="M710" i="3" s="1"/>
  <c r="M711" i="3" a="1"/>
  <c r="M711" i="3" s="1"/>
  <c r="M712" i="3" a="1"/>
  <c r="M712" i="3" s="1"/>
  <c r="M713" i="3" a="1"/>
  <c r="M713" i="3" s="1"/>
  <c r="M714" i="3" a="1"/>
  <c r="M714" i="3" s="1"/>
  <c r="M715" i="3" a="1"/>
  <c r="M715" i="3" s="1"/>
  <c r="M716" i="3" a="1"/>
  <c r="M716" i="3" s="1"/>
  <c r="M717" i="3" a="1"/>
  <c r="M717" i="3" s="1"/>
  <c r="M718" i="3" a="1"/>
  <c r="M718" i="3" s="1"/>
  <c r="M719" i="3" a="1"/>
  <c r="M719" i="3" s="1"/>
  <c r="M720" i="3" a="1"/>
  <c r="M720" i="3" s="1"/>
  <c r="M721" i="3" a="1"/>
  <c r="M721" i="3" s="1"/>
  <c r="M722" i="3" a="1"/>
  <c r="M722" i="3" s="1"/>
  <c r="M723" i="3" a="1"/>
  <c r="M723" i="3" s="1"/>
  <c r="M724" i="3" a="1"/>
  <c r="M724" i="3" s="1"/>
  <c r="M725" i="3" a="1"/>
  <c r="M725" i="3" s="1"/>
  <c r="M726" i="3" a="1"/>
  <c r="M726" i="3" s="1"/>
  <c r="M727" i="3" a="1"/>
  <c r="M727" i="3" s="1"/>
  <c r="M728" i="3" a="1"/>
  <c r="M728" i="3" s="1"/>
  <c r="M729" i="3" a="1"/>
  <c r="M729" i="3" s="1"/>
  <c r="M730" i="3" a="1"/>
  <c r="M730" i="3" s="1"/>
  <c r="M731" i="3" a="1"/>
  <c r="M731" i="3" s="1"/>
  <c r="M732" i="3" a="1"/>
  <c r="M732" i="3" s="1"/>
  <c r="M733" i="3" a="1"/>
  <c r="M733" i="3" s="1"/>
  <c r="M734" i="3" a="1"/>
  <c r="M734" i="3" s="1"/>
  <c r="M735" i="3" a="1"/>
  <c r="M735" i="3" s="1"/>
  <c r="M736" i="3" a="1"/>
  <c r="M736" i="3" s="1"/>
  <c r="M737" i="3" a="1"/>
  <c r="M737" i="3" s="1"/>
  <c r="M738" i="3" a="1"/>
  <c r="M738" i="3" s="1"/>
  <c r="M739" i="3" a="1"/>
  <c r="M739" i="3" s="1"/>
  <c r="M740" i="3" a="1"/>
  <c r="M740" i="3" s="1"/>
  <c r="M741" i="3" a="1"/>
  <c r="M741" i="3" s="1"/>
  <c r="M742" i="3" a="1"/>
  <c r="M742" i="3" s="1"/>
  <c r="M743" i="3" a="1"/>
  <c r="M743" i="3" s="1"/>
  <c r="M744" i="3" a="1"/>
  <c r="M744" i="3" s="1"/>
  <c r="M745" i="3" a="1"/>
  <c r="M745" i="3" s="1"/>
  <c r="M746" i="3" a="1"/>
  <c r="M746" i="3" s="1"/>
  <c r="M747" i="3" a="1"/>
  <c r="M747" i="3" s="1"/>
  <c r="M748" i="3" a="1"/>
  <c r="M748" i="3" s="1"/>
  <c r="M749" i="3" a="1"/>
  <c r="M749" i="3" s="1"/>
  <c r="M750" i="3" a="1"/>
  <c r="M750" i="3" s="1"/>
  <c r="M751" i="3" a="1"/>
  <c r="M751" i="3" s="1"/>
  <c r="M752" i="3" a="1"/>
  <c r="M752" i="3" s="1"/>
  <c r="M753" i="3" a="1"/>
  <c r="M753" i="3" s="1"/>
  <c r="M754" i="3" a="1"/>
  <c r="M754" i="3" s="1"/>
  <c r="M755" i="3" a="1"/>
  <c r="M755" i="3" s="1"/>
  <c r="M756" i="3" a="1"/>
  <c r="M756" i="3" s="1"/>
  <c r="M757" i="3" a="1"/>
  <c r="M757" i="3" s="1"/>
  <c r="M758" i="3" a="1"/>
  <c r="M758" i="3" s="1"/>
  <c r="M759" i="3" a="1"/>
  <c r="M759" i="3" s="1"/>
  <c r="M760" i="3" a="1"/>
  <c r="M760" i="3" s="1"/>
  <c r="M761" i="3" a="1"/>
  <c r="M761" i="3" s="1"/>
  <c r="M762" i="3" a="1"/>
  <c r="M762" i="3" s="1"/>
  <c r="M763" i="3" a="1"/>
  <c r="M763" i="3" s="1"/>
  <c r="M764" i="3" a="1"/>
  <c r="M764" i="3" s="1"/>
  <c r="M765" i="3" a="1"/>
  <c r="M765" i="3" s="1"/>
  <c r="M766" i="3" a="1"/>
  <c r="M766" i="3" s="1"/>
  <c r="M767" i="3" a="1"/>
  <c r="M767" i="3" s="1"/>
  <c r="M768" i="3" a="1"/>
  <c r="M768" i="3" s="1"/>
  <c r="M769" i="3" a="1"/>
  <c r="M769" i="3" s="1"/>
  <c r="M770" i="3" a="1"/>
  <c r="M770" i="3" s="1"/>
  <c r="M771" i="3" a="1"/>
  <c r="M771" i="3" s="1"/>
  <c r="M772" i="3" a="1"/>
  <c r="M772" i="3" s="1"/>
  <c r="M773" i="3" a="1"/>
  <c r="M773" i="3" s="1"/>
  <c r="U773" i="3" s="1"/>
  <c r="BI773" i="3" s="1"/>
  <c r="M774" i="3" a="1"/>
  <c r="M774" i="3" s="1"/>
  <c r="M775" i="3" a="1"/>
  <c r="M775" i="3" s="1"/>
  <c r="M776" i="3" a="1"/>
  <c r="M776" i="3" s="1"/>
  <c r="M777" i="3" a="1"/>
  <c r="M777" i="3" s="1"/>
  <c r="M778" i="3" a="1"/>
  <c r="M778" i="3" s="1"/>
  <c r="M779" i="3" a="1"/>
  <c r="M779" i="3" s="1"/>
  <c r="M780" i="3" a="1"/>
  <c r="M780" i="3" s="1"/>
  <c r="M781" i="3" a="1"/>
  <c r="M781" i="3" s="1"/>
  <c r="M782" i="3" a="1"/>
  <c r="M782" i="3" s="1"/>
  <c r="M783" i="3" a="1"/>
  <c r="M783" i="3" s="1"/>
  <c r="M784" i="3" a="1"/>
  <c r="M784" i="3" s="1"/>
  <c r="M785" i="3" a="1"/>
  <c r="M785" i="3" s="1"/>
  <c r="M786" i="3" a="1"/>
  <c r="M786" i="3" s="1"/>
  <c r="M787" i="3" a="1"/>
  <c r="M787" i="3" s="1"/>
  <c r="M788" i="3" a="1"/>
  <c r="M788" i="3" s="1"/>
  <c r="M789" i="3" a="1"/>
  <c r="M789" i="3" s="1"/>
  <c r="M790" i="3" a="1"/>
  <c r="M790" i="3" s="1"/>
  <c r="M791" i="3" a="1"/>
  <c r="M791" i="3" s="1"/>
  <c r="M792" i="3" a="1"/>
  <c r="M792" i="3" s="1"/>
  <c r="M793" i="3" a="1"/>
  <c r="M793" i="3" s="1"/>
  <c r="M794" i="3" a="1"/>
  <c r="M794" i="3" s="1"/>
  <c r="M795" i="3" a="1"/>
  <c r="M795" i="3" s="1"/>
  <c r="M796" i="3" a="1"/>
  <c r="M796" i="3" s="1"/>
  <c r="M797" i="3" a="1"/>
  <c r="M797" i="3" s="1"/>
  <c r="M798" i="3" a="1"/>
  <c r="M798" i="3" s="1"/>
  <c r="M799" i="3" a="1"/>
  <c r="M799" i="3" s="1"/>
  <c r="M800" i="3" a="1"/>
  <c r="M800" i="3" s="1"/>
  <c r="M801" i="3" a="1"/>
  <c r="M801" i="3" s="1"/>
  <c r="M802" i="3" a="1"/>
  <c r="M802" i="3" s="1"/>
  <c r="M803" i="3" a="1"/>
  <c r="M803" i="3" s="1"/>
  <c r="M804" i="3" a="1"/>
  <c r="M804" i="3" s="1"/>
  <c r="M805" i="3" a="1"/>
  <c r="M805" i="3" s="1"/>
  <c r="M806" i="3" a="1"/>
  <c r="M806" i="3" s="1"/>
  <c r="M807" i="3" a="1"/>
  <c r="M807" i="3" s="1"/>
  <c r="M808" i="3" a="1"/>
  <c r="M808" i="3" s="1"/>
  <c r="M809" i="3" a="1"/>
  <c r="M809" i="3" s="1"/>
  <c r="M810" i="3" a="1"/>
  <c r="M810" i="3" s="1"/>
  <c r="M811" i="3" a="1"/>
  <c r="M811" i="3" s="1"/>
  <c r="M812" i="3" a="1"/>
  <c r="M812" i="3" s="1"/>
  <c r="M813" i="3" a="1"/>
  <c r="M813" i="3" s="1"/>
  <c r="M814" i="3" a="1"/>
  <c r="M814" i="3" s="1"/>
  <c r="M815" i="3" a="1"/>
  <c r="M815" i="3" s="1"/>
  <c r="M816" i="3" a="1"/>
  <c r="M816" i="3" s="1"/>
  <c r="M817" i="3" a="1"/>
  <c r="M817" i="3" s="1"/>
  <c r="M818" i="3" a="1"/>
  <c r="M818" i="3" s="1"/>
  <c r="M819" i="3" a="1"/>
  <c r="M819" i="3" s="1"/>
  <c r="M820" i="3" a="1"/>
  <c r="M820" i="3" s="1"/>
  <c r="M821" i="3" a="1"/>
  <c r="M821" i="3" s="1"/>
  <c r="M822" i="3" a="1"/>
  <c r="M822" i="3" s="1"/>
  <c r="M823" i="3" a="1"/>
  <c r="M823" i="3" s="1"/>
  <c r="M824" i="3" a="1"/>
  <c r="M824" i="3" s="1"/>
  <c r="M825" i="3" a="1"/>
  <c r="M825" i="3" s="1"/>
  <c r="M826" i="3" a="1"/>
  <c r="M826" i="3" s="1"/>
  <c r="M827" i="3" a="1"/>
  <c r="M827" i="3" s="1"/>
  <c r="M828" i="3" a="1"/>
  <c r="M828" i="3" s="1"/>
  <c r="M829" i="3" a="1"/>
  <c r="M829" i="3" s="1"/>
  <c r="M830" i="3" a="1"/>
  <c r="M830" i="3" s="1"/>
  <c r="M831" i="3" a="1"/>
  <c r="M831" i="3" s="1"/>
  <c r="M832" i="3" a="1"/>
  <c r="M832" i="3" s="1"/>
  <c r="M833" i="3" a="1"/>
  <c r="M833" i="3" s="1"/>
  <c r="M834" i="3" a="1"/>
  <c r="M834" i="3" s="1"/>
  <c r="M835" i="3" a="1"/>
  <c r="M835" i="3" s="1"/>
  <c r="M836" i="3" a="1"/>
  <c r="M836" i="3" s="1"/>
  <c r="M837" i="3" a="1"/>
  <c r="M837" i="3" s="1"/>
  <c r="M838" i="3" a="1"/>
  <c r="M838" i="3" s="1"/>
  <c r="M839" i="3" a="1"/>
  <c r="M839" i="3" s="1"/>
  <c r="M840" i="3" a="1"/>
  <c r="M840" i="3" s="1"/>
  <c r="M841" i="3" a="1"/>
  <c r="M841" i="3" s="1"/>
  <c r="M842" i="3" a="1"/>
  <c r="M842" i="3" s="1"/>
  <c r="M843" i="3" a="1"/>
  <c r="M843" i="3" s="1"/>
  <c r="M844" i="3" a="1"/>
  <c r="M844" i="3" s="1"/>
  <c r="M845" i="3" a="1"/>
  <c r="M845" i="3" s="1"/>
  <c r="M846" i="3" a="1"/>
  <c r="M846" i="3" s="1"/>
  <c r="M847" i="3" a="1"/>
  <c r="M847" i="3" s="1"/>
  <c r="M848" i="3" a="1"/>
  <c r="M848" i="3" s="1"/>
  <c r="M849" i="3" a="1"/>
  <c r="M849" i="3" s="1"/>
  <c r="M850" i="3" a="1"/>
  <c r="M850" i="3" s="1"/>
  <c r="M851" i="3" a="1"/>
  <c r="M851" i="3" s="1"/>
  <c r="M852" i="3" a="1"/>
  <c r="M852" i="3" s="1"/>
  <c r="M853" i="3" a="1"/>
  <c r="M853" i="3" s="1"/>
  <c r="M854" i="3" a="1"/>
  <c r="M854" i="3" s="1"/>
  <c r="M855" i="3" a="1"/>
  <c r="M855" i="3" s="1"/>
  <c r="M856" i="3" a="1"/>
  <c r="M856" i="3" s="1"/>
  <c r="M857" i="3" a="1"/>
  <c r="M857" i="3" s="1"/>
  <c r="M858" i="3" a="1"/>
  <c r="M858" i="3" s="1"/>
  <c r="M859" i="3" a="1"/>
  <c r="M859" i="3" s="1"/>
  <c r="M860" i="3" a="1"/>
  <c r="M860" i="3" s="1"/>
  <c r="U860" i="3" s="1"/>
  <c r="BI860" i="3" s="1"/>
  <c r="M861" i="3" a="1"/>
  <c r="M861" i="3" s="1"/>
  <c r="M862" i="3" a="1"/>
  <c r="M862" i="3" s="1"/>
  <c r="M863" i="3" a="1"/>
  <c r="M863" i="3" s="1"/>
  <c r="M864" i="3" a="1"/>
  <c r="M864" i="3" s="1"/>
  <c r="M865" i="3" a="1"/>
  <c r="M865" i="3" s="1"/>
  <c r="M866" i="3" a="1"/>
  <c r="M866" i="3" s="1"/>
  <c r="M867" i="3" a="1"/>
  <c r="M867" i="3" s="1"/>
  <c r="M868" i="3" a="1"/>
  <c r="M868" i="3" s="1"/>
  <c r="M869" i="3" a="1"/>
  <c r="M869" i="3" s="1"/>
  <c r="M870" i="3" a="1"/>
  <c r="M870" i="3" s="1"/>
  <c r="M871" i="3" a="1"/>
  <c r="M871" i="3" s="1"/>
  <c r="M872" i="3" a="1"/>
  <c r="M872" i="3" s="1"/>
  <c r="M873" i="3" a="1"/>
  <c r="M873" i="3" s="1"/>
  <c r="M874" i="3" a="1"/>
  <c r="M874" i="3" s="1"/>
  <c r="M875" i="3" a="1"/>
  <c r="M875" i="3" s="1"/>
  <c r="M876" i="3" a="1"/>
  <c r="M876" i="3" s="1"/>
  <c r="M877" i="3" a="1"/>
  <c r="M877" i="3" s="1"/>
  <c r="M878" i="3" a="1"/>
  <c r="M878" i="3" s="1"/>
  <c r="M879" i="3" a="1"/>
  <c r="M879" i="3" s="1"/>
  <c r="M880" i="3" a="1"/>
  <c r="M880" i="3" s="1"/>
  <c r="M881" i="3" a="1"/>
  <c r="M881" i="3" s="1"/>
  <c r="M882" i="3" a="1"/>
  <c r="M882" i="3" s="1"/>
  <c r="M883" i="3" a="1"/>
  <c r="M883" i="3" s="1"/>
  <c r="M884" i="3" a="1"/>
  <c r="M884" i="3" s="1"/>
  <c r="U884" i="3" s="1"/>
  <c r="BI884" i="3" s="1"/>
  <c r="M885" i="3" a="1"/>
  <c r="M885" i="3" s="1"/>
  <c r="M886" i="3" a="1"/>
  <c r="M886" i="3" s="1"/>
  <c r="M887" i="3" a="1"/>
  <c r="M887" i="3" s="1"/>
  <c r="M888" i="3" a="1"/>
  <c r="M888" i="3" s="1"/>
  <c r="M889" i="3" a="1"/>
  <c r="M889" i="3" s="1"/>
  <c r="M890" i="3" a="1"/>
  <c r="M890" i="3" s="1"/>
  <c r="M891" i="3" a="1"/>
  <c r="M891" i="3" s="1"/>
  <c r="M892" i="3" a="1"/>
  <c r="M892" i="3" s="1"/>
  <c r="M893" i="3" a="1"/>
  <c r="M893" i="3" s="1"/>
  <c r="M894" i="3" a="1"/>
  <c r="M894" i="3" s="1"/>
  <c r="M895" i="3" a="1"/>
  <c r="M895" i="3" s="1"/>
  <c r="M896" i="3" a="1"/>
  <c r="M896" i="3" s="1"/>
  <c r="U896" i="3" s="1"/>
  <c r="BI896" i="3" s="1"/>
  <c r="M897" i="3" a="1"/>
  <c r="M897" i="3" s="1"/>
  <c r="M898" i="3" a="1"/>
  <c r="M898" i="3" s="1"/>
  <c r="M899" i="3" a="1"/>
  <c r="M899" i="3" s="1"/>
  <c r="M900" i="3" a="1"/>
  <c r="M900" i="3" s="1"/>
  <c r="M901" i="3" a="1"/>
  <c r="M901" i="3" s="1"/>
  <c r="M902" i="3" a="1"/>
  <c r="M902" i="3" s="1"/>
  <c r="M903" i="3" a="1"/>
  <c r="M903" i="3" s="1"/>
  <c r="M904" i="3" a="1"/>
  <c r="M904" i="3" s="1"/>
  <c r="M905" i="3" a="1"/>
  <c r="M905" i="3" s="1"/>
  <c r="M906" i="3" a="1"/>
  <c r="M906" i="3" s="1"/>
  <c r="M907" i="3" a="1"/>
  <c r="M907" i="3" s="1"/>
  <c r="M908" i="3" a="1"/>
  <c r="M908" i="3" s="1"/>
  <c r="M909" i="3" a="1"/>
  <c r="M909" i="3" s="1"/>
  <c r="M910" i="3" a="1"/>
  <c r="M910" i="3" s="1"/>
  <c r="M911" i="3" a="1"/>
  <c r="M911" i="3" s="1"/>
  <c r="M912" i="3" a="1"/>
  <c r="M912" i="3" s="1"/>
  <c r="M913" i="3" a="1"/>
  <c r="M913" i="3" s="1"/>
  <c r="M914" i="3" a="1"/>
  <c r="M914" i="3" s="1"/>
  <c r="M915" i="3" a="1"/>
  <c r="M915" i="3" s="1"/>
  <c r="M916" i="3" a="1"/>
  <c r="M916" i="3" s="1"/>
  <c r="M917" i="3" a="1"/>
  <c r="M917" i="3" s="1"/>
  <c r="M918" i="3" a="1"/>
  <c r="M918" i="3" s="1"/>
  <c r="M919" i="3" a="1"/>
  <c r="M919" i="3" s="1"/>
  <c r="M920" i="3" a="1"/>
  <c r="M920" i="3" s="1"/>
  <c r="U920" i="3" s="1"/>
  <c r="BI920" i="3" s="1"/>
  <c r="M921" i="3" a="1"/>
  <c r="M921" i="3" s="1"/>
  <c r="M922" i="3" a="1"/>
  <c r="M922" i="3" s="1"/>
  <c r="M923" i="3" a="1"/>
  <c r="M923" i="3" s="1"/>
  <c r="M924" i="3" a="1"/>
  <c r="M924" i="3" s="1"/>
  <c r="M925" i="3" a="1"/>
  <c r="M925" i="3" s="1"/>
  <c r="M926" i="3" a="1"/>
  <c r="M926" i="3" s="1"/>
  <c r="M927" i="3" a="1"/>
  <c r="M927" i="3" s="1"/>
  <c r="M928" i="3" a="1"/>
  <c r="M928" i="3" s="1"/>
  <c r="M929" i="3" a="1"/>
  <c r="M929" i="3" s="1"/>
  <c r="U929" i="3" s="1"/>
  <c r="BI929" i="3" s="1"/>
  <c r="M930" i="3" a="1"/>
  <c r="M930" i="3" s="1"/>
  <c r="M931" i="3" a="1"/>
  <c r="M931" i="3" s="1"/>
  <c r="M932" i="3" a="1"/>
  <c r="M932" i="3" s="1"/>
  <c r="U932" i="3" s="1"/>
  <c r="BI932" i="3" s="1"/>
  <c r="M933" i="3" a="1"/>
  <c r="M933" i="3" s="1"/>
  <c r="M934" i="3" a="1"/>
  <c r="M934" i="3" s="1"/>
  <c r="M935" i="3" a="1"/>
  <c r="M935" i="3" s="1"/>
  <c r="M936" i="3" a="1"/>
  <c r="M936" i="3" s="1"/>
  <c r="M937" i="3" a="1"/>
  <c r="M937" i="3" s="1"/>
  <c r="M938" i="3" a="1"/>
  <c r="M938" i="3" s="1"/>
  <c r="M939" i="3" a="1"/>
  <c r="M939" i="3" s="1"/>
  <c r="M940" i="3" a="1"/>
  <c r="M940" i="3" s="1"/>
  <c r="M941" i="3" a="1"/>
  <c r="M941" i="3" s="1"/>
  <c r="M942" i="3" a="1"/>
  <c r="M942" i="3" s="1"/>
  <c r="M943" i="3" a="1"/>
  <c r="M943" i="3" s="1"/>
  <c r="M944" i="3" a="1"/>
  <c r="M944" i="3" s="1"/>
  <c r="M945" i="3" a="1"/>
  <c r="M945" i="3" s="1"/>
  <c r="M946" i="3" a="1"/>
  <c r="M946" i="3" s="1"/>
  <c r="M947" i="3" a="1"/>
  <c r="M947" i="3" s="1"/>
  <c r="M948" i="3" a="1"/>
  <c r="M948" i="3" s="1"/>
  <c r="M949" i="3" a="1"/>
  <c r="M949" i="3" s="1"/>
  <c r="M950" i="3" a="1"/>
  <c r="M950" i="3" s="1"/>
  <c r="M951" i="3" a="1"/>
  <c r="M951" i="3" s="1"/>
  <c r="M952" i="3" a="1"/>
  <c r="M952" i="3" s="1"/>
  <c r="M953" i="3" a="1"/>
  <c r="M953" i="3" s="1"/>
  <c r="M954" i="3" a="1"/>
  <c r="M954" i="3" s="1"/>
  <c r="M955" i="3" a="1"/>
  <c r="M955" i="3" s="1"/>
  <c r="M956" i="3" a="1"/>
  <c r="M956" i="3" s="1"/>
  <c r="U956" i="3" s="1"/>
  <c r="BI956" i="3" s="1"/>
  <c r="M957" i="3" a="1"/>
  <c r="M957" i="3" s="1"/>
  <c r="M958" i="3" a="1"/>
  <c r="M958" i="3" s="1"/>
  <c r="M959" i="3" a="1"/>
  <c r="M959" i="3" s="1"/>
  <c r="M960" i="3" a="1"/>
  <c r="M960" i="3" s="1"/>
  <c r="M961" i="3" a="1"/>
  <c r="M961" i="3" s="1"/>
  <c r="M962" i="3" a="1"/>
  <c r="M962" i="3" s="1"/>
  <c r="M963" i="3" a="1"/>
  <c r="M963" i="3" s="1"/>
  <c r="M964" i="3" a="1"/>
  <c r="M964" i="3" s="1"/>
  <c r="M965" i="3" a="1"/>
  <c r="M965" i="3" s="1"/>
  <c r="M966" i="3" a="1"/>
  <c r="M966" i="3" s="1"/>
  <c r="M967" i="3" a="1"/>
  <c r="M967" i="3" s="1"/>
  <c r="M968" i="3" a="1"/>
  <c r="M968" i="3" s="1"/>
  <c r="M969" i="3" a="1"/>
  <c r="M969" i="3" s="1"/>
  <c r="M970" i="3" a="1"/>
  <c r="M970" i="3" s="1"/>
  <c r="M971" i="3" a="1"/>
  <c r="M971" i="3" s="1"/>
  <c r="M972" i="3" a="1"/>
  <c r="M972" i="3" s="1"/>
  <c r="M973" i="3" a="1"/>
  <c r="M973" i="3" s="1"/>
  <c r="M974" i="3" a="1"/>
  <c r="M974" i="3" s="1"/>
  <c r="M975" i="3" a="1"/>
  <c r="M975" i="3" s="1"/>
  <c r="M976" i="3" a="1"/>
  <c r="M976" i="3" s="1"/>
  <c r="M977" i="3" a="1"/>
  <c r="M977" i="3" s="1"/>
  <c r="U977" i="3" s="1"/>
  <c r="BI977" i="3" s="1"/>
  <c r="M978" i="3" a="1"/>
  <c r="M978" i="3" s="1"/>
  <c r="M979" i="3" a="1"/>
  <c r="M979" i="3" s="1"/>
  <c r="M980" i="3" a="1"/>
  <c r="M980" i="3" s="1"/>
  <c r="M981" i="3" a="1"/>
  <c r="M981" i="3" s="1"/>
  <c r="M982" i="3" a="1"/>
  <c r="M982" i="3" s="1"/>
  <c r="M983" i="3" a="1"/>
  <c r="M983" i="3" s="1"/>
  <c r="M984" i="3" a="1"/>
  <c r="M984" i="3" s="1"/>
  <c r="M985" i="3" a="1"/>
  <c r="M985" i="3" s="1"/>
  <c r="M986" i="3" a="1"/>
  <c r="M986" i="3" s="1"/>
  <c r="M987" i="3" a="1"/>
  <c r="M987" i="3" s="1"/>
  <c r="M988" i="3" a="1"/>
  <c r="M988" i="3" s="1"/>
  <c r="M989" i="3" a="1"/>
  <c r="M989" i="3" s="1"/>
  <c r="U989" i="3" s="1"/>
  <c r="BI989" i="3" s="1"/>
  <c r="M990" i="3" a="1"/>
  <c r="M990" i="3" s="1"/>
  <c r="U990" i="3" s="1"/>
  <c r="BI990" i="3" s="1"/>
  <c r="M991" i="3" a="1"/>
  <c r="M991" i="3" s="1"/>
  <c r="M992" i="3" a="1"/>
  <c r="M992" i="3" s="1"/>
  <c r="U992" i="3" s="1"/>
  <c r="BI992" i="3" s="1"/>
  <c r="M993" i="3" a="1"/>
  <c r="M993" i="3" s="1"/>
  <c r="M994" i="3" a="1"/>
  <c r="M994" i="3" s="1"/>
  <c r="M995" i="3" a="1"/>
  <c r="M995" i="3" s="1"/>
  <c r="M996" i="3" a="1"/>
  <c r="M996" i="3" s="1"/>
  <c r="M997" i="3" a="1"/>
  <c r="M997" i="3" s="1"/>
  <c r="M998" i="3" a="1"/>
  <c r="M998" i="3" s="1"/>
  <c r="M999" i="3" a="1"/>
  <c r="M999" i="3" s="1"/>
  <c r="M1000" i="3" a="1"/>
  <c r="M1000" i="3" s="1"/>
  <c r="U1000" i="3" s="1"/>
  <c r="BI1000" i="3" s="1"/>
  <c r="M1001" i="3" a="1"/>
  <c r="M1001" i="3" s="1"/>
  <c r="M1002" i="3" a="1"/>
  <c r="M1002" i="3" s="1"/>
  <c r="M1003" i="3" a="1"/>
  <c r="M1003" i="3" s="1"/>
  <c r="M1004" i="3" a="1"/>
  <c r="M1004" i="3" s="1"/>
  <c r="M1005" i="3" a="1"/>
  <c r="M1005" i="3" s="1"/>
  <c r="M1006" i="3" a="1"/>
  <c r="M1006" i="3" s="1"/>
  <c r="M1007" i="3" a="1"/>
  <c r="M1007" i="3" s="1"/>
  <c r="M1008" i="3" a="1"/>
  <c r="M1008" i="3" s="1"/>
  <c r="M1009" i="3" a="1"/>
  <c r="M1009" i="3" s="1"/>
  <c r="BI621" i="3"/>
  <c r="AC67" i="3"/>
  <c r="AC78" i="3"/>
  <c r="AC95" i="3"/>
  <c r="AC100" i="3"/>
  <c r="AC101" i="3"/>
  <c r="AC115" i="3"/>
  <c r="AC116" i="3"/>
  <c r="AC117" i="3"/>
  <c r="AC118" i="3"/>
  <c r="AC134" i="3"/>
  <c r="AC138" i="3"/>
  <c r="AC152" i="3"/>
  <c r="AC157" i="3"/>
  <c r="AC158" i="3"/>
  <c r="AC179" i="3"/>
  <c r="AC180" i="3"/>
  <c r="AC181" i="3"/>
  <c r="AC182" i="3"/>
  <c r="AC197" i="3"/>
  <c r="AC202" i="3"/>
  <c r="AC215" i="3"/>
  <c r="AC218" i="3"/>
  <c r="AC220" i="3"/>
  <c r="AC236" i="3"/>
  <c r="AC240" i="3"/>
  <c r="AC241" i="3"/>
  <c r="AC242" i="3"/>
  <c r="AC245" i="3"/>
  <c r="AC262" i="3"/>
  <c r="AC264" i="3"/>
  <c r="AC281" i="3"/>
  <c r="AC282" i="3"/>
  <c r="AC283" i="3"/>
  <c r="AC284" i="3"/>
  <c r="AC285" i="3"/>
  <c r="AC299" i="3"/>
  <c r="AC300" i="3"/>
  <c r="AC306" i="3"/>
  <c r="AC319" i="3"/>
  <c r="AC328" i="3"/>
  <c r="AC329" i="3"/>
  <c r="AC330" i="3"/>
  <c r="AC345" i="3"/>
  <c r="AC346" i="3"/>
  <c r="AC347" i="3"/>
  <c r="AC348" i="3"/>
  <c r="AC369" i="3"/>
  <c r="AC370" i="3"/>
  <c r="AC372" i="3"/>
  <c r="AC378" i="3"/>
  <c r="AC393" i="3"/>
  <c r="AC396" i="3"/>
  <c r="AC397" i="3"/>
  <c r="AC402" i="3"/>
  <c r="AC404" i="3"/>
  <c r="AC426" i="3"/>
  <c r="AC434" i="3"/>
  <c r="AC435" i="3"/>
  <c r="AC460" i="3"/>
  <c r="AC461" i="3"/>
  <c r="AC462" i="3"/>
  <c r="AC466" i="3"/>
  <c r="AC467" i="3"/>
  <c r="AC485" i="3"/>
  <c r="AC488" i="3"/>
  <c r="AC492" i="3"/>
  <c r="AC511" i="3"/>
  <c r="AC512" i="3"/>
  <c r="AC513" i="3"/>
  <c r="AC514" i="3"/>
  <c r="AC518" i="3"/>
  <c r="AC534" i="3"/>
  <c r="AC535" i="3"/>
  <c r="AC536" i="3"/>
  <c r="AC537" i="3"/>
  <c r="AC540" i="3"/>
  <c r="AC558" i="3"/>
  <c r="AC559" i="3"/>
  <c r="AC560" i="3"/>
  <c r="AC571" i="3"/>
  <c r="AC572" i="3"/>
  <c r="AC575" i="3"/>
  <c r="AC576" i="3"/>
  <c r="AC577" i="3"/>
  <c r="AC601" i="3"/>
  <c r="AC607" i="3"/>
  <c r="AC618" i="3"/>
  <c r="AC619" i="3"/>
  <c r="AC642" i="3"/>
  <c r="AC643" i="3"/>
  <c r="AC646" i="3"/>
  <c r="AC648" i="3"/>
  <c r="AC649" i="3"/>
  <c r="AC667" i="3"/>
  <c r="AC668" i="3"/>
  <c r="AC676" i="3"/>
  <c r="AC677" i="3"/>
  <c r="AC683" i="3"/>
  <c r="AC712" i="3"/>
  <c r="AC723" i="3"/>
  <c r="AC724" i="3"/>
  <c r="AC725" i="3"/>
  <c r="AC726" i="3"/>
  <c r="AC745" i="3"/>
  <c r="AC750" i="3"/>
  <c r="AC753" i="3"/>
  <c r="AC754" i="3"/>
  <c r="AC755" i="3"/>
  <c r="AC770" i="3"/>
  <c r="AC775" i="3"/>
  <c r="AC776" i="3"/>
  <c r="AC778" i="3"/>
  <c r="AC781" i="3"/>
  <c r="AC800" i="3"/>
  <c r="AC801" i="3"/>
  <c r="AC802" i="3"/>
  <c r="AC804" i="3"/>
  <c r="AC805" i="3"/>
  <c r="AC819" i="3"/>
  <c r="AC824" i="3"/>
  <c r="AC826" i="3"/>
  <c r="AC827" i="3"/>
  <c r="AC830" i="3"/>
  <c r="AC831" i="3"/>
  <c r="AC849" i="3"/>
  <c r="AC851" i="3"/>
  <c r="AC853" i="3"/>
  <c r="AC855" i="3"/>
  <c r="AC858" i="3"/>
  <c r="AC860" i="3"/>
  <c r="AC874" i="3"/>
  <c r="AC877" i="3"/>
  <c r="AC878" i="3"/>
  <c r="AC879" i="3"/>
  <c r="AC882" i="3"/>
  <c r="AC884" i="3"/>
  <c r="AC894" i="3"/>
  <c r="AC896" i="3"/>
  <c r="AC897" i="3"/>
  <c r="AC898" i="3"/>
  <c r="AC900" i="3"/>
  <c r="AC901" i="3"/>
  <c r="AC912" i="3"/>
  <c r="AC920" i="3"/>
  <c r="AC921" i="3"/>
  <c r="AC931" i="3"/>
  <c r="AC932" i="3"/>
  <c r="AC934" i="3"/>
  <c r="AC948" i="3"/>
  <c r="AC954" i="3"/>
  <c r="AC955" i="3"/>
  <c r="AC956" i="3"/>
  <c r="AC963" i="3"/>
  <c r="AC967" i="3"/>
  <c r="AC970" i="3"/>
  <c r="AC981" i="3"/>
  <c r="AC988" i="3"/>
  <c r="AC990" i="3"/>
  <c r="AC991" i="3"/>
  <c r="AC994" i="3"/>
  <c r="AC1003" i="3"/>
  <c r="AC1005" i="3"/>
  <c r="AC1008" i="3"/>
  <c r="AC1009" i="3"/>
  <c r="T8" i="36"/>
  <c r="F118" i="6" s="1"/>
  <c r="T9" i="36"/>
  <c r="F119" i="6" s="1"/>
  <c r="T10" i="36"/>
  <c r="T15" i="36"/>
  <c r="T17" i="36"/>
  <c r="F126" i="6" s="1"/>
  <c r="T18" i="36"/>
  <c r="F121" i="39" s="1"/>
  <c r="T19" i="36"/>
  <c r="T20" i="36"/>
  <c r="T21" i="36"/>
  <c r="T22" i="36"/>
  <c r="T23" i="36"/>
  <c r="T24" i="36"/>
  <c r="T25" i="36"/>
  <c r="T26" i="36"/>
  <c r="T27" i="36"/>
  <c r="T28" i="36"/>
  <c r="T29" i="36"/>
  <c r="T30" i="36"/>
  <c r="T31" i="36"/>
  <c r="T32" i="36"/>
  <c r="T33" i="36"/>
  <c r="T34" i="36"/>
  <c r="T35" i="36"/>
  <c r="T36" i="36"/>
  <c r="T37" i="36"/>
  <c r="T38" i="36"/>
  <c r="T39" i="36"/>
  <c r="T40" i="36"/>
  <c r="T41" i="36"/>
  <c r="T42" i="36"/>
  <c r="T43" i="36"/>
  <c r="T44" i="36"/>
  <c r="T45" i="36"/>
  <c r="T46" i="36"/>
  <c r="T47" i="36"/>
  <c r="T48" i="36"/>
  <c r="T49" i="36"/>
  <c r="T50" i="36"/>
  <c r="T51" i="36"/>
  <c r="T52" i="36"/>
  <c r="T53" i="36"/>
  <c r="T54" i="36"/>
  <c r="T55" i="36"/>
  <c r="T56" i="36"/>
  <c r="T57" i="36"/>
  <c r="N60" i="3" a="1"/>
  <c r="N60" i="3" s="1"/>
  <c r="N61" i="3" a="1"/>
  <c r="N61" i="3" s="1"/>
  <c r="N62" i="3" a="1"/>
  <c r="N62" i="3" s="1"/>
  <c r="N63" i="3" a="1"/>
  <c r="N63" i="3" s="1"/>
  <c r="N64" i="3" a="1"/>
  <c r="N64" i="3" s="1"/>
  <c r="N65" i="3" a="1"/>
  <c r="N65" i="3" s="1"/>
  <c r="V65" i="3" s="1"/>
  <c r="N66" i="3" a="1"/>
  <c r="N66" i="3" s="1"/>
  <c r="N67" i="3" a="1"/>
  <c r="N67" i="3" s="1"/>
  <c r="N68" i="3" a="1"/>
  <c r="N68" i="3" s="1"/>
  <c r="V68" i="3" s="1"/>
  <c r="N69" i="3" a="1"/>
  <c r="N69" i="3" s="1"/>
  <c r="N70" i="3" a="1"/>
  <c r="N70" i="3" s="1"/>
  <c r="N71" i="3" a="1"/>
  <c r="N71" i="3" s="1"/>
  <c r="N72" i="3" a="1"/>
  <c r="N72" i="3" s="1"/>
  <c r="N73" i="3" a="1"/>
  <c r="N73" i="3" s="1"/>
  <c r="N74" i="3" a="1"/>
  <c r="N74" i="3" s="1"/>
  <c r="N75" i="3" a="1"/>
  <c r="N75" i="3" s="1"/>
  <c r="N76" i="3" a="1"/>
  <c r="N76" i="3" s="1"/>
  <c r="N77" i="3" a="1"/>
  <c r="N77" i="3" s="1"/>
  <c r="V77" i="3" s="1"/>
  <c r="N78" i="3" a="1"/>
  <c r="N78" i="3" s="1"/>
  <c r="N79" i="3" a="1"/>
  <c r="N79" i="3" s="1"/>
  <c r="V79" i="3" s="1"/>
  <c r="BJ79" i="3" s="1"/>
  <c r="N80" i="3" a="1"/>
  <c r="N80" i="3" s="1"/>
  <c r="V80" i="3" s="1"/>
  <c r="N81" i="3" a="1"/>
  <c r="N81" i="3" s="1"/>
  <c r="N82" i="3" a="1"/>
  <c r="N82" i="3" s="1"/>
  <c r="V82" i="3" s="1"/>
  <c r="BJ82" i="3" s="1"/>
  <c r="N83" i="3" a="1"/>
  <c r="N83" i="3" s="1"/>
  <c r="V83" i="3" s="1"/>
  <c r="N84" i="3" a="1"/>
  <c r="N84" i="3" s="1"/>
  <c r="N85" i="3" a="1"/>
  <c r="N85" i="3" s="1"/>
  <c r="V85" i="3" s="1"/>
  <c r="N86" i="3" a="1"/>
  <c r="N86" i="3" s="1"/>
  <c r="N87" i="3" a="1"/>
  <c r="N87" i="3" s="1"/>
  <c r="N88" i="3" a="1"/>
  <c r="N88" i="3" s="1"/>
  <c r="N89" i="3" a="1"/>
  <c r="N89" i="3" s="1"/>
  <c r="V89" i="3" s="1"/>
  <c r="BJ89" i="3" s="1"/>
  <c r="N90" i="3" a="1"/>
  <c r="N90" i="3" s="1"/>
  <c r="N91" i="3" a="1"/>
  <c r="N91" i="3" s="1"/>
  <c r="N92" i="3" a="1"/>
  <c r="N92" i="3" s="1"/>
  <c r="N93" i="3" a="1"/>
  <c r="N93" i="3" s="1"/>
  <c r="N94" i="3" a="1"/>
  <c r="N94" i="3" s="1"/>
  <c r="V94" i="3" s="1"/>
  <c r="N95" i="3" a="1"/>
  <c r="N95" i="3" s="1"/>
  <c r="V95" i="3" s="1"/>
  <c r="N96" i="3" a="1"/>
  <c r="N96" i="3" s="1"/>
  <c r="N97" i="3" a="1"/>
  <c r="N97" i="3" s="1"/>
  <c r="V97" i="3" s="1"/>
  <c r="N98" i="3" a="1"/>
  <c r="N98" i="3" s="1"/>
  <c r="N99" i="3" a="1"/>
  <c r="N99" i="3" s="1"/>
  <c r="N100" i="3" a="1"/>
  <c r="N100" i="3" s="1"/>
  <c r="N101" i="3" a="1"/>
  <c r="N101" i="3" s="1"/>
  <c r="N102" i="3" a="1"/>
  <c r="N102" i="3" s="1"/>
  <c r="N103" i="3" a="1"/>
  <c r="N103" i="3" s="1"/>
  <c r="N104" i="3" a="1"/>
  <c r="N104" i="3" s="1"/>
  <c r="N105" i="3" a="1"/>
  <c r="N105" i="3" s="1"/>
  <c r="V105" i="3" s="1"/>
  <c r="BJ105" i="3" s="1"/>
  <c r="N106" i="3" a="1"/>
  <c r="N106" i="3" s="1"/>
  <c r="V106" i="3" s="1"/>
  <c r="N107" i="3" a="1"/>
  <c r="N107" i="3" s="1"/>
  <c r="V107" i="3" s="1"/>
  <c r="N108" i="3" a="1"/>
  <c r="N108" i="3" s="1"/>
  <c r="V108" i="3" s="1"/>
  <c r="BJ108" i="3" s="1"/>
  <c r="N109" i="3" a="1"/>
  <c r="N109" i="3" s="1"/>
  <c r="V109" i="3" s="1"/>
  <c r="N110" i="3" a="1"/>
  <c r="N110" i="3" s="1"/>
  <c r="N111" i="3" a="1"/>
  <c r="N111" i="3" s="1"/>
  <c r="N112" i="3" a="1"/>
  <c r="N112" i="3" s="1"/>
  <c r="N113" i="3" a="1"/>
  <c r="N113" i="3" s="1"/>
  <c r="N114" i="3" a="1"/>
  <c r="N114" i="3" s="1"/>
  <c r="N115" i="3" a="1"/>
  <c r="N115" i="3" s="1"/>
  <c r="N116" i="3" a="1"/>
  <c r="N116" i="3" s="1"/>
  <c r="N117" i="3" a="1"/>
  <c r="N117" i="3" s="1"/>
  <c r="V117" i="3" s="1"/>
  <c r="BJ117" i="3" s="1"/>
  <c r="N118" i="3" a="1"/>
  <c r="N118" i="3" s="1"/>
  <c r="N119" i="3" a="1"/>
  <c r="N119" i="3" s="1"/>
  <c r="V119" i="3" s="1"/>
  <c r="N120" i="3" a="1"/>
  <c r="N120" i="3" s="1"/>
  <c r="N121" i="3" a="1"/>
  <c r="N121" i="3" s="1"/>
  <c r="V121" i="3" s="1"/>
  <c r="BJ121" i="3" s="1"/>
  <c r="N122" i="3" a="1"/>
  <c r="N122" i="3" s="1"/>
  <c r="V122" i="3" s="1"/>
  <c r="N123" i="3" a="1"/>
  <c r="N123" i="3" s="1"/>
  <c r="V123" i="3" s="1"/>
  <c r="N124" i="3" a="1"/>
  <c r="N124" i="3" s="1"/>
  <c r="V124" i="3" s="1"/>
  <c r="BJ124" i="3" s="1"/>
  <c r="N125" i="3" a="1"/>
  <c r="N125" i="3" s="1"/>
  <c r="N126" i="3" a="1"/>
  <c r="N126" i="3" s="1"/>
  <c r="N127" i="3" a="1"/>
  <c r="N127" i="3" s="1"/>
  <c r="V127" i="3" s="1"/>
  <c r="BJ127" i="3" s="1"/>
  <c r="N128" i="3" a="1"/>
  <c r="N128" i="3" s="1"/>
  <c r="N129" i="3" a="1"/>
  <c r="N129" i="3" s="1"/>
  <c r="V129" i="3" s="1"/>
  <c r="BJ129" i="3" s="1"/>
  <c r="N130" i="3" a="1"/>
  <c r="N130" i="3" s="1"/>
  <c r="N131" i="3" a="1"/>
  <c r="N131" i="3" s="1"/>
  <c r="V131" i="3" s="1"/>
  <c r="N132" i="3" a="1"/>
  <c r="N132" i="3" s="1"/>
  <c r="N133" i="3" a="1"/>
  <c r="N133" i="3" s="1"/>
  <c r="V133" i="3" s="1"/>
  <c r="BJ133" i="3" s="1"/>
  <c r="N134" i="3" a="1"/>
  <c r="N134" i="3" s="1"/>
  <c r="V134" i="3" s="1"/>
  <c r="BJ134" i="3" s="1"/>
  <c r="N135" i="3" a="1"/>
  <c r="N135" i="3" s="1"/>
  <c r="V135" i="3" s="1"/>
  <c r="N136" i="3" a="1"/>
  <c r="N136" i="3" s="1"/>
  <c r="N137" i="3" a="1"/>
  <c r="N137" i="3" s="1"/>
  <c r="N138" i="3" a="1"/>
  <c r="N138" i="3" s="1"/>
  <c r="V138" i="3" s="1"/>
  <c r="N139" i="3" a="1"/>
  <c r="N139" i="3" s="1"/>
  <c r="N140" i="3" a="1"/>
  <c r="N140" i="3" s="1"/>
  <c r="N141" i="3" a="1"/>
  <c r="N141" i="3" s="1"/>
  <c r="V141" i="3" s="1"/>
  <c r="BJ141" i="3" s="1"/>
  <c r="N142" i="3" a="1"/>
  <c r="N142" i="3" s="1"/>
  <c r="V142" i="3" s="1"/>
  <c r="N143" i="3" a="1"/>
  <c r="N143" i="3" s="1"/>
  <c r="V143" i="3" s="1"/>
  <c r="N144" i="3" a="1"/>
  <c r="N144" i="3" s="1"/>
  <c r="N145" i="3" a="1"/>
  <c r="N145" i="3" s="1"/>
  <c r="V145" i="3" s="1"/>
  <c r="BJ145" i="3" s="1"/>
  <c r="N146" i="3" a="1"/>
  <c r="N146" i="3" s="1"/>
  <c r="V146" i="3" s="1"/>
  <c r="BJ146" i="3" s="1"/>
  <c r="N147" i="3" a="1"/>
  <c r="N147" i="3" s="1"/>
  <c r="V147" i="3" s="1"/>
  <c r="BJ147" i="3" s="1"/>
  <c r="N148" i="3" a="1"/>
  <c r="N148" i="3" s="1"/>
  <c r="V148" i="3" s="1"/>
  <c r="N149" i="3" a="1"/>
  <c r="N149" i="3" s="1"/>
  <c r="V149" i="3" s="1"/>
  <c r="N150" i="3" a="1"/>
  <c r="N150" i="3" s="1"/>
  <c r="N151" i="3" a="1"/>
  <c r="N151" i="3" s="1"/>
  <c r="V151" i="3" s="1"/>
  <c r="BJ151" i="3" s="1"/>
  <c r="N152" i="3" a="1"/>
  <c r="N152" i="3" s="1"/>
  <c r="V152" i="3" s="1"/>
  <c r="N153" i="3" a="1"/>
  <c r="N153" i="3" s="1"/>
  <c r="V153" i="3" s="1"/>
  <c r="N154" i="3" a="1"/>
  <c r="N154" i="3" s="1"/>
  <c r="V154" i="3" s="1"/>
  <c r="N155" i="3" a="1"/>
  <c r="N155" i="3" s="1"/>
  <c r="N156" i="3" a="1"/>
  <c r="N156" i="3" s="1"/>
  <c r="N157" i="3" a="1"/>
  <c r="N157" i="3" s="1"/>
  <c r="V157" i="3" s="1"/>
  <c r="N158" i="3" a="1"/>
  <c r="N158" i="3" s="1"/>
  <c r="N159" i="3" a="1"/>
  <c r="N159" i="3" s="1"/>
  <c r="N160" i="3" a="1"/>
  <c r="N160" i="3" s="1"/>
  <c r="V160" i="3" s="1"/>
  <c r="N161" i="3" a="1"/>
  <c r="N161" i="3" s="1"/>
  <c r="V161" i="3" s="1"/>
  <c r="BJ161" i="3" s="1"/>
  <c r="N162" i="3" a="1"/>
  <c r="N162" i="3" s="1"/>
  <c r="V162" i="3" s="1"/>
  <c r="BJ162" i="3" s="1"/>
  <c r="N163" i="3" a="1"/>
  <c r="N163" i="3" s="1"/>
  <c r="N164" i="3" a="1"/>
  <c r="N164" i="3" s="1"/>
  <c r="N165" i="3" a="1"/>
  <c r="N165" i="3" s="1"/>
  <c r="N166" i="3" a="1"/>
  <c r="N166" i="3" s="1"/>
  <c r="V166" i="3" s="1"/>
  <c r="N167" i="3" a="1"/>
  <c r="N167" i="3" s="1"/>
  <c r="V167" i="3" s="1"/>
  <c r="N168" i="3" a="1"/>
  <c r="N168" i="3" s="1"/>
  <c r="V168" i="3" s="1"/>
  <c r="BJ168" i="3" s="1"/>
  <c r="N169" i="3" a="1"/>
  <c r="N169" i="3" s="1"/>
  <c r="V169" i="3" s="1"/>
  <c r="N170" i="3" a="1"/>
  <c r="N170" i="3" s="1"/>
  <c r="N171" i="3" a="1"/>
  <c r="N171" i="3" s="1"/>
  <c r="N172" i="3" a="1"/>
  <c r="N172" i="3" s="1"/>
  <c r="V172" i="3" s="1"/>
  <c r="N173" i="3" a="1"/>
  <c r="N173" i="3" s="1"/>
  <c r="V173" i="3" s="1"/>
  <c r="BJ173" i="3" s="1"/>
  <c r="N174" i="3" a="1"/>
  <c r="N174" i="3" s="1"/>
  <c r="N175" i="3" a="1"/>
  <c r="N175" i="3" s="1"/>
  <c r="N176" i="3" a="1"/>
  <c r="N176" i="3" s="1"/>
  <c r="V176" i="3" s="1"/>
  <c r="BJ176" i="3" s="1"/>
  <c r="N177" i="3" a="1"/>
  <c r="N177" i="3" s="1"/>
  <c r="V177" i="3" s="1"/>
  <c r="N178" i="3" a="1"/>
  <c r="N178" i="3" s="1"/>
  <c r="V178" i="3" s="1"/>
  <c r="BJ178" i="3" s="1"/>
  <c r="N179" i="3" a="1"/>
  <c r="N179" i="3" s="1"/>
  <c r="V179" i="3" s="1"/>
  <c r="N180" i="3" a="1"/>
  <c r="N180" i="3" s="1"/>
  <c r="N181" i="3" a="1"/>
  <c r="N181" i="3" s="1"/>
  <c r="AD181" i="3" s="1"/>
  <c r="N182" i="3" a="1"/>
  <c r="N182" i="3" s="1"/>
  <c r="V182" i="3" s="1"/>
  <c r="BJ182" i="3" s="1"/>
  <c r="N183" i="3" a="1"/>
  <c r="N183" i="3" s="1"/>
  <c r="V183" i="3" s="1"/>
  <c r="N184" i="3" a="1"/>
  <c r="N184" i="3" s="1"/>
  <c r="V184" i="3" s="1"/>
  <c r="BJ184" i="3" s="1"/>
  <c r="N185" i="3" a="1"/>
  <c r="N185" i="3" s="1"/>
  <c r="N186" i="3" a="1"/>
  <c r="N186" i="3" s="1"/>
  <c r="N187" i="3" a="1"/>
  <c r="N187" i="3" s="1"/>
  <c r="N188" i="3" a="1"/>
  <c r="N188" i="3" s="1"/>
  <c r="V188" i="3" s="1"/>
  <c r="BJ188" i="3" s="1"/>
  <c r="N189" i="3" a="1"/>
  <c r="N189" i="3" s="1"/>
  <c r="V189" i="3" s="1"/>
  <c r="N190" i="3" a="1"/>
  <c r="N190" i="3" s="1"/>
  <c r="V190" i="3" s="1"/>
  <c r="N191" i="3" a="1"/>
  <c r="N191" i="3" s="1"/>
  <c r="V191" i="3" s="1"/>
  <c r="BJ191" i="3" s="1"/>
  <c r="N192" i="3" a="1"/>
  <c r="N192" i="3" s="1"/>
  <c r="N193" i="3" a="1"/>
  <c r="N193" i="3" s="1"/>
  <c r="N194" i="3" a="1"/>
  <c r="N194" i="3" s="1"/>
  <c r="V194" i="3" s="1"/>
  <c r="BJ194" i="3" s="1"/>
  <c r="N195" i="3" a="1"/>
  <c r="N195" i="3" s="1"/>
  <c r="V195" i="3" s="1"/>
  <c r="N196" i="3" a="1"/>
  <c r="N196" i="3" s="1"/>
  <c r="N197" i="3" a="1"/>
  <c r="N197" i="3" s="1"/>
  <c r="N198" i="3" a="1"/>
  <c r="N198" i="3" s="1"/>
  <c r="V198" i="3" s="1"/>
  <c r="BJ198" i="3" s="1"/>
  <c r="N199" i="3" a="1"/>
  <c r="N199" i="3" s="1"/>
  <c r="N200" i="3" a="1"/>
  <c r="N200" i="3" s="1"/>
  <c r="V200" i="3" s="1"/>
  <c r="N201" i="3" a="1"/>
  <c r="N201" i="3" s="1"/>
  <c r="V201" i="3" s="1"/>
  <c r="BJ201" i="3" s="1"/>
  <c r="N202" i="3" a="1"/>
  <c r="N202" i="3" s="1"/>
  <c r="V202" i="3" s="1"/>
  <c r="N203" i="3" a="1"/>
  <c r="N203" i="3" s="1"/>
  <c r="V203" i="3" s="1"/>
  <c r="N204" i="3" a="1"/>
  <c r="N204" i="3" s="1"/>
  <c r="N205" i="3" a="1"/>
  <c r="N205" i="3" s="1"/>
  <c r="N206" i="3" a="1"/>
  <c r="N206" i="3" s="1"/>
  <c r="N207" i="3" a="1"/>
  <c r="N207" i="3" s="1"/>
  <c r="V207" i="3" s="1"/>
  <c r="N208" i="3" a="1"/>
  <c r="N208" i="3" s="1"/>
  <c r="V208" i="3" s="1"/>
  <c r="BJ208" i="3" s="1"/>
  <c r="N209" i="3" a="1"/>
  <c r="N209" i="3" s="1"/>
  <c r="N210" i="3" a="1"/>
  <c r="N210" i="3" s="1"/>
  <c r="N211" i="3" a="1"/>
  <c r="N211" i="3" s="1"/>
  <c r="N212" i="3" a="1"/>
  <c r="N212" i="3" s="1"/>
  <c r="V212" i="3" s="1"/>
  <c r="N213" i="3" a="1"/>
  <c r="N213" i="3" s="1"/>
  <c r="V213" i="3" s="1"/>
  <c r="BJ213" i="3" s="1"/>
  <c r="N214" i="3" a="1"/>
  <c r="N214" i="3" s="1"/>
  <c r="V214" i="3" s="1"/>
  <c r="N215" i="3" a="1"/>
  <c r="N215" i="3" s="1"/>
  <c r="N216" i="3" a="1"/>
  <c r="N216" i="3" s="1"/>
  <c r="N217" i="3" a="1"/>
  <c r="N217" i="3" s="1"/>
  <c r="V217" i="3" s="1"/>
  <c r="N218" i="3" a="1"/>
  <c r="N218" i="3" s="1"/>
  <c r="V218" i="3" s="1"/>
  <c r="BJ218" i="3" s="1"/>
  <c r="N219" i="3" a="1"/>
  <c r="N219" i="3" s="1"/>
  <c r="N220" i="3" a="1"/>
  <c r="N220" i="3" s="1"/>
  <c r="N221" i="3" a="1"/>
  <c r="N221" i="3" s="1"/>
  <c r="N222" i="3" a="1"/>
  <c r="N222" i="3" s="1"/>
  <c r="V222" i="3" s="1"/>
  <c r="N223" i="3" a="1"/>
  <c r="N223" i="3" s="1"/>
  <c r="N224" i="3" a="1"/>
  <c r="N224" i="3" s="1"/>
  <c r="V224" i="3" s="1"/>
  <c r="BJ224" i="3" s="1"/>
  <c r="N225" i="3" a="1"/>
  <c r="N225" i="3" s="1"/>
  <c r="V225" i="3" s="1"/>
  <c r="N226" i="3" a="1"/>
  <c r="N226" i="3" s="1"/>
  <c r="V226" i="3" s="1"/>
  <c r="BJ226" i="3" s="1"/>
  <c r="N227" i="3" a="1"/>
  <c r="N227" i="3" s="1"/>
  <c r="N228" i="3" a="1"/>
  <c r="N228" i="3" s="1"/>
  <c r="N229" i="3" a="1"/>
  <c r="N229" i="3" s="1"/>
  <c r="V229" i="3" s="1"/>
  <c r="N230" i="3" a="1"/>
  <c r="N230" i="3" s="1"/>
  <c r="V230" i="3" s="1"/>
  <c r="BJ230" i="3" s="1"/>
  <c r="N231" i="3" a="1"/>
  <c r="N231" i="3" s="1"/>
  <c r="V231" i="3" s="1"/>
  <c r="N232" i="3" a="1"/>
  <c r="N232" i="3" s="1"/>
  <c r="N233" i="3" a="1"/>
  <c r="N233" i="3" s="1"/>
  <c r="V233" i="3" s="1"/>
  <c r="BJ233" i="3" s="1"/>
  <c r="N234" i="3" a="1"/>
  <c r="N234" i="3" s="1"/>
  <c r="N235" i="3" a="1"/>
  <c r="N235" i="3" s="1"/>
  <c r="N236" i="3" a="1"/>
  <c r="N236" i="3" s="1"/>
  <c r="V236" i="3" s="1"/>
  <c r="BJ236" i="3" s="1"/>
  <c r="N237" i="3" a="1"/>
  <c r="N237" i="3" s="1"/>
  <c r="V237" i="3" s="1"/>
  <c r="N238" i="3" a="1"/>
  <c r="N238" i="3" s="1"/>
  <c r="N239" i="3" a="1"/>
  <c r="N239" i="3" s="1"/>
  <c r="N240" i="3" a="1"/>
  <c r="N240" i="3" s="1"/>
  <c r="N241" i="3" a="1"/>
  <c r="N241" i="3" s="1"/>
  <c r="V241" i="3" s="1"/>
  <c r="N242" i="3" a="1"/>
  <c r="N242" i="3" s="1"/>
  <c r="V242" i="3" s="1"/>
  <c r="N243" i="3" a="1"/>
  <c r="N243" i="3" s="1"/>
  <c r="V243" i="3" s="1"/>
  <c r="BJ243" i="3" s="1"/>
  <c r="N244" i="3" a="1"/>
  <c r="N244" i="3" s="1"/>
  <c r="N245" i="3" a="1"/>
  <c r="N245" i="3" s="1"/>
  <c r="N246" i="3" a="1"/>
  <c r="N246" i="3" s="1"/>
  <c r="V246" i="3" s="1"/>
  <c r="BJ246" i="3" s="1"/>
  <c r="N247" i="3" a="1"/>
  <c r="N247" i="3" s="1"/>
  <c r="N248" i="3" a="1"/>
  <c r="N248" i="3" s="1"/>
  <c r="V248" i="3" s="1"/>
  <c r="N249" i="3" a="1"/>
  <c r="N249" i="3" s="1"/>
  <c r="V249" i="3" s="1"/>
  <c r="BJ249" i="3" s="1"/>
  <c r="N250" i="3" a="1"/>
  <c r="N250" i="3" s="1"/>
  <c r="N251" i="3" a="1"/>
  <c r="N251" i="3" s="1"/>
  <c r="N252" i="3" a="1"/>
  <c r="N252" i="3" s="1"/>
  <c r="N253" i="3" a="1"/>
  <c r="N253" i="3" s="1"/>
  <c r="V253" i="3" s="1"/>
  <c r="N254" i="3" a="1"/>
  <c r="N254" i="3" s="1"/>
  <c r="N255" i="3" a="1"/>
  <c r="N255" i="3" s="1"/>
  <c r="V255" i="3" s="1"/>
  <c r="BJ255" i="3" s="1"/>
  <c r="N256" i="3" a="1"/>
  <c r="N256" i="3" s="1"/>
  <c r="V256" i="3" s="1"/>
  <c r="BJ256" i="3" s="1"/>
  <c r="N257" i="3" a="1"/>
  <c r="N257" i="3" s="1"/>
  <c r="V257" i="3" s="1"/>
  <c r="N258" i="3" a="1"/>
  <c r="N258" i="3" s="1"/>
  <c r="N259" i="3" a="1"/>
  <c r="N259" i="3" s="1"/>
  <c r="N260" i="3" a="1"/>
  <c r="N260" i="3" s="1"/>
  <c r="V260" i="3" s="1"/>
  <c r="BJ260" i="3" s="1"/>
  <c r="N261" i="3" a="1"/>
  <c r="N261" i="3" s="1"/>
  <c r="V261" i="3" s="1"/>
  <c r="N262" i="3" a="1"/>
  <c r="N262" i="3" s="1"/>
  <c r="N263" i="3" a="1"/>
  <c r="N263" i="3" s="1"/>
  <c r="N264" i="3" a="1"/>
  <c r="N264" i="3" s="1"/>
  <c r="N265" i="3" a="1"/>
  <c r="N265" i="3" s="1"/>
  <c r="V265" i="3" s="1"/>
  <c r="BJ265" i="3" s="1"/>
  <c r="N266" i="3" a="1"/>
  <c r="N266" i="3" s="1"/>
  <c r="N267" i="3" a="1"/>
  <c r="N267" i="3" s="1"/>
  <c r="V267" i="3" s="1"/>
  <c r="BJ267" i="3" s="1"/>
  <c r="N268" i="3" a="1"/>
  <c r="N268" i="3" s="1"/>
  <c r="V268" i="3" s="1"/>
  <c r="BJ268" i="3" s="1"/>
  <c r="N269" i="3" a="1"/>
  <c r="N269" i="3" s="1"/>
  <c r="V269" i="3" s="1"/>
  <c r="N270" i="3" a="1"/>
  <c r="N270" i="3" s="1"/>
  <c r="N271" i="3" a="1"/>
  <c r="N271" i="3" s="1"/>
  <c r="N272" i="3" a="1"/>
  <c r="N272" i="3" s="1"/>
  <c r="V272" i="3" s="1"/>
  <c r="BJ272" i="3" s="1"/>
  <c r="N273" i="3" a="1"/>
  <c r="N273" i="3" s="1"/>
  <c r="N274" i="3" a="1"/>
  <c r="N274" i="3" s="1"/>
  <c r="N275" i="3" a="1"/>
  <c r="N275" i="3" s="1"/>
  <c r="N276" i="3" a="1"/>
  <c r="N276" i="3" s="1"/>
  <c r="V276" i="3" s="1"/>
  <c r="BJ276" i="3" s="1"/>
  <c r="N277" i="3" a="1"/>
  <c r="N277" i="3" s="1"/>
  <c r="V277" i="3" s="1"/>
  <c r="N278" i="3" a="1"/>
  <c r="N278" i="3" s="1"/>
  <c r="V278" i="3" s="1"/>
  <c r="BJ278" i="3" s="1"/>
  <c r="N279" i="3" a="1"/>
  <c r="N279" i="3" s="1"/>
  <c r="V279" i="3" s="1"/>
  <c r="BJ279" i="3" s="1"/>
  <c r="N280" i="3" a="1"/>
  <c r="N280" i="3" s="1"/>
  <c r="N281" i="3" a="1"/>
  <c r="N281" i="3" s="1"/>
  <c r="V281" i="3" s="1"/>
  <c r="N282" i="3" a="1"/>
  <c r="N282" i="3" s="1"/>
  <c r="N283" i="3" a="1"/>
  <c r="N283" i="3" s="1"/>
  <c r="N284" i="3" a="1"/>
  <c r="N284" i="3" s="1"/>
  <c r="N285" i="3" a="1"/>
  <c r="N285" i="3" s="1"/>
  <c r="V285" i="3" s="1"/>
  <c r="N286" i="3" a="1"/>
  <c r="N286" i="3" s="1"/>
  <c r="V286" i="3" s="1"/>
  <c r="BJ286" i="3" s="1"/>
  <c r="N287" i="3" a="1"/>
  <c r="N287" i="3" s="1"/>
  <c r="V287" i="3" s="1"/>
  <c r="N288" i="3" a="1"/>
  <c r="N288" i="3" s="1"/>
  <c r="N289" i="3" a="1"/>
  <c r="N289" i="3" s="1"/>
  <c r="V289" i="3" s="1"/>
  <c r="BJ289" i="3" s="1"/>
  <c r="N290" i="3" a="1"/>
  <c r="N290" i="3" s="1"/>
  <c r="V290" i="3" s="1"/>
  <c r="N291" i="3" a="1"/>
  <c r="N291" i="3" s="1"/>
  <c r="V291" i="3" s="1"/>
  <c r="N292" i="3" a="1"/>
  <c r="N292" i="3" s="1"/>
  <c r="V292" i="3" s="1"/>
  <c r="BJ292" i="3" s="1"/>
  <c r="N293" i="3" a="1"/>
  <c r="N293" i="3" s="1"/>
  <c r="V293" i="3" s="1"/>
  <c r="N294" i="3" a="1"/>
  <c r="N294" i="3" s="1"/>
  <c r="V294" i="3" s="1"/>
  <c r="N295" i="3" a="1"/>
  <c r="N295" i="3" s="1"/>
  <c r="N296" i="3" a="1"/>
  <c r="N296" i="3" s="1"/>
  <c r="N297" i="3" a="1"/>
  <c r="N297" i="3" s="1"/>
  <c r="V297" i="3" s="1"/>
  <c r="N298" i="3" a="1"/>
  <c r="N298" i="3" s="1"/>
  <c r="N299" i="3" a="1"/>
  <c r="N299" i="3" s="1"/>
  <c r="V299" i="3" s="1"/>
  <c r="BJ299" i="3" s="1"/>
  <c r="N300" i="3" a="1"/>
  <c r="N300" i="3" s="1"/>
  <c r="V300" i="3" s="1"/>
  <c r="BJ300" i="3" s="1"/>
  <c r="N301" i="3" a="1"/>
  <c r="N301" i="3" s="1"/>
  <c r="V301" i="3" s="1"/>
  <c r="N302" i="3" a="1"/>
  <c r="N302" i="3" s="1"/>
  <c r="V302" i="3" s="1"/>
  <c r="BJ302" i="3" s="1"/>
  <c r="N303" i="3" a="1"/>
  <c r="N303" i="3" s="1"/>
  <c r="V303" i="3" s="1"/>
  <c r="BJ303" i="3" s="1"/>
  <c r="N304" i="3" a="1"/>
  <c r="N304" i="3" s="1"/>
  <c r="N305" i="3" a="1"/>
  <c r="N305" i="3" s="1"/>
  <c r="V305" i="3" s="1"/>
  <c r="N306" i="3" a="1"/>
  <c r="N306" i="3" s="1"/>
  <c r="N307" i="3" a="1"/>
  <c r="N307" i="3" s="1"/>
  <c r="N308" i="3" a="1"/>
  <c r="N308" i="3" s="1"/>
  <c r="N309" i="3" a="1"/>
  <c r="N309" i="3" s="1"/>
  <c r="V309" i="3" s="1"/>
  <c r="N310" i="3" a="1"/>
  <c r="N310" i="3" s="1"/>
  <c r="V310" i="3" s="1"/>
  <c r="N311" i="3" a="1"/>
  <c r="N311" i="3" s="1"/>
  <c r="V311" i="3" s="1"/>
  <c r="N312" i="3" a="1"/>
  <c r="N312" i="3" s="1"/>
  <c r="N313" i="3" a="1"/>
  <c r="N313" i="3" s="1"/>
  <c r="V313" i="3" s="1"/>
  <c r="N314" i="3" a="1"/>
  <c r="N314" i="3" s="1"/>
  <c r="V314" i="3" s="1"/>
  <c r="N315" i="3" a="1"/>
  <c r="N315" i="3" s="1"/>
  <c r="V315" i="3" s="1"/>
  <c r="BJ315" i="3" s="1"/>
  <c r="N316" i="3" a="1"/>
  <c r="N316" i="3" s="1"/>
  <c r="V316" i="3" s="1"/>
  <c r="N317" i="3" a="1"/>
  <c r="N317" i="3" s="1"/>
  <c r="N318" i="3" a="1"/>
  <c r="N318" i="3" s="1"/>
  <c r="N319" i="3" a="1"/>
  <c r="N319" i="3" s="1"/>
  <c r="N320" i="3" a="1"/>
  <c r="N320" i="3" s="1"/>
  <c r="V320" i="3" s="1"/>
  <c r="BJ320" i="3" s="1"/>
  <c r="N321" i="3" a="1"/>
  <c r="N321" i="3" s="1"/>
  <c r="V321" i="3" s="1"/>
  <c r="BJ321" i="3" s="1"/>
  <c r="N322" i="3" a="1"/>
  <c r="N322" i="3" s="1"/>
  <c r="N323" i="3" a="1"/>
  <c r="N323" i="3" s="1"/>
  <c r="V323" i="3" s="1"/>
  <c r="N324" i="3" a="1"/>
  <c r="N324" i="3" s="1"/>
  <c r="V324" i="3" s="1"/>
  <c r="BJ324" i="3" s="1"/>
  <c r="N325" i="3" a="1"/>
  <c r="N325" i="3" s="1"/>
  <c r="V325" i="3" s="1"/>
  <c r="BJ325" i="3" s="1"/>
  <c r="N326" i="3" a="1"/>
  <c r="N326" i="3" s="1"/>
  <c r="N327" i="3" a="1"/>
  <c r="N327" i="3" s="1"/>
  <c r="V327" i="3" s="1"/>
  <c r="BJ327" i="3" s="1"/>
  <c r="N328" i="3" a="1"/>
  <c r="N328" i="3" s="1"/>
  <c r="V328" i="3" s="1"/>
  <c r="N329" i="3" a="1"/>
  <c r="N329" i="3" s="1"/>
  <c r="V329" i="3" s="1"/>
  <c r="BJ329" i="3" s="1"/>
  <c r="N330" i="3" a="1"/>
  <c r="N330" i="3" s="1"/>
  <c r="N331" i="3" a="1"/>
  <c r="N331" i="3" s="1"/>
  <c r="N332" i="3" a="1"/>
  <c r="N332" i="3" s="1"/>
  <c r="V332" i="3" s="1"/>
  <c r="N333" i="3" a="1"/>
  <c r="N333" i="3" s="1"/>
  <c r="AD333" i="3" s="1"/>
  <c r="N334" i="3" a="1"/>
  <c r="N334" i="3" s="1"/>
  <c r="V334" i="3" s="1"/>
  <c r="N335" i="3" a="1"/>
  <c r="N335" i="3" s="1"/>
  <c r="N336" i="3" a="1"/>
  <c r="N336" i="3" s="1"/>
  <c r="V336" i="3" s="1"/>
  <c r="N337" i="3" a="1"/>
  <c r="N337" i="3" s="1"/>
  <c r="AD337" i="3" s="1"/>
  <c r="N338" i="3" a="1"/>
  <c r="N338" i="3" s="1"/>
  <c r="V338" i="3" s="1"/>
  <c r="BJ338" i="3" s="1"/>
  <c r="N339" i="3" a="1"/>
  <c r="N339" i="3" s="1"/>
  <c r="V339" i="3" s="1"/>
  <c r="BJ339" i="3" s="1"/>
  <c r="N340" i="3" a="1"/>
  <c r="N340" i="3" s="1"/>
  <c r="N341" i="3" a="1"/>
  <c r="N341" i="3" s="1"/>
  <c r="N342" i="3" a="1"/>
  <c r="N342" i="3" s="1"/>
  <c r="V342" i="3" s="1"/>
  <c r="BJ342" i="3" s="1"/>
  <c r="N343" i="3" a="1"/>
  <c r="N343" i="3" s="1"/>
  <c r="V343" i="3" s="1"/>
  <c r="BJ343" i="3" s="1"/>
  <c r="N344" i="3" a="1"/>
  <c r="N344" i="3" s="1"/>
  <c r="V344" i="3" s="1"/>
  <c r="BJ344" i="3" s="1"/>
  <c r="N345" i="3" a="1"/>
  <c r="N345" i="3" s="1"/>
  <c r="V345" i="3" s="1"/>
  <c r="N346" i="3" a="1"/>
  <c r="N346" i="3" s="1"/>
  <c r="N347" i="3" a="1"/>
  <c r="N347" i="3" s="1"/>
  <c r="N348" i="3" a="1"/>
  <c r="N348" i="3" s="1"/>
  <c r="V348" i="3" s="1"/>
  <c r="N349" i="3" a="1"/>
  <c r="N349" i="3" s="1"/>
  <c r="V349" i="3" s="1"/>
  <c r="BJ349" i="3" s="1"/>
  <c r="N350" i="3" a="1"/>
  <c r="N350" i="3" s="1"/>
  <c r="AD350" i="3" s="1"/>
  <c r="N351" i="3" a="1"/>
  <c r="N351" i="3" s="1"/>
  <c r="N352" i="3" a="1"/>
  <c r="N352" i="3" s="1"/>
  <c r="V352" i="3" s="1"/>
  <c r="N353" i="3" a="1"/>
  <c r="N353" i="3" s="1"/>
  <c r="V353" i="3" s="1"/>
  <c r="BJ353" i="3" s="1"/>
  <c r="N354" i="3" a="1"/>
  <c r="N354" i="3" s="1"/>
  <c r="N355" i="3" a="1"/>
  <c r="N355" i="3" s="1"/>
  <c r="V355" i="3" s="1"/>
  <c r="BJ355" i="3" s="1"/>
  <c r="N356" i="3" a="1"/>
  <c r="N356" i="3" s="1"/>
  <c r="V356" i="3" s="1"/>
  <c r="BJ356" i="3" s="1"/>
  <c r="N357" i="3" a="1"/>
  <c r="N357" i="3" s="1"/>
  <c r="V357" i="3" s="1"/>
  <c r="BJ357" i="3" s="1"/>
  <c r="N358" i="3" a="1"/>
  <c r="N358" i="3" s="1"/>
  <c r="V358" i="3" s="1"/>
  <c r="N359" i="3" a="1"/>
  <c r="N359" i="3" s="1"/>
  <c r="V359" i="3" s="1"/>
  <c r="BJ359" i="3" s="1"/>
  <c r="N360" i="3" a="1"/>
  <c r="N360" i="3" s="1"/>
  <c r="V360" i="3" s="1"/>
  <c r="N361" i="3" a="1"/>
  <c r="N361" i="3" s="1"/>
  <c r="AD361" i="3" s="1"/>
  <c r="N362" i="3" a="1"/>
  <c r="N362" i="3" s="1"/>
  <c r="N363" i="3" a="1"/>
  <c r="N363" i="3" s="1"/>
  <c r="V363" i="3" s="1"/>
  <c r="N364" i="3" a="1"/>
  <c r="N364" i="3" s="1"/>
  <c r="V364" i="3" s="1"/>
  <c r="N365" i="3" a="1"/>
  <c r="N365" i="3" s="1"/>
  <c r="N366" i="3" a="1"/>
  <c r="N366" i="3" s="1"/>
  <c r="V366" i="3" s="1"/>
  <c r="BJ366" i="3" s="1"/>
  <c r="N367" i="3" a="1"/>
  <c r="N367" i="3" s="1"/>
  <c r="V367" i="3" s="1"/>
  <c r="BJ367" i="3" s="1"/>
  <c r="N368" i="3" a="1"/>
  <c r="N368" i="3" s="1"/>
  <c r="V368" i="3" s="1"/>
  <c r="BJ368" i="3" s="1"/>
  <c r="N369" i="3" a="1"/>
  <c r="N369" i="3" s="1"/>
  <c r="V369" i="3" s="1"/>
  <c r="BJ369" i="3" s="1"/>
  <c r="N370" i="3" a="1"/>
  <c r="N370" i="3" s="1"/>
  <c r="N371" i="3" a="1"/>
  <c r="N371" i="3" s="1"/>
  <c r="N372" i="3" a="1"/>
  <c r="N372" i="3" s="1"/>
  <c r="N373" i="3" a="1"/>
  <c r="N373" i="3" s="1"/>
  <c r="V373" i="3" s="1"/>
  <c r="N374" i="3" a="1"/>
  <c r="N374" i="3" s="1"/>
  <c r="N375" i="3" a="1"/>
  <c r="N375" i="3" s="1"/>
  <c r="N376" i="3" a="1"/>
  <c r="N376" i="3" s="1"/>
  <c r="N377" i="3" a="1"/>
  <c r="N377" i="3" s="1"/>
  <c r="V377" i="3" s="1"/>
  <c r="BJ377" i="3" s="1"/>
  <c r="N378" i="3" a="1"/>
  <c r="N378" i="3" s="1"/>
  <c r="N379" i="3" a="1"/>
  <c r="N379" i="3" s="1"/>
  <c r="N380" i="3" a="1"/>
  <c r="N380" i="3" s="1"/>
  <c r="N381" i="3" a="1"/>
  <c r="N381" i="3" s="1"/>
  <c r="V381" i="3" s="1"/>
  <c r="BJ381" i="3" s="1"/>
  <c r="N382" i="3" a="1"/>
  <c r="N382" i="3" s="1"/>
  <c r="AD382" i="3" s="1"/>
  <c r="N383" i="3" a="1"/>
  <c r="N383" i="3" s="1"/>
  <c r="V383" i="3" s="1"/>
  <c r="BJ383" i="3" s="1"/>
  <c r="N384" i="3" a="1"/>
  <c r="N384" i="3" s="1"/>
  <c r="V384" i="3" s="1"/>
  <c r="BJ384" i="3" s="1"/>
  <c r="N385" i="3" a="1"/>
  <c r="N385" i="3" s="1"/>
  <c r="V385" i="3" s="1"/>
  <c r="N386" i="3" a="1"/>
  <c r="N386" i="3" s="1"/>
  <c r="N387" i="3" a="1"/>
  <c r="N387" i="3" s="1"/>
  <c r="V387" i="3" s="1"/>
  <c r="BJ387" i="3" s="1"/>
  <c r="N388" i="3" a="1"/>
  <c r="N388" i="3" s="1"/>
  <c r="N389" i="3" a="1"/>
  <c r="N389" i="3" s="1"/>
  <c r="AD389" i="3" s="1"/>
  <c r="N390" i="3" a="1"/>
  <c r="N390" i="3" s="1"/>
  <c r="N391" i="3" a="1"/>
  <c r="N391" i="3" s="1"/>
  <c r="N392" i="3" a="1"/>
  <c r="N392" i="3" s="1"/>
  <c r="N393" i="3" a="1"/>
  <c r="N393" i="3" s="1"/>
  <c r="V393" i="3" s="1"/>
  <c r="BJ393" i="3" s="1"/>
  <c r="N394" i="3" a="1"/>
  <c r="N394" i="3" s="1"/>
  <c r="N395" i="3" a="1"/>
  <c r="N395" i="3" s="1"/>
  <c r="N396" i="3" a="1"/>
  <c r="N396" i="3" s="1"/>
  <c r="V396" i="3" s="1"/>
  <c r="BJ396" i="3" s="1"/>
  <c r="N397" i="3" a="1"/>
  <c r="N397" i="3" s="1"/>
  <c r="V397" i="3" s="1"/>
  <c r="N398" i="3" a="1"/>
  <c r="N398" i="3" s="1"/>
  <c r="V398" i="3" s="1"/>
  <c r="BJ398" i="3" s="1"/>
  <c r="N399" i="3" a="1"/>
  <c r="N399" i="3" s="1"/>
  <c r="N400" i="3" a="1"/>
  <c r="N400" i="3" s="1"/>
  <c r="V400" i="3" s="1"/>
  <c r="N401" i="3" a="1"/>
  <c r="N401" i="3" s="1"/>
  <c r="N402" i="3" a="1"/>
  <c r="N402" i="3" s="1"/>
  <c r="N403" i="3" a="1"/>
  <c r="N403" i="3" s="1"/>
  <c r="N404" i="3" a="1"/>
  <c r="N404" i="3" s="1"/>
  <c r="N405" i="3" a="1"/>
  <c r="N405" i="3" s="1"/>
  <c r="V405" i="3" s="1"/>
  <c r="BJ405" i="3" s="1"/>
  <c r="N406" i="3" a="1"/>
  <c r="N406" i="3" s="1"/>
  <c r="N407" i="3" a="1"/>
  <c r="N407" i="3" s="1"/>
  <c r="N408" i="3" a="1"/>
  <c r="N408" i="3" s="1"/>
  <c r="V408" i="3" s="1"/>
  <c r="N409" i="3" a="1"/>
  <c r="N409" i="3" s="1"/>
  <c r="N410" i="3" a="1"/>
  <c r="N410" i="3" s="1"/>
  <c r="N411" i="3" a="1"/>
  <c r="N411" i="3" s="1"/>
  <c r="N412" i="3" a="1"/>
  <c r="N412" i="3" s="1"/>
  <c r="V412" i="3" s="1"/>
  <c r="N413" i="3" a="1"/>
  <c r="N413" i="3" s="1"/>
  <c r="N414" i="3" a="1"/>
  <c r="N414" i="3" s="1"/>
  <c r="V414" i="3" s="1"/>
  <c r="BJ414" i="3" s="1"/>
  <c r="N415" i="3" a="1"/>
  <c r="N415" i="3" s="1"/>
  <c r="N416" i="3" a="1"/>
  <c r="N416" i="3" s="1"/>
  <c r="N417" i="3" a="1"/>
  <c r="N417" i="3" s="1"/>
  <c r="V417" i="3" s="1"/>
  <c r="BJ417" i="3" s="1"/>
  <c r="N418" i="3" a="1"/>
  <c r="N418" i="3" s="1"/>
  <c r="V418" i="3" s="1"/>
  <c r="BJ418" i="3" s="1"/>
  <c r="N419" i="3" a="1"/>
  <c r="N419" i="3" s="1"/>
  <c r="V419" i="3" s="1"/>
  <c r="N420" i="3" a="1"/>
  <c r="N420" i="3" s="1"/>
  <c r="N421" i="3" a="1"/>
  <c r="N421" i="3" s="1"/>
  <c r="N422" i="3" a="1"/>
  <c r="N422" i="3" s="1"/>
  <c r="N423" i="3" a="1"/>
  <c r="N423" i="3" s="1"/>
  <c r="N424" i="3" a="1"/>
  <c r="N424" i="3" s="1"/>
  <c r="AD424" i="3" s="1"/>
  <c r="N425" i="3" a="1"/>
  <c r="N425" i="3" s="1"/>
  <c r="V425" i="3" s="1"/>
  <c r="BJ425" i="3" s="1"/>
  <c r="N426" i="3" a="1"/>
  <c r="N426" i="3" s="1"/>
  <c r="N427" i="3" a="1"/>
  <c r="N427" i="3" s="1"/>
  <c r="N428" i="3" a="1"/>
  <c r="N428" i="3" s="1"/>
  <c r="V428" i="3" s="1"/>
  <c r="BJ428" i="3" s="1"/>
  <c r="N429" i="3" a="1"/>
  <c r="N429" i="3" s="1"/>
  <c r="N430" i="3" a="1"/>
  <c r="N430" i="3" s="1"/>
  <c r="N431" i="3" a="1"/>
  <c r="N431" i="3" s="1"/>
  <c r="N432" i="3" a="1"/>
  <c r="N432" i="3" s="1"/>
  <c r="V432" i="3" s="1"/>
  <c r="BJ432" i="3" s="1"/>
  <c r="N433" i="3" a="1"/>
  <c r="N433" i="3" s="1"/>
  <c r="V433" i="3" s="1"/>
  <c r="BJ433" i="3" s="1"/>
  <c r="N434" i="3" a="1"/>
  <c r="N434" i="3" s="1"/>
  <c r="N435" i="3" a="1"/>
  <c r="N435" i="3" s="1"/>
  <c r="N436" i="3" a="1"/>
  <c r="N436" i="3" s="1"/>
  <c r="V436" i="3" s="1"/>
  <c r="BJ436" i="3" s="1"/>
  <c r="N437" i="3" a="1"/>
  <c r="N437" i="3" s="1"/>
  <c r="V437" i="3" s="1"/>
  <c r="BJ437" i="3" s="1"/>
  <c r="N438" i="3" a="1"/>
  <c r="N438" i="3" s="1"/>
  <c r="V438" i="3" s="1"/>
  <c r="BJ438" i="3" s="1"/>
  <c r="N439" i="3" a="1"/>
  <c r="N439" i="3" s="1"/>
  <c r="N440" i="3" a="1"/>
  <c r="N440" i="3" s="1"/>
  <c r="V440" i="3" s="1"/>
  <c r="BJ440" i="3" s="1"/>
  <c r="N441" i="3" a="1"/>
  <c r="N441" i="3" s="1"/>
  <c r="V441" i="3" s="1"/>
  <c r="N442" i="3" a="1"/>
  <c r="N442" i="3" s="1"/>
  <c r="N443" i="3" a="1"/>
  <c r="N443" i="3" s="1"/>
  <c r="N444" i="3" a="1"/>
  <c r="N444" i="3" s="1"/>
  <c r="V444" i="3" s="1"/>
  <c r="BJ444" i="3" s="1"/>
  <c r="N445" i="3" a="1"/>
  <c r="N445" i="3" s="1"/>
  <c r="V445" i="3" s="1"/>
  <c r="BJ445" i="3" s="1"/>
  <c r="N446" i="3" a="1"/>
  <c r="N446" i="3" s="1"/>
  <c r="N447" i="3" a="1"/>
  <c r="N447" i="3" s="1"/>
  <c r="N448" i="3" a="1"/>
  <c r="N448" i="3" s="1"/>
  <c r="V448" i="3" s="1"/>
  <c r="BJ448" i="3" s="1"/>
  <c r="N449" i="3" a="1"/>
  <c r="N449" i="3" s="1"/>
  <c r="V449" i="3" s="1"/>
  <c r="N450" i="3" a="1"/>
  <c r="N450" i="3" s="1"/>
  <c r="N451" i="3" a="1"/>
  <c r="N451" i="3" s="1"/>
  <c r="N452" i="3" a="1"/>
  <c r="N452" i="3" s="1"/>
  <c r="N453" i="3" a="1"/>
  <c r="N453" i="3" s="1"/>
  <c r="N454" i="3" a="1"/>
  <c r="N454" i="3" s="1"/>
  <c r="N455" i="3" a="1"/>
  <c r="N455" i="3" s="1"/>
  <c r="V455" i="3" s="1"/>
  <c r="N456" i="3" a="1"/>
  <c r="N456" i="3" s="1"/>
  <c r="V456" i="3" s="1"/>
  <c r="BJ456" i="3" s="1"/>
  <c r="N457" i="3" a="1"/>
  <c r="N457" i="3" s="1"/>
  <c r="N458" i="3" a="1"/>
  <c r="N458" i="3" s="1"/>
  <c r="N459" i="3" a="1"/>
  <c r="N459" i="3" s="1"/>
  <c r="V459" i="3" s="1"/>
  <c r="N460" i="3" a="1"/>
  <c r="N460" i="3" s="1"/>
  <c r="N461" i="3" a="1"/>
  <c r="N461" i="3" s="1"/>
  <c r="V461" i="3" s="1"/>
  <c r="BJ461" i="3" s="1"/>
  <c r="N462" i="3" a="1"/>
  <c r="N462" i="3" s="1"/>
  <c r="N463" i="3" a="1"/>
  <c r="N463" i="3" s="1"/>
  <c r="N464" i="3" a="1"/>
  <c r="N464" i="3" s="1"/>
  <c r="N465" i="3" a="1"/>
  <c r="N465" i="3" s="1"/>
  <c r="N466" i="3" a="1"/>
  <c r="N466" i="3" s="1"/>
  <c r="N467" i="3" a="1"/>
  <c r="N467" i="3" s="1"/>
  <c r="N468" i="3" a="1"/>
  <c r="N468" i="3" s="1"/>
  <c r="N469" i="3" a="1"/>
  <c r="N469" i="3" s="1"/>
  <c r="N470" i="3" a="1"/>
  <c r="N470" i="3" s="1"/>
  <c r="N471" i="3" a="1"/>
  <c r="N471" i="3" s="1"/>
  <c r="V471" i="3" s="1"/>
  <c r="BJ471" i="3" s="1"/>
  <c r="N472" i="3" a="1"/>
  <c r="N472" i="3" s="1"/>
  <c r="V472" i="3" s="1"/>
  <c r="BJ472" i="3" s="1"/>
  <c r="N473" i="3" a="1"/>
  <c r="N473" i="3" s="1"/>
  <c r="V473" i="3" s="1"/>
  <c r="N474" i="3" a="1"/>
  <c r="N474" i="3" s="1"/>
  <c r="N475" i="3" a="1"/>
  <c r="N475" i="3" s="1"/>
  <c r="N476" i="3" a="1"/>
  <c r="N476" i="3" s="1"/>
  <c r="V476" i="3" s="1"/>
  <c r="BJ476" i="3" s="1"/>
  <c r="N477" i="3" a="1"/>
  <c r="N477" i="3" s="1"/>
  <c r="N478" i="3" a="1"/>
  <c r="N478" i="3" s="1"/>
  <c r="N479" i="3" a="1"/>
  <c r="N479" i="3" s="1"/>
  <c r="N480" i="3" a="1"/>
  <c r="N480" i="3" s="1"/>
  <c r="V480" i="3" s="1"/>
  <c r="BJ480" i="3" s="1"/>
  <c r="N481" i="3" a="1"/>
  <c r="N481" i="3" s="1"/>
  <c r="N482" i="3" a="1"/>
  <c r="N482" i="3" s="1"/>
  <c r="V482" i="3" s="1"/>
  <c r="BJ482" i="3" s="1"/>
  <c r="N483" i="3" a="1"/>
  <c r="N483" i="3" s="1"/>
  <c r="N484" i="3" a="1"/>
  <c r="N484" i="3" s="1"/>
  <c r="N485" i="3" a="1"/>
  <c r="N485" i="3" s="1"/>
  <c r="N486" i="3" a="1"/>
  <c r="N486" i="3" s="1"/>
  <c r="N487" i="3" a="1"/>
  <c r="N487" i="3" s="1"/>
  <c r="N488" i="3" a="1"/>
  <c r="N488" i="3" s="1"/>
  <c r="N489" i="3" a="1"/>
  <c r="N489" i="3" s="1"/>
  <c r="N490" i="3" a="1"/>
  <c r="N490" i="3" s="1"/>
  <c r="N491" i="3" a="1"/>
  <c r="N491" i="3" s="1"/>
  <c r="V491" i="3" s="1"/>
  <c r="BJ491" i="3" s="1"/>
  <c r="N492" i="3" a="1"/>
  <c r="N492" i="3" s="1"/>
  <c r="V492" i="3" s="1"/>
  <c r="BJ492" i="3" s="1"/>
  <c r="N493" i="3" a="1"/>
  <c r="N493" i="3" s="1"/>
  <c r="N494" i="3" a="1"/>
  <c r="N494" i="3" s="1"/>
  <c r="N495" i="3" a="1"/>
  <c r="N495" i="3" s="1"/>
  <c r="N496" i="3" a="1"/>
  <c r="N496" i="3" s="1"/>
  <c r="N497" i="3" a="1"/>
  <c r="N497" i="3" s="1"/>
  <c r="N498" i="3" a="1"/>
  <c r="N498" i="3" s="1"/>
  <c r="N499" i="3" a="1"/>
  <c r="N499" i="3" s="1"/>
  <c r="N500" i="3" a="1"/>
  <c r="N500" i="3" s="1"/>
  <c r="N501" i="3" a="1"/>
  <c r="N501" i="3" s="1"/>
  <c r="N502" i="3" a="1"/>
  <c r="N502" i="3" s="1"/>
  <c r="N503" i="3" a="1"/>
  <c r="N503" i="3" s="1"/>
  <c r="V503" i="3" s="1"/>
  <c r="N504" i="3" a="1"/>
  <c r="N504" i="3" s="1"/>
  <c r="V504" i="3" s="1"/>
  <c r="BJ504" i="3" s="1"/>
  <c r="N505" i="3" a="1"/>
  <c r="N505" i="3" s="1"/>
  <c r="N506" i="3" a="1"/>
  <c r="N506" i="3" s="1"/>
  <c r="N507" i="3" a="1"/>
  <c r="N507" i="3" s="1"/>
  <c r="N508" i="3" a="1"/>
  <c r="N508" i="3" s="1"/>
  <c r="N509" i="3" a="1"/>
  <c r="N509" i="3" s="1"/>
  <c r="V509" i="3" s="1"/>
  <c r="BJ509" i="3" s="1"/>
  <c r="N510" i="3" a="1"/>
  <c r="N510" i="3" s="1"/>
  <c r="V510" i="3" s="1"/>
  <c r="N511" i="3" a="1"/>
  <c r="N511" i="3" s="1"/>
  <c r="V511" i="3" s="1"/>
  <c r="BJ511" i="3" s="1"/>
  <c r="N512" i="3" a="1"/>
  <c r="N512" i="3" s="1"/>
  <c r="N513" i="3" a="1"/>
  <c r="N513" i="3" s="1"/>
  <c r="N514" i="3" a="1"/>
  <c r="N514" i="3" s="1"/>
  <c r="N515" i="3" a="1"/>
  <c r="N515" i="3" s="1"/>
  <c r="N516" i="3" a="1"/>
  <c r="N516" i="3" s="1"/>
  <c r="N517" i="3" a="1"/>
  <c r="N517" i="3" s="1"/>
  <c r="V517" i="3" s="1"/>
  <c r="BJ517" i="3" s="1"/>
  <c r="N518" i="3" a="1"/>
  <c r="N518" i="3" s="1"/>
  <c r="V518" i="3" s="1"/>
  <c r="N519" i="3" a="1"/>
  <c r="N519" i="3" s="1"/>
  <c r="V519" i="3" s="1"/>
  <c r="BJ519" i="3" s="1"/>
  <c r="N520" i="3" a="1"/>
  <c r="N520" i="3" s="1"/>
  <c r="N521" i="3" a="1"/>
  <c r="N521" i="3" s="1"/>
  <c r="N522" i="3" a="1"/>
  <c r="N522" i="3" s="1"/>
  <c r="N523" i="3" a="1"/>
  <c r="N523" i="3" s="1"/>
  <c r="N524" i="3" a="1"/>
  <c r="N524" i="3" s="1"/>
  <c r="N525" i="3" a="1"/>
  <c r="N525" i="3" s="1"/>
  <c r="N526" i="3" a="1"/>
  <c r="N526" i="3" s="1"/>
  <c r="V526" i="3" s="1"/>
  <c r="N527" i="3" a="1"/>
  <c r="N527" i="3" s="1"/>
  <c r="V527" i="3" s="1"/>
  <c r="BJ527" i="3" s="1"/>
  <c r="N528" i="3" a="1"/>
  <c r="N528" i="3" s="1"/>
  <c r="N529" i="3" a="1"/>
  <c r="N529" i="3" s="1"/>
  <c r="N530" i="3" a="1"/>
  <c r="N530" i="3" s="1"/>
  <c r="N531" i="3" a="1"/>
  <c r="N531" i="3" s="1"/>
  <c r="V531" i="3" s="1"/>
  <c r="N532" i="3" a="1"/>
  <c r="N532" i="3" s="1"/>
  <c r="N533" i="3" a="1"/>
  <c r="N533" i="3" s="1"/>
  <c r="N534" i="3" a="1"/>
  <c r="N534" i="3" s="1"/>
  <c r="N535" i="3" a="1"/>
  <c r="N535" i="3" s="1"/>
  <c r="V535" i="3" s="1"/>
  <c r="BJ535" i="3" s="1"/>
  <c r="N536" i="3" a="1"/>
  <c r="N536" i="3" s="1"/>
  <c r="N537" i="3" a="1"/>
  <c r="N537" i="3" s="1"/>
  <c r="N538" i="3" a="1"/>
  <c r="N538" i="3"/>
  <c r="V538" i="3" s="1"/>
  <c r="BJ538" i="3" s="1"/>
  <c r="N539" i="3" a="1"/>
  <c r="N539" i="3" s="1"/>
  <c r="N540" i="3" a="1"/>
  <c r="N540" i="3" s="1"/>
  <c r="N541" i="3" a="1"/>
  <c r="N541" i="3" s="1"/>
  <c r="V541" i="3" s="1"/>
  <c r="N542" i="3" a="1"/>
  <c r="N542" i="3" s="1"/>
  <c r="N543" i="3" a="1"/>
  <c r="N543" i="3" s="1"/>
  <c r="N544" i="3" a="1"/>
  <c r="N544" i="3" s="1"/>
  <c r="N545" i="3" a="1"/>
  <c r="N545" i="3" s="1"/>
  <c r="N546" i="3" a="1"/>
  <c r="N546" i="3" s="1"/>
  <c r="N547" i="3" a="1"/>
  <c r="N547" i="3" s="1"/>
  <c r="V547" i="3" s="1"/>
  <c r="N548" i="3" a="1"/>
  <c r="N548" i="3" s="1"/>
  <c r="N549" i="3" a="1"/>
  <c r="N549" i="3" s="1"/>
  <c r="V549" i="3" s="1"/>
  <c r="N550" i="3" a="1"/>
  <c r="N550" i="3" s="1"/>
  <c r="N551" i="3" a="1"/>
  <c r="N551" i="3" s="1"/>
  <c r="N552" i="3" a="1"/>
  <c r="N552" i="3" s="1"/>
  <c r="V552" i="3" s="1"/>
  <c r="BJ552" i="3" s="1"/>
  <c r="N553" i="3" a="1"/>
  <c r="N553" i="3" s="1"/>
  <c r="N554" i="3" a="1"/>
  <c r="N554" i="3" s="1"/>
  <c r="N555" i="3" a="1"/>
  <c r="N555" i="3" s="1"/>
  <c r="N556" i="3" a="1"/>
  <c r="N556" i="3" s="1"/>
  <c r="N557" i="3" a="1"/>
  <c r="N557" i="3" s="1"/>
  <c r="V557" i="3" s="1"/>
  <c r="N558" i="3" a="1"/>
  <c r="N558" i="3" s="1"/>
  <c r="V558" i="3" s="1"/>
  <c r="BJ558" i="3" s="1"/>
  <c r="N559" i="3" a="1"/>
  <c r="N559" i="3" s="1"/>
  <c r="N560" i="3" a="1"/>
  <c r="N560" i="3" s="1"/>
  <c r="N561" i="3" a="1"/>
  <c r="N561" i="3" s="1"/>
  <c r="N562" i="3" a="1"/>
  <c r="N562" i="3" s="1"/>
  <c r="V562" i="3" s="1"/>
  <c r="BJ562" i="3" s="1"/>
  <c r="N563" i="3" a="1"/>
  <c r="N563" i="3" s="1"/>
  <c r="V563" i="3" s="1"/>
  <c r="N564" i="3" a="1"/>
  <c r="N564" i="3" s="1"/>
  <c r="V564" i="3" s="1"/>
  <c r="BJ564" i="3" s="1"/>
  <c r="N565" i="3" a="1"/>
  <c r="N565" i="3" s="1"/>
  <c r="N566" i="3" a="1"/>
  <c r="N566" i="3" s="1"/>
  <c r="N567" i="3" a="1"/>
  <c r="N567" i="3" s="1"/>
  <c r="V567" i="3" s="1"/>
  <c r="N568" i="3" a="1"/>
  <c r="N568" i="3" s="1"/>
  <c r="V568" i="3" s="1"/>
  <c r="BJ568" i="3" s="1"/>
  <c r="N569" i="3" a="1"/>
  <c r="N569" i="3" s="1"/>
  <c r="N570" i="3" a="1"/>
  <c r="N570" i="3" s="1"/>
  <c r="N571" i="3" a="1"/>
  <c r="N571" i="3" s="1"/>
  <c r="V571" i="3" s="1"/>
  <c r="BJ571" i="3" s="1"/>
  <c r="N572" i="3" a="1"/>
  <c r="N572" i="3" s="1"/>
  <c r="N573" i="3" a="1"/>
  <c r="N573" i="3" s="1"/>
  <c r="V573" i="3" s="1"/>
  <c r="N574" i="3" a="1"/>
  <c r="N574" i="3" s="1"/>
  <c r="N575" i="3" a="1"/>
  <c r="N575" i="3" s="1"/>
  <c r="N576" i="3" a="1"/>
  <c r="N576" i="3" s="1"/>
  <c r="N577" i="3" a="1"/>
  <c r="N577" i="3" s="1"/>
  <c r="N578" i="3" a="1"/>
  <c r="N578" i="3" s="1"/>
  <c r="V578" i="3" s="1"/>
  <c r="BJ578" i="3" s="1"/>
  <c r="N579" i="3" a="1"/>
  <c r="N579" i="3" s="1"/>
  <c r="V579" i="3" s="1"/>
  <c r="N580" i="3" a="1"/>
  <c r="N580" i="3" s="1"/>
  <c r="N581" i="3" a="1"/>
  <c r="N581" i="3" s="1"/>
  <c r="V581" i="3" s="1"/>
  <c r="N582" i="3" a="1"/>
  <c r="N582" i="3" s="1"/>
  <c r="V582" i="3" s="1"/>
  <c r="BJ582" i="3" s="1"/>
  <c r="N583" i="3" a="1"/>
  <c r="N583" i="3" s="1"/>
  <c r="V583" i="3" s="1"/>
  <c r="BJ583" i="3" s="1"/>
  <c r="N584" i="3" a="1"/>
  <c r="N584" i="3" s="1"/>
  <c r="N585" i="3" a="1"/>
  <c r="N585" i="3" s="1"/>
  <c r="N586" i="3" a="1"/>
  <c r="N586" i="3" s="1"/>
  <c r="N587" i="3" a="1"/>
  <c r="N587" i="3" s="1"/>
  <c r="V587" i="3" s="1"/>
  <c r="BJ587" i="3" s="1"/>
  <c r="N588" i="3" a="1"/>
  <c r="N588" i="3" s="1"/>
  <c r="V588" i="3" s="1"/>
  <c r="BJ588" i="3" s="1"/>
  <c r="N589" i="3" a="1"/>
  <c r="N589" i="3" s="1"/>
  <c r="N590" i="3" a="1"/>
  <c r="N590" i="3" s="1"/>
  <c r="N591" i="3" a="1"/>
  <c r="N591" i="3" s="1"/>
  <c r="V591" i="3" s="1"/>
  <c r="BJ591" i="3" s="1"/>
  <c r="N592" i="3" a="1"/>
  <c r="N592" i="3" s="1"/>
  <c r="V592" i="3" s="1"/>
  <c r="BJ592" i="3" s="1"/>
  <c r="N593" i="3" a="1"/>
  <c r="N593" i="3" s="1"/>
  <c r="N594" i="3" a="1"/>
  <c r="N594" i="3" s="1"/>
  <c r="N595" i="3" a="1"/>
  <c r="N595" i="3" s="1"/>
  <c r="V595" i="3" s="1"/>
  <c r="BJ595" i="3" s="1"/>
  <c r="N596" i="3" a="1"/>
  <c r="N596" i="3" s="1"/>
  <c r="N597" i="3" a="1"/>
  <c r="N597" i="3" s="1"/>
  <c r="N598" i="3" a="1"/>
  <c r="N598" i="3" s="1"/>
  <c r="V598" i="3" s="1"/>
  <c r="N599" i="3" a="1"/>
  <c r="N599" i="3" s="1"/>
  <c r="N600" i="3" a="1"/>
  <c r="N600" i="3" s="1"/>
  <c r="N601" i="3" a="1"/>
  <c r="N601" i="3" s="1"/>
  <c r="N602" i="3" a="1"/>
  <c r="N602" i="3" s="1"/>
  <c r="N603" i="3" a="1"/>
  <c r="N603" i="3" s="1"/>
  <c r="V603" i="3" s="1"/>
  <c r="BJ603" i="3" s="1"/>
  <c r="N604" i="3" a="1"/>
  <c r="N604" i="3" s="1"/>
  <c r="N605" i="3" a="1"/>
  <c r="N605" i="3" s="1"/>
  <c r="V605" i="3" s="1"/>
  <c r="N606" i="3" a="1"/>
  <c r="N606" i="3" s="1"/>
  <c r="N607" i="3" a="1"/>
  <c r="N607" i="3" s="1"/>
  <c r="V607" i="3" s="1"/>
  <c r="BJ607" i="3" s="1"/>
  <c r="N608" i="3" a="1"/>
  <c r="N608" i="3" s="1"/>
  <c r="N609" i="3" a="1"/>
  <c r="N609" i="3" s="1"/>
  <c r="N610" i="3" a="1"/>
  <c r="N610" i="3" s="1"/>
  <c r="N611" i="3" a="1"/>
  <c r="N611" i="3" s="1"/>
  <c r="V611" i="3" s="1"/>
  <c r="BJ611" i="3" s="1"/>
  <c r="N612" i="3" a="1"/>
  <c r="N612" i="3" s="1"/>
  <c r="V612" i="3" s="1"/>
  <c r="BJ612" i="3" s="1"/>
  <c r="N613" i="3" a="1"/>
  <c r="N613" i="3" s="1"/>
  <c r="N614" i="3" a="1"/>
  <c r="N614" i="3" s="1"/>
  <c r="V614" i="3" s="1"/>
  <c r="BJ614" i="3" s="1"/>
  <c r="N615" i="3" a="1"/>
  <c r="N615" i="3" s="1"/>
  <c r="V615" i="3" s="1"/>
  <c r="BJ615" i="3" s="1"/>
  <c r="N616" i="3" a="1"/>
  <c r="N616" i="3" s="1"/>
  <c r="V616" i="3" s="1"/>
  <c r="BJ616" i="3" s="1"/>
  <c r="N617" i="3" a="1"/>
  <c r="N617" i="3" s="1"/>
  <c r="N618" i="3" a="1"/>
  <c r="N618" i="3" s="1"/>
  <c r="N619" i="3" a="1"/>
  <c r="N619" i="3" s="1"/>
  <c r="N620" i="3" a="1"/>
  <c r="N620" i="3" s="1"/>
  <c r="N621" i="3" a="1"/>
  <c r="N621" i="3" s="1"/>
  <c r="V621" i="3" s="1"/>
  <c r="N622" i="3" a="1"/>
  <c r="N622" i="3" s="1"/>
  <c r="N623" i="3" a="1"/>
  <c r="N623" i="3" s="1"/>
  <c r="V623" i="3" s="1"/>
  <c r="BJ623" i="3" s="1"/>
  <c r="N624" i="3" a="1"/>
  <c r="N624" i="3" s="1"/>
  <c r="N625" i="3" a="1"/>
  <c r="N625" i="3" s="1"/>
  <c r="N626" i="3" a="1"/>
  <c r="N626" i="3" s="1"/>
  <c r="N627" i="3" a="1"/>
  <c r="N627" i="3" s="1"/>
  <c r="V627" i="3" s="1"/>
  <c r="N628" i="3" a="1"/>
  <c r="N628" i="3" s="1"/>
  <c r="N629" i="3" a="1"/>
  <c r="N629" i="3" s="1"/>
  <c r="N630" i="3" a="1"/>
  <c r="N630" i="3" s="1"/>
  <c r="N631" i="3" a="1"/>
  <c r="N631" i="3" s="1"/>
  <c r="N632" i="3" a="1"/>
  <c r="N632" i="3" s="1"/>
  <c r="N633" i="3" a="1"/>
  <c r="N633" i="3" s="1"/>
  <c r="N634" i="3" a="1"/>
  <c r="N634" i="3" s="1"/>
  <c r="N635" i="3" a="1"/>
  <c r="N635" i="3" s="1"/>
  <c r="V635" i="3" s="1"/>
  <c r="BJ635" i="3" s="1"/>
  <c r="N636" i="3" a="1"/>
  <c r="N636" i="3" s="1"/>
  <c r="V636" i="3" s="1"/>
  <c r="BJ636" i="3" s="1"/>
  <c r="N637" i="3" a="1"/>
  <c r="N637" i="3" s="1"/>
  <c r="V637" i="3" s="1"/>
  <c r="N638" i="3" a="1"/>
  <c r="N638" i="3" s="1"/>
  <c r="N639" i="3" a="1"/>
  <c r="N639" i="3" s="1"/>
  <c r="V639" i="3" s="1"/>
  <c r="N640" i="3" a="1"/>
  <c r="N640" i="3" s="1"/>
  <c r="N641" i="3" a="1"/>
  <c r="N641" i="3" s="1"/>
  <c r="N642" i="3" a="1"/>
  <c r="N642" i="3" s="1"/>
  <c r="N643" i="3" a="1"/>
  <c r="N643" i="3" s="1"/>
  <c r="N644" i="3" a="1"/>
  <c r="N644" i="3" s="1"/>
  <c r="N645" i="3" a="1"/>
  <c r="N645" i="3" s="1"/>
  <c r="V645" i="3" s="1"/>
  <c r="N646" i="3" a="1"/>
  <c r="N646" i="3" s="1"/>
  <c r="V646" i="3" s="1"/>
  <c r="N647" i="3" a="1"/>
  <c r="N647" i="3" s="1"/>
  <c r="V647" i="3" s="1"/>
  <c r="BJ647" i="3" s="1"/>
  <c r="N648" i="3" a="1"/>
  <c r="N648" i="3" s="1"/>
  <c r="N649" i="3" a="1"/>
  <c r="N649" i="3" s="1"/>
  <c r="N650" i="3" a="1"/>
  <c r="N650" i="3" s="1"/>
  <c r="N651" i="3" a="1"/>
  <c r="N651" i="3" s="1"/>
  <c r="V651" i="3" s="1"/>
  <c r="N652" i="3" a="1"/>
  <c r="N652" i="3" s="1"/>
  <c r="N653" i="3" a="1"/>
  <c r="N653" i="3" s="1"/>
  <c r="N654" i="3" a="1"/>
  <c r="N654" i="3" s="1"/>
  <c r="N655" i="3" a="1"/>
  <c r="N655" i="3" s="1"/>
  <c r="V655" i="3" s="1"/>
  <c r="BJ655" i="3" s="1"/>
  <c r="N656" i="3" a="1"/>
  <c r="N656" i="3" s="1"/>
  <c r="N657" i="3" a="1"/>
  <c r="N657" i="3" s="1"/>
  <c r="N658" i="3" a="1"/>
  <c r="N658" i="3" s="1"/>
  <c r="V658" i="3" s="1"/>
  <c r="N659" i="3" a="1"/>
  <c r="N659" i="3" s="1"/>
  <c r="N660" i="3" a="1"/>
  <c r="N660" i="3" s="1"/>
  <c r="N661" i="3" a="1"/>
  <c r="N661" i="3" s="1"/>
  <c r="V661" i="3" s="1"/>
  <c r="N662" i="3" a="1"/>
  <c r="N662" i="3" s="1"/>
  <c r="V662" i="3" s="1"/>
  <c r="BJ662" i="3" s="1"/>
  <c r="N663" i="3" a="1"/>
  <c r="N663" i="3" s="1"/>
  <c r="V663" i="3" s="1"/>
  <c r="BJ663" i="3" s="1"/>
  <c r="N664" i="3" a="1"/>
  <c r="N664" i="3" s="1"/>
  <c r="N665" i="3" a="1"/>
  <c r="N665" i="3" s="1"/>
  <c r="N666" i="3" a="1"/>
  <c r="N666" i="3" s="1"/>
  <c r="N667" i="3" a="1"/>
  <c r="N667" i="3" s="1"/>
  <c r="N668" i="3" a="1"/>
  <c r="N668" i="3" s="1"/>
  <c r="N669" i="3" a="1"/>
  <c r="N669" i="3" s="1"/>
  <c r="N670" i="3" a="1"/>
  <c r="N670" i="3" s="1"/>
  <c r="N671" i="3" a="1"/>
  <c r="N671" i="3" s="1"/>
  <c r="V671" i="3" s="1"/>
  <c r="BJ671" i="3" s="1"/>
  <c r="N672" i="3" a="1"/>
  <c r="N672" i="3" s="1"/>
  <c r="N673" i="3" a="1"/>
  <c r="N673" i="3" s="1"/>
  <c r="N674" i="3" a="1"/>
  <c r="N674" i="3" s="1"/>
  <c r="N675" i="3" a="1"/>
  <c r="N675" i="3" s="1"/>
  <c r="N676" i="3" a="1"/>
  <c r="N676" i="3" s="1"/>
  <c r="N677" i="3" a="1"/>
  <c r="N677" i="3" s="1"/>
  <c r="N678" i="3" a="1"/>
  <c r="N678" i="3" s="1"/>
  <c r="N679" i="3" a="1"/>
  <c r="N679" i="3" s="1"/>
  <c r="V679" i="3" s="1"/>
  <c r="BJ679" i="3" s="1"/>
  <c r="N680" i="3" a="1"/>
  <c r="N680" i="3" s="1"/>
  <c r="N681" i="3" a="1"/>
  <c r="N681" i="3" s="1"/>
  <c r="N682" i="3" a="1"/>
  <c r="N682" i="3" s="1"/>
  <c r="N683" i="3" a="1"/>
  <c r="N683" i="3" s="1"/>
  <c r="V683" i="3" s="1"/>
  <c r="BJ683" i="3" s="1"/>
  <c r="N684" i="3" a="1"/>
  <c r="N684" i="3" s="1"/>
  <c r="N685" i="3" a="1"/>
  <c r="N685" i="3" s="1"/>
  <c r="V685" i="3" s="1"/>
  <c r="N686" i="3" a="1"/>
  <c r="N686" i="3" s="1"/>
  <c r="N687" i="3" a="1"/>
  <c r="N687" i="3" s="1"/>
  <c r="V687" i="3" s="1"/>
  <c r="N688" i="3" a="1"/>
  <c r="N688" i="3" s="1"/>
  <c r="N689" i="3" a="1"/>
  <c r="N689" i="3" s="1"/>
  <c r="N690" i="3" a="1"/>
  <c r="N690" i="3" s="1"/>
  <c r="N691" i="3" a="1"/>
  <c r="N691" i="3" s="1"/>
  <c r="N692" i="3" a="1"/>
  <c r="N692" i="3" s="1"/>
  <c r="N693" i="3" a="1"/>
  <c r="N693" i="3" s="1"/>
  <c r="V693" i="3" s="1"/>
  <c r="BJ693" i="3" s="1"/>
  <c r="N694" i="3" a="1"/>
  <c r="N694" i="3" s="1"/>
  <c r="V694" i="3" s="1"/>
  <c r="N695" i="3" a="1"/>
  <c r="N695" i="3" s="1"/>
  <c r="V695" i="3" s="1"/>
  <c r="BJ695" i="3" s="1"/>
  <c r="N696" i="3" a="1"/>
  <c r="N696" i="3" s="1"/>
  <c r="N697" i="3" a="1"/>
  <c r="N697" i="3" s="1"/>
  <c r="N698" i="3" a="1"/>
  <c r="N698" i="3" s="1"/>
  <c r="N699" i="3" a="1"/>
  <c r="N699" i="3" s="1"/>
  <c r="N700" i="3" a="1"/>
  <c r="N700" i="3" s="1"/>
  <c r="N701" i="3" a="1"/>
  <c r="N701" i="3" s="1"/>
  <c r="N702" i="3" a="1"/>
  <c r="N702" i="3" s="1"/>
  <c r="N703" i="3" a="1"/>
  <c r="N703" i="3" s="1"/>
  <c r="N704" i="3" a="1"/>
  <c r="N704" i="3" s="1"/>
  <c r="N705" i="3" a="1"/>
  <c r="N705" i="3" s="1"/>
  <c r="N706" i="3" a="1"/>
  <c r="N706" i="3" s="1"/>
  <c r="V706" i="3" s="1"/>
  <c r="BJ706" i="3" s="1"/>
  <c r="N707" i="3" a="1"/>
  <c r="N707" i="3" s="1"/>
  <c r="V707" i="3" s="1"/>
  <c r="BJ707" i="3" s="1"/>
  <c r="N708" i="3" a="1"/>
  <c r="N708" i="3" s="1"/>
  <c r="N709" i="3" a="1"/>
  <c r="N709" i="3" s="1"/>
  <c r="N710" i="3" a="1"/>
  <c r="N710" i="3" s="1"/>
  <c r="N711" i="3" a="1"/>
  <c r="N711" i="3" s="1"/>
  <c r="V711" i="3" s="1"/>
  <c r="N712" i="3" a="1"/>
  <c r="N712" i="3" s="1"/>
  <c r="V712" i="3" s="1"/>
  <c r="BJ712" i="3" s="1"/>
  <c r="N713" i="3" a="1"/>
  <c r="N713" i="3" s="1"/>
  <c r="N714" i="3" a="1"/>
  <c r="N714" i="3" s="1"/>
  <c r="V714" i="3" s="1"/>
  <c r="BJ714" i="3" s="1"/>
  <c r="N715" i="3" a="1"/>
  <c r="N715" i="3" s="1"/>
  <c r="V715" i="3" s="1"/>
  <c r="BJ715" i="3" s="1"/>
  <c r="N716" i="3" a="1"/>
  <c r="N716" i="3" s="1"/>
  <c r="N717" i="3" a="1"/>
  <c r="N717" i="3" s="1"/>
  <c r="V717" i="3" s="1"/>
  <c r="BJ717" i="3" s="1"/>
  <c r="N718" i="3" a="1"/>
  <c r="N718" i="3" s="1"/>
  <c r="N719" i="3" a="1"/>
  <c r="N719" i="3" s="1"/>
  <c r="N720" i="3" a="1"/>
  <c r="N720" i="3" s="1"/>
  <c r="N721" i="3" a="1"/>
  <c r="N721" i="3" s="1"/>
  <c r="N722" i="3" a="1"/>
  <c r="N722" i="3" s="1"/>
  <c r="N723" i="3" a="1"/>
  <c r="N723" i="3" s="1"/>
  <c r="V723" i="3" s="1"/>
  <c r="N724" i="3" a="1"/>
  <c r="N724" i="3" s="1"/>
  <c r="N725" i="3" a="1"/>
  <c r="N725" i="3" s="1"/>
  <c r="N726" i="3" a="1"/>
  <c r="N726" i="3" s="1"/>
  <c r="V726" i="3" s="1"/>
  <c r="BJ726" i="3" s="1"/>
  <c r="N727" i="3" a="1"/>
  <c r="N727" i="3" s="1"/>
  <c r="N728" i="3" a="1"/>
  <c r="N728" i="3" s="1"/>
  <c r="N729" i="3" a="1"/>
  <c r="N729" i="3" s="1"/>
  <c r="N730" i="3" a="1"/>
  <c r="N730" i="3" s="1"/>
  <c r="N731" i="3" a="1"/>
  <c r="N731" i="3" s="1"/>
  <c r="N732" i="3" a="1"/>
  <c r="N732" i="3" s="1"/>
  <c r="N733" i="3" a="1"/>
  <c r="N733" i="3" s="1"/>
  <c r="V733" i="3" s="1"/>
  <c r="N734" i="3" a="1"/>
  <c r="N734" i="3" s="1"/>
  <c r="V734" i="3" s="1"/>
  <c r="BJ734" i="3" s="1"/>
  <c r="N735" i="3" a="1"/>
  <c r="N735" i="3" s="1"/>
  <c r="V735" i="3" s="1"/>
  <c r="N736" i="3" a="1"/>
  <c r="N736" i="3" s="1"/>
  <c r="V736" i="3" s="1"/>
  <c r="BJ736" i="3" s="1"/>
  <c r="N737" i="3" a="1"/>
  <c r="N737" i="3" s="1"/>
  <c r="N738" i="3" a="1"/>
  <c r="N738" i="3" s="1"/>
  <c r="N739" i="3" a="1"/>
  <c r="N739" i="3" s="1"/>
  <c r="V739" i="3" s="1"/>
  <c r="BJ739" i="3" s="1"/>
  <c r="N740" i="3" a="1"/>
  <c r="N740" i="3" s="1"/>
  <c r="N741" i="3" a="1"/>
  <c r="N741" i="3" s="1"/>
  <c r="N742" i="3" a="1"/>
  <c r="N742" i="3" s="1"/>
  <c r="N743" i="3" a="1"/>
  <c r="N743" i="3" s="1"/>
  <c r="V743" i="3" s="1"/>
  <c r="BJ743" i="3" s="1"/>
  <c r="N744" i="3" a="1"/>
  <c r="N744" i="3" s="1"/>
  <c r="V744" i="3" s="1"/>
  <c r="BJ744" i="3" s="1"/>
  <c r="N745" i="3" a="1"/>
  <c r="N745" i="3" s="1"/>
  <c r="N746" i="3" a="1"/>
  <c r="N746" i="3" s="1"/>
  <c r="V746" i="3" s="1"/>
  <c r="BJ746" i="3" s="1"/>
  <c r="N747" i="3" a="1"/>
  <c r="N747" i="3" s="1"/>
  <c r="V747" i="3" s="1"/>
  <c r="BJ747" i="3" s="1"/>
  <c r="N748" i="3" a="1"/>
  <c r="N748" i="3" s="1"/>
  <c r="N749" i="3" a="1"/>
  <c r="N749" i="3" s="1"/>
  <c r="N750" i="3" a="1"/>
  <c r="N750" i="3" s="1"/>
  <c r="N751" i="3" a="1"/>
  <c r="N751" i="3" s="1"/>
  <c r="V751" i="3" s="1"/>
  <c r="BJ751" i="3" s="1"/>
  <c r="N752" i="3" a="1"/>
  <c r="N752" i="3" s="1"/>
  <c r="N753" i="3" a="1"/>
  <c r="N753" i="3" s="1"/>
  <c r="N754" i="3" a="1"/>
  <c r="N754" i="3" s="1"/>
  <c r="N755" i="3" a="1"/>
  <c r="N755" i="3" s="1"/>
  <c r="V755" i="3" s="1"/>
  <c r="N756" i="3" a="1"/>
  <c r="N756" i="3" s="1"/>
  <c r="V756" i="3" s="1"/>
  <c r="BJ756" i="3" s="1"/>
  <c r="N757" i="3" a="1"/>
  <c r="N757" i="3" s="1"/>
  <c r="V757" i="3" s="1"/>
  <c r="BJ757" i="3" s="1"/>
  <c r="N758" i="3" a="1"/>
  <c r="N758" i="3" s="1"/>
  <c r="N759" i="3" a="1"/>
  <c r="N759" i="3" s="1"/>
  <c r="N760" i="3" a="1"/>
  <c r="N760" i="3" s="1"/>
  <c r="V760" i="3" s="1"/>
  <c r="BJ760" i="3" s="1"/>
  <c r="N761" i="3" a="1"/>
  <c r="N761" i="3" s="1"/>
  <c r="N762" i="3" a="1"/>
  <c r="N762" i="3" s="1"/>
  <c r="N763" i="3" a="1"/>
  <c r="N763" i="3" s="1"/>
  <c r="N764" i="3" a="1"/>
  <c r="N764" i="3" s="1"/>
  <c r="N765" i="3" a="1"/>
  <c r="N765" i="3" s="1"/>
  <c r="V765" i="3" s="1"/>
  <c r="BJ765" i="3" s="1"/>
  <c r="N766" i="3" a="1"/>
  <c r="N766" i="3" s="1"/>
  <c r="N767" i="3" a="1"/>
  <c r="N767" i="3" s="1"/>
  <c r="V767" i="3" s="1"/>
  <c r="BJ767" i="3" s="1"/>
  <c r="N768" i="3" a="1"/>
  <c r="N768" i="3" s="1"/>
  <c r="N769" i="3" a="1"/>
  <c r="N769" i="3" s="1"/>
  <c r="N770" i="3" a="1"/>
  <c r="N770" i="3" s="1"/>
  <c r="N771" i="3" a="1"/>
  <c r="N771" i="3" s="1"/>
  <c r="V771" i="3" s="1"/>
  <c r="BJ771" i="3" s="1"/>
  <c r="N772" i="3" a="1"/>
  <c r="N772" i="3" s="1"/>
  <c r="V772" i="3" s="1"/>
  <c r="BJ772" i="3" s="1"/>
  <c r="N773" i="3" a="1"/>
  <c r="N773" i="3" s="1"/>
  <c r="V773" i="3" s="1"/>
  <c r="BJ773" i="3" s="1"/>
  <c r="N774" i="3" a="1"/>
  <c r="N774" i="3" s="1"/>
  <c r="N775" i="3" a="1"/>
  <c r="N775" i="3" s="1"/>
  <c r="N776" i="3" a="1"/>
  <c r="N776" i="3" s="1"/>
  <c r="N777" i="3" a="1"/>
  <c r="N777" i="3" s="1"/>
  <c r="V777" i="3" s="1"/>
  <c r="BJ777" i="3" s="1"/>
  <c r="N778" i="3" a="1"/>
  <c r="N778" i="3" s="1"/>
  <c r="N779" i="3" a="1"/>
  <c r="N779" i="3" s="1"/>
  <c r="V779" i="3" s="1"/>
  <c r="BJ779" i="3" s="1"/>
  <c r="N780" i="3" a="1"/>
  <c r="N780" i="3" s="1"/>
  <c r="N781" i="3" a="1"/>
  <c r="N781" i="3" s="1"/>
  <c r="V781" i="3" s="1"/>
  <c r="BJ781" i="3" s="1"/>
  <c r="N782" i="3" a="1"/>
  <c r="N782" i="3" s="1"/>
  <c r="N783" i="3" a="1"/>
  <c r="N783" i="3" s="1"/>
  <c r="V783" i="3" s="1"/>
  <c r="N784" i="3" a="1"/>
  <c r="N784" i="3" s="1"/>
  <c r="V784" i="3" s="1"/>
  <c r="BJ784" i="3" s="1"/>
  <c r="N785" i="3" a="1"/>
  <c r="N785" i="3" s="1"/>
  <c r="N786" i="3" a="1"/>
  <c r="N786" i="3" s="1"/>
  <c r="N787" i="3" a="1"/>
  <c r="N787" i="3" s="1"/>
  <c r="V787" i="3" s="1"/>
  <c r="N788" i="3" a="1"/>
  <c r="N788" i="3" s="1"/>
  <c r="N789" i="3" a="1"/>
  <c r="N789" i="3" s="1"/>
  <c r="V789" i="3" s="1"/>
  <c r="BJ789" i="3" s="1"/>
  <c r="N790" i="3" a="1"/>
  <c r="N790" i="3" s="1"/>
  <c r="N791" i="3" a="1"/>
  <c r="N791" i="3" s="1"/>
  <c r="V791" i="3" s="1"/>
  <c r="BJ791" i="3" s="1"/>
  <c r="N792" i="3" a="1"/>
  <c r="N792" i="3" s="1"/>
  <c r="N793" i="3" a="1"/>
  <c r="N793" i="3" s="1"/>
  <c r="N794" i="3" a="1"/>
  <c r="N794" i="3" s="1"/>
  <c r="N795" i="3" a="1"/>
  <c r="N795" i="3" s="1"/>
  <c r="V795" i="3" s="1"/>
  <c r="BJ795" i="3" s="1"/>
  <c r="N796" i="3" a="1"/>
  <c r="N796" i="3" s="1"/>
  <c r="V796" i="3" s="1"/>
  <c r="BJ796" i="3" s="1"/>
  <c r="N797" i="3" a="1"/>
  <c r="N797" i="3" s="1"/>
  <c r="N798" i="3" a="1"/>
  <c r="N798" i="3" s="1"/>
  <c r="N799" i="3" a="1"/>
  <c r="N799" i="3" s="1"/>
  <c r="N800" i="3" a="1"/>
  <c r="N800" i="3" s="1"/>
  <c r="N801" i="3" a="1"/>
  <c r="N801" i="3" s="1"/>
  <c r="V801" i="3" s="1"/>
  <c r="BJ801" i="3" s="1"/>
  <c r="N802" i="3" a="1"/>
  <c r="N802" i="3" s="1"/>
  <c r="N803" i="3" a="1"/>
  <c r="N803" i="3" s="1"/>
  <c r="V803" i="3" s="1"/>
  <c r="BJ803" i="3" s="1"/>
  <c r="N804" i="3" a="1"/>
  <c r="N804" i="3" s="1"/>
  <c r="N805" i="3" a="1"/>
  <c r="N805" i="3" s="1"/>
  <c r="N806" i="3" a="1"/>
  <c r="N806" i="3" s="1"/>
  <c r="N807" i="3" a="1"/>
  <c r="N807" i="3" s="1"/>
  <c r="V807" i="3" s="1"/>
  <c r="BJ807" i="3" s="1"/>
  <c r="N808" i="3" a="1"/>
  <c r="N808" i="3" s="1"/>
  <c r="V808" i="3" s="1"/>
  <c r="BJ808" i="3" s="1"/>
  <c r="N809" i="3" a="1"/>
  <c r="N809" i="3" s="1"/>
  <c r="N810" i="3" a="1"/>
  <c r="N810" i="3" s="1"/>
  <c r="N811" i="3" a="1"/>
  <c r="N811" i="3" s="1"/>
  <c r="V811" i="3" s="1"/>
  <c r="BJ811" i="3" s="1"/>
  <c r="N812" i="3" a="1"/>
  <c r="N812" i="3" s="1"/>
  <c r="N813" i="3" a="1"/>
  <c r="N813" i="3" s="1"/>
  <c r="V813" i="3" s="1"/>
  <c r="BJ813" i="3" s="1"/>
  <c r="N814" i="3" a="1"/>
  <c r="N814" i="3" s="1"/>
  <c r="N815" i="3" a="1"/>
  <c r="N815" i="3" s="1"/>
  <c r="V815" i="3" s="1"/>
  <c r="BJ815" i="3" s="1"/>
  <c r="N816" i="3" a="1"/>
  <c r="N816" i="3" s="1"/>
  <c r="N817" i="3" a="1"/>
  <c r="N817" i="3" s="1"/>
  <c r="N818" i="3" a="1"/>
  <c r="N818" i="3" s="1"/>
  <c r="N819" i="3" a="1"/>
  <c r="N819" i="3" s="1"/>
  <c r="V819" i="3" s="1"/>
  <c r="N820" i="3" a="1"/>
  <c r="N820" i="3" s="1"/>
  <c r="V820" i="3" s="1"/>
  <c r="BJ820" i="3" s="1"/>
  <c r="N821" i="3" a="1"/>
  <c r="N821" i="3" s="1"/>
  <c r="N822" i="3" a="1"/>
  <c r="N822" i="3" s="1"/>
  <c r="N823" i="3" a="1"/>
  <c r="N823" i="3" s="1"/>
  <c r="N824" i="3" a="1"/>
  <c r="N824" i="3" s="1"/>
  <c r="N825" i="3" a="1"/>
  <c r="N825" i="3" s="1"/>
  <c r="V825" i="3" s="1"/>
  <c r="BJ825" i="3" s="1"/>
  <c r="N826" i="3" a="1"/>
  <c r="N826" i="3" s="1"/>
  <c r="N827" i="3" a="1"/>
  <c r="N827" i="3" s="1"/>
  <c r="V827" i="3" s="1"/>
  <c r="BJ827" i="3" s="1"/>
  <c r="N828" i="3" a="1"/>
  <c r="N828" i="3" s="1"/>
  <c r="N829" i="3" a="1"/>
  <c r="N829" i="3" s="1"/>
  <c r="N830" i="3" a="1"/>
  <c r="N830" i="3" s="1"/>
  <c r="N831" i="3" a="1"/>
  <c r="N831" i="3" s="1"/>
  <c r="V831" i="3" s="1"/>
  <c r="BJ831" i="3" s="1"/>
  <c r="N832" i="3" a="1"/>
  <c r="N832" i="3" s="1"/>
  <c r="V832" i="3" s="1"/>
  <c r="BJ832" i="3" s="1"/>
  <c r="N833" i="3" a="1"/>
  <c r="N833" i="3" s="1"/>
  <c r="N834" i="3" a="1"/>
  <c r="N834" i="3" s="1"/>
  <c r="N835" i="3" a="1"/>
  <c r="N835" i="3" s="1"/>
  <c r="N836" i="3" a="1"/>
  <c r="N836" i="3" s="1"/>
  <c r="N837" i="3" a="1"/>
  <c r="N837" i="3" s="1"/>
  <c r="V837" i="3" s="1"/>
  <c r="N838" i="3" a="1"/>
  <c r="N838" i="3" s="1"/>
  <c r="N839" i="3" a="1"/>
  <c r="N839" i="3" s="1"/>
  <c r="V839" i="3" s="1"/>
  <c r="BJ839" i="3" s="1"/>
  <c r="N840" i="3" a="1"/>
  <c r="N840" i="3" s="1"/>
  <c r="N841" i="3" a="1"/>
  <c r="N841" i="3" s="1"/>
  <c r="N842" i="3" a="1"/>
  <c r="N842" i="3" s="1"/>
  <c r="N843" i="3" a="1"/>
  <c r="N843" i="3" s="1"/>
  <c r="V843" i="3" s="1"/>
  <c r="BJ843" i="3" s="1"/>
  <c r="N844" i="3" a="1"/>
  <c r="N844" i="3" s="1"/>
  <c r="V844" i="3" s="1"/>
  <c r="BJ844" i="3" s="1"/>
  <c r="N845" i="3" a="1"/>
  <c r="N845" i="3" s="1"/>
  <c r="N846" i="3" a="1"/>
  <c r="N846" i="3" s="1"/>
  <c r="N847" i="3" a="1"/>
  <c r="N847" i="3" s="1"/>
  <c r="N848" i="3" a="1"/>
  <c r="N848" i="3" s="1"/>
  <c r="N849" i="3" a="1"/>
  <c r="N849" i="3" s="1"/>
  <c r="V849" i="3" s="1"/>
  <c r="BJ849" i="3" s="1"/>
  <c r="N850" i="3" a="1"/>
  <c r="N850" i="3" s="1"/>
  <c r="N851" i="3" a="1"/>
  <c r="N851" i="3" s="1"/>
  <c r="V851" i="3" s="1"/>
  <c r="BJ851" i="3" s="1"/>
  <c r="N852" i="3" a="1"/>
  <c r="N852" i="3" s="1"/>
  <c r="N853" i="3" a="1"/>
  <c r="N853" i="3" s="1"/>
  <c r="N854" i="3" a="1"/>
  <c r="N854" i="3" s="1"/>
  <c r="N855" i="3" a="1"/>
  <c r="N855" i="3" s="1"/>
  <c r="V855" i="3" s="1"/>
  <c r="N856" i="3" a="1"/>
  <c r="N856" i="3" s="1"/>
  <c r="V856" i="3" s="1"/>
  <c r="BJ856" i="3" s="1"/>
  <c r="N857" i="3" a="1"/>
  <c r="N857" i="3" s="1"/>
  <c r="N858" i="3" a="1"/>
  <c r="N858" i="3" s="1"/>
  <c r="N859" i="3" a="1"/>
  <c r="N859" i="3" s="1"/>
  <c r="N860" i="3" a="1"/>
  <c r="N860" i="3" s="1"/>
  <c r="N861" i="3" a="1"/>
  <c r="N861" i="3" s="1"/>
  <c r="V861" i="3" s="1"/>
  <c r="BJ861" i="3" s="1"/>
  <c r="N862" i="3" a="1"/>
  <c r="N862" i="3" s="1"/>
  <c r="N863" i="3" a="1"/>
  <c r="N863" i="3" s="1"/>
  <c r="V863" i="3" s="1"/>
  <c r="BJ863" i="3" s="1"/>
  <c r="N864" i="3" a="1"/>
  <c r="N864" i="3" s="1"/>
  <c r="N865" i="3" a="1"/>
  <c r="N865" i="3" s="1"/>
  <c r="N866" i="3" a="1"/>
  <c r="N866" i="3" s="1"/>
  <c r="N867" i="3" a="1"/>
  <c r="N867" i="3" s="1"/>
  <c r="V867" i="3" s="1"/>
  <c r="N868" i="3" a="1"/>
  <c r="N868" i="3" s="1"/>
  <c r="V868" i="3" s="1"/>
  <c r="BJ868" i="3" s="1"/>
  <c r="N869" i="3" a="1"/>
  <c r="N869" i="3" s="1"/>
  <c r="N870" i="3" a="1"/>
  <c r="N870" i="3" s="1"/>
  <c r="N871" i="3" a="1"/>
  <c r="N871" i="3" s="1"/>
  <c r="V871" i="3" s="1"/>
  <c r="BJ871" i="3" s="1"/>
  <c r="N872" i="3" a="1"/>
  <c r="N872" i="3" s="1"/>
  <c r="N873" i="3" a="1"/>
  <c r="N873" i="3" s="1"/>
  <c r="V873" i="3" s="1"/>
  <c r="BJ873" i="3" s="1"/>
  <c r="N874" i="3" a="1"/>
  <c r="N874" i="3" s="1"/>
  <c r="N875" i="3" a="1"/>
  <c r="N875" i="3" s="1"/>
  <c r="V875" i="3" s="1"/>
  <c r="BJ875" i="3" s="1"/>
  <c r="N876" i="3" a="1"/>
  <c r="N876" i="3" s="1"/>
  <c r="N877" i="3" a="1"/>
  <c r="N877" i="3" s="1"/>
  <c r="N878" i="3" a="1"/>
  <c r="N878" i="3" s="1"/>
  <c r="N879" i="3" a="1"/>
  <c r="N879" i="3" s="1"/>
  <c r="V879" i="3" s="1"/>
  <c r="N880" i="3" a="1"/>
  <c r="N880" i="3" s="1"/>
  <c r="V880" i="3" s="1"/>
  <c r="BJ880" i="3" s="1"/>
  <c r="N881" i="3" a="1"/>
  <c r="N881" i="3" s="1"/>
  <c r="N882" i="3" a="1"/>
  <c r="N882" i="3" s="1"/>
  <c r="N883" i="3" a="1"/>
  <c r="N883" i="3" s="1"/>
  <c r="N884" i="3" a="1"/>
  <c r="N884" i="3" s="1"/>
  <c r="N885" i="3" a="1"/>
  <c r="N885" i="3" s="1"/>
  <c r="V885" i="3" s="1"/>
  <c r="BJ885" i="3" s="1"/>
  <c r="N886" i="3" a="1"/>
  <c r="N886" i="3" s="1"/>
  <c r="N887" i="3" a="1"/>
  <c r="N887" i="3" s="1"/>
  <c r="V887" i="3" s="1"/>
  <c r="BJ887" i="3" s="1"/>
  <c r="N888" i="3" a="1"/>
  <c r="N888" i="3" s="1"/>
  <c r="N889" i="3" a="1"/>
  <c r="N889" i="3" s="1"/>
  <c r="N890" i="3" a="1"/>
  <c r="N890" i="3" s="1"/>
  <c r="N891" i="3" a="1"/>
  <c r="N891" i="3" s="1"/>
  <c r="V891" i="3" s="1"/>
  <c r="BJ891" i="3" s="1"/>
  <c r="N892" i="3" a="1"/>
  <c r="N892" i="3" s="1"/>
  <c r="V892" i="3" s="1"/>
  <c r="BJ892" i="3" s="1"/>
  <c r="N893" i="3" a="1"/>
  <c r="N893" i="3" s="1"/>
  <c r="N894" i="3" a="1"/>
  <c r="N894" i="3" s="1"/>
  <c r="N895" i="3" a="1"/>
  <c r="N895" i="3" s="1"/>
  <c r="V895" i="3" s="1"/>
  <c r="BJ895" i="3" s="1"/>
  <c r="N896" i="3" a="1"/>
  <c r="N896" i="3" s="1"/>
  <c r="N897" i="3" a="1"/>
  <c r="N897" i="3" s="1"/>
  <c r="V897" i="3" s="1"/>
  <c r="BJ897" i="3" s="1"/>
  <c r="N898" i="3" a="1"/>
  <c r="N898" i="3" s="1"/>
  <c r="N899" i="3" a="1"/>
  <c r="N899" i="3" s="1"/>
  <c r="V899" i="3" s="1"/>
  <c r="BJ899" i="3" s="1"/>
  <c r="N900" i="3" a="1"/>
  <c r="N900" i="3" s="1"/>
  <c r="N901" i="3" a="1"/>
  <c r="N901" i="3" s="1"/>
  <c r="N902" i="3" a="1"/>
  <c r="N902" i="3" s="1"/>
  <c r="N903" i="3" a="1"/>
  <c r="N903" i="3" s="1"/>
  <c r="V903" i="3" s="1"/>
  <c r="BJ903" i="3" s="1"/>
  <c r="N904" i="3" a="1"/>
  <c r="N904" i="3" s="1"/>
  <c r="N905" i="3" a="1"/>
  <c r="N905" i="3" s="1"/>
  <c r="N906" i="3" a="1"/>
  <c r="N906" i="3" s="1"/>
  <c r="N907" i="3" a="1"/>
  <c r="N907" i="3" s="1"/>
  <c r="V907" i="3" s="1"/>
  <c r="BJ907" i="3" s="1"/>
  <c r="N908" i="3" a="1"/>
  <c r="N908" i="3" s="1"/>
  <c r="N909" i="3" a="1"/>
  <c r="N909" i="3" s="1"/>
  <c r="N910" i="3" a="1"/>
  <c r="N910" i="3" s="1"/>
  <c r="N911" i="3" a="1"/>
  <c r="N911" i="3" s="1"/>
  <c r="V911" i="3" s="1"/>
  <c r="BJ911" i="3" s="1"/>
  <c r="N912" i="3" a="1"/>
  <c r="N912" i="3" s="1"/>
  <c r="V912" i="3" s="1"/>
  <c r="BJ912" i="3" s="1"/>
  <c r="N913" i="3" a="1"/>
  <c r="N913" i="3" s="1"/>
  <c r="V913" i="3" s="1"/>
  <c r="N914" i="3" a="1"/>
  <c r="N914" i="3" s="1"/>
  <c r="AD914" i="3" s="1"/>
  <c r="N915" i="3" a="1"/>
  <c r="N915" i="3" s="1"/>
  <c r="N916" i="3" a="1"/>
  <c r="N916" i="3" s="1"/>
  <c r="N917" i="3" a="1"/>
  <c r="N917" i="3" s="1"/>
  <c r="N918" i="3" a="1"/>
  <c r="N918" i="3" s="1"/>
  <c r="N919" i="3" a="1"/>
  <c r="N919" i="3" s="1"/>
  <c r="N920" i="3" a="1"/>
  <c r="N920" i="3" s="1"/>
  <c r="V920" i="3" s="1"/>
  <c r="BJ920" i="3" s="1"/>
  <c r="N921" i="3" a="1"/>
  <c r="N921" i="3" s="1"/>
  <c r="N922" i="3" a="1"/>
  <c r="N922" i="3" s="1"/>
  <c r="N923" i="3" a="1"/>
  <c r="N923" i="3" s="1"/>
  <c r="N924" i="3" a="1"/>
  <c r="N924" i="3" s="1"/>
  <c r="N925" i="3" a="1"/>
  <c r="N925" i="3" s="1"/>
  <c r="N926" i="3" a="1"/>
  <c r="N926" i="3" s="1"/>
  <c r="V926" i="3" s="1"/>
  <c r="BJ926" i="3" s="1"/>
  <c r="N927" i="3" a="1"/>
  <c r="N927" i="3" s="1"/>
  <c r="N928" i="3" a="1"/>
  <c r="N928" i="3" s="1"/>
  <c r="V928" i="3" s="1"/>
  <c r="BJ928" i="3" s="1"/>
  <c r="N929" i="3" a="1"/>
  <c r="N929" i="3" s="1"/>
  <c r="N930" i="3" a="1"/>
  <c r="N930" i="3" s="1"/>
  <c r="N931" i="3" a="1"/>
  <c r="N931" i="3" s="1"/>
  <c r="N932" i="3" a="1"/>
  <c r="N932" i="3" s="1"/>
  <c r="N933" i="3" a="1"/>
  <c r="N933" i="3" s="1"/>
  <c r="N934" i="3" a="1"/>
  <c r="N934" i="3" s="1"/>
  <c r="N935" i="3" a="1"/>
  <c r="N935" i="3" s="1"/>
  <c r="N936" i="3" a="1"/>
  <c r="N936" i="3" s="1"/>
  <c r="N937" i="3" a="1"/>
  <c r="N937" i="3" s="1"/>
  <c r="N938" i="3" a="1"/>
  <c r="N938" i="3" s="1"/>
  <c r="N939" i="3" a="1"/>
  <c r="N939" i="3" s="1"/>
  <c r="V939" i="3" s="1"/>
  <c r="BJ939" i="3" s="1"/>
  <c r="N940" i="3" a="1"/>
  <c r="N940" i="3" s="1"/>
  <c r="V940" i="3" s="1"/>
  <c r="BJ940" i="3" s="1"/>
  <c r="N941" i="3" a="1"/>
  <c r="N941" i="3" s="1"/>
  <c r="N942" i="3" a="1"/>
  <c r="N942" i="3" s="1"/>
  <c r="N943" i="3" a="1"/>
  <c r="N943" i="3" s="1"/>
  <c r="N944" i="3" a="1"/>
  <c r="N944" i="3" s="1"/>
  <c r="N945" i="3" a="1"/>
  <c r="N945" i="3" s="1"/>
  <c r="N946" i="3" a="1"/>
  <c r="N946" i="3" s="1"/>
  <c r="N947" i="3" a="1"/>
  <c r="N947" i="3" s="1"/>
  <c r="N948" i="3" a="1"/>
  <c r="N948" i="3" s="1"/>
  <c r="N949" i="3" a="1"/>
  <c r="N949" i="3" s="1"/>
  <c r="N950" i="3" a="1"/>
  <c r="N950" i="3" s="1"/>
  <c r="N951" i="3" a="1"/>
  <c r="N951" i="3" s="1"/>
  <c r="N952" i="3" a="1"/>
  <c r="N952" i="3" s="1"/>
  <c r="N953" i="3" a="1"/>
  <c r="N953" i="3" s="1"/>
  <c r="N954" i="3" a="1"/>
  <c r="N954" i="3" s="1"/>
  <c r="N955" i="3" a="1"/>
  <c r="N955" i="3" s="1"/>
  <c r="N956" i="3" a="1"/>
  <c r="N956" i="3" s="1"/>
  <c r="N957" i="3" a="1"/>
  <c r="N957" i="3" s="1"/>
  <c r="V957" i="3" s="1"/>
  <c r="BJ957" i="3" s="1"/>
  <c r="N958" i="3" a="1"/>
  <c r="N958" i="3" s="1"/>
  <c r="N959" i="3" a="1"/>
  <c r="N959" i="3" s="1"/>
  <c r="N960" i="3" a="1"/>
  <c r="N960" i="3" s="1"/>
  <c r="N961" i="3" a="1"/>
  <c r="N961" i="3" s="1"/>
  <c r="N962" i="3" a="1"/>
  <c r="N962" i="3" s="1"/>
  <c r="V962" i="3" s="1"/>
  <c r="BJ962" i="3" s="1"/>
  <c r="N963" i="3" a="1"/>
  <c r="N963" i="3" s="1"/>
  <c r="V963" i="3" s="1"/>
  <c r="BJ963" i="3" s="1"/>
  <c r="N964" i="3" a="1"/>
  <c r="N964" i="3" s="1"/>
  <c r="N965" i="3" a="1"/>
  <c r="N965" i="3" s="1"/>
  <c r="N966" i="3" a="1"/>
  <c r="N966" i="3" s="1"/>
  <c r="N967" i="3" a="1"/>
  <c r="N967" i="3" s="1"/>
  <c r="N968" i="3" a="1"/>
  <c r="N968" i="3" s="1"/>
  <c r="N969" i="3" a="1"/>
  <c r="N969" i="3" s="1"/>
  <c r="N970" i="3" a="1"/>
  <c r="N970" i="3" s="1"/>
  <c r="N971" i="3" a="1"/>
  <c r="N971" i="3" s="1"/>
  <c r="N972" i="3" a="1"/>
  <c r="N972" i="3" s="1"/>
  <c r="N973" i="3" a="1"/>
  <c r="N973" i="3" s="1"/>
  <c r="N974" i="3" a="1"/>
  <c r="N974" i="3" s="1"/>
  <c r="V974" i="3" s="1"/>
  <c r="BJ974" i="3" s="1"/>
  <c r="N975" i="3" a="1"/>
  <c r="N975" i="3" s="1"/>
  <c r="V975" i="3" s="1"/>
  <c r="BJ975" i="3" s="1"/>
  <c r="N976" i="3" a="1"/>
  <c r="N976" i="3" s="1"/>
  <c r="V976" i="3" s="1"/>
  <c r="BJ976" i="3" s="1"/>
  <c r="N977" i="3" a="1"/>
  <c r="N977" i="3" s="1"/>
  <c r="N978" i="3" a="1"/>
  <c r="N978" i="3" s="1"/>
  <c r="N979" i="3" a="1"/>
  <c r="N979" i="3" s="1"/>
  <c r="N980" i="3" a="1"/>
  <c r="N980" i="3" s="1"/>
  <c r="N981" i="3" a="1"/>
  <c r="N981" i="3" s="1"/>
  <c r="N982" i="3" a="1"/>
  <c r="N982" i="3" s="1"/>
  <c r="N983" i="3" a="1"/>
  <c r="N983" i="3" s="1"/>
  <c r="N984" i="3" a="1"/>
  <c r="N984" i="3" s="1"/>
  <c r="N985" i="3" a="1"/>
  <c r="N985" i="3" s="1"/>
  <c r="N986" i="3" a="1"/>
  <c r="N986" i="3" s="1"/>
  <c r="N987" i="3" a="1"/>
  <c r="N987" i="3" s="1"/>
  <c r="N988" i="3" a="1"/>
  <c r="N988" i="3" s="1"/>
  <c r="N989" i="3" a="1"/>
  <c r="N989" i="3" s="1"/>
  <c r="N990" i="3" a="1"/>
  <c r="N990" i="3" s="1"/>
  <c r="N991" i="3" a="1"/>
  <c r="N991" i="3" s="1"/>
  <c r="N992" i="3" a="1"/>
  <c r="N992" i="3" s="1"/>
  <c r="N993" i="3" a="1"/>
  <c r="N993" i="3" s="1"/>
  <c r="N994" i="3" a="1"/>
  <c r="N994" i="3" s="1"/>
  <c r="N995" i="3" a="1"/>
  <c r="N995" i="3" s="1"/>
  <c r="N996" i="3" a="1"/>
  <c r="N996" i="3" s="1"/>
  <c r="V996" i="3" s="1"/>
  <c r="BJ996" i="3" s="1"/>
  <c r="N997" i="3" a="1"/>
  <c r="N997" i="3" s="1"/>
  <c r="N998" i="3" a="1"/>
  <c r="N998" i="3" s="1"/>
  <c r="V998" i="3" s="1"/>
  <c r="BJ998" i="3" s="1"/>
  <c r="N999" i="3" a="1"/>
  <c r="N999" i="3" s="1"/>
  <c r="N1000" i="3" a="1"/>
  <c r="N1000" i="3" s="1"/>
  <c r="V1000" i="3" s="1"/>
  <c r="BJ1000" i="3" s="1"/>
  <c r="N1001" i="3" a="1"/>
  <c r="N1001" i="3" s="1"/>
  <c r="N1002" i="3" a="1"/>
  <c r="N1002" i="3" s="1"/>
  <c r="N1003" i="3" a="1"/>
  <c r="N1003" i="3" s="1"/>
  <c r="N1004" i="3" a="1"/>
  <c r="N1004" i="3" s="1"/>
  <c r="N1005" i="3" a="1"/>
  <c r="N1005" i="3" s="1"/>
  <c r="N1006" i="3" a="1"/>
  <c r="N1006" i="3" s="1"/>
  <c r="N1007" i="3" a="1"/>
  <c r="N1007" i="3" s="1"/>
  <c r="N1008" i="3" a="1"/>
  <c r="N1008" i="3" s="1"/>
  <c r="V1008" i="3" s="1"/>
  <c r="BJ1008" i="3" s="1"/>
  <c r="N1009" i="3" a="1"/>
  <c r="N1009" i="3" s="1"/>
  <c r="BJ65" i="3"/>
  <c r="BJ68" i="3"/>
  <c r="BJ77" i="3"/>
  <c r="BJ80" i="3"/>
  <c r="BJ83" i="3"/>
  <c r="BJ85" i="3"/>
  <c r="BJ94" i="3"/>
  <c r="BJ95" i="3"/>
  <c r="BJ97" i="3"/>
  <c r="BJ106" i="3"/>
  <c r="BJ107" i="3"/>
  <c r="BJ109" i="3"/>
  <c r="BJ119" i="3"/>
  <c r="BJ122" i="3"/>
  <c r="BJ123" i="3"/>
  <c r="BJ131" i="3"/>
  <c r="BJ135" i="3"/>
  <c r="BJ138" i="3"/>
  <c r="BJ142" i="3"/>
  <c r="BJ143" i="3"/>
  <c r="BJ148" i="3"/>
  <c r="BJ149" i="3"/>
  <c r="BJ152" i="3"/>
  <c r="BJ153" i="3"/>
  <c r="BJ154" i="3"/>
  <c r="BJ157" i="3"/>
  <c r="BJ160" i="3"/>
  <c r="BJ166" i="3"/>
  <c r="BJ167" i="3"/>
  <c r="BJ169" i="3"/>
  <c r="BJ172" i="3"/>
  <c r="BJ177" i="3"/>
  <c r="BJ179" i="3"/>
  <c r="BJ183" i="3"/>
  <c r="BJ189" i="3"/>
  <c r="BJ190" i="3"/>
  <c r="BJ195" i="3"/>
  <c r="BJ200" i="3"/>
  <c r="BJ202" i="3"/>
  <c r="BJ203" i="3"/>
  <c r="BJ207" i="3"/>
  <c r="BJ212" i="3"/>
  <c r="BJ214" i="3"/>
  <c r="BJ217" i="3"/>
  <c r="BJ222" i="3"/>
  <c r="BJ225" i="3"/>
  <c r="BJ229" i="3"/>
  <c r="BJ231" i="3"/>
  <c r="BJ237" i="3"/>
  <c r="BJ241" i="3"/>
  <c r="BJ242" i="3"/>
  <c r="BJ248" i="3"/>
  <c r="BJ253" i="3"/>
  <c r="BJ257" i="3"/>
  <c r="BJ261" i="3"/>
  <c r="BJ269" i="3"/>
  <c r="BJ277" i="3"/>
  <c r="BJ281" i="3"/>
  <c r="BJ285" i="3"/>
  <c r="BJ287" i="3"/>
  <c r="BJ290" i="3"/>
  <c r="BJ291" i="3"/>
  <c r="BJ293" i="3"/>
  <c r="BJ294" i="3"/>
  <c r="BJ297" i="3"/>
  <c r="BJ301" i="3"/>
  <c r="BJ305" i="3"/>
  <c r="BJ309" i="3"/>
  <c r="BJ310" i="3"/>
  <c r="BJ311" i="3"/>
  <c r="BJ313" i="3"/>
  <c r="BJ314" i="3"/>
  <c r="BJ316" i="3"/>
  <c r="BJ323" i="3"/>
  <c r="BJ328" i="3"/>
  <c r="BJ332" i="3"/>
  <c r="BJ334" i="3"/>
  <c r="BJ336" i="3"/>
  <c r="BJ345" i="3"/>
  <c r="BJ348" i="3"/>
  <c r="BJ352" i="3"/>
  <c r="BJ358" i="3"/>
  <c r="BJ360" i="3"/>
  <c r="BJ363" i="3"/>
  <c r="BJ364" i="3"/>
  <c r="BJ373" i="3"/>
  <c r="BJ385" i="3"/>
  <c r="BJ397" i="3"/>
  <c r="BJ400" i="3"/>
  <c r="BJ408" i="3"/>
  <c r="BJ412" i="3"/>
  <c r="BJ419" i="3"/>
  <c r="BJ441" i="3"/>
  <c r="BJ449" i="3"/>
  <c r="BJ455" i="3"/>
  <c r="BJ459" i="3"/>
  <c r="BJ473" i="3"/>
  <c r="BJ503" i="3"/>
  <c r="BJ510" i="3"/>
  <c r="BJ518" i="3"/>
  <c r="BJ526" i="3"/>
  <c r="BJ531" i="3"/>
  <c r="BJ541" i="3"/>
  <c r="BJ547" i="3"/>
  <c r="BJ549" i="3"/>
  <c r="BJ557" i="3"/>
  <c r="BJ563" i="3"/>
  <c r="BJ567" i="3"/>
  <c r="BJ573" i="3"/>
  <c r="BJ579" i="3"/>
  <c r="BJ581" i="3"/>
  <c r="BJ598" i="3"/>
  <c r="BJ605" i="3"/>
  <c r="BJ621" i="3"/>
  <c r="BJ627" i="3"/>
  <c r="BJ637" i="3"/>
  <c r="BJ639" i="3"/>
  <c r="BJ645" i="3"/>
  <c r="BJ646" i="3"/>
  <c r="BJ651" i="3"/>
  <c r="BJ658" i="3"/>
  <c r="BJ661" i="3"/>
  <c r="BJ685" i="3"/>
  <c r="BJ687" i="3"/>
  <c r="BJ694" i="3"/>
  <c r="BJ711" i="3"/>
  <c r="BJ723" i="3"/>
  <c r="BJ733" i="3"/>
  <c r="BJ735" i="3"/>
  <c r="BJ755" i="3"/>
  <c r="BJ783" i="3"/>
  <c r="BJ787" i="3"/>
  <c r="BJ819" i="3"/>
  <c r="BJ837" i="3"/>
  <c r="BJ855" i="3"/>
  <c r="BJ867" i="3"/>
  <c r="BJ879" i="3"/>
  <c r="BJ913" i="3"/>
  <c r="AD61" i="3"/>
  <c r="AD64" i="3"/>
  <c r="AD65" i="3"/>
  <c r="AD68" i="3"/>
  <c r="AD73" i="3"/>
  <c r="AD74" i="3"/>
  <c r="AD75" i="3"/>
  <c r="AD76" i="3"/>
  <c r="AD77" i="3"/>
  <c r="AD80" i="3"/>
  <c r="AD83" i="3"/>
  <c r="AD85" i="3"/>
  <c r="AD86" i="3"/>
  <c r="AD87" i="3"/>
  <c r="AD88" i="3"/>
  <c r="AD89" i="3"/>
  <c r="AD94" i="3"/>
  <c r="AD95" i="3"/>
  <c r="AD97" i="3"/>
  <c r="AD99" i="3"/>
  <c r="AD100" i="3"/>
  <c r="AD105" i="3"/>
  <c r="AD106" i="3"/>
  <c r="AD107" i="3"/>
  <c r="AD108" i="3"/>
  <c r="AD109" i="3"/>
  <c r="AD111" i="3"/>
  <c r="AD112" i="3"/>
  <c r="AD117" i="3"/>
  <c r="AD119" i="3"/>
  <c r="AD121" i="3"/>
  <c r="AD122" i="3"/>
  <c r="AD123" i="3"/>
  <c r="AD124" i="3"/>
  <c r="AD129" i="3"/>
  <c r="AD131" i="3"/>
  <c r="AD133" i="3"/>
  <c r="AD134" i="3"/>
  <c r="AD135" i="3"/>
  <c r="AD138" i="3"/>
  <c r="AD141" i="3"/>
  <c r="AD142" i="3"/>
  <c r="AD143" i="3"/>
  <c r="AD145" i="3"/>
  <c r="AD146" i="3"/>
  <c r="AD147" i="3"/>
  <c r="AD148" i="3"/>
  <c r="AD149" i="3"/>
  <c r="AD152" i="3"/>
  <c r="AD153" i="3"/>
  <c r="AD154" i="3"/>
  <c r="AD157" i="3"/>
  <c r="AD160" i="3"/>
  <c r="AD161" i="3"/>
  <c r="AD162" i="3"/>
  <c r="AD166" i="3"/>
  <c r="AD167" i="3"/>
  <c r="AD168" i="3"/>
  <c r="AD169" i="3"/>
  <c r="AD172" i="3"/>
  <c r="AD173" i="3"/>
  <c r="AD176" i="3"/>
  <c r="AD177" i="3"/>
  <c r="AD178" i="3"/>
  <c r="AD179" i="3"/>
  <c r="AD182" i="3"/>
  <c r="AD183" i="3"/>
  <c r="AD184" i="3"/>
  <c r="AD188" i="3"/>
  <c r="AD189" i="3"/>
  <c r="AD190" i="3"/>
  <c r="AD191" i="3"/>
  <c r="AD194" i="3"/>
  <c r="AD195" i="3"/>
  <c r="AD198" i="3"/>
  <c r="AD200" i="3"/>
  <c r="AD201" i="3"/>
  <c r="AD202" i="3"/>
  <c r="AD203" i="3"/>
  <c r="AD207" i="3"/>
  <c r="AD212" i="3"/>
  <c r="AD213" i="3"/>
  <c r="AD214" i="3"/>
  <c r="AD217" i="3"/>
  <c r="AD218" i="3"/>
  <c r="AD222" i="3"/>
  <c r="AD224" i="3"/>
  <c r="AD225" i="3"/>
  <c r="AD226" i="3"/>
  <c r="AD229" i="3"/>
  <c r="AD230" i="3"/>
  <c r="AD231" i="3"/>
  <c r="AD233" i="3"/>
  <c r="AD236" i="3"/>
  <c r="AD237" i="3"/>
  <c r="AD241" i="3"/>
  <c r="AD242" i="3"/>
  <c r="AD243" i="3"/>
  <c r="AD246" i="3"/>
  <c r="AD248" i="3"/>
  <c r="AD249" i="3"/>
  <c r="AD253" i="3"/>
  <c r="AD255" i="3"/>
  <c r="AD256" i="3"/>
  <c r="AD257" i="3"/>
  <c r="AD260" i="3"/>
  <c r="AD261" i="3"/>
  <c r="AD265" i="3"/>
  <c r="AD267" i="3"/>
  <c r="AD269" i="3"/>
  <c r="AD272" i="3"/>
  <c r="AD276" i="3"/>
  <c r="AD277" i="3"/>
  <c r="AD278" i="3"/>
  <c r="AD279" i="3"/>
  <c r="AD281" i="3"/>
  <c r="AD285" i="3"/>
  <c r="AD286" i="3"/>
  <c r="AD287" i="3"/>
  <c r="AD289" i="3"/>
  <c r="AD290" i="3"/>
  <c r="AD291" i="3"/>
  <c r="AD292" i="3"/>
  <c r="AD293" i="3"/>
  <c r="AD294" i="3"/>
  <c r="AD297" i="3"/>
  <c r="AD299" i="3"/>
  <c r="AD300" i="3"/>
  <c r="AD301" i="3"/>
  <c r="AD302" i="3"/>
  <c r="AD303" i="3"/>
  <c r="AD305" i="3"/>
  <c r="AD309" i="3"/>
  <c r="AD310" i="3"/>
  <c r="AD311" i="3"/>
  <c r="AD313" i="3"/>
  <c r="AD314" i="3"/>
  <c r="AD315" i="3"/>
  <c r="AD316" i="3"/>
  <c r="AD320" i="3"/>
  <c r="AD321" i="3"/>
  <c r="AD323" i="3"/>
  <c r="AD325" i="3"/>
  <c r="AD327" i="3"/>
  <c r="AD328" i="3"/>
  <c r="AD329" i="3"/>
  <c r="AD332" i="3"/>
  <c r="AD334" i="3"/>
  <c r="AD336" i="3"/>
  <c r="AD338" i="3"/>
  <c r="AD339" i="3"/>
  <c r="AD343" i="3"/>
  <c r="AD344" i="3"/>
  <c r="AD345" i="3"/>
  <c r="AD348" i="3"/>
  <c r="AD349" i="3"/>
  <c r="AD352" i="3"/>
  <c r="AD356" i="3"/>
  <c r="AD357" i="3"/>
  <c r="AD358" i="3"/>
  <c r="AD359" i="3"/>
  <c r="AD360" i="3"/>
  <c r="AD363" i="3"/>
  <c r="AD364" i="3"/>
  <c r="AD366" i="3"/>
  <c r="AD368" i="3"/>
  <c r="AD369" i="3"/>
  <c r="AD373" i="3"/>
  <c r="AD377" i="3"/>
  <c r="AD381" i="3"/>
  <c r="AD383" i="3"/>
  <c r="AD384" i="3"/>
  <c r="AD385" i="3"/>
  <c r="AD387" i="3"/>
  <c r="AD393" i="3"/>
  <c r="AD396" i="3"/>
  <c r="AD397" i="3"/>
  <c r="AD400" i="3"/>
  <c r="AD408" i="3"/>
  <c r="AD412" i="3"/>
  <c r="AD414" i="3"/>
  <c r="AD417" i="3"/>
  <c r="AD418" i="3"/>
  <c r="AD419" i="3"/>
  <c r="AD425" i="3"/>
  <c r="AD428" i="3"/>
  <c r="AD432" i="3"/>
  <c r="AD433" i="3"/>
  <c r="AD436" i="3"/>
  <c r="AD437" i="3"/>
  <c r="AD441" i="3"/>
  <c r="AD444" i="3"/>
  <c r="AD445" i="3"/>
  <c r="AD448" i="3"/>
  <c r="AD449" i="3"/>
  <c r="AD456" i="3"/>
  <c r="AD459" i="3"/>
  <c r="AD471" i="3"/>
  <c r="AD472" i="3"/>
  <c r="AD473" i="3"/>
  <c r="AD476" i="3"/>
  <c r="AD480" i="3"/>
  <c r="AD491" i="3"/>
  <c r="AD492" i="3"/>
  <c r="AD503" i="3"/>
  <c r="AD504" i="3"/>
  <c r="AD510" i="3"/>
  <c r="AD517" i="3"/>
  <c r="AD518" i="3"/>
  <c r="AD519" i="3"/>
  <c r="AD526" i="3"/>
  <c r="AD527" i="3"/>
  <c r="AD531" i="3"/>
  <c r="AD538" i="3"/>
  <c r="AD541" i="3"/>
  <c r="AD549" i="3"/>
  <c r="AD552" i="3"/>
  <c r="AD558" i="3"/>
  <c r="AD563" i="3"/>
  <c r="AD564" i="3"/>
  <c r="AD567" i="3"/>
  <c r="AD568" i="3"/>
  <c r="AD578" i="3"/>
  <c r="AD579" i="3"/>
  <c r="AD581" i="3"/>
  <c r="AD587" i="3"/>
  <c r="AD588" i="3"/>
  <c r="AD591" i="3"/>
  <c r="AD592" i="3"/>
  <c r="AD598" i="3"/>
  <c r="AD603" i="3"/>
  <c r="AD605" i="3"/>
  <c r="AD612" i="3"/>
  <c r="AD614" i="3"/>
  <c r="AD615" i="3"/>
  <c r="AD616" i="3"/>
  <c r="AD621" i="3"/>
  <c r="AD623" i="3"/>
  <c r="AD627" i="3"/>
  <c r="AD635" i="3"/>
  <c r="AD636" i="3"/>
  <c r="AD637" i="3"/>
  <c r="AD639" i="3"/>
  <c r="AD645" i="3"/>
  <c r="AD646" i="3"/>
  <c r="AD647" i="3"/>
  <c r="AD651" i="3"/>
  <c r="AD658" i="3"/>
  <c r="AD661" i="3"/>
  <c r="AD662" i="3"/>
  <c r="AD663" i="3"/>
  <c r="AD683" i="3"/>
  <c r="AD685" i="3"/>
  <c r="AD687" i="3"/>
  <c r="AD693" i="3"/>
  <c r="AD694" i="3"/>
  <c r="AD695" i="3"/>
  <c r="AD707" i="3"/>
  <c r="AD711" i="3"/>
  <c r="AD712" i="3"/>
  <c r="AD714" i="3"/>
  <c r="AD715" i="3"/>
  <c r="AD717" i="3"/>
  <c r="AD723" i="3"/>
  <c r="AD733" i="3"/>
  <c r="AD734" i="3"/>
  <c r="AD735" i="3"/>
  <c r="AD736" i="3"/>
  <c r="AD739" i="3"/>
  <c r="AD743" i="3"/>
  <c r="AD744" i="3"/>
  <c r="AD746" i="3"/>
  <c r="AD747" i="3"/>
  <c r="AD751" i="3"/>
  <c r="AD756" i="3"/>
  <c r="AD757" i="3"/>
  <c r="AD765" i="3"/>
  <c r="AD767" i="3"/>
  <c r="AD771" i="3"/>
  <c r="AD779" i="3"/>
  <c r="AD781" i="3"/>
  <c r="AD783" i="3"/>
  <c r="AD787" i="3"/>
  <c r="AD789" i="3"/>
  <c r="AD791" i="3"/>
  <c r="AD795" i="3"/>
  <c r="AD801" i="3"/>
  <c r="AD803" i="3"/>
  <c r="AD807" i="3"/>
  <c r="AD808" i="3"/>
  <c r="AD811" i="3"/>
  <c r="AD815" i="3"/>
  <c r="AD825" i="3"/>
  <c r="AD827" i="3"/>
  <c r="AD831" i="3"/>
  <c r="AD839" i="3"/>
  <c r="AD843" i="3"/>
  <c r="AD844" i="3"/>
  <c r="AD849" i="3"/>
  <c r="AD855" i="3"/>
  <c r="AD861" i="3"/>
  <c r="AD867" i="3"/>
  <c r="AD868" i="3"/>
  <c r="AD871" i="3"/>
  <c r="AD873" i="3"/>
  <c r="AD891" i="3"/>
  <c r="AD897" i="3"/>
  <c r="AD903" i="3"/>
  <c r="AD911" i="3"/>
  <c r="AD912" i="3"/>
  <c r="AD928" i="3"/>
  <c r="AD939" i="3"/>
  <c r="AD940" i="3"/>
  <c r="AD962" i="3"/>
  <c r="AD974" i="3"/>
  <c r="AD975" i="3"/>
  <c r="AD976" i="3"/>
  <c r="AD998" i="3"/>
  <c r="AD1008" i="3"/>
  <c r="U8" i="36"/>
  <c r="U9" i="36"/>
  <c r="G119" i="6" s="1"/>
  <c r="U10" i="36"/>
  <c r="U11" i="36"/>
  <c r="G121" i="6" s="1"/>
  <c r="U12" i="36"/>
  <c r="G122" i="6" s="1"/>
  <c r="U13" i="36"/>
  <c r="G123" i="6" s="1"/>
  <c r="U14" i="36"/>
  <c r="G124" i="6" s="1"/>
  <c r="U15" i="36"/>
  <c r="U16" i="36"/>
  <c r="U17" i="36"/>
  <c r="G126" i="6" s="1"/>
  <c r="U18" i="36"/>
  <c r="G128" i="39" s="1"/>
  <c r="U19" i="36"/>
  <c r="U20" i="36"/>
  <c r="U21" i="36"/>
  <c r="W21" i="36" s="1"/>
  <c r="U22" i="36"/>
  <c r="U23" i="36"/>
  <c r="U24" i="36"/>
  <c r="U25" i="36"/>
  <c r="U26" i="36"/>
  <c r="U27" i="36"/>
  <c r="U28" i="36"/>
  <c r="U29" i="36"/>
  <c r="U30" i="36"/>
  <c r="U31" i="36"/>
  <c r="U32" i="36"/>
  <c r="U33" i="36"/>
  <c r="U34" i="36"/>
  <c r="U35" i="36"/>
  <c r="U36" i="36"/>
  <c r="U37" i="36"/>
  <c r="U38" i="36"/>
  <c r="U39" i="36"/>
  <c r="U40" i="36"/>
  <c r="U41" i="36"/>
  <c r="U42" i="36"/>
  <c r="U43" i="36"/>
  <c r="U44" i="36"/>
  <c r="U45" i="36"/>
  <c r="U46" i="36"/>
  <c r="U47" i="36"/>
  <c r="U48" i="36"/>
  <c r="U49" i="36"/>
  <c r="U50" i="36"/>
  <c r="U51" i="36"/>
  <c r="U52" i="36"/>
  <c r="U53" i="36"/>
  <c r="U54" i="36"/>
  <c r="U55" i="36"/>
  <c r="U56" i="36"/>
  <c r="U57" i="36"/>
  <c r="O60" i="3" a="1"/>
  <c r="O60" i="3" s="1"/>
  <c r="O61" i="3" a="1"/>
  <c r="O61" i="3" s="1"/>
  <c r="O62" i="3" a="1"/>
  <c r="O62" i="3" s="1"/>
  <c r="O63" i="3" a="1"/>
  <c r="O63" i="3" s="1"/>
  <c r="O64" i="3" a="1"/>
  <c r="O64" i="3" s="1"/>
  <c r="O65" i="3" a="1"/>
  <c r="O65" i="3" s="1"/>
  <c r="W65" i="3" s="1"/>
  <c r="O66" i="3" a="1"/>
  <c r="O66" i="3" s="1"/>
  <c r="O67" i="3" a="1"/>
  <c r="O67" i="3" s="1"/>
  <c r="W67" i="3" s="1"/>
  <c r="BK67" i="3" s="1"/>
  <c r="O68" i="3" a="1"/>
  <c r="O68" i="3" s="1"/>
  <c r="O69" i="3" a="1"/>
  <c r="O69" i="3" s="1"/>
  <c r="W69" i="3" s="1"/>
  <c r="O70" i="3" a="1"/>
  <c r="O70" i="3" s="1"/>
  <c r="W70" i="3" s="1"/>
  <c r="BK70" i="3" s="1"/>
  <c r="O71" i="3" a="1"/>
  <c r="O71" i="3" s="1"/>
  <c r="O72" i="3" a="1"/>
  <c r="O72" i="3" s="1"/>
  <c r="O73" i="3" a="1"/>
  <c r="O73" i="3" s="1"/>
  <c r="W73" i="3" s="1"/>
  <c r="BK73" i="3" s="1"/>
  <c r="O74" i="3" a="1"/>
  <c r="O74" i="3" s="1"/>
  <c r="O75" i="3" a="1"/>
  <c r="O75" i="3" s="1"/>
  <c r="W75" i="3" s="1"/>
  <c r="BK75" i="3" s="1"/>
  <c r="O76" i="3" a="1"/>
  <c r="O76" i="3" s="1"/>
  <c r="W76" i="3" s="1"/>
  <c r="O77" i="3" a="1"/>
  <c r="O77" i="3" s="1"/>
  <c r="W77" i="3" s="1"/>
  <c r="BK77" i="3" s="1"/>
  <c r="O78" i="3" a="1"/>
  <c r="O78" i="3" s="1"/>
  <c r="W78" i="3" s="1"/>
  <c r="O79" i="3" a="1"/>
  <c r="O79" i="3" s="1"/>
  <c r="O80" i="3" a="1"/>
  <c r="O80" i="3" s="1"/>
  <c r="W80" i="3" s="1"/>
  <c r="BK80" i="3" s="1"/>
  <c r="O81" i="3" a="1"/>
  <c r="O81" i="3" s="1"/>
  <c r="O82" i="3" a="1"/>
  <c r="O82" i="3" s="1"/>
  <c r="O83" i="3" a="1"/>
  <c r="O83" i="3" s="1"/>
  <c r="W83" i="3" s="1"/>
  <c r="O84" i="3" a="1"/>
  <c r="O84" i="3" s="1"/>
  <c r="O85" i="3" a="1"/>
  <c r="O85" i="3" s="1"/>
  <c r="O86" i="3" a="1"/>
  <c r="O86" i="3" s="1"/>
  <c r="O87" i="3" a="1"/>
  <c r="O87" i="3" s="1"/>
  <c r="O88" i="3" a="1"/>
  <c r="O88" i="3" s="1"/>
  <c r="O89" i="3" a="1"/>
  <c r="O89" i="3" s="1"/>
  <c r="W89" i="3" s="1"/>
  <c r="O90" i="3" a="1"/>
  <c r="O90" i="3" s="1"/>
  <c r="O91" i="3" a="1"/>
  <c r="O91" i="3" s="1"/>
  <c r="O92" i="3" a="1"/>
  <c r="O92" i="3" s="1"/>
  <c r="O93" i="3" a="1"/>
  <c r="O93" i="3" s="1"/>
  <c r="W93" i="3" s="1"/>
  <c r="BK93" i="3" s="1"/>
  <c r="O94" i="3" a="1"/>
  <c r="O94" i="3" s="1"/>
  <c r="O95" i="3" a="1"/>
  <c r="O95" i="3" s="1"/>
  <c r="W95" i="3" s="1"/>
  <c r="BK95" i="3" s="1"/>
  <c r="O96" i="3" a="1"/>
  <c r="O96" i="3" s="1"/>
  <c r="O97" i="3" a="1"/>
  <c r="O97" i="3" s="1"/>
  <c r="O98" i="3" a="1"/>
  <c r="O98" i="3" s="1"/>
  <c r="O99" i="3" a="1"/>
  <c r="O99" i="3" s="1"/>
  <c r="O100" i="3" a="1"/>
  <c r="O100" i="3" s="1"/>
  <c r="O101" i="3" a="1"/>
  <c r="O101" i="3" s="1"/>
  <c r="W101" i="3" s="1"/>
  <c r="O102" i="3" a="1"/>
  <c r="O102" i="3" s="1"/>
  <c r="W102" i="3" s="1"/>
  <c r="O103" i="3" a="1"/>
  <c r="O103" i="3" s="1"/>
  <c r="O104" i="3" a="1"/>
  <c r="O104" i="3" s="1"/>
  <c r="O105" i="3" a="1"/>
  <c r="O105" i="3" s="1"/>
  <c r="O106" i="3" a="1"/>
  <c r="O106" i="3" s="1"/>
  <c r="W106" i="3" s="1"/>
  <c r="BK106" i="3" s="1"/>
  <c r="O107" i="3" a="1"/>
  <c r="O107" i="3" s="1"/>
  <c r="W107" i="3" s="1"/>
  <c r="BK107" i="3" s="1"/>
  <c r="O108" i="3" a="1"/>
  <c r="O108" i="3" s="1"/>
  <c r="W108" i="3" s="1"/>
  <c r="O109" i="3" a="1"/>
  <c r="O109" i="3" s="1"/>
  <c r="O110" i="3" a="1"/>
  <c r="O110" i="3" s="1"/>
  <c r="O111" i="3" a="1"/>
  <c r="O111" i="3" s="1"/>
  <c r="W111" i="3" s="1"/>
  <c r="BK111" i="3" s="1"/>
  <c r="O112" i="3" a="1"/>
  <c r="O112" i="3" s="1"/>
  <c r="O113" i="3" a="1"/>
  <c r="O113" i="3" s="1"/>
  <c r="O114" i="3" a="1"/>
  <c r="O114" i="3" s="1"/>
  <c r="W114" i="3" s="1"/>
  <c r="BK114" i="3" s="1"/>
  <c r="O115" i="3" a="1"/>
  <c r="O115" i="3" s="1"/>
  <c r="O116" i="3" a="1"/>
  <c r="O116" i="3" s="1"/>
  <c r="O117" i="3" a="1"/>
  <c r="O117" i="3" s="1"/>
  <c r="W117" i="3" s="1"/>
  <c r="O118" i="3" a="1"/>
  <c r="O118" i="3" s="1"/>
  <c r="W118" i="3" s="1"/>
  <c r="O119" i="3" a="1"/>
  <c r="O119" i="3" s="1"/>
  <c r="O120" i="3" a="1"/>
  <c r="O120" i="3" s="1"/>
  <c r="O121" i="3" a="1"/>
  <c r="O121" i="3" s="1"/>
  <c r="W121" i="3" s="1"/>
  <c r="BK121" i="3" s="1"/>
  <c r="O122" i="3" a="1"/>
  <c r="O122" i="3" s="1"/>
  <c r="W122" i="3" s="1"/>
  <c r="O123" i="3" a="1"/>
  <c r="O123" i="3" s="1"/>
  <c r="W123" i="3" s="1"/>
  <c r="O124" i="3" a="1"/>
  <c r="O124" i="3" s="1"/>
  <c r="O125" i="3" a="1"/>
  <c r="O125" i="3" s="1"/>
  <c r="W125" i="3" s="1"/>
  <c r="O126" i="3" a="1"/>
  <c r="O126" i="3" s="1"/>
  <c r="W126" i="3" s="1"/>
  <c r="BK126" i="3" s="1"/>
  <c r="O127" i="3" a="1"/>
  <c r="O127" i="3" s="1"/>
  <c r="W127" i="3" s="1"/>
  <c r="BK127" i="3" s="1"/>
  <c r="O128" i="3" a="1"/>
  <c r="O128" i="3" s="1"/>
  <c r="W128" i="3" s="1"/>
  <c r="O129" i="3" a="1"/>
  <c r="O129" i="3" s="1"/>
  <c r="O130" i="3" a="1"/>
  <c r="O130" i="3" s="1"/>
  <c r="W130" i="3" s="1"/>
  <c r="BK130" i="3" s="1"/>
  <c r="O131" i="3" a="1"/>
  <c r="O131" i="3" s="1"/>
  <c r="O132" i="3" a="1"/>
  <c r="O132" i="3" s="1"/>
  <c r="O133" i="3" a="1"/>
  <c r="O133" i="3" s="1"/>
  <c r="O134" i="3" a="1"/>
  <c r="O134" i="3" s="1"/>
  <c r="W134" i="3" s="1"/>
  <c r="O135" i="3" a="1"/>
  <c r="O135" i="3" s="1"/>
  <c r="O136" i="3" a="1"/>
  <c r="O136" i="3" s="1"/>
  <c r="W136" i="3" s="1"/>
  <c r="BK136" i="3" s="1"/>
  <c r="O137" i="3" a="1"/>
  <c r="O137" i="3" s="1"/>
  <c r="W137" i="3" s="1"/>
  <c r="O138" i="3" a="1"/>
  <c r="O138" i="3" s="1"/>
  <c r="O139" i="3" a="1"/>
  <c r="O139" i="3" s="1"/>
  <c r="O140" i="3" a="1"/>
  <c r="O140" i="3" s="1"/>
  <c r="O141" i="3" a="1"/>
  <c r="O141" i="3" s="1"/>
  <c r="O142" i="3" a="1"/>
  <c r="O142" i="3" s="1"/>
  <c r="W142" i="3" s="1"/>
  <c r="O143" i="3" a="1"/>
  <c r="O143" i="3" s="1"/>
  <c r="O144" i="3" a="1"/>
  <c r="O144" i="3" s="1"/>
  <c r="W144" i="3" s="1"/>
  <c r="BK144" i="3" s="1"/>
  <c r="O145" i="3" a="1"/>
  <c r="O145" i="3" s="1"/>
  <c r="O146" i="3" a="1"/>
  <c r="O146" i="3" s="1"/>
  <c r="O147" i="3" a="1"/>
  <c r="O147" i="3" s="1"/>
  <c r="O148" i="3" a="1"/>
  <c r="O148" i="3" s="1"/>
  <c r="W148" i="3" s="1"/>
  <c r="BK148" i="3" s="1"/>
  <c r="O149" i="3" a="1"/>
  <c r="O149" i="3" s="1"/>
  <c r="O150" i="3" a="1"/>
  <c r="O150" i="3" s="1"/>
  <c r="W150" i="3" s="1"/>
  <c r="BK150" i="3" s="1"/>
  <c r="O151" i="3" a="1"/>
  <c r="O151" i="3" s="1"/>
  <c r="W151" i="3" s="1"/>
  <c r="BK151" i="3" s="1"/>
  <c r="O152" i="3" a="1"/>
  <c r="O152" i="3" s="1"/>
  <c r="O153" i="3" a="1"/>
  <c r="O153" i="3" s="1"/>
  <c r="O154" i="3" a="1"/>
  <c r="O154" i="3" s="1"/>
  <c r="O155" i="3" a="1"/>
  <c r="O155" i="3" s="1"/>
  <c r="O156" i="3" a="1"/>
  <c r="O156" i="3" s="1"/>
  <c r="W156" i="3" s="1"/>
  <c r="O157" i="3" a="1"/>
  <c r="O157" i="3" s="1"/>
  <c r="O158" i="3" a="1"/>
  <c r="O158" i="3" s="1"/>
  <c r="O159" i="3" a="1"/>
  <c r="O159" i="3" s="1"/>
  <c r="W159" i="3" s="1"/>
  <c r="BK159" i="3" s="1"/>
  <c r="O160" i="3" a="1"/>
  <c r="O160" i="3" s="1"/>
  <c r="O161" i="3" a="1"/>
  <c r="O161" i="3" s="1"/>
  <c r="W161" i="3" s="1"/>
  <c r="BK161" i="3" s="1"/>
  <c r="O162" i="3" a="1"/>
  <c r="O162" i="3" s="1"/>
  <c r="O163" i="3" a="1"/>
  <c r="O163" i="3" s="1"/>
  <c r="O164" i="3" a="1"/>
  <c r="O164" i="3" s="1"/>
  <c r="O165" i="3" a="1"/>
  <c r="O165" i="3" s="1"/>
  <c r="W165" i="3" s="1"/>
  <c r="O166" i="3" a="1"/>
  <c r="O166" i="3" s="1"/>
  <c r="O167" i="3" a="1"/>
  <c r="O167" i="3" s="1"/>
  <c r="O168" i="3" a="1"/>
  <c r="O168" i="3" s="1"/>
  <c r="W168" i="3" s="1"/>
  <c r="BK168" i="3" s="1"/>
  <c r="O169" i="3" a="1"/>
  <c r="O169" i="3" s="1"/>
  <c r="O170" i="3" a="1"/>
  <c r="O170" i="3" s="1"/>
  <c r="W170" i="3" s="1"/>
  <c r="BK170" i="3" s="1"/>
  <c r="O171" i="3" a="1"/>
  <c r="O171" i="3" s="1"/>
  <c r="O172" i="3" a="1"/>
  <c r="O172" i="3" s="1"/>
  <c r="O173" i="3" a="1"/>
  <c r="O173" i="3" s="1"/>
  <c r="W173" i="3" s="1"/>
  <c r="O174" i="3" a="1"/>
  <c r="O174" i="3" s="1"/>
  <c r="O175" i="3" a="1"/>
  <c r="O175" i="3" s="1"/>
  <c r="W175" i="3" s="1"/>
  <c r="BK175" i="3" s="1"/>
  <c r="O176" i="3" a="1"/>
  <c r="O176" i="3" s="1"/>
  <c r="W176" i="3" s="1"/>
  <c r="BK176" i="3" s="1"/>
  <c r="O177" i="3" a="1"/>
  <c r="O177" i="3" s="1"/>
  <c r="W177" i="3" s="1"/>
  <c r="O178" i="3" a="1"/>
  <c r="O178" i="3" s="1"/>
  <c r="O179" i="3" a="1"/>
  <c r="O179" i="3" s="1"/>
  <c r="O180" i="3" a="1"/>
  <c r="O180" i="3" s="1"/>
  <c r="W180" i="3" s="1"/>
  <c r="BK180" i="3" s="1"/>
  <c r="O181" i="3" a="1"/>
  <c r="O181" i="3" s="1"/>
  <c r="W181" i="3" s="1"/>
  <c r="O182" i="3" a="1"/>
  <c r="O182" i="3" s="1"/>
  <c r="W182" i="3" s="1"/>
  <c r="O183" i="3" a="1"/>
  <c r="O183" i="3" s="1"/>
  <c r="O184" i="3" a="1"/>
  <c r="O184" i="3" s="1"/>
  <c r="O185" i="3" a="1"/>
  <c r="O185" i="3" s="1"/>
  <c r="W185" i="3" s="1"/>
  <c r="O186" i="3" a="1"/>
  <c r="O186" i="3" s="1"/>
  <c r="O187" i="3" a="1"/>
  <c r="O187" i="3" s="1"/>
  <c r="W187" i="3" s="1"/>
  <c r="BK187" i="3" s="1"/>
  <c r="O188" i="3" a="1"/>
  <c r="O188" i="3" s="1"/>
  <c r="W188" i="3" s="1"/>
  <c r="O189" i="3" a="1"/>
  <c r="O189" i="3" s="1"/>
  <c r="W189" i="3" s="1"/>
  <c r="O190" i="3" a="1"/>
  <c r="O190" i="3" s="1"/>
  <c r="O191" i="3" a="1"/>
  <c r="O191" i="3" s="1"/>
  <c r="O192" i="3" a="1"/>
  <c r="O192" i="3" s="1"/>
  <c r="W192" i="3" s="1"/>
  <c r="BK192" i="3" s="1"/>
  <c r="O193" i="3" a="1"/>
  <c r="O193" i="3" s="1"/>
  <c r="W193" i="3" s="1"/>
  <c r="O194" i="3" a="1"/>
  <c r="O194" i="3" s="1"/>
  <c r="W194" i="3" s="1"/>
  <c r="O195" i="3" a="1"/>
  <c r="O195" i="3" s="1"/>
  <c r="W195" i="3" s="1"/>
  <c r="BK195" i="3" s="1"/>
  <c r="O196" i="3" a="1"/>
  <c r="O196" i="3" s="1"/>
  <c r="O197" i="3" a="1"/>
  <c r="O197" i="3" s="1"/>
  <c r="W197" i="3" s="1"/>
  <c r="O198" i="3" a="1"/>
  <c r="O198" i="3" s="1"/>
  <c r="O199" i="3" a="1"/>
  <c r="O199" i="3" s="1"/>
  <c r="W199" i="3" s="1"/>
  <c r="BK199" i="3" s="1"/>
  <c r="O200" i="3" a="1"/>
  <c r="O200" i="3" s="1"/>
  <c r="W200" i="3" s="1"/>
  <c r="BK200" i="3" s="1"/>
  <c r="O201" i="3" a="1"/>
  <c r="O201" i="3" s="1"/>
  <c r="W201" i="3" s="1"/>
  <c r="O202" i="3" a="1"/>
  <c r="O202" i="3" s="1"/>
  <c r="O203" i="3" a="1"/>
  <c r="O203" i="3" s="1"/>
  <c r="O204" i="3" a="1"/>
  <c r="O204" i="3" s="1"/>
  <c r="W204" i="3" s="1"/>
  <c r="BK204" i="3" s="1"/>
  <c r="O205" i="3" a="1"/>
  <c r="O205" i="3" s="1"/>
  <c r="W205" i="3" s="1"/>
  <c r="O206" i="3" a="1"/>
  <c r="O206" i="3" s="1"/>
  <c r="W206" i="3" s="1"/>
  <c r="BK206" i="3" s="1"/>
  <c r="O207" i="3" a="1"/>
  <c r="O207" i="3" s="1"/>
  <c r="O208" i="3" a="1"/>
  <c r="O208" i="3" s="1"/>
  <c r="W208" i="3" s="1"/>
  <c r="O209" i="3" a="1"/>
  <c r="O209" i="3" s="1"/>
  <c r="W209" i="3" s="1"/>
  <c r="BK209" i="3" s="1"/>
  <c r="O210" i="3" a="1"/>
  <c r="O210" i="3" s="1"/>
  <c r="O211" i="3" a="1"/>
  <c r="O211" i="3" s="1"/>
  <c r="W211" i="3" s="1"/>
  <c r="BK211" i="3" s="1"/>
  <c r="O212" i="3" a="1"/>
  <c r="O212" i="3" s="1"/>
  <c r="W212" i="3" s="1"/>
  <c r="O213" i="3" a="1"/>
  <c r="O213" i="3" s="1"/>
  <c r="W213" i="3" s="1"/>
  <c r="O214" i="3" a="1"/>
  <c r="O214" i="3" s="1"/>
  <c r="W214" i="3" s="1"/>
  <c r="BK214" i="3" s="1"/>
  <c r="O215" i="3" a="1"/>
  <c r="O215" i="3" s="1"/>
  <c r="O216" i="3" a="1"/>
  <c r="O216" i="3" s="1"/>
  <c r="O217" i="3" a="1"/>
  <c r="O217" i="3" s="1"/>
  <c r="W217" i="3" s="1"/>
  <c r="BK217" i="3" s="1"/>
  <c r="O218" i="3" a="1"/>
  <c r="O218" i="3" s="1"/>
  <c r="O219" i="3" a="1"/>
  <c r="O219" i="3" s="1"/>
  <c r="W219" i="3" s="1"/>
  <c r="O220" i="3" a="1"/>
  <c r="O220" i="3" s="1"/>
  <c r="O221" i="3" a="1"/>
  <c r="O221" i="3" s="1"/>
  <c r="W221" i="3" s="1"/>
  <c r="O222" i="3" a="1"/>
  <c r="O222" i="3" s="1"/>
  <c r="O223" i="3" a="1"/>
  <c r="O223" i="3" s="1"/>
  <c r="O224" i="3" a="1"/>
  <c r="O224" i="3" s="1"/>
  <c r="O225" i="3" a="1"/>
  <c r="O225" i="3" s="1"/>
  <c r="W225" i="3" s="1"/>
  <c r="O226" i="3" a="1"/>
  <c r="O226" i="3" s="1"/>
  <c r="O227" i="3" a="1"/>
  <c r="O227" i="3" s="1"/>
  <c r="W227" i="3" s="1"/>
  <c r="BK227" i="3" s="1"/>
  <c r="O228" i="3" a="1"/>
  <c r="O228" i="3" s="1"/>
  <c r="W228" i="3" s="1"/>
  <c r="BK228" i="3" s="1"/>
  <c r="O229" i="3" a="1"/>
  <c r="O229" i="3" s="1"/>
  <c r="W229" i="3" s="1"/>
  <c r="BK229" i="3" s="1"/>
  <c r="O230" i="3" a="1"/>
  <c r="O230" i="3" s="1"/>
  <c r="W230" i="3" s="1"/>
  <c r="BK230" i="3" s="1"/>
  <c r="O231" i="3" a="1"/>
  <c r="O231" i="3" s="1"/>
  <c r="O232" i="3" a="1"/>
  <c r="O232" i="3" s="1"/>
  <c r="O233" i="3" a="1"/>
  <c r="O233" i="3" s="1"/>
  <c r="O234" i="3" a="1"/>
  <c r="O234" i="3" s="1"/>
  <c r="W234" i="3" s="1"/>
  <c r="BK234" i="3" s="1"/>
  <c r="O235" i="3" a="1"/>
  <c r="O235" i="3" s="1"/>
  <c r="W235" i="3" s="1"/>
  <c r="BK235" i="3" s="1"/>
  <c r="O236" i="3" a="1"/>
  <c r="O236" i="3" s="1"/>
  <c r="W236" i="3" s="1"/>
  <c r="BK236" i="3" s="1"/>
  <c r="O237" i="3" a="1"/>
  <c r="O237" i="3" s="1"/>
  <c r="W237" i="3" s="1"/>
  <c r="BK237" i="3" s="1"/>
  <c r="O238" i="3" a="1"/>
  <c r="O238" i="3" s="1"/>
  <c r="O239" i="3" a="1"/>
  <c r="O239" i="3" s="1"/>
  <c r="W239" i="3" s="1"/>
  <c r="O240" i="3" a="1"/>
  <c r="O240" i="3" s="1"/>
  <c r="O241" i="3" a="1"/>
  <c r="O241" i="3" s="1"/>
  <c r="W241" i="3" s="1"/>
  <c r="O242" i="3" a="1"/>
  <c r="O242" i="3" s="1"/>
  <c r="W242" i="3" s="1"/>
  <c r="BK242" i="3" s="1"/>
  <c r="O243" i="3" a="1"/>
  <c r="O243" i="3" s="1"/>
  <c r="O244" i="3" a="1"/>
  <c r="O244" i="3" s="1"/>
  <c r="W244" i="3" s="1"/>
  <c r="O245" i="3" a="1"/>
  <c r="O245" i="3" s="1"/>
  <c r="W245" i="3" s="1"/>
  <c r="BK245" i="3" s="1"/>
  <c r="O246" i="3" a="1"/>
  <c r="O246" i="3" s="1"/>
  <c r="O247" i="3" a="1"/>
  <c r="O247" i="3" s="1"/>
  <c r="W247" i="3" s="1"/>
  <c r="BK247" i="3" s="1"/>
  <c r="O248" i="3" a="1"/>
  <c r="O248" i="3" s="1"/>
  <c r="W248" i="3" s="1"/>
  <c r="O249" i="3" a="1"/>
  <c r="O249" i="3" s="1"/>
  <c r="O250" i="3" a="1"/>
  <c r="O250" i="3" s="1"/>
  <c r="W250" i="3" s="1"/>
  <c r="O251" i="3" a="1"/>
  <c r="O251" i="3" s="1"/>
  <c r="O252" i="3" a="1"/>
  <c r="O252" i="3" s="1"/>
  <c r="W252" i="3" s="1"/>
  <c r="O253" i="3" a="1"/>
  <c r="O253" i="3" s="1"/>
  <c r="O254" i="3" a="1"/>
  <c r="O254" i="3" s="1"/>
  <c r="W254" i="3" s="1"/>
  <c r="BK254" i="3" s="1"/>
  <c r="O255" i="3" a="1"/>
  <c r="O255" i="3" s="1"/>
  <c r="O256" i="3" a="1"/>
  <c r="O256" i="3" s="1"/>
  <c r="O257" i="3" a="1"/>
  <c r="O257" i="3" s="1"/>
  <c r="W257" i="3" s="1"/>
  <c r="BK257" i="3" s="1"/>
  <c r="O258" i="3" a="1"/>
  <c r="O258" i="3" s="1"/>
  <c r="O259" i="3" a="1"/>
  <c r="O259" i="3" s="1"/>
  <c r="O260" i="3" a="1"/>
  <c r="O260" i="3" s="1"/>
  <c r="O261" i="3" a="1"/>
  <c r="O261" i="3" s="1"/>
  <c r="W261" i="3" s="1"/>
  <c r="O262" i="3" a="1"/>
  <c r="O262" i="3" s="1"/>
  <c r="O263" i="3" a="1"/>
  <c r="O263" i="3" s="1"/>
  <c r="O264" i="3" a="1"/>
  <c r="O264" i="3" s="1"/>
  <c r="O265" i="3" a="1"/>
  <c r="O265" i="3" s="1"/>
  <c r="O266" i="3" a="1"/>
  <c r="O266" i="3" s="1"/>
  <c r="O267" i="3" a="1"/>
  <c r="O267" i="3" s="1"/>
  <c r="W267" i="3" s="1"/>
  <c r="BK267" i="3" s="1"/>
  <c r="O268" i="3" a="1"/>
  <c r="O268" i="3" s="1"/>
  <c r="O269" i="3" a="1"/>
  <c r="O269" i="3" s="1"/>
  <c r="W269" i="3" s="1"/>
  <c r="O270" i="3" a="1"/>
  <c r="O270" i="3" s="1"/>
  <c r="O271" i="3" a="1"/>
  <c r="O271" i="3" s="1"/>
  <c r="W271" i="3" s="1"/>
  <c r="BK271" i="3" s="1"/>
  <c r="O272" i="3" a="1"/>
  <c r="O272" i="3" s="1"/>
  <c r="W272" i="3" s="1"/>
  <c r="BK272" i="3" s="1"/>
  <c r="O273" i="3" a="1"/>
  <c r="O273" i="3" s="1"/>
  <c r="W273" i="3" s="1"/>
  <c r="BK273" i="3" s="1"/>
  <c r="O274" i="3" a="1"/>
  <c r="O274" i="3" s="1"/>
  <c r="O275" i="3" a="1"/>
  <c r="O275" i="3" s="1"/>
  <c r="O276" i="3" a="1"/>
  <c r="O276" i="3" s="1"/>
  <c r="W276" i="3" s="1"/>
  <c r="BK276" i="3" s="1"/>
  <c r="O277" i="3" a="1"/>
  <c r="O277" i="3" s="1"/>
  <c r="W277" i="3" s="1"/>
  <c r="O278" i="3" a="1"/>
  <c r="O278" i="3" s="1"/>
  <c r="W278" i="3" s="1"/>
  <c r="BK278" i="3" s="1"/>
  <c r="O279" i="3" a="1"/>
  <c r="O279" i="3" s="1"/>
  <c r="O280" i="3" a="1"/>
  <c r="O280" i="3" s="1"/>
  <c r="O281" i="3" a="1"/>
  <c r="O281" i="3" s="1"/>
  <c r="W281" i="3" s="1"/>
  <c r="BK281" i="3" s="1"/>
  <c r="O282" i="3" a="1"/>
  <c r="O282" i="3" s="1"/>
  <c r="O283" i="3" a="1"/>
  <c r="O283" i="3" s="1"/>
  <c r="W283" i="3" s="1"/>
  <c r="BK283" i="3" s="1"/>
  <c r="O284" i="3" a="1"/>
  <c r="O284" i="3" s="1"/>
  <c r="W284" i="3" s="1"/>
  <c r="O285" i="3" a="1"/>
  <c r="O285" i="3" s="1"/>
  <c r="W285" i="3" s="1"/>
  <c r="BK285" i="3" s="1"/>
  <c r="O286" i="3" a="1"/>
  <c r="O286" i="3" s="1"/>
  <c r="W286" i="3" s="1"/>
  <c r="O287" i="3" a="1"/>
  <c r="O287" i="3" s="1"/>
  <c r="O288" i="3" a="1"/>
  <c r="O288" i="3" s="1"/>
  <c r="O289" i="3" a="1"/>
  <c r="O289" i="3" s="1"/>
  <c r="W289" i="3" s="1"/>
  <c r="O290" i="3" a="1"/>
  <c r="O290" i="3" s="1"/>
  <c r="W290" i="3" s="1"/>
  <c r="BK290" i="3" s="1"/>
  <c r="O291" i="3" a="1"/>
  <c r="O291" i="3" s="1"/>
  <c r="W291" i="3" s="1"/>
  <c r="BK291" i="3" s="1"/>
  <c r="O292" i="3" a="1"/>
  <c r="O292" i="3" s="1"/>
  <c r="O293" i="3" a="1"/>
  <c r="O293" i="3" s="1"/>
  <c r="W293" i="3" s="1"/>
  <c r="O294" i="3" a="1"/>
  <c r="O294" i="3" s="1"/>
  <c r="O295" i="3" a="1"/>
  <c r="O295" i="3" s="1"/>
  <c r="O296" i="3" a="1"/>
  <c r="O296" i="3" s="1"/>
  <c r="W296" i="3" s="1"/>
  <c r="BK296" i="3" s="1"/>
  <c r="O297" i="3" a="1"/>
  <c r="O297" i="3" s="1"/>
  <c r="O298" i="3" a="1"/>
  <c r="O298" i="3" s="1"/>
  <c r="W298" i="3" s="1"/>
  <c r="BK298" i="3" s="1"/>
  <c r="O299" i="3" a="1"/>
  <c r="O299" i="3" s="1"/>
  <c r="O300" i="3" a="1"/>
  <c r="O300" i="3" s="1"/>
  <c r="W300" i="3" s="1"/>
  <c r="BK300" i="3" s="1"/>
  <c r="O301" i="3" a="1"/>
  <c r="O301" i="3" s="1"/>
  <c r="W301" i="3" s="1"/>
  <c r="O302" i="3" a="1"/>
  <c r="O302" i="3" s="1"/>
  <c r="O303" i="3" a="1"/>
  <c r="O303" i="3" s="1"/>
  <c r="W303" i="3" s="1"/>
  <c r="BK303" i="3" s="1"/>
  <c r="O304" i="3" a="1"/>
  <c r="O304" i="3" s="1"/>
  <c r="O305" i="3" a="1"/>
  <c r="O305" i="3" s="1"/>
  <c r="W305" i="3" s="1"/>
  <c r="BK305" i="3" s="1"/>
  <c r="O306" i="3" a="1"/>
  <c r="O306" i="3" s="1"/>
  <c r="O307" i="3" a="1"/>
  <c r="O307" i="3" s="1"/>
  <c r="W307" i="3" s="1"/>
  <c r="O308" i="3" a="1"/>
  <c r="O308" i="3" s="1"/>
  <c r="W308" i="3" s="1"/>
  <c r="BK308" i="3" s="1"/>
  <c r="O309" i="3" a="1"/>
  <c r="O309" i="3" s="1"/>
  <c r="O310" i="3" a="1"/>
  <c r="O310" i="3" s="1"/>
  <c r="W310" i="3" s="1"/>
  <c r="BK310" i="3" s="1"/>
  <c r="O311" i="3" a="1"/>
  <c r="O311" i="3" s="1"/>
  <c r="O312" i="3" a="1"/>
  <c r="O312" i="3" s="1"/>
  <c r="W312" i="3" s="1"/>
  <c r="BK312" i="3" s="1"/>
  <c r="O313" i="3" a="1"/>
  <c r="O313" i="3" s="1"/>
  <c r="W313" i="3" s="1"/>
  <c r="O314" i="3" a="1"/>
  <c r="O314" i="3" s="1"/>
  <c r="O315" i="3" a="1"/>
  <c r="O315" i="3" s="1"/>
  <c r="W315" i="3" s="1"/>
  <c r="BK315" i="3" s="1"/>
  <c r="O316" i="3" a="1"/>
  <c r="O316" i="3" s="1"/>
  <c r="O317" i="3" a="1"/>
  <c r="O317" i="3" s="1"/>
  <c r="W317" i="3" s="1"/>
  <c r="BK317" i="3" s="1"/>
  <c r="O318" i="3" a="1"/>
  <c r="O318" i="3" s="1"/>
  <c r="O319" i="3" a="1"/>
  <c r="O319" i="3" s="1"/>
  <c r="W319" i="3" s="1"/>
  <c r="BK319" i="3" s="1"/>
  <c r="O320" i="3" a="1"/>
  <c r="O320" i="3" s="1"/>
  <c r="W320" i="3" s="1"/>
  <c r="BK320" i="3" s="1"/>
  <c r="O321" i="3" a="1"/>
  <c r="O321" i="3" s="1"/>
  <c r="W321" i="3" s="1"/>
  <c r="BK321" i="3" s="1"/>
  <c r="O322" i="3" a="1"/>
  <c r="O322" i="3" s="1"/>
  <c r="W322" i="3" s="1"/>
  <c r="BK322" i="3" s="1"/>
  <c r="O323" i="3" a="1"/>
  <c r="O323" i="3" s="1"/>
  <c r="O324" i="3" a="1"/>
  <c r="O324" i="3" s="1"/>
  <c r="W324" i="3" s="1"/>
  <c r="BK324" i="3" s="1"/>
  <c r="O325" i="3" a="1"/>
  <c r="O325" i="3" s="1"/>
  <c r="W325" i="3" s="1"/>
  <c r="BK325" i="3" s="1"/>
  <c r="O326" i="3" a="1"/>
  <c r="O326" i="3" s="1"/>
  <c r="W326" i="3" s="1"/>
  <c r="O327" i="3" a="1"/>
  <c r="O327" i="3" s="1"/>
  <c r="O328" i="3" a="1"/>
  <c r="O328" i="3" s="1"/>
  <c r="W328" i="3" s="1"/>
  <c r="O329" i="3" a="1"/>
  <c r="O329" i="3" s="1"/>
  <c r="W329" i="3" s="1"/>
  <c r="BK329" i="3" s="1"/>
  <c r="O330" i="3" a="1"/>
  <c r="O330" i="3" s="1"/>
  <c r="W330" i="3" s="1"/>
  <c r="BK330" i="3" s="1"/>
  <c r="O331" i="3" a="1"/>
  <c r="O331" i="3" s="1"/>
  <c r="W331" i="3" s="1"/>
  <c r="O332" i="3" a="1"/>
  <c r="O332" i="3" s="1"/>
  <c r="O333" i="3" a="1"/>
  <c r="O333" i="3" s="1"/>
  <c r="O334" i="3" a="1"/>
  <c r="O334" i="3" s="1"/>
  <c r="W334" i="3" s="1"/>
  <c r="O335" i="3" a="1"/>
  <c r="O335" i="3" s="1"/>
  <c r="W335" i="3" s="1"/>
  <c r="BK335" i="3" s="1"/>
  <c r="O336" i="3" a="1"/>
  <c r="O336" i="3" s="1"/>
  <c r="O337" i="3" a="1"/>
  <c r="O337" i="3" s="1"/>
  <c r="O338" i="3" a="1"/>
  <c r="O338" i="3" s="1"/>
  <c r="O339" i="3" a="1"/>
  <c r="O339" i="3" s="1"/>
  <c r="W339" i="3" s="1"/>
  <c r="O340" i="3" a="1"/>
  <c r="O340" i="3" s="1"/>
  <c r="O341" i="3" a="1"/>
  <c r="O341" i="3" s="1"/>
  <c r="W341" i="3" s="1"/>
  <c r="BK341" i="3" s="1"/>
  <c r="O342" i="3" a="1"/>
  <c r="O342" i="3" s="1"/>
  <c r="AE342" i="3" s="1"/>
  <c r="O343" i="3" a="1"/>
  <c r="O343" i="3" s="1"/>
  <c r="W343" i="3" s="1"/>
  <c r="BK343" i="3" s="1"/>
  <c r="O344" i="3" a="1"/>
  <c r="O344" i="3" s="1"/>
  <c r="W344" i="3" s="1"/>
  <c r="BK344" i="3" s="1"/>
  <c r="O345" i="3" a="1"/>
  <c r="O345" i="3" s="1"/>
  <c r="W345" i="3" s="1"/>
  <c r="O346" i="3" a="1"/>
  <c r="O346" i="3" s="1"/>
  <c r="O347" i="3" a="1"/>
  <c r="O347" i="3" s="1"/>
  <c r="O348" i="3" a="1"/>
  <c r="O348" i="3" s="1"/>
  <c r="O349" i="3" a="1"/>
  <c r="O349" i="3" s="1"/>
  <c r="O350" i="3" a="1"/>
  <c r="O350" i="3" s="1"/>
  <c r="W350" i="3" s="1"/>
  <c r="O351" i="3" a="1"/>
  <c r="O351" i="3" s="1"/>
  <c r="O352" i="3" a="1"/>
  <c r="O352" i="3" s="1"/>
  <c r="W352" i="3" s="1"/>
  <c r="BK352" i="3" s="1"/>
  <c r="O353" i="3" a="1"/>
  <c r="O353" i="3" s="1"/>
  <c r="W353" i="3" s="1"/>
  <c r="BK353" i="3" s="1"/>
  <c r="O354" i="3" a="1"/>
  <c r="O354" i="3" s="1"/>
  <c r="W354" i="3" s="1"/>
  <c r="BK354" i="3" s="1"/>
  <c r="O355" i="3" a="1"/>
  <c r="O355" i="3" s="1"/>
  <c r="W355" i="3" s="1"/>
  <c r="O356" i="3" a="1"/>
  <c r="O356" i="3" s="1"/>
  <c r="W356" i="3" s="1"/>
  <c r="BK356" i="3" s="1"/>
  <c r="O357" i="3" a="1"/>
  <c r="O357" i="3" s="1"/>
  <c r="O358" i="3" a="1"/>
  <c r="O358" i="3" s="1"/>
  <c r="W358" i="3" s="1"/>
  <c r="BK358" i="3" s="1"/>
  <c r="O359" i="3" a="1"/>
  <c r="O359" i="3" s="1"/>
  <c r="O360" i="3" a="1"/>
  <c r="O360" i="3" s="1"/>
  <c r="W360" i="3" s="1"/>
  <c r="O361" i="3" a="1"/>
  <c r="O361" i="3" s="1"/>
  <c r="W361" i="3" s="1"/>
  <c r="O362" i="3" a="1"/>
  <c r="O362" i="3" s="1"/>
  <c r="O363" i="3" a="1"/>
  <c r="O363" i="3" s="1"/>
  <c r="W363" i="3" s="1"/>
  <c r="BK363" i="3" s="1"/>
  <c r="O364" i="3" a="1"/>
  <c r="O364" i="3" s="1"/>
  <c r="W364" i="3" s="1"/>
  <c r="O365" i="3" a="1"/>
  <c r="O365" i="3" s="1"/>
  <c r="W365" i="3" s="1"/>
  <c r="BK365" i="3" s="1"/>
  <c r="O366" i="3" a="1"/>
  <c r="O366" i="3" s="1"/>
  <c r="W366" i="3" s="1"/>
  <c r="BK366" i="3" s="1"/>
  <c r="O367" i="3" a="1"/>
  <c r="O367" i="3" s="1"/>
  <c r="O368" i="3" a="1"/>
  <c r="O368" i="3" s="1"/>
  <c r="W368" i="3" s="1"/>
  <c r="O369" i="3" a="1"/>
  <c r="O369" i="3" s="1"/>
  <c r="O370" i="3" a="1"/>
  <c r="O370" i="3" s="1"/>
  <c r="W370" i="3" s="1"/>
  <c r="BK370" i="3" s="1"/>
  <c r="O371" i="3" a="1"/>
  <c r="O371" i="3" s="1"/>
  <c r="W371" i="3" s="1"/>
  <c r="BK371" i="3" s="1"/>
  <c r="O372" i="3" a="1"/>
  <c r="O372" i="3" s="1"/>
  <c r="O373" i="3" a="1"/>
  <c r="O373" i="3" s="1"/>
  <c r="O374" i="3" a="1"/>
  <c r="O374" i="3" s="1"/>
  <c r="W374" i="3" s="1"/>
  <c r="O375" i="3" a="1"/>
  <c r="O375" i="3" s="1"/>
  <c r="W375" i="3" s="1"/>
  <c r="O376" i="3" a="1"/>
  <c r="O376" i="3" s="1"/>
  <c r="O377" i="3" a="1"/>
  <c r="O377" i="3" s="1"/>
  <c r="O378" i="3" a="1"/>
  <c r="O378" i="3" s="1"/>
  <c r="O379" i="3" a="1"/>
  <c r="O379" i="3" s="1"/>
  <c r="O380" i="3" a="1"/>
  <c r="O380" i="3" s="1"/>
  <c r="W380" i="3" s="1"/>
  <c r="O381" i="3" a="1"/>
  <c r="O381" i="3" s="1"/>
  <c r="W381" i="3" s="1"/>
  <c r="BK381" i="3" s="1"/>
  <c r="O382" i="3" a="1"/>
  <c r="O382" i="3" s="1"/>
  <c r="W382" i="3" s="1"/>
  <c r="BK382" i="3" s="1"/>
  <c r="O383" i="3" a="1"/>
  <c r="O383" i="3" s="1"/>
  <c r="W383" i="3" s="1"/>
  <c r="O384" i="3" a="1"/>
  <c r="O384" i="3" s="1"/>
  <c r="O385" i="3" a="1"/>
  <c r="O385" i="3" s="1"/>
  <c r="W385" i="3" s="1"/>
  <c r="BK385" i="3" s="1"/>
  <c r="O386" i="3" a="1"/>
  <c r="O386" i="3" s="1"/>
  <c r="W386" i="3" s="1"/>
  <c r="BK386" i="3" s="1"/>
  <c r="O387" i="3" a="1"/>
  <c r="O387" i="3" s="1"/>
  <c r="O388" i="3" a="1"/>
  <c r="O388" i="3" s="1"/>
  <c r="O389" i="3" a="1"/>
  <c r="O389" i="3" s="1"/>
  <c r="W389" i="3" s="1"/>
  <c r="BK389" i="3" s="1"/>
  <c r="O390" i="3" a="1"/>
  <c r="O390" i="3" s="1"/>
  <c r="W390" i="3" s="1"/>
  <c r="O391" i="3" a="1"/>
  <c r="O391" i="3" s="1"/>
  <c r="O392" i="3" a="1"/>
  <c r="O392" i="3" s="1"/>
  <c r="O393" i="3" a="1"/>
  <c r="O393" i="3" s="1"/>
  <c r="O394" i="3" a="1"/>
  <c r="O394" i="3" s="1"/>
  <c r="W394" i="3" s="1"/>
  <c r="BK394" i="3" s="1"/>
  <c r="O395" i="3" a="1"/>
  <c r="O395" i="3" s="1"/>
  <c r="W395" i="3" s="1"/>
  <c r="BK395" i="3" s="1"/>
  <c r="O396" i="3" a="1"/>
  <c r="O396" i="3" s="1"/>
  <c r="W396" i="3" s="1"/>
  <c r="BK396" i="3" s="1"/>
  <c r="O397" i="3" a="1"/>
  <c r="O397" i="3" s="1"/>
  <c r="W397" i="3" s="1"/>
  <c r="BK397" i="3" s="1"/>
  <c r="O398" i="3" a="1"/>
  <c r="O398" i="3" s="1"/>
  <c r="W398" i="3" s="1"/>
  <c r="BK398" i="3" s="1"/>
  <c r="O399" i="3" a="1"/>
  <c r="O399" i="3" s="1"/>
  <c r="W399" i="3" s="1"/>
  <c r="BK399" i="3" s="1"/>
  <c r="O400" i="3" a="1"/>
  <c r="O400" i="3" s="1"/>
  <c r="O401" i="3" a="1"/>
  <c r="O401" i="3" s="1"/>
  <c r="W401" i="3" s="1"/>
  <c r="BK401" i="3" s="1"/>
  <c r="O402" i="3" a="1"/>
  <c r="O402" i="3" s="1"/>
  <c r="W402" i="3" s="1"/>
  <c r="BK402" i="3" s="1"/>
  <c r="O403" i="3" a="1"/>
  <c r="O403" i="3" s="1"/>
  <c r="W403" i="3" s="1"/>
  <c r="BK403" i="3" s="1"/>
  <c r="O404" i="3" a="1"/>
  <c r="O404" i="3" s="1"/>
  <c r="W404" i="3" s="1"/>
  <c r="BK404" i="3" s="1"/>
  <c r="O405" i="3" a="1"/>
  <c r="O405" i="3" s="1"/>
  <c r="W405" i="3" s="1"/>
  <c r="BK405" i="3" s="1"/>
  <c r="O406" i="3" a="1"/>
  <c r="O406" i="3" s="1"/>
  <c r="O407" i="3" a="1"/>
  <c r="O407" i="3" s="1"/>
  <c r="W407" i="3" s="1"/>
  <c r="O408" i="3" a="1"/>
  <c r="O408" i="3" s="1"/>
  <c r="O409" i="3" a="1"/>
  <c r="O409" i="3" s="1"/>
  <c r="O410" i="3" a="1"/>
  <c r="O410" i="3" s="1"/>
  <c r="O411" i="3" a="1"/>
  <c r="O411" i="3" s="1"/>
  <c r="O412" i="3" a="1"/>
  <c r="O412" i="3" s="1"/>
  <c r="W412" i="3" s="1"/>
  <c r="BK412" i="3" s="1"/>
  <c r="O413" i="3" a="1"/>
  <c r="O413" i="3" s="1"/>
  <c r="O414" i="3" a="1"/>
  <c r="O414" i="3" s="1"/>
  <c r="O415" i="3" a="1"/>
  <c r="O415" i="3" s="1"/>
  <c r="O416" i="3" a="1"/>
  <c r="O416" i="3" s="1"/>
  <c r="W416" i="3" s="1"/>
  <c r="BK416" i="3" s="1"/>
  <c r="O417" i="3" a="1"/>
  <c r="O417" i="3" s="1"/>
  <c r="W417" i="3" s="1"/>
  <c r="O418" i="3" a="1"/>
  <c r="O418" i="3" s="1"/>
  <c r="O419" i="3" a="1"/>
  <c r="O419" i="3" s="1"/>
  <c r="W419" i="3" s="1"/>
  <c r="BK419" i="3" s="1"/>
  <c r="O420" i="3" a="1"/>
  <c r="O420" i="3" s="1"/>
  <c r="W420" i="3" s="1"/>
  <c r="BK420" i="3" s="1"/>
  <c r="O421" i="3" a="1"/>
  <c r="O421" i="3" s="1"/>
  <c r="W421" i="3" s="1"/>
  <c r="BK421" i="3" s="1"/>
  <c r="O422" i="3" a="1"/>
  <c r="O422" i="3" s="1"/>
  <c r="W422" i="3" s="1"/>
  <c r="O423" i="3" a="1"/>
  <c r="O423" i="3" s="1"/>
  <c r="O424" i="3" a="1"/>
  <c r="O424" i="3" s="1"/>
  <c r="O425" i="3" a="1"/>
  <c r="O425" i="3" s="1"/>
  <c r="W425" i="3" s="1"/>
  <c r="BK425" i="3" s="1"/>
  <c r="O426" i="3" a="1"/>
  <c r="O426" i="3" s="1"/>
  <c r="W426" i="3" s="1"/>
  <c r="BK426" i="3" s="1"/>
  <c r="O427" i="3" a="1"/>
  <c r="O427" i="3" s="1"/>
  <c r="O428" i="3" a="1"/>
  <c r="O428" i="3" s="1"/>
  <c r="W428" i="3" s="1"/>
  <c r="BK428" i="3" s="1"/>
  <c r="O429" i="3" a="1"/>
  <c r="O429" i="3" s="1"/>
  <c r="W429" i="3" s="1"/>
  <c r="BK429" i="3" s="1"/>
  <c r="O430" i="3" a="1"/>
  <c r="O430" i="3" s="1"/>
  <c r="O431" i="3" a="1"/>
  <c r="O431" i="3" s="1"/>
  <c r="O432" i="3" a="1"/>
  <c r="O432" i="3" s="1"/>
  <c r="O433" i="3" a="1"/>
  <c r="O433" i="3" s="1"/>
  <c r="W433" i="3" s="1"/>
  <c r="BK433" i="3" s="1"/>
  <c r="O434" i="3" a="1"/>
  <c r="O434" i="3" s="1"/>
  <c r="O435" i="3" a="1"/>
  <c r="O435" i="3" s="1"/>
  <c r="O436" i="3" a="1"/>
  <c r="O436" i="3" s="1"/>
  <c r="W436" i="3" s="1"/>
  <c r="BK436" i="3" s="1"/>
  <c r="O437" i="3" a="1"/>
  <c r="O437" i="3" s="1"/>
  <c r="W437" i="3" s="1"/>
  <c r="BK437" i="3" s="1"/>
  <c r="O438" i="3" a="1"/>
  <c r="O438" i="3" s="1"/>
  <c r="W438" i="3" s="1"/>
  <c r="BK438" i="3" s="1"/>
  <c r="O439" i="3" a="1"/>
  <c r="O439" i="3" s="1"/>
  <c r="W439" i="3" s="1"/>
  <c r="BK439" i="3" s="1"/>
  <c r="O440" i="3" a="1"/>
  <c r="O440" i="3" s="1"/>
  <c r="W440" i="3" s="1"/>
  <c r="BK440" i="3" s="1"/>
  <c r="O441" i="3" a="1"/>
  <c r="O441" i="3" s="1"/>
  <c r="O442" i="3" a="1"/>
  <c r="O442" i="3" s="1"/>
  <c r="O443" i="3" a="1"/>
  <c r="O443" i="3" s="1"/>
  <c r="O444" i="3" a="1"/>
  <c r="O444" i="3" s="1"/>
  <c r="W444" i="3" s="1"/>
  <c r="BK444" i="3" s="1"/>
  <c r="O445" i="3" a="1"/>
  <c r="O445" i="3" s="1"/>
  <c r="W445" i="3" s="1"/>
  <c r="BK445" i="3" s="1"/>
  <c r="O446" i="3" a="1"/>
  <c r="O446" i="3" s="1"/>
  <c r="O447" i="3" a="1"/>
  <c r="O447" i="3" s="1"/>
  <c r="O448" i="3" a="1"/>
  <c r="O448" i="3" s="1"/>
  <c r="W448" i="3"/>
  <c r="BK448" i="3" s="1"/>
  <c r="O449" i="3" a="1"/>
  <c r="O449" i="3" s="1"/>
  <c r="W449" i="3" s="1"/>
  <c r="O450" i="3" a="1"/>
  <c r="O450" i="3" s="1"/>
  <c r="O451" i="3" a="1"/>
  <c r="O451" i="3" s="1"/>
  <c r="O452" i="3" a="1"/>
  <c r="O452" i="3" s="1"/>
  <c r="O453" i="3" a="1"/>
  <c r="O453" i="3" s="1"/>
  <c r="W453" i="3" s="1"/>
  <c r="O454" i="3" a="1"/>
  <c r="O454" i="3" s="1"/>
  <c r="W454" i="3" s="1"/>
  <c r="BK454" i="3" s="1"/>
  <c r="O455" i="3" a="1"/>
  <c r="O455" i="3" s="1"/>
  <c r="W455" i="3" s="1"/>
  <c r="BK455" i="3" s="1"/>
  <c r="O456" i="3" a="1"/>
  <c r="O456" i="3" s="1"/>
  <c r="W456" i="3" s="1"/>
  <c r="BK456" i="3" s="1"/>
  <c r="O457" i="3" a="1"/>
  <c r="O457" i="3" s="1"/>
  <c r="O458" i="3" a="1"/>
  <c r="O458" i="3" s="1"/>
  <c r="O459" i="3" a="1"/>
  <c r="O459" i="3" s="1"/>
  <c r="O460" i="3" a="1"/>
  <c r="O460" i="3" s="1"/>
  <c r="W460" i="3" s="1"/>
  <c r="BK460" i="3" s="1"/>
  <c r="O461" i="3" a="1"/>
  <c r="O461" i="3" s="1"/>
  <c r="W461" i="3" s="1"/>
  <c r="BK461" i="3" s="1"/>
  <c r="O462" i="3" a="1"/>
  <c r="O462" i="3" s="1"/>
  <c r="O463" i="3" a="1"/>
  <c r="O463" i="3" s="1"/>
  <c r="O464" i="3" a="1"/>
  <c r="O464" i="3" s="1"/>
  <c r="W464" i="3" s="1"/>
  <c r="BK464" i="3" s="1"/>
  <c r="O465" i="3" a="1"/>
  <c r="O465" i="3" s="1"/>
  <c r="W465" i="3" s="1"/>
  <c r="BK465" i="3" s="1"/>
  <c r="O466" i="3" a="1"/>
  <c r="O466" i="3" s="1"/>
  <c r="W466" i="3" s="1"/>
  <c r="BK466" i="3" s="1"/>
  <c r="O467" i="3" a="1"/>
  <c r="O467" i="3" s="1"/>
  <c r="O468" i="3" a="1"/>
  <c r="O468" i="3" s="1"/>
  <c r="O469" i="3" a="1"/>
  <c r="O469" i="3" s="1"/>
  <c r="W469" i="3" s="1"/>
  <c r="BK469" i="3" s="1"/>
  <c r="O470" i="3" a="1"/>
  <c r="O470" i="3" s="1"/>
  <c r="O471" i="3" a="1"/>
  <c r="O471" i="3" s="1"/>
  <c r="W471" i="3" s="1"/>
  <c r="O472" i="3" a="1"/>
  <c r="O472" i="3" s="1"/>
  <c r="O473" i="3" a="1"/>
  <c r="O473" i="3" s="1"/>
  <c r="W473" i="3" s="1"/>
  <c r="BK473" i="3" s="1"/>
  <c r="O474" i="3" a="1"/>
  <c r="O474" i="3" s="1"/>
  <c r="O475" i="3" a="1"/>
  <c r="O475" i="3" s="1"/>
  <c r="O476" i="3" a="1"/>
  <c r="O476" i="3" s="1"/>
  <c r="O477" i="3" a="1"/>
  <c r="O477" i="3" s="1"/>
  <c r="W477" i="3" s="1"/>
  <c r="BK477" i="3" s="1"/>
  <c r="O478" i="3" a="1"/>
  <c r="O478" i="3" s="1"/>
  <c r="W478" i="3" s="1"/>
  <c r="BK478" i="3" s="1"/>
  <c r="O479" i="3" a="1"/>
  <c r="O479" i="3" s="1"/>
  <c r="O480" i="3" a="1"/>
  <c r="O480" i="3" s="1"/>
  <c r="O481" i="3" a="1"/>
  <c r="O481" i="3" s="1"/>
  <c r="W481" i="3" s="1"/>
  <c r="BK481" i="3" s="1"/>
  <c r="O482" i="3" a="1"/>
  <c r="O482" i="3" s="1"/>
  <c r="W482" i="3" s="1"/>
  <c r="BK482" i="3" s="1"/>
  <c r="O483" i="3" a="1"/>
  <c r="O483" i="3" s="1"/>
  <c r="O484" i="3" a="1"/>
  <c r="O484" i="3" s="1"/>
  <c r="W484" i="3" s="1"/>
  <c r="BK484" i="3" s="1"/>
  <c r="O485" i="3" a="1"/>
  <c r="O485" i="3" s="1"/>
  <c r="W485" i="3" s="1"/>
  <c r="BK485" i="3" s="1"/>
  <c r="O486" i="3" a="1"/>
  <c r="O486" i="3" s="1"/>
  <c r="O487" i="3" a="1"/>
  <c r="O487" i="3" s="1"/>
  <c r="W487" i="3" s="1"/>
  <c r="BK487" i="3" s="1"/>
  <c r="O488" i="3" a="1"/>
  <c r="O488" i="3" s="1"/>
  <c r="W488" i="3" s="1"/>
  <c r="BK488" i="3" s="1"/>
  <c r="O489" i="3" a="1"/>
  <c r="O489" i="3" s="1"/>
  <c r="W489" i="3" s="1"/>
  <c r="BK489" i="3" s="1"/>
  <c r="O490" i="3" a="1"/>
  <c r="O490" i="3" s="1"/>
  <c r="W490" i="3" s="1"/>
  <c r="O491" i="3" a="1"/>
  <c r="O491" i="3" s="1"/>
  <c r="O492" i="3" a="1"/>
  <c r="O492" i="3" s="1"/>
  <c r="W492" i="3" s="1"/>
  <c r="BK492" i="3" s="1"/>
  <c r="O493" i="3" a="1"/>
  <c r="O493" i="3" s="1"/>
  <c r="W493" i="3" s="1"/>
  <c r="BK493" i="3" s="1"/>
  <c r="O494" i="3" a="1"/>
  <c r="O494" i="3" s="1"/>
  <c r="W494" i="3" s="1"/>
  <c r="BK494" i="3" s="1"/>
  <c r="O495" i="3" a="1"/>
  <c r="O495" i="3" s="1"/>
  <c r="W495" i="3" s="1"/>
  <c r="BK495" i="3" s="1"/>
  <c r="O496" i="3" a="1"/>
  <c r="O496" i="3" s="1"/>
  <c r="O497" i="3" a="1"/>
  <c r="O497" i="3" s="1"/>
  <c r="O498" i="3" a="1"/>
  <c r="O498" i="3" s="1"/>
  <c r="AE498" i="3" s="1"/>
  <c r="O499" i="3" a="1"/>
  <c r="O499" i="3" s="1"/>
  <c r="O500" i="3" a="1"/>
  <c r="O500" i="3" s="1"/>
  <c r="O501" i="3" a="1"/>
  <c r="O501" i="3" s="1"/>
  <c r="O502" i="3" a="1"/>
  <c r="O502" i="3" s="1"/>
  <c r="W502" i="3" s="1"/>
  <c r="BK502" i="3" s="1"/>
  <c r="O503" i="3" a="1"/>
  <c r="O503" i="3" s="1"/>
  <c r="W503" i="3" s="1"/>
  <c r="BK503" i="3" s="1"/>
  <c r="O504" i="3" a="1"/>
  <c r="O504" i="3" s="1"/>
  <c r="W504" i="3" s="1"/>
  <c r="BK504" i="3" s="1"/>
  <c r="O505" i="3" a="1"/>
  <c r="O505" i="3" s="1"/>
  <c r="W505" i="3" s="1"/>
  <c r="BK505" i="3" s="1"/>
  <c r="O506" i="3" a="1"/>
  <c r="O506" i="3" s="1"/>
  <c r="W506" i="3" s="1"/>
  <c r="BK506" i="3" s="1"/>
  <c r="O507" i="3" a="1"/>
  <c r="O507" i="3" s="1"/>
  <c r="W507" i="3" s="1"/>
  <c r="BK507" i="3" s="1"/>
  <c r="O508" i="3" a="1"/>
  <c r="O508" i="3"/>
  <c r="W508" i="3" s="1"/>
  <c r="BK508" i="3" s="1"/>
  <c r="O509" i="3" a="1"/>
  <c r="O509" i="3" s="1"/>
  <c r="O510" i="3" a="1"/>
  <c r="O510" i="3" s="1"/>
  <c r="O511" i="3" a="1"/>
  <c r="O511" i="3" s="1"/>
  <c r="W511" i="3" s="1"/>
  <c r="BK511" i="3" s="1"/>
  <c r="O512" i="3" a="1"/>
  <c r="O512" i="3" s="1"/>
  <c r="W512" i="3" s="1"/>
  <c r="O513" i="3" a="1"/>
  <c r="O513" i="3" s="1"/>
  <c r="O514" i="3" a="1"/>
  <c r="O514" i="3" s="1"/>
  <c r="W514" i="3" s="1"/>
  <c r="O515" i="3" a="1"/>
  <c r="O515" i="3" s="1"/>
  <c r="O516" i="3" a="1"/>
  <c r="O516" i="3" s="1"/>
  <c r="AE516" i="3" s="1"/>
  <c r="O517" i="3" a="1"/>
  <c r="O517" i="3" s="1"/>
  <c r="W517" i="3" s="1"/>
  <c r="BK517" i="3" s="1"/>
  <c r="O518" i="3" a="1"/>
  <c r="O518" i="3" s="1"/>
  <c r="O519" i="3" a="1"/>
  <c r="O519" i="3" s="1"/>
  <c r="W519" i="3" s="1"/>
  <c r="O520" i="3" a="1"/>
  <c r="O520" i="3" s="1"/>
  <c r="O521" i="3" a="1"/>
  <c r="O521" i="3" s="1"/>
  <c r="W521" i="3" s="1"/>
  <c r="BK521" i="3" s="1"/>
  <c r="O522" i="3" a="1"/>
  <c r="O522" i="3" s="1"/>
  <c r="W522" i="3"/>
  <c r="BK522" i="3" s="1"/>
  <c r="O523" i="3" a="1"/>
  <c r="O523" i="3" s="1"/>
  <c r="W523" i="3" s="1"/>
  <c r="BK523" i="3" s="1"/>
  <c r="O524" i="3" a="1"/>
  <c r="O524" i="3" s="1"/>
  <c r="O525" i="3" a="1"/>
  <c r="O525" i="3" s="1"/>
  <c r="O526" i="3" a="1"/>
  <c r="O526" i="3" s="1"/>
  <c r="W526" i="3" s="1"/>
  <c r="BK526" i="3" s="1"/>
  <c r="O527" i="3" a="1"/>
  <c r="O527" i="3" s="1"/>
  <c r="W527" i="3" s="1"/>
  <c r="BK527" i="3" s="1"/>
  <c r="O528" i="3" a="1"/>
  <c r="O528" i="3" s="1"/>
  <c r="W528" i="3" s="1"/>
  <c r="BK528" i="3" s="1"/>
  <c r="O529" i="3" a="1"/>
  <c r="O529" i="3" s="1"/>
  <c r="W529" i="3" s="1"/>
  <c r="BK529" i="3" s="1"/>
  <c r="O530" i="3" a="1"/>
  <c r="O530" i="3" s="1"/>
  <c r="W530" i="3" s="1"/>
  <c r="BK530" i="3" s="1"/>
  <c r="O531" i="3" a="1"/>
  <c r="O531" i="3" s="1"/>
  <c r="O532" i="3" a="1"/>
  <c r="O532" i="3" s="1"/>
  <c r="O533" i="3" a="1"/>
  <c r="O533" i="3" s="1"/>
  <c r="W533" i="3" s="1"/>
  <c r="BK533" i="3" s="1"/>
  <c r="O534" i="3" a="1"/>
  <c r="O534" i="3" s="1"/>
  <c r="O535" i="3" a="1"/>
  <c r="O535" i="3" s="1"/>
  <c r="W535" i="3" s="1"/>
  <c r="O536" i="3" a="1"/>
  <c r="O536" i="3" s="1"/>
  <c r="W536" i="3" s="1"/>
  <c r="BK536" i="3" s="1"/>
  <c r="O537" i="3" a="1"/>
  <c r="O537" i="3" s="1"/>
  <c r="AE537" i="3" s="1"/>
  <c r="O538" i="3" a="1"/>
  <c r="O538" i="3" s="1"/>
  <c r="O539" i="3" a="1"/>
  <c r="O539" i="3" s="1"/>
  <c r="O540" i="3" a="1"/>
  <c r="O540" i="3" s="1"/>
  <c r="W540" i="3" s="1"/>
  <c r="BK540" i="3" s="1"/>
  <c r="O541" i="3" a="1"/>
  <c r="O541" i="3" s="1"/>
  <c r="O542" i="3" a="1"/>
  <c r="O542" i="3" s="1"/>
  <c r="O543" i="3" a="1"/>
  <c r="O543" i="3" s="1"/>
  <c r="W543" i="3" s="1"/>
  <c r="BK543" i="3" s="1"/>
  <c r="O544" i="3" a="1"/>
  <c r="O544" i="3" s="1"/>
  <c r="W544" i="3" s="1"/>
  <c r="BK544" i="3" s="1"/>
  <c r="O545" i="3" a="1"/>
  <c r="O545" i="3" s="1"/>
  <c r="O546" i="3" a="1"/>
  <c r="O546" i="3" s="1"/>
  <c r="W546" i="3" s="1"/>
  <c r="O547" i="3" a="1"/>
  <c r="O547" i="3" s="1"/>
  <c r="O548" i="3" a="1"/>
  <c r="O548" i="3" s="1"/>
  <c r="W548" i="3" s="1"/>
  <c r="BK548" i="3" s="1"/>
  <c r="O549" i="3" a="1"/>
  <c r="O549" i="3" s="1"/>
  <c r="O550" i="3" a="1"/>
  <c r="O550" i="3" s="1"/>
  <c r="W550" i="3" s="1"/>
  <c r="BK550" i="3" s="1"/>
  <c r="O551" i="3" a="1"/>
  <c r="O551" i="3" s="1"/>
  <c r="W551" i="3" s="1"/>
  <c r="BK551" i="3" s="1"/>
  <c r="O552" i="3" a="1"/>
  <c r="O552" i="3" s="1"/>
  <c r="W552" i="3" s="1"/>
  <c r="BK552" i="3" s="1"/>
  <c r="O553" i="3" a="1"/>
  <c r="O553" i="3" s="1"/>
  <c r="O554" i="3" a="1"/>
  <c r="O554" i="3" s="1"/>
  <c r="W554" i="3" s="1"/>
  <c r="O555" i="3" a="1"/>
  <c r="O555" i="3" s="1"/>
  <c r="O556" i="3" a="1"/>
  <c r="O556" i="3" s="1"/>
  <c r="O557" i="3" a="1"/>
  <c r="O557" i="3" s="1"/>
  <c r="W557" i="3" s="1"/>
  <c r="BK557" i="3" s="1"/>
  <c r="O558" i="3" a="1"/>
  <c r="O558" i="3" s="1"/>
  <c r="AE558" i="3" s="1"/>
  <c r="O559" i="3" a="1"/>
  <c r="O559" i="3" s="1"/>
  <c r="W559" i="3" s="1"/>
  <c r="O560" i="3" a="1"/>
  <c r="O560" i="3" s="1"/>
  <c r="O561" i="3" a="1"/>
  <c r="O561" i="3" s="1"/>
  <c r="O562" i="3" a="1"/>
  <c r="O562" i="3" s="1"/>
  <c r="W562" i="3" s="1"/>
  <c r="BK562" i="3" s="1"/>
  <c r="O563" i="3" a="1"/>
  <c r="O563" i="3" s="1"/>
  <c r="O564" i="3" a="1"/>
  <c r="O564" i="3" s="1"/>
  <c r="W564" i="3" s="1"/>
  <c r="BK564" i="3" s="1"/>
  <c r="O565" i="3" a="1"/>
  <c r="O565" i="3" s="1"/>
  <c r="W565" i="3" s="1"/>
  <c r="BK565" i="3" s="1"/>
  <c r="O566" i="3" a="1"/>
  <c r="O566" i="3" s="1"/>
  <c r="W566" i="3" s="1"/>
  <c r="BK566" i="3" s="1"/>
  <c r="O567" i="3" a="1"/>
  <c r="O567" i="3" s="1"/>
  <c r="W567" i="3" s="1"/>
  <c r="O568" i="3" a="1"/>
  <c r="O568" i="3" s="1"/>
  <c r="O569" i="3" a="1"/>
  <c r="O569" i="3" s="1"/>
  <c r="AE569" i="3" s="1"/>
  <c r="O570" i="3" a="1"/>
  <c r="O570" i="3" s="1"/>
  <c r="W570" i="3" s="1"/>
  <c r="BK570" i="3" s="1"/>
  <c r="O571" i="3" a="1"/>
  <c r="O571" i="3" s="1"/>
  <c r="O572" i="3" a="1"/>
  <c r="O572" i="3" s="1"/>
  <c r="O573" i="3" a="1"/>
  <c r="O573" i="3" s="1"/>
  <c r="W573" i="3" s="1"/>
  <c r="BK573" i="3" s="1"/>
  <c r="O574" i="3" a="1"/>
  <c r="O574" i="3" s="1"/>
  <c r="AE574" i="3" s="1"/>
  <c r="O575" i="3" a="1"/>
  <c r="O575" i="3" s="1"/>
  <c r="O576" i="3" a="1"/>
  <c r="O576" i="3" s="1"/>
  <c r="W576" i="3" s="1"/>
  <c r="BK576" i="3" s="1"/>
  <c r="O577" i="3" a="1"/>
  <c r="O577" i="3" s="1"/>
  <c r="W577" i="3" s="1"/>
  <c r="BK577" i="3" s="1"/>
  <c r="O578" i="3" a="1"/>
  <c r="O578" i="3" s="1"/>
  <c r="O579" i="3" a="1"/>
  <c r="O579" i="3" s="1"/>
  <c r="W579" i="3" s="1"/>
  <c r="BK579" i="3" s="1"/>
  <c r="O580" i="3" a="1"/>
  <c r="O580" i="3"/>
  <c r="O581" i="3" a="1"/>
  <c r="O581" i="3" s="1"/>
  <c r="O582" i="3" a="1"/>
  <c r="O582" i="3" s="1"/>
  <c r="W582" i="3" s="1"/>
  <c r="BK582" i="3" s="1"/>
  <c r="O583" i="3" a="1"/>
  <c r="O583" i="3" s="1"/>
  <c r="W583" i="3" s="1"/>
  <c r="BK583" i="3" s="1"/>
  <c r="O584" i="3" a="1"/>
  <c r="O584" i="3" s="1"/>
  <c r="O585" i="3" a="1"/>
  <c r="O585" i="3" s="1"/>
  <c r="W585" i="3" s="1"/>
  <c r="BK585" i="3" s="1"/>
  <c r="O586" i="3" a="1"/>
  <c r="O586" i="3" s="1"/>
  <c r="W586" i="3" s="1"/>
  <c r="BK586" i="3" s="1"/>
  <c r="O587" i="3" a="1"/>
  <c r="O587" i="3" s="1"/>
  <c r="W587" i="3" s="1"/>
  <c r="BK587" i="3" s="1"/>
  <c r="O588" i="3" a="1"/>
  <c r="O588" i="3" s="1"/>
  <c r="AE588" i="3" s="1"/>
  <c r="O589" i="3" a="1"/>
  <c r="O589" i="3" s="1"/>
  <c r="W589" i="3" s="1"/>
  <c r="BK589" i="3" s="1"/>
  <c r="O590" i="3" a="1"/>
  <c r="O590" i="3" s="1"/>
  <c r="O591" i="3" a="1"/>
  <c r="O591" i="3" s="1"/>
  <c r="O592" i="3" a="1"/>
  <c r="O592" i="3" s="1"/>
  <c r="W592" i="3" s="1"/>
  <c r="BK592" i="3" s="1"/>
  <c r="O593" i="3" a="1"/>
  <c r="O593" i="3" s="1"/>
  <c r="O594" i="3" a="1"/>
  <c r="O594" i="3" s="1"/>
  <c r="W594" i="3" s="1"/>
  <c r="BK594" i="3" s="1"/>
  <c r="O595" i="3" a="1"/>
  <c r="O595" i="3" s="1"/>
  <c r="O596" i="3" a="1"/>
  <c r="O596" i="3" s="1"/>
  <c r="W596" i="3" s="1"/>
  <c r="BK596" i="3" s="1"/>
  <c r="O597" i="3" a="1"/>
  <c r="O597" i="3" s="1"/>
  <c r="W597" i="3" s="1"/>
  <c r="BK597" i="3" s="1"/>
  <c r="O598" i="3" a="1"/>
  <c r="O598" i="3" s="1"/>
  <c r="W598" i="3" s="1"/>
  <c r="BK598" i="3" s="1"/>
  <c r="O599" i="3" a="1"/>
  <c r="O599" i="3" s="1"/>
  <c r="O600" i="3" a="1"/>
  <c r="O600" i="3" s="1"/>
  <c r="O601" i="3" a="1"/>
  <c r="O601" i="3" s="1"/>
  <c r="W601" i="3"/>
  <c r="BK601" i="3" s="1"/>
  <c r="O602" i="3" a="1"/>
  <c r="O602" i="3" s="1"/>
  <c r="O603" i="3" a="1"/>
  <c r="O603" i="3" s="1"/>
  <c r="W603" i="3" s="1"/>
  <c r="BK603" i="3" s="1"/>
  <c r="O604" i="3" a="1"/>
  <c r="O604" i="3" s="1"/>
  <c r="W604" i="3" s="1"/>
  <c r="BK604" i="3" s="1"/>
  <c r="O605" i="3" a="1"/>
  <c r="O605" i="3" s="1"/>
  <c r="O606" i="3" a="1"/>
  <c r="O606" i="3" s="1"/>
  <c r="W606" i="3" s="1"/>
  <c r="O607" i="3" a="1"/>
  <c r="O607" i="3" s="1"/>
  <c r="W607" i="3" s="1"/>
  <c r="BK607" i="3" s="1"/>
  <c r="O608" i="3" a="1"/>
  <c r="O608" i="3" s="1"/>
  <c r="W608" i="3" s="1"/>
  <c r="O609" i="3" a="1"/>
  <c r="O609" i="3" s="1"/>
  <c r="O610" i="3" a="1"/>
  <c r="O610" i="3" s="1"/>
  <c r="O611" i="3" a="1"/>
  <c r="O611" i="3" s="1"/>
  <c r="O612" i="3" a="1"/>
  <c r="O612" i="3" s="1"/>
  <c r="O613" i="3" a="1"/>
  <c r="O613" i="3" s="1"/>
  <c r="W613" i="3" s="1"/>
  <c r="BK613" i="3" s="1"/>
  <c r="O614" i="3" a="1"/>
  <c r="O614" i="3" s="1"/>
  <c r="O615" i="3" a="1"/>
  <c r="O615" i="3" s="1"/>
  <c r="W615" i="3" s="1"/>
  <c r="O616" i="3" a="1"/>
  <c r="O616" i="3" s="1"/>
  <c r="W616" i="3" s="1"/>
  <c r="BK616" i="3" s="1"/>
  <c r="O617" i="3" a="1"/>
  <c r="O617" i="3" s="1"/>
  <c r="O618" i="3" a="1"/>
  <c r="O618" i="3" s="1"/>
  <c r="W618" i="3" s="1"/>
  <c r="BK618" i="3" s="1"/>
  <c r="O619" i="3" a="1"/>
  <c r="O619" i="3" s="1"/>
  <c r="W619" i="3" s="1"/>
  <c r="O620" i="3" a="1"/>
  <c r="O620" i="3" s="1"/>
  <c r="W620" i="3" s="1"/>
  <c r="BK620" i="3" s="1"/>
  <c r="O621" i="3" a="1"/>
  <c r="O621" i="3" s="1"/>
  <c r="W621" i="3" s="1"/>
  <c r="BK621" i="3" s="1"/>
  <c r="O622" i="3" a="1"/>
  <c r="O622" i="3" s="1"/>
  <c r="W622" i="3" s="1"/>
  <c r="BK622" i="3" s="1"/>
  <c r="O623" i="3" a="1"/>
  <c r="O623" i="3" s="1"/>
  <c r="W623" i="3" s="1"/>
  <c r="BK623" i="3" s="1"/>
  <c r="O624" i="3" a="1"/>
  <c r="O624" i="3" s="1"/>
  <c r="W624" i="3" s="1"/>
  <c r="BK624" i="3" s="1"/>
  <c r="O625" i="3" a="1"/>
  <c r="O625" i="3" s="1"/>
  <c r="O626" i="3" a="1"/>
  <c r="O626" i="3" s="1"/>
  <c r="O627" i="3" a="1"/>
  <c r="O627" i="3" s="1"/>
  <c r="W627" i="3" s="1"/>
  <c r="BK627" i="3" s="1"/>
  <c r="O628" i="3" a="1"/>
  <c r="O628" i="3" s="1"/>
  <c r="W628" i="3" s="1"/>
  <c r="BK628" i="3" s="1"/>
  <c r="O629" i="3" a="1"/>
  <c r="O629" i="3" s="1"/>
  <c r="O630" i="3" a="1"/>
  <c r="O630" i="3" s="1"/>
  <c r="W630" i="3" s="1"/>
  <c r="BK630" i="3" s="1"/>
  <c r="O631" i="3" a="1"/>
  <c r="O631" i="3" s="1"/>
  <c r="O632" i="3" a="1"/>
  <c r="O632" i="3" s="1"/>
  <c r="W632" i="3" s="1"/>
  <c r="BK632" i="3" s="1"/>
  <c r="O633" i="3" a="1"/>
  <c r="O633" i="3" s="1"/>
  <c r="O634" i="3" a="1"/>
  <c r="O634" i="3" s="1"/>
  <c r="O635" i="3" a="1"/>
  <c r="O635" i="3" s="1"/>
  <c r="O636" i="3" a="1"/>
  <c r="O636" i="3" s="1"/>
  <c r="W636" i="3" s="1"/>
  <c r="BK636" i="3" s="1"/>
  <c r="O637" i="3" a="1"/>
  <c r="O637" i="3" s="1"/>
  <c r="W637" i="3" s="1"/>
  <c r="BK637" i="3" s="1"/>
  <c r="O638" i="3" a="1"/>
  <c r="O638" i="3" s="1"/>
  <c r="W638" i="3" s="1"/>
  <c r="BK638" i="3" s="1"/>
  <c r="O639" i="3" a="1"/>
  <c r="O639" i="3" s="1"/>
  <c r="AE639" i="3" s="1"/>
  <c r="O640" i="3" a="1"/>
  <c r="O640" i="3" s="1"/>
  <c r="W640" i="3" s="1"/>
  <c r="BK640" i="3" s="1"/>
  <c r="O641" i="3" a="1"/>
  <c r="O641" i="3" s="1"/>
  <c r="W641" i="3" s="1"/>
  <c r="O642" i="3" a="1"/>
  <c r="O642" i="3" s="1"/>
  <c r="O643" i="3" a="1"/>
  <c r="O643" i="3" s="1"/>
  <c r="O644" i="3" a="1"/>
  <c r="O644" i="3" s="1"/>
  <c r="O645" i="3" a="1"/>
  <c r="O645" i="3" s="1"/>
  <c r="W645" i="3" s="1"/>
  <c r="BK645" i="3" s="1"/>
  <c r="O646" i="3" a="1"/>
  <c r="O646" i="3" s="1"/>
  <c r="W646" i="3" s="1"/>
  <c r="BK646" i="3" s="1"/>
  <c r="O647" i="3" a="1"/>
  <c r="O647" i="3" s="1"/>
  <c r="O648" i="3" a="1"/>
  <c r="O648" i="3" s="1"/>
  <c r="O649" i="3" a="1"/>
  <c r="O649" i="3" s="1"/>
  <c r="W649" i="3" s="1"/>
  <c r="BK649" i="3" s="1"/>
  <c r="O650" i="3" a="1"/>
  <c r="O650" i="3" s="1"/>
  <c r="O651" i="3" a="1"/>
  <c r="O651" i="3" s="1"/>
  <c r="O652" i="3" a="1"/>
  <c r="O652" i="3" s="1"/>
  <c r="O653" i="3" a="1"/>
  <c r="O653" i="3" s="1"/>
  <c r="O654" i="3" a="1"/>
  <c r="O654" i="3" s="1"/>
  <c r="O655" i="3" a="1"/>
  <c r="O655" i="3" s="1"/>
  <c r="O656" i="3" a="1"/>
  <c r="O656" i="3" s="1"/>
  <c r="W656" i="3" s="1"/>
  <c r="BK656" i="3" s="1"/>
  <c r="O657" i="3" a="1"/>
  <c r="O657" i="3" s="1"/>
  <c r="W657" i="3" s="1"/>
  <c r="BK657" i="3" s="1"/>
  <c r="O658" i="3" a="1"/>
  <c r="O658" i="3" s="1"/>
  <c r="O659" i="3" a="1"/>
  <c r="O659" i="3" s="1"/>
  <c r="W659" i="3" s="1"/>
  <c r="BK659" i="3" s="1"/>
  <c r="O660" i="3" a="1"/>
  <c r="O660" i="3" s="1"/>
  <c r="W660" i="3" s="1"/>
  <c r="O661" i="3" a="1"/>
  <c r="O661" i="3" s="1"/>
  <c r="W661" i="3" s="1"/>
  <c r="O662" i="3" a="1"/>
  <c r="O662" i="3" s="1"/>
  <c r="O663" i="3" a="1"/>
  <c r="O663" i="3" s="1"/>
  <c r="O664" i="3" a="1"/>
  <c r="O664" i="3" s="1"/>
  <c r="W664" i="3" s="1"/>
  <c r="BK664" i="3" s="1"/>
  <c r="O665" i="3" a="1"/>
  <c r="O665" i="3" s="1"/>
  <c r="O666" i="3" a="1"/>
  <c r="O666" i="3" s="1"/>
  <c r="O667" i="3" a="1"/>
  <c r="O667" i="3" s="1"/>
  <c r="O668" i="3" a="1"/>
  <c r="O668" i="3" s="1"/>
  <c r="W668" i="3" s="1"/>
  <c r="BK668" i="3" s="1"/>
  <c r="O669" i="3" a="1"/>
  <c r="O669" i="3" s="1"/>
  <c r="W669" i="3" s="1"/>
  <c r="BK669" i="3" s="1"/>
  <c r="O670" i="3" a="1"/>
  <c r="O670" i="3" s="1"/>
  <c r="W670" i="3" s="1"/>
  <c r="BK670" i="3" s="1"/>
  <c r="O671" i="3" a="1"/>
  <c r="O671" i="3" s="1"/>
  <c r="W671" i="3" s="1"/>
  <c r="BK671" i="3" s="1"/>
  <c r="O672" i="3" a="1"/>
  <c r="O672" i="3" s="1"/>
  <c r="W672" i="3" s="1"/>
  <c r="BK672" i="3" s="1"/>
  <c r="O673" i="3" a="1"/>
  <c r="O673" i="3" s="1"/>
  <c r="W673" i="3" s="1"/>
  <c r="BK673" i="3" s="1"/>
  <c r="O674" i="3" a="1"/>
  <c r="O674" i="3" s="1"/>
  <c r="O675" i="3" a="1"/>
  <c r="O675" i="3" s="1"/>
  <c r="AE675" i="3" s="1"/>
  <c r="O676" i="3" a="1"/>
  <c r="O676" i="3" s="1"/>
  <c r="W676" i="3" s="1"/>
  <c r="O677" i="3" a="1"/>
  <c r="O677" i="3" s="1"/>
  <c r="O678" i="3" a="1"/>
  <c r="O678" i="3" s="1"/>
  <c r="W678" i="3" s="1"/>
  <c r="BK678" i="3" s="1"/>
  <c r="O679" i="3" a="1"/>
  <c r="O679" i="3" s="1"/>
  <c r="W679" i="3" s="1"/>
  <c r="BK679" i="3" s="1"/>
  <c r="O680" i="3" a="1"/>
  <c r="O680" i="3" s="1"/>
  <c r="W680" i="3" s="1"/>
  <c r="BK680" i="3" s="1"/>
  <c r="O681" i="3" a="1"/>
  <c r="O681" i="3" s="1"/>
  <c r="W681" i="3" s="1"/>
  <c r="BK681" i="3" s="1"/>
  <c r="O682" i="3" a="1"/>
  <c r="O682" i="3" s="1"/>
  <c r="W682" i="3" s="1"/>
  <c r="BK682" i="3" s="1"/>
  <c r="O683" i="3" a="1"/>
  <c r="O683" i="3" s="1"/>
  <c r="O684" i="3" a="1"/>
  <c r="O684" i="3" s="1"/>
  <c r="O685" i="3" a="1"/>
  <c r="O685" i="3" s="1"/>
  <c r="O686" i="3" a="1"/>
  <c r="O686" i="3" s="1"/>
  <c r="O687" i="3" a="1"/>
  <c r="O687" i="3" s="1"/>
  <c r="O688" i="3" a="1"/>
  <c r="O688" i="3" s="1"/>
  <c r="W688" i="3" s="1"/>
  <c r="BK688" i="3" s="1"/>
  <c r="O689" i="3" a="1"/>
  <c r="O689" i="3" s="1"/>
  <c r="W689" i="3" s="1"/>
  <c r="BK689" i="3" s="1"/>
  <c r="O690" i="3" a="1"/>
  <c r="O690" i="3" s="1"/>
  <c r="O691" i="3" a="1"/>
  <c r="O691" i="3" s="1"/>
  <c r="O692" i="3" a="1"/>
  <c r="O692" i="3" s="1"/>
  <c r="W692" i="3" s="1"/>
  <c r="BK692" i="3" s="1"/>
  <c r="O693" i="3" a="1"/>
  <c r="O693" i="3" s="1"/>
  <c r="O694" i="3" a="1"/>
  <c r="O694" i="3" s="1"/>
  <c r="W694" i="3" s="1"/>
  <c r="O695" i="3" a="1"/>
  <c r="O695" i="3" s="1"/>
  <c r="O696" i="3" a="1"/>
  <c r="O696" i="3" s="1"/>
  <c r="O697" i="3" a="1"/>
  <c r="O697" i="3" s="1"/>
  <c r="W697" i="3" s="1"/>
  <c r="O698" i="3" a="1"/>
  <c r="O698" i="3"/>
  <c r="W698" i="3" s="1"/>
  <c r="O699" i="3" a="1"/>
  <c r="O699" i="3" s="1"/>
  <c r="AE699" i="3" s="1"/>
  <c r="O700" i="3" a="1"/>
  <c r="O700" i="3" s="1"/>
  <c r="W700" i="3" s="1"/>
  <c r="BK700" i="3" s="1"/>
  <c r="O701" i="3" a="1"/>
  <c r="O701" i="3" s="1"/>
  <c r="W701" i="3" s="1"/>
  <c r="BK701" i="3" s="1"/>
  <c r="O702" i="3" a="1"/>
  <c r="O702" i="3" s="1"/>
  <c r="W702" i="3" s="1"/>
  <c r="O703" i="3" a="1"/>
  <c r="O703" i="3" s="1"/>
  <c r="O704" i="3" a="1"/>
  <c r="O704" i="3" s="1"/>
  <c r="O705" i="3" a="1"/>
  <c r="O705" i="3" s="1"/>
  <c r="O706" i="3" a="1"/>
  <c r="O706" i="3" s="1"/>
  <c r="W706" i="3" s="1"/>
  <c r="BK706" i="3" s="1"/>
  <c r="O707" i="3" a="1"/>
  <c r="O707" i="3" s="1"/>
  <c r="O708" i="3" a="1"/>
  <c r="O708" i="3" s="1"/>
  <c r="W708" i="3" s="1"/>
  <c r="BK708" i="3" s="1"/>
  <c r="O709" i="3" a="1"/>
  <c r="O709" i="3" s="1"/>
  <c r="O710" i="3" a="1"/>
  <c r="O710" i="3" s="1"/>
  <c r="O711" i="3" a="1"/>
  <c r="O711" i="3" s="1"/>
  <c r="O712" i="3" a="1"/>
  <c r="O712" i="3" s="1"/>
  <c r="O713" i="3" a="1"/>
  <c r="O713" i="3" s="1"/>
  <c r="W713" i="3" s="1"/>
  <c r="O714" i="3" a="1"/>
  <c r="O714" i="3" s="1"/>
  <c r="W714" i="3" s="1"/>
  <c r="BK714" i="3" s="1"/>
  <c r="O715" i="3" a="1"/>
  <c r="O715" i="3" s="1"/>
  <c r="W715" i="3" s="1"/>
  <c r="BK715" i="3" s="1"/>
  <c r="O716" i="3" a="1"/>
  <c r="O716" i="3" s="1"/>
  <c r="O717" i="3" a="1"/>
  <c r="O717" i="3" s="1"/>
  <c r="W717" i="3" s="1"/>
  <c r="BK717" i="3" s="1"/>
  <c r="O718" i="3" a="1"/>
  <c r="O718" i="3" s="1"/>
  <c r="W718" i="3" s="1"/>
  <c r="BK718" i="3" s="1"/>
  <c r="O719" i="3" a="1"/>
  <c r="O719" i="3" s="1"/>
  <c r="O720" i="3" a="1"/>
  <c r="O720" i="3" s="1"/>
  <c r="O721" i="3" a="1"/>
  <c r="O721" i="3" s="1"/>
  <c r="W721" i="3" s="1"/>
  <c r="BK721" i="3" s="1"/>
  <c r="O722" i="3" a="1"/>
  <c r="O722" i="3" s="1"/>
  <c r="O723" i="3" a="1"/>
  <c r="O723" i="3" s="1"/>
  <c r="O724" i="3" a="1"/>
  <c r="O724" i="3" s="1"/>
  <c r="W724" i="3" s="1"/>
  <c r="O725" i="3" a="1"/>
  <c r="O725" i="3" s="1"/>
  <c r="W725" i="3" s="1"/>
  <c r="O726" i="3" a="1"/>
  <c r="O726" i="3" s="1"/>
  <c r="O727" i="3" a="1"/>
  <c r="O727" i="3" s="1"/>
  <c r="AE727" i="3" s="1"/>
  <c r="O728" i="3" a="1"/>
  <c r="O728" i="3" s="1"/>
  <c r="W728" i="3" s="1"/>
  <c r="BK728" i="3" s="1"/>
  <c r="O729" i="3" a="1"/>
  <c r="O729" i="3" s="1"/>
  <c r="W729" i="3" s="1"/>
  <c r="O730" i="3" a="1"/>
  <c r="O730" i="3" s="1"/>
  <c r="W730" i="3" s="1"/>
  <c r="BK730" i="3" s="1"/>
  <c r="O731" i="3" a="1"/>
  <c r="O731" i="3" s="1"/>
  <c r="O732" i="3" a="1"/>
  <c r="O732" i="3" s="1"/>
  <c r="W732" i="3" s="1"/>
  <c r="BK732" i="3" s="1"/>
  <c r="O733" i="3" a="1"/>
  <c r="O733" i="3" s="1"/>
  <c r="O734" i="3" a="1"/>
  <c r="O734" i="3" s="1"/>
  <c r="O735" i="3" a="1"/>
  <c r="O735" i="3" s="1"/>
  <c r="W735" i="3" s="1"/>
  <c r="BK735" i="3" s="1"/>
  <c r="O736" i="3" a="1"/>
  <c r="O736" i="3" s="1"/>
  <c r="W736" i="3" s="1"/>
  <c r="BK736" i="3" s="1"/>
  <c r="O737" i="3" a="1"/>
  <c r="O737" i="3" s="1"/>
  <c r="W737" i="3" s="1"/>
  <c r="BK737" i="3" s="1"/>
  <c r="O738" i="3" a="1"/>
  <c r="O738" i="3" s="1"/>
  <c r="W738" i="3" s="1"/>
  <c r="BK738" i="3" s="1"/>
  <c r="O739" i="3" a="1"/>
  <c r="O739" i="3" s="1"/>
  <c r="W739" i="3" s="1"/>
  <c r="BK739" i="3" s="1"/>
  <c r="O740" i="3" a="1"/>
  <c r="O740" i="3" s="1"/>
  <c r="O741" i="3" a="1"/>
  <c r="O741" i="3" s="1"/>
  <c r="W741" i="3" s="1"/>
  <c r="O742" i="3" a="1"/>
  <c r="O742" i="3" s="1"/>
  <c r="O743" i="3" a="1"/>
  <c r="O743" i="3" s="1"/>
  <c r="W743" i="3" s="1"/>
  <c r="BK743" i="3" s="1"/>
  <c r="O744" i="3" a="1"/>
  <c r="O744" i="3" s="1"/>
  <c r="O745" i="3" a="1"/>
  <c r="O745" i="3" s="1"/>
  <c r="W745" i="3" s="1"/>
  <c r="O746" i="3" a="1"/>
  <c r="O746" i="3" s="1"/>
  <c r="O747" i="3" a="1"/>
  <c r="O747" i="3" s="1"/>
  <c r="W747" i="3" s="1"/>
  <c r="BK747" i="3" s="1"/>
  <c r="O748" i="3" a="1"/>
  <c r="O748" i="3" s="1"/>
  <c r="AE748" i="3" s="1"/>
  <c r="O749" i="3" a="1"/>
  <c r="O749" i="3" s="1"/>
  <c r="O750" i="3" a="1"/>
  <c r="O750" i="3" s="1"/>
  <c r="O751" i="3" a="1"/>
  <c r="O751" i="3" s="1"/>
  <c r="W751" i="3" s="1"/>
  <c r="BK751" i="3" s="1"/>
  <c r="O752" i="3" a="1"/>
  <c r="O752" i="3" s="1"/>
  <c r="O753" i="3" a="1"/>
  <c r="O753" i="3" s="1"/>
  <c r="W753" i="3" s="1"/>
  <c r="BK753" i="3" s="1"/>
  <c r="O754" i="3" a="1"/>
  <c r="O754" i="3" s="1"/>
  <c r="W754" i="3" s="1"/>
  <c r="BK754" i="3" s="1"/>
  <c r="O755" i="3" a="1"/>
  <c r="O755" i="3" s="1"/>
  <c r="W755" i="3" s="1"/>
  <c r="BK755" i="3" s="1"/>
  <c r="O756" i="3" a="1"/>
  <c r="O756" i="3" s="1"/>
  <c r="W756" i="3" s="1"/>
  <c r="BK756" i="3" s="1"/>
  <c r="O757" i="3" a="1"/>
  <c r="O757" i="3" s="1"/>
  <c r="W757" i="3" s="1"/>
  <c r="O758" i="3" a="1"/>
  <c r="O758" i="3" s="1"/>
  <c r="O759" i="3" a="1"/>
  <c r="O759" i="3" s="1"/>
  <c r="O760" i="3" a="1"/>
  <c r="O760" i="3" s="1"/>
  <c r="W760" i="3" s="1"/>
  <c r="BK760" i="3" s="1"/>
  <c r="O761" i="3" a="1"/>
  <c r="O761" i="3" s="1"/>
  <c r="O762" i="3" a="1"/>
  <c r="O762" i="3" s="1"/>
  <c r="W762" i="3" s="1"/>
  <c r="BK762" i="3" s="1"/>
  <c r="O763" i="3" a="1"/>
  <c r="O763" i="3" s="1"/>
  <c r="W763" i="3" s="1"/>
  <c r="BK763" i="3" s="1"/>
  <c r="O764" i="3" a="1"/>
  <c r="O764" i="3" s="1"/>
  <c r="W764" i="3" s="1"/>
  <c r="BK764" i="3" s="1"/>
  <c r="O765" i="3" a="1"/>
  <c r="O765" i="3" s="1"/>
  <c r="O766" i="3" a="1"/>
  <c r="O766" i="3" s="1"/>
  <c r="O767" i="3" a="1"/>
  <c r="O767" i="3" s="1"/>
  <c r="W767" i="3" s="1"/>
  <c r="O768" i="3" a="1"/>
  <c r="O768" i="3" s="1"/>
  <c r="W768" i="3" s="1"/>
  <c r="BK768" i="3" s="1"/>
  <c r="O769" i="3" a="1"/>
  <c r="O769" i="3" s="1"/>
  <c r="W769" i="3" s="1"/>
  <c r="O770" i="3" a="1"/>
  <c r="O770" i="3" s="1"/>
  <c r="O771" i="3" a="1"/>
  <c r="O771" i="3" s="1"/>
  <c r="O772" i="3" a="1"/>
  <c r="O772" i="3" s="1"/>
  <c r="W772" i="3" s="1"/>
  <c r="BK772" i="3" s="1"/>
  <c r="O773" i="3" a="1"/>
  <c r="O773" i="3" s="1"/>
  <c r="O774" i="3" a="1"/>
  <c r="O774" i="3" s="1"/>
  <c r="W774" i="3" s="1"/>
  <c r="BK774" i="3" s="1"/>
  <c r="O775" i="3" a="1"/>
  <c r="O775" i="3" s="1"/>
  <c r="O776" i="3" a="1"/>
  <c r="O776" i="3" s="1"/>
  <c r="W776" i="3" s="1"/>
  <c r="BK776" i="3" s="1"/>
  <c r="O777" i="3" a="1"/>
  <c r="O777" i="3" s="1"/>
  <c r="O778" i="3" a="1"/>
  <c r="O778" i="3" s="1"/>
  <c r="O779" i="3" a="1"/>
  <c r="O779" i="3" s="1"/>
  <c r="W779" i="3" s="1"/>
  <c r="O780" i="3" a="1"/>
  <c r="O780" i="3" s="1"/>
  <c r="W780" i="3" s="1"/>
  <c r="O781" i="3" a="1"/>
  <c r="O781" i="3" s="1"/>
  <c r="W781" i="3" s="1"/>
  <c r="O782" i="3" a="1"/>
  <c r="O782" i="3" s="1"/>
  <c r="W782" i="3" s="1"/>
  <c r="BK782" i="3" s="1"/>
  <c r="O783" i="3" a="1"/>
  <c r="O783" i="3" s="1"/>
  <c r="W783" i="3" s="1"/>
  <c r="BK783" i="3" s="1"/>
  <c r="O784" i="3" a="1"/>
  <c r="O784" i="3" s="1"/>
  <c r="W784" i="3" s="1"/>
  <c r="BK784" i="3" s="1"/>
  <c r="O785" i="3" a="1"/>
  <c r="O785" i="3" s="1"/>
  <c r="O786" i="3" a="1"/>
  <c r="O786" i="3" s="1"/>
  <c r="O787" i="3" a="1"/>
  <c r="O787" i="3" s="1"/>
  <c r="W787" i="3" s="1"/>
  <c r="BK787" i="3" s="1"/>
  <c r="O788" i="3" a="1"/>
  <c r="O788" i="3" s="1"/>
  <c r="O789" i="3" a="1"/>
  <c r="O789" i="3" s="1"/>
  <c r="W789" i="3" s="1"/>
  <c r="BK789" i="3" s="1"/>
  <c r="O790" i="3" a="1"/>
  <c r="O790" i="3" s="1"/>
  <c r="O791" i="3" a="1"/>
  <c r="O791" i="3" s="1"/>
  <c r="W791" i="3" s="1"/>
  <c r="BK791" i="3" s="1"/>
  <c r="O792" i="3" a="1"/>
  <c r="O792" i="3" s="1"/>
  <c r="O793" i="3" a="1"/>
  <c r="O793" i="3" s="1"/>
  <c r="O794" i="3" a="1"/>
  <c r="O794" i="3" s="1"/>
  <c r="O795" i="3" a="1"/>
  <c r="O795" i="3" s="1"/>
  <c r="W795" i="3" s="1"/>
  <c r="BK795" i="3" s="1"/>
  <c r="O796" i="3" a="1"/>
  <c r="O796" i="3" s="1"/>
  <c r="W796" i="3" s="1"/>
  <c r="BK796" i="3" s="1"/>
  <c r="O797" i="3" a="1"/>
  <c r="O797" i="3" s="1"/>
  <c r="W797" i="3" s="1"/>
  <c r="BK797" i="3" s="1"/>
  <c r="O798" i="3" a="1"/>
  <c r="O798" i="3" s="1"/>
  <c r="O799" i="3" a="1"/>
  <c r="O799" i="3" s="1"/>
  <c r="O800" i="3" a="1"/>
  <c r="O800" i="3" s="1"/>
  <c r="W800" i="3" s="1"/>
  <c r="BK800" i="3" s="1"/>
  <c r="O801" i="3" a="1"/>
  <c r="O801" i="3" s="1"/>
  <c r="W801" i="3" s="1"/>
  <c r="BK801" i="3" s="1"/>
  <c r="O802" i="3" a="1"/>
  <c r="O802" i="3" s="1"/>
  <c r="O803" i="3" a="1"/>
  <c r="O803" i="3" s="1"/>
  <c r="W803" i="3" s="1"/>
  <c r="BK803" i="3" s="1"/>
  <c r="O804" i="3" a="1"/>
  <c r="O804" i="3" s="1"/>
  <c r="O805" i="3" a="1"/>
  <c r="O805" i="3" s="1"/>
  <c r="W805" i="3" s="1"/>
  <c r="BK805" i="3" s="1"/>
  <c r="O806" i="3" a="1"/>
  <c r="O806" i="3" s="1"/>
  <c r="W806" i="3" s="1"/>
  <c r="BK806" i="3" s="1"/>
  <c r="O807" i="3" a="1"/>
  <c r="O807" i="3" s="1"/>
  <c r="W807" i="3" s="1"/>
  <c r="BK807" i="3" s="1"/>
  <c r="O808" i="3" a="1"/>
  <c r="O808" i="3" s="1"/>
  <c r="W808" i="3" s="1"/>
  <c r="O809" i="3" a="1"/>
  <c r="O809" i="3" s="1"/>
  <c r="W809" i="3" s="1"/>
  <c r="O810" i="3" a="1"/>
  <c r="O810" i="3" s="1"/>
  <c r="W810" i="3" s="1"/>
  <c r="BK810" i="3" s="1"/>
  <c r="O811" i="3" a="1"/>
  <c r="O811" i="3" s="1"/>
  <c r="O812" i="3" a="1"/>
  <c r="O812" i="3" s="1"/>
  <c r="O813" i="3" a="1"/>
  <c r="O813" i="3" s="1"/>
  <c r="W813" i="3" s="1"/>
  <c r="BK813" i="3" s="1"/>
  <c r="O814" i="3" a="1"/>
  <c r="O814" i="3" s="1"/>
  <c r="O815" i="3" a="1"/>
  <c r="O815" i="3" s="1"/>
  <c r="O816" i="3" a="1"/>
  <c r="O816" i="3" s="1"/>
  <c r="W816" i="3" s="1"/>
  <c r="BK816" i="3" s="1"/>
  <c r="O817" i="3" a="1"/>
  <c r="O817" i="3" s="1"/>
  <c r="O818" i="3" a="1"/>
  <c r="O818" i="3" s="1"/>
  <c r="W818" i="3" s="1"/>
  <c r="BK818" i="3" s="1"/>
  <c r="O819" i="3" a="1"/>
  <c r="O819" i="3" s="1"/>
  <c r="W819" i="3" s="1"/>
  <c r="BK819" i="3" s="1"/>
  <c r="O820" i="3" a="1"/>
  <c r="O820" i="3" s="1"/>
  <c r="AE820" i="3" s="1"/>
  <c r="O821" i="3" a="1"/>
  <c r="O821" i="3" s="1"/>
  <c r="AE821" i="3" s="1"/>
  <c r="O822" i="3" a="1"/>
  <c r="O822" i="3" s="1"/>
  <c r="O823" i="3" a="1"/>
  <c r="O823" i="3" s="1"/>
  <c r="O824" i="3" a="1"/>
  <c r="O824" i="3" s="1"/>
  <c r="W824" i="3" s="1"/>
  <c r="BK824" i="3" s="1"/>
  <c r="O825" i="3" a="1"/>
  <c r="O825" i="3" s="1"/>
  <c r="W825" i="3" s="1"/>
  <c r="O826" i="3" a="1"/>
  <c r="O826" i="3" s="1"/>
  <c r="O827" i="3" a="1"/>
  <c r="O827" i="3" s="1"/>
  <c r="O828" i="3" a="1"/>
  <c r="O828" i="3" s="1"/>
  <c r="W828" i="3" s="1"/>
  <c r="O829" i="3" a="1"/>
  <c r="O829" i="3" s="1"/>
  <c r="O830" i="3" a="1"/>
  <c r="O830" i="3" s="1"/>
  <c r="W830" i="3" s="1"/>
  <c r="BK830" i="3" s="1"/>
  <c r="O831" i="3" a="1"/>
  <c r="O831" i="3" s="1"/>
  <c r="O832" i="3" a="1"/>
  <c r="O832" i="3" s="1"/>
  <c r="O833" i="3" a="1"/>
  <c r="O833" i="3" s="1"/>
  <c r="O834" i="3" a="1"/>
  <c r="O834" i="3" s="1"/>
  <c r="W834" i="3" s="1"/>
  <c r="BK834" i="3" s="1"/>
  <c r="O835" i="3" a="1"/>
  <c r="O835" i="3" s="1"/>
  <c r="O836" i="3" a="1"/>
  <c r="O836" i="3" s="1"/>
  <c r="W836" i="3" s="1"/>
  <c r="BK836" i="3" s="1"/>
  <c r="O837" i="3" a="1"/>
  <c r="O837" i="3" s="1"/>
  <c r="W837" i="3" s="1"/>
  <c r="BK837" i="3" s="1"/>
  <c r="O838" i="3" a="1"/>
  <c r="O838" i="3" s="1"/>
  <c r="W838" i="3" s="1"/>
  <c r="O839" i="3" a="1"/>
  <c r="O839" i="3" s="1"/>
  <c r="W839" i="3" s="1"/>
  <c r="BK839" i="3" s="1"/>
  <c r="O840" i="3" a="1"/>
  <c r="O840" i="3" s="1"/>
  <c r="W840" i="3" s="1"/>
  <c r="BK840" i="3" s="1"/>
  <c r="O841" i="3" a="1"/>
  <c r="O841" i="3" s="1"/>
  <c r="O842" i="3" a="1"/>
  <c r="O842" i="3" s="1"/>
  <c r="O843" i="3" a="1"/>
  <c r="O843" i="3" s="1"/>
  <c r="O844" i="3" a="1"/>
  <c r="O844" i="3" s="1"/>
  <c r="O845" i="3" a="1"/>
  <c r="O845" i="3" s="1"/>
  <c r="O846" i="3" a="1"/>
  <c r="O846" i="3" s="1"/>
  <c r="W846" i="3" s="1"/>
  <c r="BK846" i="3" s="1"/>
  <c r="O847" i="3" a="1"/>
  <c r="O847" i="3" s="1"/>
  <c r="O848" i="3" a="1"/>
  <c r="O848" i="3" s="1"/>
  <c r="W848" i="3" s="1"/>
  <c r="BK848" i="3" s="1"/>
  <c r="O849" i="3" a="1"/>
  <c r="O849" i="3" s="1"/>
  <c r="W849" i="3" s="1"/>
  <c r="BK849" i="3" s="1"/>
  <c r="O850" i="3" a="1"/>
  <c r="O850" i="3" s="1"/>
  <c r="O851" i="3" a="1"/>
  <c r="O851" i="3" s="1"/>
  <c r="W851" i="3" s="1"/>
  <c r="BK851" i="3" s="1"/>
  <c r="O852" i="3" a="1"/>
  <c r="O852" i="3" s="1"/>
  <c r="O853" i="3" a="1"/>
  <c r="O853" i="3" s="1"/>
  <c r="O854" i="3" a="1"/>
  <c r="O854" i="3" s="1"/>
  <c r="O855" i="3" a="1"/>
  <c r="O855" i="3" s="1"/>
  <c r="O856" i="3" a="1"/>
  <c r="O856" i="3" s="1"/>
  <c r="W856" i="3" s="1"/>
  <c r="BK856" i="3" s="1"/>
  <c r="O857" i="3" a="1"/>
  <c r="O857" i="3" s="1"/>
  <c r="O858" i="3" a="1"/>
  <c r="O858" i="3" s="1"/>
  <c r="O859" i="3" a="1"/>
  <c r="O859" i="3" s="1"/>
  <c r="O860" i="3" a="1"/>
  <c r="O860" i="3" s="1"/>
  <c r="W860" i="3" s="1"/>
  <c r="BK860" i="3" s="1"/>
  <c r="O861" i="3" a="1"/>
  <c r="O861" i="3" s="1"/>
  <c r="O862" i="3" a="1"/>
  <c r="O862" i="3" s="1"/>
  <c r="O863" i="3" a="1"/>
  <c r="O863" i="3" s="1"/>
  <c r="W863" i="3" s="1"/>
  <c r="BK863" i="3" s="1"/>
  <c r="O864" i="3" a="1"/>
  <c r="O864" i="3" s="1"/>
  <c r="W864" i="3" s="1"/>
  <c r="BK864" i="3" s="1"/>
  <c r="O865" i="3" a="1"/>
  <c r="O865" i="3" s="1"/>
  <c r="W865" i="3" s="1"/>
  <c r="BK865" i="3" s="1"/>
  <c r="O866" i="3" a="1"/>
  <c r="O866" i="3" s="1"/>
  <c r="W866" i="3" s="1"/>
  <c r="BK866" i="3" s="1"/>
  <c r="O867" i="3" a="1"/>
  <c r="O867" i="3" s="1"/>
  <c r="O868" i="3" a="1"/>
  <c r="O868" i="3" s="1"/>
  <c r="O869" i="3" a="1"/>
  <c r="O869" i="3" s="1"/>
  <c r="W869" i="3" s="1"/>
  <c r="BK869" i="3" s="1"/>
  <c r="O870" i="3" a="1"/>
  <c r="O870" i="3" s="1"/>
  <c r="O871" i="3" a="1"/>
  <c r="O871" i="3" s="1"/>
  <c r="W871" i="3" s="1"/>
  <c r="BK871" i="3" s="1"/>
  <c r="O872" i="3" a="1"/>
  <c r="O872" i="3" s="1"/>
  <c r="O873" i="3" a="1"/>
  <c r="O873" i="3" s="1"/>
  <c r="O874" i="3" a="1"/>
  <c r="O874" i="3" s="1"/>
  <c r="W874" i="3" s="1"/>
  <c r="BK874" i="3" s="1"/>
  <c r="O875" i="3" a="1"/>
  <c r="O875" i="3" s="1"/>
  <c r="O876" i="3" a="1"/>
  <c r="O876" i="3" s="1"/>
  <c r="O877" i="3" a="1"/>
  <c r="O877" i="3" s="1"/>
  <c r="W877" i="3" s="1"/>
  <c r="BK877" i="3" s="1"/>
  <c r="O878" i="3" a="1"/>
  <c r="O878" i="3" s="1"/>
  <c r="O879" i="3" a="1"/>
  <c r="O879" i="3" s="1"/>
  <c r="W879" i="3" s="1"/>
  <c r="BK879" i="3" s="1"/>
  <c r="O880" i="3" a="1"/>
  <c r="O880" i="3" s="1"/>
  <c r="W880" i="3" s="1"/>
  <c r="BK880" i="3" s="1"/>
  <c r="O881" i="3" a="1"/>
  <c r="O881" i="3" s="1"/>
  <c r="W881" i="3" s="1"/>
  <c r="BK881" i="3" s="1"/>
  <c r="O882" i="3" a="1"/>
  <c r="O882" i="3" s="1"/>
  <c r="O883" i="3" a="1"/>
  <c r="O883" i="3" s="1"/>
  <c r="AE883" i="3" s="1"/>
  <c r="O884" i="3" a="1"/>
  <c r="O884" i="3" s="1"/>
  <c r="O885" i="3" a="1"/>
  <c r="O885" i="3" s="1"/>
  <c r="O886" i="3" a="1"/>
  <c r="O886" i="3" s="1"/>
  <c r="W886" i="3" s="1"/>
  <c r="BK886" i="3" s="1"/>
  <c r="O887" i="3" a="1"/>
  <c r="O887" i="3" s="1"/>
  <c r="O888" i="3" a="1"/>
  <c r="O888" i="3" s="1"/>
  <c r="W888" i="3" s="1"/>
  <c r="O889" i="3" a="1"/>
  <c r="O889" i="3" s="1"/>
  <c r="O890" i="3" a="1"/>
  <c r="O890" i="3" s="1"/>
  <c r="W890" i="3" s="1"/>
  <c r="BK890" i="3" s="1"/>
  <c r="O891" i="3" a="1"/>
  <c r="O891" i="3" s="1"/>
  <c r="O892" i="3" a="1"/>
  <c r="O892" i="3" s="1"/>
  <c r="W892" i="3" s="1"/>
  <c r="BK892" i="3" s="1"/>
  <c r="O893" i="3" a="1"/>
  <c r="O893" i="3" s="1"/>
  <c r="W893" i="3" s="1"/>
  <c r="BK893" i="3" s="1"/>
  <c r="O894" i="3" a="1"/>
  <c r="O894" i="3" s="1"/>
  <c r="O895" i="3" a="1"/>
  <c r="O895" i="3" s="1"/>
  <c r="O896" i="3" a="1"/>
  <c r="O896" i="3" s="1"/>
  <c r="O897" i="3" a="1"/>
  <c r="O897" i="3" s="1"/>
  <c r="W897" i="3" s="1"/>
  <c r="BK897" i="3" s="1"/>
  <c r="O898" i="3" a="1"/>
  <c r="O898" i="3" s="1"/>
  <c r="O899" i="3" a="1"/>
  <c r="O899" i="3" s="1"/>
  <c r="W899" i="3" s="1"/>
  <c r="BK899" i="3" s="1"/>
  <c r="O900" i="3" a="1"/>
  <c r="O900" i="3" s="1"/>
  <c r="O901" i="3" a="1"/>
  <c r="O901" i="3" s="1"/>
  <c r="O902" i="3" a="1"/>
  <c r="O902" i="3" s="1"/>
  <c r="O903" i="3" a="1"/>
  <c r="O903" i="3" s="1"/>
  <c r="W903" i="3" s="1"/>
  <c r="BK903" i="3" s="1"/>
  <c r="O904" i="3" a="1"/>
  <c r="O904" i="3" s="1"/>
  <c r="W904" i="3" s="1"/>
  <c r="BK904" i="3" s="1"/>
  <c r="O905" i="3" a="1"/>
  <c r="O905" i="3" s="1"/>
  <c r="O906" i="3" a="1"/>
  <c r="O906" i="3" s="1"/>
  <c r="W906" i="3" s="1"/>
  <c r="BK906" i="3" s="1"/>
  <c r="O907" i="3" a="1"/>
  <c r="O907" i="3" s="1"/>
  <c r="O908" i="3" a="1"/>
  <c r="O908" i="3" s="1"/>
  <c r="O909" i="3" a="1"/>
  <c r="O909" i="3" s="1"/>
  <c r="O910" i="3" a="1"/>
  <c r="O910" i="3" s="1"/>
  <c r="W910" i="3" s="1"/>
  <c r="BK910" i="3" s="1"/>
  <c r="O911" i="3" a="1"/>
  <c r="O911" i="3" s="1"/>
  <c r="W911" i="3" s="1"/>
  <c r="BK911" i="3" s="1"/>
  <c r="O912" i="3" a="1"/>
  <c r="O912" i="3" s="1"/>
  <c r="W912" i="3" s="1"/>
  <c r="O913" i="3" a="1"/>
  <c r="O913" i="3" s="1"/>
  <c r="W913" i="3" s="1"/>
  <c r="BK913" i="3" s="1"/>
  <c r="O914" i="3" a="1"/>
  <c r="O914" i="3" s="1"/>
  <c r="W914" i="3" s="1"/>
  <c r="O915" i="3" a="1"/>
  <c r="O915" i="3" s="1"/>
  <c r="O916" i="3" a="1"/>
  <c r="O916" i="3" s="1"/>
  <c r="W916" i="3" s="1"/>
  <c r="BK916" i="3" s="1"/>
  <c r="O917" i="3" a="1"/>
  <c r="O917" i="3" s="1"/>
  <c r="O918" i="3" a="1"/>
  <c r="O918" i="3" s="1"/>
  <c r="O919" i="3" a="1"/>
  <c r="O919" i="3" s="1"/>
  <c r="W919" i="3" s="1"/>
  <c r="BK919" i="3" s="1"/>
  <c r="O920" i="3" a="1"/>
  <c r="O920" i="3" s="1"/>
  <c r="O921" i="3" a="1"/>
  <c r="O921" i="3" s="1"/>
  <c r="O922" i="3" a="1"/>
  <c r="O922" i="3" s="1"/>
  <c r="W922" i="3" s="1"/>
  <c r="BK922" i="3" s="1"/>
  <c r="O923" i="3" a="1"/>
  <c r="O923" i="3" s="1"/>
  <c r="O924" i="3" a="1"/>
  <c r="O924" i="3" s="1"/>
  <c r="O925" i="3" a="1"/>
  <c r="O925" i="3" s="1"/>
  <c r="O926" i="3" a="1"/>
  <c r="O926" i="3" s="1"/>
  <c r="O927" i="3" a="1"/>
  <c r="O927" i="3" s="1"/>
  <c r="O928" i="3" a="1"/>
  <c r="O928" i="3" s="1"/>
  <c r="W928" i="3" s="1"/>
  <c r="BK928" i="3" s="1"/>
  <c r="O929" i="3" a="1"/>
  <c r="O929" i="3" s="1"/>
  <c r="W929" i="3" s="1"/>
  <c r="BK929" i="3" s="1"/>
  <c r="O930" i="3" a="1"/>
  <c r="O930" i="3" s="1"/>
  <c r="O931" i="3" a="1"/>
  <c r="O931" i="3" s="1"/>
  <c r="W931" i="3" s="1"/>
  <c r="BK931" i="3" s="1"/>
  <c r="O932" i="3" a="1"/>
  <c r="O932" i="3" s="1"/>
  <c r="W932" i="3" s="1"/>
  <c r="BK932" i="3" s="1"/>
  <c r="O933" i="3" a="1"/>
  <c r="O933" i="3" s="1"/>
  <c r="O934" i="3" a="1"/>
  <c r="O934" i="3" s="1"/>
  <c r="W934" i="3" s="1"/>
  <c r="BK934" i="3" s="1"/>
  <c r="O935" i="3" a="1"/>
  <c r="O935" i="3" s="1"/>
  <c r="W935" i="3" s="1"/>
  <c r="BK935" i="3" s="1"/>
  <c r="O936" i="3" a="1"/>
  <c r="O936" i="3" s="1"/>
  <c r="W936" i="3" s="1"/>
  <c r="O937" i="3" a="1"/>
  <c r="O937" i="3" s="1"/>
  <c r="O938" i="3" a="1"/>
  <c r="O938" i="3" s="1"/>
  <c r="O939" i="3" a="1"/>
  <c r="O939" i="3" s="1"/>
  <c r="O940" i="3" a="1"/>
  <c r="O940" i="3" s="1"/>
  <c r="W940" i="3" s="1"/>
  <c r="BK940" i="3" s="1"/>
  <c r="O941" i="3" a="1"/>
  <c r="O941" i="3" s="1"/>
  <c r="O942" i="3" a="1"/>
  <c r="O942" i="3" s="1"/>
  <c r="W942" i="3" s="1"/>
  <c r="BK942" i="3" s="1"/>
  <c r="O943" i="3" a="1"/>
  <c r="O943" i="3" s="1"/>
  <c r="O944" i="3" a="1"/>
  <c r="O944" i="3" s="1"/>
  <c r="O945" i="3" a="1"/>
  <c r="O945" i="3" s="1"/>
  <c r="O946" i="3" a="1"/>
  <c r="O946" i="3" s="1"/>
  <c r="W946" i="3" s="1"/>
  <c r="BK946" i="3" s="1"/>
  <c r="O947" i="3" a="1"/>
  <c r="O947" i="3" s="1"/>
  <c r="W947" i="3" s="1"/>
  <c r="BK947" i="3" s="1"/>
  <c r="O948" i="3" a="1"/>
  <c r="O948" i="3" s="1"/>
  <c r="W948" i="3" s="1"/>
  <c r="O949" i="3" a="1"/>
  <c r="O949" i="3" s="1"/>
  <c r="O950" i="3" a="1"/>
  <c r="O950" i="3" s="1"/>
  <c r="W950" i="3" s="1"/>
  <c r="BK950" i="3" s="1"/>
  <c r="O951" i="3" a="1"/>
  <c r="O951" i="3" s="1"/>
  <c r="O952" i="3" a="1"/>
  <c r="O952" i="3" s="1"/>
  <c r="W952" i="3" s="1"/>
  <c r="BK952" i="3" s="1"/>
  <c r="O953" i="3" a="1"/>
  <c r="O953" i="3" s="1"/>
  <c r="O954" i="3" a="1"/>
  <c r="O954" i="3" s="1"/>
  <c r="O955" i="3" a="1"/>
  <c r="O955" i="3" s="1"/>
  <c r="O956" i="3" a="1"/>
  <c r="O956" i="3" s="1"/>
  <c r="W956" i="3" s="1"/>
  <c r="BK956" i="3" s="1"/>
  <c r="O957" i="3" a="1"/>
  <c r="O957" i="3" s="1"/>
  <c r="W957" i="3" s="1"/>
  <c r="BK957" i="3" s="1"/>
  <c r="O958" i="3" a="1"/>
  <c r="O958" i="3" s="1"/>
  <c r="W958" i="3" s="1"/>
  <c r="BK958" i="3" s="1"/>
  <c r="O959" i="3" a="1"/>
  <c r="O959" i="3" s="1"/>
  <c r="O960" i="3" a="1"/>
  <c r="O960" i="3" s="1"/>
  <c r="O961" i="3" a="1"/>
  <c r="O961" i="3" s="1"/>
  <c r="O962" i="3" a="1"/>
  <c r="O962" i="3" s="1"/>
  <c r="O963" i="3" a="1"/>
  <c r="O963" i="3" s="1"/>
  <c r="AE963" i="3" s="1"/>
  <c r="O964" i="3" a="1"/>
  <c r="O964" i="3" s="1"/>
  <c r="O965" i="3" a="1"/>
  <c r="O965" i="3" s="1"/>
  <c r="W965" i="3" s="1"/>
  <c r="BK965" i="3" s="1"/>
  <c r="O966" i="3" a="1"/>
  <c r="O966" i="3" s="1"/>
  <c r="O967" i="3" a="1"/>
  <c r="O967" i="3" s="1"/>
  <c r="W967" i="3" s="1"/>
  <c r="BK967" i="3" s="1"/>
  <c r="O968" i="3" a="1"/>
  <c r="O968" i="3" s="1"/>
  <c r="O969" i="3" a="1"/>
  <c r="O969" i="3" s="1"/>
  <c r="O970" i="3" a="1"/>
  <c r="O970" i="3" s="1"/>
  <c r="W970" i="3" s="1"/>
  <c r="BK970" i="3" s="1"/>
  <c r="O971" i="3" a="1"/>
  <c r="O971" i="3" s="1"/>
  <c r="O972" i="3" a="1"/>
  <c r="O972" i="3" s="1"/>
  <c r="W972" i="3" s="1"/>
  <c r="BK972" i="3" s="1"/>
  <c r="O973" i="3" a="1"/>
  <c r="O973" i="3" s="1"/>
  <c r="W973" i="3" s="1"/>
  <c r="BK973" i="3" s="1"/>
  <c r="O974" i="3" a="1"/>
  <c r="O974" i="3" s="1"/>
  <c r="O975" i="3" a="1"/>
  <c r="O975" i="3" s="1"/>
  <c r="W975" i="3" s="1"/>
  <c r="BK975" i="3" s="1"/>
  <c r="O976" i="3" a="1"/>
  <c r="O976" i="3" s="1"/>
  <c r="O977" i="3" a="1"/>
  <c r="O977" i="3" s="1"/>
  <c r="W977" i="3" s="1"/>
  <c r="BK977" i="3" s="1"/>
  <c r="O978" i="3" a="1"/>
  <c r="O978" i="3" s="1"/>
  <c r="W978" i="3" s="1"/>
  <c r="BK978" i="3" s="1"/>
  <c r="O979" i="3" a="1"/>
  <c r="O979" i="3" s="1"/>
  <c r="O980" i="3" a="1"/>
  <c r="O980" i="3" s="1"/>
  <c r="W980" i="3" s="1"/>
  <c r="BK980" i="3" s="1"/>
  <c r="O981" i="3" a="1"/>
  <c r="O981" i="3" s="1"/>
  <c r="W981" i="3" s="1"/>
  <c r="BK981" i="3" s="1"/>
  <c r="O982" i="3" a="1"/>
  <c r="O982" i="3" s="1"/>
  <c r="O983" i="3" a="1"/>
  <c r="O983" i="3" s="1"/>
  <c r="O984" i="3" a="1"/>
  <c r="O984" i="3" s="1"/>
  <c r="O985" i="3" a="1"/>
  <c r="O985" i="3" s="1"/>
  <c r="O986" i="3" a="1"/>
  <c r="O986" i="3" s="1"/>
  <c r="O987" i="3" a="1"/>
  <c r="O987" i="3" s="1"/>
  <c r="O988" i="3" a="1"/>
  <c r="O988" i="3" s="1"/>
  <c r="W988" i="3" s="1"/>
  <c r="BK988" i="3" s="1"/>
  <c r="O989" i="3" a="1"/>
  <c r="O989" i="3" s="1"/>
  <c r="W989" i="3" s="1"/>
  <c r="BK989" i="3" s="1"/>
  <c r="O990" i="3" a="1"/>
  <c r="O990" i="3" s="1"/>
  <c r="W990" i="3" s="1"/>
  <c r="BK990" i="3" s="1"/>
  <c r="O991" i="3" a="1"/>
  <c r="O991" i="3" s="1"/>
  <c r="O992" i="3" a="1"/>
  <c r="O992" i="3" s="1"/>
  <c r="W992" i="3" s="1"/>
  <c r="BK992" i="3" s="1"/>
  <c r="O993" i="3" a="1"/>
  <c r="O993" i="3" s="1"/>
  <c r="W993" i="3" s="1"/>
  <c r="BK993" i="3" s="1"/>
  <c r="O994" i="3" a="1"/>
  <c r="O994" i="3" s="1"/>
  <c r="O995" i="3" a="1"/>
  <c r="O995" i="3" s="1"/>
  <c r="O996" i="3" a="1"/>
  <c r="O996" i="3" s="1"/>
  <c r="O997" i="3" a="1"/>
  <c r="O997" i="3" s="1"/>
  <c r="O998" i="3" a="1"/>
  <c r="O998" i="3" s="1"/>
  <c r="O999" i="3" a="1"/>
  <c r="O999" i="3" s="1"/>
  <c r="W999" i="3" s="1"/>
  <c r="BK999" i="3" s="1"/>
  <c r="O1000" i="3" a="1"/>
  <c r="O1000" i="3" s="1"/>
  <c r="W1000" i="3" s="1"/>
  <c r="BK1000" i="3" s="1"/>
  <c r="O1001" i="3" a="1"/>
  <c r="O1001" i="3" s="1"/>
  <c r="O1002" i="3" a="1"/>
  <c r="O1002" i="3" s="1"/>
  <c r="O1003" i="3" a="1"/>
  <c r="O1003" i="3" s="1"/>
  <c r="W1003" i="3" s="1"/>
  <c r="BK1003" i="3" s="1"/>
  <c r="O1004" i="3" a="1"/>
  <c r="O1004" i="3" s="1"/>
  <c r="W1004" i="3" s="1"/>
  <c r="BK1004" i="3" s="1"/>
  <c r="O1005" i="3" a="1"/>
  <c r="O1005" i="3" s="1"/>
  <c r="O1006" i="3" a="1"/>
  <c r="O1006" i="3" s="1"/>
  <c r="O1007" i="3" a="1"/>
  <c r="O1007" i="3" s="1"/>
  <c r="O1008" i="3" a="1"/>
  <c r="O1008" i="3" s="1"/>
  <c r="O1009" i="3" a="1"/>
  <c r="O1009" i="3" s="1"/>
  <c r="BK65" i="3"/>
  <c r="BK69" i="3"/>
  <c r="BK76" i="3"/>
  <c r="BK78" i="3"/>
  <c r="BK83" i="3"/>
  <c r="BK89" i="3"/>
  <c r="BK101" i="3"/>
  <c r="BK102" i="3"/>
  <c r="BK108" i="3"/>
  <c r="BK117" i="3"/>
  <c r="BK118" i="3"/>
  <c r="BK122" i="3"/>
  <c r="BK123" i="3"/>
  <c r="BK125" i="3"/>
  <c r="BK128" i="3"/>
  <c r="BK134" i="3"/>
  <c r="BK137" i="3"/>
  <c r="BK142" i="3"/>
  <c r="BK156" i="3"/>
  <c r="BK165" i="3"/>
  <c r="BK173" i="3"/>
  <c r="BK177" i="3"/>
  <c r="BK181" i="3"/>
  <c r="BK182" i="3"/>
  <c r="BK185" i="3"/>
  <c r="BK188" i="3"/>
  <c r="BK189" i="3"/>
  <c r="BK193" i="3"/>
  <c r="BK194" i="3"/>
  <c r="BK197" i="3"/>
  <c r="BK201" i="3"/>
  <c r="BK205" i="3"/>
  <c r="BK208" i="3"/>
  <c r="BK212" i="3"/>
  <c r="BK213" i="3"/>
  <c r="BK219" i="3"/>
  <c r="BK221" i="3"/>
  <c r="BK225" i="3"/>
  <c r="BK239" i="3"/>
  <c r="BK241" i="3"/>
  <c r="BK244" i="3"/>
  <c r="BK248" i="3"/>
  <c r="BK250" i="3"/>
  <c r="BK252" i="3"/>
  <c r="BK261" i="3"/>
  <c r="BK269" i="3"/>
  <c r="BK277" i="3"/>
  <c r="BK284" i="3"/>
  <c r="BK286" i="3"/>
  <c r="BK289" i="3"/>
  <c r="BK293" i="3"/>
  <c r="BK301" i="3"/>
  <c r="BK307" i="3"/>
  <c r="BK313" i="3"/>
  <c r="BK326" i="3"/>
  <c r="BK328" i="3"/>
  <c r="BK331" i="3"/>
  <c r="BK334" i="3"/>
  <c r="BK339" i="3"/>
  <c r="BK345" i="3"/>
  <c r="BK350" i="3"/>
  <c r="BK355" i="3"/>
  <c r="BK360" i="3"/>
  <c r="BK361" i="3"/>
  <c r="BK364" i="3"/>
  <c r="BK368" i="3"/>
  <c r="BK374" i="3"/>
  <c r="BK375" i="3"/>
  <c r="BK380" i="3"/>
  <c r="BK383" i="3"/>
  <c r="BK390" i="3"/>
  <c r="BK407" i="3"/>
  <c r="BK417" i="3"/>
  <c r="BK422" i="3"/>
  <c r="BK449" i="3"/>
  <c r="BK453" i="3"/>
  <c r="BK471" i="3"/>
  <c r="BK490" i="3"/>
  <c r="BK512" i="3"/>
  <c r="BK514" i="3"/>
  <c r="BK519" i="3"/>
  <c r="BK535" i="3"/>
  <c r="BK546" i="3"/>
  <c r="BK554" i="3"/>
  <c r="BK559" i="3"/>
  <c r="BK567" i="3"/>
  <c r="BK606" i="3"/>
  <c r="BK608" i="3"/>
  <c r="BK615" i="3"/>
  <c r="BK619" i="3"/>
  <c r="BK641" i="3"/>
  <c r="BK660" i="3"/>
  <c r="BK661" i="3"/>
  <c r="BK676" i="3"/>
  <c r="BK694" i="3"/>
  <c r="BK697" i="3"/>
  <c r="BK698" i="3"/>
  <c r="BK702" i="3"/>
  <c r="BK713" i="3"/>
  <c r="BK724" i="3"/>
  <c r="BK725" i="3"/>
  <c r="BK729" i="3"/>
  <c r="BK741" i="3"/>
  <c r="BK745" i="3"/>
  <c r="BK757" i="3"/>
  <c r="BK767" i="3"/>
  <c r="BK769" i="3"/>
  <c r="BK779" i="3"/>
  <c r="BK780" i="3"/>
  <c r="BK781" i="3"/>
  <c r="BK808" i="3"/>
  <c r="BK809" i="3"/>
  <c r="BK825" i="3"/>
  <c r="BK828" i="3"/>
  <c r="BK838" i="3"/>
  <c r="BK888" i="3"/>
  <c r="BK912" i="3"/>
  <c r="BK914" i="3"/>
  <c r="BK936" i="3"/>
  <c r="BK948" i="3"/>
  <c r="AE65" i="3"/>
  <c r="AE67" i="3"/>
  <c r="AE69" i="3"/>
  <c r="AE70" i="3"/>
  <c r="AE73" i="3"/>
  <c r="AE75" i="3"/>
  <c r="AE76" i="3"/>
  <c r="AE77" i="3"/>
  <c r="AE78" i="3"/>
  <c r="AE83" i="3"/>
  <c r="AE89" i="3"/>
  <c r="AE93" i="3"/>
  <c r="AE95" i="3"/>
  <c r="AE102" i="3"/>
  <c r="AE107" i="3"/>
  <c r="AE108" i="3"/>
  <c r="AE111" i="3"/>
  <c r="AE114" i="3"/>
  <c r="AE117" i="3"/>
  <c r="AE118" i="3"/>
  <c r="AE122" i="3"/>
  <c r="AE123" i="3"/>
  <c r="AE125" i="3"/>
  <c r="AE126" i="3"/>
  <c r="AE128" i="3"/>
  <c r="AE134" i="3"/>
  <c r="AE137" i="3"/>
  <c r="AE142" i="3"/>
  <c r="AE144" i="3"/>
  <c r="AE148" i="3"/>
  <c r="AE156" i="3"/>
  <c r="AE159" i="3"/>
  <c r="AE165" i="3"/>
  <c r="AE168" i="3"/>
  <c r="AE170" i="3"/>
  <c r="AE173" i="3"/>
  <c r="AE176" i="3"/>
  <c r="AE177" i="3"/>
  <c r="AE181" i="3"/>
  <c r="AE182" i="3"/>
  <c r="AE185" i="3"/>
  <c r="AE188" i="3"/>
  <c r="AE189" i="3"/>
  <c r="AE192" i="3"/>
  <c r="AE193" i="3"/>
  <c r="AE194" i="3"/>
  <c r="AE195" i="3"/>
  <c r="AE197" i="3"/>
  <c r="AE200" i="3"/>
  <c r="AE205" i="3"/>
  <c r="AE208" i="3"/>
  <c r="AE209" i="3"/>
  <c r="AE212" i="3"/>
  <c r="AE214" i="3"/>
  <c r="AE219" i="3"/>
  <c r="AE221" i="3"/>
  <c r="AE225" i="3"/>
  <c r="AE227" i="3"/>
  <c r="AE228" i="3"/>
  <c r="AE229" i="3"/>
  <c r="AE230" i="3"/>
  <c r="AE234" i="3"/>
  <c r="AE236" i="3"/>
  <c r="AE237" i="3"/>
  <c r="AE239" i="3"/>
  <c r="AE241" i="3"/>
  <c r="AE242" i="3"/>
  <c r="AE244" i="3"/>
  <c r="AE245" i="3"/>
  <c r="AE248" i="3"/>
  <c r="AE250" i="3"/>
  <c r="AE252" i="3"/>
  <c r="AE254" i="3"/>
  <c r="AE267" i="3"/>
  <c r="AE269" i="3"/>
  <c r="AE272" i="3"/>
  <c r="AE273" i="3"/>
  <c r="AE277" i="3"/>
  <c r="AE278" i="3"/>
  <c r="AE283" i="3"/>
  <c r="AE284" i="3"/>
  <c r="AE286" i="3"/>
  <c r="AE289" i="3"/>
  <c r="AE290" i="3"/>
  <c r="AE291" i="3"/>
  <c r="AE293" i="3"/>
  <c r="AE296" i="3"/>
  <c r="AE298" i="3"/>
  <c r="AE300" i="3"/>
  <c r="AE301" i="3"/>
  <c r="AE303" i="3"/>
  <c r="AE305" i="3"/>
  <c r="AE307" i="3"/>
  <c r="AE310" i="3"/>
  <c r="AE312" i="3"/>
  <c r="AE313" i="3"/>
  <c r="AE315" i="3"/>
  <c r="AE319" i="3"/>
  <c r="AE321" i="3"/>
  <c r="AE322" i="3"/>
  <c r="AE325" i="3"/>
  <c r="AE326" i="3"/>
  <c r="AE328" i="3"/>
  <c r="AE331" i="3"/>
  <c r="AE334" i="3"/>
  <c r="AE335" i="3"/>
  <c r="AE339" i="3"/>
  <c r="AE344" i="3"/>
  <c r="AE350" i="3"/>
  <c r="AE352" i="3"/>
  <c r="AE354" i="3"/>
  <c r="AE355" i="3"/>
  <c r="AE356" i="3"/>
  <c r="AE358" i="3"/>
  <c r="AE360" i="3"/>
  <c r="AE361" i="3"/>
  <c r="AE364" i="3"/>
  <c r="AE366" i="3"/>
  <c r="AE368" i="3"/>
  <c r="AE370" i="3"/>
  <c r="AE375" i="3"/>
  <c r="AE380" i="3"/>
  <c r="AE381" i="3"/>
  <c r="AE383" i="3"/>
  <c r="AE385" i="3"/>
  <c r="AE386" i="3"/>
  <c r="AE390" i="3"/>
  <c r="AE395" i="3"/>
  <c r="AE396" i="3"/>
  <c r="AE397" i="3"/>
  <c r="AE398" i="3"/>
  <c r="AE399" i="3"/>
  <c r="AE402" i="3"/>
  <c r="AE404" i="3"/>
  <c r="AE405" i="3"/>
  <c r="AE412" i="3"/>
  <c r="AE417" i="3"/>
  <c r="AE421" i="3"/>
  <c r="AE422" i="3"/>
  <c r="AE425" i="3"/>
  <c r="AE426" i="3"/>
  <c r="AE429" i="3"/>
  <c r="AE433" i="3"/>
  <c r="AE436" i="3"/>
  <c r="AE438" i="3"/>
  <c r="AE440" i="3"/>
  <c r="AE444" i="3"/>
  <c r="AE445" i="3"/>
  <c r="AE448" i="3"/>
  <c r="AE449" i="3"/>
  <c r="AE453" i="3"/>
  <c r="AE461" i="3"/>
  <c r="AE464" i="3"/>
  <c r="AE466" i="3"/>
  <c r="AE469" i="3"/>
  <c r="AE471" i="3"/>
  <c r="AE473" i="3"/>
  <c r="AE478" i="3"/>
  <c r="AE481" i="3"/>
  <c r="AE482" i="3"/>
  <c r="AE484" i="3"/>
  <c r="AE485" i="3"/>
  <c r="AE487" i="3"/>
  <c r="AE489" i="3"/>
  <c r="AE490" i="3"/>
  <c r="AE493" i="3"/>
  <c r="AE495" i="3"/>
  <c r="AE502" i="3"/>
  <c r="AE507" i="3"/>
  <c r="AE508" i="3"/>
  <c r="AE511" i="3"/>
  <c r="AE512" i="3"/>
  <c r="AE514" i="3"/>
  <c r="AE517" i="3"/>
  <c r="AE519" i="3"/>
  <c r="AE521" i="3"/>
  <c r="AE522" i="3"/>
  <c r="AE523" i="3"/>
  <c r="AE526" i="3"/>
  <c r="AE528" i="3"/>
  <c r="AE529" i="3"/>
  <c r="AE533" i="3"/>
  <c r="AE536" i="3"/>
  <c r="AE543" i="3"/>
  <c r="AE550" i="3"/>
  <c r="AE552" i="3"/>
  <c r="AE554" i="3"/>
  <c r="AE557" i="3"/>
  <c r="AE559" i="3"/>
  <c r="AE562" i="3"/>
  <c r="AE564" i="3"/>
  <c r="AE566" i="3"/>
  <c r="AE567" i="3"/>
  <c r="AE570" i="3"/>
  <c r="AE576" i="3"/>
  <c r="AE577" i="3"/>
  <c r="AE582" i="3"/>
  <c r="AE585" i="3"/>
  <c r="AE587" i="3"/>
  <c r="AE589" i="3"/>
  <c r="AE596" i="3"/>
  <c r="AE597" i="3"/>
  <c r="AE601" i="3"/>
  <c r="AE603" i="3"/>
  <c r="AE604" i="3"/>
  <c r="AE607" i="3"/>
  <c r="AE608" i="3"/>
  <c r="AE615" i="3"/>
  <c r="AE616" i="3"/>
  <c r="AE619" i="3"/>
  <c r="AE620" i="3"/>
  <c r="AE622" i="3"/>
  <c r="AE627" i="3"/>
  <c r="AE628" i="3"/>
  <c r="AE630" i="3"/>
  <c r="AE632" i="3"/>
  <c r="AE636" i="3"/>
  <c r="AE638" i="3"/>
  <c r="AE640" i="3"/>
  <c r="AE641" i="3"/>
  <c r="AE645" i="3"/>
  <c r="AE649" i="3"/>
  <c r="AE657" i="3"/>
  <c r="AE659" i="3"/>
  <c r="AE660" i="3"/>
  <c r="AE661" i="3"/>
  <c r="AE664" i="3"/>
  <c r="AE669" i="3"/>
  <c r="AE671" i="3"/>
  <c r="AE676" i="3"/>
  <c r="AE678" i="3"/>
  <c r="AE679" i="3"/>
  <c r="AE681" i="3"/>
  <c r="AE682" i="3"/>
  <c r="AE688" i="3"/>
  <c r="AE689" i="3"/>
  <c r="AE692" i="3"/>
  <c r="AE694" i="3"/>
  <c r="AE697" i="3"/>
  <c r="AE698" i="3"/>
  <c r="AE701" i="3"/>
  <c r="AE702" i="3"/>
  <c r="AE708" i="3"/>
  <c r="AE713" i="3"/>
  <c r="AE717" i="3"/>
  <c r="AE718" i="3"/>
  <c r="AE721" i="3"/>
  <c r="AE724" i="3"/>
  <c r="AE728" i="3"/>
  <c r="AE729" i="3"/>
  <c r="AE730" i="3"/>
  <c r="AE732" i="3"/>
  <c r="AE735" i="3"/>
  <c r="AE738" i="3"/>
  <c r="AE741" i="3"/>
  <c r="AE745" i="3"/>
  <c r="AE747" i="3"/>
  <c r="AE755" i="3"/>
  <c r="AE756" i="3"/>
  <c r="AE757" i="3"/>
  <c r="AE760" i="3"/>
  <c r="AE762" i="3"/>
  <c r="AE769" i="3"/>
  <c r="AE772" i="3"/>
  <c r="AE774" i="3"/>
  <c r="AE780" i="3"/>
  <c r="AE781" i="3"/>
  <c r="AE783" i="3"/>
  <c r="AE784" i="3"/>
  <c r="AE795" i="3"/>
  <c r="AE796" i="3"/>
  <c r="AE797" i="3"/>
  <c r="AE801" i="3"/>
  <c r="AE803" i="3"/>
  <c r="AE805" i="3"/>
  <c r="AE808" i="3"/>
  <c r="AE809" i="3"/>
  <c r="AE813" i="3"/>
  <c r="AE816" i="3"/>
  <c r="AE819" i="3"/>
  <c r="AE825" i="3"/>
  <c r="AE828" i="3"/>
  <c r="AE830" i="3"/>
  <c r="AE837" i="3"/>
  <c r="AE838" i="3"/>
  <c r="AE839" i="3"/>
  <c r="AE849" i="3"/>
  <c r="AE863" i="3"/>
  <c r="AE864" i="3"/>
  <c r="AE866" i="3"/>
  <c r="AE871" i="3"/>
  <c r="AE880" i="3"/>
  <c r="AE881" i="3"/>
  <c r="AE888" i="3"/>
  <c r="AE892" i="3"/>
  <c r="AE899" i="3"/>
  <c r="AE903" i="3"/>
  <c r="AE906" i="3"/>
  <c r="AE911" i="3"/>
  <c r="AE912" i="3"/>
  <c r="AE914" i="3"/>
  <c r="AE919" i="3"/>
  <c r="AE932" i="3"/>
  <c r="AE936" i="3"/>
  <c r="AE942" i="3"/>
  <c r="AE946" i="3"/>
  <c r="AE947" i="3"/>
  <c r="AE948" i="3"/>
  <c r="AE956" i="3"/>
  <c r="AE958" i="3"/>
  <c r="AE967" i="3"/>
  <c r="AE970" i="3"/>
  <c r="AE972" i="3"/>
  <c r="AE975" i="3"/>
  <c r="AE978" i="3"/>
  <c r="AE980" i="3"/>
  <c r="AE990" i="3"/>
  <c r="AE992" i="3"/>
  <c r="AE993" i="3"/>
  <c r="AE1003" i="3"/>
  <c r="V8" i="36"/>
  <c r="H118" i="6" s="1"/>
  <c r="V9" i="36"/>
  <c r="H119" i="6" s="1"/>
  <c r="V10" i="36"/>
  <c r="H120" i="6" s="1"/>
  <c r="V11" i="36"/>
  <c r="H121" i="6" s="1"/>
  <c r="V12" i="36"/>
  <c r="H122" i="6" s="1"/>
  <c r="V13" i="36"/>
  <c r="H123" i="6" s="1"/>
  <c r="V14" i="36"/>
  <c r="H124" i="6" s="1"/>
  <c r="V15" i="36"/>
  <c r="H125" i="6" s="1"/>
  <c r="V16" i="36"/>
  <c r="H118" i="39" s="1"/>
  <c r="V17" i="36"/>
  <c r="H126" i="6" s="1"/>
  <c r="V18" i="36"/>
  <c r="H123" i="39" s="1"/>
  <c r="V19" i="36"/>
  <c r="V20" i="36"/>
  <c r="V21" i="36"/>
  <c r="V22" i="36"/>
  <c r="V23" i="36"/>
  <c r="V24" i="36"/>
  <c r="V25" i="36"/>
  <c r="V26" i="36"/>
  <c r="V27" i="36"/>
  <c r="V28" i="36"/>
  <c r="V29" i="36"/>
  <c r="V30" i="36"/>
  <c r="V31" i="36"/>
  <c r="W31" i="36" s="1"/>
  <c r="V32" i="36"/>
  <c r="V33" i="36"/>
  <c r="V34" i="36"/>
  <c r="V35" i="36"/>
  <c r="V36" i="36"/>
  <c r="V37" i="36"/>
  <c r="V38" i="36"/>
  <c r="V39" i="36"/>
  <c r="V40" i="36"/>
  <c r="V41" i="36"/>
  <c r="W41" i="36" s="1"/>
  <c r="V42" i="36"/>
  <c r="V43" i="36"/>
  <c r="V44" i="36"/>
  <c r="V45" i="36"/>
  <c r="V46" i="36"/>
  <c r="V47" i="36"/>
  <c r="V48" i="36"/>
  <c r="V49" i="36"/>
  <c r="V50" i="36"/>
  <c r="V51" i="36"/>
  <c r="V52" i="36"/>
  <c r="V53" i="36"/>
  <c r="W53" i="36" s="1"/>
  <c r="V54" i="36"/>
  <c r="V55" i="36"/>
  <c r="W55" i="36" s="1"/>
  <c r="V56" i="36"/>
  <c r="V57" i="36"/>
  <c r="I60" i="3" a="1"/>
  <c r="I60" i="3" s="1"/>
  <c r="Q60" i="3" s="1"/>
  <c r="I61" i="3" a="1"/>
  <c r="I61" i="3" s="1"/>
  <c r="I62" i="3" a="1"/>
  <c r="I62" i="3" s="1"/>
  <c r="I63" i="3" a="1"/>
  <c r="I63" i="3" s="1"/>
  <c r="Q63" i="3" s="1"/>
  <c r="I64" i="3" a="1"/>
  <c r="I64" i="3" s="1"/>
  <c r="Q64" i="3" s="1"/>
  <c r="BE64" i="3" s="1"/>
  <c r="I65" i="3" a="1"/>
  <c r="I65" i="3" s="1"/>
  <c r="I66" i="3" a="1"/>
  <c r="I66" i="3" s="1"/>
  <c r="Q66" i="3" s="1"/>
  <c r="BE66" i="3" s="1"/>
  <c r="I67" i="3" a="1"/>
  <c r="I67" i="3" s="1"/>
  <c r="Q67" i="3" s="1"/>
  <c r="BE67" i="3" s="1"/>
  <c r="I68" i="3" a="1"/>
  <c r="I68" i="3" s="1"/>
  <c r="Q68" i="3" s="1"/>
  <c r="I69" i="3" a="1"/>
  <c r="I69" i="3" s="1"/>
  <c r="Q69" i="3" s="1"/>
  <c r="I70" i="3" a="1"/>
  <c r="I70" i="3" s="1"/>
  <c r="Q70" i="3" s="1"/>
  <c r="BE70" i="3" s="1"/>
  <c r="I71" i="3" a="1"/>
  <c r="I71" i="3" s="1"/>
  <c r="Q71" i="3" s="1"/>
  <c r="I72" i="3" a="1"/>
  <c r="I72" i="3" s="1"/>
  <c r="I73" i="3" a="1"/>
  <c r="I73" i="3" s="1"/>
  <c r="Q73" i="3" s="1"/>
  <c r="BE73" i="3" s="1"/>
  <c r="I74" i="3" a="1"/>
  <c r="I74" i="3" s="1"/>
  <c r="Q74" i="3" s="1"/>
  <c r="I75" i="3" a="1"/>
  <c r="I75" i="3" s="1"/>
  <c r="Q75" i="3" s="1"/>
  <c r="BE75" i="3" s="1"/>
  <c r="I76" i="3" a="1"/>
  <c r="I76" i="3" s="1"/>
  <c r="Q76" i="3" s="1"/>
  <c r="BE76" i="3" s="1"/>
  <c r="I77" i="3" a="1"/>
  <c r="I77" i="3" s="1"/>
  <c r="Q77" i="3" s="1"/>
  <c r="BE77" i="3" s="1"/>
  <c r="I78" i="3" a="1"/>
  <c r="I78" i="3" s="1"/>
  <c r="Q78" i="3" s="1"/>
  <c r="BE78" i="3" s="1"/>
  <c r="I79" i="3" a="1"/>
  <c r="I79" i="3" s="1"/>
  <c r="Q79" i="3" s="1"/>
  <c r="BE79" i="3" s="1"/>
  <c r="I80" i="3" a="1"/>
  <c r="I80" i="3" s="1"/>
  <c r="Q80" i="3" s="1"/>
  <c r="BE80" i="3" s="1"/>
  <c r="I81" i="3" a="1"/>
  <c r="I81" i="3" s="1"/>
  <c r="Q81" i="3" s="1"/>
  <c r="I82" i="3" a="1"/>
  <c r="I82" i="3" s="1"/>
  <c r="Q82" i="3" s="1"/>
  <c r="BE82" i="3" s="1"/>
  <c r="I83" i="3" a="1"/>
  <c r="I83" i="3" s="1"/>
  <c r="I84" i="3" a="1"/>
  <c r="I84" i="3" s="1"/>
  <c r="I85" i="3" a="1"/>
  <c r="I85" i="3" s="1"/>
  <c r="I86" i="3" a="1"/>
  <c r="I86" i="3" s="1"/>
  <c r="Q86" i="3" s="1"/>
  <c r="I87" i="3" a="1"/>
  <c r="I87" i="3" s="1"/>
  <c r="Q87" i="3" s="1"/>
  <c r="I88" i="3" a="1"/>
  <c r="I88" i="3" s="1"/>
  <c r="Q88" i="3" s="1"/>
  <c r="I89" i="3" a="1"/>
  <c r="I89" i="3" s="1"/>
  <c r="Q89" i="3" s="1"/>
  <c r="BE89" i="3" s="1"/>
  <c r="I90" i="3" a="1"/>
  <c r="I90" i="3" s="1"/>
  <c r="Q90" i="3" s="1"/>
  <c r="BE90" i="3" s="1"/>
  <c r="I91" i="3" a="1"/>
  <c r="I91" i="3" s="1"/>
  <c r="Q91" i="3" s="1"/>
  <c r="BE91" i="3" s="1"/>
  <c r="I92" i="3" a="1"/>
  <c r="I92" i="3" s="1"/>
  <c r="Q92" i="3" s="1"/>
  <c r="I93" i="3" a="1"/>
  <c r="I93" i="3" s="1"/>
  <c r="Q93" i="3" s="1"/>
  <c r="BE93" i="3" s="1"/>
  <c r="I94" i="3" a="1"/>
  <c r="I94" i="3" s="1"/>
  <c r="Q94" i="3" s="1"/>
  <c r="I95" i="3" a="1"/>
  <c r="I95" i="3" s="1"/>
  <c r="I96" i="3" a="1"/>
  <c r="I96" i="3" s="1"/>
  <c r="I97" i="3" a="1"/>
  <c r="I97" i="3" s="1"/>
  <c r="Q97" i="3" s="1"/>
  <c r="BE97" i="3" s="1"/>
  <c r="I98" i="3" a="1"/>
  <c r="I98" i="3" s="1"/>
  <c r="Q98" i="3" s="1"/>
  <c r="I99" i="3" a="1"/>
  <c r="I99" i="3" s="1"/>
  <c r="Q99" i="3" s="1"/>
  <c r="BE99" i="3" s="1"/>
  <c r="I100" i="3" a="1"/>
  <c r="I100" i="3" s="1"/>
  <c r="Q100" i="3" s="1"/>
  <c r="BE100" i="3" s="1"/>
  <c r="I101" i="3" a="1"/>
  <c r="I101" i="3" s="1"/>
  <c r="Q101" i="3" s="1"/>
  <c r="BE101" i="3" s="1"/>
  <c r="I102" i="3" a="1"/>
  <c r="I102" i="3" s="1"/>
  <c r="Q102" i="3" s="1"/>
  <c r="I103" i="3" a="1"/>
  <c r="I103" i="3" s="1"/>
  <c r="Q103" i="3" s="1"/>
  <c r="BE103" i="3" s="1"/>
  <c r="I104" i="3" a="1"/>
  <c r="I104" i="3" s="1"/>
  <c r="Q104" i="3" s="1"/>
  <c r="I105" i="3" a="1"/>
  <c r="I105" i="3" s="1"/>
  <c r="I106" i="3" a="1"/>
  <c r="I106" i="3" s="1"/>
  <c r="Q106" i="3" s="1"/>
  <c r="BE106" i="3" s="1"/>
  <c r="I107" i="3" a="1"/>
  <c r="I107" i="3" s="1"/>
  <c r="I108" i="3" a="1"/>
  <c r="I108" i="3" s="1"/>
  <c r="Q108" i="3" s="1"/>
  <c r="BE108" i="3" s="1"/>
  <c r="I109" i="3" a="1"/>
  <c r="I109" i="3" s="1"/>
  <c r="I110" i="3" a="1"/>
  <c r="I110" i="3" s="1"/>
  <c r="Q110" i="3" s="1"/>
  <c r="BE110" i="3" s="1"/>
  <c r="I111" i="3" a="1"/>
  <c r="I111" i="3" s="1"/>
  <c r="Q111" i="3" s="1"/>
  <c r="I112" i="3" a="1"/>
  <c r="I112" i="3" s="1"/>
  <c r="Q112" i="3" s="1"/>
  <c r="BE112" i="3" s="1"/>
  <c r="I113" i="3" a="1"/>
  <c r="I113" i="3" s="1"/>
  <c r="Q113" i="3" s="1"/>
  <c r="I114" i="3" a="1"/>
  <c r="I114" i="3" s="1"/>
  <c r="Q114" i="3" s="1"/>
  <c r="I115" i="3" a="1"/>
  <c r="I115" i="3" s="1"/>
  <c r="Q115" i="3" s="1"/>
  <c r="BE115" i="3" s="1"/>
  <c r="I116" i="3" a="1"/>
  <c r="I116" i="3" s="1"/>
  <c r="Q116" i="3" s="1"/>
  <c r="BE116" i="3" s="1"/>
  <c r="I117" i="3" a="1"/>
  <c r="I117" i="3" s="1"/>
  <c r="Q117" i="3" s="1"/>
  <c r="I118" i="3" a="1"/>
  <c r="I118" i="3" s="1"/>
  <c r="Q118" i="3" s="1"/>
  <c r="I119" i="3" a="1"/>
  <c r="I119" i="3" s="1"/>
  <c r="I120" i="3" a="1"/>
  <c r="I120" i="3" s="1"/>
  <c r="I121" i="3" a="1"/>
  <c r="I121" i="3" s="1"/>
  <c r="I122" i="3" a="1"/>
  <c r="I122" i="3" s="1"/>
  <c r="Q122" i="3" s="1"/>
  <c r="BE122" i="3" s="1"/>
  <c r="I123" i="3" a="1"/>
  <c r="I123" i="3" s="1"/>
  <c r="Q123" i="3" s="1"/>
  <c r="I124" i="3" a="1"/>
  <c r="I124" i="3" s="1"/>
  <c r="I125" i="3" a="1"/>
  <c r="I125" i="3" s="1"/>
  <c r="Q125" i="3" s="1"/>
  <c r="I126" i="3" a="1"/>
  <c r="I126" i="3" s="1"/>
  <c r="Q126" i="3" s="1"/>
  <c r="BE126" i="3" s="1"/>
  <c r="I127" i="3" a="1"/>
  <c r="I127" i="3" s="1"/>
  <c r="Q127" i="3" s="1"/>
  <c r="I128" i="3" a="1"/>
  <c r="I128" i="3" s="1"/>
  <c r="Q128" i="3" s="1"/>
  <c r="I129" i="3" a="1"/>
  <c r="I129" i="3" s="1"/>
  <c r="Q129" i="3" s="1"/>
  <c r="I130" i="3" a="1"/>
  <c r="I130" i="3" s="1"/>
  <c r="I131" i="3" a="1"/>
  <c r="I131" i="3" s="1"/>
  <c r="Q131" i="3" s="1"/>
  <c r="BE131" i="3" s="1"/>
  <c r="I132" i="3" a="1"/>
  <c r="I132" i="3" s="1"/>
  <c r="Q132" i="3" s="1"/>
  <c r="BE132" i="3" s="1"/>
  <c r="I133" i="3" a="1"/>
  <c r="I133" i="3" s="1"/>
  <c r="I134" i="3" a="1"/>
  <c r="I134" i="3" s="1"/>
  <c r="Q134" i="3" s="1"/>
  <c r="BE134" i="3" s="1"/>
  <c r="I135" i="3" a="1"/>
  <c r="I135" i="3" s="1"/>
  <c r="Q135" i="3" s="1"/>
  <c r="BE135" i="3" s="1"/>
  <c r="I136" i="3" a="1"/>
  <c r="I136" i="3" s="1"/>
  <c r="Q136" i="3" s="1"/>
  <c r="I137" i="3" a="1"/>
  <c r="I137" i="3" s="1"/>
  <c r="Q137" i="3" s="1"/>
  <c r="I138" i="3" a="1"/>
  <c r="I138" i="3" s="1"/>
  <c r="Q138" i="3" s="1"/>
  <c r="BE138" i="3" s="1"/>
  <c r="I139" i="3" a="1"/>
  <c r="I139" i="3" s="1"/>
  <c r="Q139" i="3" s="1"/>
  <c r="BE139" i="3" s="1"/>
  <c r="I140" i="3" a="1"/>
  <c r="I140" i="3" s="1"/>
  <c r="Q140" i="3" s="1"/>
  <c r="BE140" i="3" s="1"/>
  <c r="I141" i="3" a="1"/>
  <c r="I141" i="3" s="1"/>
  <c r="Q141" i="3" s="1"/>
  <c r="BE141" i="3" s="1"/>
  <c r="I142" i="3" a="1"/>
  <c r="I142" i="3" s="1"/>
  <c r="I143" i="3" a="1"/>
  <c r="I143" i="3" s="1"/>
  <c r="Q143" i="3" s="1"/>
  <c r="BE143" i="3" s="1"/>
  <c r="I144" i="3" a="1"/>
  <c r="I144" i="3" s="1"/>
  <c r="Q144" i="3" s="1"/>
  <c r="BE144" i="3" s="1"/>
  <c r="I145" i="3" a="1"/>
  <c r="I145" i="3" s="1"/>
  <c r="Q145" i="3" s="1"/>
  <c r="I146" i="3" a="1"/>
  <c r="I146" i="3" s="1"/>
  <c r="Q146" i="3" s="1"/>
  <c r="BE146" i="3" s="1"/>
  <c r="I147" i="3" a="1"/>
  <c r="I147" i="3" s="1"/>
  <c r="Q147" i="3" s="1"/>
  <c r="I148" i="3" a="1"/>
  <c r="I148" i="3" s="1"/>
  <c r="Q148" i="3" s="1"/>
  <c r="I149" i="3" a="1"/>
  <c r="I149" i="3" s="1"/>
  <c r="Q149" i="3" s="1"/>
  <c r="BE149" i="3" s="1"/>
  <c r="I150" i="3" a="1"/>
  <c r="I150" i="3" s="1"/>
  <c r="Q150" i="3" s="1"/>
  <c r="I151" i="3" a="1"/>
  <c r="I151" i="3" s="1"/>
  <c r="Q151" i="3" s="1"/>
  <c r="I152" i="3" a="1"/>
  <c r="I152" i="3" s="1"/>
  <c r="Q152" i="3" s="1"/>
  <c r="BE152" i="3" s="1"/>
  <c r="I153" i="3" a="1"/>
  <c r="I153" i="3" s="1"/>
  <c r="Q153" i="3" s="1"/>
  <c r="BE153" i="3" s="1"/>
  <c r="I154" i="3" a="1"/>
  <c r="I154" i="3" s="1"/>
  <c r="Q154" i="3" s="1"/>
  <c r="BE154" i="3" s="1"/>
  <c r="I155" i="3" a="1"/>
  <c r="I155" i="3" s="1"/>
  <c r="Q155" i="3" s="1"/>
  <c r="I156" i="3" a="1"/>
  <c r="I156" i="3" s="1"/>
  <c r="Q156" i="3" s="1"/>
  <c r="BE156" i="3" s="1"/>
  <c r="I157" i="3" a="1"/>
  <c r="I157" i="3" s="1"/>
  <c r="Q157" i="3" s="1"/>
  <c r="BE157" i="3" s="1"/>
  <c r="I158" i="3" a="1"/>
  <c r="I158" i="3" s="1"/>
  <c r="Q158" i="3" s="1"/>
  <c r="I159" i="3" a="1"/>
  <c r="I159" i="3" s="1"/>
  <c r="Q159" i="3" s="1"/>
  <c r="BE159" i="3" s="1"/>
  <c r="I160" i="3" a="1"/>
  <c r="I160" i="3" s="1"/>
  <c r="Q160" i="3" s="1"/>
  <c r="I161" i="3" a="1"/>
  <c r="I161" i="3" s="1"/>
  <c r="Q161" i="3" s="1"/>
  <c r="BE161" i="3" s="1"/>
  <c r="I162" i="3" a="1"/>
  <c r="I162" i="3" s="1"/>
  <c r="Q162" i="3" s="1"/>
  <c r="BE162" i="3" s="1"/>
  <c r="I163" i="3" a="1"/>
  <c r="I163" i="3" s="1"/>
  <c r="Q163" i="3" s="1"/>
  <c r="I164" i="3" a="1"/>
  <c r="I164" i="3" s="1"/>
  <c r="Q164" i="3" s="1"/>
  <c r="BE164" i="3" s="1"/>
  <c r="I165" i="3" a="1"/>
  <c r="I165" i="3" s="1"/>
  <c r="I166" i="3" a="1"/>
  <c r="I166" i="3" s="1"/>
  <c r="Q166" i="3" s="1"/>
  <c r="I167" i="3" a="1"/>
  <c r="I167" i="3" s="1"/>
  <c r="Q167" i="3" s="1"/>
  <c r="I168" i="3" a="1"/>
  <c r="I168" i="3" s="1"/>
  <c r="Q168" i="3" s="1"/>
  <c r="BE168" i="3" s="1"/>
  <c r="I169" i="3" a="1"/>
  <c r="I169" i="3" s="1"/>
  <c r="I170" i="3" a="1"/>
  <c r="I170" i="3" s="1"/>
  <c r="Q170" i="3" s="1"/>
  <c r="I171" i="3" a="1"/>
  <c r="I171" i="3" s="1"/>
  <c r="Q171" i="3" s="1"/>
  <c r="BE171" i="3" s="1"/>
  <c r="I172" i="3" a="1"/>
  <c r="I172" i="3" s="1"/>
  <c r="Q172" i="3" s="1"/>
  <c r="BE172" i="3" s="1"/>
  <c r="I173" i="3" a="1"/>
  <c r="I173" i="3" s="1"/>
  <c r="Q173" i="3" s="1"/>
  <c r="BE173" i="3" s="1"/>
  <c r="I174" i="3" a="1"/>
  <c r="I174" i="3" s="1"/>
  <c r="Q174" i="3" s="1"/>
  <c r="I175" i="3" a="1"/>
  <c r="I175" i="3" s="1"/>
  <c r="Q175" i="3" s="1"/>
  <c r="I176" i="3" a="1"/>
  <c r="I176" i="3" s="1"/>
  <c r="Q176" i="3" s="1"/>
  <c r="I177" i="3" a="1"/>
  <c r="I177" i="3" s="1"/>
  <c r="Q177" i="3" s="1"/>
  <c r="BE177" i="3" s="1"/>
  <c r="I178" i="3" a="1"/>
  <c r="I178" i="3" s="1"/>
  <c r="Q178" i="3" s="1"/>
  <c r="I179" i="3" a="1"/>
  <c r="I179" i="3" s="1"/>
  <c r="Q179" i="3" s="1"/>
  <c r="I180" i="3" a="1"/>
  <c r="I180" i="3" s="1"/>
  <c r="Q180" i="3" s="1"/>
  <c r="BE180" i="3" s="1"/>
  <c r="I181" i="3" a="1"/>
  <c r="I181" i="3" s="1"/>
  <c r="Q181" i="3" s="1"/>
  <c r="BE181" i="3" s="1"/>
  <c r="I182" i="3" a="1"/>
  <c r="I182" i="3" s="1"/>
  <c r="Q182" i="3" s="1"/>
  <c r="BE182" i="3" s="1"/>
  <c r="I183" i="3" a="1"/>
  <c r="I183" i="3" s="1"/>
  <c r="Q183" i="3" s="1"/>
  <c r="BE183" i="3" s="1"/>
  <c r="I184" i="3" a="1"/>
  <c r="I184" i="3" s="1"/>
  <c r="Q184" i="3" s="1"/>
  <c r="BE184" i="3" s="1"/>
  <c r="I185" i="3" a="1"/>
  <c r="I185" i="3" s="1"/>
  <c r="Q185" i="3" s="1"/>
  <c r="BE185" i="3" s="1"/>
  <c r="I186" i="3" a="1"/>
  <c r="I186" i="3" s="1"/>
  <c r="Q186" i="3" s="1"/>
  <c r="I187" i="3" a="1"/>
  <c r="I187" i="3" s="1"/>
  <c r="Q187" i="3" s="1"/>
  <c r="BE187" i="3" s="1"/>
  <c r="I188" i="3" a="1"/>
  <c r="I188" i="3" s="1"/>
  <c r="Q188" i="3" s="1"/>
  <c r="I189" i="3" a="1"/>
  <c r="I189" i="3" s="1"/>
  <c r="I190" i="3" a="1"/>
  <c r="I190" i="3" s="1"/>
  <c r="Q190" i="3" s="1"/>
  <c r="I191" i="3" a="1"/>
  <c r="I191" i="3" s="1"/>
  <c r="Q191" i="3" s="1"/>
  <c r="I192" i="3" a="1"/>
  <c r="I192" i="3" s="1"/>
  <c r="Q192" i="3" s="1"/>
  <c r="BE192" i="3" s="1"/>
  <c r="I193" i="3" a="1"/>
  <c r="I193" i="3" s="1"/>
  <c r="I194" i="3" a="1"/>
  <c r="I194" i="3" s="1"/>
  <c r="Q194" i="3" s="1"/>
  <c r="BE194" i="3" s="1"/>
  <c r="I195" i="3" a="1"/>
  <c r="I195" i="3" s="1"/>
  <c r="Q195" i="3" s="1"/>
  <c r="BE195" i="3" s="1"/>
  <c r="I196" i="3" a="1"/>
  <c r="I196" i="3" s="1"/>
  <c r="Q196" i="3" s="1"/>
  <c r="BE196" i="3" s="1"/>
  <c r="I197" i="3" a="1"/>
  <c r="I197" i="3" s="1"/>
  <c r="Q197" i="3" s="1"/>
  <c r="I198" i="3" a="1"/>
  <c r="I198" i="3" s="1"/>
  <c r="Q198" i="3" s="1"/>
  <c r="I199" i="3" a="1"/>
  <c r="I199" i="3" s="1"/>
  <c r="Q199" i="3" s="1"/>
  <c r="BE199" i="3" s="1"/>
  <c r="I200" i="3" a="1"/>
  <c r="I200" i="3" s="1"/>
  <c r="Q200" i="3" s="1"/>
  <c r="I201" i="3" a="1"/>
  <c r="I201" i="3" s="1"/>
  <c r="I202" i="3" a="1"/>
  <c r="I202" i="3" s="1"/>
  <c r="Q202" i="3" s="1"/>
  <c r="I203" i="3" a="1"/>
  <c r="I203" i="3" s="1"/>
  <c r="Q203" i="3" s="1"/>
  <c r="BE203" i="3" s="1"/>
  <c r="I204" i="3" a="1"/>
  <c r="I204" i="3" s="1"/>
  <c r="Q204" i="3" s="1"/>
  <c r="BE204" i="3" s="1"/>
  <c r="I205" i="3" a="1"/>
  <c r="I205" i="3" s="1"/>
  <c r="I206" i="3" a="1"/>
  <c r="I206" i="3" s="1"/>
  <c r="Q206" i="3" s="1"/>
  <c r="I207" i="3" a="1"/>
  <c r="I207" i="3" s="1"/>
  <c r="Q207" i="3" s="1"/>
  <c r="BE207" i="3" s="1"/>
  <c r="I208" i="3" a="1"/>
  <c r="I208" i="3" s="1"/>
  <c r="Q208" i="3" s="1"/>
  <c r="I209" i="3" a="1"/>
  <c r="I209" i="3" s="1"/>
  <c r="Q209" i="3" s="1"/>
  <c r="BE209" i="3" s="1"/>
  <c r="I210" i="3" a="1"/>
  <c r="I210" i="3" s="1"/>
  <c r="Q210" i="3" s="1"/>
  <c r="I211" i="3" a="1"/>
  <c r="I211" i="3" s="1"/>
  <c r="Q211" i="3" s="1"/>
  <c r="BE211" i="3" s="1"/>
  <c r="I212" i="3" a="1"/>
  <c r="I212" i="3" s="1"/>
  <c r="Q212" i="3" s="1"/>
  <c r="I213" i="3" a="1"/>
  <c r="I213" i="3" s="1"/>
  <c r="Q213" i="3" s="1"/>
  <c r="I214" i="3" a="1"/>
  <c r="I214" i="3" s="1"/>
  <c r="I215" i="3" a="1"/>
  <c r="I215" i="3" s="1"/>
  <c r="Q215" i="3" s="1"/>
  <c r="BE215" i="3" s="1"/>
  <c r="I216" i="3" a="1"/>
  <c r="I216" i="3" s="1"/>
  <c r="Q216" i="3" s="1"/>
  <c r="BE216" i="3" s="1"/>
  <c r="I217" i="3" a="1"/>
  <c r="I217" i="3" s="1"/>
  <c r="Q217" i="3" s="1"/>
  <c r="BE217" i="3" s="1"/>
  <c r="I218" i="3" a="1"/>
  <c r="I218" i="3" s="1"/>
  <c r="Q218" i="3" s="1"/>
  <c r="I219" i="3" a="1"/>
  <c r="I219" i="3" s="1"/>
  <c r="Q219" i="3" s="1"/>
  <c r="BE219" i="3" s="1"/>
  <c r="I220" i="3" a="1"/>
  <c r="I220" i="3" s="1"/>
  <c r="Q220" i="3" s="1"/>
  <c r="BE220" i="3" s="1"/>
  <c r="I221" i="3" a="1"/>
  <c r="I221" i="3" s="1"/>
  <c r="Q221" i="3" s="1"/>
  <c r="BE221" i="3" s="1"/>
  <c r="I222" i="3" a="1"/>
  <c r="I222" i="3" s="1"/>
  <c r="Q222" i="3" s="1"/>
  <c r="BE222" i="3" s="1"/>
  <c r="I223" i="3" a="1"/>
  <c r="I223" i="3" s="1"/>
  <c r="Q223" i="3" s="1"/>
  <c r="I224" i="3" a="1"/>
  <c r="I224" i="3" s="1"/>
  <c r="Q224" i="3" s="1"/>
  <c r="I225" i="3" a="1"/>
  <c r="I225" i="3" s="1"/>
  <c r="Q225" i="3" s="1"/>
  <c r="I226" i="3" a="1"/>
  <c r="I226" i="3" s="1"/>
  <c r="Q226" i="3" s="1"/>
  <c r="BE226" i="3" s="1"/>
  <c r="I227" i="3" a="1"/>
  <c r="I227" i="3" s="1"/>
  <c r="Q227" i="3" s="1"/>
  <c r="BE227" i="3" s="1"/>
  <c r="I228" i="3" a="1"/>
  <c r="I228" i="3" s="1"/>
  <c r="Q228" i="3" s="1"/>
  <c r="BE228" i="3" s="1"/>
  <c r="I229" i="3" a="1"/>
  <c r="I229" i="3" s="1"/>
  <c r="I230" i="3" a="1"/>
  <c r="I230" i="3" s="1"/>
  <c r="Q230" i="3" s="1"/>
  <c r="I231" i="3" a="1"/>
  <c r="I231" i="3" s="1"/>
  <c r="Q231" i="3" s="1"/>
  <c r="I232" i="3" a="1"/>
  <c r="I232" i="3" s="1"/>
  <c r="Q232" i="3" s="1"/>
  <c r="I233" i="3" a="1"/>
  <c r="I233" i="3" s="1"/>
  <c r="Q233" i="3" s="1"/>
  <c r="BE233" i="3" s="1"/>
  <c r="I234" i="3" a="1"/>
  <c r="I234" i="3" s="1"/>
  <c r="Q234" i="3" s="1"/>
  <c r="BE234" i="3" s="1"/>
  <c r="I235" i="3" a="1"/>
  <c r="I235" i="3" s="1"/>
  <c r="Q235" i="3" s="1"/>
  <c r="BE235" i="3" s="1"/>
  <c r="I236" i="3" a="1"/>
  <c r="I236" i="3" s="1"/>
  <c r="Q236" i="3" s="1"/>
  <c r="I237" i="3" a="1"/>
  <c r="I237" i="3" s="1"/>
  <c r="I238" i="3" a="1"/>
  <c r="I238" i="3" s="1"/>
  <c r="I239" i="3" a="1"/>
  <c r="I239" i="3" s="1"/>
  <c r="Q239" i="3" s="1"/>
  <c r="BE239" i="3" s="1"/>
  <c r="I240" i="3" a="1"/>
  <c r="I240" i="3" s="1"/>
  <c r="Q240" i="3" s="1"/>
  <c r="BE240" i="3" s="1"/>
  <c r="I241" i="3" a="1"/>
  <c r="I241" i="3" s="1"/>
  <c r="Q241" i="3" s="1"/>
  <c r="I242" i="3" a="1"/>
  <c r="I242" i="3" s="1"/>
  <c r="Q242" i="3" s="1"/>
  <c r="I243" i="3" a="1"/>
  <c r="I243" i="3" s="1"/>
  <c r="Q243" i="3" s="1"/>
  <c r="BE243" i="3" s="1"/>
  <c r="I244" i="3" a="1"/>
  <c r="I244" i="3" s="1"/>
  <c r="Q244" i="3" s="1"/>
  <c r="I245" i="3" a="1"/>
  <c r="I245" i="3" s="1"/>
  <c r="Q245" i="3" s="1"/>
  <c r="BE245" i="3" s="1"/>
  <c r="I246" i="3" a="1"/>
  <c r="I246" i="3" s="1"/>
  <c r="Q246" i="3" s="1"/>
  <c r="BE246" i="3" s="1"/>
  <c r="I247" i="3" a="1"/>
  <c r="I247" i="3" s="1"/>
  <c r="Q247" i="3" s="1"/>
  <c r="BE247" i="3" s="1"/>
  <c r="I248" i="3" a="1"/>
  <c r="I248" i="3" s="1"/>
  <c r="Q248" i="3" s="1"/>
  <c r="I249" i="3" a="1"/>
  <c r="I249" i="3" s="1"/>
  <c r="I250" i="3" a="1"/>
  <c r="I250" i="3" s="1"/>
  <c r="Q250" i="3" s="1"/>
  <c r="BE250" i="3" s="1"/>
  <c r="I251" i="3" a="1"/>
  <c r="I251" i="3" s="1"/>
  <c r="I252" i="3" a="1"/>
  <c r="I252" i="3" s="1"/>
  <c r="Q252" i="3" s="1"/>
  <c r="BE252" i="3" s="1"/>
  <c r="I253" i="3" a="1"/>
  <c r="I253" i="3" s="1"/>
  <c r="Q253" i="3" s="1"/>
  <c r="BE253" i="3" s="1"/>
  <c r="I254" i="3" a="1"/>
  <c r="I254" i="3" s="1"/>
  <c r="Q254" i="3" s="1"/>
  <c r="BE254" i="3" s="1"/>
  <c r="I255" i="3" a="1"/>
  <c r="I255" i="3" s="1"/>
  <c r="Q255" i="3" s="1"/>
  <c r="BE255" i="3" s="1"/>
  <c r="I256" i="3" a="1"/>
  <c r="I256" i="3" s="1"/>
  <c r="Q256" i="3" s="1"/>
  <c r="BE256" i="3" s="1"/>
  <c r="I257" i="3" a="1"/>
  <c r="I257" i="3" s="1"/>
  <c r="Q257" i="3" s="1"/>
  <c r="BE257" i="3" s="1"/>
  <c r="I258" i="3" a="1"/>
  <c r="I258" i="3" s="1"/>
  <c r="Q258" i="3" s="1"/>
  <c r="BE258" i="3" s="1"/>
  <c r="I259" i="3" a="1"/>
  <c r="I259" i="3" s="1"/>
  <c r="Q259" i="3" s="1"/>
  <c r="BE259" i="3" s="1"/>
  <c r="I260" i="3" a="1"/>
  <c r="I260" i="3" s="1"/>
  <c r="Q260" i="3" s="1"/>
  <c r="I261" i="3" a="1"/>
  <c r="I261" i="3" s="1"/>
  <c r="I262" i="3" a="1"/>
  <c r="I262" i="3" s="1"/>
  <c r="I263" i="3" a="1"/>
  <c r="I263" i="3" s="1"/>
  <c r="I264" i="3" a="1"/>
  <c r="I264" i="3" s="1"/>
  <c r="Q264" i="3" s="1"/>
  <c r="BE264" i="3" s="1"/>
  <c r="I265" i="3" a="1"/>
  <c r="I265" i="3" s="1"/>
  <c r="I266" i="3" a="1"/>
  <c r="I266" i="3" s="1"/>
  <c r="Q266" i="3" s="1"/>
  <c r="BE266" i="3" s="1"/>
  <c r="I267" i="3" a="1"/>
  <c r="I267" i="3" s="1"/>
  <c r="Q267" i="3" s="1"/>
  <c r="BE267" i="3" s="1"/>
  <c r="I268" i="3" a="1"/>
  <c r="I268" i="3" s="1"/>
  <c r="I269" i="3" a="1"/>
  <c r="I269" i="3" s="1"/>
  <c r="Q269" i="3" s="1"/>
  <c r="BE269" i="3" s="1"/>
  <c r="I270" i="3" a="1"/>
  <c r="I270" i="3" s="1"/>
  <c r="Q270" i="3" s="1"/>
  <c r="BE270" i="3" s="1"/>
  <c r="I271" i="3" a="1"/>
  <c r="I271" i="3" s="1"/>
  <c r="Q271" i="3" s="1"/>
  <c r="I272" i="3" a="1"/>
  <c r="I272" i="3" s="1"/>
  <c r="Q272" i="3" s="1"/>
  <c r="BE272" i="3" s="1"/>
  <c r="I273" i="3" a="1"/>
  <c r="I273" i="3" s="1"/>
  <c r="Q273" i="3" s="1"/>
  <c r="BE273" i="3" s="1"/>
  <c r="I274" i="3" a="1"/>
  <c r="I274" i="3" s="1"/>
  <c r="I275" i="3" a="1"/>
  <c r="I275" i="3" s="1"/>
  <c r="I276" i="3" a="1"/>
  <c r="I276" i="3" s="1"/>
  <c r="Q276" i="3" s="1"/>
  <c r="BE276" i="3" s="1"/>
  <c r="I277" i="3" a="1"/>
  <c r="I277" i="3"/>
  <c r="Q277" i="3" s="1"/>
  <c r="I278" i="3" a="1"/>
  <c r="I278" i="3" s="1"/>
  <c r="Q278" i="3" s="1"/>
  <c r="BE278" i="3" s="1"/>
  <c r="I279" i="3" a="1"/>
  <c r="I279" i="3" s="1"/>
  <c r="Q279" i="3" s="1"/>
  <c r="I280" i="3" a="1"/>
  <c r="I280" i="3" s="1"/>
  <c r="Q280" i="3" s="1"/>
  <c r="BE280" i="3" s="1"/>
  <c r="I281" i="3" a="1"/>
  <c r="I281" i="3" s="1"/>
  <c r="Q281" i="3" s="1"/>
  <c r="BE281" i="3" s="1"/>
  <c r="I282" i="3" a="1"/>
  <c r="I282" i="3" s="1"/>
  <c r="Q282" i="3" s="1"/>
  <c r="I283" i="3" a="1"/>
  <c r="I283" i="3" s="1"/>
  <c r="Q283" i="3" s="1"/>
  <c r="I284" i="3" a="1"/>
  <c r="I284" i="3" s="1"/>
  <c r="Q284" i="3" s="1"/>
  <c r="BE284" i="3" s="1"/>
  <c r="I285" i="3" a="1"/>
  <c r="I285" i="3" s="1"/>
  <c r="I286" i="3" a="1"/>
  <c r="I286" i="3" s="1"/>
  <c r="Q286" i="3" s="1"/>
  <c r="BE286" i="3" s="1"/>
  <c r="I287" i="3" a="1"/>
  <c r="I287" i="3" s="1"/>
  <c r="Q287" i="3" s="1"/>
  <c r="BE287" i="3" s="1"/>
  <c r="I288" i="3" a="1"/>
  <c r="I288" i="3" s="1"/>
  <c r="Q288" i="3" s="1"/>
  <c r="I289" i="3" a="1"/>
  <c r="I289" i="3" s="1"/>
  <c r="Q289" i="3" s="1"/>
  <c r="BE289" i="3" s="1"/>
  <c r="I290" i="3" a="1"/>
  <c r="I290" i="3" s="1"/>
  <c r="Q290" i="3" s="1"/>
  <c r="BE290" i="3" s="1"/>
  <c r="I291" i="3" a="1"/>
  <c r="I291" i="3" s="1"/>
  <c r="Q291" i="3" s="1"/>
  <c r="I292" i="3" a="1"/>
  <c r="I292" i="3" s="1"/>
  <c r="Q292" i="3" s="1"/>
  <c r="BE292" i="3" s="1"/>
  <c r="I293" i="3" a="1"/>
  <c r="I293" i="3" s="1"/>
  <c r="I294" i="3" a="1"/>
  <c r="I294" i="3" s="1"/>
  <c r="Q294" i="3" s="1"/>
  <c r="BE294" i="3" s="1"/>
  <c r="I295" i="3" a="1"/>
  <c r="I295" i="3" s="1"/>
  <c r="Q295" i="3" s="1"/>
  <c r="I296" i="3" a="1"/>
  <c r="I296" i="3" s="1"/>
  <c r="Q296" i="3" s="1"/>
  <c r="BE296" i="3" s="1"/>
  <c r="I297" i="3" a="1"/>
  <c r="I297" i="3" s="1"/>
  <c r="I298" i="3" a="1"/>
  <c r="I298" i="3" s="1"/>
  <c r="I299" i="3" a="1"/>
  <c r="I299" i="3" s="1"/>
  <c r="Q299" i="3" s="1"/>
  <c r="BE299" i="3" s="1"/>
  <c r="I300" i="3" a="1"/>
  <c r="I300" i="3" s="1"/>
  <c r="Q300" i="3" s="1"/>
  <c r="I301" i="3" a="1"/>
  <c r="I301" i="3" s="1"/>
  <c r="Q301" i="3" s="1"/>
  <c r="I302" i="3" a="1"/>
  <c r="I302" i="3" s="1"/>
  <c r="Q302" i="3" s="1"/>
  <c r="BE302" i="3" s="1"/>
  <c r="I303" i="3" a="1"/>
  <c r="I303" i="3" s="1"/>
  <c r="Q303" i="3" s="1"/>
  <c r="I304" i="3" a="1"/>
  <c r="I304" i="3" s="1"/>
  <c r="Q304" i="3" s="1"/>
  <c r="BE304" i="3" s="1"/>
  <c r="I305" i="3" a="1"/>
  <c r="I305" i="3" s="1"/>
  <c r="I306" i="3" a="1"/>
  <c r="I306" i="3" s="1"/>
  <c r="Q306" i="3" s="1"/>
  <c r="I307" i="3" a="1"/>
  <c r="I307" i="3" s="1"/>
  <c r="Q307" i="3" s="1"/>
  <c r="BE307" i="3" s="1"/>
  <c r="I308" i="3" a="1"/>
  <c r="I308" i="3" s="1"/>
  <c r="Q308" i="3" s="1"/>
  <c r="BE308" i="3" s="1"/>
  <c r="I309" i="3" a="1"/>
  <c r="I309" i="3" s="1"/>
  <c r="I310" i="3" a="1"/>
  <c r="I310" i="3" s="1"/>
  <c r="Q310" i="3" s="1"/>
  <c r="BE310" i="3" s="1"/>
  <c r="I311" i="3" a="1"/>
  <c r="I311" i="3" s="1"/>
  <c r="Q311" i="3" s="1"/>
  <c r="BE311" i="3" s="1"/>
  <c r="I312" i="3" a="1"/>
  <c r="I312" i="3" s="1"/>
  <c r="Q312" i="3" s="1"/>
  <c r="I313" i="3" a="1"/>
  <c r="I313" i="3" s="1"/>
  <c r="I314" i="3" a="1"/>
  <c r="I314" i="3" s="1"/>
  <c r="Q314" i="3" s="1"/>
  <c r="BE314" i="3" s="1"/>
  <c r="I315" i="3" a="1"/>
  <c r="I315" i="3" s="1"/>
  <c r="Q315" i="3" s="1"/>
  <c r="I316" i="3" a="1"/>
  <c r="I316" i="3" s="1"/>
  <c r="Q316" i="3" s="1"/>
  <c r="I317" i="3" a="1"/>
  <c r="I317" i="3" s="1"/>
  <c r="Q317" i="3" s="1"/>
  <c r="I318" i="3" a="1"/>
  <c r="I318" i="3" s="1"/>
  <c r="Q318" i="3" s="1"/>
  <c r="I319" i="3" a="1"/>
  <c r="I319" i="3" s="1"/>
  <c r="Q319" i="3" s="1"/>
  <c r="BE319" i="3" s="1"/>
  <c r="I320" i="3" a="1"/>
  <c r="I320" i="3" s="1"/>
  <c r="Q320" i="3" s="1"/>
  <c r="BE320" i="3" s="1"/>
  <c r="I321" i="3" a="1"/>
  <c r="I321" i="3" s="1"/>
  <c r="Q321" i="3" s="1"/>
  <c r="BE321" i="3" s="1"/>
  <c r="I322" i="3" a="1"/>
  <c r="I322" i="3" s="1"/>
  <c r="Q322" i="3" s="1"/>
  <c r="BE322" i="3" s="1"/>
  <c r="I323" i="3" a="1"/>
  <c r="I323" i="3" s="1"/>
  <c r="Q323" i="3" s="1"/>
  <c r="BE323" i="3" s="1"/>
  <c r="I324" i="3" a="1"/>
  <c r="I324" i="3" s="1"/>
  <c r="Q324" i="3" s="1"/>
  <c r="I325" i="3" a="1"/>
  <c r="I325" i="3" s="1"/>
  <c r="Q325" i="3" s="1"/>
  <c r="BE325" i="3" s="1"/>
  <c r="I326" i="3" a="1"/>
  <c r="I326" i="3" s="1"/>
  <c r="Q326" i="3" s="1"/>
  <c r="BE326" i="3" s="1"/>
  <c r="I327" i="3" a="1"/>
  <c r="I327" i="3" s="1"/>
  <c r="Q327" i="3" s="1"/>
  <c r="I328" i="3" a="1"/>
  <c r="I328" i="3" s="1"/>
  <c r="Q328" i="3" s="1"/>
  <c r="BE328" i="3" s="1"/>
  <c r="I329" i="3" a="1"/>
  <c r="I329" i="3" s="1"/>
  <c r="Q329" i="3" s="1"/>
  <c r="I330" i="3" a="1"/>
  <c r="I330" i="3" s="1"/>
  <c r="Q330" i="3" s="1"/>
  <c r="I331" i="3" a="1"/>
  <c r="I331" i="3" s="1"/>
  <c r="Q331" i="3" s="1"/>
  <c r="I332" i="3" a="1"/>
  <c r="I332" i="3" s="1"/>
  <c r="Q332" i="3" s="1"/>
  <c r="BE332" i="3" s="1"/>
  <c r="I333" i="3" a="1"/>
  <c r="I333" i="3" s="1"/>
  <c r="I334" i="3" a="1"/>
  <c r="I334" i="3" s="1"/>
  <c r="I335" i="3" a="1"/>
  <c r="I335" i="3" s="1"/>
  <c r="Q335" i="3" s="1"/>
  <c r="BE335" i="3" s="1"/>
  <c r="I336" i="3" a="1"/>
  <c r="I336" i="3" s="1"/>
  <c r="Q336" i="3" s="1"/>
  <c r="I337" i="3" a="1"/>
  <c r="I337" i="3" s="1"/>
  <c r="I338" i="3" a="1"/>
  <c r="I338" i="3" s="1"/>
  <c r="Q338" i="3" s="1"/>
  <c r="BE338" i="3" s="1"/>
  <c r="I339" i="3" a="1"/>
  <c r="I339" i="3" s="1"/>
  <c r="Q339" i="3" s="1"/>
  <c r="I340" i="3" a="1"/>
  <c r="I340" i="3" s="1"/>
  <c r="Q340" i="3" s="1"/>
  <c r="BE340" i="3" s="1"/>
  <c r="I341" i="3" a="1"/>
  <c r="I341" i="3" s="1"/>
  <c r="I342" i="3" a="1"/>
  <c r="I342" i="3" s="1"/>
  <c r="Q342" i="3" s="1"/>
  <c r="I343" i="3" a="1"/>
  <c r="I343" i="3" s="1"/>
  <c r="Q343" i="3" s="1"/>
  <c r="BE343" i="3" s="1"/>
  <c r="I344" i="3" a="1"/>
  <c r="I344" i="3" s="1"/>
  <c r="I345" i="3" a="1"/>
  <c r="I345" i="3" s="1"/>
  <c r="I346" i="3" a="1"/>
  <c r="I346" i="3" s="1"/>
  <c r="Q346" i="3" s="1"/>
  <c r="BE346" i="3" s="1"/>
  <c r="I347" i="3" a="1"/>
  <c r="I347" i="3" s="1"/>
  <c r="Q347" i="3" s="1"/>
  <c r="BE347" i="3" s="1"/>
  <c r="I348" i="3" a="1"/>
  <c r="I348" i="3" s="1"/>
  <c r="Q348" i="3" s="1"/>
  <c r="I349" i="3" a="1"/>
  <c r="I349" i="3" s="1"/>
  <c r="I350" i="3" a="1"/>
  <c r="I350" i="3" s="1"/>
  <c r="Q350" i="3" s="1"/>
  <c r="BE350" i="3" s="1"/>
  <c r="I351" i="3" a="1"/>
  <c r="I351" i="3" s="1"/>
  <c r="Q351" i="3" s="1"/>
  <c r="I352" i="3" a="1"/>
  <c r="I352" i="3" s="1"/>
  <c r="Q352" i="3" s="1"/>
  <c r="BE352" i="3" s="1"/>
  <c r="I353" i="3" a="1"/>
  <c r="I353" i="3" s="1"/>
  <c r="Q353" i="3" s="1"/>
  <c r="BE353" i="3" s="1"/>
  <c r="I354" i="3" a="1"/>
  <c r="I354" i="3" s="1"/>
  <c r="Q354" i="3" s="1"/>
  <c r="BE354" i="3" s="1"/>
  <c r="I355" i="3" a="1"/>
  <c r="I355" i="3" s="1"/>
  <c r="I356" i="3" a="1"/>
  <c r="I356" i="3" s="1"/>
  <c r="I357" i="3" a="1"/>
  <c r="I357" i="3" s="1"/>
  <c r="I358" i="3" a="1"/>
  <c r="I358" i="3" s="1"/>
  <c r="Q358" i="3" s="1"/>
  <c r="BE358" i="3" s="1"/>
  <c r="I359" i="3" a="1"/>
  <c r="I359" i="3" s="1"/>
  <c r="Q359" i="3" s="1"/>
  <c r="BE359" i="3" s="1"/>
  <c r="I360" i="3" a="1"/>
  <c r="I360" i="3" s="1"/>
  <c r="Q360" i="3" s="1"/>
  <c r="I361" i="3" a="1"/>
  <c r="I361" i="3" s="1"/>
  <c r="Q361" i="3" s="1"/>
  <c r="I362" i="3" a="1"/>
  <c r="I362" i="3" s="1"/>
  <c r="Q362" i="3" s="1"/>
  <c r="BE362" i="3" s="1"/>
  <c r="I363" i="3" a="1"/>
  <c r="I363" i="3" s="1"/>
  <c r="Q363" i="3" s="1"/>
  <c r="I364" i="3" a="1"/>
  <c r="I364" i="3" s="1"/>
  <c r="Q364" i="3" s="1"/>
  <c r="BE364" i="3" s="1"/>
  <c r="I365" i="3" a="1"/>
  <c r="I365" i="3" s="1"/>
  <c r="Q365" i="3" s="1"/>
  <c r="BE365" i="3" s="1"/>
  <c r="I366" i="3" a="1"/>
  <c r="I366" i="3" s="1"/>
  <c r="Q366" i="3" s="1"/>
  <c r="I367" i="3" a="1"/>
  <c r="I367" i="3" s="1"/>
  <c r="Q367" i="3" s="1"/>
  <c r="BE367" i="3" s="1"/>
  <c r="I368" i="3" a="1"/>
  <c r="I368" i="3" s="1"/>
  <c r="I369" i="3" a="1"/>
  <c r="I369" i="3" s="1"/>
  <c r="I370" i="3" a="1"/>
  <c r="I370" i="3" s="1"/>
  <c r="Q370" i="3" s="1"/>
  <c r="BE370" i="3" s="1"/>
  <c r="I371" i="3" a="1"/>
  <c r="I371" i="3" s="1"/>
  <c r="Q371" i="3" s="1"/>
  <c r="BE371" i="3" s="1"/>
  <c r="I372" i="3" a="1"/>
  <c r="I372" i="3" s="1"/>
  <c r="Q372" i="3" s="1"/>
  <c r="I373" i="3" a="1"/>
  <c r="I373" i="3" s="1"/>
  <c r="I374" i="3" a="1"/>
  <c r="I374" i="3" s="1"/>
  <c r="Q374" i="3" s="1"/>
  <c r="BE374" i="3" s="1"/>
  <c r="I375" i="3" a="1"/>
  <c r="I375" i="3" s="1"/>
  <c r="Q375" i="3" s="1"/>
  <c r="I376" i="3" a="1"/>
  <c r="I376" i="3" s="1"/>
  <c r="Q376" i="3" s="1"/>
  <c r="BE376" i="3" s="1"/>
  <c r="I377" i="3" a="1"/>
  <c r="I377" i="3" s="1"/>
  <c r="Q377" i="3" s="1"/>
  <c r="I378" i="3" a="1"/>
  <c r="I378" i="3" s="1"/>
  <c r="Q378" i="3" s="1"/>
  <c r="I379" i="3" a="1"/>
  <c r="I379" i="3" s="1"/>
  <c r="I380" i="3" a="1"/>
  <c r="I380" i="3" s="1"/>
  <c r="Q380" i="3" s="1"/>
  <c r="BE380" i="3" s="1"/>
  <c r="I381" i="3" a="1"/>
  <c r="I381" i="3" s="1"/>
  <c r="I382" i="3" a="1"/>
  <c r="I382" i="3" s="1"/>
  <c r="Q382" i="3" s="1"/>
  <c r="BE382" i="3" s="1"/>
  <c r="I383" i="3" a="1"/>
  <c r="I383" i="3" s="1"/>
  <c r="Q383" i="3" s="1"/>
  <c r="BE383" i="3" s="1"/>
  <c r="I384" i="3" a="1"/>
  <c r="I384" i="3" s="1"/>
  <c r="Q384" i="3" s="1"/>
  <c r="I385" i="3" a="1"/>
  <c r="I385" i="3" s="1"/>
  <c r="Q385" i="3" s="1"/>
  <c r="BE385" i="3" s="1"/>
  <c r="I386" i="3" a="1"/>
  <c r="I386" i="3" s="1"/>
  <c r="Q386" i="3" s="1"/>
  <c r="BE386" i="3" s="1"/>
  <c r="I387" i="3" a="1"/>
  <c r="I387" i="3" s="1"/>
  <c r="Q387" i="3" s="1"/>
  <c r="BE387" i="3" s="1"/>
  <c r="I388" i="3" a="1"/>
  <c r="I388" i="3" s="1"/>
  <c r="Q388" i="3" s="1"/>
  <c r="BE388" i="3" s="1"/>
  <c r="I389" i="3" a="1"/>
  <c r="I389" i="3" s="1"/>
  <c r="Q389" i="3" s="1"/>
  <c r="I390" i="3" a="1"/>
  <c r="I390" i="3" s="1"/>
  <c r="Q390" i="3" s="1"/>
  <c r="I391" i="3" a="1"/>
  <c r="I391" i="3" s="1"/>
  <c r="Q391" i="3" s="1"/>
  <c r="BE391" i="3" s="1"/>
  <c r="I392" i="3" a="1"/>
  <c r="I392" i="3" s="1"/>
  <c r="Q392" i="3" s="1"/>
  <c r="BE392" i="3" s="1"/>
  <c r="I393" i="3" a="1"/>
  <c r="I393" i="3" s="1"/>
  <c r="I394" i="3" a="1"/>
  <c r="I394" i="3" s="1"/>
  <c r="Q394" i="3" s="1"/>
  <c r="I395" i="3" a="1"/>
  <c r="I395" i="3" s="1"/>
  <c r="Q395" i="3" s="1"/>
  <c r="BE395" i="3" s="1"/>
  <c r="I396" i="3" a="1"/>
  <c r="I396" i="3" s="1"/>
  <c r="Q396" i="3" s="1"/>
  <c r="BE396" i="3" s="1"/>
  <c r="I397" i="3" a="1"/>
  <c r="I397" i="3" s="1"/>
  <c r="Q397" i="3" s="1"/>
  <c r="BE397" i="3" s="1"/>
  <c r="I398" i="3" a="1"/>
  <c r="I398" i="3" s="1"/>
  <c r="Q398" i="3" s="1"/>
  <c r="BE398" i="3" s="1"/>
  <c r="I399" i="3" a="1"/>
  <c r="I399" i="3" s="1"/>
  <c r="Q399" i="3" s="1"/>
  <c r="BE399" i="3" s="1"/>
  <c r="I400" i="3" a="1"/>
  <c r="I400" i="3" s="1"/>
  <c r="Q400" i="3" s="1"/>
  <c r="I401" i="3" a="1"/>
  <c r="I401" i="3" s="1"/>
  <c r="Q401" i="3" s="1"/>
  <c r="BE401" i="3" s="1"/>
  <c r="I402" i="3" a="1"/>
  <c r="I402" i="3" s="1"/>
  <c r="Q402" i="3" s="1"/>
  <c r="I403" i="3" a="1"/>
  <c r="I403" i="3" s="1"/>
  <c r="I404" i="3" a="1"/>
  <c r="I404" i="3" s="1"/>
  <c r="Q404" i="3" s="1"/>
  <c r="BE404" i="3" s="1"/>
  <c r="I405" i="3" a="1"/>
  <c r="I405" i="3" s="1"/>
  <c r="Q405" i="3" s="1"/>
  <c r="BE405" i="3" s="1"/>
  <c r="I406" i="3" a="1"/>
  <c r="I406" i="3" s="1"/>
  <c r="Q406" i="3" s="1"/>
  <c r="I407" i="3" a="1"/>
  <c r="I407" i="3" s="1"/>
  <c r="Q407" i="3" s="1"/>
  <c r="BE407" i="3" s="1"/>
  <c r="I408" i="3" a="1"/>
  <c r="I408" i="3" s="1"/>
  <c r="Q408" i="3" s="1"/>
  <c r="I409" i="3" a="1"/>
  <c r="I409" i="3"/>
  <c r="Q409" i="3" s="1"/>
  <c r="BE409" i="3" s="1"/>
  <c r="I410" i="3" a="1"/>
  <c r="I410" i="3" s="1"/>
  <c r="Q410" i="3" s="1"/>
  <c r="BE410" i="3" s="1"/>
  <c r="I411" i="3" a="1"/>
  <c r="I411" i="3" s="1"/>
  <c r="Q411" i="3" s="1"/>
  <c r="BE411" i="3" s="1"/>
  <c r="I412" i="3" a="1"/>
  <c r="I412" i="3" s="1"/>
  <c r="Q412" i="3" s="1"/>
  <c r="BE412" i="3" s="1"/>
  <c r="I413" i="3" a="1"/>
  <c r="I413" i="3" s="1"/>
  <c r="Q413" i="3" s="1"/>
  <c r="BE413" i="3" s="1"/>
  <c r="I414" i="3" a="1"/>
  <c r="I414" i="3" s="1"/>
  <c r="Q414" i="3" s="1"/>
  <c r="BE414" i="3" s="1"/>
  <c r="I415" i="3" a="1"/>
  <c r="I415" i="3" s="1"/>
  <c r="Q415" i="3" s="1"/>
  <c r="BE415" i="3" s="1"/>
  <c r="I416" i="3" a="1"/>
  <c r="I416" i="3" s="1"/>
  <c r="I417" i="3" a="1"/>
  <c r="I417" i="3" s="1"/>
  <c r="Q417" i="3" s="1"/>
  <c r="I418" i="3" a="1"/>
  <c r="I418" i="3" s="1"/>
  <c r="Q418" i="3" s="1"/>
  <c r="BE418" i="3" s="1"/>
  <c r="I419" i="3" a="1"/>
  <c r="I419" i="3" s="1"/>
  <c r="Q419" i="3" s="1"/>
  <c r="I420" i="3" a="1"/>
  <c r="I420" i="3" s="1"/>
  <c r="Q420" i="3" s="1"/>
  <c r="I421" i="3" a="1"/>
  <c r="I421" i="3" s="1"/>
  <c r="Q421" i="3" s="1"/>
  <c r="BE421" i="3" s="1"/>
  <c r="I422" i="3" a="1"/>
  <c r="I422" i="3" s="1"/>
  <c r="Q422" i="3" s="1"/>
  <c r="BE422" i="3" s="1"/>
  <c r="I423" i="3" a="1"/>
  <c r="I423" i="3" s="1"/>
  <c r="Q423" i="3" s="1"/>
  <c r="BE423" i="3" s="1"/>
  <c r="I424" i="3" a="1"/>
  <c r="I424" i="3" s="1"/>
  <c r="Q424" i="3" s="1"/>
  <c r="I425" i="3" a="1"/>
  <c r="I425" i="3" s="1"/>
  <c r="Q425" i="3" s="1"/>
  <c r="BE425" i="3" s="1"/>
  <c r="I426" i="3" a="1"/>
  <c r="I426" i="3" s="1"/>
  <c r="I427" i="3" a="1"/>
  <c r="I427" i="3" s="1"/>
  <c r="I428" i="3" a="1"/>
  <c r="I428" i="3" s="1"/>
  <c r="Q428" i="3" s="1"/>
  <c r="BE428" i="3" s="1"/>
  <c r="I429" i="3" a="1"/>
  <c r="I429" i="3" s="1"/>
  <c r="Q429" i="3" s="1"/>
  <c r="BE429" i="3" s="1"/>
  <c r="I430" i="3" a="1"/>
  <c r="I430" i="3" s="1"/>
  <c r="Q430" i="3" s="1"/>
  <c r="BE430" i="3" s="1"/>
  <c r="I431" i="3" a="1"/>
  <c r="I431" i="3" s="1"/>
  <c r="Q431" i="3" s="1"/>
  <c r="I432" i="3" a="1"/>
  <c r="I432" i="3" s="1"/>
  <c r="Q432" i="3" s="1"/>
  <c r="I433" i="3" a="1"/>
  <c r="I433" i="3" s="1"/>
  <c r="I434" i="3" a="1"/>
  <c r="I434" i="3" s="1"/>
  <c r="Q434" i="3" s="1"/>
  <c r="BE434" i="3" s="1"/>
  <c r="I435" i="3" a="1"/>
  <c r="I435" i="3" s="1"/>
  <c r="Q435" i="3" s="1"/>
  <c r="BE435" i="3" s="1"/>
  <c r="I436" i="3" a="1"/>
  <c r="I436" i="3" s="1"/>
  <c r="Q436" i="3" s="1"/>
  <c r="BE436" i="3" s="1"/>
  <c r="I437" i="3" a="1"/>
  <c r="I437" i="3" s="1"/>
  <c r="Q437" i="3" s="1"/>
  <c r="BE437" i="3" s="1"/>
  <c r="I438" i="3" a="1"/>
  <c r="I438" i="3" s="1"/>
  <c r="Q438" i="3" s="1"/>
  <c r="BE438" i="3" s="1"/>
  <c r="I439" i="3" a="1"/>
  <c r="I439" i="3" s="1"/>
  <c r="Q439" i="3" s="1"/>
  <c r="BE439" i="3" s="1"/>
  <c r="I440" i="3" a="1"/>
  <c r="I440" i="3" s="1"/>
  <c r="Q440" i="3" s="1"/>
  <c r="I441" i="3" a="1"/>
  <c r="I441" i="3" s="1"/>
  <c r="Q441" i="3" s="1"/>
  <c r="I442" i="3" a="1"/>
  <c r="I442" i="3" s="1"/>
  <c r="Q442" i="3" s="1"/>
  <c r="BE442" i="3" s="1"/>
  <c r="I443" i="3" a="1"/>
  <c r="I443" i="3" s="1"/>
  <c r="Q443" i="3" s="1"/>
  <c r="I444" i="3" a="1"/>
  <c r="I444" i="3" s="1"/>
  <c r="Q444" i="3" s="1"/>
  <c r="I445" i="3" a="1"/>
  <c r="I445" i="3" s="1"/>
  <c r="I446" i="3" a="1"/>
  <c r="I446" i="3" s="1"/>
  <c r="Q446" i="3" s="1"/>
  <c r="I447" i="3" a="1"/>
  <c r="I447" i="3" s="1"/>
  <c r="Q447" i="3" s="1"/>
  <c r="BE447" i="3" s="1"/>
  <c r="I448" i="3" a="1"/>
  <c r="I448" i="3" s="1"/>
  <c r="Q448" i="3" s="1"/>
  <c r="BE448" i="3" s="1"/>
  <c r="I449" i="3" a="1"/>
  <c r="I449" i="3" s="1"/>
  <c r="Q449" i="3" s="1"/>
  <c r="BE449" i="3" s="1"/>
  <c r="I450" i="3" a="1"/>
  <c r="I450" i="3" s="1"/>
  <c r="I451" i="3" a="1"/>
  <c r="I451" i="3" s="1"/>
  <c r="I452" i="3" a="1"/>
  <c r="I452" i="3" s="1"/>
  <c r="Q452" i="3" s="1"/>
  <c r="BE452" i="3" s="1"/>
  <c r="I453" i="3" a="1"/>
  <c r="I453" i="3" s="1"/>
  <c r="Q453" i="3" s="1"/>
  <c r="I454" i="3" a="1"/>
  <c r="I454" i="3" s="1"/>
  <c r="Q454" i="3" s="1"/>
  <c r="BE454" i="3" s="1"/>
  <c r="I455" i="3" a="1"/>
  <c r="I455" i="3" s="1"/>
  <c r="Q455" i="3" s="1"/>
  <c r="BE455" i="3" s="1"/>
  <c r="I456" i="3" a="1"/>
  <c r="I456" i="3" s="1"/>
  <c r="Q456" i="3" s="1"/>
  <c r="I457" i="3" a="1"/>
  <c r="I457" i="3" s="1"/>
  <c r="I458" i="3" a="1"/>
  <c r="I458" i="3" s="1"/>
  <c r="Q458" i="3" s="1"/>
  <c r="I459" i="3" a="1"/>
  <c r="I459" i="3" s="1"/>
  <c r="Q459" i="3" s="1"/>
  <c r="BE459" i="3" s="1"/>
  <c r="I460" i="3" a="1"/>
  <c r="I460" i="3" s="1"/>
  <c r="Q460" i="3" s="1"/>
  <c r="BE460" i="3" s="1"/>
  <c r="I461" i="3" a="1"/>
  <c r="I461" i="3" s="1"/>
  <c r="I462" i="3" a="1"/>
  <c r="I462" i="3" s="1"/>
  <c r="I463" i="3" a="1"/>
  <c r="I463" i="3" s="1"/>
  <c r="I464" i="3" a="1"/>
  <c r="I464" i="3" s="1"/>
  <c r="Q464" i="3" s="1"/>
  <c r="BE464" i="3" s="1"/>
  <c r="I465" i="3" a="1"/>
  <c r="I465" i="3" s="1"/>
  <c r="Q465" i="3" s="1"/>
  <c r="I466" i="3" a="1"/>
  <c r="I466" i="3" s="1"/>
  <c r="Q466" i="3" s="1"/>
  <c r="BE466" i="3" s="1"/>
  <c r="I467" i="3" a="1"/>
  <c r="I467" i="3" s="1"/>
  <c r="Q467" i="3" s="1"/>
  <c r="I468" i="3" a="1"/>
  <c r="I468" i="3" s="1"/>
  <c r="Q468" i="3" s="1"/>
  <c r="BE468" i="3" s="1"/>
  <c r="I469" i="3" a="1"/>
  <c r="I469" i="3" s="1"/>
  <c r="Q469" i="3" s="1"/>
  <c r="BE469" i="3" s="1"/>
  <c r="I470" i="3" a="1"/>
  <c r="I470" i="3" s="1"/>
  <c r="Q470" i="3" s="1"/>
  <c r="BE470" i="3" s="1"/>
  <c r="I471" i="3" a="1"/>
  <c r="I471" i="3" s="1"/>
  <c r="Q471" i="3" s="1"/>
  <c r="BE471" i="3" s="1"/>
  <c r="I472" i="3" a="1"/>
  <c r="I472" i="3" s="1"/>
  <c r="Q472" i="3" s="1"/>
  <c r="BE472" i="3" s="1"/>
  <c r="I473" i="3" a="1"/>
  <c r="I473" i="3" s="1"/>
  <c r="I474" i="3" a="1"/>
  <c r="I474" i="3" s="1"/>
  <c r="I475" i="3" a="1"/>
  <c r="I475" i="3" s="1"/>
  <c r="I476" i="3" a="1"/>
  <c r="I476" i="3" s="1"/>
  <c r="Q476" i="3" s="1"/>
  <c r="BE476" i="3" s="1"/>
  <c r="I477" i="3" a="1"/>
  <c r="I477" i="3" s="1"/>
  <c r="I478" i="3" a="1"/>
  <c r="I478" i="3" s="1"/>
  <c r="Q478" i="3" s="1"/>
  <c r="BE478" i="3" s="1"/>
  <c r="I479" i="3" a="1"/>
  <c r="I479" i="3" s="1"/>
  <c r="Q479" i="3" s="1"/>
  <c r="BE479" i="3" s="1"/>
  <c r="I480" i="3" a="1"/>
  <c r="I480" i="3" s="1"/>
  <c r="Q480" i="3" s="1"/>
  <c r="BE480" i="3" s="1"/>
  <c r="I481" i="3" a="1"/>
  <c r="I481" i="3" s="1"/>
  <c r="Q481" i="3" s="1"/>
  <c r="BE481" i="3" s="1"/>
  <c r="I482" i="3" a="1"/>
  <c r="I482" i="3" s="1"/>
  <c r="Q482" i="3" s="1"/>
  <c r="I483" i="3" a="1"/>
  <c r="I483" i="3" s="1"/>
  <c r="Q483" i="3" s="1"/>
  <c r="BE483" i="3" s="1"/>
  <c r="I484" i="3" a="1"/>
  <c r="I484" i="3" s="1"/>
  <c r="Q484" i="3" s="1"/>
  <c r="BE484" i="3" s="1"/>
  <c r="I485" i="3" a="1"/>
  <c r="I485" i="3" s="1"/>
  <c r="Q485" i="3" s="1"/>
  <c r="BE485" i="3" s="1"/>
  <c r="I486" i="3" a="1"/>
  <c r="I486" i="3" s="1"/>
  <c r="I487" i="3" a="1"/>
  <c r="I487" i="3" s="1"/>
  <c r="Q487" i="3" s="1"/>
  <c r="BE487" i="3" s="1"/>
  <c r="I488" i="3" a="1"/>
  <c r="I488" i="3" s="1"/>
  <c r="Q488" i="3" s="1"/>
  <c r="I489" i="3" a="1"/>
  <c r="I489" i="3" s="1"/>
  <c r="Q489" i="3" s="1"/>
  <c r="I490" i="3" a="1"/>
  <c r="I490" i="3" s="1"/>
  <c r="I491" i="3" a="1"/>
  <c r="I491" i="3" s="1"/>
  <c r="Q491" i="3" s="1"/>
  <c r="BE491" i="3" s="1"/>
  <c r="I492" i="3" a="1"/>
  <c r="I492" i="3" s="1"/>
  <c r="Q492" i="3" s="1"/>
  <c r="BE492" i="3" s="1"/>
  <c r="I493" i="3" a="1"/>
  <c r="I493" i="3" s="1"/>
  <c r="Q493" i="3" s="1"/>
  <c r="BE493" i="3" s="1"/>
  <c r="I494" i="3" a="1"/>
  <c r="I494" i="3" s="1"/>
  <c r="I495" i="3" a="1"/>
  <c r="I495" i="3" s="1"/>
  <c r="Q495" i="3" s="1"/>
  <c r="BE495" i="3" s="1"/>
  <c r="I496" i="3" a="1"/>
  <c r="I496" i="3" s="1"/>
  <c r="Q496" i="3" s="1"/>
  <c r="BE496" i="3" s="1"/>
  <c r="I497" i="3" a="1"/>
  <c r="I497" i="3" s="1"/>
  <c r="I498" i="3" a="1"/>
  <c r="I498" i="3" s="1"/>
  <c r="Q498" i="3" s="1"/>
  <c r="BE498" i="3" s="1"/>
  <c r="I499" i="3" a="1"/>
  <c r="I499" i="3" s="1"/>
  <c r="Q499" i="3" s="1"/>
  <c r="BE499" i="3" s="1"/>
  <c r="I500" i="3" a="1"/>
  <c r="I500" i="3" s="1"/>
  <c r="Q500" i="3" s="1"/>
  <c r="BE500" i="3" s="1"/>
  <c r="I501" i="3" a="1"/>
  <c r="I501" i="3" s="1"/>
  <c r="Q501" i="3" s="1"/>
  <c r="I502" i="3" a="1"/>
  <c r="I502" i="3" s="1"/>
  <c r="Q502" i="3" s="1"/>
  <c r="BE502" i="3" s="1"/>
  <c r="I503" i="3" a="1"/>
  <c r="I503" i="3" s="1"/>
  <c r="Q503" i="3" s="1"/>
  <c r="BE503" i="3" s="1"/>
  <c r="I504" i="3" a="1"/>
  <c r="I504" i="3" s="1"/>
  <c r="I505" i="3" a="1"/>
  <c r="I505" i="3" s="1"/>
  <c r="Q505" i="3" s="1"/>
  <c r="BE505" i="3" s="1"/>
  <c r="I506" i="3" a="1"/>
  <c r="I506" i="3" s="1"/>
  <c r="Q506" i="3" s="1"/>
  <c r="BE506" i="3" s="1"/>
  <c r="I507" i="3" a="1"/>
  <c r="I507" i="3" s="1"/>
  <c r="Q507" i="3" s="1"/>
  <c r="I508" i="3" a="1"/>
  <c r="I508" i="3" s="1"/>
  <c r="I509" i="3" a="1"/>
  <c r="I509" i="3" s="1"/>
  <c r="I510" i="3" a="1"/>
  <c r="I510" i="3" s="1"/>
  <c r="I511" i="3" a="1"/>
  <c r="I511" i="3" s="1"/>
  <c r="Q511" i="3" s="1"/>
  <c r="BE511" i="3" s="1"/>
  <c r="I512" i="3" a="1"/>
  <c r="I512" i="3" s="1"/>
  <c r="Q512" i="3" s="1"/>
  <c r="BE512" i="3" s="1"/>
  <c r="I513" i="3" a="1"/>
  <c r="I513" i="3" s="1"/>
  <c r="I514" i="3" a="1"/>
  <c r="I514" i="3" s="1"/>
  <c r="Q514" i="3" s="1"/>
  <c r="BE514" i="3" s="1"/>
  <c r="I515" i="3" a="1"/>
  <c r="I515" i="3" s="1"/>
  <c r="Q515" i="3" s="1"/>
  <c r="BE515" i="3" s="1"/>
  <c r="I516" i="3" a="1"/>
  <c r="I516" i="3" s="1"/>
  <c r="Q516" i="3" s="1"/>
  <c r="BE516" i="3" s="1"/>
  <c r="I517" i="3" a="1"/>
  <c r="I517" i="3" s="1"/>
  <c r="Q517" i="3" s="1"/>
  <c r="BE517" i="3" s="1"/>
  <c r="I518" i="3" a="1"/>
  <c r="I518" i="3" s="1"/>
  <c r="Q518" i="3" s="1"/>
  <c r="BE518" i="3" s="1"/>
  <c r="I519" i="3" a="1"/>
  <c r="I519" i="3" s="1"/>
  <c r="Q519" i="3" s="1"/>
  <c r="I520" i="3" a="1"/>
  <c r="I520" i="3" s="1"/>
  <c r="Q520" i="3" s="1"/>
  <c r="BE520" i="3" s="1"/>
  <c r="I521" i="3" a="1"/>
  <c r="I521" i="3" s="1"/>
  <c r="Q521" i="3" s="1"/>
  <c r="I522" i="3" a="1"/>
  <c r="I522" i="3" s="1"/>
  <c r="I523" i="3" a="1"/>
  <c r="I523" i="3" s="1"/>
  <c r="Q523" i="3" s="1"/>
  <c r="BE523" i="3" s="1"/>
  <c r="I524" i="3" a="1"/>
  <c r="I524" i="3" s="1"/>
  <c r="Q524" i="3" s="1"/>
  <c r="I525" i="3" a="1"/>
  <c r="I525" i="3" s="1"/>
  <c r="Q525" i="3" s="1"/>
  <c r="I526" i="3" a="1"/>
  <c r="I526" i="3" s="1"/>
  <c r="Q526" i="3" s="1"/>
  <c r="BE526" i="3" s="1"/>
  <c r="I527" i="3" a="1"/>
  <c r="I527" i="3" s="1"/>
  <c r="Q527" i="3" s="1"/>
  <c r="BE527" i="3" s="1"/>
  <c r="I528" i="3" a="1"/>
  <c r="I528" i="3" s="1"/>
  <c r="Q528" i="3" s="1"/>
  <c r="I529" i="3" a="1"/>
  <c r="I529" i="3" s="1"/>
  <c r="Q529" i="3" s="1"/>
  <c r="BE529" i="3" s="1"/>
  <c r="I530" i="3" a="1"/>
  <c r="I530" i="3" s="1"/>
  <c r="Q530" i="3" s="1"/>
  <c r="BE530" i="3" s="1"/>
  <c r="I531" i="3" a="1"/>
  <c r="I531" i="3" s="1"/>
  <c r="I532" i="3" a="1"/>
  <c r="I532" i="3" s="1"/>
  <c r="Q532" i="3" s="1"/>
  <c r="BE532" i="3" s="1"/>
  <c r="I533" i="3" a="1"/>
  <c r="I533" i="3" s="1"/>
  <c r="Q533" i="3" s="1"/>
  <c r="I534" i="3" a="1"/>
  <c r="I534" i="3" s="1"/>
  <c r="Q534" i="3" s="1"/>
  <c r="BE534" i="3" s="1"/>
  <c r="I535" i="3" a="1"/>
  <c r="I535" i="3" s="1"/>
  <c r="Q535" i="3" s="1"/>
  <c r="BE535" i="3" s="1"/>
  <c r="I536" i="3" a="1"/>
  <c r="I536" i="3" s="1"/>
  <c r="Q536" i="3" s="1"/>
  <c r="BE536" i="3" s="1"/>
  <c r="I537" i="3" a="1"/>
  <c r="I537" i="3" s="1"/>
  <c r="Q537" i="3" s="1"/>
  <c r="BE537" i="3" s="1"/>
  <c r="I538" i="3" a="1"/>
  <c r="I538" i="3" s="1"/>
  <c r="Q538" i="3" s="1"/>
  <c r="BE538" i="3" s="1"/>
  <c r="I539" i="3" a="1"/>
  <c r="I539" i="3" s="1"/>
  <c r="Q539" i="3" s="1"/>
  <c r="BE539" i="3" s="1"/>
  <c r="I540" i="3" a="1"/>
  <c r="I540" i="3" s="1"/>
  <c r="Q540" i="3" s="1"/>
  <c r="BE540" i="3" s="1"/>
  <c r="I541" i="3" a="1"/>
  <c r="I541" i="3" s="1"/>
  <c r="Q541" i="3" s="1"/>
  <c r="BE541" i="3" s="1"/>
  <c r="I542" i="3" a="1"/>
  <c r="I542" i="3" s="1"/>
  <c r="I543" i="3" a="1"/>
  <c r="I543" i="3" s="1"/>
  <c r="Q543" i="3" s="1"/>
  <c r="BE543" i="3" s="1"/>
  <c r="I544" i="3" a="1"/>
  <c r="I544" i="3" s="1"/>
  <c r="Q544" i="3" s="1"/>
  <c r="BE544" i="3" s="1"/>
  <c r="I545" i="3" a="1"/>
  <c r="I545" i="3" s="1"/>
  <c r="Q545" i="3" s="1"/>
  <c r="BE545" i="3" s="1"/>
  <c r="I546" i="3" a="1"/>
  <c r="I546" i="3" s="1"/>
  <c r="Q546" i="3" s="1"/>
  <c r="BE546" i="3" s="1"/>
  <c r="I547" i="3" a="1"/>
  <c r="I547" i="3" s="1"/>
  <c r="Q547" i="3" s="1"/>
  <c r="I548" i="3" a="1"/>
  <c r="I548" i="3" s="1"/>
  <c r="Q548" i="3" s="1"/>
  <c r="BE548" i="3" s="1"/>
  <c r="I549" i="3" a="1"/>
  <c r="I549" i="3" s="1"/>
  <c r="Q549" i="3" s="1"/>
  <c r="I550" i="3" a="1"/>
  <c r="I550" i="3" s="1"/>
  <c r="Q550" i="3" s="1"/>
  <c r="BE550" i="3" s="1"/>
  <c r="I551" i="3" a="1"/>
  <c r="I551" i="3" s="1"/>
  <c r="Q551" i="3" s="1"/>
  <c r="BE551" i="3" s="1"/>
  <c r="I552" i="3" a="1"/>
  <c r="I552" i="3" s="1"/>
  <c r="I553" i="3" a="1"/>
  <c r="I553" i="3" s="1"/>
  <c r="Q553" i="3" s="1"/>
  <c r="BE553" i="3" s="1"/>
  <c r="I554" i="3" a="1"/>
  <c r="I554" i="3" s="1"/>
  <c r="Q554" i="3" s="1"/>
  <c r="BE554" i="3" s="1"/>
  <c r="I555" i="3" a="1"/>
  <c r="I555" i="3" s="1"/>
  <c r="Q555" i="3" s="1"/>
  <c r="I556" i="3" a="1"/>
  <c r="I556" i="3" s="1"/>
  <c r="I557" i="3" a="1"/>
  <c r="I557" i="3" s="1"/>
  <c r="Q557" i="3" s="1"/>
  <c r="I558" i="3" a="1"/>
  <c r="I558" i="3" s="1"/>
  <c r="Q558" i="3" s="1"/>
  <c r="BE558" i="3" s="1"/>
  <c r="I559" i="3" a="1"/>
  <c r="I559" i="3" s="1"/>
  <c r="Q559" i="3" s="1"/>
  <c r="I560" i="3" a="1"/>
  <c r="I560" i="3" s="1"/>
  <c r="Q560" i="3" s="1"/>
  <c r="BE560" i="3" s="1"/>
  <c r="I561" i="3" a="1"/>
  <c r="I561" i="3" s="1"/>
  <c r="I562" i="3" a="1"/>
  <c r="I562" i="3" s="1"/>
  <c r="Q562" i="3" s="1"/>
  <c r="BE562" i="3" s="1"/>
  <c r="I563" i="3" a="1"/>
  <c r="I563" i="3" s="1"/>
  <c r="Q563" i="3" s="1"/>
  <c r="BE563" i="3" s="1"/>
  <c r="I564" i="3" a="1"/>
  <c r="I564" i="3" s="1"/>
  <c r="Q564" i="3" s="1"/>
  <c r="BE564" i="3" s="1"/>
  <c r="I565" i="3" a="1"/>
  <c r="I565" i="3" s="1"/>
  <c r="Q565" i="3" s="1"/>
  <c r="BE565" i="3" s="1"/>
  <c r="I566" i="3" a="1"/>
  <c r="I566" i="3" s="1"/>
  <c r="Q566" i="3" s="1"/>
  <c r="BE566" i="3" s="1"/>
  <c r="I567" i="3" a="1"/>
  <c r="I567" i="3" s="1"/>
  <c r="I568" i="3" a="1"/>
  <c r="I568" i="3" s="1"/>
  <c r="Y568" i="3" s="1"/>
  <c r="I569" i="3" a="1"/>
  <c r="I569" i="3" s="1"/>
  <c r="Q569" i="3" s="1"/>
  <c r="BE569" i="3" s="1"/>
  <c r="I570" i="3" a="1"/>
  <c r="I570" i="3" s="1"/>
  <c r="I571" i="3" a="1"/>
  <c r="I571" i="3" s="1"/>
  <c r="Q571" i="3" s="1"/>
  <c r="BE571" i="3" s="1"/>
  <c r="I572" i="3" a="1"/>
  <c r="I572" i="3" s="1"/>
  <c r="Y572" i="3" s="1"/>
  <c r="I573" i="3" a="1"/>
  <c r="I573" i="3" s="1"/>
  <c r="Q573" i="3" s="1"/>
  <c r="I574" i="3" a="1"/>
  <c r="I574" i="3" s="1"/>
  <c r="Q574" i="3" s="1"/>
  <c r="BE574" i="3" s="1"/>
  <c r="I575" i="3" a="1"/>
  <c r="I575" i="3" s="1"/>
  <c r="Q575" i="3" s="1"/>
  <c r="BE575" i="3" s="1"/>
  <c r="I576" i="3" a="1"/>
  <c r="I576" i="3" s="1"/>
  <c r="Q576" i="3" s="1"/>
  <c r="BE576" i="3" s="1"/>
  <c r="I577" i="3" a="1"/>
  <c r="I577" i="3" s="1"/>
  <c r="Q577" i="3" s="1"/>
  <c r="BE577" i="3" s="1"/>
  <c r="I578" i="3" a="1"/>
  <c r="I578" i="3" s="1"/>
  <c r="Q578" i="3" s="1"/>
  <c r="BE578" i="3" s="1"/>
  <c r="I579" i="3" a="1"/>
  <c r="I579" i="3" s="1"/>
  <c r="I580" i="3" a="1"/>
  <c r="I580" i="3" s="1"/>
  <c r="Y580" i="3" s="1"/>
  <c r="I581" i="3" a="1"/>
  <c r="I581" i="3" s="1"/>
  <c r="Q581" i="3" s="1"/>
  <c r="I582" i="3" a="1"/>
  <c r="I582" i="3" s="1"/>
  <c r="Q582" i="3" s="1"/>
  <c r="BE582" i="3" s="1"/>
  <c r="I583" i="3" a="1"/>
  <c r="I583" i="3" s="1"/>
  <c r="Q583" i="3" s="1"/>
  <c r="I584" i="3" a="1"/>
  <c r="I584" i="3" s="1"/>
  <c r="Q584" i="3" s="1"/>
  <c r="BE584" i="3" s="1"/>
  <c r="I585" i="3" a="1"/>
  <c r="I585" i="3" s="1"/>
  <c r="Q585" i="3" s="1"/>
  <c r="BE585" i="3" s="1"/>
  <c r="I586" i="3" a="1"/>
  <c r="I586" i="3" s="1"/>
  <c r="Q586" i="3" s="1"/>
  <c r="BE586" i="3" s="1"/>
  <c r="I587" i="3" a="1"/>
  <c r="I587" i="3" s="1"/>
  <c r="Q587" i="3" s="1"/>
  <c r="BE587" i="3" s="1"/>
  <c r="I588" i="3" a="1"/>
  <c r="I588" i="3" s="1"/>
  <c r="Q588" i="3" s="1"/>
  <c r="BE588" i="3" s="1"/>
  <c r="I589" i="3" a="1"/>
  <c r="I589" i="3" s="1"/>
  <c r="Q589" i="3" s="1"/>
  <c r="BE589" i="3" s="1"/>
  <c r="I590" i="3" a="1"/>
  <c r="I590" i="3" s="1"/>
  <c r="I591" i="3" a="1"/>
  <c r="I591" i="3" s="1"/>
  <c r="Q591" i="3" s="1"/>
  <c r="BE591" i="3" s="1"/>
  <c r="I592" i="3" a="1"/>
  <c r="I592" i="3" s="1"/>
  <c r="Q592" i="3"/>
  <c r="BE592" i="3" s="1"/>
  <c r="I593" i="3" a="1"/>
  <c r="I593" i="3" s="1"/>
  <c r="Q593" i="3" s="1"/>
  <c r="BE593" i="3" s="1"/>
  <c r="I594" i="3" a="1"/>
  <c r="I594" i="3" s="1"/>
  <c r="Q594" i="3" s="1"/>
  <c r="BE594" i="3" s="1"/>
  <c r="I595" i="3" a="1"/>
  <c r="I595" i="3" s="1"/>
  <c r="Q595" i="3" s="1"/>
  <c r="I596" i="3" a="1"/>
  <c r="I596" i="3" s="1"/>
  <c r="Q596" i="3" s="1"/>
  <c r="BE596" i="3" s="1"/>
  <c r="I597" i="3" a="1"/>
  <c r="I597" i="3" s="1"/>
  <c r="Q597" i="3" s="1"/>
  <c r="BE597" i="3" s="1"/>
  <c r="I598" i="3" a="1"/>
  <c r="I598" i="3" s="1"/>
  <c r="Q598" i="3" s="1"/>
  <c r="BE598" i="3" s="1"/>
  <c r="I599" i="3" a="1"/>
  <c r="I599" i="3" s="1"/>
  <c r="Q599" i="3" s="1"/>
  <c r="BE599" i="3" s="1"/>
  <c r="I600" i="3" a="1"/>
  <c r="I600" i="3" s="1"/>
  <c r="I601" i="3" a="1"/>
  <c r="I601" i="3" s="1"/>
  <c r="Q601" i="3" s="1"/>
  <c r="I602" i="3" a="1"/>
  <c r="I602" i="3" s="1"/>
  <c r="Q602" i="3" s="1"/>
  <c r="BE602" i="3" s="1"/>
  <c r="I603" i="3" a="1"/>
  <c r="I603" i="3" s="1"/>
  <c r="Q603" i="3" s="1"/>
  <c r="I604" i="3" a="1"/>
  <c r="I604" i="3" s="1"/>
  <c r="Q604" i="3" s="1"/>
  <c r="BE604" i="3" s="1"/>
  <c r="I605" i="3" a="1"/>
  <c r="I605" i="3" s="1"/>
  <c r="Q605" i="3" s="1"/>
  <c r="I606" i="3" a="1"/>
  <c r="I606" i="3"/>
  <c r="Q606" i="3" s="1"/>
  <c r="BE606" i="3" s="1"/>
  <c r="I607" i="3" a="1"/>
  <c r="I607" i="3" s="1"/>
  <c r="Q607" i="3" s="1"/>
  <c r="BE607" i="3" s="1"/>
  <c r="I608" i="3" a="1"/>
  <c r="I608" i="3" s="1"/>
  <c r="Q608" i="3" s="1"/>
  <c r="BE608" i="3" s="1"/>
  <c r="I609" i="3" a="1"/>
  <c r="I609" i="3" s="1"/>
  <c r="I610" i="3" a="1"/>
  <c r="I610" i="3" s="1"/>
  <c r="Q610" i="3" s="1"/>
  <c r="BE610" i="3" s="1"/>
  <c r="I611" i="3" a="1"/>
  <c r="I611" i="3" s="1"/>
  <c r="Q611" i="3" s="1"/>
  <c r="BE611" i="3" s="1"/>
  <c r="I612" i="3" a="1"/>
  <c r="I612" i="3" s="1"/>
  <c r="Q612" i="3" s="1"/>
  <c r="BE612" i="3" s="1"/>
  <c r="I613" i="3" a="1"/>
  <c r="I613" i="3" s="1"/>
  <c r="Q613" i="3" s="1"/>
  <c r="BE613" i="3" s="1"/>
  <c r="I614" i="3" a="1"/>
  <c r="I614" i="3" s="1"/>
  <c r="Q614" i="3" s="1"/>
  <c r="I615" i="3" a="1"/>
  <c r="I615" i="3" s="1"/>
  <c r="Q615" i="3" s="1"/>
  <c r="BE615" i="3" s="1"/>
  <c r="I616" i="3" a="1"/>
  <c r="I616" i="3" s="1"/>
  <c r="Q616" i="3" s="1"/>
  <c r="I617" i="3" a="1"/>
  <c r="I617" i="3" s="1"/>
  <c r="Q617" i="3" s="1"/>
  <c r="I618" i="3" a="1"/>
  <c r="I618" i="3" s="1"/>
  <c r="I619" i="3" a="1"/>
  <c r="I619" i="3" s="1"/>
  <c r="Q619" i="3" s="1"/>
  <c r="BE619" i="3" s="1"/>
  <c r="I620" i="3" a="1"/>
  <c r="I620" i="3" s="1"/>
  <c r="Q620" i="3" s="1"/>
  <c r="BE620" i="3" s="1"/>
  <c r="I621" i="3" a="1"/>
  <c r="I621" i="3" s="1"/>
  <c r="Q621" i="3" s="1"/>
  <c r="I622" i="3" a="1"/>
  <c r="I622" i="3" s="1"/>
  <c r="Q622" i="3" s="1"/>
  <c r="BE622" i="3" s="1"/>
  <c r="I623" i="3" a="1"/>
  <c r="I623" i="3" s="1"/>
  <c r="Q623" i="3" s="1"/>
  <c r="BE623" i="3" s="1"/>
  <c r="I624" i="3" a="1"/>
  <c r="I624" i="3" s="1"/>
  <c r="Q624" i="3" s="1"/>
  <c r="BE624" i="3" s="1"/>
  <c r="I625" i="3" a="1"/>
  <c r="I625" i="3" s="1"/>
  <c r="Q625" i="3" s="1"/>
  <c r="I626" i="3" a="1"/>
  <c r="I626" i="3" s="1"/>
  <c r="Q626" i="3" s="1"/>
  <c r="BE626" i="3" s="1"/>
  <c r="I627" i="3" a="1"/>
  <c r="I627" i="3" s="1"/>
  <c r="Q627" i="3" s="1"/>
  <c r="BE627" i="3" s="1"/>
  <c r="I628" i="3" a="1"/>
  <c r="I628" i="3" s="1"/>
  <c r="Q628" i="3" s="1"/>
  <c r="BE628" i="3" s="1"/>
  <c r="I629" i="3" a="1"/>
  <c r="I629" i="3" s="1"/>
  <c r="Q629" i="3" s="1"/>
  <c r="BE629" i="3" s="1"/>
  <c r="I630" i="3" a="1"/>
  <c r="I630" i="3" s="1"/>
  <c r="Q630" i="3" s="1"/>
  <c r="BE630" i="3" s="1"/>
  <c r="I631" i="3" a="1"/>
  <c r="I631" i="3" s="1"/>
  <c r="Q631" i="3" s="1"/>
  <c r="I632" i="3" a="1"/>
  <c r="I632" i="3" s="1"/>
  <c r="Q632" i="3" s="1"/>
  <c r="BE632" i="3" s="1"/>
  <c r="I633" i="3" a="1"/>
  <c r="I633" i="3" s="1"/>
  <c r="Q633" i="3" s="1"/>
  <c r="BE633" i="3" s="1"/>
  <c r="I634" i="3" a="1"/>
  <c r="I634" i="3" s="1"/>
  <c r="I635" i="3" a="1"/>
  <c r="I635" i="3" s="1"/>
  <c r="Q635" i="3" s="1"/>
  <c r="BE635" i="3" s="1"/>
  <c r="I636" i="3" a="1"/>
  <c r="I636" i="3" s="1"/>
  <c r="Q636" i="3" s="1"/>
  <c r="I637" i="3" a="1"/>
  <c r="I637" i="3" s="1"/>
  <c r="Q637" i="3" s="1"/>
  <c r="I638" i="3" a="1"/>
  <c r="I638" i="3" s="1"/>
  <c r="I639" i="3" a="1"/>
  <c r="I639" i="3" s="1"/>
  <c r="Q639" i="3" s="1"/>
  <c r="BE639" i="3" s="1"/>
  <c r="I640" i="3" a="1"/>
  <c r="I640" i="3" s="1"/>
  <c r="Q640" i="3" s="1"/>
  <c r="I641" i="3" a="1"/>
  <c r="I641" i="3" s="1"/>
  <c r="Q641" i="3" s="1"/>
  <c r="I642" i="3" a="1"/>
  <c r="I642" i="3" s="1"/>
  <c r="Q642" i="3" s="1"/>
  <c r="BE642" i="3" s="1"/>
  <c r="I643" i="3" a="1"/>
  <c r="I643" i="3" s="1"/>
  <c r="Q643" i="3" s="1"/>
  <c r="BE643" i="3" s="1"/>
  <c r="I644" i="3" a="1"/>
  <c r="I644" i="3" s="1"/>
  <c r="Q644" i="3" s="1"/>
  <c r="BE644" i="3" s="1"/>
  <c r="I645" i="3" a="1"/>
  <c r="I645" i="3" s="1"/>
  <c r="I646" i="3" a="1"/>
  <c r="I646" i="3" s="1"/>
  <c r="Q646" i="3" s="1"/>
  <c r="BE646" i="3" s="1"/>
  <c r="I647" i="3" a="1"/>
  <c r="I647" i="3" s="1"/>
  <c r="Q647" i="3" s="1"/>
  <c r="BE647" i="3" s="1"/>
  <c r="I648" i="3" a="1"/>
  <c r="I648" i="3" s="1"/>
  <c r="I649" i="3" a="1"/>
  <c r="I649" i="3" s="1"/>
  <c r="Q649" i="3" s="1"/>
  <c r="BE649" i="3" s="1"/>
  <c r="I650" i="3" a="1"/>
  <c r="I650" i="3" s="1"/>
  <c r="Q650" i="3" s="1"/>
  <c r="BE650" i="3" s="1"/>
  <c r="I651" i="3" a="1"/>
  <c r="I651" i="3" s="1"/>
  <c r="Q651" i="3" s="1"/>
  <c r="I652" i="3" a="1"/>
  <c r="I652" i="3" s="1"/>
  <c r="Q652" i="3"/>
  <c r="BE652" i="3" s="1"/>
  <c r="I653" i="3" a="1"/>
  <c r="I653" i="3" s="1"/>
  <c r="Q653" i="3" s="1"/>
  <c r="BE653" i="3" s="1"/>
  <c r="I654" i="3" a="1"/>
  <c r="I654" i="3" s="1"/>
  <c r="Q654" i="3" s="1"/>
  <c r="BE654" i="3" s="1"/>
  <c r="I655" i="3" a="1"/>
  <c r="I655" i="3" s="1"/>
  <c r="Q655" i="3" s="1"/>
  <c r="BE655" i="3" s="1"/>
  <c r="I656" i="3" a="1"/>
  <c r="I656" i="3" s="1"/>
  <c r="I657" i="3" a="1"/>
  <c r="I657" i="3" s="1"/>
  <c r="I658" i="3" a="1"/>
  <c r="I658" i="3" s="1"/>
  <c r="Q658" i="3" s="1"/>
  <c r="BE658" i="3" s="1"/>
  <c r="I659" i="3" a="1"/>
  <c r="I659" i="3" s="1"/>
  <c r="Q659" i="3" s="1"/>
  <c r="BE659" i="3" s="1"/>
  <c r="I660" i="3" a="1"/>
  <c r="I660" i="3" s="1"/>
  <c r="Q660" i="3" s="1"/>
  <c r="BE660" i="3" s="1"/>
  <c r="I661" i="3" a="1"/>
  <c r="I661" i="3" s="1"/>
  <c r="Q661" i="3" s="1"/>
  <c r="I662" i="3" a="1"/>
  <c r="I662" i="3" s="1"/>
  <c r="Q662" i="3" s="1"/>
  <c r="BE662" i="3" s="1"/>
  <c r="I663" i="3" a="1"/>
  <c r="I663" i="3" s="1"/>
  <c r="Q663" i="3" s="1"/>
  <c r="I664" i="3" a="1"/>
  <c r="I664" i="3" s="1"/>
  <c r="Y664" i="3" s="1"/>
  <c r="I665" i="3" a="1"/>
  <c r="I665" i="3" s="1"/>
  <c r="Q665" i="3" s="1"/>
  <c r="BE665" i="3" s="1"/>
  <c r="I666" i="3" a="1"/>
  <c r="I666" i="3" s="1"/>
  <c r="I667" i="3" a="1"/>
  <c r="I667" i="3" s="1"/>
  <c r="Q667" i="3" s="1"/>
  <c r="BE667" i="3" s="1"/>
  <c r="I668" i="3" a="1"/>
  <c r="I668" i="3" s="1"/>
  <c r="Q668" i="3" s="1"/>
  <c r="BE668" i="3" s="1"/>
  <c r="I669" i="3" a="1"/>
  <c r="I669" i="3" s="1"/>
  <c r="Q669" i="3" s="1"/>
  <c r="BE669" i="3" s="1"/>
  <c r="I670" i="3" a="1"/>
  <c r="I670" i="3" s="1"/>
  <c r="Q670" i="3" s="1"/>
  <c r="BE670" i="3" s="1"/>
  <c r="I671" i="3" a="1"/>
  <c r="I671" i="3" s="1"/>
  <c r="Q671" i="3" s="1"/>
  <c r="BE671" i="3" s="1"/>
  <c r="I672" i="3" a="1"/>
  <c r="I672" i="3" s="1"/>
  <c r="Q672" i="3" s="1"/>
  <c r="I673" i="3" a="1"/>
  <c r="I673" i="3" s="1"/>
  <c r="Q673" i="3" s="1"/>
  <c r="BE673" i="3" s="1"/>
  <c r="I674" i="3" a="1"/>
  <c r="I674" i="3" s="1"/>
  <c r="Y674" i="3" s="1"/>
  <c r="I675" i="3" a="1"/>
  <c r="I675" i="3" s="1"/>
  <c r="Q675" i="3" s="1"/>
  <c r="BE675" i="3" s="1"/>
  <c r="I676" i="3" a="1"/>
  <c r="I676" i="3" s="1"/>
  <c r="Q676" i="3" s="1"/>
  <c r="BE676" i="3" s="1"/>
  <c r="I677" i="3" a="1"/>
  <c r="I677" i="3" s="1"/>
  <c r="I678" i="3" a="1"/>
  <c r="I678" i="3" s="1"/>
  <c r="Q678" i="3" s="1"/>
  <c r="BE678" i="3" s="1"/>
  <c r="I679" i="3" a="1"/>
  <c r="I679" i="3" s="1"/>
  <c r="Q679" i="3" s="1"/>
  <c r="BE679" i="3" s="1"/>
  <c r="I680" i="3" a="1"/>
  <c r="I680" i="3" s="1"/>
  <c r="Q680" i="3" s="1"/>
  <c r="I681" i="3" a="1"/>
  <c r="I681" i="3" s="1"/>
  <c r="Q681" i="3" s="1"/>
  <c r="BE681" i="3" s="1"/>
  <c r="I682" i="3" a="1"/>
  <c r="I682" i="3" s="1"/>
  <c r="I683" i="3" a="1"/>
  <c r="I683" i="3" s="1"/>
  <c r="Q683" i="3" s="1"/>
  <c r="BE683" i="3" s="1"/>
  <c r="I684" i="3" a="1"/>
  <c r="I684" i="3" s="1"/>
  <c r="Q684" i="3" s="1"/>
  <c r="I685" i="3" a="1"/>
  <c r="I685" i="3" s="1"/>
  <c r="Q685" i="3" s="1"/>
  <c r="BE685" i="3" s="1"/>
  <c r="I686" i="3" a="1"/>
  <c r="I686" i="3" s="1"/>
  <c r="Q686" i="3" s="1"/>
  <c r="I687" i="3" a="1"/>
  <c r="I687" i="3" s="1"/>
  <c r="Q687" i="3" s="1"/>
  <c r="BE687" i="3" s="1"/>
  <c r="I688" i="3" a="1"/>
  <c r="I688" i="3" s="1"/>
  <c r="I689" i="3" a="1"/>
  <c r="I689" i="3" s="1"/>
  <c r="Q689" i="3" s="1"/>
  <c r="BE689" i="3" s="1"/>
  <c r="I690" i="3" a="1"/>
  <c r="I690" i="3" s="1"/>
  <c r="Q690" i="3" s="1"/>
  <c r="BE690" i="3" s="1"/>
  <c r="I691" i="3" a="1"/>
  <c r="I691" i="3" s="1"/>
  <c r="Q691" i="3" s="1"/>
  <c r="BE691" i="3" s="1"/>
  <c r="I692" i="3" a="1"/>
  <c r="I692" i="3" s="1"/>
  <c r="Q692" i="3" s="1"/>
  <c r="BE692" i="3" s="1"/>
  <c r="I693" i="3" a="1"/>
  <c r="I693" i="3" s="1"/>
  <c r="Q693" i="3" s="1"/>
  <c r="BE693" i="3" s="1"/>
  <c r="I694" i="3" a="1"/>
  <c r="I694" i="3" s="1"/>
  <c r="I695" i="3" a="1"/>
  <c r="I695" i="3" s="1"/>
  <c r="Q695" i="3" s="1"/>
  <c r="BE695" i="3" s="1"/>
  <c r="I696" i="3" a="1"/>
  <c r="I696" i="3" s="1"/>
  <c r="Q696" i="3" s="1"/>
  <c r="I697" i="3" a="1"/>
  <c r="I697" i="3" s="1"/>
  <c r="Q697" i="3" s="1"/>
  <c r="BE697" i="3" s="1"/>
  <c r="I698" i="3" a="1"/>
  <c r="I698" i="3" s="1"/>
  <c r="I699" i="3" a="1"/>
  <c r="I699" i="3" s="1"/>
  <c r="Q699" i="3" s="1"/>
  <c r="BE699" i="3" s="1"/>
  <c r="I700" i="3" a="1"/>
  <c r="I700" i="3" s="1"/>
  <c r="Q700" i="3" s="1"/>
  <c r="I701" i="3" a="1"/>
  <c r="I701" i="3" s="1"/>
  <c r="Q701" i="3" s="1"/>
  <c r="BE701" i="3" s="1"/>
  <c r="I702" i="3" a="1"/>
  <c r="I702" i="3" s="1"/>
  <c r="Q702" i="3" s="1"/>
  <c r="BE702" i="3" s="1"/>
  <c r="I703" i="3" a="1"/>
  <c r="I703" i="3" s="1"/>
  <c r="Q703" i="3" s="1"/>
  <c r="BE703" i="3" s="1"/>
  <c r="I704" i="3" a="1"/>
  <c r="I704" i="3" s="1"/>
  <c r="Q704" i="3" s="1"/>
  <c r="BE704" i="3" s="1"/>
  <c r="I705" i="3" a="1"/>
  <c r="I705" i="3" s="1"/>
  <c r="Q705" i="3" s="1"/>
  <c r="BE705" i="3" s="1"/>
  <c r="I706" i="3" a="1"/>
  <c r="I706" i="3" s="1"/>
  <c r="Q706" i="3" s="1"/>
  <c r="BE706" i="3" s="1"/>
  <c r="I707" i="3" a="1"/>
  <c r="I707" i="3" s="1"/>
  <c r="Q707" i="3" s="1"/>
  <c r="BE707" i="3" s="1"/>
  <c r="I708" i="3" a="1"/>
  <c r="I708" i="3" s="1"/>
  <c r="Q708" i="3" s="1"/>
  <c r="BE708" i="3" s="1"/>
  <c r="I709" i="3" a="1"/>
  <c r="I709" i="3" s="1"/>
  <c r="Q709" i="3" s="1"/>
  <c r="BE709" i="3" s="1"/>
  <c r="I710" i="3" a="1"/>
  <c r="I710" i="3" s="1"/>
  <c r="Q710" i="3" s="1"/>
  <c r="I711" i="3" a="1"/>
  <c r="I711" i="3" s="1"/>
  <c r="Y711" i="3" s="1"/>
  <c r="I712" i="3" a="1"/>
  <c r="I712" i="3" s="1"/>
  <c r="Q712" i="3" s="1"/>
  <c r="BE712" i="3" s="1"/>
  <c r="I713" i="3" a="1"/>
  <c r="I713" i="3" s="1"/>
  <c r="Y713" i="3" s="1"/>
  <c r="I714" i="3" a="1"/>
  <c r="I714" i="3" s="1"/>
  <c r="Q714" i="3" s="1"/>
  <c r="BE714" i="3" s="1"/>
  <c r="I715" i="3" a="1"/>
  <c r="I715" i="3" s="1"/>
  <c r="Q715" i="3" s="1"/>
  <c r="I716" i="3" a="1"/>
  <c r="I716" i="3" s="1"/>
  <c r="Q716" i="3" s="1"/>
  <c r="I717" i="3" a="1"/>
  <c r="I717" i="3" s="1"/>
  <c r="Q717" i="3" s="1"/>
  <c r="BE717" i="3" s="1"/>
  <c r="I718" i="3" a="1"/>
  <c r="I718" i="3" s="1"/>
  <c r="Q718" i="3" s="1"/>
  <c r="BE718" i="3" s="1"/>
  <c r="I719" i="3" a="1"/>
  <c r="I719" i="3" s="1"/>
  <c r="Q719" i="3" s="1"/>
  <c r="BE719" i="3" s="1"/>
  <c r="I720" i="3" a="1"/>
  <c r="I720" i="3" s="1"/>
  <c r="I721" i="3" a="1"/>
  <c r="I721" i="3" s="1"/>
  <c r="Q721" i="3" s="1"/>
  <c r="BE721" i="3" s="1"/>
  <c r="I722" i="3" a="1"/>
  <c r="I722" i="3" s="1"/>
  <c r="I723" i="3" a="1"/>
  <c r="I723" i="3" s="1"/>
  <c r="Q723" i="3" s="1"/>
  <c r="BE723" i="3" s="1"/>
  <c r="I724" i="3" a="1"/>
  <c r="I724" i="3" s="1"/>
  <c r="Y724" i="3" s="1"/>
  <c r="I725" i="3" a="1"/>
  <c r="I725" i="3" s="1"/>
  <c r="Q725" i="3" s="1"/>
  <c r="BE725" i="3" s="1"/>
  <c r="I726" i="3" a="1"/>
  <c r="I726" i="3" s="1"/>
  <c r="I727" i="3" a="1"/>
  <c r="I727" i="3" s="1"/>
  <c r="Q727" i="3" s="1"/>
  <c r="BE727" i="3" s="1"/>
  <c r="I728" i="3" a="1"/>
  <c r="I728" i="3" s="1"/>
  <c r="Q728" i="3" s="1"/>
  <c r="BE728" i="3" s="1"/>
  <c r="I729" i="3" a="1"/>
  <c r="I729" i="3" s="1"/>
  <c r="Q729" i="3" s="1"/>
  <c r="BE729" i="3" s="1"/>
  <c r="I730" i="3" a="1"/>
  <c r="I730" i="3" s="1"/>
  <c r="Q730" i="3" s="1"/>
  <c r="BE730" i="3" s="1"/>
  <c r="I731" i="3" a="1"/>
  <c r="I731" i="3" s="1"/>
  <c r="Y731" i="3" s="1"/>
  <c r="I732" i="3" a="1"/>
  <c r="I732" i="3" s="1"/>
  <c r="Q732" i="3" s="1"/>
  <c r="BE732" i="3" s="1"/>
  <c r="I733" i="3" a="1"/>
  <c r="I733" i="3" s="1"/>
  <c r="Q733" i="3" s="1"/>
  <c r="BE733" i="3" s="1"/>
  <c r="I734" i="3" a="1"/>
  <c r="I734" i="3" s="1"/>
  <c r="Q734" i="3" s="1"/>
  <c r="BE734" i="3" s="1"/>
  <c r="I735" i="3" a="1"/>
  <c r="I735" i="3" s="1"/>
  <c r="Q735" i="3" s="1"/>
  <c r="BE735" i="3" s="1"/>
  <c r="I736" i="3" a="1"/>
  <c r="I736" i="3" s="1"/>
  <c r="Q736" i="3" s="1"/>
  <c r="I737" i="3" a="1"/>
  <c r="I737" i="3" s="1"/>
  <c r="Q737" i="3" s="1"/>
  <c r="BE737" i="3" s="1"/>
  <c r="I738" i="3" a="1"/>
  <c r="I738" i="3" s="1"/>
  <c r="Q738" i="3" s="1"/>
  <c r="BE738" i="3" s="1"/>
  <c r="I739" i="3" a="1"/>
  <c r="I739" i="3" s="1"/>
  <c r="Q739" i="3" s="1"/>
  <c r="I740" i="3" a="1"/>
  <c r="I740" i="3" s="1"/>
  <c r="Q740" i="3" s="1"/>
  <c r="BE740" i="3" s="1"/>
  <c r="I741" i="3" a="1"/>
  <c r="I741" i="3" s="1"/>
  <c r="Q741" i="3" s="1"/>
  <c r="BE741" i="3" s="1"/>
  <c r="I742" i="3" a="1"/>
  <c r="I742" i="3" s="1"/>
  <c r="I743" i="3" a="1"/>
  <c r="I743" i="3" s="1"/>
  <c r="Q743" i="3" s="1"/>
  <c r="BE743" i="3" s="1"/>
  <c r="I744" i="3" a="1"/>
  <c r="I744" i="3" s="1"/>
  <c r="Q744" i="3" s="1"/>
  <c r="I745" i="3" a="1"/>
  <c r="I745" i="3" s="1"/>
  <c r="Q745" i="3" s="1"/>
  <c r="BE745" i="3" s="1"/>
  <c r="I746" i="3" a="1"/>
  <c r="I746" i="3" s="1"/>
  <c r="Q746" i="3" s="1"/>
  <c r="BE746" i="3" s="1"/>
  <c r="I747" i="3" a="1"/>
  <c r="I747" i="3" s="1"/>
  <c r="Q747" i="3" s="1"/>
  <c r="BE747" i="3" s="1"/>
  <c r="I748" i="3" a="1"/>
  <c r="I748" i="3" s="1"/>
  <c r="Q748" i="3" s="1"/>
  <c r="BE748" i="3" s="1"/>
  <c r="I749" i="3" a="1"/>
  <c r="I749" i="3" s="1"/>
  <c r="Q749" i="3" s="1"/>
  <c r="BE749" i="3" s="1"/>
  <c r="I750" i="3" a="1"/>
  <c r="I750" i="3" s="1"/>
  <c r="I751" i="3" a="1"/>
  <c r="I751" i="3" s="1"/>
  <c r="I752" i="3" a="1"/>
  <c r="I752" i="3" s="1"/>
  <c r="Q752" i="3" s="1"/>
  <c r="BE752" i="3" s="1"/>
  <c r="I753" i="3" a="1"/>
  <c r="I753" i="3" s="1"/>
  <c r="Q753" i="3" s="1"/>
  <c r="BE753" i="3" s="1"/>
  <c r="I754" i="3" a="1"/>
  <c r="I754" i="3" s="1"/>
  <c r="Q754" i="3" s="1"/>
  <c r="BE754" i="3" s="1"/>
  <c r="I755" i="3" a="1"/>
  <c r="I755" i="3" s="1"/>
  <c r="Q755" i="3" s="1"/>
  <c r="BE755" i="3" s="1"/>
  <c r="I756" i="3" a="1"/>
  <c r="I756" i="3" s="1"/>
  <c r="I757" i="3" a="1"/>
  <c r="I757" i="3" s="1"/>
  <c r="Q757" i="3" s="1"/>
  <c r="BE757" i="3" s="1"/>
  <c r="I758" i="3" a="1"/>
  <c r="I758" i="3" s="1"/>
  <c r="Q758" i="3" s="1"/>
  <c r="BE758" i="3" s="1"/>
  <c r="I759" i="3" a="1"/>
  <c r="I759" i="3" s="1"/>
  <c r="Q759" i="3" s="1"/>
  <c r="BE759" i="3" s="1"/>
  <c r="I760" i="3" a="1"/>
  <c r="I760" i="3" s="1"/>
  <c r="Q760" i="3" s="1"/>
  <c r="BE760" i="3" s="1"/>
  <c r="I761" i="3" a="1"/>
  <c r="I761" i="3" s="1"/>
  <c r="Q761" i="3" s="1"/>
  <c r="BE761" i="3" s="1"/>
  <c r="I762" i="3" a="1"/>
  <c r="I762" i="3" s="1"/>
  <c r="Q762" i="3" s="1"/>
  <c r="BE762" i="3" s="1"/>
  <c r="I763" i="3" a="1"/>
  <c r="I763" i="3" s="1"/>
  <c r="I764" i="3" a="1"/>
  <c r="I764" i="3" s="1"/>
  <c r="I765" i="3" a="1"/>
  <c r="I765" i="3" s="1"/>
  <c r="Q765" i="3" s="1"/>
  <c r="BE765" i="3" s="1"/>
  <c r="I766" i="3" a="1"/>
  <c r="I766" i="3" s="1"/>
  <c r="I767" i="3" a="1"/>
  <c r="I767" i="3" s="1"/>
  <c r="Q767" i="3" s="1"/>
  <c r="BE767" i="3" s="1"/>
  <c r="I768" i="3" a="1"/>
  <c r="I768" i="3" s="1"/>
  <c r="Q768" i="3" s="1"/>
  <c r="BE768" i="3" s="1"/>
  <c r="I769" i="3" a="1"/>
  <c r="I769" i="3" s="1"/>
  <c r="Q769" i="3" s="1"/>
  <c r="BE769" i="3" s="1"/>
  <c r="I770" i="3" a="1"/>
  <c r="I770" i="3" s="1"/>
  <c r="Q770" i="3" s="1"/>
  <c r="I771" i="3" a="1"/>
  <c r="I771" i="3" s="1"/>
  <c r="Q771" i="3" s="1"/>
  <c r="BE771" i="3" s="1"/>
  <c r="I772" i="3" a="1"/>
  <c r="I772" i="3" s="1"/>
  <c r="I773" i="3" a="1"/>
  <c r="I773" i="3" s="1"/>
  <c r="I774" i="3" a="1"/>
  <c r="I774" i="3" s="1"/>
  <c r="I775" i="3" a="1"/>
  <c r="I775" i="3" s="1"/>
  <c r="Q775" i="3" s="1"/>
  <c r="I776" i="3" a="1"/>
  <c r="I776" i="3" s="1"/>
  <c r="I777" i="3" a="1"/>
  <c r="I777" i="3" s="1"/>
  <c r="Q777" i="3" s="1"/>
  <c r="BE777" i="3" s="1"/>
  <c r="I778" i="3" a="1"/>
  <c r="I778" i="3" s="1"/>
  <c r="I779" i="3" a="1"/>
  <c r="I779" i="3" s="1"/>
  <c r="I780" i="3" a="1"/>
  <c r="I780" i="3" s="1"/>
  <c r="Q780" i="3" s="1"/>
  <c r="BE780" i="3" s="1"/>
  <c r="I781" i="3" a="1"/>
  <c r="I781" i="3" s="1"/>
  <c r="Q781" i="3" s="1"/>
  <c r="BE781" i="3" s="1"/>
  <c r="I782" i="3" a="1"/>
  <c r="I782" i="3" s="1"/>
  <c r="Q782" i="3" s="1"/>
  <c r="BE782" i="3" s="1"/>
  <c r="I783" i="3" a="1"/>
  <c r="I783" i="3" s="1"/>
  <c r="Q783" i="3" s="1"/>
  <c r="BE783" i="3" s="1"/>
  <c r="I784" i="3" a="1"/>
  <c r="I784" i="3" s="1"/>
  <c r="Q784" i="3" s="1"/>
  <c r="I785" i="3" a="1"/>
  <c r="I785" i="3" s="1"/>
  <c r="I786" i="3" a="1"/>
  <c r="I786" i="3" s="1"/>
  <c r="I787" i="3" a="1"/>
  <c r="I787" i="3" s="1"/>
  <c r="I788" i="3" a="1"/>
  <c r="I788" i="3" s="1"/>
  <c r="Q788" i="3" s="1"/>
  <c r="BE788" i="3" s="1"/>
  <c r="I789" i="3" a="1"/>
  <c r="I789" i="3" s="1"/>
  <c r="Q789" i="3" s="1"/>
  <c r="BE789" i="3" s="1"/>
  <c r="I790" i="3" a="1"/>
  <c r="I790" i="3" s="1"/>
  <c r="Q790" i="3" s="1"/>
  <c r="BE790" i="3" s="1"/>
  <c r="I791" i="3" a="1"/>
  <c r="I791" i="3" s="1"/>
  <c r="Q791" i="3" s="1"/>
  <c r="BE791" i="3" s="1"/>
  <c r="I792" i="3" a="1"/>
  <c r="I792" i="3" s="1"/>
  <c r="Q792" i="3" s="1"/>
  <c r="BE792" i="3" s="1"/>
  <c r="I793" i="3" a="1"/>
  <c r="I793" i="3" s="1"/>
  <c r="Q793" i="3" s="1"/>
  <c r="BE793" i="3" s="1"/>
  <c r="I794" i="3" a="1"/>
  <c r="I794" i="3" s="1"/>
  <c r="I795" i="3" a="1"/>
  <c r="I795" i="3" s="1"/>
  <c r="Q795" i="3" s="1"/>
  <c r="BE795" i="3" s="1"/>
  <c r="I796" i="3" a="1"/>
  <c r="I796" i="3" s="1"/>
  <c r="Q796" i="3" s="1"/>
  <c r="BE796" i="3" s="1"/>
  <c r="I797" i="3" a="1"/>
  <c r="I797" i="3" s="1"/>
  <c r="Q797" i="3" s="1"/>
  <c r="BE797" i="3" s="1"/>
  <c r="I798" i="3" a="1"/>
  <c r="I798" i="3" s="1"/>
  <c r="Y798" i="3" s="1"/>
  <c r="I799" i="3" a="1"/>
  <c r="I799" i="3" s="1"/>
  <c r="I800" i="3" a="1"/>
  <c r="I800" i="3" s="1"/>
  <c r="Q800" i="3" s="1"/>
  <c r="BE800" i="3" s="1"/>
  <c r="I801" i="3" a="1"/>
  <c r="I801" i="3" s="1"/>
  <c r="Y801" i="3" s="1"/>
  <c r="I802" i="3" a="1"/>
  <c r="I802" i="3" s="1"/>
  <c r="Q802" i="3" s="1"/>
  <c r="BE802" i="3" s="1"/>
  <c r="I803" i="3" a="1"/>
  <c r="I803" i="3" s="1"/>
  <c r="Q803" i="3" s="1"/>
  <c r="BE803" i="3" s="1"/>
  <c r="I804" i="3" a="1"/>
  <c r="I804" i="3" s="1"/>
  <c r="I805" i="3" a="1"/>
  <c r="I805" i="3" s="1"/>
  <c r="I806" i="3" a="1"/>
  <c r="I806" i="3" s="1"/>
  <c r="Q806" i="3" s="1"/>
  <c r="BE806" i="3" s="1"/>
  <c r="I807" i="3" a="1"/>
  <c r="I807" i="3" s="1"/>
  <c r="Q807" i="3" s="1"/>
  <c r="BE807" i="3" s="1"/>
  <c r="I808" i="3" a="1"/>
  <c r="I808" i="3" s="1"/>
  <c r="Q808" i="3" s="1"/>
  <c r="I809" i="3" a="1"/>
  <c r="I809" i="3" s="1"/>
  <c r="Q809" i="3" s="1"/>
  <c r="BE809" i="3" s="1"/>
  <c r="I810" i="3" a="1"/>
  <c r="I810" i="3" s="1"/>
  <c r="I811" i="3" a="1"/>
  <c r="I811" i="3" s="1"/>
  <c r="I812" i="3" a="1"/>
  <c r="I812" i="3" s="1"/>
  <c r="I813" i="3" a="1"/>
  <c r="I813" i="3" s="1"/>
  <c r="I814" i="3" a="1"/>
  <c r="I814" i="3"/>
  <c r="I815" i="3" a="1"/>
  <c r="I815" i="3" s="1"/>
  <c r="Q815" i="3" s="1"/>
  <c r="BE815" i="3" s="1"/>
  <c r="I816" i="3" a="1"/>
  <c r="I816" i="3" s="1"/>
  <c r="I817" i="3" a="1"/>
  <c r="I817" i="3" s="1"/>
  <c r="Q817" i="3" s="1"/>
  <c r="BE817" i="3" s="1"/>
  <c r="I818" i="3" a="1"/>
  <c r="I818" i="3" s="1"/>
  <c r="I819" i="3" a="1"/>
  <c r="I819" i="3" s="1"/>
  <c r="Q819" i="3" s="1"/>
  <c r="BE819" i="3" s="1"/>
  <c r="I820" i="3" a="1"/>
  <c r="I820" i="3" s="1"/>
  <c r="I821" i="3" a="1"/>
  <c r="I821" i="3" s="1"/>
  <c r="Q821" i="3" s="1"/>
  <c r="BE821" i="3" s="1"/>
  <c r="I822" i="3" a="1"/>
  <c r="I822" i="3" s="1"/>
  <c r="Q822" i="3" s="1"/>
  <c r="BE822" i="3" s="1"/>
  <c r="I823" i="3" a="1"/>
  <c r="I823" i="3" s="1"/>
  <c r="I824" i="3" a="1"/>
  <c r="I824" i="3" s="1"/>
  <c r="I825" i="3" a="1"/>
  <c r="I825" i="3" s="1"/>
  <c r="Y825" i="3" s="1"/>
  <c r="I826" i="3" a="1"/>
  <c r="I826" i="3" s="1"/>
  <c r="I827" i="3" a="1"/>
  <c r="I827" i="3" s="1"/>
  <c r="I828" i="3" a="1"/>
  <c r="I828" i="3" s="1"/>
  <c r="Q828" i="3" s="1"/>
  <c r="BE828" i="3" s="1"/>
  <c r="I829" i="3" a="1"/>
  <c r="I829" i="3" s="1"/>
  <c r="Q829" i="3" s="1"/>
  <c r="BE829" i="3" s="1"/>
  <c r="I830" i="3" a="1"/>
  <c r="I830" i="3" s="1"/>
  <c r="Q830" i="3" s="1"/>
  <c r="BE830" i="3" s="1"/>
  <c r="I831" i="3" a="1"/>
  <c r="I831" i="3" s="1"/>
  <c r="Q831" i="3" s="1"/>
  <c r="I832" i="3" a="1"/>
  <c r="I832" i="3" s="1"/>
  <c r="Q832" i="3" s="1"/>
  <c r="I833" i="3" a="1"/>
  <c r="I833" i="3" s="1"/>
  <c r="Q833" i="3" s="1"/>
  <c r="BE833" i="3" s="1"/>
  <c r="I834" i="3" a="1"/>
  <c r="I834" i="3" s="1"/>
  <c r="Q834" i="3" s="1"/>
  <c r="BE834" i="3" s="1"/>
  <c r="I835" i="3" a="1"/>
  <c r="I835" i="3" s="1"/>
  <c r="I836" i="3" a="1"/>
  <c r="I836" i="3" s="1"/>
  <c r="I837" i="3" a="1"/>
  <c r="I837" i="3" s="1"/>
  <c r="Q837" i="3" s="1"/>
  <c r="BE837" i="3" s="1"/>
  <c r="I838" i="3" a="1"/>
  <c r="I838" i="3" s="1"/>
  <c r="Y838" i="3" s="1"/>
  <c r="I839" i="3" a="1"/>
  <c r="I839" i="3" s="1"/>
  <c r="Y839" i="3" s="1"/>
  <c r="I840" i="3" a="1"/>
  <c r="I840" i="3" s="1"/>
  <c r="I841" i="3" a="1"/>
  <c r="I841" i="3" s="1"/>
  <c r="Q841" i="3" s="1"/>
  <c r="BE841" i="3" s="1"/>
  <c r="I842" i="3" a="1"/>
  <c r="I842" i="3" s="1"/>
  <c r="I843" i="3" a="1"/>
  <c r="I843" i="3" s="1"/>
  <c r="I844" i="3" a="1"/>
  <c r="I844" i="3" s="1"/>
  <c r="Q844" i="3" s="1"/>
  <c r="BE844" i="3" s="1"/>
  <c r="I845" i="3" a="1"/>
  <c r="I845" i="3" s="1"/>
  <c r="I846" i="3" a="1"/>
  <c r="I846" i="3" s="1"/>
  <c r="Q846" i="3" s="1"/>
  <c r="BE846" i="3" s="1"/>
  <c r="I847" i="3" a="1"/>
  <c r="I847" i="3" s="1"/>
  <c r="Q847" i="3" s="1"/>
  <c r="BE847" i="3" s="1"/>
  <c r="I848" i="3" a="1"/>
  <c r="I848" i="3" s="1"/>
  <c r="I849" i="3" a="1"/>
  <c r="I849" i="3" s="1"/>
  <c r="Q849" i="3" s="1"/>
  <c r="BE849" i="3" s="1"/>
  <c r="I850" i="3" a="1"/>
  <c r="I850" i="3" s="1"/>
  <c r="Q850" i="3" s="1"/>
  <c r="BE850" i="3" s="1"/>
  <c r="I851" i="3" a="1"/>
  <c r="I851" i="3" s="1"/>
  <c r="Y851" i="3" s="1"/>
  <c r="I852" i="3" a="1"/>
  <c r="I852" i="3" s="1"/>
  <c r="Y852" i="3" s="1"/>
  <c r="I853" i="3" a="1"/>
  <c r="I853" i="3" s="1"/>
  <c r="Y853" i="3" s="1"/>
  <c r="I854" i="3" a="1"/>
  <c r="I854" i="3" s="1"/>
  <c r="Q854" i="3" s="1"/>
  <c r="BE854" i="3" s="1"/>
  <c r="I855" i="3" a="1"/>
  <c r="I855" i="3" s="1"/>
  <c r="I856" i="3" a="1"/>
  <c r="I856" i="3" s="1"/>
  <c r="I857" i="3" a="1"/>
  <c r="I857" i="3" s="1"/>
  <c r="Q857" i="3" s="1"/>
  <c r="BE857" i="3" s="1"/>
  <c r="I858" i="3" a="1"/>
  <c r="I858" i="3" s="1"/>
  <c r="I859" i="3" a="1"/>
  <c r="I859" i="3" s="1"/>
  <c r="Q859" i="3" s="1"/>
  <c r="BE859" i="3" s="1"/>
  <c r="I860" i="3" a="1"/>
  <c r="I860" i="3" s="1"/>
  <c r="Q860" i="3" s="1"/>
  <c r="BE860" i="3" s="1"/>
  <c r="I861" i="3" a="1"/>
  <c r="I861" i="3" s="1"/>
  <c r="Q861" i="3" s="1"/>
  <c r="BE861" i="3" s="1"/>
  <c r="I862" i="3" a="1"/>
  <c r="I862" i="3" s="1"/>
  <c r="I863" i="3" a="1"/>
  <c r="I863" i="3" s="1"/>
  <c r="Q863" i="3" s="1"/>
  <c r="BE863" i="3" s="1"/>
  <c r="I864" i="3" a="1"/>
  <c r="I864" i="3" s="1"/>
  <c r="Y864" i="3" s="1"/>
  <c r="I865" i="3" a="1"/>
  <c r="I865" i="3" s="1"/>
  <c r="I866" i="3" a="1"/>
  <c r="I866" i="3" s="1"/>
  <c r="I867" i="3" a="1"/>
  <c r="I867" i="3" s="1"/>
  <c r="Q867" i="3" s="1"/>
  <c r="BE867" i="3" s="1"/>
  <c r="I868" i="3" a="1"/>
  <c r="I868" i="3" s="1"/>
  <c r="Q868" i="3" s="1"/>
  <c r="BE868" i="3" s="1"/>
  <c r="I869" i="3" a="1"/>
  <c r="I869" i="3" s="1"/>
  <c r="Q869" i="3" s="1"/>
  <c r="BE869" i="3" s="1"/>
  <c r="I870" i="3" a="1"/>
  <c r="I870" i="3" s="1"/>
  <c r="I871" i="3" a="1"/>
  <c r="I871" i="3" s="1"/>
  <c r="I872" i="3" a="1"/>
  <c r="I872" i="3" s="1"/>
  <c r="I873" i="3" a="1"/>
  <c r="I873" i="3" s="1"/>
  <c r="Q873" i="3"/>
  <c r="BE873" i="3" s="1"/>
  <c r="I874" i="3" a="1"/>
  <c r="I874" i="3" s="1"/>
  <c r="Y874" i="3" s="1"/>
  <c r="I875" i="3" a="1"/>
  <c r="I875" i="3" s="1"/>
  <c r="I876" i="3" a="1"/>
  <c r="I876" i="3" s="1"/>
  <c r="I877" i="3" a="1"/>
  <c r="I877" i="3" s="1"/>
  <c r="Q877" i="3" s="1"/>
  <c r="BE877" i="3" s="1"/>
  <c r="I878" i="3" a="1"/>
  <c r="I878" i="3" s="1"/>
  <c r="Q878" i="3" s="1"/>
  <c r="BE878" i="3" s="1"/>
  <c r="I879" i="3" a="1"/>
  <c r="I879" i="3" s="1"/>
  <c r="Q879" i="3" s="1"/>
  <c r="BE879" i="3" s="1"/>
  <c r="I880" i="3" a="1"/>
  <c r="I880" i="3" s="1"/>
  <c r="Q880" i="3" s="1"/>
  <c r="BE880" i="3" s="1"/>
  <c r="I881" i="3" a="1"/>
  <c r="I881" i="3" s="1"/>
  <c r="I882" i="3" a="1"/>
  <c r="I882" i="3" s="1"/>
  <c r="Q882" i="3" s="1"/>
  <c r="BE882" i="3" s="1"/>
  <c r="I883" i="3" a="1"/>
  <c r="I883" i="3" s="1"/>
  <c r="I884" i="3" a="1"/>
  <c r="I884" i="3" s="1"/>
  <c r="I885" i="3" a="1"/>
  <c r="I885" i="3" s="1"/>
  <c r="Q885" i="3" s="1"/>
  <c r="BE885" i="3" s="1"/>
  <c r="I886" i="3" a="1"/>
  <c r="I886" i="3" s="1"/>
  <c r="Q886" i="3" s="1"/>
  <c r="BE886" i="3" s="1"/>
  <c r="I887" i="3" a="1"/>
  <c r="I887" i="3" s="1"/>
  <c r="I888" i="3" a="1"/>
  <c r="I888" i="3" s="1"/>
  <c r="Q888" i="3" s="1"/>
  <c r="BE888" i="3" s="1"/>
  <c r="I889" i="3" a="1"/>
  <c r="I889" i="3" s="1"/>
  <c r="Q889" i="3" s="1"/>
  <c r="BE889" i="3" s="1"/>
  <c r="I890" i="3" a="1"/>
  <c r="I890" i="3" s="1"/>
  <c r="Q890" i="3" s="1"/>
  <c r="BE890" i="3" s="1"/>
  <c r="I891" i="3" a="1"/>
  <c r="I891" i="3" s="1"/>
  <c r="Q891" i="3" s="1"/>
  <c r="BE891" i="3" s="1"/>
  <c r="I892" i="3" a="1"/>
  <c r="I892" i="3" s="1"/>
  <c r="Q892" i="3" s="1"/>
  <c r="BE892" i="3" s="1"/>
  <c r="I893" i="3" a="1"/>
  <c r="I893" i="3" s="1"/>
  <c r="Q893" i="3" s="1"/>
  <c r="BE893" i="3" s="1"/>
  <c r="I894" i="3" a="1"/>
  <c r="I894" i="3" s="1"/>
  <c r="I895" i="3" a="1"/>
  <c r="I895" i="3" s="1"/>
  <c r="I896" i="3" a="1"/>
  <c r="I896" i="3" s="1"/>
  <c r="I897" i="3" a="1"/>
  <c r="I897" i="3" s="1"/>
  <c r="I898" i="3" a="1"/>
  <c r="I898" i="3" s="1"/>
  <c r="I899" i="3" a="1"/>
  <c r="I899" i="3" s="1"/>
  <c r="Q899" i="3" s="1"/>
  <c r="BE899" i="3" s="1"/>
  <c r="I900" i="3" a="1"/>
  <c r="I900" i="3" s="1"/>
  <c r="I901" i="3" a="1"/>
  <c r="I901" i="3" s="1"/>
  <c r="Q901" i="3" s="1"/>
  <c r="BE901" i="3" s="1"/>
  <c r="I902" i="3" a="1"/>
  <c r="I902" i="3" s="1"/>
  <c r="Q902" i="3" s="1"/>
  <c r="I903" i="3" a="1"/>
  <c r="I903" i="3" s="1"/>
  <c r="I904" i="3" a="1"/>
  <c r="I904" i="3" s="1"/>
  <c r="Q904" i="3" s="1"/>
  <c r="BE904" i="3" s="1"/>
  <c r="I905" i="3" a="1"/>
  <c r="I905" i="3" s="1"/>
  <c r="Q905" i="3" s="1"/>
  <c r="BE905" i="3" s="1"/>
  <c r="I906" i="3" a="1"/>
  <c r="I906" i="3" s="1"/>
  <c r="Q906" i="3" s="1"/>
  <c r="BE906" i="3" s="1"/>
  <c r="I907" i="3" a="1"/>
  <c r="I907" i="3" s="1"/>
  <c r="I908" i="3" a="1"/>
  <c r="I908" i="3" s="1"/>
  <c r="I909" i="3" a="1"/>
  <c r="I909" i="3" s="1"/>
  <c r="Q909" i="3" s="1"/>
  <c r="BE909" i="3" s="1"/>
  <c r="I910" i="3" a="1"/>
  <c r="I910" i="3" s="1"/>
  <c r="I911" i="3" a="1"/>
  <c r="I911" i="3" s="1"/>
  <c r="Q911" i="3" s="1"/>
  <c r="I912" i="3" a="1"/>
  <c r="I912" i="3" s="1"/>
  <c r="Q912" i="3"/>
  <c r="BE912" i="3" s="1"/>
  <c r="I913" i="3" a="1"/>
  <c r="I913" i="3" s="1"/>
  <c r="Q913" i="3" s="1"/>
  <c r="BE913" i="3" s="1"/>
  <c r="I914" i="3" a="1"/>
  <c r="I914" i="3" s="1"/>
  <c r="Q914" i="3" s="1"/>
  <c r="I915" i="3" a="1"/>
  <c r="I915" i="3" s="1"/>
  <c r="Q915" i="3" s="1"/>
  <c r="BE915" i="3" s="1"/>
  <c r="I916" i="3" a="1"/>
  <c r="I916" i="3" s="1"/>
  <c r="I917" i="3" a="1"/>
  <c r="I917" i="3" s="1"/>
  <c r="I918" i="3" a="1"/>
  <c r="I918" i="3" s="1"/>
  <c r="Q918" i="3" s="1"/>
  <c r="BE918" i="3" s="1"/>
  <c r="I919" i="3" a="1"/>
  <c r="I919" i="3" s="1"/>
  <c r="Q919" i="3" s="1"/>
  <c r="I920" i="3" a="1"/>
  <c r="I920" i="3" s="1"/>
  <c r="I921" i="3" a="1"/>
  <c r="I921" i="3" s="1"/>
  <c r="Y921" i="3" s="1"/>
  <c r="I922" i="3" a="1"/>
  <c r="I922" i="3" s="1"/>
  <c r="I923" i="3" a="1"/>
  <c r="I923" i="3" s="1"/>
  <c r="Q923" i="3" s="1"/>
  <c r="BE923" i="3" s="1"/>
  <c r="I924" i="3" a="1"/>
  <c r="I924" i="3" s="1"/>
  <c r="Q924" i="3" s="1"/>
  <c r="BE924" i="3" s="1"/>
  <c r="I925" i="3" a="1"/>
  <c r="I925" i="3" s="1"/>
  <c r="Q925" i="3" s="1"/>
  <c r="BE925" i="3" s="1"/>
  <c r="I926" i="3" a="1"/>
  <c r="I926" i="3" s="1"/>
  <c r="Q926" i="3" s="1"/>
  <c r="BE926" i="3" s="1"/>
  <c r="I927" i="3" a="1"/>
  <c r="I927" i="3" s="1"/>
  <c r="I928" i="3" a="1"/>
  <c r="I928" i="3" s="1"/>
  <c r="I929" i="3" a="1"/>
  <c r="I929" i="3" s="1"/>
  <c r="Y929" i="3" s="1"/>
  <c r="I930" i="3" a="1"/>
  <c r="I930" i="3" s="1"/>
  <c r="I931" i="3" a="1"/>
  <c r="I931" i="3" s="1"/>
  <c r="Q931" i="3" s="1"/>
  <c r="BE931" i="3" s="1"/>
  <c r="I932" i="3" a="1"/>
  <c r="I932" i="3" s="1"/>
  <c r="Q932" i="3" s="1"/>
  <c r="BE932" i="3" s="1"/>
  <c r="I933" i="3" a="1"/>
  <c r="I933" i="3" s="1"/>
  <c r="Y933" i="3" s="1"/>
  <c r="I934" i="3" a="1"/>
  <c r="I934" i="3" s="1"/>
  <c r="Q934" i="3" s="1"/>
  <c r="BE934" i="3" s="1"/>
  <c r="I935" i="3" a="1"/>
  <c r="I935" i="3" s="1"/>
  <c r="I936" i="3" a="1"/>
  <c r="I936" i="3" s="1"/>
  <c r="I937" i="3" a="1"/>
  <c r="I937" i="3" s="1"/>
  <c r="Q937" i="3" s="1"/>
  <c r="BE937" i="3" s="1"/>
  <c r="I938" i="3" a="1"/>
  <c r="I938" i="3" s="1"/>
  <c r="Q938" i="3" s="1"/>
  <c r="BE938" i="3" s="1"/>
  <c r="I939" i="3" a="1"/>
  <c r="I939" i="3" s="1"/>
  <c r="I940" i="3" a="1"/>
  <c r="I940" i="3" s="1"/>
  <c r="I941" i="3" a="1"/>
  <c r="I941" i="3" s="1"/>
  <c r="Q941" i="3" s="1"/>
  <c r="BE941" i="3" s="1"/>
  <c r="I942" i="3" a="1"/>
  <c r="I942" i="3" s="1"/>
  <c r="I943" i="3" a="1"/>
  <c r="I943" i="3" s="1"/>
  <c r="I944" i="3" a="1"/>
  <c r="I944" i="3" s="1"/>
  <c r="I945" i="3" a="1"/>
  <c r="I945" i="3" s="1"/>
  <c r="Q945" i="3" s="1"/>
  <c r="BE945" i="3" s="1"/>
  <c r="I946" i="3" a="1"/>
  <c r="I946" i="3" s="1"/>
  <c r="Q946" i="3" s="1"/>
  <c r="BE946" i="3" s="1"/>
  <c r="I947" i="3" a="1"/>
  <c r="I947" i="3" s="1"/>
  <c r="Q947" i="3" s="1"/>
  <c r="BE947" i="3" s="1"/>
  <c r="I948" i="3" a="1"/>
  <c r="I948" i="3" s="1"/>
  <c r="I949" i="3" a="1"/>
  <c r="I949" i="3" s="1"/>
  <c r="Q949" i="3" s="1"/>
  <c r="BE949" i="3" s="1"/>
  <c r="I950" i="3" a="1"/>
  <c r="I950" i="3" s="1"/>
  <c r="Q950" i="3" s="1"/>
  <c r="BE950" i="3" s="1"/>
  <c r="I951" i="3" a="1"/>
  <c r="I951" i="3" s="1"/>
  <c r="Q951" i="3" s="1"/>
  <c r="BE951" i="3" s="1"/>
  <c r="I952" i="3" a="1"/>
  <c r="I952" i="3" s="1"/>
  <c r="Q952" i="3" s="1"/>
  <c r="BE952" i="3" s="1"/>
  <c r="I953" i="3" a="1"/>
  <c r="I953" i="3" s="1"/>
  <c r="Q953" i="3" s="1"/>
  <c r="BE953" i="3" s="1"/>
  <c r="I954" i="3" a="1"/>
  <c r="I954" i="3" s="1"/>
  <c r="I955" i="3" a="1"/>
  <c r="I955" i="3" s="1"/>
  <c r="I956" i="3" a="1"/>
  <c r="I956" i="3" s="1"/>
  <c r="I957" i="3" a="1"/>
  <c r="I957" i="3" s="1"/>
  <c r="Q957" i="3" s="1"/>
  <c r="BE957" i="3" s="1"/>
  <c r="I958" i="3" a="1"/>
  <c r="I958" i="3" s="1"/>
  <c r="Y958" i="3" s="1"/>
  <c r="I959" i="3" a="1"/>
  <c r="I959" i="3" s="1"/>
  <c r="Q959" i="3" s="1"/>
  <c r="BE959" i="3" s="1"/>
  <c r="I960" i="3" a="1"/>
  <c r="I960" i="3" s="1"/>
  <c r="Q960" i="3" s="1"/>
  <c r="BE960" i="3" s="1"/>
  <c r="I961" i="3" a="1"/>
  <c r="I961" i="3" s="1"/>
  <c r="I962" i="3" a="1"/>
  <c r="I962" i="3" s="1"/>
  <c r="I963" i="3" a="1"/>
  <c r="I963" i="3" s="1"/>
  <c r="Q963" i="3" s="1"/>
  <c r="BE963" i="3" s="1"/>
  <c r="I964" i="3" a="1"/>
  <c r="I964" i="3" s="1"/>
  <c r="I965" i="3" a="1"/>
  <c r="I965" i="3" s="1"/>
  <c r="Q965" i="3" s="1"/>
  <c r="I966" i="3" a="1"/>
  <c r="I966" i="3" s="1"/>
  <c r="Q966" i="3" s="1"/>
  <c r="BE966" i="3" s="1"/>
  <c r="I967" i="3" a="1"/>
  <c r="I967" i="3"/>
  <c r="Q967" i="3" s="1"/>
  <c r="BE967" i="3" s="1"/>
  <c r="I968" i="3" a="1"/>
  <c r="I968" i="3" s="1"/>
  <c r="I969" i="3" a="1"/>
  <c r="I969" i="3" s="1"/>
  <c r="Q969" i="3" s="1"/>
  <c r="BE969" i="3" s="1"/>
  <c r="I970" i="3" a="1"/>
  <c r="I970" i="3" s="1"/>
  <c r="I971" i="3" a="1"/>
  <c r="I971" i="3" s="1"/>
  <c r="Y971" i="3" s="1"/>
  <c r="I972" i="3" a="1"/>
  <c r="I972" i="3" s="1"/>
  <c r="Q972" i="3" s="1"/>
  <c r="BE972" i="3" s="1"/>
  <c r="I973" i="3" a="1"/>
  <c r="I973" i="3" s="1"/>
  <c r="Q973" i="3" s="1"/>
  <c r="BE973" i="3" s="1"/>
  <c r="I974" i="3" a="1"/>
  <c r="I974" i="3" s="1"/>
  <c r="Q974" i="3" s="1"/>
  <c r="BE974" i="3" s="1"/>
  <c r="I975" i="3" a="1"/>
  <c r="I975" i="3" s="1"/>
  <c r="Q975" i="3" s="1"/>
  <c r="BE975" i="3" s="1"/>
  <c r="I976" i="3" a="1"/>
  <c r="I976" i="3" s="1"/>
  <c r="Q976" i="3" s="1"/>
  <c r="BE976" i="3" s="1"/>
  <c r="I977" i="3" a="1"/>
  <c r="I977" i="3" s="1"/>
  <c r="Q977" i="3" s="1"/>
  <c r="BE977" i="3" s="1"/>
  <c r="I978" i="3" a="1"/>
  <c r="I978" i="3" s="1"/>
  <c r="I979" i="3" a="1"/>
  <c r="I979" i="3" s="1"/>
  <c r="Q979" i="3" s="1"/>
  <c r="BE979" i="3" s="1"/>
  <c r="I980" i="3" a="1"/>
  <c r="I980" i="3" s="1"/>
  <c r="Q980" i="3" s="1"/>
  <c r="BE980" i="3" s="1"/>
  <c r="I981" i="3" a="1"/>
  <c r="I981" i="3" s="1"/>
  <c r="I982" i="3" a="1"/>
  <c r="I982" i="3" s="1"/>
  <c r="Y982" i="3" s="1"/>
  <c r="I983" i="3" a="1"/>
  <c r="I983" i="3" s="1"/>
  <c r="I984" i="3" a="1"/>
  <c r="I984" i="3" s="1"/>
  <c r="Q984" i="3" s="1"/>
  <c r="BE984" i="3" s="1"/>
  <c r="I985" i="3" a="1"/>
  <c r="I985" i="3" s="1"/>
  <c r="Q985" i="3" s="1"/>
  <c r="BE985" i="3" s="1"/>
  <c r="I986" i="3" a="1"/>
  <c r="I986" i="3" s="1"/>
  <c r="I987" i="3" a="1"/>
  <c r="I987" i="3" s="1"/>
  <c r="Q987" i="3" s="1"/>
  <c r="BE987" i="3" s="1"/>
  <c r="I988" i="3" a="1"/>
  <c r="I988" i="3" s="1"/>
  <c r="Q988" i="3" s="1"/>
  <c r="BE988" i="3" s="1"/>
  <c r="I989" i="3" a="1"/>
  <c r="I989" i="3" s="1"/>
  <c r="I990" i="3" a="1"/>
  <c r="I990" i="3" s="1"/>
  <c r="I991" i="3" a="1"/>
  <c r="I991" i="3" s="1"/>
  <c r="I992" i="3" a="1"/>
  <c r="I992" i="3" s="1"/>
  <c r="I993" i="3" a="1"/>
  <c r="I993" i="3" s="1"/>
  <c r="Y993" i="3" s="1"/>
  <c r="I994" i="3" a="1"/>
  <c r="I994" i="3" s="1"/>
  <c r="Q994" i="3" s="1"/>
  <c r="BE994" i="3" s="1"/>
  <c r="I995" i="3" a="1"/>
  <c r="I995" i="3" s="1"/>
  <c r="Y995" i="3" s="1"/>
  <c r="I996" i="3" a="1"/>
  <c r="I996" i="3" s="1"/>
  <c r="I997" i="3" a="1"/>
  <c r="I997" i="3" s="1"/>
  <c r="Q997" i="3" s="1"/>
  <c r="BE997" i="3" s="1"/>
  <c r="I998" i="3" a="1"/>
  <c r="I998" i="3" s="1"/>
  <c r="Q998" i="3" s="1"/>
  <c r="BE998" i="3" s="1"/>
  <c r="I999" i="3" a="1"/>
  <c r="I999" i="3" s="1"/>
  <c r="Q999" i="3" s="1"/>
  <c r="BE999" i="3" s="1"/>
  <c r="I1000" i="3" a="1"/>
  <c r="I1000" i="3" s="1"/>
  <c r="Q1000" i="3" s="1"/>
  <c r="I1001" i="3" a="1"/>
  <c r="I1001" i="3" s="1"/>
  <c r="I1002" i="3" a="1"/>
  <c r="I1002" i="3" s="1"/>
  <c r="I1003" i="3" a="1"/>
  <c r="I1003" i="3" s="1"/>
  <c r="I1004" i="3" a="1"/>
  <c r="I1004" i="3" s="1"/>
  <c r="I1005" i="3" a="1"/>
  <c r="I1005" i="3" s="1"/>
  <c r="Q1005" i="3" s="1"/>
  <c r="BE1005" i="3" s="1"/>
  <c r="I1006" i="3" a="1"/>
  <c r="I1006" i="3" s="1"/>
  <c r="I1007" i="3" a="1"/>
  <c r="I1007" i="3" s="1"/>
  <c r="Q1007" i="3" s="1"/>
  <c r="BE1007" i="3" s="1"/>
  <c r="I1008" i="3" a="1"/>
  <c r="I1008" i="3" s="1"/>
  <c r="Y1008" i="3" s="1"/>
  <c r="I1009" i="3" a="1"/>
  <c r="I1009" i="3" s="1"/>
  <c r="Q1009" i="3" s="1"/>
  <c r="BE1009" i="3" s="1"/>
  <c r="BE60" i="3"/>
  <c r="BE63" i="3"/>
  <c r="BE68" i="3"/>
  <c r="BE69" i="3"/>
  <c r="BE71" i="3"/>
  <c r="BE74" i="3"/>
  <c r="BE81" i="3"/>
  <c r="BE86" i="3"/>
  <c r="BE87" i="3"/>
  <c r="BE88" i="3"/>
  <c r="BE92" i="3"/>
  <c r="BE94" i="3"/>
  <c r="BE98" i="3"/>
  <c r="BE102" i="3"/>
  <c r="BE104" i="3"/>
  <c r="BE111" i="3"/>
  <c r="BE113" i="3"/>
  <c r="BE114" i="3"/>
  <c r="BE117" i="3"/>
  <c r="BE118" i="3"/>
  <c r="BE123" i="3"/>
  <c r="BE125" i="3"/>
  <c r="BE127" i="3"/>
  <c r="BE128" i="3"/>
  <c r="BE129" i="3"/>
  <c r="BE136" i="3"/>
  <c r="BE137" i="3"/>
  <c r="BE145" i="3"/>
  <c r="BE147" i="3"/>
  <c r="BE148" i="3"/>
  <c r="BE150" i="3"/>
  <c r="BE151" i="3"/>
  <c r="BE155" i="3"/>
  <c r="BE158" i="3"/>
  <c r="BE160" i="3"/>
  <c r="BE163" i="3"/>
  <c r="BE166" i="3"/>
  <c r="BE167" i="3"/>
  <c r="BE170" i="3"/>
  <c r="BE174" i="3"/>
  <c r="BE175" i="3"/>
  <c r="BE176" i="3"/>
  <c r="BE178" i="3"/>
  <c r="BE179" i="3"/>
  <c r="BE186" i="3"/>
  <c r="BE188" i="3"/>
  <c r="BE190" i="3"/>
  <c r="BE191" i="3"/>
  <c r="BE197" i="3"/>
  <c r="BE198" i="3"/>
  <c r="BE200" i="3"/>
  <c r="BE202" i="3"/>
  <c r="BE206" i="3"/>
  <c r="BE208" i="3"/>
  <c r="BE210" i="3"/>
  <c r="BE212" i="3"/>
  <c r="BE213" i="3"/>
  <c r="BE218" i="3"/>
  <c r="BE223" i="3"/>
  <c r="BE224" i="3"/>
  <c r="BE225" i="3"/>
  <c r="BE230" i="3"/>
  <c r="BE231" i="3"/>
  <c r="BE232" i="3"/>
  <c r="BE236" i="3"/>
  <c r="BE241" i="3"/>
  <c r="BE242" i="3"/>
  <c r="BE244" i="3"/>
  <c r="BE248" i="3"/>
  <c r="BE260" i="3"/>
  <c r="BE271" i="3"/>
  <c r="BE277" i="3"/>
  <c r="BE279" i="3"/>
  <c r="BE282" i="3"/>
  <c r="BE283" i="3"/>
  <c r="BE288" i="3"/>
  <c r="BE291" i="3"/>
  <c r="BE295" i="3"/>
  <c r="BE300" i="3"/>
  <c r="BE301" i="3"/>
  <c r="BE303" i="3"/>
  <c r="BE306" i="3"/>
  <c r="BE312" i="3"/>
  <c r="BE315" i="3"/>
  <c r="BE316" i="3"/>
  <c r="BE317" i="3"/>
  <c r="BE318" i="3"/>
  <c r="BE324" i="3"/>
  <c r="BE327" i="3"/>
  <c r="BE329" i="3"/>
  <c r="BE330" i="3"/>
  <c r="BE331" i="3"/>
  <c r="BE336" i="3"/>
  <c r="BE339" i="3"/>
  <c r="BE342" i="3"/>
  <c r="BE348" i="3"/>
  <c r="BE351" i="3"/>
  <c r="BE360" i="3"/>
  <c r="BE361" i="3"/>
  <c r="BE363" i="3"/>
  <c r="BE366" i="3"/>
  <c r="BE372" i="3"/>
  <c r="BE375" i="3"/>
  <c r="BE377" i="3"/>
  <c r="BE378" i="3"/>
  <c r="BE384" i="3"/>
  <c r="BE389" i="3"/>
  <c r="BE390" i="3"/>
  <c r="BE394" i="3"/>
  <c r="BE400" i="3"/>
  <c r="BE402" i="3"/>
  <c r="BE406" i="3"/>
  <c r="BE408" i="3"/>
  <c r="BE417" i="3"/>
  <c r="BE419" i="3"/>
  <c r="BE420" i="3"/>
  <c r="BE424" i="3"/>
  <c r="BE431" i="3"/>
  <c r="BE432" i="3"/>
  <c r="BE440" i="3"/>
  <c r="BE441" i="3"/>
  <c r="BE443" i="3"/>
  <c r="BE444" i="3"/>
  <c r="BE446" i="3"/>
  <c r="BE453" i="3"/>
  <c r="BE456" i="3"/>
  <c r="BE458" i="3"/>
  <c r="BE465" i="3"/>
  <c r="BE467" i="3"/>
  <c r="BE482" i="3"/>
  <c r="BE488" i="3"/>
  <c r="BE489" i="3"/>
  <c r="BE501" i="3"/>
  <c r="BE507" i="3"/>
  <c r="BE519" i="3"/>
  <c r="BE521" i="3"/>
  <c r="BE524" i="3"/>
  <c r="BE525" i="3"/>
  <c r="BE528" i="3"/>
  <c r="BE533" i="3"/>
  <c r="BE547" i="3"/>
  <c r="BE549" i="3"/>
  <c r="BE555" i="3"/>
  <c r="BE557" i="3"/>
  <c r="BE559" i="3"/>
  <c r="BE573" i="3"/>
  <c r="BE581" i="3"/>
  <c r="BE583" i="3"/>
  <c r="BE595" i="3"/>
  <c r="BE601" i="3"/>
  <c r="BE603" i="3"/>
  <c r="BE605" i="3"/>
  <c r="BE614" i="3"/>
  <c r="BE616" i="3"/>
  <c r="BE617" i="3"/>
  <c r="BE621" i="3"/>
  <c r="BE625" i="3"/>
  <c r="BE631" i="3"/>
  <c r="BE636" i="3"/>
  <c r="BE637" i="3"/>
  <c r="BE640" i="3"/>
  <c r="BE641" i="3"/>
  <c r="BE651" i="3"/>
  <c r="BE661" i="3"/>
  <c r="BE663" i="3"/>
  <c r="BE672" i="3"/>
  <c r="BE680" i="3"/>
  <c r="BE684" i="3"/>
  <c r="BE686" i="3"/>
  <c r="BE696" i="3"/>
  <c r="BE700" i="3"/>
  <c r="BE710" i="3"/>
  <c r="BE715" i="3"/>
  <c r="BE716" i="3"/>
  <c r="BE736" i="3"/>
  <c r="BE739" i="3"/>
  <c r="BE744" i="3"/>
  <c r="BE770" i="3"/>
  <c r="BE775" i="3"/>
  <c r="BE784" i="3"/>
  <c r="BE808" i="3"/>
  <c r="BE831" i="3"/>
  <c r="BE832" i="3"/>
  <c r="BE902" i="3"/>
  <c r="BE911" i="3"/>
  <c r="BE914" i="3"/>
  <c r="BE919" i="3"/>
  <c r="BE965" i="3"/>
  <c r="BE1000" i="3"/>
  <c r="Y60" i="3"/>
  <c r="Y68" i="3"/>
  <c r="Y69" i="3"/>
  <c r="Y71" i="3"/>
  <c r="Y74" i="3"/>
  <c r="Y75" i="3"/>
  <c r="Y81" i="3"/>
  <c r="Y86" i="3"/>
  <c r="Y87" i="3"/>
  <c r="Y90" i="3"/>
  <c r="Y93" i="3"/>
  <c r="Y94" i="3"/>
  <c r="Y98" i="3"/>
  <c r="Y102" i="3"/>
  <c r="Y104" i="3"/>
  <c r="Y106" i="3"/>
  <c r="Y108" i="3"/>
  <c r="Y110" i="3"/>
  <c r="Y111" i="3"/>
  <c r="Y113" i="3"/>
  <c r="Y114" i="3"/>
  <c r="Y117" i="3"/>
  <c r="Y118" i="3"/>
  <c r="Y122" i="3"/>
  <c r="Y125" i="3"/>
  <c r="Y128" i="3"/>
  <c r="Y129" i="3"/>
  <c r="Y134" i="3"/>
  <c r="Y136" i="3"/>
  <c r="Y137" i="3"/>
  <c r="Y139" i="3"/>
  <c r="Y140" i="3"/>
  <c r="Y145" i="3"/>
  <c r="Y147" i="3"/>
  <c r="Y148" i="3"/>
  <c r="Y149" i="3"/>
  <c r="Y151" i="3"/>
  <c r="Y154" i="3"/>
  <c r="Y155" i="3"/>
  <c r="Y158" i="3"/>
  <c r="Y160" i="3"/>
  <c r="Y161" i="3"/>
  <c r="Y163" i="3"/>
  <c r="Y164" i="3"/>
  <c r="Y167" i="3"/>
  <c r="Y170" i="3"/>
  <c r="Y171" i="3"/>
  <c r="Y172" i="3"/>
  <c r="Y174" i="3"/>
  <c r="Y175" i="3"/>
  <c r="Y176" i="3"/>
  <c r="Y179" i="3"/>
  <c r="Y182" i="3"/>
  <c r="Y186" i="3"/>
  <c r="Y187" i="3"/>
  <c r="Y188" i="3"/>
  <c r="Y190" i="3"/>
  <c r="Y191" i="3"/>
  <c r="Y196" i="3"/>
  <c r="Y198" i="3"/>
  <c r="Y200" i="3"/>
  <c r="Y202" i="3"/>
  <c r="Y203" i="3"/>
  <c r="Y206" i="3"/>
  <c r="Y208" i="3"/>
  <c r="Y212" i="3"/>
  <c r="Y213" i="3"/>
  <c r="Y217" i="3"/>
  <c r="Y220" i="3"/>
  <c r="Y221" i="3"/>
  <c r="Y222" i="3"/>
  <c r="Y224" i="3"/>
  <c r="Y225" i="3"/>
  <c r="Y230" i="3"/>
  <c r="Y232" i="3"/>
  <c r="Y234" i="3"/>
  <c r="Y235" i="3"/>
  <c r="Y236" i="3"/>
  <c r="Y241" i="3"/>
  <c r="Y242" i="3"/>
  <c r="Y244" i="3"/>
  <c r="Y247" i="3"/>
  <c r="Y248" i="3"/>
  <c r="Y253" i="3"/>
  <c r="Y254" i="3"/>
  <c r="Y256" i="3"/>
  <c r="Y259" i="3"/>
  <c r="Y260" i="3"/>
  <c r="Y270" i="3"/>
  <c r="Y271" i="3"/>
  <c r="Y272" i="3"/>
  <c r="Y279" i="3"/>
  <c r="Y281" i="3"/>
  <c r="Y282" i="3"/>
  <c r="Y283" i="3"/>
  <c r="Y286" i="3"/>
  <c r="Y288" i="3"/>
  <c r="Y291" i="3"/>
  <c r="Y294" i="3"/>
  <c r="Y295" i="3"/>
  <c r="Y300" i="3"/>
  <c r="Y301" i="3"/>
  <c r="Y306" i="3"/>
  <c r="Y307" i="3"/>
  <c r="Y312" i="3"/>
  <c r="Y315" i="3"/>
  <c r="Y317" i="3"/>
  <c r="Y318" i="3"/>
  <c r="Y319" i="3"/>
  <c r="Y322" i="3"/>
  <c r="Y324" i="3"/>
  <c r="Y325" i="3"/>
  <c r="Y327" i="3"/>
  <c r="Y330" i="3"/>
  <c r="Y331" i="3"/>
  <c r="Y336" i="3"/>
  <c r="Y339" i="3"/>
  <c r="Y342" i="3"/>
  <c r="Y343" i="3"/>
  <c r="Y348" i="3"/>
  <c r="Y351" i="3"/>
  <c r="Y354" i="3"/>
  <c r="Y360" i="3"/>
  <c r="Y361" i="3"/>
  <c r="Y365" i="3"/>
  <c r="Y366" i="3"/>
  <c r="Y367" i="3"/>
  <c r="Y370" i="3"/>
  <c r="Y372" i="3"/>
  <c r="Y375" i="3"/>
  <c r="Y377" i="3"/>
  <c r="Y382" i="3"/>
  <c r="Y384" i="3"/>
  <c r="Y389" i="3"/>
  <c r="Y394" i="3"/>
  <c r="Y396" i="3"/>
  <c r="Y401" i="3"/>
  <c r="Y405" i="3"/>
  <c r="Y406" i="3"/>
  <c r="Y407" i="3"/>
  <c r="Y408" i="3"/>
  <c r="Y413" i="3"/>
  <c r="Y417" i="3"/>
  <c r="Y419" i="3"/>
  <c r="Y420" i="3"/>
  <c r="Y422" i="3"/>
  <c r="Y431" i="3"/>
  <c r="Y432" i="3"/>
  <c r="Y434" i="3"/>
  <c r="Y440" i="3"/>
  <c r="Y441" i="3"/>
  <c r="Y443" i="3"/>
  <c r="Y444" i="3"/>
  <c r="Y446" i="3"/>
  <c r="Y453" i="3"/>
  <c r="Y455" i="3"/>
  <c r="Y456" i="3"/>
  <c r="Y458" i="3"/>
  <c r="Y465" i="3"/>
  <c r="Y467" i="3"/>
  <c r="Y468" i="3"/>
  <c r="Y470" i="3"/>
  <c r="Y472" i="3"/>
  <c r="Y479" i="3"/>
  <c r="Y480" i="3"/>
  <c r="Y482" i="3"/>
  <c r="Y484" i="3"/>
  <c r="Y485" i="3"/>
  <c r="Y488" i="3"/>
  <c r="Y489" i="3"/>
  <c r="Y491" i="3"/>
  <c r="Y496" i="3"/>
  <c r="Y500" i="3"/>
  <c r="Y503" i="3"/>
  <c r="Y511" i="3"/>
  <c r="Y514" i="3"/>
  <c r="Y515" i="3"/>
  <c r="Y516" i="3"/>
  <c r="Y519" i="3"/>
  <c r="Y520" i="3"/>
  <c r="Y521" i="3"/>
  <c r="Y523" i="3"/>
  <c r="Y524" i="3"/>
  <c r="Y525" i="3"/>
  <c r="Y530" i="3"/>
  <c r="Y532" i="3"/>
  <c r="Y533" i="3"/>
  <c r="Y535" i="3"/>
  <c r="Y536" i="3"/>
  <c r="Y540" i="3"/>
  <c r="Y543" i="3"/>
  <c r="Y544" i="3"/>
  <c r="Y547" i="3"/>
  <c r="Y549" i="3"/>
  <c r="Y551" i="3"/>
  <c r="Y555" i="3"/>
  <c r="Y557" i="3"/>
  <c r="Y558" i="3"/>
  <c r="Y559" i="3"/>
  <c r="Y560" i="3"/>
  <c r="Y571" i="3"/>
  <c r="Y573" i="3"/>
  <c r="Y581" i="3"/>
  <c r="Y583" i="3"/>
  <c r="Y584" i="3"/>
  <c r="Y592" i="3"/>
  <c r="Y593" i="3"/>
  <c r="Y595" i="3"/>
  <c r="Y599" i="3"/>
  <c r="Y603" i="3"/>
  <c r="Y604" i="3"/>
  <c r="Y605" i="3"/>
  <c r="Y610" i="3"/>
  <c r="Y612" i="3"/>
  <c r="Y615" i="3"/>
  <c r="Y616" i="3"/>
  <c r="Y617" i="3"/>
  <c r="Y622" i="3"/>
  <c r="Y625" i="3"/>
  <c r="Y626" i="3"/>
  <c r="Y627" i="3"/>
  <c r="Y628" i="3"/>
  <c r="Y629" i="3"/>
  <c r="Y636" i="3"/>
  <c r="Y637" i="3"/>
  <c r="Y639" i="3"/>
  <c r="Y640" i="3"/>
  <c r="Y641" i="3"/>
  <c r="Y647" i="3"/>
  <c r="Y651" i="3"/>
  <c r="Y652" i="3"/>
  <c r="Y660" i="3"/>
  <c r="Y667" i="3"/>
  <c r="Y670" i="3"/>
  <c r="Y672" i="3"/>
  <c r="Y673" i="3"/>
  <c r="Y681" i="3"/>
  <c r="Y683" i="3"/>
  <c r="Y684" i="3"/>
  <c r="Y685" i="3"/>
  <c r="Y686" i="3"/>
  <c r="Y693" i="3"/>
  <c r="Y695" i="3"/>
  <c r="Y696" i="3"/>
  <c r="Y697" i="3"/>
  <c r="Y700" i="3"/>
  <c r="Y703" i="3"/>
  <c r="Y704" i="3"/>
  <c r="Y705" i="3"/>
  <c r="Y706" i="3"/>
  <c r="Y707" i="3"/>
  <c r="Y709" i="3"/>
  <c r="Y715" i="3"/>
  <c r="Y716" i="3"/>
  <c r="Y718" i="3"/>
  <c r="Y719" i="3"/>
  <c r="Y725" i="3"/>
  <c r="Y727" i="3"/>
  <c r="Y728" i="3"/>
  <c r="Y729" i="3"/>
  <c r="Y730" i="3"/>
  <c r="Y733" i="3"/>
  <c r="Y739" i="3"/>
  <c r="Y740" i="3"/>
  <c r="Y743" i="3"/>
  <c r="Y744" i="3"/>
  <c r="Y745" i="3"/>
  <c r="Y749" i="3"/>
  <c r="Y753" i="3"/>
  <c r="Y761" i="3"/>
  <c r="Y767" i="3"/>
  <c r="Y768" i="3"/>
  <c r="Y770" i="3"/>
  <c r="Y780" i="3"/>
  <c r="Y789" i="3"/>
  <c r="Y790" i="3"/>
  <c r="Y791" i="3"/>
  <c r="Y797" i="3"/>
  <c r="Y802" i="3"/>
  <c r="Y808" i="3"/>
  <c r="Y809" i="3"/>
  <c r="Y817" i="3"/>
  <c r="Y822" i="3"/>
  <c r="Y837" i="3"/>
  <c r="Y841" i="3"/>
  <c r="Y844" i="3"/>
  <c r="Y849" i="3"/>
  <c r="Y850" i="3"/>
  <c r="Y860" i="3"/>
  <c r="Y861" i="3"/>
  <c r="Y873" i="3"/>
  <c r="Y888" i="3"/>
  <c r="Y890" i="3"/>
  <c r="Y902" i="3"/>
  <c r="Y911" i="3"/>
  <c r="Y912" i="3"/>
  <c r="Y919" i="3"/>
  <c r="Y923" i="3"/>
  <c r="Y932" i="3"/>
  <c r="Y934" i="3"/>
  <c r="Y945" i="3"/>
  <c r="Y949" i="3"/>
  <c r="Y953" i="3"/>
  <c r="Y957" i="3"/>
  <c r="Y965" i="3"/>
  <c r="Y967" i="3"/>
  <c r="Y975" i="3"/>
  <c r="Y976" i="3"/>
  <c r="Y977" i="3"/>
  <c r="Y987" i="3"/>
  <c r="Y988" i="3"/>
  <c r="Y997" i="3"/>
  <c r="Y1000" i="3"/>
  <c r="Y1007" i="3"/>
  <c r="P8" i="36"/>
  <c r="P9" i="36"/>
  <c r="P10" i="36"/>
  <c r="P11" i="36"/>
  <c r="P12" i="36"/>
  <c r="P13" i="36"/>
  <c r="P14" i="36"/>
  <c r="P15" i="36"/>
  <c r="P16" i="36"/>
  <c r="P17" i="36"/>
  <c r="P18" i="36"/>
  <c r="P19" i="36"/>
  <c r="P20" i="36"/>
  <c r="P21" i="36"/>
  <c r="P22" i="36"/>
  <c r="P23" i="36"/>
  <c r="P24" i="36"/>
  <c r="P25" i="36"/>
  <c r="P26" i="36"/>
  <c r="P27" i="36"/>
  <c r="P28" i="36"/>
  <c r="P29" i="36"/>
  <c r="P30" i="36"/>
  <c r="P31" i="36"/>
  <c r="P32" i="36"/>
  <c r="P33" i="36"/>
  <c r="P34" i="36"/>
  <c r="P35" i="36"/>
  <c r="P36" i="36"/>
  <c r="P37" i="36"/>
  <c r="P38" i="36"/>
  <c r="P39" i="36"/>
  <c r="P40" i="36"/>
  <c r="P41" i="36"/>
  <c r="P42" i="36"/>
  <c r="P43" i="36"/>
  <c r="P44" i="36"/>
  <c r="P45" i="36"/>
  <c r="P46" i="36"/>
  <c r="P47" i="36"/>
  <c r="P48" i="36"/>
  <c r="P49" i="36"/>
  <c r="P50" i="36"/>
  <c r="P51" i="36"/>
  <c r="P52" i="36"/>
  <c r="P53" i="36"/>
  <c r="P54" i="36"/>
  <c r="P55" i="36"/>
  <c r="P56" i="36"/>
  <c r="P57" i="36"/>
  <c r="B10" i="42" a="1"/>
  <c r="B10" i="42" s="1"/>
  <c r="B11" i="42" a="1"/>
  <c r="B11" i="42" s="1"/>
  <c r="B12" i="42" a="1"/>
  <c r="B12" i="42" s="1"/>
  <c r="B13" i="42" a="1"/>
  <c r="B13" i="42" s="1"/>
  <c r="B14" i="42" a="1"/>
  <c r="B14" i="42" s="1"/>
  <c r="B15" i="42" a="1"/>
  <c r="B15" i="42" s="1"/>
  <c r="B16" i="42" a="1"/>
  <c r="B16" i="42" s="1"/>
  <c r="B17" i="42" a="1"/>
  <c r="B17" i="42" s="1"/>
  <c r="B18" i="42" a="1"/>
  <c r="B18" i="42" s="1"/>
  <c r="B19" i="42" a="1"/>
  <c r="B19" i="42" s="1"/>
  <c r="B20" i="42" a="1"/>
  <c r="B20" i="42" s="1"/>
  <c r="B21" i="42" a="1"/>
  <c r="B21" i="42" s="1"/>
  <c r="B22" i="42" a="1"/>
  <c r="B22" i="42" s="1"/>
  <c r="B23" i="42" a="1"/>
  <c r="B23" i="42" s="1"/>
  <c r="B24" i="42" a="1"/>
  <c r="B24" i="42" s="1"/>
  <c r="B25" i="42" a="1"/>
  <c r="B25" i="42" s="1"/>
  <c r="B26" i="42" a="1"/>
  <c r="B26" i="42" s="1"/>
  <c r="B27" i="42" a="1"/>
  <c r="B27" i="42" s="1"/>
  <c r="B28" i="42" a="1"/>
  <c r="B28" i="42" s="1"/>
  <c r="B29" i="42" a="1"/>
  <c r="B29" i="42" s="1"/>
  <c r="B30" i="42" a="1"/>
  <c r="B30" i="42" s="1"/>
  <c r="B31" i="42" a="1"/>
  <c r="B31" i="42" s="1"/>
  <c r="B32" i="42" a="1"/>
  <c r="B32" i="42" s="1"/>
  <c r="B33" i="42" a="1"/>
  <c r="B33" i="42" s="1"/>
  <c r="B34" i="42" a="1"/>
  <c r="B34" i="42" s="1"/>
  <c r="B35" i="42" a="1"/>
  <c r="B35" i="42" s="1"/>
  <c r="B36" i="42" a="1"/>
  <c r="B36" i="42" s="1"/>
  <c r="B37" i="42" a="1"/>
  <c r="B37" i="42" s="1"/>
  <c r="B38" i="42" a="1"/>
  <c r="B38" i="42" s="1"/>
  <c r="B39" i="42" a="1"/>
  <c r="B39" i="42" s="1"/>
  <c r="B40" i="42" a="1"/>
  <c r="B40" i="42" s="1"/>
  <c r="B41" i="42" a="1"/>
  <c r="B41" i="42" s="1"/>
  <c r="B42" i="42" a="1"/>
  <c r="B42" i="42" s="1"/>
  <c r="B43" i="42" a="1"/>
  <c r="B43" i="42" s="1"/>
  <c r="B44" i="42" a="1"/>
  <c r="B44" i="42" s="1"/>
  <c r="B45" i="42" a="1"/>
  <c r="B45" i="42" s="1"/>
  <c r="B46" i="42" a="1"/>
  <c r="B46" i="42" s="1"/>
  <c r="B47" i="42" a="1"/>
  <c r="B47" i="42" s="1"/>
  <c r="B48" i="42" a="1"/>
  <c r="B48" i="42" s="1"/>
  <c r="B49" i="42" a="1"/>
  <c r="B49" i="42" s="1"/>
  <c r="B50" i="42" a="1"/>
  <c r="B50" i="42" s="1"/>
  <c r="B51" i="42" a="1"/>
  <c r="B51" i="42" s="1"/>
  <c r="B52" i="42" a="1"/>
  <c r="B52" i="42" s="1"/>
  <c r="B53" i="42" a="1"/>
  <c r="B53" i="42" s="1"/>
  <c r="B54" i="42" a="1"/>
  <c r="B54" i="42" s="1"/>
  <c r="B55" i="42" a="1"/>
  <c r="B55" i="42" s="1"/>
  <c r="B56" i="42" a="1"/>
  <c r="B56" i="42" s="1"/>
  <c r="B57" i="42" a="1"/>
  <c r="B57" i="42" s="1"/>
  <c r="B58" i="42" a="1"/>
  <c r="B58" i="42" s="1"/>
  <c r="B59" i="42" a="1"/>
  <c r="B59" i="42" s="1"/>
  <c r="B60" i="42" a="1"/>
  <c r="B60" i="42" s="1"/>
  <c r="B61" i="42" a="1"/>
  <c r="B61" i="42" s="1"/>
  <c r="B62" i="42" a="1"/>
  <c r="B62" i="42" s="1"/>
  <c r="B63" i="42" a="1"/>
  <c r="B63" i="42" s="1"/>
  <c r="B64" i="42" a="1"/>
  <c r="B64" i="42" s="1"/>
  <c r="B65" i="42" a="1"/>
  <c r="B65" i="42" s="1"/>
  <c r="B66" i="42" a="1"/>
  <c r="B66" i="42" s="1"/>
  <c r="B67" i="42" a="1"/>
  <c r="B67" i="42" s="1"/>
  <c r="B68" i="42" a="1"/>
  <c r="B68" i="42" s="1"/>
  <c r="B69" i="42" a="1"/>
  <c r="B69" i="42" s="1"/>
  <c r="B70" i="42" a="1"/>
  <c r="B70" i="42" s="1"/>
  <c r="B71" i="42" a="1"/>
  <c r="B71" i="42" s="1"/>
  <c r="B72" i="42" a="1"/>
  <c r="B72" i="42" s="1"/>
  <c r="B73" i="42" a="1"/>
  <c r="B73" i="42" s="1"/>
  <c r="B74" i="42" a="1"/>
  <c r="B74" i="42" s="1"/>
  <c r="B75" i="42" a="1"/>
  <c r="B75" i="42" s="1"/>
  <c r="B76" i="42" a="1"/>
  <c r="B76" i="42" s="1"/>
  <c r="B77" i="42" a="1"/>
  <c r="B77" i="42" s="1"/>
  <c r="B78" i="42" a="1"/>
  <c r="B78" i="42" s="1"/>
  <c r="B79" i="42" a="1"/>
  <c r="B79" i="42" s="1"/>
  <c r="B80" i="42" a="1"/>
  <c r="B80" i="42" s="1"/>
  <c r="B81" i="42" a="1"/>
  <c r="B81" i="42" s="1"/>
  <c r="B82" i="42" a="1"/>
  <c r="B82" i="42" s="1"/>
  <c r="B83" i="42" a="1"/>
  <c r="B83" i="42" s="1"/>
  <c r="B84" i="42" a="1"/>
  <c r="B84" i="42" s="1"/>
  <c r="B85" i="42" a="1"/>
  <c r="B85" i="42" s="1"/>
  <c r="B86" i="42" a="1"/>
  <c r="B86" i="42" s="1"/>
  <c r="B87" i="42" a="1"/>
  <c r="B87" i="42" s="1"/>
  <c r="B88" i="42" a="1"/>
  <c r="B88" i="42" s="1"/>
  <c r="B89" i="42" a="1"/>
  <c r="B89" i="42" s="1"/>
  <c r="B90" i="42" a="1"/>
  <c r="B90" i="42" s="1"/>
  <c r="B91" i="42" a="1"/>
  <c r="B91" i="42" s="1"/>
  <c r="B92" i="42" a="1"/>
  <c r="B92" i="42" s="1"/>
  <c r="B93" i="42" a="1"/>
  <c r="B93" i="42" s="1"/>
  <c r="B94" i="42" a="1"/>
  <c r="B94" i="42" s="1"/>
  <c r="B95" i="42" a="1"/>
  <c r="B95" i="42" s="1"/>
  <c r="B96" i="42" a="1"/>
  <c r="B96" i="42" s="1"/>
  <c r="B97" i="42" a="1"/>
  <c r="B97" i="42" s="1"/>
  <c r="B98" i="42" a="1"/>
  <c r="B98" i="42" s="1"/>
  <c r="B99" i="42" a="1"/>
  <c r="B99" i="42" s="1"/>
  <c r="B9" i="42" a="1"/>
  <c r="B9" i="42" s="1"/>
  <c r="G60" i="3"/>
  <c r="BW60" i="3" s="1"/>
  <c r="G61" i="3"/>
  <c r="BW61" i="3" s="1"/>
  <c r="G62" i="3"/>
  <c r="BW62" i="3" s="1"/>
  <c r="G63" i="3"/>
  <c r="BW63" i="3" s="1"/>
  <c r="B1" i="28"/>
  <c r="C9" i="39" a="1"/>
  <c r="C9" i="39"/>
  <c r="C10" i="39" a="1"/>
  <c r="C10" i="39"/>
  <c r="C11" i="39" a="1"/>
  <c r="C11" i="39"/>
  <c r="C12" i="39" a="1"/>
  <c r="C12" i="39"/>
  <c r="C13" i="39" a="1"/>
  <c r="C13" i="39"/>
  <c r="C14" i="39" a="1"/>
  <c r="C14" i="39"/>
  <c r="C15" i="39" a="1"/>
  <c r="C15" i="39"/>
  <c r="C16" i="39" a="1"/>
  <c r="C16" i="39"/>
  <c r="C17" i="39" a="1"/>
  <c r="C17" i="39"/>
  <c r="C18" i="39" a="1"/>
  <c r="C18" i="39"/>
  <c r="C19" i="39" a="1"/>
  <c r="C19" i="39"/>
  <c r="C20" i="39" a="1"/>
  <c r="C20" i="39"/>
  <c r="C21" i="39" a="1"/>
  <c r="C21" i="39"/>
  <c r="C22" i="39" a="1"/>
  <c r="C22" i="39"/>
  <c r="C23" i="39" a="1"/>
  <c r="C23" i="39"/>
  <c r="C24" i="39" a="1"/>
  <c r="C24" i="39"/>
  <c r="C25" i="39" a="1"/>
  <c r="C25" i="39"/>
  <c r="C26" i="39" a="1"/>
  <c r="C26" i="39"/>
  <c r="C27" i="39" a="1"/>
  <c r="C27" i="39"/>
  <c r="C28" i="39" a="1"/>
  <c r="C28" i="39"/>
  <c r="C29" i="39" a="1"/>
  <c r="C29" i="39"/>
  <c r="C30" i="39" a="1"/>
  <c r="C30" i="39"/>
  <c r="C31" i="39" a="1"/>
  <c r="C31" i="39"/>
  <c r="C32" i="39" a="1"/>
  <c r="C32" i="39"/>
  <c r="C33" i="39" a="1"/>
  <c r="C33" i="39"/>
  <c r="C34" i="39" a="1"/>
  <c r="C34" i="39"/>
  <c r="C35" i="39" a="1"/>
  <c r="C35" i="39"/>
  <c r="C36" i="39" a="1"/>
  <c r="C36" i="39"/>
  <c r="C37" i="39" a="1"/>
  <c r="C37" i="39"/>
  <c r="C38" i="39" a="1"/>
  <c r="C38" i="39"/>
  <c r="C39" i="39" a="1"/>
  <c r="C39" i="39"/>
  <c r="C40" i="39" a="1"/>
  <c r="C40" i="39"/>
  <c r="C41" i="39" a="1"/>
  <c r="C41" i="39"/>
  <c r="C42" i="39" a="1"/>
  <c r="C42" i="39"/>
  <c r="C43" i="39" a="1"/>
  <c r="C43" i="39"/>
  <c r="C44" i="39" a="1"/>
  <c r="C44" i="39"/>
  <c r="C45" i="39" a="1"/>
  <c r="C45" i="39"/>
  <c r="C46" i="39" a="1"/>
  <c r="C46" i="39"/>
  <c r="C47" i="39" a="1"/>
  <c r="C47" i="39"/>
  <c r="C48" i="39" a="1"/>
  <c r="C48" i="39"/>
  <c r="C49" i="39" a="1"/>
  <c r="C49" i="39"/>
  <c r="C50" i="39" a="1"/>
  <c r="C50" i="39"/>
  <c r="C51" i="39" a="1"/>
  <c r="C51" i="39"/>
  <c r="C52" i="39" a="1"/>
  <c r="C52" i="39"/>
  <c r="C53" i="39" a="1"/>
  <c r="C53" i="39"/>
  <c r="C54" i="39" a="1"/>
  <c r="C54" i="39"/>
  <c r="C55" i="39" a="1"/>
  <c r="C55" i="39"/>
  <c r="C56" i="39" a="1"/>
  <c r="C56" i="39"/>
  <c r="C57" i="39" a="1"/>
  <c r="C57" i="39"/>
  <c r="C8" i="39" a="1"/>
  <c r="C8" i="39"/>
  <c r="C9" i="6" a="1"/>
  <c r="C9" i="6"/>
  <c r="C10" i="6" a="1"/>
  <c r="C10" i="6"/>
  <c r="C11" i="6" a="1"/>
  <c r="C11" i="6"/>
  <c r="C12" i="6" a="1"/>
  <c r="C12" i="6"/>
  <c r="C13" i="6" a="1"/>
  <c r="C13" i="6"/>
  <c r="C14" i="6" a="1"/>
  <c r="C14" i="6"/>
  <c r="C15" i="6" a="1"/>
  <c r="C15" i="6"/>
  <c r="C16" i="6" a="1"/>
  <c r="C16" i="6"/>
  <c r="C17" i="6" a="1"/>
  <c r="C17" i="6"/>
  <c r="C18" i="6" a="1"/>
  <c r="C18" i="6"/>
  <c r="C19" i="6" a="1"/>
  <c r="C19" i="6"/>
  <c r="C20" i="6" a="1"/>
  <c r="C20" i="6"/>
  <c r="C21" i="6" a="1"/>
  <c r="C21" i="6"/>
  <c r="C22" i="6" a="1"/>
  <c r="C22" i="6"/>
  <c r="C23" i="6" a="1"/>
  <c r="C23" i="6"/>
  <c r="C24" i="6" a="1"/>
  <c r="C24" i="6"/>
  <c r="C25" i="6" a="1"/>
  <c r="C25" i="6"/>
  <c r="C26" i="6" a="1"/>
  <c r="C26" i="6"/>
  <c r="C27" i="6" a="1"/>
  <c r="C27" i="6"/>
  <c r="C28" i="6" a="1"/>
  <c r="C28" i="6"/>
  <c r="C29" i="6" a="1"/>
  <c r="C29" i="6"/>
  <c r="C30" i="6" a="1"/>
  <c r="C30" i="6"/>
  <c r="C31" i="6" a="1"/>
  <c r="C31" i="6"/>
  <c r="C32" i="6" a="1"/>
  <c r="C32" i="6"/>
  <c r="C33" i="6" a="1"/>
  <c r="C33" i="6"/>
  <c r="C34" i="6" a="1"/>
  <c r="C34" i="6"/>
  <c r="C35" i="6" a="1"/>
  <c r="C35" i="6"/>
  <c r="C36" i="6" a="1"/>
  <c r="C36" i="6"/>
  <c r="C37" i="6" a="1"/>
  <c r="C37" i="6"/>
  <c r="C38" i="6" a="1"/>
  <c r="C38" i="6"/>
  <c r="C39" i="6" a="1"/>
  <c r="C39" i="6"/>
  <c r="C40" i="6" a="1"/>
  <c r="C40" i="6"/>
  <c r="C41" i="6" a="1"/>
  <c r="C41" i="6"/>
  <c r="C42" i="6" a="1"/>
  <c r="C42" i="6"/>
  <c r="C43" i="6" a="1"/>
  <c r="C43" i="6"/>
  <c r="C44" i="6" a="1"/>
  <c r="C44" i="6"/>
  <c r="C45" i="6" a="1"/>
  <c r="C45" i="6"/>
  <c r="C46" i="6" a="1"/>
  <c r="C46" i="6"/>
  <c r="C47" i="6" a="1"/>
  <c r="C47" i="6"/>
  <c r="C48" i="6" a="1"/>
  <c r="C48" i="6"/>
  <c r="C49" i="6" a="1"/>
  <c r="C49" i="6"/>
  <c r="C50" i="6" a="1"/>
  <c r="C50" i="6"/>
  <c r="C51" i="6" a="1"/>
  <c r="C51" i="6"/>
  <c r="C52" i="6" a="1"/>
  <c r="C52" i="6"/>
  <c r="C53" i="6" a="1"/>
  <c r="C53" i="6"/>
  <c r="C54" i="6" a="1"/>
  <c r="C54" i="6"/>
  <c r="C55" i="6" a="1"/>
  <c r="C55" i="6"/>
  <c r="C56" i="6" a="1"/>
  <c r="C56" i="6"/>
  <c r="C57" i="6" a="1"/>
  <c r="C57" i="6"/>
  <c r="C8" i="6" a="1"/>
  <c r="C8" i="6"/>
  <c r="C9" i="18" a="1"/>
  <c r="C9" i="18"/>
  <c r="C10" i="18" a="1"/>
  <c r="C10" i="18"/>
  <c r="C11" i="18" a="1"/>
  <c r="C11" i="18"/>
  <c r="C12" i="18" a="1"/>
  <c r="C12" i="18"/>
  <c r="C13" i="18" a="1"/>
  <c r="C13" i="18"/>
  <c r="C14" i="18" a="1"/>
  <c r="C14" i="18"/>
  <c r="C15" i="18" a="1"/>
  <c r="C15" i="18"/>
  <c r="C16" i="18" a="1"/>
  <c r="C16" i="18"/>
  <c r="C17" i="18" a="1"/>
  <c r="C17" i="18"/>
  <c r="C18" i="18" a="1"/>
  <c r="C18" i="18"/>
  <c r="C19" i="18" a="1"/>
  <c r="C19" i="18"/>
  <c r="C20" i="18" a="1"/>
  <c r="C20" i="18"/>
  <c r="C21" i="18" a="1"/>
  <c r="C21" i="18"/>
  <c r="C22" i="18" a="1"/>
  <c r="C22" i="18"/>
  <c r="C23" i="18" a="1"/>
  <c r="C23" i="18"/>
  <c r="C24" i="18" a="1"/>
  <c r="C24" i="18"/>
  <c r="C25" i="18" a="1"/>
  <c r="C25" i="18"/>
  <c r="C26" i="18" a="1"/>
  <c r="C26" i="18"/>
  <c r="C27" i="18" a="1"/>
  <c r="C27" i="18"/>
  <c r="C28" i="18" a="1"/>
  <c r="C28" i="18"/>
  <c r="C29" i="18" a="1"/>
  <c r="C29" i="18"/>
  <c r="C30" i="18" a="1"/>
  <c r="C30" i="18"/>
  <c r="C31" i="18" a="1"/>
  <c r="C31" i="18"/>
  <c r="C32" i="18" a="1"/>
  <c r="C32" i="18"/>
  <c r="C33" i="18" a="1"/>
  <c r="C33" i="18"/>
  <c r="C34" i="18" a="1"/>
  <c r="C34" i="18"/>
  <c r="C35" i="18" a="1"/>
  <c r="C35" i="18"/>
  <c r="C36" i="18" a="1"/>
  <c r="C36" i="18"/>
  <c r="C37" i="18" a="1"/>
  <c r="C37" i="18"/>
  <c r="C38" i="18" a="1"/>
  <c r="C38" i="18"/>
  <c r="C39" i="18" a="1"/>
  <c r="C39" i="18"/>
  <c r="C40" i="18" a="1"/>
  <c r="C40" i="18"/>
  <c r="C41" i="18" a="1"/>
  <c r="C41" i="18"/>
  <c r="C42" i="18" a="1"/>
  <c r="C42" i="18"/>
  <c r="C43" i="18" a="1"/>
  <c r="C43" i="18"/>
  <c r="C44" i="18" a="1"/>
  <c r="C44" i="18"/>
  <c r="C45" i="18" a="1"/>
  <c r="C45" i="18"/>
  <c r="C46" i="18" a="1"/>
  <c r="C46" i="18"/>
  <c r="C47" i="18" a="1"/>
  <c r="C47" i="18"/>
  <c r="C48" i="18" a="1"/>
  <c r="C48" i="18"/>
  <c r="C49" i="18" a="1"/>
  <c r="C49" i="18"/>
  <c r="C50" i="18" a="1"/>
  <c r="C50" i="18"/>
  <c r="C51" i="18" a="1"/>
  <c r="C51" i="18"/>
  <c r="C52" i="18" a="1"/>
  <c r="C52" i="18"/>
  <c r="C53" i="18" a="1"/>
  <c r="C53" i="18"/>
  <c r="C54" i="18" a="1"/>
  <c r="C54" i="18"/>
  <c r="C55" i="18" a="1"/>
  <c r="C55" i="18"/>
  <c r="C56" i="18" a="1"/>
  <c r="C56" i="18"/>
  <c r="C57" i="18" a="1"/>
  <c r="C57" i="18"/>
  <c r="C8" i="18" a="1"/>
  <c r="C8" i="18"/>
  <c r="B50" i="12"/>
  <c r="BV11" i="3"/>
  <c r="BV12" i="3"/>
  <c r="BV13" i="3"/>
  <c r="BV14" i="3"/>
  <c r="BV15" i="3"/>
  <c r="BV16" i="3"/>
  <c r="BV17" i="3"/>
  <c r="BV18" i="3"/>
  <c r="BV19" i="3"/>
  <c r="BV20" i="3"/>
  <c r="BV21" i="3"/>
  <c r="BV22" i="3"/>
  <c r="BV23" i="3"/>
  <c r="BV24" i="3"/>
  <c r="BV25" i="3"/>
  <c r="BV26" i="3"/>
  <c r="BV27" i="3"/>
  <c r="BV28" i="3"/>
  <c r="BV29" i="3"/>
  <c r="BV30" i="3"/>
  <c r="BV31" i="3"/>
  <c r="BV32" i="3"/>
  <c r="BV33" i="3"/>
  <c r="BV34" i="3"/>
  <c r="BV35" i="3"/>
  <c r="BV36" i="3"/>
  <c r="BV37" i="3"/>
  <c r="BV38" i="3"/>
  <c r="BV39" i="3"/>
  <c r="BV40" i="3"/>
  <c r="BV41" i="3"/>
  <c r="BV42" i="3"/>
  <c r="BV43" i="3"/>
  <c r="BV44" i="3"/>
  <c r="BV45" i="3"/>
  <c r="BV46" i="3"/>
  <c r="BV47" i="3"/>
  <c r="BV48" i="3"/>
  <c r="BV49" i="3"/>
  <c r="BV50" i="3"/>
  <c r="BV51" i="3"/>
  <c r="BV52" i="3"/>
  <c r="BV53" i="3"/>
  <c r="BV54" i="3"/>
  <c r="BV55" i="3"/>
  <c r="BV56" i="3"/>
  <c r="BV57" i="3"/>
  <c r="BV58" i="3"/>
  <c r="BV59" i="3"/>
  <c r="BV60" i="3"/>
  <c r="BV61" i="3"/>
  <c r="BV62" i="3"/>
  <c r="BV63" i="3"/>
  <c r="BV64" i="3"/>
  <c r="BV65" i="3"/>
  <c r="BV66" i="3"/>
  <c r="BV67" i="3"/>
  <c r="BV68" i="3"/>
  <c r="BV69" i="3"/>
  <c r="BV70" i="3"/>
  <c r="BV71" i="3"/>
  <c r="BV72" i="3"/>
  <c r="BV73" i="3"/>
  <c r="BV74" i="3"/>
  <c r="BV75" i="3"/>
  <c r="BV76" i="3"/>
  <c r="BV77" i="3"/>
  <c r="BV78" i="3"/>
  <c r="BV79" i="3"/>
  <c r="BV80" i="3"/>
  <c r="BV81" i="3"/>
  <c r="BV82" i="3"/>
  <c r="BV83" i="3"/>
  <c r="BV84" i="3"/>
  <c r="BV85" i="3"/>
  <c r="BV86" i="3"/>
  <c r="BV87" i="3"/>
  <c r="BV88" i="3"/>
  <c r="BV89" i="3"/>
  <c r="BV90" i="3"/>
  <c r="BV91" i="3"/>
  <c r="BV92" i="3"/>
  <c r="BV93" i="3"/>
  <c r="BV94" i="3"/>
  <c r="BV95" i="3"/>
  <c r="BV96" i="3"/>
  <c r="BV97" i="3"/>
  <c r="BV98" i="3"/>
  <c r="BV99" i="3"/>
  <c r="BV100" i="3"/>
  <c r="BV101" i="3"/>
  <c r="BV102" i="3"/>
  <c r="BV103" i="3"/>
  <c r="BV104" i="3"/>
  <c r="BV105" i="3"/>
  <c r="BV106" i="3"/>
  <c r="BV107" i="3"/>
  <c r="BV108" i="3"/>
  <c r="BV109" i="3"/>
  <c r="BV110" i="3"/>
  <c r="BV111" i="3"/>
  <c r="BV112" i="3"/>
  <c r="BV113" i="3"/>
  <c r="BV114" i="3"/>
  <c r="BV115" i="3"/>
  <c r="BV116" i="3"/>
  <c r="BV117" i="3"/>
  <c r="BV118" i="3"/>
  <c r="BV119" i="3"/>
  <c r="BV120" i="3"/>
  <c r="BV121" i="3"/>
  <c r="BV122" i="3"/>
  <c r="BV123" i="3"/>
  <c r="BV124" i="3"/>
  <c r="BV125" i="3"/>
  <c r="BV126" i="3"/>
  <c r="BV127" i="3"/>
  <c r="BV128" i="3"/>
  <c r="BV129" i="3"/>
  <c r="BV130" i="3"/>
  <c r="BV131" i="3"/>
  <c r="BV132" i="3"/>
  <c r="BV133" i="3"/>
  <c r="BV134" i="3"/>
  <c r="BV135" i="3"/>
  <c r="BV136" i="3"/>
  <c r="BV137" i="3"/>
  <c r="BV138" i="3"/>
  <c r="BV139" i="3"/>
  <c r="BV140" i="3"/>
  <c r="BV141" i="3"/>
  <c r="BV142" i="3"/>
  <c r="BV143" i="3"/>
  <c r="BV144" i="3"/>
  <c r="BV145" i="3"/>
  <c r="BV146" i="3"/>
  <c r="BV147" i="3"/>
  <c r="BV148" i="3"/>
  <c r="BV149" i="3"/>
  <c r="BV150" i="3"/>
  <c r="BV151" i="3"/>
  <c r="BV152" i="3"/>
  <c r="BV153" i="3"/>
  <c r="BV154" i="3"/>
  <c r="BV155" i="3"/>
  <c r="BV156" i="3"/>
  <c r="BV157" i="3"/>
  <c r="BV158" i="3"/>
  <c r="BV159" i="3"/>
  <c r="BV160" i="3"/>
  <c r="BV161" i="3"/>
  <c r="BV162" i="3"/>
  <c r="BV163" i="3"/>
  <c r="BV164" i="3"/>
  <c r="BV165" i="3"/>
  <c r="BV166" i="3"/>
  <c r="BV167" i="3"/>
  <c r="BV168" i="3"/>
  <c r="BV169" i="3"/>
  <c r="BV170" i="3"/>
  <c r="BV171" i="3"/>
  <c r="BV172" i="3"/>
  <c r="BV173" i="3"/>
  <c r="BV174" i="3"/>
  <c r="BV175" i="3"/>
  <c r="BV176" i="3"/>
  <c r="BV177" i="3"/>
  <c r="BV178" i="3"/>
  <c r="BV179" i="3"/>
  <c r="BV180" i="3"/>
  <c r="BV181" i="3"/>
  <c r="BV182" i="3"/>
  <c r="BV183" i="3"/>
  <c r="BV184" i="3"/>
  <c r="BV185" i="3"/>
  <c r="BV186" i="3"/>
  <c r="BV187" i="3"/>
  <c r="BV188" i="3"/>
  <c r="BV189" i="3"/>
  <c r="BV190" i="3"/>
  <c r="BV191" i="3"/>
  <c r="BV192" i="3"/>
  <c r="BV193" i="3"/>
  <c r="BV194" i="3"/>
  <c r="BV195" i="3"/>
  <c r="BV196" i="3"/>
  <c r="BV197" i="3"/>
  <c r="BV198" i="3"/>
  <c r="BV199" i="3"/>
  <c r="BV200" i="3"/>
  <c r="BV201" i="3"/>
  <c r="BV202" i="3"/>
  <c r="BV203" i="3"/>
  <c r="BV204" i="3"/>
  <c r="BV205" i="3"/>
  <c r="BV206" i="3"/>
  <c r="BV207" i="3"/>
  <c r="BV208" i="3"/>
  <c r="BV209" i="3"/>
  <c r="BV210" i="3"/>
  <c r="BV211" i="3"/>
  <c r="BV212" i="3"/>
  <c r="BV213" i="3"/>
  <c r="BV214" i="3"/>
  <c r="BV215" i="3"/>
  <c r="BV216" i="3"/>
  <c r="BV217" i="3"/>
  <c r="BV218" i="3"/>
  <c r="BV219" i="3"/>
  <c r="BV220" i="3"/>
  <c r="BV221" i="3"/>
  <c r="BV222" i="3"/>
  <c r="BV223" i="3"/>
  <c r="BV224" i="3"/>
  <c r="BV225" i="3"/>
  <c r="BV226" i="3"/>
  <c r="BV227" i="3"/>
  <c r="BV228" i="3"/>
  <c r="BV229" i="3"/>
  <c r="BV230" i="3"/>
  <c r="BV231" i="3"/>
  <c r="BV232" i="3"/>
  <c r="BV233" i="3"/>
  <c r="BV234" i="3"/>
  <c r="BV235" i="3"/>
  <c r="BV236" i="3"/>
  <c r="BV237" i="3"/>
  <c r="BV238" i="3"/>
  <c r="BV239" i="3"/>
  <c r="BV240" i="3"/>
  <c r="BV241" i="3"/>
  <c r="BV242" i="3"/>
  <c r="BV243" i="3"/>
  <c r="BV244" i="3"/>
  <c r="BV245" i="3"/>
  <c r="BV246" i="3"/>
  <c r="BV247" i="3"/>
  <c r="BV248" i="3"/>
  <c r="BV249" i="3"/>
  <c r="BV250" i="3"/>
  <c r="BV251" i="3"/>
  <c r="BV252" i="3"/>
  <c r="BV253" i="3"/>
  <c r="BV254" i="3"/>
  <c r="BV255" i="3"/>
  <c r="BV256" i="3"/>
  <c r="BV257" i="3"/>
  <c r="BV258" i="3"/>
  <c r="BV259" i="3"/>
  <c r="BV260" i="3"/>
  <c r="BV261" i="3"/>
  <c r="BV262" i="3"/>
  <c r="BV263" i="3"/>
  <c r="BV264" i="3"/>
  <c r="BV265" i="3"/>
  <c r="BV266" i="3"/>
  <c r="BV267" i="3"/>
  <c r="BV268" i="3"/>
  <c r="BV269" i="3"/>
  <c r="BV270" i="3"/>
  <c r="BV271" i="3"/>
  <c r="BV272" i="3"/>
  <c r="BV273" i="3"/>
  <c r="BV274" i="3"/>
  <c r="BV275" i="3"/>
  <c r="BV276" i="3"/>
  <c r="BV277" i="3"/>
  <c r="BV278" i="3"/>
  <c r="BV279" i="3"/>
  <c r="BV280" i="3"/>
  <c r="BV281" i="3"/>
  <c r="BV282" i="3"/>
  <c r="BV283" i="3"/>
  <c r="BV284" i="3"/>
  <c r="BV285" i="3"/>
  <c r="BV286" i="3"/>
  <c r="BV287" i="3"/>
  <c r="BV288" i="3"/>
  <c r="BV289" i="3"/>
  <c r="BV290" i="3"/>
  <c r="BV291" i="3"/>
  <c r="BV292" i="3"/>
  <c r="BV293" i="3"/>
  <c r="BV294" i="3"/>
  <c r="BV295" i="3"/>
  <c r="BV296" i="3"/>
  <c r="BV297" i="3"/>
  <c r="BV298" i="3"/>
  <c r="BV299" i="3"/>
  <c r="BV300" i="3"/>
  <c r="BV301" i="3"/>
  <c r="BV302" i="3"/>
  <c r="BV303" i="3"/>
  <c r="BV304" i="3"/>
  <c r="BV305" i="3"/>
  <c r="BV306" i="3"/>
  <c r="BV307" i="3"/>
  <c r="BV308" i="3"/>
  <c r="BV309" i="3"/>
  <c r="BV310" i="3"/>
  <c r="BV311" i="3"/>
  <c r="BV312" i="3"/>
  <c r="BV313" i="3"/>
  <c r="BV314" i="3"/>
  <c r="BV315" i="3"/>
  <c r="BV316" i="3"/>
  <c r="BV317" i="3"/>
  <c r="BV318" i="3"/>
  <c r="BV319" i="3"/>
  <c r="BV320" i="3"/>
  <c r="BV321" i="3"/>
  <c r="BV322" i="3"/>
  <c r="BV323" i="3"/>
  <c r="BV324" i="3"/>
  <c r="BV325" i="3"/>
  <c r="BV326" i="3"/>
  <c r="BV327" i="3"/>
  <c r="BV328" i="3"/>
  <c r="BV329" i="3"/>
  <c r="BV330" i="3"/>
  <c r="BV331" i="3"/>
  <c r="BV332" i="3"/>
  <c r="BV333" i="3"/>
  <c r="BV334" i="3"/>
  <c r="BV335" i="3"/>
  <c r="BV336" i="3"/>
  <c r="BV337" i="3"/>
  <c r="BV338" i="3"/>
  <c r="BV339" i="3"/>
  <c r="BV340" i="3"/>
  <c r="BV341" i="3"/>
  <c r="BV342" i="3"/>
  <c r="BV343" i="3"/>
  <c r="BV344" i="3"/>
  <c r="BV345" i="3"/>
  <c r="BV346" i="3"/>
  <c r="BV347" i="3"/>
  <c r="BV348" i="3"/>
  <c r="BV349" i="3"/>
  <c r="BV350" i="3"/>
  <c r="BV351" i="3"/>
  <c r="BV352" i="3"/>
  <c r="BV353" i="3"/>
  <c r="BV354" i="3"/>
  <c r="BV355" i="3"/>
  <c r="BV356" i="3"/>
  <c r="BV357" i="3"/>
  <c r="BV358" i="3"/>
  <c r="BV359" i="3"/>
  <c r="BV360" i="3"/>
  <c r="BV361" i="3"/>
  <c r="BV362" i="3"/>
  <c r="BV363" i="3"/>
  <c r="BV364" i="3"/>
  <c r="BV365" i="3"/>
  <c r="BV366" i="3"/>
  <c r="BV367" i="3"/>
  <c r="BV368" i="3"/>
  <c r="BV369" i="3"/>
  <c r="BV370" i="3"/>
  <c r="BV371" i="3"/>
  <c r="BV372" i="3"/>
  <c r="BV373" i="3"/>
  <c r="BV374" i="3"/>
  <c r="BV375" i="3"/>
  <c r="BV376" i="3"/>
  <c r="BV377" i="3"/>
  <c r="BV378" i="3"/>
  <c r="BV379" i="3"/>
  <c r="BV380" i="3"/>
  <c r="BV381" i="3"/>
  <c r="BV382" i="3"/>
  <c r="BV383" i="3"/>
  <c r="BV384" i="3"/>
  <c r="BV385" i="3"/>
  <c r="BV386" i="3"/>
  <c r="BV387" i="3"/>
  <c r="BV388" i="3"/>
  <c r="BV389" i="3"/>
  <c r="BV390" i="3"/>
  <c r="BV391" i="3"/>
  <c r="BV392" i="3"/>
  <c r="BV393" i="3"/>
  <c r="BV394" i="3"/>
  <c r="BV395" i="3"/>
  <c r="BV396" i="3"/>
  <c r="BV397" i="3"/>
  <c r="BV398" i="3"/>
  <c r="BV399" i="3"/>
  <c r="BV400" i="3"/>
  <c r="BV401" i="3"/>
  <c r="BV402" i="3"/>
  <c r="BV403" i="3"/>
  <c r="BV404" i="3"/>
  <c r="BV405" i="3"/>
  <c r="BV406" i="3"/>
  <c r="BV407" i="3"/>
  <c r="BV408" i="3"/>
  <c r="BV409" i="3"/>
  <c r="BV410" i="3"/>
  <c r="BV411" i="3"/>
  <c r="BV412" i="3"/>
  <c r="BV413" i="3"/>
  <c r="BV414" i="3"/>
  <c r="BV415" i="3"/>
  <c r="BV416" i="3"/>
  <c r="BV417" i="3"/>
  <c r="BV418" i="3"/>
  <c r="BV419" i="3"/>
  <c r="BV420" i="3"/>
  <c r="BV421" i="3"/>
  <c r="BV422" i="3"/>
  <c r="BV423" i="3"/>
  <c r="BV424" i="3"/>
  <c r="BV425" i="3"/>
  <c r="BV426" i="3"/>
  <c r="BV427" i="3"/>
  <c r="BV428" i="3"/>
  <c r="BV429" i="3"/>
  <c r="BV430" i="3"/>
  <c r="BV431" i="3"/>
  <c r="BV432" i="3"/>
  <c r="BV433" i="3"/>
  <c r="BV434" i="3"/>
  <c r="BV435" i="3"/>
  <c r="BV436" i="3"/>
  <c r="BV437" i="3"/>
  <c r="BV438" i="3"/>
  <c r="BV439" i="3"/>
  <c r="BV440" i="3"/>
  <c r="BV441" i="3"/>
  <c r="BV442" i="3"/>
  <c r="BV443" i="3"/>
  <c r="BV444" i="3"/>
  <c r="BV445" i="3"/>
  <c r="BV446" i="3"/>
  <c r="BV447" i="3"/>
  <c r="BV448" i="3"/>
  <c r="BV449" i="3"/>
  <c r="BV450" i="3"/>
  <c r="BV451" i="3"/>
  <c r="BV452" i="3"/>
  <c r="BV453" i="3"/>
  <c r="BV454" i="3"/>
  <c r="BV455" i="3"/>
  <c r="BV456" i="3"/>
  <c r="BV457" i="3"/>
  <c r="BV458" i="3"/>
  <c r="BV459" i="3"/>
  <c r="BV460" i="3"/>
  <c r="BV461" i="3"/>
  <c r="BV462" i="3"/>
  <c r="BV463" i="3"/>
  <c r="BV464" i="3"/>
  <c r="BV465" i="3"/>
  <c r="BV466" i="3"/>
  <c r="BV467" i="3"/>
  <c r="BV468" i="3"/>
  <c r="BV469" i="3"/>
  <c r="BV470" i="3"/>
  <c r="BV471" i="3"/>
  <c r="BV472" i="3"/>
  <c r="BV473" i="3"/>
  <c r="BV474" i="3"/>
  <c r="BV475" i="3"/>
  <c r="BV476" i="3"/>
  <c r="BV477" i="3"/>
  <c r="BV478" i="3"/>
  <c r="BV479" i="3"/>
  <c r="BV480" i="3"/>
  <c r="BV481" i="3"/>
  <c r="BV482" i="3"/>
  <c r="BV483" i="3"/>
  <c r="BV484" i="3"/>
  <c r="BV485" i="3"/>
  <c r="BV486" i="3"/>
  <c r="BV487" i="3"/>
  <c r="BV488" i="3"/>
  <c r="BV489" i="3"/>
  <c r="BV490" i="3"/>
  <c r="BV491" i="3"/>
  <c r="BV492" i="3"/>
  <c r="BV493" i="3"/>
  <c r="BV494" i="3"/>
  <c r="BV495" i="3"/>
  <c r="BV496" i="3"/>
  <c r="BV497" i="3"/>
  <c r="BV498" i="3"/>
  <c r="BV499" i="3"/>
  <c r="BV500" i="3"/>
  <c r="BV501" i="3"/>
  <c r="BV502" i="3"/>
  <c r="BV503" i="3"/>
  <c r="BV504" i="3"/>
  <c r="BV505" i="3"/>
  <c r="BV506" i="3"/>
  <c r="BV507" i="3"/>
  <c r="BV508" i="3"/>
  <c r="BV509" i="3"/>
  <c r="BV510" i="3"/>
  <c r="BV511" i="3"/>
  <c r="BV512" i="3"/>
  <c r="BV513" i="3"/>
  <c r="BV514" i="3"/>
  <c r="BV515" i="3"/>
  <c r="BV516" i="3"/>
  <c r="BV517" i="3"/>
  <c r="BV518" i="3"/>
  <c r="BV519" i="3"/>
  <c r="BV520" i="3"/>
  <c r="BV521" i="3"/>
  <c r="BV522" i="3"/>
  <c r="BV523" i="3"/>
  <c r="BV524" i="3"/>
  <c r="BV525" i="3"/>
  <c r="BV526" i="3"/>
  <c r="BV527" i="3"/>
  <c r="BV528" i="3"/>
  <c r="BV529" i="3"/>
  <c r="BV530" i="3"/>
  <c r="BV531" i="3"/>
  <c r="BV532" i="3"/>
  <c r="BV533" i="3"/>
  <c r="BV534" i="3"/>
  <c r="BV535" i="3"/>
  <c r="BV536" i="3"/>
  <c r="BV537" i="3"/>
  <c r="BV538" i="3"/>
  <c r="BV539" i="3"/>
  <c r="BV540" i="3"/>
  <c r="BV541" i="3"/>
  <c r="BV542" i="3"/>
  <c r="BV543" i="3"/>
  <c r="BV544" i="3"/>
  <c r="BV545" i="3"/>
  <c r="BV546" i="3"/>
  <c r="BV547" i="3"/>
  <c r="BV548" i="3"/>
  <c r="BV549" i="3"/>
  <c r="BV550" i="3"/>
  <c r="BV551" i="3"/>
  <c r="BV552" i="3"/>
  <c r="BV553" i="3"/>
  <c r="BV554" i="3"/>
  <c r="BV555" i="3"/>
  <c r="BV556" i="3"/>
  <c r="BV557" i="3"/>
  <c r="BV558" i="3"/>
  <c r="BV559" i="3"/>
  <c r="BV560" i="3"/>
  <c r="BV561" i="3"/>
  <c r="BV562" i="3"/>
  <c r="BV563" i="3"/>
  <c r="BV564" i="3"/>
  <c r="BV565" i="3"/>
  <c r="BV566" i="3"/>
  <c r="BV567" i="3"/>
  <c r="BV568" i="3"/>
  <c r="BV569" i="3"/>
  <c r="BV570" i="3"/>
  <c r="BV571" i="3"/>
  <c r="BV572" i="3"/>
  <c r="BV573" i="3"/>
  <c r="BV574" i="3"/>
  <c r="BV575" i="3"/>
  <c r="BV576" i="3"/>
  <c r="BV577" i="3"/>
  <c r="BV578" i="3"/>
  <c r="BV579" i="3"/>
  <c r="BV580" i="3"/>
  <c r="BV581" i="3"/>
  <c r="BV582" i="3"/>
  <c r="BV583" i="3"/>
  <c r="BV584" i="3"/>
  <c r="BV585" i="3"/>
  <c r="BV586" i="3"/>
  <c r="BV587" i="3"/>
  <c r="BV588" i="3"/>
  <c r="BV589" i="3"/>
  <c r="BV590" i="3"/>
  <c r="BV591" i="3"/>
  <c r="BV592" i="3"/>
  <c r="BV593" i="3"/>
  <c r="BV594" i="3"/>
  <c r="BV595" i="3"/>
  <c r="BV596" i="3"/>
  <c r="BV597" i="3"/>
  <c r="BV598" i="3"/>
  <c r="BV599" i="3"/>
  <c r="BV600" i="3"/>
  <c r="BV601" i="3"/>
  <c r="BV602" i="3"/>
  <c r="BV603" i="3"/>
  <c r="BV604" i="3"/>
  <c r="BV605" i="3"/>
  <c r="BV606" i="3"/>
  <c r="BV607" i="3"/>
  <c r="BV608" i="3"/>
  <c r="BV609" i="3"/>
  <c r="BV610" i="3"/>
  <c r="BV611" i="3"/>
  <c r="BV612" i="3"/>
  <c r="BV613" i="3"/>
  <c r="BV614" i="3"/>
  <c r="BV615" i="3"/>
  <c r="BV616" i="3"/>
  <c r="BV617" i="3"/>
  <c r="BV618" i="3"/>
  <c r="BV619" i="3"/>
  <c r="BV620" i="3"/>
  <c r="BV621" i="3"/>
  <c r="BV622" i="3"/>
  <c r="BV623" i="3"/>
  <c r="BV624" i="3"/>
  <c r="BV625" i="3"/>
  <c r="BV626" i="3"/>
  <c r="BV627" i="3"/>
  <c r="BV628" i="3"/>
  <c r="BV629" i="3"/>
  <c r="BV630" i="3"/>
  <c r="BV631" i="3"/>
  <c r="BV632" i="3"/>
  <c r="BV633" i="3"/>
  <c r="BV634" i="3"/>
  <c r="BV635" i="3"/>
  <c r="BV636" i="3"/>
  <c r="BV637" i="3"/>
  <c r="BV638" i="3"/>
  <c r="BV639" i="3"/>
  <c r="BV640" i="3"/>
  <c r="BV641" i="3"/>
  <c r="BV642" i="3"/>
  <c r="BV643" i="3"/>
  <c r="BV644" i="3"/>
  <c r="BV645" i="3"/>
  <c r="BV646" i="3"/>
  <c r="BV647" i="3"/>
  <c r="BV648" i="3"/>
  <c r="BV649" i="3"/>
  <c r="BV650" i="3"/>
  <c r="BV651" i="3"/>
  <c r="BV652" i="3"/>
  <c r="BV653" i="3"/>
  <c r="BV654" i="3"/>
  <c r="BV655" i="3"/>
  <c r="BV656" i="3"/>
  <c r="BV657" i="3"/>
  <c r="BV658" i="3"/>
  <c r="BV659" i="3"/>
  <c r="BV660" i="3"/>
  <c r="BV661" i="3"/>
  <c r="BV662" i="3"/>
  <c r="BV663" i="3"/>
  <c r="BV664" i="3"/>
  <c r="BV665" i="3"/>
  <c r="BV666" i="3"/>
  <c r="BV667" i="3"/>
  <c r="BV668" i="3"/>
  <c r="BV669" i="3"/>
  <c r="BV670" i="3"/>
  <c r="BV671" i="3"/>
  <c r="BV672" i="3"/>
  <c r="BV673" i="3"/>
  <c r="BV674" i="3"/>
  <c r="BV675" i="3"/>
  <c r="BV676" i="3"/>
  <c r="BV677" i="3"/>
  <c r="BV678" i="3"/>
  <c r="BV679" i="3"/>
  <c r="BV680" i="3"/>
  <c r="BV681" i="3"/>
  <c r="BV682" i="3"/>
  <c r="BV683" i="3"/>
  <c r="BV684" i="3"/>
  <c r="BV685" i="3"/>
  <c r="BV686" i="3"/>
  <c r="BV687" i="3"/>
  <c r="BV688" i="3"/>
  <c r="BV689" i="3"/>
  <c r="BV690" i="3"/>
  <c r="BV691" i="3"/>
  <c r="BV692" i="3"/>
  <c r="BV693" i="3"/>
  <c r="BV694" i="3"/>
  <c r="BV695" i="3"/>
  <c r="BV696" i="3"/>
  <c r="BV697" i="3"/>
  <c r="BV698" i="3"/>
  <c r="BV699" i="3"/>
  <c r="BV700" i="3"/>
  <c r="BV701" i="3"/>
  <c r="BV702" i="3"/>
  <c r="BV703" i="3"/>
  <c r="BV704" i="3"/>
  <c r="BV705" i="3"/>
  <c r="BV706" i="3"/>
  <c r="BV707" i="3"/>
  <c r="BV708" i="3"/>
  <c r="BV709" i="3"/>
  <c r="BV710" i="3"/>
  <c r="BV711" i="3"/>
  <c r="BV712" i="3"/>
  <c r="BV713" i="3"/>
  <c r="BV714" i="3"/>
  <c r="BV715" i="3"/>
  <c r="BV716" i="3"/>
  <c r="BV717" i="3"/>
  <c r="BV718" i="3"/>
  <c r="BV719" i="3"/>
  <c r="BV720" i="3"/>
  <c r="BV721" i="3"/>
  <c r="BV722" i="3"/>
  <c r="BV723" i="3"/>
  <c r="BV724" i="3"/>
  <c r="BV725" i="3"/>
  <c r="BV726" i="3"/>
  <c r="BV727" i="3"/>
  <c r="BV728" i="3"/>
  <c r="BV729" i="3"/>
  <c r="BV730" i="3"/>
  <c r="BV731" i="3"/>
  <c r="BV732" i="3"/>
  <c r="BV733" i="3"/>
  <c r="BV734" i="3"/>
  <c r="BV735" i="3"/>
  <c r="BV736" i="3"/>
  <c r="BV737" i="3"/>
  <c r="BV738" i="3"/>
  <c r="BV739" i="3"/>
  <c r="BV740" i="3"/>
  <c r="BV741" i="3"/>
  <c r="BV742" i="3"/>
  <c r="BV743" i="3"/>
  <c r="BV744" i="3"/>
  <c r="BV745" i="3"/>
  <c r="BV746" i="3"/>
  <c r="BV747" i="3"/>
  <c r="BV748" i="3"/>
  <c r="BV749" i="3"/>
  <c r="BV750" i="3"/>
  <c r="BV751" i="3"/>
  <c r="BV752" i="3"/>
  <c r="BV753" i="3"/>
  <c r="BV754" i="3"/>
  <c r="BV755" i="3"/>
  <c r="BV756" i="3"/>
  <c r="BV757" i="3"/>
  <c r="BV758" i="3"/>
  <c r="BV759" i="3"/>
  <c r="BV760" i="3"/>
  <c r="BV761" i="3"/>
  <c r="BV762" i="3"/>
  <c r="BV763" i="3"/>
  <c r="BV764" i="3"/>
  <c r="BV765" i="3"/>
  <c r="BV766" i="3"/>
  <c r="BV767" i="3"/>
  <c r="BV768" i="3"/>
  <c r="BV769" i="3"/>
  <c r="BV770" i="3"/>
  <c r="BV771" i="3"/>
  <c r="BV772" i="3"/>
  <c r="BV773" i="3"/>
  <c r="BV774" i="3"/>
  <c r="BV775" i="3"/>
  <c r="BV776" i="3"/>
  <c r="BV777" i="3"/>
  <c r="BV778" i="3"/>
  <c r="BV779" i="3"/>
  <c r="BV780" i="3"/>
  <c r="BV781" i="3"/>
  <c r="BV782" i="3"/>
  <c r="BV783" i="3"/>
  <c r="BV784" i="3"/>
  <c r="BV785" i="3"/>
  <c r="BV786" i="3"/>
  <c r="BV787" i="3"/>
  <c r="BV788" i="3"/>
  <c r="BV789" i="3"/>
  <c r="BV790" i="3"/>
  <c r="BV791" i="3"/>
  <c r="BV792" i="3"/>
  <c r="BV793" i="3"/>
  <c r="BV794" i="3"/>
  <c r="BV795" i="3"/>
  <c r="BV796" i="3"/>
  <c r="BV797" i="3"/>
  <c r="BV798" i="3"/>
  <c r="BV799" i="3"/>
  <c r="BV800" i="3"/>
  <c r="BV801" i="3"/>
  <c r="BV802" i="3"/>
  <c r="BV803" i="3"/>
  <c r="BV804" i="3"/>
  <c r="BV805" i="3"/>
  <c r="BV806" i="3"/>
  <c r="BV807" i="3"/>
  <c r="BV808" i="3"/>
  <c r="BV809" i="3"/>
  <c r="BV810" i="3"/>
  <c r="BV811" i="3"/>
  <c r="BV812" i="3"/>
  <c r="BV813" i="3"/>
  <c r="BV814" i="3"/>
  <c r="BV815" i="3"/>
  <c r="BV816" i="3"/>
  <c r="BV817" i="3"/>
  <c r="BV818" i="3"/>
  <c r="BV819" i="3"/>
  <c r="BV820" i="3"/>
  <c r="BV821" i="3"/>
  <c r="BV822" i="3"/>
  <c r="BV823" i="3"/>
  <c r="BV824" i="3"/>
  <c r="BV825" i="3"/>
  <c r="BV826" i="3"/>
  <c r="BV827" i="3"/>
  <c r="BV828" i="3"/>
  <c r="BV829" i="3"/>
  <c r="BV830" i="3"/>
  <c r="BV831" i="3"/>
  <c r="BV832" i="3"/>
  <c r="BV833" i="3"/>
  <c r="BV834" i="3"/>
  <c r="BV835" i="3"/>
  <c r="BV836" i="3"/>
  <c r="BV837" i="3"/>
  <c r="BV838" i="3"/>
  <c r="BV839" i="3"/>
  <c r="BV840" i="3"/>
  <c r="BV841" i="3"/>
  <c r="BV842" i="3"/>
  <c r="BV843" i="3"/>
  <c r="BV844" i="3"/>
  <c r="BV845" i="3"/>
  <c r="BV846" i="3"/>
  <c r="BV847" i="3"/>
  <c r="BV848" i="3"/>
  <c r="BV849" i="3"/>
  <c r="BV850" i="3"/>
  <c r="BV851" i="3"/>
  <c r="BV852" i="3"/>
  <c r="BV853" i="3"/>
  <c r="BV854" i="3"/>
  <c r="BV855" i="3"/>
  <c r="BV856" i="3"/>
  <c r="BV857" i="3"/>
  <c r="BV858" i="3"/>
  <c r="BV859" i="3"/>
  <c r="BV860" i="3"/>
  <c r="BV861" i="3"/>
  <c r="BV862" i="3"/>
  <c r="BV863" i="3"/>
  <c r="BV864" i="3"/>
  <c r="BV865" i="3"/>
  <c r="BV866" i="3"/>
  <c r="BV867" i="3"/>
  <c r="BV868" i="3"/>
  <c r="BV869" i="3"/>
  <c r="BV870" i="3"/>
  <c r="BV871" i="3"/>
  <c r="BV872" i="3"/>
  <c r="BV873" i="3"/>
  <c r="BV874" i="3"/>
  <c r="BV875" i="3"/>
  <c r="BV876" i="3"/>
  <c r="BV877" i="3"/>
  <c r="BV878" i="3"/>
  <c r="BV879" i="3"/>
  <c r="BV880" i="3"/>
  <c r="BV881" i="3"/>
  <c r="BV882" i="3"/>
  <c r="BV883" i="3"/>
  <c r="BV884" i="3"/>
  <c r="BV885" i="3"/>
  <c r="BV886" i="3"/>
  <c r="BV887" i="3"/>
  <c r="BV888" i="3"/>
  <c r="BV889" i="3"/>
  <c r="BV890" i="3"/>
  <c r="BV891" i="3"/>
  <c r="BV892" i="3"/>
  <c r="BV893" i="3"/>
  <c r="BV894" i="3"/>
  <c r="BV895" i="3"/>
  <c r="BV896" i="3"/>
  <c r="BV897" i="3"/>
  <c r="BV898" i="3"/>
  <c r="BV899" i="3"/>
  <c r="BV900" i="3"/>
  <c r="BV901" i="3"/>
  <c r="BV902" i="3"/>
  <c r="BV903" i="3"/>
  <c r="BV904" i="3"/>
  <c r="BV905" i="3"/>
  <c r="BV906" i="3"/>
  <c r="BV907" i="3"/>
  <c r="BV908" i="3"/>
  <c r="BV909" i="3"/>
  <c r="BV910" i="3"/>
  <c r="BV911" i="3"/>
  <c r="BV912" i="3"/>
  <c r="BV913" i="3"/>
  <c r="BV914" i="3"/>
  <c r="BV915" i="3"/>
  <c r="BV916" i="3"/>
  <c r="BV917" i="3"/>
  <c r="BV918" i="3"/>
  <c r="BV919" i="3"/>
  <c r="BV920" i="3"/>
  <c r="BV921" i="3"/>
  <c r="BV922" i="3"/>
  <c r="BV923" i="3"/>
  <c r="BV924" i="3"/>
  <c r="BV925" i="3"/>
  <c r="BV926" i="3"/>
  <c r="BV927" i="3"/>
  <c r="BV928" i="3"/>
  <c r="BV929" i="3"/>
  <c r="BV930" i="3"/>
  <c r="BV931" i="3"/>
  <c r="BV932" i="3"/>
  <c r="BV933" i="3"/>
  <c r="BV934" i="3"/>
  <c r="BV935" i="3"/>
  <c r="BV936" i="3"/>
  <c r="BV937" i="3"/>
  <c r="BV938" i="3"/>
  <c r="BV939" i="3"/>
  <c r="BV940" i="3"/>
  <c r="BV941" i="3"/>
  <c r="BV942" i="3"/>
  <c r="BV943" i="3"/>
  <c r="BV944" i="3"/>
  <c r="BV945" i="3"/>
  <c r="BV946" i="3"/>
  <c r="BV947" i="3"/>
  <c r="BV948" i="3"/>
  <c r="BV949" i="3"/>
  <c r="BV950" i="3"/>
  <c r="BV951" i="3"/>
  <c r="BV952" i="3"/>
  <c r="BV953" i="3"/>
  <c r="BV954" i="3"/>
  <c r="BV955" i="3"/>
  <c r="BV956" i="3"/>
  <c r="BV957" i="3"/>
  <c r="BV958" i="3"/>
  <c r="BV959" i="3"/>
  <c r="BV960" i="3"/>
  <c r="BV961" i="3"/>
  <c r="BV962" i="3"/>
  <c r="BV963" i="3"/>
  <c r="BV964" i="3"/>
  <c r="BV965" i="3"/>
  <c r="BV966" i="3"/>
  <c r="BV967" i="3"/>
  <c r="BV968" i="3"/>
  <c r="BV969" i="3"/>
  <c r="BV970" i="3"/>
  <c r="BV971" i="3"/>
  <c r="BV972" i="3"/>
  <c r="BV973" i="3"/>
  <c r="BV974" i="3"/>
  <c r="BV975" i="3"/>
  <c r="BV976" i="3"/>
  <c r="BV977" i="3"/>
  <c r="BV978" i="3"/>
  <c r="BV979" i="3"/>
  <c r="BV980" i="3"/>
  <c r="BV981" i="3"/>
  <c r="BV982" i="3"/>
  <c r="BV983" i="3"/>
  <c r="BV984" i="3"/>
  <c r="BV985" i="3"/>
  <c r="BV986" i="3"/>
  <c r="BV987" i="3"/>
  <c r="BV988" i="3"/>
  <c r="BV989" i="3"/>
  <c r="BV990" i="3"/>
  <c r="BV991" i="3"/>
  <c r="BV992" i="3"/>
  <c r="BV993" i="3"/>
  <c r="BV994" i="3"/>
  <c r="BV995" i="3"/>
  <c r="BV996" i="3"/>
  <c r="BV997" i="3"/>
  <c r="BV998" i="3"/>
  <c r="BV999" i="3"/>
  <c r="BV1000" i="3"/>
  <c r="BV1001" i="3"/>
  <c r="BV1002" i="3"/>
  <c r="BV1003" i="3"/>
  <c r="BV1004" i="3"/>
  <c r="BV1005" i="3"/>
  <c r="BV1006" i="3"/>
  <c r="BV1007" i="3"/>
  <c r="BV1008" i="3"/>
  <c r="BV1009" i="3"/>
  <c r="BV10" i="3"/>
  <c r="BU11" i="3"/>
  <c r="BU12" i="3"/>
  <c r="BU13" i="3"/>
  <c r="BU14" i="3"/>
  <c r="BU15" i="3"/>
  <c r="BU16" i="3"/>
  <c r="BU17" i="3"/>
  <c r="BU18" i="3"/>
  <c r="BU19" i="3"/>
  <c r="BU20" i="3"/>
  <c r="BU21" i="3"/>
  <c r="BU22" i="3"/>
  <c r="BU23" i="3"/>
  <c r="BU24" i="3"/>
  <c r="BU25" i="3"/>
  <c r="BU26" i="3"/>
  <c r="BU27" i="3"/>
  <c r="BU28" i="3"/>
  <c r="BU29" i="3"/>
  <c r="BU30" i="3"/>
  <c r="BU31" i="3"/>
  <c r="BU32" i="3"/>
  <c r="BU33" i="3"/>
  <c r="BU34" i="3"/>
  <c r="BU35" i="3"/>
  <c r="BU36" i="3"/>
  <c r="BU37" i="3"/>
  <c r="BU38" i="3"/>
  <c r="BU39" i="3"/>
  <c r="BU40" i="3"/>
  <c r="BU41" i="3"/>
  <c r="BU42" i="3"/>
  <c r="BU43" i="3"/>
  <c r="BU44" i="3"/>
  <c r="BU45" i="3"/>
  <c r="BU46" i="3"/>
  <c r="BU47" i="3"/>
  <c r="BU48" i="3"/>
  <c r="BU49" i="3"/>
  <c r="BU50" i="3"/>
  <c r="BU51" i="3"/>
  <c r="BU52" i="3"/>
  <c r="BU53" i="3"/>
  <c r="BU54" i="3"/>
  <c r="BU55" i="3"/>
  <c r="BU56" i="3"/>
  <c r="BU57" i="3"/>
  <c r="BU58" i="3"/>
  <c r="BU59" i="3"/>
  <c r="BU60" i="3"/>
  <c r="BU61" i="3"/>
  <c r="BU62" i="3"/>
  <c r="BU63" i="3"/>
  <c r="BU64" i="3"/>
  <c r="BU65" i="3"/>
  <c r="BU66" i="3"/>
  <c r="BU67" i="3"/>
  <c r="BU68" i="3"/>
  <c r="BU69" i="3"/>
  <c r="BU70" i="3"/>
  <c r="BU71" i="3"/>
  <c r="BU72" i="3"/>
  <c r="BU73" i="3"/>
  <c r="BU74" i="3"/>
  <c r="BU75" i="3"/>
  <c r="BU76" i="3"/>
  <c r="BU77" i="3"/>
  <c r="BU78" i="3"/>
  <c r="BU79" i="3"/>
  <c r="BU80" i="3"/>
  <c r="BU81" i="3"/>
  <c r="BU82" i="3"/>
  <c r="BU83" i="3"/>
  <c r="BU84" i="3"/>
  <c r="BU85" i="3"/>
  <c r="BU86" i="3"/>
  <c r="BU87" i="3"/>
  <c r="BU88" i="3"/>
  <c r="BU89" i="3"/>
  <c r="BU90" i="3"/>
  <c r="BU91" i="3"/>
  <c r="BU92" i="3"/>
  <c r="BU93" i="3"/>
  <c r="BU94" i="3"/>
  <c r="BU95" i="3"/>
  <c r="BU96" i="3"/>
  <c r="BU97" i="3"/>
  <c r="BU98" i="3"/>
  <c r="BU99" i="3"/>
  <c r="BU100" i="3"/>
  <c r="BU101" i="3"/>
  <c r="BU102" i="3"/>
  <c r="BU103" i="3"/>
  <c r="BU104" i="3"/>
  <c r="BU105" i="3"/>
  <c r="BU106" i="3"/>
  <c r="BU107" i="3"/>
  <c r="BU108" i="3"/>
  <c r="BU109" i="3"/>
  <c r="BU110" i="3"/>
  <c r="BU111" i="3"/>
  <c r="BU112" i="3"/>
  <c r="BU113" i="3"/>
  <c r="BU114" i="3"/>
  <c r="BU115" i="3"/>
  <c r="BU116" i="3"/>
  <c r="BU117" i="3"/>
  <c r="BU118" i="3"/>
  <c r="BU119" i="3"/>
  <c r="BU120" i="3"/>
  <c r="BU121" i="3"/>
  <c r="BU122" i="3"/>
  <c r="BU123" i="3"/>
  <c r="BU124" i="3"/>
  <c r="BU125" i="3"/>
  <c r="BU126" i="3"/>
  <c r="BU127" i="3"/>
  <c r="BU128" i="3"/>
  <c r="BU129" i="3"/>
  <c r="BU130" i="3"/>
  <c r="BU131" i="3"/>
  <c r="BU132" i="3"/>
  <c r="BU133" i="3"/>
  <c r="BU134" i="3"/>
  <c r="BU135" i="3"/>
  <c r="BU136" i="3"/>
  <c r="BU137" i="3"/>
  <c r="BU138" i="3"/>
  <c r="BU139" i="3"/>
  <c r="BU140" i="3"/>
  <c r="BU141" i="3"/>
  <c r="BU142" i="3"/>
  <c r="BU143" i="3"/>
  <c r="BU144" i="3"/>
  <c r="BU145" i="3"/>
  <c r="BU146" i="3"/>
  <c r="BU147" i="3"/>
  <c r="BU148" i="3"/>
  <c r="BU149" i="3"/>
  <c r="BU150" i="3"/>
  <c r="BU151" i="3"/>
  <c r="BU152" i="3"/>
  <c r="BU153" i="3"/>
  <c r="BU154" i="3"/>
  <c r="BU155" i="3"/>
  <c r="BU156" i="3"/>
  <c r="BU157" i="3"/>
  <c r="BU158" i="3"/>
  <c r="BU159" i="3"/>
  <c r="BU160" i="3"/>
  <c r="BU161" i="3"/>
  <c r="BU162" i="3"/>
  <c r="BU163" i="3"/>
  <c r="BU164" i="3"/>
  <c r="BU165" i="3"/>
  <c r="BU166" i="3"/>
  <c r="BU167" i="3"/>
  <c r="BU168" i="3"/>
  <c r="BU169" i="3"/>
  <c r="BU170" i="3"/>
  <c r="BU171" i="3"/>
  <c r="BU172" i="3"/>
  <c r="BU173" i="3"/>
  <c r="BU174" i="3"/>
  <c r="BU175" i="3"/>
  <c r="BU176" i="3"/>
  <c r="BU177" i="3"/>
  <c r="BU178" i="3"/>
  <c r="BU179" i="3"/>
  <c r="BU180" i="3"/>
  <c r="BU181" i="3"/>
  <c r="BU182" i="3"/>
  <c r="BU183" i="3"/>
  <c r="BU184" i="3"/>
  <c r="BU185" i="3"/>
  <c r="BU186" i="3"/>
  <c r="BU187" i="3"/>
  <c r="BU188" i="3"/>
  <c r="BU189" i="3"/>
  <c r="BU190" i="3"/>
  <c r="BU191" i="3"/>
  <c r="BU192" i="3"/>
  <c r="BU193" i="3"/>
  <c r="BU194" i="3"/>
  <c r="BU195" i="3"/>
  <c r="BU196" i="3"/>
  <c r="BU197" i="3"/>
  <c r="BU198" i="3"/>
  <c r="BU199" i="3"/>
  <c r="BU200" i="3"/>
  <c r="BU201" i="3"/>
  <c r="BU202" i="3"/>
  <c r="BU203" i="3"/>
  <c r="BU204" i="3"/>
  <c r="BU205" i="3"/>
  <c r="BU206" i="3"/>
  <c r="BU207" i="3"/>
  <c r="BU208" i="3"/>
  <c r="BU209" i="3"/>
  <c r="BU210" i="3"/>
  <c r="BU211" i="3"/>
  <c r="BU212" i="3"/>
  <c r="BU213" i="3"/>
  <c r="BU214" i="3"/>
  <c r="BU215" i="3"/>
  <c r="BU216" i="3"/>
  <c r="BU217" i="3"/>
  <c r="BU218" i="3"/>
  <c r="BU219" i="3"/>
  <c r="BU220" i="3"/>
  <c r="BU221" i="3"/>
  <c r="BU222" i="3"/>
  <c r="BU223" i="3"/>
  <c r="BU224" i="3"/>
  <c r="BU225" i="3"/>
  <c r="BU226" i="3"/>
  <c r="BU227" i="3"/>
  <c r="BU228" i="3"/>
  <c r="BU229" i="3"/>
  <c r="BU230" i="3"/>
  <c r="BU231" i="3"/>
  <c r="BU232" i="3"/>
  <c r="BU233" i="3"/>
  <c r="BU234" i="3"/>
  <c r="BU235" i="3"/>
  <c r="BU236" i="3"/>
  <c r="BU237" i="3"/>
  <c r="BU238" i="3"/>
  <c r="BU239" i="3"/>
  <c r="BU240" i="3"/>
  <c r="BU241" i="3"/>
  <c r="BU242" i="3"/>
  <c r="BU243" i="3"/>
  <c r="BU244" i="3"/>
  <c r="BU245" i="3"/>
  <c r="BU246" i="3"/>
  <c r="BU247" i="3"/>
  <c r="BU248" i="3"/>
  <c r="BU249" i="3"/>
  <c r="BU250" i="3"/>
  <c r="BU251" i="3"/>
  <c r="BU252" i="3"/>
  <c r="BU253" i="3"/>
  <c r="BU254" i="3"/>
  <c r="BU255" i="3"/>
  <c r="BU256" i="3"/>
  <c r="BU257" i="3"/>
  <c r="BU258" i="3"/>
  <c r="BU259" i="3"/>
  <c r="BU260" i="3"/>
  <c r="BU261" i="3"/>
  <c r="BU262" i="3"/>
  <c r="BU263" i="3"/>
  <c r="BU264" i="3"/>
  <c r="BU265" i="3"/>
  <c r="BU266" i="3"/>
  <c r="BU267" i="3"/>
  <c r="BU268" i="3"/>
  <c r="BU269" i="3"/>
  <c r="BU270" i="3"/>
  <c r="BU271" i="3"/>
  <c r="BU272" i="3"/>
  <c r="BU273" i="3"/>
  <c r="BU274" i="3"/>
  <c r="BU275" i="3"/>
  <c r="BU276" i="3"/>
  <c r="BU277" i="3"/>
  <c r="BU278" i="3"/>
  <c r="BU279" i="3"/>
  <c r="BU280" i="3"/>
  <c r="BU281" i="3"/>
  <c r="BU282" i="3"/>
  <c r="BU283" i="3"/>
  <c r="BU284" i="3"/>
  <c r="BU285" i="3"/>
  <c r="BU286" i="3"/>
  <c r="BU287" i="3"/>
  <c r="BU288" i="3"/>
  <c r="BU289" i="3"/>
  <c r="BU290" i="3"/>
  <c r="BU291" i="3"/>
  <c r="BU292" i="3"/>
  <c r="BU293" i="3"/>
  <c r="BU294" i="3"/>
  <c r="BU295" i="3"/>
  <c r="BU296" i="3"/>
  <c r="BU297" i="3"/>
  <c r="BU298" i="3"/>
  <c r="BU299" i="3"/>
  <c r="BU300" i="3"/>
  <c r="BU301" i="3"/>
  <c r="BU302" i="3"/>
  <c r="BU303" i="3"/>
  <c r="BU304" i="3"/>
  <c r="BU305" i="3"/>
  <c r="BU306" i="3"/>
  <c r="BU307" i="3"/>
  <c r="BU308" i="3"/>
  <c r="BU309" i="3"/>
  <c r="BU310" i="3"/>
  <c r="BU311" i="3"/>
  <c r="BU312" i="3"/>
  <c r="BU313" i="3"/>
  <c r="BU314" i="3"/>
  <c r="BU315" i="3"/>
  <c r="BU316" i="3"/>
  <c r="BU317" i="3"/>
  <c r="BU318" i="3"/>
  <c r="BU319" i="3"/>
  <c r="BU320" i="3"/>
  <c r="BU321" i="3"/>
  <c r="BU322" i="3"/>
  <c r="BU323" i="3"/>
  <c r="BU324" i="3"/>
  <c r="BU325" i="3"/>
  <c r="BU326" i="3"/>
  <c r="BU327" i="3"/>
  <c r="BU328" i="3"/>
  <c r="BU329" i="3"/>
  <c r="BU330" i="3"/>
  <c r="BU331" i="3"/>
  <c r="BU332" i="3"/>
  <c r="BU333" i="3"/>
  <c r="BU334" i="3"/>
  <c r="BU335" i="3"/>
  <c r="BU336" i="3"/>
  <c r="BU337" i="3"/>
  <c r="BU338" i="3"/>
  <c r="BU339" i="3"/>
  <c r="BU340" i="3"/>
  <c r="BU341" i="3"/>
  <c r="BU342" i="3"/>
  <c r="BU343" i="3"/>
  <c r="BU344" i="3"/>
  <c r="BU345" i="3"/>
  <c r="BU346" i="3"/>
  <c r="BU347" i="3"/>
  <c r="BU348" i="3"/>
  <c r="BU349" i="3"/>
  <c r="BU350" i="3"/>
  <c r="BU351" i="3"/>
  <c r="BU352" i="3"/>
  <c r="BU353" i="3"/>
  <c r="BU354" i="3"/>
  <c r="BU355" i="3"/>
  <c r="BU356" i="3"/>
  <c r="BU357" i="3"/>
  <c r="BU358" i="3"/>
  <c r="BU359" i="3"/>
  <c r="BU360" i="3"/>
  <c r="BU361" i="3"/>
  <c r="BU362" i="3"/>
  <c r="BU363" i="3"/>
  <c r="BU364" i="3"/>
  <c r="BU365" i="3"/>
  <c r="BU366" i="3"/>
  <c r="BU367" i="3"/>
  <c r="BU368" i="3"/>
  <c r="BU369" i="3"/>
  <c r="BU370" i="3"/>
  <c r="BU371" i="3"/>
  <c r="BU372" i="3"/>
  <c r="BU373" i="3"/>
  <c r="BU374" i="3"/>
  <c r="BU375" i="3"/>
  <c r="BU376" i="3"/>
  <c r="BU377" i="3"/>
  <c r="BU378" i="3"/>
  <c r="BU379" i="3"/>
  <c r="BU380" i="3"/>
  <c r="BU381" i="3"/>
  <c r="BU382" i="3"/>
  <c r="BU383" i="3"/>
  <c r="BU384" i="3"/>
  <c r="BU385" i="3"/>
  <c r="BU386" i="3"/>
  <c r="BU387" i="3"/>
  <c r="BU388" i="3"/>
  <c r="BU389" i="3"/>
  <c r="BU390" i="3"/>
  <c r="BU391" i="3"/>
  <c r="BU392" i="3"/>
  <c r="BU393" i="3"/>
  <c r="BU394" i="3"/>
  <c r="BU395" i="3"/>
  <c r="BU396" i="3"/>
  <c r="BU397" i="3"/>
  <c r="BU398" i="3"/>
  <c r="BU399" i="3"/>
  <c r="BU400" i="3"/>
  <c r="BU401" i="3"/>
  <c r="BU402" i="3"/>
  <c r="BU403" i="3"/>
  <c r="BU404" i="3"/>
  <c r="BU405" i="3"/>
  <c r="BU406" i="3"/>
  <c r="BU407" i="3"/>
  <c r="BU408" i="3"/>
  <c r="BU409" i="3"/>
  <c r="BU410" i="3"/>
  <c r="BU411" i="3"/>
  <c r="BU412" i="3"/>
  <c r="BU413" i="3"/>
  <c r="BU414" i="3"/>
  <c r="BU415" i="3"/>
  <c r="BU416" i="3"/>
  <c r="BU417" i="3"/>
  <c r="BU418" i="3"/>
  <c r="BU419" i="3"/>
  <c r="BU420" i="3"/>
  <c r="BU421" i="3"/>
  <c r="BU422" i="3"/>
  <c r="BU423" i="3"/>
  <c r="BU424" i="3"/>
  <c r="BU425" i="3"/>
  <c r="BU426" i="3"/>
  <c r="BU427" i="3"/>
  <c r="BU428" i="3"/>
  <c r="BU429" i="3"/>
  <c r="BU430" i="3"/>
  <c r="BU431" i="3"/>
  <c r="BU432" i="3"/>
  <c r="BU433" i="3"/>
  <c r="BU434" i="3"/>
  <c r="BU435" i="3"/>
  <c r="BU436" i="3"/>
  <c r="BU437" i="3"/>
  <c r="BU438" i="3"/>
  <c r="BU439" i="3"/>
  <c r="BU440" i="3"/>
  <c r="BU441" i="3"/>
  <c r="BU442" i="3"/>
  <c r="BU443" i="3"/>
  <c r="BU444" i="3"/>
  <c r="BU445" i="3"/>
  <c r="BU446" i="3"/>
  <c r="BU447" i="3"/>
  <c r="BU448" i="3"/>
  <c r="BU449" i="3"/>
  <c r="BU450" i="3"/>
  <c r="BU451" i="3"/>
  <c r="BU452" i="3"/>
  <c r="BU453" i="3"/>
  <c r="BU454" i="3"/>
  <c r="BU455" i="3"/>
  <c r="BU456" i="3"/>
  <c r="BU457" i="3"/>
  <c r="BU458" i="3"/>
  <c r="BU459" i="3"/>
  <c r="BU460" i="3"/>
  <c r="BU461" i="3"/>
  <c r="BU462" i="3"/>
  <c r="BU463" i="3"/>
  <c r="BU464" i="3"/>
  <c r="BU465" i="3"/>
  <c r="BU466" i="3"/>
  <c r="BU467" i="3"/>
  <c r="BU468" i="3"/>
  <c r="BU469" i="3"/>
  <c r="BU470" i="3"/>
  <c r="BU471" i="3"/>
  <c r="BU472" i="3"/>
  <c r="BU473" i="3"/>
  <c r="BU474" i="3"/>
  <c r="BU475" i="3"/>
  <c r="BU476" i="3"/>
  <c r="BU477" i="3"/>
  <c r="BU478" i="3"/>
  <c r="BU479" i="3"/>
  <c r="BU480" i="3"/>
  <c r="BU481" i="3"/>
  <c r="BU482" i="3"/>
  <c r="BU483" i="3"/>
  <c r="BU484" i="3"/>
  <c r="BU485" i="3"/>
  <c r="BU486" i="3"/>
  <c r="BU487" i="3"/>
  <c r="BU488" i="3"/>
  <c r="BU489" i="3"/>
  <c r="BU490" i="3"/>
  <c r="BU491" i="3"/>
  <c r="BU492" i="3"/>
  <c r="BU493" i="3"/>
  <c r="BU494" i="3"/>
  <c r="BU495" i="3"/>
  <c r="BU496" i="3"/>
  <c r="BU497" i="3"/>
  <c r="BU498" i="3"/>
  <c r="BU499" i="3"/>
  <c r="BU500" i="3"/>
  <c r="BU501" i="3"/>
  <c r="BU502" i="3"/>
  <c r="BU503" i="3"/>
  <c r="BU504" i="3"/>
  <c r="BU505" i="3"/>
  <c r="BU506" i="3"/>
  <c r="BU507" i="3"/>
  <c r="BU508" i="3"/>
  <c r="BU509" i="3"/>
  <c r="BU510" i="3"/>
  <c r="BU511" i="3"/>
  <c r="BU512" i="3"/>
  <c r="BU513" i="3"/>
  <c r="BU514" i="3"/>
  <c r="BU515" i="3"/>
  <c r="BU516" i="3"/>
  <c r="BU517" i="3"/>
  <c r="BU518" i="3"/>
  <c r="BU519" i="3"/>
  <c r="BU520" i="3"/>
  <c r="BU521" i="3"/>
  <c r="BU522" i="3"/>
  <c r="BU523" i="3"/>
  <c r="BU524" i="3"/>
  <c r="BU525" i="3"/>
  <c r="BU526" i="3"/>
  <c r="BU527" i="3"/>
  <c r="BU528" i="3"/>
  <c r="BU529" i="3"/>
  <c r="BU530" i="3"/>
  <c r="BU531" i="3"/>
  <c r="BU532" i="3"/>
  <c r="BU533" i="3"/>
  <c r="BU534" i="3"/>
  <c r="BU535" i="3"/>
  <c r="BU536" i="3"/>
  <c r="BU537" i="3"/>
  <c r="BU538" i="3"/>
  <c r="BU539" i="3"/>
  <c r="BU540" i="3"/>
  <c r="BU541" i="3"/>
  <c r="BU542" i="3"/>
  <c r="BU543" i="3"/>
  <c r="BU544" i="3"/>
  <c r="BU545" i="3"/>
  <c r="BU546" i="3"/>
  <c r="BU547" i="3"/>
  <c r="BU548" i="3"/>
  <c r="BU549" i="3"/>
  <c r="BU550" i="3"/>
  <c r="BU551" i="3"/>
  <c r="BU552" i="3"/>
  <c r="BU553" i="3"/>
  <c r="BU554" i="3"/>
  <c r="BU555" i="3"/>
  <c r="BU556" i="3"/>
  <c r="BU557" i="3"/>
  <c r="BU558" i="3"/>
  <c r="BU559" i="3"/>
  <c r="BU560" i="3"/>
  <c r="BU561" i="3"/>
  <c r="BU562" i="3"/>
  <c r="BU563" i="3"/>
  <c r="BU564" i="3"/>
  <c r="BU565" i="3"/>
  <c r="BU566" i="3"/>
  <c r="BU567" i="3"/>
  <c r="BU568" i="3"/>
  <c r="BU569" i="3"/>
  <c r="BU570" i="3"/>
  <c r="BU571" i="3"/>
  <c r="BU572" i="3"/>
  <c r="BU573" i="3"/>
  <c r="BU574" i="3"/>
  <c r="BU575" i="3"/>
  <c r="BU576" i="3"/>
  <c r="BU577" i="3"/>
  <c r="BU578" i="3"/>
  <c r="BU579" i="3"/>
  <c r="BU580" i="3"/>
  <c r="BU581" i="3"/>
  <c r="BU582" i="3"/>
  <c r="BU583" i="3"/>
  <c r="BU584" i="3"/>
  <c r="BU585" i="3"/>
  <c r="BU586" i="3"/>
  <c r="BU587" i="3"/>
  <c r="BU588" i="3"/>
  <c r="BU589" i="3"/>
  <c r="BU590" i="3"/>
  <c r="BU591" i="3"/>
  <c r="BU592" i="3"/>
  <c r="BU593" i="3"/>
  <c r="BU594" i="3"/>
  <c r="BU595" i="3"/>
  <c r="BU596" i="3"/>
  <c r="BU597" i="3"/>
  <c r="BU598" i="3"/>
  <c r="BU599" i="3"/>
  <c r="BU600" i="3"/>
  <c r="BU601" i="3"/>
  <c r="BU602" i="3"/>
  <c r="BU603" i="3"/>
  <c r="BU604" i="3"/>
  <c r="BU605" i="3"/>
  <c r="BU606" i="3"/>
  <c r="BU607" i="3"/>
  <c r="BU608" i="3"/>
  <c r="BU609" i="3"/>
  <c r="BU610" i="3"/>
  <c r="BU611" i="3"/>
  <c r="BU612" i="3"/>
  <c r="BU613" i="3"/>
  <c r="BU614" i="3"/>
  <c r="BU615" i="3"/>
  <c r="BU616" i="3"/>
  <c r="BU617" i="3"/>
  <c r="BU618" i="3"/>
  <c r="BU619" i="3"/>
  <c r="BU620" i="3"/>
  <c r="BU621" i="3"/>
  <c r="BU622" i="3"/>
  <c r="BU623" i="3"/>
  <c r="BU624" i="3"/>
  <c r="BU625" i="3"/>
  <c r="BU626" i="3"/>
  <c r="BU627" i="3"/>
  <c r="BU628" i="3"/>
  <c r="BU629" i="3"/>
  <c r="BU630" i="3"/>
  <c r="BU631" i="3"/>
  <c r="BU632" i="3"/>
  <c r="BU633" i="3"/>
  <c r="BU634" i="3"/>
  <c r="BU635" i="3"/>
  <c r="BU636" i="3"/>
  <c r="BU637" i="3"/>
  <c r="BU638" i="3"/>
  <c r="BU639" i="3"/>
  <c r="BU640" i="3"/>
  <c r="BU641" i="3"/>
  <c r="BU642" i="3"/>
  <c r="BU643" i="3"/>
  <c r="BU644" i="3"/>
  <c r="BU645" i="3"/>
  <c r="BU646" i="3"/>
  <c r="BU647" i="3"/>
  <c r="BU648" i="3"/>
  <c r="BU649" i="3"/>
  <c r="BU650" i="3"/>
  <c r="BU651" i="3"/>
  <c r="BU652" i="3"/>
  <c r="BU653" i="3"/>
  <c r="BU654" i="3"/>
  <c r="BU655" i="3"/>
  <c r="BU656" i="3"/>
  <c r="BU657" i="3"/>
  <c r="BU658" i="3"/>
  <c r="BU659" i="3"/>
  <c r="BU660" i="3"/>
  <c r="BU661" i="3"/>
  <c r="BU662" i="3"/>
  <c r="BU663" i="3"/>
  <c r="BU664" i="3"/>
  <c r="BU665" i="3"/>
  <c r="BU666" i="3"/>
  <c r="BU667" i="3"/>
  <c r="BU668" i="3"/>
  <c r="BU669" i="3"/>
  <c r="BU670" i="3"/>
  <c r="BU671" i="3"/>
  <c r="BU672" i="3"/>
  <c r="BU673" i="3"/>
  <c r="BU674" i="3"/>
  <c r="BU675" i="3"/>
  <c r="BU676" i="3"/>
  <c r="BU677" i="3"/>
  <c r="BU678" i="3"/>
  <c r="BU679" i="3"/>
  <c r="BU680" i="3"/>
  <c r="BU681" i="3"/>
  <c r="BU682" i="3"/>
  <c r="BU683" i="3"/>
  <c r="BU684" i="3"/>
  <c r="BU685" i="3"/>
  <c r="BU686" i="3"/>
  <c r="BU687" i="3"/>
  <c r="BU688" i="3"/>
  <c r="BU689" i="3"/>
  <c r="BU690" i="3"/>
  <c r="BU691" i="3"/>
  <c r="BU692" i="3"/>
  <c r="BU693" i="3"/>
  <c r="BU694" i="3"/>
  <c r="BU695" i="3"/>
  <c r="BU696" i="3"/>
  <c r="BU697" i="3"/>
  <c r="BU698" i="3"/>
  <c r="BU699" i="3"/>
  <c r="BU700" i="3"/>
  <c r="BU701" i="3"/>
  <c r="BU702" i="3"/>
  <c r="BU703" i="3"/>
  <c r="BU704" i="3"/>
  <c r="BU705" i="3"/>
  <c r="BU706" i="3"/>
  <c r="BU707" i="3"/>
  <c r="BU708" i="3"/>
  <c r="BU709" i="3"/>
  <c r="BU710" i="3"/>
  <c r="BU711" i="3"/>
  <c r="BU712" i="3"/>
  <c r="BU713" i="3"/>
  <c r="BU714" i="3"/>
  <c r="BU715" i="3"/>
  <c r="BU716" i="3"/>
  <c r="BU717" i="3"/>
  <c r="BU718" i="3"/>
  <c r="BU719" i="3"/>
  <c r="BU720" i="3"/>
  <c r="BU721" i="3"/>
  <c r="BU722" i="3"/>
  <c r="BU723" i="3"/>
  <c r="BU724" i="3"/>
  <c r="BU725" i="3"/>
  <c r="BU726" i="3"/>
  <c r="BU727" i="3"/>
  <c r="BU728" i="3"/>
  <c r="BU729" i="3"/>
  <c r="BU730" i="3"/>
  <c r="BU731" i="3"/>
  <c r="BU732" i="3"/>
  <c r="BU733" i="3"/>
  <c r="BU734" i="3"/>
  <c r="BU735" i="3"/>
  <c r="BU736" i="3"/>
  <c r="BU737" i="3"/>
  <c r="BU738" i="3"/>
  <c r="BU739" i="3"/>
  <c r="BU740" i="3"/>
  <c r="BU741" i="3"/>
  <c r="BU742" i="3"/>
  <c r="BU743" i="3"/>
  <c r="BU744" i="3"/>
  <c r="BU745" i="3"/>
  <c r="BU746" i="3"/>
  <c r="BU747" i="3"/>
  <c r="BU748" i="3"/>
  <c r="BU749" i="3"/>
  <c r="BU750" i="3"/>
  <c r="BU751" i="3"/>
  <c r="BU752" i="3"/>
  <c r="BU753" i="3"/>
  <c r="BU754" i="3"/>
  <c r="BU755" i="3"/>
  <c r="BU756" i="3"/>
  <c r="BU757" i="3"/>
  <c r="BU758" i="3"/>
  <c r="BU759" i="3"/>
  <c r="BU760" i="3"/>
  <c r="BU761" i="3"/>
  <c r="BU762" i="3"/>
  <c r="BU763" i="3"/>
  <c r="BU764" i="3"/>
  <c r="BU765" i="3"/>
  <c r="BU766" i="3"/>
  <c r="BU767" i="3"/>
  <c r="BU768" i="3"/>
  <c r="BU769" i="3"/>
  <c r="BU770" i="3"/>
  <c r="BU771" i="3"/>
  <c r="BU772" i="3"/>
  <c r="BU773" i="3"/>
  <c r="BU774" i="3"/>
  <c r="BU775" i="3"/>
  <c r="BU776" i="3"/>
  <c r="BU777" i="3"/>
  <c r="BU778" i="3"/>
  <c r="BU779" i="3"/>
  <c r="BU780" i="3"/>
  <c r="BU781" i="3"/>
  <c r="BU782" i="3"/>
  <c r="BU783" i="3"/>
  <c r="BU784" i="3"/>
  <c r="BU785" i="3"/>
  <c r="BU786" i="3"/>
  <c r="BU787" i="3"/>
  <c r="BU788" i="3"/>
  <c r="BU789" i="3"/>
  <c r="BU790" i="3"/>
  <c r="BU791" i="3"/>
  <c r="BU792" i="3"/>
  <c r="BU793" i="3"/>
  <c r="BU794" i="3"/>
  <c r="BU795" i="3"/>
  <c r="BU796" i="3"/>
  <c r="BU797" i="3"/>
  <c r="BU798" i="3"/>
  <c r="BU799" i="3"/>
  <c r="BU800" i="3"/>
  <c r="BU801" i="3"/>
  <c r="BU802" i="3"/>
  <c r="BU803" i="3"/>
  <c r="BU804" i="3"/>
  <c r="BU805" i="3"/>
  <c r="BU806" i="3"/>
  <c r="BU807" i="3"/>
  <c r="BU808" i="3"/>
  <c r="BU809" i="3"/>
  <c r="BU810" i="3"/>
  <c r="BU811" i="3"/>
  <c r="BU812" i="3"/>
  <c r="BU813" i="3"/>
  <c r="BU814" i="3"/>
  <c r="BU815" i="3"/>
  <c r="BU816" i="3"/>
  <c r="BU817" i="3"/>
  <c r="BU818" i="3"/>
  <c r="BU819" i="3"/>
  <c r="BU820" i="3"/>
  <c r="BU821" i="3"/>
  <c r="BU822" i="3"/>
  <c r="BU823" i="3"/>
  <c r="BU824" i="3"/>
  <c r="BU825" i="3"/>
  <c r="BU826" i="3"/>
  <c r="BU827" i="3"/>
  <c r="BU828" i="3"/>
  <c r="BU829" i="3"/>
  <c r="BU830" i="3"/>
  <c r="BU831" i="3"/>
  <c r="BU832" i="3"/>
  <c r="BU833" i="3"/>
  <c r="BU834" i="3"/>
  <c r="BU835" i="3"/>
  <c r="BU836" i="3"/>
  <c r="BU837" i="3"/>
  <c r="BU838" i="3"/>
  <c r="BU839" i="3"/>
  <c r="BU840" i="3"/>
  <c r="BU841" i="3"/>
  <c r="BU842" i="3"/>
  <c r="BU843" i="3"/>
  <c r="BU844" i="3"/>
  <c r="BU845" i="3"/>
  <c r="BU846" i="3"/>
  <c r="BU847" i="3"/>
  <c r="BU848" i="3"/>
  <c r="BU849" i="3"/>
  <c r="BU850" i="3"/>
  <c r="BU851" i="3"/>
  <c r="BU852" i="3"/>
  <c r="BU853" i="3"/>
  <c r="BU854" i="3"/>
  <c r="BU855" i="3"/>
  <c r="BU856" i="3"/>
  <c r="BU857" i="3"/>
  <c r="BU858" i="3"/>
  <c r="BU859" i="3"/>
  <c r="BU860" i="3"/>
  <c r="BU861" i="3"/>
  <c r="BU862" i="3"/>
  <c r="BU863" i="3"/>
  <c r="BU864" i="3"/>
  <c r="BU865" i="3"/>
  <c r="BU866" i="3"/>
  <c r="BU867" i="3"/>
  <c r="BU868" i="3"/>
  <c r="BU869" i="3"/>
  <c r="BU870" i="3"/>
  <c r="BU871" i="3"/>
  <c r="BU872" i="3"/>
  <c r="BU873" i="3"/>
  <c r="BU874" i="3"/>
  <c r="BU875" i="3"/>
  <c r="BU876" i="3"/>
  <c r="BU877" i="3"/>
  <c r="BU878" i="3"/>
  <c r="BU879" i="3"/>
  <c r="BU880" i="3"/>
  <c r="BU881" i="3"/>
  <c r="BU882" i="3"/>
  <c r="BU883" i="3"/>
  <c r="BU884" i="3"/>
  <c r="BU885" i="3"/>
  <c r="BU886" i="3"/>
  <c r="BU887" i="3"/>
  <c r="BU888" i="3"/>
  <c r="BU889" i="3"/>
  <c r="BU890" i="3"/>
  <c r="BU891" i="3"/>
  <c r="BU892" i="3"/>
  <c r="BU893" i="3"/>
  <c r="BU894" i="3"/>
  <c r="BU895" i="3"/>
  <c r="BU896" i="3"/>
  <c r="BU897" i="3"/>
  <c r="BU898" i="3"/>
  <c r="BU899" i="3"/>
  <c r="BU900" i="3"/>
  <c r="BU901" i="3"/>
  <c r="BU902" i="3"/>
  <c r="BU903" i="3"/>
  <c r="BU904" i="3"/>
  <c r="BU905" i="3"/>
  <c r="BU906" i="3"/>
  <c r="BU907" i="3"/>
  <c r="BU908" i="3"/>
  <c r="BU909" i="3"/>
  <c r="BU910" i="3"/>
  <c r="BU911" i="3"/>
  <c r="BU912" i="3"/>
  <c r="BU913" i="3"/>
  <c r="BU914" i="3"/>
  <c r="BU915" i="3"/>
  <c r="BU916" i="3"/>
  <c r="BU917" i="3"/>
  <c r="BU918" i="3"/>
  <c r="BU919" i="3"/>
  <c r="BU920" i="3"/>
  <c r="BU921" i="3"/>
  <c r="BU922" i="3"/>
  <c r="BU923" i="3"/>
  <c r="BU924" i="3"/>
  <c r="BU925" i="3"/>
  <c r="BU926" i="3"/>
  <c r="BU927" i="3"/>
  <c r="BU928" i="3"/>
  <c r="BU929" i="3"/>
  <c r="BU930" i="3"/>
  <c r="BU931" i="3"/>
  <c r="BU932" i="3"/>
  <c r="BU933" i="3"/>
  <c r="BU934" i="3"/>
  <c r="BU935" i="3"/>
  <c r="BU936" i="3"/>
  <c r="BU937" i="3"/>
  <c r="BU938" i="3"/>
  <c r="BU939" i="3"/>
  <c r="BU940" i="3"/>
  <c r="BU941" i="3"/>
  <c r="BU942" i="3"/>
  <c r="BU943" i="3"/>
  <c r="BU944" i="3"/>
  <c r="BU945" i="3"/>
  <c r="BU946" i="3"/>
  <c r="BU947" i="3"/>
  <c r="BU948" i="3"/>
  <c r="BU949" i="3"/>
  <c r="BU950" i="3"/>
  <c r="BU951" i="3"/>
  <c r="BU952" i="3"/>
  <c r="BU953" i="3"/>
  <c r="BU954" i="3"/>
  <c r="BU955" i="3"/>
  <c r="BU956" i="3"/>
  <c r="BU957" i="3"/>
  <c r="BU958" i="3"/>
  <c r="BU959" i="3"/>
  <c r="BU960" i="3"/>
  <c r="BU961" i="3"/>
  <c r="BU962" i="3"/>
  <c r="BU963" i="3"/>
  <c r="BU964" i="3"/>
  <c r="BU965" i="3"/>
  <c r="BU966" i="3"/>
  <c r="BU967" i="3"/>
  <c r="BU968" i="3"/>
  <c r="BU969" i="3"/>
  <c r="BU970" i="3"/>
  <c r="BU971" i="3"/>
  <c r="BU972" i="3"/>
  <c r="BU973" i="3"/>
  <c r="BU974" i="3"/>
  <c r="BU975" i="3"/>
  <c r="BU976" i="3"/>
  <c r="BU977" i="3"/>
  <c r="BU978" i="3"/>
  <c r="BU979" i="3"/>
  <c r="BU980" i="3"/>
  <c r="BU981" i="3"/>
  <c r="BU982" i="3"/>
  <c r="BU983" i="3"/>
  <c r="BU984" i="3"/>
  <c r="BU985" i="3"/>
  <c r="BU986" i="3"/>
  <c r="BU987" i="3"/>
  <c r="BU988" i="3"/>
  <c r="BU989" i="3"/>
  <c r="BU990" i="3"/>
  <c r="BU991" i="3"/>
  <c r="BU992" i="3"/>
  <c r="BU993" i="3"/>
  <c r="BU994" i="3"/>
  <c r="BU995" i="3"/>
  <c r="BU996" i="3"/>
  <c r="BU997" i="3"/>
  <c r="BU998" i="3"/>
  <c r="BU999" i="3"/>
  <c r="BU1000" i="3"/>
  <c r="BU1001" i="3"/>
  <c r="BU1002" i="3"/>
  <c r="BU1003" i="3"/>
  <c r="BU1004" i="3"/>
  <c r="BU1005" i="3"/>
  <c r="BU1006" i="3"/>
  <c r="BU1007" i="3"/>
  <c r="BU1008" i="3"/>
  <c r="BU1009" i="3"/>
  <c r="BU10" i="3"/>
  <c r="L36" i="40"/>
  <c r="C36" i="40"/>
  <c r="L9" i="40"/>
  <c r="C9" i="40"/>
  <c r="L7" i="42"/>
  <c r="C7" i="42"/>
  <c r="B35" i="12"/>
  <c r="BV9" i="3"/>
  <c r="BU9" i="3"/>
  <c r="O18" i="36"/>
  <c r="O19" i="36"/>
  <c r="O20" i="36"/>
  <c r="O21" i="36"/>
  <c r="O22" i="36"/>
  <c r="O23" i="36"/>
  <c r="O24" i="36"/>
  <c r="O25" i="36"/>
  <c r="O26" i="36"/>
  <c r="O27" i="36"/>
  <c r="O28" i="36"/>
  <c r="O29" i="36"/>
  <c r="O30" i="36"/>
  <c r="O31" i="36"/>
  <c r="O32" i="36"/>
  <c r="O33" i="36"/>
  <c r="O34" i="36"/>
  <c r="O35" i="36"/>
  <c r="O36" i="36"/>
  <c r="O37" i="36"/>
  <c r="O38" i="36"/>
  <c r="O39" i="36"/>
  <c r="O40" i="36"/>
  <c r="O41" i="36"/>
  <c r="O42" i="36"/>
  <c r="O43" i="36"/>
  <c r="O44" i="36"/>
  <c r="O45" i="36"/>
  <c r="O46" i="36"/>
  <c r="O47" i="36"/>
  <c r="O48" i="36"/>
  <c r="O49" i="36"/>
  <c r="O50" i="36"/>
  <c r="O51" i="36"/>
  <c r="O52" i="36"/>
  <c r="O53" i="36"/>
  <c r="O54" i="36"/>
  <c r="O55" i="36"/>
  <c r="O56" i="36"/>
  <c r="O57" i="36"/>
  <c r="B16" i="38"/>
  <c r="J13" i="38" a="1"/>
  <c r="J13" i="38"/>
  <c r="H21" i="38"/>
  <c r="H13" i="38"/>
  <c r="B15" i="12"/>
  <c r="C9" i="38"/>
  <c r="C15" i="38"/>
  <c r="D15" i="38"/>
  <c r="E15" i="38"/>
  <c r="F15" i="38"/>
  <c r="G15" i="38"/>
  <c r="H15" i="38"/>
  <c r="G64" i="3"/>
  <c r="BW64" i="3" s="1"/>
  <c r="D16" i="38"/>
  <c r="E16" i="38"/>
  <c r="G16" i="38"/>
  <c r="H16" i="38"/>
  <c r="C16" i="38"/>
  <c r="F16" i="38"/>
  <c r="B17" i="38"/>
  <c r="B3" i="39"/>
  <c r="B2" i="39"/>
  <c r="AG37" i="1"/>
  <c r="AH37" i="1"/>
  <c r="AI37" i="1"/>
  <c r="AJ37" i="1"/>
  <c r="AK37" i="1"/>
  <c r="AL37" i="1"/>
  <c r="AM37" i="1"/>
  <c r="G65" i="3"/>
  <c r="BW65" i="3" s="1"/>
  <c r="B1" i="39"/>
  <c r="H10" i="1"/>
  <c r="G66" i="3"/>
  <c r="BW66" i="3" s="1"/>
  <c r="L9" i="36"/>
  <c r="L10" i="36"/>
  <c r="L11" i="36"/>
  <c r="L12" i="36"/>
  <c r="L13" i="36"/>
  <c r="L14" i="36"/>
  <c r="L15" i="36"/>
  <c r="L16" i="36"/>
  <c r="L17" i="36"/>
  <c r="L18" i="36"/>
  <c r="L19" i="36"/>
  <c r="L20" i="36"/>
  <c r="L21" i="36"/>
  <c r="L22" i="36"/>
  <c r="L23" i="36"/>
  <c r="L24" i="36"/>
  <c r="L25" i="36"/>
  <c r="L26" i="36"/>
  <c r="L27" i="36"/>
  <c r="L28" i="36"/>
  <c r="L29" i="36"/>
  <c r="L30" i="36"/>
  <c r="L31" i="36"/>
  <c r="L32" i="36"/>
  <c r="L33" i="36"/>
  <c r="L34" i="36"/>
  <c r="L35" i="36"/>
  <c r="L36" i="36"/>
  <c r="L37" i="36"/>
  <c r="L38" i="36"/>
  <c r="L39" i="36"/>
  <c r="L40" i="36"/>
  <c r="L41" i="36"/>
  <c r="L42" i="36"/>
  <c r="L43" i="36"/>
  <c r="L44" i="36"/>
  <c r="L45" i="36"/>
  <c r="L46" i="36"/>
  <c r="L47" i="36"/>
  <c r="L48" i="36"/>
  <c r="L49" i="36"/>
  <c r="L50" i="36"/>
  <c r="L51" i="36"/>
  <c r="L52" i="36"/>
  <c r="L53" i="36"/>
  <c r="L54" i="36"/>
  <c r="L55" i="36"/>
  <c r="L56" i="36"/>
  <c r="L57" i="36"/>
  <c r="L58" i="36"/>
  <c r="L59" i="36"/>
  <c r="L60" i="36"/>
  <c r="L61" i="36"/>
  <c r="L62" i="36"/>
  <c r="L63" i="36"/>
  <c r="L64" i="36"/>
  <c r="L65" i="36"/>
  <c r="L66" i="36"/>
  <c r="L67" i="36"/>
  <c r="L68" i="36"/>
  <c r="L69" i="36"/>
  <c r="L70" i="36"/>
  <c r="L71" i="36"/>
  <c r="L72" i="36"/>
  <c r="L73" i="36"/>
  <c r="L74" i="36"/>
  <c r="L75" i="36"/>
  <c r="L76" i="36"/>
  <c r="L77" i="36"/>
  <c r="L78" i="36"/>
  <c r="L79" i="36"/>
  <c r="L80" i="36"/>
  <c r="L81" i="36"/>
  <c r="L82" i="36"/>
  <c r="L83" i="36"/>
  <c r="L84" i="36"/>
  <c r="L85" i="36"/>
  <c r="L86" i="36"/>
  <c r="L87" i="36"/>
  <c r="L88" i="36"/>
  <c r="L89" i="36"/>
  <c r="L90" i="36"/>
  <c r="L91" i="36"/>
  <c r="L92" i="36"/>
  <c r="L93" i="36"/>
  <c r="L94" i="36"/>
  <c r="L95" i="36"/>
  <c r="L96" i="36"/>
  <c r="L97" i="36"/>
  <c r="L98" i="36"/>
  <c r="L99" i="36"/>
  <c r="L100" i="36"/>
  <c r="L101" i="36"/>
  <c r="L102" i="36"/>
  <c r="L103" i="36"/>
  <c r="L104" i="36"/>
  <c r="L105" i="36"/>
  <c r="L106" i="36"/>
  <c r="L107" i="36"/>
  <c r="L108" i="36"/>
  <c r="L109" i="36"/>
  <c r="L110" i="36"/>
  <c r="L111" i="36"/>
  <c r="L112" i="36"/>
  <c r="L113" i="36"/>
  <c r="L114" i="36"/>
  <c r="L115" i="36"/>
  <c r="L116" i="36"/>
  <c r="L117" i="36"/>
  <c r="L118" i="36"/>
  <c r="L119" i="36"/>
  <c r="L120" i="36"/>
  <c r="L121" i="36"/>
  <c r="L122" i="36"/>
  <c r="L123" i="36"/>
  <c r="L124" i="36"/>
  <c r="L125" i="36"/>
  <c r="L126" i="36"/>
  <c r="L127" i="36"/>
  <c r="L128" i="36"/>
  <c r="L129" i="36"/>
  <c r="L130" i="36"/>
  <c r="L131" i="36"/>
  <c r="L132" i="36"/>
  <c r="L133" i="36"/>
  <c r="L134" i="36"/>
  <c r="L135" i="36"/>
  <c r="L136" i="36"/>
  <c r="L137" i="36"/>
  <c r="L138" i="36"/>
  <c r="L139" i="36"/>
  <c r="L140" i="36"/>
  <c r="L141" i="36"/>
  <c r="L142" i="36"/>
  <c r="L143" i="36"/>
  <c r="L144" i="36"/>
  <c r="L145" i="36"/>
  <c r="L146" i="36"/>
  <c r="L147" i="36"/>
  <c r="L148" i="36"/>
  <c r="L149" i="36"/>
  <c r="L150" i="36"/>
  <c r="L151" i="36"/>
  <c r="L152" i="36"/>
  <c r="L153" i="36"/>
  <c r="L154" i="36"/>
  <c r="L155" i="36"/>
  <c r="L156" i="36"/>
  <c r="L157" i="36"/>
  <c r="L158" i="36"/>
  <c r="L159" i="36"/>
  <c r="L160" i="36"/>
  <c r="L161" i="36"/>
  <c r="L162" i="36"/>
  <c r="L163" i="36"/>
  <c r="L164" i="36"/>
  <c r="L165" i="36"/>
  <c r="L166" i="36"/>
  <c r="L167" i="36"/>
  <c r="L168" i="36"/>
  <c r="L169" i="36"/>
  <c r="L170" i="36"/>
  <c r="L171" i="36"/>
  <c r="L172" i="36"/>
  <c r="L173" i="36"/>
  <c r="L174" i="36"/>
  <c r="L175" i="36"/>
  <c r="L176" i="36"/>
  <c r="L177" i="36"/>
  <c r="L178" i="36"/>
  <c r="L179" i="36"/>
  <c r="L180" i="36"/>
  <c r="L181" i="36"/>
  <c r="L182" i="36"/>
  <c r="L183" i="36"/>
  <c r="L184" i="36"/>
  <c r="L185" i="36"/>
  <c r="L186" i="36"/>
  <c r="L187" i="36"/>
  <c r="L188" i="36"/>
  <c r="L189" i="36"/>
  <c r="L190" i="36"/>
  <c r="L191" i="36"/>
  <c r="L192" i="36"/>
  <c r="L193" i="36"/>
  <c r="L194" i="36"/>
  <c r="L195" i="36"/>
  <c r="L196" i="36"/>
  <c r="L197" i="36"/>
  <c r="L198" i="36"/>
  <c r="L199" i="36"/>
  <c r="L200" i="36"/>
  <c r="L201" i="36"/>
  <c r="L202" i="36"/>
  <c r="L203" i="36"/>
  <c r="L204" i="36"/>
  <c r="L205" i="36"/>
  <c r="L206" i="36"/>
  <c r="L207" i="36"/>
  <c r="E40" i="14"/>
  <c r="F40" i="14"/>
  <c r="G40" i="14"/>
  <c r="C40" i="14"/>
  <c r="H40" i="14"/>
  <c r="I40" i="14"/>
  <c r="J40" i="14"/>
  <c r="D40" i="14"/>
  <c r="G67" i="3"/>
  <c r="BW67" i="3" s="1"/>
  <c r="B38" i="28"/>
  <c r="B37" i="28"/>
  <c r="G68" i="3"/>
  <c r="N9" i="36"/>
  <c r="N10" i="36"/>
  <c r="N11" i="36"/>
  <c r="N12" i="36"/>
  <c r="N13" i="36"/>
  <c r="N14" i="36"/>
  <c r="N15" i="36"/>
  <c r="N16" i="36"/>
  <c r="N17" i="36"/>
  <c r="N18" i="36"/>
  <c r="N19" i="36"/>
  <c r="N20" i="36"/>
  <c r="N21" i="36"/>
  <c r="N22" i="36"/>
  <c r="N23" i="36"/>
  <c r="N24" i="36"/>
  <c r="N25" i="36"/>
  <c r="N26" i="36"/>
  <c r="N27" i="36"/>
  <c r="N28" i="36"/>
  <c r="N29" i="36"/>
  <c r="N30" i="36"/>
  <c r="N31" i="36"/>
  <c r="N32" i="36"/>
  <c r="N33" i="36"/>
  <c r="N34" i="36"/>
  <c r="N35" i="36"/>
  <c r="N36" i="36"/>
  <c r="N37" i="36"/>
  <c r="N38" i="36"/>
  <c r="N39" i="36"/>
  <c r="N40" i="36"/>
  <c r="N41" i="36"/>
  <c r="N42" i="36"/>
  <c r="N43" i="36"/>
  <c r="N44" i="36"/>
  <c r="N45" i="36"/>
  <c r="N46" i="36"/>
  <c r="N47" i="36"/>
  <c r="N48" i="36"/>
  <c r="N49" i="36"/>
  <c r="N50" i="36"/>
  <c r="N51" i="36"/>
  <c r="N52" i="36"/>
  <c r="N53" i="36"/>
  <c r="N54" i="36"/>
  <c r="N55" i="36"/>
  <c r="N56" i="36"/>
  <c r="N57" i="36"/>
  <c r="N8" i="36"/>
  <c r="G69" i="3"/>
  <c r="BW69" i="3" s="1"/>
  <c r="L31" i="14"/>
  <c r="T31" i="14"/>
  <c r="U31" i="14"/>
  <c r="V31" i="14"/>
  <c r="W31" i="14"/>
  <c r="X31" i="14"/>
  <c r="Y31" i="14"/>
  <c r="Z31" i="14"/>
  <c r="AA31" i="14"/>
  <c r="AB31" i="14"/>
  <c r="AC31" i="14"/>
  <c r="AD31" i="14"/>
  <c r="AE31" i="14"/>
  <c r="AF31" i="14"/>
  <c r="AG31" i="14"/>
  <c r="AH31" i="14"/>
  <c r="AI31" i="14"/>
  <c r="AJ31" i="14"/>
  <c r="AK31" i="14"/>
  <c r="AL31" i="14"/>
  <c r="AM31" i="14"/>
  <c r="AN31" i="14"/>
  <c r="AO31" i="14"/>
  <c r="AP31" i="14"/>
  <c r="AQ31" i="14"/>
  <c r="AR31" i="14"/>
  <c r="AS31" i="14"/>
  <c r="AT31" i="14"/>
  <c r="AU31" i="14"/>
  <c r="AV31" i="14"/>
  <c r="AW31" i="14"/>
  <c r="AX31" i="14"/>
  <c r="AY31" i="14"/>
  <c r="AZ31" i="14"/>
  <c r="BA31" i="14"/>
  <c r="BB31" i="14"/>
  <c r="BC31" i="14"/>
  <c r="BD31" i="14"/>
  <c r="BE31" i="14"/>
  <c r="BF31" i="14"/>
  <c r="BG31" i="14"/>
  <c r="BH31" i="14"/>
  <c r="BI31" i="14"/>
  <c r="BJ31" i="14"/>
  <c r="BK31" i="14"/>
  <c r="BL31" i="14"/>
  <c r="BM31" i="14"/>
  <c r="BN31" i="14"/>
  <c r="BO31" i="14"/>
  <c r="BP31" i="14"/>
  <c r="BQ31" i="14"/>
  <c r="BR31" i="14"/>
  <c r="BS31" i="14"/>
  <c r="BT31" i="14"/>
  <c r="BU31" i="14"/>
  <c r="BV31" i="14"/>
  <c r="BW31" i="14"/>
  <c r="BX31" i="14"/>
  <c r="BY31" i="14"/>
  <c r="BZ31" i="14"/>
  <c r="CA31" i="14"/>
  <c r="CB31" i="14"/>
  <c r="CC31" i="14"/>
  <c r="CD31" i="14"/>
  <c r="CE31" i="14"/>
  <c r="CF31" i="14"/>
  <c r="CG31" i="14"/>
  <c r="CH31" i="14"/>
  <c r="CI31" i="14"/>
  <c r="CJ31" i="14"/>
  <c r="CK31" i="14"/>
  <c r="CL31" i="14"/>
  <c r="CM31" i="14"/>
  <c r="CN31" i="14"/>
  <c r="CO31" i="14"/>
  <c r="CP31" i="14"/>
  <c r="CQ31" i="14"/>
  <c r="CR31" i="14"/>
  <c r="CS31" i="14"/>
  <c r="CT31" i="14"/>
  <c r="CU31" i="14"/>
  <c r="CV31" i="14"/>
  <c r="CW31" i="14"/>
  <c r="CX31" i="14"/>
  <c r="CY31" i="14"/>
  <c r="CZ31" i="14"/>
  <c r="DA31" i="14"/>
  <c r="DB31" i="14"/>
  <c r="DC31" i="14"/>
  <c r="DD31" i="14"/>
  <c r="DE31" i="14"/>
  <c r="DF31" i="14"/>
  <c r="DG31" i="14"/>
  <c r="DH31" i="14"/>
  <c r="DI31" i="14"/>
  <c r="DJ31" i="14"/>
  <c r="DK31" i="14"/>
  <c r="DL31" i="14"/>
  <c r="DM31" i="14"/>
  <c r="DN31" i="14"/>
  <c r="DO31" i="14"/>
  <c r="DP31" i="14"/>
  <c r="DQ31" i="14"/>
  <c r="DR31" i="14"/>
  <c r="DS31" i="14"/>
  <c r="DT31" i="14"/>
  <c r="DU31" i="14"/>
  <c r="DV31" i="14"/>
  <c r="DW31" i="14"/>
  <c r="DX31" i="14"/>
  <c r="DY31" i="14"/>
  <c r="DZ31" i="14"/>
  <c r="EA31" i="14"/>
  <c r="EB31" i="14"/>
  <c r="EC31" i="14"/>
  <c r="ED31" i="14"/>
  <c r="EE31" i="14"/>
  <c r="EF31" i="14"/>
  <c r="EG31" i="14"/>
  <c r="EH31" i="14"/>
  <c r="EI31" i="14"/>
  <c r="EJ31" i="14"/>
  <c r="EK31" i="14"/>
  <c r="EL31" i="14"/>
  <c r="EM31" i="14"/>
  <c r="EN31" i="14"/>
  <c r="EO31" i="14"/>
  <c r="EP31" i="14"/>
  <c r="EQ31" i="14"/>
  <c r="ER31" i="14"/>
  <c r="ES31" i="14"/>
  <c r="ET31" i="14"/>
  <c r="EU31" i="14"/>
  <c r="EV31" i="14"/>
  <c r="EW31" i="14"/>
  <c r="EX31" i="14"/>
  <c r="EY31" i="14"/>
  <c r="EZ31" i="14"/>
  <c r="FA31" i="14"/>
  <c r="FB31" i="14"/>
  <c r="FC31" i="14"/>
  <c r="FD31" i="14"/>
  <c r="FE31" i="14"/>
  <c r="FF31" i="14"/>
  <c r="FG31" i="14"/>
  <c r="FH31" i="14"/>
  <c r="FI31" i="14"/>
  <c r="FJ31" i="14"/>
  <c r="FK31" i="14"/>
  <c r="FL31" i="14"/>
  <c r="FM31" i="14"/>
  <c r="FN31" i="14"/>
  <c r="FO31" i="14"/>
  <c r="FP31" i="14"/>
  <c r="FQ31" i="14"/>
  <c r="FR31" i="14"/>
  <c r="FS31" i="14"/>
  <c r="FT31" i="14"/>
  <c r="FU31" i="14"/>
  <c r="FV31" i="14"/>
  <c r="FW31" i="14"/>
  <c r="FX31" i="14"/>
  <c r="FY31" i="14"/>
  <c r="FZ31" i="14"/>
  <c r="GA31" i="14"/>
  <c r="GB31" i="14"/>
  <c r="GC31" i="14"/>
  <c r="GD31" i="14"/>
  <c r="GE31" i="14"/>
  <c r="GF31" i="14"/>
  <c r="GG31" i="14"/>
  <c r="GH31" i="14"/>
  <c r="GI31" i="14"/>
  <c r="GJ31" i="14"/>
  <c r="GK31" i="14"/>
  <c r="GL31" i="14"/>
  <c r="GM31" i="14"/>
  <c r="GN31" i="14"/>
  <c r="GO31" i="14"/>
  <c r="GP31" i="14"/>
  <c r="GQ31" i="14"/>
  <c r="GR31" i="14"/>
  <c r="GS31" i="14"/>
  <c r="GT31" i="14"/>
  <c r="GU31" i="14"/>
  <c r="GV31" i="14"/>
  <c r="GW31" i="14"/>
  <c r="GX31" i="14"/>
  <c r="GY31" i="14"/>
  <c r="GZ31" i="14"/>
  <c r="HA31" i="14"/>
  <c r="HB31" i="14"/>
  <c r="HC31" i="14"/>
  <c r="HD31" i="14"/>
  <c r="HE31" i="14"/>
  <c r="HF31" i="14"/>
  <c r="HG31" i="14"/>
  <c r="HH31" i="14"/>
  <c r="HI31" i="14"/>
  <c r="HJ31" i="14"/>
  <c r="HK31" i="14"/>
  <c r="HL31" i="14"/>
  <c r="HM31" i="14"/>
  <c r="HN31" i="14"/>
  <c r="HO31" i="14"/>
  <c r="HP31" i="14"/>
  <c r="HQ31" i="14"/>
  <c r="HR31" i="14"/>
  <c r="HS31" i="14"/>
  <c r="HT31" i="14"/>
  <c r="HU31" i="14"/>
  <c r="HV31" i="14"/>
  <c r="HW31" i="14"/>
  <c r="HX31" i="14"/>
  <c r="HY31" i="14"/>
  <c r="HZ31" i="14"/>
  <c r="IA31" i="14"/>
  <c r="IB31" i="14"/>
  <c r="IC31" i="14"/>
  <c r="ID31" i="14"/>
  <c r="IE31" i="14"/>
  <c r="IF31" i="14"/>
  <c r="IG31" i="14"/>
  <c r="IH31" i="14"/>
  <c r="II31" i="14"/>
  <c r="IJ31" i="14"/>
  <c r="IK31" i="14"/>
  <c r="IL31" i="14"/>
  <c r="IM31" i="14"/>
  <c r="IN31" i="14"/>
  <c r="IO31" i="14"/>
  <c r="IP31" i="14"/>
  <c r="IQ31" i="14"/>
  <c r="IR31" i="14"/>
  <c r="IS31" i="14"/>
  <c r="IT31" i="14"/>
  <c r="IU31" i="14"/>
  <c r="IV31" i="14"/>
  <c r="IW31" i="14"/>
  <c r="IX31" i="14"/>
  <c r="IY31" i="14"/>
  <c r="IZ31" i="14"/>
  <c r="JA31" i="14"/>
  <c r="JB31" i="14"/>
  <c r="JC31" i="14"/>
  <c r="JD31" i="14"/>
  <c r="JE31" i="14"/>
  <c r="JF31" i="14"/>
  <c r="JG31" i="14"/>
  <c r="JH31" i="14"/>
  <c r="JI31" i="14"/>
  <c r="JJ31" i="14"/>
  <c r="JK31" i="14"/>
  <c r="JL31" i="14"/>
  <c r="JM31" i="14"/>
  <c r="JN31" i="14"/>
  <c r="JO31" i="14"/>
  <c r="JP31" i="14"/>
  <c r="JQ31" i="14"/>
  <c r="JR31" i="14"/>
  <c r="JS31" i="14"/>
  <c r="JT31" i="14"/>
  <c r="JU31" i="14"/>
  <c r="JV31" i="14"/>
  <c r="JW31" i="14"/>
  <c r="JX31" i="14"/>
  <c r="JY31" i="14"/>
  <c r="JZ31" i="14"/>
  <c r="KA31" i="14"/>
  <c r="KB31" i="14"/>
  <c r="KC31" i="14"/>
  <c r="KD31" i="14"/>
  <c r="KE31" i="14"/>
  <c r="KF31" i="14"/>
  <c r="KG31" i="14"/>
  <c r="KH31" i="14"/>
  <c r="KI31" i="14"/>
  <c r="KJ31" i="14"/>
  <c r="KK31" i="14"/>
  <c r="KL31" i="14"/>
  <c r="KM31" i="14"/>
  <c r="KN31" i="14"/>
  <c r="KO31" i="14"/>
  <c r="KP31" i="14"/>
  <c r="KQ31" i="14"/>
  <c r="KR31" i="14"/>
  <c r="KS31" i="14"/>
  <c r="KT31" i="14"/>
  <c r="KU31" i="14"/>
  <c r="KV31" i="14"/>
  <c r="KW31" i="14"/>
  <c r="KX31" i="14"/>
  <c r="KY31" i="14"/>
  <c r="KZ31" i="14"/>
  <c r="LA31" i="14"/>
  <c r="LB31" i="14"/>
  <c r="LC31" i="14"/>
  <c r="LD31" i="14"/>
  <c r="LE31" i="14"/>
  <c r="LF31" i="14"/>
  <c r="LG31" i="14"/>
  <c r="LH31" i="14"/>
  <c r="LI31" i="14"/>
  <c r="LJ31" i="14"/>
  <c r="LK31" i="14"/>
  <c r="LL31" i="14"/>
  <c r="LM31" i="14"/>
  <c r="LN31" i="14"/>
  <c r="LO31" i="14"/>
  <c r="LP31" i="14"/>
  <c r="LQ31" i="14"/>
  <c r="LR31" i="14"/>
  <c r="LS31" i="14"/>
  <c r="LT31" i="14"/>
  <c r="LU31" i="14"/>
  <c r="LV31" i="14"/>
  <c r="LW31" i="14"/>
  <c r="LX31" i="14"/>
  <c r="LY31" i="14"/>
  <c r="LZ31" i="14"/>
  <c r="MA31" i="14"/>
  <c r="MB31" i="14"/>
  <c r="MC31" i="14"/>
  <c r="MD31" i="14"/>
  <c r="ME31" i="14"/>
  <c r="MF31" i="14"/>
  <c r="MG31" i="14"/>
  <c r="MH31" i="14"/>
  <c r="MI31" i="14"/>
  <c r="MJ31" i="14"/>
  <c r="MK31" i="14"/>
  <c r="ML31" i="14"/>
  <c r="MM31" i="14"/>
  <c r="MN31" i="14"/>
  <c r="MO31" i="14"/>
  <c r="MP31" i="14"/>
  <c r="MQ31" i="14"/>
  <c r="MR31" i="14"/>
  <c r="MS31" i="14"/>
  <c r="MT31" i="14"/>
  <c r="MU31" i="14"/>
  <c r="MV31" i="14"/>
  <c r="MW31" i="14"/>
  <c r="MX31" i="14"/>
  <c r="MY31" i="14"/>
  <c r="MZ31" i="14"/>
  <c r="NA31" i="14"/>
  <c r="NB31" i="14"/>
  <c r="NC31" i="14"/>
  <c r="ND31" i="14"/>
  <c r="NE31" i="14"/>
  <c r="NF31" i="14"/>
  <c r="NG31" i="14"/>
  <c r="NH31" i="14"/>
  <c r="NI31" i="14"/>
  <c r="NJ31" i="14"/>
  <c r="NK31" i="14"/>
  <c r="NL31" i="14"/>
  <c r="NM31" i="14"/>
  <c r="NN31" i="14"/>
  <c r="NO31" i="14"/>
  <c r="NP31" i="14"/>
  <c r="NQ31" i="14"/>
  <c r="NR31" i="14"/>
  <c r="NS31" i="14"/>
  <c r="NT31" i="14"/>
  <c r="NU31" i="14"/>
  <c r="NV31" i="14"/>
  <c r="NW31" i="14"/>
  <c r="NX31" i="14"/>
  <c r="NY31" i="14"/>
  <c r="NZ31" i="14"/>
  <c r="OA31" i="14"/>
  <c r="OB31" i="14"/>
  <c r="OC31" i="14"/>
  <c r="OD31" i="14"/>
  <c r="OE31" i="14"/>
  <c r="OF31" i="14"/>
  <c r="OG31" i="14"/>
  <c r="OH31" i="14"/>
  <c r="OI31" i="14"/>
  <c r="OJ31" i="14"/>
  <c r="OK31" i="14"/>
  <c r="OL31" i="14"/>
  <c r="OM31" i="14"/>
  <c r="ON31" i="14"/>
  <c r="OO31" i="14"/>
  <c r="OP31" i="14"/>
  <c r="OQ31" i="14"/>
  <c r="OR31" i="14"/>
  <c r="OS31" i="14"/>
  <c r="OT31" i="14"/>
  <c r="OU31" i="14"/>
  <c r="OV31" i="14"/>
  <c r="OW31" i="14"/>
  <c r="OX31" i="14"/>
  <c r="OY31" i="14"/>
  <c r="OZ31" i="14"/>
  <c r="PA31" i="14"/>
  <c r="PB31" i="14"/>
  <c r="PC31" i="14"/>
  <c r="PD31" i="14"/>
  <c r="PE31" i="14"/>
  <c r="PF31" i="14"/>
  <c r="PG31" i="14"/>
  <c r="PH31" i="14"/>
  <c r="PI31" i="14"/>
  <c r="PJ31" i="14"/>
  <c r="PK31" i="14"/>
  <c r="PL31" i="14"/>
  <c r="PM31" i="14"/>
  <c r="PN31" i="14"/>
  <c r="PO31" i="14"/>
  <c r="PP31" i="14"/>
  <c r="PQ31" i="14"/>
  <c r="PR31" i="14"/>
  <c r="PS31" i="14"/>
  <c r="PT31" i="14"/>
  <c r="PU31" i="14"/>
  <c r="PV31" i="14"/>
  <c r="PW31" i="14"/>
  <c r="PX31" i="14"/>
  <c r="PY31" i="14"/>
  <c r="PZ31" i="14"/>
  <c r="QA31" i="14"/>
  <c r="QB31" i="14"/>
  <c r="QC31" i="14"/>
  <c r="QD31" i="14"/>
  <c r="QE31" i="14"/>
  <c r="QF31" i="14"/>
  <c r="QG31" i="14"/>
  <c r="QH31" i="14"/>
  <c r="QI31" i="14"/>
  <c r="QJ31" i="14"/>
  <c r="QK31" i="14"/>
  <c r="QL31" i="14"/>
  <c r="QM31" i="14"/>
  <c r="QN31" i="14"/>
  <c r="QO31" i="14"/>
  <c r="QP31" i="14"/>
  <c r="QQ31" i="14"/>
  <c r="QR31" i="14"/>
  <c r="QS31" i="14"/>
  <c r="QT31" i="14"/>
  <c r="QU31" i="14"/>
  <c r="QV31" i="14"/>
  <c r="QW31" i="14"/>
  <c r="QX31" i="14"/>
  <c r="QY31" i="14"/>
  <c r="QZ31" i="14"/>
  <c r="RA31" i="14"/>
  <c r="RB31" i="14"/>
  <c r="RC31" i="14"/>
  <c r="RD31" i="14"/>
  <c r="RE31" i="14"/>
  <c r="RF31" i="14"/>
  <c r="RG31" i="14"/>
  <c r="RH31" i="14"/>
  <c r="RI31" i="14"/>
  <c r="RJ31" i="14"/>
  <c r="RK31" i="14"/>
  <c r="RL31" i="14"/>
  <c r="RM31" i="14"/>
  <c r="RN31" i="14"/>
  <c r="RO31" i="14"/>
  <c r="RP31" i="14"/>
  <c r="RQ31" i="14"/>
  <c r="RR31" i="14"/>
  <c r="RS31" i="14"/>
  <c r="RT31" i="14"/>
  <c r="RU31" i="14"/>
  <c r="RV31" i="14"/>
  <c r="RW31" i="14"/>
  <c r="RX31" i="14"/>
  <c r="RY31" i="14"/>
  <c r="RZ31" i="14"/>
  <c r="SA31" i="14"/>
  <c r="SB31" i="14"/>
  <c r="SC31" i="14"/>
  <c r="SD31" i="14"/>
  <c r="SE31" i="14"/>
  <c r="SF31" i="14"/>
  <c r="SG31" i="14"/>
  <c r="SH31" i="14"/>
  <c r="SI31" i="14"/>
  <c r="SJ31" i="14"/>
  <c r="SK31" i="14"/>
  <c r="SL31" i="14"/>
  <c r="SM31" i="14"/>
  <c r="SN31" i="14"/>
  <c r="SO31" i="14"/>
  <c r="SP31" i="14"/>
  <c r="SQ31" i="14"/>
  <c r="SR31" i="14"/>
  <c r="SS31" i="14"/>
  <c r="ST31" i="14"/>
  <c r="SU31" i="14"/>
  <c r="SV31" i="14"/>
  <c r="SW31" i="14"/>
  <c r="SX31" i="14"/>
  <c r="SY31" i="14"/>
  <c r="SZ31" i="14"/>
  <c r="TA31" i="14"/>
  <c r="TB31" i="14"/>
  <c r="TC31" i="14"/>
  <c r="TD31" i="14"/>
  <c r="TE31" i="14"/>
  <c r="TF31" i="14"/>
  <c r="TG31" i="14"/>
  <c r="TH31" i="14"/>
  <c r="TI31" i="14"/>
  <c r="TJ31" i="14"/>
  <c r="TK31" i="14"/>
  <c r="TL31" i="14"/>
  <c r="TM31" i="14"/>
  <c r="TN31" i="14"/>
  <c r="TO31" i="14"/>
  <c r="TP31" i="14"/>
  <c r="TQ31" i="14"/>
  <c r="TR31" i="14"/>
  <c r="TS31" i="14"/>
  <c r="TT31" i="14"/>
  <c r="TU31" i="14"/>
  <c r="TV31" i="14"/>
  <c r="TW31" i="14"/>
  <c r="TX31" i="14"/>
  <c r="TY31" i="14"/>
  <c r="TZ31" i="14"/>
  <c r="UA31" i="14"/>
  <c r="UB31" i="14"/>
  <c r="UC31" i="14"/>
  <c r="UD31" i="14"/>
  <c r="UE31" i="14"/>
  <c r="UF31" i="14"/>
  <c r="UG31" i="14"/>
  <c r="UH31" i="14"/>
  <c r="UI31" i="14"/>
  <c r="UJ31" i="14"/>
  <c r="UK31" i="14"/>
  <c r="UL31" i="14"/>
  <c r="UM31" i="14"/>
  <c r="UN31" i="14"/>
  <c r="UO31" i="14"/>
  <c r="UP31" i="14"/>
  <c r="UQ31" i="14"/>
  <c r="UR31" i="14"/>
  <c r="US31" i="14"/>
  <c r="UT31" i="14"/>
  <c r="UU31" i="14"/>
  <c r="UV31" i="14"/>
  <c r="UW31" i="14"/>
  <c r="UX31" i="14"/>
  <c r="UY31" i="14"/>
  <c r="UZ31" i="14"/>
  <c r="VA31" i="14"/>
  <c r="VB31" i="14"/>
  <c r="VC31" i="14"/>
  <c r="VD31" i="14"/>
  <c r="VE31" i="14"/>
  <c r="VF31" i="14"/>
  <c r="VG31" i="14"/>
  <c r="VH31" i="14"/>
  <c r="VI31" i="14"/>
  <c r="VJ31" i="14"/>
  <c r="VK31" i="14"/>
  <c r="VL31" i="14"/>
  <c r="VM31" i="14"/>
  <c r="VN31" i="14"/>
  <c r="VO31" i="14"/>
  <c r="VP31" i="14"/>
  <c r="VQ31" i="14"/>
  <c r="VR31" i="14"/>
  <c r="VS31" i="14"/>
  <c r="VT31" i="14"/>
  <c r="VU31" i="14"/>
  <c r="VV31" i="14"/>
  <c r="VW31" i="14"/>
  <c r="VX31" i="14"/>
  <c r="VY31" i="14"/>
  <c r="VZ31" i="14"/>
  <c r="WA31" i="14"/>
  <c r="WB31" i="14"/>
  <c r="WC31" i="14"/>
  <c r="WD31" i="14"/>
  <c r="WE31" i="14"/>
  <c r="WF31" i="14"/>
  <c r="WG31" i="14"/>
  <c r="WH31" i="14"/>
  <c r="WI31" i="14"/>
  <c r="WJ31" i="14"/>
  <c r="WK31" i="14"/>
  <c r="WL31" i="14"/>
  <c r="WM31" i="14"/>
  <c r="WN31" i="14"/>
  <c r="WO31" i="14"/>
  <c r="WP31" i="14"/>
  <c r="WQ31" i="14"/>
  <c r="WR31" i="14"/>
  <c r="WS31" i="14"/>
  <c r="WT31" i="14"/>
  <c r="WU31" i="14"/>
  <c r="WV31" i="14"/>
  <c r="WW31" i="14"/>
  <c r="WX31" i="14"/>
  <c r="WY31" i="14"/>
  <c r="WZ31" i="14"/>
  <c r="XA31" i="14"/>
  <c r="XB31" i="14"/>
  <c r="XC31" i="14"/>
  <c r="XD31" i="14"/>
  <c r="XE31" i="14"/>
  <c r="XF31" i="14"/>
  <c r="XG31" i="14"/>
  <c r="XH31" i="14"/>
  <c r="XI31" i="14"/>
  <c r="XJ31" i="14"/>
  <c r="XK31" i="14"/>
  <c r="XL31" i="14"/>
  <c r="XM31" i="14"/>
  <c r="XN31" i="14"/>
  <c r="XO31" i="14"/>
  <c r="XP31" i="14"/>
  <c r="XQ31" i="14"/>
  <c r="XR31" i="14"/>
  <c r="XS31" i="14"/>
  <c r="XT31" i="14"/>
  <c r="XU31" i="14"/>
  <c r="XV31" i="14"/>
  <c r="XW31" i="14"/>
  <c r="XX31" i="14"/>
  <c r="XY31" i="14"/>
  <c r="XZ31" i="14"/>
  <c r="YA31" i="14"/>
  <c r="YB31" i="14"/>
  <c r="YC31" i="14"/>
  <c r="YD31" i="14"/>
  <c r="YE31" i="14"/>
  <c r="YF31" i="14"/>
  <c r="YG31" i="14"/>
  <c r="YH31" i="14"/>
  <c r="YI31" i="14"/>
  <c r="YJ31" i="14"/>
  <c r="YK31" i="14"/>
  <c r="YL31" i="14"/>
  <c r="YM31" i="14"/>
  <c r="YN31" i="14"/>
  <c r="YO31" i="14"/>
  <c r="YP31" i="14"/>
  <c r="YQ31" i="14"/>
  <c r="YR31" i="14"/>
  <c r="YS31" i="14"/>
  <c r="YT31" i="14"/>
  <c r="YU31" i="14"/>
  <c r="YV31" i="14"/>
  <c r="YW31" i="14"/>
  <c r="YX31" i="14"/>
  <c r="YY31" i="14"/>
  <c r="YZ31" i="14"/>
  <c r="ZA31" i="14"/>
  <c r="ZB31" i="14"/>
  <c r="ZC31" i="14"/>
  <c r="ZD31" i="14"/>
  <c r="ZE31" i="14"/>
  <c r="ZF31" i="14"/>
  <c r="ZG31" i="14"/>
  <c r="ZH31" i="14"/>
  <c r="ZI31" i="14"/>
  <c r="ZJ31" i="14"/>
  <c r="ZK31" i="14"/>
  <c r="ZL31" i="14"/>
  <c r="ZM31" i="14"/>
  <c r="ZN31" i="14"/>
  <c r="ZO31" i="14"/>
  <c r="ZP31" i="14"/>
  <c r="ZQ31" i="14"/>
  <c r="ZR31" i="14"/>
  <c r="ZS31" i="14"/>
  <c r="ZT31" i="14"/>
  <c r="ZU31" i="14"/>
  <c r="ZV31" i="14"/>
  <c r="ZW31" i="14"/>
  <c r="ZX31" i="14"/>
  <c r="ZY31" i="14"/>
  <c r="ZZ31" i="14"/>
  <c r="AAA31" i="14"/>
  <c r="AAB31" i="14"/>
  <c r="AAC31" i="14"/>
  <c r="AAD31" i="14"/>
  <c r="AAE31" i="14"/>
  <c r="AAF31" i="14"/>
  <c r="AAG31" i="14"/>
  <c r="AAH31" i="14"/>
  <c r="AAI31" i="14"/>
  <c r="AAJ31" i="14"/>
  <c r="AAK31" i="14"/>
  <c r="AAL31" i="14"/>
  <c r="AAM31" i="14"/>
  <c r="AAN31" i="14"/>
  <c r="AAO31" i="14"/>
  <c r="AAP31" i="14"/>
  <c r="AAQ31" i="14"/>
  <c r="AAR31" i="14"/>
  <c r="AAS31" i="14"/>
  <c r="AAT31" i="14"/>
  <c r="AAU31" i="14"/>
  <c r="AAV31" i="14"/>
  <c r="AAW31" i="14"/>
  <c r="AAX31" i="14"/>
  <c r="AAY31" i="14"/>
  <c r="AAZ31" i="14"/>
  <c r="ABA31" i="14"/>
  <c r="ABB31" i="14"/>
  <c r="ABC31" i="14"/>
  <c r="ABD31" i="14"/>
  <c r="ABE31" i="14"/>
  <c r="ABF31" i="14"/>
  <c r="ABG31" i="14"/>
  <c r="ABH31" i="14"/>
  <c r="ABI31" i="14"/>
  <c r="ABJ31" i="14"/>
  <c r="ABK31" i="14"/>
  <c r="ABL31" i="14"/>
  <c r="ABM31" i="14"/>
  <c r="ABN31" i="14"/>
  <c r="ABO31" i="14"/>
  <c r="ABP31" i="14"/>
  <c r="ABQ31" i="14"/>
  <c r="ABR31" i="14"/>
  <c r="ABS31" i="14"/>
  <c r="ABT31" i="14"/>
  <c r="ABU31" i="14"/>
  <c r="ABV31" i="14"/>
  <c r="ABW31" i="14"/>
  <c r="ABX31" i="14"/>
  <c r="ABY31" i="14"/>
  <c r="ABZ31" i="14"/>
  <c r="ACA31" i="14"/>
  <c r="ACB31" i="14"/>
  <c r="ACC31" i="14"/>
  <c r="ACD31" i="14"/>
  <c r="ACE31" i="14"/>
  <c r="ACF31" i="14"/>
  <c r="ACG31" i="14"/>
  <c r="ACH31" i="14"/>
  <c r="ACI31" i="14"/>
  <c r="ACJ31" i="14"/>
  <c r="ACK31" i="14"/>
  <c r="ACL31" i="14"/>
  <c r="ACM31" i="14"/>
  <c r="ACN31" i="14"/>
  <c r="ACO31" i="14"/>
  <c r="ACP31" i="14"/>
  <c r="ACQ31" i="14"/>
  <c r="ACR31" i="14"/>
  <c r="ACS31" i="14"/>
  <c r="ACT31" i="14"/>
  <c r="ACU31" i="14"/>
  <c r="ACV31" i="14"/>
  <c r="ACW31" i="14"/>
  <c r="ACX31" i="14"/>
  <c r="ACY31" i="14"/>
  <c r="ACZ31" i="14"/>
  <c r="ADA31" i="14"/>
  <c r="ADB31" i="14"/>
  <c r="ADC31" i="14"/>
  <c r="ADD31" i="14"/>
  <c r="ADE31" i="14"/>
  <c r="ADF31" i="14"/>
  <c r="ADG31" i="14"/>
  <c r="ADH31" i="14"/>
  <c r="ADI31" i="14"/>
  <c r="ADJ31" i="14"/>
  <c r="ADK31" i="14"/>
  <c r="ADL31" i="14"/>
  <c r="ADM31" i="14"/>
  <c r="ADN31" i="14"/>
  <c r="ADO31" i="14"/>
  <c r="ADP31" i="14"/>
  <c r="ADQ31" i="14"/>
  <c r="ADR31" i="14"/>
  <c r="ADS31" i="14"/>
  <c r="ADT31" i="14"/>
  <c r="ADU31" i="14"/>
  <c r="ADV31" i="14"/>
  <c r="ADW31" i="14"/>
  <c r="ADX31" i="14"/>
  <c r="ADY31" i="14"/>
  <c r="ADZ31" i="14"/>
  <c r="AEA31" i="14"/>
  <c r="AEB31" i="14"/>
  <c r="AEC31" i="14"/>
  <c r="AED31" i="14"/>
  <c r="AEE31" i="14"/>
  <c r="AEF31" i="14"/>
  <c r="AEG31" i="14"/>
  <c r="AEH31" i="14"/>
  <c r="AEI31" i="14"/>
  <c r="AEJ31" i="14"/>
  <c r="AEK31" i="14"/>
  <c r="AEL31" i="14"/>
  <c r="AEM31" i="14"/>
  <c r="AEN31" i="14"/>
  <c r="AEO31" i="14"/>
  <c r="AEP31" i="14"/>
  <c r="AEQ31" i="14"/>
  <c r="AER31" i="14"/>
  <c r="AES31" i="14"/>
  <c r="AET31" i="14"/>
  <c r="AEU31" i="14"/>
  <c r="AEV31" i="14"/>
  <c r="AEW31" i="14"/>
  <c r="AEX31" i="14"/>
  <c r="AEY31" i="14"/>
  <c r="AEZ31" i="14"/>
  <c r="AFA31" i="14"/>
  <c r="AFB31" i="14"/>
  <c r="AFC31" i="14"/>
  <c r="AFD31" i="14"/>
  <c r="AFE31" i="14"/>
  <c r="AFF31" i="14"/>
  <c r="AFG31" i="14"/>
  <c r="AFH31" i="14"/>
  <c r="AFI31" i="14"/>
  <c r="AFJ31" i="14"/>
  <c r="AFK31" i="14"/>
  <c r="AFL31" i="14"/>
  <c r="AFM31" i="14"/>
  <c r="AFN31" i="14"/>
  <c r="AFO31" i="14"/>
  <c r="AFP31" i="14"/>
  <c r="AFQ31" i="14"/>
  <c r="AFR31" i="14"/>
  <c r="AFS31" i="14"/>
  <c r="AFT31" i="14"/>
  <c r="AFU31" i="14"/>
  <c r="AFV31" i="14"/>
  <c r="AFW31" i="14"/>
  <c r="AFX31" i="14"/>
  <c r="AFY31" i="14"/>
  <c r="AFZ31" i="14"/>
  <c r="AGA31" i="14"/>
  <c r="AGB31" i="14"/>
  <c r="AGC31" i="14"/>
  <c r="AGD31" i="14"/>
  <c r="AGE31" i="14"/>
  <c r="AGF31" i="14"/>
  <c r="AGG31" i="14"/>
  <c r="AGH31" i="14"/>
  <c r="AGI31" i="14"/>
  <c r="AGJ31" i="14"/>
  <c r="AGK31" i="14"/>
  <c r="AGL31" i="14"/>
  <c r="AGM31" i="14"/>
  <c r="AGN31" i="14"/>
  <c r="AGO31" i="14"/>
  <c r="AGP31" i="14"/>
  <c r="AGQ31" i="14"/>
  <c r="AGR31" i="14"/>
  <c r="AGS31" i="14"/>
  <c r="AGT31" i="14"/>
  <c r="AGU31" i="14"/>
  <c r="AGV31" i="14"/>
  <c r="AGW31" i="14"/>
  <c r="AGX31" i="14"/>
  <c r="AGY31" i="14"/>
  <c r="AGZ31" i="14"/>
  <c r="AHA31" i="14"/>
  <c r="AHB31" i="14"/>
  <c r="AHC31" i="14"/>
  <c r="AHD31" i="14"/>
  <c r="AHE31" i="14"/>
  <c r="AHF31" i="14"/>
  <c r="AHG31" i="14"/>
  <c r="AHH31" i="14"/>
  <c r="AHI31" i="14"/>
  <c r="AHJ31" i="14"/>
  <c r="AHK31" i="14"/>
  <c r="AHL31" i="14"/>
  <c r="AHM31" i="14"/>
  <c r="AHN31" i="14"/>
  <c r="AHO31" i="14"/>
  <c r="AHP31" i="14"/>
  <c r="AHQ31" i="14"/>
  <c r="AHR31" i="14"/>
  <c r="AHS31" i="14"/>
  <c r="AHT31" i="14"/>
  <c r="AHU31" i="14"/>
  <c r="AHV31" i="14"/>
  <c r="AHW31" i="14"/>
  <c r="AHX31" i="14"/>
  <c r="AHY31" i="14"/>
  <c r="AHZ31" i="14"/>
  <c r="AIA31" i="14"/>
  <c r="AIB31" i="14"/>
  <c r="AIC31" i="14"/>
  <c r="AID31" i="14"/>
  <c r="AIE31" i="14"/>
  <c r="AIF31" i="14"/>
  <c r="AIG31" i="14"/>
  <c r="AIH31" i="14"/>
  <c r="AII31" i="14"/>
  <c r="AIJ31" i="14"/>
  <c r="AIK31" i="14"/>
  <c r="AIL31" i="14"/>
  <c r="AIM31" i="14"/>
  <c r="AIN31" i="14"/>
  <c r="AIO31" i="14"/>
  <c r="AIP31" i="14"/>
  <c r="AIQ31" i="14"/>
  <c r="AIR31" i="14"/>
  <c r="AIS31" i="14"/>
  <c r="AIT31" i="14"/>
  <c r="AIU31" i="14"/>
  <c r="AIV31" i="14"/>
  <c r="AIW31" i="14"/>
  <c r="AIX31" i="14"/>
  <c r="AIY31" i="14"/>
  <c r="AIZ31" i="14"/>
  <c r="AJA31" i="14"/>
  <c r="AJB31" i="14"/>
  <c r="AJC31" i="14"/>
  <c r="AJD31" i="14"/>
  <c r="AJE31" i="14"/>
  <c r="AJF31" i="14"/>
  <c r="AJG31" i="14"/>
  <c r="AJH31" i="14"/>
  <c r="AJI31" i="14"/>
  <c r="AJJ31" i="14"/>
  <c r="AJK31" i="14"/>
  <c r="AJL31" i="14"/>
  <c r="AJM31" i="14"/>
  <c r="AJN31" i="14"/>
  <c r="AJO31" i="14"/>
  <c r="AJP31" i="14"/>
  <c r="AJQ31" i="14"/>
  <c r="AJR31" i="14"/>
  <c r="AJS31" i="14"/>
  <c r="AJT31" i="14"/>
  <c r="AJU31" i="14"/>
  <c r="AJV31" i="14"/>
  <c r="AJW31" i="14"/>
  <c r="AJX31" i="14"/>
  <c r="AJY31" i="14"/>
  <c r="AJZ31" i="14"/>
  <c r="AKA31" i="14"/>
  <c r="AKB31" i="14"/>
  <c r="AKC31" i="14"/>
  <c r="AKD31" i="14"/>
  <c r="AKE31" i="14"/>
  <c r="AKF31" i="14"/>
  <c r="AKG31" i="14"/>
  <c r="AKH31" i="14"/>
  <c r="AKI31" i="14"/>
  <c r="AKJ31" i="14"/>
  <c r="AKK31" i="14"/>
  <c r="AKL31" i="14"/>
  <c r="AKM31" i="14"/>
  <c r="AKN31" i="14"/>
  <c r="AKO31" i="14"/>
  <c r="AKP31" i="14"/>
  <c r="AKQ31" i="14"/>
  <c r="AKR31" i="14"/>
  <c r="AKS31" i="14"/>
  <c r="AKT31" i="14"/>
  <c r="AKU31" i="14"/>
  <c r="AKV31" i="14"/>
  <c r="AKW31" i="14"/>
  <c r="AKX31" i="14"/>
  <c r="AKY31" i="14"/>
  <c r="AKZ31" i="14"/>
  <c r="ALA31" i="14"/>
  <c r="ALB31" i="14"/>
  <c r="ALC31" i="14"/>
  <c r="ALD31" i="14"/>
  <c r="ALE31" i="14"/>
  <c r="ALF31" i="14"/>
  <c r="ALG31" i="14"/>
  <c r="ALH31" i="14"/>
  <c r="ALI31" i="14"/>
  <c r="ALJ31" i="14"/>
  <c r="ALK31" i="14"/>
  <c r="ALL31" i="14"/>
  <c r="ALM31" i="14"/>
  <c r="ALN31" i="14"/>
  <c r="ALO31" i="14"/>
  <c r="ALP31" i="14"/>
  <c r="ALQ31" i="14"/>
  <c r="ALR31" i="14"/>
  <c r="ALS31" i="14"/>
  <c r="ALT31" i="14"/>
  <c r="ALU31" i="14"/>
  <c r="ALV31" i="14"/>
  <c r="ALW31" i="14"/>
  <c r="ALX31" i="14"/>
  <c r="ALY31" i="14"/>
  <c r="ALZ31" i="14"/>
  <c r="AMA31" i="14"/>
  <c r="AMB31" i="14"/>
  <c r="AMC31" i="14"/>
  <c r="AMD31" i="14"/>
  <c r="AME31" i="14"/>
  <c r="AMF31" i="14"/>
  <c r="AMG31" i="14"/>
  <c r="AMH31" i="14"/>
  <c r="AMI31" i="14"/>
  <c r="AMJ31" i="14"/>
  <c r="AMK31" i="14"/>
  <c r="AML31" i="14"/>
  <c r="AMM31" i="14"/>
  <c r="AMN31" i="14"/>
  <c r="AMO31" i="14"/>
  <c r="AMP31" i="14"/>
  <c r="AMQ31" i="14"/>
  <c r="AMR31" i="14"/>
  <c r="AMS31" i="14"/>
  <c r="AMT31" i="14"/>
  <c r="AMU31" i="14"/>
  <c r="AMV31" i="14"/>
  <c r="AMW31" i="14"/>
  <c r="AMX31" i="14"/>
  <c r="AMY31" i="14"/>
  <c r="AMZ31" i="14"/>
  <c r="ANA31" i="14"/>
  <c r="ANB31" i="14"/>
  <c r="ANC31" i="14"/>
  <c r="AND31" i="14"/>
  <c r="ANE31" i="14"/>
  <c r="ANF31" i="14"/>
  <c r="ANG31" i="14"/>
  <c r="ANH31" i="14"/>
  <c r="ANI31" i="14"/>
  <c r="ANJ31" i="14"/>
  <c r="ANK31" i="14"/>
  <c r="ANL31" i="14"/>
  <c r="ANM31" i="14"/>
  <c r="ANN31" i="14"/>
  <c r="ANO31" i="14"/>
  <c r="ANP31" i="14"/>
  <c r="ANQ31" i="14"/>
  <c r="ANR31" i="14"/>
  <c r="ANS31" i="14"/>
  <c r="ANT31" i="14"/>
  <c r="ANU31" i="14"/>
  <c r="ANV31" i="14"/>
  <c r="ANW31" i="14"/>
  <c r="ANX31" i="14"/>
  <c r="ANY31" i="14"/>
  <c r="ANZ31" i="14"/>
  <c r="AOA31" i="14"/>
  <c r="AOB31" i="14"/>
  <c r="AOC31" i="14"/>
  <c r="AOD31" i="14"/>
  <c r="AOE31" i="14"/>
  <c r="AOF31" i="14"/>
  <c r="AOG31" i="14"/>
  <c r="AOH31" i="14"/>
  <c r="AOI31" i="14"/>
  <c r="AOJ31" i="14"/>
  <c r="AOK31" i="14"/>
  <c r="AOL31" i="14"/>
  <c r="AOM31" i="14"/>
  <c r="AON31" i="14"/>
  <c r="AOO31" i="14"/>
  <c r="AOP31" i="14"/>
  <c r="AOQ31" i="14"/>
  <c r="AOR31" i="14"/>
  <c r="AOS31" i="14"/>
  <c r="AOT31" i="14"/>
  <c r="AOU31" i="14"/>
  <c r="AOV31" i="14"/>
  <c r="AOW31" i="14"/>
  <c r="AOX31" i="14"/>
  <c r="AOY31" i="14"/>
  <c r="AOZ31" i="14"/>
  <c r="APA31" i="14"/>
  <c r="APB31" i="14"/>
  <c r="APC31" i="14"/>
  <c r="APD31" i="14"/>
  <c r="APE31" i="14"/>
  <c r="APF31" i="14"/>
  <c r="APG31" i="14"/>
  <c r="APH31" i="14"/>
  <c r="API31" i="14"/>
  <c r="APJ31" i="14"/>
  <c r="APK31" i="14"/>
  <c r="APL31" i="14"/>
  <c r="APM31" i="14"/>
  <c r="APN31" i="14"/>
  <c r="APO31" i="14"/>
  <c r="APP31" i="14"/>
  <c r="APQ31" i="14"/>
  <c r="APR31" i="14"/>
  <c r="APS31" i="14"/>
  <c r="APT31" i="14"/>
  <c r="APU31" i="14"/>
  <c r="APV31" i="14"/>
  <c r="APW31" i="14"/>
  <c r="APX31" i="14"/>
  <c r="APY31" i="14"/>
  <c r="APZ31" i="14"/>
  <c r="AQA31" i="14"/>
  <c r="AQB31" i="14"/>
  <c r="AQC31" i="14"/>
  <c r="AQD31" i="14"/>
  <c r="AQE31" i="14"/>
  <c r="AQF31" i="14"/>
  <c r="AQG31" i="14"/>
  <c r="AQH31" i="14"/>
  <c r="AQI31" i="14"/>
  <c r="AQJ31" i="14"/>
  <c r="AQK31" i="14"/>
  <c r="AQL31" i="14"/>
  <c r="AQM31" i="14"/>
  <c r="AQN31" i="14"/>
  <c r="AQO31" i="14"/>
  <c r="AQP31" i="14"/>
  <c r="AQQ31" i="14"/>
  <c r="AQR31" i="14"/>
  <c r="AQS31" i="14"/>
  <c r="AQT31" i="14"/>
  <c r="AQU31" i="14"/>
  <c r="AQV31" i="14"/>
  <c r="AQW31" i="14"/>
  <c r="AQX31" i="14"/>
  <c r="AQY31" i="14"/>
  <c r="AQZ31" i="14"/>
  <c r="ARA31" i="14"/>
  <c r="ARB31" i="14"/>
  <c r="ARC31" i="14"/>
  <c r="ARD31" i="14"/>
  <c r="ARE31" i="14"/>
  <c r="ARF31" i="14"/>
  <c r="ARG31" i="14"/>
  <c r="ARH31" i="14"/>
  <c r="ARI31" i="14"/>
  <c r="ARJ31" i="14"/>
  <c r="ARK31" i="14"/>
  <c r="ARL31" i="14"/>
  <c r="ARM31" i="14"/>
  <c r="ARN31" i="14"/>
  <c r="ARO31" i="14"/>
  <c r="ARP31" i="14"/>
  <c r="ARQ31" i="14"/>
  <c r="ARR31" i="14"/>
  <c r="ARS31" i="14"/>
  <c r="ART31" i="14"/>
  <c r="ARU31" i="14"/>
  <c r="ARV31" i="14"/>
  <c r="ARW31" i="14"/>
  <c r="ARX31" i="14"/>
  <c r="ARY31" i="14"/>
  <c r="ARZ31" i="14"/>
  <c r="ASA31" i="14"/>
  <c r="ASB31" i="14"/>
  <c r="ASC31" i="14"/>
  <c r="ASD31" i="14"/>
  <c r="ASE31" i="14"/>
  <c r="ASF31" i="14"/>
  <c r="ASG31" i="14"/>
  <c r="ASH31" i="14"/>
  <c r="ASI31" i="14"/>
  <c r="ASJ31" i="14"/>
  <c r="ASK31" i="14"/>
  <c r="ASL31" i="14"/>
  <c r="ASM31" i="14"/>
  <c r="ASN31" i="14"/>
  <c r="ASO31" i="14"/>
  <c r="ASP31" i="14"/>
  <c r="ASQ31" i="14"/>
  <c r="ASR31" i="14"/>
  <c r="ASS31" i="14"/>
  <c r="AST31" i="14"/>
  <c r="ASU31" i="14"/>
  <c r="ASV31" i="14"/>
  <c r="ASW31" i="14"/>
  <c r="ASX31" i="14"/>
  <c r="ASY31" i="14"/>
  <c r="ASZ31" i="14"/>
  <c r="ATA31" i="14"/>
  <c r="ATB31" i="14"/>
  <c r="ATC31" i="14"/>
  <c r="ATD31" i="14"/>
  <c r="ATE31" i="14"/>
  <c r="ATF31" i="14"/>
  <c r="ATG31" i="14"/>
  <c r="ATH31" i="14"/>
  <c r="ATI31" i="14"/>
  <c r="ATJ31" i="14"/>
  <c r="ATK31" i="14"/>
  <c r="ATL31" i="14"/>
  <c r="ATM31" i="14"/>
  <c r="ATN31" i="14"/>
  <c r="ATO31" i="14"/>
  <c r="ATP31" i="14"/>
  <c r="ATQ31" i="14"/>
  <c r="ATR31" i="14"/>
  <c r="ATS31" i="14"/>
  <c r="ATT31" i="14"/>
  <c r="ATU31" i="14"/>
  <c r="ATV31" i="14"/>
  <c r="ATW31" i="14"/>
  <c r="ATX31" i="14"/>
  <c r="ATY31" i="14"/>
  <c r="ATZ31" i="14"/>
  <c r="AUA31" i="14"/>
  <c r="AUB31" i="14"/>
  <c r="AUC31" i="14"/>
  <c r="AUD31" i="14"/>
  <c r="AUE31" i="14"/>
  <c r="AUF31" i="14"/>
  <c r="AUG31" i="14"/>
  <c r="AUH31" i="14"/>
  <c r="AUI31" i="14"/>
  <c r="AUJ31" i="14"/>
  <c r="AUK31" i="14"/>
  <c r="AUL31" i="14"/>
  <c r="AUM31" i="14"/>
  <c r="AUN31" i="14"/>
  <c r="AUO31" i="14"/>
  <c r="AUP31" i="14"/>
  <c r="AUQ31" i="14"/>
  <c r="AUR31" i="14"/>
  <c r="AUS31" i="14"/>
  <c r="AUT31" i="14"/>
  <c r="AUU31" i="14"/>
  <c r="AUV31" i="14"/>
  <c r="AUW31" i="14"/>
  <c r="AUX31" i="14"/>
  <c r="AUY31" i="14"/>
  <c r="AUZ31" i="14"/>
  <c r="AVA31" i="14"/>
  <c r="AVB31" i="14"/>
  <c r="AVC31" i="14"/>
  <c r="AVD31" i="14"/>
  <c r="AVE31" i="14"/>
  <c r="AVF31" i="14"/>
  <c r="AVG31" i="14"/>
  <c r="AVH31" i="14"/>
  <c r="AVI31" i="14"/>
  <c r="AVJ31" i="14"/>
  <c r="AVK31" i="14"/>
  <c r="AVL31" i="14"/>
  <c r="AVM31" i="14"/>
  <c r="AVN31" i="14"/>
  <c r="AVO31" i="14"/>
  <c r="AVP31" i="14"/>
  <c r="AVQ31" i="14"/>
  <c r="AVR31" i="14"/>
  <c r="AVS31" i="14"/>
  <c r="AVT31" i="14"/>
  <c r="AVU31" i="14"/>
  <c r="AVV31" i="14"/>
  <c r="AVW31" i="14"/>
  <c r="AVX31" i="14"/>
  <c r="AVY31" i="14"/>
  <c r="AVZ31" i="14"/>
  <c r="AWA31" i="14"/>
  <c r="AWB31" i="14"/>
  <c r="AWC31" i="14"/>
  <c r="AWD31" i="14"/>
  <c r="AWE31" i="14"/>
  <c r="AWF31" i="14"/>
  <c r="AWG31" i="14"/>
  <c r="AWH31" i="14"/>
  <c r="AWI31" i="14"/>
  <c r="AWJ31" i="14"/>
  <c r="AWK31" i="14"/>
  <c r="AWL31" i="14"/>
  <c r="AWM31" i="14"/>
  <c r="AWN31" i="14"/>
  <c r="AWO31" i="14"/>
  <c r="AWP31" i="14"/>
  <c r="AWQ31" i="14"/>
  <c r="AWR31" i="14"/>
  <c r="AWS31" i="14"/>
  <c r="AWT31" i="14"/>
  <c r="AWU31" i="14"/>
  <c r="AWV31" i="14"/>
  <c r="AWW31" i="14"/>
  <c r="AWX31" i="14"/>
  <c r="AWY31" i="14"/>
  <c r="AWZ31" i="14"/>
  <c r="AXA31" i="14"/>
  <c r="AXB31" i="14"/>
  <c r="AXC31" i="14"/>
  <c r="AXD31" i="14"/>
  <c r="AXE31" i="14"/>
  <c r="AXF31" i="14"/>
  <c r="AXG31" i="14"/>
  <c r="AXH31" i="14"/>
  <c r="AXI31" i="14"/>
  <c r="AXJ31" i="14"/>
  <c r="AXK31" i="14"/>
  <c r="AXL31" i="14"/>
  <c r="AXM31" i="14"/>
  <c r="AXN31" i="14"/>
  <c r="AXO31" i="14"/>
  <c r="AXP31" i="14"/>
  <c r="AXQ31" i="14"/>
  <c r="AXR31" i="14"/>
  <c r="AXS31" i="14"/>
  <c r="AXT31" i="14"/>
  <c r="AXU31" i="14"/>
  <c r="AXV31" i="14"/>
  <c r="AXW31" i="14"/>
  <c r="AXX31" i="14"/>
  <c r="AXY31" i="14"/>
  <c r="AXZ31" i="14"/>
  <c r="AYA31" i="14"/>
  <c r="AYB31" i="14"/>
  <c r="AYC31" i="14"/>
  <c r="AYD31" i="14"/>
  <c r="AYE31" i="14"/>
  <c r="AYF31" i="14"/>
  <c r="AYG31" i="14"/>
  <c r="AYH31" i="14"/>
  <c r="AYI31" i="14"/>
  <c r="AYJ31" i="14"/>
  <c r="AYK31" i="14"/>
  <c r="AYL31" i="14"/>
  <c r="AYM31" i="14"/>
  <c r="AYN31" i="14"/>
  <c r="AYO31" i="14"/>
  <c r="AYP31" i="14"/>
  <c r="AYQ31" i="14"/>
  <c r="AYR31" i="14"/>
  <c r="AYS31" i="14"/>
  <c r="AYT31" i="14"/>
  <c r="AYU31" i="14"/>
  <c r="AYV31" i="14"/>
  <c r="AYW31" i="14"/>
  <c r="AYX31" i="14"/>
  <c r="AYY31" i="14"/>
  <c r="AYZ31" i="14"/>
  <c r="AZA31" i="14"/>
  <c r="AZB31" i="14"/>
  <c r="AZC31" i="14"/>
  <c r="AZD31" i="14"/>
  <c r="AZE31" i="14"/>
  <c r="AZF31" i="14"/>
  <c r="AZG31" i="14"/>
  <c r="AZH31" i="14"/>
  <c r="AZI31" i="14"/>
  <c r="AZJ31" i="14"/>
  <c r="AZK31" i="14"/>
  <c r="AZL31" i="14"/>
  <c r="AZM31" i="14"/>
  <c r="AZN31" i="14"/>
  <c r="AZO31" i="14"/>
  <c r="AZP31" i="14"/>
  <c r="AZQ31" i="14"/>
  <c r="AZR31" i="14"/>
  <c r="AZS31" i="14"/>
  <c r="AZT31" i="14"/>
  <c r="AZU31" i="14"/>
  <c r="AZV31" i="14"/>
  <c r="AZW31" i="14"/>
  <c r="AZX31" i="14"/>
  <c r="AZY31" i="14"/>
  <c r="AZZ31" i="14"/>
  <c r="BAA31" i="14"/>
  <c r="BAB31" i="14"/>
  <c r="BAC31" i="14"/>
  <c r="BAD31" i="14"/>
  <c r="BAE31" i="14"/>
  <c r="BAF31" i="14"/>
  <c r="BAG31" i="14"/>
  <c r="BAH31" i="14"/>
  <c r="BAI31" i="14"/>
  <c r="BAJ31" i="14"/>
  <c r="BAK31" i="14"/>
  <c r="BAL31" i="14"/>
  <c r="BAM31" i="14"/>
  <c r="BAN31" i="14"/>
  <c r="BAO31" i="14"/>
  <c r="BAP31" i="14"/>
  <c r="BAQ31" i="14"/>
  <c r="BAR31" i="14"/>
  <c r="BAS31" i="14"/>
  <c r="BAT31" i="14"/>
  <c r="BAU31" i="14"/>
  <c r="BAV31" i="14"/>
  <c r="BAW31" i="14"/>
  <c r="BAX31" i="14"/>
  <c r="BAY31" i="14"/>
  <c r="BAZ31" i="14"/>
  <c r="BBA31" i="14"/>
  <c r="BBB31" i="14"/>
  <c r="BBC31" i="14"/>
  <c r="BBD31" i="14"/>
  <c r="BBE31" i="14"/>
  <c r="BBF31" i="14"/>
  <c r="BBG31" i="14"/>
  <c r="BBH31" i="14"/>
  <c r="BBI31" i="14"/>
  <c r="BBJ31" i="14"/>
  <c r="BBK31" i="14"/>
  <c r="BBL31" i="14"/>
  <c r="BBM31" i="14"/>
  <c r="BBN31" i="14"/>
  <c r="BBO31" i="14"/>
  <c r="BBP31" i="14"/>
  <c r="BBQ31" i="14"/>
  <c r="BBR31" i="14"/>
  <c r="BBS31" i="14"/>
  <c r="BBT31" i="14"/>
  <c r="BBU31" i="14"/>
  <c r="BBV31" i="14"/>
  <c r="BBW31" i="14"/>
  <c r="BBX31" i="14"/>
  <c r="BBY31" i="14"/>
  <c r="BBZ31" i="14"/>
  <c r="BCA31" i="14"/>
  <c r="BCB31" i="14"/>
  <c r="BCC31" i="14"/>
  <c r="BCD31" i="14"/>
  <c r="BCE31" i="14"/>
  <c r="BCF31" i="14"/>
  <c r="BCG31" i="14"/>
  <c r="BCH31" i="14"/>
  <c r="BCI31" i="14"/>
  <c r="BCJ31" i="14"/>
  <c r="BCK31" i="14"/>
  <c r="BCL31" i="14"/>
  <c r="BCM31" i="14"/>
  <c r="BCN31" i="14"/>
  <c r="BCO31" i="14"/>
  <c r="BCP31" i="14"/>
  <c r="BCQ31" i="14"/>
  <c r="BCR31" i="14"/>
  <c r="BCS31" i="14"/>
  <c r="BCT31" i="14"/>
  <c r="BCU31" i="14"/>
  <c r="BCV31" i="14"/>
  <c r="BCW31" i="14"/>
  <c r="BCX31" i="14"/>
  <c r="BCY31" i="14"/>
  <c r="BCZ31" i="14"/>
  <c r="BDA31" i="14"/>
  <c r="BDB31" i="14"/>
  <c r="BDC31" i="14"/>
  <c r="BDD31" i="14"/>
  <c r="BDE31" i="14"/>
  <c r="BDF31" i="14"/>
  <c r="BDG31" i="14"/>
  <c r="BDH31" i="14"/>
  <c r="BDI31" i="14"/>
  <c r="BDJ31" i="14"/>
  <c r="BDK31" i="14"/>
  <c r="BDL31" i="14"/>
  <c r="BDM31" i="14"/>
  <c r="BDN31" i="14"/>
  <c r="BDO31" i="14"/>
  <c r="BDP31" i="14"/>
  <c r="BDQ31" i="14"/>
  <c r="BDR31" i="14"/>
  <c r="BDS31" i="14"/>
  <c r="BDT31" i="14"/>
  <c r="BDU31" i="14"/>
  <c r="BDV31" i="14"/>
  <c r="BDW31" i="14"/>
  <c r="BDX31" i="14"/>
  <c r="BDY31" i="14"/>
  <c r="BDZ31" i="14"/>
  <c r="BEA31" i="14"/>
  <c r="BEB31" i="14"/>
  <c r="BEC31" i="14"/>
  <c r="BED31" i="14"/>
  <c r="BEE31" i="14"/>
  <c r="BEF31" i="14"/>
  <c r="BEG31" i="14"/>
  <c r="BEH31" i="14"/>
  <c r="BEI31" i="14"/>
  <c r="BEJ31" i="14"/>
  <c r="BEK31" i="14"/>
  <c r="BEL31" i="14"/>
  <c r="BEM31" i="14"/>
  <c r="BEN31" i="14"/>
  <c r="BEO31" i="14"/>
  <c r="BEP31" i="14"/>
  <c r="BEQ31" i="14"/>
  <c r="BER31" i="14"/>
  <c r="BES31" i="14"/>
  <c r="BET31" i="14"/>
  <c r="BEU31" i="14"/>
  <c r="BEV31" i="14"/>
  <c r="BEW31" i="14"/>
  <c r="BEX31" i="14"/>
  <c r="BEY31" i="14"/>
  <c r="BEZ31" i="14"/>
  <c r="BFA31" i="14"/>
  <c r="BFB31" i="14"/>
  <c r="BFC31" i="14"/>
  <c r="BFD31" i="14"/>
  <c r="BFE31" i="14"/>
  <c r="BFF31" i="14"/>
  <c r="BFG31" i="14"/>
  <c r="BFH31" i="14"/>
  <c r="BFI31" i="14"/>
  <c r="BFJ31" i="14"/>
  <c r="BFK31" i="14"/>
  <c r="BFL31" i="14"/>
  <c r="BFM31" i="14"/>
  <c r="BFN31" i="14"/>
  <c r="BFO31" i="14"/>
  <c r="BFP31" i="14"/>
  <c r="BFQ31" i="14"/>
  <c r="BFR31" i="14"/>
  <c r="BFS31" i="14"/>
  <c r="BFT31" i="14"/>
  <c r="BFU31" i="14"/>
  <c r="BFV31" i="14"/>
  <c r="BFW31" i="14"/>
  <c r="BFX31" i="14"/>
  <c r="BFY31" i="14"/>
  <c r="BFZ31" i="14"/>
  <c r="BGA31" i="14"/>
  <c r="BGB31" i="14"/>
  <c r="BGC31" i="14"/>
  <c r="BGD31" i="14"/>
  <c r="BGE31" i="14"/>
  <c r="BGF31" i="14"/>
  <c r="BGG31" i="14"/>
  <c r="BGH31" i="14"/>
  <c r="BGI31" i="14"/>
  <c r="BGJ31" i="14"/>
  <c r="BGK31" i="14"/>
  <c r="BGL31" i="14"/>
  <c r="BGM31" i="14"/>
  <c r="BGN31" i="14"/>
  <c r="BGO31" i="14"/>
  <c r="BGP31" i="14"/>
  <c r="BGQ31" i="14"/>
  <c r="BGR31" i="14"/>
  <c r="BGS31" i="14"/>
  <c r="BGT31" i="14"/>
  <c r="BGU31" i="14"/>
  <c r="BGV31" i="14"/>
  <c r="BGW31" i="14"/>
  <c r="BGX31" i="14"/>
  <c r="BGY31" i="14"/>
  <c r="BGZ31" i="14"/>
  <c r="BHA31" i="14"/>
  <c r="BHB31" i="14"/>
  <c r="BHC31" i="14"/>
  <c r="BHD31" i="14"/>
  <c r="BHE31" i="14"/>
  <c r="BHF31" i="14"/>
  <c r="BHG31" i="14"/>
  <c r="BHH31" i="14"/>
  <c r="BHI31" i="14"/>
  <c r="BHJ31" i="14"/>
  <c r="BHK31" i="14"/>
  <c r="BHL31" i="14"/>
  <c r="BHM31" i="14"/>
  <c r="BHN31" i="14"/>
  <c r="BHO31" i="14"/>
  <c r="BHP31" i="14"/>
  <c r="BHQ31" i="14"/>
  <c r="BHR31" i="14"/>
  <c r="BHS31" i="14"/>
  <c r="BHT31" i="14"/>
  <c r="BHU31" i="14"/>
  <c r="BHV31" i="14"/>
  <c r="BHW31" i="14"/>
  <c r="BHX31" i="14"/>
  <c r="BHY31" i="14"/>
  <c r="BHZ31" i="14"/>
  <c r="BIA31" i="14"/>
  <c r="BIB31" i="14"/>
  <c r="BIC31" i="14"/>
  <c r="BID31" i="14"/>
  <c r="BIE31" i="14"/>
  <c r="BIF31" i="14"/>
  <c r="BIG31" i="14"/>
  <c r="BIH31" i="14"/>
  <c r="BII31" i="14"/>
  <c r="BIJ31" i="14"/>
  <c r="BIK31" i="14"/>
  <c r="BIL31" i="14"/>
  <c r="BIM31" i="14"/>
  <c r="BIN31" i="14"/>
  <c r="BIO31" i="14"/>
  <c r="BIP31" i="14"/>
  <c r="BIQ31" i="14"/>
  <c r="BIR31" i="14"/>
  <c r="BIS31" i="14"/>
  <c r="BIT31" i="14"/>
  <c r="BIU31" i="14"/>
  <c r="BIV31" i="14"/>
  <c r="BIW31" i="14"/>
  <c r="BIX31" i="14"/>
  <c r="BIY31" i="14"/>
  <c r="BIZ31" i="14"/>
  <c r="BJA31" i="14"/>
  <c r="BJB31" i="14"/>
  <c r="BJC31" i="14"/>
  <c r="BJD31" i="14"/>
  <c r="BJE31" i="14"/>
  <c r="BJF31" i="14"/>
  <c r="BJG31" i="14"/>
  <c r="BJH31" i="14"/>
  <c r="BJI31" i="14"/>
  <c r="BJJ31" i="14"/>
  <c r="BJK31" i="14"/>
  <c r="BJL31" i="14"/>
  <c r="BJM31" i="14"/>
  <c r="BJN31" i="14"/>
  <c r="BJO31" i="14"/>
  <c r="BJP31" i="14"/>
  <c r="BJQ31" i="14"/>
  <c r="BJR31" i="14"/>
  <c r="BJS31" i="14"/>
  <c r="BJT31" i="14"/>
  <c r="BJU31" i="14"/>
  <c r="BJV31" i="14"/>
  <c r="BJW31" i="14"/>
  <c r="BJX31" i="14"/>
  <c r="BJY31" i="14"/>
  <c r="BJZ31" i="14"/>
  <c r="BKA31" i="14"/>
  <c r="BKB31" i="14"/>
  <c r="BKC31" i="14"/>
  <c r="BKD31" i="14"/>
  <c r="BKE31" i="14"/>
  <c r="BKF31" i="14"/>
  <c r="BKG31" i="14"/>
  <c r="BKH31" i="14"/>
  <c r="BKI31" i="14"/>
  <c r="BKJ31" i="14"/>
  <c r="BKK31" i="14"/>
  <c r="BKL31" i="14"/>
  <c r="BKM31" i="14"/>
  <c r="BKN31" i="14"/>
  <c r="BKO31" i="14"/>
  <c r="BKP31" i="14"/>
  <c r="BKQ31" i="14"/>
  <c r="BKR31" i="14"/>
  <c r="BKS31" i="14"/>
  <c r="BKT31" i="14"/>
  <c r="BKU31" i="14"/>
  <c r="BKV31" i="14"/>
  <c r="BKW31" i="14"/>
  <c r="BKX31" i="14"/>
  <c r="BKY31" i="14"/>
  <c r="BKZ31" i="14"/>
  <c r="BLA31" i="14"/>
  <c r="BLB31" i="14"/>
  <c r="BLC31" i="14"/>
  <c r="BLD31" i="14"/>
  <c r="BLE31" i="14"/>
  <c r="BLF31" i="14"/>
  <c r="BLG31" i="14"/>
  <c r="BLH31" i="14"/>
  <c r="BLI31" i="14"/>
  <c r="BLJ31" i="14"/>
  <c r="BLK31" i="14"/>
  <c r="BLL31" i="14"/>
  <c r="BLM31" i="14"/>
  <c r="BLN31" i="14"/>
  <c r="BLO31" i="14"/>
  <c r="BLP31" i="14"/>
  <c r="BLQ31" i="14"/>
  <c r="BLR31" i="14"/>
  <c r="BLS31" i="14"/>
  <c r="BLT31" i="14"/>
  <c r="BLU31" i="14"/>
  <c r="BLV31" i="14"/>
  <c r="BLW31" i="14"/>
  <c r="BLX31" i="14"/>
  <c r="BLY31" i="14"/>
  <c r="BLZ31" i="14"/>
  <c r="BMA31" i="14"/>
  <c r="BMB31" i="14"/>
  <c r="BMC31" i="14"/>
  <c r="BMD31" i="14"/>
  <c r="BME31" i="14"/>
  <c r="BMF31" i="14"/>
  <c r="BMG31" i="14"/>
  <c r="BMH31" i="14"/>
  <c r="BMI31" i="14"/>
  <c r="BMJ31" i="14"/>
  <c r="BMK31" i="14"/>
  <c r="BML31" i="14"/>
  <c r="BMM31" i="14"/>
  <c r="BMN31" i="14"/>
  <c r="BMO31" i="14"/>
  <c r="BMP31" i="14"/>
  <c r="BMQ31" i="14"/>
  <c r="BMR31" i="14"/>
  <c r="BMS31" i="14"/>
  <c r="BMT31" i="14"/>
  <c r="BMU31" i="14"/>
  <c r="BMV31" i="14"/>
  <c r="BMW31" i="14"/>
  <c r="BMX31" i="14"/>
  <c r="BMY31" i="14"/>
  <c r="BMZ31" i="14"/>
  <c r="BNA31" i="14"/>
  <c r="BNB31" i="14"/>
  <c r="BNC31" i="14"/>
  <c r="BND31" i="14"/>
  <c r="BNE31" i="14"/>
  <c r="BNF31" i="14"/>
  <c r="BNG31" i="14"/>
  <c r="BNH31" i="14"/>
  <c r="BNI31" i="14"/>
  <c r="BNJ31" i="14"/>
  <c r="BNK31" i="14"/>
  <c r="BNL31" i="14"/>
  <c r="BNM31" i="14"/>
  <c r="BNN31" i="14"/>
  <c r="BNO31" i="14"/>
  <c r="BNP31" i="14"/>
  <c r="BNQ31" i="14"/>
  <c r="BNR31" i="14"/>
  <c r="BNS31" i="14"/>
  <c r="BNT31" i="14"/>
  <c r="BNU31" i="14"/>
  <c r="BNV31" i="14"/>
  <c r="BNW31" i="14"/>
  <c r="BNX31" i="14"/>
  <c r="BNY31" i="14"/>
  <c r="BNZ31" i="14"/>
  <c r="BOA31" i="14"/>
  <c r="BOB31" i="14"/>
  <c r="BOC31" i="14"/>
  <c r="BOD31" i="14"/>
  <c r="BOE31" i="14"/>
  <c r="BOF31" i="14"/>
  <c r="BOG31" i="14"/>
  <c r="BOH31" i="14"/>
  <c r="BOI31" i="14"/>
  <c r="BOJ31" i="14"/>
  <c r="BOK31" i="14"/>
  <c r="BOL31" i="14"/>
  <c r="BOM31" i="14"/>
  <c r="BON31" i="14"/>
  <c r="BOO31" i="14"/>
  <c r="BOP31" i="14"/>
  <c r="BOQ31" i="14"/>
  <c r="BOR31" i="14"/>
  <c r="BOS31" i="14"/>
  <c r="BOT31" i="14"/>
  <c r="BOU31" i="14"/>
  <c r="BOV31" i="14"/>
  <c r="BOW31" i="14"/>
  <c r="BOX31" i="14"/>
  <c r="BOY31" i="14"/>
  <c r="BOZ31" i="14"/>
  <c r="BPA31" i="14"/>
  <c r="BPB31" i="14"/>
  <c r="BPC31" i="14"/>
  <c r="BPD31" i="14"/>
  <c r="BPE31" i="14"/>
  <c r="BPF31" i="14"/>
  <c r="BPG31" i="14"/>
  <c r="BPH31" i="14"/>
  <c r="BPI31" i="14"/>
  <c r="BPJ31" i="14"/>
  <c r="BPK31" i="14"/>
  <c r="BPL31" i="14"/>
  <c r="BPM31" i="14"/>
  <c r="BPN31" i="14"/>
  <c r="BPO31" i="14"/>
  <c r="BPP31" i="14"/>
  <c r="BPQ31" i="14"/>
  <c r="BPR31" i="14"/>
  <c r="BPS31" i="14"/>
  <c r="BPT31" i="14"/>
  <c r="BPU31" i="14"/>
  <c r="BPV31" i="14"/>
  <c r="BPW31" i="14"/>
  <c r="BPX31" i="14"/>
  <c r="BPY31" i="14"/>
  <c r="BPZ31" i="14"/>
  <c r="BQA31" i="14"/>
  <c r="BQB31" i="14"/>
  <c r="BQC31" i="14"/>
  <c r="BQD31" i="14"/>
  <c r="BQE31" i="14"/>
  <c r="BQF31" i="14"/>
  <c r="BQG31" i="14"/>
  <c r="BQH31" i="14"/>
  <c r="BQI31" i="14"/>
  <c r="BQJ31" i="14"/>
  <c r="BQK31" i="14"/>
  <c r="BQL31" i="14"/>
  <c r="BQM31" i="14"/>
  <c r="BQN31" i="14"/>
  <c r="BQO31" i="14"/>
  <c r="BQP31" i="14"/>
  <c r="BQQ31" i="14"/>
  <c r="BQR31" i="14"/>
  <c r="BQS31" i="14"/>
  <c r="BQT31" i="14"/>
  <c r="BQU31" i="14"/>
  <c r="BQV31" i="14"/>
  <c r="BQW31" i="14"/>
  <c r="BQX31" i="14"/>
  <c r="BQY31" i="14"/>
  <c r="BQZ31" i="14"/>
  <c r="BRA31" i="14"/>
  <c r="BRB31" i="14"/>
  <c r="BRC31" i="14"/>
  <c r="BRD31" i="14"/>
  <c r="BRE31" i="14"/>
  <c r="BRF31" i="14"/>
  <c r="BRG31" i="14"/>
  <c r="BRH31" i="14"/>
  <c r="BRI31" i="14"/>
  <c r="BRJ31" i="14"/>
  <c r="BRK31" i="14"/>
  <c r="BRL31" i="14"/>
  <c r="BRM31" i="14"/>
  <c r="BRN31" i="14"/>
  <c r="BRO31" i="14"/>
  <c r="BRP31" i="14"/>
  <c r="BRQ31" i="14"/>
  <c r="BRR31" i="14"/>
  <c r="BRS31" i="14"/>
  <c r="BRT31" i="14"/>
  <c r="BRU31" i="14"/>
  <c r="BRV31" i="14"/>
  <c r="BRW31" i="14"/>
  <c r="BRX31" i="14"/>
  <c r="BRY31" i="14"/>
  <c r="BRZ31" i="14"/>
  <c r="BSA31" i="14"/>
  <c r="BSB31" i="14"/>
  <c r="BSC31" i="14"/>
  <c r="BSD31" i="14"/>
  <c r="BSE31" i="14"/>
  <c r="BSF31" i="14"/>
  <c r="BSG31" i="14"/>
  <c r="BSH31" i="14"/>
  <c r="BSI31" i="14"/>
  <c r="BSJ31" i="14"/>
  <c r="BSK31" i="14"/>
  <c r="BSL31" i="14"/>
  <c r="BSM31" i="14"/>
  <c r="BSN31" i="14"/>
  <c r="BSO31" i="14"/>
  <c r="BSP31" i="14"/>
  <c r="BSQ31" i="14"/>
  <c r="BSR31" i="14"/>
  <c r="BSS31" i="14"/>
  <c r="BST31" i="14"/>
  <c r="BSU31" i="14"/>
  <c r="BSV31" i="14"/>
  <c r="BSW31" i="14"/>
  <c r="BSX31" i="14"/>
  <c r="BSY31" i="14"/>
  <c r="BSZ31" i="14"/>
  <c r="BTA31" i="14"/>
  <c r="BTB31" i="14"/>
  <c r="BTC31" i="14"/>
  <c r="BTD31" i="14"/>
  <c r="BTE31" i="14"/>
  <c r="BTF31" i="14"/>
  <c r="BTG31" i="14"/>
  <c r="BTH31" i="14"/>
  <c r="BTI31" i="14"/>
  <c r="BTJ31" i="14"/>
  <c r="BTK31" i="14"/>
  <c r="BTL31" i="14"/>
  <c r="BTM31" i="14"/>
  <c r="BTN31" i="14"/>
  <c r="BTO31" i="14"/>
  <c r="BTP31" i="14"/>
  <c r="BTQ31" i="14"/>
  <c r="BTR31" i="14"/>
  <c r="BTS31" i="14"/>
  <c r="BTT31" i="14"/>
  <c r="BTU31" i="14"/>
  <c r="BTV31" i="14"/>
  <c r="BTW31" i="14"/>
  <c r="BTX31" i="14"/>
  <c r="BTY31" i="14"/>
  <c r="BTZ31" i="14"/>
  <c r="BUA31" i="14"/>
  <c r="BUB31" i="14"/>
  <c r="BUC31" i="14"/>
  <c r="BUD31" i="14"/>
  <c r="BUE31" i="14"/>
  <c r="BUF31" i="14"/>
  <c r="BUG31" i="14"/>
  <c r="BUH31" i="14"/>
  <c r="BUI31" i="14"/>
  <c r="BUJ31" i="14"/>
  <c r="BUK31" i="14"/>
  <c r="BUL31" i="14"/>
  <c r="BUM31" i="14"/>
  <c r="BUN31" i="14"/>
  <c r="BUO31" i="14"/>
  <c r="BUP31" i="14"/>
  <c r="BUQ31" i="14"/>
  <c r="BUR31" i="14"/>
  <c r="BUS31" i="14"/>
  <c r="BUT31" i="14"/>
  <c r="BUU31" i="14"/>
  <c r="BUV31" i="14"/>
  <c r="BUW31" i="14"/>
  <c r="BUX31" i="14"/>
  <c r="BUY31" i="14"/>
  <c r="BUZ31" i="14"/>
  <c r="BVA31" i="14"/>
  <c r="BVB31" i="14"/>
  <c r="BVC31" i="14"/>
  <c r="BVD31" i="14"/>
  <c r="BVE31" i="14"/>
  <c r="BVF31" i="14"/>
  <c r="BVG31" i="14"/>
  <c r="BVH31" i="14"/>
  <c r="BVI31" i="14"/>
  <c r="BVJ31" i="14"/>
  <c r="BVK31" i="14"/>
  <c r="BVL31" i="14"/>
  <c r="BVM31" i="14"/>
  <c r="BVN31" i="14"/>
  <c r="BVO31" i="14"/>
  <c r="BVP31" i="14"/>
  <c r="BVQ31" i="14"/>
  <c r="BVR31" i="14"/>
  <c r="BVS31" i="14"/>
  <c r="BVT31" i="14"/>
  <c r="BVU31" i="14"/>
  <c r="BVV31" i="14"/>
  <c r="BVW31" i="14"/>
  <c r="BVX31" i="14"/>
  <c r="BVY31" i="14"/>
  <c r="BVZ31" i="14"/>
  <c r="BWA31" i="14"/>
  <c r="BWB31" i="14"/>
  <c r="BWC31" i="14"/>
  <c r="BWD31" i="14"/>
  <c r="BWE31" i="14"/>
  <c r="BWF31" i="14"/>
  <c r="BWG31" i="14"/>
  <c r="BWH31" i="14"/>
  <c r="BWI31" i="14"/>
  <c r="BWJ31" i="14"/>
  <c r="BWK31" i="14"/>
  <c r="BWL31" i="14"/>
  <c r="BWM31" i="14"/>
  <c r="BWN31" i="14"/>
  <c r="BWO31" i="14"/>
  <c r="BWP31" i="14"/>
  <c r="BWQ31" i="14"/>
  <c r="BWR31" i="14"/>
  <c r="BWS31" i="14"/>
  <c r="BWT31" i="14"/>
  <c r="BWU31" i="14"/>
  <c r="BWV31" i="14"/>
  <c r="BWW31" i="14"/>
  <c r="BWX31" i="14"/>
  <c r="BWY31" i="14"/>
  <c r="BWZ31" i="14"/>
  <c r="BXA31" i="14"/>
  <c r="BXB31" i="14"/>
  <c r="BXC31" i="14"/>
  <c r="BXD31" i="14"/>
  <c r="BXE31" i="14"/>
  <c r="BXF31" i="14"/>
  <c r="BXG31" i="14"/>
  <c r="BXH31" i="14"/>
  <c r="BXI31" i="14"/>
  <c r="BXJ31" i="14"/>
  <c r="BXK31" i="14"/>
  <c r="BXL31" i="14"/>
  <c r="BXM31" i="14"/>
  <c r="BXN31" i="14"/>
  <c r="BXO31" i="14"/>
  <c r="BXP31" i="14"/>
  <c r="BXQ31" i="14"/>
  <c r="BXR31" i="14"/>
  <c r="BXS31" i="14"/>
  <c r="BXT31" i="14"/>
  <c r="BXU31" i="14"/>
  <c r="BXV31" i="14"/>
  <c r="BXW31" i="14"/>
  <c r="BXX31" i="14"/>
  <c r="BXY31" i="14"/>
  <c r="BXZ31" i="14"/>
  <c r="BYA31" i="14"/>
  <c r="BYB31" i="14"/>
  <c r="BYC31" i="14"/>
  <c r="BYD31" i="14"/>
  <c r="BYE31" i="14"/>
  <c r="BYF31" i="14"/>
  <c r="BYG31" i="14"/>
  <c r="BYH31" i="14"/>
  <c r="BYI31" i="14"/>
  <c r="BYJ31" i="14"/>
  <c r="BYK31" i="14"/>
  <c r="BYL31" i="14"/>
  <c r="BYM31" i="14"/>
  <c r="BYN31" i="14"/>
  <c r="BYO31" i="14"/>
  <c r="BYP31" i="14"/>
  <c r="BYQ31" i="14"/>
  <c r="BYR31" i="14"/>
  <c r="BYS31" i="14"/>
  <c r="BYT31" i="14"/>
  <c r="BYU31" i="14"/>
  <c r="BYV31" i="14"/>
  <c r="BYW31" i="14"/>
  <c r="BYX31" i="14"/>
  <c r="BYY31" i="14"/>
  <c r="BYZ31" i="14"/>
  <c r="BZA31" i="14"/>
  <c r="BZB31" i="14"/>
  <c r="BZC31" i="14"/>
  <c r="BZD31" i="14"/>
  <c r="BZE31" i="14"/>
  <c r="BZF31" i="14"/>
  <c r="BZG31" i="14"/>
  <c r="BZH31" i="14"/>
  <c r="BZI31" i="14"/>
  <c r="BZJ31" i="14"/>
  <c r="BZK31" i="14"/>
  <c r="BZL31" i="14"/>
  <c r="BZM31" i="14"/>
  <c r="BZN31" i="14"/>
  <c r="BZO31" i="14"/>
  <c r="BZP31" i="14"/>
  <c r="BZQ31" i="14"/>
  <c r="BZR31" i="14"/>
  <c r="BZS31" i="14"/>
  <c r="BZT31" i="14"/>
  <c r="BZU31" i="14"/>
  <c r="BZV31" i="14"/>
  <c r="BZW31" i="14"/>
  <c r="BZX31" i="14"/>
  <c r="BZY31" i="14"/>
  <c r="BZZ31" i="14"/>
  <c r="CAA31" i="14"/>
  <c r="CAB31" i="14"/>
  <c r="CAC31" i="14"/>
  <c r="CAD31" i="14"/>
  <c r="CAE31" i="14"/>
  <c r="CAF31" i="14"/>
  <c r="CAG31" i="14"/>
  <c r="CAH31" i="14"/>
  <c r="CAI31" i="14"/>
  <c r="CAJ31" i="14"/>
  <c r="CAK31" i="14"/>
  <c r="CAL31" i="14"/>
  <c r="CAM31" i="14"/>
  <c r="CAN31" i="14"/>
  <c r="CAO31" i="14"/>
  <c r="CAP31" i="14"/>
  <c r="CAQ31" i="14"/>
  <c r="CAR31" i="14"/>
  <c r="CAS31" i="14"/>
  <c r="CAT31" i="14"/>
  <c r="CAU31" i="14"/>
  <c r="CAV31" i="14"/>
  <c r="CAW31" i="14"/>
  <c r="CAX31" i="14"/>
  <c r="CAY31" i="14"/>
  <c r="CAZ31" i="14"/>
  <c r="CBA31" i="14"/>
  <c r="CBB31" i="14"/>
  <c r="CBC31" i="14"/>
  <c r="CBD31" i="14"/>
  <c r="CBE31" i="14"/>
  <c r="CBF31" i="14"/>
  <c r="CBG31" i="14"/>
  <c r="CBH31" i="14"/>
  <c r="CBI31" i="14"/>
  <c r="CBJ31" i="14"/>
  <c r="CBK31" i="14"/>
  <c r="CBL31" i="14"/>
  <c r="CBM31" i="14"/>
  <c r="CBN31" i="14"/>
  <c r="CBO31" i="14"/>
  <c r="CBP31" i="14"/>
  <c r="CBQ31" i="14"/>
  <c r="CBR31" i="14"/>
  <c r="CBS31" i="14"/>
  <c r="CBT31" i="14"/>
  <c r="CBU31" i="14"/>
  <c r="CBV31" i="14"/>
  <c r="CBW31" i="14"/>
  <c r="CBX31" i="14"/>
  <c r="CBY31" i="14"/>
  <c r="CBZ31" i="14"/>
  <c r="CCA31" i="14"/>
  <c r="CCB31" i="14"/>
  <c r="CCC31" i="14"/>
  <c r="CCD31" i="14"/>
  <c r="CCE31" i="14"/>
  <c r="CCF31" i="14"/>
  <c r="CCG31" i="14"/>
  <c r="CCH31" i="14"/>
  <c r="CCI31" i="14"/>
  <c r="CCJ31" i="14"/>
  <c r="CCK31" i="14"/>
  <c r="CCL31" i="14"/>
  <c r="CCM31" i="14"/>
  <c r="CCN31" i="14"/>
  <c r="CCO31" i="14"/>
  <c r="CCP31" i="14"/>
  <c r="CCQ31" i="14"/>
  <c r="CCR31" i="14"/>
  <c r="CCS31" i="14"/>
  <c r="CCT31" i="14"/>
  <c r="CCU31" i="14"/>
  <c r="CCV31" i="14"/>
  <c r="CCW31" i="14"/>
  <c r="CCX31" i="14"/>
  <c r="CCY31" i="14"/>
  <c r="CCZ31" i="14"/>
  <c r="CDA31" i="14"/>
  <c r="CDB31" i="14"/>
  <c r="CDC31" i="14"/>
  <c r="CDD31" i="14"/>
  <c r="CDE31" i="14"/>
  <c r="CDF31" i="14"/>
  <c r="CDG31" i="14"/>
  <c r="CDH31" i="14"/>
  <c r="CDI31" i="14"/>
  <c r="CDJ31" i="14"/>
  <c r="CDK31" i="14"/>
  <c r="CDL31" i="14"/>
  <c r="CDM31" i="14"/>
  <c r="CDN31" i="14"/>
  <c r="CDO31" i="14"/>
  <c r="CDP31" i="14"/>
  <c r="CDQ31" i="14"/>
  <c r="CDR31" i="14"/>
  <c r="CDS31" i="14"/>
  <c r="CDT31" i="14"/>
  <c r="CDU31" i="14"/>
  <c r="CDV31" i="14"/>
  <c r="CDW31" i="14"/>
  <c r="CDX31" i="14"/>
  <c r="CDY31" i="14"/>
  <c r="CDZ31" i="14"/>
  <c r="CEA31" i="14"/>
  <c r="CEB31" i="14"/>
  <c r="CEC31" i="14"/>
  <c r="CED31" i="14"/>
  <c r="CEE31" i="14"/>
  <c r="CEF31" i="14"/>
  <c r="CEG31" i="14"/>
  <c r="CEH31" i="14"/>
  <c r="CEI31" i="14"/>
  <c r="CEJ31" i="14"/>
  <c r="CEK31" i="14"/>
  <c r="CEL31" i="14"/>
  <c r="CEM31" i="14"/>
  <c r="CEN31" i="14"/>
  <c r="CEO31" i="14"/>
  <c r="CEP31" i="14"/>
  <c r="CEQ31" i="14"/>
  <c r="CER31" i="14"/>
  <c r="CES31" i="14"/>
  <c r="CET31" i="14"/>
  <c r="CEU31" i="14"/>
  <c r="CEV31" i="14"/>
  <c r="CEW31" i="14"/>
  <c r="CEX31" i="14"/>
  <c r="CEY31" i="14"/>
  <c r="CEZ31" i="14"/>
  <c r="CFA31" i="14"/>
  <c r="CFB31" i="14"/>
  <c r="CFC31" i="14"/>
  <c r="CFD31" i="14"/>
  <c r="CFE31" i="14"/>
  <c r="CFF31" i="14"/>
  <c r="CFG31" i="14"/>
  <c r="CFH31" i="14"/>
  <c r="CFI31" i="14"/>
  <c r="CFJ31" i="14"/>
  <c r="CFK31" i="14"/>
  <c r="CFL31" i="14"/>
  <c r="CFM31" i="14"/>
  <c r="CFN31" i="14"/>
  <c r="CFO31" i="14"/>
  <c r="CFP31" i="14"/>
  <c r="CFQ31" i="14"/>
  <c r="CFR31" i="14"/>
  <c r="CFS31" i="14"/>
  <c r="CFT31" i="14"/>
  <c r="CFU31" i="14"/>
  <c r="CFV31" i="14"/>
  <c r="CFW31" i="14"/>
  <c r="CFX31" i="14"/>
  <c r="CFY31" i="14"/>
  <c r="CFZ31" i="14"/>
  <c r="CGA31" i="14"/>
  <c r="CGB31" i="14"/>
  <c r="CGC31" i="14"/>
  <c r="CGD31" i="14"/>
  <c r="CGE31" i="14"/>
  <c r="CGF31" i="14"/>
  <c r="CGG31" i="14"/>
  <c r="CGH31" i="14"/>
  <c r="CGI31" i="14"/>
  <c r="CGJ31" i="14"/>
  <c r="CGK31" i="14"/>
  <c r="CGL31" i="14"/>
  <c r="CGM31" i="14"/>
  <c r="CGN31" i="14"/>
  <c r="CGO31" i="14"/>
  <c r="CGP31" i="14"/>
  <c r="CGQ31" i="14"/>
  <c r="CGR31" i="14"/>
  <c r="CGS31" i="14"/>
  <c r="CGT31" i="14"/>
  <c r="CGU31" i="14"/>
  <c r="CGV31" i="14"/>
  <c r="CGW31" i="14"/>
  <c r="CGX31" i="14"/>
  <c r="CGY31" i="14"/>
  <c r="CGZ31" i="14"/>
  <c r="CHA31" i="14"/>
  <c r="CHB31" i="14"/>
  <c r="CHC31" i="14"/>
  <c r="CHD31" i="14"/>
  <c r="CHE31" i="14"/>
  <c r="CHF31" i="14"/>
  <c r="CHG31" i="14"/>
  <c r="CHH31" i="14"/>
  <c r="CHI31" i="14"/>
  <c r="CHJ31" i="14"/>
  <c r="CHK31" i="14"/>
  <c r="CHL31" i="14"/>
  <c r="CHM31" i="14"/>
  <c r="CHN31" i="14"/>
  <c r="CHO31" i="14"/>
  <c r="CHP31" i="14"/>
  <c r="CHQ31" i="14"/>
  <c r="CHR31" i="14"/>
  <c r="CHS31" i="14"/>
  <c r="CHT31" i="14"/>
  <c r="CHU31" i="14"/>
  <c r="CHV31" i="14"/>
  <c r="CHW31" i="14"/>
  <c r="CHX31" i="14"/>
  <c r="CHY31" i="14"/>
  <c r="CHZ31" i="14"/>
  <c r="CIA31" i="14"/>
  <c r="CIB31" i="14"/>
  <c r="CIC31" i="14"/>
  <c r="CID31" i="14"/>
  <c r="CIE31" i="14"/>
  <c r="CIF31" i="14"/>
  <c r="CIG31" i="14"/>
  <c r="CIH31" i="14"/>
  <c r="CII31" i="14"/>
  <c r="CIJ31" i="14"/>
  <c r="CIK31" i="14"/>
  <c r="CIL31" i="14"/>
  <c r="CIM31" i="14"/>
  <c r="CIN31" i="14"/>
  <c r="CIO31" i="14"/>
  <c r="CIP31" i="14"/>
  <c r="CIQ31" i="14"/>
  <c r="CIR31" i="14"/>
  <c r="CIS31" i="14"/>
  <c r="CIT31" i="14"/>
  <c r="CIU31" i="14"/>
  <c r="CIV31" i="14"/>
  <c r="CIW31" i="14"/>
  <c r="CIX31" i="14"/>
  <c r="CIY31" i="14"/>
  <c r="CIZ31" i="14"/>
  <c r="CJA31" i="14"/>
  <c r="CJB31" i="14"/>
  <c r="CJC31" i="14"/>
  <c r="CJD31" i="14"/>
  <c r="CJE31" i="14"/>
  <c r="CJF31" i="14"/>
  <c r="CJG31" i="14"/>
  <c r="CJH31" i="14"/>
  <c r="CJI31" i="14"/>
  <c r="CJJ31" i="14"/>
  <c r="CJK31" i="14"/>
  <c r="CJL31" i="14"/>
  <c r="CJM31" i="14"/>
  <c r="CJN31" i="14"/>
  <c r="CJO31" i="14"/>
  <c r="CJP31" i="14"/>
  <c r="CJQ31" i="14"/>
  <c r="CJR31" i="14"/>
  <c r="CJS31" i="14"/>
  <c r="CJT31" i="14"/>
  <c r="CJU31" i="14"/>
  <c r="CJV31" i="14"/>
  <c r="CJW31" i="14"/>
  <c r="CJX31" i="14"/>
  <c r="CJY31" i="14"/>
  <c r="CJZ31" i="14"/>
  <c r="CKA31" i="14"/>
  <c r="CKB31" i="14"/>
  <c r="CKC31" i="14"/>
  <c r="CKD31" i="14"/>
  <c r="CKE31" i="14"/>
  <c r="CKF31" i="14"/>
  <c r="CKG31" i="14"/>
  <c r="CKH31" i="14"/>
  <c r="CKI31" i="14"/>
  <c r="CKJ31" i="14"/>
  <c r="CKK31" i="14"/>
  <c r="CKL31" i="14"/>
  <c r="CKM31" i="14"/>
  <c r="CKN31" i="14"/>
  <c r="CKO31" i="14"/>
  <c r="CKP31" i="14"/>
  <c r="CKQ31" i="14"/>
  <c r="CKR31" i="14"/>
  <c r="CKS31" i="14"/>
  <c r="CKT31" i="14"/>
  <c r="CKU31" i="14"/>
  <c r="CKV31" i="14"/>
  <c r="CKW31" i="14"/>
  <c r="CKX31" i="14"/>
  <c r="CKY31" i="14"/>
  <c r="CKZ31" i="14"/>
  <c r="CLA31" i="14"/>
  <c r="CLB31" i="14"/>
  <c r="CLC31" i="14"/>
  <c r="CLD31" i="14"/>
  <c r="CLE31" i="14"/>
  <c r="CLF31" i="14"/>
  <c r="CLG31" i="14"/>
  <c r="CLH31" i="14"/>
  <c r="CLI31" i="14"/>
  <c r="CLJ31" i="14"/>
  <c r="CLK31" i="14"/>
  <c r="CLL31" i="14"/>
  <c r="CLM31" i="14"/>
  <c r="CLN31" i="14"/>
  <c r="CLO31" i="14"/>
  <c r="CLP31" i="14"/>
  <c r="CLQ31" i="14"/>
  <c r="CLR31" i="14"/>
  <c r="CLS31" i="14"/>
  <c r="CLT31" i="14"/>
  <c r="CLU31" i="14"/>
  <c r="CLV31" i="14"/>
  <c r="CLW31" i="14"/>
  <c r="CLX31" i="14"/>
  <c r="CLY31" i="14"/>
  <c r="CLZ31" i="14"/>
  <c r="CMA31" i="14"/>
  <c r="CMB31" i="14"/>
  <c r="CMC31" i="14"/>
  <c r="CMD31" i="14"/>
  <c r="CME31" i="14"/>
  <c r="CMF31" i="14"/>
  <c r="CMG31" i="14"/>
  <c r="CMH31" i="14"/>
  <c r="CMI31" i="14"/>
  <c r="CMJ31" i="14"/>
  <c r="CMK31" i="14"/>
  <c r="CML31" i="14"/>
  <c r="CMM31" i="14"/>
  <c r="CMN31" i="14"/>
  <c r="CMO31" i="14"/>
  <c r="CMP31" i="14"/>
  <c r="CMQ31" i="14"/>
  <c r="CMR31" i="14"/>
  <c r="CMS31" i="14"/>
  <c r="CMT31" i="14"/>
  <c r="CMU31" i="14"/>
  <c r="CMV31" i="14"/>
  <c r="CMW31" i="14"/>
  <c r="CMX31" i="14"/>
  <c r="CMY31" i="14"/>
  <c r="CMZ31" i="14"/>
  <c r="CNA31" i="14"/>
  <c r="CNB31" i="14"/>
  <c r="CNC31" i="14"/>
  <c r="CND31" i="14"/>
  <c r="CNE31" i="14"/>
  <c r="CNF31" i="14"/>
  <c r="CNG31" i="14"/>
  <c r="CNH31" i="14"/>
  <c r="CNI31" i="14"/>
  <c r="CNJ31" i="14"/>
  <c r="CNK31" i="14"/>
  <c r="CNL31" i="14"/>
  <c r="CNM31" i="14"/>
  <c r="CNN31" i="14"/>
  <c r="CNO31" i="14"/>
  <c r="CNP31" i="14"/>
  <c r="CNQ31" i="14"/>
  <c r="CNR31" i="14"/>
  <c r="CNS31" i="14"/>
  <c r="CNT31" i="14"/>
  <c r="CNU31" i="14"/>
  <c r="CNV31" i="14"/>
  <c r="CNW31" i="14"/>
  <c r="CNX31" i="14"/>
  <c r="CNY31" i="14"/>
  <c r="CNZ31" i="14"/>
  <c r="COA31" i="14"/>
  <c r="COB31" i="14"/>
  <c r="COC31" i="14"/>
  <c r="COD31" i="14"/>
  <c r="COE31" i="14"/>
  <c r="COF31" i="14"/>
  <c r="COG31" i="14"/>
  <c r="COH31" i="14"/>
  <c r="COI31" i="14"/>
  <c r="COJ31" i="14"/>
  <c r="COK31" i="14"/>
  <c r="COL31" i="14"/>
  <c r="COM31" i="14"/>
  <c r="CON31" i="14"/>
  <c r="COO31" i="14"/>
  <c r="COP31" i="14"/>
  <c r="COQ31" i="14"/>
  <c r="COR31" i="14"/>
  <c r="COS31" i="14"/>
  <c r="COT31" i="14"/>
  <c r="COU31" i="14"/>
  <c r="COV31" i="14"/>
  <c r="COW31" i="14"/>
  <c r="COX31" i="14"/>
  <c r="COY31" i="14"/>
  <c r="COZ31" i="14"/>
  <c r="CPA31" i="14"/>
  <c r="CPB31" i="14"/>
  <c r="CPC31" i="14"/>
  <c r="CPD31" i="14"/>
  <c r="CPE31" i="14"/>
  <c r="CPF31" i="14"/>
  <c r="CPG31" i="14"/>
  <c r="CPH31" i="14"/>
  <c r="CPI31" i="14"/>
  <c r="CPJ31" i="14"/>
  <c r="CPK31" i="14"/>
  <c r="CPL31" i="14"/>
  <c r="CPM31" i="14"/>
  <c r="CPN31" i="14"/>
  <c r="CPO31" i="14"/>
  <c r="CPP31" i="14"/>
  <c r="CPQ31" i="14"/>
  <c r="CPR31" i="14"/>
  <c r="CPS31" i="14"/>
  <c r="CPT31" i="14"/>
  <c r="CPU31" i="14"/>
  <c r="CPV31" i="14"/>
  <c r="CPW31" i="14"/>
  <c r="CPX31" i="14"/>
  <c r="CPY31" i="14"/>
  <c r="CPZ31" i="14"/>
  <c r="CQA31" i="14"/>
  <c r="CQB31" i="14"/>
  <c r="CQC31" i="14"/>
  <c r="CQD31" i="14"/>
  <c r="CQE31" i="14"/>
  <c r="CQF31" i="14"/>
  <c r="CQG31" i="14"/>
  <c r="CQH31" i="14"/>
  <c r="CQI31" i="14"/>
  <c r="CQJ31" i="14"/>
  <c r="CQK31" i="14"/>
  <c r="CQL31" i="14"/>
  <c r="CQM31" i="14"/>
  <c r="CQN31" i="14"/>
  <c r="CQO31" i="14"/>
  <c r="CQP31" i="14"/>
  <c r="CQQ31" i="14"/>
  <c r="CQR31" i="14"/>
  <c r="CQS31" i="14"/>
  <c r="CQT31" i="14"/>
  <c r="CQU31" i="14"/>
  <c r="CQV31" i="14"/>
  <c r="CQW31" i="14"/>
  <c r="CQX31" i="14"/>
  <c r="CQY31" i="14"/>
  <c r="CQZ31" i="14"/>
  <c r="CRA31" i="14"/>
  <c r="CRB31" i="14"/>
  <c r="CRC31" i="14"/>
  <c r="CRD31" i="14"/>
  <c r="CRE31" i="14"/>
  <c r="CRF31" i="14"/>
  <c r="CRG31" i="14"/>
  <c r="CRH31" i="14"/>
  <c r="CRI31" i="14"/>
  <c r="CRJ31" i="14"/>
  <c r="CRK31" i="14"/>
  <c r="CRL31" i="14"/>
  <c r="CRM31" i="14"/>
  <c r="CRN31" i="14"/>
  <c r="CRO31" i="14"/>
  <c r="CRP31" i="14"/>
  <c r="CRQ31" i="14"/>
  <c r="CRR31" i="14"/>
  <c r="CRS31" i="14"/>
  <c r="CRT31" i="14"/>
  <c r="CRU31" i="14"/>
  <c r="CRV31" i="14"/>
  <c r="CRW31" i="14"/>
  <c r="CRX31" i="14"/>
  <c r="CRY31" i="14"/>
  <c r="CRZ31" i="14"/>
  <c r="CSA31" i="14"/>
  <c r="CSB31" i="14"/>
  <c r="CSC31" i="14"/>
  <c r="CSD31" i="14"/>
  <c r="CSE31" i="14"/>
  <c r="CSF31" i="14"/>
  <c r="CSG31" i="14"/>
  <c r="CSH31" i="14"/>
  <c r="CSI31" i="14"/>
  <c r="CSJ31" i="14"/>
  <c r="CSK31" i="14"/>
  <c r="CSL31" i="14"/>
  <c r="CSM31" i="14"/>
  <c r="CSN31" i="14"/>
  <c r="CSO31" i="14"/>
  <c r="CSP31" i="14"/>
  <c r="CSQ31" i="14"/>
  <c r="CSR31" i="14"/>
  <c r="CSS31" i="14"/>
  <c r="CST31" i="14"/>
  <c r="CSU31" i="14"/>
  <c r="CSV31" i="14"/>
  <c r="CSW31" i="14"/>
  <c r="CSX31" i="14"/>
  <c r="CSY31" i="14"/>
  <c r="CSZ31" i="14"/>
  <c r="CTA31" i="14"/>
  <c r="CTB31" i="14"/>
  <c r="CTC31" i="14"/>
  <c r="CTD31" i="14"/>
  <c r="CTE31" i="14"/>
  <c r="CTF31" i="14"/>
  <c r="CTG31" i="14"/>
  <c r="CTH31" i="14"/>
  <c r="CTI31" i="14"/>
  <c r="CTJ31" i="14"/>
  <c r="CTK31" i="14"/>
  <c r="CTL31" i="14"/>
  <c r="CTM31" i="14"/>
  <c r="CTN31" i="14"/>
  <c r="CTO31" i="14"/>
  <c r="CTP31" i="14"/>
  <c r="CTQ31" i="14"/>
  <c r="CTR31" i="14"/>
  <c r="CTS31" i="14"/>
  <c r="CTT31" i="14"/>
  <c r="CTU31" i="14"/>
  <c r="CTV31" i="14"/>
  <c r="CTW31" i="14"/>
  <c r="CTX31" i="14"/>
  <c r="CTY31" i="14"/>
  <c r="CTZ31" i="14"/>
  <c r="CUA31" i="14"/>
  <c r="CUB31" i="14"/>
  <c r="CUC31" i="14"/>
  <c r="CUD31" i="14"/>
  <c r="CUE31" i="14"/>
  <c r="CUF31" i="14"/>
  <c r="CUG31" i="14"/>
  <c r="CUH31" i="14"/>
  <c r="CUI31" i="14"/>
  <c r="CUJ31" i="14"/>
  <c r="CUK31" i="14"/>
  <c r="CUL31" i="14"/>
  <c r="CUM31" i="14"/>
  <c r="CUN31" i="14"/>
  <c r="CUO31" i="14"/>
  <c r="CUP31" i="14"/>
  <c r="CUQ31" i="14"/>
  <c r="CUR31" i="14"/>
  <c r="CUS31" i="14"/>
  <c r="CUT31" i="14"/>
  <c r="CUU31" i="14"/>
  <c r="CUV31" i="14"/>
  <c r="CUW31" i="14"/>
  <c r="CUX31" i="14"/>
  <c r="CUY31" i="14"/>
  <c r="CUZ31" i="14"/>
  <c r="CVA31" i="14"/>
  <c r="CVB31" i="14"/>
  <c r="CVC31" i="14"/>
  <c r="CVD31" i="14"/>
  <c r="CVE31" i="14"/>
  <c r="CVF31" i="14"/>
  <c r="CVG31" i="14"/>
  <c r="CVH31" i="14"/>
  <c r="CVI31" i="14"/>
  <c r="CVJ31" i="14"/>
  <c r="CVK31" i="14"/>
  <c r="CVL31" i="14"/>
  <c r="CVM31" i="14"/>
  <c r="CVN31" i="14"/>
  <c r="CVO31" i="14"/>
  <c r="CVP31" i="14"/>
  <c r="CVQ31" i="14"/>
  <c r="CVR31" i="14"/>
  <c r="CVS31" i="14"/>
  <c r="CVT31" i="14"/>
  <c r="CVU31" i="14"/>
  <c r="CVV31" i="14"/>
  <c r="CVW31" i="14"/>
  <c r="CVX31" i="14"/>
  <c r="CVY31" i="14"/>
  <c r="CVZ31" i="14"/>
  <c r="CWA31" i="14"/>
  <c r="CWB31" i="14"/>
  <c r="CWC31" i="14"/>
  <c r="CWD31" i="14"/>
  <c r="CWE31" i="14"/>
  <c r="CWF31" i="14"/>
  <c r="CWG31" i="14"/>
  <c r="CWH31" i="14"/>
  <c r="CWI31" i="14"/>
  <c r="CWJ31" i="14"/>
  <c r="CWK31" i="14"/>
  <c r="CWL31" i="14"/>
  <c r="CWM31" i="14"/>
  <c r="CWN31" i="14"/>
  <c r="CWO31" i="14"/>
  <c r="CWP31" i="14"/>
  <c r="CWQ31" i="14"/>
  <c r="CWR31" i="14"/>
  <c r="CWS31" i="14"/>
  <c r="CWT31" i="14"/>
  <c r="CWU31" i="14"/>
  <c r="CWV31" i="14"/>
  <c r="CWW31" i="14"/>
  <c r="CWX31" i="14"/>
  <c r="CWY31" i="14"/>
  <c r="CWZ31" i="14"/>
  <c r="CXA31" i="14"/>
  <c r="CXB31" i="14"/>
  <c r="CXC31" i="14"/>
  <c r="CXD31" i="14"/>
  <c r="CXE31" i="14"/>
  <c r="CXF31" i="14"/>
  <c r="CXG31" i="14"/>
  <c r="CXH31" i="14"/>
  <c r="CXI31" i="14"/>
  <c r="CXJ31" i="14"/>
  <c r="CXK31" i="14"/>
  <c r="CXL31" i="14"/>
  <c r="CXM31" i="14"/>
  <c r="CXN31" i="14"/>
  <c r="CXO31" i="14"/>
  <c r="CXP31" i="14"/>
  <c r="CXQ31" i="14"/>
  <c r="CXR31" i="14"/>
  <c r="CXS31" i="14"/>
  <c r="CXT31" i="14"/>
  <c r="CXU31" i="14"/>
  <c r="CXV31" i="14"/>
  <c r="CXW31" i="14"/>
  <c r="CXX31" i="14"/>
  <c r="CXY31" i="14"/>
  <c r="CXZ31" i="14"/>
  <c r="CYA31" i="14"/>
  <c r="CYB31" i="14"/>
  <c r="CYC31" i="14"/>
  <c r="CYD31" i="14"/>
  <c r="CYE31" i="14"/>
  <c r="CYF31" i="14"/>
  <c r="CYG31" i="14"/>
  <c r="CYH31" i="14"/>
  <c r="CYI31" i="14"/>
  <c r="CYJ31" i="14"/>
  <c r="CYK31" i="14"/>
  <c r="CYL31" i="14"/>
  <c r="CYM31" i="14"/>
  <c r="CYN31" i="14"/>
  <c r="CYO31" i="14"/>
  <c r="CYP31" i="14"/>
  <c r="CYQ31" i="14"/>
  <c r="CYR31" i="14"/>
  <c r="CYS31" i="14"/>
  <c r="CYT31" i="14"/>
  <c r="CYU31" i="14"/>
  <c r="CYV31" i="14"/>
  <c r="CYW31" i="14"/>
  <c r="CYX31" i="14"/>
  <c r="CYY31" i="14"/>
  <c r="CYZ31" i="14"/>
  <c r="CZA31" i="14"/>
  <c r="CZB31" i="14"/>
  <c r="CZC31" i="14"/>
  <c r="CZD31" i="14"/>
  <c r="CZE31" i="14"/>
  <c r="CZF31" i="14"/>
  <c r="CZG31" i="14"/>
  <c r="CZH31" i="14"/>
  <c r="CZI31" i="14"/>
  <c r="CZJ31" i="14"/>
  <c r="CZK31" i="14"/>
  <c r="CZL31" i="14"/>
  <c r="CZM31" i="14"/>
  <c r="CZN31" i="14"/>
  <c r="CZO31" i="14"/>
  <c r="CZP31" i="14"/>
  <c r="CZQ31" i="14"/>
  <c r="CZR31" i="14"/>
  <c r="CZS31" i="14"/>
  <c r="CZT31" i="14"/>
  <c r="CZU31" i="14"/>
  <c r="CZV31" i="14"/>
  <c r="CZW31" i="14"/>
  <c r="CZX31" i="14"/>
  <c r="CZY31" i="14"/>
  <c r="CZZ31" i="14"/>
  <c r="DAA31" i="14"/>
  <c r="DAB31" i="14"/>
  <c r="DAC31" i="14"/>
  <c r="DAD31" i="14"/>
  <c r="DAE31" i="14"/>
  <c r="DAF31" i="14"/>
  <c r="DAG31" i="14"/>
  <c r="DAH31" i="14"/>
  <c r="DAI31" i="14"/>
  <c r="DAJ31" i="14"/>
  <c r="DAK31" i="14"/>
  <c r="DAL31" i="14"/>
  <c r="DAM31" i="14"/>
  <c r="DAN31" i="14"/>
  <c r="DAO31" i="14"/>
  <c r="DAP31" i="14"/>
  <c r="DAQ31" i="14"/>
  <c r="DAR31" i="14"/>
  <c r="DAS31" i="14"/>
  <c r="DAT31" i="14"/>
  <c r="DAU31" i="14"/>
  <c r="DAV31" i="14"/>
  <c r="DAW31" i="14"/>
  <c r="DAX31" i="14"/>
  <c r="DAY31" i="14"/>
  <c r="DAZ31" i="14"/>
  <c r="DBA31" i="14"/>
  <c r="DBB31" i="14"/>
  <c r="DBC31" i="14"/>
  <c r="DBD31" i="14"/>
  <c r="DBE31" i="14"/>
  <c r="DBF31" i="14"/>
  <c r="DBG31" i="14"/>
  <c r="DBH31" i="14"/>
  <c r="DBI31" i="14"/>
  <c r="DBJ31" i="14"/>
  <c r="DBK31" i="14"/>
  <c r="DBL31" i="14"/>
  <c r="DBM31" i="14"/>
  <c r="DBN31" i="14"/>
  <c r="DBO31" i="14"/>
  <c r="DBP31" i="14"/>
  <c r="DBQ31" i="14"/>
  <c r="DBR31" i="14"/>
  <c r="DBS31" i="14"/>
  <c r="DBT31" i="14"/>
  <c r="DBU31" i="14"/>
  <c r="DBV31" i="14"/>
  <c r="DBW31" i="14"/>
  <c r="DBX31" i="14"/>
  <c r="DBY31" i="14"/>
  <c r="DBZ31" i="14"/>
  <c r="DCA31" i="14"/>
  <c r="DCB31" i="14"/>
  <c r="DCC31" i="14"/>
  <c r="DCD31" i="14"/>
  <c r="DCE31" i="14"/>
  <c r="DCF31" i="14"/>
  <c r="DCG31" i="14"/>
  <c r="DCH31" i="14"/>
  <c r="DCI31" i="14"/>
  <c r="DCJ31" i="14"/>
  <c r="DCK31" i="14"/>
  <c r="DCL31" i="14"/>
  <c r="DCM31" i="14"/>
  <c r="DCN31" i="14"/>
  <c r="DCO31" i="14"/>
  <c r="DCP31" i="14"/>
  <c r="DCQ31" i="14"/>
  <c r="DCR31" i="14"/>
  <c r="DCS31" i="14"/>
  <c r="DCT31" i="14"/>
  <c r="DCU31" i="14"/>
  <c r="DCV31" i="14"/>
  <c r="DCW31" i="14"/>
  <c r="DCX31" i="14"/>
  <c r="DCY31" i="14"/>
  <c r="DCZ31" i="14"/>
  <c r="DDA31" i="14"/>
  <c r="DDB31" i="14"/>
  <c r="DDC31" i="14"/>
  <c r="DDD31" i="14"/>
  <c r="DDE31" i="14"/>
  <c r="DDF31" i="14"/>
  <c r="DDG31" i="14"/>
  <c r="DDH31" i="14"/>
  <c r="DDI31" i="14"/>
  <c r="DDJ31" i="14"/>
  <c r="DDK31" i="14"/>
  <c r="DDL31" i="14"/>
  <c r="DDM31" i="14"/>
  <c r="DDN31" i="14"/>
  <c r="DDO31" i="14"/>
  <c r="DDP31" i="14"/>
  <c r="DDQ31" i="14"/>
  <c r="DDR31" i="14"/>
  <c r="DDS31" i="14"/>
  <c r="DDT31" i="14"/>
  <c r="DDU31" i="14"/>
  <c r="DDV31" i="14"/>
  <c r="DDW31" i="14"/>
  <c r="DDX31" i="14"/>
  <c r="DDY31" i="14"/>
  <c r="DDZ31" i="14"/>
  <c r="DEA31" i="14"/>
  <c r="DEB31" i="14"/>
  <c r="DEC31" i="14"/>
  <c r="DED31" i="14"/>
  <c r="DEE31" i="14"/>
  <c r="DEF31" i="14"/>
  <c r="DEG31" i="14"/>
  <c r="DEH31" i="14"/>
  <c r="DEI31" i="14"/>
  <c r="DEJ31" i="14"/>
  <c r="DEK31" i="14"/>
  <c r="DEL31" i="14"/>
  <c r="DEM31" i="14"/>
  <c r="DEN31" i="14"/>
  <c r="DEO31" i="14"/>
  <c r="DEP31" i="14"/>
  <c r="DEQ31" i="14"/>
  <c r="DER31" i="14"/>
  <c r="DES31" i="14"/>
  <c r="DET31" i="14"/>
  <c r="DEU31" i="14"/>
  <c r="DEV31" i="14"/>
  <c r="DEW31" i="14"/>
  <c r="DEX31" i="14"/>
  <c r="DEY31" i="14"/>
  <c r="DEZ31" i="14"/>
  <c r="DFA31" i="14"/>
  <c r="DFB31" i="14"/>
  <c r="DFC31" i="14"/>
  <c r="DFD31" i="14"/>
  <c r="DFE31" i="14"/>
  <c r="DFF31" i="14"/>
  <c r="DFG31" i="14"/>
  <c r="DFH31" i="14"/>
  <c r="DFI31" i="14"/>
  <c r="DFJ31" i="14"/>
  <c r="DFK31" i="14"/>
  <c r="DFL31" i="14"/>
  <c r="DFM31" i="14"/>
  <c r="DFN31" i="14"/>
  <c r="DFO31" i="14"/>
  <c r="DFP31" i="14"/>
  <c r="DFQ31" i="14"/>
  <c r="DFR31" i="14"/>
  <c r="DFS31" i="14"/>
  <c r="DFT31" i="14"/>
  <c r="DFU31" i="14"/>
  <c r="DFV31" i="14"/>
  <c r="DFW31" i="14"/>
  <c r="DFX31" i="14"/>
  <c r="DFY31" i="14"/>
  <c r="DFZ31" i="14"/>
  <c r="DGA31" i="14"/>
  <c r="DGB31" i="14"/>
  <c r="DGC31" i="14"/>
  <c r="DGD31" i="14"/>
  <c r="DGE31" i="14"/>
  <c r="DGF31" i="14"/>
  <c r="DGG31" i="14"/>
  <c r="DGH31" i="14"/>
  <c r="DGI31" i="14"/>
  <c r="DGJ31" i="14"/>
  <c r="DGK31" i="14"/>
  <c r="DGL31" i="14"/>
  <c r="DGM31" i="14"/>
  <c r="DGN31" i="14"/>
  <c r="DGO31" i="14"/>
  <c r="DGP31" i="14"/>
  <c r="DGQ31" i="14"/>
  <c r="DGR31" i="14"/>
  <c r="DGS31" i="14"/>
  <c r="DGT31" i="14"/>
  <c r="DGU31" i="14"/>
  <c r="DGV31" i="14"/>
  <c r="DGW31" i="14"/>
  <c r="DGX31" i="14"/>
  <c r="DGY31" i="14"/>
  <c r="DGZ31" i="14"/>
  <c r="DHA31" i="14"/>
  <c r="DHB31" i="14"/>
  <c r="DHC31" i="14"/>
  <c r="DHD31" i="14"/>
  <c r="DHE31" i="14"/>
  <c r="DHF31" i="14"/>
  <c r="DHG31" i="14"/>
  <c r="DHH31" i="14"/>
  <c r="DHI31" i="14"/>
  <c r="DHJ31" i="14"/>
  <c r="DHK31" i="14"/>
  <c r="DHL31" i="14"/>
  <c r="DHM31" i="14"/>
  <c r="DHN31" i="14"/>
  <c r="DHO31" i="14"/>
  <c r="DHP31" i="14"/>
  <c r="DHQ31" i="14"/>
  <c r="DHR31" i="14"/>
  <c r="DHS31" i="14"/>
  <c r="DHT31" i="14"/>
  <c r="DHU31" i="14"/>
  <c r="DHV31" i="14"/>
  <c r="DHW31" i="14"/>
  <c r="DHX31" i="14"/>
  <c r="DHY31" i="14"/>
  <c r="DHZ31" i="14"/>
  <c r="DIA31" i="14"/>
  <c r="DIB31" i="14"/>
  <c r="DIC31" i="14"/>
  <c r="DID31" i="14"/>
  <c r="DIE31" i="14"/>
  <c r="DIF31" i="14"/>
  <c r="DIG31" i="14"/>
  <c r="DIH31" i="14"/>
  <c r="DII31" i="14"/>
  <c r="DIJ31" i="14"/>
  <c r="DIK31" i="14"/>
  <c r="DIL31" i="14"/>
  <c r="DIM31" i="14"/>
  <c r="DIN31" i="14"/>
  <c r="DIO31" i="14"/>
  <c r="DIP31" i="14"/>
  <c r="DIQ31" i="14"/>
  <c r="DIR31" i="14"/>
  <c r="DIS31" i="14"/>
  <c r="DIT31" i="14"/>
  <c r="DIU31" i="14"/>
  <c r="DIV31" i="14"/>
  <c r="DIW31" i="14"/>
  <c r="DIX31" i="14"/>
  <c r="DIY31" i="14"/>
  <c r="DIZ31" i="14"/>
  <c r="DJA31" i="14"/>
  <c r="DJB31" i="14"/>
  <c r="DJC31" i="14"/>
  <c r="DJD31" i="14"/>
  <c r="DJE31" i="14"/>
  <c r="DJF31" i="14"/>
  <c r="DJG31" i="14"/>
  <c r="DJH31" i="14"/>
  <c r="DJI31" i="14"/>
  <c r="DJJ31" i="14"/>
  <c r="DJK31" i="14"/>
  <c r="DJL31" i="14"/>
  <c r="DJM31" i="14"/>
  <c r="DJN31" i="14"/>
  <c r="DJO31" i="14"/>
  <c r="DJP31" i="14"/>
  <c r="DJQ31" i="14"/>
  <c r="DJR31" i="14"/>
  <c r="DJS31" i="14"/>
  <c r="DJT31" i="14"/>
  <c r="DJU31" i="14"/>
  <c r="DJV31" i="14"/>
  <c r="DJW31" i="14"/>
  <c r="DJX31" i="14"/>
  <c r="DJY31" i="14"/>
  <c r="DJZ31" i="14"/>
  <c r="DKA31" i="14"/>
  <c r="DKB31" i="14"/>
  <c r="DKC31" i="14"/>
  <c r="DKD31" i="14"/>
  <c r="DKE31" i="14"/>
  <c r="DKF31" i="14"/>
  <c r="DKG31" i="14"/>
  <c r="DKH31" i="14"/>
  <c r="DKI31" i="14"/>
  <c r="DKJ31" i="14"/>
  <c r="DKK31" i="14"/>
  <c r="DKL31" i="14"/>
  <c r="DKM31" i="14"/>
  <c r="DKN31" i="14"/>
  <c r="DKO31" i="14"/>
  <c r="DKP31" i="14"/>
  <c r="DKQ31" i="14"/>
  <c r="DKR31" i="14"/>
  <c r="DKS31" i="14"/>
  <c r="DKT31" i="14"/>
  <c r="DKU31" i="14"/>
  <c r="DKV31" i="14"/>
  <c r="DKW31" i="14"/>
  <c r="DKX31" i="14"/>
  <c r="DKY31" i="14"/>
  <c r="DKZ31" i="14"/>
  <c r="DLA31" i="14"/>
  <c r="DLB31" i="14"/>
  <c r="DLC31" i="14"/>
  <c r="DLD31" i="14"/>
  <c r="DLE31" i="14"/>
  <c r="DLF31" i="14"/>
  <c r="DLG31" i="14"/>
  <c r="DLH31" i="14"/>
  <c r="DLI31" i="14"/>
  <c r="DLJ31" i="14"/>
  <c r="DLK31" i="14"/>
  <c r="DLL31" i="14"/>
  <c r="DLM31" i="14"/>
  <c r="DLN31" i="14"/>
  <c r="DLO31" i="14"/>
  <c r="DLP31" i="14"/>
  <c r="DLQ31" i="14"/>
  <c r="DLR31" i="14"/>
  <c r="DLS31" i="14"/>
  <c r="DLT31" i="14"/>
  <c r="DLU31" i="14"/>
  <c r="DLV31" i="14"/>
  <c r="DLW31" i="14"/>
  <c r="DLX31" i="14"/>
  <c r="DLY31" i="14"/>
  <c r="DLZ31" i="14"/>
  <c r="DMA31" i="14"/>
  <c r="DMB31" i="14"/>
  <c r="DMC31" i="14"/>
  <c r="DMD31" i="14"/>
  <c r="DME31" i="14"/>
  <c r="DMF31" i="14"/>
  <c r="DMG31" i="14"/>
  <c r="DMH31" i="14"/>
  <c r="DMI31" i="14"/>
  <c r="DMJ31" i="14"/>
  <c r="DMK31" i="14"/>
  <c r="DML31" i="14"/>
  <c r="DMM31" i="14"/>
  <c r="DMN31" i="14"/>
  <c r="DMO31" i="14"/>
  <c r="DMP31" i="14"/>
  <c r="DMQ31" i="14"/>
  <c r="DMR31" i="14"/>
  <c r="DMS31" i="14"/>
  <c r="DMT31" i="14"/>
  <c r="DMU31" i="14"/>
  <c r="DMV31" i="14"/>
  <c r="DMW31" i="14"/>
  <c r="DMX31" i="14"/>
  <c r="DMY31" i="14"/>
  <c r="DMZ31" i="14"/>
  <c r="DNA31" i="14"/>
  <c r="DNB31" i="14"/>
  <c r="DNC31" i="14"/>
  <c r="DND31" i="14"/>
  <c r="DNE31" i="14"/>
  <c r="DNF31" i="14"/>
  <c r="DNG31" i="14"/>
  <c r="DNH31" i="14"/>
  <c r="DNI31" i="14"/>
  <c r="DNJ31" i="14"/>
  <c r="DNK31" i="14"/>
  <c r="DNL31" i="14"/>
  <c r="DNM31" i="14"/>
  <c r="DNN31" i="14"/>
  <c r="DNO31" i="14"/>
  <c r="DNP31" i="14"/>
  <c r="DNQ31" i="14"/>
  <c r="DNR31" i="14"/>
  <c r="DNS31" i="14"/>
  <c r="DNT31" i="14"/>
  <c r="DNU31" i="14"/>
  <c r="DNV31" i="14"/>
  <c r="DNW31" i="14"/>
  <c r="DNX31" i="14"/>
  <c r="DNY31" i="14"/>
  <c r="DNZ31" i="14"/>
  <c r="DOA31" i="14"/>
  <c r="DOB31" i="14"/>
  <c r="DOC31" i="14"/>
  <c r="DOD31" i="14"/>
  <c r="DOE31" i="14"/>
  <c r="DOF31" i="14"/>
  <c r="DOG31" i="14"/>
  <c r="DOH31" i="14"/>
  <c r="DOI31" i="14"/>
  <c r="DOJ31" i="14"/>
  <c r="DOK31" i="14"/>
  <c r="DOL31" i="14"/>
  <c r="DOM31" i="14"/>
  <c r="DON31" i="14"/>
  <c r="DOO31" i="14"/>
  <c r="DOP31" i="14"/>
  <c r="DOQ31" i="14"/>
  <c r="DOR31" i="14"/>
  <c r="DOS31" i="14"/>
  <c r="DOT31" i="14"/>
  <c r="DOU31" i="14"/>
  <c r="DOV31" i="14"/>
  <c r="DOW31" i="14"/>
  <c r="DOX31" i="14"/>
  <c r="DOY31" i="14"/>
  <c r="DOZ31" i="14"/>
  <c r="DPA31" i="14"/>
  <c r="DPB31" i="14"/>
  <c r="DPC31" i="14"/>
  <c r="DPD31" i="14"/>
  <c r="DPE31" i="14"/>
  <c r="DPF31" i="14"/>
  <c r="DPG31" i="14"/>
  <c r="DPH31" i="14"/>
  <c r="DPI31" i="14"/>
  <c r="DPJ31" i="14"/>
  <c r="DPK31" i="14"/>
  <c r="DPL31" i="14"/>
  <c r="DPM31" i="14"/>
  <c r="DPN31" i="14"/>
  <c r="DPO31" i="14"/>
  <c r="DPP31" i="14"/>
  <c r="DPQ31" i="14"/>
  <c r="DPR31" i="14"/>
  <c r="DPS31" i="14"/>
  <c r="DPT31" i="14"/>
  <c r="DPU31" i="14"/>
  <c r="DPV31" i="14"/>
  <c r="DPW31" i="14"/>
  <c r="DPX31" i="14"/>
  <c r="DPY31" i="14"/>
  <c r="DPZ31" i="14"/>
  <c r="DQA31" i="14"/>
  <c r="DQB31" i="14"/>
  <c r="DQC31" i="14"/>
  <c r="DQD31" i="14"/>
  <c r="DQE31" i="14"/>
  <c r="DQF31" i="14"/>
  <c r="DQG31" i="14"/>
  <c r="DQH31" i="14"/>
  <c r="DQI31" i="14"/>
  <c r="DQJ31" i="14"/>
  <c r="DQK31" i="14"/>
  <c r="DQL31" i="14"/>
  <c r="DQM31" i="14"/>
  <c r="DQN31" i="14"/>
  <c r="DQO31" i="14"/>
  <c r="DQP31" i="14"/>
  <c r="DQQ31" i="14"/>
  <c r="DQR31" i="14"/>
  <c r="DQS31" i="14"/>
  <c r="DQT31" i="14"/>
  <c r="DQU31" i="14"/>
  <c r="DQV31" i="14"/>
  <c r="DQW31" i="14"/>
  <c r="DQX31" i="14"/>
  <c r="DQY31" i="14"/>
  <c r="DQZ31" i="14"/>
  <c r="DRA31" i="14"/>
  <c r="DRB31" i="14"/>
  <c r="DRC31" i="14"/>
  <c r="DRD31" i="14"/>
  <c r="DRE31" i="14"/>
  <c r="DRF31" i="14"/>
  <c r="DRG31" i="14"/>
  <c r="DRH31" i="14"/>
  <c r="DRI31" i="14"/>
  <c r="DRJ31" i="14"/>
  <c r="DRK31" i="14"/>
  <c r="DRL31" i="14"/>
  <c r="DRM31" i="14"/>
  <c r="DRN31" i="14"/>
  <c r="DRO31" i="14"/>
  <c r="DRP31" i="14"/>
  <c r="DRQ31" i="14"/>
  <c r="DRR31" i="14"/>
  <c r="DRS31" i="14"/>
  <c r="DRT31" i="14"/>
  <c r="DRU31" i="14"/>
  <c r="DRV31" i="14"/>
  <c r="DRW31" i="14"/>
  <c r="DRX31" i="14"/>
  <c r="DRY31" i="14"/>
  <c r="DRZ31" i="14"/>
  <c r="DSA31" i="14"/>
  <c r="DSB31" i="14"/>
  <c r="DSC31" i="14"/>
  <c r="DSD31" i="14"/>
  <c r="DSE31" i="14"/>
  <c r="DSF31" i="14"/>
  <c r="DSG31" i="14"/>
  <c r="DSH31" i="14"/>
  <c r="DSI31" i="14"/>
  <c r="DSJ31" i="14"/>
  <c r="DSK31" i="14"/>
  <c r="DSL31" i="14"/>
  <c r="DSM31" i="14"/>
  <c r="DSN31" i="14"/>
  <c r="DSO31" i="14"/>
  <c r="DSP31" i="14"/>
  <c r="DSQ31" i="14"/>
  <c r="DSR31" i="14"/>
  <c r="DSS31" i="14"/>
  <c r="DST31" i="14"/>
  <c r="DSU31" i="14"/>
  <c r="DSV31" i="14"/>
  <c r="DSW31" i="14"/>
  <c r="DSX31" i="14"/>
  <c r="DSY31" i="14"/>
  <c r="DSZ31" i="14"/>
  <c r="DTA31" i="14"/>
  <c r="DTB31" i="14"/>
  <c r="DTC31" i="14"/>
  <c r="DTD31" i="14"/>
  <c r="DTE31" i="14"/>
  <c r="DTF31" i="14"/>
  <c r="DTG31" i="14"/>
  <c r="DTH31" i="14"/>
  <c r="DTI31" i="14"/>
  <c r="DTJ31" i="14"/>
  <c r="DTK31" i="14"/>
  <c r="DTL31" i="14"/>
  <c r="DTM31" i="14"/>
  <c r="DTN31" i="14"/>
  <c r="DTO31" i="14"/>
  <c r="DTP31" i="14"/>
  <c r="DTQ31" i="14"/>
  <c r="DTR31" i="14"/>
  <c r="DTS31" i="14"/>
  <c r="DTT31" i="14"/>
  <c r="DTU31" i="14"/>
  <c r="DTV31" i="14"/>
  <c r="DTW31" i="14"/>
  <c r="DTX31" i="14"/>
  <c r="DTY31" i="14"/>
  <c r="DTZ31" i="14"/>
  <c r="DUA31" i="14"/>
  <c r="DUB31" i="14"/>
  <c r="DUC31" i="14"/>
  <c r="DUD31" i="14"/>
  <c r="DUE31" i="14"/>
  <c r="DUF31" i="14"/>
  <c r="DUG31" i="14"/>
  <c r="DUH31" i="14"/>
  <c r="DUI31" i="14"/>
  <c r="DUJ31" i="14"/>
  <c r="DUK31" i="14"/>
  <c r="DUL31" i="14"/>
  <c r="DUM31" i="14"/>
  <c r="DUN31" i="14"/>
  <c r="DUO31" i="14"/>
  <c r="DUP31" i="14"/>
  <c r="DUQ31" i="14"/>
  <c r="DUR31" i="14"/>
  <c r="DUS31" i="14"/>
  <c r="DUT31" i="14"/>
  <c r="DUU31" i="14"/>
  <c r="DUV31" i="14"/>
  <c r="DUW31" i="14"/>
  <c r="DUX31" i="14"/>
  <c r="DUY31" i="14"/>
  <c r="DUZ31" i="14"/>
  <c r="DVA31" i="14"/>
  <c r="DVB31" i="14"/>
  <c r="DVC31" i="14"/>
  <c r="DVD31" i="14"/>
  <c r="DVE31" i="14"/>
  <c r="DVF31" i="14"/>
  <c r="DVG31" i="14"/>
  <c r="DVH31" i="14"/>
  <c r="DVI31" i="14"/>
  <c r="DVJ31" i="14"/>
  <c r="DVK31" i="14"/>
  <c r="DVL31" i="14"/>
  <c r="DVM31" i="14"/>
  <c r="DVN31" i="14"/>
  <c r="DVO31" i="14"/>
  <c r="DVP31" i="14"/>
  <c r="DVQ31" i="14"/>
  <c r="DVR31" i="14"/>
  <c r="DVS31" i="14"/>
  <c r="DVT31" i="14"/>
  <c r="DVU31" i="14"/>
  <c r="DVV31" i="14"/>
  <c r="DVW31" i="14"/>
  <c r="DVX31" i="14"/>
  <c r="DVY31" i="14"/>
  <c r="DVZ31" i="14"/>
  <c r="DWA31" i="14"/>
  <c r="DWB31" i="14"/>
  <c r="DWC31" i="14"/>
  <c r="DWD31" i="14"/>
  <c r="DWE31" i="14"/>
  <c r="DWF31" i="14"/>
  <c r="DWG31" i="14"/>
  <c r="DWH31" i="14"/>
  <c r="DWI31" i="14"/>
  <c r="DWJ31" i="14"/>
  <c r="DWK31" i="14"/>
  <c r="DWL31" i="14"/>
  <c r="DWM31" i="14"/>
  <c r="DWN31" i="14"/>
  <c r="DWO31" i="14"/>
  <c r="DWP31" i="14"/>
  <c r="DWQ31" i="14"/>
  <c r="DWR31" i="14"/>
  <c r="DWS31" i="14"/>
  <c r="DWT31" i="14"/>
  <c r="DWU31" i="14"/>
  <c r="DWV31" i="14"/>
  <c r="DWW31" i="14"/>
  <c r="DWX31" i="14"/>
  <c r="DWY31" i="14"/>
  <c r="DWZ31" i="14"/>
  <c r="DXA31" i="14"/>
  <c r="DXB31" i="14"/>
  <c r="DXC31" i="14"/>
  <c r="DXD31" i="14"/>
  <c r="DXE31" i="14"/>
  <c r="DXF31" i="14"/>
  <c r="DXG31" i="14"/>
  <c r="DXH31" i="14"/>
  <c r="DXI31" i="14"/>
  <c r="DXJ31" i="14"/>
  <c r="DXK31" i="14"/>
  <c r="DXL31" i="14"/>
  <c r="DXM31" i="14"/>
  <c r="DXN31" i="14"/>
  <c r="DXO31" i="14"/>
  <c r="DXP31" i="14"/>
  <c r="DXQ31" i="14"/>
  <c r="DXR31" i="14"/>
  <c r="DXS31" i="14"/>
  <c r="DXT31" i="14"/>
  <c r="DXU31" i="14"/>
  <c r="DXV31" i="14"/>
  <c r="DXW31" i="14"/>
  <c r="DXX31" i="14"/>
  <c r="DXY31" i="14"/>
  <c r="DXZ31" i="14"/>
  <c r="DYA31" i="14"/>
  <c r="DYB31" i="14"/>
  <c r="DYC31" i="14"/>
  <c r="DYD31" i="14"/>
  <c r="DYE31" i="14"/>
  <c r="DYF31" i="14"/>
  <c r="DYG31" i="14"/>
  <c r="DYH31" i="14"/>
  <c r="DYI31" i="14"/>
  <c r="DYJ31" i="14"/>
  <c r="DYK31" i="14"/>
  <c r="DYL31" i="14"/>
  <c r="DYM31" i="14"/>
  <c r="DYN31" i="14"/>
  <c r="DYO31" i="14"/>
  <c r="DYP31" i="14"/>
  <c r="DYQ31" i="14"/>
  <c r="DYR31" i="14"/>
  <c r="DYS31" i="14"/>
  <c r="DYT31" i="14"/>
  <c r="DYU31" i="14"/>
  <c r="DYV31" i="14"/>
  <c r="DYW31" i="14"/>
  <c r="DYX31" i="14"/>
  <c r="DYY31" i="14"/>
  <c r="DYZ31" i="14"/>
  <c r="DZA31" i="14"/>
  <c r="DZB31" i="14"/>
  <c r="DZC31" i="14"/>
  <c r="DZD31" i="14"/>
  <c r="DZE31" i="14"/>
  <c r="DZF31" i="14"/>
  <c r="DZG31" i="14"/>
  <c r="DZH31" i="14"/>
  <c r="DZI31" i="14"/>
  <c r="DZJ31" i="14"/>
  <c r="DZK31" i="14"/>
  <c r="DZL31" i="14"/>
  <c r="DZM31" i="14"/>
  <c r="DZN31" i="14"/>
  <c r="DZO31" i="14"/>
  <c r="DZP31" i="14"/>
  <c r="DZQ31" i="14"/>
  <c r="DZR31" i="14"/>
  <c r="DZS31" i="14"/>
  <c r="DZT31" i="14"/>
  <c r="DZU31" i="14"/>
  <c r="DZV31" i="14"/>
  <c r="DZW31" i="14"/>
  <c r="DZX31" i="14"/>
  <c r="DZY31" i="14"/>
  <c r="DZZ31" i="14"/>
  <c r="EAA31" i="14"/>
  <c r="EAB31" i="14"/>
  <c r="EAC31" i="14"/>
  <c r="EAD31" i="14"/>
  <c r="EAE31" i="14"/>
  <c r="EAF31" i="14"/>
  <c r="EAG31" i="14"/>
  <c r="EAH31" i="14"/>
  <c r="EAI31" i="14"/>
  <c r="EAJ31" i="14"/>
  <c r="EAK31" i="14"/>
  <c r="EAL31" i="14"/>
  <c r="EAM31" i="14"/>
  <c r="EAN31" i="14"/>
  <c r="EAO31" i="14"/>
  <c r="EAP31" i="14"/>
  <c r="EAQ31" i="14"/>
  <c r="EAR31" i="14"/>
  <c r="EAS31" i="14"/>
  <c r="EAT31" i="14"/>
  <c r="EAU31" i="14"/>
  <c r="EAV31" i="14"/>
  <c r="EAW31" i="14"/>
  <c r="EAX31" i="14"/>
  <c r="EAY31" i="14"/>
  <c r="EAZ31" i="14"/>
  <c r="EBA31" i="14"/>
  <c r="EBB31" i="14"/>
  <c r="EBC31" i="14"/>
  <c r="EBD31" i="14"/>
  <c r="EBE31" i="14"/>
  <c r="EBF31" i="14"/>
  <c r="EBG31" i="14"/>
  <c r="EBH31" i="14"/>
  <c r="EBI31" i="14"/>
  <c r="EBJ31" i="14"/>
  <c r="EBK31" i="14"/>
  <c r="EBL31" i="14"/>
  <c r="EBM31" i="14"/>
  <c r="EBN31" i="14"/>
  <c r="EBO31" i="14"/>
  <c r="EBP31" i="14"/>
  <c r="EBQ31" i="14"/>
  <c r="EBR31" i="14"/>
  <c r="EBS31" i="14"/>
  <c r="EBT31" i="14"/>
  <c r="EBU31" i="14"/>
  <c r="EBV31" i="14"/>
  <c r="EBW31" i="14"/>
  <c r="EBX31" i="14"/>
  <c r="EBY31" i="14"/>
  <c r="EBZ31" i="14"/>
  <c r="ECA31" i="14"/>
  <c r="ECB31" i="14"/>
  <c r="ECC31" i="14"/>
  <c r="ECD31" i="14"/>
  <c r="ECE31" i="14"/>
  <c r="ECF31" i="14"/>
  <c r="ECG31" i="14"/>
  <c r="ECH31" i="14"/>
  <c r="ECI31" i="14"/>
  <c r="ECJ31" i="14"/>
  <c r="ECK31" i="14"/>
  <c r="ECL31" i="14"/>
  <c r="ECM31" i="14"/>
  <c r="ECN31" i="14"/>
  <c r="ECO31" i="14"/>
  <c r="ECP31" i="14"/>
  <c r="ECQ31" i="14"/>
  <c r="ECR31" i="14"/>
  <c r="ECS31" i="14"/>
  <c r="ECT31" i="14"/>
  <c r="ECU31" i="14"/>
  <c r="ECV31" i="14"/>
  <c r="ECW31" i="14"/>
  <c r="ECX31" i="14"/>
  <c r="ECY31" i="14"/>
  <c r="ECZ31" i="14"/>
  <c r="EDA31" i="14"/>
  <c r="EDB31" i="14"/>
  <c r="EDC31" i="14"/>
  <c r="EDD31" i="14"/>
  <c r="EDE31" i="14"/>
  <c r="EDF31" i="14"/>
  <c r="EDG31" i="14"/>
  <c r="EDH31" i="14"/>
  <c r="EDI31" i="14"/>
  <c r="EDJ31" i="14"/>
  <c r="EDK31" i="14"/>
  <c r="EDL31" i="14"/>
  <c r="EDM31" i="14"/>
  <c r="EDN31" i="14"/>
  <c r="EDO31" i="14"/>
  <c r="EDP31" i="14"/>
  <c r="EDQ31" i="14"/>
  <c r="EDR31" i="14"/>
  <c r="EDS31" i="14"/>
  <c r="EDT31" i="14"/>
  <c r="EDU31" i="14"/>
  <c r="EDV31" i="14"/>
  <c r="EDW31" i="14"/>
  <c r="EDX31" i="14"/>
  <c r="EDY31" i="14"/>
  <c r="EDZ31" i="14"/>
  <c r="EEA31" i="14"/>
  <c r="EEB31" i="14"/>
  <c r="EEC31" i="14"/>
  <c r="EED31" i="14"/>
  <c r="EEE31" i="14"/>
  <c r="EEF31" i="14"/>
  <c r="EEG31" i="14"/>
  <c r="EEH31" i="14"/>
  <c r="EEI31" i="14"/>
  <c r="EEJ31" i="14"/>
  <c r="EEK31" i="14"/>
  <c r="EEL31" i="14"/>
  <c r="EEM31" i="14"/>
  <c r="EEN31" i="14"/>
  <c r="EEO31" i="14"/>
  <c r="EEP31" i="14"/>
  <c r="EEQ31" i="14"/>
  <c r="EER31" i="14"/>
  <c r="EES31" i="14"/>
  <c r="EET31" i="14"/>
  <c r="EEU31" i="14"/>
  <c r="EEV31" i="14"/>
  <c r="EEW31" i="14"/>
  <c r="EEX31" i="14"/>
  <c r="EEY31" i="14"/>
  <c r="EEZ31" i="14"/>
  <c r="EFA31" i="14"/>
  <c r="EFB31" i="14"/>
  <c r="EFC31" i="14"/>
  <c r="EFD31" i="14"/>
  <c r="EFE31" i="14"/>
  <c r="EFF31" i="14"/>
  <c r="EFG31" i="14"/>
  <c r="EFH31" i="14"/>
  <c r="EFI31" i="14"/>
  <c r="EFJ31" i="14"/>
  <c r="EFK31" i="14"/>
  <c r="EFL31" i="14"/>
  <c r="EFM31" i="14"/>
  <c r="EFN31" i="14"/>
  <c r="EFO31" i="14"/>
  <c r="EFP31" i="14"/>
  <c r="EFQ31" i="14"/>
  <c r="EFR31" i="14"/>
  <c r="EFS31" i="14"/>
  <c r="EFT31" i="14"/>
  <c r="EFU31" i="14"/>
  <c r="EFV31" i="14"/>
  <c r="EFW31" i="14"/>
  <c r="EFX31" i="14"/>
  <c r="EFY31" i="14"/>
  <c r="EFZ31" i="14"/>
  <c r="EGA31" i="14"/>
  <c r="EGB31" i="14"/>
  <c r="EGC31" i="14"/>
  <c r="EGD31" i="14"/>
  <c r="EGE31" i="14"/>
  <c r="EGF31" i="14"/>
  <c r="EGG31" i="14"/>
  <c r="EGH31" i="14"/>
  <c r="EGI31" i="14"/>
  <c r="EGJ31" i="14"/>
  <c r="EGK31" i="14"/>
  <c r="EGL31" i="14"/>
  <c r="EGM31" i="14"/>
  <c r="EGN31" i="14"/>
  <c r="EGO31" i="14"/>
  <c r="EGP31" i="14"/>
  <c r="EGQ31" i="14"/>
  <c r="EGR31" i="14"/>
  <c r="EGS31" i="14"/>
  <c r="EGT31" i="14"/>
  <c r="EGU31" i="14"/>
  <c r="EGV31" i="14"/>
  <c r="EGW31" i="14"/>
  <c r="EGX31" i="14"/>
  <c r="EGY31" i="14"/>
  <c r="EGZ31" i="14"/>
  <c r="EHA31" i="14"/>
  <c r="EHB31" i="14"/>
  <c r="EHC31" i="14"/>
  <c r="EHD31" i="14"/>
  <c r="EHE31" i="14"/>
  <c r="EHF31" i="14"/>
  <c r="EHG31" i="14"/>
  <c r="EHH31" i="14"/>
  <c r="EHI31" i="14"/>
  <c r="EHJ31" i="14"/>
  <c r="EHK31" i="14"/>
  <c r="EHL31" i="14"/>
  <c r="EHM31" i="14"/>
  <c r="EHN31" i="14"/>
  <c r="EHO31" i="14"/>
  <c r="EHP31" i="14"/>
  <c r="EHQ31" i="14"/>
  <c r="EHR31" i="14"/>
  <c r="EHS31" i="14"/>
  <c r="EHT31" i="14"/>
  <c r="EHU31" i="14"/>
  <c r="EHV31" i="14"/>
  <c r="EHW31" i="14"/>
  <c r="EHX31" i="14"/>
  <c r="EHY31" i="14"/>
  <c r="EHZ31" i="14"/>
  <c r="EIA31" i="14"/>
  <c r="EIB31" i="14"/>
  <c r="EIC31" i="14"/>
  <c r="EID31" i="14"/>
  <c r="EIE31" i="14"/>
  <c r="EIF31" i="14"/>
  <c r="EIG31" i="14"/>
  <c r="EIH31" i="14"/>
  <c r="EII31" i="14"/>
  <c r="EIJ31" i="14"/>
  <c r="EIK31" i="14"/>
  <c r="EIL31" i="14"/>
  <c r="EIM31" i="14"/>
  <c r="EIN31" i="14"/>
  <c r="EIO31" i="14"/>
  <c r="EIP31" i="14"/>
  <c r="EIQ31" i="14"/>
  <c r="EIR31" i="14"/>
  <c r="EIS31" i="14"/>
  <c r="EIT31" i="14"/>
  <c r="EIU31" i="14"/>
  <c r="EIV31" i="14"/>
  <c r="EIW31" i="14"/>
  <c r="EIX31" i="14"/>
  <c r="EIY31" i="14"/>
  <c r="EIZ31" i="14"/>
  <c r="EJA31" i="14"/>
  <c r="EJB31" i="14"/>
  <c r="EJC31" i="14"/>
  <c r="EJD31" i="14"/>
  <c r="EJE31" i="14"/>
  <c r="EJF31" i="14"/>
  <c r="EJG31" i="14"/>
  <c r="EJH31" i="14"/>
  <c r="EJI31" i="14"/>
  <c r="EJJ31" i="14"/>
  <c r="EJK31" i="14"/>
  <c r="EJL31" i="14"/>
  <c r="EJM31" i="14"/>
  <c r="EJN31" i="14"/>
  <c r="EJO31" i="14"/>
  <c r="EJP31" i="14"/>
  <c r="EJQ31" i="14"/>
  <c r="EJR31" i="14"/>
  <c r="EJS31" i="14"/>
  <c r="EJT31" i="14"/>
  <c r="EJU31" i="14"/>
  <c r="EJV31" i="14"/>
  <c r="EJW31" i="14"/>
  <c r="EJX31" i="14"/>
  <c r="EJY31" i="14"/>
  <c r="EJZ31" i="14"/>
  <c r="EKA31" i="14"/>
  <c r="EKB31" i="14"/>
  <c r="EKC31" i="14"/>
  <c r="EKD31" i="14"/>
  <c r="EKE31" i="14"/>
  <c r="EKF31" i="14"/>
  <c r="EKG31" i="14"/>
  <c r="EKH31" i="14"/>
  <c r="EKI31" i="14"/>
  <c r="EKJ31" i="14"/>
  <c r="EKK31" i="14"/>
  <c r="EKL31" i="14"/>
  <c r="EKM31" i="14"/>
  <c r="EKN31" i="14"/>
  <c r="EKO31" i="14"/>
  <c r="EKP31" i="14"/>
  <c r="EKQ31" i="14"/>
  <c r="EKR31" i="14"/>
  <c r="EKS31" i="14"/>
  <c r="EKT31" i="14"/>
  <c r="EKU31" i="14"/>
  <c r="EKV31" i="14"/>
  <c r="EKW31" i="14"/>
  <c r="EKX31" i="14"/>
  <c r="EKY31" i="14"/>
  <c r="EKZ31" i="14"/>
  <c r="ELA31" i="14"/>
  <c r="ELB31" i="14"/>
  <c r="ELC31" i="14"/>
  <c r="ELD31" i="14"/>
  <c r="ELE31" i="14"/>
  <c r="ELF31" i="14"/>
  <c r="ELG31" i="14"/>
  <c r="ELH31" i="14"/>
  <c r="ELI31" i="14"/>
  <c r="ELJ31" i="14"/>
  <c r="ELK31" i="14"/>
  <c r="ELL31" i="14"/>
  <c r="ELM31" i="14"/>
  <c r="ELN31" i="14"/>
  <c r="ELO31" i="14"/>
  <c r="ELP31" i="14"/>
  <c r="ELQ31" i="14"/>
  <c r="ELR31" i="14"/>
  <c r="ELS31" i="14"/>
  <c r="ELT31" i="14"/>
  <c r="ELU31" i="14"/>
  <c r="ELV31" i="14"/>
  <c r="ELW31" i="14"/>
  <c r="ELX31" i="14"/>
  <c r="ELY31" i="14"/>
  <c r="ELZ31" i="14"/>
  <c r="EMA31" i="14"/>
  <c r="EMB31" i="14"/>
  <c r="EMC31" i="14"/>
  <c r="EMD31" i="14"/>
  <c r="EME31" i="14"/>
  <c r="EMF31" i="14"/>
  <c r="EMG31" i="14"/>
  <c r="EMH31" i="14"/>
  <c r="EMI31" i="14"/>
  <c r="EMJ31" i="14"/>
  <c r="EMK31" i="14"/>
  <c r="EML31" i="14"/>
  <c r="EMM31" i="14"/>
  <c r="EMN31" i="14"/>
  <c r="EMO31" i="14"/>
  <c r="EMP31" i="14"/>
  <c r="EMQ31" i="14"/>
  <c r="EMR31" i="14"/>
  <c r="EMS31" i="14"/>
  <c r="EMT31" i="14"/>
  <c r="EMU31" i="14"/>
  <c r="EMV31" i="14"/>
  <c r="EMW31" i="14"/>
  <c r="EMX31" i="14"/>
  <c r="EMY31" i="14"/>
  <c r="EMZ31" i="14"/>
  <c r="ENA31" i="14"/>
  <c r="ENB31" i="14"/>
  <c r="ENC31" i="14"/>
  <c r="END31" i="14"/>
  <c r="ENE31" i="14"/>
  <c r="ENF31" i="14"/>
  <c r="ENG31" i="14"/>
  <c r="ENH31" i="14"/>
  <c r="ENI31" i="14"/>
  <c r="ENJ31" i="14"/>
  <c r="ENK31" i="14"/>
  <c r="ENL31" i="14"/>
  <c r="ENM31" i="14"/>
  <c r="ENN31" i="14"/>
  <c r="ENO31" i="14"/>
  <c r="ENP31" i="14"/>
  <c r="ENQ31" i="14"/>
  <c r="ENR31" i="14"/>
  <c r="ENS31" i="14"/>
  <c r="ENT31" i="14"/>
  <c r="ENU31" i="14"/>
  <c r="ENV31" i="14"/>
  <c r="ENW31" i="14"/>
  <c r="ENX31" i="14"/>
  <c r="ENY31" i="14"/>
  <c r="ENZ31" i="14"/>
  <c r="EOA31" i="14"/>
  <c r="EOB31" i="14"/>
  <c r="EOC31" i="14"/>
  <c r="EOD31" i="14"/>
  <c r="EOE31" i="14"/>
  <c r="EOF31" i="14"/>
  <c r="EOG31" i="14"/>
  <c r="EOH31" i="14"/>
  <c r="EOI31" i="14"/>
  <c r="EOJ31" i="14"/>
  <c r="EOK31" i="14"/>
  <c r="EOL31" i="14"/>
  <c r="EOM31" i="14"/>
  <c r="EON31" i="14"/>
  <c r="EOO31" i="14"/>
  <c r="EOP31" i="14"/>
  <c r="EOQ31" i="14"/>
  <c r="EOR31" i="14"/>
  <c r="EOS31" i="14"/>
  <c r="EOT31" i="14"/>
  <c r="EOU31" i="14"/>
  <c r="EOV31" i="14"/>
  <c r="EOW31" i="14"/>
  <c r="EOX31" i="14"/>
  <c r="EOY31" i="14"/>
  <c r="EOZ31" i="14"/>
  <c r="EPA31" i="14"/>
  <c r="EPB31" i="14"/>
  <c r="EPC31" i="14"/>
  <c r="EPD31" i="14"/>
  <c r="EPE31" i="14"/>
  <c r="EPF31" i="14"/>
  <c r="EPG31" i="14"/>
  <c r="EPH31" i="14"/>
  <c r="EPI31" i="14"/>
  <c r="EPJ31" i="14"/>
  <c r="EPK31" i="14"/>
  <c r="EPL31" i="14"/>
  <c r="EPM31" i="14"/>
  <c r="EPN31" i="14"/>
  <c r="EPO31" i="14"/>
  <c r="EPP31" i="14"/>
  <c r="EPQ31" i="14"/>
  <c r="EPR31" i="14"/>
  <c r="EPS31" i="14"/>
  <c r="EPT31" i="14"/>
  <c r="EPU31" i="14"/>
  <c r="EPV31" i="14"/>
  <c r="EPW31" i="14"/>
  <c r="EPX31" i="14"/>
  <c r="EPY31" i="14"/>
  <c r="EPZ31" i="14"/>
  <c r="EQA31" i="14"/>
  <c r="EQB31" i="14"/>
  <c r="EQC31" i="14"/>
  <c r="EQD31" i="14"/>
  <c r="EQE31" i="14"/>
  <c r="EQF31" i="14"/>
  <c r="EQG31" i="14"/>
  <c r="EQH31" i="14"/>
  <c r="EQI31" i="14"/>
  <c r="EQJ31" i="14"/>
  <c r="EQK31" i="14"/>
  <c r="EQL31" i="14"/>
  <c r="EQM31" i="14"/>
  <c r="EQN31" i="14"/>
  <c r="EQO31" i="14"/>
  <c r="EQP31" i="14"/>
  <c r="EQQ31" i="14"/>
  <c r="EQR31" i="14"/>
  <c r="EQS31" i="14"/>
  <c r="EQT31" i="14"/>
  <c r="EQU31" i="14"/>
  <c r="EQV31" i="14"/>
  <c r="EQW31" i="14"/>
  <c r="EQX31" i="14"/>
  <c r="EQY31" i="14"/>
  <c r="EQZ31" i="14"/>
  <c r="ERA31" i="14"/>
  <c r="ERB31" i="14"/>
  <c r="ERC31" i="14"/>
  <c r="ERD31" i="14"/>
  <c r="ERE31" i="14"/>
  <c r="ERF31" i="14"/>
  <c r="ERG31" i="14"/>
  <c r="ERH31" i="14"/>
  <c r="ERI31" i="14"/>
  <c r="ERJ31" i="14"/>
  <c r="ERK31" i="14"/>
  <c r="ERL31" i="14"/>
  <c r="ERM31" i="14"/>
  <c r="ERN31" i="14"/>
  <c r="ERO31" i="14"/>
  <c r="ERP31" i="14"/>
  <c r="ERQ31" i="14"/>
  <c r="ERR31" i="14"/>
  <c r="ERS31" i="14"/>
  <c r="ERT31" i="14"/>
  <c r="ERU31" i="14"/>
  <c r="ERV31" i="14"/>
  <c r="ERW31" i="14"/>
  <c r="ERX31" i="14"/>
  <c r="ERY31" i="14"/>
  <c r="ERZ31" i="14"/>
  <c r="ESA31" i="14"/>
  <c r="ESB31" i="14"/>
  <c r="ESC31" i="14"/>
  <c r="ESD31" i="14"/>
  <c r="ESE31" i="14"/>
  <c r="ESF31" i="14"/>
  <c r="ESG31" i="14"/>
  <c r="ESH31" i="14"/>
  <c r="ESI31" i="14"/>
  <c r="ESJ31" i="14"/>
  <c r="ESK31" i="14"/>
  <c r="ESL31" i="14"/>
  <c r="ESM31" i="14"/>
  <c r="ESN31" i="14"/>
  <c r="ESO31" i="14"/>
  <c r="ESP31" i="14"/>
  <c r="ESQ31" i="14"/>
  <c r="ESR31" i="14"/>
  <c r="ESS31" i="14"/>
  <c r="EST31" i="14"/>
  <c r="ESU31" i="14"/>
  <c r="ESV31" i="14"/>
  <c r="ESW31" i="14"/>
  <c r="ESX31" i="14"/>
  <c r="ESY31" i="14"/>
  <c r="ESZ31" i="14"/>
  <c r="ETA31" i="14"/>
  <c r="ETB31" i="14"/>
  <c r="ETC31" i="14"/>
  <c r="ETD31" i="14"/>
  <c r="ETE31" i="14"/>
  <c r="ETF31" i="14"/>
  <c r="ETG31" i="14"/>
  <c r="ETH31" i="14"/>
  <c r="ETI31" i="14"/>
  <c r="ETJ31" i="14"/>
  <c r="ETK31" i="14"/>
  <c r="ETL31" i="14"/>
  <c r="ETM31" i="14"/>
  <c r="ETN31" i="14"/>
  <c r="ETO31" i="14"/>
  <c r="ETP31" i="14"/>
  <c r="ETQ31" i="14"/>
  <c r="ETR31" i="14"/>
  <c r="ETS31" i="14"/>
  <c r="ETT31" i="14"/>
  <c r="ETU31" i="14"/>
  <c r="ETV31" i="14"/>
  <c r="ETW31" i="14"/>
  <c r="ETX31" i="14"/>
  <c r="ETY31" i="14"/>
  <c r="ETZ31" i="14"/>
  <c r="EUA31" i="14"/>
  <c r="EUB31" i="14"/>
  <c r="EUC31" i="14"/>
  <c r="EUD31" i="14"/>
  <c r="EUE31" i="14"/>
  <c r="EUF31" i="14"/>
  <c r="EUG31" i="14"/>
  <c r="EUH31" i="14"/>
  <c r="EUI31" i="14"/>
  <c r="EUJ31" i="14"/>
  <c r="EUK31" i="14"/>
  <c r="EUL31" i="14"/>
  <c r="EUM31" i="14"/>
  <c r="EUN31" i="14"/>
  <c r="EUO31" i="14"/>
  <c r="EUP31" i="14"/>
  <c r="EUQ31" i="14"/>
  <c r="EUR31" i="14"/>
  <c r="EUS31" i="14"/>
  <c r="EUT31" i="14"/>
  <c r="EUU31" i="14"/>
  <c r="EUV31" i="14"/>
  <c r="EUW31" i="14"/>
  <c r="EUX31" i="14"/>
  <c r="EUY31" i="14"/>
  <c r="EUZ31" i="14"/>
  <c r="EVA31" i="14"/>
  <c r="EVB31" i="14"/>
  <c r="EVC31" i="14"/>
  <c r="EVD31" i="14"/>
  <c r="EVE31" i="14"/>
  <c r="EVF31" i="14"/>
  <c r="EVG31" i="14"/>
  <c r="EVH31" i="14"/>
  <c r="EVI31" i="14"/>
  <c r="EVJ31" i="14"/>
  <c r="EVK31" i="14"/>
  <c r="EVL31" i="14"/>
  <c r="EVM31" i="14"/>
  <c r="EVN31" i="14"/>
  <c r="EVO31" i="14"/>
  <c r="EVP31" i="14"/>
  <c r="EVQ31" i="14"/>
  <c r="EVR31" i="14"/>
  <c r="EVS31" i="14"/>
  <c r="EVT31" i="14"/>
  <c r="EVU31" i="14"/>
  <c r="EVV31" i="14"/>
  <c r="EVW31" i="14"/>
  <c r="EVX31" i="14"/>
  <c r="EVY31" i="14"/>
  <c r="EVZ31" i="14"/>
  <c r="EWA31" i="14"/>
  <c r="EWB31" i="14"/>
  <c r="EWC31" i="14"/>
  <c r="EWD31" i="14"/>
  <c r="EWE31" i="14"/>
  <c r="EWF31" i="14"/>
  <c r="EWG31" i="14"/>
  <c r="EWH31" i="14"/>
  <c r="EWI31" i="14"/>
  <c r="EWJ31" i="14"/>
  <c r="EWK31" i="14"/>
  <c r="EWL31" i="14"/>
  <c r="EWM31" i="14"/>
  <c r="EWN31" i="14"/>
  <c r="EWO31" i="14"/>
  <c r="EWP31" i="14"/>
  <c r="EWQ31" i="14"/>
  <c r="EWR31" i="14"/>
  <c r="EWS31" i="14"/>
  <c r="EWT31" i="14"/>
  <c r="EWU31" i="14"/>
  <c r="EWV31" i="14"/>
  <c r="EWW31" i="14"/>
  <c r="EWX31" i="14"/>
  <c r="EWY31" i="14"/>
  <c r="EWZ31" i="14"/>
  <c r="EXA31" i="14"/>
  <c r="EXB31" i="14"/>
  <c r="EXC31" i="14"/>
  <c r="EXD31" i="14"/>
  <c r="EXE31" i="14"/>
  <c r="EXF31" i="14"/>
  <c r="EXG31" i="14"/>
  <c r="EXH31" i="14"/>
  <c r="EXI31" i="14"/>
  <c r="EXJ31" i="14"/>
  <c r="EXK31" i="14"/>
  <c r="EXL31" i="14"/>
  <c r="EXM31" i="14"/>
  <c r="EXN31" i="14"/>
  <c r="EXO31" i="14"/>
  <c r="EXP31" i="14"/>
  <c r="EXQ31" i="14"/>
  <c r="EXR31" i="14"/>
  <c r="EXS31" i="14"/>
  <c r="EXT31" i="14"/>
  <c r="EXU31" i="14"/>
  <c r="EXV31" i="14"/>
  <c r="EXW31" i="14"/>
  <c r="EXX31" i="14"/>
  <c r="EXY31" i="14"/>
  <c r="EXZ31" i="14"/>
  <c r="EYA31" i="14"/>
  <c r="EYB31" i="14"/>
  <c r="EYC31" i="14"/>
  <c r="EYD31" i="14"/>
  <c r="EYE31" i="14"/>
  <c r="EYF31" i="14"/>
  <c r="EYG31" i="14"/>
  <c r="EYH31" i="14"/>
  <c r="EYI31" i="14"/>
  <c r="EYJ31" i="14"/>
  <c r="EYK31" i="14"/>
  <c r="EYL31" i="14"/>
  <c r="EYM31" i="14"/>
  <c r="EYN31" i="14"/>
  <c r="EYO31" i="14"/>
  <c r="EYP31" i="14"/>
  <c r="EYQ31" i="14"/>
  <c r="EYR31" i="14"/>
  <c r="EYS31" i="14"/>
  <c r="EYT31" i="14"/>
  <c r="EYU31" i="14"/>
  <c r="EYV31" i="14"/>
  <c r="EYW31" i="14"/>
  <c r="EYX31" i="14"/>
  <c r="EYY31" i="14"/>
  <c r="EYZ31" i="14"/>
  <c r="EZA31" i="14"/>
  <c r="EZB31" i="14"/>
  <c r="EZC31" i="14"/>
  <c r="EZD31" i="14"/>
  <c r="EZE31" i="14"/>
  <c r="EZF31" i="14"/>
  <c r="EZG31" i="14"/>
  <c r="EZH31" i="14"/>
  <c r="EZI31" i="14"/>
  <c r="EZJ31" i="14"/>
  <c r="EZK31" i="14"/>
  <c r="EZL31" i="14"/>
  <c r="EZM31" i="14"/>
  <c r="EZN31" i="14"/>
  <c r="EZO31" i="14"/>
  <c r="EZP31" i="14"/>
  <c r="EZQ31" i="14"/>
  <c r="EZR31" i="14"/>
  <c r="EZS31" i="14"/>
  <c r="EZT31" i="14"/>
  <c r="EZU31" i="14"/>
  <c r="EZV31" i="14"/>
  <c r="EZW31" i="14"/>
  <c r="EZX31" i="14"/>
  <c r="EZY31" i="14"/>
  <c r="EZZ31" i="14"/>
  <c r="FAA31" i="14"/>
  <c r="FAB31" i="14"/>
  <c r="FAC31" i="14"/>
  <c r="FAD31" i="14"/>
  <c r="FAE31" i="14"/>
  <c r="FAF31" i="14"/>
  <c r="FAG31" i="14"/>
  <c r="FAH31" i="14"/>
  <c r="FAI31" i="14"/>
  <c r="FAJ31" i="14"/>
  <c r="FAK31" i="14"/>
  <c r="FAL31" i="14"/>
  <c r="FAM31" i="14"/>
  <c r="FAN31" i="14"/>
  <c r="FAO31" i="14"/>
  <c r="FAP31" i="14"/>
  <c r="FAQ31" i="14"/>
  <c r="FAR31" i="14"/>
  <c r="FAS31" i="14"/>
  <c r="FAT31" i="14"/>
  <c r="FAU31" i="14"/>
  <c r="FAV31" i="14"/>
  <c r="FAW31" i="14"/>
  <c r="FAX31" i="14"/>
  <c r="FAY31" i="14"/>
  <c r="FAZ31" i="14"/>
  <c r="FBA31" i="14"/>
  <c r="FBB31" i="14"/>
  <c r="FBC31" i="14"/>
  <c r="FBD31" i="14"/>
  <c r="FBE31" i="14"/>
  <c r="FBF31" i="14"/>
  <c r="FBG31" i="14"/>
  <c r="FBH31" i="14"/>
  <c r="FBI31" i="14"/>
  <c r="FBJ31" i="14"/>
  <c r="FBK31" i="14"/>
  <c r="FBL31" i="14"/>
  <c r="FBM31" i="14"/>
  <c r="FBN31" i="14"/>
  <c r="FBO31" i="14"/>
  <c r="FBP31" i="14"/>
  <c r="FBQ31" i="14"/>
  <c r="FBR31" i="14"/>
  <c r="FBS31" i="14"/>
  <c r="FBT31" i="14"/>
  <c r="FBU31" i="14"/>
  <c r="FBV31" i="14"/>
  <c r="FBW31" i="14"/>
  <c r="FBX31" i="14"/>
  <c r="FBY31" i="14"/>
  <c r="FBZ31" i="14"/>
  <c r="FCA31" i="14"/>
  <c r="FCB31" i="14"/>
  <c r="FCC31" i="14"/>
  <c r="FCD31" i="14"/>
  <c r="FCE31" i="14"/>
  <c r="FCF31" i="14"/>
  <c r="FCG31" i="14"/>
  <c r="FCH31" i="14"/>
  <c r="FCI31" i="14"/>
  <c r="FCJ31" i="14"/>
  <c r="FCK31" i="14"/>
  <c r="FCL31" i="14"/>
  <c r="FCM31" i="14"/>
  <c r="FCN31" i="14"/>
  <c r="FCO31" i="14"/>
  <c r="FCP31" i="14"/>
  <c r="FCQ31" i="14"/>
  <c r="FCR31" i="14"/>
  <c r="FCS31" i="14"/>
  <c r="FCT31" i="14"/>
  <c r="FCU31" i="14"/>
  <c r="FCV31" i="14"/>
  <c r="FCW31" i="14"/>
  <c r="FCX31" i="14"/>
  <c r="FCY31" i="14"/>
  <c r="FCZ31" i="14"/>
  <c r="FDA31" i="14"/>
  <c r="FDB31" i="14"/>
  <c r="FDC31" i="14"/>
  <c r="FDD31" i="14"/>
  <c r="FDE31" i="14"/>
  <c r="FDF31" i="14"/>
  <c r="FDG31" i="14"/>
  <c r="FDH31" i="14"/>
  <c r="FDI31" i="14"/>
  <c r="FDJ31" i="14"/>
  <c r="FDK31" i="14"/>
  <c r="FDL31" i="14"/>
  <c r="FDM31" i="14"/>
  <c r="FDN31" i="14"/>
  <c r="FDO31" i="14"/>
  <c r="FDP31" i="14"/>
  <c r="FDQ31" i="14"/>
  <c r="FDR31" i="14"/>
  <c r="FDS31" i="14"/>
  <c r="FDT31" i="14"/>
  <c r="FDU31" i="14"/>
  <c r="FDV31" i="14"/>
  <c r="FDW31" i="14"/>
  <c r="FDX31" i="14"/>
  <c r="FDY31" i="14"/>
  <c r="FDZ31" i="14"/>
  <c r="FEA31" i="14"/>
  <c r="FEB31" i="14"/>
  <c r="FEC31" i="14"/>
  <c r="FED31" i="14"/>
  <c r="FEE31" i="14"/>
  <c r="FEF31" i="14"/>
  <c r="FEG31" i="14"/>
  <c r="FEH31" i="14"/>
  <c r="FEI31" i="14"/>
  <c r="FEJ31" i="14"/>
  <c r="FEK31" i="14"/>
  <c r="FEL31" i="14"/>
  <c r="FEM31" i="14"/>
  <c r="FEN31" i="14"/>
  <c r="FEO31" i="14"/>
  <c r="FEP31" i="14"/>
  <c r="FEQ31" i="14"/>
  <c r="FER31" i="14"/>
  <c r="FES31" i="14"/>
  <c r="FET31" i="14"/>
  <c r="FEU31" i="14"/>
  <c r="FEV31" i="14"/>
  <c r="FEW31" i="14"/>
  <c r="FEX31" i="14"/>
  <c r="FEY31" i="14"/>
  <c r="FEZ31" i="14"/>
  <c r="FFA31" i="14"/>
  <c r="FFB31" i="14"/>
  <c r="FFC31" i="14"/>
  <c r="FFD31" i="14"/>
  <c r="FFE31" i="14"/>
  <c r="FFF31" i="14"/>
  <c r="FFG31" i="14"/>
  <c r="FFH31" i="14"/>
  <c r="FFI31" i="14"/>
  <c r="FFJ31" i="14"/>
  <c r="FFK31" i="14"/>
  <c r="FFL31" i="14"/>
  <c r="FFM31" i="14"/>
  <c r="FFN31" i="14"/>
  <c r="FFO31" i="14"/>
  <c r="FFP31" i="14"/>
  <c r="FFQ31" i="14"/>
  <c r="FFR31" i="14"/>
  <c r="FFS31" i="14"/>
  <c r="FFT31" i="14"/>
  <c r="FFU31" i="14"/>
  <c r="FFV31" i="14"/>
  <c r="FFW31" i="14"/>
  <c r="FFX31" i="14"/>
  <c r="FFY31" i="14"/>
  <c r="FFZ31" i="14"/>
  <c r="FGA31" i="14"/>
  <c r="FGB31" i="14"/>
  <c r="FGC31" i="14"/>
  <c r="FGD31" i="14"/>
  <c r="FGE31" i="14"/>
  <c r="FGF31" i="14"/>
  <c r="FGG31" i="14"/>
  <c r="FGH31" i="14"/>
  <c r="FGI31" i="14"/>
  <c r="FGJ31" i="14"/>
  <c r="FGK31" i="14"/>
  <c r="FGL31" i="14"/>
  <c r="FGM31" i="14"/>
  <c r="FGN31" i="14"/>
  <c r="FGO31" i="14"/>
  <c r="FGP31" i="14"/>
  <c r="FGQ31" i="14"/>
  <c r="FGR31" i="14"/>
  <c r="FGS31" i="14"/>
  <c r="FGT31" i="14"/>
  <c r="FGU31" i="14"/>
  <c r="FGV31" i="14"/>
  <c r="FGW31" i="14"/>
  <c r="FGX31" i="14"/>
  <c r="FGY31" i="14"/>
  <c r="FGZ31" i="14"/>
  <c r="FHA31" i="14"/>
  <c r="FHB31" i="14"/>
  <c r="FHC31" i="14"/>
  <c r="FHD31" i="14"/>
  <c r="FHE31" i="14"/>
  <c r="FHF31" i="14"/>
  <c r="FHG31" i="14"/>
  <c r="FHH31" i="14"/>
  <c r="FHI31" i="14"/>
  <c r="FHJ31" i="14"/>
  <c r="FHK31" i="14"/>
  <c r="FHL31" i="14"/>
  <c r="FHM31" i="14"/>
  <c r="FHN31" i="14"/>
  <c r="FHO31" i="14"/>
  <c r="FHP31" i="14"/>
  <c r="FHQ31" i="14"/>
  <c r="FHR31" i="14"/>
  <c r="FHS31" i="14"/>
  <c r="FHT31" i="14"/>
  <c r="FHU31" i="14"/>
  <c r="FHV31" i="14"/>
  <c r="FHW31" i="14"/>
  <c r="FHX31" i="14"/>
  <c r="FHY31" i="14"/>
  <c r="FHZ31" i="14"/>
  <c r="FIA31" i="14"/>
  <c r="FIB31" i="14"/>
  <c r="FIC31" i="14"/>
  <c r="FID31" i="14"/>
  <c r="FIE31" i="14"/>
  <c r="FIF31" i="14"/>
  <c r="FIG31" i="14"/>
  <c r="FIH31" i="14"/>
  <c r="FII31" i="14"/>
  <c r="FIJ31" i="14"/>
  <c r="FIK31" i="14"/>
  <c r="FIL31" i="14"/>
  <c r="FIM31" i="14"/>
  <c r="FIN31" i="14"/>
  <c r="FIO31" i="14"/>
  <c r="FIP31" i="14"/>
  <c r="FIQ31" i="14"/>
  <c r="FIR31" i="14"/>
  <c r="FIS31" i="14"/>
  <c r="FIT31" i="14"/>
  <c r="FIU31" i="14"/>
  <c r="FIV31" i="14"/>
  <c r="FIW31" i="14"/>
  <c r="FIX31" i="14"/>
  <c r="FIY31" i="14"/>
  <c r="FIZ31" i="14"/>
  <c r="FJA31" i="14"/>
  <c r="FJB31" i="14"/>
  <c r="FJC31" i="14"/>
  <c r="FJD31" i="14"/>
  <c r="FJE31" i="14"/>
  <c r="FJF31" i="14"/>
  <c r="FJG31" i="14"/>
  <c r="FJH31" i="14"/>
  <c r="FJI31" i="14"/>
  <c r="FJJ31" i="14"/>
  <c r="FJK31" i="14"/>
  <c r="FJL31" i="14"/>
  <c r="FJM31" i="14"/>
  <c r="FJN31" i="14"/>
  <c r="FJO31" i="14"/>
  <c r="FJP31" i="14"/>
  <c r="FJQ31" i="14"/>
  <c r="FJR31" i="14"/>
  <c r="FJS31" i="14"/>
  <c r="FJT31" i="14"/>
  <c r="FJU31" i="14"/>
  <c r="FJV31" i="14"/>
  <c r="FJW31" i="14"/>
  <c r="FJX31" i="14"/>
  <c r="FJY31" i="14"/>
  <c r="FJZ31" i="14"/>
  <c r="FKA31" i="14"/>
  <c r="FKB31" i="14"/>
  <c r="FKC31" i="14"/>
  <c r="FKD31" i="14"/>
  <c r="FKE31" i="14"/>
  <c r="FKF31" i="14"/>
  <c r="FKG31" i="14"/>
  <c r="FKH31" i="14"/>
  <c r="FKI31" i="14"/>
  <c r="FKJ31" i="14"/>
  <c r="FKK31" i="14"/>
  <c r="FKL31" i="14"/>
  <c r="FKM31" i="14"/>
  <c r="FKN31" i="14"/>
  <c r="FKO31" i="14"/>
  <c r="FKP31" i="14"/>
  <c r="FKQ31" i="14"/>
  <c r="FKR31" i="14"/>
  <c r="FKS31" i="14"/>
  <c r="FKT31" i="14"/>
  <c r="FKU31" i="14"/>
  <c r="FKV31" i="14"/>
  <c r="FKW31" i="14"/>
  <c r="FKX31" i="14"/>
  <c r="FKY31" i="14"/>
  <c r="FKZ31" i="14"/>
  <c r="FLA31" i="14"/>
  <c r="FLB31" i="14"/>
  <c r="FLC31" i="14"/>
  <c r="FLD31" i="14"/>
  <c r="FLE31" i="14"/>
  <c r="FLF31" i="14"/>
  <c r="FLG31" i="14"/>
  <c r="FLH31" i="14"/>
  <c r="FLI31" i="14"/>
  <c r="FLJ31" i="14"/>
  <c r="FLK31" i="14"/>
  <c r="FLL31" i="14"/>
  <c r="FLM31" i="14"/>
  <c r="FLN31" i="14"/>
  <c r="FLO31" i="14"/>
  <c r="FLP31" i="14"/>
  <c r="FLQ31" i="14"/>
  <c r="FLR31" i="14"/>
  <c r="FLS31" i="14"/>
  <c r="FLT31" i="14"/>
  <c r="FLU31" i="14"/>
  <c r="FLV31" i="14"/>
  <c r="FLW31" i="14"/>
  <c r="FLX31" i="14"/>
  <c r="FLY31" i="14"/>
  <c r="FLZ31" i="14"/>
  <c r="FMA31" i="14"/>
  <c r="FMB31" i="14"/>
  <c r="FMC31" i="14"/>
  <c r="FMD31" i="14"/>
  <c r="FME31" i="14"/>
  <c r="FMF31" i="14"/>
  <c r="FMG31" i="14"/>
  <c r="FMH31" i="14"/>
  <c r="FMI31" i="14"/>
  <c r="FMJ31" i="14"/>
  <c r="FMK31" i="14"/>
  <c r="FML31" i="14"/>
  <c r="FMM31" i="14"/>
  <c r="FMN31" i="14"/>
  <c r="FMO31" i="14"/>
  <c r="FMP31" i="14"/>
  <c r="FMQ31" i="14"/>
  <c r="FMR31" i="14"/>
  <c r="FMS31" i="14"/>
  <c r="FMT31" i="14"/>
  <c r="FMU31" i="14"/>
  <c r="FMV31" i="14"/>
  <c r="FMW31" i="14"/>
  <c r="FMX31" i="14"/>
  <c r="FMY31" i="14"/>
  <c r="FMZ31" i="14"/>
  <c r="FNA31" i="14"/>
  <c r="FNB31" i="14"/>
  <c r="FNC31" i="14"/>
  <c r="FND31" i="14"/>
  <c r="FNE31" i="14"/>
  <c r="FNF31" i="14"/>
  <c r="FNG31" i="14"/>
  <c r="FNH31" i="14"/>
  <c r="FNI31" i="14"/>
  <c r="FNJ31" i="14"/>
  <c r="FNK31" i="14"/>
  <c r="FNL31" i="14"/>
  <c r="FNM31" i="14"/>
  <c r="FNN31" i="14"/>
  <c r="FNO31" i="14"/>
  <c r="FNP31" i="14"/>
  <c r="FNQ31" i="14"/>
  <c r="FNR31" i="14"/>
  <c r="FNS31" i="14"/>
  <c r="FNT31" i="14"/>
  <c r="FNU31" i="14"/>
  <c r="FNV31" i="14"/>
  <c r="FNW31" i="14"/>
  <c r="FNX31" i="14"/>
  <c r="FNY31" i="14"/>
  <c r="FNZ31" i="14"/>
  <c r="FOA31" i="14"/>
  <c r="FOB31" i="14"/>
  <c r="FOC31" i="14"/>
  <c r="FOD31" i="14"/>
  <c r="FOE31" i="14"/>
  <c r="FOF31" i="14"/>
  <c r="FOG31" i="14"/>
  <c r="FOH31" i="14"/>
  <c r="FOI31" i="14"/>
  <c r="FOJ31" i="14"/>
  <c r="FOK31" i="14"/>
  <c r="FOL31" i="14"/>
  <c r="FOM31" i="14"/>
  <c r="FON31" i="14"/>
  <c r="FOO31" i="14"/>
  <c r="FOP31" i="14"/>
  <c r="FOQ31" i="14"/>
  <c r="FOR31" i="14"/>
  <c r="FOS31" i="14"/>
  <c r="FOT31" i="14"/>
  <c r="FOU31" i="14"/>
  <c r="FOV31" i="14"/>
  <c r="FOW31" i="14"/>
  <c r="FOX31" i="14"/>
  <c r="FOY31" i="14"/>
  <c r="FOZ31" i="14"/>
  <c r="FPA31" i="14"/>
  <c r="FPB31" i="14"/>
  <c r="FPC31" i="14"/>
  <c r="FPD31" i="14"/>
  <c r="FPE31" i="14"/>
  <c r="FPF31" i="14"/>
  <c r="FPG31" i="14"/>
  <c r="FPH31" i="14"/>
  <c r="FPI31" i="14"/>
  <c r="FPJ31" i="14"/>
  <c r="FPK31" i="14"/>
  <c r="FPL31" i="14"/>
  <c r="FPM31" i="14"/>
  <c r="FPN31" i="14"/>
  <c r="FPO31" i="14"/>
  <c r="FPP31" i="14"/>
  <c r="FPQ31" i="14"/>
  <c r="FPR31" i="14"/>
  <c r="FPS31" i="14"/>
  <c r="FPT31" i="14"/>
  <c r="FPU31" i="14"/>
  <c r="FPV31" i="14"/>
  <c r="FPW31" i="14"/>
  <c r="FPX31" i="14"/>
  <c r="FPY31" i="14"/>
  <c r="FPZ31" i="14"/>
  <c r="FQA31" i="14"/>
  <c r="FQB31" i="14"/>
  <c r="FQC31" i="14"/>
  <c r="FQD31" i="14"/>
  <c r="FQE31" i="14"/>
  <c r="FQF31" i="14"/>
  <c r="FQG31" i="14"/>
  <c r="FQH31" i="14"/>
  <c r="FQI31" i="14"/>
  <c r="FQJ31" i="14"/>
  <c r="FQK31" i="14"/>
  <c r="FQL31" i="14"/>
  <c r="FQM31" i="14"/>
  <c r="FQN31" i="14"/>
  <c r="FQO31" i="14"/>
  <c r="FQP31" i="14"/>
  <c r="FQQ31" i="14"/>
  <c r="FQR31" i="14"/>
  <c r="FQS31" i="14"/>
  <c r="FQT31" i="14"/>
  <c r="FQU31" i="14"/>
  <c r="FQV31" i="14"/>
  <c r="FQW31" i="14"/>
  <c r="FQX31" i="14"/>
  <c r="FQY31" i="14"/>
  <c r="FQZ31" i="14"/>
  <c r="FRA31" i="14"/>
  <c r="FRB31" i="14"/>
  <c r="FRC31" i="14"/>
  <c r="FRD31" i="14"/>
  <c r="FRE31" i="14"/>
  <c r="FRF31" i="14"/>
  <c r="FRG31" i="14"/>
  <c r="FRH31" i="14"/>
  <c r="FRI31" i="14"/>
  <c r="FRJ31" i="14"/>
  <c r="FRK31" i="14"/>
  <c r="FRL31" i="14"/>
  <c r="FRM31" i="14"/>
  <c r="FRN31" i="14"/>
  <c r="FRO31" i="14"/>
  <c r="FRP31" i="14"/>
  <c r="FRQ31" i="14"/>
  <c r="FRR31" i="14"/>
  <c r="FRS31" i="14"/>
  <c r="FRT31" i="14"/>
  <c r="FRU31" i="14"/>
  <c r="FRV31" i="14"/>
  <c r="FRW31" i="14"/>
  <c r="FRX31" i="14"/>
  <c r="FRY31" i="14"/>
  <c r="FRZ31" i="14"/>
  <c r="FSA31" i="14"/>
  <c r="FSB31" i="14"/>
  <c r="FSC31" i="14"/>
  <c r="FSD31" i="14"/>
  <c r="FSE31" i="14"/>
  <c r="FSF31" i="14"/>
  <c r="FSG31" i="14"/>
  <c r="FSH31" i="14"/>
  <c r="FSI31" i="14"/>
  <c r="FSJ31" i="14"/>
  <c r="FSK31" i="14"/>
  <c r="FSL31" i="14"/>
  <c r="FSM31" i="14"/>
  <c r="FSN31" i="14"/>
  <c r="FSO31" i="14"/>
  <c r="FSP31" i="14"/>
  <c r="FSQ31" i="14"/>
  <c r="FSR31" i="14"/>
  <c r="FSS31" i="14"/>
  <c r="FST31" i="14"/>
  <c r="FSU31" i="14"/>
  <c r="FSV31" i="14"/>
  <c r="FSW31" i="14"/>
  <c r="FSX31" i="14"/>
  <c r="FSY31" i="14"/>
  <c r="FSZ31" i="14"/>
  <c r="FTA31" i="14"/>
  <c r="FTB31" i="14"/>
  <c r="FTC31" i="14"/>
  <c r="FTD31" i="14"/>
  <c r="FTE31" i="14"/>
  <c r="FTF31" i="14"/>
  <c r="FTG31" i="14"/>
  <c r="FTH31" i="14"/>
  <c r="FTI31" i="14"/>
  <c r="FTJ31" i="14"/>
  <c r="FTK31" i="14"/>
  <c r="FTL31" i="14"/>
  <c r="FTM31" i="14"/>
  <c r="FTN31" i="14"/>
  <c r="FTO31" i="14"/>
  <c r="FTP31" i="14"/>
  <c r="FTQ31" i="14"/>
  <c r="FTR31" i="14"/>
  <c r="FTS31" i="14"/>
  <c r="FTT31" i="14"/>
  <c r="FTU31" i="14"/>
  <c r="FTV31" i="14"/>
  <c r="FTW31" i="14"/>
  <c r="FTX31" i="14"/>
  <c r="FTY31" i="14"/>
  <c r="FTZ31" i="14"/>
  <c r="FUA31" i="14"/>
  <c r="FUB31" i="14"/>
  <c r="FUC31" i="14"/>
  <c r="FUD31" i="14"/>
  <c r="FUE31" i="14"/>
  <c r="FUF31" i="14"/>
  <c r="FUG31" i="14"/>
  <c r="FUH31" i="14"/>
  <c r="FUI31" i="14"/>
  <c r="FUJ31" i="14"/>
  <c r="FUK31" i="14"/>
  <c r="FUL31" i="14"/>
  <c r="FUM31" i="14"/>
  <c r="FUN31" i="14"/>
  <c r="FUO31" i="14"/>
  <c r="FUP31" i="14"/>
  <c r="FUQ31" i="14"/>
  <c r="FUR31" i="14"/>
  <c r="FUS31" i="14"/>
  <c r="FUT31" i="14"/>
  <c r="FUU31" i="14"/>
  <c r="FUV31" i="14"/>
  <c r="FUW31" i="14"/>
  <c r="FUX31" i="14"/>
  <c r="FUY31" i="14"/>
  <c r="FUZ31" i="14"/>
  <c r="FVA31" i="14"/>
  <c r="FVB31" i="14"/>
  <c r="FVC31" i="14"/>
  <c r="FVD31" i="14"/>
  <c r="FVE31" i="14"/>
  <c r="FVF31" i="14"/>
  <c r="FVG31" i="14"/>
  <c r="FVH31" i="14"/>
  <c r="FVI31" i="14"/>
  <c r="FVJ31" i="14"/>
  <c r="FVK31" i="14"/>
  <c r="FVL31" i="14"/>
  <c r="FVM31" i="14"/>
  <c r="FVN31" i="14"/>
  <c r="FVO31" i="14"/>
  <c r="FVP31" i="14"/>
  <c r="FVQ31" i="14"/>
  <c r="FVR31" i="14"/>
  <c r="FVS31" i="14"/>
  <c r="FVT31" i="14"/>
  <c r="FVU31" i="14"/>
  <c r="FVV31" i="14"/>
  <c r="FVW31" i="14"/>
  <c r="FVX31" i="14"/>
  <c r="FVY31" i="14"/>
  <c r="FVZ31" i="14"/>
  <c r="FWA31" i="14"/>
  <c r="FWB31" i="14"/>
  <c r="FWC31" i="14"/>
  <c r="FWD31" i="14"/>
  <c r="FWE31" i="14"/>
  <c r="FWF31" i="14"/>
  <c r="FWG31" i="14"/>
  <c r="FWH31" i="14"/>
  <c r="FWI31" i="14"/>
  <c r="FWJ31" i="14"/>
  <c r="FWK31" i="14"/>
  <c r="FWL31" i="14"/>
  <c r="FWM31" i="14"/>
  <c r="FWN31" i="14"/>
  <c r="FWO31" i="14"/>
  <c r="FWP31" i="14"/>
  <c r="FWQ31" i="14"/>
  <c r="FWR31" i="14"/>
  <c r="FWS31" i="14"/>
  <c r="FWT31" i="14"/>
  <c r="FWU31" i="14"/>
  <c r="FWV31" i="14"/>
  <c r="FWW31" i="14"/>
  <c r="FWX31" i="14"/>
  <c r="FWY31" i="14"/>
  <c r="FWZ31" i="14"/>
  <c r="FXA31" i="14"/>
  <c r="FXB31" i="14"/>
  <c r="FXC31" i="14"/>
  <c r="FXD31" i="14"/>
  <c r="FXE31" i="14"/>
  <c r="FXF31" i="14"/>
  <c r="FXG31" i="14"/>
  <c r="FXH31" i="14"/>
  <c r="FXI31" i="14"/>
  <c r="FXJ31" i="14"/>
  <c r="FXK31" i="14"/>
  <c r="FXL31" i="14"/>
  <c r="FXM31" i="14"/>
  <c r="FXN31" i="14"/>
  <c r="FXO31" i="14"/>
  <c r="FXP31" i="14"/>
  <c r="FXQ31" i="14"/>
  <c r="FXR31" i="14"/>
  <c r="FXS31" i="14"/>
  <c r="FXT31" i="14"/>
  <c r="FXU31" i="14"/>
  <c r="FXV31" i="14"/>
  <c r="FXW31" i="14"/>
  <c r="FXX31" i="14"/>
  <c r="FXY31" i="14"/>
  <c r="FXZ31" i="14"/>
  <c r="FYA31" i="14"/>
  <c r="FYB31" i="14"/>
  <c r="FYC31" i="14"/>
  <c r="FYD31" i="14"/>
  <c r="FYE31" i="14"/>
  <c r="FYF31" i="14"/>
  <c r="FYG31" i="14"/>
  <c r="FYH31" i="14"/>
  <c r="FYI31" i="14"/>
  <c r="FYJ31" i="14"/>
  <c r="FYK31" i="14"/>
  <c r="FYL31" i="14"/>
  <c r="FYM31" i="14"/>
  <c r="FYN31" i="14"/>
  <c r="FYO31" i="14"/>
  <c r="FYP31" i="14"/>
  <c r="FYQ31" i="14"/>
  <c r="FYR31" i="14"/>
  <c r="FYS31" i="14"/>
  <c r="FYT31" i="14"/>
  <c r="FYU31" i="14"/>
  <c r="FYV31" i="14"/>
  <c r="FYW31" i="14"/>
  <c r="FYX31" i="14"/>
  <c r="FYY31" i="14"/>
  <c r="FYZ31" i="14"/>
  <c r="FZA31" i="14"/>
  <c r="FZB31" i="14"/>
  <c r="FZC31" i="14"/>
  <c r="FZD31" i="14"/>
  <c r="FZE31" i="14"/>
  <c r="FZF31" i="14"/>
  <c r="FZG31" i="14"/>
  <c r="FZH31" i="14"/>
  <c r="FZI31" i="14"/>
  <c r="FZJ31" i="14"/>
  <c r="FZK31" i="14"/>
  <c r="FZL31" i="14"/>
  <c r="FZM31" i="14"/>
  <c r="FZN31" i="14"/>
  <c r="FZO31" i="14"/>
  <c r="FZP31" i="14"/>
  <c r="FZQ31" i="14"/>
  <c r="FZR31" i="14"/>
  <c r="FZS31" i="14"/>
  <c r="FZT31" i="14"/>
  <c r="FZU31" i="14"/>
  <c r="FZV31" i="14"/>
  <c r="FZW31" i="14"/>
  <c r="FZX31" i="14"/>
  <c r="FZY31" i="14"/>
  <c r="FZZ31" i="14"/>
  <c r="GAA31" i="14"/>
  <c r="GAB31" i="14"/>
  <c r="GAC31" i="14"/>
  <c r="GAD31" i="14"/>
  <c r="GAE31" i="14"/>
  <c r="GAF31" i="14"/>
  <c r="GAG31" i="14"/>
  <c r="GAH31" i="14"/>
  <c r="GAI31" i="14"/>
  <c r="GAJ31" i="14"/>
  <c r="GAK31" i="14"/>
  <c r="GAL31" i="14"/>
  <c r="GAM31" i="14"/>
  <c r="GAN31" i="14"/>
  <c r="GAO31" i="14"/>
  <c r="GAP31" i="14"/>
  <c r="GAQ31" i="14"/>
  <c r="GAR31" i="14"/>
  <c r="GAS31" i="14"/>
  <c r="GAT31" i="14"/>
  <c r="GAU31" i="14"/>
  <c r="GAV31" i="14"/>
  <c r="GAW31" i="14"/>
  <c r="GAX31" i="14"/>
  <c r="GAY31" i="14"/>
  <c r="GAZ31" i="14"/>
  <c r="GBA31" i="14"/>
  <c r="GBB31" i="14"/>
  <c r="GBC31" i="14"/>
  <c r="GBD31" i="14"/>
  <c r="GBE31" i="14"/>
  <c r="GBF31" i="14"/>
  <c r="GBG31" i="14"/>
  <c r="GBH31" i="14"/>
  <c r="GBI31" i="14"/>
  <c r="GBJ31" i="14"/>
  <c r="GBK31" i="14"/>
  <c r="GBL31" i="14"/>
  <c r="GBM31" i="14"/>
  <c r="GBN31" i="14"/>
  <c r="GBO31" i="14"/>
  <c r="GBP31" i="14"/>
  <c r="GBQ31" i="14"/>
  <c r="GBR31" i="14"/>
  <c r="GBS31" i="14"/>
  <c r="GBT31" i="14"/>
  <c r="GBU31" i="14"/>
  <c r="GBV31" i="14"/>
  <c r="GBW31" i="14"/>
  <c r="GBX31" i="14"/>
  <c r="GBY31" i="14"/>
  <c r="GBZ31" i="14"/>
  <c r="GCA31" i="14"/>
  <c r="GCB31" i="14"/>
  <c r="GCC31" i="14"/>
  <c r="GCD31" i="14"/>
  <c r="GCE31" i="14"/>
  <c r="GCF31" i="14"/>
  <c r="GCG31" i="14"/>
  <c r="GCH31" i="14"/>
  <c r="GCI31" i="14"/>
  <c r="GCJ31" i="14"/>
  <c r="GCK31" i="14"/>
  <c r="GCL31" i="14"/>
  <c r="GCM31" i="14"/>
  <c r="GCN31" i="14"/>
  <c r="GCO31" i="14"/>
  <c r="GCP31" i="14"/>
  <c r="GCQ31" i="14"/>
  <c r="GCR31" i="14"/>
  <c r="GCS31" i="14"/>
  <c r="GCT31" i="14"/>
  <c r="GCU31" i="14"/>
  <c r="GCV31" i="14"/>
  <c r="GCW31" i="14"/>
  <c r="GCX31" i="14"/>
  <c r="GCY31" i="14"/>
  <c r="GCZ31" i="14"/>
  <c r="GDA31" i="14"/>
  <c r="GDB31" i="14"/>
  <c r="GDC31" i="14"/>
  <c r="GDD31" i="14"/>
  <c r="GDE31" i="14"/>
  <c r="GDF31" i="14"/>
  <c r="GDG31" i="14"/>
  <c r="GDH31" i="14"/>
  <c r="GDI31" i="14"/>
  <c r="GDJ31" i="14"/>
  <c r="GDK31" i="14"/>
  <c r="GDL31" i="14"/>
  <c r="GDM31" i="14"/>
  <c r="GDN31" i="14"/>
  <c r="GDO31" i="14"/>
  <c r="GDP31" i="14"/>
  <c r="GDQ31" i="14"/>
  <c r="GDR31" i="14"/>
  <c r="GDS31" i="14"/>
  <c r="GDT31" i="14"/>
  <c r="GDU31" i="14"/>
  <c r="GDV31" i="14"/>
  <c r="GDW31" i="14"/>
  <c r="GDX31" i="14"/>
  <c r="GDY31" i="14"/>
  <c r="GDZ31" i="14"/>
  <c r="GEA31" i="14"/>
  <c r="GEB31" i="14"/>
  <c r="GEC31" i="14"/>
  <c r="GED31" i="14"/>
  <c r="GEE31" i="14"/>
  <c r="GEF31" i="14"/>
  <c r="GEG31" i="14"/>
  <c r="GEH31" i="14"/>
  <c r="GEI31" i="14"/>
  <c r="GEJ31" i="14"/>
  <c r="GEK31" i="14"/>
  <c r="GEL31" i="14"/>
  <c r="GEM31" i="14"/>
  <c r="GEN31" i="14"/>
  <c r="GEO31" i="14"/>
  <c r="GEP31" i="14"/>
  <c r="GEQ31" i="14"/>
  <c r="GER31" i="14"/>
  <c r="GES31" i="14"/>
  <c r="GET31" i="14"/>
  <c r="GEU31" i="14"/>
  <c r="GEV31" i="14"/>
  <c r="GEW31" i="14"/>
  <c r="GEX31" i="14"/>
  <c r="GEY31" i="14"/>
  <c r="GEZ31" i="14"/>
  <c r="GFA31" i="14"/>
  <c r="GFB31" i="14"/>
  <c r="GFC31" i="14"/>
  <c r="GFD31" i="14"/>
  <c r="GFE31" i="14"/>
  <c r="GFF31" i="14"/>
  <c r="GFG31" i="14"/>
  <c r="GFH31" i="14"/>
  <c r="GFI31" i="14"/>
  <c r="GFJ31" i="14"/>
  <c r="GFK31" i="14"/>
  <c r="GFL31" i="14"/>
  <c r="GFM31" i="14"/>
  <c r="GFN31" i="14"/>
  <c r="GFO31" i="14"/>
  <c r="GFP31" i="14"/>
  <c r="GFQ31" i="14"/>
  <c r="GFR31" i="14"/>
  <c r="GFS31" i="14"/>
  <c r="GFT31" i="14"/>
  <c r="GFU31" i="14"/>
  <c r="GFV31" i="14"/>
  <c r="GFW31" i="14"/>
  <c r="GFX31" i="14"/>
  <c r="GFY31" i="14"/>
  <c r="GFZ31" i="14"/>
  <c r="GGA31" i="14"/>
  <c r="GGB31" i="14"/>
  <c r="GGC31" i="14"/>
  <c r="GGD31" i="14"/>
  <c r="GGE31" i="14"/>
  <c r="GGF31" i="14"/>
  <c r="GGG31" i="14"/>
  <c r="GGH31" i="14"/>
  <c r="GGI31" i="14"/>
  <c r="GGJ31" i="14"/>
  <c r="GGK31" i="14"/>
  <c r="GGL31" i="14"/>
  <c r="GGM31" i="14"/>
  <c r="GGN31" i="14"/>
  <c r="GGO31" i="14"/>
  <c r="GGP31" i="14"/>
  <c r="GGQ31" i="14"/>
  <c r="GGR31" i="14"/>
  <c r="GGS31" i="14"/>
  <c r="GGT31" i="14"/>
  <c r="GGU31" i="14"/>
  <c r="GGV31" i="14"/>
  <c r="GGW31" i="14"/>
  <c r="GGX31" i="14"/>
  <c r="GGY31" i="14"/>
  <c r="GGZ31" i="14"/>
  <c r="GHA31" i="14"/>
  <c r="GHB31" i="14"/>
  <c r="GHC31" i="14"/>
  <c r="GHD31" i="14"/>
  <c r="GHE31" i="14"/>
  <c r="GHF31" i="14"/>
  <c r="GHG31" i="14"/>
  <c r="GHH31" i="14"/>
  <c r="GHI31" i="14"/>
  <c r="GHJ31" i="14"/>
  <c r="GHK31" i="14"/>
  <c r="GHL31" i="14"/>
  <c r="GHM31" i="14"/>
  <c r="GHN31" i="14"/>
  <c r="GHO31" i="14"/>
  <c r="GHP31" i="14"/>
  <c r="GHQ31" i="14"/>
  <c r="GHR31" i="14"/>
  <c r="GHS31" i="14"/>
  <c r="GHT31" i="14"/>
  <c r="GHU31" i="14"/>
  <c r="GHV31" i="14"/>
  <c r="GHW31" i="14"/>
  <c r="GHX31" i="14"/>
  <c r="GHY31" i="14"/>
  <c r="GHZ31" i="14"/>
  <c r="GIA31" i="14"/>
  <c r="GIB31" i="14"/>
  <c r="GIC31" i="14"/>
  <c r="GID31" i="14"/>
  <c r="GIE31" i="14"/>
  <c r="GIF31" i="14"/>
  <c r="GIG31" i="14"/>
  <c r="GIH31" i="14"/>
  <c r="GII31" i="14"/>
  <c r="GIJ31" i="14"/>
  <c r="GIK31" i="14"/>
  <c r="GIL31" i="14"/>
  <c r="GIM31" i="14"/>
  <c r="GIN31" i="14"/>
  <c r="GIO31" i="14"/>
  <c r="GIP31" i="14"/>
  <c r="GIQ31" i="14"/>
  <c r="GIR31" i="14"/>
  <c r="GIS31" i="14"/>
  <c r="GIT31" i="14"/>
  <c r="GIU31" i="14"/>
  <c r="GIV31" i="14"/>
  <c r="GIW31" i="14"/>
  <c r="GIX31" i="14"/>
  <c r="GIY31" i="14"/>
  <c r="GIZ31" i="14"/>
  <c r="GJA31" i="14"/>
  <c r="GJB31" i="14"/>
  <c r="GJC31" i="14"/>
  <c r="GJD31" i="14"/>
  <c r="GJE31" i="14"/>
  <c r="GJF31" i="14"/>
  <c r="GJG31" i="14"/>
  <c r="GJH31" i="14"/>
  <c r="GJI31" i="14"/>
  <c r="GJJ31" i="14"/>
  <c r="GJK31" i="14"/>
  <c r="GJL31" i="14"/>
  <c r="GJM31" i="14"/>
  <c r="GJN31" i="14"/>
  <c r="GJO31" i="14"/>
  <c r="GJP31" i="14"/>
  <c r="GJQ31" i="14"/>
  <c r="GJR31" i="14"/>
  <c r="GJS31" i="14"/>
  <c r="GJT31" i="14"/>
  <c r="GJU31" i="14"/>
  <c r="GJV31" i="14"/>
  <c r="GJW31" i="14"/>
  <c r="GJX31" i="14"/>
  <c r="GJY31" i="14"/>
  <c r="GJZ31" i="14"/>
  <c r="GKA31" i="14"/>
  <c r="GKB31" i="14"/>
  <c r="GKC31" i="14"/>
  <c r="GKD31" i="14"/>
  <c r="GKE31" i="14"/>
  <c r="GKF31" i="14"/>
  <c r="GKG31" i="14"/>
  <c r="GKH31" i="14"/>
  <c r="GKI31" i="14"/>
  <c r="GKJ31" i="14"/>
  <c r="GKK31" i="14"/>
  <c r="GKL31" i="14"/>
  <c r="GKM31" i="14"/>
  <c r="GKN31" i="14"/>
  <c r="GKO31" i="14"/>
  <c r="GKP31" i="14"/>
  <c r="GKQ31" i="14"/>
  <c r="GKR31" i="14"/>
  <c r="GKS31" i="14"/>
  <c r="GKT31" i="14"/>
  <c r="GKU31" i="14"/>
  <c r="GKV31" i="14"/>
  <c r="GKW31" i="14"/>
  <c r="GKX31" i="14"/>
  <c r="GKY31" i="14"/>
  <c r="GKZ31" i="14"/>
  <c r="GLA31" i="14"/>
  <c r="GLB31" i="14"/>
  <c r="GLC31" i="14"/>
  <c r="GLD31" i="14"/>
  <c r="GLE31" i="14"/>
  <c r="GLF31" i="14"/>
  <c r="GLG31" i="14"/>
  <c r="GLH31" i="14"/>
  <c r="GLI31" i="14"/>
  <c r="GLJ31" i="14"/>
  <c r="GLK31" i="14"/>
  <c r="GLL31" i="14"/>
  <c r="GLM31" i="14"/>
  <c r="GLN31" i="14"/>
  <c r="GLO31" i="14"/>
  <c r="GLP31" i="14"/>
  <c r="GLQ31" i="14"/>
  <c r="GLR31" i="14"/>
  <c r="GLS31" i="14"/>
  <c r="GLT31" i="14"/>
  <c r="GLU31" i="14"/>
  <c r="GLV31" i="14"/>
  <c r="GLW31" i="14"/>
  <c r="GLX31" i="14"/>
  <c r="GLY31" i="14"/>
  <c r="GLZ31" i="14"/>
  <c r="GMA31" i="14"/>
  <c r="GMB31" i="14"/>
  <c r="GMC31" i="14"/>
  <c r="GMD31" i="14"/>
  <c r="GME31" i="14"/>
  <c r="GMF31" i="14"/>
  <c r="GMG31" i="14"/>
  <c r="GMH31" i="14"/>
  <c r="GMI31" i="14"/>
  <c r="GMJ31" i="14"/>
  <c r="GMK31" i="14"/>
  <c r="GML31" i="14"/>
  <c r="GMM31" i="14"/>
  <c r="GMN31" i="14"/>
  <c r="GMO31" i="14"/>
  <c r="GMP31" i="14"/>
  <c r="GMQ31" i="14"/>
  <c r="GMR31" i="14"/>
  <c r="GMS31" i="14"/>
  <c r="GMT31" i="14"/>
  <c r="GMU31" i="14"/>
  <c r="GMV31" i="14"/>
  <c r="GMW31" i="14"/>
  <c r="GMX31" i="14"/>
  <c r="GMY31" i="14"/>
  <c r="GMZ31" i="14"/>
  <c r="GNA31" i="14"/>
  <c r="GNB31" i="14"/>
  <c r="GNC31" i="14"/>
  <c r="GND31" i="14"/>
  <c r="GNE31" i="14"/>
  <c r="GNF31" i="14"/>
  <c r="GNG31" i="14"/>
  <c r="GNH31" i="14"/>
  <c r="GNI31" i="14"/>
  <c r="GNJ31" i="14"/>
  <c r="GNK31" i="14"/>
  <c r="GNL31" i="14"/>
  <c r="GNM31" i="14"/>
  <c r="GNN31" i="14"/>
  <c r="GNO31" i="14"/>
  <c r="GNP31" i="14"/>
  <c r="GNQ31" i="14"/>
  <c r="GNR31" i="14"/>
  <c r="GNS31" i="14"/>
  <c r="GNT31" i="14"/>
  <c r="GNU31" i="14"/>
  <c r="GNV31" i="14"/>
  <c r="GNW31" i="14"/>
  <c r="GNX31" i="14"/>
  <c r="GNY31" i="14"/>
  <c r="GNZ31" i="14"/>
  <c r="GOA31" i="14"/>
  <c r="GOB31" i="14"/>
  <c r="GOC31" i="14"/>
  <c r="GOD31" i="14"/>
  <c r="GOE31" i="14"/>
  <c r="GOF31" i="14"/>
  <c r="GOG31" i="14"/>
  <c r="GOH31" i="14"/>
  <c r="GOI31" i="14"/>
  <c r="GOJ31" i="14"/>
  <c r="GOK31" i="14"/>
  <c r="GOL31" i="14"/>
  <c r="GOM31" i="14"/>
  <c r="GON31" i="14"/>
  <c r="GOO31" i="14"/>
  <c r="GOP31" i="14"/>
  <c r="GOQ31" i="14"/>
  <c r="GOR31" i="14"/>
  <c r="GOS31" i="14"/>
  <c r="GOT31" i="14"/>
  <c r="GOU31" i="14"/>
  <c r="GOV31" i="14"/>
  <c r="GOW31" i="14"/>
  <c r="GOX31" i="14"/>
  <c r="GOY31" i="14"/>
  <c r="GOZ31" i="14"/>
  <c r="GPA31" i="14"/>
  <c r="GPB31" i="14"/>
  <c r="GPC31" i="14"/>
  <c r="GPD31" i="14"/>
  <c r="GPE31" i="14"/>
  <c r="GPF31" i="14"/>
  <c r="GPG31" i="14"/>
  <c r="GPH31" i="14"/>
  <c r="GPI31" i="14"/>
  <c r="GPJ31" i="14"/>
  <c r="GPK31" i="14"/>
  <c r="GPL31" i="14"/>
  <c r="GPM31" i="14"/>
  <c r="GPN31" i="14"/>
  <c r="GPO31" i="14"/>
  <c r="GPP31" i="14"/>
  <c r="GPQ31" i="14"/>
  <c r="GPR31" i="14"/>
  <c r="GPS31" i="14"/>
  <c r="GPT31" i="14"/>
  <c r="GPU31" i="14"/>
  <c r="GPV31" i="14"/>
  <c r="GPW31" i="14"/>
  <c r="GPX31" i="14"/>
  <c r="GPY31" i="14"/>
  <c r="GPZ31" i="14"/>
  <c r="GQA31" i="14"/>
  <c r="GQB31" i="14"/>
  <c r="GQC31" i="14"/>
  <c r="GQD31" i="14"/>
  <c r="GQE31" i="14"/>
  <c r="GQF31" i="14"/>
  <c r="GQG31" i="14"/>
  <c r="GQH31" i="14"/>
  <c r="GQI31" i="14"/>
  <c r="GQJ31" i="14"/>
  <c r="GQK31" i="14"/>
  <c r="GQL31" i="14"/>
  <c r="GQM31" i="14"/>
  <c r="GQN31" i="14"/>
  <c r="GQO31" i="14"/>
  <c r="GQP31" i="14"/>
  <c r="GQQ31" i="14"/>
  <c r="GQR31" i="14"/>
  <c r="GQS31" i="14"/>
  <c r="GQT31" i="14"/>
  <c r="GQU31" i="14"/>
  <c r="GQV31" i="14"/>
  <c r="GQW31" i="14"/>
  <c r="GQX31" i="14"/>
  <c r="GQY31" i="14"/>
  <c r="GQZ31" i="14"/>
  <c r="GRA31" i="14"/>
  <c r="GRB31" i="14"/>
  <c r="GRC31" i="14"/>
  <c r="GRD31" i="14"/>
  <c r="GRE31" i="14"/>
  <c r="GRF31" i="14"/>
  <c r="GRG31" i="14"/>
  <c r="GRH31" i="14"/>
  <c r="GRI31" i="14"/>
  <c r="GRJ31" i="14"/>
  <c r="GRK31" i="14"/>
  <c r="GRL31" i="14"/>
  <c r="GRM31" i="14"/>
  <c r="GRN31" i="14"/>
  <c r="GRO31" i="14"/>
  <c r="GRP31" i="14"/>
  <c r="GRQ31" i="14"/>
  <c r="GRR31" i="14"/>
  <c r="GRS31" i="14"/>
  <c r="GRT31" i="14"/>
  <c r="GRU31" i="14"/>
  <c r="GRV31" i="14"/>
  <c r="GRW31" i="14"/>
  <c r="GRX31" i="14"/>
  <c r="GRY31" i="14"/>
  <c r="GRZ31" i="14"/>
  <c r="GSA31" i="14"/>
  <c r="GSB31" i="14"/>
  <c r="GSC31" i="14"/>
  <c r="GSD31" i="14"/>
  <c r="GSE31" i="14"/>
  <c r="GSF31" i="14"/>
  <c r="GSG31" i="14"/>
  <c r="GSH31" i="14"/>
  <c r="GSI31" i="14"/>
  <c r="GSJ31" i="14"/>
  <c r="GSK31" i="14"/>
  <c r="GSL31" i="14"/>
  <c r="GSM31" i="14"/>
  <c r="GSN31" i="14"/>
  <c r="GSO31" i="14"/>
  <c r="GSP31" i="14"/>
  <c r="GSQ31" i="14"/>
  <c r="GSR31" i="14"/>
  <c r="GSS31" i="14"/>
  <c r="GST31" i="14"/>
  <c r="GSU31" i="14"/>
  <c r="GSV31" i="14"/>
  <c r="GSW31" i="14"/>
  <c r="GSX31" i="14"/>
  <c r="GSY31" i="14"/>
  <c r="GSZ31" i="14"/>
  <c r="GTA31" i="14"/>
  <c r="GTB31" i="14"/>
  <c r="GTC31" i="14"/>
  <c r="GTD31" i="14"/>
  <c r="GTE31" i="14"/>
  <c r="GTF31" i="14"/>
  <c r="GTG31" i="14"/>
  <c r="GTH31" i="14"/>
  <c r="GTI31" i="14"/>
  <c r="GTJ31" i="14"/>
  <c r="GTK31" i="14"/>
  <c r="GTL31" i="14"/>
  <c r="GTM31" i="14"/>
  <c r="GTN31" i="14"/>
  <c r="GTO31" i="14"/>
  <c r="GTP31" i="14"/>
  <c r="GTQ31" i="14"/>
  <c r="GTR31" i="14"/>
  <c r="GTS31" i="14"/>
  <c r="GTT31" i="14"/>
  <c r="GTU31" i="14"/>
  <c r="GTV31" i="14"/>
  <c r="GTW31" i="14"/>
  <c r="GTX31" i="14"/>
  <c r="GTY31" i="14"/>
  <c r="GTZ31" i="14"/>
  <c r="GUA31" i="14"/>
  <c r="GUB31" i="14"/>
  <c r="GUC31" i="14"/>
  <c r="GUD31" i="14"/>
  <c r="GUE31" i="14"/>
  <c r="GUF31" i="14"/>
  <c r="GUG31" i="14"/>
  <c r="GUH31" i="14"/>
  <c r="GUI31" i="14"/>
  <c r="GUJ31" i="14"/>
  <c r="GUK31" i="14"/>
  <c r="GUL31" i="14"/>
  <c r="GUM31" i="14"/>
  <c r="GUN31" i="14"/>
  <c r="GUO31" i="14"/>
  <c r="GUP31" i="14"/>
  <c r="GUQ31" i="14"/>
  <c r="GUR31" i="14"/>
  <c r="GUS31" i="14"/>
  <c r="GUT31" i="14"/>
  <c r="GUU31" i="14"/>
  <c r="GUV31" i="14"/>
  <c r="GUW31" i="14"/>
  <c r="GUX31" i="14"/>
  <c r="GUY31" i="14"/>
  <c r="GUZ31" i="14"/>
  <c r="GVA31" i="14"/>
  <c r="GVB31" i="14"/>
  <c r="GVC31" i="14"/>
  <c r="GVD31" i="14"/>
  <c r="GVE31" i="14"/>
  <c r="GVF31" i="14"/>
  <c r="GVG31" i="14"/>
  <c r="GVH31" i="14"/>
  <c r="GVI31" i="14"/>
  <c r="GVJ31" i="14"/>
  <c r="GVK31" i="14"/>
  <c r="GVL31" i="14"/>
  <c r="GVM31" i="14"/>
  <c r="GVN31" i="14"/>
  <c r="GVO31" i="14"/>
  <c r="GVP31" i="14"/>
  <c r="GVQ31" i="14"/>
  <c r="GVR31" i="14"/>
  <c r="GVS31" i="14"/>
  <c r="GVT31" i="14"/>
  <c r="GVU31" i="14"/>
  <c r="GVV31" i="14"/>
  <c r="GVW31" i="14"/>
  <c r="GVX31" i="14"/>
  <c r="GVY31" i="14"/>
  <c r="GVZ31" i="14"/>
  <c r="GWA31" i="14"/>
  <c r="GWB31" i="14"/>
  <c r="GWC31" i="14"/>
  <c r="GWD31" i="14"/>
  <c r="GWE31" i="14"/>
  <c r="GWF31" i="14"/>
  <c r="GWG31" i="14"/>
  <c r="GWH31" i="14"/>
  <c r="GWI31" i="14"/>
  <c r="GWJ31" i="14"/>
  <c r="GWK31" i="14"/>
  <c r="GWL31" i="14"/>
  <c r="GWM31" i="14"/>
  <c r="GWN31" i="14"/>
  <c r="GWO31" i="14"/>
  <c r="GWP31" i="14"/>
  <c r="GWQ31" i="14"/>
  <c r="GWR31" i="14"/>
  <c r="GWS31" i="14"/>
  <c r="GWT31" i="14"/>
  <c r="GWU31" i="14"/>
  <c r="GWV31" i="14"/>
  <c r="GWW31" i="14"/>
  <c r="GWX31" i="14"/>
  <c r="GWY31" i="14"/>
  <c r="GWZ31" i="14"/>
  <c r="GXA31" i="14"/>
  <c r="GXB31" i="14"/>
  <c r="GXC31" i="14"/>
  <c r="GXD31" i="14"/>
  <c r="GXE31" i="14"/>
  <c r="GXF31" i="14"/>
  <c r="GXG31" i="14"/>
  <c r="GXH31" i="14"/>
  <c r="GXI31" i="14"/>
  <c r="GXJ31" i="14"/>
  <c r="GXK31" i="14"/>
  <c r="GXL31" i="14"/>
  <c r="GXM31" i="14"/>
  <c r="GXN31" i="14"/>
  <c r="GXO31" i="14"/>
  <c r="GXP31" i="14"/>
  <c r="GXQ31" i="14"/>
  <c r="GXR31" i="14"/>
  <c r="GXS31" i="14"/>
  <c r="GXT31" i="14"/>
  <c r="GXU31" i="14"/>
  <c r="GXV31" i="14"/>
  <c r="GXW31" i="14"/>
  <c r="GXX31" i="14"/>
  <c r="GXY31" i="14"/>
  <c r="GXZ31" i="14"/>
  <c r="GYA31" i="14"/>
  <c r="GYB31" i="14"/>
  <c r="GYC31" i="14"/>
  <c r="GYD31" i="14"/>
  <c r="GYE31" i="14"/>
  <c r="GYF31" i="14"/>
  <c r="GYG31" i="14"/>
  <c r="GYH31" i="14"/>
  <c r="GYI31" i="14"/>
  <c r="GYJ31" i="14"/>
  <c r="GYK31" i="14"/>
  <c r="GYL31" i="14"/>
  <c r="GYM31" i="14"/>
  <c r="GYN31" i="14"/>
  <c r="GYO31" i="14"/>
  <c r="GYP31" i="14"/>
  <c r="GYQ31" i="14"/>
  <c r="GYR31" i="14"/>
  <c r="GYS31" i="14"/>
  <c r="GYT31" i="14"/>
  <c r="GYU31" i="14"/>
  <c r="GYV31" i="14"/>
  <c r="GYW31" i="14"/>
  <c r="GYX31" i="14"/>
  <c r="GYY31" i="14"/>
  <c r="GYZ31" i="14"/>
  <c r="GZA31" i="14"/>
  <c r="GZB31" i="14"/>
  <c r="GZC31" i="14"/>
  <c r="GZD31" i="14"/>
  <c r="GZE31" i="14"/>
  <c r="GZF31" i="14"/>
  <c r="GZG31" i="14"/>
  <c r="GZH31" i="14"/>
  <c r="GZI31" i="14"/>
  <c r="GZJ31" i="14"/>
  <c r="GZK31" i="14"/>
  <c r="GZL31" i="14"/>
  <c r="GZM31" i="14"/>
  <c r="GZN31" i="14"/>
  <c r="GZO31" i="14"/>
  <c r="GZP31" i="14"/>
  <c r="GZQ31" i="14"/>
  <c r="GZR31" i="14"/>
  <c r="GZS31" i="14"/>
  <c r="GZT31" i="14"/>
  <c r="GZU31" i="14"/>
  <c r="GZV31" i="14"/>
  <c r="GZW31" i="14"/>
  <c r="GZX31" i="14"/>
  <c r="GZY31" i="14"/>
  <c r="GZZ31" i="14"/>
  <c r="HAA31" i="14"/>
  <c r="HAB31" i="14"/>
  <c r="HAC31" i="14"/>
  <c r="HAD31" i="14"/>
  <c r="HAE31" i="14"/>
  <c r="HAF31" i="14"/>
  <c r="HAG31" i="14"/>
  <c r="HAH31" i="14"/>
  <c r="HAI31" i="14"/>
  <c r="HAJ31" i="14"/>
  <c r="HAK31" i="14"/>
  <c r="HAL31" i="14"/>
  <c r="HAM31" i="14"/>
  <c r="HAN31" i="14"/>
  <c r="HAO31" i="14"/>
  <c r="HAP31" i="14"/>
  <c r="HAQ31" i="14"/>
  <c r="HAR31" i="14"/>
  <c r="HAS31" i="14"/>
  <c r="HAT31" i="14"/>
  <c r="HAU31" i="14"/>
  <c r="HAV31" i="14"/>
  <c r="HAW31" i="14"/>
  <c r="HAX31" i="14"/>
  <c r="HAY31" i="14"/>
  <c r="HAZ31" i="14"/>
  <c r="HBA31" i="14"/>
  <c r="HBB31" i="14"/>
  <c r="HBC31" i="14"/>
  <c r="HBD31" i="14"/>
  <c r="HBE31" i="14"/>
  <c r="HBF31" i="14"/>
  <c r="HBG31" i="14"/>
  <c r="HBH31" i="14"/>
  <c r="HBI31" i="14"/>
  <c r="HBJ31" i="14"/>
  <c r="HBK31" i="14"/>
  <c r="HBL31" i="14"/>
  <c r="HBM31" i="14"/>
  <c r="HBN31" i="14"/>
  <c r="HBO31" i="14"/>
  <c r="HBP31" i="14"/>
  <c r="HBQ31" i="14"/>
  <c r="HBR31" i="14"/>
  <c r="HBS31" i="14"/>
  <c r="HBT31" i="14"/>
  <c r="HBU31" i="14"/>
  <c r="HBV31" i="14"/>
  <c r="HBW31" i="14"/>
  <c r="HBX31" i="14"/>
  <c r="HBY31" i="14"/>
  <c r="HBZ31" i="14"/>
  <c r="HCA31" i="14"/>
  <c r="HCB31" i="14"/>
  <c r="HCC31" i="14"/>
  <c r="HCD31" i="14"/>
  <c r="HCE31" i="14"/>
  <c r="HCF31" i="14"/>
  <c r="HCG31" i="14"/>
  <c r="HCH31" i="14"/>
  <c r="HCI31" i="14"/>
  <c r="HCJ31" i="14"/>
  <c r="HCK31" i="14"/>
  <c r="HCL31" i="14"/>
  <c r="HCM31" i="14"/>
  <c r="HCN31" i="14"/>
  <c r="HCO31" i="14"/>
  <c r="HCP31" i="14"/>
  <c r="HCQ31" i="14"/>
  <c r="HCR31" i="14"/>
  <c r="HCS31" i="14"/>
  <c r="HCT31" i="14"/>
  <c r="HCU31" i="14"/>
  <c r="HCV31" i="14"/>
  <c r="HCW31" i="14"/>
  <c r="HCX31" i="14"/>
  <c r="HCY31" i="14"/>
  <c r="HCZ31" i="14"/>
  <c r="HDA31" i="14"/>
  <c r="HDB31" i="14"/>
  <c r="HDC31" i="14"/>
  <c r="HDD31" i="14"/>
  <c r="HDE31" i="14"/>
  <c r="HDF31" i="14"/>
  <c r="HDG31" i="14"/>
  <c r="HDH31" i="14"/>
  <c r="HDI31" i="14"/>
  <c r="HDJ31" i="14"/>
  <c r="HDK31" i="14"/>
  <c r="HDL31" i="14"/>
  <c r="HDM31" i="14"/>
  <c r="HDN31" i="14"/>
  <c r="HDO31" i="14"/>
  <c r="HDP31" i="14"/>
  <c r="HDQ31" i="14"/>
  <c r="HDR31" i="14"/>
  <c r="HDS31" i="14"/>
  <c r="HDT31" i="14"/>
  <c r="HDU31" i="14"/>
  <c r="HDV31" i="14"/>
  <c r="HDW31" i="14"/>
  <c r="HDX31" i="14"/>
  <c r="HDY31" i="14"/>
  <c r="HDZ31" i="14"/>
  <c r="HEA31" i="14"/>
  <c r="HEB31" i="14"/>
  <c r="HEC31" i="14"/>
  <c r="HED31" i="14"/>
  <c r="HEE31" i="14"/>
  <c r="HEF31" i="14"/>
  <c r="HEG31" i="14"/>
  <c r="HEH31" i="14"/>
  <c r="HEI31" i="14"/>
  <c r="HEJ31" i="14"/>
  <c r="HEK31" i="14"/>
  <c r="HEL31" i="14"/>
  <c r="HEM31" i="14"/>
  <c r="HEN31" i="14"/>
  <c r="HEO31" i="14"/>
  <c r="HEP31" i="14"/>
  <c r="HEQ31" i="14"/>
  <c r="HER31" i="14"/>
  <c r="HES31" i="14"/>
  <c r="HET31" i="14"/>
  <c r="HEU31" i="14"/>
  <c r="HEV31" i="14"/>
  <c r="HEW31" i="14"/>
  <c r="HEX31" i="14"/>
  <c r="HEY31" i="14"/>
  <c r="HEZ31" i="14"/>
  <c r="HFA31" i="14"/>
  <c r="HFB31" i="14"/>
  <c r="HFC31" i="14"/>
  <c r="HFD31" i="14"/>
  <c r="HFE31" i="14"/>
  <c r="HFF31" i="14"/>
  <c r="HFG31" i="14"/>
  <c r="HFH31" i="14"/>
  <c r="HFI31" i="14"/>
  <c r="HFJ31" i="14"/>
  <c r="HFK31" i="14"/>
  <c r="HFL31" i="14"/>
  <c r="HFM31" i="14"/>
  <c r="HFN31" i="14"/>
  <c r="HFO31" i="14"/>
  <c r="HFP31" i="14"/>
  <c r="HFQ31" i="14"/>
  <c r="HFR31" i="14"/>
  <c r="HFS31" i="14"/>
  <c r="HFT31" i="14"/>
  <c r="HFU31" i="14"/>
  <c r="HFV31" i="14"/>
  <c r="HFW31" i="14"/>
  <c r="HFX31" i="14"/>
  <c r="HFY31" i="14"/>
  <c r="HFZ31" i="14"/>
  <c r="HGA31" i="14"/>
  <c r="HGB31" i="14"/>
  <c r="HGC31" i="14"/>
  <c r="HGD31" i="14"/>
  <c r="HGE31" i="14"/>
  <c r="HGF31" i="14"/>
  <c r="HGG31" i="14"/>
  <c r="HGH31" i="14"/>
  <c r="HGI31" i="14"/>
  <c r="HGJ31" i="14"/>
  <c r="HGK31" i="14"/>
  <c r="HGL31" i="14"/>
  <c r="HGM31" i="14"/>
  <c r="HGN31" i="14"/>
  <c r="HGO31" i="14"/>
  <c r="HGP31" i="14"/>
  <c r="HGQ31" i="14"/>
  <c r="HGR31" i="14"/>
  <c r="HGS31" i="14"/>
  <c r="HGT31" i="14"/>
  <c r="HGU31" i="14"/>
  <c r="HGV31" i="14"/>
  <c r="HGW31" i="14"/>
  <c r="HGX31" i="14"/>
  <c r="HGY31" i="14"/>
  <c r="HGZ31" i="14"/>
  <c r="HHA31" i="14"/>
  <c r="HHB31" i="14"/>
  <c r="HHC31" i="14"/>
  <c r="HHD31" i="14"/>
  <c r="HHE31" i="14"/>
  <c r="HHF31" i="14"/>
  <c r="HHG31" i="14"/>
  <c r="HHH31" i="14"/>
  <c r="HHI31" i="14"/>
  <c r="HHJ31" i="14"/>
  <c r="HHK31" i="14"/>
  <c r="HHL31" i="14"/>
  <c r="HHM31" i="14"/>
  <c r="HHN31" i="14"/>
  <c r="HHO31" i="14"/>
  <c r="HHP31" i="14"/>
  <c r="HHQ31" i="14"/>
  <c r="HHR31" i="14"/>
  <c r="HHS31" i="14"/>
  <c r="HHT31" i="14"/>
  <c r="HHU31" i="14"/>
  <c r="HHV31" i="14"/>
  <c r="HHW31" i="14"/>
  <c r="HHX31" i="14"/>
  <c r="HHY31" i="14"/>
  <c r="HHZ31" i="14"/>
  <c r="HIA31" i="14"/>
  <c r="HIB31" i="14"/>
  <c r="HIC31" i="14"/>
  <c r="HID31" i="14"/>
  <c r="HIE31" i="14"/>
  <c r="HIF31" i="14"/>
  <c r="HIG31" i="14"/>
  <c r="HIH31" i="14"/>
  <c r="HII31" i="14"/>
  <c r="HIJ31" i="14"/>
  <c r="HIK31" i="14"/>
  <c r="HIL31" i="14"/>
  <c r="HIM31" i="14"/>
  <c r="HIN31" i="14"/>
  <c r="HIO31" i="14"/>
  <c r="HIP31" i="14"/>
  <c r="HIQ31" i="14"/>
  <c r="HIR31" i="14"/>
  <c r="HIS31" i="14"/>
  <c r="HIT31" i="14"/>
  <c r="HIU31" i="14"/>
  <c r="HIV31" i="14"/>
  <c r="HIW31" i="14"/>
  <c r="HIX31" i="14"/>
  <c r="HIY31" i="14"/>
  <c r="HIZ31" i="14"/>
  <c r="HJA31" i="14"/>
  <c r="HJB31" i="14"/>
  <c r="HJC31" i="14"/>
  <c r="HJD31" i="14"/>
  <c r="HJE31" i="14"/>
  <c r="HJF31" i="14"/>
  <c r="HJG31" i="14"/>
  <c r="HJH31" i="14"/>
  <c r="HJI31" i="14"/>
  <c r="HJJ31" i="14"/>
  <c r="HJK31" i="14"/>
  <c r="HJL31" i="14"/>
  <c r="HJM31" i="14"/>
  <c r="HJN31" i="14"/>
  <c r="HJO31" i="14"/>
  <c r="HJP31" i="14"/>
  <c r="HJQ31" i="14"/>
  <c r="HJR31" i="14"/>
  <c r="HJS31" i="14"/>
  <c r="HJT31" i="14"/>
  <c r="HJU31" i="14"/>
  <c r="HJV31" i="14"/>
  <c r="HJW31" i="14"/>
  <c r="HJX31" i="14"/>
  <c r="HJY31" i="14"/>
  <c r="HJZ31" i="14"/>
  <c r="HKA31" i="14"/>
  <c r="HKB31" i="14"/>
  <c r="HKC31" i="14"/>
  <c r="HKD31" i="14"/>
  <c r="HKE31" i="14"/>
  <c r="HKF31" i="14"/>
  <c r="HKG31" i="14"/>
  <c r="HKH31" i="14"/>
  <c r="HKI31" i="14"/>
  <c r="HKJ31" i="14"/>
  <c r="HKK31" i="14"/>
  <c r="HKL31" i="14"/>
  <c r="HKM31" i="14"/>
  <c r="HKN31" i="14"/>
  <c r="HKO31" i="14"/>
  <c r="HKP31" i="14"/>
  <c r="HKQ31" i="14"/>
  <c r="HKR31" i="14"/>
  <c r="HKS31" i="14"/>
  <c r="HKT31" i="14"/>
  <c r="HKU31" i="14"/>
  <c r="HKV31" i="14"/>
  <c r="HKW31" i="14"/>
  <c r="HKX31" i="14"/>
  <c r="HKY31" i="14"/>
  <c r="HKZ31" i="14"/>
  <c r="HLA31" i="14"/>
  <c r="HLB31" i="14"/>
  <c r="HLC31" i="14"/>
  <c r="HLD31" i="14"/>
  <c r="HLE31" i="14"/>
  <c r="HLF31" i="14"/>
  <c r="HLG31" i="14"/>
  <c r="HLH31" i="14"/>
  <c r="HLI31" i="14"/>
  <c r="HLJ31" i="14"/>
  <c r="HLK31" i="14"/>
  <c r="HLL31" i="14"/>
  <c r="HLM31" i="14"/>
  <c r="HLN31" i="14"/>
  <c r="HLO31" i="14"/>
  <c r="HLP31" i="14"/>
  <c r="HLQ31" i="14"/>
  <c r="HLR31" i="14"/>
  <c r="HLS31" i="14"/>
  <c r="HLT31" i="14"/>
  <c r="HLU31" i="14"/>
  <c r="HLV31" i="14"/>
  <c r="HLW31" i="14"/>
  <c r="HLX31" i="14"/>
  <c r="HLY31" i="14"/>
  <c r="HLZ31" i="14"/>
  <c r="HMA31" i="14"/>
  <c r="HMB31" i="14"/>
  <c r="HMC31" i="14"/>
  <c r="HMD31" i="14"/>
  <c r="HME31" i="14"/>
  <c r="HMF31" i="14"/>
  <c r="HMG31" i="14"/>
  <c r="HMH31" i="14"/>
  <c r="HMI31" i="14"/>
  <c r="HMJ31" i="14"/>
  <c r="HMK31" i="14"/>
  <c r="HML31" i="14"/>
  <c r="HMM31" i="14"/>
  <c r="HMN31" i="14"/>
  <c r="HMO31" i="14"/>
  <c r="HMP31" i="14"/>
  <c r="HMQ31" i="14"/>
  <c r="HMR31" i="14"/>
  <c r="HMS31" i="14"/>
  <c r="HMT31" i="14"/>
  <c r="HMU31" i="14"/>
  <c r="HMV31" i="14"/>
  <c r="HMW31" i="14"/>
  <c r="HMX31" i="14"/>
  <c r="HMY31" i="14"/>
  <c r="HMZ31" i="14"/>
  <c r="HNA31" i="14"/>
  <c r="HNB31" i="14"/>
  <c r="HNC31" i="14"/>
  <c r="HND31" i="14"/>
  <c r="HNE31" i="14"/>
  <c r="HNF31" i="14"/>
  <c r="HNG31" i="14"/>
  <c r="HNH31" i="14"/>
  <c r="HNI31" i="14"/>
  <c r="HNJ31" i="14"/>
  <c r="HNK31" i="14"/>
  <c r="HNL31" i="14"/>
  <c r="HNM31" i="14"/>
  <c r="HNN31" i="14"/>
  <c r="HNO31" i="14"/>
  <c r="HNP31" i="14"/>
  <c r="HNQ31" i="14"/>
  <c r="HNR31" i="14"/>
  <c r="HNS31" i="14"/>
  <c r="HNT31" i="14"/>
  <c r="HNU31" i="14"/>
  <c r="HNV31" i="14"/>
  <c r="HNW31" i="14"/>
  <c r="HNX31" i="14"/>
  <c r="HNY31" i="14"/>
  <c r="HNZ31" i="14"/>
  <c r="HOA31" i="14"/>
  <c r="HOB31" i="14"/>
  <c r="HOC31" i="14"/>
  <c r="HOD31" i="14"/>
  <c r="HOE31" i="14"/>
  <c r="HOF31" i="14"/>
  <c r="HOG31" i="14"/>
  <c r="HOH31" i="14"/>
  <c r="HOI31" i="14"/>
  <c r="HOJ31" i="14"/>
  <c r="HOK31" i="14"/>
  <c r="HOL31" i="14"/>
  <c r="HOM31" i="14"/>
  <c r="HON31" i="14"/>
  <c r="HOO31" i="14"/>
  <c r="HOP31" i="14"/>
  <c r="HOQ31" i="14"/>
  <c r="HOR31" i="14"/>
  <c r="HOS31" i="14"/>
  <c r="HOT31" i="14"/>
  <c r="HOU31" i="14"/>
  <c r="HOV31" i="14"/>
  <c r="HOW31" i="14"/>
  <c r="HOX31" i="14"/>
  <c r="HOY31" i="14"/>
  <c r="HOZ31" i="14"/>
  <c r="HPA31" i="14"/>
  <c r="HPB31" i="14"/>
  <c r="HPC31" i="14"/>
  <c r="HPD31" i="14"/>
  <c r="HPE31" i="14"/>
  <c r="HPF31" i="14"/>
  <c r="HPG31" i="14"/>
  <c r="HPH31" i="14"/>
  <c r="HPI31" i="14"/>
  <c r="HPJ31" i="14"/>
  <c r="HPK31" i="14"/>
  <c r="HPL31" i="14"/>
  <c r="HPM31" i="14"/>
  <c r="HPN31" i="14"/>
  <c r="HPO31" i="14"/>
  <c r="HPP31" i="14"/>
  <c r="HPQ31" i="14"/>
  <c r="HPR31" i="14"/>
  <c r="HPS31" i="14"/>
  <c r="HPT31" i="14"/>
  <c r="HPU31" i="14"/>
  <c r="HPV31" i="14"/>
  <c r="HPW31" i="14"/>
  <c r="HPX31" i="14"/>
  <c r="HPY31" i="14"/>
  <c r="HPZ31" i="14"/>
  <c r="HQA31" i="14"/>
  <c r="HQB31" i="14"/>
  <c r="HQC31" i="14"/>
  <c r="HQD31" i="14"/>
  <c r="HQE31" i="14"/>
  <c r="HQF31" i="14"/>
  <c r="HQG31" i="14"/>
  <c r="HQH31" i="14"/>
  <c r="HQI31" i="14"/>
  <c r="HQJ31" i="14"/>
  <c r="HQK31" i="14"/>
  <c r="HQL31" i="14"/>
  <c r="HQM31" i="14"/>
  <c r="HQN31" i="14"/>
  <c r="HQO31" i="14"/>
  <c r="HQP31" i="14"/>
  <c r="HQQ31" i="14"/>
  <c r="HQR31" i="14"/>
  <c r="HQS31" i="14"/>
  <c r="HQT31" i="14"/>
  <c r="HQU31" i="14"/>
  <c r="HQV31" i="14"/>
  <c r="HQW31" i="14"/>
  <c r="HQX31" i="14"/>
  <c r="HQY31" i="14"/>
  <c r="HQZ31" i="14"/>
  <c r="HRA31" i="14"/>
  <c r="HRB31" i="14"/>
  <c r="HRC31" i="14"/>
  <c r="HRD31" i="14"/>
  <c r="HRE31" i="14"/>
  <c r="HRF31" i="14"/>
  <c r="HRG31" i="14"/>
  <c r="HRH31" i="14"/>
  <c r="HRI31" i="14"/>
  <c r="HRJ31" i="14"/>
  <c r="HRK31" i="14"/>
  <c r="HRL31" i="14"/>
  <c r="HRM31" i="14"/>
  <c r="HRN31" i="14"/>
  <c r="HRO31" i="14"/>
  <c r="HRP31" i="14"/>
  <c r="HRQ31" i="14"/>
  <c r="HRR31" i="14"/>
  <c r="HRS31" i="14"/>
  <c r="HRT31" i="14"/>
  <c r="HRU31" i="14"/>
  <c r="HRV31" i="14"/>
  <c r="HRW31" i="14"/>
  <c r="HRX31" i="14"/>
  <c r="HRY31" i="14"/>
  <c r="HRZ31" i="14"/>
  <c r="HSA31" i="14"/>
  <c r="HSB31" i="14"/>
  <c r="HSC31" i="14"/>
  <c r="HSD31" i="14"/>
  <c r="HSE31" i="14"/>
  <c r="HSF31" i="14"/>
  <c r="HSG31" i="14"/>
  <c r="HSH31" i="14"/>
  <c r="HSI31" i="14"/>
  <c r="HSJ31" i="14"/>
  <c r="HSK31" i="14"/>
  <c r="HSL31" i="14"/>
  <c r="HSM31" i="14"/>
  <c r="HSN31" i="14"/>
  <c r="HSO31" i="14"/>
  <c r="HSP31" i="14"/>
  <c r="HSQ31" i="14"/>
  <c r="HSR31" i="14"/>
  <c r="HSS31" i="14"/>
  <c r="HST31" i="14"/>
  <c r="HSU31" i="14"/>
  <c r="HSV31" i="14"/>
  <c r="HSW31" i="14"/>
  <c r="HSX31" i="14"/>
  <c r="HSY31" i="14"/>
  <c r="HSZ31" i="14"/>
  <c r="HTA31" i="14"/>
  <c r="HTB31" i="14"/>
  <c r="HTC31" i="14"/>
  <c r="HTD31" i="14"/>
  <c r="HTE31" i="14"/>
  <c r="HTF31" i="14"/>
  <c r="HTG31" i="14"/>
  <c r="HTH31" i="14"/>
  <c r="HTI31" i="14"/>
  <c r="HTJ31" i="14"/>
  <c r="HTK31" i="14"/>
  <c r="HTL31" i="14"/>
  <c r="HTM31" i="14"/>
  <c r="HTN31" i="14"/>
  <c r="HTO31" i="14"/>
  <c r="HTP31" i="14"/>
  <c r="HTQ31" i="14"/>
  <c r="HTR31" i="14"/>
  <c r="HTS31" i="14"/>
  <c r="HTT31" i="14"/>
  <c r="HTU31" i="14"/>
  <c r="HTV31" i="14"/>
  <c r="HTW31" i="14"/>
  <c r="HTX31" i="14"/>
  <c r="HTY31" i="14"/>
  <c r="HTZ31" i="14"/>
  <c r="HUA31" i="14"/>
  <c r="HUB31" i="14"/>
  <c r="HUC31" i="14"/>
  <c r="HUD31" i="14"/>
  <c r="HUE31" i="14"/>
  <c r="HUF31" i="14"/>
  <c r="HUG31" i="14"/>
  <c r="HUH31" i="14"/>
  <c r="HUI31" i="14"/>
  <c r="HUJ31" i="14"/>
  <c r="HUK31" i="14"/>
  <c r="HUL31" i="14"/>
  <c r="HUM31" i="14"/>
  <c r="HUN31" i="14"/>
  <c r="HUO31" i="14"/>
  <c r="HUP31" i="14"/>
  <c r="HUQ31" i="14"/>
  <c r="HUR31" i="14"/>
  <c r="HUS31" i="14"/>
  <c r="HUT31" i="14"/>
  <c r="HUU31" i="14"/>
  <c r="HUV31" i="14"/>
  <c r="HUW31" i="14"/>
  <c r="HUX31" i="14"/>
  <c r="HUY31" i="14"/>
  <c r="HUZ31" i="14"/>
  <c r="HVA31" i="14"/>
  <c r="HVB31" i="14"/>
  <c r="HVC31" i="14"/>
  <c r="HVD31" i="14"/>
  <c r="HVE31" i="14"/>
  <c r="HVF31" i="14"/>
  <c r="HVG31" i="14"/>
  <c r="HVH31" i="14"/>
  <c r="HVI31" i="14"/>
  <c r="HVJ31" i="14"/>
  <c r="HVK31" i="14"/>
  <c r="HVL31" i="14"/>
  <c r="HVM31" i="14"/>
  <c r="HVN31" i="14"/>
  <c r="HVO31" i="14"/>
  <c r="HVP31" i="14"/>
  <c r="HVQ31" i="14"/>
  <c r="HVR31" i="14"/>
  <c r="HVS31" i="14"/>
  <c r="HVT31" i="14"/>
  <c r="HVU31" i="14"/>
  <c r="HVV31" i="14"/>
  <c r="HVW31" i="14"/>
  <c r="HVX31" i="14"/>
  <c r="HVY31" i="14"/>
  <c r="HVZ31" i="14"/>
  <c r="HWA31" i="14"/>
  <c r="HWB31" i="14"/>
  <c r="HWC31" i="14"/>
  <c r="HWD31" i="14"/>
  <c r="HWE31" i="14"/>
  <c r="HWF31" i="14"/>
  <c r="HWG31" i="14"/>
  <c r="HWH31" i="14"/>
  <c r="HWI31" i="14"/>
  <c r="HWJ31" i="14"/>
  <c r="HWK31" i="14"/>
  <c r="HWL31" i="14"/>
  <c r="HWM31" i="14"/>
  <c r="HWN31" i="14"/>
  <c r="HWO31" i="14"/>
  <c r="HWP31" i="14"/>
  <c r="HWQ31" i="14"/>
  <c r="HWR31" i="14"/>
  <c r="HWS31" i="14"/>
  <c r="HWT31" i="14"/>
  <c r="HWU31" i="14"/>
  <c r="HWV31" i="14"/>
  <c r="HWW31" i="14"/>
  <c r="HWX31" i="14"/>
  <c r="HWY31" i="14"/>
  <c r="HWZ31" i="14"/>
  <c r="HXA31" i="14"/>
  <c r="HXB31" i="14"/>
  <c r="HXC31" i="14"/>
  <c r="HXD31" i="14"/>
  <c r="HXE31" i="14"/>
  <c r="HXF31" i="14"/>
  <c r="HXG31" i="14"/>
  <c r="HXH31" i="14"/>
  <c r="HXI31" i="14"/>
  <c r="HXJ31" i="14"/>
  <c r="HXK31" i="14"/>
  <c r="HXL31" i="14"/>
  <c r="HXM31" i="14"/>
  <c r="HXN31" i="14"/>
  <c r="HXO31" i="14"/>
  <c r="HXP31" i="14"/>
  <c r="HXQ31" i="14"/>
  <c r="HXR31" i="14"/>
  <c r="HXS31" i="14"/>
  <c r="HXT31" i="14"/>
  <c r="HXU31" i="14"/>
  <c r="HXV31" i="14"/>
  <c r="HXW31" i="14"/>
  <c r="HXX31" i="14"/>
  <c r="HXY31" i="14"/>
  <c r="HXZ31" i="14"/>
  <c r="HYA31" i="14"/>
  <c r="HYB31" i="14"/>
  <c r="HYC31" i="14"/>
  <c r="HYD31" i="14"/>
  <c r="HYE31" i="14"/>
  <c r="HYF31" i="14"/>
  <c r="HYG31" i="14"/>
  <c r="HYH31" i="14"/>
  <c r="HYI31" i="14"/>
  <c r="HYJ31" i="14"/>
  <c r="HYK31" i="14"/>
  <c r="HYL31" i="14"/>
  <c r="HYM31" i="14"/>
  <c r="HYN31" i="14"/>
  <c r="HYO31" i="14"/>
  <c r="HYP31" i="14"/>
  <c r="HYQ31" i="14"/>
  <c r="HYR31" i="14"/>
  <c r="HYS31" i="14"/>
  <c r="HYT31" i="14"/>
  <c r="HYU31" i="14"/>
  <c r="HYV31" i="14"/>
  <c r="HYW31" i="14"/>
  <c r="HYX31" i="14"/>
  <c r="HYY31" i="14"/>
  <c r="HYZ31" i="14"/>
  <c r="HZA31" i="14"/>
  <c r="HZB31" i="14"/>
  <c r="HZC31" i="14"/>
  <c r="HZD31" i="14"/>
  <c r="HZE31" i="14"/>
  <c r="HZF31" i="14"/>
  <c r="HZG31" i="14"/>
  <c r="HZH31" i="14"/>
  <c r="HZI31" i="14"/>
  <c r="HZJ31" i="14"/>
  <c r="HZK31" i="14"/>
  <c r="HZL31" i="14"/>
  <c r="HZM31" i="14"/>
  <c r="HZN31" i="14"/>
  <c r="HZO31" i="14"/>
  <c r="HZP31" i="14"/>
  <c r="HZQ31" i="14"/>
  <c r="HZR31" i="14"/>
  <c r="HZS31" i="14"/>
  <c r="HZT31" i="14"/>
  <c r="HZU31" i="14"/>
  <c r="HZV31" i="14"/>
  <c r="HZW31" i="14"/>
  <c r="HZX31" i="14"/>
  <c r="HZY31" i="14"/>
  <c r="HZZ31" i="14"/>
  <c r="IAA31" i="14"/>
  <c r="IAB31" i="14"/>
  <c r="IAC31" i="14"/>
  <c r="IAD31" i="14"/>
  <c r="IAE31" i="14"/>
  <c r="IAF31" i="14"/>
  <c r="IAG31" i="14"/>
  <c r="IAH31" i="14"/>
  <c r="IAI31" i="14"/>
  <c r="IAJ31" i="14"/>
  <c r="IAK31" i="14"/>
  <c r="IAL31" i="14"/>
  <c r="IAM31" i="14"/>
  <c r="IAN31" i="14"/>
  <c r="IAO31" i="14"/>
  <c r="IAP31" i="14"/>
  <c r="IAQ31" i="14"/>
  <c r="IAR31" i="14"/>
  <c r="IAS31" i="14"/>
  <c r="IAT31" i="14"/>
  <c r="IAU31" i="14"/>
  <c r="IAV31" i="14"/>
  <c r="IAW31" i="14"/>
  <c r="IAX31" i="14"/>
  <c r="IAY31" i="14"/>
  <c r="IAZ31" i="14"/>
  <c r="IBA31" i="14"/>
  <c r="IBB31" i="14"/>
  <c r="IBC31" i="14"/>
  <c r="IBD31" i="14"/>
  <c r="IBE31" i="14"/>
  <c r="IBF31" i="14"/>
  <c r="IBG31" i="14"/>
  <c r="IBH31" i="14"/>
  <c r="IBI31" i="14"/>
  <c r="IBJ31" i="14"/>
  <c r="IBK31" i="14"/>
  <c r="IBL31" i="14"/>
  <c r="IBM31" i="14"/>
  <c r="IBN31" i="14"/>
  <c r="IBO31" i="14"/>
  <c r="IBP31" i="14"/>
  <c r="IBQ31" i="14"/>
  <c r="IBR31" i="14"/>
  <c r="IBS31" i="14"/>
  <c r="IBT31" i="14"/>
  <c r="IBU31" i="14"/>
  <c r="IBV31" i="14"/>
  <c r="IBW31" i="14"/>
  <c r="IBX31" i="14"/>
  <c r="IBY31" i="14"/>
  <c r="IBZ31" i="14"/>
  <c r="ICA31" i="14"/>
  <c r="ICB31" i="14"/>
  <c r="ICC31" i="14"/>
  <c r="ICD31" i="14"/>
  <c r="ICE31" i="14"/>
  <c r="ICF31" i="14"/>
  <c r="ICG31" i="14"/>
  <c r="ICH31" i="14"/>
  <c r="ICI31" i="14"/>
  <c r="ICJ31" i="14"/>
  <c r="ICK31" i="14"/>
  <c r="ICL31" i="14"/>
  <c r="ICM31" i="14"/>
  <c r="ICN31" i="14"/>
  <c r="ICO31" i="14"/>
  <c r="ICP31" i="14"/>
  <c r="ICQ31" i="14"/>
  <c r="ICR31" i="14"/>
  <c r="ICS31" i="14"/>
  <c r="ICT31" i="14"/>
  <c r="ICU31" i="14"/>
  <c r="ICV31" i="14"/>
  <c r="ICW31" i="14"/>
  <c r="ICX31" i="14"/>
  <c r="ICY31" i="14"/>
  <c r="ICZ31" i="14"/>
  <c r="IDA31" i="14"/>
  <c r="IDB31" i="14"/>
  <c r="IDC31" i="14"/>
  <c r="IDD31" i="14"/>
  <c r="IDE31" i="14"/>
  <c r="IDF31" i="14"/>
  <c r="IDG31" i="14"/>
  <c r="IDH31" i="14"/>
  <c r="IDI31" i="14"/>
  <c r="IDJ31" i="14"/>
  <c r="IDK31" i="14"/>
  <c r="IDL31" i="14"/>
  <c r="IDM31" i="14"/>
  <c r="IDN31" i="14"/>
  <c r="IDO31" i="14"/>
  <c r="IDP31" i="14"/>
  <c r="IDQ31" i="14"/>
  <c r="IDR31" i="14"/>
  <c r="IDS31" i="14"/>
  <c r="IDT31" i="14"/>
  <c r="IDU31" i="14"/>
  <c r="IDV31" i="14"/>
  <c r="IDW31" i="14"/>
  <c r="IDX31" i="14"/>
  <c r="IDY31" i="14"/>
  <c r="IDZ31" i="14"/>
  <c r="IEA31" i="14"/>
  <c r="IEB31" i="14"/>
  <c r="IEC31" i="14"/>
  <c r="IED31" i="14"/>
  <c r="IEE31" i="14"/>
  <c r="IEF31" i="14"/>
  <c r="IEG31" i="14"/>
  <c r="IEH31" i="14"/>
  <c r="IEI31" i="14"/>
  <c r="IEJ31" i="14"/>
  <c r="IEK31" i="14"/>
  <c r="IEL31" i="14"/>
  <c r="IEM31" i="14"/>
  <c r="IEN31" i="14"/>
  <c r="IEO31" i="14"/>
  <c r="IEP31" i="14"/>
  <c r="IEQ31" i="14"/>
  <c r="IER31" i="14"/>
  <c r="IES31" i="14"/>
  <c r="IET31" i="14"/>
  <c r="IEU31" i="14"/>
  <c r="IEV31" i="14"/>
  <c r="IEW31" i="14"/>
  <c r="IEX31" i="14"/>
  <c r="IEY31" i="14"/>
  <c r="IEZ31" i="14"/>
  <c r="IFA31" i="14"/>
  <c r="IFB31" i="14"/>
  <c r="IFC31" i="14"/>
  <c r="IFD31" i="14"/>
  <c r="IFE31" i="14"/>
  <c r="IFF31" i="14"/>
  <c r="IFG31" i="14"/>
  <c r="IFH31" i="14"/>
  <c r="IFI31" i="14"/>
  <c r="IFJ31" i="14"/>
  <c r="IFK31" i="14"/>
  <c r="IFL31" i="14"/>
  <c r="IFM31" i="14"/>
  <c r="IFN31" i="14"/>
  <c r="IFO31" i="14"/>
  <c r="IFP31" i="14"/>
  <c r="IFQ31" i="14"/>
  <c r="IFR31" i="14"/>
  <c r="IFS31" i="14"/>
  <c r="IFT31" i="14"/>
  <c r="IFU31" i="14"/>
  <c r="IFV31" i="14"/>
  <c r="IFW31" i="14"/>
  <c r="IFX31" i="14"/>
  <c r="IFY31" i="14"/>
  <c r="IFZ31" i="14"/>
  <c r="IGA31" i="14"/>
  <c r="IGB31" i="14"/>
  <c r="IGC31" i="14"/>
  <c r="IGD31" i="14"/>
  <c r="IGE31" i="14"/>
  <c r="IGF31" i="14"/>
  <c r="IGG31" i="14"/>
  <c r="IGH31" i="14"/>
  <c r="IGI31" i="14"/>
  <c r="IGJ31" i="14"/>
  <c r="IGK31" i="14"/>
  <c r="IGL31" i="14"/>
  <c r="IGM31" i="14"/>
  <c r="IGN31" i="14"/>
  <c r="IGO31" i="14"/>
  <c r="IGP31" i="14"/>
  <c r="IGQ31" i="14"/>
  <c r="IGR31" i="14"/>
  <c r="IGS31" i="14"/>
  <c r="IGT31" i="14"/>
  <c r="IGU31" i="14"/>
  <c r="IGV31" i="14"/>
  <c r="IGW31" i="14"/>
  <c r="IGX31" i="14"/>
  <c r="IGY31" i="14"/>
  <c r="IGZ31" i="14"/>
  <c r="IHA31" i="14"/>
  <c r="IHB31" i="14"/>
  <c r="IHC31" i="14"/>
  <c r="IHD31" i="14"/>
  <c r="IHE31" i="14"/>
  <c r="IHF31" i="14"/>
  <c r="IHG31" i="14"/>
  <c r="IHH31" i="14"/>
  <c r="IHI31" i="14"/>
  <c r="IHJ31" i="14"/>
  <c r="IHK31" i="14"/>
  <c r="IHL31" i="14"/>
  <c r="IHM31" i="14"/>
  <c r="IHN31" i="14"/>
  <c r="IHO31" i="14"/>
  <c r="IHP31" i="14"/>
  <c r="IHQ31" i="14"/>
  <c r="IHR31" i="14"/>
  <c r="IHS31" i="14"/>
  <c r="IHT31" i="14"/>
  <c r="IHU31" i="14"/>
  <c r="IHV31" i="14"/>
  <c r="IHW31" i="14"/>
  <c r="IHX31" i="14"/>
  <c r="IHY31" i="14"/>
  <c r="IHZ31" i="14"/>
  <c r="IIA31" i="14"/>
  <c r="IIB31" i="14"/>
  <c r="IIC31" i="14"/>
  <c r="IID31" i="14"/>
  <c r="IIE31" i="14"/>
  <c r="IIF31" i="14"/>
  <c r="IIG31" i="14"/>
  <c r="IIH31" i="14"/>
  <c r="III31" i="14"/>
  <c r="IIJ31" i="14"/>
  <c r="IIK31" i="14"/>
  <c r="IIL31" i="14"/>
  <c r="IIM31" i="14"/>
  <c r="IIN31" i="14"/>
  <c r="IIO31" i="14"/>
  <c r="IIP31" i="14"/>
  <c r="IIQ31" i="14"/>
  <c r="IIR31" i="14"/>
  <c r="IIS31" i="14"/>
  <c r="IIT31" i="14"/>
  <c r="IIU31" i="14"/>
  <c r="IIV31" i="14"/>
  <c r="IIW31" i="14"/>
  <c r="IIX31" i="14"/>
  <c r="IIY31" i="14"/>
  <c r="IIZ31" i="14"/>
  <c r="IJA31" i="14"/>
  <c r="IJB31" i="14"/>
  <c r="IJC31" i="14"/>
  <c r="IJD31" i="14"/>
  <c r="IJE31" i="14"/>
  <c r="IJF31" i="14"/>
  <c r="IJG31" i="14"/>
  <c r="IJH31" i="14"/>
  <c r="IJI31" i="14"/>
  <c r="IJJ31" i="14"/>
  <c r="IJK31" i="14"/>
  <c r="IJL31" i="14"/>
  <c r="IJM31" i="14"/>
  <c r="IJN31" i="14"/>
  <c r="IJO31" i="14"/>
  <c r="IJP31" i="14"/>
  <c r="IJQ31" i="14"/>
  <c r="IJR31" i="14"/>
  <c r="IJS31" i="14"/>
  <c r="IJT31" i="14"/>
  <c r="IJU31" i="14"/>
  <c r="IJV31" i="14"/>
  <c r="IJW31" i="14"/>
  <c r="IJX31" i="14"/>
  <c r="IJY31" i="14"/>
  <c r="IJZ31" i="14"/>
  <c r="IKA31" i="14"/>
  <c r="IKB31" i="14"/>
  <c r="IKC31" i="14"/>
  <c r="IKD31" i="14"/>
  <c r="IKE31" i="14"/>
  <c r="IKF31" i="14"/>
  <c r="IKG31" i="14"/>
  <c r="IKH31" i="14"/>
  <c r="IKI31" i="14"/>
  <c r="IKJ31" i="14"/>
  <c r="IKK31" i="14"/>
  <c r="IKL31" i="14"/>
  <c r="IKM31" i="14"/>
  <c r="IKN31" i="14"/>
  <c r="IKO31" i="14"/>
  <c r="IKP31" i="14"/>
  <c r="IKQ31" i="14"/>
  <c r="IKR31" i="14"/>
  <c r="IKS31" i="14"/>
  <c r="IKT31" i="14"/>
  <c r="IKU31" i="14"/>
  <c r="IKV31" i="14"/>
  <c r="IKW31" i="14"/>
  <c r="IKX31" i="14"/>
  <c r="IKY31" i="14"/>
  <c r="IKZ31" i="14"/>
  <c r="ILA31" i="14"/>
  <c r="ILB31" i="14"/>
  <c r="ILC31" i="14"/>
  <c r="ILD31" i="14"/>
  <c r="ILE31" i="14"/>
  <c r="ILF31" i="14"/>
  <c r="ILG31" i="14"/>
  <c r="ILH31" i="14"/>
  <c r="ILI31" i="14"/>
  <c r="ILJ31" i="14"/>
  <c r="ILK31" i="14"/>
  <c r="ILL31" i="14"/>
  <c r="ILM31" i="14"/>
  <c r="ILN31" i="14"/>
  <c r="ILO31" i="14"/>
  <c r="ILP31" i="14"/>
  <c r="ILQ31" i="14"/>
  <c r="ILR31" i="14"/>
  <c r="ILS31" i="14"/>
  <c r="ILT31" i="14"/>
  <c r="ILU31" i="14"/>
  <c r="ILV31" i="14"/>
  <c r="ILW31" i="14"/>
  <c r="ILX31" i="14"/>
  <c r="ILY31" i="14"/>
  <c r="ILZ31" i="14"/>
  <c r="IMA31" i="14"/>
  <c r="IMB31" i="14"/>
  <c r="IMC31" i="14"/>
  <c r="IMD31" i="14"/>
  <c r="IME31" i="14"/>
  <c r="IMF31" i="14"/>
  <c r="IMG31" i="14"/>
  <c r="IMH31" i="14"/>
  <c r="IMI31" i="14"/>
  <c r="IMJ31" i="14"/>
  <c r="IMK31" i="14"/>
  <c r="IML31" i="14"/>
  <c r="IMM31" i="14"/>
  <c r="IMN31" i="14"/>
  <c r="IMO31" i="14"/>
  <c r="IMP31" i="14"/>
  <c r="IMQ31" i="14"/>
  <c r="IMR31" i="14"/>
  <c r="IMS31" i="14"/>
  <c r="IMT31" i="14"/>
  <c r="IMU31" i="14"/>
  <c r="IMV31" i="14"/>
  <c r="IMW31" i="14"/>
  <c r="IMX31" i="14"/>
  <c r="IMY31" i="14"/>
  <c r="IMZ31" i="14"/>
  <c r="INA31" i="14"/>
  <c r="INB31" i="14"/>
  <c r="INC31" i="14"/>
  <c r="IND31" i="14"/>
  <c r="INE31" i="14"/>
  <c r="INF31" i="14"/>
  <c r="ING31" i="14"/>
  <c r="INH31" i="14"/>
  <c r="INI31" i="14"/>
  <c r="INJ31" i="14"/>
  <c r="INK31" i="14"/>
  <c r="INL31" i="14"/>
  <c r="INM31" i="14"/>
  <c r="INN31" i="14"/>
  <c r="INO31" i="14"/>
  <c r="INP31" i="14"/>
  <c r="INQ31" i="14"/>
  <c r="INR31" i="14"/>
  <c r="INS31" i="14"/>
  <c r="INT31" i="14"/>
  <c r="INU31" i="14"/>
  <c r="INV31" i="14"/>
  <c r="INW31" i="14"/>
  <c r="INX31" i="14"/>
  <c r="INY31" i="14"/>
  <c r="INZ31" i="14"/>
  <c r="IOA31" i="14"/>
  <c r="IOB31" i="14"/>
  <c r="IOC31" i="14"/>
  <c r="IOD31" i="14"/>
  <c r="IOE31" i="14"/>
  <c r="IOF31" i="14"/>
  <c r="IOG31" i="14"/>
  <c r="IOH31" i="14"/>
  <c r="IOI31" i="14"/>
  <c r="IOJ31" i="14"/>
  <c r="IOK31" i="14"/>
  <c r="IOL31" i="14"/>
  <c r="IOM31" i="14"/>
  <c r="ION31" i="14"/>
  <c r="IOO31" i="14"/>
  <c r="IOP31" i="14"/>
  <c r="IOQ31" i="14"/>
  <c r="IOR31" i="14"/>
  <c r="IOS31" i="14"/>
  <c r="IOT31" i="14"/>
  <c r="IOU31" i="14"/>
  <c r="IOV31" i="14"/>
  <c r="IOW31" i="14"/>
  <c r="IOX31" i="14"/>
  <c r="IOY31" i="14"/>
  <c r="IOZ31" i="14"/>
  <c r="IPA31" i="14"/>
  <c r="IPB31" i="14"/>
  <c r="IPC31" i="14"/>
  <c r="IPD31" i="14"/>
  <c r="IPE31" i="14"/>
  <c r="IPF31" i="14"/>
  <c r="IPG31" i="14"/>
  <c r="IPH31" i="14"/>
  <c r="IPI31" i="14"/>
  <c r="IPJ31" i="14"/>
  <c r="IPK31" i="14"/>
  <c r="IPL31" i="14"/>
  <c r="IPM31" i="14"/>
  <c r="IPN31" i="14"/>
  <c r="IPO31" i="14"/>
  <c r="IPP31" i="14"/>
  <c r="IPQ31" i="14"/>
  <c r="IPR31" i="14"/>
  <c r="IPS31" i="14"/>
  <c r="IPT31" i="14"/>
  <c r="IPU31" i="14"/>
  <c r="IPV31" i="14"/>
  <c r="IPW31" i="14"/>
  <c r="IPX31" i="14"/>
  <c r="IPY31" i="14"/>
  <c r="IPZ31" i="14"/>
  <c r="IQA31" i="14"/>
  <c r="IQB31" i="14"/>
  <c r="IQC31" i="14"/>
  <c r="IQD31" i="14"/>
  <c r="IQE31" i="14"/>
  <c r="IQF31" i="14"/>
  <c r="IQG31" i="14"/>
  <c r="IQH31" i="14"/>
  <c r="IQI31" i="14"/>
  <c r="IQJ31" i="14"/>
  <c r="IQK31" i="14"/>
  <c r="IQL31" i="14"/>
  <c r="IQM31" i="14"/>
  <c r="IQN31" i="14"/>
  <c r="IQO31" i="14"/>
  <c r="IQP31" i="14"/>
  <c r="IQQ31" i="14"/>
  <c r="IQR31" i="14"/>
  <c r="IQS31" i="14"/>
  <c r="IQT31" i="14"/>
  <c r="IQU31" i="14"/>
  <c r="IQV31" i="14"/>
  <c r="IQW31" i="14"/>
  <c r="IQX31" i="14"/>
  <c r="IQY31" i="14"/>
  <c r="IQZ31" i="14"/>
  <c r="IRA31" i="14"/>
  <c r="IRB31" i="14"/>
  <c r="IRC31" i="14"/>
  <c r="IRD31" i="14"/>
  <c r="IRE31" i="14"/>
  <c r="IRF31" i="14"/>
  <c r="IRG31" i="14"/>
  <c r="IRH31" i="14"/>
  <c r="IRI31" i="14"/>
  <c r="IRJ31" i="14"/>
  <c r="IRK31" i="14"/>
  <c r="IRL31" i="14"/>
  <c r="IRM31" i="14"/>
  <c r="IRN31" i="14"/>
  <c r="IRO31" i="14"/>
  <c r="IRP31" i="14"/>
  <c r="IRQ31" i="14"/>
  <c r="IRR31" i="14"/>
  <c r="IRS31" i="14"/>
  <c r="IRT31" i="14"/>
  <c r="IRU31" i="14"/>
  <c r="IRV31" i="14"/>
  <c r="IRW31" i="14"/>
  <c r="IRX31" i="14"/>
  <c r="IRY31" i="14"/>
  <c r="IRZ31" i="14"/>
  <c r="ISA31" i="14"/>
  <c r="ISB31" i="14"/>
  <c r="ISC31" i="14"/>
  <c r="ISD31" i="14"/>
  <c r="ISE31" i="14"/>
  <c r="ISF31" i="14"/>
  <c r="ISG31" i="14"/>
  <c r="ISH31" i="14"/>
  <c r="ISI31" i="14"/>
  <c r="ISJ31" i="14"/>
  <c r="ISK31" i="14"/>
  <c r="ISL31" i="14"/>
  <c r="ISM31" i="14"/>
  <c r="ISN31" i="14"/>
  <c r="ISO31" i="14"/>
  <c r="ISP31" i="14"/>
  <c r="ISQ31" i="14"/>
  <c r="ISR31" i="14"/>
  <c r="ISS31" i="14"/>
  <c r="IST31" i="14"/>
  <c r="ISU31" i="14"/>
  <c r="ISV31" i="14"/>
  <c r="ISW31" i="14"/>
  <c r="ISX31" i="14"/>
  <c r="ISY31" i="14"/>
  <c r="ISZ31" i="14"/>
  <c r="ITA31" i="14"/>
  <c r="ITB31" i="14"/>
  <c r="ITC31" i="14"/>
  <c r="ITD31" i="14"/>
  <c r="ITE31" i="14"/>
  <c r="ITF31" i="14"/>
  <c r="ITG31" i="14"/>
  <c r="ITH31" i="14"/>
  <c r="ITI31" i="14"/>
  <c r="ITJ31" i="14"/>
  <c r="ITK31" i="14"/>
  <c r="ITL31" i="14"/>
  <c r="ITM31" i="14"/>
  <c r="ITN31" i="14"/>
  <c r="ITO31" i="14"/>
  <c r="ITP31" i="14"/>
  <c r="ITQ31" i="14"/>
  <c r="ITR31" i="14"/>
  <c r="ITS31" i="14"/>
  <c r="ITT31" i="14"/>
  <c r="ITU31" i="14"/>
  <c r="ITV31" i="14"/>
  <c r="ITW31" i="14"/>
  <c r="ITX31" i="14"/>
  <c r="ITY31" i="14"/>
  <c r="ITZ31" i="14"/>
  <c r="IUA31" i="14"/>
  <c r="IUB31" i="14"/>
  <c r="IUC31" i="14"/>
  <c r="IUD31" i="14"/>
  <c r="IUE31" i="14"/>
  <c r="IUF31" i="14"/>
  <c r="IUG31" i="14"/>
  <c r="IUH31" i="14"/>
  <c r="IUI31" i="14"/>
  <c r="IUJ31" i="14"/>
  <c r="IUK31" i="14"/>
  <c r="IUL31" i="14"/>
  <c r="IUM31" i="14"/>
  <c r="IUN31" i="14"/>
  <c r="IUO31" i="14"/>
  <c r="IUP31" i="14"/>
  <c r="IUQ31" i="14"/>
  <c r="IUR31" i="14"/>
  <c r="IUS31" i="14"/>
  <c r="IUT31" i="14"/>
  <c r="IUU31" i="14"/>
  <c r="IUV31" i="14"/>
  <c r="IUW31" i="14"/>
  <c r="IUX31" i="14"/>
  <c r="IUY31" i="14"/>
  <c r="IUZ31" i="14"/>
  <c r="IVA31" i="14"/>
  <c r="IVB31" i="14"/>
  <c r="IVC31" i="14"/>
  <c r="IVD31" i="14"/>
  <c r="IVE31" i="14"/>
  <c r="IVF31" i="14"/>
  <c r="IVG31" i="14"/>
  <c r="IVH31" i="14"/>
  <c r="IVI31" i="14"/>
  <c r="IVJ31" i="14"/>
  <c r="IVK31" i="14"/>
  <c r="IVL31" i="14"/>
  <c r="IVM31" i="14"/>
  <c r="IVN31" i="14"/>
  <c r="IVO31" i="14"/>
  <c r="IVP31" i="14"/>
  <c r="IVQ31" i="14"/>
  <c r="IVR31" i="14"/>
  <c r="IVS31" i="14"/>
  <c r="IVT31" i="14"/>
  <c r="IVU31" i="14"/>
  <c r="IVV31" i="14"/>
  <c r="IVW31" i="14"/>
  <c r="IVX31" i="14"/>
  <c r="IVY31" i="14"/>
  <c r="IVZ31" i="14"/>
  <c r="IWA31" i="14"/>
  <c r="IWB31" i="14"/>
  <c r="IWC31" i="14"/>
  <c r="IWD31" i="14"/>
  <c r="IWE31" i="14"/>
  <c r="IWF31" i="14"/>
  <c r="IWG31" i="14"/>
  <c r="IWH31" i="14"/>
  <c r="IWI31" i="14"/>
  <c r="IWJ31" i="14"/>
  <c r="IWK31" i="14"/>
  <c r="IWL31" i="14"/>
  <c r="IWM31" i="14"/>
  <c r="IWN31" i="14"/>
  <c r="IWO31" i="14"/>
  <c r="IWP31" i="14"/>
  <c r="IWQ31" i="14"/>
  <c r="IWR31" i="14"/>
  <c r="IWS31" i="14"/>
  <c r="IWT31" i="14"/>
  <c r="IWU31" i="14"/>
  <c r="IWV31" i="14"/>
  <c r="IWW31" i="14"/>
  <c r="IWX31" i="14"/>
  <c r="IWY31" i="14"/>
  <c r="IWZ31" i="14"/>
  <c r="IXA31" i="14"/>
  <c r="IXB31" i="14"/>
  <c r="IXC31" i="14"/>
  <c r="IXD31" i="14"/>
  <c r="IXE31" i="14"/>
  <c r="IXF31" i="14"/>
  <c r="IXG31" i="14"/>
  <c r="IXH31" i="14"/>
  <c r="IXI31" i="14"/>
  <c r="IXJ31" i="14"/>
  <c r="IXK31" i="14"/>
  <c r="IXL31" i="14"/>
  <c r="IXM31" i="14"/>
  <c r="IXN31" i="14"/>
  <c r="IXO31" i="14"/>
  <c r="IXP31" i="14"/>
  <c r="IXQ31" i="14"/>
  <c r="IXR31" i="14"/>
  <c r="IXS31" i="14"/>
  <c r="IXT31" i="14"/>
  <c r="IXU31" i="14"/>
  <c r="IXV31" i="14"/>
  <c r="IXW31" i="14"/>
  <c r="IXX31" i="14"/>
  <c r="IXY31" i="14"/>
  <c r="IXZ31" i="14"/>
  <c r="IYA31" i="14"/>
  <c r="IYB31" i="14"/>
  <c r="IYC31" i="14"/>
  <c r="IYD31" i="14"/>
  <c r="IYE31" i="14"/>
  <c r="IYF31" i="14"/>
  <c r="IYG31" i="14"/>
  <c r="IYH31" i="14"/>
  <c r="IYI31" i="14"/>
  <c r="IYJ31" i="14"/>
  <c r="IYK31" i="14"/>
  <c r="IYL31" i="14"/>
  <c r="IYM31" i="14"/>
  <c r="IYN31" i="14"/>
  <c r="IYO31" i="14"/>
  <c r="IYP31" i="14"/>
  <c r="IYQ31" i="14"/>
  <c r="IYR31" i="14"/>
  <c r="IYS31" i="14"/>
  <c r="IYT31" i="14"/>
  <c r="IYU31" i="14"/>
  <c r="IYV31" i="14"/>
  <c r="IYW31" i="14"/>
  <c r="IYX31" i="14"/>
  <c r="IYY31" i="14"/>
  <c r="IYZ31" i="14"/>
  <c r="IZA31" i="14"/>
  <c r="IZB31" i="14"/>
  <c r="IZC31" i="14"/>
  <c r="IZD31" i="14"/>
  <c r="IZE31" i="14"/>
  <c r="IZF31" i="14"/>
  <c r="IZG31" i="14"/>
  <c r="IZH31" i="14"/>
  <c r="IZI31" i="14"/>
  <c r="IZJ31" i="14"/>
  <c r="IZK31" i="14"/>
  <c r="IZL31" i="14"/>
  <c r="IZM31" i="14"/>
  <c r="IZN31" i="14"/>
  <c r="IZO31" i="14"/>
  <c r="IZP31" i="14"/>
  <c r="IZQ31" i="14"/>
  <c r="IZR31" i="14"/>
  <c r="IZS31" i="14"/>
  <c r="IZT31" i="14"/>
  <c r="IZU31" i="14"/>
  <c r="IZV31" i="14"/>
  <c r="IZW31" i="14"/>
  <c r="IZX31" i="14"/>
  <c r="IZY31" i="14"/>
  <c r="IZZ31" i="14"/>
  <c r="JAA31" i="14"/>
  <c r="JAB31" i="14"/>
  <c r="JAC31" i="14"/>
  <c r="JAD31" i="14"/>
  <c r="JAE31" i="14"/>
  <c r="JAF31" i="14"/>
  <c r="JAG31" i="14"/>
  <c r="JAH31" i="14"/>
  <c r="JAI31" i="14"/>
  <c r="JAJ31" i="14"/>
  <c r="JAK31" i="14"/>
  <c r="JAL31" i="14"/>
  <c r="JAM31" i="14"/>
  <c r="JAN31" i="14"/>
  <c r="JAO31" i="14"/>
  <c r="JAP31" i="14"/>
  <c r="JAQ31" i="14"/>
  <c r="JAR31" i="14"/>
  <c r="JAS31" i="14"/>
  <c r="JAT31" i="14"/>
  <c r="JAU31" i="14"/>
  <c r="JAV31" i="14"/>
  <c r="JAW31" i="14"/>
  <c r="JAX31" i="14"/>
  <c r="JAY31" i="14"/>
  <c r="JAZ31" i="14"/>
  <c r="JBA31" i="14"/>
  <c r="JBB31" i="14"/>
  <c r="JBC31" i="14"/>
  <c r="JBD31" i="14"/>
  <c r="JBE31" i="14"/>
  <c r="JBF31" i="14"/>
  <c r="JBG31" i="14"/>
  <c r="JBH31" i="14"/>
  <c r="JBI31" i="14"/>
  <c r="JBJ31" i="14"/>
  <c r="JBK31" i="14"/>
  <c r="JBL31" i="14"/>
  <c r="JBM31" i="14"/>
  <c r="JBN31" i="14"/>
  <c r="JBO31" i="14"/>
  <c r="JBP31" i="14"/>
  <c r="JBQ31" i="14"/>
  <c r="JBR31" i="14"/>
  <c r="JBS31" i="14"/>
  <c r="JBT31" i="14"/>
  <c r="JBU31" i="14"/>
  <c r="JBV31" i="14"/>
  <c r="JBW31" i="14"/>
  <c r="JBX31" i="14"/>
  <c r="JBY31" i="14"/>
  <c r="JBZ31" i="14"/>
  <c r="JCA31" i="14"/>
  <c r="JCB31" i="14"/>
  <c r="JCC31" i="14"/>
  <c r="JCD31" i="14"/>
  <c r="JCE31" i="14"/>
  <c r="JCF31" i="14"/>
  <c r="JCG31" i="14"/>
  <c r="JCH31" i="14"/>
  <c r="JCI31" i="14"/>
  <c r="JCJ31" i="14"/>
  <c r="JCK31" i="14"/>
  <c r="JCL31" i="14"/>
  <c r="JCM31" i="14"/>
  <c r="JCN31" i="14"/>
  <c r="JCO31" i="14"/>
  <c r="JCP31" i="14"/>
  <c r="JCQ31" i="14"/>
  <c r="JCR31" i="14"/>
  <c r="JCS31" i="14"/>
  <c r="JCT31" i="14"/>
  <c r="JCU31" i="14"/>
  <c r="JCV31" i="14"/>
  <c r="JCW31" i="14"/>
  <c r="JCX31" i="14"/>
  <c r="JCY31" i="14"/>
  <c r="JCZ31" i="14"/>
  <c r="JDA31" i="14"/>
  <c r="JDB31" i="14"/>
  <c r="JDC31" i="14"/>
  <c r="JDD31" i="14"/>
  <c r="JDE31" i="14"/>
  <c r="JDF31" i="14"/>
  <c r="JDG31" i="14"/>
  <c r="JDH31" i="14"/>
  <c r="JDI31" i="14"/>
  <c r="JDJ31" i="14"/>
  <c r="JDK31" i="14"/>
  <c r="JDL31" i="14"/>
  <c r="JDM31" i="14"/>
  <c r="JDN31" i="14"/>
  <c r="JDO31" i="14"/>
  <c r="JDP31" i="14"/>
  <c r="JDQ31" i="14"/>
  <c r="JDR31" i="14"/>
  <c r="JDS31" i="14"/>
  <c r="JDT31" i="14"/>
  <c r="JDU31" i="14"/>
  <c r="JDV31" i="14"/>
  <c r="JDW31" i="14"/>
  <c r="JDX31" i="14"/>
  <c r="JDY31" i="14"/>
  <c r="JDZ31" i="14"/>
  <c r="JEA31" i="14"/>
  <c r="JEB31" i="14"/>
  <c r="JEC31" i="14"/>
  <c r="JED31" i="14"/>
  <c r="JEE31" i="14"/>
  <c r="JEF31" i="14"/>
  <c r="JEG31" i="14"/>
  <c r="JEH31" i="14"/>
  <c r="JEI31" i="14"/>
  <c r="JEJ31" i="14"/>
  <c r="JEK31" i="14"/>
  <c r="JEL31" i="14"/>
  <c r="JEM31" i="14"/>
  <c r="JEN31" i="14"/>
  <c r="JEO31" i="14"/>
  <c r="JEP31" i="14"/>
  <c r="JEQ31" i="14"/>
  <c r="JER31" i="14"/>
  <c r="JES31" i="14"/>
  <c r="JET31" i="14"/>
  <c r="JEU31" i="14"/>
  <c r="JEV31" i="14"/>
  <c r="JEW31" i="14"/>
  <c r="JEX31" i="14"/>
  <c r="JEY31" i="14"/>
  <c r="JEZ31" i="14"/>
  <c r="JFA31" i="14"/>
  <c r="JFB31" i="14"/>
  <c r="JFC31" i="14"/>
  <c r="JFD31" i="14"/>
  <c r="JFE31" i="14"/>
  <c r="JFF31" i="14"/>
  <c r="JFG31" i="14"/>
  <c r="JFH31" i="14"/>
  <c r="JFI31" i="14"/>
  <c r="JFJ31" i="14"/>
  <c r="JFK31" i="14"/>
  <c r="JFL31" i="14"/>
  <c r="JFM31" i="14"/>
  <c r="JFN31" i="14"/>
  <c r="JFO31" i="14"/>
  <c r="JFP31" i="14"/>
  <c r="JFQ31" i="14"/>
  <c r="JFR31" i="14"/>
  <c r="JFS31" i="14"/>
  <c r="JFT31" i="14"/>
  <c r="JFU31" i="14"/>
  <c r="JFV31" i="14"/>
  <c r="JFW31" i="14"/>
  <c r="JFX31" i="14"/>
  <c r="JFY31" i="14"/>
  <c r="JFZ31" i="14"/>
  <c r="JGA31" i="14"/>
  <c r="JGB31" i="14"/>
  <c r="JGC31" i="14"/>
  <c r="JGD31" i="14"/>
  <c r="JGE31" i="14"/>
  <c r="JGF31" i="14"/>
  <c r="JGG31" i="14"/>
  <c r="JGH31" i="14"/>
  <c r="JGI31" i="14"/>
  <c r="JGJ31" i="14"/>
  <c r="JGK31" i="14"/>
  <c r="JGL31" i="14"/>
  <c r="JGM31" i="14"/>
  <c r="JGN31" i="14"/>
  <c r="JGO31" i="14"/>
  <c r="JGP31" i="14"/>
  <c r="JGQ31" i="14"/>
  <c r="JGR31" i="14"/>
  <c r="JGS31" i="14"/>
  <c r="JGT31" i="14"/>
  <c r="JGU31" i="14"/>
  <c r="JGV31" i="14"/>
  <c r="JGW31" i="14"/>
  <c r="JGX31" i="14"/>
  <c r="JGY31" i="14"/>
  <c r="JGZ31" i="14"/>
  <c r="JHA31" i="14"/>
  <c r="JHB31" i="14"/>
  <c r="JHC31" i="14"/>
  <c r="JHD31" i="14"/>
  <c r="JHE31" i="14"/>
  <c r="JHF31" i="14"/>
  <c r="JHG31" i="14"/>
  <c r="JHH31" i="14"/>
  <c r="JHI31" i="14"/>
  <c r="JHJ31" i="14"/>
  <c r="JHK31" i="14"/>
  <c r="JHL31" i="14"/>
  <c r="JHM31" i="14"/>
  <c r="JHN31" i="14"/>
  <c r="JHO31" i="14"/>
  <c r="JHP31" i="14"/>
  <c r="JHQ31" i="14"/>
  <c r="JHR31" i="14"/>
  <c r="JHS31" i="14"/>
  <c r="JHT31" i="14"/>
  <c r="JHU31" i="14"/>
  <c r="JHV31" i="14"/>
  <c r="JHW31" i="14"/>
  <c r="JHX31" i="14"/>
  <c r="JHY31" i="14"/>
  <c r="JHZ31" i="14"/>
  <c r="JIA31" i="14"/>
  <c r="JIB31" i="14"/>
  <c r="JIC31" i="14"/>
  <c r="JID31" i="14"/>
  <c r="JIE31" i="14"/>
  <c r="JIF31" i="14"/>
  <c r="JIG31" i="14"/>
  <c r="JIH31" i="14"/>
  <c r="JII31" i="14"/>
  <c r="JIJ31" i="14"/>
  <c r="JIK31" i="14"/>
  <c r="JIL31" i="14"/>
  <c r="JIM31" i="14"/>
  <c r="JIN31" i="14"/>
  <c r="JIO31" i="14"/>
  <c r="JIP31" i="14"/>
  <c r="JIQ31" i="14"/>
  <c r="JIR31" i="14"/>
  <c r="JIS31" i="14"/>
  <c r="JIT31" i="14"/>
  <c r="JIU31" i="14"/>
  <c r="JIV31" i="14"/>
  <c r="JIW31" i="14"/>
  <c r="JIX31" i="14"/>
  <c r="JIY31" i="14"/>
  <c r="JIZ31" i="14"/>
  <c r="JJA31" i="14"/>
  <c r="JJB31" i="14"/>
  <c r="JJC31" i="14"/>
  <c r="JJD31" i="14"/>
  <c r="JJE31" i="14"/>
  <c r="JJF31" i="14"/>
  <c r="JJG31" i="14"/>
  <c r="JJH31" i="14"/>
  <c r="JJI31" i="14"/>
  <c r="JJJ31" i="14"/>
  <c r="JJK31" i="14"/>
  <c r="JJL31" i="14"/>
  <c r="JJM31" i="14"/>
  <c r="JJN31" i="14"/>
  <c r="JJO31" i="14"/>
  <c r="JJP31" i="14"/>
  <c r="JJQ31" i="14"/>
  <c r="JJR31" i="14"/>
  <c r="JJS31" i="14"/>
  <c r="JJT31" i="14"/>
  <c r="JJU31" i="14"/>
  <c r="JJV31" i="14"/>
  <c r="JJW31" i="14"/>
  <c r="JJX31" i="14"/>
  <c r="JJY31" i="14"/>
  <c r="JJZ31" i="14"/>
  <c r="JKA31" i="14"/>
  <c r="JKB31" i="14"/>
  <c r="JKC31" i="14"/>
  <c r="JKD31" i="14"/>
  <c r="JKE31" i="14"/>
  <c r="JKF31" i="14"/>
  <c r="JKG31" i="14"/>
  <c r="JKH31" i="14"/>
  <c r="JKI31" i="14"/>
  <c r="JKJ31" i="14"/>
  <c r="JKK31" i="14"/>
  <c r="JKL31" i="14"/>
  <c r="JKM31" i="14"/>
  <c r="JKN31" i="14"/>
  <c r="JKO31" i="14"/>
  <c r="JKP31" i="14"/>
  <c r="JKQ31" i="14"/>
  <c r="JKR31" i="14"/>
  <c r="JKS31" i="14"/>
  <c r="JKT31" i="14"/>
  <c r="JKU31" i="14"/>
  <c r="JKV31" i="14"/>
  <c r="JKW31" i="14"/>
  <c r="JKX31" i="14"/>
  <c r="JKY31" i="14"/>
  <c r="JKZ31" i="14"/>
  <c r="JLA31" i="14"/>
  <c r="JLB31" i="14"/>
  <c r="JLC31" i="14"/>
  <c r="JLD31" i="14"/>
  <c r="JLE31" i="14"/>
  <c r="JLF31" i="14"/>
  <c r="JLG31" i="14"/>
  <c r="JLH31" i="14"/>
  <c r="JLI31" i="14"/>
  <c r="JLJ31" i="14"/>
  <c r="JLK31" i="14"/>
  <c r="JLL31" i="14"/>
  <c r="JLM31" i="14"/>
  <c r="JLN31" i="14"/>
  <c r="JLO31" i="14"/>
  <c r="JLP31" i="14"/>
  <c r="JLQ31" i="14"/>
  <c r="JLR31" i="14"/>
  <c r="JLS31" i="14"/>
  <c r="JLT31" i="14"/>
  <c r="JLU31" i="14"/>
  <c r="JLV31" i="14"/>
  <c r="JLW31" i="14"/>
  <c r="JLX31" i="14"/>
  <c r="JLY31" i="14"/>
  <c r="JLZ31" i="14"/>
  <c r="JMA31" i="14"/>
  <c r="JMB31" i="14"/>
  <c r="JMC31" i="14"/>
  <c r="JMD31" i="14"/>
  <c r="JME31" i="14"/>
  <c r="JMF31" i="14"/>
  <c r="JMG31" i="14"/>
  <c r="JMH31" i="14"/>
  <c r="JMI31" i="14"/>
  <c r="JMJ31" i="14"/>
  <c r="JMK31" i="14"/>
  <c r="JML31" i="14"/>
  <c r="JMM31" i="14"/>
  <c r="JMN31" i="14"/>
  <c r="JMO31" i="14"/>
  <c r="JMP31" i="14"/>
  <c r="JMQ31" i="14"/>
  <c r="JMR31" i="14"/>
  <c r="JMS31" i="14"/>
  <c r="JMT31" i="14"/>
  <c r="JMU31" i="14"/>
  <c r="JMV31" i="14"/>
  <c r="JMW31" i="14"/>
  <c r="JMX31" i="14"/>
  <c r="JMY31" i="14"/>
  <c r="JMZ31" i="14"/>
  <c r="JNA31" i="14"/>
  <c r="JNB31" i="14"/>
  <c r="JNC31" i="14"/>
  <c r="JND31" i="14"/>
  <c r="JNE31" i="14"/>
  <c r="JNF31" i="14"/>
  <c r="JNG31" i="14"/>
  <c r="JNH31" i="14"/>
  <c r="JNI31" i="14"/>
  <c r="JNJ31" i="14"/>
  <c r="JNK31" i="14"/>
  <c r="JNL31" i="14"/>
  <c r="JNM31" i="14"/>
  <c r="JNN31" i="14"/>
  <c r="JNO31" i="14"/>
  <c r="JNP31" i="14"/>
  <c r="JNQ31" i="14"/>
  <c r="JNR31" i="14"/>
  <c r="JNS31" i="14"/>
  <c r="JNT31" i="14"/>
  <c r="JNU31" i="14"/>
  <c r="JNV31" i="14"/>
  <c r="JNW31" i="14"/>
  <c r="JNX31" i="14"/>
  <c r="JNY31" i="14"/>
  <c r="JNZ31" i="14"/>
  <c r="JOA31" i="14"/>
  <c r="JOB31" i="14"/>
  <c r="JOC31" i="14"/>
  <c r="JOD31" i="14"/>
  <c r="JOE31" i="14"/>
  <c r="JOF31" i="14"/>
  <c r="JOG31" i="14"/>
  <c r="JOH31" i="14"/>
  <c r="JOI31" i="14"/>
  <c r="JOJ31" i="14"/>
  <c r="JOK31" i="14"/>
  <c r="JOL31" i="14"/>
  <c r="JOM31" i="14"/>
  <c r="JON31" i="14"/>
  <c r="JOO31" i="14"/>
  <c r="JOP31" i="14"/>
  <c r="JOQ31" i="14"/>
  <c r="JOR31" i="14"/>
  <c r="JOS31" i="14"/>
  <c r="JOT31" i="14"/>
  <c r="JOU31" i="14"/>
  <c r="JOV31" i="14"/>
  <c r="JOW31" i="14"/>
  <c r="JOX31" i="14"/>
  <c r="JOY31" i="14"/>
  <c r="JOZ31" i="14"/>
  <c r="JPA31" i="14"/>
  <c r="JPB31" i="14"/>
  <c r="JPC31" i="14"/>
  <c r="JPD31" i="14"/>
  <c r="JPE31" i="14"/>
  <c r="JPF31" i="14"/>
  <c r="JPG31" i="14"/>
  <c r="JPH31" i="14"/>
  <c r="JPI31" i="14"/>
  <c r="JPJ31" i="14"/>
  <c r="JPK31" i="14"/>
  <c r="JPL31" i="14"/>
  <c r="JPM31" i="14"/>
  <c r="JPN31" i="14"/>
  <c r="JPO31" i="14"/>
  <c r="JPP31" i="14"/>
  <c r="JPQ31" i="14"/>
  <c r="JPR31" i="14"/>
  <c r="JPS31" i="14"/>
  <c r="JPT31" i="14"/>
  <c r="JPU31" i="14"/>
  <c r="JPV31" i="14"/>
  <c r="JPW31" i="14"/>
  <c r="JPX31" i="14"/>
  <c r="JPY31" i="14"/>
  <c r="JPZ31" i="14"/>
  <c r="JQA31" i="14"/>
  <c r="JQB31" i="14"/>
  <c r="JQC31" i="14"/>
  <c r="JQD31" i="14"/>
  <c r="JQE31" i="14"/>
  <c r="JQF31" i="14"/>
  <c r="JQG31" i="14"/>
  <c r="JQH31" i="14"/>
  <c r="JQI31" i="14"/>
  <c r="JQJ31" i="14"/>
  <c r="JQK31" i="14"/>
  <c r="JQL31" i="14"/>
  <c r="JQM31" i="14"/>
  <c r="JQN31" i="14"/>
  <c r="JQO31" i="14"/>
  <c r="JQP31" i="14"/>
  <c r="JQQ31" i="14"/>
  <c r="JQR31" i="14"/>
  <c r="JQS31" i="14"/>
  <c r="JQT31" i="14"/>
  <c r="JQU31" i="14"/>
  <c r="JQV31" i="14"/>
  <c r="JQW31" i="14"/>
  <c r="JQX31" i="14"/>
  <c r="JQY31" i="14"/>
  <c r="JQZ31" i="14"/>
  <c r="JRA31" i="14"/>
  <c r="JRB31" i="14"/>
  <c r="JRC31" i="14"/>
  <c r="JRD31" i="14"/>
  <c r="JRE31" i="14"/>
  <c r="JRF31" i="14"/>
  <c r="JRG31" i="14"/>
  <c r="JRH31" i="14"/>
  <c r="JRI31" i="14"/>
  <c r="JRJ31" i="14"/>
  <c r="JRK31" i="14"/>
  <c r="JRL31" i="14"/>
  <c r="JRM31" i="14"/>
  <c r="JRN31" i="14"/>
  <c r="JRO31" i="14"/>
  <c r="JRP31" i="14"/>
  <c r="JRQ31" i="14"/>
  <c r="JRR31" i="14"/>
  <c r="JRS31" i="14"/>
  <c r="JRT31" i="14"/>
  <c r="JRU31" i="14"/>
  <c r="JRV31" i="14"/>
  <c r="JRW31" i="14"/>
  <c r="JRX31" i="14"/>
  <c r="JRY31" i="14"/>
  <c r="JRZ31" i="14"/>
  <c r="JSA31" i="14"/>
  <c r="JSB31" i="14"/>
  <c r="JSC31" i="14"/>
  <c r="JSD31" i="14"/>
  <c r="JSE31" i="14"/>
  <c r="JSF31" i="14"/>
  <c r="JSG31" i="14"/>
  <c r="JSH31" i="14"/>
  <c r="JSI31" i="14"/>
  <c r="JSJ31" i="14"/>
  <c r="JSK31" i="14"/>
  <c r="JSL31" i="14"/>
  <c r="JSM31" i="14"/>
  <c r="JSN31" i="14"/>
  <c r="JSO31" i="14"/>
  <c r="JSP31" i="14"/>
  <c r="JSQ31" i="14"/>
  <c r="JSR31" i="14"/>
  <c r="JSS31" i="14"/>
  <c r="JST31" i="14"/>
  <c r="JSU31" i="14"/>
  <c r="JSV31" i="14"/>
  <c r="JSW31" i="14"/>
  <c r="JSX31" i="14"/>
  <c r="JSY31" i="14"/>
  <c r="JSZ31" i="14"/>
  <c r="JTA31" i="14"/>
  <c r="JTB31" i="14"/>
  <c r="JTC31" i="14"/>
  <c r="JTD31" i="14"/>
  <c r="JTE31" i="14"/>
  <c r="JTF31" i="14"/>
  <c r="JTG31" i="14"/>
  <c r="JTH31" i="14"/>
  <c r="JTI31" i="14"/>
  <c r="JTJ31" i="14"/>
  <c r="JTK31" i="14"/>
  <c r="JTL31" i="14"/>
  <c r="JTM31" i="14"/>
  <c r="JTN31" i="14"/>
  <c r="JTO31" i="14"/>
  <c r="JTP31" i="14"/>
  <c r="JTQ31" i="14"/>
  <c r="JTR31" i="14"/>
  <c r="JTS31" i="14"/>
  <c r="JTT31" i="14"/>
  <c r="JTU31" i="14"/>
  <c r="JTV31" i="14"/>
  <c r="JTW31" i="14"/>
  <c r="JTX31" i="14"/>
  <c r="JTY31" i="14"/>
  <c r="JTZ31" i="14"/>
  <c r="JUA31" i="14"/>
  <c r="JUB31" i="14"/>
  <c r="JUC31" i="14"/>
  <c r="JUD31" i="14"/>
  <c r="JUE31" i="14"/>
  <c r="JUF31" i="14"/>
  <c r="JUG31" i="14"/>
  <c r="JUH31" i="14"/>
  <c r="JUI31" i="14"/>
  <c r="JUJ31" i="14"/>
  <c r="JUK31" i="14"/>
  <c r="JUL31" i="14"/>
  <c r="JUM31" i="14"/>
  <c r="JUN31" i="14"/>
  <c r="JUO31" i="14"/>
  <c r="JUP31" i="14"/>
  <c r="JUQ31" i="14"/>
  <c r="JUR31" i="14"/>
  <c r="JUS31" i="14"/>
  <c r="JUT31" i="14"/>
  <c r="JUU31" i="14"/>
  <c r="JUV31" i="14"/>
  <c r="JUW31" i="14"/>
  <c r="JUX31" i="14"/>
  <c r="JUY31" i="14"/>
  <c r="JUZ31" i="14"/>
  <c r="JVA31" i="14"/>
  <c r="JVB31" i="14"/>
  <c r="JVC31" i="14"/>
  <c r="JVD31" i="14"/>
  <c r="JVE31" i="14"/>
  <c r="JVF31" i="14"/>
  <c r="JVG31" i="14"/>
  <c r="JVH31" i="14"/>
  <c r="JVI31" i="14"/>
  <c r="JVJ31" i="14"/>
  <c r="JVK31" i="14"/>
  <c r="JVL31" i="14"/>
  <c r="JVM31" i="14"/>
  <c r="JVN31" i="14"/>
  <c r="JVO31" i="14"/>
  <c r="JVP31" i="14"/>
  <c r="JVQ31" i="14"/>
  <c r="JVR31" i="14"/>
  <c r="JVS31" i="14"/>
  <c r="JVT31" i="14"/>
  <c r="JVU31" i="14"/>
  <c r="JVV31" i="14"/>
  <c r="JVW31" i="14"/>
  <c r="JVX31" i="14"/>
  <c r="JVY31" i="14"/>
  <c r="JVZ31" i="14"/>
  <c r="JWA31" i="14"/>
  <c r="JWB31" i="14"/>
  <c r="JWC31" i="14"/>
  <c r="JWD31" i="14"/>
  <c r="JWE31" i="14"/>
  <c r="JWF31" i="14"/>
  <c r="JWG31" i="14"/>
  <c r="JWH31" i="14"/>
  <c r="JWI31" i="14"/>
  <c r="JWJ31" i="14"/>
  <c r="JWK31" i="14"/>
  <c r="JWL31" i="14"/>
  <c r="JWM31" i="14"/>
  <c r="JWN31" i="14"/>
  <c r="JWO31" i="14"/>
  <c r="JWP31" i="14"/>
  <c r="JWQ31" i="14"/>
  <c r="JWR31" i="14"/>
  <c r="JWS31" i="14"/>
  <c r="JWT31" i="14"/>
  <c r="JWU31" i="14"/>
  <c r="JWV31" i="14"/>
  <c r="JWW31" i="14"/>
  <c r="JWX31" i="14"/>
  <c r="JWY31" i="14"/>
  <c r="JWZ31" i="14"/>
  <c r="JXA31" i="14"/>
  <c r="JXB31" i="14"/>
  <c r="JXC31" i="14"/>
  <c r="JXD31" i="14"/>
  <c r="JXE31" i="14"/>
  <c r="JXF31" i="14"/>
  <c r="JXG31" i="14"/>
  <c r="JXH31" i="14"/>
  <c r="JXI31" i="14"/>
  <c r="JXJ31" i="14"/>
  <c r="JXK31" i="14"/>
  <c r="JXL31" i="14"/>
  <c r="JXM31" i="14"/>
  <c r="JXN31" i="14"/>
  <c r="JXO31" i="14"/>
  <c r="JXP31" i="14"/>
  <c r="JXQ31" i="14"/>
  <c r="JXR31" i="14"/>
  <c r="JXS31" i="14"/>
  <c r="JXT31" i="14"/>
  <c r="JXU31" i="14"/>
  <c r="JXV31" i="14"/>
  <c r="JXW31" i="14"/>
  <c r="JXX31" i="14"/>
  <c r="JXY31" i="14"/>
  <c r="JXZ31" i="14"/>
  <c r="JYA31" i="14"/>
  <c r="JYB31" i="14"/>
  <c r="JYC31" i="14"/>
  <c r="JYD31" i="14"/>
  <c r="JYE31" i="14"/>
  <c r="JYF31" i="14"/>
  <c r="JYG31" i="14"/>
  <c r="JYH31" i="14"/>
  <c r="JYI31" i="14"/>
  <c r="JYJ31" i="14"/>
  <c r="JYK31" i="14"/>
  <c r="JYL31" i="14"/>
  <c r="JYM31" i="14"/>
  <c r="JYN31" i="14"/>
  <c r="JYO31" i="14"/>
  <c r="JYP31" i="14"/>
  <c r="JYQ31" i="14"/>
  <c r="JYR31" i="14"/>
  <c r="JYS31" i="14"/>
  <c r="JYT31" i="14"/>
  <c r="JYU31" i="14"/>
  <c r="JYV31" i="14"/>
  <c r="JYW31" i="14"/>
  <c r="JYX31" i="14"/>
  <c r="JYY31" i="14"/>
  <c r="JYZ31" i="14"/>
  <c r="JZA31" i="14"/>
  <c r="JZB31" i="14"/>
  <c r="JZC31" i="14"/>
  <c r="JZD31" i="14"/>
  <c r="JZE31" i="14"/>
  <c r="JZF31" i="14"/>
  <c r="JZG31" i="14"/>
  <c r="JZH31" i="14"/>
  <c r="JZI31" i="14"/>
  <c r="JZJ31" i="14"/>
  <c r="JZK31" i="14"/>
  <c r="JZL31" i="14"/>
  <c r="JZM31" i="14"/>
  <c r="JZN31" i="14"/>
  <c r="JZO31" i="14"/>
  <c r="JZP31" i="14"/>
  <c r="JZQ31" i="14"/>
  <c r="JZR31" i="14"/>
  <c r="JZS31" i="14"/>
  <c r="JZT31" i="14"/>
  <c r="JZU31" i="14"/>
  <c r="JZV31" i="14"/>
  <c r="JZW31" i="14"/>
  <c r="JZX31" i="14"/>
  <c r="JZY31" i="14"/>
  <c r="JZZ31" i="14"/>
  <c r="KAA31" i="14"/>
  <c r="KAB31" i="14"/>
  <c r="KAC31" i="14"/>
  <c r="KAD31" i="14"/>
  <c r="KAE31" i="14"/>
  <c r="KAF31" i="14"/>
  <c r="KAG31" i="14"/>
  <c r="KAH31" i="14"/>
  <c r="KAI31" i="14"/>
  <c r="KAJ31" i="14"/>
  <c r="KAK31" i="14"/>
  <c r="KAL31" i="14"/>
  <c r="KAM31" i="14"/>
  <c r="KAN31" i="14"/>
  <c r="KAO31" i="14"/>
  <c r="KAP31" i="14"/>
  <c r="KAQ31" i="14"/>
  <c r="KAR31" i="14"/>
  <c r="KAS31" i="14"/>
  <c r="KAT31" i="14"/>
  <c r="KAU31" i="14"/>
  <c r="KAV31" i="14"/>
  <c r="KAW31" i="14"/>
  <c r="KAX31" i="14"/>
  <c r="KAY31" i="14"/>
  <c r="KAZ31" i="14"/>
  <c r="KBA31" i="14"/>
  <c r="KBB31" i="14"/>
  <c r="KBC31" i="14"/>
  <c r="KBD31" i="14"/>
  <c r="KBE31" i="14"/>
  <c r="KBF31" i="14"/>
  <c r="KBG31" i="14"/>
  <c r="KBH31" i="14"/>
  <c r="KBI31" i="14"/>
  <c r="KBJ31" i="14"/>
  <c r="KBK31" i="14"/>
  <c r="KBL31" i="14"/>
  <c r="KBM31" i="14"/>
  <c r="KBN31" i="14"/>
  <c r="KBO31" i="14"/>
  <c r="KBP31" i="14"/>
  <c r="KBQ31" i="14"/>
  <c r="KBR31" i="14"/>
  <c r="KBS31" i="14"/>
  <c r="KBT31" i="14"/>
  <c r="KBU31" i="14"/>
  <c r="KBV31" i="14"/>
  <c r="KBW31" i="14"/>
  <c r="KBX31" i="14"/>
  <c r="KBY31" i="14"/>
  <c r="KBZ31" i="14"/>
  <c r="KCA31" i="14"/>
  <c r="KCB31" i="14"/>
  <c r="KCC31" i="14"/>
  <c r="KCD31" i="14"/>
  <c r="KCE31" i="14"/>
  <c r="KCF31" i="14"/>
  <c r="KCG31" i="14"/>
  <c r="KCH31" i="14"/>
  <c r="KCI31" i="14"/>
  <c r="KCJ31" i="14"/>
  <c r="KCK31" i="14"/>
  <c r="KCL31" i="14"/>
  <c r="KCM31" i="14"/>
  <c r="KCN31" i="14"/>
  <c r="KCO31" i="14"/>
  <c r="KCP31" i="14"/>
  <c r="KCQ31" i="14"/>
  <c r="KCR31" i="14"/>
  <c r="KCS31" i="14"/>
  <c r="KCT31" i="14"/>
  <c r="KCU31" i="14"/>
  <c r="KCV31" i="14"/>
  <c r="KCW31" i="14"/>
  <c r="KCX31" i="14"/>
  <c r="KCY31" i="14"/>
  <c r="KCZ31" i="14"/>
  <c r="KDA31" i="14"/>
  <c r="KDB31" i="14"/>
  <c r="KDC31" i="14"/>
  <c r="KDD31" i="14"/>
  <c r="KDE31" i="14"/>
  <c r="KDF31" i="14"/>
  <c r="KDG31" i="14"/>
  <c r="KDH31" i="14"/>
  <c r="KDI31" i="14"/>
  <c r="KDJ31" i="14"/>
  <c r="KDK31" i="14"/>
  <c r="KDL31" i="14"/>
  <c r="KDM31" i="14"/>
  <c r="KDN31" i="14"/>
  <c r="KDO31" i="14"/>
  <c r="KDP31" i="14"/>
  <c r="KDQ31" i="14"/>
  <c r="KDR31" i="14"/>
  <c r="KDS31" i="14"/>
  <c r="KDT31" i="14"/>
  <c r="KDU31" i="14"/>
  <c r="KDV31" i="14"/>
  <c r="KDW31" i="14"/>
  <c r="KDX31" i="14"/>
  <c r="KDY31" i="14"/>
  <c r="KDZ31" i="14"/>
  <c r="KEA31" i="14"/>
  <c r="KEB31" i="14"/>
  <c r="KEC31" i="14"/>
  <c r="KED31" i="14"/>
  <c r="KEE31" i="14"/>
  <c r="KEF31" i="14"/>
  <c r="KEG31" i="14"/>
  <c r="KEH31" i="14"/>
  <c r="KEI31" i="14"/>
  <c r="KEJ31" i="14"/>
  <c r="KEK31" i="14"/>
  <c r="KEL31" i="14"/>
  <c r="KEM31" i="14"/>
  <c r="KEN31" i="14"/>
  <c r="KEO31" i="14"/>
  <c r="KEP31" i="14"/>
  <c r="KEQ31" i="14"/>
  <c r="KER31" i="14"/>
  <c r="KES31" i="14"/>
  <c r="KET31" i="14"/>
  <c r="KEU31" i="14"/>
  <c r="KEV31" i="14"/>
  <c r="KEW31" i="14"/>
  <c r="KEX31" i="14"/>
  <c r="KEY31" i="14"/>
  <c r="KEZ31" i="14"/>
  <c r="KFA31" i="14"/>
  <c r="KFB31" i="14"/>
  <c r="KFC31" i="14"/>
  <c r="KFD31" i="14"/>
  <c r="KFE31" i="14"/>
  <c r="KFF31" i="14"/>
  <c r="KFG31" i="14"/>
  <c r="KFH31" i="14"/>
  <c r="KFI31" i="14"/>
  <c r="KFJ31" i="14"/>
  <c r="KFK31" i="14"/>
  <c r="KFL31" i="14"/>
  <c r="KFM31" i="14"/>
  <c r="KFN31" i="14"/>
  <c r="KFO31" i="14"/>
  <c r="KFP31" i="14"/>
  <c r="KFQ31" i="14"/>
  <c r="KFR31" i="14"/>
  <c r="KFS31" i="14"/>
  <c r="KFT31" i="14"/>
  <c r="KFU31" i="14"/>
  <c r="KFV31" i="14"/>
  <c r="KFW31" i="14"/>
  <c r="KFX31" i="14"/>
  <c r="KFY31" i="14"/>
  <c r="KFZ31" i="14"/>
  <c r="KGA31" i="14"/>
  <c r="KGB31" i="14"/>
  <c r="KGC31" i="14"/>
  <c r="KGD31" i="14"/>
  <c r="KGE31" i="14"/>
  <c r="KGF31" i="14"/>
  <c r="KGG31" i="14"/>
  <c r="KGH31" i="14"/>
  <c r="KGI31" i="14"/>
  <c r="KGJ31" i="14"/>
  <c r="KGK31" i="14"/>
  <c r="KGL31" i="14"/>
  <c r="KGM31" i="14"/>
  <c r="KGN31" i="14"/>
  <c r="KGO31" i="14"/>
  <c r="KGP31" i="14"/>
  <c r="KGQ31" i="14"/>
  <c r="KGR31" i="14"/>
  <c r="KGS31" i="14"/>
  <c r="KGT31" i="14"/>
  <c r="KGU31" i="14"/>
  <c r="KGV31" i="14"/>
  <c r="KGW31" i="14"/>
  <c r="KGX31" i="14"/>
  <c r="KGY31" i="14"/>
  <c r="KGZ31" i="14"/>
  <c r="KHA31" i="14"/>
  <c r="KHB31" i="14"/>
  <c r="KHC31" i="14"/>
  <c r="KHD31" i="14"/>
  <c r="KHE31" i="14"/>
  <c r="KHF31" i="14"/>
  <c r="KHG31" i="14"/>
  <c r="KHH31" i="14"/>
  <c r="KHI31" i="14"/>
  <c r="KHJ31" i="14"/>
  <c r="KHK31" i="14"/>
  <c r="KHL31" i="14"/>
  <c r="KHM31" i="14"/>
  <c r="KHN31" i="14"/>
  <c r="KHO31" i="14"/>
  <c r="KHP31" i="14"/>
  <c r="KHQ31" i="14"/>
  <c r="KHR31" i="14"/>
  <c r="KHS31" i="14"/>
  <c r="KHT31" i="14"/>
  <c r="KHU31" i="14"/>
  <c r="KHV31" i="14"/>
  <c r="KHW31" i="14"/>
  <c r="KHX31" i="14"/>
  <c r="KHY31" i="14"/>
  <c r="KHZ31" i="14"/>
  <c r="KIA31" i="14"/>
  <c r="KIB31" i="14"/>
  <c r="KIC31" i="14"/>
  <c r="KID31" i="14"/>
  <c r="KIE31" i="14"/>
  <c r="KIF31" i="14"/>
  <c r="KIG31" i="14"/>
  <c r="KIH31" i="14"/>
  <c r="KII31" i="14"/>
  <c r="KIJ31" i="14"/>
  <c r="KIK31" i="14"/>
  <c r="KIL31" i="14"/>
  <c r="KIM31" i="14"/>
  <c r="KIN31" i="14"/>
  <c r="KIO31" i="14"/>
  <c r="KIP31" i="14"/>
  <c r="KIQ31" i="14"/>
  <c r="KIR31" i="14"/>
  <c r="KIS31" i="14"/>
  <c r="KIT31" i="14"/>
  <c r="KIU31" i="14"/>
  <c r="KIV31" i="14"/>
  <c r="KIW31" i="14"/>
  <c r="KIX31" i="14"/>
  <c r="KIY31" i="14"/>
  <c r="KIZ31" i="14"/>
  <c r="KJA31" i="14"/>
  <c r="KJB31" i="14"/>
  <c r="KJC31" i="14"/>
  <c r="KJD31" i="14"/>
  <c r="KJE31" i="14"/>
  <c r="KJF31" i="14"/>
  <c r="KJG31" i="14"/>
  <c r="KJH31" i="14"/>
  <c r="KJI31" i="14"/>
  <c r="KJJ31" i="14"/>
  <c r="KJK31" i="14"/>
  <c r="KJL31" i="14"/>
  <c r="KJM31" i="14"/>
  <c r="KJN31" i="14"/>
  <c r="KJO31" i="14"/>
  <c r="KJP31" i="14"/>
  <c r="KJQ31" i="14"/>
  <c r="KJR31" i="14"/>
  <c r="KJS31" i="14"/>
  <c r="KJT31" i="14"/>
  <c r="KJU31" i="14"/>
  <c r="KJV31" i="14"/>
  <c r="KJW31" i="14"/>
  <c r="KJX31" i="14"/>
  <c r="KJY31" i="14"/>
  <c r="KJZ31" i="14"/>
  <c r="KKA31" i="14"/>
  <c r="KKB31" i="14"/>
  <c r="KKC31" i="14"/>
  <c r="KKD31" i="14"/>
  <c r="KKE31" i="14"/>
  <c r="KKF31" i="14"/>
  <c r="KKG31" i="14"/>
  <c r="KKH31" i="14"/>
  <c r="KKI31" i="14"/>
  <c r="KKJ31" i="14"/>
  <c r="KKK31" i="14"/>
  <c r="KKL31" i="14"/>
  <c r="KKM31" i="14"/>
  <c r="KKN31" i="14"/>
  <c r="KKO31" i="14"/>
  <c r="KKP31" i="14"/>
  <c r="KKQ31" i="14"/>
  <c r="KKR31" i="14"/>
  <c r="KKS31" i="14"/>
  <c r="KKT31" i="14"/>
  <c r="KKU31" i="14"/>
  <c r="KKV31" i="14"/>
  <c r="KKW31" i="14"/>
  <c r="KKX31" i="14"/>
  <c r="KKY31" i="14"/>
  <c r="KKZ31" i="14"/>
  <c r="KLA31" i="14"/>
  <c r="KLB31" i="14"/>
  <c r="KLC31" i="14"/>
  <c r="KLD31" i="14"/>
  <c r="KLE31" i="14"/>
  <c r="KLF31" i="14"/>
  <c r="KLG31" i="14"/>
  <c r="KLH31" i="14"/>
  <c r="KLI31" i="14"/>
  <c r="KLJ31" i="14"/>
  <c r="KLK31" i="14"/>
  <c r="KLL31" i="14"/>
  <c r="KLM31" i="14"/>
  <c r="KLN31" i="14"/>
  <c r="KLO31" i="14"/>
  <c r="KLP31" i="14"/>
  <c r="KLQ31" i="14"/>
  <c r="KLR31" i="14"/>
  <c r="KLS31" i="14"/>
  <c r="KLT31" i="14"/>
  <c r="KLU31" i="14"/>
  <c r="KLV31" i="14"/>
  <c r="KLW31" i="14"/>
  <c r="KLX31" i="14"/>
  <c r="KLY31" i="14"/>
  <c r="KLZ31" i="14"/>
  <c r="KMA31" i="14"/>
  <c r="KMB31" i="14"/>
  <c r="KMC31" i="14"/>
  <c r="KMD31" i="14"/>
  <c r="KME31" i="14"/>
  <c r="KMF31" i="14"/>
  <c r="KMG31" i="14"/>
  <c r="KMH31" i="14"/>
  <c r="KMI31" i="14"/>
  <c r="KMJ31" i="14"/>
  <c r="KMK31" i="14"/>
  <c r="KML31" i="14"/>
  <c r="KMM31" i="14"/>
  <c r="KMN31" i="14"/>
  <c r="KMO31" i="14"/>
  <c r="KMP31" i="14"/>
  <c r="KMQ31" i="14"/>
  <c r="KMR31" i="14"/>
  <c r="KMS31" i="14"/>
  <c r="KMT31" i="14"/>
  <c r="KMU31" i="14"/>
  <c r="KMV31" i="14"/>
  <c r="KMW31" i="14"/>
  <c r="KMX31" i="14"/>
  <c r="KMY31" i="14"/>
  <c r="KMZ31" i="14"/>
  <c r="KNA31" i="14"/>
  <c r="KNB31" i="14"/>
  <c r="KNC31" i="14"/>
  <c r="KND31" i="14"/>
  <c r="KNE31" i="14"/>
  <c r="KNF31" i="14"/>
  <c r="KNG31" i="14"/>
  <c r="KNH31" i="14"/>
  <c r="KNI31" i="14"/>
  <c r="KNJ31" i="14"/>
  <c r="KNK31" i="14"/>
  <c r="KNL31" i="14"/>
  <c r="KNM31" i="14"/>
  <c r="KNN31" i="14"/>
  <c r="KNO31" i="14"/>
  <c r="KNP31" i="14"/>
  <c r="KNQ31" i="14"/>
  <c r="KNR31" i="14"/>
  <c r="KNS31" i="14"/>
  <c r="KNT31" i="14"/>
  <c r="KNU31" i="14"/>
  <c r="KNV31" i="14"/>
  <c r="KNW31" i="14"/>
  <c r="KNX31" i="14"/>
  <c r="KNY31" i="14"/>
  <c r="KNZ31" i="14"/>
  <c r="KOA31" i="14"/>
  <c r="KOB31" i="14"/>
  <c r="KOC31" i="14"/>
  <c r="KOD31" i="14"/>
  <c r="KOE31" i="14"/>
  <c r="KOF31" i="14"/>
  <c r="KOG31" i="14"/>
  <c r="KOH31" i="14"/>
  <c r="KOI31" i="14"/>
  <c r="KOJ31" i="14"/>
  <c r="KOK31" i="14"/>
  <c r="KOL31" i="14"/>
  <c r="KOM31" i="14"/>
  <c r="KON31" i="14"/>
  <c r="KOO31" i="14"/>
  <c r="KOP31" i="14"/>
  <c r="KOQ31" i="14"/>
  <c r="KOR31" i="14"/>
  <c r="KOS31" i="14"/>
  <c r="KOT31" i="14"/>
  <c r="KOU31" i="14"/>
  <c r="KOV31" i="14"/>
  <c r="KOW31" i="14"/>
  <c r="KOX31" i="14"/>
  <c r="KOY31" i="14"/>
  <c r="KOZ31" i="14"/>
  <c r="KPA31" i="14"/>
  <c r="KPB31" i="14"/>
  <c r="KPC31" i="14"/>
  <c r="KPD31" i="14"/>
  <c r="KPE31" i="14"/>
  <c r="KPF31" i="14"/>
  <c r="KPG31" i="14"/>
  <c r="KPH31" i="14"/>
  <c r="KPI31" i="14"/>
  <c r="KPJ31" i="14"/>
  <c r="KPK31" i="14"/>
  <c r="KPL31" i="14"/>
  <c r="KPM31" i="14"/>
  <c r="KPN31" i="14"/>
  <c r="KPO31" i="14"/>
  <c r="KPP31" i="14"/>
  <c r="KPQ31" i="14"/>
  <c r="KPR31" i="14"/>
  <c r="KPS31" i="14"/>
  <c r="KPT31" i="14"/>
  <c r="KPU31" i="14"/>
  <c r="KPV31" i="14"/>
  <c r="KPW31" i="14"/>
  <c r="KPX31" i="14"/>
  <c r="KPY31" i="14"/>
  <c r="KPZ31" i="14"/>
  <c r="KQA31" i="14"/>
  <c r="KQB31" i="14"/>
  <c r="KQC31" i="14"/>
  <c r="KQD31" i="14"/>
  <c r="KQE31" i="14"/>
  <c r="KQF31" i="14"/>
  <c r="KQG31" i="14"/>
  <c r="KQH31" i="14"/>
  <c r="KQI31" i="14"/>
  <c r="KQJ31" i="14"/>
  <c r="KQK31" i="14"/>
  <c r="KQL31" i="14"/>
  <c r="KQM31" i="14"/>
  <c r="KQN31" i="14"/>
  <c r="KQO31" i="14"/>
  <c r="KQP31" i="14"/>
  <c r="KQQ31" i="14"/>
  <c r="KQR31" i="14"/>
  <c r="KQS31" i="14"/>
  <c r="KQT31" i="14"/>
  <c r="KQU31" i="14"/>
  <c r="KQV31" i="14"/>
  <c r="KQW31" i="14"/>
  <c r="KQX31" i="14"/>
  <c r="KQY31" i="14"/>
  <c r="KQZ31" i="14"/>
  <c r="KRA31" i="14"/>
  <c r="KRB31" i="14"/>
  <c r="KRC31" i="14"/>
  <c r="KRD31" i="14"/>
  <c r="KRE31" i="14"/>
  <c r="KRF31" i="14"/>
  <c r="KRG31" i="14"/>
  <c r="KRH31" i="14"/>
  <c r="KRI31" i="14"/>
  <c r="KRJ31" i="14"/>
  <c r="KRK31" i="14"/>
  <c r="KRL31" i="14"/>
  <c r="KRM31" i="14"/>
  <c r="KRN31" i="14"/>
  <c r="KRO31" i="14"/>
  <c r="KRP31" i="14"/>
  <c r="KRQ31" i="14"/>
  <c r="KRR31" i="14"/>
  <c r="KRS31" i="14"/>
  <c r="KRT31" i="14"/>
  <c r="KRU31" i="14"/>
  <c r="KRV31" i="14"/>
  <c r="KRW31" i="14"/>
  <c r="KRX31" i="14"/>
  <c r="KRY31" i="14"/>
  <c r="KRZ31" i="14"/>
  <c r="KSA31" i="14"/>
  <c r="KSB31" i="14"/>
  <c r="KSC31" i="14"/>
  <c r="KSD31" i="14"/>
  <c r="KSE31" i="14"/>
  <c r="KSF31" i="14"/>
  <c r="KSG31" i="14"/>
  <c r="KSH31" i="14"/>
  <c r="KSI31" i="14"/>
  <c r="KSJ31" i="14"/>
  <c r="KSK31" i="14"/>
  <c r="KSL31" i="14"/>
  <c r="KSM31" i="14"/>
  <c r="KSN31" i="14"/>
  <c r="KSO31" i="14"/>
  <c r="KSP31" i="14"/>
  <c r="KSQ31" i="14"/>
  <c r="KSR31" i="14"/>
  <c r="KSS31" i="14"/>
  <c r="KST31" i="14"/>
  <c r="KSU31" i="14"/>
  <c r="KSV31" i="14"/>
  <c r="KSW31" i="14"/>
  <c r="KSX31" i="14"/>
  <c r="KSY31" i="14"/>
  <c r="KSZ31" i="14"/>
  <c r="KTA31" i="14"/>
  <c r="KTB31" i="14"/>
  <c r="KTC31" i="14"/>
  <c r="KTD31" i="14"/>
  <c r="KTE31" i="14"/>
  <c r="KTF31" i="14"/>
  <c r="KTG31" i="14"/>
  <c r="KTH31" i="14"/>
  <c r="KTI31" i="14"/>
  <c r="KTJ31" i="14"/>
  <c r="KTK31" i="14"/>
  <c r="KTL31" i="14"/>
  <c r="KTM31" i="14"/>
  <c r="KTN31" i="14"/>
  <c r="KTO31" i="14"/>
  <c r="KTP31" i="14"/>
  <c r="KTQ31" i="14"/>
  <c r="KTR31" i="14"/>
  <c r="KTS31" i="14"/>
  <c r="KTT31" i="14"/>
  <c r="KTU31" i="14"/>
  <c r="KTV31" i="14"/>
  <c r="KTW31" i="14"/>
  <c r="KTX31" i="14"/>
  <c r="KTY31" i="14"/>
  <c r="KTZ31" i="14"/>
  <c r="KUA31" i="14"/>
  <c r="KUB31" i="14"/>
  <c r="KUC31" i="14"/>
  <c r="KUD31" i="14"/>
  <c r="KUE31" i="14"/>
  <c r="KUF31" i="14"/>
  <c r="KUG31" i="14"/>
  <c r="KUH31" i="14"/>
  <c r="KUI31" i="14"/>
  <c r="KUJ31" i="14"/>
  <c r="KUK31" i="14"/>
  <c r="KUL31" i="14"/>
  <c r="KUM31" i="14"/>
  <c r="KUN31" i="14"/>
  <c r="KUO31" i="14"/>
  <c r="KUP31" i="14"/>
  <c r="KUQ31" i="14"/>
  <c r="KUR31" i="14"/>
  <c r="KUS31" i="14"/>
  <c r="KUT31" i="14"/>
  <c r="KUU31" i="14"/>
  <c r="KUV31" i="14"/>
  <c r="KUW31" i="14"/>
  <c r="KUX31" i="14"/>
  <c r="KUY31" i="14"/>
  <c r="KUZ31" i="14"/>
  <c r="KVA31" i="14"/>
  <c r="KVB31" i="14"/>
  <c r="KVC31" i="14"/>
  <c r="KVD31" i="14"/>
  <c r="KVE31" i="14"/>
  <c r="KVF31" i="14"/>
  <c r="KVG31" i="14"/>
  <c r="KVH31" i="14"/>
  <c r="KVI31" i="14"/>
  <c r="KVJ31" i="14"/>
  <c r="KVK31" i="14"/>
  <c r="KVL31" i="14"/>
  <c r="KVM31" i="14"/>
  <c r="KVN31" i="14"/>
  <c r="KVO31" i="14"/>
  <c r="KVP31" i="14"/>
  <c r="KVQ31" i="14"/>
  <c r="KVR31" i="14"/>
  <c r="KVS31" i="14"/>
  <c r="KVT31" i="14"/>
  <c r="KVU31" i="14"/>
  <c r="KVV31" i="14"/>
  <c r="KVW31" i="14"/>
  <c r="KVX31" i="14"/>
  <c r="KVY31" i="14"/>
  <c r="KVZ31" i="14"/>
  <c r="KWA31" i="14"/>
  <c r="KWB31" i="14"/>
  <c r="KWC31" i="14"/>
  <c r="KWD31" i="14"/>
  <c r="KWE31" i="14"/>
  <c r="KWF31" i="14"/>
  <c r="KWG31" i="14"/>
  <c r="KWH31" i="14"/>
  <c r="KWI31" i="14"/>
  <c r="KWJ31" i="14"/>
  <c r="KWK31" i="14"/>
  <c r="KWL31" i="14"/>
  <c r="KWM31" i="14"/>
  <c r="KWN31" i="14"/>
  <c r="KWO31" i="14"/>
  <c r="KWP31" i="14"/>
  <c r="KWQ31" i="14"/>
  <c r="KWR31" i="14"/>
  <c r="KWS31" i="14"/>
  <c r="KWT31" i="14"/>
  <c r="KWU31" i="14"/>
  <c r="KWV31" i="14"/>
  <c r="KWW31" i="14"/>
  <c r="KWX31" i="14"/>
  <c r="KWY31" i="14"/>
  <c r="KWZ31" i="14"/>
  <c r="KXA31" i="14"/>
  <c r="KXB31" i="14"/>
  <c r="KXC31" i="14"/>
  <c r="KXD31" i="14"/>
  <c r="KXE31" i="14"/>
  <c r="KXF31" i="14"/>
  <c r="KXG31" i="14"/>
  <c r="KXH31" i="14"/>
  <c r="KXI31" i="14"/>
  <c r="KXJ31" i="14"/>
  <c r="KXK31" i="14"/>
  <c r="KXL31" i="14"/>
  <c r="KXM31" i="14"/>
  <c r="KXN31" i="14"/>
  <c r="KXO31" i="14"/>
  <c r="KXP31" i="14"/>
  <c r="KXQ31" i="14"/>
  <c r="KXR31" i="14"/>
  <c r="KXS31" i="14"/>
  <c r="KXT31" i="14"/>
  <c r="KXU31" i="14"/>
  <c r="KXV31" i="14"/>
  <c r="KXW31" i="14"/>
  <c r="KXX31" i="14"/>
  <c r="KXY31" i="14"/>
  <c r="KXZ31" i="14"/>
  <c r="KYA31" i="14"/>
  <c r="KYB31" i="14"/>
  <c r="KYC31" i="14"/>
  <c r="KYD31" i="14"/>
  <c r="KYE31" i="14"/>
  <c r="KYF31" i="14"/>
  <c r="KYG31" i="14"/>
  <c r="KYH31" i="14"/>
  <c r="KYI31" i="14"/>
  <c r="KYJ31" i="14"/>
  <c r="KYK31" i="14"/>
  <c r="KYL31" i="14"/>
  <c r="KYM31" i="14"/>
  <c r="KYN31" i="14"/>
  <c r="KYO31" i="14"/>
  <c r="KYP31" i="14"/>
  <c r="KYQ31" i="14"/>
  <c r="KYR31" i="14"/>
  <c r="KYS31" i="14"/>
  <c r="KYT31" i="14"/>
  <c r="KYU31" i="14"/>
  <c r="KYV31" i="14"/>
  <c r="KYW31" i="14"/>
  <c r="KYX31" i="14"/>
  <c r="KYY31" i="14"/>
  <c r="KYZ31" i="14"/>
  <c r="KZA31" i="14"/>
  <c r="KZB31" i="14"/>
  <c r="KZC31" i="14"/>
  <c r="KZD31" i="14"/>
  <c r="KZE31" i="14"/>
  <c r="KZF31" i="14"/>
  <c r="KZG31" i="14"/>
  <c r="KZH31" i="14"/>
  <c r="KZI31" i="14"/>
  <c r="KZJ31" i="14"/>
  <c r="KZK31" i="14"/>
  <c r="KZL31" i="14"/>
  <c r="KZM31" i="14"/>
  <c r="KZN31" i="14"/>
  <c r="KZO31" i="14"/>
  <c r="KZP31" i="14"/>
  <c r="KZQ31" i="14"/>
  <c r="KZR31" i="14"/>
  <c r="KZS31" i="14"/>
  <c r="KZT31" i="14"/>
  <c r="KZU31" i="14"/>
  <c r="KZV31" i="14"/>
  <c r="KZW31" i="14"/>
  <c r="KZX31" i="14"/>
  <c r="KZY31" i="14"/>
  <c r="KZZ31" i="14"/>
  <c r="LAA31" i="14"/>
  <c r="LAB31" i="14"/>
  <c r="LAC31" i="14"/>
  <c r="LAD31" i="14"/>
  <c r="LAE31" i="14"/>
  <c r="LAF31" i="14"/>
  <c r="LAG31" i="14"/>
  <c r="LAH31" i="14"/>
  <c r="LAI31" i="14"/>
  <c r="LAJ31" i="14"/>
  <c r="LAK31" i="14"/>
  <c r="LAL31" i="14"/>
  <c r="LAM31" i="14"/>
  <c r="LAN31" i="14"/>
  <c r="LAO31" i="14"/>
  <c r="LAP31" i="14"/>
  <c r="LAQ31" i="14"/>
  <c r="LAR31" i="14"/>
  <c r="LAS31" i="14"/>
  <c r="LAT31" i="14"/>
  <c r="LAU31" i="14"/>
  <c r="LAV31" i="14"/>
  <c r="LAW31" i="14"/>
  <c r="LAX31" i="14"/>
  <c r="LAY31" i="14"/>
  <c r="LAZ31" i="14"/>
  <c r="LBA31" i="14"/>
  <c r="LBB31" i="14"/>
  <c r="LBC31" i="14"/>
  <c r="LBD31" i="14"/>
  <c r="LBE31" i="14"/>
  <c r="LBF31" i="14"/>
  <c r="LBG31" i="14"/>
  <c r="LBH31" i="14"/>
  <c r="LBI31" i="14"/>
  <c r="LBJ31" i="14"/>
  <c r="LBK31" i="14"/>
  <c r="LBL31" i="14"/>
  <c r="LBM31" i="14"/>
  <c r="LBN31" i="14"/>
  <c r="LBO31" i="14"/>
  <c r="LBP31" i="14"/>
  <c r="LBQ31" i="14"/>
  <c r="LBR31" i="14"/>
  <c r="LBS31" i="14"/>
  <c r="LBT31" i="14"/>
  <c r="LBU31" i="14"/>
  <c r="LBV31" i="14"/>
  <c r="LBW31" i="14"/>
  <c r="LBX31" i="14"/>
  <c r="LBY31" i="14"/>
  <c r="LBZ31" i="14"/>
  <c r="LCA31" i="14"/>
  <c r="LCB31" i="14"/>
  <c r="LCC31" i="14"/>
  <c r="LCD31" i="14"/>
  <c r="LCE31" i="14"/>
  <c r="LCF31" i="14"/>
  <c r="LCG31" i="14"/>
  <c r="LCH31" i="14"/>
  <c r="LCI31" i="14"/>
  <c r="LCJ31" i="14"/>
  <c r="LCK31" i="14"/>
  <c r="LCL31" i="14"/>
  <c r="LCM31" i="14"/>
  <c r="LCN31" i="14"/>
  <c r="LCO31" i="14"/>
  <c r="LCP31" i="14"/>
  <c r="LCQ31" i="14"/>
  <c r="LCR31" i="14"/>
  <c r="LCS31" i="14"/>
  <c r="LCT31" i="14"/>
  <c r="LCU31" i="14"/>
  <c r="LCV31" i="14"/>
  <c r="LCW31" i="14"/>
  <c r="LCX31" i="14"/>
  <c r="LCY31" i="14"/>
  <c r="LCZ31" i="14"/>
  <c r="LDA31" i="14"/>
  <c r="LDB31" i="14"/>
  <c r="LDC31" i="14"/>
  <c r="LDD31" i="14"/>
  <c r="LDE31" i="14"/>
  <c r="LDF31" i="14"/>
  <c r="LDG31" i="14"/>
  <c r="LDH31" i="14"/>
  <c r="LDI31" i="14"/>
  <c r="LDJ31" i="14"/>
  <c r="LDK31" i="14"/>
  <c r="LDL31" i="14"/>
  <c r="LDM31" i="14"/>
  <c r="LDN31" i="14"/>
  <c r="LDO31" i="14"/>
  <c r="LDP31" i="14"/>
  <c r="LDQ31" i="14"/>
  <c r="LDR31" i="14"/>
  <c r="LDS31" i="14"/>
  <c r="LDT31" i="14"/>
  <c r="LDU31" i="14"/>
  <c r="LDV31" i="14"/>
  <c r="LDW31" i="14"/>
  <c r="LDX31" i="14"/>
  <c r="LDY31" i="14"/>
  <c r="LDZ31" i="14"/>
  <c r="LEA31" i="14"/>
  <c r="LEB31" i="14"/>
  <c r="LEC31" i="14"/>
  <c r="LED31" i="14"/>
  <c r="LEE31" i="14"/>
  <c r="LEF31" i="14"/>
  <c r="LEG31" i="14"/>
  <c r="LEH31" i="14"/>
  <c r="LEI31" i="14"/>
  <c r="LEJ31" i="14"/>
  <c r="LEK31" i="14"/>
  <c r="LEL31" i="14"/>
  <c r="LEM31" i="14"/>
  <c r="LEN31" i="14"/>
  <c r="LEO31" i="14"/>
  <c r="LEP31" i="14"/>
  <c r="LEQ31" i="14"/>
  <c r="LER31" i="14"/>
  <c r="LES31" i="14"/>
  <c r="LET31" i="14"/>
  <c r="LEU31" i="14"/>
  <c r="LEV31" i="14"/>
  <c r="LEW31" i="14"/>
  <c r="LEX31" i="14"/>
  <c r="LEY31" i="14"/>
  <c r="LEZ31" i="14"/>
  <c r="LFA31" i="14"/>
  <c r="LFB31" i="14"/>
  <c r="LFC31" i="14"/>
  <c r="LFD31" i="14"/>
  <c r="LFE31" i="14"/>
  <c r="LFF31" i="14"/>
  <c r="LFG31" i="14"/>
  <c r="LFH31" i="14"/>
  <c r="LFI31" i="14"/>
  <c r="LFJ31" i="14"/>
  <c r="LFK31" i="14"/>
  <c r="LFL31" i="14"/>
  <c r="LFM31" i="14"/>
  <c r="LFN31" i="14"/>
  <c r="LFO31" i="14"/>
  <c r="LFP31" i="14"/>
  <c r="LFQ31" i="14"/>
  <c r="LFR31" i="14"/>
  <c r="LFS31" i="14"/>
  <c r="LFT31" i="14"/>
  <c r="LFU31" i="14"/>
  <c r="LFV31" i="14"/>
  <c r="LFW31" i="14"/>
  <c r="LFX31" i="14"/>
  <c r="LFY31" i="14"/>
  <c r="LFZ31" i="14"/>
  <c r="LGA31" i="14"/>
  <c r="LGB31" i="14"/>
  <c r="LGC31" i="14"/>
  <c r="LGD31" i="14"/>
  <c r="LGE31" i="14"/>
  <c r="LGF31" i="14"/>
  <c r="LGG31" i="14"/>
  <c r="LGH31" i="14"/>
  <c r="LGI31" i="14"/>
  <c r="LGJ31" i="14"/>
  <c r="LGK31" i="14"/>
  <c r="LGL31" i="14"/>
  <c r="LGM31" i="14"/>
  <c r="LGN31" i="14"/>
  <c r="LGO31" i="14"/>
  <c r="LGP31" i="14"/>
  <c r="LGQ31" i="14"/>
  <c r="LGR31" i="14"/>
  <c r="LGS31" i="14"/>
  <c r="LGT31" i="14"/>
  <c r="LGU31" i="14"/>
  <c r="LGV31" i="14"/>
  <c r="LGW31" i="14"/>
  <c r="LGX31" i="14"/>
  <c r="LGY31" i="14"/>
  <c r="LGZ31" i="14"/>
  <c r="LHA31" i="14"/>
  <c r="LHB31" i="14"/>
  <c r="LHC31" i="14"/>
  <c r="LHD31" i="14"/>
  <c r="LHE31" i="14"/>
  <c r="LHF31" i="14"/>
  <c r="LHG31" i="14"/>
  <c r="LHH31" i="14"/>
  <c r="LHI31" i="14"/>
  <c r="LHJ31" i="14"/>
  <c r="LHK31" i="14"/>
  <c r="LHL31" i="14"/>
  <c r="LHM31" i="14"/>
  <c r="LHN31" i="14"/>
  <c r="LHO31" i="14"/>
  <c r="LHP31" i="14"/>
  <c r="LHQ31" i="14"/>
  <c r="LHR31" i="14"/>
  <c r="LHS31" i="14"/>
  <c r="LHT31" i="14"/>
  <c r="LHU31" i="14"/>
  <c r="LHV31" i="14"/>
  <c r="LHW31" i="14"/>
  <c r="LHX31" i="14"/>
  <c r="LHY31" i="14"/>
  <c r="LHZ31" i="14"/>
  <c r="LIA31" i="14"/>
  <c r="LIB31" i="14"/>
  <c r="LIC31" i="14"/>
  <c r="LID31" i="14"/>
  <c r="LIE31" i="14"/>
  <c r="LIF31" i="14"/>
  <c r="LIG31" i="14"/>
  <c r="LIH31" i="14"/>
  <c r="LII31" i="14"/>
  <c r="LIJ31" i="14"/>
  <c r="LIK31" i="14"/>
  <c r="LIL31" i="14"/>
  <c r="LIM31" i="14"/>
  <c r="LIN31" i="14"/>
  <c r="LIO31" i="14"/>
  <c r="LIP31" i="14"/>
  <c r="LIQ31" i="14"/>
  <c r="LIR31" i="14"/>
  <c r="LIS31" i="14"/>
  <c r="LIT31" i="14"/>
  <c r="LIU31" i="14"/>
  <c r="LIV31" i="14"/>
  <c r="LIW31" i="14"/>
  <c r="LIX31" i="14"/>
  <c r="LIY31" i="14"/>
  <c r="LIZ31" i="14"/>
  <c r="LJA31" i="14"/>
  <c r="LJB31" i="14"/>
  <c r="LJC31" i="14"/>
  <c r="LJD31" i="14"/>
  <c r="LJE31" i="14"/>
  <c r="LJF31" i="14"/>
  <c r="LJG31" i="14"/>
  <c r="LJH31" i="14"/>
  <c r="LJI31" i="14"/>
  <c r="LJJ31" i="14"/>
  <c r="LJK31" i="14"/>
  <c r="LJL31" i="14"/>
  <c r="LJM31" i="14"/>
  <c r="LJN31" i="14"/>
  <c r="LJO31" i="14"/>
  <c r="LJP31" i="14"/>
  <c r="LJQ31" i="14"/>
  <c r="LJR31" i="14"/>
  <c r="LJS31" i="14"/>
  <c r="LJT31" i="14"/>
  <c r="LJU31" i="14"/>
  <c r="LJV31" i="14"/>
  <c r="LJW31" i="14"/>
  <c r="LJX31" i="14"/>
  <c r="LJY31" i="14"/>
  <c r="LJZ31" i="14"/>
  <c r="LKA31" i="14"/>
  <c r="LKB31" i="14"/>
  <c r="LKC31" i="14"/>
  <c r="LKD31" i="14"/>
  <c r="LKE31" i="14"/>
  <c r="LKF31" i="14"/>
  <c r="LKG31" i="14"/>
  <c r="LKH31" i="14"/>
  <c r="LKI31" i="14"/>
  <c r="LKJ31" i="14"/>
  <c r="LKK31" i="14"/>
  <c r="LKL31" i="14"/>
  <c r="LKM31" i="14"/>
  <c r="LKN31" i="14"/>
  <c r="LKO31" i="14"/>
  <c r="LKP31" i="14"/>
  <c r="LKQ31" i="14"/>
  <c r="LKR31" i="14"/>
  <c r="LKS31" i="14"/>
  <c r="LKT31" i="14"/>
  <c r="LKU31" i="14"/>
  <c r="LKV31" i="14"/>
  <c r="LKW31" i="14"/>
  <c r="LKX31" i="14"/>
  <c r="LKY31" i="14"/>
  <c r="LKZ31" i="14"/>
  <c r="LLA31" i="14"/>
  <c r="LLB31" i="14"/>
  <c r="LLC31" i="14"/>
  <c r="LLD31" i="14"/>
  <c r="LLE31" i="14"/>
  <c r="LLF31" i="14"/>
  <c r="LLG31" i="14"/>
  <c r="LLH31" i="14"/>
  <c r="LLI31" i="14"/>
  <c r="LLJ31" i="14"/>
  <c r="LLK31" i="14"/>
  <c r="LLL31" i="14"/>
  <c r="LLM31" i="14"/>
  <c r="LLN31" i="14"/>
  <c r="LLO31" i="14"/>
  <c r="LLP31" i="14"/>
  <c r="LLQ31" i="14"/>
  <c r="LLR31" i="14"/>
  <c r="LLS31" i="14"/>
  <c r="LLT31" i="14"/>
  <c r="LLU31" i="14"/>
  <c r="LLV31" i="14"/>
  <c r="LLW31" i="14"/>
  <c r="LLX31" i="14"/>
  <c r="LLY31" i="14"/>
  <c r="LLZ31" i="14"/>
  <c r="LMA31" i="14"/>
  <c r="LMB31" i="14"/>
  <c r="LMC31" i="14"/>
  <c r="LMD31" i="14"/>
  <c r="LME31" i="14"/>
  <c r="LMF31" i="14"/>
  <c r="LMG31" i="14"/>
  <c r="LMH31" i="14"/>
  <c r="LMI31" i="14"/>
  <c r="LMJ31" i="14"/>
  <c r="LMK31" i="14"/>
  <c r="LML31" i="14"/>
  <c r="LMM31" i="14"/>
  <c r="LMN31" i="14"/>
  <c r="LMO31" i="14"/>
  <c r="LMP31" i="14"/>
  <c r="LMQ31" i="14"/>
  <c r="LMR31" i="14"/>
  <c r="LMS31" i="14"/>
  <c r="LMT31" i="14"/>
  <c r="LMU31" i="14"/>
  <c r="LMV31" i="14"/>
  <c r="LMW31" i="14"/>
  <c r="LMX31" i="14"/>
  <c r="LMY31" i="14"/>
  <c r="LMZ31" i="14"/>
  <c r="LNA31" i="14"/>
  <c r="LNB31" i="14"/>
  <c r="LNC31" i="14"/>
  <c r="LND31" i="14"/>
  <c r="LNE31" i="14"/>
  <c r="LNF31" i="14"/>
  <c r="LNG31" i="14"/>
  <c r="LNH31" i="14"/>
  <c r="LNI31" i="14"/>
  <c r="LNJ31" i="14"/>
  <c r="LNK31" i="14"/>
  <c r="LNL31" i="14"/>
  <c r="LNM31" i="14"/>
  <c r="LNN31" i="14"/>
  <c r="LNO31" i="14"/>
  <c r="LNP31" i="14"/>
  <c r="LNQ31" i="14"/>
  <c r="LNR31" i="14"/>
  <c r="LNS31" i="14"/>
  <c r="LNT31" i="14"/>
  <c r="LNU31" i="14"/>
  <c r="LNV31" i="14"/>
  <c r="LNW31" i="14"/>
  <c r="LNX31" i="14"/>
  <c r="LNY31" i="14"/>
  <c r="LNZ31" i="14"/>
  <c r="LOA31" i="14"/>
  <c r="LOB31" i="14"/>
  <c r="LOC31" i="14"/>
  <c r="LOD31" i="14"/>
  <c r="LOE31" i="14"/>
  <c r="LOF31" i="14"/>
  <c r="LOG31" i="14"/>
  <c r="LOH31" i="14"/>
  <c r="LOI31" i="14"/>
  <c r="LOJ31" i="14"/>
  <c r="LOK31" i="14"/>
  <c r="LOL31" i="14"/>
  <c r="LOM31" i="14"/>
  <c r="LON31" i="14"/>
  <c r="LOO31" i="14"/>
  <c r="LOP31" i="14"/>
  <c r="LOQ31" i="14"/>
  <c r="LOR31" i="14"/>
  <c r="LOS31" i="14"/>
  <c r="LOT31" i="14"/>
  <c r="LOU31" i="14"/>
  <c r="LOV31" i="14"/>
  <c r="LOW31" i="14"/>
  <c r="LOX31" i="14"/>
  <c r="LOY31" i="14"/>
  <c r="LOZ31" i="14"/>
  <c r="LPA31" i="14"/>
  <c r="LPB31" i="14"/>
  <c r="LPC31" i="14"/>
  <c r="LPD31" i="14"/>
  <c r="LPE31" i="14"/>
  <c r="LPF31" i="14"/>
  <c r="LPG31" i="14"/>
  <c r="LPH31" i="14"/>
  <c r="LPI31" i="14"/>
  <c r="LPJ31" i="14"/>
  <c r="LPK31" i="14"/>
  <c r="LPL31" i="14"/>
  <c r="LPM31" i="14"/>
  <c r="LPN31" i="14"/>
  <c r="LPO31" i="14"/>
  <c r="LPP31" i="14"/>
  <c r="LPQ31" i="14"/>
  <c r="LPR31" i="14"/>
  <c r="LPS31" i="14"/>
  <c r="LPT31" i="14"/>
  <c r="LPU31" i="14"/>
  <c r="LPV31" i="14"/>
  <c r="LPW31" i="14"/>
  <c r="LPX31" i="14"/>
  <c r="LPY31" i="14"/>
  <c r="LPZ31" i="14"/>
  <c r="LQA31" i="14"/>
  <c r="LQB31" i="14"/>
  <c r="LQC31" i="14"/>
  <c r="LQD31" i="14"/>
  <c r="LQE31" i="14"/>
  <c r="LQF31" i="14"/>
  <c r="LQG31" i="14"/>
  <c r="LQH31" i="14"/>
  <c r="LQI31" i="14"/>
  <c r="LQJ31" i="14"/>
  <c r="LQK31" i="14"/>
  <c r="LQL31" i="14"/>
  <c r="LQM31" i="14"/>
  <c r="LQN31" i="14"/>
  <c r="LQO31" i="14"/>
  <c r="LQP31" i="14"/>
  <c r="LQQ31" i="14"/>
  <c r="LQR31" i="14"/>
  <c r="LQS31" i="14"/>
  <c r="LQT31" i="14"/>
  <c r="LQU31" i="14"/>
  <c r="LQV31" i="14"/>
  <c r="LQW31" i="14"/>
  <c r="LQX31" i="14"/>
  <c r="LQY31" i="14"/>
  <c r="LQZ31" i="14"/>
  <c r="LRA31" i="14"/>
  <c r="LRB31" i="14"/>
  <c r="LRC31" i="14"/>
  <c r="LRD31" i="14"/>
  <c r="LRE31" i="14"/>
  <c r="LRF31" i="14"/>
  <c r="LRG31" i="14"/>
  <c r="LRH31" i="14"/>
  <c r="LRI31" i="14"/>
  <c r="LRJ31" i="14"/>
  <c r="LRK31" i="14"/>
  <c r="LRL31" i="14"/>
  <c r="LRM31" i="14"/>
  <c r="LRN31" i="14"/>
  <c r="LRO31" i="14"/>
  <c r="LRP31" i="14"/>
  <c r="LRQ31" i="14"/>
  <c r="LRR31" i="14"/>
  <c r="LRS31" i="14"/>
  <c r="LRT31" i="14"/>
  <c r="LRU31" i="14"/>
  <c r="LRV31" i="14"/>
  <c r="LRW31" i="14"/>
  <c r="LRX31" i="14"/>
  <c r="LRY31" i="14"/>
  <c r="LRZ31" i="14"/>
  <c r="LSA31" i="14"/>
  <c r="LSB31" i="14"/>
  <c r="LSC31" i="14"/>
  <c r="LSD31" i="14"/>
  <c r="LSE31" i="14"/>
  <c r="LSF31" i="14"/>
  <c r="LSG31" i="14"/>
  <c r="LSH31" i="14"/>
  <c r="LSI31" i="14"/>
  <c r="LSJ31" i="14"/>
  <c r="LSK31" i="14"/>
  <c r="LSL31" i="14"/>
  <c r="LSM31" i="14"/>
  <c r="LSN31" i="14"/>
  <c r="LSO31" i="14"/>
  <c r="LSP31" i="14"/>
  <c r="LSQ31" i="14"/>
  <c r="LSR31" i="14"/>
  <c r="LSS31" i="14"/>
  <c r="LST31" i="14"/>
  <c r="LSU31" i="14"/>
  <c r="LSV31" i="14"/>
  <c r="LSW31" i="14"/>
  <c r="LSX31" i="14"/>
  <c r="LSY31" i="14"/>
  <c r="LSZ31" i="14"/>
  <c r="LTA31" i="14"/>
  <c r="LTB31" i="14"/>
  <c r="LTC31" i="14"/>
  <c r="LTD31" i="14"/>
  <c r="LTE31" i="14"/>
  <c r="LTF31" i="14"/>
  <c r="LTG31" i="14"/>
  <c r="LTH31" i="14"/>
  <c r="LTI31" i="14"/>
  <c r="LTJ31" i="14"/>
  <c r="LTK31" i="14"/>
  <c r="LTL31" i="14"/>
  <c r="LTM31" i="14"/>
  <c r="LTN31" i="14"/>
  <c r="LTO31" i="14"/>
  <c r="LTP31" i="14"/>
  <c r="LTQ31" i="14"/>
  <c r="LTR31" i="14"/>
  <c r="LTS31" i="14"/>
  <c r="LTT31" i="14"/>
  <c r="LTU31" i="14"/>
  <c r="LTV31" i="14"/>
  <c r="LTW31" i="14"/>
  <c r="LTX31" i="14"/>
  <c r="LTY31" i="14"/>
  <c r="LTZ31" i="14"/>
  <c r="LUA31" i="14"/>
  <c r="LUB31" i="14"/>
  <c r="LUC31" i="14"/>
  <c r="LUD31" i="14"/>
  <c r="LUE31" i="14"/>
  <c r="LUF31" i="14"/>
  <c r="LUG31" i="14"/>
  <c r="LUH31" i="14"/>
  <c r="LUI31" i="14"/>
  <c r="LUJ31" i="14"/>
  <c r="LUK31" i="14"/>
  <c r="LUL31" i="14"/>
  <c r="LUM31" i="14"/>
  <c r="LUN31" i="14"/>
  <c r="LUO31" i="14"/>
  <c r="LUP31" i="14"/>
  <c r="LUQ31" i="14"/>
  <c r="LUR31" i="14"/>
  <c r="LUS31" i="14"/>
  <c r="LUT31" i="14"/>
  <c r="LUU31" i="14"/>
  <c r="LUV31" i="14"/>
  <c r="LUW31" i="14"/>
  <c r="LUX31" i="14"/>
  <c r="LUY31" i="14"/>
  <c r="LUZ31" i="14"/>
  <c r="LVA31" i="14"/>
  <c r="LVB31" i="14"/>
  <c r="LVC31" i="14"/>
  <c r="LVD31" i="14"/>
  <c r="LVE31" i="14"/>
  <c r="LVF31" i="14"/>
  <c r="LVG31" i="14"/>
  <c r="LVH31" i="14"/>
  <c r="LVI31" i="14"/>
  <c r="LVJ31" i="14"/>
  <c r="LVK31" i="14"/>
  <c r="LVL31" i="14"/>
  <c r="LVM31" i="14"/>
  <c r="LVN31" i="14"/>
  <c r="LVO31" i="14"/>
  <c r="LVP31" i="14"/>
  <c r="LVQ31" i="14"/>
  <c r="LVR31" i="14"/>
  <c r="LVS31" i="14"/>
  <c r="LVT31" i="14"/>
  <c r="LVU31" i="14"/>
  <c r="LVV31" i="14"/>
  <c r="LVW31" i="14"/>
  <c r="LVX31" i="14"/>
  <c r="LVY31" i="14"/>
  <c r="LVZ31" i="14"/>
  <c r="LWA31" i="14"/>
  <c r="LWB31" i="14"/>
  <c r="LWC31" i="14"/>
  <c r="LWD31" i="14"/>
  <c r="LWE31" i="14"/>
  <c r="LWF31" i="14"/>
  <c r="LWG31" i="14"/>
  <c r="LWH31" i="14"/>
  <c r="LWI31" i="14"/>
  <c r="LWJ31" i="14"/>
  <c r="LWK31" i="14"/>
  <c r="LWL31" i="14"/>
  <c r="LWM31" i="14"/>
  <c r="LWN31" i="14"/>
  <c r="LWO31" i="14"/>
  <c r="LWP31" i="14"/>
  <c r="LWQ31" i="14"/>
  <c r="LWR31" i="14"/>
  <c r="LWS31" i="14"/>
  <c r="LWT31" i="14"/>
  <c r="LWU31" i="14"/>
  <c r="LWV31" i="14"/>
  <c r="LWW31" i="14"/>
  <c r="LWX31" i="14"/>
  <c r="LWY31" i="14"/>
  <c r="LWZ31" i="14"/>
  <c r="LXA31" i="14"/>
  <c r="LXB31" i="14"/>
  <c r="LXC31" i="14"/>
  <c r="LXD31" i="14"/>
  <c r="LXE31" i="14"/>
  <c r="LXF31" i="14"/>
  <c r="LXG31" i="14"/>
  <c r="LXH31" i="14"/>
  <c r="LXI31" i="14"/>
  <c r="LXJ31" i="14"/>
  <c r="LXK31" i="14"/>
  <c r="LXL31" i="14"/>
  <c r="LXM31" i="14"/>
  <c r="LXN31" i="14"/>
  <c r="LXO31" i="14"/>
  <c r="LXP31" i="14"/>
  <c r="LXQ31" i="14"/>
  <c r="LXR31" i="14"/>
  <c r="LXS31" i="14"/>
  <c r="LXT31" i="14"/>
  <c r="LXU31" i="14"/>
  <c r="LXV31" i="14"/>
  <c r="LXW31" i="14"/>
  <c r="LXX31" i="14"/>
  <c r="LXY31" i="14"/>
  <c r="LXZ31" i="14"/>
  <c r="LYA31" i="14"/>
  <c r="LYB31" i="14"/>
  <c r="LYC31" i="14"/>
  <c r="LYD31" i="14"/>
  <c r="LYE31" i="14"/>
  <c r="LYF31" i="14"/>
  <c r="LYG31" i="14"/>
  <c r="LYH31" i="14"/>
  <c r="LYI31" i="14"/>
  <c r="LYJ31" i="14"/>
  <c r="LYK31" i="14"/>
  <c r="LYL31" i="14"/>
  <c r="LYM31" i="14"/>
  <c r="LYN31" i="14"/>
  <c r="LYO31" i="14"/>
  <c r="LYP31" i="14"/>
  <c r="LYQ31" i="14"/>
  <c r="LYR31" i="14"/>
  <c r="LYS31" i="14"/>
  <c r="LYT31" i="14"/>
  <c r="LYU31" i="14"/>
  <c r="LYV31" i="14"/>
  <c r="LYW31" i="14"/>
  <c r="LYX31" i="14"/>
  <c r="LYY31" i="14"/>
  <c r="LYZ31" i="14"/>
  <c r="LZA31" i="14"/>
  <c r="LZB31" i="14"/>
  <c r="LZC31" i="14"/>
  <c r="LZD31" i="14"/>
  <c r="LZE31" i="14"/>
  <c r="LZF31" i="14"/>
  <c r="LZG31" i="14"/>
  <c r="LZH31" i="14"/>
  <c r="LZI31" i="14"/>
  <c r="LZJ31" i="14"/>
  <c r="LZK31" i="14"/>
  <c r="LZL31" i="14"/>
  <c r="LZM31" i="14"/>
  <c r="LZN31" i="14"/>
  <c r="LZO31" i="14"/>
  <c r="LZP31" i="14"/>
  <c r="LZQ31" i="14"/>
  <c r="LZR31" i="14"/>
  <c r="LZS31" i="14"/>
  <c r="LZT31" i="14"/>
  <c r="LZU31" i="14"/>
  <c r="LZV31" i="14"/>
  <c r="LZW31" i="14"/>
  <c r="LZX31" i="14"/>
  <c r="LZY31" i="14"/>
  <c r="LZZ31" i="14"/>
  <c r="MAA31" i="14"/>
  <c r="MAB31" i="14"/>
  <c r="MAC31" i="14"/>
  <c r="MAD31" i="14"/>
  <c r="MAE31" i="14"/>
  <c r="MAF31" i="14"/>
  <c r="MAG31" i="14"/>
  <c r="MAH31" i="14"/>
  <c r="MAI31" i="14"/>
  <c r="MAJ31" i="14"/>
  <c r="MAK31" i="14"/>
  <c r="MAL31" i="14"/>
  <c r="MAM31" i="14"/>
  <c r="MAN31" i="14"/>
  <c r="MAO31" i="14"/>
  <c r="MAP31" i="14"/>
  <c r="MAQ31" i="14"/>
  <c r="MAR31" i="14"/>
  <c r="MAS31" i="14"/>
  <c r="MAT31" i="14"/>
  <c r="MAU31" i="14"/>
  <c r="MAV31" i="14"/>
  <c r="MAW31" i="14"/>
  <c r="MAX31" i="14"/>
  <c r="MAY31" i="14"/>
  <c r="MAZ31" i="14"/>
  <c r="MBA31" i="14"/>
  <c r="MBB31" i="14"/>
  <c r="MBC31" i="14"/>
  <c r="MBD31" i="14"/>
  <c r="MBE31" i="14"/>
  <c r="MBF31" i="14"/>
  <c r="MBG31" i="14"/>
  <c r="MBH31" i="14"/>
  <c r="MBI31" i="14"/>
  <c r="MBJ31" i="14"/>
  <c r="MBK31" i="14"/>
  <c r="MBL31" i="14"/>
  <c r="MBM31" i="14"/>
  <c r="MBN31" i="14"/>
  <c r="MBO31" i="14"/>
  <c r="MBP31" i="14"/>
  <c r="MBQ31" i="14"/>
  <c r="MBR31" i="14"/>
  <c r="MBS31" i="14"/>
  <c r="MBT31" i="14"/>
  <c r="MBU31" i="14"/>
  <c r="MBV31" i="14"/>
  <c r="MBW31" i="14"/>
  <c r="MBX31" i="14"/>
  <c r="MBY31" i="14"/>
  <c r="MBZ31" i="14"/>
  <c r="MCA31" i="14"/>
  <c r="MCB31" i="14"/>
  <c r="MCC31" i="14"/>
  <c r="MCD31" i="14"/>
  <c r="MCE31" i="14"/>
  <c r="MCF31" i="14"/>
  <c r="MCG31" i="14"/>
  <c r="MCH31" i="14"/>
  <c r="MCI31" i="14"/>
  <c r="MCJ31" i="14"/>
  <c r="MCK31" i="14"/>
  <c r="MCL31" i="14"/>
  <c r="MCM31" i="14"/>
  <c r="MCN31" i="14"/>
  <c r="MCO31" i="14"/>
  <c r="MCP31" i="14"/>
  <c r="MCQ31" i="14"/>
  <c r="MCR31" i="14"/>
  <c r="MCS31" i="14"/>
  <c r="MCT31" i="14"/>
  <c r="MCU31" i="14"/>
  <c r="MCV31" i="14"/>
  <c r="MCW31" i="14"/>
  <c r="MCX31" i="14"/>
  <c r="MCY31" i="14"/>
  <c r="MCZ31" i="14"/>
  <c r="MDA31" i="14"/>
  <c r="MDB31" i="14"/>
  <c r="MDC31" i="14"/>
  <c r="MDD31" i="14"/>
  <c r="MDE31" i="14"/>
  <c r="MDF31" i="14"/>
  <c r="MDG31" i="14"/>
  <c r="MDH31" i="14"/>
  <c r="MDI31" i="14"/>
  <c r="MDJ31" i="14"/>
  <c r="MDK31" i="14"/>
  <c r="MDL31" i="14"/>
  <c r="MDM31" i="14"/>
  <c r="MDN31" i="14"/>
  <c r="MDO31" i="14"/>
  <c r="MDP31" i="14"/>
  <c r="MDQ31" i="14"/>
  <c r="MDR31" i="14"/>
  <c r="MDS31" i="14"/>
  <c r="MDT31" i="14"/>
  <c r="MDU31" i="14"/>
  <c r="MDV31" i="14"/>
  <c r="MDW31" i="14"/>
  <c r="MDX31" i="14"/>
  <c r="MDY31" i="14"/>
  <c r="MDZ31" i="14"/>
  <c r="MEA31" i="14"/>
  <c r="MEB31" i="14"/>
  <c r="MEC31" i="14"/>
  <c r="MED31" i="14"/>
  <c r="MEE31" i="14"/>
  <c r="MEF31" i="14"/>
  <c r="MEG31" i="14"/>
  <c r="MEH31" i="14"/>
  <c r="MEI31" i="14"/>
  <c r="MEJ31" i="14"/>
  <c r="MEK31" i="14"/>
  <c r="MEL31" i="14"/>
  <c r="MEM31" i="14"/>
  <c r="MEN31" i="14"/>
  <c r="MEO31" i="14"/>
  <c r="MEP31" i="14"/>
  <c r="MEQ31" i="14"/>
  <c r="MER31" i="14"/>
  <c r="MES31" i="14"/>
  <c r="MET31" i="14"/>
  <c r="MEU31" i="14"/>
  <c r="MEV31" i="14"/>
  <c r="MEW31" i="14"/>
  <c r="MEX31" i="14"/>
  <c r="MEY31" i="14"/>
  <c r="MEZ31" i="14"/>
  <c r="MFA31" i="14"/>
  <c r="MFB31" i="14"/>
  <c r="MFC31" i="14"/>
  <c r="MFD31" i="14"/>
  <c r="MFE31" i="14"/>
  <c r="MFF31" i="14"/>
  <c r="MFG31" i="14"/>
  <c r="MFH31" i="14"/>
  <c r="MFI31" i="14"/>
  <c r="MFJ31" i="14"/>
  <c r="MFK31" i="14"/>
  <c r="MFL31" i="14"/>
  <c r="MFM31" i="14"/>
  <c r="MFN31" i="14"/>
  <c r="MFO31" i="14"/>
  <c r="MFP31" i="14"/>
  <c r="MFQ31" i="14"/>
  <c r="MFR31" i="14"/>
  <c r="MFS31" i="14"/>
  <c r="MFT31" i="14"/>
  <c r="MFU31" i="14"/>
  <c r="MFV31" i="14"/>
  <c r="MFW31" i="14"/>
  <c r="MFX31" i="14"/>
  <c r="MFY31" i="14"/>
  <c r="MFZ31" i="14"/>
  <c r="MGA31" i="14"/>
  <c r="MGB31" i="14"/>
  <c r="MGC31" i="14"/>
  <c r="MGD31" i="14"/>
  <c r="MGE31" i="14"/>
  <c r="MGF31" i="14"/>
  <c r="MGG31" i="14"/>
  <c r="MGH31" i="14"/>
  <c r="MGI31" i="14"/>
  <c r="MGJ31" i="14"/>
  <c r="MGK31" i="14"/>
  <c r="MGL31" i="14"/>
  <c r="MGM31" i="14"/>
  <c r="MGN31" i="14"/>
  <c r="MGO31" i="14"/>
  <c r="MGP31" i="14"/>
  <c r="MGQ31" i="14"/>
  <c r="MGR31" i="14"/>
  <c r="MGS31" i="14"/>
  <c r="MGT31" i="14"/>
  <c r="MGU31" i="14"/>
  <c r="MGV31" i="14"/>
  <c r="MGW31" i="14"/>
  <c r="MGX31" i="14"/>
  <c r="MGY31" i="14"/>
  <c r="MGZ31" i="14"/>
  <c r="MHA31" i="14"/>
  <c r="MHB31" i="14"/>
  <c r="MHC31" i="14"/>
  <c r="MHD31" i="14"/>
  <c r="MHE31" i="14"/>
  <c r="MHF31" i="14"/>
  <c r="MHG31" i="14"/>
  <c r="MHH31" i="14"/>
  <c r="MHI31" i="14"/>
  <c r="MHJ31" i="14"/>
  <c r="MHK31" i="14"/>
  <c r="MHL31" i="14"/>
  <c r="MHM31" i="14"/>
  <c r="MHN31" i="14"/>
  <c r="MHO31" i="14"/>
  <c r="MHP31" i="14"/>
  <c r="MHQ31" i="14"/>
  <c r="MHR31" i="14"/>
  <c r="MHS31" i="14"/>
  <c r="MHT31" i="14"/>
  <c r="MHU31" i="14"/>
  <c r="MHV31" i="14"/>
  <c r="MHW31" i="14"/>
  <c r="MHX31" i="14"/>
  <c r="MHY31" i="14"/>
  <c r="MHZ31" i="14"/>
  <c r="MIA31" i="14"/>
  <c r="MIB31" i="14"/>
  <c r="MIC31" i="14"/>
  <c r="MID31" i="14"/>
  <c r="MIE31" i="14"/>
  <c r="MIF31" i="14"/>
  <c r="MIG31" i="14"/>
  <c r="MIH31" i="14"/>
  <c r="MII31" i="14"/>
  <c r="MIJ31" i="14"/>
  <c r="MIK31" i="14"/>
  <c r="MIL31" i="14"/>
  <c r="MIM31" i="14"/>
  <c r="MIN31" i="14"/>
  <c r="MIO31" i="14"/>
  <c r="MIP31" i="14"/>
  <c r="MIQ31" i="14"/>
  <c r="MIR31" i="14"/>
  <c r="MIS31" i="14"/>
  <c r="MIT31" i="14"/>
  <c r="MIU31" i="14"/>
  <c r="MIV31" i="14"/>
  <c r="MIW31" i="14"/>
  <c r="MIX31" i="14"/>
  <c r="MIY31" i="14"/>
  <c r="MIZ31" i="14"/>
  <c r="MJA31" i="14"/>
  <c r="MJB31" i="14"/>
  <c r="MJC31" i="14"/>
  <c r="MJD31" i="14"/>
  <c r="MJE31" i="14"/>
  <c r="MJF31" i="14"/>
  <c r="MJG31" i="14"/>
  <c r="MJH31" i="14"/>
  <c r="MJI31" i="14"/>
  <c r="MJJ31" i="14"/>
  <c r="MJK31" i="14"/>
  <c r="MJL31" i="14"/>
  <c r="MJM31" i="14"/>
  <c r="MJN31" i="14"/>
  <c r="MJO31" i="14"/>
  <c r="MJP31" i="14"/>
  <c r="MJQ31" i="14"/>
  <c r="MJR31" i="14"/>
  <c r="MJS31" i="14"/>
  <c r="MJT31" i="14"/>
  <c r="MJU31" i="14"/>
  <c r="MJV31" i="14"/>
  <c r="MJW31" i="14"/>
  <c r="MJX31" i="14"/>
  <c r="MJY31" i="14"/>
  <c r="MJZ31" i="14"/>
  <c r="MKA31" i="14"/>
  <c r="MKB31" i="14"/>
  <c r="MKC31" i="14"/>
  <c r="MKD31" i="14"/>
  <c r="MKE31" i="14"/>
  <c r="MKF31" i="14"/>
  <c r="MKG31" i="14"/>
  <c r="MKH31" i="14"/>
  <c r="MKI31" i="14"/>
  <c r="MKJ31" i="14"/>
  <c r="MKK31" i="14"/>
  <c r="MKL31" i="14"/>
  <c r="MKM31" i="14"/>
  <c r="MKN31" i="14"/>
  <c r="MKO31" i="14"/>
  <c r="MKP31" i="14"/>
  <c r="MKQ31" i="14"/>
  <c r="MKR31" i="14"/>
  <c r="MKS31" i="14"/>
  <c r="MKT31" i="14"/>
  <c r="MKU31" i="14"/>
  <c r="MKV31" i="14"/>
  <c r="MKW31" i="14"/>
  <c r="MKX31" i="14"/>
  <c r="MKY31" i="14"/>
  <c r="MKZ31" i="14"/>
  <c r="MLA31" i="14"/>
  <c r="MLB31" i="14"/>
  <c r="MLC31" i="14"/>
  <c r="MLD31" i="14"/>
  <c r="MLE31" i="14"/>
  <c r="MLF31" i="14"/>
  <c r="MLG31" i="14"/>
  <c r="MLH31" i="14"/>
  <c r="MLI31" i="14"/>
  <c r="MLJ31" i="14"/>
  <c r="MLK31" i="14"/>
  <c r="MLL31" i="14"/>
  <c r="MLM31" i="14"/>
  <c r="MLN31" i="14"/>
  <c r="MLO31" i="14"/>
  <c r="MLP31" i="14"/>
  <c r="MLQ31" i="14"/>
  <c r="MLR31" i="14"/>
  <c r="MLS31" i="14"/>
  <c r="MLT31" i="14"/>
  <c r="MLU31" i="14"/>
  <c r="MLV31" i="14"/>
  <c r="MLW31" i="14"/>
  <c r="MLX31" i="14"/>
  <c r="MLY31" i="14"/>
  <c r="MLZ31" i="14"/>
  <c r="MMA31" i="14"/>
  <c r="MMB31" i="14"/>
  <c r="MMC31" i="14"/>
  <c r="MMD31" i="14"/>
  <c r="MME31" i="14"/>
  <c r="MMF31" i="14"/>
  <c r="MMG31" i="14"/>
  <c r="MMH31" i="14"/>
  <c r="MMI31" i="14"/>
  <c r="MMJ31" i="14"/>
  <c r="MMK31" i="14"/>
  <c r="MML31" i="14"/>
  <c r="MMM31" i="14"/>
  <c r="MMN31" i="14"/>
  <c r="MMO31" i="14"/>
  <c r="MMP31" i="14"/>
  <c r="MMQ31" i="14"/>
  <c r="MMR31" i="14"/>
  <c r="MMS31" i="14"/>
  <c r="MMT31" i="14"/>
  <c r="MMU31" i="14"/>
  <c r="MMV31" i="14"/>
  <c r="MMW31" i="14"/>
  <c r="MMX31" i="14"/>
  <c r="MMY31" i="14"/>
  <c r="MMZ31" i="14"/>
  <c r="MNA31" i="14"/>
  <c r="MNB31" i="14"/>
  <c r="MNC31" i="14"/>
  <c r="MND31" i="14"/>
  <c r="MNE31" i="14"/>
  <c r="MNF31" i="14"/>
  <c r="MNG31" i="14"/>
  <c r="MNH31" i="14"/>
  <c r="MNI31" i="14"/>
  <c r="MNJ31" i="14"/>
  <c r="MNK31" i="14"/>
  <c r="MNL31" i="14"/>
  <c r="MNM31" i="14"/>
  <c r="MNN31" i="14"/>
  <c r="MNO31" i="14"/>
  <c r="MNP31" i="14"/>
  <c r="MNQ31" i="14"/>
  <c r="MNR31" i="14"/>
  <c r="MNS31" i="14"/>
  <c r="MNT31" i="14"/>
  <c r="MNU31" i="14"/>
  <c r="MNV31" i="14"/>
  <c r="MNW31" i="14"/>
  <c r="MNX31" i="14"/>
  <c r="MNY31" i="14"/>
  <c r="MNZ31" i="14"/>
  <c r="MOA31" i="14"/>
  <c r="MOB31" i="14"/>
  <c r="MOC31" i="14"/>
  <c r="MOD31" i="14"/>
  <c r="MOE31" i="14"/>
  <c r="MOF31" i="14"/>
  <c r="MOG31" i="14"/>
  <c r="MOH31" i="14"/>
  <c r="MOI31" i="14"/>
  <c r="MOJ31" i="14"/>
  <c r="MOK31" i="14"/>
  <c r="MOL31" i="14"/>
  <c r="MOM31" i="14"/>
  <c r="MON31" i="14"/>
  <c r="MOO31" i="14"/>
  <c r="MOP31" i="14"/>
  <c r="MOQ31" i="14"/>
  <c r="MOR31" i="14"/>
  <c r="MOS31" i="14"/>
  <c r="MOT31" i="14"/>
  <c r="MOU31" i="14"/>
  <c r="MOV31" i="14"/>
  <c r="MOW31" i="14"/>
  <c r="MOX31" i="14"/>
  <c r="MOY31" i="14"/>
  <c r="MOZ31" i="14"/>
  <c r="MPA31" i="14"/>
  <c r="MPB31" i="14"/>
  <c r="MPC31" i="14"/>
  <c r="MPD31" i="14"/>
  <c r="MPE31" i="14"/>
  <c r="MPF31" i="14"/>
  <c r="MPG31" i="14"/>
  <c r="MPH31" i="14"/>
  <c r="MPI31" i="14"/>
  <c r="MPJ31" i="14"/>
  <c r="MPK31" i="14"/>
  <c r="MPL31" i="14"/>
  <c r="MPM31" i="14"/>
  <c r="MPN31" i="14"/>
  <c r="MPO31" i="14"/>
  <c r="MPP31" i="14"/>
  <c r="MPQ31" i="14"/>
  <c r="MPR31" i="14"/>
  <c r="MPS31" i="14"/>
  <c r="MPT31" i="14"/>
  <c r="MPU31" i="14"/>
  <c r="MPV31" i="14"/>
  <c r="MPW31" i="14"/>
  <c r="MPX31" i="14"/>
  <c r="MPY31" i="14"/>
  <c r="MPZ31" i="14"/>
  <c r="MQA31" i="14"/>
  <c r="MQB31" i="14"/>
  <c r="MQC31" i="14"/>
  <c r="MQD31" i="14"/>
  <c r="MQE31" i="14"/>
  <c r="MQF31" i="14"/>
  <c r="MQG31" i="14"/>
  <c r="MQH31" i="14"/>
  <c r="MQI31" i="14"/>
  <c r="MQJ31" i="14"/>
  <c r="MQK31" i="14"/>
  <c r="MQL31" i="14"/>
  <c r="MQM31" i="14"/>
  <c r="MQN31" i="14"/>
  <c r="MQO31" i="14"/>
  <c r="MQP31" i="14"/>
  <c r="MQQ31" i="14"/>
  <c r="MQR31" i="14"/>
  <c r="MQS31" i="14"/>
  <c r="MQT31" i="14"/>
  <c r="MQU31" i="14"/>
  <c r="MQV31" i="14"/>
  <c r="MQW31" i="14"/>
  <c r="MQX31" i="14"/>
  <c r="MQY31" i="14"/>
  <c r="MQZ31" i="14"/>
  <c r="MRA31" i="14"/>
  <c r="MRB31" i="14"/>
  <c r="MRC31" i="14"/>
  <c r="MRD31" i="14"/>
  <c r="MRE31" i="14"/>
  <c r="MRF31" i="14"/>
  <c r="MRG31" i="14"/>
  <c r="MRH31" i="14"/>
  <c r="MRI31" i="14"/>
  <c r="MRJ31" i="14"/>
  <c r="MRK31" i="14"/>
  <c r="MRL31" i="14"/>
  <c r="MRM31" i="14"/>
  <c r="MRN31" i="14"/>
  <c r="MRO31" i="14"/>
  <c r="MRP31" i="14"/>
  <c r="MRQ31" i="14"/>
  <c r="MRR31" i="14"/>
  <c r="MRS31" i="14"/>
  <c r="MRT31" i="14"/>
  <c r="MRU31" i="14"/>
  <c r="MRV31" i="14"/>
  <c r="MRW31" i="14"/>
  <c r="MRX31" i="14"/>
  <c r="MRY31" i="14"/>
  <c r="MRZ31" i="14"/>
  <c r="MSA31" i="14"/>
  <c r="MSB31" i="14"/>
  <c r="MSC31" i="14"/>
  <c r="MSD31" i="14"/>
  <c r="MSE31" i="14"/>
  <c r="MSF31" i="14"/>
  <c r="MSG31" i="14"/>
  <c r="MSH31" i="14"/>
  <c r="MSI31" i="14"/>
  <c r="MSJ31" i="14"/>
  <c r="MSK31" i="14"/>
  <c r="MSL31" i="14"/>
  <c r="MSM31" i="14"/>
  <c r="MSN31" i="14"/>
  <c r="MSO31" i="14"/>
  <c r="MSP31" i="14"/>
  <c r="MSQ31" i="14"/>
  <c r="MSR31" i="14"/>
  <c r="MSS31" i="14"/>
  <c r="MST31" i="14"/>
  <c r="MSU31" i="14"/>
  <c r="MSV31" i="14"/>
  <c r="MSW31" i="14"/>
  <c r="MSX31" i="14"/>
  <c r="MSY31" i="14"/>
  <c r="MSZ31" i="14"/>
  <c r="MTA31" i="14"/>
  <c r="MTB31" i="14"/>
  <c r="MTC31" i="14"/>
  <c r="MTD31" i="14"/>
  <c r="MTE31" i="14"/>
  <c r="MTF31" i="14"/>
  <c r="MTG31" i="14"/>
  <c r="MTH31" i="14"/>
  <c r="MTI31" i="14"/>
  <c r="MTJ31" i="14"/>
  <c r="MTK31" i="14"/>
  <c r="MTL31" i="14"/>
  <c r="MTM31" i="14"/>
  <c r="MTN31" i="14"/>
  <c r="MTO31" i="14"/>
  <c r="MTP31" i="14"/>
  <c r="MTQ31" i="14"/>
  <c r="MTR31" i="14"/>
  <c r="MTS31" i="14"/>
  <c r="MTT31" i="14"/>
  <c r="MTU31" i="14"/>
  <c r="MTV31" i="14"/>
  <c r="MTW31" i="14"/>
  <c r="MTX31" i="14"/>
  <c r="MTY31" i="14"/>
  <c r="MTZ31" i="14"/>
  <c r="MUA31" i="14"/>
  <c r="MUB31" i="14"/>
  <c r="MUC31" i="14"/>
  <c r="MUD31" i="14"/>
  <c r="MUE31" i="14"/>
  <c r="MUF31" i="14"/>
  <c r="MUG31" i="14"/>
  <c r="MUH31" i="14"/>
  <c r="MUI31" i="14"/>
  <c r="MUJ31" i="14"/>
  <c r="MUK31" i="14"/>
  <c r="MUL31" i="14"/>
  <c r="MUM31" i="14"/>
  <c r="MUN31" i="14"/>
  <c r="MUO31" i="14"/>
  <c r="MUP31" i="14"/>
  <c r="MUQ31" i="14"/>
  <c r="MUR31" i="14"/>
  <c r="MUS31" i="14"/>
  <c r="MUT31" i="14"/>
  <c r="MUU31" i="14"/>
  <c r="MUV31" i="14"/>
  <c r="MUW31" i="14"/>
  <c r="MUX31" i="14"/>
  <c r="MUY31" i="14"/>
  <c r="MUZ31" i="14"/>
  <c r="MVA31" i="14"/>
  <c r="MVB31" i="14"/>
  <c r="MVC31" i="14"/>
  <c r="MVD31" i="14"/>
  <c r="MVE31" i="14"/>
  <c r="MVF31" i="14"/>
  <c r="MVG31" i="14"/>
  <c r="MVH31" i="14"/>
  <c r="MVI31" i="14"/>
  <c r="MVJ31" i="14"/>
  <c r="MVK31" i="14"/>
  <c r="MVL31" i="14"/>
  <c r="MVM31" i="14"/>
  <c r="MVN31" i="14"/>
  <c r="MVO31" i="14"/>
  <c r="MVP31" i="14"/>
  <c r="MVQ31" i="14"/>
  <c r="MVR31" i="14"/>
  <c r="MVS31" i="14"/>
  <c r="MVT31" i="14"/>
  <c r="MVU31" i="14"/>
  <c r="MVV31" i="14"/>
  <c r="MVW31" i="14"/>
  <c r="MVX31" i="14"/>
  <c r="MVY31" i="14"/>
  <c r="MVZ31" i="14"/>
  <c r="MWA31" i="14"/>
  <c r="MWB31" i="14"/>
  <c r="MWC31" i="14"/>
  <c r="MWD31" i="14"/>
  <c r="MWE31" i="14"/>
  <c r="MWF31" i="14"/>
  <c r="MWG31" i="14"/>
  <c r="MWH31" i="14"/>
  <c r="MWI31" i="14"/>
  <c r="MWJ31" i="14"/>
  <c r="MWK31" i="14"/>
  <c r="MWL31" i="14"/>
  <c r="MWM31" i="14"/>
  <c r="MWN31" i="14"/>
  <c r="MWO31" i="14"/>
  <c r="MWP31" i="14"/>
  <c r="MWQ31" i="14"/>
  <c r="MWR31" i="14"/>
  <c r="MWS31" i="14"/>
  <c r="MWT31" i="14"/>
  <c r="MWU31" i="14"/>
  <c r="MWV31" i="14"/>
  <c r="MWW31" i="14"/>
  <c r="MWX31" i="14"/>
  <c r="MWY31" i="14"/>
  <c r="MWZ31" i="14"/>
  <c r="MXA31" i="14"/>
  <c r="MXB31" i="14"/>
  <c r="MXC31" i="14"/>
  <c r="MXD31" i="14"/>
  <c r="MXE31" i="14"/>
  <c r="MXF31" i="14"/>
  <c r="MXG31" i="14"/>
  <c r="MXH31" i="14"/>
  <c r="MXI31" i="14"/>
  <c r="MXJ31" i="14"/>
  <c r="MXK31" i="14"/>
  <c r="MXL31" i="14"/>
  <c r="MXM31" i="14"/>
  <c r="MXN31" i="14"/>
  <c r="MXO31" i="14"/>
  <c r="MXP31" i="14"/>
  <c r="MXQ31" i="14"/>
  <c r="MXR31" i="14"/>
  <c r="MXS31" i="14"/>
  <c r="MXT31" i="14"/>
  <c r="MXU31" i="14"/>
  <c r="MXV31" i="14"/>
  <c r="MXW31" i="14"/>
  <c r="MXX31" i="14"/>
  <c r="MXY31" i="14"/>
  <c r="MXZ31" i="14"/>
  <c r="MYA31" i="14"/>
  <c r="MYB31" i="14"/>
  <c r="MYC31" i="14"/>
  <c r="MYD31" i="14"/>
  <c r="MYE31" i="14"/>
  <c r="MYF31" i="14"/>
  <c r="MYG31" i="14"/>
  <c r="MYH31" i="14"/>
  <c r="MYI31" i="14"/>
  <c r="MYJ31" i="14"/>
  <c r="MYK31" i="14"/>
  <c r="MYL31" i="14"/>
  <c r="MYM31" i="14"/>
  <c r="MYN31" i="14"/>
  <c r="MYO31" i="14"/>
  <c r="MYP31" i="14"/>
  <c r="MYQ31" i="14"/>
  <c r="MYR31" i="14"/>
  <c r="MYS31" i="14"/>
  <c r="MYT31" i="14"/>
  <c r="MYU31" i="14"/>
  <c r="MYV31" i="14"/>
  <c r="MYW31" i="14"/>
  <c r="MYX31" i="14"/>
  <c r="MYY31" i="14"/>
  <c r="MYZ31" i="14"/>
  <c r="MZA31" i="14"/>
  <c r="MZB31" i="14"/>
  <c r="MZC31" i="14"/>
  <c r="MZD31" i="14"/>
  <c r="MZE31" i="14"/>
  <c r="MZF31" i="14"/>
  <c r="MZG31" i="14"/>
  <c r="MZH31" i="14"/>
  <c r="MZI31" i="14"/>
  <c r="MZJ31" i="14"/>
  <c r="MZK31" i="14"/>
  <c r="MZL31" i="14"/>
  <c r="MZM31" i="14"/>
  <c r="MZN31" i="14"/>
  <c r="MZO31" i="14"/>
  <c r="MZP31" i="14"/>
  <c r="MZQ31" i="14"/>
  <c r="MZR31" i="14"/>
  <c r="MZS31" i="14"/>
  <c r="MZT31" i="14"/>
  <c r="MZU31" i="14"/>
  <c r="MZV31" i="14"/>
  <c r="MZW31" i="14"/>
  <c r="MZX31" i="14"/>
  <c r="MZY31" i="14"/>
  <c r="MZZ31" i="14"/>
  <c r="NAA31" i="14"/>
  <c r="NAB31" i="14"/>
  <c r="NAC31" i="14"/>
  <c r="NAD31" i="14"/>
  <c r="NAE31" i="14"/>
  <c r="NAF31" i="14"/>
  <c r="NAG31" i="14"/>
  <c r="NAH31" i="14"/>
  <c r="NAI31" i="14"/>
  <c r="NAJ31" i="14"/>
  <c r="NAK31" i="14"/>
  <c r="NAL31" i="14"/>
  <c r="NAM31" i="14"/>
  <c r="NAN31" i="14"/>
  <c r="NAO31" i="14"/>
  <c r="NAP31" i="14"/>
  <c r="NAQ31" i="14"/>
  <c r="NAR31" i="14"/>
  <c r="NAS31" i="14"/>
  <c r="NAT31" i="14"/>
  <c r="NAU31" i="14"/>
  <c r="NAV31" i="14"/>
  <c r="NAW31" i="14"/>
  <c r="NAX31" i="14"/>
  <c r="NAY31" i="14"/>
  <c r="NAZ31" i="14"/>
  <c r="NBA31" i="14"/>
  <c r="NBB31" i="14"/>
  <c r="NBC31" i="14"/>
  <c r="NBD31" i="14"/>
  <c r="NBE31" i="14"/>
  <c r="NBF31" i="14"/>
  <c r="NBG31" i="14"/>
  <c r="NBH31" i="14"/>
  <c r="NBI31" i="14"/>
  <c r="NBJ31" i="14"/>
  <c r="NBK31" i="14"/>
  <c r="NBL31" i="14"/>
  <c r="NBM31" i="14"/>
  <c r="NBN31" i="14"/>
  <c r="NBO31" i="14"/>
  <c r="NBP31" i="14"/>
  <c r="NBQ31" i="14"/>
  <c r="NBR31" i="14"/>
  <c r="NBS31" i="14"/>
  <c r="NBT31" i="14"/>
  <c r="NBU31" i="14"/>
  <c r="NBV31" i="14"/>
  <c r="NBW31" i="14"/>
  <c r="NBX31" i="14"/>
  <c r="NBY31" i="14"/>
  <c r="NBZ31" i="14"/>
  <c r="NCA31" i="14"/>
  <c r="NCB31" i="14"/>
  <c r="NCC31" i="14"/>
  <c r="NCD31" i="14"/>
  <c r="NCE31" i="14"/>
  <c r="NCF31" i="14"/>
  <c r="NCG31" i="14"/>
  <c r="NCH31" i="14"/>
  <c r="NCI31" i="14"/>
  <c r="NCJ31" i="14"/>
  <c r="NCK31" i="14"/>
  <c r="NCL31" i="14"/>
  <c r="NCM31" i="14"/>
  <c r="NCN31" i="14"/>
  <c r="NCO31" i="14"/>
  <c r="NCP31" i="14"/>
  <c r="NCQ31" i="14"/>
  <c r="NCR31" i="14"/>
  <c r="NCS31" i="14"/>
  <c r="NCT31" i="14"/>
  <c r="NCU31" i="14"/>
  <c r="NCV31" i="14"/>
  <c r="NCW31" i="14"/>
  <c r="NCX31" i="14"/>
  <c r="NCY31" i="14"/>
  <c r="NCZ31" i="14"/>
  <c r="NDA31" i="14"/>
  <c r="NDB31" i="14"/>
  <c r="NDC31" i="14"/>
  <c r="NDD31" i="14"/>
  <c r="NDE31" i="14"/>
  <c r="NDF31" i="14"/>
  <c r="NDG31" i="14"/>
  <c r="NDH31" i="14"/>
  <c r="NDI31" i="14"/>
  <c r="NDJ31" i="14"/>
  <c r="NDK31" i="14"/>
  <c r="NDL31" i="14"/>
  <c r="NDM31" i="14"/>
  <c r="NDN31" i="14"/>
  <c r="NDO31" i="14"/>
  <c r="NDP31" i="14"/>
  <c r="NDQ31" i="14"/>
  <c r="NDR31" i="14"/>
  <c r="NDS31" i="14"/>
  <c r="NDT31" i="14"/>
  <c r="NDU31" i="14"/>
  <c r="NDV31" i="14"/>
  <c r="NDW31" i="14"/>
  <c r="NDX31" i="14"/>
  <c r="NDY31" i="14"/>
  <c r="NDZ31" i="14"/>
  <c r="NEA31" i="14"/>
  <c r="NEB31" i="14"/>
  <c r="NEC31" i="14"/>
  <c r="NED31" i="14"/>
  <c r="NEE31" i="14"/>
  <c r="NEF31" i="14"/>
  <c r="NEG31" i="14"/>
  <c r="NEH31" i="14"/>
  <c r="NEI31" i="14"/>
  <c r="NEJ31" i="14"/>
  <c r="NEK31" i="14"/>
  <c r="NEL31" i="14"/>
  <c r="NEM31" i="14"/>
  <c r="NEN31" i="14"/>
  <c r="NEO31" i="14"/>
  <c r="NEP31" i="14"/>
  <c r="NEQ31" i="14"/>
  <c r="NER31" i="14"/>
  <c r="NES31" i="14"/>
  <c r="NET31" i="14"/>
  <c r="NEU31" i="14"/>
  <c r="NEV31" i="14"/>
  <c r="NEW31" i="14"/>
  <c r="NEX31" i="14"/>
  <c r="NEY31" i="14"/>
  <c r="NEZ31" i="14"/>
  <c r="NFA31" i="14"/>
  <c r="NFB31" i="14"/>
  <c r="NFC31" i="14"/>
  <c r="NFD31" i="14"/>
  <c r="NFE31" i="14"/>
  <c r="NFF31" i="14"/>
  <c r="NFG31" i="14"/>
  <c r="NFH31" i="14"/>
  <c r="NFI31" i="14"/>
  <c r="NFJ31" i="14"/>
  <c r="NFK31" i="14"/>
  <c r="NFL31" i="14"/>
  <c r="NFM31" i="14"/>
  <c r="NFN31" i="14"/>
  <c r="NFO31" i="14"/>
  <c r="NFP31" i="14"/>
  <c r="NFQ31" i="14"/>
  <c r="NFR31" i="14"/>
  <c r="NFS31" i="14"/>
  <c r="NFT31" i="14"/>
  <c r="NFU31" i="14"/>
  <c r="NFV31" i="14"/>
  <c r="NFW31" i="14"/>
  <c r="NFX31" i="14"/>
  <c r="NFY31" i="14"/>
  <c r="NFZ31" i="14"/>
  <c r="NGA31" i="14"/>
  <c r="NGB31" i="14"/>
  <c r="NGC31" i="14"/>
  <c r="NGD31" i="14"/>
  <c r="NGE31" i="14"/>
  <c r="NGF31" i="14"/>
  <c r="NGG31" i="14"/>
  <c r="NGH31" i="14"/>
  <c r="NGI31" i="14"/>
  <c r="NGJ31" i="14"/>
  <c r="NGK31" i="14"/>
  <c r="NGL31" i="14"/>
  <c r="NGM31" i="14"/>
  <c r="NGN31" i="14"/>
  <c r="NGO31" i="14"/>
  <c r="NGP31" i="14"/>
  <c r="NGQ31" i="14"/>
  <c r="NGR31" i="14"/>
  <c r="NGS31" i="14"/>
  <c r="NGT31" i="14"/>
  <c r="NGU31" i="14"/>
  <c r="NGV31" i="14"/>
  <c r="NGW31" i="14"/>
  <c r="NGX31" i="14"/>
  <c r="NGY31" i="14"/>
  <c r="NGZ31" i="14"/>
  <c r="NHA31" i="14"/>
  <c r="NHB31" i="14"/>
  <c r="NHC31" i="14"/>
  <c r="NHD31" i="14"/>
  <c r="NHE31" i="14"/>
  <c r="NHF31" i="14"/>
  <c r="NHG31" i="14"/>
  <c r="NHH31" i="14"/>
  <c r="NHI31" i="14"/>
  <c r="NHJ31" i="14"/>
  <c r="NHK31" i="14"/>
  <c r="NHL31" i="14"/>
  <c r="NHM31" i="14"/>
  <c r="NHN31" i="14"/>
  <c r="NHO31" i="14"/>
  <c r="NHP31" i="14"/>
  <c r="NHQ31" i="14"/>
  <c r="NHR31" i="14"/>
  <c r="NHS31" i="14"/>
  <c r="NHT31" i="14"/>
  <c r="NHU31" i="14"/>
  <c r="NHV31" i="14"/>
  <c r="NHW31" i="14"/>
  <c r="NHX31" i="14"/>
  <c r="NHY31" i="14"/>
  <c r="NHZ31" i="14"/>
  <c r="NIA31" i="14"/>
  <c r="NIB31" i="14"/>
  <c r="NIC31" i="14"/>
  <c r="NID31" i="14"/>
  <c r="NIE31" i="14"/>
  <c r="NIF31" i="14"/>
  <c r="NIG31" i="14"/>
  <c r="NIH31" i="14"/>
  <c r="NII31" i="14"/>
  <c r="NIJ31" i="14"/>
  <c r="NIK31" i="14"/>
  <c r="NIL31" i="14"/>
  <c r="NIM31" i="14"/>
  <c r="NIN31" i="14"/>
  <c r="NIO31" i="14"/>
  <c r="NIP31" i="14"/>
  <c r="NIQ31" i="14"/>
  <c r="NIR31" i="14"/>
  <c r="NIS31" i="14"/>
  <c r="NIT31" i="14"/>
  <c r="NIU31" i="14"/>
  <c r="NIV31" i="14"/>
  <c r="NIW31" i="14"/>
  <c r="NIX31" i="14"/>
  <c r="NIY31" i="14"/>
  <c r="NIZ31" i="14"/>
  <c r="NJA31" i="14"/>
  <c r="NJB31" i="14"/>
  <c r="NJC31" i="14"/>
  <c r="NJD31" i="14"/>
  <c r="NJE31" i="14"/>
  <c r="NJF31" i="14"/>
  <c r="NJG31" i="14"/>
  <c r="NJH31" i="14"/>
  <c r="NJI31" i="14"/>
  <c r="NJJ31" i="14"/>
  <c r="NJK31" i="14"/>
  <c r="NJL31" i="14"/>
  <c r="NJM31" i="14"/>
  <c r="NJN31" i="14"/>
  <c r="NJO31" i="14"/>
  <c r="NJP31" i="14"/>
  <c r="NJQ31" i="14"/>
  <c r="NJR31" i="14"/>
  <c r="NJS31" i="14"/>
  <c r="NJT31" i="14"/>
  <c r="NJU31" i="14"/>
  <c r="NJV31" i="14"/>
  <c r="NJW31" i="14"/>
  <c r="NJX31" i="14"/>
  <c r="NJY31" i="14"/>
  <c r="NJZ31" i="14"/>
  <c r="NKA31" i="14"/>
  <c r="NKB31" i="14"/>
  <c r="NKC31" i="14"/>
  <c r="NKD31" i="14"/>
  <c r="NKE31" i="14"/>
  <c r="NKF31" i="14"/>
  <c r="NKG31" i="14"/>
  <c r="NKH31" i="14"/>
  <c r="NKI31" i="14"/>
  <c r="NKJ31" i="14"/>
  <c r="NKK31" i="14"/>
  <c r="NKL31" i="14"/>
  <c r="NKM31" i="14"/>
  <c r="NKN31" i="14"/>
  <c r="NKO31" i="14"/>
  <c r="NKP31" i="14"/>
  <c r="NKQ31" i="14"/>
  <c r="NKR31" i="14"/>
  <c r="NKS31" i="14"/>
  <c r="NKT31" i="14"/>
  <c r="NKU31" i="14"/>
  <c r="NKV31" i="14"/>
  <c r="NKW31" i="14"/>
  <c r="NKX31" i="14"/>
  <c r="NKY31" i="14"/>
  <c r="NKZ31" i="14"/>
  <c r="NLA31" i="14"/>
  <c r="NLB31" i="14"/>
  <c r="NLC31" i="14"/>
  <c r="NLD31" i="14"/>
  <c r="NLE31" i="14"/>
  <c r="NLF31" i="14"/>
  <c r="NLG31" i="14"/>
  <c r="NLH31" i="14"/>
  <c r="NLI31" i="14"/>
  <c r="NLJ31" i="14"/>
  <c r="NLK31" i="14"/>
  <c r="NLL31" i="14"/>
  <c r="NLM31" i="14"/>
  <c r="NLN31" i="14"/>
  <c r="NLO31" i="14"/>
  <c r="NLP31" i="14"/>
  <c r="NLQ31" i="14"/>
  <c r="NLR31" i="14"/>
  <c r="NLS31" i="14"/>
  <c r="NLT31" i="14"/>
  <c r="NLU31" i="14"/>
  <c r="NLV31" i="14"/>
  <c r="NLW31" i="14"/>
  <c r="NLX31" i="14"/>
  <c r="NLY31" i="14"/>
  <c r="NLZ31" i="14"/>
  <c r="NMA31" i="14"/>
  <c r="NMB31" i="14"/>
  <c r="NMC31" i="14"/>
  <c r="NMD31" i="14"/>
  <c r="NME31" i="14"/>
  <c r="NMF31" i="14"/>
  <c r="NMG31" i="14"/>
  <c r="NMH31" i="14"/>
  <c r="NMI31" i="14"/>
  <c r="NMJ31" i="14"/>
  <c r="NMK31" i="14"/>
  <c r="NML31" i="14"/>
  <c r="NMM31" i="14"/>
  <c r="NMN31" i="14"/>
  <c r="NMO31" i="14"/>
  <c r="NMP31" i="14"/>
  <c r="NMQ31" i="14"/>
  <c r="NMR31" i="14"/>
  <c r="NMS31" i="14"/>
  <c r="NMT31" i="14"/>
  <c r="NMU31" i="14"/>
  <c r="NMV31" i="14"/>
  <c r="NMW31" i="14"/>
  <c r="NMX31" i="14"/>
  <c r="NMY31" i="14"/>
  <c r="NMZ31" i="14"/>
  <c r="NNA31" i="14"/>
  <c r="NNB31" i="14"/>
  <c r="NNC31" i="14"/>
  <c r="NND31" i="14"/>
  <c r="NNE31" i="14"/>
  <c r="NNF31" i="14"/>
  <c r="NNG31" i="14"/>
  <c r="NNH31" i="14"/>
  <c r="NNI31" i="14"/>
  <c r="NNJ31" i="14"/>
  <c r="NNK31" i="14"/>
  <c r="NNL31" i="14"/>
  <c r="NNM31" i="14"/>
  <c r="NNN31" i="14"/>
  <c r="NNO31" i="14"/>
  <c r="NNP31" i="14"/>
  <c r="NNQ31" i="14"/>
  <c r="NNR31" i="14"/>
  <c r="NNS31" i="14"/>
  <c r="NNT31" i="14"/>
  <c r="NNU31" i="14"/>
  <c r="NNV31" i="14"/>
  <c r="NNW31" i="14"/>
  <c r="NNX31" i="14"/>
  <c r="NNY31" i="14"/>
  <c r="NNZ31" i="14"/>
  <c r="NOA31" i="14"/>
  <c r="NOB31" i="14"/>
  <c r="NOC31" i="14"/>
  <c r="NOD31" i="14"/>
  <c r="NOE31" i="14"/>
  <c r="NOF31" i="14"/>
  <c r="NOG31" i="14"/>
  <c r="NOH31" i="14"/>
  <c r="NOI31" i="14"/>
  <c r="NOJ31" i="14"/>
  <c r="NOK31" i="14"/>
  <c r="NOL31" i="14"/>
  <c r="NOM31" i="14"/>
  <c r="NON31" i="14"/>
  <c r="NOO31" i="14"/>
  <c r="NOP31" i="14"/>
  <c r="NOQ31" i="14"/>
  <c r="NOR31" i="14"/>
  <c r="NOS31" i="14"/>
  <c r="NOT31" i="14"/>
  <c r="NOU31" i="14"/>
  <c r="NOV31" i="14"/>
  <c r="NOW31" i="14"/>
  <c r="NOX31" i="14"/>
  <c r="NOY31" i="14"/>
  <c r="NOZ31" i="14"/>
  <c r="NPA31" i="14"/>
  <c r="NPB31" i="14"/>
  <c r="NPC31" i="14"/>
  <c r="NPD31" i="14"/>
  <c r="NPE31" i="14"/>
  <c r="NPF31" i="14"/>
  <c r="NPG31" i="14"/>
  <c r="NPH31" i="14"/>
  <c r="NPI31" i="14"/>
  <c r="NPJ31" i="14"/>
  <c r="NPK31" i="14"/>
  <c r="NPL31" i="14"/>
  <c r="NPM31" i="14"/>
  <c r="NPN31" i="14"/>
  <c r="NPO31" i="14"/>
  <c r="NPP31" i="14"/>
  <c r="NPQ31" i="14"/>
  <c r="NPR31" i="14"/>
  <c r="NPS31" i="14"/>
  <c r="NPT31" i="14"/>
  <c r="NPU31" i="14"/>
  <c r="NPV31" i="14"/>
  <c r="NPW31" i="14"/>
  <c r="NPX31" i="14"/>
  <c r="NPY31" i="14"/>
  <c r="NPZ31" i="14"/>
  <c r="NQA31" i="14"/>
  <c r="NQB31" i="14"/>
  <c r="NQC31" i="14"/>
  <c r="NQD31" i="14"/>
  <c r="NQE31" i="14"/>
  <c r="NQF31" i="14"/>
  <c r="NQG31" i="14"/>
  <c r="NQH31" i="14"/>
  <c r="NQI31" i="14"/>
  <c r="NQJ31" i="14"/>
  <c r="NQK31" i="14"/>
  <c r="NQL31" i="14"/>
  <c r="NQM31" i="14"/>
  <c r="NQN31" i="14"/>
  <c r="NQO31" i="14"/>
  <c r="NQP31" i="14"/>
  <c r="NQQ31" i="14"/>
  <c r="NQR31" i="14"/>
  <c r="NQS31" i="14"/>
  <c r="NQT31" i="14"/>
  <c r="NQU31" i="14"/>
  <c r="NQV31" i="14"/>
  <c r="NQW31" i="14"/>
  <c r="NQX31" i="14"/>
  <c r="NQY31" i="14"/>
  <c r="NQZ31" i="14"/>
  <c r="NRA31" i="14"/>
  <c r="NRB31" i="14"/>
  <c r="NRC31" i="14"/>
  <c r="NRD31" i="14"/>
  <c r="NRE31" i="14"/>
  <c r="NRF31" i="14"/>
  <c r="NRG31" i="14"/>
  <c r="NRH31" i="14"/>
  <c r="NRI31" i="14"/>
  <c r="NRJ31" i="14"/>
  <c r="NRK31" i="14"/>
  <c r="NRL31" i="14"/>
  <c r="NRM31" i="14"/>
  <c r="NRN31" i="14"/>
  <c r="NRO31" i="14"/>
  <c r="NRP31" i="14"/>
  <c r="NRQ31" i="14"/>
  <c r="NRR31" i="14"/>
  <c r="NRS31" i="14"/>
  <c r="NRT31" i="14"/>
  <c r="NRU31" i="14"/>
  <c r="NRV31" i="14"/>
  <c r="NRW31" i="14"/>
  <c r="NRX31" i="14"/>
  <c r="NRY31" i="14"/>
  <c r="NRZ31" i="14"/>
  <c r="NSA31" i="14"/>
  <c r="NSB31" i="14"/>
  <c r="NSC31" i="14"/>
  <c r="NSD31" i="14"/>
  <c r="NSE31" i="14"/>
  <c r="NSF31" i="14"/>
  <c r="NSG31" i="14"/>
  <c r="NSH31" i="14"/>
  <c r="NSI31" i="14"/>
  <c r="NSJ31" i="14"/>
  <c r="NSK31" i="14"/>
  <c r="NSL31" i="14"/>
  <c r="NSM31" i="14"/>
  <c r="NSN31" i="14"/>
  <c r="NSO31" i="14"/>
  <c r="NSP31" i="14"/>
  <c r="NSQ31" i="14"/>
  <c r="NSR31" i="14"/>
  <c r="NSS31" i="14"/>
  <c r="NST31" i="14"/>
  <c r="NSU31" i="14"/>
  <c r="NSV31" i="14"/>
  <c r="NSW31" i="14"/>
  <c r="NSX31" i="14"/>
  <c r="NSY31" i="14"/>
  <c r="NSZ31" i="14"/>
  <c r="NTA31" i="14"/>
  <c r="NTB31" i="14"/>
  <c r="NTC31" i="14"/>
  <c r="NTD31" i="14"/>
  <c r="NTE31" i="14"/>
  <c r="NTF31" i="14"/>
  <c r="NTG31" i="14"/>
  <c r="NTH31" i="14"/>
  <c r="NTI31" i="14"/>
  <c r="NTJ31" i="14"/>
  <c r="NTK31" i="14"/>
  <c r="NTL31" i="14"/>
  <c r="NTM31" i="14"/>
  <c r="NTN31" i="14"/>
  <c r="NTO31" i="14"/>
  <c r="NTP31" i="14"/>
  <c r="NTQ31" i="14"/>
  <c r="NTR31" i="14"/>
  <c r="NTS31" i="14"/>
  <c r="NTT31" i="14"/>
  <c r="NTU31" i="14"/>
  <c r="NTV31" i="14"/>
  <c r="NTW31" i="14"/>
  <c r="NTX31" i="14"/>
  <c r="NTY31" i="14"/>
  <c r="NTZ31" i="14"/>
  <c r="NUA31" i="14"/>
  <c r="NUB31" i="14"/>
  <c r="NUC31" i="14"/>
  <c r="NUD31" i="14"/>
  <c r="NUE31" i="14"/>
  <c r="NUF31" i="14"/>
  <c r="NUG31" i="14"/>
  <c r="NUH31" i="14"/>
  <c r="NUI31" i="14"/>
  <c r="NUJ31" i="14"/>
  <c r="NUK31" i="14"/>
  <c r="NUL31" i="14"/>
  <c r="NUM31" i="14"/>
  <c r="NUN31" i="14"/>
  <c r="NUO31" i="14"/>
  <c r="NUP31" i="14"/>
  <c r="NUQ31" i="14"/>
  <c r="NUR31" i="14"/>
  <c r="NUS31" i="14"/>
  <c r="NUT31" i="14"/>
  <c r="NUU31" i="14"/>
  <c r="NUV31" i="14"/>
  <c r="NUW31" i="14"/>
  <c r="NUX31" i="14"/>
  <c r="NUY31" i="14"/>
  <c r="NUZ31" i="14"/>
  <c r="NVA31" i="14"/>
  <c r="NVB31" i="14"/>
  <c r="NVC31" i="14"/>
  <c r="NVD31" i="14"/>
  <c r="NVE31" i="14"/>
  <c r="NVF31" i="14"/>
  <c r="NVG31" i="14"/>
  <c r="NVH31" i="14"/>
  <c r="NVI31" i="14"/>
  <c r="NVJ31" i="14"/>
  <c r="NVK31" i="14"/>
  <c r="NVL31" i="14"/>
  <c r="NVM31" i="14"/>
  <c r="NVN31" i="14"/>
  <c r="NVO31" i="14"/>
  <c r="NVP31" i="14"/>
  <c r="NVQ31" i="14"/>
  <c r="NVR31" i="14"/>
  <c r="NVS31" i="14"/>
  <c r="NVT31" i="14"/>
  <c r="NVU31" i="14"/>
  <c r="NVV31" i="14"/>
  <c r="NVW31" i="14"/>
  <c r="NVX31" i="14"/>
  <c r="NVY31" i="14"/>
  <c r="NVZ31" i="14"/>
  <c r="NWA31" i="14"/>
  <c r="NWB31" i="14"/>
  <c r="NWC31" i="14"/>
  <c r="NWD31" i="14"/>
  <c r="NWE31" i="14"/>
  <c r="NWF31" i="14"/>
  <c r="NWG31" i="14"/>
  <c r="NWH31" i="14"/>
  <c r="NWI31" i="14"/>
  <c r="NWJ31" i="14"/>
  <c r="NWK31" i="14"/>
  <c r="NWL31" i="14"/>
  <c r="NWM31" i="14"/>
  <c r="NWN31" i="14"/>
  <c r="NWO31" i="14"/>
  <c r="NWP31" i="14"/>
  <c r="NWQ31" i="14"/>
  <c r="NWR31" i="14"/>
  <c r="NWS31" i="14"/>
  <c r="NWT31" i="14"/>
  <c r="NWU31" i="14"/>
  <c r="NWV31" i="14"/>
  <c r="NWW31" i="14"/>
  <c r="NWX31" i="14"/>
  <c r="NWY31" i="14"/>
  <c r="NWZ31" i="14"/>
  <c r="NXA31" i="14"/>
  <c r="NXB31" i="14"/>
  <c r="NXC31" i="14"/>
  <c r="NXD31" i="14"/>
  <c r="NXE31" i="14"/>
  <c r="NXF31" i="14"/>
  <c r="NXG31" i="14"/>
  <c r="NXH31" i="14"/>
  <c r="NXI31" i="14"/>
  <c r="NXJ31" i="14"/>
  <c r="NXK31" i="14"/>
  <c r="NXL31" i="14"/>
  <c r="NXM31" i="14"/>
  <c r="NXN31" i="14"/>
  <c r="NXO31" i="14"/>
  <c r="NXP31" i="14"/>
  <c r="NXQ31" i="14"/>
  <c r="NXR31" i="14"/>
  <c r="NXS31" i="14"/>
  <c r="NXT31" i="14"/>
  <c r="NXU31" i="14"/>
  <c r="NXV31" i="14"/>
  <c r="NXW31" i="14"/>
  <c r="NXX31" i="14"/>
  <c r="NXY31" i="14"/>
  <c r="NXZ31" i="14"/>
  <c r="NYA31" i="14"/>
  <c r="NYB31" i="14"/>
  <c r="NYC31" i="14"/>
  <c r="NYD31" i="14"/>
  <c r="NYE31" i="14"/>
  <c r="NYF31" i="14"/>
  <c r="NYG31" i="14"/>
  <c r="NYH31" i="14"/>
  <c r="NYI31" i="14"/>
  <c r="NYJ31" i="14"/>
  <c r="NYK31" i="14"/>
  <c r="NYL31" i="14"/>
  <c r="NYM31" i="14"/>
  <c r="NYN31" i="14"/>
  <c r="NYO31" i="14"/>
  <c r="NYP31" i="14"/>
  <c r="NYQ31" i="14"/>
  <c r="NYR31" i="14"/>
  <c r="NYS31" i="14"/>
  <c r="NYT31" i="14"/>
  <c r="NYU31" i="14"/>
  <c r="NYV31" i="14"/>
  <c r="NYW31" i="14"/>
  <c r="NYX31" i="14"/>
  <c r="NYY31" i="14"/>
  <c r="NYZ31" i="14"/>
  <c r="NZA31" i="14"/>
  <c r="NZB31" i="14"/>
  <c r="NZC31" i="14"/>
  <c r="NZD31" i="14"/>
  <c r="NZE31" i="14"/>
  <c r="NZF31" i="14"/>
  <c r="NZG31" i="14"/>
  <c r="NZH31" i="14"/>
  <c r="NZI31" i="14"/>
  <c r="NZJ31" i="14"/>
  <c r="NZK31" i="14"/>
  <c r="NZL31" i="14"/>
  <c r="NZM31" i="14"/>
  <c r="NZN31" i="14"/>
  <c r="NZO31" i="14"/>
  <c r="NZP31" i="14"/>
  <c r="NZQ31" i="14"/>
  <c r="NZR31" i="14"/>
  <c r="NZS31" i="14"/>
  <c r="NZT31" i="14"/>
  <c r="NZU31" i="14"/>
  <c r="NZV31" i="14"/>
  <c r="NZW31" i="14"/>
  <c r="NZX31" i="14"/>
  <c r="NZY31" i="14"/>
  <c r="NZZ31" i="14"/>
  <c r="OAA31" i="14"/>
  <c r="OAB31" i="14"/>
  <c r="OAC31" i="14"/>
  <c r="OAD31" i="14"/>
  <c r="OAE31" i="14"/>
  <c r="OAF31" i="14"/>
  <c r="OAG31" i="14"/>
  <c r="OAH31" i="14"/>
  <c r="OAI31" i="14"/>
  <c r="OAJ31" i="14"/>
  <c r="OAK31" i="14"/>
  <c r="OAL31" i="14"/>
  <c r="OAM31" i="14"/>
  <c r="OAN31" i="14"/>
  <c r="OAO31" i="14"/>
  <c r="OAP31" i="14"/>
  <c r="OAQ31" i="14"/>
  <c r="OAR31" i="14"/>
  <c r="OAS31" i="14"/>
  <c r="OAT31" i="14"/>
  <c r="OAU31" i="14"/>
  <c r="OAV31" i="14"/>
  <c r="OAW31" i="14"/>
  <c r="OAX31" i="14"/>
  <c r="OAY31" i="14"/>
  <c r="OAZ31" i="14"/>
  <c r="OBA31" i="14"/>
  <c r="OBB31" i="14"/>
  <c r="OBC31" i="14"/>
  <c r="OBD31" i="14"/>
  <c r="OBE31" i="14"/>
  <c r="OBF31" i="14"/>
  <c r="OBG31" i="14"/>
  <c r="OBH31" i="14"/>
  <c r="OBI31" i="14"/>
  <c r="OBJ31" i="14"/>
  <c r="OBK31" i="14"/>
  <c r="OBL31" i="14"/>
  <c r="OBM31" i="14"/>
  <c r="OBN31" i="14"/>
  <c r="OBO31" i="14"/>
  <c r="OBP31" i="14"/>
  <c r="OBQ31" i="14"/>
  <c r="OBR31" i="14"/>
  <c r="OBS31" i="14"/>
  <c r="OBT31" i="14"/>
  <c r="OBU31" i="14"/>
  <c r="OBV31" i="14"/>
  <c r="OBW31" i="14"/>
  <c r="OBX31" i="14"/>
  <c r="OBY31" i="14"/>
  <c r="OBZ31" i="14"/>
  <c r="OCA31" i="14"/>
  <c r="OCB31" i="14"/>
  <c r="OCC31" i="14"/>
  <c r="OCD31" i="14"/>
  <c r="OCE31" i="14"/>
  <c r="OCF31" i="14"/>
  <c r="OCG31" i="14"/>
  <c r="OCH31" i="14"/>
  <c r="OCI31" i="14"/>
  <c r="OCJ31" i="14"/>
  <c r="OCK31" i="14"/>
  <c r="OCL31" i="14"/>
  <c r="OCM31" i="14"/>
  <c r="OCN31" i="14"/>
  <c r="OCO31" i="14"/>
  <c r="OCP31" i="14"/>
  <c r="OCQ31" i="14"/>
  <c r="OCR31" i="14"/>
  <c r="OCS31" i="14"/>
  <c r="OCT31" i="14"/>
  <c r="OCU31" i="14"/>
  <c r="OCV31" i="14"/>
  <c r="OCW31" i="14"/>
  <c r="OCX31" i="14"/>
  <c r="OCY31" i="14"/>
  <c r="OCZ31" i="14"/>
  <c r="ODA31" i="14"/>
  <c r="ODB31" i="14"/>
  <c r="ODC31" i="14"/>
  <c r="ODD31" i="14"/>
  <c r="ODE31" i="14"/>
  <c r="ODF31" i="14"/>
  <c r="ODG31" i="14"/>
  <c r="ODH31" i="14"/>
  <c r="ODI31" i="14"/>
  <c r="ODJ31" i="14"/>
  <c r="ODK31" i="14"/>
  <c r="ODL31" i="14"/>
  <c r="ODM31" i="14"/>
  <c r="ODN31" i="14"/>
  <c r="ODO31" i="14"/>
  <c r="ODP31" i="14"/>
  <c r="ODQ31" i="14"/>
  <c r="ODR31" i="14"/>
  <c r="ODS31" i="14"/>
  <c r="ODT31" i="14"/>
  <c r="ODU31" i="14"/>
  <c r="ODV31" i="14"/>
  <c r="ODW31" i="14"/>
  <c r="ODX31" i="14"/>
  <c r="ODY31" i="14"/>
  <c r="ODZ31" i="14"/>
  <c r="OEA31" i="14"/>
  <c r="OEB31" i="14"/>
  <c r="OEC31" i="14"/>
  <c r="OED31" i="14"/>
  <c r="OEE31" i="14"/>
  <c r="OEF31" i="14"/>
  <c r="OEG31" i="14"/>
  <c r="OEH31" i="14"/>
  <c r="OEI31" i="14"/>
  <c r="OEJ31" i="14"/>
  <c r="OEK31" i="14"/>
  <c r="OEL31" i="14"/>
  <c r="OEM31" i="14"/>
  <c r="OEN31" i="14"/>
  <c r="OEO31" i="14"/>
  <c r="OEP31" i="14"/>
  <c r="OEQ31" i="14"/>
  <c r="OER31" i="14"/>
  <c r="OES31" i="14"/>
  <c r="OET31" i="14"/>
  <c r="OEU31" i="14"/>
  <c r="OEV31" i="14"/>
  <c r="OEW31" i="14"/>
  <c r="OEX31" i="14"/>
  <c r="OEY31" i="14"/>
  <c r="OEZ31" i="14"/>
  <c r="OFA31" i="14"/>
  <c r="OFB31" i="14"/>
  <c r="OFC31" i="14"/>
  <c r="OFD31" i="14"/>
  <c r="OFE31" i="14"/>
  <c r="OFF31" i="14"/>
  <c r="OFG31" i="14"/>
  <c r="OFH31" i="14"/>
  <c r="OFI31" i="14"/>
  <c r="OFJ31" i="14"/>
  <c r="OFK31" i="14"/>
  <c r="OFL31" i="14"/>
  <c r="OFM31" i="14"/>
  <c r="OFN31" i="14"/>
  <c r="OFO31" i="14"/>
  <c r="OFP31" i="14"/>
  <c r="OFQ31" i="14"/>
  <c r="OFR31" i="14"/>
  <c r="OFS31" i="14"/>
  <c r="OFT31" i="14"/>
  <c r="OFU31" i="14"/>
  <c r="OFV31" i="14"/>
  <c r="OFW31" i="14"/>
  <c r="OFX31" i="14"/>
  <c r="OFY31" i="14"/>
  <c r="OFZ31" i="14"/>
  <c r="OGA31" i="14"/>
  <c r="OGB31" i="14"/>
  <c r="OGC31" i="14"/>
  <c r="OGD31" i="14"/>
  <c r="OGE31" i="14"/>
  <c r="OGF31" i="14"/>
  <c r="OGG31" i="14"/>
  <c r="OGH31" i="14"/>
  <c r="OGI31" i="14"/>
  <c r="OGJ31" i="14"/>
  <c r="OGK31" i="14"/>
  <c r="OGL31" i="14"/>
  <c r="OGM31" i="14"/>
  <c r="OGN31" i="14"/>
  <c r="OGO31" i="14"/>
  <c r="OGP31" i="14"/>
  <c r="OGQ31" i="14"/>
  <c r="OGR31" i="14"/>
  <c r="OGS31" i="14"/>
  <c r="OGT31" i="14"/>
  <c r="OGU31" i="14"/>
  <c r="OGV31" i="14"/>
  <c r="OGW31" i="14"/>
  <c r="OGX31" i="14"/>
  <c r="OGY31" i="14"/>
  <c r="OGZ31" i="14"/>
  <c r="OHA31" i="14"/>
  <c r="OHB31" i="14"/>
  <c r="OHC31" i="14"/>
  <c r="OHD31" i="14"/>
  <c r="OHE31" i="14"/>
  <c r="OHF31" i="14"/>
  <c r="OHG31" i="14"/>
  <c r="OHH31" i="14"/>
  <c r="OHI31" i="14"/>
  <c r="OHJ31" i="14"/>
  <c r="OHK31" i="14"/>
  <c r="OHL31" i="14"/>
  <c r="OHM31" i="14"/>
  <c r="OHN31" i="14"/>
  <c r="OHO31" i="14"/>
  <c r="OHP31" i="14"/>
  <c r="OHQ31" i="14"/>
  <c r="OHR31" i="14"/>
  <c r="OHS31" i="14"/>
  <c r="OHT31" i="14"/>
  <c r="OHU31" i="14"/>
  <c r="OHV31" i="14"/>
  <c r="OHW31" i="14"/>
  <c r="OHX31" i="14"/>
  <c r="OHY31" i="14"/>
  <c r="OHZ31" i="14"/>
  <c r="OIA31" i="14"/>
  <c r="OIB31" i="14"/>
  <c r="OIC31" i="14"/>
  <c r="OID31" i="14"/>
  <c r="OIE31" i="14"/>
  <c r="OIF31" i="14"/>
  <c r="OIG31" i="14"/>
  <c r="OIH31" i="14"/>
  <c r="OII31" i="14"/>
  <c r="OIJ31" i="14"/>
  <c r="OIK31" i="14"/>
  <c r="OIL31" i="14"/>
  <c r="OIM31" i="14"/>
  <c r="OIN31" i="14"/>
  <c r="OIO31" i="14"/>
  <c r="OIP31" i="14"/>
  <c r="OIQ31" i="14"/>
  <c r="OIR31" i="14"/>
  <c r="OIS31" i="14"/>
  <c r="OIT31" i="14"/>
  <c r="OIU31" i="14"/>
  <c r="OIV31" i="14"/>
  <c r="OIW31" i="14"/>
  <c r="OIX31" i="14"/>
  <c r="OIY31" i="14"/>
  <c r="OIZ31" i="14"/>
  <c r="OJA31" i="14"/>
  <c r="OJB31" i="14"/>
  <c r="OJC31" i="14"/>
  <c r="OJD31" i="14"/>
  <c r="OJE31" i="14"/>
  <c r="OJF31" i="14"/>
  <c r="OJG31" i="14"/>
  <c r="OJH31" i="14"/>
  <c r="OJI31" i="14"/>
  <c r="OJJ31" i="14"/>
  <c r="OJK31" i="14"/>
  <c r="OJL31" i="14"/>
  <c r="OJM31" i="14"/>
  <c r="OJN31" i="14"/>
  <c r="OJO31" i="14"/>
  <c r="OJP31" i="14"/>
  <c r="OJQ31" i="14"/>
  <c r="OJR31" i="14"/>
  <c r="OJS31" i="14"/>
  <c r="OJT31" i="14"/>
  <c r="OJU31" i="14"/>
  <c r="OJV31" i="14"/>
  <c r="OJW31" i="14"/>
  <c r="OJX31" i="14"/>
  <c r="OJY31" i="14"/>
  <c r="OJZ31" i="14"/>
  <c r="OKA31" i="14"/>
  <c r="OKB31" i="14"/>
  <c r="OKC31" i="14"/>
  <c r="OKD31" i="14"/>
  <c r="OKE31" i="14"/>
  <c r="OKF31" i="14"/>
  <c r="OKG31" i="14"/>
  <c r="OKH31" i="14"/>
  <c r="OKI31" i="14"/>
  <c r="OKJ31" i="14"/>
  <c r="OKK31" i="14"/>
  <c r="OKL31" i="14"/>
  <c r="OKM31" i="14"/>
  <c r="OKN31" i="14"/>
  <c r="OKO31" i="14"/>
  <c r="OKP31" i="14"/>
  <c r="OKQ31" i="14"/>
  <c r="OKR31" i="14"/>
  <c r="OKS31" i="14"/>
  <c r="OKT31" i="14"/>
  <c r="OKU31" i="14"/>
  <c r="OKV31" i="14"/>
  <c r="OKW31" i="14"/>
  <c r="OKX31" i="14"/>
  <c r="OKY31" i="14"/>
  <c r="OKZ31" i="14"/>
  <c r="OLA31" i="14"/>
  <c r="OLB31" i="14"/>
  <c r="OLC31" i="14"/>
  <c r="OLD31" i="14"/>
  <c r="OLE31" i="14"/>
  <c r="OLF31" i="14"/>
  <c r="OLG31" i="14"/>
  <c r="OLH31" i="14"/>
  <c r="OLI31" i="14"/>
  <c r="OLJ31" i="14"/>
  <c r="OLK31" i="14"/>
  <c r="OLL31" i="14"/>
  <c r="OLM31" i="14"/>
  <c r="OLN31" i="14"/>
  <c r="OLO31" i="14"/>
  <c r="OLP31" i="14"/>
  <c r="OLQ31" i="14"/>
  <c r="OLR31" i="14"/>
  <c r="OLS31" i="14"/>
  <c r="OLT31" i="14"/>
  <c r="OLU31" i="14"/>
  <c r="OLV31" i="14"/>
  <c r="OLW31" i="14"/>
  <c r="OLX31" i="14"/>
  <c r="OLY31" i="14"/>
  <c r="OLZ31" i="14"/>
  <c r="OMA31" i="14"/>
  <c r="OMB31" i="14"/>
  <c r="OMC31" i="14"/>
  <c r="OMD31" i="14"/>
  <c r="OME31" i="14"/>
  <c r="OMF31" i="14"/>
  <c r="OMG31" i="14"/>
  <c r="OMH31" i="14"/>
  <c r="OMI31" i="14"/>
  <c r="OMJ31" i="14"/>
  <c r="OMK31" i="14"/>
  <c r="OML31" i="14"/>
  <c r="OMM31" i="14"/>
  <c r="OMN31" i="14"/>
  <c r="OMO31" i="14"/>
  <c r="OMP31" i="14"/>
  <c r="OMQ31" i="14"/>
  <c r="OMR31" i="14"/>
  <c r="OMS31" i="14"/>
  <c r="OMT31" i="14"/>
  <c r="OMU31" i="14"/>
  <c r="OMV31" i="14"/>
  <c r="OMW31" i="14"/>
  <c r="OMX31" i="14"/>
  <c r="OMY31" i="14"/>
  <c r="OMZ31" i="14"/>
  <c r="ONA31" i="14"/>
  <c r="ONB31" i="14"/>
  <c r="ONC31" i="14"/>
  <c r="OND31" i="14"/>
  <c r="ONE31" i="14"/>
  <c r="ONF31" i="14"/>
  <c r="ONG31" i="14"/>
  <c r="ONH31" i="14"/>
  <c r="ONI31" i="14"/>
  <c r="ONJ31" i="14"/>
  <c r="ONK31" i="14"/>
  <c r="ONL31" i="14"/>
  <c r="ONM31" i="14"/>
  <c r="ONN31" i="14"/>
  <c r="ONO31" i="14"/>
  <c r="ONP31" i="14"/>
  <c r="ONQ31" i="14"/>
  <c r="ONR31" i="14"/>
  <c r="ONS31" i="14"/>
  <c r="ONT31" i="14"/>
  <c r="ONU31" i="14"/>
  <c r="ONV31" i="14"/>
  <c r="ONW31" i="14"/>
  <c r="ONX31" i="14"/>
  <c r="ONY31" i="14"/>
  <c r="ONZ31" i="14"/>
  <c r="OOA31" i="14"/>
  <c r="OOB31" i="14"/>
  <c r="OOC31" i="14"/>
  <c r="OOD31" i="14"/>
  <c r="OOE31" i="14"/>
  <c r="OOF31" i="14"/>
  <c r="OOG31" i="14"/>
  <c r="OOH31" i="14"/>
  <c r="OOI31" i="14"/>
  <c r="OOJ31" i="14"/>
  <c r="OOK31" i="14"/>
  <c r="OOL31" i="14"/>
  <c r="OOM31" i="14"/>
  <c r="OON31" i="14"/>
  <c r="OOO31" i="14"/>
  <c r="OOP31" i="14"/>
  <c r="OOQ31" i="14"/>
  <c r="OOR31" i="14"/>
  <c r="OOS31" i="14"/>
  <c r="OOT31" i="14"/>
  <c r="OOU31" i="14"/>
  <c r="OOV31" i="14"/>
  <c r="OOW31" i="14"/>
  <c r="OOX31" i="14"/>
  <c r="OOY31" i="14"/>
  <c r="OOZ31" i="14"/>
  <c r="OPA31" i="14"/>
  <c r="OPB31" i="14"/>
  <c r="OPC31" i="14"/>
  <c r="OPD31" i="14"/>
  <c r="OPE31" i="14"/>
  <c r="OPF31" i="14"/>
  <c r="OPG31" i="14"/>
  <c r="OPH31" i="14"/>
  <c r="OPI31" i="14"/>
  <c r="OPJ31" i="14"/>
  <c r="OPK31" i="14"/>
  <c r="OPL31" i="14"/>
  <c r="OPM31" i="14"/>
  <c r="OPN31" i="14"/>
  <c r="OPO31" i="14"/>
  <c r="OPP31" i="14"/>
  <c r="OPQ31" i="14"/>
  <c r="OPR31" i="14"/>
  <c r="OPS31" i="14"/>
  <c r="OPT31" i="14"/>
  <c r="OPU31" i="14"/>
  <c r="OPV31" i="14"/>
  <c r="OPW31" i="14"/>
  <c r="OPX31" i="14"/>
  <c r="OPY31" i="14"/>
  <c r="OPZ31" i="14"/>
  <c r="OQA31" i="14"/>
  <c r="OQB31" i="14"/>
  <c r="OQC31" i="14"/>
  <c r="OQD31" i="14"/>
  <c r="OQE31" i="14"/>
  <c r="OQF31" i="14"/>
  <c r="OQG31" i="14"/>
  <c r="OQH31" i="14"/>
  <c r="OQI31" i="14"/>
  <c r="OQJ31" i="14"/>
  <c r="OQK31" i="14"/>
  <c r="OQL31" i="14"/>
  <c r="OQM31" i="14"/>
  <c r="OQN31" i="14"/>
  <c r="OQO31" i="14"/>
  <c r="OQP31" i="14"/>
  <c r="OQQ31" i="14"/>
  <c r="OQR31" i="14"/>
  <c r="OQS31" i="14"/>
  <c r="OQT31" i="14"/>
  <c r="OQU31" i="14"/>
  <c r="OQV31" i="14"/>
  <c r="OQW31" i="14"/>
  <c r="OQX31" i="14"/>
  <c r="OQY31" i="14"/>
  <c r="OQZ31" i="14"/>
  <c r="ORA31" i="14"/>
  <c r="ORB31" i="14"/>
  <c r="ORC31" i="14"/>
  <c r="ORD31" i="14"/>
  <c r="ORE31" i="14"/>
  <c r="ORF31" i="14"/>
  <c r="ORG31" i="14"/>
  <c r="ORH31" i="14"/>
  <c r="ORI31" i="14"/>
  <c r="ORJ31" i="14"/>
  <c r="ORK31" i="14"/>
  <c r="ORL31" i="14"/>
  <c r="ORM31" i="14"/>
  <c r="ORN31" i="14"/>
  <c r="ORO31" i="14"/>
  <c r="ORP31" i="14"/>
  <c r="ORQ31" i="14"/>
  <c r="ORR31" i="14"/>
  <c r="ORS31" i="14"/>
  <c r="ORT31" i="14"/>
  <c r="ORU31" i="14"/>
  <c r="ORV31" i="14"/>
  <c r="ORW31" i="14"/>
  <c r="ORX31" i="14"/>
  <c r="ORY31" i="14"/>
  <c r="ORZ31" i="14"/>
  <c r="OSA31" i="14"/>
  <c r="OSB31" i="14"/>
  <c r="OSC31" i="14"/>
  <c r="OSD31" i="14"/>
  <c r="OSE31" i="14"/>
  <c r="OSF31" i="14"/>
  <c r="OSG31" i="14"/>
  <c r="OSH31" i="14"/>
  <c r="OSI31" i="14"/>
  <c r="OSJ31" i="14"/>
  <c r="OSK31" i="14"/>
  <c r="OSL31" i="14"/>
  <c r="OSM31" i="14"/>
  <c r="OSN31" i="14"/>
  <c r="OSO31" i="14"/>
  <c r="OSP31" i="14"/>
  <c r="OSQ31" i="14"/>
  <c r="OSR31" i="14"/>
  <c r="OSS31" i="14"/>
  <c r="OST31" i="14"/>
  <c r="OSU31" i="14"/>
  <c r="OSV31" i="14"/>
  <c r="OSW31" i="14"/>
  <c r="OSX31" i="14"/>
  <c r="OSY31" i="14"/>
  <c r="OSZ31" i="14"/>
  <c r="OTA31" i="14"/>
  <c r="OTB31" i="14"/>
  <c r="OTC31" i="14"/>
  <c r="OTD31" i="14"/>
  <c r="OTE31" i="14"/>
  <c r="OTF31" i="14"/>
  <c r="OTG31" i="14"/>
  <c r="OTH31" i="14"/>
  <c r="OTI31" i="14"/>
  <c r="OTJ31" i="14"/>
  <c r="OTK31" i="14"/>
  <c r="OTL31" i="14"/>
  <c r="OTM31" i="14"/>
  <c r="OTN31" i="14"/>
  <c r="OTO31" i="14"/>
  <c r="OTP31" i="14"/>
  <c r="OTQ31" i="14"/>
  <c r="OTR31" i="14"/>
  <c r="OTS31" i="14"/>
  <c r="OTT31" i="14"/>
  <c r="OTU31" i="14"/>
  <c r="OTV31" i="14"/>
  <c r="OTW31" i="14"/>
  <c r="OTX31" i="14"/>
  <c r="OTY31" i="14"/>
  <c r="OTZ31" i="14"/>
  <c r="OUA31" i="14"/>
  <c r="OUB31" i="14"/>
  <c r="OUC31" i="14"/>
  <c r="OUD31" i="14"/>
  <c r="OUE31" i="14"/>
  <c r="OUF31" i="14"/>
  <c r="OUG31" i="14"/>
  <c r="OUH31" i="14"/>
  <c r="OUI31" i="14"/>
  <c r="OUJ31" i="14"/>
  <c r="OUK31" i="14"/>
  <c r="OUL31" i="14"/>
  <c r="OUM31" i="14"/>
  <c r="OUN31" i="14"/>
  <c r="OUO31" i="14"/>
  <c r="OUP31" i="14"/>
  <c r="OUQ31" i="14"/>
  <c r="OUR31" i="14"/>
  <c r="OUS31" i="14"/>
  <c r="OUT31" i="14"/>
  <c r="OUU31" i="14"/>
  <c r="OUV31" i="14"/>
  <c r="OUW31" i="14"/>
  <c r="OUX31" i="14"/>
  <c r="OUY31" i="14"/>
  <c r="OUZ31" i="14"/>
  <c r="OVA31" i="14"/>
  <c r="OVB31" i="14"/>
  <c r="OVC31" i="14"/>
  <c r="OVD31" i="14"/>
  <c r="OVE31" i="14"/>
  <c r="OVF31" i="14"/>
  <c r="OVG31" i="14"/>
  <c r="OVH31" i="14"/>
  <c r="OVI31" i="14"/>
  <c r="OVJ31" i="14"/>
  <c r="OVK31" i="14"/>
  <c r="OVL31" i="14"/>
  <c r="OVM31" i="14"/>
  <c r="OVN31" i="14"/>
  <c r="OVO31" i="14"/>
  <c r="OVP31" i="14"/>
  <c r="OVQ31" i="14"/>
  <c r="OVR31" i="14"/>
  <c r="OVS31" i="14"/>
  <c r="OVT31" i="14"/>
  <c r="OVU31" i="14"/>
  <c r="OVV31" i="14"/>
  <c r="OVW31" i="14"/>
  <c r="OVX31" i="14"/>
  <c r="OVY31" i="14"/>
  <c r="OVZ31" i="14"/>
  <c r="OWA31" i="14"/>
  <c r="OWB31" i="14"/>
  <c r="OWC31" i="14"/>
  <c r="OWD31" i="14"/>
  <c r="OWE31" i="14"/>
  <c r="OWF31" i="14"/>
  <c r="OWG31" i="14"/>
  <c r="OWH31" i="14"/>
  <c r="OWI31" i="14"/>
  <c r="OWJ31" i="14"/>
  <c r="OWK31" i="14"/>
  <c r="OWL31" i="14"/>
  <c r="OWM31" i="14"/>
  <c r="OWN31" i="14"/>
  <c r="OWO31" i="14"/>
  <c r="OWP31" i="14"/>
  <c r="OWQ31" i="14"/>
  <c r="OWR31" i="14"/>
  <c r="OWS31" i="14"/>
  <c r="OWT31" i="14"/>
  <c r="OWU31" i="14"/>
  <c r="OWV31" i="14"/>
  <c r="OWW31" i="14"/>
  <c r="OWX31" i="14"/>
  <c r="OWY31" i="14"/>
  <c r="OWZ31" i="14"/>
  <c r="OXA31" i="14"/>
  <c r="OXB31" i="14"/>
  <c r="OXC31" i="14"/>
  <c r="OXD31" i="14"/>
  <c r="OXE31" i="14"/>
  <c r="OXF31" i="14"/>
  <c r="OXG31" i="14"/>
  <c r="OXH31" i="14"/>
  <c r="OXI31" i="14"/>
  <c r="OXJ31" i="14"/>
  <c r="OXK31" i="14"/>
  <c r="OXL31" i="14"/>
  <c r="OXM31" i="14"/>
  <c r="OXN31" i="14"/>
  <c r="OXO31" i="14"/>
  <c r="OXP31" i="14"/>
  <c r="OXQ31" i="14"/>
  <c r="OXR31" i="14"/>
  <c r="OXS31" i="14"/>
  <c r="OXT31" i="14"/>
  <c r="OXU31" i="14"/>
  <c r="OXV31" i="14"/>
  <c r="OXW31" i="14"/>
  <c r="OXX31" i="14"/>
  <c r="OXY31" i="14"/>
  <c r="OXZ31" i="14"/>
  <c r="OYA31" i="14"/>
  <c r="OYB31" i="14"/>
  <c r="OYC31" i="14"/>
  <c r="OYD31" i="14"/>
  <c r="OYE31" i="14"/>
  <c r="OYF31" i="14"/>
  <c r="OYG31" i="14"/>
  <c r="OYH31" i="14"/>
  <c r="OYI31" i="14"/>
  <c r="OYJ31" i="14"/>
  <c r="OYK31" i="14"/>
  <c r="OYL31" i="14"/>
  <c r="OYM31" i="14"/>
  <c r="OYN31" i="14"/>
  <c r="OYO31" i="14"/>
  <c r="OYP31" i="14"/>
  <c r="OYQ31" i="14"/>
  <c r="OYR31" i="14"/>
  <c r="OYS31" i="14"/>
  <c r="OYT31" i="14"/>
  <c r="OYU31" i="14"/>
  <c r="OYV31" i="14"/>
  <c r="OYW31" i="14"/>
  <c r="OYX31" i="14"/>
  <c r="OYY31" i="14"/>
  <c r="OYZ31" i="14"/>
  <c r="OZA31" i="14"/>
  <c r="OZB31" i="14"/>
  <c r="OZC31" i="14"/>
  <c r="OZD31" i="14"/>
  <c r="OZE31" i="14"/>
  <c r="OZF31" i="14"/>
  <c r="OZG31" i="14"/>
  <c r="OZH31" i="14"/>
  <c r="OZI31" i="14"/>
  <c r="OZJ31" i="14"/>
  <c r="OZK31" i="14"/>
  <c r="OZL31" i="14"/>
  <c r="OZM31" i="14"/>
  <c r="OZN31" i="14"/>
  <c r="OZO31" i="14"/>
  <c r="OZP31" i="14"/>
  <c r="OZQ31" i="14"/>
  <c r="OZR31" i="14"/>
  <c r="OZS31" i="14"/>
  <c r="OZT31" i="14"/>
  <c r="OZU31" i="14"/>
  <c r="OZV31" i="14"/>
  <c r="OZW31" i="14"/>
  <c r="OZX31" i="14"/>
  <c r="OZY31" i="14"/>
  <c r="OZZ31" i="14"/>
  <c r="PAA31" i="14"/>
  <c r="PAB31" i="14"/>
  <c r="PAC31" i="14"/>
  <c r="PAD31" i="14"/>
  <c r="PAE31" i="14"/>
  <c r="PAF31" i="14"/>
  <c r="PAG31" i="14"/>
  <c r="PAH31" i="14"/>
  <c r="PAI31" i="14"/>
  <c r="PAJ31" i="14"/>
  <c r="PAK31" i="14"/>
  <c r="PAL31" i="14"/>
  <c r="PAM31" i="14"/>
  <c r="PAN31" i="14"/>
  <c r="PAO31" i="14"/>
  <c r="PAP31" i="14"/>
  <c r="PAQ31" i="14"/>
  <c r="PAR31" i="14"/>
  <c r="PAS31" i="14"/>
  <c r="PAT31" i="14"/>
  <c r="PAU31" i="14"/>
  <c r="PAV31" i="14"/>
  <c r="PAW31" i="14"/>
  <c r="PAX31" i="14"/>
  <c r="PAY31" i="14"/>
  <c r="PAZ31" i="14"/>
  <c r="PBA31" i="14"/>
  <c r="PBB31" i="14"/>
  <c r="PBC31" i="14"/>
  <c r="PBD31" i="14"/>
  <c r="PBE31" i="14"/>
  <c r="PBF31" i="14"/>
  <c r="PBG31" i="14"/>
  <c r="PBH31" i="14"/>
  <c r="PBI31" i="14"/>
  <c r="PBJ31" i="14"/>
  <c r="PBK31" i="14"/>
  <c r="PBL31" i="14"/>
  <c r="PBM31" i="14"/>
  <c r="PBN31" i="14"/>
  <c r="PBO31" i="14"/>
  <c r="PBP31" i="14"/>
  <c r="PBQ31" i="14"/>
  <c r="PBR31" i="14"/>
  <c r="PBS31" i="14"/>
  <c r="PBT31" i="14"/>
  <c r="PBU31" i="14"/>
  <c r="PBV31" i="14"/>
  <c r="PBW31" i="14"/>
  <c r="PBX31" i="14"/>
  <c r="PBY31" i="14"/>
  <c r="PBZ31" i="14"/>
  <c r="PCA31" i="14"/>
  <c r="PCB31" i="14"/>
  <c r="PCC31" i="14"/>
  <c r="PCD31" i="14"/>
  <c r="PCE31" i="14"/>
  <c r="PCF31" i="14"/>
  <c r="PCG31" i="14"/>
  <c r="PCH31" i="14"/>
  <c r="PCI31" i="14"/>
  <c r="PCJ31" i="14"/>
  <c r="PCK31" i="14"/>
  <c r="PCL31" i="14"/>
  <c r="PCM31" i="14"/>
  <c r="PCN31" i="14"/>
  <c r="PCO31" i="14"/>
  <c r="PCP31" i="14"/>
  <c r="PCQ31" i="14"/>
  <c r="PCR31" i="14"/>
  <c r="PCS31" i="14"/>
  <c r="PCT31" i="14"/>
  <c r="PCU31" i="14"/>
  <c r="PCV31" i="14"/>
  <c r="PCW31" i="14"/>
  <c r="PCX31" i="14"/>
  <c r="PCY31" i="14"/>
  <c r="PCZ31" i="14"/>
  <c r="PDA31" i="14"/>
  <c r="PDB31" i="14"/>
  <c r="PDC31" i="14"/>
  <c r="PDD31" i="14"/>
  <c r="PDE31" i="14"/>
  <c r="PDF31" i="14"/>
  <c r="PDG31" i="14"/>
  <c r="PDH31" i="14"/>
  <c r="PDI31" i="14"/>
  <c r="PDJ31" i="14"/>
  <c r="PDK31" i="14"/>
  <c r="PDL31" i="14"/>
  <c r="PDM31" i="14"/>
  <c r="PDN31" i="14"/>
  <c r="PDO31" i="14"/>
  <c r="PDP31" i="14"/>
  <c r="PDQ31" i="14"/>
  <c r="PDR31" i="14"/>
  <c r="PDS31" i="14"/>
  <c r="PDT31" i="14"/>
  <c r="PDU31" i="14"/>
  <c r="PDV31" i="14"/>
  <c r="PDW31" i="14"/>
  <c r="PDX31" i="14"/>
  <c r="PDY31" i="14"/>
  <c r="PDZ31" i="14"/>
  <c r="PEA31" i="14"/>
  <c r="PEB31" i="14"/>
  <c r="PEC31" i="14"/>
  <c r="PED31" i="14"/>
  <c r="PEE31" i="14"/>
  <c r="PEF31" i="14"/>
  <c r="PEG31" i="14"/>
  <c r="PEH31" i="14"/>
  <c r="PEI31" i="14"/>
  <c r="PEJ31" i="14"/>
  <c r="PEK31" i="14"/>
  <c r="PEL31" i="14"/>
  <c r="PEM31" i="14"/>
  <c r="PEN31" i="14"/>
  <c r="PEO31" i="14"/>
  <c r="PEP31" i="14"/>
  <c r="PEQ31" i="14"/>
  <c r="PER31" i="14"/>
  <c r="PES31" i="14"/>
  <c r="PET31" i="14"/>
  <c r="PEU31" i="14"/>
  <c r="PEV31" i="14"/>
  <c r="PEW31" i="14"/>
  <c r="PEX31" i="14"/>
  <c r="PEY31" i="14"/>
  <c r="PEZ31" i="14"/>
  <c r="PFA31" i="14"/>
  <c r="PFB31" i="14"/>
  <c r="PFC31" i="14"/>
  <c r="PFD31" i="14"/>
  <c r="PFE31" i="14"/>
  <c r="PFF31" i="14"/>
  <c r="PFG31" i="14"/>
  <c r="PFH31" i="14"/>
  <c r="PFI31" i="14"/>
  <c r="PFJ31" i="14"/>
  <c r="PFK31" i="14"/>
  <c r="PFL31" i="14"/>
  <c r="PFM31" i="14"/>
  <c r="PFN31" i="14"/>
  <c r="PFO31" i="14"/>
  <c r="PFP31" i="14"/>
  <c r="PFQ31" i="14"/>
  <c r="PFR31" i="14"/>
  <c r="PFS31" i="14"/>
  <c r="PFT31" i="14"/>
  <c r="PFU31" i="14"/>
  <c r="PFV31" i="14"/>
  <c r="PFW31" i="14"/>
  <c r="PFX31" i="14"/>
  <c r="PFY31" i="14"/>
  <c r="PFZ31" i="14"/>
  <c r="PGA31" i="14"/>
  <c r="PGB31" i="14"/>
  <c r="PGC31" i="14"/>
  <c r="PGD31" i="14"/>
  <c r="PGE31" i="14"/>
  <c r="PGF31" i="14"/>
  <c r="PGG31" i="14"/>
  <c r="PGH31" i="14"/>
  <c r="PGI31" i="14"/>
  <c r="PGJ31" i="14"/>
  <c r="PGK31" i="14"/>
  <c r="PGL31" i="14"/>
  <c r="PGM31" i="14"/>
  <c r="PGN31" i="14"/>
  <c r="PGO31" i="14"/>
  <c r="PGP31" i="14"/>
  <c r="PGQ31" i="14"/>
  <c r="PGR31" i="14"/>
  <c r="PGS31" i="14"/>
  <c r="PGT31" i="14"/>
  <c r="PGU31" i="14"/>
  <c r="PGV31" i="14"/>
  <c r="PGW31" i="14"/>
  <c r="PGX31" i="14"/>
  <c r="PGY31" i="14"/>
  <c r="PGZ31" i="14"/>
  <c r="PHA31" i="14"/>
  <c r="PHB31" i="14"/>
  <c r="PHC31" i="14"/>
  <c r="PHD31" i="14"/>
  <c r="PHE31" i="14"/>
  <c r="PHF31" i="14"/>
  <c r="PHG31" i="14"/>
  <c r="PHH31" i="14"/>
  <c r="PHI31" i="14"/>
  <c r="PHJ31" i="14"/>
  <c r="PHK31" i="14"/>
  <c r="PHL31" i="14"/>
  <c r="PHM31" i="14"/>
  <c r="PHN31" i="14"/>
  <c r="PHO31" i="14"/>
  <c r="PHP31" i="14"/>
  <c r="PHQ31" i="14"/>
  <c r="PHR31" i="14"/>
  <c r="PHS31" i="14"/>
  <c r="PHT31" i="14"/>
  <c r="PHU31" i="14"/>
  <c r="PHV31" i="14"/>
  <c r="PHW31" i="14"/>
  <c r="PHX31" i="14"/>
  <c r="PHY31" i="14"/>
  <c r="PHZ31" i="14"/>
  <c r="PIA31" i="14"/>
  <c r="PIB31" i="14"/>
  <c r="PIC31" i="14"/>
  <c r="PID31" i="14"/>
  <c r="PIE31" i="14"/>
  <c r="PIF31" i="14"/>
  <c r="PIG31" i="14"/>
  <c r="PIH31" i="14"/>
  <c r="PII31" i="14"/>
  <c r="PIJ31" i="14"/>
  <c r="PIK31" i="14"/>
  <c r="PIL31" i="14"/>
  <c r="PIM31" i="14"/>
  <c r="PIN31" i="14"/>
  <c r="PIO31" i="14"/>
  <c r="PIP31" i="14"/>
  <c r="PIQ31" i="14"/>
  <c r="PIR31" i="14"/>
  <c r="PIS31" i="14"/>
  <c r="PIT31" i="14"/>
  <c r="PIU31" i="14"/>
  <c r="PIV31" i="14"/>
  <c r="PIW31" i="14"/>
  <c r="PIX31" i="14"/>
  <c r="PIY31" i="14"/>
  <c r="PIZ31" i="14"/>
  <c r="PJA31" i="14"/>
  <c r="PJB31" i="14"/>
  <c r="PJC31" i="14"/>
  <c r="PJD31" i="14"/>
  <c r="PJE31" i="14"/>
  <c r="PJF31" i="14"/>
  <c r="PJG31" i="14"/>
  <c r="PJH31" i="14"/>
  <c r="PJI31" i="14"/>
  <c r="PJJ31" i="14"/>
  <c r="PJK31" i="14"/>
  <c r="PJL31" i="14"/>
  <c r="PJM31" i="14"/>
  <c r="PJN31" i="14"/>
  <c r="PJO31" i="14"/>
  <c r="PJP31" i="14"/>
  <c r="PJQ31" i="14"/>
  <c r="PJR31" i="14"/>
  <c r="PJS31" i="14"/>
  <c r="PJT31" i="14"/>
  <c r="PJU31" i="14"/>
  <c r="PJV31" i="14"/>
  <c r="PJW31" i="14"/>
  <c r="PJX31" i="14"/>
  <c r="PJY31" i="14"/>
  <c r="PJZ31" i="14"/>
  <c r="PKA31" i="14"/>
  <c r="PKB31" i="14"/>
  <c r="PKC31" i="14"/>
  <c r="PKD31" i="14"/>
  <c r="PKE31" i="14"/>
  <c r="PKF31" i="14"/>
  <c r="PKG31" i="14"/>
  <c r="PKH31" i="14"/>
  <c r="PKI31" i="14"/>
  <c r="PKJ31" i="14"/>
  <c r="PKK31" i="14"/>
  <c r="PKL31" i="14"/>
  <c r="PKM31" i="14"/>
  <c r="PKN31" i="14"/>
  <c r="PKO31" i="14"/>
  <c r="PKP31" i="14"/>
  <c r="PKQ31" i="14"/>
  <c r="PKR31" i="14"/>
  <c r="PKS31" i="14"/>
  <c r="PKT31" i="14"/>
  <c r="PKU31" i="14"/>
  <c r="PKV31" i="14"/>
  <c r="PKW31" i="14"/>
  <c r="PKX31" i="14"/>
  <c r="PKY31" i="14"/>
  <c r="PKZ31" i="14"/>
  <c r="PLA31" i="14"/>
  <c r="PLB31" i="14"/>
  <c r="PLC31" i="14"/>
  <c r="PLD31" i="14"/>
  <c r="PLE31" i="14"/>
  <c r="PLF31" i="14"/>
  <c r="PLG31" i="14"/>
  <c r="PLH31" i="14"/>
  <c r="PLI31" i="14"/>
  <c r="PLJ31" i="14"/>
  <c r="PLK31" i="14"/>
  <c r="PLL31" i="14"/>
  <c r="PLM31" i="14"/>
  <c r="PLN31" i="14"/>
  <c r="PLO31" i="14"/>
  <c r="PLP31" i="14"/>
  <c r="PLQ31" i="14"/>
  <c r="PLR31" i="14"/>
  <c r="PLS31" i="14"/>
  <c r="PLT31" i="14"/>
  <c r="PLU31" i="14"/>
  <c r="PLV31" i="14"/>
  <c r="PLW31" i="14"/>
  <c r="PLX31" i="14"/>
  <c r="PLY31" i="14"/>
  <c r="PLZ31" i="14"/>
  <c r="PMA31" i="14"/>
  <c r="PMB31" i="14"/>
  <c r="PMC31" i="14"/>
  <c r="PMD31" i="14"/>
  <c r="PME31" i="14"/>
  <c r="PMF31" i="14"/>
  <c r="PMG31" i="14"/>
  <c r="PMH31" i="14"/>
  <c r="PMI31" i="14"/>
  <c r="PMJ31" i="14"/>
  <c r="PMK31" i="14"/>
  <c r="PML31" i="14"/>
  <c r="PMM31" i="14"/>
  <c r="PMN31" i="14"/>
  <c r="PMO31" i="14"/>
  <c r="PMP31" i="14"/>
  <c r="PMQ31" i="14"/>
  <c r="PMR31" i="14"/>
  <c r="PMS31" i="14"/>
  <c r="PMT31" i="14"/>
  <c r="PMU31" i="14"/>
  <c r="PMV31" i="14"/>
  <c r="PMW31" i="14"/>
  <c r="PMX31" i="14"/>
  <c r="PMY31" i="14"/>
  <c r="PMZ31" i="14"/>
  <c r="PNA31" i="14"/>
  <c r="PNB31" i="14"/>
  <c r="PNC31" i="14"/>
  <c r="PND31" i="14"/>
  <c r="PNE31" i="14"/>
  <c r="PNF31" i="14"/>
  <c r="PNG31" i="14"/>
  <c r="PNH31" i="14"/>
  <c r="PNI31" i="14"/>
  <c r="PNJ31" i="14"/>
  <c r="PNK31" i="14"/>
  <c r="PNL31" i="14"/>
  <c r="PNM31" i="14"/>
  <c r="PNN31" i="14"/>
  <c r="PNO31" i="14"/>
  <c r="PNP31" i="14"/>
  <c r="PNQ31" i="14"/>
  <c r="PNR31" i="14"/>
  <c r="PNS31" i="14"/>
  <c r="PNT31" i="14"/>
  <c r="PNU31" i="14"/>
  <c r="PNV31" i="14"/>
  <c r="PNW31" i="14"/>
  <c r="PNX31" i="14"/>
  <c r="PNY31" i="14"/>
  <c r="PNZ31" i="14"/>
  <c r="POA31" i="14"/>
  <c r="POB31" i="14"/>
  <c r="POC31" i="14"/>
  <c r="POD31" i="14"/>
  <c r="POE31" i="14"/>
  <c r="POF31" i="14"/>
  <c r="POG31" i="14"/>
  <c r="POH31" i="14"/>
  <c r="POI31" i="14"/>
  <c r="POJ31" i="14"/>
  <c r="POK31" i="14"/>
  <c r="POL31" i="14"/>
  <c r="POM31" i="14"/>
  <c r="PON31" i="14"/>
  <c r="POO31" i="14"/>
  <c r="POP31" i="14"/>
  <c r="POQ31" i="14"/>
  <c r="POR31" i="14"/>
  <c r="POS31" i="14"/>
  <c r="POT31" i="14"/>
  <c r="POU31" i="14"/>
  <c r="POV31" i="14"/>
  <c r="POW31" i="14"/>
  <c r="POX31" i="14"/>
  <c r="POY31" i="14"/>
  <c r="POZ31" i="14"/>
  <c r="PPA31" i="14"/>
  <c r="PPB31" i="14"/>
  <c r="PPC31" i="14"/>
  <c r="PPD31" i="14"/>
  <c r="PPE31" i="14"/>
  <c r="PPF31" i="14"/>
  <c r="PPG31" i="14"/>
  <c r="PPH31" i="14"/>
  <c r="PPI31" i="14"/>
  <c r="PPJ31" i="14"/>
  <c r="PPK31" i="14"/>
  <c r="PPL31" i="14"/>
  <c r="PPM31" i="14"/>
  <c r="PPN31" i="14"/>
  <c r="PPO31" i="14"/>
  <c r="PPP31" i="14"/>
  <c r="PPQ31" i="14"/>
  <c r="PPR31" i="14"/>
  <c r="PPS31" i="14"/>
  <c r="PPT31" i="14"/>
  <c r="PPU31" i="14"/>
  <c r="PPV31" i="14"/>
  <c r="PPW31" i="14"/>
  <c r="PPX31" i="14"/>
  <c r="PPY31" i="14"/>
  <c r="PPZ31" i="14"/>
  <c r="PQA31" i="14"/>
  <c r="PQB31" i="14"/>
  <c r="PQC31" i="14"/>
  <c r="PQD31" i="14"/>
  <c r="PQE31" i="14"/>
  <c r="PQF31" i="14"/>
  <c r="PQG31" i="14"/>
  <c r="PQH31" i="14"/>
  <c r="PQI31" i="14"/>
  <c r="PQJ31" i="14"/>
  <c r="PQK31" i="14"/>
  <c r="PQL31" i="14"/>
  <c r="PQM31" i="14"/>
  <c r="PQN31" i="14"/>
  <c r="PQO31" i="14"/>
  <c r="PQP31" i="14"/>
  <c r="PQQ31" i="14"/>
  <c r="PQR31" i="14"/>
  <c r="PQS31" i="14"/>
  <c r="PQT31" i="14"/>
  <c r="PQU31" i="14"/>
  <c r="PQV31" i="14"/>
  <c r="PQW31" i="14"/>
  <c r="PQX31" i="14"/>
  <c r="PQY31" i="14"/>
  <c r="PQZ31" i="14"/>
  <c r="PRA31" i="14"/>
  <c r="PRB31" i="14"/>
  <c r="PRC31" i="14"/>
  <c r="PRD31" i="14"/>
  <c r="PRE31" i="14"/>
  <c r="PRF31" i="14"/>
  <c r="PRG31" i="14"/>
  <c r="PRH31" i="14"/>
  <c r="PRI31" i="14"/>
  <c r="PRJ31" i="14"/>
  <c r="PRK31" i="14"/>
  <c r="PRL31" i="14"/>
  <c r="PRM31" i="14"/>
  <c r="PRN31" i="14"/>
  <c r="PRO31" i="14"/>
  <c r="PRP31" i="14"/>
  <c r="PRQ31" i="14"/>
  <c r="PRR31" i="14"/>
  <c r="PRS31" i="14"/>
  <c r="PRT31" i="14"/>
  <c r="PRU31" i="14"/>
  <c r="PRV31" i="14"/>
  <c r="PRW31" i="14"/>
  <c r="PRX31" i="14"/>
  <c r="PRY31" i="14"/>
  <c r="PRZ31" i="14"/>
  <c r="PSA31" i="14"/>
  <c r="PSB31" i="14"/>
  <c r="PSC31" i="14"/>
  <c r="PSD31" i="14"/>
  <c r="PSE31" i="14"/>
  <c r="PSF31" i="14"/>
  <c r="PSG31" i="14"/>
  <c r="PSH31" i="14"/>
  <c r="PSI31" i="14"/>
  <c r="PSJ31" i="14"/>
  <c r="PSK31" i="14"/>
  <c r="PSL31" i="14"/>
  <c r="PSM31" i="14"/>
  <c r="PSN31" i="14"/>
  <c r="PSO31" i="14"/>
  <c r="PSP31" i="14"/>
  <c r="PSQ31" i="14"/>
  <c r="PSR31" i="14"/>
  <c r="PSS31" i="14"/>
  <c r="PST31" i="14"/>
  <c r="PSU31" i="14"/>
  <c r="PSV31" i="14"/>
  <c r="PSW31" i="14"/>
  <c r="PSX31" i="14"/>
  <c r="PSY31" i="14"/>
  <c r="PSZ31" i="14"/>
  <c r="PTA31" i="14"/>
  <c r="PTB31" i="14"/>
  <c r="PTC31" i="14"/>
  <c r="PTD31" i="14"/>
  <c r="PTE31" i="14"/>
  <c r="PTF31" i="14"/>
  <c r="PTG31" i="14"/>
  <c r="PTH31" i="14"/>
  <c r="PTI31" i="14"/>
  <c r="PTJ31" i="14"/>
  <c r="PTK31" i="14"/>
  <c r="PTL31" i="14"/>
  <c r="PTM31" i="14"/>
  <c r="PTN31" i="14"/>
  <c r="PTO31" i="14"/>
  <c r="PTP31" i="14"/>
  <c r="PTQ31" i="14"/>
  <c r="PTR31" i="14"/>
  <c r="PTS31" i="14"/>
  <c r="PTT31" i="14"/>
  <c r="PTU31" i="14"/>
  <c r="PTV31" i="14"/>
  <c r="PTW31" i="14"/>
  <c r="PTX31" i="14"/>
  <c r="PTY31" i="14"/>
  <c r="PTZ31" i="14"/>
  <c r="PUA31" i="14"/>
  <c r="PUB31" i="14"/>
  <c r="PUC31" i="14"/>
  <c r="PUD31" i="14"/>
  <c r="PUE31" i="14"/>
  <c r="PUF31" i="14"/>
  <c r="PUG31" i="14"/>
  <c r="PUH31" i="14"/>
  <c r="PUI31" i="14"/>
  <c r="PUJ31" i="14"/>
  <c r="PUK31" i="14"/>
  <c r="PUL31" i="14"/>
  <c r="PUM31" i="14"/>
  <c r="PUN31" i="14"/>
  <c r="PUO31" i="14"/>
  <c r="PUP31" i="14"/>
  <c r="PUQ31" i="14"/>
  <c r="PUR31" i="14"/>
  <c r="PUS31" i="14"/>
  <c r="PUT31" i="14"/>
  <c r="PUU31" i="14"/>
  <c r="PUV31" i="14"/>
  <c r="PUW31" i="14"/>
  <c r="PUX31" i="14"/>
  <c r="PUY31" i="14"/>
  <c r="PUZ31" i="14"/>
  <c r="PVA31" i="14"/>
  <c r="PVB31" i="14"/>
  <c r="PVC31" i="14"/>
  <c r="PVD31" i="14"/>
  <c r="PVE31" i="14"/>
  <c r="PVF31" i="14"/>
  <c r="PVG31" i="14"/>
  <c r="PVH31" i="14"/>
  <c r="PVI31" i="14"/>
  <c r="PVJ31" i="14"/>
  <c r="PVK31" i="14"/>
  <c r="PVL31" i="14"/>
  <c r="PVM31" i="14"/>
  <c r="PVN31" i="14"/>
  <c r="PVO31" i="14"/>
  <c r="PVP31" i="14"/>
  <c r="PVQ31" i="14"/>
  <c r="PVR31" i="14"/>
  <c r="PVS31" i="14"/>
  <c r="PVT31" i="14"/>
  <c r="PVU31" i="14"/>
  <c r="PVV31" i="14"/>
  <c r="PVW31" i="14"/>
  <c r="PVX31" i="14"/>
  <c r="PVY31" i="14"/>
  <c r="PVZ31" i="14"/>
  <c r="PWA31" i="14"/>
  <c r="PWB31" i="14"/>
  <c r="PWC31" i="14"/>
  <c r="PWD31" i="14"/>
  <c r="PWE31" i="14"/>
  <c r="PWF31" i="14"/>
  <c r="PWG31" i="14"/>
  <c r="PWH31" i="14"/>
  <c r="PWI31" i="14"/>
  <c r="PWJ31" i="14"/>
  <c r="PWK31" i="14"/>
  <c r="PWL31" i="14"/>
  <c r="PWM31" i="14"/>
  <c r="PWN31" i="14"/>
  <c r="PWO31" i="14"/>
  <c r="PWP31" i="14"/>
  <c r="PWQ31" i="14"/>
  <c r="PWR31" i="14"/>
  <c r="PWS31" i="14"/>
  <c r="PWT31" i="14"/>
  <c r="PWU31" i="14"/>
  <c r="PWV31" i="14"/>
  <c r="PWW31" i="14"/>
  <c r="PWX31" i="14"/>
  <c r="PWY31" i="14"/>
  <c r="PWZ31" i="14"/>
  <c r="PXA31" i="14"/>
  <c r="PXB31" i="14"/>
  <c r="PXC31" i="14"/>
  <c r="PXD31" i="14"/>
  <c r="PXE31" i="14"/>
  <c r="PXF31" i="14"/>
  <c r="PXG31" i="14"/>
  <c r="PXH31" i="14"/>
  <c r="PXI31" i="14"/>
  <c r="PXJ31" i="14"/>
  <c r="PXK31" i="14"/>
  <c r="PXL31" i="14"/>
  <c r="PXM31" i="14"/>
  <c r="PXN31" i="14"/>
  <c r="PXO31" i="14"/>
  <c r="PXP31" i="14"/>
  <c r="PXQ31" i="14"/>
  <c r="PXR31" i="14"/>
  <c r="PXS31" i="14"/>
  <c r="PXT31" i="14"/>
  <c r="PXU31" i="14"/>
  <c r="PXV31" i="14"/>
  <c r="PXW31" i="14"/>
  <c r="PXX31" i="14"/>
  <c r="PXY31" i="14"/>
  <c r="PXZ31" i="14"/>
  <c r="PYA31" i="14"/>
  <c r="PYB31" i="14"/>
  <c r="PYC31" i="14"/>
  <c r="PYD31" i="14"/>
  <c r="PYE31" i="14"/>
  <c r="PYF31" i="14"/>
  <c r="PYG31" i="14"/>
  <c r="PYH31" i="14"/>
  <c r="PYI31" i="14"/>
  <c r="PYJ31" i="14"/>
  <c r="PYK31" i="14"/>
  <c r="PYL31" i="14"/>
  <c r="PYM31" i="14"/>
  <c r="PYN31" i="14"/>
  <c r="PYO31" i="14"/>
  <c r="PYP31" i="14"/>
  <c r="PYQ31" i="14"/>
  <c r="PYR31" i="14"/>
  <c r="PYS31" i="14"/>
  <c r="PYT31" i="14"/>
  <c r="PYU31" i="14"/>
  <c r="PYV31" i="14"/>
  <c r="PYW31" i="14"/>
  <c r="PYX31" i="14"/>
  <c r="PYY31" i="14"/>
  <c r="PYZ31" i="14"/>
  <c r="PZA31" i="14"/>
  <c r="PZB31" i="14"/>
  <c r="PZC31" i="14"/>
  <c r="PZD31" i="14"/>
  <c r="PZE31" i="14"/>
  <c r="PZF31" i="14"/>
  <c r="PZG31" i="14"/>
  <c r="PZH31" i="14"/>
  <c r="PZI31" i="14"/>
  <c r="PZJ31" i="14"/>
  <c r="PZK31" i="14"/>
  <c r="PZL31" i="14"/>
  <c r="PZM31" i="14"/>
  <c r="PZN31" i="14"/>
  <c r="PZO31" i="14"/>
  <c r="PZP31" i="14"/>
  <c r="PZQ31" i="14"/>
  <c r="PZR31" i="14"/>
  <c r="PZS31" i="14"/>
  <c r="PZT31" i="14"/>
  <c r="PZU31" i="14"/>
  <c r="PZV31" i="14"/>
  <c r="PZW31" i="14"/>
  <c r="PZX31" i="14"/>
  <c r="PZY31" i="14"/>
  <c r="PZZ31" i="14"/>
  <c r="QAA31" i="14"/>
  <c r="QAB31" i="14"/>
  <c r="QAC31" i="14"/>
  <c r="QAD31" i="14"/>
  <c r="QAE31" i="14"/>
  <c r="QAF31" i="14"/>
  <c r="QAG31" i="14"/>
  <c r="QAH31" i="14"/>
  <c r="QAI31" i="14"/>
  <c r="QAJ31" i="14"/>
  <c r="QAK31" i="14"/>
  <c r="QAL31" i="14"/>
  <c r="QAM31" i="14"/>
  <c r="QAN31" i="14"/>
  <c r="QAO31" i="14"/>
  <c r="QAP31" i="14"/>
  <c r="QAQ31" i="14"/>
  <c r="QAR31" i="14"/>
  <c r="QAS31" i="14"/>
  <c r="QAT31" i="14"/>
  <c r="QAU31" i="14"/>
  <c r="QAV31" i="14"/>
  <c r="QAW31" i="14"/>
  <c r="QAX31" i="14"/>
  <c r="QAY31" i="14"/>
  <c r="QAZ31" i="14"/>
  <c r="QBA31" i="14"/>
  <c r="QBB31" i="14"/>
  <c r="QBC31" i="14"/>
  <c r="QBD31" i="14"/>
  <c r="QBE31" i="14"/>
  <c r="QBF31" i="14"/>
  <c r="QBG31" i="14"/>
  <c r="QBH31" i="14"/>
  <c r="QBI31" i="14"/>
  <c r="QBJ31" i="14"/>
  <c r="QBK31" i="14"/>
  <c r="QBL31" i="14"/>
  <c r="QBM31" i="14"/>
  <c r="QBN31" i="14"/>
  <c r="QBO31" i="14"/>
  <c r="QBP31" i="14"/>
  <c r="QBQ31" i="14"/>
  <c r="QBR31" i="14"/>
  <c r="QBS31" i="14"/>
  <c r="QBT31" i="14"/>
  <c r="QBU31" i="14"/>
  <c r="QBV31" i="14"/>
  <c r="QBW31" i="14"/>
  <c r="QBX31" i="14"/>
  <c r="QBY31" i="14"/>
  <c r="QBZ31" i="14"/>
  <c r="QCA31" i="14"/>
  <c r="QCB31" i="14"/>
  <c r="QCC31" i="14"/>
  <c r="QCD31" i="14"/>
  <c r="QCE31" i="14"/>
  <c r="QCF31" i="14"/>
  <c r="QCG31" i="14"/>
  <c r="QCH31" i="14"/>
  <c r="QCI31" i="14"/>
  <c r="QCJ31" i="14"/>
  <c r="QCK31" i="14"/>
  <c r="QCL31" i="14"/>
  <c r="QCM31" i="14"/>
  <c r="QCN31" i="14"/>
  <c r="QCO31" i="14"/>
  <c r="QCP31" i="14"/>
  <c r="QCQ31" i="14"/>
  <c r="QCR31" i="14"/>
  <c r="QCS31" i="14"/>
  <c r="QCT31" i="14"/>
  <c r="QCU31" i="14"/>
  <c r="QCV31" i="14"/>
  <c r="QCW31" i="14"/>
  <c r="QCX31" i="14"/>
  <c r="QCY31" i="14"/>
  <c r="QCZ31" i="14"/>
  <c r="QDA31" i="14"/>
  <c r="QDB31" i="14"/>
  <c r="QDC31" i="14"/>
  <c r="QDD31" i="14"/>
  <c r="QDE31" i="14"/>
  <c r="QDF31" i="14"/>
  <c r="QDG31" i="14"/>
  <c r="QDH31" i="14"/>
  <c r="QDI31" i="14"/>
  <c r="QDJ31" i="14"/>
  <c r="QDK31" i="14"/>
  <c r="QDL31" i="14"/>
  <c r="QDM31" i="14"/>
  <c r="QDN31" i="14"/>
  <c r="QDO31" i="14"/>
  <c r="QDP31" i="14"/>
  <c r="QDQ31" i="14"/>
  <c r="QDR31" i="14"/>
  <c r="QDS31" i="14"/>
  <c r="QDT31" i="14"/>
  <c r="QDU31" i="14"/>
  <c r="QDV31" i="14"/>
  <c r="QDW31" i="14"/>
  <c r="QDX31" i="14"/>
  <c r="QDY31" i="14"/>
  <c r="QDZ31" i="14"/>
  <c r="QEA31" i="14"/>
  <c r="QEB31" i="14"/>
  <c r="QEC31" i="14"/>
  <c r="QED31" i="14"/>
  <c r="QEE31" i="14"/>
  <c r="QEF31" i="14"/>
  <c r="QEG31" i="14"/>
  <c r="QEH31" i="14"/>
  <c r="QEI31" i="14"/>
  <c r="QEJ31" i="14"/>
  <c r="QEK31" i="14"/>
  <c r="QEL31" i="14"/>
  <c r="QEM31" i="14"/>
  <c r="QEN31" i="14"/>
  <c r="QEO31" i="14"/>
  <c r="QEP31" i="14"/>
  <c r="QEQ31" i="14"/>
  <c r="QER31" i="14"/>
  <c r="QES31" i="14"/>
  <c r="QET31" i="14"/>
  <c r="QEU31" i="14"/>
  <c r="QEV31" i="14"/>
  <c r="QEW31" i="14"/>
  <c r="QEX31" i="14"/>
  <c r="QEY31" i="14"/>
  <c r="QEZ31" i="14"/>
  <c r="QFA31" i="14"/>
  <c r="QFB31" i="14"/>
  <c r="QFC31" i="14"/>
  <c r="QFD31" i="14"/>
  <c r="QFE31" i="14"/>
  <c r="QFF31" i="14"/>
  <c r="QFG31" i="14"/>
  <c r="QFH31" i="14"/>
  <c r="QFI31" i="14"/>
  <c r="QFJ31" i="14"/>
  <c r="QFK31" i="14"/>
  <c r="QFL31" i="14"/>
  <c r="QFM31" i="14"/>
  <c r="QFN31" i="14"/>
  <c r="QFO31" i="14"/>
  <c r="QFP31" i="14"/>
  <c r="QFQ31" i="14"/>
  <c r="QFR31" i="14"/>
  <c r="QFS31" i="14"/>
  <c r="QFT31" i="14"/>
  <c r="QFU31" i="14"/>
  <c r="QFV31" i="14"/>
  <c r="QFW31" i="14"/>
  <c r="QFX31" i="14"/>
  <c r="QFY31" i="14"/>
  <c r="QFZ31" i="14"/>
  <c r="QGA31" i="14"/>
  <c r="QGB31" i="14"/>
  <c r="QGC31" i="14"/>
  <c r="QGD31" i="14"/>
  <c r="QGE31" i="14"/>
  <c r="QGF31" i="14"/>
  <c r="QGG31" i="14"/>
  <c r="QGH31" i="14"/>
  <c r="QGI31" i="14"/>
  <c r="QGJ31" i="14"/>
  <c r="QGK31" i="14"/>
  <c r="QGL31" i="14"/>
  <c r="QGM31" i="14"/>
  <c r="QGN31" i="14"/>
  <c r="QGO31" i="14"/>
  <c r="QGP31" i="14"/>
  <c r="QGQ31" i="14"/>
  <c r="QGR31" i="14"/>
  <c r="QGS31" i="14"/>
  <c r="QGT31" i="14"/>
  <c r="QGU31" i="14"/>
  <c r="QGV31" i="14"/>
  <c r="QGW31" i="14"/>
  <c r="QGX31" i="14"/>
  <c r="QGY31" i="14"/>
  <c r="QGZ31" i="14"/>
  <c r="QHA31" i="14"/>
  <c r="QHB31" i="14"/>
  <c r="QHC31" i="14"/>
  <c r="QHD31" i="14"/>
  <c r="QHE31" i="14"/>
  <c r="QHF31" i="14"/>
  <c r="QHG31" i="14"/>
  <c r="QHH31" i="14"/>
  <c r="QHI31" i="14"/>
  <c r="QHJ31" i="14"/>
  <c r="QHK31" i="14"/>
  <c r="QHL31" i="14"/>
  <c r="QHM31" i="14"/>
  <c r="QHN31" i="14"/>
  <c r="QHO31" i="14"/>
  <c r="QHP31" i="14"/>
  <c r="QHQ31" i="14"/>
  <c r="QHR31" i="14"/>
  <c r="QHS31" i="14"/>
  <c r="QHT31" i="14"/>
  <c r="QHU31" i="14"/>
  <c r="QHV31" i="14"/>
  <c r="QHW31" i="14"/>
  <c r="QHX31" i="14"/>
  <c r="QHY31" i="14"/>
  <c r="QHZ31" i="14"/>
  <c r="QIA31" i="14"/>
  <c r="QIB31" i="14"/>
  <c r="QIC31" i="14"/>
  <c r="QID31" i="14"/>
  <c r="QIE31" i="14"/>
  <c r="QIF31" i="14"/>
  <c r="QIG31" i="14"/>
  <c r="QIH31" i="14"/>
  <c r="QII31" i="14"/>
  <c r="QIJ31" i="14"/>
  <c r="QIK31" i="14"/>
  <c r="QIL31" i="14"/>
  <c r="QIM31" i="14"/>
  <c r="QIN31" i="14"/>
  <c r="QIO31" i="14"/>
  <c r="QIP31" i="14"/>
  <c r="QIQ31" i="14"/>
  <c r="QIR31" i="14"/>
  <c r="QIS31" i="14"/>
  <c r="QIT31" i="14"/>
  <c r="QIU31" i="14"/>
  <c r="QIV31" i="14"/>
  <c r="QIW31" i="14"/>
  <c r="QIX31" i="14"/>
  <c r="QIY31" i="14"/>
  <c r="QIZ31" i="14"/>
  <c r="QJA31" i="14"/>
  <c r="QJB31" i="14"/>
  <c r="QJC31" i="14"/>
  <c r="QJD31" i="14"/>
  <c r="QJE31" i="14"/>
  <c r="QJF31" i="14"/>
  <c r="QJG31" i="14"/>
  <c r="QJH31" i="14"/>
  <c r="QJI31" i="14"/>
  <c r="QJJ31" i="14"/>
  <c r="QJK31" i="14"/>
  <c r="QJL31" i="14"/>
  <c r="QJM31" i="14"/>
  <c r="QJN31" i="14"/>
  <c r="QJO31" i="14"/>
  <c r="QJP31" i="14"/>
  <c r="QJQ31" i="14"/>
  <c r="QJR31" i="14"/>
  <c r="QJS31" i="14"/>
  <c r="QJT31" i="14"/>
  <c r="QJU31" i="14"/>
  <c r="QJV31" i="14"/>
  <c r="QJW31" i="14"/>
  <c r="QJX31" i="14"/>
  <c r="QJY31" i="14"/>
  <c r="QJZ31" i="14"/>
  <c r="QKA31" i="14"/>
  <c r="QKB31" i="14"/>
  <c r="QKC31" i="14"/>
  <c r="QKD31" i="14"/>
  <c r="QKE31" i="14"/>
  <c r="QKF31" i="14"/>
  <c r="QKG31" i="14"/>
  <c r="QKH31" i="14"/>
  <c r="QKI31" i="14"/>
  <c r="QKJ31" i="14"/>
  <c r="QKK31" i="14"/>
  <c r="QKL31" i="14"/>
  <c r="QKM31" i="14"/>
  <c r="QKN31" i="14"/>
  <c r="QKO31" i="14"/>
  <c r="QKP31" i="14"/>
  <c r="QKQ31" i="14"/>
  <c r="QKR31" i="14"/>
  <c r="QKS31" i="14"/>
  <c r="QKT31" i="14"/>
  <c r="QKU31" i="14"/>
  <c r="QKV31" i="14"/>
  <c r="QKW31" i="14"/>
  <c r="QKX31" i="14"/>
  <c r="QKY31" i="14"/>
  <c r="QKZ31" i="14"/>
  <c r="QLA31" i="14"/>
  <c r="QLB31" i="14"/>
  <c r="QLC31" i="14"/>
  <c r="QLD31" i="14"/>
  <c r="QLE31" i="14"/>
  <c r="QLF31" i="14"/>
  <c r="QLG31" i="14"/>
  <c r="QLH31" i="14"/>
  <c r="QLI31" i="14"/>
  <c r="QLJ31" i="14"/>
  <c r="QLK31" i="14"/>
  <c r="QLL31" i="14"/>
  <c r="QLM31" i="14"/>
  <c r="QLN31" i="14"/>
  <c r="QLO31" i="14"/>
  <c r="QLP31" i="14"/>
  <c r="QLQ31" i="14"/>
  <c r="QLR31" i="14"/>
  <c r="QLS31" i="14"/>
  <c r="QLT31" i="14"/>
  <c r="QLU31" i="14"/>
  <c r="QLV31" i="14"/>
  <c r="QLW31" i="14"/>
  <c r="QLX31" i="14"/>
  <c r="QLY31" i="14"/>
  <c r="QLZ31" i="14"/>
  <c r="QMA31" i="14"/>
  <c r="QMB31" i="14"/>
  <c r="QMC31" i="14"/>
  <c r="QMD31" i="14"/>
  <c r="QME31" i="14"/>
  <c r="QMF31" i="14"/>
  <c r="QMG31" i="14"/>
  <c r="QMH31" i="14"/>
  <c r="QMI31" i="14"/>
  <c r="QMJ31" i="14"/>
  <c r="QMK31" i="14"/>
  <c r="QML31" i="14"/>
  <c r="QMM31" i="14"/>
  <c r="QMN31" i="14"/>
  <c r="QMO31" i="14"/>
  <c r="QMP31" i="14"/>
  <c r="QMQ31" i="14"/>
  <c r="QMR31" i="14"/>
  <c r="QMS31" i="14"/>
  <c r="QMT31" i="14"/>
  <c r="QMU31" i="14"/>
  <c r="QMV31" i="14"/>
  <c r="QMW31" i="14"/>
  <c r="QMX31" i="14"/>
  <c r="QMY31" i="14"/>
  <c r="QMZ31" i="14"/>
  <c r="QNA31" i="14"/>
  <c r="QNB31" i="14"/>
  <c r="QNC31" i="14"/>
  <c r="QND31" i="14"/>
  <c r="QNE31" i="14"/>
  <c r="QNF31" i="14"/>
  <c r="QNG31" i="14"/>
  <c r="QNH31" i="14"/>
  <c r="QNI31" i="14"/>
  <c r="QNJ31" i="14"/>
  <c r="QNK31" i="14"/>
  <c r="QNL31" i="14"/>
  <c r="QNM31" i="14"/>
  <c r="QNN31" i="14"/>
  <c r="QNO31" i="14"/>
  <c r="QNP31" i="14"/>
  <c r="QNQ31" i="14"/>
  <c r="QNR31" i="14"/>
  <c r="QNS31" i="14"/>
  <c r="QNT31" i="14"/>
  <c r="QNU31" i="14"/>
  <c r="QNV31" i="14"/>
  <c r="QNW31" i="14"/>
  <c r="QNX31" i="14"/>
  <c r="QNY31" i="14"/>
  <c r="QNZ31" i="14"/>
  <c r="QOA31" i="14"/>
  <c r="QOB31" i="14"/>
  <c r="QOC31" i="14"/>
  <c r="QOD31" i="14"/>
  <c r="QOE31" i="14"/>
  <c r="QOF31" i="14"/>
  <c r="QOG31" i="14"/>
  <c r="QOH31" i="14"/>
  <c r="QOI31" i="14"/>
  <c r="QOJ31" i="14"/>
  <c r="QOK31" i="14"/>
  <c r="QOL31" i="14"/>
  <c r="QOM31" i="14"/>
  <c r="QON31" i="14"/>
  <c r="QOO31" i="14"/>
  <c r="QOP31" i="14"/>
  <c r="QOQ31" i="14"/>
  <c r="QOR31" i="14"/>
  <c r="QOS31" i="14"/>
  <c r="QOT31" i="14"/>
  <c r="QOU31" i="14"/>
  <c r="QOV31" i="14"/>
  <c r="QOW31" i="14"/>
  <c r="QOX31" i="14"/>
  <c r="QOY31" i="14"/>
  <c r="QOZ31" i="14"/>
  <c r="QPA31" i="14"/>
  <c r="QPB31" i="14"/>
  <c r="QPC31" i="14"/>
  <c r="QPD31" i="14"/>
  <c r="QPE31" i="14"/>
  <c r="QPF31" i="14"/>
  <c r="QPG31" i="14"/>
  <c r="QPH31" i="14"/>
  <c r="QPI31" i="14"/>
  <c r="QPJ31" i="14"/>
  <c r="QPK31" i="14"/>
  <c r="QPL31" i="14"/>
  <c r="QPM31" i="14"/>
  <c r="QPN31" i="14"/>
  <c r="QPO31" i="14"/>
  <c r="QPP31" i="14"/>
  <c r="QPQ31" i="14"/>
  <c r="QPR31" i="14"/>
  <c r="QPS31" i="14"/>
  <c r="QPT31" i="14"/>
  <c r="QPU31" i="14"/>
  <c r="QPV31" i="14"/>
  <c r="QPW31" i="14"/>
  <c r="QPX31" i="14"/>
  <c r="QPY31" i="14"/>
  <c r="QPZ31" i="14"/>
  <c r="QQA31" i="14"/>
  <c r="QQB31" i="14"/>
  <c r="QQC31" i="14"/>
  <c r="QQD31" i="14"/>
  <c r="QQE31" i="14"/>
  <c r="QQF31" i="14"/>
  <c r="QQG31" i="14"/>
  <c r="QQH31" i="14"/>
  <c r="QQI31" i="14"/>
  <c r="QQJ31" i="14"/>
  <c r="QQK31" i="14"/>
  <c r="QQL31" i="14"/>
  <c r="QQM31" i="14"/>
  <c r="QQN31" i="14"/>
  <c r="QQO31" i="14"/>
  <c r="QQP31" i="14"/>
  <c r="QQQ31" i="14"/>
  <c r="QQR31" i="14"/>
  <c r="QQS31" i="14"/>
  <c r="QQT31" i="14"/>
  <c r="QQU31" i="14"/>
  <c r="QQV31" i="14"/>
  <c r="QQW31" i="14"/>
  <c r="QQX31" i="14"/>
  <c r="QQY31" i="14"/>
  <c r="QQZ31" i="14"/>
  <c r="QRA31" i="14"/>
  <c r="QRB31" i="14"/>
  <c r="QRC31" i="14"/>
  <c r="QRD31" i="14"/>
  <c r="QRE31" i="14"/>
  <c r="QRF31" i="14"/>
  <c r="QRG31" i="14"/>
  <c r="QRH31" i="14"/>
  <c r="QRI31" i="14"/>
  <c r="QRJ31" i="14"/>
  <c r="QRK31" i="14"/>
  <c r="QRL31" i="14"/>
  <c r="QRM31" i="14"/>
  <c r="QRN31" i="14"/>
  <c r="QRO31" i="14"/>
  <c r="QRP31" i="14"/>
  <c r="QRQ31" i="14"/>
  <c r="QRR31" i="14"/>
  <c r="QRS31" i="14"/>
  <c r="QRT31" i="14"/>
  <c r="QRU31" i="14"/>
  <c r="QRV31" i="14"/>
  <c r="QRW31" i="14"/>
  <c r="QRX31" i="14"/>
  <c r="QRY31" i="14"/>
  <c r="QRZ31" i="14"/>
  <c r="QSA31" i="14"/>
  <c r="QSB31" i="14"/>
  <c r="QSC31" i="14"/>
  <c r="QSD31" i="14"/>
  <c r="QSE31" i="14"/>
  <c r="QSF31" i="14"/>
  <c r="QSG31" i="14"/>
  <c r="QSH31" i="14"/>
  <c r="QSI31" i="14"/>
  <c r="QSJ31" i="14"/>
  <c r="QSK31" i="14"/>
  <c r="QSL31" i="14"/>
  <c r="QSM31" i="14"/>
  <c r="QSN31" i="14"/>
  <c r="QSO31" i="14"/>
  <c r="QSP31" i="14"/>
  <c r="QSQ31" i="14"/>
  <c r="QSR31" i="14"/>
  <c r="QSS31" i="14"/>
  <c r="QST31" i="14"/>
  <c r="QSU31" i="14"/>
  <c r="QSV31" i="14"/>
  <c r="QSW31" i="14"/>
  <c r="QSX31" i="14"/>
  <c r="QSY31" i="14"/>
  <c r="QSZ31" i="14"/>
  <c r="QTA31" i="14"/>
  <c r="QTB31" i="14"/>
  <c r="QTC31" i="14"/>
  <c r="QTD31" i="14"/>
  <c r="QTE31" i="14"/>
  <c r="QTF31" i="14"/>
  <c r="QTG31" i="14"/>
  <c r="QTH31" i="14"/>
  <c r="QTI31" i="14"/>
  <c r="QTJ31" i="14"/>
  <c r="QTK31" i="14"/>
  <c r="QTL31" i="14"/>
  <c r="QTM31" i="14"/>
  <c r="QTN31" i="14"/>
  <c r="QTO31" i="14"/>
  <c r="QTP31" i="14"/>
  <c r="QTQ31" i="14"/>
  <c r="QTR31" i="14"/>
  <c r="QTS31" i="14"/>
  <c r="QTT31" i="14"/>
  <c r="QTU31" i="14"/>
  <c r="QTV31" i="14"/>
  <c r="QTW31" i="14"/>
  <c r="QTX31" i="14"/>
  <c r="QTY31" i="14"/>
  <c r="QTZ31" i="14"/>
  <c r="QUA31" i="14"/>
  <c r="QUB31" i="14"/>
  <c r="QUC31" i="14"/>
  <c r="QUD31" i="14"/>
  <c r="QUE31" i="14"/>
  <c r="QUF31" i="14"/>
  <c r="QUG31" i="14"/>
  <c r="QUH31" i="14"/>
  <c r="QUI31" i="14"/>
  <c r="QUJ31" i="14"/>
  <c r="QUK31" i="14"/>
  <c r="QUL31" i="14"/>
  <c r="QUM31" i="14"/>
  <c r="QUN31" i="14"/>
  <c r="QUO31" i="14"/>
  <c r="QUP31" i="14"/>
  <c r="QUQ31" i="14"/>
  <c r="QUR31" i="14"/>
  <c r="QUS31" i="14"/>
  <c r="QUT31" i="14"/>
  <c r="QUU31" i="14"/>
  <c r="QUV31" i="14"/>
  <c r="QUW31" i="14"/>
  <c r="QUX31" i="14"/>
  <c r="QUY31" i="14"/>
  <c r="QUZ31" i="14"/>
  <c r="QVA31" i="14"/>
  <c r="QVB31" i="14"/>
  <c r="QVC31" i="14"/>
  <c r="QVD31" i="14"/>
  <c r="QVE31" i="14"/>
  <c r="QVF31" i="14"/>
  <c r="QVG31" i="14"/>
  <c r="QVH31" i="14"/>
  <c r="QVI31" i="14"/>
  <c r="QVJ31" i="14"/>
  <c r="QVK31" i="14"/>
  <c r="QVL31" i="14"/>
  <c r="QVM31" i="14"/>
  <c r="QVN31" i="14"/>
  <c r="QVO31" i="14"/>
  <c r="QVP31" i="14"/>
  <c r="QVQ31" i="14"/>
  <c r="QVR31" i="14"/>
  <c r="QVS31" i="14"/>
  <c r="QVT31" i="14"/>
  <c r="QVU31" i="14"/>
  <c r="QVV31" i="14"/>
  <c r="QVW31" i="14"/>
  <c r="QVX31" i="14"/>
  <c r="QVY31" i="14"/>
  <c r="QVZ31" i="14"/>
  <c r="QWA31" i="14"/>
  <c r="QWB31" i="14"/>
  <c r="QWC31" i="14"/>
  <c r="QWD31" i="14"/>
  <c r="QWE31" i="14"/>
  <c r="QWF31" i="14"/>
  <c r="QWG31" i="14"/>
  <c r="QWH31" i="14"/>
  <c r="QWI31" i="14"/>
  <c r="QWJ31" i="14"/>
  <c r="QWK31" i="14"/>
  <c r="QWL31" i="14"/>
  <c r="QWM31" i="14"/>
  <c r="QWN31" i="14"/>
  <c r="QWO31" i="14"/>
  <c r="QWP31" i="14"/>
  <c r="QWQ31" i="14"/>
  <c r="QWR31" i="14"/>
  <c r="QWS31" i="14"/>
  <c r="QWT31" i="14"/>
  <c r="QWU31" i="14"/>
  <c r="QWV31" i="14"/>
  <c r="QWW31" i="14"/>
  <c r="QWX31" i="14"/>
  <c r="QWY31" i="14"/>
  <c r="QWZ31" i="14"/>
  <c r="QXA31" i="14"/>
  <c r="QXB31" i="14"/>
  <c r="QXC31" i="14"/>
  <c r="QXD31" i="14"/>
  <c r="QXE31" i="14"/>
  <c r="QXF31" i="14"/>
  <c r="QXG31" i="14"/>
  <c r="QXH31" i="14"/>
  <c r="QXI31" i="14"/>
  <c r="QXJ31" i="14"/>
  <c r="QXK31" i="14"/>
  <c r="QXL31" i="14"/>
  <c r="QXM31" i="14"/>
  <c r="QXN31" i="14"/>
  <c r="QXO31" i="14"/>
  <c r="QXP31" i="14"/>
  <c r="QXQ31" i="14"/>
  <c r="QXR31" i="14"/>
  <c r="QXS31" i="14"/>
  <c r="QXT31" i="14"/>
  <c r="QXU31" i="14"/>
  <c r="QXV31" i="14"/>
  <c r="QXW31" i="14"/>
  <c r="QXX31" i="14"/>
  <c r="QXY31" i="14"/>
  <c r="QXZ31" i="14"/>
  <c r="QYA31" i="14"/>
  <c r="QYB31" i="14"/>
  <c r="QYC31" i="14"/>
  <c r="QYD31" i="14"/>
  <c r="QYE31" i="14"/>
  <c r="QYF31" i="14"/>
  <c r="QYG31" i="14"/>
  <c r="QYH31" i="14"/>
  <c r="QYI31" i="14"/>
  <c r="QYJ31" i="14"/>
  <c r="QYK31" i="14"/>
  <c r="QYL31" i="14"/>
  <c r="QYM31" i="14"/>
  <c r="QYN31" i="14"/>
  <c r="QYO31" i="14"/>
  <c r="QYP31" i="14"/>
  <c r="QYQ31" i="14"/>
  <c r="QYR31" i="14"/>
  <c r="QYS31" i="14"/>
  <c r="QYT31" i="14"/>
  <c r="QYU31" i="14"/>
  <c r="QYV31" i="14"/>
  <c r="QYW31" i="14"/>
  <c r="QYX31" i="14"/>
  <c r="QYY31" i="14"/>
  <c r="QYZ31" i="14"/>
  <c r="QZA31" i="14"/>
  <c r="QZB31" i="14"/>
  <c r="QZC31" i="14"/>
  <c r="QZD31" i="14"/>
  <c r="QZE31" i="14"/>
  <c r="QZF31" i="14"/>
  <c r="QZG31" i="14"/>
  <c r="QZH31" i="14"/>
  <c r="QZI31" i="14"/>
  <c r="QZJ31" i="14"/>
  <c r="QZK31" i="14"/>
  <c r="QZL31" i="14"/>
  <c r="QZM31" i="14"/>
  <c r="QZN31" i="14"/>
  <c r="QZO31" i="14"/>
  <c r="QZP31" i="14"/>
  <c r="QZQ31" i="14"/>
  <c r="QZR31" i="14"/>
  <c r="QZS31" i="14"/>
  <c r="QZT31" i="14"/>
  <c r="QZU31" i="14"/>
  <c r="QZV31" i="14"/>
  <c r="QZW31" i="14"/>
  <c r="QZX31" i="14"/>
  <c r="QZY31" i="14"/>
  <c r="QZZ31" i="14"/>
  <c r="RAA31" i="14"/>
  <c r="RAB31" i="14"/>
  <c r="RAC31" i="14"/>
  <c r="RAD31" i="14"/>
  <c r="RAE31" i="14"/>
  <c r="RAF31" i="14"/>
  <c r="RAG31" i="14"/>
  <c r="RAH31" i="14"/>
  <c r="RAI31" i="14"/>
  <c r="RAJ31" i="14"/>
  <c r="RAK31" i="14"/>
  <c r="RAL31" i="14"/>
  <c r="RAM31" i="14"/>
  <c r="RAN31" i="14"/>
  <c r="RAO31" i="14"/>
  <c r="RAP31" i="14"/>
  <c r="RAQ31" i="14"/>
  <c r="RAR31" i="14"/>
  <c r="RAS31" i="14"/>
  <c r="RAT31" i="14"/>
  <c r="RAU31" i="14"/>
  <c r="RAV31" i="14"/>
  <c r="RAW31" i="14"/>
  <c r="RAX31" i="14"/>
  <c r="RAY31" i="14"/>
  <c r="RAZ31" i="14"/>
  <c r="RBA31" i="14"/>
  <c r="RBB31" i="14"/>
  <c r="RBC31" i="14"/>
  <c r="RBD31" i="14"/>
  <c r="RBE31" i="14"/>
  <c r="RBF31" i="14"/>
  <c r="RBG31" i="14"/>
  <c r="RBH31" i="14"/>
  <c r="RBI31" i="14"/>
  <c r="RBJ31" i="14"/>
  <c r="RBK31" i="14"/>
  <c r="RBL31" i="14"/>
  <c r="RBM31" i="14"/>
  <c r="RBN31" i="14"/>
  <c r="RBO31" i="14"/>
  <c r="RBP31" i="14"/>
  <c r="RBQ31" i="14"/>
  <c r="RBR31" i="14"/>
  <c r="RBS31" i="14"/>
  <c r="RBT31" i="14"/>
  <c r="RBU31" i="14"/>
  <c r="RBV31" i="14"/>
  <c r="RBW31" i="14"/>
  <c r="RBX31" i="14"/>
  <c r="RBY31" i="14"/>
  <c r="RBZ31" i="14"/>
  <c r="RCA31" i="14"/>
  <c r="RCB31" i="14"/>
  <c r="RCC31" i="14"/>
  <c r="RCD31" i="14"/>
  <c r="RCE31" i="14"/>
  <c r="RCF31" i="14"/>
  <c r="RCG31" i="14"/>
  <c r="RCH31" i="14"/>
  <c r="RCI31" i="14"/>
  <c r="RCJ31" i="14"/>
  <c r="RCK31" i="14"/>
  <c r="RCL31" i="14"/>
  <c r="RCM31" i="14"/>
  <c r="RCN31" i="14"/>
  <c r="RCO31" i="14"/>
  <c r="RCP31" i="14"/>
  <c r="RCQ31" i="14"/>
  <c r="RCR31" i="14"/>
  <c r="RCS31" i="14"/>
  <c r="RCT31" i="14"/>
  <c r="RCU31" i="14"/>
  <c r="RCV31" i="14"/>
  <c r="RCW31" i="14"/>
  <c r="RCX31" i="14"/>
  <c r="RCY31" i="14"/>
  <c r="RCZ31" i="14"/>
  <c r="RDA31" i="14"/>
  <c r="RDB31" i="14"/>
  <c r="RDC31" i="14"/>
  <c r="RDD31" i="14"/>
  <c r="RDE31" i="14"/>
  <c r="RDF31" i="14"/>
  <c r="RDG31" i="14"/>
  <c r="RDH31" i="14"/>
  <c r="RDI31" i="14"/>
  <c r="RDJ31" i="14"/>
  <c r="RDK31" i="14"/>
  <c r="RDL31" i="14"/>
  <c r="RDM31" i="14"/>
  <c r="RDN31" i="14"/>
  <c r="RDO31" i="14"/>
  <c r="RDP31" i="14"/>
  <c r="RDQ31" i="14"/>
  <c r="RDR31" i="14"/>
  <c r="RDS31" i="14"/>
  <c r="RDT31" i="14"/>
  <c r="RDU31" i="14"/>
  <c r="RDV31" i="14"/>
  <c r="RDW31" i="14"/>
  <c r="RDX31" i="14"/>
  <c r="RDY31" i="14"/>
  <c r="RDZ31" i="14"/>
  <c r="REA31" i="14"/>
  <c r="REB31" i="14"/>
  <c r="REC31" i="14"/>
  <c r="RED31" i="14"/>
  <c r="REE31" i="14"/>
  <c r="REF31" i="14"/>
  <c r="REG31" i="14"/>
  <c r="REH31" i="14"/>
  <c r="REI31" i="14"/>
  <c r="REJ31" i="14"/>
  <c r="REK31" i="14"/>
  <c r="REL31" i="14"/>
  <c r="REM31" i="14"/>
  <c r="REN31" i="14"/>
  <c r="REO31" i="14"/>
  <c r="REP31" i="14"/>
  <c r="REQ31" i="14"/>
  <c r="RER31" i="14"/>
  <c r="RES31" i="14"/>
  <c r="RET31" i="14"/>
  <c r="REU31" i="14"/>
  <c r="REV31" i="14"/>
  <c r="REW31" i="14"/>
  <c r="REX31" i="14"/>
  <c r="REY31" i="14"/>
  <c r="REZ31" i="14"/>
  <c r="RFA31" i="14"/>
  <c r="RFB31" i="14"/>
  <c r="RFC31" i="14"/>
  <c r="RFD31" i="14"/>
  <c r="RFE31" i="14"/>
  <c r="RFF31" i="14"/>
  <c r="RFG31" i="14"/>
  <c r="RFH31" i="14"/>
  <c r="RFI31" i="14"/>
  <c r="RFJ31" i="14"/>
  <c r="RFK31" i="14"/>
  <c r="RFL31" i="14"/>
  <c r="RFM31" i="14"/>
  <c r="RFN31" i="14"/>
  <c r="RFO31" i="14"/>
  <c r="RFP31" i="14"/>
  <c r="RFQ31" i="14"/>
  <c r="RFR31" i="14"/>
  <c r="RFS31" i="14"/>
  <c r="RFT31" i="14"/>
  <c r="RFU31" i="14"/>
  <c r="RFV31" i="14"/>
  <c r="RFW31" i="14"/>
  <c r="RFX31" i="14"/>
  <c r="RFY31" i="14"/>
  <c r="RFZ31" i="14"/>
  <c r="RGA31" i="14"/>
  <c r="RGB31" i="14"/>
  <c r="RGC31" i="14"/>
  <c r="RGD31" i="14"/>
  <c r="RGE31" i="14"/>
  <c r="RGF31" i="14"/>
  <c r="RGG31" i="14"/>
  <c r="RGH31" i="14"/>
  <c r="RGI31" i="14"/>
  <c r="RGJ31" i="14"/>
  <c r="RGK31" i="14"/>
  <c r="RGL31" i="14"/>
  <c r="RGM31" i="14"/>
  <c r="RGN31" i="14"/>
  <c r="RGO31" i="14"/>
  <c r="RGP31" i="14"/>
  <c r="RGQ31" i="14"/>
  <c r="RGR31" i="14"/>
  <c r="RGS31" i="14"/>
  <c r="RGT31" i="14"/>
  <c r="RGU31" i="14"/>
  <c r="RGV31" i="14"/>
  <c r="RGW31" i="14"/>
  <c r="RGX31" i="14"/>
  <c r="RGY31" i="14"/>
  <c r="RGZ31" i="14"/>
  <c r="RHA31" i="14"/>
  <c r="RHB31" i="14"/>
  <c r="RHC31" i="14"/>
  <c r="RHD31" i="14"/>
  <c r="RHE31" i="14"/>
  <c r="RHF31" i="14"/>
  <c r="RHG31" i="14"/>
  <c r="RHH31" i="14"/>
  <c r="RHI31" i="14"/>
  <c r="RHJ31" i="14"/>
  <c r="RHK31" i="14"/>
  <c r="RHL31" i="14"/>
  <c r="RHM31" i="14"/>
  <c r="RHN31" i="14"/>
  <c r="RHO31" i="14"/>
  <c r="RHP31" i="14"/>
  <c r="RHQ31" i="14"/>
  <c r="RHR31" i="14"/>
  <c r="RHS31" i="14"/>
  <c r="RHT31" i="14"/>
  <c r="RHU31" i="14"/>
  <c r="RHV31" i="14"/>
  <c r="RHW31" i="14"/>
  <c r="RHX31" i="14"/>
  <c r="RHY31" i="14"/>
  <c r="RHZ31" i="14"/>
  <c r="RIA31" i="14"/>
  <c r="RIB31" i="14"/>
  <c r="RIC31" i="14"/>
  <c r="RID31" i="14"/>
  <c r="RIE31" i="14"/>
  <c r="RIF31" i="14"/>
  <c r="RIG31" i="14"/>
  <c r="RIH31" i="14"/>
  <c r="RII31" i="14"/>
  <c r="RIJ31" i="14"/>
  <c r="RIK31" i="14"/>
  <c r="RIL31" i="14"/>
  <c r="RIM31" i="14"/>
  <c r="RIN31" i="14"/>
  <c r="RIO31" i="14"/>
  <c r="RIP31" i="14"/>
  <c r="RIQ31" i="14"/>
  <c r="RIR31" i="14"/>
  <c r="RIS31" i="14"/>
  <c r="RIT31" i="14"/>
  <c r="RIU31" i="14"/>
  <c r="RIV31" i="14"/>
  <c r="RIW31" i="14"/>
  <c r="RIX31" i="14"/>
  <c r="RIY31" i="14"/>
  <c r="RIZ31" i="14"/>
  <c r="RJA31" i="14"/>
  <c r="RJB31" i="14"/>
  <c r="RJC31" i="14"/>
  <c r="RJD31" i="14"/>
  <c r="RJE31" i="14"/>
  <c r="RJF31" i="14"/>
  <c r="RJG31" i="14"/>
  <c r="RJH31" i="14"/>
  <c r="RJI31" i="14"/>
  <c r="RJJ31" i="14"/>
  <c r="RJK31" i="14"/>
  <c r="RJL31" i="14"/>
  <c r="RJM31" i="14"/>
  <c r="RJN31" i="14"/>
  <c r="RJO31" i="14"/>
  <c r="RJP31" i="14"/>
  <c r="RJQ31" i="14"/>
  <c r="RJR31" i="14"/>
  <c r="RJS31" i="14"/>
  <c r="RJT31" i="14"/>
  <c r="RJU31" i="14"/>
  <c r="RJV31" i="14"/>
  <c r="RJW31" i="14"/>
  <c r="RJX31" i="14"/>
  <c r="RJY31" i="14"/>
  <c r="RJZ31" i="14"/>
  <c r="RKA31" i="14"/>
  <c r="RKB31" i="14"/>
  <c r="RKC31" i="14"/>
  <c r="RKD31" i="14"/>
  <c r="RKE31" i="14"/>
  <c r="RKF31" i="14"/>
  <c r="RKG31" i="14"/>
  <c r="RKH31" i="14"/>
  <c r="RKI31" i="14"/>
  <c r="RKJ31" i="14"/>
  <c r="RKK31" i="14"/>
  <c r="RKL31" i="14"/>
  <c r="RKM31" i="14"/>
  <c r="RKN31" i="14"/>
  <c r="RKO31" i="14"/>
  <c r="RKP31" i="14"/>
  <c r="RKQ31" i="14"/>
  <c r="RKR31" i="14"/>
  <c r="RKS31" i="14"/>
  <c r="RKT31" i="14"/>
  <c r="RKU31" i="14"/>
  <c r="RKV31" i="14"/>
  <c r="RKW31" i="14"/>
  <c r="RKX31" i="14"/>
  <c r="RKY31" i="14"/>
  <c r="RKZ31" i="14"/>
  <c r="RLA31" i="14"/>
  <c r="RLB31" i="14"/>
  <c r="RLC31" i="14"/>
  <c r="RLD31" i="14"/>
  <c r="RLE31" i="14"/>
  <c r="RLF31" i="14"/>
  <c r="RLG31" i="14"/>
  <c r="RLH31" i="14"/>
  <c r="RLI31" i="14"/>
  <c r="RLJ31" i="14"/>
  <c r="RLK31" i="14"/>
  <c r="RLL31" i="14"/>
  <c r="RLM31" i="14"/>
  <c r="RLN31" i="14"/>
  <c r="RLO31" i="14"/>
  <c r="RLP31" i="14"/>
  <c r="RLQ31" i="14"/>
  <c r="RLR31" i="14"/>
  <c r="RLS31" i="14"/>
  <c r="RLT31" i="14"/>
  <c r="RLU31" i="14"/>
  <c r="RLV31" i="14"/>
  <c r="RLW31" i="14"/>
  <c r="RLX31" i="14"/>
  <c r="RLY31" i="14"/>
  <c r="RLZ31" i="14"/>
  <c r="RMA31" i="14"/>
  <c r="RMB31" i="14"/>
  <c r="RMC31" i="14"/>
  <c r="RMD31" i="14"/>
  <c r="RME31" i="14"/>
  <c r="RMF31" i="14"/>
  <c r="RMG31" i="14"/>
  <c r="RMH31" i="14"/>
  <c r="RMI31" i="14"/>
  <c r="RMJ31" i="14"/>
  <c r="RMK31" i="14"/>
  <c r="RML31" i="14"/>
  <c r="RMM31" i="14"/>
  <c r="RMN31" i="14"/>
  <c r="RMO31" i="14"/>
  <c r="RMP31" i="14"/>
  <c r="RMQ31" i="14"/>
  <c r="RMR31" i="14"/>
  <c r="RMS31" i="14"/>
  <c r="RMT31" i="14"/>
  <c r="RMU31" i="14"/>
  <c r="RMV31" i="14"/>
  <c r="RMW31" i="14"/>
  <c r="RMX31" i="14"/>
  <c r="RMY31" i="14"/>
  <c r="RMZ31" i="14"/>
  <c r="RNA31" i="14"/>
  <c r="RNB31" i="14"/>
  <c r="RNC31" i="14"/>
  <c r="RND31" i="14"/>
  <c r="RNE31" i="14"/>
  <c r="RNF31" i="14"/>
  <c r="RNG31" i="14"/>
  <c r="RNH31" i="14"/>
  <c r="RNI31" i="14"/>
  <c r="RNJ31" i="14"/>
  <c r="RNK31" i="14"/>
  <c r="RNL31" i="14"/>
  <c r="RNM31" i="14"/>
  <c r="RNN31" i="14"/>
  <c r="RNO31" i="14"/>
  <c r="RNP31" i="14"/>
  <c r="RNQ31" i="14"/>
  <c r="RNR31" i="14"/>
  <c r="RNS31" i="14"/>
  <c r="RNT31" i="14"/>
  <c r="RNU31" i="14"/>
  <c r="RNV31" i="14"/>
  <c r="RNW31" i="14"/>
  <c r="RNX31" i="14"/>
  <c r="RNY31" i="14"/>
  <c r="RNZ31" i="14"/>
  <c r="ROA31" i="14"/>
  <c r="ROB31" i="14"/>
  <c r="ROC31" i="14"/>
  <c r="ROD31" i="14"/>
  <c r="ROE31" i="14"/>
  <c r="ROF31" i="14"/>
  <c r="ROG31" i="14"/>
  <c r="ROH31" i="14"/>
  <c r="ROI31" i="14"/>
  <c r="ROJ31" i="14"/>
  <c r="ROK31" i="14"/>
  <c r="ROL31" i="14"/>
  <c r="ROM31" i="14"/>
  <c r="RON31" i="14"/>
  <c r="ROO31" i="14"/>
  <c r="ROP31" i="14"/>
  <c r="ROQ31" i="14"/>
  <c r="ROR31" i="14"/>
  <c r="ROS31" i="14"/>
  <c r="ROT31" i="14"/>
  <c r="ROU31" i="14"/>
  <c r="ROV31" i="14"/>
  <c r="ROW31" i="14"/>
  <c r="ROX31" i="14"/>
  <c r="ROY31" i="14"/>
  <c r="ROZ31" i="14"/>
  <c r="RPA31" i="14"/>
  <c r="RPB31" i="14"/>
  <c r="RPC31" i="14"/>
  <c r="RPD31" i="14"/>
  <c r="RPE31" i="14"/>
  <c r="RPF31" i="14"/>
  <c r="RPG31" i="14"/>
  <c r="RPH31" i="14"/>
  <c r="RPI31" i="14"/>
  <c r="RPJ31" i="14"/>
  <c r="RPK31" i="14"/>
  <c r="RPL31" i="14"/>
  <c r="RPM31" i="14"/>
  <c r="RPN31" i="14"/>
  <c r="RPO31" i="14"/>
  <c r="RPP31" i="14"/>
  <c r="RPQ31" i="14"/>
  <c r="RPR31" i="14"/>
  <c r="RPS31" i="14"/>
  <c r="RPT31" i="14"/>
  <c r="RPU31" i="14"/>
  <c r="RPV31" i="14"/>
  <c r="RPW31" i="14"/>
  <c r="RPX31" i="14"/>
  <c r="RPY31" i="14"/>
  <c r="RPZ31" i="14"/>
  <c r="RQA31" i="14"/>
  <c r="RQB31" i="14"/>
  <c r="RQC31" i="14"/>
  <c r="RQD31" i="14"/>
  <c r="RQE31" i="14"/>
  <c r="RQF31" i="14"/>
  <c r="RQG31" i="14"/>
  <c r="RQH31" i="14"/>
  <c r="RQI31" i="14"/>
  <c r="RQJ31" i="14"/>
  <c r="RQK31" i="14"/>
  <c r="RQL31" i="14"/>
  <c r="RQM31" i="14"/>
  <c r="RQN31" i="14"/>
  <c r="RQO31" i="14"/>
  <c r="RQP31" i="14"/>
  <c r="RQQ31" i="14"/>
  <c r="RQR31" i="14"/>
  <c r="RQS31" i="14"/>
  <c r="RQT31" i="14"/>
  <c r="RQU31" i="14"/>
  <c r="RQV31" i="14"/>
  <c r="RQW31" i="14"/>
  <c r="RQX31" i="14"/>
  <c r="RQY31" i="14"/>
  <c r="RQZ31" i="14"/>
  <c r="RRA31" i="14"/>
  <c r="RRB31" i="14"/>
  <c r="RRC31" i="14"/>
  <c r="RRD31" i="14"/>
  <c r="RRE31" i="14"/>
  <c r="RRF31" i="14"/>
  <c r="RRG31" i="14"/>
  <c r="RRH31" i="14"/>
  <c r="RRI31" i="14"/>
  <c r="RRJ31" i="14"/>
  <c r="RRK31" i="14"/>
  <c r="RRL31" i="14"/>
  <c r="RRM31" i="14"/>
  <c r="RRN31" i="14"/>
  <c r="RRO31" i="14"/>
  <c r="RRP31" i="14"/>
  <c r="RRQ31" i="14"/>
  <c r="RRR31" i="14"/>
  <c r="RRS31" i="14"/>
  <c r="RRT31" i="14"/>
  <c r="RRU31" i="14"/>
  <c r="RRV31" i="14"/>
  <c r="RRW31" i="14"/>
  <c r="RRX31" i="14"/>
  <c r="RRY31" i="14"/>
  <c r="RRZ31" i="14"/>
  <c r="RSA31" i="14"/>
  <c r="RSB31" i="14"/>
  <c r="RSC31" i="14"/>
  <c r="RSD31" i="14"/>
  <c r="RSE31" i="14"/>
  <c r="RSF31" i="14"/>
  <c r="RSG31" i="14"/>
  <c r="RSH31" i="14"/>
  <c r="RSI31" i="14"/>
  <c r="RSJ31" i="14"/>
  <c r="RSK31" i="14"/>
  <c r="RSL31" i="14"/>
  <c r="RSM31" i="14"/>
  <c r="RSN31" i="14"/>
  <c r="RSO31" i="14"/>
  <c r="RSP31" i="14"/>
  <c r="RSQ31" i="14"/>
  <c r="RSR31" i="14"/>
  <c r="RSS31" i="14"/>
  <c r="RST31" i="14"/>
  <c r="RSU31" i="14"/>
  <c r="RSV31" i="14"/>
  <c r="RSW31" i="14"/>
  <c r="RSX31" i="14"/>
  <c r="RSY31" i="14"/>
  <c r="RSZ31" i="14"/>
  <c r="RTA31" i="14"/>
  <c r="RTB31" i="14"/>
  <c r="RTC31" i="14"/>
  <c r="RTD31" i="14"/>
  <c r="RTE31" i="14"/>
  <c r="RTF31" i="14"/>
  <c r="RTG31" i="14"/>
  <c r="RTH31" i="14"/>
  <c r="RTI31" i="14"/>
  <c r="RTJ31" i="14"/>
  <c r="RTK31" i="14"/>
  <c r="RTL31" i="14"/>
  <c r="RTM31" i="14"/>
  <c r="RTN31" i="14"/>
  <c r="RTO31" i="14"/>
  <c r="RTP31" i="14"/>
  <c r="RTQ31" i="14"/>
  <c r="RTR31" i="14"/>
  <c r="RTS31" i="14"/>
  <c r="RTT31" i="14"/>
  <c r="RTU31" i="14"/>
  <c r="RTV31" i="14"/>
  <c r="RTW31" i="14"/>
  <c r="RTX31" i="14"/>
  <c r="RTY31" i="14"/>
  <c r="RTZ31" i="14"/>
  <c r="RUA31" i="14"/>
  <c r="RUB31" i="14"/>
  <c r="RUC31" i="14"/>
  <c r="RUD31" i="14"/>
  <c r="RUE31" i="14"/>
  <c r="RUF31" i="14"/>
  <c r="RUG31" i="14"/>
  <c r="RUH31" i="14"/>
  <c r="RUI31" i="14"/>
  <c r="RUJ31" i="14"/>
  <c r="RUK31" i="14"/>
  <c r="RUL31" i="14"/>
  <c r="RUM31" i="14"/>
  <c r="RUN31" i="14"/>
  <c r="RUO31" i="14"/>
  <c r="RUP31" i="14"/>
  <c r="RUQ31" i="14"/>
  <c r="RUR31" i="14"/>
  <c r="RUS31" i="14"/>
  <c r="RUT31" i="14"/>
  <c r="RUU31" i="14"/>
  <c r="RUV31" i="14"/>
  <c r="RUW31" i="14"/>
  <c r="RUX31" i="14"/>
  <c r="RUY31" i="14"/>
  <c r="RUZ31" i="14"/>
  <c r="RVA31" i="14"/>
  <c r="RVB31" i="14"/>
  <c r="RVC31" i="14"/>
  <c r="RVD31" i="14"/>
  <c r="RVE31" i="14"/>
  <c r="RVF31" i="14"/>
  <c r="RVG31" i="14"/>
  <c r="RVH31" i="14"/>
  <c r="RVI31" i="14"/>
  <c r="RVJ31" i="14"/>
  <c r="RVK31" i="14"/>
  <c r="RVL31" i="14"/>
  <c r="RVM31" i="14"/>
  <c r="RVN31" i="14"/>
  <c r="RVO31" i="14"/>
  <c r="RVP31" i="14"/>
  <c r="RVQ31" i="14"/>
  <c r="RVR31" i="14"/>
  <c r="RVS31" i="14"/>
  <c r="RVT31" i="14"/>
  <c r="RVU31" i="14"/>
  <c r="RVV31" i="14"/>
  <c r="RVW31" i="14"/>
  <c r="RVX31" i="14"/>
  <c r="RVY31" i="14"/>
  <c r="RVZ31" i="14"/>
  <c r="RWA31" i="14"/>
  <c r="RWB31" i="14"/>
  <c r="RWC31" i="14"/>
  <c r="RWD31" i="14"/>
  <c r="RWE31" i="14"/>
  <c r="RWF31" i="14"/>
  <c r="RWG31" i="14"/>
  <c r="RWH31" i="14"/>
  <c r="RWI31" i="14"/>
  <c r="RWJ31" i="14"/>
  <c r="RWK31" i="14"/>
  <c r="RWL31" i="14"/>
  <c r="RWM31" i="14"/>
  <c r="RWN31" i="14"/>
  <c r="RWO31" i="14"/>
  <c r="RWP31" i="14"/>
  <c r="RWQ31" i="14"/>
  <c r="RWR31" i="14"/>
  <c r="RWS31" i="14"/>
  <c r="RWT31" i="14"/>
  <c r="RWU31" i="14"/>
  <c r="RWV31" i="14"/>
  <c r="RWW31" i="14"/>
  <c r="RWX31" i="14"/>
  <c r="RWY31" i="14"/>
  <c r="RWZ31" i="14"/>
  <c r="RXA31" i="14"/>
  <c r="RXB31" i="14"/>
  <c r="RXC31" i="14"/>
  <c r="RXD31" i="14"/>
  <c r="RXE31" i="14"/>
  <c r="RXF31" i="14"/>
  <c r="RXG31" i="14"/>
  <c r="RXH31" i="14"/>
  <c r="RXI31" i="14"/>
  <c r="RXJ31" i="14"/>
  <c r="RXK31" i="14"/>
  <c r="RXL31" i="14"/>
  <c r="RXM31" i="14"/>
  <c r="RXN31" i="14"/>
  <c r="RXO31" i="14"/>
  <c r="RXP31" i="14"/>
  <c r="RXQ31" i="14"/>
  <c r="RXR31" i="14"/>
  <c r="RXS31" i="14"/>
  <c r="RXT31" i="14"/>
  <c r="RXU31" i="14"/>
  <c r="RXV31" i="14"/>
  <c r="RXW31" i="14"/>
  <c r="RXX31" i="14"/>
  <c r="RXY31" i="14"/>
  <c r="RXZ31" i="14"/>
  <c r="RYA31" i="14"/>
  <c r="RYB31" i="14"/>
  <c r="RYC31" i="14"/>
  <c r="RYD31" i="14"/>
  <c r="RYE31" i="14"/>
  <c r="RYF31" i="14"/>
  <c r="RYG31" i="14"/>
  <c r="RYH31" i="14"/>
  <c r="RYI31" i="14"/>
  <c r="RYJ31" i="14"/>
  <c r="RYK31" i="14"/>
  <c r="RYL31" i="14"/>
  <c r="RYM31" i="14"/>
  <c r="RYN31" i="14"/>
  <c r="RYO31" i="14"/>
  <c r="RYP31" i="14"/>
  <c r="RYQ31" i="14"/>
  <c r="RYR31" i="14"/>
  <c r="RYS31" i="14"/>
  <c r="RYT31" i="14"/>
  <c r="RYU31" i="14"/>
  <c r="RYV31" i="14"/>
  <c r="RYW31" i="14"/>
  <c r="RYX31" i="14"/>
  <c r="RYY31" i="14"/>
  <c r="RYZ31" i="14"/>
  <c r="RZA31" i="14"/>
  <c r="RZB31" i="14"/>
  <c r="RZC31" i="14"/>
  <c r="RZD31" i="14"/>
  <c r="RZE31" i="14"/>
  <c r="RZF31" i="14"/>
  <c r="RZG31" i="14"/>
  <c r="RZH31" i="14"/>
  <c r="RZI31" i="14"/>
  <c r="RZJ31" i="14"/>
  <c r="RZK31" i="14"/>
  <c r="RZL31" i="14"/>
  <c r="RZM31" i="14"/>
  <c r="RZN31" i="14"/>
  <c r="RZO31" i="14"/>
  <c r="RZP31" i="14"/>
  <c r="RZQ31" i="14"/>
  <c r="RZR31" i="14"/>
  <c r="RZS31" i="14"/>
  <c r="RZT31" i="14"/>
  <c r="RZU31" i="14"/>
  <c r="RZV31" i="14"/>
  <c r="RZW31" i="14"/>
  <c r="RZX31" i="14"/>
  <c r="RZY31" i="14"/>
  <c r="RZZ31" i="14"/>
  <c r="SAA31" i="14"/>
  <c r="SAB31" i="14"/>
  <c r="SAC31" i="14"/>
  <c r="SAD31" i="14"/>
  <c r="SAE31" i="14"/>
  <c r="SAF31" i="14"/>
  <c r="SAG31" i="14"/>
  <c r="SAH31" i="14"/>
  <c r="SAI31" i="14"/>
  <c r="SAJ31" i="14"/>
  <c r="SAK31" i="14"/>
  <c r="SAL31" i="14"/>
  <c r="SAM31" i="14"/>
  <c r="SAN31" i="14"/>
  <c r="SAO31" i="14"/>
  <c r="SAP31" i="14"/>
  <c r="SAQ31" i="14"/>
  <c r="SAR31" i="14"/>
  <c r="SAS31" i="14"/>
  <c r="SAT31" i="14"/>
  <c r="SAU31" i="14"/>
  <c r="SAV31" i="14"/>
  <c r="SAW31" i="14"/>
  <c r="SAX31" i="14"/>
  <c r="SAY31" i="14"/>
  <c r="SAZ31" i="14"/>
  <c r="SBA31" i="14"/>
  <c r="SBB31" i="14"/>
  <c r="SBC31" i="14"/>
  <c r="SBD31" i="14"/>
  <c r="SBE31" i="14"/>
  <c r="SBF31" i="14"/>
  <c r="SBG31" i="14"/>
  <c r="SBH31" i="14"/>
  <c r="SBI31" i="14"/>
  <c r="SBJ31" i="14"/>
  <c r="SBK31" i="14"/>
  <c r="SBL31" i="14"/>
  <c r="SBM31" i="14"/>
  <c r="SBN31" i="14"/>
  <c r="SBO31" i="14"/>
  <c r="SBP31" i="14"/>
  <c r="SBQ31" i="14"/>
  <c r="SBR31" i="14"/>
  <c r="SBS31" i="14"/>
  <c r="SBT31" i="14"/>
  <c r="SBU31" i="14"/>
  <c r="SBV31" i="14"/>
  <c r="SBW31" i="14"/>
  <c r="SBX31" i="14"/>
  <c r="SBY31" i="14"/>
  <c r="SBZ31" i="14"/>
  <c r="SCA31" i="14"/>
  <c r="SCB31" i="14"/>
  <c r="SCC31" i="14"/>
  <c r="SCD31" i="14"/>
  <c r="SCE31" i="14"/>
  <c r="SCF31" i="14"/>
  <c r="SCG31" i="14"/>
  <c r="SCH31" i="14"/>
  <c r="SCI31" i="14"/>
  <c r="SCJ31" i="14"/>
  <c r="SCK31" i="14"/>
  <c r="SCL31" i="14"/>
  <c r="SCM31" i="14"/>
  <c r="SCN31" i="14"/>
  <c r="SCO31" i="14"/>
  <c r="SCP31" i="14"/>
  <c r="SCQ31" i="14"/>
  <c r="SCR31" i="14"/>
  <c r="SCS31" i="14"/>
  <c r="SCT31" i="14"/>
  <c r="SCU31" i="14"/>
  <c r="SCV31" i="14"/>
  <c r="SCW31" i="14"/>
  <c r="SCX31" i="14"/>
  <c r="SCY31" i="14"/>
  <c r="SCZ31" i="14"/>
  <c r="SDA31" i="14"/>
  <c r="SDB31" i="14"/>
  <c r="SDC31" i="14"/>
  <c r="SDD31" i="14"/>
  <c r="SDE31" i="14"/>
  <c r="SDF31" i="14"/>
  <c r="SDG31" i="14"/>
  <c r="SDH31" i="14"/>
  <c r="SDI31" i="14"/>
  <c r="SDJ31" i="14"/>
  <c r="SDK31" i="14"/>
  <c r="SDL31" i="14"/>
  <c r="SDM31" i="14"/>
  <c r="SDN31" i="14"/>
  <c r="SDO31" i="14"/>
  <c r="SDP31" i="14"/>
  <c r="SDQ31" i="14"/>
  <c r="SDR31" i="14"/>
  <c r="SDS31" i="14"/>
  <c r="SDT31" i="14"/>
  <c r="SDU31" i="14"/>
  <c r="SDV31" i="14"/>
  <c r="SDW31" i="14"/>
  <c r="SDX31" i="14"/>
  <c r="SDY31" i="14"/>
  <c r="SDZ31" i="14"/>
  <c r="SEA31" i="14"/>
  <c r="SEB31" i="14"/>
  <c r="SEC31" i="14"/>
  <c r="SED31" i="14"/>
  <c r="SEE31" i="14"/>
  <c r="SEF31" i="14"/>
  <c r="SEG31" i="14"/>
  <c r="SEH31" i="14"/>
  <c r="SEI31" i="14"/>
  <c r="SEJ31" i="14"/>
  <c r="SEK31" i="14"/>
  <c r="SEL31" i="14"/>
  <c r="SEM31" i="14"/>
  <c r="SEN31" i="14"/>
  <c r="SEO31" i="14"/>
  <c r="SEP31" i="14"/>
  <c r="SEQ31" i="14"/>
  <c r="SER31" i="14"/>
  <c r="SES31" i="14"/>
  <c r="SET31" i="14"/>
  <c r="SEU31" i="14"/>
  <c r="SEV31" i="14"/>
  <c r="SEW31" i="14"/>
  <c r="SEX31" i="14"/>
  <c r="SEY31" i="14"/>
  <c r="SEZ31" i="14"/>
  <c r="SFA31" i="14"/>
  <c r="SFB31" i="14"/>
  <c r="SFC31" i="14"/>
  <c r="SFD31" i="14"/>
  <c r="SFE31" i="14"/>
  <c r="SFF31" i="14"/>
  <c r="SFG31" i="14"/>
  <c r="SFH31" i="14"/>
  <c r="SFI31" i="14"/>
  <c r="SFJ31" i="14"/>
  <c r="SFK31" i="14"/>
  <c r="SFL31" i="14"/>
  <c r="SFM31" i="14"/>
  <c r="SFN31" i="14"/>
  <c r="SFO31" i="14"/>
  <c r="SFP31" i="14"/>
  <c r="SFQ31" i="14"/>
  <c r="SFR31" i="14"/>
  <c r="SFS31" i="14"/>
  <c r="SFT31" i="14"/>
  <c r="SFU31" i="14"/>
  <c r="SFV31" i="14"/>
  <c r="SFW31" i="14"/>
  <c r="SFX31" i="14"/>
  <c r="SFY31" i="14"/>
  <c r="SFZ31" i="14"/>
  <c r="SGA31" i="14"/>
  <c r="SGB31" i="14"/>
  <c r="SGC31" i="14"/>
  <c r="SGD31" i="14"/>
  <c r="SGE31" i="14"/>
  <c r="SGF31" i="14"/>
  <c r="SGG31" i="14"/>
  <c r="SGH31" i="14"/>
  <c r="SGI31" i="14"/>
  <c r="SGJ31" i="14"/>
  <c r="SGK31" i="14"/>
  <c r="SGL31" i="14"/>
  <c r="SGM31" i="14"/>
  <c r="SGN31" i="14"/>
  <c r="SGO31" i="14"/>
  <c r="SGP31" i="14"/>
  <c r="SGQ31" i="14"/>
  <c r="SGR31" i="14"/>
  <c r="SGS31" i="14"/>
  <c r="SGT31" i="14"/>
  <c r="SGU31" i="14"/>
  <c r="SGV31" i="14"/>
  <c r="SGW31" i="14"/>
  <c r="SGX31" i="14"/>
  <c r="SGY31" i="14"/>
  <c r="SGZ31" i="14"/>
  <c r="SHA31" i="14"/>
  <c r="SHB31" i="14"/>
  <c r="SHC31" i="14"/>
  <c r="SHD31" i="14"/>
  <c r="SHE31" i="14"/>
  <c r="SHF31" i="14"/>
  <c r="SHG31" i="14"/>
  <c r="SHH31" i="14"/>
  <c r="SHI31" i="14"/>
  <c r="SHJ31" i="14"/>
  <c r="SHK31" i="14"/>
  <c r="SHL31" i="14"/>
  <c r="SHM31" i="14"/>
  <c r="SHN31" i="14"/>
  <c r="SHO31" i="14"/>
  <c r="SHP31" i="14"/>
  <c r="SHQ31" i="14"/>
  <c r="SHR31" i="14"/>
  <c r="SHS31" i="14"/>
  <c r="SHT31" i="14"/>
  <c r="SHU31" i="14"/>
  <c r="SHV31" i="14"/>
  <c r="SHW31" i="14"/>
  <c r="SHX31" i="14"/>
  <c r="SHY31" i="14"/>
  <c r="SHZ31" i="14"/>
  <c r="SIA31" i="14"/>
  <c r="SIB31" i="14"/>
  <c r="SIC31" i="14"/>
  <c r="SID31" i="14"/>
  <c r="SIE31" i="14"/>
  <c r="SIF31" i="14"/>
  <c r="SIG31" i="14"/>
  <c r="SIH31" i="14"/>
  <c r="SII31" i="14"/>
  <c r="SIJ31" i="14"/>
  <c r="SIK31" i="14"/>
  <c r="SIL31" i="14"/>
  <c r="SIM31" i="14"/>
  <c r="SIN31" i="14"/>
  <c r="SIO31" i="14"/>
  <c r="SIP31" i="14"/>
  <c r="SIQ31" i="14"/>
  <c r="SIR31" i="14"/>
  <c r="SIS31" i="14"/>
  <c r="SIT31" i="14"/>
  <c r="SIU31" i="14"/>
  <c r="SIV31" i="14"/>
  <c r="SIW31" i="14"/>
  <c r="SIX31" i="14"/>
  <c r="SIY31" i="14"/>
  <c r="SIZ31" i="14"/>
  <c r="SJA31" i="14"/>
  <c r="SJB31" i="14"/>
  <c r="SJC31" i="14"/>
  <c r="SJD31" i="14"/>
  <c r="SJE31" i="14"/>
  <c r="SJF31" i="14"/>
  <c r="SJG31" i="14"/>
  <c r="SJH31" i="14"/>
  <c r="SJI31" i="14"/>
  <c r="SJJ31" i="14"/>
  <c r="SJK31" i="14"/>
  <c r="SJL31" i="14"/>
  <c r="SJM31" i="14"/>
  <c r="SJN31" i="14"/>
  <c r="SJO31" i="14"/>
  <c r="SJP31" i="14"/>
  <c r="SJQ31" i="14"/>
  <c r="SJR31" i="14"/>
  <c r="SJS31" i="14"/>
  <c r="SJT31" i="14"/>
  <c r="SJU31" i="14"/>
  <c r="SJV31" i="14"/>
  <c r="SJW31" i="14"/>
  <c r="SJX31" i="14"/>
  <c r="SJY31" i="14"/>
  <c r="SJZ31" i="14"/>
  <c r="SKA31" i="14"/>
  <c r="SKB31" i="14"/>
  <c r="SKC31" i="14"/>
  <c r="SKD31" i="14"/>
  <c r="SKE31" i="14"/>
  <c r="SKF31" i="14"/>
  <c r="SKG31" i="14"/>
  <c r="SKH31" i="14"/>
  <c r="SKI31" i="14"/>
  <c r="SKJ31" i="14"/>
  <c r="SKK31" i="14"/>
  <c r="SKL31" i="14"/>
  <c r="SKM31" i="14"/>
  <c r="SKN31" i="14"/>
  <c r="SKO31" i="14"/>
  <c r="SKP31" i="14"/>
  <c r="SKQ31" i="14"/>
  <c r="SKR31" i="14"/>
  <c r="SKS31" i="14"/>
  <c r="SKT31" i="14"/>
  <c r="SKU31" i="14"/>
  <c r="SKV31" i="14"/>
  <c r="SKW31" i="14"/>
  <c r="SKX31" i="14"/>
  <c r="SKY31" i="14"/>
  <c r="SKZ31" i="14"/>
  <c r="SLA31" i="14"/>
  <c r="SLB31" i="14"/>
  <c r="SLC31" i="14"/>
  <c r="SLD31" i="14"/>
  <c r="SLE31" i="14"/>
  <c r="SLF31" i="14"/>
  <c r="SLG31" i="14"/>
  <c r="SLH31" i="14"/>
  <c r="SLI31" i="14"/>
  <c r="SLJ31" i="14"/>
  <c r="SLK31" i="14"/>
  <c r="SLL31" i="14"/>
  <c r="SLM31" i="14"/>
  <c r="SLN31" i="14"/>
  <c r="SLO31" i="14"/>
  <c r="SLP31" i="14"/>
  <c r="SLQ31" i="14"/>
  <c r="SLR31" i="14"/>
  <c r="SLS31" i="14"/>
  <c r="SLT31" i="14"/>
  <c r="SLU31" i="14"/>
  <c r="SLV31" i="14"/>
  <c r="SLW31" i="14"/>
  <c r="SLX31" i="14"/>
  <c r="SLY31" i="14"/>
  <c r="SLZ31" i="14"/>
  <c r="SMA31" i="14"/>
  <c r="SMB31" i="14"/>
  <c r="SMC31" i="14"/>
  <c r="SMD31" i="14"/>
  <c r="SME31" i="14"/>
  <c r="SMF31" i="14"/>
  <c r="SMG31" i="14"/>
  <c r="SMH31" i="14"/>
  <c r="SMI31" i="14"/>
  <c r="SMJ31" i="14"/>
  <c r="SMK31" i="14"/>
  <c r="SML31" i="14"/>
  <c r="SMM31" i="14"/>
  <c r="SMN31" i="14"/>
  <c r="SMO31" i="14"/>
  <c r="SMP31" i="14"/>
  <c r="SMQ31" i="14"/>
  <c r="SMR31" i="14"/>
  <c r="SMS31" i="14"/>
  <c r="SMT31" i="14"/>
  <c r="SMU31" i="14"/>
  <c r="SMV31" i="14"/>
  <c r="SMW31" i="14"/>
  <c r="SMX31" i="14"/>
  <c r="SMY31" i="14"/>
  <c r="SMZ31" i="14"/>
  <c r="SNA31" i="14"/>
  <c r="SNB31" i="14"/>
  <c r="SNC31" i="14"/>
  <c r="SND31" i="14"/>
  <c r="SNE31" i="14"/>
  <c r="SNF31" i="14"/>
  <c r="SNG31" i="14"/>
  <c r="SNH31" i="14"/>
  <c r="SNI31" i="14"/>
  <c r="SNJ31" i="14"/>
  <c r="SNK31" i="14"/>
  <c r="SNL31" i="14"/>
  <c r="SNM31" i="14"/>
  <c r="SNN31" i="14"/>
  <c r="SNO31" i="14"/>
  <c r="SNP31" i="14"/>
  <c r="SNQ31" i="14"/>
  <c r="SNR31" i="14"/>
  <c r="SNS31" i="14"/>
  <c r="SNT31" i="14"/>
  <c r="SNU31" i="14"/>
  <c r="SNV31" i="14"/>
  <c r="SNW31" i="14"/>
  <c r="SNX31" i="14"/>
  <c r="SNY31" i="14"/>
  <c r="SNZ31" i="14"/>
  <c r="SOA31" i="14"/>
  <c r="SOB31" i="14"/>
  <c r="SOC31" i="14"/>
  <c r="SOD31" i="14"/>
  <c r="SOE31" i="14"/>
  <c r="SOF31" i="14"/>
  <c r="SOG31" i="14"/>
  <c r="SOH31" i="14"/>
  <c r="SOI31" i="14"/>
  <c r="SOJ31" i="14"/>
  <c r="SOK31" i="14"/>
  <c r="SOL31" i="14"/>
  <c r="SOM31" i="14"/>
  <c r="SON31" i="14"/>
  <c r="SOO31" i="14"/>
  <c r="SOP31" i="14"/>
  <c r="SOQ31" i="14"/>
  <c r="SOR31" i="14"/>
  <c r="SOS31" i="14"/>
  <c r="SOT31" i="14"/>
  <c r="SOU31" i="14"/>
  <c r="SOV31" i="14"/>
  <c r="SOW31" i="14"/>
  <c r="SOX31" i="14"/>
  <c r="SOY31" i="14"/>
  <c r="SOZ31" i="14"/>
  <c r="SPA31" i="14"/>
  <c r="SPB31" i="14"/>
  <c r="SPC31" i="14"/>
  <c r="SPD31" i="14"/>
  <c r="SPE31" i="14"/>
  <c r="SPF31" i="14"/>
  <c r="SPG31" i="14"/>
  <c r="SPH31" i="14"/>
  <c r="SPI31" i="14"/>
  <c r="SPJ31" i="14"/>
  <c r="SPK31" i="14"/>
  <c r="SPL31" i="14"/>
  <c r="SPM31" i="14"/>
  <c r="SPN31" i="14"/>
  <c r="SPO31" i="14"/>
  <c r="SPP31" i="14"/>
  <c r="SPQ31" i="14"/>
  <c r="SPR31" i="14"/>
  <c r="SPS31" i="14"/>
  <c r="SPT31" i="14"/>
  <c r="SPU31" i="14"/>
  <c r="SPV31" i="14"/>
  <c r="SPW31" i="14"/>
  <c r="SPX31" i="14"/>
  <c r="SPY31" i="14"/>
  <c r="SPZ31" i="14"/>
  <c r="SQA31" i="14"/>
  <c r="SQB31" i="14"/>
  <c r="SQC31" i="14"/>
  <c r="SQD31" i="14"/>
  <c r="SQE31" i="14"/>
  <c r="SQF31" i="14"/>
  <c r="SQG31" i="14"/>
  <c r="SQH31" i="14"/>
  <c r="SQI31" i="14"/>
  <c r="SQJ31" i="14"/>
  <c r="SQK31" i="14"/>
  <c r="SQL31" i="14"/>
  <c r="SQM31" i="14"/>
  <c r="SQN31" i="14"/>
  <c r="SQO31" i="14"/>
  <c r="SQP31" i="14"/>
  <c r="SQQ31" i="14"/>
  <c r="SQR31" i="14"/>
  <c r="SQS31" i="14"/>
  <c r="SQT31" i="14"/>
  <c r="SQU31" i="14"/>
  <c r="SQV31" i="14"/>
  <c r="SQW31" i="14"/>
  <c r="SQX31" i="14"/>
  <c r="SQY31" i="14"/>
  <c r="SQZ31" i="14"/>
  <c r="SRA31" i="14"/>
  <c r="SRB31" i="14"/>
  <c r="SRC31" i="14"/>
  <c r="SRD31" i="14"/>
  <c r="SRE31" i="14"/>
  <c r="SRF31" i="14"/>
  <c r="SRG31" i="14"/>
  <c r="SRH31" i="14"/>
  <c r="SRI31" i="14"/>
  <c r="SRJ31" i="14"/>
  <c r="SRK31" i="14"/>
  <c r="SRL31" i="14"/>
  <c r="SRM31" i="14"/>
  <c r="SRN31" i="14"/>
  <c r="SRO31" i="14"/>
  <c r="SRP31" i="14"/>
  <c r="SRQ31" i="14"/>
  <c r="SRR31" i="14"/>
  <c r="SRS31" i="14"/>
  <c r="SRT31" i="14"/>
  <c r="SRU31" i="14"/>
  <c r="SRV31" i="14"/>
  <c r="SRW31" i="14"/>
  <c r="SRX31" i="14"/>
  <c r="SRY31" i="14"/>
  <c r="SRZ31" i="14"/>
  <c r="SSA31" i="14"/>
  <c r="SSB31" i="14"/>
  <c r="SSC31" i="14"/>
  <c r="SSD31" i="14"/>
  <c r="SSE31" i="14"/>
  <c r="SSF31" i="14"/>
  <c r="SSG31" i="14"/>
  <c r="SSH31" i="14"/>
  <c r="SSI31" i="14"/>
  <c r="SSJ31" i="14"/>
  <c r="SSK31" i="14"/>
  <c r="SSL31" i="14"/>
  <c r="SSM31" i="14"/>
  <c r="SSN31" i="14"/>
  <c r="SSO31" i="14"/>
  <c r="SSP31" i="14"/>
  <c r="SSQ31" i="14"/>
  <c r="SSR31" i="14"/>
  <c r="SSS31" i="14"/>
  <c r="SST31" i="14"/>
  <c r="SSU31" i="14"/>
  <c r="SSV31" i="14"/>
  <c r="SSW31" i="14"/>
  <c r="SSX31" i="14"/>
  <c r="SSY31" i="14"/>
  <c r="SSZ31" i="14"/>
  <c r="STA31" i="14"/>
  <c r="STB31" i="14"/>
  <c r="STC31" i="14"/>
  <c r="STD31" i="14"/>
  <c r="STE31" i="14"/>
  <c r="STF31" i="14"/>
  <c r="STG31" i="14"/>
  <c r="STH31" i="14"/>
  <c r="STI31" i="14"/>
  <c r="STJ31" i="14"/>
  <c r="STK31" i="14"/>
  <c r="STL31" i="14"/>
  <c r="STM31" i="14"/>
  <c r="STN31" i="14"/>
  <c r="STO31" i="14"/>
  <c r="STP31" i="14"/>
  <c r="STQ31" i="14"/>
  <c r="STR31" i="14"/>
  <c r="STS31" i="14"/>
  <c r="STT31" i="14"/>
  <c r="STU31" i="14"/>
  <c r="STV31" i="14"/>
  <c r="STW31" i="14"/>
  <c r="STX31" i="14"/>
  <c r="STY31" i="14"/>
  <c r="STZ31" i="14"/>
  <c r="SUA31" i="14"/>
  <c r="SUB31" i="14"/>
  <c r="SUC31" i="14"/>
  <c r="SUD31" i="14"/>
  <c r="SUE31" i="14"/>
  <c r="SUF31" i="14"/>
  <c r="SUG31" i="14"/>
  <c r="SUH31" i="14"/>
  <c r="SUI31" i="14"/>
  <c r="SUJ31" i="14"/>
  <c r="SUK31" i="14"/>
  <c r="SUL31" i="14"/>
  <c r="SUM31" i="14"/>
  <c r="SUN31" i="14"/>
  <c r="SUO31" i="14"/>
  <c r="SUP31" i="14"/>
  <c r="SUQ31" i="14"/>
  <c r="SUR31" i="14"/>
  <c r="SUS31" i="14"/>
  <c r="SUT31" i="14"/>
  <c r="SUU31" i="14"/>
  <c r="SUV31" i="14"/>
  <c r="SUW31" i="14"/>
  <c r="SUX31" i="14"/>
  <c r="SUY31" i="14"/>
  <c r="SUZ31" i="14"/>
  <c r="SVA31" i="14"/>
  <c r="SVB31" i="14"/>
  <c r="SVC31" i="14"/>
  <c r="SVD31" i="14"/>
  <c r="SVE31" i="14"/>
  <c r="SVF31" i="14"/>
  <c r="SVG31" i="14"/>
  <c r="SVH31" i="14"/>
  <c r="SVI31" i="14"/>
  <c r="SVJ31" i="14"/>
  <c r="SVK31" i="14"/>
  <c r="SVL31" i="14"/>
  <c r="SVM31" i="14"/>
  <c r="SVN31" i="14"/>
  <c r="SVO31" i="14"/>
  <c r="SVP31" i="14"/>
  <c r="SVQ31" i="14"/>
  <c r="SVR31" i="14"/>
  <c r="SVS31" i="14"/>
  <c r="SVT31" i="14"/>
  <c r="SVU31" i="14"/>
  <c r="SVV31" i="14"/>
  <c r="SVW31" i="14"/>
  <c r="SVX31" i="14"/>
  <c r="SVY31" i="14"/>
  <c r="SVZ31" i="14"/>
  <c r="SWA31" i="14"/>
  <c r="SWB31" i="14"/>
  <c r="SWC31" i="14"/>
  <c r="SWD31" i="14"/>
  <c r="SWE31" i="14"/>
  <c r="SWF31" i="14"/>
  <c r="SWG31" i="14"/>
  <c r="SWH31" i="14"/>
  <c r="SWI31" i="14"/>
  <c r="SWJ31" i="14"/>
  <c r="SWK31" i="14"/>
  <c r="SWL31" i="14"/>
  <c r="SWM31" i="14"/>
  <c r="SWN31" i="14"/>
  <c r="SWO31" i="14"/>
  <c r="SWP31" i="14"/>
  <c r="SWQ31" i="14"/>
  <c r="SWR31" i="14"/>
  <c r="SWS31" i="14"/>
  <c r="SWT31" i="14"/>
  <c r="SWU31" i="14"/>
  <c r="SWV31" i="14"/>
  <c r="SWW31" i="14"/>
  <c r="SWX31" i="14"/>
  <c r="SWY31" i="14"/>
  <c r="SWZ31" i="14"/>
  <c r="SXA31" i="14"/>
  <c r="SXB31" i="14"/>
  <c r="SXC31" i="14"/>
  <c r="SXD31" i="14"/>
  <c r="SXE31" i="14"/>
  <c r="SXF31" i="14"/>
  <c r="SXG31" i="14"/>
  <c r="SXH31" i="14"/>
  <c r="SXI31" i="14"/>
  <c r="SXJ31" i="14"/>
  <c r="SXK31" i="14"/>
  <c r="SXL31" i="14"/>
  <c r="SXM31" i="14"/>
  <c r="SXN31" i="14"/>
  <c r="SXO31" i="14"/>
  <c r="SXP31" i="14"/>
  <c r="SXQ31" i="14"/>
  <c r="SXR31" i="14"/>
  <c r="SXS31" i="14"/>
  <c r="SXT31" i="14"/>
  <c r="SXU31" i="14"/>
  <c r="SXV31" i="14"/>
  <c r="SXW31" i="14"/>
  <c r="SXX31" i="14"/>
  <c r="SXY31" i="14"/>
  <c r="SXZ31" i="14"/>
  <c r="SYA31" i="14"/>
  <c r="SYB31" i="14"/>
  <c r="SYC31" i="14"/>
  <c r="SYD31" i="14"/>
  <c r="SYE31" i="14"/>
  <c r="SYF31" i="14"/>
  <c r="SYG31" i="14"/>
  <c r="SYH31" i="14"/>
  <c r="SYI31" i="14"/>
  <c r="SYJ31" i="14"/>
  <c r="SYK31" i="14"/>
  <c r="SYL31" i="14"/>
  <c r="SYM31" i="14"/>
  <c r="SYN31" i="14"/>
  <c r="SYO31" i="14"/>
  <c r="SYP31" i="14"/>
  <c r="SYQ31" i="14"/>
  <c r="SYR31" i="14"/>
  <c r="SYS31" i="14"/>
  <c r="SYT31" i="14"/>
  <c r="SYU31" i="14"/>
  <c r="SYV31" i="14"/>
  <c r="SYW31" i="14"/>
  <c r="SYX31" i="14"/>
  <c r="SYY31" i="14"/>
  <c r="SYZ31" i="14"/>
  <c r="SZA31" i="14"/>
  <c r="SZB31" i="14"/>
  <c r="SZC31" i="14"/>
  <c r="SZD31" i="14"/>
  <c r="SZE31" i="14"/>
  <c r="SZF31" i="14"/>
  <c r="SZG31" i="14"/>
  <c r="SZH31" i="14"/>
  <c r="SZI31" i="14"/>
  <c r="SZJ31" i="14"/>
  <c r="SZK31" i="14"/>
  <c r="SZL31" i="14"/>
  <c r="SZM31" i="14"/>
  <c r="SZN31" i="14"/>
  <c r="SZO31" i="14"/>
  <c r="SZP31" i="14"/>
  <c r="SZQ31" i="14"/>
  <c r="SZR31" i="14"/>
  <c r="SZS31" i="14"/>
  <c r="SZT31" i="14"/>
  <c r="SZU31" i="14"/>
  <c r="SZV31" i="14"/>
  <c r="SZW31" i="14"/>
  <c r="SZX31" i="14"/>
  <c r="SZY31" i="14"/>
  <c r="SZZ31" i="14"/>
  <c r="TAA31" i="14"/>
  <c r="TAB31" i="14"/>
  <c r="TAC31" i="14"/>
  <c r="TAD31" i="14"/>
  <c r="TAE31" i="14"/>
  <c r="TAF31" i="14"/>
  <c r="TAG31" i="14"/>
  <c r="TAH31" i="14"/>
  <c r="TAI31" i="14"/>
  <c r="TAJ31" i="14"/>
  <c r="TAK31" i="14"/>
  <c r="TAL31" i="14"/>
  <c r="TAM31" i="14"/>
  <c r="TAN31" i="14"/>
  <c r="TAO31" i="14"/>
  <c r="TAP31" i="14"/>
  <c r="TAQ31" i="14"/>
  <c r="TAR31" i="14"/>
  <c r="TAS31" i="14"/>
  <c r="TAT31" i="14"/>
  <c r="TAU31" i="14"/>
  <c r="TAV31" i="14"/>
  <c r="TAW31" i="14"/>
  <c r="TAX31" i="14"/>
  <c r="TAY31" i="14"/>
  <c r="TAZ31" i="14"/>
  <c r="TBA31" i="14"/>
  <c r="TBB31" i="14"/>
  <c r="TBC31" i="14"/>
  <c r="TBD31" i="14"/>
  <c r="TBE31" i="14"/>
  <c r="TBF31" i="14"/>
  <c r="TBG31" i="14"/>
  <c r="TBH31" i="14"/>
  <c r="TBI31" i="14"/>
  <c r="TBJ31" i="14"/>
  <c r="TBK31" i="14"/>
  <c r="TBL31" i="14"/>
  <c r="TBM31" i="14"/>
  <c r="TBN31" i="14"/>
  <c r="TBO31" i="14"/>
  <c r="TBP31" i="14"/>
  <c r="TBQ31" i="14"/>
  <c r="TBR31" i="14"/>
  <c r="TBS31" i="14"/>
  <c r="TBT31" i="14"/>
  <c r="TBU31" i="14"/>
  <c r="TBV31" i="14"/>
  <c r="TBW31" i="14"/>
  <c r="TBX31" i="14"/>
  <c r="TBY31" i="14"/>
  <c r="TBZ31" i="14"/>
  <c r="TCA31" i="14"/>
  <c r="TCB31" i="14"/>
  <c r="TCC31" i="14"/>
  <c r="TCD31" i="14"/>
  <c r="TCE31" i="14"/>
  <c r="TCF31" i="14"/>
  <c r="TCG31" i="14"/>
  <c r="TCH31" i="14"/>
  <c r="TCI31" i="14"/>
  <c r="TCJ31" i="14"/>
  <c r="TCK31" i="14"/>
  <c r="TCL31" i="14"/>
  <c r="TCM31" i="14"/>
  <c r="TCN31" i="14"/>
  <c r="TCO31" i="14"/>
  <c r="TCP31" i="14"/>
  <c r="TCQ31" i="14"/>
  <c r="TCR31" i="14"/>
  <c r="TCS31" i="14"/>
  <c r="TCT31" i="14"/>
  <c r="TCU31" i="14"/>
  <c r="TCV31" i="14"/>
  <c r="TCW31" i="14"/>
  <c r="TCX31" i="14"/>
  <c r="TCY31" i="14"/>
  <c r="TCZ31" i="14"/>
  <c r="TDA31" i="14"/>
  <c r="TDB31" i="14"/>
  <c r="TDC31" i="14"/>
  <c r="TDD31" i="14"/>
  <c r="TDE31" i="14"/>
  <c r="TDF31" i="14"/>
  <c r="TDG31" i="14"/>
  <c r="TDH31" i="14"/>
  <c r="TDI31" i="14"/>
  <c r="TDJ31" i="14"/>
  <c r="TDK31" i="14"/>
  <c r="TDL31" i="14"/>
  <c r="TDM31" i="14"/>
  <c r="TDN31" i="14"/>
  <c r="TDO31" i="14"/>
  <c r="TDP31" i="14"/>
  <c r="TDQ31" i="14"/>
  <c r="TDR31" i="14"/>
  <c r="TDS31" i="14"/>
  <c r="TDT31" i="14"/>
  <c r="TDU31" i="14"/>
  <c r="TDV31" i="14"/>
  <c r="TDW31" i="14"/>
  <c r="TDX31" i="14"/>
  <c r="TDY31" i="14"/>
  <c r="TDZ31" i="14"/>
  <c r="TEA31" i="14"/>
  <c r="TEB31" i="14"/>
  <c r="TEC31" i="14"/>
  <c r="TED31" i="14"/>
  <c r="TEE31" i="14"/>
  <c r="TEF31" i="14"/>
  <c r="TEG31" i="14"/>
  <c r="TEH31" i="14"/>
  <c r="TEI31" i="14"/>
  <c r="TEJ31" i="14"/>
  <c r="TEK31" i="14"/>
  <c r="TEL31" i="14"/>
  <c r="TEM31" i="14"/>
  <c r="TEN31" i="14"/>
  <c r="TEO31" i="14"/>
  <c r="TEP31" i="14"/>
  <c r="TEQ31" i="14"/>
  <c r="TER31" i="14"/>
  <c r="TES31" i="14"/>
  <c r="TET31" i="14"/>
  <c r="TEU31" i="14"/>
  <c r="TEV31" i="14"/>
  <c r="TEW31" i="14"/>
  <c r="TEX31" i="14"/>
  <c r="TEY31" i="14"/>
  <c r="TEZ31" i="14"/>
  <c r="TFA31" i="14"/>
  <c r="TFB31" i="14"/>
  <c r="TFC31" i="14"/>
  <c r="TFD31" i="14"/>
  <c r="TFE31" i="14"/>
  <c r="TFF31" i="14"/>
  <c r="TFG31" i="14"/>
  <c r="TFH31" i="14"/>
  <c r="TFI31" i="14"/>
  <c r="TFJ31" i="14"/>
  <c r="TFK31" i="14"/>
  <c r="TFL31" i="14"/>
  <c r="TFM31" i="14"/>
  <c r="TFN31" i="14"/>
  <c r="TFO31" i="14"/>
  <c r="TFP31" i="14"/>
  <c r="TFQ31" i="14"/>
  <c r="TFR31" i="14"/>
  <c r="TFS31" i="14"/>
  <c r="TFT31" i="14"/>
  <c r="TFU31" i="14"/>
  <c r="TFV31" i="14"/>
  <c r="TFW31" i="14"/>
  <c r="TFX31" i="14"/>
  <c r="TFY31" i="14"/>
  <c r="TFZ31" i="14"/>
  <c r="TGA31" i="14"/>
  <c r="TGB31" i="14"/>
  <c r="TGC31" i="14"/>
  <c r="TGD31" i="14"/>
  <c r="TGE31" i="14"/>
  <c r="TGF31" i="14"/>
  <c r="TGG31" i="14"/>
  <c r="TGH31" i="14"/>
  <c r="TGI31" i="14"/>
  <c r="TGJ31" i="14"/>
  <c r="TGK31" i="14"/>
  <c r="TGL31" i="14"/>
  <c r="TGM31" i="14"/>
  <c r="TGN31" i="14"/>
  <c r="TGO31" i="14"/>
  <c r="TGP31" i="14"/>
  <c r="TGQ31" i="14"/>
  <c r="TGR31" i="14"/>
  <c r="TGS31" i="14"/>
  <c r="TGT31" i="14"/>
  <c r="TGU31" i="14"/>
  <c r="TGV31" i="14"/>
  <c r="TGW31" i="14"/>
  <c r="TGX31" i="14"/>
  <c r="TGY31" i="14"/>
  <c r="TGZ31" i="14"/>
  <c r="THA31" i="14"/>
  <c r="THB31" i="14"/>
  <c r="THC31" i="14"/>
  <c r="THD31" i="14"/>
  <c r="THE31" i="14"/>
  <c r="THF31" i="14"/>
  <c r="THG31" i="14"/>
  <c r="THH31" i="14"/>
  <c r="THI31" i="14"/>
  <c r="THJ31" i="14"/>
  <c r="THK31" i="14"/>
  <c r="THL31" i="14"/>
  <c r="THM31" i="14"/>
  <c r="THN31" i="14"/>
  <c r="THO31" i="14"/>
  <c r="THP31" i="14"/>
  <c r="THQ31" i="14"/>
  <c r="THR31" i="14"/>
  <c r="THS31" i="14"/>
  <c r="THT31" i="14"/>
  <c r="THU31" i="14"/>
  <c r="THV31" i="14"/>
  <c r="THW31" i="14"/>
  <c r="THX31" i="14"/>
  <c r="THY31" i="14"/>
  <c r="THZ31" i="14"/>
  <c r="TIA31" i="14"/>
  <c r="TIB31" i="14"/>
  <c r="TIC31" i="14"/>
  <c r="TID31" i="14"/>
  <c r="TIE31" i="14"/>
  <c r="TIF31" i="14"/>
  <c r="TIG31" i="14"/>
  <c r="TIH31" i="14"/>
  <c r="TII31" i="14"/>
  <c r="TIJ31" i="14"/>
  <c r="TIK31" i="14"/>
  <c r="TIL31" i="14"/>
  <c r="TIM31" i="14"/>
  <c r="TIN31" i="14"/>
  <c r="TIO31" i="14"/>
  <c r="TIP31" i="14"/>
  <c r="TIQ31" i="14"/>
  <c r="TIR31" i="14"/>
  <c r="TIS31" i="14"/>
  <c r="TIT31" i="14"/>
  <c r="TIU31" i="14"/>
  <c r="TIV31" i="14"/>
  <c r="TIW31" i="14"/>
  <c r="TIX31" i="14"/>
  <c r="TIY31" i="14"/>
  <c r="TIZ31" i="14"/>
  <c r="TJA31" i="14"/>
  <c r="TJB31" i="14"/>
  <c r="TJC31" i="14"/>
  <c r="TJD31" i="14"/>
  <c r="TJE31" i="14"/>
  <c r="TJF31" i="14"/>
  <c r="TJG31" i="14"/>
  <c r="TJH31" i="14"/>
  <c r="TJI31" i="14"/>
  <c r="TJJ31" i="14"/>
  <c r="TJK31" i="14"/>
  <c r="TJL31" i="14"/>
  <c r="TJM31" i="14"/>
  <c r="TJN31" i="14"/>
  <c r="TJO31" i="14"/>
  <c r="TJP31" i="14"/>
  <c r="TJQ31" i="14"/>
  <c r="TJR31" i="14"/>
  <c r="TJS31" i="14"/>
  <c r="TJT31" i="14"/>
  <c r="TJU31" i="14"/>
  <c r="TJV31" i="14"/>
  <c r="TJW31" i="14"/>
  <c r="TJX31" i="14"/>
  <c r="TJY31" i="14"/>
  <c r="TJZ31" i="14"/>
  <c r="TKA31" i="14"/>
  <c r="TKB31" i="14"/>
  <c r="TKC31" i="14"/>
  <c r="TKD31" i="14"/>
  <c r="TKE31" i="14"/>
  <c r="TKF31" i="14"/>
  <c r="TKG31" i="14"/>
  <c r="TKH31" i="14"/>
  <c r="TKI31" i="14"/>
  <c r="TKJ31" i="14"/>
  <c r="TKK31" i="14"/>
  <c r="TKL31" i="14"/>
  <c r="TKM31" i="14"/>
  <c r="TKN31" i="14"/>
  <c r="TKO31" i="14"/>
  <c r="TKP31" i="14"/>
  <c r="TKQ31" i="14"/>
  <c r="TKR31" i="14"/>
  <c r="TKS31" i="14"/>
  <c r="TKT31" i="14"/>
  <c r="TKU31" i="14"/>
  <c r="TKV31" i="14"/>
  <c r="TKW31" i="14"/>
  <c r="TKX31" i="14"/>
  <c r="TKY31" i="14"/>
  <c r="TKZ31" i="14"/>
  <c r="TLA31" i="14"/>
  <c r="TLB31" i="14"/>
  <c r="TLC31" i="14"/>
  <c r="TLD31" i="14"/>
  <c r="TLE31" i="14"/>
  <c r="TLF31" i="14"/>
  <c r="TLG31" i="14"/>
  <c r="TLH31" i="14"/>
  <c r="TLI31" i="14"/>
  <c r="TLJ31" i="14"/>
  <c r="TLK31" i="14"/>
  <c r="TLL31" i="14"/>
  <c r="TLM31" i="14"/>
  <c r="TLN31" i="14"/>
  <c r="TLO31" i="14"/>
  <c r="TLP31" i="14"/>
  <c r="TLQ31" i="14"/>
  <c r="TLR31" i="14"/>
  <c r="TLS31" i="14"/>
  <c r="TLT31" i="14"/>
  <c r="TLU31" i="14"/>
  <c r="TLV31" i="14"/>
  <c r="TLW31" i="14"/>
  <c r="TLX31" i="14"/>
  <c r="TLY31" i="14"/>
  <c r="TLZ31" i="14"/>
  <c r="TMA31" i="14"/>
  <c r="TMB31" i="14"/>
  <c r="TMC31" i="14"/>
  <c r="TMD31" i="14"/>
  <c r="TME31" i="14"/>
  <c r="TMF31" i="14"/>
  <c r="TMG31" i="14"/>
  <c r="TMH31" i="14"/>
  <c r="TMI31" i="14"/>
  <c r="TMJ31" i="14"/>
  <c r="TMK31" i="14"/>
  <c r="TML31" i="14"/>
  <c r="TMM31" i="14"/>
  <c r="TMN31" i="14"/>
  <c r="TMO31" i="14"/>
  <c r="TMP31" i="14"/>
  <c r="TMQ31" i="14"/>
  <c r="TMR31" i="14"/>
  <c r="TMS31" i="14"/>
  <c r="TMT31" i="14"/>
  <c r="TMU31" i="14"/>
  <c r="TMV31" i="14"/>
  <c r="TMW31" i="14"/>
  <c r="TMX31" i="14"/>
  <c r="TMY31" i="14"/>
  <c r="TMZ31" i="14"/>
  <c r="TNA31" i="14"/>
  <c r="TNB31" i="14"/>
  <c r="TNC31" i="14"/>
  <c r="TND31" i="14"/>
  <c r="TNE31" i="14"/>
  <c r="TNF31" i="14"/>
  <c r="TNG31" i="14"/>
  <c r="TNH31" i="14"/>
  <c r="TNI31" i="14"/>
  <c r="TNJ31" i="14"/>
  <c r="TNK31" i="14"/>
  <c r="TNL31" i="14"/>
  <c r="TNM31" i="14"/>
  <c r="TNN31" i="14"/>
  <c r="TNO31" i="14"/>
  <c r="TNP31" i="14"/>
  <c r="TNQ31" i="14"/>
  <c r="TNR31" i="14"/>
  <c r="TNS31" i="14"/>
  <c r="TNT31" i="14"/>
  <c r="TNU31" i="14"/>
  <c r="TNV31" i="14"/>
  <c r="TNW31" i="14"/>
  <c r="TNX31" i="14"/>
  <c r="TNY31" i="14"/>
  <c r="TNZ31" i="14"/>
  <c r="TOA31" i="14"/>
  <c r="TOB31" i="14"/>
  <c r="TOC31" i="14"/>
  <c r="TOD31" i="14"/>
  <c r="TOE31" i="14"/>
  <c r="TOF31" i="14"/>
  <c r="TOG31" i="14"/>
  <c r="TOH31" i="14"/>
  <c r="TOI31" i="14"/>
  <c r="TOJ31" i="14"/>
  <c r="TOK31" i="14"/>
  <c r="TOL31" i="14"/>
  <c r="TOM31" i="14"/>
  <c r="TON31" i="14"/>
  <c r="TOO31" i="14"/>
  <c r="TOP31" i="14"/>
  <c r="TOQ31" i="14"/>
  <c r="TOR31" i="14"/>
  <c r="TOS31" i="14"/>
  <c r="TOT31" i="14"/>
  <c r="TOU31" i="14"/>
  <c r="TOV31" i="14"/>
  <c r="TOW31" i="14"/>
  <c r="TOX31" i="14"/>
  <c r="TOY31" i="14"/>
  <c r="TOZ31" i="14"/>
  <c r="TPA31" i="14"/>
  <c r="TPB31" i="14"/>
  <c r="TPC31" i="14"/>
  <c r="TPD31" i="14"/>
  <c r="TPE31" i="14"/>
  <c r="TPF31" i="14"/>
  <c r="TPG31" i="14"/>
  <c r="TPH31" i="14"/>
  <c r="TPI31" i="14"/>
  <c r="TPJ31" i="14"/>
  <c r="TPK31" i="14"/>
  <c r="TPL31" i="14"/>
  <c r="TPM31" i="14"/>
  <c r="TPN31" i="14"/>
  <c r="TPO31" i="14"/>
  <c r="TPP31" i="14"/>
  <c r="TPQ31" i="14"/>
  <c r="TPR31" i="14"/>
  <c r="TPS31" i="14"/>
  <c r="TPT31" i="14"/>
  <c r="TPU31" i="14"/>
  <c r="TPV31" i="14"/>
  <c r="TPW31" i="14"/>
  <c r="TPX31" i="14"/>
  <c r="TPY31" i="14"/>
  <c r="TPZ31" i="14"/>
  <c r="TQA31" i="14"/>
  <c r="TQB31" i="14"/>
  <c r="TQC31" i="14"/>
  <c r="TQD31" i="14"/>
  <c r="TQE31" i="14"/>
  <c r="TQF31" i="14"/>
  <c r="TQG31" i="14"/>
  <c r="TQH31" i="14"/>
  <c r="TQI31" i="14"/>
  <c r="TQJ31" i="14"/>
  <c r="TQK31" i="14"/>
  <c r="TQL31" i="14"/>
  <c r="TQM31" i="14"/>
  <c r="TQN31" i="14"/>
  <c r="TQO31" i="14"/>
  <c r="TQP31" i="14"/>
  <c r="TQQ31" i="14"/>
  <c r="TQR31" i="14"/>
  <c r="TQS31" i="14"/>
  <c r="TQT31" i="14"/>
  <c r="TQU31" i="14"/>
  <c r="TQV31" i="14"/>
  <c r="TQW31" i="14"/>
  <c r="TQX31" i="14"/>
  <c r="TQY31" i="14"/>
  <c r="TQZ31" i="14"/>
  <c r="TRA31" i="14"/>
  <c r="TRB31" i="14"/>
  <c r="TRC31" i="14"/>
  <c r="TRD31" i="14"/>
  <c r="TRE31" i="14"/>
  <c r="TRF31" i="14"/>
  <c r="TRG31" i="14"/>
  <c r="TRH31" i="14"/>
  <c r="TRI31" i="14"/>
  <c r="TRJ31" i="14"/>
  <c r="TRK31" i="14"/>
  <c r="TRL31" i="14"/>
  <c r="TRM31" i="14"/>
  <c r="TRN31" i="14"/>
  <c r="TRO31" i="14"/>
  <c r="TRP31" i="14"/>
  <c r="TRQ31" i="14"/>
  <c r="TRR31" i="14"/>
  <c r="TRS31" i="14"/>
  <c r="TRT31" i="14"/>
  <c r="TRU31" i="14"/>
  <c r="TRV31" i="14"/>
  <c r="TRW31" i="14"/>
  <c r="TRX31" i="14"/>
  <c r="TRY31" i="14"/>
  <c r="TRZ31" i="14"/>
  <c r="TSA31" i="14"/>
  <c r="TSB31" i="14"/>
  <c r="TSC31" i="14"/>
  <c r="TSD31" i="14"/>
  <c r="TSE31" i="14"/>
  <c r="TSF31" i="14"/>
  <c r="TSG31" i="14"/>
  <c r="TSH31" i="14"/>
  <c r="TSI31" i="14"/>
  <c r="TSJ31" i="14"/>
  <c r="TSK31" i="14"/>
  <c r="TSL31" i="14"/>
  <c r="TSM31" i="14"/>
  <c r="TSN31" i="14"/>
  <c r="TSO31" i="14"/>
  <c r="TSP31" i="14"/>
  <c r="TSQ31" i="14"/>
  <c r="TSR31" i="14"/>
  <c r="TSS31" i="14"/>
  <c r="TST31" i="14"/>
  <c r="TSU31" i="14"/>
  <c r="TSV31" i="14"/>
  <c r="TSW31" i="14"/>
  <c r="TSX31" i="14"/>
  <c r="TSY31" i="14"/>
  <c r="TSZ31" i="14"/>
  <c r="TTA31" i="14"/>
  <c r="TTB31" i="14"/>
  <c r="TTC31" i="14"/>
  <c r="TTD31" i="14"/>
  <c r="TTE31" i="14"/>
  <c r="TTF31" i="14"/>
  <c r="TTG31" i="14"/>
  <c r="TTH31" i="14"/>
  <c r="TTI31" i="14"/>
  <c r="TTJ31" i="14"/>
  <c r="TTK31" i="14"/>
  <c r="TTL31" i="14"/>
  <c r="TTM31" i="14"/>
  <c r="TTN31" i="14"/>
  <c r="TTO31" i="14"/>
  <c r="TTP31" i="14"/>
  <c r="TTQ31" i="14"/>
  <c r="TTR31" i="14"/>
  <c r="TTS31" i="14"/>
  <c r="TTT31" i="14"/>
  <c r="TTU31" i="14"/>
  <c r="TTV31" i="14"/>
  <c r="TTW31" i="14"/>
  <c r="TTX31" i="14"/>
  <c r="TTY31" i="14"/>
  <c r="TTZ31" i="14"/>
  <c r="TUA31" i="14"/>
  <c r="TUB31" i="14"/>
  <c r="TUC31" i="14"/>
  <c r="TUD31" i="14"/>
  <c r="TUE31" i="14"/>
  <c r="TUF31" i="14"/>
  <c r="TUG31" i="14"/>
  <c r="TUH31" i="14"/>
  <c r="TUI31" i="14"/>
  <c r="TUJ31" i="14"/>
  <c r="TUK31" i="14"/>
  <c r="TUL31" i="14"/>
  <c r="TUM31" i="14"/>
  <c r="TUN31" i="14"/>
  <c r="TUO31" i="14"/>
  <c r="TUP31" i="14"/>
  <c r="TUQ31" i="14"/>
  <c r="TUR31" i="14"/>
  <c r="TUS31" i="14"/>
  <c r="TUT31" i="14"/>
  <c r="TUU31" i="14"/>
  <c r="TUV31" i="14"/>
  <c r="TUW31" i="14"/>
  <c r="TUX31" i="14"/>
  <c r="TUY31" i="14"/>
  <c r="TUZ31" i="14"/>
  <c r="TVA31" i="14"/>
  <c r="TVB31" i="14"/>
  <c r="TVC31" i="14"/>
  <c r="TVD31" i="14"/>
  <c r="TVE31" i="14"/>
  <c r="TVF31" i="14"/>
  <c r="TVG31" i="14"/>
  <c r="TVH31" i="14"/>
  <c r="TVI31" i="14"/>
  <c r="TVJ31" i="14"/>
  <c r="TVK31" i="14"/>
  <c r="TVL31" i="14"/>
  <c r="TVM31" i="14"/>
  <c r="TVN31" i="14"/>
  <c r="TVO31" i="14"/>
  <c r="TVP31" i="14"/>
  <c r="TVQ31" i="14"/>
  <c r="TVR31" i="14"/>
  <c r="TVS31" i="14"/>
  <c r="TVT31" i="14"/>
  <c r="TVU31" i="14"/>
  <c r="TVV31" i="14"/>
  <c r="TVW31" i="14"/>
  <c r="TVX31" i="14"/>
  <c r="TVY31" i="14"/>
  <c r="TVZ31" i="14"/>
  <c r="TWA31" i="14"/>
  <c r="TWB31" i="14"/>
  <c r="TWC31" i="14"/>
  <c r="TWD31" i="14"/>
  <c r="TWE31" i="14"/>
  <c r="TWF31" i="14"/>
  <c r="TWG31" i="14"/>
  <c r="TWH31" i="14"/>
  <c r="TWI31" i="14"/>
  <c r="TWJ31" i="14"/>
  <c r="TWK31" i="14"/>
  <c r="TWL31" i="14"/>
  <c r="TWM31" i="14"/>
  <c r="TWN31" i="14"/>
  <c r="TWO31" i="14"/>
  <c r="TWP31" i="14"/>
  <c r="TWQ31" i="14"/>
  <c r="TWR31" i="14"/>
  <c r="TWS31" i="14"/>
  <c r="TWT31" i="14"/>
  <c r="TWU31" i="14"/>
  <c r="TWV31" i="14"/>
  <c r="TWW31" i="14"/>
  <c r="TWX31" i="14"/>
  <c r="TWY31" i="14"/>
  <c r="TWZ31" i="14"/>
  <c r="TXA31" i="14"/>
  <c r="TXB31" i="14"/>
  <c r="TXC31" i="14"/>
  <c r="TXD31" i="14"/>
  <c r="TXE31" i="14"/>
  <c r="TXF31" i="14"/>
  <c r="TXG31" i="14"/>
  <c r="TXH31" i="14"/>
  <c r="TXI31" i="14"/>
  <c r="TXJ31" i="14"/>
  <c r="TXK31" i="14"/>
  <c r="TXL31" i="14"/>
  <c r="TXM31" i="14"/>
  <c r="TXN31" i="14"/>
  <c r="TXO31" i="14"/>
  <c r="TXP31" i="14"/>
  <c r="TXQ31" i="14"/>
  <c r="TXR31" i="14"/>
  <c r="TXS31" i="14"/>
  <c r="TXT31" i="14"/>
  <c r="TXU31" i="14"/>
  <c r="TXV31" i="14"/>
  <c r="TXW31" i="14"/>
  <c r="TXX31" i="14"/>
  <c r="TXY31" i="14"/>
  <c r="TXZ31" i="14"/>
  <c r="TYA31" i="14"/>
  <c r="TYB31" i="14"/>
  <c r="TYC31" i="14"/>
  <c r="TYD31" i="14"/>
  <c r="TYE31" i="14"/>
  <c r="TYF31" i="14"/>
  <c r="TYG31" i="14"/>
  <c r="TYH31" i="14"/>
  <c r="TYI31" i="14"/>
  <c r="TYJ31" i="14"/>
  <c r="TYK31" i="14"/>
  <c r="TYL31" i="14"/>
  <c r="TYM31" i="14"/>
  <c r="TYN31" i="14"/>
  <c r="TYO31" i="14"/>
  <c r="TYP31" i="14"/>
  <c r="TYQ31" i="14"/>
  <c r="TYR31" i="14"/>
  <c r="TYS31" i="14"/>
  <c r="TYT31" i="14"/>
  <c r="TYU31" i="14"/>
  <c r="TYV31" i="14"/>
  <c r="TYW31" i="14"/>
  <c r="TYX31" i="14"/>
  <c r="TYY31" i="14"/>
  <c r="TYZ31" i="14"/>
  <c r="TZA31" i="14"/>
  <c r="TZB31" i="14"/>
  <c r="TZC31" i="14"/>
  <c r="TZD31" i="14"/>
  <c r="TZE31" i="14"/>
  <c r="TZF31" i="14"/>
  <c r="TZG31" i="14"/>
  <c r="TZH31" i="14"/>
  <c r="TZI31" i="14"/>
  <c r="TZJ31" i="14"/>
  <c r="TZK31" i="14"/>
  <c r="TZL31" i="14"/>
  <c r="TZM31" i="14"/>
  <c r="TZN31" i="14"/>
  <c r="TZO31" i="14"/>
  <c r="TZP31" i="14"/>
  <c r="TZQ31" i="14"/>
  <c r="TZR31" i="14"/>
  <c r="TZS31" i="14"/>
  <c r="TZT31" i="14"/>
  <c r="TZU31" i="14"/>
  <c r="TZV31" i="14"/>
  <c r="TZW31" i="14"/>
  <c r="TZX31" i="14"/>
  <c r="TZY31" i="14"/>
  <c r="TZZ31" i="14"/>
  <c r="UAA31" i="14"/>
  <c r="UAB31" i="14"/>
  <c r="UAC31" i="14"/>
  <c r="UAD31" i="14"/>
  <c r="UAE31" i="14"/>
  <c r="UAF31" i="14"/>
  <c r="UAG31" i="14"/>
  <c r="UAH31" i="14"/>
  <c r="UAI31" i="14"/>
  <c r="UAJ31" i="14"/>
  <c r="UAK31" i="14"/>
  <c r="UAL31" i="14"/>
  <c r="UAM31" i="14"/>
  <c r="UAN31" i="14"/>
  <c r="UAO31" i="14"/>
  <c r="UAP31" i="14"/>
  <c r="UAQ31" i="14"/>
  <c r="UAR31" i="14"/>
  <c r="UAS31" i="14"/>
  <c r="UAT31" i="14"/>
  <c r="UAU31" i="14"/>
  <c r="UAV31" i="14"/>
  <c r="UAW31" i="14"/>
  <c r="UAX31" i="14"/>
  <c r="UAY31" i="14"/>
  <c r="UAZ31" i="14"/>
  <c r="UBA31" i="14"/>
  <c r="UBB31" i="14"/>
  <c r="UBC31" i="14"/>
  <c r="UBD31" i="14"/>
  <c r="UBE31" i="14"/>
  <c r="UBF31" i="14"/>
  <c r="UBG31" i="14"/>
  <c r="UBH31" i="14"/>
  <c r="UBI31" i="14"/>
  <c r="UBJ31" i="14"/>
  <c r="UBK31" i="14"/>
  <c r="UBL31" i="14"/>
  <c r="UBM31" i="14"/>
  <c r="UBN31" i="14"/>
  <c r="UBO31" i="14"/>
  <c r="UBP31" i="14"/>
  <c r="UBQ31" i="14"/>
  <c r="UBR31" i="14"/>
  <c r="UBS31" i="14"/>
  <c r="UBT31" i="14"/>
  <c r="UBU31" i="14"/>
  <c r="UBV31" i="14"/>
  <c r="UBW31" i="14"/>
  <c r="UBX31" i="14"/>
  <c r="UBY31" i="14"/>
  <c r="UBZ31" i="14"/>
  <c r="UCA31" i="14"/>
  <c r="UCB31" i="14"/>
  <c r="UCC31" i="14"/>
  <c r="UCD31" i="14"/>
  <c r="UCE31" i="14"/>
  <c r="UCF31" i="14"/>
  <c r="UCG31" i="14"/>
  <c r="UCH31" i="14"/>
  <c r="UCI31" i="14"/>
  <c r="UCJ31" i="14"/>
  <c r="UCK31" i="14"/>
  <c r="UCL31" i="14"/>
  <c r="UCM31" i="14"/>
  <c r="UCN31" i="14"/>
  <c r="UCO31" i="14"/>
  <c r="UCP31" i="14"/>
  <c r="UCQ31" i="14"/>
  <c r="UCR31" i="14"/>
  <c r="UCS31" i="14"/>
  <c r="UCT31" i="14"/>
  <c r="UCU31" i="14"/>
  <c r="UCV31" i="14"/>
  <c r="UCW31" i="14"/>
  <c r="UCX31" i="14"/>
  <c r="UCY31" i="14"/>
  <c r="UCZ31" i="14"/>
  <c r="UDA31" i="14"/>
  <c r="UDB31" i="14"/>
  <c r="UDC31" i="14"/>
  <c r="UDD31" i="14"/>
  <c r="UDE31" i="14"/>
  <c r="UDF31" i="14"/>
  <c r="UDG31" i="14"/>
  <c r="UDH31" i="14"/>
  <c r="UDI31" i="14"/>
  <c r="UDJ31" i="14"/>
  <c r="UDK31" i="14"/>
  <c r="UDL31" i="14"/>
  <c r="UDM31" i="14"/>
  <c r="UDN31" i="14"/>
  <c r="UDO31" i="14"/>
  <c r="UDP31" i="14"/>
  <c r="UDQ31" i="14"/>
  <c r="UDR31" i="14"/>
  <c r="UDS31" i="14"/>
  <c r="UDT31" i="14"/>
  <c r="UDU31" i="14"/>
  <c r="UDV31" i="14"/>
  <c r="UDW31" i="14"/>
  <c r="UDX31" i="14"/>
  <c r="UDY31" i="14"/>
  <c r="UDZ31" i="14"/>
  <c r="UEA31" i="14"/>
  <c r="UEB31" i="14"/>
  <c r="UEC31" i="14"/>
  <c r="UED31" i="14"/>
  <c r="UEE31" i="14"/>
  <c r="UEF31" i="14"/>
  <c r="UEG31" i="14"/>
  <c r="UEH31" i="14"/>
  <c r="UEI31" i="14"/>
  <c r="UEJ31" i="14"/>
  <c r="UEK31" i="14"/>
  <c r="UEL31" i="14"/>
  <c r="UEM31" i="14"/>
  <c r="UEN31" i="14"/>
  <c r="UEO31" i="14"/>
  <c r="UEP31" i="14"/>
  <c r="UEQ31" i="14"/>
  <c r="UER31" i="14"/>
  <c r="UES31" i="14"/>
  <c r="UET31" i="14"/>
  <c r="UEU31" i="14"/>
  <c r="UEV31" i="14"/>
  <c r="UEW31" i="14"/>
  <c r="UEX31" i="14"/>
  <c r="UEY31" i="14"/>
  <c r="UEZ31" i="14"/>
  <c r="UFA31" i="14"/>
  <c r="UFB31" i="14"/>
  <c r="UFC31" i="14"/>
  <c r="UFD31" i="14"/>
  <c r="UFE31" i="14"/>
  <c r="UFF31" i="14"/>
  <c r="UFG31" i="14"/>
  <c r="UFH31" i="14"/>
  <c r="UFI31" i="14"/>
  <c r="UFJ31" i="14"/>
  <c r="UFK31" i="14"/>
  <c r="UFL31" i="14"/>
  <c r="UFM31" i="14"/>
  <c r="UFN31" i="14"/>
  <c r="UFO31" i="14"/>
  <c r="UFP31" i="14"/>
  <c r="UFQ31" i="14"/>
  <c r="UFR31" i="14"/>
  <c r="UFS31" i="14"/>
  <c r="UFT31" i="14"/>
  <c r="UFU31" i="14"/>
  <c r="UFV31" i="14"/>
  <c r="UFW31" i="14"/>
  <c r="UFX31" i="14"/>
  <c r="UFY31" i="14"/>
  <c r="UFZ31" i="14"/>
  <c r="UGA31" i="14"/>
  <c r="UGB31" i="14"/>
  <c r="UGC31" i="14"/>
  <c r="UGD31" i="14"/>
  <c r="UGE31" i="14"/>
  <c r="UGF31" i="14"/>
  <c r="UGG31" i="14"/>
  <c r="UGH31" i="14"/>
  <c r="UGI31" i="14"/>
  <c r="UGJ31" i="14"/>
  <c r="UGK31" i="14"/>
  <c r="UGL31" i="14"/>
  <c r="UGM31" i="14"/>
  <c r="UGN31" i="14"/>
  <c r="UGO31" i="14"/>
  <c r="UGP31" i="14"/>
  <c r="UGQ31" i="14"/>
  <c r="UGR31" i="14"/>
  <c r="UGS31" i="14"/>
  <c r="UGT31" i="14"/>
  <c r="UGU31" i="14"/>
  <c r="UGV31" i="14"/>
  <c r="UGW31" i="14"/>
  <c r="UGX31" i="14"/>
  <c r="UGY31" i="14"/>
  <c r="UGZ31" i="14"/>
  <c r="UHA31" i="14"/>
  <c r="UHB31" i="14"/>
  <c r="UHC31" i="14"/>
  <c r="UHD31" i="14"/>
  <c r="UHE31" i="14"/>
  <c r="UHF31" i="14"/>
  <c r="UHG31" i="14"/>
  <c r="UHH31" i="14"/>
  <c r="UHI31" i="14"/>
  <c r="UHJ31" i="14"/>
  <c r="UHK31" i="14"/>
  <c r="UHL31" i="14"/>
  <c r="UHM31" i="14"/>
  <c r="UHN31" i="14"/>
  <c r="UHO31" i="14"/>
  <c r="UHP31" i="14"/>
  <c r="UHQ31" i="14"/>
  <c r="UHR31" i="14"/>
  <c r="UHS31" i="14"/>
  <c r="UHT31" i="14"/>
  <c r="UHU31" i="14"/>
  <c r="UHV31" i="14"/>
  <c r="UHW31" i="14"/>
  <c r="UHX31" i="14"/>
  <c r="UHY31" i="14"/>
  <c r="UHZ31" i="14"/>
  <c r="UIA31" i="14"/>
  <c r="UIB31" i="14"/>
  <c r="UIC31" i="14"/>
  <c r="UID31" i="14"/>
  <c r="UIE31" i="14"/>
  <c r="UIF31" i="14"/>
  <c r="UIG31" i="14"/>
  <c r="UIH31" i="14"/>
  <c r="UII31" i="14"/>
  <c r="UIJ31" i="14"/>
  <c r="UIK31" i="14"/>
  <c r="UIL31" i="14"/>
  <c r="UIM31" i="14"/>
  <c r="UIN31" i="14"/>
  <c r="UIO31" i="14"/>
  <c r="UIP31" i="14"/>
  <c r="UIQ31" i="14"/>
  <c r="UIR31" i="14"/>
  <c r="UIS31" i="14"/>
  <c r="UIT31" i="14"/>
  <c r="UIU31" i="14"/>
  <c r="UIV31" i="14"/>
  <c r="UIW31" i="14"/>
  <c r="UIX31" i="14"/>
  <c r="UIY31" i="14"/>
  <c r="UIZ31" i="14"/>
  <c r="UJA31" i="14"/>
  <c r="UJB31" i="14"/>
  <c r="UJC31" i="14"/>
  <c r="UJD31" i="14"/>
  <c r="UJE31" i="14"/>
  <c r="UJF31" i="14"/>
  <c r="UJG31" i="14"/>
  <c r="UJH31" i="14"/>
  <c r="UJI31" i="14"/>
  <c r="UJJ31" i="14"/>
  <c r="UJK31" i="14"/>
  <c r="UJL31" i="14"/>
  <c r="UJM31" i="14"/>
  <c r="UJN31" i="14"/>
  <c r="UJO31" i="14"/>
  <c r="UJP31" i="14"/>
  <c r="UJQ31" i="14"/>
  <c r="UJR31" i="14"/>
  <c r="UJS31" i="14"/>
  <c r="UJT31" i="14"/>
  <c r="UJU31" i="14"/>
  <c r="UJV31" i="14"/>
  <c r="UJW31" i="14"/>
  <c r="UJX31" i="14"/>
  <c r="UJY31" i="14"/>
  <c r="UJZ31" i="14"/>
  <c r="UKA31" i="14"/>
  <c r="UKB31" i="14"/>
  <c r="UKC31" i="14"/>
  <c r="UKD31" i="14"/>
  <c r="UKE31" i="14"/>
  <c r="UKF31" i="14"/>
  <c r="UKG31" i="14"/>
  <c r="UKH31" i="14"/>
  <c r="UKI31" i="14"/>
  <c r="UKJ31" i="14"/>
  <c r="UKK31" i="14"/>
  <c r="UKL31" i="14"/>
  <c r="UKM31" i="14"/>
  <c r="UKN31" i="14"/>
  <c r="UKO31" i="14"/>
  <c r="UKP31" i="14"/>
  <c r="UKQ31" i="14"/>
  <c r="UKR31" i="14"/>
  <c r="UKS31" i="14"/>
  <c r="UKT31" i="14"/>
  <c r="UKU31" i="14"/>
  <c r="UKV31" i="14"/>
  <c r="UKW31" i="14"/>
  <c r="UKX31" i="14"/>
  <c r="UKY31" i="14"/>
  <c r="UKZ31" i="14"/>
  <c r="ULA31" i="14"/>
  <c r="ULB31" i="14"/>
  <c r="ULC31" i="14"/>
  <c r="ULD31" i="14"/>
  <c r="ULE31" i="14"/>
  <c r="ULF31" i="14"/>
  <c r="ULG31" i="14"/>
  <c r="ULH31" i="14"/>
  <c r="ULI31" i="14"/>
  <c r="ULJ31" i="14"/>
  <c r="ULK31" i="14"/>
  <c r="ULL31" i="14"/>
  <c r="ULM31" i="14"/>
  <c r="ULN31" i="14"/>
  <c r="ULO31" i="14"/>
  <c r="ULP31" i="14"/>
  <c r="ULQ31" i="14"/>
  <c r="ULR31" i="14"/>
  <c r="ULS31" i="14"/>
  <c r="ULT31" i="14"/>
  <c r="ULU31" i="14"/>
  <c r="ULV31" i="14"/>
  <c r="ULW31" i="14"/>
  <c r="ULX31" i="14"/>
  <c r="ULY31" i="14"/>
  <c r="ULZ31" i="14"/>
  <c r="UMA31" i="14"/>
  <c r="UMB31" i="14"/>
  <c r="UMC31" i="14"/>
  <c r="UMD31" i="14"/>
  <c r="UME31" i="14"/>
  <c r="UMF31" i="14"/>
  <c r="UMG31" i="14"/>
  <c r="UMH31" i="14"/>
  <c r="UMI31" i="14"/>
  <c r="UMJ31" i="14"/>
  <c r="UMK31" i="14"/>
  <c r="UML31" i="14"/>
  <c r="UMM31" i="14"/>
  <c r="UMN31" i="14"/>
  <c r="UMO31" i="14"/>
  <c r="UMP31" i="14"/>
  <c r="UMQ31" i="14"/>
  <c r="UMR31" i="14"/>
  <c r="UMS31" i="14"/>
  <c r="UMT31" i="14"/>
  <c r="UMU31" i="14"/>
  <c r="UMV31" i="14"/>
  <c r="UMW31" i="14"/>
  <c r="UMX31" i="14"/>
  <c r="UMY31" i="14"/>
  <c r="UMZ31" i="14"/>
  <c r="UNA31" i="14"/>
  <c r="UNB31" i="14"/>
  <c r="UNC31" i="14"/>
  <c r="UND31" i="14"/>
  <c r="UNE31" i="14"/>
  <c r="UNF31" i="14"/>
  <c r="UNG31" i="14"/>
  <c r="UNH31" i="14"/>
  <c r="UNI31" i="14"/>
  <c r="UNJ31" i="14"/>
  <c r="UNK31" i="14"/>
  <c r="UNL31" i="14"/>
  <c r="UNM31" i="14"/>
  <c r="UNN31" i="14"/>
  <c r="UNO31" i="14"/>
  <c r="UNP31" i="14"/>
  <c r="UNQ31" i="14"/>
  <c r="UNR31" i="14"/>
  <c r="UNS31" i="14"/>
  <c r="UNT31" i="14"/>
  <c r="UNU31" i="14"/>
  <c r="UNV31" i="14"/>
  <c r="UNW31" i="14"/>
  <c r="UNX31" i="14"/>
  <c r="UNY31" i="14"/>
  <c r="UNZ31" i="14"/>
  <c r="UOA31" i="14"/>
  <c r="UOB31" i="14"/>
  <c r="UOC31" i="14"/>
  <c r="UOD31" i="14"/>
  <c r="UOE31" i="14"/>
  <c r="UOF31" i="14"/>
  <c r="UOG31" i="14"/>
  <c r="UOH31" i="14"/>
  <c r="UOI31" i="14"/>
  <c r="UOJ31" i="14"/>
  <c r="UOK31" i="14"/>
  <c r="UOL31" i="14"/>
  <c r="UOM31" i="14"/>
  <c r="UON31" i="14"/>
  <c r="UOO31" i="14"/>
  <c r="UOP31" i="14"/>
  <c r="UOQ31" i="14"/>
  <c r="UOR31" i="14"/>
  <c r="UOS31" i="14"/>
  <c r="UOT31" i="14"/>
  <c r="UOU31" i="14"/>
  <c r="UOV31" i="14"/>
  <c r="UOW31" i="14"/>
  <c r="UOX31" i="14"/>
  <c r="UOY31" i="14"/>
  <c r="UOZ31" i="14"/>
  <c r="UPA31" i="14"/>
  <c r="UPB31" i="14"/>
  <c r="UPC31" i="14"/>
  <c r="UPD31" i="14"/>
  <c r="UPE31" i="14"/>
  <c r="UPF31" i="14"/>
  <c r="UPG31" i="14"/>
  <c r="UPH31" i="14"/>
  <c r="UPI31" i="14"/>
  <c r="UPJ31" i="14"/>
  <c r="UPK31" i="14"/>
  <c r="UPL31" i="14"/>
  <c r="UPM31" i="14"/>
  <c r="UPN31" i="14"/>
  <c r="UPO31" i="14"/>
  <c r="UPP31" i="14"/>
  <c r="UPQ31" i="14"/>
  <c r="UPR31" i="14"/>
  <c r="UPS31" i="14"/>
  <c r="UPT31" i="14"/>
  <c r="UPU31" i="14"/>
  <c r="UPV31" i="14"/>
  <c r="UPW31" i="14"/>
  <c r="UPX31" i="14"/>
  <c r="UPY31" i="14"/>
  <c r="UPZ31" i="14"/>
  <c r="UQA31" i="14"/>
  <c r="UQB31" i="14"/>
  <c r="UQC31" i="14"/>
  <c r="UQD31" i="14"/>
  <c r="UQE31" i="14"/>
  <c r="UQF31" i="14"/>
  <c r="UQG31" i="14"/>
  <c r="UQH31" i="14"/>
  <c r="UQI31" i="14"/>
  <c r="UQJ31" i="14"/>
  <c r="UQK31" i="14"/>
  <c r="UQL31" i="14"/>
  <c r="UQM31" i="14"/>
  <c r="UQN31" i="14"/>
  <c r="UQO31" i="14"/>
  <c r="UQP31" i="14"/>
  <c r="UQQ31" i="14"/>
  <c r="UQR31" i="14"/>
  <c r="UQS31" i="14"/>
  <c r="UQT31" i="14"/>
  <c r="UQU31" i="14"/>
  <c r="UQV31" i="14"/>
  <c r="UQW31" i="14"/>
  <c r="UQX31" i="14"/>
  <c r="UQY31" i="14"/>
  <c r="UQZ31" i="14"/>
  <c r="URA31" i="14"/>
  <c r="URB31" i="14"/>
  <c r="URC31" i="14"/>
  <c r="URD31" i="14"/>
  <c r="URE31" i="14"/>
  <c r="URF31" i="14"/>
  <c r="URG31" i="14"/>
  <c r="URH31" i="14"/>
  <c r="URI31" i="14"/>
  <c r="URJ31" i="14"/>
  <c r="URK31" i="14"/>
  <c r="URL31" i="14"/>
  <c r="URM31" i="14"/>
  <c r="URN31" i="14"/>
  <c r="URO31" i="14"/>
  <c r="URP31" i="14"/>
  <c r="URQ31" i="14"/>
  <c r="URR31" i="14"/>
  <c r="URS31" i="14"/>
  <c r="URT31" i="14"/>
  <c r="URU31" i="14"/>
  <c r="URV31" i="14"/>
  <c r="URW31" i="14"/>
  <c r="URX31" i="14"/>
  <c r="URY31" i="14"/>
  <c r="URZ31" i="14"/>
  <c r="USA31" i="14"/>
  <c r="USB31" i="14"/>
  <c r="USC31" i="14"/>
  <c r="USD31" i="14"/>
  <c r="USE31" i="14"/>
  <c r="USF31" i="14"/>
  <c r="USG31" i="14"/>
  <c r="USH31" i="14"/>
  <c r="USI31" i="14"/>
  <c r="USJ31" i="14"/>
  <c r="USK31" i="14"/>
  <c r="USL31" i="14"/>
  <c r="USM31" i="14"/>
  <c r="USN31" i="14"/>
  <c r="USO31" i="14"/>
  <c r="USP31" i="14"/>
  <c r="USQ31" i="14"/>
  <c r="USR31" i="14"/>
  <c r="USS31" i="14"/>
  <c r="UST31" i="14"/>
  <c r="USU31" i="14"/>
  <c r="USV31" i="14"/>
  <c r="USW31" i="14"/>
  <c r="USX31" i="14"/>
  <c r="USY31" i="14"/>
  <c r="USZ31" i="14"/>
  <c r="UTA31" i="14"/>
  <c r="UTB31" i="14"/>
  <c r="UTC31" i="14"/>
  <c r="UTD31" i="14"/>
  <c r="UTE31" i="14"/>
  <c r="UTF31" i="14"/>
  <c r="UTG31" i="14"/>
  <c r="UTH31" i="14"/>
  <c r="UTI31" i="14"/>
  <c r="UTJ31" i="14"/>
  <c r="UTK31" i="14"/>
  <c r="UTL31" i="14"/>
  <c r="UTM31" i="14"/>
  <c r="UTN31" i="14"/>
  <c r="UTO31" i="14"/>
  <c r="UTP31" i="14"/>
  <c r="UTQ31" i="14"/>
  <c r="UTR31" i="14"/>
  <c r="UTS31" i="14"/>
  <c r="UTT31" i="14"/>
  <c r="UTU31" i="14"/>
  <c r="UTV31" i="14"/>
  <c r="UTW31" i="14"/>
  <c r="UTX31" i="14"/>
  <c r="UTY31" i="14"/>
  <c r="UTZ31" i="14"/>
  <c r="UUA31" i="14"/>
  <c r="UUB31" i="14"/>
  <c r="UUC31" i="14"/>
  <c r="UUD31" i="14"/>
  <c r="UUE31" i="14"/>
  <c r="UUF31" i="14"/>
  <c r="UUG31" i="14"/>
  <c r="UUH31" i="14"/>
  <c r="UUI31" i="14"/>
  <c r="UUJ31" i="14"/>
  <c r="UUK31" i="14"/>
  <c r="UUL31" i="14"/>
  <c r="UUM31" i="14"/>
  <c r="UUN31" i="14"/>
  <c r="UUO31" i="14"/>
  <c r="UUP31" i="14"/>
  <c r="UUQ31" i="14"/>
  <c r="UUR31" i="14"/>
  <c r="UUS31" i="14"/>
  <c r="UUT31" i="14"/>
  <c r="UUU31" i="14"/>
  <c r="UUV31" i="14"/>
  <c r="UUW31" i="14"/>
  <c r="UUX31" i="14"/>
  <c r="UUY31" i="14"/>
  <c r="UUZ31" i="14"/>
  <c r="UVA31" i="14"/>
  <c r="UVB31" i="14"/>
  <c r="UVC31" i="14"/>
  <c r="UVD31" i="14"/>
  <c r="UVE31" i="14"/>
  <c r="UVF31" i="14"/>
  <c r="UVG31" i="14"/>
  <c r="UVH31" i="14"/>
  <c r="UVI31" i="14"/>
  <c r="UVJ31" i="14"/>
  <c r="UVK31" i="14"/>
  <c r="UVL31" i="14"/>
  <c r="UVM31" i="14"/>
  <c r="UVN31" i="14"/>
  <c r="UVO31" i="14"/>
  <c r="UVP31" i="14"/>
  <c r="UVQ31" i="14"/>
  <c r="UVR31" i="14"/>
  <c r="UVS31" i="14"/>
  <c r="UVT31" i="14"/>
  <c r="UVU31" i="14"/>
  <c r="UVV31" i="14"/>
  <c r="UVW31" i="14"/>
  <c r="UVX31" i="14"/>
  <c r="UVY31" i="14"/>
  <c r="UVZ31" i="14"/>
  <c r="UWA31" i="14"/>
  <c r="UWB31" i="14"/>
  <c r="UWC31" i="14"/>
  <c r="UWD31" i="14"/>
  <c r="UWE31" i="14"/>
  <c r="UWF31" i="14"/>
  <c r="UWG31" i="14"/>
  <c r="UWH31" i="14"/>
  <c r="UWI31" i="14"/>
  <c r="UWJ31" i="14"/>
  <c r="UWK31" i="14"/>
  <c r="UWL31" i="14"/>
  <c r="UWM31" i="14"/>
  <c r="UWN31" i="14"/>
  <c r="UWO31" i="14"/>
  <c r="UWP31" i="14"/>
  <c r="UWQ31" i="14"/>
  <c r="UWR31" i="14"/>
  <c r="UWS31" i="14"/>
  <c r="UWT31" i="14"/>
  <c r="UWU31" i="14"/>
  <c r="UWV31" i="14"/>
  <c r="UWW31" i="14"/>
  <c r="UWX31" i="14"/>
  <c r="UWY31" i="14"/>
  <c r="UWZ31" i="14"/>
  <c r="UXA31" i="14"/>
  <c r="UXB31" i="14"/>
  <c r="UXC31" i="14"/>
  <c r="UXD31" i="14"/>
  <c r="UXE31" i="14"/>
  <c r="UXF31" i="14"/>
  <c r="UXG31" i="14"/>
  <c r="UXH31" i="14"/>
  <c r="UXI31" i="14"/>
  <c r="UXJ31" i="14"/>
  <c r="UXK31" i="14"/>
  <c r="UXL31" i="14"/>
  <c r="UXM31" i="14"/>
  <c r="UXN31" i="14"/>
  <c r="UXO31" i="14"/>
  <c r="UXP31" i="14"/>
  <c r="UXQ31" i="14"/>
  <c r="UXR31" i="14"/>
  <c r="UXS31" i="14"/>
  <c r="UXT31" i="14"/>
  <c r="UXU31" i="14"/>
  <c r="UXV31" i="14"/>
  <c r="UXW31" i="14"/>
  <c r="UXX31" i="14"/>
  <c r="UXY31" i="14"/>
  <c r="UXZ31" i="14"/>
  <c r="UYA31" i="14"/>
  <c r="UYB31" i="14"/>
  <c r="UYC31" i="14"/>
  <c r="UYD31" i="14"/>
  <c r="UYE31" i="14"/>
  <c r="UYF31" i="14"/>
  <c r="UYG31" i="14"/>
  <c r="UYH31" i="14"/>
  <c r="UYI31" i="14"/>
  <c r="UYJ31" i="14"/>
  <c r="UYK31" i="14"/>
  <c r="UYL31" i="14"/>
  <c r="UYM31" i="14"/>
  <c r="UYN31" i="14"/>
  <c r="UYO31" i="14"/>
  <c r="UYP31" i="14"/>
  <c r="UYQ31" i="14"/>
  <c r="UYR31" i="14"/>
  <c r="UYS31" i="14"/>
  <c r="UYT31" i="14"/>
  <c r="UYU31" i="14"/>
  <c r="UYV31" i="14"/>
  <c r="UYW31" i="14"/>
  <c r="UYX31" i="14"/>
  <c r="UYY31" i="14"/>
  <c r="UYZ31" i="14"/>
  <c r="UZA31" i="14"/>
  <c r="UZB31" i="14"/>
  <c r="UZC31" i="14"/>
  <c r="UZD31" i="14"/>
  <c r="UZE31" i="14"/>
  <c r="UZF31" i="14"/>
  <c r="UZG31" i="14"/>
  <c r="UZH31" i="14"/>
  <c r="UZI31" i="14"/>
  <c r="UZJ31" i="14"/>
  <c r="UZK31" i="14"/>
  <c r="UZL31" i="14"/>
  <c r="UZM31" i="14"/>
  <c r="UZN31" i="14"/>
  <c r="UZO31" i="14"/>
  <c r="UZP31" i="14"/>
  <c r="UZQ31" i="14"/>
  <c r="UZR31" i="14"/>
  <c r="UZS31" i="14"/>
  <c r="UZT31" i="14"/>
  <c r="UZU31" i="14"/>
  <c r="UZV31" i="14"/>
  <c r="UZW31" i="14"/>
  <c r="UZX31" i="14"/>
  <c r="UZY31" i="14"/>
  <c r="UZZ31" i="14"/>
  <c r="VAA31" i="14"/>
  <c r="VAB31" i="14"/>
  <c r="VAC31" i="14"/>
  <c r="VAD31" i="14"/>
  <c r="VAE31" i="14"/>
  <c r="VAF31" i="14"/>
  <c r="VAG31" i="14"/>
  <c r="VAH31" i="14"/>
  <c r="VAI31" i="14"/>
  <c r="VAJ31" i="14"/>
  <c r="VAK31" i="14"/>
  <c r="VAL31" i="14"/>
  <c r="VAM31" i="14"/>
  <c r="VAN31" i="14"/>
  <c r="VAO31" i="14"/>
  <c r="VAP31" i="14"/>
  <c r="VAQ31" i="14"/>
  <c r="VAR31" i="14"/>
  <c r="VAS31" i="14"/>
  <c r="VAT31" i="14"/>
  <c r="VAU31" i="14"/>
  <c r="VAV31" i="14"/>
  <c r="VAW31" i="14"/>
  <c r="VAX31" i="14"/>
  <c r="VAY31" i="14"/>
  <c r="VAZ31" i="14"/>
  <c r="VBA31" i="14"/>
  <c r="VBB31" i="14"/>
  <c r="VBC31" i="14"/>
  <c r="VBD31" i="14"/>
  <c r="VBE31" i="14"/>
  <c r="VBF31" i="14"/>
  <c r="VBG31" i="14"/>
  <c r="VBH31" i="14"/>
  <c r="VBI31" i="14"/>
  <c r="VBJ31" i="14"/>
  <c r="VBK31" i="14"/>
  <c r="VBL31" i="14"/>
  <c r="VBM31" i="14"/>
  <c r="VBN31" i="14"/>
  <c r="VBO31" i="14"/>
  <c r="VBP31" i="14"/>
  <c r="VBQ31" i="14"/>
  <c r="VBR31" i="14"/>
  <c r="VBS31" i="14"/>
  <c r="VBT31" i="14"/>
  <c r="VBU31" i="14"/>
  <c r="VBV31" i="14"/>
  <c r="VBW31" i="14"/>
  <c r="VBX31" i="14"/>
  <c r="VBY31" i="14"/>
  <c r="VBZ31" i="14"/>
  <c r="VCA31" i="14"/>
  <c r="VCB31" i="14"/>
  <c r="VCC31" i="14"/>
  <c r="VCD31" i="14"/>
  <c r="VCE31" i="14"/>
  <c r="VCF31" i="14"/>
  <c r="VCG31" i="14"/>
  <c r="VCH31" i="14"/>
  <c r="VCI31" i="14"/>
  <c r="VCJ31" i="14"/>
  <c r="VCK31" i="14"/>
  <c r="VCL31" i="14"/>
  <c r="VCM31" i="14"/>
  <c r="VCN31" i="14"/>
  <c r="VCO31" i="14"/>
  <c r="VCP31" i="14"/>
  <c r="VCQ31" i="14"/>
  <c r="VCR31" i="14"/>
  <c r="VCS31" i="14"/>
  <c r="VCT31" i="14"/>
  <c r="VCU31" i="14"/>
  <c r="VCV31" i="14"/>
  <c r="VCW31" i="14"/>
  <c r="VCX31" i="14"/>
  <c r="VCY31" i="14"/>
  <c r="VCZ31" i="14"/>
  <c r="VDA31" i="14"/>
  <c r="VDB31" i="14"/>
  <c r="VDC31" i="14"/>
  <c r="VDD31" i="14"/>
  <c r="VDE31" i="14"/>
  <c r="VDF31" i="14"/>
  <c r="VDG31" i="14"/>
  <c r="VDH31" i="14"/>
  <c r="VDI31" i="14"/>
  <c r="VDJ31" i="14"/>
  <c r="VDK31" i="14"/>
  <c r="VDL31" i="14"/>
  <c r="VDM31" i="14"/>
  <c r="VDN31" i="14"/>
  <c r="VDO31" i="14"/>
  <c r="VDP31" i="14"/>
  <c r="VDQ31" i="14"/>
  <c r="VDR31" i="14"/>
  <c r="VDS31" i="14"/>
  <c r="VDT31" i="14"/>
  <c r="VDU31" i="14"/>
  <c r="VDV31" i="14"/>
  <c r="VDW31" i="14"/>
  <c r="VDX31" i="14"/>
  <c r="VDY31" i="14"/>
  <c r="VDZ31" i="14"/>
  <c r="VEA31" i="14"/>
  <c r="VEB31" i="14"/>
  <c r="VEC31" i="14"/>
  <c r="VED31" i="14"/>
  <c r="VEE31" i="14"/>
  <c r="VEF31" i="14"/>
  <c r="VEG31" i="14"/>
  <c r="VEH31" i="14"/>
  <c r="VEI31" i="14"/>
  <c r="VEJ31" i="14"/>
  <c r="VEK31" i="14"/>
  <c r="VEL31" i="14"/>
  <c r="VEM31" i="14"/>
  <c r="VEN31" i="14"/>
  <c r="VEO31" i="14"/>
  <c r="VEP31" i="14"/>
  <c r="VEQ31" i="14"/>
  <c r="VER31" i="14"/>
  <c r="VES31" i="14"/>
  <c r="VET31" i="14"/>
  <c r="VEU31" i="14"/>
  <c r="VEV31" i="14"/>
  <c r="VEW31" i="14"/>
  <c r="VEX31" i="14"/>
  <c r="VEY31" i="14"/>
  <c r="VEZ31" i="14"/>
  <c r="VFA31" i="14"/>
  <c r="VFB31" i="14"/>
  <c r="VFC31" i="14"/>
  <c r="VFD31" i="14"/>
  <c r="VFE31" i="14"/>
  <c r="VFF31" i="14"/>
  <c r="VFG31" i="14"/>
  <c r="VFH31" i="14"/>
  <c r="VFI31" i="14"/>
  <c r="VFJ31" i="14"/>
  <c r="VFK31" i="14"/>
  <c r="VFL31" i="14"/>
  <c r="VFM31" i="14"/>
  <c r="VFN31" i="14"/>
  <c r="VFO31" i="14"/>
  <c r="VFP31" i="14"/>
  <c r="VFQ31" i="14"/>
  <c r="VFR31" i="14"/>
  <c r="VFS31" i="14"/>
  <c r="VFT31" i="14"/>
  <c r="VFU31" i="14"/>
  <c r="VFV31" i="14"/>
  <c r="VFW31" i="14"/>
  <c r="VFX31" i="14"/>
  <c r="VFY31" i="14"/>
  <c r="VFZ31" i="14"/>
  <c r="VGA31" i="14"/>
  <c r="VGB31" i="14"/>
  <c r="VGC31" i="14"/>
  <c r="VGD31" i="14"/>
  <c r="VGE31" i="14"/>
  <c r="VGF31" i="14"/>
  <c r="VGG31" i="14"/>
  <c r="VGH31" i="14"/>
  <c r="VGI31" i="14"/>
  <c r="VGJ31" i="14"/>
  <c r="VGK31" i="14"/>
  <c r="VGL31" i="14"/>
  <c r="VGM31" i="14"/>
  <c r="VGN31" i="14"/>
  <c r="VGO31" i="14"/>
  <c r="VGP31" i="14"/>
  <c r="VGQ31" i="14"/>
  <c r="VGR31" i="14"/>
  <c r="VGS31" i="14"/>
  <c r="VGT31" i="14"/>
  <c r="VGU31" i="14"/>
  <c r="VGV31" i="14"/>
  <c r="VGW31" i="14"/>
  <c r="VGX31" i="14"/>
  <c r="VGY31" i="14"/>
  <c r="VGZ31" i="14"/>
  <c r="VHA31" i="14"/>
  <c r="VHB31" i="14"/>
  <c r="VHC31" i="14"/>
  <c r="VHD31" i="14"/>
  <c r="VHE31" i="14"/>
  <c r="VHF31" i="14"/>
  <c r="VHG31" i="14"/>
  <c r="VHH31" i="14"/>
  <c r="VHI31" i="14"/>
  <c r="VHJ31" i="14"/>
  <c r="VHK31" i="14"/>
  <c r="VHL31" i="14"/>
  <c r="VHM31" i="14"/>
  <c r="VHN31" i="14"/>
  <c r="VHO31" i="14"/>
  <c r="VHP31" i="14"/>
  <c r="VHQ31" i="14"/>
  <c r="VHR31" i="14"/>
  <c r="VHS31" i="14"/>
  <c r="VHT31" i="14"/>
  <c r="VHU31" i="14"/>
  <c r="VHV31" i="14"/>
  <c r="VHW31" i="14"/>
  <c r="VHX31" i="14"/>
  <c r="VHY31" i="14"/>
  <c r="VHZ31" i="14"/>
  <c r="VIA31" i="14"/>
  <c r="VIB31" i="14"/>
  <c r="VIC31" i="14"/>
  <c r="VID31" i="14"/>
  <c r="VIE31" i="14"/>
  <c r="VIF31" i="14"/>
  <c r="VIG31" i="14"/>
  <c r="VIH31" i="14"/>
  <c r="VII31" i="14"/>
  <c r="VIJ31" i="14"/>
  <c r="VIK31" i="14"/>
  <c r="VIL31" i="14"/>
  <c r="VIM31" i="14"/>
  <c r="VIN31" i="14"/>
  <c r="VIO31" i="14"/>
  <c r="VIP31" i="14"/>
  <c r="VIQ31" i="14"/>
  <c r="VIR31" i="14"/>
  <c r="VIS31" i="14"/>
  <c r="VIT31" i="14"/>
  <c r="VIU31" i="14"/>
  <c r="VIV31" i="14"/>
  <c r="VIW31" i="14"/>
  <c r="VIX31" i="14"/>
  <c r="VIY31" i="14"/>
  <c r="VIZ31" i="14"/>
  <c r="VJA31" i="14"/>
  <c r="VJB31" i="14"/>
  <c r="VJC31" i="14"/>
  <c r="VJD31" i="14"/>
  <c r="VJE31" i="14"/>
  <c r="VJF31" i="14"/>
  <c r="VJG31" i="14"/>
  <c r="VJH31" i="14"/>
  <c r="VJI31" i="14"/>
  <c r="VJJ31" i="14"/>
  <c r="VJK31" i="14"/>
  <c r="VJL31" i="14"/>
  <c r="VJM31" i="14"/>
  <c r="VJN31" i="14"/>
  <c r="VJO31" i="14"/>
  <c r="VJP31" i="14"/>
  <c r="VJQ31" i="14"/>
  <c r="VJR31" i="14"/>
  <c r="VJS31" i="14"/>
  <c r="VJT31" i="14"/>
  <c r="VJU31" i="14"/>
  <c r="VJV31" i="14"/>
  <c r="VJW31" i="14"/>
  <c r="VJX31" i="14"/>
  <c r="VJY31" i="14"/>
  <c r="VJZ31" i="14"/>
  <c r="VKA31" i="14"/>
  <c r="VKB31" i="14"/>
  <c r="VKC31" i="14"/>
  <c r="VKD31" i="14"/>
  <c r="VKE31" i="14"/>
  <c r="VKF31" i="14"/>
  <c r="VKG31" i="14"/>
  <c r="VKH31" i="14"/>
  <c r="VKI31" i="14"/>
  <c r="VKJ31" i="14"/>
  <c r="VKK31" i="14"/>
  <c r="VKL31" i="14"/>
  <c r="VKM31" i="14"/>
  <c r="VKN31" i="14"/>
  <c r="VKO31" i="14"/>
  <c r="VKP31" i="14"/>
  <c r="VKQ31" i="14"/>
  <c r="VKR31" i="14"/>
  <c r="VKS31" i="14"/>
  <c r="VKT31" i="14"/>
  <c r="VKU31" i="14"/>
  <c r="VKV31" i="14"/>
  <c r="VKW31" i="14"/>
  <c r="VKX31" i="14"/>
  <c r="VKY31" i="14"/>
  <c r="VKZ31" i="14"/>
  <c r="VLA31" i="14"/>
  <c r="VLB31" i="14"/>
  <c r="VLC31" i="14"/>
  <c r="VLD31" i="14"/>
  <c r="VLE31" i="14"/>
  <c r="VLF31" i="14"/>
  <c r="VLG31" i="14"/>
  <c r="VLH31" i="14"/>
  <c r="VLI31" i="14"/>
  <c r="VLJ31" i="14"/>
  <c r="VLK31" i="14"/>
  <c r="VLL31" i="14"/>
  <c r="VLM31" i="14"/>
  <c r="VLN31" i="14"/>
  <c r="VLO31" i="14"/>
  <c r="VLP31" i="14"/>
  <c r="VLQ31" i="14"/>
  <c r="VLR31" i="14"/>
  <c r="VLS31" i="14"/>
  <c r="VLT31" i="14"/>
  <c r="VLU31" i="14"/>
  <c r="VLV31" i="14"/>
  <c r="VLW31" i="14"/>
  <c r="VLX31" i="14"/>
  <c r="VLY31" i="14"/>
  <c r="VLZ31" i="14"/>
  <c r="VMA31" i="14"/>
  <c r="VMB31" i="14"/>
  <c r="VMC31" i="14"/>
  <c r="VMD31" i="14"/>
  <c r="VME31" i="14"/>
  <c r="VMF31" i="14"/>
  <c r="VMG31" i="14"/>
  <c r="VMH31" i="14"/>
  <c r="VMI31" i="14"/>
  <c r="VMJ31" i="14"/>
  <c r="VMK31" i="14"/>
  <c r="VML31" i="14"/>
  <c r="VMM31" i="14"/>
  <c r="VMN31" i="14"/>
  <c r="VMO31" i="14"/>
  <c r="VMP31" i="14"/>
  <c r="VMQ31" i="14"/>
  <c r="VMR31" i="14"/>
  <c r="VMS31" i="14"/>
  <c r="VMT31" i="14"/>
  <c r="VMU31" i="14"/>
  <c r="VMV31" i="14"/>
  <c r="VMW31" i="14"/>
  <c r="VMX31" i="14"/>
  <c r="VMY31" i="14"/>
  <c r="VMZ31" i="14"/>
  <c r="VNA31" i="14"/>
  <c r="VNB31" i="14"/>
  <c r="VNC31" i="14"/>
  <c r="VND31" i="14"/>
  <c r="VNE31" i="14"/>
  <c r="VNF31" i="14"/>
  <c r="VNG31" i="14"/>
  <c r="VNH31" i="14"/>
  <c r="VNI31" i="14"/>
  <c r="VNJ31" i="14"/>
  <c r="VNK31" i="14"/>
  <c r="VNL31" i="14"/>
  <c r="VNM31" i="14"/>
  <c r="VNN31" i="14"/>
  <c r="VNO31" i="14"/>
  <c r="VNP31" i="14"/>
  <c r="VNQ31" i="14"/>
  <c r="VNR31" i="14"/>
  <c r="VNS31" i="14"/>
  <c r="VNT31" i="14"/>
  <c r="VNU31" i="14"/>
  <c r="VNV31" i="14"/>
  <c r="VNW31" i="14"/>
  <c r="VNX31" i="14"/>
  <c r="VNY31" i="14"/>
  <c r="VNZ31" i="14"/>
  <c r="VOA31" i="14"/>
  <c r="VOB31" i="14"/>
  <c r="VOC31" i="14"/>
  <c r="VOD31" i="14"/>
  <c r="VOE31" i="14"/>
  <c r="VOF31" i="14"/>
  <c r="VOG31" i="14"/>
  <c r="VOH31" i="14"/>
  <c r="VOI31" i="14"/>
  <c r="VOJ31" i="14"/>
  <c r="VOK31" i="14"/>
  <c r="VOL31" i="14"/>
  <c r="VOM31" i="14"/>
  <c r="VON31" i="14"/>
  <c r="VOO31" i="14"/>
  <c r="VOP31" i="14"/>
  <c r="VOQ31" i="14"/>
  <c r="VOR31" i="14"/>
  <c r="VOS31" i="14"/>
  <c r="VOT31" i="14"/>
  <c r="VOU31" i="14"/>
  <c r="VOV31" i="14"/>
  <c r="VOW31" i="14"/>
  <c r="VOX31" i="14"/>
  <c r="VOY31" i="14"/>
  <c r="VOZ31" i="14"/>
  <c r="VPA31" i="14"/>
  <c r="VPB31" i="14"/>
  <c r="VPC31" i="14"/>
  <c r="VPD31" i="14"/>
  <c r="VPE31" i="14"/>
  <c r="VPF31" i="14"/>
  <c r="VPG31" i="14"/>
  <c r="VPH31" i="14"/>
  <c r="VPI31" i="14"/>
  <c r="VPJ31" i="14"/>
  <c r="VPK31" i="14"/>
  <c r="VPL31" i="14"/>
  <c r="VPM31" i="14"/>
  <c r="VPN31" i="14"/>
  <c r="VPO31" i="14"/>
  <c r="VPP31" i="14"/>
  <c r="VPQ31" i="14"/>
  <c r="VPR31" i="14"/>
  <c r="VPS31" i="14"/>
  <c r="VPT31" i="14"/>
  <c r="VPU31" i="14"/>
  <c r="VPV31" i="14"/>
  <c r="VPW31" i="14"/>
  <c r="VPX31" i="14"/>
  <c r="VPY31" i="14"/>
  <c r="VPZ31" i="14"/>
  <c r="VQA31" i="14"/>
  <c r="VQB31" i="14"/>
  <c r="VQC31" i="14"/>
  <c r="VQD31" i="14"/>
  <c r="VQE31" i="14"/>
  <c r="VQF31" i="14"/>
  <c r="VQG31" i="14"/>
  <c r="VQH31" i="14"/>
  <c r="VQI31" i="14"/>
  <c r="VQJ31" i="14"/>
  <c r="VQK31" i="14"/>
  <c r="VQL31" i="14"/>
  <c r="VQM31" i="14"/>
  <c r="VQN31" i="14"/>
  <c r="VQO31" i="14"/>
  <c r="VQP31" i="14"/>
  <c r="VQQ31" i="14"/>
  <c r="VQR31" i="14"/>
  <c r="VQS31" i="14"/>
  <c r="VQT31" i="14"/>
  <c r="VQU31" i="14"/>
  <c r="VQV31" i="14"/>
  <c r="VQW31" i="14"/>
  <c r="VQX31" i="14"/>
  <c r="VQY31" i="14"/>
  <c r="VQZ31" i="14"/>
  <c r="VRA31" i="14"/>
  <c r="VRB31" i="14"/>
  <c r="VRC31" i="14"/>
  <c r="VRD31" i="14"/>
  <c r="VRE31" i="14"/>
  <c r="VRF31" i="14"/>
  <c r="VRG31" i="14"/>
  <c r="VRH31" i="14"/>
  <c r="VRI31" i="14"/>
  <c r="VRJ31" i="14"/>
  <c r="VRK31" i="14"/>
  <c r="VRL31" i="14"/>
  <c r="VRM31" i="14"/>
  <c r="VRN31" i="14"/>
  <c r="VRO31" i="14"/>
  <c r="VRP31" i="14"/>
  <c r="VRQ31" i="14"/>
  <c r="VRR31" i="14"/>
  <c r="VRS31" i="14"/>
  <c r="VRT31" i="14"/>
  <c r="VRU31" i="14"/>
  <c r="VRV31" i="14"/>
  <c r="VRW31" i="14"/>
  <c r="VRX31" i="14"/>
  <c r="VRY31" i="14"/>
  <c r="VRZ31" i="14"/>
  <c r="VSA31" i="14"/>
  <c r="VSB31" i="14"/>
  <c r="VSC31" i="14"/>
  <c r="VSD31" i="14"/>
  <c r="VSE31" i="14"/>
  <c r="VSF31" i="14"/>
  <c r="VSG31" i="14"/>
  <c r="VSH31" i="14"/>
  <c r="VSI31" i="14"/>
  <c r="VSJ31" i="14"/>
  <c r="VSK31" i="14"/>
  <c r="VSL31" i="14"/>
  <c r="VSM31" i="14"/>
  <c r="VSN31" i="14"/>
  <c r="VSO31" i="14"/>
  <c r="VSP31" i="14"/>
  <c r="VSQ31" i="14"/>
  <c r="VSR31" i="14"/>
  <c r="VSS31" i="14"/>
  <c r="VST31" i="14"/>
  <c r="VSU31" i="14"/>
  <c r="VSV31" i="14"/>
  <c r="VSW31" i="14"/>
  <c r="VSX31" i="14"/>
  <c r="VSY31" i="14"/>
  <c r="VSZ31" i="14"/>
  <c r="VTA31" i="14"/>
  <c r="VTB31" i="14"/>
  <c r="VTC31" i="14"/>
  <c r="VTD31" i="14"/>
  <c r="VTE31" i="14"/>
  <c r="VTF31" i="14"/>
  <c r="VTG31" i="14"/>
  <c r="VTH31" i="14"/>
  <c r="VTI31" i="14"/>
  <c r="VTJ31" i="14"/>
  <c r="VTK31" i="14"/>
  <c r="VTL31" i="14"/>
  <c r="VTM31" i="14"/>
  <c r="VTN31" i="14"/>
  <c r="VTO31" i="14"/>
  <c r="VTP31" i="14"/>
  <c r="VTQ31" i="14"/>
  <c r="VTR31" i="14"/>
  <c r="VTS31" i="14"/>
  <c r="VTT31" i="14"/>
  <c r="VTU31" i="14"/>
  <c r="VTV31" i="14"/>
  <c r="VTW31" i="14"/>
  <c r="VTX31" i="14"/>
  <c r="VTY31" i="14"/>
  <c r="VTZ31" i="14"/>
  <c r="VUA31" i="14"/>
  <c r="VUB31" i="14"/>
  <c r="VUC31" i="14"/>
  <c r="VUD31" i="14"/>
  <c r="VUE31" i="14"/>
  <c r="VUF31" i="14"/>
  <c r="VUG31" i="14"/>
  <c r="VUH31" i="14"/>
  <c r="VUI31" i="14"/>
  <c r="VUJ31" i="14"/>
  <c r="VUK31" i="14"/>
  <c r="VUL31" i="14"/>
  <c r="VUM31" i="14"/>
  <c r="VUN31" i="14"/>
  <c r="VUO31" i="14"/>
  <c r="VUP31" i="14"/>
  <c r="VUQ31" i="14"/>
  <c r="VUR31" i="14"/>
  <c r="VUS31" i="14"/>
  <c r="VUT31" i="14"/>
  <c r="VUU31" i="14"/>
  <c r="VUV31" i="14"/>
  <c r="VUW31" i="14"/>
  <c r="VUX31" i="14"/>
  <c r="VUY31" i="14"/>
  <c r="VUZ31" i="14"/>
  <c r="VVA31" i="14"/>
  <c r="VVB31" i="14"/>
  <c r="VVC31" i="14"/>
  <c r="VVD31" i="14"/>
  <c r="VVE31" i="14"/>
  <c r="VVF31" i="14"/>
  <c r="VVG31" i="14"/>
  <c r="VVH31" i="14"/>
  <c r="VVI31" i="14"/>
  <c r="VVJ31" i="14"/>
  <c r="VVK31" i="14"/>
  <c r="VVL31" i="14"/>
  <c r="VVM31" i="14"/>
  <c r="VVN31" i="14"/>
  <c r="VVO31" i="14"/>
  <c r="VVP31" i="14"/>
  <c r="VVQ31" i="14"/>
  <c r="VVR31" i="14"/>
  <c r="VVS31" i="14"/>
  <c r="VVT31" i="14"/>
  <c r="VVU31" i="14"/>
  <c r="VVV31" i="14"/>
  <c r="VVW31" i="14"/>
  <c r="VVX31" i="14"/>
  <c r="VVY31" i="14"/>
  <c r="VVZ31" i="14"/>
  <c r="VWA31" i="14"/>
  <c r="VWB31" i="14"/>
  <c r="VWC31" i="14"/>
  <c r="VWD31" i="14"/>
  <c r="VWE31" i="14"/>
  <c r="VWF31" i="14"/>
  <c r="VWG31" i="14"/>
  <c r="VWH31" i="14"/>
  <c r="VWI31" i="14"/>
  <c r="VWJ31" i="14"/>
  <c r="VWK31" i="14"/>
  <c r="VWL31" i="14"/>
  <c r="VWM31" i="14"/>
  <c r="VWN31" i="14"/>
  <c r="VWO31" i="14"/>
  <c r="VWP31" i="14"/>
  <c r="VWQ31" i="14"/>
  <c r="VWR31" i="14"/>
  <c r="VWS31" i="14"/>
  <c r="VWT31" i="14"/>
  <c r="VWU31" i="14"/>
  <c r="VWV31" i="14"/>
  <c r="VWW31" i="14"/>
  <c r="VWX31" i="14"/>
  <c r="VWY31" i="14"/>
  <c r="VWZ31" i="14"/>
  <c r="VXA31" i="14"/>
  <c r="VXB31" i="14"/>
  <c r="VXC31" i="14"/>
  <c r="VXD31" i="14"/>
  <c r="VXE31" i="14"/>
  <c r="VXF31" i="14"/>
  <c r="VXG31" i="14"/>
  <c r="VXH31" i="14"/>
  <c r="VXI31" i="14"/>
  <c r="VXJ31" i="14"/>
  <c r="VXK31" i="14"/>
  <c r="VXL31" i="14"/>
  <c r="VXM31" i="14"/>
  <c r="VXN31" i="14"/>
  <c r="VXO31" i="14"/>
  <c r="VXP31" i="14"/>
  <c r="VXQ31" i="14"/>
  <c r="VXR31" i="14"/>
  <c r="VXS31" i="14"/>
  <c r="VXT31" i="14"/>
  <c r="VXU31" i="14"/>
  <c r="VXV31" i="14"/>
  <c r="VXW31" i="14"/>
  <c r="VXX31" i="14"/>
  <c r="VXY31" i="14"/>
  <c r="VXZ31" i="14"/>
  <c r="VYA31" i="14"/>
  <c r="VYB31" i="14"/>
  <c r="VYC31" i="14"/>
  <c r="VYD31" i="14"/>
  <c r="VYE31" i="14"/>
  <c r="VYF31" i="14"/>
  <c r="VYG31" i="14"/>
  <c r="VYH31" i="14"/>
  <c r="VYI31" i="14"/>
  <c r="VYJ31" i="14"/>
  <c r="VYK31" i="14"/>
  <c r="VYL31" i="14"/>
  <c r="VYM31" i="14"/>
  <c r="VYN31" i="14"/>
  <c r="VYO31" i="14"/>
  <c r="VYP31" i="14"/>
  <c r="VYQ31" i="14"/>
  <c r="VYR31" i="14"/>
  <c r="VYS31" i="14"/>
  <c r="VYT31" i="14"/>
  <c r="VYU31" i="14"/>
  <c r="VYV31" i="14"/>
  <c r="VYW31" i="14"/>
  <c r="VYX31" i="14"/>
  <c r="VYY31" i="14"/>
  <c r="VYZ31" i="14"/>
  <c r="VZA31" i="14"/>
  <c r="VZB31" i="14"/>
  <c r="VZC31" i="14"/>
  <c r="VZD31" i="14"/>
  <c r="VZE31" i="14"/>
  <c r="VZF31" i="14"/>
  <c r="VZG31" i="14"/>
  <c r="VZH31" i="14"/>
  <c r="VZI31" i="14"/>
  <c r="VZJ31" i="14"/>
  <c r="VZK31" i="14"/>
  <c r="VZL31" i="14"/>
  <c r="VZM31" i="14"/>
  <c r="VZN31" i="14"/>
  <c r="VZO31" i="14"/>
  <c r="VZP31" i="14"/>
  <c r="VZQ31" i="14"/>
  <c r="VZR31" i="14"/>
  <c r="VZS31" i="14"/>
  <c r="VZT31" i="14"/>
  <c r="VZU31" i="14"/>
  <c r="VZV31" i="14"/>
  <c r="VZW31" i="14"/>
  <c r="VZX31" i="14"/>
  <c r="VZY31" i="14"/>
  <c r="VZZ31" i="14"/>
  <c r="WAA31" i="14"/>
  <c r="WAB31" i="14"/>
  <c r="WAC31" i="14"/>
  <c r="WAD31" i="14"/>
  <c r="WAE31" i="14"/>
  <c r="WAF31" i="14"/>
  <c r="WAG31" i="14"/>
  <c r="WAH31" i="14"/>
  <c r="WAI31" i="14"/>
  <c r="WAJ31" i="14"/>
  <c r="WAK31" i="14"/>
  <c r="WAL31" i="14"/>
  <c r="WAM31" i="14"/>
  <c r="WAN31" i="14"/>
  <c r="WAO31" i="14"/>
  <c r="WAP31" i="14"/>
  <c r="WAQ31" i="14"/>
  <c r="WAR31" i="14"/>
  <c r="WAS31" i="14"/>
  <c r="WAT31" i="14"/>
  <c r="WAU31" i="14"/>
  <c r="WAV31" i="14"/>
  <c r="WAW31" i="14"/>
  <c r="WAX31" i="14"/>
  <c r="WAY31" i="14"/>
  <c r="WAZ31" i="14"/>
  <c r="WBA31" i="14"/>
  <c r="WBB31" i="14"/>
  <c r="WBC31" i="14"/>
  <c r="WBD31" i="14"/>
  <c r="WBE31" i="14"/>
  <c r="WBF31" i="14"/>
  <c r="WBG31" i="14"/>
  <c r="WBH31" i="14"/>
  <c r="WBI31" i="14"/>
  <c r="WBJ31" i="14"/>
  <c r="WBK31" i="14"/>
  <c r="WBL31" i="14"/>
  <c r="WBM31" i="14"/>
  <c r="WBN31" i="14"/>
  <c r="WBO31" i="14"/>
  <c r="WBP31" i="14"/>
  <c r="WBQ31" i="14"/>
  <c r="WBR31" i="14"/>
  <c r="WBS31" i="14"/>
  <c r="WBT31" i="14"/>
  <c r="WBU31" i="14"/>
  <c r="WBV31" i="14"/>
  <c r="WBW31" i="14"/>
  <c r="WBX31" i="14"/>
  <c r="WBY31" i="14"/>
  <c r="WBZ31" i="14"/>
  <c r="WCA31" i="14"/>
  <c r="WCB31" i="14"/>
  <c r="WCC31" i="14"/>
  <c r="WCD31" i="14"/>
  <c r="WCE31" i="14"/>
  <c r="WCF31" i="14"/>
  <c r="WCG31" i="14"/>
  <c r="WCH31" i="14"/>
  <c r="WCI31" i="14"/>
  <c r="WCJ31" i="14"/>
  <c r="WCK31" i="14"/>
  <c r="WCL31" i="14"/>
  <c r="WCM31" i="14"/>
  <c r="WCN31" i="14"/>
  <c r="WCO31" i="14"/>
  <c r="WCP31" i="14"/>
  <c r="WCQ31" i="14"/>
  <c r="WCR31" i="14"/>
  <c r="WCS31" i="14"/>
  <c r="WCT31" i="14"/>
  <c r="WCU31" i="14"/>
  <c r="WCV31" i="14"/>
  <c r="WCW31" i="14"/>
  <c r="WCX31" i="14"/>
  <c r="WCY31" i="14"/>
  <c r="WCZ31" i="14"/>
  <c r="WDA31" i="14"/>
  <c r="WDB31" i="14"/>
  <c r="WDC31" i="14"/>
  <c r="WDD31" i="14"/>
  <c r="WDE31" i="14"/>
  <c r="WDF31" i="14"/>
  <c r="WDG31" i="14"/>
  <c r="WDH31" i="14"/>
  <c r="WDI31" i="14"/>
  <c r="WDJ31" i="14"/>
  <c r="WDK31" i="14"/>
  <c r="WDL31" i="14"/>
  <c r="WDM31" i="14"/>
  <c r="WDN31" i="14"/>
  <c r="WDO31" i="14"/>
  <c r="WDP31" i="14"/>
  <c r="WDQ31" i="14"/>
  <c r="WDR31" i="14"/>
  <c r="WDS31" i="14"/>
  <c r="WDT31" i="14"/>
  <c r="WDU31" i="14"/>
  <c r="WDV31" i="14"/>
  <c r="WDW31" i="14"/>
  <c r="WDX31" i="14"/>
  <c r="WDY31" i="14"/>
  <c r="WDZ31" i="14"/>
  <c r="WEA31" i="14"/>
  <c r="WEB31" i="14"/>
  <c r="WEC31" i="14"/>
  <c r="WED31" i="14"/>
  <c r="WEE31" i="14"/>
  <c r="WEF31" i="14"/>
  <c r="WEG31" i="14"/>
  <c r="WEH31" i="14"/>
  <c r="WEI31" i="14"/>
  <c r="WEJ31" i="14"/>
  <c r="WEK31" i="14"/>
  <c r="WEL31" i="14"/>
  <c r="WEM31" i="14"/>
  <c r="WEN31" i="14"/>
  <c r="WEO31" i="14"/>
  <c r="WEP31" i="14"/>
  <c r="WEQ31" i="14"/>
  <c r="WER31" i="14"/>
  <c r="WES31" i="14"/>
  <c r="WET31" i="14"/>
  <c r="WEU31" i="14"/>
  <c r="WEV31" i="14"/>
  <c r="WEW31" i="14"/>
  <c r="WEX31" i="14"/>
  <c r="WEY31" i="14"/>
  <c r="WEZ31" i="14"/>
  <c r="WFA31" i="14"/>
  <c r="WFB31" i="14"/>
  <c r="WFC31" i="14"/>
  <c r="WFD31" i="14"/>
  <c r="WFE31" i="14"/>
  <c r="WFF31" i="14"/>
  <c r="WFG31" i="14"/>
  <c r="WFH31" i="14"/>
  <c r="WFI31" i="14"/>
  <c r="WFJ31" i="14"/>
  <c r="WFK31" i="14"/>
  <c r="WFL31" i="14"/>
  <c r="WFM31" i="14"/>
  <c r="WFN31" i="14"/>
  <c r="WFO31" i="14"/>
  <c r="WFP31" i="14"/>
  <c r="WFQ31" i="14"/>
  <c r="WFR31" i="14"/>
  <c r="WFS31" i="14"/>
  <c r="WFT31" i="14"/>
  <c r="WFU31" i="14"/>
  <c r="WFV31" i="14"/>
  <c r="WFW31" i="14"/>
  <c r="WFX31" i="14"/>
  <c r="WFY31" i="14"/>
  <c r="WFZ31" i="14"/>
  <c r="WGA31" i="14"/>
  <c r="WGB31" i="14"/>
  <c r="WGC31" i="14"/>
  <c r="WGD31" i="14"/>
  <c r="WGE31" i="14"/>
  <c r="WGF31" i="14"/>
  <c r="WGG31" i="14"/>
  <c r="WGH31" i="14"/>
  <c r="WGI31" i="14"/>
  <c r="WGJ31" i="14"/>
  <c r="WGK31" i="14"/>
  <c r="WGL31" i="14"/>
  <c r="WGM31" i="14"/>
  <c r="WGN31" i="14"/>
  <c r="WGO31" i="14"/>
  <c r="WGP31" i="14"/>
  <c r="WGQ31" i="14"/>
  <c r="WGR31" i="14"/>
  <c r="WGS31" i="14"/>
  <c r="WGT31" i="14"/>
  <c r="WGU31" i="14"/>
  <c r="WGV31" i="14"/>
  <c r="WGW31" i="14"/>
  <c r="WGX31" i="14"/>
  <c r="WGY31" i="14"/>
  <c r="WGZ31" i="14"/>
  <c r="WHA31" i="14"/>
  <c r="WHB31" i="14"/>
  <c r="WHC31" i="14"/>
  <c r="WHD31" i="14"/>
  <c r="WHE31" i="14"/>
  <c r="WHF31" i="14"/>
  <c r="WHG31" i="14"/>
  <c r="WHH31" i="14"/>
  <c r="WHI31" i="14"/>
  <c r="WHJ31" i="14"/>
  <c r="WHK31" i="14"/>
  <c r="WHL31" i="14"/>
  <c r="WHM31" i="14"/>
  <c r="WHN31" i="14"/>
  <c r="WHO31" i="14"/>
  <c r="WHP31" i="14"/>
  <c r="WHQ31" i="14"/>
  <c r="WHR31" i="14"/>
  <c r="WHS31" i="14"/>
  <c r="WHT31" i="14"/>
  <c r="WHU31" i="14"/>
  <c r="WHV31" i="14"/>
  <c r="WHW31" i="14"/>
  <c r="WHX31" i="14"/>
  <c r="WHY31" i="14"/>
  <c r="WHZ31" i="14"/>
  <c r="WIA31" i="14"/>
  <c r="WIB31" i="14"/>
  <c r="WIC31" i="14"/>
  <c r="WID31" i="14"/>
  <c r="WIE31" i="14"/>
  <c r="WIF31" i="14"/>
  <c r="WIG31" i="14"/>
  <c r="WIH31" i="14"/>
  <c r="WII31" i="14"/>
  <c r="WIJ31" i="14"/>
  <c r="WIK31" i="14"/>
  <c r="WIL31" i="14"/>
  <c r="WIM31" i="14"/>
  <c r="WIN31" i="14"/>
  <c r="WIO31" i="14"/>
  <c r="WIP31" i="14"/>
  <c r="WIQ31" i="14"/>
  <c r="WIR31" i="14"/>
  <c r="WIS31" i="14"/>
  <c r="WIT31" i="14"/>
  <c r="WIU31" i="14"/>
  <c r="WIV31" i="14"/>
  <c r="WIW31" i="14"/>
  <c r="WIX31" i="14"/>
  <c r="WIY31" i="14"/>
  <c r="WIZ31" i="14"/>
  <c r="WJA31" i="14"/>
  <c r="WJB31" i="14"/>
  <c r="WJC31" i="14"/>
  <c r="WJD31" i="14"/>
  <c r="WJE31" i="14"/>
  <c r="WJF31" i="14"/>
  <c r="WJG31" i="14"/>
  <c r="WJH31" i="14"/>
  <c r="WJI31" i="14"/>
  <c r="WJJ31" i="14"/>
  <c r="WJK31" i="14"/>
  <c r="WJL31" i="14"/>
  <c r="WJM31" i="14"/>
  <c r="WJN31" i="14"/>
  <c r="WJO31" i="14"/>
  <c r="WJP31" i="14"/>
  <c r="WJQ31" i="14"/>
  <c r="WJR31" i="14"/>
  <c r="WJS31" i="14"/>
  <c r="WJT31" i="14"/>
  <c r="WJU31" i="14"/>
  <c r="WJV31" i="14"/>
  <c r="WJW31" i="14"/>
  <c r="WJX31" i="14"/>
  <c r="WJY31" i="14"/>
  <c r="WJZ31" i="14"/>
  <c r="WKA31" i="14"/>
  <c r="WKB31" i="14"/>
  <c r="WKC31" i="14"/>
  <c r="WKD31" i="14"/>
  <c r="WKE31" i="14"/>
  <c r="WKF31" i="14"/>
  <c r="WKG31" i="14"/>
  <c r="WKH31" i="14"/>
  <c r="WKI31" i="14"/>
  <c r="WKJ31" i="14"/>
  <c r="WKK31" i="14"/>
  <c r="WKL31" i="14"/>
  <c r="WKM31" i="14"/>
  <c r="WKN31" i="14"/>
  <c r="WKO31" i="14"/>
  <c r="WKP31" i="14"/>
  <c r="WKQ31" i="14"/>
  <c r="WKR31" i="14"/>
  <c r="WKS31" i="14"/>
  <c r="WKT31" i="14"/>
  <c r="WKU31" i="14"/>
  <c r="WKV31" i="14"/>
  <c r="WKW31" i="14"/>
  <c r="WKX31" i="14"/>
  <c r="WKY31" i="14"/>
  <c r="WKZ31" i="14"/>
  <c r="WLA31" i="14"/>
  <c r="WLB31" i="14"/>
  <c r="WLC31" i="14"/>
  <c r="WLD31" i="14"/>
  <c r="WLE31" i="14"/>
  <c r="WLF31" i="14"/>
  <c r="WLG31" i="14"/>
  <c r="WLH31" i="14"/>
  <c r="WLI31" i="14"/>
  <c r="WLJ31" i="14"/>
  <c r="WLK31" i="14"/>
  <c r="WLL31" i="14"/>
  <c r="WLM31" i="14"/>
  <c r="WLN31" i="14"/>
  <c r="WLO31" i="14"/>
  <c r="WLP31" i="14"/>
  <c r="WLQ31" i="14"/>
  <c r="WLR31" i="14"/>
  <c r="WLS31" i="14"/>
  <c r="WLT31" i="14"/>
  <c r="WLU31" i="14"/>
  <c r="WLV31" i="14"/>
  <c r="WLW31" i="14"/>
  <c r="WLX31" i="14"/>
  <c r="WLY31" i="14"/>
  <c r="WLZ31" i="14"/>
  <c r="WMA31" i="14"/>
  <c r="WMB31" i="14"/>
  <c r="WMC31" i="14"/>
  <c r="WMD31" i="14"/>
  <c r="WME31" i="14"/>
  <c r="WMF31" i="14"/>
  <c r="WMG31" i="14"/>
  <c r="WMH31" i="14"/>
  <c r="WMI31" i="14"/>
  <c r="WMJ31" i="14"/>
  <c r="WMK31" i="14"/>
  <c r="WML31" i="14"/>
  <c r="WMM31" i="14"/>
  <c r="WMN31" i="14"/>
  <c r="WMO31" i="14"/>
  <c r="WMP31" i="14"/>
  <c r="WMQ31" i="14"/>
  <c r="WMR31" i="14"/>
  <c r="WMS31" i="14"/>
  <c r="WMT31" i="14"/>
  <c r="WMU31" i="14"/>
  <c r="WMV31" i="14"/>
  <c r="WMW31" i="14"/>
  <c r="WMX31" i="14"/>
  <c r="WMY31" i="14"/>
  <c r="WMZ31" i="14"/>
  <c r="WNA31" i="14"/>
  <c r="WNB31" i="14"/>
  <c r="WNC31" i="14"/>
  <c r="WND31" i="14"/>
  <c r="WNE31" i="14"/>
  <c r="WNF31" i="14"/>
  <c r="WNG31" i="14"/>
  <c r="WNH31" i="14"/>
  <c r="WNI31" i="14"/>
  <c r="WNJ31" i="14"/>
  <c r="WNK31" i="14"/>
  <c r="WNL31" i="14"/>
  <c r="WNM31" i="14"/>
  <c r="WNN31" i="14"/>
  <c r="WNO31" i="14"/>
  <c r="WNP31" i="14"/>
  <c r="WNQ31" i="14"/>
  <c r="WNR31" i="14"/>
  <c r="WNS31" i="14"/>
  <c r="WNT31" i="14"/>
  <c r="WNU31" i="14"/>
  <c r="WNV31" i="14"/>
  <c r="WNW31" i="14"/>
  <c r="WNX31" i="14"/>
  <c r="WNY31" i="14"/>
  <c r="WNZ31" i="14"/>
  <c r="WOA31" i="14"/>
  <c r="WOB31" i="14"/>
  <c r="WOC31" i="14"/>
  <c r="WOD31" i="14"/>
  <c r="WOE31" i="14"/>
  <c r="WOF31" i="14"/>
  <c r="WOG31" i="14"/>
  <c r="WOH31" i="14"/>
  <c r="WOI31" i="14"/>
  <c r="WOJ31" i="14"/>
  <c r="WOK31" i="14"/>
  <c r="WOL31" i="14"/>
  <c r="WOM31" i="14"/>
  <c r="WON31" i="14"/>
  <c r="WOO31" i="14"/>
  <c r="WOP31" i="14"/>
  <c r="WOQ31" i="14"/>
  <c r="WOR31" i="14"/>
  <c r="WOS31" i="14"/>
  <c r="WOT31" i="14"/>
  <c r="WOU31" i="14"/>
  <c r="WOV31" i="14"/>
  <c r="WOW31" i="14"/>
  <c r="WOX31" i="14"/>
  <c r="WOY31" i="14"/>
  <c r="WOZ31" i="14"/>
  <c r="WPA31" i="14"/>
  <c r="WPB31" i="14"/>
  <c r="WPC31" i="14"/>
  <c r="WPD31" i="14"/>
  <c r="WPE31" i="14"/>
  <c r="WPF31" i="14"/>
  <c r="WPG31" i="14"/>
  <c r="WPH31" i="14"/>
  <c r="WPI31" i="14"/>
  <c r="WPJ31" i="14"/>
  <c r="WPK31" i="14"/>
  <c r="WPL31" i="14"/>
  <c r="WPM31" i="14"/>
  <c r="WPN31" i="14"/>
  <c r="WPO31" i="14"/>
  <c r="WPP31" i="14"/>
  <c r="WPQ31" i="14"/>
  <c r="WPR31" i="14"/>
  <c r="WPS31" i="14"/>
  <c r="WPT31" i="14"/>
  <c r="WPU31" i="14"/>
  <c r="WPV31" i="14"/>
  <c r="WPW31" i="14"/>
  <c r="WPX31" i="14"/>
  <c r="WPY31" i="14"/>
  <c r="WPZ31" i="14"/>
  <c r="WQA31" i="14"/>
  <c r="WQB31" i="14"/>
  <c r="WQC31" i="14"/>
  <c r="WQD31" i="14"/>
  <c r="WQE31" i="14"/>
  <c r="WQF31" i="14"/>
  <c r="WQG31" i="14"/>
  <c r="WQH31" i="14"/>
  <c r="WQI31" i="14"/>
  <c r="WQJ31" i="14"/>
  <c r="WQK31" i="14"/>
  <c r="WQL31" i="14"/>
  <c r="WQM31" i="14"/>
  <c r="WQN31" i="14"/>
  <c r="WQO31" i="14"/>
  <c r="WQP31" i="14"/>
  <c r="WQQ31" i="14"/>
  <c r="WQR31" i="14"/>
  <c r="WQS31" i="14"/>
  <c r="WQT31" i="14"/>
  <c r="WQU31" i="14"/>
  <c r="WQV31" i="14"/>
  <c r="WQW31" i="14"/>
  <c r="WQX31" i="14"/>
  <c r="WQY31" i="14"/>
  <c r="WQZ31" i="14"/>
  <c r="WRA31" i="14"/>
  <c r="WRB31" i="14"/>
  <c r="WRC31" i="14"/>
  <c r="WRD31" i="14"/>
  <c r="WRE31" i="14"/>
  <c r="WRF31" i="14"/>
  <c r="WRG31" i="14"/>
  <c r="WRH31" i="14"/>
  <c r="WRI31" i="14"/>
  <c r="WRJ31" i="14"/>
  <c r="WRK31" i="14"/>
  <c r="WRL31" i="14"/>
  <c r="WRM31" i="14"/>
  <c r="WRN31" i="14"/>
  <c r="WRO31" i="14"/>
  <c r="WRP31" i="14"/>
  <c r="WRQ31" i="14"/>
  <c r="WRR31" i="14"/>
  <c r="WRS31" i="14"/>
  <c r="WRT31" i="14"/>
  <c r="WRU31" i="14"/>
  <c r="WRV31" i="14"/>
  <c r="WRW31" i="14"/>
  <c r="WRX31" i="14"/>
  <c r="WRY31" i="14"/>
  <c r="WRZ31" i="14"/>
  <c r="WSA31" i="14"/>
  <c r="WSB31" i="14"/>
  <c r="WSC31" i="14"/>
  <c r="WSD31" i="14"/>
  <c r="WSE31" i="14"/>
  <c r="WSF31" i="14"/>
  <c r="WSG31" i="14"/>
  <c r="WSH31" i="14"/>
  <c r="WSI31" i="14"/>
  <c r="WSJ31" i="14"/>
  <c r="WSK31" i="14"/>
  <c r="WSL31" i="14"/>
  <c r="WSM31" i="14"/>
  <c r="WSN31" i="14"/>
  <c r="WSO31" i="14"/>
  <c r="WSP31" i="14"/>
  <c r="WSQ31" i="14"/>
  <c r="WSR31" i="14"/>
  <c r="WSS31" i="14"/>
  <c r="WST31" i="14"/>
  <c r="WSU31" i="14"/>
  <c r="WSV31" i="14"/>
  <c r="WSW31" i="14"/>
  <c r="WSX31" i="14"/>
  <c r="WSY31" i="14"/>
  <c r="WSZ31" i="14"/>
  <c r="WTA31" i="14"/>
  <c r="WTB31" i="14"/>
  <c r="WTC31" i="14"/>
  <c r="WTD31" i="14"/>
  <c r="WTE31" i="14"/>
  <c r="WTF31" i="14"/>
  <c r="WTG31" i="14"/>
  <c r="WTH31" i="14"/>
  <c r="WTI31" i="14"/>
  <c r="WTJ31" i="14"/>
  <c r="WTK31" i="14"/>
  <c r="WTL31" i="14"/>
  <c r="WTM31" i="14"/>
  <c r="WTN31" i="14"/>
  <c r="WTO31" i="14"/>
  <c r="WTP31" i="14"/>
  <c r="WTQ31" i="14"/>
  <c r="WTR31" i="14"/>
  <c r="WTS31" i="14"/>
  <c r="WTT31" i="14"/>
  <c r="WTU31" i="14"/>
  <c r="WTV31" i="14"/>
  <c r="WTW31" i="14"/>
  <c r="WTX31" i="14"/>
  <c r="WTY31" i="14"/>
  <c r="WTZ31" i="14"/>
  <c r="WUA31" i="14"/>
  <c r="WUB31" i="14"/>
  <c r="WUC31" i="14"/>
  <c r="WUD31" i="14"/>
  <c r="WUE31" i="14"/>
  <c r="WUF31" i="14"/>
  <c r="WUG31" i="14"/>
  <c r="WUH31" i="14"/>
  <c r="WUI31" i="14"/>
  <c r="WUJ31" i="14"/>
  <c r="WUK31" i="14"/>
  <c r="WUL31" i="14"/>
  <c r="WUM31" i="14"/>
  <c r="WUN31" i="14"/>
  <c r="WUO31" i="14"/>
  <c r="WUP31" i="14"/>
  <c r="WUQ31" i="14"/>
  <c r="WUR31" i="14"/>
  <c r="WUS31" i="14"/>
  <c r="WUT31" i="14"/>
  <c r="WUU31" i="14"/>
  <c r="WUV31" i="14"/>
  <c r="WUW31" i="14"/>
  <c r="WUX31" i="14"/>
  <c r="WUY31" i="14"/>
  <c r="WUZ31" i="14"/>
  <c r="WVA31" i="14"/>
  <c r="WVB31" i="14"/>
  <c r="WVC31" i="14"/>
  <c r="WVD31" i="14"/>
  <c r="WVE31" i="14"/>
  <c r="WVF31" i="14"/>
  <c r="WVG31" i="14"/>
  <c r="WVH31" i="14"/>
  <c r="WVI31" i="14"/>
  <c r="WVJ31" i="14"/>
  <c r="WVK31" i="14"/>
  <c r="WVL31" i="14"/>
  <c r="WVM31" i="14"/>
  <c r="WVN31" i="14"/>
  <c r="WVO31" i="14"/>
  <c r="WVP31" i="14"/>
  <c r="WVQ31" i="14"/>
  <c r="WVR31" i="14"/>
  <c r="WVS31" i="14"/>
  <c r="WVT31" i="14"/>
  <c r="WVU31" i="14"/>
  <c r="WVV31" i="14"/>
  <c r="WVW31" i="14"/>
  <c r="WVX31" i="14"/>
  <c r="WVY31" i="14"/>
  <c r="WVZ31" i="14"/>
  <c r="WWA31" i="14"/>
  <c r="WWB31" i="14"/>
  <c r="WWC31" i="14"/>
  <c r="WWD31" i="14"/>
  <c r="WWE31" i="14"/>
  <c r="WWF31" i="14"/>
  <c r="WWG31" i="14"/>
  <c r="WWH31" i="14"/>
  <c r="WWI31" i="14"/>
  <c r="WWJ31" i="14"/>
  <c r="WWK31" i="14"/>
  <c r="WWL31" i="14"/>
  <c r="WWM31" i="14"/>
  <c r="WWN31" i="14"/>
  <c r="WWO31" i="14"/>
  <c r="WWP31" i="14"/>
  <c r="WWQ31" i="14"/>
  <c r="WWR31" i="14"/>
  <c r="WWS31" i="14"/>
  <c r="WWT31" i="14"/>
  <c r="WWU31" i="14"/>
  <c r="WWV31" i="14"/>
  <c r="WWW31" i="14"/>
  <c r="WWX31" i="14"/>
  <c r="WWY31" i="14"/>
  <c r="WWZ31" i="14"/>
  <c r="WXA31" i="14"/>
  <c r="WXB31" i="14"/>
  <c r="WXC31" i="14"/>
  <c r="WXD31" i="14"/>
  <c r="WXE31" i="14"/>
  <c r="WXF31" i="14"/>
  <c r="WXG31" i="14"/>
  <c r="WXH31" i="14"/>
  <c r="WXI31" i="14"/>
  <c r="WXJ31" i="14"/>
  <c r="WXK31" i="14"/>
  <c r="WXL31" i="14"/>
  <c r="WXM31" i="14"/>
  <c r="WXN31" i="14"/>
  <c r="WXO31" i="14"/>
  <c r="WXP31" i="14"/>
  <c r="WXQ31" i="14"/>
  <c r="WXR31" i="14"/>
  <c r="WXS31" i="14"/>
  <c r="WXT31" i="14"/>
  <c r="WXU31" i="14"/>
  <c r="WXV31" i="14"/>
  <c r="WXW31" i="14"/>
  <c r="WXX31" i="14"/>
  <c r="WXY31" i="14"/>
  <c r="WXZ31" i="14"/>
  <c r="WYA31" i="14"/>
  <c r="WYB31" i="14"/>
  <c r="WYC31" i="14"/>
  <c r="WYD31" i="14"/>
  <c r="WYE31" i="14"/>
  <c r="WYF31" i="14"/>
  <c r="WYG31" i="14"/>
  <c r="WYH31" i="14"/>
  <c r="WYI31" i="14"/>
  <c r="WYJ31" i="14"/>
  <c r="WYK31" i="14"/>
  <c r="WYL31" i="14"/>
  <c r="WYM31" i="14"/>
  <c r="WYN31" i="14"/>
  <c r="WYO31" i="14"/>
  <c r="WYP31" i="14"/>
  <c r="WYQ31" i="14"/>
  <c r="WYR31" i="14"/>
  <c r="WYS31" i="14"/>
  <c r="WYT31" i="14"/>
  <c r="WYU31" i="14"/>
  <c r="WYV31" i="14"/>
  <c r="WYW31" i="14"/>
  <c r="WYX31" i="14"/>
  <c r="WYY31" i="14"/>
  <c r="WYZ31" i="14"/>
  <c r="WZA31" i="14"/>
  <c r="WZB31" i="14"/>
  <c r="WZC31" i="14"/>
  <c r="WZD31" i="14"/>
  <c r="WZE31" i="14"/>
  <c r="WZF31" i="14"/>
  <c r="WZG31" i="14"/>
  <c r="WZH31" i="14"/>
  <c r="WZI31" i="14"/>
  <c r="WZJ31" i="14"/>
  <c r="WZK31" i="14"/>
  <c r="WZL31" i="14"/>
  <c r="WZM31" i="14"/>
  <c r="WZN31" i="14"/>
  <c r="WZO31" i="14"/>
  <c r="WZP31" i="14"/>
  <c r="WZQ31" i="14"/>
  <c r="WZR31" i="14"/>
  <c r="WZS31" i="14"/>
  <c r="WZT31" i="14"/>
  <c r="WZU31" i="14"/>
  <c r="WZV31" i="14"/>
  <c r="WZW31" i="14"/>
  <c r="WZX31" i="14"/>
  <c r="WZY31" i="14"/>
  <c r="WZZ31" i="14"/>
  <c r="XAA31" i="14"/>
  <c r="XAB31" i="14"/>
  <c r="XAC31" i="14"/>
  <c r="XAD31" i="14"/>
  <c r="XAE31" i="14"/>
  <c r="XAF31" i="14"/>
  <c r="XAG31" i="14"/>
  <c r="XAH31" i="14"/>
  <c r="XAI31" i="14"/>
  <c r="XAJ31" i="14"/>
  <c r="XAK31" i="14"/>
  <c r="XAL31" i="14"/>
  <c r="XAM31" i="14"/>
  <c r="XAN31" i="14"/>
  <c r="XAO31" i="14"/>
  <c r="XAP31" i="14"/>
  <c r="XAQ31" i="14"/>
  <c r="XAR31" i="14"/>
  <c r="XAS31" i="14"/>
  <c r="XAT31" i="14"/>
  <c r="XAU31" i="14"/>
  <c r="XAV31" i="14"/>
  <c r="XAW31" i="14"/>
  <c r="XAX31" i="14"/>
  <c r="XAY31" i="14"/>
  <c r="XAZ31" i="14"/>
  <c r="XBA31" i="14"/>
  <c r="XBB31" i="14"/>
  <c r="XBC31" i="14"/>
  <c r="XBD31" i="14"/>
  <c r="XBE31" i="14"/>
  <c r="XBF31" i="14"/>
  <c r="XBG31" i="14"/>
  <c r="XBH31" i="14"/>
  <c r="XBI31" i="14"/>
  <c r="XBJ31" i="14"/>
  <c r="XBK31" i="14"/>
  <c r="XBL31" i="14"/>
  <c r="XBM31" i="14"/>
  <c r="XBN31" i="14"/>
  <c r="XBO31" i="14"/>
  <c r="XBP31" i="14"/>
  <c r="XBQ31" i="14"/>
  <c r="XBR31" i="14"/>
  <c r="XBS31" i="14"/>
  <c r="XBT31" i="14"/>
  <c r="XBU31" i="14"/>
  <c r="XBV31" i="14"/>
  <c r="XBW31" i="14"/>
  <c r="XBX31" i="14"/>
  <c r="XBY31" i="14"/>
  <c r="XBZ31" i="14"/>
  <c r="XCA31" i="14"/>
  <c r="XCB31" i="14"/>
  <c r="XCC31" i="14"/>
  <c r="XCD31" i="14"/>
  <c r="XCE31" i="14"/>
  <c r="XCF31" i="14"/>
  <c r="XCG31" i="14"/>
  <c r="XCH31" i="14"/>
  <c r="XCI31" i="14"/>
  <c r="XCJ31" i="14"/>
  <c r="XCK31" i="14"/>
  <c r="XCL31" i="14"/>
  <c r="XCM31" i="14"/>
  <c r="XCN31" i="14"/>
  <c r="XCO31" i="14"/>
  <c r="XCP31" i="14"/>
  <c r="XCQ31" i="14"/>
  <c r="XCR31" i="14"/>
  <c r="XCS31" i="14"/>
  <c r="XCT31" i="14"/>
  <c r="XCU31" i="14"/>
  <c r="XCV31" i="14"/>
  <c r="XCW31" i="14"/>
  <c r="XCX31" i="14"/>
  <c r="XCY31" i="14"/>
  <c r="XCZ31" i="14"/>
  <c r="XDA31" i="14"/>
  <c r="XDB31" i="14"/>
  <c r="XDC31" i="14"/>
  <c r="XDD31" i="14"/>
  <c r="XDE31" i="14"/>
  <c r="XDF31" i="14"/>
  <c r="XDG31" i="14"/>
  <c r="XDH31" i="14"/>
  <c r="XDI31" i="14"/>
  <c r="XDJ31" i="14"/>
  <c r="XDK31" i="14"/>
  <c r="XDL31" i="14"/>
  <c r="XDM31" i="14"/>
  <c r="XDN31" i="14"/>
  <c r="XDO31" i="14"/>
  <c r="XDP31" i="14"/>
  <c r="XDQ31" i="14"/>
  <c r="XDR31" i="14"/>
  <c r="XDS31" i="14"/>
  <c r="XDT31" i="14"/>
  <c r="XDU31" i="14"/>
  <c r="XDV31" i="14"/>
  <c r="XDW31" i="14"/>
  <c r="XDX31" i="14"/>
  <c r="XDY31" i="14"/>
  <c r="XDZ31" i="14"/>
  <c r="XEA31" i="14"/>
  <c r="XEB31" i="14"/>
  <c r="XEC31" i="14"/>
  <c r="XED31" i="14"/>
  <c r="XEE31" i="14"/>
  <c r="XEF31" i="14"/>
  <c r="XEG31" i="14"/>
  <c r="XEH31" i="14"/>
  <c r="XEI31" i="14"/>
  <c r="XEJ31" i="14"/>
  <c r="XEK31" i="14"/>
  <c r="XEL31" i="14"/>
  <c r="XEM31" i="14"/>
  <c r="XEN31" i="14"/>
  <c r="XEO31" i="14"/>
  <c r="XEP31" i="14"/>
  <c r="XEQ31" i="14"/>
  <c r="XER31" i="14"/>
  <c r="XES31" i="14"/>
  <c r="XET31" i="14"/>
  <c r="XEU31" i="14"/>
  <c r="XEV31" i="14"/>
  <c r="XEW31" i="14"/>
  <c r="XEX31" i="14"/>
  <c r="XEY31" i="14"/>
  <c r="XEZ31" i="14"/>
  <c r="XFA31" i="14"/>
  <c r="XFB31" i="14"/>
  <c r="XFC31" i="14"/>
  <c r="XFD31" i="14"/>
  <c r="AM8" i="1"/>
  <c r="J34" i="14"/>
  <c r="AL8" i="1"/>
  <c r="I34" i="14"/>
  <c r="AK8" i="1"/>
  <c r="H34" i="14"/>
  <c r="AJ8" i="1"/>
  <c r="G34" i="14"/>
  <c r="AI8" i="1"/>
  <c r="F34" i="14" s="1"/>
  <c r="AH8" i="1"/>
  <c r="E34" i="14"/>
  <c r="AG8" i="1"/>
  <c r="D34" i="14"/>
  <c r="Z8" i="1"/>
  <c r="E33" i="14"/>
  <c r="AA8" i="1"/>
  <c r="F33" i="14"/>
  <c r="AB8" i="1"/>
  <c r="G33" i="14"/>
  <c r="AC8" i="1"/>
  <c r="H33" i="14"/>
  <c r="AD8" i="1"/>
  <c r="I33" i="14"/>
  <c r="AE8" i="1"/>
  <c r="J33" i="14" s="1"/>
  <c r="Y8" i="1"/>
  <c r="D33" i="14"/>
  <c r="B3" i="42"/>
  <c r="B19" i="14" s="1"/>
  <c r="B3" i="6"/>
  <c r="B3" i="18"/>
  <c r="B3" i="3"/>
  <c r="F10" i="3"/>
  <c r="G10" i="3"/>
  <c r="BW10" i="3" s="1"/>
  <c r="F11" i="3"/>
  <c r="G11" i="3"/>
  <c r="F12" i="3"/>
  <c r="G12" i="3"/>
  <c r="BW12" i="3" s="1"/>
  <c r="F13" i="3"/>
  <c r="G13" i="3"/>
  <c r="F14" i="3"/>
  <c r="G14" i="3"/>
  <c r="BW14" i="3" s="1"/>
  <c r="F15" i="3"/>
  <c r="G15" i="3"/>
  <c r="BW15" i="3" s="1"/>
  <c r="F16" i="3"/>
  <c r="G16" i="3"/>
  <c r="BW16" i="3" s="1"/>
  <c r="F17" i="3"/>
  <c r="G17" i="3"/>
  <c r="F18" i="3"/>
  <c r="G18" i="3"/>
  <c r="BW18" i="3" s="1"/>
  <c r="F19" i="3"/>
  <c r="G19" i="3"/>
  <c r="F20" i="3"/>
  <c r="G20" i="3"/>
  <c r="BW20" i="3" s="1"/>
  <c r="F21" i="3"/>
  <c r="G21" i="3"/>
  <c r="BW21" i="3" s="1"/>
  <c r="F22" i="3"/>
  <c r="G22" i="3"/>
  <c r="BW22" i="3" s="1"/>
  <c r="F23" i="3"/>
  <c r="G23" i="3"/>
  <c r="F24" i="3"/>
  <c r="G24" i="3"/>
  <c r="BW24" i="3" s="1"/>
  <c r="F25" i="3"/>
  <c r="G25" i="3"/>
  <c r="F26" i="3"/>
  <c r="G26" i="3"/>
  <c r="BW26" i="3" s="1"/>
  <c r="F27" i="3"/>
  <c r="G27" i="3"/>
  <c r="BW27" i="3" s="1"/>
  <c r="F28" i="3"/>
  <c r="G28" i="3"/>
  <c r="BW28" i="3" s="1"/>
  <c r="F29" i="3"/>
  <c r="G29" i="3"/>
  <c r="F30" i="3"/>
  <c r="G30" i="3"/>
  <c r="BW30" i="3" s="1"/>
  <c r="F31" i="3"/>
  <c r="G31" i="3"/>
  <c r="F32" i="3"/>
  <c r="G32" i="3"/>
  <c r="BW32" i="3" s="1"/>
  <c r="F33" i="3"/>
  <c r="G33" i="3"/>
  <c r="F34" i="3"/>
  <c r="G34" i="3"/>
  <c r="BW34" i="3" s="1"/>
  <c r="F35" i="3"/>
  <c r="G35" i="3"/>
  <c r="F36" i="3"/>
  <c r="G36" i="3"/>
  <c r="BW36" i="3" s="1"/>
  <c r="F37" i="3"/>
  <c r="G37" i="3"/>
  <c r="F38" i="3"/>
  <c r="G38" i="3"/>
  <c r="BW38" i="3" s="1"/>
  <c r="F39" i="3"/>
  <c r="G39" i="3"/>
  <c r="F40" i="3"/>
  <c r="G40" i="3"/>
  <c r="BW40" i="3" s="1"/>
  <c r="F41" i="3"/>
  <c r="G41" i="3"/>
  <c r="F42" i="3"/>
  <c r="G42" i="3"/>
  <c r="BW42" i="3" s="1"/>
  <c r="F43" i="3"/>
  <c r="G43" i="3"/>
  <c r="F44" i="3"/>
  <c r="G44" i="3"/>
  <c r="BW44" i="3" s="1"/>
  <c r="F45" i="3"/>
  <c r="G45" i="3"/>
  <c r="F46" i="3"/>
  <c r="G46" i="3"/>
  <c r="BW46" i="3" s="1"/>
  <c r="F47" i="3"/>
  <c r="G47" i="3"/>
  <c r="F48" i="3"/>
  <c r="G48" i="3"/>
  <c r="BW48" i="3" s="1"/>
  <c r="F49" i="3"/>
  <c r="G49" i="3"/>
  <c r="F50" i="3"/>
  <c r="G50" i="3"/>
  <c r="F51" i="3"/>
  <c r="G51" i="3"/>
  <c r="F52" i="3"/>
  <c r="G52" i="3"/>
  <c r="BW52" i="3" s="1"/>
  <c r="F53" i="3"/>
  <c r="G53" i="3"/>
  <c r="F54" i="3"/>
  <c r="G54" i="3"/>
  <c r="BW54" i="3" s="1"/>
  <c r="F55" i="3"/>
  <c r="G55" i="3"/>
  <c r="F56" i="3"/>
  <c r="G56" i="3"/>
  <c r="BW56" i="3" s="1"/>
  <c r="F57" i="3"/>
  <c r="G57" i="3"/>
  <c r="F58" i="3"/>
  <c r="G58" i="3"/>
  <c r="BW58" i="3" s="1"/>
  <c r="F59" i="3"/>
  <c r="G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59"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707" i="3"/>
  <c r="F708" i="3"/>
  <c r="F709" i="3"/>
  <c r="F710" i="3"/>
  <c r="F711" i="3"/>
  <c r="F712" i="3"/>
  <c r="F713" i="3"/>
  <c r="F714" i="3"/>
  <c r="F715" i="3"/>
  <c r="F716" i="3"/>
  <c r="F717" i="3"/>
  <c r="F718" i="3"/>
  <c r="F719" i="3"/>
  <c r="F720" i="3"/>
  <c r="F721" i="3"/>
  <c r="F722" i="3"/>
  <c r="F723" i="3"/>
  <c r="F724" i="3"/>
  <c r="F725" i="3"/>
  <c r="F726" i="3"/>
  <c r="F727" i="3"/>
  <c r="F728" i="3"/>
  <c r="F729" i="3"/>
  <c r="F730" i="3"/>
  <c r="F731" i="3"/>
  <c r="F732" i="3"/>
  <c r="F733" i="3"/>
  <c r="F734" i="3"/>
  <c r="F735" i="3"/>
  <c r="F736" i="3"/>
  <c r="F737" i="3"/>
  <c r="F738" i="3"/>
  <c r="F739" i="3"/>
  <c r="F740" i="3"/>
  <c r="F741" i="3"/>
  <c r="F742" i="3"/>
  <c r="F743" i="3"/>
  <c r="F744" i="3"/>
  <c r="F745" i="3"/>
  <c r="F746" i="3"/>
  <c r="F747" i="3"/>
  <c r="F748" i="3"/>
  <c r="F749" i="3"/>
  <c r="F750" i="3"/>
  <c r="F751" i="3"/>
  <c r="F752" i="3"/>
  <c r="F753" i="3"/>
  <c r="F754" i="3"/>
  <c r="F755" i="3"/>
  <c r="F756" i="3"/>
  <c r="F757" i="3"/>
  <c r="F758" i="3"/>
  <c r="F759" i="3"/>
  <c r="F760" i="3"/>
  <c r="F761" i="3"/>
  <c r="F762" i="3"/>
  <c r="F763" i="3"/>
  <c r="F764" i="3"/>
  <c r="F765" i="3"/>
  <c r="F766" i="3"/>
  <c r="F767" i="3"/>
  <c r="F768" i="3"/>
  <c r="F769" i="3"/>
  <c r="F770" i="3"/>
  <c r="F771" i="3"/>
  <c r="F772" i="3"/>
  <c r="F773" i="3"/>
  <c r="F774" i="3"/>
  <c r="F775" i="3"/>
  <c r="F776" i="3"/>
  <c r="F777" i="3"/>
  <c r="F778" i="3"/>
  <c r="F779" i="3"/>
  <c r="F780" i="3"/>
  <c r="F781" i="3"/>
  <c r="F782" i="3"/>
  <c r="F783" i="3"/>
  <c r="F784" i="3"/>
  <c r="F785" i="3"/>
  <c r="F786" i="3"/>
  <c r="F787" i="3"/>
  <c r="F788" i="3"/>
  <c r="F789" i="3"/>
  <c r="F790" i="3"/>
  <c r="F791" i="3"/>
  <c r="F792" i="3"/>
  <c r="F793" i="3"/>
  <c r="F794" i="3"/>
  <c r="F795" i="3"/>
  <c r="F796" i="3"/>
  <c r="F797" i="3"/>
  <c r="F798" i="3"/>
  <c r="F799" i="3"/>
  <c r="F800" i="3"/>
  <c r="F801" i="3"/>
  <c r="F802" i="3"/>
  <c r="F803" i="3"/>
  <c r="F804" i="3"/>
  <c r="F805" i="3"/>
  <c r="F806" i="3"/>
  <c r="F807" i="3"/>
  <c r="F808" i="3"/>
  <c r="F809" i="3"/>
  <c r="F810" i="3"/>
  <c r="F811" i="3"/>
  <c r="F812" i="3"/>
  <c r="F813" i="3"/>
  <c r="F814" i="3"/>
  <c r="F815" i="3"/>
  <c r="F816" i="3"/>
  <c r="F817" i="3"/>
  <c r="F818" i="3"/>
  <c r="F819" i="3"/>
  <c r="F820" i="3"/>
  <c r="F821" i="3"/>
  <c r="F822" i="3"/>
  <c r="F823" i="3"/>
  <c r="F824" i="3"/>
  <c r="F825" i="3"/>
  <c r="F826" i="3"/>
  <c r="F827" i="3"/>
  <c r="F828" i="3"/>
  <c r="F829" i="3"/>
  <c r="F830" i="3"/>
  <c r="F831" i="3"/>
  <c r="F832" i="3"/>
  <c r="F833" i="3"/>
  <c r="F834" i="3"/>
  <c r="F835" i="3"/>
  <c r="F836" i="3"/>
  <c r="F837" i="3"/>
  <c r="F838" i="3"/>
  <c r="F839" i="3"/>
  <c r="F840" i="3"/>
  <c r="F841" i="3"/>
  <c r="F842" i="3"/>
  <c r="F843" i="3"/>
  <c r="F844" i="3"/>
  <c r="F845" i="3"/>
  <c r="F846" i="3"/>
  <c r="F847" i="3"/>
  <c r="F848" i="3"/>
  <c r="F849" i="3"/>
  <c r="F850" i="3"/>
  <c r="F851" i="3"/>
  <c r="F852" i="3"/>
  <c r="F853" i="3"/>
  <c r="F854" i="3"/>
  <c r="F855" i="3"/>
  <c r="F856" i="3"/>
  <c r="F857" i="3"/>
  <c r="F858" i="3"/>
  <c r="F859" i="3"/>
  <c r="F860" i="3"/>
  <c r="F861" i="3"/>
  <c r="F862" i="3"/>
  <c r="F863" i="3"/>
  <c r="F864" i="3"/>
  <c r="F865" i="3"/>
  <c r="F866" i="3"/>
  <c r="F867" i="3"/>
  <c r="F868" i="3"/>
  <c r="F869" i="3"/>
  <c r="F870" i="3"/>
  <c r="F871" i="3"/>
  <c r="F872" i="3"/>
  <c r="F873" i="3"/>
  <c r="F874" i="3"/>
  <c r="F875" i="3"/>
  <c r="F876" i="3"/>
  <c r="F877" i="3"/>
  <c r="F878" i="3"/>
  <c r="F879" i="3"/>
  <c r="F880" i="3"/>
  <c r="F881" i="3"/>
  <c r="F882" i="3"/>
  <c r="F883" i="3"/>
  <c r="F884" i="3"/>
  <c r="F885" i="3"/>
  <c r="F886" i="3"/>
  <c r="F887" i="3"/>
  <c r="F888" i="3"/>
  <c r="F889" i="3"/>
  <c r="F890" i="3"/>
  <c r="F891" i="3"/>
  <c r="F892" i="3"/>
  <c r="F893" i="3"/>
  <c r="F894" i="3"/>
  <c r="F895" i="3"/>
  <c r="F896" i="3"/>
  <c r="F897" i="3"/>
  <c r="F898" i="3"/>
  <c r="F899" i="3"/>
  <c r="F900" i="3"/>
  <c r="F901" i="3"/>
  <c r="F902" i="3"/>
  <c r="F903" i="3"/>
  <c r="F904" i="3"/>
  <c r="F905" i="3"/>
  <c r="F906" i="3"/>
  <c r="F907" i="3"/>
  <c r="F908" i="3"/>
  <c r="F909" i="3"/>
  <c r="F910" i="3"/>
  <c r="F911" i="3"/>
  <c r="F912" i="3"/>
  <c r="F913" i="3"/>
  <c r="F914" i="3"/>
  <c r="F915" i="3"/>
  <c r="F916" i="3"/>
  <c r="F917" i="3"/>
  <c r="F918" i="3"/>
  <c r="F919" i="3"/>
  <c r="F920" i="3"/>
  <c r="F921" i="3"/>
  <c r="F922" i="3"/>
  <c r="F923" i="3"/>
  <c r="F924" i="3"/>
  <c r="F925" i="3"/>
  <c r="F926" i="3"/>
  <c r="F927" i="3"/>
  <c r="F928" i="3"/>
  <c r="F929" i="3"/>
  <c r="F930" i="3"/>
  <c r="F931" i="3"/>
  <c r="F932" i="3"/>
  <c r="F933" i="3"/>
  <c r="F934" i="3"/>
  <c r="F935" i="3"/>
  <c r="F936" i="3"/>
  <c r="F937" i="3"/>
  <c r="F938" i="3"/>
  <c r="F939" i="3"/>
  <c r="F940" i="3"/>
  <c r="F941" i="3"/>
  <c r="F942" i="3"/>
  <c r="F943" i="3"/>
  <c r="F944" i="3"/>
  <c r="F945" i="3"/>
  <c r="F946" i="3"/>
  <c r="F947" i="3"/>
  <c r="F948" i="3"/>
  <c r="F949" i="3"/>
  <c r="F950" i="3"/>
  <c r="F951" i="3"/>
  <c r="F952" i="3"/>
  <c r="F953" i="3"/>
  <c r="F954" i="3"/>
  <c r="F955" i="3"/>
  <c r="F956" i="3"/>
  <c r="F957" i="3"/>
  <c r="F958" i="3"/>
  <c r="F959" i="3"/>
  <c r="F960" i="3"/>
  <c r="F961" i="3"/>
  <c r="F962" i="3"/>
  <c r="F963" i="3"/>
  <c r="F964" i="3"/>
  <c r="F965" i="3"/>
  <c r="F966" i="3"/>
  <c r="F967" i="3"/>
  <c r="F968" i="3"/>
  <c r="F969" i="3"/>
  <c r="F970" i="3"/>
  <c r="F971" i="3"/>
  <c r="F972" i="3"/>
  <c r="F973" i="3"/>
  <c r="F974" i="3"/>
  <c r="F975" i="3"/>
  <c r="F976" i="3"/>
  <c r="F977" i="3"/>
  <c r="F978" i="3"/>
  <c r="F979" i="3"/>
  <c r="F980" i="3"/>
  <c r="F981" i="3"/>
  <c r="F982" i="3"/>
  <c r="F983" i="3"/>
  <c r="F984" i="3"/>
  <c r="F985" i="3"/>
  <c r="F986" i="3"/>
  <c r="F987" i="3"/>
  <c r="F988" i="3"/>
  <c r="F989" i="3"/>
  <c r="F990" i="3"/>
  <c r="F991" i="3"/>
  <c r="F992" i="3"/>
  <c r="F993" i="3"/>
  <c r="F994" i="3"/>
  <c r="F995" i="3"/>
  <c r="F996" i="3"/>
  <c r="F997" i="3"/>
  <c r="F998" i="3"/>
  <c r="F999" i="3"/>
  <c r="F1000" i="3"/>
  <c r="F1001" i="3"/>
  <c r="F1002" i="3"/>
  <c r="F1003" i="3"/>
  <c r="F1004" i="3"/>
  <c r="F1005" i="3"/>
  <c r="F1006" i="3"/>
  <c r="F1007" i="3"/>
  <c r="F1008" i="3"/>
  <c r="F1009" i="3"/>
  <c r="B1" i="14"/>
  <c r="G70" i="3"/>
  <c r="B1" i="6"/>
  <c r="B1" i="34"/>
  <c r="B1" i="38"/>
  <c r="B1" i="3"/>
  <c r="B1" i="32"/>
  <c r="B1" i="40"/>
  <c r="B1" i="42"/>
  <c r="B1" i="13"/>
  <c r="B1" i="18"/>
  <c r="C43" i="13"/>
  <c r="D43" i="13"/>
  <c r="E43" i="13"/>
  <c r="B46" i="40"/>
  <c r="G71" i="3"/>
  <c r="BW71" i="3" s="1"/>
  <c r="AM6" i="1"/>
  <c r="AL6" i="1"/>
  <c r="AK6" i="1"/>
  <c r="AJ6" i="1"/>
  <c r="AI6" i="1"/>
  <c r="AH6" i="1"/>
  <c r="AG6" i="1"/>
  <c r="AE6" i="1"/>
  <c r="AD6" i="1"/>
  <c r="AC6" i="1"/>
  <c r="AB6" i="1"/>
  <c r="AA6" i="1"/>
  <c r="Z6" i="1"/>
  <c r="Y6" i="1"/>
  <c r="L8" i="36"/>
  <c r="G72" i="3"/>
  <c r="BW72" i="3" s="1"/>
  <c r="E7" i="12"/>
  <c r="E5" i="12"/>
  <c r="B14" i="38"/>
  <c r="G73" i="3"/>
  <c r="C28" i="14"/>
  <c r="G74" i="3"/>
  <c r="BW74" i="3" s="1"/>
  <c r="C24" i="14"/>
  <c r="B23" i="14"/>
  <c r="B22" i="14"/>
  <c r="C22" i="14"/>
  <c r="G75" i="3"/>
  <c r="BW75" i="3" s="1"/>
  <c r="B14" i="12"/>
  <c r="B13" i="12"/>
  <c r="B12" i="12"/>
  <c r="B11" i="12"/>
  <c r="B10" i="12"/>
  <c r="G76" i="3"/>
  <c r="H11" i="12" a="1"/>
  <c r="H11" i="12"/>
  <c r="H12" i="12" a="1"/>
  <c r="H12" i="12"/>
  <c r="H13" i="12" a="1"/>
  <c r="H13" i="12"/>
  <c r="H14" i="12" a="1"/>
  <c r="H14" i="12"/>
  <c r="H15" i="12" a="1"/>
  <c r="H15" i="12"/>
  <c r="H16" i="12" a="1"/>
  <c r="H16" i="12"/>
  <c r="H17" i="12" a="1"/>
  <c r="H17" i="12"/>
  <c r="H18" i="12" a="1"/>
  <c r="H18" i="12"/>
  <c r="H19" i="12" a="1"/>
  <c r="H19" i="12"/>
  <c r="H20" i="12" a="1"/>
  <c r="H20" i="12"/>
  <c r="H21" i="12" a="1"/>
  <c r="H21" i="12"/>
  <c r="H22" i="12" a="1"/>
  <c r="H22" i="12"/>
  <c r="H23" i="12" a="1"/>
  <c r="H23" i="12"/>
  <c r="H24" i="12" a="1"/>
  <c r="H24" i="12"/>
  <c r="H25" i="12" a="1"/>
  <c r="H25" i="12"/>
  <c r="H26" i="12" a="1"/>
  <c r="H26" i="12"/>
  <c r="H27" i="12" a="1"/>
  <c r="H27" i="12"/>
  <c r="H28" i="12" a="1"/>
  <c r="H28" i="12"/>
  <c r="H29" i="12" a="1"/>
  <c r="H29" i="12"/>
  <c r="H30" i="12" a="1"/>
  <c r="H30" i="12"/>
  <c r="H31" i="12" a="1"/>
  <c r="H31" i="12"/>
  <c r="H32" i="12" a="1"/>
  <c r="H32" i="12"/>
  <c r="H33" i="12" a="1"/>
  <c r="H33" i="12"/>
  <c r="H34" i="12" a="1"/>
  <c r="H34" i="12"/>
  <c r="H35" i="12" a="1"/>
  <c r="H35" i="12"/>
  <c r="H36" i="12" a="1"/>
  <c r="H36" i="12"/>
  <c r="H37" i="12" a="1"/>
  <c r="H37" i="12"/>
  <c r="H38" i="12" a="1"/>
  <c r="H38" i="12"/>
  <c r="H39" i="12" a="1"/>
  <c r="H39" i="12"/>
  <c r="H40" i="12" a="1"/>
  <c r="H40" i="12"/>
  <c r="H41" i="12" a="1"/>
  <c r="H41" i="12"/>
  <c r="H42" i="12" a="1"/>
  <c r="H42" i="12"/>
  <c r="H43" i="12" a="1"/>
  <c r="H43" i="12"/>
  <c r="H44" i="12" a="1"/>
  <c r="H44" i="12"/>
  <c r="H45" i="12" a="1"/>
  <c r="H45" i="12"/>
  <c r="H46" i="12" a="1"/>
  <c r="H46" i="12"/>
  <c r="H47" i="12" a="1"/>
  <c r="H47" i="12"/>
  <c r="H48" i="12" a="1"/>
  <c r="H48" i="12"/>
  <c r="H49" i="12" a="1"/>
  <c r="H49" i="12"/>
  <c r="H50" i="12" a="1"/>
  <c r="H50" i="12"/>
  <c r="H51" i="12" a="1"/>
  <c r="H51" i="12"/>
  <c r="H52" i="12" a="1"/>
  <c r="H52" i="12"/>
  <c r="H53" i="12" a="1"/>
  <c r="H53" i="12"/>
  <c r="H54" i="12" a="1"/>
  <c r="H54" i="12"/>
  <c r="H55" i="12" a="1"/>
  <c r="H55" i="12"/>
  <c r="H56" i="12" a="1"/>
  <c r="H56" i="12"/>
  <c r="H57" i="12" a="1"/>
  <c r="H57" i="12"/>
  <c r="H58" i="12" a="1"/>
  <c r="H58" i="12"/>
  <c r="H59" i="12" a="1"/>
  <c r="H59" i="12"/>
  <c r="H10" i="12" a="1"/>
  <c r="H10" i="12"/>
  <c r="O19" i="40"/>
  <c r="Q19" i="40"/>
  <c r="R19" i="40"/>
  <c r="C19" i="40"/>
  <c r="D19" i="40"/>
  <c r="E19" i="40"/>
  <c r="F19" i="40"/>
  <c r="G19" i="40"/>
  <c r="H19" i="40"/>
  <c r="I19" i="40"/>
  <c r="L19" i="40"/>
  <c r="P19" i="40"/>
  <c r="S18" i="40"/>
  <c r="S16" i="40"/>
  <c r="S15" i="40"/>
  <c r="S14" i="40"/>
  <c r="S13" i="40"/>
  <c r="S12" i="40"/>
  <c r="S11" i="40"/>
  <c r="J14" i="40"/>
  <c r="J15" i="40"/>
  <c r="J16" i="40"/>
  <c r="J17" i="40"/>
  <c r="J18" i="40"/>
  <c r="G77" i="3"/>
  <c r="BW77" i="3" s="1"/>
  <c r="S17" i="40"/>
  <c r="S19" i="40"/>
  <c r="N19" i="40"/>
  <c r="H9" i="12"/>
  <c r="C25" i="14"/>
  <c r="M19" i="40"/>
  <c r="G78" i="3"/>
  <c r="BW78" i="3" s="1"/>
  <c r="G79" i="3"/>
  <c r="BW79" i="3" s="1"/>
  <c r="AY8" i="1" a="1"/>
  <c r="AY8" i="1"/>
  <c r="C36" i="14"/>
  <c r="AV5" i="1" a="1"/>
  <c r="AV5" i="1"/>
  <c r="AW5" i="1" a="1"/>
  <c r="AW5" i="1" s="1"/>
  <c r="G50" i="13" s="1"/>
  <c r="C50" i="14" s="1"/>
  <c r="G80" i="3"/>
  <c r="E72" i="34"/>
  <c r="F72" i="34"/>
  <c r="E71" i="34"/>
  <c r="F71" i="34"/>
  <c r="G81" i="3"/>
  <c r="BW81" i="3" s="1"/>
  <c r="G72" i="34"/>
  <c r="G71" i="34"/>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G82" i="3"/>
  <c r="BW82" i="3" s="1"/>
  <c r="H72" i="34"/>
  <c r="H71" i="34"/>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F8" i="1" a="1"/>
  <c r="F8" i="1" s="1"/>
  <c r="G83" i="3"/>
  <c r="I72" i="34"/>
  <c r="I71" i="34"/>
  <c r="G84" i="3"/>
  <c r="Q6" i="1"/>
  <c r="BA8" i="1"/>
  <c r="O9" i="36"/>
  <c r="O10" i="36"/>
  <c r="O11" i="36"/>
  <c r="O12" i="36"/>
  <c r="O13" i="36"/>
  <c r="O14" i="36"/>
  <c r="O15" i="36"/>
  <c r="O16" i="36"/>
  <c r="O17" i="36"/>
  <c r="AG5" i="1"/>
  <c r="Y5" i="1"/>
  <c r="B18" i="40"/>
  <c r="B45" i="40"/>
  <c r="B12" i="40"/>
  <c r="B39" i="40"/>
  <c r="B13" i="40"/>
  <c r="B40" i="40"/>
  <c r="B14" i="40"/>
  <c r="B41" i="40"/>
  <c r="B15" i="40"/>
  <c r="B42" i="40"/>
  <c r="B16" i="40"/>
  <c r="B43" i="40"/>
  <c r="B17" i="40"/>
  <c r="B44" i="40"/>
  <c r="B11" i="40"/>
  <c r="B38" i="40"/>
  <c r="BB6" i="1"/>
  <c r="BC6" i="1"/>
  <c r="BD6" i="1"/>
  <c r="BE6" i="1"/>
  <c r="B10" i="32"/>
  <c r="B11" i="32"/>
  <c r="B12" i="32"/>
  <c r="B13" i="32"/>
  <c r="B14" i="32"/>
  <c r="B15" i="32"/>
  <c r="B16" i="32"/>
  <c r="B9" i="32"/>
  <c r="A7" i="12"/>
  <c r="I13" i="38"/>
  <c r="E11" i="12"/>
  <c r="D10" i="13"/>
  <c r="C10" i="13"/>
  <c r="O8" i="36"/>
  <c r="B3" i="40"/>
  <c r="B3" i="34"/>
  <c r="B3" i="13"/>
  <c r="B3" i="12"/>
  <c r="BA9" i="1"/>
  <c r="C66" i="39"/>
  <c r="C125" i="39"/>
  <c r="C180" i="39"/>
  <c r="C71" i="39"/>
  <c r="C72" i="39"/>
  <c r="C129" i="39"/>
  <c r="C75" i="39"/>
  <c r="L21" i="39"/>
  <c r="C78" i="39"/>
  <c r="L24" i="39"/>
  <c r="C80" i="39"/>
  <c r="C137" i="39"/>
  <c r="C192" i="39"/>
  <c r="C83" i="39"/>
  <c r="C84" i="39"/>
  <c r="C86" i="39"/>
  <c r="C87" i="39"/>
  <c r="L33" i="39"/>
  <c r="C90" i="39"/>
  <c r="L36" i="39"/>
  <c r="C92" i="39"/>
  <c r="C149" i="39"/>
  <c r="C204" i="39"/>
  <c r="C95" i="39"/>
  <c r="C96" i="39"/>
  <c r="C98" i="39"/>
  <c r="C99" i="39"/>
  <c r="L45" i="39"/>
  <c r="C102" i="39"/>
  <c r="L48" i="39"/>
  <c r="C104" i="39"/>
  <c r="C161" i="39"/>
  <c r="C216" i="39"/>
  <c r="C107" i="39"/>
  <c r="C108" i="39"/>
  <c r="C165" i="39"/>
  <c r="C111" i="39"/>
  <c r="L57" i="39"/>
  <c r="L9" i="6"/>
  <c r="C65" i="6"/>
  <c r="L14" i="6"/>
  <c r="C126" i="6"/>
  <c r="C181" i="6"/>
  <c r="C129" i="6"/>
  <c r="C184" i="6"/>
  <c r="L21" i="6"/>
  <c r="C133" i="6"/>
  <c r="C188" i="6"/>
  <c r="C84" i="6"/>
  <c r="L32" i="6"/>
  <c r="L33" i="6"/>
  <c r="C90" i="6"/>
  <c r="C92" i="6"/>
  <c r="L39" i="6"/>
  <c r="C96" i="6"/>
  <c r="C156" i="6"/>
  <c r="C211" i="6"/>
  <c r="C157" i="6"/>
  <c r="C212" i="6"/>
  <c r="L50" i="6"/>
  <c r="C108" i="6"/>
  <c r="C111" i="6"/>
  <c r="L57" i="6"/>
  <c r="C44" i="14"/>
  <c r="B36" i="28"/>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8" i="1" s="1"/>
  <c r="C35" i="14" s="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6" i="1"/>
  <c r="AR117" i="1"/>
  <c r="AR118" i="1"/>
  <c r="AR119" i="1"/>
  <c r="AR120" i="1"/>
  <c r="AR121" i="1"/>
  <c r="AR122" i="1"/>
  <c r="AR123" i="1"/>
  <c r="AR124" i="1"/>
  <c r="AR125" i="1"/>
  <c r="AR126" i="1"/>
  <c r="AR127" i="1"/>
  <c r="AR128" i="1"/>
  <c r="AR129" i="1"/>
  <c r="AR130" i="1"/>
  <c r="AR131" i="1"/>
  <c r="AR132" i="1"/>
  <c r="AR133" i="1"/>
  <c r="AR134" i="1"/>
  <c r="AR135" i="1"/>
  <c r="AR136" i="1"/>
  <c r="AR137" i="1"/>
  <c r="AR138" i="1"/>
  <c r="AR139" i="1"/>
  <c r="AR140" i="1"/>
  <c r="AR141" i="1"/>
  <c r="AR142" i="1"/>
  <c r="AR143" i="1"/>
  <c r="AR144" i="1"/>
  <c r="AR145" i="1"/>
  <c r="AR146" i="1"/>
  <c r="AR147" i="1"/>
  <c r="AR148" i="1"/>
  <c r="AR149" i="1"/>
  <c r="AR150" i="1"/>
  <c r="AR151" i="1"/>
  <c r="AR152" i="1"/>
  <c r="AR153" i="1"/>
  <c r="AR154" i="1"/>
  <c r="AR155" i="1"/>
  <c r="AR156" i="1"/>
  <c r="AR157" i="1"/>
  <c r="AR158" i="1"/>
  <c r="AR159" i="1"/>
  <c r="AR160" i="1"/>
  <c r="AR161" i="1"/>
  <c r="AR162" i="1"/>
  <c r="AR163" i="1"/>
  <c r="AR164" i="1"/>
  <c r="AR165" i="1"/>
  <c r="AR166" i="1"/>
  <c r="AR167" i="1"/>
  <c r="AR168" i="1"/>
  <c r="AR169" i="1"/>
  <c r="AR170" i="1"/>
  <c r="AR171" i="1"/>
  <c r="AR172" i="1"/>
  <c r="AR173" i="1"/>
  <c r="AR174" i="1"/>
  <c r="AR175" i="1"/>
  <c r="AR176" i="1"/>
  <c r="AR177" i="1"/>
  <c r="AR178" i="1"/>
  <c r="AR179" i="1"/>
  <c r="AR180" i="1"/>
  <c r="AR181" i="1"/>
  <c r="AR182" i="1"/>
  <c r="AR183" i="1"/>
  <c r="AR184" i="1"/>
  <c r="AR185" i="1"/>
  <c r="AR186" i="1"/>
  <c r="AR187" i="1"/>
  <c r="AR188" i="1"/>
  <c r="AR189" i="1"/>
  <c r="AR190" i="1"/>
  <c r="AR191" i="1"/>
  <c r="AR192" i="1"/>
  <c r="AR193" i="1"/>
  <c r="AR194" i="1"/>
  <c r="AR195" i="1"/>
  <c r="AR196" i="1"/>
  <c r="AR197" i="1"/>
  <c r="AR198" i="1"/>
  <c r="AR199" i="1"/>
  <c r="AR200" i="1"/>
  <c r="AR201" i="1"/>
  <c r="AR202" i="1"/>
  <c r="AR203" i="1"/>
  <c r="AR204" i="1"/>
  <c r="AR205" i="1"/>
  <c r="AR206" i="1"/>
  <c r="AR207" i="1"/>
  <c r="AR208" i="1"/>
  <c r="AR209" i="1"/>
  <c r="AR210" i="1"/>
  <c r="AR211" i="1"/>
  <c r="AR212" i="1"/>
  <c r="AR213" i="1"/>
  <c r="AR214" i="1"/>
  <c r="AR215" i="1"/>
  <c r="AR216" i="1"/>
  <c r="AR217" i="1"/>
  <c r="AR218" i="1"/>
  <c r="AR219" i="1"/>
  <c r="AR220" i="1"/>
  <c r="AR221" i="1"/>
  <c r="AR222" i="1"/>
  <c r="AR223" i="1"/>
  <c r="AR224" i="1"/>
  <c r="AR225" i="1"/>
  <c r="AR226" i="1"/>
  <c r="AR227" i="1"/>
  <c r="AR228" i="1"/>
  <c r="AR229" i="1"/>
  <c r="AR230" i="1"/>
  <c r="AR231" i="1"/>
  <c r="AR232" i="1"/>
  <c r="AR233" i="1"/>
  <c r="AR234" i="1"/>
  <c r="AR235" i="1"/>
  <c r="AR236" i="1"/>
  <c r="AR237" i="1"/>
  <c r="AR238" i="1"/>
  <c r="AR239" i="1"/>
  <c r="AR240" i="1"/>
  <c r="AR241" i="1"/>
  <c r="AR242" i="1"/>
  <c r="AR243" i="1"/>
  <c r="AR244" i="1"/>
  <c r="AR245" i="1"/>
  <c r="AR246" i="1"/>
  <c r="AR247" i="1"/>
  <c r="AR248" i="1"/>
  <c r="AR249" i="1"/>
  <c r="AR250" i="1"/>
  <c r="AR251" i="1"/>
  <c r="AR252" i="1"/>
  <c r="AR253" i="1"/>
  <c r="AR254" i="1"/>
  <c r="AR255" i="1"/>
  <c r="AR256" i="1"/>
  <c r="AR257" i="1"/>
  <c r="AR258" i="1"/>
  <c r="AR259" i="1"/>
  <c r="AR260" i="1"/>
  <c r="AR261" i="1"/>
  <c r="AR262" i="1"/>
  <c r="AR263" i="1"/>
  <c r="AR264" i="1"/>
  <c r="AR265" i="1"/>
  <c r="AR266" i="1"/>
  <c r="AR267" i="1"/>
  <c r="AR268" i="1"/>
  <c r="AR269" i="1"/>
  <c r="AR270" i="1"/>
  <c r="AR271" i="1"/>
  <c r="AR272" i="1"/>
  <c r="AR273" i="1"/>
  <c r="AR274" i="1"/>
  <c r="AR275" i="1"/>
  <c r="AR276" i="1"/>
  <c r="AR277" i="1"/>
  <c r="AR278" i="1"/>
  <c r="AR279" i="1"/>
  <c r="AR280" i="1"/>
  <c r="AR281" i="1"/>
  <c r="AR282" i="1"/>
  <c r="AR283" i="1"/>
  <c r="AR284" i="1"/>
  <c r="AR285" i="1"/>
  <c r="AR286" i="1"/>
  <c r="AR287" i="1"/>
  <c r="AR288" i="1"/>
  <c r="AR289" i="1"/>
  <c r="AR290" i="1"/>
  <c r="AR291" i="1"/>
  <c r="AR292" i="1"/>
  <c r="AR293" i="1"/>
  <c r="AR294" i="1"/>
  <c r="AR295" i="1"/>
  <c r="AR296" i="1"/>
  <c r="AR297" i="1"/>
  <c r="AR298" i="1"/>
  <c r="AR299" i="1"/>
  <c r="AR300" i="1"/>
  <c r="AR301" i="1"/>
  <c r="AR302" i="1"/>
  <c r="AR303" i="1"/>
  <c r="AR304" i="1"/>
  <c r="AR305" i="1"/>
  <c r="AR306" i="1"/>
  <c r="AR307" i="1"/>
  <c r="AR308" i="1"/>
  <c r="AR309" i="1"/>
  <c r="AR310" i="1"/>
  <c r="AR311" i="1"/>
  <c r="AR312" i="1"/>
  <c r="AR313" i="1"/>
  <c r="AR314" i="1"/>
  <c r="AR315" i="1"/>
  <c r="AR316" i="1"/>
  <c r="AR317" i="1"/>
  <c r="AR318" i="1"/>
  <c r="AR319" i="1"/>
  <c r="AR320" i="1"/>
  <c r="AR321" i="1"/>
  <c r="AR322" i="1"/>
  <c r="AR323" i="1"/>
  <c r="AR324" i="1"/>
  <c r="AR325" i="1"/>
  <c r="AR326" i="1"/>
  <c r="AR327" i="1"/>
  <c r="AR328" i="1"/>
  <c r="AR329" i="1"/>
  <c r="AR330" i="1"/>
  <c r="AR331" i="1"/>
  <c r="AR332" i="1"/>
  <c r="AR333" i="1"/>
  <c r="AR334" i="1"/>
  <c r="AR335" i="1"/>
  <c r="AR336" i="1"/>
  <c r="AR337" i="1"/>
  <c r="AR338" i="1"/>
  <c r="AR339" i="1"/>
  <c r="AR340" i="1"/>
  <c r="AR341" i="1"/>
  <c r="AR342" i="1"/>
  <c r="AR343" i="1"/>
  <c r="AR344" i="1"/>
  <c r="AR345" i="1"/>
  <c r="AR346" i="1"/>
  <c r="AR347" i="1"/>
  <c r="AR348" i="1"/>
  <c r="AR349" i="1"/>
  <c r="AR350" i="1"/>
  <c r="AR351" i="1"/>
  <c r="AR352" i="1"/>
  <c r="AR353" i="1"/>
  <c r="AR354" i="1"/>
  <c r="AR355" i="1"/>
  <c r="AR356" i="1"/>
  <c r="AR357" i="1"/>
  <c r="AR358" i="1"/>
  <c r="AR359" i="1"/>
  <c r="AR360" i="1"/>
  <c r="AR361" i="1"/>
  <c r="AR362" i="1"/>
  <c r="AR363" i="1"/>
  <c r="AR364" i="1"/>
  <c r="AR365" i="1"/>
  <c r="AR366" i="1"/>
  <c r="AR367" i="1"/>
  <c r="AR368" i="1"/>
  <c r="AR369" i="1"/>
  <c r="AR370" i="1"/>
  <c r="AR371" i="1"/>
  <c r="AR372" i="1"/>
  <c r="AR373" i="1"/>
  <c r="AR374" i="1"/>
  <c r="AR375" i="1"/>
  <c r="AR376" i="1"/>
  <c r="AR377" i="1"/>
  <c r="AR378" i="1"/>
  <c r="AR379" i="1"/>
  <c r="AR380" i="1"/>
  <c r="AR381" i="1"/>
  <c r="AR382" i="1"/>
  <c r="AR383" i="1"/>
  <c r="AR384" i="1"/>
  <c r="AR385" i="1"/>
  <c r="AR386" i="1"/>
  <c r="AR387" i="1"/>
  <c r="AR388" i="1"/>
  <c r="AR389" i="1"/>
  <c r="AR390" i="1"/>
  <c r="AR391" i="1"/>
  <c r="AR392" i="1"/>
  <c r="AR393" i="1"/>
  <c r="AR394" i="1"/>
  <c r="AR395" i="1"/>
  <c r="AR396" i="1"/>
  <c r="AR397" i="1"/>
  <c r="AR398" i="1"/>
  <c r="AR399" i="1"/>
  <c r="AR400" i="1"/>
  <c r="AR401" i="1"/>
  <c r="AR402" i="1"/>
  <c r="AR403" i="1"/>
  <c r="AR404" i="1"/>
  <c r="AR405" i="1"/>
  <c r="AR406" i="1"/>
  <c r="AR407" i="1"/>
  <c r="AR408" i="1"/>
  <c r="AR409" i="1"/>
  <c r="AR410" i="1"/>
  <c r="AR411" i="1"/>
  <c r="AR412" i="1"/>
  <c r="AR413" i="1"/>
  <c r="AR414" i="1"/>
  <c r="AR415" i="1"/>
  <c r="AR416" i="1"/>
  <c r="AR417" i="1"/>
  <c r="AR418" i="1"/>
  <c r="AR419" i="1"/>
  <c r="AR420" i="1"/>
  <c r="AR421" i="1"/>
  <c r="AR422" i="1"/>
  <c r="AR423" i="1"/>
  <c r="AR424" i="1"/>
  <c r="AR425" i="1"/>
  <c r="AR426" i="1"/>
  <c r="AR427" i="1"/>
  <c r="AR428" i="1"/>
  <c r="AR429" i="1"/>
  <c r="AR430" i="1"/>
  <c r="AR431" i="1"/>
  <c r="AR432" i="1"/>
  <c r="AR433" i="1"/>
  <c r="AR434" i="1"/>
  <c r="AR435" i="1"/>
  <c r="AR436" i="1"/>
  <c r="AR437" i="1"/>
  <c r="AR438" i="1"/>
  <c r="AR439" i="1"/>
  <c r="AR440" i="1"/>
  <c r="AR441" i="1"/>
  <c r="AR442" i="1"/>
  <c r="AR443" i="1"/>
  <c r="AR444" i="1"/>
  <c r="AR445" i="1"/>
  <c r="AR446" i="1"/>
  <c r="AR447" i="1"/>
  <c r="AR448" i="1"/>
  <c r="AR449" i="1"/>
  <c r="AR450" i="1"/>
  <c r="AR451" i="1"/>
  <c r="AR452" i="1"/>
  <c r="AR453" i="1"/>
  <c r="AR454" i="1"/>
  <c r="AR455" i="1"/>
  <c r="AR456" i="1"/>
  <c r="AR457" i="1"/>
  <c r="AR458" i="1"/>
  <c r="AR459" i="1"/>
  <c r="AR460" i="1"/>
  <c r="AR461" i="1"/>
  <c r="AR462" i="1"/>
  <c r="AR463" i="1"/>
  <c r="AR464" i="1"/>
  <c r="AR465" i="1"/>
  <c r="AR466" i="1"/>
  <c r="AR467" i="1"/>
  <c r="AR468" i="1"/>
  <c r="AR469" i="1"/>
  <c r="AR470" i="1"/>
  <c r="AR471" i="1"/>
  <c r="AR472" i="1"/>
  <c r="AR473" i="1"/>
  <c r="AR474" i="1"/>
  <c r="AR475" i="1"/>
  <c r="AR476" i="1"/>
  <c r="AR477" i="1"/>
  <c r="AR478" i="1"/>
  <c r="AR479" i="1"/>
  <c r="AR480" i="1"/>
  <c r="AR481" i="1"/>
  <c r="AR482" i="1"/>
  <c r="AR483" i="1"/>
  <c r="AR484" i="1"/>
  <c r="AR485" i="1"/>
  <c r="AR486" i="1"/>
  <c r="AR487" i="1"/>
  <c r="AR488" i="1"/>
  <c r="AR489" i="1"/>
  <c r="AR490" i="1"/>
  <c r="AR491" i="1"/>
  <c r="AR492" i="1"/>
  <c r="AR493" i="1"/>
  <c r="AR494" i="1"/>
  <c r="AR495" i="1"/>
  <c r="AR496" i="1"/>
  <c r="AR497" i="1"/>
  <c r="AR498" i="1"/>
  <c r="AR499" i="1"/>
  <c r="AR500" i="1"/>
  <c r="AR501" i="1"/>
  <c r="AR502" i="1"/>
  <c r="AR503" i="1"/>
  <c r="AR504" i="1"/>
  <c r="AR505" i="1"/>
  <c r="AR506" i="1"/>
  <c r="AR507" i="1"/>
  <c r="AR508" i="1"/>
  <c r="AR509" i="1"/>
  <c r="AR510" i="1"/>
  <c r="AR511" i="1"/>
  <c r="AR512" i="1"/>
  <c r="AR513" i="1"/>
  <c r="AR514" i="1"/>
  <c r="AR515" i="1"/>
  <c r="AR516" i="1"/>
  <c r="AR517" i="1"/>
  <c r="AR518" i="1"/>
  <c r="AR519" i="1"/>
  <c r="AR520" i="1"/>
  <c r="AR521" i="1"/>
  <c r="AR522" i="1"/>
  <c r="AR523" i="1"/>
  <c r="AR524" i="1"/>
  <c r="AR525" i="1"/>
  <c r="AR526" i="1"/>
  <c r="AR527" i="1"/>
  <c r="AR528" i="1"/>
  <c r="AR529" i="1"/>
  <c r="AR530" i="1"/>
  <c r="AR531" i="1"/>
  <c r="AR532" i="1"/>
  <c r="AR533" i="1"/>
  <c r="AR534" i="1"/>
  <c r="AR535" i="1"/>
  <c r="AR536" i="1"/>
  <c r="AR537" i="1"/>
  <c r="AR538" i="1"/>
  <c r="AR539" i="1"/>
  <c r="AR540" i="1"/>
  <c r="AR541" i="1"/>
  <c r="AR542" i="1"/>
  <c r="AR543" i="1"/>
  <c r="AR544" i="1"/>
  <c r="AR545" i="1"/>
  <c r="AR546" i="1"/>
  <c r="AR547" i="1"/>
  <c r="AR548" i="1"/>
  <c r="AR549" i="1"/>
  <c r="AR550" i="1"/>
  <c r="AR551" i="1"/>
  <c r="AR552" i="1"/>
  <c r="AR553" i="1"/>
  <c r="AR554" i="1"/>
  <c r="AR555" i="1"/>
  <c r="AR556" i="1"/>
  <c r="AR557" i="1"/>
  <c r="AR558" i="1"/>
  <c r="AR559" i="1"/>
  <c r="AR560" i="1"/>
  <c r="AR561" i="1"/>
  <c r="AR562" i="1"/>
  <c r="AR563" i="1"/>
  <c r="AR564" i="1"/>
  <c r="AR565" i="1"/>
  <c r="AR566" i="1"/>
  <c r="AR567" i="1"/>
  <c r="AR568" i="1"/>
  <c r="AR569" i="1"/>
  <c r="AR570" i="1"/>
  <c r="AR571" i="1"/>
  <c r="AR572" i="1"/>
  <c r="AR573" i="1"/>
  <c r="AR574" i="1"/>
  <c r="AR575" i="1"/>
  <c r="AR576" i="1"/>
  <c r="AR577" i="1"/>
  <c r="AR578" i="1"/>
  <c r="AR579" i="1"/>
  <c r="AR580" i="1"/>
  <c r="AR581" i="1"/>
  <c r="AR582" i="1"/>
  <c r="AR583" i="1"/>
  <c r="AR584" i="1"/>
  <c r="AR585" i="1"/>
  <c r="AR586" i="1"/>
  <c r="AR587" i="1"/>
  <c r="AR588" i="1"/>
  <c r="AR589" i="1"/>
  <c r="AR590" i="1"/>
  <c r="AR591" i="1"/>
  <c r="AR592" i="1"/>
  <c r="AR593" i="1"/>
  <c r="AR594" i="1"/>
  <c r="AR595" i="1"/>
  <c r="AR596" i="1"/>
  <c r="AR597" i="1"/>
  <c r="AR598" i="1"/>
  <c r="AR599" i="1"/>
  <c r="AR600" i="1"/>
  <c r="AR601" i="1"/>
  <c r="AR602" i="1"/>
  <c r="AR603" i="1"/>
  <c r="AR604" i="1"/>
  <c r="AR605" i="1"/>
  <c r="AR606" i="1"/>
  <c r="AR607" i="1"/>
  <c r="AR608" i="1"/>
  <c r="AR609" i="1"/>
  <c r="AR610" i="1"/>
  <c r="AR611" i="1"/>
  <c r="AR612" i="1"/>
  <c r="AR613" i="1"/>
  <c r="AR614" i="1"/>
  <c r="AR615" i="1"/>
  <c r="AR616" i="1"/>
  <c r="AR617" i="1"/>
  <c r="AR618" i="1"/>
  <c r="AR619" i="1"/>
  <c r="AR620" i="1"/>
  <c r="AR621" i="1"/>
  <c r="AR622" i="1"/>
  <c r="AR623" i="1"/>
  <c r="AR624" i="1"/>
  <c r="AR625" i="1"/>
  <c r="AR626" i="1"/>
  <c r="AR627" i="1"/>
  <c r="AR628" i="1"/>
  <c r="AR629" i="1"/>
  <c r="AR630" i="1"/>
  <c r="AR631" i="1"/>
  <c r="AR632" i="1"/>
  <c r="AR633" i="1"/>
  <c r="AR634" i="1"/>
  <c r="AR635" i="1"/>
  <c r="AR636" i="1"/>
  <c r="AR637" i="1"/>
  <c r="AR638" i="1"/>
  <c r="AR639" i="1"/>
  <c r="AR640" i="1"/>
  <c r="AR641" i="1"/>
  <c r="AR642" i="1"/>
  <c r="AR643" i="1"/>
  <c r="AR644" i="1"/>
  <c r="AR645" i="1"/>
  <c r="AR646" i="1"/>
  <c r="AR647" i="1"/>
  <c r="AR648" i="1"/>
  <c r="AR649" i="1"/>
  <c r="AR650" i="1"/>
  <c r="AR651" i="1"/>
  <c r="AR652" i="1"/>
  <c r="AR653" i="1"/>
  <c r="AR654" i="1"/>
  <c r="AR655" i="1"/>
  <c r="AR656" i="1"/>
  <c r="AR657" i="1"/>
  <c r="AR658" i="1"/>
  <c r="AR659" i="1"/>
  <c r="AR660" i="1"/>
  <c r="AR661" i="1"/>
  <c r="AR662" i="1"/>
  <c r="AR663" i="1"/>
  <c r="AR664" i="1"/>
  <c r="AR665" i="1"/>
  <c r="AR666" i="1"/>
  <c r="AR667" i="1"/>
  <c r="AR668" i="1"/>
  <c r="AR669" i="1"/>
  <c r="AR670" i="1"/>
  <c r="AR671" i="1"/>
  <c r="AR672" i="1"/>
  <c r="AR673" i="1"/>
  <c r="AR674" i="1"/>
  <c r="AR675" i="1"/>
  <c r="AR676" i="1"/>
  <c r="AR677" i="1"/>
  <c r="AR678" i="1"/>
  <c r="AR679" i="1"/>
  <c r="AR680" i="1"/>
  <c r="AR681" i="1"/>
  <c r="AR682" i="1"/>
  <c r="AR683" i="1"/>
  <c r="AR684" i="1"/>
  <c r="AR685" i="1"/>
  <c r="AR686" i="1"/>
  <c r="AR687" i="1"/>
  <c r="AR688" i="1"/>
  <c r="AR689" i="1"/>
  <c r="AR690" i="1"/>
  <c r="AR691" i="1"/>
  <c r="AR692" i="1"/>
  <c r="AR693" i="1"/>
  <c r="AR694" i="1"/>
  <c r="AR695" i="1"/>
  <c r="AR696" i="1"/>
  <c r="AR697" i="1"/>
  <c r="AR698" i="1"/>
  <c r="AR699" i="1"/>
  <c r="AR700" i="1"/>
  <c r="AR701" i="1"/>
  <c r="AR702" i="1"/>
  <c r="AR703" i="1"/>
  <c r="AR704" i="1"/>
  <c r="AR705" i="1"/>
  <c r="AR706" i="1"/>
  <c r="AR707" i="1"/>
  <c r="AR708" i="1"/>
  <c r="AR709" i="1"/>
  <c r="AR710" i="1"/>
  <c r="AR711" i="1"/>
  <c r="AR712" i="1"/>
  <c r="AR713" i="1"/>
  <c r="AR714" i="1"/>
  <c r="AR715" i="1"/>
  <c r="AR716" i="1"/>
  <c r="AR717" i="1"/>
  <c r="AR718" i="1"/>
  <c r="AR719" i="1"/>
  <c r="AR720" i="1"/>
  <c r="AR721" i="1"/>
  <c r="AR722" i="1"/>
  <c r="AR723" i="1"/>
  <c r="AR724" i="1"/>
  <c r="AR725" i="1"/>
  <c r="AR726" i="1"/>
  <c r="AR727" i="1"/>
  <c r="AR728" i="1"/>
  <c r="AR729" i="1"/>
  <c r="AR730" i="1"/>
  <c r="AR731" i="1"/>
  <c r="AR732" i="1"/>
  <c r="AR733" i="1"/>
  <c r="AR734" i="1"/>
  <c r="AR735" i="1"/>
  <c r="AR736" i="1"/>
  <c r="AR737" i="1"/>
  <c r="AR738" i="1"/>
  <c r="AR739" i="1"/>
  <c r="AR740" i="1"/>
  <c r="AR741" i="1"/>
  <c r="AR742" i="1"/>
  <c r="AR743" i="1"/>
  <c r="AR744" i="1"/>
  <c r="AR745" i="1"/>
  <c r="AR746" i="1"/>
  <c r="AR747" i="1"/>
  <c r="AR748" i="1"/>
  <c r="AR749" i="1"/>
  <c r="AR750" i="1"/>
  <c r="AR751" i="1"/>
  <c r="AR752" i="1"/>
  <c r="AR753" i="1"/>
  <c r="AR754" i="1"/>
  <c r="AR755" i="1"/>
  <c r="AR756" i="1"/>
  <c r="AR757" i="1"/>
  <c r="AR758" i="1"/>
  <c r="AR759" i="1"/>
  <c r="AR760" i="1"/>
  <c r="AR761" i="1"/>
  <c r="AR762" i="1"/>
  <c r="AR763" i="1"/>
  <c r="AR764" i="1"/>
  <c r="AR765" i="1"/>
  <c r="AR766" i="1"/>
  <c r="AR767" i="1"/>
  <c r="AR768" i="1"/>
  <c r="AR769" i="1"/>
  <c r="AR770" i="1"/>
  <c r="AR771" i="1"/>
  <c r="AR772" i="1"/>
  <c r="AR773" i="1"/>
  <c r="AR774" i="1"/>
  <c r="AR775" i="1"/>
  <c r="AR776" i="1"/>
  <c r="AR777" i="1"/>
  <c r="AR778" i="1"/>
  <c r="AR779" i="1"/>
  <c r="AR780" i="1"/>
  <c r="AR781" i="1"/>
  <c r="AR782" i="1"/>
  <c r="AR783" i="1"/>
  <c r="AR784" i="1"/>
  <c r="AR785" i="1"/>
  <c r="AR786" i="1"/>
  <c r="AR787" i="1"/>
  <c r="AR788" i="1"/>
  <c r="AR789" i="1"/>
  <c r="AR790" i="1"/>
  <c r="AR791" i="1"/>
  <c r="AR792" i="1"/>
  <c r="AR793" i="1"/>
  <c r="AR794" i="1"/>
  <c r="AR795" i="1"/>
  <c r="AR796" i="1"/>
  <c r="AR797" i="1"/>
  <c r="AR798" i="1"/>
  <c r="AR799" i="1"/>
  <c r="AR800" i="1"/>
  <c r="AR801" i="1"/>
  <c r="AR802" i="1"/>
  <c r="AR803" i="1"/>
  <c r="AR804" i="1"/>
  <c r="AR805" i="1"/>
  <c r="AR806" i="1"/>
  <c r="AR807" i="1"/>
  <c r="AR808" i="1"/>
  <c r="AR809" i="1"/>
  <c r="AR810" i="1"/>
  <c r="AR811" i="1"/>
  <c r="AR812" i="1"/>
  <c r="AR813" i="1"/>
  <c r="AR814" i="1"/>
  <c r="AR815" i="1"/>
  <c r="AR816" i="1"/>
  <c r="AR817" i="1"/>
  <c r="AR818" i="1"/>
  <c r="AR819" i="1"/>
  <c r="AR820" i="1"/>
  <c r="AR821" i="1"/>
  <c r="AR822" i="1"/>
  <c r="AR823" i="1"/>
  <c r="AR824" i="1"/>
  <c r="AR825" i="1"/>
  <c r="AR826" i="1"/>
  <c r="AR827" i="1"/>
  <c r="AR828" i="1"/>
  <c r="AR829" i="1"/>
  <c r="AR830" i="1"/>
  <c r="AR831" i="1"/>
  <c r="AR832" i="1"/>
  <c r="AR833" i="1"/>
  <c r="AR834" i="1"/>
  <c r="AR835" i="1"/>
  <c r="AR836" i="1"/>
  <c r="AR837" i="1"/>
  <c r="AR838" i="1"/>
  <c r="AR839" i="1"/>
  <c r="AR840" i="1"/>
  <c r="AR841" i="1"/>
  <c r="AR842" i="1"/>
  <c r="AR843" i="1"/>
  <c r="AR844" i="1"/>
  <c r="AR845" i="1"/>
  <c r="AR846" i="1"/>
  <c r="AR847" i="1"/>
  <c r="AR848" i="1"/>
  <c r="AR849" i="1"/>
  <c r="AR850" i="1"/>
  <c r="AR851" i="1"/>
  <c r="AR852" i="1"/>
  <c r="AR853" i="1"/>
  <c r="AR854" i="1"/>
  <c r="AR855" i="1"/>
  <c r="AR856" i="1"/>
  <c r="AR857" i="1"/>
  <c r="AR858" i="1"/>
  <c r="AR859" i="1"/>
  <c r="AR860" i="1"/>
  <c r="AR861" i="1"/>
  <c r="AR862" i="1"/>
  <c r="AR863" i="1"/>
  <c r="AR864" i="1"/>
  <c r="AR865" i="1"/>
  <c r="AR866" i="1"/>
  <c r="AR867" i="1"/>
  <c r="AR868" i="1"/>
  <c r="AR869" i="1"/>
  <c r="AR870" i="1"/>
  <c r="AR871" i="1"/>
  <c r="AR872" i="1"/>
  <c r="AR873" i="1"/>
  <c r="AR874" i="1"/>
  <c r="AR875" i="1"/>
  <c r="AR876" i="1"/>
  <c r="AR877" i="1"/>
  <c r="AR878" i="1"/>
  <c r="AR879" i="1"/>
  <c r="AR880" i="1"/>
  <c r="AR881" i="1"/>
  <c r="AR882" i="1"/>
  <c r="AR883" i="1"/>
  <c r="AR884" i="1"/>
  <c r="AR885" i="1"/>
  <c r="AR886" i="1"/>
  <c r="AR887" i="1"/>
  <c r="AR888" i="1"/>
  <c r="AR889" i="1"/>
  <c r="AR890" i="1"/>
  <c r="AR891" i="1"/>
  <c r="AR892" i="1"/>
  <c r="AR893" i="1"/>
  <c r="AR894" i="1"/>
  <c r="AR895" i="1"/>
  <c r="AR896" i="1"/>
  <c r="AR897" i="1"/>
  <c r="AR898" i="1"/>
  <c r="AR899" i="1"/>
  <c r="AR900" i="1"/>
  <c r="AR901" i="1"/>
  <c r="AR902" i="1"/>
  <c r="AR903" i="1"/>
  <c r="AR904" i="1"/>
  <c r="AR905" i="1"/>
  <c r="AR906" i="1"/>
  <c r="AR907" i="1"/>
  <c r="AR908" i="1"/>
  <c r="AR909" i="1"/>
  <c r="AR910" i="1"/>
  <c r="AR911" i="1"/>
  <c r="AR912" i="1"/>
  <c r="AR913" i="1"/>
  <c r="AR914" i="1"/>
  <c r="AR915" i="1"/>
  <c r="AR916" i="1"/>
  <c r="AR917" i="1"/>
  <c r="AR918" i="1"/>
  <c r="AR919" i="1"/>
  <c r="AR920" i="1"/>
  <c r="AR921" i="1"/>
  <c r="AR922" i="1"/>
  <c r="AR923" i="1"/>
  <c r="AR924" i="1"/>
  <c r="AR925" i="1"/>
  <c r="AR926" i="1"/>
  <c r="AR927" i="1"/>
  <c r="AR928" i="1"/>
  <c r="AR929" i="1"/>
  <c r="AR930" i="1"/>
  <c r="AR931" i="1"/>
  <c r="AR932" i="1"/>
  <c r="AR933" i="1"/>
  <c r="AR934" i="1"/>
  <c r="AR935" i="1"/>
  <c r="AR936" i="1"/>
  <c r="AR937" i="1"/>
  <c r="AR938" i="1"/>
  <c r="AR939" i="1"/>
  <c r="AR940" i="1"/>
  <c r="AR941" i="1"/>
  <c r="AR942" i="1"/>
  <c r="AR943" i="1"/>
  <c r="AR944" i="1"/>
  <c r="AR945" i="1"/>
  <c r="AR946" i="1"/>
  <c r="AR947" i="1"/>
  <c r="AR948" i="1"/>
  <c r="AR949" i="1"/>
  <c r="AR950" i="1"/>
  <c r="AR951" i="1"/>
  <c r="AR952" i="1"/>
  <c r="AR953" i="1"/>
  <c r="AR954" i="1"/>
  <c r="AR955" i="1"/>
  <c r="AR956" i="1"/>
  <c r="AR957" i="1"/>
  <c r="AR958" i="1"/>
  <c r="AR959" i="1"/>
  <c r="AR960" i="1"/>
  <c r="AR961" i="1"/>
  <c r="AR962" i="1"/>
  <c r="AR963" i="1"/>
  <c r="AR964" i="1"/>
  <c r="AR965" i="1"/>
  <c r="AR966" i="1"/>
  <c r="AR967" i="1"/>
  <c r="AR968" i="1"/>
  <c r="AR969" i="1"/>
  <c r="AR970" i="1"/>
  <c r="AR971" i="1"/>
  <c r="AR972" i="1"/>
  <c r="AR973" i="1"/>
  <c r="AR974" i="1"/>
  <c r="AR975" i="1"/>
  <c r="AR976" i="1"/>
  <c r="AR977" i="1"/>
  <c r="AR978" i="1"/>
  <c r="AR979" i="1"/>
  <c r="AR980" i="1"/>
  <c r="AR981" i="1"/>
  <c r="AR982" i="1"/>
  <c r="AR983" i="1"/>
  <c r="AR984" i="1"/>
  <c r="AR985" i="1"/>
  <c r="AR986" i="1"/>
  <c r="AR987" i="1"/>
  <c r="AR988" i="1"/>
  <c r="AR989" i="1"/>
  <c r="AR990" i="1"/>
  <c r="AR991" i="1"/>
  <c r="AR992" i="1"/>
  <c r="AR993" i="1"/>
  <c r="AR994" i="1"/>
  <c r="AR995" i="1"/>
  <c r="AR996" i="1"/>
  <c r="AR997" i="1"/>
  <c r="AR998" i="1"/>
  <c r="AR999" i="1"/>
  <c r="AR1000" i="1"/>
  <c r="AR1001" i="1"/>
  <c r="AR1002" i="1"/>
  <c r="AR1003" i="1"/>
  <c r="AR1004" i="1"/>
  <c r="AR1005" i="1"/>
  <c r="AR1006" i="1"/>
  <c r="AR1007" i="1"/>
  <c r="AR1008" i="1"/>
  <c r="AR1009" i="1"/>
  <c r="AR10" i="1"/>
  <c r="N6" i="1"/>
  <c r="O6" i="1"/>
  <c r="I6" i="1"/>
  <c r="J6" i="1"/>
  <c r="K6" i="1"/>
  <c r="L6" i="1"/>
  <c r="M6" i="1"/>
  <c r="B21" i="34"/>
  <c r="B7" i="13"/>
  <c r="W6" i="1"/>
  <c r="V6" i="1"/>
  <c r="U6" i="1"/>
  <c r="T6" i="1"/>
  <c r="E24" i="40"/>
  <c r="D24" i="40"/>
  <c r="C24" i="40"/>
  <c r="R6" i="1"/>
  <c r="J11" i="40"/>
  <c r="B20" i="34"/>
  <c r="B38" i="13"/>
  <c r="B37" i="13"/>
  <c r="C22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64" i="39"/>
  <c r="B65" i="39"/>
  <c r="B66" i="39"/>
  <c r="B67" i="39"/>
  <c r="B68" i="39"/>
  <c r="B6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34" i="39"/>
  <c r="B35" i="39"/>
  <c r="B36" i="39"/>
  <c r="B37" i="39"/>
  <c r="B38" i="39"/>
  <c r="B39" i="39"/>
  <c r="B40" i="39"/>
  <c r="B41" i="39"/>
  <c r="B42" i="39"/>
  <c r="B43" i="39"/>
  <c r="B44" i="39"/>
  <c r="B45" i="39"/>
  <c r="B46" i="39"/>
  <c r="B47" i="39"/>
  <c r="B48" i="39"/>
  <c r="B49" i="39"/>
  <c r="B50" i="39"/>
  <c r="B51" i="39"/>
  <c r="B52" i="39"/>
  <c r="B53" i="39"/>
  <c r="B54" i="39"/>
  <c r="B55" i="39"/>
  <c r="B56" i="39"/>
  <c r="B57" i="39"/>
  <c r="J12" i="40"/>
  <c r="J13" i="40"/>
  <c r="B23" i="13"/>
  <c r="B3" i="38"/>
  <c r="J24" i="13"/>
  <c r="E26" i="13"/>
  <c r="J25" i="1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709" i="3"/>
  <c r="C710" i="3"/>
  <c r="C711" i="3"/>
  <c r="C712" i="3"/>
  <c r="C713" i="3"/>
  <c r="C714" i="3"/>
  <c r="C715" i="3"/>
  <c r="C716" i="3"/>
  <c r="C717" i="3"/>
  <c r="C718" i="3"/>
  <c r="C719" i="3"/>
  <c r="C720" i="3"/>
  <c r="C721" i="3"/>
  <c r="C722" i="3"/>
  <c r="C723" i="3"/>
  <c r="C724" i="3"/>
  <c r="C725" i="3"/>
  <c r="C726" i="3"/>
  <c r="C727" i="3"/>
  <c r="C728" i="3"/>
  <c r="C729" i="3"/>
  <c r="C730" i="3"/>
  <c r="C731" i="3"/>
  <c r="C732" i="3"/>
  <c r="C733" i="3"/>
  <c r="C734" i="3"/>
  <c r="C735" i="3"/>
  <c r="C736" i="3"/>
  <c r="C737" i="3"/>
  <c r="C738" i="3"/>
  <c r="C739" i="3"/>
  <c r="C740" i="3"/>
  <c r="C741" i="3"/>
  <c r="C742" i="3"/>
  <c r="C743" i="3"/>
  <c r="C744" i="3"/>
  <c r="C745" i="3"/>
  <c r="C746" i="3"/>
  <c r="C747" i="3"/>
  <c r="C748" i="3"/>
  <c r="C749" i="3"/>
  <c r="C750" i="3"/>
  <c r="C751" i="3"/>
  <c r="C752" i="3"/>
  <c r="C753" i="3"/>
  <c r="C754" i="3"/>
  <c r="C755" i="3"/>
  <c r="C756" i="3"/>
  <c r="C757" i="3"/>
  <c r="C758" i="3"/>
  <c r="C759" i="3"/>
  <c r="C760" i="3"/>
  <c r="C761" i="3"/>
  <c r="C762" i="3"/>
  <c r="C763" i="3"/>
  <c r="C764" i="3"/>
  <c r="C765" i="3"/>
  <c r="C766" i="3"/>
  <c r="C767" i="3"/>
  <c r="C768" i="3"/>
  <c r="C769" i="3"/>
  <c r="C770" i="3"/>
  <c r="C771" i="3"/>
  <c r="C772" i="3"/>
  <c r="C773" i="3"/>
  <c r="C774" i="3"/>
  <c r="C775" i="3"/>
  <c r="C776" i="3"/>
  <c r="C777" i="3"/>
  <c r="C778" i="3"/>
  <c r="C779" i="3"/>
  <c r="C780" i="3"/>
  <c r="C781" i="3"/>
  <c r="C782" i="3"/>
  <c r="C783" i="3"/>
  <c r="C784" i="3"/>
  <c r="C785" i="3"/>
  <c r="C786" i="3"/>
  <c r="C787" i="3"/>
  <c r="C788" i="3"/>
  <c r="C789" i="3"/>
  <c r="C790" i="3"/>
  <c r="C791" i="3"/>
  <c r="C792" i="3"/>
  <c r="C793" i="3"/>
  <c r="C794" i="3"/>
  <c r="C795" i="3"/>
  <c r="C796" i="3"/>
  <c r="C797" i="3"/>
  <c r="C798" i="3"/>
  <c r="C799" i="3"/>
  <c r="C800" i="3"/>
  <c r="C801" i="3"/>
  <c r="C802" i="3"/>
  <c r="C803" i="3"/>
  <c r="C804" i="3"/>
  <c r="C805" i="3"/>
  <c r="C806" i="3"/>
  <c r="C807" i="3"/>
  <c r="C808" i="3"/>
  <c r="C809" i="3"/>
  <c r="C810" i="3"/>
  <c r="C811" i="3"/>
  <c r="C812" i="3"/>
  <c r="C813" i="3"/>
  <c r="C814" i="3"/>
  <c r="C815" i="3"/>
  <c r="C816" i="3"/>
  <c r="C817" i="3"/>
  <c r="C818" i="3"/>
  <c r="C819" i="3"/>
  <c r="C820" i="3"/>
  <c r="C821" i="3"/>
  <c r="C822" i="3"/>
  <c r="C823" i="3"/>
  <c r="C824" i="3"/>
  <c r="C825" i="3"/>
  <c r="C826" i="3"/>
  <c r="C827" i="3"/>
  <c r="C828" i="3"/>
  <c r="C829" i="3"/>
  <c r="C830" i="3"/>
  <c r="C831" i="3"/>
  <c r="C832" i="3"/>
  <c r="C833" i="3"/>
  <c r="C834" i="3"/>
  <c r="C835" i="3"/>
  <c r="C836" i="3"/>
  <c r="C837" i="3"/>
  <c r="C838" i="3"/>
  <c r="C839" i="3"/>
  <c r="C840" i="3"/>
  <c r="C841" i="3"/>
  <c r="C842" i="3"/>
  <c r="C843" i="3"/>
  <c r="C844" i="3"/>
  <c r="C845" i="3"/>
  <c r="C846" i="3"/>
  <c r="C847" i="3"/>
  <c r="C848" i="3"/>
  <c r="C849" i="3"/>
  <c r="C850" i="3"/>
  <c r="C851" i="3"/>
  <c r="C852" i="3"/>
  <c r="C853" i="3"/>
  <c r="C854" i="3"/>
  <c r="C855" i="3"/>
  <c r="C856" i="3"/>
  <c r="C857" i="3"/>
  <c r="C858" i="3"/>
  <c r="C859" i="3"/>
  <c r="C860" i="3"/>
  <c r="C861" i="3"/>
  <c r="C862" i="3"/>
  <c r="C863" i="3"/>
  <c r="C864" i="3"/>
  <c r="C865" i="3"/>
  <c r="C866" i="3"/>
  <c r="C867" i="3"/>
  <c r="C868" i="3"/>
  <c r="C869" i="3"/>
  <c r="C870" i="3"/>
  <c r="C871" i="3"/>
  <c r="C872" i="3"/>
  <c r="C873" i="3"/>
  <c r="C874" i="3"/>
  <c r="C875" i="3"/>
  <c r="C876" i="3"/>
  <c r="C877" i="3"/>
  <c r="C878" i="3"/>
  <c r="C879" i="3"/>
  <c r="C880" i="3"/>
  <c r="C881" i="3"/>
  <c r="C882" i="3"/>
  <c r="C883" i="3"/>
  <c r="C884" i="3"/>
  <c r="C885" i="3"/>
  <c r="C886" i="3"/>
  <c r="C887" i="3"/>
  <c r="C888" i="3"/>
  <c r="C889" i="3"/>
  <c r="C890" i="3"/>
  <c r="C891" i="3"/>
  <c r="C892" i="3"/>
  <c r="C893" i="3"/>
  <c r="C894" i="3"/>
  <c r="C895" i="3"/>
  <c r="C896" i="3"/>
  <c r="C897" i="3"/>
  <c r="C898" i="3"/>
  <c r="C899" i="3"/>
  <c r="C900" i="3"/>
  <c r="C901" i="3"/>
  <c r="C902" i="3"/>
  <c r="C903" i="3"/>
  <c r="C904" i="3"/>
  <c r="C905" i="3"/>
  <c r="C906" i="3"/>
  <c r="C907" i="3"/>
  <c r="C908" i="3"/>
  <c r="C909" i="3"/>
  <c r="C910" i="3"/>
  <c r="C911" i="3"/>
  <c r="C912" i="3"/>
  <c r="C913" i="3"/>
  <c r="C914" i="3"/>
  <c r="C915" i="3"/>
  <c r="C916" i="3"/>
  <c r="C917" i="3"/>
  <c r="C918" i="3"/>
  <c r="C919" i="3"/>
  <c r="C920" i="3"/>
  <c r="C921" i="3"/>
  <c r="C922" i="3"/>
  <c r="C923" i="3"/>
  <c r="C924" i="3"/>
  <c r="C925" i="3"/>
  <c r="C926" i="3"/>
  <c r="C927" i="3"/>
  <c r="C928" i="3"/>
  <c r="C929" i="3"/>
  <c r="C930" i="3"/>
  <c r="C931" i="3"/>
  <c r="C932" i="3"/>
  <c r="C933" i="3"/>
  <c r="C934" i="3"/>
  <c r="C935" i="3"/>
  <c r="C936" i="3"/>
  <c r="C937" i="3"/>
  <c r="C938" i="3"/>
  <c r="C939" i="3"/>
  <c r="C940" i="3"/>
  <c r="C941" i="3"/>
  <c r="C942" i="3"/>
  <c r="C943" i="3"/>
  <c r="C944" i="3"/>
  <c r="C945" i="3"/>
  <c r="C946" i="3"/>
  <c r="C947" i="3"/>
  <c r="C948" i="3"/>
  <c r="C949" i="3"/>
  <c r="C950" i="3"/>
  <c r="C951" i="3"/>
  <c r="C952" i="3"/>
  <c r="C953" i="3"/>
  <c r="C954" i="3"/>
  <c r="C955" i="3"/>
  <c r="C956" i="3"/>
  <c r="C957" i="3"/>
  <c r="C958" i="3"/>
  <c r="C959" i="3"/>
  <c r="C960" i="3"/>
  <c r="C961" i="3"/>
  <c r="C962" i="3"/>
  <c r="C963" i="3"/>
  <c r="C964" i="3"/>
  <c r="C965" i="3"/>
  <c r="C966" i="3"/>
  <c r="C967" i="3"/>
  <c r="C968" i="3"/>
  <c r="C969" i="3"/>
  <c r="C970" i="3"/>
  <c r="C971" i="3"/>
  <c r="C972" i="3"/>
  <c r="C973" i="3"/>
  <c r="C974" i="3"/>
  <c r="C975" i="3"/>
  <c r="C976" i="3"/>
  <c r="C977" i="3"/>
  <c r="C978" i="3"/>
  <c r="C979" i="3"/>
  <c r="C980" i="3"/>
  <c r="C981" i="3"/>
  <c r="C982" i="3"/>
  <c r="C983" i="3"/>
  <c r="C984" i="3"/>
  <c r="C985" i="3"/>
  <c r="C986" i="3"/>
  <c r="C987" i="3"/>
  <c r="C988" i="3"/>
  <c r="C989" i="3"/>
  <c r="C990" i="3"/>
  <c r="C991" i="3"/>
  <c r="C992" i="3"/>
  <c r="C993" i="3"/>
  <c r="C994" i="3"/>
  <c r="C995" i="3"/>
  <c r="C996" i="3"/>
  <c r="C997" i="3"/>
  <c r="C998" i="3"/>
  <c r="C999" i="3"/>
  <c r="C1000" i="3"/>
  <c r="C1001" i="3"/>
  <c r="C1002" i="3"/>
  <c r="C1003" i="3"/>
  <c r="C1004" i="3"/>
  <c r="C1005" i="3"/>
  <c r="C1006" i="3"/>
  <c r="C1007" i="3"/>
  <c r="C1008" i="3"/>
  <c r="C1009" i="3"/>
  <c r="F26" i="13"/>
  <c r="G26" i="13"/>
  <c r="H26" i="13"/>
  <c r="I26" i="13"/>
  <c r="B3" i="32"/>
  <c r="E54" i="34"/>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B37" i="36"/>
  <c r="B38" i="36"/>
  <c r="B39" i="36"/>
  <c r="B40" i="36"/>
  <c r="B41" i="36"/>
  <c r="B42" i="36"/>
  <c r="B43" i="36"/>
  <c r="B44" i="36"/>
  <c r="B45" i="36"/>
  <c r="B46" i="36"/>
  <c r="B47" i="36"/>
  <c r="B48" i="36"/>
  <c r="B49" i="36"/>
  <c r="B50" i="36"/>
  <c r="B51" i="36"/>
  <c r="B52" i="36"/>
  <c r="B53" i="36"/>
  <c r="B54" i="36"/>
  <c r="B55" i="36"/>
  <c r="B56" i="36"/>
  <c r="B57" i="36"/>
  <c r="B58" i="36"/>
  <c r="B59" i="36"/>
  <c r="B60" i="36"/>
  <c r="B61" i="36" s="1"/>
  <c r="B62" i="36" s="1"/>
  <c r="B63" i="36" s="1"/>
  <c r="B64" i="36" s="1"/>
  <c r="B65" i="36" s="1"/>
  <c r="B66" i="36" s="1"/>
  <c r="B67" i="36" s="1"/>
  <c r="B68" i="36" s="1"/>
  <c r="B69" i="36" s="1"/>
  <c r="B70" i="36" s="1"/>
  <c r="B71" i="36" s="1"/>
  <c r="B72" i="36" s="1"/>
  <c r="B73" i="36" s="1"/>
  <c r="B74" i="36" s="1"/>
  <c r="B75" i="36" s="1"/>
  <c r="B76" i="36" s="1"/>
  <c r="B77" i="36" s="1"/>
  <c r="B78" i="36" s="1"/>
  <c r="B79" i="36" s="1"/>
  <c r="B80" i="36" s="1"/>
  <c r="B81" i="36" s="1"/>
  <c r="B82" i="36" s="1"/>
  <c r="B83" i="36" s="1"/>
  <c r="B84" i="36" s="1"/>
  <c r="B85" i="36" s="1"/>
  <c r="B86" i="36" s="1"/>
  <c r="B87" i="36" s="1"/>
  <c r="B88" i="36" s="1"/>
  <c r="B89" i="36" s="1"/>
  <c r="B90" i="36" s="1"/>
  <c r="B91" i="36" s="1"/>
  <c r="B92" i="36" s="1"/>
  <c r="B93" i="36" s="1"/>
  <c r="B94" i="36" s="1"/>
  <c r="B95" i="36" s="1"/>
  <c r="B96" i="36" s="1"/>
  <c r="B97" i="36" s="1"/>
  <c r="B98" i="36" s="1"/>
  <c r="B99" i="36" s="1"/>
  <c r="B100" i="36" s="1"/>
  <c r="B101" i="36" s="1"/>
  <c r="B102" i="36" s="1"/>
  <c r="B103" i="36" s="1"/>
  <c r="B104" i="36" s="1"/>
  <c r="B105" i="36" s="1"/>
  <c r="B106" i="36" s="1"/>
  <c r="B107" i="36" s="1"/>
  <c r="B108" i="36" s="1"/>
  <c r="B109" i="36" s="1"/>
  <c r="B110" i="36" s="1"/>
  <c r="B111" i="36" s="1"/>
  <c r="B112" i="36" s="1"/>
  <c r="B113" i="36" s="1"/>
  <c r="B114" i="36" s="1"/>
  <c r="B115" i="36" s="1"/>
  <c r="B116" i="36" s="1"/>
  <c r="B117" i="36" s="1"/>
  <c r="B118" i="36" s="1"/>
  <c r="B119" i="36" s="1"/>
  <c r="B120" i="36" s="1"/>
  <c r="B121" i="36" s="1"/>
  <c r="B122" i="36" s="1"/>
  <c r="B123" i="36" s="1"/>
  <c r="B124" i="36" s="1"/>
  <c r="B125" i="36" s="1"/>
  <c r="B126" i="36" s="1"/>
  <c r="B127" i="36" s="1"/>
  <c r="B128" i="36" s="1"/>
  <c r="B129" i="36" s="1"/>
  <c r="B130" i="36" s="1"/>
  <c r="B131" i="36" s="1"/>
  <c r="B132" i="36" s="1"/>
  <c r="B133" i="36" s="1"/>
  <c r="B134" i="36" s="1"/>
  <c r="B135" i="36" s="1"/>
  <c r="B136" i="36" s="1"/>
  <c r="B137" i="36" s="1"/>
  <c r="B138" i="36" s="1"/>
  <c r="B139" i="36" s="1"/>
  <c r="B140" i="36" s="1"/>
  <c r="B141" i="36" s="1"/>
  <c r="B142" i="36" s="1"/>
  <c r="B143" i="36" s="1"/>
  <c r="B144" i="36" s="1"/>
  <c r="B145" i="36" s="1"/>
  <c r="B146" i="36" s="1"/>
  <c r="B147" i="36" s="1"/>
  <c r="B148" i="36" s="1"/>
  <c r="B149" i="36" s="1"/>
  <c r="B150" i="36" s="1"/>
  <c r="B151" i="36" s="1"/>
  <c r="B152" i="36" s="1"/>
  <c r="B153" i="36" s="1"/>
  <c r="B154" i="36" s="1"/>
  <c r="B155" i="36" s="1"/>
  <c r="B156" i="36" s="1"/>
  <c r="B157" i="36" s="1"/>
  <c r="B158" i="36" s="1"/>
  <c r="B159" i="36" s="1"/>
  <c r="B160" i="36" s="1"/>
  <c r="B161" i="36" s="1"/>
  <c r="B162" i="36" s="1"/>
  <c r="B163" i="36" s="1"/>
  <c r="B164" i="36" s="1"/>
  <c r="B165" i="36" s="1"/>
  <c r="B166" i="36" s="1"/>
  <c r="B167" i="36" s="1"/>
  <c r="B168" i="36" s="1"/>
  <c r="B169" i="36" s="1"/>
  <c r="B170" i="36" s="1"/>
  <c r="B171" i="36" s="1"/>
  <c r="B172" i="36" s="1"/>
  <c r="B173" i="36" s="1"/>
  <c r="B174" i="36" s="1"/>
  <c r="B175" i="36" s="1"/>
  <c r="B176" i="36" s="1"/>
  <c r="B177" i="36" s="1"/>
  <c r="B178" i="36" s="1"/>
  <c r="B179" i="36" s="1"/>
  <c r="B180" i="36" s="1"/>
  <c r="B181" i="36" s="1"/>
  <c r="B182" i="36" s="1"/>
  <c r="B183" i="36" s="1"/>
  <c r="B184" i="36" s="1"/>
  <c r="B185" i="36" s="1"/>
  <c r="B186" i="36" s="1"/>
  <c r="B187" i="36" s="1"/>
  <c r="B188" i="36" s="1"/>
  <c r="B189" i="36" s="1"/>
  <c r="B190" i="36" s="1"/>
  <c r="B191" i="36" s="1"/>
  <c r="B192" i="36" s="1"/>
  <c r="B193" i="36" s="1"/>
  <c r="B194" i="36" s="1"/>
  <c r="B195" i="36" s="1"/>
  <c r="B196" i="36" s="1"/>
  <c r="B197" i="36" s="1"/>
  <c r="B198" i="36" s="1"/>
  <c r="B199" i="36" s="1"/>
  <c r="B200" i="36" s="1"/>
  <c r="B201" i="36" s="1"/>
  <c r="B202" i="36" s="1"/>
  <c r="B203" i="36" s="1"/>
  <c r="B204" i="36" s="1"/>
  <c r="B205" i="36" s="1"/>
  <c r="B206" i="36" s="1"/>
  <c r="B207" i="36" s="1"/>
  <c r="B50" i="34"/>
  <c r="B49" i="34"/>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D1009" i="3"/>
  <c r="D1008" i="3"/>
  <c r="D1007" i="3"/>
  <c r="D1006" i="3"/>
  <c r="D1005" i="3"/>
  <c r="D1004" i="3"/>
  <c r="D1003" i="3"/>
  <c r="D1002" i="3"/>
  <c r="D1001" i="3"/>
  <c r="D1000" i="3"/>
  <c r="D999" i="3"/>
  <c r="D998" i="3"/>
  <c r="D997" i="3"/>
  <c r="D996" i="3"/>
  <c r="D995" i="3"/>
  <c r="D994" i="3"/>
  <c r="D993" i="3"/>
  <c r="D992" i="3"/>
  <c r="D991" i="3"/>
  <c r="D990" i="3"/>
  <c r="D989" i="3"/>
  <c r="D988" i="3"/>
  <c r="D987" i="3"/>
  <c r="D986" i="3"/>
  <c r="D985" i="3"/>
  <c r="D984" i="3"/>
  <c r="D983" i="3"/>
  <c r="D982" i="3"/>
  <c r="D981" i="3"/>
  <c r="D980" i="3"/>
  <c r="D979" i="3"/>
  <c r="D978" i="3"/>
  <c r="D977" i="3"/>
  <c r="D976" i="3"/>
  <c r="D975" i="3"/>
  <c r="D974" i="3"/>
  <c r="D973" i="3"/>
  <c r="D972" i="3"/>
  <c r="D971" i="3"/>
  <c r="D970" i="3"/>
  <c r="D969" i="3"/>
  <c r="D968" i="3"/>
  <c r="D967" i="3"/>
  <c r="D966" i="3"/>
  <c r="D965" i="3"/>
  <c r="D964" i="3"/>
  <c r="D963" i="3"/>
  <c r="D962" i="3"/>
  <c r="D961" i="3"/>
  <c r="D960" i="3"/>
  <c r="D959" i="3"/>
  <c r="D958" i="3"/>
  <c r="D957" i="3"/>
  <c r="D956" i="3"/>
  <c r="D955" i="3"/>
  <c r="D954" i="3"/>
  <c r="D953" i="3"/>
  <c r="D952" i="3"/>
  <c r="D951" i="3"/>
  <c r="D950" i="3"/>
  <c r="D949" i="3"/>
  <c r="D948" i="3"/>
  <c r="D947" i="3"/>
  <c r="D946" i="3"/>
  <c r="D945" i="3"/>
  <c r="D944" i="3"/>
  <c r="D943" i="3"/>
  <c r="D942" i="3"/>
  <c r="D941" i="3"/>
  <c r="D940" i="3"/>
  <c r="D939" i="3"/>
  <c r="D938" i="3"/>
  <c r="D937" i="3"/>
  <c r="D936" i="3"/>
  <c r="D935" i="3"/>
  <c r="D934" i="3"/>
  <c r="D933" i="3"/>
  <c r="D932" i="3"/>
  <c r="D931" i="3"/>
  <c r="D930" i="3"/>
  <c r="D929" i="3"/>
  <c r="D928" i="3"/>
  <c r="D927" i="3"/>
  <c r="D926" i="3"/>
  <c r="D925" i="3"/>
  <c r="D924" i="3"/>
  <c r="D923" i="3"/>
  <c r="D922" i="3"/>
  <c r="D921" i="3"/>
  <c r="D920" i="3"/>
  <c r="D919" i="3"/>
  <c r="D918" i="3"/>
  <c r="D917" i="3"/>
  <c r="D916" i="3"/>
  <c r="D915" i="3"/>
  <c r="D914" i="3"/>
  <c r="D913" i="3"/>
  <c r="D912" i="3"/>
  <c r="D911" i="3"/>
  <c r="D910" i="3"/>
  <c r="D909" i="3"/>
  <c r="D908" i="3"/>
  <c r="D907" i="3"/>
  <c r="D906" i="3"/>
  <c r="D905" i="3"/>
  <c r="D904" i="3"/>
  <c r="D903" i="3"/>
  <c r="D902" i="3"/>
  <c r="D901" i="3"/>
  <c r="D900" i="3"/>
  <c r="D899" i="3"/>
  <c r="D898" i="3"/>
  <c r="D897" i="3"/>
  <c r="D896" i="3"/>
  <c r="D895" i="3"/>
  <c r="D894" i="3"/>
  <c r="D893" i="3"/>
  <c r="D892" i="3"/>
  <c r="D891" i="3"/>
  <c r="D890" i="3"/>
  <c r="D889" i="3"/>
  <c r="D888" i="3"/>
  <c r="D887" i="3"/>
  <c r="D886" i="3"/>
  <c r="D885" i="3"/>
  <c r="D884" i="3"/>
  <c r="D883" i="3"/>
  <c r="D882" i="3"/>
  <c r="D881" i="3"/>
  <c r="D880" i="3"/>
  <c r="D879" i="3"/>
  <c r="D878" i="3"/>
  <c r="D877" i="3"/>
  <c r="D876" i="3"/>
  <c r="D875" i="3"/>
  <c r="D874" i="3"/>
  <c r="D873" i="3"/>
  <c r="D872" i="3"/>
  <c r="D871" i="3"/>
  <c r="D870" i="3"/>
  <c r="D869" i="3"/>
  <c r="D868" i="3"/>
  <c r="D867" i="3"/>
  <c r="D866" i="3"/>
  <c r="D865" i="3"/>
  <c r="D864" i="3"/>
  <c r="D863" i="3"/>
  <c r="D862" i="3"/>
  <c r="D861" i="3"/>
  <c r="D860" i="3"/>
  <c r="D859" i="3"/>
  <c r="D858" i="3"/>
  <c r="D857" i="3"/>
  <c r="D856" i="3"/>
  <c r="D855" i="3"/>
  <c r="D854" i="3"/>
  <c r="D853" i="3"/>
  <c r="D852" i="3"/>
  <c r="D851" i="3"/>
  <c r="D850" i="3"/>
  <c r="D849" i="3"/>
  <c r="D848" i="3"/>
  <c r="D847" i="3"/>
  <c r="D846" i="3"/>
  <c r="D845" i="3"/>
  <c r="D844" i="3"/>
  <c r="D843" i="3"/>
  <c r="D842" i="3"/>
  <c r="D841" i="3"/>
  <c r="D840" i="3"/>
  <c r="D839" i="3"/>
  <c r="D838" i="3"/>
  <c r="D837" i="3"/>
  <c r="D836" i="3"/>
  <c r="D835" i="3"/>
  <c r="D834" i="3"/>
  <c r="D833" i="3"/>
  <c r="D832" i="3"/>
  <c r="D831" i="3"/>
  <c r="D830" i="3"/>
  <c r="D829" i="3"/>
  <c r="D828" i="3"/>
  <c r="D827" i="3"/>
  <c r="D826" i="3"/>
  <c r="D825" i="3"/>
  <c r="D824" i="3"/>
  <c r="D823" i="3"/>
  <c r="D822" i="3"/>
  <c r="D821" i="3"/>
  <c r="D820" i="3"/>
  <c r="D819" i="3"/>
  <c r="D818" i="3"/>
  <c r="D817" i="3"/>
  <c r="D816" i="3"/>
  <c r="D815" i="3"/>
  <c r="D814" i="3"/>
  <c r="D813" i="3"/>
  <c r="D812" i="3"/>
  <c r="D811" i="3"/>
  <c r="D810" i="3"/>
  <c r="D809" i="3"/>
  <c r="D808" i="3"/>
  <c r="D807" i="3"/>
  <c r="D806" i="3"/>
  <c r="D805" i="3"/>
  <c r="D804" i="3"/>
  <c r="D803" i="3"/>
  <c r="D802" i="3"/>
  <c r="D801" i="3"/>
  <c r="D800" i="3"/>
  <c r="D799" i="3"/>
  <c r="D798" i="3"/>
  <c r="D797" i="3"/>
  <c r="D796" i="3"/>
  <c r="D795" i="3"/>
  <c r="D794" i="3"/>
  <c r="D793" i="3"/>
  <c r="D792" i="3"/>
  <c r="D791" i="3"/>
  <c r="D790" i="3"/>
  <c r="D789" i="3"/>
  <c r="D788" i="3"/>
  <c r="D787" i="3"/>
  <c r="D786" i="3"/>
  <c r="D785" i="3"/>
  <c r="D784" i="3"/>
  <c r="D783" i="3"/>
  <c r="D782" i="3"/>
  <c r="D781" i="3"/>
  <c r="D780" i="3"/>
  <c r="D779" i="3"/>
  <c r="D778" i="3"/>
  <c r="D777" i="3"/>
  <c r="D776" i="3"/>
  <c r="D775" i="3"/>
  <c r="D774" i="3"/>
  <c r="D773" i="3"/>
  <c r="D772" i="3"/>
  <c r="D771" i="3"/>
  <c r="D770" i="3"/>
  <c r="D769" i="3"/>
  <c r="D768" i="3"/>
  <c r="D767" i="3"/>
  <c r="D766" i="3"/>
  <c r="D765" i="3"/>
  <c r="D764" i="3"/>
  <c r="D763" i="3"/>
  <c r="D762" i="3"/>
  <c r="D761" i="3"/>
  <c r="D760" i="3"/>
  <c r="D759" i="3"/>
  <c r="D758" i="3"/>
  <c r="D757" i="3"/>
  <c r="D756" i="3"/>
  <c r="D755" i="3"/>
  <c r="D754" i="3"/>
  <c r="D753" i="3"/>
  <c r="D752" i="3"/>
  <c r="D751" i="3"/>
  <c r="D750" i="3"/>
  <c r="D749" i="3"/>
  <c r="D748" i="3"/>
  <c r="D747" i="3"/>
  <c r="D746" i="3"/>
  <c r="D745" i="3"/>
  <c r="D744" i="3"/>
  <c r="D743" i="3"/>
  <c r="D742" i="3"/>
  <c r="D741" i="3"/>
  <c r="D740" i="3"/>
  <c r="D739" i="3"/>
  <c r="D738" i="3"/>
  <c r="D737" i="3"/>
  <c r="D736" i="3"/>
  <c r="D735" i="3"/>
  <c r="D734" i="3"/>
  <c r="D733" i="3"/>
  <c r="D732" i="3"/>
  <c r="D731" i="3"/>
  <c r="D730" i="3"/>
  <c r="D729" i="3"/>
  <c r="D728" i="3"/>
  <c r="D727" i="3"/>
  <c r="D726" i="3"/>
  <c r="D725" i="3"/>
  <c r="D724" i="3"/>
  <c r="D723" i="3"/>
  <c r="D722" i="3"/>
  <c r="D721" i="3"/>
  <c r="D720" i="3"/>
  <c r="D719" i="3"/>
  <c r="D718" i="3"/>
  <c r="D717" i="3"/>
  <c r="D716" i="3"/>
  <c r="D715" i="3"/>
  <c r="D714" i="3"/>
  <c r="D713" i="3"/>
  <c r="D712" i="3"/>
  <c r="D711" i="3"/>
  <c r="D710" i="3"/>
  <c r="D709" i="3"/>
  <c r="D708" i="3"/>
  <c r="D707" i="3"/>
  <c r="D706" i="3"/>
  <c r="D705" i="3"/>
  <c r="D704" i="3"/>
  <c r="D703" i="3"/>
  <c r="D702" i="3"/>
  <c r="D701" i="3"/>
  <c r="D700" i="3"/>
  <c r="D699" i="3"/>
  <c r="D698" i="3"/>
  <c r="D697" i="3"/>
  <c r="D696" i="3"/>
  <c r="D695" i="3"/>
  <c r="D694" i="3"/>
  <c r="D693" i="3"/>
  <c r="D692" i="3"/>
  <c r="D691" i="3"/>
  <c r="D690" i="3"/>
  <c r="D689" i="3"/>
  <c r="D688" i="3"/>
  <c r="D687" i="3"/>
  <c r="D686" i="3"/>
  <c r="D685" i="3"/>
  <c r="D684" i="3"/>
  <c r="D683" i="3"/>
  <c r="D682" i="3"/>
  <c r="D681" i="3"/>
  <c r="D680" i="3"/>
  <c r="D679" i="3"/>
  <c r="D678" i="3"/>
  <c r="D677" i="3"/>
  <c r="D676" i="3"/>
  <c r="D675" i="3"/>
  <c r="D674" i="3"/>
  <c r="D673" i="3"/>
  <c r="D672" i="3"/>
  <c r="D671" i="3"/>
  <c r="D670" i="3"/>
  <c r="D669" i="3"/>
  <c r="D668" i="3"/>
  <c r="D667" i="3"/>
  <c r="D666" i="3"/>
  <c r="D665" i="3"/>
  <c r="D664" i="3"/>
  <c r="D663" i="3"/>
  <c r="D662" i="3"/>
  <c r="D661" i="3"/>
  <c r="D660" i="3"/>
  <c r="D659" i="3"/>
  <c r="D658" i="3"/>
  <c r="D657" i="3"/>
  <c r="D656" i="3"/>
  <c r="D655" i="3"/>
  <c r="D654" i="3"/>
  <c r="D653" i="3"/>
  <c r="D652" i="3"/>
  <c r="D651" i="3"/>
  <c r="D650" i="3"/>
  <c r="D649" i="3"/>
  <c r="D648" i="3"/>
  <c r="D647" i="3"/>
  <c r="D646" i="3"/>
  <c r="D645" i="3"/>
  <c r="D644" i="3"/>
  <c r="D643" i="3"/>
  <c r="D642" i="3"/>
  <c r="D641" i="3"/>
  <c r="D640" i="3"/>
  <c r="D639" i="3"/>
  <c r="D638" i="3"/>
  <c r="D637" i="3"/>
  <c r="D636" i="3"/>
  <c r="D635" i="3"/>
  <c r="D634" i="3"/>
  <c r="D633" i="3"/>
  <c r="D632" i="3"/>
  <c r="D631" i="3"/>
  <c r="D630" i="3"/>
  <c r="D629" i="3"/>
  <c r="D628" i="3"/>
  <c r="D627" i="3"/>
  <c r="D626" i="3"/>
  <c r="D625" i="3"/>
  <c r="D624" i="3"/>
  <c r="D623" i="3"/>
  <c r="D622" i="3"/>
  <c r="D621" i="3"/>
  <c r="D620" i="3"/>
  <c r="D619" i="3"/>
  <c r="D618" i="3"/>
  <c r="D617" i="3"/>
  <c r="D616" i="3"/>
  <c r="D615" i="3"/>
  <c r="D614" i="3"/>
  <c r="D613" i="3"/>
  <c r="D612" i="3"/>
  <c r="D611" i="3"/>
  <c r="D610" i="3"/>
  <c r="D609" i="3"/>
  <c r="D608" i="3"/>
  <c r="D607" i="3"/>
  <c r="D606" i="3"/>
  <c r="D605" i="3"/>
  <c r="D604" i="3"/>
  <c r="D603" i="3"/>
  <c r="D602" i="3"/>
  <c r="D601" i="3"/>
  <c r="D600" i="3"/>
  <c r="D599" i="3"/>
  <c r="D598" i="3"/>
  <c r="D597" i="3"/>
  <c r="D596" i="3"/>
  <c r="D595" i="3"/>
  <c r="D594" i="3"/>
  <c r="D593" i="3"/>
  <c r="D592" i="3"/>
  <c r="D591" i="3"/>
  <c r="D590" i="3"/>
  <c r="D589" i="3"/>
  <c r="D588" i="3"/>
  <c r="D587" i="3"/>
  <c r="D586" i="3"/>
  <c r="D585" i="3"/>
  <c r="D584" i="3"/>
  <c r="D583" i="3"/>
  <c r="D582" i="3"/>
  <c r="D581" i="3"/>
  <c r="D580" i="3"/>
  <c r="D579" i="3"/>
  <c r="D578" i="3"/>
  <c r="D577" i="3"/>
  <c r="D576" i="3"/>
  <c r="D575" i="3"/>
  <c r="D574" i="3"/>
  <c r="D573" i="3"/>
  <c r="D572" i="3"/>
  <c r="D571" i="3"/>
  <c r="D570" i="3"/>
  <c r="D569" i="3"/>
  <c r="D568" i="3"/>
  <c r="D567" i="3"/>
  <c r="D566" i="3"/>
  <c r="D565" i="3"/>
  <c r="D564" i="3"/>
  <c r="D563" i="3"/>
  <c r="D562" i="3"/>
  <c r="D561" i="3"/>
  <c r="D560" i="3"/>
  <c r="D559" i="3"/>
  <c r="D558" i="3"/>
  <c r="D557" i="3"/>
  <c r="D556" i="3"/>
  <c r="D555" i="3"/>
  <c r="D554" i="3"/>
  <c r="D553" i="3"/>
  <c r="D552" i="3"/>
  <c r="D551" i="3"/>
  <c r="D550" i="3"/>
  <c r="D549" i="3"/>
  <c r="D548" i="3"/>
  <c r="D547" i="3"/>
  <c r="D546" i="3"/>
  <c r="D545" i="3"/>
  <c r="D544" i="3"/>
  <c r="D543" i="3"/>
  <c r="D542" i="3"/>
  <c r="D541" i="3"/>
  <c r="D540" i="3"/>
  <c r="D539" i="3"/>
  <c r="D538" i="3"/>
  <c r="D537" i="3"/>
  <c r="D536" i="3"/>
  <c r="D535" i="3"/>
  <c r="D534" i="3"/>
  <c r="D533" i="3"/>
  <c r="D532" i="3"/>
  <c r="D531" i="3"/>
  <c r="D530" i="3"/>
  <c r="D529" i="3"/>
  <c r="D528" i="3"/>
  <c r="D527" i="3"/>
  <c r="D526" i="3"/>
  <c r="D525" i="3"/>
  <c r="D524" i="3"/>
  <c r="D523" i="3"/>
  <c r="D522" i="3"/>
  <c r="D521" i="3"/>
  <c r="D520" i="3"/>
  <c r="D519" i="3"/>
  <c r="D518" i="3"/>
  <c r="D517" i="3"/>
  <c r="D516" i="3"/>
  <c r="D515" i="3"/>
  <c r="D514" i="3"/>
  <c r="D513" i="3"/>
  <c r="D512" i="3"/>
  <c r="D511" i="3"/>
  <c r="D510" i="3"/>
  <c r="D509" i="3"/>
  <c r="D508" i="3"/>
  <c r="D507" i="3"/>
  <c r="D506" i="3"/>
  <c r="D505" i="3"/>
  <c r="D504" i="3"/>
  <c r="D503" i="3"/>
  <c r="D502" i="3"/>
  <c r="D501" i="3"/>
  <c r="D500" i="3"/>
  <c r="D499" i="3"/>
  <c r="D498" i="3"/>
  <c r="D497" i="3"/>
  <c r="D496" i="3"/>
  <c r="D495" i="3"/>
  <c r="D494" i="3"/>
  <c r="D493" i="3"/>
  <c r="D492" i="3"/>
  <c r="D491" i="3"/>
  <c r="D490" i="3"/>
  <c r="D489" i="3"/>
  <c r="D488" i="3"/>
  <c r="D487" i="3"/>
  <c r="D486" i="3"/>
  <c r="D485" i="3"/>
  <c r="D484" i="3"/>
  <c r="D483" i="3"/>
  <c r="D482" i="3"/>
  <c r="D481" i="3"/>
  <c r="D480" i="3"/>
  <c r="D479" i="3"/>
  <c r="D478" i="3"/>
  <c r="D477" i="3"/>
  <c r="D476" i="3"/>
  <c r="D475" i="3"/>
  <c r="D474" i="3"/>
  <c r="D473" i="3"/>
  <c r="D472" i="3"/>
  <c r="D471" i="3"/>
  <c r="D470" i="3"/>
  <c r="D469" i="3"/>
  <c r="D468" i="3"/>
  <c r="D467" i="3"/>
  <c r="D466" i="3"/>
  <c r="D465" i="3"/>
  <c r="D464" i="3"/>
  <c r="D463" i="3"/>
  <c r="D462" i="3"/>
  <c r="D461" i="3"/>
  <c r="D460" i="3"/>
  <c r="D459" i="3"/>
  <c r="D458" i="3"/>
  <c r="D457" i="3"/>
  <c r="D456" i="3"/>
  <c r="D455" i="3"/>
  <c r="D454" i="3"/>
  <c r="D453" i="3"/>
  <c r="D452" i="3"/>
  <c r="D451" i="3"/>
  <c r="D450" i="3"/>
  <c r="D449" i="3"/>
  <c r="D448" i="3"/>
  <c r="D447" i="3"/>
  <c r="D446" i="3"/>
  <c r="D445" i="3"/>
  <c r="D444" i="3"/>
  <c r="D443" i="3"/>
  <c r="D442" i="3"/>
  <c r="D441" i="3"/>
  <c r="D440" i="3"/>
  <c r="D439" i="3"/>
  <c r="D438" i="3"/>
  <c r="D437" i="3"/>
  <c r="D436" i="3"/>
  <c r="D435" i="3"/>
  <c r="D434" i="3"/>
  <c r="D433" i="3"/>
  <c r="D432" i="3"/>
  <c r="D431" i="3"/>
  <c r="D430" i="3"/>
  <c r="D429" i="3"/>
  <c r="D428" i="3"/>
  <c r="D427" i="3"/>
  <c r="D426" i="3"/>
  <c r="D425" i="3"/>
  <c r="D424" i="3"/>
  <c r="D423" i="3"/>
  <c r="D422" i="3"/>
  <c r="D421" i="3"/>
  <c r="D420" i="3"/>
  <c r="D419" i="3"/>
  <c r="D418" i="3"/>
  <c r="D417" i="3"/>
  <c r="D416" i="3"/>
  <c r="D415" i="3"/>
  <c r="D414" i="3"/>
  <c r="D413" i="3"/>
  <c r="D412" i="3"/>
  <c r="D411" i="3"/>
  <c r="D410" i="3"/>
  <c r="D409" i="3"/>
  <c r="D408" i="3"/>
  <c r="D407" i="3"/>
  <c r="D406" i="3"/>
  <c r="D405" i="3"/>
  <c r="D404" i="3"/>
  <c r="D403" i="3"/>
  <c r="D402" i="3"/>
  <c r="D401" i="3"/>
  <c r="D400" i="3"/>
  <c r="D399" i="3"/>
  <c r="D398" i="3"/>
  <c r="D397" i="3"/>
  <c r="D396" i="3"/>
  <c r="D395" i="3"/>
  <c r="D394" i="3"/>
  <c r="D393" i="3"/>
  <c r="D392" i="3"/>
  <c r="D391" i="3"/>
  <c r="D390" i="3"/>
  <c r="D389" i="3"/>
  <c r="D388" i="3"/>
  <c r="D387" i="3"/>
  <c r="D386" i="3"/>
  <c r="D385" i="3"/>
  <c r="D384" i="3"/>
  <c r="D383" i="3"/>
  <c r="D382" i="3"/>
  <c r="D381" i="3"/>
  <c r="D380" i="3"/>
  <c r="D379" i="3"/>
  <c r="D378" i="3"/>
  <c r="D377" i="3"/>
  <c r="D376" i="3"/>
  <c r="D375" i="3"/>
  <c r="D374" i="3"/>
  <c r="D373" i="3"/>
  <c r="D372" i="3"/>
  <c r="D371" i="3"/>
  <c r="D370" i="3"/>
  <c r="D369" i="3"/>
  <c r="D368" i="3"/>
  <c r="D367" i="3"/>
  <c r="D366" i="3"/>
  <c r="D365" i="3"/>
  <c r="D364" i="3"/>
  <c r="D363" i="3"/>
  <c r="D362" i="3"/>
  <c r="D361" i="3"/>
  <c r="D360" i="3"/>
  <c r="D359" i="3"/>
  <c r="D358" i="3"/>
  <c r="D357" i="3"/>
  <c r="D356" i="3"/>
  <c r="D355" i="3"/>
  <c r="D354" i="3"/>
  <c r="D353" i="3"/>
  <c r="D352" i="3"/>
  <c r="D351" i="3"/>
  <c r="D350" i="3"/>
  <c r="D349" i="3"/>
  <c r="D348" i="3"/>
  <c r="D347" i="3"/>
  <c r="D346" i="3"/>
  <c r="D345" i="3"/>
  <c r="D344" i="3"/>
  <c r="D343" i="3"/>
  <c r="D342" i="3"/>
  <c r="D341" i="3"/>
  <c r="D340" i="3"/>
  <c r="D339" i="3"/>
  <c r="D338" i="3"/>
  <c r="D337" i="3"/>
  <c r="D336" i="3"/>
  <c r="D335" i="3"/>
  <c r="D334" i="3"/>
  <c r="D333" i="3"/>
  <c r="D332" i="3"/>
  <c r="D331" i="3"/>
  <c r="D330" i="3"/>
  <c r="D329" i="3"/>
  <c r="D328" i="3"/>
  <c r="D327" i="3"/>
  <c r="D326" i="3"/>
  <c r="D325" i="3"/>
  <c r="D324" i="3"/>
  <c r="D323" i="3"/>
  <c r="D322" i="3"/>
  <c r="D321" i="3"/>
  <c r="D320" i="3"/>
  <c r="D319" i="3"/>
  <c r="D318" i="3"/>
  <c r="D317" i="3"/>
  <c r="D316" i="3"/>
  <c r="D315" i="3"/>
  <c r="D314" i="3"/>
  <c r="D313" i="3"/>
  <c r="D312" i="3"/>
  <c r="D311" i="3"/>
  <c r="D310" i="3"/>
  <c r="D309" i="3"/>
  <c r="D308" i="3"/>
  <c r="D307" i="3"/>
  <c r="D306" i="3"/>
  <c r="D305" i="3"/>
  <c r="D304" i="3"/>
  <c r="D303" i="3"/>
  <c r="D302" i="3"/>
  <c r="D301" i="3"/>
  <c r="D300" i="3"/>
  <c r="D299" i="3"/>
  <c r="D298" i="3"/>
  <c r="D297" i="3"/>
  <c r="D296" i="3"/>
  <c r="D295" i="3"/>
  <c r="D294" i="3"/>
  <c r="D293" i="3"/>
  <c r="D292" i="3"/>
  <c r="D291" i="3"/>
  <c r="D290" i="3"/>
  <c r="D289" i="3"/>
  <c r="D288" i="3"/>
  <c r="D287"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0" i="3"/>
  <c r="B10" i="3"/>
  <c r="B11" i="1"/>
  <c r="B11" i="3"/>
  <c r="B3" i="28"/>
  <c r="B2" i="12"/>
  <c r="B3" i="14"/>
  <c r="B31" i="28" s="1"/>
  <c r="E31" i="28" s="1"/>
  <c r="S6" i="1"/>
  <c r="G85" i="3"/>
  <c r="BW85" i="3" s="1"/>
  <c r="B2" i="40"/>
  <c r="B2" i="32"/>
  <c r="B2" i="3"/>
  <c r="B2" i="13"/>
  <c r="B2" i="6"/>
  <c r="B2" i="14"/>
  <c r="B2" i="38"/>
  <c r="B2" i="18"/>
  <c r="B2" i="42"/>
  <c r="B2" i="34"/>
  <c r="BB9" i="1"/>
  <c r="B9" i="12"/>
  <c r="B24" i="14"/>
  <c r="J19" i="40"/>
  <c r="L17" i="39"/>
  <c r="L27" i="39"/>
  <c r="L15" i="39"/>
  <c r="L49" i="39"/>
  <c r="C157" i="39"/>
  <c r="C212" i="39"/>
  <c r="L23" i="39"/>
  <c r="L37" i="39"/>
  <c r="L10" i="6"/>
  <c r="C159" i="39"/>
  <c r="C214" i="39"/>
  <c r="C78" i="6"/>
  <c r="L47" i="39"/>
  <c r="L35" i="39"/>
  <c r="L23" i="6"/>
  <c r="L44" i="39"/>
  <c r="C166" i="39"/>
  <c r="C221" i="39"/>
  <c r="C154" i="39"/>
  <c r="C209" i="39"/>
  <c r="L56" i="39"/>
  <c r="C142" i="39"/>
  <c r="C197" i="39"/>
  <c r="L32" i="39"/>
  <c r="L53" i="6"/>
  <c r="L41" i="6"/>
  <c r="C120" i="6"/>
  <c r="C175" i="6"/>
  <c r="L28" i="39"/>
  <c r="C163" i="6"/>
  <c r="C218" i="6"/>
  <c r="C152" i="6"/>
  <c r="C207" i="6"/>
  <c r="L42" i="6"/>
  <c r="C140" i="6"/>
  <c r="C195" i="6"/>
  <c r="L30" i="6"/>
  <c r="C150" i="39"/>
  <c r="C205" i="39"/>
  <c r="L35" i="6"/>
  <c r="L39" i="39"/>
  <c r="L19" i="39"/>
  <c r="L16" i="39"/>
  <c r="C145" i="6"/>
  <c r="C200" i="6"/>
  <c r="C141" i="39"/>
  <c r="C196" i="39"/>
  <c r="L43" i="39"/>
  <c r="C153" i="39"/>
  <c r="C208" i="39"/>
  <c r="L41" i="39"/>
  <c r="L40" i="39"/>
  <c r="L52" i="39"/>
  <c r="C127" i="39"/>
  <c r="C182" i="39"/>
  <c r="C139" i="39"/>
  <c r="C194" i="39"/>
  <c r="L47" i="6"/>
  <c r="L51" i="39"/>
  <c r="C163" i="39"/>
  <c r="C218" i="39"/>
  <c r="L31" i="39"/>
  <c r="C162" i="39"/>
  <c r="C217" i="39"/>
  <c r="L16" i="6"/>
  <c r="C151" i="39"/>
  <c r="C206" i="39"/>
  <c r="L53" i="39"/>
  <c r="L29" i="39"/>
  <c r="C99" i="6"/>
  <c r="L44" i="6"/>
  <c r="C154" i="6"/>
  <c r="C209" i="6"/>
  <c r="L34" i="6"/>
  <c r="C144" i="6"/>
  <c r="C199" i="6"/>
  <c r="C89" i="6"/>
  <c r="C134" i="6"/>
  <c r="C189" i="6"/>
  <c r="C79" i="6"/>
  <c r="L24" i="6"/>
  <c r="C67" i="6"/>
  <c r="C122" i="6"/>
  <c r="C177" i="6"/>
  <c r="L12" i="6"/>
  <c r="C104" i="6"/>
  <c r="L49" i="6"/>
  <c r="C159" i="6"/>
  <c r="C214" i="6"/>
  <c r="C138" i="6"/>
  <c r="C193" i="6"/>
  <c r="L28" i="6"/>
  <c r="C83" i="6"/>
  <c r="C137" i="6"/>
  <c r="C192" i="6"/>
  <c r="C82" i="6"/>
  <c r="L27" i="6"/>
  <c r="C128" i="39"/>
  <c r="C183" i="39"/>
  <c r="L18" i="39"/>
  <c r="L46" i="6"/>
  <c r="C151" i="6"/>
  <c r="C206" i="6"/>
  <c r="C147" i="6"/>
  <c r="C202" i="6"/>
  <c r="L25" i="39"/>
  <c r="C139" i="6"/>
  <c r="C194" i="6"/>
  <c r="C74" i="6"/>
  <c r="C71" i="6"/>
  <c r="L29" i="6"/>
  <c r="L37" i="6"/>
  <c r="C135" i="39"/>
  <c r="C190" i="39"/>
  <c r="L19" i="6"/>
  <c r="L56" i="6"/>
  <c r="C123" i="39"/>
  <c r="C178" i="39"/>
  <c r="C68" i="39"/>
  <c r="L13" i="39"/>
  <c r="C67" i="39"/>
  <c r="C122" i="39"/>
  <c r="C177" i="39"/>
  <c r="L12" i="39"/>
  <c r="L55" i="6"/>
  <c r="C165" i="6"/>
  <c r="C220" i="6"/>
  <c r="C110" i="6"/>
  <c r="C146" i="6"/>
  <c r="C201" i="6"/>
  <c r="L36" i="6"/>
  <c r="C128" i="6"/>
  <c r="C183" i="6"/>
  <c r="L18" i="6"/>
  <c r="C73" i="6"/>
  <c r="C63" i="6"/>
  <c r="L8" i="6"/>
  <c r="C118" i="6"/>
  <c r="C173" i="6"/>
  <c r="L46" i="39"/>
  <c r="C101" i="39"/>
  <c r="C156" i="39"/>
  <c r="C211" i="39"/>
  <c r="L34" i="39"/>
  <c r="C89" i="39"/>
  <c r="C144" i="39"/>
  <c r="C199" i="39"/>
  <c r="C72" i="6"/>
  <c r="C127" i="6"/>
  <c r="C182" i="6"/>
  <c r="L17" i="6"/>
  <c r="C162" i="6"/>
  <c r="C217" i="6"/>
  <c r="L52" i="6"/>
  <c r="C107" i="6"/>
  <c r="C153" i="6"/>
  <c r="C208" i="6"/>
  <c r="L43" i="6"/>
  <c r="C98" i="6"/>
  <c r="C125" i="6"/>
  <c r="C180" i="6"/>
  <c r="C70" i="6"/>
  <c r="L15" i="6"/>
  <c r="C64" i="39"/>
  <c r="C119" i="39"/>
  <c r="C174" i="39"/>
  <c r="L9" i="39"/>
  <c r="C161" i="6"/>
  <c r="C216" i="6"/>
  <c r="L51" i="6"/>
  <c r="L25" i="6"/>
  <c r="C135" i="6"/>
  <c r="C190" i="6"/>
  <c r="C80" i="6"/>
  <c r="C63" i="39"/>
  <c r="C118" i="39"/>
  <c r="C173" i="39"/>
  <c r="L8" i="39"/>
  <c r="C123" i="6"/>
  <c r="C178" i="6"/>
  <c r="L13" i="6"/>
  <c r="C140" i="39"/>
  <c r="C195" i="39"/>
  <c r="L30" i="39"/>
  <c r="C150" i="6"/>
  <c r="C205" i="6"/>
  <c r="C95" i="6"/>
  <c r="L40" i="6"/>
  <c r="C86" i="6"/>
  <c r="L31" i="6"/>
  <c r="C141" i="6"/>
  <c r="C196" i="6"/>
  <c r="C158" i="6"/>
  <c r="C213" i="6"/>
  <c r="C103" i="6"/>
  <c r="L48" i="6"/>
  <c r="C132" i="6"/>
  <c r="C187" i="6"/>
  <c r="C77" i="6"/>
  <c r="L22" i="6"/>
  <c r="C121" i="6"/>
  <c r="C176" i="6"/>
  <c r="L11" i="6"/>
  <c r="C93" i="39"/>
  <c r="L38" i="39"/>
  <c r="C148" i="39"/>
  <c r="C203" i="39"/>
  <c r="C93" i="6"/>
  <c r="L38" i="6"/>
  <c r="C136" i="39"/>
  <c r="C191" i="39"/>
  <c r="L26" i="39"/>
  <c r="C82" i="39"/>
  <c r="L55" i="39"/>
  <c r="C101" i="6"/>
  <c r="C130" i="39"/>
  <c r="C185" i="39"/>
  <c r="L11" i="39"/>
  <c r="C94" i="39"/>
  <c r="C121" i="39"/>
  <c r="C176" i="39"/>
  <c r="L20" i="39"/>
  <c r="B77" i="34"/>
  <c r="C48" i="34"/>
  <c r="J26" i="13"/>
  <c r="B12" i="1"/>
  <c r="C69" i="6"/>
  <c r="C124" i="6"/>
  <c r="C77" i="39"/>
  <c r="L22" i="39"/>
  <c r="C132" i="39"/>
  <c r="C105" i="6"/>
  <c r="C160" i="6"/>
  <c r="C131" i="6"/>
  <c r="C76" i="6"/>
  <c r="C220" i="39"/>
  <c r="C164" i="39"/>
  <c r="L54" i="39"/>
  <c r="C109" i="39"/>
  <c r="C184" i="39"/>
  <c r="C130" i="6"/>
  <c r="C75" i="6"/>
  <c r="L20" i="6"/>
  <c r="C65" i="39"/>
  <c r="C120" i="39"/>
  <c r="L10" i="39"/>
  <c r="C81" i="6"/>
  <c r="L26" i="6"/>
  <c r="C136" i="6"/>
  <c r="C105" i="39"/>
  <c r="L50" i="39"/>
  <c r="C160" i="39"/>
  <c r="C152" i="39"/>
  <c r="C97" i="39"/>
  <c r="L42" i="39"/>
  <c r="C124" i="39"/>
  <c r="L14" i="39"/>
  <c r="C69" i="39"/>
  <c r="C164" i="6"/>
  <c r="L54" i="6"/>
  <c r="C109" i="6"/>
  <c r="C149" i="6"/>
  <c r="C94" i="6"/>
  <c r="C87" i="6"/>
  <c r="C142" i="6"/>
  <c r="C155" i="6"/>
  <c r="C100" i="6"/>
  <c r="L45" i="6"/>
  <c r="C110" i="39"/>
  <c r="C103" i="39"/>
  <c r="C158" i="39"/>
  <c r="C131" i="39"/>
  <c r="C76" i="39"/>
  <c r="C133" i="39"/>
  <c r="C167" i="6"/>
  <c r="C112" i="6"/>
  <c r="E12" i="12"/>
  <c r="BC9" i="1"/>
  <c r="BF6" i="1"/>
  <c r="C91" i="6"/>
  <c r="C81" i="39"/>
  <c r="C74" i="39"/>
  <c r="C64" i="6"/>
  <c r="C119" i="6"/>
  <c r="C143" i="39"/>
  <c r="C88" i="39"/>
  <c r="C106" i="6"/>
  <c r="C73" i="39"/>
  <c r="C68" i="6"/>
  <c r="C138" i="39"/>
  <c r="C85" i="6"/>
  <c r="C106" i="39"/>
  <c r="C155" i="39"/>
  <c r="C100" i="39"/>
  <c r="C79" i="39"/>
  <c r="C134" i="39"/>
  <c r="C147" i="39"/>
  <c r="C102" i="6"/>
  <c r="C66" i="6"/>
  <c r="C85" i="39"/>
  <c r="C166" i="6"/>
  <c r="C148" i="6"/>
  <c r="C145" i="39"/>
  <c r="C143" i="6"/>
  <c r="C88" i="6"/>
  <c r="C167" i="39"/>
  <c r="C112" i="39"/>
  <c r="C91" i="39"/>
  <c r="C146" i="39"/>
  <c r="C70" i="39"/>
  <c r="C126" i="39"/>
  <c r="C97" i="6"/>
  <c r="BB8" i="1"/>
  <c r="G86" i="3"/>
  <c r="BW86" i="3" s="1"/>
  <c r="BC8" i="1"/>
  <c r="G13" i="38"/>
  <c r="F13" i="38"/>
  <c r="F7" i="36"/>
  <c r="D7" i="34"/>
  <c r="J9" i="1"/>
  <c r="R9" i="1"/>
  <c r="Z9" i="1"/>
  <c r="AH9" i="1"/>
  <c r="D10" i="40"/>
  <c r="D7" i="13"/>
  <c r="B17" i="12"/>
  <c r="B39" i="28"/>
  <c r="C54" i="34"/>
  <c r="D48" i="34"/>
  <c r="D54" i="34"/>
  <c r="B12" i="3"/>
  <c r="B13" i="1"/>
  <c r="C181" i="39"/>
  <c r="C175" i="39"/>
  <c r="C198" i="6"/>
  <c r="C189" i="39"/>
  <c r="C186" i="39"/>
  <c r="C197" i="6"/>
  <c r="C185" i="6"/>
  <c r="G7" i="36"/>
  <c r="R7" i="36"/>
  <c r="D7" i="6"/>
  <c r="E7" i="34"/>
  <c r="I21" i="38"/>
  <c r="K9" i="1"/>
  <c r="S9" i="1"/>
  <c r="AA9" i="1"/>
  <c r="AI9" i="1"/>
  <c r="E10" i="40"/>
  <c r="E23" i="13"/>
  <c r="D7" i="39"/>
  <c r="C198" i="39"/>
  <c r="C213" i="39"/>
  <c r="C191" i="6"/>
  <c r="C174" i="6"/>
  <c r="BG6" i="1"/>
  <c r="C186" i="6"/>
  <c r="C200" i="39"/>
  <c r="C210" i="39"/>
  <c r="C204" i="6"/>
  <c r="C215" i="6"/>
  <c r="C201" i="39"/>
  <c r="C187" i="39"/>
  <c r="C222" i="6"/>
  <c r="C203" i="6"/>
  <c r="C188" i="39"/>
  <c r="C219" i="6"/>
  <c r="C207" i="39"/>
  <c r="C222" i="39"/>
  <c r="C221" i="6"/>
  <c r="C193" i="39"/>
  <c r="E13" i="12"/>
  <c r="BD9" i="1"/>
  <c r="C215" i="39"/>
  <c r="C179" i="6"/>
  <c r="C202" i="39"/>
  <c r="C210" i="6"/>
  <c r="C179" i="39"/>
  <c r="C219" i="39"/>
  <c r="G87" i="3"/>
  <c r="BW87" i="3" s="1"/>
  <c r="F31" i="13"/>
  <c r="F36" i="13"/>
  <c r="E37" i="40"/>
  <c r="N37" i="40"/>
  <c r="N10" i="40"/>
  <c r="E30" i="40"/>
  <c r="M10" i="40"/>
  <c r="D30" i="40"/>
  <c r="D37" i="40"/>
  <c r="M37" i="40"/>
  <c r="C7" i="34"/>
  <c r="E7" i="36"/>
  <c r="C10" i="40"/>
  <c r="I9" i="1"/>
  <c r="Q9" i="1"/>
  <c r="Y9" i="1"/>
  <c r="AG9" i="1"/>
  <c r="C7" i="13"/>
  <c r="F9" i="1"/>
  <c r="B40" i="28"/>
  <c r="F9" i="3"/>
  <c r="B27" i="12"/>
  <c r="E70" i="34"/>
  <c r="E41" i="34"/>
  <c r="E36" i="34"/>
  <c r="B14" i="1"/>
  <c r="B13" i="3"/>
  <c r="F19" i="34"/>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BD8" i="1"/>
  <c r="BE8" i="1"/>
  <c r="D117" i="39"/>
  <c r="D62" i="39"/>
  <c r="D172" i="39"/>
  <c r="M7" i="39"/>
  <c r="BH6" i="1"/>
  <c r="D172" i="6"/>
  <c r="D117" i="6"/>
  <c r="M7" i="6"/>
  <c r="D62" i="6"/>
  <c r="Q7" i="36"/>
  <c r="E7" i="39"/>
  <c r="H7" i="36"/>
  <c r="S7" i="36"/>
  <c r="F7" i="34"/>
  <c r="L9" i="1"/>
  <c r="T9" i="1"/>
  <c r="AB9" i="1"/>
  <c r="AJ9" i="1"/>
  <c r="J21" i="38"/>
  <c r="E7" i="6"/>
  <c r="F10" i="40"/>
  <c r="F23" i="13"/>
  <c r="E13" i="38"/>
  <c r="E31" i="13"/>
  <c r="E65" i="34"/>
  <c r="E31" i="34"/>
  <c r="E77" i="34"/>
  <c r="E26" i="34"/>
  <c r="E59" i="34"/>
  <c r="G88" i="3"/>
  <c r="BW88" i="3" s="1"/>
  <c r="S9" i="3"/>
  <c r="K9" i="3"/>
  <c r="F14" i="34"/>
  <c r="C37" i="40"/>
  <c r="L37" i="40"/>
  <c r="L10" i="40"/>
  <c r="C30" i="40"/>
  <c r="F30" i="40"/>
  <c r="F37" i="40"/>
  <c r="O37" i="40"/>
  <c r="O10" i="40"/>
  <c r="B31" i="12"/>
  <c r="B41" i="28"/>
  <c r="D41" i="34"/>
  <c r="D36" i="34"/>
  <c r="F70" i="34"/>
  <c r="F36" i="34"/>
  <c r="F41" i="34"/>
  <c r="B17" i="13"/>
  <c r="B16" i="13"/>
  <c r="B15" i="1"/>
  <c r="B14" i="3"/>
  <c r="E172" i="39"/>
  <c r="E117" i="39"/>
  <c r="E62" i="39"/>
  <c r="N7" i="39"/>
  <c r="BG9" i="1"/>
  <c r="BH8" i="1"/>
  <c r="BH9" i="1"/>
  <c r="BI6" i="1"/>
  <c r="D65" i="34"/>
  <c r="D77" i="34"/>
  <c r="D31" i="34"/>
  <c r="D26" i="34"/>
  <c r="D59" i="34"/>
  <c r="E14" i="34"/>
  <c r="E36" i="13"/>
  <c r="E19" i="34"/>
  <c r="E117" i="6"/>
  <c r="N7" i="6"/>
  <c r="E62" i="6"/>
  <c r="E172" i="6"/>
  <c r="BF8" i="1"/>
  <c r="BG8" i="1"/>
  <c r="D13" i="38"/>
  <c r="D31" i="13"/>
  <c r="G7" i="34"/>
  <c r="I7" i="36"/>
  <c r="T7" i="36"/>
  <c r="F7" i="6"/>
  <c r="G23" i="13"/>
  <c r="K21" i="38"/>
  <c r="M9" i="1"/>
  <c r="U9" i="1"/>
  <c r="AC9" i="1"/>
  <c r="AK9" i="1"/>
  <c r="F7" i="39"/>
  <c r="G10" i="40"/>
  <c r="P7" i="36"/>
  <c r="BE9" i="1"/>
  <c r="F31" i="34"/>
  <c r="F65" i="34"/>
  <c r="F77" i="34"/>
  <c r="F59" i="34"/>
  <c r="F26" i="34"/>
  <c r="BF9" i="1"/>
  <c r="G89" i="3"/>
  <c r="BW89" i="3" s="1"/>
  <c r="F7" i="18"/>
  <c r="P7" i="18"/>
  <c r="E8" i="32"/>
  <c r="N8" i="32"/>
  <c r="E8" i="42"/>
  <c r="AA9" i="3"/>
  <c r="AI9" i="3"/>
  <c r="AQ9" i="3"/>
  <c r="AY9" i="3"/>
  <c r="BO9" i="3"/>
  <c r="BG9" i="3"/>
  <c r="T9" i="3"/>
  <c r="G7" i="18"/>
  <c r="Q7" i="18"/>
  <c r="L9" i="3"/>
  <c r="R9" i="3"/>
  <c r="D8" i="32"/>
  <c r="M8" i="32"/>
  <c r="D8" i="42"/>
  <c r="J9" i="3"/>
  <c r="G37" i="40"/>
  <c r="P37" i="40"/>
  <c r="G30" i="40"/>
  <c r="P10" i="40"/>
  <c r="B42" i="28"/>
  <c r="C41" i="34"/>
  <c r="C36" i="34"/>
  <c r="G70" i="34"/>
  <c r="G36" i="34"/>
  <c r="G41" i="34"/>
  <c r="B15" i="3"/>
  <c r="B16" i="1"/>
  <c r="F117" i="39"/>
  <c r="O7" i="39"/>
  <c r="F172" i="39"/>
  <c r="F62" i="39"/>
  <c r="BI8" i="1"/>
  <c r="BJ6" i="1"/>
  <c r="BI9" i="1"/>
  <c r="G59" i="34"/>
  <c r="G26" i="34"/>
  <c r="G65" i="34"/>
  <c r="G31" i="34"/>
  <c r="G77" i="34"/>
  <c r="L21" i="38"/>
  <c r="G7" i="39"/>
  <c r="J7" i="36"/>
  <c r="U7" i="36"/>
  <c r="H23" i="13"/>
  <c r="G7" i="6"/>
  <c r="N9" i="1"/>
  <c r="V9" i="1"/>
  <c r="AD9" i="1"/>
  <c r="AL9" i="1"/>
  <c r="H10" i="40"/>
  <c r="H7" i="34"/>
  <c r="C59" i="34"/>
  <c r="C65" i="34"/>
  <c r="C26" i="34"/>
  <c r="C77" i="34"/>
  <c r="C31" i="34"/>
  <c r="D14" i="34"/>
  <c r="D36" i="13"/>
  <c r="D19" i="34"/>
  <c r="C13" i="38"/>
  <c r="C31" i="13"/>
  <c r="F117" i="6"/>
  <c r="F172" i="6"/>
  <c r="F62" i="6"/>
  <c r="O7" i="6"/>
  <c r="G90" i="3"/>
  <c r="BW90" i="3" s="1"/>
  <c r="F31" i="14"/>
  <c r="F39" i="14"/>
  <c r="F69" i="14"/>
  <c r="F76" i="14"/>
  <c r="N8" i="42"/>
  <c r="O31" i="14"/>
  <c r="E15" i="34"/>
  <c r="F15" i="34"/>
  <c r="D15" i="34"/>
  <c r="D16" i="34"/>
  <c r="D20" i="34"/>
  <c r="D21" i="34"/>
  <c r="E21" i="34"/>
  <c r="E20" i="34"/>
  <c r="E16" i="34"/>
  <c r="F20" i="34"/>
  <c r="F16" i="34"/>
  <c r="F21" i="34"/>
  <c r="E7" i="18"/>
  <c r="O7" i="18"/>
  <c r="F8" i="32"/>
  <c r="O8" i="32"/>
  <c r="F8" i="42"/>
  <c r="G31" i="14"/>
  <c r="G39" i="14"/>
  <c r="Z9" i="3"/>
  <c r="AH9" i="3"/>
  <c r="AP9" i="3"/>
  <c r="AX9" i="3"/>
  <c r="BN9" i="3"/>
  <c r="BF9" i="3"/>
  <c r="AB9" i="3"/>
  <c r="AJ9" i="3"/>
  <c r="AR9" i="3"/>
  <c r="AZ9" i="3"/>
  <c r="BP9" i="3"/>
  <c r="BH9" i="3"/>
  <c r="U9" i="3"/>
  <c r="G8" i="32"/>
  <c r="P8" i="32"/>
  <c r="G8" i="42"/>
  <c r="M9" i="3"/>
  <c r="Q9" i="3"/>
  <c r="C8" i="32"/>
  <c r="L8" i="32"/>
  <c r="C8" i="42"/>
  <c r="I9" i="3"/>
  <c r="F43" i="14"/>
  <c r="F87" i="14"/>
  <c r="M8" i="42"/>
  <c r="N31" i="14"/>
  <c r="E31" i="14"/>
  <c r="E39" i="14"/>
  <c r="H37" i="40"/>
  <c r="Q37" i="40"/>
  <c r="H30" i="40"/>
  <c r="Q10" i="40"/>
  <c r="B43" i="28"/>
  <c r="B39" i="12"/>
  <c r="H70" i="34"/>
  <c r="H36" i="34"/>
  <c r="H41" i="34"/>
  <c r="B16" i="3"/>
  <c r="B17" i="1"/>
  <c r="C14" i="34"/>
  <c r="C19" i="34"/>
  <c r="C36" i="13"/>
  <c r="H65" i="34"/>
  <c r="H31" i="34"/>
  <c r="H26" i="34"/>
  <c r="H77" i="34"/>
  <c r="H59" i="34"/>
  <c r="G117" i="39"/>
  <c r="G62" i="39"/>
  <c r="P7" i="39"/>
  <c r="G172" i="39"/>
  <c r="H7" i="39"/>
  <c r="H7" i="6"/>
  <c r="K7" i="36"/>
  <c r="V7" i="36"/>
  <c r="I7" i="34"/>
  <c r="I10" i="40"/>
  <c r="O9" i="1"/>
  <c r="W9" i="1"/>
  <c r="AE9" i="1"/>
  <c r="AM9" i="1"/>
  <c r="I23" i="13"/>
  <c r="G117" i="6"/>
  <c r="G172" i="6"/>
  <c r="G62" i="6"/>
  <c r="P7" i="6"/>
  <c r="BJ8" i="1"/>
  <c r="BK6" i="1"/>
  <c r="BJ9" i="1"/>
  <c r="F55" i="14"/>
  <c r="F83" i="14"/>
  <c r="G91" i="3"/>
  <c r="BW91" i="3" s="1"/>
  <c r="O8" i="42"/>
  <c r="P31" i="14"/>
  <c r="C21" i="34"/>
  <c r="C20" i="34"/>
  <c r="C16" i="34"/>
  <c r="C15" i="34"/>
  <c r="Y9" i="3"/>
  <c r="AG9" i="3"/>
  <c r="AO9" i="3"/>
  <c r="AW9" i="3"/>
  <c r="D7" i="18"/>
  <c r="N7" i="18"/>
  <c r="V9" i="3"/>
  <c r="I7" i="18"/>
  <c r="S7" i="18"/>
  <c r="N9" i="3"/>
  <c r="AC9" i="3"/>
  <c r="AK9" i="3"/>
  <c r="AS9" i="3"/>
  <c r="BA9" i="3"/>
  <c r="BQ9" i="3"/>
  <c r="BI9" i="3"/>
  <c r="H7" i="18"/>
  <c r="R7" i="18"/>
  <c r="L8" i="42"/>
  <c r="M31" i="14"/>
  <c r="D31" i="14"/>
  <c r="D39" i="14"/>
  <c r="G43" i="14"/>
  <c r="G69" i="14"/>
  <c r="G76" i="14"/>
  <c r="G83" i="14"/>
  <c r="G87" i="14"/>
  <c r="G55" i="14"/>
  <c r="P8" i="42"/>
  <c r="Q31" i="14"/>
  <c r="H31" i="14"/>
  <c r="H39" i="14"/>
  <c r="BM9" i="3"/>
  <c r="BE9" i="3"/>
  <c r="E83" i="14"/>
  <c r="E87" i="14"/>
  <c r="E43" i="14"/>
  <c r="E55" i="14"/>
  <c r="R10" i="40"/>
  <c r="I30" i="40"/>
  <c r="I37" i="40"/>
  <c r="R37" i="40"/>
  <c r="B44" i="28"/>
  <c r="B44" i="12"/>
  <c r="B45" i="28"/>
  <c r="M23" i="38" a="1"/>
  <c r="M23" i="38" s="1"/>
  <c r="M25" i="38" a="1"/>
  <c r="M25" i="38" s="1"/>
  <c r="M24" i="38" a="1"/>
  <c r="M24" i="38" s="1"/>
  <c r="I70" i="34"/>
  <c r="I36" i="34"/>
  <c r="I41" i="34"/>
  <c r="B18" i="1"/>
  <c r="B17" i="3"/>
  <c r="BK8" i="1"/>
  <c r="BL6" i="1"/>
  <c r="BK9" i="1"/>
  <c r="I65" i="34"/>
  <c r="I31" i="34"/>
  <c r="I59" i="34"/>
  <c r="I77" i="34"/>
  <c r="I26" i="34"/>
  <c r="H117" i="6"/>
  <c r="H62" i="6"/>
  <c r="Q7" i="6"/>
  <c r="H172" i="6"/>
  <c r="H117" i="39"/>
  <c r="Q7" i="39"/>
  <c r="H62" i="39"/>
  <c r="H172" i="39"/>
  <c r="G92" i="3"/>
  <c r="BW92" i="3" s="1"/>
  <c r="H8" i="32"/>
  <c r="Q8" i="32"/>
  <c r="H8" i="42"/>
  <c r="AD9" i="3"/>
  <c r="AL9" i="3"/>
  <c r="AT9" i="3"/>
  <c r="BB9" i="3"/>
  <c r="BR9" i="3"/>
  <c r="BJ9" i="3"/>
  <c r="C28" i="34"/>
  <c r="D28" i="34"/>
  <c r="E33" i="34" a="1"/>
  <c r="E33" i="34" s="1"/>
  <c r="F33" i="34" a="1"/>
  <c r="F33" i="34" s="1"/>
  <c r="C27" i="34"/>
  <c r="G33" i="34" a="1"/>
  <c r="G33" i="34" s="1"/>
  <c r="H33" i="34" a="1"/>
  <c r="H33" i="34" s="1"/>
  <c r="D32" i="34" a="1"/>
  <c r="D32" i="34" s="1"/>
  <c r="C33" i="34" a="1"/>
  <c r="C33" i="34" s="1"/>
  <c r="E32" i="34" a="1"/>
  <c r="E32" i="34" s="1"/>
  <c r="G32" i="34" a="1"/>
  <c r="G32" i="34" s="1"/>
  <c r="F32" i="34" a="1"/>
  <c r="F32" i="34" s="1"/>
  <c r="H32" i="34" a="1"/>
  <c r="H32" i="34" s="1"/>
  <c r="D33" i="34" a="1"/>
  <c r="D33" i="34" s="1"/>
  <c r="I32" i="34" a="1"/>
  <c r="I32" i="34" s="1"/>
  <c r="I33" i="34" a="1"/>
  <c r="I33" i="34" s="1"/>
  <c r="D27" i="34"/>
  <c r="C32" i="34" a="1"/>
  <c r="C32" i="34" s="1"/>
  <c r="W9" i="3"/>
  <c r="AE9" i="3"/>
  <c r="AM9" i="3"/>
  <c r="AU9" i="3"/>
  <c r="BC9" i="3"/>
  <c r="O9" i="3"/>
  <c r="H43" i="14"/>
  <c r="H69" i="14"/>
  <c r="H76" i="14"/>
  <c r="H55" i="14"/>
  <c r="H83" i="14"/>
  <c r="H87" i="14"/>
  <c r="D83" i="14"/>
  <c r="D87" i="14"/>
  <c r="D43" i="14"/>
  <c r="D55" i="14"/>
  <c r="G21" i="34"/>
  <c r="C50" i="34"/>
  <c r="G15" i="34"/>
  <c r="G20" i="34"/>
  <c r="C49" i="34"/>
  <c r="B19" i="1"/>
  <c r="B18" i="3"/>
  <c r="G16" i="34"/>
  <c r="BL8" i="1"/>
  <c r="BM6" i="1"/>
  <c r="BL9" i="1"/>
  <c r="G93" i="3"/>
  <c r="BW93" i="3" s="1"/>
  <c r="I31" i="14"/>
  <c r="I39" i="14"/>
  <c r="I55" i="14"/>
  <c r="Q8" i="42"/>
  <c r="R31" i="14"/>
  <c r="B46" i="28"/>
  <c r="F9" i="12"/>
  <c r="B25" i="14"/>
  <c r="J7" i="18"/>
  <c r="T7" i="18"/>
  <c r="I8" i="32"/>
  <c r="R8" i="32"/>
  <c r="I8" i="42"/>
  <c r="R8" i="42"/>
  <c r="S31" i="14"/>
  <c r="I43" i="14"/>
  <c r="I87" i="14"/>
  <c r="BS9" i="3"/>
  <c r="BK9" i="3"/>
  <c r="B5" i="38"/>
  <c r="W33" i="36"/>
  <c r="B20" i="1"/>
  <c r="B19" i="3"/>
  <c r="BM8" i="1"/>
  <c r="BN6" i="1"/>
  <c r="BM9" i="1"/>
  <c r="G94" i="3"/>
  <c r="BW94" i="3" s="1"/>
  <c r="J31" i="14"/>
  <c r="J39" i="14"/>
  <c r="J69" i="14"/>
  <c r="J76" i="14"/>
  <c r="I69" i="14"/>
  <c r="I76" i="14"/>
  <c r="I83" i="14"/>
  <c r="B47" i="28"/>
  <c r="G43" i="28"/>
  <c r="B11" i="38"/>
  <c r="B48" i="28"/>
  <c r="B21" i="1"/>
  <c r="B20" i="3"/>
  <c r="BN8" i="1"/>
  <c r="BO6" i="1"/>
  <c r="BN9" i="1"/>
  <c r="J87" i="14"/>
  <c r="J55" i="14"/>
  <c r="J83" i="14"/>
  <c r="J43" i="14"/>
  <c r="G95" i="3"/>
  <c r="BW95" i="3" s="1"/>
  <c r="G53" i="28"/>
  <c r="G39" i="28"/>
  <c r="B28" i="14"/>
  <c r="B19" i="38"/>
  <c r="B49" i="28"/>
  <c r="B22" i="1"/>
  <c r="B21" i="3"/>
  <c r="BO8" i="1"/>
  <c r="BP6" i="1"/>
  <c r="BO9" i="1"/>
  <c r="G96" i="3"/>
  <c r="BW96" i="3" s="1"/>
  <c r="B29" i="14"/>
  <c r="B7" i="1"/>
  <c r="B50" i="28"/>
  <c r="B22" i="3"/>
  <c r="B23" i="1"/>
  <c r="BP8" i="1"/>
  <c r="BQ6" i="1"/>
  <c r="BP9" i="1"/>
  <c r="G97" i="3"/>
  <c r="BW97" i="3" s="1"/>
  <c r="F7" i="1"/>
  <c r="B51" i="28"/>
  <c r="B23" i="3"/>
  <c r="B24" i="1"/>
  <c r="BQ8" i="1"/>
  <c r="BR6" i="1"/>
  <c r="BQ9" i="1"/>
  <c r="G98" i="3"/>
  <c r="BW98" i="3" s="1"/>
  <c r="B32" i="14"/>
  <c r="I7" i="1"/>
  <c r="Q7" i="1" s="1"/>
  <c r="B54" i="28" s="1"/>
  <c r="B52" i="28"/>
  <c r="B24" i="3"/>
  <c r="B25" i="1"/>
  <c r="BR8" i="1"/>
  <c r="BS6" i="1"/>
  <c r="BR9" i="1"/>
  <c r="G99" i="3"/>
  <c r="BW99" i="3" s="1"/>
  <c r="B26" i="1"/>
  <c r="B25" i="3"/>
  <c r="BS8" i="1"/>
  <c r="BT6" i="1"/>
  <c r="BS9" i="1"/>
  <c r="G100" i="3"/>
  <c r="BW100" i="3" s="1"/>
  <c r="B26" i="3"/>
  <c r="B27" i="1"/>
  <c r="BT8" i="1"/>
  <c r="BT9" i="1"/>
  <c r="BU6" i="1"/>
  <c r="G101" i="3"/>
  <c r="BW101" i="3" s="1"/>
  <c r="B28" i="1"/>
  <c r="B27" i="3"/>
  <c r="BU8" i="1"/>
  <c r="BV6" i="1"/>
  <c r="BU9" i="1"/>
  <c r="G102" i="3"/>
  <c r="BW102" i="3" s="1"/>
  <c r="B28" i="3"/>
  <c r="B29" i="1"/>
  <c r="BV8" i="1"/>
  <c r="BW6" i="1"/>
  <c r="BV9" i="1"/>
  <c r="G103" i="3"/>
  <c r="BW103" i="3" s="1"/>
  <c r="B29" i="3"/>
  <c r="B30" i="1"/>
  <c r="BW8" i="1"/>
  <c r="BX6" i="1"/>
  <c r="BW9" i="1"/>
  <c r="G104" i="3"/>
  <c r="BW104" i="3" s="1"/>
  <c r="B31" i="1"/>
  <c r="B30" i="3"/>
  <c r="BX8" i="1"/>
  <c r="BY6" i="1"/>
  <c r="BX9" i="1"/>
  <c r="G105" i="3"/>
  <c r="BW105" i="3" s="1"/>
  <c r="B32" i="1"/>
  <c r="B31" i="3"/>
  <c r="BY8" i="1"/>
  <c r="BZ6" i="1"/>
  <c r="BY9" i="1"/>
  <c r="G106" i="3"/>
  <c r="BW106" i="3" s="1"/>
  <c r="B32" i="3"/>
  <c r="B33" i="1"/>
  <c r="BZ8" i="1"/>
  <c r="CA6" i="1"/>
  <c r="BZ9" i="1"/>
  <c r="G107" i="3"/>
  <c r="BW107" i="3" s="1"/>
  <c r="B34" i="1"/>
  <c r="B33" i="3"/>
  <c r="CA8" i="1"/>
  <c r="CB6" i="1"/>
  <c r="CA9" i="1"/>
  <c r="G108" i="3"/>
  <c r="BW108" i="3" s="1"/>
  <c r="B35" i="1"/>
  <c r="B34" i="3"/>
  <c r="CB8" i="1"/>
  <c r="CC6" i="1"/>
  <c r="CB9" i="1"/>
  <c r="G109" i="3"/>
  <c r="BW109" i="3" s="1"/>
  <c r="B35" i="3"/>
  <c r="B36" i="1"/>
  <c r="CC8" i="1"/>
  <c r="CD6" i="1"/>
  <c r="CC9" i="1"/>
  <c r="G110" i="3"/>
  <c r="BW110" i="3" s="1"/>
  <c r="B37" i="1"/>
  <c r="B36" i="3"/>
  <c r="CD8" i="1"/>
  <c r="CE6" i="1"/>
  <c r="CD9" i="1"/>
  <c r="G111" i="3"/>
  <c r="BW111" i="3" s="1"/>
  <c r="B38" i="1"/>
  <c r="B37" i="3"/>
  <c r="CE8" i="1"/>
  <c r="CF6" i="1"/>
  <c r="CE9" i="1"/>
  <c r="G112" i="3"/>
  <c r="BW112" i="3" s="1"/>
  <c r="B38" i="3"/>
  <c r="B39" i="1"/>
  <c r="CF8" i="1"/>
  <c r="CF9" i="1"/>
  <c r="CG6" i="1"/>
  <c r="G113" i="3"/>
  <c r="BW113" i="3" s="1"/>
  <c r="B39" i="3"/>
  <c r="B40" i="1"/>
  <c r="CG8" i="1"/>
  <c r="CH6" i="1"/>
  <c r="CG9" i="1"/>
  <c r="G114" i="3"/>
  <c r="BW114" i="3" s="1"/>
  <c r="B40" i="3"/>
  <c r="B41" i="1"/>
  <c r="CH8" i="1"/>
  <c r="CI6" i="1"/>
  <c r="CH9" i="1"/>
  <c r="G115" i="3"/>
  <c r="BW115" i="3" s="1"/>
  <c r="B42" i="1"/>
  <c r="B41" i="3"/>
  <c r="CI8" i="1"/>
  <c r="CJ6" i="1"/>
  <c r="CI9" i="1"/>
  <c r="G116" i="3"/>
  <c r="BW116" i="3" s="1"/>
  <c r="B43" i="1"/>
  <c r="B42" i="3"/>
  <c r="CJ8" i="1"/>
  <c r="CK6" i="1"/>
  <c r="CJ9" i="1"/>
  <c r="G117" i="3"/>
  <c r="BW117" i="3" s="1"/>
  <c r="B44" i="1"/>
  <c r="B43" i="3"/>
  <c r="CK8" i="1"/>
  <c r="CL6" i="1"/>
  <c r="CK9" i="1"/>
  <c r="G118" i="3"/>
  <c r="BW118" i="3" s="1"/>
  <c r="B45" i="1"/>
  <c r="B44" i="3"/>
  <c r="CL8" i="1"/>
  <c r="CM6" i="1"/>
  <c r="CL9" i="1"/>
  <c r="G119" i="3"/>
  <c r="BW119" i="3" s="1"/>
  <c r="B45" i="3"/>
  <c r="B46" i="1"/>
  <c r="CM8" i="1"/>
  <c r="CN6" i="1"/>
  <c r="CM9" i="1"/>
  <c r="G120" i="3"/>
  <c r="BW120" i="3" s="1"/>
  <c r="B47" i="1"/>
  <c r="B46" i="3"/>
  <c r="CN8" i="1"/>
  <c r="CO6" i="1"/>
  <c r="CN9" i="1"/>
  <c r="G121" i="3"/>
  <c r="BW121" i="3" s="1"/>
  <c r="B47" i="3"/>
  <c r="B48" i="1"/>
  <c r="CO8" i="1"/>
  <c r="CP6" i="1"/>
  <c r="CO9" i="1"/>
  <c r="G122" i="3"/>
  <c r="BW122" i="3" s="1"/>
  <c r="B48" i="3"/>
  <c r="B49" i="1"/>
  <c r="CP8" i="1"/>
  <c r="CQ6" i="1"/>
  <c r="CP9" i="1"/>
  <c r="G123" i="3"/>
  <c r="BW123" i="3" s="1"/>
  <c r="B50" i="1"/>
  <c r="B49" i="3"/>
  <c r="CQ8" i="1"/>
  <c r="CR6" i="1"/>
  <c r="CQ9" i="1"/>
  <c r="G124" i="3"/>
  <c r="BW124" i="3" s="1"/>
  <c r="B50" i="3"/>
  <c r="B51" i="1"/>
  <c r="CR8" i="1"/>
  <c r="CR9" i="1"/>
  <c r="CS6" i="1"/>
  <c r="G125" i="3"/>
  <c r="BW125" i="3" s="1"/>
  <c r="B52" i="1"/>
  <c r="B51" i="3"/>
  <c r="CS8" i="1"/>
  <c r="CT6" i="1"/>
  <c r="CS9" i="1"/>
  <c r="G126" i="3"/>
  <c r="BW126" i="3" s="1"/>
  <c r="B53" i="1"/>
  <c r="B52" i="3"/>
  <c r="CT8" i="1"/>
  <c r="CU6" i="1"/>
  <c r="CT9" i="1"/>
  <c r="G127" i="3"/>
  <c r="BW127" i="3" s="1"/>
  <c r="B54" i="1"/>
  <c r="B53" i="3"/>
  <c r="CU8" i="1"/>
  <c r="CV6" i="1"/>
  <c r="CU9" i="1"/>
  <c r="G128" i="3"/>
  <c r="BW128" i="3" s="1"/>
  <c r="B54" i="3"/>
  <c r="B55" i="1"/>
  <c r="CV8" i="1"/>
  <c r="CW6" i="1"/>
  <c r="CV9" i="1"/>
  <c r="G129" i="3"/>
  <c r="BW129" i="3" s="1"/>
  <c r="B56" i="1"/>
  <c r="B55" i="3"/>
  <c r="CW8" i="1"/>
  <c r="CX6" i="1"/>
  <c r="CW9" i="1"/>
  <c r="G130" i="3"/>
  <c r="BW130" i="3" s="1"/>
  <c r="B57" i="1"/>
  <c r="B56" i="3"/>
  <c r="CX8" i="1"/>
  <c r="CX9" i="1"/>
  <c r="G131" i="3"/>
  <c r="BW131" i="3" s="1"/>
  <c r="BW49" i="3"/>
  <c r="B58" i="1"/>
  <c r="B57" i="3"/>
  <c r="G132" i="3"/>
  <c r="BW132" i="3" s="1"/>
  <c r="BW43" i="3"/>
  <c r="BW59" i="3"/>
  <c r="BW39" i="3"/>
  <c r="BW33" i="3"/>
  <c r="BW25" i="3"/>
  <c r="BW35" i="3"/>
  <c r="BW68" i="3"/>
  <c r="BW83" i="3"/>
  <c r="BW50" i="3"/>
  <c r="BW45" i="3"/>
  <c r="BW70" i="3"/>
  <c r="BW19" i="3"/>
  <c r="BW51" i="3"/>
  <c r="BW23" i="3"/>
  <c r="BW17" i="3"/>
  <c r="BW76" i="3"/>
  <c r="BW11" i="3"/>
  <c r="BW57" i="3"/>
  <c r="BW31" i="3"/>
  <c r="BW73" i="3"/>
  <c r="BW41" i="3"/>
  <c r="BW55" i="3"/>
  <c r="BW80" i="3"/>
  <c r="B59" i="1"/>
  <c r="B58" i="3"/>
  <c r="BW47" i="3"/>
  <c r="BW53" i="3"/>
  <c r="BW37" i="3"/>
  <c r="BW29" i="3"/>
  <c r="BW84" i="3"/>
  <c r="G133" i="3"/>
  <c r="BW133" i="3" s="1"/>
  <c r="B59" i="3"/>
  <c r="B60" i="1"/>
  <c r="G134" i="3"/>
  <c r="BW134" i="3" s="1"/>
  <c r="B60" i="3"/>
  <c r="B61" i="1"/>
  <c r="G135" i="3"/>
  <c r="BW135" i="3" s="1"/>
  <c r="B61" i="3"/>
  <c r="B62" i="1"/>
  <c r="G136" i="3"/>
  <c r="BW136" i="3" s="1"/>
  <c r="B63" i="1"/>
  <c r="B62" i="3"/>
  <c r="G137" i="3"/>
  <c r="BW137" i="3" s="1"/>
  <c r="B63" i="3"/>
  <c r="B64" i="1"/>
  <c r="G138" i="3"/>
  <c r="BW138" i="3" s="1"/>
  <c r="B65" i="1"/>
  <c r="B64" i="3"/>
  <c r="G139" i="3"/>
  <c r="BW139" i="3" s="1"/>
  <c r="B66" i="1"/>
  <c r="B65" i="3"/>
  <c r="G140" i="3"/>
  <c r="BW140" i="3" s="1"/>
  <c r="B67" i="1"/>
  <c r="B66" i="3"/>
  <c r="G141" i="3"/>
  <c r="BW141" i="3" s="1"/>
  <c r="B67" i="3"/>
  <c r="B68" i="1"/>
  <c r="G142" i="3"/>
  <c r="BW142" i="3" s="1"/>
  <c r="B69" i="1"/>
  <c r="B68" i="3"/>
  <c r="G143" i="3"/>
  <c r="BW143" i="3" s="1"/>
  <c r="B70" i="1"/>
  <c r="B69" i="3"/>
  <c r="G144" i="3"/>
  <c r="BW144" i="3" s="1"/>
  <c r="B70" i="3"/>
  <c r="B71" i="1"/>
  <c r="G145" i="3"/>
  <c r="BW145" i="3" s="1"/>
  <c r="B71" i="3"/>
  <c r="B72" i="1"/>
  <c r="G146" i="3"/>
  <c r="BW146" i="3" s="1"/>
  <c r="B73" i="1"/>
  <c r="B72" i="3"/>
  <c r="G147" i="3"/>
  <c r="BW147" i="3" s="1"/>
  <c r="B74" i="1"/>
  <c r="B73" i="3"/>
  <c r="G148" i="3"/>
  <c r="BW148" i="3" s="1"/>
  <c r="B75" i="1"/>
  <c r="B74" i="3"/>
  <c r="G149" i="3"/>
  <c r="BW149" i="3" s="1"/>
  <c r="B76" i="1"/>
  <c r="B75" i="3"/>
  <c r="G150" i="3"/>
  <c r="BW150" i="3" s="1"/>
  <c r="B77" i="1"/>
  <c r="B76" i="3"/>
  <c r="G151" i="3"/>
  <c r="BW151" i="3" s="1"/>
  <c r="B78" i="1"/>
  <c r="B77" i="3"/>
  <c r="G152" i="3"/>
  <c r="BW152" i="3" s="1"/>
  <c r="B78" i="3"/>
  <c r="B79" i="1"/>
  <c r="G153" i="3"/>
  <c r="BW153" i="3" s="1"/>
  <c r="B80" i="1"/>
  <c r="B79" i="3"/>
  <c r="G154" i="3"/>
  <c r="BW154" i="3" s="1"/>
  <c r="B81" i="1"/>
  <c r="B80" i="3"/>
  <c r="G155" i="3"/>
  <c r="BW155" i="3" s="1"/>
  <c r="B81" i="3"/>
  <c r="B82" i="1"/>
  <c r="G156" i="3"/>
  <c r="BW156" i="3" s="1"/>
  <c r="B82" i="3"/>
  <c r="B83" i="1"/>
  <c r="G157" i="3"/>
  <c r="BW157" i="3" s="1"/>
  <c r="B83" i="3"/>
  <c r="B84" i="1"/>
  <c r="G158" i="3"/>
  <c r="BW158" i="3" s="1"/>
  <c r="B85" i="1"/>
  <c r="B84" i="3"/>
  <c r="G159" i="3"/>
  <c r="BW159" i="3" s="1"/>
  <c r="B86" i="1"/>
  <c r="B85" i="3"/>
  <c r="G160" i="3"/>
  <c r="BW160" i="3" s="1"/>
  <c r="B86" i="3"/>
  <c r="B87" i="1"/>
  <c r="G161" i="3"/>
  <c r="BW161" i="3" s="1"/>
  <c r="B87" i="3"/>
  <c r="B88" i="1"/>
  <c r="G162" i="3"/>
  <c r="BW162" i="3" s="1"/>
  <c r="B88" i="3"/>
  <c r="B89" i="1"/>
  <c r="G163" i="3"/>
  <c r="BW163" i="3" s="1"/>
  <c r="B89" i="3"/>
  <c r="B90" i="1"/>
  <c r="G164" i="3"/>
  <c r="BW164" i="3" s="1"/>
  <c r="B91" i="1"/>
  <c r="B90" i="3"/>
  <c r="G165" i="3"/>
  <c r="BW165" i="3" s="1"/>
  <c r="B92" i="1"/>
  <c r="B91" i="3"/>
  <c r="G166" i="3"/>
  <c r="BW166" i="3" s="1"/>
  <c r="B93" i="1"/>
  <c r="B92" i="3"/>
  <c r="G167" i="3"/>
  <c r="BW167" i="3" s="1"/>
  <c r="B93" i="3"/>
  <c r="B94" i="1"/>
  <c r="G168" i="3"/>
  <c r="BW168" i="3" s="1"/>
  <c r="B95" i="1"/>
  <c r="B94" i="3"/>
  <c r="G169" i="3"/>
  <c r="BW169" i="3" s="1"/>
  <c r="B95" i="3"/>
  <c r="B96" i="1"/>
  <c r="G170" i="3"/>
  <c r="BW170" i="3" s="1"/>
  <c r="B97" i="1"/>
  <c r="B96" i="3"/>
  <c r="G171" i="3"/>
  <c r="BW171" i="3" s="1"/>
  <c r="B97" i="3"/>
  <c r="B98" i="1"/>
  <c r="G172" i="3"/>
  <c r="BW172" i="3" s="1"/>
  <c r="B98" i="3"/>
  <c r="B99" i="1"/>
  <c r="G173" i="3"/>
  <c r="BW173" i="3" s="1"/>
  <c r="B100" i="1"/>
  <c r="B99" i="3"/>
  <c r="G174" i="3"/>
  <c r="BW174" i="3" s="1"/>
  <c r="B101" i="1"/>
  <c r="B100" i="3"/>
  <c r="G175" i="3"/>
  <c r="BW175" i="3" s="1"/>
  <c r="B102" i="1"/>
  <c r="B101" i="3"/>
  <c r="G176" i="3"/>
  <c r="BW176" i="3" s="1"/>
  <c r="B102" i="3"/>
  <c r="B103" i="1"/>
  <c r="G177" i="3"/>
  <c r="BW177" i="3" s="1"/>
  <c r="B103" i="3"/>
  <c r="B104" i="1"/>
  <c r="G178" i="3"/>
  <c r="BW178" i="3" s="1"/>
  <c r="B104" i="3"/>
  <c r="B105" i="1"/>
  <c r="G179" i="3"/>
  <c r="BW179" i="3" s="1"/>
  <c r="B105" i="3"/>
  <c r="B106" i="1"/>
  <c r="G180" i="3"/>
  <c r="BW180" i="3" s="1"/>
  <c r="B106" i="3"/>
  <c r="B107" i="1"/>
  <c r="G181" i="3"/>
  <c r="BW181" i="3" s="1"/>
  <c r="B107" i="3"/>
  <c r="B108" i="1"/>
  <c r="G182" i="3"/>
  <c r="BW182" i="3" s="1"/>
  <c r="B108" i="3"/>
  <c r="B109" i="1"/>
  <c r="G183" i="3"/>
  <c r="BW183" i="3" s="1"/>
  <c r="B109" i="3"/>
  <c r="B110" i="1"/>
  <c r="G184" i="3"/>
  <c r="BW184" i="3" s="1"/>
  <c r="B111" i="1"/>
  <c r="B110" i="3"/>
  <c r="G185" i="3"/>
  <c r="BW185" i="3" s="1"/>
  <c r="B112" i="1"/>
  <c r="B111" i="3"/>
  <c r="G186" i="3"/>
  <c r="BW186" i="3" s="1"/>
  <c r="B113" i="1"/>
  <c r="B112" i="3"/>
  <c r="G187" i="3"/>
  <c r="BW187" i="3" s="1"/>
  <c r="B114" i="1"/>
  <c r="B113" i="3"/>
  <c r="G188" i="3"/>
  <c r="BW188" i="3" s="1"/>
  <c r="B115" i="1"/>
  <c r="B114" i="3"/>
  <c r="G189" i="3"/>
  <c r="BW189" i="3" s="1"/>
  <c r="B115" i="3"/>
  <c r="B116" i="1"/>
  <c r="G190" i="3"/>
  <c r="BW190" i="3" s="1"/>
  <c r="B116" i="3"/>
  <c r="B117" i="1"/>
  <c r="G191" i="3"/>
  <c r="BW191" i="3" s="1"/>
  <c r="B117" i="3"/>
  <c r="B118" i="1"/>
  <c r="G192" i="3"/>
  <c r="BW192" i="3" s="1"/>
  <c r="B118" i="3"/>
  <c r="B119" i="1"/>
  <c r="G193" i="3"/>
  <c r="BW193" i="3" s="1"/>
  <c r="B119" i="3"/>
  <c r="B120" i="1"/>
  <c r="G194" i="3"/>
  <c r="BW194" i="3" s="1"/>
  <c r="B121" i="1"/>
  <c r="B120" i="3"/>
  <c r="G195" i="3"/>
  <c r="BW195" i="3" s="1"/>
  <c r="B122" i="1"/>
  <c r="B121" i="3"/>
  <c r="G196" i="3"/>
  <c r="BW196" i="3" s="1"/>
  <c r="B122" i="3"/>
  <c r="B123" i="1"/>
  <c r="G197" i="3"/>
  <c r="BW197" i="3" s="1"/>
  <c r="B123" i="3"/>
  <c r="B124" i="1"/>
  <c r="G198" i="3"/>
  <c r="BW198" i="3" s="1"/>
  <c r="B124" i="3"/>
  <c r="B125" i="1"/>
  <c r="G199" i="3"/>
  <c r="BW199" i="3" s="1"/>
  <c r="B126" i="1"/>
  <c r="B125" i="3"/>
  <c r="G200" i="3"/>
  <c r="BW200" i="3" s="1"/>
  <c r="B127" i="1"/>
  <c r="B126" i="3"/>
  <c r="G201" i="3"/>
  <c r="BW201" i="3" s="1"/>
  <c r="B127" i="3"/>
  <c r="B128" i="1"/>
  <c r="G202" i="3"/>
  <c r="BW202" i="3" s="1"/>
  <c r="B128" i="3"/>
  <c r="B129" i="1"/>
  <c r="G203" i="3"/>
  <c r="BW203" i="3" s="1"/>
  <c r="B130" i="1"/>
  <c r="B129" i="3"/>
  <c r="G204" i="3"/>
  <c r="BW204" i="3" s="1"/>
  <c r="B130" i="3"/>
  <c r="B131" i="1"/>
  <c r="G205" i="3"/>
  <c r="BW205" i="3" s="1"/>
  <c r="B132" i="1"/>
  <c r="B131" i="3"/>
  <c r="G206" i="3"/>
  <c r="BW206" i="3" s="1"/>
  <c r="B132" i="3"/>
  <c r="B133" i="1"/>
  <c r="G207" i="3"/>
  <c r="BW207" i="3" s="1"/>
  <c r="B134" i="1"/>
  <c r="B133" i="3"/>
  <c r="G208" i="3"/>
  <c r="BW208" i="3" s="1"/>
  <c r="B134" i="3"/>
  <c r="B135" i="1"/>
  <c r="G209" i="3"/>
  <c r="BW209" i="3" s="1"/>
  <c r="B135" i="3"/>
  <c r="B136" i="1"/>
  <c r="G210" i="3"/>
  <c r="BW210" i="3" s="1"/>
  <c r="B137" i="1"/>
  <c r="B136" i="3"/>
  <c r="G211" i="3"/>
  <c r="BW211" i="3" s="1"/>
  <c r="B138" i="1"/>
  <c r="B137" i="3"/>
  <c r="G212" i="3"/>
  <c r="BW212" i="3" s="1"/>
  <c r="B138" i="3"/>
  <c r="B139" i="1"/>
  <c r="G213" i="3"/>
  <c r="BW213" i="3" s="1"/>
  <c r="B140" i="1"/>
  <c r="B139" i="3"/>
  <c r="G214" i="3"/>
  <c r="BW214" i="3" s="1"/>
  <c r="B140" i="3"/>
  <c r="B141" i="1"/>
  <c r="G215" i="3"/>
  <c r="BW215" i="3" s="1"/>
  <c r="B141" i="3"/>
  <c r="B142" i="1"/>
  <c r="G216" i="3"/>
  <c r="BW216" i="3" s="1"/>
  <c r="B142" i="3"/>
  <c r="B143" i="1"/>
  <c r="G217" i="3"/>
  <c r="BW217" i="3" s="1"/>
  <c r="B144" i="1"/>
  <c r="B143" i="3"/>
  <c r="G218" i="3"/>
  <c r="BW218" i="3" s="1"/>
  <c r="B145" i="1"/>
  <c r="B144" i="3"/>
  <c r="G219" i="3"/>
  <c r="BW219" i="3" s="1"/>
  <c r="B145" i="3"/>
  <c r="B146" i="1"/>
  <c r="G220" i="3"/>
  <c r="BW220" i="3" s="1"/>
  <c r="B146" i="3"/>
  <c r="B147" i="1"/>
  <c r="G221" i="3"/>
  <c r="BW221" i="3" s="1"/>
  <c r="B147" i="3"/>
  <c r="B148" i="1"/>
  <c r="G222" i="3"/>
  <c r="BW222" i="3" s="1"/>
  <c r="B149" i="1"/>
  <c r="B148" i="3"/>
  <c r="G223" i="3"/>
  <c r="BW223" i="3" s="1"/>
  <c r="B150" i="1"/>
  <c r="B149" i="3"/>
  <c r="G224" i="3"/>
  <c r="BW224" i="3" s="1"/>
  <c r="B151" i="1"/>
  <c r="B150" i="3"/>
  <c r="G225" i="3"/>
  <c r="BW225" i="3" s="1"/>
  <c r="B152" i="1"/>
  <c r="B151" i="3"/>
  <c r="G226" i="3"/>
  <c r="BW226" i="3" s="1"/>
  <c r="B153" i="1"/>
  <c r="B152" i="3"/>
  <c r="G227" i="3"/>
  <c r="BW227" i="3" s="1"/>
  <c r="B153" i="3"/>
  <c r="B154" i="1"/>
  <c r="G228" i="3"/>
  <c r="BW228" i="3" s="1"/>
  <c r="B154" i="3"/>
  <c r="B155" i="1"/>
  <c r="G229" i="3"/>
  <c r="BW229" i="3" s="1"/>
  <c r="B156" i="1"/>
  <c r="B155" i="3"/>
  <c r="G230" i="3"/>
  <c r="BW230" i="3" s="1"/>
  <c r="B157" i="1"/>
  <c r="B156" i="3"/>
  <c r="G231" i="3"/>
  <c r="BW231" i="3" s="1"/>
  <c r="B158" i="1"/>
  <c r="B157" i="3"/>
  <c r="G232" i="3"/>
  <c r="B159" i="1"/>
  <c r="B158" i="3"/>
  <c r="G233" i="3"/>
  <c r="BW233" i="3" s="1"/>
  <c r="B160" i="1"/>
  <c r="B159" i="3"/>
  <c r="G234" i="3"/>
  <c r="BW234" i="3" s="1"/>
  <c r="B160" i="3"/>
  <c r="B161" i="1"/>
  <c r="G235" i="3"/>
  <c r="BW235" i="3" s="1"/>
  <c r="B161" i="3"/>
  <c r="B162" i="1"/>
  <c r="G236" i="3"/>
  <c r="BW236" i="3" s="1"/>
  <c r="B163" i="1"/>
  <c r="B162" i="3"/>
  <c r="G237" i="3"/>
  <c r="BW237" i="3" s="1"/>
  <c r="B163" i="3"/>
  <c r="B164" i="1"/>
  <c r="G238" i="3"/>
  <c r="BW238" i="3" s="1"/>
  <c r="B164" i="3"/>
  <c r="B165" i="1"/>
  <c r="G239" i="3"/>
  <c r="BW239" i="3" s="1"/>
  <c r="B166" i="1"/>
  <c r="B165" i="3"/>
  <c r="G240" i="3"/>
  <c r="BW240" i="3" s="1"/>
  <c r="B167" i="1"/>
  <c r="B166" i="3"/>
  <c r="G241" i="3"/>
  <c r="BW241" i="3" s="1"/>
  <c r="B168" i="1"/>
  <c r="B167" i="3"/>
  <c r="G242" i="3"/>
  <c r="BW242" i="3" s="1"/>
  <c r="B169" i="1"/>
  <c r="B168" i="3"/>
  <c r="G243" i="3"/>
  <c r="BW243" i="3" s="1"/>
  <c r="B170" i="1"/>
  <c r="B169" i="3"/>
  <c r="G244" i="3"/>
  <c r="BW244" i="3" s="1"/>
  <c r="B170" i="3"/>
  <c r="B171" i="1"/>
  <c r="G245" i="3"/>
  <c r="BW245" i="3" s="1"/>
  <c r="B172" i="1"/>
  <c r="B171" i="3"/>
  <c r="G246" i="3"/>
  <c r="BW246" i="3" s="1"/>
  <c r="B172" i="3"/>
  <c r="B173" i="1"/>
  <c r="G247" i="3"/>
  <c r="BW247" i="3" s="1"/>
  <c r="B173" i="3"/>
  <c r="B174" i="1"/>
  <c r="G248" i="3"/>
  <c r="BW248" i="3" s="1"/>
  <c r="B174" i="3"/>
  <c r="B175" i="1"/>
  <c r="G249" i="3"/>
  <c r="BW249" i="3" s="1"/>
  <c r="B176" i="1"/>
  <c r="B175" i="3"/>
  <c r="G250" i="3"/>
  <c r="BW250" i="3" s="1"/>
  <c r="B177" i="1"/>
  <c r="B176" i="3"/>
  <c r="G251" i="3"/>
  <c r="BW251" i="3" s="1"/>
  <c r="B177" i="3"/>
  <c r="B178" i="1"/>
  <c r="G252" i="3"/>
  <c r="BW252" i="3" s="1"/>
  <c r="B178" i="3"/>
  <c r="B179" i="1"/>
  <c r="G253" i="3"/>
  <c r="BW253" i="3" s="1"/>
  <c r="B180" i="1"/>
  <c r="B179" i="3"/>
  <c r="G254" i="3"/>
  <c r="BW254" i="3" s="1"/>
  <c r="B181" i="1"/>
  <c r="B180" i="3"/>
  <c r="G255" i="3"/>
  <c r="BW255" i="3" s="1"/>
  <c r="B181" i="3"/>
  <c r="B182" i="1"/>
  <c r="G256" i="3"/>
  <c r="BW256" i="3" s="1"/>
  <c r="B183" i="1"/>
  <c r="B182" i="3"/>
  <c r="G257" i="3"/>
  <c r="BW257" i="3" s="1"/>
  <c r="B183" i="3"/>
  <c r="B184" i="1"/>
  <c r="G258" i="3"/>
  <c r="BW258" i="3" s="1"/>
  <c r="B185" i="1"/>
  <c r="B184" i="3"/>
  <c r="G259" i="3"/>
  <c r="BW259" i="3" s="1"/>
  <c r="B185" i="3"/>
  <c r="B186" i="1"/>
  <c r="G260" i="3"/>
  <c r="BW260" i="3" s="1"/>
  <c r="B187" i="1"/>
  <c r="B186" i="3"/>
  <c r="G261" i="3"/>
  <c r="BW261" i="3" s="1"/>
  <c r="B187" i="3"/>
  <c r="B188" i="1"/>
  <c r="G262" i="3"/>
  <c r="BW262" i="3" s="1"/>
  <c r="B188" i="3"/>
  <c r="B189" i="1"/>
  <c r="G263" i="3"/>
  <c r="BW263" i="3" s="1"/>
  <c r="B189" i="3"/>
  <c r="B190" i="1"/>
  <c r="G264" i="3"/>
  <c r="BW264" i="3" s="1"/>
  <c r="B191" i="1"/>
  <c r="B190" i="3"/>
  <c r="G265" i="3"/>
  <c r="BW265" i="3" s="1"/>
  <c r="B192" i="1"/>
  <c r="B191" i="3"/>
  <c r="G266" i="3"/>
  <c r="BW266" i="3" s="1"/>
  <c r="B193" i="1"/>
  <c r="B192" i="3"/>
  <c r="G267" i="3"/>
  <c r="BW267" i="3" s="1"/>
  <c r="B193" i="3"/>
  <c r="B194" i="1"/>
  <c r="G268" i="3"/>
  <c r="BW268" i="3" s="1"/>
  <c r="B194" i="3"/>
  <c r="B195" i="1"/>
  <c r="G269" i="3"/>
  <c r="BW269" i="3" s="1"/>
  <c r="B196" i="1"/>
  <c r="B195" i="3"/>
  <c r="G270" i="3"/>
  <c r="BW270" i="3" s="1"/>
  <c r="B196" i="3"/>
  <c r="B197" i="1"/>
  <c r="G271" i="3"/>
  <c r="BW271" i="3" s="1"/>
  <c r="B198" i="1"/>
  <c r="B197" i="3"/>
  <c r="G272" i="3"/>
  <c r="BW272" i="3" s="1"/>
  <c r="B199" i="1"/>
  <c r="B198" i="3"/>
  <c r="G273" i="3"/>
  <c r="BW273" i="3" s="1"/>
  <c r="B200" i="1"/>
  <c r="B199" i="3"/>
  <c r="G274" i="3"/>
  <c r="BW274" i="3" s="1"/>
  <c r="B200" i="3"/>
  <c r="B201" i="1"/>
  <c r="G275" i="3"/>
  <c r="BW275" i="3" s="1"/>
  <c r="B202" i="1"/>
  <c r="B201" i="3"/>
  <c r="G276" i="3"/>
  <c r="BW276" i="3" s="1"/>
  <c r="B202" i="3"/>
  <c r="B203" i="1"/>
  <c r="G277" i="3"/>
  <c r="BW277" i="3" s="1"/>
  <c r="B204" i="1"/>
  <c r="B203" i="3"/>
  <c r="G278" i="3"/>
  <c r="BW278" i="3" s="1"/>
  <c r="B205" i="1"/>
  <c r="B204" i="3"/>
  <c r="G279" i="3"/>
  <c r="BW279" i="3" s="1"/>
  <c r="B206" i="1"/>
  <c r="B205" i="3"/>
  <c r="G280" i="3"/>
  <c r="BW280" i="3" s="1"/>
  <c r="B206" i="3"/>
  <c r="B207" i="1"/>
  <c r="G281" i="3"/>
  <c r="BW281" i="3" s="1"/>
  <c r="B208" i="1"/>
  <c r="B207" i="3"/>
  <c r="G282" i="3"/>
  <c r="BW282" i="3" s="1"/>
  <c r="B209" i="1"/>
  <c r="B208" i="3"/>
  <c r="G283" i="3"/>
  <c r="BW283" i="3" s="1"/>
  <c r="B209" i="3"/>
  <c r="B210" i="1"/>
  <c r="G284" i="3"/>
  <c r="BW284" i="3" s="1"/>
  <c r="B210" i="3"/>
  <c r="B211" i="1"/>
  <c r="G285" i="3"/>
  <c r="BW285" i="3" s="1"/>
  <c r="B212" i="1"/>
  <c r="B211" i="3"/>
  <c r="G286" i="3"/>
  <c r="BW286" i="3" s="1"/>
  <c r="B213" i="1"/>
  <c r="B212" i="3"/>
  <c r="G287" i="3"/>
  <c r="BW287" i="3" s="1"/>
  <c r="B213" i="3"/>
  <c r="B214" i="1"/>
  <c r="G288" i="3"/>
  <c r="BW288" i="3" s="1"/>
  <c r="B214" i="3"/>
  <c r="B215" i="1"/>
  <c r="G289" i="3"/>
  <c r="BW289" i="3" s="1"/>
  <c r="B216" i="1"/>
  <c r="B215" i="3"/>
  <c r="G290" i="3"/>
  <c r="BW290" i="3" s="1"/>
  <c r="B216" i="3"/>
  <c r="B217" i="1"/>
  <c r="G291" i="3"/>
  <c r="BW291" i="3" s="1"/>
  <c r="B218" i="1"/>
  <c r="B217" i="3"/>
  <c r="G292" i="3"/>
  <c r="BW292" i="3" s="1"/>
  <c r="B218" i="3"/>
  <c r="B219" i="1"/>
  <c r="G293" i="3"/>
  <c r="BW293" i="3" s="1"/>
  <c r="B219" i="3"/>
  <c r="B220" i="1"/>
  <c r="G294" i="3"/>
  <c r="BW294" i="3" s="1"/>
  <c r="B221" i="1"/>
  <c r="B220" i="3"/>
  <c r="G295" i="3"/>
  <c r="BW295" i="3" s="1"/>
  <c r="B221" i="3"/>
  <c r="B222" i="1"/>
  <c r="G296" i="3"/>
  <c r="BW296" i="3" s="1"/>
  <c r="B223" i="1"/>
  <c r="B222" i="3"/>
  <c r="G297" i="3"/>
  <c r="BW297" i="3" s="1"/>
  <c r="B223" i="3"/>
  <c r="B224" i="1"/>
  <c r="G298" i="3"/>
  <c r="BW298" i="3" s="1"/>
  <c r="B224" i="3"/>
  <c r="B225" i="1"/>
  <c r="G299" i="3"/>
  <c r="BW299" i="3" s="1"/>
  <c r="B226" i="1"/>
  <c r="B225" i="3"/>
  <c r="G300" i="3"/>
  <c r="BW300" i="3" s="1"/>
  <c r="B227" i="1"/>
  <c r="B226" i="3"/>
  <c r="G301" i="3"/>
  <c r="BW301" i="3" s="1"/>
  <c r="B228" i="1"/>
  <c r="B227" i="3"/>
  <c r="G302" i="3"/>
  <c r="BW302" i="3" s="1"/>
  <c r="B228" i="3"/>
  <c r="B229" i="1"/>
  <c r="G303" i="3"/>
  <c r="BW303" i="3" s="1"/>
  <c r="B230" i="1"/>
  <c r="B229" i="3"/>
  <c r="G304" i="3"/>
  <c r="BW304" i="3" s="1"/>
  <c r="B231" i="1"/>
  <c r="B230" i="3"/>
  <c r="G305" i="3"/>
  <c r="BW305" i="3" s="1"/>
  <c r="B232" i="1"/>
  <c r="B231" i="3"/>
  <c r="G306" i="3"/>
  <c r="BW306" i="3" s="1"/>
  <c r="B232" i="3"/>
  <c r="B233" i="1"/>
  <c r="G307" i="3"/>
  <c r="BW307" i="3" s="1"/>
  <c r="B234" i="1"/>
  <c r="B233" i="3"/>
  <c r="G308" i="3"/>
  <c r="BW308" i="3" s="1"/>
  <c r="B235" i="1"/>
  <c r="B234" i="3"/>
  <c r="G309" i="3"/>
  <c r="BW309" i="3" s="1"/>
  <c r="B235" i="3"/>
  <c r="B236" i="1"/>
  <c r="G310" i="3"/>
  <c r="BW310" i="3" s="1"/>
  <c r="B237" i="1"/>
  <c r="B236" i="3"/>
  <c r="G311" i="3"/>
  <c r="BW311" i="3" s="1"/>
  <c r="B238" i="1"/>
  <c r="B237" i="3"/>
  <c r="G312" i="3"/>
  <c r="BW312" i="3" s="1"/>
  <c r="B239" i="1"/>
  <c r="B238" i="3"/>
  <c r="G313" i="3"/>
  <c r="BW313" i="3" s="1"/>
  <c r="B240" i="1"/>
  <c r="B239" i="3"/>
  <c r="G314" i="3"/>
  <c r="BW314" i="3" s="1"/>
  <c r="B241" i="1"/>
  <c r="B240" i="3"/>
  <c r="G315" i="3"/>
  <c r="BW315" i="3" s="1"/>
  <c r="B241" i="3"/>
  <c r="B242" i="1"/>
  <c r="G316" i="3"/>
  <c r="BW316" i="3" s="1"/>
  <c r="B243" i="1"/>
  <c r="B242" i="3"/>
  <c r="G317" i="3"/>
  <c r="BW317" i="3" s="1"/>
  <c r="B243" i="3"/>
  <c r="B244" i="1"/>
  <c r="G318" i="3"/>
  <c r="BW318" i="3" s="1"/>
  <c r="B245" i="1"/>
  <c r="B244" i="3"/>
  <c r="G319" i="3"/>
  <c r="BW319" i="3" s="1"/>
  <c r="B245" i="3"/>
  <c r="B246" i="1"/>
  <c r="G320" i="3"/>
  <c r="BW320" i="3" s="1"/>
  <c r="B247" i="1"/>
  <c r="B246" i="3"/>
  <c r="G321" i="3"/>
  <c r="BW321" i="3" s="1"/>
  <c r="B248" i="1"/>
  <c r="B247" i="3"/>
  <c r="G322" i="3"/>
  <c r="BW322" i="3" s="1"/>
  <c r="B248" i="3"/>
  <c r="B249" i="1"/>
  <c r="G323" i="3"/>
  <c r="BW323" i="3" s="1"/>
  <c r="B250" i="1"/>
  <c r="B249" i="3"/>
  <c r="G324" i="3"/>
  <c r="BW324" i="3" s="1"/>
  <c r="B250" i="3"/>
  <c r="B251" i="1"/>
  <c r="G325" i="3"/>
  <c r="BW325" i="3" s="1"/>
  <c r="B251" i="3"/>
  <c r="B252" i="1"/>
  <c r="G326" i="3"/>
  <c r="BW326" i="3" s="1"/>
  <c r="B253" i="1"/>
  <c r="B252" i="3"/>
  <c r="G327" i="3"/>
  <c r="BW327" i="3" s="1"/>
  <c r="B254" i="1"/>
  <c r="B253" i="3"/>
  <c r="G328" i="3"/>
  <c r="BW328" i="3" s="1"/>
  <c r="B255" i="1"/>
  <c r="B254" i="3"/>
  <c r="G329" i="3"/>
  <c r="BW329" i="3" s="1"/>
  <c r="B255" i="3"/>
  <c r="B256" i="1"/>
  <c r="G330" i="3"/>
  <c r="BW330" i="3" s="1"/>
  <c r="B257" i="1"/>
  <c r="B256" i="3"/>
  <c r="G331" i="3"/>
  <c r="BW331" i="3" s="1"/>
  <c r="B257" i="3"/>
  <c r="B258" i="1"/>
  <c r="G332" i="3"/>
  <c r="BW332" i="3" s="1"/>
  <c r="B258" i="3"/>
  <c r="B259" i="1"/>
  <c r="G333" i="3"/>
  <c r="BW333" i="3" s="1"/>
  <c r="B259" i="3"/>
  <c r="B260" i="1"/>
  <c r="G334" i="3"/>
  <c r="BW334" i="3" s="1"/>
  <c r="B260" i="3"/>
  <c r="B261" i="1"/>
  <c r="G335" i="3"/>
  <c r="BW335" i="3" s="1"/>
  <c r="B261" i="3"/>
  <c r="B262" i="1"/>
  <c r="G336" i="3"/>
  <c r="BW336" i="3" s="1"/>
  <c r="B263" i="1"/>
  <c r="B262" i="3"/>
  <c r="G337" i="3"/>
  <c r="BW337" i="3" s="1"/>
  <c r="B264" i="1"/>
  <c r="B263" i="3"/>
  <c r="G338" i="3"/>
  <c r="BW338" i="3" s="1"/>
  <c r="B265" i="1"/>
  <c r="B264" i="3"/>
  <c r="G339" i="3"/>
  <c r="BW339" i="3" s="1"/>
  <c r="B266" i="1"/>
  <c r="B265" i="3"/>
  <c r="G340" i="3"/>
  <c r="BW340" i="3" s="1"/>
  <c r="B266" i="3"/>
  <c r="B267" i="1"/>
  <c r="G341" i="3"/>
  <c r="BW341" i="3" s="1"/>
  <c r="B267" i="3"/>
  <c r="B268" i="1"/>
  <c r="G342" i="3"/>
  <c r="BW342" i="3" s="1"/>
  <c r="B269" i="1"/>
  <c r="B268" i="3"/>
  <c r="G343" i="3"/>
  <c r="BW343" i="3" s="1"/>
  <c r="B270" i="1"/>
  <c r="B269" i="3"/>
  <c r="G344" i="3"/>
  <c r="BW344" i="3" s="1"/>
  <c r="B270" i="3"/>
  <c r="B271" i="1"/>
  <c r="G345" i="3"/>
  <c r="BW345" i="3"/>
  <c r="B271" i="3"/>
  <c r="B272" i="1"/>
  <c r="G346" i="3"/>
  <c r="BW346" i="3" s="1"/>
  <c r="B273" i="1"/>
  <c r="B272" i="3"/>
  <c r="G347" i="3"/>
  <c r="BW347" i="3" s="1"/>
  <c r="B274" i="1"/>
  <c r="B273" i="3"/>
  <c r="G348" i="3"/>
  <c r="BW348" i="3" s="1"/>
  <c r="B274" i="3"/>
  <c r="B275" i="1"/>
  <c r="G349" i="3"/>
  <c r="BW349" i="3" s="1"/>
  <c r="B276" i="1"/>
  <c r="B275" i="3"/>
  <c r="G350" i="3"/>
  <c r="BW350" i="3" s="1"/>
  <c r="B277" i="1"/>
  <c r="B276" i="3"/>
  <c r="G351" i="3"/>
  <c r="BW351" i="3" s="1"/>
  <c r="B277" i="3"/>
  <c r="B278" i="1"/>
  <c r="G352" i="3"/>
  <c r="BW352" i="3" s="1"/>
  <c r="B279" i="1"/>
  <c r="B278" i="3"/>
  <c r="G353" i="3"/>
  <c r="BW353" i="3" s="1"/>
  <c r="B280" i="1"/>
  <c r="B279" i="3"/>
  <c r="G354" i="3"/>
  <c r="BW354" i="3" s="1"/>
  <c r="B281" i="1"/>
  <c r="B280" i="3"/>
  <c r="G355" i="3"/>
  <c r="BW355" i="3" s="1"/>
  <c r="B281" i="3"/>
  <c r="B282" i="1"/>
  <c r="G356" i="3"/>
  <c r="BW356" i="3" s="1"/>
  <c r="B283" i="1"/>
  <c r="B282" i="3"/>
  <c r="G357" i="3"/>
  <c r="BW357" i="3" s="1"/>
  <c r="B284" i="1"/>
  <c r="B283" i="3"/>
  <c r="G358" i="3"/>
  <c r="BW358" i="3" s="1"/>
  <c r="B285" i="1"/>
  <c r="B284" i="3"/>
  <c r="G359" i="3"/>
  <c r="BW359" i="3" s="1"/>
  <c r="B285" i="3"/>
  <c r="B286" i="1"/>
  <c r="G360" i="3"/>
  <c r="BW360" i="3" s="1"/>
  <c r="B286" i="3"/>
  <c r="B287" i="1"/>
  <c r="G361" i="3"/>
  <c r="BW361" i="3" s="1"/>
  <c r="B287" i="3"/>
  <c r="B288" i="1"/>
  <c r="G362" i="3"/>
  <c r="BW362" i="3" s="1"/>
  <c r="B289" i="1"/>
  <c r="B288" i="3"/>
  <c r="G363" i="3"/>
  <c r="BW363" i="3" s="1"/>
  <c r="B290" i="1"/>
  <c r="B289" i="3"/>
  <c r="G364" i="3"/>
  <c r="BW364" i="3" s="1"/>
  <c r="B290" i="3"/>
  <c r="B291" i="1"/>
  <c r="G365" i="3"/>
  <c r="BW365" i="3" s="1"/>
  <c r="B291" i="3"/>
  <c r="B292" i="1"/>
  <c r="G366" i="3"/>
  <c r="BW366" i="3" s="1"/>
  <c r="B292" i="3"/>
  <c r="B293" i="1"/>
  <c r="G367" i="3"/>
  <c r="BW367" i="3" s="1"/>
  <c r="B294" i="1"/>
  <c r="B293" i="3"/>
  <c r="G368" i="3"/>
  <c r="BW368" i="3" s="1"/>
  <c r="B295" i="1"/>
  <c r="B294" i="3"/>
  <c r="G369" i="3"/>
  <c r="BW369" i="3" s="1"/>
  <c r="B295" i="3"/>
  <c r="B296" i="1"/>
  <c r="G370" i="3"/>
  <c r="BW370" i="3" s="1"/>
  <c r="B296" i="3"/>
  <c r="B297" i="1"/>
  <c r="G371" i="3"/>
  <c r="BW371" i="3" s="1"/>
  <c r="B297" i="3"/>
  <c r="B298" i="1"/>
  <c r="G372" i="3"/>
  <c r="BW372" i="3" s="1"/>
  <c r="B299" i="1"/>
  <c r="B298" i="3"/>
  <c r="G373" i="3"/>
  <c r="BW373" i="3" s="1"/>
  <c r="B299" i="3"/>
  <c r="B300" i="1"/>
  <c r="G374" i="3"/>
  <c r="BW374" i="3" s="1"/>
  <c r="B301" i="1"/>
  <c r="B300" i="3"/>
  <c r="G375" i="3"/>
  <c r="BW375" i="3" s="1"/>
  <c r="B301" i="3"/>
  <c r="B302" i="1"/>
  <c r="G376" i="3"/>
  <c r="BW376" i="3" s="1"/>
  <c r="B302" i="3"/>
  <c r="B303" i="1"/>
  <c r="G377" i="3"/>
  <c r="BW377" i="3" s="1"/>
  <c r="B304" i="1"/>
  <c r="B303" i="3"/>
  <c r="G378" i="3"/>
  <c r="BW378" i="3" s="1"/>
  <c r="B305" i="1"/>
  <c r="B304" i="3"/>
  <c r="G379" i="3"/>
  <c r="BW379" i="3" s="1"/>
  <c r="B306" i="1"/>
  <c r="B305" i="3"/>
  <c r="G380" i="3"/>
  <c r="BW380" i="3" s="1"/>
  <c r="B306" i="3"/>
  <c r="B307" i="1"/>
  <c r="G381" i="3"/>
  <c r="BW381" i="3" s="1"/>
  <c r="B308" i="1"/>
  <c r="B307" i="3"/>
  <c r="G382" i="3"/>
  <c r="BW382" i="3" s="1"/>
  <c r="B308" i="3"/>
  <c r="B309" i="1"/>
  <c r="G383" i="3"/>
  <c r="BW383" i="3" s="1"/>
  <c r="B310" i="1"/>
  <c r="B309" i="3"/>
  <c r="G384" i="3"/>
  <c r="BW384" i="3" s="1"/>
  <c r="B311" i="1"/>
  <c r="B310" i="3"/>
  <c r="G385" i="3"/>
  <c r="BW385" i="3" s="1"/>
  <c r="B312" i="1"/>
  <c r="B311" i="3"/>
  <c r="G386" i="3"/>
  <c r="BW386" i="3" s="1"/>
  <c r="B313" i="1"/>
  <c r="B312" i="3"/>
  <c r="G387" i="3"/>
  <c r="BW387" i="3" s="1"/>
  <c r="B313" i="3"/>
  <c r="B314" i="1"/>
  <c r="G388" i="3"/>
  <c r="BW388" i="3" s="1"/>
  <c r="B314" i="3"/>
  <c r="B315" i="1"/>
  <c r="G389" i="3"/>
  <c r="BW389" i="3" s="1"/>
  <c r="B316" i="1"/>
  <c r="B315" i="3"/>
  <c r="G390" i="3"/>
  <c r="BW390" i="3" s="1"/>
  <c r="B317" i="1"/>
  <c r="B316" i="3"/>
  <c r="G391" i="3"/>
  <c r="BW391" i="3" s="1"/>
  <c r="B318" i="1"/>
  <c r="B317" i="3"/>
  <c r="G392" i="3"/>
  <c r="BW392" i="3" s="1"/>
  <c r="B319" i="1"/>
  <c r="B318" i="3"/>
  <c r="G393" i="3"/>
  <c r="BW393" i="3" s="1"/>
  <c r="B320" i="1"/>
  <c r="B319" i="3"/>
  <c r="G394" i="3"/>
  <c r="BW394" i="3" s="1"/>
  <c r="B320" i="3"/>
  <c r="B321" i="1"/>
  <c r="G395" i="3"/>
  <c r="BW395" i="3" s="1"/>
  <c r="B321" i="3"/>
  <c r="B322" i="1"/>
  <c r="G396" i="3"/>
  <c r="BW396" i="3" s="1"/>
  <c r="B322" i="3"/>
  <c r="B323" i="1"/>
  <c r="G397" i="3"/>
  <c r="BW397" i="3" s="1"/>
  <c r="B323" i="3"/>
  <c r="B324" i="1"/>
  <c r="G398" i="3"/>
  <c r="BW398" i="3" s="1"/>
  <c r="B324" i="3"/>
  <c r="B325" i="1"/>
  <c r="G399" i="3"/>
  <c r="BW399" i="3" s="1"/>
  <c r="B325" i="3"/>
  <c r="B326" i="1"/>
  <c r="G400" i="3"/>
  <c r="BW400" i="3" s="1"/>
  <c r="B326" i="3"/>
  <c r="B327" i="1"/>
  <c r="G401" i="3"/>
  <c r="BW401" i="3" s="1"/>
  <c r="B328" i="1"/>
  <c r="B327" i="3"/>
  <c r="G402" i="3"/>
  <c r="BW402" i="3" s="1"/>
  <c r="B329" i="1"/>
  <c r="B328" i="3"/>
  <c r="G403" i="3"/>
  <c r="BW403" i="3" s="1"/>
  <c r="B330" i="1"/>
  <c r="B329" i="3"/>
  <c r="G404" i="3"/>
  <c r="BW404" i="3" s="1"/>
  <c r="B331" i="1"/>
  <c r="B330" i="3"/>
  <c r="G405" i="3"/>
  <c r="BW405" i="3" s="1"/>
  <c r="B332" i="1"/>
  <c r="B331" i="3"/>
  <c r="G406" i="3"/>
  <c r="BW406" i="3" s="1"/>
  <c r="B333" i="1"/>
  <c r="B332" i="3"/>
  <c r="G407" i="3"/>
  <c r="BW407" i="3" s="1"/>
  <c r="B334" i="1"/>
  <c r="B333" i="3"/>
  <c r="G408" i="3"/>
  <c r="BW408" i="3" s="1"/>
  <c r="B334" i="3"/>
  <c r="B335" i="1"/>
  <c r="G409" i="3"/>
  <c r="BW409" i="3" s="1"/>
  <c r="B336" i="1"/>
  <c r="B335" i="3"/>
  <c r="G410" i="3"/>
  <c r="BW410" i="3" s="1"/>
  <c r="B337" i="1"/>
  <c r="B336" i="3"/>
  <c r="G411" i="3"/>
  <c r="BW411" i="3" s="1"/>
  <c r="B337" i="3"/>
  <c r="B338" i="1"/>
  <c r="G412" i="3"/>
  <c r="BW412" i="3" s="1"/>
  <c r="B338" i="3"/>
  <c r="B339" i="1"/>
  <c r="G413" i="3"/>
  <c r="BW413" i="3" s="1"/>
  <c r="B339" i="3"/>
  <c r="B340" i="1"/>
  <c r="G414" i="3"/>
  <c r="BW414" i="3" s="1"/>
  <c r="B341" i="1"/>
  <c r="B340" i="3"/>
  <c r="G415" i="3"/>
  <c r="BW415" i="3" s="1"/>
  <c r="B342" i="1"/>
  <c r="B341" i="3"/>
  <c r="G416" i="3"/>
  <c r="BW416" i="3" s="1"/>
  <c r="B342" i="3"/>
  <c r="B343" i="1"/>
  <c r="G417" i="3"/>
  <c r="BW417" i="3" s="1"/>
  <c r="B343" i="3"/>
  <c r="B344" i="1"/>
  <c r="G418" i="3"/>
  <c r="BW418" i="3" s="1"/>
  <c r="B345" i="1"/>
  <c r="B344" i="3"/>
  <c r="G419" i="3"/>
  <c r="BW419" i="3" s="1"/>
  <c r="B346" i="1"/>
  <c r="B345" i="3"/>
  <c r="G420" i="3"/>
  <c r="BW420" i="3" s="1"/>
  <c r="B346" i="3"/>
  <c r="B347" i="1"/>
  <c r="G421" i="3"/>
  <c r="BW421" i="3" s="1"/>
  <c r="B347" i="3"/>
  <c r="B348" i="1"/>
  <c r="G422" i="3"/>
  <c r="BW422" i="3" s="1"/>
  <c r="B349" i="1"/>
  <c r="B348" i="3"/>
  <c r="G423" i="3"/>
  <c r="BW423" i="3" s="1"/>
  <c r="B350" i="1"/>
  <c r="B349" i="3"/>
  <c r="G424" i="3"/>
  <c r="BW424" i="3" s="1"/>
  <c r="B350" i="3"/>
  <c r="B351" i="1"/>
  <c r="G425" i="3"/>
  <c r="BW425" i="3" s="1"/>
  <c r="B351" i="3"/>
  <c r="B352" i="1"/>
  <c r="G426" i="3"/>
  <c r="BW426" i="3" s="1"/>
  <c r="B352" i="3"/>
  <c r="B353" i="1"/>
  <c r="G427" i="3"/>
  <c r="BW427" i="3" s="1"/>
  <c r="B353" i="3"/>
  <c r="B354" i="1"/>
  <c r="G428" i="3"/>
  <c r="BW428" i="3" s="1"/>
  <c r="B354" i="3"/>
  <c r="B355" i="1"/>
  <c r="G429" i="3"/>
  <c r="BW429" i="3" s="1"/>
  <c r="B356" i="1"/>
  <c r="B355" i="3"/>
  <c r="G430" i="3"/>
  <c r="BW430" i="3" s="1"/>
  <c r="B357" i="1"/>
  <c r="B356" i="3"/>
  <c r="G431" i="3"/>
  <c r="BW431" i="3" s="1"/>
  <c r="B357" i="3"/>
  <c r="B358" i="1"/>
  <c r="G432" i="3"/>
  <c r="BW432" i="3" s="1"/>
  <c r="B359" i="1"/>
  <c r="B358" i="3"/>
  <c r="G433" i="3"/>
  <c r="BW433" i="3" s="1"/>
  <c r="B359" i="3"/>
  <c r="B360" i="1"/>
  <c r="G434" i="3"/>
  <c r="BW434" i="3" s="1"/>
  <c r="B360" i="3"/>
  <c r="B361" i="1"/>
  <c r="G435" i="3"/>
  <c r="BW435" i="3" s="1"/>
  <c r="B362" i="1"/>
  <c r="B361" i="3"/>
  <c r="G436" i="3"/>
  <c r="BW436" i="3" s="1"/>
  <c r="B363" i="1"/>
  <c r="B362" i="3"/>
  <c r="G437" i="3"/>
  <c r="BW437" i="3" s="1"/>
  <c r="B364" i="1"/>
  <c r="B363" i="3"/>
  <c r="G438" i="3"/>
  <c r="BW438" i="3" s="1"/>
  <c r="B364" i="3"/>
  <c r="B365" i="1"/>
  <c r="G439" i="3"/>
  <c r="BW439" i="3" s="1"/>
  <c r="B365" i="3"/>
  <c r="B366" i="1"/>
  <c r="G440" i="3"/>
  <c r="BW440" i="3" s="1"/>
  <c r="B366" i="3"/>
  <c r="B367" i="1"/>
  <c r="G441" i="3"/>
  <c r="BW441" i="3" s="1"/>
  <c r="B368" i="1"/>
  <c r="B367" i="3"/>
  <c r="G442" i="3"/>
  <c r="BW442" i="3" s="1"/>
  <c r="B368" i="3"/>
  <c r="B369" i="1"/>
  <c r="G443" i="3"/>
  <c r="BW443" i="3" s="1"/>
  <c r="B369" i="3"/>
  <c r="B370" i="1"/>
  <c r="G444" i="3"/>
  <c r="BW444" i="3" s="1"/>
  <c r="B371" i="1"/>
  <c r="B370" i="3"/>
  <c r="G445" i="3"/>
  <c r="BW445" i="3" s="1"/>
  <c r="B372" i="1"/>
  <c r="B371" i="3"/>
  <c r="G446" i="3"/>
  <c r="BW446" i="3" s="1"/>
  <c r="B372" i="3"/>
  <c r="B373" i="1"/>
  <c r="G447" i="3"/>
  <c r="BW447" i="3" s="1"/>
  <c r="B374" i="1"/>
  <c r="B373" i="3"/>
  <c r="G448" i="3"/>
  <c r="BW448" i="3" s="1"/>
  <c r="B375" i="1"/>
  <c r="B374" i="3"/>
  <c r="G449" i="3"/>
  <c r="BW449" i="3" s="1"/>
  <c r="B376" i="1"/>
  <c r="B375" i="3"/>
  <c r="G450" i="3"/>
  <c r="BW450" i="3" s="1"/>
  <c r="B376" i="3"/>
  <c r="B377" i="1"/>
  <c r="G451" i="3"/>
  <c r="BW451" i="3" s="1"/>
  <c r="B377" i="3"/>
  <c r="B378" i="1"/>
  <c r="G452" i="3"/>
  <c r="BW452" i="3" s="1"/>
  <c r="B378" i="3"/>
  <c r="B379" i="1"/>
  <c r="G453" i="3"/>
  <c r="BW453" i="3" s="1"/>
  <c r="B379" i="3"/>
  <c r="B380" i="1"/>
  <c r="G454" i="3"/>
  <c r="BW454" i="3" s="1"/>
  <c r="B380" i="3"/>
  <c r="B381" i="1"/>
  <c r="G455" i="3"/>
  <c r="BW455" i="3" s="1"/>
  <c r="B382" i="1"/>
  <c r="B381" i="3"/>
  <c r="G456" i="3"/>
  <c r="BW456" i="3" s="1"/>
  <c r="B382" i="3"/>
  <c r="B383" i="1"/>
  <c r="G457" i="3"/>
  <c r="BW457" i="3" s="1"/>
  <c r="B384" i="1"/>
  <c r="B383" i="3"/>
  <c r="G458" i="3"/>
  <c r="BW458" i="3" s="1"/>
  <c r="B384" i="3"/>
  <c r="B385" i="1"/>
  <c r="G459" i="3"/>
  <c r="BW459" i="3" s="1"/>
  <c r="B386" i="1"/>
  <c r="B385" i="3"/>
  <c r="G460" i="3"/>
  <c r="BW460" i="3" s="1"/>
  <c r="B386" i="3"/>
  <c r="B387" i="1"/>
  <c r="G461" i="3"/>
  <c r="BW461" i="3" s="1"/>
  <c r="B388" i="1"/>
  <c r="B387" i="3"/>
  <c r="G462" i="3"/>
  <c r="BW462" i="3" s="1"/>
  <c r="B388" i="3"/>
  <c r="B389" i="1"/>
  <c r="G463" i="3"/>
  <c r="BW463" i="3" s="1"/>
  <c r="B389" i="3"/>
  <c r="B390" i="1"/>
  <c r="G464" i="3"/>
  <c r="BW464" i="3" s="1"/>
  <c r="B390" i="3"/>
  <c r="B391" i="1"/>
  <c r="G465" i="3"/>
  <c r="BW465" i="3" s="1"/>
  <c r="B392" i="1"/>
  <c r="B391" i="3"/>
  <c r="G466" i="3"/>
  <c r="BW466" i="3" s="1"/>
  <c r="B392" i="3"/>
  <c r="B393" i="1"/>
  <c r="G467" i="3"/>
  <c r="BW467" i="3" s="1"/>
  <c r="B393" i="3"/>
  <c r="B394" i="1"/>
  <c r="G468" i="3"/>
  <c r="BW468" i="3" s="1"/>
  <c r="B395" i="1"/>
  <c r="B394" i="3"/>
  <c r="G469" i="3"/>
  <c r="BW469" i="3" s="1"/>
  <c r="B396" i="1"/>
  <c r="B395" i="3"/>
  <c r="G470" i="3"/>
  <c r="BW470" i="3" s="1"/>
  <c r="B397" i="1"/>
  <c r="B396" i="3"/>
  <c r="G471" i="3"/>
  <c r="BW471" i="3" s="1"/>
  <c r="B398" i="1"/>
  <c r="B397" i="3"/>
  <c r="G472" i="3"/>
  <c r="BW472" i="3" s="1"/>
  <c r="B398" i="3"/>
  <c r="B399" i="1"/>
  <c r="G473" i="3"/>
  <c r="BW473" i="3" s="1"/>
  <c r="B399" i="3"/>
  <c r="B400" i="1"/>
  <c r="G474" i="3"/>
  <c r="BW474" i="3" s="1"/>
  <c r="B401" i="1"/>
  <c r="B400" i="3"/>
  <c r="G475" i="3"/>
  <c r="BW475" i="3" s="1"/>
  <c r="B401" i="3"/>
  <c r="B402" i="1"/>
  <c r="G476" i="3"/>
  <c r="BW476" i="3" s="1"/>
  <c r="B402" i="3"/>
  <c r="B403" i="1"/>
  <c r="G477" i="3"/>
  <c r="BW477" i="3" s="1"/>
  <c r="B403" i="3"/>
  <c r="B404" i="1"/>
  <c r="G478" i="3"/>
  <c r="BW478" i="3" s="1"/>
  <c r="B404" i="3"/>
  <c r="B405" i="1"/>
  <c r="G479" i="3"/>
  <c r="BW479" i="3" s="1"/>
  <c r="B405" i="3"/>
  <c r="B406" i="1"/>
  <c r="G480" i="3"/>
  <c r="BW480" i="3" s="1"/>
  <c r="B406" i="3"/>
  <c r="B407" i="1"/>
  <c r="G481" i="3"/>
  <c r="BW481" i="3" s="1"/>
  <c r="B408" i="1"/>
  <c r="B407" i="3"/>
  <c r="G482" i="3"/>
  <c r="BW482" i="3" s="1"/>
  <c r="B409" i="1"/>
  <c r="B408" i="3"/>
  <c r="G483" i="3"/>
  <c r="BW483" i="3" s="1"/>
  <c r="B409" i="3"/>
  <c r="B410" i="1"/>
  <c r="G484" i="3"/>
  <c r="BW484" i="3" s="1"/>
  <c r="B410" i="3"/>
  <c r="B411" i="1"/>
  <c r="G485" i="3"/>
  <c r="BW485" i="3" s="1"/>
  <c r="B411" i="3"/>
  <c r="B412" i="1"/>
  <c r="G486" i="3"/>
  <c r="BW486" i="3" s="1"/>
  <c r="B413" i="1"/>
  <c r="B412" i="3"/>
  <c r="G487" i="3"/>
  <c r="BW487" i="3" s="1"/>
  <c r="B414" i="1"/>
  <c r="B413" i="3"/>
  <c r="G488" i="3"/>
  <c r="BW488" i="3" s="1"/>
  <c r="B415" i="1"/>
  <c r="B414" i="3"/>
  <c r="G489" i="3"/>
  <c r="BW489" i="3" s="1"/>
  <c r="B415" i="3"/>
  <c r="B416" i="1"/>
  <c r="G490" i="3"/>
  <c r="BW490" i="3" s="1"/>
  <c r="B417" i="1"/>
  <c r="B416" i="3"/>
  <c r="G491" i="3"/>
  <c r="BW491" i="3" s="1"/>
  <c r="B417" i="3"/>
  <c r="B418" i="1"/>
  <c r="G492" i="3"/>
  <c r="BW492" i="3" s="1"/>
  <c r="B418" i="3"/>
  <c r="B419" i="1"/>
  <c r="G493" i="3"/>
  <c r="BW493" i="3" s="1"/>
  <c r="B420" i="1"/>
  <c r="B419" i="3"/>
  <c r="G494" i="3"/>
  <c r="BW494" i="3" s="1"/>
  <c r="B420" i="3"/>
  <c r="B421" i="1"/>
  <c r="G495" i="3"/>
  <c r="BW495" i="3" s="1"/>
  <c r="B421" i="3"/>
  <c r="B422" i="1"/>
  <c r="G496" i="3"/>
  <c r="BW496" i="3" s="1"/>
  <c r="B423" i="1"/>
  <c r="B422" i="3"/>
  <c r="G497" i="3"/>
  <c r="BW497" i="3" s="1"/>
  <c r="B424" i="1"/>
  <c r="B423" i="3"/>
  <c r="G498" i="3"/>
  <c r="BW498" i="3" s="1"/>
  <c r="B425" i="1"/>
  <c r="B424" i="3"/>
  <c r="G499" i="3"/>
  <c r="BW499" i="3" s="1"/>
  <c r="B426" i="1"/>
  <c r="B425" i="3"/>
  <c r="G500" i="3"/>
  <c r="BW500" i="3" s="1"/>
  <c r="B426" i="3"/>
  <c r="B427" i="1"/>
  <c r="G501" i="3"/>
  <c r="BW501" i="3" s="1"/>
  <c r="B428" i="1"/>
  <c r="B427" i="3"/>
  <c r="G502" i="3"/>
  <c r="BW502" i="3" s="1"/>
  <c r="B428" i="3"/>
  <c r="B429" i="1"/>
  <c r="G503" i="3"/>
  <c r="BW503" i="3" s="1"/>
  <c r="B430" i="1"/>
  <c r="B429" i="3"/>
  <c r="G504" i="3"/>
  <c r="BW504" i="3" s="1"/>
  <c r="B431" i="1"/>
  <c r="B430" i="3"/>
  <c r="G505" i="3"/>
  <c r="BW505" i="3" s="1"/>
  <c r="B431" i="3"/>
  <c r="B432" i="1"/>
  <c r="G506" i="3"/>
  <c r="BW506" i="3" s="1"/>
  <c r="B433" i="1"/>
  <c r="B432" i="3"/>
  <c r="G507" i="3"/>
  <c r="BW507" i="3" s="1"/>
  <c r="B433" i="3"/>
  <c r="B434" i="1"/>
  <c r="G508" i="3"/>
  <c r="BW508" i="3" s="1"/>
  <c r="B435" i="1"/>
  <c r="B434" i="3"/>
  <c r="G509" i="3"/>
  <c r="BW509" i="3" s="1"/>
  <c r="B436" i="1"/>
  <c r="B435" i="3"/>
  <c r="G510" i="3"/>
  <c r="BW510" i="3" s="1"/>
  <c r="B437" i="1"/>
  <c r="B436" i="3"/>
  <c r="G511" i="3"/>
  <c r="BW511" i="3" s="1"/>
  <c r="B437" i="3"/>
  <c r="B438" i="1"/>
  <c r="G512" i="3"/>
  <c r="BW512" i="3" s="1"/>
  <c r="B438" i="3"/>
  <c r="B439" i="1"/>
  <c r="G513" i="3"/>
  <c r="BW513" i="3" s="1"/>
  <c r="B439" i="3"/>
  <c r="B440" i="1"/>
  <c r="G514" i="3"/>
  <c r="BW514" i="3" s="1"/>
  <c r="B441" i="1"/>
  <c r="B440" i="3"/>
  <c r="G515" i="3"/>
  <c r="BW515" i="3" s="1"/>
  <c r="B442" i="1"/>
  <c r="B441" i="3"/>
  <c r="G516" i="3"/>
  <c r="BW516" i="3" s="1"/>
  <c r="B443" i="1"/>
  <c r="B442" i="3"/>
  <c r="G517" i="3"/>
  <c r="BW517" i="3" s="1"/>
  <c r="B444" i="1"/>
  <c r="B443" i="3"/>
  <c r="G518" i="3"/>
  <c r="BW518" i="3" s="1"/>
  <c r="B445" i="1"/>
  <c r="B444" i="3"/>
  <c r="G519" i="3"/>
  <c r="BW519" i="3" s="1"/>
  <c r="B445" i="3"/>
  <c r="B446" i="1"/>
  <c r="G520" i="3"/>
  <c r="BW520" i="3" s="1"/>
  <c r="B447" i="1"/>
  <c r="B446" i="3"/>
  <c r="G521" i="3"/>
  <c r="BW521" i="3" s="1"/>
  <c r="B448" i="1"/>
  <c r="B447" i="3"/>
  <c r="G522" i="3"/>
  <c r="BW522" i="3" s="1"/>
  <c r="B449" i="1"/>
  <c r="B448" i="3"/>
  <c r="G523" i="3"/>
  <c r="BW523" i="3" s="1"/>
  <c r="B449" i="3"/>
  <c r="B450" i="1"/>
  <c r="G524" i="3"/>
  <c r="BW524" i="3" s="1"/>
  <c r="B450" i="3"/>
  <c r="B451" i="1"/>
  <c r="G525" i="3"/>
  <c r="BW525" i="3" s="1"/>
  <c r="B451" i="3"/>
  <c r="B452" i="1"/>
  <c r="G526" i="3"/>
  <c r="BW526" i="3" s="1"/>
  <c r="B453" i="1"/>
  <c r="B452" i="3"/>
  <c r="G527" i="3"/>
  <c r="BW527" i="3" s="1"/>
  <c r="B454" i="1"/>
  <c r="B453" i="3"/>
  <c r="G528" i="3"/>
  <c r="BW528" i="3" s="1"/>
  <c r="B454" i="3"/>
  <c r="B455" i="1"/>
  <c r="G529" i="3"/>
  <c r="BW529" i="3" s="1"/>
  <c r="B455" i="3"/>
  <c r="B456" i="1"/>
  <c r="G530" i="3"/>
  <c r="BW530" i="3" s="1"/>
  <c r="B456" i="3"/>
  <c r="B457" i="1"/>
  <c r="G531" i="3"/>
  <c r="BW531" i="3" s="1"/>
  <c r="B457" i="3"/>
  <c r="B458" i="1"/>
  <c r="G532" i="3"/>
  <c r="BW532" i="3" s="1"/>
  <c r="B459" i="1"/>
  <c r="B458" i="3"/>
  <c r="G533" i="3"/>
  <c r="BW533" i="3" s="1"/>
  <c r="B460" i="1"/>
  <c r="B459" i="3"/>
  <c r="G534" i="3"/>
  <c r="BW534" i="3" s="1"/>
  <c r="B461" i="1"/>
  <c r="B460" i="3"/>
  <c r="G535" i="3"/>
  <c r="BW535" i="3" s="1"/>
  <c r="B462" i="1"/>
  <c r="B461" i="3"/>
  <c r="G536" i="3"/>
  <c r="BW536" i="3" s="1"/>
  <c r="B463" i="1"/>
  <c r="B462" i="3"/>
  <c r="G537" i="3"/>
  <c r="BW537" i="3" s="1"/>
  <c r="B463" i="3"/>
  <c r="B464" i="1"/>
  <c r="G538" i="3"/>
  <c r="BW538" i="3" s="1"/>
  <c r="B464" i="3"/>
  <c r="B465" i="1"/>
  <c r="G539" i="3"/>
  <c r="BW539" i="3" s="1"/>
  <c r="B466" i="1"/>
  <c r="B465" i="3"/>
  <c r="G540" i="3"/>
  <c r="BW540" i="3" s="1"/>
  <c r="B467" i="1"/>
  <c r="B466" i="3"/>
  <c r="G541" i="3"/>
  <c r="BW541" i="3" s="1"/>
  <c r="B468" i="1"/>
  <c r="B467" i="3"/>
  <c r="G542" i="3"/>
  <c r="BW542" i="3" s="1"/>
  <c r="B468" i="3"/>
  <c r="B469" i="1"/>
  <c r="G543" i="3"/>
  <c r="BW543" i="3" s="1"/>
  <c r="B470" i="1"/>
  <c r="B469" i="3"/>
  <c r="G544" i="3"/>
  <c r="BW544" i="3" s="1"/>
  <c r="B470" i="3"/>
  <c r="B471" i="1"/>
  <c r="G545" i="3"/>
  <c r="BW545" i="3" s="1"/>
  <c r="B471" i="3"/>
  <c r="B472" i="1"/>
  <c r="G546" i="3"/>
  <c r="BW546" i="3" s="1"/>
  <c r="B473" i="1"/>
  <c r="B472" i="3"/>
  <c r="G547" i="3"/>
  <c r="BW547" i="3" s="1"/>
  <c r="B474" i="1"/>
  <c r="B473" i="3"/>
  <c r="G548" i="3"/>
  <c r="BW548" i="3" s="1"/>
  <c r="B474" i="3"/>
  <c r="B475" i="1"/>
  <c r="G549" i="3"/>
  <c r="BW549" i="3" s="1"/>
  <c r="B476" i="1"/>
  <c r="B475" i="3"/>
  <c r="G550" i="3"/>
  <c r="BW550" i="3" s="1"/>
  <c r="B477" i="1"/>
  <c r="B476" i="3"/>
  <c r="G551" i="3"/>
  <c r="BW551" i="3" s="1"/>
  <c r="B478" i="1"/>
  <c r="B477" i="3"/>
  <c r="G552" i="3"/>
  <c r="BW552" i="3" s="1"/>
  <c r="B479" i="1"/>
  <c r="B478" i="3"/>
  <c r="G553" i="3"/>
  <c r="BW553" i="3" s="1"/>
  <c r="B479" i="3"/>
  <c r="B480" i="1"/>
  <c r="G554" i="3"/>
  <c r="BW554" i="3" s="1"/>
  <c r="B480" i="3"/>
  <c r="B481" i="1"/>
  <c r="G555" i="3"/>
  <c r="BW555" i="3" s="1"/>
  <c r="B481" i="3"/>
  <c r="B482" i="1"/>
  <c r="G556" i="3"/>
  <c r="BW556" i="3" s="1"/>
  <c r="B483" i="1"/>
  <c r="B482" i="3"/>
  <c r="G557" i="3"/>
  <c r="BW557" i="3" s="1"/>
  <c r="B484" i="1"/>
  <c r="B483" i="3"/>
  <c r="G558" i="3"/>
  <c r="BW558" i="3" s="1"/>
  <c r="B485" i="1"/>
  <c r="B484" i="3"/>
  <c r="G559" i="3"/>
  <c r="BW559" i="3" s="1"/>
  <c r="B486" i="1"/>
  <c r="B485" i="3"/>
  <c r="G560" i="3"/>
  <c r="BW560" i="3" s="1"/>
  <c r="B486" i="3"/>
  <c r="B487" i="1"/>
  <c r="G561" i="3"/>
  <c r="BW561" i="3" s="1"/>
  <c r="B488" i="1"/>
  <c r="B487" i="3"/>
  <c r="G562" i="3"/>
  <c r="BW562" i="3" s="1"/>
  <c r="B489" i="1"/>
  <c r="B488" i="3"/>
  <c r="G563" i="3"/>
  <c r="BW563" i="3" s="1"/>
  <c r="B490" i="1"/>
  <c r="B489" i="3"/>
  <c r="G564" i="3"/>
  <c r="BW564" i="3" s="1"/>
  <c r="B491" i="1"/>
  <c r="B490" i="3"/>
  <c r="G565" i="3"/>
  <c r="BW565" i="3" s="1"/>
  <c r="B492" i="1"/>
  <c r="B491" i="3"/>
  <c r="G566" i="3"/>
  <c r="BW566" i="3" s="1"/>
  <c r="B493" i="1"/>
  <c r="B492" i="3"/>
  <c r="G567" i="3"/>
  <c r="BW567" i="3" s="1"/>
  <c r="B493" i="3"/>
  <c r="B494" i="1"/>
  <c r="G568" i="3"/>
  <c r="BW568" i="3" s="1"/>
  <c r="B495" i="1"/>
  <c r="B494" i="3"/>
  <c r="G569" i="3"/>
  <c r="BW569" i="3" s="1"/>
  <c r="B496" i="1"/>
  <c r="B495" i="3"/>
  <c r="G570" i="3"/>
  <c r="BW570" i="3" s="1"/>
  <c r="B497" i="1"/>
  <c r="B496" i="3"/>
  <c r="G571" i="3"/>
  <c r="BW571" i="3" s="1"/>
  <c r="B498" i="1"/>
  <c r="B497" i="3"/>
  <c r="G572" i="3"/>
  <c r="BW572" i="3" s="1"/>
  <c r="B499" i="1"/>
  <c r="B498" i="3"/>
  <c r="G573" i="3"/>
  <c r="BW573" i="3"/>
  <c r="B500" i="1"/>
  <c r="B499" i="3"/>
  <c r="G574" i="3"/>
  <c r="BW574" i="3" s="1"/>
  <c r="B501" i="1"/>
  <c r="B500" i="3"/>
  <c r="G575" i="3"/>
  <c r="BW575" i="3" s="1"/>
  <c r="B502" i="1"/>
  <c r="B501" i="3"/>
  <c r="G576" i="3"/>
  <c r="BW576" i="3" s="1"/>
  <c r="B503" i="1"/>
  <c r="B502" i="3"/>
  <c r="G577" i="3"/>
  <c r="BW577" i="3" s="1"/>
  <c r="B503" i="3"/>
  <c r="B504" i="1"/>
  <c r="G578" i="3"/>
  <c r="BW578" i="3" s="1"/>
  <c r="B505" i="1"/>
  <c r="B504" i="3"/>
  <c r="G579" i="3"/>
  <c r="BW579" i="3" s="1"/>
  <c r="B506" i="1"/>
  <c r="B505" i="3"/>
  <c r="G580" i="3"/>
  <c r="BW580" i="3" s="1"/>
  <c r="B507" i="1"/>
  <c r="B506" i="3"/>
  <c r="G581" i="3"/>
  <c r="BW581" i="3" s="1"/>
  <c r="B508" i="1"/>
  <c r="B507" i="3"/>
  <c r="G582" i="3"/>
  <c r="BW582" i="3" s="1"/>
  <c r="B509" i="1"/>
  <c r="B508" i="3"/>
  <c r="G583" i="3"/>
  <c r="BW583" i="3" s="1"/>
  <c r="B509" i="3"/>
  <c r="B510" i="1"/>
  <c r="G584" i="3"/>
  <c r="BW584" i="3" s="1"/>
  <c r="B511" i="1"/>
  <c r="B510" i="3"/>
  <c r="G585" i="3"/>
  <c r="BW585" i="3" s="1"/>
  <c r="B512" i="1"/>
  <c r="B511" i="3"/>
  <c r="G586" i="3"/>
  <c r="BW586" i="3" s="1"/>
  <c r="B513" i="1"/>
  <c r="B512" i="3"/>
  <c r="G587" i="3"/>
  <c r="BW587" i="3" s="1"/>
  <c r="B513" i="3"/>
  <c r="B514" i="1"/>
  <c r="G588" i="3"/>
  <c r="BW588" i="3" s="1"/>
  <c r="B515" i="1"/>
  <c r="B514" i="3"/>
  <c r="G589" i="3"/>
  <c r="BW589" i="3" s="1"/>
  <c r="B516" i="1"/>
  <c r="B515" i="3"/>
  <c r="G590" i="3"/>
  <c r="BW590" i="3" s="1"/>
  <c r="B516" i="3"/>
  <c r="B517" i="1"/>
  <c r="G591" i="3"/>
  <c r="BW591" i="3" s="1"/>
  <c r="B518" i="1"/>
  <c r="B517" i="3"/>
  <c r="G592" i="3"/>
  <c r="BW592" i="3" s="1"/>
  <c r="B519" i="1"/>
  <c r="B518" i="3"/>
  <c r="G593" i="3"/>
  <c r="BW593" i="3" s="1"/>
  <c r="B520" i="1"/>
  <c r="B519" i="3"/>
  <c r="G594" i="3"/>
  <c r="BW594" i="3" s="1"/>
  <c r="B520" i="3"/>
  <c r="B521" i="1"/>
  <c r="G595" i="3"/>
  <c r="BW595" i="3" s="1"/>
  <c r="B521" i="3"/>
  <c r="B522" i="1"/>
  <c r="G596" i="3"/>
  <c r="BW596" i="3" s="1"/>
  <c r="B523" i="1"/>
  <c r="B522" i="3"/>
  <c r="G597" i="3"/>
  <c r="BW597" i="3" s="1"/>
  <c r="B524" i="1"/>
  <c r="B523" i="3"/>
  <c r="G598" i="3"/>
  <c r="BW598" i="3" s="1"/>
  <c r="B524" i="3"/>
  <c r="B525" i="1"/>
  <c r="G599" i="3"/>
  <c r="BW599" i="3" s="1"/>
  <c r="B525" i="3"/>
  <c r="B526" i="1"/>
  <c r="G600" i="3"/>
  <c r="BW600" i="3" s="1"/>
  <c r="B526" i="3"/>
  <c r="B527" i="1"/>
  <c r="G601" i="3"/>
  <c r="BW601" i="3" s="1"/>
  <c r="B527" i="3"/>
  <c r="B528" i="1"/>
  <c r="G602" i="3"/>
  <c r="BW602" i="3" s="1"/>
  <c r="B528" i="3"/>
  <c r="B529" i="1"/>
  <c r="G603" i="3"/>
  <c r="BW603" i="3" s="1"/>
  <c r="B530" i="1"/>
  <c r="B529" i="3"/>
  <c r="G604" i="3"/>
  <c r="BW604" i="3" s="1"/>
  <c r="B531" i="1"/>
  <c r="B530" i="3"/>
  <c r="G605" i="3"/>
  <c r="BW605" i="3" s="1"/>
  <c r="B531" i="3"/>
  <c r="B532" i="1"/>
  <c r="G606" i="3"/>
  <c r="BW606" i="3" s="1"/>
  <c r="B532" i="3"/>
  <c r="B533" i="1"/>
  <c r="G607" i="3"/>
  <c r="BW607" i="3" s="1"/>
  <c r="B534" i="1"/>
  <c r="B533" i="3"/>
  <c r="G608" i="3"/>
  <c r="BW608" i="3" s="1"/>
  <c r="B535" i="1"/>
  <c r="B534" i="3"/>
  <c r="G609" i="3"/>
  <c r="BW609" i="3" s="1"/>
  <c r="B536" i="1"/>
  <c r="B535" i="3"/>
  <c r="G610" i="3"/>
  <c r="BW610" i="3" s="1"/>
  <c r="B537" i="1"/>
  <c r="B536" i="3"/>
  <c r="G611" i="3"/>
  <c r="BW611" i="3" s="1"/>
  <c r="B538" i="1"/>
  <c r="B537" i="3"/>
  <c r="G612" i="3"/>
  <c r="BW612" i="3" s="1"/>
  <c r="B539" i="1"/>
  <c r="B538" i="3"/>
  <c r="G613" i="3"/>
  <c r="BW613" i="3" s="1"/>
  <c r="B540" i="1"/>
  <c r="B539" i="3"/>
  <c r="G614" i="3"/>
  <c r="BW614" i="3" s="1"/>
  <c r="B541" i="1"/>
  <c r="B540" i="3"/>
  <c r="G615" i="3"/>
  <c r="BW615" i="3" s="1"/>
  <c r="B541" i="3"/>
  <c r="B542" i="1"/>
  <c r="G616" i="3"/>
  <c r="BW616" i="3" s="1"/>
  <c r="B542" i="3"/>
  <c r="B543" i="1"/>
  <c r="G617" i="3"/>
  <c r="BW617" i="3" s="1"/>
  <c r="B543" i="3"/>
  <c r="B544" i="1"/>
  <c r="G618" i="3"/>
  <c r="BW618" i="3" s="1"/>
  <c r="B544" i="3"/>
  <c r="B545" i="1"/>
  <c r="G619" i="3"/>
  <c r="BW619" i="3" s="1"/>
  <c r="B546" i="1"/>
  <c r="B545" i="3"/>
  <c r="G620" i="3"/>
  <c r="BW620" i="3" s="1"/>
  <c r="B547" i="1"/>
  <c r="B546" i="3"/>
  <c r="G621" i="3"/>
  <c r="BW621" i="3" s="1"/>
  <c r="B548" i="1"/>
  <c r="B547" i="3"/>
  <c r="G622" i="3"/>
  <c r="BW622" i="3" s="1"/>
  <c r="B549" i="1"/>
  <c r="B548" i="3"/>
  <c r="G623" i="3"/>
  <c r="BW623" i="3" s="1"/>
  <c r="B549" i="3"/>
  <c r="B550" i="1"/>
  <c r="G624" i="3"/>
  <c r="BW624" i="3"/>
  <c r="B551" i="1"/>
  <c r="B550" i="3"/>
  <c r="G625" i="3"/>
  <c r="BW625" i="3" s="1"/>
  <c r="B552" i="1"/>
  <c r="B551" i="3"/>
  <c r="G626" i="3"/>
  <c r="BW626" i="3" s="1"/>
  <c r="B553" i="1"/>
  <c r="B552" i="3"/>
  <c r="G627" i="3"/>
  <c r="BW627" i="3" s="1"/>
  <c r="B553" i="3"/>
  <c r="B554" i="1"/>
  <c r="G628" i="3"/>
  <c r="BW628" i="3" s="1"/>
  <c r="B554" i="3"/>
  <c r="B555" i="1"/>
  <c r="G629" i="3"/>
  <c r="BW629" i="3" s="1"/>
  <c r="B555" i="3"/>
  <c r="B556" i="1"/>
  <c r="G630" i="3"/>
  <c r="BW630" i="3" s="1"/>
  <c r="B556" i="3"/>
  <c r="B557" i="1"/>
  <c r="G631" i="3"/>
  <c r="BW631" i="3" s="1"/>
  <c r="B558" i="1"/>
  <c r="B557" i="3"/>
  <c r="G632" i="3"/>
  <c r="BW632" i="3" s="1"/>
  <c r="B558" i="3"/>
  <c r="B559" i="1"/>
  <c r="G633" i="3"/>
  <c r="BW633" i="3" s="1"/>
  <c r="B560" i="1"/>
  <c r="B559" i="3"/>
  <c r="G634" i="3"/>
  <c r="BW634" i="3" s="1"/>
  <c r="B561" i="1"/>
  <c r="B560" i="3"/>
  <c r="G635" i="3"/>
  <c r="BW635" i="3" s="1"/>
  <c r="B562" i="1"/>
  <c r="B561" i="3"/>
  <c r="G636" i="3"/>
  <c r="BW636" i="3" s="1"/>
  <c r="B563" i="1"/>
  <c r="B562" i="3"/>
  <c r="G637" i="3"/>
  <c r="BW637" i="3" s="1"/>
  <c r="B564" i="1"/>
  <c r="B563" i="3"/>
  <c r="G638" i="3"/>
  <c r="BW638" i="3" s="1"/>
  <c r="B564" i="3"/>
  <c r="B565" i="1"/>
  <c r="G639" i="3"/>
  <c r="BW639" i="3" s="1"/>
  <c r="B566" i="1"/>
  <c r="B565" i="3"/>
  <c r="G640" i="3"/>
  <c r="BW640" i="3" s="1"/>
  <c r="B566" i="3"/>
  <c r="B567" i="1"/>
  <c r="G641" i="3"/>
  <c r="BW641" i="3" s="1"/>
  <c r="B567" i="3"/>
  <c r="B568" i="1"/>
  <c r="G642" i="3"/>
  <c r="BW642" i="3" s="1"/>
  <c r="B569" i="1"/>
  <c r="B568" i="3"/>
  <c r="G643" i="3"/>
  <c r="BW643" i="3" s="1"/>
  <c r="B570" i="1"/>
  <c r="B569" i="3"/>
  <c r="G644" i="3"/>
  <c r="BW644" i="3" s="1"/>
  <c r="B571" i="1"/>
  <c r="B570" i="3"/>
  <c r="G645" i="3"/>
  <c r="BW645" i="3" s="1"/>
  <c r="B572" i="1"/>
  <c r="B571" i="3"/>
  <c r="G646" i="3"/>
  <c r="BW646" i="3" s="1"/>
  <c r="B573" i="1"/>
  <c r="B572" i="3"/>
  <c r="G647" i="3"/>
  <c r="BW647" i="3" s="1"/>
  <c r="B573" i="3"/>
  <c r="B574" i="1"/>
  <c r="G648" i="3"/>
  <c r="BW648" i="3" s="1"/>
  <c r="B575" i="1"/>
  <c r="B574" i="3"/>
  <c r="G649" i="3"/>
  <c r="BW649" i="3" s="1"/>
  <c r="B575" i="3"/>
  <c r="B576" i="1"/>
  <c r="G650" i="3"/>
  <c r="BW650" i="3" s="1"/>
  <c r="B577" i="1"/>
  <c r="B576" i="3"/>
  <c r="G651" i="3"/>
  <c r="BW651" i="3" s="1"/>
  <c r="B578" i="1"/>
  <c r="B577" i="3"/>
  <c r="G652" i="3"/>
  <c r="BW652" i="3" s="1"/>
  <c r="B578" i="3"/>
  <c r="B579" i="1"/>
  <c r="G653" i="3"/>
  <c r="BW653" i="3" s="1"/>
  <c r="B579" i="3"/>
  <c r="B580" i="1"/>
  <c r="G654" i="3"/>
  <c r="BW654" i="3" s="1"/>
  <c r="B580" i="3"/>
  <c r="B581" i="1"/>
  <c r="G655" i="3"/>
  <c r="BW655" i="3" s="1"/>
  <c r="B581" i="3"/>
  <c r="B582" i="1"/>
  <c r="G656" i="3"/>
  <c r="BW656" i="3" s="1"/>
  <c r="B583" i="1"/>
  <c r="B582" i="3"/>
  <c r="G657" i="3"/>
  <c r="BW657" i="3" s="1"/>
  <c r="B584" i="1"/>
  <c r="B583" i="3"/>
  <c r="G658" i="3"/>
  <c r="BW658" i="3" s="1"/>
  <c r="B585" i="1"/>
  <c r="B584" i="3"/>
  <c r="G659" i="3"/>
  <c r="BW659" i="3" s="1"/>
  <c r="B585" i="3"/>
  <c r="B586" i="1"/>
  <c r="G660" i="3"/>
  <c r="BW660" i="3" s="1"/>
  <c r="B587" i="1"/>
  <c r="B586" i="3"/>
  <c r="G661" i="3"/>
  <c r="BW661" i="3" s="1"/>
  <c r="B587" i="3"/>
  <c r="B588" i="1"/>
  <c r="G662" i="3"/>
  <c r="BW662" i="3" s="1"/>
  <c r="B588" i="3"/>
  <c r="B589" i="1"/>
  <c r="G663" i="3"/>
  <c r="BW663" i="3" s="1"/>
  <c r="B589" i="3"/>
  <c r="B590" i="1"/>
  <c r="G664" i="3"/>
  <c r="BW664" i="3" s="1"/>
  <c r="B590" i="3"/>
  <c r="B591" i="1"/>
  <c r="G665" i="3"/>
  <c r="BW665" i="3" s="1"/>
  <c r="B591" i="3"/>
  <c r="B592" i="1"/>
  <c r="G666" i="3"/>
  <c r="BW666" i="3" s="1"/>
  <c r="B593" i="1"/>
  <c r="B592" i="3"/>
  <c r="G667" i="3"/>
  <c r="BW667" i="3" s="1"/>
  <c r="B594" i="1"/>
  <c r="B593" i="3"/>
  <c r="G668" i="3"/>
  <c r="BW668" i="3" s="1"/>
  <c r="B595" i="1"/>
  <c r="B594" i="3"/>
  <c r="G669" i="3"/>
  <c r="BW669" i="3" s="1"/>
  <c r="B595" i="3"/>
  <c r="B596" i="1"/>
  <c r="G670" i="3"/>
  <c r="BW670" i="3" s="1"/>
  <c r="B597" i="1"/>
  <c r="B596" i="3"/>
  <c r="G671" i="3"/>
  <c r="BW671" i="3" s="1"/>
  <c r="B597" i="3"/>
  <c r="B598" i="1"/>
  <c r="G672" i="3"/>
  <c r="BW672" i="3"/>
  <c r="B599" i="1"/>
  <c r="B598" i="3"/>
  <c r="G673" i="3"/>
  <c r="BW673" i="3" s="1"/>
  <c r="B599" i="3"/>
  <c r="B600" i="1"/>
  <c r="G674" i="3"/>
  <c r="BW674" i="3" s="1"/>
  <c r="B600" i="3"/>
  <c r="B601" i="1"/>
  <c r="G675" i="3"/>
  <c r="BW675" i="3" s="1"/>
  <c r="B602" i="1"/>
  <c r="B601" i="3"/>
  <c r="G676" i="3"/>
  <c r="BW676" i="3" s="1"/>
  <c r="B602" i="3"/>
  <c r="B603" i="1"/>
  <c r="G677" i="3"/>
  <c r="BW677" i="3" s="1"/>
  <c r="B604" i="1"/>
  <c r="B603" i="3"/>
  <c r="G678" i="3"/>
  <c r="BW678" i="3" s="1"/>
  <c r="B605" i="1"/>
  <c r="B604" i="3"/>
  <c r="G679" i="3"/>
  <c r="BW679" i="3" s="1"/>
  <c r="B606" i="1"/>
  <c r="B605" i="3"/>
  <c r="G680" i="3"/>
  <c r="BW680" i="3" s="1"/>
  <c r="B607" i="1"/>
  <c r="B606" i="3"/>
  <c r="G681" i="3"/>
  <c r="BW681" i="3" s="1"/>
  <c r="B608" i="1"/>
  <c r="B607" i="3"/>
  <c r="G682" i="3"/>
  <c r="BW682" i="3" s="1"/>
  <c r="B609" i="1"/>
  <c r="B608" i="3"/>
  <c r="G683" i="3"/>
  <c r="BW683" i="3" s="1"/>
  <c r="B610" i="1"/>
  <c r="B609" i="3"/>
  <c r="G684" i="3"/>
  <c r="BW684" i="3" s="1"/>
  <c r="B611" i="1"/>
  <c r="B610" i="3"/>
  <c r="G685" i="3"/>
  <c r="BW685" i="3" s="1"/>
  <c r="B611" i="3"/>
  <c r="B612" i="1"/>
  <c r="G686" i="3"/>
  <c r="BW686" i="3" s="1"/>
  <c r="B613" i="1"/>
  <c r="B612" i="3"/>
  <c r="G687" i="3"/>
  <c r="BW687" i="3" s="1"/>
  <c r="B614" i="1"/>
  <c r="B613" i="3"/>
  <c r="G688" i="3"/>
  <c r="BW688" i="3" s="1"/>
  <c r="B614" i="3"/>
  <c r="B615" i="1"/>
  <c r="G689" i="3"/>
  <c r="BW689" i="3" s="1"/>
  <c r="B615" i="3"/>
  <c r="B616" i="1"/>
  <c r="G690" i="3"/>
  <c r="BW690" i="3" s="1"/>
  <c r="B616" i="3"/>
  <c r="B617" i="1"/>
  <c r="G691" i="3"/>
  <c r="BW691" i="3" s="1"/>
  <c r="B617" i="3"/>
  <c r="B618" i="1"/>
  <c r="G692" i="3"/>
  <c r="BW692" i="3" s="1"/>
  <c r="B618" i="3"/>
  <c r="B619" i="1"/>
  <c r="G693" i="3"/>
  <c r="BW693" i="3" s="1"/>
  <c r="B620" i="1"/>
  <c r="B619" i="3"/>
  <c r="G694" i="3"/>
  <c r="BW694" i="3" s="1"/>
  <c r="B621" i="1"/>
  <c r="B620" i="3"/>
  <c r="G695" i="3"/>
  <c r="BW695" i="3" s="1"/>
  <c r="B621" i="3"/>
  <c r="B622" i="1"/>
  <c r="G696" i="3"/>
  <c r="BW696" i="3" s="1"/>
  <c r="B622" i="3"/>
  <c r="B623" i="1"/>
  <c r="G697" i="3"/>
  <c r="BW697" i="3" s="1"/>
  <c r="B624" i="1"/>
  <c r="B623" i="3"/>
  <c r="G698" i="3"/>
  <c r="BW698" i="3" s="1"/>
  <c r="B624" i="3"/>
  <c r="B625" i="1"/>
  <c r="G699" i="3"/>
  <c r="BW699" i="3" s="1"/>
  <c r="B626" i="1"/>
  <c r="B625" i="3"/>
  <c r="G700" i="3"/>
  <c r="BW700" i="3" s="1"/>
  <c r="B626" i="3"/>
  <c r="B627" i="1"/>
  <c r="G701" i="3"/>
  <c r="BW701" i="3" s="1"/>
  <c r="B628" i="1"/>
  <c r="B627" i="3"/>
  <c r="G702" i="3"/>
  <c r="BW702" i="3" s="1"/>
  <c r="B629" i="1"/>
  <c r="B628" i="3"/>
  <c r="G703" i="3"/>
  <c r="BW703" i="3" s="1"/>
  <c r="B629" i="3"/>
  <c r="B630" i="1"/>
  <c r="G704" i="3"/>
  <c r="BW704" i="3" s="1"/>
  <c r="B631" i="1"/>
  <c r="B630" i="3"/>
  <c r="G705" i="3"/>
  <c r="BW705" i="3" s="1"/>
  <c r="B632" i="1"/>
  <c r="B631" i="3"/>
  <c r="G706" i="3"/>
  <c r="BW706" i="3"/>
  <c r="B633" i="1"/>
  <c r="B632" i="3"/>
  <c r="G707" i="3"/>
  <c r="BW707" i="3" s="1"/>
  <c r="B633" i="3"/>
  <c r="B634" i="1"/>
  <c r="G708" i="3"/>
  <c r="BW708" i="3" s="1"/>
  <c r="B635" i="1"/>
  <c r="B634" i="3"/>
  <c r="G709" i="3"/>
  <c r="BW709" i="3" s="1"/>
  <c r="B635" i="3"/>
  <c r="B636" i="1"/>
  <c r="G710" i="3"/>
  <c r="BW710" i="3" s="1"/>
  <c r="B637" i="1"/>
  <c r="B636" i="3"/>
  <c r="G711" i="3"/>
  <c r="BW711" i="3" s="1"/>
  <c r="B638" i="1"/>
  <c r="B637" i="3"/>
  <c r="G712" i="3"/>
  <c r="BW712" i="3" s="1"/>
  <c r="B639" i="1"/>
  <c r="B638" i="3"/>
  <c r="G713" i="3"/>
  <c r="BW713" i="3" s="1"/>
  <c r="B639" i="3"/>
  <c r="B640" i="1"/>
  <c r="G714" i="3"/>
  <c r="BW714" i="3" s="1"/>
  <c r="B640" i="3"/>
  <c r="B641" i="1"/>
  <c r="G715" i="3"/>
  <c r="BW715" i="3" s="1"/>
  <c r="B641" i="3"/>
  <c r="B642" i="1"/>
  <c r="G716" i="3"/>
  <c r="BW716" i="3" s="1"/>
  <c r="B643" i="1"/>
  <c r="B642" i="3"/>
  <c r="G717" i="3"/>
  <c r="BW717" i="3" s="1"/>
  <c r="B644" i="1"/>
  <c r="B643" i="3"/>
  <c r="G718" i="3"/>
  <c r="BW718" i="3" s="1"/>
  <c r="B644" i="3"/>
  <c r="B645" i="1"/>
  <c r="G719" i="3"/>
  <c r="BW719" i="3" s="1"/>
  <c r="B645" i="3"/>
  <c r="B646" i="1"/>
  <c r="G720" i="3"/>
  <c r="BW720" i="3" s="1"/>
  <c r="B647" i="1"/>
  <c r="B646" i="3"/>
  <c r="G721" i="3"/>
  <c r="BW721" i="3" s="1"/>
  <c r="B648" i="1"/>
  <c r="B647" i="3"/>
  <c r="G722" i="3"/>
  <c r="BW722" i="3" s="1"/>
  <c r="B648" i="3"/>
  <c r="B649" i="1"/>
  <c r="G723" i="3"/>
  <c r="BW723" i="3" s="1"/>
  <c r="B650" i="1"/>
  <c r="B649" i="3"/>
  <c r="G724" i="3"/>
  <c r="BW724" i="3"/>
  <c r="B650" i="3"/>
  <c r="B651" i="1"/>
  <c r="G725" i="3"/>
  <c r="BW725" i="3" s="1"/>
  <c r="B651" i="3"/>
  <c r="B652" i="1"/>
  <c r="G726" i="3"/>
  <c r="BW726" i="3" s="1"/>
  <c r="B652" i="3"/>
  <c r="B653" i="1"/>
  <c r="G727" i="3"/>
  <c r="BW727" i="3" s="1"/>
  <c r="B653" i="3"/>
  <c r="B654" i="1"/>
  <c r="G728" i="3"/>
  <c r="BW728" i="3" s="1"/>
  <c r="B655" i="1"/>
  <c r="B654" i="3"/>
  <c r="G729" i="3"/>
  <c r="BW729" i="3" s="1"/>
  <c r="B656" i="1"/>
  <c r="B655" i="3"/>
  <c r="G730" i="3"/>
  <c r="BW730" i="3" s="1"/>
  <c r="B656" i="3"/>
  <c r="B657" i="1"/>
  <c r="G731" i="3"/>
  <c r="BW731" i="3" s="1"/>
  <c r="B658" i="1"/>
  <c r="B657" i="3"/>
  <c r="G732" i="3"/>
  <c r="BW732" i="3" s="1"/>
  <c r="B659" i="1"/>
  <c r="B658" i="3"/>
  <c r="G733" i="3"/>
  <c r="BW733" i="3" s="1"/>
  <c r="B660" i="1"/>
  <c r="B659" i="3"/>
  <c r="G734" i="3"/>
  <c r="BW734" i="3" s="1"/>
  <c r="B660" i="3"/>
  <c r="B661" i="1"/>
  <c r="G735" i="3"/>
  <c r="BW735" i="3" s="1"/>
  <c r="B662" i="1"/>
  <c r="B661" i="3"/>
  <c r="G736" i="3"/>
  <c r="BW736" i="3" s="1"/>
  <c r="B662" i="3"/>
  <c r="B663" i="1"/>
  <c r="G737" i="3"/>
  <c r="BW737" i="3" s="1"/>
  <c r="B664" i="1"/>
  <c r="B663" i="3"/>
  <c r="G738" i="3"/>
  <c r="BW738" i="3" s="1"/>
  <c r="B664" i="3"/>
  <c r="B665" i="1"/>
  <c r="G739" i="3"/>
  <c r="BW739" i="3" s="1"/>
  <c r="B666" i="1"/>
  <c r="B665" i="3"/>
  <c r="G740" i="3"/>
  <c r="BW740" i="3" s="1"/>
  <c r="B667" i="1"/>
  <c r="B666" i="3"/>
  <c r="G741" i="3"/>
  <c r="BW741" i="3" s="1"/>
  <c r="B668" i="1"/>
  <c r="B667" i="3"/>
  <c r="G742" i="3"/>
  <c r="BW742" i="3" s="1"/>
  <c r="B669" i="1"/>
  <c r="B668" i="3"/>
  <c r="G743" i="3"/>
  <c r="BW743" i="3" s="1"/>
  <c r="B670" i="1"/>
  <c r="B669" i="3"/>
  <c r="G744" i="3"/>
  <c r="BW744" i="3" s="1"/>
  <c r="B671" i="1"/>
  <c r="B670" i="3"/>
  <c r="G745" i="3"/>
  <c r="BW745" i="3" s="1"/>
  <c r="B672" i="1"/>
  <c r="B671" i="3"/>
  <c r="G746" i="3"/>
  <c r="BW746" i="3" s="1"/>
  <c r="B673" i="1"/>
  <c r="B672" i="3"/>
  <c r="G747" i="3"/>
  <c r="BW747" i="3" s="1"/>
  <c r="B674" i="1"/>
  <c r="B673" i="3"/>
  <c r="G748" i="3"/>
  <c r="BW748" i="3" s="1"/>
  <c r="B674" i="3"/>
  <c r="B675" i="1"/>
  <c r="G749" i="3"/>
  <c r="BW749" i="3" s="1"/>
  <c r="B676" i="1"/>
  <c r="B675" i="3"/>
  <c r="G750" i="3"/>
  <c r="BW750" i="3" s="1"/>
  <c r="B676" i="3"/>
  <c r="B677" i="1"/>
  <c r="G751" i="3"/>
  <c r="BW751" i="3" s="1"/>
  <c r="B677" i="3"/>
  <c r="B678" i="1"/>
  <c r="G752" i="3"/>
  <c r="BW752" i="3" s="1"/>
  <c r="B678" i="3"/>
  <c r="B679" i="1"/>
  <c r="G753" i="3"/>
  <c r="BW753" i="3" s="1"/>
  <c r="B680" i="1"/>
  <c r="B679" i="3"/>
  <c r="G754" i="3"/>
  <c r="BW754" i="3" s="1"/>
  <c r="B681" i="1"/>
  <c r="B680" i="3"/>
  <c r="G755" i="3"/>
  <c r="BW755" i="3" s="1"/>
  <c r="B681" i="3"/>
  <c r="B682" i="1"/>
  <c r="G756" i="3"/>
  <c r="BW756" i="3" s="1"/>
  <c r="B683" i="1"/>
  <c r="B682" i="3"/>
  <c r="G757" i="3"/>
  <c r="BW757" i="3" s="1"/>
  <c r="B684" i="1"/>
  <c r="B683" i="3"/>
  <c r="G758" i="3"/>
  <c r="BW758" i="3" s="1"/>
  <c r="B684" i="3"/>
  <c r="B685" i="1"/>
  <c r="G759" i="3"/>
  <c r="BW759" i="3" s="1"/>
  <c r="B686" i="1"/>
  <c r="B685" i="3"/>
  <c r="G760" i="3"/>
  <c r="BW760" i="3" s="1"/>
  <c r="B686" i="3"/>
  <c r="B687" i="1"/>
  <c r="G761" i="3"/>
  <c r="BW761" i="3" s="1"/>
  <c r="B687" i="3"/>
  <c r="B688" i="1"/>
  <c r="G762" i="3"/>
  <c r="BW762" i="3" s="1"/>
  <c r="B689" i="1"/>
  <c r="B688" i="3"/>
  <c r="G763" i="3"/>
  <c r="BW763" i="3" s="1"/>
  <c r="B689" i="3"/>
  <c r="B690" i="1"/>
  <c r="G764" i="3"/>
  <c r="BW764" i="3" s="1"/>
  <c r="B691" i="1"/>
  <c r="B690" i="3"/>
  <c r="G765" i="3"/>
  <c r="BW765" i="3" s="1"/>
  <c r="B692" i="1"/>
  <c r="B691" i="3"/>
  <c r="G766" i="3"/>
  <c r="BW766" i="3" s="1"/>
  <c r="B692" i="3"/>
  <c r="B693" i="1"/>
  <c r="G767" i="3"/>
  <c r="BW767" i="3" s="1"/>
  <c r="B693" i="3"/>
  <c r="B694" i="1"/>
  <c r="G768" i="3"/>
  <c r="BW768" i="3" s="1"/>
  <c r="B695" i="1"/>
  <c r="B694" i="3"/>
  <c r="G769" i="3"/>
  <c r="BW769" i="3" s="1"/>
  <c r="B695" i="3"/>
  <c r="B696" i="1"/>
  <c r="G770" i="3"/>
  <c r="BW770" i="3" s="1"/>
  <c r="B697" i="1"/>
  <c r="B696" i="3"/>
  <c r="G771" i="3"/>
  <c r="BW771" i="3" s="1"/>
  <c r="B698" i="1"/>
  <c r="B697" i="3"/>
  <c r="G772" i="3"/>
  <c r="BW772" i="3" s="1"/>
  <c r="B699" i="1"/>
  <c r="B698" i="3"/>
  <c r="G773" i="3"/>
  <c r="BW773" i="3" s="1"/>
  <c r="B699" i="3"/>
  <c r="B700" i="1"/>
  <c r="G774" i="3"/>
  <c r="BW774" i="3" s="1"/>
  <c r="B701" i="1"/>
  <c r="B700" i="3"/>
  <c r="G775" i="3"/>
  <c r="BW775" i="3" s="1"/>
  <c r="B701" i="3"/>
  <c r="B702" i="1"/>
  <c r="G776" i="3"/>
  <c r="BW776" i="3" s="1"/>
  <c r="B703" i="1"/>
  <c r="B702" i="3"/>
  <c r="G777" i="3"/>
  <c r="BW777" i="3" s="1"/>
  <c r="B704" i="1"/>
  <c r="B703" i="3"/>
  <c r="G778" i="3"/>
  <c r="BW778" i="3"/>
  <c r="B705" i="1"/>
  <c r="B704" i="3"/>
  <c r="G779" i="3"/>
  <c r="BW779" i="3" s="1"/>
  <c r="B705" i="3"/>
  <c r="B706" i="1"/>
  <c r="G780" i="3"/>
  <c r="BW780" i="3" s="1"/>
  <c r="B707" i="1"/>
  <c r="B706" i="3"/>
  <c r="G781" i="3"/>
  <c r="BW781" i="3" s="1"/>
  <c r="B707" i="3"/>
  <c r="B708" i="1"/>
  <c r="G782" i="3"/>
  <c r="BW782" i="3" s="1"/>
  <c r="B708" i="3"/>
  <c r="B709" i="1"/>
  <c r="G783" i="3"/>
  <c r="BW783" i="3" s="1"/>
  <c r="B709" i="3"/>
  <c r="B710" i="1"/>
  <c r="G784" i="3"/>
  <c r="BW784" i="3" s="1"/>
  <c r="B711" i="1"/>
  <c r="B710" i="3"/>
  <c r="G785" i="3"/>
  <c r="BW785" i="3" s="1"/>
  <c r="B712" i="1"/>
  <c r="B711" i="3"/>
  <c r="G786" i="3"/>
  <c r="BW786" i="3" s="1"/>
  <c r="B713" i="1"/>
  <c r="B712" i="3"/>
  <c r="G787" i="3"/>
  <c r="BW787" i="3" s="1"/>
  <c r="B713" i="3"/>
  <c r="B714" i="1"/>
  <c r="G788" i="3"/>
  <c r="BW788" i="3" s="1"/>
  <c r="B714" i="3"/>
  <c r="B715" i="1"/>
  <c r="G789" i="3"/>
  <c r="BW789" i="3" s="1"/>
  <c r="B716" i="1"/>
  <c r="B715" i="3"/>
  <c r="G790" i="3"/>
  <c r="BW790" i="3" s="1"/>
  <c r="B717" i="1"/>
  <c r="B716" i="3"/>
  <c r="G791" i="3"/>
  <c r="BW791" i="3" s="1"/>
  <c r="B718" i="1"/>
  <c r="B717" i="3"/>
  <c r="G792" i="3"/>
  <c r="BW792" i="3" s="1"/>
  <c r="B718" i="3"/>
  <c r="B719" i="1"/>
  <c r="G793" i="3"/>
  <c r="BW793" i="3" s="1"/>
  <c r="B720" i="1"/>
  <c r="B719" i="3"/>
  <c r="G794" i="3"/>
  <c r="BW794" i="3" s="1"/>
  <c r="B720" i="3"/>
  <c r="B721" i="1"/>
  <c r="G795" i="3"/>
  <c r="BW795" i="3" s="1"/>
  <c r="B722" i="1"/>
  <c r="B721" i="3"/>
  <c r="G796" i="3"/>
  <c r="BW796" i="3" s="1"/>
  <c r="B723" i="1"/>
  <c r="B722" i="3"/>
  <c r="G797" i="3"/>
  <c r="BW797" i="3" s="1"/>
  <c r="B724" i="1"/>
  <c r="B723" i="3"/>
  <c r="G798" i="3"/>
  <c r="BW798" i="3" s="1"/>
  <c r="B724" i="3"/>
  <c r="B725" i="1"/>
  <c r="G799" i="3"/>
  <c r="BW799" i="3" s="1"/>
  <c r="B726" i="1"/>
  <c r="B725" i="3"/>
  <c r="G800" i="3"/>
  <c r="BW800" i="3" s="1"/>
  <c r="B726" i="3"/>
  <c r="B727" i="1"/>
  <c r="G801" i="3"/>
  <c r="BW801" i="3" s="1"/>
  <c r="B727" i="3"/>
  <c r="B728" i="1"/>
  <c r="G802" i="3"/>
  <c r="BW802" i="3" s="1"/>
  <c r="B728" i="3"/>
  <c r="B729" i="1"/>
  <c r="G803" i="3"/>
  <c r="BW803" i="3" s="1"/>
  <c r="B730" i="1"/>
  <c r="B729" i="3"/>
  <c r="G804" i="3"/>
  <c r="BW804" i="3" s="1"/>
  <c r="B731" i="1"/>
  <c r="B730" i="3"/>
  <c r="G805" i="3"/>
  <c r="BW805" i="3" s="1"/>
  <c r="B731" i="3"/>
  <c r="B732" i="1"/>
  <c r="G806" i="3"/>
  <c r="BW806" i="3" s="1"/>
  <c r="B733" i="1"/>
  <c r="B732" i="3"/>
  <c r="G807" i="3"/>
  <c r="BW807" i="3" s="1"/>
  <c r="B734" i="1"/>
  <c r="B733" i="3"/>
  <c r="G808" i="3"/>
  <c r="BW808" i="3" s="1"/>
  <c r="B735" i="1"/>
  <c r="B734" i="3"/>
  <c r="G809" i="3"/>
  <c r="BW809" i="3" s="1"/>
  <c r="B735" i="3"/>
  <c r="B736" i="1"/>
  <c r="G810" i="3"/>
  <c r="BW810" i="3" s="1"/>
  <c r="B737" i="1"/>
  <c r="B736" i="3"/>
  <c r="G811" i="3"/>
  <c r="BW811" i="3" s="1"/>
  <c r="B737" i="3"/>
  <c r="B738" i="1"/>
  <c r="G812" i="3"/>
  <c r="BW812" i="3" s="1"/>
  <c r="B738" i="3"/>
  <c r="B739" i="1"/>
  <c r="G813" i="3"/>
  <c r="BW813" i="3" s="1"/>
  <c r="B739" i="3"/>
  <c r="B740" i="1"/>
  <c r="G814" i="3"/>
  <c r="BW814" i="3" s="1"/>
  <c r="B740" i="3"/>
  <c r="B741" i="1"/>
  <c r="G815" i="3"/>
  <c r="BW815" i="3" s="1"/>
  <c r="B741" i="3"/>
  <c r="B742" i="1"/>
  <c r="G816" i="3"/>
  <c r="BW816" i="3" s="1"/>
  <c r="B743" i="1"/>
  <c r="B742" i="3"/>
  <c r="G817" i="3"/>
  <c r="BW817" i="3" s="1"/>
  <c r="B743" i="3"/>
  <c r="B744" i="1"/>
  <c r="G818" i="3"/>
  <c r="BW818" i="3" s="1"/>
  <c r="B744" i="3"/>
  <c r="B745" i="1"/>
  <c r="G819" i="3"/>
  <c r="BW819" i="3" s="1"/>
  <c r="B746" i="1"/>
  <c r="B745" i="3"/>
  <c r="G820" i="3"/>
  <c r="BW820" i="3" s="1"/>
  <c r="B747" i="1"/>
  <c r="B746" i="3"/>
  <c r="G821" i="3"/>
  <c r="BW821" i="3" s="1"/>
  <c r="B748" i="1"/>
  <c r="B747" i="3"/>
  <c r="G822" i="3"/>
  <c r="BW822" i="3" s="1"/>
  <c r="B748" i="3"/>
  <c r="B749" i="1"/>
  <c r="G823" i="3"/>
  <c r="BW823" i="3" s="1"/>
  <c r="B749" i="3"/>
  <c r="B750" i="1"/>
  <c r="G824" i="3"/>
  <c r="BW824" i="3" s="1"/>
  <c r="B751" i="1"/>
  <c r="B750" i="3"/>
  <c r="G825" i="3"/>
  <c r="BW825" i="3" s="1"/>
  <c r="B752" i="1"/>
  <c r="B751" i="3"/>
  <c r="G826" i="3"/>
  <c r="BW826" i="3" s="1"/>
  <c r="B752" i="3"/>
  <c r="B753" i="1"/>
  <c r="G827" i="3"/>
  <c r="BW827" i="3"/>
  <c r="B754" i="1"/>
  <c r="B753" i="3"/>
  <c r="G828" i="3"/>
  <c r="BW828" i="3" s="1"/>
  <c r="B755" i="1"/>
  <c r="B754" i="3"/>
  <c r="G829" i="3"/>
  <c r="BW829" i="3" s="1"/>
  <c r="B756" i="1"/>
  <c r="B755" i="3"/>
  <c r="G830" i="3"/>
  <c r="BW830" i="3" s="1"/>
  <c r="B757" i="1"/>
  <c r="B756" i="3"/>
  <c r="G831" i="3"/>
  <c r="BW831" i="3" s="1"/>
  <c r="B758" i="1"/>
  <c r="B757" i="3"/>
  <c r="G832" i="3"/>
  <c r="BW832" i="3" s="1"/>
  <c r="B759" i="1"/>
  <c r="B758" i="3"/>
  <c r="G833" i="3"/>
  <c r="BW833" i="3" s="1"/>
  <c r="B760" i="1"/>
  <c r="B759" i="3"/>
  <c r="G834" i="3"/>
  <c r="BW834" i="3" s="1"/>
  <c r="B760" i="3"/>
  <c r="B761" i="1"/>
  <c r="G835" i="3"/>
  <c r="BW835" i="3" s="1"/>
  <c r="B761" i="3"/>
  <c r="B762" i="1"/>
  <c r="G836" i="3"/>
  <c r="BW836" i="3" s="1"/>
  <c r="B763" i="1"/>
  <c r="B762" i="3"/>
  <c r="G837" i="3"/>
  <c r="BW837" i="3" s="1"/>
  <c r="B764" i="1"/>
  <c r="B763" i="3"/>
  <c r="G838" i="3"/>
  <c r="BW838" i="3" s="1"/>
  <c r="B765" i="1"/>
  <c r="B764" i="3"/>
  <c r="G839" i="3"/>
  <c r="BW839" i="3" s="1"/>
  <c r="B766" i="1"/>
  <c r="B765" i="3"/>
  <c r="G840" i="3"/>
  <c r="BW840" i="3" s="1"/>
  <c r="B767" i="1"/>
  <c r="B766" i="3"/>
  <c r="G841" i="3"/>
  <c r="BW841" i="3" s="1"/>
  <c r="B767" i="3"/>
  <c r="B768" i="1"/>
  <c r="G842" i="3"/>
  <c r="BW842" i="3" s="1"/>
  <c r="B768" i="3"/>
  <c r="B769" i="1"/>
  <c r="G843" i="3"/>
  <c r="BW843" i="3" s="1"/>
  <c r="B770" i="1"/>
  <c r="B769" i="3"/>
  <c r="G844" i="3"/>
  <c r="BW844" i="3" s="1"/>
  <c r="B770" i="3"/>
  <c r="B771" i="1"/>
  <c r="G845" i="3"/>
  <c r="BW845" i="3" s="1"/>
  <c r="B772" i="1"/>
  <c r="B771" i="3"/>
  <c r="G846" i="3"/>
  <c r="BW846" i="3" s="1"/>
  <c r="B772" i="3"/>
  <c r="B773" i="1"/>
  <c r="G847" i="3"/>
  <c r="BW847" i="3" s="1"/>
  <c r="B773" i="3"/>
  <c r="B774" i="1"/>
  <c r="G848" i="3"/>
  <c r="BW848" i="3" s="1"/>
  <c r="B775" i="1"/>
  <c r="B774" i="3"/>
  <c r="G849" i="3"/>
  <c r="BW849" i="3" s="1"/>
  <c r="B776" i="1"/>
  <c r="B775" i="3"/>
  <c r="G850" i="3"/>
  <c r="BW850" i="3" s="1"/>
  <c r="B776" i="3"/>
  <c r="B777" i="1"/>
  <c r="G851" i="3"/>
  <c r="BW851" i="3" s="1"/>
  <c r="B777" i="3"/>
  <c r="B778" i="1"/>
  <c r="G852" i="3"/>
  <c r="BW852" i="3" s="1"/>
  <c r="B779" i="1"/>
  <c r="B778" i="3"/>
  <c r="G853" i="3"/>
  <c r="BW853" i="3" s="1"/>
  <c r="B780" i="1"/>
  <c r="B779" i="3"/>
  <c r="G854" i="3"/>
  <c r="BW854" i="3" s="1"/>
  <c r="B780" i="3"/>
  <c r="B781" i="1"/>
  <c r="G855" i="3"/>
  <c r="BW855" i="3" s="1"/>
  <c r="B782" i="1"/>
  <c r="B781" i="3"/>
  <c r="G856" i="3"/>
  <c r="BW856" i="3" s="1"/>
  <c r="B782" i="3"/>
  <c r="B783" i="1"/>
  <c r="G857" i="3"/>
  <c r="BW857" i="3" s="1"/>
  <c r="B783" i="3"/>
  <c r="B784" i="1"/>
  <c r="G858" i="3"/>
  <c r="BW858" i="3" s="1"/>
  <c r="B784" i="3"/>
  <c r="B785" i="1"/>
  <c r="G859" i="3"/>
  <c r="BW859" i="3" s="1"/>
  <c r="B785" i="3"/>
  <c r="B786" i="1"/>
  <c r="G860" i="3"/>
  <c r="BW860" i="3" s="1"/>
  <c r="B786" i="3"/>
  <c r="B787" i="1"/>
  <c r="G861" i="3"/>
  <c r="BW861" i="3"/>
  <c r="B788" i="1"/>
  <c r="B787" i="3"/>
  <c r="G862" i="3"/>
  <c r="BW862" i="3" s="1"/>
  <c r="B789" i="1"/>
  <c r="B788" i="3"/>
  <c r="G863" i="3"/>
  <c r="BW863" i="3" s="1"/>
  <c r="B790" i="1"/>
  <c r="B789" i="3"/>
  <c r="G864" i="3"/>
  <c r="BW864" i="3" s="1"/>
  <c r="B791" i="1"/>
  <c r="B790" i="3"/>
  <c r="G865" i="3"/>
  <c r="BW865" i="3" s="1"/>
  <c r="B792" i="1"/>
  <c r="B791" i="3"/>
  <c r="G866" i="3"/>
  <c r="BW866" i="3" s="1"/>
  <c r="B793" i="1"/>
  <c r="B792" i="3"/>
  <c r="G867" i="3"/>
  <c r="BW867" i="3" s="1"/>
  <c r="B794" i="1"/>
  <c r="B793" i="3"/>
  <c r="G868" i="3"/>
  <c r="BW868" i="3" s="1"/>
  <c r="B795" i="1"/>
  <c r="B794" i="3"/>
  <c r="G869" i="3"/>
  <c r="BW869" i="3" s="1"/>
  <c r="B795" i="3"/>
  <c r="B796" i="1"/>
  <c r="G870" i="3"/>
  <c r="BW870" i="3" s="1"/>
  <c r="B796" i="3"/>
  <c r="B797" i="1"/>
  <c r="G871" i="3"/>
  <c r="BW871" i="3" s="1"/>
  <c r="B798" i="1"/>
  <c r="B797" i="3"/>
  <c r="G872" i="3"/>
  <c r="BW872" i="3" s="1"/>
  <c r="B799" i="1"/>
  <c r="B798" i="3"/>
  <c r="G873" i="3"/>
  <c r="BW873" i="3" s="1"/>
  <c r="B800" i="1"/>
  <c r="B799" i="3"/>
  <c r="G874" i="3"/>
  <c r="BW874" i="3" s="1"/>
  <c r="B800" i="3"/>
  <c r="B801" i="1"/>
  <c r="G875" i="3"/>
  <c r="BW875" i="3" s="1"/>
  <c r="B802" i="1"/>
  <c r="B801" i="3"/>
  <c r="G876" i="3"/>
  <c r="BW876" i="3" s="1"/>
  <c r="B803" i="1"/>
  <c r="B802" i="3"/>
  <c r="G877" i="3"/>
  <c r="BW877" i="3" s="1"/>
  <c r="B804" i="1"/>
  <c r="B803" i="3"/>
  <c r="G878" i="3"/>
  <c r="BW878" i="3" s="1"/>
  <c r="B805" i="1"/>
  <c r="B804" i="3"/>
  <c r="G879" i="3"/>
  <c r="BW879" i="3" s="1"/>
  <c r="B806" i="1"/>
  <c r="B805" i="3"/>
  <c r="G880" i="3"/>
  <c r="BW880" i="3" s="1"/>
  <c r="B806" i="3"/>
  <c r="B807" i="1"/>
  <c r="G881" i="3"/>
  <c r="BW881" i="3"/>
  <c r="B807" i="3"/>
  <c r="B808" i="1"/>
  <c r="G882" i="3"/>
  <c r="BW882" i="3" s="1"/>
  <c r="B809" i="1"/>
  <c r="B808" i="3"/>
  <c r="G883" i="3"/>
  <c r="BW883" i="3" s="1"/>
  <c r="B810" i="1"/>
  <c r="B809" i="3"/>
  <c r="G884" i="3"/>
  <c r="BW884" i="3" s="1"/>
  <c r="B810" i="3"/>
  <c r="B811" i="1"/>
  <c r="G885" i="3"/>
  <c r="BW885" i="3" s="1"/>
  <c r="B811" i="3"/>
  <c r="B812" i="1"/>
  <c r="G886" i="3"/>
  <c r="BW886" i="3" s="1"/>
  <c r="B812" i="3"/>
  <c r="B813" i="1"/>
  <c r="G887" i="3"/>
  <c r="BW887" i="3" s="1"/>
  <c r="B813" i="3"/>
  <c r="B814" i="1"/>
  <c r="G888" i="3"/>
  <c r="BW888" i="3" s="1"/>
  <c r="B814" i="3"/>
  <c r="B815" i="1"/>
  <c r="G889" i="3"/>
  <c r="BW889" i="3" s="1"/>
  <c r="B815" i="3"/>
  <c r="B816" i="1"/>
  <c r="G890" i="3"/>
  <c r="BW890" i="3" s="1"/>
  <c r="B816" i="3"/>
  <c r="B817" i="1"/>
  <c r="G891" i="3"/>
  <c r="BW891" i="3" s="1"/>
  <c r="B818" i="1"/>
  <c r="B817" i="3"/>
  <c r="G892" i="3"/>
  <c r="BW892" i="3" s="1"/>
  <c r="B819" i="1"/>
  <c r="B818" i="3"/>
  <c r="G893" i="3"/>
  <c r="BW893" i="3" s="1"/>
  <c r="B820" i="1"/>
  <c r="B819" i="3"/>
  <c r="G894" i="3"/>
  <c r="BW894" i="3" s="1"/>
  <c r="B820" i="3"/>
  <c r="B821" i="1"/>
  <c r="G895" i="3"/>
  <c r="BW895" i="3" s="1"/>
  <c r="B822" i="1"/>
  <c r="B821" i="3"/>
  <c r="G896" i="3"/>
  <c r="BW896" i="3" s="1"/>
  <c r="B822" i="3"/>
  <c r="B823" i="1"/>
  <c r="G897" i="3"/>
  <c r="BW897" i="3" s="1"/>
  <c r="B824" i="1"/>
  <c r="B823" i="3"/>
  <c r="G898" i="3"/>
  <c r="BW898" i="3" s="1"/>
  <c r="B825" i="1"/>
  <c r="B824" i="3"/>
  <c r="G899" i="3"/>
  <c r="BW899" i="3" s="1"/>
  <c r="B825" i="3"/>
  <c r="B826" i="1"/>
  <c r="G900" i="3"/>
  <c r="BW900" i="3" s="1"/>
  <c r="B827" i="1"/>
  <c r="B826" i="3"/>
  <c r="G901" i="3"/>
  <c r="BW901" i="3" s="1"/>
  <c r="B828" i="1"/>
  <c r="B827" i="3"/>
  <c r="G902" i="3"/>
  <c r="BW902" i="3" s="1"/>
  <c r="B828" i="3"/>
  <c r="B829" i="1"/>
  <c r="G903" i="3"/>
  <c r="BW903" i="3" s="1"/>
  <c r="B829" i="3"/>
  <c r="B830" i="1"/>
  <c r="G904" i="3"/>
  <c r="BW904" i="3" s="1"/>
  <c r="B831" i="1"/>
  <c r="B830" i="3"/>
  <c r="G905" i="3"/>
  <c r="BW905" i="3" s="1"/>
  <c r="B831" i="3"/>
  <c r="B832" i="1"/>
  <c r="G906" i="3"/>
  <c r="BW906" i="3" s="1"/>
  <c r="B832" i="3"/>
  <c r="B833" i="1"/>
  <c r="G907" i="3"/>
  <c r="BW907" i="3" s="1"/>
  <c r="B833" i="3"/>
  <c r="B834" i="1"/>
  <c r="G908" i="3"/>
  <c r="BW908" i="3" s="1"/>
  <c r="B834" i="3"/>
  <c r="B835" i="1"/>
  <c r="G909" i="3"/>
  <c r="BW909" i="3" s="1"/>
  <c r="B835" i="3"/>
  <c r="B836" i="1"/>
  <c r="G910" i="3"/>
  <c r="BW910" i="3" s="1"/>
  <c r="B837" i="1"/>
  <c r="B836" i="3"/>
  <c r="G911" i="3"/>
  <c r="BW911" i="3" s="1"/>
  <c r="B837" i="3"/>
  <c r="B838" i="1"/>
  <c r="G912" i="3"/>
  <c r="BW912" i="3"/>
  <c r="B839" i="1"/>
  <c r="B838" i="3"/>
  <c r="G913" i="3"/>
  <c r="BW913" i="3" s="1"/>
  <c r="B839" i="3"/>
  <c r="B840" i="1"/>
  <c r="G914" i="3"/>
  <c r="BW914" i="3" s="1"/>
  <c r="B841" i="1"/>
  <c r="B840" i="3"/>
  <c r="G915" i="3"/>
  <c r="BW915" i="3" s="1"/>
  <c r="B841" i="3"/>
  <c r="B842" i="1"/>
  <c r="G916" i="3"/>
  <c r="BW916" i="3" s="1"/>
  <c r="B843" i="1"/>
  <c r="B842" i="3"/>
  <c r="G917" i="3"/>
  <c r="BW917" i="3" s="1"/>
  <c r="B843" i="3"/>
  <c r="B844" i="1"/>
  <c r="G918" i="3"/>
  <c r="BW918" i="3" s="1"/>
  <c r="B845" i="1"/>
  <c r="B844" i="3"/>
  <c r="G919" i="3"/>
  <c r="BW919" i="3" s="1"/>
  <c r="B845" i="3"/>
  <c r="B846" i="1"/>
  <c r="G920" i="3"/>
  <c r="BW920" i="3" s="1"/>
  <c r="B846" i="3"/>
  <c r="B847" i="1"/>
  <c r="G921" i="3"/>
  <c r="BW921" i="3" s="1"/>
  <c r="B848" i="1"/>
  <c r="B847" i="3"/>
  <c r="G922" i="3"/>
  <c r="BW922" i="3" s="1"/>
  <c r="B848" i="3"/>
  <c r="B849" i="1"/>
  <c r="G923" i="3"/>
  <c r="BW923" i="3" s="1"/>
  <c r="B849" i="3"/>
  <c r="B850" i="1"/>
  <c r="G924" i="3"/>
  <c r="BW924" i="3" s="1"/>
  <c r="B850" i="3"/>
  <c r="B851" i="1"/>
  <c r="G925" i="3"/>
  <c r="BW925" i="3" s="1"/>
  <c r="B851" i="3"/>
  <c r="B852" i="1"/>
  <c r="G926" i="3"/>
  <c r="BW926" i="3" s="1"/>
  <c r="B852" i="3"/>
  <c r="B853" i="1"/>
  <c r="G927" i="3"/>
  <c r="BW927" i="3" s="1"/>
  <c r="B854" i="1"/>
  <c r="B853" i="3"/>
  <c r="G928" i="3"/>
  <c r="BW928" i="3" s="1"/>
  <c r="B855" i="1"/>
  <c r="B854" i="3"/>
  <c r="G929" i="3"/>
  <c r="BW929" i="3" s="1"/>
  <c r="B855" i="3"/>
  <c r="B856" i="1"/>
  <c r="G930" i="3"/>
  <c r="BW930" i="3" s="1"/>
  <c r="B856" i="3"/>
  <c r="B857" i="1"/>
  <c r="G931" i="3"/>
  <c r="BW931" i="3" s="1"/>
  <c r="B858" i="1"/>
  <c r="B857" i="3"/>
  <c r="G932" i="3"/>
  <c r="BW932" i="3" s="1"/>
  <c r="B859" i="1"/>
  <c r="B858" i="3"/>
  <c r="G933" i="3"/>
  <c r="BW933" i="3" s="1"/>
  <c r="B860" i="1"/>
  <c r="B859" i="3"/>
  <c r="G934" i="3"/>
  <c r="BW934" i="3" s="1"/>
  <c r="B861" i="1"/>
  <c r="B860" i="3"/>
  <c r="G935" i="3"/>
  <c r="BW935" i="3" s="1"/>
  <c r="B861" i="3"/>
  <c r="B862" i="1"/>
  <c r="G936" i="3"/>
  <c r="BW936" i="3" s="1"/>
  <c r="B863" i="1"/>
  <c r="B862" i="3"/>
  <c r="G937" i="3"/>
  <c r="BW937" i="3" s="1"/>
  <c r="B863" i="3"/>
  <c r="B864" i="1"/>
  <c r="G938" i="3"/>
  <c r="BW938" i="3" s="1"/>
  <c r="B865" i="1"/>
  <c r="B864" i="3"/>
  <c r="G939" i="3"/>
  <c r="BW939" i="3" s="1"/>
  <c r="B865" i="3"/>
  <c r="B866" i="1"/>
  <c r="G940" i="3"/>
  <c r="BW940" i="3" s="1"/>
  <c r="B867" i="1"/>
  <c r="B866" i="3"/>
  <c r="G941" i="3"/>
  <c r="BW941" i="3"/>
  <c r="B867" i="3"/>
  <c r="B868" i="1"/>
  <c r="G942" i="3"/>
  <c r="BW942" i="3" s="1"/>
  <c r="B868" i="3"/>
  <c r="B869" i="1"/>
  <c r="G943" i="3"/>
  <c r="BW943" i="3" s="1"/>
  <c r="B870" i="1"/>
  <c r="B869" i="3"/>
  <c r="G944" i="3"/>
  <c r="BW944" i="3" s="1"/>
  <c r="B870" i="3"/>
  <c r="B871" i="1"/>
  <c r="G945" i="3"/>
  <c r="BW945" i="3" s="1"/>
  <c r="B872" i="1"/>
  <c r="B871" i="3"/>
  <c r="G946" i="3"/>
  <c r="BW946" i="3" s="1"/>
  <c r="B872" i="3"/>
  <c r="B873" i="1"/>
  <c r="G947" i="3"/>
  <c r="BW947" i="3" s="1"/>
  <c r="B873" i="3"/>
  <c r="B874" i="1"/>
  <c r="G948" i="3"/>
  <c r="BW948" i="3" s="1"/>
  <c r="B875" i="1"/>
  <c r="B874" i="3"/>
  <c r="G949" i="3"/>
  <c r="BW949" i="3" s="1"/>
  <c r="B876" i="1"/>
  <c r="B875" i="3"/>
  <c r="G950" i="3"/>
  <c r="BW950" i="3"/>
  <c r="B877" i="1"/>
  <c r="B876" i="3"/>
  <c r="G951" i="3"/>
  <c r="BW951" i="3" s="1"/>
  <c r="B877" i="3"/>
  <c r="B878" i="1"/>
  <c r="G952" i="3"/>
  <c r="BW952" i="3" s="1"/>
  <c r="B879" i="1"/>
  <c r="B878" i="3"/>
  <c r="G953" i="3"/>
  <c r="BW953" i="3" s="1"/>
  <c r="B879" i="3"/>
  <c r="B880" i="1"/>
  <c r="G954" i="3"/>
  <c r="BW954" i="3" s="1"/>
  <c r="B880" i="3"/>
  <c r="B881" i="1"/>
  <c r="G955" i="3"/>
  <c r="BW955" i="3" s="1"/>
  <c r="B882" i="1"/>
  <c r="B881" i="3"/>
  <c r="G956" i="3"/>
  <c r="BW956" i="3" s="1"/>
  <c r="B883" i="1"/>
  <c r="B882" i="3"/>
  <c r="G957" i="3"/>
  <c r="BW957" i="3" s="1"/>
  <c r="B883" i="3"/>
  <c r="B884" i="1"/>
  <c r="G958" i="3"/>
  <c r="BW958" i="3" s="1"/>
  <c r="B884" i="3"/>
  <c r="B885" i="1"/>
  <c r="G959" i="3"/>
  <c r="BW959" i="3" s="1"/>
  <c r="B886" i="1"/>
  <c r="B885" i="3"/>
  <c r="G960" i="3"/>
  <c r="BW960" i="3" s="1"/>
  <c r="B887" i="1"/>
  <c r="B886" i="3"/>
  <c r="G961" i="3"/>
  <c r="BW961" i="3" s="1"/>
  <c r="B887" i="3"/>
  <c r="B888" i="1"/>
  <c r="G962" i="3"/>
  <c r="BW962" i="3" s="1"/>
  <c r="B889" i="1"/>
  <c r="B888" i="3"/>
  <c r="G963" i="3"/>
  <c r="BW963" i="3" s="1"/>
  <c r="B889" i="3"/>
  <c r="B890" i="1"/>
  <c r="G964" i="3"/>
  <c r="BW964" i="3" s="1"/>
  <c r="B891" i="1"/>
  <c r="B890" i="3"/>
  <c r="G965" i="3"/>
  <c r="BW965" i="3" s="1"/>
  <c r="B891" i="3"/>
  <c r="B892" i="1"/>
  <c r="G966" i="3"/>
  <c r="BW966" i="3" s="1"/>
  <c r="B892" i="3"/>
  <c r="B893" i="1"/>
  <c r="G967" i="3"/>
  <c r="BW967" i="3" s="1"/>
  <c r="B893" i="3"/>
  <c r="B894" i="1"/>
  <c r="G968" i="3"/>
  <c r="BW968" i="3" s="1"/>
  <c r="B895" i="1"/>
  <c r="B894" i="3"/>
  <c r="G969" i="3"/>
  <c r="BW969" i="3" s="1"/>
  <c r="B896" i="1"/>
  <c r="B895" i="3"/>
  <c r="G970" i="3"/>
  <c r="BW970" i="3" s="1"/>
  <c r="B896" i="3"/>
  <c r="B897" i="1"/>
  <c r="G971" i="3"/>
  <c r="BW971" i="3"/>
  <c r="B898" i="1"/>
  <c r="B897" i="3"/>
  <c r="G972" i="3"/>
  <c r="BW972" i="3" s="1"/>
  <c r="B898" i="3"/>
  <c r="B899" i="1"/>
  <c r="G973" i="3"/>
  <c r="BW973" i="3" s="1"/>
  <c r="B899" i="3"/>
  <c r="B900" i="1"/>
  <c r="G974" i="3"/>
  <c r="BW974" i="3" s="1"/>
  <c r="B900" i="3"/>
  <c r="B901" i="1"/>
  <c r="G975" i="3"/>
  <c r="BW975" i="3" s="1"/>
  <c r="B902" i="1"/>
  <c r="B901" i="3"/>
  <c r="G976" i="3"/>
  <c r="BW976" i="3" s="1"/>
  <c r="B902" i="3"/>
  <c r="B903" i="1"/>
  <c r="G977" i="3"/>
  <c r="BW977" i="3" s="1"/>
  <c r="B904" i="1"/>
  <c r="B903" i="3"/>
  <c r="G978" i="3"/>
  <c r="BW978" i="3" s="1"/>
  <c r="B904" i="3"/>
  <c r="B905" i="1"/>
  <c r="G979" i="3"/>
  <c r="BW979" i="3" s="1"/>
  <c r="B905" i="3"/>
  <c r="B906" i="1"/>
  <c r="G980" i="3"/>
  <c r="BW980" i="3" s="1"/>
  <c r="B907" i="1"/>
  <c r="B906" i="3"/>
  <c r="G981" i="3"/>
  <c r="BW981" i="3" s="1"/>
  <c r="B908" i="1"/>
  <c r="B907" i="3"/>
  <c r="G982" i="3"/>
  <c r="BW982" i="3" s="1"/>
  <c r="B909" i="1"/>
  <c r="B908" i="3"/>
  <c r="G983" i="3"/>
  <c r="BW983" i="3" s="1"/>
  <c r="B909" i="3"/>
  <c r="B910" i="1"/>
  <c r="G984" i="3"/>
  <c r="BW984" i="3" s="1"/>
  <c r="B910" i="3"/>
  <c r="B911" i="1"/>
  <c r="G985" i="3"/>
  <c r="BW985" i="3" s="1"/>
  <c r="B912" i="1"/>
  <c r="B911" i="3"/>
  <c r="G986" i="3"/>
  <c r="BW986" i="3" s="1"/>
  <c r="B912" i="3"/>
  <c r="B913" i="1"/>
  <c r="G987" i="3"/>
  <c r="BW987" i="3" s="1"/>
  <c r="B913" i="3"/>
  <c r="B914" i="1"/>
  <c r="G988" i="3"/>
  <c r="BW988" i="3" s="1"/>
  <c r="B915" i="1"/>
  <c r="B914" i="3"/>
  <c r="G989" i="3"/>
  <c r="BW989" i="3" s="1"/>
  <c r="B915" i="3"/>
  <c r="B916" i="1"/>
  <c r="G990" i="3"/>
  <c r="BW990" i="3" s="1"/>
  <c r="B916" i="3"/>
  <c r="B917" i="1"/>
  <c r="G991" i="3"/>
  <c r="BW991" i="3" s="1"/>
  <c r="B918" i="1"/>
  <c r="B917" i="3"/>
  <c r="G992" i="3"/>
  <c r="BW992" i="3" s="1"/>
  <c r="B918" i="3"/>
  <c r="B919" i="1"/>
  <c r="G993" i="3"/>
  <c r="BW993" i="3" s="1"/>
  <c r="B920" i="1"/>
  <c r="B919" i="3"/>
  <c r="G994" i="3"/>
  <c r="BW994" i="3" s="1"/>
  <c r="B921" i="1"/>
  <c r="B920" i="3"/>
  <c r="G995" i="3"/>
  <c r="BW995" i="3" s="1"/>
  <c r="B921" i="3"/>
  <c r="B922" i="1"/>
  <c r="G996" i="3"/>
  <c r="BW996" i="3" s="1"/>
  <c r="B923" i="1"/>
  <c r="B922" i="3"/>
  <c r="G997" i="3"/>
  <c r="BW997" i="3" s="1"/>
  <c r="B923" i="3"/>
  <c r="B924" i="1"/>
  <c r="G998" i="3"/>
  <c r="BW998" i="3" s="1"/>
  <c r="B924" i="3"/>
  <c r="B925" i="1"/>
  <c r="G999" i="3"/>
  <c r="BW999" i="3" s="1"/>
  <c r="B925" i="3"/>
  <c r="B926" i="1"/>
  <c r="G1000" i="3"/>
  <c r="BW1000" i="3" s="1"/>
  <c r="B926" i="3"/>
  <c r="B927" i="1"/>
  <c r="G1001" i="3"/>
  <c r="BW1001" i="3"/>
  <c r="B927" i="3"/>
  <c r="B928" i="1"/>
  <c r="G1002" i="3"/>
  <c r="BW1002" i="3" s="1"/>
  <c r="B929" i="1"/>
  <c r="B928" i="3"/>
  <c r="G1003" i="3"/>
  <c r="BW1003" i="3" s="1"/>
  <c r="B930" i="1"/>
  <c r="B929" i="3"/>
  <c r="G1004" i="3"/>
  <c r="BW1004" i="3" s="1"/>
  <c r="B931" i="1"/>
  <c r="B930" i="3"/>
  <c r="G1005" i="3"/>
  <c r="BW1005" i="3" s="1"/>
  <c r="B932" i="1"/>
  <c r="B931" i="3"/>
  <c r="G1006" i="3"/>
  <c r="BW1006" i="3" s="1"/>
  <c r="B932" i="3"/>
  <c r="B933" i="1"/>
  <c r="G1007" i="3"/>
  <c r="BW1007" i="3" s="1"/>
  <c r="B933" i="3"/>
  <c r="B934" i="1"/>
  <c r="G1008" i="3"/>
  <c r="BW1008" i="3" s="1"/>
  <c r="B934" i="3"/>
  <c r="B935" i="1"/>
  <c r="G1009" i="3"/>
  <c r="BW1009" i="3" s="1"/>
  <c r="G8" i="1" a="1"/>
  <c r="G8" i="1" s="1"/>
  <c r="B936" i="1"/>
  <c r="B935" i="3"/>
  <c r="B936" i="3"/>
  <c r="B937" i="1"/>
  <c r="B938" i="1"/>
  <c r="B937" i="3"/>
  <c r="B938" i="3"/>
  <c r="B939" i="1"/>
  <c r="B940" i="1"/>
  <c r="B939" i="3"/>
  <c r="B941" i="1"/>
  <c r="B940" i="3"/>
  <c r="B941" i="3"/>
  <c r="B942" i="1"/>
  <c r="B943" i="1"/>
  <c r="B942" i="3"/>
  <c r="B944" i="1"/>
  <c r="B943" i="3"/>
  <c r="B945" i="1"/>
  <c r="B944" i="3"/>
  <c r="B946" i="1"/>
  <c r="B945" i="3"/>
  <c r="B947" i="1"/>
  <c r="B946" i="3"/>
  <c r="B947" i="3"/>
  <c r="B948" i="1"/>
  <c r="B948" i="3"/>
  <c r="B949" i="1"/>
  <c r="B950" i="1"/>
  <c r="B949" i="3"/>
  <c r="B951" i="1"/>
  <c r="B950" i="3"/>
  <c r="B951" i="3"/>
  <c r="B952" i="1"/>
  <c r="B952" i="3"/>
  <c r="B953" i="1"/>
  <c r="B953" i="3"/>
  <c r="B954" i="1"/>
  <c r="B955" i="1"/>
  <c r="B954" i="3"/>
  <c r="B956" i="1"/>
  <c r="B955" i="3"/>
  <c r="B956" i="3"/>
  <c r="B957" i="1"/>
  <c r="B957" i="3"/>
  <c r="B958" i="1"/>
  <c r="B959" i="1"/>
  <c r="B958" i="3"/>
  <c r="B959" i="3"/>
  <c r="B960" i="1"/>
  <c r="B960" i="3"/>
  <c r="B961" i="1"/>
  <c r="B962" i="1"/>
  <c r="B961" i="3"/>
  <c r="B962" i="3"/>
  <c r="B963" i="1"/>
  <c r="B964" i="1"/>
  <c r="B963" i="3"/>
  <c r="B964" i="3"/>
  <c r="B965" i="1"/>
  <c r="B965" i="3"/>
  <c r="B966" i="1"/>
  <c r="B967" i="1"/>
  <c r="B966" i="3"/>
  <c r="B968" i="1"/>
  <c r="B967" i="3"/>
  <c r="B969" i="1"/>
  <c r="B968" i="3"/>
  <c r="B969" i="3"/>
  <c r="B970" i="1"/>
  <c r="B971" i="1"/>
  <c r="B970" i="3"/>
  <c r="B971" i="3"/>
  <c r="B972" i="1"/>
  <c r="B972" i="3"/>
  <c r="B973" i="1"/>
  <c r="B973" i="3"/>
  <c r="B974" i="1"/>
  <c r="B975" i="1"/>
  <c r="B974" i="3"/>
  <c r="B975" i="3"/>
  <c r="B976" i="1"/>
  <c r="B977" i="1"/>
  <c r="B976" i="3"/>
  <c r="B977" i="3"/>
  <c r="B978" i="1"/>
  <c r="B978" i="3"/>
  <c r="B979" i="1"/>
  <c r="B979" i="3"/>
  <c r="B980" i="1"/>
  <c r="B980" i="3"/>
  <c r="B981" i="1"/>
  <c r="B981" i="3"/>
  <c r="B982" i="1"/>
  <c r="B983" i="1"/>
  <c r="B982" i="3"/>
  <c r="B983" i="3"/>
  <c r="B984" i="1"/>
  <c r="B985" i="1"/>
  <c r="B984" i="3"/>
  <c r="B985" i="3"/>
  <c r="B986" i="1"/>
  <c r="B986" i="3"/>
  <c r="B987" i="1"/>
  <c r="B987" i="3"/>
  <c r="B988" i="1"/>
  <c r="B989" i="1"/>
  <c r="B988" i="3"/>
  <c r="B989" i="3"/>
  <c r="B990" i="1"/>
  <c r="B990" i="3"/>
  <c r="B991" i="1"/>
  <c r="B992" i="1"/>
  <c r="B991" i="3"/>
  <c r="B993" i="1"/>
  <c r="B992" i="3"/>
  <c r="B993" i="3"/>
  <c r="B994" i="1"/>
  <c r="B995" i="1"/>
  <c r="B994" i="3"/>
  <c r="B996" i="1"/>
  <c r="B995" i="3"/>
  <c r="B996" i="3"/>
  <c r="B997" i="1"/>
  <c r="B998" i="1"/>
  <c r="B997" i="3"/>
  <c r="B998" i="3"/>
  <c r="B999" i="1"/>
  <c r="B999" i="3"/>
  <c r="B1000" i="1"/>
  <c r="B1000" i="3"/>
  <c r="B1001" i="1"/>
  <c r="B1002" i="1"/>
  <c r="B1001" i="3"/>
  <c r="B1002" i="3"/>
  <c r="B1003" i="1"/>
  <c r="B1004" i="1"/>
  <c r="B1003" i="3"/>
  <c r="B1004" i="3"/>
  <c r="B1005" i="1"/>
  <c r="B1006" i="1"/>
  <c r="B1005" i="3"/>
  <c r="B1006" i="3"/>
  <c r="B1007" i="1"/>
  <c r="B1007" i="3"/>
  <c r="B1008" i="1"/>
  <c r="B1008" i="3"/>
  <c r="B1009" i="1"/>
  <c r="B1009" i="3"/>
  <c r="B21" i="14" l="1"/>
  <c r="B8" i="14"/>
  <c r="B22" i="28"/>
  <c r="C66" i="28" s="1"/>
  <c r="B48" i="14"/>
  <c r="B12" i="14" s="1"/>
  <c r="B24" i="28"/>
  <c r="C75" i="28" s="1"/>
  <c r="B55" i="14"/>
  <c r="B14" i="14" s="1"/>
  <c r="B65" i="14"/>
  <c r="B15" i="14" s="1"/>
  <c r="B69" i="14"/>
  <c r="B16" i="14" s="1"/>
  <c r="B76" i="14"/>
  <c r="B17" i="14" s="1"/>
  <c r="B83" i="14"/>
  <c r="B18" i="14" s="1"/>
  <c r="BW232" i="3"/>
  <c r="CY8" i="1"/>
  <c r="C37" i="14" s="1"/>
  <c r="BW13" i="3"/>
  <c r="BW8" i="3" s="1"/>
  <c r="C32" i="14"/>
  <c r="C9" i="14" s="1"/>
  <c r="F132" i="39"/>
  <c r="W26" i="36"/>
  <c r="U58" i="36"/>
  <c r="U6" i="36" s="1"/>
  <c r="I41" i="14" s="1"/>
  <c r="E167" i="6"/>
  <c r="E155" i="6"/>
  <c r="E143" i="6"/>
  <c r="H132" i="6"/>
  <c r="D166" i="39"/>
  <c r="D154" i="39"/>
  <c r="D142" i="39"/>
  <c r="D130" i="39"/>
  <c r="F144" i="39"/>
  <c r="F120" i="39"/>
  <c r="W37" i="36"/>
  <c r="W36" i="36"/>
  <c r="F166" i="6"/>
  <c r="F154" i="6"/>
  <c r="F142" i="6"/>
  <c r="D131" i="6"/>
  <c r="G163" i="39"/>
  <c r="G151" i="39"/>
  <c r="G139" i="39"/>
  <c r="G127" i="39"/>
  <c r="E166" i="6"/>
  <c r="E154" i="6"/>
  <c r="E142" i="6"/>
  <c r="F130" i="6"/>
  <c r="E163" i="39"/>
  <c r="E151" i="39"/>
  <c r="E139" i="39"/>
  <c r="E127" i="39"/>
  <c r="F156" i="39"/>
  <c r="W22" i="36"/>
  <c r="D166" i="6"/>
  <c r="D154" i="6"/>
  <c r="D142" i="6"/>
  <c r="E130" i="6"/>
  <c r="D162" i="39"/>
  <c r="D150" i="39"/>
  <c r="D138" i="39"/>
  <c r="D126" i="39"/>
  <c r="D164" i="6"/>
  <c r="D152" i="6"/>
  <c r="D140" i="6"/>
  <c r="D130" i="6"/>
  <c r="E161" i="39"/>
  <c r="E149" i="39"/>
  <c r="E137" i="39"/>
  <c r="E125" i="39"/>
  <c r="E162" i="6"/>
  <c r="E150" i="6"/>
  <c r="E138" i="6"/>
  <c r="D128" i="6"/>
  <c r="D161" i="39"/>
  <c r="D149" i="39"/>
  <c r="D137" i="39"/>
  <c r="D125" i="39"/>
  <c r="W51" i="36"/>
  <c r="W27" i="36"/>
  <c r="W50" i="36"/>
  <c r="W54" i="36"/>
  <c r="W42" i="36"/>
  <c r="W30" i="36"/>
  <c r="H158" i="39"/>
  <c r="W56" i="36"/>
  <c r="W44" i="36"/>
  <c r="W32" i="36"/>
  <c r="W20" i="36"/>
  <c r="W38" i="36"/>
  <c r="H146" i="39"/>
  <c r="W43" i="36"/>
  <c r="W19" i="36"/>
  <c r="W25" i="36"/>
  <c r="W34" i="36"/>
  <c r="H156" i="6"/>
  <c r="H134" i="39"/>
  <c r="W29" i="36"/>
  <c r="W48" i="36"/>
  <c r="W24" i="36"/>
  <c r="W57" i="36"/>
  <c r="W45" i="36"/>
  <c r="H144" i="6"/>
  <c r="H122" i="39"/>
  <c r="Q20" i="32" a="1"/>
  <c r="Q20" i="32" s="1"/>
  <c r="H164" i="6"/>
  <c r="F162" i="6"/>
  <c r="G157" i="6"/>
  <c r="H152" i="6"/>
  <c r="F150" i="6"/>
  <c r="G145" i="6"/>
  <c r="H140" i="6"/>
  <c r="F138" i="6"/>
  <c r="G133" i="6"/>
  <c r="H128" i="6"/>
  <c r="H166" i="39"/>
  <c r="F164" i="39"/>
  <c r="G159" i="39"/>
  <c r="H154" i="39"/>
  <c r="F152" i="39"/>
  <c r="G147" i="39"/>
  <c r="H142" i="39"/>
  <c r="F140" i="39"/>
  <c r="G135" i="39"/>
  <c r="H130" i="39"/>
  <c r="F128" i="39"/>
  <c r="G123" i="39"/>
  <c r="H20" i="32" a="1"/>
  <c r="H20" i="32" s="1"/>
  <c r="G164" i="6"/>
  <c r="H159" i="6"/>
  <c r="F157" i="6"/>
  <c r="G152" i="6"/>
  <c r="H147" i="6"/>
  <c r="F145" i="6"/>
  <c r="G140" i="6"/>
  <c r="H135" i="6"/>
  <c r="F133" i="6"/>
  <c r="G128" i="6"/>
  <c r="G166" i="39"/>
  <c r="H161" i="39"/>
  <c r="F159" i="39"/>
  <c r="G154" i="39"/>
  <c r="H149" i="39"/>
  <c r="F147" i="39"/>
  <c r="G142" i="39"/>
  <c r="H137" i="39"/>
  <c r="F135" i="39"/>
  <c r="G130" i="39"/>
  <c r="H125" i="39"/>
  <c r="F123" i="39"/>
  <c r="H166" i="6"/>
  <c r="F164" i="6"/>
  <c r="D162" i="6"/>
  <c r="G159" i="6"/>
  <c r="E157" i="6"/>
  <c r="H154" i="6"/>
  <c r="F152" i="6"/>
  <c r="D150" i="6"/>
  <c r="G147" i="6"/>
  <c r="E145" i="6"/>
  <c r="H142" i="6"/>
  <c r="F140" i="6"/>
  <c r="D138" i="6"/>
  <c r="G135" i="6"/>
  <c r="E133" i="6"/>
  <c r="H130" i="6"/>
  <c r="F128" i="6"/>
  <c r="F166" i="39"/>
  <c r="D164" i="39"/>
  <c r="G161" i="39"/>
  <c r="E159" i="39"/>
  <c r="H156" i="39"/>
  <c r="F154" i="39"/>
  <c r="D152" i="39"/>
  <c r="G149" i="39"/>
  <c r="E147" i="39"/>
  <c r="H144" i="39"/>
  <c r="F142" i="39"/>
  <c r="D140" i="39"/>
  <c r="G137" i="39"/>
  <c r="E135" i="39"/>
  <c r="H132" i="39"/>
  <c r="F130" i="39"/>
  <c r="D128" i="39"/>
  <c r="G125" i="39"/>
  <c r="E123" i="39"/>
  <c r="H120" i="39"/>
  <c r="G166" i="6"/>
  <c r="E164" i="6"/>
  <c r="H161" i="6"/>
  <c r="F159" i="6"/>
  <c r="D157" i="6"/>
  <c r="G154" i="6"/>
  <c r="E152" i="6"/>
  <c r="H149" i="6"/>
  <c r="F147" i="6"/>
  <c r="D145" i="6"/>
  <c r="G142" i="6"/>
  <c r="I142" i="6" s="1"/>
  <c r="E140" i="6"/>
  <c r="H137" i="6"/>
  <c r="F135" i="6"/>
  <c r="D133" i="6"/>
  <c r="G130" i="6"/>
  <c r="E128" i="6"/>
  <c r="E166" i="39"/>
  <c r="H163" i="39"/>
  <c r="F161" i="39"/>
  <c r="D159" i="39"/>
  <c r="G156" i="39"/>
  <c r="E154" i="39"/>
  <c r="I154" i="39" s="1"/>
  <c r="H151" i="39"/>
  <c r="F149" i="39"/>
  <c r="D147" i="39"/>
  <c r="G144" i="39"/>
  <c r="I144" i="39" s="1"/>
  <c r="E142" i="39"/>
  <c r="H139" i="39"/>
  <c r="F137" i="39"/>
  <c r="D135" i="39"/>
  <c r="G132" i="39"/>
  <c r="I132" i="39" s="1"/>
  <c r="E130" i="39"/>
  <c r="H127" i="39"/>
  <c r="F125" i="39"/>
  <c r="I125" i="39" s="1"/>
  <c r="D123" i="39"/>
  <c r="G120" i="39"/>
  <c r="H163" i="6"/>
  <c r="F161" i="6"/>
  <c r="G156" i="6"/>
  <c r="H151" i="6"/>
  <c r="F149" i="6"/>
  <c r="G144" i="6"/>
  <c r="H139" i="6"/>
  <c r="F137" i="6"/>
  <c r="G132" i="6"/>
  <c r="H127" i="6"/>
  <c r="H165" i="39"/>
  <c r="F163" i="39"/>
  <c r="G158" i="39"/>
  <c r="H153" i="39"/>
  <c r="F151" i="39"/>
  <c r="G146" i="39"/>
  <c r="H141" i="39"/>
  <c r="F139" i="39"/>
  <c r="G134" i="39"/>
  <c r="H129" i="39"/>
  <c r="F127" i="39"/>
  <c r="G122" i="39"/>
  <c r="G118" i="6"/>
  <c r="G163" i="6"/>
  <c r="H158" i="6"/>
  <c r="F156" i="6"/>
  <c r="G151" i="6"/>
  <c r="H146" i="6"/>
  <c r="F144" i="6"/>
  <c r="G139" i="6"/>
  <c r="H134" i="6"/>
  <c r="F132" i="6"/>
  <c r="G127" i="6"/>
  <c r="G165" i="39"/>
  <c r="H160" i="39"/>
  <c r="F158" i="39"/>
  <c r="G153" i="39"/>
  <c r="H148" i="39"/>
  <c r="F146" i="39"/>
  <c r="G141" i="39"/>
  <c r="H136" i="39"/>
  <c r="F134" i="39"/>
  <c r="G129" i="39"/>
  <c r="H124" i="39"/>
  <c r="F122" i="39"/>
  <c r="W47" i="36"/>
  <c r="W35" i="36"/>
  <c r="W23" i="36"/>
  <c r="H165" i="6"/>
  <c r="F163" i="6"/>
  <c r="D161" i="6"/>
  <c r="G158" i="6"/>
  <c r="E156" i="6"/>
  <c r="H153" i="6"/>
  <c r="F151" i="6"/>
  <c r="D149" i="6"/>
  <c r="G146" i="6"/>
  <c r="E144" i="6"/>
  <c r="H141" i="6"/>
  <c r="F139" i="6"/>
  <c r="D137" i="6"/>
  <c r="G134" i="6"/>
  <c r="E132" i="6"/>
  <c r="H129" i="6"/>
  <c r="F127" i="6"/>
  <c r="H167" i="39"/>
  <c r="F165" i="39"/>
  <c r="D163" i="39"/>
  <c r="G160" i="39"/>
  <c r="E158" i="39"/>
  <c r="H155" i="39"/>
  <c r="F153" i="39"/>
  <c r="D151" i="39"/>
  <c r="G148" i="39"/>
  <c r="E146" i="39"/>
  <c r="H143" i="39"/>
  <c r="F141" i="39"/>
  <c r="D139" i="39"/>
  <c r="G136" i="39"/>
  <c r="E134" i="39"/>
  <c r="H131" i="39"/>
  <c r="F129" i="39"/>
  <c r="D127" i="39"/>
  <c r="G124" i="39"/>
  <c r="E122" i="39"/>
  <c r="H119" i="39"/>
  <c r="G165" i="6"/>
  <c r="E163" i="6"/>
  <c r="H160" i="6"/>
  <c r="F158" i="6"/>
  <c r="D156" i="6"/>
  <c r="G153" i="6"/>
  <c r="E151" i="6"/>
  <c r="H148" i="6"/>
  <c r="F146" i="6"/>
  <c r="D144" i="6"/>
  <c r="G141" i="6"/>
  <c r="E139" i="6"/>
  <c r="H136" i="6"/>
  <c r="F134" i="6"/>
  <c r="D132" i="6"/>
  <c r="G129" i="6"/>
  <c r="E127" i="6"/>
  <c r="G167" i="39"/>
  <c r="E165" i="39"/>
  <c r="H162" i="39"/>
  <c r="F160" i="39"/>
  <c r="D158" i="39"/>
  <c r="G155" i="39"/>
  <c r="E153" i="39"/>
  <c r="H150" i="39"/>
  <c r="F148" i="39"/>
  <c r="D146" i="39"/>
  <c r="G143" i="39"/>
  <c r="E141" i="39"/>
  <c r="H138" i="39"/>
  <c r="F136" i="39"/>
  <c r="D134" i="39"/>
  <c r="G131" i="39"/>
  <c r="E129" i="39"/>
  <c r="H126" i="39"/>
  <c r="F124" i="39"/>
  <c r="D122" i="39"/>
  <c r="G119" i="39"/>
  <c r="H167" i="6"/>
  <c r="F165" i="6"/>
  <c r="D163" i="6"/>
  <c r="G160" i="6"/>
  <c r="E158" i="6"/>
  <c r="H155" i="6"/>
  <c r="F153" i="6"/>
  <c r="D151" i="6"/>
  <c r="G148" i="6"/>
  <c r="E146" i="6"/>
  <c r="H143" i="6"/>
  <c r="F141" i="6"/>
  <c r="D139" i="6"/>
  <c r="G136" i="6"/>
  <c r="E134" i="6"/>
  <c r="H131" i="6"/>
  <c r="F129" i="6"/>
  <c r="D127" i="6"/>
  <c r="F167" i="39"/>
  <c r="D165" i="39"/>
  <c r="G162" i="39"/>
  <c r="E160" i="39"/>
  <c r="H157" i="39"/>
  <c r="F155" i="39"/>
  <c r="D153" i="39"/>
  <c r="G150" i="39"/>
  <c r="E148" i="39"/>
  <c r="H145" i="39"/>
  <c r="F143" i="39"/>
  <c r="D141" i="39"/>
  <c r="G138" i="39"/>
  <c r="E136" i="39"/>
  <c r="H133" i="39"/>
  <c r="F131" i="39"/>
  <c r="D129" i="39"/>
  <c r="G126" i="39"/>
  <c r="E124" i="39"/>
  <c r="H121" i="39"/>
  <c r="F119" i="39"/>
  <c r="G167" i="6"/>
  <c r="E165" i="6"/>
  <c r="H162" i="6"/>
  <c r="F160" i="6"/>
  <c r="D158" i="6"/>
  <c r="G155" i="6"/>
  <c r="E153" i="6"/>
  <c r="H150" i="6"/>
  <c r="F148" i="6"/>
  <c r="D146" i="6"/>
  <c r="G143" i="6"/>
  <c r="E141" i="6"/>
  <c r="H138" i="6"/>
  <c r="F136" i="6"/>
  <c r="D134" i="6"/>
  <c r="G131" i="6"/>
  <c r="E129" i="6"/>
  <c r="E167" i="39"/>
  <c r="H164" i="39"/>
  <c r="F162" i="39"/>
  <c r="D160" i="39"/>
  <c r="G157" i="39"/>
  <c r="E155" i="39"/>
  <c r="H152" i="39"/>
  <c r="F150" i="39"/>
  <c r="D148" i="39"/>
  <c r="G145" i="39"/>
  <c r="E143" i="39"/>
  <c r="H140" i="39"/>
  <c r="F138" i="39"/>
  <c r="D136" i="39"/>
  <c r="G133" i="39"/>
  <c r="E131" i="39"/>
  <c r="H128" i="39"/>
  <c r="F126" i="39"/>
  <c r="D124" i="39"/>
  <c r="G121" i="39"/>
  <c r="I121" i="39" s="1"/>
  <c r="E119" i="39"/>
  <c r="W18" i="36"/>
  <c r="F167" i="6"/>
  <c r="D165" i="6"/>
  <c r="G162" i="6"/>
  <c r="E160" i="6"/>
  <c r="H157" i="6"/>
  <c r="F155" i="6"/>
  <c r="D153" i="6"/>
  <c r="G150" i="6"/>
  <c r="E148" i="6"/>
  <c r="H145" i="6"/>
  <c r="F143" i="6"/>
  <c r="D141" i="6"/>
  <c r="G138" i="6"/>
  <c r="E136" i="6"/>
  <c r="H133" i="6"/>
  <c r="F131" i="6"/>
  <c r="D129" i="6"/>
  <c r="D167" i="39"/>
  <c r="G164" i="39"/>
  <c r="E162" i="39"/>
  <c r="H159" i="39"/>
  <c r="F157" i="39"/>
  <c r="D155" i="39"/>
  <c r="G152" i="39"/>
  <c r="E150" i="39"/>
  <c r="H147" i="39"/>
  <c r="F145" i="39"/>
  <c r="D143" i="39"/>
  <c r="G140" i="39"/>
  <c r="E138" i="39"/>
  <c r="I138" i="39" s="1"/>
  <c r="H135" i="39"/>
  <c r="F133" i="39"/>
  <c r="D131" i="39"/>
  <c r="G6" i="12"/>
  <c r="E6" i="12" s="1"/>
  <c r="C23" i="14" s="1"/>
  <c r="C7" i="14" s="1"/>
  <c r="W472" i="3"/>
  <c r="BK472" i="3" s="1"/>
  <c r="AE472" i="3"/>
  <c r="W998" i="3"/>
  <c r="BK998" i="3" s="1"/>
  <c r="AE998" i="3"/>
  <c r="W902" i="3"/>
  <c r="BK902" i="3" s="1"/>
  <c r="AE902" i="3"/>
  <c r="Q121" i="3"/>
  <c r="BE121" i="3" s="1"/>
  <c r="Y121" i="3"/>
  <c r="W859" i="3"/>
  <c r="BK859" i="3" s="1"/>
  <c r="AE859" i="3"/>
  <c r="W491" i="3"/>
  <c r="BK491" i="3" s="1"/>
  <c r="AE491" i="3"/>
  <c r="W275" i="3"/>
  <c r="BK275" i="3" s="1"/>
  <c r="AE275" i="3"/>
  <c r="Y690" i="3"/>
  <c r="Y655" i="3"/>
  <c r="Y478" i="3"/>
  <c r="Y323" i="3"/>
  <c r="Y159" i="3"/>
  <c r="AE1000" i="3"/>
  <c r="AE763" i="3"/>
  <c r="AE401" i="3"/>
  <c r="U1001" i="3"/>
  <c r="BI1001" i="3" s="1"/>
  <c r="AC1001" i="3"/>
  <c r="U953" i="3"/>
  <c r="BI953" i="3" s="1"/>
  <c r="AC953" i="3"/>
  <c r="U941" i="3"/>
  <c r="BI941" i="3" s="1"/>
  <c r="AC941" i="3"/>
  <c r="U905" i="3"/>
  <c r="BI905" i="3" s="1"/>
  <c r="AC905" i="3"/>
  <c r="U893" i="3"/>
  <c r="BI893" i="3" s="1"/>
  <c r="AC893" i="3"/>
  <c r="U761" i="3"/>
  <c r="BI761" i="3" s="1"/>
  <c r="AC761" i="3"/>
  <c r="D61" i="34"/>
  <c r="Z73" i="3"/>
  <c r="Z143" i="3"/>
  <c r="Z175" i="3"/>
  <c r="Z254" i="3"/>
  <c r="Z314" i="3"/>
  <c r="Z350" i="3"/>
  <c r="Z391" i="3"/>
  <c r="Z445" i="3"/>
  <c r="Z492" i="3"/>
  <c r="Z654" i="3"/>
  <c r="Z840" i="3"/>
  <c r="Z919" i="3"/>
  <c r="Z966" i="3"/>
  <c r="Z1007" i="3"/>
  <c r="Z103" i="3"/>
  <c r="Z179" i="3"/>
  <c r="Z320" i="3"/>
  <c r="Z392" i="3"/>
  <c r="Z446" i="3"/>
  <c r="Z493" i="3"/>
  <c r="Z542" i="3"/>
  <c r="Z658" i="3"/>
  <c r="Z766" i="3"/>
  <c r="Z922" i="3"/>
  <c r="Z1009" i="3"/>
  <c r="Z104" i="3"/>
  <c r="Z230" i="3"/>
  <c r="Z324" i="3"/>
  <c r="Z355" i="3"/>
  <c r="Z451" i="3"/>
  <c r="Z547" i="3"/>
  <c r="Z670" i="3"/>
  <c r="Z726" i="3"/>
  <c r="Z767" i="3"/>
  <c r="Z970" i="3"/>
  <c r="Q8" i="36"/>
  <c r="Z81" i="3"/>
  <c r="Z105" i="3"/>
  <c r="Z152" i="3"/>
  <c r="Z191" i="3"/>
  <c r="Z235" i="3"/>
  <c r="Z325" i="3"/>
  <c r="Z356" i="3"/>
  <c r="Z403" i="3"/>
  <c r="Z500" i="3"/>
  <c r="Z548" i="3"/>
  <c r="Z600" i="3"/>
  <c r="Z732" i="3"/>
  <c r="Z852" i="3"/>
  <c r="Z931" i="3"/>
  <c r="Q9" i="36"/>
  <c r="S517" i="3"/>
  <c r="BG517" i="3" s="1"/>
  <c r="Z95" i="3"/>
  <c r="Z164" i="3"/>
  <c r="Z204" i="3"/>
  <c r="Z295" i="3"/>
  <c r="Z344" i="3"/>
  <c r="Z475" i="3"/>
  <c r="Z756" i="3"/>
  <c r="Z954" i="3"/>
  <c r="Q14" i="36"/>
  <c r="I28" i="34"/>
  <c r="Z61" i="3"/>
  <c r="Z96" i="3"/>
  <c r="Z165" i="3"/>
  <c r="Z247" i="3"/>
  <c r="Z300" i="3"/>
  <c r="Z345" i="3"/>
  <c r="Z380" i="3"/>
  <c r="Z575" i="3"/>
  <c r="Z619" i="3"/>
  <c r="Z709" i="3"/>
  <c r="Z757" i="3"/>
  <c r="Z883" i="3"/>
  <c r="Z958" i="3"/>
  <c r="Q15" i="36"/>
  <c r="Z62" i="3"/>
  <c r="Z97" i="3"/>
  <c r="Z140" i="3"/>
  <c r="Z168" i="3"/>
  <c r="Z301" i="3"/>
  <c r="Z381" i="3"/>
  <c r="Z441" i="3"/>
  <c r="Z481" i="3"/>
  <c r="Z515" i="3"/>
  <c r="Z636" i="3"/>
  <c r="Z810" i="3"/>
  <c r="Z895" i="3"/>
  <c r="Q16" i="36"/>
  <c r="Z84" i="3"/>
  <c r="Z160" i="3"/>
  <c r="Z276" i="3"/>
  <c r="Z371" i="3"/>
  <c r="Z491" i="3"/>
  <c r="Z750" i="3"/>
  <c r="Q12" i="36"/>
  <c r="Z85" i="3"/>
  <c r="Z372" i="3"/>
  <c r="Z763" i="3"/>
  <c r="Z942" i="3"/>
  <c r="Q13" i="36"/>
  <c r="E27" i="34"/>
  <c r="AA105" i="3"/>
  <c r="AA126" i="3"/>
  <c r="AA154" i="3"/>
  <c r="AA178" i="3"/>
  <c r="AA218" i="3"/>
  <c r="AA238" i="3"/>
  <c r="AA254" i="3"/>
  <c r="AA273" i="3"/>
  <c r="AA294" i="3"/>
  <c r="AA317" i="3"/>
  <c r="AA341" i="3"/>
  <c r="Z92" i="3"/>
  <c r="Z192" i="3"/>
  <c r="Z287" i="3"/>
  <c r="Z503" i="3"/>
  <c r="Z946" i="3"/>
  <c r="Q17" i="36"/>
  <c r="F27" i="34"/>
  <c r="AA62" i="3"/>
  <c r="AA88" i="3"/>
  <c r="AA106" i="3"/>
  <c r="AA155" i="3"/>
  <c r="AA179" i="3"/>
  <c r="AA221" i="3"/>
  <c r="AA239" i="3"/>
  <c r="AA257" i="3"/>
  <c r="AA274" i="3"/>
  <c r="AA318" i="3"/>
  <c r="AA342" i="3"/>
  <c r="D60" i="34"/>
  <c r="D62" i="34" s="1"/>
  <c r="Z98" i="3"/>
  <c r="Z195" i="3"/>
  <c r="Z408" i="3"/>
  <c r="Z504" i="3"/>
  <c r="Z642" i="3"/>
  <c r="G27" i="34"/>
  <c r="AA65" i="3"/>
  <c r="AA89" i="3"/>
  <c r="AA107" i="3"/>
  <c r="AA130" i="3"/>
  <c r="AA202" i="3"/>
  <c r="AA222" i="3"/>
  <c r="AA258" i="3"/>
  <c r="AA297" i="3"/>
  <c r="Z108" i="3"/>
  <c r="Z200" i="3"/>
  <c r="Z313" i="3"/>
  <c r="Z678" i="3"/>
  <c r="H27" i="34"/>
  <c r="AA131" i="3"/>
  <c r="AA182" i="3"/>
  <c r="AA203" i="3"/>
  <c r="AA242" i="3"/>
  <c r="AA298" i="3"/>
  <c r="Z115" i="3"/>
  <c r="Z201" i="3"/>
  <c r="Z326" i="3"/>
  <c r="Z416" i="3"/>
  <c r="Z525" i="3"/>
  <c r="Z794" i="3"/>
  <c r="I27" i="34"/>
  <c r="J27" i="34" s="1"/>
  <c r="D49" i="34" s="1"/>
  <c r="E49" i="34" s="1"/>
  <c r="C55" i="34" s="1"/>
  <c r="Z141" i="3"/>
  <c r="Z338" i="3"/>
  <c r="Z455" i="3"/>
  <c r="Z553" i="3"/>
  <c r="Z721" i="3"/>
  <c r="Z862" i="3"/>
  <c r="F28" i="34"/>
  <c r="S734" i="3"/>
  <c r="BG734" i="3" s="1"/>
  <c r="AA74" i="3"/>
  <c r="AA117" i="3"/>
  <c r="AA142" i="3"/>
  <c r="Z153" i="3"/>
  <c r="Z241" i="3"/>
  <c r="Z349" i="3"/>
  <c r="Z456" i="3"/>
  <c r="Z561" i="3"/>
  <c r="Z738" i="3"/>
  <c r="Z864" i="3"/>
  <c r="Z1004" i="3"/>
  <c r="G28" i="34"/>
  <c r="AA76" i="3"/>
  <c r="AA98" i="3"/>
  <c r="AA119" i="3"/>
  <c r="AA143" i="3"/>
  <c r="AA172" i="3"/>
  <c r="AA190" i="3"/>
  <c r="AA233" i="3"/>
  <c r="AA250" i="3"/>
  <c r="Z120" i="3"/>
  <c r="Z854" i="3"/>
  <c r="H28" i="34"/>
  <c r="AA70" i="3"/>
  <c r="AA109" i="3"/>
  <c r="AA192" i="3"/>
  <c r="AA230" i="3"/>
  <c r="AA262" i="3"/>
  <c r="AA287" i="3"/>
  <c r="AA326" i="3"/>
  <c r="AA383" i="3"/>
  <c r="AA406" i="3"/>
  <c r="AA456" i="3"/>
  <c r="AA479" i="3"/>
  <c r="AA500" i="3"/>
  <c r="AA525" i="3"/>
  <c r="AA552" i="3"/>
  <c r="AA581" i="3"/>
  <c r="AA601" i="3"/>
  <c r="AA642" i="3"/>
  <c r="AA721" i="3"/>
  <c r="AA773" i="3"/>
  <c r="AA814" i="3"/>
  <c r="AA843" i="3"/>
  <c r="AA946" i="3"/>
  <c r="Z155" i="3"/>
  <c r="Z467" i="3"/>
  <c r="Z871" i="3"/>
  <c r="AA72" i="3"/>
  <c r="AA112" i="3"/>
  <c r="AA166" i="3"/>
  <c r="AA195" i="3"/>
  <c r="AA234" i="3"/>
  <c r="AA263" i="3"/>
  <c r="AA291" i="3"/>
  <c r="AA329" i="3"/>
  <c r="AA358" i="3"/>
  <c r="AA385" i="3"/>
  <c r="AA407" i="3"/>
  <c r="AA457" i="3"/>
  <c r="AA481" i="3"/>
  <c r="AA502" i="3"/>
  <c r="AA526" i="3"/>
  <c r="AA582" i="3"/>
  <c r="AA606" i="3"/>
  <c r="AA645" i="3"/>
  <c r="AA679" i="3"/>
  <c r="AA724" i="3"/>
  <c r="AA750" i="3"/>
  <c r="AA776" i="3"/>
  <c r="AA845" i="3"/>
  <c r="AA891" i="3"/>
  <c r="AA949" i="3"/>
  <c r="AA1000" i="3"/>
  <c r="R16" i="36"/>
  <c r="D118" i="39" s="1"/>
  <c r="Z159" i="3"/>
  <c r="Z469" i="3"/>
  <c r="AA73" i="3"/>
  <c r="AA167" i="3"/>
  <c r="AA204" i="3"/>
  <c r="AA265" i="3"/>
  <c r="AA293" i="3"/>
  <c r="AA330" i="3"/>
  <c r="AA359" i="3"/>
  <c r="AA387" i="3"/>
  <c r="AA411" i="3"/>
  <c r="AA433" i="3"/>
  <c r="AA460" i="3"/>
  <c r="AA482" i="3"/>
  <c r="AA503" i="3"/>
  <c r="AA527" i="3"/>
  <c r="AA585" i="3"/>
  <c r="AA608" i="3"/>
  <c r="AA646" i="3"/>
  <c r="AA682" i="3"/>
  <c r="AA728" i="3"/>
  <c r="AA751" i="3"/>
  <c r="AA779" i="3"/>
  <c r="AA819" i="3"/>
  <c r="AA854" i="3"/>
  <c r="AA892" i="3"/>
  <c r="AA953" i="3"/>
  <c r="AA1002" i="3"/>
  <c r="R17" i="36"/>
  <c r="D126" i="6" s="1"/>
  <c r="Z216" i="3"/>
  <c r="Z551" i="3"/>
  <c r="Z980" i="3"/>
  <c r="AA77" i="3"/>
  <c r="AA120" i="3"/>
  <c r="AA207" i="3"/>
  <c r="AA237" i="3"/>
  <c r="AA266" i="3"/>
  <c r="AA333" i="3"/>
  <c r="AA412" i="3"/>
  <c r="AA434" i="3"/>
  <c r="AA461" i="3"/>
  <c r="AA484" i="3"/>
  <c r="AA509" i="3"/>
  <c r="AA530" i="3"/>
  <c r="AA586" i="3"/>
  <c r="AA612" i="3"/>
  <c r="AA648" i="3"/>
  <c r="AA684" i="3"/>
  <c r="AA729" i="3"/>
  <c r="AA755" i="3"/>
  <c r="AA782" i="3"/>
  <c r="AA820" i="3"/>
  <c r="AA855" i="3"/>
  <c r="AA895" i="3"/>
  <c r="AA964" i="3"/>
  <c r="AA1003" i="3"/>
  <c r="T516" i="3"/>
  <c r="BH516" i="3" s="1"/>
  <c r="Z237" i="3"/>
  <c r="Z552" i="3"/>
  <c r="Z983" i="3"/>
  <c r="AA81" i="3"/>
  <c r="AA123" i="3"/>
  <c r="AA173" i="3"/>
  <c r="AA210" i="3"/>
  <c r="AA245" i="3"/>
  <c r="AA269" i="3"/>
  <c r="AA302" i="3"/>
  <c r="AA334" i="3"/>
  <c r="AA362" i="3"/>
  <c r="AA393" i="3"/>
  <c r="AA413" i="3"/>
  <c r="AA435" i="3"/>
  <c r="AA485" i="3"/>
  <c r="AA510" i="3"/>
  <c r="AA534" i="3"/>
  <c r="Z242" i="3"/>
  <c r="Z584" i="3"/>
  <c r="Q10" i="36"/>
  <c r="AA83" i="3"/>
  <c r="AA125" i="3"/>
  <c r="AA246" i="3"/>
  <c r="AA270" i="3"/>
  <c r="AA305" i="3"/>
  <c r="AA336" i="3"/>
  <c r="AA363" i="3"/>
  <c r="AA395" i="3"/>
  <c r="AA414" i="3"/>
  <c r="AA437" i="3"/>
  <c r="AA464" i="3"/>
  <c r="AA563" i="3"/>
  <c r="AA693" i="3"/>
  <c r="AA758" i="3"/>
  <c r="AA789" i="3"/>
  <c r="AA827" i="3"/>
  <c r="AA860" i="3"/>
  <c r="AA911" i="3"/>
  <c r="AA967" i="3"/>
  <c r="R8" i="36"/>
  <c r="D118" i="6" s="1"/>
  <c r="Z252" i="3"/>
  <c r="Z604" i="3"/>
  <c r="Q11" i="36"/>
  <c r="AA93" i="3"/>
  <c r="AA132" i="3"/>
  <c r="AA214" i="3"/>
  <c r="AA306" i="3"/>
  <c r="AA337" i="3"/>
  <c r="AA371" i="3"/>
  <c r="AA396" i="3"/>
  <c r="AA468" i="3"/>
  <c r="AA513" i="3"/>
  <c r="AA539" i="3"/>
  <c r="AA564" i="3"/>
  <c r="AA696" i="3"/>
  <c r="AA791" i="3"/>
  <c r="AA862" i="3"/>
  <c r="AA918" i="3"/>
  <c r="R9" i="36"/>
  <c r="D119" i="6" s="1"/>
  <c r="T484" i="3"/>
  <c r="BH484" i="3" s="1"/>
  <c r="Z337" i="3"/>
  <c r="Z698" i="3"/>
  <c r="Z742" i="3"/>
  <c r="AA95" i="3"/>
  <c r="AA187" i="3"/>
  <c r="AA261" i="3"/>
  <c r="AA350" i="3"/>
  <c r="AA469" i="3"/>
  <c r="AA521" i="3"/>
  <c r="AA576" i="3"/>
  <c r="AA631" i="3"/>
  <c r="AA714" i="3"/>
  <c r="AA766" i="3"/>
  <c r="AA838" i="3"/>
  <c r="AA937" i="3"/>
  <c r="R12" i="36"/>
  <c r="D122" i="6" s="1"/>
  <c r="Z745" i="3"/>
  <c r="AA96" i="3"/>
  <c r="AA188" i="3"/>
  <c r="AA281" i="3"/>
  <c r="AA351" i="3"/>
  <c r="AA405" i="3"/>
  <c r="AA472" i="3"/>
  <c r="AA522" i="3"/>
  <c r="AA579" i="3"/>
  <c r="AA636" i="3"/>
  <c r="AA715" i="3"/>
  <c r="AA768" i="3"/>
  <c r="AA943" i="3"/>
  <c r="R13" i="36"/>
  <c r="D123" i="6" s="1"/>
  <c r="Z836" i="3"/>
  <c r="S803" i="3"/>
  <c r="BG803" i="3" s="1"/>
  <c r="AA100" i="3"/>
  <c r="AA191" i="3"/>
  <c r="AA282" i="3"/>
  <c r="AA353" i="3"/>
  <c r="AA422" i="3"/>
  <c r="AA473" i="3"/>
  <c r="AA523" i="3"/>
  <c r="AA588" i="3"/>
  <c r="AA735" i="3"/>
  <c r="AA786" i="3"/>
  <c r="AA859" i="3"/>
  <c r="AA965" i="3"/>
  <c r="R14" i="36"/>
  <c r="D124" i="6" s="1"/>
  <c r="AA102" i="3"/>
  <c r="AA215" i="3"/>
  <c r="AA283" i="3"/>
  <c r="AA354" i="3"/>
  <c r="AA423" i="3"/>
  <c r="AA475" i="3"/>
  <c r="AA540" i="3"/>
  <c r="AA593" i="3"/>
  <c r="AA657" i="3"/>
  <c r="AA739" i="3"/>
  <c r="AA793" i="3"/>
  <c r="AA863" i="3"/>
  <c r="AA970" i="3"/>
  <c r="R15" i="36"/>
  <c r="D125" i="6" s="1"/>
  <c r="Z63" i="3"/>
  <c r="AA104" i="3"/>
  <c r="AA217" i="3"/>
  <c r="AA285" i="3"/>
  <c r="AA374" i="3"/>
  <c r="AA424" i="3"/>
  <c r="AA477" i="3"/>
  <c r="AA542" i="3"/>
  <c r="AA594" i="3"/>
  <c r="AA663" i="3"/>
  <c r="AA740" i="3"/>
  <c r="AA797" i="3"/>
  <c r="AA871" i="3"/>
  <c r="Z83" i="3"/>
  <c r="AA135" i="3"/>
  <c r="AA225" i="3"/>
  <c r="AA286" i="3"/>
  <c r="AA375" i="3"/>
  <c r="AA425" i="3"/>
  <c r="AA491" i="3"/>
  <c r="AA545" i="3"/>
  <c r="AA597" i="3"/>
  <c r="AA667" i="3"/>
  <c r="AA741" i="3"/>
  <c r="AA798" i="3"/>
  <c r="AA873" i="3"/>
  <c r="AA977" i="3"/>
  <c r="T818" i="3"/>
  <c r="BH818" i="3" s="1"/>
  <c r="Z116" i="3"/>
  <c r="AA140" i="3"/>
  <c r="AA226" i="3"/>
  <c r="E28" i="34"/>
  <c r="AA227" i="3"/>
  <c r="AA380" i="3"/>
  <c r="AA493" i="3"/>
  <c r="AA599" i="3"/>
  <c r="AA743" i="3"/>
  <c r="AA880" i="3"/>
  <c r="AA249" i="3"/>
  <c r="AA382" i="3"/>
  <c r="AA498" i="3"/>
  <c r="AA615" i="3"/>
  <c r="AA756" i="3"/>
  <c r="AA906" i="3"/>
  <c r="AA251" i="3"/>
  <c r="AA397" i="3"/>
  <c r="AA499" i="3"/>
  <c r="AA621" i="3"/>
  <c r="AA761" i="3"/>
  <c r="AA925" i="3"/>
  <c r="Z330" i="3"/>
  <c r="AA252" i="3"/>
  <c r="AA401" i="3"/>
  <c r="AA514" i="3"/>
  <c r="AA628" i="3"/>
  <c r="AA763" i="3"/>
  <c r="AA930" i="3"/>
  <c r="T392" i="3"/>
  <c r="BH392" i="3" s="1"/>
  <c r="AB68" i="3"/>
  <c r="AB88" i="3"/>
  <c r="AB106" i="3"/>
  <c r="AB125" i="3"/>
  <c r="AB140" i="3"/>
  <c r="AB160" i="3"/>
  <c r="AB181" i="3"/>
  <c r="AB199" i="3"/>
  <c r="AB221" i="3"/>
  <c r="AB239" i="3"/>
  <c r="Z365" i="3"/>
  <c r="AA253" i="3"/>
  <c r="AA402" i="3"/>
  <c r="AA520" i="3"/>
  <c r="AA629" i="3"/>
  <c r="AA765" i="3"/>
  <c r="AA936" i="3"/>
  <c r="AB71" i="3"/>
  <c r="AB89" i="3"/>
  <c r="AB107" i="3"/>
  <c r="AB126" i="3"/>
  <c r="AB141" i="3"/>
  <c r="AB163" i="3"/>
  <c r="AB183" i="3"/>
  <c r="AB200" i="3"/>
  <c r="AB224" i="3"/>
  <c r="Z366" i="3"/>
  <c r="AA307" i="3"/>
  <c r="AA426" i="3"/>
  <c r="AA548" i="3"/>
  <c r="AA669" i="3"/>
  <c r="AA810" i="3"/>
  <c r="AA979" i="3"/>
  <c r="AA151" i="3"/>
  <c r="AA314" i="3"/>
  <c r="AA449" i="3"/>
  <c r="AA568" i="3"/>
  <c r="AA697" i="3"/>
  <c r="AA830" i="3"/>
  <c r="AA1009" i="3"/>
  <c r="T160" i="3"/>
  <c r="BH160" i="3" s="1"/>
  <c r="AA152" i="3"/>
  <c r="AA325" i="3"/>
  <c r="AA452" i="3"/>
  <c r="AA569" i="3"/>
  <c r="AA703" i="3"/>
  <c r="AA831" i="3"/>
  <c r="R10" i="36"/>
  <c r="D120" i="6" s="1"/>
  <c r="AB79" i="3"/>
  <c r="AB98" i="3"/>
  <c r="AB114" i="3"/>
  <c r="AB132" i="3"/>
  <c r="AB148" i="3"/>
  <c r="AB171" i="3"/>
  <c r="AB189" i="3"/>
  <c r="AB208" i="3"/>
  <c r="AA551" i="3"/>
  <c r="AA988" i="3"/>
  <c r="AB84" i="3"/>
  <c r="AB108" i="3"/>
  <c r="AB130" i="3"/>
  <c r="AB155" i="3"/>
  <c r="AB184" i="3"/>
  <c r="AB207" i="3"/>
  <c r="AB234" i="3"/>
  <c r="AB257" i="3"/>
  <c r="AB281" i="3"/>
  <c r="AB300" i="3"/>
  <c r="AB323" i="3"/>
  <c r="AB343" i="3"/>
  <c r="AB400" i="3"/>
  <c r="AB414" i="3"/>
  <c r="AB435" i="3"/>
  <c r="AB453" i="3"/>
  <c r="AB473" i="3"/>
  <c r="AB488" i="3"/>
  <c r="AB505" i="3"/>
  <c r="AB528" i="3"/>
  <c r="AB546" i="3"/>
  <c r="AB570" i="3"/>
  <c r="AB621" i="3"/>
  <c r="AB638" i="3"/>
  <c r="AB658" i="3"/>
  <c r="AB680" i="3"/>
  <c r="AB702" i="3"/>
  <c r="AB738" i="3"/>
  <c r="AB758" i="3"/>
  <c r="AB774" i="3"/>
  <c r="AB789" i="3"/>
  <c r="AB807" i="3"/>
  <c r="AB822" i="3"/>
  <c r="AB835" i="3"/>
  <c r="AB851" i="3"/>
  <c r="AB867" i="3"/>
  <c r="AB888" i="3"/>
  <c r="AB905" i="3"/>
  <c r="AB936" i="3"/>
  <c r="AB953" i="3"/>
  <c r="AB972" i="3"/>
  <c r="AB1007" i="3"/>
  <c r="AA144" i="3"/>
  <c r="AA560" i="3"/>
  <c r="AA991" i="3"/>
  <c r="AB85" i="3"/>
  <c r="AB109" i="3"/>
  <c r="AB134" i="3"/>
  <c r="AA183" i="3"/>
  <c r="AA572" i="3"/>
  <c r="R11" i="36"/>
  <c r="D121" i="6" s="1"/>
  <c r="AB61" i="3"/>
  <c r="AB187" i="3"/>
  <c r="AB215" i="3"/>
  <c r="AB236" i="3"/>
  <c r="AB262" i="3"/>
  <c r="AB287" i="3"/>
  <c r="AB302" i="3"/>
  <c r="AB325" i="3"/>
  <c r="AB346" i="3"/>
  <c r="AB367" i="3"/>
  <c r="AB388" i="3"/>
  <c r="AB402" i="3"/>
  <c r="AB416" i="3"/>
  <c r="AB437" i="3"/>
  <c r="AB460" i="3"/>
  <c r="AB477" i="3"/>
  <c r="AB490" i="3"/>
  <c r="AB512" i="3"/>
  <c r="AB530" i="3"/>
  <c r="AB552" i="3"/>
  <c r="AB574" i="3"/>
  <c r="AB603" i="3"/>
  <c r="AB623" i="3"/>
  <c r="AB642" i="3"/>
  <c r="AB685" i="3"/>
  <c r="AB709" i="3"/>
  <c r="AB760" i="3"/>
  <c r="AB777" i="3"/>
  <c r="AB793" i="3"/>
  <c r="AB809" i="3"/>
  <c r="AB837" i="3"/>
  <c r="AB854" i="3"/>
  <c r="AB870" i="3"/>
  <c r="AB890" i="3"/>
  <c r="AB907" i="3"/>
  <c r="AB924" i="3"/>
  <c r="AB938" i="3"/>
  <c r="AB957" i="3"/>
  <c r="S8" i="36"/>
  <c r="E118" i="6" s="1"/>
  <c r="Z697" i="3"/>
  <c r="AA309" i="3"/>
  <c r="AA673" i="3"/>
  <c r="AB65" i="3"/>
  <c r="AB93" i="3"/>
  <c r="AB116" i="3"/>
  <c r="AB137" i="3"/>
  <c r="AB165" i="3"/>
  <c r="AB190" i="3"/>
  <c r="AB217" i="3"/>
  <c r="AB240" i="3"/>
  <c r="AB267" i="3"/>
  <c r="AB289" i="3"/>
  <c r="AB305" i="3"/>
  <c r="AB327" i="3"/>
  <c r="AB371" i="3"/>
  <c r="AB390" i="3"/>
  <c r="AB404" i="3"/>
  <c r="AB421" i="3"/>
  <c r="AB439" i="3"/>
  <c r="AB463" i="3"/>
  <c r="AB479" i="3"/>
  <c r="AB514" i="3"/>
  <c r="AB532" i="3"/>
  <c r="AB555" i="3"/>
  <c r="AB578" i="3"/>
  <c r="AB605" i="3"/>
  <c r="AB626" i="3"/>
  <c r="AB646" i="3"/>
  <c r="AB665" i="3"/>
  <c r="AB690" i="3"/>
  <c r="AB716" i="3"/>
  <c r="AB748" i="3"/>
  <c r="AB763" i="3"/>
  <c r="AB781" i="3"/>
  <c r="AB795" i="3"/>
  <c r="AB811" i="3"/>
  <c r="AB840" i="3"/>
  <c r="AB893" i="3"/>
  <c r="AB911" i="3"/>
  <c r="AB926" i="3"/>
  <c r="AB960" i="3"/>
  <c r="AB978" i="3"/>
  <c r="AB996" i="3"/>
  <c r="S10" i="36"/>
  <c r="E120" i="6" s="1"/>
  <c r="AA313" i="3"/>
  <c r="AA688" i="3"/>
  <c r="AB67" i="3"/>
  <c r="AB95" i="3"/>
  <c r="AB117" i="3"/>
  <c r="AB139" i="3"/>
  <c r="AB166" i="3"/>
  <c r="AB195" i="3"/>
  <c r="AB220" i="3"/>
  <c r="AB268" i="3"/>
  <c r="AB291" i="3"/>
  <c r="AB306" i="3"/>
  <c r="AB328" i="3"/>
  <c r="AB349" i="3"/>
  <c r="AB391" i="3"/>
  <c r="AB406" i="3"/>
  <c r="AB422" i="3"/>
  <c r="AB440" i="3"/>
  <c r="AB466" i="3"/>
  <c r="AB495" i="3"/>
  <c r="AB515" i="3"/>
  <c r="AB535" i="3"/>
  <c r="AB558" i="3"/>
  <c r="AB580" i="3"/>
  <c r="AB606" i="3"/>
  <c r="AB627" i="3"/>
  <c r="AB647" i="3"/>
  <c r="AB666" i="3"/>
  <c r="AB692" i="3"/>
  <c r="AB717" i="3"/>
  <c r="AB749" i="3"/>
  <c r="AB782" i="3"/>
  <c r="AB796" i="3"/>
  <c r="AB828" i="3"/>
  <c r="AB841" i="3"/>
  <c r="AB857" i="3"/>
  <c r="AB876" i="3"/>
  <c r="AB894" i="3"/>
  <c r="AB912" i="3"/>
  <c r="AB927" i="3"/>
  <c r="AB941" i="3"/>
  <c r="AB961" i="3"/>
  <c r="AB983" i="3"/>
  <c r="AB997" i="3"/>
  <c r="S11" i="36"/>
  <c r="E121" i="6" s="1"/>
  <c r="AA442" i="3"/>
  <c r="AA811" i="3"/>
  <c r="AB77" i="3"/>
  <c r="AB100" i="3"/>
  <c r="AB124" i="3"/>
  <c r="AB144" i="3"/>
  <c r="AB174" i="3"/>
  <c r="AB198" i="3"/>
  <c r="AB228" i="3"/>
  <c r="AB250" i="3"/>
  <c r="AB273" i="3"/>
  <c r="AB294" i="3"/>
  <c r="AB312" i="3"/>
  <c r="AB336" i="3"/>
  <c r="AB355" i="3"/>
  <c r="AB379" i="3"/>
  <c r="AB394" i="3"/>
  <c r="AB410" i="3"/>
  <c r="AB426" i="3"/>
  <c r="AB447" i="3"/>
  <c r="AB469" i="3"/>
  <c r="AB483" i="3"/>
  <c r="AB500" i="3"/>
  <c r="AB522" i="3"/>
  <c r="AB540" i="3"/>
  <c r="AB590" i="3"/>
  <c r="AB633" i="3"/>
  <c r="AB652" i="3"/>
  <c r="AB676" i="3"/>
  <c r="AB726" i="3"/>
  <c r="AB769" i="3"/>
  <c r="AB785" i="3"/>
  <c r="AB817" i="3"/>
  <c r="AB831" i="3"/>
  <c r="AB844" i="3"/>
  <c r="AB881" i="3"/>
  <c r="AB900" i="3"/>
  <c r="AB915" i="3"/>
  <c r="AB930" i="3"/>
  <c r="AB948" i="3"/>
  <c r="AA447" i="3"/>
  <c r="AA822" i="3"/>
  <c r="AA455" i="3"/>
  <c r="AB96" i="3"/>
  <c r="AB142" i="3"/>
  <c r="AB186" i="3"/>
  <c r="AB230" i="3"/>
  <c r="AB272" i="3"/>
  <c r="AB303" i="3"/>
  <c r="AB342" i="3"/>
  <c r="AB380" i="3"/>
  <c r="AB407" i="3"/>
  <c r="AB436" i="3"/>
  <c r="AB471" i="3"/>
  <c r="AB499" i="3"/>
  <c r="AB531" i="3"/>
  <c r="AB569" i="3"/>
  <c r="AB615" i="3"/>
  <c r="AB729" i="3"/>
  <c r="AB766" i="3"/>
  <c r="AB794" i="3"/>
  <c r="AB820" i="3"/>
  <c r="AB845" i="3"/>
  <c r="AB877" i="3"/>
  <c r="AB906" i="3"/>
  <c r="AB933" i="3"/>
  <c r="AB963" i="3"/>
  <c r="AB995" i="3"/>
  <c r="S15" i="36"/>
  <c r="E125" i="6" s="1"/>
  <c r="U456" i="3"/>
  <c r="BI456" i="3" s="1"/>
  <c r="AA492" i="3"/>
  <c r="AB99" i="3"/>
  <c r="AB143" i="3"/>
  <c r="AB188" i="3"/>
  <c r="AB232" i="3"/>
  <c r="AB278" i="3"/>
  <c r="AB307" i="3"/>
  <c r="AB345" i="3"/>
  <c r="AB381" i="3"/>
  <c r="AB408" i="3"/>
  <c r="AB438" i="3"/>
  <c r="AB472" i="3"/>
  <c r="AB502" i="3"/>
  <c r="AB536" i="3"/>
  <c r="AB571" i="3"/>
  <c r="AB616" i="3"/>
  <c r="AB649" i="3"/>
  <c r="AB688" i="3"/>
  <c r="AB736" i="3"/>
  <c r="AB770" i="3"/>
  <c r="AB797" i="3"/>
  <c r="AB823" i="3"/>
  <c r="AB846" i="3"/>
  <c r="AB878" i="3"/>
  <c r="AB909" i="3"/>
  <c r="AB935" i="3"/>
  <c r="AB965" i="3"/>
  <c r="AB999" i="3"/>
  <c r="S16" i="36"/>
  <c r="E118" i="39" s="1"/>
  <c r="U670" i="3"/>
  <c r="BI670" i="3" s="1"/>
  <c r="AA598" i="3"/>
  <c r="T408" i="3"/>
  <c r="BH408" i="3" s="1"/>
  <c r="AB101" i="3"/>
  <c r="AB147" i="3"/>
  <c r="AB196" i="3"/>
  <c r="AB235" i="3"/>
  <c r="AB279" i="3"/>
  <c r="AB310" i="3"/>
  <c r="AB347" i="3"/>
  <c r="AB383" i="3"/>
  <c r="AB411" i="3"/>
  <c r="AB445" i="3"/>
  <c r="AB474" i="3"/>
  <c r="AB503" i="3"/>
  <c r="AB539" i="3"/>
  <c r="AB575" i="3"/>
  <c r="AB619" i="3"/>
  <c r="AB654" i="3"/>
  <c r="AB693" i="3"/>
  <c r="AB742" i="3"/>
  <c r="AB772" i="3"/>
  <c r="AB798" i="3"/>
  <c r="AB825" i="3"/>
  <c r="AB849" i="3"/>
  <c r="AB882" i="3"/>
  <c r="AB913" i="3"/>
  <c r="AB937" i="3"/>
  <c r="AB969" i="3"/>
  <c r="S17" i="36"/>
  <c r="E126" i="6" s="1"/>
  <c r="U352" i="3"/>
  <c r="BI352" i="3" s="1"/>
  <c r="Z423" i="3"/>
  <c r="AA708" i="3"/>
  <c r="AB104" i="3"/>
  <c r="AB149" i="3"/>
  <c r="AB197" i="3"/>
  <c r="AB237" i="3"/>
  <c r="AB280" i="3"/>
  <c r="AB315" i="3"/>
  <c r="AB350" i="3"/>
  <c r="AB387" i="3"/>
  <c r="AB412" i="3"/>
  <c r="AB446" i="3"/>
  <c r="AB478" i="3"/>
  <c r="AB541" i="3"/>
  <c r="AB582" i="3"/>
  <c r="AB622" i="3"/>
  <c r="AB656" i="3"/>
  <c r="AB694" i="3"/>
  <c r="AB747" i="3"/>
  <c r="AB773" i="3"/>
  <c r="AB801" i="3"/>
  <c r="AB829" i="3"/>
  <c r="AB852" i="3"/>
  <c r="AB883" i="3"/>
  <c r="AB914" i="3"/>
  <c r="AB939" i="3"/>
  <c r="AB971" i="3"/>
  <c r="AB1001" i="3"/>
  <c r="U577" i="3"/>
  <c r="BI577" i="3" s="1"/>
  <c r="AA742" i="3"/>
  <c r="AB105" i="3"/>
  <c r="AB153" i="3"/>
  <c r="AB201" i="3"/>
  <c r="AB246" i="3"/>
  <c r="AB284" i="3"/>
  <c r="AB317" i="3"/>
  <c r="AB352" i="3"/>
  <c r="AB389" i="3"/>
  <c r="AB413" i="3"/>
  <c r="AB448" i="3"/>
  <c r="AB481" i="3"/>
  <c r="AB506" i="3"/>
  <c r="AB543" i="3"/>
  <c r="AB583" i="3"/>
  <c r="AB657" i="3"/>
  <c r="AB698" i="3"/>
  <c r="AB750" i="3"/>
  <c r="AB775" i="3"/>
  <c r="AB802" i="3"/>
  <c r="AB830" i="3"/>
  <c r="AB855" i="3"/>
  <c r="AB886" i="3"/>
  <c r="AB942" i="3"/>
  <c r="AB973" i="3"/>
  <c r="AB1002" i="3"/>
  <c r="AA837" i="3"/>
  <c r="AB62" i="3"/>
  <c r="AB113" i="3"/>
  <c r="AB158" i="3"/>
  <c r="AB202" i="3"/>
  <c r="AB247" i="3"/>
  <c r="AB288" i="3"/>
  <c r="AB322" i="3"/>
  <c r="AB357" i="3"/>
  <c r="AB392" i="3"/>
  <c r="AB415" i="3"/>
  <c r="AB449" i="3"/>
  <c r="AB482" i="3"/>
  <c r="AB513" i="3"/>
  <c r="AB544" i="3"/>
  <c r="AB592" i="3"/>
  <c r="AB628" i="3"/>
  <c r="AB659" i="3"/>
  <c r="AB700" i="3"/>
  <c r="AB751" i="3"/>
  <c r="AB778" i="3"/>
  <c r="AB806" i="3"/>
  <c r="AB832" i="3"/>
  <c r="AB858" i="3"/>
  <c r="AB889" i="3"/>
  <c r="AB918" i="3"/>
  <c r="AB947" i="3"/>
  <c r="AB977" i="3"/>
  <c r="AB78" i="3"/>
  <c r="AB127" i="3"/>
  <c r="AB173" i="3"/>
  <c r="AB216" i="3"/>
  <c r="AB256" i="3"/>
  <c r="AB295" i="3"/>
  <c r="AB329" i="3"/>
  <c r="AB366" i="3"/>
  <c r="AB398" i="3"/>
  <c r="AB424" i="3"/>
  <c r="AB461" i="3"/>
  <c r="AB487" i="3"/>
  <c r="AB523" i="3"/>
  <c r="AB559" i="3"/>
  <c r="AB601" i="3"/>
  <c r="AB635" i="3"/>
  <c r="AB674" i="3"/>
  <c r="AB712" i="3"/>
  <c r="AB786" i="3"/>
  <c r="AB813" i="3"/>
  <c r="AB865" i="3"/>
  <c r="AB898" i="3"/>
  <c r="AB925" i="3"/>
  <c r="AB989" i="3"/>
  <c r="S9" i="36"/>
  <c r="E119" i="6" s="1"/>
  <c r="AA185" i="3"/>
  <c r="AB82" i="3"/>
  <c r="AB128" i="3"/>
  <c r="AB175" i="3"/>
  <c r="AB226" i="3"/>
  <c r="AB258" i="3"/>
  <c r="AB296" i="3"/>
  <c r="AB334" i="3"/>
  <c r="AB368" i="3"/>
  <c r="AB399" i="3"/>
  <c r="AB427" i="3"/>
  <c r="AB467" i="3"/>
  <c r="AB489" i="3"/>
  <c r="AB524" i="3"/>
  <c r="AB563" i="3"/>
  <c r="AB604" i="3"/>
  <c r="AB636" i="3"/>
  <c r="AB677" i="3"/>
  <c r="AB718" i="3"/>
  <c r="AB759" i="3"/>
  <c r="AB787" i="3"/>
  <c r="AB814" i="3"/>
  <c r="AB838" i="3"/>
  <c r="AB866" i="3"/>
  <c r="AB901" i="3"/>
  <c r="AB954" i="3"/>
  <c r="AB990" i="3"/>
  <c r="S12" i="36"/>
  <c r="E122" i="6" s="1"/>
  <c r="AA346" i="3"/>
  <c r="AB83" i="3"/>
  <c r="AB129" i="3"/>
  <c r="AB178" i="3"/>
  <c r="AB227" i="3"/>
  <c r="AB263" i="3"/>
  <c r="AB299" i="3"/>
  <c r="AB337" i="3"/>
  <c r="AB374" i="3"/>
  <c r="AB401" i="3"/>
  <c r="AB433" i="3"/>
  <c r="AB206" i="3"/>
  <c r="AB359" i="3"/>
  <c r="AB470" i="3"/>
  <c r="AB568" i="3"/>
  <c r="AB679" i="3"/>
  <c r="AB790" i="3"/>
  <c r="AB871" i="3"/>
  <c r="AB962" i="3"/>
  <c r="AB212" i="3"/>
  <c r="AB360" i="3"/>
  <c r="AB484" i="3"/>
  <c r="AB593" i="3"/>
  <c r="AB701" i="3"/>
  <c r="AB808" i="3"/>
  <c r="AB892" i="3"/>
  <c r="AB984" i="3"/>
  <c r="AC79" i="3"/>
  <c r="AC103" i="3"/>
  <c r="AC121" i="3"/>
  <c r="AC139" i="3"/>
  <c r="AC160" i="3"/>
  <c r="AC183" i="3"/>
  <c r="AC203" i="3"/>
  <c r="AC223" i="3"/>
  <c r="AB229" i="3"/>
  <c r="AB378" i="3"/>
  <c r="AB486" i="3"/>
  <c r="AB599" i="3"/>
  <c r="AB706" i="3"/>
  <c r="AB810" i="3"/>
  <c r="AB895" i="3"/>
  <c r="AB985" i="3"/>
  <c r="AC80" i="3"/>
  <c r="AC104" i="3"/>
  <c r="AC122" i="3"/>
  <c r="AC140" i="3"/>
  <c r="AC161" i="3"/>
  <c r="AC187" i="3"/>
  <c r="AC204" i="3"/>
  <c r="AC224" i="3"/>
  <c r="AC246" i="3"/>
  <c r="AC270" i="3"/>
  <c r="AC307" i="3"/>
  <c r="AC333" i="3"/>
  <c r="AC352" i="3"/>
  <c r="AC379" i="3"/>
  <c r="AC405" i="3"/>
  <c r="AC440" i="3"/>
  <c r="AC472" i="3"/>
  <c r="AC497" i="3"/>
  <c r="AC521" i="3"/>
  <c r="AC543" i="3"/>
  <c r="AC580" i="3"/>
  <c r="AC650" i="3"/>
  <c r="AC688" i="3"/>
  <c r="AC731" i="3"/>
  <c r="AC759" i="3"/>
  <c r="AC782" i="3"/>
  <c r="AC808" i="3"/>
  <c r="AC861" i="3"/>
  <c r="AC885" i="3"/>
  <c r="AC902" i="3"/>
  <c r="AB72" i="3"/>
  <c r="AB251" i="3"/>
  <c r="AB393" i="3"/>
  <c r="AB491" i="3"/>
  <c r="AB609" i="3"/>
  <c r="AB721" i="3"/>
  <c r="AB818" i="3"/>
  <c r="AB903" i="3"/>
  <c r="AB991" i="3"/>
  <c r="AC84" i="3"/>
  <c r="AC105" i="3"/>
  <c r="AC124" i="3"/>
  <c r="AC141" i="3"/>
  <c r="AC162" i="3"/>
  <c r="AC207" i="3"/>
  <c r="AC247" i="3"/>
  <c r="AC271" i="3"/>
  <c r="AC308" i="3"/>
  <c r="AC356" i="3"/>
  <c r="AC380" i="3"/>
  <c r="AC407" i="3"/>
  <c r="AC444" i="3"/>
  <c r="AC473" i="3"/>
  <c r="AC545" i="3"/>
  <c r="AC564" i="3"/>
  <c r="AC581" i="3"/>
  <c r="AC629" i="3"/>
  <c r="AC654" i="3"/>
  <c r="AC689" i="3"/>
  <c r="AC732" i="3"/>
  <c r="AC760" i="3"/>
  <c r="AC865" i="3"/>
  <c r="AC886" i="3"/>
  <c r="AC936" i="3"/>
  <c r="AC974" i="3"/>
  <c r="AC996" i="3"/>
  <c r="T11" i="36"/>
  <c r="F121" i="6" s="1"/>
  <c r="AB76" i="3"/>
  <c r="AB252" i="3"/>
  <c r="AB395" i="3"/>
  <c r="AB498" i="3"/>
  <c r="AB610" i="3"/>
  <c r="AB728" i="3"/>
  <c r="AB819" i="3"/>
  <c r="AB993" i="3"/>
  <c r="AC86" i="3"/>
  <c r="AC106" i="3"/>
  <c r="AC125" i="3"/>
  <c r="AC146" i="3"/>
  <c r="AC191" i="3"/>
  <c r="AC208" i="3"/>
  <c r="AC227" i="3"/>
  <c r="AC248" i="3"/>
  <c r="AC272" i="3"/>
  <c r="AC288" i="3"/>
  <c r="AC313" i="3"/>
  <c r="AC336" i="3"/>
  <c r="AC357" i="3"/>
  <c r="AC381" i="3"/>
  <c r="AC408" i="3"/>
  <c r="AC445" i="3"/>
  <c r="AC474" i="3"/>
  <c r="AC565" i="3"/>
  <c r="AC587" i="3"/>
  <c r="AC634" i="3"/>
  <c r="AC655" i="3"/>
  <c r="AC694" i="3"/>
  <c r="AC733" i="3"/>
  <c r="AC842" i="3"/>
  <c r="AC866" i="3"/>
  <c r="AC889" i="3"/>
  <c r="AC976" i="3"/>
  <c r="AC997" i="3"/>
  <c r="T12" i="36"/>
  <c r="F122" i="6" s="1"/>
  <c r="AB92" i="3"/>
  <c r="AB270" i="3"/>
  <c r="AB403" i="3"/>
  <c r="AB516" i="3"/>
  <c r="AB631" i="3"/>
  <c r="AB753" i="3"/>
  <c r="AB833" i="3"/>
  <c r="AB919" i="3"/>
  <c r="AB1005" i="3"/>
  <c r="AC89" i="3"/>
  <c r="AC108" i="3"/>
  <c r="AC126" i="3"/>
  <c r="AC147" i="3"/>
  <c r="AC168" i="3"/>
  <c r="AC192" i="3"/>
  <c r="AC209" i="3"/>
  <c r="AC230" i="3"/>
  <c r="AC273" i="3"/>
  <c r="AC292" i="3"/>
  <c r="AC315" i="3"/>
  <c r="AC338" i="3"/>
  <c r="AC358" i="3"/>
  <c r="AC386" i="3"/>
  <c r="AC414" i="3"/>
  <c r="AC448" i="3"/>
  <c r="AC502" i="3"/>
  <c r="AC526" i="3"/>
  <c r="AC547" i="3"/>
  <c r="AC566" i="3"/>
  <c r="AC589" i="3"/>
  <c r="AC637" i="3"/>
  <c r="AC658" i="3"/>
  <c r="AC706" i="3"/>
  <c r="AC735" i="3"/>
  <c r="AC789" i="3"/>
  <c r="AC813" i="3"/>
  <c r="AC867" i="3"/>
  <c r="AC891" i="3"/>
  <c r="AC998" i="3"/>
  <c r="T13" i="36"/>
  <c r="F123" i="6" s="1"/>
  <c r="AB121" i="3"/>
  <c r="AB292" i="3"/>
  <c r="AB417" i="3"/>
  <c r="AB521" i="3"/>
  <c r="AB634" i="3"/>
  <c r="AB754" i="3"/>
  <c r="AB834" i="3"/>
  <c r="AB921" i="3"/>
  <c r="AB1008" i="3"/>
  <c r="AC61" i="3"/>
  <c r="AC90" i="3"/>
  <c r="AC109" i="3"/>
  <c r="AC127" i="3"/>
  <c r="AC148" i="3"/>
  <c r="AC169" i="3"/>
  <c r="AC193" i="3"/>
  <c r="AC212" i="3"/>
  <c r="AC233" i="3"/>
  <c r="AC252" i="3"/>
  <c r="AC294" i="3"/>
  <c r="AC316" i="3"/>
  <c r="AC339" i="3"/>
  <c r="AC359" i="3"/>
  <c r="AC390" i="3"/>
  <c r="AC415" i="3"/>
  <c r="AC450" i="3"/>
  <c r="AC481" i="3"/>
  <c r="AC503" i="3"/>
  <c r="AC527" i="3"/>
  <c r="AC568" i="3"/>
  <c r="AC638" i="3"/>
  <c r="AC661" i="3"/>
  <c r="AC708" i="3"/>
  <c r="AC737" i="3"/>
  <c r="AC790" i="3"/>
  <c r="AC818" i="3"/>
  <c r="AC910" i="3"/>
  <c r="AC945" i="3"/>
  <c r="T14" i="36"/>
  <c r="F124" i="6" s="1"/>
  <c r="AA378" i="3"/>
  <c r="AB123" i="3"/>
  <c r="AB293" i="3"/>
  <c r="AB423" i="3"/>
  <c r="AB525" i="3"/>
  <c r="AB639" i="3"/>
  <c r="AB761" i="3"/>
  <c r="AB842" i="3"/>
  <c r="AB929" i="3"/>
  <c r="S13" i="36"/>
  <c r="E123" i="6" s="1"/>
  <c r="U998" i="3"/>
  <c r="BI998" i="3" s="1"/>
  <c r="AC63" i="3"/>
  <c r="AC93" i="3"/>
  <c r="AC110" i="3"/>
  <c r="AC128" i="3"/>
  <c r="AC150" i="3"/>
  <c r="AC170" i="3"/>
  <c r="AC194" i="3"/>
  <c r="AC213" i="3"/>
  <c r="AC234" i="3"/>
  <c r="AC253" i="3"/>
  <c r="AC276" i="3"/>
  <c r="AC295" i="3"/>
  <c r="AC317" i="3"/>
  <c r="AC340" i="3"/>
  <c r="AC361" i="3"/>
  <c r="AC391" i="3"/>
  <c r="AC422" i="3"/>
  <c r="AC451" i="3"/>
  <c r="AC483" i="3"/>
  <c r="AC506" i="3"/>
  <c r="AC529" i="3"/>
  <c r="AC569" i="3"/>
  <c r="AC639" i="3"/>
  <c r="AC665" i="3"/>
  <c r="AC709" i="3"/>
  <c r="AC742" i="3"/>
  <c r="AC765" i="3"/>
  <c r="AC793" i="3"/>
  <c r="AA879" i="3"/>
  <c r="AB136" i="3"/>
  <c r="AB301" i="3"/>
  <c r="AB434" i="3"/>
  <c r="AB529" i="3"/>
  <c r="AB645" i="3"/>
  <c r="AB765" i="3"/>
  <c r="AB843" i="3"/>
  <c r="S14" i="36"/>
  <c r="E124" i="6" s="1"/>
  <c r="U485" i="3"/>
  <c r="BI485" i="3" s="1"/>
  <c r="AC64" i="3"/>
  <c r="AC94" i="3"/>
  <c r="AC111" i="3"/>
  <c r="AC129" i="3"/>
  <c r="AC151" i="3"/>
  <c r="AC176" i="3"/>
  <c r="AC196" i="3"/>
  <c r="AC235" i="3"/>
  <c r="AC257" i="3"/>
  <c r="AC277" i="3"/>
  <c r="AC296" i="3"/>
  <c r="AC318" i="3"/>
  <c r="AC341" i="3"/>
  <c r="AC367" i="3"/>
  <c r="AC392" i="3"/>
  <c r="AC425" i="3"/>
  <c r="AC456" i="3"/>
  <c r="AC484" i="3"/>
  <c r="AC508" i="3"/>
  <c r="AC530" i="3"/>
  <c r="AC553" i="3"/>
  <c r="AC598" i="3"/>
  <c r="AC641" i="3"/>
  <c r="AC666" i="3"/>
  <c r="AC711" i="3"/>
  <c r="AC744" i="3"/>
  <c r="AC766" i="3"/>
  <c r="AC794" i="3"/>
  <c r="AC850" i="3"/>
  <c r="AC875" i="3"/>
  <c r="AC985" i="3"/>
  <c r="AC1004" i="3"/>
  <c r="T16" i="36"/>
  <c r="AB164" i="3"/>
  <c r="AB324" i="3"/>
  <c r="AB450" i="3"/>
  <c r="AB551" i="3"/>
  <c r="AB664" i="3"/>
  <c r="AB783" i="3"/>
  <c r="AB859" i="3"/>
  <c r="AB950" i="3"/>
  <c r="AB169" i="3"/>
  <c r="AB326" i="3"/>
  <c r="AB459" i="3"/>
  <c r="AB554" i="3"/>
  <c r="AB668" i="3"/>
  <c r="AB784" i="3"/>
  <c r="AB864" i="3"/>
  <c r="AB951" i="3"/>
  <c r="U750" i="3"/>
  <c r="BI750" i="3" s="1"/>
  <c r="Y877" i="3"/>
  <c r="Y821" i="3"/>
  <c r="Y598" i="3"/>
  <c r="Y243" i="3"/>
  <c r="Y64" i="3"/>
  <c r="AE999" i="3"/>
  <c r="AE916" i="3"/>
  <c r="AE353" i="3"/>
  <c r="AE175" i="3"/>
  <c r="AD595" i="3"/>
  <c r="AD367" i="3"/>
  <c r="Y596" i="3"/>
  <c r="Y565" i="3"/>
  <c r="Y493" i="3"/>
  <c r="Y418" i="3"/>
  <c r="Y264" i="3"/>
  <c r="Y135" i="3"/>
  <c r="Y88" i="3"/>
  <c r="AE965" i="3"/>
  <c r="AC992" i="3"/>
  <c r="AC325" i="3"/>
  <c r="AC265" i="3"/>
  <c r="AC216" i="3"/>
  <c r="AC156" i="3"/>
  <c r="AC97" i="3"/>
  <c r="AB678" i="3"/>
  <c r="AB932" i="3"/>
  <c r="Y621" i="3"/>
  <c r="Y469" i="3"/>
  <c r="Y386" i="3"/>
  <c r="Y362" i="3"/>
  <c r="Y338" i="3"/>
  <c r="Y290" i="3"/>
  <c r="Y219" i="3"/>
  <c r="Y195" i="3"/>
  <c r="Y112" i="3"/>
  <c r="AE787" i="3"/>
  <c r="AE668" i="3"/>
  <c r="AE460" i="3"/>
  <c r="AE127" i="3"/>
  <c r="AB565" i="3"/>
  <c r="Y538" i="3"/>
  <c r="Y442" i="3"/>
  <c r="Y132" i="3"/>
  <c r="Y974" i="3"/>
  <c r="Y915" i="3"/>
  <c r="Y409" i="3"/>
  <c r="Y383" i="3"/>
  <c r="Y335" i="3"/>
  <c r="Y287" i="3"/>
  <c r="AE365" i="3"/>
  <c r="AE341" i="3"/>
  <c r="AE317" i="3"/>
  <c r="AE271" i="3"/>
  <c r="AD511" i="3"/>
  <c r="AC989" i="3"/>
  <c r="AC557" i="3"/>
  <c r="AC496" i="3"/>
  <c r="AC433" i="3"/>
  <c r="AC368" i="3"/>
  <c r="AC305" i="3"/>
  <c r="AC260" i="3"/>
  <c r="AC201" i="3"/>
  <c r="AC136" i="3"/>
  <c r="AC73" i="3"/>
  <c r="AB339" i="3"/>
  <c r="I163" i="39"/>
  <c r="I151" i="39"/>
  <c r="Y747" i="3"/>
  <c r="Y723" i="3"/>
  <c r="Y702" i="3"/>
  <c r="Y675" i="3"/>
  <c r="Y588" i="3"/>
  <c r="Y466" i="3"/>
  <c r="Y359" i="3"/>
  <c r="Y255" i="3"/>
  <c r="Y168" i="3"/>
  <c r="Y76" i="3"/>
  <c r="Q664" i="3"/>
  <c r="BE664" i="3" s="1"/>
  <c r="AE989" i="3"/>
  <c r="AE904" i="3"/>
  <c r="AE751" i="3"/>
  <c r="AE505" i="3"/>
  <c r="AE211" i="3"/>
  <c r="AD885" i="3"/>
  <c r="AD583" i="3"/>
  <c r="AC929" i="3"/>
  <c r="AC609" i="3"/>
  <c r="AC556" i="3"/>
  <c r="AC495" i="3"/>
  <c r="AC430" i="3"/>
  <c r="AC350" i="3"/>
  <c r="AC304" i="3"/>
  <c r="AC258" i="3"/>
  <c r="AC200" i="3"/>
  <c r="AC135" i="3"/>
  <c r="AC68" i="3"/>
  <c r="AB180" i="3"/>
  <c r="AE988" i="3"/>
  <c r="AE598" i="3"/>
  <c r="AE389" i="3"/>
  <c r="AE235" i="3"/>
  <c r="AE187" i="3"/>
  <c r="AE80" i="3"/>
  <c r="AD582" i="3"/>
  <c r="AD547" i="3"/>
  <c r="U478" i="3"/>
  <c r="BI478" i="3" s="1"/>
  <c r="AC478" i="3"/>
  <c r="U466" i="3"/>
  <c r="BI466" i="3" s="1"/>
  <c r="U454" i="3"/>
  <c r="BI454" i="3" s="1"/>
  <c r="U299" i="3"/>
  <c r="BI299" i="3" s="1"/>
  <c r="U287" i="3"/>
  <c r="BI287" i="3" s="1"/>
  <c r="AC287" i="3"/>
  <c r="U179" i="3"/>
  <c r="BI179" i="3" s="1"/>
  <c r="U167" i="3"/>
  <c r="BI167" i="3" s="1"/>
  <c r="AC167" i="3"/>
  <c r="U95" i="3"/>
  <c r="BI95" i="3" s="1"/>
  <c r="C20" i="32" a="1"/>
  <c r="C20" i="32" s="1"/>
  <c r="Y553" i="3"/>
  <c r="Y231" i="3"/>
  <c r="Y207" i="3"/>
  <c r="Y123" i="3"/>
  <c r="AE776" i="3"/>
  <c r="AE715" i="3"/>
  <c r="AE151" i="3"/>
  <c r="U597" i="3"/>
  <c r="BI597" i="3" s="1"/>
  <c r="AC597" i="3"/>
  <c r="U561" i="3"/>
  <c r="BI561" i="3" s="1"/>
  <c r="AC561" i="3"/>
  <c r="U549" i="3"/>
  <c r="BI549" i="3" s="1"/>
  <c r="AC549" i="3"/>
  <c r="U537" i="3"/>
  <c r="BI537" i="3" s="1"/>
  <c r="U525" i="3"/>
  <c r="BI525" i="3" s="1"/>
  <c r="AC525" i="3"/>
  <c r="U513" i="3"/>
  <c r="BI513" i="3" s="1"/>
  <c r="U501" i="3"/>
  <c r="BI501" i="3" s="1"/>
  <c r="AC501" i="3"/>
  <c r="U346" i="3"/>
  <c r="BI346" i="3" s="1"/>
  <c r="U334" i="3"/>
  <c r="BI334" i="3" s="1"/>
  <c r="AC334" i="3"/>
  <c r="U286" i="3"/>
  <c r="BI286" i="3" s="1"/>
  <c r="AC286" i="3"/>
  <c r="U274" i="3"/>
  <c r="BI274" i="3" s="1"/>
  <c r="AC274" i="3"/>
  <c r="U262" i="3"/>
  <c r="BI262" i="3" s="1"/>
  <c r="U250" i="3"/>
  <c r="BI250" i="3" s="1"/>
  <c r="AC250" i="3"/>
  <c r="U226" i="3"/>
  <c r="BI226" i="3" s="1"/>
  <c r="AC226" i="3"/>
  <c r="U214" i="3"/>
  <c r="BI214" i="3" s="1"/>
  <c r="AC214" i="3"/>
  <c r="U202" i="3"/>
  <c r="BI202" i="3" s="1"/>
  <c r="U190" i="3"/>
  <c r="BI190" i="3" s="1"/>
  <c r="AC190" i="3"/>
  <c r="Y901" i="3"/>
  <c r="Y505" i="3"/>
  <c r="Y481" i="3"/>
  <c r="Y374" i="3"/>
  <c r="Y350" i="3"/>
  <c r="Y326" i="3"/>
  <c r="Y302" i="3"/>
  <c r="Y252" i="3"/>
  <c r="Y183" i="3"/>
  <c r="Y144" i="3"/>
  <c r="Y73" i="3"/>
  <c r="AE848" i="3"/>
  <c r="AE680" i="3"/>
  <c r="AE656" i="3"/>
  <c r="AE621" i="3"/>
  <c r="AE494" i="3"/>
  <c r="AD957" i="3"/>
  <c r="AD773" i="3"/>
  <c r="AD607" i="3"/>
  <c r="U980" i="3"/>
  <c r="BI980" i="3" s="1"/>
  <c r="AC980" i="3"/>
  <c r="U944" i="3"/>
  <c r="BI944" i="3" s="1"/>
  <c r="AC944" i="3"/>
  <c r="U908" i="3"/>
  <c r="BI908" i="3" s="1"/>
  <c r="AC908" i="3"/>
  <c r="U848" i="3"/>
  <c r="BI848" i="3" s="1"/>
  <c r="AC848" i="3"/>
  <c r="U836" i="3"/>
  <c r="BI836" i="3" s="1"/>
  <c r="AC836" i="3"/>
  <c r="U824" i="3"/>
  <c r="BI824" i="3" s="1"/>
  <c r="U812" i="3"/>
  <c r="BI812" i="3" s="1"/>
  <c r="AC812" i="3"/>
  <c r="U800" i="3"/>
  <c r="BI800" i="3" s="1"/>
  <c r="U788" i="3"/>
  <c r="BI788" i="3" s="1"/>
  <c r="AC788" i="3"/>
  <c r="U776" i="3"/>
  <c r="BI776" i="3" s="1"/>
  <c r="U764" i="3"/>
  <c r="BI764" i="3" s="1"/>
  <c r="AC764" i="3"/>
  <c r="U680" i="3"/>
  <c r="BI680" i="3" s="1"/>
  <c r="U668" i="3"/>
  <c r="BI668" i="3" s="1"/>
  <c r="U644" i="3"/>
  <c r="BI644" i="3" s="1"/>
  <c r="U620" i="3"/>
  <c r="BI620" i="3" s="1"/>
  <c r="AC620" i="3"/>
  <c r="U596" i="3"/>
  <c r="BI596" i="3" s="1"/>
  <c r="AC596" i="3"/>
  <c r="U572" i="3"/>
  <c r="BI572" i="3" s="1"/>
  <c r="U560" i="3"/>
  <c r="BI560" i="3" s="1"/>
  <c r="U548" i="3"/>
  <c r="BI548" i="3" s="1"/>
  <c r="AC548" i="3"/>
  <c r="U536" i="3"/>
  <c r="BI536" i="3" s="1"/>
  <c r="U524" i="3"/>
  <c r="BI524" i="3" s="1"/>
  <c r="AC524" i="3"/>
  <c r="U512" i="3"/>
  <c r="BI512" i="3" s="1"/>
  <c r="U500" i="3"/>
  <c r="BI500" i="3" s="1"/>
  <c r="AC500" i="3"/>
  <c r="U488" i="3"/>
  <c r="BI488" i="3" s="1"/>
  <c r="Y951" i="3"/>
  <c r="Y833" i="3"/>
  <c r="Y577" i="3"/>
  <c r="Y550" i="3"/>
  <c r="Y526" i="3"/>
  <c r="Y430" i="3"/>
  <c r="AE893" i="3"/>
  <c r="AE329" i="3"/>
  <c r="AD535" i="3"/>
  <c r="AD355" i="3"/>
  <c r="U1003" i="3"/>
  <c r="BI1003" i="3" s="1"/>
  <c r="U991" i="3"/>
  <c r="BI991" i="3" s="1"/>
  <c r="U967" i="3"/>
  <c r="BI967" i="3" s="1"/>
  <c r="U955" i="3"/>
  <c r="BI955" i="3" s="1"/>
  <c r="U931" i="3"/>
  <c r="BI931" i="3" s="1"/>
  <c r="U919" i="3"/>
  <c r="BI919" i="3" s="1"/>
  <c r="AC919" i="3"/>
  <c r="U907" i="3"/>
  <c r="BI907" i="3" s="1"/>
  <c r="AC907" i="3"/>
  <c r="U895" i="3"/>
  <c r="BI895" i="3" s="1"/>
  <c r="AC895" i="3"/>
  <c r="U859" i="3"/>
  <c r="BI859" i="3" s="1"/>
  <c r="U847" i="3"/>
  <c r="BI847" i="3" s="1"/>
  <c r="U835" i="3"/>
  <c r="BI835" i="3" s="1"/>
  <c r="AC835" i="3"/>
  <c r="U823" i="3"/>
  <c r="BI823" i="3" s="1"/>
  <c r="U811" i="3"/>
  <c r="BI811" i="3" s="1"/>
  <c r="AC811" i="3"/>
  <c r="U799" i="3"/>
  <c r="BI799" i="3" s="1"/>
  <c r="U787" i="3"/>
  <c r="BI787" i="3" s="1"/>
  <c r="AC787" i="3"/>
  <c r="U775" i="3"/>
  <c r="BI775" i="3" s="1"/>
  <c r="U763" i="3"/>
  <c r="BI763" i="3" s="1"/>
  <c r="AC763" i="3"/>
  <c r="Y889" i="3"/>
  <c r="Y830" i="3"/>
  <c r="Y771" i="3"/>
  <c r="Y714" i="3"/>
  <c r="Y574" i="3"/>
  <c r="Y502" i="3"/>
  <c r="Y454" i="3"/>
  <c r="Y398" i="3"/>
  <c r="Y347" i="3"/>
  <c r="AE929" i="3"/>
  <c r="AE437" i="3"/>
  <c r="AE199" i="3"/>
  <c r="AD571" i="3"/>
  <c r="AD440" i="3"/>
  <c r="U978" i="3"/>
  <c r="BI978" i="3" s="1"/>
  <c r="AC978" i="3"/>
  <c r="U966" i="3"/>
  <c r="BI966" i="3" s="1"/>
  <c r="U954" i="3"/>
  <c r="BI954" i="3" s="1"/>
  <c r="U930" i="3"/>
  <c r="BI930" i="3" s="1"/>
  <c r="AC738" i="3"/>
  <c r="U726" i="3"/>
  <c r="BI726" i="3" s="1"/>
  <c r="AC690" i="3"/>
  <c r="U570" i="3"/>
  <c r="BI570" i="3" s="1"/>
  <c r="AC570" i="3"/>
  <c r="U558" i="3"/>
  <c r="BI558" i="3" s="1"/>
  <c r="U546" i="3"/>
  <c r="BI546" i="3" s="1"/>
  <c r="AC546" i="3"/>
  <c r="AB959" i="3"/>
  <c r="U918" i="3"/>
  <c r="BI918" i="3" s="1"/>
  <c r="U906" i="3"/>
  <c r="BI906" i="3" s="1"/>
  <c r="U894" i="3"/>
  <c r="BI894" i="3" s="1"/>
  <c r="U882" i="3"/>
  <c r="BI882" i="3" s="1"/>
  <c r="U870" i="3"/>
  <c r="BI870" i="3" s="1"/>
  <c r="U858" i="3"/>
  <c r="BI858" i="3" s="1"/>
  <c r="U846" i="3"/>
  <c r="BI846" i="3" s="1"/>
  <c r="U822" i="3"/>
  <c r="BI822" i="3" s="1"/>
  <c r="U786" i="3"/>
  <c r="BI786" i="3" s="1"/>
  <c r="U739" i="3"/>
  <c r="BI739" i="3" s="1"/>
  <c r="U727" i="3"/>
  <c r="BI727" i="3" s="1"/>
  <c r="U715" i="3"/>
  <c r="BI715" i="3" s="1"/>
  <c r="U703" i="3"/>
  <c r="BI703" i="3" s="1"/>
  <c r="U691" i="3"/>
  <c r="BI691" i="3" s="1"/>
  <c r="U667" i="3"/>
  <c r="BI667" i="3" s="1"/>
  <c r="U655" i="3"/>
  <c r="BI655" i="3" s="1"/>
  <c r="U643" i="3"/>
  <c r="BI643" i="3" s="1"/>
  <c r="U619" i="3"/>
  <c r="BI619" i="3" s="1"/>
  <c r="U607" i="3"/>
  <c r="BI607" i="3" s="1"/>
  <c r="U452" i="3"/>
  <c r="BI452" i="3" s="1"/>
  <c r="U440" i="3"/>
  <c r="BI440" i="3" s="1"/>
  <c r="U404" i="3"/>
  <c r="BI404" i="3" s="1"/>
  <c r="U392" i="3"/>
  <c r="BI392" i="3" s="1"/>
  <c r="U380" i="3"/>
  <c r="BI380" i="3" s="1"/>
  <c r="U369" i="3"/>
  <c r="BI369" i="3" s="1"/>
  <c r="U357" i="3"/>
  <c r="BI357" i="3" s="1"/>
  <c r="U345" i="3"/>
  <c r="BI345" i="3" s="1"/>
  <c r="U333" i="3"/>
  <c r="BI333" i="3" s="1"/>
  <c r="U534" i="3"/>
  <c r="BI534" i="3" s="1"/>
  <c r="U475" i="3"/>
  <c r="BI475" i="3" s="1"/>
  <c r="U463" i="3"/>
  <c r="BI463" i="3" s="1"/>
  <c r="U451" i="3"/>
  <c r="BI451" i="3" s="1"/>
  <c r="U439" i="3"/>
  <c r="BI439" i="3" s="1"/>
  <c r="U415" i="3"/>
  <c r="BI415" i="3" s="1"/>
  <c r="U391" i="3"/>
  <c r="BI391" i="3" s="1"/>
  <c r="U379" i="3"/>
  <c r="BI379" i="3" s="1"/>
  <c r="U368" i="3"/>
  <c r="BI368" i="3" s="1"/>
  <c r="U356" i="3"/>
  <c r="BI356" i="3" s="1"/>
  <c r="AC822" i="3"/>
  <c r="U665" i="3"/>
  <c r="BI665" i="3" s="1"/>
  <c r="U641" i="3"/>
  <c r="BI641" i="3" s="1"/>
  <c r="U629" i="3"/>
  <c r="BI629" i="3" s="1"/>
  <c r="U605" i="3"/>
  <c r="BI605" i="3" s="1"/>
  <c r="U581" i="3"/>
  <c r="BI581" i="3" s="1"/>
  <c r="U569" i="3"/>
  <c r="BI569" i="3" s="1"/>
  <c r="U557" i="3"/>
  <c r="BI557" i="3" s="1"/>
  <c r="U545" i="3"/>
  <c r="BI545" i="3" s="1"/>
  <c r="U521" i="3"/>
  <c r="BI521" i="3" s="1"/>
  <c r="U497" i="3"/>
  <c r="BI497" i="3" s="1"/>
  <c r="U474" i="3"/>
  <c r="BI474" i="3" s="1"/>
  <c r="U462" i="3"/>
  <c r="BI462" i="3" s="1"/>
  <c r="U187" i="3"/>
  <c r="BI187" i="3" s="1"/>
  <c r="T1000" i="3"/>
  <c r="BH1000" i="3" s="1"/>
  <c r="AB1000" i="3"/>
  <c r="T988" i="3"/>
  <c r="BH988" i="3" s="1"/>
  <c r="AB988" i="3"/>
  <c r="T976" i="3"/>
  <c r="BH976" i="3" s="1"/>
  <c r="AB976" i="3"/>
  <c r="T964" i="3"/>
  <c r="BH964" i="3" s="1"/>
  <c r="AB964" i="3"/>
  <c r="T952" i="3"/>
  <c r="BH952" i="3" s="1"/>
  <c r="AB952" i="3"/>
  <c r="T940" i="3"/>
  <c r="BH940" i="3" s="1"/>
  <c r="AB940" i="3"/>
  <c r="T928" i="3"/>
  <c r="BH928" i="3" s="1"/>
  <c r="AB928" i="3"/>
  <c r="T916" i="3"/>
  <c r="BH916" i="3" s="1"/>
  <c r="AB916" i="3"/>
  <c r="T904" i="3"/>
  <c r="BH904" i="3" s="1"/>
  <c r="T892" i="3"/>
  <c r="BH892" i="3" s="1"/>
  <c r="T868" i="3"/>
  <c r="BH868" i="3" s="1"/>
  <c r="T856" i="3"/>
  <c r="BH856" i="3" s="1"/>
  <c r="AB856" i="3"/>
  <c r="U987" i="3"/>
  <c r="BI987" i="3" s="1"/>
  <c r="U975" i="3"/>
  <c r="BI975" i="3" s="1"/>
  <c r="U963" i="3"/>
  <c r="BI963" i="3" s="1"/>
  <c r="AC951" i="3"/>
  <c r="U891" i="3"/>
  <c r="BI891" i="3" s="1"/>
  <c r="U879" i="3"/>
  <c r="BI879" i="3" s="1"/>
  <c r="U867" i="3"/>
  <c r="BI867" i="3" s="1"/>
  <c r="U855" i="3"/>
  <c r="BI855" i="3" s="1"/>
  <c r="U831" i="3"/>
  <c r="BI831" i="3" s="1"/>
  <c r="U819" i="3"/>
  <c r="BI819" i="3" s="1"/>
  <c r="U807" i="3"/>
  <c r="BI807" i="3" s="1"/>
  <c r="U759" i="3"/>
  <c r="BI759" i="3" s="1"/>
  <c r="U736" i="3"/>
  <c r="BI736" i="3" s="1"/>
  <c r="U724" i="3"/>
  <c r="BI724" i="3" s="1"/>
  <c r="U712" i="3"/>
  <c r="BI712" i="3" s="1"/>
  <c r="U688" i="3"/>
  <c r="BI688" i="3" s="1"/>
  <c r="U676" i="3"/>
  <c r="BI676" i="3" s="1"/>
  <c r="AC616" i="3"/>
  <c r="U580" i="3"/>
  <c r="BI580" i="3" s="1"/>
  <c r="V112" i="3"/>
  <c r="BJ112" i="3" s="1"/>
  <c r="V100" i="3"/>
  <c r="BJ100" i="3" s="1"/>
  <c r="V88" i="3"/>
  <c r="BJ88" i="3" s="1"/>
  <c r="V76" i="3"/>
  <c r="BJ76" i="3" s="1"/>
  <c r="V64" i="3"/>
  <c r="BJ64" i="3" s="1"/>
  <c r="AC870" i="3"/>
  <c r="U1009" i="3"/>
  <c r="BI1009" i="3" s="1"/>
  <c r="U974" i="3"/>
  <c r="BI974" i="3" s="1"/>
  <c r="U926" i="3"/>
  <c r="BI926" i="3" s="1"/>
  <c r="U902" i="3"/>
  <c r="BI902" i="3" s="1"/>
  <c r="U878" i="3"/>
  <c r="BI878" i="3" s="1"/>
  <c r="U866" i="3"/>
  <c r="BI866" i="3" s="1"/>
  <c r="AC854" i="3"/>
  <c r="U842" i="3"/>
  <c r="BI842" i="3" s="1"/>
  <c r="U830" i="3"/>
  <c r="BI830" i="3" s="1"/>
  <c r="U818" i="3"/>
  <c r="BI818" i="3" s="1"/>
  <c r="AC806" i="3"/>
  <c r="U794" i="3"/>
  <c r="BI794" i="3" s="1"/>
  <c r="U782" i="3"/>
  <c r="BI782" i="3" s="1"/>
  <c r="U770" i="3"/>
  <c r="BI770" i="3" s="1"/>
  <c r="AC758" i="3"/>
  <c r="U735" i="3"/>
  <c r="BI735" i="3" s="1"/>
  <c r="U723" i="3"/>
  <c r="BI723" i="3" s="1"/>
  <c r="U711" i="3"/>
  <c r="BI711" i="3" s="1"/>
  <c r="U687" i="3"/>
  <c r="BI687" i="3" s="1"/>
  <c r="V111" i="3"/>
  <c r="BJ111" i="3" s="1"/>
  <c r="V99" i="3"/>
  <c r="BJ99" i="3" s="1"/>
  <c r="V87" i="3"/>
  <c r="BJ87" i="3" s="1"/>
  <c r="V75" i="3"/>
  <c r="BJ75" i="3" s="1"/>
  <c r="V63" i="3"/>
  <c r="BJ63" i="3" s="1"/>
  <c r="AC846" i="3"/>
  <c r="U1008" i="3"/>
  <c r="BI1008" i="3" s="1"/>
  <c r="U435" i="3"/>
  <c r="BI435" i="3" s="1"/>
  <c r="U423" i="3"/>
  <c r="BI423" i="3" s="1"/>
  <c r="U160" i="3"/>
  <c r="BI160" i="3" s="1"/>
  <c r="U148" i="3"/>
  <c r="BI148" i="3" s="1"/>
  <c r="U136" i="3"/>
  <c r="BI136" i="3" s="1"/>
  <c r="U124" i="3"/>
  <c r="BI124" i="3" s="1"/>
  <c r="U100" i="3"/>
  <c r="BI100" i="3" s="1"/>
  <c r="U64" i="3"/>
  <c r="BI64" i="3" s="1"/>
  <c r="V98" i="3"/>
  <c r="BJ98" i="3" s="1"/>
  <c r="V86" i="3"/>
  <c r="BJ86" i="3" s="1"/>
  <c r="V74" i="3"/>
  <c r="BJ74" i="3" s="1"/>
  <c r="U565" i="3"/>
  <c r="BI565" i="3" s="1"/>
  <c r="U553" i="3"/>
  <c r="BI553" i="3" s="1"/>
  <c r="U529" i="3"/>
  <c r="BI529" i="3" s="1"/>
  <c r="U482" i="3"/>
  <c r="BI482" i="3" s="1"/>
  <c r="U303" i="3"/>
  <c r="BI303" i="3" s="1"/>
  <c r="U207" i="3"/>
  <c r="BI207" i="3" s="1"/>
  <c r="U183" i="3"/>
  <c r="BI183" i="3" s="1"/>
  <c r="U147" i="3"/>
  <c r="BI147" i="3" s="1"/>
  <c r="U135" i="3"/>
  <c r="BI135" i="3" s="1"/>
  <c r="U111" i="3"/>
  <c r="BI111" i="3" s="1"/>
  <c r="U63" i="3"/>
  <c r="BI63" i="3" s="1"/>
  <c r="AB904" i="3"/>
  <c r="V73" i="3"/>
  <c r="BJ73" i="3" s="1"/>
  <c r="V61" i="3"/>
  <c r="BJ61" i="3" s="1"/>
  <c r="U648" i="3"/>
  <c r="BI648" i="3" s="1"/>
  <c r="U600" i="3"/>
  <c r="BI600" i="3" s="1"/>
  <c r="U350" i="3"/>
  <c r="BI350" i="3" s="1"/>
  <c r="U338" i="3"/>
  <c r="BI338" i="3" s="1"/>
  <c r="U326" i="3"/>
  <c r="BI326" i="3" s="1"/>
  <c r="U314" i="3"/>
  <c r="BI314" i="3" s="1"/>
  <c r="U242" i="3"/>
  <c r="BI242" i="3" s="1"/>
  <c r="U230" i="3"/>
  <c r="BI230" i="3" s="1"/>
  <c r="U218" i="3"/>
  <c r="BI218" i="3" s="1"/>
  <c r="U194" i="3"/>
  <c r="BI194" i="3" s="1"/>
  <c r="AB755" i="3"/>
  <c r="AB624" i="3"/>
  <c r="AB504" i="3"/>
  <c r="U1005" i="3"/>
  <c r="BI1005" i="3" s="1"/>
  <c r="U994" i="3"/>
  <c r="BI994" i="3" s="1"/>
  <c r="U970" i="3"/>
  <c r="BI970" i="3" s="1"/>
  <c r="U946" i="3"/>
  <c r="BI946" i="3" s="1"/>
  <c r="U934" i="3"/>
  <c r="BI934" i="3" s="1"/>
  <c r="U910" i="3"/>
  <c r="BI910" i="3" s="1"/>
  <c r="U898" i="3"/>
  <c r="BI898" i="3" s="1"/>
  <c r="U886" i="3"/>
  <c r="BI886" i="3" s="1"/>
  <c r="U874" i="3"/>
  <c r="BI874" i="3" s="1"/>
  <c r="U850" i="3"/>
  <c r="BI850" i="3" s="1"/>
  <c r="U826" i="3"/>
  <c r="BI826" i="3" s="1"/>
  <c r="AC814" i="3"/>
  <c r="U802" i="3"/>
  <c r="BI802" i="3" s="1"/>
  <c r="U790" i="3"/>
  <c r="BI790" i="3" s="1"/>
  <c r="U778" i="3"/>
  <c r="BI778" i="3" s="1"/>
  <c r="U766" i="3"/>
  <c r="BI766" i="3" s="1"/>
  <c r="U754" i="3"/>
  <c r="BI754" i="3" s="1"/>
  <c r="U743" i="3"/>
  <c r="BI743" i="3" s="1"/>
  <c r="U731" i="3"/>
  <c r="BI731" i="3" s="1"/>
  <c r="U683" i="3"/>
  <c r="BI683" i="3" s="1"/>
  <c r="U444" i="3"/>
  <c r="BI444" i="3" s="1"/>
  <c r="U408" i="3"/>
  <c r="BI408" i="3" s="1"/>
  <c r="U396" i="3"/>
  <c r="BI396" i="3" s="1"/>
  <c r="U361" i="3"/>
  <c r="BI361" i="3" s="1"/>
  <c r="U349" i="3"/>
  <c r="BI349" i="3" s="1"/>
  <c r="U337" i="3"/>
  <c r="BI337" i="3" s="1"/>
  <c r="U325" i="3"/>
  <c r="BI325" i="3" s="1"/>
  <c r="U313" i="3"/>
  <c r="BI313" i="3" s="1"/>
  <c r="U1004" i="3"/>
  <c r="BI1004" i="3" s="1"/>
  <c r="U993" i="3"/>
  <c r="BI993" i="3" s="1"/>
  <c r="U981" i="3"/>
  <c r="BI981" i="3" s="1"/>
  <c r="U945" i="3"/>
  <c r="BI945" i="3" s="1"/>
  <c r="U921" i="3"/>
  <c r="BI921" i="3" s="1"/>
  <c r="U897" i="3"/>
  <c r="BI897" i="3" s="1"/>
  <c r="U885" i="3"/>
  <c r="BI885" i="3" s="1"/>
  <c r="U861" i="3"/>
  <c r="BI861" i="3" s="1"/>
  <c r="U849" i="3"/>
  <c r="BI849" i="3" s="1"/>
  <c r="U813" i="3"/>
  <c r="BI813" i="3" s="1"/>
  <c r="U801" i="3"/>
  <c r="BI801" i="3" s="1"/>
  <c r="U789" i="3"/>
  <c r="BI789" i="3" s="1"/>
  <c r="U765" i="3"/>
  <c r="BI765" i="3" s="1"/>
  <c r="U753" i="3"/>
  <c r="BI753" i="3" s="1"/>
  <c r="U742" i="3"/>
  <c r="BI742" i="3" s="1"/>
  <c r="U730" i="3"/>
  <c r="BI730" i="3" s="1"/>
  <c r="U550" i="3"/>
  <c r="BI550" i="3" s="1"/>
  <c r="U538" i="3"/>
  <c r="BI538" i="3" s="1"/>
  <c r="U526" i="3"/>
  <c r="BI526" i="3" s="1"/>
  <c r="U514" i="3"/>
  <c r="BI514" i="3" s="1"/>
  <c r="U502" i="3"/>
  <c r="BI502" i="3" s="1"/>
  <c r="U467" i="3"/>
  <c r="BI467" i="3" s="1"/>
  <c r="U407" i="3"/>
  <c r="BI407" i="3" s="1"/>
  <c r="U372" i="3"/>
  <c r="BI372" i="3" s="1"/>
  <c r="U360" i="3"/>
  <c r="BI360" i="3" s="1"/>
  <c r="T1004" i="3"/>
  <c r="BH1004" i="3" s="1"/>
  <c r="AB1004" i="3"/>
  <c r="T992" i="3"/>
  <c r="BH992" i="3" s="1"/>
  <c r="AB992" i="3"/>
  <c r="T932" i="3"/>
  <c r="BH932" i="3" s="1"/>
  <c r="T920" i="3"/>
  <c r="BH920" i="3" s="1"/>
  <c r="AB920" i="3"/>
  <c r="T836" i="3"/>
  <c r="BH836" i="3" s="1"/>
  <c r="AB836" i="3"/>
  <c r="T824" i="3"/>
  <c r="BH824" i="3" s="1"/>
  <c r="AB824" i="3"/>
  <c r="T812" i="3"/>
  <c r="BH812" i="3" s="1"/>
  <c r="AB812" i="3"/>
  <c r="T800" i="3"/>
  <c r="BH800" i="3" s="1"/>
  <c r="AB800" i="3"/>
  <c r="T788" i="3"/>
  <c r="BH788" i="3" s="1"/>
  <c r="T764" i="3"/>
  <c r="BH764" i="3" s="1"/>
  <c r="AB764" i="3"/>
  <c r="T752" i="3"/>
  <c r="BH752" i="3" s="1"/>
  <c r="AB752" i="3"/>
  <c r="Z933" i="3"/>
  <c r="Z921" i="3"/>
  <c r="R897" i="3"/>
  <c r="BF897" i="3" s="1"/>
  <c r="Z897" i="3"/>
  <c r="R873" i="3"/>
  <c r="BF873" i="3" s="1"/>
  <c r="Z873" i="3"/>
  <c r="R825" i="3"/>
  <c r="BF825" i="3" s="1"/>
  <c r="R813" i="3"/>
  <c r="BF813" i="3" s="1"/>
  <c r="R801" i="3"/>
  <c r="BF801" i="3" s="1"/>
  <c r="R777" i="3"/>
  <c r="BF777" i="3" s="1"/>
  <c r="Z777" i="3"/>
  <c r="R765" i="3"/>
  <c r="BF765" i="3" s="1"/>
  <c r="Z765" i="3"/>
  <c r="R729" i="3"/>
  <c r="BF729" i="3" s="1"/>
  <c r="R705" i="3"/>
  <c r="BF705" i="3" s="1"/>
  <c r="R693" i="3"/>
  <c r="BF693" i="3" s="1"/>
  <c r="Z693" i="3"/>
  <c r="Z610" i="3"/>
  <c r="U430" i="3"/>
  <c r="BI430" i="3" s="1"/>
  <c r="U394" i="3"/>
  <c r="BI394" i="3" s="1"/>
  <c r="U382" i="3"/>
  <c r="BI382" i="3" s="1"/>
  <c r="U371" i="3"/>
  <c r="BI371" i="3" s="1"/>
  <c r="U359" i="3"/>
  <c r="BI359" i="3" s="1"/>
  <c r="U348" i="3"/>
  <c r="BI348" i="3" s="1"/>
  <c r="U336" i="3"/>
  <c r="BI336" i="3" s="1"/>
  <c r="U277" i="3"/>
  <c r="BI277" i="3" s="1"/>
  <c r="U265" i="3"/>
  <c r="BI265" i="3" s="1"/>
  <c r="U253" i="3"/>
  <c r="BI253" i="3" s="1"/>
  <c r="U241" i="3"/>
  <c r="BI241" i="3" s="1"/>
  <c r="U193" i="3"/>
  <c r="BI193" i="3" s="1"/>
  <c r="U182" i="3"/>
  <c r="BI182" i="3" s="1"/>
  <c r="U170" i="3"/>
  <c r="BI170" i="3" s="1"/>
  <c r="U158" i="3"/>
  <c r="BI158" i="3" s="1"/>
  <c r="U146" i="3"/>
  <c r="BI146" i="3" s="1"/>
  <c r="U134" i="3"/>
  <c r="BI134" i="3" s="1"/>
  <c r="U122" i="3"/>
  <c r="BI122" i="3" s="1"/>
  <c r="U110" i="3"/>
  <c r="BI110" i="3" s="1"/>
  <c r="U86" i="3"/>
  <c r="BI86" i="3" s="1"/>
  <c r="U74" i="3"/>
  <c r="BI74" i="3" s="1"/>
  <c r="U62" i="3"/>
  <c r="BI62" i="3" s="1"/>
  <c r="AC999" i="3"/>
  <c r="U988" i="3"/>
  <c r="BI988" i="3" s="1"/>
  <c r="U976" i="3"/>
  <c r="BI976" i="3" s="1"/>
  <c r="U940" i="3"/>
  <c r="BI940" i="3" s="1"/>
  <c r="U928" i="3"/>
  <c r="BI928" i="3" s="1"/>
  <c r="AC916" i="3"/>
  <c r="U808" i="3"/>
  <c r="BI808" i="3" s="1"/>
  <c r="U760" i="3"/>
  <c r="BI760" i="3" s="1"/>
  <c r="U737" i="3"/>
  <c r="BI737" i="3" s="1"/>
  <c r="U725" i="3"/>
  <c r="BI725" i="3" s="1"/>
  <c r="U689" i="3"/>
  <c r="BI689" i="3" s="1"/>
  <c r="U677" i="3"/>
  <c r="BI677" i="3" s="1"/>
  <c r="U666" i="3"/>
  <c r="BI666" i="3" s="1"/>
  <c r="U654" i="3"/>
  <c r="BI654" i="3" s="1"/>
  <c r="U642" i="3"/>
  <c r="BI642" i="3" s="1"/>
  <c r="U630" i="3"/>
  <c r="BI630" i="3" s="1"/>
  <c r="U618" i="3"/>
  <c r="BI618" i="3" s="1"/>
  <c r="U594" i="3"/>
  <c r="BI594" i="3" s="1"/>
  <c r="U571" i="3"/>
  <c r="BI571" i="3" s="1"/>
  <c r="U559" i="3"/>
  <c r="BI559" i="3" s="1"/>
  <c r="U547" i="3"/>
  <c r="BI547" i="3" s="1"/>
  <c r="U535" i="3"/>
  <c r="BI535" i="3" s="1"/>
  <c r="U511" i="3"/>
  <c r="BI511" i="3" s="1"/>
  <c r="U441" i="3"/>
  <c r="BI441" i="3" s="1"/>
  <c r="U429" i="3"/>
  <c r="BI429" i="3" s="1"/>
  <c r="U405" i="3"/>
  <c r="BI405" i="3" s="1"/>
  <c r="U393" i="3"/>
  <c r="BI393" i="3" s="1"/>
  <c r="U381" i="3"/>
  <c r="BI381" i="3" s="1"/>
  <c r="U370" i="3"/>
  <c r="BI370" i="3" s="1"/>
  <c r="U358" i="3"/>
  <c r="BI358" i="3" s="1"/>
  <c r="U347" i="3"/>
  <c r="BI347" i="3" s="1"/>
  <c r="U300" i="3"/>
  <c r="BI300" i="3" s="1"/>
  <c r="U288" i="3"/>
  <c r="BI288" i="3" s="1"/>
  <c r="U276" i="3"/>
  <c r="BI276" i="3" s="1"/>
  <c r="U264" i="3"/>
  <c r="BI264" i="3" s="1"/>
  <c r="U997" i="3"/>
  <c r="BI997" i="3" s="1"/>
  <c r="U985" i="3"/>
  <c r="BI985" i="3" s="1"/>
  <c r="U937" i="3"/>
  <c r="BI937" i="3" s="1"/>
  <c r="U925" i="3"/>
  <c r="BI925" i="3" s="1"/>
  <c r="U913" i="3"/>
  <c r="BI913" i="3" s="1"/>
  <c r="U901" i="3"/>
  <c r="BI901" i="3" s="1"/>
  <c r="U889" i="3"/>
  <c r="BI889" i="3" s="1"/>
  <c r="U877" i="3"/>
  <c r="BI877" i="3" s="1"/>
  <c r="U865" i="3"/>
  <c r="BI865" i="3" s="1"/>
  <c r="U853" i="3"/>
  <c r="BI853" i="3" s="1"/>
  <c r="U805" i="3"/>
  <c r="BI805" i="3" s="1"/>
  <c r="U793" i="3"/>
  <c r="BI793" i="3" s="1"/>
  <c r="U781" i="3"/>
  <c r="BI781" i="3" s="1"/>
  <c r="AC710" i="3"/>
  <c r="U686" i="3"/>
  <c r="BI686" i="3" s="1"/>
  <c r="U674" i="3"/>
  <c r="BI674" i="3" s="1"/>
  <c r="U663" i="3"/>
  <c r="BI663" i="3" s="1"/>
  <c r="U639" i="3"/>
  <c r="BI639" i="3" s="1"/>
  <c r="U591" i="3"/>
  <c r="BI591" i="3" s="1"/>
  <c r="U579" i="3"/>
  <c r="BI579" i="3" s="1"/>
  <c r="U568" i="3"/>
  <c r="BI568" i="3" s="1"/>
  <c r="U556" i="3"/>
  <c r="BI556" i="3" s="1"/>
  <c r="AC544" i="3"/>
  <c r="U532" i="3"/>
  <c r="BI532" i="3" s="1"/>
  <c r="U508" i="3"/>
  <c r="BI508" i="3" s="1"/>
  <c r="U496" i="3"/>
  <c r="BI496" i="3" s="1"/>
  <c r="U473" i="3"/>
  <c r="BI473" i="3" s="1"/>
  <c r="U461" i="3"/>
  <c r="BI461" i="3" s="1"/>
  <c r="U450" i="3"/>
  <c r="BI450" i="3" s="1"/>
  <c r="U426" i="3"/>
  <c r="BI426" i="3" s="1"/>
  <c r="U414" i="3"/>
  <c r="BI414" i="3" s="1"/>
  <c r="U402" i="3"/>
  <c r="BI402" i="3" s="1"/>
  <c r="U390" i="3"/>
  <c r="BI390" i="3" s="1"/>
  <c r="U378" i="3"/>
  <c r="BI378" i="3" s="1"/>
  <c r="U367" i="3"/>
  <c r="BI367" i="3" s="1"/>
  <c r="U309" i="3"/>
  <c r="BI309" i="3" s="1"/>
  <c r="U297" i="3"/>
  <c r="BI297" i="3" s="1"/>
  <c r="U285" i="3"/>
  <c r="BI285" i="3" s="1"/>
  <c r="U273" i="3"/>
  <c r="BI273" i="3" s="1"/>
  <c r="U261" i="3"/>
  <c r="BI261" i="3" s="1"/>
  <c r="U996" i="3"/>
  <c r="BI996" i="3" s="1"/>
  <c r="U960" i="3"/>
  <c r="BI960" i="3" s="1"/>
  <c r="U948" i="3"/>
  <c r="BI948" i="3" s="1"/>
  <c r="U936" i="3"/>
  <c r="BI936" i="3" s="1"/>
  <c r="U912" i="3"/>
  <c r="BI912" i="3" s="1"/>
  <c r="U900" i="3"/>
  <c r="BI900" i="3" s="1"/>
  <c r="U804" i="3"/>
  <c r="BI804" i="3" s="1"/>
  <c r="U792" i="3"/>
  <c r="BI792" i="3" s="1"/>
  <c r="U756" i="3"/>
  <c r="BI756" i="3" s="1"/>
  <c r="U745" i="3"/>
  <c r="BI745" i="3" s="1"/>
  <c r="U733" i="3"/>
  <c r="BI733" i="3" s="1"/>
  <c r="U721" i="3"/>
  <c r="BI721" i="3" s="1"/>
  <c r="U709" i="3"/>
  <c r="BI709" i="3" s="1"/>
  <c r="U697" i="3"/>
  <c r="BI697" i="3" s="1"/>
  <c r="AC662" i="3"/>
  <c r="U650" i="3"/>
  <c r="BI650" i="3" s="1"/>
  <c r="U638" i="3"/>
  <c r="BI638" i="3" s="1"/>
  <c r="U590" i="3"/>
  <c r="BI590" i="3" s="1"/>
  <c r="U578" i="3"/>
  <c r="BI578" i="3" s="1"/>
  <c r="U567" i="3"/>
  <c r="BI567" i="3" s="1"/>
  <c r="U543" i="3"/>
  <c r="BI543" i="3" s="1"/>
  <c r="U495" i="3"/>
  <c r="BI495" i="3" s="1"/>
  <c r="U484" i="3"/>
  <c r="BI484" i="3" s="1"/>
  <c r="U472" i="3"/>
  <c r="BI472" i="3" s="1"/>
  <c r="U460" i="3"/>
  <c r="BI460" i="3" s="1"/>
  <c r="U425" i="3"/>
  <c r="BI425" i="3" s="1"/>
  <c r="U331" i="3"/>
  <c r="BI331" i="3" s="1"/>
  <c r="U319" i="3"/>
  <c r="BI319" i="3" s="1"/>
  <c r="U308" i="3"/>
  <c r="BI308" i="3" s="1"/>
  <c r="U296" i="3"/>
  <c r="BI296" i="3" s="1"/>
  <c r="U284" i="3"/>
  <c r="BI284" i="3" s="1"/>
  <c r="U272" i="3"/>
  <c r="BI272" i="3" s="1"/>
  <c r="U260" i="3"/>
  <c r="BI260" i="3" s="1"/>
  <c r="U248" i="3"/>
  <c r="BI248" i="3" s="1"/>
  <c r="U236" i="3"/>
  <c r="BI236" i="3" s="1"/>
  <c r="U224" i="3"/>
  <c r="BI224" i="3" s="1"/>
  <c r="U212" i="3"/>
  <c r="BI212" i="3" s="1"/>
  <c r="U200" i="3"/>
  <c r="BI200" i="3" s="1"/>
  <c r="U141" i="3"/>
  <c r="BI141" i="3" s="1"/>
  <c r="U129" i="3"/>
  <c r="BI129" i="3" s="1"/>
  <c r="U117" i="3"/>
  <c r="BI117" i="3" s="1"/>
  <c r="U105" i="3"/>
  <c r="BI105" i="3" s="1"/>
  <c r="U93" i="3"/>
  <c r="BI93" i="3" s="1"/>
  <c r="AC947" i="3"/>
  <c r="U899" i="3"/>
  <c r="BI899" i="3" s="1"/>
  <c r="U887" i="3"/>
  <c r="BI887" i="3" s="1"/>
  <c r="U875" i="3"/>
  <c r="BI875" i="3" s="1"/>
  <c r="U851" i="3"/>
  <c r="BI851" i="3" s="1"/>
  <c r="U839" i="3"/>
  <c r="BI839" i="3" s="1"/>
  <c r="U827" i="3"/>
  <c r="BI827" i="3" s="1"/>
  <c r="U791" i="3"/>
  <c r="BI791" i="3" s="1"/>
  <c r="U779" i="3"/>
  <c r="BI779" i="3" s="1"/>
  <c r="U755" i="3"/>
  <c r="BI755" i="3" s="1"/>
  <c r="U744" i="3"/>
  <c r="BI744" i="3" s="1"/>
  <c r="U732" i="3"/>
  <c r="BI732" i="3" s="1"/>
  <c r="U708" i="3"/>
  <c r="BI708" i="3" s="1"/>
  <c r="U661" i="3"/>
  <c r="BI661" i="3" s="1"/>
  <c r="U649" i="3"/>
  <c r="BI649" i="3" s="1"/>
  <c r="U637" i="3"/>
  <c r="BI637" i="3" s="1"/>
  <c r="U601" i="3"/>
  <c r="BI601" i="3" s="1"/>
  <c r="U589" i="3"/>
  <c r="BI589" i="3" s="1"/>
  <c r="U566" i="3"/>
  <c r="BI566" i="3" s="1"/>
  <c r="U530" i="3"/>
  <c r="BI530" i="3" s="1"/>
  <c r="U518" i="3"/>
  <c r="BI518" i="3" s="1"/>
  <c r="U506" i="3"/>
  <c r="BI506" i="3" s="1"/>
  <c r="U483" i="3"/>
  <c r="BI483" i="3" s="1"/>
  <c r="U459" i="3"/>
  <c r="BI459" i="3" s="1"/>
  <c r="U448" i="3"/>
  <c r="BI448" i="3" s="1"/>
  <c r="U412" i="3"/>
  <c r="BI412" i="3" s="1"/>
  <c r="U400" i="3"/>
  <c r="BI400" i="3" s="1"/>
  <c r="U330" i="3"/>
  <c r="BI330" i="3" s="1"/>
  <c r="U318" i="3"/>
  <c r="BI318" i="3" s="1"/>
  <c r="U307" i="3"/>
  <c r="BI307" i="3" s="1"/>
  <c r="U295" i="3"/>
  <c r="BI295" i="3" s="1"/>
  <c r="U283" i="3"/>
  <c r="BI283" i="3" s="1"/>
  <c r="U271" i="3"/>
  <c r="BI271" i="3" s="1"/>
  <c r="U247" i="3"/>
  <c r="BI247" i="3" s="1"/>
  <c r="U235" i="3"/>
  <c r="BI235" i="3" s="1"/>
  <c r="U223" i="3"/>
  <c r="BI223" i="3" s="1"/>
  <c r="U176" i="3"/>
  <c r="BI176" i="3" s="1"/>
  <c r="U152" i="3"/>
  <c r="BI152" i="3" s="1"/>
  <c r="T374" i="3"/>
  <c r="BH374" i="3" s="1"/>
  <c r="T362" i="3"/>
  <c r="BH362" i="3" s="1"/>
  <c r="AB362" i="3"/>
  <c r="T350" i="3"/>
  <c r="BH350" i="3" s="1"/>
  <c r="U341" i="3"/>
  <c r="BI341" i="3" s="1"/>
  <c r="U329" i="3"/>
  <c r="BI329" i="3" s="1"/>
  <c r="U317" i="3"/>
  <c r="BI317" i="3" s="1"/>
  <c r="U306" i="3"/>
  <c r="BI306" i="3" s="1"/>
  <c r="U294" i="3"/>
  <c r="BI294" i="3" s="1"/>
  <c r="U282" i="3"/>
  <c r="BI282" i="3" s="1"/>
  <c r="U270" i="3"/>
  <c r="BI270" i="3" s="1"/>
  <c r="U258" i="3"/>
  <c r="BI258" i="3" s="1"/>
  <c r="U246" i="3"/>
  <c r="BI246" i="3" s="1"/>
  <c r="U234" i="3"/>
  <c r="BI234" i="3" s="1"/>
  <c r="U151" i="3"/>
  <c r="BI151" i="3" s="1"/>
  <c r="U139" i="3"/>
  <c r="BI139" i="3" s="1"/>
  <c r="U127" i="3"/>
  <c r="BI127" i="3" s="1"/>
  <c r="U115" i="3"/>
  <c r="BI115" i="3" s="1"/>
  <c r="U103" i="3"/>
  <c r="BI103" i="3" s="1"/>
  <c r="U79" i="3"/>
  <c r="BI79" i="3" s="1"/>
  <c r="U67" i="3"/>
  <c r="BI67" i="3" s="1"/>
  <c r="T755" i="3"/>
  <c r="BH755" i="3" s="1"/>
  <c r="T743" i="3"/>
  <c r="BH743" i="3" s="1"/>
  <c r="AB743" i="3"/>
  <c r="T695" i="3"/>
  <c r="BH695" i="3" s="1"/>
  <c r="AB695" i="3"/>
  <c r="T684" i="3"/>
  <c r="BH684" i="3" s="1"/>
  <c r="T660" i="3"/>
  <c r="BH660" i="3" s="1"/>
  <c r="AB660" i="3"/>
  <c r="T648" i="3"/>
  <c r="BH648" i="3" s="1"/>
  <c r="T636" i="3"/>
  <c r="BH636" i="3" s="1"/>
  <c r="T624" i="3"/>
  <c r="BH624" i="3" s="1"/>
  <c r="T612" i="3"/>
  <c r="BH612" i="3" s="1"/>
  <c r="AB612" i="3"/>
  <c r="T600" i="3"/>
  <c r="BH600" i="3" s="1"/>
  <c r="AB600" i="3"/>
  <c r="T564" i="3"/>
  <c r="BH564" i="3" s="1"/>
  <c r="AB564" i="3"/>
  <c r="T552" i="3"/>
  <c r="BH552" i="3" s="1"/>
  <c r="T504" i="3"/>
  <c r="BH504" i="3" s="1"/>
  <c r="T492" i="3"/>
  <c r="BH492" i="3" s="1"/>
  <c r="AB492" i="3"/>
  <c r="T480" i="3"/>
  <c r="BH480" i="3" s="1"/>
  <c r="AB480" i="3"/>
  <c r="T468" i="3"/>
  <c r="BH468" i="3" s="1"/>
  <c r="T456" i="3"/>
  <c r="BH456" i="3" s="1"/>
  <c r="T444" i="3"/>
  <c r="BH444" i="3" s="1"/>
  <c r="T432" i="3"/>
  <c r="BH432" i="3" s="1"/>
  <c r="T159" i="3"/>
  <c r="BH159" i="3" s="1"/>
  <c r="AB159" i="3"/>
  <c r="T147" i="3"/>
  <c r="BH147" i="3" s="1"/>
  <c r="T135" i="3"/>
  <c r="BH135" i="3" s="1"/>
  <c r="AB135" i="3"/>
  <c r="T123" i="3"/>
  <c r="BH123" i="3" s="1"/>
  <c r="T111" i="3"/>
  <c r="BH111" i="3" s="1"/>
  <c r="AB111" i="3"/>
  <c r="T99" i="3"/>
  <c r="BH99" i="3" s="1"/>
  <c r="T87" i="3"/>
  <c r="BH87" i="3" s="1"/>
  <c r="AB87" i="3"/>
  <c r="U706" i="3"/>
  <c r="BI706" i="3" s="1"/>
  <c r="U694" i="3"/>
  <c r="BI694" i="3" s="1"/>
  <c r="U647" i="3"/>
  <c r="BI647" i="3" s="1"/>
  <c r="U623" i="3"/>
  <c r="BI623" i="3" s="1"/>
  <c r="U611" i="3"/>
  <c r="BI611" i="3" s="1"/>
  <c r="U587" i="3"/>
  <c r="BI587" i="3" s="1"/>
  <c r="U576" i="3"/>
  <c r="BI576" i="3" s="1"/>
  <c r="U564" i="3"/>
  <c r="BI564" i="3" s="1"/>
  <c r="U540" i="3"/>
  <c r="BI540" i="3" s="1"/>
  <c r="AC528" i="3"/>
  <c r="U516" i="3"/>
  <c r="BI516" i="3" s="1"/>
  <c r="U504" i="3"/>
  <c r="BI504" i="3" s="1"/>
  <c r="U492" i="3"/>
  <c r="BI492" i="3" s="1"/>
  <c r="U481" i="3"/>
  <c r="BI481" i="3" s="1"/>
  <c r="U457" i="3"/>
  <c r="BI457" i="3" s="1"/>
  <c r="U446" i="3"/>
  <c r="BI446" i="3" s="1"/>
  <c r="U434" i="3"/>
  <c r="BI434" i="3" s="1"/>
  <c r="U422" i="3"/>
  <c r="BI422" i="3" s="1"/>
  <c r="U386" i="3"/>
  <c r="BI386" i="3" s="1"/>
  <c r="U340" i="3"/>
  <c r="BI340" i="3" s="1"/>
  <c r="U328" i="3"/>
  <c r="BI328" i="3" s="1"/>
  <c r="U316" i="3"/>
  <c r="BI316" i="3" s="1"/>
  <c r="U305" i="3"/>
  <c r="BI305" i="3" s="1"/>
  <c r="U281" i="3"/>
  <c r="BI281" i="3" s="1"/>
  <c r="U257" i="3"/>
  <c r="BI257" i="3" s="1"/>
  <c r="U245" i="3"/>
  <c r="BI245" i="3" s="1"/>
  <c r="U233" i="3"/>
  <c r="BI233" i="3" s="1"/>
  <c r="U209" i="3"/>
  <c r="BI209" i="3" s="1"/>
  <c r="U197" i="3"/>
  <c r="BI197" i="3" s="1"/>
  <c r="U162" i="3"/>
  <c r="BI162" i="3" s="1"/>
  <c r="U150" i="3"/>
  <c r="BI150" i="3" s="1"/>
  <c r="U138" i="3"/>
  <c r="BI138" i="3" s="1"/>
  <c r="U126" i="3"/>
  <c r="BI126" i="3" s="1"/>
  <c r="U90" i="3"/>
  <c r="BI90" i="3" s="1"/>
  <c r="U78" i="3"/>
  <c r="BI78" i="3" s="1"/>
  <c r="U66" i="3"/>
  <c r="BI66" i="3" s="1"/>
  <c r="T1006" i="3"/>
  <c r="BH1006" i="3" s="1"/>
  <c r="T994" i="3"/>
  <c r="BH994" i="3" s="1"/>
  <c r="AB994" i="3"/>
  <c r="T982" i="3"/>
  <c r="BH982" i="3" s="1"/>
  <c r="T970" i="3"/>
  <c r="BH970" i="3" s="1"/>
  <c r="T958" i="3"/>
  <c r="BH958" i="3" s="1"/>
  <c r="T946" i="3"/>
  <c r="BH946" i="3" s="1"/>
  <c r="T922" i="3"/>
  <c r="BH922" i="3" s="1"/>
  <c r="T910" i="3"/>
  <c r="BH910" i="3" s="1"/>
  <c r="T898" i="3"/>
  <c r="BH898" i="3" s="1"/>
  <c r="T886" i="3"/>
  <c r="BH886" i="3" s="1"/>
  <c r="T874" i="3"/>
  <c r="BH874" i="3" s="1"/>
  <c r="AB874" i="3"/>
  <c r="T862" i="3"/>
  <c r="BH862" i="3" s="1"/>
  <c r="AB862" i="3"/>
  <c r="AB850" i="3"/>
  <c r="T838" i="3"/>
  <c r="BH838" i="3" s="1"/>
  <c r="T826" i="3"/>
  <c r="BH826" i="3" s="1"/>
  <c r="AB826" i="3"/>
  <c r="AC670" i="3"/>
  <c r="U658" i="3"/>
  <c r="BI658" i="3" s="1"/>
  <c r="U646" i="3"/>
  <c r="BI646" i="3" s="1"/>
  <c r="U634" i="3"/>
  <c r="BI634" i="3" s="1"/>
  <c r="U598" i="3"/>
  <c r="BI598" i="3" s="1"/>
  <c r="U575" i="3"/>
  <c r="BI575" i="3" s="1"/>
  <c r="U527" i="3"/>
  <c r="BI527" i="3" s="1"/>
  <c r="U503" i="3"/>
  <c r="BI503" i="3" s="1"/>
  <c r="U445" i="3"/>
  <c r="BI445" i="3" s="1"/>
  <c r="U433" i="3"/>
  <c r="BI433" i="3" s="1"/>
  <c r="U397" i="3"/>
  <c r="BI397" i="3" s="1"/>
  <c r="U339" i="3"/>
  <c r="BI339" i="3" s="1"/>
  <c r="U315" i="3"/>
  <c r="BI315" i="3" s="1"/>
  <c r="U304" i="3"/>
  <c r="BI304" i="3" s="1"/>
  <c r="U292" i="3"/>
  <c r="BI292" i="3" s="1"/>
  <c r="U256" i="3"/>
  <c r="BI256" i="3" s="1"/>
  <c r="AC232" i="3"/>
  <c r="U220" i="3"/>
  <c r="BI220" i="3" s="1"/>
  <c r="U208" i="3"/>
  <c r="BI208" i="3" s="1"/>
  <c r="U196" i="3"/>
  <c r="BI196" i="3" s="1"/>
  <c r="U161" i="3"/>
  <c r="BI161" i="3" s="1"/>
  <c r="U125" i="3"/>
  <c r="BI125" i="3" s="1"/>
  <c r="U101" i="3"/>
  <c r="BI101" i="3" s="1"/>
  <c r="U89" i="3"/>
  <c r="BI89" i="3" s="1"/>
  <c r="AB684" i="3"/>
  <c r="AB648" i="3"/>
  <c r="T384" i="3"/>
  <c r="BH384" i="3" s="1"/>
  <c r="T372" i="3"/>
  <c r="BH372" i="3" s="1"/>
  <c r="T360" i="3"/>
  <c r="BH360" i="3" s="1"/>
  <c r="T348" i="3"/>
  <c r="BH348" i="3" s="1"/>
  <c r="T336" i="3"/>
  <c r="BH336" i="3" s="1"/>
  <c r="T324" i="3"/>
  <c r="BH324" i="3" s="1"/>
  <c r="T312" i="3"/>
  <c r="BH312" i="3" s="1"/>
  <c r="T300" i="3"/>
  <c r="BH300" i="3" s="1"/>
  <c r="T288" i="3"/>
  <c r="BH288" i="3" s="1"/>
  <c r="T253" i="3"/>
  <c r="BH253" i="3" s="1"/>
  <c r="T242" i="3"/>
  <c r="BH242" i="3" s="1"/>
  <c r="T230" i="3"/>
  <c r="BH230" i="3" s="1"/>
  <c r="T206" i="3"/>
  <c r="BH206" i="3" s="1"/>
  <c r="T813" i="3"/>
  <c r="BH813" i="3" s="1"/>
  <c r="T801" i="3"/>
  <c r="BH801" i="3" s="1"/>
  <c r="T789" i="3"/>
  <c r="BH789" i="3" s="1"/>
  <c r="T777" i="3"/>
  <c r="BH777" i="3" s="1"/>
  <c r="T765" i="3"/>
  <c r="BH765" i="3" s="1"/>
  <c r="T753" i="3"/>
  <c r="BH753" i="3" s="1"/>
  <c r="T729" i="3"/>
  <c r="BH729" i="3" s="1"/>
  <c r="T717" i="3"/>
  <c r="BH717" i="3" s="1"/>
  <c r="T693" i="3"/>
  <c r="BH693" i="3" s="1"/>
  <c r="T658" i="3"/>
  <c r="BH658" i="3" s="1"/>
  <c r="T646" i="3"/>
  <c r="BH646" i="3" s="1"/>
  <c r="T634" i="3"/>
  <c r="BH634" i="3" s="1"/>
  <c r="T622" i="3"/>
  <c r="BH622" i="3" s="1"/>
  <c r="T610" i="3"/>
  <c r="BH610" i="3" s="1"/>
  <c r="T574" i="3"/>
  <c r="BH574" i="3" s="1"/>
  <c r="T514" i="3"/>
  <c r="BH514" i="3" s="1"/>
  <c r="T502" i="3"/>
  <c r="BH502" i="3" s="1"/>
  <c r="T490" i="3"/>
  <c r="BH490" i="3" s="1"/>
  <c r="T478" i="3"/>
  <c r="BH478" i="3" s="1"/>
  <c r="T466" i="3"/>
  <c r="BH466" i="3" s="1"/>
  <c r="T407" i="3"/>
  <c r="BH407" i="3" s="1"/>
  <c r="T395" i="3"/>
  <c r="BH395" i="3" s="1"/>
  <c r="U252" i="3"/>
  <c r="BI252" i="3" s="1"/>
  <c r="U240" i="3"/>
  <c r="BI240" i="3" s="1"/>
  <c r="U216" i="3"/>
  <c r="BI216" i="3" s="1"/>
  <c r="U204" i="3"/>
  <c r="BI204" i="3" s="1"/>
  <c r="U192" i="3"/>
  <c r="BI192" i="3" s="1"/>
  <c r="U181" i="3"/>
  <c r="BI181" i="3" s="1"/>
  <c r="U169" i="3"/>
  <c r="BI169" i="3" s="1"/>
  <c r="U157" i="3"/>
  <c r="BI157" i="3" s="1"/>
  <c r="U121" i="3"/>
  <c r="BI121" i="3" s="1"/>
  <c r="U109" i="3"/>
  <c r="BI109" i="3" s="1"/>
  <c r="U97" i="3"/>
  <c r="BI97" i="3" s="1"/>
  <c r="U85" i="3"/>
  <c r="BI85" i="3" s="1"/>
  <c r="U73" i="3"/>
  <c r="BI73" i="3" s="1"/>
  <c r="U61" i="3"/>
  <c r="BI61" i="3" s="1"/>
  <c r="AB372" i="3"/>
  <c r="AB242" i="3"/>
  <c r="U227" i="3"/>
  <c r="BI227" i="3" s="1"/>
  <c r="U215" i="3"/>
  <c r="BI215" i="3" s="1"/>
  <c r="U203" i="3"/>
  <c r="BI203" i="3" s="1"/>
  <c r="U191" i="3"/>
  <c r="BI191" i="3" s="1"/>
  <c r="U180" i="3"/>
  <c r="BI180" i="3" s="1"/>
  <c r="U168" i="3"/>
  <c r="BI168" i="3" s="1"/>
  <c r="U156" i="3"/>
  <c r="BI156" i="3" s="1"/>
  <c r="U108" i="3"/>
  <c r="BI108" i="3" s="1"/>
  <c r="U96" i="3"/>
  <c r="BI96" i="3" s="1"/>
  <c r="U84" i="3"/>
  <c r="BI84" i="3" s="1"/>
  <c r="AB348" i="3"/>
  <c r="T1001" i="3"/>
  <c r="BH1001" i="3" s="1"/>
  <c r="T989" i="3"/>
  <c r="BH989" i="3" s="1"/>
  <c r="T977" i="3"/>
  <c r="BH977" i="3" s="1"/>
  <c r="T965" i="3"/>
  <c r="BH965" i="3" s="1"/>
  <c r="T953" i="3"/>
  <c r="BH953" i="3" s="1"/>
  <c r="T941" i="3"/>
  <c r="BH941" i="3" s="1"/>
  <c r="AC249" i="3"/>
  <c r="U225" i="3"/>
  <c r="BI225" i="3" s="1"/>
  <c r="U213" i="3"/>
  <c r="BI213" i="3" s="1"/>
  <c r="U201" i="3"/>
  <c r="BI201" i="3" s="1"/>
  <c r="U118" i="3"/>
  <c r="BI118" i="3" s="1"/>
  <c r="U106" i="3"/>
  <c r="BI106" i="3" s="1"/>
  <c r="U94" i="3"/>
  <c r="BI94" i="3" s="1"/>
  <c r="U140" i="3"/>
  <c r="BI140" i="3" s="1"/>
  <c r="U128" i="3"/>
  <c r="BI128" i="3" s="1"/>
  <c r="U116" i="3"/>
  <c r="BI116" i="3" s="1"/>
  <c r="U104" i="3"/>
  <c r="BI104" i="3" s="1"/>
  <c r="U80" i="3"/>
  <c r="BI80" i="3" s="1"/>
  <c r="U68" i="3"/>
  <c r="BI68" i="3" s="1"/>
  <c r="AB384" i="3"/>
  <c r="T997" i="3"/>
  <c r="BH997" i="3" s="1"/>
  <c r="T985" i="3"/>
  <c r="BH985" i="3" s="1"/>
  <c r="T973" i="3"/>
  <c r="BH973" i="3" s="1"/>
  <c r="T961" i="3"/>
  <c r="BH961" i="3" s="1"/>
  <c r="T937" i="3"/>
  <c r="BH937" i="3" s="1"/>
  <c r="T925" i="3"/>
  <c r="BH925" i="3" s="1"/>
  <c r="T913" i="3"/>
  <c r="BH913" i="3" s="1"/>
  <c r="T901" i="3"/>
  <c r="BH901" i="3" s="1"/>
  <c r="Z586" i="3"/>
  <c r="Z514" i="3"/>
  <c r="Z502" i="3"/>
  <c r="R442" i="3"/>
  <c r="BF442" i="3" s="1"/>
  <c r="Z442" i="3"/>
  <c r="Z430" i="3"/>
  <c r="R418" i="3"/>
  <c r="BF418" i="3" s="1"/>
  <c r="R394" i="3"/>
  <c r="BF394" i="3" s="1"/>
  <c r="Z394" i="3"/>
  <c r="Z370" i="3"/>
  <c r="T326" i="3"/>
  <c r="BH326" i="3" s="1"/>
  <c r="T302" i="3"/>
  <c r="BH302" i="3" s="1"/>
  <c r="T278" i="3"/>
  <c r="BH278" i="3" s="1"/>
  <c r="T267" i="3"/>
  <c r="BH267" i="3" s="1"/>
  <c r="T232" i="3"/>
  <c r="BH232" i="3" s="1"/>
  <c r="T220" i="3"/>
  <c r="BH220" i="3" s="1"/>
  <c r="T208" i="3"/>
  <c r="BH208" i="3" s="1"/>
  <c r="T196" i="3"/>
  <c r="BH196" i="3" s="1"/>
  <c r="T184" i="3"/>
  <c r="BH184" i="3" s="1"/>
  <c r="T149" i="3"/>
  <c r="BH149" i="3" s="1"/>
  <c r="T125" i="3"/>
  <c r="BH125" i="3" s="1"/>
  <c r="T113" i="3"/>
  <c r="BH113" i="3" s="1"/>
  <c r="T101" i="3"/>
  <c r="BH101" i="3" s="1"/>
  <c r="T728" i="3"/>
  <c r="BH728" i="3" s="1"/>
  <c r="T716" i="3"/>
  <c r="BH716" i="3" s="1"/>
  <c r="T692" i="3"/>
  <c r="BH692" i="3" s="1"/>
  <c r="T657" i="3"/>
  <c r="BH657" i="3" s="1"/>
  <c r="T645" i="3"/>
  <c r="BH645" i="3" s="1"/>
  <c r="T633" i="3"/>
  <c r="BH633" i="3" s="1"/>
  <c r="T621" i="3"/>
  <c r="BH621" i="3" s="1"/>
  <c r="T609" i="3"/>
  <c r="BH609" i="3" s="1"/>
  <c r="T525" i="3"/>
  <c r="BH525" i="3" s="1"/>
  <c r="T513" i="3"/>
  <c r="BH513" i="3" s="1"/>
  <c r="T489" i="3"/>
  <c r="BH489" i="3" s="1"/>
  <c r="T477" i="3"/>
  <c r="BH477" i="3" s="1"/>
  <c r="T453" i="3"/>
  <c r="BH453" i="3" s="1"/>
  <c r="T417" i="3"/>
  <c r="BH417" i="3" s="1"/>
  <c r="T406" i="3"/>
  <c r="BH406" i="3" s="1"/>
  <c r="T394" i="3"/>
  <c r="BH394" i="3" s="1"/>
  <c r="T383" i="3"/>
  <c r="BH383" i="3" s="1"/>
  <c r="T371" i="3"/>
  <c r="BH371" i="3" s="1"/>
  <c r="T359" i="3"/>
  <c r="BH359" i="3" s="1"/>
  <c r="T347" i="3"/>
  <c r="BH347" i="3" s="1"/>
  <c r="T335" i="3"/>
  <c r="BH335" i="3" s="1"/>
  <c r="T323" i="3"/>
  <c r="BH323" i="3" s="1"/>
  <c r="T299" i="3"/>
  <c r="BH299" i="3" s="1"/>
  <c r="T287" i="3"/>
  <c r="BH287" i="3" s="1"/>
  <c r="T229" i="3"/>
  <c r="BH229" i="3" s="1"/>
  <c r="T217" i="3"/>
  <c r="BH217" i="3" s="1"/>
  <c r="T181" i="3"/>
  <c r="BH181" i="3" s="1"/>
  <c r="T169" i="3"/>
  <c r="BH169" i="3" s="1"/>
  <c r="T158" i="3"/>
  <c r="BH158" i="3" s="1"/>
  <c r="T134" i="3"/>
  <c r="BH134" i="3" s="1"/>
  <c r="T98" i="3"/>
  <c r="BH98" i="3" s="1"/>
  <c r="T62" i="3"/>
  <c r="BH62" i="3" s="1"/>
  <c r="T991" i="3"/>
  <c r="BH991" i="3" s="1"/>
  <c r="T919" i="3"/>
  <c r="BH919" i="3" s="1"/>
  <c r="T907" i="3"/>
  <c r="BH907" i="3" s="1"/>
  <c r="T895" i="3"/>
  <c r="BH895" i="3" s="1"/>
  <c r="T883" i="3"/>
  <c r="BH883" i="3" s="1"/>
  <c r="T871" i="3"/>
  <c r="BH871" i="3" s="1"/>
  <c r="T859" i="3"/>
  <c r="BH859" i="3" s="1"/>
  <c r="T835" i="3"/>
  <c r="BH835" i="3" s="1"/>
  <c r="T823" i="3"/>
  <c r="BH823" i="3" s="1"/>
  <c r="T811" i="3"/>
  <c r="BH811" i="3" s="1"/>
  <c r="T787" i="3"/>
  <c r="BH787" i="3" s="1"/>
  <c r="T775" i="3"/>
  <c r="BH775" i="3" s="1"/>
  <c r="T763" i="3"/>
  <c r="BH763" i="3" s="1"/>
  <c r="T751" i="3"/>
  <c r="BH751" i="3" s="1"/>
  <c r="T680" i="3"/>
  <c r="BH680" i="3" s="1"/>
  <c r="T668" i="3"/>
  <c r="BH668" i="3" s="1"/>
  <c r="T656" i="3"/>
  <c r="BH656" i="3" s="1"/>
  <c r="T572" i="3"/>
  <c r="BH572" i="3" s="1"/>
  <c r="T560" i="3"/>
  <c r="BH560" i="3" s="1"/>
  <c r="T536" i="3"/>
  <c r="BH536" i="3" s="1"/>
  <c r="T524" i="3"/>
  <c r="BH524" i="3" s="1"/>
  <c r="T512" i="3"/>
  <c r="BH512" i="3" s="1"/>
  <c r="T500" i="3"/>
  <c r="BH500" i="3" s="1"/>
  <c r="T488" i="3"/>
  <c r="BH488" i="3" s="1"/>
  <c r="T452" i="3"/>
  <c r="BH452" i="3" s="1"/>
  <c r="T440" i="3"/>
  <c r="BH440" i="3" s="1"/>
  <c r="T428" i="3"/>
  <c r="BH428" i="3" s="1"/>
  <c r="T416" i="3"/>
  <c r="BH416" i="3" s="1"/>
  <c r="T405" i="3"/>
  <c r="BH405" i="3" s="1"/>
  <c r="T393" i="3"/>
  <c r="BH393" i="3" s="1"/>
  <c r="T382" i="3"/>
  <c r="BH382" i="3" s="1"/>
  <c r="T370" i="3"/>
  <c r="BH370" i="3" s="1"/>
  <c r="T358" i="3"/>
  <c r="BH358" i="3" s="1"/>
  <c r="T346" i="3"/>
  <c r="BH346" i="3" s="1"/>
  <c r="T334" i="3"/>
  <c r="BH334" i="3" s="1"/>
  <c r="T322" i="3"/>
  <c r="BH322" i="3" s="1"/>
  <c r="T310" i="3"/>
  <c r="BH310" i="3" s="1"/>
  <c r="T263" i="3"/>
  <c r="BH263" i="3" s="1"/>
  <c r="T252" i="3"/>
  <c r="BH252" i="3" s="1"/>
  <c r="T240" i="3"/>
  <c r="BH240" i="3" s="1"/>
  <c r="T228" i="3"/>
  <c r="BH228" i="3" s="1"/>
  <c r="T216" i="3"/>
  <c r="BH216" i="3" s="1"/>
  <c r="T180" i="3"/>
  <c r="BH180" i="3" s="1"/>
  <c r="T121" i="3"/>
  <c r="BH121" i="3" s="1"/>
  <c r="T109" i="3"/>
  <c r="BH109" i="3" s="1"/>
  <c r="T97" i="3"/>
  <c r="BH97" i="3" s="1"/>
  <c r="T85" i="3"/>
  <c r="BH85" i="3" s="1"/>
  <c r="T61" i="3"/>
  <c r="BH61" i="3" s="1"/>
  <c r="T1002" i="3"/>
  <c r="BH1002" i="3" s="1"/>
  <c r="T990" i="3"/>
  <c r="BH990" i="3" s="1"/>
  <c r="T978" i="3"/>
  <c r="BH978" i="3" s="1"/>
  <c r="T954" i="3"/>
  <c r="BH954" i="3" s="1"/>
  <c r="T942" i="3"/>
  <c r="BH942" i="3" s="1"/>
  <c r="T930" i="3"/>
  <c r="BH930" i="3" s="1"/>
  <c r="T918" i="3"/>
  <c r="BH918" i="3" s="1"/>
  <c r="T906" i="3"/>
  <c r="BH906" i="3" s="1"/>
  <c r="T894" i="3"/>
  <c r="BH894" i="3" s="1"/>
  <c r="T882" i="3"/>
  <c r="BH882" i="3" s="1"/>
  <c r="T870" i="3"/>
  <c r="BH870" i="3" s="1"/>
  <c r="T858" i="3"/>
  <c r="BH858" i="3" s="1"/>
  <c r="T846" i="3"/>
  <c r="BH846" i="3" s="1"/>
  <c r="T834" i="3"/>
  <c r="BH834" i="3" s="1"/>
  <c r="T822" i="3"/>
  <c r="BH822" i="3" s="1"/>
  <c r="T810" i="3"/>
  <c r="BH810" i="3" s="1"/>
  <c r="T798" i="3"/>
  <c r="BH798" i="3" s="1"/>
  <c r="T786" i="3"/>
  <c r="BH786" i="3" s="1"/>
  <c r="T774" i="3"/>
  <c r="BH774" i="3" s="1"/>
  <c r="T762" i="3"/>
  <c r="BH762" i="3" s="1"/>
  <c r="T750" i="3"/>
  <c r="BH750" i="3" s="1"/>
  <c r="T738" i="3"/>
  <c r="BH738" i="3" s="1"/>
  <c r="T726" i="3"/>
  <c r="BH726" i="3" s="1"/>
  <c r="T702" i="3"/>
  <c r="BH702" i="3" s="1"/>
  <c r="T690" i="3"/>
  <c r="BH690" i="3" s="1"/>
  <c r="T679" i="3"/>
  <c r="BH679" i="3" s="1"/>
  <c r="T667" i="3"/>
  <c r="BH667" i="3" s="1"/>
  <c r="T631" i="3"/>
  <c r="BH631" i="3" s="1"/>
  <c r="T619" i="3"/>
  <c r="BH619" i="3" s="1"/>
  <c r="T595" i="3"/>
  <c r="BH595" i="3" s="1"/>
  <c r="T583" i="3"/>
  <c r="BH583" i="3" s="1"/>
  <c r="T571" i="3"/>
  <c r="BH571" i="3" s="1"/>
  <c r="T559" i="3"/>
  <c r="BH559" i="3" s="1"/>
  <c r="T535" i="3"/>
  <c r="BH535" i="3" s="1"/>
  <c r="T523" i="3"/>
  <c r="BH523" i="3" s="1"/>
  <c r="AB511" i="3"/>
  <c r="T499" i="3"/>
  <c r="BH499" i="3" s="1"/>
  <c r="T487" i="3"/>
  <c r="BH487" i="3" s="1"/>
  <c r="T463" i="3"/>
  <c r="BH463" i="3" s="1"/>
  <c r="T439" i="3"/>
  <c r="BH439" i="3" s="1"/>
  <c r="T427" i="3"/>
  <c r="BH427" i="3" s="1"/>
  <c r="T415" i="3"/>
  <c r="BH415" i="3" s="1"/>
  <c r="T404" i="3"/>
  <c r="BH404" i="3" s="1"/>
  <c r="T381" i="3"/>
  <c r="BH381" i="3" s="1"/>
  <c r="T357" i="3"/>
  <c r="BH357" i="3" s="1"/>
  <c r="T345" i="3"/>
  <c r="BH345" i="3" s="1"/>
  <c r="T273" i="3"/>
  <c r="BH273" i="3" s="1"/>
  <c r="T262" i="3"/>
  <c r="BH262" i="3" s="1"/>
  <c r="T251" i="3"/>
  <c r="BH251" i="3" s="1"/>
  <c r="T239" i="3"/>
  <c r="BH239" i="3" s="1"/>
  <c r="T227" i="3"/>
  <c r="BH227" i="3" s="1"/>
  <c r="T215" i="3"/>
  <c r="BH215" i="3" s="1"/>
  <c r="T191" i="3"/>
  <c r="BH191" i="3" s="1"/>
  <c r="T167" i="3"/>
  <c r="BH167" i="3" s="1"/>
  <c r="T156" i="3"/>
  <c r="BH156" i="3" s="1"/>
  <c r="T144" i="3"/>
  <c r="BH144" i="3" s="1"/>
  <c r="T132" i="3"/>
  <c r="BH132" i="3" s="1"/>
  <c r="T108" i="3"/>
  <c r="BH108" i="3" s="1"/>
  <c r="T96" i="3"/>
  <c r="BH96" i="3" s="1"/>
  <c r="T84" i="3"/>
  <c r="BH84" i="3" s="1"/>
  <c r="T72" i="3"/>
  <c r="BH72" i="3" s="1"/>
  <c r="T929" i="3"/>
  <c r="BH929" i="3" s="1"/>
  <c r="T905" i="3"/>
  <c r="BH905" i="3" s="1"/>
  <c r="T893" i="3"/>
  <c r="BH893" i="3" s="1"/>
  <c r="T881" i="3"/>
  <c r="BH881" i="3" s="1"/>
  <c r="T857" i="3"/>
  <c r="BH857" i="3" s="1"/>
  <c r="T845" i="3"/>
  <c r="BH845" i="3" s="1"/>
  <c r="T833" i="3"/>
  <c r="BH833" i="3" s="1"/>
  <c r="T809" i="3"/>
  <c r="BH809" i="3" s="1"/>
  <c r="T797" i="3"/>
  <c r="BH797" i="3" s="1"/>
  <c r="T785" i="3"/>
  <c r="BH785" i="3" s="1"/>
  <c r="T773" i="3"/>
  <c r="BH773" i="3" s="1"/>
  <c r="T761" i="3"/>
  <c r="BH761" i="3" s="1"/>
  <c r="T749" i="3"/>
  <c r="BH749" i="3" s="1"/>
  <c r="T701" i="3"/>
  <c r="BH701" i="3" s="1"/>
  <c r="T678" i="3"/>
  <c r="BH678" i="3" s="1"/>
  <c r="T666" i="3"/>
  <c r="BH666" i="3" s="1"/>
  <c r="T654" i="3"/>
  <c r="BH654" i="3" s="1"/>
  <c r="T642" i="3"/>
  <c r="BH642" i="3" s="1"/>
  <c r="T606" i="3"/>
  <c r="BH606" i="3" s="1"/>
  <c r="T582" i="3"/>
  <c r="BH582" i="3" s="1"/>
  <c r="T570" i="3"/>
  <c r="BH570" i="3" s="1"/>
  <c r="T558" i="3"/>
  <c r="BH558" i="3" s="1"/>
  <c r="T546" i="3"/>
  <c r="BH546" i="3" s="1"/>
  <c r="T522" i="3"/>
  <c r="BH522" i="3" s="1"/>
  <c r="T498" i="3"/>
  <c r="BH498" i="3" s="1"/>
  <c r="T486" i="3"/>
  <c r="BH486" i="3" s="1"/>
  <c r="T474" i="3"/>
  <c r="BH474" i="3" s="1"/>
  <c r="T462" i="3"/>
  <c r="BH462" i="3" s="1"/>
  <c r="T450" i="3"/>
  <c r="BH450" i="3" s="1"/>
  <c r="T438" i="3"/>
  <c r="BH438" i="3" s="1"/>
  <c r="T426" i="3"/>
  <c r="BH426" i="3" s="1"/>
  <c r="T414" i="3"/>
  <c r="BH414" i="3" s="1"/>
  <c r="T403" i="3"/>
  <c r="BH403" i="3" s="1"/>
  <c r="T380" i="3"/>
  <c r="BH380" i="3" s="1"/>
  <c r="T368" i="3"/>
  <c r="BH368" i="3" s="1"/>
  <c r="T356" i="3"/>
  <c r="BH356" i="3" s="1"/>
  <c r="T344" i="3"/>
  <c r="BH344" i="3" s="1"/>
  <c r="T296" i="3"/>
  <c r="BH296" i="3" s="1"/>
  <c r="T284" i="3"/>
  <c r="BH284" i="3" s="1"/>
  <c r="T272" i="3"/>
  <c r="BH272" i="3" s="1"/>
  <c r="T250" i="3"/>
  <c r="BH250" i="3" s="1"/>
  <c r="T226" i="3"/>
  <c r="BH226" i="3" s="1"/>
  <c r="T202" i="3"/>
  <c r="BH202" i="3" s="1"/>
  <c r="T190" i="3"/>
  <c r="BH190" i="3" s="1"/>
  <c r="T178" i="3"/>
  <c r="BH178" i="3" s="1"/>
  <c r="T166" i="3"/>
  <c r="BH166" i="3" s="1"/>
  <c r="T155" i="3"/>
  <c r="BH155" i="3" s="1"/>
  <c r="T143" i="3"/>
  <c r="BH143" i="3" s="1"/>
  <c r="AA537" i="3"/>
  <c r="T844" i="3"/>
  <c r="BH844" i="3" s="1"/>
  <c r="T832" i="3"/>
  <c r="BH832" i="3" s="1"/>
  <c r="T820" i="3"/>
  <c r="BH820" i="3" s="1"/>
  <c r="T808" i="3"/>
  <c r="BH808" i="3" s="1"/>
  <c r="T796" i="3"/>
  <c r="BH796" i="3" s="1"/>
  <c r="T784" i="3"/>
  <c r="BH784" i="3" s="1"/>
  <c r="T772" i="3"/>
  <c r="BH772" i="3" s="1"/>
  <c r="T760" i="3"/>
  <c r="BH760" i="3" s="1"/>
  <c r="T748" i="3"/>
  <c r="BH748" i="3" s="1"/>
  <c r="T736" i="3"/>
  <c r="BH736" i="3" s="1"/>
  <c r="T712" i="3"/>
  <c r="BH712" i="3" s="1"/>
  <c r="T700" i="3"/>
  <c r="BH700" i="3" s="1"/>
  <c r="T688" i="3"/>
  <c r="BH688" i="3" s="1"/>
  <c r="T677" i="3"/>
  <c r="BH677" i="3" s="1"/>
  <c r="T665" i="3"/>
  <c r="BH665" i="3" s="1"/>
  <c r="T605" i="3"/>
  <c r="BH605" i="3" s="1"/>
  <c r="T593" i="3"/>
  <c r="BH593" i="3" s="1"/>
  <c r="T569" i="3"/>
  <c r="BH569" i="3" s="1"/>
  <c r="T521" i="3"/>
  <c r="BH521" i="3" s="1"/>
  <c r="AA738" i="3"/>
  <c r="AA512" i="3"/>
  <c r="AA490" i="3"/>
  <c r="AA360" i="3"/>
  <c r="AA168" i="3"/>
  <c r="T999" i="3"/>
  <c r="BH999" i="3" s="1"/>
  <c r="T963" i="3"/>
  <c r="BH963" i="3" s="1"/>
  <c r="T951" i="3"/>
  <c r="BH951" i="3" s="1"/>
  <c r="T939" i="3"/>
  <c r="BH939" i="3" s="1"/>
  <c r="T927" i="3"/>
  <c r="BH927" i="3" s="1"/>
  <c r="T915" i="3"/>
  <c r="BH915" i="3" s="1"/>
  <c r="T903" i="3"/>
  <c r="BH903" i="3" s="1"/>
  <c r="T867" i="3"/>
  <c r="BH867" i="3" s="1"/>
  <c r="T855" i="3"/>
  <c r="BH855" i="3" s="1"/>
  <c r="T843" i="3"/>
  <c r="BH843" i="3" s="1"/>
  <c r="T831" i="3"/>
  <c r="BH831" i="3" s="1"/>
  <c r="T819" i="3"/>
  <c r="BH819" i="3" s="1"/>
  <c r="AA737" i="3"/>
  <c r="AA655" i="3"/>
  <c r="AA619" i="3"/>
  <c r="AA559" i="3"/>
  <c r="AA489" i="3"/>
  <c r="AA299" i="3"/>
  <c r="S972" i="3"/>
  <c r="BG972" i="3" s="1"/>
  <c r="S936" i="3"/>
  <c r="BG936" i="3" s="1"/>
  <c r="S901" i="3"/>
  <c r="BG901" i="3" s="1"/>
  <c r="S865" i="3"/>
  <c r="BG865" i="3" s="1"/>
  <c r="S841" i="3"/>
  <c r="BG841" i="3" s="1"/>
  <c r="S829" i="3"/>
  <c r="BG829" i="3" s="1"/>
  <c r="AA829" i="3"/>
  <c r="S817" i="3"/>
  <c r="BG817" i="3" s="1"/>
  <c r="AA817" i="3"/>
  <c r="T962" i="3"/>
  <c r="BH962" i="3" s="1"/>
  <c r="T950" i="3"/>
  <c r="BH950" i="3" s="1"/>
  <c r="T938" i="3"/>
  <c r="BH938" i="3" s="1"/>
  <c r="T926" i="3"/>
  <c r="BH926" i="3" s="1"/>
  <c r="T914" i="3"/>
  <c r="BH914" i="3" s="1"/>
  <c r="T890" i="3"/>
  <c r="BH890" i="3" s="1"/>
  <c r="T878" i="3"/>
  <c r="BH878" i="3" s="1"/>
  <c r="T866" i="3"/>
  <c r="BH866" i="3" s="1"/>
  <c r="T854" i="3"/>
  <c r="BH854" i="3" s="1"/>
  <c r="T842" i="3"/>
  <c r="BH842" i="3" s="1"/>
  <c r="T830" i="3"/>
  <c r="BH830" i="3" s="1"/>
  <c r="T807" i="3"/>
  <c r="BH807" i="3" s="1"/>
  <c r="T795" i="3"/>
  <c r="BH795" i="3" s="1"/>
  <c r="T783" i="3"/>
  <c r="BH783" i="3" s="1"/>
  <c r="T759" i="3"/>
  <c r="BH759" i="3" s="1"/>
  <c r="T747" i="3"/>
  <c r="BH747" i="3" s="1"/>
  <c r="T676" i="3"/>
  <c r="BH676" i="3" s="1"/>
  <c r="T664" i="3"/>
  <c r="BH664" i="3" s="1"/>
  <c r="T652" i="3"/>
  <c r="BH652" i="3" s="1"/>
  <c r="T628" i="3"/>
  <c r="BH628" i="3" s="1"/>
  <c r="T616" i="3"/>
  <c r="BH616" i="3" s="1"/>
  <c r="T604" i="3"/>
  <c r="BH604" i="3" s="1"/>
  <c r="T592" i="3"/>
  <c r="BH592" i="3" s="1"/>
  <c r="T580" i="3"/>
  <c r="BH580" i="3" s="1"/>
  <c r="T568" i="3"/>
  <c r="BH568" i="3" s="1"/>
  <c r="T544" i="3"/>
  <c r="BH544" i="3" s="1"/>
  <c r="T532" i="3"/>
  <c r="BH532" i="3" s="1"/>
  <c r="T117" i="3"/>
  <c r="BH117" i="3" s="1"/>
  <c r="T105" i="3"/>
  <c r="BH105" i="3" s="1"/>
  <c r="T93" i="3"/>
  <c r="BH93" i="3" s="1"/>
  <c r="S888" i="3"/>
  <c r="BG888" i="3" s="1"/>
  <c r="AA888" i="3"/>
  <c r="S816" i="3"/>
  <c r="BG816" i="3" s="1"/>
  <c r="S795" i="3"/>
  <c r="BG795" i="3" s="1"/>
  <c r="S759" i="3"/>
  <c r="BG759" i="3" s="1"/>
  <c r="AA759" i="3"/>
  <c r="S747" i="3"/>
  <c r="BG747" i="3" s="1"/>
  <c r="AA747" i="3"/>
  <c r="T889" i="3"/>
  <c r="BH889" i="3" s="1"/>
  <c r="T877" i="3"/>
  <c r="BH877" i="3" s="1"/>
  <c r="T865" i="3"/>
  <c r="BH865" i="3" s="1"/>
  <c r="T841" i="3"/>
  <c r="BH841" i="3" s="1"/>
  <c r="T829" i="3"/>
  <c r="BH829" i="3" s="1"/>
  <c r="T806" i="3"/>
  <c r="BH806" i="3" s="1"/>
  <c r="T794" i="3"/>
  <c r="BH794" i="3" s="1"/>
  <c r="T782" i="3"/>
  <c r="BH782" i="3" s="1"/>
  <c r="T770" i="3"/>
  <c r="BH770" i="3" s="1"/>
  <c r="T758" i="3"/>
  <c r="BH758" i="3" s="1"/>
  <c r="T722" i="3"/>
  <c r="BH722" i="3" s="1"/>
  <c r="T698" i="3"/>
  <c r="BH698" i="3" s="1"/>
  <c r="T686" i="3"/>
  <c r="BH686" i="3" s="1"/>
  <c r="T675" i="3"/>
  <c r="BH675" i="3" s="1"/>
  <c r="T663" i="3"/>
  <c r="BH663" i="3" s="1"/>
  <c r="T639" i="3"/>
  <c r="BH639" i="3" s="1"/>
  <c r="T627" i="3"/>
  <c r="BH627" i="3" s="1"/>
  <c r="T615" i="3"/>
  <c r="BH615" i="3" s="1"/>
  <c r="T603" i="3"/>
  <c r="BH603" i="3" s="1"/>
  <c r="T591" i="3"/>
  <c r="BH591" i="3" s="1"/>
  <c r="T579" i="3"/>
  <c r="BH579" i="3" s="1"/>
  <c r="AB567" i="3"/>
  <c r="T555" i="3"/>
  <c r="BH555" i="3" s="1"/>
  <c r="T483" i="3"/>
  <c r="BH483" i="3" s="1"/>
  <c r="T471" i="3"/>
  <c r="BH471" i="3" s="1"/>
  <c r="T459" i="3"/>
  <c r="BH459" i="3" s="1"/>
  <c r="T447" i="3"/>
  <c r="BH447" i="3" s="1"/>
  <c r="T435" i="3"/>
  <c r="BH435" i="3" s="1"/>
  <c r="T423" i="3"/>
  <c r="BH423" i="3" s="1"/>
  <c r="T411" i="3"/>
  <c r="BH411" i="3" s="1"/>
  <c r="T400" i="3"/>
  <c r="BH400" i="3" s="1"/>
  <c r="T389" i="3"/>
  <c r="BH389" i="3" s="1"/>
  <c r="T329" i="3"/>
  <c r="BH329" i="3" s="1"/>
  <c r="T317" i="3"/>
  <c r="BH317" i="3" s="1"/>
  <c r="T305" i="3"/>
  <c r="BH305" i="3" s="1"/>
  <c r="T293" i="3"/>
  <c r="BH293" i="3" s="1"/>
  <c r="T281" i="3"/>
  <c r="BH281" i="3" s="1"/>
  <c r="T258" i="3"/>
  <c r="BH258" i="3" s="1"/>
  <c r="T247" i="3"/>
  <c r="BH247" i="3" s="1"/>
  <c r="T235" i="3"/>
  <c r="BH235" i="3" s="1"/>
  <c r="T199" i="3"/>
  <c r="BH199" i="3" s="1"/>
  <c r="T187" i="3"/>
  <c r="BH187" i="3" s="1"/>
  <c r="T175" i="3"/>
  <c r="BH175" i="3" s="1"/>
  <c r="T163" i="3"/>
  <c r="BH163" i="3" s="1"/>
  <c r="T140" i="3"/>
  <c r="BH140" i="3" s="1"/>
  <c r="T128" i="3"/>
  <c r="BH128" i="3" s="1"/>
  <c r="AA972" i="3"/>
  <c r="AA734" i="3"/>
  <c r="S676" i="3"/>
  <c r="BG676" i="3" s="1"/>
  <c r="S652" i="3"/>
  <c r="BG652" i="3" s="1"/>
  <c r="AA652" i="3"/>
  <c r="S640" i="3"/>
  <c r="BG640" i="3" s="1"/>
  <c r="S628" i="3"/>
  <c r="BG628" i="3" s="1"/>
  <c r="S616" i="3"/>
  <c r="BG616" i="3" s="1"/>
  <c r="AA616" i="3"/>
  <c r="S592" i="3"/>
  <c r="BG592" i="3" s="1"/>
  <c r="AA592" i="3"/>
  <c r="S568" i="3"/>
  <c r="BG568" i="3" s="1"/>
  <c r="S556" i="3"/>
  <c r="BG556" i="3" s="1"/>
  <c r="AA556" i="3"/>
  <c r="S532" i="3"/>
  <c r="BG532" i="3" s="1"/>
  <c r="S520" i="3"/>
  <c r="BG520" i="3" s="1"/>
  <c r="S475" i="3"/>
  <c r="BG475" i="3" s="1"/>
  <c r="S439" i="3"/>
  <c r="BG439" i="3" s="1"/>
  <c r="AA439" i="3"/>
  <c r="S428" i="3"/>
  <c r="BG428" i="3" s="1"/>
  <c r="AA428" i="3"/>
  <c r="S416" i="3"/>
  <c r="BG416" i="3" s="1"/>
  <c r="AA416" i="3"/>
  <c r="S392" i="3"/>
  <c r="BG392" i="3" s="1"/>
  <c r="AA392" i="3"/>
  <c r="S380" i="3"/>
  <c r="BG380" i="3" s="1"/>
  <c r="S344" i="3"/>
  <c r="BG344" i="3" s="1"/>
  <c r="AA344" i="3"/>
  <c r="S296" i="3"/>
  <c r="BG296" i="3" s="1"/>
  <c r="AA296" i="3"/>
  <c r="S236" i="3"/>
  <c r="BG236" i="3" s="1"/>
  <c r="AA236" i="3"/>
  <c r="S212" i="3"/>
  <c r="BG212" i="3" s="1"/>
  <c r="AA212" i="3"/>
  <c r="S200" i="3"/>
  <c r="BG200" i="3" s="1"/>
  <c r="AA200" i="3"/>
  <c r="S188" i="3"/>
  <c r="BG188" i="3" s="1"/>
  <c r="S176" i="3"/>
  <c r="BG176" i="3" s="1"/>
  <c r="AA176" i="3"/>
  <c r="S164" i="3"/>
  <c r="BG164" i="3" s="1"/>
  <c r="AA164" i="3"/>
  <c r="S152" i="3"/>
  <c r="BG152" i="3" s="1"/>
  <c r="S140" i="3"/>
  <c r="BG140" i="3" s="1"/>
  <c r="S128" i="3"/>
  <c r="BG128" i="3" s="1"/>
  <c r="AA128" i="3"/>
  <c r="S116" i="3"/>
  <c r="BG116" i="3" s="1"/>
  <c r="AA116" i="3"/>
  <c r="S104" i="3"/>
  <c r="BG104" i="3" s="1"/>
  <c r="S92" i="3"/>
  <c r="BG92" i="3" s="1"/>
  <c r="AA92" i="3"/>
  <c r="S68" i="3"/>
  <c r="BG68" i="3" s="1"/>
  <c r="AA68" i="3"/>
  <c r="T1008" i="3"/>
  <c r="BH1008" i="3" s="1"/>
  <c r="T996" i="3"/>
  <c r="BH996" i="3" s="1"/>
  <c r="T984" i="3"/>
  <c r="BH984" i="3" s="1"/>
  <c r="T972" i="3"/>
  <c r="BH972" i="3" s="1"/>
  <c r="T960" i="3"/>
  <c r="BH960" i="3" s="1"/>
  <c r="T948" i="3"/>
  <c r="BH948" i="3" s="1"/>
  <c r="T936" i="3"/>
  <c r="BH936" i="3" s="1"/>
  <c r="T924" i="3"/>
  <c r="BH924" i="3" s="1"/>
  <c r="T912" i="3"/>
  <c r="BH912" i="3" s="1"/>
  <c r="T900" i="3"/>
  <c r="BH900" i="3" s="1"/>
  <c r="T888" i="3"/>
  <c r="BH888" i="3" s="1"/>
  <c r="T876" i="3"/>
  <c r="BH876" i="3" s="1"/>
  <c r="T864" i="3"/>
  <c r="BH864" i="3" s="1"/>
  <c r="T852" i="3"/>
  <c r="BH852" i="3" s="1"/>
  <c r="T840" i="3"/>
  <c r="BH840" i="3" s="1"/>
  <c r="T828" i="3"/>
  <c r="BH828" i="3" s="1"/>
  <c r="T817" i="3"/>
  <c r="BH817" i="3" s="1"/>
  <c r="T793" i="3"/>
  <c r="BH793" i="3" s="1"/>
  <c r="T781" i="3"/>
  <c r="BH781" i="3" s="1"/>
  <c r="T769" i="3"/>
  <c r="BH769" i="3" s="1"/>
  <c r="T721" i="3"/>
  <c r="BH721" i="3" s="1"/>
  <c r="T709" i="3"/>
  <c r="BH709" i="3" s="1"/>
  <c r="T685" i="3"/>
  <c r="BH685" i="3" s="1"/>
  <c r="T674" i="3"/>
  <c r="BH674" i="3" s="1"/>
  <c r="T638" i="3"/>
  <c r="BH638" i="3" s="1"/>
  <c r="T626" i="3"/>
  <c r="BH626" i="3" s="1"/>
  <c r="T590" i="3"/>
  <c r="BH590" i="3" s="1"/>
  <c r="T578" i="3"/>
  <c r="BH578" i="3" s="1"/>
  <c r="T554" i="3"/>
  <c r="BH554" i="3" s="1"/>
  <c r="T506" i="3"/>
  <c r="BH506" i="3" s="1"/>
  <c r="S675" i="3"/>
  <c r="BG675" i="3" s="1"/>
  <c r="AA675" i="3"/>
  <c r="S663" i="3"/>
  <c r="BG663" i="3" s="1"/>
  <c r="S651" i="3"/>
  <c r="BG651" i="3" s="1"/>
  <c r="S627" i="3"/>
  <c r="BG627" i="3" s="1"/>
  <c r="S615" i="3"/>
  <c r="BG615" i="3" s="1"/>
  <c r="S603" i="3"/>
  <c r="BG603" i="3" s="1"/>
  <c r="S591" i="3"/>
  <c r="BG591" i="3" s="1"/>
  <c r="AA591" i="3"/>
  <c r="S579" i="3"/>
  <c r="BG579" i="3" s="1"/>
  <c r="S555" i="3"/>
  <c r="BG555" i="3" s="1"/>
  <c r="AA555" i="3"/>
  <c r="S496" i="3"/>
  <c r="BG496" i="3" s="1"/>
  <c r="S462" i="3"/>
  <c r="BG462" i="3" s="1"/>
  <c r="AA462" i="3"/>
  <c r="S427" i="3"/>
  <c r="BG427" i="3" s="1"/>
  <c r="AA427" i="3"/>
  <c r="S403" i="3"/>
  <c r="BG403" i="3" s="1"/>
  <c r="S355" i="3"/>
  <c r="BG355" i="3" s="1"/>
  <c r="AA355" i="3"/>
  <c r="S343" i="3"/>
  <c r="BG343" i="3" s="1"/>
  <c r="AA343" i="3"/>
  <c r="S331" i="3"/>
  <c r="BG331" i="3" s="1"/>
  <c r="S319" i="3"/>
  <c r="BG319" i="3" s="1"/>
  <c r="AA319" i="3"/>
  <c r="S307" i="3"/>
  <c r="BG307" i="3" s="1"/>
  <c r="S295" i="3"/>
  <c r="BG295" i="3" s="1"/>
  <c r="S283" i="3"/>
  <c r="BG283" i="3" s="1"/>
  <c r="T1007" i="3"/>
  <c r="BH1007" i="3" s="1"/>
  <c r="T995" i="3"/>
  <c r="BH995" i="3" s="1"/>
  <c r="T983" i="3"/>
  <c r="BH983" i="3" s="1"/>
  <c r="T971" i="3"/>
  <c r="BH971" i="3" s="1"/>
  <c r="T959" i="3"/>
  <c r="BH959" i="3" s="1"/>
  <c r="T947" i="3"/>
  <c r="BH947" i="3" s="1"/>
  <c r="T935" i="3"/>
  <c r="BH935" i="3" s="1"/>
  <c r="T911" i="3"/>
  <c r="BH911" i="3" s="1"/>
  <c r="T899" i="3"/>
  <c r="BH899" i="3" s="1"/>
  <c r="T887" i="3"/>
  <c r="BH887" i="3" s="1"/>
  <c r="T875" i="3"/>
  <c r="BH875" i="3" s="1"/>
  <c r="T863" i="3"/>
  <c r="BH863" i="3" s="1"/>
  <c r="T851" i="3"/>
  <c r="BH851" i="3" s="1"/>
  <c r="T744" i="3"/>
  <c r="BH744" i="3" s="1"/>
  <c r="T732" i="3"/>
  <c r="BH732" i="3" s="1"/>
  <c r="T696" i="3"/>
  <c r="BH696" i="3" s="1"/>
  <c r="T649" i="3"/>
  <c r="BH649" i="3" s="1"/>
  <c r="T637" i="3"/>
  <c r="BH637" i="3" s="1"/>
  <c r="T625" i="3"/>
  <c r="BH625" i="3" s="1"/>
  <c r="T613" i="3"/>
  <c r="BH613" i="3" s="1"/>
  <c r="T601" i="3"/>
  <c r="BH601" i="3" s="1"/>
  <c r="T565" i="3"/>
  <c r="BH565" i="3" s="1"/>
  <c r="T541" i="3"/>
  <c r="BH541" i="3" s="1"/>
  <c r="T529" i="3"/>
  <c r="BH529" i="3" s="1"/>
  <c r="T481" i="3"/>
  <c r="BH481" i="3" s="1"/>
  <c r="T469" i="3"/>
  <c r="BH469" i="3" s="1"/>
  <c r="T445" i="3"/>
  <c r="BH445" i="3" s="1"/>
  <c r="T433" i="3"/>
  <c r="BH433" i="3" s="1"/>
  <c r="T421" i="3"/>
  <c r="BH421" i="3" s="1"/>
  <c r="T398" i="3"/>
  <c r="BH398" i="3" s="1"/>
  <c r="T387" i="3"/>
  <c r="BH387" i="3" s="1"/>
  <c r="T339" i="3"/>
  <c r="BH339" i="3" s="1"/>
  <c r="T327" i="3"/>
  <c r="BH327" i="3" s="1"/>
  <c r="T315" i="3"/>
  <c r="BH315" i="3" s="1"/>
  <c r="T303" i="3"/>
  <c r="BH303" i="3" s="1"/>
  <c r="T126" i="3"/>
  <c r="BH126" i="3" s="1"/>
  <c r="AA651" i="3"/>
  <c r="S968" i="3"/>
  <c r="BG968" i="3" s="1"/>
  <c r="AA968" i="3"/>
  <c r="S956" i="3"/>
  <c r="BG956" i="3" s="1"/>
  <c r="S873" i="3"/>
  <c r="BG873" i="3" s="1"/>
  <c r="S837" i="3"/>
  <c r="BG837" i="3" s="1"/>
  <c r="S813" i="3"/>
  <c r="BG813" i="3" s="1"/>
  <c r="S780" i="3"/>
  <c r="BG780" i="3" s="1"/>
  <c r="S768" i="3"/>
  <c r="BG768" i="3" s="1"/>
  <c r="S756" i="3"/>
  <c r="BG756" i="3" s="1"/>
  <c r="T89" i="3"/>
  <c r="BH89" i="3" s="1"/>
  <c r="T77" i="3"/>
  <c r="BH77" i="3" s="1"/>
  <c r="T65" i="3"/>
  <c r="BH65" i="3" s="1"/>
  <c r="AA841" i="3"/>
  <c r="T1005" i="3"/>
  <c r="BH1005" i="3" s="1"/>
  <c r="T993" i="3"/>
  <c r="BH993" i="3" s="1"/>
  <c r="T969" i="3"/>
  <c r="BH969" i="3" s="1"/>
  <c r="T957" i="3"/>
  <c r="BH957" i="3" s="1"/>
  <c r="T933" i="3"/>
  <c r="BH933" i="3" s="1"/>
  <c r="T921" i="3"/>
  <c r="BH921" i="3" s="1"/>
  <c r="T909" i="3"/>
  <c r="BH909" i="3" s="1"/>
  <c r="T849" i="3"/>
  <c r="BH849" i="3" s="1"/>
  <c r="T837" i="3"/>
  <c r="BH837" i="3" s="1"/>
  <c r="T825" i="3"/>
  <c r="BH825" i="3" s="1"/>
  <c r="T814" i="3"/>
  <c r="BH814" i="3" s="1"/>
  <c r="T802" i="3"/>
  <c r="BH802" i="3" s="1"/>
  <c r="T790" i="3"/>
  <c r="BH790" i="3" s="1"/>
  <c r="T778" i="3"/>
  <c r="BH778" i="3" s="1"/>
  <c r="T766" i="3"/>
  <c r="BH766" i="3" s="1"/>
  <c r="T754" i="3"/>
  <c r="BH754" i="3" s="1"/>
  <c r="T742" i="3"/>
  <c r="BH742" i="3" s="1"/>
  <c r="T718" i="3"/>
  <c r="BH718" i="3" s="1"/>
  <c r="T706" i="3"/>
  <c r="BH706" i="3" s="1"/>
  <c r="T694" i="3"/>
  <c r="BH694" i="3" s="1"/>
  <c r="T659" i="3"/>
  <c r="BH659" i="3" s="1"/>
  <c r="T647" i="3"/>
  <c r="BH647" i="3" s="1"/>
  <c r="T635" i="3"/>
  <c r="BH635" i="3" s="1"/>
  <c r="T623" i="3"/>
  <c r="BH623" i="3" s="1"/>
  <c r="T599" i="3"/>
  <c r="BH599" i="3" s="1"/>
  <c r="T575" i="3"/>
  <c r="BH575" i="3" s="1"/>
  <c r="T563" i="3"/>
  <c r="BH563" i="3" s="1"/>
  <c r="T551" i="3"/>
  <c r="BH551" i="3" s="1"/>
  <c r="T539" i="3"/>
  <c r="BH539" i="3" s="1"/>
  <c r="T515" i="3"/>
  <c r="BH515" i="3" s="1"/>
  <c r="T503" i="3"/>
  <c r="BH503" i="3" s="1"/>
  <c r="T491" i="3"/>
  <c r="BH491" i="3" s="1"/>
  <c r="T479" i="3"/>
  <c r="BH479" i="3" s="1"/>
  <c r="T467" i="3"/>
  <c r="BH467" i="3" s="1"/>
  <c r="T349" i="3"/>
  <c r="BH349" i="3" s="1"/>
  <c r="T337" i="3"/>
  <c r="BH337" i="3" s="1"/>
  <c r="T325" i="3"/>
  <c r="BH325" i="3" s="1"/>
  <c r="T301" i="3"/>
  <c r="BH301" i="3" s="1"/>
  <c r="T289" i="3"/>
  <c r="BH289" i="3" s="1"/>
  <c r="T231" i="3"/>
  <c r="BH231" i="3" s="1"/>
  <c r="T207" i="3"/>
  <c r="BH207" i="3" s="1"/>
  <c r="T195" i="3"/>
  <c r="BH195" i="3" s="1"/>
  <c r="T183" i="3"/>
  <c r="BH183" i="3" s="1"/>
  <c r="T171" i="3"/>
  <c r="BH171" i="3" s="1"/>
  <c r="T148" i="3"/>
  <c r="BH148" i="3" s="1"/>
  <c r="T136" i="3"/>
  <c r="BH136" i="3" s="1"/>
  <c r="T124" i="3"/>
  <c r="BH124" i="3" s="1"/>
  <c r="T100" i="3"/>
  <c r="BH100" i="3" s="1"/>
  <c r="T88" i="3"/>
  <c r="BH88" i="3" s="1"/>
  <c r="T76" i="3"/>
  <c r="BH76" i="3" s="1"/>
  <c r="AA403" i="3"/>
  <c r="S271" i="3"/>
  <c r="BG271" i="3" s="1"/>
  <c r="S259" i="3"/>
  <c r="BG259" i="3" s="1"/>
  <c r="AA259" i="3"/>
  <c r="S247" i="3"/>
  <c r="BG247" i="3" s="1"/>
  <c r="S235" i="3"/>
  <c r="BG235" i="3" s="1"/>
  <c r="S223" i="3"/>
  <c r="BG223" i="3" s="1"/>
  <c r="AA223" i="3"/>
  <c r="S211" i="3"/>
  <c r="BG211" i="3" s="1"/>
  <c r="S199" i="3"/>
  <c r="BG199" i="3" s="1"/>
  <c r="AA199" i="3"/>
  <c r="S187" i="3"/>
  <c r="BG187" i="3" s="1"/>
  <c r="S175" i="3"/>
  <c r="BG175" i="3" s="1"/>
  <c r="S163" i="3"/>
  <c r="BG163" i="3" s="1"/>
  <c r="AA163" i="3"/>
  <c r="S151" i="3"/>
  <c r="BG151" i="3" s="1"/>
  <c r="S139" i="3"/>
  <c r="BG139" i="3" s="1"/>
  <c r="T543" i="3"/>
  <c r="BH543" i="3" s="1"/>
  <c r="T531" i="3"/>
  <c r="BH531" i="3" s="1"/>
  <c r="T519" i="3"/>
  <c r="BH519" i="3" s="1"/>
  <c r="T473" i="3"/>
  <c r="BH473" i="3" s="1"/>
  <c r="T461" i="3"/>
  <c r="BH461" i="3" s="1"/>
  <c r="T449" i="3"/>
  <c r="BH449" i="3" s="1"/>
  <c r="T437" i="3"/>
  <c r="BH437" i="3" s="1"/>
  <c r="T413" i="3"/>
  <c r="BH413" i="3" s="1"/>
  <c r="T402" i="3"/>
  <c r="BH402" i="3" s="1"/>
  <c r="T391" i="3"/>
  <c r="BH391" i="3" s="1"/>
  <c r="T379" i="3"/>
  <c r="BH379" i="3" s="1"/>
  <c r="T367" i="3"/>
  <c r="BH367" i="3" s="1"/>
  <c r="T355" i="3"/>
  <c r="BH355" i="3" s="1"/>
  <c r="T343" i="3"/>
  <c r="BH343" i="3" s="1"/>
  <c r="T307" i="3"/>
  <c r="BH307" i="3" s="1"/>
  <c r="T295" i="3"/>
  <c r="BH295" i="3" s="1"/>
  <c r="T237" i="3"/>
  <c r="BH237" i="3" s="1"/>
  <c r="T201" i="3"/>
  <c r="BH201" i="3" s="1"/>
  <c r="T189" i="3"/>
  <c r="BH189" i="3" s="1"/>
  <c r="T165" i="3"/>
  <c r="BH165" i="3" s="1"/>
  <c r="T142" i="3"/>
  <c r="BH142" i="3" s="1"/>
  <c r="T130" i="3"/>
  <c r="BH130" i="3" s="1"/>
  <c r="T107" i="3"/>
  <c r="BH107" i="3" s="1"/>
  <c r="T95" i="3"/>
  <c r="BH95" i="3" s="1"/>
  <c r="T83" i="3"/>
  <c r="BH83" i="3" s="1"/>
  <c r="T71" i="3"/>
  <c r="BH71" i="3" s="1"/>
  <c r="AA271" i="3"/>
  <c r="AA247" i="3"/>
  <c r="S1003" i="3"/>
  <c r="BG1003" i="3" s="1"/>
  <c r="S991" i="3"/>
  <c r="BG991" i="3" s="1"/>
  <c r="S979" i="3"/>
  <c r="BG979" i="3" s="1"/>
  <c r="S967" i="3"/>
  <c r="BG967" i="3" s="1"/>
  <c r="S943" i="3"/>
  <c r="BG943" i="3" s="1"/>
  <c r="S896" i="3"/>
  <c r="BG896" i="3" s="1"/>
  <c r="S860" i="3"/>
  <c r="BG860" i="3" s="1"/>
  <c r="AA803" i="3"/>
  <c r="S791" i="3"/>
  <c r="BG791" i="3" s="1"/>
  <c r="S779" i="3"/>
  <c r="BG779" i="3" s="1"/>
  <c r="S755" i="3"/>
  <c r="BG755" i="3" s="1"/>
  <c r="R1001" i="3"/>
  <c r="BF1001" i="3" s="1"/>
  <c r="Z1001" i="3"/>
  <c r="R989" i="3"/>
  <c r="BF989" i="3" s="1"/>
  <c r="Z989" i="3"/>
  <c r="R977" i="3"/>
  <c r="BF977" i="3" s="1"/>
  <c r="Z977" i="3"/>
  <c r="R965" i="3"/>
  <c r="BF965" i="3" s="1"/>
  <c r="Z965" i="3"/>
  <c r="R953" i="3"/>
  <c r="BF953" i="3" s="1"/>
  <c r="Z953" i="3"/>
  <c r="R941" i="3"/>
  <c r="BF941" i="3" s="1"/>
  <c r="Z941" i="3"/>
  <c r="R929" i="3"/>
  <c r="BF929" i="3" s="1"/>
  <c r="Z929" i="3"/>
  <c r="R881" i="3"/>
  <c r="BF881" i="3" s="1"/>
  <c r="R845" i="3"/>
  <c r="BF845" i="3" s="1"/>
  <c r="Z845" i="3"/>
  <c r="Z510" i="3"/>
  <c r="Z390" i="3"/>
  <c r="T530" i="3"/>
  <c r="BH530" i="3" s="1"/>
  <c r="T495" i="3"/>
  <c r="BH495" i="3" s="1"/>
  <c r="T472" i="3"/>
  <c r="BH472" i="3" s="1"/>
  <c r="T460" i="3"/>
  <c r="BH460" i="3" s="1"/>
  <c r="T448" i="3"/>
  <c r="BH448" i="3" s="1"/>
  <c r="T436" i="3"/>
  <c r="BH436" i="3" s="1"/>
  <c r="T424" i="3"/>
  <c r="BH424" i="3" s="1"/>
  <c r="T412" i="3"/>
  <c r="BH412" i="3" s="1"/>
  <c r="T401" i="3"/>
  <c r="BH401" i="3" s="1"/>
  <c r="T390" i="3"/>
  <c r="BH390" i="3" s="1"/>
  <c r="T378" i="3"/>
  <c r="BH378" i="3" s="1"/>
  <c r="T366" i="3"/>
  <c r="BH366" i="3" s="1"/>
  <c r="T342" i="3"/>
  <c r="BH342" i="3" s="1"/>
  <c r="T306" i="3"/>
  <c r="BH306" i="3" s="1"/>
  <c r="T294" i="3"/>
  <c r="BH294" i="3" s="1"/>
  <c r="T270" i="3"/>
  <c r="BH270" i="3" s="1"/>
  <c r="T236" i="3"/>
  <c r="BH236" i="3" s="1"/>
  <c r="T224" i="3"/>
  <c r="BH224" i="3" s="1"/>
  <c r="T212" i="3"/>
  <c r="BH212" i="3" s="1"/>
  <c r="T200" i="3"/>
  <c r="BH200" i="3" s="1"/>
  <c r="T188" i="3"/>
  <c r="BH188" i="3" s="1"/>
  <c r="T164" i="3"/>
  <c r="BH164" i="3" s="1"/>
  <c r="T153" i="3"/>
  <c r="BH153" i="3" s="1"/>
  <c r="T141" i="3"/>
  <c r="BH141" i="3" s="1"/>
  <c r="T129" i="3"/>
  <c r="BH129" i="3" s="1"/>
  <c r="T106" i="3"/>
  <c r="BH106" i="3" s="1"/>
  <c r="T82" i="3"/>
  <c r="BH82" i="3" s="1"/>
  <c r="AA211" i="3"/>
  <c r="AA175" i="3"/>
  <c r="Z988" i="3"/>
  <c r="Z605" i="3"/>
  <c r="Z413" i="3"/>
  <c r="T540" i="3"/>
  <c r="BH540" i="3" s="1"/>
  <c r="T528" i="3"/>
  <c r="BH528" i="3" s="1"/>
  <c r="T505" i="3"/>
  <c r="BH505" i="3" s="1"/>
  <c r="T482" i="3"/>
  <c r="BH482" i="3" s="1"/>
  <c r="T470" i="3"/>
  <c r="BH470" i="3" s="1"/>
  <c r="T446" i="3"/>
  <c r="BH446" i="3" s="1"/>
  <c r="T434" i="3"/>
  <c r="BH434" i="3" s="1"/>
  <c r="T422" i="3"/>
  <c r="BH422" i="3" s="1"/>
  <c r="T410" i="3"/>
  <c r="BH410" i="3" s="1"/>
  <c r="T399" i="3"/>
  <c r="BH399" i="3" s="1"/>
  <c r="T388" i="3"/>
  <c r="BH388" i="3" s="1"/>
  <c r="T352" i="3"/>
  <c r="BH352" i="3" s="1"/>
  <c r="T328" i="3"/>
  <c r="BH328" i="3" s="1"/>
  <c r="T292" i="3"/>
  <c r="BH292" i="3" s="1"/>
  <c r="T280" i="3"/>
  <c r="BH280" i="3" s="1"/>
  <c r="T257" i="3"/>
  <c r="BH257" i="3" s="1"/>
  <c r="T246" i="3"/>
  <c r="BH246" i="3" s="1"/>
  <c r="T234" i="3"/>
  <c r="BH234" i="3" s="1"/>
  <c r="T198" i="3"/>
  <c r="BH198" i="3" s="1"/>
  <c r="T186" i="3"/>
  <c r="BH186" i="3" s="1"/>
  <c r="T174" i="3"/>
  <c r="BH174" i="3" s="1"/>
  <c r="T139" i="3"/>
  <c r="BH139" i="3" s="1"/>
  <c r="T127" i="3"/>
  <c r="BH127" i="3" s="1"/>
  <c r="T116" i="3"/>
  <c r="BH116" i="3" s="1"/>
  <c r="T104" i="3"/>
  <c r="BH104" i="3" s="1"/>
  <c r="T92" i="3"/>
  <c r="BH92" i="3" s="1"/>
  <c r="T68" i="3"/>
  <c r="BH68" i="3" s="1"/>
  <c r="T291" i="3"/>
  <c r="BH291" i="3" s="1"/>
  <c r="T279" i="3"/>
  <c r="BH279" i="3" s="1"/>
  <c r="T268" i="3"/>
  <c r="BH268" i="3" s="1"/>
  <c r="T256" i="3"/>
  <c r="BH256" i="3" s="1"/>
  <c r="T221" i="3"/>
  <c r="BH221" i="3" s="1"/>
  <c r="T197" i="3"/>
  <c r="BH197" i="3" s="1"/>
  <c r="T173" i="3"/>
  <c r="BH173" i="3" s="1"/>
  <c r="T150" i="3"/>
  <c r="BH150" i="3" s="1"/>
  <c r="T138" i="3"/>
  <c r="BH138" i="3" s="1"/>
  <c r="T115" i="3"/>
  <c r="BH115" i="3" s="1"/>
  <c r="T79" i="3"/>
  <c r="BH79" i="3" s="1"/>
  <c r="T67" i="3"/>
  <c r="BH67" i="3" s="1"/>
  <c r="S728" i="3"/>
  <c r="BG728" i="3" s="1"/>
  <c r="S669" i="3"/>
  <c r="BG669" i="3" s="1"/>
  <c r="S657" i="3"/>
  <c r="BG657" i="3" s="1"/>
  <c r="S645" i="3"/>
  <c r="BG645" i="3" s="1"/>
  <c r="S621" i="3"/>
  <c r="BG621" i="3" s="1"/>
  <c r="S597" i="3"/>
  <c r="BG597" i="3" s="1"/>
  <c r="S585" i="3"/>
  <c r="BG585" i="3" s="1"/>
  <c r="S537" i="3"/>
  <c r="BG537" i="3" s="1"/>
  <c r="S525" i="3"/>
  <c r="BG525" i="3" s="1"/>
  <c r="S513" i="3"/>
  <c r="BG513" i="3" s="1"/>
  <c r="S502" i="3"/>
  <c r="BG502" i="3" s="1"/>
  <c r="S491" i="3"/>
  <c r="BG491" i="3" s="1"/>
  <c r="S480" i="3"/>
  <c r="BG480" i="3" s="1"/>
  <c r="S468" i="3"/>
  <c r="BG468" i="3" s="1"/>
  <c r="S456" i="3"/>
  <c r="BG456" i="3" s="1"/>
  <c r="AA421" i="3"/>
  <c r="AA409" i="3"/>
  <c r="S397" i="3"/>
  <c r="BG397" i="3" s="1"/>
  <c r="S385" i="3"/>
  <c r="BG385" i="3" s="1"/>
  <c r="S337" i="3"/>
  <c r="BG337" i="3" s="1"/>
  <c r="S325" i="3"/>
  <c r="BG325" i="3" s="1"/>
  <c r="S313" i="3"/>
  <c r="BG313" i="3" s="1"/>
  <c r="S265" i="3"/>
  <c r="BG265" i="3" s="1"/>
  <c r="S253" i="3"/>
  <c r="BG253" i="3" s="1"/>
  <c r="S217" i="3"/>
  <c r="BG217" i="3" s="1"/>
  <c r="S109" i="3"/>
  <c r="BG109" i="3" s="1"/>
  <c r="S97" i="3"/>
  <c r="BG97" i="3" s="1"/>
  <c r="AA97" i="3"/>
  <c r="S73" i="3"/>
  <c r="BG73" i="3" s="1"/>
  <c r="T137" i="3"/>
  <c r="BH137" i="3" s="1"/>
  <c r="T114" i="3"/>
  <c r="BH114" i="3" s="1"/>
  <c r="T78" i="3"/>
  <c r="BH78" i="3" s="1"/>
  <c r="S738" i="3"/>
  <c r="BG738" i="3" s="1"/>
  <c r="S715" i="3"/>
  <c r="BG715" i="3" s="1"/>
  <c r="S703" i="3"/>
  <c r="BG703" i="3" s="1"/>
  <c r="S679" i="3"/>
  <c r="BG679" i="3" s="1"/>
  <c r="S608" i="3"/>
  <c r="BG608" i="3" s="1"/>
  <c r="S596" i="3"/>
  <c r="BG596" i="3" s="1"/>
  <c r="S572" i="3"/>
  <c r="BG572" i="3" s="1"/>
  <c r="S560" i="3"/>
  <c r="BG560" i="3" s="1"/>
  <c r="S548" i="3"/>
  <c r="BG548" i="3" s="1"/>
  <c r="S512" i="3"/>
  <c r="BG512" i="3" s="1"/>
  <c r="S490" i="3"/>
  <c r="BG490" i="3" s="1"/>
  <c r="S479" i="3"/>
  <c r="BG479" i="3" s="1"/>
  <c r="S455" i="3"/>
  <c r="BG455" i="3" s="1"/>
  <c r="S431" i="3"/>
  <c r="BG431" i="3" s="1"/>
  <c r="S408" i="3"/>
  <c r="BG408" i="3" s="1"/>
  <c r="S396" i="3"/>
  <c r="BG396" i="3" s="1"/>
  <c r="S360" i="3"/>
  <c r="BG360" i="3" s="1"/>
  <c r="S336" i="3"/>
  <c r="BG336" i="3" s="1"/>
  <c r="S276" i="3"/>
  <c r="BG276" i="3" s="1"/>
  <c r="AA276" i="3"/>
  <c r="S252" i="3"/>
  <c r="BG252" i="3" s="1"/>
  <c r="S240" i="3"/>
  <c r="BG240" i="3" s="1"/>
  <c r="AA240" i="3"/>
  <c r="S204" i="3"/>
  <c r="BG204" i="3" s="1"/>
  <c r="S192" i="3"/>
  <c r="BG192" i="3" s="1"/>
  <c r="S180" i="3"/>
  <c r="BG180" i="3" s="1"/>
  <c r="AA180" i="3"/>
  <c r="S168" i="3"/>
  <c r="BG168" i="3" s="1"/>
  <c r="S156" i="3"/>
  <c r="BG156" i="3" s="1"/>
  <c r="AA156" i="3"/>
  <c r="S144" i="3"/>
  <c r="BG144" i="3" s="1"/>
  <c r="S132" i="3"/>
  <c r="BG132" i="3" s="1"/>
  <c r="S120" i="3"/>
  <c r="BG120" i="3" s="1"/>
  <c r="S108" i="3"/>
  <c r="BG108" i="3" s="1"/>
  <c r="AA108" i="3"/>
  <c r="S96" i="3"/>
  <c r="BG96" i="3" s="1"/>
  <c r="S84" i="3"/>
  <c r="BG84" i="3" s="1"/>
  <c r="AA84" i="3"/>
  <c r="S72" i="3"/>
  <c r="BG72" i="3" s="1"/>
  <c r="S60" i="3"/>
  <c r="BG60" i="3" s="1"/>
  <c r="AA60" i="3"/>
  <c r="S1009" i="3"/>
  <c r="BG1009" i="3" s="1"/>
  <c r="S997" i="3"/>
  <c r="BG997" i="3" s="1"/>
  <c r="S985" i="3"/>
  <c r="BG985" i="3" s="1"/>
  <c r="S973" i="3"/>
  <c r="BG973" i="3" s="1"/>
  <c r="S961" i="3"/>
  <c r="BG961" i="3" s="1"/>
  <c r="S949" i="3"/>
  <c r="BG949" i="3" s="1"/>
  <c r="S937" i="3"/>
  <c r="BG937" i="3" s="1"/>
  <c r="S925" i="3"/>
  <c r="BG925" i="3" s="1"/>
  <c r="S854" i="3"/>
  <c r="BG854" i="3" s="1"/>
  <c r="S830" i="3"/>
  <c r="BG830" i="3" s="1"/>
  <c r="S807" i="3"/>
  <c r="BG807" i="3" s="1"/>
  <c r="S797" i="3"/>
  <c r="BG797" i="3" s="1"/>
  <c r="S773" i="3"/>
  <c r="BG773" i="3" s="1"/>
  <c r="S761" i="3"/>
  <c r="BG761" i="3" s="1"/>
  <c r="S749" i="3"/>
  <c r="BG749" i="3" s="1"/>
  <c r="S737" i="3"/>
  <c r="BG737" i="3" s="1"/>
  <c r="S714" i="3"/>
  <c r="BG714" i="3" s="1"/>
  <c r="S678" i="3"/>
  <c r="BG678" i="3" s="1"/>
  <c r="S667" i="3"/>
  <c r="BG667" i="3" s="1"/>
  <c r="S655" i="3"/>
  <c r="BG655" i="3" s="1"/>
  <c r="S631" i="3"/>
  <c r="BG631" i="3" s="1"/>
  <c r="S619" i="3"/>
  <c r="BG619" i="3" s="1"/>
  <c r="S559" i="3"/>
  <c r="BG559" i="3" s="1"/>
  <c r="S523" i="3"/>
  <c r="BG523" i="3" s="1"/>
  <c r="S500" i="3"/>
  <c r="BG500" i="3" s="1"/>
  <c r="S489" i="3"/>
  <c r="BG489" i="3" s="1"/>
  <c r="S442" i="3"/>
  <c r="BG442" i="3" s="1"/>
  <c r="S407" i="3"/>
  <c r="BG407" i="3" s="1"/>
  <c r="S395" i="3"/>
  <c r="BG395" i="3" s="1"/>
  <c r="S383" i="3"/>
  <c r="BG383" i="3" s="1"/>
  <c r="S371" i="3"/>
  <c r="BG371" i="3" s="1"/>
  <c r="S359" i="3"/>
  <c r="BG359" i="3" s="1"/>
  <c r="S323" i="3"/>
  <c r="BG323" i="3" s="1"/>
  <c r="AA323" i="3"/>
  <c r="S299" i="3"/>
  <c r="BG299" i="3" s="1"/>
  <c r="S287" i="3"/>
  <c r="BG287" i="3" s="1"/>
  <c r="S275" i="3"/>
  <c r="BG275" i="3" s="1"/>
  <c r="AA275" i="3"/>
  <c r="S263" i="3"/>
  <c r="BG263" i="3" s="1"/>
  <c r="S251" i="3"/>
  <c r="BG251" i="3" s="1"/>
  <c r="Z346" i="3"/>
  <c r="R250" i="3"/>
  <c r="BF250" i="3" s="1"/>
  <c r="Z250" i="3"/>
  <c r="R238" i="3"/>
  <c r="BF238" i="3" s="1"/>
  <c r="Z214" i="3"/>
  <c r="Z130" i="3"/>
  <c r="R106" i="3"/>
  <c r="BF106" i="3" s="1"/>
  <c r="R94" i="3"/>
  <c r="BF94" i="3" s="1"/>
  <c r="R82" i="3"/>
  <c r="BF82" i="3" s="1"/>
  <c r="S970" i="3"/>
  <c r="BG970" i="3" s="1"/>
  <c r="S946" i="3"/>
  <c r="BG946" i="3" s="1"/>
  <c r="S911" i="3"/>
  <c r="BG911" i="3" s="1"/>
  <c r="S875" i="3"/>
  <c r="BG875" i="3" s="1"/>
  <c r="S863" i="3"/>
  <c r="BG863" i="3" s="1"/>
  <c r="S827" i="3"/>
  <c r="BG827" i="3" s="1"/>
  <c r="S804" i="3"/>
  <c r="BG804" i="3" s="1"/>
  <c r="S782" i="3"/>
  <c r="BG782" i="3" s="1"/>
  <c r="S758" i="3"/>
  <c r="BG758" i="3" s="1"/>
  <c r="S735" i="3"/>
  <c r="BG735" i="3" s="1"/>
  <c r="S725" i="3"/>
  <c r="BG725" i="3" s="1"/>
  <c r="S689" i="3"/>
  <c r="BG689" i="3" s="1"/>
  <c r="S677" i="3"/>
  <c r="BG677" i="3" s="1"/>
  <c r="S642" i="3"/>
  <c r="BG642" i="3" s="1"/>
  <c r="S630" i="3"/>
  <c r="BG630" i="3" s="1"/>
  <c r="S606" i="3"/>
  <c r="BG606" i="3" s="1"/>
  <c r="S594" i="3"/>
  <c r="BG594" i="3" s="1"/>
  <c r="S582" i="3"/>
  <c r="BG582" i="3" s="1"/>
  <c r="S534" i="3"/>
  <c r="BG534" i="3" s="1"/>
  <c r="S522" i="3"/>
  <c r="BG522" i="3" s="1"/>
  <c r="S510" i="3"/>
  <c r="BG510" i="3" s="1"/>
  <c r="S499" i="3"/>
  <c r="BG499" i="3" s="1"/>
  <c r="S477" i="3"/>
  <c r="BG477" i="3" s="1"/>
  <c r="S406" i="3"/>
  <c r="BG406" i="3" s="1"/>
  <c r="S394" i="3"/>
  <c r="BG394" i="3" s="1"/>
  <c r="S382" i="3"/>
  <c r="BG382" i="3" s="1"/>
  <c r="S358" i="3"/>
  <c r="BG358" i="3" s="1"/>
  <c r="S346" i="3"/>
  <c r="BG346" i="3" s="1"/>
  <c r="S334" i="3"/>
  <c r="BG334" i="3" s="1"/>
  <c r="S298" i="3"/>
  <c r="BG298" i="3" s="1"/>
  <c r="S286" i="3"/>
  <c r="BG286" i="3" s="1"/>
  <c r="S274" i="3"/>
  <c r="BG274" i="3" s="1"/>
  <c r="S262" i="3"/>
  <c r="BG262" i="3" s="1"/>
  <c r="S250" i="3"/>
  <c r="BG250" i="3" s="1"/>
  <c r="S238" i="3"/>
  <c r="BG238" i="3" s="1"/>
  <c r="S226" i="3"/>
  <c r="BG226" i="3" s="1"/>
  <c r="S214" i="3"/>
  <c r="BG214" i="3" s="1"/>
  <c r="S202" i="3"/>
  <c r="BG202" i="3" s="1"/>
  <c r="S190" i="3"/>
  <c r="BG190" i="3" s="1"/>
  <c r="S178" i="3"/>
  <c r="BG178" i="3" s="1"/>
  <c r="S166" i="3"/>
  <c r="BG166" i="3" s="1"/>
  <c r="S154" i="3"/>
  <c r="BG154" i="3" s="1"/>
  <c r="S142" i="3"/>
  <c r="BG142" i="3" s="1"/>
  <c r="S130" i="3"/>
  <c r="BG130" i="3" s="1"/>
  <c r="S106" i="3"/>
  <c r="BG106" i="3" s="1"/>
  <c r="S70" i="3"/>
  <c r="BG70" i="3" s="1"/>
  <c r="Z513" i="3"/>
  <c r="Z453" i="3"/>
  <c r="Z225" i="3"/>
  <c r="S922" i="3"/>
  <c r="BG922" i="3" s="1"/>
  <c r="S910" i="3"/>
  <c r="BG910" i="3" s="1"/>
  <c r="S862" i="3"/>
  <c r="BG862" i="3" s="1"/>
  <c r="S838" i="3"/>
  <c r="BG838" i="3" s="1"/>
  <c r="S814" i="3"/>
  <c r="BG814" i="3" s="1"/>
  <c r="S793" i="3"/>
  <c r="BG793" i="3" s="1"/>
  <c r="S769" i="3"/>
  <c r="BG769" i="3" s="1"/>
  <c r="S757" i="3"/>
  <c r="BG757" i="3" s="1"/>
  <c r="S724" i="3"/>
  <c r="BG724" i="3" s="1"/>
  <c r="S688" i="3"/>
  <c r="BG688" i="3" s="1"/>
  <c r="S641" i="3"/>
  <c r="BG641" i="3" s="1"/>
  <c r="S629" i="3"/>
  <c r="BG629" i="3" s="1"/>
  <c r="S593" i="3"/>
  <c r="BG593" i="3" s="1"/>
  <c r="S581" i="3"/>
  <c r="BG581" i="3" s="1"/>
  <c r="S569" i="3"/>
  <c r="BG569" i="3" s="1"/>
  <c r="S557" i="3"/>
  <c r="BG557" i="3" s="1"/>
  <c r="S545" i="3"/>
  <c r="BG545" i="3" s="1"/>
  <c r="S521" i="3"/>
  <c r="BG521" i="3" s="1"/>
  <c r="S509" i="3"/>
  <c r="BG509" i="3" s="1"/>
  <c r="S498" i="3"/>
  <c r="BG498" i="3" s="1"/>
  <c r="S464" i="3"/>
  <c r="BG464" i="3" s="1"/>
  <c r="S452" i="3"/>
  <c r="BG452" i="3" s="1"/>
  <c r="S440" i="3"/>
  <c r="BG440" i="3" s="1"/>
  <c r="S405" i="3"/>
  <c r="BG405" i="3" s="1"/>
  <c r="S393" i="3"/>
  <c r="BG393" i="3" s="1"/>
  <c r="S381" i="3"/>
  <c r="BG381" i="3" s="1"/>
  <c r="S333" i="3"/>
  <c r="BG333" i="3" s="1"/>
  <c r="S309" i="3"/>
  <c r="BG309" i="3" s="1"/>
  <c r="S297" i="3"/>
  <c r="BG297" i="3" s="1"/>
  <c r="S285" i="3"/>
  <c r="BG285" i="3" s="1"/>
  <c r="S273" i="3"/>
  <c r="BG273" i="3" s="1"/>
  <c r="S261" i="3"/>
  <c r="BG261" i="3" s="1"/>
  <c r="S249" i="3"/>
  <c r="BG249" i="3" s="1"/>
  <c r="S237" i="3"/>
  <c r="BG237" i="3" s="1"/>
  <c r="S225" i="3"/>
  <c r="BG225" i="3" s="1"/>
  <c r="S213" i="3"/>
  <c r="BG213" i="3" s="1"/>
  <c r="S117" i="3"/>
  <c r="BG117" i="3" s="1"/>
  <c r="S105" i="3"/>
  <c r="BG105" i="3" s="1"/>
  <c r="S93" i="3"/>
  <c r="BG93" i="3" s="1"/>
  <c r="S81" i="3"/>
  <c r="BG81" i="3" s="1"/>
  <c r="S69" i="3"/>
  <c r="BG69" i="3" s="1"/>
  <c r="Z238" i="3"/>
  <c r="R797" i="3"/>
  <c r="BF797" i="3" s="1"/>
  <c r="R785" i="3"/>
  <c r="BF785" i="3" s="1"/>
  <c r="R773" i="3"/>
  <c r="BF773" i="3" s="1"/>
  <c r="R761" i="3"/>
  <c r="BF761" i="3" s="1"/>
  <c r="Z761" i="3"/>
  <c r="R701" i="3"/>
  <c r="BF701" i="3" s="1"/>
  <c r="Z701" i="3"/>
  <c r="Z641" i="3"/>
  <c r="Z617" i="3"/>
  <c r="R606" i="3"/>
  <c r="BF606" i="3" s="1"/>
  <c r="Z594" i="3"/>
  <c r="R474" i="3"/>
  <c r="BF474" i="3" s="1"/>
  <c r="Z354" i="3"/>
  <c r="R294" i="3"/>
  <c r="BF294" i="3" s="1"/>
  <c r="R282" i="3"/>
  <c r="BF282" i="3" s="1"/>
  <c r="Z258" i="3"/>
  <c r="Z246" i="3"/>
  <c r="Z222" i="3"/>
  <c r="Z210" i="3"/>
  <c r="R198" i="3"/>
  <c r="BF198" i="3" s="1"/>
  <c r="R174" i="3"/>
  <c r="BF174" i="3" s="1"/>
  <c r="R150" i="3"/>
  <c r="BF150" i="3" s="1"/>
  <c r="Z150" i="3"/>
  <c r="R138" i="3"/>
  <c r="BF138" i="3" s="1"/>
  <c r="Z114" i="3"/>
  <c r="Z66" i="3"/>
  <c r="S1002" i="3"/>
  <c r="BG1002" i="3" s="1"/>
  <c r="S930" i="3"/>
  <c r="BG930" i="3" s="1"/>
  <c r="S895" i="3"/>
  <c r="BG895" i="3" s="1"/>
  <c r="S883" i="3"/>
  <c r="BG883" i="3" s="1"/>
  <c r="S871" i="3"/>
  <c r="BG871" i="3" s="1"/>
  <c r="S859" i="3"/>
  <c r="BG859" i="3" s="1"/>
  <c r="S823" i="3"/>
  <c r="BG823" i="3" s="1"/>
  <c r="S766" i="3"/>
  <c r="BG766" i="3" s="1"/>
  <c r="S743" i="3"/>
  <c r="BG743" i="3" s="1"/>
  <c r="S733" i="3"/>
  <c r="BG733" i="3" s="1"/>
  <c r="S721" i="3"/>
  <c r="BG721" i="3" s="1"/>
  <c r="S697" i="3"/>
  <c r="BG697" i="3" s="1"/>
  <c r="S554" i="3"/>
  <c r="BG554" i="3" s="1"/>
  <c r="S542" i="3"/>
  <c r="BG542" i="3" s="1"/>
  <c r="S530" i="3"/>
  <c r="BG530" i="3" s="1"/>
  <c r="R1000" i="3"/>
  <c r="BF1000" i="3" s="1"/>
  <c r="Z1000" i="3"/>
  <c r="R988" i="3"/>
  <c r="BF988" i="3" s="1"/>
  <c r="R976" i="3"/>
  <c r="BF976" i="3" s="1"/>
  <c r="Z976" i="3"/>
  <c r="R964" i="3"/>
  <c r="BF964" i="3" s="1"/>
  <c r="Z964" i="3"/>
  <c r="Z952" i="3"/>
  <c r="Z940" i="3"/>
  <c r="Z916" i="3"/>
  <c r="Z904" i="3"/>
  <c r="Z892" i="3"/>
  <c r="Z856" i="3"/>
  <c r="Z844" i="3"/>
  <c r="R832" i="3"/>
  <c r="BF832" i="3" s="1"/>
  <c r="Z820" i="3"/>
  <c r="R652" i="3"/>
  <c r="BF652" i="3" s="1"/>
  <c r="R581" i="3"/>
  <c r="BF581" i="3" s="1"/>
  <c r="Z581" i="3"/>
  <c r="R569" i="3"/>
  <c r="BF569" i="3" s="1"/>
  <c r="Z557" i="3"/>
  <c r="Z533" i="3"/>
  <c r="R473" i="3"/>
  <c r="BF473" i="3" s="1"/>
  <c r="R461" i="3"/>
  <c r="BF461" i="3" s="1"/>
  <c r="R437" i="3"/>
  <c r="BF437" i="3" s="1"/>
  <c r="Z425" i="3"/>
  <c r="Z389" i="3"/>
  <c r="Z377" i="3"/>
  <c r="R305" i="3"/>
  <c r="BF305" i="3" s="1"/>
  <c r="Z293" i="3"/>
  <c r="Z281" i="3"/>
  <c r="Z269" i="3"/>
  <c r="Z257" i="3"/>
  <c r="Z197" i="3"/>
  <c r="Z173" i="3"/>
  <c r="Z77" i="3"/>
  <c r="S977" i="3"/>
  <c r="BG977" i="3" s="1"/>
  <c r="S965" i="3"/>
  <c r="BG965" i="3" s="1"/>
  <c r="S953" i="3"/>
  <c r="BG953" i="3" s="1"/>
  <c r="S941" i="3"/>
  <c r="BG941" i="3" s="1"/>
  <c r="S918" i="3"/>
  <c r="BG918" i="3" s="1"/>
  <c r="S906" i="3"/>
  <c r="BG906" i="3" s="1"/>
  <c r="S882" i="3"/>
  <c r="BG882" i="3" s="1"/>
  <c r="S870" i="3"/>
  <c r="BG870" i="3" s="1"/>
  <c r="S858" i="3"/>
  <c r="BG858" i="3" s="1"/>
  <c r="S822" i="3"/>
  <c r="BG822" i="3" s="1"/>
  <c r="S811" i="3"/>
  <c r="BG811" i="3" s="1"/>
  <c r="S789" i="3"/>
  <c r="BG789" i="3" s="1"/>
  <c r="S765" i="3"/>
  <c r="BG765" i="3" s="1"/>
  <c r="S742" i="3"/>
  <c r="BG742" i="3" s="1"/>
  <c r="S708" i="3"/>
  <c r="BG708" i="3" s="1"/>
  <c r="S696" i="3"/>
  <c r="BG696" i="3" s="1"/>
  <c r="S684" i="3"/>
  <c r="BG684" i="3" s="1"/>
  <c r="S673" i="3"/>
  <c r="BG673" i="3" s="1"/>
  <c r="S637" i="3"/>
  <c r="BG637" i="3" s="1"/>
  <c r="S601" i="3"/>
  <c r="BG601" i="3" s="1"/>
  <c r="Z785" i="3"/>
  <c r="R999" i="3"/>
  <c r="BF999" i="3" s="1"/>
  <c r="R987" i="3"/>
  <c r="BF987" i="3" s="1"/>
  <c r="R843" i="3"/>
  <c r="BF843" i="3" s="1"/>
  <c r="R807" i="3"/>
  <c r="BF807" i="3" s="1"/>
  <c r="Z807" i="3"/>
  <c r="R723" i="3"/>
  <c r="BF723" i="3" s="1"/>
  <c r="Z723" i="3"/>
  <c r="R687" i="3"/>
  <c r="BF687" i="3" s="1"/>
  <c r="R675" i="3"/>
  <c r="BF675" i="3" s="1"/>
  <c r="Z675" i="3"/>
  <c r="R568" i="3"/>
  <c r="BF568" i="3" s="1"/>
  <c r="Z568" i="3"/>
  <c r="R532" i="3"/>
  <c r="BF532" i="3" s="1"/>
  <c r="Z532" i="3"/>
  <c r="R472" i="3"/>
  <c r="BF472" i="3" s="1"/>
  <c r="Z376" i="3"/>
  <c r="Z364" i="3"/>
  <c r="Z352" i="3"/>
  <c r="R340" i="3"/>
  <c r="BF340" i="3" s="1"/>
  <c r="R328" i="3"/>
  <c r="BF328" i="3" s="1"/>
  <c r="R316" i="3"/>
  <c r="BF316" i="3" s="1"/>
  <c r="Z304" i="3"/>
  <c r="Z268" i="3"/>
  <c r="R232" i="3"/>
  <c r="BF232" i="3" s="1"/>
  <c r="Z220" i="3"/>
  <c r="Z208" i="3"/>
  <c r="Z196" i="3"/>
  <c r="Z184" i="3"/>
  <c r="R160" i="3"/>
  <c r="BF160" i="3" s="1"/>
  <c r="Z148" i="3"/>
  <c r="Z136" i="3"/>
  <c r="Z124" i="3"/>
  <c r="Z76" i="3"/>
  <c r="S1000" i="3"/>
  <c r="BG1000" i="3" s="1"/>
  <c r="S988" i="3"/>
  <c r="BG988" i="3" s="1"/>
  <c r="S964" i="3"/>
  <c r="BG964" i="3" s="1"/>
  <c r="S952" i="3"/>
  <c r="BG952" i="3" s="1"/>
  <c r="S940" i="3"/>
  <c r="BG940" i="3" s="1"/>
  <c r="S917" i="3"/>
  <c r="BG917" i="3" s="1"/>
  <c r="S893" i="3"/>
  <c r="BG893" i="3" s="1"/>
  <c r="S869" i="3"/>
  <c r="BG869" i="3" s="1"/>
  <c r="S845" i="3"/>
  <c r="BG845" i="3" s="1"/>
  <c r="S810" i="3"/>
  <c r="BG810" i="3" s="1"/>
  <c r="S800" i="3"/>
  <c r="BG800" i="3" s="1"/>
  <c r="S776" i="3"/>
  <c r="BG776" i="3" s="1"/>
  <c r="S764" i="3"/>
  <c r="BG764" i="3" s="1"/>
  <c r="S741" i="3"/>
  <c r="BG741" i="3" s="1"/>
  <c r="S731" i="3"/>
  <c r="BG731" i="3" s="1"/>
  <c r="Z294" i="3"/>
  <c r="R974" i="3"/>
  <c r="BF974" i="3" s="1"/>
  <c r="R962" i="3"/>
  <c r="BF962" i="3" s="1"/>
  <c r="R854" i="3"/>
  <c r="BF854" i="3" s="1"/>
  <c r="R842" i="3"/>
  <c r="BF842" i="3" s="1"/>
  <c r="Z842" i="3"/>
  <c r="R806" i="3"/>
  <c r="BF806" i="3" s="1"/>
  <c r="Z806" i="3"/>
  <c r="R794" i="3"/>
  <c r="BF794" i="3" s="1"/>
  <c r="R770" i="3"/>
  <c r="BF770" i="3" s="1"/>
  <c r="Z770" i="3"/>
  <c r="R722" i="3"/>
  <c r="BF722" i="3" s="1"/>
  <c r="Z722" i="3"/>
  <c r="R710" i="3"/>
  <c r="BF710" i="3" s="1"/>
  <c r="Z710" i="3"/>
  <c r="R698" i="3"/>
  <c r="BF698" i="3" s="1"/>
  <c r="R674" i="3"/>
  <c r="BF674" i="3" s="1"/>
  <c r="R662" i="3"/>
  <c r="BF662" i="3" s="1"/>
  <c r="Z638" i="3"/>
  <c r="R603" i="3"/>
  <c r="BF603" i="3" s="1"/>
  <c r="Z543" i="3"/>
  <c r="R531" i="3"/>
  <c r="BF531" i="3" s="1"/>
  <c r="Z495" i="3"/>
  <c r="R363" i="3"/>
  <c r="BF363" i="3" s="1"/>
  <c r="R267" i="3"/>
  <c r="BF267" i="3" s="1"/>
  <c r="Z267" i="3"/>
  <c r="Z243" i="3"/>
  <c r="Z231" i="3"/>
  <c r="Z183" i="3"/>
  <c r="Z99" i="3"/>
  <c r="Z87" i="3"/>
  <c r="S892" i="3"/>
  <c r="BG892" i="3" s="1"/>
  <c r="S880" i="3"/>
  <c r="BG880" i="3" s="1"/>
  <c r="S820" i="3"/>
  <c r="BG820" i="3" s="1"/>
  <c r="S787" i="3"/>
  <c r="BG787" i="3" s="1"/>
  <c r="S775" i="3"/>
  <c r="BG775" i="3" s="1"/>
  <c r="S763" i="3"/>
  <c r="BG763" i="3" s="1"/>
  <c r="S751" i="3"/>
  <c r="BG751" i="3" s="1"/>
  <c r="S740" i="3"/>
  <c r="BG740" i="3" s="1"/>
  <c r="S718" i="3"/>
  <c r="BG718" i="3" s="1"/>
  <c r="S682" i="3"/>
  <c r="BG682" i="3" s="1"/>
  <c r="Z773" i="3"/>
  <c r="S974" i="3"/>
  <c r="BG974" i="3" s="1"/>
  <c r="AA962" i="3"/>
  <c r="S950" i="3"/>
  <c r="BG950" i="3" s="1"/>
  <c r="S926" i="3"/>
  <c r="BG926" i="3" s="1"/>
  <c r="AA903" i="3"/>
  <c r="S891" i="3"/>
  <c r="BG891" i="3" s="1"/>
  <c r="S879" i="3"/>
  <c r="BG879" i="3" s="1"/>
  <c r="S855" i="3"/>
  <c r="BG855" i="3" s="1"/>
  <c r="S843" i="3"/>
  <c r="BG843" i="3" s="1"/>
  <c r="S831" i="3"/>
  <c r="BG831" i="3" s="1"/>
  <c r="S819" i="3"/>
  <c r="BG819" i="3" s="1"/>
  <c r="S798" i="3"/>
  <c r="BG798" i="3" s="1"/>
  <c r="S786" i="3"/>
  <c r="BG786" i="3" s="1"/>
  <c r="S750" i="3"/>
  <c r="BG750" i="3" s="1"/>
  <c r="S739" i="3"/>
  <c r="BG739" i="3" s="1"/>
  <c r="S729" i="3"/>
  <c r="BG729" i="3" s="1"/>
  <c r="S717" i="3"/>
  <c r="BG717" i="3" s="1"/>
  <c r="S693" i="3"/>
  <c r="BG693" i="3" s="1"/>
  <c r="S514" i="3"/>
  <c r="BG514" i="3" s="1"/>
  <c r="S503" i="3"/>
  <c r="BG503" i="3" s="1"/>
  <c r="S492" i="3"/>
  <c r="BG492" i="3" s="1"/>
  <c r="S481" i="3"/>
  <c r="BG481" i="3" s="1"/>
  <c r="S469" i="3"/>
  <c r="BG469" i="3" s="1"/>
  <c r="S457" i="3"/>
  <c r="BG457" i="3" s="1"/>
  <c r="S433" i="3"/>
  <c r="BG433" i="3" s="1"/>
  <c r="S422" i="3"/>
  <c r="BG422" i="3" s="1"/>
  <c r="S398" i="3"/>
  <c r="BG398" i="3" s="1"/>
  <c r="S374" i="3"/>
  <c r="BG374" i="3" s="1"/>
  <c r="S362" i="3"/>
  <c r="BG362" i="3" s="1"/>
  <c r="S350" i="3"/>
  <c r="BG350" i="3" s="1"/>
  <c r="S326" i="3"/>
  <c r="BG326" i="3" s="1"/>
  <c r="S314" i="3"/>
  <c r="BG314" i="3" s="1"/>
  <c r="S302" i="3"/>
  <c r="BG302" i="3" s="1"/>
  <c r="S266" i="3"/>
  <c r="BG266" i="3" s="1"/>
  <c r="S254" i="3"/>
  <c r="BG254" i="3" s="1"/>
  <c r="S242" i="3"/>
  <c r="BG242" i="3" s="1"/>
  <c r="S230" i="3"/>
  <c r="BG230" i="3" s="1"/>
  <c r="S218" i="3"/>
  <c r="BG218" i="3" s="1"/>
  <c r="S182" i="3"/>
  <c r="BG182" i="3" s="1"/>
  <c r="S134" i="3"/>
  <c r="BG134" i="3" s="1"/>
  <c r="S98" i="3"/>
  <c r="BG98" i="3" s="1"/>
  <c r="S74" i="3"/>
  <c r="BG74" i="3" s="1"/>
  <c r="S62" i="3"/>
  <c r="BG62" i="3" s="1"/>
  <c r="Z606" i="3"/>
  <c r="Z282" i="3"/>
  <c r="Z174" i="3"/>
  <c r="R1004" i="3"/>
  <c r="BF1004" i="3" s="1"/>
  <c r="R980" i="3"/>
  <c r="BF980" i="3" s="1"/>
  <c r="R968" i="3"/>
  <c r="BF968" i="3" s="1"/>
  <c r="Z944" i="3"/>
  <c r="Z896" i="3"/>
  <c r="Z884" i="3"/>
  <c r="Z872" i="3"/>
  <c r="Z860" i="3"/>
  <c r="Z848" i="3"/>
  <c r="R836" i="3"/>
  <c r="BF836" i="3" s="1"/>
  <c r="R585" i="3"/>
  <c r="BF585" i="3" s="1"/>
  <c r="Z501" i="3"/>
  <c r="R477" i="3"/>
  <c r="BF477" i="3" s="1"/>
  <c r="R417" i="3"/>
  <c r="BF417" i="3" s="1"/>
  <c r="Z393" i="3"/>
  <c r="R345" i="3"/>
  <c r="BF345" i="3" s="1"/>
  <c r="R273" i="3"/>
  <c r="BF273" i="3" s="1"/>
  <c r="Z213" i="3"/>
  <c r="Z189" i="3"/>
  <c r="R165" i="3"/>
  <c r="BF165" i="3" s="1"/>
  <c r="R117" i="3"/>
  <c r="BF117" i="3" s="1"/>
  <c r="R105" i="3"/>
  <c r="BF105" i="3" s="1"/>
  <c r="R93" i="3"/>
  <c r="BF93" i="3" s="1"/>
  <c r="R81" i="3"/>
  <c r="BF81" i="3" s="1"/>
  <c r="Z477" i="3"/>
  <c r="R931" i="3"/>
  <c r="BF931" i="3" s="1"/>
  <c r="R919" i="3"/>
  <c r="BF919" i="3" s="1"/>
  <c r="R895" i="3"/>
  <c r="BF895" i="3" s="1"/>
  <c r="R883" i="3"/>
  <c r="BF883" i="3" s="1"/>
  <c r="R871" i="3"/>
  <c r="BF871" i="3" s="1"/>
  <c r="Z847" i="3"/>
  <c r="Z835" i="3"/>
  <c r="R763" i="3"/>
  <c r="BF763" i="3" s="1"/>
  <c r="R739" i="3"/>
  <c r="BF739" i="3" s="1"/>
  <c r="Z691" i="3"/>
  <c r="Z679" i="3"/>
  <c r="R631" i="3"/>
  <c r="BF631" i="3" s="1"/>
  <c r="R584" i="3"/>
  <c r="BF584" i="3" s="1"/>
  <c r="R548" i="3"/>
  <c r="BF548" i="3" s="1"/>
  <c r="Z452" i="3"/>
  <c r="R416" i="3"/>
  <c r="BF416" i="3" s="1"/>
  <c r="Z308" i="3"/>
  <c r="R284" i="3"/>
  <c r="BF284" i="3" s="1"/>
  <c r="Z260" i="3"/>
  <c r="Z248" i="3"/>
  <c r="Z236" i="3"/>
  <c r="R116" i="3"/>
  <c r="BF116" i="3" s="1"/>
  <c r="R104" i="3"/>
  <c r="BF104" i="3" s="1"/>
  <c r="R92" i="3"/>
  <c r="BF92" i="3" s="1"/>
  <c r="S239" i="3"/>
  <c r="BG239" i="3" s="1"/>
  <c r="S227" i="3"/>
  <c r="BG227" i="3" s="1"/>
  <c r="S215" i="3"/>
  <c r="BG215" i="3" s="1"/>
  <c r="S203" i="3"/>
  <c r="BG203" i="3" s="1"/>
  <c r="S191" i="3"/>
  <c r="BG191" i="3" s="1"/>
  <c r="S179" i="3"/>
  <c r="BG179" i="3" s="1"/>
  <c r="S167" i="3"/>
  <c r="BG167" i="3" s="1"/>
  <c r="S155" i="3"/>
  <c r="BG155" i="3" s="1"/>
  <c r="S143" i="3"/>
  <c r="BG143" i="3" s="1"/>
  <c r="S131" i="3"/>
  <c r="BG131" i="3" s="1"/>
  <c r="S119" i="3"/>
  <c r="BG119" i="3" s="1"/>
  <c r="S107" i="3"/>
  <c r="BG107" i="3" s="1"/>
  <c r="S95" i="3"/>
  <c r="BG95" i="3" s="1"/>
  <c r="S83" i="3"/>
  <c r="BG83" i="3" s="1"/>
  <c r="R1002" i="3"/>
  <c r="BF1002" i="3" s="1"/>
  <c r="R990" i="3"/>
  <c r="BF990" i="3" s="1"/>
  <c r="R978" i="3"/>
  <c r="BF978" i="3" s="1"/>
  <c r="R966" i="3"/>
  <c r="BF966" i="3" s="1"/>
  <c r="R954" i="3"/>
  <c r="BF954" i="3" s="1"/>
  <c r="R942" i="3"/>
  <c r="BF942" i="3" s="1"/>
  <c r="R930" i="3"/>
  <c r="BF930" i="3" s="1"/>
  <c r="Z834" i="3"/>
  <c r="R810" i="3"/>
  <c r="BF810" i="3" s="1"/>
  <c r="Z786" i="3"/>
  <c r="R774" i="3"/>
  <c r="BF774" i="3" s="1"/>
  <c r="Z762" i="3"/>
  <c r="R750" i="3"/>
  <c r="BF750" i="3" s="1"/>
  <c r="R738" i="3"/>
  <c r="BF738" i="3" s="1"/>
  <c r="R726" i="3"/>
  <c r="BF726" i="3" s="1"/>
  <c r="R678" i="3"/>
  <c r="BF678" i="3" s="1"/>
  <c r="Z571" i="3"/>
  <c r="R547" i="3"/>
  <c r="BF547" i="3" s="1"/>
  <c r="Z523" i="3"/>
  <c r="Z463" i="3"/>
  <c r="Z439" i="3"/>
  <c r="R355" i="3"/>
  <c r="BF355" i="3" s="1"/>
  <c r="Z319" i="3"/>
  <c r="R295" i="3"/>
  <c r="BF295" i="3" s="1"/>
  <c r="R283" i="3"/>
  <c r="BF283" i="3" s="1"/>
  <c r="Z151" i="3"/>
  <c r="R139" i="3"/>
  <c r="BF139" i="3" s="1"/>
  <c r="R127" i="3"/>
  <c r="BF127" i="3" s="1"/>
  <c r="R115" i="3"/>
  <c r="BF115" i="3" s="1"/>
  <c r="S565" i="3"/>
  <c r="BG565" i="3" s="1"/>
  <c r="S541" i="3"/>
  <c r="BG541" i="3" s="1"/>
  <c r="S485" i="3"/>
  <c r="BG485" i="3" s="1"/>
  <c r="S473" i="3"/>
  <c r="BG473" i="3" s="1"/>
  <c r="S461" i="3"/>
  <c r="BG461" i="3" s="1"/>
  <c r="S449" i="3"/>
  <c r="BG449" i="3" s="1"/>
  <c r="S437" i="3"/>
  <c r="BG437" i="3" s="1"/>
  <c r="S426" i="3"/>
  <c r="BG426" i="3" s="1"/>
  <c r="S414" i="3"/>
  <c r="BG414" i="3" s="1"/>
  <c r="S402" i="3"/>
  <c r="BG402" i="3" s="1"/>
  <c r="S378" i="3"/>
  <c r="BG378" i="3" s="1"/>
  <c r="S366" i="3"/>
  <c r="BG366" i="3" s="1"/>
  <c r="S354" i="3"/>
  <c r="BG354" i="3" s="1"/>
  <c r="S342" i="3"/>
  <c r="BG342" i="3" s="1"/>
  <c r="S330" i="3"/>
  <c r="BG330" i="3" s="1"/>
  <c r="S318" i="3"/>
  <c r="BG318" i="3" s="1"/>
  <c r="S306" i="3"/>
  <c r="BG306" i="3" s="1"/>
  <c r="S294" i="3"/>
  <c r="BG294" i="3" s="1"/>
  <c r="S282" i="3"/>
  <c r="BG282" i="3" s="1"/>
  <c r="S270" i="3"/>
  <c r="BG270" i="3" s="1"/>
  <c r="S258" i="3"/>
  <c r="BG258" i="3" s="1"/>
  <c r="S246" i="3"/>
  <c r="BG246" i="3" s="1"/>
  <c r="S234" i="3"/>
  <c r="BG234" i="3" s="1"/>
  <c r="S222" i="3"/>
  <c r="BG222" i="3" s="1"/>
  <c r="S210" i="3"/>
  <c r="BG210" i="3" s="1"/>
  <c r="S126" i="3"/>
  <c r="BG126" i="3" s="1"/>
  <c r="S102" i="3"/>
  <c r="BG102" i="3" s="1"/>
  <c r="Z273" i="3"/>
  <c r="R1009" i="3"/>
  <c r="BF1009" i="3" s="1"/>
  <c r="R997" i="3"/>
  <c r="BF997" i="3" s="1"/>
  <c r="R985" i="3"/>
  <c r="BF985" i="3" s="1"/>
  <c r="R973" i="3"/>
  <c r="BF973" i="3" s="1"/>
  <c r="R841" i="3"/>
  <c r="BF841" i="3" s="1"/>
  <c r="R793" i="3"/>
  <c r="BF793" i="3" s="1"/>
  <c r="R757" i="3"/>
  <c r="BF757" i="3" s="1"/>
  <c r="R745" i="3"/>
  <c r="BF745" i="3" s="1"/>
  <c r="R721" i="3"/>
  <c r="BF721" i="3" s="1"/>
  <c r="R709" i="3"/>
  <c r="BF709" i="3" s="1"/>
  <c r="R697" i="3"/>
  <c r="BF697" i="3" s="1"/>
  <c r="R685" i="3"/>
  <c r="BF685" i="3" s="1"/>
  <c r="Z661" i="3"/>
  <c r="Z637" i="3"/>
  <c r="R625" i="3"/>
  <c r="BF625" i="3" s="1"/>
  <c r="Z614" i="3"/>
  <c r="Z578" i="3"/>
  <c r="R542" i="3"/>
  <c r="BF542" i="3" s="1"/>
  <c r="Z494" i="3"/>
  <c r="R350" i="3"/>
  <c r="BF350" i="3" s="1"/>
  <c r="R182" i="3"/>
  <c r="BF182" i="3" s="1"/>
  <c r="Z110" i="3"/>
  <c r="R98" i="3"/>
  <c r="BF98" i="3" s="1"/>
  <c r="S660" i="3"/>
  <c r="BG660" i="3" s="1"/>
  <c r="S648" i="3"/>
  <c r="BG648" i="3" s="1"/>
  <c r="S636" i="3"/>
  <c r="BG636" i="3" s="1"/>
  <c r="S612" i="3"/>
  <c r="BG612" i="3" s="1"/>
  <c r="S588" i="3"/>
  <c r="BG588" i="3" s="1"/>
  <c r="S576" i="3"/>
  <c r="BG576" i="3" s="1"/>
  <c r="S564" i="3"/>
  <c r="BG564" i="3" s="1"/>
  <c r="S552" i="3"/>
  <c r="BG552" i="3" s="1"/>
  <c r="S540" i="3"/>
  <c r="BG540" i="3" s="1"/>
  <c r="AA517" i="3"/>
  <c r="S484" i="3"/>
  <c r="BG484" i="3" s="1"/>
  <c r="S472" i="3"/>
  <c r="BG472" i="3" s="1"/>
  <c r="S460" i="3"/>
  <c r="BG460" i="3" s="1"/>
  <c r="S436" i="3"/>
  <c r="BG436" i="3" s="1"/>
  <c r="S425" i="3"/>
  <c r="BG425" i="3" s="1"/>
  <c r="S413" i="3"/>
  <c r="BG413" i="3" s="1"/>
  <c r="S401" i="3"/>
  <c r="BG401" i="3" s="1"/>
  <c r="S353" i="3"/>
  <c r="BG353" i="3" s="1"/>
  <c r="S341" i="3"/>
  <c r="BG341" i="3" s="1"/>
  <c r="S329" i="3"/>
  <c r="BG329" i="3" s="1"/>
  <c r="S317" i="3"/>
  <c r="BG317" i="3" s="1"/>
  <c r="S305" i="3"/>
  <c r="BG305" i="3" s="1"/>
  <c r="S293" i="3"/>
  <c r="BG293" i="3" s="1"/>
  <c r="S281" i="3"/>
  <c r="BG281" i="3" s="1"/>
  <c r="S269" i="3"/>
  <c r="BG269" i="3" s="1"/>
  <c r="S257" i="3"/>
  <c r="BG257" i="3" s="1"/>
  <c r="S245" i="3"/>
  <c r="BG245" i="3" s="1"/>
  <c r="S233" i="3"/>
  <c r="BG233" i="3" s="1"/>
  <c r="S221" i="3"/>
  <c r="BG221" i="3" s="1"/>
  <c r="S185" i="3"/>
  <c r="BG185" i="3" s="1"/>
  <c r="S173" i="3"/>
  <c r="BG173" i="3" s="1"/>
  <c r="S125" i="3"/>
  <c r="BG125" i="3" s="1"/>
  <c r="S89" i="3"/>
  <c r="BG89" i="3" s="1"/>
  <c r="S77" i="3"/>
  <c r="BG77" i="3" s="1"/>
  <c r="S65" i="3"/>
  <c r="BG65" i="3" s="1"/>
  <c r="R972" i="3"/>
  <c r="BF972" i="3" s="1"/>
  <c r="R948" i="3"/>
  <c r="BF948" i="3" s="1"/>
  <c r="R936" i="3"/>
  <c r="BF936" i="3" s="1"/>
  <c r="R900" i="3"/>
  <c r="BF900" i="3" s="1"/>
  <c r="R888" i="3"/>
  <c r="BF888" i="3" s="1"/>
  <c r="R876" i="3"/>
  <c r="BF876" i="3" s="1"/>
  <c r="R864" i="3"/>
  <c r="BF864" i="3" s="1"/>
  <c r="R852" i="3"/>
  <c r="BF852" i="3" s="1"/>
  <c r="R840" i="3"/>
  <c r="BF840" i="3" s="1"/>
  <c r="R756" i="3"/>
  <c r="BF756" i="3" s="1"/>
  <c r="R732" i="3"/>
  <c r="BF732" i="3" s="1"/>
  <c r="R696" i="3"/>
  <c r="BF696" i="3" s="1"/>
  <c r="R636" i="3"/>
  <c r="BF636" i="3" s="1"/>
  <c r="Z624" i="3"/>
  <c r="R613" i="3"/>
  <c r="BF613" i="3" s="1"/>
  <c r="R553" i="3"/>
  <c r="BF553" i="3" s="1"/>
  <c r="R529" i="3"/>
  <c r="BF529" i="3" s="1"/>
  <c r="R517" i="3"/>
  <c r="BF517" i="3" s="1"/>
  <c r="Z421" i="3"/>
  <c r="R373" i="3"/>
  <c r="BF373" i="3" s="1"/>
  <c r="Z289" i="3"/>
  <c r="Z277" i="3"/>
  <c r="Z265" i="3"/>
  <c r="Z253" i="3"/>
  <c r="R217" i="3"/>
  <c r="BF217" i="3" s="1"/>
  <c r="R181" i="3"/>
  <c r="BF181" i="3" s="1"/>
  <c r="F29" i="38"/>
  <c r="G29" i="38" s="1"/>
  <c r="H29" i="38" s="1"/>
  <c r="I29" i="38" s="1"/>
  <c r="J29" i="38" s="1"/>
  <c r="K29" i="38" s="1"/>
  <c r="L29" i="38" s="1"/>
  <c r="S599" i="3"/>
  <c r="BG599" i="3" s="1"/>
  <c r="S575" i="3"/>
  <c r="BG575" i="3" s="1"/>
  <c r="S563" i="3"/>
  <c r="BG563" i="3" s="1"/>
  <c r="S551" i="3"/>
  <c r="BG551" i="3" s="1"/>
  <c r="S539" i="3"/>
  <c r="BG539" i="3" s="1"/>
  <c r="S527" i="3"/>
  <c r="BG527" i="3" s="1"/>
  <c r="S505" i="3"/>
  <c r="BG505" i="3" s="1"/>
  <c r="S447" i="3"/>
  <c r="BG447" i="3" s="1"/>
  <c r="S435" i="3"/>
  <c r="BG435" i="3" s="1"/>
  <c r="S424" i="3"/>
  <c r="BG424" i="3" s="1"/>
  <c r="S412" i="3"/>
  <c r="BG412" i="3" s="1"/>
  <c r="S172" i="3"/>
  <c r="BG172" i="3" s="1"/>
  <c r="S112" i="3"/>
  <c r="BG112" i="3" s="1"/>
  <c r="S100" i="3"/>
  <c r="BG100" i="3" s="1"/>
  <c r="S88" i="3"/>
  <c r="BG88" i="3" s="1"/>
  <c r="S76" i="3"/>
  <c r="BG76" i="3" s="1"/>
  <c r="Z968" i="3"/>
  <c r="R1007" i="3"/>
  <c r="BF1007" i="3" s="1"/>
  <c r="R983" i="3"/>
  <c r="BF983" i="3" s="1"/>
  <c r="Z851" i="3"/>
  <c r="Z839" i="3"/>
  <c r="R803" i="3"/>
  <c r="BF803" i="3" s="1"/>
  <c r="R767" i="3"/>
  <c r="BF767" i="3" s="1"/>
  <c r="R743" i="3"/>
  <c r="BF743" i="3" s="1"/>
  <c r="R719" i="3"/>
  <c r="BF719" i="3" s="1"/>
  <c r="R695" i="3"/>
  <c r="BF695" i="3" s="1"/>
  <c r="Z671" i="3"/>
  <c r="R552" i="3"/>
  <c r="BF552" i="3" s="1"/>
  <c r="R528" i="3"/>
  <c r="BF528" i="3" s="1"/>
  <c r="R504" i="3"/>
  <c r="BF504" i="3" s="1"/>
  <c r="Z432" i="3"/>
  <c r="R372" i="3"/>
  <c r="BF372" i="3" s="1"/>
  <c r="Z360" i="3"/>
  <c r="Z336" i="3"/>
  <c r="R300" i="3"/>
  <c r="BF300" i="3" s="1"/>
  <c r="R276" i="3"/>
  <c r="BF276" i="3" s="1"/>
  <c r="Z264" i="3"/>
  <c r="R252" i="3"/>
  <c r="BF252" i="3" s="1"/>
  <c r="R240" i="3"/>
  <c r="BF240" i="3" s="1"/>
  <c r="R216" i="3"/>
  <c r="BF216" i="3" s="1"/>
  <c r="R204" i="3"/>
  <c r="BF204" i="3" s="1"/>
  <c r="R192" i="3"/>
  <c r="BF192" i="3" s="1"/>
  <c r="R120" i="3"/>
  <c r="BF120" i="3" s="1"/>
  <c r="R72" i="3"/>
  <c r="BF72" i="3" s="1"/>
  <c r="S646" i="3"/>
  <c r="BG646" i="3" s="1"/>
  <c r="S610" i="3"/>
  <c r="BG610" i="3" s="1"/>
  <c r="S598" i="3"/>
  <c r="BG598" i="3" s="1"/>
  <c r="S586" i="3"/>
  <c r="BG586" i="3" s="1"/>
  <c r="S574" i="3"/>
  <c r="BG574" i="3" s="1"/>
  <c r="S562" i="3"/>
  <c r="BG562" i="3" s="1"/>
  <c r="S526" i="3"/>
  <c r="BG526" i="3" s="1"/>
  <c r="S504" i="3"/>
  <c r="BG504" i="3" s="1"/>
  <c r="S493" i="3"/>
  <c r="BG493" i="3" s="1"/>
  <c r="S482" i="3"/>
  <c r="BG482" i="3" s="1"/>
  <c r="S434" i="3"/>
  <c r="BG434" i="3" s="1"/>
  <c r="S423" i="3"/>
  <c r="BG423" i="3" s="1"/>
  <c r="S411" i="3"/>
  <c r="BG411" i="3" s="1"/>
  <c r="S387" i="3"/>
  <c r="BG387" i="3" s="1"/>
  <c r="S375" i="3"/>
  <c r="BG375" i="3" s="1"/>
  <c r="S363" i="3"/>
  <c r="BG363" i="3" s="1"/>
  <c r="S351" i="3"/>
  <c r="BG351" i="3" s="1"/>
  <c r="S291" i="3"/>
  <c r="BG291" i="3" s="1"/>
  <c r="S207" i="3"/>
  <c r="BG207" i="3" s="1"/>
  <c r="S195" i="3"/>
  <c r="BG195" i="3" s="1"/>
  <c r="S183" i="3"/>
  <c r="BG183" i="3" s="1"/>
  <c r="S135" i="3"/>
  <c r="BG135" i="3" s="1"/>
  <c r="S123" i="3"/>
  <c r="BG123" i="3" s="1"/>
  <c r="S111" i="3"/>
  <c r="BG111" i="3" s="1"/>
  <c r="S63" i="3"/>
  <c r="BG63" i="3" s="1"/>
  <c r="Z585" i="3"/>
  <c r="R970" i="3"/>
  <c r="BF970" i="3" s="1"/>
  <c r="R958" i="3"/>
  <c r="BF958" i="3" s="1"/>
  <c r="R946" i="3"/>
  <c r="BF946" i="3" s="1"/>
  <c r="R922" i="3"/>
  <c r="BF922" i="3" s="1"/>
  <c r="R862" i="3"/>
  <c r="BF862" i="3" s="1"/>
  <c r="R826" i="3"/>
  <c r="BF826" i="3" s="1"/>
  <c r="R778" i="3"/>
  <c r="BF778" i="3" s="1"/>
  <c r="R766" i="3"/>
  <c r="BF766" i="3" s="1"/>
  <c r="R742" i="3"/>
  <c r="BF742" i="3" s="1"/>
  <c r="R706" i="3"/>
  <c r="BF706" i="3" s="1"/>
  <c r="Z694" i="3"/>
  <c r="Z634" i="3"/>
  <c r="R515" i="3"/>
  <c r="BF515" i="3" s="1"/>
  <c r="Z335" i="3"/>
  <c r="Z275" i="3"/>
  <c r="R143" i="3"/>
  <c r="BF143" i="3" s="1"/>
  <c r="Z131" i="3"/>
  <c r="T66" i="3"/>
  <c r="BH66" i="3" s="1"/>
  <c r="AB66" i="3"/>
  <c r="W951" i="3"/>
  <c r="BK951" i="3" s="1"/>
  <c r="AE951" i="3"/>
  <c r="W938" i="3"/>
  <c r="BK938" i="3" s="1"/>
  <c r="AE938" i="3"/>
  <c r="W160" i="3"/>
  <c r="BK160" i="3" s="1"/>
  <c r="AE160" i="3"/>
  <c r="U592" i="3"/>
  <c r="BI592" i="3" s="1"/>
  <c r="AC592" i="3"/>
  <c r="T241" i="3"/>
  <c r="BH241" i="3" s="1"/>
  <c r="AB241" i="3"/>
  <c r="W87" i="3"/>
  <c r="BK87" i="3" s="1"/>
  <c r="AE87" i="3"/>
  <c r="T274" i="3"/>
  <c r="BH274" i="3" s="1"/>
  <c r="AB274" i="3"/>
  <c r="T86" i="3"/>
  <c r="BH86" i="3" s="1"/>
  <c r="AB86" i="3"/>
  <c r="S944" i="3"/>
  <c r="BG944" i="3" s="1"/>
  <c r="AA944" i="3"/>
  <c r="W98" i="3"/>
  <c r="BK98" i="3" s="1"/>
  <c r="AE98" i="3"/>
  <c r="T285" i="3"/>
  <c r="BH285" i="3" s="1"/>
  <c r="AB285" i="3"/>
  <c r="W74" i="3"/>
  <c r="BK74" i="3" s="1"/>
  <c r="AE74" i="3"/>
  <c r="W216" i="3"/>
  <c r="BK216" i="3" s="1"/>
  <c r="AE216" i="3"/>
  <c r="W862" i="3"/>
  <c r="BK862" i="3" s="1"/>
  <c r="AE862" i="3"/>
  <c r="V981" i="3"/>
  <c r="BJ981" i="3" s="1"/>
  <c r="AD981" i="3"/>
  <c r="R672" i="3"/>
  <c r="BF672" i="3" s="1"/>
  <c r="Z672" i="3"/>
  <c r="U219" i="3"/>
  <c r="BI219" i="3" s="1"/>
  <c r="AC219" i="3"/>
  <c r="AA893" i="3"/>
  <c r="U528" i="3"/>
  <c r="BI528" i="3" s="1"/>
  <c r="AA973" i="3"/>
  <c r="AA858" i="3"/>
  <c r="AA823" i="3"/>
  <c r="Z472" i="3"/>
  <c r="R834" i="3"/>
  <c r="BF834" i="3" s="1"/>
  <c r="Z999" i="3"/>
  <c r="Z305" i="3"/>
  <c r="R786" i="3"/>
  <c r="BF786" i="3" s="1"/>
  <c r="R694" i="3"/>
  <c r="BF694" i="3" s="1"/>
  <c r="R637" i="3"/>
  <c r="BF637" i="3" s="1"/>
  <c r="Q801" i="3"/>
  <c r="BE801" i="3" s="1"/>
  <c r="U232" i="3"/>
  <c r="BI232" i="3" s="1"/>
  <c r="AA780" i="3"/>
  <c r="Z797" i="3"/>
  <c r="Z705" i="3"/>
  <c r="R679" i="3"/>
  <c r="BF679" i="3" s="1"/>
  <c r="V389" i="3"/>
  <c r="BJ389" i="3" s="1"/>
  <c r="AA997" i="3"/>
  <c r="AA725" i="3"/>
  <c r="AA961" i="3"/>
  <c r="AA917" i="3"/>
  <c r="AA870" i="3"/>
  <c r="AA769" i="3"/>
  <c r="Z625" i="3"/>
  <c r="Z531" i="3"/>
  <c r="Z774" i="3"/>
  <c r="AA985" i="3"/>
  <c r="AA950" i="3"/>
  <c r="Q794" i="3"/>
  <c r="BE794" i="3" s="1"/>
  <c r="Y794" i="3"/>
  <c r="Y894" i="3"/>
  <c r="Q894" i="3"/>
  <c r="BE894" i="3" s="1"/>
  <c r="Y891" i="3"/>
  <c r="Y757" i="3"/>
  <c r="Y654" i="3"/>
  <c r="Y608" i="3"/>
  <c r="Y587" i="3"/>
  <c r="Y304" i="3"/>
  <c r="Y257" i="3"/>
  <c r="AE890" i="3"/>
  <c r="W499" i="3"/>
  <c r="BK499" i="3" s="1"/>
  <c r="AE499" i="3"/>
  <c r="W61" i="3"/>
  <c r="BK61" i="3" s="1"/>
  <c r="AE61" i="3"/>
  <c r="V732" i="3"/>
  <c r="BJ732" i="3" s="1"/>
  <c r="AD732" i="3"/>
  <c r="V708" i="3"/>
  <c r="BJ708" i="3" s="1"/>
  <c r="AD708" i="3"/>
  <c r="V696" i="3"/>
  <c r="BJ696" i="3" s="1"/>
  <c r="AD696" i="3"/>
  <c r="V684" i="3"/>
  <c r="BJ684" i="3" s="1"/>
  <c r="AD684" i="3"/>
  <c r="V648" i="3"/>
  <c r="BJ648" i="3" s="1"/>
  <c r="AD648" i="3"/>
  <c r="V613" i="3"/>
  <c r="BJ613" i="3" s="1"/>
  <c r="AD613" i="3"/>
  <c r="V589" i="3"/>
  <c r="BJ589" i="3" s="1"/>
  <c r="AD589" i="3"/>
  <c r="U617" i="3"/>
  <c r="BI617" i="3" s="1"/>
  <c r="AC617" i="3"/>
  <c r="U606" i="3"/>
  <c r="BI606" i="3" s="1"/>
  <c r="AC606" i="3"/>
  <c r="V259" i="3"/>
  <c r="BJ259" i="3" s="1"/>
  <c r="AD259" i="3"/>
  <c r="U517" i="3"/>
  <c r="BI517" i="3" s="1"/>
  <c r="AC517" i="3"/>
  <c r="Y197" i="3"/>
  <c r="Y79" i="3"/>
  <c r="AE846" i="3"/>
  <c r="W337" i="3"/>
  <c r="BK337" i="3" s="1"/>
  <c r="AE337" i="3"/>
  <c r="V423" i="3"/>
  <c r="BJ423" i="3" s="1"/>
  <c r="AD423" i="3"/>
  <c r="V411" i="3"/>
  <c r="BJ411" i="3" s="1"/>
  <c r="AD411" i="3"/>
  <c r="V376" i="3"/>
  <c r="BJ376" i="3" s="1"/>
  <c r="AD376" i="3"/>
  <c r="U675" i="3"/>
  <c r="BI675" i="3" s="1"/>
  <c r="AC675" i="3"/>
  <c r="U664" i="3"/>
  <c r="BI664" i="3" s="1"/>
  <c r="AC664" i="3"/>
  <c r="U640" i="3"/>
  <c r="BI640" i="3" s="1"/>
  <c r="AC640" i="3"/>
  <c r="U83" i="3"/>
  <c r="BI83" i="3" s="1"/>
  <c r="AC83" i="3"/>
  <c r="W292" i="3"/>
  <c r="BK292" i="3" s="1"/>
  <c r="AE292" i="3"/>
  <c r="V187" i="3"/>
  <c r="BJ187" i="3" s="1"/>
  <c r="AD187" i="3"/>
  <c r="Y340" i="3"/>
  <c r="Y138" i="3"/>
  <c r="Y103" i="3"/>
  <c r="W138" i="3"/>
  <c r="BK138" i="3" s="1"/>
  <c r="AE138" i="3"/>
  <c r="W103" i="3"/>
  <c r="BK103" i="3" s="1"/>
  <c r="AE103" i="3"/>
  <c r="AD151" i="3"/>
  <c r="V754" i="3"/>
  <c r="BJ754" i="3" s="1"/>
  <c r="AD754" i="3"/>
  <c r="V742" i="3"/>
  <c r="BJ742" i="3" s="1"/>
  <c r="AD742" i="3"/>
  <c r="U888" i="3"/>
  <c r="BI888" i="3" s="1"/>
  <c r="AC888" i="3"/>
  <c r="U876" i="3"/>
  <c r="BI876" i="3" s="1"/>
  <c r="AC876" i="3"/>
  <c r="U780" i="3"/>
  <c r="BI780" i="3" s="1"/>
  <c r="AC780" i="3"/>
  <c r="U757" i="3"/>
  <c r="BI757" i="3" s="1"/>
  <c r="AC757" i="3"/>
  <c r="U746" i="3"/>
  <c r="BI746" i="3" s="1"/>
  <c r="AC746" i="3"/>
  <c r="U734" i="3"/>
  <c r="BI734" i="3" s="1"/>
  <c r="AC734" i="3"/>
  <c r="U722" i="3"/>
  <c r="BI722" i="3" s="1"/>
  <c r="AC722" i="3"/>
  <c r="U698" i="3"/>
  <c r="BI698" i="3" s="1"/>
  <c r="AC698" i="3"/>
  <c r="S781" i="3"/>
  <c r="BG781" i="3" s="1"/>
  <c r="AA781" i="3"/>
  <c r="S690" i="3"/>
  <c r="BG690" i="3" s="1"/>
  <c r="AA690" i="3"/>
  <c r="S369" i="3"/>
  <c r="BG369" i="3" s="1"/>
  <c r="AA369" i="3"/>
  <c r="V211" i="3"/>
  <c r="BJ211" i="3" s="1"/>
  <c r="AD211" i="3"/>
  <c r="V115" i="3"/>
  <c r="BJ115" i="3" s="1"/>
  <c r="AD115" i="3"/>
  <c r="S476" i="3"/>
  <c r="BG476" i="3" s="1"/>
  <c r="AA476" i="3"/>
  <c r="Y676" i="3"/>
  <c r="Y435" i="3"/>
  <c r="Y411" i="3"/>
  <c r="Y280" i="3"/>
  <c r="W393" i="3"/>
  <c r="BK393" i="3" s="1"/>
  <c r="AE393" i="3"/>
  <c r="W288" i="3"/>
  <c r="BK288" i="3" s="1"/>
  <c r="AE288" i="3"/>
  <c r="V551" i="3"/>
  <c r="BJ551" i="3" s="1"/>
  <c r="AD551" i="3"/>
  <c r="V516" i="3"/>
  <c r="BJ516" i="3" s="1"/>
  <c r="AD516" i="3"/>
  <c r="V493" i="3"/>
  <c r="BJ493" i="3" s="1"/>
  <c r="AD493" i="3"/>
  <c r="AC482" i="3"/>
  <c r="AC971" i="3"/>
  <c r="U971" i="3"/>
  <c r="BI971" i="3" s="1"/>
  <c r="U959" i="3"/>
  <c r="BI959" i="3" s="1"/>
  <c r="AC959" i="3"/>
  <c r="U935" i="3"/>
  <c r="BI935" i="3" s="1"/>
  <c r="AC935" i="3"/>
  <c r="U911" i="3"/>
  <c r="BI911" i="3" s="1"/>
  <c r="AC911" i="3"/>
  <c r="U69" i="3"/>
  <c r="BI69" i="3" s="1"/>
  <c r="AC69" i="3"/>
  <c r="S465" i="3"/>
  <c r="BG465" i="3" s="1"/>
  <c r="AA465" i="3"/>
  <c r="Y924" i="3"/>
  <c r="Y880" i="3"/>
  <c r="Y781" i="3"/>
  <c r="Y643" i="3"/>
  <c r="Y233" i="3"/>
  <c r="AE879" i="3"/>
  <c r="W299" i="3"/>
  <c r="BK299" i="3" s="1"/>
  <c r="AE299" i="3"/>
  <c r="W124" i="3"/>
  <c r="BK124" i="3" s="1"/>
  <c r="AE124" i="3"/>
  <c r="U982" i="3"/>
  <c r="BI982" i="3" s="1"/>
  <c r="AC982" i="3"/>
  <c r="U231" i="3"/>
  <c r="BI231" i="3" s="1"/>
  <c r="AC231" i="3"/>
  <c r="U149" i="3"/>
  <c r="BI149" i="3" s="1"/>
  <c r="AC149" i="3"/>
  <c r="U137" i="3"/>
  <c r="BI137" i="3" s="1"/>
  <c r="AC137" i="3"/>
  <c r="U114" i="3"/>
  <c r="BI114" i="3" s="1"/>
  <c r="AC114" i="3"/>
  <c r="U102" i="3"/>
  <c r="BI102" i="3" s="1"/>
  <c r="AC102" i="3"/>
  <c r="S536" i="3"/>
  <c r="BG536" i="3" s="1"/>
  <c r="AA536" i="3"/>
  <c r="R567" i="3"/>
  <c r="BF567" i="3" s="1"/>
  <c r="Z567" i="3"/>
  <c r="R221" i="3"/>
  <c r="BF221" i="3" s="1"/>
  <c r="Z221" i="3"/>
  <c r="R209" i="3"/>
  <c r="BF209" i="3" s="1"/>
  <c r="Z209" i="3"/>
  <c r="R161" i="3"/>
  <c r="BF161" i="3" s="1"/>
  <c r="Z161" i="3"/>
  <c r="R149" i="3"/>
  <c r="BF149" i="3" s="1"/>
  <c r="Z149" i="3"/>
  <c r="R137" i="3"/>
  <c r="BF137" i="3" s="1"/>
  <c r="Z137" i="3"/>
  <c r="R125" i="3"/>
  <c r="BF125" i="3" s="1"/>
  <c r="Z125" i="3"/>
  <c r="V175" i="3"/>
  <c r="BJ175" i="3" s="1"/>
  <c r="AD175" i="3"/>
  <c r="U493" i="3"/>
  <c r="BI493" i="3" s="1"/>
  <c r="AC493" i="3"/>
  <c r="S453" i="3"/>
  <c r="BG453" i="3" s="1"/>
  <c r="AA453" i="3"/>
  <c r="Y576" i="3"/>
  <c r="Y209" i="3"/>
  <c r="Y115" i="3"/>
  <c r="W450" i="3"/>
  <c r="BK450" i="3" s="1"/>
  <c r="AE450" i="3"/>
  <c r="W415" i="3"/>
  <c r="BK415" i="3" s="1"/>
  <c r="AE415" i="3"/>
  <c r="W68" i="3"/>
  <c r="BK68" i="3" s="1"/>
  <c r="AE68" i="3"/>
  <c r="AD127" i="3"/>
  <c r="V727" i="3"/>
  <c r="BJ727" i="3" s="1"/>
  <c r="AD727" i="3"/>
  <c r="V703" i="3"/>
  <c r="BJ703" i="3" s="1"/>
  <c r="AD703" i="3"/>
  <c r="V691" i="3"/>
  <c r="BJ691" i="3" s="1"/>
  <c r="AD691" i="3"/>
  <c r="V667" i="3"/>
  <c r="BJ667" i="3" s="1"/>
  <c r="AD667" i="3"/>
  <c r="V643" i="3"/>
  <c r="BJ643" i="3" s="1"/>
  <c r="AD643" i="3"/>
  <c r="V631" i="3"/>
  <c r="BJ631" i="3" s="1"/>
  <c r="AD631" i="3"/>
  <c r="U184" i="3"/>
  <c r="BI184" i="3" s="1"/>
  <c r="AC184" i="3"/>
  <c r="U172" i="3"/>
  <c r="BI172" i="3" s="1"/>
  <c r="AC172" i="3"/>
  <c r="S821" i="3"/>
  <c r="BG821" i="3" s="1"/>
  <c r="AA821" i="3"/>
  <c r="R986" i="3"/>
  <c r="BF986" i="3" s="1"/>
  <c r="Z986" i="3"/>
  <c r="V235" i="3"/>
  <c r="BJ235" i="3" s="1"/>
  <c r="AD235" i="3"/>
  <c r="V67" i="3"/>
  <c r="BJ67" i="3" s="1"/>
  <c r="AD67" i="3"/>
  <c r="U585" i="3"/>
  <c r="BI585" i="3" s="1"/>
  <c r="AC585" i="3"/>
  <c r="S508" i="3"/>
  <c r="BG508" i="3" s="1"/>
  <c r="AA508" i="3"/>
  <c r="S441" i="3"/>
  <c r="BG441" i="3" s="1"/>
  <c r="AA441" i="3"/>
  <c r="Y620" i="3"/>
  <c r="Y597" i="3"/>
  <c r="Y292" i="3"/>
  <c r="Y150" i="3"/>
  <c r="AE544" i="3"/>
  <c r="W309" i="3"/>
  <c r="BK309" i="3" s="1"/>
  <c r="AE309" i="3"/>
  <c r="W99" i="3"/>
  <c r="BK99" i="3" s="1"/>
  <c r="AE99" i="3"/>
  <c r="W88" i="3"/>
  <c r="BK88" i="3" s="1"/>
  <c r="AE88" i="3"/>
  <c r="V987" i="3"/>
  <c r="BJ987" i="3" s="1"/>
  <c r="AD987" i="3"/>
  <c r="V964" i="3"/>
  <c r="BJ964" i="3" s="1"/>
  <c r="AD964" i="3"/>
  <c r="V466" i="3"/>
  <c r="BJ466" i="3" s="1"/>
  <c r="AD466" i="3"/>
  <c r="V335" i="3"/>
  <c r="BJ335" i="3" s="1"/>
  <c r="AD335" i="3"/>
  <c r="V312" i="3"/>
  <c r="BJ312" i="3" s="1"/>
  <c r="AD312" i="3"/>
  <c r="V288" i="3"/>
  <c r="BJ288" i="3" s="1"/>
  <c r="AD288" i="3"/>
  <c r="V264" i="3"/>
  <c r="BJ264" i="3" s="1"/>
  <c r="AD264" i="3"/>
  <c r="V252" i="3"/>
  <c r="BJ252" i="3" s="1"/>
  <c r="AD252" i="3"/>
  <c r="V240" i="3"/>
  <c r="BJ240" i="3" s="1"/>
  <c r="AD240" i="3"/>
  <c r="V228" i="3"/>
  <c r="BJ228" i="3" s="1"/>
  <c r="AD228" i="3"/>
  <c r="V180" i="3"/>
  <c r="BJ180" i="3" s="1"/>
  <c r="AD180" i="3"/>
  <c r="V156" i="3"/>
  <c r="BJ156" i="3" s="1"/>
  <c r="AD156" i="3"/>
  <c r="V144" i="3"/>
  <c r="BJ144" i="3" s="1"/>
  <c r="AD144" i="3"/>
  <c r="V132" i="3"/>
  <c r="BJ132" i="3" s="1"/>
  <c r="AD132" i="3"/>
  <c r="V120" i="3"/>
  <c r="BJ120" i="3" s="1"/>
  <c r="AD120" i="3"/>
  <c r="V96" i="3"/>
  <c r="BJ96" i="3" s="1"/>
  <c r="AD96" i="3"/>
  <c r="V84" i="3"/>
  <c r="BJ84" i="3" s="1"/>
  <c r="AD84" i="3"/>
  <c r="V72" i="3"/>
  <c r="BJ72" i="3" s="1"/>
  <c r="AD72" i="3"/>
  <c r="U229" i="3"/>
  <c r="BI229" i="3" s="1"/>
  <c r="AC229" i="3"/>
  <c r="T282" i="3"/>
  <c r="BH282" i="3" s="1"/>
  <c r="AB282" i="3"/>
  <c r="T271" i="3"/>
  <c r="BH271" i="3" s="1"/>
  <c r="AB271" i="3"/>
  <c r="T168" i="3"/>
  <c r="BH168" i="3" s="1"/>
  <c r="AB168" i="3"/>
  <c r="T157" i="3"/>
  <c r="BH157" i="3" s="1"/>
  <c r="AB157" i="3"/>
  <c r="T145" i="3"/>
  <c r="BH145" i="3" s="1"/>
  <c r="AB145" i="3"/>
  <c r="T133" i="3"/>
  <c r="BH133" i="3" s="1"/>
  <c r="AB133" i="3"/>
  <c r="T75" i="3"/>
  <c r="BH75" i="3" s="1"/>
  <c r="AB75" i="3"/>
  <c r="T64" i="3"/>
  <c r="BH64" i="3" s="1"/>
  <c r="AB64" i="3"/>
  <c r="AA878" i="3"/>
  <c r="S878" i="3"/>
  <c r="BG878" i="3" s="1"/>
  <c r="AE479" i="3"/>
  <c r="W479" i="3"/>
  <c r="BK479" i="3" s="1"/>
  <c r="V271" i="3"/>
  <c r="BJ271" i="3" s="1"/>
  <c r="AD271" i="3"/>
  <c r="V163" i="3"/>
  <c r="BJ163" i="3" s="1"/>
  <c r="AD163" i="3"/>
  <c r="U595" i="3"/>
  <c r="BI595" i="3" s="1"/>
  <c r="AC595" i="3"/>
  <c r="S497" i="3"/>
  <c r="BG497" i="3" s="1"/>
  <c r="AA497" i="3"/>
  <c r="S430" i="3"/>
  <c r="BG430" i="3" s="1"/>
  <c r="AA430" i="3"/>
  <c r="Y352" i="3"/>
  <c r="Y316" i="3"/>
  <c r="Y91" i="3"/>
  <c r="W203" i="3"/>
  <c r="BK203" i="3" s="1"/>
  <c r="AE203" i="3"/>
  <c r="AD79" i="3"/>
  <c r="V905" i="3"/>
  <c r="BJ905" i="3" s="1"/>
  <c r="AD905" i="3"/>
  <c r="V893" i="3"/>
  <c r="BJ893" i="3" s="1"/>
  <c r="AD893" i="3"/>
  <c r="V869" i="3"/>
  <c r="BJ869" i="3" s="1"/>
  <c r="AD869" i="3"/>
  <c r="V845" i="3"/>
  <c r="BJ845" i="3" s="1"/>
  <c r="AD845" i="3"/>
  <c r="V821" i="3"/>
  <c r="BJ821" i="3" s="1"/>
  <c r="AD821" i="3"/>
  <c r="V797" i="3"/>
  <c r="BJ797" i="3" s="1"/>
  <c r="AD797" i="3"/>
  <c r="V370" i="3"/>
  <c r="BJ370" i="3" s="1"/>
  <c r="AD370" i="3"/>
  <c r="U275" i="3"/>
  <c r="BI275" i="3" s="1"/>
  <c r="AC275" i="3"/>
  <c r="U263" i="3"/>
  <c r="BI263" i="3" s="1"/>
  <c r="AC263" i="3"/>
  <c r="U251" i="3"/>
  <c r="BI251" i="3" s="1"/>
  <c r="AC251" i="3"/>
  <c r="U239" i="3"/>
  <c r="BI239" i="3" s="1"/>
  <c r="AC239" i="3"/>
  <c r="T644" i="3"/>
  <c r="BH644" i="3" s="1"/>
  <c r="AB644" i="3"/>
  <c r="T632" i="3"/>
  <c r="BH632" i="3" s="1"/>
  <c r="AB632" i="3"/>
  <c r="T620" i="3"/>
  <c r="BH620" i="3" s="1"/>
  <c r="AB620" i="3"/>
  <c r="T596" i="3"/>
  <c r="BH596" i="3" s="1"/>
  <c r="AB596" i="3"/>
  <c r="T584" i="3"/>
  <c r="BH584" i="3" s="1"/>
  <c r="AB584" i="3"/>
  <c r="T573" i="3"/>
  <c r="BH573" i="3" s="1"/>
  <c r="AB573" i="3"/>
  <c r="T457" i="3"/>
  <c r="BH457" i="3" s="1"/>
  <c r="AB457" i="3"/>
  <c r="T363" i="3"/>
  <c r="BH363" i="3" s="1"/>
  <c r="AB363" i="3"/>
  <c r="T351" i="3"/>
  <c r="BH351" i="3" s="1"/>
  <c r="AB351" i="3"/>
  <c r="T340" i="3"/>
  <c r="BH340" i="3" s="1"/>
  <c r="AB340" i="3"/>
  <c r="T316" i="3"/>
  <c r="BH316" i="3" s="1"/>
  <c r="AB316" i="3"/>
  <c r="T304" i="3"/>
  <c r="BH304" i="3" s="1"/>
  <c r="AB304" i="3"/>
  <c r="S924" i="3"/>
  <c r="BG924" i="3" s="1"/>
  <c r="AA924" i="3"/>
  <c r="S913" i="3"/>
  <c r="BG913" i="3" s="1"/>
  <c r="AA913" i="3"/>
  <c r="S889" i="3"/>
  <c r="BG889" i="3" s="1"/>
  <c r="AA889" i="3"/>
  <c r="W141" i="3"/>
  <c r="BK141" i="3" s="1"/>
  <c r="AE141" i="3"/>
  <c r="V223" i="3"/>
  <c r="BJ223" i="3" s="1"/>
  <c r="AD223" i="3"/>
  <c r="V103" i="3"/>
  <c r="BJ103" i="3" s="1"/>
  <c r="AD103" i="3"/>
  <c r="Y769" i="3"/>
  <c r="Y423" i="3"/>
  <c r="Y269" i="3"/>
  <c r="Y245" i="3"/>
  <c r="W260" i="3"/>
  <c r="BK260" i="3" s="1"/>
  <c r="AE260" i="3"/>
  <c r="U310" i="3"/>
  <c r="BI310" i="3" s="1"/>
  <c r="AC310" i="3"/>
  <c r="U298" i="3"/>
  <c r="BI298" i="3" s="1"/>
  <c r="AC298" i="3"/>
  <c r="W304" i="3"/>
  <c r="BK304" i="3" s="1"/>
  <c r="AE304" i="3"/>
  <c r="U505" i="3"/>
  <c r="BI505" i="3" s="1"/>
  <c r="AC505" i="3"/>
  <c r="Y803" i="3"/>
  <c r="Y665" i="3"/>
  <c r="Y328" i="3"/>
  <c r="Y185" i="3"/>
  <c r="AE456" i="3"/>
  <c r="W306" i="3"/>
  <c r="BK306" i="3" s="1"/>
  <c r="AE306" i="3"/>
  <c r="W131" i="3"/>
  <c r="BK131" i="3" s="1"/>
  <c r="AE131" i="3"/>
  <c r="V950" i="3"/>
  <c r="BJ950" i="3" s="1"/>
  <c r="AD950" i="3"/>
  <c r="V463" i="3"/>
  <c r="BJ463" i="3" s="1"/>
  <c r="AD463" i="3"/>
  <c r="V451" i="3"/>
  <c r="BJ451" i="3" s="1"/>
  <c r="AD451" i="3"/>
  <c r="U355" i="3"/>
  <c r="BI355" i="3" s="1"/>
  <c r="AC355" i="3"/>
  <c r="S316" i="3"/>
  <c r="BG316" i="3" s="1"/>
  <c r="AA316" i="3"/>
  <c r="S304" i="3"/>
  <c r="BG304" i="3" s="1"/>
  <c r="AA304" i="3"/>
  <c r="S208" i="3"/>
  <c r="BG208" i="3" s="1"/>
  <c r="AA208" i="3"/>
  <c r="S196" i="3"/>
  <c r="BG196" i="3" s="1"/>
  <c r="AA196" i="3"/>
  <c r="S184" i="3"/>
  <c r="BG184" i="3" s="1"/>
  <c r="AA184" i="3"/>
  <c r="S64" i="3"/>
  <c r="BG64" i="3" s="1"/>
  <c r="AA64" i="3"/>
  <c r="V247" i="3"/>
  <c r="BJ247" i="3" s="1"/>
  <c r="AD247" i="3"/>
  <c r="U458" i="3"/>
  <c r="BI458" i="3" s="1"/>
  <c r="AC458" i="3"/>
  <c r="S518" i="3"/>
  <c r="BG518" i="3" s="1"/>
  <c r="AA518" i="3"/>
  <c r="Y632" i="3"/>
  <c r="Y564" i="3"/>
  <c r="Y126" i="3"/>
  <c r="Q993" i="3"/>
  <c r="BE993" i="3" s="1"/>
  <c r="Q711" i="3"/>
  <c r="BE711" i="3" s="1"/>
  <c r="W410" i="3"/>
  <c r="BK410" i="3" s="1"/>
  <c r="AE410" i="3"/>
  <c r="U436" i="3"/>
  <c r="BI436" i="3" s="1"/>
  <c r="AC436" i="3"/>
  <c r="U424" i="3"/>
  <c r="BI424" i="3" s="1"/>
  <c r="AC424" i="3"/>
  <c r="U413" i="3"/>
  <c r="BI413" i="3" s="1"/>
  <c r="AC413" i="3"/>
  <c r="U401" i="3"/>
  <c r="BI401" i="3" s="1"/>
  <c r="AC401" i="3"/>
  <c r="U389" i="3"/>
  <c r="BI389" i="3" s="1"/>
  <c r="AC389" i="3"/>
  <c r="U377" i="3"/>
  <c r="BI377" i="3" s="1"/>
  <c r="AC377" i="3"/>
  <c r="U366" i="3"/>
  <c r="BI366" i="3" s="1"/>
  <c r="AC366" i="3"/>
  <c r="S600" i="3"/>
  <c r="BG600" i="3" s="1"/>
  <c r="AA600" i="3"/>
  <c r="S419" i="3"/>
  <c r="BG419" i="3" s="1"/>
  <c r="AA419" i="3"/>
  <c r="S372" i="3"/>
  <c r="BG372" i="3" s="1"/>
  <c r="AA372" i="3"/>
  <c r="S783" i="3"/>
  <c r="BG783" i="3" s="1"/>
  <c r="AA783" i="3"/>
  <c r="S613" i="3"/>
  <c r="BG613" i="3" s="1"/>
  <c r="AA613" i="3"/>
  <c r="S590" i="3"/>
  <c r="BG590" i="3" s="1"/>
  <c r="AA590" i="3"/>
  <c r="S470" i="3"/>
  <c r="BG470" i="3" s="1"/>
  <c r="AA470" i="3"/>
  <c r="S400" i="3"/>
  <c r="BG400" i="3" s="1"/>
  <c r="AA400" i="3"/>
  <c r="S389" i="3"/>
  <c r="BG389" i="3" s="1"/>
  <c r="AA389" i="3"/>
  <c r="S367" i="3"/>
  <c r="BG367" i="3" s="1"/>
  <c r="AA367" i="3"/>
  <c r="S201" i="3"/>
  <c r="BG201" i="3" s="1"/>
  <c r="AA201" i="3"/>
  <c r="S189" i="3"/>
  <c r="BG189" i="3" s="1"/>
  <c r="AA189" i="3"/>
  <c r="S177" i="3"/>
  <c r="BG177" i="3" s="1"/>
  <c r="AA177" i="3"/>
  <c r="S165" i="3"/>
  <c r="BG165" i="3" s="1"/>
  <c r="AA165" i="3"/>
  <c r="S153" i="3"/>
  <c r="BG153" i="3" s="1"/>
  <c r="AA153" i="3"/>
  <c r="S141" i="3"/>
  <c r="BG141" i="3" s="1"/>
  <c r="AA141" i="3"/>
  <c r="S129" i="3"/>
  <c r="BG129" i="3" s="1"/>
  <c r="AA129" i="3"/>
  <c r="R991" i="3"/>
  <c r="BF991" i="3" s="1"/>
  <c r="Z991" i="3"/>
  <c r="R955" i="3"/>
  <c r="BF955" i="3" s="1"/>
  <c r="Z955" i="3"/>
  <c r="Z859" i="3"/>
  <c r="R859" i="3"/>
  <c r="BF859" i="3" s="1"/>
  <c r="R595" i="3"/>
  <c r="BF595" i="3" s="1"/>
  <c r="Z595" i="3"/>
  <c r="W727" i="3"/>
  <c r="BK727" i="3" s="1"/>
  <c r="AC993" i="3"/>
  <c r="AC977" i="3"/>
  <c r="AC930" i="3"/>
  <c r="AC906" i="3"/>
  <c r="AC739" i="3"/>
  <c r="AC691" i="3"/>
  <c r="AC446" i="3"/>
  <c r="AC382" i="3"/>
  <c r="AC309" i="3"/>
  <c r="AC96" i="3"/>
  <c r="U690" i="3"/>
  <c r="BI690" i="3" s="1"/>
  <c r="AB722" i="3"/>
  <c r="AB696" i="3"/>
  <c r="AB572" i="3"/>
  <c r="AB432" i="3"/>
  <c r="AB138" i="3"/>
  <c r="AB172" i="3"/>
  <c r="T172" i="3"/>
  <c r="BH172" i="3" s="1"/>
  <c r="AA795" i="3"/>
  <c r="AA562" i="3"/>
  <c r="AA63" i="3"/>
  <c r="S905" i="3"/>
  <c r="BG905" i="3" s="1"/>
  <c r="AA905" i="3"/>
  <c r="S815" i="3"/>
  <c r="BG815" i="3" s="1"/>
  <c r="AA815" i="3"/>
  <c r="S694" i="3"/>
  <c r="BG694" i="3" s="1"/>
  <c r="AA694" i="3"/>
  <c r="S589" i="3"/>
  <c r="BG589" i="3" s="1"/>
  <c r="AA589" i="3"/>
  <c r="S533" i="3"/>
  <c r="BG533" i="3" s="1"/>
  <c r="AA533" i="3"/>
  <c r="S308" i="3"/>
  <c r="BG308" i="3" s="1"/>
  <c r="AA308" i="3"/>
  <c r="S284" i="3"/>
  <c r="BG284" i="3" s="1"/>
  <c r="AA284" i="3"/>
  <c r="S272" i="3"/>
  <c r="BG272" i="3" s="1"/>
  <c r="AA272" i="3"/>
  <c r="S260" i="3"/>
  <c r="BG260" i="3" s="1"/>
  <c r="AA260" i="3"/>
  <c r="S248" i="3"/>
  <c r="BG248" i="3" s="1"/>
  <c r="AA248" i="3"/>
  <c r="S224" i="3"/>
  <c r="BG224" i="3" s="1"/>
  <c r="AA224" i="3"/>
  <c r="Z987" i="3"/>
  <c r="Z876" i="3"/>
  <c r="Z813" i="3"/>
  <c r="R858" i="3"/>
  <c r="BF858" i="3" s="1"/>
  <c r="Z858" i="3"/>
  <c r="AC721" i="3"/>
  <c r="AC594" i="3"/>
  <c r="AC573" i="3"/>
  <c r="AC463" i="3"/>
  <c r="AC74" i="3"/>
  <c r="AB762" i="3"/>
  <c r="AB625" i="3"/>
  <c r="AB591" i="3"/>
  <c r="AB462" i="3"/>
  <c r="AB428" i="3"/>
  <c r="AB335" i="3"/>
  <c r="AB167" i="3"/>
  <c r="AB150" i="3"/>
  <c r="AA213" i="3"/>
  <c r="S938" i="3"/>
  <c r="BG938" i="3" s="1"/>
  <c r="AA938" i="3"/>
  <c r="S836" i="3"/>
  <c r="BG836" i="3" s="1"/>
  <c r="AA836" i="3"/>
  <c r="S772" i="3"/>
  <c r="BG772" i="3" s="1"/>
  <c r="AA772" i="3"/>
  <c r="S705" i="3"/>
  <c r="BG705" i="3" s="1"/>
  <c r="AA705" i="3"/>
  <c r="S681" i="3"/>
  <c r="BG681" i="3" s="1"/>
  <c r="AA681" i="3"/>
  <c r="S670" i="3"/>
  <c r="BG670" i="3" s="1"/>
  <c r="AA670" i="3"/>
  <c r="S566" i="3"/>
  <c r="BG566" i="3" s="1"/>
  <c r="AA566" i="3"/>
  <c r="S444" i="3"/>
  <c r="BG444" i="3" s="1"/>
  <c r="AA444" i="3"/>
  <c r="S432" i="3"/>
  <c r="BG432" i="3" s="1"/>
  <c r="AA432" i="3"/>
  <c r="S421" i="3"/>
  <c r="BG421" i="3" s="1"/>
  <c r="S410" i="3"/>
  <c r="BG410" i="3" s="1"/>
  <c r="AA410" i="3"/>
  <c r="S399" i="3"/>
  <c r="BG399" i="3" s="1"/>
  <c r="AA399" i="3"/>
  <c r="S67" i="3"/>
  <c r="BG67" i="3" s="1"/>
  <c r="AA67" i="3"/>
  <c r="R558" i="3"/>
  <c r="BF558" i="3" s="1"/>
  <c r="Z558" i="3"/>
  <c r="R367" i="3"/>
  <c r="BF367" i="3" s="1"/>
  <c r="Z367" i="3"/>
  <c r="R296" i="3"/>
  <c r="BF296" i="3" s="1"/>
  <c r="Z296" i="3"/>
  <c r="AD796" i="3"/>
  <c r="AC975" i="3"/>
  <c r="AC946" i="3"/>
  <c r="AC928" i="3"/>
  <c r="AC887" i="3"/>
  <c r="AC823" i="3"/>
  <c r="AC779" i="3"/>
  <c r="AC715" i="3"/>
  <c r="AC611" i="3"/>
  <c r="AC538" i="3"/>
  <c r="AC504" i="3"/>
  <c r="AC423" i="3"/>
  <c r="AC400" i="3"/>
  <c r="AC360" i="3"/>
  <c r="AC326" i="3"/>
  <c r="AC256" i="3"/>
  <c r="AB982" i="3"/>
  <c r="AB887" i="3"/>
  <c r="AB382" i="3"/>
  <c r="AA637" i="3"/>
  <c r="S847" i="3"/>
  <c r="BG847" i="3" s="1"/>
  <c r="AA847" i="3"/>
  <c r="S835" i="3"/>
  <c r="BG835" i="3" s="1"/>
  <c r="AA835" i="3"/>
  <c r="S771" i="3"/>
  <c r="BG771" i="3" s="1"/>
  <c r="AA771" i="3"/>
  <c r="S443" i="3"/>
  <c r="BG443" i="3" s="1"/>
  <c r="AA443" i="3"/>
  <c r="S386" i="3"/>
  <c r="BG386" i="3" s="1"/>
  <c r="AA386" i="3"/>
  <c r="S364" i="3"/>
  <c r="BG364" i="3" s="1"/>
  <c r="AA364" i="3"/>
  <c r="S114" i="3"/>
  <c r="BG114" i="3" s="1"/>
  <c r="AA114" i="3"/>
  <c r="S90" i="3"/>
  <c r="BG90" i="3" s="1"/>
  <c r="AA90" i="3"/>
  <c r="S78" i="3"/>
  <c r="BG78" i="3" s="1"/>
  <c r="AA78" i="3"/>
  <c r="R775" i="3"/>
  <c r="BF775" i="3" s="1"/>
  <c r="Z775" i="3"/>
  <c r="AD760" i="3"/>
  <c r="AC847" i="3"/>
  <c r="AC799" i="3"/>
  <c r="AC756" i="3"/>
  <c r="AC686" i="3"/>
  <c r="AC663" i="3"/>
  <c r="AC590" i="3"/>
  <c r="AC441" i="3"/>
  <c r="AB946" i="3"/>
  <c r="AB744" i="3"/>
  <c r="AB675" i="3"/>
  <c r="AB637" i="3"/>
  <c r="AB444" i="3"/>
  <c r="AA440" i="3"/>
  <c r="S846" i="3"/>
  <c r="BG846" i="3" s="1"/>
  <c r="AA846" i="3"/>
  <c r="S727" i="3"/>
  <c r="BG727" i="3" s="1"/>
  <c r="AA727" i="3"/>
  <c r="S466" i="3"/>
  <c r="BG466" i="3" s="1"/>
  <c r="AA466" i="3"/>
  <c r="S454" i="3"/>
  <c r="BG454" i="3" s="1"/>
  <c r="AA454" i="3"/>
  <c r="S373" i="3"/>
  <c r="BG373" i="3" s="1"/>
  <c r="AA373" i="3"/>
  <c r="S197" i="3"/>
  <c r="BG197" i="3" s="1"/>
  <c r="AA197" i="3"/>
  <c r="S161" i="3"/>
  <c r="BG161" i="3" s="1"/>
  <c r="AA161" i="3"/>
  <c r="S149" i="3"/>
  <c r="BG149" i="3" s="1"/>
  <c r="AA149" i="3"/>
  <c r="S113" i="3"/>
  <c r="BG113" i="3" s="1"/>
  <c r="AA113" i="3"/>
  <c r="S101" i="3"/>
  <c r="BG101" i="3" s="1"/>
  <c r="AA101" i="3"/>
  <c r="R975" i="3"/>
  <c r="BF975" i="3" s="1"/>
  <c r="Z975" i="3"/>
  <c r="R809" i="3"/>
  <c r="BF809" i="3" s="1"/>
  <c r="Z809" i="3"/>
  <c r="R497" i="3"/>
  <c r="BF497" i="3" s="1"/>
  <c r="Z497" i="3"/>
  <c r="AC680" i="3"/>
  <c r="AC394" i="3"/>
  <c r="AB899" i="3"/>
  <c r="AB253" i="3"/>
  <c r="S934" i="3"/>
  <c r="BG934" i="3" s="1"/>
  <c r="AA934" i="3"/>
  <c r="S912" i="3"/>
  <c r="BG912" i="3" s="1"/>
  <c r="AA912" i="3"/>
  <c r="S900" i="3"/>
  <c r="BG900" i="3" s="1"/>
  <c r="AA900" i="3"/>
  <c r="S832" i="3"/>
  <c r="BG832" i="3" s="1"/>
  <c r="AA832" i="3"/>
  <c r="S745" i="3"/>
  <c r="BG745" i="3" s="1"/>
  <c r="AA745" i="3"/>
  <c r="S666" i="3"/>
  <c r="BG666" i="3" s="1"/>
  <c r="AA666" i="3"/>
  <c r="S607" i="3"/>
  <c r="BG607" i="3" s="1"/>
  <c r="AA607" i="3"/>
  <c r="S550" i="3"/>
  <c r="BG550" i="3" s="1"/>
  <c r="AA550" i="3"/>
  <c r="S528" i="3"/>
  <c r="BG528" i="3" s="1"/>
  <c r="AA528" i="3"/>
  <c r="S429" i="3"/>
  <c r="BG429" i="3" s="1"/>
  <c r="AA429" i="3"/>
  <c r="S418" i="3"/>
  <c r="BG418" i="3" s="1"/>
  <c r="AA418" i="3"/>
  <c r="S339" i="3"/>
  <c r="BG339" i="3" s="1"/>
  <c r="AA339" i="3"/>
  <c r="S327" i="3"/>
  <c r="BG327" i="3" s="1"/>
  <c r="AA327" i="3"/>
  <c r="S315" i="3"/>
  <c r="BG315" i="3" s="1"/>
  <c r="AA315" i="3"/>
  <c r="S303" i="3"/>
  <c r="BG303" i="3" s="1"/>
  <c r="AA303" i="3"/>
  <c r="S267" i="3"/>
  <c r="BG267" i="3" s="1"/>
  <c r="AA267" i="3"/>
  <c r="S255" i="3"/>
  <c r="BG255" i="3" s="1"/>
  <c r="AA255" i="3"/>
  <c r="S243" i="3"/>
  <c r="BG243" i="3" s="1"/>
  <c r="AA243" i="3"/>
  <c r="S231" i="3"/>
  <c r="BG231" i="3" s="1"/>
  <c r="AA231" i="3"/>
  <c r="S219" i="3"/>
  <c r="BG219" i="3" s="1"/>
  <c r="AA219" i="3"/>
  <c r="S99" i="3"/>
  <c r="BG99" i="3" s="1"/>
  <c r="AA99" i="3"/>
  <c r="S87" i="3"/>
  <c r="BG87" i="3" s="1"/>
  <c r="AA87" i="3"/>
  <c r="S75" i="3"/>
  <c r="BG75" i="3" s="1"/>
  <c r="AA75" i="3"/>
  <c r="R865" i="3"/>
  <c r="BF865" i="3" s="1"/>
  <c r="Z865" i="3"/>
  <c r="R635" i="3"/>
  <c r="BF635" i="3" s="1"/>
  <c r="Z635" i="3"/>
  <c r="R315" i="3"/>
  <c r="BF315" i="3" s="1"/>
  <c r="Z315" i="3"/>
  <c r="R244" i="3"/>
  <c r="BF244" i="3" s="1"/>
  <c r="Z244" i="3"/>
  <c r="AD820" i="3"/>
  <c r="AC987" i="3"/>
  <c r="AC966" i="3"/>
  <c r="AC940" i="3"/>
  <c r="AC918" i="3"/>
  <c r="AC839" i="3"/>
  <c r="AC791" i="3"/>
  <c r="AC605" i="3"/>
  <c r="AC550" i="3"/>
  <c r="AC516" i="3"/>
  <c r="AC457" i="3"/>
  <c r="AC303" i="3"/>
  <c r="AB1006" i="3"/>
  <c r="AB958" i="3"/>
  <c r="AB667" i="3"/>
  <c r="AB456" i="3"/>
  <c r="AB358" i="3"/>
  <c r="AB344" i="3"/>
  <c r="AB115" i="3"/>
  <c r="AA596" i="3"/>
  <c r="AA574" i="3"/>
  <c r="S899" i="3"/>
  <c r="BG899" i="3" s="1"/>
  <c r="AA899" i="3"/>
  <c r="S887" i="3"/>
  <c r="BG887" i="3" s="1"/>
  <c r="AA887" i="3"/>
  <c r="S877" i="3"/>
  <c r="BG877" i="3" s="1"/>
  <c r="AA877" i="3"/>
  <c r="S788" i="3"/>
  <c r="BG788" i="3" s="1"/>
  <c r="AA788" i="3"/>
  <c r="S777" i="3"/>
  <c r="BG777" i="3" s="1"/>
  <c r="AA777" i="3"/>
  <c r="S767" i="3"/>
  <c r="BG767" i="3" s="1"/>
  <c r="AA767" i="3"/>
  <c r="S700" i="3"/>
  <c r="BG700" i="3" s="1"/>
  <c r="AA700" i="3"/>
  <c r="S618" i="3"/>
  <c r="BG618" i="3" s="1"/>
  <c r="AA618" i="3"/>
  <c r="S583" i="3"/>
  <c r="BG583" i="3" s="1"/>
  <c r="AA583" i="3"/>
  <c r="S561" i="3"/>
  <c r="BG561" i="3" s="1"/>
  <c r="AA561" i="3"/>
  <c r="S549" i="3"/>
  <c r="BG549" i="3" s="1"/>
  <c r="AA549" i="3"/>
  <c r="S538" i="3"/>
  <c r="BG538" i="3" s="1"/>
  <c r="AA538" i="3"/>
  <c r="S474" i="3"/>
  <c r="BG474" i="3" s="1"/>
  <c r="AA474" i="3"/>
  <c r="S451" i="3"/>
  <c r="BG451" i="3" s="1"/>
  <c r="AA451" i="3"/>
  <c r="S338" i="3"/>
  <c r="BG338" i="3" s="1"/>
  <c r="AA338" i="3"/>
  <c r="S206" i="3"/>
  <c r="BG206" i="3" s="1"/>
  <c r="AA206" i="3"/>
  <c r="S194" i="3"/>
  <c r="BG194" i="3" s="1"/>
  <c r="AA194" i="3"/>
  <c r="S146" i="3"/>
  <c r="BG146" i="3" s="1"/>
  <c r="AA146" i="3"/>
  <c r="S122" i="3"/>
  <c r="BG122" i="3" s="1"/>
  <c r="AA122" i="3"/>
  <c r="S110" i="3"/>
  <c r="BG110" i="3" s="1"/>
  <c r="AA110" i="3"/>
  <c r="S86" i="3"/>
  <c r="BG86" i="3" s="1"/>
  <c r="AA86" i="3"/>
  <c r="R996" i="3"/>
  <c r="BF996" i="3" s="1"/>
  <c r="Z996" i="3"/>
  <c r="R737" i="3"/>
  <c r="BF737" i="3" s="1"/>
  <c r="Z737" i="3"/>
  <c r="R714" i="3"/>
  <c r="BF714" i="3" s="1"/>
  <c r="Z714" i="3"/>
  <c r="R702" i="3"/>
  <c r="BF702" i="3" s="1"/>
  <c r="Z702" i="3"/>
  <c r="AD856" i="3"/>
  <c r="AD784" i="3"/>
  <c r="AC859" i="3"/>
  <c r="AC727" i="3"/>
  <c r="AC567" i="3"/>
  <c r="AC532" i="3"/>
  <c r="AC475" i="3"/>
  <c r="AC412" i="3"/>
  <c r="AC371" i="3"/>
  <c r="AC337" i="3"/>
  <c r="AC85" i="3"/>
  <c r="AB863" i="3"/>
  <c r="AB686" i="3"/>
  <c r="AB579" i="3"/>
  <c r="AB405" i="3"/>
  <c r="AA952" i="3"/>
  <c r="AA731" i="3"/>
  <c r="AA394" i="3"/>
  <c r="S990" i="3"/>
  <c r="BG990" i="3" s="1"/>
  <c r="AA990" i="3"/>
  <c r="S978" i="3"/>
  <c r="BG978" i="3" s="1"/>
  <c r="AA978" i="3"/>
  <c r="S966" i="3"/>
  <c r="BG966" i="3" s="1"/>
  <c r="AA966" i="3"/>
  <c r="S799" i="3"/>
  <c r="BG799" i="3" s="1"/>
  <c r="AA799" i="3"/>
  <c r="S723" i="3"/>
  <c r="BG723" i="3" s="1"/>
  <c r="AA723" i="3"/>
  <c r="S711" i="3"/>
  <c r="BG711" i="3" s="1"/>
  <c r="AA711" i="3"/>
  <c r="S687" i="3"/>
  <c r="BG687" i="3" s="1"/>
  <c r="AA687" i="3"/>
  <c r="S664" i="3"/>
  <c r="BG664" i="3" s="1"/>
  <c r="AA664" i="3"/>
  <c r="S450" i="3"/>
  <c r="BG450" i="3" s="1"/>
  <c r="AA450" i="3"/>
  <c r="S404" i="3"/>
  <c r="BG404" i="3" s="1"/>
  <c r="AA404" i="3"/>
  <c r="S301" i="3"/>
  <c r="BG301" i="3" s="1"/>
  <c r="AA301" i="3"/>
  <c r="S289" i="3"/>
  <c r="BG289" i="3" s="1"/>
  <c r="AA289" i="3"/>
  <c r="S277" i="3"/>
  <c r="BG277" i="3" s="1"/>
  <c r="AA277" i="3"/>
  <c r="S241" i="3"/>
  <c r="BG241" i="3" s="1"/>
  <c r="AA241" i="3"/>
  <c r="S229" i="3"/>
  <c r="BG229" i="3" s="1"/>
  <c r="AA229" i="3"/>
  <c r="S205" i="3"/>
  <c r="BG205" i="3" s="1"/>
  <c r="AA205" i="3"/>
  <c r="S193" i="3"/>
  <c r="BG193" i="3" s="1"/>
  <c r="AA193" i="3"/>
  <c r="S181" i="3"/>
  <c r="BG181" i="3" s="1"/>
  <c r="AA181" i="3"/>
  <c r="S169" i="3"/>
  <c r="BG169" i="3" s="1"/>
  <c r="AA169" i="3"/>
  <c r="S157" i="3"/>
  <c r="BG157" i="3" s="1"/>
  <c r="AA157" i="3"/>
  <c r="S145" i="3"/>
  <c r="BG145" i="3" s="1"/>
  <c r="AA145" i="3"/>
  <c r="S121" i="3"/>
  <c r="BG121" i="3" s="1"/>
  <c r="AA121" i="3"/>
  <c r="R713" i="3"/>
  <c r="BF713" i="3" s="1"/>
  <c r="Z713" i="3"/>
  <c r="R516" i="3"/>
  <c r="BF516" i="3" s="1"/>
  <c r="Z516" i="3"/>
  <c r="R385" i="3"/>
  <c r="BF385" i="3" s="1"/>
  <c r="Z385" i="3"/>
  <c r="R170" i="3"/>
  <c r="BF170" i="3" s="1"/>
  <c r="Z170" i="3"/>
  <c r="R86" i="3"/>
  <c r="BF86" i="3" s="1"/>
  <c r="Z86" i="3"/>
  <c r="AD726" i="3"/>
  <c r="V361" i="3"/>
  <c r="BJ361" i="3" s="1"/>
  <c r="AC703" i="3"/>
  <c r="AC600" i="3"/>
  <c r="AC452" i="3"/>
  <c r="AC62" i="3"/>
  <c r="AB910" i="3"/>
  <c r="AB732" i="3"/>
  <c r="AB560" i="3"/>
  <c r="AB452" i="3"/>
  <c r="AB356" i="3"/>
  <c r="AB231" i="3"/>
  <c r="AB191" i="3"/>
  <c r="AB97" i="3"/>
  <c r="AA111" i="3"/>
  <c r="S1001" i="3"/>
  <c r="BG1001" i="3" s="1"/>
  <c r="AA1001" i="3"/>
  <c r="S989" i="3"/>
  <c r="BG989" i="3" s="1"/>
  <c r="AA989" i="3"/>
  <c r="S932" i="3"/>
  <c r="BG932" i="3" s="1"/>
  <c r="AA932" i="3"/>
  <c r="S909" i="3"/>
  <c r="BG909" i="3" s="1"/>
  <c r="AA909" i="3"/>
  <c r="S571" i="3"/>
  <c r="BG571" i="3" s="1"/>
  <c r="AA571" i="3"/>
  <c r="S494" i="3"/>
  <c r="BG494" i="3" s="1"/>
  <c r="AA494" i="3"/>
  <c r="S415" i="3"/>
  <c r="BG415" i="3" s="1"/>
  <c r="AA415" i="3"/>
  <c r="S288" i="3"/>
  <c r="BG288" i="3" s="1"/>
  <c r="AA288" i="3"/>
  <c r="S264" i="3"/>
  <c r="BG264" i="3" s="1"/>
  <c r="AA264" i="3"/>
  <c r="S228" i="3"/>
  <c r="BG228" i="3" s="1"/>
  <c r="AA228" i="3"/>
  <c r="S216" i="3"/>
  <c r="BG216" i="3" s="1"/>
  <c r="AA216" i="3"/>
  <c r="Z900" i="3"/>
  <c r="R828" i="3"/>
  <c r="BF828" i="3" s="1"/>
  <c r="Z828" i="3"/>
  <c r="R169" i="3"/>
  <c r="BF169" i="3" s="1"/>
  <c r="Z169" i="3"/>
  <c r="AC669" i="3"/>
  <c r="AC621" i="3"/>
  <c r="AC578" i="3"/>
  <c r="AC314" i="3"/>
  <c r="AB970" i="3"/>
  <c r="AB922" i="3"/>
  <c r="AB519" i="3"/>
  <c r="AA974" i="3"/>
  <c r="AA496" i="3"/>
  <c r="S732" i="3"/>
  <c r="BG732" i="3" s="1"/>
  <c r="AA732" i="3"/>
  <c r="S709" i="3"/>
  <c r="BG709" i="3" s="1"/>
  <c r="AA709" i="3"/>
  <c r="S685" i="3"/>
  <c r="BG685" i="3" s="1"/>
  <c r="AA685" i="3"/>
  <c r="S570" i="3"/>
  <c r="BG570" i="3" s="1"/>
  <c r="AA570" i="3"/>
  <c r="S558" i="3"/>
  <c r="BG558" i="3" s="1"/>
  <c r="AA558" i="3"/>
  <c r="S379" i="3"/>
  <c r="BG379" i="3" s="1"/>
  <c r="AA379" i="3"/>
  <c r="S347" i="3"/>
  <c r="BG347" i="3" s="1"/>
  <c r="AA347" i="3"/>
  <c r="S335" i="3"/>
  <c r="BG335" i="3" s="1"/>
  <c r="AA335" i="3"/>
  <c r="S71" i="3"/>
  <c r="BG71" i="3" s="1"/>
  <c r="AA71" i="3"/>
  <c r="Z841" i="3"/>
  <c r="R837" i="3"/>
  <c r="BF837" i="3" s="1"/>
  <c r="Z837" i="3"/>
  <c r="Z791" i="3"/>
  <c r="R791" i="3"/>
  <c r="BF791" i="3" s="1"/>
  <c r="R769" i="3"/>
  <c r="BF769" i="3" s="1"/>
  <c r="Z769" i="3"/>
  <c r="R746" i="3"/>
  <c r="BF746" i="3" s="1"/>
  <c r="Z746" i="3"/>
  <c r="R711" i="3"/>
  <c r="BF711" i="3" s="1"/>
  <c r="Z711" i="3"/>
  <c r="R288" i="3"/>
  <c r="BF288" i="3" s="1"/>
  <c r="Z288" i="3"/>
  <c r="AC697" i="3"/>
  <c r="AC429" i="3"/>
  <c r="AC349" i="3"/>
  <c r="AC297" i="3"/>
  <c r="AB875" i="3"/>
  <c r="AB663" i="3"/>
  <c r="AB613" i="3"/>
  <c r="AB595" i="3"/>
  <c r="AB370" i="3"/>
  <c r="AB156" i="3"/>
  <c r="S839" i="3"/>
  <c r="BG839" i="3" s="1"/>
  <c r="AA839" i="3"/>
  <c r="S796" i="3"/>
  <c r="BG796" i="3" s="1"/>
  <c r="AA796" i="3"/>
  <c r="S752" i="3"/>
  <c r="BG752" i="3" s="1"/>
  <c r="AA752" i="3"/>
  <c r="S602" i="3"/>
  <c r="BG602" i="3" s="1"/>
  <c r="AA602" i="3"/>
  <c r="S390" i="3"/>
  <c r="BG390" i="3" s="1"/>
  <c r="AA390" i="3"/>
  <c r="S356" i="3"/>
  <c r="BG356" i="3" s="1"/>
  <c r="AA356" i="3"/>
  <c r="S118" i="3"/>
  <c r="BG118" i="3" s="1"/>
  <c r="AA118" i="3"/>
  <c r="S82" i="3"/>
  <c r="BG82" i="3" s="1"/>
  <c r="AA82" i="3"/>
  <c r="Z232" i="3"/>
  <c r="R478" i="3"/>
  <c r="BF478" i="3" s="1"/>
  <c r="Z478" i="3"/>
  <c r="R466" i="3"/>
  <c r="BF466" i="3" s="1"/>
  <c r="Z466" i="3"/>
  <c r="R454" i="3"/>
  <c r="BF454" i="3" s="1"/>
  <c r="Z454" i="3"/>
  <c r="R406" i="3"/>
  <c r="BF406" i="3" s="1"/>
  <c r="Z406" i="3"/>
  <c r="R617" i="3"/>
  <c r="BF617" i="3" s="1"/>
  <c r="R933" i="3"/>
  <c r="BF933" i="3" s="1"/>
  <c r="W1005" i="3"/>
  <c r="BK1005" i="3" s="1"/>
  <c r="AE1005" i="3"/>
  <c r="Q908" i="3"/>
  <c r="BE908" i="3" s="1"/>
  <c r="Y908" i="3"/>
  <c r="Q345" i="3"/>
  <c r="BE345" i="3" s="1"/>
  <c r="Y345" i="3"/>
  <c r="Q462" i="3"/>
  <c r="BE462" i="3" s="1"/>
  <c r="Y462" i="3"/>
  <c r="Q189" i="3"/>
  <c r="BE189" i="3" s="1"/>
  <c r="Y189" i="3"/>
  <c r="Q107" i="3"/>
  <c r="BE107" i="3" s="1"/>
  <c r="Y107" i="3"/>
  <c r="Q964" i="3"/>
  <c r="BE964" i="3" s="1"/>
  <c r="Y964" i="3"/>
  <c r="Q940" i="3"/>
  <c r="BE940" i="3" s="1"/>
  <c r="Y940" i="3"/>
  <c r="W431" i="3"/>
  <c r="BK431" i="3" s="1"/>
  <c r="AE431" i="3"/>
  <c r="W207" i="3"/>
  <c r="BK207" i="3" s="1"/>
  <c r="AE207" i="3"/>
  <c r="R424" i="3"/>
  <c r="BF424" i="3" s="1"/>
  <c r="Z424" i="3"/>
  <c r="Q95" i="3"/>
  <c r="BE95" i="3" s="1"/>
  <c r="Y95" i="3"/>
  <c r="W900" i="3"/>
  <c r="BK900" i="3" s="1"/>
  <c r="AE900" i="3"/>
  <c r="Y404" i="3"/>
  <c r="Q1006" i="3"/>
  <c r="BE1006" i="3" s="1"/>
  <c r="Y1006" i="3"/>
  <c r="Q939" i="3"/>
  <c r="BE939" i="3" s="1"/>
  <c r="Y939" i="3"/>
  <c r="Q928" i="3"/>
  <c r="BE928" i="3" s="1"/>
  <c r="Y928" i="3"/>
  <c r="Q764" i="3"/>
  <c r="BE764" i="3" s="1"/>
  <c r="Y764" i="3"/>
  <c r="W677" i="3"/>
  <c r="BK677" i="3" s="1"/>
  <c r="AE677" i="3"/>
  <c r="W666" i="3"/>
  <c r="BK666" i="3" s="1"/>
  <c r="AE666" i="3"/>
  <c r="W635" i="3"/>
  <c r="BK635" i="3" s="1"/>
  <c r="AE635" i="3"/>
  <c r="W581" i="3"/>
  <c r="BK581" i="3" s="1"/>
  <c r="AE581" i="3"/>
  <c r="W442" i="3"/>
  <c r="BK442" i="3" s="1"/>
  <c r="AE442" i="3"/>
  <c r="W430" i="3"/>
  <c r="BK430" i="3" s="1"/>
  <c r="AE430" i="3"/>
  <c r="W351" i="3"/>
  <c r="BK351" i="3" s="1"/>
  <c r="AE351" i="3"/>
  <c r="R659" i="3"/>
  <c r="BF659" i="3" s="1"/>
  <c r="Z659" i="3"/>
  <c r="R647" i="3"/>
  <c r="BF647" i="3" s="1"/>
  <c r="Z647" i="3"/>
  <c r="R306" i="3"/>
  <c r="BF306" i="3" s="1"/>
  <c r="Z306" i="3"/>
  <c r="Q981" i="3"/>
  <c r="BE981" i="3" s="1"/>
  <c r="Y981" i="3"/>
  <c r="W705" i="3"/>
  <c r="BK705" i="3" s="1"/>
  <c r="AE705" i="3"/>
  <c r="Q927" i="3"/>
  <c r="BE927" i="3" s="1"/>
  <c r="Y927" i="3"/>
  <c r="Q62" i="3"/>
  <c r="BE62" i="3" s="1"/>
  <c r="Y62" i="3"/>
  <c r="W644" i="3"/>
  <c r="BK644" i="3" s="1"/>
  <c r="AE644" i="3"/>
  <c r="W600" i="3"/>
  <c r="BK600" i="3" s="1"/>
  <c r="AE600" i="3"/>
  <c r="W591" i="3"/>
  <c r="BK591" i="3" s="1"/>
  <c r="AE591" i="3"/>
  <c r="W580" i="3"/>
  <c r="BK580" i="3" s="1"/>
  <c r="AE580" i="3"/>
  <c r="W524" i="3"/>
  <c r="BK524" i="3" s="1"/>
  <c r="AE524" i="3"/>
  <c r="W515" i="3"/>
  <c r="BK515" i="3" s="1"/>
  <c r="AE515" i="3"/>
  <c r="W451" i="3"/>
  <c r="BK451" i="3" s="1"/>
  <c r="AE451" i="3"/>
  <c r="W441" i="3"/>
  <c r="BK441" i="3" s="1"/>
  <c r="AE441" i="3"/>
  <c r="T553" i="3"/>
  <c r="BH553" i="3" s="1"/>
  <c r="AB553" i="3"/>
  <c r="T509" i="3"/>
  <c r="BH509" i="3" s="1"/>
  <c r="AB509" i="3"/>
  <c r="T497" i="3"/>
  <c r="BH497" i="3" s="1"/>
  <c r="AB497" i="3"/>
  <c r="T485" i="3"/>
  <c r="BH485" i="3" s="1"/>
  <c r="AB485" i="3"/>
  <c r="T475" i="3"/>
  <c r="BH475" i="3" s="1"/>
  <c r="AB475" i="3"/>
  <c r="T464" i="3"/>
  <c r="BH464" i="3" s="1"/>
  <c r="AB464" i="3"/>
  <c r="T313" i="3"/>
  <c r="BH313" i="3" s="1"/>
  <c r="AB313" i="3"/>
  <c r="T214" i="3"/>
  <c r="BH214" i="3" s="1"/>
  <c r="AB214" i="3"/>
  <c r="T204" i="3"/>
  <c r="BH204" i="3" s="1"/>
  <c r="AB204" i="3"/>
  <c r="T192" i="3"/>
  <c r="BH192" i="3" s="1"/>
  <c r="AB192" i="3"/>
  <c r="Q567" i="3"/>
  <c r="BE567" i="3" s="1"/>
  <c r="Y567" i="3"/>
  <c r="Q130" i="3"/>
  <c r="BE130" i="3" s="1"/>
  <c r="Y130" i="3"/>
  <c r="W336" i="3"/>
  <c r="BK336" i="3" s="1"/>
  <c r="AE336" i="3"/>
  <c r="Y487" i="3"/>
  <c r="Q961" i="3"/>
  <c r="BE961" i="3" s="1"/>
  <c r="Y961" i="3"/>
  <c r="Q416" i="3"/>
  <c r="BE416" i="3" s="1"/>
  <c r="Y416" i="3"/>
  <c r="Q393" i="3"/>
  <c r="BE393" i="3" s="1"/>
  <c r="Y393" i="3"/>
  <c r="Q369" i="3"/>
  <c r="BE369" i="3" s="1"/>
  <c r="Y369" i="3"/>
  <c r="Q357" i="3"/>
  <c r="BE357" i="3" s="1"/>
  <c r="Y357" i="3"/>
  <c r="Q334" i="3"/>
  <c r="BE334" i="3" s="1"/>
  <c r="Y334" i="3"/>
  <c r="Q298" i="3"/>
  <c r="BE298" i="3" s="1"/>
  <c r="Y298" i="3"/>
  <c r="Q275" i="3"/>
  <c r="BE275" i="3" s="1"/>
  <c r="Y275" i="3"/>
  <c r="Q263" i="3"/>
  <c r="BE263" i="3" s="1"/>
  <c r="Y263" i="3"/>
  <c r="Q251" i="3"/>
  <c r="BE251" i="3" s="1"/>
  <c r="Y251" i="3"/>
  <c r="Q61" i="3"/>
  <c r="BE61" i="3" s="1"/>
  <c r="Y61" i="3"/>
  <c r="V58" i="36"/>
  <c r="I20" i="32" a="1"/>
  <c r="I20" i="32" s="1"/>
  <c r="R20" i="32" a="1"/>
  <c r="R20" i="32" s="1"/>
  <c r="W933" i="3"/>
  <c r="BK933" i="3" s="1"/>
  <c r="AE933" i="3"/>
  <c r="AE823" i="3"/>
  <c r="W823" i="3"/>
  <c r="BK823" i="3" s="1"/>
  <c r="W811" i="3"/>
  <c r="BK811" i="3" s="1"/>
  <c r="AE811" i="3"/>
  <c r="W777" i="3"/>
  <c r="BK777" i="3" s="1"/>
  <c r="AE777" i="3"/>
  <c r="W765" i="3"/>
  <c r="BK765" i="3" s="1"/>
  <c r="AE765" i="3"/>
  <c r="W696" i="3"/>
  <c r="BK696" i="3" s="1"/>
  <c r="AE696" i="3"/>
  <c r="W654" i="3"/>
  <c r="BK654" i="3" s="1"/>
  <c r="AE654" i="3"/>
  <c r="W643" i="3"/>
  <c r="BK643" i="3" s="1"/>
  <c r="AE643" i="3"/>
  <c r="W599" i="3"/>
  <c r="BK599" i="3" s="1"/>
  <c r="AE599" i="3"/>
  <c r="W590" i="3"/>
  <c r="BK590" i="3" s="1"/>
  <c r="AE590" i="3"/>
  <c r="W545" i="3"/>
  <c r="BK545" i="3" s="1"/>
  <c r="AE545" i="3"/>
  <c r="W534" i="3"/>
  <c r="BK534" i="3" s="1"/>
  <c r="AE534" i="3"/>
  <c r="V501" i="3"/>
  <c r="BJ501" i="3" s="1"/>
  <c r="AD501" i="3"/>
  <c r="T723" i="3"/>
  <c r="BH723" i="3" s="1"/>
  <c r="AB723" i="3"/>
  <c r="T587" i="3"/>
  <c r="BH587" i="3" s="1"/>
  <c r="AB587" i="3"/>
  <c r="Q785" i="3"/>
  <c r="BE785" i="3" s="1"/>
  <c r="Y785" i="3"/>
  <c r="Y556" i="3"/>
  <c r="Q556" i="3"/>
  <c r="BE556" i="3" s="1"/>
  <c r="Q475" i="3"/>
  <c r="BE475" i="3" s="1"/>
  <c r="Y475" i="3"/>
  <c r="Q451" i="3"/>
  <c r="BE451" i="3" s="1"/>
  <c r="Y451" i="3"/>
  <c r="Q356" i="3"/>
  <c r="BE356" i="3" s="1"/>
  <c r="Y356" i="3"/>
  <c r="Q274" i="3"/>
  <c r="BE274" i="3" s="1"/>
  <c r="Y274" i="3"/>
  <c r="Q262" i="3"/>
  <c r="BE262" i="3" s="1"/>
  <c r="Y262" i="3"/>
  <c r="Q120" i="3"/>
  <c r="BE120" i="3" s="1"/>
  <c r="Y120" i="3"/>
  <c r="Q84" i="3"/>
  <c r="BE84" i="3" s="1"/>
  <c r="Y84" i="3"/>
  <c r="Q142" i="3"/>
  <c r="BE142" i="3" s="1"/>
  <c r="Y142" i="3"/>
  <c r="Y438" i="3"/>
  <c r="Q1001" i="3"/>
  <c r="BE1001" i="3" s="1"/>
  <c r="Y1001" i="3"/>
  <c r="Q827" i="3"/>
  <c r="BE827" i="3" s="1"/>
  <c r="Y827" i="3"/>
  <c r="Q816" i="3"/>
  <c r="BE816" i="3" s="1"/>
  <c r="Y816" i="3"/>
  <c r="Q805" i="3"/>
  <c r="BE805" i="3" s="1"/>
  <c r="Y805" i="3"/>
  <c r="Q656" i="3"/>
  <c r="BE656" i="3" s="1"/>
  <c r="Y656" i="3"/>
  <c r="Q645" i="3"/>
  <c r="BE645" i="3" s="1"/>
  <c r="Y645" i="3"/>
  <c r="Q634" i="3"/>
  <c r="BE634" i="3" s="1"/>
  <c r="Y634" i="3"/>
  <c r="Q531" i="3"/>
  <c r="BE531" i="3" s="1"/>
  <c r="Y531" i="3"/>
  <c r="Q508" i="3"/>
  <c r="BE508" i="3" s="1"/>
  <c r="Y508" i="3"/>
  <c r="Q473" i="3"/>
  <c r="BE473" i="3" s="1"/>
  <c r="Y473" i="3"/>
  <c r="Q461" i="3"/>
  <c r="BE461" i="3" s="1"/>
  <c r="Y461" i="3"/>
  <c r="W930" i="3"/>
  <c r="BK930" i="3" s="1"/>
  <c r="AE930" i="3"/>
  <c r="W920" i="3"/>
  <c r="BK920" i="3" s="1"/>
  <c r="AE920" i="3"/>
  <c r="W832" i="3"/>
  <c r="BK832" i="3" s="1"/>
  <c r="AE832" i="3"/>
  <c r="W683" i="3"/>
  <c r="BK683" i="3" s="1"/>
  <c r="AE683" i="3"/>
  <c r="Q970" i="3"/>
  <c r="BE970" i="3" s="1"/>
  <c r="Y970" i="3"/>
  <c r="Y726" i="3"/>
  <c r="Q726" i="3"/>
  <c r="BE726" i="3" s="1"/>
  <c r="Q510" i="3"/>
  <c r="BE510" i="3" s="1"/>
  <c r="Y510" i="3"/>
  <c r="Q463" i="3"/>
  <c r="BE463" i="3" s="1"/>
  <c r="Y463" i="3"/>
  <c r="Q427" i="3"/>
  <c r="BE427" i="3" s="1"/>
  <c r="Y427" i="3"/>
  <c r="Q368" i="3"/>
  <c r="BE368" i="3" s="1"/>
  <c r="Y368" i="3"/>
  <c r="Q333" i="3"/>
  <c r="BE333" i="3" s="1"/>
  <c r="Y333" i="3"/>
  <c r="Q238" i="3"/>
  <c r="BE238" i="3" s="1"/>
  <c r="Y238" i="3"/>
  <c r="Q214" i="3"/>
  <c r="BE214" i="3" s="1"/>
  <c r="Y214" i="3"/>
  <c r="Q96" i="3"/>
  <c r="BE96" i="3" s="1"/>
  <c r="Y96" i="3"/>
  <c r="Q72" i="3"/>
  <c r="BE72" i="3" s="1"/>
  <c r="Y72" i="3"/>
  <c r="W483" i="3"/>
  <c r="BK483" i="3" s="1"/>
  <c r="AE483" i="3"/>
  <c r="W314" i="3"/>
  <c r="BK314" i="3" s="1"/>
  <c r="AE314" i="3"/>
  <c r="Q497" i="3"/>
  <c r="BE497" i="3" s="1"/>
  <c r="Y497" i="3"/>
  <c r="Q450" i="3"/>
  <c r="BE450" i="3" s="1"/>
  <c r="Y450" i="3"/>
  <c r="Q379" i="3"/>
  <c r="BE379" i="3" s="1"/>
  <c r="Y379" i="3"/>
  <c r="Q261" i="3"/>
  <c r="BE261" i="3" s="1"/>
  <c r="Y261" i="3"/>
  <c r="Y668" i="3"/>
  <c r="Q804" i="3"/>
  <c r="BE804" i="3" s="1"/>
  <c r="Y804" i="3"/>
  <c r="Q677" i="3"/>
  <c r="BE677" i="3" s="1"/>
  <c r="Y677" i="3"/>
  <c r="W984" i="3"/>
  <c r="BK984" i="3" s="1"/>
  <c r="AE984" i="3"/>
  <c r="W962" i="3"/>
  <c r="BK962" i="3" s="1"/>
  <c r="AE962" i="3"/>
  <c r="W876" i="3"/>
  <c r="BK876" i="3" s="1"/>
  <c r="AE876" i="3"/>
  <c r="W855" i="3"/>
  <c r="BK855" i="3" s="1"/>
  <c r="AE855" i="3"/>
  <c r="W155" i="3"/>
  <c r="BK155" i="3" s="1"/>
  <c r="AE155" i="3"/>
  <c r="W143" i="3"/>
  <c r="BK143" i="3" s="1"/>
  <c r="AE143" i="3"/>
  <c r="W132" i="3"/>
  <c r="BK132" i="3" s="1"/>
  <c r="AE132" i="3"/>
  <c r="W100" i="3"/>
  <c r="BK100" i="3" s="1"/>
  <c r="AE100" i="3"/>
  <c r="W81" i="3"/>
  <c r="BK81" i="3" s="1"/>
  <c r="AE81" i="3"/>
  <c r="U892" i="3"/>
  <c r="BI892" i="3" s="1"/>
  <c r="AC892" i="3"/>
  <c r="U869" i="3"/>
  <c r="BI869" i="3" s="1"/>
  <c r="AC869" i="3"/>
  <c r="U857" i="3"/>
  <c r="BI857" i="3" s="1"/>
  <c r="AC857" i="3"/>
  <c r="U833" i="3"/>
  <c r="BI833" i="3" s="1"/>
  <c r="AC833" i="3"/>
  <c r="U821" i="3"/>
  <c r="BI821" i="3" s="1"/>
  <c r="AC821" i="3"/>
  <c r="U809" i="3"/>
  <c r="BI809" i="3" s="1"/>
  <c r="AC809" i="3"/>
  <c r="U785" i="3"/>
  <c r="BI785" i="3" s="1"/>
  <c r="AC785" i="3"/>
  <c r="U510" i="3"/>
  <c r="BI510" i="3" s="1"/>
  <c r="AC510" i="3"/>
  <c r="U498" i="3"/>
  <c r="BI498" i="3" s="1"/>
  <c r="AC498" i="3"/>
  <c r="U486" i="3"/>
  <c r="BI486" i="3" s="1"/>
  <c r="AC486" i="3"/>
  <c r="U244" i="3"/>
  <c r="BI244" i="3" s="1"/>
  <c r="AC244" i="3"/>
  <c r="U222" i="3"/>
  <c r="BI222" i="3" s="1"/>
  <c r="AC222" i="3"/>
  <c r="U211" i="3"/>
  <c r="BI211" i="3" s="1"/>
  <c r="AC211" i="3"/>
  <c r="U199" i="3"/>
  <c r="BI199" i="3" s="1"/>
  <c r="AC199" i="3"/>
  <c r="U188" i="3"/>
  <c r="BI188" i="3" s="1"/>
  <c r="AC188" i="3"/>
  <c r="U177" i="3"/>
  <c r="BI177" i="3" s="1"/>
  <c r="AC177" i="3"/>
  <c r="U153" i="3"/>
  <c r="BI153" i="3" s="1"/>
  <c r="AC153" i="3"/>
  <c r="U142" i="3"/>
  <c r="BI142" i="3" s="1"/>
  <c r="AC142" i="3"/>
  <c r="U130" i="3"/>
  <c r="BI130" i="3" s="1"/>
  <c r="AC130" i="3"/>
  <c r="U119" i="3"/>
  <c r="BI119" i="3" s="1"/>
  <c r="AC119" i="3"/>
  <c r="U107" i="3"/>
  <c r="BI107" i="3" s="1"/>
  <c r="AC107" i="3"/>
  <c r="Q403" i="3"/>
  <c r="BE403" i="3" s="1"/>
  <c r="Y403" i="3"/>
  <c r="Q355" i="3"/>
  <c r="BE355" i="3" s="1"/>
  <c r="Y355" i="3"/>
  <c r="B53" i="28"/>
  <c r="L20" i="32" a="1"/>
  <c r="L20" i="32" s="1"/>
  <c r="Q835" i="3"/>
  <c r="BE835" i="3" s="1"/>
  <c r="Y835" i="3"/>
  <c r="Q825" i="3"/>
  <c r="BE825" i="3" s="1"/>
  <c r="Q814" i="3"/>
  <c r="BE814" i="3" s="1"/>
  <c r="Y814" i="3"/>
  <c r="Q688" i="3"/>
  <c r="BE688" i="3" s="1"/>
  <c r="Y688" i="3"/>
  <c r="W983" i="3"/>
  <c r="BK983" i="3" s="1"/>
  <c r="AE983" i="3"/>
  <c r="W854" i="3"/>
  <c r="BK854" i="3" s="1"/>
  <c r="AE854" i="3"/>
  <c r="W266" i="3"/>
  <c r="BK266" i="3" s="1"/>
  <c r="AE266" i="3"/>
  <c r="W256" i="3"/>
  <c r="BK256" i="3" s="1"/>
  <c r="AE256" i="3"/>
  <c r="W222" i="3"/>
  <c r="BK222" i="3" s="1"/>
  <c r="AE222" i="3"/>
  <c r="Q579" i="3"/>
  <c r="BE579" i="3" s="1"/>
  <c r="Y579" i="3"/>
  <c r="Q83" i="3"/>
  <c r="BE83" i="3" s="1"/>
  <c r="Y83" i="3"/>
  <c r="Y796" i="3"/>
  <c r="Q698" i="3"/>
  <c r="BE698" i="3" s="1"/>
  <c r="Y698" i="3"/>
  <c r="W255" i="3"/>
  <c r="BK255" i="3" s="1"/>
  <c r="AE255" i="3"/>
  <c r="W233" i="3"/>
  <c r="BK233" i="3" s="1"/>
  <c r="AE233" i="3"/>
  <c r="W198" i="3"/>
  <c r="BK198" i="3" s="1"/>
  <c r="AE198" i="3"/>
  <c r="W174" i="3"/>
  <c r="BK174" i="3" s="1"/>
  <c r="AE174" i="3"/>
  <c r="W163" i="3"/>
  <c r="BK163" i="3" s="1"/>
  <c r="AE163" i="3"/>
  <c r="W153" i="3"/>
  <c r="BK153" i="3" s="1"/>
  <c r="AE153" i="3"/>
  <c r="W109" i="3"/>
  <c r="BK109" i="3" s="1"/>
  <c r="AE109" i="3"/>
  <c r="Q344" i="3"/>
  <c r="BE344" i="3" s="1"/>
  <c r="Y344" i="3"/>
  <c r="P58" i="36"/>
  <c r="P6" i="36" s="1"/>
  <c r="D41" i="14" s="1"/>
  <c r="Y795" i="3"/>
  <c r="Q954" i="3"/>
  <c r="BE954" i="3" s="1"/>
  <c r="Y954" i="3"/>
  <c r="Q898" i="3"/>
  <c r="BE898" i="3" s="1"/>
  <c r="Y898" i="3"/>
  <c r="Q856" i="3"/>
  <c r="BE856" i="3" s="1"/>
  <c r="Y856" i="3"/>
  <c r="W387" i="3"/>
  <c r="BK387" i="3" s="1"/>
  <c r="AE387" i="3"/>
  <c r="W265" i="3"/>
  <c r="BK265" i="3" s="1"/>
  <c r="AE265" i="3"/>
  <c r="W243" i="3"/>
  <c r="BK243" i="3" s="1"/>
  <c r="AE243" i="3"/>
  <c r="W220" i="3"/>
  <c r="BK220" i="3" s="1"/>
  <c r="AE220" i="3"/>
  <c r="Y439" i="3"/>
  <c r="Q509" i="3"/>
  <c r="BE509" i="3" s="1"/>
  <c r="Y509" i="3"/>
  <c r="Q426" i="3"/>
  <c r="BE426" i="3" s="1"/>
  <c r="Y426" i="3"/>
  <c r="Q119" i="3"/>
  <c r="BE119" i="3" s="1"/>
  <c r="Y119" i="3"/>
  <c r="Y611" i="3"/>
  <c r="Q897" i="3"/>
  <c r="BE897" i="3" s="1"/>
  <c r="Y897" i="3"/>
  <c r="Q866" i="3"/>
  <c r="BE866" i="3" s="1"/>
  <c r="Y866" i="3"/>
  <c r="Q843" i="3"/>
  <c r="BE843" i="3" s="1"/>
  <c r="Y843" i="3"/>
  <c r="Q65" i="3"/>
  <c r="BE65" i="3" s="1"/>
  <c r="Y65" i="3"/>
  <c r="W297" i="3"/>
  <c r="BK297" i="3" s="1"/>
  <c r="AE297" i="3"/>
  <c r="U939" i="3"/>
  <c r="BI939" i="3" s="1"/>
  <c r="AC939" i="3"/>
  <c r="U927" i="3"/>
  <c r="BI927" i="3" s="1"/>
  <c r="AC927" i="3"/>
  <c r="U915" i="3"/>
  <c r="BI915" i="3" s="1"/>
  <c r="AC915" i="3"/>
  <c r="U880" i="3"/>
  <c r="BI880" i="3" s="1"/>
  <c r="AC880" i="3"/>
  <c r="U868" i="3"/>
  <c r="BI868" i="3" s="1"/>
  <c r="AC868" i="3"/>
  <c r="U856" i="3"/>
  <c r="BI856" i="3" s="1"/>
  <c r="AC856" i="3"/>
  <c r="U832" i="3"/>
  <c r="BI832" i="3" s="1"/>
  <c r="AC832" i="3"/>
  <c r="U820" i="3"/>
  <c r="BI820" i="3" s="1"/>
  <c r="AC820" i="3"/>
  <c r="U509" i="3"/>
  <c r="BI509" i="3" s="1"/>
  <c r="AC509" i="3"/>
  <c r="U302" i="3"/>
  <c r="BI302" i="3" s="1"/>
  <c r="AC302" i="3"/>
  <c r="U290" i="3"/>
  <c r="BI290" i="3" s="1"/>
  <c r="AC290" i="3"/>
  <c r="U279" i="3"/>
  <c r="BI279" i="3" s="1"/>
  <c r="AC279" i="3"/>
  <c r="U267" i="3"/>
  <c r="BI267" i="3" s="1"/>
  <c r="AC267" i="3"/>
  <c r="U255" i="3"/>
  <c r="BI255" i="3" s="1"/>
  <c r="AC255" i="3"/>
  <c r="U243" i="3"/>
  <c r="BI243" i="3" s="1"/>
  <c r="AC243" i="3"/>
  <c r="U210" i="3"/>
  <c r="BI210" i="3" s="1"/>
  <c r="AC210" i="3"/>
  <c r="U198" i="3"/>
  <c r="BI198" i="3" s="1"/>
  <c r="AC198" i="3"/>
  <c r="T110" i="3"/>
  <c r="BH110" i="3" s="1"/>
  <c r="AB110" i="3"/>
  <c r="S774" i="3"/>
  <c r="BG774" i="3" s="1"/>
  <c r="AA774" i="3"/>
  <c r="S753" i="3"/>
  <c r="BG753" i="3" s="1"/>
  <c r="AA753" i="3"/>
  <c r="S529" i="3"/>
  <c r="BG529" i="3" s="1"/>
  <c r="AA529" i="3"/>
  <c r="S292" i="3"/>
  <c r="BG292" i="3" s="1"/>
  <c r="AA292" i="3"/>
  <c r="S280" i="3"/>
  <c r="BG280" i="3" s="1"/>
  <c r="AA280" i="3"/>
  <c r="S268" i="3"/>
  <c r="BG268" i="3" s="1"/>
  <c r="AA268" i="3"/>
  <c r="S256" i="3"/>
  <c r="BG256" i="3" s="1"/>
  <c r="AA256" i="3"/>
  <c r="S244" i="3"/>
  <c r="BG244" i="3" s="1"/>
  <c r="AA244" i="3"/>
  <c r="S232" i="3"/>
  <c r="BG232" i="3" s="1"/>
  <c r="AA232" i="3"/>
  <c r="S220" i="3"/>
  <c r="BG220" i="3" s="1"/>
  <c r="AA220" i="3"/>
  <c r="S209" i="3"/>
  <c r="BG209" i="3" s="1"/>
  <c r="AA209" i="3"/>
  <c r="Y793" i="3"/>
  <c r="Y624" i="3"/>
  <c r="Y606" i="3"/>
  <c r="Y591" i="3"/>
  <c r="Y534" i="3"/>
  <c r="Y483" i="3"/>
  <c r="Y199" i="3"/>
  <c r="Q853" i="3"/>
  <c r="BE853" i="3" s="1"/>
  <c r="AE836" i="3"/>
  <c r="AE754" i="3"/>
  <c r="AE420" i="3"/>
  <c r="AE247" i="3"/>
  <c r="W949" i="3"/>
  <c r="BK949" i="3" s="1"/>
  <c r="AE949" i="3"/>
  <c r="W907" i="3"/>
  <c r="BK907" i="3" s="1"/>
  <c r="AE907" i="3"/>
  <c r="W887" i="3"/>
  <c r="BK887" i="3" s="1"/>
  <c r="AE887" i="3"/>
  <c r="W831" i="3"/>
  <c r="BK831" i="3" s="1"/>
  <c r="AE831" i="3"/>
  <c r="W750" i="3"/>
  <c r="BK750" i="3" s="1"/>
  <c r="AE750" i="3"/>
  <c r="W684" i="3"/>
  <c r="BK684" i="3" s="1"/>
  <c r="AE684" i="3"/>
  <c r="W633" i="3"/>
  <c r="BK633" i="3" s="1"/>
  <c r="AE633" i="3"/>
  <c r="W609" i="3"/>
  <c r="BK609" i="3" s="1"/>
  <c r="AE609" i="3"/>
  <c r="W556" i="3"/>
  <c r="BK556" i="3" s="1"/>
  <c r="AE556" i="3"/>
  <c r="AE513" i="3"/>
  <c r="W513" i="3"/>
  <c r="BK513" i="3" s="1"/>
  <c r="W462" i="3"/>
  <c r="BK462" i="3" s="1"/>
  <c r="AE462" i="3"/>
  <c r="W373" i="3"/>
  <c r="BK373" i="3" s="1"/>
  <c r="AE373" i="3"/>
  <c r="W264" i="3"/>
  <c r="BK264" i="3" s="1"/>
  <c r="AE264" i="3"/>
  <c r="W162" i="3"/>
  <c r="BK162" i="3" s="1"/>
  <c r="AE162" i="3"/>
  <c r="V416" i="3"/>
  <c r="BJ416" i="3" s="1"/>
  <c r="AD416" i="3"/>
  <c r="V404" i="3"/>
  <c r="BJ404" i="3" s="1"/>
  <c r="AD404" i="3"/>
  <c r="AC647" i="3"/>
  <c r="S824" i="3"/>
  <c r="BG824" i="3" s="1"/>
  <c r="AA824" i="3"/>
  <c r="Y765" i="3"/>
  <c r="Y499" i="3"/>
  <c r="Y452" i="3"/>
  <c r="Y299" i="3"/>
  <c r="W896" i="3"/>
  <c r="BK896" i="3" s="1"/>
  <c r="AE896" i="3"/>
  <c r="W842" i="3"/>
  <c r="BK842" i="3" s="1"/>
  <c r="AE842" i="3"/>
  <c r="W785" i="3"/>
  <c r="BK785" i="3" s="1"/>
  <c r="AE785" i="3"/>
  <c r="W773" i="3"/>
  <c r="BK773" i="3" s="1"/>
  <c r="AE773" i="3"/>
  <c r="W703" i="3"/>
  <c r="BK703" i="3" s="1"/>
  <c r="AE703" i="3"/>
  <c r="W693" i="3"/>
  <c r="BK693" i="3" s="1"/>
  <c r="AE693" i="3"/>
  <c r="W653" i="3"/>
  <c r="BK653" i="3" s="1"/>
  <c r="AE653" i="3"/>
  <c r="W578" i="3"/>
  <c r="BK578" i="3" s="1"/>
  <c r="AE578" i="3"/>
  <c r="W427" i="3"/>
  <c r="BK427" i="3" s="1"/>
  <c r="AE427" i="3"/>
  <c r="W338" i="3"/>
  <c r="BK338" i="3" s="1"/>
  <c r="AE338" i="3"/>
  <c r="W327" i="3"/>
  <c r="BK327" i="3" s="1"/>
  <c r="AE327" i="3"/>
  <c r="W295" i="3"/>
  <c r="BK295" i="3" s="1"/>
  <c r="AE295" i="3"/>
  <c r="W253" i="3"/>
  <c r="BK253" i="3" s="1"/>
  <c r="AE253" i="3"/>
  <c r="W172" i="3"/>
  <c r="BK172" i="3" s="1"/>
  <c r="AE172" i="3"/>
  <c r="M21" i="38"/>
  <c r="C29" i="14" s="1"/>
  <c r="C8" i="14" s="1"/>
  <c r="Y680" i="3"/>
  <c r="Y346" i="3"/>
  <c r="Y180" i="3"/>
  <c r="Y840" i="3"/>
  <c r="Q840" i="3"/>
  <c r="BE840" i="3" s="1"/>
  <c r="AE800" i="3"/>
  <c r="AE506" i="3"/>
  <c r="AE829" i="3"/>
  <c r="W829" i="3"/>
  <c r="BK829" i="3" s="1"/>
  <c r="W652" i="3"/>
  <c r="BK652" i="3" s="1"/>
  <c r="AE652" i="3"/>
  <c r="W542" i="3"/>
  <c r="BK542" i="3" s="1"/>
  <c r="AE542" i="3"/>
  <c r="W531" i="3"/>
  <c r="BK531" i="3" s="1"/>
  <c r="AE531" i="3"/>
  <c r="W359" i="3"/>
  <c r="BK359" i="3" s="1"/>
  <c r="AE359" i="3"/>
  <c r="W349" i="3"/>
  <c r="BK349" i="3" s="1"/>
  <c r="AE349" i="3"/>
  <c r="W183" i="3"/>
  <c r="BK183" i="3" s="1"/>
  <c r="AE183" i="3"/>
  <c r="W97" i="3"/>
  <c r="BK97" i="3" s="1"/>
  <c r="AE97" i="3"/>
  <c r="Y937" i="3"/>
  <c r="Y905" i="3"/>
  <c r="Y869" i="3"/>
  <c r="Y734" i="3"/>
  <c r="Y586" i="3"/>
  <c r="Y211" i="3"/>
  <c r="Y146" i="3"/>
  <c r="AE928" i="3"/>
  <c r="W979" i="3"/>
  <c r="BK979" i="3" s="1"/>
  <c r="AE979" i="3"/>
  <c r="W884" i="3"/>
  <c r="BK884" i="3" s="1"/>
  <c r="AE884" i="3"/>
  <c r="W501" i="3"/>
  <c r="BK501" i="3" s="1"/>
  <c r="AE501" i="3"/>
  <c r="W391" i="3"/>
  <c r="BK391" i="3" s="1"/>
  <c r="AE391" i="3"/>
  <c r="W348" i="3"/>
  <c r="BK348" i="3" s="1"/>
  <c r="AE348" i="3"/>
  <c r="W251" i="3"/>
  <c r="BK251" i="3" s="1"/>
  <c r="AE251" i="3"/>
  <c r="W240" i="3"/>
  <c r="BK240" i="3" s="1"/>
  <c r="AE240" i="3"/>
  <c r="W149" i="3"/>
  <c r="BK149" i="3" s="1"/>
  <c r="AE149" i="3"/>
  <c r="W64" i="3"/>
  <c r="BK64" i="3" s="1"/>
  <c r="AE64" i="3"/>
  <c r="AD268" i="3"/>
  <c r="U562" i="3"/>
  <c r="BI562" i="3" s="1"/>
  <c r="AC562" i="3"/>
  <c r="U551" i="3"/>
  <c r="BI551" i="3" s="1"/>
  <c r="AC551" i="3"/>
  <c r="U344" i="3"/>
  <c r="BI344" i="3" s="1"/>
  <c r="AC344" i="3"/>
  <c r="U332" i="3"/>
  <c r="BI332" i="3" s="1"/>
  <c r="AC332" i="3"/>
  <c r="T152" i="3"/>
  <c r="BH152" i="3" s="1"/>
  <c r="AB152" i="3"/>
  <c r="T74" i="3"/>
  <c r="BH74" i="3" s="1"/>
  <c r="AB74" i="3"/>
  <c r="Y619" i="3"/>
  <c r="Y601" i="3"/>
  <c r="Y585" i="3"/>
  <c r="Y512" i="3"/>
  <c r="Y495" i="3"/>
  <c r="Y464" i="3"/>
  <c r="Y395" i="3"/>
  <c r="Y358" i="3"/>
  <c r="Y329" i="3"/>
  <c r="Y276" i="3"/>
  <c r="Y210" i="3"/>
  <c r="Y116" i="3"/>
  <c r="AE824" i="3"/>
  <c r="AE583" i="3"/>
  <c r="AE455" i="3"/>
  <c r="AE320" i="3"/>
  <c r="W925" i="3"/>
  <c r="BK925" i="3" s="1"/>
  <c r="AE925" i="3"/>
  <c r="W804" i="3"/>
  <c r="BK804" i="3" s="1"/>
  <c r="AE804" i="3"/>
  <c r="W723" i="3"/>
  <c r="BK723" i="3" s="1"/>
  <c r="AE723" i="3"/>
  <c r="W629" i="3"/>
  <c r="BK629" i="3" s="1"/>
  <c r="AE629" i="3"/>
  <c r="W617" i="3"/>
  <c r="BK617" i="3" s="1"/>
  <c r="AE617" i="3"/>
  <c r="W470" i="3"/>
  <c r="BK470" i="3" s="1"/>
  <c r="AE470" i="3"/>
  <c r="W369" i="3"/>
  <c r="BK369" i="3" s="1"/>
  <c r="AE369" i="3"/>
  <c r="W357" i="3"/>
  <c r="BK357" i="3" s="1"/>
  <c r="AE357" i="3"/>
  <c r="W115" i="3"/>
  <c r="BK115" i="3" s="1"/>
  <c r="AE115" i="3"/>
  <c r="W85" i="3"/>
  <c r="BK85" i="3" s="1"/>
  <c r="AE85" i="3"/>
  <c r="W63" i="3"/>
  <c r="BK63" i="3" s="1"/>
  <c r="AE63" i="3"/>
  <c r="V140" i="3"/>
  <c r="BJ140" i="3" s="1"/>
  <c r="AD140" i="3"/>
  <c r="V116" i="3"/>
  <c r="BJ116" i="3" s="1"/>
  <c r="AD116" i="3"/>
  <c r="V104" i="3"/>
  <c r="BJ104" i="3" s="1"/>
  <c r="AD104" i="3"/>
  <c r="T547" i="3"/>
  <c r="BH547" i="3" s="1"/>
  <c r="AB547" i="3"/>
  <c r="T377" i="3"/>
  <c r="BH377" i="3" s="1"/>
  <c r="AB377" i="3"/>
  <c r="T365" i="3"/>
  <c r="BH365" i="3" s="1"/>
  <c r="AB365" i="3"/>
  <c r="T341" i="3"/>
  <c r="BH341" i="3" s="1"/>
  <c r="AB341" i="3"/>
  <c r="T330" i="3"/>
  <c r="BH330" i="3" s="1"/>
  <c r="AB330" i="3"/>
  <c r="T209" i="3"/>
  <c r="BH209" i="3" s="1"/>
  <c r="AB209" i="3"/>
  <c r="Y963" i="3"/>
  <c r="Y863" i="3"/>
  <c r="Y832" i="3"/>
  <c r="Y782" i="3"/>
  <c r="Y755" i="3"/>
  <c r="Y692" i="3"/>
  <c r="Y631" i="3"/>
  <c r="Y563" i="3"/>
  <c r="Y545" i="3"/>
  <c r="Y529" i="3"/>
  <c r="Y429" i="3"/>
  <c r="Y371" i="3"/>
  <c r="Y258" i="3"/>
  <c r="AE767" i="3"/>
  <c r="AE714" i="3"/>
  <c r="AE454" i="3"/>
  <c r="AE257" i="3"/>
  <c r="AE106" i="3"/>
  <c r="W826" i="3"/>
  <c r="BK826" i="3" s="1"/>
  <c r="AE826" i="3"/>
  <c r="W699" i="3"/>
  <c r="BK699" i="3" s="1"/>
  <c r="W411" i="3"/>
  <c r="BK411" i="3" s="1"/>
  <c r="AE411" i="3"/>
  <c r="W346" i="3"/>
  <c r="BK346" i="3" s="1"/>
  <c r="AE346" i="3"/>
  <c r="W249" i="3"/>
  <c r="BK249" i="3" s="1"/>
  <c r="AE249" i="3"/>
  <c r="W238" i="3"/>
  <c r="BK238" i="3" s="1"/>
  <c r="AE238" i="3"/>
  <c r="W147" i="3"/>
  <c r="BK147" i="3" s="1"/>
  <c r="AE147" i="3"/>
  <c r="W94" i="3"/>
  <c r="BK94" i="3" s="1"/>
  <c r="AE94" i="3"/>
  <c r="W84" i="3"/>
  <c r="BK84" i="3" s="1"/>
  <c r="AE84" i="3"/>
  <c r="T683" i="3"/>
  <c r="BH683" i="3" s="1"/>
  <c r="AB683" i="3"/>
  <c r="T672" i="3"/>
  <c r="BH672" i="3" s="1"/>
  <c r="AB672" i="3"/>
  <c r="T557" i="3"/>
  <c r="BH557" i="3" s="1"/>
  <c r="AB557" i="3"/>
  <c r="T376" i="3"/>
  <c r="BH376" i="3" s="1"/>
  <c r="AB376" i="3"/>
  <c r="T364" i="3"/>
  <c r="BH364" i="3" s="1"/>
  <c r="AB364" i="3"/>
  <c r="T261" i="3"/>
  <c r="BH261" i="3" s="1"/>
  <c r="AB261" i="3"/>
  <c r="S929" i="3"/>
  <c r="BG929" i="3" s="1"/>
  <c r="AA929" i="3"/>
  <c r="S919" i="3"/>
  <c r="BG919" i="3" s="1"/>
  <c r="AA919" i="3"/>
  <c r="S907" i="3"/>
  <c r="BG907" i="3" s="1"/>
  <c r="AA907" i="3"/>
  <c r="Y754" i="3"/>
  <c r="Y691" i="3"/>
  <c r="Y630" i="3"/>
  <c r="Y562" i="3"/>
  <c r="Y476" i="3"/>
  <c r="Y428" i="3"/>
  <c r="Y311" i="3"/>
  <c r="Y223" i="3"/>
  <c r="Y157" i="3"/>
  <c r="Y127" i="3"/>
  <c r="Y80" i="3"/>
  <c r="AE818" i="3"/>
  <c r="AE789" i="3"/>
  <c r="AE736" i="3"/>
  <c r="AE548" i="3"/>
  <c r="AE217" i="3"/>
  <c r="W1008" i="3"/>
  <c r="BK1008" i="3" s="1"/>
  <c r="AE1008" i="3"/>
  <c r="W924" i="3"/>
  <c r="BK924" i="3" s="1"/>
  <c r="AE924" i="3"/>
  <c r="W802" i="3"/>
  <c r="BK802" i="3" s="1"/>
  <c r="AE802" i="3"/>
  <c r="W744" i="3"/>
  <c r="BK744" i="3" s="1"/>
  <c r="AE744" i="3"/>
  <c r="W648" i="3"/>
  <c r="BK648" i="3" s="1"/>
  <c r="AE648" i="3"/>
  <c r="W539" i="3"/>
  <c r="BK539" i="3" s="1"/>
  <c r="AE539" i="3"/>
  <c r="W446" i="3"/>
  <c r="BK446" i="3" s="1"/>
  <c r="AE446" i="3"/>
  <c r="W302" i="3"/>
  <c r="BK302" i="3" s="1"/>
  <c r="AE302" i="3"/>
  <c r="W259" i="3"/>
  <c r="BK259" i="3" s="1"/>
  <c r="AE259" i="3"/>
  <c r="W167" i="3"/>
  <c r="BK167" i="3" s="1"/>
  <c r="AE167" i="3"/>
  <c r="W135" i="3"/>
  <c r="BK135" i="3" s="1"/>
  <c r="AE135" i="3"/>
  <c r="W113" i="3"/>
  <c r="BK113" i="3" s="1"/>
  <c r="AE113" i="3"/>
  <c r="AD208" i="3"/>
  <c r="V666" i="3"/>
  <c r="BJ666" i="3" s="1"/>
  <c r="AD666" i="3"/>
  <c r="V174" i="3"/>
  <c r="BJ174" i="3" s="1"/>
  <c r="AD174" i="3"/>
  <c r="V78" i="3"/>
  <c r="BJ78" i="3" s="1"/>
  <c r="AD78" i="3"/>
  <c r="T739" i="3"/>
  <c r="BH739" i="3" s="1"/>
  <c r="AB739" i="3"/>
  <c r="T704" i="3"/>
  <c r="BH704" i="3" s="1"/>
  <c r="AB704" i="3"/>
  <c r="T682" i="3"/>
  <c r="BH682" i="3" s="1"/>
  <c r="AB682" i="3"/>
  <c r="Y156" i="3"/>
  <c r="W790" i="3"/>
  <c r="BK790" i="3" s="1"/>
  <c r="AE790" i="3"/>
  <c r="W731" i="3"/>
  <c r="BK731" i="3" s="1"/>
  <c r="AE731" i="3"/>
  <c r="W720" i="3"/>
  <c r="BK720" i="3" s="1"/>
  <c r="AE720" i="3"/>
  <c r="W709" i="3"/>
  <c r="BK709" i="3" s="1"/>
  <c r="AE709" i="3"/>
  <c r="W561" i="3"/>
  <c r="BK561" i="3" s="1"/>
  <c r="AE561" i="3"/>
  <c r="W538" i="3"/>
  <c r="BK538" i="3" s="1"/>
  <c r="AE538" i="3"/>
  <c r="W497" i="3"/>
  <c r="BK497" i="3" s="1"/>
  <c r="AE497" i="3"/>
  <c r="W467" i="3"/>
  <c r="BK467" i="3" s="1"/>
  <c r="AE467" i="3"/>
  <c r="W409" i="3"/>
  <c r="BK409" i="3" s="1"/>
  <c r="AE409" i="3"/>
  <c r="W378" i="3"/>
  <c r="BK378" i="3" s="1"/>
  <c r="AE378" i="3"/>
  <c r="W311" i="3"/>
  <c r="BK311" i="3" s="1"/>
  <c r="AE311" i="3"/>
  <c r="W224" i="3"/>
  <c r="BK224" i="3" s="1"/>
  <c r="AE224" i="3"/>
  <c r="W145" i="3"/>
  <c r="BK145" i="3" s="1"/>
  <c r="AE145" i="3"/>
  <c r="W112" i="3"/>
  <c r="BK112" i="3" s="1"/>
  <c r="AE112" i="3"/>
  <c r="V936" i="3"/>
  <c r="BJ936" i="3" s="1"/>
  <c r="AD936" i="3"/>
  <c r="V725" i="3"/>
  <c r="BJ725" i="3" s="1"/>
  <c r="AD725" i="3"/>
  <c r="V701" i="3"/>
  <c r="BJ701" i="3" s="1"/>
  <c r="AD701" i="3"/>
  <c r="V677" i="3"/>
  <c r="BJ677" i="3" s="1"/>
  <c r="AD677" i="3"/>
  <c r="V386" i="3"/>
  <c r="BJ386" i="3" s="1"/>
  <c r="AD386" i="3"/>
  <c r="V221" i="3"/>
  <c r="BJ221" i="3" s="1"/>
  <c r="AD221" i="3"/>
  <c r="V209" i="3"/>
  <c r="BJ209" i="3" s="1"/>
  <c r="AD209" i="3"/>
  <c r="V197" i="3"/>
  <c r="BJ197" i="3" s="1"/>
  <c r="AD197" i="3"/>
  <c r="V185" i="3"/>
  <c r="BJ185" i="3" s="1"/>
  <c r="AD185" i="3"/>
  <c r="T182" i="3"/>
  <c r="BH182" i="3" s="1"/>
  <c r="AB182" i="3"/>
  <c r="T102" i="3"/>
  <c r="BH102" i="3" s="1"/>
  <c r="AB102" i="3"/>
  <c r="T70" i="3"/>
  <c r="BH70" i="3" s="1"/>
  <c r="AB70" i="3"/>
  <c r="W1006" i="3"/>
  <c r="BK1006" i="3" s="1"/>
  <c r="AE1006" i="3"/>
  <c r="W997" i="3"/>
  <c r="BK997" i="3" s="1"/>
  <c r="AE997" i="3"/>
  <c r="W974" i="3"/>
  <c r="BK974" i="3" s="1"/>
  <c r="AE974" i="3"/>
  <c r="W868" i="3"/>
  <c r="BK868" i="3" s="1"/>
  <c r="AE868" i="3"/>
  <c r="W858" i="3"/>
  <c r="BK858" i="3" s="1"/>
  <c r="AE858" i="3"/>
  <c r="W812" i="3"/>
  <c r="BK812" i="3" s="1"/>
  <c r="AE812" i="3"/>
  <c r="W742" i="3"/>
  <c r="BK742" i="3" s="1"/>
  <c r="AE742" i="3"/>
  <c r="W687" i="3"/>
  <c r="BK687" i="3" s="1"/>
  <c r="AE687" i="3"/>
  <c r="W560" i="3"/>
  <c r="BK560" i="3" s="1"/>
  <c r="AE560" i="3"/>
  <c r="W486" i="3"/>
  <c r="BK486" i="3" s="1"/>
  <c r="AE486" i="3"/>
  <c r="W408" i="3"/>
  <c r="BK408" i="3" s="1"/>
  <c r="AE408" i="3"/>
  <c r="W377" i="3"/>
  <c r="BK377" i="3" s="1"/>
  <c r="AE377" i="3"/>
  <c r="W332" i="3"/>
  <c r="BK332" i="3" s="1"/>
  <c r="AE332" i="3"/>
  <c r="W133" i="3"/>
  <c r="BK133" i="3" s="1"/>
  <c r="AE133" i="3"/>
  <c r="V502" i="3"/>
  <c r="BJ502" i="3" s="1"/>
  <c r="AD502" i="3"/>
  <c r="V304" i="3"/>
  <c r="BJ304" i="3" s="1"/>
  <c r="AD304" i="3"/>
  <c r="V280" i="3"/>
  <c r="BJ280" i="3" s="1"/>
  <c r="AD280" i="3"/>
  <c r="V244" i="3"/>
  <c r="BJ244" i="3" s="1"/>
  <c r="AD244" i="3"/>
  <c r="V232" i="3"/>
  <c r="BJ232" i="3" s="1"/>
  <c r="AD232" i="3"/>
  <c r="V196" i="3"/>
  <c r="BJ196" i="3" s="1"/>
  <c r="AD196" i="3"/>
  <c r="U752" i="3"/>
  <c r="BI752" i="3" s="1"/>
  <c r="AC752" i="3"/>
  <c r="U717" i="3"/>
  <c r="BI717" i="3" s="1"/>
  <c r="AC717" i="3"/>
  <c r="U705" i="3"/>
  <c r="BI705" i="3" s="1"/>
  <c r="AC705" i="3"/>
  <c r="U693" i="3"/>
  <c r="BI693" i="3" s="1"/>
  <c r="AC693" i="3"/>
  <c r="U682" i="3"/>
  <c r="BI682" i="3" s="1"/>
  <c r="AC682" i="3"/>
  <c r="U659" i="3"/>
  <c r="BI659" i="3" s="1"/>
  <c r="AC659" i="3"/>
  <c r="U635" i="3"/>
  <c r="BI635" i="3" s="1"/>
  <c r="AC635" i="3"/>
  <c r="U477" i="3"/>
  <c r="BI477" i="3" s="1"/>
  <c r="AC477" i="3"/>
  <c r="U465" i="3"/>
  <c r="BI465" i="3" s="1"/>
  <c r="AC465" i="3"/>
  <c r="T566" i="3"/>
  <c r="BH566" i="3" s="1"/>
  <c r="AB566" i="3"/>
  <c r="AE618" i="3"/>
  <c r="U950" i="3"/>
  <c r="BI950" i="3" s="1"/>
  <c r="AC950" i="3"/>
  <c r="U914" i="3"/>
  <c r="BI914" i="3" s="1"/>
  <c r="AC914" i="3"/>
  <c r="U542" i="3"/>
  <c r="BI542" i="3" s="1"/>
  <c r="AC542" i="3"/>
  <c r="U520" i="3"/>
  <c r="BI520" i="3" s="1"/>
  <c r="AC520" i="3"/>
  <c r="U335" i="3"/>
  <c r="BI335" i="3" s="1"/>
  <c r="AC335" i="3"/>
  <c r="U278" i="3"/>
  <c r="BI278" i="3" s="1"/>
  <c r="AC278" i="3"/>
  <c r="U266" i="3"/>
  <c r="BI266" i="3" s="1"/>
  <c r="AC266" i="3"/>
  <c r="U254" i="3"/>
  <c r="BI254" i="3" s="1"/>
  <c r="AC254" i="3"/>
  <c r="T703" i="3"/>
  <c r="BH703" i="3" s="1"/>
  <c r="AB703" i="3"/>
  <c r="T691" i="3"/>
  <c r="BH691" i="3" s="1"/>
  <c r="AB691" i="3"/>
  <c r="T556" i="3"/>
  <c r="BH556" i="3" s="1"/>
  <c r="AB556" i="3"/>
  <c r="T420" i="3"/>
  <c r="BH420" i="3" s="1"/>
  <c r="AB420" i="3"/>
  <c r="T375" i="3"/>
  <c r="BH375" i="3" s="1"/>
  <c r="AB375" i="3"/>
  <c r="AE101" i="3"/>
  <c r="W588" i="3"/>
  <c r="BK588" i="3" s="1"/>
  <c r="W569" i="3"/>
  <c r="BK569" i="3" s="1"/>
  <c r="W498" i="3"/>
  <c r="BK498" i="3" s="1"/>
  <c r="AD899" i="3"/>
  <c r="AC960" i="3"/>
  <c r="U1007" i="3"/>
  <c r="BI1007" i="3" s="1"/>
  <c r="AC1007" i="3"/>
  <c r="U949" i="3"/>
  <c r="BI949" i="3" s="1"/>
  <c r="AC949" i="3"/>
  <c r="U541" i="3"/>
  <c r="BI541" i="3" s="1"/>
  <c r="AC541" i="3"/>
  <c r="U519" i="3"/>
  <c r="BI519" i="3" s="1"/>
  <c r="AC519" i="3"/>
  <c r="U403" i="3"/>
  <c r="BI403" i="3" s="1"/>
  <c r="AC403" i="3"/>
  <c r="T725" i="3"/>
  <c r="BH725" i="3" s="1"/>
  <c r="AB725" i="3"/>
  <c r="T714" i="3"/>
  <c r="BH714" i="3" s="1"/>
  <c r="AB714" i="3"/>
  <c r="T669" i="3"/>
  <c r="BH669" i="3" s="1"/>
  <c r="AB669" i="3"/>
  <c r="T533" i="3"/>
  <c r="BH533" i="3" s="1"/>
  <c r="AB533" i="3"/>
  <c r="T455" i="3"/>
  <c r="BH455" i="3" s="1"/>
  <c r="AB455" i="3"/>
  <c r="T443" i="3"/>
  <c r="BH443" i="3" s="1"/>
  <c r="AB443" i="3"/>
  <c r="T431" i="3"/>
  <c r="BH431" i="3" s="1"/>
  <c r="AB431" i="3"/>
  <c r="T396" i="3"/>
  <c r="BH396" i="3" s="1"/>
  <c r="AB396" i="3"/>
  <c r="S876" i="3"/>
  <c r="BG876" i="3" s="1"/>
  <c r="AA876" i="3"/>
  <c r="V62" i="3"/>
  <c r="BJ62" i="3" s="1"/>
  <c r="AD62" i="3"/>
  <c r="U1006" i="3"/>
  <c r="BI1006" i="3" s="1"/>
  <c r="AC1006" i="3"/>
  <c r="U995" i="3"/>
  <c r="BI995" i="3" s="1"/>
  <c r="AC995" i="3"/>
  <c r="U552" i="3"/>
  <c r="BI552" i="3" s="1"/>
  <c r="AC552" i="3"/>
  <c r="U322" i="3"/>
  <c r="BI322" i="3" s="1"/>
  <c r="AC322" i="3"/>
  <c r="T724" i="3"/>
  <c r="BH724" i="3" s="1"/>
  <c r="AB724" i="3"/>
  <c r="T713" i="3"/>
  <c r="BH713" i="3" s="1"/>
  <c r="AB713" i="3"/>
  <c r="T476" i="3"/>
  <c r="BH476" i="3" s="1"/>
  <c r="AB476" i="3"/>
  <c r="T465" i="3"/>
  <c r="BH465" i="3" s="1"/>
  <c r="AB465" i="3"/>
  <c r="T454" i="3"/>
  <c r="BH454" i="3" s="1"/>
  <c r="AB454" i="3"/>
  <c r="T442" i="3"/>
  <c r="BH442" i="3" s="1"/>
  <c r="AB442" i="3"/>
  <c r="T430" i="3"/>
  <c r="BH430" i="3" s="1"/>
  <c r="AB430" i="3"/>
  <c r="T361" i="3"/>
  <c r="BH361" i="3" s="1"/>
  <c r="AB361" i="3"/>
  <c r="T225" i="3"/>
  <c r="BH225" i="3" s="1"/>
  <c r="AB225" i="3"/>
  <c r="T193" i="3"/>
  <c r="BH193" i="3" s="1"/>
  <c r="AB193" i="3"/>
  <c r="T60" i="3"/>
  <c r="BH60" i="3" s="1"/>
  <c r="AB60" i="3"/>
  <c r="S908" i="3"/>
  <c r="BG908" i="3" s="1"/>
  <c r="AA908" i="3"/>
  <c r="S897" i="3"/>
  <c r="BG897" i="3" s="1"/>
  <c r="AA897" i="3"/>
  <c r="AE592" i="3"/>
  <c r="AE535" i="3"/>
  <c r="AE374" i="3"/>
  <c r="AE343" i="3"/>
  <c r="V60" i="3"/>
  <c r="BJ60" i="3" s="1"/>
  <c r="AD60" i="3"/>
  <c r="U388" i="3"/>
  <c r="BI388" i="3" s="1"/>
  <c r="AC388" i="3"/>
  <c r="U376" i="3"/>
  <c r="BI376" i="3" s="1"/>
  <c r="AC376" i="3"/>
  <c r="U365" i="3"/>
  <c r="BI365" i="3" s="1"/>
  <c r="AC365" i="3"/>
  <c r="U354" i="3"/>
  <c r="BI354" i="3" s="1"/>
  <c r="AC354" i="3"/>
  <c r="U343" i="3"/>
  <c r="BI343" i="3" s="1"/>
  <c r="AC343" i="3"/>
  <c r="T980" i="3"/>
  <c r="BH980" i="3" s="1"/>
  <c r="AB980" i="3"/>
  <c r="T968" i="3"/>
  <c r="BH968" i="3" s="1"/>
  <c r="AB968" i="3"/>
  <c r="T956" i="3"/>
  <c r="BH956" i="3" s="1"/>
  <c r="AB956" i="3"/>
  <c r="T944" i="3"/>
  <c r="BH944" i="3" s="1"/>
  <c r="AB944" i="3"/>
  <c r="T908" i="3"/>
  <c r="BH908" i="3" s="1"/>
  <c r="AB908" i="3"/>
  <c r="T897" i="3"/>
  <c r="BH897" i="3" s="1"/>
  <c r="AB897" i="3"/>
  <c r="T873" i="3"/>
  <c r="BH873" i="3" s="1"/>
  <c r="AB873" i="3"/>
  <c r="T861" i="3"/>
  <c r="BH861" i="3" s="1"/>
  <c r="AB861" i="3"/>
  <c r="T850" i="3"/>
  <c r="BH850" i="3" s="1"/>
  <c r="T839" i="3"/>
  <c r="BH839" i="3" s="1"/>
  <c r="AB839" i="3"/>
  <c r="T827" i="3"/>
  <c r="BH827" i="3" s="1"/>
  <c r="AB827" i="3"/>
  <c r="T804" i="3"/>
  <c r="BH804" i="3" s="1"/>
  <c r="AB804" i="3"/>
  <c r="T792" i="3"/>
  <c r="BH792" i="3" s="1"/>
  <c r="AB792" i="3"/>
  <c r="T780" i="3"/>
  <c r="BH780" i="3" s="1"/>
  <c r="AB780" i="3"/>
  <c r="T768" i="3"/>
  <c r="BH768" i="3" s="1"/>
  <c r="AB768" i="3"/>
  <c r="T757" i="3"/>
  <c r="BH757" i="3" s="1"/>
  <c r="AB757" i="3"/>
  <c r="T746" i="3"/>
  <c r="BH746" i="3" s="1"/>
  <c r="AB746" i="3"/>
  <c r="T734" i="3"/>
  <c r="BH734" i="3" s="1"/>
  <c r="AB734" i="3"/>
  <c r="T597" i="3"/>
  <c r="BH597" i="3" s="1"/>
  <c r="AB597" i="3"/>
  <c r="T586" i="3"/>
  <c r="BH586" i="3" s="1"/>
  <c r="AB586" i="3"/>
  <c r="T508" i="3"/>
  <c r="BH508" i="3" s="1"/>
  <c r="AB508" i="3"/>
  <c r="T496" i="3"/>
  <c r="BH496" i="3" s="1"/>
  <c r="AB496" i="3"/>
  <c r="T223" i="3"/>
  <c r="BH223" i="3" s="1"/>
  <c r="AB223" i="3"/>
  <c r="T213" i="3"/>
  <c r="BH213" i="3" s="1"/>
  <c r="AB213" i="3"/>
  <c r="T91" i="3"/>
  <c r="BH91" i="3" s="1"/>
  <c r="AB91" i="3"/>
  <c r="T81" i="3"/>
  <c r="BH81" i="3" s="1"/>
  <c r="AB81" i="3"/>
  <c r="T69" i="3"/>
  <c r="BH69" i="3" s="1"/>
  <c r="AB69" i="3"/>
  <c r="AE573" i="3"/>
  <c r="AE281" i="3"/>
  <c r="AE261" i="3"/>
  <c r="AD887" i="3"/>
  <c r="AD405" i="3"/>
  <c r="AD98" i="3"/>
  <c r="AD82" i="3"/>
  <c r="V71" i="3"/>
  <c r="BJ71" i="3" s="1"/>
  <c r="AD71" i="3"/>
  <c r="U626" i="3"/>
  <c r="BI626" i="3" s="1"/>
  <c r="AC626" i="3"/>
  <c r="U615" i="3"/>
  <c r="BI615" i="3" s="1"/>
  <c r="AC615" i="3"/>
  <c r="U604" i="3"/>
  <c r="BI604" i="3" s="1"/>
  <c r="AC604" i="3"/>
  <c r="U593" i="3"/>
  <c r="BI593" i="3" s="1"/>
  <c r="AC593" i="3"/>
  <c r="U399" i="3"/>
  <c r="BI399" i="3" s="1"/>
  <c r="AC399" i="3"/>
  <c r="U387" i="3"/>
  <c r="BI387" i="3" s="1"/>
  <c r="AC387" i="3"/>
  <c r="U364" i="3"/>
  <c r="BI364" i="3" s="1"/>
  <c r="AC364" i="3"/>
  <c r="T1003" i="3"/>
  <c r="BH1003" i="3" s="1"/>
  <c r="AB1003" i="3"/>
  <c r="T979" i="3"/>
  <c r="BH979" i="3" s="1"/>
  <c r="AB979" i="3"/>
  <c r="T967" i="3"/>
  <c r="BH967" i="3" s="1"/>
  <c r="AB967" i="3"/>
  <c r="T931" i="3"/>
  <c r="BH931" i="3" s="1"/>
  <c r="AB931" i="3"/>
  <c r="T896" i="3"/>
  <c r="BH896" i="3" s="1"/>
  <c r="AB896" i="3"/>
  <c r="T884" i="3"/>
  <c r="BH884" i="3" s="1"/>
  <c r="AB884" i="3"/>
  <c r="T872" i="3"/>
  <c r="BH872" i="3" s="1"/>
  <c r="AB872" i="3"/>
  <c r="T860" i="3"/>
  <c r="BH860" i="3" s="1"/>
  <c r="AB860" i="3"/>
  <c r="T815" i="3"/>
  <c r="BH815" i="3" s="1"/>
  <c r="AB815" i="3"/>
  <c r="T803" i="3"/>
  <c r="BH803" i="3" s="1"/>
  <c r="AB803" i="3"/>
  <c r="T791" i="3"/>
  <c r="BH791" i="3" s="1"/>
  <c r="AB791" i="3"/>
  <c r="T779" i="3"/>
  <c r="BH779" i="3" s="1"/>
  <c r="AB779" i="3"/>
  <c r="T767" i="3"/>
  <c r="BH767" i="3" s="1"/>
  <c r="AB767" i="3"/>
  <c r="T756" i="3"/>
  <c r="BH756" i="3" s="1"/>
  <c r="AB756" i="3"/>
  <c r="T607" i="3"/>
  <c r="BH607" i="3" s="1"/>
  <c r="AB607" i="3"/>
  <c r="T518" i="3"/>
  <c r="BH518" i="3" s="1"/>
  <c r="AB518" i="3"/>
  <c r="T507" i="3"/>
  <c r="BH507" i="3" s="1"/>
  <c r="AB507" i="3"/>
  <c r="T277" i="3"/>
  <c r="BH277" i="3" s="1"/>
  <c r="AB277" i="3"/>
  <c r="T255" i="3"/>
  <c r="BH255" i="3" s="1"/>
  <c r="AB255" i="3"/>
  <c r="T244" i="3"/>
  <c r="BH244" i="3" s="1"/>
  <c r="AB244" i="3"/>
  <c r="T233" i="3"/>
  <c r="BH233" i="3" s="1"/>
  <c r="AB233" i="3"/>
  <c r="T222" i="3"/>
  <c r="BH222" i="3" s="1"/>
  <c r="AB222" i="3"/>
  <c r="T90" i="3"/>
  <c r="BH90" i="3" s="1"/>
  <c r="AB90" i="3"/>
  <c r="T80" i="3"/>
  <c r="BH80" i="3" s="1"/>
  <c r="AB80" i="3"/>
  <c r="S861" i="3"/>
  <c r="BG861" i="3" s="1"/>
  <c r="AA861" i="3"/>
  <c r="U625" i="3"/>
  <c r="BI625" i="3" s="1"/>
  <c r="AC625" i="3"/>
  <c r="U582" i="3"/>
  <c r="BI582" i="3" s="1"/>
  <c r="AC582" i="3"/>
  <c r="U479" i="3"/>
  <c r="BI479" i="3" s="1"/>
  <c r="AC479" i="3"/>
  <c r="U421" i="3"/>
  <c r="BI421" i="3" s="1"/>
  <c r="AC421" i="3"/>
  <c r="U410" i="3"/>
  <c r="BI410" i="3" s="1"/>
  <c r="AC410" i="3"/>
  <c r="U398" i="3"/>
  <c r="BI398" i="3" s="1"/>
  <c r="AC398" i="3"/>
  <c r="U99" i="3"/>
  <c r="BI99" i="3" s="1"/>
  <c r="AC99" i="3"/>
  <c r="T641" i="3"/>
  <c r="BH641" i="3" s="1"/>
  <c r="AB641" i="3"/>
  <c r="T630" i="3"/>
  <c r="BH630" i="3" s="1"/>
  <c r="AB630" i="3"/>
  <c r="T618" i="3"/>
  <c r="BH618" i="3" s="1"/>
  <c r="AB618" i="3"/>
  <c r="T517" i="3"/>
  <c r="BH517" i="3" s="1"/>
  <c r="AB517" i="3"/>
  <c r="T369" i="3"/>
  <c r="BH369" i="3" s="1"/>
  <c r="AB369" i="3"/>
  <c r="T276" i="3"/>
  <c r="BH276" i="3" s="1"/>
  <c r="AB276" i="3"/>
  <c r="T266" i="3"/>
  <c r="BH266" i="3" s="1"/>
  <c r="AB266" i="3"/>
  <c r="T254" i="3"/>
  <c r="BH254" i="3" s="1"/>
  <c r="AB254" i="3"/>
  <c r="T243" i="3"/>
  <c r="BH243" i="3" s="1"/>
  <c r="AB243" i="3"/>
  <c r="AE739" i="3"/>
  <c r="AE623" i="3"/>
  <c r="AE606" i="3"/>
  <c r="AE180" i="3"/>
  <c r="AD996" i="3"/>
  <c r="AD875" i="3"/>
  <c r="V93" i="3"/>
  <c r="BJ93" i="3" s="1"/>
  <c r="AD93" i="3"/>
  <c r="U660" i="3"/>
  <c r="BI660" i="3" s="1"/>
  <c r="AC660" i="3"/>
  <c r="U636" i="3"/>
  <c r="BI636" i="3" s="1"/>
  <c r="AC636" i="3"/>
  <c r="U443" i="3"/>
  <c r="BI443" i="3" s="1"/>
  <c r="AC443" i="3"/>
  <c r="U432" i="3"/>
  <c r="BI432" i="3" s="1"/>
  <c r="AC432" i="3"/>
  <c r="U420" i="3"/>
  <c r="BI420" i="3" s="1"/>
  <c r="AC420" i="3"/>
  <c r="U409" i="3"/>
  <c r="BI409" i="3" s="1"/>
  <c r="AC409" i="3"/>
  <c r="U98" i="3"/>
  <c r="BI98" i="3" s="1"/>
  <c r="AC98" i="3"/>
  <c r="U88" i="3"/>
  <c r="BI88" i="3" s="1"/>
  <c r="AC88" i="3"/>
  <c r="U77" i="3"/>
  <c r="BI77" i="3" s="1"/>
  <c r="AC77" i="3"/>
  <c r="U65" i="3"/>
  <c r="BI65" i="3" s="1"/>
  <c r="AC65" i="3"/>
  <c r="T640" i="3"/>
  <c r="BH640" i="3" s="1"/>
  <c r="AB640" i="3"/>
  <c r="AB561" i="3"/>
  <c r="T561" i="3"/>
  <c r="BH561" i="3" s="1"/>
  <c r="T527" i="3"/>
  <c r="BH527" i="3" s="1"/>
  <c r="AB527" i="3"/>
  <c r="T425" i="3"/>
  <c r="BH425" i="3" s="1"/>
  <c r="AB425" i="3"/>
  <c r="T309" i="3"/>
  <c r="BH309" i="3" s="1"/>
  <c r="AB309" i="3"/>
  <c r="T298" i="3"/>
  <c r="BH298" i="3" s="1"/>
  <c r="AB298" i="3"/>
  <c r="T275" i="3"/>
  <c r="BH275" i="3" s="1"/>
  <c r="AB275" i="3"/>
  <c r="T265" i="3"/>
  <c r="BH265" i="3" s="1"/>
  <c r="AB265" i="3"/>
  <c r="T177" i="3"/>
  <c r="BH177" i="3" s="1"/>
  <c r="AB177" i="3"/>
  <c r="U442" i="3"/>
  <c r="BI442" i="3" s="1"/>
  <c r="AC442" i="3"/>
  <c r="U431" i="3"/>
  <c r="BI431" i="3" s="1"/>
  <c r="AC431" i="3"/>
  <c r="U87" i="3"/>
  <c r="BI87" i="3" s="1"/>
  <c r="AC87" i="3"/>
  <c r="U76" i="3"/>
  <c r="BI76" i="3" s="1"/>
  <c r="AC76" i="3"/>
  <c r="T662" i="3"/>
  <c r="BH662" i="3" s="1"/>
  <c r="AB662" i="3"/>
  <c r="T651" i="3"/>
  <c r="BH651" i="3" s="1"/>
  <c r="AB651" i="3"/>
  <c r="T538" i="3"/>
  <c r="BH538" i="3" s="1"/>
  <c r="AB538" i="3"/>
  <c r="T320" i="3"/>
  <c r="BH320" i="3" s="1"/>
  <c r="AB320" i="3"/>
  <c r="T308" i="3"/>
  <c r="BH308" i="3" s="1"/>
  <c r="AB308" i="3"/>
  <c r="T297" i="3"/>
  <c r="BH297" i="3" s="1"/>
  <c r="AB297" i="3"/>
  <c r="T154" i="3"/>
  <c r="BH154" i="3" s="1"/>
  <c r="AB154" i="3"/>
  <c r="T131" i="3"/>
  <c r="BH131" i="3" s="1"/>
  <c r="AB131" i="3"/>
  <c r="T120" i="3"/>
  <c r="BH120" i="3" s="1"/>
  <c r="AB120" i="3"/>
  <c r="V139" i="3"/>
  <c r="BJ139" i="3" s="1"/>
  <c r="AD139" i="3"/>
  <c r="AC926" i="3"/>
  <c r="AC454" i="3"/>
  <c r="U810" i="3"/>
  <c r="BI810" i="3" s="1"/>
  <c r="AC810" i="3"/>
  <c r="U798" i="3"/>
  <c r="BI798" i="3" s="1"/>
  <c r="AC798" i="3"/>
  <c r="U774" i="3"/>
  <c r="BI774" i="3" s="1"/>
  <c r="AC774" i="3"/>
  <c r="U716" i="3"/>
  <c r="BI716" i="3" s="1"/>
  <c r="AC716" i="3"/>
  <c r="U704" i="3"/>
  <c r="BI704" i="3" s="1"/>
  <c r="AC704" i="3"/>
  <c r="U692" i="3"/>
  <c r="BI692" i="3" s="1"/>
  <c r="AC692" i="3"/>
  <c r="U499" i="3"/>
  <c r="BI499" i="3" s="1"/>
  <c r="AC499" i="3"/>
  <c r="U487" i="3"/>
  <c r="BI487" i="3" s="1"/>
  <c r="AC487" i="3"/>
  <c r="U476" i="3"/>
  <c r="BI476" i="3" s="1"/>
  <c r="AC476" i="3"/>
  <c r="U464" i="3"/>
  <c r="BI464" i="3" s="1"/>
  <c r="AC464" i="3"/>
  <c r="U453" i="3"/>
  <c r="BI453" i="3" s="1"/>
  <c r="AC453" i="3"/>
  <c r="U327" i="3"/>
  <c r="BI327" i="3" s="1"/>
  <c r="AC327" i="3"/>
  <c r="U189" i="3"/>
  <c r="BI189" i="3" s="1"/>
  <c r="AC189" i="3"/>
  <c r="U178" i="3"/>
  <c r="BI178" i="3" s="1"/>
  <c r="AC178" i="3"/>
  <c r="U166" i="3"/>
  <c r="BI166" i="3" s="1"/>
  <c r="AC166" i="3"/>
  <c r="U131" i="3"/>
  <c r="BI131" i="3" s="1"/>
  <c r="AC131" i="3"/>
  <c r="U120" i="3"/>
  <c r="BI120" i="3" s="1"/>
  <c r="AC120" i="3"/>
  <c r="T673" i="3"/>
  <c r="BH673" i="3" s="1"/>
  <c r="AB673" i="3"/>
  <c r="T548" i="3"/>
  <c r="BH548" i="3" s="1"/>
  <c r="AB548" i="3"/>
  <c r="T458" i="3"/>
  <c r="BH458" i="3" s="1"/>
  <c r="AB458" i="3"/>
  <c r="T354" i="3"/>
  <c r="BH354" i="3" s="1"/>
  <c r="AB354" i="3"/>
  <c r="T331" i="3"/>
  <c r="BH331" i="3" s="1"/>
  <c r="AB331" i="3"/>
  <c r="T319" i="3"/>
  <c r="BH319" i="3" s="1"/>
  <c r="AB319" i="3"/>
  <c r="T119" i="3"/>
  <c r="BH119" i="3" s="1"/>
  <c r="AB119" i="3"/>
  <c r="S691" i="3"/>
  <c r="BG691" i="3" s="1"/>
  <c r="AA691" i="3"/>
  <c r="S639" i="3"/>
  <c r="BG639" i="3" s="1"/>
  <c r="AA639" i="3"/>
  <c r="S488" i="3"/>
  <c r="BG488" i="3" s="1"/>
  <c r="AA488" i="3"/>
  <c r="S478" i="3"/>
  <c r="BG478" i="3" s="1"/>
  <c r="AA478" i="3"/>
  <c r="S198" i="3"/>
  <c r="BG198" i="3" s="1"/>
  <c r="AA198" i="3"/>
  <c r="S186" i="3"/>
  <c r="BG186" i="3" s="1"/>
  <c r="AA186" i="3"/>
  <c r="S174" i="3"/>
  <c r="BG174" i="3" s="1"/>
  <c r="AA174" i="3"/>
  <c r="S162" i="3"/>
  <c r="BG162" i="3" s="1"/>
  <c r="AA162" i="3"/>
  <c r="S150" i="3"/>
  <c r="BG150" i="3" s="1"/>
  <c r="AA150" i="3"/>
  <c r="S138" i="3"/>
  <c r="BG138" i="3" s="1"/>
  <c r="AA138" i="3"/>
  <c r="S115" i="3"/>
  <c r="BG115" i="3" s="1"/>
  <c r="AA115" i="3"/>
  <c r="S103" i="3"/>
  <c r="BG103" i="3" s="1"/>
  <c r="AA103" i="3"/>
  <c r="S79" i="3"/>
  <c r="BG79" i="3" s="1"/>
  <c r="AA79" i="3"/>
  <c r="R838" i="3"/>
  <c r="BF838" i="3" s="1"/>
  <c r="Z838" i="3"/>
  <c r="R715" i="3"/>
  <c r="BF715" i="3" s="1"/>
  <c r="Z715" i="3"/>
  <c r="R422" i="3"/>
  <c r="BF422" i="3" s="1"/>
  <c r="Z422" i="3"/>
  <c r="R351" i="3"/>
  <c r="BF351" i="3" s="1"/>
  <c r="Z351" i="3"/>
  <c r="V424" i="3"/>
  <c r="BJ424" i="3" s="1"/>
  <c r="V181" i="3"/>
  <c r="BJ181" i="3" s="1"/>
  <c r="R407" i="3"/>
  <c r="BF407" i="3" s="1"/>
  <c r="Z407" i="3"/>
  <c r="R207" i="3"/>
  <c r="BF207" i="3" s="1"/>
  <c r="Z207" i="3"/>
  <c r="U249" i="3"/>
  <c r="BI249" i="3" s="1"/>
  <c r="R758" i="3"/>
  <c r="BF758" i="3" s="1"/>
  <c r="Z758" i="3"/>
  <c r="Z832" i="3"/>
  <c r="R789" i="3"/>
  <c r="BF789" i="3" s="1"/>
  <c r="Z789" i="3"/>
  <c r="R597" i="3"/>
  <c r="BF597" i="3" s="1"/>
  <c r="Z597" i="3"/>
  <c r="U662" i="3"/>
  <c r="BI662" i="3" s="1"/>
  <c r="U544" i="3"/>
  <c r="BI544" i="3" s="1"/>
  <c r="R957" i="3"/>
  <c r="BF957" i="3" s="1"/>
  <c r="Z957" i="3"/>
  <c r="R945" i="3"/>
  <c r="BF945" i="3" s="1"/>
  <c r="Z945" i="3"/>
  <c r="R811" i="3"/>
  <c r="BF811" i="3" s="1"/>
  <c r="Z811" i="3"/>
  <c r="R720" i="3"/>
  <c r="BF720" i="3" s="1"/>
  <c r="Z720" i="3"/>
  <c r="R618" i="3"/>
  <c r="BF618" i="3" s="1"/>
  <c r="Z618" i="3"/>
  <c r="R484" i="3"/>
  <c r="BF484" i="3" s="1"/>
  <c r="Z484" i="3"/>
  <c r="R274" i="3"/>
  <c r="BF274" i="3" s="1"/>
  <c r="Z274" i="3"/>
  <c r="T567" i="3"/>
  <c r="BH567" i="3" s="1"/>
  <c r="AA867" i="3"/>
  <c r="S867" i="3"/>
  <c r="BG867" i="3" s="1"/>
  <c r="R107" i="3"/>
  <c r="BF107" i="3" s="1"/>
  <c r="Z107" i="3"/>
  <c r="R378" i="3"/>
  <c r="BF378" i="3" s="1"/>
  <c r="Z378" i="3"/>
  <c r="R118" i="3"/>
  <c r="BF118" i="3" s="1"/>
  <c r="Z118" i="3"/>
  <c r="Z974" i="3"/>
  <c r="Z825" i="3"/>
  <c r="Z729" i="3"/>
  <c r="Z652" i="3"/>
  <c r="Z529" i="3"/>
  <c r="Z474" i="3"/>
  <c r="Z328" i="3"/>
  <c r="Z283" i="3"/>
  <c r="Z94" i="3"/>
  <c r="Z973" i="3"/>
  <c r="Z706" i="3"/>
  <c r="Z473" i="3"/>
  <c r="Z93" i="3"/>
  <c r="Z72" i="3"/>
  <c r="R453" i="3"/>
  <c r="BF453" i="3" s="1"/>
  <c r="R441" i="3"/>
  <c r="BF441" i="3" s="1"/>
  <c r="R430" i="3"/>
  <c r="BF430" i="3" s="1"/>
  <c r="R421" i="3"/>
  <c r="BF421" i="3" s="1"/>
  <c r="R387" i="3"/>
  <c r="BF387" i="3" s="1"/>
  <c r="R377" i="3"/>
  <c r="BF377" i="3" s="1"/>
  <c r="R366" i="3"/>
  <c r="BF366" i="3" s="1"/>
  <c r="R354" i="3"/>
  <c r="BF354" i="3" s="1"/>
  <c r="R344" i="3"/>
  <c r="BF344" i="3" s="1"/>
  <c r="R320" i="3"/>
  <c r="BF320" i="3" s="1"/>
  <c r="R309" i="3"/>
  <c r="BF309" i="3" s="1"/>
  <c r="R287" i="3"/>
  <c r="BF287" i="3" s="1"/>
  <c r="R275" i="3"/>
  <c r="BF275" i="3" s="1"/>
  <c r="R243" i="3"/>
  <c r="BF243" i="3" s="1"/>
  <c r="R231" i="3"/>
  <c r="BF231" i="3" s="1"/>
  <c r="R220" i="3"/>
  <c r="BF220" i="3" s="1"/>
  <c r="R208" i="3"/>
  <c r="BF208" i="3" s="1"/>
  <c r="R197" i="3"/>
  <c r="BF197" i="3" s="1"/>
  <c r="R173" i="3"/>
  <c r="BF173" i="3" s="1"/>
  <c r="R164" i="3"/>
  <c r="BF164" i="3" s="1"/>
  <c r="R153" i="3"/>
  <c r="BF153" i="3" s="1"/>
  <c r="R130" i="3"/>
  <c r="BF130" i="3" s="1"/>
  <c r="R108" i="3"/>
  <c r="BF108" i="3" s="1"/>
  <c r="R97" i="3"/>
  <c r="BF97" i="3" s="1"/>
  <c r="R85" i="3"/>
  <c r="BF85" i="3" s="1"/>
  <c r="R63" i="3"/>
  <c r="BF63" i="3" s="1"/>
  <c r="F28" i="38"/>
  <c r="G28" i="38" s="1"/>
  <c r="Z972" i="3"/>
  <c r="Z948" i="3"/>
  <c r="Z418" i="3"/>
  <c r="R654" i="3"/>
  <c r="BF654" i="3" s="1"/>
  <c r="R642" i="3"/>
  <c r="BF642" i="3" s="1"/>
  <c r="R634" i="3"/>
  <c r="BF634" i="3" s="1"/>
  <c r="R624" i="3"/>
  <c r="BF624" i="3" s="1"/>
  <c r="R605" i="3"/>
  <c r="BF605" i="3" s="1"/>
  <c r="R571" i="3"/>
  <c r="BF571" i="3" s="1"/>
  <c r="R561" i="3"/>
  <c r="BF561" i="3" s="1"/>
  <c r="R551" i="3"/>
  <c r="BF551" i="3" s="1"/>
  <c r="R452" i="3"/>
  <c r="BF452" i="3" s="1"/>
  <c r="R409" i="3"/>
  <c r="BF409" i="3" s="1"/>
  <c r="R376" i="3"/>
  <c r="BF376" i="3" s="1"/>
  <c r="R365" i="3"/>
  <c r="BF365" i="3" s="1"/>
  <c r="R331" i="3"/>
  <c r="BF331" i="3" s="1"/>
  <c r="R319" i="3"/>
  <c r="BF319" i="3" s="1"/>
  <c r="R308" i="3"/>
  <c r="BF308" i="3" s="1"/>
  <c r="R265" i="3"/>
  <c r="BF265" i="3" s="1"/>
  <c r="R254" i="3"/>
  <c r="BF254" i="3" s="1"/>
  <c r="R242" i="3"/>
  <c r="BF242" i="3" s="1"/>
  <c r="R230" i="3"/>
  <c r="BF230" i="3" s="1"/>
  <c r="R196" i="3"/>
  <c r="BF196" i="3" s="1"/>
  <c r="R184" i="3"/>
  <c r="BF184" i="3" s="1"/>
  <c r="R152" i="3"/>
  <c r="BF152" i="3" s="1"/>
  <c r="R141" i="3"/>
  <c r="BF141" i="3" s="1"/>
  <c r="R96" i="3"/>
  <c r="BF96" i="3" s="1"/>
  <c r="R84" i="3"/>
  <c r="BF84" i="3" s="1"/>
  <c r="R62" i="3"/>
  <c r="BF62" i="3" s="1"/>
  <c r="Z881" i="3"/>
  <c r="Z674" i="3"/>
  <c r="Z613" i="3"/>
  <c r="Z517" i="3"/>
  <c r="Z417" i="3"/>
  <c r="Z240" i="3"/>
  <c r="Z217" i="3"/>
  <c r="Z127" i="3"/>
  <c r="Z106" i="3"/>
  <c r="R835" i="3"/>
  <c r="BF835" i="3" s="1"/>
  <c r="R641" i="3"/>
  <c r="BF641" i="3" s="1"/>
  <c r="Z633" i="3"/>
  <c r="R614" i="3"/>
  <c r="BF614" i="3" s="1"/>
  <c r="R604" i="3"/>
  <c r="BF604" i="3" s="1"/>
  <c r="R594" i="3"/>
  <c r="BF594" i="3" s="1"/>
  <c r="R495" i="3"/>
  <c r="BF495" i="3" s="1"/>
  <c r="R475" i="3"/>
  <c r="BF475" i="3" s="1"/>
  <c r="R463" i="3"/>
  <c r="BF463" i="3" s="1"/>
  <c r="R451" i="3"/>
  <c r="BF451" i="3" s="1"/>
  <c r="R439" i="3"/>
  <c r="BF439" i="3" s="1"/>
  <c r="R408" i="3"/>
  <c r="BF408" i="3" s="1"/>
  <c r="R364" i="3"/>
  <c r="BF364" i="3" s="1"/>
  <c r="R352" i="3"/>
  <c r="BF352" i="3" s="1"/>
  <c r="R330" i="3"/>
  <c r="BF330" i="3" s="1"/>
  <c r="R264" i="3"/>
  <c r="BF264" i="3" s="1"/>
  <c r="R253" i="3"/>
  <c r="BF253" i="3" s="1"/>
  <c r="R241" i="3"/>
  <c r="BF241" i="3" s="1"/>
  <c r="R218" i="3"/>
  <c r="BF218" i="3" s="1"/>
  <c r="R195" i="3"/>
  <c r="BF195" i="3" s="1"/>
  <c r="R183" i="3"/>
  <c r="BF183" i="3" s="1"/>
  <c r="R151" i="3"/>
  <c r="BF151" i="3" s="1"/>
  <c r="R140" i="3"/>
  <c r="BF140" i="3" s="1"/>
  <c r="R95" i="3"/>
  <c r="BF95" i="3" s="1"/>
  <c r="R83" i="3"/>
  <c r="BF83" i="3" s="1"/>
  <c r="R73" i="3"/>
  <c r="BF73" i="3" s="1"/>
  <c r="R61" i="3"/>
  <c r="BF61" i="3" s="1"/>
  <c r="R762" i="3"/>
  <c r="BF762" i="3" s="1"/>
  <c r="R494" i="3"/>
  <c r="BF494" i="3" s="1"/>
  <c r="Z985" i="3"/>
  <c r="Z719" i="3"/>
  <c r="Z363" i="3"/>
  <c r="Z340" i="3"/>
  <c r="Z316" i="3"/>
  <c r="Z803" i="3"/>
  <c r="Z696" i="3"/>
  <c r="Z662" i="3"/>
  <c r="Z461" i="3"/>
  <c r="R848" i="3"/>
  <c r="BF848" i="3" s="1"/>
  <c r="R661" i="3"/>
  <c r="BF661" i="3" s="1"/>
  <c r="R600" i="3"/>
  <c r="BF600" i="3" s="1"/>
  <c r="R578" i="3"/>
  <c r="BF578" i="3" s="1"/>
  <c r="R514" i="3"/>
  <c r="BF514" i="3" s="1"/>
  <c r="R503" i="3"/>
  <c r="BF503" i="3" s="1"/>
  <c r="R493" i="3"/>
  <c r="BF493" i="3" s="1"/>
  <c r="R482" i="3"/>
  <c r="BF482" i="3" s="1"/>
  <c r="R425" i="3"/>
  <c r="BF425" i="3" s="1"/>
  <c r="R393" i="3"/>
  <c r="BF393" i="3" s="1"/>
  <c r="R371" i="3"/>
  <c r="BF371" i="3" s="1"/>
  <c r="R360" i="3"/>
  <c r="BF360" i="3" s="1"/>
  <c r="R349" i="3"/>
  <c r="BF349" i="3" s="1"/>
  <c r="R338" i="3"/>
  <c r="BF338" i="3" s="1"/>
  <c r="R326" i="3"/>
  <c r="BF326" i="3" s="1"/>
  <c r="R304" i="3"/>
  <c r="BF304" i="3" s="1"/>
  <c r="R293" i="3"/>
  <c r="BF293" i="3" s="1"/>
  <c r="R281" i="3"/>
  <c r="BF281" i="3" s="1"/>
  <c r="R260" i="3"/>
  <c r="BF260" i="3" s="1"/>
  <c r="R237" i="3"/>
  <c r="BF237" i="3" s="1"/>
  <c r="R214" i="3"/>
  <c r="BF214" i="3" s="1"/>
  <c r="R191" i="3"/>
  <c r="BF191" i="3" s="1"/>
  <c r="R179" i="3"/>
  <c r="BF179" i="3" s="1"/>
  <c r="R168" i="3"/>
  <c r="BF168" i="3" s="1"/>
  <c r="R159" i="3"/>
  <c r="BF159" i="3" s="1"/>
  <c r="R148" i="3"/>
  <c r="BF148" i="3" s="1"/>
  <c r="R136" i="3"/>
  <c r="BF136" i="3" s="1"/>
  <c r="R124" i="3"/>
  <c r="BF124" i="3" s="1"/>
  <c r="R114" i="3"/>
  <c r="BF114" i="3" s="1"/>
  <c r="R103" i="3"/>
  <c r="BF103" i="3" s="1"/>
  <c r="Z962" i="3"/>
  <c r="Z739" i="3"/>
  <c r="Z695" i="3"/>
  <c r="Z631" i="3"/>
  <c r="Z603" i="3"/>
  <c r="Z569" i="3"/>
  <c r="Z117" i="3"/>
  <c r="Z82" i="3"/>
  <c r="R671" i="3"/>
  <c r="BF671" i="3" s="1"/>
  <c r="R638" i="3"/>
  <c r="BF638" i="3" s="1"/>
  <c r="R619" i="3"/>
  <c r="BF619" i="3" s="1"/>
  <c r="R610" i="3"/>
  <c r="BF610" i="3" s="1"/>
  <c r="R577" i="3"/>
  <c r="BF577" i="3" s="1"/>
  <c r="R557" i="3"/>
  <c r="BF557" i="3" s="1"/>
  <c r="R525" i="3"/>
  <c r="BF525" i="3" s="1"/>
  <c r="R513" i="3"/>
  <c r="BF513" i="3" s="1"/>
  <c r="R502" i="3"/>
  <c r="BF502" i="3" s="1"/>
  <c r="R492" i="3"/>
  <c r="BF492" i="3" s="1"/>
  <c r="R481" i="3"/>
  <c r="BF481" i="3" s="1"/>
  <c r="R446" i="3"/>
  <c r="BF446" i="3" s="1"/>
  <c r="R392" i="3"/>
  <c r="BF392" i="3" s="1"/>
  <c r="R381" i="3"/>
  <c r="BF381" i="3" s="1"/>
  <c r="R370" i="3"/>
  <c r="BF370" i="3" s="1"/>
  <c r="R337" i="3"/>
  <c r="BF337" i="3" s="1"/>
  <c r="R325" i="3"/>
  <c r="BF325" i="3" s="1"/>
  <c r="R314" i="3"/>
  <c r="BF314" i="3" s="1"/>
  <c r="R248" i="3"/>
  <c r="BF248" i="3" s="1"/>
  <c r="R236" i="3"/>
  <c r="BF236" i="3" s="1"/>
  <c r="R225" i="3"/>
  <c r="BF225" i="3" s="1"/>
  <c r="R213" i="3"/>
  <c r="BF213" i="3" s="1"/>
  <c r="R123" i="3"/>
  <c r="BF123" i="3" s="1"/>
  <c r="R501" i="3"/>
  <c r="BF501" i="3" s="1"/>
  <c r="R491" i="3"/>
  <c r="BF491" i="3" s="1"/>
  <c r="R469" i="3"/>
  <c r="BF469" i="3" s="1"/>
  <c r="R445" i="3"/>
  <c r="BF445" i="3" s="1"/>
  <c r="R403" i="3"/>
  <c r="BF403" i="3" s="1"/>
  <c r="R391" i="3"/>
  <c r="BF391" i="3" s="1"/>
  <c r="R380" i="3"/>
  <c r="BF380" i="3" s="1"/>
  <c r="R336" i="3"/>
  <c r="BF336" i="3" s="1"/>
  <c r="R324" i="3"/>
  <c r="BF324" i="3" s="1"/>
  <c r="R313" i="3"/>
  <c r="BF313" i="3" s="1"/>
  <c r="R247" i="3"/>
  <c r="BF247" i="3" s="1"/>
  <c r="R235" i="3"/>
  <c r="BF235" i="3" s="1"/>
  <c r="R201" i="3"/>
  <c r="BF201" i="3" s="1"/>
  <c r="R189" i="3"/>
  <c r="BF189" i="3" s="1"/>
  <c r="Z123" i="3"/>
  <c r="D27" i="38"/>
  <c r="E27" i="38" s="1"/>
  <c r="F27" i="38" s="1"/>
  <c r="Z793" i="3"/>
  <c r="Z373" i="3"/>
  <c r="Z182" i="3"/>
  <c r="Z139" i="3"/>
  <c r="R670" i="3"/>
  <c r="BF670" i="3" s="1"/>
  <c r="R658" i="3"/>
  <c r="BF658" i="3" s="1"/>
  <c r="R575" i="3"/>
  <c r="BF575" i="3" s="1"/>
  <c r="R523" i="3"/>
  <c r="BF523" i="3" s="1"/>
  <c r="R500" i="3"/>
  <c r="BF500" i="3" s="1"/>
  <c r="R456" i="3"/>
  <c r="BF456" i="3" s="1"/>
  <c r="R432" i="3"/>
  <c r="BF432" i="3" s="1"/>
  <c r="R423" i="3"/>
  <c r="BF423" i="3" s="1"/>
  <c r="R413" i="3"/>
  <c r="BF413" i="3" s="1"/>
  <c r="R390" i="3"/>
  <c r="BF390" i="3" s="1"/>
  <c r="R335" i="3"/>
  <c r="BF335" i="3" s="1"/>
  <c r="R269" i="3"/>
  <c r="BF269" i="3" s="1"/>
  <c r="R258" i="3"/>
  <c r="BF258" i="3" s="1"/>
  <c r="R246" i="3"/>
  <c r="BF246" i="3" s="1"/>
  <c r="R223" i="3"/>
  <c r="BF223" i="3" s="1"/>
  <c r="R200" i="3"/>
  <c r="BF200" i="3" s="1"/>
  <c r="R176" i="3"/>
  <c r="BF176" i="3" s="1"/>
  <c r="R166" i="3"/>
  <c r="BF166" i="3" s="1"/>
  <c r="R77" i="3"/>
  <c r="BF77" i="3" s="1"/>
  <c r="R66" i="3"/>
  <c r="BF66" i="3" s="1"/>
  <c r="Z997" i="3"/>
  <c r="Z826" i="3"/>
  <c r="Z685" i="3"/>
  <c r="Z284" i="3"/>
  <c r="Z181" i="3"/>
  <c r="Z138" i="3"/>
  <c r="R586" i="3"/>
  <c r="BF586" i="3" s="1"/>
  <c r="R543" i="3"/>
  <c r="BF543" i="3" s="1"/>
  <c r="R533" i="3"/>
  <c r="BF533" i="3" s="1"/>
  <c r="R510" i="3"/>
  <c r="BF510" i="3" s="1"/>
  <c r="R467" i="3"/>
  <c r="BF467" i="3" s="1"/>
  <c r="R455" i="3"/>
  <c r="BF455" i="3" s="1"/>
  <c r="R389" i="3"/>
  <c r="BF389" i="3" s="1"/>
  <c r="R356" i="3"/>
  <c r="BF356" i="3" s="1"/>
  <c r="R346" i="3"/>
  <c r="BF346" i="3" s="1"/>
  <c r="R322" i="3"/>
  <c r="BF322" i="3" s="1"/>
  <c r="R301" i="3"/>
  <c r="BF301" i="3" s="1"/>
  <c r="R289" i="3"/>
  <c r="BF289" i="3" s="1"/>
  <c r="R277" i="3"/>
  <c r="BF277" i="3" s="1"/>
  <c r="R268" i="3"/>
  <c r="BF268" i="3" s="1"/>
  <c r="R257" i="3"/>
  <c r="BF257" i="3" s="1"/>
  <c r="R245" i="3"/>
  <c r="BF245" i="3" s="1"/>
  <c r="R222" i="3"/>
  <c r="BF222" i="3" s="1"/>
  <c r="R210" i="3"/>
  <c r="BF210" i="3" s="1"/>
  <c r="R175" i="3"/>
  <c r="BF175" i="3" s="1"/>
  <c r="R155" i="3"/>
  <c r="BF155" i="3" s="1"/>
  <c r="R110" i="3"/>
  <c r="BF110" i="3" s="1"/>
  <c r="R99" i="3"/>
  <c r="BF99" i="3" s="1"/>
  <c r="R87" i="3"/>
  <c r="BF87" i="3" s="1"/>
  <c r="R76" i="3"/>
  <c r="BF76" i="3" s="1"/>
  <c r="Q986" i="3"/>
  <c r="BE986" i="3" s="1"/>
  <c r="Y986" i="3"/>
  <c r="Q872" i="3"/>
  <c r="BE872" i="3" s="1"/>
  <c r="Y872" i="3"/>
  <c r="Q133" i="3"/>
  <c r="BE133" i="3" s="1"/>
  <c r="Y133" i="3"/>
  <c r="W882" i="3"/>
  <c r="BK882" i="3" s="1"/>
  <c r="AE882" i="3"/>
  <c r="W631" i="3"/>
  <c r="BK631" i="3" s="1"/>
  <c r="AE631" i="3"/>
  <c r="Q811" i="3"/>
  <c r="BE811" i="3" s="1"/>
  <c r="Y811" i="3"/>
  <c r="W850" i="3"/>
  <c r="BK850" i="3" s="1"/>
  <c r="AE850" i="3"/>
  <c r="W568" i="3"/>
  <c r="BK568" i="3" s="1"/>
  <c r="AE568" i="3"/>
  <c r="Q1004" i="3"/>
  <c r="BE1004" i="3" s="1"/>
  <c r="Y1004" i="3"/>
  <c r="Q991" i="3"/>
  <c r="BE991" i="3" s="1"/>
  <c r="Y991" i="3"/>
  <c r="Y887" i="3"/>
  <c r="Q887" i="3"/>
  <c r="BE887" i="3" s="1"/>
  <c r="W986" i="3"/>
  <c r="BK986" i="3" s="1"/>
  <c r="AE986" i="3"/>
  <c r="Y984" i="3"/>
  <c r="Y847" i="3"/>
  <c r="Y678" i="3"/>
  <c r="Y644" i="3"/>
  <c r="Y613" i="3"/>
  <c r="Y507" i="3"/>
  <c r="Y448" i="3"/>
  <c r="Y421" i="3"/>
  <c r="Y284" i="3"/>
  <c r="Y239" i="3"/>
  <c r="AE981" i="3"/>
  <c r="AE810" i="3"/>
  <c r="AE371" i="3"/>
  <c r="W944" i="3"/>
  <c r="BK944" i="3" s="1"/>
  <c r="AE944" i="3"/>
  <c r="W926" i="3"/>
  <c r="BK926" i="3" s="1"/>
  <c r="AE926" i="3"/>
  <c r="W878" i="3"/>
  <c r="BK878" i="3" s="1"/>
  <c r="AE878" i="3"/>
  <c r="W443" i="3"/>
  <c r="BK443" i="3" s="1"/>
  <c r="AE443" i="3"/>
  <c r="W154" i="3"/>
  <c r="BK154" i="3" s="1"/>
  <c r="AE154" i="3"/>
  <c r="W105" i="3"/>
  <c r="BK105" i="3" s="1"/>
  <c r="AE105" i="3"/>
  <c r="Y100" i="3"/>
  <c r="Y913" i="3"/>
  <c r="Y708" i="3"/>
  <c r="Y659" i="3"/>
  <c r="Y582" i="3"/>
  <c r="Y447" i="3"/>
  <c r="Y392" i="3"/>
  <c r="Y194" i="3"/>
  <c r="Y77" i="3"/>
  <c r="Y63" i="3"/>
  <c r="Y813" i="3"/>
  <c r="Q813" i="3"/>
  <c r="BE813" i="3" s="1"/>
  <c r="AE957" i="3"/>
  <c r="AE546" i="3"/>
  <c r="AE403" i="3"/>
  <c r="W867" i="3"/>
  <c r="BK867" i="3" s="1"/>
  <c r="AE867" i="3"/>
  <c r="W716" i="3"/>
  <c r="BK716" i="3" s="1"/>
  <c r="AE716" i="3"/>
  <c r="W520" i="3"/>
  <c r="BK520" i="3" s="1"/>
  <c r="AE520" i="3"/>
  <c r="W509" i="3"/>
  <c r="BK509" i="3" s="1"/>
  <c r="AE509" i="3"/>
  <c r="W218" i="3"/>
  <c r="BK218" i="3" s="1"/>
  <c r="AE218" i="3"/>
  <c r="W196" i="3"/>
  <c r="BK196" i="3" s="1"/>
  <c r="AE196" i="3"/>
  <c r="V274" i="3"/>
  <c r="BJ274" i="3" s="1"/>
  <c r="AD274" i="3"/>
  <c r="V262" i="3"/>
  <c r="BJ262" i="3" s="1"/>
  <c r="AD262" i="3"/>
  <c r="V250" i="3"/>
  <c r="BJ250" i="3" s="1"/>
  <c r="AD250" i="3"/>
  <c r="V238" i="3"/>
  <c r="BJ238" i="3" s="1"/>
  <c r="AD238" i="3"/>
  <c r="V215" i="3"/>
  <c r="BJ215" i="3" s="1"/>
  <c r="AD215" i="3"/>
  <c r="U75" i="3"/>
  <c r="BI75" i="3" s="1"/>
  <c r="AC75" i="3"/>
  <c r="Y980" i="3"/>
  <c r="Y868" i="3"/>
  <c r="Y784" i="3"/>
  <c r="Y658" i="3"/>
  <c r="Y548" i="3"/>
  <c r="Y518" i="3"/>
  <c r="Y459" i="3"/>
  <c r="Y391" i="3"/>
  <c r="Y177" i="3"/>
  <c r="Q572" i="3"/>
  <c r="BE572" i="3" s="1"/>
  <c r="AE931" i="3"/>
  <c r="AE865" i="3"/>
  <c r="W815" i="3"/>
  <c r="BK815" i="3" s="1"/>
  <c r="AE815" i="3"/>
  <c r="W793" i="3"/>
  <c r="BK793" i="3" s="1"/>
  <c r="AE793" i="3"/>
  <c r="W771" i="3"/>
  <c r="BK771" i="3" s="1"/>
  <c r="AE771" i="3"/>
  <c r="W759" i="3"/>
  <c r="BK759" i="3" s="1"/>
  <c r="AE759" i="3"/>
  <c r="W748" i="3"/>
  <c r="BK748" i="3" s="1"/>
  <c r="W704" i="3"/>
  <c r="BK704" i="3" s="1"/>
  <c r="AE704" i="3"/>
  <c r="W695" i="3"/>
  <c r="BK695" i="3" s="1"/>
  <c r="AE695" i="3"/>
  <c r="W686" i="3"/>
  <c r="BK686" i="3" s="1"/>
  <c r="AE686" i="3"/>
  <c r="W658" i="3"/>
  <c r="BK658" i="3" s="1"/>
  <c r="AE658" i="3"/>
  <c r="W639" i="3"/>
  <c r="BK639" i="3" s="1"/>
  <c r="W500" i="3"/>
  <c r="BK500" i="3" s="1"/>
  <c r="AE500" i="3"/>
  <c r="V506" i="3"/>
  <c r="BJ506" i="3" s="1"/>
  <c r="AD506" i="3"/>
  <c r="V495" i="3"/>
  <c r="BJ495" i="3" s="1"/>
  <c r="AD495" i="3"/>
  <c r="V422" i="3"/>
  <c r="BJ422" i="3" s="1"/>
  <c r="AD422" i="3"/>
  <c r="Y959" i="3"/>
  <c r="Y783" i="3"/>
  <c r="Y741" i="3"/>
  <c r="Y517" i="3"/>
  <c r="Y471" i="3"/>
  <c r="Y296" i="3"/>
  <c r="W1002" i="3"/>
  <c r="BK1002" i="3" s="1"/>
  <c r="AE1002" i="3"/>
  <c r="W961" i="3"/>
  <c r="BK961" i="3" s="1"/>
  <c r="AE961" i="3"/>
  <c r="W895" i="3"/>
  <c r="BK895" i="3" s="1"/>
  <c r="AE895" i="3"/>
  <c r="W885" i="3"/>
  <c r="BK885" i="3" s="1"/>
  <c r="AE885" i="3"/>
  <c r="W845" i="3"/>
  <c r="BK845" i="3" s="1"/>
  <c r="AE845" i="3"/>
  <c r="W814" i="3"/>
  <c r="BK814" i="3" s="1"/>
  <c r="AE814" i="3"/>
  <c r="W792" i="3"/>
  <c r="BK792" i="3" s="1"/>
  <c r="AE792" i="3"/>
  <c r="W647" i="3"/>
  <c r="BK647" i="3" s="1"/>
  <c r="AE647" i="3"/>
  <c r="W558" i="3"/>
  <c r="BK558" i="3" s="1"/>
  <c r="W418" i="3"/>
  <c r="BK418" i="3" s="1"/>
  <c r="AE418" i="3"/>
  <c r="W376" i="3"/>
  <c r="BK376" i="3" s="1"/>
  <c r="AE376" i="3"/>
  <c r="W62" i="3"/>
  <c r="BK62" i="3" s="1"/>
  <c r="AE62" i="3"/>
  <c r="AD915" i="3"/>
  <c r="V915" i="3"/>
  <c r="BJ915" i="3" s="1"/>
  <c r="AB689" i="3"/>
  <c r="T689" i="3"/>
  <c r="BH689" i="3" s="1"/>
  <c r="AB614" i="3"/>
  <c r="T614" i="3"/>
  <c r="BH614" i="3" s="1"/>
  <c r="T493" i="3"/>
  <c r="BH493" i="3" s="1"/>
  <c r="AB493" i="3"/>
  <c r="Y999" i="3"/>
  <c r="Y909" i="3"/>
  <c r="Y819" i="3"/>
  <c r="Y800" i="3"/>
  <c r="Y758" i="3"/>
  <c r="Y721" i="3"/>
  <c r="Y578" i="3"/>
  <c r="Y387" i="3"/>
  <c r="Y250" i="3"/>
  <c r="Q921" i="3"/>
  <c r="BE921" i="3" s="1"/>
  <c r="Q874" i="3"/>
  <c r="BE874" i="3" s="1"/>
  <c r="Q731" i="3"/>
  <c r="BE731" i="3" s="1"/>
  <c r="AE840" i="3"/>
  <c r="AE743" i="3"/>
  <c r="W960" i="3"/>
  <c r="BK960" i="3" s="1"/>
  <c r="AE960" i="3"/>
  <c r="W894" i="3"/>
  <c r="BK894" i="3" s="1"/>
  <c r="AE894" i="3"/>
  <c r="W605" i="3"/>
  <c r="BK605" i="3" s="1"/>
  <c r="AE605" i="3"/>
  <c r="V924" i="3"/>
  <c r="BJ924" i="3" s="1"/>
  <c r="AD924" i="3"/>
  <c r="W959" i="3"/>
  <c r="BK959" i="3" s="1"/>
  <c r="AE959" i="3"/>
  <c r="Y994" i="3"/>
  <c r="Y885" i="3"/>
  <c r="Y834" i="3"/>
  <c r="Y737" i="3"/>
  <c r="Y653" i="3"/>
  <c r="Y589" i="3"/>
  <c r="Y528" i="3"/>
  <c r="Y415" i="3"/>
  <c r="Y308" i="3"/>
  <c r="Y143" i="3"/>
  <c r="AE973" i="3"/>
  <c r="AE594" i="3"/>
  <c r="W968" i="3"/>
  <c r="BK968" i="3" s="1"/>
  <c r="AE968" i="3"/>
  <c r="W853" i="3"/>
  <c r="BK853" i="3" s="1"/>
  <c r="AE853" i="3"/>
  <c r="W822" i="3"/>
  <c r="BK822" i="3" s="1"/>
  <c r="AE822" i="3"/>
  <c r="W712" i="3"/>
  <c r="BK712" i="3" s="1"/>
  <c r="AE712" i="3"/>
  <c r="W675" i="3"/>
  <c r="BK675" i="3" s="1"/>
  <c r="W665" i="3"/>
  <c r="BK665" i="3" s="1"/>
  <c r="AE665" i="3"/>
  <c r="W179" i="3"/>
  <c r="BK179" i="3" s="1"/>
  <c r="AE179" i="3"/>
  <c r="W139" i="3"/>
  <c r="BK139" i="3" s="1"/>
  <c r="AE139" i="3"/>
  <c r="W129" i="3"/>
  <c r="BK129" i="3" s="1"/>
  <c r="AE129" i="3"/>
  <c r="W120" i="3"/>
  <c r="BK120" i="3" s="1"/>
  <c r="AE120" i="3"/>
  <c r="W90" i="3"/>
  <c r="BK90" i="3" s="1"/>
  <c r="AE90" i="3"/>
  <c r="W655" i="3"/>
  <c r="BK655" i="3" s="1"/>
  <c r="AE655" i="3"/>
  <c r="W459" i="3"/>
  <c r="BK459" i="3" s="1"/>
  <c r="AE459" i="3"/>
  <c r="W110" i="3"/>
  <c r="BK110" i="3" s="1"/>
  <c r="AE110" i="3"/>
  <c r="W82" i="3"/>
  <c r="BK82" i="3" s="1"/>
  <c r="AE82" i="3"/>
  <c r="W72" i="3"/>
  <c r="BK72" i="3" s="1"/>
  <c r="AE72" i="3"/>
  <c r="Y972" i="3"/>
  <c r="Y926" i="3"/>
  <c r="Y904" i="3"/>
  <c r="Y882" i="3"/>
  <c r="Y857" i="3"/>
  <c r="Y777" i="3"/>
  <c r="Y717" i="3"/>
  <c r="Y669" i="3"/>
  <c r="Y414" i="3"/>
  <c r="Y399" i="3"/>
  <c r="Y216" i="3"/>
  <c r="Y101" i="3"/>
  <c r="Y865" i="3"/>
  <c r="Q865" i="3"/>
  <c r="BE865" i="3" s="1"/>
  <c r="Q568" i="3"/>
  <c r="BE568" i="3" s="1"/>
  <c r="AE121" i="3"/>
  <c r="W901" i="3"/>
  <c r="BK901" i="3" s="1"/>
  <c r="AE901" i="3"/>
  <c r="W852" i="3"/>
  <c r="BK852" i="3" s="1"/>
  <c r="AE852" i="3"/>
  <c r="W821" i="3"/>
  <c r="BK821" i="3" s="1"/>
  <c r="W799" i="3"/>
  <c r="BK799" i="3" s="1"/>
  <c r="AE799" i="3"/>
  <c r="W788" i="3"/>
  <c r="BK788" i="3" s="1"/>
  <c r="AE788" i="3"/>
  <c r="W733" i="3"/>
  <c r="BK733" i="3" s="1"/>
  <c r="AE733" i="3"/>
  <c r="W711" i="3"/>
  <c r="BK711" i="3" s="1"/>
  <c r="AE711" i="3"/>
  <c r="W690" i="3"/>
  <c r="BK690" i="3" s="1"/>
  <c r="AE690" i="3"/>
  <c r="W614" i="3"/>
  <c r="BK614" i="3" s="1"/>
  <c r="AE614" i="3"/>
  <c r="W575" i="3"/>
  <c r="BK575" i="3" s="1"/>
  <c r="AE575" i="3"/>
  <c r="W496" i="3"/>
  <c r="BK496" i="3" s="1"/>
  <c r="AE496" i="3"/>
  <c r="W232" i="3"/>
  <c r="BK232" i="3" s="1"/>
  <c r="AE232" i="3"/>
  <c r="W223" i="3"/>
  <c r="BK223" i="3" s="1"/>
  <c r="AE223" i="3"/>
  <c r="W202" i="3"/>
  <c r="BK202" i="3" s="1"/>
  <c r="AE202" i="3"/>
  <c r="W178" i="3"/>
  <c r="BK178" i="3" s="1"/>
  <c r="AE178" i="3"/>
  <c r="AE922" i="3"/>
  <c r="W909" i="3"/>
  <c r="BK909" i="3" s="1"/>
  <c r="AE909" i="3"/>
  <c r="W861" i="3"/>
  <c r="BK861" i="3" s="1"/>
  <c r="AE861" i="3"/>
  <c r="W798" i="3"/>
  <c r="BK798" i="3" s="1"/>
  <c r="AE798" i="3"/>
  <c r="AE625" i="3"/>
  <c r="W625" i="3"/>
  <c r="BK625" i="3" s="1"/>
  <c r="W584" i="3"/>
  <c r="BK584" i="3" s="1"/>
  <c r="AE584" i="3"/>
  <c r="W414" i="3"/>
  <c r="BK414" i="3" s="1"/>
  <c r="AE414" i="3"/>
  <c r="W392" i="3"/>
  <c r="BK392" i="3" s="1"/>
  <c r="AE392" i="3"/>
  <c r="V92" i="3"/>
  <c r="BJ92" i="3" s="1"/>
  <c r="AD92" i="3"/>
  <c r="V81" i="3"/>
  <c r="BJ81" i="3" s="1"/>
  <c r="AD81" i="3"/>
  <c r="V70" i="3"/>
  <c r="BJ70" i="3" s="1"/>
  <c r="AD70" i="3"/>
  <c r="U123" i="3"/>
  <c r="BI123" i="3" s="1"/>
  <c r="AC123" i="3"/>
  <c r="Y969" i="3"/>
  <c r="Y947" i="3"/>
  <c r="Y854" i="3"/>
  <c r="Y831" i="3"/>
  <c r="Y752" i="3"/>
  <c r="Y649" i="3"/>
  <c r="Y537" i="3"/>
  <c r="Y425" i="3"/>
  <c r="Y380" i="3"/>
  <c r="Y273" i="3"/>
  <c r="Y228" i="3"/>
  <c r="Y153" i="3"/>
  <c r="Y881" i="3"/>
  <c r="Q881" i="3"/>
  <c r="BE881" i="3" s="1"/>
  <c r="AE940" i="3"/>
  <c r="AE834" i="3"/>
  <c r="AE737" i="3"/>
  <c r="W976" i="3"/>
  <c r="BK976" i="3" s="1"/>
  <c r="AE976" i="3"/>
  <c r="W908" i="3"/>
  <c r="BK908" i="3" s="1"/>
  <c r="AE908" i="3"/>
  <c r="AE612" i="3"/>
  <c r="W612" i="3"/>
  <c r="BK612" i="3" s="1"/>
  <c r="W593" i="3"/>
  <c r="BK593" i="3" s="1"/>
  <c r="AE593" i="3"/>
  <c r="W434" i="3"/>
  <c r="BK434" i="3" s="1"/>
  <c r="AE434" i="3"/>
  <c r="W424" i="3"/>
  <c r="BK424" i="3" s="1"/>
  <c r="AE424" i="3"/>
  <c r="W413" i="3"/>
  <c r="BK413" i="3" s="1"/>
  <c r="AE413" i="3"/>
  <c r="V630" i="3"/>
  <c r="BJ630" i="3" s="1"/>
  <c r="AD630" i="3"/>
  <c r="V618" i="3"/>
  <c r="BJ618" i="3" s="1"/>
  <c r="AD618" i="3"/>
  <c r="V574" i="3"/>
  <c r="BJ574" i="3" s="1"/>
  <c r="AD574" i="3"/>
  <c r="Y1009" i="3"/>
  <c r="Y899" i="3"/>
  <c r="Y492" i="3"/>
  <c r="Y437" i="3"/>
  <c r="Y410" i="3"/>
  <c r="Y320" i="3"/>
  <c r="Y227" i="3"/>
  <c r="Y97" i="3"/>
  <c r="Y66" i="3"/>
  <c r="AE874" i="3"/>
  <c r="AE851" i="3"/>
  <c r="W996" i="3"/>
  <c r="BK996" i="3" s="1"/>
  <c r="AE996" i="3"/>
  <c r="W918" i="3"/>
  <c r="BK918" i="3" s="1"/>
  <c r="AE918" i="3"/>
  <c r="W898" i="3"/>
  <c r="BK898" i="3" s="1"/>
  <c r="AE898" i="3"/>
  <c r="W870" i="3"/>
  <c r="BK870" i="3" s="1"/>
  <c r="AE870" i="3"/>
  <c r="W642" i="3"/>
  <c r="BK642" i="3" s="1"/>
  <c r="AE642" i="3"/>
  <c r="W611" i="3"/>
  <c r="BK611" i="3" s="1"/>
  <c r="AE611" i="3"/>
  <c r="W563" i="3"/>
  <c r="BK563" i="3" s="1"/>
  <c r="AE563" i="3"/>
  <c r="W541" i="3"/>
  <c r="BK541" i="3" s="1"/>
  <c r="AE541" i="3"/>
  <c r="W476" i="3"/>
  <c r="BK476" i="3" s="1"/>
  <c r="AE476" i="3"/>
  <c r="V675" i="3"/>
  <c r="BJ675" i="3" s="1"/>
  <c r="AD675" i="3"/>
  <c r="V664" i="3"/>
  <c r="BJ664" i="3" s="1"/>
  <c r="AD664" i="3"/>
  <c r="V640" i="3"/>
  <c r="BJ640" i="3" s="1"/>
  <c r="AD640" i="3"/>
  <c r="Y941" i="3"/>
  <c r="Y829" i="3"/>
  <c r="Y807" i="3"/>
  <c r="Y712" i="3"/>
  <c r="Y449" i="3"/>
  <c r="Y436" i="3"/>
  <c r="Y181" i="3"/>
  <c r="W995" i="3"/>
  <c r="BK995" i="3" s="1"/>
  <c r="AE995" i="3"/>
  <c r="W964" i="3"/>
  <c r="BK964" i="3" s="1"/>
  <c r="AE964" i="3"/>
  <c r="W955" i="3"/>
  <c r="BK955" i="3" s="1"/>
  <c r="AE955" i="3"/>
  <c r="W945" i="3"/>
  <c r="BK945" i="3" s="1"/>
  <c r="AE945" i="3"/>
  <c r="W917" i="3"/>
  <c r="BK917" i="3" s="1"/>
  <c r="AE917" i="3"/>
  <c r="W572" i="3"/>
  <c r="BK572" i="3" s="1"/>
  <c r="AE572" i="3"/>
  <c r="V487" i="3"/>
  <c r="BJ487" i="3" s="1"/>
  <c r="AD487" i="3"/>
  <c r="V126" i="3"/>
  <c r="BJ126" i="3" s="1"/>
  <c r="AD126" i="3"/>
  <c r="V102" i="3"/>
  <c r="BJ102" i="3" s="1"/>
  <c r="AD102" i="3"/>
  <c r="V91" i="3"/>
  <c r="BJ91" i="3" s="1"/>
  <c r="AD91" i="3"/>
  <c r="V69" i="3"/>
  <c r="BJ69" i="3" s="1"/>
  <c r="AD69" i="3"/>
  <c r="T741" i="3"/>
  <c r="BH741" i="3" s="1"/>
  <c r="AB741" i="3"/>
  <c r="T730" i="3"/>
  <c r="BH730" i="3" s="1"/>
  <c r="AB730" i="3"/>
  <c r="T719" i="3"/>
  <c r="BH719" i="3" s="1"/>
  <c r="AB719" i="3"/>
  <c r="T699" i="3"/>
  <c r="BH699" i="3" s="1"/>
  <c r="AB699" i="3"/>
  <c r="H28" i="38"/>
  <c r="I28" i="38" s="1"/>
  <c r="J28" i="38" s="1"/>
  <c r="K28" i="38" s="1"/>
  <c r="L28" i="38" s="1"/>
  <c r="AE551" i="3"/>
  <c r="V906" i="3"/>
  <c r="BJ906" i="3" s="1"/>
  <c r="AD906" i="3"/>
  <c r="V883" i="3"/>
  <c r="BJ883" i="3" s="1"/>
  <c r="AD883" i="3"/>
  <c r="V859" i="3"/>
  <c r="BJ859" i="3" s="1"/>
  <c r="AD859" i="3"/>
  <c r="V847" i="3"/>
  <c r="BJ847" i="3" s="1"/>
  <c r="AD847" i="3"/>
  <c r="V835" i="3"/>
  <c r="BJ835" i="3" s="1"/>
  <c r="AD835" i="3"/>
  <c r="V823" i="3"/>
  <c r="BJ823" i="3" s="1"/>
  <c r="AD823" i="3"/>
  <c r="V799" i="3"/>
  <c r="BJ799" i="3" s="1"/>
  <c r="AD799" i="3"/>
  <c r="V775" i="3"/>
  <c r="BJ775" i="3" s="1"/>
  <c r="AD775" i="3"/>
  <c r="V763" i="3"/>
  <c r="BJ763" i="3" s="1"/>
  <c r="AD763" i="3"/>
  <c r="V741" i="3"/>
  <c r="BJ741" i="3" s="1"/>
  <c r="AD741" i="3"/>
  <c r="V731" i="3"/>
  <c r="BJ731" i="3" s="1"/>
  <c r="AD731" i="3"/>
  <c r="V486" i="3"/>
  <c r="BJ486" i="3" s="1"/>
  <c r="AD486" i="3"/>
  <c r="V390" i="3"/>
  <c r="BJ390" i="3" s="1"/>
  <c r="AD390" i="3"/>
  <c r="V206" i="3"/>
  <c r="BJ206" i="3" s="1"/>
  <c r="AD206" i="3"/>
  <c r="V137" i="3"/>
  <c r="BJ137" i="3" s="1"/>
  <c r="AD137" i="3"/>
  <c r="V125" i="3"/>
  <c r="BJ125" i="3" s="1"/>
  <c r="AD125" i="3"/>
  <c r="V113" i="3"/>
  <c r="BJ113" i="3" s="1"/>
  <c r="AD113" i="3"/>
  <c r="T986" i="3"/>
  <c r="BH986" i="3" s="1"/>
  <c r="AB986" i="3"/>
  <c r="T974" i="3"/>
  <c r="BH974" i="3" s="1"/>
  <c r="AB974" i="3"/>
  <c r="T740" i="3"/>
  <c r="BH740" i="3" s="1"/>
  <c r="AB740" i="3"/>
  <c r="S332" i="3"/>
  <c r="BG332" i="3" s="1"/>
  <c r="AA332" i="3"/>
  <c r="S310" i="3"/>
  <c r="BG310" i="3" s="1"/>
  <c r="AA310" i="3"/>
  <c r="AE579" i="3"/>
  <c r="V762" i="3"/>
  <c r="BJ762" i="3" s="1"/>
  <c r="AD762" i="3"/>
  <c r="V730" i="3"/>
  <c r="BJ730" i="3" s="1"/>
  <c r="AD730" i="3"/>
  <c r="V205" i="3"/>
  <c r="BJ205" i="3" s="1"/>
  <c r="AD205" i="3"/>
  <c r="V193" i="3"/>
  <c r="BJ193" i="3" s="1"/>
  <c r="AD193" i="3"/>
  <c r="V171" i="3"/>
  <c r="BJ171" i="3" s="1"/>
  <c r="AD171" i="3"/>
  <c r="V159" i="3"/>
  <c r="BJ159" i="3" s="1"/>
  <c r="AD159" i="3"/>
  <c r="V136" i="3"/>
  <c r="BJ136" i="3" s="1"/>
  <c r="AD136" i="3"/>
  <c r="T238" i="3"/>
  <c r="BH238" i="3" s="1"/>
  <c r="AB238" i="3"/>
  <c r="S809" i="3"/>
  <c r="BG809" i="3" s="1"/>
  <c r="AA809" i="3"/>
  <c r="S801" i="3"/>
  <c r="BG801" i="3" s="1"/>
  <c r="AA801" i="3"/>
  <c r="S792" i="3"/>
  <c r="BG792" i="3" s="1"/>
  <c r="AA792" i="3"/>
  <c r="S748" i="3"/>
  <c r="BG748" i="3" s="1"/>
  <c r="AA748" i="3"/>
  <c r="S654" i="3"/>
  <c r="BG654" i="3" s="1"/>
  <c r="AA654" i="3"/>
  <c r="S634" i="3"/>
  <c r="BG634" i="3" s="1"/>
  <c r="AA634" i="3"/>
  <c r="S483" i="3"/>
  <c r="BG483" i="3" s="1"/>
  <c r="AA483" i="3"/>
  <c r="AE503" i="3"/>
  <c r="V496" i="3"/>
  <c r="BJ496" i="3" s="1"/>
  <c r="AD496" i="3"/>
  <c r="V399" i="3"/>
  <c r="BJ399" i="3" s="1"/>
  <c r="AD399" i="3"/>
  <c r="V378" i="3"/>
  <c r="BJ378" i="3" s="1"/>
  <c r="AD378" i="3"/>
  <c r="V263" i="3"/>
  <c r="BJ263" i="3" s="1"/>
  <c r="AD263" i="3"/>
  <c r="V239" i="3"/>
  <c r="BJ239" i="3" s="1"/>
  <c r="AD239" i="3"/>
  <c r="V216" i="3"/>
  <c r="BJ216" i="3" s="1"/>
  <c r="AD216" i="3"/>
  <c r="V204" i="3"/>
  <c r="BJ204" i="3" s="1"/>
  <c r="AD204" i="3"/>
  <c r="V192" i="3"/>
  <c r="BJ192" i="3" s="1"/>
  <c r="AD192" i="3"/>
  <c r="V170" i="3"/>
  <c r="BJ170" i="3" s="1"/>
  <c r="AD170" i="3"/>
  <c r="V158" i="3"/>
  <c r="BJ158" i="3" s="1"/>
  <c r="AD158" i="3"/>
  <c r="V494" i="3"/>
  <c r="BJ494" i="3" s="1"/>
  <c r="AD494" i="3"/>
  <c r="V431" i="3"/>
  <c r="BJ431" i="3" s="1"/>
  <c r="AD431" i="3"/>
  <c r="V409" i="3"/>
  <c r="BJ409" i="3" s="1"/>
  <c r="AD409" i="3"/>
  <c r="V273" i="3"/>
  <c r="BJ273" i="3" s="1"/>
  <c r="AD273" i="3"/>
  <c r="U714" i="3"/>
  <c r="BI714" i="3" s="1"/>
  <c r="AC714" i="3"/>
  <c r="U702" i="3"/>
  <c r="BI702" i="3" s="1"/>
  <c r="AC702" i="3"/>
  <c r="U679" i="3"/>
  <c r="BI679" i="3" s="1"/>
  <c r="AC679" i="3"/>
  <c r="U657" i="3"/>
  <c r="BI657" i="3" s="1"/>
  <c r="AC657" i="3"/>
  <c r="U645" i="3"/>
  <c r="BI645" i="3" s="1"/>
  <c r="AC645" i="3"/>
  <c r="U622" i="3"/>
  <c r="BI622" i="3" s="1"/>
  <c r="AC622" i="3"/>
  <c r="U612" i="3"/>
  <c r="BI612" i="3" s="1"/>
  <c r="AC612" i="3"/>
  <c r="U385" i="3"/>
  <c r="BI385" i="3" s="1"/>
  <c r="AC385" i="3"/>
  <c r="U374" i="3"/>
  <c r="BI374" i="3" s="1"/>
  <c r="AC374" i="3"/>
  <c r="U362" i="3"/>
  <c r="BI362" i="3" s="1"/>
  <c r="AC362" i="3"/>
  <c r="U175" i="3"/>
  <c r="BI175" i="3" s="1"/>
  <c r="AC175" i="3"/>
  <c r="AE530" i="3"/>
  <c r="AE439" i="3"/>
  <c r="V932" i="3"/>
  <c r="BJ932" i="3" s="1"/>
  <c r="AD932" i="3"/>
  <c r="V525" i="3"/>
  <c r="BJ525" i="3" s="1"/>
  <c r="AD525" i="3"/>
  <c r="V481" i="3"/>
  <c r="BJ481" i="3" s="1"/>
  <c r="AD481" i="3"/>
  <c r="V430" i="3"/>
  <c r="BJ430" i="3" s="1"/>
  <c r="AD430" i="3"/>
  <c r="V330" i="3"/>
  <c r="BJ330" i="3" s="1"/>
  <c r="AD330" i="3"/>
  <c r="V319" i="3"/>
  <c r="BJ319" i="3" s="1"/>
  <c r="AD319" i="3"/>
  <c r="V307" i="3"/>
  <c r="BJ307" i="3" s="1"/>
  <c r="AD307" i="3"/>
  <c r="V296" i="3"/>
  <c r="BJ296" i="3" s="1"/>
  <c r="AD296" i="3"/>
  <c r="V284" i="3"/>
  <c r="BJ284" i="3" s="1"/>
  <c r="AD284" i="3"/>
  <c r="U713" i="3"/>
  <c r="BI713" i="3" s="1"/>
  <c r="AC713" i="3"/>
  <c r="U678" i="3"/>
  <c r="BI678" i="3" s="1"/>
  <c r="AC678" i="3"/>
  <c r="U656" i="3"/>
  <c r="BI656" i="3" s="1"/>
  <c r="AC656" i="3"/>
  <c r="U632" i="3"/>
  <c r="BI632" i="3" s="1"/>
  <c r="AC632" i="3"/>
  <c r="U428" i="3"/>
  <c r="BI428" i="3" s="1"/>
  <c r="AC428" i="3"/>
  <c r="U418" i="3"/>
  <c r="BI418" i="3" s="1"/>
  <c r="AC418" i="3"/>
  <c r="U406" i="3"/>
  <c r="BI406" i="3" s="1"/>
  <c r="AC406" i="3"/>
  <c r="U395" i="3"/>
  <c r="BI395" i="3" s="1"/>
  <c r="AC395" i="3"/>
  <c r="U384" i="3"/>
  <c r="BI384" i="3" s="1"/>
  <c r="AC384" i="3"/>
  <c r="U373" i="3"/>
  <c r="BI373" i="3" s="1"/>
  <c r="AC373" i="3"/>
  <c r="W574" i="3"/>
  <c r="BK574" i="3" s="1"/>
  <c r="V952" i="3"/>
  <c r="BJ952" i="3" s="1"/>
  <c r="AD952" i="3"/>
  <c r="V318" i="3"/>
  <c r="BJ318" i="3" s="1"/>
  <c r="AD318" i="3"/>
  <c r="V306" i="3"/>
  <c r="BJ306" i="3" s="1"/>
  <c r="AD306" i="3"/>
  <c r="V295" i="3"/>
  <c r="BJ295" i="3" s="1"/>
  <c r="AD295" i="3"/>
  <c r="V283" i="3"/>
  <c r="BJ283" i="3" s="1"/>
  <c r="AD283" i="3"/>
  <c r="U979" i="3"/>
  <c r="BI979" i="3" s="1"/>
  <c r="AC979" i="3"/>
  <c r="U968" i="3"/>
  <c r="BI968" i="3" s="1"/>
  <c r="AC968" i="3"/>
  <c r="U195" i="3"/>
  <c r="BI195" i="3" s="1"/>
  <c r="AC195" i="3"/>
  <c r="AE613" i="3"/>
  <c r="AE407" i="3"/>
  <c r="V999" i="3"/>
  <c r="BJ999" i="3" s="1"/>
  <c r="AD999" i="3"/>
  <c r="V534" i="3"/>
  <c r="BJ534" i="3" s="1"/>
  <c r="AD534" i="3"/>
  <c r="V523" i="3"/>
  <c r="BJ523" i="3" s="1"/>
  <c r="AD523" i="3"/>
  <c r="V479" i="3"/>
  <c r="BJ479" i="3" s="1"/>
  <c r="AD479" i="3"/>
  <c r="V447" i="3"/>
  <c r="BJ447" i="3" s="1"/>
  <c r="AD447" i="3"/>
  <c r="V406" i="3"/>
  <c r="BJ406" i="3" s="1"/>
  <c r="AD406" i="3"/>
  <c r="V362" i="3"/>
  <c r="BJ362" i="3" s="1"/>
  <c r="AD362" i="3"/>
  <c r="T161" i="3"/>
  <c r="BH161" i="3" s="1"/>
  <c r="AB161" i="3"/>
  <c r="T151" i="3"/>
  <c r="BH151" i="3" s="1"/>
  <c r="AB151" i="3"/>
  <c r="AE624" i="3"/>
  <c r="V566" i="3"/>
  <c r="BJ566" i="3" s="1"/>
  <c r="AD566" i="3"/>
  <c r="V555" i="3"/>
  <c r="BJ555" i="3" s="1"/>
  <c r="AD555" i="3"/>
  <c r="V544" i="3"/>
  <c r="BJ544" i="3" s="1"/>
  <c r="AD544" i="3"/>
  <c r="V533" i="3"/>
  <c r="BJ533" i="3" s="1"/>
  <c r="AD533" i="3"/>
  <c r="V478" i="3"/>
  <c r="BJ478" i="3" s="1"/>
  <c r="AD478" i="3"/>
  <c r="V457" i="3"/>
  <c r="BJ457" i="3" s="1"/>
  <c r="AD457" i="3"/>
  <c r="V394" i="3"/>
  <c r="BJ394" i="3" s="1"/>
  <c r="AD394" i="3"/>
  <c r="V372" i="3"/>
  <c r="BJ372" i="3" s="1"/>
  <c r="AD372" i="3"/>
  <c r="V350" i="3"/>
  <c r="BJ350" i="3" s="1"/>
  <c r="T441" i="3"/>
  <c r="BH441" i="3" s="1"/>
  <c r="AB441" i="3"/>
  <c r="T429" i="3"/>
  <c r="BH429" i="3" s="1"/>
  <c r="AB429" i="3"/>
  <c r="T418" i="3"/>
  <c r="BH418" i="3" s="1"/>
  <c r="AB418" i="3"/>
  <c r="AE540" i="3"/>
  <c r="V653" i="3"/>
  <c r="BJ653" i="3" s="1"/>
  <c r="AD653" i="3"/>
  <c r="V597" i="3"/>
  <c r="BJ597" i="3" s="1"/>
  <c r="AD597" i="3"/>
  <c r="V575" i="3"/>
  <c r="BJ575" i="3" s="1"/>
  <c r="AD575" i="3"/>
  <c r="V565" i="3"/>
  <c r="BJ565" i="3" s="1"/>
  <c r="AD565" i="3"/>
  <c r="V554" i="3"/>
  <c r="BJ554" i="3" s="1"/>
  <c r="AD554" i="3"/>
  <c r="V543" i="3"/>
  <c r="BJ543" i="3" s="1"/>
  <c r="AD543" i="3"/>
  <c r="V521" i="3"/>
  <c r="BJ521" i="3" s="1"/>
  <c r="AD521" i="3"/>
  <c r="V489" i="3"/>
  <c r="BJ489" i="3" s="1"/>
  <c r="AD489" i="3"/>
  <c r="T494" i="3"/>
  <c r="BH494" i="3" s="1"/>
  <c r="AB494" i="3"/>
  <c r="T373" i="3"/>
  <c r="BH373" i="3" s="1"/>
  <c r="AB373" i="3"/>
  <c r="U769" i="3"/>
  <c r="BI769" i="3" s="1"/>
  <c r="AC769" i="3"/>
  <c r="U758" i="3"/>
  <c r="BI758" i="3" s="1"/>
  <c r="U449" i="3"/>
  <c r="BI449" i="3" s="1"/>
  <c r="AC449" i="3"/>
  <c r="U427" i="3"/>
  <c r="BI427" i="3" s="1"/>
  <c r="AC427" i="3"/>
  <c r="U417" i="3"/>
  <c r="BI417" i="3" s="1"/>
  <c r="AC417" i="3"/>
  <c r="U206" i="3"/>
  <c r="BI206" i="3" s="1"/>
  <c r="AC206" i="3"/>
  <c r="U186" i="3"/>
  <c r="BI186" i="3" s="1"/>
  <c r="AC186" i="3"/>
  <c r="U174" i="3"/>
  <c r="BI174" i="3" s="1"/>
  <c r="AC174" i="3"/>
  <c r="AB118" i="3"/>
  <c r="T118" i="3"/>
  <c r="BH118" i="3" s="1"/>
  <c r="AA958" i="3"/>
  <c r="S958" i="3"/>
  <c r="BG958" i="3" s="1"/>
  <c r="S948" i="3"/>
  <c r="BG948" i="3" s="1"/>
  <c r="AA948" i="3"/>
  <c r="S853" i="3"/>
  <c r="BG853" i="3" s="1"/>
  <c r="AA853" i="3"/>
  <c r="S844" i="3"/>
  <c r="BG844" i="3" s="1"/>
  <c r="AA844" i="3"/>
  <c r="S825" i="3"/>
  <c r="BG825" i="3" s="1"/>
  <c r="AA825" i="3"/>
  <c r="S702" i="3"/>
  <c r="BG702" i="3" s="1"/>
  <c r="AA702" i="3"/>
  <c r="S653" i="3"/>
  <c r="BG653" i="3" s="1"/>
  <c r="AA653" i="3"/>
  <c r="S633" i="3"/>
  <c r="BG633" i="3" s="1"/>
  <c r="AA633" i="3"/>
  <c r="U838" i="3"/>
  <c r="BI838" i="3" s="1"/>
  <c r="AC838" i="3"/>
  <c r="U803" i="3"/>
  <c r="BI803" i="3" s="1"/>
  <c r="AC803" i="3"/>
  <c r="U610" i="3"/>
  <c r="BI610" i="3" s="1"/>
  <c r="AC610" i="3"/>
  <c r="U438" i="3"/>
  <c r="BI438" i="3" s="1"/>
  <c r="AC438" i="3"/>
  <c r="U238" i="3"/>
  <c r="BI238" i="3" s="1"/>
  <c r="AC238" i="3"/>
  <c r="U228" i="3"/>
  <c r="BI228" i="3" s="1"/>
  <c r="AC228" i="3"/>
  <c r="U217" i="3"/>
  <c r="BI217" i="3" s="1"/>
  <c r="AC217" i="3"/>
  <c r="U205" i="3"/>
  <c r="BI205" i="3" s="1"/>
  <c r="AC205" i="3"/>
  <c r="U185" i="3"/>
  <c r="BI185" i="3" s="1"/>
  <c r="AC185" i="3"/>
  <c r="T179" i="3"/>
  <c r="BH179" i="3" s="1"/>
  <c r="AB179" i="3"/>
  <c r="R861" i="3"/>
  <c r="BF861" i="3" s="1"/>
  <c r="Z861" i="3"/>
  <c r="AD926" i="3"/>
  <c r="AD892" i="3"/>
  <c r="AD863" i="3"/>
  <c r="AD837" i="3"/>
  <c r="V337" i="3"/>
  <c r="BJ337" i="3" s="1"/>
  <c r="AC792" i="3"/>
  <c r="AC736" i="3"/>
  <c r="AC459" i="3"/>
  <c r="AC331" i="3"/>
  <c r="U837" i="3"/>
  <c r="BI837" i="3" s="1"/>
  <c r="AC837" i="3"/>
  <c r="U588" i="3"/>
  <c r="BI588" i="3" s="1"/>
  <c r="AC588" i="3"/>
  <c r="U237" i="3"/>
  <c r="BI237" i="3" s="1"/>
  <c r="AC237" i="3"/>
  <c r="T511" i="3"/>
  <c r="BH511" i="3" s="1"/>
  <c r="T501" i="3"/>
  <c r="BH501" i="3" s="1"/>
  <c r="AB501" i="3"/>
  <c r="T210" i="3"/>
  <c r="BH210" i="3" s="1"/>
  <c r="AB210" i="3"/>
  <c r="U872" i="3"/>
  <c r="BI872" i="3" s="1"/>
  <c r="AC872" i="3"/>
  <c r="U628" i="3"/>
  <c r="BI628" i="3" s="1"/>
  <c r="AC628" i="3"/>
  <c r="U491" i="3"/>
  <c r="BI491" i="3" s="1"/>
  <c r="AC491" i="3"/>
  <c r="U480" i="3"/>
  <c r="BI480" i="3" s="1"/>
  <c r="AC480" i="3"/>
  <c r="U469" i="3"/>
  <c r="BI469" i="3" s="1"/>
  <c r="AC469" i="3"/>
  <c r="U259" i="3"/>
  <c r="BI259" i="3" s="1"/>
  <c r="AC259" i="3"/>
  <c r="U171" i="3"/>
  <c r="BI171" i="3" s="1"/>
  <c r="AC171" i="3"/>
  <c r="U72" i="3"/>
  <c r="BI72" i="3" s="1"/>
  <c r="AC72" i="3"/>
  <c r="U60" i="3"/>
  <c r="BI60" i="3" s="1"/>
  <c r="AC60" i="3"/>
  <c r="T737" i="3"/>
  <c r="BH737" i="3" s="1"/>
  <c r="AB737" i="3"/>
  <c r="T520" i="3"/>
  <c r="BH520" i="3" s="1"/>
  <c r="AB520" i="3"/>
  <c r="T260" i="3"/>
  <c r="BH260" i="3" s="1"/>
  <c r="AB260" i="3"/>
  <c r="T249" i="3"/>
  <c r="BH249" i="3" s="1"/>
  <c r="AB249" i="3"/>
  <c r="T219" i="3"/>
  <c r="BH219" i="3" s="1"/>
  <c r="AB219" i="3"/>
  <c r="U883" i="3"/>
  <c r="BI883" i="3" s="1"/>
  <c r="AC883" i="3"/>
  <c r="U871" i="3"/>
  <c r="BI871" i="3" s="1"/>
  <c r="AC871" i="3"/>
  <c r="U586" i="3"/>
  <c r="BI586" i="3" s="1"/>
  <c r="AC586" i="3"/>
  <c r="U533" i="3"/>
  <c r="BI533" i="3" s="1"/>
  <c r="AC533" i="3"/>
  <c r="U523" i="3"/>
  <c r="BI523" i="3" s="1"/>
  <c r="AC523" i="3"/>
  <c r="U490" i="3"/>
  <c r="BI490" i="3" s="1"/>
  <c r="AC490" i="3"/>
  <c r="U468" i="3"/>
  <c r="BI468" i="3" s="1"/>
  <c r="AC468" i="3"/>
  <c r="U113" i="3"/>
  <c r="BI113" i="3" s="1"/>
  <c r="AC113" i="3"/>
  <c r="U92" i="3"/>
  <c r="BI92" i="3" s="1"/>
  <c r="AC92" i="3"/>
  <c r="U82" i="3"/>
  <c r="BI82" i="3" s="1"/>
  <c r="AC82" i="3"/>
  <c r="U71" i="3"/>
  <c r="BI71" i="3" s="1"/>
  <c r="AC71" i="3"/>
  <c r="T608" i="3"/>
  <c r="BH608" i="3" s="1"/>
  <c r="AB608" i="3"/>
  <c r="T598" i="3"/>
  <c r="BH598" i="3" s="1"/>
  <c r="AB598" i="3"/>
  <c r="T589" i="3"/>
  <c r="BH589" i="3" s="1"/>
  <c r="AB589" i="3"/>
  <c r="T577" i="3"/>
  <c r="BH577" i="3" s="1"/>
  <c r="AB577" i="3"/>
  <c r="T290" i="3"/>
  <c r="BH290" i="3" s="1"/>
  <c r="AB290" i="3"/>
  <c r="T269" i="3"/>
  <c r="BH269" i="3" s="1"/>
  <c r="AB269" i="3"/>
  <c r="T259" i="3"/>
  <c r="BH259" i="3" s="1"/>
  <c r="AB259" i="3"/>
  <c r="T248" i="3"/>
  <c r="BH248" i="3" s="1"/>
  <c r="AB248" i="3"/>
  <c r="S885" i="3"/>
  <c r="BG885" i="3" s="1"/>
  <c r="AA885" i="3"/>
  <c r="S459" i="3"/>
  <c r="BG459" i="3" s="1"/>
  <c r="AA459" i="3"/>
  <c r="U574" i="3"/>
  <c r="BI574" i="3" s="1"/>
  <c r="AC574" i="3"/>
  <c r="U554" i="3"/>
  <c r="BI554" i="3" s="1"/>
  <c r="AC554" i="3"/>
  <c r="U522" i="3"/>
  <c r="BI522" i="3" s="1"/>
  <c r="AC522" i="3"/>
  <c r="U269" i="3"/>
  <c r="BI269" i="3" s="1"/>
  <c r="AC269" i="3"/>
  <c r="U91" i="3"/>
  <c r="BI91" i="3" s="1"/>
  <c r="AC91" i="3"/>
  <c r="U81" i="3"/>
  <c r="BI81" i="3" s="1"/>
  <c r="AC81" i="3"/>
  <c r="T588" i="3"/>
  <c r="BH588" i="3" s="1"/>
  <c r="AB588" i="3"/>
  <c r="T549" i="3"/>
  <c r="BH549" i="3" s="1"/>
  <c r="AB549" i="3"/>
  <c r="U584" i="3"/>
  <c r="BI584" i="3" s="1"/>
  <c r="AC584" i="3"/>
  <c r="U280" i="3"/>
  <c r="BI280" i="3" s="1"/>
  <c r="AC280" i="3"/>
  <c r="U268" i="3"/>
  <c r="BI268" i="3" s="1"/>
  <c r="AC268" i="3"/>
  <c r="U145" i="3"/>
  <c r="BI145" i="3" s="1"/>
  <c r="AC145" i="3"/>
  <c r="U133" i="3"/>
  <c r="BI133" i="3" s="1"/>
  <c r="AC133" i="3"/>
  <c r="T333" i="3"/>
  <c r="BH333" i="3" s="1"/>
  <c r="AB333" i="3"/>
  <c r="T321" i="3"/>
  <c r="BH321" i="3" s="1"/>
  <c r="AB321" i="3"/>
  <c r="T311" i="3"/>
  <c r="BH311" i="3" s="1"/>
  <c r="AB311" i="3"/>
  <c r="T94" i="3"/>
  <c r="BH94" i="3" s="1"/>
  <c r="AB94" i="3"/>
  <c r="AD1000" i="3"/>
  <c r="AD907" i="3"/>
  <c r="AD880" i="3"/>
  <c r="AD851" i="3"/>
  <c r="AC925" i="3"/>
  <c r="AC439" i="3"/>
  <c r="U312" i="3"/>
  <c r="BI312" i="3" s="1"/>
  <c r="AC312" i="3"/>
  <c r="U155" i="3"/>
  <c r="BI155" i="3" s="1"/>
  <c r="AC155" i="3"/>
  <c r="U144" i="3"/>
  <c r="BI144" i="3" s="1"/>
  <c r="AC144" i="3"/>
  <c r="U132" i="3"/>
  <c r="BI132" i="3" s="1"/>
  <c r="AC132" i="3"/>
  <c r="T661" i="3"/>
  <c r="BH661" i="3" s="1"/>
  <c r="AB661" i="3"/>
  <c r="T650" i="3"/>
  <c r="BH650" i="3" s="1"/>
  <c r="AB650" i="3"/>
  <c r="T617" i="3"/>
  <c r="BH617" i="3" s="1"/>
  <c r="AB617" i="3"/>
  <c r="T409" i="3"/>
  <c r="BH409" i="3" s="1"/>
  <c r="AB409" i="3"/>
  <c r="T332" i="3"/>
  <c r="BH332" i="3" s="1"/>
  <c r="AB332" i="3"/>
  <c r="T112" i="3"/>
  <c r="BH112" i="3" s="1"/>
  <c r="AB112" i="3"/>
  <c r="T73" i="3"/>
  <c r="BH73" i="3" s="1"/>
  <c r="AB73" i="3"/>
  <c r="T63" i="3"/>
  <c r="BH63" i="3" s="1"/>
  <c r="AB63" i="3"/>
  <c r="V382" i="3"/>
  <c r="BJ382" i="3" s="1"/>
  <c r="U947" i="3"/>
  <c r="BI947" i="3" s="1"/>
  <c r="U603" i="3"/>
  <c r="BI603" i="3" s="1"/>
  <c r="AC603" i="3"/>
  <c r="U353" i="3"/>
  <c r="BI353" i="3" s="1"/>
  <c r="AC353" i="3"/>
  <c r="U311" i="3"/>
  <c r="BI311" i="3" s="1"/>
  <c r="AC311" i="3"/>
  <c r="U301" i="3"/>
  <c r="BI301" i="3" s="1"/>
  <c r="AC301" i="3"/>
  <c r="U289" i="3"/>
  <c r="BI289" i="3" s="1"/>
  <c r="AC289" i="3"/>
  <c r="U154" i="3"/>
  <c r="BI154" i="3" s="1"/>
  <c r="AC154" i="3"/>
  <c r="T681" i="3"/>
  <c r="BH681" i="3" s="1"/>
  <c r="AB681" i="3"/>
  <c r="T671" i="3"/>
  <c r="BH671" i="3" s="1"/>
  <c r="AB671" i="3"/>
  <c r="T526" i="3"/>
  <c r="BH526" i="3" s="1"/>
  <c r="AB526" i="3"/>
  <c r="T397" i="3"/>
  <c r="BH397" i="3" s="1"/>
  <c r="AB397" i="3"/>
  <c r="T386" i="3"/>
  <c r="BH386" i="3" s="1"/>
  <c r="AB386" i="3"/>
  <c r="T286" i="3"/>
  <c r="BH286" i="3" s="1"/>
  <c r="AB286" i="3"/>
  <c r="T194" i="3"/>
  <c r="BH194" i="3" s="1"/>
  <c r="AB194" i="3"/>
  <c r="T122" i="3"/>
  <c r="BH122" i="3" s="1"/>
  <c r="AB122" i="3"/>
  <c r="S147" i="3"/>
  <c r="BG147" i="3" s="1"/>
  <c r="AA147" i="3"/>
  <c r="U969" i="3"/>
  <c r="BI969" i="3" s="1"/>
  <c r="AC969" i="3"/>
  <c r="U613" i="3"/>
  <c r="BI613" i="3" s="1"/>
  <c r="AC613" i="3"/>
  <c r="U602" i="3"/>
  <c r="BI602" i="3" s="1"/>
  <c r="AC602" i="3"/>
  <c r="U363" i="3"/>
  <c r="BI363" i="3" s="1"/>
  <c r="AC363" i="3"/>
  <c r="U342" i="3"/>
  <c r="BI342" i="3" s="1"/>
  <c r="AC342" i="3"/>
  <c r="U321" i="3"/>
  <c r="BI321" i="3" s="1"/>
  <c r="AC321" i="3"/>
  <c r="U165" i="3"/>
  <c r="BI165" i="3" s="1"/>
  <c r="AC165" i="3"/>
  <c r="T720" i="3"/>
  <c r="BH720" i="3" s="1"/>
  <c r="AB720" i="3"/>
  <c r="T710" i="3"/>
  <c r="BH710" i="3" s="1"/>
  <c r="AB710" i="3"/>
  <c r="T670" i="3"/>
  <c r="BH670" i="3" s="1"/>
  <c r="AB670" i="3"/>
  <c r="T545" i="3"/>
  <c r="BH545" i="3" s="1"/>
  <c r="AB545" i="3"/>
  <c r="T419" i="3"/>
  <c r="BH419" i="3" s="1"/>
  <c r="AB419" i="3"/>
  <c r="T205" i="3"/>
  <c r="BH205" i="3" s="1"/>
  <c r="AB205" i="3"/>
  <c r="S322" i="3"/>
  <c r="BG322" i="3" s="1"/>
  <c r="AA322" i="3"/>
  <c r="S300" i="3"/>
  <c r="BG300" i="3" s="1"/>
  <c r="AA300" i="3"/>
  <c r="S170" i="3"/>
  <c r="BG170" i="3" s="1"/>
  <c r="AA170" i="3"/>
  <c r="S158" i="3"/>
  <c r="BG158" i="3" s="1"/>
  <c r="AA158" i="3"/>
  <c r="S980" i="3"/>
  <c r="BG980" i="3" s="1"/>
  <c r="AA980" i="3"/>
  <c r="S852" i="3"/>
  <c r="BG852" i="3" s="1"/>
  <c r="AA852" i="3"/>
  <c r="S834" i="3"/>
  <c r="BG834" i="3" s="1"/>
  <c r="AA834" i="3"/>
  <c r="S808" i="3"/>
  <c r="BG808" i="3" s="1"/>
  <c r="AA808" i="3"/>
  <c r="S712" i="3"/>
  <c r="BG712" i="3" s="1"/>
  <c r="AA712" i="3"/>
  <c r="S701" i="3"/>
  <c r="BG701" i="3" s="1"/>
  <c r="AA701" i="3"/>
  <c r="S643" i="3"/>
  <c r="BG643" i="3" s="1"/>
  <c r="AA643" i="3"/>
  <c r="S622" i="3"/>
  <c r="BG622" i="3" s="1"/>
  <c r="AA622" i="3"/>
  <c r="S531" i="3"/>
  <c r="BG531" i="3" s="1"/>
  <c r="AA531" i="3"/>
  <c r="S320" i="3"/>
  <c r="BG320" i="3" s="1"/>
  <c r="AA320" i="3"/>
  <c r="Z870" i="3"/>
  <c r="R870" i="3"/>
  <c r="BF870" i="3" s="1"/>
  <c r="S868" i="3"/>
  <c r="BG868" i="3" s="1"/>
  <c r="AA868" i="3"/>
  <c r="S851" i="3"/>
  <c r="BG851" i="3" s="1"/>
  <c r="AA851" i="3"/>
  <c r="S833" i="3"/>
  <c r="BG833" i="3" s="1"/>
  <c r="AA833" i="3"/>
  <c r="S661" i="3"/>
  <c r="BG661" i="3" s="1"/>
  <c r="AA661" i="3"/>
  <c r="S349" i="3"/>
  <c r="BG349" i="3" s="1"/>
  <c r="AA349" i="3"/>
  <c r="AA806" i="3"/>
  <c r="S806" i="3"/>
  <c r="BG806" i="3" s="1"/>
  <c r="S736" i="3"/>
  <c r="BG736" i="3" s="1"/>
  <c r="AA736" i="3"/>
  <c r="S699" i="3"/>
  <c r="BG699" i="3" s="1"/>
  <c r="AA699" i="3"/>
  <c r="S409" i="3"/>
  <c r="BG409" i="3" s="1"/>
  <c r="S340" i="3"/>
  <c r="BG340" i="3" s="1"/>
  <c r="AA340" i="3"/>
  <c r="S915" i="3"/>
  <c r="BG915" i="3" s="1"/>
  <c r="AA915" i="3"/>
  <c r="S904" i="3"/>
  <c r="BG904" i="3" s="1"/>
  <c r="AA904" i="3"/>
  <c r="S762" i="3"/>
  <c r="BG762" i="3" s="1"/>
  <c r="AA762" i="3"/>
  <c r="S744" i="3"/>
  <c r="BG744" i="3" s="1"/>
  <c r="AA744" i="3"/>
  <c r="S417" i="3"/>
  <c r="BG417" i="3" s="1"/>
  <c r="AA417" i="3"/>
  <c r="S368" i="3"/>
  <c r="BG368" i="3" s="1"/>
  <c r="AA368" i="3"/>
  <c r="S357" i="3"/>
  <c r="BG357" i="3" s="1"/>
  <c r="AA357" i="3"/>
  <c r="R889" i="3"/>
  <c r="BF889" i="3" s="1"/>
  <c r="Z889" i="3"/>
  <c r="S884" i="3"/>
  <c r="BG884" i="3" s="1"/>
  <c r="AA884" i="3"/>
  <c r="S849" i="3"/>
  <c r="BG849" i="3" s="1"/>
  <c r="AA849" i="3"/>
  <c r="S840" i="3"/>
  <c r="BG840" i="3" s="1"/>
  <c r="AA840" i="3"/>
  <c r="S507" i="3"/>
  <c r="BG507" i="3" s="1"/>
  <c r="AA507" i="3"/>
  <c r="S448" i="3"/>
  <c r="BG448" i="3" s="1"/>
  <c r="AA448" i="3"/>
  <c r="S376" i="3"/>
  <c r="BG376" i="3" s="1"/>
  <c r="AA376" i="3"/>
  <c r="R648" i="3"/>
  <c r="BF648" i="3" s="1"/>
  <c r="Z648" i="3"/>
  <c r="Z303" i="3"/>
  <c r="R303" i="3"/>
  <c r="BF303" i="3" s="1"/>
  <c r="R292" i="3"/>
  <c r="BF292" i="3" s="1"/>
  <c r="Z292" i="3"/>
  <c r="R202" i="3"/>
  <c r="BF202" i="3" s="1"/>
  <c r="Z202" i="3"/>
  <c r="R167" i="3"/>
  <c r="BF167" i="3" s="1"/>
  <c r="Z167" i="3"/>
  <c r="R158" i="3"/>
  <c r="BF158" i="3" s="1"/>
  <c r="Z158" i="3"/>
  <c r="R147" i="3"/>
  <c r="BF147" i="3" s="1"/>
  <c r="Z147" i="3"/>
  <c r="R135" i="3"/>
  <c r="BF135" i="3" s="1"/>
  <c r="Z135" i="3"/>
  <c r="R113" i="3"/>
  <c r="BF113" i="3" s="1"/>
  <c r="Z113" i="3"/>
  <c r="R102" i="3"/>
  <c r="BF102" i="3" s="1"/>
  <c r="Z102" i="3"/>
  <c r="R78" i="3"/>
  <c r="BF78" i="3" s="1"/>
  <c r="Z78" i="3"/>
  <c r="U854" i="3"/>
  <c r="BI854" i="3" s="1"/>
  <c r="S760" i="3"/>
  <c r="BG760" i="3" s="1"/>
  <c r="AA760" i="3"/>
  <c r="S458" i="3"/>
  <c r="BG458" i="3" s="1"/>
  <c r="AA458" i="3"/>
  <c r="R369" i="3"/>
  <c r="BF369" i="3" s="1"/>
  <c r="Z369" i="3"/>
  <c r="R358" i="3"/>
  <c r="BF358" i="3" s="1"/>
  <c r="Z358" i="3"/>
  <c r="R302" i="3"/>
  <c r="BF302" i="3" s="1"/>
  <c r="Z302" i="3"/>
  <c r="R291" i="3"/>
  <c r="BF291" i="3" s="1"/>
  <c r="Z291" i="3"/>
  <c r="R279" i="3"/>
  <c r="BF279" i="3" s="1"/>
  <c r="Z279" i="3"/>
  <c r="R270" i="3"/>
  <c r="BF270" i="3" s="1"/>
  <c r="Z270" i="3"/>
  <c r="R224" i="3"/>
  <c r="BF224" i="3" s="1"/>
  <c r="Z224" i="3"/>
  <c r="R212" i="3"/>
  <c r="BF212" i="3" s="1"/>
  <c r="Z212" i="3"/>
  <c r="R177" i="3"/>
  <c r="BF177" i="3" s="1"/>
  <c r="Z177" i="3"/>
  <c r="R157" i="3"/>
  <c r="BF157" i="3" s="1"/>
  <c r="Z157" i="3"/>
  <c r="R146" i="3"/>
  <c r="BF146" i="3" s="1"/>
  <c r="Z146" i="3"/>
  <c r="R134" i="3"/>
  <c r="BF134" i="3" s="1"/>
  <c r="Z134" i="3"/>
  <c r="R112" i="3"/>
  <c r="BF112" i="3" s="1"/>
  <c r="Z112" i="3"/>
  <c r="R101" i="3"/>
  <c r="BF101" i="3" s="1"/>
  <c r="Z101" i="3"/>
  <c r="R89" i="3"/>
  <c r="BF89" i="3" s="1"/>
  <c r="Z89" i="3"/>
  <c r="R67" i="3"/>
  <c r="BF67" i="3" s="1"/>
  <c r="Z67" i="3"/>
  <c r="S942" i="3"/>
  <c r="BG942" i="3" s="1"/>
  <c r="AA942" i="3"/>
  <c r="S516" i="3"/>
  <c r="BG516" i="3" s="1"/>
  <c r="AA516" i="3"/>
  <c r="S506" i="3"/>
  <c r="BG506" i="3" s="1"/>
  <c r="AA506" i="3"/>
  <c r="S495" i="3"/>
  <c r="BG495" i="3" s="1"/>
  <c r="AA495" i="3"/>
  <c r="S365" i="3"/>
  <c r="BG365" i="3" s="1"/>
  <c r="AA365" i="3"/>
  <c r="S127" i="3"/>
  <c r="BG127" i="3" s="1"/>
  <c r="AA127" i="3"/>
  <c r="S61" i="3"/>
  <c r="BG61" i="3" s="1"/>
  <c r="AA61" i="3"/>
  <c r="R831" i="3"/>
  <c r="BF831" i="3" s="1"/>
  <c r="Z831" i="3"/>
  <c r="S881" i="3"/>
  <c r="BG881" i="3" s="1"/>
  <c r="AA881" i="3"/>
  <c r="S785" i="3"/>
  <c r="BG785" i="3" s="1"/>
  <c r="AA785" i="3"/>
  <c r="S546" i="3"/>
  <c r="BG546" i="3" s="1"/>
  <c r="AA546" i="3"/>
  <c r="S535" i="3"/>
  <c r="BG535" i="3" s="1"/>
  <c r="AA535" i="3"/>
  <c r="R669" i="3"/>
  <c r="BF669" i="3" s="1"/>
  <c r="Z669" i="3"/>
  <c r="R657" i="3"/>
  <c r="BF657" i="3" s="1"/>
  <c r="Z657" i="3"/>
  <c r="S960" i="3"/>
  <c r="BG960" i="3" s="1"/>
  <c r="AA960" i="3"/>
  <c r="S625" i="3"/>
  <c r="BG625" i="3" s="1"/>
  <c r="AA625" i="3"/>
  <c r="S605" i="3"/>
  <c r="BG605" i="3" s="1"/>
  <c r="AA605" i="3"/>
  <c r="S578" i="3"/>
  <c r="BG578" i="3" s="1"/>
  <c r="AA578" i="3"/>
  <c r="S567" i="3"/>
  <c r="BG567" i="3" s="1"/>
  <c r="AA567" i="3"/>
  <c r="S324" i="3"/>
  <c r="BG324" i="3" s="1"/>
  <c r="AA324" i="3"/>
  <c r="S160" i="3"/>
  <c r="BG160" i="3" s="1"/>
  <c r="AA160" i="3"/>
  <c r="S148" i="3"/>
  <c r="BG148" i="3" s="1"/>
  <c r="AA148" i="3"/>
  <c r="S137" i="3"/>
  <c r="BG137" i="3" s="1"/>
  <c r="AA137" i="3"/>
  <c r="S920" i="3"/>
  <c r="BG920" i="3" s="1"/>
  <c r="AA920" i="3"/>
  <c r="S595" i="3"/>
  <c r="BG595" i="3" s="1"/>
  <c r="AA595" i="3"/>
  <c r="S577" i="3"/>
  <c r="BG577" i="3" s="1"/>
  <c r="AA577" i="3"/>
  <c r="S524" i="3"/>
  <c r="BG524" i="3" s="1"/>
  <c r="AA524" i="3"/>
  <c r="S312" i="3"/>
  <c r="BG312" i="3" s="1"/>
  <c r="AA312" i="3"/>
  <c r="S171" i="3"/>
  <c r="BG171" i="3" s="1"/>
  <c r="AA171" i="3"/>
  <c r="S159" i="3"/>
  <c r="BG159" i="3" s="1"/>
  <c r="AA159" i="3"/>
  <c r="S136" i="3"/>
  <c r="BG136" i="3" s="1"/>
  <c r="AA136" i="3"/>
  <c r="R853" i="3"/>
  <c r="BF853" i="3" s="1"/>
  <c r="Z853" i="3"/>
  <c r="R818" i="3"/>
  <c r="BF818" i="3" s="1"/>
  <c r="Z818" i="3"/>
  <c r="R744" i="3"/>
  <c r="BF744" i="3" s="1"/>
  <c r="Z744" i="3"/>
  <c r="R699" i="3"/>
  <c r="BF699" i="3" s="1"/>
  <c r="Z699" i="3"/>
  <c r="R677" i="3"/>
  <c r="BF677" i="3" s="1"/>
  <c r="Z677" i="3"/>
  <c r="R410" i="3"/>
  <c r="BF410" i="3" s="1"/>
  <c r="Z410" i="3"/>
  <c r="R869" i="3"/>
  <c r="BF869" i="3" s="1"/>
  <c r="Z869" i="3"/>
  <c r="R827" i="3"/>
  <c r="BF827" i="3" s="1"/>
  <c r="Z827" i="3"/>
  <c r="R731" i="3"/>
  <c r="BF731" i="3" s="1"/>
  <c r="Z731" i="3"/>
  <c r="R402" i="3"/>
  <c r="BF402" i="3" s="1"/>
  <c r="Z402" i="3"/>
  <c r="R379" i="3"/>
  <c r="BF379" i="3" s="1"/>
  <c r="Z379" i="3"/>
  <c r="R323" i="3"/>
  <c r="BF323" i="3" s="1"/>
  <c r="Z323" i="3"/>
  <c r="R312" i="3"/>
  <c r="BF312" i="3" s="1"/>
  <c r="Z312" i="3"/>
  <c r="R290" i="3"/>
  <c r="BF290" i="3" s="1"/>
  <c r="Z290" i="3"/>
  <c r="R278" i="3"/>
  <c r="BF278" i="3" s="1"/>
  <c r="Z278" i="3"/>
  <c r="R234" i="3"/>
  <c r="BF234" i="3" s="1"/>
  <c r="Z234" i="3"/>
  <c r="AA875" i="3"/>
  <c r="AA630" i="3"/>
  <c r="AA554" i="3"/>
  <c r="R924" i="3"/>
  <c r="BF924" i="3" s="1"/>
  <c r="Z924" i="3"/>
  <c r="R772" i="3"/>
  <c r="BF772" i="3" s="1"/>
  <c r="Z772" i="3"/>
  <c r="R741" i="3"/>
  <c r="BF741" i="3" s="1"/>
  <c r="Z741" i="3"/>
  <c r="R730" i="3"/>
  <c r="BF730" i="3" s="1"/>
  <c r="Z730" i="3"/>
  <c r="R708" i="3"/>
  <c r="BF708" i="3" s="1"/>
  <c r="Z708" i="3"/>
  <c r="R401" i="3"/>
  <c r="BF401" i="3" s="1"/>
  <c r="Z401" i="3"/>
  <c r="R792" i="3"/>
  <c r="BF792" i="3" s="1"/>
  <c r="Z792" i="3"/>
  <c r="R782" i="3"/>
  <c r="BF782" i="3" s="1"/>
  <c r="Z782" i="3"/>
  <c r="R771" i="3"/>
  <c r="BF771" i="3" s="1"/>
  <c r="Z771" i="3"/>
  <c r="Z707" i="3"/>
  <c r="R707" i="3"/>
  <c r="BF707" i="3" s="1"/>
  <c r="Z530" i="3"/>
  <c r="R530" i="3"/>
  <c r="BF530" i="3" s="1"/>
  <c r="R486" i="3"/>
  <c r="BF486" i="3" s="1"/>
  <c r="Z486" i="3"/>
  <c r="R476" i="3"/>
  <c r="BF476" i="3" s="1"/>
  <c r="Z476" i="3"/>
  <c r="R464" i="3"/>
  <c r="BF464" i="3" s="1"/>
  <c r="Z464" i="3"/>
  <c r="R429" i="3"/>
  <c r="BF429" i="3" s="1"/>
  <c r="Z429" i="3"/>
  <c r="R400" i="3"/>
  <c r="BF400" i="3" s="1"/>
  <c r="Z400" i="3"/>
  <c r="R388" i="3"/>
  <c r="BF388" i="3" s="1"/>
  <c r="Z388" i="3"/>
  <c r="AA749" i="3"/>
  <c r="AA565" i="3"/>
  <c r="AA436" i="3"/>
  <c r="AA398" i="3"/>
  <c r="R1005" i="3"/>
  <c r="BF1005" i="3" s="1"/>
  <c r="Z1005" i="3"/>
  <c r="R993" i="3"/>
  <c r="BF993" i="3" s="1"/>
  <c r="Z993" i="3"/>
  <c r="R981" i="3"/>
  <c r="BF981" i="3" s="1"/>
  <c r="Z981" i="3"/>
  <c r="R814" i="3"/>
  <c r="BF814" i="3" s="1"/>
  <c r="Z814" i="3"/>
  <c r="R781" i="3"/>
  <c r="BF781" i="3" s="1"/>
  <c r="Z781" i="3"/>
  <c r="R749" i="3"/>
  <c r="BF749" i="3" s="1"/>
  <c r="Z749" i="3"/>
  <c r="R582" i="3"/>
  <c r="BF582" i="3" s="1"/>
  <c r="Z582" i="3"/>
  <c r="R570" i="3"/>
  <c r="BF570" i="3" s="1"/>
  <c r="Z570" i="3"/>
  <c r="R550" i="3"/>
  <c r="BF550" i="3" s="1"/>
  <c r="Z550" i="3"/>
  <c r="R540" i="3"/>
  <c r="BF540" i="3" s="1"/>
  <c r="Z540" i="3"/>
  <c r="R518" i="3"/>
  <c r="BF518" i="3" s="1"/>
  <c r="Z518" i="3"/>
  <c r="R485" i="3"/>
  <c r="BF485" i="3" s="1"/>
  <c r="Z485" i="3"/>
  <c r="R428" i="3"/>
  <c r="BF428" i="3" s="1"/>
  <c r="Z428" i="3"/>
  <c r="AA807" i="3"/>
  <c r="AA775" i="3"/>
  <c r="AA718" i="3"/>
  <c r="R956" i="3"/>
  <c r="BF956" i="3" s="1"/>
  <c r="Z956" i="3"/>
  <c r="R823" i="3"/>
  <c r="BF823" i="3" s="1"/>
  <c r="Z823" i="3"/>
  <c r="R780" i="3"/>
  <c r="BF780" i="3" s="1"/>
  <c r="Z780" i="3"/>
  <c r="R727" i="3"/>
  <c r="BF727" i="3" s="1"/>
  <c r="Z727" i="3"/>
  <c r="R549" i="3"/>
  <c r="BF549" i="3" s="1"/>
  <c r="Z549" i="3"/>
  <c r="R539" i="3"/>
  <c r="BF539" i="3" s="1"/>
  <c r="Z539" i="3"/>
  <c r="R506" i="3"/>
  <c r="BF506" i="3" s="1"/>
  <c r="Z506" i="3"/>
  <c r="R462" i="3"/>
  <c r="BF462" i="3" s="1"/>
  <c r="Z462" i="3"/>
  <c r="R438" i="3"/>
  <c r="BF438" i="3" s="1"/>
  <c r="Z438" i="3"/>
  <c r="AA941" i="3"/>
  <c r="AA901" i="3"/>
  <c r="AA717" i="3"/>
  <c r="AA603" i="3"/>
  <c r="AA505" i="3"/>
  <c r="AA408" i="3"/>
  <c r="AA366" i="3"/>
  <c r="R967" i="3"/>
  <c r="BF967" i="3" s="1"/>
  <c r="Z967" i="3"/>
  <c r="R943" i="3"/>
  <c r="BF943" i="3" s="1"/>
  <c r="Z943" i="3"/>
  <c r="R822" i="3"/>
  <c r="BF822" i="3" s="1"/>
  <c r="Z822" i="3"/>
  <c r="R612" i="3"/>
  <c r="BF612" i="3" s="1"/>
  <c r="Z612" i="3"/>
  <c r="R559" i="3"/>
  <c r="BF559" i="3" s="1"/>
  <c r="Z559" i="3"/>
  <c r="AA883" i="3"/>
  <c r="AA733" i="3"/>
  <c r="AA660" i="3"/>
  <c r="AA640" i="3"/>
  <c r="AA575" i="3"/>
  <c r="AA69" i="3"/>
  <c r="R821" i="3"/>
  <c r="BF821" i="3" s="1"/>
  <c r="Z821" i="3"/>
  <c r="R649" i="3"/>
  <c r="BF649" i="3" s="1"/>
  <c r="Z649" i="3"/>
  <c r="R639" i="3"/>
  <c r="BF639" i="3" s="1"/>
  <c r="Z639" i="3"/>
  <c r="R621" i="3"/>
  <c r="BF621" i="3" s="1"/>
  <c r="Z621" i="3"/>
  <c r="R436" i="3"/>
  <c r="BF436" i="3" s="1"/>
  <c r="Z436" i="3"/>
  <c r="AA678" i="3"/>
  <c r="AA134" i="3"/>
  <c r="R227" i="3"/>
  <c r="BF227" i="3" s="1"/>
  <c r="Z227" i="3"/>
  <c r="AA800" i="3"/>
  <c r="AA757" i="3"/>
  <c r="AA677" i="3"/>
  <c r="R690" i="3"/>
  <c r="BF690" i="3" s="1"/>
  <c r="Z690" i="3"/>
  <c r="R383" i="3"/>
  <c r="BF383" i="3" s="1"/>
  <c r="Z383" i="3"/>
  <c r="R327" i="3"/>
  <c r="BF327" i="3" s="1"/>
  <c r="Z327" i="3"/>
  <c r="R203" i="3"/>
  <c r="BF203" i="3" s="1"/>
  <c r="Z203" i="3"/>
  <c r="R91" i="3"/>
  <c r="BF91" i="3" s="1"/>
  <c r="Z91" i="3"/>
  <c r="R79" i="3"/>
  <c r="BF79" i="3" s="1"/>
  <c r="Z79" i="3"/>
  <c r="R69" i="3"/>
  <c r="BF69" i="3" s="1"/>
  <c r="Z69" i="3"/>
  <c r="Z687" i="3"/>
  <c r="Z577" i="3"/>
  <c r="Z437" i="3"/>
  <c r="R961" i="3"/>
  <c r="BF961" i="3" s="1"/>
  <c r="Z961" i="3"/>
  <c r="R856" i="3"/>
  <c r="BF856" i="3" s="1"/>
  <c r="R817" i="3"/>
  <c r="BF817" i="3" s="1"/>
  <c r="Z817" i="3"/>
  <c r="R796" i="3"/>
  <c r="BF796" i="3" s="1"/>
  <c r="Z796" i="3"/>
  <c r="R755" i="3"/>
  <c r="BF755" i="3" s="1"/>
  <c r="Z755" i="3"/>
  <c r="R682" i="3"/>
  <c r="BF682" i="3" s="1"/>
  <c r="Z682" i="3"/>
  <c r="R574" i="3"/>
  <c r="BF574" i="3" s="1"/>
  <c r="Z574" i="3"/>
  <c r="R511" i="3"/>
  <c r="BF511" i="3" s="1"/>
  <c r="Z511" i="3"/>
  <c r="R490" i="3"/>
  <c r="BF490" i="3" s="1"/>
  <c r="Z490" i="3"/>
  <c r="R479" i="3"/>
  <c r="BF479" i="3" s="1"/>
  <c r="Z479" i="3"/>
  <c r="R444" i="3"/>
  <c r="BF444" i="3" s="1"/>
  <c r="Z444" i="3"/>
  <c r="R433" i="3"/>
  <c r="BF433" i="3" s="1"/>
  <c r="Z433" i="3"/>
  <c r="R414" i="3"/>
  <c r="BF414" i="3" s="1"/>
  <c r="Z414" i="3"/>
  <c r="R362" i="3"/>
  <c r="BF362" i="3" s="1"/>
  <c r="Z362" i="3"/>
  <c r="R317" i="3"/>
  <c r="BF317" i="3" s="1"/>
  <c r="Z317" i="3"/>
  <c r="R228" i="3"/>
  <c r="BF228" i="3" s="1"/>
  <c r="Z228" i="3"/>
  <c r="R128" i="3"/>
  <c r="BF128" i="3" s="1"/>
  <c r="Z128" i="3"/>
  <c r="Z843" i="3"/>
  <c r="Z331" i="3"/>
  <c r="R984" i="3"/>
  <c r="BF984" i="3" s="1"/>
  <c r="Z984" i="3"/>
  <c r="R847" i="3"/>
  <c r="BF847" i="3" s="1"/>
  <c r="R839" i="3"/>
  <c r="BF839" i="3" s="1"/>
  <c r="R816" i="3"/>
  <c r="BF816" i="3" s="1"/>
  <c r="Z816" i="3"/>
  <c r="R633" i="3"/>
  <c r="BF633" i="3" s="1"/>
  <c r="R573" i="3"/>
  <c r="BF573" i="3" s="1"/>
  <c r="Z573" i="3"/>
  <c r="R489" i="3"/>
  <c r="BF489" i="3" s="1"/>
  <c r="Z489" i="3"/>
  <c r="R443" i="3"/>
  <c r="BF443" i="3" s="1"/>
  <c r="Z443" i="3"/>
  <c r="R404" i="3"/>
  <c r="BF404" i="3" s="1"/>
  <c r="Z404" i="3"/>
  <c r="R361" i="3"/>
  <c r="BF361" i="3" s="1"/>
  <c r="Z361" i="3"/>
  <c r="R206" i="3"/>
  <c r="BF206" i="3" s="1"/>
  <c r="Z206" i="3"/>
  <c r="R194" i="3"/>
  <c r="BF194" i="3" s="1"/>
  <c r="Z194" i="3"/>
  <c r="Z930" i="3"/>
  <c r="Z409" i="3"/>
  <c r="R995" i="3"/>
  <c r="BF995" i="3" s="1"/>
  <c r="Z995" i="3"/>
  <c r="R959" i="3"/>
  <c r="BF959" i="3" s="1"/>
  <c r="Z959" i="3"/>
  <c r="R784" i="3"/>
  <c r="BF784" i="3" s="1"/>
  <c r="Z784" i="3"/>
  <c r="R753" i="3"/>
  <c r="BF753" i="3" s="1"/>
  <c r="Z753" i="3"/>
  <c r="R703" i="3"/>
  <c r="BF703" i="3" s="1"/>
  <c r="Z703" i="3"/>
  <c r="R521" i="3"/>
  <c r="BF521" i="3" s="1"/>
  <c r="Z521" i="3"/>
  <c r="R488" i="3"/>
  <c r="BF488" i="3" s="1"/>
  <c r="Z488" i="3"/>
  <c r="R382" i="3"/>
  <c r="BF382" i="3" s="1"/>
  <c r="Z382" i="3"/>
  <c r="R261" i="3"/>
  <c r="BF261" i="3" s="1"/>
  <c r="Z261" i="3"/>
  <c r="R205" i="3"/>
  <c r="BF205" i="3" s="1"/>
  <c r="Z205" i="3"/>
  <c r="R193" i="3"/>
  <c r="BF193" i="3" s="1"/>
  <c r="Z193" i="3"/>
  <c r="Z387" i="3"/>
  <c r="Z309" i="3"/>
  <c r="Z198" i="3"/>
  <c r="Z176" i="3"/>
  <c r="R994" i="3"/>
  <c r="BF994" i="3" s="1"/>
  <c r="Z994" i="3"/>
  <c r="R925" i="3"/>
  <c r="BF925" i="3" s="1"/>
  <c r="Z925" i="3"/>
  <c r="R913" i="3"/>
  <c r="BF913" i="3" s="1"/>
  <c r="Z913" i="3"/>
  <c r="Z901" i="3"/>
  <c r="R901" i="3"/>
  <c r="BF901" i="3" s="1"/>
  <c r="R815" i="3"/>
  <c r="BF815" i="3" s="1"/>
  <c r="Z815" i="3"/>
  <c r="R783" i="3"/>
  <c r="BF783" i="3" s="1"/>
  <c r="Z783" i="3"/>
  <c r="R541" i="3"/>
  <c r="BF541" i="3" s="1"/>
  <c r="Z541" i="3"/>
  <c r="R520" i="3"/>
  <c r="BF520" i="3" s="1"/>
  <c r="Z520" i="3"/>
  <c r="R465" i="3"/>
  <c r="BF465" i="3" s="1"/>
  <c r="Z465" i="3"/>
  <c r="R348" i="3"/>
  <c r="BF348" i="3" s="1"/>
  <c r="Z348" i="3"/>
  <c r="R272" i="3"/>
  <c r="BF272" i="3" s="1"/>
  <c r="Z272" i="3"/>
  <c r="R226" i="3"/>
  <c r="BF226" i="3" s="1"/>
  <c r="Z226" i="3"/>
  <c r="Z868" i="3"/>
  <c r="R868" i="3"/>
  <c r="BF868" i="3" s="1"/>
  <c r="R790" i="3"/>
  <c r="BF790" i="3" s="1"/>
  <c r="Z790" i="3"/>
  <c r="R628" i="3"/>
  <c r="BF628" i="3" s="1"/>
  <c r="Z628" i="3"/>
  <c r="R611" i="3"/>
  <c r="BF611" i="3" s="1"/>
  <c r="Z611" i="3"/>
  <c r="R579" i="3"/>
  <c r="BF579" i="3" s="1"/>
  <c r="Z579" i="3"/>
  <c r="R505" i="3"/>
  <c r="BF505" i="3" s="1"/>
  <c r="Z505" i="3"/>
  <c r="R427" i="3"/>
  <c r="BF427" i="3" s="1"/>
  <c r="Z427" i="3"/>
  <c r="R419" i="3"/>
  <c r="BF419" i="3" s="1"/>
  <c r="Z419" i="3"/>
  <c r="R333" i="3"/>
  <c r="BF333" i="3" s="1"/>
  <c r="Z333" i="3"/>
  <c r="R311" i="3"/>
  <c r="BF311" i="3" s="1"/>
  <c r="Z311" i="3"/>
  <c r="R233" i="3"/>
  <c r="BF233" i="3" s="1"/>
  <c r="Z233" i="3"/>
  <c r="R211" i="3"/>
  <c r="BF211" i="3" s="1"/>
  <c r="Z211" i="3"/>
  <c r="R188" i="3"/>
  <c r="BF188" i="3" s="1"/>
  <c r="Z188" i="3"/>
  <c r="R156" i="3"/>
  <c r="BF156" i="3" s="1"/>
  <c r="Z156" i="3"/>
  <c r="R145" i="3"/>
  <c r="BF145" i="3" s="1"/>
  <c r="Z145" i="3"/>
  <c r="R133" i="3"/>
  <c r="BF133" i="3" s="1"/>
  <c r="Z133" i="3"/>
  <c r="R122" i="3"/>
  <c r="BF122" i="3" s="1"/>
  <c r="Z122" i="3"/>
  <c r="R100" i="3"/>
  <c r="BF100" i="3" s="1"/>
  <c r="Z100" i="3"/>
  <c r="R88" i="3"/>
  <c r="BF88" i="3" s="1"/>
  <c r="Z88" i="3"/>
  <c r="Z778" i="3"/>
  <c r="Z322" i="3"/>
  <c r="Z245" i="3"/>
  <c r="R867" i="3"/>
  <c r="BF867" i="3" s="1"/>
  <c r="Z867" i="3"/>
  <c r="R759" i="3"/>
  <c r="BF759" i="3" s="1"/>
  <c r="Z759" i="3"/>
  <c r="R718" i="3"/>
  <c r="BF718" i="3" s="1"/>
  <c r="Z718" i="3"/>
  <c r="R686" i="3"/>
  <c r="BF686" i="3" s="1"/>
  <c r="Z686" i="3"/>
  <c r="R666" i="3"/>
  <c r="BF666" i="3" s="1"/>
  <c r="Z666" i="3"/>
  <c r="R655" i="3"/>
  <c r="BF655" i="3" s="1"/>
  <c r="Z655" i="3"/>
  <c r="R590" i="3"/>
  <c r="BF590" i="3" s="1"/>
  <c r="Z590" i="3"/>
  <c r="R546" i="3"/>
  <c r="BF546" i="3" s="1"/>
  <c r="Z546" i="3"/>
  <c r="R448" i="3"/>
  <c r="BF448" i="3" s="1"/>
  <c r="Z448" i="3"/>
  <c r="R426" i="3"/>
  <c r="BF426" i="3" s="1"/>
  <c r="Z426" i="3"/>
  <c r="R398" i="3"/>
  <c r="BF398" i="3" s="1"/>
  <c r="Z398" i="3"/>
  <c r="R332" i="3"/>
  <c r="BF332" i="3" s="1"/>
  <c r="Z332" i="3"/>
  <c r="R256" i="3"/>
  <c r="BF256" i="3" s="1"/>
  <c r="Z256" i="3"/>
  <c r="Z199" i="3"/>
  <c r="R199" i="3"/>
  <c r="BF199" i="3" s="1"/>
  <c r="R144" i="3"/>
  <c r="BF144" i="3" s="1"/>
  <c r="Z144" i="3"/>
  <c r="R132" i="3"/>
  <c r="BF132" i="3" s="1"/>
  <c r="Z132" i="3"/>
  <c r="R65" i="3"/>
  <c r="BF65" i="3" s="1"/>
  <c r="Z65" i="3"/>
  <c r="R799" i="3"/>
  <c r="BF799" i="3" s="1"/>
  <c r="Z799" i="3"/>
  <c r="R717" i="3"/>
  <c r="BF717" i="3" s="1"/>
  <c r="Z717" i="3"/>
  <c r="R627" i="3"/>
  <c r="BF627" i="3" s="1"/>
  <c r="Z627" i="3"/>
  <c r="R609" i="3"/>
  <c r="BF609" i="3" s="1"/>
  <c r="Z609" i="3"/>
  <c r="R598" i="3"/>
  <c r="BF598" i="3" s="1"/>
  <c r="Z598" i="3"/>
  <c r="R589" i="3"/>
  <c r="BF589" i="3" s="1"/>
  <c r="Z589" i="3"/>
  <c r="R526" i="3"/>
  <c r="BF526" i="3" s="1"/>
  <c r="Z526" i="3"/>
  <c r="R459" i="3"/>
  <c r="BF459" i="3" s="1"/>
  <c r="Z459" i="3"/>
  <c r="R353" i="3"/>
  <c r="BF353" i="3" s="1"/>
  <c r="Z353" i="3"/>
  <c r="R343" i="3"/>
  <c r="BF343" i="3" s="1"/>
  <c r="Z343" i="3"/>
  <c r="R255" i="3"/>
  <c r="BF255" i="3" s="1"/>
  <c r="Z255" i="3"/>
  <c r="R186" i="3"/>
  <c r="BF186" i="3" s="1"/>
  <c r="Z186" i="3"/>
  <c r="R75" i="3"/>
  <c r="BF75" i="3" s="1"/>
  <c r="Z75" i="3"/>
  <c r="R64" i="3"/>
  <c r="BF64" i="3" s="1"/>
  <c r="Z64" i="3"/>
  <c r="Z801" i="3"/>
  <c r="Z482" i="3"/>
  <c r="R918" i="3"/>
  <c r="BF918" i="3" s="1"/>
  <c r="Z918" i="3"/>
  <c r="R849" i="3"/>
  <c r="BF849" i="3" s="1"/>
  <c r="Z849" i="3"/>
  <c r="R798" i="3"/>
  <c r="BF798" i="3" s="1"/>
  <c r="Z798" i="3"/>
  <c r="R684" i="3"/>
  <c r="BF684" i="3" s="1"/>
  <c r="Z684" i="3"/>
  <c r="R673" i="3"/>
  <c r="BF673" i="3" s="1"/>
  <c r="Z673" i="3"/>
  <c r="R588" i="3"/>
  <c r="BF588" i="3" s="1"/>
  <c r="Z588" i="3"/>
  <c r="R565" i="3"/>
  <c r="BF565" i="3" s="1"/>
  <c r="Z565" i="3"/>
  <c r="R544" i="3"/>
  <c r="BF544" i="3" s="1"/>
  <c r="Z544" i="3"/>
  <c r="R535" i="3"/>
  <c r="BF535" i="3" s="1"/>
  <c r="Z535" i="3"/>
  <c r="R342" i="3"/>
  <c r="BF342" i="3" s="1"/>
  <c r="Z342" i="3"/>
  <c r="R298" i="3"/>
  <c r="BF298" i="3" s="1"/>
  <c r="Z298" i="3"/>
  <c r="R286" i="3"/>
  <c r="BF286" i="3" s="1"/>
  <c r="Z286" i="3"/>
  <c r="R185" i="3"/>
  <c r="BF185" i="3" s="1"/>
  <c r="Z185" i="3"/>
  <c r="R74" i="3"/>
  <c r="BF74" i="3" s="1"/>
  <c r="Z74" i="3"/>
  <c r="Z223" i="3"/>
  <c r="Z166" i="3"/>
  <c r="R905" i="3"/>
  <c r="BF905" i="3" s="1"/>
  <c r="Z905" i="3"/>
  <c r="Z857" i="3"/>
  <c r="R857" i="3"/>
  <c r="BF857" i="3" s="1"/>
  <c r="R735" i="3"/>
  <c r="BF735" i="3" s="1"/>
  <c r="Z735" i="3"/>
  <c r="R663" i="3"/>
  <c r="BF663" i="3" s="1"/>
  <c r="Z663" i="3"/>
  <c r="R643" i="3"/>
  <c r="BF643" i="3" s="1"/>
  <c r="Z643" i="3"/>
  <c r="R512" i="3"/>
  <c r="BF512" i="3" s="1"/>
  <c r="Z512" i="3"/>
  <c r="R480" i="3"/>
  <c r="BF480" i="3" s="1"/>
  <c r="Z480" i="3"/>
  <c r="R457" i="3"/>
  <c r="BF457" i="3" s="1"/>
  <c r="Z457" i="3"/>
  <c r="R434" i="3"/>
  <c r="BF434" i="3" s="1"/>
  <c r="Z434" i="3"/>
  <c r="R415" i="3"/>
  <c r="BF415" i="3" s="1"/>
  <c r="Z415" i="3"/>
  <c r="R395" i="3"/>
  <c r="BF395" i="3" s="1"/>
  <c r="Z395" i="3"/>
  <c r="R384" i="3"/>
  <c r="BF384" i="3" s="1"/>
  <c r="Z384" i="3"/>
  <c r="R341" i="3"/>
  <c r="BF341" i="3" s="1"/>
  <c r="Z341" i="3"/>
  <c r="R297" i="3"/>
  <c r="BF297" i="3" s="1"/>
  <c r="Z297" i="3"/>
  <c r="R285" i="3"/>
  <c r="BF285" i="3" s="1"/>
  <c r="Z285" i="3"/>
  <c r="R172" i="3"/>
  <c r="BF172" i="3" s="1"/>
  <c r="Z172" i="3"/>
  <c r="R844" i="3"/>
  <c r="BF844" i="3" s="1"/>
  <c r="R921" i="3"/>
  <c r="BF921" i="3" s="1"/>
  <c r="Y935" i="3"/>
  <c r="Q935" i="3"/>
  <c r="BE935" i="3" s="1"/>
  <c r="Q824" i="3"/>
  <c r="BE824" i="3" s="1"/>
  <c r="Y824" i="3"/>
  <c r="Q772" i="3"/>
  <c r="BE772" i="3" s="1"/>
  <c r="Y772" i="3"/>
  <c r="Q249" i="3"/>
  <c r="BE249" i="3" s="1"/>
  <c r="Y249" i="3"/>
  <c r="Q205" i="3"/>
  <c r="BE205" i="3" s="1"/>
  <c r="Y205" i="3"/>
  <c r="Q105" i="3"/>
  <c r="BE105" i="3" s="1"/>
  <c r="Y105" i="3"/>
  <c r="Q990" i="3"/>
  <c r="BE990" i="3" s="1"/>
  <c r="Y990" i="3"/>
  <c r="Q883" i="3"/>
  <c r="BE883" i="3" s="1"/>
  <c r="Y883" i="3"/>
  <c r="Q823" i="3"/>
  <c r="BE823" i="3" s="1"/>
  <c r="Y823" i="3"/>
  <c r="Q193" i="3"/>
  <c r="BE193" i="3" s="1"/>
  <c r="Y193" i="3"/>
  <c r="Q944" i="3"/>
  <c r="BE944" i="3" s="1"/>
  <c r="Y944" i="3"/>
  <c r="Q916" i="3"/>
  <c r="BE916" i="3" s="1"/>
  <c r="Y916" i="3"/>
  <c r="Y907" i="3"/>
  <c r="Q907" i="3"/>
  <c r="BE907" i="3" s="1"/>
  <c r="Q848" i="3"/>
  <c r="BE848" i="3" s="1"/>
  <c r="Y848" i="3"/>
  <c r="Q474" i="3"/>
  <c r="BE474" i="3" s="1"/>
  <c r="Y474" i="3"/>
  <c r="Q305" i="3"/>
  <c r="BE305" i="3" s="1"/>
  <c r="Y305" i="3"/>
  <c r="Q293" i="3"/>
  <c r="BE293" i="3" s="1"/>
  <c r="Y293" i="3"/>
  <c r="Q237" i="3"/>
  <c r="BE237" i="3" s="1"/>
  <c r="Y237" i="3"/>
  <c r="Q169" i="3"/>
  <c r="BE169" i="3" s="1"/>
  <c r="Y169" i="3"/>
  <c r="Y742" i="3"/>
  <c r="Q742" i="3"/>
  <c r="BE742" i="3" s="1"/>
  <c r="Y942" i="3"/>
  <c r="Q942" i="3"/>
  <c r="BE942" i="3" s="1"/>
  <c r="Q896" i="3"/>
  <c r="BE896" i="3" s="1"/>
  <c r="Y896" i="3"/>
  <c r="Q779" i="3"/>
  <c r="BE779" i="3" s="1"/>
  <c r="Y779" i="3"/>
  <c r="Q751" i="3"/>
  <c r="BE751" i="3" s="1"/>
  <c r="Y751" i="3"/>
  <c r="Q349" i="3"/>
  <c r="BE349" i="3" s="1"/>
  <c r="Y349" i="3"/>
  <c r="Y996" i="3"/>
  <c r="Q996" i="3"/>
  <c r="BE996" i="3" s="1"/>
  <c r="Q922" i="3"/>
  <c r="BE922" i="3" s="1"/>
  <c r="Y922" i="3"/>
  <c r="Q895" i="3"/>
  <c r="BE895" i="3" s="1"/>
  <c r="Y895" i="3"/>
  <c r="Q855" i="3"/>
  <c r="BE855" i="3" s="1"/>
  <c r="Y855" i="3"/>
  <c r="Q820" i="3"/>
  <c r="BE820" i="3" s="1"/>
  <c r="Y820" i="3"/>
  <c r="Q778" i="3"/>
  <c r="BE778" i="3" s="1"/>
  <c r="Y778" i="3"/>
  <c r="Q750" i="3"/>
  <c r="BE750" i="3" s="1"/>
  <c r="Y750" i="3"/>
  <c r="Q694" i="3"/>
  <c r="BE694" i="3" s="1"/>
  <c r="Y694" i="3"/>
  <c r="Q337" i="3"/>
  <c r="BE337" i="3" s="1"/>
  <c r="Y337" i="3"/>
  <c r="Q978" i="3"/>
  <c r="BE978" i="3" s="1"/>
  <c r="Y978" i="3"/>
  <c r="Q968" i="3"/>
  <c r="BE968" i="3" s="1"/>
  <c r="Y968" i="3"/>
  <c r="Q787" i="3"/>
  <c r="BE787" i="3" s="1"/>
  <c r="Y787" i="3"/>
  <c r="Q766" i="3"/>
  <c r="BE766" i="3" s="1"/>
  <c r="Y766" i="3"/>
  <c r="Q722" i="3"/>
  <c r="BE722" i="3" s="1"/>
  <c r="Y722" i="3"/>
  <c r="Q381" i="3"/>
  <c r="BE381" i="3" s="1"/>
  <c r="Y381" i="3"/>
  <c r="Q313" i="3"/>
  <c r="BE313" i="3" s="1"/>
  <c r="Y313" i="3"/>
  <c r="Q903" i="3"/>
  <c r="BE903" i="3" s="1"/>
  <c r="Y903" i="3"/>
  <c r="Q836" i="3"/>
  <c r="BE836" i="3" s="1"/>
  <c r="Y836" i="3"/>
  <c r="Y776" i="3"/>
  <c r="Q776" i="3"/>
  <c r="BE776" i="3" s="1"/>
  <c r="Q265" i="3"/>
  <c r="BE265" i="3" s="1"/>
  <c r="Y265" i="3"/>
  <c r="Q1003" i="3"/>
  <c r="BE1003" i="3" s="1"/>
  <c r="Y1003" i="3"/>
  <c r="Y948" i="3"/>
  <c r="Q948" i="3"/>
  <c r="BE948" i="3" s="1"/>
  <c r="Y920" i="3"/>
  <c r="Q920" i="3"/>
  <c r="BE920" i="3" s="1"/>
  <c r="Q862" i="3"/>
  <c r="BE862" i="3" s="1"/>
  <c r="Y862" i="3"/>
  <c r="Q810" i="3"/>
  <c r="BE810" i="3" s="1"/>
  <c r="Y810" i="3"/>
  <c r="Q490" i="3"/>
  <c r="BE490" i="3" s="1"/>
  <c r="Y490" i="3"/>
  <c r="Q457" i="3"/>
  <c r="BE457" i="3" s="1"/>
  <c r="Y457" i="3"/>
  <c r="Q109" i="3"/>
  <c r="BE109" i="3" s="1"/>
  <c r="Y109" i="3"/>
  <c r="Y826" i="3"/>
  <c r="Q826" i="3"/>
  <c r="BE826" i="3" s="1"/>
  <c r="Q756" i="3"/>
  <c r="BE756" i="3" s="1"/>
  <c r="Y756" i="3"/>
  <c r="Q445" i="3"/>
  <c r="BE445" i="3" s="1"/>
  <c r="Y445" i="3"/>
  <c r="Q992" i="3"/>
  <c r="BE992" i="3" s="1"/>
  <c r="Y992" i="3"/>
  <c r="Q910" i="3"/>
  <c r="BE910" i="3" s="1"/>
  <c r="Y910" i="3"/>
  <c r="Q870" i="3"/>
  <c r="BE870" i="3" s="1"/>
  <c r="Y870" i="3"/>
  <c r="Q842" i="3"/>
  <c r="BE842" i="3" s="1"/>
  <c r="Y842" i="3"/>
  <c r="Q774" i="3"/>
  <c r="BE774" i="3" s="1"/>
  <c r="Y774" i="3"/>
  <c r="Q433" i="3"/>
  <c r="BE433" i="3" s="1"/>
  <c r="Y433" i="3"/>
  <c r="Q297" i="3"/>
  <c r="BE297" i="3" s="1"/>
  <c r="Y297" i="3"/>
  <c r="Q285" i="3"/>
  <c r="BE285" i="3" s="1"/>
  <c r="Y285" i="3"/>
  <c r="Q229" i="3"/>
  <c r="BE229" i="3" s="1"/>
  <c r="Y229" i="3"/>
  <c r="Y983" i="3"/>
  <c r="Q983" i="3"/>
  <c r="BE983" i="3" s="1"/>
  <c r="Q955" i="3"/>
  <c r="BE955" i="3" s="1"/>
  <c r="Y955" i="3"/>
  <c r="Q936" i="3"/>
  <c r="BE936" i="3" s="1"/>
  <c r="Y936" i="3"/>
  <c r="Q900" i="3"/>
  <c r="BE900" i="3" s="1"/>
  <c r="Y900" i="3"/>
  <c r="Q875" i="3"/>
  <c r="BE875" i="3" s="1"/>
  <c r="Y875" i="3"/>
  <c r="Q763" i="3"/>
  <c r="BE763" i="3" s="1"/>
  <c r="Y763" i="3"/>
  <c r="Q85" i="3"/>
  <c r="BE85" i="3" s="1"/>
  <c r="Y85" i="3"/>
  <c r="Y746" i="3"/>
  <c r="Y226" i="3"/>
  <c r="Y78" i="3"/>
  <c r="Q995" i="3"/>
  <c r="BE995" i="3" s="1"/>
  <c r="Q982" i="3"/>
  <c r="BE982" i="3" s="1"/>
  <c r="Q580" i="3"/>
  <c r="BE580" i="3" s="1"/>
  <c r="W547" i="3"/>
  <c r="BK547" i="3" s="1"/>
  <c r="AE547" i="3"/>
  <c r="W480" i="3"/>
  <c r="BK480" i="3" s="1"/>
  <c r="AE480" i="3"/>
  <c r="W452" i="3"/>
  <c r="BK452" i="3" s="1"/>
  <c r="AE452" i="3"/>
  <c r="W423" i="3"/>
  <c r="BK423" i="3" s="1"/>
  <c r="AE423" i="3"/>
  <c r="W384" i="3"/>
  <c r="BK384" i="3" s="1"/>
  <c r="AE384" i="3"/>
  <c r="W279" i="3"/>
  <c r="BK279" i="3" s="1"/>
  <c r="AE279" i="3"/>
  <c r="W270" i="3"/>
  <c r="BK270" i="3" s="1"/>
  <c r="AE270" i="3"/>
  <c r="AE262" i="3"/>
  <c r="W262" i="3"/>
  <c r="BK262" i="3" s="1"/>
  <c r="W231" i="3"/>
  <c r="BK231" i="3" s="1"/>
  <c r="AE231" i="3"/>
  <c r="W79" i="3"/>
  <c r="BK79" i="3" s="1"/>
  <c r="AE79" i="3"/>
  <c r="W71" i="3"/>
  <c r="BK71" i="3" s="1"/>
  <c r="AE71" i="3"/>
  <c r="AE835" i="3"/>
  <c r="W835" i="3"/>
  <c r="BK835" i="3" s="1"/>
  <c r="W457" i="3"/>
  <c r="BK457" i="3" s="1"/>
  <c r="AE457" i="3"/>
  <c r="Y671" i="3"/>
  <c r="Y397" i="3"/>
  <c r="Y385" i="3"/>
  <c r="Y162" i="3"/>
  <c r="Y89" i="3"/>
  <c r="Q929" i="3"/>
  <c r="BE929" i="3" s="1"/>
  <c r="Q713" i="3"/>
  <c r="BE713" i="3" s="1"/>
  <c r="Y682" i="3"/>
  <c r="Q682" i="3"/>
  <c r="BE682" i="3" s="1"/>
  <c r="Q674" i="3"/>
  <c r="BE674" i="3" s="1"/>
  <c r="W1009" i="3"/>
  <c r="BK1009" i="3" s="1"/>
  <c r="AE1009" i="3"/>
  <c r="W726" i="3"/>
  <c r="BK726" i="3" s="1"/>
  <c r="AE726" i="3"/>
  <c r="W674" i="3"/>
  <c r="BK674" i="3" s="1"/>
  <c r="AE674" i="3"/>
  <c r="W663" i="3"/>
  <c r="BK663" i="3" s="1"/>
  <c r="AE663" i="3"/>
  <c r="W432" i="3"/>
  <c r="BK432" i="3" s="1"/>
  <c r="AE432" i="3"/>
  <c r="W372" i="3"/>
  <c r="BK372" i="3" s="1"/>
  <c r="AE372" i="3"/>
  <c r="AE215" i="3"/>
  <c r="W215" i="3"/>
  <c r="BK215" i="3" s="1"/>
  <c r="W186" i="3"/>
  <c r="BK186" i="3" s="1"/>
  <c r="AE186" i="3"/>
  <c r="W685" i="3"/>
  <c r="BK685" i="3" s="1"/>
  <c r="AE685" i="3"/>
  <c r="Y1005" i="3"/>
  <c r="Y979" i="3"/>
  <c r="Y732" i="3"/>
  <c r="Y642" i="3"/>
  <c r="Y310" i="3"/>
  <c r="AE806" i="3"/>
  <c r="W872" i="3"/>
  <c r="BK872" i="3" s="1"/>
  <c r="AE872" i="3"/>
  <c r="W662" i="3"/>
  <c r="BK662" i="3" s="1"/>
  <c r="AE662" i="3"/>
  <c r="W555" i="3"/>
  <c r="BK555" i="3" s="1"/>
  <c r="AE555" i="3"/>
  <c r="W287" i="3"/>
  <c r="BK287" i="3" s="1"/>
  <c r="AE287" i="3"/>
  <c r="W268" i="3"/>
  <c r="BK268" i="3" s="1"/>
  <c r="AE268" i="3"/>
  <c r="W96" i="3"/>
  <c r="BK96" i="3" s="1"/>
  <c r="AE96" i="3"/>
  <c r="W86" i="3"/>
  <c r="BK86" i="3" s="1"/>
  <c r="AE86" i="3"/>
  <c r="W60" i="3"/>
  <c r="BK60" i="3" s="1"/>
  <c r="AE60" i="3"/>
  <c r="V388" i="3"/>
  <c r="BJ388" i="3" s="1"/>
  <c r="AD388" i="3"/>
  <c r="W388" i="3"/>
  <c r="BK388" i="3" s="1"/>
  <c r="AE388" i="3"/>
  <c r="W66" i="3"/>
  <c r="BK66" i="3" s="1"/>
  <c r="AE66" i="3"/>
  <c r="Y966" i="3"/>
  <c r="Y952" i="3"/>
  <c r="Y938" i="3"/>
  <c r="Y925" i="3"/>
  <c r="Y859" i="3"/>
  <c r="Y846" i="3"/>
  <c r="Y575" i="3"/>
  <c r="Y321" i="3"/>
  <c r="Y173" i="3"/>
  <c r="Y99" i="3"/>
  <c r="AE150" i="3"/>
  <c r="AE1007" i="3"/>
  <c r="W1007" i="3"/>
  <c r="BK1007" i="3" s="1"/>
  <c r="AE847" i="3"/>
  <c r="W847" i="3"/>
  <c r="BK847" i="3" s="1"/>
  <c r="W595" i="3"/>
  <c r="BK595" i="3" s="1"/>
  <c r="AE595" i="3"/>
  <c r="W510" i="3"/>
  <c r="BK510" i="3" s="1"/>
  <c r="AE510" i="3"/>
  <c r="W318" i="3"/>
  <c r="BK318" i="3" s="1"/>
  <c r="AE318" i="3"/>
  <c r="W184" i="3"/>
  <c r="BK184" i="3" s="1"/>
  <c r="AE184" i="3"/>
  <c r="W152" i="3"/>
  <c r="BK152" i="3" s="1"/>
  <c r="AE152" i="3"/>
  <c r="W119" i="3"/>
  <c r="BK119" i="3" s="1"/>
  <c r="AE119" i="3"/>
  <c r="V530" i="3"/>
  <c r="BJ530" i="3" s="1"/>
  <c r="AD530" i="3"/>
  <c r="V485" i="3"/>
  <c r="BJ485" i="3" s="1"/>
  <c r="AD485" i="3"/>
  <c r="V475" i="3"/>
  <c r="BJ475" i="3" s="1"/>
  <c r="AD475" i="3"/>
  <c r="Y886" i="3"/>
  <c r="Y792" i="3"/>
  <c r="Y614" i="3"/>
  <c r="Y546" i="3"/>
  <c r="Y332" i="3"/>
  <c r="Y246" i="3"/>
  <c r="Y184" i="3"/>
  <c r="W954" i="3"/>
  <c r="BK954" i="3" s="1"/>
  <c r="AE954" i="3"/>
  <c r="W786" i="3"/>
  <c r="BK786" i="3" s="1"/>
  <c r="AE786" i="3"/>
  <c r="W734" i="3"/>
  <c r="BK734" i="3" s="1"/>
  <c r="AE734" i="3"/>
  <c r="W602" i="3"/>
  <c r="BK602" i="3" s="1"/>
  <c r="AE602" i="3"/>
  <c r="W553" i="3"/>
  <c r="BK553" i="3" s="1"/>
  <c r="AE553" i="3"/>
  <c r="W525" i="3"/>
  <c r="BK525" i="3" s="1"/>
  <c r="AE525" i="3"/>
  <c r="W518" i="3"/>
  <c r="BK518" i="3" s="1"/>
  <c r="AE518" i="3"/>
  <c r="W294" i="3"/>
  <c r="BK294" i="3" s="1"/>
  <c r="AE294" i="3"/>
  <c r="AE246" i="3"/>
  <c r="W246" i="3"/>
  <c r="BK246" i="3" s="1"/>
  <c r="W166" i="3"/>
  <c r="BK166" i="3" s="1"/>
  <c r="AE166" i="3"/>
  <c r="V984" i="3"/>
  <c r="BJ984" i="3" s="1"/>
  <c r="AD984" i="3"/>
  <c r="V956" i="3"/>
  <c r="BJ956" i="3" s="1"/>
  <c r="AD956" i="3"/>
  <c r="V902" i="3"/>
  <c r="BJ902" i="3" s="1"/>
  <c r="AD902" i="3"/>
  <c r="V890" i="3"/>
  <c r="BJ890" i="3" s="1"/>
  <c r="AD890" i="3"/>
  <c r="V878" i="3"/>
  <c r="BJ878" i="3" s="1"/>
  <c r="AD878" i="3"/>
  <c r="V866" i="3"/>
  <c r="BJ866" i="3" s="1"/>
  <c r="AD866" i="3"/>
  <c r="V854" i="3"/>
  <c r="BJ854" i="3" s="1"/>
  <c r="AD854" i="3"/>
  <c r="V842" i="3"/>
  <c r="BJ842" i="3" s="1"/>
  <c r="AD842" i="3"/>
  <c r="V830" i="3"/>
  <c r="BJ830" i="3" s="1"/>
  <c r="AD830" i="3"/>
  <c r="V818" i="3"/>
  <c r="BJ818" i="3" s="1"/>
  <c r="AD818" i="3"/>
  <c r="V806" i="3"/>
  <c r="BJ806" i="3" s="1"/>
  <c r="AD806" i="3"/>
  <c r="V794" i="3"/>
  <c r="BJ794" i="3" s="1"/>
  <c r="AD794" i="3"/>
  <c r="V782" i="3"/>
  <c r="BJ782" i="3" s="1"/>
  <c r="AD782" i="3"/>
  <c r="V770" i="3"/>
  <c r="BJ770" i="3" s="1"/>
  <c r="AD770" i="3"/>
  <c r="V759" i="3"/>
  <c r="BJ759" i="3" s="1"/>
  <c r="AD759" i="3"/>
  <c r="V682" i="3"/>
  <c r="BJ682" i="3" s="1"/>
  <c r="AD682" i="3"/>
  <c r="V660" i="3"/>
  <c r="BJ660" i="3" s="1"/>
  <c r="AD660" i="3"/>
  <c r="V626" i="3"/>
  <c r="BJ626" i="3" s="1"/>
  <c r="AD626" i="3"/>
  <c r="V539" i="3"/>
  <c r="BJ539" i="3" s="1"/>
  <c r="AD539" i="3"/>
  <c r="W927" i="3"/>
  <c r="BK927" i="3" s="1"/>
  <c r="AE927" i="3"/>
  <c r="Y679" i="3"/>
  <c r="Q971" i="3"/>
  <c r="BE971" i="3" s="1"/>
  <c r="Q958" i="3"/>
  <c r="BE958" i="3" s="1"/>
  <c r="Q933" i="3"/>
  <c r="BE933" i="3" s="1"/>
  <c r="Q852" i="3"/>
  <c r="BE852" i="3" s="1"/>
  <c r="Q839" i="3"/>
  <c r="BE839" i="3" s="1"/>
  <c r="W775" i="3"/>
  <c r="BK775" i="3" s="1"/>
  <c r="AE775" i="3"/>
  <c r="W610" i="3"/>
  <c r="BK610" i="3" s="1"/>
  <c r="AE610" i="3"/>
  <c r="W571" i="3"/>
  <c r="BK571" i="3" s="1"/>
  <c r="AE571" i="3"/>
  <c r="W468" i="3"/>
  <c r="BK468" i="3" s="1"/>
  <c r="AE468" i="3"/>
  <c r="W400" i="3"/>
  <c r="BK400" i="3" s="1"/>
  <c r="AE400" i="3"/>
  <c r="W379" i="3"/>
  <c r="BK379" i="3" s="1"/>
  <c r="AE379" i="3"/>
  <c r="W158" i="3"/>
  <c r="BK158" i="3" s="1"/>
  <c r="AE158" i="3"/>
  <c r="Y267" i="3"/>
  <c r="AE324" i="3"/>
  <c r="W844" i="3"/>
  <c r="BK844" i="3" s="1"/>
  <c r="AE844" i="3"/>
  <c r="W626" i="3"/>
  <c r="BK626" i="3" s="1"/>
  <c r="AE626" i="3"/>
  <c r="W532" i="3"/>
  <c r="BK532" i="3" s="1"/>
  <c r="AE532" i="3"/>
  <c r="W447" i="3"/>
  <c r="BK447" i="3" s="1"/>
  <c r="AE447" i="3"/>
  <c r="W333" i="3"/>
  <c r="BK333" i="3" s="1"/>
  <c r="AE333" i="3"/>
  <c r="W274" i="3"/>
  <c r="BK274" i="3" s="1"/>
  <c r="AE274" i="3"/>
  <c r="AE258" i="3"/>
  <c r="W258" i="3"/>
  <c r="BK258" i="3" s="1"/>
  <c r="W226" i="3"/>
  <c r="BK226" i="3" s="1"/>
  <c r="AE226" i="3"/>
  <c r="W116" i="3"/>
  <c r="BK116" i="3" s="1"/>
  <c r="AE116" i="3"/>
  <c r="W91" i="3"/>
  <c r="BK91" i="3" s="1"/>
  <c r="AE91" i="3"/>
  <c r="Y998" i="3"/>
  <c r="Y985" i="3"/>
  <c r="Y973" i="3"/>
  <c r="Y960" i="3"/>
  <c r="Y946" i="3"/>
  <c r="Y906" i="3"/>
  <c r="Y867" i="3"/>
  <c r="Y828" i="3"/>
  <c r="Y815" i="3"/>
  <c r="Y788" i="3"/>
  <c r="Y775" i="3"/>
  <c r="Y762" i="3"/>
  <c r="Y738" i="3"/>
  <c r="Y701" i="3"/>
  <c r="Y689" i="3"/>
  <c r="Y663" i="3"/>
  <c r="Y635" i="3"/>
  <c r="Y623" i="3"/>
  <c r="Y569" i="3"/>
  <c r="Y541" i="3"/>
  <c r="Y501" i="3"/>
  <c r="Y402" i="3"/>
  <c r="Y390" i="3"/>
  <c r="Y378" i="3"/>
  <c r="Y353" i="3"/>
  <c r="Y303" i="3"/>
  <c r="Y266" i="3"/>
  <c r="Y218" i="3"/>
  <c r="Y131" i="3"/>
  <c r="Y82" i="3"/>
  <c r="Y70" i="3"/>
  <c r="Q851" i="3"/>
  <c r="BE851" i="3" s="1"/>
  <c r="Q838" i="3"/>
  <c r="BE838" i="3" s="1"/>
  <c r="Q798" i="3"/>
  <c r="BE798" i="3" s="1"/>
  <c r="Q724" i="3"/>
  <c r="BE724" i="3" s="1"/>
  <c r="AE877" i="3"/>
  <c r="AE488" i="3"/>
  <c r="AE308" i="3"/>
  <c r="AE206" i="3"/>
  <c r="AE130" i="3"/>
  <c r="W994" i="3"/>
  <c r="BK994" i="3" s="1"/>
  <c r="AE994" i="3"/>
  <c r="W943" i="3"/>
  <c r="BK943" i="3" s="1"/>
  <c r="AE943" i="3"/>
  <c r="W833" i="3"/>
  <c r="BK833" i="3" s="1"/>
  <c r="AE833" i="3"/>
  <c r="W691" i="3"/>
  <c r="BK691" i="3" s="1"/>
  <c r="AE691" i="3"/>
  <c r="W667" i="3"/>
  <c r="BK667" i="3" s="1"/>
  <c r="AE667" i="3"/>
  <c r="W650" i="3"/>
  <c r="BK650" i="3" s="1"/>
  <c r="AE650" i="3"/>
  <c r="W475" i="3"/>
  <c r="BK475" i="3" s="1"/>
  <c r="AE475" i="3"/>
  <c r="W340" i="3"/>
  <c r="BK340" i="3" s="1"/>
  <c r="AE340" i="3"/>
  <c r="W323" i="3"/>
  <c r="BK323" i="3" s="1"/>
  <c r="AE323" i="3"/>
  <c r="AE282" i="3"/>
  <c r="W282" i="3"/>
  <c r="BK282" i="3" s="1"/>
  <c r="W191" i="3"/>
  <c r="BK191" i="3" s="1"/>
  <c r="AE191" i="3"/>
  <c r="W140" i="3"/>
  <c r="BK140" i="3" s="1"/>
  <c r="AE140" i="3"/>
  <c r="W316" i="3"/>
  <c r="BK316" i="3" s="1"/>
  <c r="AE316" i="3"/>
  <c r="Y893" i="3"/>
  <c r="Y662" i="3"/>
  <c r="Y594" i="3"/>
  <c r="Y364" i="3"/>
  <c r="Y278" i="3"/>
  <c r="AE915" i="3"/>
  <c r="W915" i="3"/>
  <c r="BK915" i="3" s="1"/>
  <c r="W634" i="3"/>
  <c r="BK634" i="3" s="1"/>
  <c r="AE634" i="3"/>
  <c r="W474" i="3"/>
  <c r="BK474" i="3" s="1"/>
  <c r="AE474" i="3"/>
  <c r="W435" i="3"/>
  <c r="BK435" i="3" s="1"/>
  <c r="AE435" i="3"/>
  <c r="AE190" i="3"/>
  <c r="W190" i="3"/>
  <c r="BK190" i="3" s="1"/>
  <c r="V460" i="3"/>
  <c r="BJ460" i="3" s="1"/>
  <c r="AD460" i="3"/>
  <c r="Y931" i="3"/>
  <c r="Y918" i="3"/>
  <c r="Y892" i="3"/>
  <c r="Y879" i="3"/>
  <c r="Y760" i="3"/>
  <c r="Y748" i="3"/>
  <c r="Y736" i="3"/>
  <c r="Y699" i="3"/>
  <c r="Y687" i="3"/>
  <c r="Y661" i="3"/>
  <c r="Y646" i="3"/>
  <c r="Y633" i="3"/>
  <c r="Y607" i="3"/>
  <c r="Y539" i="3"/>
  <c r="Y527" i="3"/>
  <c r="Y460" i="3"/>
  <c r="Y424" i="3"/>
  <c r="Y412" i="3"/>
  <c r="Y400" i="3"/>
  <c r="Y388" i="3"/>
  <c r="Y376" i="3"/>
  <c r="Y363" i="3"/>
  <c r="Y314" i="3"/>
  <c r="Y289" i="3"/>
  <c r="Y277" i="3"/>
  <c r="Y240" i="3"/>
  <c r="Y204" i="3"/>
  <c r="Y178" i="3"/>
  <c r="Y166" i="3"/>
  <c r="Y141" i="3"/>
  <c r="Y92" i="3"/>
  <c r="AE952" i="3"/>
  <c r="AE935" i="3"/>
  <c r="AE700" i="3"/>
  <c r="AE672" i="3"/>
  <c r="AE276" i="3"/>
  <c r="AE204" i="3"/>
  <c r="W966" i="3"/>
  <c r="BK966" i="3" s="1"/>
  <c r="AE966" i="3"/>
  <c r="AE941" i="3"/>
  <c r="W941" i="3"/>
  <c r="BK941" i="3" s="1"/>
  <c r="W367" i="3"/>
  <c r="BK367" i="3" s="1"/>
  <c r="AE367" i="3"/>
  <c r="W280" i="3"/>
  <c r="BK280" i="3" s="1"/>
  <c r="AE280" i="3"/>
  <c r="W171" i="3"/>
  <c r="BK171" i="3" s="1"/>
  <c r="AE171" i="3"/>
  <c r="W651" i="3"/>
  <c r="BK651" i="3" s="1"/>
  <c r="AE651" i="3"/>
  <c r="AE210" i="3"/>
  <c r="W210" i="3"/>
  <c r="BK210" i="3" s="1"/>
  <c r="W164" i="3"/>
  <c r="BK164" i="3" s="1"/>
  <c r="AE164" i="3"/>
  <c r="Y878" i="3"/>
  <c r="Y759" i="3"/>
  <c r="Y735" i="3"/>
  <c r="Y710" i="3"/>
  <c r="Y566" i="3"/>
  <c r="Y498" i="3"/>
  <c r="Y215" i="3"/>
  <c r="Y152" i="3"/>
  <c r="Y67" i="3"/>
  <c r="AE934" i="3"/>
  <c r="AE527" i="3"/>
  <c r="AE363" i="3"/>
  <c r="W991" i="3"/>
  <c r="BK991" i="3" s="1"/>
  <c r="AE991" i="3"/>
  <c r="W982" i="3"/>
  <c r="BK982" i="3" s="1"/>
  <c r="AE982" i="3"/>
  <c r="W463" i="3"/>
  <c r="BK463" i="3" s="1"/>
  <c r="AE463" i="3"/>
  <c r="W347" i="3"/>
  <c r="BK347" i="3" s="1"/>
  <c r="AE347" i="3"/>
  <c r="W263" i="3"/>
  <c r="BK263" i="3" s="1"/>
  <c r="AE263" i="3"/>
  <c r="W146" i="3"/>
  <c r="BK146" i="3" s="1"/>
  <c r="AE146" i="3"/>
  <c r="V877" i="3"/>
  <c r="BJ877" i="3" s="1"/>
  <c r="AD877" i="3"/>
  <c r="V853" i="3"/>
  <c r="BJ853" i="3" s="1"/>
  <c r="AD853" i="3"/>
  <c r="V829" i="3"/>
  <c r="BJ829" i="3" s="1"/>
  <c r="AD829" i="3"/>
  <c r="V805" i="3"/>
  <c r="BJ805" i="3" s="1"/>
  <c r="AD805" i="3"/>
  <c r="V758" i="3"/>
  <c r="BJ758" i="3" s="1"/>
  <c r="AD758" i="3"/>
  <c r="V670" i="3"/>
  <c r="BJ670" i="3" s="1"/>
  <c r="AD670" i="3"/>
  <c r="V659" i="3"/>
  <c r="BJ659" i="3" s="1"/>
  <c r="AD659" i="3"/>
  <c r="V570" i="3"/>
  <c r="BJ570" i="3" s="1"/>
  <c r="AD570" i="3"/>
  <c r="V550" i="3"/>
  <c r="BJ550" i="3" s="1"/>
  <c r="AD550" i="3"/>
  <c r="V484" i="3"/>
  <c r="BJ484" i="3" s="1"/>
  <c r="AD484" i="3"/>
  <c r="V465" i="3"/>
  <c r="BJ465" i="3" s="1"/>
  <c r="AD465" i="3"/>
  <c r="V454" i="3"/>
  <c r="BJ454" i="3" s="1"/>
  <c r="AD454" i="3"/>
  <c r="V435" i="3"/>
  <c r="BJ435" i="3" s="1"/>
  <c r="AD435" i="3"/>
  <c r="V110" i="3"/>
  <c r="BJ110" i="3" s="1"/>
  <c r="AD110" i="3"/>
  <c r="W963" i="3"/>
  <c r="BK963" i="3" s="1"/>
  <c r="W883" i="3"/>
  <c r="BK883" i="3" s="1"/>
  <c r="W820" i="3"/>
  <c r="BK820" i="3" s="1"/>
  <c r="W516" i="3"/>
  <c r="BK516" i="3" s="1"/>
  <c r="V992" i="3"/>
  <c r="BJ992" i="3" s="1"/>
  <c r="AD992" i="3"/>
  <c r="V910" i="3"/>
  <c r="BJ910" i="3" s="1"/>
  <c r="AD910" i="3"/>
  <c r="V669" i="3"/>
  <c r="BJ669" i="3" s="1"/>
  <c r="AD669" i="3"/>
  <c r="V602" i="3"/>
  <c r="BJ602" i="3" s="1"/>
  <c r="AD602" i="3"/>
  <c r="V590" i="3"/>
  <c r="BJ590" i="3" s="1"/>
  <c r="AD590" i="3"/>
  <c r="V559" i="3"/>
  <c r="BJ559" i="3" s="1"/>
  <c r="AD559" i="3"/>
  <c r="V520" i="3"/>
  <c r="BJ520" i="3" s="1"/>
  <c r="AD520" i="3"/>
  <c r="V483" i="3"/>
  <c r="BJ483" i="3" s="1"/>
  <c r="AD483" i="3"/>
  <c r="V453" i="3"/>
  <c r="BJ453" i="3" s="1"/>
  <c r="AD453" i="3"/>
  <c r="V434" i="3"/>
  <c r="BJ434" i="3" s="1"/>
  <c r="AD434" i="3"/>
  <c r="V326" i="3"/>
  <c r="BJ326" i="3" s="1"/>
  <c r="AD326" i="3"/>
  <c r="V972" i="3"/>
  <c r="BJ972" i="3" s="1"/>
  <c r="AD972" i="3"/>
  <c r="V909" i="3"/>
  <c r="BJ909" i="3" s="1"/>
  <c r="AD909" i="3"/>
  <c r="V702" i="3"/>
  <c r="BJ702" i="3" s="1"/>
  <c r="AD702" i="3"/>
  <c r="V634" i="3"/>
  <c r="BJ634" i="3" s="1"/>
  <c r="AD634" i="3"/>
  <c r="V490" i="3"/>
  <c r="BJ490" i="3" s="1"/>
  <c r="AD490" i="3"/>
  <c r="V210" i="3"/>
  <c r="BJ210" i="3" s="1"/>
  <c r="AD210" i="3"/>
  <c r="V165" i="3"/>
  <c r="BJ165" i="3" s="1"/>
  <c r="AD165" i="3"/>
  <c r="W537" i="3"/>
  <c r="BK537" i="3" s="1"/>
  <c r="V944" i="3"/>
  <c r="BJ944" i="3" s="1"/>
  <c r="AD944" i="3"/>
  <c r="V690" i="3"/>
  <c r="BJ690" i="3" s="1"/>
  <c r="AD690" i="3"/>
  <c r="V678" i="3"/>
  <c r="BJ678" i="3" s="1"/>
  <c r="AD678" i="3"/>
  <c r="V622" i="3"/>
  <c r="BJ622" i="3" s="1"/>
  <c r="AD622" i="3"/>
  <c r="V600" i="3"/>
  <c r="BJ600" i="3" s="1"/>
  <c r="AD600" i="3"/>
  <c r="V499" i="3"/>
  <c r="BJ499" i="3" s="1"/>
  <c r="AD499" i="3"/>
  <c r="V462" i="3"/>
  <c r="BJ462" i="3" s="1"/>
  <c r="AD462" i="3"/>
  <c r="V442" i="3"/>
  <c r="BJ442" i="3" s="1"/>
  <c r="AD442" i="3"/>
  <c r="V415" i="3"/>
  <c r="BJ415" i="3" s="1"/>
  <c r="AD415" i="3"/>
  <c r="V164" i="3"/>
  <c r="BJ164" i="3" s="1"/>
  <c r="AD164" i="3"/>
  <c r="V980" i="3"/>
  <c r="BJ980" i="3" s="1"/>
  <c r="AD980" i="3"/>
  <c r="V722" i="3"/>
  <c r="BJ722" i="3" s="1"/>
  <c r="AD722" i="3"/>
  <c r="V599" i="3"/>
  <c r="BJ599" i="3" s="1"/>
  <c r="AD599" i="3"/>
  <c r="V546" i="3"/>
  <c r="BJ546" i="3" s="1"/>
  <c r="AD546" i="3"/>
  <c r="V403" i="3"/>
  <c r="BJ403" i="3" s="1"/>
  <c r="AD403" i="3"/>
  <c r="V266" i="3"/>
  <c r="BJ266" i="3" s="1"/>
  <c r="AD266" i="3"/>
  <c r="V220" i="3"/>
  <c r="BJ220" i="3" s="1"/>
  <c r="AD220" i="3"/>
  <c r="T1009" i="3"/>
  <c r="BH1009" i="3" s="1"/>
  <c r="AB1009" i="3"/>
  <c r="T869" i="3"/>
  <c r="BH869" i="3" s="1"/>
  <c r="AB869" i="3"/>
  <c r="T707" i="3"/>
  <c r="BH707" i="3" s="1"/>
  <c r="AB707" i="3"/>
  <c r="T542" i="3"/>
  <c r="BH542" i="3" s="1"/>
  <c r="AB542" i="3"/>
  <c r="T283" i="3"/>
  <c r="BH283" i="3" s="1"/>
  <c r="AB283" i="3"/>
  <c r="T264" i="3"/>
  <c r="BH264" i="3" s="1"/>
  <c r="AB264" i="3"/>
  <c r="T218" i="3"/>
  <c r="BH218" i="3" s="1"/>
  <c r="AB218" i="3"/>
  <c r="AD679" i="3"/>
  <c r="V916" i="3"/>
  <c r="BJ916" i="3" s="1"/>
  <c r="AD916" i="3"/>
  <c r="V699" i="3"/>
  <c r="BJ699" i="3" s="1"/>
  <c r="AD699" i="3"/>
  <c r="V688" i="3"/>
  <c r="BJ688" i="3" s="1"/>
  <c r="AD688" i="3"/>
  <c r="V654" i="3"/>
  <c r="BJ654" i="3" s="1"/>
  <c r="AD654" i="3"/>
  <c r="V642" i="3"/>
  <c r="BJ642" i="3" s="1"/>
  <c r="AD642" i="3"/>
  <c r="V610" i="3"/>
  <c r="BJ610" i="3" s="1"/>
  <c r="AD610" i="3"/>
  <c r="V586" i="3"/>
  <c r="BJ586" i="3" s="1"/>
  <c r="AD586" i="3"/>
  <c r="V508" i="3"/>
  <c r="BJ508" i="3" s="1"/>
  <c r="AD508" i="3"/>
  <c r="V413" i="3"/>
  <c r="BJ413" i="3" s="1"/>
  <c r="AD413" i="3"/>
  <c r="AD402" i="3"/>
  <c r="V402" i="3"/>
  <c r="BJ402" i="3" s="1"/>
  <c r="V354" i="3"/>
  <c r="BJ354" i="3" s="1"/>
  <c r="AD354" i="3"/>
  <c r="V322" i="3"/>
  <c r="BJ322" i="3" s="1"/>
  <c r="AD322" i="3"/>
  <c r="V275" i="3"/>
  <c r="BJ275" i="3" s="1"/>
  <c r="AD275" i="3"/>
  <c r="V254" i="3"/>
  <c r="BJ254" i="3" s="1"/>
  <c r="AD254" i="3"/>
  <c r="V219" i="3"/>
  <c r="BJ219" i="3" s="1"/>
  <c r="AD219" i="3"/>
  <c r="AC718" i="3"/>
  <c r="U718" i="3"/>
  <c r="BI718" i="3" s="1"/>
  <c r="U707" i="3"/>
  <c r="BI707" i="3" s="1"/>
  <c r="AC707" i="3"/>
  <c r="U695" i="3"/>
  <c r="BI695" i="3" s="1"/>
  <c r="AC695" i="3"/>
  <c r="U684" i="3"/>
  <c r="BI684" i="3" s="1"/>
  <c r="AC684" i="3"/>
  <c r="U627" i="3"/>
  <c r="BI627" i="3" s="1"/>
  <c r="AC627" i="3"/>
  <c r="T891" i="3"/>
  <c r="BH891" i="3" s="1"/>
  <c r="AB891" i="3"/>
  <c r="T880" i="3"/>
  <c r="BH880" i="3" s="1"/>
  <c r="AB880" i="3"/>
  <c r="T735" i="3"/>
  <c r="BH735" i="3" s="1"/>
  <c r="AB735" i="3"/>
  <c r="T594" i="3"/>
  <c r="BH594" i="3" s="1"/>
  <c r="AB594" i="3"/>
  <c r="T585" i="3"/>
  <c r="BH585" i="3" s="1"/>
  <c r="AB585" i="3"/>
  <c r="T550" i="3"/>
  <c r="BH550" i="3" s="1"/>
  <c r="AB550" i="3"/>
  <c r="T338" i="3"/>
  <c r="BH338" i="3" s="1"/>
  <c r="AB338" i="3"/>
  <c r="T318" i="3"/>
  <c r="BH318" i="3" s="1"/>
  <c r="AB318" i="3"/>
  <c r="S388" i="3"/>
  <c r="BG388" i="3" s="1"/>
  <c r="AA388" i="3"/>
  <c r="S377" i="3"/>
  <c r="BG377" i="3" s="1"/>
  <c r="AA377" i="3"/>
  <c r="S361" i="3"/>
  <c r="BG361" i="3" s="1"/>
  <c r="AA361" i="3"/>
  <c r="S352" i="3"/>
  <c r="BG352" i="3" s="1"/>
  <c r="AA352" i="3"/>
  <c r="AD461" i="3"/>
  <c r="V988" i="3"/>
  <c r="BJ988" i="3" s="1"/>
  <c r="AD988" i="3"/>
  <c r="V960" i="3"/>
  <c r="BJ960" i="3" s="1"/>
  <c r="AD960" i="3"/>
  <c r="V933" i="3"/>
  <c r="BJ933" i="3" s="1"/>
  <c r="AD933" i="3"/>
  <c r="V710" i="3"/>
  <c r="BJ710" i="3" s="1"/>
  <c r="AD710" i="3"/>
  <c r="V698" i="3"/>
  <c r="BJ698" i="3" s="1"/>
  <c r="AD698" i="3"/>
  <c r="V619" i="3"/>
  <c r="BJ619" i="3" s="1"/>
  <c r="AD619" i="3"/>
  <c r="V507" i="3"/>
  <c r="BJ507" i="3" s="1"/>
  <c r="AD507" i="3"/>
  <c r="V497" i="3"/>
  <c r="BJ497" i="3" s="1"/>
  <c r="AD497" i="3"/>
  <c r="V470" i="3"/>
  <c r="BJ470" i="3" s="1"/>
  <c r="AD470" i="3"/>
  <c r="AC762" i="3"/>
  <c r="U762" i="3"/>
  <c r="BI762" i="3" s="1"/>
  <c r="U751" i="3"/>
  <c r="BI751" i="3" s="1"/>
  <c r="AC751" i="3"/>
  <c r="U740" i="3"/>
  <c r="BI740" i="3" s="1"/>
  <c r="AC740" i="3"/>
  <c r="U728" i="3"/>
  <c r="BI728" i="3" s="1"/>
  <c r="AC728" i="3"/>
  <c r="AE913" i="3"/>
  <c r="AE886" i="3"/>
  <c r="AE860" i="3"/>
  <c r="AE807" i="3"/>
  <c r="AE782" i="3"/>
  <c r="AE768" i="3"/>
  <c r="AE753" i="3"/>
  <c r="AE725" i="3"/>
  <c r="AE673" i="3"/>
  <c r="AE637" i="3"/>
  <c r="AE565" i="3"/>
  <c r="AE504" i="3"/>
  <c r="AE492" i="3"/>
  <c r="AE419" i="3"/>
  <c r="AE394" i="3"/>
  <c r="AE382" i="3"/>
  <c r="AE345" i="3"/>
  <c r="AE285" i="3"/>
  <c r="AE213" i="3"/>
  <c r="AE201" i="3"/>
  <c r="V951" i="3"/>
  <c r="BJ951" i="3" s="1"/>
  <c r="AD951" i="3"/>
  <c r="V719" i="3"/>
  <c r="BJ719" i="3" s="1"/>
  <c r="AD719" i="3"/>
  <c r="V709" i="3"/>
  <c r="BJ709" i="3" s="1"/>
  <c r="AD709" i="3"/>
  <c r="V686" i="3"/>
  <c r="BJ686" i="3" s="1"/>
  <c r="AD686" i="3"/>
  <c r="V524" i="3"/>
  <c r="BJ524" i="3" s="1"/>
  <c r="AD524" i="3"/>
  <c r="V469" i="3"/>
  <c r="BJ469" i="3" s="1"/>
  <c r="AD469" i="3"/>
  <c r="V391" i="3"/>
  <c r="BJ391" i="3" s="1"/>
  <c r="AD391" i="3"/>
  <c r="V331" i="3"/>
  <c r="BJ331" i="3" s="1"/>
  <c r="AD331" i="3"/>
  <c r="U1002" i="3"/>
  <c r="BI1002" i="3" s="1"/>
  <c r="AC1002" i="3"/>
  <c r="U983" i="3"/>
  <c r="BI983" i="3" s="1"/>
  <c r="AC983" i="3"/>
  <c r="U841" i="3"/>
  <c r="BI841" i="3" s="1"/>
  <c r="AC841" i="3"/>
  <c r="U829" i="3"/>
  <c r="BI829" i="3" s="1"/>
  <c r="AC829" i="3"/>
  <c r="U817" i="3"/>
  <c r="BI817" i="3" s="1"/>
  <c r="AC817" i="3"/>
  <c r="U783" i="3"/>
  <c r="BI783" i="3" s="1"/>
  <c r="AC783" i="3"/>
  <c r="U771" i="3"/>
  <c r="BI771" i="3" s="1"/>
  <c r="AC771" i="3"/>
  <c r="W342" i="3"/>
  <c r="BK342" i="3" s="1"/>
  <c r="V968" i="3"/>
  <c r="BJ968" i="3" s="1"/>
  <c r="AD968" i="3"/>
  <c r="V718" i="3"/>
  <c r="BJ718" i="3" s="1"/>
  <c r="AD718" i="3"/>
  <c r="V674" i="3"/>
  <c r="BJ674" i="3" s="1"/>
  <c r="AD674" i="3"/>
  <c r="V629" i="3"/>
  <c r="BJ629" i="3" s="1"/>
  <c r="AD629" i="3"/>
  <c r="V542" i="3"/>
  <c r="BJ542" i="3" s="1"/>
  <c r="AD542" i="3"/>
  <c r="V514" i="3"/>
  <c r="BJ514" i="3" s="1"/>
  <c r="AD514" i="3"/>
  <c r="V468" i="3"/>
  <c r="BJ468" i="3" s="1"/>
  <c r="AD468" i="3"/>
  <c r="V458" i="3"/>
  <c r="BJ458" i="3" s="1"/>
  <c r="AD458" i="3"/>
  <c r="V410" i="3"/>
  <c r="BJ410" i="3" s="1"/>
  <c r="AD410" i="3"/>
  <c r="V351" i="3"/>
  <c r="BJ351" i="3" s="1"/>
  <c r="AD351" i="3"/>
  <c r="U862" i="3"/>
  <c r="BI862" i="3" s="1"/>
  <c r="AC862" i="3"/>
  <c r="U852" i="3"/>
  <c r="BI852" i="3" s="1"/>
  <c r="AC852" i="3"/>
  <c r="U840" i="3"/>
  <c r="BI840" i="3" s="1"/>
  <c r="AC840" i="3"/>
  <c r="U828" i="3"/>
  <c r="BI828" i="3" s="1"/>
  <c r="AC828" i="3"/>
  <c r="V750" i="3"/>
  <c r="BJ750" i="3" s="1"/>
  <c r="AD750" i="3"/>
  <c r="V738" i="3"/>
  <c r="BJ738" i="3" s="1"/>
  <c r="AD738" i="3"/>
  <c r="V650" i="3"/>
  <c r="BJ650" i="3" s="1"/>
  <c r="AD650" i="3"/>
  <c r="V638" i="3"/>
  <c r="BJ638" i="3" s="1"/>
  <c r="AD638" i="3"/>
  <c r="V606" i="3"/>
  <c r="BJ606" i="3" s="1"/>
  <c r="AD606" i="3"/>
  <c r="V594" i="3"/>
  <c r="BJ594" i="3" s="1"/>
  <c r="AD594" i="3"/>
  <c r="V505" i="3"/>
  <c r="BJ505" i="3" s="1"/>
  <c r="AD505" i="3"/>
  <c r="V477" i="3"/>
  <c r="BJ477" i="3" s="1"/>
  <c r="AD477" i="3"/>
  <c r="V429" i="3"/>
  <c r="BJ429" i="3" s="1"/>
  <c r="AD429" i="3"/>
  <c r="V421" i="3"/>
  <c r="BJ421" i="3" s="1"/>
  <c r="AD421" i="3"/>
  <c r="V371" i="3"/>
  <c r="BJ371" i="3" s="1"/>
  <c r="AD371" i="3"/>
  <c r="V340" i="3"/>
  <c r="BJ340" i="3" s="1"/>
  <c r="AD340" i="3"/>
  <c r="AE1004" i="3"/>
  <c r="AE977" i="3"/>
  <c r="AE950" i="3"/>
  <c r="AE910" i="3"/>
  <c r="AE897" i="3"/>
  <c r="AE869" i="3"/>
  <c r="AE856" i="3"/>
  <c r="AE791" i="3"/>
  <c r="AE779" i="3"/>
  <c r="AE764" i="3"/>
  <c r="AE706" i="3"/>
  <c r="AE670" i="3"/>
  <c r="AE646" i="3"/>
  <c r="AE586" i="3"/>
  <c r="AE477" i="3"/>
  <c r="AE465" i="3"/>
  <c r="AE428" i="3"/>
  <c r="AE416" i="3"/>
  <c r="AE330" i="3"/>
  <c r="AE161" i="3"/>
  <c r="AE136" i="3"/>
  <c r="V948" i="3"/>
  <c r="BJ948" i="3" s="1"/>
  <c r="AD948" i="3"/>
  <c r="V749" i="3"/>
  <c r="BJ749" i="3" s="1"/>
  <c r="AD749" i="3"/>
  <c r="V540" i="3"/>
  <c r="BJ540" i="3" s="1"/>
  <c r="AD540" i="3"/>
  <c r="V513" i="3"/>
  <c r="BJ513" i="3" s="1"/>
  <c r="AD513" i="3"/>
  <c r="V420" i="3"/>
  <c r="BJ420" i="3" s="1"/>
  <c r="AD420" i="3"/>
  <c r="V379" i="3"/>
  <c r="BJ379" i="3" s="1"/>
  <c r="AD379" i="3"/>
  <c r="V375" i="3"/>
  <c r="BJ375" i="3" s="1"/>
  <c r="AD375" i="3"/>
  <c r="U922" i="3"/>
  <c r="BI922" i="3" s="1"/>
  <c r="AC922" i="3"/>
  <c r="U583" i="3"/>
  <c r="BI583" i="3" s="1"/>
  <c r="AC583" i="3"/>
  <c r="U489" i="3"/>
  <c r="BI489" i="3" s="1"/>
  <c r="AC489" i="3"/>
  <c r="U447" i="3"/>
  <c r="BI447" i="3" s="1"/>
  <c r="AC447" i="3"/>
  <c r="U437" i="3"/>
  <c r="BI437" i="3" s="1"/>
  <c r="AC437" i="3"/>
  <c r="U416" i="3"/>
  <c r="BI416" i="3" s="1"/>
  <c r="AC416" i="3"/>
  <c r="U383" i="3"/>
  <c r="BI383" i="3" s="1"/>
  <c r="AC383" i="3"/>
  <c r="U320" i="3"/>
  <c r="BI320" i="3" s="1"/>
  <c r="AC320" i="3"/>
  <c r="U173" i="3"/>
  <c r="BI173" i="3" s="1"/>
  <c r="AC173" i="3"/>
  <c r="U163" i="3"/>
  <c r="BI163" i="3" s="1"/>
  <c r="AC163" i="3"/>
  <c r="U70" i="3"/>
  <c r="BI70" i="3" s="1"/>
  <c r="AC70" i="3"/>
  <c r="V270" i="3"/>
  <c r="BJ270" i="3" s="1"/>
  <c r="AD270" i="3"/>
  <c r="AC943" i="3"/>
  <c r="U943" i="3"/>
  <c r="BI943" i="3" s="1"/>
  <c r="U933" i="3"/>
  <c r="BI933" i="3" s="1"/>
  <c r="AC933" i="3"/>
  <c r="V333" i="3"/>
  <c r="BJ333" i="3" s="1"/>
  <c r="V258" i="3"/>
  <c r="BJ258" i="3" s="1"/>
  <c r="AD258" i="3"/>
  <c r="U952" i="3"/>
  <c r="BI952" i="3" s="1"/>
  <c r="AC952" i="3"/>
  <c r="U942" i="3"/>
  <c r="BI942" i="3" s="1"/>
  <c r="AC942" i="3"/>
  <c r="U973" i="3"/>
  <c r="BI973" i="3" s="1"/>
  <c r="AC973" i="3"/>
  <c r="U962" i="3"/>
  <c r="BI962" i="3" s="1"/>
  <c r="AC962" i="3"/>
  <c r="U599" i="3"/>
  <c r="BI599" i="3" s="1"/>
  <c r="AC599" i="3"/>
  <c r="U984" i="3"/>
  <c r="BI984" i="3" s="1"/>
  <c r="AC984" i="3"/>
  <c r="U961" i="3"/>
  <c r="BI961" i="3" s="1"/>
  <c r="AC961" i="3"/>
  <c r="U784" i="3"/>
  <c r="BI784" i="3" s="1"/>
  <c r="AC784" i="3"/>
  <c r="U772" i="3"/>
  <c r="BI772" i="3" s="1"/>
  <c r="AC772" i="3"/>
  <c r="U741" i="3"/>
  <c r="BI741" i="3" s="1"/>
  <c r="AC741" i="3"/>
  <c r="U696" i="3"/>
  <c r="BI696" i="3" s="1"/>
  <c r="AC696" i="3"/>
  <c r="U685" i="3"/>
  <c r="BI685" i="3" s="1"/>
  <c r="AC685" i="3"/>
  <c r="U673" i="3"/>
  <c r="BI673" i="3" s="1"/>
  <c r="AC673" i="3"/>
  <c r="AD130" i="3"/>
  <c r="V130" i="3"/>
  <c r="BJ130" i="3" s="1"/>
  <c r="AD920" i="3"/>
  <c r="AD879" i="3"/>
  <c r="AD819" i="3"/>
  <c r="AD777" i="3"/>
  <c r="AD611" i="3"/>
  <c r="AD562" i="3"/>
  <c r="AD342" i="3"/>
  <c r="V308" i="3"/>
  <c r="BJ308" i="3" s="1"/>
  <c r="AD308" i="3"/>
  <c r="AC807" i="3"/>
  <c r="AC623" i="3"/>
  <c r="U904" i="3"/>
  <c r="BI904" i="3" s="1"/>
  <c r="AC904" i="3"/>
  <c r="V914" i="3"/>
  <c r="BJ914" i="3" s="1"/>
  <c r="U614" i="3"/>
  <c r="BI614" i="3" s="1"/>
  <c r="AC614" i="3"/>
  <c r="AD913" i="3"/>
  <c r="AD895" i="3"/>
  <c r="AD832" i="3"/>
  <c r="AD813" i="3"/>
  <c r="AD772" i="3"/>
  <c r="AD755" i="3"/>
  <c r="AD706" i="3"/>
  <c r="AD671" i="3"/>
  <c r="AD655" i="3"/>
  <c r="AD573" i="3"/>
  <c r="AD557" i="3"/>
  <c r="AD509" i="3"/>
  <c r="AD482" i="3"/>
  <c r="AD455" i="3"/>
  <c r="AD438" i="3"/>
  <c r="AD398" i="3"/>
  <c r="AD353" i="3"/>
  <c r="AD324" i="3"/>
  <c r="AD63" i="3"/>
  <c r="AC923" i="3"/>
  <c r="U923" i="3"/>
  <c r="BI923" i="3" s="1"/>
  <c r="U164" i="3"/>
  <c r="BI164" i="3" s="1"/>
  <c r="AC164" i="3"/>
  <c r="U112" i="3"/>
  <c r="BI112" i="3" s="1"/>
  <c r="AC112" i="3"/>
  <c r="T955" i="3"/>
  <c r="BH955" i="3" s="1"/>
  <c r="AB955" i="3"/>
  <c r="T653" i="3"/>
  <c r="BH653" i="3" s="1"/>
  <c r="AB653" i="3"/>
  <c r="AB537" i="3"/>
  <c r="T537" i="3"/>
  <c r="BH537" i="3" s="1"/>
  <c r="T353" i="3"/>
  <c r="BH353" i="3" s="1"/>
  <c r="AB353" i="3"/>
  <c r="T170" i="3"/>
  <c r="BH170" i="3" s="1"/>
  <c r="AB170" i="3"/>
  <c r="T966" i="3"/>
  <c r="BH966" i="3" s="1"/>
  <c r="AB966" i="3"/>
  <c r="T805" i="3"/>
  <c r="BH805" i="3" s="1"/>
  <c r="AB805" i="3"/>
  <c r="T643" i="3"/>
  <c r="BH643" i="3" s="1"/>
  <c r="AB643" i="3"/>
  <c r="T816" i="3"/>
  <c r="BH816" i="3" s="1"/>
  <c r="AB816" i="3"/>
  <c r="T510" i="3"/>
  <c r="BH510" i="3" s="1"/>
  <c r="AB510" i="3"/>
  <c r="T203" i="3"/>
  <c r="BH203" i="3" s="1"/>
  <c r="AB203" i="3"/>
  <c r="T185" i="3"/>
  <c r="BH185" i="3" s="1"/>
  <c r="AB185" i="3"/>
  <c r="AC964" i="3"/>
  <c r="U964" i="3"/>
  <c r="BI964" i="3" s="1"/>
  <c r="T987" i="3"/>
  <c r="BH987" i="3" s="1"/>
  <c r="AB987" i="3"/>
  <c r="T697" i="3"/>
  <c r="BH697" i="3" s="1"/>
  <c r="AB697" i="3"/>
  <c r="T534" i="3"/>
  <c r="BH534" i="3" s="1"/>
  <c r="AB534" i="3"/>
  <c r="T211" i="3"/>
  <c r="BH211" i="3" s="1"/>
  <c r="AB211" i="3"/>
  <c r="T998" i="3"/>
  <c r="BH998" i="3" s="1"/>
  <c r="AB998" i="3"/>
  <c r="T848" i="3"/>
  <c r="BH848" i="3" s="1"/>
  <c r="AB848" i="3"/>
  <c r="AB745" i="3"/>
  <c r="T745" i="3"/>
  <c r="BH745" i="3" s="1"/>
  <c r="T245" i="3"/>
  <c r="BH245" i="3" s="1"/>
  <c r="AB245" i="3"/>
  <c r="S872" i="3"/>
  <c r="BG872" i="3" s="1"/>
  <c r="AA872" i="3"/>
  <c r="T902" i="3"/>
  <c r="BH902" i="3" s="1"/>
  <c r="AB902" i="3"/>
  <c r="T715" i="3"/>
  <c r="BH715" i="3" s="1"/>
  <c r="AB715" i="3"/>
  <c r="T705" i="3"/>
  <c r="BH705" i="3" s="1"/>
  <c r="AB705" i="3"/>
  <c r="T629" i="3"/>
  <c r="BH629" i="3" s="1"/>
  <c r="AB629" i="3"/>
  <c r="T611" i="3"/>
  <c r="BH611" i="3" s="1"/>
  <c r="AB611" i="3"/>
  <c r="T602" i="3"/>
  <c r="BH602" i="3" s="1"/>
  <c r="AB602" i="3"/>
  <c r="S617" i="3"/>
  <c r="BG617" i="3" s="1"/>
  <c r="AA617" i="3"/>
  <c r="S553" i="3"/>
  <c r="BG553" i="3" s="1"/>
  <c r="AA553" i="3"/>
  <c r="S543" i="3"/>
  <c r="BG543" i="3" s="1"/>
  <c r="AA543" i="3"/>
  <c r="S519" i="3"/>
  <c r="BG519" i="3" s="1"/>
  <c r="AA519" i="3"/>
  <c r="S501" i="3"/>
  <c r="BG501" i="3" s="1"/>
  <c r="AA501" i="3"/>
  <c r="S486" i="3"/>
  <c r="BG486" i="3" s="1"/>
  <c r="AA486" i="3"/>
  <c r="S471" i="3"/>
  <c r="BG471" i="3" s="1"/>
  <c r="AA471" i="3"/>
  <c r="S445" i="3"/>
  <c r="BG445" i="3" s="1"/>
  <c r="AA445" i="3"/>
  <c r="S420" i="3"/>
  <c r="BG420" i="3" s="1"/>
  <c r="AA420" i="3"/>
  <c r="U999" i="3"/>
  <c r="BI999" i="3" s="1"/>
  <c r="U814" i="3"/>
  <c r="BI814" i="3" s="1"/>
  <c r="T733" i="3"/>
  <c r="BH733" i="3" s="1"/>
  <c r="AB733" i="3"/>
  <c r="S706" i="3"/>
  <c r="BG706" i="3" s="1"/>
  <c r="AA706" i="3"/>
  <c r="S665" i="3"/>
  <c r="BG665" i="3" s="1"/>
  <c r="AA665" i="3"/>
  <c r="S649" i="3"/>
  <c r="BG649" i="3" s="1"/>
  <c r="AA649" i="3"/>
  <c r="S624" i="3"/>
  <c r="BG624" i="3" s="1"/>
  <c r="AA624" i="3"/>
  <c r="T923" i="3"/>
  <c r="BH923" i="3" s="1"/>
  <c r="AB923" i="3"/>
  <c r="T385" i="3"/>
  <c r="BH385" i="3" s="1"/>
  <c r="AB385" i="3"/>
  <c r="T945" i="3"/>
  <c r="BH945" i="3" s="1"/>
  <c r="AB945" i="3"/>
  <c r="T934" i="3"/>
  <c r="BH934" i="3" s="1"/>
  <c r="AB934" i="3"/>
  <c r="T314" i="3"/>
  <c r="BH314" i="3" s="1"/>
  <c r="AB314" i="3"/>
  <c r="S713" i="3"/>
  <c r="BG713" i="3" s="1"/>
  <c r="AA713" i="3"/>
  <c r="AC1000" i="3"/>
  <c r="AC913" i="3"/>
  <c r="AC899" i="3"/>
  <c r="AC786" i="3"/>
  <c r="AC773" i="3"/>
  <c r="AC743" i="3"/>
  <c r="AC730" i="3"/>
  <c r="AC687" i="3"/>
  <c r="AC674" i="3"/>
  <c r="AC644" i="3"/>
  <c r="AC630" i="3"/>
  <c r="AC591" i="3"/>
  <c r="AC579" i="3"/>
  <c r="AC261" i="3"/>
  <c r="AC225" i="3"/>
  <c r="AC66" i="3"/>
  <c r="T771" i="3"/>
  <c r="BH771" i="3" s="1"/>
  <c r="AB771" i="3"/>
  <c r="T731" i="3"/>
  <c r="BH731" i="3" s="1"/>
  <c r="AB731" i="3"/>
  <c r="T451" i="3"/>
  <c r="BH451" i="3" s="1"/>
  <c r="AB451" i="3"/>
  <c r="T162" i="3"/>
  <c r="BH162" i="3" s="1"/>
  <c r="AB162" i="3"/>
  <c r="T146" i="3"/>
  <c r="BH146" i="3" s="1"/>
  <c r="AB146" i="3"/>
  <c r="S928" i="3"/>
  <c r="BG928" i="3" s="1"/>
  <c r="AA928" i="3"/>
  <c r="S894" i="3"/>
  <c r="BG894" i="3" s="1"/>
  <c r="AA894" i="3"/>
  <c r="S864" i="3"/>
  <c r="BG864" i="3" s="1"/>
  <c r="AA864" i="3"/>
  <c r="S856" i="3"/>
  <c r="BG856" i="3" s="1"/>
  <c r="AA856" i="3"/>
  <c r="S790" i="3"/>
  <c r="BG790" i="3" s="1"/>
  <c r="AA790" i="3"/>
  <c r="S848" i="3"/>
  <c r="BG848" i="3" s="1"/>
  <c r="AA848" i="3"/>
  <c r="S290" i="3"/>
  <c r="BG290" i="3" s="1"/>
  <c r="AA290" i="3"/>
  <c r="S279" i="3"/>
  <c r="BG279" i="3" s="1"/>
  <c r="AA279" i="3"/>
  <c r="S124" i="3"/>
  <c r="BG124" i="3" s="1"/>
  <c r="AA124" i="3"/>
  <c r="S94" i="3"/>
  <c r="BG94" i="3" s="1"/>
  <c r="AA94" i="3"/>
  <c r="S658" i="3"/>
  <c r="BG658" i="3" s="1"/>
  <c r="AA658" i="3"/>
  <c r="S609" i="3"/>
  <c r="BG609" i="3" s="1"/>
  <c r="AA609" i="3"/>
  <c r="S544" i="3"/>
  <c r="BG544" i="3" s="1"/>
  <c r="AA544" i="3"/>
  <c r="S511" i="3"/>
  <c r="BG511" i="3" s="1"/>
  <c r="AA511" i="3"/>
  <c r="S487" i="3"/>
  <c r="BG487" i="3" s="1"/>
  <c r="AA487" i="3"/>
  <c r="S463" i="3"/>
  <c r="BG463" i="3" s="1"/>
  <c r="AA463" i="3"/>
  <c r="S446" i="3"/>
  <c r="BG446" i="3" s="1"/>
  <c r="AA446" i="3"/>
  <c r="S438" i="3"/>
  <c r="BG438" i="3" s="1"/>
  <c r="AA438" i="3"/>
  <c r="S345" i="3"/>
  <c r="BG345" i="3" s="1"/>
  <c r="AA345" i="3"/>
  <c r="S321" i="3"/>
  <c r="BG321" i="3" s="1"/>
  <c r="AA321" i="3"/>
  <c r="S311" i="3"/>
  <c r="BG311" i="3" s="1"/>
  <c r="AA311" i="3"/>
  <c r="S278" i="3"/>
  <c r="BG278" i="3" s="1"/>
  <c r="AA278" i="3"/>
  <c r="S133" i="3"/>
  <c r="BG133" i="3" s="1"/>
  <c r="AA133" i="3"/>
  <c r="S976" i="3"/>
  <c r="BG976" i="3" s="1"/>
  <c r="AA976" i="3"/>
  <c r="S672" i="3"/>
  <c r="BG672" i="3" s="1"/>
  <c r="AA672" i="3"/>
  <c r="R470" i="3"/>
  <c r="BF470" i="3" s="1"/>
  <c r="Z470" i="3"/>
  <c r="S720" i="3"/>
  <c r="BG720" i="3" s="1"/>
  <c r="AA720" i="3"/>
  <c r="S328" i="3"/>
  <c r="BG328" i="3" s="1"/>
  <c r="AA328" i="3"/>
  <c r="R734" i="3"/>
  <c r="BF734" i="3" s="1"/>
  <c r="Z734" i="3"/>
  <c r="R992" i="3"/>
  <c r="BF992" i="3" s="1"/>
  <c r="Z992" i="3"/>
  <c r="S828" i="3"/>
  <c r="BG828" i="3" s="1"/>
  <c r="AA828" i="3"/>
  <c r="S784" i="3"/>
  <c r="BG784" i="3" s="1"/>
  <c r="AA784" i="3"/>
  <c r="S726" i="3"/>
  <c r="BG726" i="3" s="1"/>
  <c r="AA726" i="3"/>
  <c r="S962" i="3"/>
  <c r="BG962" i="3" s="1"/>
  <c r="S954" i="3"/>
  <c r="BG954" i="3" s="1"/>
  <c r="AA954" i="3"/>
  <c r="S903" i="3"/>
  <c r="BG903" i="3" s="1"/>
  <c r="S857" i="3"/>
  <c r="BG857" i="3" s="1"/>
  <c r="AA857" i="3"/>
  <c r="S812" i="3"/>
  <c r="BG812" i="3" s="1"/>
  <c r="AA812" i="3"/>
  <c r="S805" i="3"/>
  <c r="BG805" i="3" s="1"/>
  <c r="AA805" i="3"/>
  <c r="Z932" i="3"/>
  <c r="R932" i="3"/>
  <c r="BF932" i="3" s="1"/>
  <c r="R833" i="3"/>
  <c r="BF833" i="3" s="1"/>
  <c r="Z833" i="3"/>
  <c r="S66" i="3"/>
  <c r="BG66" i="3" s="1"/>
  <c r="AA66" i="3"/>
  <c r="R683" i="3"/>
  <c r="BF683" i="3" s="1"/>
  <c r="Z683" i="3"/>
  <c r="R450" i="3"/>
  <c r="BF450" i="3" s="1"/>
  <c r="Z450" i="3"/>
  <c r="R262" i="3"/>
  <c r="BF262" i="3" s="1"/>
  <c r="Z262" i="3"/>
  <c r="R251" i="3"/>
  <c r="BF251" i="3" s="1"/>
  <c r="Z251" i="3"/>
  <c r="R229" i="3"/>
  <c r="BF229" i="3" s="1"/>
  <c r="Z229" i="3"/>
  <c r="R219" i="3"/>
  <c r="BF219" i="3" s="1"/>
  <c r="Z219" i="3"/>
  <c r="R178" i="3"/>
  <c r="BF178" i="3" s="1"/>
  <c r="Z178" i="3"/>
  <c r="S85" i="3"/>
  <c r="BG85" i="3" s="1"/>
  <c r="AA85" i="3"/>
  <c r="R599" i="3"/>
  <c r="BF599" i="3" s="1"/>
  <c r="Z599" i="3"/>
  <c r="R111" i="3"/>
  <c r="BF111" i="3" s="1"/>
  <c r="Z111" i="3"/>
  <c r="R68" i="3"/>
  <c r="BF68" i="3" s="1"/>
  <c r="Z68" i="3"/>
  <c r="AA926" i="3"/>
  <c r="AA910" i="3"/>
  <c r="AA896" i="3"/>
  <c r="AA882" i="3"/>
  <c r="AA869" i="3"/>
  <c r="AA816" i="3"/>
  <c r="AA804" i="3"/>
  <c r="AA764" i="3"/>
  <c r="AA676" i="3"/>
  <c r="AA627" i="3"/>
  <c r="AA610" i="3"/>
  <c r="AA557" i="3"/>
  <c r="AA532" i="3"/>
  <c r="R329" i="3"/>
  <c r="BF329" i="3" s="1"/>
  <c r="Z329" i="3"/>
  <c r="R154" i="3"/>
  <c r="BF154" i="3" s="1"/>
  <c r="Z154" i="3"/>
  <c r="R131" i="3"/>
  <c r="BF131" i="3" s="1"/>
  <c r="R121" i="3"/>
  <c r="BF121" i="3" s="1"/>
  <c r="Z121" i="3"/>
  <c r="S91" i="3"/>
  <c r="BG91" i="3" s="1"/>
  <c r="AA91" i="3"/>
  <c r="S80" i="3"/>
  <c r="BG80" i="3" s="1"/>
  <c r="AA80" i="3"/>
  <c r="R646" i="3"/>
  <c r="BF646" i="3" s="1"/>
  <c r="Z646" i="3"/>
  <c r="R630" i="3"/>
  <c r="BF630" i="3" s="1"/>
  <c r="Z630" i="3"/>
  <c r="Z622" i="3"/>
  <c r="R622" i="3"/>
  <c r="BF622" i="3" s="1"/>
  <c r="R537" i="3"/>
  <c r="BF537" i="3" s="1"/>
  <c r="Z537" i="3"/>
  <c r="R359" i="3"/>
  <c r="BF359" i="3" s="1"/>
  <c r="Z359" i="3"/>
  <c r="R339" i="3"/>
  <c r="BF339" i="3" s="1"/>
  <c r="Z339" i="3"/>
  <c r="R318" i="3"/>
  <c r="BF318" i="3" s="1"/>
  <c r="Z318" i="3"/>
  <c r="R307" i="3"/>
  <c r="BF307" i="3" s="1"/>
  <c r="Z307" i="3"/>
  <c r="R299" i="3"/>
  <c r="BF299" i="3" s="1"/>
  <c r="Z299" i="3"/>
  <c r="R142" i="3"/>
  <c r="BF142" i="3" s="1"/>
  <c r="Z142" i="3"/>
  <c r="Z653" i="3"/>
  <c r="R653" i="3"/>
  <c r="BF653" i="3" s="1"/>
  <c r="R645" i="3"/>
  <c r="BF645" i="3" s="1"/>
  <c r="Z645" i="3"/>
  <c r="R629" i="3"/>
  <c r="BF629" i="3" s="1"/>
  <c r="Z629" i="3"/>
  <c r="R556" i="3"/>
  <c r="BF556" i="3" s="1"/>
  <c r="Z556" i="3"/>
  <c r="R545" i="3"/>
  <c r="BF545" i="3" s="1"/>
  <c r="Z545" i="3"/>
  <c r="R536" i="3"/>
  <c r="BF536" i="3" s="1"/>
  <c r="Z536" i="3"/>
  <c r="R527" i="3"/>
  <c r="BF527" i="3" s="1"/>
  <c r="Z527" i="3"/>
  <c r="AA956" i="3"/>
  <c r="AA940" i="3"/>
  <c r="AA922" i="3"/>
  <c r="AA865" i="3"/>
  <c r="AA813" i="3"/>
  <c r="AA787" i="3"/>
  <c r="AA541" i="3"/>
  <c r="AA504" i="3"/>
  <c r="AA480" i="3"/>
  <c r="AA431" i="3"/>
  <c r="AA381" i="3"/>
  <c r="AA331" i="3"/>
  <c r="AA295" i="3"/>
  <c r="AA235" i="3"/>
  <c r="AA139" i="3"/>
  <c r="Z528" i="3"/>
  <c r="R893" i="3"/>
  <c r="BF893" i="3" s="1"/>
  <c r="Z893" i="3"/>
  <c r="R866" i="3"/>
  <c r="BF866" i="3" s="1"/>
  <c r="Z866" i="3"/>
  <c r="R851" i="3"/>
  <c r="BF851" i="3" s="1"/>
  <c r="R820" i="3"/>
  <c r="BF820" i="3" s="1"/>
  <c r="R804" i="3"/>
  <c r="BF804" i="3" s="1"/>
  <c r="Z804" i="3"/>
  <c r="R748" i="3"/>
  <c r="BF748" i="3" s="1"/>
  <c r="Z748" i="3"/>
  <c r="R1003" i="3"/>
  <c r="BF1003" i="3" s="1"/>
  <c r="Z1003" i="3"/>
  <c r="R829" i="3"/>
  <c r="BF829" i="3" s="1"/>
  <c r="Z829" i="3"/>
  <c r="R733" i="3"/>
  <c r="BF733" i="3" s="1"/>
  <c r="Z733" i="3"/>
  <c r="R725" i="3"/>
  <c r="BF725" i="3" s="1"/>
  <c r="Z725" i="3"/>
  <c r="R689" i="3"/>
  <c r="BF689" i="3" s="1"/>
  <c r="Z689" i="3"/>
  <c r="R681" i="3"/>
  <c r="BF681" i="3" s="1"/>
  <c r="Z681" i="3"/>
  <c r="R665" i="3"/>
  <c r="BF665" i="3" s="1"/>
  <c r="Z665" i="3"/>
  <c r="R499" i="3"/>
  <c r="BF499" i="3" s="1"/>
  <c r="Z499" i="3"/>
  <c r="R460" i="3"/>
  <c r="BF460" i="3" s="1"/>
  <c r="Z460" i="3"/>
  <c r="R449" i="3"/>
  <c r="BF449" i="3" s="1"/>
  <c r="Z449" i="3"/>
  <c r="R420" i="3"/>
  <c r="BF420" i="3" s="1"/>
  <c r="Z420" i="3"/>
  <c r="R375" i="3"/>
  <c r="BF375" i="3" s="1"/>
  <c r="Z375" i="3"/>
  <c r="R239" i="3"/>
  <c r="BF239" i="3" s="1"/>
  <c r="Z239" i="3"/>
  <c r="R885" i="3"/>
  <c r="BF885" i="3" s="1"/>
  <c r="Z885" i="3"/>
  <c r="R751" i="3"/>
  <c r="BF751" i="3" s="1"/>
  <c r="Z751" i="3"/>
  <c r="R615" i="3"/>
  <c r="BF615" i="3" s="1"/>
  <c r="Z615" i="3"/>
  <c r="Z607" i="3"/>
  <c r="R607" i="3"/>
  <c r="BF607" i="3" s="1"/>
  <c r="R509" i="3"/>
  <c r="BF509" i="3" s="1"/>
  <c r="Z509" i="3"/>
  <c r="R498" i="3"/>
  <c r="BF498" i="3" s="1"/>
  <c r="Z498" i="3"/>
  <c r="R374" i="3"/>
  <c r="BF374" i="3" s="1"/>
  <c r="Z374" i="3"/>
  <c r="R280" i="3"/>
  <c r="BF280" i="3" s="1"/>
  <c r="Z280" i="3"/>
  <c r="R271" i="3"/>
  <c r="BF271" i="3" s="1"/>
  <c r="Z271" i="3"/>
  <c r="R187" i="3"/>
  <c r="BF187" i="3" s="1"/>
  <c r="Z187" i="3"/>
  <c r="R71" i="3"/>
  <c r="BF71" i="3" s="1"/>
  <c r="Z71" i="3"/>
  <c r="R60" i="3"/>
  <c r="BF60" i="3" s="1"/>
  <c r="Z60" i="3"/>
  <c r="R846" i="3"/>
  <c r="BF846" i="3" s="1"/>
  <c r="Z846" i="3"/>
  <c r="R779" i="3"/>
  <c r="BF779" i="3" s="1"/>
  <c r="Z779" i="3"/>
  <c r="Z623" i="3"/>
  <c r="R623" i="3"/>
  <c r="BF623" i="3" s="1"/>
  <c r="R508" i="3"/>
  <c r="BF508" i="3" s="1"/>
  <c r="Z508" i="3"/>
  <c r="R458" i="3"/>
  <c r="BF458" i="3" s="1"/>
  <c r="Z458" i="3"/>
  <c r="R321" i="3"/>
  <c r="BF321" i="3" s="1"/>
  <c r="Z321" i="3"/>
  <c r="R310" i="3"/>
  <c r="BF310" i="3" s="1"/>
  <c r="Z310" i="3"/>
  <c r="R259" i="3"/>
  <c r="BF259" i="3" s="1"/>
  <c r="Z259" i="3"/>
  <c r="R249" i="3"/>
  <c r="BF249" i="3" s="1"/>
  <c r="Z249" i="3"/>
  <c r="R80" i="3"/>
  <c r="BF80" i="3" s="1"/>
  <c r="Z80" i="3"/>
  <c r="R70" i="3"/>
  <c r="BF70" i="3" s="1"/>
  <c r="Z70" i="3"/>
  <c r="R912" i="3"/>
  <c r="BF912" i="3" s="1"/>
  <c r="Z912" i="3"/>
  <c r="R805" i="3"/>
  <c r="BF805" i="3" s="1"/>
  <c r="Z805" i="3"/>
  <c r="R787" i="3"/>
  <c r="BF787" i="3" s="1"/>
  <c r="Z787" i="3"/>
  <c r="R768" i="3"/>
  <c r="BF768" i="3" s="1"/>
  <c r="Z768" i="3"/>
  <c r="R496" i="3"/>
  <c r="BF496" i="3" s="1"/>
  <c r="Z496" i="3"/>
  <c r="R487" i="3"/>
  <c r="BF487" i="3" s="1"/>
  <c r="Z487" i="3"/>
  <c r="R468" i="3"/>
  <c r="BF468" i="3" s="1"/>
  <c r="Z468" i="3"/>
  <c r="R215" i="3"/>
  <c r="BF215" i="3" s="1"/>
  <c r="Z215" i="3"/>
  <c r="R90" i="3"/>
  <c r="BF90" i="3" s="1"/>
  <c r="Z90" i="3"/>
  <c r="R909" i="3"/>
  <c r="BF909" i="3" s="1"/>
  <c r="Z909" i="3"/>
  <c r="Z850" i="3"/>
  <c r="R850" i="3"/>
  <c r="BF850" i="3" s="1"/>
  <c r="R819" i="3"/>
  <c r="BF819" i="3" s="1"/>
  <c r="Z819" i="3"/>
  <c r="R660" i="3"/>
  <c r="BF660" i="3" s="1"/>
  <c r="Z660" i="3"/>
  <c r="Z583" i="3"/>
  <c r="R583" i="3"/>
  <c r="BF583" i="3" s="1"/>
  <c r="R564" i="3"/>
  <c r="BF564" i="3" s="1"/>
  <c r="Z564" i="3"/>
  <c r="R163" i="3"/>
  <c r="BF163" i="3" s="1"/>
  <c r="Z163" i="3"/>
  <c r="R119" i="3"/>
  <c r="BF119" i="3" s="1"/>
  <c r="Z119" i="3"/>
  <c r="R109" i="3"/>
  <c r="BF109" i="3" s="1"/>
  <c r="Z109" i="3"/>
  <c r="Z920" i="3"/>
  <c r="R920" i="3"/>
  <c r="BF920" i="3" s="1"/>
  <c r="Z863" i="3"/>
  <c r="R863" i="3"/>
  <c r="BF863" i="3" s="1"/>
  <c r="R572" i="3"/>
  <c r="BF572" i="3" s="1"/>
  <c r="Z572" i="3"/>
  <c r="R563" i="3"/>
  <c r="BF563" i="3" s="1"/>
  <c r="Z563" i="3"/>
  <c r="R554" i="3"/>
  <c r="BF554" i="3" s="1"/>
  <c r="Z554" i="3"/>
  <c r="R534" i="3"/>
  <c r="BF534" i="3" s="1"/>
  <c r="Z534" i="3"/>
  <c r="R368" i="3"/>
  <c r="BF368" i="3" s="1"/>
  <c r="Z368" i="3"/>
  <c r="R266" i="3"/>
  <c r="BF266" i="3" s="1"/>
  <c r="Z266" i="3"/>
  <c r="Z171" i="3"/>
  <c r="R171" i="3"/>
  <c r="BF171" i="3" s="1"/>
  <c r="R129" i="3"/>
  <c r="BF129" i="3" s="1"/>
  <c r="Z129" i="3"/>
  <c r="Z218" i="3"/>
  <c r="R949" i="3"/>
  <c r="BF949" i="3" s="1"/>
  <c r="Z949" i="3"/>
  <c r="R938" i="3"/>
  <c r="BF938" i="3" s="1"/>
  <c r="Z938" i="3"/>
  <c r="R667" i="3"/>
  <c r="BF667" i="3" s="1"/>
  <c r="Z667" i="3"/>
  <c r="R651" i="3"/>
  <c r="BF651" i="3" s="1"/>
  <c r="Z651" i="3"/>
  <c r="R593" i="3"/>
  <c r="BF593" i="3" s="1"/>
  <c r="Z593" i="3"/>
  <c r="R562" i="3"/>
  <c r="BF562" i="3" s="1"/>
  <c r="Z562" i="3"/>
  <c r="R524" i="3"/>
  <c r="BF524" i="3" s="1"/>
  <c r="Z524" i="3"/>
  <c r="R397" i="3"/>
  <c r="BF397" i="3" s="1"/>
  <c r="Z397" i="3"/>
  <c r="R357" i="3"/>
  <c r="BF357" i="3" s="1"/>
  <c r="Z357" i="3"/>
  <c r="R347" i="3"/>
  <c r="BF347" i="3" s="1"/>
  <c r="Z347" i="3"/>
  <c r="R180" i="3"/>
  <c r="BF180" i="3" s="1"/>
  <c r="Z180" i="3"/>
  <c r="R162" i="3"/>
  <c r="BF162" i="3" s="1"/>
  <c r="Z162" i="3"/>
  <c r="Z743" i="3"/>
  <c r="R1006" i="3"/>
  <c r="BF1006" i="3" s="1"/>
  <c r="Z1006" i="3"/>
  <c r="R982" i="3"/>
  <c r="BF982" i="3" s="1"/>
  <c r="Z982" i="3"/>
  <c r="R971" i="3"/>
  <c r="BF971" i="3" s="1"/>
  <c r="Z971" i="3"/>
  <c r="Z937" i="3"/>
  <c r="R937" i="3"/>
  <c r="BF937" i="3" s="1"/>
  <c r="Z824" i="3"/>
  <c r="R824" i="3"/>
  <c r="BF824" i="3" s="1"/>
  <c r="R691" i="3"/>
  <c r="BF691" i="3" s="1"/>
  <c r="R601" i="3"/>
  <c r="BF601" i="3" s="1"/>
  <c r="Z601" i="3"/>
  <c r="R405" i="3"/>
  <c r="BF405" i="3" s="1"/>
  <c r="Z405" i="3"/>
  <c r="R396" i="3"/>
  <c r="BF396" i="3" s="1"/>
  <c r="Z396" i="3"/>
  <c r="R386" i="3"/>
  <c r="BF386" i="3" s="1"/>
  <c r="Z386" i="3"/>
  <c r="R947" i="3"/>
  <c r="BF947" i="3" s="1"/>
  <c r="Z947" i="3"/>
  <c r="R917" i="3"/>
  <c r="BF917" i="3" s="1"/>
  <c r="Z917" i="3"/>
  <c r="R877" i="3"/>
  <c r="BF877" i="3" s="1"/>
  <c r="Z877" i="3"/>
  <c r="R855" i="3"/>
  <c r="BF855" i="3" s="1"/>
  <c r="Z855" i="3"/>
  <c r="R830" i="3"/>
  <c r="BF830" i="3" s="1"/>
  <c r="Z830" i="3"/>
  <c r="R591" i="3"/>
  <c r="BF591" i="3" s="1"/>
  <c r="Z591" i="3"/>
  <c r="R522" i="3"/>
  <c r="BF522" i="3" s="1"/>
  <c r="Z522" i="3"/>
  <c r="R440" i="3"/>
  <c r="BF440" i="3" s="1"/>
  <c r="Z440" i="3"/>
  <c r="R431" i="3"/>
  <c r="BF431" i="3" s="1"/>
  <c r="Z431" i="3"/>
  <c r="R412" i="3"/>
  <c r="BF412" i="3" s="1"/>
  <c r="Z412" i="3"/>
  <c r="R190" i="3"/>
  <c r="BF190" i="3" s="1"/>
  <c r="Z190" i="3"/>
  <c r="R126" i="3"/>
  <c r="BF126" i="3" s="1"/>
  <c r="Z126" i="3"/>
  <c r="R872" i="3"/>
  <c r="BF872" i="3" s="1"/>
  <c r="Z908" i="3"/>
  <c r="R908" i="3"/>
  <c r="BF908" i="3" s="1"/>
  <c r="R896" i="3"/>
  <c r="BF896" i="3" s="1"/>
  <c r="R944" i="3"/>
  <c r="BF944" i="3" s="1"/>
  <c r="R884" i="3"/>
  <c r="BF884" i="3" s="1"/>
  <c r="Q884" i="3"/>
  <c r="BE884" i="3" s="1"/>
  <c r="Y884" i="3"/>
  <c r="Q876" i="3"/>
  <c r="BE876" i="3" s="1"/>
  <c r="Y876" i="3"/>
  <c r="Q871" i="3"/>
  <c r="BE871" i="3" s="1"/>
  <c r="Y871" i="3"/>
  <c r="Q858" i="3"/>
  <c r="BE858" i="3" s="1"/>
  <c r="Y858" i="3"/>
  <c r="Q845" i="3"/>
  <c r="BE845" i="3" s="1"/>
  <c r="Y845" i="3"/>
  <c r="Q818" i="3"/>
  <c r="BE818" i="3" s="1"/>
  <c r="Y818" i="3"/>
  <c r="Q956" i="3"/>
  <c r="BE956" i="3" s="1"/>
  <c r="Y956" i="3"/>
  <c r="Q943" i="3"/>
  <c r="BE943" i="3" s="1"/>
  <c r="Y943" i="3"/>
  <c r="Q1008" i="3"/>
  <c r="BE1008" i="3" s="1"/>
  <c r="Q930" i="3"/>
  <c r="BE930" i="3" s="1"/>
  <c r="Y930" i="3"/>
  <c r="Q917" i="3"/>
  <c r="BE917" i="3" s="1"/>
  <c r="Y917" i="3"/>
  <c r="Q1002" i="3"/>
  <c r="BE1002" i="3" s="1"/>
  <c r="Y1002" i="3"/>
  <c r="Q989" i="3"/>
  <c r="BE989" i="3" s="1"/>
  <c r="Y989" i="3"/>
  <c r="Q962" i="3"/>
  <c r="BE962" i="3" s="1"/>
  <c r="Y962" i="3"/>
  <c r="Q720" i="3"/>
  <c r="BE720" i="3" s="1"/>
  <c r="Y720" i="3"/>
  <c r="Q657" i="3"/>
  <c r="BE657" i="3" s="1"/>
  <c r="Y657" i="3"/>
  <c r="Q648" i="3"/>
  <c r="BE648" i="3" s="1"/>
  <c r="Y648" i="3"/>
  <c r="Q609" i="3"/>
  <c r="BE609" i="3" s="1"/>
  <c r="Y609" i="3"/>
  <c r="Q600" i="3"/>
  <c r="BE600" i="3" s="1"/>
  <c r="Y600" i="3"/>
  <c r="Q561" i="3"/>
  <c r="BE561" i="3" s="1"/>
  <c r="Y561" i="3"/>
  <c r="Q552" i="3"/>
  <c r="BE552" i="3" s="1"/>
  <c r="Y552" i="3"/>
  <c r="Q513" i="3"/>
  <c r="BE513" i="3" s="1"/>
  <c r="Y513" i="3"/>
  <c r="Q504" i="3"/>
  <c r="BE504" i="3" s="1"/>
  <c r="Y504" i="3"/>
  <c r="Q486" i="3"/>
  <c r="BE486" i="3" s="1"/>
  <c r="Y486" i="3"/>
  <c r="Q341" i="3"/>
  <c r="BE341" i="3" s="1"/>
  <c r="Y341" i="3"/>
  <c r="Q309" i="3"/>
  <c r="BE309" i="3" s="1"/>
  <c r="Y309" i="3"/>
  <c r="Q268" i="3"/>
  <c r="BE268" i="3" s="1"/>
  <c r="Y268" i="3"/>
  <c r="Q165" i="3"/>
  <c r="BE165" i="3" s="1"/>
  <c r="Y165" i="3"/>
  <c r="Q124" i="3"/>
  <c r="BE124" i="3" s="1"/>
  <c r="Y124" i="3"/>
  <c r="Q666" i="3"/>
  <c r="BE666" i="3" s="1"/>
  <c r="Y666" i="3"/>
  <c r="Q638" i="3"/>
  <c r="BE638" i="3" s="1"/>
  <c r="Y638" i="3"/>
  <c r="Q618" i="3"/>
  <c r="BE618" i="3" s="1"/>
  <c r="Y618" i="3"/>
  <c r="Q590" i="3"/>
  <c r="BE590" i="3" s="1"/>
  <c r="Y590" i="3"/>
  <c r="Q570" i="3"/>
  <c r="BE570" i="3" s="1"/>
  <c r="Y570" i="3"/>
  <c r="Q542" i="3"/>
  <c r="BE542" i="3" s="1"/>
  <c r="Y542" i="3"/>
  <c r="Q522" i="3"/>
  <c r="BE522" i="3" s="1"/>
  <c r="Y522" i="3"/>
  <c r="Q494" i="3"/>
  <c r="BE494" i="3" s="1"/>
  <c r="Y494" i="3"/>
  <c r="Q477" i="3"/>
  <c r="BE477" i="3" s="1"/>
  <c r="Y477" i="3"/>
  <c r="Q373" i="3"/>
  <c r="BE373" i="3" s="1"/>
  <c r="Y373" i="3"/>
  <c r="Q812" i="3"/>
  <c r="BE812" i="3" s="1"/>
  <c r="Y812" i="3"/>
  <c r="Q799" i="3"/>
  <c r="BE799" i="3" s="1"/>
  <c r="Y799" i="3"/>
  <c r="Q864" i="3"/>
  <c r="BE864" i="3" s="1"/>
  <c r="Q786" i="3"/>
  <c r="BE786" i="3" s="1"/>
  <c r="Y786" i="3"/>
  <c r="Q773" i="3"/>
  <c r="BE773" i="3" s="1"/>
  <c r="Y773" i="3"/>
  <c r="V945" i="3"/>
  <c r="BJ945" i="3" s="1"/>
  <c r="AD945" i="3"/>
  <c r="AD908" i="3"/>
  <c r="V908" i="3"/>
  <c r="BJ908" i="3" s="1"/>
  <c r="V901" i="3"/>
  <c r="BJ901" i="3" s="1"/>
  <c r="AD901" i="3"/>
  <c r="V889" i="3"/>
  <c r="BJ889" i="3" s="1"/>
  <c r="AD889" i="3"/>
  <c r="V865" i="3"/>
  <c r="BJ865" i="3" s="1"/>
  <c r="AD865" i="3"/>
  <c r="V841" i="3"/>
  <c r="BJ841" i="3" s="1"/>
  <c r="AD841" i="3"/>
  <c r="V817" i="3"/>
  <c r="BJ817" i="3" s="1"/>
  <c r="AD817" i="3"/>
  <c r="V793" i="3"/>
  <c r="BJ793" i="3" s="1"/>
  <c r="AD793" i="3"/>
  <c r="V769" i="3"/>
  <c r="BJ769" i="3" s="1"/>
  <c r="AD769" i="3"/>
  <c r="V720" i="3"/>
  <c r="BJ720" i="3" s="1"/>
  <c r="AD720" i="3"/>
  <c r="V672" i="3"/>
  <c r="BJ672" i="3" s="1"/>
  <c r="AD672" i="3"/>
  <c r="V624" i="3"/>
  <c r="BJ624" i="3" s="1"/>
  <c r="AD624" i="3"/>
  <c r="V576" i="3"/>
  <c r="BJ576" i="3" s="1"/>
  <c r="AD576" i="3"/>
  <c r="V528" i="3"/>
  <c r="BJ528" i="3" s="1"/>
  <c r="AD528" i="3"/>
  <c r="V498" i="3"/>
  <c r="BJ498" i="3" s="1"/>
  <c r="AD498" i="3"/>
  <c r="V446" i="3"/>
  <c r="BJ446" i="3" s="1"/>
  <c r="AD446" i="3"/>
  <c r="V101" i="3"/>
  <c r="BJ101" i="3" s="1"/>
  <c r="AD101" i="3"/>
  <c r="Y950" i="3"/>
  <c r="Y914" i="3"/>
  <c r="Y806" i="3"/>
  <c r="Y650" i="3"/>
  <c r="Y602" i="3"/>
  <c r="Y554" i="3"/>
  <c r="Y506" i="3"/>
  <c r="Y192" i="3"/>
  <c r="Q201" i="3"/>
  <c r="BE201" i="3" s="1"/>
  <c r="Y201" i="3"/>
  <c r="AE905" i="3"/>
  <c r="W905" i="3"/>
  <c r="BK905" i="3" s="1"/>
  <c r="W843" i="3"/>
  <c r="BK843" i="3" s="1"/>
  <c r="AE843" i="3"/>
  <c r="W92" i="3"/>
  <c r="BK92" i="3" s="1"/>
  <c r="AE92" i="3"/>
  <c r="AE985" i="3"/>
  <c r="W985" i="3"/>
  <c r="BK985" i="3" s="1"/>
  <c r="W923" i="3"/>
  <c r="BK923" i="3" s="1"/>
  <c r="AE923" i="3"/>
  <c r="W157" i="3"/>
  <c r="BK157" i="3" s="1"/>
  <c r="AE157" i="3"/>
  <c r="W873" i="3"/>
  <c r="BK873" i="3" s="1"/>
  <c r="AE873" i="3"/>
  <c r="W746" i="3"/>
  <c r="BK746" i="3" s="1"/>
  <c r="AE746" i="3"/>
  <c r="W719" i="3"/>
  <c r="BK719" i="3" s="1"/>
  <c r="AE719" i="3"/>
  <c r="W406" i="3"/>
  <c r="BK406" i="3" s="1"/>
  <c r="AE406" i="3"/>
  <c r="AE953" i="3"/>
  <c r="W953" i="3"/>
  <c r="BK953" i="3" s="1"/>
  <c r="W891" i="3"/>
  <c r="BK891" i="3" s="1"/>
  <c r="AE891" i="3"/>
  <c r="W710" i="3"/>
  <c r="BK710" i="3" s="1"/>
  <c r="AE710" i="3"/>
  <c r="W549" i="3"/>
  <c r="BK549" i="3" s="1"/>
  <c r="AE549" i="3"/>
  <c r="W971" i="3"/>
  <c r="BK971" i="3" s="1"/>
  <c r="AE971" i="3"/>
  <c r="AE841" i="3"/>
  <c r="W841" i="3"/>
  <c r="BK841" i="3" s="1"/>
  <c r="W778" i="3"/>
  <c r="BK778" i="3" s="1"/>
  <c r="AE778" i="3"/>
  <c r="W770" i="3"/>
  <c r="BK770" i="3" s="1"/>
  <c r="AE770" i="3"/>
  <c r="W761" i="3"/>
  <c r="BK761" i="3" s="1"/>
  <c r="AE761" i="3"/>
  <c r="W752" i="3"/>
  <c r="BK752" i="3" s="1"/>
  <c r="AE752" i="3"/>
  <c r="W921" i="3"/>
  <c r="BK921" i="3" s="1"/>
  <c r="AE921" i="3"/>
  <c r="AE1001" i="3"/>
  <c r="W1001" i="3"/>
  <c r="BK1001" i="3" s="1"/>
  <c r="W939" i="3"/>
  <c r="BK939" i="3" s="1"/>
  <c r="AE939" i="3"/>
  <c r="W827" i="3"/>
  <c r="BK827" i="3" s="1"/>
  <c r="AE827" i="3"/>
  <c r="W707" i="3"/>
  <c r="BK707" i="3" s="1"/>
  <c r="AE707" i="3"/>
  <c r="AE889" i="3"/>
  <c r="W889" i="3"/>
  <c r="BK889" i="3" s="1"/>
  <c r="W794" i="3"/>
  <c r="BK794" i="3" s="1"/>
  <c r="AE794" i="3"/>
  <c r="W104" i="3"/>
  <c r="BK104" i="3" s="1"/>
  <c r="AE104" i="3"/>
  <c r="W969" i="3"/>
  <c r="BK969" i="3" s="1"/>
  <c r="AE969" i="3"/>
  <c r="W740" i="3"/>
  <c r="BK740" i="3" s="1"/>
  <c r="AE740" i="3"/>
  <c r="W362" i="3"/>
  <c r="BK362" i="3" s="1"/>
  <c r="AE362" i="3"/>
  <c r="W169" i="3"/>
  <c r="BK169" i="3" s="1"/>
  <c r="AE169" i="3"/>
  <c r="W987" i="3"/>
  <c r="BK987" i="3" s="1"/>
  <c r="AE987" i="3"/>
  <c r="AE857" i="3"/>
  <c r="W857" i="3"/>
  <c r="BK857" i="3" s="1"/>
  <c r="W766" i="3"/>
  <c r="BK766" i="3" s="1"/>
  <c r="AE766" i="3"/>
  <c r="W758" i="3"/>
  <c r="BK758" i="3" s="1"/>
  <c r="AE758" i="3"/>
  <c r="W749" i="3"/>
  <c r="BK749" i="3" s="1"/>
  <c r="AE749" i="3"/>
  <c r="AE937" i="3"/>
  <c r="W937" i="3"/>
  <c r="BK937" i="3" s="1"/>
  <c r="W875" i="3"/>
  <c r="BK875" i="3" s="1"/>
  <c r="AE875" i="3"/>
  <c r="W458" i="3"/>
  <c r="BK458" i="3" s="1"/>
  <c r="AE458" i="3"/>
  <c r="W817" i="3"/>
  <c r="BK817" i="3" s="1"/>
  <c r="AE817" i="3"/>
  <c r="W722" i="3"/>
  <c r="BK722" i="3" s="1"/>
  <c r="AE722" i="3"/>
  <c r="AD966" i="3"/>
  <c r="V966" i="3"/>
  <c r="BJ966" i="3" s="1"/>
  <c r="V959" i="3"/>
  <c r="BJ959" i="3" s="1"/>
  <c r="AD959" i="3"/>
  <c r="V900" i="3"/>
  <c r="BJ900" i="3" s="1"/>
  <c r="AD900" i="3"/>
  <c r="V888" i="3"/>
  <c r="BJ888" i="3" s="1"/>
  <c r="AD888" i="3"/>
  <c r="V876" i="3"/>
  <c r="BJ876" i="3" s="1"/>
  <c r="AD876" i="3"/>
  <c r="V864" i="3"/>
  <c r="BJ864" i="3" s="1"/>
  <c r="AD864" i="3"/>
  <c r="V852" i="3"/>
  <c r="BJ852" i="3" s="1"/>
  <c r="AD852" i="3"/>
  <c r="V840" i="3"/>
  <c r="BJ840" i="3" s="1"/>
  <c r="AD840" i="3"/>
  <c r="V828" i="3"/>
  <c r="BJ828" i="3" s="1"/>
  <c r="AD828" i="3"/>
  <c r="V816" i="3"/>
  <c r="BJ816" i="3" s="1"/>
  <c r="AD816" i="3"/>
  <c r="V804" i="3"/>
  <c r="BJ804" i="3" s="1"/>
  <c r="AD804" i="3"/>
  <c r="V792" i="3"/>
  <c r="BJ792" i="3" s="1"/>
  <c r="AD792" i="3"/>
  <c r="V780" i="3"/>
  <c r="BJ780" i="3" s="1"/>
  <c r="AD780" i="3"/>
  <c r="V768" i="3"/>
  <c r="BJ768" i="3" s="1"/>
  <c r="AD768" i="3"/>
  <c r="V748" i="3"/>
  <c r="BJ748" i="3" s="1"/>
  <c r="AD748" i="3"/>
  <c r="V729" i="3"/>
  <c r="BJ729" i="3" s="1"/>
  <c r="AD729" i="3"/>
  <c r="V700" i="3"/>
  <c r="BJ700" i="3" s="1"/>
  <c r="AD700" i="3"/>
  <c r="V681" i="3"/>
  <c r="BJ681" i="3" s="1"/>
  <c r="AD681" i="3"/>
  <c r="V652" i="3"/>
  <c r="BJ652" i="3" s="1"/>
  <c r="AD652" i="3"/>
  <c r="V633" i="3"/>
  <c r="BJ633" i="3" s="1"/>
  <c r="AD633" i="3"/>
  <c r="V604" i="3"/>
  <c r="BJ604" i="3" s="1"/>
  <c r="AD604" i="3"/>
  <c r="V585" i="3"/>
  <c r="BJ585" i="3" s="1"/>
  <c r="AD585" i="3"/>
  <c r="V556" i="3"/>
  <c r="BJ556" i="3" s="1"/>
  <c r="AD556" i="3"/>
  <c r="V537" i="3"/>
  <c r="BJ537" i="3" s="1"/>
  <c r="AD537" i="3"/>
  <c r="AD970" i="3"/>
  <c r="V970" i="3"/>
  <c r="BJ970" i="3" s="1"/>
  <c r="V927" i="3"/>
  <c r="BJ927" i="3" s="1"/>
  <c r="AD927" i="3"/>
  <c r="AD963" i="3"/>
  <c r="AD965" i="3"/>
  <c r="V965" i="3"/>
  <c r="BJ965" i="3" s="1"/>
  <c r="AD922" i="3"/>
  <c r="V922" i="3"/>
  <c r="BJ922" i="3" s="1"/>
  <c r="V986" i="3"/>
  <c r="BJ986" i="3" s="1"/>
  <c r="AD986" i="3"/>
  <c r="V979" i="3"/>
  <c r="BJ979" i="3" s="1"/>
  <c r="AD979" i="3"/>
  <c r="V921" i="3"/>
  <c r="BJ921" i="3" s="1"/>
  <c r="AD921" i="3"/>
  <c r="V1009" i="3"/>
  <c r="BJ1009" i="3" s="1"/>
  <c r="AD1009" i="3"/>
  <c r="AD1001" i="3"/>
  <c r="V1001" i="3"/>
  <c r="BJ1001" i="3" s="1"/>
  <c r="V993" i="3"/>
  <c r="BJ993" i="3" s="1"/>
  <c r="AD993" i="3"/>
  <c r="V943" i="3"/>
  <c r="BJ943" i="3" s="1"/>
  <c r="AD943" i="3"/>
  <c r="V935" i="3"/>
  <c r="BJ935" i="3" s="1"/>
  <c r="AD935" i="3"/>
  <c r="V949" i="3"/>
  <c r="BJ949" i="3" s="1"/>
  <c r="AD949" i="3"/>
  <c r="AD942" i="3"/>
  <c r="V942" i="3"/>
  <c r="BJ942" i="3" s="1"/>
  <c r="V969" i="3"/>
  <c r="BJ969" i="3" s="1"/>
  <c r="AD969" i="3"/>
  <c r="V919" i="3"/>
  <c r="BJ919" i="3" s="1"/>
  <c r="AD919" i="3"/>
  <c r="V904" i="3"/>
  <c r="BJ904" i="3" s="1"/>
  <c r="AD904" i="3"/>
  <c r="V894" i="3"/>
  <c r="BJ894" i="3" s="1"/>
  <c r="AD894" i="3"/>
  <c r="V882" i="3"/>
  <c r="BJ882" i="3" s="1"/>
  <c r="AD882" i="3"/>
  <c r="V870" i="3"/>
  <c r="BJ870" i="3" s="1"/>
  <c r="AD870" i="3"/>
  <c r="V858" i="3"/>
  <c r="BJ858" i="3" s="1"/>
  <c r="AD858" i="3"/>
  <c r="V846" i="3"/>
  <c r="BJ846" i="3" s="1"/>
  <c r="AD846" i="3"/>
  <c r="V834" i="3"/>
  <c r="BJ834" i="3" s="1"/>
  <c r="AD834" i="3"/>
  <c r="V822" i="3"/>
  <c r="BJ822" i="3" s="1"/>
  <c r="AD822" i="3"/>
  <c r="V810" i="3"/>
  <c r="BJ810" i="3" s="1"/>
  <c r="AD810" i="3"/>
  <c r="V798" i="3"/>
  <c r="BJ798" i="3" s="1"/>
  <c r="AD798" i="3"/>
  <c r="V786" i="3"/>
  <c r="BJ786" i="3" s="1"/>
  <c r="AD786" i="3"/>
  <c r="V774" i="3"/>
  <c r="BJ774" i="3" s="1"/>
  <c r="AD774" i="3"/>
  <c r="V753" i="3"/>
  <c r="BJ753" i="3" s="1"/>
  <c r="AD753" i="3"/>
  <c r="V724" i="3"/>
  <c r="BJ724" i="3" s="1"/>
  <c r="AD724" i="3"/>
  <c r="V705" i="3"/>
  <c r="BJ705" i="3" s="1"/>
  <c r="AD705" i="3"/>
  <c r="V676" i="3"/>
  <c r="BJ676" i="3" s="1"/>
  <c r="AD676" i="3"/>
  <c r="V657" i="3"/>
  <c r="BJ657" i="3" s="1"/>
  <c r="AD657" i="3"/>
  <c r="V628" i="3"/>
  <c r="BJ628" i="3" s="1"/>
  <c r="AD628" i="3"/>
  <c r="V609" i="3"/>
  <c r="BJ609" i="3" s="1"/>
  <c r="AD609" i="3"/>
  <c r="V580" i="3"/>
  <c r="BJ580" i="3" s="1"/>
  <c r="AD580" i="3"/>
  <c r="V561" i="3"/>
  <c r="BJ561" i="3" s="1"/>
  <c r="AD561" i="3"/>
  <c r="V532" i="3"/>
  <c r="BJ532" i="3" s="1"/>
  <c r="AD532" i="3"/>
  <c r="V374" i="3"/>
  <c r="BJ374" i="3" s="1"/>
  <c r="AD374" i="3"/>
  <c r="V347" i="3"/>
  <c r="BJ347" i="3" s="1"/>
  <c r="AD347" i="3"/>
  <c r="V150" i="3"/>
  <c r="BJ150" i="3" s="1"/>
  <c r="AD150" i="3"/>
  <c r="V991" i="3"/>
  <c r="BJ991" i="3" s="1"/>
  <c r="AD991" i="3"/>
  <c r="V983" i="3"/>
  <c r="BJ983" i="3" s="1"/>
  <c r="AD983" i="3"/>
  <c r="V955" i="3"/>
  <c r="BJ955" i="3" s="1"/>
  <c r="AD955" i="3"/>
  <c r="AD918" i="3"/>
  <c r="V918" i="3"/>
  <c r="BJ918" i="3" s="1"/>
  <c r="V881" i="3"/>
  <c r="BJ881" i="3" s="1"/>
  <c r="AD881" i="3"/>
  <c r="V857" i="3"/>
  <c r="BJ857" i="3" s="1"/>
  <c r="AD857" i="3"/>
  <c r="V833" i="3"/>
  <c r="BJ833" i="3" s="1"/>
  <c r="AD833" i="3"/>
  <c r="V809" i="3"/>
  <c r="BJ809" i="3" s="1"/>
  <c r="AD809" i="3"/>
  <c r="V785" i="3"/>
  <c r="BJ785" i="3" s="1"/>
  <c r="AD785" i="3"/>
  <c r="V752" i="3"/>
  <c r="BJ752" i="3" s="1"/>
  <c r="AD752" i="3"/>
  <c r="V704" i="3"/>
  <c r="BJ704" i="3" s="1"/>
  <c r="AD704" i="3"/>
  <c r="V656" i="3"/>
  <c r="BJ656" i="3" s="1"/>
  <c r="AD656" i="3"/>
  <c r="V608" i="3"/>
  <c r="BJ608" i="3" s="1"/>
  <c r="AD608" i="3"/>
  <c r="V560" i="3"/>
  <c r="BJ560" i="3" s="1"/>
  <c r="AD560" i="3"/>
  <c r="V464" i="3"/>
  <c r="BJ464" i="3" s="1"/>
  <c r="AD464" i="3"/>
  <c r="V395" i="3"/>
  <c r="BJ395" i="3" s="1"/>
  <c r="AD395" i="3"/>
  <c r="V380" i="3"/>
  <c r="BJ380" i="3" s="1"/>
  <c r="AD380" i="3"/>
  <c r="V365" i="3"/>
  <c r="BJ365" i="3" s="1"/>
  <c r="AD365" i="3"/>
  <c r="V346" i="3"/>
  <c r="BJ346" i="3" s="1"/>
  <c r="AD346" i="3"/>
  <c r="V186" i="3"/>
  <c r="BJ186" i="3" s="1"/>
  <c r="AD186" i="3"/>
  <c r="AD1006" i="3"/>
  <c r="V1006" i="3"/>
  <c r="BJ1006" i="3" s="1"/>
  <c r="AD990" i="3"/>
  <c r="V990" i="3"/>
  <c r="BJ990" i="3" s="1"/>
  <c r="AD917" i="3"/>
  <c r="V917" i="3"/>
  <c r="BJ917" i="3" s="1"/>
  <c r="V1005" i="3"/>
  <c r="BJ1005" i="3" s="1"/>
  <c r="AD1005" i="3"/>
  <c r="V997" i="3"/>
  <c r="BJ997" i="3" s="1"/>
  <c r="AD997" i="3"/>
  <c r="V938" i="3"/>
  <c r="BJ938" i="3" s="1"/>
  <c r="AD938" i="3"/>
  <c r="V931" i="3"/>
  <c r="BJ931" i="3" s="1"/>
  <c r="AD931" i="3"/>
  <c r="V985" i="3"/>
  <c r="BJ985" i="3" s="1"/>
  <c r="AD985" i="3"/>
  <c r="AD958" i="3"/>
  <c r="V958" i="3"/>
  <c r="BJ958" i="3" s="1"/>
  <c r="V937" i="3"/>
  <c r="BJ937" i="3" s="1"/>
  <c r="AD937" i="3"/>
  <c r="V761" i="3"/>
  <c r="BJ761" i="3" s="1"/>
  <c r="AD761" i="3"/>
  <c r="V713" i="3"/>
  <c r="BJ713" i="3" s="1"/>
  <c r="AD713" i="3"/>
  <c r="V665" i="3"/>
  <c r="BJ665" i="3" s="1"/>
  <c r="AD665" i="3"/>
  <c r="V617" i="3"/>
  <c r="BJ617" i="3" s="1"/>
  <c r="AD617" i="3"/>
  <c r="V569" i="3"/>
  <c r="BJ569" i="3" s="1"/>
  <c r="AD569" i="3"/>
  <c r="V522" i="3"/>
  <c r="BJ522" i="3" s="1"/>
  <c r="AD522" i="3"/>
  <c r="V515" i="3"/>
  <c r="BJ515" i="3" s="1"/>
  <c r="AD515" i="3"/>
  <c r="V427" i="3"/>
  <c r="BJ427" i="3" s="1"/>
  <c r="AD427" i="3"/>
  <c r="V1007" i="3"/>
  <c r="BJ1007" i="3" s="1"/>
  <c r="AD1007" i="3"/>
  <c r="AD978" i="3"/>
  <c r="V978" i="3"/>
  <c r="BJ978" i="3" s="1"/>
  <c r="V971" i="3"/>
  <c r="BJ971" i="3" s="1"/>
  <c r="AD971" i="3"/>
  <c r="AD930" i="3"/>
  <c r="V930" i="3"/>
  <c r="BJ930" i="3" s="1"/>
  <c r="V923" i="3"/>
  <c r="BJ923" i="3" s="1"/>
  <c r="AD923" i="3"/>
  <c r="V500" i="3"/>
  <c r="BJ500" i="3" s="1"/>
  <c r="AD500" i="3"/>
  <c r="V439" i="3"/>
  <c r="BJ439" i="3" s="1"/>
  <c r="AD439" i="3"/>
  <c r="V426" i="3"/>
  <c r="BJ426" i="3" s="1"/>
  <c r="AD426" i="3"/>
  <c r="V251" i="3"/>
  <c r="BJ251" i="3" s="1"/>
  <c r="AD251" i="3"/>
  <c r="V66" i="3"/>
  <c r="BJ66" i="3" s="1"/>
  <c r="AD66" i="3"/>
  <c r="AD977" i="3"/>
  <c r="V977" i="3"/>
  <c r="BJ977" i="3" s="1"/>
  <c r="AD929" i="3"/>
  <c r="V929" i="3"/>
  <c r="BJ929" i="3" s="1"/>
  <c r="V740" i="3"/>
  <c r="BJ740" i="3" s="1"/>
  <c r="AD740" i="3"/>
  <c r="V721" i="3"/>
  <c r="BJ721" i="3" s="1"/>
  <c r="AD721" i="3"/>
  <c r="V692" i="3"/>
  <c r="BJ692" i="3" s="1"/>
  <c r="AD692" i="3"/>
  <c r="V673" i="3"/>
  <c r="BJ673" i="3" s="1"/>
  <c r="AD673" i="3"/>
  <c r="V644" i="3"/>
  <c r="BJ644" i="3" s="1"/>
  <c r="AD644" i="3"/>
  <c r="V625" i="3"/>
  <c r="BJ625" i="3" s="1"/>
  <c r="AD625" i="3"/>
  <c r="V596" i="3"/>
  <c r="BJ596" i="3" s="1"/>
  <c r="AD596" i="3"/>
  <c r="V577" i="3"/>
  <c r="BJ577" i="3" s="1"/>
  <c r="AD577" i="3"/>
  <c r="V548" i="3"/>
  <c r="BJ548" i="3" s="1"/>
  <c r="AD548" i="3"/>
  <c r="V529" i="3"/>
  <c r="BJ529" i="3" s="1"/>
  <c r="AD529" i="3"/>
  <c r="AD401" i="3"/>
  <c r="V401" i="3"/>
  <c r="BJ401" i="3" s="1"/>
  <c r="V392" i="3"/>
  <c r="BJ392" i="3" s="1"/>
  <c r="AD392" i="3"/>
  <c r="V341" i="3"/>
  <c r="BJ341" i="3" s="1"/>
  <c r="AD341" i="3"/>
  <c r="V317" i="3"/>
  <c r="BJ317" i="3" s="1"/>
  <c r="AD317" i="3"/>
  <c r="V298" i="3"/>
  <c r="BJ298" i="3" s="1"/>
  <c r="AD298" i="3"/>
  <c r="V128" i="3"/>
  <c r="BJ128" i="3" s="1"/>
  <c r="AD128" i="3"/>
  <c r="V118" i="3"/>
  <c r="BJ118" i="3" s="1"/>
  <c r="AD118" i="3"/>
  <c r="T687" i="3"/>
  <c r="BH687" i="3" s="1"/>
  <c r="AB687" i="3"/>
  <c r="AD989" i="3"/>
  <c r="V989" i="3"/>
  <c r="BJ989" i="3" s="1"/>
  <c r="AD941" i="3"/>
  <c r="V941" i="3"/>
  <c r="BJ941" i="3" s="1"/>
  <c r="V728" i="3"/>
  <c r="BJ728" i="3" s="1"/>
  <c r="AD728" i="3"/>
  <c r="V680" i="3"/>
  <c r="BJ680" i="3" s="1"/>
  <c r="AD680" i="3"/>
  <c r="V632" i="3"/>
  <c r="BJ632" i="3" s="1"/>
  <c r="AD632" i="3"/>
  <c r="V584" i="3"/>
  <c r="BJ584" i="3" s="1"/>
  <c r="AD584" i="3"/>
  <c r="V536" i="3"/>
  <c r="BJ536" i="3" s="1"/>
  <c r="AD536" i="3"/>
  <c r="V512" i="3"/>
  <c r="BJ512" i="3" s="1"/>
  <c r="AD512" i="3"/>
  <c r="V407" i="3"/>
  <c r="BJ407" i="3" s="1"/>
  <c r="AD407" i="3"/>
  <c r="V155" i="3"/>
  <c r="BJ155" i="3" s="1"/>
  <c r="AD155" i="3"/>
  <c r="V90" i="3"/>
  <c r="BJ90" i="3" s="1"/>
  <c r="AD90" i="3"/>
  <c r="V1004" i="3"/>
  <c r="BJ1004" i="3" s="1"/>
  <c r="AD1004" i="3"/>
  <c r="AD982" i="3"/>
  <c r="V982" i="3"/>
  <c r="BJ982" i="3" s="1"/>
  <c r="V961" i="3"/>
  <c r="BJ961" i="3" s="1"/>
  <c r="AD961" i="3"/>
  <c r="AD934" i="3"/>
  <c r="V934" i="3"/>
  <c r="BJ934" i="3" s="1"/>
  <c r="V898" i="3"/>
  <c r="BJ898" i="3" s="1"/>
  <c r="AD898" i="3"/>
  <c r="V886" i="3"/>
  <c r="BJ886" i="3" s="1"/>
  <c r="AD886" i="3"/>
  <c r="V874" i="3"/>
  <c r="BJ874" i="3" s="1"/>
  <c r="AD874" i="3"/>
  <c r="V862" i="3"/>
  <c r="BJ862" i="3" s="1"/>
  <c r="AD862" i="3"/>
  <c r="V850" i="3"/>
  <c r="BJ850" i="3" s="1"/>
  <c r="AD850" i="3"/>
  <c r="V838" i="3"/>
  <c r="BJ838" i="3" s="1"/>
  <c r="AD838" i="3"/>
  <c r="V826" i="3"/>
  <c r="BJ826" i="3" s="1"/>
  <c r="AD826" i="3"/>
  <c r="V814" i="3"/>
  <c r="BJ814" i="3" s="1"/>
  <c r="AD814" i="3"/>
  <c r="V802" i="3"/>
  <c r="BJ802" i="3" s="1"/>
  <c r="AD802" i="3"/>
  <c r="V790" i="3"/>
  <c r="BJ790" i="3" s="1"/>
  <c r="AD790" i="3"/>
  <c r="V778" i="3"/>
  <c r="BJ778" i="3" s="1"/>
  <c r="AD778" i="3"/>
  <c r="V766" i="3"/>
  <c r="BJ766" i="3" s="1"/>
  <c r="AD766" i="3"/>
  <c r="V737" i="3"/>
  <c r="BJ737" i="3" s="1"/>
  <c r="AD737" i="3"/>
  <c r="V689" i="3"/>
  <c r="BJ689" i="3" s="1"/>
  <c r="AD689" i="3"/>
  <c r="V641" i="3"/>
  <c r="BJ641" i="3" s="1"/>
  <c r="AD641" i="3"/>
  <c r="V593" i="3"/>
  <c r="BJ593" i="3" s="1"/>
  <c r="AD593" i="3"/>
  <c r="V545" i="3"/>
  <c r="BJ545" i="3" s="1"/>
  <c r="AD545" i="3"/>
  <c r="V474" i="3"/>
  <c r="BJ474" i="3" s="1"/>
  <c r="AD474" i="3"/>
  <c r="V467" i="3"/>
  <c r="BJ467" i="3" s="1"/>
  <c r="AD467" i="3"/>
  <c r="V199" i="3"/>
  <c r="BJ199" i="3" s="1"/>
  <c r="AD199" i="3"/>
  <c r="AC834" i="3"/>
  <c r="U834" i="3"/>
  <c r="BI834" i="3" s="1"/>
  <c r="V1003" i="3"/>
  <c r="BJ1003" i="3" s="1"/>
  <c r="AD1003" i="3"/>
  <c r="V995" i="3"/>
  <c r="BJ995" i="3" s="1"/>
  <c r="AD995" i="3"/>
  <c r="AD954" i="3"/>
  <c r="V954" i="3"/>
  <c r="BJ954" i="3" s="1"/>
  <c r="V947" i="3"/>
  <c r="BJ947" i="3" s="1"/>
  <c r="AD947" i="3"/>
  <c r="V488" i="3"/>
  <c r="BJ488" i="3" s="1"/>
  <c r="AD488" i="3"/>
  <c r="V452" i="3"/>
  <c r="BJ452" i="3" s="1"/>
  <c r="AD452" i="3"/>
  <c r="V443" i="3"/>
  <c r="BJ443" i="3" s="1"/>
  <c r="AD443" i="3"/>
  <c r="V245" i="3"/>
  <c r="BJ245" i="3" s="1"/>
  <c r="AD245" i="3"/>
  <c r="V234" i="3"/>
  <c r="BJ234" i="3" s="1"/>
  <c r="AD234" i="3"/>
  <c r="V227" i="3"/>
  <c r="BJ227" i="3" s="1"/>
  <c r="AD227" i="3"/>
  <c r="AC903" i="3"/>
  <c r="U903" i="3"/>
  <c r="BI903" i="3" s="1"/>
  <c r="U845" i="3"/>
  <c r="BI845" i="3" s="1"/>
  <c r="AC845" i="3"/>
  <c r="V967" i="3"/>
  <c r="BJ967" i="3" s="1"/>
  <c r="AD967" i="3"/>
  <c r="AD953" i="3"/>
  <c r="V953" i="3"/>
  <c r="BJ953" i="3" s="1"/>
  <c r="V896" i="3"/>
  <c r="BJ896" i="3" s="1"/>
  <c r="AD896" i="3"/>
  <c r="V884" i="3"/>
  <c r="BJ884" i="3" s="1"/>
  <c r="AD884" i="3"/>
  <c r="V872" i="3"/>
  <c r="BJ872" i="3" s="1"/>
  <c r="AD872" i="3"/>
  <c r="V860" i="3"/>
  <c r="BJ860" i="3" s="1"/>
  <c r="AD860" i="3"/>
  <c r="V848" i="3"/>
  <c r="BJ848" i="3" s="1"/>
  <c r="AD848" i="3"/>
  <c r="V836" i="3"/>
  <c r="BJ836" i="3" s="1"/>
  <c r="AD836" i="3"/>
  <c r="V824" i="3"/>
  <c r="BJ824" i="3" s="1"/>
  <c r="AD824" i="3"/>
  <c r="V812" i="3"/>
  <c r="BJ812" i="3" s="1"/>
  <c r="AD812" i="3"/>
  <c r="V800" i="3"/>
  <c r="BJ800" i="3" s="1"/>
  <c r="AD800" i="3"/>
  <c r="V788" i="3"/>
  <c r="BJ788" i="3" s="1"/>
  <c r="AD788" i="3"/>
  <c r="V776" i="3"/>
  <c r="BJ776" i="3" s="1"/>
  <c r="AD776" i="3"/>
  <c r="V764" i="3"/>
  <c r="BJ764" i="3" s="1"/>
  <c r="AD764" i="3"/>
  <c r="V745" i="3"/>
  <c r="BJ745" i="3" s="1"/>
  <c r="AD745" i="3"/>
  <c r="V716" i="3"/>
  <c r="BJ716" i="3" s="1"/>
  <c r="AD716" i="3"/>
  <c r="V697" i="3"/>
  <c r="BJ697" i="3" s="1"/>
  <c r="AD697" i="3"/>
  <c r="V668" i="3"/>
  <c r="BJ668" i="3" s="1"/>
  <c r="AD668" i="3"/>
  <c r="V649" i="3"/>
  <c r="BJ649" i="3" s="1"/>
  <c r="AD649" i="3"/>
  <c r="V620" i="3"/>
  <c r="BJ620" i="3" s="1"/>
  <c r="AD620" i="3"/>
  <c r="V601" i="3"/>
  <c r="BJ601" i="3" s="1"/>
  <c r="AD601" i="3"/>
  <c r="V572" i="3"/>
  <c r="BJ572" i="3" s="1"/>
  <c r="AD572" i="3"/>
  <c r="V553" i="3"/>
  <c r="BJ553" i="3" s="1"/>
  <c r="AD553" i="3"/>
  <c r="V282" i="3"/>
  <c r="BJ282" i="3" s="1"/>
  <c r="AD282" i="3"/>
  <c r="AD1002" i="3"/>
  <c r="V1002" i="3"/>
  <c r="BJ1002" i="3" s="1"/>
  <c r="AD994" i="3"/>
  <c r="V994" i="3"/>
  <c r="BJ994" i="3" s="1"/>
  <c r="V973" i="3"/>
  <c r="BJ973" i="3" s="1"/>
  <c r="AD973" i="3"/>
  <c r="AD946" i="3"/>
  <c r="V946" i="3"/>
  <c r="BJ946" i="3" s="1"/>
  <c r="V925" i="3"/>
  <c r="BJ925" i="3" s="1"/>
  <c r="AD925" i="3"/>
  <c r="V450" i="3"/>
  <c r="BJ450" i="3" s="1"/>
  <c r="AD450" i="3"/>
  <c r="V114" i="3"/>
  <c r="BJ114" i="3" s="1"/>
  <c r="AD114" i="3"/>
  <c r="U608" i="3"/>
  <c r="BI608" i="3" s="1"/>
  <c r="AC608" i="3"/>
  <c r="U631" i="3"/>
  <c r="BI631" i="3" s="1"/>
  <c r="AC631" i="3"/>
  <c r="U624" i="3"/>
  <c r="BI624" i="3" s="1"/>
  <c r="AC624" i="3"/>
  <c r="U738" i="3"/>
  <c r="BI738" i="3" s="1"/>
  <c r="U653" i="3"/>
  <c r="BI653" i="3" s="1"/>
  <c r="AC653" i="3"/>
  <c r="AC958" i="3"/>
  <c r="U958" i="3"/>
  <c r="BI958" i="3" s="1"/>
  <c r="U749" i="3"/>
  <c r="BI749" i="3" s="1"/>
  <c r="AC749" i="3"/>
  <c r="AC986" i="3"/>
  <c r="U986" i="3"/>
  <c r="BI986" i="3" s="1"/>
  <c r="AC937" i="3"/>
  <c r="AC938" i="3"/>
  <c r="U938" i="3"/>
  <c r="BI938" i="3" s="1"/>
  <c r="U917" i="3"/>
  <c r="BI917" i="3" s="1"/>
  <c r="AC917" i="3"/>
  <c r="U909" i="3"/>
  <c r="BI909" i="3" s="1"/>
  <c r="AC909" i="3"/>
  <c r="U864" i="3"/>
  <c r="BI864" i="3" s="1"/>
  <c r="AC864" i="3"/>
  <c r="U844" i="3"/>
  <c r="BI844" i="3" s="1"/>
  <c r="AC844" i="3"/>
  <c r="U768" i="3"/>
  <c r="BI768" i="3" s="1"/>
  <c r="AC768" i="3"/>
  <c r="U748" i="3"/>
  <c r="BI748" i="3" s="1"/>
  <c r="AC748" i="3"/>
  <c r="U672" i="3"/>
  <c r="BI672" i="3" s="1"/>
  <c r="AC672" i="3"/>
  <c r="U652" i="3"/>
  <c r="BI652" i="3" s="1"/>
  <c r="AC652" i="3"/>
  <c r="U951" i="3"/>
  <c r="BI951" i="3" s="1"/>
  <c r="U916" i="3"/>
  <c r="BI916" i="3" s="1"/>
  <c r="U863" i="3"/>
  <c r="BI863" i="3" s="1"/>
  <c r="AC863" i="3"/>
  <c r="U843" i="3"/>
  <c r="BI843" i="3" s="1"/>
  <c r="AC843" i="3"/>
  <c r="U767" i="3"/>
  <c r="BI767" i="3" s="1"/>
  <c r="AC767" i="3"/>
  <c r="U747" i="3"/>
  <c r="BI747" i="3" s="1"/>
  <c r="AC747" i="3"/>
  <c r="U671" i="3"/>
  <c r="BI671" i="3" s="1"/>
  <c r="AC671" i="3"/>
  <c r="U651" i="3"/>
  <c r="BI651" i="3" s="1"/>
  <c r="AC651" i="3"/>
  <c r="U873" i="3"/>
  <c r="BI873" i="3" s="1"/>
  <c r="AC873" i="3"/>
  <c r="U777" i="3"/>
  <c r="BI777" i="3" s="1"/>
  <c r="AC777" i="3"/>
  <c r="U681" i="3"/>
  <c r="BI681" i="3" s="1"/>
  <c r="AC681" i="3"/>
  <c r="U924" i="3"/>
  <c r="BI924" i="3" s="1"/>
  <c r="AC924" i="3"/>
  <c r="U957" i="3"/>
  <c r="BI957" i="3" s="1"/>
  <c r="AC957" i="3"/>
  <c r="U797" i="3"/>
  <c r="BI797" i="3" s="1"/>
  <c r="AC797" i="3"/>
  <c r="U701" i="3"/>
  <c r="BI701" i="3" s="1"/>
  <c r="AC701" i="3"/>
  <c r="U965" i="3"/>
  <c r="BI965" i="3" s="1"/>
  <c r="AC965" i="3"/>
  <c r="AC890" i="3"/>
  <c r="U890" i="3"/>
  <c r="BI890" i="3" s="1"/>
  <c r="U881" i="3"/>
  <c r="BI881" i="3" s="1"/>
  <c r="AC881" i="3"/>
  <c r="U816" i="3"/>
  <c r="BI816" i="3" s="1"/>
  <c r="AC816" i="3"/>
  <c r="U806" i="3"/>
  <c r="BI806" i="3" s="1"/>
  <c r="U796" i="3"/>
  <c r="BI796" i="3" s="1"/>
  <c r="AC796" i="3"/>
  <c r="U720" i="3"/>
  <c r="BI720" i="3" s="1"/>
  <c r="AC720" i="3"/>
  <c r="U710" i="3"/>
  <c r="BI710" i="3" s="1"/>
  <c r="U700" i="3"/>
  <c r="BI700" i="3" s="1"/>
  <c r="AC700" i="3"/>
  <c r="U815" i="3"/>
  <c r="BI815" i="3" s="1"/>
  <c r="AC815" i="3"/>
  <c r="U795" i="3"/>
  <c r="BI795" i="3" s="1"/>
  <c r="AC795" i="3"/>
  <c r="U719" i="3"/>
  <c r="BI719" i="3" s="1"/>
  <c r="AC719" i="3"/>
  <c r="U699" i="3"/>
  <c r="BI699" i="3" s="1"/>
  <c r="AC699" i="3"/>
  <c r="U494" i="3"/>
  <c r="BI494" i="3" s="1"/>
  <c r="AC494" i="3"/>
  <c r="U471" i="3"/>
  <c r="BI471" i="3" s="1"/>
  <c r="AC471" i="3"/>
  <c r="U419" i="3"/>
  <c r="BI419" i="3" s="1"/>
  <c r="AC419" i="3"/>
  <c r="U375" i="3"/>
  <c r="BI375" i="3" s="1"/>
  <c r="AC375" i="3"/>
  <c r="U293" i="3"/>
  <c r="BI293" i="3" s="1"/>
  <c r="AC293" i="3"/>
  <c r="U143" i="3"/>
  <c r="AC143" i="3"/>
  <c r="U825" i="3"/>
  <c r="BI825" i="3" s="1"/>
  <c r="AC825" i="3"/>
  <c r="U729" i="3"/>
  <c r="BI729" i="3" s="1"/>
  <c r="AC729" i="3"/>
  <c r="U633" i="3"/>
  <c r="BI633" i="3" s="1"/>
  <c r="AC633" i="3"/>
  <c r="U616" i="3"/>
  <c r="BI616" i="3" s="1"/>
  <c r="U555" i="3"/>
  <c r="BI555" i="3" s="1"/>
  <c r="AC555" i="3"/>
  <c r="U539" i="3"/>
  <c r="BI539" i="3" s="1"/>
  <c r="AC539" i="3"/>
  <c r="U531" i="3"/>
  <c r="BI531" i="3" s="1"/>
  <c r="AC531" i="3"/>
  <c r="U515" i="3"/>
  <c r="BI515" i="3" s="1"/>
  <c r="AC515" i="3"/>
  <c r="U507" i="3"/>
  <c r="BI507" i="3" s="1"/>
  <c r="AC507" i="3"/>
  <c r="U470" i="3"/>
  <c r="BI470" i="3" s="1"/>
  <c r="AC470" i="3"/>
  <c r="U411" i="3"/>
  <c r="BI411" i="3" s="1"/>
  <c r="AC411" i="3"/>
  <c r="U324" i="3"/>
  <c r="BI324" i="3" s="1"/>
  <c r="AC324" i="3"/>
  <c r="U221" i="3"/>
  <c r="BI221" i="3" s="1"/>
  <c r="AC221" i="3"/>
  <c r="U972" i="3"/>
  <c r="BI972" i="3" s="1"/>
  <c r="AC972" i="3"/>
  <c r="U563" i="3"/>
  <c r="BI563" i="3" s="1"/>
  <c r="AC563" i="3"/>
  <c r="U455" i="3"/>
  <c r="BI455" i="3" s="1"/>
  <c r="AC455" i="3"/>
  <c r="U351" i="3"/>
  <c r="BI351" i="3" s="1"/>
  <c r="AC351" i="3"/>
  <c r="U323" i="3"/>
  <c r="BI323" i="3" s="1"/>
  <c r="AC323" i="3"/>
  <c r="U291" i="3"/>
  <c r="BI291" i="3" s="1"/>
  <c r="AC291" i="3"/>
  <c r="U159" i="3"/>
  <c r="BI159" i="3" s="1"/>
  <c r="AC159" i="3"/>
  <c r="AA998" i="3"/>
  <c r="S998" i="3"/>
  <c r="BG998" i="3" s="1"/>
  <c r="AA986" i="3"/>
  <c r="S986" i="3"/>
  <c r="BG986" i="3" s="1"/>
  <c r="S969" i="3"/>
  <c r="BG969" i="3" s="1"/>
  <c r="AA969" i="3"/>
  <c r="S955" i="3"/>
  <c r="BG955" i="3" s="1"/>
  <c r="AA955" i="3"/>
  <c r="S921" i="3"/>
  <c r="BG921" i="3" s="1"/>
  <c r="AA921" i="3"/>
  <c r="S890" i="3"/>
  <c r="BG890" i="3" s="1"/>
  <c r="AA890" i="3"/>
  <c r="S692" i="3"/>
  <c r="BG692" i="3" s="1"/>
  <c r="AA692" i="3"/>
  <c r="S644" i="3"/>
  <c r="BG644" i="3" s="1"/>
  <c r="AA644" i="3"/>
  <c r="S515" i="3"/>
  <c r="BG515" i="3" s="1"/>
  <c r="AA515" i="3"/>
  <c r="S467" i="3"/>
  <c r="BG467" i="3" s="1"/>
  <c r="AA467" i="3"/>
  <c r="S391" i="3"/>
  <c r="AA391" i="3"/>
  <c r="S384" i="3"/>
  <c r="BG384" i="3" s="1"/>
  <c r="AA384" i="3"/>
  <c r="S370" i="3"/>
  <c r="BG370" i="3" s="1"/>
  <c r="AA370" i="3"/>
  <c r="S348" i="3"/>
  <c r="AA348" i="3"/>
  <c r="T576" i="3"/>
  <c r="BH576" i="3" s="1"/>
  <c r="AB576" i="3"/>
  <c r="T562" i="3"/>
  <c r="BH562" i="3" s="1"/>
  <c r="AB562" i="3"/>
  <c r="T975" i="3"/>
  <c r="BH975" i="3" s="1"/>
  <c r="AB975" i="3"/>
  <c r="T943" i="3"/>
  <c r="BH943" i="3" s="1"/>
  <c r="AB943" i="3"/>
  <c r="T879" i="3"/>
  <c r="BH879" i="3" s="1"/>
  <c r="AB879" i="3"/>
  <c r="T847" i="3"/>
  <c r="BH847" i="3" s="1"/>
  <c r="AB847" i="3"/>
  <c r="T727" i="3"/>
  <c r="BH727" i="3" s="1"/>
  <c r="AB727" i="3"/>
  <c r="T711" i="3"/>
  <c r="BH711" i="3" s="1"/>
  <c r="AB711" i="3"/>
  <c r="T176" i="3"/>
  <c r="BH176" i="3" s="1"/>
  <c r="AB176" i="3"/>
  <c r="T581" i="3"/>
  <c r="BH581" i="3" s="1"/>
  <c r="AB581" i="3"/>
  <c r="T655" i="3"/>
  <c r="BH655" i="3" s="1"/>
  <c r="AB655" i="3"/>
  <c r="T981" i="3"/>
  <c r="BH981" i="3" s="1"/>
  <c r="AB981" i="3"/>
  <c r="T949" i="3"/>
  <c r="BH949" i="3" s="1"/>
  <c r="AB949" i="3"/>
  <c r="T917" i="3"/>
  <c r="BH917" i="3" s="1"/>
  <c r="AB917" i="3"/>
  <c r="T885" i="3"/>
  <c r="BH885" i="3" s="1"/>
  <c r="AB885" i="3"/>
  <c r="T853" i="3"/>
  <c r="BH853" i="3" s="1"/>
  <c r="AB853" i="3"/>
  <c r="T821" i="3"/>
  <c r="BH821" i="3" s="1"/>
  <c r="AB821" i="3"/>
  <c r="T799" i="3"/>
  <c r="AB799" i="3"/>
  <c r="T776" i="3"/>
  <c r="BH776" i="3" s="1"/>
  <c r="AB776" i="3"/>
  <c r="T708" i="3"/>
  <c r="BH708" i="3" s="1"/>
  <c r="AB708" i="3"/>
  <c r="T103" i="3"/>
  <c r="AB103" i="3"/>
  <c r="AA1004" i="3"/>
  <c r="S1004" i="3"/>
  <c r="BG1004" i="3" s="1"/>
  <c r="AA992" i="3"/>
  <c r="S992" i="3"/>
  <c r="BG992" i="3" s="1"/>
  <c r="S945" i="3"/>
  <c r="BG945" i="3" s="1"/>
  <c r="AA945" i="3"/>
  <c r="S931" i="3"/>
  <c r="BG931" i="3" s="1"/>
  <c r="AA931" i="3"/>
  <c r="S716" i="3"/>
  <c r="BG716" i="3" s="1"/>
  <c r="AA716" i="3"/>
  <c r="S668" i="3"/>
  <c r="BG668" i="3" s="1"/>
  <c r="AA668" i="3"/>
  <c r="S620" i="3"/>
  <c r="BG620" i="3" s="1"/>
  <c r="AA620" i="3"/>
  <c r="S547" i="3"/>
  <c r="BG547" i="3" s="1"/>
  <c r="AA547" i="3"/>
  <c r="AA975" i="3"/>
  <c r="S975" i="3"/>
  <c r="BG975" i="3" s="1"/>
  <c r="AA927" i="3"/>
  <c r="S927" i="3"/>
  <c r="BG927" i="3" s="1"/>
  <c r="AA914" i="3"/>
  <c r="S914" i="3"/>
  <c r="BG914" i="3" s="1"/>
  <c r="AA902" i="3"/>
  <c r="S902" i="3"/>
  <c r="BG902" i="3" s="1"/>
  <c r="AA818" i="3"/>
  <c r="S818" i="3"/>
  <c r="BG818" i="3" s="1"/>
  <c r="S754" i="3"/>
  <c r="BG754" i="3" s="1"/>
  <c r="AA754" i="3"/>
  <c r="S719" i="3"/>
  <c r="BG719" i="3" s="1"/>
  <c r="AA719" i="3"/>
  <c r="AA698" i="3"/>
  <c r="S698" i="3"/>
  <c r="BG698" i="3" s="1"/>
  <c r="S671" i="3"/>
  <c r="BG671" i="3" s="1"/>
  <c r="AA671" i="3"/>
  <c r="AA650" i="3"/>
  <c r="S650" i="3"/>
  <c r="BG650" i="3" s="1"/>
  <c r="S623" i="3"/>
  <c r="BG623" i="3" s="1"/>
  <c r="AA623" i="3"/>
  <c r="S1008" i="3"/>
  <c r="BG1008" i="3" s="1"/>
  <c r="AA1008" i="3"/>
  <c r="S996" i="3"/>
  <c r="BG996" i="3" s="1"/>
  <c r="AA996" i="3"/>
  <c r="S984" i="3"/>
  <c r="BG984" i="3" s="1"/>
  <c r="AA984" i="3"/>
  <c r="S947" i="3"/>
  <c r="BG947" i="3" s="1"/>
  <c r="AA947" i="3"/>
  <c r="S794" i="3"/>
  <c r="BG794" i="3" s="1"/>
  <c r="AA794" i="3"/>
  <c r="S730" i="3"/>
  <c r="BG730" i="3" s="1"/>
  <c r="AA730" i="3"/>
  <c r="S584" i="3"/>
  <c r="BG584" i="3" s="1"/>
  <c r="AA584" i="3"/>
  <c r="S1007" i="3"/>
  <c r="BG1007" i="3" s="1"/>
  <c r="AA1007" i="3"/>
  <c r="S995" i="3"/>
  <c r="BG995" i="3" s="1"/>
  <c r="AA995" i="3"/>
  <c r="S983" i="3"/>
  <c r="BG983" i="3" s="1"/>
  <c r="AA983" i="3"/>
  <c r="S933" i="3"/>
  <c r="BG933" i="3" s="1"/>
  <c r="AA933" i="3"/>
  <c r="S704" i="3"/>
  <c r="BG704" i="3" s="1"/>
  <c r="AA704" i="3"/>
  <c r="S656" i="3"/>
  <c r="BG656" i="3" s="1"/>
  <c r="AA656" i="3"/>
  <c r="S1006" i="3"/>
  <c r="BG1006" i="3" s="1"/>
  <c r="AA1006" i="3"/>
  <c r="S994" i="3"/>
  <c r="BG994" i="3" s="1"/>
  <c r="AA994" i="3"/>
  <c r="S982" i="3"/>
  <c r="BG982" i="3" s="1"/>
  <c r="AA982" i="3"/>
  <c r="AA939" i="3"/>
  <c r="S939" i="3"/>
  <c r="BG939" i="3" s="1"/>
  <c r="AA770" i="3"/>
  <c r="S770" i="3"/>
  <c r="BG770" i="3" s="1"/>
  <c r="AA710" i="3"/>
  <c r="S710" i="3"/>
  <c r="BG710" i="3" s="1"/>
  <c r="S683" i="3"/>
  <c r="BG683" i="3" s="1"/>
  <c r="AA683" i="3"/>
  <c r="AA662" i="3"/>
  <c r="S662" i="3"/>
  <c r="BG662" i="3" s="1"/>
  <c r="S635" i="3"/>
  <c r="BG635" i="3" s="1"/>
  <c r="AA635" i="3"/>
  <c r="AA614" i="3"/>
  <c r="S614" i="3"/>
  <c r="BG614" i="3" s="1"/>
  <c r="S1005" i="3"/>
  <c r="BG1005" i="3" s="1"/>
  <c r="AA1005" i="3"/>
  <c r="S993" i="3"/>
  <c r="BG993" i="3" s="1"/>
  <c r="AA993" i="3"/>
  <c r="S981" i="3"/>
  <c r="BG981" i="3" s="1"/>
  <c r="AA981" i="3"/>
  <c r="S959" i="3"/>
  <c r="BG959" i="3" s="1"/>
  <c r="AA959" i="3"/>
  <c r="S746" i="3"/>
  <c r="BG746" i="3" s="1"/>
  <c r="AA746" i="3"/>
  <c r="AA951" i="3"/>
  <c r="S951" i="3"/>
  <c r="BG951" i="3" s="1"/>
  <c r="S874" i="3"/>
  <c r="BG874" i="3" s="1"/>
  <c r="AA874" i="3"/>
  <c r="S850" i="3"/>
  <c r="BG850" i="3" s="1"/>
  <c r="AA850" i="3"/>
  <c r="AA722" i="3"/>
  <c r="S722" i="3"/>
  <c r="BG722" i="3" s="1"/>
  <c r="S695" i="3"/>
  <c r="BG695" i="3" s="1"/>
  <c r="AA695" i="3"/>
  <c r="AA674" i="3"/>
  <c r="S674" i="3"/>
  <c r="BG674" i="3" s="1"/>
  <c r="S647" i="3"/>
  <c r="BG647" i="3" s="1"/>
  <c r="AA647" i="3"/>
  <c r="AA626" i="3"/>
  <c r="S626" i="3"/>
  <c r="BG626" i="3" s="1"/>
  <c r="S604" i="3"/>
  <c r="BG604" i="3" s="1"/>
  <c r="AA604" i="3"/>
  <c r="S580" i="3"/>
  <c r="BG580" i="3" s="1"/>
  <c r="AA580" i="3"/>
  <c r="S573" i="3"/>
  <c r="BG573" i="3" s="1"/>
  <c r="AA573" i="3"/>
  <c r="AA689" i="3"/>
  <c r="AA641" i="3"/>
  <c r="S971" i="3"/>
  <c r="BG971" i="3" s="1"/>
  <c r="AA971" i="3"/>
  <c r="S923" i="3"/>
  <c r="BG923" i="3" s="1"/>
  <c r="AA923" i="3"/>
  <c r="S898" i="3"/>
  <c r="BG898" i="3" s="1"/>
  <c r="AA898" i="3"/>
  <c r="S886" i="3"/>
  <c r="BG886" i="3" s="1"/>
  <c r="AA886" i="3"/>
  <c r="S826" i="3"/>
  <c r="BG826" i="3" s="1"/>
  <c r="AA826" i="3"/>
  <c r="S957" i="3"/>
  <c r="BG957" i="3" s="1"/>
  <c r="AA957" i="3"/>
  <c r="S916" i="3"/>
  <c r="BG916" i="3" s="1"/>
  <c r="AA916" i="3"/>
  <c r="S680" i="3"/>
  <c r="BG680" i="3" s="1"/>
  <c r="AA680" i="3"/>
  <c r="S632" i="3"/>
  <c r="BG632" i="3" s="1"/>
  <c r="AA632" i="3"/>
  <c r="S587" i="3"/>
  <c r="BG587" i="3" s="1"/>
  <c r="AA587" i="3"/>
  <c r="AA963" i="3"/>
  <c r="S963" i="3"/>
  <c r="BG963" i="3" s="1"/>
  <c r="AA866" i="3"/>
  <c r="S866" i="3"/>
  <c r="BG866" i="3" s="1"/>
  <c r="S802" i="3"/>
  <c r="BG802" i="3" s="1"/>
  <c r="AA802" i="3"/>
  <c r="S707" i="3"/>
  <c r="BG707" i="3" s="1"/>
  <c r="AA707" i="3"/>
  <c r="AA686" i="3"/>
  <c r="S686" i="3"/>
  <c r="BG686" i="3" s="1"/>
  <c r="S659" i="3"/>
  <c r="BG659" i="3" s="1"/>
  <c r="AA659" i="3"/>
  <c r="AA638" i="3"/>
  <c r="S638" i="3"/>
  <c r="BG638" i="3" s="1"/>
  <c r="S611" i="3"/>
  <c r="BG611" i="3" s="1"/>
  <c r="AA611" i="3"/>
  <c r="AA999" i="3"/>
  <c r="S999" i="3"/>
  <c r="BG999" i="3" s="1"/>
  <c r="AA987" i="3"/>
  <c r="S987" i="3"/>
  <c r="BG987" i="3" s="1"/>
  <c r="S935" i="3"/>
  <c r="BG935" i="3" s="1"/>
  <c r="AA935" i="3"/>
  <c r="S842" i="3"/>
  <c r="BG842" i="3" s="1"/>
  <c r="AA842" i="3"/>
  <c r="S778" i="3"/>
  <c r="BG778" i="3" s="1"/>
  <c r="AA778" i="3"/>
  <c r="R934" i="3"/>
  <c r="BF934" i="3" s="1"/>
  <c r="Z934" i="3"/>
  <c r="R1008" i="3"/>
  <c r="BF1008" i="3" s="1"/>
  <c r="Z1008" i="3"/>
  <c r="Z928" i="3"/>
  <c r="R928" i="3"/>
  <c r="BF928" i="3" s="1"/>
  <c r="R808" i="3"/>
  <c r="BF808" i="3" s="1"/>
  <c r="Z808" i="3"/>
  <c r="R800" i="3"/>
  <c r="BF800" i="3" s="1"/>
  <c r="Z800" i="3"/>
  <c r="R776" i="3"/>
  <c r="BF776" i="3" s="1"/>
  <c r="Z776" i="3"/>
  <c r="R760" i="3"/>
  <c r="BF760" i="3" s="1"/>
  <c r="Z760" i="3"/>
  <c r="R752" i="3"/>
  <c r="BF752" i="3" s="1"/>
  <c r="Z752" i="3"/>
  <c r="R692" i="3"/>
  <c r="BF692" i="3" s="1"/>
  <c r="Z692" i="3"/>
  <c r="R580" i="3"/>
  <c r="BF580" i="3" s="1"/>
  <c r="Z580" i="3"/>
  <c r="Z566" i="3"/>
  <c r="R566" i="3"/>
  <c r="BF566" i="3" s="1"/>
  <c r="R334" i="3"/>
  <c r="BF334" i="3" s="1"/>
  <c r="Z334" i="3"/>
  <c r="R263" i="3"/>
  <c r="BF263" i="3" s="1"/>
  <c r="Z263" i="3"/>
  <c r="R950" i="3"/>
  <c r="BF950" i="3" s="1"/>
  <c r="Z950" i="3"/>
  <c r="R960" i="3"/>
  <c r="BF960" i="3" s="1"/>
  <c r="Z960" i="3"/>
  <c r="Z880" i="3"/>
  <c r="R880" i="3"/>
  <c r="BF880" i="3" s="1"/>
  <c r="Z886" i="3"/>
  <c r="R886" i="3"/>
  <c r="BF886" i="3" s="1"/>
  <c r="R969" i="3"/>
  <c r="BF969" i="3" s="1"/>
  <c r="Z969" i="3"/>
  <c r="R979" i="3"/>
  <c r="BF979" i="3" s="1"/>
  <c r="Z979" i="3"/>
  <c r="R907" i="3"/>
  <c r="BF907" i="3" s="1"/>
  <c r="Z907" i="3"/>
  <c r="R998" i="3"/>
  <c r="BF998" i="3" s="1"/>
  <c r="Z998" i="3"/>
  <c r="Z927" i="3"/>
  <c r="R927" i="3"/>
  <c r="BF927" i="3" s="1"/>
  <c r="R906" i="3"/>
  <c r="BF906" i="3" s="1"/>
  <c r="Z906" i="3"/>
  <c r="Z879" i="3"/>
  <c r="R879" i="3"/>
  <c r="BF879" i="3" s="1"/>
  <c r="R724" i="3"/>
  <c r="BF724" i="3" s="1"/>
  <c r="Z724" i="3"/>
  <c r="R620" i="3"/>
  <c r="BF620" i="3" s="1"/>
  <c r="Z620" i="3"/>
  <c r="R587" i="3"/>
  <c r="BF587" i="3" s="1"/>
  <c r="Z587" i="3"/>
  <c r="R519" i="3"/>
  <c r="BF519" i="3" s="1"/>
  <c r="Z519" i="3"/>
  <c r="R940" i="3"/>
  <c r="BF940" i="3" s="1"/>
  <c r="Z926" i="3"/>
  <c r="R926" i="3"/>
  <c r="BF926" i="3" s="1"/>
  <c r="Z899" i="3"/>
  <c r="R899" i="3"/>
  <c r="BF899" i="3" s="1"/>
  <c r="R892" i="3"/>
  <c r="BF892" i="3" s="1"/>
  <c r="Z878" i="3"/>
  <c r="R878" i="3"/>
  <c r="BF878" i="3" s="1"/>
  <c r="R704" i="3"/>
  <c r="BF704" i="3" s="1"/>
  <c r="Z704" i="3"/>
  <c r="R656" i="3"/>
  <c r="BF656" i="3" s="1"/>
  <c r="Z656" i="3"/>
  <c r="R640" i="3"/>
  <c r="BF640" i="3" s="1"/>
  <c r="Z640" i="3"/>
  <c r="R399" i="3"/>
  <c r="BF399" i="3" s="1"/>
  <c r="Z399" i="3"/>
  <c r="Z898" i="3"/>
  <c r="R898" i="3"/>
  <c r="BF898" i="3" s="1"/>
  <c r="R736" i="3"/>
  <c r="BF736" i="3" s="1"/>
  <c r="Z736" i="3"/>
  <c r="R592" i="3"/>
  <c r="BF592" i="3" s="1"/>
  <c r="Z592" i="3"/>
  <c r="Z939" i="3"/>
  <c r="R939" i="3"/>
  <c r="BF939" i="3" s="1"/>
  <c r="Z891" i="3"/>
  <c r="R891" i="3"/>
  <c r="BF891" i="3" s="1"/>
  <c r="R716" i="3"/>
  <c r="BF716" i="3" s="1"/>
  <c r="Z716" i="3"/>
  <c r="R650" i="3"/>
  <c r="BF650" i="3" s="1"/>
  <c r="Z650" i="3"/>
  <c r="R608" i="3"/>
  <c r="BF608" i="3" s="1"/>
  <c r="Z608" i="3"/>
  <c r="R435" i="3"/>
  <c r="BF435" i="3" s="1"/>
  <c r="Z435" i="3"/>
  <c r="Z1002" i="3"/>
  <c r="Z990" i="3"/>
  <c r="Z978" i="3"/>
  <c r="Z936" i="3"/>
  <c r="Z888" i="3"/>
  <c r="Z911" i="3"/>
  <c r="R911" i="3"/>
  <c r="BF911" i="3" s="1"/>
  <c r="R904" i="3"/>
  <c r="BF904" i="3" s="1"/>
  <c r="Z890" i="3"/>
  <c r="R890" i="3"/>
  <c r="BF890" i="3" s="1"/>
  <c r="R676" i="3"/>
  <c r="BF676" i="3" s="1"/>
  <c r="Z676" i="3"/>
  <c r="R555" i="3"/>
  <c r="BF555" i="3" s="1"/>
  <c r="Z555" i="3"/>
  <c r="Z910" i="3"/>
  <c r="R910" i="3"/>
  <c r="BF910" i="3" s="1"/>
  <c r="R812" i="3"/>
  <c r="BF812" i="3" s="1"/>
  <c r="Z812" i="3"/>
  <c r="R788" i="3"/>
  <c r="BF788" i="3" s="1"/>
  <c r="Z788" i="3"/>
  <c r="R764" i="3"/>
  <c r="BF764" i="3" s="1"/>
  <c r="Z764" i="3"/>
  <c r="R728" i="3"/>
  <c r="BF728" i="3" s="1"/>
  <c r="Z728" i="3"/>
  <c r="R644" i="3"/>
  <c r="BF644" i="3" s="1"/>
  <c r="Z644" i="3"/>
  <c r="R602" i="3"/>
  <c r="BF602" i="3" s="1"/>
  <c r="Z602" i="3"/>
  <c r="R471" i="3"/>
  <c r="BF471" i="3" s="1"/>
  <c r="Z471" i="3"/>
  <c r="Z903" i="3"/>
  <c r="R903" i="3"/>
  <c r="BF903" i="3" s="1"/>
  <c r="R882" i="3"/>
  <c r="BF882" i="3" s="1"/>
  <c r="Z882" i="3"/>
  <c r="R688" i="3"/>
  <c r="BF688" i="3" s="1"/>
  <c r="Z688" i="3"/>
  <c r="R664" i="3"/>
  <c r="BF664" i="3" s="1"/>
  <c r="Z664" i="3"/>
  <c r="R576" i="3"/>
  <c r="BF576" i="3" s="1"/>
  <c r="Z576" i="3"/>
  <c r="R411" i="3"/>
  <c r="BF411" i="3" s="1"/>
  <c r="Z411" i="3"/>
  <c r="Z963" i="3"/>
  <c r="R963" i="3"/>
  <c r="BF963" i="3" s="1"/>
  <c r="Z923" i="3"/>
  <c r="R923" i="3"/>
  <c r="BF923" i="3" s="1"/>
  <c r="R916" i="3"/>
  <c r="BF916" i="3" s="1"/>
  <c r="Z902" i="3"/>
  <c r="R902" i="3"/>
  <c r="BF902" i="3" s="1"/>
  <c r="Z875" i="3"/>
  <c r="R875" i="3"/>
  <c r="BF875" i="3" s="1"/>
  <c r="R860" i="3"/>
  <c r="BF860" i="3" s="1"/>
  <c r="R795" i="3"/>
  <c r="BF795" i="3" s="1"/>
  <c r="Z795" i="3"/>
  <c r="R747" i="3"/>
  <c r="BF747" i="3" s="1"/>
  <c r="Z747" i="3"/>
  <c r="R740" i="3"/>
  <c r="BF740" i="3" s="1"/>
  <c r="Z740" i="3"/>
  <c r="R596" i="3"/>
  <c r="BF596" i="3" s="1"/>
  <c r="Z596" i="3"/>
  <c r="R538" i="3"/>
  <c r="BF538" i="3" s="1"/>
  <c r="Z538" i="3"/>
  <c r="R507" i="3"/>
  <c r="BF507" i="3" s="1"/>
  <c r="Z507" i="3"/>
  <c r="R952" i="3"/>
  <c r="BF952" i="3" s="1"/>
  <c r="Z874" i="3"/>
  <c r="R874" i="3"/>
  <c r="BF874" i="3" s="1"/>
  <c r="R700" i="3"/>
  <c r="BF700" i="3" s="1"/>
  <c r="Z700" i="3"/>
  <c r="R632" i="3"/>
  <c r="BF632" i="3" s="1"/>
  <c r="Z632" i="3"/>
  <c r="R616" i="3"/>
  <c r="BF616" i="3" s="1"/>
  <c r="Z616" i="3"/>
  <c r="R560" i="3"/>
  <c r="BF560" i="3" s="1"/>
  <c r="Z560" i="3"/>
  <c r="R447" i="3"/>
  <c r="BF447" i="3" s="1"/>
  <c r="Z447" i="3"/>
  <c r="Z915" i="3"/>
  <c r="R915" i="3"/>
  <c r="BF915" i="3" s="1"/>
  <c r="R894" i="3"/>
  <c r="BF894" i="3" s="1"/>
  <c r="Z894" i="3"/>
  <c r="R802" i="3"/>
  <c r="BF802" i="3" s="1"/>
  <c r="Z802" i="3"/>
  <c r="R754" i="3"/>
  <c r="BF754" i="3" s="1"/>
  <c r="Z754" i="3"/>
  <c r="R680" i="3"/>
  <c r="BF680" i="3" s="1"/>
  <c r="Z680" i="3"/>
  <c r="R668" i="3"/>
  <c r="BF668" i="3" s="1"/>
  <c r="Z668" i="3"/>
  <c r="Z951" i="3"/>
  <c r="R951" i="3"/>
  <c r="BF951" i="3" s="1"/>
  <c r="Z935" i="3"/>
  <c r="R935" i="3"/>
  <c r="BF935" i="3" s="1"/>
  <c r="Z914" i="3"/>
  <c r="R914" i="3"/>
  <c r="BF914" i="3" s="1"/>
  <c r="Z887" i="3"/>
  <c r="R887" i="3"/>
  <c r="BF887" i="3" s="1"/>
  <c r="R712" i="3"/>
  <c r="BF712" i="3" s="1"/>
  <c r="Z712" i="3"/>
  <c r="R626" i="3"/>
  <c r="BF626" i="3" s="1"/>
  <c r="Z626" i="3"/>
  <c r="R483" i="3"/>
  <c r="BF483" i="3" s="1"/>
  <c r="Z483" i="3"/>
  <c r="B25" i="28"/>
  <c r="C93" i="28" s="1"/>
  <c r="B43" i="14"/>
  <c r="B11" i="14" s="1"/>
  <c r="B30" i="28"/>
  <c r="C111" i="28" s="1"/>
  <c r="B18" i="28"/>
  <c r="C41" i="28" s="1"/>
  <c r="B10" i="14"/>
  <c r="B7" i="14"/>
  <c r="B52" i="14"/>
  <c r="B13" i="14"/>
  <c r="B87" i="14"/>
  <c r="B26" i="28"/>
  <c r="C99" i="28" s="1"/>
  <c r="E21" i="28"/>
  <c r="C62" i="28"/>
  <c r="C63" i="28"/>
  <c r="E22" i="28"/>
  <c r="C67" i="28"/>
  <c r="C65" i="28"/>
  <c r="E20" i="28"/>
  <c r="C52" i="28"/>
  <c r="C61" i="28"/>
  <c r="C51" i="28"/>
  <c r="C60" i="28"/>
  <c r="C58" i="28"/>
  <c r="C59" i="28" s="1"/>
  <c r="C57" i="28"/>
  <c r="C53" i="28"/>
  <c r="C54" i="28" s="1"/>
  <c r="C55" i="28" s="1"/>
  <c r="C56" i="28" s="1"/>
  <c r="B27" i="14"/>
  <c r="B19" i="28"/>
  <c r="B27" i="28"/>
  <c r="B28" i="28"/>
  <c r="B29" i="28"/>
  <c r="B9" i="14"/>
  <c r="B23" i="28"/>
  <c r="M2" i="38" l="1"/>
  <c r="C86" i="28"/>
  <c r="C83" i="28"/>
  <c r="C81" i="28"/>
  <c r="C64" i="28"/>
  <c r="C79" i="28"/>
  <c r="C74" i="28"/>
  <c r="C80" i="28"/>
  <c r="C84" i="28"/>
  <c r="C77" i="28"/>
  <c r="C78" i="28"/>
  <c r="C85" i="28"/>
  <c r="C82" i="28"/>
  <c r="H2" i="12"/>
  <c r="C76" i="28"/>
  <c r="E24" i="28"/>
  <c r="H2" i="1"/>
  <c r="I2" i="36"/>
  <c r="E2" i="34"/>
  <c r="E2" i="40"/>
  <c r="E2" i="13"/>
  <c r="F2" i="6"/>
  <c r="E2" i="3"/>
  <c r="F2" i="18"/>
  <c r="F2" i="39"/>
  <c r="G2" i="32"/>
  <c r="I166" i="6"/>
  <c r="I127" i="39"/>
  <c r="W17" i="36"/>
  <c r="I137" i="39"/>
  <c r="I154" i="6"/>
  <c r="I119" i="39"/>
  <c r="I139" i="39"/>
  <c r="G168" i="39"/>
  <c r="I129" i="6"/>
  <c r="I162" i="39"/>
  <c r="I161" i="6"/>
  <c r="I145" i="39"/>
  <c r="I137" i="6"/>
  <c r="I136" i="6"/>
  <c r="I158" i="39"/>
  <c r="I120" i="39"/>
  <c r="I150" i="39"/>
  <c r="I167" i="6"/>
  <c r="I128" i="39"/>
  <c r="H168" i="6"/>
  <c r="I131" i="6"/>
  <c r="I160" i="6"/>
  <c r="I122" i="39"/>
  <c r="I156" i="39"/>
  <c r="I130" i="39"/>
  <c r="I144" i="6"/>
  <c r="H168" i="39"/>
  <c r="H116" i="6" s="1"/>
  <c r="J72" i="14" s="1"/>
  <c r="I161" i="39"/>
  <c r="I150" i="6"/>
  <c r="E168" i="39"/>
  <c r="I152" i="6"/>
  <c r="I134" i="39"/>
  <c r="I157" i="39"/>
  <c r="I142" i="39"/>
  <c r="I149" i="39"/>
  <c r="I148" i="6"/>
  <c r="I130" i="6"/>
  <c r="I159" i="6"/>
  <c r="I133" i="39"/>
  <c r="I126" i="39"/>
  <c r="I149" i="6"/>
  <c r="G168" i="6"/>
  <c r="G116" i="6" s="1"/>
  <c r="I72" i="14" s="1"/>
  <c r="I159" i="39"/>
  <c r="I151" i="6"/>
  <c r="I160" i="39"/>
  <c r="I146" i="39"/>
  <c r="I153" i="6"/>
  <c r="I153" i="39"/>
  <c r="I132" i="6"/>
  <c r="I143" i="39"/>
  <c r="I128" i="6"/>
  <c r="I136" i="39"/>
  <c r="I129" i="39"/>
  <c r="I127" i="6"/>
  <c r="I156" i="6"/>
  <c r="I164" i="39"/>
  <c r="I158" i="6"/>
  <c r="I157" i="6"/>
  <c r="I135" i="39"/>
  <c r="I166" i="39"/>
  <c r="I165" i="39"/>
  <c r="I134" i="6"/>
  <c r="I133" i="6"/>
  <c r="I162" i="6"/>
  <c r="I140" i="39"/>
  <c r="I155" i="39"/>
  <c r="I143" i="6"/>
  <c r="I165" i="6"/>
  <c r="I135" i="6"/>
  <c r="I164" i="6"/>
  <c r="I148" i="39"/>
  <c r="I141" i="39"/>
  <c r="I139" i="6"/>
  <c r="I138" i="6"/>
  <c r="I131" i="39"/>
  <c r="I141" i="6"/>
  <c r="I145" i="6"/>
  <c r="I140" i="6"/>
  <c r="I147" i="39"/>
  <c r="F118" i="39"/>
  <c r="F168" i="39" s="1"/>
  <c r="I124" i="39"/>
  <c r="I163" i="6"/>
  <c r="I146" i="6"/>
  <c r="I123" i="39"/>
  <c r="I152" i="39"/>
  <c r="I167" i="39"/>
  <c r="I155" i="6"/>
  <c r="I147" i="6"/>
  <c r="J28" i="34"/>
  <c r="Q58" i="36"/>
  <c r="Q6" i="36" s="1"/>
  <c r="E41" i="14" s="1"/>
  <c r="D20" i="32" a="1"/>
  <c r="D20" i="32" s="1"/>
  <c r="M20" i="32" a="1"/>
  <c r="M20" i="32" s="1"/>
  <c r="I126" i="6"/>
  <c r="W13" i="36"/>
  <c r="I123" i="6"/>
  <c r="W12" i="36"/>
  <c r="I122" i="6"/>
  <c r="N20" i="32" a="1"/>
  <c r="N20" i="32" s="1"/>
  <c r="R58" i="36"/>
  <c r="W8" i="36"/>
  <c r="E20" i="32" a="1"/>
  <c r="E20" i="32" s="1"/>
  <c r="W10" i="36"/>
  <c r="I120" i="6"/>
  <c r="W16" i="36"/>
  <c r="I124" i="6"/>
  <c r="W14" i="36"/>
  <c r="S58" i="36"/>
  <c r="F20" i="32" a="1"/>
  <c r="F20" i="32" s="1"/>
  <c r="O20" i="32" a="1"/>
  <c r="O20" i="32" s="1"/>
  <c r="E168" i="6"/>
  <c r="G20" i="32" a="1"/>
  <c r="G20" i="32" s="1"/>
  <c r="F168" i="6"/>
  <c r="T58" i="36"/>
  <c r="T6" i="36" s="1"/>
  <c r="H41" i="14" s="1"/>
  <c r="P20" i="32" a="1"/>
  <c r="P20" i="32" s="1"/>
  <c r="W15" i="36"/>
  <c r="I125" i="6"/>
  <c r="I119" i="6"/>
  <c r="W9" i="36"/>
  <c r="I121" i="6"/>
  <c r="W11" i="36"/>
  <c r="E55" i="34"/>
  <c r="D55" i="34"/>
  <c r="B55" i="28"/>
  <c r="B33" i="14"/>
  <c r="G27" i="38"/>
  <c r="I10" i="3" a="1"/>
  <c r="I10" i="3" s="1"/>
  <c r="I21" i="3" a="1"/>
  <c r="I21" i="3" s="1"/>
  <c r="I33" i="3" a="1"/>
  <c r="I33" i="3" s="1"/>
  <c r="I45" i="3" a="1"/>
  <c r="I45" i="3" s="1"/>
  <c r="I57" i="3" a="1"/>
  <c r="I57" i="3" s="1"/>
  <c r="I12" i="3" a="1"/>
  <c r="I12" i="3" s="1"/>
  <c r="I23" i="3" a="1"/>
  <c r="I23" i="3" s="1"/>
  <c r="I35" i="3" a="1"/>
  <c r="I35" i="3" s="1"/>
  <c r="I47" i="3" a="1"/>
  <c r="I47" i="3" s="1"/>
  <c r="I59" i="3" a="1"/>
  <c r="I59" i="3" s="1"/>
  <c r="I13" i="3" a="1"/>
  <c r="I13" i="3" s="1"/>
  <c r="I24" i="3" a="1"/>
  <c r="I24" i="3" s="1"/>
  <c r="I36" i="3" a="1"/>
  <c r="I36" i="3" s="1"/>
  <c r="I48" i="3" a="1"/>
  <c r="I48" i="3" s="1"/>
  <c r="I15" i="3" a="1"/>
  <c r="I15" i="3" s="1"/>
  <c r="I27" i="3" a="1"/>
  <c r="I27" i="3" s="1"/>
  <c r="I39" i="3" a="1"/>
  <c r="I39" i="3" s="1"/>
  <c r="I51" i="3" a="1"/>
  <c r="I51" i="3" s="1"/>
  <c r="I16" i="3" a="1"/>
  <c r="I16" i="3" s="1"/>
  <c r="I28" i="3" a="1"/>
  <c r="I28" i="3" s="1"/>
  <c r="I40" i="3" a="1"/>
  <c r="I40" i="3" s="1"/>
  <c r="I52" i="3" a="1"/>
  <c r="I52" i="3" s="1"/>
  <c r="I25" i="3" a="1"/>
  <c r="I25" i="3" s="1"/>
  <c r="I44" i="3" a="1"/>
  <c r="I44" i="3" s="1"/>
  <c r="I26" i="3" a="1"/>
  <c r="I26" i="3" s="1"/>
  <c r="I46" i="3" a="1"/>
  <c r="I46" i="3" s="1"/>
  <c r="C61" i="34"/>
  <c r="I29" i="3" a="1"/>
  <c r="I29" i="3" s="1"/>
  <c r="I49" i="3" a="1"/>
  <c r="I49" i="3" s="1"/>
  <c r="C67" i="34"/>
  <c r="I30" i="3" a="1"/>
  <c r="I30" i="3" s="1"/>
  <c r="I50" i="3" a="1"/>
  <c r="I50" i="3" s="1"/>
  <c r="I11" i="3" a="1"/>
  <c r="I11" i="3" s="1"/>
  <c r="I31" i="3" a="1"/>
  <c r="I31" i="3" s="1"/>
  <c r="I53" i="3" a="1"/>
  <c r="I53" i="3" s="1"/>
  <c r="I32" i="3" a="1"/>
  <c r="I32" i="3" s="1"/>
  <c r="I54" i="3" a="1"/>
  <c r="I54" i="3" s="1"/>
  <c r="I14" i="3" a="1"/>
  <c r="I14" i="3" s="1"/>
  <c r="I34" i="3" a="1"/>
  <c r="I34" i="3" s="1"/>
  <c r="I55" i="3" a="1"/>
  <c r="I55" i="3" s="1"/>
  <c r="I17" i="3" a="1"/>
  <c r="I17" i="3" s="1"/>
  <c r="I37" i="3" a="1"/>
  <c r="I37" i="3" s="1"/>
  <c r="I56" i="3" a="1"/>
  <c r="I56" i="3" s="1"/>
  <c r="C60" i="34"/>
  <c r="I18" i="3" a="1"/>
  <c r="I18" i="3" s="1"/>
  <c r="I38" i="3" a="1"/>
  <c r="I38" i="3" s="1"/>
  <c r="I58" i="3" a="1"/>
  <c r="I58" i="3" s="1"/>
  <c r="C66" i="34"/>
  <c r="I19" i="3" a="1"/>
  <c r="I19" i="3" s="1"/>
  <c r="I20" i="3" a="1"/>
  <c r="I20" i="3" s="1"/>
  <c r="I22" i="3" a="1"/>
  <c r="I22" i="3" s="1"/>
  <c r="I41" i="3" a="1"/>
  <c r="I41" i="3" s="1"/>
  <c r="I42" i="3" a="1"/>
  <c r="I42" i="3" s="1"/>
  <c r="C31" i="40"/>
  <c r="I43" i="3" a="1"/>
  <c r="I43" i="3" s="1"/>
  <c r="V6" i="36"/>
  <c r="J41" i="14" s="1"/>
  <c r="BH799" i="3"/>
  <c r="BG391" i="3"/>
  <c r="BI143" i="3"/>
  <c r="C88" i="28"/>
  <c r="E25" i="28"/>
  <c r="C89" i="28"/>
  <c r="BH103" i="3"/>
  <c r="BG348" i="3"/>
  <c r="C91" i="28"/>
  <c r="C42" i="28"/>
  <c r="C43" i="28" s="1"/>
  <c r="C44" i="28" s="1"/>
  <c r="C38" i="28"/>
  <c r="C87" i="28"/>
  <c r="C90" i="28"/>
  <c r="C97" i="28"/>
  <c r="C95" i="28"/>
  <c r="C96" i="28"/>
  <c r="C94" i="28"/>
  <c r="C92" i="28"/>
  <c r="C46" i="28"/>
  <c r="C45" i="28"/>
  <c r="C40" i="28"/>
  <c r="C18" i="28"/>
  <c r="C37" i="28"/>
  <c r="E18" i="28"/>
  <c r="C36" i="28"/>
  <c r="C39" i="28"/>
  <c r="C47" i="28"/>
  <c r="E26" i="28"/>
  <c r="E30" i="28"/>
  <c r="C98" i="28"/>
  <c r="C20" i="28"/>
  <c r="E19" i="28"/>
  <c r="C48" i="28"/>
  <c r="C49" i="28" s="1"/>
  <c r="C50" i="28" s="1"/>
  <c r="C19" i="28"/>
  <c r="C110" i="28"/>
  <c r="E29" i="28"/>
  <c r="C73" i="28"/>
  <c r="C70" i="28"/>
  <c r="C71" i="28"/>
  <c r="E23" i="28"/>
  <c r="C68" i="28"/>
  <c r="C69" i="28"/>
  <c r="C72" i="28"/>
  <c r="E27" i="28"/>
  <c r="C104" i="28"/>
  <c r="C100" i="28"/>
  <c r="C101" i="28"/>
  <c r="C102" i="28"/>
  <c r="C103" i="28"/>
  <c r="C108" i="28"/>
  <c r="C107" i="28"/>
  <c r="E28" i="28"/>
  <c r="C106" i="28"/>
  <c r="C105" i="28"/>
  <c r="C109" i="28"/>
  <c r="J20" i="32" l="1"/>
  <c r="H116" i="39"/>
  <c r="J79" i="14" s="1"/>
  <c r="G116" i="39"/>
  <c r="I79" i="14" s="1"/>
  <c r="W58" i="36"/>
  <c r="S20" i="32"/>
  <c r="D50" i="34"/>
  <c r="E50" i="34" s="1"/>
  <c r="C56" i="34" s="1"/>
  <c r="D56" i="34" s="1"/>
  <c r="R6" i="36"/>
  <c r="F41" i="14" s="1"/>
  <c r="S6" i="36"/>
  <c r="G41" i="14" s="1"/>
  <c r="E116" i="39"/>
  <c r="G79" i="14" s="1"/>
  <c r="E116" i="6"/>
  <c r="G72" i="14" s="1"/>
  <c r="F116" i="39"/>
  <c r="H79" i="14" s="1"/>
  <c r="D168" i="39"/>
  <c r="I118" i="39"/>
  <c r="I168" i="39" s="1"/>
  <c r="F116" i="6"/>
  <c r="H72" i="14" s="1"/>
  <c r="D168" i="6"/>
  <c r="D116" i="6" s="1"/>
  <c r="F72" i="14" s="1"/>
  <c r="I118" i="6"/>
  <c r="I168" i="6" s="1"/>
  <c r="Q41" i="3"/>
  <c r="Y41" i="3"/>
  <c r="Q29" i="3"/>
  <c r="Y29" i="3"/>
  <c r="Q45" i="3"/>
  <c r="Y45" i="3"/>
  <c r="Q22" i="3"/>
  <c r="Y22" i="3"/>
  <c r="Q34" i="3"/>
  <c r="BE34" i="3" s="1"/>
  <c r="Y34" i="3"/>
  <c r="Q15" i="3"/>
  <c r="Y15" i="3"/>
  <c r="Q33" i="3"/>
  <c r="Y33" i="3"/>
  <c r="Q55" i="3"/>
  <c r="Y55" i="3"/>
  <c r="Q27" i="3"/>
  <c r="Y27" i="3"/>
  <c r="Y20" i="3"/>
  <c r="Q20" i="3"/>
  <c r="Q14" i="3"/>
  <c r="Y14" i="3"/>
  <c r="Q46" i="3"/>
  <c r="Y46" i="3"/>
  <c r="Q48" i="3"/>
  <c r="Y48" i="3"/>
  <c r="Y21" i="3"/>
  <c r="Q21" i="3"/>
  <c r="Q19" i="3"/>
  <c r="Y19" i="3"/>
  <c r="Q54" i="3"/>
  <c r="Y54" i="3"/>
  <c r="Q26" i="3"/>
  <c r="Y26" i="3"/>
  <c r="Q36" i="3"/>
  <c r="Y36" i="3"/>
  <c r="Q10" i="3"/>
  <c r="Y10" i="3"/>
  <c r="Q58" i="3"/>
  <c r="Y58" i="3"/>
  <c r="Q53" i="3"/>
  <c r="Y53" i="3"/>
  <c r="Q25" i="3"/>
  <c r="Y25" i="3"/>
  <c r="Q13" i="3"/>
  <c r="Q8" i="3" s="1" a="1"/>
  <c r="Q8" i="3" s="1"/>
  <c r="D57" i="14" s="1"/>
  <c r="Y13" i="3"/>
  <c r="Q38" i="3"/>
  <c r="Y38" i="3"/>
  <c r="Q31" i="3"/>
  <c r="Y31" i="3"/>
  <c r="Q52" i="3"/>
  <c r="Y52" i="3"/>
  <c r="Q59" i="3"/>
  <c r="Y59" i="3"/>
  <c r="B56" i="28"/>
  <c r="AO7" i="1"/>
  <c r="B34" i="14"/>
  <c r="Q24" i="3"/>
  <c r="Y24" i="3"/>
  <c r="Q18" i="3"/>
  <c r="Y18" i="3"/>
  <c r="Q11" i="3"/>
  <c r="Y11" i="3"/>
  <c r="Q40" i="3"/>
  <c r="Y40" i="3"/>
  <c r="Q47" i="3"/>
  <c r="Y47" i="3"/>
  <c r="C10" i="28"/>
  <c r="C62" i="34"/>
  <c r="C78" i="34"/>
  <c r="C80" i="34" s="1"/>
  <c r="Q50" i="3"/>
  <c r="Y50" i="3"/>
  <c r="Q28" i="3"/>
  <c r="Y28" i="3"/>
  <c r="Q35" i="3"/>
  <c r="Y35" i="3"/>
  <c r="Q44" i="3"/>
  <c r="Y44" i="3"/>
  <c r="Q43" i="3"/>
  <c r="Y43" i="3"/>
  <c r="Q56" i="3"/>
  <c r="Y56" i="3"/>
  <c r="Q30" i="3"/>
  <c r="Y30" i="3"/>
  <c r="Q16" i="3"/>
  <c r="Y16" i="3"/>
  <c r="Q23" i="3"/>
  <c r="BE23" i="3" s="1"/>
  <c r="Y23" i="3"/>
  <c r="C38" i="40"/>
  <c r="C39" i="40"/>
  <c r="C46" i="40"/>
  <c r="C24" i="32" s="1"/>
  <c r="L42" i="40"/>
  <c r="C43" i="40"/>
  <c r="C47" i="40"/>
  <c r="D45" i="14" s="1"/>
  <c r="L43" i="40"/>
  <c r="C44" i="40"/>
  <c r="L44" i="40"/>
  <c r="L45" i="40"/>
  <c r="L39" i="40"/>
  <c r="C40" i="40"/>
  <c r="C41" i="40"/>
  <c r="L41" i="40"/>
  <c r="C45" i="40"/>
  <c r="L46" i="40"/>
  <c r="L24" i="32" s="1"/>
  <c r="L40" i="40"/>
  <c r="C42" i="40"/>
  <c r="L38" i="40"/>
  <c r="Q37" i="3"/>
  <c r="Y37" i="3"/>
  <c r="C79" i="34"/>
  <c r="Q51" i="3"/>
  <c r="Y51" i="3"/>
  <c r="Q12" i="3"/>
  <c r="Y12" i="3"/>
  <c r="Y32" i="3"/>
  <c r="Q32" i="3"/>
  <c r="J52" i="3" a="1"/>
  <c r="J52" i="3" s="1"/>
  <c r="J35" i="3" a="1"/>
  <c r="J35" i="3" s="1"/>
  <c r="J12" i="3" a="1"/>
  <c r="J12" i="3" s="1"/>
  <c r="J39" i="3" a="1"/>
  <c r="J39" i="3" s="1"/>
  <c r="J34" i="3" a="1"/>
  <c r="J34" i="3" s="1"/>
  <c r="J21" i="3" a="1"/>
  <c r="J21" i="3" s="1"/>
  <c r="J47" i="3" a="1"/>
  <c r="J47" i="3" s="1"/>
  <c r="J41" i="3" a="1"/>
  <c r="J41" i="3" s="1"/>
  <c r="J25" i="3" a="1"/>
  <c r="J25" i="3" s="1"/>
  <c r="J10" i="3" a="1"/>
  <c r="J10" i="3" s="1"/>
  <c r="J48" i="3" a="1"/>
  <c r="J48" i="3" s="1"/>
  <c r="J44" i="3" a="1"/>
  <c r="J44" i="3" s="1"/>
  <c r="J18" i="3" a="1"/>
  <c r="J18" i="3" s="1"/>
  <c r="J17" i="3" a="1"/>
  <c r="J17" i="3" s="1"/>
  <c r="J19" i="3" a="1"/>
  <c r="J19" i="3" s="1"/>
  <c r="J29" i="3" a="1"/>
  <c r="J29" i="3" s="1"/>
  <c r="J26" i="3" a="1"/>
  <c r="J26" i="3" s="1"/>
  <c r="D66" i="34"/>
  <c r="D78" i="34" s="1"/>
  <c r="J14" i="3" a="1"/>
  <c r="J14" i="3" s="1"/>
  <c r="J13" i="3" a="1"/>
  <c r="J13" i="3" s="1"/>
  <c r="J30" i="3" a="1"/>
  <c r="J30" i="3" s="1"/>
  <c r="J53" i="3" a="1"/>
  <c r="J53" i="3" s="1"/>
  <c r="D31" i="40"/>
  <c r="J45" i="3" a="1"/>
  <c r="J45" i="3" s="1"/>
  <c r="J59" i="3" a="1"/>
  <c r="J59" i="3" s="1"/>
  <c r="J11" i="3" a="1"/>
  <c r="J11" i="3" s="1"/>
  <c r="J22" i="3" a="1"/>
  <c r="J22" i="3" s="1"/>
  <c r="J15" i="3" a="1"/>
  <c r="J15" i="3" s="1"/>
  <c r="J51" i="3" a="1"/>
  <c r="J51" i="3" s="1"/>
  <c r="J28" i="3" a="1"/>
  <c r="J28" i="3" s="1"/>
  <c r="J36" i="3" a="1"/>
  <c r="J36" i="3" s="1"/>
  <c r="J46" i="3" a="1"/>
  <c r="J46" i="3" s="1"/>
  <c r="D67" i="34"/>
  <c r="D79" i="34" s="1"/>
  <c r="J38" i="3" a="1"/>
  <c r="J38" i="3" s="1"/>
  <c r="J40" i="3" a="1"/>
  <c r="J40" i="3" s="1"/>
  <c r="J50" i="3" a="1"/>
  <c r="J50" i="3" s="1"/>
  <c r="J24" i="3" a="1"/>
  <c r="J24" i="3" s="1"/>
  <c r="J57" i="3" a="1"/>
  <c r="J57" i="3" s="1"/>
  <c r="J20" i="3" a="1"/>
  <c r="J20" i="3" s="1"/>
  <c r="J54" i="3" a="1"/>
  <c r="J54" i="3" s="1"/>
  <c r="H27" i="38"/>
  <c r="J31" i="3" a="1"/>
  <c r="J31" i="3" s="1"/>
  <c r="J49" i="3" a="1"/>
  <c r="J49" i="3" s="1"/>
  <c r="J16" i="3" a="1"/>
  <c r="J16" i="3" s="1"/>
  <c r="J23" i="3" a="1"/>
  <c r="J23" i="3" s="1"/>
  <c r="J58" i="3" a="1"/>
  <c r="J58" i="3" s="1"/>
  <c r="J42" i="3" a="1"/>
  <c r="J42" i="3" s="1"/>
  <c r="J56" i="3" a="1"/>
  <c r="J56" i="3" s="1"/>
  <c r="J33" i="3" a="1"/>
  <c r="J33" i="3" s="1"/>
  <c r="J37" i="3" a="1"/>
  <c r="J37" i="3" s="1"/>
  <c r="J32" i="3" a="1"/>
  <c r="J32" i="3" s="1"/>
  <c r="J55" i="3" a="1"/>
  <c r="J55" i="3" s="1"/>
  <c r="J27" i="3" a="1"/>
  <c r="J27" i="3" s="1"/>
  <c r="J43" i="3" a="1"/>
  <c r="J43" i="3" s="1"/>
  <c r="Q42" i="3"/>
  <c r="Y42" i="3"/>
  <c r="Q17" i="3"/>
  <c r="Y17" i="3"/>
  <c r="Q49" i="3"/>
  <c r="Y49" i="3"/>
  <c r="Q39" i="3"/>
  <c r="Y39" i="3"/>
  <c r="Q57" i="3"/>
  <c r="Y57" i="3"/>
  <c r="E60" i="34"/>
  <c r="G60" i="34"/>
  <c r="F60" i="34"/>
  <c r="H60" i="34"/>
  <c r="I60" i="34"/>
  <c r="C10" i="14" l="1"/>
  <c r="E56" i="34"/>
  <c r="G61" i="34"/>
  <c r="G62" i="34" s="1"/>
  <c r="E61" i="34"/>
  <c r="E62" i="34" s="1"/>
  <c r="I61" i="34"/>
  <c r="I62" i="34" s="1"/>
  <c r="F61" i="34"/>
  <c r="H61" i="34"/>
  <c r="H62" i="34" s="1"/>
  <c r="C21" i="28"/>
  <c r="D116" i="39"/>
  <c r="F79" i="14" s="1"/>
  <c r="R42" i="3"/>
  <c r="Z42" i="3"/>
  <c r="R40" i="3"/>
  <c r="Z40" i="3"/>
  <c r="D42" i="40"/>
  <c r="M41" i="40"/>
  <c r="M44" i="40"/>
  <c r="M43" i="40"/>
  <c r="M46" i="40"/>
  <c r="D39" i="40"/>
  <c r="D46" i="40"/>
  <c r="M38" i="40"/>
  <c r="D44" i="40"/>
  <c r="D41" i="40"/>
  <c r="M39" i="40"/>
  <c r="M40" i="40"/>
  <c r="D38" i="40"/>
  <c r="D43" i="40"/>
  <c r="D45" i="40"/>
  <c r="M42" i="40"/>
  <c r="D40" i="40"/>
  <c r="M45" i="40"/>
  <c r="R48" i="3"/>
  <c r="Z48" i="3"/>
  <c r="AS7" i="1"/>
  <c r="B35" i="14"/>
  <c r="B57" i="28"/>
  <c r="R58" i="3"/>
  <c r="Z58" i="3"/>
  <c r="Z38" i="3"/>
  <c r="R38" i="3"/>
  <c r="R53" i="3"/>
  <c r="Z53" i="3"/>
  <c r="R10" i="3"/>
  <c r="Z10" i="3"/>
  <c r="R23" i="3"/>
  <c r="BF23" i="3" s="1"/>
  <c r="Z23" i="3"/>
  <c r="R30" i="3"/>
  <c r="Z30" i="3"/>
  <c r="Z25" i="3"/>
  <c r="R25" i="3"/>
  <c r="R49" i="3"/>
  <c r="Z49" i="3"/>
  <c r="R36" i="3"/>
  <c r="Z36" i="3"/>
  <c r="R14" i="3"/>
  <c r="Z14" i="3"/>
  <c r="Z47" i="3"/>
  <c r="R47" i="3"/>
  <c r="R50" i="3"/>
  <c r="Z50" i="3"/>
  <c r="R44" i="3"/>
  <c r="Z44" i="3"/>
  <c r="R46" i="3"/>
  <c r="Z46" i="3"/>
  <c r="Z13" i="3"/>
  <c r="R13" i="3"/>
  <c r="R43" i="3"/>
  <c r="Z43" i="3"/>
  <c r="R31" i="3"/>
  <c r="Z31" i="3"/>
  <c r="Z28" i="3"/>
  <c r="R28" i="3"/>
  <c r="D80" i="34"/>
  <c r="R21" i="3"/>
  <c r="Z21" i="3"/>
  <c r="R16" i="3"/>
  <c r="Z16" i="3"/>
  <c r="R41" i="3"/>
  <c r="Z41" i="3"/>
  <c r="J60" i="34"/>
  <c r="Z27" i="3"/>
  <c r="R27" i="3"/>
  <c r="K12" i="3" a="1"/>
  <c r="K12" i="3" s="1"/>
  <c r="K25" i="3" a="1"/>
  <c r="K25" i="3" s="1"/>
  <c r="K38" i="3" a="1"/>
  <c r="K38" i="3" s="1"/>
  <c r="K45" i="3" a="1"/>
  <c r="K45" i="3" s="1"/>
  <c r="K10" i="3" a="1"/>
  <c r="K10" i="3" s="1"/>
  <c r="K52" i="3" a="1"/>
  <c r="K52" i="3" s="1"/>
  <c r="K13" i="3" a="1"/>
  <c r="K13" i="3" s="1"/>
  <c r="K41" i="3" a="1"/>
  <c r="K41" i="3" s="1"/>
  <c r="K46" i="3" a="1"/>
  <c r="K46" i="3" s="1"/>
  <c r="K50" i="3" a="1"/>
  <c r="K50" i="3" s="1"/>
  <c r="K37" i="3" a="1"/>
  <c r="K37" i="3" s="1"/>
  <c r="K21" i="3" a="1"/>
  <c r="K21" i="3" s="1"/>
  <c r="K49" i="3" a="1"/>
  <c r="K49" i="3" s="1"/>
  <c r="K55" i="3" a="1"/>
  <c r="K55" i="3" s="1"/>
  <c r="E31" i="40"/>
  <c r="K24" i="3" a="1"/>
  <c r="K24" i="3" s="1"/>
  <c r="K34" i="3" a="1"/>
  <c r="K34" i="3" s="1"/>
  <c r="K31" i="3" a="1"/>
  <c r="K31" i="3" s="1"/>
  <c r="K27" i="3" a="1"/>
  <c r="K27" i="3" s="1"/>
  <c r="K32" i="3" a="1"/>
  <c r="K32" i="3" s="1"/>
  <c r="K58" i="3" a="1"/>
  <c r="K58" i="3" s="1"/>
  <c r="K47" i="3" a="1"/>
  <c r="K47" i="3" s="1"/>
  <c r="K51" i="3" a="1"/>
  <c r="K51" i="3" s="1"/>
  <c r="K23" i="3" a="1"/>
  <c r="K23" i="3" s="1"/>
  <c r="E66" i="34"/>
  <c r="E78" i="34" s="1"/>
  <c r="K22" i="3" a="1"/>
  <c r="K22" i="3" s="1"/>
  <c r="K39" i="3" a="1"/>
  <c r="K39" i="3" s="1"/>
  <c r="K18" i="3" a="1"/>
  <c r="K18" i="3" s="1"/>
  <c r="K14" i="3" a="1"/>
  <c r="K14" i="3" s="1"/>
  <c r="E67" i="34"/>
  <c r="E79" i="34" s="1"/>
  <c r="K15" i="3" a="1"/>
  <c r="K15" i="3" s="1"/>
  <c r="K56" i="3" a="1"/>
  <c r="K56" i="3" s="1"/>
  <c r="K29" i="3" a="1"/>
  <c r="K29" i="3" s="1"/>
  <c r="K42" i="3" a="1"/>
  <c r="K42" i="3" s="1"/>
  <c r="K28" i="3" a="1"/>
  <c r="K28" i="3" s="1"/>
  <c r="K11" i="3" a="1"/>
  <c r="K11" i="3" s="1"/>
  <c r="K33" i="3" a="1"/>
  <c r="K33" i="3" s="1"/>
  <c r="K53" i="3" a="1"/>
  <c r="K53" i="3" s="1"/>
  <c r="K16" i="3" a="1"/>
  <c r="K16" i="3" s="1"/>
  <c r="K59" i="3" a="1"/>
  <c r="K59" i="3" s="1"/>
  <c r="K19" i="3" a="1"/>
  <c r="K19" i="3" s="1"/>
  <c r="K40" i="3" a="1"/>
  <c r="K40" i="3" s="1"/>
  <c r="I27" i="38"/>
  <c r="K43" i="3" a="1"/>
  <c r="K43" i="3" s="1"/>
  <c r="K36" i="3" a="1"/>
  <c r="K36" i="3" s="1"/>
  <c r="K57" i="3" a="1"/>
  <c r="K57" i="3" s="1"/>
  <c r="K17" i="3" a="1"/>
  <c r="K17" i="3" s="1"/>
  <c r="K20" i="3" a="1"/>
  <c r="K20" i="3" s="1"/>
  <c r="K48" i="3" a="1"/>
  <c r="K48" i="3" s="1"/>
  <c r="K30" i="3" a="1"/>
  <c r="K30" i="3" s="1"/>
  <c r="K44" i="3" a="1"/>
  <c r="K44" i="3" s="1"/>
  <c r="K35" i="3" a="1"/>
  <c r="K35" i="3" s="1"/>
  <c r="K26" i="3" a="1"/>
  <c r="K26" i="3" s="1"/>
  <c r="K54" i="3" a="1"/>
  <c r="K54" i="3" s="1"/>
  <c r="R51" i="3"/>
  <c r="Z51" i="3"/>
  <c r="R26" i="3"/>
  <c r="Z26" i="3"/>
  <c r="Z34" i="3"/>
  <c r="R34" i="3"/>
  <c r="BF34" i="3" s="1"/>
  <c r="C38" i="34"/>
  <c r="Y8" i="3" a="1"/>
  <c r="Y8" i="3" s="1"/>
  <c r="D58" i="14" s="1"/>
  <c r="Y6" i="3"/>
  <c r="R55" i="3"/>
  <c r="Z55" i="3"/>
  <c r="Z54" i="3"/>
  <c r="R54" i="3"/>
  <c r="R15" i="3"/>
  <c r="Z15" i="3"/>
  <c r="R29" i="3"/>
  <c r="Z29" i="3"/>
  <c r="R39" i="3"/>
  <c r="Z39" i="3"/>
  <c r="L16" i="32" a="1"/>
  <c r="L16" i="32" s="1"/>
  <c r="C14" i="32" a="1"/>
  <c r="C14" i="32" s="1"/>
  <c r="C43" i="34" a="1"/>
  <c r="C43" i="34" s="1"/>
  <c r="C10" i="32" a="1"/>
  <c r="C10" i="32" s="1"/>
  <c r="C37" i="34"/>
  <c r="L13" i="32" a="1"/>
  <c r="L13" i="32" s="1"/>
  <c r="C42" i="34" a="1"/>
  <c r="C42" i="34" s="1"/>
  <c r="C16" i="32" a="1"/>
  <c r="C16" i="32" s="1"/>
  <c r="C9" i="32" a="1"/>
  <c r="C9" i="32" s="1"/>
  <c r="Q6" i="3"/>
  <c r="C15" i="32" a="1"/>
  <c r="C15" i="32" s="1"/>
  <c r="L12" i="32" a="1"/>
  <c r="L12" i="32" s="1"/>
  <c r="L11" i="32" a="1"/>
  <c r="L11" i="32" s="1"/>
  <c r="L14" i="32" a="1"/>
  <c r="L14" i="32" s="1"/>
  <c r="L10" i="32" a="1"/>
  <c r="L10" i="32" s="1"/>
  <c r="C13" i="32" a="1"/>
  <c r="C13" i="32" s="1"/>
  <c r="C12" i="32" a="1"/>
  <c r="C12" i="32" s="1"/>
  <c r="C11" i="32" a="1"/>
  <c r="C11" i="32" s="1"/>
  <c r="L9" i="32" a="1"/>
  <c r="L9" i="32" s="1"/>
  <c r="L15" i="32" a="1"/>
  <c r="L15" i="32" s="1"/>
  <c r="R56" i="3"/>
  <c r="Z56" i="3"/>
  <c r="R45" i="3"/>
  <c r="Z45" i="3"/>
  <c r="R32" i="3"/>
  <c r="Z32" i="3"/>
  <c r="R20" i="3"/>
  <c r="Z20" i="3"/>
  <c r="Z22" i="3"/>
  <c r="R22" i="3"/>
  <c r="Z19" i="3"/>
  <c r="R19" i="3"/>
  <c r="Z12" i="3"/>
  <c r="R12" i="3"/>
  <c r="BF12" i="3" s="1"/>
  <c r="L47" i="40"/>
  <c r="D46" i="14" s="1"/>
  <c r="Z37" i="3"/>
  <c r="R37" i="3"/>
  <c r="Z57" i="3"/>
  <c r="R57" i="3"/>
  <c r="R11" i="3"/>
  <c r="Z11" i="3"/>
  <c r="R17" i="3"/>
  <c r="Z17" i="3"/>
  <c r="Z35" i="3"/>
  <c r="R35" i="3"/>
  <c r="R33" i="3"/>
  <c r="Z33" i="3"/>
  <c r="R24" i="3"/>
  <c r="Z24" i="3"/>
  <c r="R59" i="3"/>
  <c r="Z59" i="3"/>
  <c r="R18" i="3"/>
  <c r="Z18" i="3"/>
  <c r="R52" i="3"/>
  <c r="Z52" i="3"/>
  <c r="J61" i="34" l="1"/>
  <c r="D19" i="13" s="1"/>
  <c r="F62" i="34"/>
  <c r="S36" i="3"/>
  <c r="AA36" i="3"/>
  <c r="AA29" i="3"/>
  <c r="S29" i="3"/>
  <c r="AA58" i="3"/>
  <c r="S58" i="3"/>
  <c r="S46" i="3"/>
  <c r="AA46" i="3"/>
  <c r="K60" i="34"/>
  <c r="G44" i="13"/>
  <c r="D18" i="13"/>
  <c r="J62" i="34"/>
  <c r="K62" i="34" s="1"/>
  <c r="Z6" i="3"/>
  <c r="D24" i="32"/>
  <c r="D47" i="40"/>
  <c r="E45" i="14" s="1"/>
  <c r="AA43" i="3"/>
  <c r="S43" i="3"/>
  <c r="S56" i="3"/>
  <c r="AA56" i="3"/>
  <c r="S32" i="3"/>
  <c r="AA32" i="3"/>
  <c r="S41" i="3"/>
  <c r="AA41" i="3"/>
  <c r="M9" i="32" a="1"/>
  <c r="M9" i="32" s="1"/>
  <c r="M14" i="32" a="1"/>
  <c r="M14" i="32" s="1"/>
  <c r="D15" i="32" a="1"/>
  <c r="D15" i="32" s="1"/>
  <c r="D43" i="34" a="1"/>
  <c r="D43" i="34" s="1"/>
  <c r="D14" i="32" a="1"/>
  <c r="D14" i="32" s="1"/>
  <c r="D37" i="34"/>
  <c r="M15" i="32" a="1"/>
  <c r="M15" i="32" s="1"/>
  <c r="D10" i="32" a="1"/>
  <c r="D10" i="32" s="1"/>
  <c r="D42" i="34" a="1"/>
  <c r="D42" i="34" s="1"/>
  <c r="M13" i="32" a="1"/>
  <c r="M13" i="32" s="1"/>
  <c r="D13" i="32" a="1"/>
  <c r="D13" i="32" s="1"/>
  <c r="D16" i="32" a="1"/>
  <c r="D16" i="32" s="1"/>
  <c r="M12" i="32" a="1"/>
  <c r="M12" i="32" s="1"/>
  <c r="D11" i="32" a="1"/>
  <c r="D11" i="32" s="1"/>
  <c r="M16" i="32" a="1"/>
  <c r="M16" i="32" s="1"/>
  <c r="R6" i="3"/>
  <c r="M11" i="32" a="1"/>
  <c r="M11" i="32" s="1"/>
  <c r="D12" i="32" a="1"/>
  <c r="D12" i="32" s="1"/>
  <c r="M10" i="32" a="1"/>
  <c r="M10" i="32" s="1"/>
  <c r="D9" i="32" a="1"/>
  <c r="D9" i="32" s="1"/>
  <c r="R8" i="3" a="1"/>
  <c r="R8" i="3" s="1"/>
  <c r="E57" i="14" s="1"/>
  <c r="L23" i="3" a="1"/>
  <c r="L23" i="3" s="1"/>
  <c r="L52" i="3" a="1"/>
  <c r="L52" i="3" s="1"/>
  <c r="L28" i="3" a="1"/>
  <c r="L28" i="3" s="1"/>
  <c r="L58" i="3" a="1"/>
  <c r="L58" i="3" s="1"/>
  <c r="F66" i="34"/>
  <c r="F78" i="34" s="1"/>
  <c r="L31" i="3" a="1"/>
  <c r="L31" i="3" s="1"/>
  <c r="L17" i="3" a="1"/>
  <c r="L17" i="3" s="1"/>
  <c r="L47" i="3" a="1"/>
  <c r="L47" i="3" s="1"/>
  <c r="L18" i="3" a="1"/>
  <c r="L18" i="3" s="1"/>
  <c r="L41" i="3" a="1"/>
  <c r="L41" i="3" s="1"/>
  <c r="L33" i="3" a="1"/>
  <c r="L33" i="3" s="1"/>
  <c r="L48" i="3" a="1"/>
  <c r="L48" i="3" s="1"/>
  <c r="L37" i="3" a="1"/>
  <c r="L37" i="3" s="1"/>
  <c r="L27" i="3" a="1"/>
  <c r="L27" i="3" s="1"/>
  <c r="L14" i="3" a="1"/>
  <c r="L14" i="3" s="1"/>
  <c r="L55" i="3" a="1"/>
  <c r="L55" i="3" s="1"/>
  <c r="L50" i="3" a="1"/>
  <c r="L50" i="3" s="1"/>
  <c r="L53" i="3" a="1"/>
  <c r="L53" i="3" s="1"/>
  <c r="L10" i="3" a="1"/>
  <c r="L10" i="3" s="1"/>
  <c r="F31" i="40"/>
  <c r="L59" i="3" a="1"/>
  <c r="L59" i="3" s="1"/>
  <c r="L34" i="3" a="1"/>
  <c r="L34" i="3" s="1"/>
  <c r="L29" i="3" a="1"/>
  <c r="L29" i="3" s="1"/>
  <c r="L20" i="3" a="1"/>
  <c r="L20" i="3" s="1"/>
  <c r="J27" i="38"/>
  <c r="F67" i="34"/>
  <c r="F79" i="34" s="1"/>
  <c r="L44" i="3" a="1"/>
  <c r="L44" i="3" s="1"/>
  <c r="L15" i="3" a="1"/>
  <c r="L15" i="3" s="1"/>
  <c r="L43" i="3" a="1"/>
  <c r="L43" i="3" s="1"/>
  <c r="L11" i="3" a="1"/>
  <c r="L11" i="3" s="1"/>
  <c r="L38" i="3" a="1"/>
  <c r="L38" i="3" s="1"/>
  <c r="L32" i="3" a="1"/>
  <c r="L32" i="3" s="1"/>
  <c r="L56" i="3" a="1"/>
  <c r="L56" i="3" s="1"/>
  <c r="L25" i="3" a="1"/>
  <c r="L25" i="3" s="1"/>
  <c r="L13" i="3" a="1"/>
  <c r="L13" i="3" s="1"/>
  <c r="L46" i="3" a="1"/>
  <c r="L46" i="3" s="1"/>
  <c r="L24" i="3" a="1"/>
  <c r="L24" i="3" s="1"/>
  <c r="L54" i="3" a="1"/>
  <c r="L54" i="3" s="1"/>
  <c r="L30" i="3" a="1"/>
  <c r="L30" i="3" s="1"/>
  <c r="L39" i="3" a="1"/>
  <c r="L39" i="3" s="1"/>
  <c r="L35" i="3" a="1"/>
  <c r="L35" i="3" s="1"/>
  <c r="L22" i="3" a="1"/>
  <c r="L22" i="3" s="1"/>
  <c r="L42" i="3" a="1"/>
  <c r="L42" i="3" s="1"/>
  <c r="L19" i="3" a="1"/>
  <c r="L19" i="3" s="1"/>
  <c r="L12" i="3" a="1"/>
  <c r="L12" i="3" s="1"/>
  <c r="L21" i="3" a="1"/>
  <c r="L21" i="3" s="1"/>
  <c r="L51" i="3" a="1"/>
  <c r="L51" i="3" s="1"/>
  <c r="L40" i="3" a="1"/>
  <c r="L40" i="3" s="1"/>
  <c r="L26" i="3" a="1"/>
  <c r="L26" i="3" s="1"/>
  <c r="L49" i="3" a="1"/>
  <c r="L49" i="3" s="1"/>
  <c r="L16" i="3" a="1"/>
  <c r="L16" i="3" s="1"/>
  <c r="L36" i="3" a="1"/>
  <c r="L36" i="3" s="1"/>
  <c r="L57" i="3" a="1"/>
  <c r="L57" i="3" s="1"/>
  <c r="L45" i="3" a="1"/>
  <c r="L45" i="3" s="1"/>
  <c r="S15" i="3"/>
  <c r="AA15" i="3"/>
  <c r="S27" i="3"/>
  <c r="AA27" i="3"/>
  <c r="S13" i="3"/>
  <c r="AA13" i="3"/>
  <c r="M24" i="32"/>
  <c r="M47" i="40"/>
  <c r="E46" i="14" s="1"/>
  <c r="D38" i="34"/>
  <c r="C8" i="34" a="1"/>
  <c r="C8" i="34" s="1"/>
  <c r="S54" i="3"/>
  <c r="AA54" i="3"/>
  <c r="S40" i="3"/>
  <c r="AA40" i="3"/>
  <c r="S31" i="3"/>
  <c r="AA31" i="3"/>
  <c r="AA52" i="3"/>
  <c r="S52" i="3"/>
  <c r="S26" i="3"/>
  <c r="AA26" i="3"/>
  <c r="AA19" i="3"/>
  <c r="S19" i="3"/>
  <c r="AA14" i="3"/>
  <c r="S14" i="3"/>
  <c r="AA34" i="3"/>
  <c r="S34" i="3"/>
  <c r="BG34" i="3" s="1"/>
  <c r="S10" i="3"/>
  <c r="AA10" i="3"/>
  <c r="Z8" i="3" a="1"/>
  <c r="Z8" i="3" s="1"/>
  <c r="E58" i="14" s="1"/>
  <c r="S35" i="3"/>
  <c r="AA35" i="3"/>
  <c r="AA59" i="3"/>
  <c r="S59" i="3"/>
  <c r="S18" i="3"/>
  <c r="AA18" i="3"/>
  <c r="AA24" i="3"/>
  <c r="S24" i="3"/>
  <c r="S45" i="3"/>
  <c r="AA45" i="3"/>
  <c r="AA44" i="3"/>
  <c r="S44" i="3"/>
  <c r="S16" i="3"/>
  <c r="AA16" i="3"/>
  <c r="S39" i="3"/>
  <c r="AA39" i="3"/>
  <c r="E43" i="40"/>
  <c r="N42" i="40"/>
  <c r="N41" i="40"/>
  <c r="N45" i="40"/>
  <c r="E38" i="40"/>
  <c r="E40" i="40"/>
  <c r="E39" i="40"/>
  <c r="N38" i="40"/>
  <c r="N43" i="40"/>
  <c r="N39" i="40"/>
  <c r="E42" i="40"/>
  <c r="E45" i="40"/>
  <c r="N46" i="40"/>
  <c r="E41" i="40"/>
  <c r="N44" i="40"/>
  <c r="E46" i="40"/>
  <c r="E44" i="40"/>
  <c r="N40" i="40"/>
  <c r="S38" i="3"/>
  <c r="AA38" i="3"/>
  <c r="S30" i="3"/>
  <c r="AA30" i="3"/>
  <c r="S53" i="3"/>
  <c r="AA53" i="3"/>
  <c r="S22" i="3"/>
  <c r="AA22" i="3"/>
  <c r="AA55" i="3"/>
  <c r="S55" i="3"/>
  <c r="AA25" i="3"/>
  <c r="S25" i="3"/>
  <c r="C9" i="34" a="1"/>
  <c r="C9" i="34" s="1"/>
  <c r="S48" i="3"/>
  <c r="AA48" i="3"/>
  <c r="S33" i="3"/>
  <c r="AA33" i="3"/>
  <c r="E80" i="34"/>
  <c r="S49" i="3"/>
  <c r="AA49" i="3"/>
  <c r="S12" i="3"/>
  <c r="AA12" i="3"/>
  <c r="S20" i="3"/>
  <c r="AA20" i="3"/>
  <c r="S11" i="3"/>
  <c r="AA11" i="3"/>
  <c r="S23" i="3"/>
  <c r="BG23" i="3" s="1"/>
  <c r="AA23" i="3"/>
  <c r="AA21" i="3"/>
  <c r="S21" i="3"/>
  <c r="S17" i="3"/>
  <c r="AA17" i="3"/>
  <c r="S28" i="3"/>
  <c r="AA28" i="3"/>
  <c r="AA51" i="3"/>
  <c r="S51" i="3"/>
  <c r="S37" i="3"/>
  <c r="AA37" i="3"/>
  <c r="B58" i="28"/>
  <c r="G42" i="28" s="1"/>
  <c r="AV7" i="1"/>
  <c r="S57" i="3"/>
  <c r="AA57" i="3"/>
  <c r="S42" i="3"/>
  <c r="AA42" i="3"/>
  <c r="S47" i="3"/>
  <c r="AA47" i="3"/>
  <c r="S50" i="3"/>
  <c r="AA50" i="3"/>
  <c r="G45" i="13" l="1"/>
  <c r="K61" i="34"/>
  <c r="K59" i="34" s="1"/>
  <c r="C53" i="14" s="1"/>
  <c r="C13" i="14" s="1"/>
  <c r="F80" i="34"/>
  <c r="C49" i="14"/>
  <c r="C12" i="14" s="1"/>
  <c r="D8" i="34" a="1"/>
  <c r="D8" i="34" s="1"/>
  <c r="D9" i="34" a="1"/>
  <c r="D9" i="34" s="1"/>
  <c r="N24" i="32"/>
  <c r="N47" i="40"/>
  <c r="F46" i="14" s="1"/>
  <c r="AA6" i="3"/>
  <c r="AA8" i="3" a="1"/>
  <c r="AA8" i="3" s="1"/>
  <c r="F58" i="14" s="1"/>
  <c r="AB21" i="3"/>
  <c r="T21" i="3"/>
  <c r="AB25" i="3"/>
  <c r="T25" i="3"/>
  <c r="AB34" i="3"/>
  <c r="T34" i="3"/>
  <c r="BH34" i="3" s="1"/>
  <c r="T41" i="3"/>
  <c r="AB41" i="3"/>
  <c r="AB57" i="3"/>
  <c r="T57" i="3"/>
  <c r="T35" i="3"/>
  <c r="AB35" i="3"/>
  <c r="T43" i="3"/>
  <c r="AB43" i="3"/>
  <c r="T50" i="3"/>
  <c r="AB50" i="3"/>
  <c r="AY7" i="1"/>
  <c r="B59" i="28"/>
  <c r="AB49" i="3"/>
  <c r="T49" i="3"/>
  <c r="T54" i="3"/>
  <c r="AB54" i="3"/>
  <c r="AB27" i="3"/>
  <c r="T27" i="3"/>
  <c r="T52" i="3"/>
  <c r="AB52" i="3"/>
  <c r="T26" i="3"/>
  <c r="AB26" i="3"/>
  <c r="AB24" i="3"/>
  <c r="T24" i="3"/>
  <c r="M21" i="3" a="1"/>
  <c r="M21" i="3" s="1"/>
  <c r="M53" i="3" a="1"/>
  <c r="M53" i="3" s="1"/>
  <c r="M36" i="3" a="1"/>
  <c r="M36" i="3" s="1"/>
  <c r="G67" i="34"/>
  <c r="G79" i="34" s="1"/>
  <c r="G66" i="34"/>
  <c r="G78" i="34" s="1"/>
  <c r="M31" i="3" a="1"/>
  <c r="M31" i="3" s="1"/>
  <c r="M14" i="3" a="1"/>
  <c r="M14" i="3" s="1"/>
  <c r="M47" i="3" a="1"/>
  <c r="M47" i="3" s="1"/>
  <c r="M18" i="3" a="1"/>
  <c r="M18" i="3" s="1"/>
  <c r="M10" i="3" a="1"/>
  <c r="M10" i="3" s="1"/>
  <c r="M42" i="3" a="1"/>
  <c r="M42" i="3" s="1"/>
  <c r="M24" i="3" a="1"/>
  <c r="M24" i="3" s="1"/>
  <c r="M56" i="3" a="1"/>
  <c r="M56" i="3" s="1"/>
  <c r="M28" i="3" a="1"/>
  <c r="M28" i="3" s="1"/>
  <c r="M11" i="3" a="1"/>
  <c r="M11" i="3" s="1"/>
  <c r="M12" i="3" a="1"/>
  <c r="M12" i="3" s="1"/>
  <c r="M34" i="3" a="1"/>
  <c r="M34" i="3" s="1"/>
  <c r="M16" i="3" a="1"/>
  <c r="M16" i="3" s="1"/>
  <c r="M39" i="3" a="1"/>
  <c r="M39" i="3" s="1"/>
  <c r="M19" i="3" a="1"/>
  <c r="M19" i="3" s="1"/>
  <c r="M22" i="3" a="1"/>
  <c r="M22" i="3" s="1"/>
  <c r="M45" i="3" a="1"/>
  <c r="M45" i="3" s="1"/>
  <c r="M27" i="3" a="1"/>
  <c r="M27" i="3" s="1"/>
  <c r="M59" i="3" a="1"/>
  <c r="M59" i="3" s="1"/>
  <c r="M20" i="3" a="1"/>
  <c r="M20" i="3" s="1"/>
  <c r="M32" i="3" a="1"/>
  <c r="M32" i="3" s="1"/>
  <c r="M54" i="3" a="1"/>
  <c r="M54" i="3" s="1"/>
  <c r="M37" i="3" a="1"/>
  <c r="M37" i="3" s="1"/>
  <c r="M29" i="3" a="1"/>
  <c r="M29" i="3" s="1"/>
  <c r="M43" i="3" a="1"/>
  <c r="M43" i="3" s="1"/>
  <c r="M25" i="3" a="1"/>
  <c r="M25" i="3" s="1"/>
  <c r="M48" i="3" a="1"/>
  <c r="M48" i="3" s="1"/>
  <c r="M30" i="3" a="1"/>
  <c r="M30" i="3" s="1"/>
  <c r="M52" i="3" a="1"/>
  <c r="M52" i="3" s="1"/>
  <c r="M35" i="3" a="1"/>
  <c r="M35" i="3" s="1"/>
  <c r="M57" i="3" a="1"/>
  <c r="M57" i="3" s="1"/>
  <c r="M40" i="3" a="1"/>
  <c r="M40" i="3" s="1"/>
  <c r="M13" i="3" a="1"/>
  <c r="M13" i="3" s="1"/>
  <c r="M46" i="3" a="1"/>
  <c r="M46" i="3" s="1"/>
  <c r="M17" i="3" a="1"/>
  <c r="M17" i="3" s="1"/>
  <c r="M41" i="3" a="1"/>
  <c r="M41" i="3" s="1"/>
  <c r="M23" i="3" a="1"/>
  <c r="M23" i="3" s="1"/>
  <c r="M15" i="3" a="1"/>
  <c r="M15" i="3" s="1"/>
  <c r="M38" i="3" a="1"/>
  <c r="M38" i="3" s="1"/>
  <c r="G31" i="40"/>
  <c r="M33" i="3" a="1"/>
  <c r="M33" i="3" s="1"/>
  <c r="M44" i="3" a="1"/>
  <c r="M44" i="3" s="1"/>
  <c r="M55" i="3" a="1"/>
  <c r="M55" i="3" s="1"/>
  <c r="M26" i="3" a="1"/>
  <c r="M26" i="3" s="1"/>
  <c r="M49" i="3" a="1"/>
  <c r="M49" i="3" s="1"/>
  <c r="M58" i="3" a="1"/>
  <c r="M58" i="3" s="1"/>
  <c r="M50" i="3" a="1"/>
  <c r="M50" i="3" s="1"/>
  <c r="M51" i="3" a="1"/>
  <c r="M51" i="3" s="1"/>
  <c r="K27" i="38"/>
  <c r="T37" i="3"/>
  <c r="AB37" i="3"/>
  <c r="T23" i="3"/>
  <c r="BH23" i="3" s="1"/>
  <c r="AB23" i="3"/>
  <c r="T40" i="3"/>
  <c r="AB40" i="3"/>
  <c r="AB46" i="3"/>
  <c r="T46" i="3"/>
  <c r="AB20" i="3"/>
  <c r="T20" i="3"/>
  <c r="AB48" i="3"/>
  <c r="T48" i="3"/>
  <c r="E38" i="34"/>
  <c r="AO812" i="3" a="1"/>
  <c r="AO812" i="3" s="1"/>
  <c r="AO318" i="3" a="1"/>
  <c r="AO318" i="3" s="1"/>
  <c r="AO644" i="3" a="1"/>
  <c r="AO644" i="3" s="1"/>
  <c r="AO811" i="3" a="1"/>
  <c r="AO811" i="3" s="1"/>
  <c r="AO506" i="3" a="1"/>
  <c r="AO506" i="3" s="1"/>
  <c r="AO678" i="3" a="1"/>
  <c r="AO678" i="3" s="1"/>
  <c r="AO107" i="3" a="1"/>
  <c r="AO107" i="3" s="1"/>
  <c r="AO260" i="3" a="1"/>
  <c r="AO260" i="3" s="1"/>
  <c r="AO285" i="3" a="1"/>
  <c r="AO285" i="3" s="1"/>
  <c r="AO662" i="3" a="1"/>
  <c r="AO662" i="3" s="1"/>
  <c r="AO12" i="3" a="1"/>
  <c r="AO12" i="3" s="1"/>
  <c r="AO263" i="3" a="1"/>
  <c r="AO263" i="3" s="1"/>
  <c r="AO467" i="3" a="1"/>
  <c r="AO467" i="3" s="1"/>
  <c r="AO269" i="3" a="1"/>
  <c r="AO269" i="3" s="1"/>
  <c r="AO384" i="3" a="1"/>
  <c r="AO384" i="3" s="1"/>
  <c r="AO830" i="3" a="1"/>
  <c r="AO830" i="3" s="1"/>
  <c r="AO681" i="3" a="1"/>
  <c r="AO681" i="3" s="1"/>
  <c r="AO95" i="3" a="1"/>
  <c r="AO95" i="3" s="1"/>
  <c r="AO236" i="3" a="1"/>
  <c r="AO236" i="3" s="1"/>
  <c r="AO216" i="3" a="1"/>
  <c r="AO216" i="3" s="1"/>
  <c r="AO650" i="3" a="1"/>
  <c r="AO650" i="3" s="1"/>
  <c r="AO108" i="3" a="1"/>
  <c r="AO108" i="3" s="1"/>
  <c r="AO251" i="3" a="1"/>
  <c r="AO251" i="3" s="1"/>
  <c r="AO455" i="3" a="1"/>
  <c r="AO455" i="3" s="1"/>
  <c r="AO261" i="3" a="1"/>
  <c r="AO261" i="3" s="1"/>
  <c r="AO411" i="3" a="1"/>
  <c r="AO411" i="3" s="1"/>
  <c r="AO854" i="3" a="1"/>
  <c r="AO854" i="3" s="1"/>
  <c r="AO52" i="3" a="1"/>
  <c r="AO52" i="3" s="1"/>
  <c r="AO611" i="3" a="1"/>
  <c r="AO611" i="3" s="1"/>
  <c r="AO790" i="3" a="1"/>
  <c r="AO790" i="3" s="1"/>
  <c r="AO452" i="3" a="1"/>
  <c r="AO452" i="3" s="1"/>
  <c r="AO385" i="3" a="1"/>
  <c r="AO385" i="3" s="1"/>
  <c r="AO213" i="3" a="1"/>
  <c r="AO213" i="3" s="1"/>
  <c r="AO239" i="3" a="1"/>
  <c r="AO239" i="3" s="1"/>
  <c r="AO443" i="3" a="1"/>
  <c r="AO443" i="3" s="1"/>
  <c r="AO192" i="3" a="1"/>
  <c r="AO192" i="3" s="1"/>
  <c r="AO420" i="3" a="1"/>
  <c r="AO420" i="3" s="1"/>
  <c r="AO878" i="3" a="1"/>
  <c r="AO878" i="3" s="1"/>
  <c r="AO40" i="3" a="1"/>
  <c r="AO40" i="3" s="1"/>
  <c r="AO599" i="3" a="1"/>
  <c r="AO599" i="3" s="1"/>
  <c r="AO418" i="3" a="1"/>
  <c r="AO418" i="3" s="1"/>
  <c r="AO30" i="3" a="1"/>
  <c r="AO30" i="3" s="1"/>
  <c r="AO362" i="3" a="1"/>
  <c r="AO362" i="3" s="1"/>
  <c r="AO631" i="3" a="1"/>
  <c r="AO631" i="3" s="1"/>
  <c r="AO641" i="3" a="1"/>
  <c r="AO641" i="3" s="1"/>
  <c r="AO900" i="3" a="1"/>
  <c r="AO900" i="3" s="1"/>
  <c r="AO186" i="3" a="1"/>
  <c r="AO186" i="3" s="1"/>
  <c r="AO512" i="3" a="1"/>
  <c r="AO512" i="3" s="1"/>
  <c r="AO679" i="3" a="1"/>
  <c r="AO679" i="3" s="1"/>
  <c r="AO374" i="3" a="1"/>
  <c r="AO374" i="3" s="1"/>
  <c r="AO796" i="3" a="1"/>
  <c r="AO796" i="3" s="1"/>
  <c r="AO342" i="3" a="1"/>
  <c r="AO342" i="3" s="1"/>
  <c r="AO668" i="3" a="1"/>
  <c r="AO668" i="3" s="1"/>
  <c r="AO835" i="3" a="1"/>
  <c r="AO835" i="3" s="1"/>
  <c r="AO530" i="3" a="1"/>
  <c r="AO530" i="3" s="1"/>
  <c r="AO493" i="3" a="1"/>
  <c r="AO493" i="3" s="1"/>
  <c r="AO426" i="3" a="1"/>
  <c r="AO426" i="3" s="1"/>
  <c r="AO74" i="3" a="1"/>
  <c r="AO74" i="3" s="1"/>
  <c r="AO38" i="3" a="1"/>
  <c r="AO38" i="3" s="1"/>
  <c r="AO879" i="3" a="1"/>
  <c r="AO879" i="3" s="1"/>
  <c r="AO328" i="3" a="1"/>
  <c r="AO328" i="3" s="1"/>
  <c r="AO499" i="3" a="1"/>
  <c r="AO499" i="3" s="1"/>
  <c r="AO47" i="3" a="1"/>
  <c r="AO47" i="3" s="1"/>
  <c r="AO44" i="3" a="1"/>
  <c r="AO44" i="3" s="1"/>
  <c r="AO380" i="3" a="1"/>
  <c r="AO380" i="3" s="1"/>
  <c r="AO132" i="3" a="1"/>
  <c r="AO132" i="3" s="1"/>
  <c r="AO204" i="3" a="1"/>
  <c r="AO204" i="3" s="1"/>
  <c r="AO210" i="3" a="1"/>
  <c r="AO210" i="3" s="1"/>
  <c r="AO536" i="3" a="1"/>
  <c r="AO536" i="3" s="1"/>
  <c r="AO703" i="3" a="1"/>
  <c r="AO703" i="3" s="1"/>
  <c r="AO398" i="3" a="1"/>
  <c r="AO398" i="3" s="1"/>
  <c r="AO780" i="3" a="1"/>
  <c r="AO780" i="3" s="1"/>
  <c r="AO366" i="3" a="1"/>
  <c r="AO366" i="3" s="1"/>
  <c r="AO21" i="3" a="1"/>
  <c r="AO21" i="3" s="1"/>
  <c r="AO859" i="3" a="1"/>
  <c r="AO859" i="3" s="1"/>
  <c r="AO554" i="3" a="1"/>
  <c r="AO554" i="3" s="1"/>
  <c r="AO296" i="3" a="1"/>
  <c r="AO296" i="3" s="1"/>
  <c r="AO155" i="3" a="1"/>
  <c r="AO155" i="3" s="1"/>
  <c r="AO356" i="3" a="1"/>
  <c r="AO356" i="3" s="1"/>
  <c r="AO689" i="3" a="1"/>
  <c r="AO689" i="3" s="1"/>
  <c r="AO87" i="3" a="1"/>
  <c r="AO87" i="3" s="1"/>
  <c r="AO218" i="3" a="1"/>
  <c r="AO218" i="3" s="1"/>
  <c r="AO412" i="3" a="1"/>
  <c r="AO412" i="3" s="1"/>
  <c r="AO382" i="3" a="1"/>
  <c r="AO382" i="3" s="1"/>
  <c r="AO115" i="3" a="1"/>
  <c r="AO115" i="3" s="1"/>
  <c r="AO643" i="3" a="1"/>
  <c r="AO643" i="3" s="1"/>
  <c r="AO925" i="3" a="1"/>
  <c r="AO925" i="3" s="1"/>
  <c r="AO133" i="3" a="1"/>
  <c r="AO133" i="3" s="1"/>
  <c r="AO524" i="3" a="1"/>
  <c r="AO524" i="3" s="1"/>
  <c r="AO436" i="3" a="1"/>
  <c r="AO436" i="3" s="1"/>
  <c r="AO831" i="3" a="1"/>
  <c r="AO831" i="3" s="1"/>
  <c r="AO354" i="3" a="1"/>
  <c r="AO354" i="3" s="1"/>
  <c r="AO17" i="3" a="1"/>
  <c r="AO17" i="3" s="1"/>
  <c r="AO847" i="3" a="1"/>
  <c r="AO847" i="3" s="1"/>
  <c r="AO542" i="3" a="1"/>
  <c r="AO542" i="3" s="1"/>
  <c r="AO480" i="3" a="1"/>
  <c r="AO480" i="3" s="1"/>
  <c r="AO143" i="3" a="1"/>
  <c r="AO143" i="3" s="1"/>
  <c r="AO332" i="3" a="1"/>
  <c r="AO332" i="3" s="1"/>
  <c r="AO677" i="3" a="1"/>
  <c r="AO677" i="3" s="1"/>
  <c r="AO546" i="3" a="1"/>
  <c r="AO546" i="3" s="1"/>
  <c r="AO984" i="3" a="1"/>
  <c r="AO984" i="3" s="1"/>
  <c r="AO231" i="3" a="1"/>
  <c r="AO231" i="3" s="1"/>
  <c r="AO500" i="3" a="1"/>
  <c r="AO500" i="3" s="1"/>
  <c r="AO120" i="3" a="1"/>
  <c r="AO120" i="3" s="1"/>
  <c r="AO804" i="3" a="1"/>
  <c r="AO804" i="3" s="1"/>
  <c r="AO259" i="3" a="1"/>
  <c r="AO259" i="3" s="1"/>
  <c r="AO823" i="3" a="1"/>
  <c r="AO823" i="3" s="1"/>
  <c r="AO600" i="3" a="1"/>
  <c r="AO600" i="3" s="1"/>
  <c r="AO277" i="3" a="1"/>
  <c r="AO277" i="3" s="1"/>
  <c r="AO284" i="3" a="1"/>
  <c r="AO284" i="3" s="1"/>
  <c r="AO197" i="3" a="1"/>
  <c r="AO197" i="3" s="1"/>
  <c r="AO166" i="3" a="1"/>
  <c r="AO166" i="3" s="1"/>
  <c r="AO131" i="3" a="1"/>
  <c r="AO131" i="3" s="1"/>
  <c r="AO308" i="3" a="1"/>
  <c r="AO308" i="3" s="1"/>
  <c r="AO350" i="3" a="1"/>
  <c r="AO350" i="3" s="1"/>
  <c r="AO558" i="3" a="1"/>
  <c r="AO558" i="3" s="1"/>
  <c r="AO996" i="3" a="1"/>
  <c r="AO996" i="3" s="1"/>
  <c r="AO287" i="3" a="1"/>
  <c r="AO287" i="3" s="1"/>
  <c r="AO491" i="3" a="1"/>
  <c r="AO491" i="3" s="1"/>
  <c r="AO358" i="3" a="1"/>
  <c r="AO358" i="3" s="1"/>
  <c r="AO309" i="3" a="1"/>
  <c r="AO309" i="3" s="1"/>
  <c r="AO782" i="3" a="1"/>
  <c r="AO782" i="3" s="1"/>
  <c r="AO88" i="3" a="1"/>
  <c r="AO88" i="3" s="1"/>
  <c r="AO647" i="3" a="1"/>
  <c r="AO647" i="3" s="1"/>
  <c r="AO826" i="3" a="1"/>
  <c r="AO826" i="3" s="1"/>
  <c r="AO20" i="3" a="1"/>
  <c r="AO20" i="3" s="1"/>
  <c r="AO587" i="3" a="1"/>
  <c r="AO587" i="3" s="1"/>
  <c r="AO96" i="3" a="1"/>
  <c r="AO96" i="3" s="1"/>
  <c r="AO421" i="3" a="1"/>
  <c r="AO421" i="3" s="1"/>
  <c r="AO81" i="3" a="1"/>
  <c r="AO81" i="3" s="1"/>
  <c r="AO778" i="3" a="1"/>
  <c r="AO778" i="3" s="1"/>
  <c r="AO432" i="3" a="1"/>
  <c r="AO432" i="3" s="1"/>
  <c r="AO54" i="3" a="1"/>
  <c r="AO54" i="3" s="1"/>
  <c r="AO113" i="3" a="1"/>
  <c r="AO113" i="3" s="1"/>
  <c r="AO173" i="3" a="1"/>
  <c r="AO173" i="3" s="1"/>
  <c r="AO884" i="3" a="1"/>
  <c r="AO884" i="3" s="1"/>
  <c r="AO275" i="3" a="1"/>
  <c r="AO275" i="3" s="1"/>
  <c r="AO479" i="3" a="1"/>
  <c r="AO479" i="3" s="1"/>
  <c r="AO326" i="3" a="1"/>
  <c r="AO326" i="3" s="1"/>
  <c r="AO375" i="3" a="1"/>
  <c r="AO375" i="3" s="1"/>
  <c r="AO806" i="3" a="1"/>
  <c r="AO806" i="3" s="1"/>
  <c r="AO76" i="3" a="1"/>
  <c r="AO76" i="3" s="1"/>
  <c r="AO635" i="3" a="1"/>
  <c r="AO635" i="3" s="1"/>
  <c r="AO814" i="3" a="1"/>
  <c r="AO814" i="3" s="1"/>
  <c r="AO270" i="3" a="1"/>
  <c r="AO270" i="3" s="1"/>
  <c r="AO134" i="3" a="1"/>
  <c r="AO134" i="3" s="1"/>
  <c r="AO232" i="3" a="1"/>
  <c r="AO232" i="3" s="1"/>
  <c r="AO154" i="3" a="1"/>
  <c r="AO154" i="3" s="1"/>
  <c r="AO237" i="3" a="1"/>
  <c r="AO237" i="3" s="1"/>
  <c r="AO834" i="3" a="1"/>
  <c r="AO834" i="3" s="1"/>
  <c r="AO159" i="3" a="1"/>
  <c r="AO159" i="3" s="1"/>
  <c r="AO31" i="3" a="1"/>
  <c r="AO31" i="3" s="1"/>
  <c r="AO305" i="3" a="1"/>
  <c r="AO305" i="3" s="1"/>
  <c r="AO484" i="3" a="1"/>
  <c r="AO484" i="3" s="1"/>
  <c r="AO540" i="3" a="1"/>
  <c r="AO540" i="3" s="1"/>
  <c r="AO937" i="3" a="1"/>
  <c r="AO937" i="3" s="1"/>
  <c r="AO109" i="3" a="1"/>
  <c r="AO109" i="3" s="1"/>
  <c r="AO89" i="3" a="1"/>
  <c r="AO89" i="3" s="1"/>
  <c r="AO344" i="3" a="1"/>
  <c r="AO344" i="3" s="1"/>
  <c r="AO99" i="3" a="1"/>
  <c r="AO99" i="3" s="1"/>
  <c r="AO225" i="3" a="1"/>
  <c r="AO225" i="3" s="1"/>
  <c r="AO50" i="3" a="1"/>
  <c r="AO50" i="3" s="1"/>
  <c r="AO224" i="3" a="1"/>
  <c r="AO224" i="3" s="1"/>
  <c r="AO198" i="3" a="1"/>
  <c r="AO198" i="3" s="1"/>
  <c r="AO257" i="3" a="1"/>
  <c r="AO257" i="3" s="1"/>
  <c r="AO377" i="3" a="1"/>
  <c r="AO377" i="3" s="1"/>
  <c r="AO788" i="3" a="1"/>
  <c r="AO788" i="3" s="1"/>
  <c r="AO64" i="3" a="1"/>
  <c r="AO64" i="3" s="1"/>
  <c r="AO623" i="3" a="1"/>
  <c r="AO623" i="3" s="1"/>
  <c r="AO802" i="3" a="1"/>
  <c r="AO802" i="3" s="1"/>
  <c r="AO191" i="3" a="1"/>
  <c r="AO191" i="3" s="1"/>
  <c r="AO310" i="3" a="1"/>
  <c r="AO310" i="3" s="1"/>
  <c r="AO220" i="3" a="1"/>
  <c r="AO220" i="3" s="1"/>
  <c r="AO137" i="3" a="1"/>
  <c r="AO137" i="3" s="1"/>
  <c r="AO168" i="3" a="1"/>
  <c r="AO168" i="3" s="1"/>
  <c r="AO858" i="3" a="1"/>
  <c r="AO858" i="3" s="1"/>
  <c r="AO147" i="3" a="1"/>
  <c r="AO147" i="3" s="1"/>
  <c r="AO19" i="3" a="1"/>
  <c r="AO19" i="3" s="1"/>
  <c r="AO298" i="3" a="1"/>
  <c r="AO298" i="3" s="1"/>
  <c r="AO472" i="3" a="1"/>
  <c r="AO472" i="3" s="1"/>
  <c r="AO552" i="3" a="1"/>
  <c r="AO552" i="3" s="1"/>
  <c r="AO303" i="3" a="1"/>
  <c r="AO303" i="3" s="1"/>
  <c r="AO175" i="3" a="1"/>
  <c r="AO175" i="3" s="1"/>
  <c r="AO453" i="3" a="1"/>
  <c r="AO453" i="3" s="1"/>
  <c r="AO685" i="3" a="1"/>
  <c r="AO685" i="3" s="1"/>
  <c r="AO312" i="3" a="1"/>
  <c r="AO312" i="3" s="1"/>
  <c r="AO49" i="3" a="1"/>
  <c r="AO49" i="3" s="1"/>
  <c r="AO331" i="3" a="1"/>
  <c r="AO331" i="3" s="1"/>
  <c r="AO609" i="3" a="1"/>
  <c r="AO609" i="3" s="1"/>
  <c r="AO141" i="3" a="1"/>
  <c r="AO141" i="3" s="1"/>
  <c r="AO951" i="3" a="1"/>
  <c r="AO951" i="3" s="1"/>
  <c r="AO205" i="3" a="1"/>
  <c r="AO205" i="3" s="1"/>
  <c r="AO185" i="3" a="1"/>
  <c r="AO185" i="3" s="1"/>
  <c r="AO334" i="3" a="1"/>
  <c r="AO334" i="3" s="1"/>
  <c r="AO516" i="3" a="1"/>
  <c r="AO516" i="3" s="1"/>
  <c r="AO339" i="3" a="1"/>
  <c r="AO339" i="3" s="1"/>
  <c r="AO211" i="3" a="1"/>
  <c r="AO211" i="3" s="1"/>
  <c r="AO489" i="3" a="1"/>
  <c r="AO489" i="3" s="1"/>
  <c r="AO22" i="3" a="1"/>
  <c r="AO22" i="3" s="1"/>
  <c r="AO927" i="3" a="1"/>
  <c r="AO927" i="3" s="1"/>
  <c r="AO229" i="3" a="1"/>
  <c r="AO229" i="3" s="1"/>
  <c r="AO194" i="3" a="1"/>
  <c r="AO194" i="3" s="1"/>
  <c r="AO463" i="3" a="1"/>
  <c r="AO463" i="3" s="1"/>
  <c r="AO473" i="3" a="1"/>
  <c r="AO473" i="3" s="1"/>
  <c r="AO304" i="3" a="1"/>
  <c r="AO304" i="3" s="1"/>
  <c r="AO80" i="3" a="1"/>
  <c r="AO80" i="3" s="1"/>
  <c r="AO18" i="3" a="1"/>
  <c r="AO18" i="3" s="1"/>
  <c r="AO431" i="3" a="1"/>
  <c r="AO431" i="3" s="1"/>
  <c r="AO754" i="3" a="1"/>
  <c r="AO754" i="3" s="1"/>
  <c r="AO761" i="3" a="1"/>
  <c r="AO761" i="3" s="1"/>
  <c r="AO438" i="3" a="1"/>
  <c r="AO438" i="3" s="1"/>
  <c r="AO190" i="3" a="1"/>
  <c r="AO190" i="3" s="1"/>
  <c r="AO961" i="3" a="1"/>
  <c r="AO961" i="3" s="1"/>
  <c r="AO253" i="3" a="1"/>
  <c r="AO253" i="3" s="1"/>
  <c r="AO233" i="3" a="1"/>
  <c r="AO233" i="3" s="1"/>
  <c r="AO497" i="3" a="1"/>
  <c r="AO497" i="3" s="1"/>
  <c r="AO243" i="3" a="1"/>
  <c r="AO243" i="3" s="1"/>
  <c r="AO368" i="3" a="1"/>
  <c r="AO368" i="3" s="1"/>
  <c r="AO424" i="3" a="1"/>
  <c r="AO424" i="3" s="1"/>
  <c r="AO855" i="3" a="1"/>
  <c r="AO855" i="3" s="1"/>
  <c r="AO119" i="3" a="1"/>
  <c r="AO119" i="3" s="1"/>
  <c r="AO405" i="3" a="1"/>
  <c r="AO405" i="3" s="1"/>
  <c r="AO521" i="3" a="1"/>
  <c r="AO521" i="3" s="1"/>
  <c r="AO1008" i="3" a="1"/>
  <c r="AO1008" i="3" s="1"/>
  <c r="AO208" i="3" a="1"/>
  <c r="AO208" i="3" s="1"/>
  <c r="AO130" i="3" a="1"/>
  <c r="AO130" i="3" s="1"/>
  <c r="AO152" i="3" a="1"/>
  <c r="AO152" i="3" s="1"/>
  <c r="AO882" i="3" a="1"/>
  <c r="AO882" i="3" s="1"/>
  <c r="AO135" i="3" a="1"/>
  <c r="AO135" i="3" s="1"/>
  <c r="AO364" i="3" a="1"/>
  <c r="AO364" i="3" s="1"/>
  <c r="AO281" i="3" a="1"/>
  <c r="AO281" i="3" s="1"/>
  <c r="AO460" i="3" a="1"/>
  <c r="AO460" i="3" s="1"/>
  <c r="AO564" i="3" a="1"/>
  <c r="AO564" i="3" s="1"/>
  <c r="AO291" i="3" a="1"/>
  <c r="AO291" i="3" s="1"/>
  <c r="AO163" i="3" a="1"/>
  <c r="AO163" i="3" s="1"/>
  <c r="AO441" i="3" a="1"/>
  <c r="AO441" i="3" s="1"/>
  <c r="AO673" i="3" a="1"/>
  <c r="AO673" i="3" s="1"/>
  <c r="AO317" i="3" a="1"/>
  <c r="AO317" i="3" s="1"/>
  <c r="AO37" i="3" a="1"/>
  <c r="AO37" i="3" s="1"/>
  <c r="AO319" i="3" a="1"/>
  <c r="AO319" i="3" s="1"/>
  <c r="AO597" i="3" a="1"/>
  <c r="AO597" i="3" s="1"/>
  <c r="AO72" i="3" a="1"/>
  <c r="AO72" i="3" s="1"/>
  <c r="AO963" i="3" a="1"/>
  <c r="AO963" i="3" s="1"/>
  <c r="AO193" i="3" a="1"/>
  <c r="AO193" i="3" s="1"/>
  <c r="AO153" i="3" a="1"/>
  <c r="AO153" i="3" s="1"/>
  <c r="AO427" i="3" a="1"/>
  <c r="AO427" i="3" s="1"/>
  <c r="AO437" i="3" a="1"/>
  <c r="AO437" i="3" s="1"/>
  <c r="AO716" i="3" a="1"/>
  <c r="AO716" i="3" s="1"/>
  <c r="AO349" i="3" a="1"/>
  <c r="AO349" i="3" s="1"/>
  <c r="AO329" i="3" a="1"/>
  <c r="AO329" i="3" s="1"/>
  <c r="AO508" i="3" a="1"/>
  <c r="AO508" i="3" s="1"/>
  <c r="AO34" i="3" a="1"/>
  <c r="AO34" i="3" s="1"/>
  <c r="AO73" i="3" a="1"/>
  <c r="AO73" i="3" s="1"/>
  <c r="AO355" i="3" a="1"/>
  <c r="AO355" i="3" s="1"/>
  <c r="AO633" i="3" a="1"/>
  <c r="AO633" i="3" s="1"/>
  <c r="AO206" i="3" a="1"/>
  <c r="AO206" i="3" s="1"/>
  <c r="AO498" i="3" a="1"/>
  <c r="AO498" i="3" s="1"/>
  <c r="AO10" i="3" a="1"/>
  <c r="AO10" i="3" s="1"/>
  <c r="AO338" i="3" a="1"/>
  <c r="AO338" i="3" s="1"/>
  <c r="AO607" i="3" a="1"/>
  <c r="AO607" i="3" s="1"/>
  <c r="AO617" i="3" a="1"/>
  <c r="AO617" i="3" s="1"/>
  <c r="AO226" i="3" a="1"/>
  <c r="AO226" i="3" s="1"/>
  <c r="AO409" i="3" a="1"/>
  <c r="AO409" i="3" s="1"/>
  <c r="AO345" i="3" a="1"/>
  <c r="AO345" i="3" s="1"/>
  <c r="AO820" i="3" a="1"/>
  <c r="AO820" i="3" s="1"/>
  <c r="AO457" i="3" a="1"/>
  <c r="AO457" i="3" s="1"/>
  <c r="AO926" i="3" a="1"/>
  <c r="AO926" i="3" s="1"/>
  <c r="AO863" i="3" a="1"/>
  <c r="AO863" i="3" s="1"/>
  <c r="AO770" i="3" a="1"/>
  <c r="AO770" i="3" s="1"/>
  <c r="AO378" i="3" a="1"/>
  <c r="AO378" i="3" s="1"/>
  <c r="AO172" i="3" a="1"/>
  <c r="AO172" i="3" s="1"/>
  <c r="AO669" i="3" a="1"/>
  <c r="AO669" i="3" s="1"/>
  <c r="AO949" i="3" a="1"/>
  <c r="AO949" i="3" s="1"/>
  <c r="AO265" i="3" a="1"/>
  <c r="AO265" i="3" s="1"/>
  <c r="AO250" i="3" a="1"/>
  <c r="AO250" i="3" s="1"/>
  <c r="AO360" i="3" a="1"/>
  <c r="AO360" i="3" s="1"/>
  <c r="AO502" i="3" a="1"/>
  <c r="AO502" i="3" s="1"/>
  <c r="AO127" i="3" a="1"/>
  <c r="AO127" i="3" s="1"/>
  <c r="AO511" i="3" a="1"/>
  <c r="AO511" i="3" s="1"/>
  <c r="AO676" i="3" a="1"/>
  <c r="AO676" i="3" s="1"/>
  <c r="AO56" i="3" a="1"/>
  <c r="AO56" i="3" s="1"/>
  <c r="AO283" i="3" a="1"/>
  <c r="AO283" i="3" s="1"/>
  <c r="AO561" i="3" a="1"/>
  <c r="AO561" i="3" s="1"/>
  <c r="AO230" i="3" a="1"/>
  <c r="AO230" i="3" s="1"/>
  <c r="AO999" i="3" a="1"/>
  <c r="AO999" i="3" s="1"/>
  <c r="AO157" i="3" a="1"/>
  <c r="AO157" i="3" s="1"/>
  <c r="AO122" i="3" a="1"/>
  <c r="AO122" i="3" s="1"/>
  <c r="AO391" i="3" a="1"/>
  <c r="AO391" i="3" s="1"/>
  <c r="AO401" i="3" a="1"/>
  <c r="AO401" i="3" s="1"/>
  <c r="AO783" i="3" a="1"/>
  <c r="AO783" i="3" s="1"/>
  <c r="AO313" i="3" a="1"/>
  <c r="AO313" i="3" s="1"/>
  <c r="AO273" i="3" a="1"/>
  <c r="AO273" i="3" s="1"/>
  <c r="AO547" i="3" a="1"/>
  <c r="AO547" i="3" s="1"/>
  <c r="AO557" i="3" a="1"/>
  <c r="AO557" i="3" s="1"/>
  <c r="AO982" i="3" a="1"/>
  <c r="AO982" i="3" s="1"/>
  <c r="AO102" i="3" a="1"/>
  <c r="AO102" i="3" s="1"/>
  <c r="AO428" i="3" a="1"/>
  <c r="AO428" i="3" s="1"/>
  <c r="AO110" i="3" a="1"/>
  <c r="AO110" i="3" s="1"/>
  <c r="AO117" i="3" a="1"/>
  <c r="AO117" i="3" s="1"/>
  <c r="AO852" i="3" a="1"/>
  <c r="AO852" i="3" s="1"/>
  <c r="AO258" i="3" a="1"/>
  <c r="AO258" i="3" s="1"/>
  <c r="AO584" i="3" a="1"/>
  <c r="AO584" i="3" s="1"/>
  <c r="AO751" i="3" a="1"/>
  <c r="AO751" i="3" s="1"/>
  <c r="AO446" i="3" a="1"/>
  <c r="AO446" i="3" s="1"/>
  <c r="AO748" i="3" a="1"/>
  <c r="AO748" i="3" s="1"/>
  <c r="AO55" i="3" a="1"/>
  <c r="AO55" i="3" s="1"/>
  <c r="AO439" i="3" a="1"/>
  <c r="AO439" i="3" s="1"/>
  <c r="AO449" i="3" a="1"/>
  <c r="AO449" i="3" s="1"/>
  <c r="AO946" i="3" a="1"/>
  <c r="AO946" i="3" s="1"/>
  <c r="AO138" i="3" a="1"/>
  <c r="AO138" i="3" s="1"/>
  <c r="AO464" i="3" a="1"/>
  <c r="AO464" i="3" s="1"/>
  <c r="AO248" i="3" a="1"/>
  <c r="AO248" i="3" s="1"/>
  <c r="AO214" i="3" a="1"/>
  <c r="AO214" i="3" s="1"/>
  <c r="AO732" i="3" a="1"/>
  <c r="AO732" i="3" s="1"/>
  <c r="AO71" i="3" a="1"/>
  <c r="AO71" i="3" s="1"/>
  <c r="AO188" i="3" a="1"/>
  <c r="AO188" i="3" s="1"/>
  <c r="AO180" i="3" a="1"/>
  <c r="AO180" i="3" s="1"/>
  <c r="AO626" i="3" a="1"/>
  <c r="AO626" i="3" s="1"/>
  <c r="AO219" i="3" a="1"/>
  <c r="AO219" i="3" s="1"/>
  <c r="AO657" i="3" a="1"/>
  <c r="AO657" i="3" s="1"/>
  <c r="AO922" i="3" a="1"/>
  <c r="AO922" i="3" s="1"/>
  <c r="AO799" i="3" a="1"/>
  <c r="AO799" i="3" s="1"/>
  <c r="AO589" i="3" a="1"/>
  <c r="AO589" i="3" s="1"/>
  <c r="AO918" i="3" a="1"/>
  <c r="AO918" i="3" s="1"/>
  <c r="AO916" i="3" a="1"/>
  <c r="AO916" i="3" s="1"/>
  <c r="AO711" i="3" a="1"/>
  <c r="AO711" i="3" s="1"/>
  <c r="AO903" i="3" a="1"/>
  <c r="AO903" i="3" s="1"/>
  <c r="AO316" i="3" a="1"/>
  <c r="AO316" i="3" s="1"/>
  <c r="AO487" i="3" a="1"/>
  <c r="AO487" i="3" s="1"/>
  <c r="AO612" i="3" a="1"/>
  <c r="AO612" i="3" s="1"/>
  <c r="AO42" i="3" a="1"/>
  <c r="AO42" i="3" s="1"/>
  <c r="AO393" i="3" a="1"/>
  <c r="AO393" i="3" s="1"/>
  <c r="AO509" i="3" a="1"/>
  <c r="AO509" i="3" s="1"/>
  <c r="AO390" i="3" a="1"/>
  <c r="AO390" i="3" s="1"/>
  <c r="AO271" i="3" a="1"/>
  <c r="AO271" i="3" s="1"/>
  <c r="AO655" i="3" a="1"/>
  <c r="AO655" i="3" s="1"/>
  <c r="AO913" i="3" a="1"/>
  <c r="AO913" i="3" s="1"/>
  <c r="AO145" i="3" a="1"/>
  <c r="AO145" i="3" s="1"/>
  <c r="AO105" i="3" a="1"/>
  <c r="AO105" i="3" s="1"/>
  <c r="AO379" i="3" a="1"/>
  <c r="AO379" i="3" s="1"/>
  <c r="AO389" i="3" a="1"/>
  <c r="AO389" i="3" s="1"/>
  <c r="AO807" i="3" a="1"/>
  <c r="AO807" i="3" s="1"/>
  <c r="AO301" i="3" a="1"/>
  <c r="AO301" i="3" s="1"/>
  <c r="AO266" i="3" a="1"/>
  <c r="AO266" i="3" s="1"/>
  <c r="AO535" i="3" a="1"/>
  <c r="AO535" i="3" s="1"/>
  <c r="AO545" i="3" a="1"/>
  <c r="AO545" i="3" s="1"/>
  <c r="AO994" i="3" a="1"/>
  <c r="AO994" i="3" s="1"/>
  <c r="AO90" i="3" a="1"/>
  <c r="AO90" i="3" s="1"/>
  <c r="AO416" i="3" a="1"/>
  <c r="AO416" i="3" s="1"/>
  <c r="AO45" i="3" a="1"/>
  <c r="AO45" i="3" s="1"/>
  <c r="AO707" i="3" a="1"/>
  <c r="AO707" i="3" s="1"/>
  <c r="AO860" i="3" a="1"/>
  <c r="AO860" i="3" s="1"/>
  <c r="AO246" i="3" a="1"/>
  <c r="AO246" i="3" s="1"/>
  <c r="AO572" i="3" a="1"/>
  <c r="AO572" i="3" s="1"/>
  <c r="AO739" i="3" a="1"/>
  <c r="AO739" i="3" s="1"/>
  <c r="AO434" i="3" a="1"/>
  <c r="AO434" i="3" s="1"/>
  <c r="AO756" i="3" a="1"/>
  <c r="AO756" i="3" s="1"/>
  <c r="AO35" i="3" a="1"/>
  <c r="AO35" i="3" s="1"/>
  <c r="AO116" i="3" a="1"/>
  <c r="AO116" i="3" s="1"/>
  <c r="AO895" i="3" a="1"/>
  <c r="AO895" i="3" s="1"/>
  <c r="AO590" i="3" a="1"/>
  <c r="AO590" i="3" s="1"/>
  <c r="AO33" i="3" a="1"/>
  <c r="AO33" i="3" s="1"/>
  <c r="AO199" i="3" a="1"/>
  <c r="AO199" i="3" s="1"/>
  <c r="AO583" i="3" a="1"/>
  <c r="AO583" i="3" s="1"/>
  <c r="AO593" i="3" a="1"/>
  <c r="AO593" i="3" s="1"/>
  <c r="AO836" i="3" a="1"/>
  <c r="AO836" i="3" s="1"/>
  <c r="AO282" i="3" a="1"/>
  <c r="AO282" i="3" s="1"/>
  <c r="AO608" i="3" a="1"/>
  <c r="AO608" i="3" s="1"/>
  <c r="AO775" i="3" a="1"/>
  <c r="AO775" i="3" s="1"/>
  <c r="AO470" i="3" a="1"/>
  <c r="AO470" i="3" s="1"/>
  <c r="AO399" i="3" a="1"/>
  <c r="AO399" i="3" s="1"/>
  <c r="AO215" i="3" a="1"/>
  <c r="AO215" i="3" s="1"/>
  <c r="AO419" i="3" a="1"/>
  <c r="AO419" i="3" s="1"/>
  <c r="AO156" i="3" a="1"/>
  <c r="AO156" i="3" s="1"/>
  <c r="AO77" i="3" a="1"/>
  <c r="AO77" i="3" s="1"/>
  <c r="AO91" i="3" a="1"/>
  <c r="AO91" i="3" s="1"/>
  <c r="AO324" i="3" a="1"/>
  <c r="AO324" i="3" s="1"/>
  <c r="AO162" i="3" a="1"/>
  <c r="AO162" i="3" s="1"/>
  <c r="AO494" i="3" a="1"/>
  <c r="AO494" i="3" s="1"/>
  <c r="AO845" i="3" a="1"/>
  <c r="AO845" i="3" s="1"/>
  <c r="AO767" i="3" a="1"/>
  <c r="AO767" i="3" s="1"/>
  <c r="AO613" i="3" a="1"/>
  <c r="AO613" i="3" s="1"/>
  <c r="AO174" i="3" a="1"/>
  <c r="AO174" i="3" s="1"/>
  <c r="AO32" i="3" a="1"/>
  <c r="AO32" i="3" s="1"/>
  <c r="AO276" i="3" a="1"/>
  <c r="AO276" i="3" s="1"/>
  <c r="AO665" i="3" a="1"/>
  <c r="AO665" i="3" s="1"/>
  <c r="AO274" i="3" a="1"/>
  <c r="AO274" i="3" s="1"/>
  <c r="AO279" i="3" a="1"/>
  <c r="AO279" i="3" s="1"/>
  <c r="AO286" i="3" a="1"/>
  <c r="AO286" i="3" s="1"/>
  <c r="AO299" i="3" a="1"/>
  <c r="AO299" i="3" s="1"/>
  <c r="AO413" i="3" a="1"/>
  <c r="AO413" i="3" s="1"/>
  <c r="AO15" i="3" a="1"/>
  <c r="AO15" i="3" s="1"/>
  <c r="AO515" i="3" a="1"/>
  <c r="AO515" i="3" s="1"/>
  <c r="AO578" i="3" a="1"/>
  <c r="AO578" i="3" s="1"/>
  <c r="AO315" i="3" a="1"/>
  <c r="AO315" i="3" s="1"/>
  <c r="AO527" i="3" a="1"/>
  <c r="AO527" i="3" s="1"/>
  <c r="AO697" i="3" a="1"/>
  <c r="AO697" i="3" s="1"/>
  <c r="AO687" i="3" a="1"/>
  <c r="AO687" i="3" s="1"/>
  <c r="AO14" i="3" a="1"/>
  <c r="AO14" i="3" s="1"/>
  <c r="AO458" i="3" a="1"/>
  <c r="AO458" i="3" s="1"/>
  <c r="AO195" i="3" a="1"/>
  <c r="AO195" i="3" s="1"/>
  <c r="AO407" i="3" a="1"/>
  <c r="AO407" i="3" s="1"/>
  <c r="AO26" i="3" a="1"/>
  <c r="AO26" i="3" s="1"/>
  <c r="AO462" i="3" a="1"/>
  <c r="AO462" i="3" s="1"/>
  <c r="AO53" i="3" a="1"/>
  <c r="AO53" i="3" s="1"/>
  <c r="AO886" i="3" a="1"/>
  <c r="AO886" i="3" s="1"/>
  <c r="AO75" i="3" a="1"/>
  <c r="AO75" i="3" s="1"/>
  <c r="AO241" i="3" a="1"/>
  <c r="AO241" i="3" s="1"/>
  <c r="AO200" i="3" a="1"/>
  <c r="AO200" i="3" s="1"/>
  <c r="AO827" i="3" a="1"/>
  <c r="AO827" i="3" s="1"/>
  <c r="AO808" i="3" a="1"/>
  <c r="AO808" i="3" s="1"/>
  <c r="AO789" i="3" a="1"/>
  <c r="AO789" i="3" s="1"/>
  <c r="AO661" i="3" a="1"/>
  <c r="AO661" i="3" s="1"/>
  <c r="AO144" i="3" a="1"/>
  <c r="AO144" i="3" s="1"/>
  <c r="AO998" i="3" a="1"/>
  <c r="AO998" i="3" s="1"/>
  <c r="AO952" i="3" a="1"/>
  <c r="AO952" i="3" s="1"/>
  <c r="AO252" i="3" a="1"/>
  <c r="AO252" i="3" s="1"/>
  <c r="AO819" i="3" a="1"/>
  <c r="AO819" i="3" s="1"/>
  <c r="AO708" i="3" a="1"/>
  <c r="AO708" i="3" s="1"/>
  <c r="AO532" i="3" a="1"/>
  <c r="AO532" i="3" s="1"/>
  <c r="AO531" i="3" a="1"/>
  <c r="AO531" i="3" s="1"/>
  <c r="AO889" i="3" a="1"/>
  <c r="AO889" i="3" s="1"/>
  <c r="AO877" i="3" a="1"/>
  <c r="AO877" i="3" s="1"/>
  <c r="AO798" i="3" a="1"/>
  <c r="AO798" i="3" s="1"/>
  <c r="AO933" i="3" a="1"/>
  <c r="AO933" i="3" s="1"/>
  <c r="AO966" i="3" a="1"/>
  <c r="AO966" i="3" s="1"/>
  <c r="AO769" i="3" a="1"/>
  <c r="AO769" i="3" s="1"/>
  <c r="AO829" i="3" a="1"/>
  <c r="AO829" i="3" s="1"/>
  <c r="AO666" i="3" a="1"/>
  <c r="AO666" i="3" s="1"/>
  <c r="AO866" i="3" a="1"/>
  <c r="AO866" i="3" s="1"/>
  <c r="AO873" i="3" a="1"/>
  <c r="AO873" i="3" s="1"/>
  <c r="AO813" i="3" a="1"/>
  <c r="AO813" i="3" s="1"/>
  <c r="AO988" i="3" a="1"/>
  <c r="AO988" i="3" s="1"/>
  <c r="AO840" i="3" a="1"/>
  <c r="AO840" i="3" s="1"/>
  <c r="AO477" i="3" a="1"/>
  <c r="AO477" i="3" s="1"/>
  <c r="AO476" i="3" a="1"/>
  <c r="AO476" i="3" s="1"/>
  <c r="AO201" i="3" a="1"/>
  <c r="AO201" i="3" s="1"/>
  <c r="AO968" i="3" a="1"/>
  <c r="AO968" i="3" s="1"/>
  <c r="AO606" i="3" a="1"/>
  <c r="AO606" i="3" s="1"/>
  <c r="AO890" i="3" a="1"/>
  <c r="AO890" i="3" s="1"/>
  <c r="AO507" i="3" a="1"/>
  <c r="AO507" i="3" s="1"/>
  <c r="AO562" i="3" a="1"/>
  <c r="AO562" i="3" s="1"/>
  <c r="AO956" i="3" a="1"/>
  <c r="AO956" i="3" s="1"/>
  <c r="AO664" i="3" a="1"/>
  <c r="AO664" i="3" s="1"/>
  <c r="AO722" i="3" a="1"/>
  <c r="AO722" i="3" s="1"/>
  <c r="AO749" i="3" a="1"/>
  <c r="AO749" i="3" s="1"/>
  <c r="AO568" i="3" a="1"/>
  <c r="AO568" i="3" s="1"/>
  <c r="AO942" i="3" a="1"/>
  <c r="AO942" i="3" s="1"/>
  <c r="AO891" i="3" a="1"/>
  <c r="AO891" i="3" s="1"/>
  <c r="AO995" i="3" a="1"/>
  <c r="AO995" i="3" s="1"/>
  <c r="AO616" i="3" a="1"/>
  <c r="AO616" i="3" s="1"/>
  <c r="AO945" i="3" a="1"/>
  <c r="AO945" i="3" s="1"/>
  <c r="AO917" i="3" a="1"/>
  <c r="AO917" i="3" s="1"/>
  <c r="AO582" i="3" a="1"/>
  <c r="AO582" i="3" s="1"/>
  <c r="AO989" i="3" a="1"/>
  <c r="AO989" i="3" s="1"/>
  <c r="AO574" i="3" a="1"/>
  <c r="AO574" i="3" s="1"/>
  <c r="AO28" i="3" a="1"/>
  <c r="AO28" i="3" s="1"/>
  <c r="AO121" i="3" a="1"/>
  <c r="AO121" i="3" s="1"/>
  <c r="AO892" i="3" a="1"/>
  <c r="AO892" i="3" s="1"/>
  <c r="AO386" i="3" a="1"/>
  <c r="AO386" i="3" s="1"/>
  <c r="AO417" i="3" a="1"/>
  <c r="AO417" i="3" s="1"/>
  <c r="AO13" i="3" a="1"/>
  <c r="AO13" i="3" s="1"/>
  <c r="AO262" i="3" a="1"/>
  <c r="AO262" i="3" s="1"/>
  <c r="AO307" i="3" a="1"/>
  <c r="AO307" i="3" s="1"/>
  <c r="AO422" i="3" a="1"/>
  <c r="AO422" i="3" s="1"/>
  <c r="AO181" i="3" a="1"/>
  <c r="AO181" i="3" s="1"/>
  <c r="AO659" i="3" a="1"/>
  <c r="AO659" i="3" s="1"/>
  <c r="AO522" i="3" a="1"/>
  <c r="AO522" i="3" s="1"/>
  <c r="AO337" i="3" a="1"/>
  <c r="AO337" i="3" s="1"/>
  <c r="AO671" i="3" a="1"/>
  <c r="AO671" i="3" s="1"/>
  <c r="AO581" i="3" a="1"/>
  <c r="AO581" i="3" s="1"/>
  <c r="AO39" i="3" a="1"/>
  <c r="AO39" i="3" s="1"/>
  <c r="AO602" i="3" a="1"/>
  <c r="AO602" i="3" s="1"/>
  <c r="AO217" i="3" a="1"/>
  <c r="AO217" i="3" s="1"/>
  <c r="AO551" i="3" a="1"/>
  <c r="AO551" i="3" s="1"/>
  <c r="AO461" i="3" a="1"/>
  <c r="AO461" i="3" s="1"/>
  <c r="AO63" i="3" a="1"/>
  <c r="AO63" i="3" s="1"/>
  <c r="AO388" i="3" a="1"/>
  <c r="AO388" i="3" s="1"/>
  <c r="AO400" i="3" a="1"/>
  <c r="AO400" i="3" s="1"/>
  <c r="AO306" i="3" a="1"/>
  <c r="AO306" i="3" s="1"/>
  <c r="AO993" i="3" a="1"/>
  <c r="AO993" i="3" s="1"/>
  <c r="AO793" i="3" a="1"/>
  <c r="AO793" i="3" s="1"/>
  <c r="AO651" i="3" a="1"/>
  <c r="AO651" i="3" s="1"/>
  <c r="AO941" i="3" a="1"/>
  <c r="AO941" i="3" s="1"/>
  <c r="AO842" i="3" a="1"/>
  <c r="AO842" i="3" s="1"/>
  <c r="AO705" i="3" a="1"/>
  <c r="AO705" i="3" s="1"/>
  <c r="AO580" i="3" a="1"/>
  <c r="AO580" i="3" s="1"/>
  <c r="AO979" i="3" a="1"/>
  <c r="AO979" i="3" s="1"/>
  <c r="AO803" i="3" a="1"/>
  <c r="AO803" i="3" s="1"/>
  <c r="AO976" i="3" a="1"/>
  <c r="AO976" i="3" s="1"/>
  <c r="AO598" i="3" a="1"/>
  <c r="AO598" i="3" s="1"/>
  <c r="AO634" i="3" a="1"/>
  <c r="AO634" i="3" s="1"/>
  <c r="AO604" i="3" a="1"/>
  <c r="AO604" i="3" s="1"/>
  <c r="AO625" i="3" a="1"/>
  <c r="AO625" i="3" s="1"/>
  <c r="AO103" i="3" a="1"/>
  <c r="AO103" i="3" s="1"/>
  <c r="AO330" i="3" a="1"/>
  <c r="AO330" i="3" s="1"/>
  <c r="AO111" i="3" a="1"/>
  <c r="AO111" i="3" s="1"/>
  <c r="AO588" i="3" a="1"/>
  <c r="AO588" i="3" s="1"/>
  <c r="AO523" i="3" a="1"/>
  <c r="AO523" i="3" s="1"/>
  <c r="AO78" i="3" a="1"/>
  <c r="AO78" i="3" s="1"/>
  <c r="AO695" i="3" a="1"/>
  <c r="AO695" i="3" s="1"/>
  <c r="AO129" i="3" a="1"/>
  <c r="AO129" i="3" s="1"/>
  <c r="AO566" i="3" a="1"/>
  <c r="AO566" i="3" s="1"/>
  <c r="AO325" i="3" a="1"/>
  <c r="AO325" i="3" s="1"/>
  <c r="AO161" i="3" a="1"/>
  <c r="AO161" i="3" s="1"/>
  <c r="AO128" i="3" a="1"/>
  <c r="AO128" i="3" s="1"/>
  <c r="AO114" i="3" a="1"/>
  <c r="AO114" i="3" s="1"/>
  <c r="AO178" i="3" a="1"/>
  <c r="AO178" i="3" s="1"/>
  <c r="AO125" i="3" a="1"/>
  <c r="AO125" i="3" s="1"/>
  <c r="AO183" i="3" a="1"/>
  <c r="AO183" i="3" s="1"/>
  <c r="AO621" i="3" a="1"/>
  <c r="AO621" i="3" s="1"/>
  <c r="AO357" i="3" a="1"/>
  <c r="AO357" i="3" s="1"/>
  <c r="AO361" i="3" a="1"/>
  <c r="AO361" i="3" s="1"/>
  <c r="AO58" i="3" a="1"/>
  <c r="AO58" i="3" s="1"/>
  <c r="AO605" i="3" a="1"/>
  <c r="AO605" i="3" s="1"/>
  <c r="AO207" i="3" a="1"/>
  <c r="AO207" i="3" s="1"/>
  <c r="AO620" i="3" a="1"/>
  <c r="AO620" i="3" s="1"/>
  <c r="AO84" i="3" a="1"/>
  <c r="AO84" i="3" s="1"/>
  <c r="AO636" i="3" a="1"/>
  <c r="AO636" i="3" s="1"/>
  <c r="AO475" i="3" a="1"/>
  <c r="AO475" i="3" s="1"/>
  <c r="AO632" i="3" a="1"/>
  <c r="AO632" i="3" s="1"/>
  <c r="AO728" i="3" a="1"/>
  <c r="AO728" i="3" s="1"/>
  <c r="AO603" i="3" a="1"/>
  <c r="AO603" i="3" s="1"/>
  <c r="AO906" i="3" a="1"/>
  <c r="AO906" i="3" s="1"/>
  <c r="AO719" i="3" a="1"/>
  <c r="AO719" i="3" s="1"/>
  <c r="AO640" i="3" a="1"/>
  <c r="AO640" i="3" s="1"/>
  <c r="AO648" i="3" a="1"/>
  <c r="AO648" i="3" s="1"/>
  <c r="AO752" i="3" a="1"/>
  <c r="AO752" i="3" s="1"/>
  <c r="AO738" i="3" a="1"/>
  <c r="AO738" i="3" s="1"/>
  <c r="AO567" i="3" a="1"/>
  <c r="AO567" i="3" s="1"/>
  <c r="AO365" i="3" a="1"/>
  <c r="AO365" i="3" s="1"/>
  <c r="AO433" i="3" a="1"/>
  <c r="AO433" i="3" s="1"/>
  <c r="AO965" i="3" a="1"/>
  <c r="AO965" i="3" s="1"/>
  <c r="AO923" i="3" a="1"/>
  <c r="AO923" i="3" s="1"/>
  <c r="AO825" i="3" a="1"/>
  <c r="AO825" i="3" s="1"/>
  <c r="AO1000" i="3" a="1"/>
  <c r="AO1000" i="3" s="1"/>
  <c r="AO794" i="3" a="1"/>
  <c r="AO794" i="3" s="1"/>
  <c r="AO247" i="3" a="1"/>
  <c r="AO247" i="3" s="1"/>
  <c r="AO184" i="3" a="1"/>
  <c r="AO184" i="3" s="1"/>
  <c r="AO255" i="3" a="1"/>
  <c r="AO255" i="3" s="1"/>
  <c r="AO423" i="3" a="1"/>
  <c r="AO423" i="3" s="1"/>
  <c r="AO667" i="3" a="1"/>
  <c r="AO667" i="3" s="1"/>
  <c r="AO222" i="3" a="1"/>
  <c r="AO222" i="3" s="1"/>
  <c r="AO410" i="3" a="1"/>
  <c r="AO410" i="3" s="1"/>
  <c r="AO560" i="3" a="1"/>
  <c r="AO560" i="3" s="1"/>
  <c r="AO534" i="3" a="1"/>
  <c r="AO534" i="3" s="1"/>
  <c r="AO23" i="3" a="1"/>
  <c r="AO23" i="3" s="1"/>
  <c r="AO415" i="3" a="1"/>
  <c r="AO415" i="3" s="1"/>
  <c r="AO596" i="3" a="1"/>
  <c r="AO596" i="3" s="1"/>
  <c r="AO179" i="3" a="1"/>
  <c r="AO179" i="3" s="1"/>
  <c r="AO322" i="3" a="1"/>
  <c r="AO322" i="3" s="1"/>
  <c r="AO483" i="3" a="1"/>
  <c r="AO483" i="3" s="1"/>
  <c r="AO327" i="3" a="1"/>
  <c r="AO327" i="3" s="1"/>
  <c r="AO228" i="3" a="1"/>
  <c r="AO228" i="3" s="1"/>
  <c r="AO41" i="3" a="1"/>
  <c r="AO41" i="3" s="1"/>
  <c r="AO59" i="3" a="1"/>
  <c r="AO59" i="3" s="1"/>
  <c r="AO202" i="3" a="1"/>
  <c r="AO202" i="3" s="1"/>
  <c r="AO614" i="3" a="1"/>
  <c r="AO614" i="3" s="1"/>
  <c r="AO351" i="3" a="1"/>
  <c r="AO351" i="3" s="1"/>
  <c r="AO563" i="3" a="1"/>
  <c r="AO563" i="3" s="1"/>
  <c r="AO60" i="3" a="1"/>
  <c r="AO60" i="3" s="1"/>
  <c r="AO369" i="3" a="1"/>
  <c r="AO369" i="3" s="1"/>
  <c r="AO485" i="3" a="1"/>
  <c r="AO485" i="3" s="1"/>
  <c r="AO83" i="3" a="1"/>
  <c r="AO83" i="3" s="1"/>
  <c r="AO445" i="3" a="1"/>
  <c r="AO445" i="3" s="1"/>
  <c r="AO872" i="3" a="1"/>
  <c r="AO872" i="3" s="1"/>
  <c r="AO1005" i="3" a="1"/>
  <c r="AO1005" i="3" s="1"/>
  <c r="AO864" i="3" a="1"/>
  <c r="AO864" i="3" s="1"/>
  <c r="AO935" i="3" a="1"/>
  <c r="AO935" i="3" s="1"/>
  <c r="AO670" i="3" a="1"/>
  <c r="AO670" i="3" s="1"/>
  <c r="AO397" i="3" a="1"/>
  <c r="AO397" i="3" s="1"/>
  <c r="AO118" i="3" a="1"/>
  <c r="AO118" i="3" s="1"/>
  <c r="AO779" i="3" a="1"/>
  <c r="AO779" i="3" s="1"/>
  <c r="AO680" i="3" a="1"/>
  <c r="AO680" i="3" s="1"/>
  <c r="AO911" i="3" a="1"/>
  <c r="AO911" i="3" s="1"/>
  <c r="AO586" i="3" a="1"/>
  <c r="AO586" i="3" s="1"/>
  <c r="AO394" i="3" a="1"/>
  <c r="AO394" i="3" s="1"/>
  <c r="AO851" i="3" a="1"/>
  <c r="AO851" i="3" s="1"/>
  <c r="AO731" i="3" a="1"/>
  <c r="AO731" i="3" s="1"/>
  <c r="AO815" i="3" a="1"/>
  <c r="AO815" i="3" s="1"/>
  <c r="AO768" i="3" a="1"/>
  <c r="AO768" i="3" s="1"/>
  <c r="AO938" i="3" a="1"/>
  <c r="AO938" i="3" s="1"/>
  <c r="AO848" i="3" a="1"/>
  <c r="AO848" i="3" s="1"/>
  <c r="AO861" i="3" a="1"/>
  <c r="AO861" i="3" s="1"/>
  <c r="AO550" i="3" a="1"/>
  <c r="AO550" i="3" s="1"/>
  <c r="AO856" i="3" a="1"/>
  <c r="AO856" i="3" s="1"/>
  <c r="AO849" i="3" a="1"/>
  <c r="AO849" i="3" s="1"/>
  <c r="AO817" i="3" a="1"/>
  <c r="AO817" i="3" s="1"/>
  <c r="AO495" i="3" a="1"/>
  <c r="AO495" i="3" s="1"/>
  <c r="AO954" i="3" a="1"/>
  <c r="AO954" i="3" s="1"/>
  <c r="AO928" i="3" a="1"/>
  <c r="AO928" i="3" s="1"/>
  <c r="AO776" i="3" a="1"/>
  <c r="AO776" i="3" s="1"/>
  <c r="AO795" i="3" a="1"/>
  <c r="AO795" i="3" s="1"/>
  <c r="AO555" i="3" a="1"/>
  <c r="AO555" i="3" s="1"/>
  <c r="AO86" i="3" a="1"/>
  <c r="AO86" i="3" s="1"/>
  <c r="AO444" i="3" a="1"/>
  <c r="AO444" i="3" s="1"/>
  <c r="AO978" i="3" a="1"/>
  <c r="AO978" i="3" s="1"/>
  <c r="AO781" i="3" a="1"/>
  <c r="AO781" i="3" s="1"/>
  <c r="AO839" i="3" a="1"/>
  <c r="AO839" i="3" s="1"/>
  <c r="AO381" i="3" a="1"/>
  <c r="AO381" i="3" s="1"/>
  <c r="AO656" i="3" a="1"/>
  <c r="AO656" i="3" s="1"/>
  <c r="AO196" i="3" a="1"/>
  <c r="AO196" i="3" s="1"/>
  <c r="AO123" i="3" a="1"/>
  <c r="AO123" i="3" s="1"/>
  <c r="AO448" i="3" a="1"/>
  <c r="AO448" i="3" s="1"/>
  <c r="AO151" i="3" a="1"/>
  <c r="AO151" i="3" s="1"/>
  <c r="AO387" i="3" a="1"/>
  <c r="AO387" i="3" s="1"/>
  <c r="AO68" i="3" a="1"/>
  <c r="AO68" i="3" s="1"/>
  <c r="AO278" i="3" a="1"/>
  <c r="AO278" i="3" s="1"/>
  <c r="AO167" i="3" a="1"/>
  <c r="AO167" i="3" s="1"/>
  <c r="AO559" i="3" a="1"/>
  <c r="AO559" i="3" s="1"/>
  <c r="AO810" i="3" a="1"/>
  <c r="AO810" i="3" s="1"/>
  <c r="AO323" i="3" a="1"/>
  <c r="AO323" i="3" s="1"/>
  <c r="AO465" i="3" a="1"/>
  <c r="AO465" i="3" s="1"/>
  <c r="AO46" i="3" a="1"/>
  <c r="AO46" i="3" s="1"/>
  <c r="AO61" i="3" a="1"/>
  <c r="AO61" i="3" s="1"/>
  <c r="AO763" i="3" a="1"/>
  <c r="AO763" i="3" s="1"/>
  <c r="AO672" i="3" a="1"/>
  <c r="AO672" i="3" s="1"/>
  <c r="AO203" i="3" a="1"/>
  <c r="AO203" i="3" s="1"/>
  <c r="AO346" i="3" a="1"/>
  <c r="AO346" i="3" s="1"/>
  <c r="AO101" i="3" a="1"/>
  <c r="AO101" i="3" s="1"/>
  <c r="AO85" i="3" a="1"/>
  <c r="AO85" i="3" s="1"/>
  <c r="AO65" i="3" a="1"/>
  <c r="AO65" i="3" s="1"/>
  <c r="AO238" i="3" a="1"/>
  <c r="AO238" i="3" s="1"/>
  <c r="AO104" i="3" a="1"/>
  <c r="AO104" i="3" s="1"/>
  <c r="AO454" i="3" a="1"/>
  <c r="AO454" i="3" s="1"/>
  <c r="AO638" i="3" a="1"/>
  <c r="AO638" i="3" s="1"/>
  <c r="AO930" i="3" a="1"/>
  <c r="AO930" i="3" s="1"/>
  <c r="AO714" i="3" a="1"/>
  <c r="AO714" i="3" s="1"/>
  <c r="AO693" i="3" a="1"/>
  <c r="AO693" i="3" s="1"/>
  <c r="AO981" i="3" a="1"/>
  <c r="AO981" i="3" s="1"/>
  <c r="AO447" i="3" a="1"/>
  <c r="AO447" i="3" s="1"/>
  <c r="AO929" i="3" a="1"/>
  <c r="AO929" i="3" s="1"/>
  <c r="AO816" i="3" a="1"/>
  <c r="AO816" i="3" s="1"/>
  <c r="AO675" i="3" a="1"/>
  <c r="AO675" i="3" s="1"/>
  <c r="AO973" i="3" a="1"/>
  <c r="AO973" i="3" s="1"/>
  <c r="AO288" i="3" a="1"/>
  <c r="AO288" i="3" s="1"/>
  <c r="AO784" i="3" a="1"/>
  <c r="AO784" i="3" s="1"/>
  <c r="AO699" i="3" a="1"/>
  <c r="AO699" i="3" s="1"/>
  <c r="AO969" i="3" a="1"/>
  <c r="AO969" i="3" s="1"/>
  <c r="AO639" i="3" a="1"/>
  <c r="AO639" i="3" s="1"/>
  <c r="AO846" i="3" a="1"/>
  <c r="AO846" i="3" s="1"/>
  <c r="AO725" i="3" a="1"/>
  <c r="AO725" i="3" s="1"/>
  <c r="AO688" i="3" a="1"/>
  <c r="AO688" i="3" s="1"/>
  <c r="AO579" i="3" a="1"/>
  <c r="AO579" i="3" s="1"/>
  <c r="AO977" i="3" a="1"/>
  <c r="AO977" i="3" s="1"/>
  <c r="AO881" i="3" a="1"/>
  <c r="AO881" i="3" s="1"/>
  <c r="AO746" i="3" a="1"/>
  <c r="AO746" i="3" s="1"/>
  <c r="AO642" i="3" a="1"/>
  <c r="AO642" i="3" s="1"/>
  <c r="AO901" i="3" a="1"/>
  <c r="AO901" i="3" s="1"/>
  <c r="AO797" i="3" a="1"/>
  <c r="AO797" i="3" s="1"/>
  <c r="AO967" i="3" a="1"/>
  <c r="AO967" i="3" s="1"/>
  <c r="AO893" i="3" a="1"/>
  <c r="AO893" i="3" s="1"/>
  <c r="AO773" i="3" a="1"/>
  <c r="AO773" i="3" s="1"/>
  <c r="AO525" i="3" a="1"/>
  <c r="AO525" i="3" s="1"/>
  <c r="AO106" i="3" a="1"/>
  <c r="AO106" i="3" s="1"/>
  <c r="AO340" i="3" a="1"/>
  <c r="AO340" i="3" s="1"/>
  <c r="AO267" i="3" a="1"/>
  <c r="AO267" i="3" s="1"/>
  <c r="AO254" i="3" a="1"/>
  <c r="AO254" i="3" s="1"/>
  <c r="AO295" i="3" a="1"/>
  <c r="AO295" i="3" s="1"/>
  <c r="AO987" i="3" a="1"/>
  <c r="AO987" i="3" s="1"/>
  <c r="AO503" i="3" a="1"/>
  <c r="AO503" i="3" s="1"/>
  <c r="AO268" i="3" a="1"/>
  <c r="AO268" i="3" s="1"/>
  <c r="AO311" i="3" a="1"/>
  <c r="AO311" i="3" s="1"/>
  <c r="AO883" i="3" a="1"/>
  <c r="AO883" i="3" s="1"/>
  <c r="AO735" i="3" a="1"/>
  <c r="AO735" i="3" s="1"/>
  <c r="AO112" i="3" a="1"/>
  <c r="AO112" i="3" s="1"/>
  <c r="AO571" i="3" a="1"/>
  <c r="AO571" i="3" s="1"/>
  <c r="AO170" i="3" a="1"/>
  <c r="AO170" i="3" s="1"/>
  <c r="AO126" i="3" a="1"/>
  <c r="AO126" i="3" s="1"/>
  <c r="AO62" i="3" a="1"/>
  <c r="AO62" i="3" s="1"/>
  <c r="AO939" i="3" a="1"/>
  <c r="AO939" i="3" s="1"/>
  <c r="AO347" i="3" a="1"/>
  <c r="AO347" i="3" s="1"/>
  <c r="AO451" i="3" a="1"/>
  <c r="AO451" i="3" s="1"/>
  <c r="AO1009" i="3" a="1"/>
  <c r="AO1009" i="3" s="1"/>
  <c r="AO150" i="3" a="1"/>
  <c r="AO150" i="3" s="1"/>
  <c r="AO209" i="3" a="1"/>
  <c r="AO209" i="3" s="1"/>
  <c r="AO300" i="3" a="1"/>
  <c r="AO300" i="3" s="1"/>
  <c r="AO235" i="3" a="1"/>
  <c r="AO235" i="3" s="1"/>
  <c r="AO619" i="3" a="1"/>
  <c r="AO619" i="3" s="1"/>
  <c r="AO227" i="3" a="1"/>
  <c r="AO227" i="3" s="1"/>
  <c r="AO920" i="3" a="1"/>
  <c r="AO920" i="3" s="1"/>
  <c r="AO841" i="3" a="1"/>
  <c r="AO841" i="3" s="1"/>
  <c r="AO962" i="3" a="1"/>
  <c r="AO962" i="3" s="1"/>
  <c r="AO792" i="3" a="1"/>
  <c r="AO792" i="3" s="1"/>
  <c r="AO698" i="3" a="1"/>
  <c r="AO698" i="3" s="1"/>
  <c r="AO723" i="3" a="1"/>
  <c r="AO723" i="3" s="1"/>
  <c r="AO654" i="3" a="1"/>
  <c r="AO654" i="3" s="1"/>
  <c r="AO466" i="3" a="1"/>
  <c r="AO466" i="3" s="1"/>
  <c r="AO888" i="3" a="1"/>
  <c r="AO888" i="3" s="1"/>
  <c r="AO822" i="3" a="1"/>
  <c r="AO822" i="3" s="1"/>
  <c r="AO690" i="3" a="1"/>
  <c r="AO690" i="3" s="1"/>
  <c r="AO577" i="3" a="1"/>
  <c r="AO577" i="3" s="1"/>
  <c r="AO762" i="3" a="1"/>
  <c r="AO762" i="3" s="1"/>
  <c r="AO591" i="3" a="1"/>
  <c r="AO591" i="3" s="1"/>
  <c r="AO492" i="3" a="1"/>
  <c r="AO492" i="3" s="1"/>
  <c r="AO865" i="3" a="1"/>
  <c r="AO865" i="3" s="1"/>
  <c r="AO745" i="3" a="1"/>
  <c r="AO745" i="3" s="1"/>
  <c r="AO720" i="3" a="1"/>
  <c r="AO720" i="3" s="1"/>
  <c r="AO932" i="3" a="1"/>
  <c r="AO932" i="3" s="1"/>
  <c r="AO843" i="3" a="1"/>
  <c r="AO843" i="3" s="1"/>
  <c r="AO618" i="3" a="1"/>
  <c r="AO618" i="3" s="1"/>
  <c r="AO442" i="3" a="1"/>
  <c r="AO442" i="3" s="1"/>
  <c r="AO628" i="3" a="1"/>
  <c r="AO628" i="3" s="1"/>
  <c r="AO565" i="3" a="1"/>
  <c r="AO565" i="3" s="1"/>
  <c r="AO435" i="3" a="1"/>
  <c r="AO435" i="3" s="1"/>
  <c r="AO341" i="3" a="1"/>
  <c r="AO341" i="3" s="1"/>
  <c r="AO537" i="3" a="1"/>
  <c r="AO537" i="3" s="1"/>
  <c r="AO98" i="3" a="1"/>
  <c r="AO98" i="3" s="1"/>
  <c r="AO289" i="3" a="1"/>
  <c r="AO289" i="3" s="1"/>
  <c r="AO533" i="3" a="1"/>
  <c r="AO533" i="3" s="1"/>
  <c r="AO404" i="3" a="1"/>
  <c r="AO404" i="3" s="1"/>
  <c r="AO868" i="3" a="1"/>
  <c r="AO868" i="3" s="1"/>
  <c r="AO585" i="3" a="1"/>
  <c r="AO585" i="3" s="1"/>
  <c r="AO975" i="3" a="1"/>
  <c r="AO975" i="3" s="1"/>
  <c r="AO100" i="3" a="1"/>
  <c r="AO100" i="3" s="1"/>
  <c r="AO701" i="3" a="1"/>
  <c r="AO701" i="3" s="1"/>
  <c r="AO970" i="3" a="1"/>
  <c r="AO970" i="3" s="1"/>
  <c r="AO256" i="3" a="1"/>
  <c r="AO256" i="3" s="1"/>
  <c r="AO142" i="3" a="1"/>
  <c r="AO142" i="3" s="1"/>
  <c r="AO786" i="3" a="1"/>
  <c r="AO786" i="3" s="1"/>
  <c r="AO335" i="3" a="1"/>
  <c r="AO335" i="3" s="1"/>
  <c r="AO29" i="3" a="1"/>
  <c r="AO29" i="3" s="1"/>
  <c r="AO710" i="3" a="1"/>
  <c r="AO710" i="3" s="1"/>
  <c r="AO136" i="3" a="1"/>
  <c r="AO136" i="3" s="1"/>
  <c r="AO595" i="3" a="1"/>
  <c r="AO595" i="3" s="1"/>
  <c r="AO660" i="3" a="1"/>
  <c r="AO660" i="3" s="1"/>
  <c r="AO294" i="3" a="1"/>
  <c r="AO294" i="3" s="1"/>
  <c r="AO353" i="3" a="1"/>
  <c r="AO353" i="3" s="1"/>
  <c r="AO482" i="3" a="1"/>
  <c r="AO482" i="3" s="1"/>
  <c r="AO481" i="3" a="1"/>
  <c r="AO481" i="3" s="1"/>
  <c r="AO629" i="3" a="1"/>
  <c r="AO629" i="3" s="1"/>
  <c r="AO912" i="3" a="1"/>
  <c r="AO912" i="3" s="1"/>
  <c r="AO692" i="3" a="1"/>
  <c r="AO692" i="3" s="1"/>
  <c r="AO821" i="3" a="1"/>
  <c r="AO821" i="3" s="1"/>
  <c r="AO520" i="3" a="1"/>
  <c r="AO520" i="3" s="1"/>
  <c r="AO940" i="3" a="1"/>
  <c r="AO940" i="3" s="1"/>
  <c r="AO702" i="3" a="1"/>
  <c r="AO702" i="3" s="1"/>
  <c r="AO471" i="3" a="1"/>
  <c r="AO471" i="3" s="1"/>
  <c r="AO736" i="3" a="1"/>
  <c r="AO736" i="3" s="1"/>
  <c r="AO869" i="3" a="1"/>
  <c r="AO869" i="3" s="1"/>
  <c r="AO959" i="3" a="1"/>
  <c r="AO959" i="3" s="1"/>
  <c r="AO766" i="3" a="1"/>
  <c r="AO766" i="3" s="1"/>
  <c r="AO48" i="3" a="1"/>
  <c r="AO48" i="3" s="1"/>
  <c r="AO242" i="3" a="1"/>
  <c r="AO242" i="3" s="1"/>
  <c r="AO66" i="3" a="1"/>
  <c r="AO66" i="3" s="1"/>
  <c r="AO683" i="3" a="1"/>
  <c r="AO683" i="3" s="1"/>
  <c r="AO548" i="3" a="1"/>
  <c r="AO548" i="3" s="1"/>
  <c r="AO772" i="3" a="1"/>
  <c r="AO772" i="3" s="1"/>
  <c r="AO403" i="3" a="1"/>
  <c r="AO403" i="3" s="1"/>
  <c r="AO759" i="3" a="1"/>
  <c r="AO759" i="3" s="1"/>
  <c r="AO244" i="3" a="1"/>
  <c r="AO244" i="3" s="1"/>
  <c r="AO694" i="3" a="1"/>
  <c r="AO694" i="3" s="1"/>
  <c r="AO69" i="3" a="1"/>
  <c r="AO69" i="3" s="1"/>
  <c r="AO43" i="3" a="1"/>
  <c r="AO43" i="3" s="1"/>
  <c r="AO713" i="3" a="1"/>
  <c r="AO713" i="3" s="1"/>
  <c r="AO528" i="3" a="1"/>
  <c r="AO528" i="3" s="1"/>
  <c r="AO343" i="3" a="1"/>
  <c r="AO343" i="3" s="1"/>
  <c r="AO718" i="3" a="1"/>
  <c r="AO718" i="3" s="1"/>
  <c r="AO740" i="3" a="1"/>
  <c r="AO740" i="3" s="1"/>
  <c r="AO280" i="3" a="1"/>
  <c r="AO280" i="3" s="1"/>
  <c r="AO94" i="3" a="1"/>
  <c r="AO94" i="3" s="1"/>
  <c r="AO490" i="3" a="1"/>
  <c r="AO490" i="3" s="1"/>
  <c r="AO359" i="3" a="1"/>
  <c r="AO359" i="3" s="1"/>
  <c r="AO501" i="3" a="1"/>
  <c r="AO501" i="3" s="1"/>
  <c r="AO372" i="3" a="1"/>
  <c r="AO372" i="3" s="1"/>
  <c r="AO363" i="3" a="1"/>
  <c r="AO363" i="3" s="1"/>
  <c r="AO488" i="3" a="1"/>
  <c r="AO488" i="3" s="1"/>
  <c r="AO16" i="3" a="1"/>
  <c r="AO16" i="3" s="1"/>
  <c r="AO553" i="3" a="1"/>
  <c r="AO553" i="3" s="1"/>
  <c r="AO737" i="3" a="1"/>
  <c r="AO737" i="3" s="1"/>
  <c r="AO486" i="3" a="1"/>
  <c r="AO486" i="3" s="1"/>
  <c r="AO456" i="3" a="1"/>
  <c r="AO456" i="3" s="1"/>
  <c r="AO853" i="3" a="1"/>
  <c r="AO853" i="3" s="1"/>
  <c r="AO990" i="3" a="1"/>
  <c r="AO990" i="3" s="1"/>
  <c r="AO469" i="3" a="1"/>
  <c r="AO469" i="3" s="1"/>
  <c r="AO899" i="3" a="1"/>
  <c r="AO899" i="3" s="1"/>
  <c r="AO944" i="3" a="1"/>
  <c r="AO944" i="3" s="1"/>
  <c r="AO818" i="3" a="1"/>
  <c r="AO818" i="3" s="1"/>
  <c r="AO755" i="3" a="1"/>
  <c r="AO755" i="3" s="1"/>
  <c r="AO721" i="3" a="1"/>
  <c r="AO721" i="3" s="1"/>
  <c r="AO704" i="3" a="1"/>
  <c r="AO704" i="3" s="1"/>
  <c r="AO601" i="3" a="1"/>
  <c r="AO601" i="3" s="1"/>
  <c r="AO985" i="3" a="1"/>
  <c r="AO985" i="3" s="1"/>
  <c r="AO610" i="3" a="1"/>
  <c r="AO610" i="3" s="1"/>
  <c r="AO529" i="3" a="1"/>
  <c r="AO529" i="3" s="1"/>
  <c r="AO991" i="3" a="1"/>
  <c r="AO991" i="3" s="1"/>
  <c r="AO971" i="3" a="1"/>
  <c r="AO971" i="3" s="1"/>
  <c r="AO370" i="3" a="1"/>
  <c r="AO370" i="3" s="1"/>
  <c r="AO955" i="3" a="1"/>
  <c r="AO955" i="3" s="1"/>
  <c r="AO983" i="3" a="1"/>
  <c r="AO983" i="3" s="1"/>
  <c r="AO430" i="3" a="1"/>
  <c r="AO430" i="3" s="1"/>
  <c r="AO747" i="3" a="1"/>
  <c r="AO747" i="3" s="1"/>
  <c r="AO862" i="3" a="1"/>
  <c r="AO862" i="3" s="1"/>
  <c r="AO148" i="3" a="1"/>
  <c r="AO148" i="3" s="1"/>
  <c r="AO176" i="3" a="1"/>
  <c r="AO176" i="3" s="1"/>
  <c r="AO513" i="3" a="1"/>
  <c r="AO513" i="3" s="1"/>
  <c r="AO575" i="3" a="1"/>
  <c r="AO575" i="3" s="1"/>
  <c r="AO870" i="3" a="1"/>
  <c r="AO870" i="3" s="1"/>
  <c r="AO867" i="3" a="1"/>
  <c r="AO867" i="3" s="1"/>
  <c r="AO774" i="3" a="1"/>
  <c r="AO774" i="3" s="1"/>
  <c r="AO805" i="3" a="1"/>
  <c r="AO805" i="3" s="1"/>
  <c r="AO712" i="3" a="1"/>
  <c r="AO712" i="3" s="1"/>
  <c r="AO474" i="3" a="1"/>
  <c r="AO474" i="3" s="1"/>
  <c r="AO700" i="3" a="1"/>
  <c r="AO700" i="3" s="1"/>
  <c r="AO904" i="3" a="1"/>
  <c r="AO904" i="3" s="1"/>
  <c r="AO953" i="3" a="1"/>
  <c r="AO953" i="3" s="1"/>
  <c r="AO914" i="3" a="1"/>
  <c r="AO914" i="3" s="1"/>
  <c r="AO514" i="3" a="1"/>
  <c r="AO514" i="3" s="1"/>
  <c r="AO741" i="3" a="1"/>
  <c r="AO741" i="3" s="1"/>
  <c r="AO615" i="3" a="1"/>
  <c r="AO615" i="3" s="1"/>
  <c r="AO980" i="3" a="1"/>
  <c r="AO980" i="3" s="1"/>
  <c r="AO652" i="3" a="1"/>
  <c r="AO652" i="3" s="1"/>
  <c r="AO743" i="3" a="1"/>
  <c r="AO743" i="3" s="1"/>
  <c r="AO931" i="3" a="1"/>
  <c r="AO931" i="3" s="1"/>
  <c r="AO809" i="3" a="1"/>
  <c r="AO809" i="3" s="1"/>
  <c r="AO658" i="3" a="1"/>
  <c r="AO658" i="3" s="1"/>
  <c r="AO624" i="3" a="1"/>
  <c r="AO624" i="3" s="1"/>
  <c r="AO336" i="3" a="1"/>
  <c r="AO336" i="3" s="1"/>
  <c r="AO189" i="3" a="1"/>
  <c r="AO189" i="3" s="1"/>
  <c r="AO549" i="3" a="1"/>
  <c r="AO549" i="3" s="1"/>
  <c r="AO352" i="3" a="1"/>
  <c r="AO352" i="3" s="1"/>
  <c r="AO576" i="3" a="1"/>
  <c r="AO576" i="3" s="1"/>
  <c r="AO429" i="3" a="1"/>
  <c r="AO429" i="3" s="1"/>
  <c r="AO25" i="3" a="1"/>
  <c r="AO25" i="3" s="1"/>
  <c r="AO727" i="3" a="1"/>
  <c r="AO727" i="3" s="1"/>
  <c r="AO764" i="3" a="1"/>
  <c r="AO764" i="3" s="1"/>
  <c r="AO146" i="3" a="1"/>
  <c r="AO146" i="3" s="1"/>
  <c r="AO838" i="3" a="1"/>
  <c r="AO838" i="3" s="1"/>
  <c r="AO960" i="3" a="1"/>
  <c r="AO960" i="3" s="1"/>
  <c r="AO187" i="3" a="1"/>
  <c r="AO187" i="3" s="1"/>
  <c r="AO706" i="3" a="1"/>
  <c r="AO706" i="3" s="1"/>
  <c r="AO272" i="3" a="1"/>
  <c r="AO272" i="3" s="1"/>
  <c r="AO314" i="3" a="1"/>
  <c r="AO314" i="3" s="1"/>
  <c r="AO408" i="3" a="1"/>
  <c r="AO408" i="3" s="1"/>
  <c r="AO67" i="3" a="1"/>
  <c r="AO67" i="3" s="1"/>
  <c r="AO70" i="3" a="1"/>
  <c r="AO70" i="3" s="1"/>
  <c r="AO414" i="3" a="1"/>
  <c r="AO414" i="3" s="1"/>
  <c r="AO645" i="3" a="1"/>
  <c r="AO645" i="3" s="1"/>
  <c r="AO333" i="3" a="1"/>
  <c r="AO333" i="3" s="1"/>
  <c r="AO450" i="3" a="1"/>
  <c r="AO450" i="3" s="1"/>
  <c r="AO622" i="3" a="1"/>
  <c r="AO622" i="3" s="1"/>
  <c r="AO1003" i="3" a="1"/>
  <c r="AO1003" i="3" s="1"/>
  <c r="AO504" i="3" a="1"/>
  <c r="AO504" i="3" s="1"/>
  <c r="AO824" i="3" a="1"/>
  <c r="AO824" i="3" s="1"/>
  <c r="AO544" i="3" a="1"/>
  <c r="AO544" i="3" s="1"/>
  <c r="AO592" i="3" a="1"/>
  <c r="AO592" i="3" s="1"/>
  <c r="AO663" i="3" a="1"/>
  <c r="AO663" i="3" s="1"/>
  <c r="AO964" i="3" a="1"/>
  <c r="AO964" i="3" s="1"/>
  <c r="AO992" i="3" a="1"/>
  <c r="AO992" i="3" s="1"/>
  <c r="AO468" i="3" a="1"/>
  <c r="AO468" i="3" s="1"/>
  <c r="AO124" i="3" a="1"/>
  <c r="AO124" i="3" s="1"/>
  <c r="AO165" i="3" a="1"/>
  <c r="AO165" i="3" s="1"/>
  <c r="AO367" i="3" a="1"/>
  <c r="AO367" i="3" s="1"/>
  <c r="AO139" i="3" a="1"/>
  <c r="AO139" i="3" s="1"/>
  <c r="AO396" i="3" a="1"/>
  <c r="AO396" i="3" s="1"/>
  <c r="AO573" i="3" a="1"/>
  <c r="AO573" i="3" s="1"/>
  <c r="AO169" i="3" a="1"/>
  <c r="AO169" i="3" s="1"/>
  <c r="AO871" i="3" a="1"/>
  <c r="AO871" i="3" s="1"/>
  <c r="AO93" i="3" a="1"/>
  <c r="AO93" i="3" s="1"/>
  <c r="AO290" i="3" a="1"/>
  <c r="AO290" i="3" s="1"/>
  <c r="AO245" i="3" a="1"/>
  <c r="AO245" i="3" s="1"/>
  <c r="AO734" i="3" a="1"/>
  <c r="AO734" i="3" s="1"/>
  <c r="AO297" i="3" a="1"/>
  <c r="AO297" i="3" s="1"/>
  <c r="AO850" i="3" a="1"/>
  <c r="AO850" i="3" s="1"/>
  <c r="AO958" i="3" a="1"/>
  <c r="AO958" i="3" s="1"/>
  <c r="AO140" i="3" a="1"/>
  <c r="AO140" i="3" s="1"/>
  <c r="AO709" i="3" a="1"/>
  <c r="AO709" i="3" s="1"/>
  <c r="AO936" i="3" a="1"/>
  <c r="AO936" i="3" s="1"/>
  <c r="AO177" i="3" a="1"/>
  <c r="AO177" i="3" s="1"/>
  <c r="AO730" i="3" a="1"/>
  <c r="AO730" i="3" s="1"/>
  <c r="AO934" i="3" a="1"/>
  <c r="AO934" i="3" s="1"/>
  <c r="AO292" i="3" a="1"/>
  <c r="AO292" i="3" s="1"/>
  <c r="AO264" i="3" a="1"/>
  <c r="AO264" i="3" s="1"/>
  <c r="AO36" i="3" a="1"/>
  <c r="AO36" i="3" s="1"/>
  <c r="AO97" i="3" a="1"/>
  <c r="AO97" i="3" s="1"/>
  <c r="AO320" i="3" a="1"/>
  <c r="AO320" i="3" s="1"/>
  <c r="AO160" i="3" a="1"/>
  <c r="AO160" i="3" s="1"/>
  <c r="AO1001" i="3" a="1"/>
  <c r="AO1001" i="3" s="1"/>
  <c r="AO943" i="3" a="1"/>
  <c r="AO943" i="3" s="1"/>
  <c r="AO1002" i="3" a="1"/>
  <c r="AO1002" i="3" s="1"/>
  <c r="AO947" i="3" a="1"/>
  <c r="AO947" i="3" s="1"/>
  <c r="AO885" i="3" a="1"/>
  <c r="AO885" i="3" s="1"/>
  <c r="AO541" i="3" a="1"/>
  <c r="AO541" i="3" s="1"/>
  <c r="AO875" i="3" a="1"/>
  <c r="AO875" i="3" s="1"/>
  <c r="AO832" i="3" a="1"/>
  <c r="AO832" i="3" s="1"/>
  <c r="AO717" i="3" a="1"/>
  <c r="AO717" i="3" s="1"/>
  <c r="AO921" i="3" a="1"/>
  <c r="AO921" i="3" s="1"/>
  <c r="AO1007" i="3" a="1"/>
  <c r="AO1007" i="3" s="1"/>
  <c r="AO538" i="3" a="1"/>
  <c r="AO538" i="3" s="1"/>
  <c r="AO760" i="3" a="1"/>
  <c r="AO760" i="3" s="1"/>
  <c r="AO744" i="3" a="1"/>
  <c r="AO744" i="3" s="1"/>
  <c r="AO750" i="3" a="1"/>
  <c r="AO750" i="3" s="1"/>
  <c r="AO630" i="3" a="1"/>
  <c r="AO630" i="3" s="1"/>
  <c r="AO519" i="3" a="1"/>
  <c r="AO519" i="3" s="1"/>
  <c r="AO833" i="3" a="1"/>
  <c r="AO833" i="3" s="1"/>
  <c r="AO791" i="3" a="1"/>
  <c r="AO791" i="3" s="1"/>
  <c r="AO894" i="3" a="1"/>
  <c r="AO894" i="3" s="1"/>
  <c r="AO986" i="3" a="1"/>
  <c r="AO986" i="3" s="1"/>
  <c r="AO857" i="3" a="1"/>
  <c r="AO857" i="3" s="1"/>
  <c r="AO896" i="3" a="1"/>
  <c r="AO896" i="3" s="1"/>
  <c r="AO757" i="3" a="1"/>
  <c r="AO757" i="3" s="1"/>
  <c r="AO27" i="3" a="1"/>
  <c r="AO27" i="3" s="1"/>
  <c r="AO79" i="3" a="1"/>
  <c r="AO79" i="3" s="1"/>
  <c r="AO57" i="3" a="1"/>
  <c r="AO57" i="3" s="1"/>
  <c r="AO82" i="3" a="1"/>
  <c r="AO82" i="3" s="1"/>
  <c r="AO402" i="3" a="1"/>
  <c r="AO402" i="3" s="1"/>
  <c r="AO478" i="3" a="1"/>
  <c r="AO478" i="3" s="1"/>
  <c r="AO505" i="3" a="1"/>
  <c r="AO505" i="3" s="1"/>
  <c r="AO556" i="3" a="1"/>
  <c r="AO556" i="3" s="1"/>
  <c r="AO905" i="3" a="1"/>
  <c r="AO905" i="3" s="1"/>
  <c r="AO837" i="3" a="1"/>
  <c r="AO837" i="3" s="1"/>
  <c r="AO908" i="3" a="1"/>
  <c r="AO908" i="3" s="1"/>
  <c r="AO570" i="3" a="1"/>
  <c r="AO570" i="3" s="1"/>
  <c r="AO649" i="3" a="1"/>
  <c r="AO649" i="3" s="1"/>
  <c r="AO785" i="3" a="1"/>
  <c r="AO785" i="3" s="1"/>
  <c r="AO910" i="3" a="1"/>
  <c r="AO910" i="3" s="1"/>
  <c r="AO459" i="3" a="1"/>
  <c r="AO459" i="3" s="1"/>
  <c r="AO653" i="3" a="1"/>
  <c r="AO653" i="3" s="1"/>
  <c r="AO691" i="3" a="1"/>
  <c r="AO691" i="3" s="1"/>
  <c r="AO249" i="3" a="1"/>
  <c r="AO249" i="3" s="1"/>
  <c r="AO1006" i="3" a="1"/>
  <c r="AO1006" i="3" s="1"/>
  <c r="AO24" i="3" a="1"/>
  <c r="AO24" i="3" s="1"/>
  <c r="AO234" i="3" a="1"/>
  <c r="AO234" i="3" s="1"/>
  <c r="AO682" i="3" a="1"/>
  <c r="AO682" i="3" s="1"/>
  <c r="AO972" i="3" a="1"/>
  <c r="AO972" i="3" s="1"/>
  <c r="AO92" i="3" a="1"/>
  <c r="AO92" i="3" s="1"/>
  <c r="AO425" i="3" a="1"/>
  <c r="AO425" i="3" s="1"/>
  <c r="AO440" i="3" a="1"/>
  <c r="AO440" i="3" s="1"/>
  <c r="AO302" i="3" a="1"/>
  <c r="AO302" i="3" s="1"/>
  <c r="AO844" i="3" a="1"/>
  <c r="AO844" i="3" s="1"/>
  <c r="AO395" i="3" a="1"/>
  <c r="AO395" i="3" s="1"/>
  <c r="AO149" i="3" a="1"/>
  <c r="AO149" i="3" s="1"/>
  <c r="AO510" i="3" a="1"/>
  <c r="AO510" i="3" s="1"/>
  <c r="AO321" i="3" a="1"/>
  <c r="AO321" i="3" s="1"/>
  <c r="AO874" i="3" a="1"/>
  <c r="AO874" i="3" s="1"/>
  <c r="AO828" i="3" a="1"/>
  <c r="AO828" i="3" s="1"/>
  <c r="AO787" i="3" a="1"/>
  <c r="AO787" i="3" s="1"/>
  <c r="AO898" i="3" a="1"/>
  <c r="AO898" i="3" s="1"/>
  <c r="AO724" i="3" a="1"/>
  <c r="AO724" i="3" s="1"/>
  <c r="AO684" i="3" a="1"/>
  <c r="AO684" i="3" s="1"/>
  <c r="AO637" i="3" a="1"/>
  <c r="AO637" i="3" s="1"/>
  <c r="AO158" i="3" a="1"/>
  <c r="AO158" i="3" s="1"/>
  <c r="AO627" i="3" a="1"/>
  <c r="AO627" i="3" s="1"/>
  <c r="AO674" i="3" a="1"/>
  <c r="AO674" i="3" s="1"/>
  <c r="AO753" i="3" a="1"/>
  <c r="AO753" i="3" s="1"/>
  <c r="AO957" i="3" a="1"/>
  <c r="AO957" i="3" s="1"/>
  <c r="AO777" i="3" a="1"/>
  <c r="AO777" i="3" s="1"/>
  <c r="AO887" i="3" a="1"/>
  <c r="AO887" i="3" s="1"/>
  <c r="AO11" i="3" a="1"/>
  <c r="AO11" i="3" s="1"/>
  <c r="AO164" i="3" a="1"/>
  <c r="AO164" i="3" s="1"/>
  <c r="AO729" i="3" a="1"/>
  <c r="AO729" i="3" s="1"/>
  <c r="AO771" i="3" a="1"/>
  <c r="AO771" i="3" s="1"/>
  <c r="AO348" i="3" a="1"/>
  <c r="AO348" i="3" s="1"/>
  <c r="AO376" i="3" a="1"/>
  <c r="AO376" i="3" s="1"/>
  <c r="AO594" i="3" a="1"/>
  <c r="AO594" i="3" s="1"/>
  <c r="AO758" i="3" a="1"/>
  <c r="AO758" i="3" s="1"/>
  <c r="AO801" i="3" a="1"/>
  <c r="AO801" i="3" s="1"/>
  <c r="AO221" i="3" a="1"/>
  <c r="AO221" i="3" s="1"/>
  <c r="AO800" i="3" a="1"/>
  <c r="AO800" i="3" s="1"/>
  <c r="AO733" i="3" a="1"/>
  <c r="AO733" i="3" s="1"/>
  <c r="AO909" i="3" a="1"/>
  <c r="AO909" i="3" s="1"/>
  <c r="AO496" i="3" a="1"/>
  <c r="AO496" i="3" s="1"/>
  <c r="AO948" i="3" a="1"/>
  <c r="AO948" i="3" s="1"/>
  <c r="AO392" i="3" a="1"/>
  <c r="AO392" i="3" s="1"/>
  <c r="AO974" i="3" a="1"/>
  <c r="AO974" i="3" s="1"/>
  <c r="AO715" i="3" a="1"/>
  <c r="AO715" i="3" s="1"/>
  <c r="AO646" i="3" a="1"/>
  <c r="AO646" i="3" s="1"/>
  <c r="AO371" i="3" a="1"/>
  <c r="AO371" i="3" s="1"/>
  <c r="AO907" i="3" a="1"/>
  <c r="AO907" i="3" s="1"/>
  <c r="AO997" i="3" a="1"/>
  <c r="AO997" i="3" s="1"/>
  <c r="AO383" i="3" a="1"/>
  <c r="AO383" i="3" s="1"/>
  <c r="AO686" i="3" a="1"/>
  <c r="AO686" i="3" s="1"/>
  <c r="AO406" i="3" a="1"/>
  <c r="AO406" i="3" s="1"/>
  <c r="AO182" i="3" a="1"/>
  <c r="AO182" i="3" s="1"/>
  <c r="AO765" i="3" a="1"/>
  <c r="AO765" i="3" s="1"/>
  <c r="AO924" i="3" a="1"/>
  <c r="AO924" i="3" s="1"/>
  <c r="AO223" i="3" a="1"/>
  <c r="AO223" i="3" s="1"/>
  <c r="AO171" i="3" a="1"/>
  <c r="AO171" i="3" s="1"/>
  <c r="AO373" i="3" a="1"/>
  <c r="AO373" i="3" s="1"/>
  <c r="AO240" i="3" a="1"/>
  <c r="AO240" i="3" s="1"/>
  <c r="AO518" i="3" a="1"/>
  <c r="AO518" i="3" s="1"/>
  <c r="AO696" i="3" a="1"/>
  <c r="AO696" i="3" s="1"/>
  <c r="AO726" i="3" a="1"/>
  <c r="AO726" i="3" s="1"/>
  <c r="AO919" i="3" a="1"/>
  <c r="AO919" i="3" s="1"/>
  <c r="AO876" i="3" a="1"/>
  <c r="AO876" i="3" s="1"/>
  <c r="AO543" i="3" a="1"/>
  <c r="AO543" i="3" s="1"/>
  <c r="AO950" i="3" a="1"/>
  <c r="AO950" i="3" s="1"/>
  <c r="AO569" i="3" a="1"/>
  <c r="AO569" i="3" s="1"/>
  <c r="AO742" i="3" a="1"/>
  <c r="AO742" i="3" s="1"/>
  <c r="AO526" i="3" a="1"/>
  <c r="AO526" i="3" s="1"/>
  <c r="AO1004" i="3" a="1"/>
  <c r="AO1004" i="3" s="1"/>
  <c r="AO902" i="3" a="1"/>
  <c r="AO902" i="3" s="1"/>
  <c r="AO880" i="3" a="1"/>
  <c r="AO880" i="3" s="1"/>
  <c r="AO915" i="3" a="1"/>
  <c r="AO915" i="3" s="1"/>
  <c r="AO212" i="3" a="1"/>
  <c r="AO212" i="3" s="1"/>
  <c r="AO517" i="3" a="1"/>
  <c r="AO517" i="3" s="1"/>
  <c r="AO293" i="3" a="1"/>
  <c r="AO293" i="3" s="1"/>
  <c r="AO897" i="3" a="1"/>
  <c r="AO897" i="3" s="1"/>
  <c r="AO539" i="3" a="1"/>
  <c r="AO539" i="3" s="1"/>
  <c r="AO51" i="3" a="1"/>
  <c r="AO51" i="3" s="1"/>
  <c r="AB51" i="3"/>
  <c r="T51" i="3"/>
  <c r="AB13" i="3"/>
  <c r="T13" i="3"/>
  <c r="T29" i="3"/>
  <c r="AB29" i="3"/>
  <c r="T33" i="3"/>
  <c r="AB33" i="3"/>
  <c r="N12" i="32" a="1"/>
  <c r="N12" i="32" s="1"/>
  <c r="N15" i="32" a="1"/>
  <c r="N15" i="32" s="1"/>
  <c r="E10" i="32" a="1"/>
  <c r="E10" i="32" s="1"/>
  <c r="E11" i="32" a="1"/>
  <c r="E11" i="32" s="1"/>
  <c r="E16" i="32" a="1"/>
  <c r="E16" i="32" s="1"/>
  <c r="E42" i="34" a="1"/>
  <c r="E42" i="34" s="1"/>
  <c r="N14" i="32" a="1"/>
  <c r="N14" i="32" s="1"/>
  <c r="N13" i="32" a="1"/>
  <c r="N13" i="32" s="1"/>
  <c r="E14" i="32" a="1"/>
  <c r="E14" i="32" s="1"/>
  <c r="N11" i="32" a="1"/>
  <c r="N11" i="32" s="1"/>
  <c r="E9" i="32" a="1"/>
  <c r="E9" i="32" s="1"/>
  <c r="E37" i="34"/>
  <c r="N9" i="32" a="1"/>
  <c r="N9" i="32" s="1"/>
  <c r="S6" i="3"/>
  <c r="N10" i="32" a="1"/>
  <c r="N10" i="32" s="1"/>
  <c r="E13" i="32" a="1"/>
  <c r="E13" i="32" s="1"/>
  <c r="E43" i="34" a="1"/>
  <c r="E43" i="34" s="1"/>
  <c r="E12" i="32" a="1"/>
  <c r="E12" i="32" s="1"/>
  <c r="E15" i="32" a="1"/>
  <c r="E15" i="32" s="1"/>
  <c r="N16" i="32" a="1"/>
  <c r="N16" i="32" s="1"/>
  <c r="T12" i="3"/>
  <c r="AB12" i="3"/>
  <c r="T56" i="3"/>
  <c r="AB56" i="3"/>
  <c r="T59" i="3"/>
  <c r="AB59" i="3"/>
  <c r="T18" i="3"/>
  <c r="AB18" i="3"/>
  <c r="E24" i="32"/>
  <c r="E47" i="40"/>
  <c r="F45" i="14" s="1"/>
  <c r="T19" i="3"/>
  <c r="AB19" i="3"/>
  <c r="AB32" i="3"/>
  <c r="T32" i="3"/>
  <c r="O43" i="40"/>
  <c r="F43" i="40"/>
  <c r="O45" i="40"/>
  <c r="F47" i="40"/>
  <c r="G45" i="14" s="1"/>
  <c r="F38" i="40"/>
  <c r="F41" i="40"/>
  <c r="F42" i="40"/>
  <c r="O44" i="40"/>
  <c r="F39" i="40"/>
  <c r="O41" i="40"/>
  <c r="O39" i="40"/>
  <c r="F40" i="40"/>
  <c r="O40" i="40"/>
  <c r="O38" i="40"/>
  <c r="O46" i="40"/>
  <c r="O24" i="32" s="1"/>
  <c r="F45" i="40"/>
  <c r="F44" i="40"/>
  <c r="F46" i="40"/>
  <c r="F24" i="32" s="1"/>
  <c r="O42" i="40"/>
  <c r="T47" i="3"/>
  <c r="AB47" i="3"/>
  <c r="S8" i="3" a="1"/>
  <c r="S8" i="3" s="1"/>
  <c r="F57" i="14" s="1"/>
  <c r="AB42" i="3"/>
  <c r="T42" i="3"/>
  <c r="AB38" i="3"/>
  <c r="T38" i="3"/>
  <c r="AB10" i="3"/>
  <c r="T10" i="3"/>
  <c r="AB17" i="3"/>
  <c r="T17" i="3"/>
  <c r="AP136" i="3" a="1"/>
  <c r="AP136" i="3" s="1"/>
  <c r="AP279" i="3" a="1"/>
  <c r="AP279" i="3" s="1"/>
  <c r="AP387" i="3" a="1"/>
  <c r="AP387" i="3" s="1"/>
  <c r="AP612" i="3" a="1"/>
  <c r="AP612" i="3" s="1"/>
  <c r="AP639" i="3" a="1"/>
  <c r="AP639" i="3" s="1"/>
  <c r="AP795" i="3" a="1"/>
  <c r="AP795" i="3" s="1"/>
  <c r="AP875" i="3" a="1"/>
  <c r="AP875" i="3" s="1"/>
  <c r="AP148" i="3" a="1"/>
  <c r="AP148" i="3" s="1"/>
  <c r="AP291" i="3" a="1"/>
  <c r="AP291" i="3" s="1"/>
  <c r="AP332" i="3" a="1"/>
  <c r="AP332" i="3" s="1"/>
  <c r="AP81" i="3" a="1"/>
  <c r="AP81" i="3" s="1"/>
  <c r="AP224" i="3" a="1"/>
  <c r="AP224" i="3" s="1"/>
  <c r="AP320" i="3" a="1"/>
  <c r="AP320" i="3" s="1"/>
  <c r="AP540" i="3" a="1"/>
  <c r="AP540" i="3" s="1"/>
  <c r="AP673" i="3" a="1"/>
  <c r="AP673" i="3" s="1"/>
  <c r="AP733" i="3" a="1"/>
  <c r="AP733" i="3" s="1"/>
  <c r="AP848" i="3" a="1"/>
  <c r="AP848" i="3" s="1"/>
  <c r="AP93" i="3" a="1"/>
  <c r="AP93" i="3" s="1"/>
  <c r="AP236" i="3" a="1"/>
  <c r="AP236" i="3" s="1"/>
  <c r="AP311" i="3" a="1"/>
  <c r="AP311" i="3" s="1"/>
  <c r="AP417" i="3" a="1"/>
  <c r="AP417" i="3" s="1"/>
  <c r="AP170" i="3" a="1"/>
  <c r="AP170" i="3" s="1"/>
  <c r="AP313" i="3" a="1"/>
  <c r="AP313" i="3" s="1"/>
  <c r="AP307" i="3" a="1"/>
  <c r="AP307" i="3" s="1"/>
  <c r="AP444" i="3" a="1"/>
  <c r="AP444" i="3" s="1"/>
  <c r="AP438" i="3" a="1"/>
  <c r="AP438" i="3" s="1"/>
  <c r="AP834" i="3" a="1"/>
  <c r="AP834" i="3" s="1"/>
  <c r="AP951" i="3" a="1"/>
  <c r="AP951" i="3" s="1"/>
  <c r="AP182" i="3" a="1"/>
  <c r="AP182" i="3" s="1"/>
  <c r="AP41" i="3" a="1"/>
  <c r="AP41" i="3" s="1"/>
  <c r="AP522" i="3" a="1"/>
  <c r="AP522" i="3" s="1"/>
  <c r="AP549" i="3" a="1"/>
  <c r="AP549" i="3" s="1"/>
  <c r="AP635" i="3" a="1"/>
  <c r="AP635" i="3" s="1"/>
  <c r="AP977" i="3" a="1"/>
  <c r="AP977" i="3" s="1"/>
  <c r="AP770" i="3" a="1"/>
  <c r="AP770" i="3" s="1"/>
  <c r="AP707" i="3" a="1"/>
  <c r="AP707" i="3" s="1"/>
  <c r="AP281" i="3" a="1"/>
  <c r="AP281" i="3" s="1"/>
  <c r="AP145" i="3" a="1"/>
  <c r="AP145" i="3" s="1"/>
  <c r="AP449" i="3" a="1"/>
  <c r="AP449" i="3" s="1"/>
  <c r="AP660" i="3" a="1"/>
  <c r="AP660" i="3" s="1"/>
  <c r="AP628" i="3" a="1"/>
  <c r="AP628" i="3" s="1"/>
  <c r="AP908" i="3" a="1"/>
  <c r="AP908" i="3" s="1"/>
  <c r="AP28" i="3" a="1"/>
  <c r="AP28" i="3" s="1"/>
  <c r="AP210" i="3" a="1"/>
  <c r="AP210" i="3" s="1"/>
  <c r="AP722" i="3" a="1"/>
  <c r="AP722" i="3" s="1"/>
  <c r="AP802" i="3" a="1"/>
  <c r="AP802" i="3" s="1"/>
  <c r="AP631" i="3" a="1"/>
  <c r="AP631" i="3" s="1"/>
  <c r="AP104" i="3" a="1"/>
  <c r="AP104" i="3" s="1"/>
  <c r="AP561" i="3" a="1"/>
  <c r="AP561" i="3" s="1"/>
  <c r="AP981" i="3" a="1"/>
  <c r="AP981" i="3" s="1"/>
  <c r="AP958" i="3" a="1"/>
  <c r="AP958" i="3" s="1"/>
  <c r="AP970" i="3" a="1"/>
  <c r="AP970" i="3" s="1"/>
  <c r="AP305" i="3" a="1"/>
  <c r="AP305" i="3" s="1"/>
  <c r="AP225" i="3" a="1"/>
  <c r="AP225" i="3" s="1"/>
  <c r="AP485" i="3" a="1"/>
  <c r="AP485" i="3" s="1"/>
  <c r="AP684" i="3" a="1"/>
  <c r="AP684" i="3" s="1"/>
  <c r="AP646" i="3" a="1"/>
  <c r="AP646" i="3" s="1"/>
  <c r="AP927" i="3" a="1"/>
  <c r="AP927" i="3" s="1"/>
  <c r="AP408" i="3" a="1"/>
  <c r="AP408" i="3" s="1"/>
  <c r="AP659" i="3" a="1"/>
  <c r="AP659" i="3" s="1"/>
  <c r="AP137" i="3" a="1"/>
  <c r="AP137" i="3" s="1"/>
  <c r="AP336" i="3" a="1"/>
  <c r="AP336" i="3" s="1"/>
  <c r="AP554" i="3" a="1"/>
  <c r="AP554" i="3" s="1"/>
  <c r="AP715" i="3" a="1"/>
  <c r="AP715" i="3" s="1"/>
  <c r="AP700" i="3" a="1"/>
  <c r="AP700" i="3" s="1"/>
  <c r="AP1008" i="3" a="1"/>
  <c r="AP1008" i="3" s="1"/>
  <c r="AP98" i="3" a="1"/>
  <c r="AP98" i="3" s="1"/>
  <c r="AP241" i="3" a="1"/>
  <c r="AP241" i="3" s="1"/>
  <c r="AP138" i="3" a="1"/>
  <c r="AP138" i="3" s="1"/>
  <c r="AP493" i="3" a="1"/>
  <c r="AP493" i="3" s="1"/>
  <c r="AP666" i="3" a="1"/>
  <c r="AP666" i="3" s="1"/>
  <c r="AP762" i="3" a="1"/>
  <c r="AP762" i="3" s="1"/>
  <c r="AP598" i="3" a="1"/>
  <c r="AP598" i="3" s="1"/>
  <c r="AP330" i="3" a="1"/>
  <c r="AP330" i="3" s="1"/>
  <c r="AP588" i="3" a="1"/>
  <c r="AP588" i="3" s="1"/>
  <c r="AP186" i="3" a="1"/>
  <c r="AP186" i="3" s="1"/>
  <c r="AP360" i="3" a="1"/>
  <c r="AP360" i="3" s="1"/>
  <c r="AP140" i="3" a="1"/>
  <c r="AP140" i="3" s="1"/>
  <c r="AP562" i="3" a="1"/>
  <c r="AP562" i="3" s="1"/>
  <c r="AP732" i="3" a="1"/>
  <c r="AP732" i="3" s="1"/>
  <c r="AP803" i="3" a="1"/>
  <c r="AP803" i="3" s="1"/>
  <c r="AP961" i="3" a="1"/>
  <c r="AP961" i="3" s="1"/>
  <c r="AP1006" i="3" a="1"/>
  <c r="AP1006" i="3" s="1"/>
  <c r="AP979" i="3" a="1"/>
  <c r="AP979" i="3" s="1"/>
  <c r="AP211" i="3" a="1"/>
  <c r="AP211" i="3" s="1"/>
  <c r="AP185" i="3" a="1"/>
  <c r="AP185" i="3" s="1"/>
  <c r="AP34" i="3" a="1"/>
  <c r="AP34" i="3" s="1"/>
  <c r="AP410" i="3" a="1"/>
  <c r="AP410" i="3" s="1"/>
  <c r="AP402" i="3" a="1"/>
  <c r="AP402" i="3" s="1"/>
  <c r="AP505" i="3" a="1"/>
  <c r="AP505" i="3" s="1"/>
  <c r="AP758" i="3" a="1"/>
  <c r="AP758" i="3" s="1"/>
  <c r="AP859" i="3" a="1"/>
  <c r="AP859" i="3" s="1"/>
  <c r="AP913" i="3" a="1"/>
  <c r="AP913" i="3" s="1"/>
  <c r="AP46" i="3" a="1"/>
  <c r="AP46" i="3" s="1"/>
  <c r="AP422" i="3" a="1"/>
  <c r="AP422" i="3" s="1"/>
  <c r="AP246" i="3" a="1"/>
  <c r="AP246" i="3" s="1"/>
  <c r="AP698" i="3" a="1"/>
  <c r="AP698" i="3" s="1"/>
  <c r="AP846" i="3" a="1"/>
  <c r="AP846" i="3" s="1"/>
  <c r="AP349" i="3" a="1"/>
  <c r="AP349" i="3" s="1"/>
  <c r="AP807" i="3" a="1"/>
  <c r="AP807" i="3" s="1"/>
  <c r="AP160" i="3" a="1"/>
  <c r="AP160" i="3" s="1"/>
  <c r="AP303" i="3" a="1"/>
  <c r="AP303" i="3" s="1"/>
  <c r="AP411" i="3" a="1"/>
  <c r="AP411" i="3" s="1"/>
  <c r="AP297" i="3" a="1"/>
  <c r="AP297" i="3" s="1"/>
  <c r="AP663" i="3" a="1"/>
  <c r="AP663" i="3" s="1"/>
  <c r="AP819" i="3" a="1"/>
  <c r="AP819" i="3" s="1"/>
  <c r="AP899" i="3" a="1"/>
  <c r="AP899" i="3" s="1"/>
  <c r="AP70" i="3" a="1"/>
  <c r="AP70" i="3" s="1"/>
  <c r="AP388" i="3" a="1"/>
  <c r="AP388" i="3" s="1"/>
  <c r="AP509" i="3" a="1"/>
  <c r="AP509" i="3" s="1"/>
  <c r="AP582" i="3" a="1"/>
  <c r="AP582" i="3" s="1"/>
  <c r="AP867" i="3" a="1"/>
  <c r="AP867" i="3" s="1"/>
  <c r="AP425" i="3" a="1"/>
  <c r="AP425" i="3" s="1"/>
  <c r="AP623" i="3" a="1"/>
  <c r="AP623" i="3" s="1"/>
  <c r="AP824" i="3" a="1"/>
  <c r="AP824" i="3" s="1"/>
  <c r="AP868" i="3" a="1"/>
  <c r="AP868" i="3" s="1"/>
  <c r="AP184" i="3" a="1"/>
  <c r="AP184" i="3" s="1"/>
  <c r="AP68" i="3" a="1"/>
  <c r="AP68" i="3" s="1"/>
  <c r="AP435" i="3" a="1"/>
  <c r="AP435" i="3" s="1"/>
  <c r="AP429" i="3" a="1"/>
  <c r="AP429" i="3" s="1"/>
  <c r="AP409" i="3" a="1"/>
  <c r="AP409" i="3" s="1"/>
  <c r="AP843" i="3" a="1"/>
  <c r="AP843" i="3" s="1"/>
  <c r="AP35" i="3" a="1"/>
  <c r="AP35" i="3" s="1"/>
  <c r="AP482" i="3" a="1"/>
  <c r="AP482" i="3" s="1"/>
  <c r="AP52" i="3" a="1"/>
  <c r="AP52" i="3" s="1"/>
  <c r="AP183" i="3" a="1"/>
  <c r="AP183" i="3" s="1"/>
  <c r="AP266" i="3" a="1"/>
  <c r="AP266" i="3" s="1"/>
  <c r="AP511" i="3" a="1"/>
  <c r="AP511" i="3" s="1"/>
  <c r="AP529" i="3" a="1"/>
  <c r="AP529" i="3" s="1"/>
  <c r="AP855" i="3" a="1"/>
  <c r="AP855" i="3" s="1"/>
  <c r="AP39" i="3" a="1"/>
  <c r="AP39" i="3" s="1"/>
  <c r="AP120" i="3" a="1"/>
  <c r="AP120" i="3" s="1"/>
  <c r="AP338" i="3" a="1"/>
  <c r="AP338" i="3" s="1"/>
  <c r="AP551" i="3" a="1"/>
  <c r="AP551" i="3" s="1"/>
  <c r="AP681" i="3" a="1"/>
  <c r="AP681" i="3" s="1"/>
  <c r="AP849" i="3" a="1"/>
  <c r="AP849" i="3" s="1"/>
  <c r="AP986" i="3" a="1"/>
  <c r="AP986" i="3" s="1"/>
  <c r="AP982" i="3" a="1"/>
  <c r="AP982" i="3" s="1"/>
  <c r="AP516" i="3" a="1"/>
  <c r="AP516" i="3" s="1"/>
  <c r="AP76" i="3" a="1"/>
  <c r="AP76" i="3" s="1"/>
  <c r="AP219" i="3" a="1"/>
  <c r="AP219" i="3" s="1"/>
  <c r="AP327" i="3" a="1"/>
  <c r="AP327" i="3" s="1"/>
  <c r="AP547" i="3" a="1"/>
  <c r="AP547" i="3" s="1"/>
  <c r="AP570" i="3" a="1"/>
  <c r="AP570" i="3" s="1"/>
  <c r="AP735" i="3" a="1"/>
  <c r="AP735" i="3" s="1"/>
  <c r="AP764" i="3" a="1"/>
  <c r="AP764" i="3" s="1"/>
  <c r="AP500" i="3" a="1"/>
  <c r="AP500" i="3" s="1"/>
  <c r="AP343" i="3" a="1"/>
  <c r="AP343" i="3" s="1"/>
  <c r="AP804" i="3" a="1"/>
  <c r="AP804" i="3" s="1"/>
  <c r="AP276" i="3" a="1"/>
  <c r="AP276" i="3" s="1"/>
  <c r="AP30" i="3" a="1"/>
  <c r="AP30" i="3" s="1"/>
  <c r="AP15" i="3" a="1"/>
  <c r="AP15" i="3" s="1"/>
  <c r="AP247" i="3" a="1"/>
  <c r="AP247" i="3" s="1"/>
  <c r="AP494" i="3" a="1"/>
  <c r="AP494" i="3" s="1"/>
  <c r="AP655" i="3" a="1"/>
  <c r="AP655" i="3" s="1"/>
  <c r="AP835" i="3" a="1"/>
  <c r="AP835" i="3" s="1"/>
  <c r="AP960" i="3" a="1"/>
  <c r="AP960" i="3" s="1"/>
  <c r="AP880" i="3" a="1"/>
  <c r="AP880" i="3" s="1"/>
  <c r="AP32" i="3" a="1"/>
  <c r="AP32" i="3" s="1"/>
  <c r="AP432" i="3" a="1"/>
  <c r="AP432" i="3" s="1"/>
  <c r="AP445" i="3" a="1"/>
  <c r="AP445" i="3" s="1"/>
  <c r="AP473" i="3" a="1"/>
  <c r="AP473" i="3" s="1"/>
  <c r="AP676" i="3" a="1"/>
  <c r="AP676" i="3" s="1"/>
  <c r="AP933" i="3" a="1"/>
  <c r="AP933" i="3" s="1"/>
  <c r="AP957" i="3" a="1"/>
  <c r="AP957" i="3" s="1"/>
  <c r="AP50" i="3" a="1"/>
  <c r="AP50" i="3" s="1"/>
  <c r="AP180" i="3" a="1"/>
  <c r="AP180" i="3" s="1"/>
  <c r="AP10" i="3" a="1"/>
  <c r="AP10" i="3" s="1"/>
  <c r="AP424" i="3" a="1"/>
  <c r="AP424" i="3" s="1"/>
  <c r="AP620" i="3" a="1"/>
  <c r="AP620" i="3" s="1"/>
  <c r="AP712" i="3" a="1"/>
  <c r="AP712" i="3" s="1"/>
  <c r="AP922" i="3" a="1"/>
  <c r="AP922" i="3" s="1"/>
  <c r="AP293" i="3" a="1"/>
  <c r="AP293" i="3" s="1"/>
  <c r="AP342" i="3" a="1"/>
  <c r="AP342" i="3" s="1"/>
  <c r="AP694" i="3" a="1"/>
  <c r="AP694" i="3" s="1"/>
  <c r="AP716" i="3" a="1"/>
  <c r="AP716" i="3" s="1"/>
  <c r="AP172" i="3" a="1"/>
  <c r="AP172" i="3" s="1"/>
  <c r="AP75" i="3" a="1"/>
  <c r="AP75" i="3" s="1"/>
  <c r="AP794" i="3" a="1"/>
  <c r="AP794" i="3" s="1"/>
  <c r="AP920" i="3" a="1"/>
  <c r="AP920" i="3" s="1"/>
  <c r="AP852" i="3" a="1"/>
  <c r="AP852" i="3" s="1"/>
  <c r="AP74" i="3" a="1"/>
  <c r="AP74" i="3" s="1"/>
  <c r="AP217" i="3" a="1"/>
  <c r="AP217" i="3" s="1"/>
  <c r="AP92" i="3" a="1"/>
  <c r="AP92" i="3" s="1"/>
  <c r="AP457" i="3" a="1"/>
  <c r="AP457" i="3" s="1"/>
  <c r="AP642" i="3" a="1"/>
  <c r="AP642" i="3" s="1"/>
  <c r="AP738" i="3" a="1"/>
  <c r="AP738" i="3" s="1"/>
  <c r="AP14" i="3" a="1"/>
  <c r="AP14" i="3" s="1"/>
  <c r="AP395" i="3" a="1"/>
  <c r="AP395" i="3" s="1"/>
  <c r="AP141" i="3" a="1"/>
  <c r="AP141" i="3" s="1"/>
  <c r="AP284" i="3" a="1"/>
  <c r="AP284" i="3" s="1"/>
  <c r="AP380" i="3" a="1"/>
  <c r="AP380" i="3" s="1"/>
  <c r="AP617" i="3" a="1"/>
  <c r="AP617" i="3" s="1"/>
  <c r="AP234" i="3" a="1"/>
  <c r="AP234" i="3" s="1"/>
  <c r="AP750" i="3" a="1"/>
  <c r="AP750" i="3" s="1"/>
  <c r="AP519" i="3" a="1"/>
  <c r="AP519" i="3" s="1"/>
  <c r="AP252" i="3" a="1"/>
  <c r="AP252" i="3" s="1"/>
  <c r="AP439" i="3" a="1"/>
  <c r="AP439" i="3" s="1"/>
  <c r="AP419" i="3" a="1"/>
  <c r="AP419" i="3" s="1"/>
  <c r="AP488" i="3" a="1"/>
  <c r="AP488" i="3" s="1"/>
  <c r="AP763" i="3" a="1"/>
  <c r="AP763" i="3" s="1"/>
  <c r="AP888" i="3" a="1"/>
  <c r="AP888" i="3" s="1"/>
  <c r="AP937" i="3" a="1"/>
  <c r="AP937" i="3" s="1"/>
  <c r="AP704" i="3" a="1"/>
  <c r="AP704" i="3" s="1"/>
  <c r="AP165" i="3" a="1"/>
  <c r="AP165" i="3" s="1"/>
  <c r="AP308" i="3" a="1"/>
  <c r="AP308" i="3" s="1"/>
  <c r="AP89" i="3" a="1"/>
  <c r="AP89" i="3" s="1"/>
  <c r="AP77" i="3" a="1"/>
  <c r="AP77" i="3" s="1"/>
  <c r="AP412" i="3" a="1"/>
  <c r="AP412" i="3" s="1"/>
  <c r="AP817" i="3" a="1"/>
  <c r="AP817" i="3" s="1"/>
  <c r="AP682" i="3" a="1"/>
  <c r="AP682" i="3" s="1"/>
  <c r="AP596" i="3" a="1"/>
  <c r="AP596" i="3" s="1"/>
  <c r="AP470" i="3" a="1"/>
  <c r="AP470" i="3" s="1"/>
  <c r="AP838" i="3" a="1"/>
  <c r="AP838" i="3" s="1"/>
  <c r="AP78" i="3" a="1"/>
  <c r="AP78" i="3" s="1"/>
  <c r="AP341" i="3" a="1"/>
  <c r="AP341" i="3" s="1"/>
  <c r="AP257" i="3" a="1"/>
  <c r="AP257" i="3" s="1"/>
  <c r="AP420" i="3" a="1"/>
  <c r="AP420" i="3" s="1"/>
  <c r="AP404" i="3" a="1"/>
  <c r="AP404" i="3" s="1"/>
  <c r="AP636" i="3" a="1"/>
  <c r="AP636" i="3" s="1"/>
  <c r="AP579" i="3" a="1"/>
  <c r="AP579" i="3" s="1"/>
  <c r="AP884" i="3" a="1"/>
  <c r="AP884" i="3" s="1"/>
  <c r="AP665" i="3" a="1"/>
  <c r="AP665" i="3" s="1"/>
  <c r="AP269" i="3" a="1"/>
  <c r="AP269" i="3" s="1"/>
  <c r="AP401" i="3" a="1"/>
  <c r="AP401" i="3" s="1"/>
  <c r="AP614" i="3" a="1"/>
  <c r="AP614" i="3" s="1"/>
  <c r="AP367" i="3" a="1"/>
  <c r="AP367" i="3" s="1"/>
  <c r="AP686" i="3" a="1"/>
  <c r="AP686" i="3" s="1"/>
  <c r="AP1003" i="3" a="1"/>
  <c r="AP1003" i="3" s="1"/>
  <c r="AP178" i="3" a="1"/>
  <c r="AP178" i="3" s="1"/>
  <c r="AP506" i="3" a="1"/>
  <c r="AP506" i="3" s="1"/>
  <c r="AP789" i="3" a="1"/>
  <c r="AP789" i="3" s="1"/>
  <c r="AP69" i="3" a="1"/>
  <c r="AP69" i="3" s="1"/>
  <c r="AP896" i="3" a="1"/>
  <c r="AP896" i="3" s="1"/>
  <c r="AP198" i="3" a="1"/>
  <c r="AP198" i="3" s="1"/>
  <c r="AP213" i="3" a="1"/>
  <c r="AP213" i="3" s="1"/>
  <c r="AP563" i="3" a="1"/>
  <c r="AP563" i="3" s="1"/>
  <c r="AP719" i="3" a="1"/>
  <c r="AP719" i="3" s="1"/>
  <c r="AP954" i="3" a="1"/>
  <c r="AP954" i="3" s="1"/>
  <c r="AP260" i="3" a="1"/>
  <c r="AP260" i="3" s="1"/>
  <c r="AP512" i="3" a="1"/>
  <c r="AP512" i="3" s="1"/>
  <c r="AP687" i="3" a="1"/>
  <c r="AP687" i="3" s="1"/>
  <c r="AP206" i="3" a="1"/>
  <c r="AP206" i="3" s="1"/>
  <c r="AP430" i="3" a="1"/>
  <c r="AP430" i="3" s="1"/>
  <c r="AP895" i="3" a="1"/>
  <c r="AP895" i="3" s="1"/>
  <c r="AP923" i="3" a="1"/>
  <c r="AP923" i="3" s="1"/>
  <c r="AP228" i="3" a="1"/>
  <c r="AP228" i="3" s="1"/>
  <c r="AP249" i="3" a="1"/>
  <c r="AP249" i="3" s="1"/>
  <c r="AP400" i="3" a="1"/>
  <c r="AP400" i="3" s="1"/>
  <c r="AP739" i="3" a="1"/>
  <c r="AP739" i="3" s="1"/>
  <c r="AP891" i="3" a="1"/>
  <c r="AP891" i="3" s="1"/>
  <c r="AP552" i="3" a="1"/>
  <c r="AP552" i="3" s="1"/>
  <c r="AP94" i="3" a="1"/>
  <c r="AP94" i="3" s="1"/>
  <c r="AP162" i="3" a="1"/>
  <c r="AP162" i="3" s="1"/>
  <c r="AP361" i="3" a="1"/>
  <c r="AP361" i="3" s="1"/>
  <c r="AP818" i="3" a="1"/>
  <c r="AP818" i="3" s="1"/>
  <c r="AP815" i="3" a="1"/>
  <c r="AP815" i="3" s="1"/>
  <c r="AP44" i="3" a="1"/>
  <c r="AP44" i="3" s="1"/>
  <c r="AP202" i="3" a="1"/>
  <c r="AP202" i="3" s="1"/>
  <c r="AP452" i="3" a="1"/>
  <c r="AP452" i="3" s="1"/>
  <c r="AP191" i="3" a="1"/>
  <c r="AP191" i="3" s="1"/>
  <c r="AP18" i="3" a="1"/>
  <c r="AP18" i="3" s="1"/>
  <c r="AP577" i="3" a="1"/>
  <c r="AP577" i="3" s="1"/>
  <c r="AP930" i="3" a="1"/>
  <c r="AP930" i="3" s="1"/>
  <c r="AP73" i="3" a="1"/>
  <c r="AP73" i="3" s="1"/>
  <c r="AP624" i="3" a="1"/>
  <c r="AP624" i="3" s="1"/>
  <c r="AP647" i="3" a="1"/>
  <c r="AP647" i="3" s="1"/>
  <c r="AP863" i="3" a="1"/>
  <c r="AP863" i="3" s="1"/>
  <c r="AP916" i="3" a="1"/>
  <c r="AP916" i="3" s="1"/>
  <c r="AP214" i="3" a="1"/>
  <c r="AP214" i="3" s="1"/>
  <c r="AP364" i="3" a="1"/>
  <c r="AP364" i="3" s="1"/>
  <c r="AP550" i="3" a="1"/>
  <c r="AP550" i="3" s="1"/>
  <c r="AP641" i="3" a="1"/>
  <c r="AP641" i="3" s="1"/>
  <c r="AP689" i="3" a="1"/>
  <c r="AP689" i="3" s="1"/>
  <c r="AP299" i="3" a="1"/>
  <c r="AP299" i="3" s="1"/>
  <c r="AP691" i="3" a="1"/>
  <c r="AP691" i="3" s="1"/>
  <c r="AP990" i="3" a="1"/>
  <c r="AP990" i="3" s="1"/>
  <c r="AP66" i="3" a="1"/>
  <c r="AP66" i="3" s="1"/>
  <c r="AP672" i="3" a="1"/>
  <c r="AP672" i="3" s="1"/>
  <c r="AP827" i="3" a="1"/>
  <c r="AP827" i="3" s="1"/>
  <c r="AP965" i="3" a="1"/>
  <c r="AP965" i="3" s="1"/>
  <c r="AP238" i="3" a="1"/>
  <c r="AP238" i="3" s="1"/>
  <c r="AP405" i="3" a="1"/>
  <c r="AP405" i="3" s="1"/>
  <c r="AP565" i="3" a="1"/>
  <c r="AP565" i="3" s="1"/>
  <c r="AP658" i="3" a="1"/>
  <c r="AP658" i="3" s="1"/>
  <c r="AP36" i="3" a="1"/>
  <c r="AP36" i="3" s="1"/>
  <c r="AP746" i="3" a="1"/>
  <c r="AP746" i="3" s="1"/>
  <c r="AP27" i="3" a="1"/>
  <c r="AP27" i="3" s="1"/>
  <c r="AP109" i="3" a="1"/>
  <c r="AP109" i="3" s="1"/>
  <c r="AP669" i="3" a="1"/>
  <c r="AP669" i="3" s="1"/>
  <c r="AP701" i="3" a="1"/>
  <c r="AP701" i="3" s="1"/>
  <c r="AP26" i="3" a="1"/>
  <c r="AP26" i="3" s="1"/>
  <c r="AP290" i="3" a="1"/>
  <c r="AP290" i="3" s="1"/>
  <c r="AP571" i="3" a="1"/>
  <c r="AP571" i="3" s="1"/>
  <c r="AP905" i="3" a="1"/>
  <c r="AP905" i="3" s="1"/>
  <c r="AP157" i="3" a="1"/>
  <c r="AP157" i="3" s="1"/>
  <c r="AP569" i="3" a="1"/>
  <c r="AP569" i="3" s="1"/>
  <c r="AP745" i="3" a="1"/>
  <c r="AP745" i="3" s="1"/>
  <c r="AP495" i="3" a="1"/>
  <c r="AP495" i="3" s="1"/>
  <c r="AP941" i="3" a="1"/>
  <c r="AP941" i="3" s="1"/>
  <c r="AP90" i="3" a="1"/>
  <c r="AP90" i="3" s="1"/>
  <c r="AP534" i="3" a="1"/>
  <c r="AP534" i="3" s="1"/>
  <c r="AP710" i="3" a="1"/>
  <c r="AP710" i="3" s="1"/>
  <c r="AP653" i="3" a="1"/>
  <c r="AP653" i="3" s="1"/>
  <c r="AP952" i="3" a="1"/>
  <c r="AP952" i="3" s="1"/>
  <c r="AP270" i="3" a="1"/>
  <c r="AP270" i="3" s="1"/>
  <c r="AP573" i="3" a="1"/>
  <c r="AP573" i="3" s="1"/>
  <c r="AP973" i="3" a="1"/>
  <c r="AP973" i="3" s="1"/>
  <c r="AP226" i="3" a="1"/>
  <c r="AP226" i="3" s="1"/>
  <c r="AP675" i="3" a="1"/>
  <c r="AP675" i="3" s="1"/>
  <c r="AP966" i="3" a="1"/>
  <c r="AP966" i="3" s="1"/>
  <c r="AP874" i="3" a="1"/>
  <c r="AP874" i="3" s="1"/>
  <c r="AP147" i="3" a="1"/>
  <c r="AP147" i="3" s="1"/>
  <c r="AP558" i="3" a="1"/>
  <c r="AP558" i="3" s="1"/>
  <c r="AP280" i="3" a="1"/>
  <c r="AP280" i="3" s="1"/>
  <c r="AP670" i="3" a="1"/>
  <c r="AP670" i="3" s="1"/>
  <c r="AP126" i="3" a="1"/>
  <c r="AP126" i="3" s="1"/>
  <c r="AP604" i="3" a="1"/>
  <c r="AP604" i="3" s="1"/>
  <c r="AP250" i="3" a="1"/>
  <c r="AP250" i="3" s="1"/>
  <c r="AP418" i="3" a="1"/>
  <c r="AP418" i="3" s="1"/>
  <c r="AP586" i="3" a="1"/>
  <c r="AP586" i="3" s="1"/>
  <c r="AP706" i="3" a="1"/>
  <c r="AP706" i="3" s="1"/>
  <c r="AP836" i="3" a="1"/>
  <c r="AP836" i="3" s="1"/>
  <c r="AP102" i="3" a="1"/>
  <c r="AP102" i="3" s="1"/>
  <c r="AP369" i="3" a="1"/>
  <c r="AP369" i="3" s="1"/>
  <c r="AP708" i="3" a="1"/>
  <c r="AP708" i="3" s="1"/>
  <c r="AP115" i="3" a="1"/>
  <c r="AP115" i="3" s="1"/>
  <c r="AP510" i="3" a="1"/>
  <c r="AP510" i="3" s="1"/>
  <c r="AP820" i="3" a="1"/>
  <c r="AP820" i="3" s="1"/>
  <c r="AP877" i="3" a="1"/>
  <c r="AP877" i="3" s="1"/>
  <c r="AP275" i="3" a="1"/>
  <c r="AP275" i="3" s="1"/>
  <c r="AP476" i="3" a="1"/>
  <c r="AP476" i="3" s="1"/>
  <c r="AP926" i="3" a="1"/>
  <c r="AP926" i="3" s="1"/>
  <c r="AP294" i="3" a="1"/>
  <c r="AP294" i="3" s="1"/>
  <c r="AP790" i="3" a="1"/>
  <c r="AP790" i="3" s="1"/>
  <c r="AP248" i="3" a="1"/>
  <c r="AP248" i="3" s="1"/>
  <c r="AP503" i="3" a="1"/>
  <c r="AP503" i="3" s="1"/>
  <c r="AP679" i="3" a="1"/>
  <c r="AP679" i="3" s="1"/>
  <c r="AP757" i="3" a="1"/>
  <c r="AP757" i="3" s="1"/>
  <c r="AP773" i="3" a="1"/>
  <c r="AP773" i="3" s="1"/>
  <c r="AP403" i="3" a="1"/>
  <c r="AP403" i="3" s="1"/>
  <c r="AP709" i="3" a="1"/>
  <c r="AP709" i="3" s="1"/>
  <c r="AP929" i="3" a="1"/>
  <c r="AP929" i="3" s="1"/>
  <c r="AP51" i="3" a="1"/>
  <c r="AP51" i="3" s="1"/>
  <c r="AP381" i="3" a="1"/>
  <c r="AP381" i="3" s="1"/>
  <c r="AP911" i="3" a="1"/>
  <c r="AP911" i="3" s="1"/>
  <c r="AP556" i="3" a="1"/>
  <c r="AP556" i="3" s="1"/>
  <c r="AP272" i="3" a="1"/>
  <c r="AP272" i="3" s="1"/>
  <c r="AP527" i="3" a="1"/>
  <c r="AP527" i="3" s="1"/>
  <c r="AP703" i="3" a="1"/>
  <c r="AP703" i="3" s="1"/>
  <c r="AP781" i="3" a="1"/>
  <c r="AP781" i="3" s="1"/>
  <c r="AP245" i="3" a="1"/>
  <c r="AP245" i="3" s="1"/>
  <c r="AP902" i="3" a="1"/>
  <c r="AP902" i="3" s="1"/>
  <c r="AP85" i="3" a="1"/>
  <c r="AP85" i="3" s="1"/>
  <c r="AP345" i="3" a="1"/>
  <c r="AP345" i="3" s="1"/>
  <c r="AP463" i="3" a="1"/>
  <c r="AP463" i="3" s="1"/>
  <c r="AP793" i="3" a="1"/>
  <c r="AP793" i="3" s="1"/>
  <c r="AP119" i="3" a="1"/>
  <c r="AP119" i="3" s="1"/>
  <c r="AP296" i="3" a="1"/>
  <c r="AP296" i="3" s="1"/>
  <c r="AP496" i="3" a="1"/>
  <c r="AP496" i="3" s="1"/>
  <c r="AP407" i="3" a="1"/>
  <c r="AP407" i="3" s="1"/>
  <c r="AP805" i="3" a="1"/>
  <c r="AP805" i="3" s="1"/>
  <c r="AP856" i="3" a="1"/>
  <c r="AP856" i="3" s="1"/>
  <c r="AP798" i="3" a="1"/>
  <c r="AP798" i="3" s="1"/>
  <c r="AP264" i="3" a="1"/>
  <c r="AP264" i="3" s="1"/>
  <c r="AP244" i="3" a="1"/>
  <c r="AP244" i="3" s="1"/>
  <c r="AP48" i="3" a="1"/>
  <c r="AP48" i="3" s="1"/>
  <c r="AP479" i="3" a="1"/>
  <c r="AP479" i="3" s="1"/>
  <c r="AP777" i="3" a="1"/>
  <c r="AP777" i="3" s="1"/>
  <c r="AP987" i="3" a="1"/>
  <c r="AP987" i="3" s="1"/>
  <c r="AP209" i="3" a="1"/>
  <c r="AP209" i="3" s="1"/>
  <c r="AP611" i="3" a="1"/>
  <c r="AP611" i="3" s="1"/>
  <c r="AP972" i="3" a="1"/>
  <c r="AP972" i="3" s="1"/>
  <c r="AP667" i="3" a="1"/>
  <c r="AP667" i="3" s="1"/>
  <c r="AP71" i="3" a="1"/>
  <c r="AP71" i="3" s="1"/>
  <c r="AP87" i="3" a="1"/>
  <c r="AP87" i="3" s="1"/>
  <c r="AP448" i="3" a="1"/>
  <c r="AP448" i="3" s="1"/>
  <c r="AP499" i="3" a="1"/>
  <c r="AP499" i="3" s="1"/>
  <c r="AP755" i="3" a="1"/>
  <c r="AP755" i="3" s="1"/>
  <c r="AP988" i="3" a="1"/>
  <c r="AP988" i="3" s="1"/>
  <c r="AP232" i="3" a="1"/>
  <c r="AP232" i="3" s="1"/>
  <c r="AP813" i="3" a="1"/>
  <c r="AP813" i="3" s="1"/>
  <c r="AP976" i="3" a="1"/>
  <c r="AP976" i="3" s="1"/>
  <c r="AP65" i="3" a="1"/>
  <c r="AP65" i="3" s="1"/>
  <c r="AP640" i="3" a="1"/>
  <c r="AP640" i="3" s="1"/>
  <c r="AP910" i="3" a="1"/>
  <c r="AP910" i="3" s="1"/>
  <c r="AP95" i="3" a="1"/>
  <c r="AP95" i="3" s="1"/>
  <c r="AP125" i="3" a="1"/>
  <c r="AP125" i="3" s="1"/>
  <c r="AP472" i="3" a="1"/>
  <c r="AP472" i="3" s="1"/>
  <c r="AP580" i="3" a="1"/>
  <c r="AP580" i="3" s="1"/>
  <c r="AP993" i="3" a="1"/>
  <c r="AP993" i="3" s="1"/>
  <c r="AP267" i="3" a="1"/>
  <c r="AP267" i="3" s="1"/>
  <c r="AP934" i="3" a="1"/>
  <c r="AP934" i="3" s="1"/>
  <c r="AP229" i="3" a="1"/>
  <c r="AP229" i="3" s="1"/>
  <c r="AP539" i="3" a="1"/>
  <c r="AP539" i="3" s="1"/>
  <c r="AP696" i="3" a="1"/>
  <c r="AP696" i="3" s="1"/>
  <c r="AP861" i="3" a="1"/>
  <c r="AP861" i="3" s="1"/>
  <c r="AP64" i="3" a="1"/>
  <c r="AP64" i="3" s="1"/>
  <c r="AP176" i="3" a="1"/>
  <c r="AP176" i="3" s="1"/>
  <c r="AP25" i="3" a="1"/>
  <c r="AP25" i="3" s="1"/>
  <c r="AP535" i="3" a="1"/>
  <c r="AP535" i="3" s="1"/>
  <c r="AP873" i="3" a="1"/>
  <c r="AP873" i="3" s="1"/>
  <c r="AP892" i="3" a="1"/>
  <c r="AP892" i="3" s="1"/>
  <c r="AP924" i="3" a="1"/>
  <c r="AP924" i="3" s="1"/>
  <c r="AP61" i="3" a="1"/>
  <c r="AP61" i="3" s="1"/>
  <c r="AP222" i="3" a="1"/>
  <c r="AP222" i="3" s="1"/>
  <c r="AP693" i="3" a="1"/>
  <c r="AP693" i="3" s="1"/>
  <c r="AP737" i="3" a="1"/>
  <c r="AP737" i="3" s="1"/>
  <c r="AP740" i="3" a="1"/>
  <c r="AP740" i="3" s="1"/>
  <c r="AP841" i="3" a="1"/>
  <c r="AP841" i="3" s="1"/>
  <c r="AP845" i="3" a="1"/>
  <c r="AP845" i="3" s="1"/>
  <c r="AP286" i="3" a="1"/>
  <c r="AP286" i="3" s="1"/>
  <c r="AP121" i="3" a="1"/>
  <c r="AP121" i="3" s="1"/>
  <c r="AP258" i="3" a="1"/>
  <c r="AP258" i="3" s="1"/>
  <c r="AP451" i="3" a="1"/>
  <c r="AP451" i="3" s="1"/>
  <c r="AP829" i="3" a="1"/>
  <c r="AP829" i="3" s="1"/>
  <c r="AP767" i="3" a="1"/>
  <c r="AP767" i="3" s="1"/>
  <c r="AP826" i="3" a="1"/>
  <c r="AP826" i="3" s="1"/>
  <c r="AP365" i="3" a="1"/>
  <c r="AP365" i="3" s="1"/>
  <c r="AP734" i="3" a="1"/>
  <c r="AP734" i="3" s="1"/>
  <c r="AP22" i="3" a="1"/>
  <c r="AP22" i="3" s="1"/>
  <c r="AP661" i="3" a="1"/>
  <c r="AP661" i="3" s="1"/>
  <c r="AP12" i="3" a="1"/>
  <c r="AP12" i="3" s="1"/>
  <c r="AP374" i="3" a="1"/>
  <c r="AP374" i="3" s="1"/>
  <c r="AP458" i="3" a="1"/>
  <c r="AP458" i="3" s="1"/>
  <c r="AP967" i="3" a="1"/>
  <c r="AP967" i="3" s="1"/>
  <c r="AP233" i="3" a="1"/>
  <c r="AP233" i="3" s="1"/>
  <c r="AP315" i="3" a="1"/>
  <c r="AP315" i="3" s="1"/>
  <c r="AP890" i="3" a="1"/>
  <c r="AP890" i="3" s="1"/>
  <c r="AP377" i="3" a="1"/>
  <c r="AP377" i="3" s="1"/>
  <c r="AP918" i="3" a="1"/>
  <c r="AP918" i="3" s="1"/>
  <c r="AP150" i="3" a="1"/>
  <c r="AP150" i="3" s="1"/>
  <c r="AP181" i="3" a="1"/>
  <c r="AP181" i="3" s="1"/>
  <c r="AP668" i="3" a="1"/>
  <c r="AP668" i="3" s="1"/>
  <c r="AP1007" i="3" a="1"/>
  <c r="AP1007" i="3" s="1"/>
  <c r="AP379" i="3" a="1"/>
  <c r="AP379" i="3" s="1"/>
  <c r="AP533" i="3" a="1"/>
  <c r="AP533" i="3" s="1"/>
  <c r="AP752" i="3" a="1"/>
  <c r="AP752" i="3" s="1"/>
  <c r="AP685" i="3" a="1"/>
  <c r="AP685" i="3" s="1"/>
  <c r="AP16" i="3" a="1"/>
  <c r="AP16" i="3" s="1"/>
  <c r="AP287" i="3" a="1"/>
  <c r="AP287" i="3" s="1"/>
  <c r="AP292" i="3" a="1"/>
  <c r="AP292" i="3" s="1"/>
  <c r="AP501" i="3" a="1"/>
  <c r="AP501" i="3" s="1"/>
  <c r="AP969" i="3" a="1"/>
  <c r="AP969" i="3" s="1"/>
  <c r="AP857" i="3" a="1"/>
  <c r="AP857" i="3" s="1"/>
  <c r="AP356" i="3" a="1"/>
  <c r="AP356" i="3" s="1"/>
  <c r="AP727" i="3" a="1"/>
  <c r="AP727" i="3" s="1"/>
  <c r="AP881" i="3" a="1"/>
  <c r="AP881" i="3" s="1"/>
  <c r="AP319" i="3" a="1"/>
  <c r="AP319" i="3" s="1"/>
  <c r="AP664" i="3" a="1"/>
  <c r="AP664" i="3" s="1"/>
  <c r="AP939" i="3" a="1"/>
  <c r="AP939" i="3" s="1"/>
  <c r="AP40" i="3" a="1"/>
  <c r="AP40" i="3" s="1"/>
  <c r="AP53" i="3" a="1"/>
  <c r="AP53" i="3" s="1"/>
  <c r="AP366" i="3" a="1"/>
  <c r="AP366" i="3" s="1"/>
  <c r="AP523" i="3" a="1"/>
  <c r="AP523" i="3" s="1"/>
  <c r="AP962" i="3" a="1"/>
  <c r="AP962" i="3" s="1"/>
  <c r="AP251" i="3" a="1"/>
  <c r="AP251" i="3" s="1"/>
  <c r="AP107" i="3" a="1"/>
  <c r="AP107" i="3" s="1"/>
  <c r="AP149" i="3" a="1"/>
  <c r="AP149" i="3" s="1"/>
  <c r="AP484" i="3" a="1"/>
  <c r="AP484" i="3" s="1"/>
  <c r="AP358" i="3" a="1"/>
  <c r="AP358" i="3" s="1"/>
  <c r="AP974" i="3" a="1"/>
  <c r="AP974" i="3" s="1"/>
  <c r="AP208" i="3" a="1"/>
  <c r="AP208" i="3" s="1"/>
  <c r="AP130" i="3" a="1"/>
  <c r="AP130" i="3" s="1"/>
  <c r="AP521" i="3" a="1"/>
  <c r="AP521" i="3" s="1"/>
  <c r="AP591" i="3" a="1"/>
  <c r="AP591" i="3" s="1"/>
  <c r="AP728" i="3" a="1"/>
  <c r="AP728" i="3" s="1"/>
  <c r="AP156" i="3" a="1"/>
  <c r="AP156" i="3" s="1"/>
  <c r="AP839" i="3" a="1"/>
  <c r="AP839" i="3" s="1"/>
  <c r="AP274" i="3" a="1"/>
  <c r="AP274" i="3" s="1"/>
  <c r="AP450" i="3" a="1"/>
  <c r="AP450" i="3" s="1"/>
  <c r="AP592" i="3" a="1"/>
  <c r="AP592" i="3" s="1"/>
  <c r="AP742" i="3" a="1"/>
  <c r="AP742" i="3" s="1"/>
  <c r="AP946" i="3" a="1"/>
  <c r="AP946" i="3" s="1"/>
  <c r="AP743" i="3" a="1"/>
  <c r="AP743" i="3" s="1"/>
  <c r="AP928" i="3" a="1"/>
  <c r="AP928" i="3" s="1"/>
  <c r="AP231" i="3" a="1"/>
  <c r="AP231" i="3" s="1"/>
  <c r="AP268" i="3" a="1"/>
  <c r="AP268" i="3" s="1"/>
  <c r="AP193" i="3" a="1"/>
  <c r="AP193" i="3" s="1"/>
  <c r="AP690" i="3" a="1"/>
  <c r="AP690" i="3" s="1"/>
  <c r="AP786" i="3" a="1"/>
  <c r="AP786" i="3" s="1"/>
  <c r="AP768" i="3" a="1"/>
  <c r="AP768" i="3" s="1"/>
  <c r="AP983" i="3" a="1"/>
  <c r="AP983" i="3" s="1"/>
  <c r="AP363" i="3" a="1"/>
  <c r="AP363" i="3" s="1"/>
  <c r="AP487" i="3" a="1"/>
  <c r="AP487" i="3" s="1"/>
  <c r="AP166" i="3" a="1"/>
  <c r="AP166" i="3" s="1"/>
  <c r="AP376" i="3" a="1"/>
  <c r="AP376" i="3" s="1"/>
  <c r="AP54" i="3" a="1"/>
  <c r="AP54" i="3" s="1"/>
  <c r="AP331" i="3" a="1"/>
  <c r="AP331" i="3" s="1"/>
  <c r="AP566" i="3" a="1"/>
  <c r="AP566" i="3" s="1"/>
  <c r="AP894" i="3" a="1"/>
  <c r="AP894" i="3" s="1"/>
  <c r="AP310" i="3" a="1"/>
  <c r="AP310" i="3" s="1"/>
  <c r="AP352" i="3" a="1"/>
  <c r="AP352" i="3" s="1"/>
  <c r="AP936" i="3" a="1"/>
  <c r="AP936" i="3" s="1"/>
  <c r="AP317" i="3" a="1"/>
  <c r="AP317" i="3" s="1"/>
  <c r="AP1000" i="3" a="1"/>
  <c r="AP1000" i="3" s="1"/>
  <c r="AP56" i="3" a="1"/>
  <c r="AP56" i="3" s="1"/>
  <c r="AP371" i="3" a="1"/>
  <c r="AP371" i="3" s="1"/>
  <c r="AP622" i="3" a="1"/>
  <c r="AP622" i="3" s="1"/>
  <c r="AP203" i="3" a="1"/>
  <c r="AP203" i="3" s="1"/>
  <c r="AP399" i="3" a="1"/>
  <c r="AP399" i="3" s="1"/>
  <c r="AP483" i="3" a="1"/>
  <c r="AP483" i="3" s="1"/>
  <c r="AP893" i="3" a="1"/>
  <c r="AP893" i="3" s="1"/>
  <c r="AP695" i="3" a="1"/>
  <c r="AP695" i="3" s="1"/>
  <c r="AP194" i="3" a="1"/>
  <c r="AP194" i="3" s="1"/>
  <c r="AP434" i="3" a="1"/>
  <c r="AP434" i="3" s="1"/>
  <c r="AP626" i="3" a="1"/>
  <c r="AP626" i="3" s="1"/>
  <c r="AP632" i="3" a="1"/>
  <c r="AP632" i="3" s="1"/>
  <c r="AP883" i="3" a="1"/>
  <c r="AP883" i="3" s="1"/>
  <c r="AP117" i="3" a="1"/>
  <c r="AP117" i="3" s="1"/>
  <c r="AP530" i="3" a="1"/>
  <c r="AP530" i="3" s="1"/>
  <c r="AP652" i="3" a="1"/>
  <c r="AP652" i="3" s="1"/>
  <c r="AP783" i="3" a="1"/>
  <c r="AP783" i="3" s="1"/>
  <c r="AP546" i="3" a="1"/>
  <c r="AP546" i="3" s="1"/>
  <c r="AP769" i="3" a="1"/>
  <c r="AP769" i="3" s="1"/>
  <c r="AP901" i="3" a="1"/>
  <c r="AP901" i="3" s="1"/>
  <c r="AP19" i="3" a="1"/>
  <c r="AP19" i="3" s="1"/>
  <c r="AP159" i="3" a="1"/>
  <c r="AP159" i="3" s="1"/>
  <c r="AP385" i="3" a="1"/>
  <c r="AP385" i="3" s="1"/>
  <c r="AP718" i="3" a="1"/>
  <c r="AP718" i="3" s="1"/>
  <c r="AP864" i="3" a="1"/>
  <c r="AP864" i="3" s="1"/>
  <c r="AP375" i="3" a="1"/>
  <c r="AP375" i="3" s="1"/>
  <c r="AP86" i="3" a="1"/>
  <c r="AP86" i="3" s="1"/>
  <c r="AP326" i="3" a="1"/>
  <c r="AP326" i="3" s="1"/>
  <c r="AP517" i="3" a="1"/>
  <c r="AP517" i="3" s="1"/>
  <c r="AP654" i="3" a="1"/>
  <c r="AP654" i="3" s="1"/>
  <c r="AP944" i="3" a="1"/>
  <c r="AP944" i="3" s="1"/>
  <c r="AP43" i="3" a="1"/>
  <c r="AP43" i="3" s="1"/>
  <c r="AP348" i="3" a="1"/>
  <c r="AP348" i="3" s="1"/>
  <c r="AP543" i="3" a="1"/>
  <c r="AP543" i="3" s="1"/>
  <c r="AP748" i="3" a="1"/>
  <c r="AP748" i="3" s="1"/>
  <c r="AP792" i="3" a="1"/>
  <c r="AP792" i="3" s="1"/>
  <c r="AP333" i="3" a="1"/>
  <c r="AP333" i="3" s="1"/>
  <c r="AP531" i="3" a="1"/>
  <c r="AP531" i="3" s="1"/>
  <c r="AP253" i="3" a="1"/>
  <c r="AP253" i="3" s="1"/>
  <c r="AP42" i="3" a="1"/>
  <c r="AP42" i="3" s="1"/>
  <c r="AP720" i="3" a="1"/>
  <c r="AP720" i="3" s="1"/>
  <c r="AP774" i="3" a="1"/>
  <c r="AP774" i="3" s="1"/>
  <c r="AP999" i="3" a="1"/>
  <c r="AP999" i="3" s="1"/>
  <c r="AP898" i="3" a="1"/>
  <c r="AP898" i="3" s="1"/>
  <c r="AP143" i="3" a="1"/>
  <c r="AP143" i="3" s="1"/>
  <c r="AP17" i="3" a="1"/>
  <c r="AP17" i="3" s="1"/>
  <c r="AP406" i="3" a="1"/>
  <c r="AP406" i="3" s="1"/>
  <c r="AP555" i="3" a="1"/>
  <c r="AP555" i="3" s="1"/>
  <c r="AP729" i="3" a="1"/>
  <c r="AP729" i="3" s="1"/>
  <c r="AP866" i="3" a="1"/>
  <c r="AP866" i="3" s="1"/>
  <c r="AP889" i="3" a="1"/>
  <c r="AP889" i="3" s="1"/>
  <c r="AP925" i="3" a="1"/>
  <c r="AP925" i="3" s="1"/>
  <c r="AP455" i="3" a="1"/>
  <c r="AP455" i="3" s="1"/>
  <c r="AP677" i="3" a="1"/>
  <c r="AP677" i="3" s="1"/>
  <c r="AP29" i="3" a="1"/>
  <c r="AP29" i="3" s="1"/>
  <c r="AP567" i="3" a="1"/>
  <c r="AP567" i="3" s="1"/>
  <c r="AP221" i="3" a="1"/>
  <c r="AP221" i="3" s="1"/>
  <c r="AP384" i="3" a="1"/>
  <c r="AP384" i="3" s="1"/>
  <c r="AP477" i="3" a="1"/>
  <c r="AP477" i="3" s="1"/>
  <c r="AP713" i="3" a="1"/>
  <c r="AP713" i="3" s="1"/>
  <c r="AP289" i="3" a="1"/>
  <c r="AP289" i="3" s="1"/>
  <c r="AP621" i="3" a="1"/>
  <c r="AP621" i="3" s="1"/>
  <c r="AP821" i="3" a="1"/>
  <c r="AP821" i="3" s="1"/>
  <c r="AP397" i="3" a="1"/>
  <c r="AP397" i="3" s="1"/>
  <c r="AP174" i="3" a="1"/>
  <c r="AP174" i="3" s="1"/>
  <c r="AP945" i="3" a="1"/>
  <c r="AP945" i="3" s="1"/>
  <c r="AP441" i="3" a="1"/>
  <c r="AP441" i="3" s="1"/>
  <c r="AP603" i="3" a="1"/>
  <c r="AP603" i="3" s="1"/>
  <c r="AP413" i="3" a="1"/>
  <c r="AP413" i="3" s="1"/>
  <c r="AP938" i="3" a="1"/>
  <c r="AP938" i="3" s="1"/>
  <c r="AP378" i="3" a="1"/>
  <c r="AP378" i="3" s="1"/>
  <c r="AP84" i="3" a="1"/>
  <c r="AP84" i="3" s="1"/>
  <c r="AP994" i="3" a="1"/>
  <c r="AP994" i="3" s="1"/>
  <c r="AP437" i="3" a="1"/>
  <c r="AP437" i="3" s="1"/>
  <c r="AP907" i="3" a="1"/>
  <c r="AP907" i="3" s="1"/>
  <c r="AP175" i="3" a="1"/>
  <c r="AP175" i="3" s="1"/>
  <c r="AP431" i="3" a="1"/>
  <c r="AP431" i="3" s="1"/>
  <c r="AP153" i="3" a="1"/>
  <c r="AP153" i="3" s="1"/>
  <c r="AP478" i="3" a="1"/>
  <c r="AP478" i="3" s="1"/>
  <c r="AP711" i="3" a="1"/>
  <c r="AP711" i="3" s="1"/>
  <c r="AP318" i="3" a="1"/>
  <c r="AP318" i="3" s="1"/>
  <c r="AP132" i="3" a="1"/>
  <c r="AP132" i="3" s="1"/>
  <c r="AP440" i="3" a="1"/>
  <c r="AP440" i="3" s="1"/>
  <c r="AP723" i="3" a="1"/>
  <c r="AP723" i="3" s="1"/>
  <c r="AP959" i="3" a="1"/>
  <c r="AP959" i="3" s="1"/>
  <c r="AP302" i="3" a="1"/>
  <c r="AP302" i="3" s="1"/>
  <c r="AP67" i="3" a="1"/>
  <c r="AP67" i="3" s="1"/>
  <c r="AP261" i="3" a="1"/>
  <c r="AP261" i="3" s="1"/>
  <c r="AP638" i="3" a="1"/>
  <c r="AP638" i="3" s="1"/>
  <c r="AP749" i="3" a="1"/>
  <c r="AP749" i="3" s="1"/>
  <c r="AP971" i="3" a="1"/>
  <c r="AP971" i="3" s="1"/>
  <c r="AP91" i="3" a="1"/>
  <c r="AP91" i="3" s="1"/>
  <c r="AP416" i="3" a="1"/>
  <c r="AP416" i="3" s="1"/>
  <c r="AP103" i="3" a="1"/>
  <c r="AP103" i="3" s="1"/>
  <c r="AP948" i="3" a="1"/>
  <c r="AP948" i="3" s="1"/>
  <c r="AP63" i="3" a="1"/>
  <c r="AP63" i="3" s="1"/>
  <c r="AP532" i="3" a="1"/>
  <c r="AP532" i="3" s="1"/>
  <c r="AP167" i="3" a="1"/>
  <c r="AP167" i="3" s="1"/>
  <c r="AP295" i="3" a="1"/>
  <c r="AP295" i="3" s="1"/>
  <c r="AP853" i="3" a="1"/>
  <c r="AP853" i="3" s="1"/>
  <c r="AP513" i="3" a="1"/>
  <c r="AP513" i="3" s="1"/>
  <c r="AP133" i="3" a="1"/>
  <c r="AP133" i="3" s="1"/>
  <c r="AP914" i="3" a="1"/>
  <c r="AP914" i="3" s="1"/>
  <c r="AP648" i="3" a="1"/>
  <c r="AP648" i="3" s="1"/>
  <c r="AP688" i="3" a="1"/>
  <c r="AP688" i="3" s="1"/>
  <c r="AP344" i="3" a="1"/>
  <c r="AP344" i="3" s="1"/>
  <c r="AP778" i="3" a="1"/>
  <c r="AP778" i="3" s="1"/>
  <c r="AP593" i="3" a="1"/>
  <c r="AP593" i="3" s="1"/>
  <c r="AP423" i="3" a="1"/>
  <c r="AP423" i="3" s="1"/>
  <c r="AP949" i="3" a="1"/>
  <c r="AP949" i="3" s="1"/>
  <c r="AP368" i="3" a="1"/>
  <c r="AP368" i="3" s="1"/>
  <c r="AP932" i="3" a="1"/>
  <c r="AP932" i="3" s="1"/>
  <c r="AP108" i="3" a="1"/>
  <c r="AP108" i="3" s="1"/>
  <c r="AP559" i="3" a="1"/>
  <c r="AP559" i="3" s="1"/>
  <c r="AP187" i="3" a="1"/>
  <c r="AP187" i="3" s="1"/>
  <c r="AP442" i="3" a="1"/>
  <c r="AP442" i="3" s="1"/>
  <c r="AP359" i="3" a="1"/>
  <c r="AP359" i="3" s="1"/>
  <c r="AP717" i="3" a="1"/>
  <c r="AP717" i="3" s="1"/>
  <c r="AP20" i="3" a="1"/>
  <c r="AP20" i="3" s="1"/>
  <c r="AP553" i="3" a="1"/>
  <c r="AP553" i="3" s="1"/>
  <c r="AP610" i="3" a="1"/>
  <c r="AP610" i="3" s="1"/>
  <c r="AP840" i="3" a="1"/>
  <c r="AP840" i="3" s="1"/>
  <c r="AP328" i="3" a="1"/>
  <c r="AP328" i="3" s="1"/>
  <c r="AP144" i="3" a="1"/>
  <c r="AP144" i="3" s="1"/>
  <c r="AP462" i="3" a="1"/>
  <c r="AP462" i="3" s="1"/>
  <c r="AP615" i="3" a="1"/>
  <c r="AP615" i="3" s="1"/>
  <c r="AP754" i="3" a="1"/>
  <c r="AP754" i="3" s="1"/>
  <c r="AP963" i="3" a="1"/>
  <c r="AP963" i="3" s="1"/>
  <c r="AP300" i="3" a="1"/>
  <c r="AP300" i="3" s="1"/>
  <c r="AP599" i="3" a="1"/>
  <c r="AP599" i="3" s="1"/>
  <c r="AP97" i="3" a="1"/>
  <c r="AP97" i="3" s="1"/>
  <c r="AP779" i="3" a="1"/>
  <c r="AP779" i="3" s="1"/>
  <c r="AP277" i="3" a="1"/>
  <c r="AP277" i="3" s="1"/>
  <c r="AP576" i="3" a="1"/>
  <c r="AP576" i="3" s="1"/>
  <c r="AP112" i="3" a="1"/>
  <c r="AP112" i="3" s="1"/>
  <c r="AP486" i="3" a="1"/>
  <c r="AP486" i="3" s="1"/>
  <c r="AP906" i="3" a="1"/>
  <c r="AP906" i="3" s="1"/>
  <c r="AP674" i="3" a="1"/>
  <c r="AP674" i="3" s="1"/>
  <c r="AP263" i="3" a="1"/>
  <c r="AP263" i="3" s="1"/>
  <c r="AP692" i="3" a="1"/>
  <c r="AP692" i="3" s="1"/>
  <c r="AP651" i="3" a="1"/>
  <c r="AP651" i="3" s="1"/>
  <c r="AP871" i="3" a="1"/>
  <c r="AP871" i="3" s="1"/>
  <c r="AP518" i="3" a="1"/>
  <c r="AP518" i="3" s="1"/>
  <c r="AP984" i="3" a="1"/>
  <c r="AP984" i="3" s="1"/>
  <c r="AP645" i="3" a="1"/>
  <c r="AP645" i="3" s="1"/>
  <c r="AP460" i="3" a="1"/>
  <c r="AP460" i="3" s="1"/>
  <c r="AP833" i="3" a="1"/>
  <c r="AP833" i="3" s="1"/>
  <c r="AP542" i="3" a="1"/>
  <c r="AP542" i="3" s="1"/>
  <c r="AP978" i="3" a="1"/>
  <c r="AP978" i="3" s="1"/>
  <c r="AP240" i="3" a="1"/>
  <c r="AP240" i="3" s="1"/>
  <c r="AP736" i="3" a="1"/>
  <c r="AP736" i="3" s="1"/>
  <c r="AP106" i="3" a="1"/>
  <c r="AP106" i="3" s="1"/>
  <c r="AP629" i="3" a="1"/>
  <c r="AP629" i="3" s="1"/>
  <c r="AP931" i="3" a="1"/>
  <c r="AP931" i="3" s="1"/>
  <c r="AP618" i="3" a="1"/>
  <c r="AP618" i="3" s="1"/>
  <c r="AP128" i="3" a="1"/>
  <c r="AP128" i="3" s="1"/>
  <c r="AP489" i="3" a="1"/>
  <c r="AP489" i="3" s="1"/>
  <c r="AP842" i="3" a="1"/>
  <c r="AP842" i="3" s="1"/>
  <c r="AP862" i="3" a="1"/>
  <c r="AP862" i="3" s="1"/>
  <c r="AP662" i="3" a="1"/>
  <c r="AP662" i="3" s="1"/>
  <c r="AP37" i="3" a="1"/>
  <c r="AP37" i="3" s="1"/>
  <c r="AP169" i="3" a="1"/>
  <c r="AP169" i="3" s="1"/>
  <c r="AP583" i="3" a="1"/>
  <c r="AP583" i="3" s="1"/>
  <c r="AP747" i="3" a="1"/>
  <c r="AP747" i="3" s="1"/>
  <c r="AP1009" i="3" a="1"/>
  <c r="AP1009" i="3" s="1"/>
  <c r="AP142" i="3" a="1"/>
  <c r="AP142" i="3" s="1"/>
  <c r="AP649" i="3" a="1"/>
  <c r="AP649" i="3" s="1"/>
  <c r="AP230" i="3" a="1"/>
  <c r="AP230" i="3" s="1"/>
  <c r="AP11" i="3" a="1"/>
  <c r="AP11" i="3" s="1"/>
  <c r="AP227" i="3" a="1"/>
  <c r="AP227" i="3" s="1"/>
  <c r="AP650" i="3" a="1"/>
  <c r="AP650" i="3" s="1"/>
  <c r="AP57" i="3" a="1"/>
  <c r="AP57" i="3" s="1"/>
  <c r="AP370" i="3" a="1"/>
  <c r="AP370" i="3" s="1"/>
  <c r="AP814" i="3" a="1"/>
  <c r="AP814" i="3" s="1"/>
  <c r="AP619" i="3" a="1"/>
  <c r="AP619" i="3" s="1"/>
  <c r="AP114" i="3" a="1"/>
  <c r="AP114" i="3" s="1"/>
  <c r="AP59" i="3" a="1"/>
  <c r="AP59" i="3" s="1"/>
  <c r="AP607" i="3" a="1"/>
  <c r="AP607" i="3" s="1"/>
  <c r="AP887" i="3" a="1"/>
  <c r="AP887" i="3" s="1"/>
  <c r="AP471" i="3" a="1"/>
  <c r="AP471" i="3" s="1"/>
  <c r="AP816" i="3" a="1"/>
  <c r="AP816" i="3" s="1"/>
  <c r="AP634" i="3" a="1"/>
  <c r="AP634" i="3" s="1"/>
  <c r="AP481" i="3" a="1"/>
  <c r="AP481" i="3" s="1"/>
  <c r="AP865" i="3" a="1"/>
  <c r="AP865" i="3" s="1"/>
  <c r="AP507" i="3" a="1"/>
  <c r="AP507" i="3" s="1"/>
  <c r="AP975" i="3" a="1"/>
  <c r="AP975" i="3" s="1"/>
  <c r="AP99" i="3" a="1"/>
  <c r="AP99" i="3" s="1"/>
  <c r="AP644" i="3" a="1"/>
  <c r="AP644" i="3" s="1"/>
  <c r="AP161" i="3" a="1"/>
  <c r="AP161" i="3" s="1"/>
  <c r="AP382" i="3" a="1"/>
  <c r="AP382" i="3" s="1"/>
  <c r="AP956" i="3" a="1"/>
  <c r="AP956" i="3" s="1"/>
  <c r="AP702" i="3" a="1"/>
  <c r="AP702" i="3" s="1"/>
  <c r="AP197" i="3" a="1"/>
  <c r="AP197" i="3" s="1"/>
  <c r="AP464" i="3" a="1"/>
  <c r="AP464" i="3" s="1"/>
  <c r="AP775" i="3" a="1"/>
  <c r="AP775" i="3" s="1"/>
  <c r="AP1001" i="3" a="1"/>
  <c r="AP1001" i="3" s="1"/>
  <c r="AP528" i="3" a="1"/>
  <c r="AP528" i="3" s="1"/>
  <c r="AP207" i="3" a="1"/>
  <c r="AP207" i="3" s="1"/>
  <c r="AP520" i="3" a="1"/>
  <c r="AP520" i="3" s="1"/>
  <c r="AP337" i="3" a="1"/>
  <c r="AP337" i="3" s="1"/>
  <c r="AP630" i="3" a="1"/>
  <c r="AP630" i="3" s="1"/>
  <c r="AP879" i="3" a="1"/>
  <c r="AP879" i="3" s="1"/>
  <c r="AP255" i="3" a="1"/>
  <c r="AP255" i="3" s="1"/>
  <c r="AP714" i="3" a="1"/>
  <c r="AP714" i="3" s="1"/>
  <c r="AP322" i="3" a="1"/>
  <c r="AP322" i="3" s="1"/>
  <c r="AP155" i="3" a="1"/>
  <c r="AP155" i="3" s="1"/>
  <c r="AP205" i="3" a="1"/>
  <c r="AP205" i="3" s="1"/>
  <c r="AP354" i="3" a="1"/>
  <c r="AP354" i="3" s="1"/>
  <c r="AP201" i="3" a="1"/>
  <c r="AP201" i="3" s="1"/>
  <c r="AP383" i="3" a="1"/>
  <c r="AP383" i="3" s="1"/>
  <c r="AP915" i="3" a="1"/>
  <c r="AP915" i="3" s="1"/>
  <c r="AP808" i="3" a="1"/>
  <c r="AP808" i="3" s="1"/>
  <c r="AP389" i="3" a="1"/>
  <c r="AP389" i="3" s="1"/>
  <c r="AP38" i="3" a="1"/>
  <c r="AP38" i="3" s="1"/>
  <c r="AP832" i="3" a="1"/>
  <c r="AP832" i="3" s="1"/>
  <c r="AP105" i="3" a="1"/>
  <c r="AP105" i="3" s="1"/>
  <c r="AP581" i="3" a="1"/>
  <c r="AP581" i="3" s="1"/>
  <c r="AP904" i="3" a="1"/>
  <c r="AP904" i="3" s="1"/>
  <c r="AP469" i="3" a="1"/>
  <c r="AP469" i="3" s="1"/>
  <c r="AP475" i="3" a="1"/>
  <c r="AP475" i="3" s="1"/>
  <c r="AP129" i="3" a="1"/>
  <c r="AP129" i="3" s="1"/>
  <c r="AP605" i="3" a="1"/>
  <c r="AP605" i="3" s="1"/>
  <c r="AP124" i="3" a="1"/>
  <c r="AP124" i="3" s="1"/>
  <c r="AP173" i="3" a="1"/>
  <c r="AP173" i="3" s="1"/>
  <c r="AP837" i="3" a="1"/>
  <c r="AP837" i="3" s="1"/>
  <c r="AP262" i="3" a="1"/>
  <c r="AP262" i="3" s="1"/>
  <c r="AP589" i="3" a="1"/>
  <c r="AP589" i="3" s="1"/>
  <c r="AP858" i="3" a="1"/>
  <c r="AP858" i="3" s="1"/>
  <c r="AP799" i="3" a="1"/>
  <c r="AP799" i="3" s="1"/>
  <c r="AP154" i="3" a="1"/>
  <c r="AP154" i="3" s="1"/>
  <c r="AP497" i="3" a="1"/>
  <c r="AP497" i="3" s="1"/>
  <c r="AP606" i="3" a="1"/>
  <c r="AP606" i="3" s="1"/>
  <c r="AP189" i="3" a="1"/>
  <c r="AP189" i="3" s="1"/>
  <c r="AP796" i="3" a="1"/>
  <c r="AP796" i="3" s="1"/>
  <c r="AP152" i="3" a="1"/>
  <c r="AP152" i="3" s="1"/>
  <c r="AP446" i="3" a="1"/>
  <c r="AP446" i="3" s="1"/>
  <c r="AP456" i="3" a="1"/>
  <c r="AP456" i="3" s="1"/>
  <c r="AP897" i="3" a="1"/>
  <c r="AP897" i="3" s="1"/>
  <c r="AP731" i="3" a="1"/>
  <c r="AP731" i="3" s="1"/>
  <c r="AP80" i="3" a="1"/>
  <c r="AP80" i="3" s="1"/>
  <c r="AP524" i="3" a="1"/>
  <c r="AP524" i="3" s="1"/>
  <c r="AP273" i="3" a="1"/>
  <c r="AP273" i="3" s="1"/>
  <c r="AP100" i="3" a="1"/>
  <c r="AP100" i="3" s="1"/>
  <c r="AP116" i="3" a="1"/>
  <c r="AP116" i="3" s="1"/>
  <c r="AP637" i="3" a="1"/>
  <c r="AP637" i="3" s="1"/>
  <c r="AP146" i="3" a="1"/>
  <c r="AP146" i="3" s="1"/>
  <c r="AP572" i="3" a="1"/>
  <c r="AP572" i="3" s="1"/>
  <c r="AP869" i="3" a="1"/>
  <c r="AP869" i="3" s="1"/>
  <c r="AP823" i="3" a="1"/>
  <c r="AP823" i="3" s="1"/>
  <c r="AP602" i="3" a="1"/>
  <c r="AP602" i="3" s="1"/>
  <c r="AP127" i="3" a="1"/>
  <c r="AP127" i="3" s="1"/>
  <c r="AP847" i="3" a="1"/>
  <c r="AP847" i="3" s="1"/>
  <c r="AP139" i="3" a="1"/>
  <c r="AP139" i="3" s="1"/>
  <c r="AP480" i="3" a="1"/>
  <c r="AP480" i="3" s="1"/>
  <c r="AP903" i="3" a="1"/>
  <c r="AP903" i="3" s="1"/>
  <c r="AP985" i="3" a="1"/>
  <c r="AP985" i="3" s="1"/>
  <c r="AP575" i="3" a="1"/>
  <c r="AP575" i="3" s="1"/>
  <c r="AP163" i="3" a="1"/>
  <c r="AP163" i="3" s="1"/>
  <c r="AP323" i="3" a="1"/>
  <c r="AP323" i="3" s="1"/>
  <c r="AP398" i="3" a="1"/>
  <c r="AP398" i="3" s="1"/>
  <c r="AP427" i="3" a="1"/>
  <c r="AP427" i="3" s="1"/>
  <c r="AP751" i="3" a="1"/>
  <c r="AP751" i="3" s="1"/>
  <c r="AP204" i="3" a="1"/>
  <c r="AP204" i="3" s="1"/>
  <c r="AP490" i="3" a="1"/>
  <c r="AP490" i="3" s="1"/>
  <c r="AP1002" i="3" a="1"/>
  <c r="AP1002" i="3" s="1"/>
  <c r="AP347" i="3" a="1"/>
  <c r="AP347" i="3" s="1"/>
  <c r="AP350" i="3" a="1"/>
  <c r="AP350" i="3" s="1"/>
  <c r="AP433" i="3" a="1"/>
  <c r="AP433" i="3" s="1"/>
  <c r="AP885" i="3" a="1"/>
  <c r="AP885" i="3" s="1"/>
  <c r="AP346" i="3" a="1"/>
  <c r="AP346" i="3" s="1"/>
  <c r="AP492" i="3" a="1"/>
  <c r="AP492" i="3" s="1"/>
  <c r="AP265" i="3" a="1"/>
  <c r="AP265" i="3" s="1"/>
  <c r="AP325" i="3" a="1"/>
  <c r="AP325" i="3" s="1"/>
  <c r="AP574" i="3" a="1"/>
  <c r="AP574" i="3" s="1"/>
  <c r="AP585" i="3" a="1"/>
  <c r="AP585" i="3" s="1"/>
  <c r="AP791" i="3" a="1"/>
  <c r="AP791" i="3" s="1"/>
  <c r="AP220" i="3" a="1"/>
  <c r="AP220" i="3" s="1"/>
  <c r="AP921" i="3" a="1"/>
  <c r="AP921" i="3" s="1"/>
  <c r="AP467" i="3" a="1"/>
  <c r="AP467" i="3" s="1"/>
  <c r="AP45" i="3" a="1"/>
  <c r="AP45" i="3" s="1"/>
  <c r="AP353" i="3" a="1"/>
  <c r="AP353" i="3" s="1"/>
  <c r="AP784" i="3" a="1"/>
  <c r="AP784" i="3" s="1"/>
  <c r="AP24" i="3" a="1"/>
  <c r="AP24" i="3" s="1"/>
  <c r="AP373" i="3" a="1"/>
  <c r="AP373" i="3" s="1"/>
  <c r="AP964" i="3" a="1"/>
  <c r="AP964" i="3" s="1"/>
  <c r="AP428" i="3" a="1"/>
  <c r="AP428" i="3" s="1"/>
  <c r="AP608" i="3" a="1"/>
  <c r="AP608" i="3" s="1"/>
  <c r="AP135" i="3" a="1"/>
  <c r="AP135" i="3" s="1"/>
  <c r="AP1004" i="3" a="1"/>
  <c r="AP1004" i="3" s="1"/>
  <c r="AP49" i="3" a="1"/>
  <c r="AP49" i="3" s="1"/>
  <c r="AP844" i="3" a="1"/>
  <c r="AP844" i="3" s="1"/>
  <c r="AP123" i="3" a="1"/>
  <c r="AP123" i="3" s="1"/>
  <c r="AP212" i="3" a="1"/>
  <c r="AP212" i="3" s="1"/>
  <c r="AP788" i="3" a="1"/>
  <c r="AP788" i="3" s="1"/>
  <c r="AP113" i="3" a="1"/>
  <c r="AP113" i="3" s="1"/>
  <c r="AP609" i="3" a="1"/>
  <c r="AP609" i="3" s="1"/>
  <c r="AP454" i="3" a="1"/>
  <c r="AP454" i="3" s="1"/>
  <c r="AP390" i="3" a="1"/>
  <c r="AP390" i="3" s="1"/>
  <c r="AP935" i="3" a="1"/>
  <c r="AP935" i="3" s="1"/>
  <c r="AP188" i="3" a="1"/>
  <c r="AP188" i="3" s="1"/>
  <c r="AP830" i="3" a="1"/>
  <c r="AP830" i="3" s="1"/>
  <c r="AP940" i="3" a="1"/>
  <c r="AP940" i="3" s="1"/>
  <c r="AP21" i="3" a="1"/>
  <c r="AP21" i="3" s="1"/>
  <c r="AP329" i="3" a="1"/>
  <c r="AP329" i="3" s="1"/>
  <c r="AP421" i="3" a="1"/>
  <c r="AP421" i="3" s="1"/>
  <c r="AP943" i="3" a="1"/>
  <c r="AP943" i="3" s="1"/>
  <c r="AP741" i="3" a="1"/>
  <c r="AP741" i="3" s="1"/>
  <c r="AP88" i="3" a="1"/>
  <c r="AP88" i="3" s="1"/>
  <c r="AP309" i="3" a="1"/>
  <c r="AP309" i="3" s="1"/>
  <c r="AP564" i="3" a="1"/>
  <c r="AP564" i="3" s="1"/>
  <c r="AP656" i="3" a="1"/>
  <c r="AP656" i="3" s="1"/>
  <c r="AP809" i="3" a="1"/>
  <c r="AP809" i="3" s="1"/>
  <c r="AP759" i="3" a="1"/>
  <c r="AP759" i="3" s="1"/>
  <c r="AP544" i="3" a="1"/>
  <c r="AP544" i="3" s="1"/>
  <c r="AP995" i="3" a="1"/>
  <c r="AP995" i="3" s="1"/>
  <c r="AP595" i="3" a="1"/>
  <c r="AP595" i="3" s="1"/>
  <c r="AP118" i="3" a="1"/>
  <c r="AP118" i="3" s="1"/>
  <c r="AP278" i="3" a="1"/>
  <c r="AP278" i="3" s="1"/>
  <c r="AP671" i="3" a="1"/>
  <c r="AP671" i="3" s="1"/>
  <c r="AP239" i="3" a="1"/>
  <c r="AP239" i="3" s="1"/>
  <c r="AP753" i="3" a="1"/>
  <c r="AP753" i="3" s="1"/>
  <c r="AP301" i="3" a="1"/>
  <c r="AP301" i="3" s="1"/>
  <c r="AP465" i="3" a="1"/>
  <c r="AP465" i="3" s="1"/>
  <c r="AP625" i="3" a="1"/>
  <c r="AP625" i="3" s="1"/>
  <c r="AP216" i="3" a="1"/>
  <c r="AP216" i="3" s="1"/>
  <c r="AP996" i="3" a="1"/>
  <c r="AP996" i="3" s="1"/>
  <c r="AP111" i="3" a="1"/>
  <c r="AP111" i="3" s="1"/>
  <c r="AP616" i="3" a="1"/>
  <c r="AP616" i="3" s="1"/>
  <c r="AP730" i="3" a="1"/>
  <c r="AP730" i="3" s="1"/>
  <c r="AP13" i="3" a="1"/>
  <c r="AP13" i="3" s="1"/>
  <c r="AP968" i="3" a="1"/>
  <c r="AP968" i="3" s="1"/>
  <c r="AP215" i="3" a="1"/>
  <c r="AP215" i="3" s="1"/>
  <c r="AP854" i="3" a="1"/>
  <c r="AP854" i="3" s="1"/>
  <c r="AP776" i="3" a="1"/>
  <c r="AP776" i="3" s="1"/>
  <c r="AP335" i="3" a="1"/>
  <c r="AP335" i="3" s="1"/>
  <c r="AP285" i="3" a="1"/>
  <c r="AP285" i="3" s="1"/>
  <c r="AP587" i="3" a="1"/>
  <c r="AP587" i="3" s="1"/>
  <c r="AP613" i="3" a="1"/>
  <c r="AP613" i="3" s="1"/>
  <c r="AP72" i="3" a="1"/>
  <c r="AP72" i="3" s="1"/>
  <c r="AP200" i="3" a="1"/>
  <c r="AP200" i="3" s="1"/>
  <c r="AP851" i="3" a="1"/>
  <c r="AP851" i="3" s="1"/>
  <c r="AP600" i="3" a="1"/>
  <c r="AP600" i="3" s="1"/>
  <c r="AP643" i="3" a="1"/>
  <c r="AP643" i="3" s="1"/>
  <c r="AP947" i="3" a="1"/>
  <c r="AP947" i="3" s="1"/>
  <c r="AP237" i="3" a="1"/>
  <c r="AP237" i="3" s="1"/>
  <c r="AP870" i="3" a="1"/>
  <c r="AP870" i="3" s="1"/>
  <c r="AP362" i="3" a="1"/>
  <c r="AP362" i="3" s="1"/>
  <c r="AP787" i="3" a="1"/>
  <c r="AP787" i="3" s="1"/>
  <c r="AP218" i="3" a="1"/>
  <c r="AP218" i="3" s="1"/>
  <c r="AP447" i="3" a="1"/>
  <c r="AP447" i="3" s="1"/>
  <c r="AP414" i="3" a="1"/>
  <c r="AP414" i="3" s="1"/>
  <c r="AP537" i="3" a="1"/>
  <c r="AP537" i="3" s="1"/>
  <c r="AP683" i="3" a="1"/>
  <c r="AP683" i="3" s="1"/>
  <c r="AP58" i="3" a="1"/>
  <c r="AP58" i="3" s="1"/>
  <c r="AP515" i="3" a="1"/>
  <c r="AP515" i="3" s="1"/>
  <c r="AP96" i="3" a="1"/>
  <c r="AP96" i="3" s="1"/>
  <c r="AP548" i="3" a="1"/>
  <c r="AP548" i="3" s="1"/>
  <c r="AP991" i="3" a="1"/>
  <c r="AP991" i="3" s="1"/>
  <c r="AP568" i="3" a="1"/>
  <c r="AP568" i="3" s="1"/>
  <c r="AP393" i="3" a="1"/>
  <c r="AP393" i="3" s="1"/>
  <c r="AP560" i="3" a="1"/>
  <c r="AP560" i="3" s="1"/>
  <c r="AP372" i="3" a="1"/>
  <c r="AP372" i="3" s="1"/>
  <c r="AP744" i="3" a="1"/>
  <c r="AP744" i="3" s="1"/>
  <c r="AP256" i="3" a="1"/>
  <c r="AP256" i="3" s="1"/>
  <c r="AP601" i="3" a="1"/>
  <c r="AP601" i="3" s="1"/>
  <c r="AP314" i="3" a="1"/>
  <c r="AP314" i="3" s="1"/>
  <c r="AP541" i="3" a="1"/>
  <c r="AP541" i="3" s="1"/>
  <c r="AP60" i="3" a="1"/>
  <c r="AP60" i="3" s="1"/>
  <c r="AP223" i="3" a="1"/>
  <c r="AP223" i="3" s="1"/>
  <c r="AP334" i="3" a="1"/>
  <c r="AP334" i="3" s="1"/>
  <c r="AP82" i="3" a="1"/>
  <c r="AP82" i="3" s="1"/>
  <c r="AP196" i="3" a="1"/>
  <c r="AP196" i="3" s="1"/>
  <c r="AP235" i="3" a="1"/>
  <c r="AP235" i="3" s="1"/>
  <c r="AP785" i="3" a="1"/>
  <c r="AP785" i="3" s="1"/>
  <c r="AP508" i="3" a="1"/>
  <c r="AP508" i="3" s="1"/>
  <c r="AP584" i="3" a="1"/>
  <c r="AP584" i="3" s="1"/>
  <c r="AP254" i="3" a="1"/>
  <c r="AP254" i="3" s="1"/>
  <c r="AP955" i="3" a="1"/>
  <c r="AP955" i="3" s="1"/>
  <c r="AP578" i="3" a="1"/>
  <c r="AP578" i="3" s="1"/>
  <c r="AP822" i="3" a="1"/>
  <c r="AP822" i="3" s="1"/>
  <c r="AP761" i="3" a="1"/>
  <c r="AP761" i="3" s="1"/>
  <c r="AP811" i="3" a="1"/>
  <c r="AP811" i="3" s="1"/>
  <c r="AP340" i="3" a="1"/>
  <c r="AP340" i="3" s="1"/>
  <c r="AP316" i="3" a="1"/>
  <c r="AP316" i="3" s="1"/>
  <c r="AP919" i="3" a="1"/>
  <c r="AP919" i="3" s="1"/>
  <c r="AP415" i="3" a="1"/>
  <c r="AP415" i="3" s="1"/>
  <c r="AP242" i="3" a="1"/>
  <c r="AP242" i="3" s="1"/>
  <c r="AP283" i="3" a="1"/>
  <c r="AP283" i="3" s="1"/>
  <c r="AP525" i="3" a="1"/>
  <c r="AP525" i="3" s="1"/>
  <c r="AP545" i="3" a="1"/>
  <c r="AP545" i="3" s="1"/>
  <c r="AP992" i="3" a="1"/>
  <c r="AP992" i="3" s="1"/>
  <c r="AP557" i="3" a="1"/>
  <c r="AP557" i="3" s="1"/>
  <c r="AP980" i="3" a="1"/>
  <c r="AP980" i="3" s="1"/>
  <c r="AP502" i="3" a="1"/>
  <c r="AP502" i="3" s="1"/>
  <c r="AP288" i="3" a="1"/>
  <c r="AP288" i="3" s="1"/>
  <c r="AP780" i="3" a="1"/>
  <c r="AP780" i="3" s="1"/>
  <c r="AP158" i="3" a="1"/>
  <c r="AP158" i="3" s="1"/>
  <c r="AP942" i="3" a="1"/>
  <c r="AP942" i="3" s="1"/>
  <c r="AP801" i="3" a="1"/>
  <c r="AP801" i="3" s="1"/>
  <c r="AP62" i="3" a="1"/>
  <c r="AP62" i="3" s="1"/>
  <c r="AP721" i="3" a="1"/>
  <c r="AP721" i="3" s="1"/>
  <c r="AP436" i="3" a="1"/>
  <c r="AP436" i="3" s="1"/>
  <c r="AP321" i="3" a="1"/>
  <c r="AP321" i="3" s="1"/>
  <c r="AP110" i="3" a="1"/>
  <c r="AP110" i="3" s="1"/>
  <c r="AP760" i="3" a="1"/>
  <c r="AP760" i="3" s="1"/>
  <c r="AP394" i="3" a="1"/>
  <c r="AP394" i="3" s="1"/>
  <c r="AP466" i="3" a="1"/>
  <c r="AP466" i="3" s="1"/>
  <c r="AP134" i="3" a="1"/>
  <c r="AP134" i="3" s="1"/>
  <c r="AP797" i="3" a="1"/>
  <c r="AP797" i="3" s="1"/>
  <c r="AP171" i="3" a="1"/>
  <c r="AP171" i="3" s="1"/>
  <c r="AP192" i="3" a="1"/>
  <c r="AP192" i="3" s="1"/>
  <c r="AP498" i="3" a="1"/>
  <c r="AP498" i="3" s="1"/>
  <c r="AP47" i="3" a="1"/>
  <c r="AP47" i="3" s="1"/>
  <c r="AP997" i="3" a="1"/>
  <c r="AP997" i="3" s="1"/>
  <c r="AP782" i="3" a="1"/>
  <c r="AP782" i="3" s="1"/>
  <c r="AP831" i="3" a="1"/>
  <c r="AP831" i="3" s="1"/>
  <c r="AP825" i="3" a="1"/>
  <c r="AP825" i="3" s="1"/>
  <c r="AP461" i="3" a="1"/>
  <c r="AP461" i="3" s="1"/>
  <c r="AP699" i="3" a="1"/>
  <c r="AP699" i="3" s="1"/>
  <c r="AP55" i="3" a="1"/>
  <c r="AP55" i="3" s="1"/>
  <c r="AP800" i="3" a="1"/>
  <c r="AP800" i="3" s="1"/>
  <c r="AP33" i="3" a="1"/>
  <c r="AP33" i="3" s="1"/>
  <c r="AP705" i="3" a="1"/>
  <c r="AP705" i="3" s="1"/>
  <c r="AP459" i="3" a="1"/>
  <c r="AP459" i="3" s="1"/>
  <c r="AP989" i="3" a="1"/>
  <c r="AP989" i="3" s="1"/>
  <c r="AP271" i="3" a="1"/>
  <c r="AP271" i="3" s="1"/>
  <c r="AP386" i="3" a="1"/>
  <c r="AP386" i="3" s="1"/>
  <c r="AP536" i="3" a="1"/>
  <c r="AP536" i="3" s="1"/>
  <c r="AP538" i="3" a="1"/>
  <c r="AP538" i="3" s="1"/>
  <c r="AP765" i="3" a="1"/>
  <c r="AP765" i="3" s="1"/>
  <c r="AP151" i="3" a="1"/>
  <c r="AP151" i="3" s="1"/>
  <c r="AP950" i="3" a="1"/>
  <c r="AP950" i="3" s="1"/>
  <c r="AP680" i="3" a="1"/>
  <c r="AP680" i="3" s="1"/>
  <c r="AP850" i="3" a="1"/>
  <c r="AP850" i="3" s="1"/>
  <c r="AP725" i="3" a="1"/>
  <c r="AP725" i="3" s="1"/>
  <c r="AP282" i="3" a="1"/>
  <c r="AP282" i="3" s="1"/>
  <c r="AP900" i="3" a="1"/>
  <c r="AP900" i="3" s="1"/>
  <c r="AP122" i="3" a="1"/>
  <c r="AP122" i="3" s="1"/>
  <c r="AP772" i="3" a="1"/>
  <c r="AP772" i="3" s="1"/>
  <c r="AP917" i="3" a="1"/>
  <c r="AP917" i="3" s="1"/>
  <c r="AP590" i="3" a="1"/>
  <c r="AP590" i="3" s="1"/>
  <c r="AP190" i="3" a="1"/>
  <c r="AP190" i="3" s="1"/>
  <c r="AP306" i="3" a="1"/>
  <c r="AP306" i="3" s="1"/>
  <c r="AP872" i="3" a="1"/>
  <c r="AP872" i="3" s="1"/>
  <c r="AP392" i="3" a="1"/>
  <c r="AP392" i="3" s="1"/>
  <c r="AP168" i="3" a="1"/>
  <c r="AP168" i="3" s="1"/>
  <c r="AP766" i="3" a="1"/>
  <c r="AP766" i="3" s="1"/>
  <c r="AP312" i="3" a="1"/>
  <c r="AP312" i="3" s="1"/>
  <c r="AP83" i="3" a="1"/>
  <c r="AP83" i="3" s="1"/>
  <c r="AP426" i="3" a="1"/>
  <c r="AP426" i="3" s="1"/>
  <c r="AP810" i="3" a="1"/>
  <c r="AP810" i="3" s="1"/>
  <c r="AP860" i="3" a="1"/>
  <c r="AP860" i="3" s="1"/>
  <c r="AP355" i="3" a="1"/>
  <c r="AP355" i="3" s="1"/>
  <c r="AP357" i="3" a="1"/>
  <c r="AP357" i="3" s="1"/>
  <c r="AP726" i="3" a="1"/>
  <c r="AP726" i="3" s="1"/>
  <c r="AP724" i="3" a="1"/>
  <c r="AP724" i="3" s="1"/>
  <c r="AP177" i="3" a="1"/>
  <c r="AP177" i="3" s="1"/>
  <c r="AP179" i="3" a="1"/>
  <c r="AP179" i="3" s="1"/>
  <c r="AP812" i="3" a="1"/>
  <c r="AP812" i="3" s="1"/>
  <c r="AP195" i="3" a="1"/>
  <c r="AP195" i="3" s="1"/>
  <c r="AP304" i="3" a="1"/>
  <c r="AP304" i="3" s="1"/>
  <c r="AP474" i="3" a="1"/>
  <c r="AP474" i="3" s="1"/>
  <c r="AP339" i="3" a="1"/>
  <c r="AP339" i="3" s="1"/>
  <c r="AP79" i="3" a="1"/>
  <c r="AP79" i="3" s="1"/>
  <c r="AP491" i="3" a="1"/>
  <c r="AP491" i="3" s="1"/>
  <c r="AP324" i="3" a="1"/>
  <c r="AP324" i="3" s="1"/>
  <c r="AP953" i="3" a="1"/>
  <c r="AP953" i="3" s="1"/>
  <c r="AP514" i="3" a="1"/>
  <c r="AP514" i="3" s="1"/>
  <c r="AP298" i="3" a="1"/>
  <c r="AP298" i="3" s="1"/>
  <c r="AP443" i="3" a="1"/>
  <c r="AP443" i="3" s="1"/>
  <c r="AP657" i="3" a="1"/>
  <c r="AP657" i="3" s="1"/>
  <c r="AP131" i="3" a="1"/>
  <c r="AP131" i="3" s="1"/>
  <c r="AP468" i="3" a="1"/>
  <c r="AP468" i="3" s="1"/>
  <c r="AP243" i="3" a="1"/>
  <c r="AP243" i="3" s="1"/>
  <c r="AP633" i="3" a="1"/>
  <c r="AP633" i="3" s="1"/>
  <c r="AP164" i="3" a="1"/>
  <c r="AP164" i="3" s="1"/>
  <c r="AP594" i="3" a="1"/>
  <c r="AP594" i="3" s="1"/>
  <c r="AP882" i="3" a="1"/>
  <c r="AP882" i="3" s="1"/>
  <c r="AP23" i="3" a="1"/>
  <c r="AP23" i="3" s="1"/>
  <c r="AP697" i="3" a="1"/>
  <c r="AP697" i="3" s="1"/>
  <c r="AP453" i="3" a="1"/>
  <c r="AP453" i="3" s="1"/>
  <c r="AP678" i="3" a="1"/>
  <c r="AP678" i="3" s="1"/>
  <c r="AP828" i="3" a="1"/>
  <c r="AP828" i="3" s="1"/>
  <c r="AP101" i="3" a="1"/>
  <c r="AP101" i="3" s="1"/>
  <c r="AP886" i="3" a="1"/>
  <c r="AP886" i="3" s="1"/>
  <c r="AP597" i="3" a="1"/>
  <c r="AP597" i="3" s="1"/>
  <c r="AP391" i="3" a="1"/>
  <c r="AP391" i="3" s="1"/>
  <c r="AP912" i="3" a="1"/>
  <c r="AP912" i="3" s="1"/>
  <c r="AP627" i="3" a="1"/>
  <c r="AP627" i="3" s="1"/>
  <c r="AP878" i="3" a="1"/>
  <c r="AP878" i="3" s="1"/>
  <c r="AP1005" i="3" a="1"/>
  <c r="AP1005" i="3" s="1"/>
  <c r="AP504" i="3" a="1"/>
  <c r="AP504" i="3" s="1"/>
  <c r="AP806" i="3" a="1"/>
  <c r="AP806" i="3" s="1"/>
  <c r="AP351" i="3" a="1"/>
  <c r="AP351" i="3" s="1"/>
  <c r="AP31" i="3" a="1"/>
  <c r="AP31" i="3" s="1"/>
  <c r="AP909" i="3" a="1"/>
  <c r="AP909" i="3" s="1"/>
  <c r="AP876" i="3" a="1"/>
  <c r="AP876" i="3" s="1"/>
  <c r="AP396" i="3" a="1"/>
  <c r="AP396" i="3" s="1"/>
  <c r="AP259" i="3" a="1"/>
  <c r="AP259" i="3" s="1"/>
  <c r="AP771" i="3" a="1"/>
  <c r="AP771" i="3" s="1"/>
  <c r="AP199" i="3" a="1"/>
  <c r="AP199" i="3" s="1"/>
  <c r="AP526" i="3" a="1"/>
  <c r="AP526" i="3" s="1"/>
  <c r="AP998" i="3" a="1"/>
  <c r="AP998" i="3" s="1"/>
  <c r="AP756" i="3" a="1"/>
  <c r="AP756" i="3" s="1"/>
  <c r="T45" i="3"/>
  <c r="AB45" i="3"/>
  <c r="AB22" i="3"/>
  <c r="T22" i="3"/>
  <c r="T11" i="3"/>
  <c r="AB11" i="3"/>
  <c r="T53" i="3"/>
  <c r="AB53" i="3"/>
  <c r="AB31" i="3"/>
  <c r="T31" i="3"/>
  <c r="AG70" i="3" a="1"/>
  <c r="AG70" i="3" s="1"/>
  <c r="AG142" i="3" a="1"/>
  <c r="AG142" i="3" s="1"/>
  <c r="AG68" i="3" a="1"/>
  <c r="AG68" i="3" s="1"/>
  <c r="AG155" i="3" a="1"/>
  <c r="AG155" i="3" s="1"/>
  <c r="AG242" i="3" a="1"/>
  <c r="AG242" i="3" s="1"/>
  <c r="AG314" i="3" a="1"/>
  <c r="AG314" i="3" s="1"/>
  <c r="AG386" i="3" a="1"/>
  <c r="AG386" i="3" s="1"/>
  <c r="AG458" i="3" a="1"/>
  <c r="AG458" i="3" s="1"/>
  <c r="AG530" i="3" a="1"/>
  <c r="AG530" i="3" s="1"/>
  <c r="AG602" i="3" a="1"/>
  <c r="AG602" i="3" s="1"/>
  <c r="AG674" i="3" a="1"/>
  <c r="AG674" i="3" s="1"/>
  <c r="AG746" i="3" a="1"/>
  <c r="AG746" i="3" s="1"/>
  <c r="AG818" i="3" a="1"/>
  <c r="AG818" i="3" s="1"/>
  <c r="AG890" i="3" a="1"/>
  <c r="AG890" i="3" s="1"/>
  <c r="AG962" i="3" a="1"/>
  <c r="AG962" i="3" s="1"/>
  <c r="AG26" i="3" a="1"/>
  <c r="AG26" i="3" s="1"/>
  <c r="AG113" i="3" a="1"/>
  <c r="AG113" i="3" s="1"/>
  <c r="AG207" i="3" a="1"/>
  <c r="AG207" i="3" s="1"/>
  <c r="AG279" i="3" a="1"/>
  <c r="AG279" i="3" s="1"/>
  <c r="AG351" i="3" a="1"/>
  <c r="AG351" i="3" s="1"/>
  <c r="AG423" i="3" a="1"/>
  <c r="AG423" i="3" s="1"/>
  <c r="AG495" i="3" a="1"/>
  <c r="AG495" i="3" s="1"/>
  <c r="AG567" i="3" a="1"/>
  <c r="AG567" i="3" s="1"/>
  <c r="AG71" i="3" a="1"/>
  <c r="AG71" i="3" s="1"/>
  <c r="AG157" i="3" a="1"/>
  <c r="AG157" i="3" s="1"/>
  <c r="AG238" i="3" a="1"/>
  <c r="AG238" i="3" s="1"/>
  <c r="AG310" i="3" a="1"/>
  <c r="AG310" i="3" s="1"/>
  <c r="AG382" i="3" a="1"/>
  <c r="AG382" i="3" s="1"/>
  <c r="AG454" i="3" a="1"/>
  <c r="AG454" i="3" s="1"/>
  <c r="AG526" i="3" a="1"/>
  <c r="AG526" i="3" s="1"/>
  <c r="AG598" i="3" a="1"/>
  <c r="AG598" i="3" s="1"/>
  <c r="AG670" i="3" a="1"/>
  <c r="AG670" i="3" s="1"/>
  <c r="AG742" i="3" a="1"/>
  <c r="AG742" i="3" s="1"/>
  <c r="AG814" i="3" a="1"/>
  <c r="AG814" i="3" s="1"/>
  <c r="AG86" i="3" a="1"/>
  <c r="AG86" i="3" s="1"/>
  <c r="AG76" i="3" a="1"/>
  <c r="AG76" i="3" s="1"/>
  <c r="AG148" i="3" a="1"/>
  <c r="AG148" i="3" s="1"/>
  <c r="AG75" i="3" a="1"/>
  <c r="AG75" i="3" s="1"/>
  <c r="AG162" i="3" a="1"/>
  <c r="AG162" i="3" s="1"/>
  <c r="AG248" i="3" a="1"/>
  <c r="AG248" i="3" s="1"/>
  <c r="AG320" i="3" a="1"/>
  <c r="AG320" i="3" s="1"/>
  <c r="AG392" i="3" a="1"/>
  <c r="AG392" i="3" s="1"/>
  <c r="AG464" i="3" a="1"/>
  <c r="AG464" i="3" s="1"/>
  <c r="AG536" i="3" a="1"/>
  <c r="AG536" i="3" s="1"/>
  <c r="AG608" i="3" a="1"/>
  <c r="AG608" i="3" s="1"/>
  <c r="AG680" i="3" a="1"/>
  <c r="AG680" i="3" s="1"/>
  <c r="AG752" i="3" a="1"/>
  <c r="AG752" i="3" s="1"/>
  <c r="AG824" i="3" a="1"/>
  <c r="AG824" i="3" s="1"/>
  <c r="AG896" i="3" a="1"/>
  <c r="AG896" i="3" s="1"/>
  <c r="AG968" i="3" a="1"/>
  <c r="AG968" i="3" s="1"/>
  <c r="AG16" i="3" a="1"/>
  <c r="AG16" i="3" s="1"/>
  <c r="AG88" i="3" a="1"/>
  <c r="AG88" i="3" s="1"/>
  <c r="AG160" i="3" a="1"/>
  <c r="AG160" i="3" s="1"/>
  <c r="AG90" i="3" a="1"/>
  <c r="AG90" i="3" s="1"/>
  <c r="AG188" i="3" a="1"/>
  <c r="AG188" i="3" s="1"/>
  <c r="AG260" i="3" a="1"/>
  <c r="AG260" i="3" s="1"/>
  <c r="AG332" i="3" a="1"/>
  <c r="AG332" i="3" s="1"/>
  <c r="AG404" i="3" a="1"/>
  <c r="AG404" i="3" s="1"/>
  <c r="AG476" i="3" a="1"/>
  <c r="AG476" i="3" s="1"/>
  <c r="AG548" i="3" a="1"/>
  <c r="AG548" i="3" s="1"/>
  <c r="AG620" i="3" a="1"/>
  <c r="AG620" i="3" s="1"/>
  <c r="AG692" i="3" a="1"/>
  <c r="AG692" i="3" s="1"/>
  <c r="AG764" i="3" a="1"/>
  <c r="AG764" i="3" s="1"/>
  <c r="AG836" i="3" a="1"/>
  <c r="AG836" i="3" s="1"/>
  <c r="AG908" i="3" a="1"/>
  <c r="AG908" i="3" s="1"/>
  <c r="AG980" i="3" a="1"/>
  <c r="AG980" i="3" s="1"/>
  <c r="AG46" i="3" a="1"/>
  <c r="AG46" i="3" s="1"/>
  <c r="AG136" i="3" a="1"/>
  <c r="AG136" i="3" s="1"/>
  <c r="AG104" i="3" a="1"/>
  <c r="AG104" i="3" s="1"/>
  <c r="AG218" i="3" a="1"/>
  <c r="AG218" i="3" s="1"/>
  <c r="AG308" i="3" a="1"/>
  <c r="AG308" i="3" s="1"/>
  <c r="AG416" i="3" a="1"/>
  <c r="AG416" i="3" s="1"/>
  <c r="AG506" i="3" a="1"/>
  <c r="AG506" i="3" s="1"/>
  <c r="AG596" i="3" a="1"/>
  <c r="AG596" i="3" s="1"/>
  <c r="AG704" i="3" a="1"/>
  <c r="AG704" i="3" s="1"/>
  <c r="AG794" i="3" a="1"/>
  <c r="AG794" i="3" s="1"/>
  <c r="AG884" i="3" a="1"/>
  <c r="AG884" i="3" s="1"/>
  <c r="AG992" i="3" a="1"/>
  <c r="AG992" i="3" s="1"/>
  <c r="AG69" i="3" a="1"/>
  <c r="AG69" i="3" s="1"/>
  <c r="AG163" i="3" a="1"/>
  <c r="AG163" i="3" s="1"/>
  <c r="AG255" i="3" a="1"/>
  <c r="AG255" i="3" s="1"/>
  <c r="AG333" i="3" a="1"/>
  <c r="AG333" i="3" s="1"/>
  <c r="AG411" i="3" a="1"/>
  <c r="AG411" i="3" s="1"/>
  <c r="AG489" i="3" a="1"/>
  <c r="AG489" i="3" s="1"/>
  <c r="AG573" i="3" a="1"/>
  <c r="AG573" i="3" s="1"/>
  <c r="AG85" i="3" a="1"/>
  <c r="AG85" i="3" s="1"/>
  <c r="AG184" i="3" a="1"/>
  <c r="AG184" i="3" s="1"/>
  <c r="AG262" i="3" a="1"/>
  <c r="AG262" i="3" s="1"/>
  <c r="AG340" i="3" a="1"/>
  <c r="AG340" i="3" s="1"/>
  <c r="AG418" i="3" a="1"/>
  <c r="AG418" i="3" s="1"/>
  <c r="AG496" i="3" a="1"/>
  <c r="AG496" i="3" s="1"/>
  <c r="AG574" i="3" a="1"/>
  <c r="AG574" i="3" s="1"/>
  <c r="AG652" i="3" a="1"/>
  <c r="AG652" i="3" s="1"/>
  <c r="AG730" i="3" a="1"/>
  <c r="AG730" i="3" s="1"/>
  <c r="AG808" i="3" a="1"/>
  <c r="AG808" i="3" s="1"/>
  <c r="AG93" i="3" a="1"/>
  <c r="AG93" i="3" s="1"/>
  <c r="AG185" i="3" a="1"/>
  <c r="AG185" i="3" s="1"/>
  <c r="AG257" i="3" a="1"/>
  <c r="AG257" i="3" s="1"/>
  <c r="AG329" i="3" a="1"/>
  <c r="AG329" i="3" s="1"/>
  <c r="AG401" i="3" a="1"/>
  <c r="AG401" i="3" s="1"/>
  <c r="AG473" i="3" a="1"/>
  <c r="AG473" i="3" s="1"/>
  <c r="AG545" i="3" a="1"/>
  <c r="AG545" i="3" s="1"/>
  <c r="AG617" i="3" a="1"/>
  <c r="AG617" i="3" s="1"/>
  <c r="AG689" i="3" a="1"/>
  <c r="AG689" i="3" s="1"/>
  <c r="AG45" i="3" a="1"/>
  <c r="AG45" i="3" s="1"/>
  <c r="AG132" i="3" a="1"/>
  <c r="AG132" i="3" s="1"/>
  <c r="AG223" i="3" a="1"/>
  <c r="AG223" i="3" s="1"/>
  <c r="AG295" i="3" a="1"/>
  <c r="AG295" i="3" s="1"/>
  <c r="AG367" i="3" a="1"/>
  <c r="AG367" i="3" s="1"/>
  <c r="AG439" i="3" a="1"/>
  <c r="AG439" i="3" s="1"/>
  <c r="AG52" i="3" a="1"/>
  <c r="AG52" i="3" s="1"/>
  <c r="AG154" i="3" a="1"/>
  <c r="AG154" i="3" s="1"/>
  <c r="AG111" i="3" a="1"/>
  <c r="AG111" i="3" s="1"/>
  <c r="AG224" i="3" a="1"/>
  <c r="AG224" i="3" s="1"/>
  <c r="AG326" i="3" a="1"/>
  <c r="AG326" i="3" s="1"/>
  <c r="AG422" i="3" a="1"/>
  <c r="AG422" i="3" s="1"/>
  <c r="AG512" i="3" a="1"/>
  <c r="AG512" i="3" s="1"/>
  <c r="AG614" i="3" a="1"/>
  <c r="AG614" i="3" s="1"/>
  <c r="AG710" i="3" a="1"/>
  <c r="AG710" i="3" s="1"/>
  <c r="AG800" i="3" a="1"/>
  <c r="AG800" i="3" s="1"/>
  <c r="AG902" i="3" a="1"/>
  <c r="AG902" i="3" s="1"/>
  <c r="AG998" i="3" a="1"/>
  <c r="AG998" i="3" s="1"/>
  <c r="AG77" i="3" a="1"/>
  <c r="AG77" i="3" s="1"/>
  <c r="AG176" i="3" a="1"/>
  <c r="AG176" i="3" s="1"/>
  <c r="AG261" i="3" a="1"/>
  <c r="AG261" i="3" s="1"/>
  <c r="AG339" i="3" a="1"/>
  <c r="AG339" i="3" s="1"/>
  <c r="AG417" i="3" a="1"/>
  <c r="AG417" i="3" s="1"/>
  <c r="AG501" i="3" a="1"/>
  <c r="AG501" i="3" s="1"/>
  <c r="AG170" i="3" a="1"/>
  <c r="AG170" i="3" s="1"/>
  <c r="AG92" i="3" a="1"/>
  <c r="AG92" i="3" s="1"/>
  <c r="AG190" i="3" a="1"/>
  <c r="AG190" i="3" s="1"/>
  <c r="AG268" i="3" a="1"/>
  <c r="AG268" i="3" s="1"/>
  <c r="AG346" i="3" a="1"/>
  <c r="AG346" i="3" s="1"/>
  <c r="AG424" i="3" a="1"/>
  <c r="AG424" i="3" s="1"/>
  <c r="AG502" i="3" a="1"/>
  <c r="AG502" i="3" s="1"/>
  <c r="AG580" i="3" a="1"/>
  <c r="AG580" i="3" s="1"/>
  <c r="AG658" i="3" a="1"/>
  <c r="AG658" i="3" s="1"/>
  <c r="AG736" i="3" a="1"/>
  <c r="AG736" i="3" s="1"/>
  <c r="AG820" i="3" a="1"/>
  <c r="AG820" i="3" s="1"/>
  <c r="AG101" i="3" a="1"/>
  <c r="AG101" i="3" s="1"/>
  <c r="AG191" i="3" a="1"/>
  <c r="AG191" i="3" s="1"/>
  <c r="AG263" i="3" a="1"/>
  <c r="AG263" i="3" s="1"/>
  <c r="AG335" i="3" a="1"/>
  <c r="AG335" i="3" s="1"/>
  <c r="AG407" i="3" a="1"/>
  <c r="AG407" i="3" s="1"/>
  <c r="AG479" i="3" a="1"/>
  <c r="AG479" i="3" s="1"/>
  <c r="AG551" i="3" a="1"/>
  <c r="AG551" i="3" s="1"/>
  <c r="AG623" i="3" a="1"/>
  <c r="AG623" i="3" s="1"/>
  <c r="AG695" i="3" a="1"/>
  <c r="AG695" i="3" s="1"/>
  <c r="AG53" i="3" a="1"/>
  <c r="AG53" i="3" s="1"/>
  <c r="AG139" i="3" a="1"/>
  <c r="AG139" i="3" s="1"/>
  <c r="AG229" i="3" a="1"/>
  <c r="AG229" i="3" s="1"/>
  <c r="AG301" i="3" a="1"/>
  <c r="AG301" i="3" s="1"/>
  <c r="AG373" i="3" a="1"/>
  <c r="AG373" i="3" s="1"/>
  <c r="AG445" i="3" a="1"/>
  <c r="AG445" i="3" s="1"/>
  <c r="AG517" i="3" a="1"/>
  <c r="AG517" i="3" s="1"/>
  <c r="AG589" i="3" a="1"/>
  <c r="AG589" i="3" s="1"/>
  <c r="AG58" i="3" a="1"/>
  <c r="AG58" i="3" s="1"/>
  <c r="AG11" i="3" a="1"/>
  <c r="AG11" i="3" s="1"/>
  <c r="AG119" i="3" a="1"/>
  <c r="AG119" i="3" s="1"/>
  <c r="AG230" i="3" a="1"/>
  <c r="AG230" i="3" s="1"/>
  <c r="AG338" i="3" a="1"/>
  <c r="AG338" i="3" s="1"/>
  <c r="AG428" i="3" a="1"/>
  <c r="AG428" i="3" s="1"/>
  <c r="AG518" i="3" a="1"/>
  <c r="AG518" i="3" s="1"/>
  <c r="AG626" i="3" a="1"/>
  <c r="AG626" i="3" s="1"/>
  <c r="AG716" i="3" a="1"/>
  <c r="AG716" i="3" s="1"/>
  <c r="AG806" i="3" a="1"/>
  <c r="AG806" i="3" s="1"/>
  <c r="AG914" i="3" a="1"/>
  <c r="AG914" i="3" s="1"/>
  <c r="AG1004" i="3" a="1"/>
  <c r="AG1004" i="3" s="1"/>
  <c r="AG84" i="3" a="1"/>
  <c r="AG84" i="3" s="1"/>
  <c r="AG189" i="3" a="1"/>
  <c r="AG189" i="3" s="1"/>
  <c r="AG267" i="3" a="1"/>
  <c r="AG267" i="3" s="1"/>
  <c r="AG345" i="3" a="1"/>
  <c r="AG345" i="3" s="1"/>
  <c r="AG429" i="3" a="1"/>
  <c r="AG429" i="3" s="1"/>
  <c r="AG507" i="3" a="1"/>
  <c r="AG507" i="3" s="1"/>
  <c r="AG183" i="3" a="1"/>
  <c r="AG183" i="3" s="1"/>
  <c r="AG99" i="3" a="1"/>
  <c r="AG99" i="3" s="1"/>
  <c r="AG196" i="3" a="1"/>
  <c r="AG196" i="3" s="1"/>
  <c r="AG274" i="3" a="1"/>
  <c r="AG274" i="3" s="1"/>
  <c r="AG352" i="3" a="1"/>
  <c r="AG352" i="3" s="1"/>
  <c r="AG430" i="3" a="1"/>
  <c r="AG430" i="3" s="1"/>
  <c r="AG508" i="3" a="1"/>
  <c r="AG508" i="3" s="1"/>
  <c r="AG586" i="3" a="1"/>
  <c r="AG586" i="3" s="1"/>
  <c r="AG664" i="3" a="1"/>
  <c r="AG664" i="3" s="1"/>
  <c r="AG748" i="3" a="1"/>
  <c r="AG748" i="3" s="1"/>
  <c r="AG14" i="3" a="1"/>
  <c r="AG14" i="3" s="1"/>
  <c r="AG108" i="3" a="1"/>
  <c r="AG108" i="3" s="1"/>
  <c r="AG197" i="3" a="1"/>
  <c r="AG197" i="3" s="1"/>
  <c r="AG269" i="3" a="1"/>
  <c r="AG269" i="3" s="1"/>
  <c r="AG341" i="3" a="1"/>
  <c r="AG341" i="3" s="1"/>
  <c r="AG413" i="3" a="1"/>
  <c r="AG413" i="3" s="1"/>
  <c r="AG485" i="3" a="1"/>
  <c r="AG485" i="3" s="1"/>
  <c r="AG557" i="3" a="1"/>
  <c r="AG557" i="3" s="1"/>
  <c r="AG629" i="3" a="1"/>
  <c r="AG629" i="3" s="1"/>
  <c r="AG701" i="3" a="1"/>
  <c r="AG701" i="3" s="1"/>
  <c r="AG60" i="3" a="1"/>
  <c r="AG60" i="3" s="1"/>
  <c r="AG146" i="3" a="1"/>
  <c r="AG146" i="3" s="1"/>
  <c r="AG235" i="3" a="1"/>
  <c r="AG235" i="3" s="1"/>
  <c r="AG307" i="3" a="1"/>
  <c r="AG307" i="3" s="1"/>
  <c r="AG379" i="3" a="1"/>
  <c r="AG379" i="3" s="1"/>
  <c r="AG451" i="3" a="1"/>
  <c r="AG451" i="3" s="1"/>
  <c r="AG523" i="3" a="1"/>
  <c r="AG523" i="3" s="1"/>
  <c r="AG595" i="3" a="1"/>
  <c r="AG595" i="3" s="1"/>
  <c r="AG64" i="3" a="1"/>
  <c r="AG64" i="3" s="1"/>
  <c r="AG18" i="3" a="1"/>
  <c r="AG18" i="3" s="1"/>
  <c r="AG126" i="3" a="1"/>
  <c r="AG126" i="3" s="1"/>
  <c r="AG236" i="3" a="1"/>
  <c r="AG236" i="3" s="1"/>
  <c r="AG344" i="3" a="1"/>
  <c r="AG344" i="3" s="1"/>
  <c r="AG434" i="3" a="1"/>
  <c r="AG434" i="3" s="1"/>
  <c r="AG524" i="3" a="1"/>
  <c r="AG524" i="3" s="1"/>
  <c r="AG632" i="3" a="1"/>
  <c r="AG632" i="3" s="1"/>
  <c r="AG722" i="3" a="1"/>
  <c r="AG722" i="3" s="1"/>
  <c r="AG812" i="3" a="1"/>
  <c r="AG812" i="3" s="1"/>
  <c r="AG920" i="3" a="1"/>
  <c r="AG920" i="3" s="1"/>
  <c r="AG169" i="3" a="1"/>
  <c r="AG169" i="3" s="1"/>
  <c r="AG91" i="3" a="1"/>
  <c r="AG91" i="3" s="1"/>
  <c r="AG195" i="3" a="1"/>
  <c r="AG195" i="3" s="1"/>
  <c r="AG273" i="3" a="1"/>
  <c r="AG273" i="3" s="1"/>
  <c r="AG357" i="3" a="1"/>
  <c r="AG357" i="3" s="1"/>
  <c r="AG435" i="3" a="1"/>
  <c r="AG435" i="3" s="1"/>
  <c r="AG513" i="3" a="1"/>
  <c r="AG513" i="3" s="1"/>
  <c r="AG13" i="3" a="1"/>
  <c r="AG13" i="3" s="1"/>
  <c r="AG107" i="3" a="1"/>
  <c r="AG107" i="3" s="1"/>
  <c r="AG202" i="3" a="1"/>
  <c r="AG202" i="3" s="1"/>
  <c r="AG280" i="3" a="1"/>
  <c r="AG280" i="3" s="1"/>
  <c r="AG358" i="3" a="1"/>
  <c r="AG358" i="3" s="1"/>
  <c r="AG436" i="3" a="1"/>
  <c r="AG436" i="3" s="1"/>
  <c r="AG514" i="3" a="1"/>
  <c r="AG514" i="3" s="1"/>
  <c r="AG592" i="3" a="1"/>
  <c r="AG592" i="3" s="1"/>
  <c r="AG676" i="3" a="1"/>
  <c r="AG676" i="3" s="1"/>
  <c r="AG754" i="3" a="1"/>
  <c r="AG754" i="3" s="1"/>
  <c r="AG21" i="3" a="1"/>
  <c r="AG21" i="3" s="1"/>
  <c r="AG115" i="3" a="1"/>
  <c r="AG115" i="3" s="1"/>
  <c r="AG203" i="3" a="1"/>
  <c r="AG203" i="3" s="1"/>
  <c r="AG275" i="3" a="1"/>
  <c r="AG275" i="3" s="1"/>
  <c r="AG347" i="3" a="1"/>
  <c r="AG347" i="3" s="1"/>
  <c r="AG419" i="3" a="1"/>
  <c r="AG419" i="3" s="1"/>
  <c r="AG491" i="3" a="1"/>
  <c r="AG491" i="3" s="1"/>
  <c r="AG563" i="3" a="1"/>
  <c r="AG563" i="3" s="1"/>
  <c r="AG635" i="3" a="1"/>
  <c r="AG635" i="3" s="1"/>
  <c r="AG707" i="3" a="1"/>
  <c r="AG707" i="3" s="1"/>
  <c r="AG67" i="3" a="1"/>
  <c r="AG67" i="3" s="1"/>
  <c r="AG153" i="3" a="1"/>
  <c r="AG153" i="3" s="1"/>
  <c r="AG241" i="3" a="1"/>
  <c r="AG241" i="3" s="1"/>
  <c r="AG313" i="3" a="1"/>
  <c r="AG313" i="3" s="1"/>
  <c r="AG385" i="3" a="1"/>
  <c r="AG385" i="3" s="1"/>
  <c r="AG457" i="3" a="1"/>
  <c r="AG457" i="3" s="1"/>
  <c r="AG529" i="3" a="1"/>
  <c r="AG529" i="3" s="1"/>
  <c r="AG601" i="3" a="1"/>
  <c r="AG601" i="3" s="1"/>
  <c r="AG82" i="3" a="1"/>
  <c r="AG82" i="3" s="1"/>
  <c r="AG25" i="3" a="1"/>
  <c r="AG25" i="3" s="1"/>
  <c r="AG133" i="3" a="1"/>
  <c r="AG133" i="3" s="1"/>
  <c r="AG254" i="3" a="1"/>
  <c r="AG254" i="3" s="1"/>
  <c r="AG350" i="3" a="1"/>
  <c r="AG350" i="3" s="1"/>
  <c r="AG440" i="3" a="1"/>
  <c r="AG440" i="3" s="1"/>
  <c r="AG542" i="3" a="1"/>
  <c r="AG542" i="3" s="1"/>
  <c r="AG638" i="3" a="1"/>
  <c r="AG638" i="3" s="1"/>
  <c r="AG728" i="3" a="1"/>
  <c r="AG728" i="3" s="1"/>
  <c r="AG830" i="3" a="1"/>
  <c r="AG830" i="3" s="1"/>
  <c r="AG926" i="3" a="1"/>
  <c r="AG926" i="3" s="1"/>
  <c r="AG182" i="3" a="1"/>
  <c r="AG182" i="3" s="1"/>
  <c r="AG98" i="3" a="1"/>
  <c r="AG98" i="3" s="1"/>
  <c r="AG201" i="3" a="1"/>
  <c r="AG201" i="3" s="1"/>
  <c r="AG285" i="3" a="1"/>
  <c r="AG285" i="3" s="1"/>
  <c r="AG363" i="3" a="1"/>
  <c r="AG363" i="3" s="1"/>
  <c r="AG441" i="3" a="1"/>
  <c r="AG441" i="3" s="1"/>
  <c r="AG519" i="3" a="1"/>
  <c r="AG519" i="3" s="1"/>
  <c r="AG20" i="3" a="1"/>
  <c r="AG20" i="3" s="1"/>
  <c r="AG114" i="3" a="1"/>
  <c r="AG114" i="3" s="1"/>
  <c r="AG208" i="3" a="1"/>
  <c r="AG208" i="3" s="1"/>
  <c r="AG286" i="3" a="1"/>
  <c r="AG286" i="3" s="1"/>
  <c r="AG364" i="3" a="1"/>
  <c r="AG364" i="3" s="1"/>
  <c r="AG442" i="3" a="1"/>
  <c r="AG442" i="3" s="1"/>
  <c r="AG520" i="3" a="1"/>
  <c r="AG520" i="3" s="1"/>
  <c r="AG604" i="3" a="1"/>
  <c r="AG604" i="3" s="1"/>
  <c r="AG682" i="3" a="1"/>
  <c r="AG682" i="3" s="1"/>
  <c r="AG760" i="3" a="1"/>
  <c r="AG760" i="3" s="1"/>
  <c r="AG29" i="3" a="1"/>
  <c r="AG29" i="3" s="1"/>
  <c r="AG122" i="3" a="1"/>
  <c r="AG122" i="3" s="1"/>
  <c r="AG209" i="3" a="1"/>
  <c r="AG209" i="3" s="1"/>
  <c r="AG281" i="3" a="1"/>
  <c r="AG281" i="3" s="1"/>
  <c r="AG94" i="3" a="1"/>
  <c r="AG94" i="3" s="1"/>
  <c r="AG32" i="3" a="1"/>
  <c r="AG32" i="3" s="1"/>
  <c r="AG140" i="3" a="1"/>
  <c r="AG140" i="3" s="1"/>
  <c r="AG266" i="3" a="1"/>
  <c r="AG266" i="3" s="1"/>
  <c r="AG356" i="3" a="1"/>
  <c r="AG356" i="3" s="1"/>
  <c r="AG446" i="3" a="1"/>
  <c r="AG446" i="3" s="1"/>
  <c r="AG554" i="3" a="1"/>
  <c r="AG554" i="3" s="1"/>
  <c r="AG644" i="3" a="1"/>
  <c r="AG644" i="3" s="1"/>
  <c r="AG734" i="3" a="1"/>
  <c r="AG734" i="3" s="1"/>
  <c r="AG842" i="3" a="1"/>
  <c r="AG842" i="3" s="1"/>
  <c r="AG932" i="3" a="1"/>
  <c r="AG932" i="3" s="1"/>
  <c r="AG12" i="3" a="1"/>
  <c r="AG12" i="3" s="1"/>
  <c r="AG105" i="3" a="1"/>
  <c r="AG105" i="3" s="1"/>
  <c r="AG213" i="3" a="1"/>
  <c r="AG213" i="3" s="1"/>
  <c r="AG291" i="3" a="1"/>
  <c r="AG291" i="3" s="1"/>
  <c r="AG369" i="3" a="1"/>
  <c r="AG369" i="3" s="1"/>
  <c r="AG447" i="3" a="1"/>
  <c r="AG447" i="3" s="1"/>
  <c r="AG525" i="3" a="1"/>
  <c r="AG525" i="3" s="1"/>
  <c r="AG27" i="3" a="1"/>
  <c r="AG27" i="3" s="1"/>
  <c r="AG121" i="3" a="1"/>
  <c r="AG121" i="3" s="1"/>
  <c r="AG214" i="3" a="1"/>
  <c r="AG214" i="3" s="1"/>
  <c r="AG292" i="3" a="1"/>
  <c r="AG292" i="3" s="1"/>
  <c r="AG370" i="3" a="1"/>
  <c r="AG370" i="3" s="1"/>
  <c r="AG448" i="3" a="1"/>
  <c r="AG448" i="3" s="1"/>
  <c r="AG532" i="3" a="1"/>
  <c r="AG532" i="3" s="1"/>
  <c r="AG610" i="3" a="1"/>
  <c r="AG610" i="3" s="1"/>
  <c r="AG688" i="3" a="1"/>
  <c r="AG688" i="3" s="1"/>
  <c r="AG766" i="3" a="1"/>
  <c r="AG766" i="3" s="1"/>
  <c r="AG36" i="3" a="1"/>
  <c r="AG36" i="3" s="1"/>
  <c r="AG129" i="3" a="1"/>
  <c r="AG129" i="3" s="1"/>
  <c r="AG215" i="3" a="1"/>
  <c r="AG215" i="3" s="1"/>
  <c r="AG287" i="3" a="1"/>
  <c r="AG287" i="3" s="1"/>
  <c r="AG359" i="3" a="1"/>
  <c r="AG359" i="3" s="1"/>
  <c r="AG431" i="3" a="1"/>
  <c r="AG431" i="3" s="1"/>
  <c r="AG503" i="3" a="1"/>
  <c r="AG503" i="3" s="1"/>
  <c r="AG575" i="3" a="1"/>
  <c r="AG575" i="3" s="1"/>
  <c r="AG647" i="3" a="1"/>
  <c r="AG647" i="3" s="1"/>
  <c r="AG179" i="3" a="1"/>
  <c r="AG179" i="3" s="1"/>
  <c r="AG81" i="3" a="1"/>
  <c r="AG81" i="3" s="1"/>
  <c r="AG174" i="3" a="1"/>
  <c r="AG174" i="3" s="1"/>
  <c r="AG253" i="3" a="1"/>
  <c r="AG253" i="3" s="1"/>
  <c r="AG325" i="3" a="1"/>
  <c r="AG325" i="3" s="1"/>
  <c r="AG397" i="3" a="1"/>
  <c r="AG397" i="3" s="1"/>
  <c r="AG469" i="3" a="1"/>
  <c r="AG469" i="3" s="1"/>
  <c r="AG541" i="3" a="1"/>
  <c r="AG541" i="3" s="1"/>
  <c r="AG613" i="3" a="1"/>
  <c r="AG613" i="3" s="1"/>
  <c r="AG22" i="3" a="1"/>
  <c r="AG22" i="3" s="1"/>
  <c r="AG112" i="3" a="1"/>
  <c r="AG112" i="3" s="1"/>
  <c r="AG54" i="3" a="1"/>
  <c r="AG54" i="3" s="1"/>
  <c r="AG194" i="3" a="1"/>
  <c r="AG194" i="3" s="1"/>
  <c r="AG284" i="3" a="1"/>
  <c r="AG284" i="3" s="1"/>
  <c r="AG374" i="3" a="1"/>
  <c r="AG374" i="3" s="1"/>
  <c r="AG482" i="3" a="1"/>
  <c r="AG482" i="3" s="1"/>
  <c r="AG572" i="3" a="1"/>
  <c r="AG572" i="3" s="1"/>
  <c r="AG662" i="3" a="1"/>
  <c r="AG662" i="3" s="1"/>
  <c r="AG770" i="3" a="1"/>
  <c r="AG770" i="3" s="1"/>
  <c r="AG860" i="3" a="1"/>
  <c r="AG860" i="3" s="1"/>
  <c r="AG950" i="3" a="1"/>
  <c r="AG950" i="3" s="1"/>
  <c r="AG41" i="3" a="1"/>
  <c r="AG41" i="3" s="1"/>
  <c r="AG134" i="3" a="1"/>
  <c r="AG134" i="3" s="1"/>
  <c r="AG231" i="3" a="1"/>
  <c r="AG231" i="3" s="1"/>
  <c r="AG309" i="3" a="1"/>
  <c r="AG309" i="3" s="1"/>
  <c r="AG387" i="3" a="1"/>
  <c r="AG387" i="3" s="1"/>
  <c r="AG465" i="3" a="1"/>
  <c r="AG465" i="3" s="1"/>
  <c r="AG543" i="3" a="1"/>
  <c r="AG543" i="3" s="1"/>
  <c r="AG49" i="3" a="1"/>
  <c r="AG49" i="3" s="1"/>
  <c r="AG143" i="3" a="1"/>
  <c r="AG143" i="3" s="1"/>
  <c r="AG232" i="3" a="1"/>
  <c r="AG232" i="3" s="1"/>
  <c r="AG316" i="3" a="1"/>
  <c r="AG316" i="3" s="1"/>
  <c r="AG394" i="3" a="1"/>
  <c r="AG394" i="3" s="1"/>
  <c r="AG472" i="3" a="1"/>
  <c r="AG472" i="3" s="1"/>
  <c r="AG550" i="3" a="1"/>
  <c r="AG550" i="3" s="1"/>
  <c r="AG628" i="3" a="1"/>
  <c r="AG628" i="3" s="1"/>
  <c r="AG706" i="3" a="1"/>
  <c r="AG706" i="3" s="1"/>
  <c r="AG784" i="3" a="1"/>
  <c r="AG784" i="3" s="1"/>
  <c r="AG57" i="3" a="1"/>
  <c r="AG57" i="3" s="1"/>
  <c r="AG151" i="3" a="1"/>
  <c r="AG151" i="3" s="1"/>
  <c r="AG233" i="3" a="1"/>
  <c r="AG233" i="3" s="1"/>
  <c r="AG305" i="3" a="1"/>
  <c r="AG305" i="3" s="1"/>
  <c r="AG377" i="3" a="1"/>
  <c r="AG377" i="3" s="1"/>
  <c r="AG449" i="3" a="1"/>
  <c r="AG449" i="3" s="1"/>
  <c r="AG521" i="3" a="1"/>
  <c r="AG521" i="3" s="1"/>
  <c r="AG593" i="3" a="1"/>
  <c r="AG593" i="3" s="1"/>
  <c r="AG665" i="3" a="1"/>
  <c r="AG665" i="3" s="1"/>
  <c r="AG17" i="3" a="1"/>
  <c r="AG17" i="3" s="1"/>
  <c r="AG103" i="3" a="1"/>
  <c r="AG103" i="3" s="1"/>
  <c r="AG199" i="3" a="1"/>
  <c r="AG199" i="3" s="1"/>
  <c r="AG271" i="3" a="1"/>
  <c r="AG271" i="3" s="1"/>
  <c r="AG343" i="3" a="1"/>
  <c r="AG343" i="3" s="1"/>
  <c r="AG415" i="3" a="1"/>
  <c r="AG415" i="3" s="1"/>
  <c r="AG28" i="3" a="1"/>
  <c r="AG28" i="3" s="1"/>
  <c r="AG97" i="3" a="1"/>
  <c r="AG97" i="3" s="1"/>
  <c r="AG368" i="3" a="1"/>
  <c r="AG368" i="3" s="1"/>
  <c r="AG584" i="3" a="1"/>
  <c r="AG584" i="3" s="1"/>
  <c r="AG848" i="3" a="1"/>
  <c r="AG848" i="3" s="1"/>
  <c r="AG48" i="3" a="1"/>
  <c r="AG48" i="3" s="1"/>
  <c r="AG249" i="3" a="1"/>
  <c r="AG249" i="3" s="1"/>
  <c r="AG459" i="3" a="1"/>
  <c r="AG459" i="3" s="1"/>
  <c r="AG63" i="3" a="1"/>
  <c r="AG63" i="3" s="1"/>
  <c r="AG298" i="3" a="1"/>
  <c r="AG298" i="3" s="1"/>
  <c r="AG478" i="3" a="1"/>
  <c r="AG478" i="3" s="1"/>
  <c r="AG646" i="3" a="1"/>
  <c r="AG646" i="3" s="1"/>
  <c r="AG50" i="3" a="1"/>
  <c r="AG50" i="3" s="1"/>
  <c r="AG245" i="3" a="1"/>
  <c r="AG245" i="3" s="1"/>
  <c r="AG395" i="3" a="1"/>
  <c r="AG395" i="3" s="1"/>
  <c r="AG539" i="3" a="1"/>
  <c r="AG539" i="3" s="1"/>
  <c r="AG683" i="3" a="1"/>
  <c r="AG683" i="3" s="1"/>
  <c r="AG125" i="3" a="1"/>
  <c r="AG125" i="3" s="1"/>
  <c r="AG289" i="3" a="1"/>
  <c r="AG289" i="3" s="1"/>
  <c r="AG433" i="3" a="1"/>
  <c r="AG433" i="3" s="1"/>
  <c r="AG559" i="3" a="1"/>
  <c r="AG559" i="3" s="1"/>
  <c r="AG655" i="3" a="1"/>
  <c r="AG655" i="3" s="1"/>
  <c r="AG606" i="3" a="1"/>
  <c r="AG606" i="3" s="1"/>
  <c r="AG786" i="3" a="1"/>
  <c r="AG786" i="3" s="1"/>
  <c r="AG946" i="3" a="1"/>
  <c r="AG946" i="3" s="1"/>
  <c r="AG210" i="3" a="1"/>
  <c r="AG210" i="3" s="1"/>
  <c r="AG498" i="3" a="1"/>
  <c r="AG498" i="3" s="1"/>
  <c r="AG811" i="3" a="1"/>
  <c r="AG811" i="3" s="1"/>
  <c r="AG977" i="3" a="1"/>
  <c r="AG977" i="3" s="1"/>
  <c r="AG865" i="3" a="1"/>
  <c r="AG865" i="3" s="1"/>
  <c r="AG729" i="3" a="1"/>
  <c r="AG729" i="3" s="1"/>
  <c r="AG876" i="3" a="1"/>
  <c r="AG876" i="3" s="1"/>
  <c r="AG80" i="3" a="1"/>
  <c r="AG80" i="3" s="1"/>
  <c r="AG408" i="3" a="1"/>
  <c r="AG408" i="3" s="1"/>
  <c r="AG666" i="3" a="1"/>
  <c r="AG666" i="3" s="1"/>
  <c r="AG959" i="3" a="1"/>
  <c r="AG959" i="3" s="1"/>
  <c r="AG270" i="3" a="1"/>
  <c r="AG270" i="3" s="1"/>
  <c r="AG558" i="3" a="1"/>
  <c r="AG558" i="3" s="1"/>
  <c r="AG859" i="3" a="1"/>
  <c r="AG859" i="3" s="1"/>
  <c r="AG600" i="3" a="1"/>
  <c r="AG600" i="3" s="1"/>
  <c r="AG901" i="3" a="1"/>
  <c r="AG901" i="3" s="1"/>
  <c r="AG759" i="3" a="1"/>
  <c r="AG759" i="3" s="1"/>
  <c r="AG933" i="3" a="1"/>
  <c r="AG933" i="3" s="1"/>
  <c r="AG228" i="3" a="1"/>
  <c r="AG228" i="3" s="1"/>
  <c r="AG516" i="3" a="1"/>
  <c r="AG516" i="3" s="1"/>
  <c r="AG841" i="3" a="1"/>
  <c r="AG841" i="3" s="1"/>
  <c r="AG1006" i="3" a="1"/>
  <c r="AG1006" i="3" s="1"/>
  <c r="AG852" i="3" a="1"/>
  <c r="AG852" i="3" s="1"/>
  <c r="AG34" i="3" a="1"/>
  <c r="AG34" i="3" s="1"/>
  <c r="AG147" i="3" a="1"/>
  <c r="AG147" i="3" s="1"/>
  <c r="AG380" i="3" a="1"/>
  <c r="AG380" i="3" s="1"/>
  <c r="AG590" i="3" a="1"/>
  <c r="AG590" i="3" s="1"/>
  <c r="AG854" i="3" a="1"/>
  <c r="AG854" i="3" s="1"/>
  <c r="AG55" i="3" a="1"/>
  <c r="AG55" i="3" s="1"/>
  <c r="AG297" i="3" a="1"/>
  <c r="AG297" i="3" s="1"/>
  <c r="AG471" i="3" a="1"/>
  <c r="AG471" i="3" s="1"/>
  <c r="AG78" i="3" a="1"/>
  <c r="AG78" i="3" s="1"/>
  <c r="AG304" i="3" a="1"/>
  <c r="AG304" i="3" s="1"/>
  <c r="AG484" i="3" a="1"/>
  <c r="AG484" i="3" s="1"/>
  <c r="AG694" i="3" a="1"/>
  <c r="AG694" i="3" s="1"/>
  <c r="AG65" i="3" a="1"/>
  <c r="AG65" i="3" s="1"/>
  <c r="AG251" i="3" a="1"/>
  <c r="AG251" i="3" s="1"/>
  <c r="AG425" i="3" a="1"/>
  <c r="AG425" i="3" s="1"/>
  <c r="AG569" i="3" a="1"/>
  <c r="AG569" i="3" s="1"/>
  <c r="AG166" i="3" a="1"/>
  <c r="AG166" i="3" s="1"/>
  <c r="AG161" i="3" a="1"/>
  <c r="AG161" i="3" s="1"/>
  <c r="AG319" i="3" a="1"/>
  <c r="AG319" i="3" s="1"/>
  <c r="AG463" i="3" a="1"/>
  <c r="AG463" i="3" s="1"/>
  <c r="AG565" i="3" a="1"/>
  <c r="AG565" i="3" s="1"/>
  <c r="AG661" i="3" a="1"/>
  <c r="AG661" i="3" s="1"/>
  <c r="AG624" i="3" a="1"/>
  <c r="AG624" i="3" s="1"/>
  <c r="AG798" i="3" a="1"/>
  <c r="AG798" i="3" s="1"/>
  <c r="AG966" i="3" a="1"/>
  <c r="AG966" i="3" s="1"/>
  <c r="AG234" i="3" a="1"/>
  <c r="AG234" i="3" s="1"/>
  <c r="AG522" i="3" a="1"/>
  <c r="AG522" i="3" s="1"/>
  <c r="AG823" i="3" a="1"/>
  <c r="AG823" i="3" s="1"/>
  <c r="AG988" i="3" a="1"/>
  <c r="AG988" i="3" s="1"/>
  <c r="AG875" i="3" a="1"/>
  <c r="AG875" i="3" s="1"/>
  <c r="AG741" i="3" a="1"/>
  <c r="AG741" i="3" s="1"/>
  <c r="AG897" i="3" a="1"/>
  <c r="AG897" i="3" s="1"/>
  <c r="AG109" i="3" a="1"/>
  <c r="AG109" i="3" s="1"/>
  <c r="AG432" i="3" a="1"/>
  <c r="AG432" i="3" s="1"/>
  <c r="AG684" i="3" a="1"/>
  <c r="AG684" i="3" s="1"/>
  <c r="AG970" i="3" a="1"/>
  <c r="AG970" i="3" s="1"/>
  <c r="AG294" i="3" a="1"/>
  <c r="AG294" i="3" s="1"/>
  <c r="AG721" i="3" a="1"/>
  <c r="AG721" i="3" s="1"/>
  <c r="AG869" i="3" a="1"/>
  <c r="AG869" i="3" s="1"/>
  <c r="AG618" i="3" a="1"/>
  <c r="AG618" i="3" s="1"/>
  <c r="AG911" i="3" a="1"/>
  <c r="AG911" i="3" s="1"/>
  <c r="AG771" i="3" a="1"/>
  <c r="AG771" i="3" s="1"/>
  <c r="AG943" i="3" a="1"/>
  <c r="AG943" i="3" s="1"/>
  <c r="AG252" i="3" a="1"/>
  <c r="AG252" i="3" s="1"/>
  <c r="AG540" i="3" a="1"/>
  <c r="AG540" i="3" s="1"/>
  <c r="AG851" i="3" a="1"/>
  <c r="AG851" i="3" s="1"/>
  <c r="AG181" i="3" a="1"/>
  <c r="AG181" i="3" s="1"/>
  <c r="AG873" i="3" a="1"/>
  <c r="AG873" i="3" s="1"/>
  <c r="AG847" i="3" a="1"/>
  <c r="AG847" i="3" s="1"/>
  <c r="AG981" i="3" a="1"/>
  <c r="AG981" i="3" s="1"/>
  <c r="AG732" i="3" a="1"/>
  <c r="AG732" i="3" s="1"/>
  <c r="AG755" i="3" a="1"/>
  <c r="AG755" i="3" s="1"/>
  <c r="AG768" i="3" a="1"/>
  <c r="AG768" i="3" s="1"/>
  <c r="AG40" i="3" a="1"/>
  <c r="AG40" i="3" s="1"/>
  <c r="AG175" i="3" a="1"/>
  <c r="AG175" i="3" s="1"/>
  <c r="AG398" i="3" a="1"/>
  <c r="AG398" i="3" s="1"/>
  <c r="AG650" i="3" a="1"/>
  <c r="AG650" i="3" s="1"/>
  <c r="AG866" i="3" a="1"/>
  <c r="AG866" i="3" s="1"/>
  <c r="AG62" i="3" a="1"/>
  <c r="AG62" i="3" s="1"/>
  <c r="AG303" i="3" a="1"/>
  <c r="AG303" i="3" s="1"/>
  <c r="AG477" i="3" a="1"/>
  <c r="AG477" i="3" s="1"/>
  <c r="AG128" i="3" a="1"/>
  <c r="AG128" i="3" s="1"/>
  <c r="AG322" i="3" a="1"/>
  <c r="AG322" i="3" s="1"/>
  <c r="AG490" i="3" a="1"/>
  <c r="AG490" i="3" s="1"/>
  <c r="AG700" i="3" a="1"/>
  <c r="AG700" i="3" s="1"/>
  <c r="AG72" i="3" a="1"/>
  <c r="AG72" i="3" s="1"/>
  <c r="AG293" i="3" a="1"/>
  <c r="AG293" i="3" s="1"/>
  <c r="AG437" i="3" a="1"/>
  <c r="AG437" i="3" s="1"/>
  <c r="AG581" i="3" a="1"/>
  <c r="AG581" i="3" s="1"/>
  <c r="AG167" i="3" a="1"/>
  <c r="AG167" i="3" s="1"/>
  <c r="AG187" i="3" a="1"/>
  <c r="AG187" i="3" s="1"/>
  <c r="AG331" i="3" a="1"/>
  <c r="AG331" i="3" s="1"/>
  <c r="AG475" i="3" a="1"/>
  <c r="AG475" i="3" s="1"/>
  <c r="AG571" i="3" a="1"/>
  <c r="AG571" i="3" s="1"/>
  <c r="AG667" i="3" a="1"/>
  <c r="AG667" i="3" s="1"/>
  <c r="AG642" i="3" a="1"/>
  <c r="AG642" i="3" s="1"/>
  <c r="AG810" i="3" a="1"/>
  <c r="AG810" i="3" s="1"/>
  <c r="AG987" i="3" a="1"/>
  <c r="AG987" i="3" s="1"/>
  <c r="AG258" i="3" a="1"/>
  <c r="AG258" i="3" s="1"/>
  <c r="AG546" i="3" a="1"/>
  <c r="AG546" i="3" s="1"/>
  <c r="AG833" i="3" a="1"/>
  <c r="AG833" i="3" s="1"/>
  <c r="AG1008" i="3" a="1"/>
  <c r="AG1008" i="3" s="1"/>
  <c r="AG886" i="3" a="1"/>
  <c r="AG886" i="3" s="1"/>
  <c r="AG753" i="3" a="1"/>
  <c r="AG753" i="3" s="1"/>
  <c r="AG907" i="3" a="1"/>
  <c r="AG907" i="3" s="1"/>
  <c r="AG138" i="3" a="1"/>
  <c r="AG138" i="3" s="1"/>
  <c r="AG456" i="3" a="1"/>
  <c r="AG456" i="3" s="1"/>
  <c r="AG702" i="3" a="1"/>
  <c r="AG702" i="3" s="1"/>
  <c r="AG990" i="3" a="1"/>
  <c r="AG990" i="3" s="1"/>
  <c r="AG318" i="3" a="1"/>
  <c r="AG318" i="3" s="1"/>
  <c r="AG733" i="3" a="1"/>
  <c r="AG733" i="3" s="1"/>
  <c r="AG880" i="3" a="1"/>
  <c r="AG880" i="3" s="1"/>
  <c r="AG636" i="3" a="1"/>
  <c r="AG636" i="3" s="1"/>
  <c r="AG922" i="3" a="1"/>
  <c r="AG922" i="3" s="1"/>
  <c r="AG783" i="3" a="1"/>
  <c r="AG783" i="3" s="1"/>
  <c r="AG953" i="3" a="1"/>
  <c r="AG953" i="3" s="1"/>
  <c r="AG276" i="3" a="1"/>
  <c r="AG276" i="3" s="1"/>
  <c r="AG564" i="3" a="1"/>
  <c r="AG564" i="3" s="1"/>
  <c r="AG862" i="3" a="1"/>
  <c r="AG862" i="3" s="1"/>
  <c r="AG725" i="3" a="1"/>
  <c r="AG725" i="3" s="1"/>
  <c r="AG883" i="3" a="1"/>
  <c r="AG883" i="3" s="1"/>
  <c r="AG909" i="3" a="1"/>
  <c r="AG909" i="3" s="1"/>
  <c r="AG615" i="3" a="1"/>
  <c r="AG615" i="3" s="1"/>
  <c r="AG804" i="3" a="1"/>
  <c r="AG804" i="3" s="1"/>
  <c r="AG888" i="3" a="1"/>
  <c r="AG888" i="3" s="1"/>
  <c r="AG838" i="3" a="1"/>
  <c r="AG838" i="3" s="1"/>
  <c r="AG100" i="3" a="1"/>
  <c r="AG100" i="3" s="1"/>
  <c r="AG200" i="3" a="1"/>
  <c r="AG200" i="3" s="1"/>
  <c r="AG410" i="3" a="1"/>
  <c r="AG410" i="3" s="1"/>
  <c r="AG656" i="3" a="1"/>
  <c r="AG656" i="3" s="1"/>
  <c r="AG872" i="3" a="1"/>
  <c r="AG872" i="3" s="1"/>
  <c r="AG120" i="3" a="1"/>
  <c r="AG120" i="3" s="1"/>
  <c r="AG315" i="3" a="1"/>
  <c r="AG315" i="3" s="1"/>
  <c r="AG483" i="3" a="1"/>
  <c r="AG483" i="3" s="1"/>
  <c r="AG135" i="3" a="1"/>
  <c r="AG135" i="3" s="1"/>
  <c r="AG328" i="3" a="1"/>
  <c r="AG328" i="3" s="1"/>
  <c r="AG538" i="3" a="1"/>
  <c r="AG538" i="3" s="1"/>
  <c r="AG712" i="3" a="1"/>
  <c r="AG712" i="3" s="1"/>
  <c r="AG79" i="3" a="1"/>
  <c r="AG79" i="3" s="1"/>
  <c r="AG299" i="3" a="1"/>
  <c r="AG299" i="3" s="1"/>
  <c r="AG443" i="3" a="1"/>
  <c r="AG443" i="3" s="1"/>
  <c r="AG587" i="3" a="1"/>
  <c r="AG587" i="3" s="1"/>
  <c r="AG180" i="3" a="1"/>
  <c r="AG180" i="3" s="1"/>
  <c r="AG193" i="3" a="1"/>
  <c r="AG193" i="3" s="1"/>
  <c r="AG337" i="3" a="1"/>
  <c r="AG337" i="3" s="1"/>
  <c r="AG481" i="3" a="1"/>
  <c r="AG481" i="3" s="1"/>
  <c r="AG577" i="3" a="1"/>
  <c r="AG577" i="3" s="1"/>
  <c r="AG673" i="3" a="1"/>
  <c r="AG673" i="3" s="1"/>
  <c r="AG660" i="3" a="1"/>
  <c r="AG660" i="3" s="1"/>
  <c r="AG822" i="3" a="1"/>
  <c r="AG822" i="3" s="1"/>
  <c r="AG997" i="3" a="1"/>
  <c r="AG997" i="3" s="1"/>
  <c r="AG282" i="3" a="1"/>
  <c r="AG282" i="3" s="1"/>
  <c r="AG570" i="3" a="1"/>
  <c r="AG570" i="3" s="1"/>
  <c r="AG844" i="3" a="1"/>
  <c r="AG844" i="3" s="1"/>
  <c r="AG591" i="3" a="1"/>
  <c r="AG591" i="3" s="1"/>
  <c r="AG906" i="3" a="1"/>
  <c r="AG906" i="3" s="1"/>
  <c r="AG765" i="3" a="1"/>
  <c r="AG765" i="3" s="1"/>
  <c r="AG917" i="3" a="1"/>
  <c r="AG917" i="3" s="1"/>
  <c r="AG192" i="3" a="1"/>
  <c r="AG192" i="3" s="1"/>
  <c r="AG480" i="3" a="1"/>
  <c r="AG480" i="3" s="1"/>
  <c r="AG826" i="3" a="1"/>
  <c r="AG826" i="3" s="1"/>
  <c r="AG30" i="3" a="1"/>
  <c r="AG30" i="3" s="1"/>
  <c r="AG342" i="3" a="1"/>
  <c r="AG342" i="3" s="1"/>
  <c r="AG745" i="3" a="1"/>
  <c r="AG745" i="3" s="1"/>
  <c r="AG900" i="3" a="1"/>
  <c r="AG900" i="3" s="1"/>
  <c r="AG654" i="3" a="1"/>
  <c r="AG654" i="3" s="1"/>
  <c r="AG942" i="3" a="1"/>
  <c r="AG942" i="3" s="1"/>
  <c r="AG795" i="3" a="1"/>
  <c r="AG795" i="3" s="1"/>
  <c r="AG964" i="3" a="1"/>
  <c r="AG964" i="3" s="1"/>
  <c r="AG300" i="3" a="1"/>
  <c r="AG300" i="3" s="1"/>
  <c r="AG585" i="3" a="1"/>
  <c r="AG585" i="3" s="1"/>
  <c r="AG882" i="3" a="1"/>
  <c r="AG882" i="3" s="1"/>
  <c r="AG737" i="3" a="1"/>
  <c r="AG737" i="3" s="1"/>
  <c r="AG893" i="3" a="1"/>
  <c r="AG893" i="3" s="1"/>
  <c r="AG171" i="3" a="1"/>
  <c r="AG171" i="3" s="1"/>
  <c r="AG720" i="3" a="1"/>
  <c r="AG720" i="3" s="1"/>
  <c r="AG930" i="3" a="1"/>
  <c r="AG930" i="3" s="1"/>
  <c r="AG669" i="3" a="1"/>
  <c r="AG669" i="3" s="1"/>
  <c r="AG899" i="3" a="1"/>
  <c r="AG899" i="3" s="1"/>
  <c r="AG118" i="3" a="1"/>
  <c r="AG118" i="3" s="1"/>
  <c r="AG212" i="3" a="1"/>
  <c r="AG212" i="3" s="1"/>
  <c r="AG470" i="3" a="1"/>
  <c r="AG470" i="3" s="1"/>
  <c r="AG686" i="3" a="1"/>
  <c r="AG686" i="3" s="1"/>
  <c r="AG938" i="3" a="1"/>
  <c r="AG938" i="3" s="1"/>
  <c r="AG141" i="3" a="1"/>
  <c r="AG141" i="3" s="1"/>
  <c r="AG327" i="3" a="1"/>
  <c r="AG327" i="3" s="1"/>
  <c r="AG537" i="3" a="1"/>
  <c r="AG537" i="3" s="1"/>
  <c r="AG164" i="3" a="1"/>
  <c r="AG164" i="3" s="1"/>
  <c r="AG376" i="3" a="1"/>
  <c r="AG376" i="3" s="1"/>
  <c r="AG556" i="3" a="1"/>
  <c r="AG556" i="3" s="1"/>
  <c r="AG724" i="3" a="1"/>
  <c r="AG724" i="3" s="1"/>
  <c r="AG144" i="3" a="1"/>
  <c r="AG144" i="3" s="1"/>
  <c r="AG317" i="3" a="1"/>
  <c r="AG317" i="3" s="1"/>
  <c r="AG461" i="3" a="1"/>
  <c r="AG461" i="3" s="1"/>
  <c r="AG605" i="3" a="1"/>
  <c r="AG605" i="3" s="1"/>
  <c r="AG31" i="3" a="1"/>
  <c r="AG31" i="3" s="1"/>
  <c r="AG211" i="3" a="1"/>
  <c r="AG211" i="3" s="1"/>
  <c r="AG355" i="3" a="1"/>
  <c r="AG355" i="3" s="1"/>
  <c r="AG493" i="3" a="1"/>
  <c r="AG493" i="3" s="1"/>
  <c r="AG607" i="3" a="1"/>
  <c r="AG607" i="3" s="1"/>
  <c r="AG685" i="3" a="1"/>
  <c r="AG685" i="3" s="1"/>
  <c r="AG696" i="3" a="1"/>
  <c r="AG696" i="3" s="1"/>
  <c r="AG853" i="3" a="1"/>
  <c r="AG853" i="3" s="1"/>
  <c r="AG15" i="3" a="1"/>
  <c r="AG15" i="3" s="1"/>
  <c r="AG330" i="3" a="1"/>
  <c r="AG330" i="3" s="1"/>
  <c r="AG727" i="3" a="1"/>
  <c r="AG727" i="3" s="1"/>
  <c r="AG885" i="3" a="1"/>
  <c r="AG885" i="3" s="1"/>
  <c r="AG627" i="3" a="1"/>
  <c r="AG627" i="3" s="1"/>
  <c r="AG937" i="3" a="1"/>
  <c r="AG937" i="3" s="1"/>
  <c r="AG789" i="3" a="1"/>
  <c r="AG789" i="3" s="1"/>
  <c r="AG948" i="3" a="1"/>
  <c r="AG948" i="3" s="1"/>
  <c r="AG240" i="3" a="1"/>
  <c r="AG240" i="3" s="1"/>
  <c r="AG528" i="3" a="1"/>
  <c r="AG528" i="3" s="1"/>
  <c r="AG867" i="3" a="1"/>
  <c r="AG867" i="3" s="1"/>
  <c r="AG87" i="3" a="1"/>
  <c r="AG87" i="3" s="1"/>
  <c r="AG390" i="3" a="1"/>
  <c r="AG390" i="3" s="1"/>
  <c r="AG769" i="3" a="1"/>
  <c r="AG769" i="3" s="1"/>
  <c r="AG931" i="3" a="1"/>
  <c r="AG931" i="3" s="1"/>
  <c r="AG690" i="3" a="1"/>
  <c r="AG690" i="3" s="1"/>
  <c r="AG973" i="3" a="1"/>
  <c r="AG973" i="3" s="1"/>
  <c r="AG819" i="3" a="1"/>
  <c r="AG819" i="3" s="1"/>
  <c r="AG1005" i="3" a="1"/>
  <c r="AG1005" i="3" s="1"/>
  <c r="AG348" i="3" a="1"/>
  <c r="AG348" i="3" s="1"/>
  <c r="AG621" i="3" a="1"/>
  <c r="AG621" i="3" s="1"/>
  <c r="AG913" i="3" a="1"/>
  <c r="AG913" i="3" s="1"/>
  <c r="AG39" i="3" a="1"/>
  <c r="AG39" i="3" s="1"/>
  <c r="AG290" i="3" a="1"/>
  <c r="AG290" i="3" s="1"/>
  <c r="AG500" i="3" a="1"/>
  <c r="AG500" i="3" s="1"/>
  <c r="AG758" i="3" a="1"/>
  <c r="AG758" i="3" s="1"/>
  <c r="AG974" i="3" a="1"/>
  <c r="AG974" i="3" s="1"/>
  <c r="AG219" i="3" a="1"/>
  <c r="AG219" i="3" s="1"/>
  <c r="AG393" i="3" a="1"/>
  <c r="AG393" i="3" s="1"/>
  <c r="AG561" i="3" a="1"/>
  <c r="AG561" i="3" s="1"/>
  <c r="AG226" i="3" a="1"/>
  <c r="AG226" i="3" s="1"/>
  <c r="AG406" i="3" a="1"/>
  <c r="AG406" i="3" s="1"/>
  <c r="AG616" i="3" a="1"/>
  <c r="AG616" i="3" s="1"/>
  <c r="AG790" i="3" a="1"/>
  <c r="AG790" i="3" s="1"/>
  <c r="AG172" i="3" a="1"/>
  <c r="AG172" i="3" s="1"/>
  <c r="AG365" i="3" a="1"/>
  <c r="AG365" i="3" s="1"/>
  <c r="AG509" i="3" a="1"/>
  <c r="AG509" i="3" s="1"/>
  <c r="AG653" i="3" a="1"/>
  <c r="AG653" i="3" s="1"/>
  <c r="AG89" i="3" a="1"/>
  <c r="AG89" i="3" s="1"/>
  <c r="AG259" i="3" a="1"/>
  <c r="AG259" i="3" s="1"/>
  <c r="AG47" i="3" a="1"/>
  <c r="AG47" i="3" s="1"/>
  <c r="AG296" i="3" a="1"/>
  <c r="AG296" i="3" s="1"/>
  <c r="AG560" i="3" a="1"/>
  <c r="AG560" i="3" s="1"/>
  <c r="AG776" i="3" a="1"/>
  <c r="AG776" i="3" s="1"/>
  <c r="AG986" i="3" a="1"/>
  <c r="AG986" i="3" s="1"/>
  <c r="AG225" i="3" a="1"/>
  <c r="AG225" i="3" s="1"/>
  <c r="AG399" i="3" a="1"/>
  <c r="AG399" i="3" s="1"/>
  <c r="AG35" i="3" a="1"/>
  <c r="AG35" i="3" s="1"/>
  <c r="AG244" i="3" a="1"/>
  <c r="AG244" i="3" s="1"/>
  <c r="AG412" i="3" a="1"/>
  <c r="AG412" i="3" s="1"/>
  <c r="AG622" i="3" a="1"/>
  <c r="AG622" i="3" s="1"/>
  <c r="AG796" i="3" a="1"/>
  <c r="AG796" i="3" s="1"/>
  <c r="AG221" i="3" a="1"/>
  <c r="AG221" i="3" s="1"/>
  <c r="AG371" i="3" a="1"/>
  <c r="AG371" i="3" s="1"/>
  <c r="AG515" i="3" a="1"/>
  <c r="AG515" i="3" s="1"/>
  <c r="AG659" i="3" a="1"/>
  <c r="AG659" i="3" s="1"/>
  <c r="AG96" i="3" a="1"/>
  <c r="AG96" i="3" s="1"/>
  <c r="AG10" i="3" a="1"/>
  <c r="AG10" i="3" s="1"/>
  <c r="AG83" i="3" a="1"/>
  <c r="AG83" i="3" s="1"/>
  <c r="AG362" i="3" a="1"/>
  <c r="AG362" i="3" s="1"/>
  <c r="AG578" i="3" a="1"/>
  <c r="AG578" i="3" s="1"/>
  <c r="AG788" i="3" a="1"/>
  <c r="AG788" i="3" s="1"/>
  <c r="AG33" i="3" a="1"/>
  <c r="AG33" i="3" s="1"/>
  <c r="AG243" i="3" a="1"/>
  <c r="AG243" i="3" s="1"/>
  <c r="AG453" i="3" a="1"/>
  <c r="AG453" i="3" s="1"/>
  <c r="AG56" i="3" a="1"/>
  <c r="AG56" i="3" s="1"/>
  <c r="AG256" i="3" a="1"/>
  <c r="AG256" i="3" s="1"/>
  <c r="AG466" i="3" a="1"/>
  <c r="AG466" i="3" s="1"/>
  <c r="AG640" i="3" a="1"/>
  <c r="AG640" i="3" s="1"/>
  <c r="AG43" i="3" a="1"/>
  <c r="AG43" i="3" s="1"/>
  <c r="AG239" i="3" a="1"/>
  <c r="AG239" i="3" s="1"/>
  <c r="AG389" i="3" a="1"/>
  <c r="AG389" i="3" s="1"/>
  <c r="AG533" i="3" a="1"/>
  <c r="AG533" i="3" s="1"/>
  <c r="AG677" i="3" a="1"/>
  <c r="AG677" i="3" s="1"/>
  <c r="AG117" i="3" a="1"/>
  <c r="AG117" i="3" s="1"/>
  <c r="AG283" i="3" a="1"/>
  <c r="AG283" i="3" s="1"/>
  <c r="AG427" i="3" a="1"/>
  <c r="AG427" i="3" s="1"/>
  <c r="AG553" i="3" a="1"/>
  <c r="AG553" i="3" s="1"/>
  <c r="AG649" i="3" a="1"/>
  <c r="AG649" i="3" s="1"/>
  <c r="AG588" i="3" a="1"/>
  <c r="AG588" i="3" s="1"/>
  <c r="AG774" i="3" a="1"/>
  <c r="AG774" i="3" s="1"/>
  <c r="AG935" i="3" a="1"/>
  <c r="AG935" i="3" s="1"/>
  <c r="AG186" i="3" a="1"/>
  <c r="AG186" i="3" s="1"/>
  <c r="AG474" i="3" a="1"/>
  <c r="AG474" i="3" s="1"/>
  <c r="AG799" i="3" a="1"/>
  <c r="AG799" i="3" s="1"/>
  <c r="AG967" i="3" a="1"/>
  <c r="AG967" i="3" s="1"/>
  <c r="AG855" i="3" a="1"/>
  <c r="AG855" i="3" s="1"/>
  <c r="AG717" i="3" a="1"/>
  <c r="AG717" i="3" s="1"/>
  <c r="AG856" i="3" a="1"/>
  <c r="AG856" i="3" s="1"/>
  <c r="AG51" i="3" a="1"/>
  <c r="AG51" i="3" s="1"/>
  <c r="AG384" i="3" a="1"/>
  <c r="AG384" i="3" s="1"/>
  <c r="AG648" i="3" a="1"/>
  <c r="AG648" i="3" s="1"/>
  <c r="AG949" i="3" a="1"/>
  <c r="AG949" i="3" s="1"/>
  <c r="AG246" i="3" a="1"/>
  <c r="AG246" i="3" s="1"/>
  <c r="AG534" i="3" a="1"/>
  <c r="AG534" i="3" s="1"/>
  <c r="AG849" i="3" a="1"/>
  <c r="AG849" i="3" s="1"/>
  <c r="AG582" i="3" a="1"/>
  <c r="AG582" i="3" s="1"/>
  <c r="AG891" i="3" a="1"/>
  <c r="AG891" i="3" s="1"/>
  <c r="AG747" i="3" a="1"/>
  <c r="AG747" i="3" s="1"/>
  <c r="AG912" i="3" a="1"/>
  <c r="AG912" i="3" s="1"/>
  <c r="AG204" i="3" a="1"/>
  <c r="AG204" i="3" s="1"/>
  <c r="AG492" i="3" a="1"/>
  <c r="AG492" i="3" s="1"/>
  <c r="AG831" i="3" a="1"/>
  <c r="AG831" i="3" s="1"/>
  <c r="AG995" i="3" a="1"/>
  <c r="AG995" i="3" s="1"/>
  <c r="AG832" i="3" a="1"/>
  <c r="AG832" i="3" s="1"/>
  <c r="AG168" i="3" a="1"/>
  <c r="AG168" i="3" s="1"/>
  <c r="AG857" i="3" a="1"/>
  <c r="AG857" i="3" s="1"/>
  <c r="AG991" i="3" a="1"/>
  <c r="AG991" i="3" s="1"/>
  <c r="AG879" i="3" a="1"/>
  <c r="AG879" i="3" s="1"/>
  <c r="AG579" i="3" a="1"/>
  <c r="AG579" i="3" s="1"/>
  <c r="AG488" i="3" a="1"/>
  <c r="AG488" i="3" s="1"/>
  <c r="AG149" i="3" a="1"/>
  <c r="AG149" i="3" s="1"/>
  <c r="AG177" i="3" a="1"/>
  <c r="AG177" i="3" s="1"/>
  <c r="AG772" i="3" a="1"/>
  <c r="AG772" i="3" s="1"/>
  <c r="AG467" i="3" a="1"/>
  <c r="AG467" i="3" s="1"/>
  <c r="AG217" i="3" a="1"/>
  <c r="AG217" i="3" s="1"/>
  <c r="AG505" i="3" a="1"/>
  <c r="AG505" i="3" s="1"/>
  <c r="AG697" i="3" a="1"/>
  <c r="AG697" i="3" s="1"/>
  <c r="AG874" i="3" a="1"/>
  <c r="AG874" i="3" s="1"/>
  <c r="AG378" i="3" a="1"/>
  <c r="AG378" i="3" s="1"/>
  <c r="AG905" i="3" a="1"/>
  <c r="AG905" i="3" s="1"/>
  <c r="AG958" i="3" a="1"/>
  <c r="AG958" i="3" s="1"/>
  <c r="AG979" i="3" a="1"/>
  <c r="AG979" i="3" s="1"/>
  <c r="AG576" i="3" a="1"/>
  <c r="AG576" i="3" s="1"/>
  <c r="AG145" i="3" a="1"/>
  <c r="AG145" i="3" s="1"/>
  <c r="AG793" i="3" a="1"/>
  <c r="AG793" i="3" s="1"/>
  <c r="AG829" i="3" a="1"/>
  <c r="AG829" i="3" s="1"/>
  <c r="AG861" i="3" a="1"/>
  <c r="AG861" i="3" s="1"/>
  <c r="AG396" i="3" a="1"/>
  <c r="AG396" i="3" s="1"/>
  <c r="AG934" i="3" a="1"/>
  <c r="AG934" i="3" s="1"/>
  <c r="AG924" i="3" a="1"/>
  <c r="AG924" i="3" s="1"/>
  <c r="AG719" i="3" a="1"/>
  <c r="AG719" i="3" s="1"/>
  <c r="AG815" i="3" a="1"/>
  <c r="AG815" i="3" s="1"/>
  <c r="AG837" i="3" a="1"/>
  <c r="AG837" i="3" s="1"/>
  <c r="AG494" i="3" a="1"/>
  <c r="AG494" i="3" s="1"/>
  <c r="AG156" i="3" a="1"/>
  <c r="AG156" i="3" s="1"/>
  <c r="AG220" i="3" a="1"/>
  <c r="AG220" i="3" s="1"/>
  <c r="AG778" i="3" a="1"/>
  <c r="AG778" i="3" s="1"/>
  <c r="AG497" i="3" a="1"/>
  <c r="AG497" i="3" s="1"/>
  <c r="AG247" i="3" a="1"/>
  <c r="AG247" i="3" s="1"/>
  <c r="AG511" i="3" a="1"/>
  <c r="AG511" i="3" s="1"/>
  <c r="AG703" i="3" a="1"/>
  <c r="AG703" i="3" s="1"/>
  <c r="AG894" i="3" a="1"/>
  <c r="AG894" i="3" s="1"/>
  <c r="AG402" i="3" a="1"/>
  <c r="AG402" i="3" s="1"/>
  <c r="AG916" i="3" a="1"/>
  <c r="AG916" i="3" s="1"/>
  <c r="AG978" i="3" a="1"/>
  <c r="AG978" i="3" s="1"/>
  <c r="AG989" i="3" a="1"/>
  <c r="AG989" i="3" s="1"/>
  <c r="AG594" i="3" a="1"/>
  <c r="AG594" i="3" s="1"/>
  <c r="AG173" i="3" a="1"/>
  <c r="AG173" i="3" s="1"/>
  <c r="AG805" i="3" a="1"/>
  <c r="AG805" i="3" s="1"/>
  <c r="AG839" i="3" a="1"/>
  <c r="AG839" i="3" s="1"/>
  <c r="AG871" i="3" a="1"/>
  <c r="AG871" i="3" s="1"/>
  <c r="AG420" i="3" a="1"/>
  <c r="AG420" i="3" s="1"/>
  <c r="AG954" i="3" a="1"/>
  <c r="AG954" i="3" s="1"/>
  <c r="AG945" i="3" a="1"/>
  <c r="AG945" i="3" s="1"/>
  <c r="AG791" i="3" a="1"/>
  <c r="AG791" i="3" s="1"/>
  <c r="AG940" i="3" a="1"/>
  <c r="AG940" i="3" s="1"/>
  <c r="AG960" i="3" a="1"/>
  <c r="AG960" i="3" s="1"/>
  <c r="AG566" i="3" a="1"/>
  <c r="AG566" i="3" s="1"/>
  <c r="AG237" i="3" a="1"/>
  <c r="AG237" i="3" s="1"/>
  <c r="AG250" i="3" a="1"/>
  <c r="AG250" i="3" s="1"/>
  <c r="AG802" i="3" a="1"/>
  <c r="AG802" i="3" s="1"/>
  <c r="AG527" i="3" a="1"/>
  <c r="AG527" i="3" s="1"/>
  <c r="AG265" i="3" a="1"/>
  <c r="AG265" i="3" s="1"/>
  <c r="AG535" i="3" a="1"/>
  <c r="AG535" i="3" s="1"/>
  <c r="AG709" i="3" a="1"/>
  <c r="AG709" i="3" s="1"/>
  <c r="AG915" i="3" a="1"/>
  <c r="AG915" i="3" s="1"/>
  <c r="AG426" i="3" a="1"/>
  <c r="AG426" i="3" s="1"/>
  <c r="AG936" i="3" a="1"/>
  <c r="AG936" i="3" s="1"/>
  <c r="AG999" i="3" a="1"/>
  <c r="AG999" i="3" s="1"/>
  <c r="AG1000" i="3" a="1"/>
  <c r="AG1000" i="3" s="1"/>
  <c r="AG612" i="3" a="1"/>
  <c r="AG612" i="3" s="1"/>
  <c r="AG198" i="3" a="1"/>
  <c r="AG198" i="3" s="1"/>
  <c r="AG817" i="3" a="1"/>
  <c r="AG817" i="3" s="1"/>
  <c r="AG850" i="3" a="1"/>
  <c r="AG850" i="3" s="1"/>
  <c r="AG881" i="3" a="1"/>
  <c r="AG881" i="3" s="1"/>
  <c r="AG444" i="3" a="1"/>
  <c r="AG444" i="3" s="1"/>
  <c r="AG975" i="3" a="1"/>
  <c r="AG975" i="3" s="1"/>
  <c r="AG955" i="3" a="1"/>
  <c r="AG955" i="3" s="1"/>
  <c r="AG919" i="3" a="1"/>
  <c r="AG919" i="3" s="1"/>
  <c r="AG1001" i="3" a="1"/>
  <c r="AG1001" i="3" s="1"/>
  <c r="AG687" i="3" a="1"/>
  <c r="AG687" i="3" s="1"/>
  <c r="AG106" i="3" a="1"/>
  <c r="AG106" i="3" s="1"/>
  <c r="AG668" i="3" a="1"/>
  <c r="AG668" i="3" s="1"/>
  <c r="AG321" i="3" a="1"/>
  <c r="AG321" i="3" s="1"/>
  <c r="AG334" i="3" a="1"/>
  <c r="AG334" i="3" s="1"/>
  <c r="AG137" i="3" a="1"/>
  <c r="AG137" i="3" s="1"/>
  <c r="AG599" i="3" a="1"/>
  <c r="AG599" i="3" s="1"/>
  <c r="AG277" i="3" a="1"/>
  <c r="AG277" i="3" s="1"/>
  <c r="AG547" i="3" a="1"/>
  <c r="AG547" i="3" s="1"/>
  <c r="AG715" i="3" a="1"/>
  <c r="AG715" i="3" s="1"/>
  <c r="AG925" i="3" a="1"/>
  <c r="AG925" i="3" s="1"/>
  <c r="AG450" i="3" a="1"/>
  <c r="AG450" i="3" s="1"/>
  <c r="AG957" i="3" a="1"/>
  <c r="AG957" i="3" s="1"/>
  <c r="AG1009" i="3" a="1"/>
  <c r="AG1009" i="3" s="1"/>
  <c r="AG23" i="3" a="1"/>
  <c r="AG23" i="3" s="1"/>
  <c r="AG630" i="3" a="1"/>
  <c r="AG630" i="3" s="1"/>
  <c r="AG222" i="3" a="1"/>
  <c r="AG222" i="3" s="1"/>
  <c r="AG828" i="3" a="1"/>
  <c r="AG828" i="3" s="1"/>
  <c r="AG870" i="3" a="1"/>
  <c r="AG870" i="3" s="1"/>
  <c r="AG892" i="3" a="1"/>
  <c r="AG892" i="3" s="1"/>
  <c r="AG468" i="3" a="1"/>
  <c r="AG468" i="3" s="1"/>
  <c r="AG985" i="3" a="1"/>
  <c r="AG985" i="3" s="1"/>
  <c r="AG965" i="3" a="1"/>
  <c r="AG965" i="3" s="1"/>
  <c r="AG792" i="3" a="1"/>
  <c r="AG792" i="3" s="1"/>
  <c r="AG651" i="3" a="1"/>
  <c r="AG651" i="3" s="1"/>
  <c r="AG961" i="3" a="1"/>
  <c r="AG961" i="3" s="1"/>
  <c r="AG124" i="3" a="1"/>
  <c r="AG124" i="3" s="1"/>
  <c r="AG698" i="3" a="1"/>
  <c r="AG698" i="3" s="1"/>
  <c r="AG375" i="3" a="1"/>
  <c r="AG375" i="3" s="1"/>
  <c r="AG388" i="3" a="1"/>
  <c r="AG388" i="3" s="1"/>
  <c r="AG158" i="3" a="1"/>
  <c r="AG158" i="3" s="1"/>
  <c r="AG611" i="3" a="1"/>
  <c r="AG611" i="3" s="1"/>
  <c r="AG349" i="3" a="1"/>
  <c r="AG349" i="3" s="1"/>
  <c r="AG583" i="3" a="1"/>
  <c r="AG583" i="3" s="1"/>
  <c r="AG678" i="3" a="1"/>
  <c r="AG678" i="3" s="1"/>
  <c r="AG1007" i="3" a="1"/>
  <c r="AG1007" i="3" s="1"/>
  <c r="AG714" i="3" a="1"/>
  <c r="AG714" i="3" s="1"/>
  <c r="AG609" i="3" a="1"/>
  <c r="AG609" i="3" s="1"/>
  <c r="AG777" i="3" a="1"/>
  <c r="AG777" i="3" s="1"/>
  <c r="AG216" i="3" a="1"/>
  <c r="AG216" i="3" s="1"/>
  <c r="AG846" i="3" a="1"/>
  <c r="AG846" i="3" s="1"/>
  <c r="AG366" i="3" a="1"/>
  <c r="AG366" i="3" s="1"/>
  <c r="AG921" i="3" a="1"/>
  <c r="AG921" i="3" s="1"/>
  <c r="AG963" i="3" a="1"/>
  <c r="AG963" i="3" s="1"/>
  <c r="AG984" i="3" a="1"/>
  <c r="AG984" i="3" s="1"/>
  <c r="AG603" i="3" a="1"/>
  <c r="AG603" i="3" s="1"/>
  <c r="AG749" i="3" a="1"/>
  <c r="AG749" i="3" s="1"/>
  <c r="AG976" i="3" a="1"/>
  <c r="AG976" i="3" s="1"/>
  <c r="AG858" i="3" a="1"/>
  <c r="AG858" i="3" s="1"/>
  <c r="AG744" i="3" a="1"/>
  <c r="AG744" i="3" s="1"/>
  <c r="AG130" i="3" a="1"/>
  <c r="AG130" i="3" s="1"/>
  <c r="AG740" i="3" a="1"/>
  <c r="AG740" i="3" s="1"/>
  <c r="AG381" i="3" a="1"/>
  <c r="AG381" i="3" s="1"/>
  <c r="AG400" i="3" a="1"/>
  <c r="AG400" i="3" s="1"/>
  <c r="AG165" i="3" a="1"/>
  <c r="AG165" i="3" s="1"/>
  <c r="AG641" i="3" a="1"/>
  <c r="AG641" i="3" s="1"/>
  <c r="AG361" i="3" a="1"/>
  <c r="AG361" i="3" s="1"/>
  <c r="AG619" i="3" a="1"/>
  <c r="AG619" i="3" s="1"/>
  <c r="AG713" i="3" a="1"/>
  <c r="AG713" i="3" s="1"/>
  <c r="AG44" i="3" a="1"/>
  <c r="AG44" i="3" s="1"/>
  <c r="AG739" i="3" a="1"/>
  <c r="AG739" i="3" s="1"/>
  <c r="AG645" i="3" a="1"/>
  <c r="AG645" i="3" s="1"/>
  <c r="AG801" i="3" a="1"/>
  <c r="AG801" i="3" s="1"/>
  <c r="AG264" i="3" a="1"/>
  <c r="AG264" i="3" s="1"/>
  <c r="AG877" i="3" a="1"/>
  <c r="AG877" i="3" s="1"/>
  <c r="AG414" i="3" a="1"/>
  <c r="AG414" i="3" s="1"/>
  <c r="AG941" i="3" a="1"/>
  <c r="AG941" i="3" s="1"/>
  <c r="AG983" i="3" a="1"/>
  <c r="AG983" i="3" s="1"/>
  <c r="AG37" i="3" a="1"/>
  <c r="AG37" i="3" s="1"/>
  <c r="AG639" i="3" a="1"/>
  <c r="AG639" i="3" s="1"/>
  <c r="AG761" i="3" a="1"/>
  <c r="AG761" i="3" s="1"/>
  <c r="AG996" i="3" a="1"/>
  <c r="AG996" i="3" s="1"/>
  <c r="AG982" i="3" a="1"/>
  <c r="AG982" i="3" s="1"/>
  <c r="AG816" i="3" a="1"/>
  <c r="AG816" i="3" s="1"/>
  <c r="AG272" i="3" a="1"/>
  <c r="AG272" i="3" s="1"/>
  <c r="AG944" i="3" a="1"/>
  <c r="AG944" i="3" s="1"/>
  <c r="AG549" i="3" a="1"/>
  <c r="AG549" i="3" s="1"/>
  <c r="AG562" i="3" a="1"/>
  <c r="AG562" i="3" s="1"/>
  <c r="AG323" i="3" a="1"/>
  <c r="AG323" i="3" s="1"/>
  <c r="AG38" i="3" a="1"/>
  <c r="AG38" i="3" s="1"/>
  <c r="AG409" i="3" a="1"/>
  <c r="AG409" i="3" s="1"/>
  <c r="AG637" i="3" a="1"/>
  <c r="AG637" i="3" s="1"/>
  <c r="AG750" i="3" a="1"/>
  <c r="AG750" i="3" s="1"/>
  <c r="AG131" i="3" a="1"/>
  <c r="AG131" i="3" s="1"/>
  <c r="AG775" i="3" a="1"/>
  <c r="AG775" i="3" s="1"/>
  <c r="AG699" i="3" a="1"/>
  <c r="AG699" i="3" s="1"/>
  <c r="AG835" i="3" a="1"/>
  <c r="AG835" i="3" s="1"/>
  <c r="AG336" i="3" a="1"/>
  <c r="AG336" i="3" s="1"/>
  <c r="AG918" i="3" a="1"/>
  <c r="AG918" i="3" s="1"/>
  <c r="AG486" i="3" a="1"/>
  <c r="AG486" i="3" s="1"/>
  <c r="AG993" i="3" a="1"/>
  <c r="AG993" i="3" s="1"/>
  <c r="AG723" i="3" a="1"/>
  <c r="AG723" i="3" s="1"/>
  <c r="AG123" i="3" a="1"/>
  <c r="AG123" i="3" s="1"/>
  <c r="AG693" i="3" a="1"/>
  <c r="AG693" i="3" s="1"/>
  <c r="AG797" i="3" a="1"/>
  <c r="AG797" i="3" s="1"/>
  <c r="AG705" i="3" a="1"/>
  <c r="AG705" i="3" s="1"/>
  <c r="AG868" i="3" a="1"/>
  <c r="AG868" i="3" s="1"/>
  <c r="AG827" i="3" a="1"/>
  <c r="AG827" i="3" s="1"/>
  <c r="AG278" i="3" a="1"/>
  <c r="AG278" i="3" s="1"/>
  <c r="AG956" i="3" a="1"/>
  <c r="AG956" i="3" s="1"/>
  <c r="AG555" i="3" a="1"/>
  <c r="AG555" i="3" s="1"/>
  <c r="AG568" i="3" a="1"/>
  <c r="AG568" i="3" s="1"/>
  <c r="AG353" i="3" a="1"/>
  <c r="AG353" i="3" s="1"/>
  <c r="AG74" i="3" a="1"/>
  <c r="AG74" i="3" s="1"/>
  <c r="AG421" i="3" a="1"/>
  <c r="AG421" i="3" s="1"/>
  <c r="AG643" i="3" a="1"/>
  <c r="AG643" i="3" s="1"/>
  <c r="AG762" i="3" a="1"/>
  <c r="AG762" i="3" s="1"/>
  <c r="AG159" i="3" a="1"/>
  <c r="AG159" i="3" s="1"/>
  <c r="AG787" i="3" a="1"/>
  <c r="AG787" i="3" s="1"/>
  <c r="AG834" i="3" a="1"/>
  <c r="AG834" i="3" s="1"/>
  <c r="AG845" i="3" a="1"/>
  <c r="AG845" i="3" s="1"/>
  <c r="AG360" i="3" a="1"/>
  <c r="AG360" i="3" s="1"/>
  <c r="AG939" i="3" a="1"/>
  <c r="AG939" i="3" s="1"/>
  <c r="AG510" i="3" a="1"/>
  <c r="AG510" i="3" s="1"/>
  <c r="AG1003" i="3" a="1"/>
  <c r="AG1003" i="3" s="1"/>
  <c r="AG735" i="3" a="1"/>
  <c r="AG735" i="3" s="1"/>
  <c r="AG152" i="3" a="1"/>
  <c r="AG152" i="3" s="1"/>
  <c r="AG711" i="3" a="1"/>
  <c r="AG711" i="3" s="1"/>
  <c r="AG809" i="3" a="1"/>
  <c r="AG809" i="3" s="1"/>
  <c r="AG780" i="3" a="1"/>
  <c r="AG780" i="3" s="1"/>
  <c r="AG929" i="3" a="1"/>
  <c r="AG929" i="3" s="1"/>
  <c r="AG889" i="3" a="1"/>
  <c r="AG889" i="3" s="1"/>
  <c r="AG782" i="3" a="1"/>
  <c r="AG782" i="3" s="1"/>
  <c r="AG227" i="3" a="1"/>
  <c r="AG227" i="3" s="1"/>
  <c r="AG625" i="3" a="1"/>
  <c r="AG625" i="3" s="1"/>
  <c r="AG751" i="3" a="1"/>
  <c r="AG751" i="3" s="1"/>
  <c r="AG288" i="3" a="1"/>
  <c r="AG288" i="3" s="1"/>
  <c r="AG952" i="3" a="1"/>
  <c r="AG952" i="3" s="1"/>
  <c r="AG657" i="3" a="1"/>
  <c r="AG657" i="3" s="1"/>
  <c r="AG731" i="3" a="1"/>
  <c r="AG731" i="3" s="1"/>
  <c r="AG878" i="3" a="1"/>
  <c r="AG878" i="3" s="1"/>
  <c r="AG311" i="3" a="1"/>
  <c r="AG311" i="3" s="1"/>
  <c r="AG631" i="3" a="1"/>
  <c r="AG631" i="3" s="1"/>
  <c r="AG763" i="3" a="1"/>
  <c r="AG763" i="3" s="1"/>
  <c r="AG312" i="3" a="1"/>
  <c r="AG312" i="3" s="1"/>
  <c r="AG972" i="3" a="1"/>
  <c r="AG972" i="3" s="1"/>
  <c r="AG675" i="3" a="1"/>
  <c r="AG675" i="3" s="1"/>
  <c r="AG803" i="3" a="1"/>
  <c r="AG803" i="3" s="1"/>
  <c r="AG19" i="3" a="1"/>
  <c r="AG19" i="3" s="1"/>
  <c r="AG383" i="3" a="1"/>
  <c r="AG383" i="3" s="1"/>
  <c r="AG679" i="3" a="1"/>
  <c r="AG679" i="3" s="1"/>
  <c r="AG864" i="3" a="1"/>
  <c r="AG864" i="3" s="1"/>
  <c r="AG504" i="3" a="1"/>
  <c r="AG504" i="3" s="1"/>
  <c r="AG672" i="3" a="1"/>
  <c r="AG672" i="3" s="1"/>
  <c r="AG903" i="3" a="1"/>
  <c r="AG903" i="3" s="1"/>
  <c r="AG633" i="3" a="1"/>
  <c r="AG633" i="3" s="1"/>
  <c r="AG127" i="3" a="1"/>
  <c r="AG127" i="3" s="1"/>
  <c r="AG455" i="3" a="1"/>
  <c r="AG455" i="3" s="1"/>
  <c r="AG691" i="3" a="1"/>
  <c r="AG691" i="3" s="1"/>
  <c r="AG895" i="3" a="1"/>
  <c r="AG895" i="3" s="1"/>
  <c r="AG552" i="3" a="1"/>
  <c r="AG552" i="3" s="1"/>
  <c r="AG708" i="3" a="1"/>
  <c r="AG708" i="3" s="1"/>
  <c r="AG923" i="3" a="1"/>
  <c r="AG923" i="3" s="1"/>
  <c r="AG743" i="3" a="1"/>
  <c r="AG743" i="3" s="1"/>
  <c r="AG405" i="3" a="1"/>
  <c r="AG405" i="3" s="1"/>
  <c r="AG671" i="3" a="1"/>
  <c r="AG671" i="3" s="1"/>
  <c r="AG726" i="3" a="1"/>
  <c r="AG726" i="3" s="1"/>
  <c r="AG663" i="3" a="1"/>
  <c r="AG663" i="3" s="1"/>
  <c r="AG887" i="3" a="1"/>
  <c r="AG887" i="3" s="1"/>
  <c r="AG994" i="3" a="1"/>
  <c r="AG994" i="3" s="1"/>
  <c r="AG773" i="3" a="1"/>
  <c r="AG773" i="3" s="1"/>
  <c r="AG1002" i="3" a="1"/>
  <c r="AG1002" i="3" s="1"/>
  <c r="AG531" i="3" a="1"/>
  <c r="AG531" i="3" s="1"/>
  <c r="AG24" i="3" a="1"/>
  <c r="AG24" i="3" s="1"/>
  <c r="AG738" i="3" a="1"/>
  <c r="AG738" i="3" s="1"/>
  <c r="AG681" i="3" a="1"/>
  <c r="AG681" i="3" s="1"/>
  <c r="AG898" i="3" a="1"/>
  <c r="AG898" i="3" s="1"/>
  <c r="AG178" i="3" a="1"/>
  <c r="AG178" i="3" s="1"/>
  <c r="AG785" i="3" a="1"/>
  <c r="AG785" i="3" s="1"/>
  <c r="AG756" i="3" a="1"/>
  <c r="AG756" i="3" s="1"/>
  <c r="AG42" i="3" a="1"/>
  <c r="AG42" i="3" s="1"/>
  <c r="AG110" i="3" a="1"/>
  <c r="AG110" i="3" s="1"/>
  <c r="AG843" i="3" a="1"/>
  <c r="AG843" i="3" s="1"/>
  <c r="AG927" i="3" a="1"/>
  <c r="AG927" i="3" s="1"/>
  <c r="AG59" i="3" a="1"/>
  <c r="AG59" i="3" s="1"/>
  <c r="AG807" i="3" a="1"/>
  <c r="AG807" i="3" s="1"/>
  <c r="AG821" i="3" a="1"/>
  <c r="AG821" i="3" s="1"/>
  <c r="AG951" i="3" a="1"/>
  <c r="AG951" i="3" s="1"/>
  <c r="AG150" i="3" a="1"/>
  <c r="AG150" i="3" s="1"/>
  <c r="AG205" i="3" a="1"/>
  <c r="AG205" i="3" s="1"/>
  <c r="AG863" i="3" a="1"/>
  <c r="AG863" i="3" s="1"/>
  <c r="AG947" i="3" a="1"/>
  <c r="AG947" i="3" s="1"/>
  <c r="AG116" i="3" a="1"/>
  <c r="AG116" i="3" s="1"/>
  <c r="AG840" i="3" a="1"/>
  <c r="AG840" i="3" s="1"/>
  <c r="AG904" i="3" a="1"/>
  <c r="AG904" i="3" s="1"/>
  <c r="AG767" i="3" a="1"/>
  <c r="AG767" i="3" s="1"/>
  <c r="AG61" i="3" a="1"/>
  <c r="AG61" i="3" s="1"/>
  <c r="AG460" i="3" a="1"/>
  <c r="AG460" i="3" s="1"/>
  <c r="AG391" i="3" a="1"/>
  <c r="AG391" i="3" s="1"/>
  <c r="AG73" i="3" a="1"/>
  <c r="AG73" i="3" s="1"/>
  <c r="AG813" i="3" a="1"/>
  <c r="AG813" i="3" s="1"/>
  <c r="AG438" i="3" a="1"/>
  <c r="AG438" i="3" s="1"/>
  <c r="AG66" i="3" a="1"/>
  <c r="AG66" i="3" s="1"/>
  <c r="AG779" i="3" a="1"/>
  <c r="AG779" i="3" s="1"/>
  <c r="AG206" i="3" a="1"/>
  <c r="AG206" i="3" s="1"/>
  <c r="AG544" i="3" a="1"/>
  <c r="AG544" i="3" s="1"/>
  <c r="AG403" i="3" a="1"/>
  <c r="AG403" i="3" s="1"/>
  <c r="AG102" i="3" a="1"/>
  <c r="AG102" i="3" s="1"/>
  <c r="AG825" i="3" a="1"/>
  <c r="AG825" i="3" s="1"/>
  <c r="AG462" i="3" a="1"/>
  <c r="AG462" i="3" s="1"/>
  <c r="AG95" i="3" a="1"/>
  <c r="AG95" i="3" s="1"/>
  <c r="AG597" i="3" a="1"/>
  <c r="AG597" i="3" s="1"/>
  <c r="AG302" i="3" a="1"/>
  <c r="AG302" i="3" s="1"/>
  <c r="AG634" i="3" a="1"/>
  <c r="AG634" i="3" s="1"/>
  <c r="AG487" i="3" a="1"/>
  <c r="AG487" i="3" s="1"/>
  <c r="AG306" i="3" a="1"/>
  <c r="AG306" i="3" s="1"/>
  <c r="AG928" i="3" a="1"/>
  <c r="AG928" i="3" s="1"/>
  <c r="AG757" i="3" a="1"/>
  <c r="AG757" i="3" s="1"/>
  <c r="AG324" i="3" a="1"/>
  <c r="AG324" i="3" s="1"/>
  <c r="AG910" i="3" a="1"/>
  <c r="AG910" i="3" s="1"/>
  <c r="AG354" i="3" a="1"/>
  <c r="AG354" i="3" s="1"/>
  <c r="AG969" i="3" a="1"/>
  <c r="AG969" i="3" s="1"/>
  <c r="AG781" i="3" a="1"/>
  <c r="AG781" i="3" s="1"/>
  <c r="AG372" i="3" a="1"/>
  <c r="AG372" i="3" s="1"/>
  <c r="AG452" i="3" a="1"/>
  <c r="AG452" i="3" s="1"/>
  <c r="AG499" i="3" a="1"/>
  <c r="AG499" i="3" s="1"/>
  <c r="AG971" i="3" a="1"/>
  <c r="AG971" i="3" s="1"/>
  <c r="AG718" i="3" a="1"/>
  <c r="AG718" i="3" s="1"/>
  <c r="AB36" i="3"/>
  <c r="T36" i="3"/>
  <c r="T39" i="3"/>
  <c r="AB39" i="3"/>
  <c r="T15" i="3"/>
  <c r="AB15" i="3"/>
  <c r="T55" i="3"/>
  <c r="AB55" i="3"/>
  <c r="T58" i="3"/>
  <c r="AB58" i="3"/>
  <c r="T16" i="3"/>
  <c r="AB16" i="3"/>
  <c r="T30" i="3"/>
  <c r="AB30" i="3"/>
  <c r="AB44" i="3"/>
  <c r="T44" i="3"/>
  <c r="T14" i="3"/>
  <c r="AB14" i="3"/>
  <c r="AB28" i="3"/>
  <c r="T28" i="3"/>
  <c r="C23" i="28" l="1"/>
  <c r="AX474" i="3"/>
  <c r="BN474" i="3" s="1"/>
  <c r="AX479" i="3"/>
  <c r="BN479" i="3" s="1"/>
  <c r="AX705" i="3"/>
  <c r="BN705" i="3" s="1"/>
  <c r="AX1002" i="3"/>
  <c r="BN1002" i="3" s="1"/>
  <c r="G80" i="34"/>
  <c r="AX104" i="3"/>
  <c r="BN104" i="3" s="1"/>
  <c r="AH199" i="3" a="1"/>
  <c r="AH199" i="3" s="1"/>
  <c r="AX199" i="3" s="1"/>
  <c r="BN199" i="3" s="1"/>
  <c r="AH343" i="3" a="1"/>
  <c r="AH343" i="3" s="1"/>
  <c r="AX343" i="3" s="1"/>
  <c r="BN343" i="3" s="1"/>
  <c r="AH592" i="3" a="1"/>
  <c r="AH592" i="3" s="1"/>
  <c r="AX592" i="3" s="1"/>
  <c r="BN592" i="3" s="1"/>
  <c r="AH589" i="3" a="1"/>
  <c r="AH589" i="3" s="1"/>
  <c r="AX589" i="3" s="1"/>
  <c r="BN589" i="3" s="1"/>
  <c r="AH591" i="3" a="1"/>
  <c r="AH591" i="3" s="1"/>
  <c r="AX591" i="3" s="1"/>
  <c r="BN591" i="3" s="1"/>
  <c r="AH814" i="3" a="1"/>
  <c r="AH814" i="3" s="1"/>
  <c r="AX814" i="3" s="1"/>
  <c r="BN814" i="3" s="1"/>
  <c r="AH102" i="3" a="1"/>
  <c r="AH102" i="3" s="1"/>
  <c r="AX102" i="3" s="1"/>
  <c r="BN102" i="3" s="1"/>
  <c r="AH740" i="3" a="1"/>
  <c r="AH740" i="3" s="1"/>
  <c r="AX740" i="3" s="1"/>
  <c r="BN740" i="3" s="1"/>
  <c r="AH461" i="3" a="1"/>
  <c r="AH461" i="3" s="1"/>
  <c r="AX461" i="3" s="1"/>
  <c r="BN461" i="3" s="1"/>
  <c r="AH26" i="3" a="1"/>
  <c r="AH26" i="3" s="1"/>
  <c r="AX26" i="3" s="1"/>
  <c r="AH128" i="3" a="1"/>
  <c r="AH128" i="3" s="1"/>
  <c r="AX128" i="3" s="1"/>
  <c r="BN128" i="3" s="1"/>
  <c r="AH445" i="3" a="1"/>
  <c r="AH445" i="3" s="1"/>
  <c r="AX445" i="3" s="1"/>
  <c r="BN445" i="3" s="1"/>
  <c r="AH479" i="3" a="1"/>
  <c r="AH479" i="3" s="1"/>
  <c r="AH846" i="3" a="1"/>
  <c r="AH846" i="3" s="1"/>
  <c r="AX846" i="3" s="1"/>
  <c r="BN846" i="3" s="1"/>
  <c r="AH995" i="3" a="1"/>
  <c r="AH995" i="3" s="1"/>
  <c r="AX995" i="3" s="1"/>
  <c r="BN995" i="3" s="1"/>
  <c r="AH895" i="3" a="1"/>
  <c r="AH895" i="3" s="1"/>
  <c r="AX895" i="3" s="1"/>
  <c r="BN895" i="3" s="1"/>
  <c r="AH285" i="3" a="1"/>
  <c r="AH285" i="3" s="1"/>
  <c r="AX285" i="3" s="1"/>
  <c r="BN285" i="3" s="1"/>
  <c r="AH776" i="3" a="1"/>
  <c r="AH776" i="3" s="1"/>
  <c r="AX776" i="3" s="1"/>
  <c r="BN776" i="3" s="1"/>
  <c r="AH148" i="3" a="1"/>
  <c r="AH148" i="3" s="1"/>
  <c r="AX148" i="3" s="1"/>
  <c r="BN148" i="3" s="1"/>
  <c r="AH80" i="3" a="1"/>
  <c r="AH80" i="3" s="1"/>
  <c r="AX80" i="3" s="1"/>
  <c r="BN80" i="3" s="1"/>
  <c r="AH378" i="3" a="1"/>
  <c r="AH378" i="3" s="1"/>
  <c r="AX378" i="3" s="1"/>
  <c r="BN378" i="3" s="1"/>
  <c r="AH458" i="3" a="1"/>
  <c r="AH458" i="3" s="1"/>
  <c r="AX458" i="3" s="1"/>
  <c r="BN458" i="3" s="1"/>
  <c r="AH656" i="3" a="1"/>
  <c r="AH656" i="3" s="1"/>
  <c r="AX656" i="3" s="1"/>
  <c r="BN656" i="3" s="1"/>
  <c r="AH764" i="3" a="1"/>
  <c r="AH764" i="3" s="1"/>
  <c r="AX764" i="3" s="1"/>
  <c r="BN764" i="3" s="1"/>
  <c r="AH1002" i="3" a="1"/>
  <c r="AH1002" i="3" s="1"/>
  <c r="AH391" i="3" a="1"/>
  <c r="AH391" i="3" s="1"/>
  <c r="AX391" i="3" s="1"/>
  <c r="BN391" i="3" s="1"/>
  <c r="AH696" i="3" a="1"/>
  <c r="AH696" i="3" s="1"/>
  <c r="AX696" i="3" s="1"/>
  <c r="BN696" i="3" s="1"/>
  <c r="AH105" i="3" a="1"/>
  <c r="AH105" i="3" s="1"/>
  <c r="AX105" i="3" s="1"/>
  <c r="BN105" i="3" s="1"/>
  <c r="AH384" i="3" a="1"/>
  <c r="AH384" i="3" s="1"/>
  <c r="AX384" i="3" s="1"/>
  <c r="BN384" i="3" s="1"/>
  <c r="AH852" i="3" a="1"/>
  <c r="AH852" i="3" s="1"/>
  <c r="AX852" i="3" s="1"/>
  <c r="BN852" i="3" s="1"/>
  <c r="AH62" i="3" a="1"/>
  <c r="AH62" i="3" s="1"/>
  <c r="AX62" i="3" s="1"/>
  <c r="BN62" i="3" s="1"/>
  <c r="AH275" i="3" a="1"/>
  <c r="AH275" i="3" s="1"/>
  <c r="AX275" i="3" s="1"/>
  <c r="BN275" i="3" s="1"/>
  <c r="AH481" i="3" a="1"/>
  <c r="AH481" i="3" s="1"/>
  <c r="AX481" i="3" s="1"/>
  <c r="BN481" i="3" s="1"/>
  <c r="AH575" i="3" a="1"/>
  <c r="AH575" i="3" s="1"/>
  <c r="AX575" i="3" s="1"/>
  <c r="BN575" i="3" s="1"/>
  <c r="AH537" i="3" a="1"/>
  <c r="AH537" i="3" s="1"/>
  <c r="AX537" i="3" s="1"/>
  <c r="BN537" i="3" s="1"/>
  <c r="AH806" i="3" a="1"/>
  <c r="AH806" i="3" s="1"/>
  <c r="AX806" i="3" s="1"/>
  <c r="BN806" i="3" s="1"/>
  <c r="AH929" i="3" a="1"/>
  <c r="AH929" i="3" s="1"/>
  <c r="AX929" i="3" s="1"/>
  <c r="BN929" i="3" s="1"/>
  <c r="AH129" i="3" a="1"/>
  <c r="AH129" i="3" s="1"/>
  <c r="AX129" i="3" s="1"/>
  <c r="BN129" i="3" s="1"/>
  <c r="AH58" i="3" a="1"/>
  <c r="AH58" i="3" s="1"/>
  <c r="AX58" i="3" s="1"/>
  <c r="AH318" i="3" a="1"/>
  <c r="AH318" i="3" s="1"/>
  <c r="AX318" i="3" s="1"/>
  <c r="BN318" i="3" s="1"/>
  <c r="AH516" i="3" a="1"/>
  <c r="AH516" i="3" s="1"/>
  <c r="AX516" i="3" s="1"/>
  <c r="BN516" i="3" s="1"/>
  <c r="AH750" i="3" a="1"/>
  <c r="AH750" i="3" s="1"/>
  <c r="AX750" i="3" s="1"/>
  <c r="BN750" i="3" s="1"/>
  <c r="AH899" i="3" a="1"/>
  <c r="AH899" i="3" s="1"/>
  <c r="AX899" i="3" s="1"/>
  <c r="BN899" i="3" s="1"/>
  <c r="AH1008" i="3" a="1"/>
  <c r="AH1008" i="3" s="1"/>
  <c r="AX1008" i="3" s="1"/>
  <c r="BN1008" i="3" s="1"/>
  <c r="AH141" i="3" a="1"/>
  <c r="AH141" i="3" s="1"/>
  <c r="AX141" i="3" s="1"/>
  <c r="BN141" i="3" s="1"/>
  <c r="AH75" i="3" a="1"/>
  <c r="AH75" i="3" s="1"/>
  <c r="AX75" i="3" s="1"/>
  <c r="BN75" i="3" s="1"/>
  <c r="AH325" i="3" a="1"/>
  <c r="AH325" i="3" s="1"/>
  <c r="AX325" i="3" s="1"/>
  <c r="BN325" i="3" s="1"/>
  <c r="AH527" i="3" a="1"/>
  <c r="AH527" i="3" s="1"/>
  <c r="AX527" i="3" s="1"/>
  <c r="BN527" i="3" s="1"/>
  <c r="AH762" i="3" a="1"/>
  <c r="AH762" i="3" s="1"/>
  <c r="AX762" i="3" s="1"/>
  <c r="BN762" i="3" s="1"/>
  <c r="AH911" i="3" a="1"/>
  <c r="AH911" i="3" s="1"/>
  <c r="AX911" i="3" s="1"/>
  <c r="BN911" i="3" s="1"/>
  <c r="AH853" i="3" a="1"/>
  <c r="AH853" i="3" s="1"/>
  <c r="AX853" i="3" s="1"/>
  <c r="BN853" i="3" s="1"/>
  <c r="AH98" i="3" a="1"/>
  <c r="AH98" i="3" s="1"/>
  <c r="AX98" i="3" s="1"/>
  <c r="BN98" i="3" s="1"/>
  <c r="AH340" i="3" a="1"/>
  <c r="AH340" i="3" s="1"/>
  <c r="AX340" i="3" s="1"/>
  <c r="BN340" i="3" s="1"/>
  <c r="AH517" i="3" a="1"/>
  <c r="AH517" i="3" s="1"/>
  <c r="AX517" i="3" s="1"/>
  <c r="BN517" i="3" s="1"/>
  <c r="AH601" i="3" a="1"/>
  <c r="AH601" i="3" s="1"/>
  <c r="AX601" i="3" s="1"/>
  <c r="BN601" i="3" s="1"/>
  <c r="AH599" i="3" a="1"/>
  <c r="AH599" i="3" s="1"/>
  <c r="AX599" i="3" s="1"/>
  <c r="BN599" i="3" s="1"/>
  <c r="AH840" i="3" a="1"/>
  <c r="AH840" i="3" s="1"/>
  <c r="AX840" i="3" s="1"/>
  <c r="BN840" i="3" s="1"/>
  <c r="AH799" i="3" a="1"/>
  <c r="AH799" i="3" s="1"/>
  <c r="AX799" i="3" s="1"/>
  <c r="BN799" i="3" s="1"/>
  <c r="AH96" i="3" a="1"/>
  <c r="AH96" i="3" s="1"/>
  <c r="AX96" i="3" s="1"/>
  <c r="BN96" i="3" s="1"/>
  <c r="AH312" i="3" a="1"/>
  <c r="AH312" i="3" s="1"/>
  <c r="AX312" i="3" s="1"/>
  <c r="BN312" i="3" s="1"/>
  <c r="AH474" i="3" a="1"/>
  <c r="AH474" i="3" s="1"/>
  <c r="AH582" i="3" a="1"/>
  <c r="AH582" i="3" s="1"/>
  <c r="AX582" i="3" s="1"/>
  <c r="BN582" i="3" s="1"/>
  <c r="AH791" i="3" a="1"/>
  <c r="AH791" i="3" s="1"/>
  <c r="AX791" i="3" s="1"/>
  <c r="BN791" i="3" s="1"/>
  <c r="AH1000" i="3" a="1"/>
  <c r="AH1000" i="3" s="1"/>
  <c r="AX1000" i="3" s="1"/>
  <c r="BN1000" i="3" s="1"/>
  <c r="AH953" i="3" a="1"/>
  <c r="AH953" i="3" s="1"/>
  <c r="AX953" i="3" s="1"/>
  <c r="BN953" i="3" s="1"/>
  <c r="AH414" i="3" a="1"/>
  <c r="AH414" i="3" s="1"/>
  <c r="AX414" i="3" s="1"/>
  <c r="BN414" i="3" s="1"/>
  <c r="AH143" i="3" a="1"/>
  <c r="AH143" i="3" s="1"/>
  <c r="AX143" i="3" s="1"/>
  <c r="BN143" i="3" s="1"/>
  <c r="AH103" i="3" a="1"/>
  <c r="AH103" i="3" s="1"/>
  <c r="AX103" i="3" s="1"/>
  <c r="BN103" i="3" s="1"/>
  <c r="AH382" i="3" a="1"/>
  <c r="AH382" i="3" s="1"/>
  <c r="AX382" i="3" s="1"/>
  <c r="BN382" i="3" s="1"/>
  <c r="AH595" i="3" a="1"/>
  <c r="AH595" i="3" s="1"/>
  <c r="AX595" i="3" s="1"/>
  <c r="BN595" i="3" s="1"/>
  <c r="AH663" i="3" a="1"/>
  <c r="AH663" i="3" s="1"/>
  <c r="AX663" i="3" s="1"/>
  <c r="BN663" i="3" s="1"/>
  <c r="AH771" i="3" a="1"/>
  <c r="AH771" i="3" s="1"/>
  <c r="AX771" i="3" s="1"/>
  <c r="BN771" i="3" s="1"/>
  <c r="AH973" i="3" a="1"/>
  <c r="AH973" i="3" s="1"/>
  <c r="AX973" i="3" s="1"/>
  <c r="BN973" i="3" s="1"/>
  <c r="AH410" i="3" a="1"/>
  <c r="AH410" i="3" s="1"/>
  <c r="AX410" i="3" s="1"/>
  <c r="BN410" i="3" s="1"/>
  <c r="AH654" i="3" a="1"/>
  <c r="AH654" i="3" s="1"/>
  <c r="AX654" i="3" s="1"/>
  <c r="BN654" i="3" s="1"/>
  <c r="AH178" i="3" a="1"/>
  <c r="AH178" i="3" s="1"/>
  <c r="AX178" i="3" s="1"/>
  <c r="BN178" i="3" s="1"/>
  <c r="AH331" i="3" a="1"/>
  <c r="AH331" i="3" s="1"/>
  <c r="AX331" i="3" s="1"/>
  <c r="BN331" i="3" s="1"/>
  <c r="AH580" i="3" a="1"/>
  <c r="AH580" i="3" s="1"/>
  <c r="AX580" i="3" s="1"/>
  <c r="BN580" i="3" s="1"/>
  <c r="AH586" i="3" a="1"/>
  <c r="AH586" i="3" s="1"/>
  <c r="AX586" i="3" s="1"/>
  <c r="BN586" i="3" s="1"/>
  <c r="AH564" i="3" a="1"/>
  <c r="AH564" i="3" s="1"/>
  <c r="AX564" i="3" s="1"/>
  <c r="BN564" i="3" s="1"/>
  <c r="AH768" i="3" a="1"/>
  <c r="AH768" i="3" s="1"/>
  <c r="AX768" i="3" s="1"/>
  <c r="BN768" i="3" s="1"/>
  <c r="AH124" i="3" a="1"/>
  <c r="AH124" i="3" s="1"/>
  <c r="AX124" i="3" s="1"/>
  <c r="BN124" i="3" s="1"/>
  <c r="AH603" i="3" a="1"/>
  <c r="AH603" i="3" s="1"/>
  <c r="AX603" i="3" s="1"/>
  <c r="BN603" i="3" s="1"/>
  <c r="AH167" i="3" a="1"/>
  <c r="AH167" i="3" s="1"/>
  <c r="AX167" i="3" s="1"/>
  <c r="BN167" i="3" s="1"/>
  <c r="AH147" i="3" a="1"/>
  <c r="AH147" i="3" s="1"/>
  <c r="AX147" i="3" s="1"/>
  <c r="BN147" i="3" s="1"/>
  <c r="AH213" i="3" a="1"/>
  <c r="AH213" i="3" s="1"/>
  <c r="AX213" i="3" s="1"/>
  <c r="BN213" i="3" s="1"/>
  <c r="AH619" i="3" a="1"/>
  <c r="AH619" i="3" s="1"/>
  <c r="AX619" i="3" s="1"/>
  <c r="BN619" i="3" s="1"/>
  <c r="AH687" i="3" a="1"/>
  <c r="AH687" i="3" s="1"/>
  <c r="AX687" i="3" s="1"/>
  <c r="BN687" i="3" s="1"/>
  <c r="AH795" i="3" a="1"/>
  <c r="AH795" i="3" s="1"/>
  <c r="AX795" i="3" s="1"/>
  <c r="BN795" i="3" s="1"/>
  <c r="AH997" i="3" a="1"/>
  <c r="AH997" i="3" s="1"/>
  <c r="AX997" i="3" s="1"/>
  <c r="BN997" i="3" s="1"/>
  <c r="AH212" i="3" a="1"/>
  <c r="AH212" i="3" s="1"/>
  <c r="AX212" i="3" s="1"/>
  <c r="BN212" i="3" s="1"/>
  <c r="AH924" i="3" a="1"/>
  <c r="AH924" i="3" s="1"/>
  <c r="AX924" i="3" s="1"/>
  <c r="BN924" i="3" s="1"/>
  <c r="AH978" i="3" a="1"/>
  <c r="AH978" i="3" s="1"/>
  <c r="AX978" i="3" s="1"/>
  <c r="BN978" i="3" s="1"/>
  <c r="AH259" i="3" a="1"/>
  <c r="AH259" i="3" s="1"/>
  <c r="AX259" i="3" s="1"/>
  <c r="BN259" i="3" s="1"/>
  <c r="AH422" i="3" a="1"/>
  <c r="AH422" i="3" s="1"/>
  <c r="AX422" i="3" s="1"/>
  <c r="BN422" i="3" s="1"/>
  <c r="AH421" i="3" a="1"/>
  <c r="AH421" i="3" s="1"/>
  <c r="AX421" i="3" s="1"/>
  <c r="BN421" i="3" s="1"/>
  <c r="AH705" i="3" a="1"/>
  <c r="AH705" i="3" s="1"/>
  <c r="AH777" i="3" a="1"/>
  <c r="AH777" i="3" s="1"/>
  <c r="AX777" i="3" s="1"/>
  <c r="BN777" i="3" s="1"/>
  <c r="AH902" i="3" a="1"/>
  <c r="AH902" i="3" s="1"/>
  <c r="AX902" i="3" s="1"/>
  <c r="BN902" i="3" s="1"/>
  <c r="AH984" i="3" a="1"/>
  <c r="AH984" i="3" s="1"/>
  <c r="AX984" i="3" s="1"/>
  <c r="BN984" i="3" s="1"/>
  <c r="AH480" i="3" a="1"/>
  <c r="AH480" i="3" s="1"/>
  <c r="AX480" i="3" s="1"/>
  <c r="BN480" i="3" s="1"/>
  <c r="AH915" i="3" a="1"/>
  <c r="AH915" i="3" s="1"/>
  <c r="AX915" i="3" s="1"/>
  <c r="BN915" i="3" s="1"/>
  <c r="AH140" i="3" a="1"/>
  <c r="AH140" i="3" s="1"/>
  <c r="AX140" i="3" s="1"/>
  <c r="BN140" i="3" s="1"/>
  <c r="AH381" i="3" a="1"/>
  <c r="AH381" i="3" s="1"/>
  <c r="AX381" i="3" s="1"/>
  <c r="BN381" i="3" s="1"/>
  <c r="AH546" i="3" a="1"/>
  <c r="AH546" i="3" s="1"/>
  <c r="AX546" i="3" s="1"/>
  <c r="BN546" i="3" s="1"/>
  <c r="AH664" i="3" a="1"/>
  <c r="AH664" i="3" s="1"/>
  <c r="AX664" i="3" s="1"/>
  <c r="BN664" i="3" s="1"/>
  <c r="AH600" i="3" a="1"/>
  <c r="AH600" i="3" s="1"/>
  <c r="AX600" i="3" s="1"/>
  <c r="BN600" i="3" s="1"/>
  <c r="AH835" i="3" a="1"/>
  <c r="AH835" i="3" s="1"/>
  <c r="AX835" i="3" s="1"/>
  <c r="BN835" i="3" s="1"/>
  <c r="AH948" i="3" a="1"/>
  <c r="AH948" i="3" s="1"/>
  <c r="AX948" i="3" s="1"/>
  <c r="BN948" i="3" s="1"/>
  <c r="AH385" i="3" a="1"/>
  <c r="AH385" i="3" s="1"/>
  <c r="AX385" i="3" s="1"/>
  <c r="BN385" i="3" s="1"/>
  <c r="AH898" i="3" a="1"/>
  <c r="AH898" i="3" s="1"/>
  <c r="AX898" i="3" s="1"/>
  <c r="BN898" i="3" s="1"/>
  <c r="AH252" i="3" a="1"/>
  <c r="AH252" i="3" s="1"/>
  <c r="AX252" i="3" s="1"/>
  <c r="BN252" i="3" s="1"/>
  <c r="AH719" i="3" a="1"/>
  <c r="AH719" i="3" s="1"/>
  <c r="AX719" i="3" s="1"/>
  <c r="BN719" i="3" s="1"/>
  <c r="AH1001" i="3" a="1"/>
  <c r="AH1001" i="3" s="1"/>
  <c r="AX1001" i="3" s="1"/>
  <c r="BN1001" i="3" s="1"/>
  <c r="AH295" i="3" a="1"/>
  <c r="AH295" i="3" s="1"/>
  <c r="AX295" i="3" s="1"/>
  <c r="BN295" i="3" s="1"/>
  <c r="AH159" i="3" a="1"/>
  <c r="AH159" i="3" s="1"/>
  <c r="AX159" i="3" s="1"/>
  <c r="BN159" i="3" s="1"/>
  <c r="AH463" i="3" a="1"/>
  <c r="AH463" i="3" s="1"/>
  <c r="AX463" i="3" s="1"/>
  <c r="BN463" i="3" s="1"/>
  <c r="AH506" i="3" a="1"/>
  <c r="AH506" i="3" s="1"/>
  <c r="AX506" i="3" s="1"/>
  <c r="BN506" i="3" s="1"/>
  <c r="AH813" i="3" a="1"/>
  <c r="AH813" i="3" s="1"/>
  <c r="AX813" i="3" s="1"/>
  <c r="BN813" i="3" s="1"/>
  <c r="AH938" i="3" a="1"/>
  <c r="AH938" i="3" s="1"/>
  <c r="AX938" i="3" s="1"/>
  <c r="BN938" i="3" s="1"/>
  <c r="AH604" i="3" a="1"/>
  <c r="AH604" i="3" s="1"/>
  <c r="AX604" i="3" s="1"/>
  <c r="BN604" i="3" s="1"/>
  <c r="AH127" i="3" a="1"/>
  <c r="AH127" i="3" s="1"/>
  <c r="AX127" i="3" s="1"/>
  <c r="BN127" i="3" s="1"/>
  <c r="AH326" i="3" a="1"/>
  <c r="AH326" i="3" s="1"/>
  <c r="AX326" i="3" s="1"/>
  <c r="BN326" i="3" s="1"/>
  <c r="AH508" i="3" a="1"/>
  <c r="AH508" i="3" s="1"/>
  <c r="AX508" i="3" s="1"/>
  <c r="BN508" i="3" s="1"/>
  <c r="AH608" i="3" a="1"/>
  <c r="AH608" i="3" s="1"/>
  <c r="AX608" i="3" s="1"/>
  <c r="BN608" i="3" s="1"/>
  <c r="AH844" i="3" a="1"/>
  <c r="AH844" i="3" s="1"/>
  <c r="AX844" i="3" s="1"/>
  <c r="BN844" i="3" s="1"/>
  <c r="AH730" i="3" a="1"/>
  <c r="AH730" i="3" s="1"/>
  <c r="AX730" i="3" s="1"/>
  <c r="BN730" i="3" s="1"/>
  <c r="AH972" i="3" a="1"/>
  <c r="AH972" i="3" s="1"/>
  <c r="AX972" i="3" s="1"/>
  <c r="BN972" i="3" s="1"/>
  <c r="AH151" i="3" a="1"/>
  <c r="AH151" i="3" s="1"/>
  <c r="AX151" i="3" s="1"/>
  <c r="BN151" i="3" s="1"/>
  <c r="AH338" i="3" a="1"/>
  <c r="AH338" i="3" s="1"/>
  <c r="AX338" i="3" s="1"/>
  <c r="BN338" i="3" s="1"/>
  <c r="AH520" i="3" a="1"/>
  <c r="AH520" i="3" s="1"/>
  <c r="AX520" i="3" s="1"/>
  <c r="BN520" i="3" s="1"/>
  <c r="AH611" i="3" a="1"/>
  <c r="AH611" i="3" s="1"/>
  <c r="AX611" i="3" s="1"/>
  <c r="BN611" i="3" s="1"/>
  <c r="AH483" i="3" a="1"/>
  <c r="AH483" i="3" s="1"/>
  <c r="AX483" i="3" s="1"/>
  <c r="BN483" i="3" s="1"/>
  <c r="AH766" i="3" a="1"/>
  <c r="AH766" i="3" s="1"/>
  <c r="AX766" i="3" s="1"/>
  <c r="BN766" i="3" s="1"/>
  <c r="AH989" i="3" a="1"/>
  <c r="AH989" i="3" s="1"/>
  <c r="AX989" i="3" s="1"/>
  <c r="BN989" i="3" s="1"/>
  <c r="AH67" i="3" a="1"/>
  <c r="AH67" i="3" s="1"/>
  <c r="AX67" i="3" s="1"/>
  <c r="BN67" i="3" s="1"/>
  <c r="AH294" i="3" a="1"/>
  <c r="AH294" i="3" s="1"/>
  <c r="AX294" i="3" s="1"/>
  <c r="BN294" i="3" s="1"/>
  <c r="AH531" i="3" a="1"/>
  <c r="AH531" i="3" s="1"/>
  <c r="AX531" i="3" s="1"/>
  <c r="BN531" i="3" s="1"/>
  <c r="AH545" i="3" a="1"/>
  <c r="AH545" i="3" s="1"/>
  <c r="AX545" i="3" s="1"/>
  <c r="BN545" i="3" s="1"/>
  <c r="AH849" i="3" a="1"/>
  <c r="AH849" i="3" s="1"/>
  <c r="AX849" i="3" s="1"/>
  <c r="BN849" i="3" s="1"/>
  <c r="AH974" i="3" a="1"/>
  <c r="AH974" i="3" s="1"/>
  <c r="AX974" i="3" s="1"/>
  <c r="BN974" i="3" s="1"/>
  <c r="AH109" i="3" a="1"/>
  <c r="AH109" i="3" s="1"/>
  <c r="AX109" i="3" s="1"/>
  <c r="BN109" i="3" s="1"/>
  <c r="AH15" i="3" a="1"/>
  <c r="AH15" i="3" s="1"/>
  <c r="AX15" i="3" s="1"/>
  <c r="AH17" i="3" a="1"/>
  <c r="AH17" i="3" s="1"/>
  <c r="AX17" i="3" s="1"/>
  <c r="AH467" i="3" a="1"/>
  <c r="AH467" i="3" s="1"/>
  <c r="AX467" i="3" s="1"/>
  <c r="BN467" i="3" s="1"/>
  <c r="AH722" i="3" a="1"/>
  <c r="AH722" i="3" s="1"/>
  <c r="AX722" i="3" s="1"/>
  <c r="BN722" i="3" s="1"/>
  <c r="AH715" i="3" a="1"/>
  <c r="AH715" i="3" s="1"/>
  <c r="AX715" i="3" s="1"/>
  <c r="BN715" i="3" s="1"/>
  <c r="AH958" i="3" a="1"/>
  <c r="AH958" i="3" s="1"/>
  <c r="AX958" i="3" s="1"/>
  <c r="BN958" i="3" s="1"/>
  <c r="AH158" i="3" a="1"/>
  <c r="AH158" i="3" s="1"/>
  <c r="AX158" i="3" s="1"/>
  <c r="BN158" i="3" s="1"/>
  <c r="AH690" i="3" a="1"/>
  <c r="AH690" i="3" s="1"/>
  <c r="AX690" i="3" s="1"/>
  <c r="BN690" i="3" s="1"/>
  <c r="AH122" i="3" a="1"/>
  <c r="AH122" i="3" s="1"/>
  <c r="AX122" i="3" s="1"/>
  <c r="BN122" i="3" s="1"/>
  <c r="AH364" i="3" a="1"/>
  <c r="AH364" i="3" s="1"/>
  <c r="AX364" i="3" s="1"/>
  <c r="BN364" i="3" s="1"/>
  <c r="AH541" i="3" a="1"/>
  <c r="AH541" i="3" s="1"/>
  <c r="AX541" i="3" s="1"/>
  <c r="BN541" i="3" s="1"/>
  <c r="AH647" i="3" a="1"/>
  <c r="AH647" i="3" s="1"/>
  <c r="AX647" i="3" s="1"/>
  <c r="BN647" i="3" s="1"/>
  <c r="AH661" i="3" a="1"/>
  <c r="AH661" i="3" s="1"/>
  <c r="AX661" i="3" s="1"/>
  <c r="BN661" i="3" s="1"/>
  <c r="AH868" i="3" a="1"/>
  <c r="AH868" i="3" s="1"/>
  <c r="AX868" i="3" s="1"/>
  <c r="BN868" i="3" s="1"/>
  <c r="AH842" i="3" a="1"/>
  <c r="AH842" i="3" s="1"/>
  <c r="AX842" i="3" s="1"/>
  <c r="BN842" i="3" s="1"/>
  <c r="AH683" i="3" a="1"/>
  <c r="AH683" i="3" s="1"/>
  <c r="AX683" i="3" s="1"/>
  <c r="BN683" i="3" s="1"/>
  <c r="AH155" i="3" a="1"/>
  <c r="AH155" i="3" s="1"/>
  <c r="AX155" i="3" s="1"/>
  <c r="BN155" i="3" s="1"/>
  <c r="AH123" i="3" a="1"/>
  <c r="AH123" i="3" s="1"/>
  <c r="AX123" i="3" s="1"/>
  <c r="BN123" i="3" s="1"/>
  <c r="AH135" i="3" a="1"/>
  <c r="AH135" i="3" s="1"/>
  <c r="AX135" i="3" s="1"/>
  <c r="BN135" i="3" s="1"/>
  <c r="AH607" i="3" a="1"/>
  <c r="AH607" i="3" s="1"/>
  <c r="AX607" i="3" s="1"/>
  <c r="BN607" i="3" s="1"/>
  <c r="AH675" i="3" a="1"/>
  <c r="AH675" i="3" s="1"/>
  <c r="AX675" i="3" s="1"/>
  <c r="BN675" i="3" s="1"/>
  <c r="AH783" i="3" a="1"/>
  <c r="AH783" i="3" s="1"/>
  <c r="AX783" i="3" s="1"/>
  <c r="BN783" i="3" s="1"/>
  <c r="AH985" i="3" a="1"/>
  <c r="AH985" i="3" s="1"/>
  <c r="AX985" i="3" s="1"/>
  <c r="BN985" i="3" s="1"/>
  <c r="AH357" i="3" a="1"/>
  <c r="AH357" i="3" s="1"/>
  <c r="AX357" i="3" s="1"/>
  <c r="BN357" i="3" s="1"/>
  <c r="AH931" i="3" a="1"/>
  <c r="AH931" i="3" s="1"/>
  <c r="AX931" i="3" s="1"/>
  <c r="BN931" i="3" s="1"/>
  <c r="AH781" i="3" a="1"/>
  <c r="AH781" i="3" s="1"/>
  <c r="AX781" i="3" s="1"/>
  <c r="BN781" i="3" s="1"/>
  <c r="AH112" i="3" a="1"/>
  <c r="AH112" i="3" s="1"/>
  <c r="AX112" i="3" s="1"/>
  <c r="BN112" i="3" s="1"/>
  <c r="AH29" i="3" a="1"/>
  <c r="AH29" i="3" s="1"/>
  <c r="AX29" i="3" s="1"/>
  <c r="AH239" i="3" a="1"/>
  <c r="AH239" i="3" s="1"/>
  <c r="AX239" i="3" s="1"/>
  <c r="BN239" i="3" s="1"/>
  <c r="AH419" i="3" a="1"/>
  <c r="AH419" i="3" s="1"/>
  <c r="AX419" i="3" s="1"/>
  <c r="BN419" i="3" s="1"/>
  <c r="AH613" i="3" a="1"/>
  <c r="AH613" i="3" s="1"/>
  <c r="AX613" i="3" s="1"/>
  <c r="BN613" i="3" s="1"/>
  <c r="AH728" i="3" a="1"/>
  <c r="AH728" i="3" s="1"/>
  <c r="AX728" i="3" s="1"/>
  <c r="BN728" i="3" s="1"/>
  <c r="AH881" i="3" a="1"/>
  <c r="AH881" i="3" s="1"/>
  <c r="AX881" i="3" s="1"/>
  <c r="BN881" i="3" s="1"/>
  <c r="AH232" i="3" a="1"/>
  <c r="AH232" i="3" s="1"/>
  <c r="AX232" i="3" s="1"/>
  <c r="BN232" i="3" s="1"/>
  <c r="AH13" i="3" a="1"/>
  <c r="AH13" i="3" s="1"/>
  <c r="AX13" i="3" s="1"/>
  <c r="AH25" i="3" a="1"/>
  <c r="AH25" i="3" s="1"/>
  <c r="AX25" i="3" s="1"/>
  <c r="AH228" i="3" a="1"/>
  <c r="AH228" i="3" s="1"/>
  <c r="AX228" i="3" s="1"/>
  <c r="BN228" i="3" s="1"/>
  <c r="AH367" i="3" a="1"/>
  <c r="AH367" i="3" s="1"/>
  <c r="AX367" i="3" s="1"/>
  <c r="BN367" i="3" s="1"/>
  <c r="AH616" i="3" a="1"/>
  <c r="AH616" i="3" s="1"/>
  <c r="AX616" i="3" s="1"/>
  <c r="BN616" i="3" s="1"/>
  <c r="AH638" i="3" a="1"/>
  <c r="AH638" i="3" s="1"/>
  <c r="AX638" i="3" s="1"/>
  <c r="BN638" i="3" s="1"/>
  <c r="AH714" i="3" a="1"/>
  <c r="AH714" i="3" s="1"/>
  <c r="AX714" i="3" s="1"/>
  <c r="BN714" i="3" s="1"/>
  <c r="AH874" i="3" a="1"/>
  <c r="AH874" i="3" s="1"/>
  <c r="AX874" i="3" s="1"/>
  <c r="BN874" i="3" s="1"/>
  <c r="AH71" i="3" a="1"/>
  <c r="AH71" i="3" s="1"/>
  <c r="AX71" i="3" s="1"/>
  <c r="BN71" i="3" s="1"/>
  <c r="AH676" i="3" a="1"/>
  <c r="AH676" i="3" s="1"/>
  <c r="AX676" i="3" s="1"/>
  <c r="BN676" i="3" s="1"/>
  <c r="AH912" i="3" a="1"/>
  <c r="AH912" i="3" s="1"/>
  <c r="AX912" i="3" s="1"/>
  <c r="BN912" i="3" s="1"/>
  <c r="AH314" i="3" a="1"/>
  <c r="AH314" i="3" s="1"/>
  <c r="AX314" i="3" s="1"/>
  <c r="BN314" i="3" s="1"/>
  <c r="AH282" i="3" a="1"/>
  <c r="AH282" i="3" s="1"/>
  <c r="AX282" i="3" s="1"/>
  <c r="BN282" i="3" s="1"/>
  <c r="AH472" i="3" a="1"/>
  <c r="AH472" i="3" s="1"/>
  <c r="AX472" i="3" s="1"/>
  <c r="BN472" i="3" s="1"/>
  <c r="AH572" i="3" a="1"/>
  <c r="AH572" i="3" s="1"/>
  <c r="AX572" i="3" s="1"/>
  <c r="BN572" i="3" s="1"/>
  <c r="AH808" i="3" a="1"/>
  <c r="AH808" i="3" s="1"/>
  <c r="AX808" i="3" s="1"/>
  <c r="BN808" i="3" s="1"/>
  <c r="AH981" i="3" a="1"/>
  <c r="AH981" i="3" s="1"/>
  <c r="AX981" i="3" s="1"/>
  <c r="BN981" i="3" s="1"/>
  <c r="AH891" i="3" a="1"/>
  <c r="AH891" i="3" s="1"/>
  <c r="AX891" i="3" s="1"/>
  <c r="BN891" i="3" s="1"/>
  <c r="AH471" i="3" a="1"/>
  <c r="AH471" i="3" s="1"/>
  <c r="AX471" i="3" s="1"/>
  <c r="BN471" i="3" s="1"/>
  <c r="AH901" i="3" a="1"/>
  <c r="AH901" i="3" s="1"/>
  <c r="AX901" i="3" s="1"/>
  <c r="BN901" i="3" s="1"/>
  <c r="AH207" i="3" a="1"/>
  <c r="AH207" i="3" s="1"/>
  <c r="AX207" i="3" s="1"/>
  <c r="BN207" i="3" s="1"/>
  <c r="AH372" i="3" a="1"/>
  <c r="AH372" i="3" s="1"/>
  <c r="AX372" i="3" s="1"/>
  <c r="BN372" i="3" s="1"/>
  <c r="AH61" i="3" a="1"/>
  <c r="AH61" i="3" s="1"/>
  <c r="AX61" i="3" s="1"/>
  <c r="BN61" i="3" s="1"/>
  <c r="AH264" i="3" a="1"/>
  <c r="AH264" i="3" s="1"/>
  <c r="AX264" i="3" s="1"/>
  <c r="BN264" i="3" s="1"/>
  <c r="AH403" i="3" a="1"/>
  <c r="AH403" i="3" s="1"/>
  <c r="AX403" i="3" s="1"/>
  <c r="BN403" i="3" s="1"/>
  <c r="AH348" i="3" a="1"/>
  <c r="AH348" i="3" s="1"/>
  <c r="AX348" i="3" s="1"/>
  <c r="BN348" i="3" s="1"/>
  <c r="AH674" i="3" a="1"/>
  <c r="AH674" i="3" s="1"/>
  <c r="AX674" i="3" s="1"/>
  <c r="BN674" i="3" s="1"/>
  <c r="AH758" i="3" a="1"/>
  <c r="AH758" i="3" s="1"/>
  <c r="AX758" i="3" s="1"/>
  <c r="BN758" i="3" s="1"/>
  <c r="AH910" i="3" a="1"/>
  <c r="AH910" i="3" s="1"/>
  <c r="AX910" i="3" s="1"/>
  <c r="BN910" i="3" s="1"/>
  <c r="AH807" i="3" a="1"/>
  <c r="AH807" i="3" s="1"/>
  <c r="AX807" i="3" s="1"/>
  <c r="BN807" i="3" s="1"/>
  <c r="AH307" i="3" a="1"/>
  <c r="AH307" i="3" s="1"/>
  <c r="AX307" i="3" s="1"/>
  <c r="BN307" i="3" s="1"/>
  <c r="AH173" i="3" a="1"/>
  <c r="AH173" i="3" s="1"/>
  <c r="AX173" i="3" s="1"/>
  <c r="BN173" i="3" s="1"/>
  <c r="AH495" i="3" a="1"/>
  <c r="AH495" i="3" s="1"/>
  <c r="AX495" i="3" s="1"/>
  <c r="BN495" i="3" s="1"/>
  <c r="AH515" i="3" a="1"/>
  <c r="AH515" i="3" s="1"/>
  <c r="AX515" i="3" s="1"/>
  <c r="BN515" i="3" s="1"/>
  <c r="AH825" i="3" a="1"/>
  <c r="AH825" i="3" s="1"/>
  <c r="AX825" i="3" s="1"/>
  <c r="BN825" i="3" s="1"/>
  <c r="AH950" i="3" a="1"/>
  <c r="AH950" i="3" s="1"/>
  <c r="AX950" i="3" s="1"/>
  <c r="BN950" i="3" s="1"/>
  <c r="AH394" i="3" a="1"/>
  <c r="AH394" i="3" s="1"/>
  <c r="AX394" i="3" s="1"/>
  <c r="BN394" i="3" s="1"/>
  <c r="AH20" i="3" a="1"/>
  <c r="AH20" i="3" s="1"/>
  <c r="AX20" i="3" s="1"/>
  <c r="AH248" i="3" a="1"/>
  <c r="AH248" i="3" s="1"/>
  <c r="AX248" i="3" s="1"/>
  <c r="BN248" i="3" s="1"/>
  <c r="AH499" i="3" a="1"/>
  <c r="AH499" i="3" s="1"/>
  <c r="AX499" i="3" s="1"/>
  <c r="BN499" i="3" s="1"/>
  <c r="AH533" i="3" a="1"/>
  <c r="AH533" i="3" s="1"/>
  <c r="AX533" i="3" s="1"/>
  <c r="BN533" i="3" s="1"/>
  <c r="AH837" i="3" a="1"/>
  <c r="AH837" i="3" s="1"/>
  <c r="AX837" i="3" s="1"/>
  <c r="BN837" i="3" s="1"/>
  <c r="AH962" i="3" a="1"/>
  <c r="AH962" i="3" s="1"/>
  <c r="AX962" i="3" s="1"/>
  <c r="BN962" i="3" s="1"/>
  <c r="AH97" i="3" a="1"/>
  <c r="AH97" i="3" s="1"/>
  <c r="AX97" i="3" s="1"/>
  <c r="BN97" i="3" s="1"/>
  <c r="AH300" i="3" a="1"/>
  <c r="AH300" i="3" s="1"/>
  <c r="AX300" i="3" s="1"/>
  <c r="BN300" i="3" s="1"/>
  <c r="AH439" i="3" a="1"/>
  <c r="AH439" i="3" s="1"/>
  <c r="AX439" i="3" s="1"/>
  <c r="BN439" i="3" s="1"/>
  <c r="AH456" i="3" a="1"/>
  <c r="AH456" i="3" s="1"/>
  <c r="AX456" i="3" s="1"/>
  <c r="BN456" i="3" s="1"/>
  <c r="AH710" i="3" a="1"/>
  <c r="AH710" i="3" s="1"/>
  <c r="AX710" i="3" s="1"/>
  <c r="BN710" i="3" s="1"/>
  <c r="AH691" i="3" a="1"/>
  <c r="AH691" i="3" s="1"/>
  <c r="AX691" i="3" s="1"/>
  <c r="BN691" i="3" s="1"/>
  <c r="AH946" i="3" a="1"/>
  <c r="AH946" i="3" s="1"/>
  <c r="AX946" i="3" s="1"/>
  <c r="BN946" i="3" s="1"/>
  <c r="AH54" i="3" a="1"/>
  <c r="AH54" i="3" s="1"/>
  <c r="AX54" i="3" s="1"/>
  <c r="AH269" i="3" a="1"/>
  <c r="AH269" i="3" s="1"/>
  <c r="AX269" i="3" s="1"/>
  <c r="BN269" i="3" s="1"/>
  <c r="AH104" i="3" a="1"/>
  <c r="AH104" i="3" s="1"/>
  <c r="AH485" i="3" a="1"/>
  <c r="AH485" i="3" s="1"/>
  <c r="AX485" i="3" s="1"/>
  <c r="BN485" i="3" s="1"/>
  <c r="AH562" i="3" a="1"/>
  <c r="AH562" i="3" s="1"/>
  <c r="AX562" i="3" s="1"/>
  <c r="BN562" i="3" s="1"/>
  <c r="AH594" i="3" a="1"/>
  <c r="AH594" i="3" s="1"/>
  <c r="AX594" i="3" s="1"/>
  <c r="BN594" i="3" s="1"/>
  <c r="AH896" i="3" a="1"/>
  <c r="AH896" i="3" s="1"/>
  <c r="AX896" i="3" s="1"/>
  <c r="BN896" i="3" s="1"/>
  <c r="AH137" i="3" a="1"/>
  <c r="AH137" i="3" s="1"/>
  <c r="AX137" i="3" s="1"/>
  <c r="BN137" i="3" s="1"/>
  <c r="AH811" i="3" a="1"/>
  <c r="AH811" i="3" s="1"/>
  <c r="AX811" i="3" s="1"/>
  <c r="BN811" i="3" s="1"/>
  <c r="AH108" i="3" a="1"/>
  <c r="AH108" i="3" s="1"/>
  <c r="AX108" i="3" s="1"/>
  <c r="BN108" i="3" s="1"/>
  <c r="AH321" i="3" a="1"/>
  <c r="AH321" i="3" s="1"/>
  <c r="AX321" i="3" s="1"/>
  <c r="BN321" i="3" s="1"/>
  <c r="AH486" i="3" a="1"/>
  <c r="AH486" i="3" s="1"/>
  <c r="AX486" i="3" s="1"/>
  <c r="BN486" i="3" s="1"/>
  <c r="AH624" i="3" a="1"/>
  <c r="AH624" i="3" s="1"/>
  <c r="AX624" i="3" s="1"/>
  <c r="BN624" i="3" s="1"/>
  <c r="AH803" i="3" a="1"/>
  <c r="AH803" i="3" s="1"/>
  <c r="AX803" i="3" s="1"/>
  <c r="BN803" i="3" s="1"/>
  <c r="AH637" i="3" a="1"/>
  <c r="AH637" i="3" s="1"/>
  <c r="AX637" i="3" s="1"/>
  <c r="BN637" i="3" s="1"/>
  <c r="AH999" i="3" a="1"/>
  <c r="AH999" i="3" s="1"/>
  <c r="AX999" i="3" s="1"/>
  <c r="BN999" i="3" s="1"/>
  <c r="AH621" i="3" a="1"/>
  <c r="AH621" i="3" s="1"/>
  <c r="AX621" i="3" s="1"/>
  <c r="BN621" i="3" s="1"/>
  <c r="AH100" i="3" a="1"/>
  <c r="AH100" i="3" s="1"/>
  <c r="AX100" i="3" s="1"/>
  <c r="BN100" i="3" s="1"/>
  <c r="AH315" i="3" a="1"/>
  <c r="AH315" i="3" s="1"/>
  <c r="AX315" i="3" s="1"/>
  <c r="BN315" i="3" s="1"/>
  <c r="AH215" i="3" a="1"/>
  <c r="AH215" i="3" s="1"/>
  <c r="AX215" i="3" s="1"/>
  <c r="BN215" i="3" s="1"/>
  <c r="AH366" i="3" a="1"/>
  <c r="AH366" i="3" s="1"/>
  <c r="AX366" i="3" s="1"/>
  <c r="BN366" i="3" s="1"/>
  <c r="AH610" i="3" a="1"/>
  <c r="AH610" i="3" s="1"/>
  <c r="AX610" i="3" s="1"/>
  <c r="BN610" i="3" s="1"/>
  <c r="AH702" i="3" a="1"/>
  <c r="AH702" i="3" s="1"/>
  <c r="AX702" i="3" s="1"/>
  <c r="BN702" i="3" s="1"/>
  <c r="AH864" i="3" a="1"/>
  <c r="AH864" i="3" s="1"/>
  <c r="AX864" i="3" s="1"/>
  <c r="BN864" i="3" s="1"/>
  <c r="AH220" i="3" a="1"/>
  <c r="AH220" i="3" s="1"/>
  <c r="AX220" i="3" s="1"/>
  <c r="BN220" i="3" s="1"/>
  <c r="AH665" i="3" a="1"/>
  <c r="AH665" i="3" s="1"/>
  <c r="AX665" i="3" s="1"/>
  <c r="BN665" i="3" s="1"/>
  <c r="AH57" i="3" a="1"/>
  <c r="AH57" i="3" s="1"/>
  <c r="AX57" i="3" s="1"/>
  <c r="AH253" i="3" a="1"/>
  <c r="AH253" i="3" s="1"/>
  <c r="AX253" i="3" s="1"/>
  <c r="BN253" i="3" s="1"/>
  <c r="AH524" i="3" a="1"/>
  <c r="AH524" i="3" s="1"/>
  <c r="AX524" i="3" s="1"/>
  <c r="BN524" i="3" s="1"/>
  <c r="AH408" i="3" a="1"/>
  <c r="AH408" i="3" s="1"/>
  <c r="AX408" i="3" s="1"/>
  <c r="BN408" i="3" s="1"/>
  <c r="AH655" i="3" a="1"/>
  <c r="AH655" i="3" s="1"/>
  <c r="AX655" i="3" s="1"/>
  <c r="BN655" i="3" s="1"/>
  <c r="AH805" i="3" a="1"/>
  <c r="AH805" i="3" s="1"/>
  <c r="AX805" i="3" s="1"/>
  <c r="BN805" i="3" s="1"/>
  <c r="AH782" i="3" a="1"/>
  <c r="AH782" i="3" s="1"/>
  <c r="AX782" i="3" s="1"/>
  <c r="BN782" i="3" s="1"/>
  <c r="AH448" i="3" a="1"/>
  <c r="AH448" i="3" s="1"/>
  <c r="AX448" i="3" s="1"/>
  <c r="BN448" i="3" s="1"/>
  <c r="AH35" i="3" a="1"/>
  <c r="AH35" i="3" s="1"/>
  <c r="AX35" i="3" s="1"/>
  <c r="AH169" i="3" a="1"/>
  <c r="AH169" i="3" s="1"/>
  <c r="AX169" i="3" s="1"/>
  <c r="BN169" i="3" s="1"/>
  <c r="AH161" i="3" a="1"/>
  <c r="AH161" i="3" s="1"/>
  <c r="AX161" i="3" s="1"/>
  <c r="BN161" i="3" s="1"/>
  <c r="AH260" i="3" a="1"/>
  <c r="AH260" i="3" s="1"/>
  <c r="AX260" i="3" s="1"/>
  <c r="BN260" i="3" s="1"/>
  <c r="AH256" i="3" a="1"/>
  <c r="AH256" i="3" s="1"/>
  <c r="AX256" i="3" s="1"/>
  <c r="BN256" i="3" s="1"/>
  <c r="AH612" i="3" a="1"/>
  <c r="AH612" i="3" s="1"/>
  <c r="AX612" i="3" s="1"/>
  <c r="BN612" i="3" s="1"/>
  <c r="AH620" i="3" a="1"/>
  <c r="AH620" i="3" s="1"/>
  <c r="AX620" i="3" s="1"/>
  <c r="BN620" i="3" s="1"/>
  <c r="AH769" i="3" a="1"/>
  <c r="AH769" i="3" s="1"/>
  <c r="AX769" i="3" s="1"/>
  <c r="BN769" i="3" s="1"/>
  <c r="AH55" i="3" a="1"/>
  <c r="AH55" i="3" s="1"/>
  <c r="AX55" i="3" s="1"/>
  <c r="AH662" i="3" a="1"/>
  <c r="AH662" i="3" s="1"/>
  <c r="AX662" i="3" s="1"/>
  <c r="BN662" i="3" s="1"/>
  <c r="AH955" i="3" a="1"/>
  <c r="AH955" i="3" s="1"/>
  <c r="AX955" i="3" s="1"/>
  <c r="BN955" i="3" s="1"/>
  <c r="AH271" i="3" a="1"/>
  <c r="AH271" i="3" s="1"/>
  <c r="AX271" i="3" s="1"/>
  <c r="BN271" i="3" s="1"/>
  <c r="AH434" i="3" a="1"/>
  <c r="AH434" i="3" s="1"/>
  <c r="AX434" i="3" s="1"/>
  <c r="BN434" i="3" s="1"/>
  <c r="AH428" i="3" a="1"/>
  <c r="AH428" i="3" s="1"/>
  <c r="AX428" i="3" s="1"/>
  <c r="BN428" i="3" s="1"/>
  <c r="AH717" i="3" a="1"/>
  <c r="AH717" i="3" s="1"/>
  <c r="AX717" i="3" s="1"/>
  <c r="BN717" i="3" s="1"/>
  <c r="AH789" i="3" a="1"/>
  <c r="AH789" i="3" s="1"/>
  <c r="AX789" i="3" s="1"/>
  <c r="BN789" i="3" s="1"/>
  <c r="AH914" i="3" a="1"/>
  <c r="AH914" i="3" s="1"/>
  <c r="AX914" i="3" s="1"/>
  <c r="BN914" i="3" s="1"/>
  <c r="AH857" i="3" a="1"/>
  <c r="AH857" i="3" s="1"/>
  <c r="AX857" i="3" s="1"/>
  <c r="BN857" i="3" s="1"/>
  <c r="AH513" i="3" a="1"/>
  <c r="AH513" i="3" s="1"/>
  <c r="AX513" i="3" s="1"/>
  <c r="BN513" i="3" s="1"/>
  <c r="AH905" i="3" a="1"/>
  <c r="AH905" i="3" s="1"/>
  <c r="AX905" i="3" s="1"/>
  <c r="BN905" i="3" s="1"/>
  <c r="AH231" i="3" a="1"/>
  <c r="AH231" i="3" s="1"/>
  <c r="AX231" i="3" s="1"/>
  <c r="BN231" i="3" s="1"/>
  <c r="AH581" i="3" a="1"/>
  <c r="AH581" i="3" s="1"/>
  <c r="AX581" i="3" s="1"/>
  <c r="BN581" i="3" s="1"/>
  <c r="AH205" i="3" a="1"/>
  <c r="AH205" i="3" s="1"/>
  <c r="AX205" i="3" s="1"/>
  <c r="BN205" i="3" s="1"/>
  <c r="AH221" i="3" a="1"/>
  <c r="AH221" i="3" s="1"/>
  <c r="AX221" i="3" s="1"/>
  <c r="BN221" i="3" s="1"/>
  <c r="AH324" i="3" a="1"/>
  <c r="AH324" i="3" s="1"/>
  <c r="AX324" i="3" s="1"/>
  <c r="BN324" i="3" s="1"/>
  <c r="AH404" i="3" a="1"/>
  <c r="AH404" i="3" s="1"/>
  <c r="AX404" i="3" s="1"/>
  <c r="BN404" i="3" s="1"/>
  <c r="AH390" i="3" a="1"/>
  <c r="AH390" i="3" s="1"/>
  <c r="AX390" i="3" s="1"/>
  <c r="BN390" i="3" s="1"/>
  <c r="AH720" i="3" a="1"/>
  <c r="AH720" i="3" s="1"/>
  <c r="AX720" i="3" s="1"/>
  <c r="BN720" i="3" s="1"/>
  <c r="AH838" i="3" a="1"/>
  <c r="AH838" i="3" s="1"/>
  <c r="AX838" i="3" s="1"/>
  <c r="BN838" i="3" s="1"/>
  <c r="AH73" i="3" a="1"/>
  <c r="AH73" i="3" s="1"/>
  <c r="AX73" i="3" s="1"/>
  <c r="BN73" i="3" s="1"/>
  <c r="AH276" i="3" a="1"/>
  <c r="AH276" i="3" s="1"/>
  <c r="AX276" i="3" s="1"/>
  <c r="BN276" i="3" s="1"/>
  <c r="AH415" i="3" a="1"/>
  <c r="AH415" i="3" s="1"/>
  <c r="AX415" i="3" s="1"/>
  <c r="BN415" i="3" s="1"/>
  <c r="AH416" i="3" a="1"/>
  <c r="AH416" i="3" s="1"/>
  <c r="AX416" i="3" s="1"/>
  <c r="BN416" i="3" s="1"/>
  <c r="AH686" i="3" a="1"/>
  <c r="AH686" i="3" s="1"/>
  <c r="AX686" i="3" s="1"/>
  <c r="BN686" i="3" s="1"/>
  <c r="AH323" i="3" a="1"/>
  <c r="AH323" i="3" s="1"/>
  <c r="AX323" i="3" s="1"/>
  <c r="BN323" i="3" s="1"/>
  <c r="AH922" i="3" a="1"/>
  <c r="AH922" i="3" s="1"/>
  <c r="AX922" i="3" s="1"/>
  <c r="BN922" i="3" s="1"/>
  <c r="AH85" i="3" a="1"/>
  <c r="AH85" i="3" s="1"/>
  <c r="AX85" i="3" s="1"/>
  <c r="BN85" i="3" s="1"/>
  <c r="AH288" i="3" a="1"/>
  <c r="AH288" i="3" s="1"/>
  <c r="AX288" i="3" s="1"/>
  <c r="BN288" i="3" s="1"/>
  <c r="AH427" i="3" a="1"/>
  <c r="AH427" i="3" s="1"/>
  <c r="AX427" i="3" s="1"/>
  <c r="BN427" i="3" s="1"/>
  <c r="AH435" i="3" a="1"/>
  <c r="AH435" i="3" s="1"/>
  <c r="AX435" i="3" s="1"/>
  <c r="BN435" i="3" s="1"/>
  <c r="AH698" i="3" a="1"/>
  <c r="AH698" i="3" s="1"/>
  <c r="AX698" i="3" s="1"/>
  <c r="BN698" i="3" s="1"/>
  <c r="AH634" i="3" a="1"/>
  <c r="AH634" i="3" s="1"/>
  <c r="AX634" i="3" s="1"/>
  <c r="BN634" i="3" s="1"/>
  <c r="AH934" i="3" a="1"/>
  <c r="AH934" i="3" s="1"/>
  <c r="AX934" i="3" s="1"/>
  <c r="BN934" i="3" s="1"/>
  <c r="AH42" i="3" a="1"/>
  <c r="AH42" i="3" s="1"/>
  <c r="AX42" i="3" s="1"/>
  <c r="AH257" i="3" a="1"/>
  <c r="AH257" i="3" s="1"/>
  <c r="AX257" i="3" s="1"/>
  <c r="BN257" i="3" s="1"/>
  <c r="AH87" i="3" a="1"/>
  <c r="AH87" i="3" s="1"/>
  <c r="AX87" i="3" s="1"/>
  <c r="BN87" i="3" s="1"/>
  <c r="AH453" i="3" a="1"/>
  <c r="AH453" i="3" s="1"/>
  <c r="AX453" i="3" s="1"/>
  <c r="BN453" i="3" s="1"/>
  <c r="AH473" i="3" a="1"/>
  <c r="AH473" i="3" s="1"/>
  <c r="AX473" i="3" s="1"/>
  <c r="BN473" i="3" s="1"/>
  <c r="AH756" i="3" a="1"/>
  <c r="AH756" i="3" s="1"/>
  <c r="AX756" i="3" s="1"/>
  <c r="BN756" i="3" s="1"/>
  <c r="AH884" i="3" a="1"/>
  <c r="AH884" i="3" s="1"/>
  <c r="AX884" i="3" s="1"/>
  <c r="BN884" i="3" s="1"/>
  <c r="AH198" i="3" a="1"/>
  <c r="AH198" i="3" s="1"/>
  <c r="AX198" i="3" s="1"/>
  <c r="BN198" i="3" s="1"/>
  <c r="AH195" i="3" a="1"/>
  <c r="AH195" i="3" s="1"/>
  <c r="AX195" i="3" s="1"/>
  <c r="BN195" i="3" s="1"/>
  <c r="AH413" i="3" a="1"/>
  <c r="AH413" i="3" s="1"/>
  <c r="AX413" i="3" s="1"/>
  <c r="BN413" i="3" s="1"/>
  <c r="AH154" i="3" a="1"/>
  <c r="AH154" i="3" s="1"/>
  <c r="AX154" i="3" s="1"/>
  <c r="BN154" i="3" s="1"/>
  <c r="AH833" i="3" a="1"/>
  <c r="AH833" i="3" s="1"/>
  <c r="AX833" i="3" s="1"/>
  <c r="BN833" i="3" s="1"/>
  <c r="AH46" i="3" a="1"/>
  <c r="AH46" i="3" s="1"/>
  <c r="AX46" i="3" s="1"/>
  <c r="AH957" i="3" a="1"/>
  <c r="AH957" i="3" s="1"/>
  <c r="AX957" i="3" s="1"/>
  <c r="BN957" i="3" s="1"/>
  <c r="AH254" i="3" a="1"/>
  <c r="AH254" i="3" s="1"/>
  <c r="AX254" i="3" s="1"/>
  <c r="BN254" i="3" s="1"/>
  <c r="AH82" i="3" a="1"/>
  <c r="AH82" i="3" s="1"/>
  <c r="AX82" i="3" s="1"/>
  <c r="BN82" i="3" s="1"/>
  <c r="AH113" i="3" a="1"/>
  <c r="AH113" i="3" s="1"/>
  <c r="AX113" i="3" s="1"/>
  <c r="BN113" i="3" s="1"/>
  <c r="AH111" i="3" a="1"/>
  <c r="AH111" i="3" s="1"/>
  <c r="AX111" i="3" s="1"/>
  <c r="BN111" i="3" s="1"/>
  <c r="AH433" i="3" a="1"/>
  <c r="AH433" i="3" s="1"/>
  <c r="AX433" i="3" s="1"/>
  <c r="BN433" i="3" s="1"/>
  <c r="AH892" i="3" a="1"/>
  <c r="AH892" i="3" s="1"/>
  <c r="AX892" i="3" s="1"/>
  <c r="BN892" i="3" s="1"/>
  <c r="AH106" i="3" a="1"/>
  <c r="AH106" i="3" s="1"/>
  <c r="AX106" i="3" s="1"/>
  <c r="BN106" i="3" s="1"/>
  <c r="AH216" i="3" a="1"/>
  <c r="AH216" i="3" s="1"/>
  <c r="AX216" i="3" s="1"/>
  <c r="BN216" i="3" s="1"/>
  <c r="AH12" i="3" a="1"/>
  <c r="AH12" i="3" s="1"/>
  <c r="AX12" i="3" s="1"/>
  <c r="BN12" i="3" s="1"/>
  <c r="AH237" i="3" a="1"/>
  <c r="AH237" i="3" s="1"/>
  <c r="AX237" i="3" s="1"/>
  <c r="BN237" i="3" s="1"/>
  <c r="AH695" i="3" a="1"/>
  <c r="AH695" i="3" s="1"/>
  <c r="AX695" i="3" s="1"/>
  <c r="BN695" i="3" s="1"/>
  <c r="AH615" i="3" a="1"/>
  <c r="AH615" i="3" s="1"/>
  <c r="AX615" i="3" s="1"/>
  <c r="BN615" i="3" s="1"/>
  <c r="AH941" i="3" a="1"/>
  <c r="AH941" i="3" s="1"/>
  <c r="AX941" i="3" s="1"/>
  <c r="BN941" i="3" s="1"/>
  <c r="AH668" i="3" a="1"/>
  <c r="AH668" i="3" s="1"/>
  <c r="AX668" i="3" s="1"/>
  <c r="BN668" i="3" s="1"/>
  <c r="AH93" i="3" a="1"/>
  <c r="AH93" i="3" s="1"/>
  <c r="AX93" i="3" s="1"/>
  <c r="BN93" i="3" s="1"/>
  <c r="AH313" i="3" a="1"/>
  <c r="AH313" i="3" s="1"/>
  <c r="AX313" i="3" s="1"/>
  <c r="BN313" i="3" s="1"/>
  <c r="AH455" i="3" a="1"/>
  <c r="AH455" i="3" s="1"/>
  <c r="AX455" i="3" s="1"/>
  <c r="BN455" i="3" s="1"/>
  <c r="AH646" i="3" a="1"/>
  <c r="AH646" i="3" s="1"/>
  <c r="AX646" i="3" s="1"/>
  <c r="BN646" i="3" s="1"/>
  <c r="AH888" i="3" a="1"/>
  <c r="AH888" i="3" s="1"/>
  <c r="AX888" i="3" s="1"/>
  <c r="BN888" i="3" s="1"/>
  <c r="AH373" i="3" a="1"/>
  <c r="AH373" i="3" s="1"/>
  <c r="AX373" i="3" s="1"/>
  <c r="BN373" i="3" s="1"/>
  <c r="AH50" i="3" a="1"/>
  <c r="AH50" i="3" s="1"/>
  <c r="AX50" i="3" s="1"/>
  <c r="AH618" i="3" a="1"/>
  <c r="AH618" i="3" s="1"/>
  <c r="AX618" i="3" s="1"/>
  <c r="BN618" i="3" s="1"/>
  <c r="AH48" i="3" a="1"/>
  <c r="AH48" i="3" s="1"/>
  <c r="AX48" i="3" s="1"/>
  <c r="AH322" i="3" a="1"/>
  <c r="AH322" i="3" s="1"/>
  <c r="AX322" i="3" s="1"/>
  <c r="BN322" i="3" s="1"/>
  <c r="AH431" i="3" a="1"/>
  <c r="AH431" i="3" s="1"/>
  <c r="AX431" i="3" s="1"/>
  <c r="BN431" i="3" s="1"/>
  <c r="AH697" i="3" a="1"/>
  <c r="AH697" i="3" s="1"/>
  <c r="AX697" i="3" s="1"/>
  <c r="BN697" i="3" s="1"/>
  <c r="AH754" i="3" a="1"/>
  <c r="AH754" i="3" s="1"/>
  <c r="AX754" i="3" s="1"/>
  <c r="BN754" i="3" s="1"/>
  <c r="AH142" i="3" a="1"/>
  <c r="AH142" i="3" s="1"/>
  <c r="AX142" i="3" s="1"/>
  <c r="BN142" i="3" s="1"/>
  <c r="AH493" i="3" a="1"/>
  <c r="AH493" i="3" s="1"/>
  <c r="AX493" i="3" s="1"/>
  <c r="BN493" i="3" s="1"/>
  <c r="AH625" i="3" a="1"/>
  <c r="AH625" i="3" s="1"/>
  <c r="AX625" i="3" s="1"/>
  <c r="BN625" i="3" s="1"/>
  <c r="AH817" i="3" a="1"/>
  <c r="AH817" i="3" s="1"/>
  <c r="AX817" i="3" s="1"/>
  <c r="BN817" i="3" s="1"/>
  <c r="AH174" i="3" a="1"/>
  <c r="AH174" i="3" s="1"/>
  <c r="AX174" i="3" s="1"/>
  <c r="BN174" i="3" s="1"/>
  <c r="AH328" i="3" a="1"/>
  <c r="AH328" i="3" s="1"/>
  <c r="AX328" i="3" s="1"/>
  <c r="BN328" i="3" s="1"/>
  <c r="AH614" i="3" a="1"/>
  <c r="AH614" i="3" s="1"/>
  <c r="AX614" i="3" s="1"/>
  <c r="BN614" i="3" s="1"/>
  <c r="AH588" i="3" a="1"/>
  <c r="AH588" i="3" s="1"/>
  <c r="AX588" i="3" s="1"/>
  <c r="BN588" i="3" s="1"/>
  <c r="AH660" i="3" a="1"/>
  <c r="AH660" i="3" s="1"/>
  <c r="AX660" i="3" s="1"/>
  <c r="BN660" i="3" s="1"/>
  <c r="AH84" i="3" a="1"/>
  <c r="AH84" i="3" s="1"/>
  <c r="AX84" i="3" s="1"/>
  <c r="BN84" i="3" s="1"/>
  <c r="AH358" i="3" a="1"/>
  <c r="AH358" i="3" s="1"/>
  <c r="AX358" i="3" s="1"/>
  <c r="BN358" i="3" s="1"/>
  <c r="AH579" i="3" a="1"/>
  <c r="AH579" i="3" s="1"/>
  <c r="AX579" i="3" s="1"/>
  <c r="BN579" i="3" s="1"/>
  <c r="AH747" i="3" a="1"/>
  <c r="AH747" i="3" s="1"/>
  <c r="AX747" i="3" s="1"/>
  <c r="BN747" i="3" s="1"/>
  <c r="AH936" i="3" a="1"/>
  <c r="AH936" i="3" s="1"/>
  <c r="AX936" i="3" s="1"/>
  <c r="BN936" i="3" s="1"/>
  <c r="AH291" i="3" a="1"/>
  <c r="AH291" i="3" s="1"/>
  <c r="AX291" i="3" s="1"/>
  <c r="BN291" i="3" s="1"/>
  <c r="AH380" i="3" a="1"/>
  <c r="AH380" i="3" s="1"/>
  <c r="AX380" i="3" s="1"/>
  <c r="BN380" i="3" s="1"/>
  <c r="AH567" i="3" a="1"/>
  <c r="AH567" i="3" s="1"/>
  <c r="AX567" i="3" s="1"/>
  <c r="BN567" i="3" s="1"/>
  <c r="AH909" i="3" a="1"/>
  <c r="AH909" i="3" s="1"/>
  <c r="AX909" i="3" s="1"/>
  <c r="BN909" i="3" s="1"/>
  <c r="AH272" i="3" a="1"/>
  <c r="AH272" i="3" s="1"/>
  <c r="AX272" i="3" s="1"/>
  <c r="BN272" i="3" s="1"/>
  <c r="AH88" i="3" a="1"/>
  <c r="AH88" i="3" s="1"/>
  <c r="AX88" i="3" s="1"/>
  <c r="BN88" i="3" s="1"/>
  <c r="AH319" i="3" a="1"/>
  <c r="AH319" i="3" s="1"/>
  <c r="AX319" i="3" s="1"/>
  <c r="BN319" i="3" s="1"/>
  <c r="AH342" i="3" a="1"/>
  <c r="AH342" i="3" s="1"/>
  <c r="AX342" i="3" s="1"/>
  <c r="BN342" i="3" s="1"/>
  <c r="AH798" i="3" a="1"/>
  <c r="AH798" i="3" s="1"/>
  <c r="AX798" i="3" s="1"/>
  <c r="BN798" i="3" s="1"/>
  <c r="AH998" i="3" a="1"/>
  <c r="AH998" i="3" s="1"/>
  <c r="AX998" i="3" s="1"/>
  <c r="BN998" i="3" s="1"/>
  <c r="AH209" i="3" a="1"/>
  <c r="AH209" i="3" s="1"/>
  <c r="AX209" i="3" s="1"/>
  <c r="BN209" i="3" s="1"/>
  <c r="AH11" i="3" a="1"/>
  <c r="AH11" i="3" s="1"/>
  <c r="AX11" i="3" s="1"/>
  <c r="AH376" i="3" a="1"/>
  <c r="AH376" i="3" s="1"/>
  <c r="AX376" i="3" s="1"/>
  <c r="BN376" i="3" s="1"/>
  <c r="AH251" i="3" a="1"/>
  <c r="AH251" i="3" s="1"/>
  <c r="AX251" i="3" s="1"/>
  <c r="BN251" i="3" s="1"/>
  <c r="AH361" i="3" a="1"/>
  <c r="AH361" i="3" s="1"/>
  <c r="AX361" i="3" s="1"/>
  <c r="BN361" i="3" s="1"/>
  <c r="AH880" i="3" a="1"/>
  <c r="AH880" i="3" s="1"/>
  <c r="AX880" i="3" s="1"/>
  <c r="BN880" i="3" s="1"/>
  <c r="AH967" i="3" a="1"/>
  <c r="AH967" i="3" s="1"/>
  <c r="AX967" i="3" s="1"/>
  <c r="BN967" i="3" s="1"/>
  <c r="AH927" i="3" a="1"/>
  <c r="AH927" i="3" s="1"/>
  <c r="AX927" i="3" s="1"/>
  <c r="BN927" i="3" s="1"/>
  <c r="AH145" i="3" a="1"/>
  <c r="AH145" i="3" s="1"/>
  <c r="AX145" i="3" s="1"/>
  <c r="BN145" i="3" s="1"/>
  <c r="AH528" i="3" a="1"/>
  <c r="AH528" i="3" s="1"/>
  <c r="AX528" i="3" s="1"/>
  <c r="BN528" i="3" s="1"/>
  <c r="AH994" i="3" a="1"/>
  <c r="AH994" i="3" s="1"/>
  <c r="AX994" i="3" s="1"/>
  <c r="BN994" i="3" s="1"/>
  <c r="AH262" i="3" a="1"/>
  <c r="AH262" i="3" s="1"/>
  <c r="AX262" i="3" s="1"/>
  <c r="BN262" i="3" s="1"/>
  <c r="AH563" i="3" a="1"/>
  <c r="AH563" i="3" s="1"/>
  <c r="AX563" i="3" s="1"/>
  <c r="BN563" i="3" s="1"/>
  <c r="AH301" i="3" a="1"/>
  <c r="AH301" i="3" s="1"/>
  <c r="AX301" i="3" s="1"/>
  <c r="BN301" i="3" s="1"/>
  <c r="AH560" i="3" a="1"/>
  <c r="AH560" i="3" s="1"/>
  <c r="AX560" i="3" s="1"/>
  <c r="BN560" i="3" s="1"/>
  <c r="AH863" i="3" a="1"/>
  <c r="AH863" i="3" s="1"/>
  <c r="AX863" i="3" s="1"/>
  <c r="BN863" i="3" s="1"/>
  <c r="AH393" i="3" a="1"/>
  <c r="AH393" i="3" s="1"/>
  <c r="AX393" i="3" s="1"/>
  <c r="BN393" i="3" s="1"/>
  <c r="AH406" i="3" a="1"/>
  <c r="AH406" i="3" s="1"/>
  <c r="AX406" i="3" s="1"/>
  <c r="BN406" i="3" s="1"/>
  <c r="AH162" i="3" a="1"/>
  <c r="AH162" i="3" s="1"/>
  <c r="AX162" i="3" s="1"/>
  <c r="BN162" i="3" s="1"/>
  <c r="AH559" i="3" a="1"/>
  <c r="AH559" i="3" s="1"/>
  <c r="AX559" i="3" s="1"/>
  <c r="BN559" i="3" s="1"/>
  <c r="AH389" i="3" a="1"/>
  <c r="AH389" i="3" s="1"/>
  <c r="AX389" i="3" s="1"/>
  <c r="BN389" i="3" s="1"/>
  <c r="AH1006" i="3" a="1"/>
  <c r="AH1006" i="3" s="1"/>
  <c r="AX1006" i="3" s="1"/>
  <c r="BN1006" i="3" s="1"/>
  <c r="AH639" i="3" a="1"/>
  <c r="AH639" i="3" s="1"/>
  <c r="AX639" i="3" s="1"/>
  <c r="BN639" i="3" s="1"/>
  <c r="AH76" i="3" a="1"/>
  <c r="AH76" i="3" s="1"/>
  <c r="AX76" i="3" s="1"/>
  <c r="BN76" i="3" s="1"/>
  <c r="AH736" i="3" a="1"/>
  <c r="AH736" i="3" s="1"/>
  <c r="AX736" i="3" s="1"/>
  <c r="BN736" i="3" s="1"/>
  <c r="AH156" i="3" a="1"/>
  <c r="AH156" i="3" s="1"/>
  <c r="AX156" i="3" s="1"/>
  <c r="BN156" i="3" s="1"/>
  <c r="AH727" i="3" a="1"/>
  <c r="AH727" i="3" s="1"/>
  <c r="AX727" i="3" s="1"/>
  <c r="BN727" i="3" s="1"/>
  <c r="AH43" i="3" a="1"/>
  <c r="AH43" i="3" s="1"/>
  <c r="AX43" i="3" s="1"/>
  <c r="AH815" i="3" a="1"/>
  <c r="AH815" i="3" s="1"/>
  <c r="AX815" i="3" s="1"/>
  <c r="BN815" i="3" s="1"/>
  <c r="AH90" i="3" a="1"/>
  <c r="AH90" i="3" s="1"/>
  <c r="AX90" i="3" s="1"/>
  <c r="BN90" i="3" s="1"/>
  <c r="AH345" i="3" a="1"/>
  <c r="AH345" i="3" s="1"/>
  <c r="AX345" i="3" s="1"/>
  <c r="BN345" i="3" s="1"/>
  <c r="AH932" i="3" a="1"/>
  <c r="AH932" i="3" s="1"/>
  <c r="AX932" i="3" s="1"/>
  <c r="BN932" i="3" s="1"/>
  <c r="AH204" i="3" a="1"/>
  <c r="AH204" i="3" s="1"/>
  <c r="AX204" i="3" s="1"/>
  <c r="BN204" i="3" s="1"/>
  <c r="AH829" i="3" a="1"/>
  <c r="AH829" i="3" s="1"/>
  <c r="AX829" i="3" s="1"/>
  <c r="BN829" i="3" s="1"/>
  <c r="AH44" i="3" a="1"/>
  <c r="AH44" i="3" s="1"/>
  <c r="AX44" i="3" s="1"/>
  <c r="AH670" i="3" a="1"/>
  <c r="AH670" i="3" s="1"/>
  <c r="AX670" i="3" s="1"/>
  <c r="BN670" i="3" s="1"/>
  <c r="AH31" i="3" a="1"/>
  <c r="AH31" i="3" s="1"/>
  <c r="AX31" i="3" s="1"/>
  <c r="AH268" i="3" a="1"/>
  <c r="AH268" i="3" s="1"/>
  <c r="AX268" i="3" s="1"/>
  <c r="BN268" i="3" s="1"/>
  <c r="AH95" i="3" a="1"/>
  <c r="AH95" i="3" s="1"/>
  <c r="AX95" i="3" s="1"/>
  <c r="BN95" i="3" s="1"/>
  <c r="AH755" i="3" a="1"/>
  <c r="AH755" i="3" s="1"/>
  <c r="AX755" i="3" s="1"/>
  <c r="BN755" i="3" s="1"/>
  <c r="AH346" i="3" a="1"/>
  <c r="AH346" i="3" s="1"/>
  <c r="AX346" i="3" s="1"/>
  <c r="BN346" i="3" s="1"/>
  <c r="AH356" i="3" a="1"/>
  <c r="AH356" i="3" s="1"/>
  <c r="AX356" i="3" s="1"/>
  <c r="BN356" i="3" s="1"/>
  <c r="AH21" i="3" a="1"/>
  <c r="AH21" i="3" s="1"/>
  <c r="AX21" i="3" s="1"/>
  <c r="AH305" i="3" a="1"/>
  <c r="AH305" i="3" s="1"/>
  <c r="AX305" i="3" s="1"/>
  <c r="BN305" i="3" s="1"/>
  <c r="AH510" i="3" a="1"/>
  <c r="AH510" i="3" s="1"/>
  <c r="AX510" i="3" s="1"/>
  <c r="BN510" i="3" s="1"/>
  <c r="AH339" i="3" a="1"/>
  <c r="AH339" i="3" s="1"/>
  <c r="AX339" i="3" s="1"/>
  <c r="BN339" i="3" s="1"/>
  <c r="AH757" i="3" a="1"/>
  <c r="AH757" i="3" s="1"/>
  <c r="AX757" i="3" s="1"/>
  <c r="BN757" i="3" s="1"/>
  <c r="AH10" i="3" a="1"/>
  <c r="AH10" i="3" s="1"/>
  <c r="AH265" i="3" a="1"/>
  <c r="AH265" i="3" s="1"/>
  <c r="AX265" i="3" s="1"/>
  <c r="BN265" i="3" s="1"/>
  <c r="AH116" i="3" a="1"/>
  <c r="AH116" i="3" s="1"/>
  <c r="AX116" i="3" s="1"/>
  <c r="BN116" i="3" s="1"/>
  <c r="AH249" i="3" a="1"/>
  <c r="AH249" i="3" s="1"/>
  <c r="AX249" i="3" s="1"/>
  <c r="BN249" i="3" s="1"/>
  <c r="AH652" i="3" a="1"/>
  <c r="AH652" i="3" s="1"/>
  <c r="AX652" i="3" s="1"/>
  <c r="BN652" i="3" s="1"/>
  <c r="AH819" i="3" a="1"/>
  <c r="AH819" i="3" s="1"/>
  <c r="AX819" i="3" s="1"/>
  <c r="BN819" i="3" s="1"/>
  <c r="AH942" i="3" a="1"/>
  <c r="AH942" i="3" s="1"/>
  <c r="AX942" i="3" s="1"/>
  <c r="BN942" i="3" s="1"/>
  <c r="AH731" i="3" a="1"/>
  <c r="AH731" i="3" s="1"/>
  <c r="AX731" i="3" s="1"/>
  <c r="BN731" i="3" s="1"/>
  <c r="AH38" i="3" a="1"/>
  <c r="AH38" i="3" s="1"/>
  <c r="AX38" i="3" s="1"/>
  <c r="AH341" i="3" a="1"/>
  <c r="AH341" i="3" s="1"/>
  <c r="AX341" i="3" s="1"/>
  <c r="BN341" i="3" s="1"/>
  <c r="AH487" i="3" a="1"/>
  <c r="AH487" i="3" s="1"/>
  <c r="AX487" i="3" s="1"/>
  <c r="BN487" i="3" s="1"/>
  <c r="AH761" i="3" a="1"/>
  <c r="AH761" i="3" s="1"/>
  <c r="AX761" i="3" s="1"/>
  <c r="BN761" i="3" s="1"/>
  <c r="AH906" i="3" a="1"/>
  <c r="AH906" i="3" s="1"/>
  <c r="AX906" i="3" s="1"/>
  <c r="BN906" i="3" s="1"/>
  <c r="AH396" i="3" a="1"/>
  <c r="AH396" i="3" s="1"/>
  <c r="AX396" i="3" s="1"/>
  <c r="BN396" i="3" s="1"/>
  <c r="AH36" i="3" a="1"/>
  <c r="AH36" i="3" s="1"/>
  <c r="AX36" i="3" s="1"/>
  <c r="AH746" i="3" a="1"/>
  <c r="AH746" i="3" s="1"/>
  <c r="AX746" i="3" s="1"/>
  <c r="BN746" i="3" s="1"/>
  <c r="AH182" i="3" a="1"/>
  <c r="AH182" i="3" s="1"/>
  <c r="AX182" i="3" s="1"/>
  <c r="BN182" i="3" s="1"/>
  <c r="AH192" i="3" a="1"/>
  <c r="AH192" i="3" s="1"/>
  <c r="AX192" i="3" s="1"/>
  <c r="BN192" i="3" s="1"/>
  <c r="AH688" i="3" a="1"/>
  <c r="AH688" i="3" s="1"/>
  <c r="AX688" i="3" s="1"/>
  <c r="BN688" i="3" s="1"/>
  <c r="AH855" i="3" a="1"/>
  <c r="AH855" i="3" s="1"/>
  <c r="AX855" i="3" s="1"/>
  <c r="BN855" i="3" s="1"/>
  <c r="AH1009" i="3" a="1"/>
  <c r="AH1009" i="3" s="1"/>
  <c r="AX1009" i="3" s="1"/>
  <c r="BN1009" i="3" s="1"/>
  <c r="AH310" i="3" a="1"/>
  <c r="AH310" i="3" s="1"/>
  <c r="AX310" i="3" s="1"/>
  <c r="BN310" i="3" s="1"/>
  <c r="AH426" i="3" a="1"/>
  <c r="AH426" i="3" s="1"/>
  <c r="AX426" i="3" s="1"/>
  <c r="BN426" i="3" s="1"/>
  <c r="AH587" i="3" a="1"/>
  <c r="AH587" i="3" s="1"/>
  <c r="AX587" i="3" s="1"/>
  <c r="BN587" i="3" s="1"/>
  <c r="AH964" i="3" a="1"/>
  <c r="AH964" i="3" s="1"/>
  <c r="AX964" i="3" s="1"/>
  <c r="BN964" i="3" s="1"/>
  <c r="AH107" i="3" a="1"/>
  <c r="AH107" i="3" s="1"/>
  <c r="AX107" i="3" s="1"/>
  <c r="BN107" i="3" s="1"/>
  <c r="AH270" i="3" a="1"/>
  <c r="AH270" i="3" s="1"/>
  <c r="AX270" i="3" s="1"/>
  <c r="BN270" i="3" s="1"/>
  <c r="AH554" i="3" a="1"/>
  <c r="AH554" i="3" s="1"/>
  <c r="AX554" i="3" s="1"/>
  <c r="BN554" i="3" s="1"/>
  <c r="AH767" i="3" a="1"/>
  <c r="AH767" i="3" s="1"/>
  <c r="AX767" i="3" s="1"/>
  <c r="BN767" i="3" s="1"/>
  <c r="AH937" i="3" a="1"/>
  <c r="AH937" i="3" s="1"/>
  <c r="AX937" i="3" s="1"/>
  <c r="BN937" i="3" s="1"/>
  <c r="AH230" i="3" a="1"/>
  <c r="AH230" i="3" s="1"/>
  <c r="AX230" i="3" s="1"/>
  <c r="BN230" i="3" s="1"/>
  <c r="AH261" i="3" a="1"/>
  <c r="AH261" i="3" s="1"/>
  <c r="AX261" i="3" s="1"/>
  <c r="BN261" i="3" s="1"/>
  <c r="AH724" i="3" a="1"/>
  <c r="AH724" i="3" s="1"/>
  <c r="AX724" i="3" s="1"/>
  <c r="BN724" i="3" s="1"/>
  <c r="AH631" i="3" a="1"/>
  <c r="AH631" i="3" s="1"/>
  <c r="AX631" i="3" s="1"/>
  <c r="BN631" i="3" s="1"/>
  <c r="AH879" i="3" a="1"/>
  <c r="AH879" i="3" s="1"/>
  <c r="AX879" i="3" s="1"/>
  <c r="BN879" i="3" s="1"/>
  <c r="AH217" i="3" a="1"/>
  <c r="AH217" i="3" s="1"/>
  <c r="AX217" i="3" s="1"/>
  <c r="BN217" i="3" s="1"/>
  <c r="AH544" i="3" a="1"/>
  <c r="AH544" i="3" s="1"/>
  <c r="AX544" i="3" s="1"/>
  <c r="BN544" i="3" s="1"/>
  <c r="AH206" i="3" a="1"/>
  <c r="AH206" i="3" s="1"/>
  <c r="AX206" i="3" s="1"/>
  <c r="BN206" i="3" s="1"/>
  <c r="AH841" i="3" a="1"/>
  <c r="AH841" i="3" s="1"/>
  <c r="AX841" i="3" s="1"/>
  <c r="BN841" i="3" s="1"/>
  <c r="AH536" i="3" a="1"/>
  <c r="AH536" i="3" s="1"/>
  <c r="AX536" i="3" s="1"/>
  <c r="BN536" i="3" s="1"/>
  <c r="AH33" i="3" a="1"/>
  <c r="AH33" i="3" s="1"/>
  <c r="AX33" i="3" s="1"/>
  <c r="AH34" i="3" a="1"/>
  <c r="AH34" i="3" s="1"/>
  <c r="AX34" i="3" s="1"/>
  <c r="BN34" i="3" s="1"/>
  <c r="AH344" i="3" a="1"/>
  <c r="AH344" i="3" s="1"/>
  <c r="AX344" i="3" s="1"/>
  <c r="BN344" i="3" s="1"/>
  <c r="AH748" i="3" a="1"/>
  <c r="AH748" i="3" s="1"/>
  <c r="AX748" i="3" s="1"/>
  <c r="BN748" i="3" s="1"/>
  <c r="AH970" i="3" a="1"/>
  <c r="AH970" i="3" s="1"/>
  <c r="AX970" i="3" s="1"/>
  <c r="BN970" i="3" s="1"/>
  <c r="AH330" i="3" a="1"/>
  <c r="AH330" i="3" s="1"/>
  <c r="AX330" i="3" s="1"/>
  <c r="BN330" i="3" s="1"/>
  <c r="AH45" i="3" a="1"/>
  <c r="AH45" i="3" s="1"/>
  <c r="AX45" i="3" s="1"/>
  <c r="AH333" i="3" a="1"/>
  <c r="AH333" i="3" s="1"/>
  <c r="AX333" i="3" s="1"/>
  <c r="BN333" i="3" s="1"/>
  <c r="AH503" i="3" a="1"/>
  <c r="AH503" i="3" s="1"/>
  <c r="AX503" i="3" s="1"/>
  <c r="BN503" i="3" s="1"/>
  <c r="AH649" i="3" a="1"/>
  <c r="AH649" i="3" s="1"/>
  <c r="AX649" i="3" s="1"/>
  <c r="BN649" i="3" s="1"/>
  <c r="AH703" i="3" a="1"/>
  <c r="AH703" i="3" s="1"/>
  <c r="AX703" i="3" s="1"/>
  <c r="BN703" i="3" s="1"/>
  <c r="AH14" i="3" a="1"/>
  <c r="AH14" i="3" s="1"/>
  <c r="AX14" i="3" s="1"/>
  <c r="AH388" i="3" a="1"/>
  <c r="AH388" i="3" s="1"/>
  <c r="AX388" i="3" s="1"/>
  <c r="BN388" i="3" s="1"/>
  <c r="AH678" i="3" a="1"/>
  <c r="AH678" i="3" s="1"/>
  <c r="AX678" i="3" s="1"/>
  <c r="BN678" i="3" s="1"/>
  <c r="AH632" i="3" a="1"/>
  <c r="AH632" i="3" s="1"/>
  <c r="AX632" i="3" s="1"/>
  <c r="BN632" i="3" s="1"/>
  <c r="AH336" i="3" a="1"/>
  <c r="AH336" i="3" s="1"/>
  <c r="AX336" i="3" s="1"/>
  <c r="BN336" i="3" s="1"/>
  <c r="AH940" i="3" a="1"/>
  <c r="AH940" i="3" s="1"/>
  <c r="AX940" i="3" s="1"/>
  <c r="BN940" i="3" s="1"/>
  <c r="AH337" i="3" a="1"/>
  <c r="AH337" i="3" s="1"/>
  <c r="AX337" i="3" s="1"/>
  <c r="BN337" i="3" s="1"/>
  <c r="AH843" i="3" a="1"/>
  <c r="AH843" i="3" s="1"/>
  <c r="AX843" i="3" s="1"/>
  <c r="BN843" i="3" s="1"/>
  <c r="AH792" i="3" a="1"/>
  <c r="AH792" i="3" s="1"/>
  <c r="AX792" i="3" s="1"/>
  <c r="BN792" i="3" s="1"/>
  <c r="AH584" i="3" a="1"/>
  <c r="AH584" i="3" s="1"/>
  <c r="AX584" i="3" s="1"/>
  <c r="BN584" i="3" s="1"/>
  <c r="AH602" i="3" a="1"/>
  <c r="AH602" i="3" s="1"/>
  <c r="AX602" i="3" s="1"/>
  <c r="BN602" i="3" s="1"/>
  <c r="AH86" i="3" a="1"/>
  <c r="AH86" i="3" s="1"/>
  <c r="AX86" i="3" s="1"/>
  <c r="BN86" i="3" s="1"/>
  <c r="AH809" i="3" a="1"/>
  <c r="AH809" i="3" s="1"/>
  <c r="AX809" i="3" s="1"/>
  <c r="BN809" i="3" s="1"/>
  <c r="AH462" i="3" a="1"/>
  <c r="AH462" i="3" s="1"/>
  <c r="AX462" i="3" s="1"/>
  <c r="BN462" i="3" s="1"/>
  <c r="AH65" i="3" a="1"/>
  <c r="AH65" i="3" s="1"/>
  <c r="AX65" i="3" s="1"/>
  <c r="BN65" i="3" s="1"/>
  <c r="AH793" i="3" a="1"/>
  <c r="AH793" i="3" s="1"/>
  <c r="AX793" i="3" s="1"/>
  <c r="BN793" i="3" s="1"/>
  <c r="AH320" i="3" a="1"/>
  <c r="AH320" i="3" s="1"/>
  <c r="AX320" i="3" s="1"/>
  <c r="BN320" i="3" s="1"/>
  <c r="AH858" i="3" a="1"/>
  <c r="AH858" i="3" s="1"/>
  <c r="AX858" i="3" s="1"/>
  <c r="BN858" i="3" s="1"/>
  <c r="AH395" i="3" a="1"/>
  <c r="AH395" i="3" s="1"/>
  <c r="AX395" i="3" s="1"/>
  <c r="BN395" i="3" s="1"/>
  <c r="AH438" i="3" a="1"/>
  <c r="AH438" i="3" s="1"/>
  <c r="AX438" i="3" s="1"/>
  <c r="BN438" i="3" s="1"/>
  <c r="AH827" i="3" a="1"/>
  <c r="AH827" i="3" s="1"/>
  <c r="AX827" i="3" s="1"/>
  <c r="BN827" i="3" s="1"/>
  <c r="AH596" i="3" a="1"/>
  <c r="AH596" i="3" s="1"/>
  <c r="AX596" i="3" s="1"/>
  <c r="BN596" i="3" s="1"/>
  <c r="AH711" i="3" a="1"/>
  <c r="AH711" i="3" s="1"/>
  <c r="AX711" i="3" s="1"/>
  <c r="BN711" i="3" s="1"/>
  <c r="AH926" i="3" a="1"/>
  <c r="AH926" i="3" s="1"/>
  <c r="AX926" i="3" s="1"/>
  <c r="BN926" i="3" s="1"/>
  <c r="AH547" i="3" a="1"/>
  <c r="AH547" i="3" s="1"/>
  <c r="AX547" i="3" s="1"/>
  <c r="BN547" i="3" s="1"/>
  <c r="AH742" i="3" a="1"/>
  <c r="AH742" i="3" s="1"/>
  <c r="AX742" i="3" s="1"/>
  <c r="BN742" i="3" s="1"/>
  <c r="AH243" i="3" a="1"/>
  <c r="AH243" i="3" s="1"/>
  <c r="AX243" i="3" s="1"/>
  <c r="BN243" i="3" s="1"/>
  <c r="AH861" i="3" a="1"/>
  <c r="AH861" i="3" s="1"/>
  <c r="AX861" i="3" s="1"/>
  <c r="BN861" i="3" s="1"/>
  <c r="AH550" i="3" a="1"/>
  <c r="AH550" i="3" s="1"/>
  <c r="AX550" i="3" s="1"/>
  <c r="BN550" i="3" s="1"/>
  <c r="AH72" i="3" a="1"/>
  <c r="AH72" i="3" s="1"/>
  <c r="AX72" i="3" s="1"/>
  <c r="BN72" i="3" s="1"/>
  <c r="AH279" i="3" a="1"/>
  <c r="AH279" i="3" s="1"/>
  <c r="AX279" i="3" s="1"/>
  <c r="BN279" i="3" s="1"/>
  <c r="AH897" i="3" a="1"/>
  <c r="AH897" i="3" s="1"/>
  <c r="AX897" i="3" s="1"/>
  <c r="BN897" i="3" s="1"/>
  <c r="AH238" i="3" a="1"/>
  <c r="AH238" i="3" s="1"/>
  <c r="AX238" i="3" s="1"/>
  <c r="BN238" i="3" s="1"/>
  <c r="AH443" i="3" a="1"/>
  <c r="AH443" i="3" s="1"/>
  <c r="AX443" i="3" s="1"/>
  <c r="BN443" i="3" s="1"/>
  <c r="AH466" i="3" a="1"/>
  <c r="AH466" i="3" s="1"/>
  <c r="AX466" i="3" s="1"/>
  <c r="BN466" i="3" s="1"/>
  <c r="AH945" i="3" a="1"/>
  <c r="AH945" i="3" s="1"/>
  <c r="AX945" i="3" s="1"/>
  <c r="BN945" i="3" s="1"/>
  <c r="AH400" i="3" a="1"/>
  <c r="AH400" i="3" s="1"/>
  <c r="AX400" i="3" s="1"/>
  <c r="BN400" i="3" s="1"/>
  <c r="AH355" i="3" a="1"/>
  <c r="AH355" i="3" s="1"/>
  <c r="AX355" i="3" s="1"/>
  <c r="BN355" i="3" s="1"/>
  <c r="AH302" i="3" a="1"/>
  <c r="AH302" i="3" s="1"/>
  <c r="AX302" i="3" s="1"/>
  <c r="BN302" i="3" s="1"/>
  <c r="AH354" i="3" a="1"/>
  <c r="AH354" i="3" s="1"/>
  <c r="AX354" i="3" s="1"/>
  <c r="BN354" i="3" s="1"/>
  <c r="AH555" i="3" a="1"/>
  <c r="AH555" i="3" s="1"/>
  <c r="AX555" i="3" s="1"/>
  <c r="BN555" i="3" s="1"/>
  <c r="AH752" i="3" a="1"/>
  <c r="AH752" i="3" s="1"/>
  <c r="AX752" i="3" s="1"/>
  <c r="BN752" i="3" s="1"/>
  <c r="AH790" i="3" a="1"/>
  <c r="AH790" i="3" s="1"/>
  <c r="AX790" i="3" s="1"/>
  <c r="BN790" i="3" s="1"/>
  <c r="AH801" i="3" a="1"/>
  <c r="AH801" i="3" s="1"/>
  <c r="AX801" i="3" s="1"/>
  <c r="BN801" i="3" s="1"/>
  <c r="AH24" i="3" a="1"/>
  <c r="AH24" i="3" s="1"/>
  <c r="AX24" i="3" s="1"/>
  <c r="AH284" i="3" a="1"/>
  <c r="AH284" i="3" s="1"/>
  <c r="AX284" i="3" s="1"/>
  <c r="BN284" i="3" s="1"/>
  <c r="AH707" i="3" a="1"/>
  <c r="AH707" i="3" s="1"/>
  <c r="AX707" i="3" s="1"/>
  <c r="BN707" i="3" s="1"/>
  <c r="AH636" i="3" a="1"/>
  <c r="AH636" i="3" s="1"/>
  <c r="AX636" i="3" s="1"/>
  <c r="BN636" i="3" s="1"/>
  <c r="AH987" i="3" a="1"/>
  <c r="AH987" i="3" s="1"/>
  <c r="AX987" i="3" s="1"/>
  <c r="BN987" i="3" s="1"/>
  <c r="AH477" i="3" a="1"/>
  <c r="AH477" i="3" s="1"/>
  <c r="AX477" i="3" s="1"/>
  <c r="BN477" i="3" s="1"/>
  <c r="AH164" i="3" a="1"/>
  <c r="AH164" i="3" s="1"/>
  <c r="AX164" i="3" s="1"/>
  <c r="BN164" i="3" s="1"/>
  <c r="AH682" i="3" a="1"/>
  <c r="AH682" i="3" s="1"/>
  <c r="AX682" i="3" s="1"/>
  <c r="BN682" i="3" s="1"/>
  <c r="AH101" i="3" a="1"/>
  <c r="AH101" i="3" s="1"/>
  <c r="AX101" i="3" s="1"/>
  <c r="BN101" i="3" s="1"/>
  <c r="AH430" i="3" a="1"/>
  <c r="AH430" i="3" s="1"/>
  <c r="AX430" i="3" s="1"/>
  <c r="BN430" i="3" s="1"/>
  <c r="AH605" i="3" a="1"/>
  <c r="AH605" i="3" s="1"/>
  <c r="AX605" i="3" s="1"/>
  <c r="BN605" i="3" s="1"/>
  <c r="AH788" i="3" a="1"/>
  <c r="AH788" i="3" s="1"/>
  <c r="AX788" i="3" s="1"/>
  <c r="BN788" i="3" s="1"/>
  <c r="AH966" i="3" a="1"/>
  <c r="AH966" i="3" s="1"/>
  <c r="AX966" i="3" s="1"/>
  <c r="BN966" i="3" s="1"/>
  <c r="AH255" i="3" a="1"/>
  <c r="AH255" i="3" s="1"/>
  <c r="AX255" i="3" s="1"/>
  <c r="BN255" i="3" s="1"/>
  <c r="AH327" i="3" a="1"/>
  <c r="AH327" i="3" s="1"/>
  <c r="AX327" i="3" s="1"/>
  <c r="BN327" i="3" s="1"/>
  <c r="AH468" i="3" a="1"/>
  <c r="AH468" i="3" s="1"/>
  <c r="AX468" i="3" s="1"/>
  <c r="BN468" i="3" s="1"/>
  <c r="AH873" i="3" a="1"/>
  <c r="AH873" i="3" s="1"/>
  <c r="AX873" i="3" s="1"/>
  <c r="BN873" i="3" s="1"/>
  <c r="AH52" i="3" a="1"/>
  <c r="AH52" i="3" s="1"/>
  <c r="AX52" i="3" s="1"/>
  <c r="AH429" i="3" a="1"/>
  <c r="AH429" i="3" s="1"/>
  <c r="AX429" i="3" s="1"/>
  <c r="BN429" i="3" s="1"/>
  <c r="AH511" i="3" a="1"/>
  <c r="AH511" i="3" s="1"/>
  <c r="AX511" i="3" s="1"/>
  <c r="BN511" i="3" s="1"/>
  <c r="AH694" i="3" a="1"/>
  <c r="AH694" i="3" s="1"/>
  <c r="AX694" i="3" s="1"/>
  <c r="BN694" i="3" s="1"/>
  <c r="AH996" i="3" a="1"/>
  <c r="AH996" i="3" s="1"/>
  <c r="AX996" i="3" s="1"/>
  <c r="BN996" i="3" s="1"/>
  <c r="AH170" i="3" a="1"/>
  <c r="AH170" i="3" s="1"/>
  <c r="AX170" i="3" s="1"/>
  <c r="BN170" i="3" s="1"/>
  <c r="AH476" i="3" a="1"/>
  <c r="AH476" i="3" s="1"/>
  <c r="AX476" i="3" s="1"/>
  <c r="BN476" i="3" s="1"/>
  <c r="AH633" i="3" a="1"/>
  <c r="AH633" i="3" s="1"/>
  <c r="AX633" i="3" s="1"/>
  <c r="BN633" i="3" s="1"/>
  <c r="AH824" i="3" a="1"/>
  <c r="AH824" i="3" s="1"/>
  <c r="AX824" i="3" s="1"/>
  <c r="BN824" i="3" s="1"/>
  <c r="AH1007" i="3" a="1"/>
  <c r="AH1007" i="3" s="1"/>
  <c r="AX1007" i="3" s="1"/>
  <c r="BN1007" i="3" s="1"/>
  <c r="AH120" i="3" a="1"/>
  <c r="AH120" i="3" s="1"/>
  <c r="AX120" i="3" s="1"/>
  <c r="BN120" i="3" s="1"/>
  <c r="AH535" i="3" a="1"/>
  <c r="AH535" i="3" s="1"/>
  <c r="AX535" i="3" s="1"/>
  <c r="BN535" i="3" s="1"/>
  <c r="AH786" i="3" a="1"/>
  <c r="AH786" i="3" s="1"/>
  <c r="AX786" i="3" s="1"/>
  <c r="BN786" i="3" s="1"/>
  <c r="AH986" i="3" a="1"/>
  <c r="AH986" i="3" s="1"/>
  <c r="AX986" i="3" s="1"/>
  <c r="BN986" i="3" s="1"/>
  <c r="AH522" i="3" a="1"/>
  <c r="AH522" i="3" s="1"/>
  <c r="AX522" i="3" s="1"/>
  <c r="BN522" i="3" s="1"/>
  <c r="AH177" i="3" a="1"/>
  <c r="AH177" i="3" s="1"/>
  <c r="AX177" i="3" s="1"/>
  <c r="BN177" i="3" s="1"/>
  <c r="AH149" i="3" a="1"/>
  <c r="AH149" i="3" s="1"/>
  <c r="AX149" i="3" s="1"/>
  <c r="BN149" i="3" s="1"/>
  <c r="AH375" i="3" a="1"/>
  <c r="AH375" i="3" s="1"/>
  <c r="AX375" i="3" s="1"/>
  <c r="BN375" i="3" s="1"/>
  <c r="AH729" i="3" a="1"/>
  <c r="AH729" i="3" s="1"/>
  <c r="AX729" i="3" s="1"/>
  <c r="BN729" i="3" s="1"/>
  <c r="AH908" i="3" a="1"/>
  <c r="AH908" i="3" s="1"/>
  <c r="AX908" i="3" s="1"/>
  <c r="BN908" i="3" s="1"/>
  <c r="AH347" i="3" a="1"/>
  <c r="AH347" i="3" s="1"/>
  <c r="AX347" i="3" s="1"/>
  <c r="BN347" i="3" s="1"/>
  <c r="AH189" i="3" a="1"/>
  <c r="AH189" i="3" s="1"/>
  <c r="AX189" i="3" s="1"/>
  <c r="BN189" i="3" s="1"/>
  <c r="AH99" i="3" a="1"/>
  <c r="AH99" i="3" s="1"/>
  <c r="AX99" i="3" s="1"/>
  <c r="BN99" i="3" s="1"/>
  <c r="AH521" i="3" a="1"/>
  <c r="AH521" i="3" s="1"/>
  <c r="AX521" i="3" s="1"/>
  <c r="BN521" i="3" s="1"/>
  <c r="AH810" i="3" a="1"/>
  <c r="AH810" i="3" s="1"/>
  <c r="AX810" i="3" s="1"/>
  <c r="BN810" i="3" s="1"/>
  <c r="AH933" i="3" a="1"/>
  <c r="AH933" i="3" s="1"/>
  <c r="AX933" i="3" s="1"/>
  <c r="BN933" i="3" s="1"/>
  <c r="AH247" i="3" a="1"/>
  <c r="AH247" i="3" s="1"/>
  <c r="AX247" i="3" s="1"/>
  <c r="BN247" i="3" s="1"/>
  <c r="AH640" i="3" a="1"/>
  <c r="AH640" i="3" s="1"/>
  <c r="AX640" i="3" s="1"/>
  <c r="BN640" i="3" s="1"/>
  <c r="AH916" i="3" a="1"/>
  <c r="AH916" i="3" s="1"/>
  <c r="AX916" i="3" s="1"/>
  <c r="BN916" i="3" s="1"/>
  <c r="AH187" i="3" a="1"/>
  <c r="AH187" i="3" s="1"/>
  <c r="AX187" i="3" s="1"/>
  <c r="BN187" i="3" s="1"/>
  <c r="AH283" i="3" a="1"/>
  <c r="AH283" i="3" s="1"/>
  <c r="AX283" i="3" s="1"/>
  <c r="BN283" i="3" s="1"/>
  <c r="AH298" i="3" a="1"/>
  <c r="AH298" i="3" s="1"/>
  <c r="AX298" i="3" s="1"/>
  <c r="BN298" i="3" s="1"/>
  <c r="AH952" i="3" a="1"/>
  <c r="AH952" i="3" s="1"/>
  <c r="AX952" i="3" s="1"/>
  <c r="BN952" i="3" s="1"/>
  <c r="AH292" i="3" a="1"/>
  <c r="AH292" i="3" s="1"/>
  <c r="AX292" i="3" s="1"/>
  <c r="BN292" i="3" s="1"/>
  <c r="AH623" i="3" a="1"/>
  <c r="AH623" i="3" s="1"/>
  <c r="AX623" i="3" s="1"/>
  <c r="BN623" i="3" s="1"/>
  <c r="AH598" i="3" a="1"/>
  <c r="AH598" i="3" s="1"/>
  <c r="AX598" i="3" s="1"/>
  <c r="BN598" i="3" s="1"/>
  <c r="AH39" i="3" a="1"/>
  <c r="AH39" i="3" s="1"/>
  <c r="AX39" i="3" s="1"/>
  <c r="AH988" i="3" a="1"/>
  <c r="AH988" i="3" s="1"/>
  <c r="AX988" i="3" s="1"/>
  <c r="BN988" i="3" s="1"/>
  <c r="AH273" i="3" a="1"/>
  <c r="AH273" i="3" s="1"/>
  <c r="AX273" i="3" s="1"/>
  <c r="BN273" i="3" s="1"/>
  <c r="AH538" i="3" a="1"/>
  <c r="AH538" i="3" s="1"/>
  <c r="AX538" i="3" s="1"/>
  <c r="BN538" i="3" s="1"/>
  <c r="AH387" i="3" a="1"/>
  <c r="AH387" i="3" s="1"/>
  <c r="AX387" i="3" s="1"/>
  <c r="BN387" i="3" s="1"/>
  <c r="AH666" i="3" a="1"/>
  <c r="AH666" i="3" s="1"/>
  <c r="AX666" i="3" s="1"/>
  <c r="BN666" i="3" s="1"/>
  <c r="AH51" i="3" a="1"/>
  <c r="AH51" i="3" s="1"/>
  <c r="AX51" i="3" s="1"/>
  <c r="AH982" i="3" a="1"/>
  <c r="AH982" i="3" s="1"/>
  <c r="AX982" i="3" s="1"/>
  <c r="BN982" i="3" s="1"/>
  <c r="AH525" i="3" a="1"/>
  <c r="AH525" i="3" s="1"/>
  <c r="AX525" i="3" s="1"/>
  <c r="BN525" i="3" s="1"/>
  <c r="AH540" i="3" a="1"/>
  <c r="AH540" i="3" s="1"/>
  <c r="AX540" i="3" s="1"/>
  <c r="BN540" i="3" s="1"/>
  <c r="AH534" i="3" a="1"/>
  <c r="AH534" i="3" s="1"/>
  <c r="AX534" i="3" s="1"/>
  <c r="BN534" i="3" s="1"/>
  <c r="AH299" i="3" a="1"/>
  <c r="AH299" i="3" s="1"/>
  <c r="AX299" i="3" s="1"/>
  <c r="BN299" i="3" s="1"/>
  <c r="AH457" i="3" a="1"/>
  <c r="AH457" i="3" s="1"/>
  <c r="AX457" i="3" s="1"/>
  <c r="BN457" i="3" s="1"/>
  <c r="AH91" i="3" a="1"/>
  <c r="AH91" i="3" s="1"/>
  <c r="AX91" i="3" s="1"/>
  <c r="BN91" i="3" s="1"/>
  <c r="AH780" i="3" a="1"/>
  <c r="AH780" i="3" s="1"/>
  <c r="AX780" i="3" s="1"/>
  <c r="BN780" i="3" s="1"/>
  <c r="AH440" i="3" a="1"/>
  <c r="AH440" i="3" s="1"/>
  <c r="AX440" i="3" s="1"/>
  <c r="BN440" i="3" s="1"/>
  <c r="AH224" i="3" a="1"/>
  <c r="AH224" i="3" s="1"/>
  <c r="AX224" i="3" s="1"/>
  <c r="BN224" i="3" s="1"/>
  <c r="AH925" i="3" a="1"/>
  <c r="AH925" i="3" s="1"/>
  <c r="AX925" i="3" s="1"/>
  <c r="BN925" i="3" s="1"/>
  <c r="AH519" i="3" a="1"/>
  <c r="AH519" i="3" s="1"/>
  <c r="AX519" i="3" s="1"/>
  <c r="BN519" i="3" s="1"/>
  <c r="AH542" i="3" a="1"/>
  <c r="AH542" i="3" s="1"/>
  <c r="AX542" i="3" s="1"/>
  <c r="BN542" i="3" s="1"/>
  <c r="AH188" i="3" a="1"/>
  <c r="AH188" i="3" s="1"/>
  <c r="AX188" i="3" s="1"/>
  <c r="BN188" i="3" s="1"/>
  <c r="AH280" i="3" a="1"/>
  <c r="AH280" i="3" s="1"/>
  <c r="AX280" i="3" s="1"/>
  <c r="BN280" i="3" s="1"/>
  <c r="AH822" i="3" a="1"/>
  <c r="AH822" i="3" s="1"/>
  <c r="AX822" i="3" s="1"/>
  <c r="BN822" i="3" s="1"/>
  <c r="AH878" i="3" a="1"/>
  <c r="AH878" i="3" s="1"/>
  <c r="AX878" i="3" s="1"/>
  <c r="BN878" i="3" s="1"/>
  <c r="AH446" i="3" a="1"/>
  <c r="AH446" i="3" s="1"/>
  <c r="AX446" i="3" s="1"/>
  <c r="BN446" i="3" s="1"/>
  <c r="AH263" i="3" a="1"/>
  <c r="AH263" i="3" s="1"/>
  <c r="AX263" i="3" s="1"/>
  <c r="BN263" i="3" s="1"/>
  <c r="AH27" i="3" a="1"/>
  <c r="AH27" i="3" s="1"/>
  <c r="AX27" i="3" s="1"/>
  <c r="AH548" i="3" a="1"/>
  <c r="AH548" i="3" s="1"/>
  <c r="AX548" i="3" s="1"/>
  <c r="BN548" i="3" s="1"/>
  <c r="AH407" i="3" a="1"/>
  <c r="AH407" i="3" s="1"/>
  <c r="AX407" i="3" s="1"/>
  <c r="BN407" i="3" s="1"/>
  <c r="AH828" i="3" a="1"/>
  <c r="AH828" i="3" s="1"/>
  <c r="AX828" i="3" s="1"/>
  <c r="BN828" i="3" s="1"/>
  <c r="AH286" i="3" a="1"/>
  <c r="AH286" i="3" s="1"/>
  <c r="AX286" i="3" s="1"/>
  <c r="BN286" i="3" s="1"/>
  <c r="AH773" i="3" a="1"/>
  <c r="AH773" i="3" s="1"/>
  <c r="AX773" i="3" s="1"/>
  <c r="BN773" i="3" s="1"/>
  <c r="AH240" i="3" a="1"/>
  <c r="AH240" i="3" s="1"/>
  <c r="AX240" i="3" s="1"/>
  <c r="BN240" i="3" s="1"/>
  <c r="AH296" i="3" a="1"/>
  <c r="AH296" i="3" s="1"/>
  <c r="AX296" i="3" s="1"/>
  <c r="BN296" i="3" s="1"/>
  <c r="AH650" i="3" a="1"/>
  <c r="AH650" i="3" s="1"/>
  <c r="AX650" i="3" s="1"/>
  <c r="BN650" i="3" s="1"/>
  <c r="AH831" i="3" a="1"/>
  <c r="AH831" i="3" s="1"/>
  <c r="AX831" i="3" s="1"/>
  <c r="BN831" i="3" s="1"/>
  <c r="AH160" i="3" a="1"/>
  <c r="AH160" i="3" s="1"/>
  <c r="AX160" i="3" s="1"/>
  <c r="BN160" i="3" s="1"/>
  <c r="AH820" i="3" a="1"/>
  <c r="AH820" i="3" s="1"/>
  <c r="AX820" i="3" s="1"/>
  <c r="BN820" i="3" s="1"/>
  <c r="AH258" i="3" a="1"/>
  <c r="AH258" i="3" s="1"/>
  <c r="AX258" i="3" s="1"/>
  <c r="BN258" i="3" s="1"/>
  <c r="AH875" i="3" a="1"/>
  <c r="AH875" i="3" s="1"/>
  <c r="AX875" i="3" s="1"/>
  <c r="BN875" i="3" s="1"/>
  <c r="AH118" i="3" a="1"/>
  <c r="AH118" i="3" s="1"/>
  <c r="AX118" i="3" s="1"/>
  <c r="BN118" i="3" s="1"/>
  <c r="AH308" i="3" a="1"/>
  <c r="AH308" i="3" s="1"/>
  <c r="AX308" i="3" s="1"/>
  <c r="BN308" i="3" s="1"/>
  <c r="AH622" i="3" a="1"/>
  <c r="AH622" i="3" s="1"/>
  <c r="AX622" i="3" s="1"/>
  <c r="BN622" i="3" s="1"/>
  <c r="AH887" i="3" a="1"/>
  <c r="AH887" i="3" s="1"/>
  <c r="AX887" i="3" s="1"/>
  <c r="BN887" i="3" s="1"/>
  <c r="AH18" i="3" a="1"/>
  <c r="AH18" i="3" s="1"/>
  <c r="AX18" i="3" s="1"/>
  <c r="AH163" i="3" a="1"/>
  <c r="AH163" i="3" s="1"/>
  <c r="AX163" i="3" s="1"/>
  <c r="BN163" i="3" s="1"/>
  <c r="AH411" i="3" a="1"/>
  <c r="AH411" i="3" s="1"/>
  <c r="AX411" i="3" s="1"/>
  <c r="BN411" i="3" s="1"/>
  <c r="AH692" i="3" a="1"/>
  <c r="AH692" i="3" s="1"/>
  <c r="AX692" i="3" s="1"/>
  <c r="BN692" i="3" s="1"/>
  <c r="AH860" i="3" a="1"/>
  <c r="AH860" i="3" s="1"/>
  <c r="AX860" i="3" s="1"/>
  <c r="BN860" i="3" s="1"/>
  <c r="AH196" i="3" a="1"/>
  <c r="AH196" i="3" s="1"/>
  <c r="AX196" i="3" s="1"/>
  <c r="BN196" i="3" s="1"/>
  <c r="AH70" i="3" a="1"/>
  <c r="AH70" i="3" s="1"/>
  <c r="AX70" i="3" s="1"/>
  <c r="BN70" i="3" s="1"/>
  <c r="AH125" i="3" a="1"/>
  <c r="AH125" i="3" s="1"/>
  <c r="AX125" i="3" s="1"/>
  <c r="BN125" i="3" s="1"/>
  <c r="AH744" i="3" a="1"/>
  <c r="AH744" i="3" s="1"/>
  <c r="AX744" i="3" s="1"/>
  <c r="BN744" i="3" s="1"/>
  <c r="AH876" i="3" a="1"/>
  <c r="AH876" i="3" s="1"/>
  <c r="AX876" i="3" s="1"/>
  <c r="BN876" i="3" s="1"/>
  <c r="AH175" i="3" a="1"/>
  <c r="AH175" i="3" s="1"/>
  <c r="AX175" i="3" s="1"/>
  <c r="BN175" i="3" s="1"/>
  <c r="AH335" i="3" a="1"/>
  <c r="AH335" i="3" s="1"/>
  <c r="AX335" i="3" s="1"/>
  <c r="BN335" i="3" s="1"/>
  <c r="AH653" i="3" a="1"/>
  <c r="AH653" i="3" s="1"/>
  <c r="AX653" i="3" s="1"/>
  <c r="BN653" i="3" s="1"/>
  <c r="AH923" i="3" a="1"/>
  <c r="AH923" i="3" s="1"/>
  <c r="AX923" i="3" s="1"/>
  <c r="BN923" i="3" s="1"/>
  <c r="AH131" i="3" a="1"/>
  <c r="AH131" i="3" s="1"/>
  <c r="AX131" i="3" s="1"/>
  <c r="BN131" i="3" s="1"/>
  <c r="AH352" i="3" a="1"/>
  <c r="AH352" i="3" s="1"/>
  <c r="AX352" i="3" s="1"/>
  <c r="BN352" i="3" s="1"/>
  <c r="AH583" i="3" a="1"/>
  <c r="AH583" i="3" s="1"/>
  <c r="AX583" i="3" s="1"/>
  <c r="BN583" i="3" s="1"/>
  <c r="AH617" i="3" a="1"/>
  <c r="AH617" i="3" s="1"/>
  <c r="AX617" i="3" s="1"/>
  <c r="BN617" i="3" s="1"/>
  <c r="AH961" i="3" a="1"/>
  <c r="AH961" i="3" s="1"/>
  <c r="AX961" i="3" s="1"/>
  <c r="BN961" i="3" s="1"/>
  <c r="AH557" i="3" a="1"/>
  <c r="AH557" i="3" s="1"/>
  <c r="AX557" i="3" s="1"/>
  <c r="BN557" i="3" s="1"/>
  <c r="AH211" i="3" a="1"/>
  <c r="AH211" i="3" s="1"/>
  <c r="AX211" i="3" s="1"/>
  <c r="BN211" i="3" s="1"/>
  <c r="AH425" i="3" a="1"/>
  <c r="AH425" i="3" s="1"/>
  <c r="AX425" i="3" s="1"/>
  <c r="BN425" i="3" s="1"/>
  <c r="AH577" i="3" a="1"/>
  <c r="AH577" i="3" s="1"/>
  <c r="AX577" i="3" s="1"/>
  <c r="BN577" i="3" s="1"/>
  <c r="AH543" i="3" a="1"/>
  <c r="AH543" i="3" s="1"/>
  <c r="AX543" i="3" s="1"/>
  <c r="BN543" i="3" s="1"/>
  <c r="AH787" i="3" a="1"/>
  <c r="AH787" i="3" s="1"/>
  <c r="AX787" i="3" s="1"/>
  <c r="BN787" i="3" s="1"/>
  <c r="AH349" i="3" a="1"/>
  <c r="AH349" i="3" s="1"/>
  <c r="AX349" i="3" s="1"/>
  <c r="BN349" i="3" s="1"/>
  <c r="AH134" i="3" a="1"/>
  <c r="AH134" i="3" s="1"/>
  <c r="AX134" i="3" s="1"/>
  <c r="BN134" i="3" s="1"/>
  <c r="AH386" i="3" a="1"/>
  <c r="AH386" i="3" s="1"/>
  <c r="AX386" i="3" s="1"/>
  <c r="BN386" i="3" s="1"/>
  <c r="AH392" i="3" a="1"/>
  <c r="AH392" i="3" s="1"/>
  <c r="AX392" i="3" s="1"/>
  <c r="BN392" i="3" s="1"/>
  <c r="AH667" i="3" a="1"/>
  <c r="AH667" i="3" s="1"/>
  <c r="AX667" i="3" s="1"/>
  <c r="BN667" i="3" s="1"/>
  <c r="AH866" i="3" a="1"/>
  <c r="AH866" i="3" s="1"/>
  <c r="AX866" i="3" s="1"/>
  <c r="BN866" i="3" s="1"/>
  <c r="AH183" i="3" a="1"/>
  <c r="AH183" i="3" s="1"/>
  <c r="AX183" i="3" s="1"/>
  <c r="BN183" i="3" s="1"/>
  <c r="AH930" i="3" a="1"/>
  <c r="AH930" i="3" s="1"/>
  <c r="AX930" i="3" s="1"/>
  <c r="BN930" i="3" s="1"/>
  <c r="AH735" i="3" a="1"/>
  <c r="AH735" i="3" s="1"/>
  <c r="AX735" i="3" s="1"/>
  <c r="BN735" i="3" s="1"/>
  <c r="AH201" i="3" a="1"/>
  <c r="AH201" i="3" s="1"/>
  <c r="AX201" i="3" s="1"/>
  <c r="BN201" i="3" s="1"/>
  <c r="AH398" i="3" a="1"/>
  <c r="AH398" i="3" s="1"/>
  <c r="AX398" i="3" s="1"/>
  <c r="BN398" i="3" s="1"/>
  <c r="AH351" i="3" a="1"/>
  <c r="AH351" i="3" s="1"/>
  <c r="AX351" i="3" s="1"/>
  <c r="BN351" i="3" s="1"/>
  <c r="AH753" i="3" a="1"/>
  <c r="AH753" i="3" s="1"/>
  <c r="AX753" i="3" s="1"/>
  <c r="BN753" i="3" s="1"/>
  <c r="AH963" i="3" a="1"/>
  <c r="AH963" i="3" s="1"/>
  <c r="AX963" i="3" s="1"/>
  <c r="BN963" i="3" s="1"/>
  <c r="AH765" i="3" a="1"/>
  <c r="AH765" i="3" s="1"/>
  <c r="AX765" i="3" s="1"/>
  <c r="BN765" i="3" s="1"/>
  <c r="AH114" i="3" a="1"/>
  <c r="AH114" i="3" s="1"/>
  <c r="AX114" i="3" s="1"/>
  <c r="BN114" i="3" s="1"/>
  <c r="AH277" i="3" a="1"/>
  <c r="AH277" i="3" s="1"/>
  <c r="AX277" i="3" s="1"/>
  <c r="BN277" i="3" s="1"/>
  <c r="AH561" i="3" a="1"/>
  <c r="AH561" i="3" s="1"/>
  <c r="AX561" i="3" s="1"/>
  <c r="BN561" i="3" s="1"/>
  <c r="AH672" i="3" a="1"/>
  <c r="AH672" i="3" s="1"/>
  <c r="AX672" i="3" s="1"/>
  <c r="BN672" i="3" s="1"/>
  <c r="AH956" i="3" a="1"/>
  <c r="AH956" i="3" s="1"/>
  <c r="AX956" i="3" s="1"/>
  <c r="BN956" i="3" s="1"/>
  <c r="AH306" i="3" a="1"/>
  <c r="AH306" i="3" s="1"/>
  <c r="AX306" i="3" s="1"/>
  <c r="BN306" i="3" s="1"/>
  <c r="AH37" i="3" a="1"/>
  <c r="AH37" i="3" s="1"/>
  <c r="AX37" i="3" s="1"/>
  <c r="AH219" i="3" a="1"/>
  <c r="AH219" i="3" s="1"/>
  <c r="AX219" i="3" s="1"/>
  <c r="BN219" i="3" s="1"/>
  <c r="AH628" i="3" a="1"/>
  <c r="AH628" i="3" s="1"/>
  <c r="AX628" i="3" s="1"/>
  <c r="BN628" i="3" s="1"/>
  <c r="AH723" i="3" a="1"/>
  <c r="AH723" i="3" s="1"/>
  <c r="AX723" i="3" s="1"/>
  <c r="BN723" i="3" s="1"/>
  <c r="AH886" i="3" a="1"/>
  <c r="AH886" i="3" s="1"/>
  <c r="AX886" i="3" s="1"/>
  <c r="BN886" i="3" s="1"/>
  <c r="AH436" i="3" a="1"/>
  <c r="AH436" i="3" s="1"/>
  <c r="AX436" i="3" s="1"/>
  <c r="BN436" i="3" s="1"/>
  <c r="AH965" i="3" a="1"/>
  <c r="AH965" i="3" s="1"/>
  <c r="AX965" i="3" s="1"/>
  <c r="BN965" i="3" s="1"/>
  <c r="AH409" i="3" a="1"/>
  <c r="AH409" i="3" s="1"/>
  <c r="AX409" i="3" s="1"/>
  <c r="BN409" i="3" s="1"/>
  <c r="AH150" i="3" a="1"/>
  <c r="AH150" i="3" s="1"/>
  <c r="AX150" i="3" s="1"/>
  <c r="BN150" i="3" s="1"/>
  <c r="AH41" i="3" a="1"/>
  <c r="AH41" i="3" s="1"/>
  <c r="AX41" i="3" s="1"/>
  <c r="AH590" i="3" a="1"/>
  <c r="AH590" i="3" s="1"/>
  <c r="AX590" i="3" s="1"/>
  <c r="BN590" i="3" s="1"/>
  <c r="AH738" i="3" a="1"/>
  <c r="AH738" i="3" s="1"/>
  <c r="AX738" i="3" s="1"/>
  <c r="BN738" i="3" s="1"/>
  <c r="AH992" i="3" a="1"/>
  <c r="AH992" i="3" s="1"/>
  <c r="AX992" i="3" s="1"/>
  <c r="BN992" i="3" s="1"/>
  <c r="AH184" i="3" a="1"/>
  <c r="AH184" i="3" s="1"/>
  <c r="AX184" i="3" s="1"/>
  <c r="BN184" i="3" s="1"/>
  <c r="AH53" i="3" a="1"/>
  <c r="AH53" i="3" s="1"/>
  <c r="AX53" i="3" s="1"/>
  <c r="AH94" i="3" a="1"/>
  <c r="AH94" i="3" s="1"/>
  <c r="AX94" i="3" s="1"/>
  <c r="BN94" i="3" s="1"/>
  <c r="AH732" i="3" a="1"/>
  <c r="AH732" i="3" s="1"/>
  <c r="AX732" i="3" s="1"/>
  <c r="BN732" i="3" s="1"/>
  <c r="AH870" i="3" a="1"/>
  <c r="AH870" i="3" s="1"/>
  <c r="AX870" i="3" s="1"/>
  <c r="BN870" i="3" s="1"/>
  <c r="AH245" i="3" a="1"/>
  <c r="AH245" i="3" s="1"/>
  <c r="AX245" i="3" s="1"/>
  <c r="BN245" i="3" s="1"/>
  <c r="AH464" i="3" a="1"/>
  <c r="AH464" i="3" s="1"/>
  <c r="AX464" i="3" s="1"/>
  <c r="BN464" i="3" s="1"/>
  <c r="AH465" i="3" a="1"/>
  <c r="AH465" i="3" s="1"/>
  <c r="AX465" i="3" s="1"/>
  <c r="BN465" i="3" s="1"/>
  <c r="AH812" i="3" a="1"/>
  <c r="AH812" i="3" s="1"/>
  <c r="AX812" i="3" s="1"/>
  <c r="BN812" i="3" s="1"/>
  <c r="AH186" i="3" a="1"/>
  <c r="AH186" i="3" s="1"/>
  <c r="AX186" i="3" s="1"/>
  <c r="BN186" i="3" s="1"/>
  <c r="AH92" i="3" a="1"/>
  <c r="AH92" i="3" s="1"/>
  <c r="AX92" i="3" s="1"/>
  <c r="BN92" i="3" s="1"/>
  <c r="AH626" i="3" a="1"/>
  <c r="AH626" i="3" s="1"/>
  <c r="AX626" i="3" s="1"/>
  <c r="BN626" i="3" s="1"/>
  <c r="AH774" i="3" a="1"/>
  <c r="AH774" i="3" s="1"/>
  <c r="AX774" i="3" s="1"/>
  <c r="BN774" i="3" s="1"/>
  <c r="AH770" i="3" a="1"/>
  <c r="AH770" i="3" s="1"/>
  <c r="AX770" i="3" s="1"/>
  <c r="BN770" i="3" s="1"/>
  <c r="AH110" i="3" a="1"/>
  <c r="AH110" i="3" s="1"/>
  <c r="AX110" i="3" s="1"/>
  <c r="BN110" i="3" s="1"/>
  <c r="AH370" i="3" a="1"/>
  <c r="AH370" i="3" s="1"/>
  <c r="AX370" i="3" s="1"/>
  <c r="BN370" i="3" s="1"/>
  <c r="AH635" i="3" a="1"/>
  <c r="AH635" i="3" s="1"/>
  <c r="AX635" i="3" s="1"/>
  <c r="BN635" i="3" s="1"/>
  <c r="AH759" i="3" a="1"/>
  <c r="AH759" i="3" s="1"/>
  <c r="AX759" i="3" s="1"/>
  <c r="BN759" i="3" s="1"/>
  <c r="AH826" i="3" a="1"/>
  <c r="AH826" i="3" s="1"/>
  <c r="AX826" i="3" s="1"/>
  <c r="BN826" i="3" s="1"/>
  <c r="AH865" i="3" a="1"/>
  <c r="AH865" i="3" s="1"/>
  <c r="AX865" i="3" s="1"/>
  <c r="BN865" i="3" s="1"/>
  <c r="AH214" i="3" a="1"/>
  <c r="AH214" i="3" s="1"/>
  <c r="AX214" i="3" s="1"/>
  <c r="BN214" i="3" s="1"/>
  <c r="AH402" i="3" a="1"/>
  <c r="AH402" i="3" s="1"/>
  <c r="AX402" i="3" s="1"/>
  <c r="BN402" i="3" s="1"/>
  <c r="AH297" i="3" a="1"/>
  <c r="AH297" i="3" s="1"/>
  <c r="AX297" i="3" s="1"/>
  <c r="BN297" i="3" s="1"/>
  <c r="AH648" i="3" a="1"/>
  <c r="AH648" i="3" s="1"/>
  <c r="AX648" i="3" s="1"/>
  <c r="BN648" i="3" s="1"/>
  <c r="AH954" i="3" a="1"/>
  <c r="AH954" i="3" s="1"/>
  <c r="AX954" i="3" s="1"/>
  <c r="BN954" i="3" s="1"/>
  <c r="AH904" i="3" a="1"/>
  <c r="AH904" i="3" s="1"/>
  <c r="AX904" i="3" s="1"/>
  <c r="BN904" i="3" s="1"/>
  <c r="AH79" i="3" a="1"/>
  <c r="AH79" i="3" s="1"/>
  <c r="AX79" i="3" s="1"/>
  <c r="BN79" i="3" s="1"/>
  <c r="AH512" i="3" a="1"/>
  <c r="AH512" i="3" s="1"/>
  <c r="AX512" i="3" s="1"/>
  <c r="BN512" i="3" s="1"/>
  <c r="AH627" i="3" a="1"/>
  <c r="AH627" i="3" s="1"/>
  <c r="AX627" i="3" s="1"/>
  <c r="BN627" i="3" s="1"/>
  <c r="AH739" i="3" a="1"/>
  <c r="AH739" i="3" s="1"/>
  <c r="AX739" i="3" s="1"/>
  <c r="BN739" i="3" s="1"/>
  <c r="AH745" i="3" a="1"/>
  <c r="AH745" i="3" s="1"/>
  <c r="AX745" i="3" s="1"/>
  <c r="BN745" i="3" s="1"/>
  <c r="AH693" i="3" a="1"/>
  <c r="AH693" i="3" s="1"/>
  <c r="AX693" i="3" s="1"/>
  <c r="BN693" i="3" s="1"/>
  <c r="AH278" i="3" a="1"/>
  <c r="AH278" i="3" s="1"/>
  <c r="AX278" i="3" s="1"/>
  <c r="BN278" i="3" s="1"/>
  <c r="AH19" i="3" a="1"/>
  <c r="AH19" i="3" s="1"/>
  <c r="AX19" i="3" s="1"/>
  <c r="AH526" i="3" a="1"/>
  <c r="AH526" i="3" s="1"/>
  <c r="AX526" i="3" s="1"/>
  <c r="BN526" i="3" s="1"/>
  <c r="AH570" i="3" a="1"/>
  <c r="AH570" i="3" s="1"/>
  <c r="AX570" i="3" s="1"/>
  <c r="BN570" i="3" s="1"/>
  <c r="AH977" i="3" a="1"/>
  <c r="AH977" i="3" s="1"/>
  <c r="AX977" i="3" s="1"/>
  <c r="BN977" i="3" s="1"/>
  <c r="AH504" i="3" a="1"/>
  <c r="AH504" i="3" s="1"/>
  <c r="AX504" i="3" s="1"/>
  <c r="BN504" i="3" s="1"/>
  <c r="AH136" i="3" a="1"/>
  <c r="AH136" i="3" s="1"/>
  <c r="AX136" i="3" s="1"/>
  <c r="BN136" i="3" s="1"/>
  <c r="AH236" i="3" a="1"/>
  <c r="AH236" i="3" s="1"/>
  <c r="AX236" i="3" s="1"/>
  <c r="BN236" i="3" s="1"/>
  <c r="AH454" i="3" a="1"/>
  <c r="AH454" i="3" s="1"/>
  <c r="AX454" i="3" s="1"/>
  <c r="BN454" i="3" s="1"/>
  <c r="AH796" i="3" a="1"/>
  <c r="AH796" i="3" s="1"/>
  <c r="AX796" i="3" s="1"/>
  <c r="BN796" i="3" s="1"/>
  <c r="AH991" i="3" a="1"/>
  <c r="AH991" i="3" s="1"/>
  <c r="AX991" i="3" s="1"/>
  <c r="BN991" i="3" s="1"/>
  <c r="AH514" i="3" a="1"/>
  <c r="AH514" i="3" s="1"/>
  <c r="AX514" i="3" s="1"/>
  <c r="BN514" i="3" s="1"/>
  <c r="AH59" i="3" a="1"/>
  <c r="AH59" i="3" s="1"/>
  <c r="AX59" i="3" s="1"/>
  <c r="AH424" i="3" a="1"/>
  <c r="AH424" i="3" s="1"/>
  <c r="AX424" i="3" s="1"/>
  <c r="BN424" i="3" s="1"/>
  <c r="AH482" i="3" a="1"/>
  <c r="AH482" i="3" s="1"/>
  <c r="AX482" i="3" s="1"/>
  <c r="BN482" i="3" s="1"/>
  <c r="AH713" i="3" a="1"/>
  <c r="AH713" i="3" s="1"/>
  <c r="AX713" i="3" s="1"/>
  <c r="BN713" i="3" s="1"/>
  <c r="AH889" i="3" a="1"/>
  <c r="AH889" i="3" s="1"/>
  <c r="AX889" i="3" s="1"/>
  <c r="BN889" i="3" s="1"/>
  <c r="AH484" i="3" a="1"/>
  <c r="AH484" i="3" s="1"/>
  <c r="AX484" i="3" s="1"/>
  <c r="BN484" i="3" s="1"/>
  <c r="AH138" i="3" a="1"/>
  <c r="AH138" i="3" s="1"/>
  <c r="AX138" i="3" s="1"/>
  <c r="BN138" i="3" s="1"/>
  <c r="AH490" i="3" a="1"/>
  <c r="AH490" i="3" s="1"/>
  <c r="AX490" i="3" s="1"/>
  <c r="BN490" i="3" s="1"/>
  <c r="AH172" i="3" a="1"/>
  <c r="AH172" i="3" s="1"/>
  <c r="AX172" i="3" s="1"/>
  <c r="BN172" i="3" s="1"/>
  <c r="AH304" i="3" a="1"/>
  <c r="AH304" i="3" s="1"/>
  <c r="AX304" i="3" s="1"/>
  <c r="BN304" i="3" s="1"/>
  <c r="AH494" i="3" a="1"/>
  <c r="AH494" i="3" s="1"/>
  <c r="AX494" i="3" s="1"/>
  <c r="BN494" i="3" s="1"/>
  <c r="AH832" i="3" a="1"/>
  <c r="AH832" i="3" s="1"/>
  <c r="AX832" i="3" s="1"/>
  <c r="BN832" i="3" s="1"/>
  <c r="AH859" i="3" a="1"/>
  <c r="AH859" i="3" s="1"/>
  <c r="AX859" i="3" s="1"/>
  <c r="BN859" i="3" s="1"/>
  <c r="AH202" i="3" a="1"/>
  <c r="AH202" i="3" s="1"/>
  <c r="AX202" i="3" s="1"/>
  <c r="BN202" i="3" s="1"/>
  <c r="AH227" i="3" a="1"/>
  <c r="AH227" i="3" s="1"/>
  <c r="AX227" i="3" s="1"/>
  <c r="BN227" i="3" s="1"/>
  <c r="AH700" i="3" a="1"/>
  <c r="AH700" i="3" s="1"/>
  <c r="AX700" i="3" s="1"/>
  <c r="BN700" i="3" s="1"/>
  <c r="AH502" i="3" a="1"/>
  <c r="AH502" i="3" s="1"/>
  <c r="AX502" i="3" s="1"/>
  <c r="BN502" i="3" s="1"/>
  <c r="AH802" i="3" a="1"/>
  <c r="AH802" i="3" s="1"/>
  <c r="AX802" i="3" s="1"/>
  <c r="BN802" i="3" s="1"/>
  <c r="AH267" i="3" a="1"/>
  <c r="AH267" i="3" s="1"/>
  <c r="AX267" i="3" s="1"/>
  <c r="BN267" i="3" s="1"/>
  <c r="AH332" i="3" a="1"/>
  <c r="AH332" i="3" s="1"/>
  <c r="AX332" i="3" s="1"/>
  <c r="BN332" i="3" s="1"/>
  <c r="AH530" i="3" a="1"/>
  <c r="AH530" i="3" s="1"/>
  <c r="AX530" i="3" s="1"/>
  <c r="BN530" i="3" s="1"/>
  <c r="AH146" i="3" a="1"/>
  <c r="AH146" i="3" s="1"/>
  <c r="AX146" i="3" s="1"/>
  <c r="BN146" i="3" s="1"/>
  <c r="AH68" i="3" a="1"/>
  <c r="AH68" i="3" s="1"/>
  <c r="AX68" i="3" s="1"/>
  <c r="BN68" i="3" s="1"/>
  <c r="AH671" i="3" a="1"/>
  <c r="AH671" i="3" s="1"/>
  <c r="AX671" i="3" s="1"/>
  <c r="BN671" i="3" s="1"/>
  <c r="AH751" i="3" a="1"/>
  <c r="AH751" i="3" s="1"/>
  <c r="AX751" i="3" s="1"/>
  <c r="BN751" i="3" s="1"/>
  <c r="AH918" i="3" a="1"/>
  <c r="AH918" i="3" s="1"/>
  <c r="AX918" i="3" s="1"/>
  <c r="BN918" i="3" s="1"/>
  <c r="AH818" i="3" a="1"/>
  <c r="AH818" i="3" s="1"/>
  <c r="AX818" i="3" s="1"/>
  <c r="BN818" i="3" s="1"/>
  <c r="AH47" i="3" a="1"/>
  <c r="AH47" i="3" s="1"/>
  <c r="AX47" i="3" s="1"/>
  <c r="AH412" i="3" a="1"/>
  <c r="AH412" i="3" s="1"/>
  <c r="AX412" i="3" s="1"/>
  <c r="BN412" i="3" s="1"/>
  <c r="AH478" i="3" a="1"/>
  <c r="AH478" i="3" s="1"/>
  <c r="AX478" i="3" s="1"/>
  <c r="BN478" i="3" s="1"/>
  <c r="AH689" i="3" a="1"/>
  <c r="AH689" i="3" s="1"/>
  <c r="AX689" i="3" s="1"/>
  <c r="BN689" i="3" s="1"/>
  <c r="AH877" i="3" a="1"/>
  <c r="AH877" i="3" s="1"/>
  <c r="AX877" i="3" s="1"/>
  <c r="BN877" i="3" s="1"/>
  <c r="AH558" i="3" a="1"/>
  <c r="AH558" i="3" s="1"/>
  <c r="AX558" i="3" s="1"/>
  <c r="BN558" i="3" s="1"/>
  <c r="AH181" i="3" a="1"/>
  <c r="AH181" i="3" s="1"/>
  <c r="AX181" i="3" s="1"/>
  <c r="BN181" i="3" s="1"/>
  <c r="AH289" i="3" a="1"/>
  <c r="AH289" i="3" s="1"/>
  <c r="AX289" i="3" s="1"/>
  <c r="BN289" i="3" s="1"/>
  <c r="AH363" i="3" a="1"/>
  <c r="AH363" i="3" s="1"/>
  <c r="AX363" i="3" s="1"/>
  <c r="BN363" i="3" s="1"/>
  <c r="AH708" i="3" a="1"/>
  <c r="AH708" i="3" s="1"/>
  <c r="AX708" i="3" s="1"/>
  <c r="BN708" i="3" s="1"/>
  <c r="AH775" i="3" a="1"/>
  <c r="AH775" i="3" s="1"/>
  <c r="AX775" i="3" s="1"/>
  <c r="BN775" i="3" s="1"/>
  <c r="AH152" i="3" a="1"/>
  <c r="AH152" i="3" s="1"/>
  <c r="AX152" i="3" s="1"/>
  <c r="BN152" i="3" s="1"/>
  <c r="AH49" i="3" a="1"/>
  <c r="AH49" i="3" s="1"/>
  <c r="AX49" i="3" s="1"/>
  <c r="AH459" i="3" a="1"/>
  <c r="AH459" i="3" s="1"/>
  <c r="AX459" i="3" s="1"/>
  <c r="BN459" i="3" s="1"/>
  <c r="AH83" i="3" a="1"/>
  <c r="AH83" i="3" s="1"/>
  <c r="AX83" i="3" s="1"/>
  <c r="BN83" i="3" s="1"/>
  <c r="AH197" i="3" a="1"/>
  <c r="AH197" i="3" s="1"/>
  <c r="AX197" i="3" s="1"/>
  <c r="BN197" i="3" s="1"/>
  <c r="AH518" i="3" a="1"/>
  <c r="AH518" i="3" s="1"/>
  <c r="AX518" i="3" s="1"/>
  <c r="BN518" i="3" s="1"/>
  <c r="AH743" i="3" a="1"/>
  <c r="AH743" i="3" s="1"/>
  <c r="AX743" i="3" s="1"/>
  <c r="BN743" i="3" s="1"/>
  <c r="AH913" i="3" a="1"/>
  <c r="AH913" i="3" s="1"/>
  <c r="AX913" i="3" s="1"/>
  <c r="BN913" i="3" s="1"/>
  <c r="AH74" i="3" a="1"/>
  <c r="AH74" i="3" s="1"/>
  <c r="AX74" i="3" s="1"/>
  <c r="BN74" i="3" s="1"/>
  <c r="AH377" i="3" a="1"/>
  <c r="AH377" i="3" s="1"/>
  <c r="AX377" i="3" s="1"/>
  <c r="BN377" i="3" s="1"/>
  <c r="AH585" i="3" a="1"/>
  <c r="AH585" i="3" s="1"/>
  <c r="AX585" i="3" s="1"/>
  <c r="BN585" i="3" s="1"/>
  <c r="AH797" i="3" a="1"/>
  <c r="AH797" i="3" s="1"/>
  <c r="AX797" i="3" s="1"/>
  <c r="BN797" i="3" s="1"/>
  <c r="AH975" i="3" a="1"/>
  <c r="AH975" i="3" s="1"/>
  <c r="AX975" i="3" s="1"/>
  <c r="BN975" i="3" s="1"/>
  <c r="AH166" i="3" a="1"/>
  <c r="AH166" i="3" s="1"/>
  <c r="AX166" i="3" s="1"/>
  <c r="BN166" i="3" s="1"/>
  <c r="AH505" i="3" a="1"/>
  <c r="AH505" i="3" s="1"/>
  <c r="AX505" i="3" s="1"/>
  <c r="BN505" i="3" s="1"/>
  <c r="AH641" i="3" a="1"/>
  <c r="AH641" i="3" s="1"/>
  <c r="AX641" i="3" s="1"/>
  <c r="BN641" i="3" s="1"/>
  <c r="AH823" i="3" a="1"/>
  <c r="AH823" i="3" s="1"/>
  <c r="AX823" i="3" s="1"/>
  <c r="BN823" i="3" s="1"/>
  <c r="AH119" i="3" a="1"/>
  <c r="AH119" i="3" s="1"/>
  <c r="AX119" i="3" s="1"/>
  <c r="BN119" i="3" s="1"/>
  <c r="AH287" i="3" a="1"/>
  <c r="AH287" i="3" s="1"/>
  <c r="AX287" i="3" s="1"/>
  <c r="BN287" i="3" s="1"/>
  <c r="AH571" i="3" a="1"/>
  <c r="AH571" i="3" s="1"/>
  <c r="AX571" i="3" s="1"/>
  <c r="BN571" i="3" s="1"/>
  <c r="AH779" i="3" a="1"/>
  <c r="AH779" i="3" s="1"/>
  <c r="AX779" i="3" s="1"/>
  <c r="BN779" i="3" s="1"/>
  <c r="AH949" i="3" a="1"/>
  <c r="AH949" i="3" s="1"/>
  <c r="AX949" i="3" s="1"/>
  <c r="BN949" i="3" s="1"/>
  <c r="AH242" i="3" a="1"/>
  <c r="AH242" i="3" s="1"/>
  <c r="AX242" i="3" s="1"/>
  <c r="BN242" i="3" s="1"/>
  <c r="AH317" i="3" a="1"/>
  <c r="AH317" i="3" s="1"/>
  <c r="AX317" i="3" s="1"/>
  <c r="BN317" i="3" s="1"/>
  <c r="AH368" i="3" a="1"/>
  <c r="AH368" i="3" s="1"/>
  <c r="AX368" i="3" s="1"/>
  <c r="BN368" i="3" s="1"/>
  <c r="AH642" i="3" a="1"/>
  <c r="AH642" i="3" s="1"/>
  <c r="AX642" i="3" s="1"/>
  <c r="BN642" i="3" s="1"/>
  <c r="AH943" i="3" a="1"/>
  <c r="AH943" i="3" s="1"/>
  <c r="AX943" i="3" s="1"/>
  <c r="BN943" i="3" s="1"/>
  <c r="AH854" i="3" a="1"/>
  <c r="AH854" i="3" s="1"/>
  <c r="AX854" i="3" s="1"/>
  <c r="BN854" i="3" s="1"/>
  <c r="AH303" i="3" a="1"/>
  <c r="AH303" i="3" s="1"/>
  <c r="AX303" i="3" s="1"/>
  <c r="BN303" i="3" s="1"/>
  <c r="AH556" i="3" a="1"/>
  <c r="AH556" i="3" s="1"/>
  <c r="AX556" i="3" s="1"/>
  <c r="BN556" i="3" s="1"/>
  <c r="AH573" i="3" a="1"/>
  <c r="AH573" i="3" s="1"/>
  <c r="AX573" i="3" s="1"/>
  <c r="BN573" i="3" s="1"/>
  <c r="AH848" i="3" a="1"/>
  <c r="AH848" i="3" s="1"/>
  <c r="AX848" i="3" s="1"/>
  <c r="BN848" i="3" s="1"/>
  <c r="AH778" i="3" a="1"/>
  <c r="AH778" i="3" s="1"/>
  <c r="AX778" i="3" s="1"/>
  <c r="BN778" i="3" s="1"/>
  <c r="AH944" i="3" a="1"/>
  <c r="AH944" i="3" s="1"/>
  <c r="AX944" i="3" s="1"/>
  <c r="BN944" i="3" s="1"/>
  <c r="AH293" i="3" a="1"/>
  <c r="AH293" i="3" s="1"/>
  <c r="AX293" i="3" s="1"/>
  <c r="BN293" i="3" s="1"/>
  <c r="AH397" i="3" a="1"/>
  <c r="AH397" i="3" s="1"/>
  <c r="AX397" i="3" s="1"/>
  <c r="BN397" i="3" s="1"/>
  <c r="AH497" i="3" a="1"/>
  <c r="AH497" i="3" s="1"/>
  <c r="AX497" i="3" s="1"/>
  <c r="BN497" i="3" s="1"/>
  <c r="AH701" i="3" a="1"/>
  <c r="AH701" i="3" s="1"/>
  <c r="AX701" i="3" s="1"/>
  <c r="BN701" i="3" s="1"/>
  <c r="AH917" i="3" a="1"/>
  <c r="AH917" i="3" s="1"/>
  <c r="AX917" i="3" s="1"/>
  <c r="BN917" i="3" s="1"/>
  <c r="AH699" i="3" a="1"/>
  <c r="AH699" i="3" s="1"/>
  <c r="AX699" i="3" s="1"/>
  <c r="BN699" i="3" s="1"/>
  <c r="AH89" i="3" a="1"/>
  <c r="AH89" i="3" s="1"/>
  <c r="AX89" i="3" s="1"/>
  <c r="BN89" i="3" s="1"/>
  <c r="AH225" i="3" a="1"/>
  <c r="AH225" i="3" s="1"/>
  <c r="AX225" i="3" s="1"/>
  <c r="BN225" i="3" s="1"/>
  <c r="AH630" i="3" a="1"/>
  <c r="AH630" i="3" s="1"/>
  <c r="AX630" i="3" s="1"/>
  <c r="BN630" i="3" s="1"/>
  <c r="AH725" i="3" a="1"/>
  <c r="AH725" i="3" s="1"/>
  <c r="AX725" i="3" s="1"/>
  <c r="BN725" i="3" s="1"/>
  <c r="AH867" i="3" a="1"/>
  <c r="AH867" i="3" s="1"/>
  <c r="AX867" i="3" s="1"/>
  <c r="BN867" i="3" s="1"/>
  <c r="AH862" i="3" a="1"/>
  <c r="AH862" i="3" s="1"/>
  <c r="AX862" i="3" s="1"/>
  <c r="BN862" i="3" s="1"/>
  <c r="AH191" i="3" a="1"/>
  <c r="AH191" i="3" s="1"/>
  <c r="AX191" i="3" s="1"/>
  <c r="BN191" i="3" s="1"/>
  <c r="AH369" i="3" a="1"/>
  <c r="AH369" i="3" s="1"/>
  <c r="AX369" i="3" s="1"/>
  <c r="BN369" i="3" s="1"/>
  <c r="AH371" i="3" a="1"/>
  <c r="AH371" i="3" s="1"/>
  <c r="AX371" i="3" s="1"/>
  <c r="BN371" i="3" s="1"/>
  <c r="AH851" i="3" a="1"/>
  <c r="AH851" i="3" s="1"/>
  <c r="AX851" i="3" s="1"/>
  <c r="BN851" i="3" s="1"/>
  <c r="AH733" i="3" a="1"/>
  <c r="AH733" i="3" s="1"/>
  <c r="AX733" i="3" s="1"/>
  <c r="BN733" i="3" s="1"/>
  <c r="AH222" i="3" a="1"/>
  <c r="AH222" i="3" s="1"/>
  <c r="AX222" i="3" s="1"/>
  <c r="BN222" i="3" s="1"/>
  <c r="AH126" i="3" a="1"/>
  <c r="AH126" i="3" s="1"/>
  <c r="AX126" i="3" s="1"/>
  <c r="BN126" i="3" s="1"/>
  <c r="AH171" i="3" a="1"/>
  <c r="AH171" i="3" s="1"/>
  <c r="AX171" i="3" s="1"/>
  <c r="BN171" i="3" s="1"/>
  <c r="AH566" i="3" a="1"/>
  <c r="AH566" i="3" s="1"/>
  <c r="AX566" i="3" s="1"/>
  <c r="BN566" i="3" s="1"/>
  <c r="AH246" i="3" a="1"/>
  <c r="AH246" i="3" s="1"/>
  <c r="AX246" i="3" s="1"/>
  <c r="BN246" i="3" s="1"/>
  <c r="AH968" i="3" a="1"/>
  <c r="AH968" i="3" s="1"/>
  <c r="AX968" i="3" s="1"/>
  <c r="BN968" i="3" s="1"/>
  <c r="AH469" i="3" a="1"/>
  <c r="AH469" i="3" s="1"/>
  <c r="AX469" i="3" s="1"/>
  <c r="BN469" i="3" s="1"/>
  <c r="AH193" i="3" a="1"/>
  <c r="AH193" i="3" s="1"/>
  <c r="AX193" i="3" s="1"/>
  <c r="BN193" i="3" s="1"/>
  <c r="AH578" i="3" a="1"/>
  <c r="AH578" i="3" s="1"/>
  <c r="AX578" i="3" s="1"/>
  <c r="BN578" i="3" s="1"/>
  <c r="AH28" i="3" a="1"/>
  <c r="AH28" i="3" s="1"/>
  <c r="AX28" i="3" s="1"/>
  <c r="AH405" i="3" a="1"/>
  <c r="AH405" i="3" s="1"/>
  <c r="AX405" i="3" s="1"/>
  <c r="BN405" i="3" s="1"/>
  <c r="AH475" i="3" a="1"/>
  <c r="AH475" i="3" s="1"/>
  <c r="AX475" i="3" s="1"/>
  <c r="BN475" i="3" s="1"/>
  <c r="AH673" i="3" a="1"/>
  <c r="AH673" i="3" s="1"/>
  <c r="AX673" i="3" s="1"/>
  <c r="BN673" i="3" s="1"/>
  <c r="AH979" i="3" a="1"/>
  <c r="AH979" i="3" s="1"/>
  <c r="AX979" i="3" s="1"/>
  <c r="BN979" i="3" s="1"/>
  <c r="AH60" i="3" a="1"/>
  <c r="AH60" i="3" s="1"/>
  <c r="AX60" i="3" s="1"/>
  <c r="BN60" i="3" s="1"/>
  <c r="AH334" i="3" a="1"/>
  <c r="AH334" i="3" s="1"/>
  <c r="AX334" i="3" s="1"/>
  <c r="BN334" i="3" s="1"/>
  <c r="AH470" i="3" a="1"/>
  <c r="AH470" i="3" s="1"/>
  <c r="AX470" i="3" s="1"/>
  <c r="BN470" i="3" s="1"/>
  <c r="AH721" i="3" a="1"/>
  <c r="AH721" i="3" s="1"/>
  <c r="AX721" i="3" s="1"/>
  <c r="BN721" i="3" s="1"/>
  <c r="AH919" i="3" a="1"/>
  <c r="AH919" i="3" s="1"/>
  <c r="AX919" i="3" s="1"/>
  <c r="BN919" i="3" s="1"/>
  <c r="AH22" i="3" a="1"/>
  <c r="AH22" i="3" s="1"/>
  <c r="AX22" i="3" s="1"/>
  <c r="AH450" i="3" a="1"/>
  <c r="AH450" i="3" s="1"/>
  <c r="AX450" i="3" s="1"/>
  <c r="BN450" i="3" s="1"/>
  <c r="AH629" i="3" a="1"/>
  <c r="AH629" i="3" s="1"/>
  <c r="AX629" i="3" s="1"/>
  <c r="BN629" i="3" s="1"/>
  <c r="AH976" i="3" a="1"/>
  <c r="AH976" i="3" s="1"/>
  <c r="AX976" i="3" s="1"/>
  <c r="BN976" i="3" s="1"/>
  <c r="AH64" i="3" a="1"/>
  <c r="AH64" i="3" s="1"/>
  <c r="AX64" i="3" s="1"/>
  <c r="BN64" i="3" s="1"/>
  <c r="AH441" i="3" a="1"/>
  <c r="AH441" i="3" s="1"/>
  <c r="AX441" i="3" s="1"/>
  <c r="BN441" i="3" s="1"/>
  <c r="AH234" i="3" a="1"/>
  <c r="AH234" i="3" s="1"/>
  <c r="AX234" i="3" s="1"/>
  <c r="BN234" i="3" s="1"/>
  <c r="AH718" i="3" a="1"/>
  <c r="AH718" i="3" s="1"/>
  <c r="AX718" i="3" s="1"/>
  <c r="BN718" i="3" s="1"/>
  <c r="AH1005" i="3" a="1"/>
  <c r="AH1005" i="3" s="1"/>
  <c r="AX1005" i="3" s="1"/>
  <c r="BN1005" i="3" s="1"/>
  <c r="AH190" i="3" a="1"/>
  <c r="AH190" i="3" s="1"/>
  <c r="AX190" i="3" s="1"/>
  <c r="BN190" i="3" s="1"/>
  <c r="AH488" i="3" a="1"/>
  <c r="AH488" i="3" s="1"/>
  <c r="AX488" i="3" s="1"/>
  <c r="BN488" i="3" s="1"/>
  <c r="AH645" i="3" a="1"/>
  <c r="AH645" i="3" s="1"/>
  <c r="AX645" i="3" s="1"/>
  <c r="BN645" i="3" s="1"/>
  <c r="AH836" i="3" a="1"/>
  <c r="AH836" i="3" s="1"/>
  <c r="AX836" i="3" s="1"/>
  <c r="BN836" i="3" s="1"/>
  <c r="AH763" i="3" a="1"/>
  <c r="AH763" i="3" s="1"/>
  <c r="AX763" i="3" s="1"/>
  <c r="BN763" i="3" s="1"/>
  <c r="AH121" i="3" a="1"/>
  <c r="AH121" i="3" s="1"/>
  <c r="AX121" i="3" s="1"/>
  <c r="BN121" i="3" s="1"/>
  <c r="AH229" i="3" a="1"/>
  <c r="AH229" i="3" s="1"/>
  <c r="AX229" i="3" s="1"/>
  <c r="BN229" i="3" s="1"/>
  <c r="AH568" i="3" a="1"/>
  <c r="AH568" i="3" s="1"/>
  <c r="AX568" i="3" s="1"/>
  <c r="BN568" i="3" s="1"/>
  <c r="AH677" i="3" a="1"/>
  <c r="AH677" i="3" s="1"/>
  <c r="AX677" i="3" s="1"/>
  <c r="BN677" i="3" s="1"/>
  <c r="AH947" i="3" a="1"/>
  <c r="AH947" i="3" s="1"/>
  <c r="AX947" i="3" s="1"/>
  <c r="BN947" i="3" s="1"/>
  <c r="AH157" i="3" a="1"/>
  <c r="AH157" i="3" s="1"/>
  <c r="AX157" i="3" s="1"/>
  <c r="BN157" i="3" s="1"/>
  <c r="AH871" i="3" a="1"/>
  <c r="AH871" i="3" s="1"/>
  <c r="AX871" i="3" s="1"/>
  <c r="BN871" i="3" s="1"/>
  <c r="AH226" i="3" a="1"/>
  <c r="AH226" i="3" s="1"/>
  <c r="AX226" i="3" s="1"/>
  <c r="BN226" i="3" s="1"/>
  <c r="AH553" i="3" a="1"/>
  <c r="AH553" i="3" s="1"/>
  <c r="AX553" i="3" s="1"/>
  <c r="BN553" i="3" s="1"/>
  <c r="AH669" i="3" a="1"/>
  <c r="AH669" i="3" s="1"/>
  <c r="AX669" i="3" s="1"/>
  <c r="BN669" i="3" s="1"/>
  <c r="AH501" i="3" a="1"/>
  <c r="AH501" i="3" s="1"/>
  <c r="AX501" i="3" s="1"/>
  <c r="BN501" i="3" s="1"/>
  <c r="AH907" i="3" a="1"/>
  <c r="AH907" i="3" s="1"/>
  <c r="AX907" i="3" s="1"/>
  <c r="BN907" i="3" s="1"/>
  <c r="AH839" i="3" a="1"/>
  <c r="AH839" i="3" s="1"/>
  <c r="AX839" i="3" s="1"/>
  <c r="BN839" i="3" s="1"/>
  <c r="AH447" i="3" a="1"/>
  <c r="AH447" i="3" s="1"/>
  <c r="AX447" i="3" s="1"/>
  <c r="BN447" i="3" s="1"/>
  <c r="AH850" i="3" a="1"/>
  <c r="AH850" i="3" s="1"/>
  <c r="AX850" i="3" s="1"/>
  <c r="BN850" i="3" s="1"/>
  <c r="AH969" i="3" a="1"/>
  <c r="AH969" i="3" s="1"/>
  <c r="AX969" i="3" s="1"/>
  <c r="BN969" i="3" s="1"/>
  <c r="AH928" i="3" a="1"/>
  <c r="AH928" i="3" s="1"/>
  <c r="AX928" i="3" s="1"/>
  <c r="BN928" i="3" s="1"/>
  <c r="AH496" i="3" a="1"/>
  <c r="AH496" i="3" s="1"/>
  <c r="AX496" i="3" s="1"/>
  <c r="BN496" i="3" s="1"/>
  <c r="AH679" i="3" a="1"/>
  <c r="AH679" i="3" s="1"/>
  <c r="AX679" i="3" s="1"/>
  <c r="BN679" i="3" s="1"/>
  <c r="AH872" i="3" a="1"/>
  <c r="AH872" i="3" s="1"/>
  <c r="AX872" i="3" s="1"/>
  <c r="BN872" i="3" s="1"/>
  <c r="AH821" i="3" a="1"/>
  <c r="AH821" i="3" s="1"/>
  <c r="AX821" i="3" s="1"/>
  <c r="BN821" i="3" s="1"/>
  <c r="AH565" i="3" a="1"/>
  <c r="AH565" i="3" s="1"/>
  <c r="AX565" i="3" s="1"/>
  <c r="BN565" i="3" s="1"/>
  <c r="AH684" i="3" a="1"/>
  <c r="AH684" i="3" s="1"/>
  <c r="AX684" i="3" s="1"/>
  <c r="BN684" i="3" s="1"/>
  <c r="AH569" i="3" a="1"/>
  <c r="AH569" i="3" s="1"/>
  <c r="AX569" i="3" s="1"/>
  <c r="BN569" i="3" s="1"/>
  <c r="AH737" i="3" a="1"/>
  <c r="AH737" i="3" s="1"/>
  <c r="AX737" i="3" s="1"/>
  <c r="BN737" i="3" s="1"/>
  <c r="AH659" i="3" a="1"/>
  <c r="AH659" i="3" s="1"/>
  <c r="AX659" i="3" s="1"/>
  <c r="BN659" i="3" s="1"/>
  <c r="AH432" i="3" a="1"/>
  <c r="AH432" i="3" s="1"/>
  <c r="AX432" i="3" s="1"/>
  <c r="BN432" i="3" s="1"/>
  <c r="AH903" i="3" a="1"/>
  <c r="AH903" i="3" s="1"/>
  <c r="AX903" i="3" s="1"/>
  <c r="BN903" i="3" s="1"/>
  <c r="AH882" i="3" a="1"/>
  <c r="AH882" i="3" s="1"/>
  <c r="AX882" i="3" s="1"/>
  <c r="BN882" i="3" s="1"/>
  <c r="AH869" i="3" a="1"/>
  <c r="AH869" i="3" s="1"/>
  <c r="AX869" i="3" s="1"/>
  <c r="BN869" i="3" s="1"/>
  <c r="AH491" i="3" a="1"/>
  <c r="AH491" i="3" s="1"/>
  <c r="AX491" i="3" s="1"/>
  <c r="BN491" i="3" s="1"/>
  <c r="AH800" i="3" a="1"/>
  <c r="AH800" i="3" s="1"/>
  <c r="AX800" i="3" s="1"/>
  <c r="BN800" i="3" s="1"/>
  <c r="AH816" i="3" a="1"/>
  <c r="AH816" i="3" s="1"/>
  <c r="AX816" i="3" s="1"/>
  <c r="BN816" i="3" s="1"/>
  <c r="AH830" i="3" a="1"/>
  <c r="AH830" i="3" s="1"/>
  <c r="AX830" i="3" s="1"/>
  <c r="BN830" i="3" s="1"/>
  <c r="AH551" i="3" a="1"/>
  <c r="AH551" i="3" s="1"/>
  <c r="AX551" i="3" s="1"/>
  <c r="BN551" i="3" s="1"/>
  <c r="AH66" i="3" a="1"/>
  <c r="AH66" i="3" s="1"/>
  <c r="AX66" i="3" s="1"/>
  <c r="BN66" i="3" s="1"/>
  <c r="AH597" i="3" a="1"/>
  <c r="AH597" i="3" s="1"/>
  <c r="AX597" i="3" s="1"/>
  <c r="BN597" i="3" s="1"/>
  <c r="AH133" i="3" a="1"/>
  <c r="AH133" i="3" s="1"/>
  <c r="AX133" i="3" s="1"/>
  <c r="BN133" i="3" s="1"/>
  <c r="AH420" i="3" a="1"/>
  <c r="AH420" i="3" s="1"/>
  <c r="AX420" i="3" s="1"/>
  <c r="BN420" i="3" s="1"/>
  <c r="AH983" i="3" a="1"/>
  <c r="AH983" i="3" s="1"/>
  <c r="AX983" i="3" s="1"/>
  <c r="BN983" i="3" s="1"/>
  <c r="AH834" i="3" a="1"/>
  <c r="AH834" i="3" s="1"/>
  <c r="AX834" i="3" s="1"/>
  <c r="BN834" i="3" s="1"/>
  <c r="AH316" i="3" a="1"/>
  <c r="AH316" i="3" s="1"/>
  <c r="AX316" i="3" s="1"/>
  <c r="BN316" i="3" s="1"/>
  <c r="AH115" i="3" a="1"/>
  <c r="AH115" i="3" s="1"/>
  <c r="AX115" i="3" s="1"/>
  <c r="BN115" i="3" s="1"/>
  <c r="AH680" i="3" a="1"/>
  <c r="AH680" i="3" s="1"/>
  <c r="AX680" i="3" s="1"/>
  <c r="BN680" i="3" s="1"/>
  <c r="AH990" i="3" a="1"/>
  <c r="AH990" i="3" s="1"/>
  <c r="AX990" i="3" s="1"/>
  <c r="BN990" i="3" s="1"/>
  <c r="AH208" i="3" a="1"/>
  <c r="AH208" i="3" s="1"/>
  <c r="AX208" i="3" s="1"/>
  <c r="BN208" i="3" s="1"/>
  <c r="AH893" i="3" a="1"/>
  <c r="AH893" i="3" s="1"/>
  <c r="AX893" i="3" s="1"/>
  <c r="BN893" i="3" s="1"/>
  <c r="AH651" i="3" a="1"/>
  <c r="AH651" i="3" s="1"/>
  <c r="AX651" i="3" s="1"/>
  <c r="BN651" i="3" s="1"/>
  <c r="AH210" i="3" a="1"/>
  <c r="AH210" i="3" s="1"/>
  <c r="AX210" i="3" s="1"/>
  <c r="BN210" i="3" s="1"/>
  <c r="AH509" i="3" a="1"/>
  <c r="AH509" i="3" s="1"/>
  <c r="AX509" i="3" s="1"/>
  <c r="BN509" i="3" s="1"/>
  <c r="AH78" i="3" a="1"/>
  <c r="AH78" i="3" s="1"/>
  <c r="AX78" i="3" s="1"/>
  <c r="BN78" i="3" s="1"/>
  <c r="AH593" i="3" a="1"/>
  <c r="AH593" i="3" s="1"/>
  <c r="AX593" i="3" s="1"/>
  <c r="BN593" i="3" s="1"/>
  <c r="AH890" i="3" a="1"/>
  <c r="AH890" i="3" s="1"/>
  <c r="AX890" i="3" s="1"/>
  <c r="BN890" i="3" s="1"/>
  <c r="AH794" i="3" a="1"/>
  <c r="AH794" i="3" s="1"/>
  <c r="AX794" i="3" s="1"/>
  <c r="BN794" i="3" s="1"/>
  <c r="AH63" i="3" a="1"/>
  <c r="AH63" i="3" s="1"/>
  <c r="AX63" i="3" s="1"/>
  <c r="BN63" i="3" s="1"/>
  <c r="AH244" i="3" a="1"/>
  <c r="AH244" i="3" s="1"/>
  <c r="AX244" i="3" s="1"/>
  <c r="BN244" i="3" s="1"/>
  <c r="AH56" i="3" a="1"/>
  <c r="AH56" i="3" s="1"/>
  <c r="AX56" i="3" s="1"/>
  <c r="AH374" i="3" a="1"/>
  <c r="AH374" i="3" s="1"/>
  <c r="AX374" i="3" s="1"/>
  <c r="BN374" i="3" s="1"/>
  <c r="AH168" i="3" a="1"/>
  <c r="AH168" i="3" s="1"/>
  <c r="AX168" i="3" s="1"/>
  <c r="BN168" i="3" s="1"/>
  <c r="AH379" i="3" a="1"/>
  <c r="AH379" i="3" s="1"/>
  <c r="AX379" i="3" s="1"/>
  <c r="BN379" i="3" s="1"/>
  <c r="AH532" i="3" a="1"/>
  <c r="AH532" i="3" s="1"/>
  <c r="AX532" i="3" s="1"/>
  <c r="BN532" i="3" s="1"/>
  <c r="AH1003" i="3" a="1"/>
  <c r="AH1003" i="3" s="1"/>
  <c r="AX1003" i="3" s="1"/>
  <c r="BN1003" i="3" s="1"/>
  <c r="AH383" i="3" a="1"/>
  <c r="AH383" i="3" s="1"/>
  <c r="AX383" i="3" s="1"/>
  <c r="BN383" i="3" s="1"/>
  <c r="AH365" i="3" a="1"/>
  <c r="AH365" i="3" s="1"/>
  <c r="AX365" i="3" s="1"/>
  <c r="BN365" i="3" s="1"/>
  <c r="AH784" i="3" a="1"/>
  <c r="AH784" i="3" s="1"/>
  <c r="AX784" i="3" s="1"/>
  <c r="BN784" i="3" s="1"/>
  <c r="AH657" i="3" a="1"/>
  <c r="AH657" i="3" s="1"/>
  <c r="AX657" i="3" s="1"/>
  <c r="BN657" i="3" s="1"/>
  <c r="AH353" i="3" a="1"/>
  <c r="AH353" i="3" s="1"/>
  <c r="AX353" i="3" s="1"/>
  <c r="BN353" i="3" s="1"/>
  <c r="AH959" i="3" a="1"/>
  <c r="AH959" i="3" s="1"/>
  <c r="AX959" i="3" s="1"/>
  <c r="BN959" i="3" s="1"/>
  <c r="AH726" i="3" a="1"/>
  <c r="AH726" i="3" s="1"/>
  <c r="AX726" i="3" s="1"/>
  <c r="BN726" i="3" s="1"/>
  <c r="AH939" i="3" a="1"/>
  <c r="AH939" i="3" s="1"/>
  <c r="AX939" i="3" s="1"/>
  <c r="BN939" i="3" s="1"/>
  <c r="AH920" i="3" a="1"/>
  <c r="AH920" i="3" s="1"/>
  <c r="AX920" i="3" s="1"/>
  <c r="BN920" i="3" s="1"/>
  <c r="AH437" i="3" a="1"/>
  <c r="AH437" i="3" s="1"/>
  <c r="AX437" i="3" s="1"/>
  <c r="BN437" i="3" s="1"/>
  <c r="AH749" i="3" a="1"/>
  <c r="AH749" i="3" s="1"/>
  <c r="AX749" i="3" s="1"/>
  <c r="BN749" i="3" s="1"/>
  <c r="AH311" i="3" a="1"/>
  <c r="AH311" i="3" s="1"/>
  <c r="AX311" i="3" s="1"/>
  <c r="BN311" i="3" s="1"/>
  <c r="AH539" i="3" a="1"/>
  <c r="AH539" i="3" s="1"/>
  <c r="AX539" i="3" s="1"/>
  <c r="BN539" i="3" s="1"/>
  <c r="AH69" i="3" a="1"/>
  <c r="AH69" i="3" s="1"/>
  <c r="AX69" i="3" s="1"/>
  <c r="BN69" i="3" s="1"/>
  <c r="AH609" i="3" a="1"/>
  <c r="AH609" i="3" s="1"/>
  <c r="AX609" i="3" s="1"/>
  <c r="BN609" i="3" s="1"/>
  <c r="AH576" i="3" a="1"/>
  <c r="AH576" i="3" s="1"/>
  <c r="AX576" i="3" s="1"/>
  <c r="BN576" i="3" s="1"/>
  <c r="AH785" i="3" a="1"/>
  <c r="AH785" i="3" s="1"/>
  <c r="AX785" i="3" s="1"/>
  <c r="BN785" i="3" s="1"/>
  <c r="AH30" i="3" a="1"/>
  <c r="AH30" i="3" s="1"/>
  <c r="AX30" i="3" s="1"/>
  <c r="AH153" i="3" a="1"/>
  <c r="AH153" i="3" s="1"/>
  <c r="AX153" i="3" s="1"/>
  <c r="BN153" i="3" s="1"/>
  <c r="AH883" i="3" a="1"/>
  <c r="AH883" i="3" s="1"/>
  <c r="AX883" i="3" s="1"/>
  <c r="BN883" i="3" s="1"/>
  <c r="AH709" i="3" a="1"/>
  <c r="AH709" i="3" s="1"/>
  <c r="AX709" i="3" s="1"/>
  <c r="BN709" i="3" s="1"/>
  <c r="AH32" i="3" a="1"/>
  <c r="AH32" i="3" s="1"/>
  <c r="AX32" i="3" s="1"/>
  <c r="AH658" i="3" a="1"/>
  <c r="AH658" i="3" s="1"/>
  <c r="AX658" i="3" s="1"/>
  <c r="BN658" i="3" s="1"/>
  <c r="AH266" i="3" a="1"/>
  <c r="AH266" i="3" s="1"/>
  <c r="AX266" i="3" s="1"/>
  <c r="BN266" i="3" s="1"/>
  <c r="AH760" i="3" a="1"/>
  <c r="AH760" i="3" s="1"/>
  <c r="AX760" i="3" s="1"/>
  <c r="BN760" i="3" s="1"/>
  <c r="AH23" i="3" a="1"/>
  <c r="AH23" i="3" s="1"/>
  <c r="AX23" i="3" s="1"/>
  <c r="BN23" i="3" s="1"/>
  <c r="AH549" i="3" a="1"/>
  <c r="AH549" i="3" s="1"/>
  <c r="AX549" i="3" s="1"/>
  <c r="BN549" i="3" s="1"/>
  <c r="AH980" i="3" a="1"/>
  <c r="AH980" i="3" s="1"/>
  <c r="AX980" i="3" s="1"/>
  <c r="BN980" i="3" s="1"/>
  <c r="AH993" i="3" a="1"/>
  <c r="AH993" i="3" s="1"/>
  <c r="AX993" i="3" s="1"/>
  <c r="BN993" i="3" s="1"/>
  <c r="AH706" i="3" a="1"/>
  <c r="AH706" i="3" s="1"/>
  <c r="AX706" i="3" s="1"/>
  <c r="BN706" i="3" s="1"/>
  <c r="AH218" i="3" a="1"/>
  <c r="AH218" i="3" s="1"/>
  <c r="AX218" i="3" s="1"/>
  <c r="BN218" i="3" s="1"/>
  <c r="AH200" i="3" a="1"/>
  <c r="AH200" i="3" s="1"/>
  <c r="AX200" i="3" s="1"/>
  <c r="BN200" i="3" s="1"/>
  <c r="AH165" i="3" a="1"/>
  <c r="AH165" i="3" s="1"/>
  <c r="AX165" i="3" s="1"/>
  <c r="BN165" i="3" s="1"/>
  <c r="AH451" i="3" a="1"/>
  <c r="AH451" i="3" s="1"/>
  <c r="AX451" i="3" s="1"/>
  <c r="BN451" i="3" s="1"/>
  <c r="AH281" i="3" a="1"/>
  <c r="AH281" i="3" s="1"/>
  <c r="AX281" i="3" s="1"/>
  <c r="BN281" i="3" s="1"/>
  <c r="AH845" i="3" a="1"/>
  <c r="AH845" i="3" s="1"/>
  <c r="AX845" i="3" s="1"/>
  <c r="BN845" i="3" s="1"/>
  <c r="AH223" i="3" a="1"/>
  <c r="AH223" i="3" s="1"/>
  <c r="AX223" i="3" s="1"/>
  <c r="BN223" i="3" s="1"/>
  <c r="AH741" i="3" a="1"/>
  <c r="AH741" i="3" s="1"/>
  <c r="AX741" i="3" s="1"/>
  <c r="BN741" i="3" s="1"/>
  <c r="AH235" i="3" a="1"/>
  <c r="AH235" i="3" s="1"/>
  <c r="AX235" i="3" s="1"/>
  <c r="BN235" i="3" s="1"/>
  <c r="AH81" i="3" a="1"/>
  <c r="AH81" i="3" s="1"/>
  <c r="AX81" i="3" s="1"/>
  <c r="BN81" i="3" s="1"/>
  <c r="AH203" i="3" a="1"/>
  <c r="AH203" i="3" s="1"/>
  <c r="AX203" i="3" s="1"/>
  <c r="BN203" i="3" s="1"/>
  <c r="AH16" i="3" a="1"/>
  <c r="AH16" i="3" s="1"/>
  <c r="AX16" i="3" s="1"/>
  <c r="AH951" i="3" a="1"/>
  <c r="AH951" i="3" s="1"/>
  <c r="AX951" i="3" s="1"/>
  <c r="BN951" i="3" s="1"/>
  <c r="AH180" i="3" a="1"/>
  <c r="AH180" i="3" s="1"/>
  <c r="AX180" i="3" s="1"/>
  <c r="BN180" i="3" s="1"/>
  <c r="AH350" i="3" a="1"/>
  <c r="AH350" i="3" s="1"/>
  <c r="AX350" i="3" s="1"/>
  <c r="BN350" i="3" s="1"/>
  <c r="AH132" i="3" a="1"/>
  <c r="AH132" i="3" s="1"/>
  <c r="AX132" i="3" s="1"/>
  <c r="BN132" i="3" s="1"/>
  <c r="AH935" i="3" a="1"/>
  <c r="AH935" i="3" s="1"/>
  <c r="AX935" i="3" s="1"/>
  <c r="BN935" i="3" s="1"/>
  <c r="AH144" i="3" a="1"/>
  <c r="AH144" i="3" s="1"/>
  <c r="AX144" i="3" s="1"/>
  <c r="BN144" i="3" s="1"/>
  <c r="AH921" i="3" a="1"/>
  <c r="AH921" i="3" s="1"/>
  <c r="AX921" i="3" s="1"/>
  <c r="BN921" i="3" s="1"/>
  <c r="AH241" i="3" a="1"/>
  <c r="AH241" i="3" s="1"/>
  <c r="AX241" i="3" s="1"/>
  <c r="BN241" i="3" s="1"/>
  <c r="AH130" i="3" a="1"/>
  <c r="AH130" i="3" s="1"/>
  <c r="AX130" i="3" s="1"/>
  <c r="BN130" i="3" s="1"/>
  <c r="AH274" i="3" a="1"/>
  <c r="AH274" i="3" s="1"/>
  <c r="AX274" i="3" s="1"/>
  <c r="BN274" i="3" s="1"/>
  <c r="AH40" i="3" a="1"/>
  <c r="AH40" i="3" s="1"/>
  <c r="AX40" i="3" s="1"/>
  <c r="AH401" i="3" a="1"/>
  <c r="AH401" i="3" s="1"/>
  <c r="AX401" i="3" s="1"/>
  <c r="BN401" i="3" s="1"/>
  <c r="AH856" i="3" a="1"/>
  <c r="AH856" i="3" s="1"/>
  <c r="AX856" i="3" s="1"/>
  <c r="BN856" i="3" s="1"/>
  <c r="AH847" i="3" a="1"/>
  <c r="AH847" i="3" s="1"/>
  <c r="AX847" i="3" s="1"/>
  <c r="BN847" i="3" s="1"/>
  <c r="AH418" i="3" a="1"/>
  <c r="AH418" i="3" s="1"/>
  <c r="AX418" i="3" s="1"/>
  <c r="BN418" i="3" s="1"/>
  <c r="AH329" i="3" a="1"/>
  <c r="AH329" i="3" s="1"/>
  <c r="AX329" i="3" s="1"/>
  <c r="BN329" i="3" s="1"/>
  <c r="AH233" i="3" a="1"/>
  <c r="AH233" i="3" s="1"/>
  <c r="AX233" i="3" s="1"/>
  <c r="BN233" i="3" s="1"/>
  <c r="AH449" i="3" a="1"/>
  <c r="AH449" i="3" s="1"/>
  <c r="AX449" i="3" s="1"/>
  <c r="BN449" i="3" s="1"/>
  <c r="AH362" i="3" a="1"/>
  <c r="AH362" i="3" s="1"/>
  <c r="AX362" i="3" s="1"/>
  <c r="BN362" i="3" s="1"/>
  <c r="AH500" i="3" a="1"/>
  <c r="AH500" i="3" s="1"/>
  <c r="AX500" i="3" s="1"/>
  <c r="BN500" i="3" s="1"/>
  <c r="AH176" i="3" a="1"/>
  <c r="AH176" i="3" s="1"/>
  <c r="AX176" i="3" s="1"/>
  <c r="BN176" i="3" s="1"/>
  <c r="AH309" i="3" a="1"/>
  <c r="AH309" i="3" s="1"/>
  <c r="AX309" i="3" s="1"/>
  <c r="BN309" i="3" s="1"/>
  <c r="AH900" i="3" a="1"/>
  <c r="AH900" i="3" s="1"/>
  <c r="AX900" i="3" s="1"/>
  <c r="BN900" i="3" s="1"/>
  <c r="AH804" i="3" a="1"/>
  <c r="AH804" i="3" s="1"/>
  <c r="AX804" i="3" s="1"/>
  <c r="BN804" i="3" s="1"/>
  <c r="AH971" i="3" a="1"/>
  <c r="AH971" i="3" s="1"/>
  <c r="AX971" i="3" s="1"/>
  <c r="BN971" i="3" s="1"/>
  <c r="AH885" i="3" a="1"/>
  <c r="AH885" i="3" s="1"/>
  <c r="AX885" i="3" s="1"/>
  <c r="BN885" i="3" s="1"/>
  <c r="AH77" i="3" a="1"/>
  <c r="AH77" i="3" s="1"/>
  <c r="AX77" i="3" s="1"/>
  <c r="BN77" i="3" s="1"/>
  <c r="AH399" i="3" a="1"/>
  <c r="AH399" i="3" s="1"/>
  <c r="AX399" i="3" s="1"/>
  <c r="BN399" i="3" s="1"/>
  <c r="AH460" i="3" a="1"/>
  <c r="AH460" i="3" s="1"/>
  <c r="AX460" i="3" s="1"/>
  <c r="BN460" i="3" s="1"/>
  <c r="AH360" i="3" a="1"/>
  <c r="AH360" i="3" s="1"/>
  <c r="AX360" i="3" s="1"/>
  <c r="BN360" i="3" s="1"/>
  <c r="AH643" i="3" a="1"/>
  <c r="AH643" i="3" s="1"/>
  <c r="AX643" i="3" s="1"/>
  <c r="BN643" i="3" s="1"/>
  <c r="AH417" i="3" a="1"/>
  <c r="AH417" i="3" s="1"/>
  <c r="AX417" i="3" s="1"/>
  <c r="BN417" i="3" s="1"/>
  <c r="AH712" i="3" a="1"/>
  <c r="AH712" i="3" s="1"/>
  <c r="AX712" i="3" s="1"/>
  <c r="BN712" i="3" s="1"/>
  <c r="AH194" i="3" a="1"/>
  <c r="AH194" i="3" s="1"/>
  <c r="AX194" i="3" s="1"/>
  <c r="BN194" i="3" s="1"/>
  <c r="AH894" i="3" a="1"/>
  <c r="AH894" i="3" s="1"/>
  <c r="AX894" i="3" s="1"/>
  <c r="BN894" i="3" s="1"/>
  <c r="AH685" i="3" a="1"/>
  <c r="AH685" i="3" s="1"/>
  <c r="AX685" i="3" s="1"/>
  <c r="BN685" i="3" s="1"/>
  <c r="AH681" i="3" a="1"/>
  <c r="AH681" i="3" s="1"/>
  <c r="AX681" i="3" s="1"/>
  <c r="BN681" i="3" s="1"/>
  <c r="AH444" i="3" a="1"/>
  <c r="AH444" i="3" s="1"/>
  <c r="AX444" i="3" s="1"/>
  <c r="BN444" i="3" s="1"/>
  <c r="AH442" i="3" a="1"/>
  <c r="AH442" i="3" s="1"/>
  <c r="AX442" i="3" s="1"/>
  <c r="BN442" i="3" s="1"/>
  <c r="AH117" i="3" a="1"/>
  <c r="AH117" i="3" s="1"/>
  <c r="AX117" i="3" s="1"/>
  <c r="BN117" i="3" s="1"/>
  <c r="AH452" i="3" a="1"/>
  <c r="AH452" i="3" s="1"/>
  <c r="AX452" i="3" s="1"/>
  <c r="BN452" i="3" s="1"/>
  <c r="AH704" i="3" a="1"/>
  <c r="AH704" i="3" s="1"/>
  <c r="AX704" i="3" s="1"/>
  <c r="BN704" i="3" s="1"/>
  <c r="AH552" i="3" a="1"/>
  <c r="AH552" i="3" s="1"/>
  <c r="AX552" i="3" s="1"/>
  <c r="BN552" i="3" s="1"/>
  <c r="AH359" i="3" a="1"/>
  <c r="AH359" i="3" s="1"/>
  <c r="AX359" i="3" s="1"/>
  <c r="BN359" i="3" s="1"/>
  <c r="AH179" i="3" a="1"/>
  <c r="AH179" i="3" s="1"/>
  <c r="AX179" i="3" s="1"/>
  <c r="BN179" i="3" s="1"/>
  <c r="AH492" i="3" a="1"/>
  <c r="AH492" i="3" s="1"/>
  <c r="AX492" i="3" s="1"/>
  <c r="BN492" i="3" s="1"/>
  <c r="AH290" i="3" a="1"/>
  <c r="AH290" i="3" s="1"/>
  <c r="AX290" i="3" s="1"/>
  <c r="BN290" i="3" s="1"/>
  <c r="AH498" i="3" a="1"/>
  <c r="AH498" i="3" s="1"/>
  <c r="AX498" i="3" s="1"/>
  <c r="BN498" i="3" s="1"/>
  <c r="AH1004" i="3" a="1"/>
  <c r="AH1004" i="3" s="1"/>
  <c r="AX1004" i="3" s="1"/>
  <c r="BN1004" i="3" s="1"/>
  <c r="AH772" i="3" a="1"/>
  <c r="AH772" i="3" s="1"/>
  <c r="AX772" i="3" s="1"/>
  <c r="BN772" i="3" s="1"/>
  <c r="AH644" i="3" a="1"/>
  <c r="AH644" i="3" s="1"/>
  <c r="AX644" i="3" s="1"/>
  <c r="BN644" i="3" s="1"/>
  <c r="AH574" i="3" a="1"/>
  <c r="AH574" i="3" s="1"/>
  <c r="AX574" i="3" s="1"/>
  <c r="BN574" i="3" s="1"/>
  <c r="AH139" i="3" a="1"/>
  <c r="AH139" i="3" s="1"/>
  <c r="AX139" i="3" s="1"/>
  <c r="BN139" i="3" s="1"/>
  <c r="AH507" i="3" a="1"/>
  <c r="AH507" i="3" s="1"/>
  <c r="AX507" i="3" s="1"/>
  <c r="BN507" i="3" s="1"/>
  <c r="AH606" i="3" a="1"/>
  <c r="AH606" i="3" s="1"/>
  <c r="AX606" i="3" s="1"/>
  <c r="BN606" i="3" s="1"/>
  <c r="AH716" i="3" a="1"/>
  <c r="AH716" i="3" s="1"/>
  <c r="AX716" i="3" s="1"/>
  <c r="BN716" i="3" s="1"/>
  <c r="AH529" i="3" a="1"/>
  <c r="AH529" i="3" s="1"/>
  <c r="AX529" i="3" s="1"/>
  <c r="BN529" i="3" s="1"/>
  <c r="AH185" i="3" a="1"/>
  <c r="AH185" i="3" s="1"/>
  <c r="AX185" i="3" s="1"/>
  <c r="BN185" i="3" s="1"/>
  <c r="AH489" i="3" a="1"/>
  <c r="AH489" i="3" s="1"/>
  <c r="AX489" i="3" s="1"/>
  <c r="BN489" i="3" s="1"/>
  <c r="AH250" i="3" a="1"/>
  <c r="AH250" i="3" s="1"/>
  <c r="AX250" i="3" s="1"/>
  <c r="BN250" i="3" s="1"/>
  <c r="AH423" i="3" a="1"/>
  <c r="AH423" i="3" s="1"/>
  <c r="AX423" i="3" s="1"/>
  <c r="BN423" i="3" s="1"/>
  <c r="AH960" i="3" a="1"/>
  <c r="AH960" i="3" s="1"/>
  <c r="AX960" i="3" s="1"/>
  <c r="BN960" i="3" s="1"/>
  <c r="AH734" i="3" a="1"/>
  <c r="AH734" i="3" s="1"/>
  <c r="AX734" i="3" s="1"/>
  <c r="BN734" i="3" s="1"/>
  <c r="AH523" i="3" a="1"/>
  <c r="AH523" i="3" s="1"/>
  <c r="AX523" i="3" s="1"/>
  <c r="BN523" i="3" s="1"/>
  <c r="F38" i="34"/>
  <c r="AW293" i="3"/>
  <c r="BM293" i="3" s="1"/>
  <c r="AW876" i="3"/>
  <c r="BM876" i="3" s="1"/>
  <c r="AW406" i="3"/>
  <c r="BM406" i="3" s="1"/>
  <c r="AW909" i="3"/>
  <c r="BM909" i="3" s="1"/>
  <c r="AW11" i="3"/>
  <c r="AW787" i="3"/>
  <c r="BM787" i="3" s="1"/>
  <c r="AW972" i="3"/>
  <c r="BM972" i="3" s="1"/>
  <c r="AW570" i="3"/>
  <c r="BM570" i="3" s="1"/>
  <c r="AW757" i="3"/>
  <c r="BM757" i="3" s="1"/>
  <c r="AW538" i="3"/>
  <c r="BM538" i="3" s="1"/>
  <c r="AW160" i="3"/>
  <c r="BM160" i="3" s="1"/>
  <c r="AW958" i="3"/>
  <c r="BM958" i="3" s="1"/>
  <c r="AW367" i="3"/>
  <c r="BM367" i="3" s="1"/>
  <c r="AW622" i="3"/>
  <c r="BM622" i="3" s="1"/>
  <c r="AW960" i="3"/>
  <c r="BM960" i="3" s="1"/>
  <c r="AW624" i="3"/>
  <c r="BM624" i="3" s="1"/>
  <c r="AW904" i="3"/>
  <c r="BM904" i="3" s="1"/>
  <c r="AW862" i="3"/>
  <c r="BM862" i="3" s="1"/>
  <c r="AW704" i="3"/>
  <c r="BM704" i="3" s="1"/>
  <c r="AW553" i="3"/>
  <c r="BM553" i="3" s="1"/>
  <c r="AW343" i="3"/>
  <c r="BM343" i="3" s="1"/>
  <c r="AW66" i="3"/>
  <c r="BM66" i="3" s="1"/>
  <c r="AW692" i="3"/>
  <c r="BM692" i="3" s="1"/>
  <c r="AW335" i="3"/>
  <c r="BM335" i="3" s="1"/>
  <c r="AW289" i="3"/>
  <c r="BM289" i="3" s="1"/>
  <c r="AW745" i="3"/>
  <c r="BM745" i="3" s="1"/>
  <c r="AW698" i="3"/>
  <c r="BM698" i="3" s="1"/>
  <c r="AW451" i="3"/>
  <c r="BM451" i="3" s="1"/>
  <c r="AW503" i="3"/>
  <c r="BM503" i="3" s="1"/>
  <c r="AW901" i="3"/>
  <c r="BM901" i="3" s="1"/>
  <c r="AW784" i="3"/>
  <c r="BM784" i="3" s="1"/>
  <c r="AW454" i="3"/>
  <c r="BM454" i="3" s="1"/>
  <c r="AW465" i="3"/>
  <c r="BM465" i="3" s="1"/>
  <c r="AW656" i="3"/>
  <c r="BM656" i="3" s="1"/>
  <c r="AW495" i="3"/>
  <c r="BM495" i="3" s="1"/>
  <c r="AW394" i="3"/>
  <c r="BM394" i="3" s="1"/>
  <c r="AW445" i="3"/>
  <c r="BM445" i="3" s="1"/>
  <c r="AW327" i="3"/>
  <c r="BM327" i="3" s="1"/>
  <c r="AW423" i="3"/>
  <c r="BM423" i="3" s="1"/>
  <c r="AW738" i="3"/>
  <c r="BM738" i="3" s="1"/>
  <c r="AW620" i="3"/>
  <c r="BM620" i="3" s="1"/>
  <c r="AW161" i="3"/>
  <c r="BM161" i="3" s="1"/>
  <c r="AW604" i="3"/>
  <c r="BM604" i="3" s="1"/>
  <c r="AW993" i="3"/>
  <c r="BM993" i="3" s="1"/>
  <c r="AW337" i="3"/>
  <c r="BM337" i="3" s="1"/>
  <c r="AW28" i="3"/>
  <c r="AW722" i="3"/>
  <c r="BM722" i="3" s="1"/>
  <c r="AW988" i="3"/>
  <c r="BM988" i="3" s="1"/>
  <c r="AW531" i="3"/>
  <c r="BM531" i="3" s="1"/>
  <c r="AW200" i="3"/>
  <c r="BM200" i="3" s="1"/>
  <c r="AW697" i="3"/>
  <c r="BM697" i="3" s="1"/>
  <c r="AW276" i="3"/>
  <c r="BM276" i="3" s="1"/>
  <c r="AW419" i="3"/>
  <c r="BM419" i="3" s="1"/>
  <c r="AW590" i="3"/>
  <c r="BM590" i="3" s="1"/>
  <c r="AW416" i="3"/>
  <c r="BM416" i="3" s="1"/>
  <c r="AW913" i="3"/>
  <c r="BM913" i="3" s="1"/>
  <c r="AW916" i="3"/>
  <c r="BM916" i="3" s="1"/>
  <c r="AW214" i="3"/>
  <c r="BM214" i="3" s="1"/>
  <c r="AW258" i="3"/>
  <c r="BM258" i="3" s="1"/>
  <c r="AW401" i="3"/>
  <c r="BM401" i="3" s="1"/>
  <c r="AW502" i="3"/>
  <c r="BM502" i="3" s="1"/>
  <c r="AW820" i="3"/>
  <c r="BM820" i="3" s="1"/>
  <c r="AW73" i="3"/>
  <c r="BM73" i="3" s="1"/>
  <c r="AW597" i="3"/>
  <c r="BM597" i="3" s="1"/>
  <c r="AW135" i="3"/>
  <c r="BM135" i="3" s="1"/>
  <c r="AW243" i="3"/>
  <c r="BM243" i="3" s="1"/>
  <c r="AW304" i="3"/>
  <c r="BM304" i="3" s="1"/>
  <c r="AW185" i="3"/>
  <c r="BM185" i="3" s="1"/>
  <c r="AW552" i="3"/>
  <c r="BM552" i="3" s="1"/>
  <c r="AW623" i="3"/>
  <c r="BM623" i="3" s="1"/>
  <c r="AW109" i="3"/>
  <c r="BM109" i="3" s="1"/>
  <c r="AW270" i="3"/>
  <c r="BM270" i="3" s="1"/>
  <c r="AW54" i="3"/>
  <c r="AW309" i="3"/>
  <c r="BM309" i="3" s="1"/>
  <c r="AW277" i="3"/>
  <c r="BM277" i="3" s="1"/>
  <c r="AW143" i="3"/>
  <c r="BM143" i="3" s="1"/>
  <c r="AW115" i="3"/>
  <c r="BM115" i="3" s="1"/>
  <c r="AW366" i="3"/>
  <c r="BM366" i="3" s="1"/>
  <c r="AW328" i="3"/>
  <c r="BM328" i="3" s="1"/>
  <c r="AW679" i="3"/>
  <c r="BM679" i="3" s="1"/>
  <c r="AW420" i="3"/>
  <c r="BM420" i="3" s="1"/>
  <c r="AW261" i="3"/>
  <c r="BM261" i="3" s="1"/>
  <c r="AW467" i="3"/>
  <c r="BM467" i="3" s="1"/>
  <c r="AW812" i="3"/>
  <c r="BM812" i="3" s="1"/>
  <c r="P43" i="40"/>
  <c r="P40" i="40"/>
  <c r="P46" i="40"/>
  <c r="P44" i="40"/>
  <c r="G41" i="40"/>
  <c r="G38" i="40"/>
  <c r="G43" i="40"/>
  <c r="G46" i="40"/>
  <c r="P45" i="40"/>
  <c r="P42" i="40"/>
  <c r="G44" i="40"/>
  <c r="P39" i="40"/>
  <c r="G40" i="40"/>
  <c r="P41" i="40"/>
  <c r="G45" i="40"/>
  <c r="P38" i="40"/>
  <c r="G42" i="40"/>
  <c r="G39" i="40"/>
  <c r="AC30" i="3"/>
  <c r="U30" i="3"/>
  <c r="AC22" i="3"/>
  <c r="U22" i="3"/>
  <c r="AC18" i="3"/>
  <c r="U18" i="3"/>
  <c r="BA7" i="1"/>
  <c r="B36" i="14"/>
  <c r="B60" i="28"/>
  <c r="AW517" i="3"/>
  <c r="BM517" i="3" s="1"/>
  <c r="AW919" i="3"/>
  <c r="BM919" i="3" s="1"/>
  <c r="AW686" i="3"/>
  <c r="BM686" i="3" s="1"/>
  <c r="AW733" i="3"/>
  <c r="BM733" i="3" s="1"/>
  <c r="AW887" i="3"/>
  <c r="BM887" i="3" s="1"/>
  <c r="AW828" i="3"/>
  <c r="BM828" i="3" s="1"/>
  <c r="AW682" i="3"/>
  <c r="BM682" i="3" s="1"/>
  <c r="AW908" i="3"/>
  <c r="BM908" i="3" s="1"/>
  <c r="AW896" i="3"/>
  <c r="BM896" i="3" s="1"/>
  <c r="AW1007" i="3"/>
  <c r="BM1007" i="3" s="1"/>
  <c r="AW320" i="3"/>
  <c r="BM320" i="3" s="1"/>
  <c r="AW850" i="3"/>
  <c r="BM850" i="3" s="1"/>
  <c r="AW165" i="3"/>
  <c r="BM165" i="3" s="1"/>
  <c r="AW450" i="3"/>
  <c r="BM450" i="3" s="1"/>
  <c r="AW838" i="3"/>
  <c r="BM838" i="3" s="1"/>
  <c r="AW658" i="3"/>
  <c r="BM658" i="3" s="1"/>
  <c r="AW700" i="3"/>
  <c r="BM700" i="3" s="1"/>
  <c r="AW747" i="3"/>
  <c r="BM747" i="3" s="1"/>
  <c r="AW721" i="3"/>
  <c r="BM721" i="3" s="1"/>
  <c r="AW16" i="3"/>
  <c r="AW528" i="3"/>
  <c r="BM528" i="3" s="1"/>
  <c r="AW242" i="3"/>
  <c r="BM242" i="3" s="1"/>
  <c r="AW912" i="3"/>
  <c r="BM912" i="3" s="1"/>
  <c r="AW786" i="3"/>
  <c r="BM786" i="3" s="1"/>
  <c r="AW98" i="3"/>
  <c r="BM98" i="3" s="1"/>
  <c r="AW865" i="3"/>
  <c r="BM865" i="3" s="1"/>
  <c r="AW792" i="3"/>
  <c r="BM792" i="3" s="1"/>
  <c r="AW347" i="3"/>
  <c r="BM347" i="3" s="1"/>
  <c r="AW987" i="3"/>
  <c r="BM987" i="3" s="1"/>
  <c r="AW642" i="3"/>
  <c r="BM642" i="3" s="1"/>
  <c r="AW288" i="3"/>
  <c r="BM288" i="3" s="1"/>
  <c r="AW104" i="3"/>
  <c r="BM104" i="3" s="1"/>
  <c r="AW323" i="3"/>
  <c r="BM323" i="3" s="1"/>
  <c r="AW381" i="3"/>
  <c r="BM381" i="3" s="1"/>
  <c r="AW817" i="3"/>
  <c r="BM817" i="3" s="1"/>
  <c r="AW586" i="3"/>
  <c r="BM586" i="3" s="1"/>
  <c r="AW83" i="3"/>
  <c r="BM83" i="3" s="1"/>
  <c r="AW483" i="3"/>
  <c r="BM483" i="3" s="1"/>
  <c r="AW255" i="3"/>
  <c r="BM255" i="3" s="1"/>
  <c r="AW752" i="3"/>
  <c r="BM752" i="3" s="1"/>
  <c r="AW207" i="3"/>
  <c r="BM207" i="3" s="1"/>
  <c r="AW325" i="3"/>
  <c r="BM325" i="3" s="1"/>
  <c r="AW634" i="3"/>
  <c r="BM634" i="3" s="1"/>
  <c r="AW306" i="3"/>
  <c r="BM306" i="3" s="1"/>
  <c r="AW522" i="3"/>
  <c r="BM522" i="3" s="1"/>
  <c r="AW574" i="3"/>
  <c r="BM574" i="3" s="1"/>
  <c r="AW664" i="3"/>
  <c r="BM664" i="3" s="1"/>
  <c r="AW813" i="3"/>
  <c r="BM813" i="3" s="1"/>
  <c r="AW532" i="3"/>
  <c r="BM532" i="3" s="1"/>
  <c r="AW241" i="3"/>
  <c r="BM241" i="3" s="1"/>
  <c r="AW527" i="3"/>
  <c r="BM527" i="3" s="1"/>
  <c r="AW32" i="3"/>
  <c r="AW215" i="3"/>
  <c r="BM215" i="3" s="1"/>
  <c r="AW895" i="3"/>
  <c r="BM895" i="3" s="1"/>
  <c r="AW90" i="3"/>
  <c r="BM90" i="3" s="1"/>
  <c r="AW655" i="3"/>
  <c r="BM655" i="3" s="1"/>
  <c r="AW918" i="3"/>
  <c r="BM918" i="3" s="1"/>
  <c r="AW248" i="3"/>
  <c r="BM248" i="3" s="1"/>
  <c r="AW852" i="3"/>
  <c r="BM852" i="3" s="1"/>
  <c r="AW391" i="3"/>
  <c r="BM391" i="3" s="1"/>
  <c r="AW360" i="3"/>
  <c r="BM360" i="3" s="1"/>
  <c r="AW345" i="3"/>
  <c r="BM345" i="3" s="1"/>
  <c r="AW34" i="3"/>
  <c r="BM34" i="3" s="1"/>
  <c r="AW319" i="3"/>
  <c r="BM319" i="3" s="1"/>
  <c r="AW882" i="3"/>
  <c r="BM882" i="3" s="1"/>
  <c r="AW497" i="3"/>
  <c r="BM497" i="3" s="1"/>
  <c r="AW473" i="3"/>
  <c r="BM473" i="3" s="1"/>
  <c r="AW205" i="3"/>
  <c r="BM205" i="3" s="1"/>
  <c r="AW472" i="3"/>
  <c r="BM472" i="3" s="1"/>
  <c r="AW64" i="3"/>
  <c r="BM64" i="3" s="1"/>
  <c r="AW937" i="3"/>
  <c r="BM937" i="3" s="1"/>
  <c r="AW814" i="3"/>
  <c r="BM814" i="3" s="1"/>
  <c r="AW432" i="3"/>
  <c r="BM432" i="3" s="1"/>
  <c r="AW358" i="3"/>
  <c r="BM358" i="3" s="1"/>
  <c r="AW600" i="3"/>
  <c r="BM600" i="3" s="1"/>
  <c r="AW480" i="3"/>
  <c r="BM480" i="3" s="1"/>
  <c r="AW382" i="3"/>
  <c r="BM382" i="3" s="1"/>
  <c r="AW780" i="3"/>
  <c r="BM780" i="3" s="1"/>
  <c r="AW879" i="3"/>
  <c r="BM879" i="3" s="1"/>
  <c r="AW512" i="3"/>
  <c r="BM512" i="3" s="1"/>
  <c r="AW192" i="3"/>
  <c r="BM192" i="3" s="1"/>
  <c r="AW455" i="3"/>
  <c r="BM455" i="3" s="1"/>
  <c r="AW263" i="3"/>
  <c r="BM263" i="3" s="1"/>
  <c r="E9" i="34" a="1"/>
  <c r="E9" i="34" s="1"/>
  <c r="U38" i="3"/>
  <c r="AC38" i="3"/>
  <c r="AC48" i="3"/>
  <c r="U48" i="3"/>
  <c r="U19" i="3"/>
  <c r="AC19" i="3"/>
  <c r="U47" i="3"/>
  <c r="AC47" i="3"/>
  <c r="AW212" i="3"/>
  <c r="BM212" i="3" s="1"/>
  <c r="AW726" i="3"/>
  <c r="BM726" i="3" s="1"/>
  <c r="AW383" i="3"/>
  <c r="BM383" i="3" s="1"/>
  <c r="AW800" i="3"/>
  <c r="BM800" i="3" s="1"/>
  <c r="AW777" i="3"/>
  <c r="BM777" i="3" s="1"/>
  <c r="AW874" i="3"/>
  <c r="BM874" i="3" s="1"/>
  <c r="AW234" i="3"/>
  <c r="BM234" i="3" s="1"/>
  <c r="AW837" i="3"/>
  <c r="BM837" i="3" s="1"/>
  <c r="AW857" i="3"/>
  <c r="BM857" i="3" s="1"/>
  <c r="AW921" i="3"/>
  <c r="BM921" i="3" s="1"/>
  <c r="AW97" i="3"/>
  <c r="BM97" i="3" s="1"/>
  <c r="AW297" i="3"/>
  <c r="BM297" i="3" s="1"/>
  <c r="AW124" i="3"/>
  <c r="BM124" i="3" s="1"/>
  <c r="AW333" i="3"/>
  <c r="BM333" i="3" s="1"/>
  <c r="AW146" i="3"/>
  <c r="BM146" i="3" s="1"/>
  <c r="AW809" i="3"/>
  <c r="BM809" i="3" s="1"/>
  <c r="AW474" i="3"/>
  <c r="BM474" i="3" s="1"/>
  <c r="AW430" i="3"/>
  <c r="BM430" i="3" s="1"/>
  <c r="AW755" i="3"/>
  <c r="BM755" i="3" s="1"/>
  <c r="AW488" i="3"/>
  <c r="BM488" i="3" s="1"/>
  <c r="AW713" i="3"/>
  <c r="BM713" i="3" s="1"/>
  <c r="AW48" i="3"/>
  <c r="AW629" i="3"/>
  <c r="BM629" i="3" s="1"/>
  <c r="AW142" i="3"/>
  <c r="BM142" i="3" s="1"/>
  <c r="AW537" i="3"/>
  <c r="BM537" i="3" s="1"/>
  <c r="AW492" i="3"/>
  <c r="BM492" i="3" s="1"/>
  <c r="AW962" i="3"/>
  <c r="BM962" i="3" s="1"/>
  <c r="AW939" i="3"/>
  <c r="BM939" i="3" s="1"/>
  <c r="AW295" i="3"/>
  <c r="BM295" i="3" s="1"/>
  <c r="AW746" i="3"/>
  <c r="BM746" i="3" s="1"/>
  <c r="AW973" i="3"/>
  <c r="BM973" i="3" s="1"/>
  <c r="AW238" i="3"/>
  <c r="BM238" i="3" s="1"/>
  <c r="AW810" i="3"/>
  <c r="BM810" i="3" s="1"/>
  <c r="AW839" i="3"/>
  <c r="BM839" i="3" s="1"/>
  <c r="AW849" i="3"/>
  <c r="BM849" i="3" s="1"/>
  <c r="AW911" i="3"/>
  <c r="BM911" i="3" s="1"/>
  <c r="AW485" i="3"/>
  <c r="BM485" i="3" s="1"/>
  <c r="AW322" i="3"/>
  <c r="BM322" i="3" s="1"/>
  <c r="AW184" i="3"/>
  <c r="BM184" i="3" s="1"/>
  <c r="AW648" i="3"/>
  <c r="BM648" i="3" s="1"/>
  <c r="AW605" i="3"/>
  <c r="BM605" i="3" s="1"/>
  <c r="AW566" i="3"/>
  <c r="BM566" i="3" s="1"/>
  <c r="AW598" i="3"/>
  <c r="BM598" i="3" s="1"/>
  <c r="AW400" i="3"/>
  <c r="BM400" i="3" s="1"/>
  <c r="AW659" i="3"/>
  <c r="BM659" i="3" s="1"/>
  <c r="AW989" i="3"/>
  <c r="BM989" i="3" s="1"/>
  <c r="AW956" i="3"/>
  <c r="BM956" i="3" s="1"/>
  <c r="AW873" i="3"/>
  <c r="BM873" i="3" s="1"/>
  <c r="AW708" i="3"/>
  <c r="BM708" i="3" s="1"/>
  <c r="AW75" i="3"/>
  <c r="BM75" i="3" s="1"/>
  <c r="AW315" i="3"/>
  <c r="BM315" i="3" s="1"/>
  <c r="AW174" i="3"/>
  <c r="BM174" i="3" s="1"/>
  <c r="AW399" i="3"/>
  <c r="BM399" i="3" s="1"/>
  <c r="AW116" i="3"/>
  <c r="BM116" i="3" s="1"/>
  <c r="AW994" i="3"/>
  <c r="BM994" i="3" s="1"/>
  <c r="AW271" i="3"/>
  <c r="BM271" i="3" s="1"/>
  <c r="AW589" i="3"/>
  <c r="BM589" i="3" s="1"/>
  <c r="AW464" i="3"/>
  <c r="BM464" i="3" s="1"/>
  <c r="AW117" i="3"/>
  <c r="BM117" i="3" s="1"/>
  <c r="AW122" i="3"/>
  <c r="BM122" i="3" s="1"/>
  <c r="AW250" i="3"/>
  <c r="BM250" i="3" s="1"/>
  <c r="AW409" i="3"/>
  <c r="BM409" i="3" s="1"/>
  <c r="AW508" i="3"/>
  <c r="BM508" i="3" s="1"/>
  <c r="AW37" i="3"/>
  <c r="AW152" i="3"/>
  <c r="BM152" i="3" s="1"/>
  <c r="AW233" i="3"/>
  <c r="BM233" i="3" s="1"/>
  <c r="AW463" i="3"/>
  <c r="BM463" i="3" s="1"/>
  <c r="AW951" i="3"/>
  <c r="BM951" i="3" s="1"/>
  <c r="AW298" i="3"/>
  <c r="BM298" i="3" s="1"/>
  <c r="AW788" i="3"/>
  <c r="BM788" i="3" s="1"/>
  <c r="AW540" i="3"/>
  <c r="BM540" i="3" s="1"/>
  <c r="AW635" i="3"/>
  <c r="BM635" i="3" s="1"/>
  <c r="AW778" i="3"/>
  <c r="BM778" i="3" s="1"/>
  <c r="AW491" i="3"/>
  <c r="BM491" i="3" s="1"/>
  <c r="AW823" i="3"/>
  <c r="BM823" i="3" s="1"/>
  <c r="AW542" i="3"/>
  <c r="BM542" i="3" s="1"/>
  <c r="AW412" i="3"/>
  <c r="BM412" i="3" s="1"/>
  <c r="AW398" i="3"/>
  <c r="BM398" i="3" s="1"/>
  <c r="AW38" i="3"/>
  <c r="AW186" i="3"/>
  <c r="BM186" i="3" s="1"/>
  <c r="AW443" i="3"/>
  <c r="BM443" i="3" s="1"/>
  <c r="AW251" i="3"/>
  <c r="BM251" i="3" s="1"/>
  <c r="AW12" i="3"/>
  <c r="U15" i="3"/>
  <c r="AC15" i="3"/>
  <c r="U25" i="3"/>
  <c r="AC25" i="3"/>
  <c r="U39" i="3"/>
  <c r="AC39" i="3"/>
  <c r="AC14" i="3"/>
  <c r="U14" i="3"/>
  <c r="O47" i="40"/>
  <c r="G46" i="14" s="1"/>
  <c r="AW915" i="3"/>
  <c r="BM915" i="3" s="1"/>
  <c r="AW696" i="3"/>
  <c r="BM696" i="3" s="1"/>
  <c r="AW997" i="3"/>
  <c r="BM997" i="3" s="1"/>
  <c r="AW221" i="3"/>
  <c r="BM221" i="3" s="1"/>
  <c r="AW957" i="3"/>
  <c r="BM957" i="3" s="1"/>
  <c r="AW321" i="3"/>
  <c r="BM321" i="3" s="1"/>
  <c r="AW24" i="3"/>
  <c r="AW905" i="3"/>
  <c r="BM905" i="3" s="1"/>
  <c r="AW986" i="3"/>
  <c r="BM986" i="3" s="1"/>
  <c r="AW717" i="3"/>
  <c r="BM717" i="3" s="1"/>
  <c r="AW36" i="3"/>
  <c r="AW734" i="3"/>
  <c r="BM734" i="3" s="1"/>
  <c r="AW468" i="3"/>
  <c r="BM468" i="3" s="1"/>
  <c r="AW645" i="3"/>
  <c r="BM645" i="3" s="1"/>
  <c r="AW764" i="3"/>
  <c r="BM764" i="3" s="1"/>
  <c r="AW931" i="3"/>
  <c r="BM931" i="3" s="1"/>
  <c r="AW712" i="3"/>
  <c r="BM712" i="3" s="1"/>
  <c r="AW983" i="3"/>
  <c r="BM983" i="3" s="1"/>
  <c r="AW818" i="3"/>
  <c r="BM818" i="3" s="1"/>
  <c r="AW363" i="3"/>
  <c r="BM363" i="3" s="1"/>
  <c r="AW43" i="3"/>
  <c r="AW766" i="3"/>
  <c r="BM766" i="3" s="1"/>
  <c r="AW481" i="3"/>
  <c r="BM481" i="3" s="1"/>
  <c r="AW256" i="3"/>
  <c r="BM256" i="3" s="1"/>
  <c r="AW341" i="3"/>
  <c r="BM341" i="3" s="1"/>
  <c r="AW591" i="3"/>
  <c r="BM591" i="3" s="1"/>
  <c r="AW841" i="3"/>
  <c r="BM841" i="3" s="1"/>
  <c r="AW62" i="3"/>
  <c r="BM62" i="3" s="1"/>
  <c r="AW254" i="3"/>
  <c r="BM254" i="3" s="1"/>
  <c r="AW881" i="3"/>
  <c r="BM881" i="3" s="1"/>
  <c r="AW675" i="3"/>
  <c r="BM675" i="3" s="1"/>
  <c r="AW65" i="3"/>
  <c r="BM65" i="3" s="1"/>
  <c r="AW559" i="3"/>
  <c r="BM559" i="3" s="1"/>
  <c r="AW781" i="3"/>
  <c r="BM781" i="3" s="1"/>
  <c r="AW856" i="3"/>
  <c r="BM856" i="3" s="1"/>
  <c r="AW680" i="3"/>
  <c r="BM680" i="3" s="1"/>
  <c r="AW369" i="3"/>
  <c r="BM369" i="3" s="1"/>
  <c r="AW179" i="3"/>
  <c r="BM179" i="3" s="1"/>
  <c r="AW247" i="3"/>
  <c r="BM247" i="3" s="1"/>
  <c r="AW640" i="3"/>
  <c r="BM640" i="3" s="1"/>
  <c r="AW58" i="3"/>
  <c r="AW129" i="3"/>
  <c r="BM129" i="3" s="1"/>
  <c r="AW976" i="3"/>
  <c r="BM976" i="3" s="1"/>
  <c r="AW388" i="3"/>
  <c r="BM388" i="3" s="1"/>
  <c r="AW181" i="3"/>
  <c r="BM181" i="3" s="1"/>
  <c r="AW582" i="3"/>
  <c r="BM582" i="3" s="1"/>
  <c r="AW562" i="3"/>
  <c r="BM562" i="3" s="1"/>
  <c r="AW866" i="3"/>
  <c r="BM866" i="3" s="1"/>
  <c r="AW819" i="3"/>
  <c r="BM819" i="3" s="1"/>
  <c r="AW886" i="3"/>
  <c r="BM886" i="3" s="1"/>
  <c r="AW578" i="3"/>
  <c r="BM578" i="3" s="1"/>
  <c r="AW613" i="3"/>
  <c r="BM613" i="3" s="1"/>
  <c r="AW470" i="3"/>
  <c r="BM470" i="3" s="1"/>
  <c r="AW35" i="3"/>
  <c r="AW545" i="3"/>
  <c r="BM545" i="3" s="1"/>
  <c r="AW390" i="3"/>
  <c r="BM390" i="3" s="1"/>
  <c r="AW799" i="3"/>
  <c r="BM799" i="3" s="1"/>
  <c r="AW138" i="3"/>
  <c r="BM138" i="3" s="1"/>
  <c r="AW110" i="3"/>
  <c r="BM110" i="3" s="1"/>
  <c r="AW157" i="3"/>
  <c r="BM157" i="3" s="1"/>
  <c r="AW265" i="3"/>
  <c r="BM265" i="3" s="1"/>
  <c r="AW226" i="3"/>
  <c r="BM226" i="3" s="1"/>
  <c r="AW329" i="3"/>
  <c r="BM329" i="3" s="1"/>
  <c r="AW317" i="3"/>
  <c r="BM317" i="3" s="1"/>
  <c r="AW130" i="3"/>
  <c r="BM130" i="3" s="1"/>
  <c r="AW253" i="3"/>
  <c r="BM253" i="3" s="1"/>
  <c r="AW194" i="3"/>
  <c r="BM194" i="3" s="1"/>
  <c r="AW141" i="3"/>
  <c r="BM141" i="3" s="1"/>
  <c r="AW19" i="3"/>
  <c r="AW377" i="3"/>
  <c r="BM377" i="3" s="1"/>
  <c r="AW484" i="3"/>
  <c r="BM484" i="3" s="1"/>
  <c r="AW76" i="3"/>
  <c r="BM76" i="3" s="1"/>
  <c r="AW81" i="3"/>
  <c r="BM81" i="3" s="1"/>
  <c r="AW287" i="3"/>
  <c r="BM287" i="3" s="1"/>
  <c r="AW259" i="3"/>
  <c r="BM259" i="3" s="1"/>
  <c r="AW847" i="3"/>
  <c r="BM847" i="3" s="1"/>
  <c r="AW218" i="3"/>
  <c r="BM218" i="3" s="1"/>
  <c r="AW703" i="3"/>
  <c r="BM703" i="3" s="1"/>
  <c r="AW74" i="3"/>
  <c r="BM74" i="3" s="1"/>
  <c r="AW900" i="3"/>
  <c r="BM900" i="3" s="1"/>
  <c r="AW239" i="3"/>
  <c r="BM239" i="3" s="1"/>
  <c r="AW108" i="3"/>
  <c r="BM108" i="3" s="1"/>
  <c r="AW662" i="3"/>
  <c r="BM662" i="3" s="1"/>
  <c r="L27" i="38"/>
  <c r="N45" i="3" a="1"/>
  <c r="N45" i="3" s="1"/>
  <c r="N51" i="3" a="1"/>
  <c r="N51" i="3" s="1"/>
  <c r="N12" i="3" a="1"/>
  <c r="N12" i="3" s="1"/>
  <c r="N15" i="3" a="1"/>
  <c r="N15" i="3" s="1"/>
  <c r="N19" i="3" a="1"/>
  <c r="N19" i="3" s="1"/>
  <c r="N16" i="3" a="1"/>
  <c r="N16" i="3" s="1"/>
  <c r="N23" i="3" a="1"/>
  <c r="N23" i="3" s="1"/>
  <c r="N26" i="3" a="1"/>
  <c r="N26" i="3" s="1"/>
  <c r="N46" i="3" a="1"/>
  <c r="N46" i="3" s="1"/>
  <c r="N42" i="3" a="1"/>
  <c r="N42" i="3" s="1"/>
  <c r="N48" i="3" a="1"/>
  <c r="N48" i="3" s="1"/>
  <c r="N52" i="3" a="1"/>
  <c r="N52" i="3" s="1"/>
  <c r="N55" i="3" a="1"/>
  <c r="N55" i="3" s="1"/>
  <c r="N58" i="3" a="1"/>
  <c r="N58" i="3" s="1"/>
  <c r="N54" i="3" a="1"/>
  <c r="N54" i="3" s="1"/>
  <c r="N17" i="3" a="1"/>
  <c r="N17" i="3" s="1"/>
  <c r="H31" i="40"/>
  <c r="N13" i="3" a="1"/>
  <c r="N13" i="3" s="1"/>
  <c r="N29" i="3" a="1"/>
  <c r="N29" i="3" s="1"/>
  <c r="N10" i="3" a="1"/>
  <c r="N10" i="3" s="1"/>
  <c r="N34" i="3" a="1"/>
  <c r="N34" i="3" s="1"/>
  <c r="N24" i="3" a="1"/>
  <c r="N24" i="3" s="1"/>
  <c r="N27" i="3" a="1"/>
  <c r="N27" i="3" s="1"/>
  <c r="N59" i="3" a="1"/>
  <c r="N59" i="3" s="1"/>
  <c r="N21" i="3" a="1"/>
  <c r="N21" i="3" s="1"/>
  <c r="N49" i="3" a="1"/>
  <c r="N49" i="3" s="1"/>
  <c r="N38" i="3" a="1"/>
  <c r="N38" i="3" s="1"/>
  <c r="N41" i="3" a="1"/>
  <c r="N41" i="3" s="1"/>
  <c r="N44" i="3" a="1"/>
  <c r="N44" i="3" s="1"/>
  <c r="N35" i="3" a="1"/>
  <c r="N35" i="3" s="1"/>
  <c r="H66" i="34"/>
  <c r="H78" i="34" s="1"/>
  <c r="N28" i="3" a="1"/>
  <c r="N28" i="3" s="1"/>
  <c r="N11" i="3" a="1"/>
  <c r="N11" i="3" s="1"/>
  <c r="N50" i="3" a="1"/>
  <c r="N50" i="3" s="1"/>
  <c r="H67" i="34"/>
  <c r="H79" i="34" s="1"/>
  <c r="N43" i="3" a="1"/>
  <c r="N43" i="3" s="1"/>
  <c r="N22" i="3" a="1"/>
  <c r="N22" i="3" s="1"/>
  <c r="N20" i="3" a="1"/>
  <c r="N20" i="3" s="1"/>
  <c r="N25" i="3" a="1"/>
  <c r="N25" i="3" s="1"/>
  <c r="N57" i="3" a="1"/>
  <c r="N57" i="3" s="1"/>
  <c r="N33" i="3" a="1"/>
  <c r="N33" i="3" s="1"/>
  <c r="N36" i="3" a="1"/>
  <c r="N36" i="3" s="1"/>
  <c r="N39" i="3" a="1"/>
  <c r="N39" i="3" s="1"/>
  <c r="N14" i="3" a="1"/>
  <c r="N14" i="3" s="1"/>
  <c r="N53" i="3" a="1"/>
  <c r="N53" i="3" s="1"/>
  <c r="N40" i="3" a="1"/>
  <c r="N40" i="3" s="1"/>
  <c r="N56" i="3" a="1"/>
  <c r="N56" i="3" s="1"/>
  <c r="N47" i="3" a="1"/>
  <c r="N47" i="3" s="1"/>
  <c r="N30" i="3" a="1"/>
  <c r="N30" i="3" s="1"/>
  <c r="N32" i="3" a="1"/>
  <c r="N32" i="3" s="1"/>
  <c r="N31" i="3" a="1"/>
  <c r="N31" i="3" s="1"/>
  <c r="N18" i="3" a="1"/>
  <c r="N18" i="3" s="1"/>
  <c r="N37" i="3" a="1"/>
  <c r="N37" i="3" s="1"/>
  <c r="AC23" i="3"/>
  <c r="U23" i="3"/>
  <c r="BI23" i="3" s="1"/>
  <c r="U43" i="3"/>
  <c r="AC43" i="3"/>
  <c r="U16" i="3"/>
  <c r="AC16" i="3"/>
  <c r="U31" i="3"/>
  <c r="AC31" i="3"/>
  <c r="T8" i="3" a="1"/>
  <c r="T8" i="3" s="1"/>
  <c r="G57" i="14" s="1"/>
  <c r="AW880" i="3"/>
  <c r="BM880" i="3" s="1"/>
  <c r="AW518" i="3"/>
  <c r="BM518" i="3" s="1"/>
  <c r="AW907" i="3"/>
  <c r="BM907" i="3" s="1"/>
  <c r="AW801" i="3"/>
  <c r="BM801" i="3" s="1"/>
  <c r="AW753" i="3"/>
  <c r="BM753" i="3" s="1"/>
  <c r="AW510" i="3"/>
  <c r="BM510" i="3" s="1"/>
  <c r="AW1006" i="3"/>
  <c r="BM1006" i="3" s="1"/>
  <c r="AW556" i="3"/>
  <c r="BM556" i="3" s="1"/>
  <c r="AW894" i="3"/>
  <c r="BM894" i="3" s="1"/>
  <c r="AW832" i="3"/>
  <c r="BM832" i="3" s="1"/>
  <c r="AW264" i="3"/>
  <c r="BM264" i="3" s="1"/>
  <c r="AW245" i="3"/>
  <c r="BM245" i="3" s="1"/>
  <c r="AW992" i="3"/>
  <c r="BM992" i="3" s="1"/>
  <c r="AW414" i="3"/>
  <c r="BM414" i="3" s="1"/>
  <c r="AW727" i="3"/>
  <c r="BM727" i="3" s="1"/>
  <c r="AW743" i="3"/>
  <c r="BM743" i="3" s="1"/>
  <c r="AW805" i="3"/>
  <c r="BM805" i="3" s="1"/>
  <c r="AW955" i="3"/>
  <c r="BM955" i="3" s="1"/>
  <c r="AW944" i="3"/>
  <c r="BM944" i="3" s="1"/>
  <c r="AW372" i="3"/>
  <c r="BM372" i="3" s="1"/>
  <c r="AW69" i="3"/>
  <c r="BM69" i="3" s="1"/>
  <c r="AW959" i="3"/>
  <c r="BM959" i="3" s="1"/>
  <c r="AW482" i="3"/>
  <c r="BM482" i="3" s="1"/>
  <c r="AW970" i="3"/>
  <c r="BM970" i="3" s="1"/>
  <c r="AW435" i="3"/>
  <c r="BM435" i="3" s="1"/>
  <c r="AW762" i="3"/>
  <c r="BM762" i="3" s="1"/>
  <c r="AW920" i="3"/>
  <c r="BM920" i="3" s="1"/>
  <c r="AW126" i="3"/>
  <c r="BM126" i="3" s="1"/>
  <c r="AW267" i="3"/>
  <c r="BM267" i="3" s="1"/>
  <c r="AW977" i="3"/>
  <c r="BM977" i="3" s="1"/>
  <c r="AW816" i="3"/>
  <c r="BM816" i="3" s="1"/>
  <c r="AW85" i="3"/>
  <c r="BM85" i="3" s="1"/>
  <c r="AW167" i="3"/>
  <c r="BM167" i="3" s="1"/>
  <c r="AW978" i="3"/>
  <c r="BM978" i="3" s="1"/>
  <c r="AW550" i="3"/>
  <c r="BM550" i="3" s="1"/>
  <c r="AW779" i="3"/>
  <c r="BM779" i="3" s="1"/>
  <c r="AW60" i="3"/>
  <c r="BM60" i="3" s="1"/>
  <c r="AW596" i="3"/>
  <c r="BM596" i="3" s="1"/>
  <c r="AW794" i="3"/>
  <c r="BM794" i="3" s="1"/>
  <c r="AW719" i="3"/>
  <c r="BM719" i="3" s="1"/>
  <c r="AW361" i="3"/>
  <c r="BM361" i="3" s="1"/>
  <c r="AW695" i="3"/>
  <c r="BM695" i="3" s="1"/>
  <c r="AW803" i="3"/>
  <c r="BM803" i="3" s="1"/>
  <c r="AW63" i="3"/>
  <c r="BM63" i="3" s="1"/>
  <c r="AW422" i="3"/>
  <c r="BM422" i="3" s="1"/>
  <c r="AW917" i="3"/>
  <c r="BM917" i="3" s="1"/>
  <c r="AW507" i="3"/>
  <c r="BM507" i="3" s="1"/>
  <c r="AW666" i="3"/>
  <c r="BM666" i="3" s="1"/>
  <c r="AW252" i="3"/>
  <c r="BM252" i="3" s="1"/>
  <c r="AW53" i="3"/>
  <c r="AW515" i="3"/>
  <c r="BM515" i="3" s="1"/>
  <c r="AW767" i="3"/>
  <c r="BM767" i="3" s="1"/>
  <c r="AW775" i="3"/>
  <c r="BM775" i="3" s="1"/>
  <c r="AW756" i="3"/>
  <c r="BM756" i="3" s="1"/>
  <c r="AW535" i="3"/>
  <c r="BM535" i="3" s="1"/>
  <c r="AW509" i="3"/>
  <c r="BM509" i="3" s="1"/>
  <c r="AW922" i="3"/>
  <c r="BM922" i="3" s="1"/>
  <c r="AW946" i="3"/>
  <c r="BM946" i="3" s="1"/>
  <c r="AW428" i="3"/>
  <c r="BM428" i="3" s="1"/>
  <c r="AW999" i="3"/>
  <c r="BM999" i="3" s="1"/>
  <c r="AW949" i="3"/>
  <c r="BM949" i="3" s="1"/>
  <c r="AW617" i="3"/>
  <c r="BM617" i="3" s="1"/>
  <c r="AW349" i="3"/>
  <c r="BM349" i="3" s="1"/>
  <c r="AW673" i="3"/>
  <c r="BM673" i="3" s="1"/>
  <c r="AW208" i="3"/>
  <c r="BM208" i="3" s="1"/>
  <c r="AW961" i="3"/>
  <c r="BM961" i="3" s="1"/>
  <c r="AW229" i="3"/>
  <c r="BM229" i="3" s="1"/>
  <c r="AW609" i="3"/>
  <c r="BM609" i="3" s="1"/>
  <c r="AW147" i="3"/>
  <c r="BM147" i="3" s="1"/>
  <c r="AW257" i="3"/>
  <c r="BM257" i="3" s="1"/>
  <c r="AW305" i="3"/>
  <c r="BM305" i="3" s="1"/>
  <c r="AW806" i="3"/>
  <c r="BM806" i="3" s="1"/>
  <c r="AW421" i="3"/>
  <c r="BM421" i="3" s="1"/>
  <c r="AW996" i="3"/>
  <c r="BM996" i="3" s="1"/>
  <c r="AW804" i="3"/>
  <c r="BM804" i="3" s="1"/>
  <c r="AW17" i="3"/>
  <c r="AW87" i="3"/>
  <c r="BM87" i="3" s="1"/>
  <c r="AW536" i="3"/>
  <c r="BM536" i="3" s="1"/>
  <c r="AW426" i="3"/>
  <c r="BM426" i="3" s="1"/>
  <c r="AW641" i="3"/>
  <c r="BM641" i="3" s="1"/>
  <c r="AW213" i="3"/>
  <c r="BM213" i="3" s="1"/>
  <c r="AW650" i="3"/>
  <c r="BM650" i="3" s="1"/>
  <c r="AW285" i="3"/>
  <c r="BM285" i="3" s="1"/>
  <c r="U51" i="3"/>
  <c r="AC51" i="3"/>
  <c r="AC41" i="3"/>
  <c r="U41" i="3"/>
  <c r="U29" i="3"/>
  <c r="AC29" i="3"/>
  <c r="U34" i="3"/>
  <c r="BI34" i="3" s="1"/>
  <c r="AC34" i="3"/>
  <c r="AW902" i="3"/>
  <c r="BM902" i="3" s="1"/>
  <c r="AW240" i="3"/>
  <c r="BM240" i="3" s="1"/>
  <c r="AW371" i="3"/>
  <c r="BM371" i="3" s="1"/>
  <c r="AW758" i="3"/>
  <c r="BM758" i="3" s="1"/>
  <c r="AW674" i="3"/>
  <c r="BM674" i="3" s="1"/>
  <c r="AW149" i="3"/>
  <c r="BM149" i="3" s="1"/>
  <c r="AW249" i="3"/>
  <c r="BM249" i="3" s="1"/>
  <c r="AW505" i="3"/>
  <c r="BM505" i="3" s="1"/>
  <c r="AW791" i="3"/>
  <c r="BM791" i="3" s="1"/>
  <c r="AW875" i="3"/>
  <c r="BM875" i="3" s="1"/>
  <c r="AW292" i="3"/>
  <c r="BM292" i="3" s="1"/>
  <c r="AW290" i="3"/>
  <c r="BM290" i="3" s="1"/>
  <c r="AW964" i="3"/>
  <c r="BM964" i="3" s="1"/>
  <c r="AW70" i="3"/>
  <c r="BM70" i="3" s="1"/>
  <c r="AW25" i="3"/>
  <c r="AW652" i="3"/>
  <c r="BM652" i="3" s="1"/>
  <c r="AW774" i="3"/>
  <c r="BM774" i="3" s="1"/>
  <c r="AW370" i="3"/>
  <c r="BM370" i="3" s="1"/>
  <c r="AW899" i="3"/>
  <c r="BM899" i="3" s="1"/>
  <c r="AW501" i="3"/>
  <c r="BM501" i="3" s="1"/>
  <c r="AW694" i="3"/>
  <c r="BM694" i="3" s="1"/>
  <c r="AW869" i="3"/>
  <c r="BM869" i="3" s="1"/>
  <c r="AW353" i="3"/>
  <c r="BM353" i="3" s="1"/>
  <c r="AW701" i="3"/>
  <c r="BM701" i="3" s="1"/>
  <c r="AW565" i="3"/>
  <c r="BM565" i="3" s="1"/>
  <c r="AW577" i="3"/>
  <c r="BM577" i="3" s="1"/>
  <c r="AW227" i="3"/>
  <c r="BM227" i="3" s="1"/>
  <c r="AW170" i="3"/>
  <c r="BM170" i="3" s="1"/>
  <c r="AW340" i="3"/>
  <c r="BM340" i="3" s="1"/>
  <c r="AW579" i="3"/>
  <c r="BM579" i="3" s="1"/>
  <c r="AW929" i="3"/>
  <c r="BM929" i="3" s="1"/>
  <c r="AW101" i="3"/>
  <c r="BM101" i="3" s="1"/>
  <c r="AW278" i="3"/>
  <c r="BM278" i="3" s="1"/>
  <c r="AW444" i="3"/>
  <c r="BM444" i="3" s="1"/>
  <c r="AW861" i="3"/>
  <c r="BM861" i="3" s="1"/>
  <c r="AW118" i="3"/>
  <c r="BM118" i="3" s="1"/>
  <c r="AW563" i="3"/>
  <c r="BM563" i="3" s="1"/>
  <c r="AW415" i="3"/>
  <c r="BM415" i="3" s="1"/>
  <c r="AW1000" i="3"/>
  <c r="BM1000" i="3" s="1"/>
  <c r="AW906" i="3"/>
  <c r="BM906" i="3" s="1"/>
  <c r="AW357" i="3"/>
  <c r="BM357" i="3" s="1"/>
  <c r="AW78" i="3"/>
  <c r="BM78" i="3" s="1"/>
  <c r="AW979" i="3"/>
  <c r="BM979" i="3" s="1"/>
  <c r="AW461" i="3"/>
  <c r="BM461" i="3" s="1"/>
  <c r="AW307" i="3"/>
  <c r="BM307" i="3" s="1"/>
  <c r="AW945" i="3"/>
  <c r="BM945" i="3" s="1"/>
  <c r="AW890" i="3"/>
  <c r="BM890" i="3" s="1"/>
  <c r="AW829" i="3"/>
  <c r="BM829" i="3" s="1"/>
  <c r="AW952" i="3"/>
  <c r="BM952" i="3" s="1"/>
  <c r="AW462" i="3"/>
  <c r="BM462" i="3" s="1"/>
  <c r="AW15" i="3"/>
  <c r="AW845" i="3"/>
  <c r="BM845" i="3" s="1"/>
  <c r="AW608" i="3"/>
  <c r="BM608" i="3" s="1"/>
  <c r="AW434" i="3"/>
  <c r="BM434" i="3" s="1"/>
  <c r="AW266" i="3"/>
  <c r="BM266" i="3" s="1"/>
  <c r="AW393" i="3"/>
  <c r="BM393" i="3" s="1"/>
  <c r="AW657" i="3"/>
  <c r="BM657" i="3" s="1"/>
  <c r="AW449" i="3"/>
  <c r="BM449" i="3" s="1"/>
  <c r="AW102" i="3"/>
  <c r="BM102" i="3" s="1"/>
  <c r="AW230" i="3"/>
  <c r="BM230" i="3" s="1"/>
  <c r="AW669" i="3"/>
  <c r="BM669" i="3" s="1"/>
  <c r="AW607" i="3"/>
  <c r="BM607" i="3" s="1"/>
  <c r="AW716" i="3"/>
  <c r="BM716" i="3" s="1"/>
  <c r="AW441" i="3"/>
  <c r="BM441" i="3" s="1"/>
  <c r="AW1008" i="3"/>
  <c r="BM1008" i="3" s="1"/>
  <c r="AW190" i="3"/>
  <c r="BM190" i="3" s="1"/>
  <c r="AW927" i="3"/>
  <c r="BM927" i="3" s="1"/>
  <c r="AW331" i="3"/>
  <c r="BM331" i="3" s="1"/>
  <c r="AW858" i="3"/>
  <c r="BM858" i="3" s="1"/>
  <c r="AW198" i="3"/>
  <c r="BM198" i="3" s="1"/>
  <c r="AW31" i="3"/>
  <c r="AW375" i="3"/>
  <c r="BM375" i="3" s="1"/>
  <c r="AW96" i="3"/>
  <c r="BM96" i="3" s="1"/>
  <c r="AW558" i="3"/>
  <c r="BM558" i="3" s="1"/>
  <c r="AW120" i="3"/>
  <c r="BM120" i="3" s="1"/>
  <c r="AW354" i="3"/>
  <c r="BM354" i="3" s="1"/>
  <c r="AW689" i="3"/>
  <c r="BM689" i="3" s="1"/>
  <c r="AW210" i="3"/>
  <c r="BM210" i="3" s="1"/>
  <c r="AW493" i="3"/>
  <c r="BM493" i="3" s="1"/>
  <c r="AW631" i="3"/>
  <c r="BM631" i="3" s="1"/>
  <c r="AW385" i="3"/>
  <c r="BM385" i="3" s="1"/>
  <c r="AW216" i="3"/>
  <c r="BM216" i="3" s="1"/>
  <c r="AW260" i="3"/>
  <c r="BM260" i="3" s="1"/>
  <c r="AC50" i="3"/>
  <c r="U50" i="3"/>
  <c r="U17" i="3"/>
  <c r="AC17" i="3"/>
  <c r="AC37" i="3"/>
  <c r="U37" i="3"/>
  <c r="U12" i="3"/>
  <c r="AC12" i="3"/>
  <c r="AW1004" i="3"/>
  <c r="BM1004" i="3" s="1"/>
  <c r="AW373" i="3"/>
  <c r="BM373" i="3" s="1"/>
  <c r="AW646" i="3"/>
  <c r="BM646" i="3" s="1"/>
  <c r="AW594" i="3"/>
  <c r="BM594" i="3" s="1"/>
  <c r="AW627" i="3"/>
  <c r="BM627" i="3" s="1"/>
  <c r="AW395" i="3"/>
  <c r="BM395" i="3" s="1"/>
  <c r="AW691" i="3"/>
  <c r="BM691" i="3" s="1"/>
  <c r="AW478" i="3"/>
  <c r="BM478" i="3" s="1"/>
  <c r="AW833" i="3"/>
  <c r="BM833" i="3" s="1"/>
  <c r="AW541" i="3"/>
  <c r="BM541" i="3" s="1"/>
  <c r="AW934" i="3"/>
  <c r="BM934" i="3" s="1"/>
  <c r="AW93" i="3"/>
  <c r="BM93" i="3" s="1"/>
  <c r="AW663" i="3"/>
  <c r="BM663" i="3" s="1"/>
  <c r="AW67" i="3"/>
  <c r="BM67" i="3" s="1"/>
  <c r="AW429" i="3"/>
  <c r="BM429" i="3" s="1"/>
  <c r="AW980" i="3"/>
  <c r="BM980" i="3" s="1"/>
  <c r="AW867" i="3"/>
  <c r="BM867" i="3" s="1"/>
  <c r="AW971" i="3"/>
  <c r="BM971" i="3" s="1"/>
  <c r="AW469" i="3"/>
  <c r="BM469" i="3" s="1"/>
  <c r="AW359" i="3"/>
  <c r="BM359" i="3" s="1"/>
  <c r="AW244" i="3"/>
  <c r="BM244" i="3" s="1"/>
  <c r="AW736" i="3"/>
  <c r="BM736" i="3" s="1"/>
  <c r="AW294" i="3"/>
  <c r="BM294" i="3" s="1"/>
  <c r="AW100" i="3"/>
  <c r="BM100" i="3" s="1"/>
  <c r="AW628" i="3"/>
  <c r="BM628" i="3" s="1"/>
  <c r="AW690" i="3"/>
  <c r="BM690" i="3" s="1"/>
  <c r="AW619" i="3"/>
  <c r="BM619" i="3" s="1"/>
  <c r="AW571" i="3"/>
  <c r="BM571" i="3" s="1"/>
  <c r="AW106" i="3"/>
  <c r="BM106" i="3" s="1"/>
  <c r="AW688" i="3"/>
  <c r="BM688" i="3" s="1"/>
  <c r="AW447" i="3"/>
  <c r="BM447" i="3" s="1"/>
  <c r="AW346" i="3"/>
  <c r="BM346" i="3" s="1"/>
  <c r="AW68" i="3"/>
  <c r="BM68" i="3" s="1"/>
  <c r="AW86" i="3"/>
  <c r="BM86" i="3" s="1"/>
  <c r="AW848" i="3"/>
  <c r="BM848" i="3" s="1"/>
  <c r="AW397" i="3"/>
  <c r="BM397" i="3" s="1"/>
  <c r="AW351" i="3"/>
  <c r="BM351" i="3" s="1"/>
  <c r="AW23" i="3"/>
  <c r="BM23" i="3" s="1"/>
  <c r="AW825" i="3"/>
  <c r="BM825" i="3" s="1"/>
  <c r="AW603" i="3"/>
  <c r="BM603" i="3" s="1"/>
  <c r="AW621" i="3"/>
  <c r="BM621" i="3" s="1"/>
  <c r="AW523" i="3"/>
  <c r="BM523" i="3" s="1"/>
  <c r="AW580" i="3"/>
  <c r="BM580" i="3" s="1"/>
  <c r="AW551" i="3"/>
  <c r="BM551" i="3" s="1"/>
  <c r="AW262" i="3"/>
  <c r="BM262" i="3" s="1"/>
  <c r="AW616" i="3"/>
  <c r="BM616" i="3" s="1"/>
  <c r="AW606" i="3"/>
  <c r="BM606" i="3" s="1"/>
  <c r="AW769" i="3"/>
  <c r="BM769" i="3" s="1"/>
  <c r="AW998" i="3"/>
  <c r="BM998" i="3" s="1"/>
  <c r="AW26" i="3"/>
  <c r="AW413" i="3"/>
  <c r="BM413" i="3" s="1"/>
  <c r="AW494" i="3"/>
  <c r="BM494" i="3" s="1"/>
  <c r="AW282" i="3"/>
  <c r="BM282" i="3" s="1"/>
  <c r="AW739" i="3"/>
  <c r="BM739" i="3" s="1"/>
  <c r="AW301" i="3"/>
  <c r="BM301" i="3" s="1"/>
  <c r="AW42" i="3"/>
  <c r="AW219" i="3"/>
  <c r="BM219" i="3" s="1"/>
  <c r="AW439" i="3"/>
  <c r="BM439" i="3" s="1"/>
  <c r="AW982" i="3"/>
  <c r="BM982" i="3" s="1"/>
  <c r="AW561" i="3"/>
  <c r="BM561" i="3" s="1"/>
  <c r="AW172" i="3"/>
  <c r="BM172" i="3" s="1"/>
  <c r="AW338" i="3"/>
  <c r="BM338" i="3" s="1"/>
  <c r="AW437" i="3"/>
  <c r="BM437" i="3" s="1"/>
  <c r="AW163" i="3"/>
  <c r="BM163" i="3" s="1"/>
  <c r="AW521" i="3"/>
  <c r="BM521" i="3" s="1"/>
  <c r="AW438" i="3"/>
  <c r="BM438" i="3" s="1"/>
  <c r="AW22" i="3"/>
  <c r="AW49" i="3"/>
  <c r="AW168" i="3"/>
  <c r="BM168" i="3" s="1"/>
  <c r="AW224" i="3"/>
  <c r="BM224" i="3" s="1"/>
  <c r="AW159" i="3"/>
  <c r="BM159" i="3" s="1"/>
  <c r="AW326" i="3"/>
  <c r="BM326" i="3" s="1"/>
  <c r="AW587" i="3"/>
  <c r="BM587" i="3" s="1"/>
  <c r="AW350" i="3"/>
  <c r="BM350" i="3" s="1"/>
  <c r="AW500" i="3"/>
  <c r="BM500" i="3" s="1"/>
  <c r="AW831" i="3"/>
  <c r="BM831" i="3" s="1"/>
  <c r="AW356" i="3"/>
  <c r="BM356" i="3" s="1"/>
  <c r="AW204" i="3"/>
  <c r="BM204" i="3" s="1"/>
  <c r="AW530" i="3"/>
  <c r="BM530" i="3" s="1"/>
  <c r="AW362" i="3"/>
  <c r="BM362" i="3" s="1"/>
  <c r="AW452" i="3"/>
  <c r="BM452" i="3" s="1"/>
  <c r="AW236" i="3"/>
  <c r="BM236" i="3" s="1"/>
  <c r="AW107" i="3"/>
  <c r="BM107" i="3" s="1"/>
  <c r="U58" i="3"/>
  <c r="AC58" i="3"/>
  <c r="U46" i="3"/>
  <c r="AC46" i="3"/>
  <c r="AC54" i="3"/>
  <c r="U54" i="3"/>
  <c r="U11" i="3"/>
  <c r="AC11" i="3"/>
  <c r="U36" i="3"/>
  <c r="AC36" i="3"/>
  <c r="AG8" i="3"/>
  <c r="D59" i="14" s="1"/>
  <c r="AG6" i="3"/>
  <c r="E8" i="34" a="1"/>
  <c r="E8" i="34" s="1"/>
  <c r="AW526" i="3"/>
  <c r="BM526" i="3" s="1"/>
  <c r="AW171" i="3"/>
  <c r="BM171" i="3" s="1"/>
  <c r="AW715" i="3"/>
  <c r="BM715" i="3" s="1"/>
  <c r="AW376" i="3"/>
  <c r="BM376" i="3" s="1"/>
  <c r="AW158" i="3"/>
  <c r="BM158" i="3" s="1"/>
  <c r="AW844" i="3"/>
  <c r="BM844" i="3" s="1"/>
  <c r="AW653" i="3"/>
  <c r="BM653" i="3" s="1"/>
  <c r="AW402" i="3"/>
  <c r="BM402" i="3" s="1"/>
  <c r="AW519" i="3"/>
  <c r="BM519" i="3" s="1"/>
  <c r="AW885" i="3"/>
  <c r="BM885" i="3" s="1"/>
  <c r="AW730" i="3"/>
  <c r="BM730" i="3" s="1"/>
  <c r="AW871" i="3"/>
  <c r="BM871" i="3" s="1"/>
  <c r="AW592" i="3"/>
  <c r="BM592" i="3" s="1"/>
  <c r="AW408" i="3"/>
  <c r="BM408" i="3" s="1"/>
  <c r="AW576" i="3"/>
  <c r="BM576" i="3" s="1"/>
  <c r="AW615" i="3"/>
  <c r="BM615" i="3" s="1"/>
  <c r="AW870" i="3"/>
  <c r="BM870" i="3" s="1"/>
  <c r="AW991" i="3"/>
  <c r="BM991" i="3" s="1"/>
  <c r="AW990" i="3"/>
  <c r="BM990" i="3" s="1"/>
  <c r="AW490" i="3"/>
  <c r="BM490" i="3" s="1"/>
  <c r="AW759" i="3"/>
  <c r="BM759" i="3" s="1"/>
  <c r="AW471" i="3"/>
  <c r="BM471" i="3" s="1"/>
  <c r="AW660" i="3"/>
  <c r="BM660" i="3" s="1"/>
  <c r="AW975" i="3"/>
  <c r="BM975" i="3" s="1"/>
  <c r="AW442" i="3"/>
  <c r="BM442" i="3" s="1"/>
  <c r="AW822" i="3"/>
  <c r="BM822" i="3" s="1"/>
  <c r="AW235" i="3"/>
  <c r="BM235" i="3" s="1"/>
  <c r="AW112" i="3"/>
  <c r="BM112" i="3" s="1"/>
  <c r="AW525" i="3"/>
  <c r="BM525" i="3" s="1"/>
  <c r="AW725" i="3"/>
  <c r="BM725" i="3" s="1"/>
  <c r="AW981" i="3"/>
  <c r="BM981" i="3" s="1"/>
  <c r="AW203" i="3"/>
  <c r="BM203" i="3" s="1"/>
  <c r="AW387" i="3"/>
  <c r="BM387" i="3" s="1"/>
  <c r="AW555" i="3"/>
  <c r="BM555" i="3" s="1"/>
  <c r="AW938" i="3"/>
  <c r="BM938" i="3" s="1"/>
  <c r="AW670" i="3"/>
  <c r="BM670" i="3" s="1"/>
  <c r="AW614" i="3"/>
  <c r="BM614" i="3" s="1"/>
  <c r="AW534" i="3"/>
  <c r="BM534" i="3" s="1"/>
  <c r="AW923" i="3"/>
  <c r="BM923" i="3" s="1"/>
  <c r="AW728" i="3"/>
  <c r="BM728" i="3" s="1"/>
  <c r="AW183" i="3"/>
  <c r="BM183" i="3" s="1"/>
  <c r="AW588" i="3"/>
  <c r="BM588" i="3" s="1"/>
  <c r="AW705" i="3"/>
  <c r="BM705" i="3" s="1"/>
  <c r="AW217" i="3"/>
  <c r="BM217" i="3" s="1"/>
  <c r="AW13" i="3"/>
  <c r="AW995" i="3"/>
  <c r="BM995" i="3" s="1"/>
  <c r="AW968" i="3"/>
  <c r="BM968" i="3" s="1"/>
  <c r="AW966" i="3"/>
  <c r="BM966" i="3" s="1"/>
  <c r="AW144" i="3"/>
  <c r="BM144" i="3" s="1"/>
  <c r="AW407" i="3"/>
  <c r="BM407" i="3" s="1"/>
  <c r="AW299" i="3"/>
  <c r="BM299" i="3" s="1"/>
  <c r="AW162" i="3"/>
  <c r="BM162" i="3" s="1"/>
  <c r="AW836" i="3"/>
  <c r="BM836" i="3" s="1"/>
  <c r="AW572" i="3"/>
  <c r="BM572" i="3" s="1"/>
  <c r="AW807" i="3"/>
  <c r="BM807" i="3" s="1"/>
  <c r="AW612" i="3"/>
  <c r="BM612" i="3" s="1"/>
  <c r="AW626" i="3"/>
  <c r="BM626" i="3" s="1"/>
  <c r="AW55" i="3"/>
  <c r="AW557" i="3"/>
  <c r="BM557" i="3" s="1"/>
  <c r="AW283" i="3"/>
  <c r="BM283" i="3" s="1"/>
  <c r="AW378" i="3"/>
  <c r="BM378" i="3" s="1"/>
  <c r="AW10" i="3"/>
  <c r="AO8" i="3"/>
  <c r="D60" i="14" s="1"/>
  <c r="AO6" i="3"/>
  <c r="AW427" i="3"/>
  <c r="BM427" i="3" s="1"/>
  <c r="AW291" i="3"/>
  <c r="BM291" i="3" s="1"/>
  <c r="AW405" i="3"/>
  <c r="BM405" i="3" s="1"/>
  <c r="AW761" i="3"/>
  <c r="BM761" i="3" s="1"/>
  <c r="AW489" i="3"/>
  <c r="BM489" i="3" s="1"/>
  <c r="AW312" i="3"/>
  <c r="BM312" i="3" s="1"/>
  <c r="AW137" i="3"/>
  <c r="BM137" i="3" s="1"/>
  <c r="AW50" i="3"/>
  <c r="AW834" i="3"/>
  <c r="BM834" i="3" s="1"/>
  <c r="AW479" i="3"/>
  <c r="BM479" i="3" s="1"/>
  <c r="AW20" i="3"/>
  <c r="AW308" i="3"/>
  <c r="BM308" i="3" s="1"/>
  <c r="AW231" i="3"/>
  <c r="BM231" i="3" s="1"/>
  <c r="AW436" i="3"/>
  <c r="BM436" i="3" s="1"/>
  <c r="AW155" i="3"/>
  <c r="BM155" i="3" s="1"/>
  <c r="AW132" i="3"/>
  <c r="BM132" i="3" s="1"/>
  <c r="AW835" i="3"/>
  <c r="BM835" i="3" s="1"/>
  <c r="AW30" i="3"/>
  <c r="AW790" i="3"/>
  <c r="BM790" i="3" s="1"/>
  <c r="AW95" i="3"/>
  <c r="BM95" i="3" s="1"/>
  <c r="AW678" i="3"/>
  <c r="BM678" i="3" s="1"/>
  <c r="AC49" i="3"/>
  <c r="U49" i="3"/>
  <c r="U13" i="3"/>
  <c r="AC13" i="3"/>
  <c r="U32" i="3"/>
  <c r="AC32" i="3"/>
  <c r="U28" i="3"/>
  <c r="AC28" i="3"/>
  <c r="U53" i="3"/>
  <c r="AC53" i="3"/>
  <c r="AX10" i="3"/>
  <c r="AP8" i="3"/>
  <c r="E60" i="14" s="1"/>
  <c r="AP6" i="3"/>
  <c r="AW742" i="3"/>
  <c r="BM742" i="3" s="1"/>
  <c r="AW223" i="3"/>
  <c r="BM223" i="3" s="1"/>
  <c r="AW974" i="3"/>
  <c r="BM974" i="3" s="1"/>
  <c r="AW348" i="3"/>
  <c r="BM348" i="3" s="1"/>
  <c r="AW637" i="3"/>
  <c r="BM637" i="3" s="1"/>
  <c r="AW302" i="3"/>
  <c r="BM302" i="3" s="1"/>
  <c r="AW459" i="3"/>
  <c r="BM459" i="3" s="1"/>
  <c r="AW82" i="3"/>
  <c r="BM82" i="3" s="1"/>
  <c r="AW630" i="3"/>
  <c r="BM630" i="3" s="1"/>
  <c r="AW947" i="3"/>
  <c r="BM947" i="3" s="1"/>
  <c r="AW177" i="3"/>
  <c r="BM177" i="3" s="1"/>
  <c r="AW169" i="3"/>
  <c r="BM169" i="3" s="1"/>
  <c r="AW544" i="3"/>
  <c r="BM544" i="3" s="1"/>
  <c r="AW314" i="3"/>
  <c r="BM314" i="3" s="1"/>
  <c r="AW352" i="3"/>
  <c r="BM352" i="3" s="1"/>
  <c r="AW741" i="3"/>
  <c r="BM741" i="3" s="1"/>
  <c r="AW575" i="3"/>
  <c r="BM575" i="3" s="1"/>
  <c r="AW529" i="3"/>
  <c r="BM529" i="3" s="1"/>
  <c r="AW853" i="3"/>
  <c r="BM853" i="3" s="1"/>
  <c r="AW94" i="3"/>
  <c r="BM94" i="3" s="1"/>
  <c r="AW403" i="3"/>
  <c r="BM403" i="3" s="1"/>
  <c r="AW702" i="3"/>
  <c r="BM702" i="3" s="1"/>
  <c r="AW595" i="3"/>
  <c r="BM595" i="3" s="1"/>
  <c r="AW585" i="3"/>
  <c r="BM585" i="3" s="1"/>
  <c r="AW618" i="3"/>
  <c r="BM618" i="3" s="1"/>
  <c r="AW888" i="3"/>
  <c r="BM888" i="3" s="1"/>
  <c r="AW300" i="3"/>
  <c r="BM300" i="3" s="1"/>
  <c r="AW735" i="3"/>
  <c r="BM735" i="3" s="1"/>
  <c r="AW773" i="3"/>
  <c r="BM773" i="3" s="1"/>
  <c r="AW846" i="3"/>
  <c r="BM846" i="3" s="1"/>
  <c r="AW693" i="3"/>
  <c r="BM693" i="3" s="1"/>
  <c r="AW672" i="3"/>
  <c r="BM672" i="3" s="1"/>
  <c r="AW151" i="3"/>
  <c r="BM151" i="3" s="1"/>
  <c r="AW795" i="3"/>
  <c r="BM795" i="3" s="1"/>
  <c r="AW768" i="3"/>
  <c r="BM768" i="3" s="1"/>
  <c r="AW935" i="3"/>
  <c r="BM935" i="3" s="1"/>
  <c r="AW202" i="3"/>
  <c r="BM202" i="3" s="1"/>
  <c r="AW560" i="3"/>
  <c r="BM560" i="3" s="1"/>
  <c r="AW965" i="3"/>
  <c r="BM965" i="3" s="1"/>
  <c r="AW632" i="3"/>
  <c r="BM632" i="3" s="1"/>
  <c r="AW125" i="3"/>
  <c r="BM125" i="3" s="1"/>
  <c r="AW111" i="3"/>
  <c r="BM111" i="3" s="1"/>
  <c r="AW842" i="3"/>
  <c r="BM842" i="3" s="1"/>
  <c r="AW602" i="3"/>
  <c r="BM602" i="3" s="1"/>
  <c r="AW417" i="3"/>
  <c r="BM417" i="3" s="1"/>
  <c r="AW891" i="3"/>
  <c r="BM891" i="3" s="1"/>
  <c r="AW201" i="3"/>
  <c r="BM201" i="3" s="1"/>
  <c r="AW933" i="3"/>
  <c r="BM933" i="3" s="1"/>
  <c r="AW661" i="3"/>
  <c r="BM661" i="3" s="1"/>
  <c r="AW195" i="3"/>
  <c r="BM195" i="3" s="1"/>
  <c r="AW286" i="3"/>
  <c r="BM286" i="3" s="1"/>
  <c r="AW324" i="3"/>
  <c r="BM324" i="3" s="1"/>
  <c r="AW593" i="3"/>
  <c r="BM593" i="3" s="1"/>
  <c r="AW246" i="3"/>
  <c r="BM246" i="3" s="1"/>
  <c r="AW389" i="3"/>
  <c r="BM389" i="3" s="1"/>
  <c r="AW487" i="3"/>
  <c r="BM487" i="3" s="1"/>
  <c r="AW180" i="3"/>
  <c r="BM180" i="3" s="1"/>
  <c r="AW748" i="3"/>
  <c r="BM748" i="3" s="1"/>
  <c r="AW547" i="3"/>
  <c r="BM547" i="3" s="1"/>
  <c r="AW56" i="3"/>
  <c r="AW770" i="3"/>
  <c r="BM770" i="3" s="1"/>
  <c r="AW498" i="3"/>
  <c r="BM498" i="3" s="1"/>
  <c r="AW153" i="3"/>
  <c r="BM153" i="3" s="1"/>
  <c r="AW564" i="3"/>
  <c r="BM564" i="3" s="1"/>
  <c r="AW119" i="3"/>
  <c r="BM119" i="3" s="1"/>
  <c r="AW754" i="3"/>
  <c r="BM754" i="3" s="1"/>
  <c r="AW211" i="3"/>
  <c r="BM211" i="3" s="1"/>
  <c r="AW685" i="3"/>
  <c r="BM685" i="3" s="1"/>
  <c r="AW220" i="3"/>
  <c r="BM220" i="3" s="1"/>
  <c r="AW225" i="3"/>
  <c r="BM225" i="3" s="1"/>
  <c r="AW237" i="3"/>
  <c r="BM237" i="3" s="1"/>
  <c r="AW275" i="3"/>
  <c r="BM275" i="3" s="1"/>
  <c r="AW826" i="3"/>
  <c r="BM826" i="3" s="1"/>
  <c r="AW131" i="3"/>
  <c r="BM131" i="3" s="1"/>
  <c r="AW984" i="3"/>
  <c r="BM984" i="3" s="1"/>
  <c r="AW524" i="3"/>
  <c r="BM524" i="3" s="1"/>
  <c r="AW296" i="3"/>
  <c r="BM296" i="3" s="1"/>
  <c r="AW380" i="3"/>
  <c r="BM380" i="3" s="1"/>
  <c r="AW668" i="3"/>
  <c r="BM668" i="3" s="1"/>
  <c r="AW418" i="3"/>
  <c r="BM418" i="3" s="1"/>
  <c r="AW611" i="3"/>
  <c r="BM611" i="3" s="1"/>
  <c r="AW681" i="3"/>
  <c r="BM681" i="3" s="1"/>
  <c r="AW506" i="3"/>
  <c r="BM506" i="3" s="1"/>
  <c r="U26" i="3"/>
  <c r="AC26" i="3"/>
  <c r="U40" i="3"/>
  <c r="AC40" i="3"/>
  <c r="U20" i="3"/>
  <c r="AC20" i="3"/>
  <c r="AC56" i="3"/>
  <c r="U56" i="3"/>
  <c r="U21" i="3"/>
  <c r="AC21" i="3"/>
  <c r="AW51" i="3"/>
  <c r="AW569" i="3"/>
  <c r="BM569" i="3" s="1"/>
  <c r="AW924" i="3"/>
  <c r="BM924" i="3" s="1"/>
  <c r="AW392" i="3"/>
  <c r="BM392" i="3" s="1"/>
  <c r="AW771" i="3"/>
  <c r="BM771" i="3" s="1"/>
  <c r="AW684" i="3"/>
  <c r="BM684" i="3" s="1"/>
  <c r="AW440" i="3"/>
  <c r="BM440" i="3" s="1"/>
  <c r="AW910" i="3"/>
  <c r="BM910" i="3" s="1"/>
  <c r="AW57" i="3"/>
  <c r="AW750" i="3"/>
  <c r="BM750" i="3" s="1"/>
  <c r="AW1002" i="3"/>
  <c r="BM1002" i="3" s="1"/>
  <c r="AW936" i="3"/>
  <c r="BM936" i="3" s="1"/>
  <c r="AW573" i="3"/>
  <c r="BM573" i="3" s="1"/>
  <c r="AW824" i="3"/>
  <c r="BM824" i="3" s="1"/>
  <c r="AW272" i="3"/>
  <c r="BM272" i="3" s="1"/>
  <c r="AW549" i="3"/>
  <c r="BM549" i="3" s="1"/>
  <c r="AW514" i="3"/>
  <c r="BM514" i="3" s="1"/>
  <c r="AW513" i="3"/>
  <c r="BM513" i="3" s="1"/>
  <c r="AW610" i="3"/>
  <c r="BM610" i="3" s="1"/>
  <c r="AW456" i="3"/>
  <c r="BM456" i="3" s="1"/>
  <c r="AW280" i="3"/>
  <c r="BM280" i="3" s="1"/>
  <c r="AW772" i="3"/>
  <c r="BM772" i="3" s="1"/>
  <c r="AW940" i="3"/>
  <c r="BM940" i="3" s="1"/>
  <c r="AW136" i="3"/>
  <c r="BM136" i="3" s="1"/>
  <c r="AW868" i="3"/>
  <c r="BM868" i="3" s="1"/>
  <c r="AW843" i="3"/>
  <c r="BM843" i="3" s="1"/>
  <c r="AW466" i="3"/>
  <c r="BM466" i="3" s="1"/>
  <c r="AW209" i="3"/>
  <c r="BM209" i="3" s="1"/>
  <c r="AW883" i="3"/>
  <c r="BM883" i="3" s="1"/>
  <c r="AW893" i="3"/>
  <c r="BM893" i="3" s="1"/>
  <c r="AW639" i="3"/>
  <c r="BM639" i="3" s="1"/>
  <c r="AW714" i="3"/>
  <c r="BM714" i="3" s="1"/>
  <c r="AW763" i="3"/>
  <c r="BM763" i="3" s="1"/>
  <c r="AW448" i="3"/>
  <c r="BM448" i="3" s="1"/>
  <c r="AW776" i="3"/>
  <c r="BM776" i="3" s="1"/>
  <c r="AW815" i="3"/>
  <c r="BM815" i="3" s="1"/>
  <c r="AW864" i="3"/>
  <c r="BM864" i="3" s="1"/>
  <c r="AW59" i="3"/>
  <c r="AW410" i="3"/>
  <c r="BM410" i="3" s="1"/>
  <c r="AW433" i="3"/>
  <c r="BM433" i="3" s="1"/>
  <c r="AW475" i="3"/>
  <c r="BM475" i="3" s="1"/>
  <c r="AW178" i="3"/>
  <c r="BM178" i="3" s="1"/>
  <c r="AW330" i="3"/>
  <c r="BM330" i="3" s="1"/>
  <c r="AW941" i="3"/>
  <c r="BM941" i="3" s="1"/>
  <c r="AW39" i="3"/>
  <c r="AW386" i="3"/>
  <c r="BM386" i="3" s="1"/>
  <c r="AW942" i="3"/>
  <c r="BM942" i="3" s="1"/>
  <c r="AW476" i="3"/>
  <c r="BM476" i="3" s="1"/>
  <c r="AW798" i="3"/>
  <c r="BM798" i="3" s="1"/>
  <c r="AW789" i="3"/>
  <c r="BM789" i="3" s="1"/>
  <c r="AW458" i="3"/>
  <c r="BM458" i="3" s="1"/>
  <c r="AW279" i="3"/>
  <c r="BM279" i="3" s="1"/>
  <c r="AW91" i="3"/>
  <c r="BM91" i="3" s="1"/>
  <c r="AW583" i="3"/>
  <c r="BM583" i="3" s="1"/>
  <c r="AW860" i="3"/>
  <c r="BM860" i="3" s="1"/>
  <c r="AW379" i="3"/>
  <c r="BM379" i="3" s="1"/>
  <c r="AW316" i="3"/>
  <c r="BM316" i="3" s="1"/>
  <c r="AW188" i="3"/>
  <c r="BM188" i="3" s="1"/>
  <c r="AW446" i="3"/>
  <c r="BM446" i="3" s="1"/>
  <c r="AW273" i="3"/>
  <c r="BM273" i="3" s="1"/>
  <c r="AW676" i="3"/>
  <c r="BM676" i="3" s="1"/>
  <c r="AW863" i="3"/>
  <c r="BM863" i="3" s="1"/>
  <c r="AW206" i="3"/>
  <c r="BM206" i="3" s="1"/>
  <c r="AW193" i="3"/>
  <c r="BM193" i="3" s="1"/>
  <c r="AW460" i="3"/>
  <c r="BM460" i="3" s="1"/>
  <c r="AW855" i="3"/>
  <c r="BM855" i="3" s="1"/>
  <c r="AW431" i="3"/>
  <c r="BM431" i="3" s="1"/>
  <c r="AW339" i="3"/>
  <c r="BM339" i="3" s="1"/>
  <c r="AW453" i="3"/>
  <c r="BM453" i="3" s="1"/>
  <c r="AW310" i="3"/>
  <c r="BM310" i="3" s="1"/>
  <c r="AW99" i="3"/>
  <c r="BM99" i="3" s="1"/>
  <c r="AW154" i="3"/>
  <c r="BM154" i="3" s="1"/>
  <c r="AW884" i="3"/>
  <c r="BM884" i="3" s="1"/>
  <c r="AW647" i="3"/>
  <c r="BM647" i="3" s="1"/>
  <c r="AW166" i="3"/>
  <c r="BM166" i="3" s="1"/>
  <c r="AW546" i="3"/>
  <c r="BM546" i="3" s="1"/>
  <c r="AW133" i="3"/>
  <c r="BM133" i="3" s="1"/>
  <c r="AW554" i="3"/>
  <c r="BM554" i="3" s="1"/>
  <c r="AW44" i="3"/>
  <c r="AW342" i="3"/>
  <c r="BM342" i="3" s="1"/>
  <c r="AW599" i="3"/>
  <c r="BM599" i="3" s="1"/>
  <c r="AW52" i="3"/>
  <c r="AW830" i="3"/>
  <c r="BM830" i="3" s="1"/>
  <c r="AW811" i="3"/>
  <c r="BM811" i="3" s="1"/>
  <c r="U55" i="3"/>
  <c r="AC55" i="3"/>
  <c r="AC57" i="3"/>
  <c r="U57" i="3"/>
  <c r="U59" i="3"/>
  <c r="AC59" i="3"/>
  <c r="U24" i="3"/>
  <c r="AC24" i="3"/>
  <c r="F13" i="32" a="1"/>
  <c r="F13" i="32" s="1"/>
  <c r="F43" i="34" a="1"/>
  <c r="F43" i="34" s="1"/>
  <c r="F14" i="32" a="1"/>
  <c r="F14" i="32" s="1"/>
  <c r="F9" i="32" a="1"/>
  <c r="F9" i="32" s="1"/>
  <c r="O11" i="32" a="1"/>
  <c r="O11" i="32" s="1"/>
  <c r="O9" i="32" a="1"/>
  <c r="O9" i="32" s="1"/>
  <c r="O12" i="32" a="1"/>
  <c r="O12" i="32" s="1"/>
  <c r="F11" i="32" a="1"/>
  <c r="F11" i="32" s="1"/>
  <c r="F16" i="32" a="1"/>
  <c r="F16" i="32" s="1"/>
  <c r="F15" i="32" a="1"/>
  <c r="F15" i="32" s="1"/>
  <c r="O16" i="32" a="1"/>
  <c r="O16" i="32" s="1"/>
  <c r="O15" i="32" a="1"/>
  <c r="O15" i="32" s="1"/>
  <c r="O13" i="32" a="1"/>
  <c r="O13" i="32" s="1"/>
  <c r="T6" i="3"/>
  <c r="O10" i="32" a="1"/>
  <c r="O10" i="32" s="1"/>
  <c r="F10" i="32" a="1"/>
  <c r="F10" i="32" s="1"/>
  <c r="F42" i="34" a="1"/>
  <c r="F42" i="34" s="1"/>
  <c r="F37" i="34"/>
  <c r="F12" i="32" a="1"/>
  <c r="F12" i="32" s="1"/>
  <c r="O14" i="32" a="1"/>
  <c r="O14" i="32" s="1"/>
  <c r="AW539" i="3"/>
  <c r="BM539" i="3" s="1"/>
  <c r="AW950" i="3"/>
  <c r="BM950" i="3" s="1"/>
  <c r="AW765" i="3"/>
  <c r="BM765" i="3" s="1"/>
  <c r="AW948" i="3"/>
  <c r="BM948" i="3" s="1"/>
  <c r="AW729" i="3"/>
  <c r="BM729" i="3" s="1"/>
  <c r="AW724" i="3"/>
  <c r="BM724" i="3" s="1"/>
  <c r="AW425" i="3"/>
  <c r="BM425" i="3" s="1"/>
  <c r="AW785" i="3"/>
  <c r="BM785" i="3" s="1"/>
  <c r="AW79" i="3"/>
  <c r="BM79" i="3" s="1"/>
  <c r="AW744" i="3"/>
  <c r="BM744" i="3" s="1"/>
  <c r="AW943" i="3"/>
  <c r="BM943" i="3" s="1"/>
  <c r="AW709" i="3"/>
  <c r="BM709" i="3" s="1"/>
  <c r="AW396" i="3"/>
  <c r="BM396" i="3" s="1"/>
  <c r="AW504" i="3"/>
  <c r="BM504" i="3" s="1"/>
  <c r="AW706" i="3"/>
  <c r="BM706" i="3" s="1"/>
  <c r="AW189" i="3"/>
  <c r="BM189" i="3" s="1"/>
  <c r="AW914" i="3"/>
  <c r="BM914" i="3" s="1"/>
  <c r="AW176" i="3"/>
  <c r="BM176" i="3" s="1"/>
  <c r="AW985" i="3"/>
  <c r="BM985" i="3" s="1"/>
  <c r="AW486" i="3"/>
  <c r="BM486" i="3" s="1"/>
  <c r="AW740" i="3"/>
  <c r="BM740" i="3" s="1"/>
  <c r="AW548" i="3"/>
  <c r="BM548" i="3" s="1"/>
  <c r="AW520" i="3"/>
  <c r="BM520" i="3" s="1"/>
  <c r="AW710" i="3"/>
  <c r="BM710" i="3" s="1"/>
  <c r="AW404" i="3"/>
  <c r="BM404" i="3" s="1"/>
  <c r="AW932" i="3"/>
  <c r="BM932" i="3" s="1"/>
  <c r="AW654" i="3"/>
  <c r="BM654" i="3" s="1"/>
  <c r="AW150" i="3"/>
  <c r="BM150" i="3" s="1"/>
  <c r="AW311" i="3"/>
  <c r="BM311" i="3" s="1"/>
  <c r="AW967" i="3"/>
  <c r="BM967" i="3" s="1"/>
  <c r="AW969" i="3"/>
  <c r="BM969" i="3" s="1"/>
  <c r="AW930" i="3"/>
  <c r="BM930" i="3" s="1"/>
  <c r="AW61" i="3"/>
  <c r="BM61" i="3" s="1"/>
  <c r="AW123" i="3"/>
  <c r="BM123" i="3" s="1"/>
  <c r="AW928" i="3"/>
  <c r="BM928" i="3" s="1"/>
  <c r="AW731" i="3"/>
  <c r="BM731" i="3" s="1"/>
  <c r="AW1005" i="3"/>
  <c r="BM1005" i="3" s="1"/>
  <c r="AW41" i="3"/>
  <c r="AW222" i="3"/>
  <c r="BM222" i="3" s="1"/>
  <c r="AW365" i="3"/>
  <c r="BM365" i="3" s="1"/>
  <c r="AW636" i="3"/>
  <c r="BM636" i="3" s="1"/>
  <c r="AW114" i="3"/>
  <c r="BM114" i="3" s="1"/>
  <c r="AW103" i="3"/>
  <c r="BM103" i="3" s="1"/>
  <c r="AW651" i="3"/>
  <c r="BM651" i="3" s="1"/>
  <c r="AW581" i="3"/>
  <c r="BM581" i="3" s="1"/>
  <c r="AW892" i="3"/>
  <c r="BM892" i="3" s="1"/>
  <c r="AW568" i="3"/>
  <c r="BM568" i="3" s="1"/>
  <c r="AW477" i="3"/>
  <c r="BM477" i="3" s="1"/>
  <c r="AW877" i="3"/>
  <c r="BM877" i="3" s="1"/>
  <c r="AW808" i="3"/>
  <c r="BM808" i="3" s="1"/>
  <c r="AW14" i="3"/>
  <c r="AW274" i="3"/>
  <c r="BM274" i="3" s="1"/>
  <c r="AW77" i="3"/>
  <c r="BM77" i="3" s="1"/>
  <c r="AW199" i="3"/>
  <c r="BM199" i="3" s="1"/>
  <c r="AW707" i="3"/>
  <c r="BM707" i="3" s="1"/>
  <c r="AW105" i="3"/>
  <c r="BM105" i="3" s="1"/>
  <c r="AW903" i="3"/>
  <c r="BM903" i="3" s="1"/>
  <c r="AW71" i="3"/>
  <c r="BM71" i="3" s="1"/>
  <c r="AW751" i="3"/>
  <c r="BM751" i="3" s="1"/>
  <c r="AW313" i="3"/>
  <c r="BM313" i="3" s="1"/>
  <c r="AW511" i="3"/>
  <c r="BM511" i="3" s="1"/>
  <c r="AW926" i="3"/>
  <c r="BM926" i="3" s="1"/>
  <c r="AW633" i="3"/>
  <c r="BM633" i="3" s="1"/>
  <c r="AW963" i="3"/>
  <c r="BM963" i="3" s="1"/>
  <c r="AW281" i="3"/>
  <c r="BM281" i="3" s="1"/>
  <c r="AW424" i="3"/>
  <c r="BM424" i="3" s="1"/>
  <c r="AW18" i="3"/>
  <c r="AW516" i="3"/>
  <c r="BM516" i="3" s="1"/>
  <c r="AW175" i="3"/>
  <c r="BM175" i="3" s="1"/>
  <c r="AW191" i="3"/>
  <c r="BM191" i="3" s="1"/>
  <c r="AW344" i="3"/>
  <c r="BM344" i="3" s="1"/>
  <c r="AW232" i="3"/>
  <c r="BM232" i="3" s="1"/>
  <c r="AW173" i="3"/>
  <c r="BM173" i="3" s="1"/>
  <c r="AW88" i="3"/>
  <c r="BM88" i="3" s="1"/>
  <c r="AW197" i="3"/>
  <c r="BM197" i="3" s="1"/>
  <c r="AW677" i="3"/>
  <c r="BM677" i="3" s="1"/>
  <c r="AW925" i="3"/>
  <c r="BM925" i="3" s="1"/>
  <c r="AW859" i="3"/>
  <c r="BM859" i="3" s="1"/>
  <c r="AW47" i="3"/>
  <c r="AW796" i="3"/>
  <c r="BM796" i="3" s="1"/>
  <c r="AW40" i="3"/>
  <c r="AW854" i="3"/>
  <c r="BM854" i="3" s="1"/>
  <c r="AW384" i="3"/>
  <c r="BM384" i="3" s="1"/>
  <c r="AW644" i="3"/>
  <c r="BM644" i="3" s="1"/>
  <c r="C24" i="28"/>
  <c r="U44" i="3"/>
  <c r="AC44" i="3"/>
  <c r="AC35" i="3"/>
  <c r="U35" i="3"/>
  <c r="U27" i="3"/>
  <c r="AC27" i="3"/>
  <c r="U42" i="3"/>
  <c r="AC42" i="3"/>
  <c r="AB6" i="3"/>
  <c r="AB8" i="3" a="1"/>
  <c r="AB8" i="3" s="1"/>
  <c r="G58" i="14" s="1"/>
  <c r="AW897" i="3"/>
  <c r="BM897" i="3" s="1"/>
  <c r="AW543" i="3"/>
  <c r="BM543" i="3" s="1"/>
  <c r="AW182" i="3"/>
  <c r="BM182" i="3" s="1"/>
  <c r="AW496" i="3"/>
  <c r="BM496" i="3" s="1"/>
  <c r="AW164" i="3"/>
  <c r="BM164" i="3" s="1"/>
  <c r="AW898" i="3"/>
  <c r="BM898" i="3" s="1"/>
  <c r="AW92" i="3"/>
  <c r="BM92" i="3" s="1"/>
  <c r="AW649" i="3"/>
  <c r="BM649" i="3" s="1"/>
  <c r="AW27" i="3"/>
  <c r="AW760" i="3"/>
  <c r="BM760" i="3" s="1"/>
  <c r="AW1001" i="3"/>
  <c r="BM1001" i="3" s="1"/>
  <c r="AW140" i="3"/>
  <c r="BM140" i="3" s="1"/>
  <c r="AW139" i="3"/>
  <c r="BM139" i="3" s="1"/>
  <c r="AW1003" i="3"/>
  <c r="BM1003" i="3" s="1"/>
  <c r="AW187" i="3"/>
  <c r="BM187" i="3" s="1"/>
  <c r="AW336" i="3"/>
  <c r="BM336" i="3" s="1"/>
  <c r="AW953" i="3"/>
  <c r="BM953" i="3" s="1"/>
  <c r="AW148" i="3"/>
  <c r="BM148" i="3" s="1"/>
  <c r="AW601" i="3"/>
  <c r="BM601" i="3" s="1"/>
  <c r="AW737" i="3"/>
  <c r="BM737" i="3" s="1"/>
  <c r="AW718" i="3"/>
  <c r="BM718" i="3" s="1"/>
  <c r="AW683" i="3"/>
  <c r="BM683" i="3" s="1"/>
  <c r="AW821" i="3"/>
  <c r="BM821" i="3" s="1"/>
  <c r="AW29" i="3"/>
  <c r="AW533" i="3"/>
  <c r="BM533" i="3" s="1"/>
  <c r="AW720" i="3"/>
  <c r="BM720" i="3" s="1"/>
  <c r="AW723" i="3"/>
  <c r="BM723" i="3" s="1"/>
  <c r="AW1009" i="3"/>
  <c r="BM1009" i="3" s="1"/>
  <c r="AW268" i="3"/>
  <c r="BM268" i="3" s="1"/>
  <c r="AW797" i="3"/>
  <c r="BM797" i="3" s="1"/>
  <c r="AW699" i="3"/>
  <c r="BM699" i="3" s="1"/>
  <c r="AW638" i="3"/>
  <c r="BM638" i="3" s="1"/>
  <c r="AW46" i="3"/>
  <c r="AW196" i="3"/>
  <c r="BM196" i="3" s="1"/>
  <c r="AW954" i="3"/>
  <c r="BM954" i="3" s="1"/>
  <c r="AW851" i="3"/>
  <c r="BM851" i="3" s="1"/>
  <c r="AW872" i="3"/>
  <c r="BM872" i="3" s="1"/>
  <c r="AW228" i="3"/>
  <c r="BM228" i="3" s="1"/>
  <c r="AW667" i="3"/>
  <c r="BM667" i="3" s="1"/>
  <c r="AW567" i="3"/>
  <c r="BM567" i="3" s="1"/>
  <c r="AW84" i="3"/>
  <c r="BM84" i="3" s="1"/>
  <c r="AW128" i="3"/>
  <c r="BM128" i="3" s="1"/>
  <c r="AW625" i="3"/>
  <c r="BM625" i="3" s="1"/>
  <c r="AW793" i="3"/>
  <c r="BM793" i="3" s="1"/>
  <c r="AW671" i="3"/>
  <c r="BM671" i="3" s="1"/>
  <c r="AW121" i="3"/>
  <c r="BM121" i="3" s="1"/>
  <c r="AW749" i="3"/>
  <c r="BM749" i="3" s="1"/>
  <c r="AW840" i="3"/>
  <c r="BM840" i="3" s="1"/>
  <c r="AW889" i="3"/>
  <c r="BM889" i="3" s="1"/>
  <c r="AW827" i="3"/>
  <c r="BM827" i="3" s="1"/>
  <c r="AW687" i="3"/>
  <c r="BM687" i="3" s="1"/>
  <c r="AW665" i="3"/>
  <c r="BM665" i="3" s="1"/>
  <c r="AW156" i="3"/>
  <c r="BM156" i="3" s="1"/>
  <c r="AW33" i="3"/>
  <c r="AW45" i="3"/>
  <c r="AW145" i="3"/>
  <c r="BM145" i="3" s="1"/>
  <c r="AW711" i="3"/>
  <c r="BM711" i="3" s="1"/>
  <c r="AW732" i="3"/>
  <c r="BM732" i="3" s="1"/>
  <c r="AW584" i="3"/>
  <c r="BM584" i="3" s="1"/>
  <c r="AW783" i="3"/>
  <c r="BM783" i="3" s="1"/>
  <c r="AW127" i="3"/>
  <c r="BM127" i="3" s="1"/>
  <c r="AW457" i="3"/>
  <c r="BM457" i="3" s="1"/>
  <c r="AW355" i="3"/>
  <c r="BM355" i="3" s="1"/>
  <c r="AW72" i="3"/>
  <c r="BM72" i="3" s="1"/>
  <c r="AW364" i="3"/>
  <c r="BM364" i="3" s="1"/>
  <c r="AW368" i="3"/>
  <c r="BM368" i="3" s="1"/>
  <c r="AW80" i="3"/>
  <c r="BM80" i="3" s="1"/>
  <c r="AW334" i="3"/>
  <c r="BM334" i="3" s="1"/>
  <c r="AW303" i="3"/>
  <c r="BM303" i="3" s="1"/>
  <c r="AW802" i="3"/>
  <c r="BM802" i="3" s="1"/>
  <c r="AW89" i="3"/>
  <c r="BM89" i="3" s="1"/>
  <c r="AW134" i="3"/>
  <c r="BM134" i="3" s="1"/>
  <c r="AW113" i="3"/>
  <c r="BM113" i="3" s="1"/>
  <c r="AW782" i="3"/>
  <c r="BM782" i="3" s="1"/>
  <c r="AW284" i="3"/>
  <c r="BM284" i="3" s="1"/>
  <c r="AW332" i="3"/>
  <c r="BM332" i="3" s="1"/>
  <c r="AW643" i="3"/>
  <c r="BM643" i="3" s="1"/>
  <c r="AW21" i="3"/>
  <c r="AW499" i="3"/>
  <c r="BM499" i="3" s="1"/>
  <c r="AW374" i="3"/>
  <c r="BM374" i="3" s="1"/>
  <c r="AW878" i="3"/>
  <c r="BM878" i="3" s="1"/>
  <c r="AW411" i="3"/>
  <c r="BM411" i="3" s="1"/>
  <c r="AW269" i="3"/>
  <c r="BM269" i="3" s="1"/>
  <c r="AW318" i="3"/>
  <c r="BM318" i="3" s="1"/>
  <c r="AC33" i="3"/>
  <c r="U33" i="3"/>
  <c r="U52" i="3"/>
  <c r="AC52" i="3"/>
  <c r="U45" i="3"/>
  <c r="AC45" i="3"/>
  <c r="U10" i="3"/>
  <c r="AC10" i="3"/>
  <c r="BF27" i="3" l="1"/>
  <c r="BN27" i="3"/>
  <c r="BF36" i="3"/>
  <c r="BN36" i="3"/>
  <c r="BN11" i="3"/>
  <c r="BF11" i="3"/>
  <c r="BN20" i="3"/>
  <c r="BF20" i="3"/>
  <c r="BN25" i="3"/>
  <c r="BF25" i="3"/>
  <c r="BF26" i="3"/>
  <c r="BN26" i="3"/>
  <c r="BF31" i="3"/>
  <c r="BN31" i="3"/>
  <c r="BF35" i="3"/>
  <c r="BN35" i="3"/>
  <c r="BF53" i="3"/>
  <c r="BN53" i="3"/>
  <c r="BF18" i="3"/>
  <c r="BN18" i="3"/>
  <c r="F8" i="34" a="1"/>
  <c r="F8" i="34" s="1"/>
  <c r="BN24" i="3"/>
  <c r="BF24" i="3"/>
  <c r="BF44" i="3"/>
  <c r="BN44" i="3"/>
  <c r="BF49" i="3"/>
  <c r="BN49" i="3"/>
  <c r="BF47" i="3"/>
  <c r="BN47" i="3"/>
  <c r="BF37" i="3"/>
  <c r="BN37" i="3"/>
  <c r="BF51" i="3"/>
  <c r="BN51" i="3"/>
  <c r="BF45" i="3"/>
  <c r="BN45" i="3"/>
  <c r="BF28" i="3"/>
  <c r="BN28" i="3"/>
  <c r="BN55" i="3"/>
  <c r="BF55" i="3"/>
  <c r="BN32" i="3"/>
  <c r="BF32" i="3"/>
  <c r="BF19" i="3"/>
  <c r="BN19" i="3"/>
  <c r="BF38" i="3"/>
  <c r="BN38" i="3"/>
  <c r="BF48" i="3"/>
  <c r="BN48" i="3"/>
  <c r="BF46" i="3"/>
  <c r="BN46" i="3"/>
  <c r="BN42" i="3"/>
  <c r="BF42" i="3"/>
  <c r="BN22" i="3"/>
  <c r="BF22" i="3"/>
  <c r="BN59" i="3"/>
  <c r="BF59" i="3"/>
  <c r="BN41" i="3"/>
  <c r="BF41" i="3"/>
  <c r="BF21" i="3"/>
  <c r="BN21" i="3"/>
  <c r="BN58" i="3"/>
  <c r="BF58" i="3"/>
  <c r="BN50" i="3"/>
  <c r="BF50" i="3"/>
  <c r="BN56" i="3"/>
  <c r="BF56" i="3"/>
  <c r="BN57" i="3"/>
  <c r="BF57" i="3"/>
  <c r="BF16" i="3"/>
  <c r="BN16" i="3"/>
  <c r="BF30" i="3"/>
  <c r="BN30" i="3"/>
  <c r="BF39" i="3"/>
  <c r="BN39" i="3"/>
  <c r="BF52" i="3"/>
  <c r="BN52" i="3"/>
  <c r="BN33" i="3"/>
  <c r="BF33" i="3"/>
  <c r="BF43" i="3"/>
  <c r="BN43" i="3"/>
  <c r="BN17" i="3"/>
  <c r="BF17" i="3"/>
  <c r="BN40" i="3"/>
  <c r="BF40" i="3"/>
  <c r="BN14" i="3"/>
  <c r="BF14" i="3"/>
  <c r="BF54" i="3"/>
  <c r="BN54" i="3"/>
  <c r="BN15" i="3"/>
  <c r="BF15" i="3"/>
  <c r="AH8" i="3"/>
  <c r="E59" i="14" s="1"/>
  <c r="AH6" i="3"/>
  <c r="BN13" i="3"/>
  <c r="BF13" i="3"/>
  <c r="BN29" i="3"/>
  <c r="BF29" i="3"/>
  <c r="BE29" i="3"/>
  <c r="BM29" i="3"/>
  <c r="BM20" i="3"/>
  <c r="BE20" i="3"/>
  <c r="AD39" i="3"/>
  <c r="V39" i="3"/>
  <c r="H80" i="34"/>
  <c r="V29" i="3"/>
  <c r="AD29" i="3"/>
  <c r="V23" i="3"/>
  <c r="BJ23" i="3" s="1"/>
  <c r="AD23" i="3"/>
  <c r="BE24" i="3"/>
  <c r="BM24" i="3"/>
  <c r="P24" i="32"/>
  <c r="P47" i="40"/>
  <c r="H46" i="14" s="1"/>
  <c r="BE22" i="3"/>
  <c r="BM22" i="3"/>
  <c r="V56" i="3"/>
  <c r="AD56" i="3"/>
  <c r="V27" i="3"/>
  <c r="AD27" i="3"/>
  <c r="V48" i="3"/>
  <c r="AD48" i="3"/>
  <c r="BE36" i="3"/>
  <c r="BM36" i="3"/>
  <c r="BE38" i="3"/>
  <c r="BM38" i="3"/>
  <c r="BE14" i="3"/>
  <c r="BM14" i="3"/>
  <c r="BE44" i="3"/>
  <c r="BM44" i="3"/>
  <c r="G38" i="34"/>
  <c r="V40" i="3"/>
  <c r="AD40" i="3"/>
  <c r="V50" i="3"/>
  <c r="AD50" i="3"/>
  <c r="AD24" i="3"/>
  <c r="V24" i="3"/>
  <c r="AD42" i="3"/>
  <c r="V42" i="3"/>
  <c r="BM41" i="3"/>
  <c r="BE41" i="3"/>
  <c r="V53" i="3"/>
  <c r="AD53" i="3"/>
  <c r="AD11" i="3"/>
  <c r="V11" i="3"/>
  <c r="V34" i="3"/>
  <c r="BJ34" i="3" s="1"/>
  <c r="AD34" i="3"/>
  <c r="V46" i="3"/>
  <c r="AD46" i="3"/>
  <c r="BM19" i="3"/>
  <c r="BE19" i="3"/>
  <c r="BM43" i="3"/>
  <c r="BE43" i="3"/>
  <c r="BE11" i="3"/>
  <c r="BM11" i="3"/>
  <c r="U8" i="3" a="1"/>
  <c r="U8" i="3" s="1"/>
  <c r="H57" i="14" s="1"/>
  <c r="BE31" i="3"/>
  <c r="BM31" i="3"/>
  <c r="V14" i="3"/>
  <c r="AD14" i="3"/>
  <c r="V28" i="3"/>
  <c r="AD28" i="3"/>
  <c r="V10" i="3"/>
  <c r="AD10" i="3"/>
  <c r="AD26" i="3"/>
  <c r="V26" i="3"/>
  <c r="BE37" i="3"/>
  <c r="BM37" i="3"/>
  <c r="AQ843" i="3" a="1"/>
  <c r="AQ843" i="3" s="1"/>
  <c r="AQ963" i="3" a="1"/>
  <c r="AQ963" i="3" s="1"/>
  <c r="AQ302" i="3" a="1"/>
  <c r="AQ302" i="3" s="1"/>
  <c r="AQ576" i="3" a="1"/>
  <c r="AQ576" i="3" s="1"/>
  <c r="AQ137" i="3" a="1"/>
  <c r="AQ137" i="3" s="1"/>
  <c r="AQ743" i="3" a="1"/>
  <c r="AQ743" i="3" s="1"/>
  <c r="AQ893" i="3" a="1"/>
  <c r="AQ893" i="3" s="1"/>
  <c r="AQ621" i="3" a="1"/>
  <c r="AQ621" i="3" s="1"/>
  <c r="AQ255" i="3" a="1"/>
  <c r="AQ255" i="3" s="1"/>
  <c r="AQ287" i="3" a="1"/>
  <c r="AQ287" i="3" s="1"/>
  <c r="AQ968" i="3" a="1"/>
  <c r="AQ968" i="3" s="1"/>
  <c r="AQ880" i="3" a="1"/>
  <c r="AQ880" i="3" s="1"/>
  <c r="AQ85" i="3" a="1"/>
  <c r="AQ85" i="3" s="1"/>
  <c r="AQ625" i="3" a="1"/>
  <c r="AQ625" i="3" s="1"/>
  <c r="AQ292" i="3" a="1"/>
  <c r="AQ292" i="3" s="1"/>
  <c r="AQ789" i="3" a="1"/>
  <c r="AQ789" i="3" s="1"/>
  <c r="AQ823" i="3" a="1"/>
  <c r="AQ823" i="3" s="1"/>
  <c r="AQ271" i="3" a="1"/>
  <c r="AQ271" i="3" s="1"/>
  <c r="AQ340" i="3" a="1"/>
  <c r="AQ340" i="3" s="1"/>
  <c r="AQ500" i="3" a="1"/>
  <c r="AQ500" i="3" s="1"/>
  <c r="AQ585" i="3" a="1"/>
  <c r="AQ585" i="3" s="1"/>
  <c r="AQ1008" i="3" a="1"/>
  <c r="AQ1008" i="3" s="1"/>
  <c r="AQ324" i="3" a="1"/>
  <c r="AQ324" i="3" s="1"/>
  <c r="AQ752" i="3" a="1"/>
  <c r="AQ752" i="3" s="1"/>
  <c r="AQ398" i="3" a="1"/>
  <c r="AQ398" i="3" s="1"/>
  <c r="AQ176" i="3" a="1"/>
  <c r="AQ176" i="3" s="1"/>
  <c r="AQ932" i="3" a="1"/>
  <c r="AQ932" i="3" s="1"/>
  <c r="AQ400" i="3" a="1"/>
  <c r="AQ400" i="3" s="1"/>
  <c r="AQ553" i="3" a="1"/>
  <c r="AQ553" i="3" s="1"/>
  <c r="AQ456" i="3" a="1"/>
  <c r="AQ456" i="3" s="1"/>
  <c r="AQ537" i="3" a="1"/>
  <c r="AQ537" i="3" s="1"/>
  <c r="AQ933" i="3" a="1"/>
  <c r="AQ933" i="3" s="1"/>
  <c r="AQ157" i="3" a="1"/>
  <c r="AQ157" i="3" s="1"/>
  <c r="AQ419" i="3" a="1"/>
  <c r="AQ419" i="3" s="1"/>
  <c r="AQ368" i="3" a="1"/>
  <c r="AQ368" i="3" s="1"/>
  <c r="AQ825" i="3" a="1"/>
  <c r="AQ825" i="3" s="1"/>
  <c r="AQ274" i="3" a="1"/>
  <c r="AQ274" i="3" s="1"/>
  <c r="AQ345" i="3" a="1"/>
  <c r="AQ345" i="3" s="1"/>
  <c r="AQ719" i="3" a="1"/>
  <c r="AQ719" i="3" s="1"/>
  <c r="AQ836" i="3" a="1"/>
  <c r="AQ836" i="3" s="1"/>
  <c r="AQ87" i="3" a="1"/>
  <c r="AQ87" i="3" s="1"/>
  <c r="AQ162" i="3" a="1"/>
  <c r="AQ162" i="3" s="1"/>
  <c r="AQ161" i="3" a="1"/>
  <c r="AQ161" i="3" s="1"/>
  <c r="AQ855" i="3" a="1"/>
  <c r="AQ855" i="3" s="1"/>
  <c r="AQ270" i="3" a="1"/>
  <c r="AQ270" i="3" s="1"/>
  <c r="AQ304" i="3" a="1"/>
  <c r="AQ304" i="3" s="1"/>
  <c r="AQ413" i="3" a="1"/>
  <c r="AQ413" i="3" s="1"/>
  <c r="AQ867" i="3" a="1"/>
  <c r="AQ867" i="3" s="1"/>
  <c r="AQ375" i="3" a="1"/>
  <c r="AQ375" i="3" s="1"/>
  <c r="AQ473" i="3" a="1"/>
  <c r="AQ473" i="3" s="1"/>
  <c r="AQ649" i="3" a="1"/>
  <c r="AQ649" i="3" s="1"/>
  <c r="AQ965" i="3" a="1"/>
  <c r="AQ965" i="3" s="1"/>
  <c r="AQ76" i="3" a="1"/>
  <c r="AQ76" i="3" s="1"/>
  <c r="AQ127" i="3" a="1"/>
  <c r="AQ127" i="3" s="1"/>
  <c r="AQ455" i="3" a="1"/>
  <c r="AQ455" i="3" s="1"/>
  <c r="AQ852" i="3" a="1"/>
  <c r="AQ852" i="3" s="1"/>
  <c r="AQ72" i="3" a="1"/>
  <c r="AQ72" i="3" s="1"/>
  <c r="AQ502" i="3" a="1"/>
  <c r="AQ502" i="3" s="1"/>
  <c r="AQ638" i="3" a="1"/>
  <c r="AQ638" i="3" s="1"/>
  <c r="AQ970" i="3" a="1"/>
  <c r="AQ970" i="3" s="1"/>
  <c r="AQ280" i="3" a="1"/>
  <c r="AQ280" i="3" s="1"/>
  <c r="AQ696" i="3" a="1"/>
  <c r="AQ696" i="3" s="1"/>
  <c r="AQ67" i="3" a="1"/>
  <c r="AQ67" i="3" s="1"/>
  <c r="AQ979" i="3" a="1"/>
  <c r="AQ979" i="3" s="1"/>
  <c r="AQ418" i="3" a="1"/>
  <c r="AQ418" i="3" s="1"/>
  <c r="AQ259" i="3" a="1"/>
  <c r="AQ259" i="3" s="1"/>
  <c r="AQ347" i="3" a="1"/>
  <c r="AQ347" i="3" s="1"/>
  <c r="AQ650" i="3" a="1"/>
  <c r="AQ650" i="3" s="1"/>
  <c r="AQ906" i="3" a="1"/>
  <c r="AQ906" i="3" s="1"/>
  <c r="AQ646" i="3" a="1"/>
  <c r="AQ646" i="3" s="1"/>
  <c r="AQ411" i="3" a="1"/>
  <c r="AQ411" i="3" s="1"/>
  <c r="AQ132" i="3" a="1"/>
  <c r="AQ132" i="3" s="1"/>
  <c r="AQ602" i="3" a="1"/>
  <c r="AQ602" i="3" s="1"/>
  <c r="AQ980" i="3" a="1"/>
  <c r="AQ980" i="3" s="1"/>
  <c r="AQ395" i="3" a="1"/>
  <c r="AQ395" i="3" s="1"/>
  <c r="AQ758" i="3" a="1"/>
  <c r="AQ758" i="3" s="1"/>
  <c r="AQ386" i="3" a="1"/>
  <c r="AQ386" i="3" s="1"/>
  <c r="AQ315" i="3" a="1"/>
  <c r="AQ315" i="3" s="1"/>
  <c r="AQ548" i="3" a="1"/>
  <c r="AQ548" i="3" s="1"/>
  <c r="AQ405" i="3" a="1"/>
  <c r="AQ405" i="3" s="1"/>
  <c r="AQ58" i="3" a="1"/>
  <c r="AQ58" i="3" s="1"/>
  <c r="AQ795" i="3" a="1"/>
  <c r="AQ795" i="3" s="1"/>
  <c r="AQ641" i="3" a="1"/>
  <c r="AQ641" i="3" s="1"/>
  <c r="AQ1002" i="3" a="1"/>
  <c r="AQ1002" i="3" s="1"/>
  <c r="AQ814" i="3" a="1"/>
  <c r="AQ814" i="3" s="1"/>
  <c r="AQ31" i="3" a="1"/>
  <c r="AQ31" i="3" s="1"/>
  <c r="AQ494" i="3" a="1"/>
  <c r="AQ494" i="3" s="1"/>
  <c r="AQ881" i="3" a="1"/>
  <c r="AQ881" i="3" s="1"/>
  <c r="AQ568" i="3" a="1"/>
  <c r="AQ568" i="3" s="1"/>
  <c r="AQ952" i="3" a="1"/>
  <c r="AQ952" i="3" s="1"/>
  <c r="AQ603" i="3" a="1"/>
  <c r="AQ603" i="3" s="1"/>
  <c r="AQ253" i="3" a="1"/>
  <c r="AQ253" i="3" s="1"/>
  <c r="AQ1009" i="3" a="1"/>
  <c r="AQ1009" i="3" s="1"/>
  <c r="AQ189" i="3" a="1"/>
  <c r="AQ189" i="3" s="1"/>
  <c r="AQ557" i="3" a="1"/>
  <c r="AQ557" i="3" s="1"/>
  <c r="AQ54" i="3" a="1"/>
  <c r="AQ54" i="3" s="1"/>
  <c r="AQ715" i="3" a="1"/>
  <c r="AQ715" i="3" s="1"/>
  <c r="AQ800" i="3" a="1"/>
  <c r="AQ800" i="3" s="1"/>
  <c r="AQ528" i="3" a="1"/>
  <c r="AQ528" i="3" s="1"/>
  <c r="AQ321" i="3" a="1"/>
  <c r="AQ321" i="3" s="1"/>
  <c r="AQ577" i="3" a="1"/>
  <c r="AQ577" i="3" s="1"/>
  <c r="AQ749" i="3" a="1"/>
  <c r="AQ749" i="3" s="1"/>
  <c r="AQ276" i="3" a="1"/>
  <c r="AQ276" i="3" s="1"/>
  <c r="AQ626" i="3" a="1"/>
  <c r="AQ626" i="3" s="1"/>
  <c r="AQ116" i="3" a="1"/>
  <c r="AQ116" i="3" s="1"/>
  <c r="AQ962" i="3" a="1"/>
  <c r="AQ962" i="3" s="1"/>
  <c r="AQ673" i="3" a="1"/>
  <c r="AQ673" i="3" s="1"/>
  <c r="AQ975" i="3" a="1"/>
  <c r="AQ975" i="3" s="1"/>
  <c r="AQ651" i="3" a="1"/>
  <c r="AQ651" i="3" s="1"/>
  <c r="AQ530" i="3" a="1"/>
  <c r="AQ530" i="3" s="1"/>
  <c r="AQ845" i="3" a="1"/>
  <c r="AQ845" i="3" s="1"/>
  <c r="AQ572" i="3" a="1"/>
  <c r="AQ572" i="3" s="1"/>
  <c r="AQ853" i="3" a="1"/>
  <c r="AQ853" i="3" s="1"/>
  <c r="AQ214" i="3" a="1"/>
  <c r="AQ214" i="3" s="1"/>
  <c r="AQ27" i="3" a="1"/>
  <c r="AQ27" i="3" s="1"/>
  <c r="AQ737" i="3" a="1"/>
  <c r="AQ737" i="3" s="1"/>
  <c r="AQ428" i="3" a="1"/>
  <c r="AQ428" i="3" s="1"/>
  <c r="AQ834" i="3" a="1"/>
  <c r="AQ834" i="3" s="1"/>
  <c r="AQ14" i="3" a="1"/>
  <c r="AQ14" i="3" s="1"/>
  <c r="AQ42" i="3" a="1"/>
  <c r="AQ42" i="3" s="1"/>
  <c r="AQ168" i="3" a="1"/>
  <c r="AQ168" i="3" s="1"/>
  <c r="AQ322" i="3" a="1"/>
  <c r="AQ322" i="3" s="1"/>
  <c r="AQ219" i="3" a="1"/>
  <c r="AQ219" i="3" s="1"/>
  <c r="AQ376" i="3" a="1"/>
  <c r="AQ376" i="3" s="1"/>
  <c r="AQ106" i="3" a="1"/>
  <c r="AQ106" i="3" s="1"/>
  <c r="AQ911" i="3" a="1"/>
  <c r="AQ911" i="3" s="1"/>
  <c r="AQ118" i="3" a="1"/>
  <c r="AQ118" i="3" s="1"/>
  <c r="AQ778" i="3" a="1"/>
  <c r="AQ778" i="3" s="1"/>
  <c r="AQ742" i="3" a="1"/>
  <c r="AQ742" i="3" s="1"/>
  <c r="AQ236" i="3" a="1"/>
  <c r="AQ236" i="3" s="1"/>
  <c r="AQ410" i="3" a="1"/>
  <c r="AQ410" i="3" s="1"/>
  <c r="AQ160" i="3" a="1"/>
  <c r="AQ160" i="3" s="1"/>
  <c r="AQ951" i="3" a="1"/>
  <c r="AQ951" i="3" s="1"/>
  <c r="AQ802" i="3" a="1"/>
  <c r="AQ802" i="3" s="1"/>
  <c r="AQ139" i="3" a="1"/>
  <c r="AQ139" i="3" s="1"/>
  <c r="AQ266" i="3" a="1"/>
  <c r="AQ266" i="3" s="1"/>
  <c r="AQ153" i="3" a="1"/>
  <c r="AQ153" i="3" s="1"/>
  <c r="AQ360" i="3" a="1"/>
  <c r="AQ360" i="3" s="1"/>
  <c r="AQ982" i="3" a="1"/>
  <c r="AQ982" i="3" s="1"/>
  <c r="AQ854" i="3" a="1"/>
  <c r="AQ854" i="3" s="1"/>
  <c r="AQ91" i="3" a="1"/>
  <c r="AQ91" i="3" s="1"/>
  <c r="AQ247" i="3" a="1"/>
  <c r="AQ247" i="3" s="1"/>
  <c r="AQ452" i="3" a="1"/>
  <c r="AQ452" i="3" s="1"/>
  <c r="AQ948" i="3" a="1"/>
  <c r="AQ948" i="3" s="1"/>
  <c r="AQ869" i="3" a="1"/>
  <c r="AQ869" i="3" s="1"/>
  <c r="AQ295" i="3" a="1"/>
  <c r="AQ295" i="3" s="1"/>
  <c r="AQ469" i="3" a="1"/>
  <c r="AQ469" i="3" s="1"/>
  <c r="AQ654" i="3" a="1"/>
  <c r="AQ654" i="3" s="1"/>
  <c r="AQ914" i="3" a="1"/>
  <c r="AQ914" i="3" s="1"/>
  <c r="AQ996" i="3" a="1"/>
  <c r="AQ996" i="3" s="1"/>
  <c r="AQ359" i="3" a="1"/>
  <c r="AQ359" i="3" s="1"/>
  <c r="AQ47" i="3" a="1"/>
  <c r="AQ47" i="3" s="1"/>
  <c r="AQ165" i="3" a="1"/>
  <c r="AQ165" i="3" s="1"/>
  <c r="AQ874" i="3" a="1"/>
  <c r="AQ874" i="3" s="1"/>
  <c r="AQ1004" i="3" a="1"/>
  <c r="AQ1004" i="3" s="1"/>
  <c r="AQ416" i="3" a="1"/>
  <c r="AQ416" i="3" s="1"/>
  <c r="AQ573" i="3" a="1"/>
  <c r="AQ573" i="3" s="1"/>
  <c r="AQ131" i="3" a="1"/>
  <c r="AQ131" i="3" s="1"/>
  <c r="AQ792" i="3" a="1"/>
  <c r="AQ792" i="3" s="1"/>
  <c r="AQ941" i="3" a="1"/>
  <c r="AQ941" i="3" s="1"/>
  <c r="AQ744" i="3" a="1"/>
  <c r="AQ744" i="3" s="1"/>
  <c r="AQ232" i="3" a="1"/>
  <c r="AQ232" i="3" s="1"/>
  <c r="AQ263" i="3" a="1"/>
  <c r="AQ263" i="3" s="1"/>
  <c r="AQ642" i="3" a="1"/>
  <c r="AQ642" i="3" s="1"/>
  <c r="AQ860" i="3" a="1"/>
  <c r="AQ860" i="3" s="1"/>
  <c r="AQ256" i="3" a="1"/>
  <c r="AQ256" i="3" s="1"/>
  <c r="AQ17" i="3" a="1"/>
  <c r="AQ17" i="3" s="1"/>
  <c r="AQ286" i="3" a="1"/>
  <c r="AQ286" i="3" s="1"/>
  <c r="AQ964" i="3" a="1"/>
  <c r="AQ964" i="3" s="1"/>
  <c r="AQ841" i="3" a="1"/>
  <c r="AQ841" i="3" s="1"/>
  <c r="AQ235" i="3" a="1"/>
  <c r="AQ235" i="3" s="1"/>
  <c r="AQ172" i="3" a="1"/>
  <c r="AQ172" i="3" s="1"/>
  <c r="AQ587" i="3" a="1"/>
  <c r="AQ587" i="3" s="1"/>
  <c r="AQ907" i="3" a="1"/>
  <c r="AQ907" i="3" s="1"/>
  <c r="AQ707" i="3" a="1"/>
  <c r="AQ707" i="3" s="1"/>
  <c r="AQ117" i="3" a="1"/>
  <c r="AQ117" i="3" s="1"/>
  <c r="AQ676" i="3" a="1"/>
  <c r="AQ676" i="3" s="1"/>
  <c r="AQ924" i="3" a="1"/>
  <c r="AQ924" i="3" s="1"/>
  <c r="AQ613" i="3" a="1"/>
  <c r="AQ613" i="3" s="1"/>
  <c r="AQ437" i="3" a="1"/>
  <c r="AQ437" i="3" s="1"/>
  <c r="AQ142" i="3" a="1"/>
  <c r="AQ142" i="3" s="1"/>
  <c r="AQ809" i="3" a="1"/>
  <c r="AQ809" i="3" s="1"/>
  <c r="AQ23" i="3" a="1"/>
  <c r="AQ23" i="3" s="1"/>
  <c r="AQ212" i="3" a="1"/>
  <c r="AQ212" i="3" s="1"/>
  <c r="AQ451" i="3" a="1"/>
  <c r="AQ451" i="3" s="1"/>
  <c r="AQ840" i="3" a="1"/>
  <c r="AQ840" i="3" s="1"/>
  <c r="AQ314" i="3" a="1"/>
  <c r="AQ314" i="3" s="1"/>
  <c r="AQ594" i="3" a="1"/>
  <c r="AQ594" i="3" s="1"/>
  <c r="AQ199" i="3" a="1"/>
  <c r="AQ199" i="3" s="1"/>
  <c r="AQ844" i="3" a="1"/>
  <c r="AQ844" i="3" s="1"/>
  <c r="AQ450" i="3" a="1"/>
  <c r="AQ450" i="3" s="1"/>
  <c r="AQ718" i="3" a="1"/>
  <c r="AQ718" i="3" s="1"/>
  <c r="AQ611" i="3" a="1"/>
  <c r="AQ611" i="3" s="1"/>
  <c r="AQ777" i="3" a="1"/>
  <c r="AQ777" i="3" s="1"/>
  <c r="AQ305" i="3" a="1"/>
  <c r="AQ305" i="3" s="1"/>
  <c r="AQ697" i="3" a="1"/>
  <c r="AQ697" i="3" s="1"/>
  <c r="AQ16" i="3" a="1"/>
  <c r="AQ16" i="3" s="1"/>
  <c r="AQ849" i="3" a="1"/>
  <c r="AQ849" i="3" s="1"/>
  <c r="AQ480" i="3" a="1"/>
  <c r="AQ480" i="3" s="1"/>
  <c r="AQ515" i="3" a="1"/>
  <c r="AQ515" i="3" s="1"/>
  <c r="AQ612" i="3" a="1"/>
  <c r="AQ612" i="3" s="1"/>
  <c r="AQ942" i="3" a="1"/>
  <c r="AQ942" i="3" s="1"/>
  <c r="AQ640" i="3" a="1"/>
  <c r="AQ640" i="3" s="1"/>
  <c r="AQ635" i="3" a="1"/>
  <c r="AQ635" i="3" s="1"/>
  <c r="AQ107" i="3" a="1"/>
  <c r="AQ107" i="3" s="1"/>
  <c r="AQ83" i="3" a="1"/>
  <c r="AQ83" i="3" s="1"/>
  <c r="AQ864" i="3" a="1"/>
  <c r="AQ864" i="3" s="1"/>
  <c r="AQ88" i="3" a="1"/>
  <c r="AQ88" i="3" s="1"/>
  <c r="AQ158" i="3" a="1"/>
  <c r="AQ158" i="3" s="1"/>
  <c r="AQ558" i="3" a="1"/>
  <c r="AQ558" i="3" s="1"/>
  <c r="AQ448" i="3" a="1"/>
  <c r="AQ448" i="3" s="1"/>
  <c r="AQ363" i="3" a="1"/>
  <c r="AQ363" i="3" s="1"/>
  <c r="AQ111" i="3" a="1"/>
  <c r="AQ111" i="3" s="1"/>
  <c r="AQ694" i="3" a="1"/>
  <c r="AQ694" i="3" s="1"/>
  <c r="AQ163" i="3" a="1"/>
  <c r="AQ163" i="3" s="1"/>
  <c r="AQ699" i="3" a="1"/>
  <c r="AQ699" i="3" s="1"/>
  <c r="AQ617" i="3" a="1"/>
  <c r="AQ617" i="3" s="1"/>
  <c r="AQ283" i="3" a="1"/>
  <c r="AQ283" i="3" s="1"/>
  <c r="AQ208" i="3" a="1"/>
  <c r="AQ208" i="3" s="1"/>
  <c r="AQ459" i="3" a="1"/>
  <c r="AQ459" i="3" s="1"/>
  <c r="AQ803" i="3" a="1"/>
  <c r="AQ803" i="3" s="1"/>
  <c r="AQ457" i="3" a="1"/>
  <c r="AQ457" i="3" s="1"/>
  <c r="AQ991" i="3" a="1"/>
  <c r="AQ991" i="3" s="1"/>
  <c r="AQ74" i="3" a="1"/>
  <c r="AQ74" i="3" s="1"/>
  <c r="AQ140" i="3" a="1"/>
  <c r="AQ140" i="3" s="1"/>
  <c r="AQ489" i="3" a="1"/>
  <c r="AQ489" i="3" s="1"/>
  <c r="AQ488" i="3" a="1"/>
  <c r="AQ488" i="3" s="1"/>
  <c r="AQ945" i="3" a="1"/>
  <c r="AQ945" i="3" s="1"/>
  <c r="AQ393" i="3" a="1"/>
  <c r="AQ393" i="3" s="1"/>
  <c r="AQ946" i="3" a="1"/>
  <c r="AQ946" i="3" s="1"/>
  <c r="AQ541" i="3" a="1"/>
  <c r="AQ541" i="3" s="1"/>
  <c r="AQ299" i="3" a="1"/>
  <c r="AQ299" i="3" s="1"/>
  <c r="AQ583" i="3" a="1"/>
  <c r="AQ583" i="3" s="1"/>
  <c r="AQ934" i="3" a="1"/>
  <c r="AQ934" i="3" s="1"/>
  <c r="AQ269" i="3" a="1"/>
  <c r="AQ269" i="3" s="1"/>
  <c r="AQ571" i="3" a="1"/>
  <c r="AQ571" i="3" s="1"/>
  <c r="AQ566" i="3" a="1"/>
  <c r="AQ566" i="3" s="1"/>
  <c r="AQ940" i="3" a="1"/>
  <c r="AQ940" i="3" s="1"/>
  <c r="AQ748" i="3" a="1"/>
  <c r="AQ748" i="3" s="1"/>
  <c r="AQ181" i="3" a="1"/>
  <c r="AQ181" i="3" s="1"/>
  <c r="AQ65" i="3" a="1"/>
  <c r="AQ65" i="3" s="1"/>
  <c r="AQ323" i="3" a="1"/>
  <c r="AQ323" i="3" s="1"/>
  <c r="AQ390" i="3" a="1"/>
  <c r="AQ390" i="3" s="1"/>
  <c r="AQ661" i="3" a="1"/>
  <c r="AQ661" i="3" s="1"/>
  <c r="AQ875" i="3" a="1"/>
  <c r="AQ875" i="3" s="1"/>
  <c r="AQ148" i="3" a="1"/>
  <c r="AQ148" i="3" s="1"/>
  <c r="AQ364" i="3" a="1"/>
  <c r="AQ364" i="3" s="1"/>
  <c r="AQ195" i="3" a="1"/>
  <c r="AQ195" i="3" s="1"/>
  <c r="AQ565" i="3" a="1"/>
  <c r="AQ565" i="3" s="1"/>
  <c r="AQ863" i="3" a="1"/>
  <c r="AQ863" i="3" s="1"/>
  <c r="AQ1005" i="3" a="1"/>
  <c r="AQ1005" i="3" s="1"/>
  <c r="AQ427" i="3" a="1"/>
  <c r="AQ427" i="3" s="1"/>
  <c r="AQ724" i="3" a="1"/>
  <c r="AQ724" i="3" s="1"/>
  <c r="AQ237" i="3" a="1"/>
  <c r="AQ237" i="3" s="1"/>
  <c r="AQ757" i="3" a="1"/>
  <c r="AQ757" i="3" s="1"/>
  <c r="AQ897" i="3" a="1"/>
  <c r="AQ897" i="3" s="1"/>
  <c r="AQ747" i="3" a="1"/>
  <c r="AQ747" i="3" s="1"/>
  <c r="AQ327" i="3" a="1"/>
  <c r="AQ327" i="3" s="1"/>
  <c r="AQ581" i="3" a="1"/>
  <c r="AQ581" i="3" s="1"/>
  <c r="AQ981" i="3" a="1"/>
  <c r="AQ981" i="3" s="1"/>
  <c r="AQ884" i="3" a="1"/>
  <c r="AQ884" i="3" s="1"/>
  <c r="AQ262" i="3" a="1"/>
  <c r="AQ262" i="3" s="1"/>
  <c r="AQ224" i="3" a="1"/>
  <c r="AQ224" i="3" s="1"/>
  <c r="AQ435" i="3" a="1"/>
  <c r="AQ435" i="3" s="1"/>
  <c r="AQ672" i="3" a="1"/>
  <c r="AQ672" i="3" s="1"/>
  <c r="AQ826" i="3" a="1"/>
  <c r="AQ826" i="3" s="1"/>
  <c r="AQ593" i="3" a="1"/>
  <c r="AQ593" i="3" s="1"/>
  <c r="AQ463" i="3" a="1"/>
  <c r="AQ463" i="3" s="1"/>
  <c r="AQ629" i="3" a="1"/>
  <c r="AQ629" i="3" s="1"/>
  <c r="AQ764" i="3" a="1"/>
  <c r="AQ764" i="3" s="1"/>
  <c r="AQ769" i="3" a="1"/>
  <c r="AQ769" i="3" s="1"/>
  <c r="AQ485" i="3" a="1"/>
  <c r="AQ485" i="3" s="1"/>
  <c r="AQ41" i="3" a="1"/>
  <c r="AQ41" i="3" s="1"/>
  <c r="AQ122" i="3" a="1"/>
  <c r="AQ122" i="3" s="1"/>
  <c r="AQ847" i="3" a="1"/>
  <c r="AQ847" i="3" s="1"/>
  <c r="AQ938" i="3" a="1"/>
  <c r="AQ938" i="3" s="1"/>
  <c r="AQ605" i="3" a="1"/>
  <c r="AQ605" i="3" s="1"/>
  <c r="AQ412" i="3" a="1"/>
  <c r="AQ412" i="3" s="1"/>
  <c r="AQ293" i="3" a="1"/>
  <c r="AQ293" i="3" s="1"/>
  <c r="AQ983" i="3" a="1"/>
  <c r="AQ983" i="3" s="1"/>
  <c r="AQ56" i="3" a="1"/>
  <c r="AQ56" i="3" s="1"/>
  <c r="AQ543" i="3" a="1"/>
  <c r="AQ543" i="3" s="1"/>
  <c r="AQ731" i="3" a="1"/>
  <c r="AQ731" i="3" s="1"/>
  <c r="AQ892" i="3" a="1"/>
  <c r="AQ892" i="3" s="1"/>
  <c r="AQ392" i="3" a="1"/>
  <c r="AQ392" i="3" s="1"/>
  <c r="AQ358" i="3" a="1"/>
  <c r="AQ358" i="3" s="1"/>
  <c r="AQ381" i="3" a="1"/>
  <c r="AQ381" i="3" s="1"/>
  <c r="AQ900" i="3" a="1"/>
  <c r="AQ900" i="3" s="1"/>
  <c r="AQ98" i="3" a="1"/>
  <c r="AQ98" i="3" s="1"/>
  <c r="AQ608" i="3" a="1"/>
  <c r="AQ608" i="3" s="1"/>
  <c r="AQ590" i="3" a="1"/>
  <c r="AQ590" i="3" s="1"/>
  <c r="AQ904" i="3" a="1"/>
  <c r="AQ904" i="3" s="1"/>
  <c r="AQ532" i="3" a="1"/>
  <c r="AQ532" i="3" s="1"/>
  <c r="AQ82" i="3" a="1"/>
  <c r="AQ82" i="3" s="1"/>
  <c r="AQ444" i="3" a="1"/>
  <c r="AQ444" i="3" s="1"/>
  <c r="AQ912" i="3" a="1"/>
  <c r="AQ912" i="3" s="1"/>
  <c r="AQ683" i="3" a="1"/>
  <c r="AQ683" i="3" s="1"/>
  <c r="AQ554" i="3" a="1"/>
  <c r="AQ554" i="3" s="1"/>
  <c r="AQ203" i="3" a="1"/>
  <c r="AQ203" i="3" s="1"/>
  <c r="AQ857" i="3" a="1"/>
  <c r="AQ857" i="3" s="1"/>
  <c r="AQ406" i="3" a="1"/>
  <c r="AQ406" i="3" s="1"/>
  <c r="AQ130" i="3" a="1"/>
  <c r="AQ130" i="3" s="1"/>
  <c r="AQ200" i="3" a="1"/>
  <c r="AQ200" i="3" s="1"/>
  <c r="AQ958" i="3" a="1"/>
  <c r="AQ958" i="3" s="1"/>
  <c r="AQ62" i="3" a="1"/>
  <c r="AQ62" i="3" s="1"/>
  <c r="AQ272" i="3" a="1"/>
  <c r="AQ272" i="3" s="1"/>
  <c r="AQ318" i="3" a="1"/>
  <c r="AQ318" i="3" s="1"/>
  <c r="AQ967" i="3" a="1"/>
  <c r="AQ967" i="3" s="1"/>
  <c r="AQ198" i="3" a="1"/>
  <c r="AQ198" i="3" s="1"/>
  <c r="AQ366" i="3" a="1"/>
  <c r="AQ366" i="3" s="1"/>
  <c r="AQ741" i="3" a="1"/>
  <c r="AQ741" i="3" s="1"/>
  <c r="AQ71" i="3" a="1"/>
  <c r="AQ71" i="3" s="1"/>
  <c r="AQ989" i="3" a="1"/>
  <c r="AQ989" i="3" s="1"/>
  <c r="AQ665" i="3" a="1"/>
  <c r="AQ665" i="3" s="1"/>
  <c r="AQ108" i="3" a="1"/>
  <c r="AQ108" i="3" s="1"/>
  <c r="AQ289" i="3" a="1"/>
  <c r="AQ289" i="3" s="1"/>
  <c r="AQ377" i="3" a="1"/>
  <c r="AQ377" i="3" s="1"/>
  <c r="AQ510" i="3" a="1"/>
  <c r="AQ510" i="3" s="1"/>
  <c r="AQ417" i="3" a="1"/>
  <c r="AQ417" i="3" s="1"/>
  <c r="AQ316" i="3" a="1"/>
  <c r="AQ316" i="3" s="1"/>
  <c r="AQ204" i="3" a="1"/>
  <c r="AQ204" i="3" s="1"/>
  <c r="AQ954" i="3" a="1"/>
  <c r="AQ954" i="3" s="1"/>
  <c r="AQ926" i="3" a="1"/>
  <c r="AQ926" i="3" s="1"/>
  <c r="AQ174" i="3" a="1"/>
  <c r="AQ174" i="3" s="1"/>
  <c r="AQ533" i="3" a="1"/>
  <c r="AQ533" i="3" s="1"/>
  <c r="AQ957" i="3" a="1"/>
  <c r="AQ957" i="3" s="1"/>
  <c r="AQ658" i="3" a="1"/>
  <c r="AQ658" i="3" s="1"/>
  <c r="AQ11" i="3" a="1"/>
  <c r="AQ11" i="3" s="1"/>
  <c r="AQ268" i="3" a="1"/>
  <c r="AQ268" i="3" s="1"/>
  <c r="AQ976" i="3" a="1"/>
  <c r="AQ976" i="3" s="1"/>
  <c r="AQ931" i="3" a="1"/>
  <c r="AQ931" i="3" s="1"/>
  <c r="AQ886" i="3" a="1"/>
  <c r="AQ886" i="3" s="1"/>
  <c r="AQ220" i="3" a="1"/>
  <c r="AQ220" i="3" s="1"/>
  <c r="AQ506" i="3" a="1"/>
  <c r="AQ506" i="3" s="1"/>
  <c r="AQ207" i="3" a="1"/>
  <c r="AQ207" i="3" s="1"/>
  <c r="AQ373" i="3" a="1"/>
  <c r="AQ373" i="3" s="1"/>
  <c r="AQ601" i="3" a="1"/>
  <c r="AQ601" i="3" s="1"/>
  <c r="AQ53" i="3" a="1"/>
  <c r="AQ53" i="3" s="1"/>
  <c r="AQ701" i="3" a="1"/>
  <c r="AQ701" i="3" s="1"/>
  <c r="AQ475" i="3" a="1"/>
  <c r="AQ475" i="3" s="1"/>
  <c r="AQ873" i="3" a="1"/>
  <c r="AQ873" i="3" s="1"/>
  <c r="AQ75" i="3" a="1"/>
  <c r="AQ75" i="3" s="1"/>
  <c r="AQ513" i="3" a="1"/>
  <c r="AQ513" i="3" s="1"/>
  <c r="AQ562" i="3" a="1"/>
  <c r="AQ562" i="3" s="1"/>
  <c r="AQ63" i="3" a="1"/>
  <c r="AQ63" i="3" s="1"/>
  <c r="AQ657" i="3" a="1"/>
  <c r="AQ657" i="3" s="1"/>
  <c r="AQ776" i="3" a="1"/>
  <c r="AQ776" i="3" s="1"/>
  <c r="AQ483" i="3" a="1"/>
  <c r="AQ483" i="3" s="1"/>
  <c r="AQ788" i="3" a="1"/>
  <c r="AQ788" i="3" s="1"/>
  <c r="AQ961" i="3" a="1"/>
  <c r="AQ961" i="3" s="1"/>
  <c r="AQ205" i="3" a="1"/>
  <c r="AQ205" i="3" s="1"/>
  <c r="AQ610" i="3" a="1"/>
  <c r="AQ610" i="3" s="1"/>
  <c r="AQ240" i="3" a="1"/>
  <c r="AQ240" i="3" s="1"/>
  <c r="AQ732" i="3" a="1"/>
  <c r="AQ732" i="3" s="1"/>
  <c r="AQ883" i="3" a="1"/>
  <c r="AQ883" i="3" s="1"/>
  <c r="AQ248" i="3" a="1"/>
  <c r="AQ248" i="3" s="1"/>
  <c r="AQ52" i="3" a="1"/>
  <c r="AQ52" i="3" s="1"/>
  <c r="AQ349" i="3" a="1"/>
  <c r="AQ349" i="3" s="1"/>
  <c r="AQ708" i="3" a="1"/>
  <c r="AQ708" i="3" s="1"/>
  <c r="AQ879" i="3" a="1"/>
  <c r="AQ879" i="3" s="1"/>
  <c r="AQ865" i="3" a="1"/>
  <c r="AQ865" i="3" s="1"/>
  <c r="AQ60" i="3" a="1"/>
  <c r="AQ60" i="3" s="1"/>
  <c r="AQ512" i="3" a="1"/>
  <c r="AQ512" i="3" s="1"/>
  <c r="AQ422" i="3" a="1"/>
  <c r="AQ422" i="3" s="1"/>
  <c r="AQ797" i="3" a="1"/>
  <c r="AQ797" i="3" s="1"/>
  <c r="AQ901" i="3" a="1"/>
  <c r="AQ901" i="3" s="1"/>
  <c r="AQ534" i="3" a="1"/>
  <c r="AQ534" i="3" s="1"/>
  <c r="AQ492" i="3" a="1"/>
  <c r="AQ492" i="3" s="1"/>
  <c r="AQ738" i="3" a="1"/>
  <c r="AQ738" i="3" s="1"/>
  <c r="AQ1006" i="3" a="1"/>
  <c r="AQ1006" i="3" s="1"/>
  <c r="AQ908" i="3" a="1"/>
  <c r="AQ908" i="3" s="1"/>
  <c r="AQ357" i="3" a="1"/>
  <c r="AQ357" i="3" s="1"/>
  <c r="AQ555" i="3" a="1"/>
  <c r="AQ555" i="3" s="1"/>
  <c r="AQ68" i="3" a="1"/>
  <c r="AQ68" i="3" s="1"/>
  <c r="AQ756" i="3" a="1"/>
  <c r="AQ756" i="3" s="1"/>
  <c r="AQ829" i="3" a="1"/>
  <c r="AQ829" i="3" s="1"/>
  <c r="AQ720" i="3" a="1"/>
  <c r="AQ720" i="3" s="1"/>
  <c r="AQ134" i="3" a="1"/>
  <c r="AQ134" i="3" s="1"/>
  <c r="AQ348" i="3" a="1"/>
  <c r="AQ348" i="3" s="1"/>
  <c r="AQ927" i="3" a="1"/>
  <c r="AQ927" i="3" s="1"/>
  <c r="AQ972" i="3" a="1"/>
  <c r="AQ972" i="3" s="1"/>
  <c r="AQ226" i="3" a="1"/>
  <c r="AQ226" i="3" s="1"/>
  <c r="AQ637" i="3" a="1"/>
  <c r="AQ637" i="3" s="1"/>
  <c r="AQ43" i="3" a="1"/>
  <c r="AQ43" i="3" s="1"/>
  <c r="AQ971" i="3" a="1"/>
  <c r="AQ971" i="3" s="1"/>
  <c r="AQ352" i="3" a="1"/>
  <c r="AQ352" i="3" s="1"/>
  <c r="AQ30" i="3" a="1"/>
  <c r="AQ30" i="3" s="1"/>
  <c r="AQ545" i="3" a="1"/>
  <c r="AQ545" i="3" s="1"/>
  <c r="AQ878" i="3" a="1"/>
  <c r="AQ878" i="3" s="1"/>
  <c r="AQ146" i="3" a="1"/>
  <c r="AQ146" i="3" s="1"/>
  <c r="AQ249" i="3" a="1"/>
  <c r="AQ249" i="3" s="1"/>
  <c r="AQ94" i="3" a="1"/>
  <c r="AQ94" i="3" s="1"/>
  <c r="AQ985" i="3" a="1"/>
  <c r="AQ985" i="3" s="1"/>
  <c r="AQ689" i="3" a="1"/>
  <c r="AQ689" i="3" s="1"/>
  <c r="AQ445" i="3" a="1"/>
  <c r="AQ445" i="3" s="1"/>
  <c r="AQ239" i="3" a="1"/>
  <c r="AQ239" i="3" s="1"/>
  <c r="AQ838" i="3" a="1"/>
  <c r="AQ838" i="3" s="1"/>
  <c r="AQ387" i="3" a="1"/>
  <c r="AQ387" i="3" s="1"/>
  <c r="AQ114" i="3" a="1"/>
  <c r="AQ114" i="3" s="1"/>
  <c r="AQ394" i="3" a="1"/>
  <c r="AQ394" i="3" s="1"/>
  <c r="AQ913" i="3" a="1"/>
  <c r="AQ913" i="3" s="1"/>
  <c r="AQ580" i="3" a="1"/>
  <c r="AQ580" i="3" s="1"/>
  <c r="AQ285" i="3" a="1"/>
  <c r="AQ285" i="3" s="1"/>
  <c r="AQ227" i="3" a="1"/>
  <c r="AQ227" i="3" s="1"/>
  <c r="AQ344" i="3" a="1"/>
  <c r="AQ344" i="3" s="1"/>
  <c r="AQ77" i="3" a="1"/>
  <c r="AQ77" i="3" s="1"/>
  <c r="AQ187" i="3" a="1"/>
  <c r="AQ187" i="3" s="1"/>
  <c r="AQ630" i="3" a="1"/>
  <c r="AQ630" i="3" s="1"/>
  <c r="AQ32" i="3" a="1"/>
  <c r="AQ32" i="3" s="1"/>
  <c r="AQ37" i="3" a="1"/>
  <c r="AQ37" i="3" s="1"/>
  <c r="AQ306" i="3" a="1"/>
  <c r="AQ306" i="3" s="1"/>
  <c r="AQ472" i="3" a="1"/>
  <c r="AQ472" i="3" s="1"/>
  <c r="AQ151" i="3" a="1"/>
  <c r="AQ151" i="3" s="1"/>
  <c r="AQ156" i="3" a="1"/>
  <c r="AQ156" i="3" s="1"/>
  <c r="AQ454" i="3" a="1"/>
  <c r="AQ454" i="3" s="1"/>
  <c r="AQ338" i="3" a="1"/>
  <c r="AQ338" i="3" s="1"/>
  <c r="AQ351" i="3" a="1"/>
  <c r="AQ351" i="3" s="1"/>
  <c r="AQ704" i="3" a="1"/>
  <c r="AQ704" i="3" s="1"/>
  <c r="AQ175" i="3" a="1"/>
  <c r="AQ175" i="3" s="1"/>
  <c r="AQ335" i="3" a="1"/>
  <c r="AQ335" i="3" s="1"/>
  <c r="AQ833" i="3" a="1"/>
  <c r="AQ833" i="3" s="1"/>
  <c r="AQ112" i="3" a="1"/>
  <c r="AQ112" i="3" s="1"/>
  <c r="AQ735" i="3" a="1"/>
  <c r="AQ735" i="3" s="1"/>
  <c r="AQ123" i="3" a="1"/>
  <c r="AQ123" i="3" s="1"/>
  <c r="AQ217" i="3" a="1"/>
  <c r="AQ217" i="3" s="1"/>
  <c r="AQ468" i="3" a="1"/>
  <c r="AQ468" i="3" s="1"/>
  <c r="AQ519" i="3" a="1"/>
  <c r="AQ519" i="3" s="1"/>
  <c r="AQ877" i="3" a="1"/>
  <c r="AQ877" i="3" s="1"/>
  <c r="AQ284" i="3" a="1"/>
  <c r="AQ284" i="3" s="1"/>
  <c r="AQ561" i="3" a="1"/>
  <c r="AQ561" i="3" s="1"/>
  <c r="AQ309" i="3" a="1"/>
  <c r="AQ309" i="3" s="1"/>
  <c r="AQ370" i="3" a="1"/>
  <c r="AQ370" i="3" s="1"/>
  <c r="AQ716" i="3" a="1"/>
  <c r="AQ716" i="3" s="1"/>
  <c r="AQ138" i="3" a="1"/>
  <c r="AQ138" i="3" s="1"/>
  <c r="AQ955" i="3" a="1"/>
  <c r="AQ955" i="3" s="1"/>
  <c r="AQ215" i="3" a="1"/>
  <c r="AQ215" i="3" s="1"/>
  <c r="AQ781" i="3" a="1"/>
  <c r="AQ781" i="3" s="1"/>
  <c r="AQ782" i="3" a="1"/>
  <c r="AQ782" i="3" s="1"/>
  <c r="AQ50" i="3" a="1"/>
  <c r="AQ50" i="3" s="1"/>
  <c r="AQ995" i="3" a="1"/>
  <c r="AQ995" i="3" s="1"/>
  <c r="AQ516" i="3" a="1"/>
  <c r="AQ516" i="3" s="1"/>
  <c r="AQ899" i="3" a="1"/>
  <c r="AQ899" i="3" s="1"/>
  <c r="AQ591" i="3" a="1"/>
  <c r="AQ591" i="3" s="1"/>
  <c r="AQ372" i="3" a="1"/>
  <c r="AQ372" i="3" s="1"/>
  <c r="AQ839" i="3" a="1"/>
  <c r="AQ839" i="3" s="1"/>
  <c r="AQ244" i="3" a="1"/>
  <c r="AQ244" i="3" s="1"/>
  <c r="AQ404" i="3" a="1"/>
  <c r="AQ404" i="3" s="1"/>
  <c r="AQ441" i="3" a="1"/>
  <c r="AQ441" i="3" s="1"/>
  <c r="AQ714" i="3" a="1"/>
  <c r="AQ714" i="3" s="1"/>
  <c r="AQ339" i="3" a="1"/>
  <c r="AQ339" i="3" s="1"/>
  <c r="AQ542" i="3" a="1"/>
  <c r="AQ542" i="3" s="1"/>
  <c r="AQ674" i="3" a="1"/>
  <c r="AQ674" i="3" s="1"/>
  <c r="AQ367" i="3" a="1"/>
  <c r="AQ367" i="3" s="1"/>
  <c r="AQ582" i="3" a="1"/>
  <c r="AQ582" i="3" s="1"/>
  <c r="AQ13" i="3" a="1"/>
  <c r="AQ13" i="3" s="1"/>
  <c r="AQ628" i="3" a="1"/>
  <c r="AQ628" i="3" s="1"/>
  <c r="AQ888" i="3" a="1"/>
  <c r="AQ888" i="3" s="1"/>
  <c r="AQ618" i="3" a="1"/>
  <c r="AQ618" i="3" s="1"/>
  <c r="AQ66" i="3" a="1"/>
  <c r="AQ66" i="3" s="1"/>
  <c r="AQ671" i="3" a="1"/>
  <c r="AQ671" i="3" s="1"/>
  <c r="AQ365" i="3" a="1"/>
  <c r="AQ365" i="3" s="1"/>
  <c r="AQ818" i="3" a="1"/>
  <c r="AQ818" i="3" s="1"/>
  <c r="AQ73" i="3" a="1"/>
  <c r="AQ73" i="3" s="1"/>
  <c r="AQ549" i="3" a="1"/>
  <c r="AQ549" i="3" s="1"/>
  <c r="AQ150" i="3" a="1"/>
  <c r="AQ150" i="3" s="1"/>
  <c r="AQ653" i="3" a="1"/>
  <c r="AQ653" i="3" s="1"/>
  <c r="AQ1007" i="3" a="1"/>
  <c r="AQ1007" i="3" s="1"/>
  <c r="AQ930" i="3" a="1"/>
  <c r="AQ930" i="3" s="1"/>
  <c r="AQ362" i="3" a="1"/>
  <c r="AQ362" i="3" s="1"/>
  <c r="AQ713" i="3" a="1"/>
  <c r="AQ713" i="3" s="1"/>
  <c r="AQ210" i="3" a="1"/>
  <c r="AQ210" i="3" s="1"/>
  <c r="AQ960" i="3" a="1"/>
  <c r="AQ960" i="3" s="1"/>
  <c r="AQ766" i="3" a="1"/>
  <c r="AQ766" i="3" s="1"/>
  <c r="AQ730" i="3" a="1"/>
  <c r="AQ730" i="3" s="1"/>
  <c r="AQ234" i="3" a="1"/>
  <c r="AQ234" i="3" s="1"/>
  <c r="AQ552" i="3" a="1"/>
  <c r="AQ552" i="3" s="1"/>
  <c r="AQ935" i="3" a="1"/>
  <c r="AQ935" i="3" s="1"/>
  <c r="AQ815" i="3" a="1"/>
  <c r="AQ815" i="3" s="1"/>
  <c r="AQ460" i="3" a="1"/>
  <c r="AQ460" i="3" s="1"/>
  <c r="AQ343" i="3" a="1"/>
  <c r="AQ343" i="3" s="1"/>
  <c r="AQ705" i="3" a="1"/>
  <c r="AQ705" i="3" s="1"/>
  <c r="AQ898" i="3" a="1"/>
  <c r="AQ898" i="3" s="1"/>
  <c r="AQ765" i="3" a="1"/>
  <c r="AQ765" i="3" s="1"/>
  <c r="AQ190" i="3" a="1"/>
  <c r="AQ190" i="3" s="1"/>
  <c r="AQ491" i="3" a="1"/>
  <c r="AQ491" i="3" s="1"/>
  <c r="AQ787" i="3" a="1"/>
  <c r="AQ787" i="3" s="1"/>
  <c r="AQ798" i="3" a="1"/>
  <c r="AQ798" i="3" s="1"/>
  <c r="AQ801" i="3" a="1"/>
  <c r="AQ801" i="3" s="1"/>
  <c r="AQ447" i="3" a="1"/>
  <c r="AQ447" i="3" s="1"/>
  <c r="AQ399" i="3" a="1"/>
  <c r="AQ399" i="3" s="1"/>
  <c r="AQ252" i="3" a="1"/>
  <c r="AQ252" i="3" s="1"/>
  <c r="AQ842" i="3" a="1"/>
  <c r="AQ842" i="3" s="1"/>
  <c r="AQ726" i="3" a="1"/>
  <c r="AQ726" i="3" s="1"/>
  <c r="AQ310" i="3" a="1"/>
  <c r="AQ310" i="3" s="1"/>
  <c r="AQ325" i="3" a="1"/>
  <c r="AQ325" i="3" s="1"/>
  <c r="AQ917" i="3" a="1"/>
  <c r="AQ917" i="3" s="1"/>
  <c r="AQ667" i="3" a="1"/>
  <c r="AQ667" i="3" s="1"/>
  <c r="AQ133" i="3" a="1"/>
  <c r="AQ133" i="3" s="1"/>
  <c r="AQ660" i="3" a="1"/>
  <c r="AQ660" i="3" s="1"/>
  <c r="AQ997" i="3" a="1"/>
  <c r="AQ997" i="3" s="1"/>
  <c r="AQ59" i="3" a="1"/>
  <c r="AQ59" i="3" s="1"/>
  <c r="AQ222" i="3" a="1"/>
  <c r="AQ222" i="3" s="1"/>
  <c r="AQ736" i="3" a="1"/>
  <c r="AQ736" i="3" s="1"/>
  <c r="AQ850" i="3" a="1"/>
  <c r="AQ850" i="3" s="1"/>
  <c r="AQ201" i="3" a="1"/>
  <c r="AQ201" i="3" s="1"/>
  <c r="AQ402" i="3" a="1"/>
  <c r="AQ402" i="3" s="1"/>
  <c r="AQ178" i="3" a="1"/>
  <c r="AQ178" i="3" s="1"/>
  <c r="AQ184" i="3" a="1"/>
  <c r="AQ184" i="3" s="1"/>
  <c r="AQ371" i="3" a="1"/>
  <c r="AQ371" i="3" s="1"/>
  <c r="AQ51" i="3" a="1"/>
  <c r="AQ51" i="3" s="1"/>
  <c r="AQ487" i="3" a="1"/>
  <c r="AQ487" i="3" s="1"/>
  <c r="AQ664" i="3" a="1"/>
  <c r="AQ664" i="3" s="1"/>
  <c r="AQ105" i="3" a="1"/>
  <c r="AQ105" i="3" s="1"/>
  <c r="AQ584" i="3" a="1"/>
  <c r="AQ584" i="3" s="1"/>
  <c r="AQ786" i="3" a="1"/>
  <c r="AQ786" i="3" s="1"/>
  <c r="AQ751" i="3" a="1"/>
  <c r="AQ751" i="3" s="1"/>
  <c r="AQ677" i="3" a="1"/>
  <c r="AQ677" i="3" s="1"/>
  <c r="AQ709" i="3" a="1"/>
  <c r="AQ709" i="3" s="1"/>
  <c r="AQ790" i="3" a="1"/>
  <c r="AQ790" i="3" s="1"/>
  <c r="AQ504" i="3" a="1"/>
  <c r="AQ504" i="3" s="1"/>
  <c r="AQ194" i="3" a="1"/>
  <c r="AQ194" i="3" s="1"/>
  <c r="AQ391" i="3" a="1"/>
  <c r="AQ391" i="3" s="1"/>
  <c r="AQ799" i="3" a="1"/>
  <c r="AQ799" i="3" s="1"/>
  <c r="AQ159" i="3" a="1"/>
  <c r="AQ159" i="3" s="1"/>
  <c r="AQ192" i="3" a="1"/>
  <c r="AQ192" i="3" s="1"/>
  <c r="AQ526" i="3" a="1"/>
  <c r="AQ526" i="3" s="1"/>
  <c r="AQ278" i="3" a="1"/>
  <c r="AQ278" i="3" s="1"/>
  <c r="AQ167" i="3" a="1"/>
  <c r="AQ167" i="3" s="1"/>
  <c r="AQ182" i="3" a="1"/>
  <c r="AQ182" i="3" s="1"/>
  <c r="AQ529" i="3" a="1"/>
  <c r="AQ529" i="3" s="1"/>
  <c r="AQ36" i="3" a="1"/>
  <c r="AQ36" i="3" s="1"/>
  <c r="AQ678" i="3" a="1"/>
  <c r="AQ678" i="3" s="1"/>
  <c r="AQ536" i="3" a="1"/>
  <c r="AQ536" i="3" s="1"/>
  <c r="AQ623" i="3" a="1"/>
  <c r="AQ623" i="3" s="1"/>
  <c r="AQ336" i="3" a="1"/>
  <c r="AQ336" i="3" s="1"/>
  <c r="AQ939" i="3" a="1"/>
  <c r="AQ939" i="3" s="1"/>
  <c r="AQ597" i="3" a="1"/>
  <c r="AQ597" i="3" s="1"/>
  <c r="AQ493" i="3" a="1"/>
  <c r="AQ493" i="3" s="1"/>
  <c r="AQ379" i="3" a="1"/>
  <c r="AQ379" i="3" s="1"/>
  <c r="AQ523" i="3" a="1"/>
  <c r="AQ523" i="3" s="1"/>
  <c r="AQ578" i="3" a="1"/>
  <c r="AQ578" i="3" s="1"/>
  <c r="AQ29" i="3" a="1"/>
  <c r="AQ29" i="3" s="1"/>
  <c r="AQ154" i="3" a="1"/>
  <c r="AQ154" i="3" s="1"/>
  <c r="AQ759" i="3" a="1"/>
  <c r="AQ759" i="3" s="1"/>
  <c r="AQ606" i="3" a="1"/>
  <c r="AQ606" i="3" s="1"/>
  <c r="AQ449" i="3" a="1"/>
  <c r="AQ449" i="3" s="1"/>
  <c r="AQ101" i="3" a="1"/>
  <c r="AQ101" i="3" s="1"/>
  <c r="AQ524" i="3" a="1"/>
  <c r="AQ524" i="3" s="1"/>
  <c r="AQ644" i="3" a="1"/>
  <c r="AQ644" i="3" s="1"/>
  <c r="AQ431" i="3" a="1"/>
  <c r="AQ431" i="3" s="1"/>
  <c r="AQ242" i="3" a="1"/>
  <c r="AQ242" i="3" s="1"/>
  <c r="AQ805" i="3" a="1"/>
  <c r="AQ805" i="3" s="1"/>
  <c r="AQ90" i="3" a="1"/>
  <c r="AQ90" i="3" s="1"/>
  <c r="AQ796" i="3" a="1"/>
  <c r="AQ796" i="3" s="1"/>
  <c r="AQ300" i="3" a="1"/>
  <c r="AQ300" i="3" s="1"/>
  <c r="AQ520" i="3" a="1"/>
  <c r="AQ520" i="3" s="1"/>
  <c r="AQ868" i="3" a="1"/>
  <c r="AQ868" i="3" s="1"/>
  <c r="AQ440" i="3" a="1"/>
  <c r="AQ440" i="3" s="1"/>
  <c r="AQ551" i="3" a="1"/>
  <c r="AQ551" i="3" s="1"/>
  <c r="AQ599" i="3" a="1"/>
  <c r="AQ599" i="3" s="1"/>
  <c r="AQ22" i="3" a="1"/>
  <c r="AQ22" i="3" s="1"/>
  <c r="AQ791" i="3" a="1"/>
  <c r="AQ791" i="3" s="1"/>
  <c r="AQ113" i="3" a="1"/>
  <c r="AQ113" i="3" s="1"/>
  <c r="AQ225" i="3" a="1"/>
  <c r="AQ225" i="3" s="1"/>
  <c r="AQ846" i="3" a="1"/>
  <c r="AQ846" i="3" s="1"/>
  <c r="AQ273" i="3" a="1"/>
  <c r="AQ273" i="3" s="1"/>
  <c r="AQ374" i="3" a="1"/>
  <c r="AQ374" i="3" s="1"/>
  <c r="AQ804" i="3" a="1"/>
  <c r="AQ804" i="3" s="1"/>
  <c r="AQ183" i="3" a="1"/>
  <c r="AQ183" i="3" s="1"/>
  <c r="AQ476" i="3" a="1"/>
  <c r="AQ476" i="3" s="1"/>
  <c r="AQ179" i="3" a="1"/>
  <c r="AQ179" i="3" s="1"/>
  <c r="AQ369" i="3" a="1"/>
  <c r="AQ369" i="3" s="1"/>
  <c r="AQ64" i="3" a="1"/>
  <c r="AQ64" i="3" s="1"/>
  <c r="AQ443" i="3" a="1"/>
  <c r="AQ443" i="3" s="1"/>
  <c r="AQ918" i="3" a="1"/>
  <c r="AQ918" i="3" s="1"/>
  <c r="AQ221" i="3" a="1"/>
  <c r="AQ221" i="3" s="1"/>
  <c r="AQ806" i="3" a="1"/>
  <c r="AQ806" i="3" s="1"/>
  <c r="AQ773" i="3" a="1"/>
  <c r="AQ773" i="3" s="1"/>
  <c r="AQ141" i="3" a="1"/>
  <c r="AQ141" i="3" s="1"/>
  <c r="AQ135" i="3" a="1"/>
  <c r="AQ135" i="3" s="1"/>
  <c r="AQ396" i="3" a="1"/>
  <c r="AQ396" i="3" s="1"/>
  <c r="AQ470" i="3" a="1"/>
  <c r="AQ470" i="3" s="1"/>
  <c r="AQ807" i="3" a="1"/>
  <c r="AQ807" i="3" s="1"/>
  <c r="AQ987" i="3" a="1"/>
  <c r="AQ987" i="3" s="1"/>
  <c r="AQ353" i="3" a="1"/>
  <c r="AQ353" i="3" s="1"/>
  <c r="AQ733" i="3" a="1"/>
  <c r="AQ733" i="3" s="1"/>
  <c r="AQ409" i="3" a="1"/>
  <c r="AQ409" i="3" s="1"/>
  <c r="AQ763" i="3" a="1"/>
  <c r="AQ763" i="3" s="1"/>
  <c r="AQ891" i="3" a="1"/>
  <c r="AQ891" i="3" s="1"/>
  <c r="AQ466" i="3" a="1"/>
  <c r="AQ466" i="3" s="1"/>
  <c r="AQ511" i="3" a="1"/>
  <c r="AQ511" i="3" s="1"/>
  <c r="AQ24" i="3" a="1"/>
  <c r="AQ24" i="3" s="1"/>
  <c r="AQ497" i="3" a="1"/>
  <c r="AQ497" i="3" s="1"/>
  <c r="AQ895" i="3" a="1"/>
  <c r="AQ895" i="3" s="1"/>
  <c r="AQ885" i="3" a="1"/>
  <c r="AQ885" i="3" s="1"/>
  <c r="AQ196" i="3" a="1"/>
  <c r="AQ196" i="3" s="1"/>
  <c r="AQ668" i="3" a="1"/>
  <c r="AQ668" i="3" s="1"/>
  <c r="AQ102" i="3" a="1"/>
  <c r="AQ102" i="3" s="1"/>
  <c r="AQ821" i="3" a="1"/>
  <c r="AQ821" i="3" s="1"/>
  <c r="AQ921" i="3" a="1"/>
  <c r="AQ921" i="3" s="1"/>
  <c r="AQ684" i="3" a="1"/>
  <c r="AQ684" i="3" s="1"/>
  <c r="AQ144" i="3" a="1"/>
  <c r="AQ144" i="3" s="1"/>
  <c r="AQ509" i="3" a="1"/>
  <c r="AQ509" i="3" s="1"/>
  <c r="AQ265" i="3" a="1"/>
  <c r="AQ265" i="3" s="1"/>
  <c r="AQ925" i="3" a="1"/>
  <c r="AQ925" i="3" s="1"/>
  <c r="AQ38" i="3" a="1"/>
  <c r="AQ38" i="3" s="1"/>
  <c r="AQ700" i="3" a="1"/>
  <c r="AQ700" i="3" s="1"/>
  <c r="AQ755" i="3" a="1"/>
  <c r="AQ755" i="3" s="1"/>
  <c r="AQ949" i="3" a="1"/>
  <c r="AQ949" i="3" s="1"/>
  <c r="AQ48" i="3" a="1"/>
  <c r="AQ48" i="3" s="1"/>
  <c r="AQ702" i="3" a="1"/>
  <c r="AQ702" i="3" s="1"/>
  <c r="AQ125" i="3" a="1"/>
  <c r="AQ125" i="3" s="1"/>
  <c r="AQ693" i="3" a="1"/>
  <c r="AQ693" i="3" s="1"/>
  <c r="AQ245" i="3" a="1"/>
  <c r="AQ245" i="3" s="1"/>
  <c r="AQ333" i="3" a="1"/>
  <c r="AQ333" i="3" s="1"/>
  <c r="AQ277" i="3" a="1"/>
  <c r="AQ277" i="3" s="1"/>
  <c r="AQ145" i="3" a="1"/>
  <c r="AQ145" i="3" s="1"/>
  <c r="AQ69" i="3" a="1"/>
  <c r="AQ69" i="3" s="1"/>
  <c r="AQ33" i="3" a="1"/>
  <c r="AQ33" i="3" s="1"/>
  <c r="AQ721" i="3" a="1"/>
  <c r="AQ721" i="3" s="1"/>
  <c r="AQ574" i="3" a="1"/>
  <c r="AQ574" i="3" s="1"/>
  <c r="AQ636" i="3" a="1"/>
  <c r="AQ636" i="3" s="1"/>
  <c r="AQ152" i="3" a="1"/>
  <c r="AQ152" i="3" s="1"/>
  <c r="AQ507" i="3" a="1"/>
  <c r="AQ507" i="3" s="1"/>
  <c r="AQ206" i="3" a="1"/>
  <c r="AQ206" i="3" s="1"/>
  <c r="AQ169" i="3" a="1"/>
  <c r="AQ169" i="3" s="1"/>
  <c r="AQ246" i="3" a="1"/>
  <c r="AQ246" i="3" s="1"/>
  <c r="AQ614" i="3" a="1"/>
  <c r="AQ614" i="3" s="1"/>
  <c r="AQ564" i="3" a="1"/>
  <c r="AQ564" i="3" s="1"/>
  <c r="AQ538" i="3" a="1"/>
  <c r="AQ538" i="3" s="1"/>
  <c r="AQ414" i="3" a="1"/>
  <c r="AQ414" i="3" s="1"/>
  <c r="AQ147" i="3" a="1"/>
  <c r="AQ147" i="3" s="1"/>
  <c r="AQ767" i="3" a="1"/>
  <c r="AQ767" i="3" s="1"/>
  <c r="AQ19" i="3" a="1"/>
  <c r="AQ19" i="3" s="1"/>
  <c r="AQ70" i="3" a="1"/>
  <c r="AQ70" i="3" s="1"/>
  <c r="AQ21" i="3" a="1"/>
  <c r="AQ21" i="3" s="1"/>
  <c r="AQ675" i="3" a="1"/>
  <c r="AQ675" i="3" s="1"/>
  <c r="AQ126" i="3" a="1"/>
  <c r="AQ126" i="3" s="1"/>
  <c r="AQ260" i="3" a="1"/>
  <c r="AQ260" i="3" s="1"/>
  <c r="AQ556" i="3" a="1"/>
  <c r="AQ556" i="3" s="1"/>
  <c r="AQ711" i="3" a="1"/>
  <c r="AQ711" i="3" s="1"/>
  <c r="AQ251" i="3" a="1"/>
  <c r="AQ251" i="3" s="1"/>
  <c r="AQ355" i="3" a="1"/>
  <c r="AQ355" i="3" s="1"/>
  <c r="AQ688" i="3" a="1"/>
  <c r="AQ688" i="3" s="1"/>
  <c r="AQ851" i="3" a="1"/>
  <c r="AQ851" i="3" s="1"/>
  <c r="AQ301" i="3" a="1"/>
  <c r="AQ301" i="3" s="1"/>
  <c r="AQ230" i="3" a="1"/>
  <c r="AQ230" i="3" s="1"/>
  <c r="AQ936" i="3" a="1"/>
  <c r="AQ936" i="3" s="1"/>
  <c r="AQ722" i="3" a="1"/>
  <c r="AQ722" i="3" s="1"/>
  <c r="AQ34" i="3" a="1"/>
  <c r="AQ34" i="3" s="1"/>
  <c r="AQ861" i="3" a="1"/>
  <c r="AQ861" i="3" s="1"/>
  <c r="AQ956" i="3" a="1"/>
  <c r="AQ956" i="3" s="1"/>
  <c r="AQ659" i="3" a="1"/>
  <c r="AQ659" i="3" s="1"/>
  <c r="AQ149" i="3" a="1"/>
  <c r="AQ149" i="3" s="1"/>
  <c r="AQ600" i="3" a="1"/>
  <c r="AQ600" i="3" s="1"/>
  <c r="AQ10" i="3" a="1"/>
  <c r="AQ10" i="3" s="1"/>
  <c r="AQ477" i="3" a="1"/>
  <c r="AQ477" i="3" s="1"/>
  <c r="AQ26" i="3" a="1"/>
  <c r="AQ26" i="3" s="1"/>
  <c r="AQ55" i="3" a="1"/>
  <c r="AQ55" i="3" s="1"/>
  <c r="AQ389" i="3" a="1"/>
  <c r="AQ389" i="3" s="1"/>
  <c r="AQ496" i="3" a="1"/>
  <c r="AQ496" i="3" s="1"/>
  <c r="AQ474" i="3" a="1"/>
  <c r="AQ474" i="3" s="1"/>
  <c r="AQ592" i="3" a="1"/>
  <c r="AQ592" i="3" s="1"/>
  <c r="AQ559" i="3" a="1"/>
  <c r="AQ559" i="3" s="1"/>
  <c r="AQ619" i="3" a="1"/>
  <c r="AQ619" i="3" s="1"/>
  <c r="AQ647" i="3" a="1"/>
  <c r="AQ647" i="3" s="1"/>
  <c r="AQ495" i="3" a="1"/>
  <c r="AQ495" i="3" s="1"/>
  <c r="AQ254" i="3" a="1"/>
  <c r="AQ254" i="3" s="1"/>
  <c r="AQ609" i="3" a="1"/>
  <c r="AQ609" i="3" s="1"/>
  <c r="AQ298" i="3" a="1"/>
  <c r="AQ298" i="3" s="1"/>
  <c r="AQ569" i="3" a="1"/>
  <c r="AQ569" i="3" s="1"/>
  <c r="AQ155" i="3" a="1"/>
  <c r="AQ155" i="3" s="1"/>
  <c r="AQ682" i="3" a="1"/>
  <c r="AQ682" i="3" s="1"/>
  <c r="AQ332" i="3" a="1"/>
  <c r="AQ332" i="3" s="1"/>
  <c r="AQ401" i="3" a="1"/>
  <c r="AQ401" i="3" s="1"/>
  <c r="AQ354" i="3" a="1"/>
  <c r="AQ354" i="3" s="1"/>
  <c r="AQ837" i="3" a="1"/>
  <c r="AQ837" i="3" s="1"/>
  <c r="AQ120" i="3" a="1"/>
  <c r="AQ120" i="3" s="1"/>
  <c r="AQ634" i="3" a="1"/>
  <c r="AQ634" i="3" s="1"/>
  <c r="AQ783" i="3" a="1"/>
  <c r="AQ783" i="3" s="1"/>
  <c r="AQ827" i="3" a="1"/>
  <c r="AQ827" i="3" s="1"/>
  <c r="AQ916" i="3" a="1"/>
  <c r="AQ916" i="3" s="1"/>
  <c r="AQ471" i="3" a="1"/>
  <c r="AQ471" i="3" s="1"/>
  <c r="AQ517" i="3" a="1"/>
  <c r="AQ517" i="3" s="1"/>
  <c r="AQ231" i="3" a="1"/>
  <c r="AQ231" i="3" s="1"/>
  <c r="AQ691" i="3" a="1"/>
  <c r="AQ691" i="3" s="1"/>
  <c r="AQ920" i="3" a="1"/>
  <c r="AQ920" i="3" s="1"/>
  <c r="AQ753" i="3" a="1"/>
  <c r="AQ753" i="3" s="1"/>
  <c r="AQ202" i="3" a="1"/>
  <c r="AQ202" i="3" s="1"/>
  <c r="AQ171" i="3" a="1"/>
  <c r="AQ171" i="3" s="1"/>
  <c r="AQ436" i="3" a="1"/>
  <c r="AQ436" i="3" s="1"/>
  <c r="AQ822" i="3" a="1"/>
  <c r="AQ822" i="3" s="1"/>
  <c r="AQ209" i="3" a="1"/>
  <c r="AQ209" i="3" s="1"/>
  <c r="AQ687" i="3" a="1"/>
  <c r="AQ687" i="3" s="1"/>
  <c r="AQ250" i="3" a="1"/>
  <c r="AQ250" i="3" s="1"/>
  <c r="AQ710" i="3" a="1"/>
  <c r="AQ710" i="3" s="1"/>
  <c r="AQ110" i="3" a="1"/>
  <c r="AQ110" i="3" s="1"/>
  <c r="AQ1001" i="3" a="1"/>
  <c r="AQ1001" i="3" s="1"/>
  <c r="AQ44" i="3" a="1"/>
  <c r="AQ44" i="3" s="1"/>
  <c r="AQ438" i="3" a="1"/>
  <c r="AQ438" i="3" s="1"/>
  <c r="AQ986" i="3" a="1"/>
  <c r="AQ986" i="3" s="1"/>
  <c r="AQ905" i="3" a="1"/>
  <c r="AQ905" i="3" s="1"/>
  <c r="AQ403" i="3" a="1"/>
  <c r="AQ403" i="3" s="1"/>
  <c r="AQ692" i="3" a="1"/>
  <c r="AQ692" i="3" s="1"/>
  <c r="AQ944" i="3" a="1"/>
  <c r="AQ944" i="3" s="1"/>
  <c r="AQ819" i="3" a="1"/>
  <c r="AQ819" i="3" s="1"/>
  <c r="AQ639" i="3" a="1"/>
  <c r="AQ639" i="3" s="1"/>
  <c r="AQ18" i="3" a="1"/>
  <c r="AQ18" i="3" s="1"/>
  <c r="AQ669" i="3" a="1"/>
  <c r="AQ669" i="3" s="1"/>
  <c r="AQ871" i="3" a="1"/>
  <c r="AQ871" i="3" s="1"/>
  <c r="AQ328" i="3" a="1"/>
  <c r="AQ328" i="3" s="1"/>
  <c r="AQ535" i="3" a="1"/>
  <c r="AQ535" i="3" s="1"/>
  <c r="AQ429" i="3" a="1"/>
  <c r="AQ429" i="3" s="1"/>
  <c r="AQ666" i="3" a="1"/>
  <c r="AQ666" i="3" s="1"/>
  <c r="AQ656" i="3" a="1"/>
  <c r="AQ656" i="3" s="1"/>
  <c r="AQ746" i="3" a="1"/>
  <c r="AQ746" i="3" s="1"/>
  <c r="AQ739" i="3" a="1"/>
  <c r="AQ739" i="3" s="1"/>
  <c r="AQ397" i="3" a="1"/>
  <c r="AQ397" i="3" s="1"/>
  <c r="AQ484" i="3" a="1"/>
  <c r="AQ484" i="3" s="1"/>
  <c r="AQ294" i="3" a="1"/>
  <c r="AQ294" i="3" s="1"/>
  <c r="AQ966" i="3" a="1"/>
  <c r="AQ966" i="3" s="1"/>
  <c r="AQ421" i="3" a="1"/>
  <c r="AQ421" i="3" s="1"/>
  <c r="AQ499" i="3" a="1"/>
  <c r="AQ499" i="3" s="1"/>
  <c r="AQ703" i="3" a="1"/>
  <c r="AQ703" i="3" s="1"/>
  <c r="AQ40" i="3" a="1"/>
  <c r="AQ40" i="3" s="1"/>
  <c r="AQ99" i="3" a="1"/>
  <c r="AQ99" i="3" s="1"/>
  <c r="AQ655" i="3" a="1"/>
  <c r="AQ655" i="3" s="1"/>
  <c r="AQ919" i="3" a="1"/>
  <c r="AQ919" i="3" s="1"/>
  <c r="AQ104" i="3" a="1"/>
  <c r="AQ104" i="3" s="1"/>
  <c r="AQ929" i="3" a="1"/>
  <c r="AQ929" i="3" s="1"/>
  <c r="AQ780" i="3" a="1"/>
  <c r="AQ780" i="3" s="1"/>
  <c r="AQ547" i="3" a="1"/>
  <c r="AQ547" i="3" s="1"/>
  <c r="AQ211" i="3" a="1"/>
  <c r="AQ211" i="3" s="1"/>
  <c r="AQ811" i="3" a="1"/>
  <c r="AQ811" i="3" s="1"/>
  <c r="AQ136" i="3" a="1"/>
  <c r="AQ136" i="3" s="1"/>
  <c r="AQ446" i="3" a="1"/>
  <c r="AQ446" i="3" s="1"/>
  <c r="AQ121" i="3" a="1"/>
  <c r="AQ121" i="3" s="1"/>
  <c r="AQ595" i="3" a="1"/>
  <c r="AQ595" i="3" s="1"/>
  <c r="AQ317" i="3" a="1"/>
  <c r="AQ317" i="3" s="1"/>
  <c r="AQ727" i="3" a="1"/>
  <c r="AQ727" i="3" s="1"/>
  <c r="AQ890" i="3" a="1"/>
  <c r="AQ890" i="3" s="1"/>
  <c r="AQ313" i="3" a="1"/>
  <c r="AQ313" i="3" s="1"/>
  <c r="AQ889" i="3" a="1"/>
  <c r="AQ889" i="3" s="1"/>
  <c r="AQ465" i="3" a="1"/>
  <c r="AQ465" i="3" s="1"/>
  <c r="AQ84" i="3" a="1"/>
  <c r="AQ84" i="3" s="1"/>
  <c r="AQ662" i="3" a="1"/>
  <c r="AQ662" i="3" s="1"/>
  <c r="AQ959" i="3" a="1"/>
  <c r="AQ959" i="3" s="1"/>
  <c r="AQ872" i="3" a="1"/>
  <c r="AQ872" i="3" s="1"/>
  <c r="AQ384" i="3" a="1"/>
  <c r="AQ384" i="3" s="1"/>
  <c r="AQ453" i="3" a="1"/>
  <c r="AQ453" i="3" s="1"/>
  <c r="AQ115" i="3" a="1"/>
  <c r="AQ115" i="3" s="1"/>
  <c r="AQ785" i="3" a="1"/>
  <c r="AQ785" i="3" s="1"/>
  <c r="AQ794" i="3" a="1"/>
  <c r="AQ794" i="3" s="1"/>
  <c r="AQ663" i="3" a="1"/>
  <c r="AQ663" i="3" s="1"/>
  <c r="AQ186" i="3" a="1"/>
  <c r="AQ186" i="3" s="1"/>
  <c r="AQ46" i="3" a="1"/>
  <c r="AQ46" i="3" s="1"/>
  <c r="AQ550" i="3" a="1"/>
  <c r="AQ550" i="3" s="1"/>
  <c r="AQ999" i="3" a="1"/>
  <c r="AQ999" i="3" s="1"/>
  <c r="AQ229" i="3" a="1"/>
  <c r="AQ229" i="3" s="1"/>
  <c r="AQ645" i="3" a="1"/>
  <c r="AQ645" i="3" s="1"/>
  <c r="AQ282" i="3" a="1"/>
  <c r="AQ282" i="3" s="1"/>
  <c r="AQ810" i="3" a="1"/>
  <c r="AQ810" i="3" s="1"/>
  <c r="AQ915" i="3" a="1"/>
  <c r="AQ915" i="3" s="1"/>
  <c r="AQ290" i="3" a="1"/>
  <c r="AQ290" i="3" s="1"/>
  <c r="AQ257" i="3" a="1"/>
  <c r="AQ257" i="3" s="1"/>
  <c r="AQ320" i="3" a="1"/>
  <c r="AQ320" i="3" s="1"/>
  <c r="AQ100" i="3" a="1"/>
  <c r="AQ100" i="3" s="1"/>
  <c r="AQ923" i="3" a="1"/>
  <c r="AQ923" i="3" s="1"/>
  <c r="AQ943" i="3" a="1"/>
  <c r="AQ943" i="3" s="1"/>
  <c r="AQ25" i="3" a="1"/>
  <c r="AQ25" i="3" s="1"/>
  <c r="AQ503" i="3" a="1"/>
  <c r="AQ503" i="3" s="1"/>
  <c r="AQ761" i="3" a="1"/>
  <c r="AQ761" i="3" s="1"/>
  <c r="AQ856" i="3" a="1"/>
  <c r="AQ856" i="3" s="1"/>
  <c r="AQ458" i="3" a="1"/>
  <c r="AQ458" i="3" s="1"/>
  <c r="AQ223" i="3" a="1"/>
  <c r="AQ223" i="3" s="1"/>
  <c r="AQ546" i="3" a="1"/>
  <c r="AQ546" i="3" s="1"/>
  <c r="AQ831" i="3" a="1"/>
  <c r="AQ831" i="3" s="1"/>
  <c r="AQ128" i="3" a="1"/>
  <c r="AQ128" i="3" s="1"/>
  <c r="AQ745" i="3" a="1"/>
  <c r="AQ745" i="3" s="1"/>
  <c r="AQ233" i="3" a="1"/>
  <c r="AQ233" i="3" s="1"/>
  <c r="AQ866" i="3" a="1"/>
  <c r="AQ866" i="3" s="1"/>
  <c r="AQ380" i="3" a="1"/>
  <c r="AQ380" i="3" s="1"/>
  <c r="AQ616" i="3" a="1"/>
  <c r="AQ616" i="3" s="1"/>
  <c r="AQ57" i="3" a="1"/>
  <c r="AQ57" i="3" s="1"/>
  <c r="AQ882" i="3" a="1"/>
  <c r="AQ882" i="3" s="1"/>
  <c r="AQ81" i="3" a="1"/>
  <c r="AQ81" i="3" s="1"/>
  <c r="AQ92" i="3" a="1"/>
  <c r="AQ92" i="3" s="1"/>
  <c r="AQ193" i="3" a="1"/>
  <c r="AQ193" i="3" s="1"/>
  <c r="AQ973" i="3" a="1"/>
  <c r="AQ973" i="3" s="1"/>
  <c r="AQ264" i="3" a="1"/>
  <c r="AQ264" i="3" s="1"/>
  <c r="AQ525" i="3" a="1"/>
  <c r="AQ525" i="3" s="1"/>
  <c r="AQ341" i="3" a="1"/>
  <c r="AQ341" i="3" s="1"/>
  <c r="AQ977" i="3" a="1"/>
  <c r="AQ977" i="3" s="1"/>
  <c r="AQ479" i="3" a="1"/>
  <c r="AQ479" i="3" s="1"/>
  <c r="AQ670" i="3" a="1"/>
  <c r="AQ670" i="3" s="1"/>
  <c r="AQ464" i="3" a="1"/>
  <c r="AQ464" i="3" s="1"/>
  <c r="AQ817" i="3" a="1"/>
  <c r="AQ817" i="3" s="1"/>
  <c r="AQ308" i="3" a="1"/>
  <c r="AQ308" i="3" s="1"/>
  <c r="AQ439" i="3" a="1"/>
  <c r="AQ439" i="3" s="1"/>
  <c r="AQ598" i="3" a="1"/>
  <c r="AQ598" i="3" s="1"/>
  <c r="AQ969" i="3" a="1"/>
  <c r="AQ969" i="3" s="1"/>
  <c r="AQ407" i="3" a="1"/>
  <c r="AQ407" i="3" s="1"/>
  <c r="AQ49" i="3" a="1"/>
  <c r="AQ49" i="3" s="1"/>
  <c r="AQ129" i="3" a="1"/>
  <c r="AQ129" i="3" s="1"/>
  <c r="AQ978" i="3" a="1"/>
  <c r="AQ978" i="3" s="1"/>
  <c r="AQ97" i="3" a="1"/>
  <c r="AQ97" i="3" s="1"/>
  <c r="AQ185" i="3" a="1"/>
  <c r="AQ185" i="3" s="1"/>
  <c r="AQ563" i="3" a="1"/>
  <c r="AQ563" i="3" s="1"/>
  <c r="AQ631" i="3" a="1"/>
  <c r="AQ631" i="3" s="1"/>
  <c r="AQ356" i="3" a="1"/>
  <c r="AQ356" i="3" s="1"/>
  <c r="AQ478" i="3" a="1"/>
  <c r="AQ478" i="3" s="1"/>
  <c r="AQ433" i="3" a="1"/>
  <c r="AQ433" i="3" s="1"/>
  <c r="AQ490" i="3" a="1"/>
  <c r="AQ490" i="3" s="1"/>
  <c r="AQ425" i="3" a="1"/>
  <c r="AQ425" i="3" s="1"/>
  <c r="AQ95" i="3" a="1"/>
  <c r="AQ95" i="3" s="1"/>
  <c r="AQ238" i="3" a="1"/>
  <c r="AQ238" i="3" s="1"/>
  <c r="AQ498" i="3" a="1"/>
  <c r="AQ498" i="3" s="1"/>
  <c r="AQ424" i="3" a="1"/>
  <c r="AQ424" i="3" s="1"/>
  <c r="AQ740" i="3" a="1"/>
  <c r="AQ740" i="3" s="1"/>
  <c r="AQ514" i="3" a="1"/>
  <c r="AQ514" i="3" s="1"/>
  <c r="AQ544" i="3" a="1"/>
  <c r="AQ544" i="3" s="1"/>
  <c r="AQ993" i="3" a="1"/>
  <c r="AQ993" i="3" s="1"/>
  <c r="AQ518" i="3" a="1"/>
  <c r="AQ518" i="3" s="1"/>
  <c r="AQ124" i="3" a="1"/>
  <c r="AQ124" i="3" s="1"/>
  <c r="AQ830" i="3" a="1"/>
  <c r="AQ830" i="3" s="1"/>
  <c r="AQ258" i="3" a="1"/>
  <c r="AQ258" i="3" s="1"/>
  <c r="AQ281" i="3" a="1"/>
  <c r="AQ281" i="3" s="1"/>
  <c r="AQ652" i="3" a="1"/>
  <c r="AQ652" i="3" s="1"/>
  <c r="AQ779" i="3" a="1"/>
  <c r="AQ779" i="3" s="1"/>
  <c r="AQ770" i="3" a="1"/>
  <c r="AQ770" i="3" s="1"/>
  <c r="AQ89" i="3" a="1"/>
  <c r="AQ89" i="3" s="1"/>
  <c r="AQ774" i="3" a="1"/>
  <c r="AQ774" i="3" s="1"/>
  <c r="AQ143" i="3" a="1"/>
  <c r="AQ143" i="3" s="1"/>
  <c r="AQ974" i="3" a="1"/>
  <c r="AQ974" i="3" s="1"/>
  <c r="AQ329" i="3" a="1"/>
  <c r="AQ329" i="3" s="1"/>
  <c r="AQ103" i="3" a="1"/>
  <c r="AQ103" i="3" s="1"/>
  <c r="AQ297" i="3" a="1"/>
  <c r="AQ297" i="3" s="1"/>
  <c r="AQ415" i="3" a="1"/>
  <c r="AQ415" i="3" s="1"/>
  <c r="AQ312" i="3" a="1"/>
  <c r="AQ312" i="3" s="1"/>
  <c r="AQ28" i="3" a="1"/>
  <c r="AQ28" i="3" s="1"/>
  <c r="AQ680" i="3" a="1"/>
  <c r="AQ680" i="3" s="1"/>
  <c r="AQ508" i="3" a="1"/>
  <c r="AQ508" i="3" s="1"/>
  <c r="AQ775" i="3" a="1"/>
  <c r="AQ775" i="3" s="1"/>
  <c r="AQ998" i="3" a="1"/>
  <c r="AQ998" i="3" s="1"/>
  <c r="AQ681" i="3" a="1"/>
  <c r="AQ681" i="3" s="1"/>
  <c r="AQ467" i="3" a="1"/>
  <c r="AQ467" i="3" s="1"/>
  <c r="AQ177" i="3" a="1"/>
  <c r="AQ177" i="3" s="1"/>
  <c r="AQ61" i="3" a="1"/>
  <c r="AQ61" i="3" s="1"/>
  <c r="AQ627" i="3" a="1"/>
  <c r="AQ627" i="3" s="1"/>
  <c r="AQ607" i="3" a="1"/>
  <c r="AQ607" i="3" s="1"/>
  <c r="AQ15" i="3" a="1"/>
  <c r="AQ15" i="3" s="1"/>
  <c r="AQ588" i="3" a="1"/>
  <c r="AQ588" i="3" s="1"/>
  <c r="AQ170" i="3" a="1"/>
  <c r="AQ170" i="3" s="1"/>
  <c r="AQ717" i="3" a="1"/>
  <c r="AQ717" i="3" s="1"/>
  <c r="AQ679" i="3" a="1"/>
  <c r="AQ679" i="3" s="1"/>
  <c r="AQ648" i="3" a="1"/>
  <c r="AQ648" i="3" s="1"/>
  <c r="AQ461" i="3" a="1"/>
  <c r="AQ461" i="3" s="1"/>
  <c r="AQ521" i="3" a="1"/>
  <c r="AQ521" i="3" s="1"/>
  <c r="AQ793" i="3" a="1"/>
  <c r="AQ793" i="3" s="1"/>
  <c r="AQ350" i="3" a="1"/>
  <c r="AQ350" i="3" s="1"/>
  <c r="AQ522" i="3" a="1"/>
  <c r="AQ522" i="3" s="1"/>
  <c r="AQ337" i="3" a="1"/>
  <c r="AQ337" i="3" s="1"/>
  <c r="AQ728" i="3" a="1"/>
  <c r="AQ728" i="3" s="1"/>
  <c r="AQ80" i="3" a="1"/>
  <c r="AQ80" i="3" s="1"/>
  <c r="AQ632" i="3" a="1"/>
  <c r="AQ632" i="3" s="1"/>
  <c r="AQ771" i="3" a="1"/>
  <c r="AQ771" i="3" s="1"/>
  <c r="AQ835" i="3" a="1"/>
  <c r="AQ835" i="3" s="1"/>
  <c r="AQ922" i="3" a="1"/>
  <c r="AQ922" i="3" s="1"/>
  <c r="AQ762" i="3" a="1"/>
  <c r="AQ762" i="3" s="1"/>
  <c r="AQ870" i="3" a="1"/>
  <c r="AQ870" i="3" s="1"/>
  <c r="AQ408" i="3" a="1"/>
  <c r="AQ408" i="3" s="1"/>
  <c r="AQ420" i="3" a="1"/>
  <c r="AQ420" i="3" s="1"/>
  <c r="AQ540" i="3" a="1"/>
  <c r="AQ540" i="3" s="1"/>
  <c r="AQ903" i="3" a="1"/>
  <c r="AQ903" i="3" s="1"/>
  <c r="AQ695" i="3" a="1"/>
  <c r="AQ695" i="3" s="1"/>
  <c r="AQ531" i="3" a="1"/>
  <c r="AQ531" i="3" s="1"/>
  <c r="AQ326" i="3" a="1"/>
  <c r="AQ326" i="3" s="1"/>
  <c r="AQ501" i="3" a="1"/>
  <c r="AQ501" i="3" s="1"/>
  <c r="AQ768" i="3" a="1"/>
  <c r="AQ768" i="3" s="1"/>
  <c r="AQ947" i="3" a="1"/>
  <c r="AQ947" i="3" s="1"/>
  <c r="AQ482" i="3" a="1"/>
  <c r="AQ482" i="3" s="1"/>
  <c r="AQ812" i="3" a="1"/>
  <c r="AQ812" i="3" s="1"/>
  <c r="AQ539" i="3" a="1"/>
  <c r="AQ539" i="3" s="1"/>
  <c r="AQ824" i="3" a="1"/>
  <c r="AQ824" i="3" s="1"/>
  <c r="AQ275" i="3" a="1"/>
  <c r="AQ275" i="3" s="1"/>
  <c r="AQ706" i="3" a="1"/>
  <c r="AQ706" i="3" s="1"/>
  <c r="AQ303" i="3" a="1"/>
  <c r="AQ303" i="3" s="1"/>
  <c r="AQ382" i="3" a="1"/>
  <c r="AQ382" i="3" s="1"/>
  <c r="AQ784" i="3" a="1"/>
  <c r="AQ784" i="3" s="1"/>
  <c r="AQ481" i="3" a="1"/>
  <c r="AQ481" i="3" s="1"/>
  <c r="AQ575" i="3" a="1"/>
  <c r="AQ575" i="3" s="1"/>
  <c r="AQ288" i="3" a="1"/>
  <c r="AQ288" i="3" s="1"/>
  <c r="AQ760" i="3" a="1"/>
  <c r="AQ760" i="3" s="1"/>
  <c r="AQ832" i="3" a="1"/>
  <c r="AQ832" i="3" s="1"/>
  <c r="AQ686" i="3" a="1"/>
  <c r="AQ686" i="3" s="1"/>
  <c r="AQ633" i="3" a="1"/>
  <c r="AQ633" i="3" s="1"/>
  <c r="AQ725" i="3" a="1"/>
  <c r="AQ725" i="3" s="1"/>
  <c r="AQ35" i="3" a="1"/>
  <c r="AQ35" i="3" s="1"/>
  <c r="AQ434" i="3" a="1"/>
  <c r="AQ434" i="3" s="1"/>
  <c r="AQ486" i="3" a="1"/>
  <c r="AQ486" i="3" s="1"/>
  <c r="AQ164" i="3" a="1"/>
  <c r="AQ164" i="3" s="1"/>
  <c r="AQ342" i="3" a="1"/>
  <c r="AQ342" i="3" s="1"/>
  <c r="AQ624" i="3" a="1"/>
  <c r="AQ624" i="3" s="1"/>
  <c r="AQ712" i="3" a="1"/>
  <c r="AQ712" i="3" s="1"/>
  <c r="AQ385" i="3" a="1"/>
  <c r="AQ385" i="3" s="1"/>
  <c r="AQ191" i="3" a="1"/>
  <c r="AQ191" i="3" s="1"/>
  <c r="AQ505" i="3" a="1"/>
  <c r="AQ505" i="3" s="1"/>
  <c r="AQ862" i="3" a="1"/>
  <c r="AQ862" i="3" s="1"/>
  <c r="AQ937" i="3" a="1"/>
  <c r="AQ937" i="3" s="1"/>
  <c r="AQ79" i="3" a="1"/>
  <c r="AQ79" i="3" s="1"/>
  <c r="AQ334" i="3" a="1"/>
  <c r="AQ334" i="3" s="1"/>
  <c r="AQ96" i="3" a="1"/>
  <c r="AQ96" i="3" s="1"/>
  <c r="AQ319" i="3" a="1"/>
  <c r="AQ319" i="3" s="1"/>
  <c r="AQ604" i="3" a="1"/>
  <c r="AQ604" i="3" s="1"/>
  <c r="AQ166" i="3" a="1"/>
  <c r="AQ166" i="3" s="1"/>
  <c r="AQ589" i="3" a="1"/>
  <c r="AQ589" i="3" s="1"/>
  <c r="AQ241" i="3" a="1"/>
  <c r="AQ241" i="3" s="1"/>
  <c r="AQ772" i="3" a="1"/>
  <c r="AQ772" i="3" s="1"/>
  <c r="AQ579" i="3" a="1"/>
  <c r="AQ579" i="3" s="1"/>
  <c r="AQ261" i="3" a="1"/>
  <c r="AQ261" i="3" s="1"/>
  <c r="AQ894" i="3" a="1"/>
  <c r="AQ894" i="3" s="1"/>
  <c r="AQ615" i="3" a="1"/>
  <c r="AQ615" i="3" s="1"/>
  <c r="AQ723" i="3" a="1"/>
  <c r="AQ723" i="3" s="1"/>
  <c r="AQ887" i="3" a="1"/>
  <c r="AQ887" i="3" s="1"/>
  <c r="AQ808" i="3" a="1"/>
  <c r="AQ808" i="3" s="1"/>
  <c r="AQ896" i="3" a="1"/>
  <c r="AQ896" i="3" s="1"/>
  <c r="AQ527" i="3" a="1"/>
  <c r="AQ527" i="3" s="1"/>
  <c r="AQ45" i="3" a="1"/>
  <c r="AQ45" i="3" s="1"/>
  <c r="AQ858" i="3" a="1"/>
  <c r="AQ858" i="3" s="1"/>
  <c r="AQ928" i="3" a="1"/>
  <c r="AQ928" i="3" s="1"/>
  <c r="AQ378" i="3" a="1"/>
  <c r="AQ378" i="3" s="1"/>
  <c r="AQ180" i="3" a="1"/>
  <c r="AQ180" i="3" s="1"/>
  <c r="AQ93" i="3" a="1"/>
  <c r="AQ93" i="3" s="1"/>
  <c r="AQ729" i="3" a="1"/>
  <c r="AQ729" i="3" s="1"/>
  <c r="AQ218" i="3" a="1"/>
  <c r="AQ218" i="3" s="1"/>
  <c r="AQ820" i="3" a="1"/>
  <c r="AQ820" i="3" s="1"/>
  <c r="AQ311" i="3" a="1"/>
  <c r="AQ311" i="3" s="1"/>
  <c r="AQ859" i="3" a="1"/>
  <c r="AQ859" i="3" s="1"/>
  <c r="AQ388" i="3" a="1"/>
  <c r="AQ388" i="3" s="1"/>
  <c r="AQ426" i="3" a="1"/>
  <c r="AQ426" i="3" s="1"/>
  <c r="AQ1003" i="3" a="1"/>
  <c r="AQ1003" i="3" s="1"/>
  <c r="AQ750" i="3" a="1"/>
  <c r="AQ750" i="3" s="1"/>
  <c r="AQ1000" i="3" a="1"/>
  <c r="AQ1000" i="3" s="1"/>
  <c r="AQ622" i="3" a="1"/>
  <c r="AQ622" i="3" s="1"/>
  <c r="AQ361" i="3" a="1"/>
  <c r="AQ361" i="3" s="1"/>
  <c r="AQ243" i="3" a="1"/>
  <c r="AQ243" i="3" s="1"/>
  <c r="AQ442" i="3" a="1"/>
  <c r="AQ442" i="3" s="1"/>
  <c r="AQ20" i="3" a="1"/>
  <c r="AQ20" i="3" s="1"/>
  <c r="AQ734" i="3" a="1"/>
  <c r="AQ734" i="3" s="1"/>
  <c r="AQ992" i="3" a="1"/>
  <c r="AQ992" i="3" s="1"/>
  <c r="AQ430" i="3" a="1"/>
  <c r="AQ430" i="3" s="1"/>
  <c r="AQ432" i="3" a="1"/>
  <c r="AQ432" i="3" s="1"/>
  <c r="AQ596" i="3" a="1"/>
  <c r="AQ596" i="3" s="1"/>
  <c r="AQ86" i="3" a="1"/>
  <c r="AQ86" i="3" s="1"/>
  <c r="AQ228" i="3" a="1"/>
  <c r="AQ228" i="3" s="1"/>
  <c r="AQ291" i="3" a="1"/>
  <c r="AQ291" i="3" s="1"/>
  <c r="AQ331" i="3" a="1"/>
  <c r="AQ331" i="3" s="1"/>
  <c r="AQ197" i="3" a="1"/>
  <c r="AQ197" i="3" s="1"/>
  <c r="AQ685" i="3" a="1"/>
  <c r="AQ685" i="3" s="1"/>
  <c r="AQ570" i="3" a="1"/>
  <c r="AQ570" i="3" s="1"/>
  <c r="AQ828" i="3" a="1"/>
  <c r="AQ828" i="3" s="1"/>
  <c r="AQ994" i="3" a="1"/>
  <c r="AQ994" i="3" s="1"/>
  <c r="AQ909" i="3" a="1"/>
  <c r="AQ909" i="3" s="1"/>
  <c r="AQ910" i="3" a="1"/>
  <c r="AQ910" i="3" s="1"/>
  <c r="AQ988" i="3" a="1"/>
  <c r="AQ988" i="3" s="1"/>
  <c r="AQ296" i="3" a="1"/>
  <c r="AQ296" i="3" s="1"/>
  <c r="AQ78" i="3" a="1"/>
  <c r="AQ78" i="3" s="1"/>
  <c r="AQ109" i="3" a="1"/>
  <c r="AQ109" i="3" s="1"/>
  <c r="AQ902" i="3" a="1"/>
  <c r="AQ902" i="3" s="1"/>
  <c r="AQ586" i="3" a="1"/>
  <c r="AQ586" i="3" s="1"/>
  <c r="AQ330" i="3" a="1"/>
  <c r="AQ330" i="3" s="1"/>
  <c r="AQ12" i="3" a="1"/>
  <c r="AQ12" i="3" s="1"/>
  <c r="AQ307" i="3" a="1"/>
  <c r="AQ307" i="3" s="1"/>
  <c r="AQ567" i="3" a="1"/>
  <c r="AQ567" i="3" s="1"/>
  <c r="AQ698" i="3" a="1"/>
  <c r="AQ698" i="3" s="1"/>
  <c r="AQ267" i="3" a="1"/>
  <c r="AQ267" i="3" s="1"/>
  <c r="AQ950" i="3" a="1"/>
  <c r="AQ950" i="3" s="1"/>
  <c r="AQ876" i="3" a="1"/>
  <c r="AQ876" i="3" s="1"/>
  <c r="AQ119" i="3" a="1"/>
  <c r="AQ119" i="3" s="1"/>
  <c r="AQ383" i="3" a="1"/>
  <c r="AQ383" i="3" s="1"/>
  <c r="AQ423" i="3" a="1"/>
  <c r="AQ423" i="3" s="1"/>
  <c r="AQ39" i="3" a="1"/>
  <c r="AQ39" i="3" s="1"/>
  <c r="AQ953" i="3" a="1"/>
  <c r="AQ953" i="3" s="1"/>
  <c r="AQ188" i="3" a="1"/>
  <c r="AQ188" i="3" s="1"/>
  <c r="AQ690" i="3" a="1"/>
  <c r="AQ690" i="3" s="1"/>
  <c r="AQ990" i="3" a="1"/>
  <c r="AQ990" i="3" s="1"/>
  <c r="AQ213" i="3" a="1"/>
  <c r="AQ213" i="3" s="1"/>
  <c r="AQ279" i="3" a="1"/>
  <c r="AQ279" i="3" s="1"/>
  <c r="AQ173" i="3" a="1"/>
  <c r="AQ173" i="3" s="1"/>
  <c r="AQ848" i="3" a="1"/>
  <c r="AQ848" i="3" s="1"/>
  <c r="AQ643" i="3" a="1"/>
  <c r="AQ643" i="3" s="1"/>
  <c r="AQ216" i="3" a="1"/>
  <c r="AQ216" i="3" s="1"/>
  <c r="AQ620" i="3" a="1"/>
  <c r="AQ620" i="3" s="1"/>
  <c r="AQ984" i="3" a="1"/>
  <c r="AQ984" i="3" s="1"/>
  <c r="AQ816" i="3" a="1"/>
  <c r="AQ816" i="3" s="1"/>
  <c r="AQ462" i="3" a="1"/>
  <c r="AQ462" i="3" s="1"/>
  <c r="AQ560" i="3" a="1"/>
  <c r="AQ560" i="3" s="1"/>
  <c r="AQ346" i="3" a="1"/>
  <c r="AQ346" i="3" s="1"/>
  <c r="AQ813" i="3" a="1"/>
  <c r="AQ813" i="3" s="1"/>
  <c r="AQ754" i="3" a="1"/>
  <c r="AQ754" i="3" s="1"/>
  <c r="BE56" i="3"/>
  <c r="BM56" i="3"/>
  <c r="BE10" i="3"/>
  <c r="BM10" i="3"/>
  <c r="AW6" i="3"/>
  <c r="C17" i="32"/>
  <c r="C18" i="32" s="1"/>
  <c r="L17" i="32"/>
  <c r="L18" i="32" s="1"/>
  <c r="AW8" i="3"/>
  <c r="D61" i="14" s="1"/>
  <c r="BM26" i="3"/>
  <c r="BE26" i="3"/>
  <c r="BE17" i="3"/>
  <c r="BM17" i="3"/>
  <c r="V36" i="3"/>
  <c r="AD36" i="3"/>
  <c r="V35" i="3"/>
  <c r="AD35" i="3"/>
  <c r="V13" i="3"/>
  <c r="AD13" i="3"/>
  <c r="V16" i="3"/>
  <c r="AD16" i="3"/>
  <c r="BM35" i="3"/>
  <c r="BE35" i="3"/>
  <c r="A5" i="36"/>
  <c r="B61" i="28"/>
  <c r="B37" i="14"/>
  <c r="BE59" i="3"/>
  <c r="BM59" i="3"/>
  <c r="V37" i="3"/>
  <c r="AD37" i="3"/>
  <c r="AD33" i="3"/>
  <c r="V33" i="3"/>
  <c r="V44" i="3"/>
  <c r="AD44" i="3"/>
  <c r="Q46" i="40"/>
  <c r="H45" i="40"/>
  <c r="Q42" i="40"/>
  <c r="H38" i="40"/>
  <c r="Q43" i="40"/>
  <c r="Q44" i="40"/>
  <c r="H42" i="40"/>
  <c r="H44" i="40"/>
  <c r="H41" i="40"/>
  <c r="Q40" i="40"/>
  <c r="Q38" i="40"/>
  <c r="H39" i="40"/>
  <c r="H43" i="40"/>
  <c r="Q39" i="40"/>
  <c r="H46" i="40"/>
  <c r="Q41" i="40"/>
  <c r="H40" i="40"/>
  <c r="Q45" i="40"/>
  <c r="V19" i="3"/>
  <c r="AD19" i="3"/>
  <c r="BE58" i="3"/>
  <c r="BM58" i="3"/>
  <c r="BM54" i="3"/>
  <c r="BE54" i="3"/>
  <c r="BM46" i="3"/>
  <c r="BE46" i="3"/>
  <c r="BE27" i="3"/>
  <c r="BM27" i="3"/>
  <c r="BM40" i="3"/>
  <c r="BE40" i="3"/>
  <c r="BM51" i="3"/>
  <c r="BE51" i="3"/>
  <c r="BF10" i="3"/>
  <c r="BN10" i="3"/>
  <c r="AX8" i="3"/>
  <c r="E61" i="14" s="1"/>
  <c r="M17" i="32"/>
  <c r="M18" i="32" s="1"/>
  <c r="D17" i="32"/>
  <c r="D18" i="32" s="1"/>
  <c r="AX6" i="3"/>
  <c r="BM50" i="3"/>
  <c r="BE50" i="3"/>
  <c r="AI577" i="3" a="1"/>
  <c r="AI577" i="3" s="1"/>
  <c r="AI907" i="3" a="1"/>
  <c r="AI907" i="3" s="1"/>
  <c r="AI744" i="3" a="1"/>
  <c r="AI744" i="3" s="1"/>
  <c r="AI163" i="3" a="1"/>
  <c r="AI163" i="3" s="1"/>
  <c r="AI140" i="3" a="1"/>
  <c r="AI140" i="3" s="1"/>
  <c r="AI828" i="3" a="1"/>
  <c r="AI828" i="3" s="1"/>
  <c r="AI845" i="3" a="1"/>
  <c r="AI845" i="3" s="1"/>
  <c r="AI45" i="3" a="1"/>
  <c r="AI45" i="3" s="1"/>
  <c r="AI916" i="3" a="1"/>
  <c r="AI916" i="3" s="1"/>
  <c r="AI469" i="3" a="1"/>
  <c r="AI469" i="3" s="1"/>
  <c r="AI360" i="3" a="1"/>
  <c r="AI360" i="3" s="1"/>
  <c r="AI462" i="3" a="1"/>
  <c r="AI462" i="3" s="1"/>
  <c r="AI1003" i="3" a="1"/>
  <c r="AI1003" i="3" s="1"/>
  <c r="AI990" i="3" a="1"/>
  <c r="AI990" i="3" s="1"/>
  <c r="AI451" i="3" a="1"/>
  <c r="AI451" i="3" s="1"/>
  <c r="AI488" i="3" a="1"/>
  <c r="AI488" i="3" s="1"/>
  <c r="AI102" i="3" a="1"/>
  <c r="AI102" i="3" s="1"/>
  <c r="AI361" i="3" a="1"/>
  <c r="AI361" i="3" s="1"/>
  <c r="AI693" i="3" a="1"/>
  <c r="AI693" i="3" s="1"/>
  <c r="AI841" i="3" a="1"/>
  <c r="AI841" i="3" s="1"/>
  <c r="AI766" i="3" a="1"/>
  <c r="AI766" i="3" s="1"/>
  <c r="AI62" i="3" a="1"/>
  <c r="AI62" i="3" s="1"/>
  <c r="AI770" i="3" a="1"/>
  <c r="AI770" i="3" s="1"/>
  <c r="AI506" i="3" a="1"/>
  <c r="AI506" i="3" s="1"/>
  <c r="AI1007" i="3" a="1"/>
  <c r="AI1007" i="3" s="1"/>
  <c r="AI969" i="3" a="1"/>
  <c r="AI969" i="3" s="1"/>
  <c r="AI749" i="3" a="1"/>
  <c r="AI749" i="3" s="1"/>
  <c r="AI573" i="3" a="1"/>
  <c r="AI573" i="3" s="1"/>
  <c r="AI337" i="3" a="1"/>
  <c r="AI337" i="3" s="1"/>
  <c r="AI811" i="3" a="1"/>
  <c r="AI811" i="3" s="1"/>
  <c r="AI908" i="3" a="1"/>
  <c r="AI908" i="3" s="1"/>
  <c r="AI685" i="3" a="1"/>
  <c r="AI685" i="3" s="1"/>
  <c r="AI216" i="3" a="1"/>
  <c r="AI216" i="3" s="1"/>
  <c r="AI414" i="3" a="1"/>
  <c r="AI414" i="3" s="1"/>
  <c r="AI415" i="3" a="1"/>
  <c r="AI415" i="3" s="1"/>
  <c r="AI598" i="3" a="1"/>
  <c r="AI598" i="3" s="1"/>
  <c r="AI125" i="3" a="1"/>
  <c r="AI125" i="3" s="1"/>
  <c r="AI152" i="3" a="1"/>
  <c r="AI152" i="3" s="1"/>
  <c r="AI323" i="3" a="1"/>
  <c r="AI323" i="3" s="1"/>
  <c r="AI805" i="3" a="1"/>
  <c r="AI805" i="3" s="1"/>
  <c r="AI901" i="3" a="1"/>
  <c r="AI901" i="3" s="1"/>
  <c r="AI328" i="3" a="1"/>
  <c r="AI328" i="3" s="1"/>
  <c r="AI275" i="3" a="1"/>
  <c r="AI275" i="3" s="1"/>
  <c r="AI343" i="3" a="1"/>
  <c r="AI343" i="3" s="1"/>
  <c r="AI368" i="3" a="1"/>
  <c r="AI368" i="3" s="1"/>
  <c r="AI586" i="3" a="1"/>
  <c r="AI586" i="3" s="1"/>
  <c r="AI518" i="3" a="1"/>
  <c r="AI518" i="3" s="1"/>
  <c r="AI373" i="3" a="1"/>
  <c r="AI373" i="3" s="1"/>
  <c r="AI511" i="3" a="1"/>
  <c r="AI511" i="3" s="1"/>
  <c r="AI243" i="3" a="1"/>
  <c r="AI243" i="3" s="1"/>
  <c r="AI419" i="3" a="1"/>
  <c r="AI419" i="3" s="1"/>
  <c r="AI453" i="3" a="1"/>
  <c r="AI453" i="3" s="1"/>
  <c r="AI367" i="3" a="1"/>
  <c r="AI367" i="3" s="1"/>
  <c r="AI139" i="3" a="1"/>
  <c r="AI139" i="3" s="1"/>
  <c r="AI671" i="3" a="1"/>
  <c r="AI671" i="3" s="1"/>
  <c r="AI386" i="3" a="1"/>
  <c r="AI386" i="3" s="1"/>
  <c r="AI459" i="3" a="1"/>
  <c r="AI459" i="3" s="1"/>
  <c r="AI682" i="3" a="1"/>
  <c r="AI682" i="3" s="1"/>
  <c r="AI899" i="3" a="1"/>
  <c r="AI899" i="3" s="1"/>
  <c r="AI424" i="3" a="1"/>
  <c r="AI424" i="3" s="1"/>
  <c r="AI528" i="3" a="1"/>
  <c r="AI528" i="3" s="1"/>
  <c r="AI539" i="3" a="1"/>
  <c r="AI539" i="3" s="1"/>
  <c r="AI533" i="3" a="1"/>
  <c r="AI533" i="3" s="1"/>
  <c r="AI490" i="3" a="1"/>
  <c r="AI490" i="3" s="1"/>
  <c r="AI485" i="3" a="1"/>
  <c r="AI485" i="3" s="1"/>
  <c r="AI874" i="3" a="1"/>
  <c r="AI874" i="3" s="1"/>
  <c r="AI795" i="3" a="1"/>
  <c r="AI795" i="3" s="1"/>
  <c r="AI387" i="3" a="1"/>
  <c r="AI387" i="3" s="1"/>
  <c r="AI127" i="3" a="1"/>
  <c r="AI127" i="3" s="1"/>
  <c r="AI17" i="3" a="1"/>
  <c r="AI17" i="3" s="1"/>
  <c r="AI851" i="3" a="1"/>
  <c r="AI851" i="3" s="1"/>
  <c r="AI303" i="3" a="1"/>
  <c r="AI303" i="3" s="1"/>
  <c r="AI26" i="3" a="1"/>
  <c r="AI26" i="3" s="1"/>
  <c r="AI849" i="3" a="1"/>
  <c r="AI849" i="3" s="1"/>
  <c r="AI967" i="3" a="1"/>
  <c r="AI967" i="3" s="1"/>
  <c r="AI974" i="3" a="1"/>
  <c r="AI974" i="3" s="1"/>
  <c r="AI704" i="3" a="1"/>
  <c r="AI704" i="3" s="1"/>
  <c r="AI931" i="3" a="1"/>
  <c r="AI931" i="3" s="1"/>
  <c r="AI372" i="3" a="1"/>
  <c r="AI372" i="3" s="1"/>
  <c r="AI674" i="3" a="1"/>
  <c r="AI674" i="3" s="1"/>
  <c r="AI689" i="3" a="1"/>
  <c r="AI689" i="3" s="1"/>
  <c r="AI620" i="3" a="1"/>
  <c r="AI620" i="3" s="1"/>
  <c r="AI939" i="3" a="1"/>
  <c r="AI939" i="3" s="1"/>
  <c r="AI677" i="3" a="1"/>
  <c r="AI677" i="3" s="1"/>
  <c r="AI946" i="3" a="1"/>
  <c r="AI946" i="3" s="1"/>
  <c r="AI16" i="3" a="1"/>
  <c r="AI16" i="3" s="1"/>
  <c r="AI326" i="3" a="1"/>
  <c r="AI326" i="3" s="1"/>
  <c r="AI827" i="3" a="1"/>
  <c r="AI827" i="3" s="1"/>
  <c r="AI531" i="3" a="1"/>
  <c r="AI531" i="3" s="1"/>
  <c r="AI477" i="3" a="1"/>
  <c r="AI477" i="3" s="1"/>
  <c r="AI161" i="3" a="1"/>
  <c r="AI161" i="3" s="1"/>
  <c r="AI878" i="3" a="1"/>
  <c r="AI878" i="3" s="1"/>
  <c r="AI854" i="3" a="1"/>
  <c r="AI854" i="3" s="1"/>
  <c r="AI633" i="3" a="1"/>
  <c r="AI633" i="3" s="1"/>
  <c r="AI644" i="3" a="1"/>
  <c r="AI644" i="3" s="1"/>
  <c r="AI449" i="3" a="1"/>
  <c r="AI449" i="3" s="1"/>
  <c r="AI365" i="3" a="1"/>
  <c r="AI365" i="3" s="1"/>
  <c r="AI672" i="3" a="1"/>
  <c r="AI672" i="3" s="1"/>
  <c r="AI460" i="3" a="1"/>
  <c r="AI460" i="3" s="1"/>
  <c r="AI353" i="3" a="1"/>
  <c r="AI353" i="3" s="1"/>
  <c r="AI456" i="3" a="1"/>
  <c r="AI456" i="3" s="1"/>
  <c r="AI319" i="3" a="1"/>
  <c r="AI319" i="3" s="1"/>
  <c r="AI407" i="3" a="1"/>
  <c r="AI407" i="3" s="1"/>
  <c r="AI686" i="3" a="1"/>
  <c r="AI686" i="3" s="1"/>
  <c r="AI923" i="3" a="1"/>
  <c r="AI923" i="3" s="1"/>
  <c r="AI186" i="3" a="1"/>
  <c r="AI186" i="3" s="1"/>
  <c r="AI345" i="3" a="1"/>
  <c r="AI345" i="3" s="1"/>
  <c r="AI454" i="3" a="1"/>
  <c r="AI454" i="3" s="1"/>
  <c r="AI630" i="3" a="1"/>
  <c r="AI630" i="3" s="1"/>
  <c r="AI334" i="3" a="1"/>
  <c r="AI334" i="3" s="1"/>
  <c r="AI643" i="3" a="1"/>
  <c r="AI643" i="3" s="1"/>
  <c r="AI406" i="3" a="1"/>
  <c r="AI406" i="3" s="1"/>
  <c r="AI130" i="3" a="1"/>
  <c r="AI130" i="3" s="1"/>
  <c r="AI115" i="3" a="1"/>
  <c r="AI115" i="3" s="1"/>
  <c r="AI972" i="3" a="1"/>
  <c r="AI972" i="3" s="1"/>
  <c r="AI431" i="3" a="1"/>
  <c r="AI431" i="3" s="1"/>
  <c r="AI950" i="3" a="1"/>
  <c r="AI950" i="3" s="1"/>
  <c r="AI393" i="3" a="1"/>
  <c r="AI393" i="3" s="1"/>
  <c r="AI800" i="3" a="1"/>
  <c r="AI800" i="3" s="1"/>
  <c r="AI824" i="3" a="1"/>
  <c r="AI824" i="3" s="1"/>
  <c r="AI264" i="3" a="1"/>
  <c r="AI264" i="3" s="1"/>
  <c r="AI547" i="3" a="1"/>
  <c r="AI547" i="3" s="1"/>
  <c r="AI625" i="3" a="1"/>
  <c r="AI625" i="3" s="1"/>
  <c r="AI832" i="3" a="1"/>
  <c r="AI832" i="3" s="1"/>
  <c r="AI932" i="3" a="1"/>
  <c r="AI932" i="3" s="1"/>
  <c r="AI663" i="3" a="1"/>
  <c r="AI663" i="3" s="1"/>
  <c r="AI138" i="3" a="1"/>
  <c r="AI138" i="3" s="1"/>
  <c r="AI701" i="3" a="1"/>
  <c r="AI701" i="3" s="1"/>
  <c r="AI631" i="3" a="1"/>
  <c r="AI631" i="3" s="1"/>
  <c r="AI413" i="3" a="1"/>
  <c r="AI413" i="3" s="1"/>
  <c r="AI250" i="3" a="1"/>
  <c r="AI250" i="3" s="1"/>
  <c r="AI665" i="3" a="1"/>
  <c r="AI665" i="3" s="1"/>
  <c r="AI751" i="3" a="1"/>
  <c r="AI751" i="3" s="1"/>
  <c r="AI149" i="3" a="1"/>
  <c r="AI149" i="3" s="1"/>
  <c r="AI32" i="3" a="1"/>
  <c r="AI32" i="3" s="1"/>
  <c r="AI740" i="3" a="1"/>
  <c r="AI740" i="3" s="1"/>
  <c r="AI876" i="3" a="1"/>
  <c r="AI876" i="3" s="1"/>
  <c r="AI293" i="3" a="1"/>
  <c r="AI293" i="3" s="1"/>
  <c r="AI176" i="3" a="1"/>
  <c r="AI176" i="3" s="1"/>
  <c r="AI567" i="3" a="1"/>
  <c r="AI567" i="3" s="1"/>
  <c r="AI180" i="3" a="1"/>
  <c r="AI180" i="3" s="1"/>
  <c r="AI20" i="3" a="1"/>
  <c r="AI20" i="3" s="1"/>
  <c r="AI274" i="3" a="1"/>
  <c r="AI274" i="3" s="1"/>
  <c r="AI495" i="3" a="1"/>
  <c r="AI495" i="3" s="1"/>
  <c r="AI404" i="3" a="1"/>
  <c r="AI404" i="3" s="1"/>
  <c r="AI650" i="3" a="1"/>
  <c r="AI650" i="3" s="1"/>
  <c r="AI572" i="3" a="1"/>
  <c r="AI572" i="3" s="1"/>
  <c r="AI681" i="3" a="1"/>
  <c r="AI681" i="3" s="1"/>
  <c r="AI315" i="3" a="1"/>
  <c r="AI315" i="3" s="1"/>
  <c r="AI520" i="3" a="1"/>
  <c r="AI520" i="3" s="1"/>
  <c r="AI354" i="3" a="1"/>
  <c r="AI354" i="3" s="1"/>
  <c r="AI719" i="3" a="1"/>
  <c r="AI719" i="3" s="1"/>
  <c r="AI588" i="3" a="1"/>
  <c r="AI588" i="3" s="1"/>
  <c r="AI182" i="3" a="1"/>
  <c r="AI182" i="3" s="1"/>
  <c r="AI348" i="3" a="1"/>
  <c r="AI348" i="3" s="1"/>
  <c r="AI858" i="3" a="1"/>
  <c r="AI858" i="3" s="1"/>
  <c r="AI859" i="3" a="1"/>
  <c r="AI859" i="3" s="1"/>
  <c r="AI561" i="3" a="1"/>
  <c r="AI561" i="3" s="1"/>
  <c r="AI189" i="3" a="1"/>
  <c r="AI189" i="3" s="1"/>
  <c r="AI342" i="3" a="1"/>
  <c r="AI342" i="3" s="1"/>
  <c r="AI434" i="3" a="1"/>
  <c r="AI434" i="3" s="1"/>
  <c r="AI59" i="3" a="1"/>
  <c r="AI59" i="3" s="1"/>
  <c r="AI645" i="3" a="1"/>
  <c r="AI645" i="3" s="1"/>
  <c r="AI882" i="3" a="1"/>
  <c r="AI882" i="3" s="1"/>
  <c r="AI904" i="3" a="1"/>
  <c r="AI904" i="3" s="1"/>
  <c r="AI865" i="3" a="1"/>
  <c r="AI865" i="3" s="1"/>
  <c r="AI669" i="3" a="1"/>
  <c r="AI669" i="3" s="1"/>
  <c r="AI224" i="3" a="1"/>
  <c r="AI224" i="3" s="1"/>
  <c r="AI995" i="3" a="1"/>
  <c r="AI995" i="3" s="1"/>
  <c r="AI129" i="3" a="1"/>
  <c r="AI129" i="3" s="1"/>
  <c r="AI503" i="3" a="1"/>
  <c r="AI503" i="3" s="1"/>
  <c r="AI563" i="3" a="1"/>
  <c r="AI563" i="3" s="1"/>
  <c r="AI110" i="3" a="1"/>
  <c r="AI110" i="3" s="1"/>
  <c r="AI147" i="3" a="1"/>
  <c r="AI147" i="3" s="1"/>
  <c r="AI764" i="3" a="1"/>
  <c r="AI764" i="3" s="1"/>
  <c r="AI1009" i="3" a="1"/>
  <c r="AI1009" i="3" s="1"/>
  <c r="AI648" i="3" a="1"/>
  <c r="AI648" i="3" s="1"/>
  <c r="AI881" i="3" a="1"/>
  <c r="AI881" i="3" s="1"/>
  <c r="AI181" i="3" a="1"/>
  <c r="AI181" i="3" s="1"/>
  <c r="AI483" i="3" a="1"/>
  <c r="AI483" i="3" s="1"/>
  <c r="AI984" i="3" a="1"/>
  <c r="AI984" i="3" s="1"/>
  <c r="AI619" i="3" a="1"/>
  <c r="AI619" i="3" s="1"/>
  <c r="AI60" i="3" a="1"/>
  <c r="AI60" i="3" s="1"/>
  <c r="AI184" i="3" a="1"/>
  <c r="AI184" i="3" s="1"/>
  <c r="AI208" i="3" a="1"/>
  <c r="AI208" i="3" s="1"/>
  <c r="AI891" i="3" a="1"/>
  <c r="AI891" i="3" s="1"/>
  <c r="AI641" i="3" a="1"/>
  <c r="AI641" i="3" s="1"/>
  <c r="AI39" i="3" a="1"/>
  <c r="AI39" i="3" s="1"/>
  <c r="AI167" i="3" a="1"/>
  <c r="AI167" i="3" s="1"/>
  <c r="AI246" i="3" a="1"/>
  <c r="AI246" i="3" s="1"/>
  <c r="AI628" i="3" a="1"/>
  <c r="AI628" i="3" s="1"/>
  <c r="AI306" i="3" a="1"/>
  <c r="AI306" i="3" s="1"/>
  <c r="AI202" i="3" a="1"/>
  <c r="AI202" i="3" s="1"/>
  <c r="AI295" i="3" a="1"/>
  <c r="AI295" i="3" s="1"/>
  <c r="AI500" i="3" a="1"/>
  <c r="AI500" i="3" s="1"/>
  <c r="AI890" i="3" a="1"/>
  <c r="AI890" i="3" s="1"/>
  <c r="AI398" i="3" a="1"/>
  <c r="AI398" i="3" s="1"/>
  <c r="AI43" i="3" a="1"/>
  <c r="AI43" i="3" s="1"/>
  <c r="AI402" i="3" a="1"/>
  <c r="AI402" i="3" s="1"/>
  <c r="AI926" i="3" a="1"/>
  <c r="AI926" i="3" s="1"/>
  <c r="AI542" i="3" a="1"/>
  <c r="AI542" i="3" s="1"/>
  <c r="AI423" i="3" a="1"/>
  <c r="AI423" i="3" s="1"/>
  <c r="AI349" i="3" a="1"/>
  <c r="AI349" i="3" s="1"/>
  <c r="AI260" i="3" a="1"/>
  <c r="AI260" i="3" s="1"/>
  <c r="AI244" i="3" a="1"/>
  <c r="AI244" i="3" s="1"/>
  <c r="AI437" i="3" a="1"/>
  <c r="AI437" i="3" s="1"/>
  <c r="AI714" i="3" a="1"/>
  <c r="AI714" i="3" s="1"/>
  <c r="AI694" i="3" a="1"/>
  <c r="AI694" i="3" s="1"/>
  <c r="AI634" i="3" a="1"/>
  <c r="AI634" i="3" s="1"/>
  <c r="AI771" i="3" a="1"/>
  <c r="AI771" i="3" s="1"/>
  <c r="AI624" i="3" a="1"/>
  <c r="AI624" i="3" s="1"/>
  <c r="AI866" i="3" a="1"/>
  <c r="AI866" i="3" s="1"/>
  <c r="AI364" i="3" a="1"/>
  <c r="AI364" i="3" s="1"/>
  <c r="AI48" i="3" a="1"/>
  <c r="AI48" i="3" s="1"/>
  <c r="AI715" i="3" a="1"/>
  <c r="AI715" i="3" s="1"/>
  <c r="AI803" i="3" a="1"/>
  <c r="AI803" i="3" s="1"/>
  <c r="AI201" i="3" a="1"/>
  <c r="AI201" i="3" s="1"/>
  <c r="AI232" i="3" a="1"/>
  <c r="AI232" i="3" s="1"/>
  <c r="AI87" i="3" a="1"/>
  <c r="AI87" i="3" s="1"/>
  <c r="AI830" i="3" a="1"/>
  <c r="AI830" i="3" s="1"/>
  <c r="AI799" i="3" a="1"/>
  <c r="AI799" i="3" s="1"/>
  <c r="AI568" i="3" a="1"/>
  <c r="AI568" i="3" s="1"/>
  <c r="AI73" i="3" a="1"/>
  <c r="AI73" i="3" s="1"/>
  <c r="AI418" i="3" a="1"/>
  <c r="AI418" i="3" s="1"/>
  <c r="AI47" i="3" a="1"/>
  <c r="AI47" i="3" s="1"/>
  <c r="AI848" i="3" a="1"/>
  <c r="AI848" i="3" s="1"/>
  <c r="AI883" i="3" a="1"/>
  <c r="AI883" i="3" s="1"/>
  <c r="AI807" i="3" a="1"/>
  <c r="AI807" i="3" s="1"/>
  <c r="AI702" i="3" a="1"/>
  <c r="AI702" i="3" s="1"/>
  <c r="AI93" i="3" a="1"/>
  <c r="AI93" i="3" s="1"/>
  <c r="AI790" i="3" a="1"/>
  <c r="AI790" i="3" s="1"/>
  <c r="AI417" i="3" a="1"/>
  <c r="AI417" i="3" s="1"/>
  <c r="AI611" i="3" a="1"/>
  <c r="AI611" i="3" s="1"/>
  <c r="AI769" i="3" a="1"/>
  <c r="AI769" i="3" s="1"/>
  <c r="AI970" i="3" a="1"/>
  <c r="AI970" i="3" s="1"/>
  <c r="AI787" i="3" a="1"/>
  <c r="AI787" i="3" s="1"/>
  <c r="AI37" i="3" a="1"/>
  <c r="AI37" i="3" s="1"/>
  <c r="AI391" i="3" a="1"/>
  <c r="AI391" i="3" s="1"/>
  <c r="AI622" i="3" a="1"/>
  <c r="AI622" i="3" s="1"/>
  <c r="AI973" i="3" a="1"/>
  <c r="AI973" i="3" s="1"/>
  <c r="AI50" i="3" a="1"/>
  <c r="AI50" i="3" s="1"/>
  <c r="AI587" i="3" a="1"/>
  <c r="AI587" i="3" s="1"/>
  <c r="AI494" i="3" a="1"/>
  <c r="AI494" i="3" s="1"/>
  <c r="AI652" i="3" a="1"/>
  <c r="AI652" i="3" s="1"/>
  <c r="AI996" i="3" a="1"/>
  <c r="AI996" i="3" s="1"/>
  <c r="AI226" i="3" a="1"/>
  <c r="AI226" i="3" s="1"/>
  <c r="AI23" i="3" a="1"/>
  <c r="AI23" i="3" s="1"/>
  <c r="AI289" i="3" a="1"/>
  <c r="AI289" i="3" s="1"/>
  <c r="AI280" i="3" a="1"/>
  <c r="AI280" i="3" s="1"/>
  <c r="AI104" i="3" a="1"/>
  <c r="AI104" i="3" s="1"/>
  <c r="AI113" i="3" a="1"/>
  <c r="AI113" i="3" s="1"/>
  <c r="AI376" i="3" a="1"/>
  <c r="AI376" i="3" s="1"/>
  <c r="AI67" i="3" a="1"/>
  <c r="AI67" i="3" s="1"/>
  <c r="AI935" i="3" a="1"/>
  <c r="AI935" i="3" s="1"/>
  <c r="AI905" i="3" a="1"/>
  <c r="AI905" i="3" s="1"/>
  <c r="AI532" i="3" a="1"/>
  <c r="AI532" i="3" s="1"/>
  <c r="AI79" i="3" a="1"/>
  <c r="AI79" i="3" s="1"/>
  <c r="AI335" i="3" a="1"/>
  <c r="AI335" i="3" s="1"/>
  <c r="AI379" i="3" a="1"/>
  <c r="AI379" i="3" s="1"/>
  <c r="AI607" i="3" a="1"/>
  <c r="AI607" i="3" s="1"/>
  <c r="AI497" i="3" a="1"/>
  <c r="AI497" i="3" s="1"/>
  <c r="AI114" i="3" a="1"/>
  <c r="AI114" i="3" s="1"/>
  <c r="AI775" i="3" a="1"/>
  <c r="AI775" i="3" s="1"/>
  <c r="AI735" i="3" a="1"/>
  <c r="AI735" i="3" s="1"/>
  <c r="AI461" i="3" a="1"/>
  <c r="AI461" i="3" s="1"/>
  <c r="AI725" i="3" a="1"/>
  <c r="AI725" i="3" s="1"/>
  <c r="AI609" i="3" a="1"/>
  <c r="AI609" i="3" s="1"/>
  <c r="AI355" i="3" a="1"/>
  <c r="AI355" i="3" s="1"/>
  <c r="AI879" i="3" a="1"/>
  <c r="AI879" i="3" s="1"/>
  <c r="AI258" i="3" a="1"/>
  <c r="AI258" i="3" s="1"/>
  <c r="AI566" i="3" a="1"/>
  <c r="AI566" i="3" s="1"/>
  <c r="AI173" i="3" a="1"/>
  <c r="AI173" i="3" s="1"/>
  <c r="AI592" i="3" a="1"/>
  <c r="AI592" i="3" s="1"/>
  <c r="AI582" i="3" a="1"/>
  <c r="AI582" i="3" s="1"/>
  <c r="AI947" i="3" a="1"/>
  <c r="AI947" i="3" s="1"/>
  <c r="AI14" i="3" a="1"/>
  <c r="AI14" i="3" s="1"/>
  <c r="AI238" i="3" a="1"/>
  <c r="AI238" i="3" s="1"/>
  <c r="AI133" i="3" a="1"/>
  <c r="AI133" i="3" s="1"/>
  <c r="AI765" i="3" a="1"/>
  <c r="AI765" i="3" s="1"/>
  <c r="AI508" i="3" a="1"/>
  <c r="AI508" i="3" s="1"/>
  <c r="AI439" i="3" a="1"/>
  <c r="AI439" i="3" s="1"/>
  <c r="AI13" i="3" a="1"/>
  <c r="AI13" i="3" s="1"/>
  <c r="AI713" i="3" a="1"/>
  <c r="AI713" i="3" s="1"/>
  <c r="AI750" i="3" a="1"/>
  <c r="AI750" i="3" s="1"/>
  <c r="AI132" i="3" a="1"/>
  <c r="AI132" i="3" s="1"/>
  <c r="AI30" i="3" a="1"/>
  <c r="AI30" i="3" s="1"/>
  <c r="AI411" i="3" a="1"/>
  <c r="AI411" i="3" s="1"/>
  <c r="AI314" i="3" a="1"/>
  <c r="AI314" i="3" s="1"/>
  <c r="AI762" i="3" a="1"/>
  <c r="AI762" i="3" s="1"/>
  <c r="AI626" i="3" a="1"/>
  <c r="AI626" i="3" s="1"/>
  <c r="AI548" i="3" a="1"/>
  <c r="AI548" i="3" s="1"/>
  <c r="AI218" i="3" a="1"/>
  <c r="AI218" i="3" s="1"/>
  <c r="AI390" i="3" a="1"/>
  <c r="AI390" i="3" s="1"/>
  <c r="AI928" i="3" a="1"/>
  <c r="AI928" i="3" s="1"/>
  <c r="AI493" i="3" a="1"/>
  <c r="AI493" i="3" s="1"/>
  <c r="AI89" i="3" a="1"/>
  <c r="AI89" i="3" s="1"/>
  <c r="AI382" i="3" a="1"/>
  <c r="AI382" i="3" s="1"/>
  <c r="AI992" i="3" a="1"/>
  <c r="AI992" i="3" s="1"/>
  <c r="AI755" i="3" a="1"/>
  <c r="AI755" i="3" s="1"/>
  <c r="AI580" i="3" a="1"/>
  <c r="AI580" i="3" s="1"/>
  <c r="AI951" i="3" a="1"/>
  <c r="AI951" i="3" s="1"/>
  <c r="AI294" i="3" a="1"/>
  <c r="AI294" i="3" s="1"/>
  <c r="AI1006" i="3" a="1"/>
  <c r="AI1006" i="3" s="1"/>
  <c r="AI649" i="3" a="1"/>
  <c r="AI649" i="3" s="1"/>
  <c r="AI81" i="3" a="1"/>
  <c r="AI81" i="3" s="1"/>
  <c r="AI118" i="3" a="1"/>
  <c r="AI118" i="3" s="1"/>
  <c r="AI802" i="3" a="1"/>
  <c r="AI802" i="3" s="1"/>
  <c r="AI187" i="3" a="1"/>
  <c r="AI187" i="3" s="1"/>
  <c r="AI919" i="3" a="1"/>
  <c r="AI919" i="3" s="1"/>
  <c r="AI27" i="3" a="1"/>
  <c r="AI27" i="3" s="1"/>
  <c r="AI11" i="3" a="1"/>
  <c r="AI11" i="3" s="1"/>
  <c r="AI369" i="3" a="1"/>
  <c r="AI369" i="3" s="1"/>
  <c r="AI743" i="3" a="1"/>
  <c r="AI743" i="3" s="1"/>
  <c r="AI241" i="3" a="1"/>
  <c r="AI241" i="3" s="1"/>
  <c r="AI400" i="3" a="1"/>
  <c r="AI400" i="3" s="1"/>
  <c r="AI516" i="3" a="1"/>
  <c r="AI516" i="3" s="1"/>
  <c r="AI844" i="3" a="1"/>
  <c r="AI844" i="3" s="1"/>
  <c r="AI54" i="3" a="1"/>
  <c r="AI54" i="3" s="1"/>
  <c r="AI357" i="3" a="1"/>
  <c r="AI357" i="3" s="1"/>
  <c r="AI600" i="3" a="1"/>
  <c r="AI600" i="3" s="1"/>
  <c r="AI85" i="3" a="1"/>
  <c r="AI85" i="3" s="1"/>
  <c r="AI371" i="3" a="1"/>
  <c r="AI371" i="3" s="1"/>
  <c r="AI151" i="3" a="1"/>
  <c r="AI151" i="3" s="1"/>
  <c r="AI745" i="3" a="1"/>
  <c r="AI745" i="3" s="1"/>
  <c r="AI838" i="3" a="1"/>
  <c r="AI838" i="3" s="1"/>
  <c r="AI819" i="3" a="1"/>
  <c r="AI819" i="3" s="1"/>
  <c r="AI159" i="3" a="1"/>
  <c r="AI159" i="3" s="1"/>
  <c r="AI213" i="3" a="1"/>
  <c r="AI213" i="3" s="1"/>
  <c r="AI661" i="3" a="1"/>
  <c r="AI661" i="3" s="1"/>
  <c r="AI767" i="3" a="1"/>
  <c r="AI767" i="3" s="1"/>
  <c r="AI569" i="3" a="1"/>
  <c r="AI569" i="3" s="1"/>
  <c r="AI675" i="3" a="1"/>
  <c r="AI675" i="3" s="1"/>
  <c r="AI450" i="3" a="1"/>
  <c r="AI450" i="3" s="1"/>
  <c r="AI234" i="3" a="1"/>
  <c r="AI234" i="3" s="1"/>
  <c r="AI934" i="3" a="1"/>
  <c r="AI934" i="3" s="1"/>
  <c r="AI869" i="3" a="1"/>
  <c r="AI869" i="3" s="1"/>
  <c r="AI673" i="3" a="1"/>
  <c r="AI673" i="3" s="1"/>
  <c r="AI229" i="3" a="1"/>
  <c r="AI229" i="3" s="1"/>
  <c r="AI211" i="3" a="1"/>
  <c r="AI211" i="3" s="1"/>
  <c r="AI504" i="3" a="1"/>
  <c r="AI504" i="3" s="1"/>
  <c r="AI855" i="3" a="1"/>
  <c r="AI855" i="3" s="1"/>
  <c r="AI829" i="3" a="1"/>
  <c r="AI829" i="3" s="1"/>
  <c r="AI847" i="3" a="1"/>
  <c r="AI847" i="3" s="1"/>
  <c r="AI840" i="3" a="1"/>
  <c r="AI840" i="3" s="1"/>
  <c r="AI656" i="3" a="1"/>
  <c r="AI656" i="3" s="1"/>
  <c r="AI478" i="3" a="1"/>
  <c r="AI478" i="3" s="1"/>
  <c r="AI193" i="3" a="1"/>
  <c r="AI193" i="3" s="1"/>
  <c r="AI444" i="3" a="1"/>
  <c r="AI444" i="3" s="1"/>
  <c r="AI392" i="3" a="1"/>
  <c r="AI392" i="3" s="1"/>
  <c r="AI816" i="3" a="1"/>
  <c r="AI816" i="3" s="1"/>
  <c r="AI860" i="3" a="1"/>
  <c r="AI860" i="3" s="1"/>
  <c r="AI276" i="3" a="1"/>
  <c r="AI276" i="3" s="1"/>
  <c r="AI61" i="3" a="1"/>
  <c r="AI61" i="3" s="1"/>
  <c r="AI629" i="3" a="1"/>
  <c r="AI629" i="3" s="1"/>
  <c r="AI605" i="3" a="1"/>
  <c r="AI605" i="3" s="1"/>
  <c r="AI940" i="3" a="1"/>
  <c r="AI940" i="3" s="1"/>
  <c r="AI712" i="3" a="1"/>
  <c r="AI712" i="3" s="1"/>
  <c r="AI150" i="3" a="1"/>
  <c r="AI150" i="3" s="1"/>
  <c r="AI971" i="3" a="1"/>
  <c r="AI971" i="3" s="1"/>
  <c r="AI1004" i="3" a="1"/>
  <c r="AI1004" i="3" s="1"/>
  <c r="AI378" i="3" a="1"/>
  <c r="AI378" i="3" s="1"/>
  <c r="AI317" i="3" a="1"/>
  <c r="AI317" i="3" s="1"/>
  <c r="AI684" i="3" a="1"/>
  <c r="AI684" i="3" s="1"/>
  <c r="AI420" i="3" a="1"/>
  <c r="AI420" i="3" s="1"/>
  <c r="AI670" i="3" a="1"/>
  <c r="AI670" i="3" s="1"/>
  <c r="AI269" i="3" a="1"/>
  <c r="AI269" i="3" s="1"/>
  <c r="AI296" i="3" a="1"/>
  <c r="AI296" i="3" s="1"/>
  <c r="AI395" i="3" a="1"/>
  <c r="AI395" i="3" s="1"/>
  <c r="AI957" i="3" a="1"/>
  <c r="AI957" i="3" s="1"/>
  <c r="AI346" i="3" a="1"/>
  <c r="AI346" i="3" s="1"/>
  <c r="AI716" i="3" a="1"/>
  <c r="AI716" i="3" s="1"/>
  <c r="AI465" i="3" a="1"/>
  <c r="AI465" i="3" s="1"/>
  <c r="AI430" i="3" a="1"/>
  <c r="AI430" i="3" s="1"/>
  <c r="AI385" i="3" a="1"/>
  <c r="AI385" i="3" s="1"/>
  <c r="AI15" i="3" a="1"/>
  <c r="AI15" i="3" s="1"/>
  <c r="AI463" i="3" a="1"/>
  <c r="AI463" i="3" s="1"/>
  <c r="AI614" i="3" a="1"/>
  <c r="AI614" i="3" s="1"/>
  <c r="AI944" i="3" a="1"/>
  <c r="AI944" i="3" s="1"/>
  <c r="AI116" i="3" a="1"/>
  <c r="AI116" i="3" s="1"/>
  <c r="AI468" i="3" a="1"/>
  <c r="AI468" i="3" s="1"/>
  <c r="AI433" i="3" a="1"/>
  <c r="AI433" i="3" s="1"/>
  <c r="AI958" i="3" a="1"/>
  <c r="AI958" i="3" s="1"/>
  <c r="AI278" i="3" a="1"/>
  <c r="AI278" i="3" s="1"/>
  <c r="AI344" i="3" a="1"/>
  <c r="AI344" i="3" s="1"/>
  <c r="AI329" i="3" a="1"/>
  <c r="AI329" i="3" s="1"/>
  <c r="AI914" i="3" a="1"/>
  <c r="AI914" i="3" s="1"/>
  <c r="AI989" i="3" a="1"/>
  <c r="AI989" i="3" s="1"/>
  <c r="AI759" i="3" a="1"/>
  <c r="AI759" i="3" s="1"/>
  <c r="AI422" i="3" a="1"/>
  <c r="AI422" i="3" s="1"/>
  <c r="AI352" i="3" a="1"/>
  <c r="AI352" i="3" s="1"/>
  <c r="AI499" i="3" a="1"/>
  <c r="AI499" i="3" s="1"/>
  <c r="AI741" i="3" a="1"/>
  <c r="AI741" i="3" s="1"/>
  <c r="AI324" i="3" a="1"/>
  <c r="AI324" i="3" s="1"/>
  <c r="AI537" i="3" a="1"/>
  <c r="AI537" i="3" s="1"/>
  <c r="AI333" i="3" a="1"/>
  <c r="AI333" i="3" s="1"/>
  <c r="AI578" i="3" a="1"/>
  <c r="AI578" i="3" s="1"/>
  <c r="AI738" i="3" a="1"/>
  <c r="AI738" i="3" s="1"/>
  <c r="AI281" i="3" a="1"/>
  <c r="AI281" i="3" s="1"/>
  <c r="AI332" i="3" a="1"/>
  <c r="AI332" i="3" s="1"/>
  <c r="AI177" i="3" a="1"/>
  <c r="AI177" i="3" s="1"/>
  <c r="AI359" i="3" a="1"/>
  <c r="AI359" i="3" s="1"/>
  <c r="AI562" i="3" a="1"/>
  <c r="AI562" i="3" s="1"/>
  <c r="AI248" i="3" a="1"/>
  <c r="AI248" i="3" s="1"/>
  <c r="AI474" i="3" a="1"/>
  <c r="AI474" i="3" s="1"/>
  <c r="AI254" i="3" a="1"/>
  <c r="AI254" i="3" s="1"/>
  <c r="AI46" i="3" a="1"/>
  <c r="AI46" i="3" s="1"/>
  <c r="AI895" i="3" a="1"/>
  <c r="AI895" i="3" s="1"/>
  <c r="AI797" i="3" a="1"/>
  <c r="AI797" i="3" s="1"/>
  <c r="AI544" i="3" a="1"/>
  <c r="AI544" i="3" s="1"/>
  <c r="AI733" i="3" a="1"/>
  <c r="AI733" i="3" s="1"/>
  <c r="AI815" i="3" a="1"/>
  <c r="AI815" i="3" s="1"/>
  <c r="AI774" i="3" a="1"/>
  <c r="AI774" i="3" s="1"/>
  <c r="AI678" i="3" a="1"/>
  <c r="AI678" i="3" s="1"/>
  <c r="AI820" i="3" a="1"/>
  <c r="AI820" i="3" s="1"/>
  <c r="AI783" i="3" a="1"/>
  <c r="AI783" i="3" s="1"/>
  <c r="AI683" i="3" a="1"/>
  <c r="AI683" i="3" s="1"/>
  <c r="AI341" i="3" a="1"/>
  <c r="AI341" i="3" s="1"/>
  <c r="AI707" i="3" a="1"/>
  <c r="AI707" i="3" s="1"/>
  <c r="AI261" i="3" a="1"/>
  <c r="AI261" i="3" s="1"/>
  <c r="AI405" i="3" a="1"/>
  <c r="AI405" i="3" s="1"/>
  <c r="AI692" i="3" a="1"/>
  <c r="AI692" i="3" s="1"/>
  <c r="AI796" i="3" a="1"/>
  <c r="AI796" i="3" s="1"/>
  <c r="AI178" i="3" a="1"/>
  <c r="AI178" i="3" s="1"/>
  <c r="AI210" i="3" a="1"/>
  <c r="AI210" i="3" s="1"/>
  <c r="AI870" i="3" a="1"/>
  <c r="AI870" i="3" s="1"/>
  <c r="AI191" i="3" a="1"/>
  <c r="AI191" i="3" s="1"/>
  <c r="AI522" i="3" a="1"/>
  <c r="AI522" i="3" s="1"/>
  <c r="AI695" i="3" a="1"/>
  <c r="AI695" i="3" s="1"/>
  <c r="AI55" i="3" a="1"/>
  <c r="AI55" i="3" s="1"/>
  <c r="AI408" i="3" a="1"/>
  <c r="AI408" i="3" s="1"/>
  <c r="AI108" i="3" a="1"/>
  <c r="AI108" i="3" s="1"/>
  <c r="AI170" i="3" a="1"/>
  <c r="AI170" i="3" s="1"/>
  <c r="AI535" i="3" a="1"/>
  <c r="AI535" i="3" s="1"/>
  <c r="AI498" i="3" a="1"/>
  <c r="AI498" i="3" s="1"/>
  <c r="AI509" i="3" a="1"/>
  <c r="AI509" i="3" s="1"/>
  <c r="AI746" i="3" a="1"/>
  <c r="AI746" i="3" s="1"/>
  <c r="AI757" i="3" a="1"/>
  <c r="AI757" i="3" s="1"/>
  <c r="AI937" i="3" a="1"/>
  <c r="AI937" i="3" s="1"/>
  <c r="AI425" i="3" a="1"/>
  <c r="AI425" i="3" s="1"/>
  <c r="AI647" i="3" a="1"/>
  <c r="AI647" i="3" s="1"/>
  <c r="AI467" i="3" a="1"/>
  <c r="AI467" i="3" s="1"/>
  <c r="AI896" i="3" a="1"/>
  <c r="AI896" i="3" s="1"/>
  <c r="AI856" i="3" a="1"/>
  <c r="AI856" i="3" s="1"/>
  <c r="AI632" i="3" a="1"/>
  <c r="AI632" i="3" s="1"/>
  <c r="AI142" i="3" a="1"/>
  <c r="AI142" i="3" s="1"/>
  <c r="AI575" i="3" a="1"/>
  <c r="AI575" i="3" s="1"/>
  <c r="AI217" i="3" a="1"/>
  <c r="AI217" i="3" s="1"/>
  <c r="AI525" i="3" a="1"/>
  <c r="AI525" i="3" s="1"/>
  <c r="AI980" i="3" a="1"/>
  <c r="AI980" i="3" s="1"/>
  <c r="AI287" i="3" a="1"/>
  <c r="AI287" i="3" s="1"/>
  <c r="AI471" i="3" a="1"/>
  <c r="AI471" i="3" s="1"/>
  <c r="AI321" i="3" a="1"/>
  <c r="AI321" i="3" s="1"/>
  <c r="AI555" i="3" a="1"/>
  <c r="AI555" i="3" s="1"/>
  <c r="AI880" i="3" a="1"/>
  <c r="AI880" i="3" s="1"/>
  <c r="AI789" i="3" a="1"/>
  <c r="AI789" i="3" s="1"/>
  <c r="AI667" i="3" a="1"/>
  <c r="AI667" i="3" s="1"/>
  <c r="AI680" i="3" a="1"/>
  <c r="AI680" i="3" s="1"/>
  <c r="AI776" i="3" a="1"/>
  <c r="AI776" i="3" s="1"/>
  <c r="AI857" i="3" a="1"/>
  <c r="AI857" i="3" s="1"/>
  <c r="AI584" i="3" a="1"/>
  <c r="AI584" i="3" s="1"/>
  <c r="AI627" i="3" a="1"/>
  <c r="AI627" i="3" s="1"/>
  <c r="AI336" i="3" a="1"/>
  <c r="AI336" i="3" s="1"/>
  <c r="AI817" i="3" a="1"/>
  <c r="AI817" i="3" s="1"/>
  <c r="AI63" i="3" a="1"/>
  <c r="AI63" i="3" s="1"/>
  <c r="AI853" i="3" a="1"/>
  <c r="AI853" i="3" s="1"/>
  <c r="AI299" i="3" a="1"/>
  <c r="AI299" i="3" s="1"/>
  <c r="AI571" i="3" a="1"/>
  <c r="AI571" i="3" s="1"/>
  <c r="AI997" i="3" a="1"/>
  <c r="AI997" i="3" s="1"/>
  <c r="AI956" i="3" a="1"/>
  <c r="AI956" i="3" s="1"/>
  <c r="AI255" i="3" a="1"/>
  <c r="AI255" i="3" s="1"/>
  <c r="AI794" i="3" a="1"/>
  <c r="AI794" i="3" s="1"/>
  <c r="AI10" i="3" a="1"/>
  <c r="AI10" i="3" s="1"/>
  <c r="AI282" i="3" a="1"/>
  <c r="AI282" i="3" s="1"/>
  <c r="AI70" i="3" a="1"/>
  <c r="AI70" i="3" s="1"/>
  <c r="AI363" i="3" a="1"/>
  <c r="AI363" i="3" s="1"/>
  <c r="AI383" i="3" a="1"/>
  <c r="AI383" i="3" s="1"/>
  <c r="AI298" i="3" a="1"/>
  <c r="AI298" i="3" s="1"/>
  <c r="AI941" i="3" a="1"/>
  <c r="AI941" i="3" s="1"/>
  <c r="AI782" i="3" a="1"/>
  <c r="AI782" i="3" s="1"/>
  <c r="AI443" i="3" a="1"/>
  <c r="AI443" i="3" s="1"/>
  <c r="AI894" i="3" a="1"/>
  <c r="AI894" i="3" s="1"/>
  <c r="AI818" i="3" a="1"/>
  <c r="AI818" i="3" s="1"/>
  <c r="AI991" i="3" a="1"/>
  <c r="AI991" i="3" s="1"/>
  <c r="AI922" i="3" a="1"/>
  <c r="AI922" i="3" s="1"/>
  <c r="AI401" i="3" a="1"/>
  <c r="AI401" i="3" s="1"/>
  <c r="AI288" i="3" a="1"/>
  <c r="AI288" i="3" s="1"/>
  <c r="AI706" i="3" a="1"/>
  <c r="AI706" i="3" s="1"/>
  <c r="AI374" i="3" a="1"/>
  <c r="AI374" i="3" s="1"/>
  <c r="AI831" i="3" a="1"/>
  <c r="AI831" i="3" s="1"/>
  <c r="AI144" i="3" a="1"/>
  <c r="AI144" i="3" s="1"/>
  <c r="AI579" i="3" a="1"/>
  <c r="AI579" i="3" s="1"/>
  <c r="AI768" i="3" a="1"/>
  <c r="AI768" i="3" s="1"/>
  <c r="AI78" i="3" a="1"/>
  <c r="AI78" i="3" s="1"/>
  <c r="AI128" i="3" a="1"/>
  <c r="AI128" i="3" s="1"/>
  <c r="AI366" i="3" a="1"/>
  <c r="AI366" i="3" s="1"/>
  <c r="AI601" i="3" a="1"/>
  <c r="AI601" i="3" s="1"/>
  <c r="AI653" i="3" a="1"/>
  <c r="AI653" i="3" s="1"/>
  <c r="AI153" i="3" a="1"/>
  <c r="AI153" i="3" s="1"/>
  <c r="AI24" i="3" a="1"/>
  <c r="AI24" i="3" s="1"/>
  <c r="AI277" i="3" a="1"/>
  <c r="AI277" i="3" s="1"/>
  <c r="AI732" i="3" a="1"/>
  <c r="AI732" i="3" s="1"/>
  <c r="AI893" i="3" a="1"/>
  <c r="AI893" i="3" s="1"/>
  <c r="AI889" i="3" a="1"/>
  <c r="AI889" i="3" s="1"/>
  <c r="AI534" i="3" a="1"/>
  <c r="AI534" i="3" s="1"/>
  <c r="AI339" i="3" a="1"/>
  <c r="AI339" i="3" s="1"/>
  <c r="AI687" i="3" a="1"/>
  <c r="AI687" i="3" s="1"/>
  <c r="AI987" i="3" a="1"/>
  <c r="AI987" i="3" s="1"/>
  <c r="AI304" i="3" a="1"/>
  <c r="AI304" i="3" s="1"/>
  <c r="AI888" i="3" a="1"/>
  <c r="AI888" i="3" s="1"/>
  <c r="AI861" i="3" a="1"/>
  <c r="AI861" i="3" s="1"/>
  <c r="AI466" i="3" a="1"/>
  <c r="AI466" i="3" s="1"/>
  <c r="AI773" i="3" a="1"/>
  <c r="AI773" i="3" s="1"/>
  <c r="AI527" i="3" a="1"/>
  <c r="AI527" i="3" s="1"/>
  <c r="AI785" i="3" a="1"/>
  <c r="AI785" i="3" s="1"/>
  <c r="AI551" i="3" a="1"/>
  <c r="AI551" i="3" s="1"/>
  <c r="AI654" i="3" a="1"/>
  <c r="AI654" i="3" s="1"/>
  <c r="AI877" i="3" a="1"/>
  <c r="AI877" i="3" s="1"/>
  <c r="AI436" i="3" a="1"/>
  <c r="AI436" i="3" s="1"/>
  <c r="AI943" i="3" a="1"/>
  <c r="AI943" i="3" s="1"/>
  <c r="AI94" i="3" a="1"/>
  <c r="AI94" i="3" s="1"/>
  <c r="AI203" i="3" a="1"/>
  <c r="AI203" i="3" s="1"/>
  <c r="AI427" i="3" a="1"/>
  <c r="AI427" i="3" s="1"/>
  <c r="AI906" i="3" a="1"/>
  <c r="AI906" i="3" s="1"/>
  <c r="AI583" i="3" a="1"/>
  <c r="AI583" i="3" s="1"/>
  <c r="AI603" i="3" a="1"/>
  <c r="AI603" i="3" s="1"/>
  <c r="AI183" i="3" a="1"/>
  <c r="AI183" i="3" s="1"/>
  <c r="AI18" i="3" a="1"/>
  <c r="AI18" i="3" s="1"/>
  <c r="AI412" i="3" a="1"/>
  <c r="AI412" i="3" s="1"/>
  <c r="AI212" i="3" a="1"/>
  <c r="AI212" i="3" s="1"/>
  <c r="AI964" i="3" a="1"/>
  <c r="AI964" i="3" s="1"/>
  <c r="AI635" i="3" a="1"/>
  <c r="AI635" i="3" s="1"/>
  <c r="AI699" i="3" a="1"/>
  <c r="AI699" i="3" s="1"/>
  <c r="AI263" i="3" a="1"/>
  <c r="AI263" i="3" s="1"/>
  <c r="AI92" i="3" a="1"/>
  <c r="AI92" i="3" s="1"/>
  <c r="AI136" i="3" a="1"/>
  <c r="AI136" i="3" s="1"/>
  <c r="AI239" i="3" a="1"/>
  <c r="AI239" i="3" s="1"/>
  <c r="AI223" i="3" a="1"/>
  <c r="AI223" i="3" s="1"/>
  <c r="AI290" i="3" a="1"/>
  <c r="AI290" i="3" s="1"/>
  <c r="AI729" i="3" a="1"/>
  <c r="AI729" i="3" s="1"/>
  <c r="AI985" i="3" a="1"/>
  <c r="AI985" i="3" s="1"/>
  <c r="AI952" i="3" a="1"/>
  <c r="AI952" i="3" s="1"/>
  <c r="AI696" i="3" a="1"/>
  <c r="AI696" i="3" s="1"/>
  <c r="AI938" i="3" a="1"/>
  <c r="AI938" i="3" s="1"/>
  <c r="AI397" i="3" a="1"/>
  <c r="AI397" i="3" s="1"/>
  <c r="AI103" i="3" a="1"/>
  <c r="AI103" i="3" s="1"/>
  <c r="AI942" i="3" a="1"/>
  <c r="AI942" i="3" s="1"/>
  <c r="AI822" i="3" a="1"/>
  <c r="AI822" i="3" s="1"/>
  <c r="AI642" i="3" a="1"/>
  <c r="AI642" i="3" s="1"/>
  <c r="AI80" i="3" a="1"/>
  <c r="AI80" i="3" s="1"/>
  <c r="AI42" i="3" a="1"/>
  <c r="AI42" i="3" s="1"/>
  <c r="AI292" i="3" a="1"/>
  <c r="AI292" i="3" s="1"/>
  <c r="AI76" i="3" a="1"/>
  <c r="AI76" i="3" s="1"/>
  <c r="AI195" i="3" a="1"/>
  <c r="AI195" i="3" s="1"/>
  <c r="AI523" i="3" a="1"/>
  <c r="AI523" i="3" s="1"/>
  <c r="AI955" i="3" a="1"/>
  <c r="AI955" i="3" s="1"/>
  <c r="AI489" i="3" a="1"/>
  <c r="AI489" i="3" s="1"/>
  <c r="AI730" i="3" a="1"/>
  <c r="AI730" i="3" s="1"/>
  <c r="AI834" i="3" a="1"/>
  <c r="AI834" i="3" s="1"/>
  <c r="AI381" i="3" a="1"/>
  <c r="AI381" i="3" s="1"/>
  <c r="AI618" i="3" a="1"/>
  <c r="AI618" i="3" s="1"/>
  <c r="AI377" i="3" a="1"/>
  <c r="AI377" i="3" s="1"/>
  <c r="AI920" i="3" a="1"/>
  <c r="AI920" i="3" s="1"/>
  <c r="AI77" i="3" a="1"/>
  <c r="AI77" i="3" s="1"/>
  <c r="AI658" i="3" a="1"/>
  <c r="AI658" i="3" s="1"/>
  <c r="AI657" i="3" a="1"/>
  <c r="AI657" i="3" s="1"/>
  <c r="AI825" i="3" a="1"/>
  <c r="AI825" i="3" s="1"/>
  <c r="AI639" i="3" a="1"/>
  <c r="AI639" i="3" s="1"/>
  <c r="AI929" i="3" a="1"/>
  <c r="AI929" i="3" s="1"/>
  <c r="AI977" i="3" a="1"/>
  <c r="AI977" i="3" s="1"/>
  <c r="AI1005" i="3" a="1"/>
  <c r="AI1005" i="3" s="1"/>
  <c r="AI615" i="3" a="1"/>
  <c r="AI615" i="3" s="1"/>
  <c r="AI871" i="3" a="1"/>
  <c r="AI871" i="3" s="1"/>
  <c r="AI71" i="3" a="1"/>
  <c r="AI71" i="3" s="1"/>
  <c r="AI479" i="3" a="1"/>
  <c r="AI479" i="3" s="1"/>
  <c r="AI961" i="3" a="1"/>
  <c r="AI961" i="3" s="1"/>
  <c r="AI165" i="3" a="1"/>
  <c r="AI165" i="3" s="1"/>
  <c r="AI66" i="3" a="1"/>
  <c r="AI66" i="3" s="1"/>
  <c r="AI597" i="3" a="1"/>
  <c r="AI597" i="3" s="1"/>
  <c r="AI185" i="3" a="1"/>
  <c r="AI185" i="3" s="1"/>
  <c r="AI215" i="3" a="1"/>
  <c r="AI215" i="3" s="1"/>
  <c r="AI557" i="3" a="1"/>
  <c r="AI557" i="3" s="1"/>
  <c r="AI58" i="3" a="1"/>
  <c r="AI58" i="3" s="1"/>
  <c r="AI279" i="3" a="1"/>
  <c r="AI279" i="3" s="1"/>
  <c r="AI505" i="3" a="1"/>
  <c r="AI505" i="3" s="1"/>
  <c r="AI134" i="3" a="1"/>
  <c r="AI134" i="3" s="1"/>
  <c r="AI484" i="3" a="1"/>
  <c r="AI484" i="3" s="1"/>
  <c r="AI251" i="3" a="1"/>
  <c r="AI251" i="3" s="1"/>
  <c r="AI793" i="3" a="1"/>
  <c r="AI793" i="3" s="1"/>
  <c r="AI396" i="3" a="1"/>
  <c r="AI396" i="3" s="1"/>
  <c r="AI839" i="3" a="1"/>
  <c r="AI839" i="3" s="1"/>
  <c r="AI718" i="3" a="1"/>
  <c r="AI718" i="3" s="1"/>
  <c r="AI786" i="3" a="1"/>
  <c r="AI786" i="3" s="1"/>
  <c r="AI728" i="3" a="1"/>
  <c r="AI728" i="3" s="1"/>
  <c r="AI777" i="3" a="1"/>
  <c r="AI777" i="3" s="1"/>
  <c r="AI836" i="3" a="1"/>
  <c r="AI836" i="3" s="1"/>
  <c r="AI464" i="3" a="1"/>
  <c r="AI464" i="3" s="1"/>
  <c r="AI823" i="3" a="1"/>
  <c r="AI823" i="3" s="1"/>
  <c r="AI982" i="3" a="1"/>
  <c r="AI982" i="3" s="1"/>
  <c r="AI763" i="3" a="1"/>
  <c r="AI763" i="3" s="1"/>
  <c r="AI416" i="3" a="1"/>
  <c r="AI416" i="3" s="1"/>
  <c r="AI524" i="3" a="1"/>
  <c r="AI524" i="3" s="1"/>
  <c r="AI927" i="3" a="1"/>
  <c r="AI927" i="3" s="1"/>
  <c r="AI606" i="3" a="1"/>
  <c r="AI606" i="3" s="1"/>
  <c r="AI445" i="3" a="1"/>
  <c r="AI445" i="3" s="1"/>
  <c r="AI843" i="3" a="1"/>
  <c r="AI843" i="3" s="1"/>
  <c r="AI666" i="3" a="1"/>
  <c r="AI666" i="3" s="1"/>
  <c r="AI705" i="3" a="1"/>
  <c r="AI705" i="3" s="1"/>
  <c r="AI120" i="3" a="1"/>
  <c r="AI120" i="3" s="1"/>
  <c r="AI902" i="3" a="1"/>
  <c r="AI902" i="3" s="1"/>
  <c r="AI742" i="3" a="1"/>
  <c r="AI742" i="3" s="1"/>
  <c r="AI325" i="3" a="1"/>
  <c r="AI325" i="3" s="1"/>
  <c r="AI660" i="3" a="1"/>
  <c r="AI660" i="3" s="1"/>
  <c r="AI204" i="3" a="1"/>
  <c r="AI204" i="3" s="1"/>
  <c r="AI403" i="3" a="1"/>
  <c r="AI403" i="3" s="1"/>
  <c r="AI591" i="3" a="1"/>
  <c r="AI591" i="3" s="1"/>
  <c r="AI220" i="3" a="1"/>
  <c r="AI220" i="3" s="1"/>
  <c r="AI171" i="3" a="1"/>
  <c r="AI171" i="3" s="1"/>
  <c r="AI513" i="3" a="1"/>
  <c r="AI513" i="3" s="1"/>
  <c r="AI521" i="3" a="1"/>
  <c r="AI521" i="3" s="1"/>
  <c r="AI909" i="3" a="1"/>
  <c r="AI909" i="3" s="1"/>
  <c r="AI530" i="3" a="1"/>
  <c r="AI530" i="3" s="1"/>
  <c r="AI662" i="3" a="1"/>
  <c r="AI662" i="3" s="1"/>
  <c r="AI608" i="3" a="1"/>
  <c r="AI608" i="3" s="1"/>
  <c r="AI921" i="3" a="1"/>
  <c r="AI921" i="3" s="1"/>
  <c r="AI123" i="3" a="1"/>
  <c r="AI123" i="3" s="1"/>
  <c r="AI949" i="3" a="1"/>
  <c r="AI949" i="3" s="1"/>
  <c r="AI514" i="3" a="1"/>
  <c r="AI514" i="3" s="1"/>
  <c r="AI311" i="3" a="1"/>
  <c r="AI311" i="3" s="1"/>
  <c r="AI519" i="3" a="1"/>
  <c r="AI519" i="3" s="1"/>
  <c r="AI772" i="3" a="1"/>
  <c r="AI772" i="3" s="1"/>
  <c r="AI595" i="3" a="1"/>
  <c r="AI595" i="3" s="1"/>
  <c r="AI64" i="3" a="1"/>
  <c r="AI64" i="3" s="1"/>
  <c r="AI172" i="3" a="1"/>
  <c r="AI172" i="3" s="1"/>
  <c r="AI565" i="3" a="1"/>
  <c r="AI565" i="3" s="1"/>
  <c r="AI473" i="3" a="1"/>
  <c r="AI473" i="3" s="1"/>
  <c r="AI111" i="3" a="1"/>
  <c r="AI111" i="3" s="1"/>
  <c r="AI228" i="3" a="1"/>
  <c r="AI228" i="3" s="1"/>
  <c r="AI302" i="3" a="1"/>
  <c r="AI302" i="3" s="1"/>
  <c r="AI472" i="3" a="1"/>
  <c r="AI472" i="3" s="1"/>
  <c r="AI549" i="3" a="1"/>
  <c r="AI549" i="3" s="1"/>
  <c r="AI594" i="3" a="1"/>
  <c r="AI594" i="3" s="1"/>
  <c r="AI897" i="3" a="1"/>
  <c r="AI897" i="3" s="1"/>
  <c r="AI166" i="3" a="1"/>
  <c r="AI166" i="3" s="1"/>
  <c r="AI842" i="3" a="1"/>
  <c r="AI842" i="3" s="1"/>
  <c r="AI57" i="3" a="1"/>
  <c r="AI57" i="3" s="1"/>
  <c r="AI29" i="3" a="1"/>
  <c r="AI29" i="3" s="1"/>
  <c r="AI284" i="3" a="1"/>
  <c r="AI284" i="3" s="1"/>
  <c r="AI756" i="3" a="1"/>
  <c r="AI756" i="3" s="1"/>
  <c r="AI780" i="3" a="1"/>
  <c r="AI780" i="3" s="1"/>
  <c r="AI164" i="3" a="1"/>
  <c r="AI164" i="3" s="1"/>
  <c r="AI122" i="3" a="1"/>
  <c r="AI122" i="3" s="1"/>
  <c r="AI137" i="3" a="1"/>
  <c r="AI137" i="3" s="1"/>
  <c r="AI44" i="3" a="1"/>
  <c r="AI44" i="3" s="1"/>
  <c r="AI999" i="3" a="1"/>
  <c r="AI999" i="3" s="1"/>
  <c r="AI237" i="3" a="1"/>
  <c r="AI237" i="3" s="1"/>
  <c r="AI350" i="3" a="1"/>
  <c r="AI350" i="3" s="1"/>
  <c r="AI900" i="3" a="1"/>
  <c r="AI900" i="3" s="1"/>
  <c r="AI265" i="3" a="1"/>
  <c r="AI265" i="3" s="1"/>
  <c r="AI585" i="3" a="1"/>
  <c r="AI585" i="3" s="1"/>
  <c r="AI300" i="3" a="1"/>
  <c r="AI300" i="3" s="1"/>
  <c r="AI442" i="3" a="1"/>
  <c r="AI442" i="3" s="1"/>
  <c r="AI801" i="3" a="1"/>
  <c r="AI801" i="3" s="1"/>
  <c r="AI119" i="3" a="1"/>
  <c r="AI119" i="3" s="1"/>
  <c r="AI99" i="3" a="1"/>
  <c r="AI99" i="3" s="1"/>
  <c r="AI570" i="3" a="1"/>
  <c r="AI570" i="3" s="1"/>
  <c r="AI491" i="3" a="1"/>
  <c r="AI491" i="3" s="1"/>
  <c r="AI993" i="3" a="1"/>
  <c r="AI993" i="3" s="1"/>
  <c r="AI887" i="3" a="1"/>
  <c r="AI887" i="3" s="1"/>
  <c r="AI384" i="3" a="1"/>
  <c r="AI384" i="3" s="1"/>
  <c r="AI945" i="3" a="1"/>
  <c r="AI945" i="3" s="1"/>
  <c r="AI207" i="3" a="1"/>
  <c r="AI207" i="3" s="1"/>
  <c r="AI271" i="3" a="1"/>
  <c r="AI271" i="3" s="1"/>
  <c r="AI501" i="3" a="1"/>
  <c r="AI501" i="3" s="1"/>
  <c r="AI267" i="3" a="1"/>
  <c r="AI267" i="3" s="1"/>
  <c r="AI517" i="3" a="1"/>
  <c r="AI517" i="3" s="1"/>
  <c r="AI975" i="3" a="1"/>
  <c r="AI975" i="3" s="1"/>
  <c r="AI873" i="3" a="1"/>
  <c r="AI873" i="3" s="1"/>
  <c r="AI560" i="3" a="1"/>
  <c r="AI560" i="3" s="1"/>
  <c r="AI242" i="3" a="1"/>
  <c r="AI242" i="3" s="1"/>
  <c r="AI285" i="3" a="1"/>
  <c r="AI285" i="3" s="1"/>
  <c r="AI812" i="3" a="1"/>
  <c r="AI812" i="3" s="1"/>
  <c r="AI559" i="3" a="1"/>
  <c r="AI559" i="3" s="1"/>
  <c r="AI510" i="3" a="1"/>
  <c r="AI510" i="3" s="1"/>
  <c r="AI554" i="3" a="1"/>
  <c r="AI554" i="3" s="1"/>
  <c r="AI252" i="3" a="1"/>
  <c r="AI252" i="3" s="1"/>
  <c r="AI389" i="3" a="1"/>
  <c r="AI389" i="3" s="1"/>
  <c r="AI65" i="3" a="1"/>
  <c r="AI65" i="3" s="1"/>
  <c r="AI96" i="3" a="1"/>
  <c r="AI96" i="3" s="1"/>
  <c r="AI126" i="3" a="1"/>
  <c r="AI126" i="3" s="1"/>
  <c r="AI574" i="3" a="1"/>
  <c r="AI574" i="3" s="1"/>
  <c r="AI727" i="3" a="1"/>
  <c r="AI727" i="3" s="1"/>
  <c r="AI22" i="3" a="1"/>
  <c r="AI22" i="3" s="1"/>
  <c r="AI291" i="3" a="1"/>
  <c r="AI291" i="3" s="1"/>
  <c r="AI351" i="3" a="1"/>
  <c r="AI351" i="3" s="1"/>
  <c r="AI868" i="3" a="1"/>
  <c r="AI868" i="3" s="1"/>
  <c r="AI543" i="3" a="1"/>
  <c r="AI543" i="3" s="1"/>
  <c r="AI90" i="3" a="1"/>
  <c r="AI90" i="3" s="1"/>
  <c r="AI481" i="3" a="1"/>
  <c r="AI481" i="3" s="1"/>
  <c r="AI835" i="3" a="1"/>
  <c r="AI835" i="3" s="1"/>
  <c r="AI724" i="3" a="1"/>
  <c r="AI724" i="3" s="1"/>
  <c r="AI540" i="3" a="1"/>
  <c r="AI540" i="3" s="1"/>
  <c r="AI49" i="3" a="1"/>
  <c r="AI49" i="3" s="1"/>
  <c r="AI143" i="3" a="1"/>
  <c r="AI143" i="3" s="1"/>
  <c r="AI470" i="3" a="1"/>
  <c r="AI470" i="3" s="1"/>
  <c r="AI709" i="3" a="1"/>
  <c r="AI709" i="3" s="1"/>
  <c r="AI121" i="3" a="1"/>
  <c r="AI121" i="3" s="1"/>
  <c r="AI515" i="3" a="1"/>
  <c r="AI515" i="3" s="1"/>
  <c r="AI156" i="3" a="1"/>
  <c r="AI156" i="3" s="1"/>
  <c r="AI283" i="3" a="1"/>
  <c r="AI283" i="3" s="1"/>
  <c r="AI604" i="3" a="1"/>
  <c r="AI604" i="3" s="1"/>
  <c r="AI318" i="3" a="1"/>
  <c r="AI318" i="3" s="1"/>
  <c r="AI240" i="3" a="1"/>
  <c r="AI240" i="3" s="1"/>
  <c r="AI892" i="3" a="1"/>
  <c r="AI892" i="3" s="1"/>
  <c r="AI538" i="3" a="1"/>
  <c r="AI538" i="3" s="1"/>
  <c r="AI698" i="3" a="1"/>
  <c r="AI698" i="3" s="1"/>
  <c r="AI34" i="3" a="1"/>
  <c r="AI34" i="3" s="1"/>
  <c r="AI638" i="3" a="1"/>
  <c r="AI638" i="3" s="1"/>
  <c r="AI917" i="3" a="1"/>
  <c r="AI917" i="3" s="1"/>
  <c r="AI850" i="3" a="1"/>
  <c r="AI850" i="3" s="1"/>
  <c r="AI541" i="3" a="1"/>
  <c r="AI541" i="3" s="1"/>
  <c r="AI272" i="3" a="1"/>
  <c r="AI272" i="3" s="1"/>
  <c r="AI779" i="3" a="1"/>
  <c r="AI779" i="3" s="1"/>
  <c r="AI576" i="3" a="1"/>
  <c r="AI576" i="3" s="1"/>
  <c r="AI911" i="3" a="1"/>
  <c r="AI911" i="3" s="1"/>
  <c r="AI307" i="3" a="1"/>
  <c r="AI307" i="3" s="1"/>
  <c r="AI754" i="3" a="1"/>
  <c r="AI754" i="3" s="1"/>
  <c r="AI21" i="3" a="1"/>
  <c r="AI21" i="3" s="1"/>
  <c r="AI38" i="3" a="1"/>
  <c r="AI38" i="3" s="1"/>
  <c r="AI930" i="3" a="1"/>
  <c r="AI930" i="3" s="1"/>
  <c r="AI84" i="3" a="1"/>
  <c r="AI84" i="3" s="1"/>
  <c r="AI98" i="3" a="1"/>
  <c r="AI98" i="3" s="1"/>
  <c r="AI875" i="3" a="1"/>
  <c r="AI875" i="3" s="1"/>
  <c r="AI257" i="3" a="1"/>
  <c r="AI257" i="3" s="1"/>
  <c r="AI135" i="3" a="1"/>
  <c r="AI135" i="3" s="1"/>
  <c r="AI266" i="3" a="1"/>
  <c r="AI266" i="3" s="1"/>
  <c r="AI546" i="3" a="1"/>
  <c r="AI546" i="3" s="1"/>
  <c r="AI301" i="3" a="1"/>
  <c r="AI301" i="3" s="1"/>
  <c r="AI270" i="3" a="1"/>
  <c r="AI270" i="3" s="1"/>
  <c r="AI268" i="3" a="1"/>
  <c r="AI268" i="3" s="1"/>
  <c r="AI448" i="3" a="1"/>
  <c r="AI448" i="3" s="1"/>
  <c r="AI737" i="3" a="1"/>
  <c r="AI737" i="3" s="1"/>
  <c r="AI31" i="3" a="1"/>
  <c r="AI31" i="3" s="1"/>
  <c r="AI502" i="3" a="1"/>
  <c r="AI502" i="3" s="1"/>
  <c r="AI788" i="3" a="1"/>
  <c r="AI788" i="3" s="1"/>
  <c r="AI821" i="3" a="1"/>
  <c r="AI821" i="3" s="1"/>
  <c r="AI910" i="3" a="1"/>
  <c r="AI910" i="3" s="1"/>
  <c r="AI56" i="3" a="1"/>
  <c r="AI56" i="3" s="1"/>
  <c r="AI791" i="3" a="1"/>
  <c r="AI791" i="3" s="1"/>
  <c r="AI710" i="3" a="1"/>
  <c r="AI710" i="3" s="1"/>
  <c r="AI966" i="3" a="1"/>
  <c r="AI966" i="3" s="1"/>
  <c r="AI723" i="3" a="1"/>
  <c r="AI723" i="3" s="1"/>
  <c r="AI978" i="3" a="1"/>
  <c r="AI978" i="3" s="1"/>
  <c r="AI362" i="3" a="1"/>
  <c r="AI362" i="3" s="1"/>
  <c r="AI19" i="3" a="1"/>
  <c r="AI19" i="3" s="1"/>
  <c r="AI564" i="3" a="1"/>
  <c r="AI564" i="3" s="1"/>
  <c r="AI12" i="3" a="1"/>
  <c r="AI12" i="3" s="1"/>
  <c r="AI492" i="3" a="1"/>
  <c r="AI492" i="3" s="1"/>
  <c r="AI913" i="3" a="1"/>
  <c r="AI913" i="3" s="1"/>
  <c r="AI174" i="3" a="1"/>
  <c r="AI174" i="3" s="1"/>
  <c r="AI590" i="3" a="1"/>
  <c r="AI590" i="3" s="1"/>
  <c r="AI781" i="3" a="1"/>
  <c r="AI781" i="3" s="1"/>
  <c r="AI394" i="3" a="1"/>
  <c r="AI394" i="3" s="1"/>
  <c r="AI409" i="3" a="1"/>
  <c r="AI409" i="3" s="1"/>
  <c r="AI233" i="3" a="1"/>
  <c r="AI233" i="3" s="1"/>
  <c r="AI668" i="3" a="1"/>
  <c r="AI668" i="3" s="1"/>
  <c r="AI726" i="3" a="1"/>
  <c r="AI726" i="3" s="1"/>
  <c r="AI95" i="3" a="1"/>
  <c r="AI95" i="3" s="1"/>
  <c r="AI610" i="3" a="1"/>
  <c r="AI610" i="3" s="1"/>
  <c r="AI219" i="3" a="1"/>
  <c r="AI219" i="3" s="1"/>
  <c r="AI69" i="3" a="1"/>
  <c r="AI69" i="3" s="1"/>
  <c r="AI734" i="3" a="1"/>
  <c r="AI734" i="3" s="1"/>
  <c r="AI188" i="3" a="1"/>
  <c r="AI188" i="3" s="1"/>
  <c r="AI206" i="3" a="1"/>
  <c r="AI206" i="3" s="1"/>
  <c r="AI426" i="3" a="1"/>
  <c r="AI426" i="3" s="1"/>
  <c r="AI872" i="3" a="1"/>
  <c r="AI872" i="3" s="1"/>
  <c r="AI968" i="3" a="1"/>
  <c r="AI968" i="3" s="1"/>
  <c r="AI804" i="3" a="1"/>
  <c r="AI804" i="3" s="1"/>
  <c r="AI370" i="3" a="1"/>
  <c r="AI370" i="3" s="1"/>
  <c r="AI106" i="3" a="1"/>
  <c r="AI106" i="3" s="1"/>
  <c r="AI338" i="3" a="1"/>
  <c r="AI338" i="3" s="1"/>
  <c r="AI994" i="3" a="1"/>
  <c r="AI994" i="3" s="1"/>
  <c r="AI948" i="3" a="1"/>
  <c r="AI948" i="3" s="1"/>
  <c r="AI227" i="3" a="1"/>
  <c r="AI227" i="3" s="1"/>
  <c r="AI347" i="3" a="1"/>
  <c r="AI347" i="3" s="1"/>
  <c r="AI428" i="3" a="1"/>
  <c r="AI428" i="3" s="1"/>
  <c r="AI356" i="3" a="1"/>
  <c r="AI356" i="3" s="1"/>
  <c r="AI68" i="3" a="1"/>
  <c r="AI68" i="3" s="1"/>
  <c r="AI286" i="3" a="1"/>
  <c r="AI286" i="3" s="1"/>
  <c r="AI154" i="3" a="1"/>
  <c r="AI154" i="3" s="1"/>
  <c r="AI157" i="3" a="1"/>
  <c r="AI157" i="3" s="1"/>
  <c r="AI25" i="3" a="1"/>
  <c r="AI25" i="3" s="1"/>
  <c r="AI959" i="3" a="1"/>
  <c r="AI959" i="3" s="1"/>
  <c r="AI846" i="3" a="1"/>
  <c r="AI846" i="3" s="1"/>
  <c r="AI703" i="3" a="1"/>
  <c r="AI703" i="3" s="1"/>
  <c r="AI761" i="3" a="1"/>
  <c r="AI761" i="3" s="1"/>
  <c r="AI316" i="3" a="1"/>
  <c r="AI316" i="3" s="1"/>
  <c r="AI616" i="3" a="1"/>
  <c r="AI616" i="3" s="1"/>
  <c r="AI1000" i="3" a="1"/>
  <c r="AI1000" i="3" s="1"/>
  <c r="AI798" i="3" a="1"/>
  <c r="AI798" i="3" s="1"/>
  <c r="AI192" i="3" a="1"/>
  <c r="AI192" i="3" s="1"/>
  <c r="AI915" i="3" a="1"/>
  <c r="AI915" i="3" s="1"/>
  <c r="AI256" i="3" a="1"/>
  <c r="AI256" i="3" s="1"/>
  <c r="AI249" i="3" a="1"/>
  <c r="AI249" i="3" s="1"/>
  <c r="AI979" i="3" a="1"/>
  <c r="AI979" i="3" s="1"/>
  <c r="AI51" i="3" a="1"/>
  <c r="AI51" i="3" s="1"/>
  <c r="AI867" i="3" a="1"/>
  <c r="AI867" i="3" s="1"/>
  <c r="AI717" i="3" a="1"/>
  <c r="AI717" i="3" s="1"/>
  <c r="AI72" i="3" a="1"/>
  <c r="AI72" i="3" s="1"/>
  <c r="AI230" i="3" a="1"/>
  <c r="AI230" i="3" s="1"/>
  <c r="AI312" i="3" a="1"/>
  <c r="AI312" i="3" s="1"/>
  <c r="AI179" i="3" a="1"/>
  <c r="AI179" i="3" s="1"/>
  <c r="AI809" i="3" a="1"/>
  <c r="AI809" i="3" s="1"/>
  <c r="AI131" i="3" a="1"/>
  <c r="AI131" i="3" s="1"/>
  <c r="AI447" i="3" a="1"/>
  <c r="AI447" i="3" s="1"/>
  <c r="AI112" i="3" a="1"/>
  <c r="AI112" i="3" s="1"/>
  <c r="AI399" i="3" a="1"/>
  <c r="AI399" i="3" s="1"/>
  <c r="AI86" i="3" a="1"/>
  <c r="AI86" i="3" s="1"/>
  <c r="AI340" i="3" a="1"/>
  <c r="AI340" i="3" s="1"/>
  <c r="AI659" i="3" a="1"/>
  <c r="AI659" i="3" s="1"/>
  <c r="AI808" i="3" a="1"/>
  <c r="AI808" i="3" s="1"/>
  <c r="AI912" i="3" a="1"/>
  <c r="AI912" i="3" s="1"/>
  <c r="AI41" i="3" a="1"/>
  <c r="AI41" i="3" s="1"/>
  <c r="AI175" i="3" a="1"/>
  <c r="AI175" i="3" s="1"/>
  <c r="AI446" i="3" a="1"/>
  <c r="AI446" i="3" s="1"/>
  <c r="AI637" i="3" a="1"/>
  <c r="AI637" i="3" s="1"/>
  <c r="AI105" i="3" a="1"/>
  <c r="AI105" i="3" s="1"/>
  <c r="AI309" i="3" a="1"/>
  <c r="AI309" i="3" s="1"/>
  <c r="AI884" i="3" a="1"/>
  <c r="AI884" i="3" s="1"/>
  <c r="AI526" i="3" a="1"/>
  <c r="AI526" i="3" s="1"/>
  <c r="AI75" i="3" a="1"/>
  <c r="AI75" i="3" s="1"/>
  <c r="AI440" i="3" a="1"/>
  <c r="AI440" i="3" s="1"/>
  <c r="AI679" i="3" a="1"/>
  <c r="AI679" i="3" s="1"/>
  <c r="AI885" i="3" a="1"/>
  <c r="AI885" i="3" s="1"/>
  <c r="AI863" i="3" a="1"/>
  <c r="AI863" i="3" s="1"/>
  <c r="AI410" i="3" a="1"/>
  <c r="AI410" i="3" s="1"/>
  <c r="AI826" i="3" a="1"/>
  <c r="AI826" i="3" s="1"/>
  <c r="AI602" i="3" a="1"/>
  <c r="AI602" i="3" s="1"/>
  <c r="AI623" i="3" a="1"/>
  <c r="AI623" i="3" s="1"/>
  <c r="AI458" i="3" a="1"/>
  <c r="AI458" i="3" s="1"/>
  <c r="AI581" i="3" a="1"/>
  <c r="AI581" i="3" s="1"/>
  <c r="AI380" i="3" a="1"/>
  <c r="AI380" i="3" s="1"/>
  <c r="AI190" i="3" a="1"/>
  <c r="AI190" i="3" s="1"/>
  <c r="AI221" i="3" a="1"/>
  <c r="AI221" i="3" s="1"/>
  <c r="AI529" i="3" a="1"/>
  <c r="AI529" i="3" s="1"/>
  <c r="AI455" i="3" a="1"/>
  <c r="AI455" i="3" s="1"/>
  <c r="AI953" i="3" a="1"/>
  <c r="AI953" i="3" s="1"/>
  <c r="AI983" i="3" a="1"/>
  <c r="AI983" i="3" s="1"/>
  <c r="AI655" i="3" a="1"/>
  <c r="AI655" i="3" s="1"/>
  <c r="AI476" i="3" a="1"/>
  <c r="AI476" i="3" s="1"/>
  <c r="AI837" i="3" a="1"/>
  <c r="AI837" i="3" s="1"/>
  <c r="AI253" i="3" a="1"/>
  <c r="AI253" i="3" s="1"/>
  <c r="AI886" i="3" a="1"/>
  <c r="AI886" i="3" s="1"/>
  <c r="AI651" i="3" a="1"/>
  <c r="AI651" i="3" s="1"/>
  <c r="AI1001" i="3" a="1"/>
  <c r="AI1001" i="3" s="1"/>
  <c r="AI748" i="3" a="1"/>
  <c r="AI748" i="3" s="1"/>
  <c r="AI388" i="3" a="1"/>
  <c r="AI388" i="3" s="1"/>
  <c r="AI960" i="3" a="1"/>
  <c r="AI960" i="3" s="1"/>
  <c r="AI168" i="3" a="1"/>
  <c r="AI168" i="3" s="1"/>
  <c r="AI35" i="3" a="1"/>
  <c r="AI35" i="3" s="1"/>
  <c r="AI52" i="3" a="1"/>
  <c r="AI52" i="3" s="1"/>
  <c r="AI330" i="3" a="1"/>
  <c r="AI330" i="3" s="1"/>
  <c r="AI91" i="3" a="1"/>
  <c r="AI91" i="3" s="1"/>
  <c r="AI205" i="3" a="1"/>
  <c r="AI205" i="3" s="1"/>
  <c r="AI550" i="3" a="1"/>
  <c r="AI550" i="3" s="1"/>
  <c r="AI621" i="3" a="1"/>
  <c r="AI621" i="3" s="1"/>
  <c r="AI199" i="3" a="1"/>
  <c r="AI199" i="3" s="1"/>
  <c r="AI331" i="3" a="1"/>
  <c r="AI331" i="3" s="1"/>
  <c r="AI936" i="3" a="1"/>
  <c r="AI936" i="3" s="1"/>
  <c r="AI169" i="3" a="1"/>
  <c r="AI169" i="3" s="1"/>
  <c r="AI747" i="3" a="1"/>
  <c r="AI747" i="3" s="1"/>
  <c r="AI589" i="3" a="1"/>
  <c r="AI589" i="3" s="1"/>
  <c r="AI924" i="3" a="1"/>
  <c r="AI924" i="3" s="1"/>
  <c r="AI53" i="3" a="1"/>
  <c r="AI53" i="3" s="1"/>
  <c r="AI954" i="3" a="1"/>
  <c r="AI954" i="3" s="1"/>
  <c r="AI536" i="3" a="1"/>
  <c r="AI536" i="3" s="1"/>
  <c r="AI617" i="3" a="1"/>
  <c r="AI617" i="3" s="1"/>
  <c r="AI320" i="3" a="1"/>
  <c r="AI320" i="3" s="1"/>
  <c r="AI236" i="3" a="1"/>
  <c r="AI236" i="3" s="1"/>
  <c r="AI225" i="3" a="1"/>
  <c r="AI225" i="3" s="1"/>
  <c r="AI760" i="3" a="1"/>
  <c r="AI760" i="3" s="1"/>
  <c r="AI74" i="3" a="1"/>
  <c r="AI74" i="3" s="1"/>
  <c r="AI196" i="3" a="1"/>
  <c r="AI196" i="3" s="1"/>
  <c r="AI810" i="3" a="1"/>
  <c r="AI810" i="3" s="1"/>
  <c r="AI925" i="3" a="1"/>
  <c r="AI925" i="3" s="1"/>
  <c r="AI322" i="3" a="1"/>
  <c r="AI322" i="3" s="1"/>
  <c r="AI480" i="3" a="1"/>
  <c r="AI480" i="3" s="1"/>
  <c r="AI486" i="3" a="1"/>
  <c r="AI486" i="3" s="1"/>
  <c r="AI259" i="3" a="1"/>
  <c r="AI259" i="3" s="1"/>
  <c r="AI636" i="3" a="1"/>
  <c r="AI636" i="3" s="1"/>
  <c r="AI100" i="3" a="1"/>
  <c r="AI100" i="3" s="1"/>
  <c r="AI918" i="3" a="1"/>
  <c r="AI918" i="3" s="1"/>
  <c r="AI200" i="3" a="1"/>
  <c r="AI200" i="3" s="1"/>
  <c r="AI310" i="3" a="1"/>
  <c r="AI310" i="3" s="1"/>
  <c r="AI358" i="3" a="1"/>
  <c r="AI358" i="3" s="1"/>
  <c r="AI158" i="3" a="1"/>
  <c r="AI158" i="3" s="1"/>
  <c r="AI40" i="3" a="1"/>
  <c r="AI40" i="3" s="1"/>
  <c r="AI962" i="3" a="1"/>
  <c r="AI962" i="3" s="1"/>
  <c r="AI375" i="3" a="1"/>
  <c r="AI375" i="3" s="1"/>
  <c r="AI496" i="3" a="1"/>
  <c r="AI496" i="3" s="1"/>
  <c r="AI813" i="3" a="1"/>
  <c r="AI813" i="3" s="1"/>
  <c r="AI194" i="3" a="1"/>
  <c r="AI194" i="3" s="1"/>
  <c r="AI792" i="3" a="1"/>
  <c r="AI792" i="3" s="1"/>
  <c r="AI273" i="3" a="1"/>
  <c r="AI273" i="3" s="1"/>
  <c r="AI711" i="3" a="1"/>
  <c r="AI711" i="3" s="1"/>
  <c r="AI421" i="3" a="1"/>
  <c r="AI421" i="3" s="1"/>
  <c r="AI88" i="3" a="1"/>
  <c r="AI88" i="3" s="1"/>
  <c r="AI731" i="3" a="1"/>
  <c r="AI731" i="3" s="1"/>
  <c r="AI160" i="3" a="1"/>
  <c r="AI160" i="3" s="1"/>
  <c r="AI986" i="3" a="1"/>
  <c r="AI986" i="3" s="1"/>
  <c r="AI124" i="3" a="1"/>
  <c r="AI124" i="3" s="1"/>
  <c r="AI864" i="3" a="1"/>
  <c r="AI864" i="3" s="1"/>
  <c r="AI83" i="3" a="1"/>
  <c r="AI83" i="3" s="1"/>
  <c r="AI596" i="3" a="1"/>
  <c r="AI596" i="3" s="1"/>
  <c r="AI690" i="3" a="1"/>
  <c r="AI690" i="3" s="1"/>
  <c r="AI784" i="3" a="1"/>
  <c r="AI784" i="3" s="1"/>
  <c r="AI933" i="3" a="1"/>
  <c r="AI933" i="3" s="1"/>
  <c r="AI697" i="3" a="1"/>
  <c r="AI697" i="3" s="1"/>
  <c r="AI708" i="3" a="1"/>
  <c r="AI708" i="3" s="1"/>
  <c r="AI457" i="3" a="1"/>
  <c r="AI457" i="3" s="1"/>
  <c r="AI753" i="3" a="1"/>
  <c r="AI753" i="3" s="1"/>
  <c r="AI736" i="3" a="1"/>
  <c r="AI736" i="3" s="1"/>
  <c r="AI691" i="3" a="1"/>
  <c r="AI691" i="3" s="1"/>
  <c r="AI688" i="3" a="1"/>
  <c r="AI688" i="3" s="1"/>
  <c r="AI231" i="3" a="1"/>
  <c r="AI231" i="3" s="1"/>
  <c r="AI313" i="3" a="1"/>
  <c r="AI313" i="3" s="1"/>
  <c r="AI976" i="3" a="1"/>
  <c r="AI976" i="3" s="1"/>
  <c r="AI155" i="3" a="1"/>
  <c r="AI155" i="3" s="1"/>
  <c r="AI429" i="3" a="1"/>
  <c r="AI429" i="3" s="1"/>
  <c r="AI214" i="3" a="1"/>
  <c r="AI214" i="3" s="1"/>
  <c r="AI593" i="3" a="1"/>
  <c r="AI593" i="3" s="1"/>
  <c r="AI146" i="3" a="1"/>
  <c r="AI146" i="3" s="1"/>
  <c r="AI752" i="3" a="1"/>
  <c r="AI752" i="3" s="1"/>
  <c r="AI599" i="3" a="1"/>
  <c r="AI599" i="3" s="1"/>
  <c r="AI482" i="3" a="1"/>
  <c r="AI482" i="3" s="1"/>
  <c r="AI441" i="3" a="1"/>
  <c r="AI441" i="3" s="1"/>
  <c r="AI475" i="3" a="1"/>
  <c r="AI475" i="3" s="1"/>
  <c r="AI545" i="3" a="1"/>
  <c r="AI545" i="3" s="1"/>
  <c r="AI327" i="3" a="1"/>
  <c r="AI327" i="3" s="1"/>
  <c r="AI814" i="3" a="1"/>
  <c r="AI814" i="3" s="1"/>
  <c r="AI33" i="3" a="1"/>
  <c r="AI33" i="3" s="1"/>
  <c r="AI778" i="3" a="1"/>
  <c r="AI778" i="3" s="1"/>
  <c r="AI963" i="3" a="1"/>
  <c r="AI963" i="3" s="1"/>
  <c r="AI197" i="3" a="1"/>
  <c r="AI197" i="3" s="1"/>
  <c r="AI758" i="3" a="1"/>
  <c r="AI758" i="3" s="1"/>
  <c r="AI613" i="3" a="1"/>
  <c r="AI613" i="3" s="1"/>
  <c r="AI305" i="3" a="1"/>
  <c r="AI305" i="3" s="1"/>
  <c r="AI507" i="3" a="1"/>
  <c r="AI507" i="3" s="1"/>
  <c r="AI640" i="3" a="1"/>
  <c r="AI640" i="3" s="1"/>
  <c r="AI556" i="3" a="1"/>
  <c r="AI556" i="3" s="1"/>
  <c r="AI998" i="3" a="1"/>
  <c r="AI998" i="3" s="1"/>
  <c r="AI903" i="3" a="1"/>
  <c r="AI903" i="3" s="1"/>
  <c r="AI721" i="3" a="1"/>
  <c r="AI721" i="3" s="1"/>
  <c r="AI117" i="3" a="1"/>
  <c r="AI117" i="3" s="1"/>
  <c r="AI36" i="3" a="1"/>
  <c r="AI36" i="3" s="1"/>
  <c r="AI162" i="3" a="1"/>
  <c r="AI162" i="3" s="1"/>
  <c r="AI435" i="3" a="1"/>
  <c r="AI435" i="3" s="1"/>
  <c r="AI720" i="3" a="1"/>
  <c r="AI720" i="3" s="1"/>
  <c r="AI101" i="3" a="1"/>
  <c r="AI101" i="3" s="1"/>
  <c r="AI806" i="3" a="1"/>
  <c r="AI806" i="3" s="1"/>
  <c r="AI308" i="3" a="1"/>
  <c r="AI308" i="3" s="1"/>
  <c r="AI145" i="3" a="1"/>
  <c r="AI145" i="3" s="1"/>
  <c r="AI676" i="3" a="1"/>
  <c r="AI676" i="3" s="1"/>
  <c r="AI1008" i="3" a="1"/>
  <c r="AI1008" i="3" s="1"/>
  <c r="AI432" i="3" a="1"/>
  <c r="AI432" i="3" s="1"/>
  <c r="AI512" i="3" a="1"/>
  <c r="AI512" i="3" s="1"/>
  <c r="AI965" i="3" a="1"/>
  <c r="AI965" i="3" s="1"/>
  <c r="AI988" i="3" a="1"/>
  <c r="AI988" i="3" s="1"/>
  <c r="AI28" i="3" a="1"/>
  <c r="AI28" i="3" s="1"/>
  <c r="AI297" i="3" a="1"/>
  <c r="AI297" i="3" s="1"/>
  <c r="AI247" i="3" a="1"/>
  <c r="AI247" i="3" s="1"/>
  <c r="AI141" i="3" a="1"/>
  <c r="AI141" i="3" s="1"/>
  <c r="AI739" i="3" a="1"/>
  <c r="AI739" i="3" s="1"/>
  <c r="AI898" i="3" a="1"/>
  <c r="AI898" i="3" s="1"/>
  <c r="AI209" i="3" a="1"/>
  <c r="AI209" i="3" s="1"/>
  <c r="AI700" i="3" a="1"/>
  <c r="AI700" i="3" s="1"/>
  <c r="AI222" i="3" a="1"/>
  <c r="AI222" i="3" s="1"/>
  <c r="AI558" i="3" a="1"/>
  <c r="AI558" i="3" s="1"/>
  <c r="AI245" i="3" a="1"/>
  <c r="AI245" i="3" s="1"/>
  <c r="AI107" i="3" a="1"/>
  <c r="AI107" i="3" s="1"/>
  <c r="AI852" i="3" a="1"/>
  <c r="AI852" i="3" s="1"/>
  <c r="AI1002" i="3" a="1"/>
  <c r="AI1002" i="3" s="1"/>
  <c r="AI148" i="3" a="1"/>
  <c r="AI148" i="3" s="1"/>
  <c r="AI452" i="3" a="1"/>
  <c r="AI452" i="3" s="1"/>
  <c r="AI487" i="3" a="1"/>
  <c r="AI487" i="3" s="1"/>
  <c r="AI97" i="3" a="1"/>
  <c r="AI97" i="3" s="1"/>
  <c r="AI553" i="3" a="1"/>
  <c r="AI553" i="3" s="1"/>
  <c r="AI198" i="3" a="1"/>
  <c r="AI198" i="3" s="1"/>
  <c r="AI262" i="3" a="1"/>
  <c r="AI262" i="3" s="1"/>
  <c r="AI981" i="3" a="1"/>
  <c r="AI981" i="3" s="1"/>
  <c r="AI109" i="3" a="1"/>
  <c r="AI109" i="3" s="1"/>
  <c r="AI612" i="3" a="1"/>
  <c r="AI612" i="3" s="1"/>
  <c r="AI862" i="3" a="1"/>
  <c r="AI862" i="3" s="1"/>
  <c r="AI552" i="3" a="1"/>
  <c r="AI552" i="3" s="1"/>
  <c r="AI833" i="3" a="1"/>
  <c r="AI833" i="3" s="1"/>
  <c r="AI722" i="3" a="1"/>
  <c r="AI722" i="3" s="1"/>
  <c r="AI235" i="3" a="1"/>
  <c r="AI235" i="3" s="1"/>
  <c r="AI438" i="3" a="1"/>
  <c r="AI438" i="3" s="1"/>
  <c r="AI82" i="3" a="1"/>
  <c r="AI82" i="3" s="1"/>
  <c r="AI664" i="3" a="1"/>
  <c r="AI664" i="3" s="1"/>
  <c r="AI646" i="3" a="1"/>
  <c r="AI646" i="3" s="1"/>
  <c r="BE53" i="3"/>
  <c r="BM53" i="3"/>
  <c r="V18" i="3"/>
  <c r="AD18" i="3"/>
  <c r="V57" i="3"/>
  <c r="AD57" i="3"/>
  <c r="V41" i="3"/>
  <c r="AD41" i="3"/>
  <c r="V17" i="3"/>
  <c r="AD17" i="3"/>
  <c r="V15" i="3"/>
  <c r="AD15" i="3"/>
  <c r="BM16" i="3"/>
  <c r="BE16" i="3"/>
  <c r="F9" i="34" a="1"/>
  <c r="F9" i="34" s="1"/>
  <c r="AC6" i="3"/>
  <c r="AC8" i="3" a="1"/>
  <c r="AC8" i="3" s="1"/>
  <c r="H58" i="14" s="1"/>
  <c r="V31" i="3"/>
  <c r="AD31" i="3"/>
  <c r="V25" i="3"/>
  <c r="AD25" i="3"/>
  <c r="V38" i="3"/>
  <c r="AD38" i="3"/>
  <c r="AD54" i="3"/>
  <c r="V54" i="3"/>
  <c r="V12" i="3"/>
  <c r="AD12" i="3"/>
  <c r="BE12" i="3"/>
  <c r="BM12" i="3"/>
  <c r="P13" i="32" a="1"/>
  <c r="P13" i="32" s="1"/>
  <c r="G9" i="32" a="1"/>
  <c r="G9" i="32" s="1"/>
  <c r="P11" i="32" a="1"/>
  <c r="P11" i="32" s="1"/>
  <c r="G37" i="34"/>
  <c r="G16" i="32" a="1"/>
  <c r="G16" i="32" s="1"/>
  <c r="P9" i="32" a="1"/>
  <c r="P9" i="32" s="1"/>
  <c r="G10" i="32" a="1"/>
  <c r="G10" i="32" s="1"/>
  <c r="G14" i="32" a="1"/>
  <c r="G14" i="32" s="1"/>
  <c r="P16" i="32" a="1"/>
  <c r="P16" i="32" s="1"/>
  <c r="G11" i="32" a="1"/>
  <c r="G11" i="32" s="1"/>
  <c r="P10" i="32" a="1"/>
  <c r="P10" i="32" s="1"/>
  <c r="G15" i="32" a="1"/>
  <c r="G15" i="32" s="1"/>
  <c r="P12" i="32" a="1"/>
  <c r="P12" i="32" s="1"/>
  <c r="G12" i="32" a="1"/>
  <c r="G12" i="32" s="1"/>
  <c r="G43" i="34" a="1"/>
  <c r="G43" i="34" s="1"/>
  <c r="G13" i="32" a="1"/>
  <c r="G13" i="32" s="1"/>
  <c r="P14" i="32" a="1"/>
  <c r="P14" i="32" s="1"/>
  <c r="P15" i="32" a="1"/>
  <c r="P15" i="32" s="1"/>
  <c r="U6" i="3"/>
  <c r="G42" i="34" a="1"/>
  <c r="G42" i="34" s="1"/>
  <c r="BE45" i="3"/>
  <c r="BM45" i="3"/>
  <c r="BM47" i="3"/>
  <c r="BE47" i="3"/>
  <c r="BE18" i="3"/>
  <c r="BM18" i="3"/>
  <c r="BM30" i="3"/>
  <c r="BE30" i="3"/>
  <c r="BE55" i="3"/>
  <c r="BM55" i="3"/>
  <c r="AD32" i="3"/>
  <c r="V32" i="3"/>
  <c r="AD20" i="3"/>
  <c r="V20" i="3"/>
  <c r="V49" i="3"/>
  <c r="AD49" i="3"/>
  <c r="V58" i="3"/>
  <c r="AD58" i="3"/>
  <c r="AD51" i="3"/>
  <c r="V51" i="3"/>
  <c r="BE48" i="3"/>
  <c r="BM48" i="3"/>
  <c r="BE28" i="3"/>
  <c r="BM28" i="3"/>
  <c r="BE21" i="3"/>
  <c r="BM21" i="3"/>
  <c r="BM33" i="3"/>
  <c r="BE33" i="3"/>
  <c r="BE52" i="3"/>
  <c r="BM52" i="3"/>
  <c r="BM13" i="3"/>
  <c r="BE13" i="3"/>
  <c r="AD30" i="3"/>
  <c r="V30" i="3"/>
  <c r="V22" i="3"/>
  <c r="AD22" i="3"/>
  <c r="V21" i="3"/>
  <c r="AD21" i="3"/>
  <c r="V55" i="3"/>
  <c r="AD55" i="3"/>
  <c r="V45" i="3"/>
  <c r="AD45" i="3"/>
  <c r="BM39" i="3"/>
  <c r="BE39" i="3"/>
  <c r="BM57" i="3"/>
  <c r="BE57" i="3"/>
  <c r="BE49" i="3"/>
  <c r="BM49" i="3"/>
  <c r="BM42" i="3"/>
  <c r="BE42" i="3"/>
  <c r="BM15" i="3"/>
  <c r="BE15" i="3"/>
  <c r="BM25" i="3"/>
  <c r="BE25" i="3"/>
  <c r="V47" i="3"/>
  <c r="AD47" i="3"/>
  <c r="V43" i="3"/>
  <c r="AD43" i="3"/>
  <c r="V59" i="3"/>
  <c r="AD59" i="3"/>
  <c r="V52" i="3"/>
  <c r="AD52" i="3"/>
  <c r="O21" i="3" a="1"/>
  <c r="O21" i="3" s="1"/>
  <c r="O23" i="3" a="1"/>
  <c r="O23" i="3" s="1"/>
  <c r="O38" i="3" a="1"/>
  <c r="O38" i="3" s="1"/>
  <c r="O58" i="3" a="1"/>
  <c r="O58" i="3" s="1"/>
  <c r="O25" i="3" a="1"/>
  <c r="O25" i="3" s="1"/>
  <c r="O27" i="3" a="1"/>
  <c r="O27" i="3" s="1"/>
  <c r="O46" i="3" a="1"/>
  <c r="O46" i="3" s="1"/>
  <c r="O51" i="3" a="1"/>
  <c r="O51" i="3" s="1"/>
  <c r="I66" i="34"/>
  <c r="I78" i="34" s="1"/>
  <c r="O48" i="3" a="1"/>
  <c r="O48" i="3" s="1"/>
  <c r="O24" i="3" a="1"/>
  <c r="O24" i="3" s="1"/>
  <c r="O34" i="3" a="1"/>
  <c r="O34" i="3" s="1"/>
  <c r="O11" i="3" a="1"/>
  <c r="O11" i="3" s="1"/>
  <c r="O22" i="3" a="1"/>
  <c r="O22" i="3" s="1"/>
  <c r="O28" i="3" a="1"/>
  <c r="O28" i="3" s="1"/>
  <c r="O56" i="3" a="1"/>
  <c r="O56" i="3" s="1"/>
  <c r="O41" i="3" a="1"/>
  <c r="O41" i="3" s="1"/>
  <c r="O18" i="3" a="1"/>
  <c r="O18" i="3" s="1"/>
  <c r="O12" i="3" a="1"/>
  <c r="O12" i="3" s="1"/>
  <c r="O26" i="3" a="1"/>
  <c r="O26" i="3" s="1"/>
  <c r="O55" i="3" a="1"/>
  <c r="O55" i="3" s="1"/>
  <c r="O39" i="3" a="1"/>
  <c r="O39" i="3" s="1"/>
  <c r="O59" i="3" a="1"/>
  <c r="O59" i="3" s="1"/>
  <c r="O43" i="3" a="1"/>
  <c r="O43" i="3" s="1"/>
  <c r="O35" i="3" a="1"/>
  <c r="O35" i="3" s="1"/>
  <c r="O37" i="3" a="1"/>
  <c r="O37" i="3" s="1"/>
  <c r="O13" i="3" a="1"/>
  <c r="O13" i="3" s="1"/>
  <c r="O49" i="3" a="1"/>
  <c r="O49" i="3" s="1"/>
  <c r="I67" i="34"/>
  <c r="I79" i="34" s="1"/>
  <c r="J79" i="34" s="1"/>
  <c r="O53" i="3" a="1"/>
  <c r="O53" i="3" s="1"/>
  <c r="O42" i="3" a="1"/>
  <c r="O42" i="3" s="1"/>
  <c r="O20" i="3" a="1"/>
  <c r="O20" i="3" s="1"/>
  <c r="O31" i="3" a="1"/>
  <c r="O31" i="3" s="1"/>
  <c r="O16" i="3" a="1"/>
  <c r="O16" i="3" s="1"/>
  <c r="O36" i="3" a="1"/>
  <c r="O36" i="3" s="1"/>
  <c r="O29" i="3" a="1"/>
  <c r="O29" i="3" s="1"/>
  <c r="O50" i="3" a="1"/>
  <c r="O50" i="3" s="1"/>
  <c r="O33" i="3" a="1"/>
  <c r="O33" i="3" s="1"/>
  <c r="O44" i="3" a="1"/>
  <c r="O44" i="3" s="1"/>
  <c r="O57" i="3" a="1"/>
  <c r="O57" i="3" s="1"/>
  <c r="I31" i="40"/>
  <c r="O47" i="3" a="1"/>
  <c r="O47" i="3" s="1"/>
  <c r="O15" i="3" a="1"/>
  <c r="O15" i="3" s="1"/>
  <c r="O52" i="3" a="1"/>
  <c r="O52" i="3" s="1"/>
  <c r="O45" i="3" a="1"/>
  <c r="O45" i="3" s="1"/>
  <c r="O14" i="3" a="1"/>
  <c r="O14" i="3" s="1"/>
  <c r="O32" i="3" a="1"/>
  <c r="O32" i="3" s="1"/>
  <c r="O10" i="3" a="1"/>
  <c r="O10" i="3" s="1"/>
  <c r="O54" i="3" a="1"/>
  <c r="O54" i="3" s="1"/>
  <c r="O30" i="3" a="1"/>
  <c r="O30" i="3" s="1"/>
  <c r="O40" i="3" a="1"/>
  <c r="O40" i="3" s="1"/>
  <c r="O17" i="3" a="1"/>
  <c r="O17" i="3" s="1"/>
  <c r="O19" i="3" a="1"/>
  <c r="O19" i="3" s="1"/>
  <c r="BM32" i="3"/>
  <c r="BE32" i="3"/>
  <c r="G24" i="32"/>
  <c r="G47" i="40"/>
  <c r="H45" i="14" s="1"/>
  <c r="AY820" i="3" l="1"/>
  <c r="BO820" i="3" s="1"/>
  <c r="AY984" i="3"/>
  <c r="BO984" i="3" s="1"/>
  <c r="AY39" i="3"/>
  <c r="AY607" i="3"/>
  <c r="BO607" i="3" s="1"/>
  <c r="AY258" i="3"/>
  <c r="BO258" i="3" s="1"/>
  <c r="AY264" i="3"/>
  <c r="BO264" i="3" s="1"/>
  <c r="AY663" i="3"/>
  <c r="BO663" i="3" s="1"/>
  <c r="L9" i="42" a="1"/>
  <c r="L9" i="42" s="1"/>
  <c r="AY643" i="3"/>
  <c r="BO643" i="3" s="1"/>
  <c r="AY832" i="3"/>
  <c r="BO832" i="3" s="1"/>
  <c r="AY974" i="3"/>
  <c r="BO974" i="3" s="1"/>
  <c r="AY453" i="3"/>
  <c r="BO453" i="3" s="1"/>
  <c r="AY173" i="3"/>
  <c r="BO173" i="3" s="1"/>
  <c r="AY1003" i="3"/>
  <c r="BO1003" i="3" s="1"/>
  <c r="AY762" i="3"/>
  <c r="BO762" i="3" s="1"/>
  <c r="AY461" i="3"/>
  <c r="BO461" i="3" s="1"/>
  <c r="AY882" i="3"/>
  <c r="BO882" i="3" s="1"/>
  <c r="AY282" i="3"/>
  <c r="BO282" i="3" s="1"/>
  <c r="AY813" i="3"/>
  <c r="BO813" i="3" s="1"/>
  <c r="AY213" i="3"/>
  <c r="BO213" i="3" s="1"/>
  <c r="AY909" i="3"/>
  <c r="BO909" i="3" s="1"/>
  <c r="AY430" i="3"/>
  <c r="BO430" i="3" s="1"/>
  <c r="AY768" i="3"/>
  <c r="BO768" i="3" s="1"/>
  <c r="AY835" i="3"/>
  <c r="BO835" i="3" s="1"/>
  <c r="AY89" i="3"/>
  <c r="BO89" i="3" s="1"/>
  <c r="AY740" i="3"/>
  <c r="BO740" i="3" s="1"/>
  <c r="AY185" i="3"/>
  <c r="BO185" i="3" s="1"/>
  <c r="AY670" i="3"/>
  <c r="BO670" i="3" s="1"/>
  <c r="AY616" i="3"/>
  <c r="BO616" i="3" s="1"/>
  <c r="AY503" i="3"/>
  <c r="BO503" i="3" s="1"/>
  <c r="AY328" i="3"/>
  <c r="BO328" i="3" s="1"/>
  <c r="AY44" i="3"/>
  <c r="BG44" i="3" s="1"/>
  <c r="AY401" i="3"/>
  <c r="BO401" i="3" s="1"/>
  <c r="AY861" i="3"/>
  <c r="BO861" i="3" s="1"/>
  <c r="AY260" i="3"/>
  <c r="BO260" i="3" s="1"/>
  <c r="AY509" i="3"/>
  <c r="BO509" i="3" s="1"/>
  <c r="AY790" i="3"/>
  <c r="BO790" i="3" s="1"/>
  <c r="AY735" i="3"/>
  <c r="BO735" i="3" s="1"/>
  <c r="AY306" i="3"/>
  <c r="BO306" i="3" s="1"/>
  <c r="AY390" i="3"/>
  <c r="BO390" i="3" s="1"/>
  <c r="AY208" i="3"/>
  <c r="BO208" i="3" s="1"/>
  <c r="AY932" i="3"/>
  <c r="BO932" i="3" s="1"/>
  <c r="AY462" i="3"/>
  <c r="BO462" i="3" s="1"/>
  <c r="AY570" i="3"/>
  <c r="BO570" i="3" s="1"/>
  <c r="AY531" i="3"/>
  <c r="BO531" i="3" s="1"/>
  <c r="AJ521" i="3" a="1"/>
  <c r="AJ521" i="3" s="1"/>
  <c r="AJ375" i="3" a="1"/>
  <c r="AJ375" i="3" s="1"/>
  <c r="AJ335" i="3" a="1"/>
  <c r="AJ335" i="3" s="1"/>
  <c r="AJ539" i="3" a="1"/>
  <c r="AJ539" i="3" s="1"/>
  <c r="AJ156" i="3" a="1"/>
  <c r="AJ156" i="3" s="1"/>
  <c r="AJ817" i="3" a="1"/>
  <c r="AJ817" i="3" s="1"/>
  <c r="AJ768" i="3" a="1"/>
  <c r="AJ768" i="3" s="1"/>
  <c r="AJ911" i="3" a="1"/>
  <c r="AJ911" i="3" s="1"/>
  <c r="AJ401" i="3" a="1"/>
  <c r="AJ401" i="3" s="1"/>
  <c r="AJ210" i="3" a="1"/>
  <c r="AJ210" i="3" s="1"/>
  <c r="AJ128" i="3" a="1"/>
  <c r="AJ128" i="3" s="1"/>
  <c r="AJ303" i="3" a="1"/>
  <c r="AJ303" i="3" s="1"/>
  <c r="AJ522" i="3" a="1"/>
  <c r="AJ522" i="3" s="1"/>
  <c r="AJ438" i="3" a="1"/>
  <c r="AJ438" i="3" s="1"/>
  <c r="AJ622" i="3" a="1"/>
  <c r="AJ622" i="3" s="1"/>
  <c r="AJ824" i="3" a="1"/>
  <c r="AJ824" i="3" s="1"/>
  <c r="AJ51" i="3" a="1"/>
  <c r="AJ51" i="3" s="1"/>
  <c r="AJ107" i="3" a="1"/>
  <c r="AJ107" i="3" s="1"/>
  <c r="AJ759" i="3" a="1"/>
  <c r="AJ759" i="3" s="1"/>
  <c r="AJ354" i="3" a="1"/>
  <c r="AJ354" i="3" s="1"/>
  <c r="AJ969" i="3" a="1"/>
  <c r="AJ969" i="3" s="1"/>
  <c r="AJ468" i="3" a="1"/>
  <c r="AJ468" i="3" s="1"/>
  <c r="AJ688" i="3" a="1"/>
  <c r="AJ688" i="3" s="1"/>
  <c r="AJ315" i="3" a="1"/>
  <c r="AJ315" i="3" s="1"/>
  <c r="AJ274" i="3" a="1"/>
  <c r="AJ274" i="3" s="1"/>
  <c r="AJ624" i="3" a="1"/>
  <c r="AJ624" i="3" s="1"/>
  <c r="AJ551" i="3" a="1"/>
  <c r="AJ551" i="3" s="1"/>
  <c r="AJ807" i="3" a="1"/>
  <c r="AJ807" i="3" s="1"/>
  <c r="AJ820" i="3" a="1"/>
  <c r="AJ820" i="3" s="1"/>
  <c r="AJ953" i="3" a="1"/>
  <c r="AJ953" i="3" s="1"/>
  <c r="AJ192" i="3" a="1"/>
  <c r="AJ192" i="3" s="1"/>
  <c r="AJ250" i="3" a="1"/>
  <c r="AJ250" i="3" s="1"/>
  <c r="AJ292" i="3" a="1"/>
  <c r="AJ292" i="3" s="1"/>
  <c r="AJ77" i="3" a="1"/>
  <c r="AJ77" i="3" s="1"/>
  <c r="AJ739" i="3" a="1"/>
  <c r="AJ739" i="3" s="1"/>
  <c r="AJ579" i="3" a="1"/>
  <c r="AJ579" i="3" s="1"/>
  <c r="AJ461" i="3" a="1"/>
  <c r="AJ461" i="3" s="1"/>
  <c r="AJ526" i="3" a="1"/>
  <c r="AJ526" i="3" s="1"/>
  <c r="AJ685" i="3" a="1"/>
  <c r="AJ685" i="3" s="1"/>
  <c r="AJ444" i="3" a="1"/>
  <c r="AJ444" i="3" s="1"/>
  <c r="AJ31" i="3" a="1"/>
  <c r="AJ31" i="3" s="1"/>
  <c r="AJ594" i="3" a="1"/>
  <c r="AJ594" i="3" s="1"/>
  <c r="AJ404" i="3" a="1"/>
  <c r="AJ404" i="3" s="1"/>
  <c r="AJ999" i="3" a="1"/>
  <c r="AJ999" i="3" s="1"/>
  <c r="AJ516" i="3" a="1"/>
  <c r="AJ516" i="3" s="1"/>
  <c r="AJ903" i="3" a="1"/>
  <c r="AJ903" i="3" s="1"/>
  <c r="AJ205" i="3" a="1"/>
  <c r="AJ205" i="3" s="1"/>
  <c r="AJ231" i="3" a="1"/>
  <c r="AJ231" i="3" s="1"/>
  <c r="AJ695" i="3" a="1"/>
  <c r="AJ695" i="3" s="1"/>
  <c r="AJ329" i="3" a="1"/>
  <c r="AJ329" i="3" s="1"/>
  <c r="AJ933" i="3" a="1"/>
  <c r="AJ933" i="3" s="1"/>
  <c r="AJ780" i="3" a="1"/>
  <c r="AJ780" i="3" s="1"/>
  <c r="AJ180" i="3" a="1"/>
  <c r="AJ180" i="3" s="1"/>
  <c r="AJ968" i="3" a="1"/>
  <c r="AJ968" i="3" s="1"/>
  <c r="AJ991" i="3" a="1"/>
  <c r="AJ991" i="3" s="1"/>
  <c r="AJ517" i="3" a="1"/>
  <c r="AJ517" i="3" s="1"/>
  <c r="AJ976" i="3" a="1"/>
  <c r="AJ976" i="3" s="1"/>
  <c r="AJ111" i="3" a="1"/>
  <c r="AJ111" i="3" s="1"/>
  <c r="AJ174" i="3" a="1"/>
  <c r="AJ174" i="3" s="1"/>
  <c r="AJ62" i="3" a="1"/>
  <c r="AJ62" i="3" s="1"/>
  <c r="AJ909" i="3" a="1"/>
  <c r="AJ909" i="3" s="1"/>
  <c r="AJ391" i="3" a="1"/>
  <c r="AJ391" i="3" s="1"/>
  <c r="AJ400" i="3" a="1"/>
  <c r="AJ400" i="3" s="1"/>
  <c r="AJ1008" i="3" a="1"/>
  <c r="AJ1008" i="3" s="1"/>
  <c r="AJ392" i="3" a="1"/>
  <c r="AJ392" i="3" s="1"/>
  <c r="AJ872" i="3" a="1"/>
  <c r="AJ872" i="3" s="1"/>
  <c r="AJ71" i="3" a="1"/>
  <c r="AJ71" i="3" s="1"/>
  <c r="AJ88" i="3" a="1"/>
  <c r="AJ88" i="3" s="1"/>
  <c r="AJ613" i="3" a="1"/>
  <c r="AJ613" i="3" s="1"/>
  <c r="AJ525" i="3" a="1"/>
  <c r="AJ525" i="3" s="1"/>
  <c r="AJ721" i="3" a="1"/>
  <c r="AJ721" i="3" s="1"/>
  <c r="AJ625" i="3" a="1"/>
  <c r="AJ625" i="3" s="1"/>
  <c r="AJ275" i="3" a="1"/>
  <c r="AJ275" i="3" s="1"/>
  <c r="AJ652" i="3" a="1"/>
  <c r="AJ652" i="3" s="1"/>
  <c r="AJ565" i="3" a="1"/>
  <c r="AJ565" i="3" s="1"/>
  <c r="AJ543" i="3" a="1"/>
  <c r="AJ543" i="3" s="1"/>
  <c r="AJ751" i="3" a="1"/>
  <c r="AJ751" i="3" s="1"/>
  <c r="AJ56" i="3" a="1"/>
  <c r="AJ56" i="3" s="1"/>
  <c r="AJ262" i="3" a="1"/>
  <c r="AJ262" i="3" s="1"/>
  <c r="AJ197" i="3" a="1"/>
  <c r="AJ197" i="3" s="1"/>
  <c r="AJ893" i="3" a="1"/>
  <c r="AJ893" i="3" s="1"/>
  <c r="AJ623" i="3" a="1"/>
  <c r="AJ623" i="3" s="1"/>
  <c r="AJ620" i="3" a="1"/>
  <c r="AJ620" i="3" s="1"/>
  <c r="AJ372" i="3" a="1"/>
  <c r="AJ372" i="3" s="1"/>
  <c r="AJ573" i="3" a="1"/>
  <c r="AJ573" i="3" s="1"/>
  <c r="AJ772" i="3" a="1"/>
  <c r="AJ772" i="3" s="1"/>
  <c r="AJ639" i="3" a="1"/>
  <c r="AJ639" i="3" s="1"/>
  <c r="AJ123" i="3" a="1"/>
  <c r="AJ123" i="3" s="1"/>
  <c r="AJ578" i="3" a="1"/>
  <c r="AJ578" i="3" s="1"/>
  <c r="AJ937" i="3" a="1"/>
  <c r="AJ937" i="3" s="1"/>
  <c r="AJ960" i="3" a="1"/>
  <c r="AJ960" i="3" s="1"/>
  <c r="AJ427" i="3" a="1"/>
  <c r="AJ427" i="3" s="1"/>
  <c r="AJ724" i="3" a="1"/>
  <c r="AJ724" i="3" s="1"/>
  <c r="AJ57" i="3" a="1"/>
  <c r="AJ57" i="3" s="1"/>
  <c r="AJ310" i="3" a="1"/>
  <c r="AJ310" i="3" s="1"/>
  <c r="AJ258" i="3" a="1"/>
  <c r="AJ258" i="3" s="1"/>
  <c r="AJ678" i="3" a="1"/>
  <c r="AJ678" i="3" s="1"/>
  <c r="AJ616" i="3" a="1"/>
  <c r="AJ616" i="3" s="1"/>
  <c r="AJ790" i="3" a="1"/>
  <c r="AJ790" i="3" s="1"/>
  <c r="AJ951" i="3" a="1"/>
  <c r="AJ951" i="3" s="1"/>
  <c r="AJ103" i="3" a="1"/>
  <c r="AJ103" i="3" s="1"/>
  <c r="AJ10" i="3" a="1"/>
  <c r="AJ10" i="3" s="1"/>
  <c r="AJ846" i="3" a="1"/>
  <c r="AJ846" i="3" s="1"/>
  <c r="AJ536" i="3" a="1"/>
  <c r="AJ536" i="3" s="1"/>
  <c r="AJ451" i="3" a="1"/>
  <c r="AJ451" i="3" s="1"/>
  <c r="AJ635" i="3" a="1"/>
  <c r="AJ635" i="3" s="1"/>
  <c r="AJ866" i="3" a="1"/>
  <c r="AJ866" i="3" s="1"/>
  <c r="AJ251" i="3" a="1"/>
  <c r="AJ251" i="3" s="1"/>
  <c r="AJ244" i="3" a="1"/>
  <c r="AJ244" i="3" s="1"/>
  <c r="AJ15" i="3" a="1"/>
  <c r="AJ15" i="3" s="1"/>
  <c r="AJ694" i="3" a="1"/>
  <c r="AJ694" i="3" s="1"/>
  <c r="AJ938" i="3" a="1"/>
  <c r="AJ938" i="3" s="1"/>
  <c r="AJ961" i="3" a="1"/>
  <c r="AJ961" i="3" s="1"/>
  <c r="AJ458" i="3" a="1"/>
  <c r="AJ458" i="3" s="1"/>
  <c r="AJ446" i="3" a="1"/>
  <c r="AJ446" i="3" s="1"/>
  <c r="AJ220" i="3" a="1"/>
  <c r="AJ220" i="3" s="1"/>
  <c r="AJ147" i="3" a="1"/>
  <c r="AJ147" i="3" s="1"/>
  <c r="AJ249" i="3" a="1"/>
  <c r="AJ249" i="3" s="1"/>
  <c r="AJ894" i="3" a="1"/>
  <c r="AJ894" i="3" s="1"/>
  <c r="AJ377" i="3" a="1"/>
  <c r="AJ377" i="3" s="1"/>
  <c r="AJ679" i="3" a="1"/>
  <c r="AJ679" i="3" s="1"/>
  <c r="AJ706" i="3" a="1"/>
  <c r="AJ706" i="3" s="1"/>
  <c r="AJ843" i="3" a="1"/>
  <c r="AJ843" i="3" s="1"/>
  <c r="AJ781" i="3" a="1"/>
  <c r="AJ781" i="3" s="1"/>
  <c r="AJ240" i="3" a="1"/>
  <c r="AJ240" i="3" s="1"/>
  <c r="AJ852" i="3" a="1"/>
  <c r="AJ852" i="3" s="1"/>
  <c r="AJ575" i="3" a="1"/>
  <c r="AJ575" i="3" s="1"/>
  <c r="AJ487" i="3" a="1"/>
  <c r="AJ487" i="3" s="1"/>
  <c r="AJ683" i="3" a="1"/>
  <c r="AJ683" i="3" s="1"/>
  <c r="AJ384" i="3" a="1"/>
  <c r="AJ384" i="3" s="1"/>
  <c r="AJ317" i="3" a="1"/>
  <c r="AJ317" i="3" s="1"/>
  <c r="AJ283" i="3" a="1"/>
  <c r="AJ283" i="3" s="1"/>
  <c r="AJ532" i="3" a="1"/>
  <c r="AJ532" i="3" s="1"/>
  <c r="AJ34" i="3" a="1"/>
  <c r="AJ34" i="3" s="1"/>
  <c r="AJ793" i="3" a="1"/>
  <c r="AJ793" i="3" s="1"/>
  <c r="AJ459" i="3" a="1"/>
  <c r="AJ459" i="3" s="1"/>
  <c r="AJ586" i="3" a="1"/>
  <c r="AJ586" i="3" s="1"/>
  <c r="AJ524" i="3" a="1"/>
  <c r="AJ524" i="3" s="1"/>
  <c r="AJ504" i="3" a="1"/>
  <c r="AJ504" i="3" s="1"/>
  <c r="AJ709" i="3" a="1"/>
  <c r="AJ709" i="3" s="1"/>
  <c r="AJ245" i="3" a="1"/>
  <c r="AJ245" i="3" s="1"/>
  <c r="AJ259" i="3" a="1"/>
  <c r="AJ259" i="3" s="1"/>
  <c r="AJ289" i="3" a="1"/>
  <c r="AJ289" i="3" s="1"/>
  <c r="AJ161" i="3" a="1"/>
  <c r="AJ161" i="3" s="1"/>
  <c r="AJ761" i="3" a="1"/>
  <c r="AJ761" i="3" s="1"/>
  <c r="AJ465" i="3" a="1"/>
  <c r="AJ465" i="3" s="1"/>
  <c r="AJ638" i="3" a="1"/>
  <c r="AJ638" i="3" s="1"/>
  <c r="AJ511" i="3" a="1"/>
  <c r="AJ511" i="3" s="1"/>
  <c r="AJ566" i="3" a="1"/>
  <c r="AJ566" i="3" s="1"/>
  <c r="AJ1004" i="3" a="1"/>
  <c r="AJ1004" i="3" s="1"/>
  <c r="AJ176" i="3" a="1"/>
  <c r="AJ176" i="3" s="1"/>
  <c r="AJ255" i="3" a="1"/>
  <c r="AJ255" i="3" s="1"/>
  <c r="AJ774" i="3" a="1"/>
  <c r="AJ774" i="3" s="1"/>
  <c r="AJ727" i="3" a="1"/>
  <c r="AJ727" i="3" s="1"/>
  <c r="AJ862" i="3" a="1"/>
  <c r="AJ862" i="3" s="1"/>
  <c r="AJ873" i="3" a="1"/>
  <c r="AJ873" i="3" s="1"/>
  <c r="AJ825" i="3" a="1"/>
  <c r="AJ825" i="3" s="1"/>
  <c r="AJ805" i="3" a="1"/>
  <c r="AJ805" i="3" s="1"/>
  <c r="AJ767" i="3" a="1"/>
  <c r="AJ767" i="3" s="1"/>
  <c r="AJ720" i="3" a="1"/>
  <c r="AJ720" i="3" s="1"/>
  <c r="AJ922" i="3" a="1"/>
  <c r="AJ922" i="3" s="1"/>
  <c r="AJ177" i="3" a="1"/>
  <c r="AJ177" i="3" s="1"/>
  <c r="AJ232" i="3" a="1"/>
  <c r="AJ232" i="3" s="1"/>
  <c r="AJ298" i="3" a="1"/>
  <c r="AJ298" i="3" s="1"/>
  <c r="AJ320" i="3" a="1"/>
  <c r="AJ320" i="3" s="1"/>
  <c r="AJ432" i="3" a="1"/>
  <c r="AJ432" i="3" s="1"/>
  <c r="AJ403" i="3" a="1"/>
  <c r="AJ403" i="3" s="1"/>
  <c r="AJ501" i="3" a="1"/>
  <c r="AJ501" i="3" s="1"/>
  <c r="AJ540" i="3" a="1"/>
  <c r="AJ540" i="3" s="1"/>
  <c r="AJ389" i="3" a="1"/>
  <c r="AJ389" i="3" s="1"/>
  <c r="AJ477" i="3" a="1"/>
  <c r="AJ477" i="3" s="1"/>
  <c r="AJ636" i="3" a="1"/>
  <c r="AJ636" i="3" s="1"/>
  <c r="AJ884" i="3" a="1"/>
  <c r="AJ884" i="3" s="1"/>
  <c r="AJ195" i="3" a="1"/>
  <c r="AJ195" i="3" s="1"/>
  <c r="AJ280" i="3" a="1"/>
  <c r="AJ280" i="3" s="1"/>
  <c r="AJ118" i="3" a="1"/>
  <c r="AJ118" i="3" s="1"/>
  <c r="AJ826" i="3" a="1"/>
  <c r="AJ826" i="3" s="1"/>
  <c r="AJ787" i="3" a="1"/>
  <c r="AJ787" i="3" s="1"/>
  <c r="AJ931" i="3" a="1"/>
  <c r="AJ931" i="3" s="1"/>
  <c r="AJ711" i="3" a="1"/>
  <c r="AJ711" i="3" s="1"/>
  <c r="AJ191" i="3" a="1"/>
  <c r="AJ191" i="3" s="1"/>
  <c r="AJ285" i="3" a="1"/>
  <c r="AJ285" i="3" s="1"/>
  <c r="AJ101" i="3" a="1"/>
  <c r="AJ101" i="3" s="1"/>
  <c r="AJ701" i="3" a="1"/>
  <c r="AJ701" i="3" s="1"/>
  <c r="AJ632" i="3" a="1"/>
  <c r="AJ632" i="3" s="1"/>
  <c r="AJ801" i="3" a="1"/>
  <c r="AJ801" i="3" s="1"/>
  <c r="AJ992" i="3" a="1"/>
  <c r="AJ992" i="3" s="1"/>
  <c r="AJ24" i="3" a="1"/>
  <c r="AJ24" i="3" s="1"/>
  <c r="AJ143" i="3" a="1"/>
  <c r="AJ143" i="3" s="1"/>
  <c r="AJ569" i="3" a="1"/>
  <c r="AJ569" i="3" s="1"/>
  <c r="AJ535" i="3" a="1"/>
  <c r="AJ535" i="3" s="1"/>
  <c r="AJ462" i="3" a="1"/>
  <c r="AJ462" i="3" s="1"/>
  <c r="AJ453" i="3" a="1"/>
  <c r="AJ453" i="3" s="1"/>
  <c r="AJ662" i="3" a="1"/>
  <c r="AJ662" i="3" s="1"/>
  <c r="AJ66" i="3" a="1"/>
  <c r="AJ66" i="3" s="1"/>
  <c r="AJ278" i="3" a="1"/>
  <c r="AJ278" i="3" s="1"/>
  <c r="AJ291" i="3" a="1"/>
  <c r="AJ291" i="3" s="1"/>
  <c r="AJ131" i="3" a="1"/>
  <c r="AJ131" i="3" s="1"/>
  <c r="AJ113" i="3" a="1"/>
  <c r="AJ113" i="3" s="1"/>
  <c r="AJ561" i="3" a="1"/>
  <c r="AJ561" i="3" s="1"/>
  <c r="AJ818" i="3" a="1"/>
  <c r="AJ818" i="3" s="1"/>
  <c r="AJ829" i="3" a="1"/>
  <c r="AJ829" i="3" s="1"/>
  <c r="AJ963" i="3" a="1"/>
  <c r="AJ963" i="3" s="1"/>
  <c r="AJ676" i="3" a="1"/>
  <c r="AJ676" i="3" s="1"/>
  <c r="AJ140" i="3" a="1"/>
  <c r="AJ140" i="3" s="1"/>
  <c r="AJ237" i="3" a="1"/>
  <c r="AJ237" i="3" s="1"/>
  <c r="AJ734" i="3" a="1"/>
  <c r="AJ734" i="3" s="1"/>
  <c r="AJ691" i="3" a="1"/>
  <c r="AJ691" i="3" s="1"/>
  <c r="AJ831" i="3" a="1"/>
  <c r="AJ831" i="3" s="1"/>
  <c r="AJ637" i="3" a="1"/>
  <c r="AJ637" i="3" s="1"/>
  <c r="AJ80" i="3" a="1"/>
  <c r="AJ80" i="3" s="1"/>
  <c r="AJ286" i="3" a="1"/>
  <c r="AJ286" i="3" s="1"/>
  <c r="AJ752" i="3" a="1"/>
  <c r="AJ752" i="3" s="1"/>
  <c r="AJ75" i="3" a="1"/>
  <c r="AJ75" i="3" s="1"/>
  <c r="AJ159" i="3" a="1"/>
  <c r="AJ159" i="3" s="1"/>
  <c r="AJ934" i="3" a="1"/>
  <c r="AJ934" i="3" s="1"/>
  <c r="AJ764" i="3" a="1"/>
  <c r="AJ764" i="3" s="1"/>
  <c r="AJ726" i="3" a="1"/>
  <c r="AJ726" i="3" s="1"/>
  <c r="AJ682" i="3" a="1"/>
  <c r="AJ682" i="3" s="1"/>
  <c r="AJ864" i="3" a="1"/>
  <c r="AJ864" i="3" s="1"/>
  <c r="AJ12" i="3" a="1"/>
  <c r="AJ12" i="3" s="1"/>
  <c r="AJ246" i="3" a="1"/>
  <c r="AJ246" i="3" s="1"/>
  <c r="AJ145" i="3" a="1"/>
  <c r="AJ145" i="3" s="1"/>
  <c r="AJ200" i="3" a="1"/>
  <c r="AJ200" i="3" s="1"/>
  <c r="AJ763" i="3" a="1"/>
  <c r="AJ763" i="3" s="1"/>
  <c r="AJ393" i="3" a="1"/>
  <c r="AJ393" i="3" s="1"/>
  <c r="AJ413" i="3" a="1"/>
  <c r="AJ413" i="3" s="1"/>
  <c r="AJ716" i="3" a="1"/>
  <c r="AJ716" i="3" s="1"/>
  <c r="AJ738" i="3" a="1"/>
  <c r="AJ738" i="3" s="1"/>
  <c r="AJ882" i="3" a="1"/>
  <c r="AJ882" i="3" s="1"/>
  <c r="AJ112" i="3" a="1"/>
  <c r="AJ112" i="3" s="1"/>
  <c r="AJ490" i="3" a="1"/>
  <c r="AJ490" i="3" s="1"/>
  <c r="AJ896" i="3" a="1"/>
  <c r="AJ896" i="3" s="1"/>
  <c r="AJ899" i="3" a="1"/>
  <c r="AJ899" i="3" s="1"/>
  <c r="AJ364" i="3" a="1"/>
  <c r="AJ364" i="3" s="1"/>
  <c r="AJ264" i="3" a="1"/>
  <c r="AJ264" i="3" s="1"/>
  <c r="AJ756" i="3" a="1"/>
  <c r="AJ756" i="3" s="1"/>
  <c r="AJ987" i="3" a="1"/>
  <c r="AJ987" i="3" s="1"/>
  <c r="AJ908" i="3" a="1"/>
  <c r="AJ908" i="3" s="1"/>
  <c r="AJ361" i="3" a="1"/>
  <c r="AJ361" i="3" s="1"/>
  <c r="AJ983" i="3" a="1"/>
  <c r="AJ983" i="3" s="1"/>
  <c r="AJ529" i="3" a="1"/>
  <c r="AJ529" i="3" s="1"/>
  <c r="AJ548" i="3" a="1"/>
  <c r="AJ548" i="3" s="1"/>
  <c r="AJ503" i="3" a="1"/>
  <c r="AJ503" i="3" s="1"/>
  <c r="AJ775" i="3" a="1"/>
  <c r="AJ775" i="3" s="1"/>
  <c r="AJ788" i="3" a="1"/>
  <c r="AJ788" i="3" s="1"/>
  <c r="AJ921" i="3" a="1"/>
  <c r="AJ921" i="3" s="1"/>
  <c r="AJ975" i="3" a="1"/>
  <c r="AJ975" i="3" s="1"/>
  <c r="AJ247" i="3" a="1"/>
  <c r="AJ247" i="3" s="1"/>
  <c r="AJ122" i="3" a="1"/>
  <c r="AJ122" i="3" s="1"/>
  <c r="AJ549" i="3" a="1"/>
  <c r="AJ549" i="3" s="1"/>
  <c r="AJ417" i="3" a="1"/>
  <c r="AJ417" i="3" s="1"/>
  <c r="AJ488" i="3" a="1"/>
  <c r="AJ488" i="3" s="1"/>
  <c r="AJ648" i="3" a="1"/>
  <c r="AJ648" i="3" s="1"/>
  <c r="AJ924" i="3" a="1"/>
  <c r="AJ924" i="3" s="1"/>
  <c r="AJ19" i="3" a="1"/>
  <c r="AJ19" i="3" s="1"/>
  <c r="AJ135" i="3" a="1"/>
  <c r="AJ135" i="3" s="1"/>
  <c r="AJ597" i="3" a="1"/>
  <c r="AJ597" i="3" s="1"/>
  <c r="AJ957" i="3" a="1"/>
  <c r="AJ957" i="3" s="1"/>
  <c r="AJ981" i="3" a="1"/>
  <c r="AJ981" i="3" s="1"/>
  <c r="AJ457" i="3" a="1"/>
  <c r="AJ457" i="3" s="1"/>
  <c r="AJ845" i="3" a="1"/>
  <c r="AJ845" i="3" s="1"/>
  <c r="AJ79" i="3" a="1"/>
  <c r="AJ79" i="3" s="1"/>
  <c r="AJ144" i="3" a="1"/>
  <c r="AJ144" i="3" s="1"/>
  <c r="AJ777" i="3" a="1"/>
  <c r="AJ777" i="3" s="1"/>
  <c r="AJ895" i="3" a="1"/>
  <c r="AJ895" i="3" s="1"/>
  <c r="AJ839" i="3" a="1"/>
  <c r="AJ839" i="3" s="1"/>
  <c r="AJ789" i="3" a="1"/>
  <c r="AJ789" i="3" s="1"/>
  <c r="AJ367" i="3" a="1"/>
  <c r="AJ367" i="3" s="1"/>
  <c r="AJ63" i="3" a="1"/>
  <c r="AJ63" i="3" s="1"/>
  <c r="AJ356" i="3" a="1"/>
  <c r="AJ356" i="3" s="1"/>
  <c r="AJ190" i="3" a="1"/>
  <c r="AJ190" i="3" s="1"/>
  <c r="AJ32" i="3" a="1"/>
  <c r="AJ32" i="3" s="1"/>
  <c r="AJ493" i="3" a="1"/>
  <c r="AJ493" i="3" s="1"/>
  <c r="AJ562" i="3" a="1"/>
  <c r="AJ562" i="3" s="1"/>
  <c r="AJ475" i="3" a="1"/>
  <c r="AJ475" i="3" s="1"/>
  <c r="AJ467" i="3" a="1"/>
  <c r="AJ467" i="3" s="1"/>
  <c r="AJ673" i="3" a="1"/>
  <c r="AJ673" i="3" s="1"/>
  <c r="AJ186" i="3" a="1"/>
  <c r="AJ186" i="3" s="1"/>
  <c r="AJ160" i="3" a="1"/>
  <c r="AJ160" i="3" s="1"/>
  <c r="AJ363" i="3" a="1"/>
  <c r="AJ363" i="3" s="1"/>
  <c r="AJ988" i="3" a="1"/>
  <c r="AJ988" i="3" s="1"/>
  <c r="AJ300" i="3" a="1"/>
  <c r="AJ300" i="3" s="1"/>
  <c r="AJ505" i="3" a="1"/>
  <c r="AJ505" i="3" s="1"/>
  <c r="AJ965" i="3" a="1"/>
  <c r="AJ965" i="3" s="1"/>
  <c r="AJ95" i="3" a="1"/>
  <c r="AJ95" i="3" s="1"/>
  <c r="AJ236" i="3" a="1"/>
  <c r="AJ236" i="3" s="1"/>
  <c r="AJ321" i="3" a="1"/>
  <c r="AJ321" i="3" s="1"/>
  <c r="AJ98" i="3" a="1"/>
  <c r="AJ98" i="3" s="1"/>
  <c r="AJ382" i="3" a="1"/>
  <c r="AJ382" i="3" s="1"/>
  <c r="AJ228" i="3" a="1"/>
  <c r="AJ228" i="3" s="1"/>
  <c r="AJ433" i="3" a="1"/>
  <c r="AJ433" i="3" s="1"/>
  <c r="AJ1009" i="3" a="1"/>
  <c r="AJ1009" i="3" s="1"/>
  <c r="AJ528" i="3" a="1"/>
  <c r="AJ528" i="3" s="1"/>
  <c r="AJ943" i="3" a="1"/>
  <c r="AJ943" i="3" s="1"/>
  <c r="AJ89" i="3" a="1"/>
  <c r="AJ89" i="3" s="1"/>
  <c r="AJ43" i="3" a="1"/>
  <c r="AJ43" i="3" s="1"/>
  <c r="AJ515" i="3" a="1"/>
  <c r="AJ515" i="3" s="1"/>
  <c r="AJ39" i="3" a="1"/>
  <c r="AJ39" i="3" s="1"/>
  <c r="AJ214" i="3" a="1"/>
  <c r="AJ214" i="3" s="1"/>
  <c r="AJ584" i="3" a="1"/>
  <c r="AJ584" i="3" s="1"/>
  <c r="AJ270" i="3" a="1"/>
  <c r="AJ270" i="3" s="1"/>
  <c r="AJ979" i="3" a="1"/>
  <c r="AJ979" i="3" s="1"/>
  <c r="AJ1001" i="3" a="1"/>
  <c r="AJ1001" i="3" s="1"/>
  <c r="AJ996" i="3" a="1"/>
  <c r="AJ996" i="3" s="1"/>
  <c r="AJ378" i="3" a="1"/>
  <c r="AJ378" i="3" s="1"/>
  <c r="AJ647" i="3" a="1"/>
  <c r="AJ647" i="3" s="1"/>
  <c r="AJ523" i="3" a="1"/>
  <c r="AJ523" i="3" s="1"/>
  <c r="AJ580" i="3" a="1"/>
  <c r="AJ580" i="3" s="1"/>
  <c r="AJ750" i="3" a="1"/>
  <c r="AJ750" i="3" s="1"/>
  <c r="AJ663" i="3" a="1"/>
  <c r="AJ663" i="3" s="1"/>
  <c r="AJ358" i="3" a="1"/>
  <c r="AJ358" i="3" s="1"/>
  <c r="AJ627" i="3" a="1"/>
  <c r="AJ627" i="3" s="1"/>
  <c r="AJ538" i="3" a="1"/>
  <c r="AJ538" i="3" s="1"/>
  <c r="AJ729" i="3" a="1"/>
  <c r="AJ729" i="3" s="1"/>
  <c r="AJ699" i="3" a="1"/>
  <c r="AJ699" i="3" s="1"/>
  <c r="AJ242" i="3" a="1"/>
  <c r="AJ242" i="3" s="1"/>
  <c r="AJ105" i="3" a="1"/>
  <c r="AJ105" i="3" s="1"/>
  <c r="AJ633" i="3" a="1"/>
  <c r="AJ633" i="3" s="1"/>
  <c r="AJ137" i="3" a="1"/>
  <c r="AJ137" i="3" s="1"/>
  <c r="AJ304" i="3" a="1"/>
  <c r="AJ304" i="3" s="1"/>
  <c r="AJ997" i="3" a="1"/>
  <c r="AJ997" i="3" s="1"/>
  <c r="AJ373" i="3" a="1"/>
  <c r="AJ373" i="3" s="1"/>
  <c r="AJ653" i="3" a="1"/>
  <c r="AJ653" i="3" s="1"/>
  <c r="AJ331" i="3" a="1"/>
  <c r="AJ331" i="3" s="1"/>
  <c r="AJ629" i="3" a="1"/>
  <c r="AJ629" i="3" s="1"/>
  <c r="AJ29" i="3" a="1"/>
  <c r="AJ29" i="3" s="1"/>
  <c r="AJ689" i="3" a="1"/>
  <c r="AJ689" i="3" s="1"/>
  <c r="AJ615" i="3" a="1"/>
  <c r="AJ615" i="3" s="1"/>
  <c r="AJ593" i="3" a="1"/>
  <c r="AJ593" i="3" s="1"/>
  <c r="AJ792" i="3" a="1"/>
  <c r="AJ792" i="3" s="1"/>
  <c r="AJ91" i="3" a="1"/>
  <c r="AJ91" i="3" s="1"/>
  <c r="AJ219" i="3" a="1"/>
  <c r="AJ219" i="3" s="1"/>
  <c r="AJ108" i="3" a="1"/>
  <c r="AJ108" i="3" s="1"/>
  <c r="AJ667" i="3" a="1"/>
  <c r="AJ667" i="3" s="1"/>
  <c r="AJ917" i="3" a="1"/>
  <c r="AJ917" i="3" s="1"/>
  <c r="AJ940" i="3" a="1"/>
  <c r="AJ940" i="3" s="1"/>
  <c r="AJ428" i="3" a="1"/>
  <c r="AJ428" i="3" s="1"/>
  <c r="AJ935" i="3" a="1"/>
  <c r="AJ935" i="3" s="1"/>
  <c r="AJ215" i="3" a="1"/>
  <c r="AJ215" i="3" s="1"/>
  <c r="AJ148" i="3" a="1"/>
  <c r="AJ148" i="3" s="1"/>
  <c r="AJ542" i="3" a="1"/>
  <c r="AJ542" i="3" s="1"/>
  <c r="AJ797" i="3" a="1"/>
  <c r="AJ797" i="3" s="1"/>
  <c r="AJ810" i="3" a="1"/>
  <c r="AJ810" i="3" s="1"/>
  <c r="AJ942" i="3" a="1"/>
  <c r="AJ942" i="3" s="1"/>
  <c r="AJ1002" i="3" a="1"/>
  <c r="AJ1002" i="3" s="1"/>
  <c r="AJ72" i="3" a="1"/>
  <c r="AJ72" i="3" s="1"/>
  <c r="AJ155" i="3" a="1"/>
  <c r="AJ155" i="3" s="1"/>
  <c r="AJ175" i="3" a="1"/>
  <c r="AJ175" i="3" s="1"/>
  <c r="AJ715" i="3" a="1"/>
  <c r="AJ715" i="3" s="1"/>
  <c r="AJ643" i="3" a="1"/>
  <c r="AJ643" i="3" s="1"/>
  <c r="AJ812" i="3" a="1"/>
  <c r="AJ812" i="3" s="1"/>
  <c r="AJ481" i="3" a="1"/>
  <c r="AJ481" i="3" s="1"/>
  <c r="AJ226" i="3" a="1"/>
  <c r="AJ226" i="3" s="1"/>
  <c r="AJ185" i="3" a="1"/>
  <c r="AJ185" i="3" s="1"/>
  <c r="AJ319" i="3" a="1"/>
  <c r="AJ319" i="3" s="1"/>
  <c r="AJ442" i="3" a="1"/>
  <c r="AJ442" i="3" s="1"/>
  <c r="AJ651" i="3" a="1"/>
  <c r="AJ651" i="3" s="1"/>
  <c r="AJ387" i="3" a="1"/>
  <c r="AJ387" i="3" s="1"/>
  <c r="AJ989" i="3" a="1"/>
  <c r="AJ989" i="3" s="1"/>
  <c r="AJ489" i="3" a="1"/>
  <c r="AJ489" i="3" s="1"/>
  <c r="AJ944" i="3" a="1"/>
  <c r="AJ944" i="3" s="1"/>
  <c r="AJ398" i="3" a="1"/>
  <c r="AJ398" i="3" s="1"/>
  <c r="AJ121" i="3" a="1"/>
  <c r="AJ121" i="3" s="1"/>
  <c r="AJ571" i="3" a="1"/>
  <c r="AJ571" i="3" s="1"/>
  <c r="AJ827" i="3" a="1"/>
  <c r="AJ827" i="3" s="1"/>
  <c r="AJ851" i="3" a="1"/>
  <c r="AJ851" i="3" s="1"/>
  <c r="AJ974" i="3" a="1"/>
  <c r="AJ974" i="3" s="1"/>
  <c r="AJ352" i="3" a="1"/>
  <c r="AJ352" i="3" s="1"/>
  <c r="AJ96" i="3" a="1"/>
  <c r="AJ96" i="3" s="1"/>
  <c r="AJ284" i="3" a="1"/>
  <c r="AJ284" i="3" s="1"/>
  <c r="AJ198" i="3" a="1"/>
  <c r="AJ198" i="3" s="1"/>
  <c r="AJ114" i="3" a="1"/>
  <c r="AJ114" i="3" s="1"/>
  <c r="AJ268" i="3" a="1"/>
  <c r="AJ268" i="3" s="1"/>
  <c r="AJ455" i="3" a="1"/>
  <c r="AJ455" i="3" s="1"/>
  <c r="AJ876" i="3" a="1"/>
  <c r="AJ876" i="3" s="1"/>
  <c r="AJ869" i="3" a="1"/>
  <c r="AJ869" i="3" s="1"/>
  <c r="AJ510" i="3" a="1"/>
  <c r="AJ510" i="3" s="1"/>
  <c r="AJ365" i="3" a="1"/>
  <c r="AJ365" i="3" s="1"/>
  <c r="AJ473" i="3" a="1"/>
  <c r="AJ473" i="3" s="1"/>
  <c r="AJ836" i="3" a="1"/>
  <c r="AJ836" i="3" s="1"/>
  <c r="AJ798" i="3" a="1"/>
  <c r="AJ798" i="3" s="1"/>
  <c r="AJ758" i="3" a="1"/>
  <c r="AJ758" i="3" s="1"/>
  <c r="AJ964" i="3" a="1"/>
  <c r="AJ964" i="3" s="1"/>
  <c r="AJ336" i="3" a="1"/>
  <c r="AJ336" i="3" s="1"/>
  <c r="AJ430" i="3" a="1"/>
  <c r="AJ430" i="3" s="1"/>
  <c r="AJ216" i="3" a="1"/>
  <c r="AJ216" i="3" s="1"/>
  <c r="AJ496" i="3" a="1"/>
  <c r="AJ496" i="3" s="1"/>
  <c r="AJ419" i="3" a="1"/>
  <c r="AJ419" i="3" s="1"/>
  <c r="AJ425" i="3" a="1"/>
  <c r="AJ425" i="3" s="1"/>
  <c r="AJ610" i="3" a="1"/>
  <c r="AJ610" i="3" s="1"/>
  <c r="AJ218" i="3" a="1"/>
  <c r="AJ218" i="3" s="1"/>
  <c r="AJ74" i="3" a="1"/>
  <c r="AJ74" i="3" s="1"/>
  <c r="AJ153" i="3" a="1"/>
  <c r="AJ153" i="3" s="1"/>
  <c r="AJ686" i="3" a="1"/>
  <c r="AJ686" i="3" s="1"/>
  <c r="AJ926" i="3" a="1"/>
  <c r="AJ926" i="3" s="1"/>
  <c r="AJ950" i="3" a="1"/>
  <c r="AJ950" i="3" s="1"/>
  <c r="AJ443" i="3" a="1"/>
  <c r="AJ443" i="3" s="1"/>
  <c r="AJ962" i="3" a="1"/>
  <c r="AJ962" i="3" s="1"/>
  <c r="AJ97" i="3" a="1"/>
  <c r="AJ97" i="3" s="1"/>
  <c r="AJ116" i="3" a="1"/>
  <c r="AJ116" i="3" s="1"/>
  <c r="AJ399" i="3" a="1"/>
  <c r="AJ399" i="3" s="1"/>
  <c r="AJ847" i="3" a="1"/>
  <c r="AJ847" i="3" s="1"/>
  <c r="AJ819" i="3" a="1"/>
  <c r="AJ819" i="3" s="1"/>
  <c r="AJ952" i="3" a="1"/>
  <c r="AJ952" i="3" s="1"/>
  <c r="AJ835" i="3" a="1"/>
  <c r="AJ835" i="3" s="1"/>
  <c r="AJ196" i="3" a="1"/>
  <c r="AJ196" i="3" s="1"/>
  <c r="AJ129" i="3" a="1"/>
  <c r="AJ129" i="3" s="1"/>
  <c r="AJ52" i="3" a="1"/>
  <c r="AJ52" i="3" s="1"/>
  <c r="AJ139" i="3" a="1"/>
  <c r="AJ139" i="3" s="1"/>
  <c r="AJ100" i="3" a="1"/>
  <c r="AJ100" i="3" s="1"/>
  <c r="AJ563" i="3" a="1"/>
  <c r="AJ563" i="3" s="1"/>
  <c r="AJ476" i="3" a="1"/>
  <c r="AJ476" i="3" s="1"/>
  <c r="AJ671" i="3" a="1"/>
  <c r="AJ671" i="3" s="1"/>
  <c r="AJ558" i="3" a="1"/>
  <c r="AJ558" i="3" s="1"/>
  <c r="AJ282" i="3" a="1"/>
  <c r="AJ282" i="3" s="1"/>
  <c r="AJ248" i="3" a="1"/>
  <c r="AJ248" i="3" s="1"/>
  <c r="AJ714" i="3" a="1"/>
  <c r="AJ714" i="3" s="1"/>
  <c r="AJ958" i="3" a="1"/>
  <c r="AJ958" i="3" s="1"/>
  <c r="AJ982" i="3" a="1"/>
  <c r="AJ982" i="3" s="1"/>
  <c r="AJ494" i="3" a="1"/>
  <c r="AJ494" i="3" s="1"/>
  <c r="AJ856" i="3" a="1"/>
  <c r="AJ856" i="3" s="1"/>
  <c r="AJ225" i="3" a="1"/>
  <c r="AJ225" i="3" s="1"/>
  <c r="AJ187" i="3" a="1"/>
  <c r="AJ187" i="3" s="1"/>
  <c r="AJ11" i="3" a="1"/>
  <c r="AJ11" i="3" s="1"/>
  <c r="AJ163" i="3" a="1"/>
  <c r="AJ163" i="3" s="1"/>
  <c r="AJ677" i="3" a="1"/>
  <c r="AJ677" i="3" s="1"/>
  <c r="AJ376" i="3" a="1"/>
  <c r="AJ376" i="3" s="1"/>
  <c r="AJ998" i="3" a="1"/>
  <c r="AJ998" i="3" s="1"/>
  <c r="AJ360" i="3" a="1"/>
  <c r="AJ360" i="3" s="1"/>
  <c r="AJ530" i="3" a="1"/>
  <c r="AJ530" i="3" s="1"/>
  <c r="AJ1005" i="3" a="1"/>
  <c r="AJ1005" i="3" s="1"/>
  <c r="AJ235" i="3" a="1"/>
  <c r="AJ235" i="3" s="1"/>
  <c r="AJ157" i="3" a="1"/>
  <c r="AJ157" i="3" s="1"/>
  <c r="AJ330" i="3" a="1"/>
  <c r="AJ330" i="3" s="1"/>
  <c r="AJ491" i="3" a="1"/>
  <c r="AJ491" i="3" s="1"/>
  <c r="AJ484" i="3" a="1"/>
  <c r="AJ484" i="3" s="1"/>
  <c r="AJ408" i="3" a="1"/>
  <c r="AJ408" i="3" s="1"/>
  <c r="AJ55" i="3" a="1"/>
  <c r="AJ55" i="3" s="1"/>
  <c r="AJ49" i="3" a="1"/>
  <c r="AJ49" i="3" s="1"/>
  <c r="AJ785" i="3" a="1"/>
  <c r="AJ785" i="3" s="1"/>
  <c r="AJ932" i="3" a="1"/>
  <c r="AJ932" i="3" s="1"/>
  <c r="AJ151" i="3" a="1"/>
  <c r="AJ151" i="3" s="1"/>
  <c r="AJ168" i="3" a="1"/>
  <c r="AJ168" i="3" s="1"/>
  <c r="AJ681" i="3" a="1"/>
  <c r="AJ681" i="3" s="1"/>
  <c r="AJ972" i="3" a="1"/>
  <c r="AJ972" i="3" s="1"/>
  <c r="AJ178" i="3" a="1"/>
  <c r="AJ178" i="3" s="1"/>
  <c r="AJ547" i="3" a="1"/>
  <c r="AJ547" i="3" s="1"/>
  <c r="AJ645" i="3" a="1"/>
  <c r="AJ645" i="3" s="1"/>
  <c r="AJ307" i="3" a="1"/>
  <c r="AJ307" i="3" s="1"/>
  <c r="AJ230" i="3" a="1"/>
  <c r="AJ230" i="3" s="1"/>
  <c r="AJ749" i="3" a="1"/>
  <c r="AJ749" i="3" s="1"/>
  <c r="AJ849" i="3" a="1"/>
  <c r="AJ849" i="3" s="1"/>
  <c r="AJ533" i="3" a="1"/>
  <c r="AJ533" i="3" s="1"/>
  <c r="AJ346" i="3" a="1"/>
  <c r="AJ346" i="3" s="1"/>
  <c r="AJ690" i="3" a="1"/>
  <c r="AJ690" i="3" s="1"/>
  <c r="AJ854" i="3" a="1"/>
  <c r="AJ854" i="3" s="1"/>
  <c r="AJ204" i="3" a="1"/>
  <c r="AJ204" i="3" s="1"/>
  <c r="AJ202" i="3" a="1"/>
  <c r="AJ202" i="3" s="1"/>
  <c r="AJ209" i="3" a="1"/>
  <c r="AJ209" i="3" s="1"/>
  <c r="AJ754" i="3" a="1"/>
  <c r="AJ754" i="3" s="1"/>
  <c r="AJ842" i="3" a="1"/>
  <c r="AJ842" i="3" s="1"/>
  <c r="AJ82" i="3" a="1"/>
  <c r="AJ82" i="3" s="1"/>
  <c r="AJ279" i="3" a="1"/>
  <c r="AJ279" i="3" s="1"/>
  <c r="AJ84" i="3" a="1"/>
  <c r="AJ84" i="3" s="1"/>
  <c r="AJ806" i="3" a="1"/>
  <c r="AJ806" i="3" s="1"/>
  <c r="AJ945" i="3" a="1"/>
  <c r="AJ945" i="3" s="1"/>
  <c r="AJ888" i="3" a="1"/>
  <c r="AJ888" i="3" s="1"/>
  <c r="AJ146" i="3" a="1"/>
  <c r="AJ146" i="3" s="1"/>
  <c r="AJ276" i="3" a="1"/>
  <c r="AJ276" i="3" s="1"/>
  <c r="AJ555" i="3" a="1"/>
  <c r="AJ555" i="3" s="1"/>
  <c r="AJ439" i="3" a="1"/>
  <c r="AJ439" i="3" s="1"/>
  <c r="AJ288" i="3" a="1"/>
  <c r="AJ288" i="3" s="1"/>
  <c r="AJ158" i="3" a="1"/>
  <c r="AJ158" i="3" s="1"/>
  <c r="AJ426" i="3" a="1"/>
  <c r="AJ426" i="3" s="1"/>
  <c r="AJ631" i="3" a="1"/>
  <c r="AJ631" i="3" s="1"/>
  <c r="AJ508" i="3" a="1"/>
  <c r="AJ508" i="3" s="1"/>
  <c r="AJ61" i="3" a="1"/>
  <c r="AJ61" i="3" s="1"/>
  <c r="AJ480" i="3" a="1"/>
  <c r="AJ480" i="3" s="1"/>
  <c r="AJ263" i="3" a="1"/>
  <c r="AJ263" i="3" s="1"/>
  <c r="AJ874" i="3" a="1"/>
  <c r="AJ874" i="3" s="1"/>
  <c r="AJ498" i="3" a="1"/>
  <c r="AJ498" i="3" s="1"/>
  <c r="AJ203" i="3" a="1"/>
  <c r="AJ203" i="3" s="1"/>
  <c r="AJ486" i="3" a="1"/>
  <c r="AJ486" i="3" s="1"/>
  <c r="AJ45" i="3" a="1"/>
  <c r="AJ45" i="3" s="1"/>
  <c r="AJ901" i="3" a="1"/>
  <c r="AJ901" i="3" s="1"/>
  <c r="AJ878" i="3" a="1"/>
  <c r="AJ878" i="3" s="1"/>
  <c r="AJ142" i="3" a="1"/>
  <c r="AJ142" i="3" s="1"/>
  <c r="AJ552" i="3" a="1"/>
  <c r="AJ552" i="3" s="1"/>
  <c r="AJ472" i="3" a="1"/>
  <c r="AJ472" i="3" s="1"/>
  <c r="AJ470" i="3" a="1"/>
  <c r="AJ470" i="3" s="1"/>
  <c r="AJ58" i="3" a="1"/>
  <c r="AJ58" i="3" s="1"/>
  <c r="AJ41" i="3" a="1"/>
  <c r="AJ41" i="3" s="1"/>
  <c r="AJ132" i="3" a="1"/>
  <c r="AJ132" i="3" s="1"/>
  <c r="AJ703" i="3" a="1"/>
  <c r="AJ703" i="3" s="1"/>
  <c r="AJ124" i="3" a="1"/>
  <c r="AJ124" i="3" s="1"/>
  <c r="AJ601" i="3" a="1"/>
  <c r="AJ601" i="3" s="1"/>
  <c r="AJ312" i="3" a="1"/>
  <c r="AJ312" i="3" s="1"/>
  <c r="AJ746" i="3" a="1"/>
  <c r="AJ746" i="3" s="1"/>
  <c r="AJ784" i="3" a="1"/>
  <c r="AJ784" i="3" s="1"/>
  <c r="AJ208" i="3" a="1"/>
  <c r="AJ208" i="3" s="1"/>
  <c r="AJ42" i="3" a="1"/>
  <c r="AJ42" i="3" s="1"/>
  <c r="AJ406" i="3" a="1"/>
  <c r="AJ406" i="3" s="1"/>
  <c r="AJ660" i="3" a="1"/>
  <c r="AJ660" i="3" s="1"/>
  <c r="AJ48" i="3" a="1"/>
  <c r="AJ48" i="3" s="1"/>
  <c r="AJ69" i="3" a="1"/>
  <c r="AJ69" i="3" s="1"/>
  <c r="AJ853" i="3" a="1"/>
  <c r="AJ853" i="3" s="1"/>
  <c r="AJ424" i="3" a="1"/>
  <c r="AJ424" i="3" s="1"/>
  <c r="AJ323" i="3" a="1"/>
  <c r="AJ323" i="3" s="1"/>
  <c r="AJ576" i="3" a="1"/>
  <c r="AJ576" i="3" s="1"/>
  <c r="AJ799" i="3" a="1"/>
  <c r="AJ799" i="3" s="1"/>
  <c r="AJ287" i="3" a="1"/>
  <c r="AJ287" i="3" s="1"/>
  <c r="AJ120" i="3" a="1"/>
  <c r="AJ120" i="3" s="1"/>
  <c r="AJ531" i="3" a="1"/>
  <c r="AJ531" i="3" s="1"/>
  <c r="AJ64" i="3" a="1"/>
  <c r="AJ64" i="3" s="1"/>
  <c r="AJ47" i="3" a="1"/>
  <c r="AJ47" i="3" s="1"/>
  <c r="AJ803" i="3" a="1"/>
  <c r="AJ803" i="3" s="1"/>
  <c r="AJ440" i="3" a="1"/>
  <c r="AJ440" i="3" s="1"/>
  <c r="AJ254" i="3" a="1"/>
  <c r="AJ254" i="3" s="1"/>
  <c r="AJ697" i="3" a="1"/>
  <c r="AJ697" i="3" s="1"/>
  <c r="AJ261" i="3" a="1"/>
  <c r="AJ261" i="3" s="1"/>
  <c r="AJ28" i="3" a="1"/>
  <c r="AJ28" i="3" s="1"/>
  <c r="AJ755" i="3" a="1"/>
  <c r="AJ755" i="3" s="1"/>
  <c r="AJ183" i="3" a="1"/>
  <c r="AJ183" i="3" s="1"/>
  <c r="AJ881" i="3" a="1"/>
  <c r="AJ881" i="3" s="1"/>
  <c r="AJ117" i="3" a="1"/>
  <c r="AJ117" i="3" s="1"/>
  <c r="AJ324" i="3" a="1"/>
  <c r="AJ324" i="3" s="1"/>
  <c r="AJ585" i="3" a="1"/>
  <c r="AJ585" i="3" s="1"/>
  <c r="AJ550" i="3" a="1"/>
  <c r="AJ550" i="3" s="1"/>
  <c r="AJ596" i="3" a="1"/>
  <c r="AJ596" i="3" s="1"/>
  <c r="AJ94" i="3" a="1"/>
  <c r="AJ94" i="3" s="1"/>
  <c r="AJ649" i="3" a="1"/>
  <c r="AJ649" i="3" s="1"/>
  <c r="AJ509" i="3" a="1"/>
  <c r="AJ509" i="3" s="1"/>
  <c r="AJ606" i="3" a="1"/>
  <c r="AJ606" i="3" s="1"/>
  <c r="AJ189" i="3" a="1"/>
  <c r="AJ189" i="3" s="1"/>
  <c r="AJ603" i="3" a="1"/>
  <c r="AJ603" i="3" s="1"/>
  <c r="AJ808" i="3" a="1"/>
  <c r="AJ808" i="3" s="1"/>
  <c r="AJ985" i="3" a="1"/>
  <c r="AJ985" i="3" s="1"/>
  <c r="AJ25" i="3" a="1"/>
  <c r="AJ25" i="3" s="1"/>
  <c r="AJ713" i="3" a="1"/>
  <c r="AJ713" i="3" s="1"/>
  <c r="AJ621" i="3" a="1"/>
  <c r="AJ621" i="3" s="1"/>
  <c r="AJ193" i="3" a="1"/>
  <c r="AJ193" i="3" s="1"/>
  <c r="AJ233" i="3" a="1"/>
  <c r="AJ233" i="3" s="1"/>
  <c r="AJ450" i="3" a="1"/>
  <c r="AJ450" i="3" s="1"/>
  <c r="AJ672" i="3" a="1"/>
  <c r="AJ672" i="3" s="1"/>
  <c r="AJ70" i="3" a="1"/>
  <c r="AJ70" i="3" s="1"/>
  <c r="AJ394" i="3" a="1"/>
  <c r="AJ394" i="3" s="1"/>
  <c r="AJ409" i="3" a="1"/>
  <c r="AJ409" i="3" s="1"/>
  <c r="AJ840" i="3" a="1"/>
  <c r="AJ840" i="3" s="1"/>
  <c r="AJ923" i="3" a="1"/>
  <c r="AJ923" i="3" s="1"/>
  <c r="AJ68" i="3" a="1"/>
  <c r="AJ68" i="3" s="1"/>
  <c r="AJ717" i="3" a="1"/>
  <c r="AJ717" i="3" s="1"/>
  <c r="AJ844" i="3" a="1"/>
  <c r="AJ844" i="3" s="1"/>
  <c r="AJ592" i="3" a="1"/>
  <c r="AJ592" i="3" s="1"/>
  <c r="AJ730" i="3" a="1"/>
  <c r="AJ730" i="3" s="1"/>
  <c r="AJ698" i="3" a="1"/>
  <c r="AJ698" i="3" s="1"/>
  <c r="AJ447" i="3" a="1"/>
  <c r="AJ447" i="3" s="1"/>
  <c r="AJ757" i="3" a="1"/>
  <c r="AJ757" i="3" s="1"/>
  <c r="AJ886" i="3" a="1"/>
  <c r="AJ886" i="3" s="1"/>
  <c r="AJ46" i="3" a="1"/>
  <c r="AJ46" i="3" s="1"/>
  <c r="AJ794" i="3" a="1"/>
  <c r="AJ794" i="3" s="1"/>
  <c r="AJ742" i="3" a="1"/>
  <c r="AJ742" i="3" s="1"/>
  <c r="AJ483" i="3" a="1"/>
  <c r="AJ483" i="3" s="1"/>
  <c r="AJ405" i="3" a="1"/>
  <c r="AJ405" i="3" s="1"/>
  <c r="AJ332" i="3" a="1"/>
  <c r="AJ332" i="3" s="1"/>
  <c r="AJ416" i="3" a="1"/>
  <c r="AJ416" i="3" s="1"/>
  <c r="AJ665" i="3" a="1"/>
  <c r="AJ665" i="3" s="1"/>
  <c r="AJ779" i="3" a="1"/>
  <c r="AJ779" i="3" s="1"/>
  <c r="AJ223" i="3" a="1"/>
  <c r="AJ223" i="3" s="1"/>
  <c r="AJ412" i="3" a="1"/>
  <c r="AJ412" i="3" s="1"/>
  <c r="AJ959" i="3" a="1"/>
  <c r="AJ959" i="3" s="1"/>
  <c r="AJ612" i="3" a="1"/>
  <c r="AJ612" i="3" s="1"/>
  <c r="AJ126" i="3" a="1"/>
  <c r="AJ126" i="3" s="1"/>
  <c r="AJ875" i="3" a="1"/>
  <c r="AJ875" i="3" s="1"/>
  <c r="AJ778" i="3" a="1"/>
  <c r="AJ778" i="3" s="1"/>
  <c r="AJ26" i="3" a="1"/>
  <c r="AJ26" i="3" s="1"/>
  <c r="AJ224" i="3" a="1"/>
  <c r="AJ224" i="3" s="1"/>
  <c r="AJ654" i="3" a="1"/>
  <c r="AJ654" i="3" s="1"/>
  <c r="AJ832" i="3" a="1"/>
  <c r="AJ832" i="3" s="1"/>
  <c r="AJ260" i="3" a="1"/>
  <c r="AJ260" i="3" s="1"/>
  <c r="AJ422" i="3" a="1"/>
  <c r="AJ422" i="3" s="1"/>
  <c r="AJ646" i="3" a="1"/>
  <c r="AJ646" i="3" s="1"/>
  <c r="AJ1000" i="3" a="1"/>
  <c r="AJ1000" i="3" s="1"/>
  <c r="AJ325" i="3" a="1"/>
  <c r="AJ325" i="3" s="1"/>
  <c r="AJ897" i="3" a="1"/>
  <c r="AJ897" i="3" s="1"/>
  <c r="AJ860" i="3" a="1"/>
  <c r="AJ860" i="3" s="1"/>
  <c r="AJ611" i="3" a="1"/>
  <c r="AJ611" i="3" s="1"/>
  <c r="AJ93" i="3" a="1"/>
  <c r="AJ93" i="3" s="1"/>
  <c r="AJ227" i="3" a="1"/>
  <c r="AJ227" i="3" s="1"/>
  <c r="AJ919" i="3" a="1"/>
  <c r="AJ919" i="3" s="1"/>
  <c r="AJ838" i="3" a="1"/>
  <c r="AJ838" i="3" s="1"/>
  <c r="AJ863" i="3" a="1"/>
  <c r="AJ863" i="3" s="1"/>
  <c r="AJ119" i="3" a="1"/>
  <c r="AJ119" i="3" s="1"/>
  <c r="AJ731" i="3" a="1"/>
  <c r="AJ731" i="3" s="1"/>
  <c r="AJ194" i="3" a="1"/>
  <c r="AJ194" i="3" s="1"/>
  <c r="AJ920" i="3" a="1"/>
  <c r="AJ920" i="3" s="1"/>
  <c r="AJ765" i="3" a="1"/>
  <c r="AJ765" i="3" s="1"/>
  <c r="AJ544" i="3" a="1"/>
  <c r="AJ544" i="3" s="1"/>
  <c r="AJ301" i="3" a="1"/>
  <c r="AJ301" i="3" s="1"/>
  <c r="AJ600" i="3" a="1"/>
  <c r="AJ600" i="3" s="1"/>
  <c r="AJ898" i="3" a="1"/>
  <c r="AJ898" i="3" s="1"/>
  <c r="AJ344" i="3" a="1"/>
  <c r="AJ344" i="3" s="1"/>
  <c r="AJ290" i="3" a="1"/>
  <c r="AJ290" i="3" s="1"/>
  <c r="AJ906" i="3" a="1"/>
  <c r="AJ906" i="3" s="1"/>
  <c r="AJ900" i="3" a="1"/>
  <c r="AJ900" i="3" s="1"/>
  <c r="AJ495" i="3" a="1"/>
  <c r="AJ495" i="3" s="1"/>
  <c r="AJ266" i="3" a="1"/>
  <c r="AJ266" i="3" s="1"/>
  <c r="AJ641" i="3" a="1"/>
  <c r="AJ641" i="3" s="1"/>
  <c r="AJ675" i="3" a="1"/>
  <c r="AJ675" i="3" s="1"/>
  <c r="AJ445" i="3" a="1"/>
  <c r="AJ445" i="3" s="1"/>
  <c r="AJ591" i="3" a="1"/>
  <c r="AJ591" i="3" s="1"/>
  <c r="AJ295" i="3" a="1"/>
  <c r="AJ295" i="3" s="1"/>
  <c r="AJ297" i="3" a="1"/>
  <c r="AJ297" i="3" s="1"/>
  <c r="AJ815" i="3" a="1"/>
  <c r="AJ815" i="3" s="1"/>
  <c r="AJ541" i="3" a="1"/>
  <c r="AJ541" i="3" s="1"/>
  <c r="AJ150" i="3" a="1"/>
  <c r="AJ150" i="3" s="1"/>
  <c r="AJ848" i="3" a="1"/>
  <c r="AJ848" i="3" s="1"/>
  <c r="AJ568" i="3" a="1"/>
  <c r="AJ568" i="3" s="1"/>
  <c r="AJ512" i="3" a="1"/>
  <c r="AJ512" i="3" s="1"/>
  <c r="AJ822" i="3" a="1"/>
  <c r="AJ822" i="3" s="1"/>
  <c r="AJ388" i="3" a="1"/>
  <c r="AJ388" i="3" s="1"/>
  <c r="AJ602" i="3" a="1"/>
  <c r="AJ602" i="3" s="1"/>
  <c r="AJ791" i="3" a="1"/>
  <c r="AJ791" i="3" s="1"/>
  <c r="AJ212" i="3" a="1"/>
  <c r="AJ212" i="3" s="1"/>
  <c r="AJ588" i="3" a="1"/>
  <c r="AJ588" i="3" s="1"/>
  <c r="AJ970" i="3" a="1"/>
  <c r="AJ970" i="3" s="1"/>
  <c r="AJ782" i="3" a="1"/>
  <c r="AJ782" i="3" s="1"/>
  <c r="AJ16" i="3" a="1"/>
  <c r="AJ16" i="3" s="1"/>
  <c r="AJ837" i="3" a="1"/>
  <c r="AJ837" i="3" s="1"/>
  <c r="AJ941" i="3" a="1"/>
  <c r="AJ941" i="3" s="1"/>
  <c r="AJ60" i="3" a="1"/>
  <c r="AJ60" i="3" s="1"/>
  <c r="AJ371" i="3" a="1"/>
  <c r="AJ371" i="3" s="1"/>
  <c r="AJ668" i="3" a="1"/>
  <c r="AJ668" i="3" s="1"/>
  <c r="AJ823" i="3" a="1"/>
  <c r="AJ823" i="3" s="1"/>
  <c r="AJ109" i="3" a="1"/>
  <c r="AJ109" i="3" s="1"/>
  <c r="AJ67" i="3" a="1"/>
  <c r="AJ67" i="3" s="1"/>
  <c r="AJ704" i="3" a="1"/>
  <c r="AJ704" i="3" s="1"/>
  <c r="AJ971" i="3" a="1"/>
  <c r="AJ971" i="3" s="1"/>
  <c r="AJ199" i="3" a="1"/>
  <c r="AJ199" i="3" s="1"/>
  <c r="AJ421" i="3" a="1"/>
  <c r="AJ421" i="3" s="1"/>
  <c r="AJ850" i="3" a="1"/>
  <c r="AJ850" i="3" s="1"/>
  <c r="AJ914" i="3" a="1"/>
  <c r="AJ914" i="3" s="1"/>
  <c r="AJ182" i="3" a="1"/>
  <c r="AJ182" i="3" s="1"/>
  <c r="AJ350" i="3" a="1"/>
  <c r="AJ350" i="3" s="1"/>
  <c r="AJ90" i="3" a="1"/>
  <c r="AJ90" i="3" s="1"/>
  <c r="AJ877" i="3" a="1"/>
  <c r="AJ877" i="3" s="1"/>
  <c r="AJ993" i="3" a="1"/>
  <c r="AJ993" i="3" s="1"/>
  <c r="AJ222" i="3" a="1"/>
  <c r="AJ222" i="3" s="1"/>
  <c r="AJ834" i="3" a="1"/>
  <c r="AJ834" i="3" s="1"/>
  <c r="AJ23" i="3" a="1"/>
  <c r="AJ23" i="3" s="1"/>
  <c r="AJ44" i="3" a="1"/>
  <c r="AJ44" i="3" s="1"/>
  <c r="AJ885" i="3" a="1"/>
  <c r="AJ885" i="3" s="1"/>
  <c r="AJ708" i="3" a="1"/>
  <c r="AJ708" i="3" s="1"/>
  <c r="AJ206" i="3" a="1"/>
  <c r="AJ206" i="3" s="1"/>
  <c r="AJ353" i="3" a="1"/>
  <c r="AJ353" i="3" s="1"/>
  <c r="AJ340" i="3" a="1"/>
  <c r="AJ340" i="3" s="1"/>
  <c r="AJ545" i="3" a="1"/>
  <c r="AJ545" i="3" s="1"/>
  <c r="AJ902" i="3" a="1"/>
  <c r="AJ902" i="3" s="1"/>
  <c r="AJ333" i="3" a="1"/>
  <c r="AJ333" i="3" s="1"/>
  <c r="AJ342" i="3" a="1"/>
  <c r="AJ342" i="3" s="1"/>
  <c r="AJ506" i="3" a="1"/>
  <c r="AJ506" i="3" s="1"/>
  <c r="AJ78" i="3" a="1"/>
  <c r="AJ78" i="3" s="1"/>
  <c r="AJ747" i="3" a="1"/>
  <c r="AJ747" i="3" s="1"/>
  <c r="AJ497" i="3" a="1"/>
  <c r="AJ497" i="3" s="1"/>
  <c r="AJ666" i="3" a="1"/>
  <c r="AJ666" i="3" s="1"/>
  <c r="AJ776" i="3" a="1"/>
  <c r="AJ776" i="3" s="1"/>
  <c r="AJ949" i="3" a="1"/>
  <c r="AJ949" i="3" s="1"/>
  <c r="AJ907" i="3" a="1"/>
  <c r="AJ907" i="3" s="1"/>
  <c r="AJ414" i="3" a="1"/>
  <c r="AJ414" i="3" s="1"/>
  <c r="AJ234" i="3" a="1"/>
  <c r="AJ234" i="3" s="1"/>
  <c r="AJ712" i="3" a="1"/>
  <c r="AJ712" i="3" s="1"/>
  <c r="AJ669" i="3" a="1"/>
  <c r="AJ669" i="3" s="1"/>
  <c r="AJ930" i="3" a="1"/>
  <c r="AJ930" i="3" s="1"/>
  <c r="AJ221" i="3" a="1"/>
  <c r="AJ221" i="3" s="1"/>
  <c r="AJ436" i="3" a="1"/>
  <c r="AJ436" i="3" s="1"/>
  <c r="AJ661" i="3" a="1"/>
  <c r="AJ661" i="3" s="1"/>
  <c r="AJ164" i="3" a="1"/>
  <c r="AJ164" i="3" s="1"/>
  <c r="AJ954" i="3" a="1"/>
  <c r="AJ954" i="3" s="1"/>
  <c r="AJ980" i="3" a="1"/>
  <c r="AJ980" i="3" s="1"/>
  <c r="AJ418" i="3" a="1"/>
  <c r="AJ418" i="3" s="1"/>
  <c r="AJ598" i="3" a="1"/>
  <c r="AJ598" i="3" s="1"/>
  <c r="AJ431" i="3" a="1"/>
  <c r="AJ431" i="3" s="1"/>
  <c r="AJ281" i="3" a="1"/>
  <c r="AJ281" i="3" s="1"/>
  <c r="AJ687" i="3" a="1"/>
  <c r="AJ687" i="3" s="1"/>
  <c r="AJ213" i="3" a="1"/>
  <c r="AJ213" i="3" s="1"/>
  <c r="AJ640" i="3" a="1"/>
  <c r="AJ640" i="3" s="1"/>
  <c r="AJ397" i="3" a="1"/>
  <c r="AJ397" i="3" s="1"/>
  <c r="AJ379" i="3" a="1"/>
  <c r="AJ379" i="3" s="1"/>
  <c r="AJ918" i="3" a="1"/>
  <c r="AJ918" i="3" s="1"/>
  <c r="AJ519" i="3" a="1"/>
  <c r="AJ519" i="3" s="1"/>
  <c r="AJ723" i="3" a="1"/>
  <c r="AJ723" i="3" s="1"/>
  <c r="AJ642" i="3" a="1"/>
  <c r="AJ642" i="3" s="1"/>
  <c r="AJ904" i="3" a="1"/>
  <c r="AJ904" i="3" s="1"/>
  <c r="AJ684" i="3" a="1"/>
  <c r="AJ684" i="3" s="1"/>
  <c r="AJ617" i="3" a="1"/>
  <c r="AJ617" i="3" s="1"/>
  <c r="AJ948" i="3" a="1"/>
  <c r="AJ948" i="3" s="1"/>
  <c r="AJ534" i="3" a="1"/>
  <c r="AJ534" i="3" s="1"/>
  <c r="AJ173" i="3" a="1"/>
  <c r="AJ173" i="3" s="1"/>
  <c r="AJ700" i="3" a="1"/>
  <c r="AJ700" i="3" s="1"/>
  <c r="AJ605" i="3" a="1"/>
  <c r="AJ605" i="3" s="1"/>
  <c r="AJ30" i="3" a="1"/>
  <c r="AJ30" i="3" s="1"/>
  <c r="AJ170" i="3" a="1"/>
  <c r="AJ170" i="3" s="1"/>
  <c r="AJ437" i="3" a="1"/>
  <c r="AJ437" i="3" s="1"/>
  <c r="AJ650" i="3" a="1"/>
  <c r="AJ650" i="3" s="1"/>
  <c r="AJ110" i="3" a="1"/>
  <c r="AJ110" i="3" s="1"/>
  <c r="AJ628" i="3" a="1"/>
  <c r="AJ628" i="3" s="1"/>
  <c r="AJ990" i="3" a="1"/>
  <c r="AJ990" i="3" s="1"/>
  <c r="AJ883" i="3" a="1"/>
  <c r="AJ883" i="3" s="1"/>
  <c r="AJ267" i="3" a="1"/>
  <c r="AJ267" i="3" s="1"/>
  <c r="AJ102" i="3" a="1"/>
  <c r="AJ102" i="3" s="1"/>
  <c r="AJ725" i="3" a="1"/>
  <c r="AJ725" i="3" s="1"/>
  <c r="AJ821" i="3" a="1"/>
  <c r="AJ821" i="3" s="1"/>
  <c r="AJ76" i="3" a="1"/>
  <c r="AJ76" i="3" s="1"/>
  <c r="AJ574" i="3" a="1"/>
  <c r="AJ574" i="3" s="1"/>
  <c r="AJ478" i="3" a="1"/>
  <c r="AJ478" i="3" s="1"/>
  <c r="AJ85" i="3" a="1"/>
  <c r="AJ85" i="3" s="1"/>
  <c r="AJ18" i="3" a="1"/>
  <c r="AJ18" i="3" s="1"/>
  <c r="AJ130" i="3" a="1"/>
  <c r="AJ130" i="3" s="1"/>
  <c r="AJ607" i="3" a="1"/>
  <c r="AJ607" i="3" s="1"/>
  <c r="AJ553" i="3" a="1"/>
  <c r="AJ553" i="3" s="1"/>
  <c r="AJ710" i="3" a="1"/>
  <c r="AJ710" i="3" s="1"/>
  <c r="AJ86" i="3" a="1"/>
  <c r="AJ86" i="3" s="1"/>
  <c r="AJ38" i="3" a="1"/>
  <c r="AJ38" i="3" s="1"/>
  <c r="AJ241" i="3" a="1"/>
  <c r="AJ241" i="3" s="1"/>
  <c r="AJ162" i="3" a="1"/>
  <c r="AJ162" i="3" s="1"/>
  <c r="AJ736" i="3" a="1"/>
  <c r="AJ736" i="3" s="1"/>
  <c r="AJ556" i="3" a="1"/>
  <c r="AJ556" i="3" s="1"/>
  <c r="AJ138" i="3" a="1"/>
  <c r="AJ138" i="3" s="1"/>
  <c r="AJ977" i="3" a="1"/>
  <c r="AJ977" i="3" s="1"/>
  <c r="AJ889" i="3" a="1"/>
  <c r="AJ889" i="3" s="1"/>
  <c r="AJ814" i="3" a="1"/>
  <c r="AJ814" i="3" s="1"/>
  <c r="AJ500" i="3" a="1"/>
  <c r="AJ500" i="3" s="1"/>
  <c r="AJ868" i="3" a="1"/>
  <c r="AJ868" i="3" s="1"/>
  <c r="AJ380" i="3" a="1"/>
  <c r="AJ380" i="3" s="1"/>
  <c r="AJ520" i="3" a="1"/>
  <c r="AJ520" i="3" s="1"/>
  <c r="AJ265" i="3" a="1"/>
  <c r="AJ265" i="3" s="1"/>
  <c r="AJ880" i="3" a="1"/>
  <c r="AJ880" i="3" s="1"/>
  <c r="AJ644" i="3" a="1"/>
  <c r="AJ644" i="3" s="1"/>
  <c r="AJ816" i="3" a="1"/>
  <c r="AJ816" i="3" s="1"/>
  <c r="AJ939" i="3" a="1"/>
  <c r="AJ939" i="3" s="1"/>
  <c r="AJ328" i="3" a="1"/>
  <c r="AJ328" i="3" s="1"/>
  <c r="AJ482" i="3" a="1"/>
  <c r="AJ482" i="3" s="1"/>
  <c r="AJ435" i="3" a="1"/>
  <c r="AJ435" i="3" s="1"/>
  <c r="AJ420" i="3" a="1"/>
  <c r="AJ420" i="3" s="1"/>
  <c r="AJ762" i="3" a="1"/>
  <c r="AJ762" i="3" s="1"/>
  <c r="AJ239" i="3" a="1"/>
  <c r="AJ239" i="3" s="1"/>
  <c r="AJ857" i="3" a="1"/>
  <c r="AJ857" i="3" s="1"/>
  <c r="AJ770" i="3" a="1"/>
  <c r="AJ770" i="3" s="1"/>
  <c r="AJ33" i="3" a="1"/>
  <c r="AJ33" i="3" s="1"/>
  <c r="AJ448" i="3" a="1"/>
  <c r="AJ448" i="3" s="1"/>
  <c r="AJ655" i="3" a="1"/>
  <c r="AJ655" i="3" s="1"/>
  <c r="AJ813" i="3" a="1"/>
  <c r="AJ813" i="3" s="1"/>
  <c r="AJ188" i="3" a="1"/>
  <c r="AJ188" i="3" s="1"/>
  <c r="AJ570" i="3" a="1"/>
  <c r="AJ570" i="3" s="1"/>
  <c r="AJ514" i="3" a="1"/>
  <c r="AJ514" i="3" s="1"/>
  <c r="AJ1006" i="3" a="1"/>
  <c r="AJ1006" i="3" s="1"/>
  <c r="AJ348" i="3" a="1"/>
  <c r="AJ348" i="3" s="1"/>
  <c r="AJ152" i="3" a="1"/>
  <c r="AJ152" i="3" s="1"/>
  <c r="AJ858" i="3" a="1"/>
  <c r="AJ858" i="3" s="1"/>
  <c r="AJ973" i="3" a="1"/>
  <c r="AJ973" i="3" s="1"/>
  <c r="AJ253" i="3" a="1"/>
  <c r="AJ253" i="3" s="1"/>
  <c r="AJ753" i="3" a="1"/>
  <c r="AJ753" i="3" s="1"/>
  <c r="AJ670" i="3" a="1"/>
  <c r="AJ670" i="3" s="1"/>
  <c r="AJ167" i="3" a="1"/>
  <c r="AJ167" i="3" s="1"/>
  <c r="AJ136" i="3" a="1"/>
  <c r="AJ136" i="3" s="1"/>
  <c r="AJ181" i="3" a="1"/>
  <c r="AJ181" i="3" s="1"/>
  <c r="AJ402" i="3" a="1"/>
  <c r="AJ402" i="3" s="1"/>
  <c r="AJ728" i="3" a="1"/>
  <c r="AJ728" i="3" s="1"/>
  <c r="AJ956" i="3" a="1"/>
  <c r="AJ956" i="3" s="1"/>
  <c r="AJ294" i="3" a="1"/>
  <c r="AJ294" i="3" s="1"/>
  <c r="AJ256" i="3" a="1"/>
  <c r="AJ256" i="3" s="1"/>
  <c r="AJ306" i="3" a="1"/>
  <c r="AJ306" i="3" s="1"/>
  <c r="AJ464" i="3" a="1"/>
  <c r="AJ464" i="3" s="1"/>
  <c r="AJ887" i="3" a="1"/>
  <c r="AJ887" i="3" s="1"/>
  <c r="AJ741" i="3" a="1"/>
  <c r="AJ741" i="3" s="1"/>
  <c r="AJ59" i="3" a="1"/>
  <c r="AJ59" i="3" s="1"/>
  <c r="AJ460" i="3" a="1"/>
  <c r="AJ460" i="3" s="1"/>
  <c r="AJ311" i="3" a="1"/>
  <c r="AJ311" i="3" s="1"/>
  <c r="AJ383" i="3" a="1"/>
  <c r="AJ383" i="3" s="1"/>
  <c r="AJ423" i="3" a="1"/>
  <c r="AJ423" i="3" s="1"/>
  <c r="AJ357" i="3" a="1"/>
  <c r="AJ357" i="3" s="1"/>
  <c r="AJ595" i="3" a="1"/>
  <c r="AJ595" i="3" s="1"/>
  <c r="AJ53" i="3" a="1"/>
  <c r="AJ53" i="3" s="1"/>
  <c r="AJ269" i="3" a="1"/>
  <c r="AJ269" i="3" s="1"/>
  <c r="AJ771" i="3" a="1"/>
  <c r="AJ771" i="3" s="1"/>
  <c r="AJ567" i="3" a="1"/>
  <c r="AJ567" i="3" s="1"/>
  <c r="AJ485" i="3" a="1"/>
  <c r="AJ485" i="3" s="1"/>
  <c r="AJ452" i="3" a="1"/>
  <c r="AJ452" i="3" s="1"/>
  <c r="AJ692" i="3" a="1"/>
  <c r="AJ692" i="3" s="1"/>
  <c r="AJ659" i="3" a="1"/>
  <c r="AJ659" i="3" s="1"/>
  <c r="AJ929" i="3" a="1"/>
  <c r="AJ929" i="3" s="1"/>
  <c r="AJ599" i="3" a="1"/>
  <c r="AJ599" i="3" s="1"/>
  <c r="AJ165" i="3" a="1"/>
  <c r="AJ165" i="3" s="1"/>
  <c r="AJ614" i="3" a="1"/>
  <c r="AJ614" i="3" s="1"/>
  <c r="AJ802" i="3" a="1"/>
  <c r="AJ802" i="3" s="1"/>
  <c r="AJ125" i="3" a="1"/>
  <c r="AJ125" i="3" s="1"/>
  <c r="AJ560" i="3" a="1"/>
  <c r="AJ560" i="3" s="1"/>
  <c r="AJ502" i="3" a="1"/>
  <c r="AJ502" i="3" s="1"/>
  <c r="AJ966" i="3" a="1"/>
  <c r="AJ966" i="3" s="1"/>
  <c r="AJ313" i="3" a="1"/>
  <c r="AJ313" i="3" s="1"/>
  <c r="AJ369" i="3" a="1"/>
  <c r="AJ369" i="3" s="1"/>
  <c r="AJ479" i="3" a="1"/>
  <c r="AJ479" i="3" s="1"/>
  <c r="AJ134" i="3" a="1"/>
  <c r="AJ134" i="3" s="1"/>
  <c r="AJ865" i="3" a="1"/>
  <c r="AJ865" i="3" s="1"/>
  <c r="AJ766" i="3" a="1"/>
  <c r="AJ766" i="3" s="1"/>
  <c r="AJ680" i="3" a="1"/>
  <c r="AJ680" i="3" s="1"/>
  <c r="AJ833" i="3" a="1"/>
  <c r="AJ833" i="3" s="1"/>
  <c r="AJ154" i="3" a="1"/>
  <c r="AJ154" i="3" s="1"/>
  <c r="AJ474" i="3" a="1"/>
  <c r="AJ474" i="3" s="1"/>
  <c r="AJ722" i="3" a="1"/>
  <c r="AJ722" i="3" s="1"/>
  <c r="AJ99" i="3" a="1"/>
  <c r="AJ99" i="3" s="1"/>
  <c r="AJ743" i="3" a="1"/>
  <c r="AJ743" i="3" s="1"/>
  <c r="AJ92" i="3" a="1"/>
  <c r="AJ92" i="3" s="1"/>
  <c r="AJ587" i="3" a="1"/>
  <c r="AJ587" i="3" s="1"/>
  <c r="AJ696" i="3" a="1"/>
  <c r="AJ696" i="3" s="1"/>
  <c r="AJ415" i="3" a="1"/>
  <c r="AJ415" i="3" s="1"/>
  <c r="AJ141" i="3" a="1"/>
  <c r="AJ141" i="3" s="1"/>
  <c r="AJ179" i="3" a="1"/>
  <c r="AJ179" i="3" s="1"/>
  <c r="AJ1007" i="3" a="1"/>
  <c r="AJ1007" i="3" s="1"/>
  <c r="AJ783" i="3" a="1"/>
  <c r="AJ783" i="3" s="1"/>
  <c r="AJ718" i="3" a="1"/>
  <c r="AJ718" i="3" s="1"/>
  <c r="AJ211" i="3" a="1"/>
  <c r="AJ211" i="3" s="1"/>
  <c r="AJ395" i="3" a="1"/>
  <c r="AJ395" i="3" s="1"/>
  <c r="AJ859" i="3" a="1"/>
  <c r="AJ859" i="3" s="1"/>
  <c r="AJ343" i="3" a="1"/>
  <c r="AJ343" i="3" s="1"/>
  <c r="AJ879" i="3" a="1"/>
  <c r="AJ879" i="3" s="1"/>
  <c r="AJ609" i="3" a="1"/>
  <c r="AJ609" i="3" s="1"/>
  <c r="AJ928" i="3" a="1"/>
  <c r="AJ928" i="3" s="1"/>
  <c r="AJ366" i="3" a="1"/>
  <c r="AJ366" i="3" s="1"/>
  <c r="AJ54" i="3" a="1"/>
  <c r="AJ54" i="3" s="1"/>
  <c r="AJ338" i="3" a="1"/>
  <c r="AJ338" i="3" s="1"/>
  <c r="AJ955" i="3" a="1"/>
  <c r="AJ955" i="3" s="1"/>
  <c r="AJ104" i="3" a="1"/>
  <c r="AJ104" i="3" s="1"/>
  <c r="AJ355" i="3" a="1"/>
  <c r="AJ355" i="3" s="1"/>
  <c r="AJ608" i="3" a="1"/>
  <c r="AJ608" i="3" s="1"/>
  <c r="AJ995" i="3" a="1"/>
  <c r="AJ995" i="3" s="1"/>
  <c r="AJ347" i="3" a="1"/>
  <c r="AJ347" i="3" s="1"/>
  <c r="AJ385" i="3" a="1"/>
  <c r="AJ385" i="3" s="1"/>
  <c r="AJ557" i="3" a="1"/>
  <c r="AJ557" i="3" s="1"/>
  <c r="AJ169" i="3" a="1"/>
  <c r="AJ169" i="3" s="1"/>
  <c r="AJ217" i="3" a="1"/>
  <c r="AJ217" i="3" s="1"/>
  <c r="AJ564" i="3" a="1"/>
  <c r="AJ564" i="3" s="1"/>
  <c r="AJ572" i="3" a="1"/>
  <c r="AJ572" i="3" s="1"/>
  <c r="AJ272" i="3" a="1"/>
  <c r="AJ272" i="3" s="1"/>
  <c r="AJ35" i="3" a="1"/>
  <c r="AJ35" i="3" s="1"/>
  <c r="AJ362" i="3" a="1"/>
  <c r="AJ362" i="3" s="1"/>
  <c r="AJ967" i="3" a="1"/>
  <c r="AJ967" i="3" s="1"/>
  <c r="AJ229" i="3" a="1"/>
  <c r="AJ229" i="3" s="1"/>
  <c r="AJ656" i="3" a="1"/>
  <c r="AJ656" i="3" s="1"/>
  <c r="AJ396" i="3" a="1"/>
  <c r="AJ396" i="3" s="1"/>
  <c r="AJ133" i="3" a="1"/>
  <c r="AJ133" i="3" s="1"/>
  <c r="AJ925" i="3" a="1"/>
  <c r="AJ925" i="3" s="1"/>
  <c r="AJ1003" i="3" a="1"/>
  <c r="AJ1003" i="3" s="1"/>
  <c r="AJ334" i="3" a="1"/>
  <c r="AJ334" i="3" s="1"/>
  <c r="AJ449" i="3" a="1"/>
  <c r="AJ449" i="3" s="1"/>
  <c r="AJ411" i="3" a="1"/>
  <c r="AJ411" i="3" s="1"/>
  <c r="AJ583" i="3" a="1"/>
  <c r="AJ583" i="3" s="1"/>
  <c r="AJ619" i="3" a="1"/>
  <c r="AJ619" i="3" s="1"/>
  <c r="AJ238" i="3" a="1"/>
  <c r="AJ238" i="3" s="1"/>
  <c r="AJ410" i="3" a="1"/>
  <c r="AJ410" i="3" s="1"/>
  <c r="AJ184" i="3" a="1"/>
  <c r="AJ184" i="3" s="1"/>
  <c r="AJ27" i="3" a="1"/>
  <c r="AJ27" i="3" s="1"/>
  <c r="AJ345" i="3" a="1"/>
  <c r="AJ345" i="3" s="1"/>
  <c r="AJ115" i="3" a="1"/>
  <c r="AJ115" i="3" s="1"/>
  <c r="AJ341" i="3" a="1"/>
  <c r="AJ341" i="3" s="1"/>
  <c r="AJ913" i="3" a="1"/>
  <c r="AJ913" i="3" s="1"/>
  <c r="AJ559" i="3" a="1"/>
  <c r="AJ559" i="3" s="1"/>
  <c r="AJ744" i="3" a="1"/>
  <c r="AJ744" i="3" s="1"/>
  <c r="AJ499" i="3" a="1"/>
  <c r="AJ499" i="3" s="1"/>
  <c r="AJ252" i="3" a="1"/>
  <c r="AJ252" i="3" s="1"/>
  <c r="AJ732" i="3" a="1"/>
  <c r="AJ732" i="3" s="1"/>
  <c r="AJ912" i="3" a="1"/>
  <c r="AJ912" i="3" s="1"/>
  <c r="AJ81" i="3" a="1"/>
  <c r="AJ81" i="3" s="1"/>
  <c r="AJ658" i="3" a="1"/>
  <c r="AJ658" i="3" s="1"/>
  <c r="AJ296" i="3" a="1"/>
  <c r="AJ296" i="3" s="1"/>
  <c r="AJ349" i="3" a="1"/>
  <c r="AJ349" i="3" s="1"/>
  <c r="AJ469" i="3" a="1"/>
  <c r="AJ469" i="3" s="1"/>
  <c r="AJ201" i="3" a="1"/>
  <c r="AJ201" i="3" s="1"/>
  <c r="AJ830" i="3" a="1"/>
  <c r="AJ830" i="3" s="1"/>
  <c r="AJ456" i="3" a="1"/>
  <c r="AJ456" i="3" s="1"/>
  <c r="AJ786" i="3" a="1"/>
  <c r="AJ786" i="3" s="1"/>
  <c r="AJ466" i="3" a="1"/>
  <c r="AJ466" i="3" s="1"/>
  <c r="AJ73" i="3" a="1"/>
  <c r="AJ73" i="3" s="1"/>
  <c r="AJ740" i="3" a="1"/>
  <c r="AJ740" i="3" s="1"/>
  <c r="AJ828" i="3" a="1"/>
  <c r="AJ828" i="3" s="1"/>
  <c r="AJ370" i="3" a="1"/>
  <c r="AJ370" i="3" s="1"/>
  <c r="AJ471" i="3" a="1"/>
  <c r="AJ471" i="3" s="1"/>
  <c r="AJ795" i="3" a="1"/>
  <c r="AJ795" i="3" s="1"/>
  <c r="AJ582" i="3" a="1"/>
  <c r="AJ582" i="3" s="1"/>
  <c r="AJ890" i="3" a="1"/>
  <c r="AJ890" i="3" s="1"/>
  <c r="AJ106" i="3" a="1"/>
  <c r="AJ106" i="3" s="1"/>
  <c r="AJ507" i="3" a="1"/>
  <c r="AJ507" i="3" s="1"/>
  <c r="AJ381" i="3" a="1"/>
  <c r="AJ381" i="3" s="1"/>
  <c r="AJ302" i="3" a="1"/>
  <c r="AJ302" i="3" s="1"/>
  <c r="AJ127" i="3" a="1"/>
  <c r="AJ127" i="3" s="1"/>
  <c r="AJ626" i="3" a="1"/>
  <c r="AJ626" i="3" s="1"/>
  <c r="AJ735" i="3" a="1"/>
  <c r="AJ735" i="3" s="1"/>
  <c r="AJ40" i="3" a="1"/>
  <c r="AJ40" i="3" s="1"/>
  <c r="AJ326" i="3" a="1"/>
  <c r="AJ326" i="3" s="1"/>
  <c r="AJ707" i="3" a="1"/>
  <c r="AJ707" i="3" s="1"/>
  <c r="AJ618" i="3" a="1"/>
  <c r="AJ618" i="3" s="1"/>
  <c r="AJ172" i="3" a="1"/>
  <c r="AJ172" i="3" s="1"/>
  <c r="AJ936" i="3" a="1"/>
  <c r="AJ936" i="3" s="1"/>
  <c r="AJ518" i="3" a="1"/>
  <c r="AJ518" i="3" s="1"/>
  <c r="AJ719" i="3" a="1"/>
  <c r="AJ719" i="3" s="1"/>
  <c r="AJ273" i="3" a="1"/>
  <c r="AJ273" i="3" s="1"/>
  <c r="AJ20" i="3" a="1"/>
  <c r="AJ20" i="3" s="1"/>
  <c r="AJ36" i="3" a="1"/>
  <c r="AJ36" i="3" s="1"/>
  <c r="AJ702" i="3" a="1"/>
  <c r="AJ702" i="3" s="1"/>
  <c r="AJ166" i="3" a="1"/>
  <c r="AJ166" i="3" s="1"/>
  <c r="AJ83" i="3" a="1"/>
  <c r="AJ83" i="3" s="1"/>
  <c r="AJ316" i="3" a="1"/>
  <c r="AJ316" i="3" s="1"/>
  <c r="AJ37" i="3" a="1"/>
  <c r="AJ37" i="3" s="1"/>
  <c r="AJ773" i="3" a="1"/>
  <c r="AJ773" i="3" s="1"/>
  <c r="AJ299" i="3" a="1"/>
  <c r="AJ299" i="3" s="1"/>
  <c r="AJ390" i="3" a="1"/>
  <c r="AJ390" i="3" s="1"/>
  <c r="AJ87" i="3" a="1"/>
  <c r="AJ87" i="3" s="1"/>
  <c r="AJ207" i="3" a="1"/>
  <c r="AJ207" i="3" s="1"/>
  <c r="AJ537" i="3" a="1"/>
  <c r="AJ537" i="3" s="1"/>
  <c r="AJ748" i="3" a="1"/>
  <c r="AJ748" i="3" s="1"/>
  <c r="AJ871" i="3" a="1"/>
  <c r="AJ871" i="3" s="1"/>
  <c r="AJ407" i="3" a="1"/>
  <c r="AJ407" i="3" s="1"/>
  <c r="AJ309" i="3" a="1"/>
  <c r="AJ309" i="3" s="1"/>
  <c r="AJ243" i="3" a="1"/>
  <c r="AJ243" i="3" s="1"/>
  <c r="AJ527" i="3" a="1"/>
  <c r="AJ527" i="3" s="1"/>
  <c r="AJ870" i="3" a="1"/>
  <c r="AJ870" i="3" s="1"/>
  <c r="AJ867" i="3" a="1"/>
  <c r="AJ867" i="3" s="1"/>
  <c r="AJ905" i="3" a="1"/>
  <c r="AJ905" i="3" s="1"/>
  <c r="AJ463" i="3" a="1"/>
  <c r="AJ463" i="3" s="1"/>
  <c r="AJ841" i="3" a="1"/>
  <c r="AJ841" i="3" s="1"/>
  <c r="AJ693" i="3" a="1"/>
  <c r="AJ693" i="3" s="1"/>
  <c r="AJ305" i="3" a="1"/>
  <c r="AJ305" i="3" s="1"/>
  <c r="AJ327" i="3" a="1"/>
  <c r="AJ327" i="3" s="1"/>
  <c r="AJ22" i="3" a="1"/>
  <c r="AJ22" i="3" s="1"/>
  <c r="AJ915" i="3" a="1"/>
  <c r="AJ915" i="3" s="1"/>
  <c r="AJ769" i="3" a="1"/>
  <c r="AJ769" i="3" s="1"/>
  <c r="AJ293" i="3" a="1"/>
  <c r="AJ293" i="3" s="1"/>
  <c r="AJ760" i="3" a="1"/>
  <c r="AJ760" i="3" s="1"/>
  <c r="AJ946" i="3" a="1"/>
  <c r="AJ946" i="3" s="1"/>
  <c r="AJ891" i="3" a="1"/>
  <c r="AJ891" i="3" s="1"/>
  <c r="AJ454" i="3" a="1"/>
  <c r="AJ454" i="3" s="1"/>
  <c r="AJ855" i="3" a="1"/>
  <c r="AJ855" i="3" s="1"/>
  <c r="AJ589" i="3" a="1"/>
  <c r="AJ589" i="3" s="1"/>
  <c r="AJ947" i="3" a="1"/>
  <c r="AJ947" i="3" s="1"/>
  <c r="AJ339" i="3" a="1"/>
  <c r="AJ339" i="3" s="1"/>
  <c r="AJ916" i="3" a="1"/>
  <c r="AJ916" i="3" s="1"/>
  <c r="AJ800" i="3" a="1"/>
  <c r="AJ800" i="3" s="1"/>
  <c r="AJ21" i="3" a="1"/>
  <c r="AJ21" i="3" s="1"/>
  <c r="AJ664" i="3" a="1"/>
  <c r="AJ664" i="3" s="1"/>
  <c r="AJ351" i="3" a="1"/>
  <c r="AJ351" i="3" s="1"/>
  <c r="AJ441" i="3" a="1"/>
  <c r="AJ441" i="3" s="1"/>
  <c r="AJ733" i="3" a="1"/>
  <c r="AJ733" i="3" s="1"/>
  <c r="AJ978" i="3" a="1"/>
  <c r="AJ978" i="3" s="1"/>
  <c r="AJ811" i="3" a="1"/>
  <c r="AJ811" i="3" s="1"/>
  <c r="AJ581" i="3" a="1"/>
  <c r="AJ581" i="3" s="1"/>
  <c r="AJ277" i="3" a="1"/>
  <c r="AJ277" i="3" s="1"/>
  <c r="AJ986" i="3" a="1"/>
  <c r="AJ986" i="3" s="1"/>
  <c r="AJ429" i="3" a="1"/>
  <c r="AJ429" i="3" s="1"/>
  <c r="AJ257" i="3" a="1"/>
  <c r="AJ257" i="3" s="1"/>
  <c r="AJ796" i="3" a="1"/>
  <c r="AJ796" i="3" s="1"/>
  <c r="AJ171" i="3" a="1"/>
  <c r="AJ171" i="3" s="1"/>
  <c r="AJ804" i="3" a="1"/>
  <c r="AJ804" i="3" s="1"/>
  <c r="AJ434" i="3" a="1"/>
  <c r="AJ434" i="3" s="1"/>
  <c r="AJ705" i="3" a="1"/>
  <c r="AJ705" i="3" s="1"/>
  <c r="AJ604" i="3" a="1"/>
  <c r="AJ604" i="3" s="1"/>
  <c r="AJ927" i="3" a="1"/>
  <c r="AJ927" i="3" s="1"/>
  <c r="AJ634" i="3" a="1"/>
  <c r="AJ634" i="3" s="1"/>
  <c r="AJ492" i="3" a="1"/>
  <c r="AJ492" i="3" s="1"/>
  <c r="AJ374" i="3" a="1"/>
  <c r="AJ374" i="3" s="1"/>
  <c r="AJ861" i="3" a="1"/>
  <c r="AJ861" i="3" s="1"/>
  <c r="AJ17" i="3" a="1"/>
  <c r="AJ17" i="3" s="1"/>
  <c r="AJ630" i="3" a="1"/>
  <c r="AJ630" i="3" s="1"/>
  <c r="AJ657" i="3" a="1"/>
  <c r="AJ657" i="3" s="1"/>
  <c r="AJ13" i="3" a="1"/>
  <c r="AJ13" i="3" s="1"/>
  <c r="AJ554" i="3" a="1"/>
  <c r="AJ554" i="3" s="1"/>
  <c r="AJ910" i="3" a="1"/>
  <c r="AJ910" i="3" s="1"/>
  <c r="AJ65" i="3" a="1"/>
  <c r="AJ65" i="3" s="1"/>
  <c r="AJ149" i="3" a="1"/>
  <c r="AJ149" i="3" s="1"/>
  <c r="AJ271" i="3" a="1"/>
  <c r="AJ271" i="3" s="1"/>
  <c r="AJ745" i="3" a="1"/>
  <c r="AJ745" i="3" s="1"/>
  <c r="AJ337" i="3" a="1"/>
  <c r="AJ337" i="3" s="1"/>
  <c r="AJ809" i="3" a="1"/>
  <c r="AJ809" i="3" s="1"/>
  <c r="AJ322" i="3" a="1"/>
  <c r="AJ322" i="3" s="1"/>
  <c r="AJ314" i="3" a="1"/>
  <c r="AJ314" i="3" s="1"/>
  <c r="AJ590" i="3" a="1"/>
  <c r="AJ590" i="3" s="1"/>
  <c r="AJ359" i="3" a="1"/>
  <c r="AJ359" i="3" s="1"/>
  <c r="AJ994" i="3" a="1"/>
  <c r="AJ994" i="3" s="1"/>
  <c r="AJ546" i="3" a="1"/>
  <c r="AJ546" i="3" s="1"/>
  <c r="AJ674" i="3" a="1"/>
  <c r="AJ674" i="3" s="1"/>
  <c r="AJ737" i="3" a="1"/>
  <c r="AJ737" i="3" s="1"/>
  <c r="AJ368" i="3" a="1"/>
  <c r="AJ368" i="3" s="1"/>
  <c r="AJ318" i="3" a="1"/>
  <c r="AJ318" i="3" s="1"/>
  <c r="AJ386" i="3" a="1"/>
  <c r="AJ386" i="3" s="1"/>
  <c r="AJ513" i="3" a="1"/>
  <c r="AJ513" i="3" s="1"/>
  <c r="AJ14" i="3" a="1"/>
  <c r="AJ14" i="3" s="1"/>
  <c r="AJ308" i="3" a="1"/>
  <c r="AJ308" i="3" s="1"/>
  <c r="AJ892" i="3" a="1"/>
  <c r="AJ892" i="3" s="1"/>
  <c r="AJ984" i="3" a="1"/>
  <c r="AJ984" i="3" s="1"/>
  <c r="AJ50" i="3" a="1"/>
  <c r="AJ50" i="3" s="1"/>
  <c r="AJ577" i="3" a="1"/>
  <c r="AJ577" i="3" s="1"/>
  <c r="AY858" i="3"/>
  <c r="BO858" i="3" s="1"/>
  <c r="AY79" i="3"/>
  <c r="BO79" i="3" s="1"/>
  <c r="AY337" i="3"/>
  <c r="BO337" i="3" s="1"/>
  <c r="AY301" i="3"/>
  <c r="BO301" i="3" s="1"/>
  <c r="AY102" i="3"/>
  <c r="BO102" i="3" s="1"/>
  <c r="AY653" i="3"/>
  <c r="BO653" i="3" s="1"/>
  <c r="AY704" i="3"/>
  <c r="BO704" i="3" s="1"/>
  <c r="AY506" i="3"/>
  <c r="BO506" i="3" s="1"/>
  <c r="AY119" i="3"/>
  <c r="BO119" i="3" s="1"/>
  <c r="AY78" i="3"/>
  <c r="BO78" i="3" s="1"/>
  <c r="AY1000" i="3"/>
  <c r="BO1000" i="3" s="1"/>
  <c r="AY378" i="3"/>
  <c r="BO378" i="3" s="1"/>
  <c r="AY505" i="3"/>
  <c r="BO505" i="3" s="1"/>
  <c r="AY686" i="3"/>
  <c r="BO686" i="3" s="1"/>
  <c r="AY793" i="3"/>
  <c r="BO793" i="3" s="1"/>
  <c r="AY439" i="3"/>
  <c r="BO439" i="3" s="1"/>
  <c r="AY92" i="3"/>
  <c r="BO92" i="3" s="1"/>
  <c r="AY115" i="3"/>
  <c r="BO115" i="3" s="1"/>
  <c r="AY634" i="3"/>
  <c r="BO634" i="3" s="1"/>
  <c r="AY495" i="3"/>
  <c r="BO495" i="3" s="1"/>
  <c r="AY885" i="3"/>
  <c r="BO885" i="3" s="1"/>
  <c r="AY807" i="3"/>
  <c r="BO807" i="3" s="1"/>
  <c r="AY336" i="3"/>
  <c r="BO336" i="3" s="1"/>
  <c r="AY799" i="3"/>
  <c r="BO799" i="3" s="1"/>
  <c r="AY519" i="3"/>
  <c r="BO519" i="3" s="1"/>
  <c r="AY454" i="3"/>
  <c r="BO454" i="3" s="1"/>
  <c r="AY931" i="3"/>
  <c r="BO931" i="3" s="1"/>
  <c r="AY876" i="3"/>
  <c r="BO876" i="3" s="1"/>
  <c r="AY296" i="3"/>
  <c r="BO296" i="3" s="1"/>
  <c r="AY86" i="3"/>
  <c r="BO86" i="3" s="1"/>
  <c r="AY750" i="3"/>
  <c r="BO750" i="3" s="1"/>
  <c r="AY928" i="3"/>
  <c r="BO928" i="3" s="1"/>
  <c r="AY772" i="3"/>
  <c r="BO772" i="3" s="1"/>
  <c r="AY191" i="3"/>
  <c r="BO191" i="3" s="1"/>
  <c r="AY812" i="3"/>
  <c r="BO812" i="3" s="1"/>
  <c r="AY870" i="3"/>
  <c r="BO870" i="3" s="1"/>
  <c r="AY521" i="3"/>
  <c r="BO521" i="3" s="1"/>
  <c r="AY467" i="3"/>
  <c r="BO467" i="3" s="1"/>
  <c r="AY993" i="3"/>
  <c r="BO993" i="3" s="1"/>
  <c r="AY356" i="3"/>
  <c r="BO356" i="3" s="1"/>
  <c r="AY308" i="3"/>
  <c r="BO308" i="3" s="1"/>
  <c r="AY81" i="3"/>
  <c r="BO81" i="3" s="1"/>
  <c r="AY458" i="3"/>
  <c r="BO458" i="3" s="1"/>
  <c r="AY810" i="3"/>
  <c r="BO810" i="3" s="1"/>
  <c r="AY595" i="3"/>
  <c r="BO595" i="3" s="1"/>
  <c r="AY99" i="3"/>
  <c r="BO99" i="3" s="1"/>
  <c r="AY666" i="3"/>
  <c r="BO666" i="3" s="1"/>
  <c r="AY905" i="3"/>
  <c r="BO905" i="3" s="1"/>
  <c r="AY171" i="3"/>
  <c r="BO171" i="3" s="1"/>
  <c r="AY120" i="3"/>
  <c r="BO120" i="3" s="1"/>
  <c r="AY647" i="3"/>
  <c r="BO647" i="3" s="1"/>
  <c r="AY149" i="3"/>
  <c r="BO149" i="3" s="1"/>
  <c r="AY251" i="3"/>
  <c r="BO251" i="3" s="1"/>
  <c r="AY538" i="3"/>
  <c r="BO538" i="3" s="1"/>
  <c r="AY69" i="3"/>
  <c r="BO69" i="3" s="1"/>
  <c r="AY38" i="3"/>
  <c r="BO38" i="3" s="1"/>
  <c r="AY895" i="3"/>
  <c r="BO895" i="3" s="1"/>
  <c r="AY470" i="3"/>
  <c r="BO470" i="3" s="1"/>
  <c r="AY440" i="3"/>
  <c r="BO440" i="3" s="1"/>
  <c r="AY449" i="3"/>
  <c r="BO449" i="3" s="1"/>
  <c r="AY51" i="3"/>
  <c r="AY133" i="3"/>
  <c r="BO133" i="3" s="1"/>
  <c r="AY787" i="3"/>
  <c r="BO787" i="3" s="1"/>
  <c r="AY730" i="3"/>
  <c r="BO730" i="3" s="1"/>
  <c r="AY818" i="3"/>
  <c r="BO818" i="3" s="1"/>
  <c r="AY339" i="3"/>
  <c r="BO339" i="3" s="1"/>
  <c r="AY782" i="3"/>
  <c r="BO782" i="3" s="1"/>
  <c r="AY468" i="3"/>
  <c r="BO468" i="3" s="1"/>
  <c r="AY156" i="3"/>
  <c r="BO156" i="3" s="1"/>
  <c r="AY580" i="3"/>
  <c r="BO580" i="3" s="1"/>
  <c r="AY901" i="3"/>
  <c r="BO901" i="3" s="1"/>
  <c r="AY732" i="3"/>
  <c r="BO732" i="3" s="1"/>
  <c r="AY510" i="3"/>
  <c r="BO510" i="3" s="1"/>
  <c r="AY272" i="3"/>
  <c r="BO272" i="3" s="1"/>
  <c r="AY543" i="3"/>
  <c r="BO543" i="3" s="1"/>
  <c r="AY764" i="3"/>
  <c r="BO764" i="3" s="1"/>
  <c r="AY934" i="3"/>
  <c r="BO934" i="3" s="1"/>
  <c r="AY558" i="3"/>
  <c r="BO558" i="3" s="1"/>
  <c r="AY849" i="3"/>
  <c r="BO849" i="3" s="1"/>
  <c r="AY840" i="3"/>
  <c r="BO840" i="3" s="1"/>
  <c r="AY907" i="3"/>
  <c r="BO907" i="3" s="1"/>
  <c r="AY232" i="3"/>
  <c r="BO232" i="3" s="1"/>
  <c r="AY996" i="3"/>
  <c r="BO996" i="3" s="1"/>
  <c r="AY360" i="3"/>
  <c r="BO360" i="3" s="1"/>
  <c r="AY911" i="3"/>
  <c r="BO911" i="3" s="1"/>
  <c r="AY214" i="3"/>
  <c r="BO214" i="3" s="1"/>
  <c r="AY749" i="3"/>
  <c r="BO749" i="3" s="1"/>
  <c r="AY952" i="3"/>
  <c r="BO952" i="3" s="1"/>
  <c r="AY315" i="3"/>
  <c r="BO315" i="3" s="1"/>
  <c r="AY259" i="3"/>
  <c r="BO259" i="3" s="1"/>
  <c r="AY127" i="3"/>
  <c r="BO127" i="3" s="1"/>
  <c r="AY456" i="3"/>
  <c r="BO456" i="3" s="1"/>
  <c r="AY271" i="3"/>
  <c r="BO271" i="3" s="1"/>
  <c r="AY743" i="3"/>
  <c r="BO743" i="3" s="1"/>
  <c r="W14" i="3"/>
  <c r="AE14" i="3"/>
  <c r="W16" i="3"/>
  <c r="AE16" i="3"/>
  <c r="AE39" i="3"/>
  <c r="W39" i="3"/>
  <c r="AE48" i="3"/>
  <c r="W48" i="3"/>
  <c r="AE45" i="3"/>
  <c r="W45" i="3"/>
  <c r="W31" i="3"/>
  <c r="AE31" i="3"/>
  <c r="W55" i="3"/>
  <c r="AE55" i="3"/>
  <c r="I80" i="34"/>
  <c r="J78" i="34"/>
  <c r="J80" i="34" s="1"/>
  <c r="W32" i="3"/>
  <c r="AE32" i="3"/>
  <c r="AE36" i="3"/>
  <c r="W36" i="3"/>
  <c r="AE59" i="3"/>
  <c r="W59" i="3"/>
  <c r="W52" i="3"/>
  <c r="AE52" i="3"/>
  <c r="AE20" i="3"/>
  <c r="W20" i="3"/>
  <c r="W26" i="3"/>
  <c r="AE26" i="3"/>
  <c r="W51" i="3"/>
  <c r="AE51" i="3"/>
  <c r="W15" i="3"/>
  <c r="AE15" i="3"/>
  <c r="W42" i="3"/>
  <c r="AE42" i="3"/>
  <c r="AE12" i="3"/>
  <c r="W12" i="3"/>
  <c r="W46" i="3"/>
  <c r="AE46" i="3"/>
  <c r="W47" i="3"/>
  <c r="AE47" i="3"/>
  <c r="AE53" i="3"/>
  <c r="W53" i="3"/>
  <c r="W18" i="3"/>
  <c r="AE18" i="3"/>
  <c r="W27" i="3"/>
  <c r="AE27" i="3"/>
  <c r="BE8" i="3" a="1"/>
  <c r="BE8" i="3" s="1"/>
  <c r="D62" i="14" s="1"/>
  <c r="G8" i="34" a="1"/>
  <c r="G8" i="34" s="1"/>
  <c r="W19" i="3"/>
  <c r="AE19" i="3"/>
  <c r="I43" i="40"/>
  <c r="J43" i="40" s="1"/>
  <c r="I38" i="40"/>
  <c r="J38" i="40" s="1"/>
  <c r="I46" i="40"/>
  <c r="I44" i="40"/>
  <c r="J44" i="40" s="1"/>
  <c r="R43" i="40"/>
  <c r="R45" i="40"/>
  <c r="R39" i="40"/>
  <c r="S39" i="40" s="1"/>
  <c r="R44" i="40"/>
  <c r="I39" i="40"/>
  <c r="J39" i="40" s="1"/>
  <c r="R46" i="40"/>
  <c r="I40" i="40"/>
  <c r="J40" i="40" s="1"/>
  <c r="R38" i="40"/>
  <c r="S38" i="40" s="1"/>
  <c r="R41" i="40"/>
  <c r="S41" i="40" s="1"/>
  <c r="I42" i="40"/>
  <c r="J42" i="40" s="1"/>
  <c r="I41" i="40"/>
  <c r="J41" i="40" s="1"/>
  <c r="R40" i="40"/>
  <c r="S40" i="40" s="1"/>
  <c r="I45" i="40"/>
  <c r="J45" i="40" s="1"/>
  <c r="R42" i="40"/>
  <c r="W41" i="3"/>
  <c r="AE41" i="3"/>
  <c r="W25" i="3"/>
  <c r="AE25" i="3"/>
  <c r="AR181" i="3" a="1"/>
  <c r="AR181" i="3" s="1"/>
  <c r="AR728" i="3" a="1"/>
  <c r="AR728" i="3" s="1"/>
  <c r="AR455" i="3" a="1"/>
  <c r="AR455" i="3" s="1"/>
  <c r="AR293" i="3" a="1"/>
  <c r="AR293" i="3" s="1"/>
  <c r="AR766" i="3" a="1"/>
  <c r="AR766" i="3" s="1"/>
  <c r="AR175" i="3" a="1"/>
  <c r="AR175" i="3" s="1"/>
  <c r="AZ175" i="3" s="1"/>
  <c r="BP175" i="3" s="1"/>
  <c r="AR41" i="3" a="1"/>
  <c r="AR41" i="3" s="1"/>
  <c r="AZ41" i="3" s="1"/>
  <c r="AR131" i="3" a="1"/>
  <c r="AR131" i="3" s="1"/>
  <c r="AZ131" i="3" s="1"/>
  <c r="BP131" i="3" s="1"/>
  <c r="AR94" i="3" a="1"/>
  <c r="AR94" i="3" s="1"/>
  <c r="AR576" i="3" a="1"/>
  <c r="AR576" i="3" s="1"/>
  <c r="AZ576" i="3" s="1"/>
  <c r="BP576" i="3" s="1"/>
  <c r="AR215" i="3" a="1"/>
  <c r="AR215" i="3" s="1"/>
  <c r="AZ215" i="3" s="1"/>
  <c r="BP215" i="3" s="1"/>
  <c r="AR99" i="3" a="1"/>
  <c r="AR99" i="3" s="1"/>
  <c r="AR962" i="3" a="1"/>
  <c r="AR962" i="3" s="1"/>
  <c r="AZ962" i="3" s="1"/>
  <c r="BP962" i="3" s="1"/>
  <c r="AR119" i="3" a="1"/>
  <c r="AR119" i="3" s="1"/>
  <c r="AR680" i="3" a="1"/>
  <c r="AR680" i="3" s="1"/>
  <c r="AR240" i="3" a="1"/>
  <c r="AR240" i="3" s="1"/>
  <c r="AZ240" i="3" s="1"/>
  <c r="BP240" i="3" s="1"/>
  <c r="AR615" i="3" a="1"/>
  <c r="AR615" i="3" s="1"/>
  <c r="AZ615" i="3" s="1"/>
  <c r="BP615" i="3" s="1"/>
  <c r="AR838" i="3" a="1"/>
  <c r="AR838" i="3" s="1"/>
  <c r="AR177" i="3" a="1"/>
  <c r="AR177" i="3" s="1"/>
  <c r="AZ177" i="3" s="1"/>
  <c r="BP177" i="3" s="1"/>
  <c r="AR967" i="3" a="1"/>
  <c r="AR967" i="3" s="1"/>
  <c r="AR257" i="3" a="1"/>
  <c r="AR257" i="3" s="1"/>
  <c r="AZ257" i="3" s="1"/>
  <c r="BP257" i="3" s="1"/>
  <c r="AR658" i="3" a="1"/>
  <c r="AR658" i="3" s="1"/>
  <c r="AR212" i="3" a="1"/>
  <c r="AR212" i="3" s="1"/>
  <c r="AR527" i="3" a="1"/>
  <c r="AR527" i="3" s="1"/>
  <c r="AR744" i="3" a="1"/>
  <c r="AR744" i="3" s="1"/>
  <c r="AR326" i="3" a="1"/>
  <c r="AR326" i="3" s="1"/>
  <c r="AR56" i="3" a="1"/>
  <c r="AR56" i="3" s="1"/>
  <c r="AZ56" i="3" s="1"/>
  <c r="AR763" i="3" a="1"/>
  <c r="AR763" i="3" s="1"/>
  <c r="AZ763" i="3" s="1"/>
  <c r="BP763" i="3" s="1"/>
  <c r="AR159" i="3" a="1"/>
  <c r="AR159" i="3" s="1"/>
  <c r="AR600" i="3" a="1"/>
  <c r="AR600" i="3" s="1"/>
  <c r="AR197" i="3" a="1"/>
  <c r="AR197" i="3" s="1"/>
  <c r="AZ197" i="3" s="1"/>
  <c r="BP197" i="3" s="1"/>
  <c r="AR366" i="3" a="1"/>
  <c r="AR366" i="3" s="1"/>
  <c r="AR317" i="3" a="1"/>
  <c r="AR317" i="3" s="1"/>
  <c r="AZ317" i="3" s="1"/>
  <c r="BP317" i="3" s="1"/>
  <c r="AR341" i="3" a="1"/>
  <c r="AR341" i="3" s="1"/>
  <c r="AZ341" i="3" s="1"/>
  <c r="BP341" i="3" s="1"/>
  <c r="AR622" i="3" a="1"/>
  <c r="AR622" i="3" s="1"/>
  <c r="AR676" i="3" a="1"/>
  <c r="AR676" i="3" s="1"/>
  <c r="AR121" i="3" a="1"/>
  <c r="AR121" i="3" s="1"/>
  <c r="AZ121" i="3" s="1"/>
  <c r="BP121" i="3" s="1"/>
  <c r="AR722" i="3" a="1"/>
  <c r="AR722" i="3" s="1"/>
  <c r="AR487" i="3" a="1"/>
  <c r="AR487" i="3" s="1"/>
  <c r="AZ487" i="3" s="1"/>
  <c r="BP487" i="3" s="1"/>
  <c r="AR148" i="3" a="1"/>
  <c r="AR148" i="3" s="1"/>
  <c r="AZ148" i="3" s="1"/>
  <c r="BP148" i="3" s="1"/>
  <c r="AR65" i="3" a="1"/>
  <c r="AR65" i="3" s="1"/>
  <c r="AR433" i="3" a="1"/>
  <c r="AR433" i="3" s="1"/>
  <c r="AZ433" i="3" s="1"/>
  <c r="BP433" i="3" s="1"/>
  <c r="AR651" i="3" a="1"/>
  <c r="AR651" i="3" s="1"/>
  <c r="AR415" i="3" a="1"/>
  <c r="AR415" i="3" s="1"/>
  <c r="AR702" i="3" a="1"/>
  <c r="AR702" i="3" s="1"/>
  <c r="AR389" i="3" a="1"/>
  <c r="AR389" i="3" s="1"/>
  <c r="AR72" i="3" a="1"/>
  <c r="AR72" i="3" s="1"/>
  <c r="AR493" i="3" a="1"/>
  <c r="AR493" i="3" s="1"/>
  <c r="AZ493" i="3" s="1"/>
  <c r="BP493" i="3" s="1"/>
  <c r="AR853" i="3" a="1"/>
  <c r="AR853" i="3" s="1"/>
  <c r="AZ853" i="3" s="1"/>
  <c r="BP853" i="3" s="1"/>
  <c r="AR429" i="3" a="1"/>
  <c r="AR429" i="3" s="1"/>
  <c r="AR507" i="3" a="1"/>
  <c r="AR507" i="3" s="1"/>
  <c r="AZ507" i="3" s="1"/>
  <c r="BP507" i="3" s="1"/>
  <c r="AR263" i="3" a="1"/>
  <c r="AR263" i="3" s="1"/>
  <c r="AR857" i="3" a="1"/>
  <c r="AR857" i="3" s="1"/>
  <c r="AR523" i="3" a="1"/>
  <c r="AR523" i="3" s="1"/>
  <c r="AZ523" i="3" s="1"/>
  <c r="BP523" i="3" s="1"/>
  <c r="AR335" i="3" a="1"/>
  <c r="AR335" i="3" s="1"/>
  <c r="AR154" i="3" a="1"/>
  <c r="AR154" i="3" s="1"/>
  <c r="AR729" i="3" a="1"/>
  <c r="AR729" i="3" s="1"/>
  <c r="AR286" i="3" a="1"/>
  <c r="AR286" i="3" s="1"/>
  <c r="AZ286" i="3" s="1"/>
  <c r="BP286" i="3" s="1"/>
  <c r="AR920" i="3" a="1"/>
  <c r="AR920" i="3" s="1"/>
  <c r="AZ920" i="3" s="1"/>
  <c r="BP920" i="3" s="1"/>
  <c r="AR908" i="3" a="1"/>
  <c r="AR908" i="3" s="1"/>
  <c r="AR882" i="3" a="1"/>
  <c r="AR882" i="3" s="1"/>
  <c r="AR422" i="3" a="1"/>
  <c r="AR422" i="3" s="1"/>
  <c r="AR788" i="3" a="1"/>
  <c r="AR788" i="3" s="1"/>
  <c r="AZ788" i="3" s="1"/>
  <c r="BP788" i="3" s="1"/>
  <c r="AR925" i="3" a="1"/>
  <c r="AR925" i="3" s="1"/>
  <c r="AR936" i="3" a="1"/>
  <c r="AR936" i="3" s="1"/>
  <c r="AR887" i="3" a="1"/>
  <c r="AR887" i="3" s="1"/>
  <c r="AR959" i="3" a="1"/>
  <c r="AR959" i="3" s="1"/>
  <c r="AZ959" i="3" s="1"/>
  <c r="BP959" i="3" s="1"/>
  <c r="AR355" i="3" a="1"/>
  <c r="AR355" i="3" s="1"/>
  <c r="AR732" i="3" a="1"/>
  <c r="AR732" i="3" s="1"/>
  <c r="AZ732" i="3" s="1"/>
  <c r="BP732" i="3" s="1"/>
  <c r="AR372" i="3" a="1"/>
  <c r="AR372" i="3" s="1"/>
  <c r="AZ372" i="3" s="1"/>
  <c r="BP372" i="3" s="1"/>
  <c r="AR218" i="3" a="1"/>
  <c r="AR218" i="3" s="1"/>
  <c r="AZ218" i="3" s="1"/>
  <c r="BP218" i="3" s="1"/>
  <c r="AR210" i="3" a="1"/>
  <c r="AR210" i="3" s="1"/>
  <c r="AZ210" i="3" s="1"/>
  <c r="BP210" i="3" s="1"/>
  <c r="AR731" i="3" a="1"/>
  <c r="AR731" i="3" s="1"/>
  <c r="AZ731" i="3" s="1"/>
  <c r="BP731" i="3" s="1"/>
  <c r="AR227" i="3" a="1"/>
  <c r="AR227" i="3" s="1"/>
  <c r="AR172" i="3" a="1"/>
  <c r="AR172" i="3" s="1"/>
  <c r="AR784" i="3" a="1"/>
  <c r="AR784" i="3" s="1"/>
  <c r="AZ784" i="3" s="1"/>
  <c r="BP784" i="3" s="1"/>
  <c r="AR198" i="3" a="1"/>
  <c r="AR198" i="3" s="1"/>
  <c r="AR78" i="3" a="1"/>
  <c r="AR78" i="3" s="1"/>
  <c r="AR16" i="3" a="1"/>
  <c r="AR16" i="3" s="1"/>
  <c r="AZ16" i="3" s="1"/>
  <c r="AR276" i="3" a="1"/>
  <c r="AR276" i="3" s="1"/>
  <c r="AR204" i="3" a="1"/>
  <c r="AR204" i="3" s="1"/>
  <c r="AR451" i="3" a="1"/>
  <c r="AR451" i="3" s="1"/>
  <c r="AZ451" i="3" s="1"/>
  <c r="BP451" i="3" s="1"/>
  <c r="AR806" i="3" a="1"/>
  <c r="AR806" i="3" s="1"/>
  <c r="AZ806" i="3" s="1"/>
  <c r="BP806" i="3" s="1"/>
  <c r="AR979" i="3" a="1"/>
  <c r="AR979" i="3" s="1"/>
  <c r="AR37" i="3" a="1"/>
  <c r="AR37" i="3" s="1"/>
  <c r="AZ37" i="3" s="1"/>
  <c r="AR79" i="3" a="1"/>
  <c r="AR79" i="3" s="1"/>
  <c r="AR128" i="3" a="1"/>
  <c r="AR128" i="3" s="1"/>
  <c r="AR642" i="3" a="1"/>
  <c r="AR642" i="3" s="1"/>
  <c r="AZ642" i="3" s="1"/>
  <c r="BP642" i="3" s="1"/>
  <c r="AR387" i="3" a="1"/>
  <c r="AR387" i="3" s="1"/>
  <c r="AR103" i="3" a="1"/>
  <c r="AR103" i="3" s="1"/>
  <c r="AZ103" i="3" s="1"/>
  <c r="BP103" i="3" s="1"/>
  <c r="AR498" i="3" a="1"/>
  <c r="AR498" i="3" s="1"/>
  <c r="AR195" i="3" a="1"/>
  <c r="AR195" i="3" s="1"/>
  <c r="AZ195" i="3" s="1"/>
  <c r="BP195" i="3" s="1"/>
  <c r="AR539" i="3" a="1"/>
  <c r="AR539" i="3" s="1"/>
  <c r="AZ539" i="3" s="1"/>
  <c r="BP539" i="3" s="1"/>
  <c r="AR456" i="3" a="1"/>
  <c r="AR456" i="3" s="1"/>
  <c r="AR24" i="3" a="1"/>
  <c r="AR24" i="3" s="1"/>
  <c r="AZ24" i="3" s="1"/>
  <c r="AR336" i="3" a="1"/>
  <c r="AR336" i="3" s="1"/>
  <c r="AR229" i="3" a="1"/>
  <c r="AR229" i="3" s="1"/>
  <c r="AR450" i="3" a="1"/>
  <c r="AR450" i="3" s="1"/>
  <c r="AZ450" i="3" s="1"/>
  <c r="BP450" i="3" s="1"/>
  <c r="AR656" i="3" a="1"/>
  <c r="AR656" i="3" s="1"/>
  <c r="AR670" i="3" a="1"/>
  <c r="AR670" i="3" s="1"/>
  <c r="AZ670" i="3" s="1"/>
  <c r="BP670" i="3" s="1"/>
  <c r="AR225" i="3" a="1"/>
  <c r="AR225" i="3" s="1"/>
  <c r="AR779" i="3" a="1"/>
  <c r="AR779" i="3" s="1"/>
  <c r="AZ779" i="3" s="1"/>
  <c r="BP779" i="3" s="1"/>
  <c r="AR521" i="3" a="1"/>
  <c r="AR521" i="3" s="1"/>
  <c r="AZ521" i="3" s="1"/>
  <c r="BP521" i="3" s="1"/>
  <c r="AR284" i="3" a="1"/>
  <c r="AR284" i="3" s="1"/>
  <c r="AR90" i="3" a="1"/>
  <c r="AR90" i="3" s="1"/>
  <c r="AR333" i="3" a="1"/>
  <c r="AR333" i="3" s="1"/>
  <c r="AR664" i="3" a="1"/>
  <c r="AR664" i="3" s="1"/>
  <c r="AZ664" i="3" s="1"/>
  <c r="BP664" i="3" s="1"/>
  <c r="AR386" i="3" a="1"/>
  <c r="AR386" i="3" s="1"/>
  <c r="AR749" i="3" a="1"/>
  <c r="AR749" i="3" s="1"/>
  <c r="AZ749" i="3" s="1"/>
  <c r="BP749" i="3" s="1"/>
  <c r="AR135" i="3" a="1"/>
  <c r="AR135" i="3" s="1"/>
  <c r="AZ135" i="3" s="1"/>
  <c r="BP135" i="3" s="1"/>
  <c r="AR661" i="3" a="1"/>
  <c r="AR661" i="3" s="1"/>
  <c r="AZ661" i="3" s="1"/>
  <c r="BP661" i="3" s="1"/>
  <c r="AR28" i="3" a="1"/>
  <c r="AR28" i="3" s="1"/>
  <c r="AZ28" i="3" s="1"/>
  <c r="AR458" i="3" a="1"/>
  <c r="AR458" i="3" s="1"/>
  <c r="AZ458" i="3" s="1"/>
  <c r="BP458" i="3" s="1"/>
  <c r="AR919" i="3" a="1"/>
  <c r="AR919" i="3" s="1"/>
  <c r="AR346" i="3" a="1"/>
  <c r="AR346" i="3" s="1"/>
  <c r="AR160" i="3" a="1"/>
  <c r="AR160" i="3" s="1"/>
  <c r="AZ160" i="3" s="1"/>
  <c r="BP160" i="3" s="1"/>
  <c r="AR383" i="3" a="1"/>
  <c r="AR383" i="3" s="1"/>
  <c r="AZ383" i="3" s="1"/>
  <c r="BP383" i="3" s="1"/>
  <c r="AR10" i="3" a="1"/>
  <c r="AR10" i="3" s="1"/>
  <c r="AR566" i="3" a="1"/>
  <c r="AR566" i="3" s="1"/>
  <c r="AZ566" i="3" s="1"/>
  <c r="BP566" i="3" s="1"/>
  <c r="AR58" i="3" a="1"/>
  <c r="AR58" i="3" s="1"/>
  <c r="AR604" i="3" a="1"/>
  <c r="AR604" i="3" s="1"/>
  <c r="AR342" i="3" a="1"/>
  <c r="AR342" i="3" s="1"/>
  <c r="AR607" i="3" a="1"/>
  <c r="AR607" i="3" s="1"/>
  <c r="AR238" i="3" a="1"/>
  <c r="AR238" i="3" s="1"/>
  <c r="AZ238" i="3" s="1"/>
  <c r="BP238" i="3" s="1"/>
  <c r="AR191" i="3" a="1"/>
  <c r="AR191" i="3" s="1"/>
  <c r="AZ191" i="3" s="1"/>
  <c r="BP191" i="3" s="1"/>
  <c r="AR544" i="3" a="1"/>
  <c r="AR544" i="3" s="1"/>
  <c r="AR473" i="3" a="1"/>
  <c r="AR473" i="3" s="1"/>
  <c r="AZ473" i="3" s="1"/>
  <c r="BP473" i="3" s="1"/>
  <c r="AR126" i="3" a="1"/>
  <c r="AR126" i="3" s="1"/>
  <c r="AR588" i="3" a="1"/>
  <c r="AR588" i="3" s="1"/>
  <c r="AZ588" i="3" s="1"/>
  <c r="BP588" i="3" s="1"/>
  <c r="AR30" i="3" a="1"/>
  <c r="AR30" i="3" s="1"/>
  <c r="AZ30" i="3" s="1"/>
  <c r="AR609" i="3" a="1"/>
  <c r="AR609" i="3" s="1"/>
  <c r="AR554" i="3" a="1"/>
  <c r="AR554" i="3" s="1"/>
  <c r="AR689" i="3" a="1"/>
  <c r="AR689" i="3" s="1"/>
  <c r="AZ689" i="3" s="1"/>
  <c r="BP689" i="3" s="1"/>
  <c r="AR370" i="3" a="1"/>
  <c r="AR370" i="3" s="1"/>
  <c r="AR82" i="3" a="1"/>
  <c r="AR82" i="3" s="1"/>
  <c r="AZ82" i="3" s="1"/>
  <c r="BP82" i="3" s="1"/>
  <c r="AR231" i="3" a="1"/>
  <c r="AR231" i="3" s="1"/>
  <c r="AZ231" i="3" s="1"/>
  <c r="BP231" i="3" s="1"/>
  <c r="AR636" i="3" a="1"/>
  <c r="AR636" i="3" s="1"/>
  <c r="AZ636" i="3" s="1"/>
  <c r="BP636" i="3" s="1"/>
  <c r="AR316" i="3" a="1"/>
  <c r="AR316" i="3" s="1"/>
  <c r="AR616" i="3" a="1"/>
  <c r="AR616" i="3" s="1"/>
  <c r="AR165" i="3" a="1"/>
  <c r="AR165" i="3" s="1"/>
  <c r="AR416" i="3" a="1"/>
  <c r="AR416" i="3" s="1"/>
  <c r="AR831" i="3" a="1"/>
  <c r="AR831" i="3" s="1"/>
  <c r="AZ831" i="3" s="1"/>
  <c r="BP831" i="3" s="1"/>
  <c r="AR407" i="3" a="1"/>
  <c r="AR407" i="3" s="1"/>
  <c r="AR514" i="3" a="1"/>
  <c r="AR514" i="3" s="1"/>
  <c r="AR781" i="3" a="1"/>
  <c r="AR781" i="3" s="1"/>
  <c r="AZ781" i="3" s="1"/>
  <c r="BP781" i="3" s="1"/>
  <c r="AR534" i="3" a="1"/>
  <c r="AR534" i="3" s="1"/>
  <c r="AR406" i="3" a="1"/>
  <c r="AR406" i="3" s="1"/>
  <c r="AR354" i="3" a="1"/>
  <c r="AR354" i="3" s="1"/>
  <c r="AZ354" i="3" s="1"/>
  <c r="BP354" i="3" s="1"/>
  <c r="AR765" i="3" a="1"/>
  <c r="AR765" i="3" s="1"/>
  <c r="AR591" i="3" a="1"/>
  <c r="AR591" i="3" s="1"/>
  <c r="AR598" i="3" a="1"/>
  <c r="AR598" i="3" s="1"/>
  <c r="AZ598" i="3" s="1"/>
  <c r="BP598" i="3" s="1"/>
  <c r="AR199" i="3" a="1"/>
  <c r="AR199" i="3" s="1"/>
  <c r="AR196" i="3" a="1"/>
  <c r="AR196" i="3" s="1"/>
  <c r="AZ196" i="3" s="1"/>
  <c r="BP196" i="3" s="1"/>
  <c r="AR260" i="3" a="1"/>
  <c r="AR260" i="3" s="1"/>
  <c r="AZ260" i="3" s="1"/>
  <c r="BP260" i="3" s="1"/>
  <c r="AR482" i="3" a="1"/>
  <c r="AR482" i="3" s="1"/>
  <c r="AZ482" i="3" s="1"/>
  <c r="BP482" i="3" s="1"/>
  <c r="AR248" i="3" a="1"/>
  <c r="AR248" i="3" s="1"/>
  <c r="AR998" i="3" a="1"/>
  <c r="AR998" i="3" s="1"/>
  <c r="AZ998" i="3" s="1"/>
  <c r="BP998" i="3" s="1"/>
  <c r="AR1005" i="3" a="1"/>
  <c r="AR1005" i="3" s="1"/>
  <c r="AR898" i="3" a="1"/>
  <c r="AR898" i="3" s="1"/>
  <c r="AZ898" i="3" s="1"/>
  <c r="BP898" i="3" s="1"/>
  <c r="AR398" i="3" a="1"/>
  <c r="AR398" i="3" s="1"/>
  <c r="AR771" i="3" a="1"/>
  <c r="AR771" i="3" s="1"/>
  <c r="AZ771" i="3" s="1"/>
  <c r="BP771" i="3" s="1"/>
  <c r="AR35" i="3" a="1"/>
  <c r="AR35" i="3" s="1"/>
  <c r="AZ35" i="3" s="1"/>
  <c r="AR402" i="3" a="1"/>
  <c r="AR402" i="3" s="1"/>
  <c r="AR830" i="3" a="1"/>
  <c r="AR830" i="3" s="1"/>
  <c r="AR264" i="3" a="1"/>
  <c r="AR264" i="3" s="1"/>
  <c r="AZ264" i="3" s="1"/>
  <c r="BP264" i="3" s="1"/>
  <c r="AR391" i="3" a="1"/>
  <c r="AR391" i="3" s="1"/>
  <c r="AR757" i="3" a="1"/>
  <c r="AR757" i="3" s="1"/>
  <c r="AZ757" i="3" s="1"/>
  <c r="BP757" i="3" s="1"/>
  <c r="AR940" i="3" a="1"/>
  <c r="AR940" i="3" s="1"/>
  <c r="AR205" i="3" a="1"/>
  <c r="AR205" i="3" s="1"/>
  <c r="AR216" i="3" a="1"/>
  <c r="AR216" i="3" s="1"/>
  <c r="AR768" i="3" a="1"/>
  <c r="AR768" i="3" s="1"/>
  <c r="AZ768" i="3" s="1"/>
  <c r="BP768" i="3" s="1"/>
  <c r="AR821" i="3" a="1"/>
  <c r="AR821" i="3" s="1"/>
  <c r="AZ821" i="3" s="1"/>
  <c r="BP821" i="3" s="1"/>
  <c r="AR26" i="3" a="1"/>
  <c r="AR26" i="3" s="1"/>
  <c r="AR792" i="3" a="1"/>
  <c r="AR792" i="3" s="1"/>
  <c r="AZ792" i="3" s="1"/>
  <c r="BP792" i="3" s="1"/>
  <c r="AR913" i="3" a="1"/>
  <c r="AR913" i="3" s="1"/>
  <c r="AR183" i="3" a="1"/>
  <c r="AR183" i="3" s="1"/>
  <c r="AR132" i="3" a="1"/>
  <c r="AR132" i="3" s="1"/>
  <c r="AR282" i="3" a="1"/>
  <c r="AR282" i="3" s="1"/>
  <c r="AZ282" i="3" s="1"/>
  <c r="BP282" i="3" s="1"/>
  <c r="AR796" i="3" a="1"/>
  <c r="AR796" i="3" s="1"/>
  <c r="AR63" i="3" a="1"/>
  <c r="AR63" i="3" s="1"/>
  <c r="AR852" i="3" a="1"/>
  <c r="AR852" i="3" s="1"/>
  <c r="AZ852" i="3" s="1"/>
  <c r="BP852" i="3" s="1"/>
  <c r="AR986" i="3" a="1"/>
  <c r="AR986" i="3" s="1"/>
  <c r="AR832" i="3" a="1"/>
  <c r="AR832" i="3" s="1"/>
  <c r="AR151" i="3" a="1"/>
  <c r="AR151" i="3" s="1"/>
  <c r="AR40" i="3" a="1"/>
  <c r="AR40" i="3" s="1"/>
  <c r="AR74" i="3" a="1"/>
  <c r="AR74" i="3" s="1"/>
  <c r="AZ74" i="3" s="1"/>
  <c r="BP74" i="3" s="1"/>
  <c r="AR42" i="3" a="1"/>
  <c r="AR42" i="3" s="1"/>
  <c r="AR618" i="3" a="1"/>
  <c r="AR618" i="3" s="1"/>
  <c r="AR295" i="3" a="1"/>
  <c r="AR295" i="3" s="1"/>
  <c r="AR27" i="3" a="1"/>
  <c r="AR27" i="3" s="1"/>
  <c r="AR479" i="3" a="1"/>
  <c r="AR479" i="3" s="1"/>
  <c r="AZ479" i="3" s="1"/>
  <c r="BP479" i="3" s="1"/>
  <c r="AR59" i="3" a="1"/>
  <c r="AR59" i="3" s="1"/>
  <c r="AR54" i="3" a="1"/>
  <c r="AR54" i="3" s="1"/>
  <c r="AR206" i="3" a="1"/>
  <c r="AR206" i="3" s="1"/>
  <c r="AR471" i="3" a="1"/>
  <c r="AR471" i="3" s="1"/>
  <c r="AR255" i="3" a="1"/>
  <c r="AR255" i="3" s="1"/>
  <c r="AZ255" i="3" s="1"/>
  <c r="BP255" i="3" s="1"/>
  <c r="AR400" i="3" a="1"/>
  <c r="AR400" i="3" s="1"/>
  <c r="AR686" i="3" a="1"/>
  <c r="AR686" i="3" s="1"/>
  <c r="AR786" i="3" a="1"/>
  <c r="AR786" i="3" s="1"/>
  <c r="AZ786" i="3" s="1"/>
  <c r="BP786" i="3" s="1"/>
  <c r="AR13" i="3" a="1"/>
  <c r="AR13" i="3" s="1"/>
  <c r="AR144" i="3" a="1"/>
  <c r="AR144" i="3" s="1"/>
  <c r="AZ144" i="3" s="1"/>
  <c r="BP144" i="3" s="1"/>
  <c r="AR102" i="3" a="1"/>
  <c r="AR102" i="3" s="1"/>
  <c r="AR405" i="3" a="1"/>
  <c r="AR405" i="3" s="1"/>
  <c r="AR313" i="3" a="1"/>
  <c r="AR313" i="3" s="1"/>
  <c r="AR110" i="3" a="1"/>
  <c r="AR110" i="3" s="1"/>
  <c r="AZ110" i="3" s="1"/>
  <c r="BP110" i="3" s="1"/>
  <c r="AR827" i="3" a="1"/>
  <c r="AR827" i="3" s="1"/>
  <c r="AZ827" i="3" s="1"/>
  <c r="BP827" i="3" s="1"/>
  <c r="AR141" i="3" a="1"/>
  <c r="AR141" i="3" s="1"/>
  <c r="AZ141" i="3" s="1"/>
  <c r="BP141" i="3" s="1"/>
  <c r="AR339" i="3" a="1"/>
  <c r="AR339" i="3" s="1"/>
  <c r="AR515" i="3" a="1"/>
  <c r="AR515" i="3" s="1"/>
  <c r="AR157" i="3" a="1"/>
  <c r="AR157" i="3" s="1"/>
  <c r="AR645" i="3" a="1"/>
  <c r="AR645" i="3" s="1"/>
  <c r="AZ645" i="3" s="1"/>
  <c r="BP645" i="3" s="1"/>
  <c r="AR904" i="3" a="1"/>
  <c r="AR904" i="3" s="1"/>
  <c r="AR536" i="3" a="1"/>
  <c r="AR536" i="3" s="1"/>
  <c r="AZ536" i="3" s="1"/>
  <c r="BP536" i="3" s="1"/>
  <c r="AR492" i="3" a="1"/>
  <c r="AR492" i="3" s="1"/>
  <c r="AR800" i="3" a="1"/>
  <c r="AR800" i="3" s="1"/>
  <c r="AR230" i="3" a="1"/>
  <c r="AR230" i="3" s="1"/>
  <c r="AR70" i="3" a="1"/>
  <c r="AR70" i="3" s="1"/>
  <c r="AZ70" i="3" s="1"/>
  <c r="BP70" i="3" s="1"/>
  <c r="AR614" i="3" a="1"/>
  <c r="AR614" i="3" s="1"/>
  <c r="AR138" i="3" a="1"/>
  <c r="AR138" i="3" s="1"/>
  <c r="AZ138" i="3" s="1"/>
  <c r="BP138" i="3" s="1"/>
  <c r="AR220" i="3" a="1"/>
  <c r="AR220" i="3" s="1"/>
  <c r="AZ220" i="3" s="1"/>
  <c r="BP220" i="3" s="1"/>
  <c r="AR207" i="3" a="1"/>
  <c r="AR207" i="3" s="1"/>
  <c r="AR312" i="3" a="1"/>
  <c r="AR312" i="3" s="1"/>
  <c r="AZ312" i="3" s="1"/>
  <c r="BP312" i="3" s="1"/>
  <c r="AR845" i="3" a="1"/>
  <c r="AR845" i="3" s="1"/>
  <c r="AR378" i="3" a="1"/>
  <c r="AR378" i="3" s="1"/>
  <c r="AZ378" i="3" s="1"/>
  <c r="BP378" i="3" s="1"/>
  <c r="AR87" i="3" a="1"/>
  <c r="AR87" i="3" s="1"/>
  <c r="AZ87" i="3" s="1"/>
  <c r="BP87" i="3" s="1"/>
  <c r="AR759" i="3" a="1"/>
  <c r="AR759" i="3" s="1"/>
  <c r="AZ759" i="3" s="1"/>
  <c r="BP759" i="3" s="1"/>
  <c r="AR237" i="3" a="1"/>
  <c r="AR237" i="3" s="1"/>
  <c r="AR747" i="3" a="1"/>
  <c r="AR747" i="3" s="1"/>
  <c r="AR727" i="3" a="1"/>
  <c r="AR727" i="3" s="1"/>
  <c r="AZ727" i="3" s="1"/>
  <c r="BP727" i="3" s="1"/>
  <c r="AR261" i="3" a="1"/>
  <c r="AR261" i="3" s="1"/>
  <c r="AR497" i="3" a="1"/>
  <c r="AR497" i="3" s="1"/>
  <c r="AZ497" i="3" s="1"/>
  <c r="BP497" i="3" s="1"/>
  <c r="AR343" i="3" a="1"/>
  <c r="AR343" i="3" s="1"/>
  <c r="AR71" i="3" a="1"/>
  <c r="AR71" i="3" s="1"/>
  <c r="AZ71" i="3" s="1"/>
  <c r="BP71" i="3" s="1"/>
  <c r="AR694" i="3" a="1"/>
  <c r="AR694" i="3" s="1"/>
  <c r="AR756" i="3" a="1"/>
  <c r="AR756" i="3" s="1"/>
  <c r="AZ756" i="3" s="1"/>
  <c r="BP756" i="3" s="1"/>
  <c r="AR682" i="3" a="1"/>
  <c r="AR682" i="3" s="1"/>
  <c r="AR617" i="3" a="1"/>
  <c r="AR617" i="3" s="1"/>
  <c r="AZ617" i="3" s="1"/>
  <c r="BP617" i="3" s="1"/>
  <c r="AR805" i="3" a="1"/>
  <c r="AR805" i="3" s="1"/>
  <c r="AR569" i="3" a="1"/>
  <c r="AR569" i="3" s="1"/>
  <c r="AZ569" i="3" s="1"/>
  <c r="BP569" i="3" s="1"/>
  <c r="AR652" i="3" a="1"/>
  <c r="AR652" i="3" s="1"/>
  <c r="AZ652" i="3" s="1"/>
  <c r="BP652" i="3" s="1"/>
  <c r="AR570" i="3" a="1"/>
  <c r="AR570" i="3" s="1"/>
  <c r="AZ570" i="3" s="1"/>
  <c r="BP570" i="3" s="1"/>
  <c r="AR502" i="3" a="1"/>
  <c r="AR502" i="3" s="1"/>
  <c r="AR111" i="3" a="1"/>
  <c r="AR111" i="3" s="1"/>
  <c r="AR494" i="3" a="1"/>
  <c r="AR494" i="3" s="1"/>
  <c r="AZ494" i="3" s="1"/>
  <c r="BP494" i="3" s="1"/>
  <c r="AR352" i="3" a="1"/>
  <c r="AR352" i="3" s="1"/>
  <c r="AZ352" i="3" s="1"/>
  <c r="BP352" i="3" s="1"/>
  <c r="AR581" i="3" a="1"/>
  <c r="AR581" i="3" s="1"/>
  <c r="AZ581" i="3" s="1"/>
  <c r="BP581" i="3" s="1"/>
  <c r="AR485" i="3" a="1"/>
  <c r="AR485" i="3" s="1"/>
  <c r="AZ485" i="3" s="1"/>
  <c r="BP485" i="3" s="1"/>
  <c r="AR532" i="3" a="1"/>
  <c r="AR532" i="3" s="1"/>
  <c r="AZ532" i="3" s="1"/>
  <c r="BP532" i="3" s="1"/>
  <c r="AR468" i="3" a="1"/>
  <c r="AR468" i="3" s="1"/>
  <c r="AZ468" i="3" s="1"/>
  <c r="BP468" i="3" s="1"/>
  <c r="AR735" i="3" a="1"/>
  <c r="AR735" i="3" s="1"/>
  <c r="AR374" i="3" a="1"/>
  <c r="AR374" i="3" s="1"/>
  <c r="AR934" i="3" a="1"/>
  <c r="AR934" i="3" s="1"/>
  <c r="AR892" i="3" a="1"/>
  <c r="AR892" i="3" s="1"/>
  <c r="AZ892" i="3" s="1"/>
  <c r="BP892" i="3" s="1"/>
  <c r="AR50" i="3" a="1"/>
  <c r="AR50" i="3" s="1"/>
  <c r="AR931" i="3" a="1"/>
  <c r="AR931" i="3" s="1"/>
  <c r="AR311" i="3" a="1"/>
  <c r="AR311" i="3" s="1"/>
  <c r="AR673" i="3" a="1"/>
  <c r="AR673" i="3" s="1"/>
  <c r="AR66" i="3" a="1"/>
  <c r="AR66" i="3" s="1"/>
  <c r="AR874" i="3" a="1"/>
  <c r="AR874" i="3" s="1"/>
  <c r="AZ874" i="3" s="1"/>
  <c r="BP874" i="3" s="1"/>
  <c r="AR291" i="3" a="1"/>
  <c r="AR291" i="3" s="1"/>
  <c r="AZ291" i="3" s="1"/>
  <c r="BP291" i="3" s="1"/>
  <c r="AR440" i="3" a="1"/>
  <c r="AR440" i="3" s="1"/>
  <c r="AR889" i="3" a="1"/>
  <c r="AR889" i="3" s="1"/>
  <c r="AR83" i="3" a="1"/>
  <c r="AR83" i="3" s="1"/>
  <c r="AR667" i="3" a="1"/>
  <c r="AR667" i="3" s="1"/>
  <c r="AR247" i="3" a="1"/>
  <c r="AR247" i="3" s="1"/>
  <c r="AZ247" i="3" s="1"/>
  <c r="BP247" i="3" s="1"/>
  <c r="AR504" i="3" a="1"/>
  <c r="AR504" i="3" s="1"/>
  <c r="AZ504" i="3" s="1"/>
  <c r="BP504" i="3" s="1"/>
  <c r="AR625" i="3" a="1"/>
  <c r="AR625" i="3" s="1"/>
  <c r="AZ625" i="3" s="1"/>
  <c r="BP625" i="3" s="1"/>
  <c r="AR73" i="3" a="1"/>
  <c r="AR73" i="3" s="1"/>
  <c r="AZ73" i="3" s="1"/>
  <c r="BP73" i="3" s="1"/>
  <c r="AR265" i="3" a="1"/>
  <c r="AR265" i="3" s="1"/>
  <c r="AZ265" i="3" s="1"/>
  <c r="BP265" i="3" s="1"/>
  <c r="AR109" i="3" a="1"/>
  <c r="AR109" i="3" s="1"/>
  <c r="AR541" i="3" a="1"/>
  <c r="AR541" i="3" s="1"/>
  <c r="AR350" i="3" a="1"/>
  <c r="AR350" i="3" s="1"/>
  <c r="AR424" i="3" a="1"/>
  <c r="AR424" i="3" s="1"/>
  <c r="AZ424" i="3" s="1"/>
  <c r="BP424" i="3" s="1"/>
  <c r="AR719" i="3" a="1"/>
  <c r="AR719" i="3" s="1"/>
  <c r="AZ719" i="3" s="1"/>
  <c r="BP719" i="3" s="1"/>
  <c r="AR626" i="3" a="1"/>
  <c r="AR626" i="3" s="1"/>
  <c r="AZ626" i="3" s="1"/>
  <c r="BP626" i="3" s="1"/>
  <c r="AR20" i="3" a="1"/>
  <c r="AR20" i="3" s="1"/>
  <c r="AR674" i="3" a="1"/>
  <c r="AR674" i="3" s="1"/>
  <c r="AR173" i="3" a="1"/>
  <c r="AR173" i="3" s="1"/>
  <c r="AR357" i="3" a="1"/>
  <c r="AR357" i="3" s="1"/>
  <c r="AZ357" i="3" s="1"/>
  <c r="BP357" i="3" s="1"/>
  <c r="AR120" i="3" a="1"/>
  <c r="AR120" i="3" s="1"/>
  <c r="AZ120" i="3" s="1"/>
  <c r="BP120" i="3" s="1"/>
  <c r="AR319" i="3" a="1"/>
  <c r="AR319" i="3" s="1"/>
  <c r="AZ319" i="3" s="1"/>
  <c r="BP319" i="3" s="1"/>
  <c r="AR881" i="3" a="1"/>
  <c r="AR881" i="3" s="1"/>
  <c r="AR547" i="3" a="1"/>
  <c r="AR547" i="3" s="1"/>
  <c r="AZ547" i="3" s="1"/>
  <c r="BP547" i="3" s="1"/>
  <c r="AR178" i="3" a="1"/>
  <c r="AR178" i="3" s="1"/>
  <c r="AR663" i="3" a="1"/>
  <c r="AR663" i="3" s="1"/>
  <c r="AZ663" i="3" s="1"/>
  <c r="BP663" i="3" s="1"/>
  <c r="AR271" i="3" a="1"/>
  <c r="AR271" i="3" s="1"/>
  <c r="AR51" i="3" a="1"/>
  <c r="AR51" i="3" s="1"/>
  <c r="AZ51" i="3" s="1"/>
  <c r="AR839" i="3" a="1"/>
  <c r="AR839" i="3" s="1"/>
  <c r="AR503" i="3" a="1"/>
  <c r="AR503" i="3" s="1"/>
  <c r="AZ503" i="3" s="1"/>
  <c r="BP503" i="3" s="1"/>
  <c r="AR156" i="3" a="1"/>
  <c r="AR156" i="3" s="1"/>
  <c r="AZ156" i="3" s="1"/>
  <c r="BP156" i="3" s="1"/>
  <c r="AR510" i="3" a="1"/>
  <c r="AR510" i="3" s="1"/>
  <c r="AZ510" i="3" s="1"/>
  <c r="BP510" i="3" s="1"/>
  <c r="AR347" i="3" a="1"/>
  <c r="AR347" i="3" s="1"/>
  <c r="AR353" i="3" a="1"/>
  <c r="AR353" i="3" s="1"/>
  <c r="AZ353" i="3" s="1"/>
  <c r="BP353" i="3" s="1"/>
  <c r="AR64" i="3" a="1"/>
  <c r="AR64" i="3" s="1"/>
  <c r="AR21" i="3" a="1"/>
  <c r="AR21" i="3" s="1"/>
  <c r="AR867" i="3" a="1"/>
  <c r="AR867" i="3" s="1"/>
  <c r="AR166" i="3" a="1"/>
  <c r="AR166" i="3" s="1"/>
  <c r="AZ166" i="3" s="1"/>
  <c r="BP166" i="3" s="1"/>
  <c r="AR419" i="3" a="1"/>
  <c r="AR419" i="3" s="1"/>
  <c r="AZ419" i="3" s="1"/>
  <c r="BP419" i="3" s="1"/>
  <c r="AR114" i="3" a="1"/>
  <c r="AR114" i="3" s="1"/>
  <c r="AZ114" i="3" s="1"/>
  <c r="BP114" i="3" s="1"/>
  <c r="AR573" i="3" a="1"/>
  <c r="AR573" i="3" s="1"/>
  <c r="AZ573" i="3" s="1"/>
  <c r="BP573" i="3" s="1"/>
  <c r="AR777" i="3" a="1"/>
  <c r="AR777" i="3" s="1"/>
  <c r="AZ777" i="3" s="1"/>
  <c r="BP777" i="3" s="1"/>
  <c r="AR441" i="3" a="1"/>
  <c r="AR441" i="3" s="1"/>
  <c r="AR170" i="3" a="1"/>
  <c r="AR170" i="3" s="1"/>
  <c r="AR538" i="3" a="1"/>
  <c r="AR538" i="3" s="1"/>
  <c r="AR250" i="3" a="1"/>
  <c r="AR250" i="3" s="1"/>
  <c r="AZ250" i="3" s="1"/>
  <c r="BP250" i="3" s="1"/>
  <c r="AR638" i="3" a="1"/>
  <c r="AR638" i="3" s="1"/>
  <c r="AR84" i="3" a="1"/>
  <c r="AR84" i="3" s="1"/>
  <c r="AZ84" i="3" s="1"/>
  <c r="BP84" i="3" s="1"/>
  <c r="AR488" i="3" a="1"/>
  <c r="AR488" i="3" s="1"/>
  <c r="AZ488" i="3" s="1"/>
  <c r="BP488" i="3" s="1"/>
  <c r="AR236" i="3" a="1"/>
  <c r="AR236" i="3" s="1"/>
  <c r="AZ236" i="3" s="1"/>
  <c r="BP236" i="3" s="1"/>
  <c r="AR414" i="3" a="1"/>
  <c r="AR414" i="3" s="1"/>
  <c r="AZ414" i="3" s="1"/>
  <c r="BP414" i="3" s="1"/>
  <c r="AR190" i="3" a="1"/>
  <c r="AR190" i="3" s="1"/>
  <c r="AZ190" i="3" s="1"/>
  <c r="BP190" i="3" s="1"/>
  <c r="AR239" i="3" a="1"/>
  <c r="AR239" i="3" s="1"/>
  <c r="AZ239" i="3" s="1"/>
  <c r="BP239" i="3" s="1"/>
  <c r="AR127" i="3" a="1"/>
  <c r="AR127" i="3" s="1"/>
  <c r="AZ127" i="3" s="1"/>
  <c r="BP127" i="3" s="1"/>
  <c r="AR31" i="3" a="1"/>
  <c r="AR31" i="3" s="1"/>
  <c r="AZ31" i="3" s="1"/>
  <c r="AR345" i="3" a="1"/>
  <c r="AR345" i="3" s="1"/>
  <c r="AR655" i="3" a="1"/>
  <c r="AR655" i="3" s="1"/>
  <c r="AZ655" i="3" s="1"/>
  <c r="BP655" i="3" s="1"/>
  <c r="AR299" i="3" a="1"/>
  <c r="AR299" i="3" s="1"/>
  <c r="AR246" i="3" a="1"/>
  <c r="AR246" i="3" s="1"/>
  <c r="AZ246" i="3" s="1"/>
  <c r="BP246" i="3" s="1"/>
  <c r="AR542" i="3" a="1"/>
  <c r="AR542" i="3" s="1"/>
  <c r="AZ542" i="3" s="1"/>
  <c r="BP542" i="3" s="1"/>
  <c r="AR561" i="3" a="1"/>
  <c r="AR561" i="3" s="1"/>
  <c r="AZ561" i="3" s="1"/>
  <c r="BP561" i="3" s="1"/>
  <c r="AR668" i="3" a="1"/>
  <c r="AR668" i="3" s="1"/>
  <c r="AZ668" i="3" s="1"/>
  <c r="BP668" i="3" s="1"/>
  <c r="AR55" i="3" a="1"/>
  <c r="AR55" i="3" s="1"/>
  <c r="AZ55" i="3" s="1"/>
  <c r="AR12" i="3" a="1"/>
  <c r="AR12" i="3" s="1"/>
  <c r="AZ12" i="3" s="1"/>
  <c r="AR897" i="3" a="1"/>
  <c r="AR897" i="3" s="1"/>
  <c r="AR594" i="3" a="1"/>
  <c r="AR594" i="3" s="1"/>
  <c r="AZ594" i="3" s="1"/>
  <c r="BP594" i="3" s="1"/>
  <c r="AR590" i="3" a="1"/>
  <c r="AR590" i="3" s="1"/>
  <c r="AR371" i="3" a="1"/>
  <c r="AR371" i="3" s="1"/>
  <c r="AZ371" i="3" s="1"/>
  <c r="BP371" i="3" s="1"/>
  <c r="AR529" i="3" a="1"/>
  <c r="AR529" i="3" s="1"/>
  <c r="AR977" i="3" a="1"/>
  <c r="AR977" i="3" s="1"/>
  <c r="AR809" i="3" a="1"/>
  <c r="AR809" i="3" s="1"/>
  <c r="AR802" i="3" a="1"/>
  <c r="AR802" i="3" s="1"/>
  <c r="AR774" i="3" a="1"/>
  <c r="AR774" i="3" s="1"/>
  <c r="AZ774" i="3" s="1"/>
  <c r="BP774" i="3" s="1"/>
  <c r="AR858" i="3" a="1"/>
  <c r="AR858" i="3" s="1"/>
  <c r="AR401" i="3" a="1"/>
  <c r="AR401" i="3" s="1"/>
  <c r="AZ401" i="3" s="1"/>
  <c r="BP401" i="3" s="1"/>
  <c r="AR911" i="3" a="1"/>
  <c r="AR911" i="3" s="1"/>
  <c r="AZ911" i="3" s="1"/>
  <c r="BP911" i="3" s="1"/>
  <c r="AR337" i="3" a="1"/>
  <c r="AR337" i="3" s="1"/>
  <c r="AR654" i="3" a="1"/>
  <c r="AR654" i="3" s="1"/>
  <c r="AR678" i="3" a="1"/>
  <c r="AR678" i="3" s="1"/>
  <c r="AZ678" i="3" s="1"/>
  <c r="BP678" i="3" s="1"/>
  <c r="AR906" i="3" a="1"/>
  <c r="AR906" i="3" s="1"/>
  <c r="AZ906" i="3" s="1"/>
  <c r="BP906" i="3" s="1"/>
  <c r="AR328" i="3" a="1"/>
  <c r="AR328" i="3" s="1"/>
  <c r="AR478" i="3" a="1"/>
  <c r="AR478" i="3" s="1"/>
  <c r="AZ478" i="3" s="1"/>
  <c r="BP478" i="3" s="1"/>
  <c r="AR279" i="3" a="1"/>
  <c r="AR279" i="3" s="1"/>
  <c r="AZ279" i="3" s="1"/>
  <c r="BP279" i="3" s="1"/>
  <c r="AR862" i="3" a="1"/>
  <c r="AR862" i="3" s="1"/>
  <c r="AR808" i="3" a="1"/>
  <c r="AR808" i="3" s="1"/>
  <c r="AR1000" i="3" a="1"/>
  <c r="AR1000" i="3" s="1"/>
  <c r="AZ1000" i="3" s="1"/>
  <c r="BP1000" i="3" s="1"/>
  <c r="AR460" i="3" a="1"/>
  <c r="AR460" i="3" s="1"/>
  <c r="AZ460" i="3" s="1"/>
  <c r="BP460" i="3" s="1"/>
  <c r="AR789" i="3" a="1"/>
  <c r="AR789" i="3" s="1"/>
  <c r="AZ789" i="3" s="1"/>
  <c r="BP789" i="3" s="1"/>
  <c r="AR245" i="3" a="1"/>
  <c r="AR245" i="3" s="1"/>
  <c r="AZ245" i="3" s="1"/>
  <c r="BP245" i="3" s="1"/>
  <c r="AR519" i="3" a="1"/>
  <c r="AR519" i="3" s="1"/>
  <c r="AZ519" i="3" s="1"/>
  <c r="BP519" i="3" s="1"/>
  <c r="AR869" i="3" a="1"/>
  <c r="AR869" i="3" s="1"/>
  <c r="AZ869" i="3" s="1"/>
  <c r="BP869" i="3" s="1"/>
  <c r="AR764" i="3" a="1"/>
  <c r="AR764" i="3" s="1"/>
  <c r="AZ764" i="3" s="1"/>
  <c r="BP764" i="3" s="1"/>
  <c r="AR679" i="3" a="1"/>
  <c r="AR679" i="3" s="1"/>
  <c r="AZ679" i="3" s="1"/>
  <c r="BP679" i="3" s="1"/>
  <c r="AR251" i="3" a="1"/>
  <c r="AR251" i="3" s="1"/>
  <c r="AZ251" i="3" s="1"/>
  <c r="BP251" i="3" s="1"/>
  <c r="AR304" i="3" a="1"/>
  <c r="AR304" i="3" s="1"/>
  <c r="AZ304" i="3" s="1"/>
  <c r="BP304" i="3" s="1"/>
  <c r="AR917" i="3" a="1"/>
  <c r="AR917" i="3" s="1"/>
  <c r="AZ917" i="3" s="1"/>
  <c r="BP917" i="3" s="1"/>
  <c r="AR681" i="3" a="1"/>
  <c r="AR681" i="3" s="1"/>
  <c r="AZ681" i="3" s="1"/>
  <c r="BP681" i="3" s="1"/>
  <c r="AR169" i="3" a="1"/>
  <c r="AR169" i="3" s="1"/>
  <c r="AR943" i="3" a="1"/>
  <c r="AR943" i="3" s="1"/>
  <c r="AZ943" i="3" s="1"/>
  <c r="BP943" i="3" s="1"/>
  <c r="AR559" i="3" a="1"/>
  <c r="AR559" i="3" s="1"/>
  <c r="AR761" i="3" a="1"/>
  <c r="AR761" i="3" s="1"/>
  <c r="AZ761" i="3" s="1"/>
  <c r="BP761" i="3" s="1"/>
  <c r="AR88" i="3" a="1"/>
  <c r="AR88" i="3" s="1"/>
  <c r="AZ88" i="3" s="1"/>
  <c r="BP88" i="3" s="1"/>
  <c r="AR259" i="3" a="1"/>
  <c r="AR259" i="3" s="1"/>
  <c r="AR599" i="3" a="1"/>
  <c r="AR599" i="3" s="1"/>
  <c r="AR47" i="3" a="1"/>
  <c r="AR47" i="3" s="1"/>
  <c r="AR448" i="3" a="1"/>
  <c r="AR448" i="3" s="1"/>
  <c r="AZ448" i="3" s="1"/>
  <c r="BP448" i="3" s="1"/>
  <c r="AR545" i="3" a="1"/>
  <c r="AR545" i="3" s="1"/>
  <c r="AR793" i="3" a="1"/>
  <c r="AR793" i="3" s="1"/>
  <c r="AR734" i="3" a="1"/>
  <c r="AR734" i="3" s="1"/>
  <c r="AR978" i="3" a="1"/>
  <c r="AR978" i="3" s="1"/>
  <c r="AZ978" i="3" s="1"/>
  <c r="BP978" i="3" s="1"/>
  <c r="AR330" i="3" a="1"/>
  <c r="AR330" i="3" s="1"/>
  <c r="AR472" i="3" a="1"/>
  <c r="AR472" i="3" s="1"/>
  <c r="AZ472" i="3" s="1"/>
  <c r="BP472" i="3" s="1"/>
  <c r="AR213" i="3" a="1"/>
  <c r="AR213" i="3" s="1"/>
  <c r="AR445" i="3" a="1"/>
  <c r="AR445" i="3" s="1"/>
  <c r="AZ445" i="3" s="1"/>
  <c r="BP445" i="3" s="1"/>
  <c r="AR992" i="3" a="1"/>
  <c r="AR992" i="3" s="1"/>
  <c r="AZ992" i="3" s="1"/>
  <c r="BP992" i="3" s="1"/>
  <c r="AR296" i="3" a="1"/>
  <c r="AR296" i="3" s="1"/>
  <c r="AR384" i="3" a="1"/>
  <c r="AR384" i="3" s="1"/>
  <c r="AZ384" i="3" s="1"/>
  <c r="BP384" i="3" s="1"/>
  <c r="AR152" i="3" a="1"/>
  <c r="AR152" i="3" s="1"/>
  <c r="AR224" i="3" a="1"/>
  <c r="AR224" i="3" s="1"/>
  <c r="AZ224" i="3" s="1"/>
  <c r="BP224" i="3" s="1"/>
  <c r="AR701" i="3" a="1"/>
  <c r="AR701" i="3" s="1"/>
  <c r="AZ701" i="3" s="1"/>
  <c r="BP701" i="3" s="1"/>
  <c r="AR610" i="3" a="1"/>
  <c r="AR610" i="3" s="1"/>
  <c r="AZ610" i="3" s="1"/>
  <c r="BP610" i="3" s="1"/>
  <c r="AR951" i="3" a="1"/>
  <c r="AR951" i="3" s="1"/>
  <c r="AZ951" i="3" s="1"/>
  <c r="BP951" i="3" s="1"/>
  <c r="AR147" i="3" a="1"/>
  <c r="AR147" i="3" s="1"/>
  <c r="AZ147" i="3" s="1"/>
  <c r="BP147" i="3" s="1"/>
  <c r="AR606" i="3" a="1"/>
  <c r="AR606" i="3" s="1"/>
  <c r="AZ606" i="3" s="1"/>
  <c r="BP606" i="3" s="1"/>
  <c r="AR794" i="3" a="1"/>
  <c r="AR794" i="3" s="1"/>
  <c r="AR637" i="3" a="1"/>
  <c r="AR637" i="3" s="1"/>
  <c r="AZ637" i="3" s="1"/>
  <c r="BP637" i="3" s="1"/>
  <c r="AR860" i="3" a="1"/>
  <c r="AR860" i="3" s="1"/>
  <c r="AR657" i="3" a="1"/>
  <c r="AR657" i="3" s="1"/>
  <c r="AZ657" i="3" s="1"/>
  <c r="BP657" i="3" s="1"/>
  <c r="AR421" i="3" a="1"/>
  <c r="AR421" i="3" s="1"/>
  <c r="AZ421" i="3" s="1"/>
  <c r="BP421" i="3" s="1"/>
  <c r="AR211" i="3" a="1"/>
  <c r="AR211" i="3" s="1"/>
  <c r="AZ211" i="3" s="1"/>
  <c r="BP211" i="3" s="1"/>
  <c r="AR630" i="3" a="1"/>
  <c r="AR630" i="3" s="1"/>
  <c r="AR320" i="3" a="1"/>
  <c r="AR320" i="3" s="1"/>
  <c r="AZ320" i="3" s="1"/>
  <c r="BP320" i="3" s="1"/>
  <c r="AR718" i="3" a="1"/>
  <c r="AR718" i="3" s="1"/>
  <c r="AR432" i="3" a="1"/>
  <c r="AR432" i="3" s="1"/>
  <c r="AZ432" i="3" s="1"/>
  <c r="BP432" i="3" s="1"/>
  <c r="AR404" i="3" a="1"/>
  <c r="AR404" i="3" s="1"/>
  <c r="AZ404" i="3" s="1"/>
  <c r="BP404" i="3" s="1"/>
  <c r="AR907" i="3" a="1"/>
  <c r="AR907" i="3" s="1"/>
  <c r="AZ907" i="3" s="1"/>
  <c r="BP907" i="3" s="1"/>
  <c r="AR1003" i="3" a="1"/>
  <c r="AR1003" i="3" s="1"/>
  <c r="AR875" i="3" a="1"/>
  <c r="AR875" i="3" s="1"/>
  <c r="AZ875" i="3" s="1"/>
  <c r="BP875" i="3" s="1"/>
  <c r="AR546" i="3" a="1"/>
  <c r="AR546" i="3" s="1"/>
  <c r="AZ546" i="3" s="1"/>
  <c r="BP546" i="3" s="1"/>
  <c r="AR785" i="3" a="1"/>
  <c r="AR785" i="3" s="1"/>
  <c r="AZ785" i="3" s="1"/>
  <c r="BP785" i="3" s="1"/>
  <c r="AR162" i="3" a="1"/>
  <c r="AR162" i="3" s="1"/>
  <c r="AZ162" i="3" s="1"/>
  <c r="BP162" i="3" s="1"/>
  <c r="AR999" i="3" a="1"/>
  <c r="AR999" i="3" s="1"/>
  <c r="AZ999" i="3" s="1"/>
  <c r="BP999" i="3" s="1"/>
  <c r="AR1006" i="3" a="1"/>
  <c r="AR1006" i="3" s="1"/>
  <c r="AR815" i="3" a="1"/>
  <c r="AR815" i="3" s="1"/>
  <c r="AR901" i="3" a="1"/>
  <c r="AR901" i="3" s="1"/>
  <c r="AZ901" i="3" s="1"/>
  <c r="BP901" i="3" s="1"/>
  <c r="AR693" i="3" a="1"/>
  <c r="AR693" i="3" s="1"/>
  <c r="AZ693" i="3" s="1"/>
  <c r="BP693" i="3" s="1"/>
  <c r="AR733" i="3" a="1"/>
  <c r="AR733" i="3" s="1"/>
  <c r="AZ733" i="3" s="1"/>
  <c r="BP733" i="3" s="1"/>
  <c r="AR915" i="3" a="1"/>
  <c r="AR915" i="3" s="1"/>
  <c r="AR427" i="3" a="1"/>
  <c r="AR427" i="3" s="1"/>
  <c r="AZ427" i="3" s="1"/>
  <c r="BP427" i="3" s="1"/>
  <c r="AR983" i="3" a="1"/>
  <c r="AR983" i="3" s="1"/>
  <c r="AZ983" i="3" s="1"/>
  <c r="BP983" i="3" s="1"/>
  <c r="AR932" i="3" a="1"/>
  <c r="AR932" i="3" s="1"/>
  <c r="AR483" i="3" a="1"/>
  <c r="AR483" i="3" s="1"/>
  <c r="AR956" i="3" a="1"/>
  <c r="AR956" i="3" s="1"/>
  <c r="AZ956" i="3" s="1"/>
  <c r="BP956" i="3" s="1"/>
  <c r="AR833" i="3" a="1"/>
  <c r="AR833" i="3" s="1"/>
  <c r="AR428" i="3" a="1"/>
  <c r="AR428" i="3" s="1"/>
  <c r="AR203" i="3" a="1"/>
  <c r="AR203" i="3" s="1"/>
  <c r="AR824" i="3" a="1"/>
  <c r="AR824" i="3" s="1"/>
  <c r="AZ824" i="3" s="1"/>
  <c r="BP824" i="3" s="1"/>
  <c r="AR643" i="3" a="1"/>
  <c r="AR643" i="3" s="1"/>
  <c r="AR303" i="3" a="1"/>
  <c r="AR303" i="3" s="1"/>
  <c r="AZ303" i="3" s="1"/>
  <c r="BP303" i="3" s="1"/>
  <c r="AR410" i="3" a="1"/>
  <c r="AR410" i="3" s="1"/>
  <c r="AZ410" i="3" s="1"/>
  <c r="BP410" i="3" s="1"/>
  <c r="AR592" i="3" a="1"/>
  <c r="AR592" i="3" s="1"/>
  <c r="AZ592" i="3" s="1"/>
  <c r="BP592" i="3" s="1"/>
  <c r="AR703" i="3" a="1"/>
  <c r="AR703" i="3" s="1"/>
  <c r="AZ703" i="3" s="1"/>
  <c r="BP703" i="3" s="1"/>
  <c r="AR275" i="3" a="1"/>
  <c r="AR275" i="3" s="1"/>
  <c r="AZ275" i="3" s="1"/>
  <c r="BP275" i="3" s="1"/>
  <c r="AR324" i="3" a="1"/>
  <c r="AR324" i="3" s="1"/>
  <c r="AR477" i="3" a="1"/>
  <c r="AR477" i="3" s="1"/>
  <c r="AR982" i="3" a="1"/>
  <c r="AR982" i="3" s="1"/>
  <c r="AR893" i="3" a="1"/>
  <c r="AR893" i="3" s="1"/>
  <c r="AZ893" i="3" s="1"/>
  <c r="BP893" i="3" s="1"/>
  <c r="AR666" i="3" a="1"/>
  <c r="AR666" i="3" s="1"/>
  <c r="AZ666" i="3" s="1"/>
  <c r="BP666" i="3" s="1"/>
  <c r="AR219" i="3" a="1"/>
  <c r="AR219" i="3" s="1"/>
  <c r="AZ219" i="3" s="1"/>
  <c r="BP219" i="3" s="1"/>
  <c r="AR762" i="3" a="1"/>
  <c r="AR762" i="3" s="1"/>
  <c r="AZ762" i="3" s="1"/>
  <c r="BP762" i="3" s="1"/>
  <c r="AR975" i="3" a="1"/>
  <c r="AR975" i="3" s="1"/>
  <c r="AZ975" i="3" s="1"/>
  <c r="BP975" i="3" s="1"/>
  <c r="AR945" i="3" a="1"/>
  <c r="AR945" i="3" s="1"/>
  <c r="AR812" i="3" a="1"/>
  <c r="AR812" i="3" s="1"/>
  <c r="AR315" i="3" a="1"/>
  <c r="AR315" i="3" s="1"/>
  <c r="AZ315" i="3" s="1"/>
  <c r="BP315" i="3" s="1"/>
  <c r="AR817" i="3" a="1"/>
  <c r="AR817" i="3" s="1"/>
  <c r="AZ817" i="3" s="1"/>
  <c r="BP817" i="3" s="1"/>
  <c r="AR952" i="3" a="1"/>
  <c r="AR952" i="3" s="1"/>
  <c r="AZ952" i="3" s="1"/>
  <c r="BP952" i="3" s="1"/>
  <c r="AR708" i="3" a="1"/>
  <c r="AR708" i="3" s="1"/>
  <c r="AZ708" i="3" s="1"/>
  <c r="BP708" i="3" s="1"/>
  <c r="AR672" i="3" a="1"/>
  <c r="AR672" i="3" s="1"/>
  <c r="AZ672" i="3" s="1"/>
  <c r="BP672" i="3" s="1"/>
  <c r="AR364" i="3" a="1"/>
  <c r="AR364" i="3" s="1"/>
  <c r="AZ364" i="3" s="1"/>
  <c r="BP364" i="3" s="1"/>
  <c r="AR890" i="3" a="1"/>
  <c r="AR890" i="3" s="1"/>
  <c r="AR648" i="3" a="1"/>
  <c r="AR648" i="3" s="1"/>
  <c r="AR746" i="3" a="1"/>
  <c r="AR746" i="3" s="1"/>
  <c r="AZ746" i="3" s="1"/>
  <c r="BP746" i="3" s="1"/>
  <c r="AR704" i="3" a="1"/>
  <c r="AR704" i="3" s="1"/>
  <c r="AZ704" i="3" s="1"/>
  <c r="BP704" i="3" s="1"/>
  <c r="AR331" i="3" a="1"/>
  <c r="AR331" i="3" s="1"/>
  <c r="AZ331" i="3" s="1"/>
  <c r="BP331" i="3" s="1"/>
  <c r="AR873" i="3" a="1"/>
  <c r="AR873" i="3" s="1"/>
  <c r="AZ873" i="3" s="1"/>
  <c r="BP873" i="3" s="1"/>
  <c r="AR244" i="3" a="1"/>
  <c r="AR244" i="3" s="1"/>
  <c r="AZ244" i="3" s="1"/>
  <c r="BP244" i="3" s="1"/>
  <c r="AR444" i="3" a="1"/>
  <c r="AR444" i="3" s="1"/>
  <c r="AZ444" i="3" s="1"/>
  <c r="BP444" i="3" s="1"/>
  <c r="AR772" i="3" a="1"/>
  <c r="AR772" i="3" s="1"/>
  <c r="AR926" i="3" a="1"/>
  <c r="AR926" i="3" s="1"/>
  <c r="AR537" i="3" a="1"/>
  <c r="AR537" i="3" s="1"/>
  <c r="AZ537" i="3" s="1"/>
  <c r="BP537" i="3" s="1"/>
  <c r="AR361" i="3" a="1"/>
  <c r="AR361" i="3" s="1"/>
  <c r="AZ361" i="3" s="1"/>
  <c r="BP361" i="3" s="1"/>
  <c r="AR379" i="3" a="1"/>
  <c r="AR379" i="3" s="1"/>
  <c r="AZ379" i="3" s="1"/>
  <c r="BP379" i="3" s="1"/>
  <c r="AR513" i="3" a="1"/>
  <c r="AR513" i="3" s="1"/>
  <c r="AZ513" i="3" s="1"/>
  <c r="BP513" i="3" s="1"/>
  <c r="AR60" i="3" a="1"/>
  <c r="AR60" i="3" s="1"/>
  <c r="AZ60" i="3" s="1"/>
  <c r="BP60" i="3" s="1"/>
  <c r="AR938" i="3" a="1"/>
  <c r="AR938" i="3" s="1"/>
  <c r="AZ938" i="3" s="1"/>
  <c r="BP938" i="3" s="1"/>
  <c r="AR92" i="3" a="1"/>
  <c r="AR92" i="3" s="1"/>
  <c r="AR67" i="3" a="1"/>
  <c r="AR67" i="3" s="1"/>
  <c r="AR45" i="3" a="1"/>
  <c r="AR45" i="3" s="1"/>
  <c r="AZ45" i="3" s="1"/>
  <c r="AR89" i="3" a="1"/>
  <c r="AR89" i="3" s="1"/>
  <c r="AZ89" i="3" s="1"/>
  <c r="BP89" i="3" s="1"/>
  <c r="AR254" i="3" a="1"/>
  <c r="AR254" i="3" s="1"/>
  <c r="AR262" i="3" a="1"/>
  <c r="AR262" i="3" s="1"/>
  <c r="AZ262" i="3" s="1"/>
  <c r="BP262" i="3" s="1"/>
  <c r="AR481" i="3" a="1"/>
  <c r="AR481" i="3" s="1"/>
  <c r="AZ481" i="3" s="1"/>
  <c r="BP481" i="3" s="1"/>
  <c r="AR298" i="3" a="1"/>
  <c r="AR298" i="3" s="1"/>
  <c r="AZ298" i="3" s="1"/>
  <c r="BP298" i="3" s="1"/>
  <c r="AR168" i="3" a="1"/>
  <c r="AR168" i="3" s="1"/>
  <c r="AZ168" i="3" s="1"/>
  <c r="BP168" i="3" s="1"/>
  <c r="AR309" i="3" a="1"/>
  <c r="AR309" i="3" s="1"/>
  <c r="AR454" i="3" a="1"/>
  <c r="AR454" i="3" s="1"/>
  <c r="AZ454" i="3" s="1"/>
  <c r="BP454" i="3" s="1"/>
  <c r="AR878" i="3" a="1"/>
  <c r="AR878" i="3" s="1"/>
  <c r="AZ878" i="3" s="1"/>
  <c r="BP878" i="3" s="1"/>
  <c r="AR412" i="3" a="1"/>
  <c r="AR412" i="3" s="1"/>
  <c r="AZ412" i="3" s="1"/>
  <c r="BP412" i="3" s="1"/>
  <c r="AR351" i="3" a="1"/>
  <c r="AR351" i="3" s="1"/>
  <c r="AZ351" i="3" s="1"/>
  <c r="BP351" i="3" s="1"/>
  <c r="AR533" i="3" a="1"/>
  <c r="AR533" i="3" s="1"/>
  <c r="AZ533" i="3" s="1"/>
  <c r="BP533" i="3" s="1"/>
  <c r="AR76" i="3" a="1"/>
  <c r="AR76" i="3" s="1"/>
  <c r="AR509" i="3" a="1"/>
  <c r="AR509" i="3" s="1"/>
  <c r="AZ509" i="3" s="1"/>
  <c r="BP509" i="3" s="1"/>
  <c r="AR725" i="3" a="1"/>
  <c r="AR725" i="3" s="1"/>
  <c r="AR325" i="3" a="1"/>
  <c r="AR325" i="3" s="1"/>
  <c r="AZ325" i="3" s="1"/>
  <c r="BP325" i="3" s="1"/>
  <c r="AR469" i="3" a="1"/>
  <c r="AR469" i="3" s="1"/>
  <c r="AZ469" i="3" s="1"/>
  <c r="BP469" i="3" s="1"/>
  <c r="AR571" i="3" a="1"/>
  <c r="AR571" i="3" s="1"/>
  <c r="AZ571" i="3" s="1"/>
  <c r="BP571" i="3" s="1"/>
  <c r="AR146" i="3" a="1"/>
  <c r="AR146" i="3" s="1"/>
  <c r="AZ146" i="3" s="1"/>
  <c r="BP146" i="3" s="1"/>
  <c r="AR139" i="3" a="1"/>
  <c r="AR139" i="3" s="1"/>
  <c r="AR397" i="3" a="1"/>
  <c r="AR397" i="3" s="1"/>
  <c r="AR960" i="3" a="1"/>
  <c r="AR960" i="3" s="1"/>
  <c r="AZ960" i="3" s="1"/>
  <c r="BP960" i="3" s="1"/>
  <c r="AR653" i="3" a="1"/>
  <c r="AR653" i="3" s="1"/>
  <c r="AR611" i="3" a="1"/>
  <c r="AR611" i="3" s="1"/>
  <c r="AR517" i="3" a="1"/>
  <c r="AR517" i="3" s="1"/>
  <c r="AZ517" i="3" s="1"/>
  <c r="BP517" i="3" s="1"/>
  <c r="AR143" i="3" a="1"/>
  <c r="AR143" i="3" s="1"/>
  <c r="AZ143" i="3" s="1"/>
  <c r="BP143" i="3" s="1"/>
  <c r="AR948" i="3" a="1"/>
  <c r="AR948" i="3" s="1"/>
  <c r="AR318" i="3" a="1"/>
  <c r="AR318" i="3" s="1"/>
  <c r="AZ318" i="3" s="1"/>
  <c r="BP318" i="3" s="1"/>
  <c r="AR117" i="3" a="1"/>
  <c r="AR117" i="3" s="1"/>
  <c r="AR437" i="3" a="1"/>
  <c r="AR437" i="3" s="1"/>
  <c r="AZ437" i="3" s="1"/>
  <c r="BP437" i="3" s="1"/>
  <c r="AR713" i="3" a="1"/>
  <c r="AR713" i="3" s="1"/>
  <c r="AR34" i="3" a="1"/>
  <c r="AR34" i="3" s="1"/>
  <c r="AR136" i="3" a="1"/>
  <c r="AR136" i="3" s="1"/>
  <c r="AZ136" i="3" s="1"/>
  <c r="BP136" i="3" s="1"/>
  <c r="AR597" i="3" a="1"/>
  <c r="AR597" i="3" s="1"/>
  <c r="AZ597" i="3" s="1"/>
  <c r="BP597" i="3" s="1"/>
  <c r="AR818" i="3" a="1"/>
  <c r="AR818" i="3" s="1"/>
  <c r="AZ818" i="3" s="1"/>
  <c r="BP818" i="3" s="1"/>
  <c r="AR426" i="3" a="1"/>
  <c r="AR426" i="3" s="1"/>
  <c r="AZ426" i="3" s="1"/>
  <c r="BP426" i="3" s="1"/>
  <c r="AR179" i="3" a="1"/>
  <c r="AR179" i="3" s="1"/>
  <c r="AR241" i="3" a="1"/>
  <c r="AR241" i="3" s="1"/>
  <c r="AZ241" i="3" s="1"/>
  <c r="BP241" i="3" s="1"/>
  <c r="AR327" i="3" a="1"/>
  <c r="AR327" i="3" s="1"/>
  <c r="AR104" i="3" a="1"/>
  <c r="AR104" i="3" s="1"/>
  <c r="AZ104" i="3" s="1"/>
  <c r="BP104" i="3" s="1"/>
  <c r="AR475" i="3" a="1"/>
  <c r="AR475" i="3" s="1"/>
  <c r="AZ475" i="3" s="1"/>
  <c r="BP475" i="3" s="1"/>
  <c r="AR226" i="3" a="1"/>
  <c r="AR226" i="3" s="1"/>
  <c r="AZ226" i="3" s="1"/>
  <c r="BP226" i="3" s="1"/>
  <c r="AR646" i="3" a="1"/>
  <c r="AR646" i="3" s="1"/>
  <c r="AZ646" i="3" s="1"/>
  <c r="BP646" i="3" s="1"/>
  <c r="AR486" i="3" a="1"/>
  <c r="AR486" i="3" s="1"/>
  <c r="AZ486" i="3" s="1"/>
  <c r="BP486" i="3" s="1"/>
  <c r="AR899" i="3" a="1"/>
  <c r="AR899" i="3" s="1"/>
  <c r="AZ899" i="3" s="1"/>
  <c r="BP899" i="3" s="1"/>
  <c r="AR528" i="3" a="1"/>
  <c r="AR528" i="3" s="1"/>
  <c r="AZ528" i="3" s="1"/>
  <c r="BP528" i="3" s="1"/>
  <c r="AR53" i="3" a="1"/>
  <c r="AR53" i="3" s="1"/>
  <c r="AR946" i="3" a="1"/>
  <c r="AR946" i="3" s="1"/>
  <c r="AZ946" i="3" s="1"/>
  <c r="BP946" i="3" s="1"/>
  <c r="AR953" i="3" a="1"/>
  <c r="AR953" i="3" s="1"/>
  <c r="AZ953" i="3" s="1"/>
  <c r="BP953" i="3" s="1"/>
  <c r="AR714" i="3" a="1"/>
  <c r="AR714" i="3" s="1"/>
  <c r="AR194" i="3" a="1"/>
  <c r="AR194" i="3" s="1"/>
  <c r="AZ194" i="3" s="1"/>
  <c r="BP194" i="3" s="1"/>
  <c r="AR699" i="3" a="1"/>
  <c r="AR699" i="3" s="1"/>
  <c r="AZ699" i="3" s="1"/>
  <c r="BP699" i="3" s="1"/>
  <c r="AR814" i="3" a="1"/>
  <c r="AR814" i="3" s="1"/>
  <c r="AR182" i="3" a="1"/>
  <c r="AR182" i="3" s="1"/>
  <c r="AZ182" i="3" s="1"/>
  <c r="BP182" i="3" s="1"/>
  <c r="AR583" i="3" a="1"/>
  <c r="AR583" i="3" s="1"/>
  <c r="AR555" i="3" a="1"/>
  <c r="AR555" i="3" s="1"/>
  <c r="AR623" i="3" a="1"/>
  <c r="AR623" i="3" s="1"/>
  <c r="AR506" i="3" a="1"/>
  <c r="AR506" i="3" s="1"/>
  <c r="AZ506" i="3" s="1"/>
  <c r="BP506" i="3" s="1"/>
  <c r="AR726" i="3" a="1"/>
  <c r="AR726" i="3" s="1"/>
  <c r="AZ726" i="3" s="1"/>
  <c r="BP726" i="3" s="1"/>
  <c r="AR105" i="3" a="1"/>
  <c r="AR105" i="3" s="1"/>
  <c r="AZ105" i="3" s="1"/>
  <c r="BP105" i="3" s="1"/>
  <c r="AR187" i="3" a="1"/>
  <c r="AR187" i="3" s="1"/>
  <c r="AZ187" i="3" s="1"/>
  <c r="BP187" i="3" s="1"/>
  <c r="AR685" i="3" a="1"/>
  <c r="AR685" i="3" s="1"/>
  <c r="AR1002" i="3" a="1"/>
  <c r="AR1002" i="3" s="1"/>
  <c r="AZ1002" i="3" s="1"/>
  <c r="BP1002" i="3" s="1"/>
  <c r="AR947" i="3" a="1"/>
  <c r="AR947" i="3" s="1"/>
  <c r="AZ947" i="3" s="1"/>
  <c r="BP947" i="3" s="1"/>
  <c r="AR582" i="3" a="1"/>
  <c r="AR582" i="3" s="1"/>
  <c r="AZ582" i="3" s="1"/>
  <c r="BP582" i="3" s="1"/>
  <c r="AR621" i="3" a="1"/>
  <c r="AR621" i="3" s="1"/>
  <c r="AZ621" i="3" s="1"/>
  <c r="BP621" i="3" s="1"/>
  <c r="AR924" i="3" a="1"/>
  <c r="AR924" i="3" s="1"/>
  <c r="AR740" i="3" a="1"/>
  <c r="AR740" i="3" s="1"/>
  <c r="AZ740" i="3" s="1"/>
  <c r="BP740" i="3" s="1"/>
  <c r="AR886" i="3" a="1"/>
  <c r="AR886" i="3" s="1"/>
  <c r="AZ886" i="3" s="1"/>
  <c r="BP886" i="3" s="1"/>
  <c r="AR520" i="3" a="1"/>
  <c r="AR520" i="3" s="1"/>
  <c r="AR413" i="3" a="1"/>
  <c r="AR413" i="3" s="1"/>
  <c r="AR439" i="3" a="1"/>
  <c r="AR439" i="3" s="1"/>
  <c r="AZ439" i="3" s="1"/>
  <c r="BP439" i="3" s="1"/>
  <c r="AR903" i="3" a="1"/>
  <c r="AR903" i="3" s="1"/>
  <c r="AR965" i="3" a="1"/>
  <c r="AR965" i="3" s="1"/>
  <c r="AZ965" i="3" s="1"/>
  <c r="BP965" i="3" s="1"/>
  <c r="AR798" i="3" a="1"/>
  <c r="AR798" i="3" s="1"/>
  <c r="AZ798" i="3" s="1"/>
  <c r="BP798" i="3" s="1"/>
  <c r="AR1001" i="3" a="1"/>
  <c r="AR1001" i="3" s="1"/>
  <c r="AZ1001" i="3" s="1"/>
  <c r="BP1001" i="3" s="1"/>
  <c r="AR949" i="3" a="1"/>
  <c r="AR949" i="3" s="1"/>
  <c r="AZ949" i="3" s="1"/>
  <c r="BP949" i="3" s="1"/>
  <c r="AR760" i="3" a="1"/>
  <c r="AR760" i="3" s="1"/>
  <c r="AR650" i="3" a="1"/>
  <c r="AR650" i="3" s="1"/>
  <c r="AR885" i="3" a="1"/>
  <c r="AR885" i="3" s="1"/>
  <c r="AZ885" i="3" s="1"/>
  <c r="BP885" i="3" s="1"/>
  <c r="AR388" i="3" a="1"/>
  <c r="AR388" i="3" s="1"/>
  <c r="AZ388" i="3" s="1"/>
  <c r="BP388" i="3" s="1"/>
  <c r="AR29" i="3" a="1"/>
  <c r="AR29" i="3" s="1"/>
  <c r="AR431" i="3" a="1"/>
  <c r="AR431" i="3" s="1"/>
  <c r="AZ431" i="3" s="1"/>
  <c r="BP431" i="3" s="1"/>
  <c r="AR780" i="3" a="1"/>
  <c r="AR780" i="3" s="1"/>
  <c r="AZ780" i="3" s="1"/>
  <c r="BP780" i="3" s="1"/>
  <c r="AR700" i="3" a="1"/>
  <c r="AR700" i="3" s="1"/>
  <c r="AR933" i="3" a="1"/>
  <c r="AR933" i="3" s="1"/>
  <c r="AR495" i="3" a="1"/>
  <c r="AR495" i="3" s="1"/>
  <c r="AZ495" i="3" s="1"/>
  <c r="BP495" i="3" s="1"/>
  <c r="AR991" i="3" a="1"/>
  <c r="AR991" i="3" s="1"/>
  <c r="AZ991" i="3" s="1"/>
  <c r="BP991" i="3" s="1"/>
  <c r="AR748" i="3" a="1"/>
  <c r="AR748" i="3" s="1"/>
  <c r="AZ748" i="3" s="1"/>
  <c r="BP748" i="3" s="1"/>
  <c r="AR125" i="3" a="1"/>
  <c r="AR125" i="3" s="1"/>
  <c r="AZ125" i="3" s="1"/>
  <c r="BP125" i="3" s="1"/>
  <c r="AR200" i="3" a="1"/>
  <c r="AR200" i="3" s="1"/>
  <c r="AZ200" i="3" s="1"/>
  <c r="BP200" i="3" s="1"/>
  <c r="AR365" i="3" a="1"/>
  <c r="AR365" i="3" s="1"/>
  <c r="AZ365" i="3" s="1"/>
  <c r="BP365" i="3" s="1"/>
  <c r="AR348" i="3" a="1"/>
  <c r="AR348" i="3" s="1"/>
  <c r="AZ348" i="3" s="1"/>
  <c r="BP348" i="3" s="1"/>
  <c r="AR900" i="3" a="1"/>
  <c r="AR900" i="3" s="1"/>
  <c r="AZ900" i="3" s="1"/>
  <c r="BP900" i="3" s="1"/>
  <c r="AR799" i="3" a="1"/>
  <c r="AR799" i="3" s="1"/>
  <c r="AZ799" i="3" s="1"/>
  <c r="BP799" i="3" s="1"/>
  <c r="AR550" i="3" a="1"/>
  <c r="AR550" i="3" s="1"/>
  <c r="AZ550" i="3" s="1"/>
  <c r="BP550" i="3" s="1"/>
  <c r="AR697" i="3" a="1"/>
  <c r="AR697" i="3" s="1"/>
  <c r="AZ697" i="3" s="1"/>
  <c r="BP697" i="3" s="1"/>
  <c r="AR340" i="3" a="1"/>
  <c r="AR340" i="3" s="1"/>
  <c r="AZ340" i="3" s="1"/>
  <c r="BP340" i="3" s="1"/>
  <c r="AR736" i="3" a="1"/>
  <c r="AR736" i="3" s="1"/>
  <c r="AZ736" i="3" s="1"/>
  <c r="BP736" i="3" s="1"/>
  <c r="AR85" i="3" a="1"/>
  <c r="AR85" i="3" s="1"/>
  <c r="AZ85" i="3" s="1"/>
  <c r="BP85" i="3" s="1"/>
  <c r="AR524" i="3" a="1"/>
  <c r="AR524" i="3" s="1"/>
  <c r="AZ524" i="3" s="1"/>
  <c r="BP524" i="3" s="1"/>
  <c r="AR98" i="3" a="1"/>
  <c r="AR98" i="3" s="1"/>
  <c r="AZ98" i="3" s="1"/>
  <c r="BP98" i="3" s="1"/>
  <c r="AR417" i="3" a="1"/>
  <c r="AR417" i="3" s="1"/>
  <c r="AZ417" i="3" s="1"/>
  <c r="BP417" i="3" s="1"/>
  <c r="AR222" i="3" a="1"/>
  <c r="AR222" i="3" s="1"/>
  <c r="AR633" i="3" a="1"/>
  <c r="AR633" i="3" s="1"/>
  <c r="AZ633" i="3" s="1"/>
  <c r="BP633" i="3" s="1"/>
  <c r="AR297" i="3" a="1"/>
  <c r="AR297" i="3" s="1"/>
  <c r="AZ297" i="3" s="1"/>
  <c r="BP297" i="3" s="1"/>
  <c r="AR861" i="3" a="1"/>
  <c r="AR861" i="3" s="1"/>
  <c r="AZ861" i="3" s="1"/>
  <c r="BP861" i="3" s="1"/>
  <c r="AR163" i="3" a="1"/>
  <c r="AR163" i="3" s="1"/>
  <c r="AZ163" i="3" s="1"/>
  <c r="BP163" i="3" s="1"/>
  <c r="AR677" i="3" a="1"/>
  <c r="AR677" i="3" s="1"/>
  <c r="AZ677" i="3" s="1"/>
  <c r="BP677" i="3" s="1"/>
  <c r="AR150" i="3" a="1"/>
  <c r="AR150" i="3" s="1"/>
  <c r="AZ150" i="3" s="1"/>
  <c r="BP150" i="3" s="1"/>
  <c r="AR778" i="3" a="1"/>
  <c r="AR778" i="3" s="1"/>
  <c r="AR465" i="3" a="1"/>
  <c r="AR465" i="3" s="1"/>
  <c r="AR706" i="3" a="1"/>
  <c r="AR706" i="3" s="1"/>
  <c r="AR585" i="3" a="1"/>
  <c r="AR585" i="3" s="1"/>
  <c r="AZ585" i="3" s="1"/>
  <c r="BP585" i="3" s="1"/>
  <c r="AR302" i="3" a="1"/>
  <c r="AR302" i="3" s="1"/>
  <c r="AR137" i="3" a="1"/>
  <c r="AR137" i="3" s="1"/>
  <c r="AZ137" i="3" s="1"/>
  <c r="BP137" i="3" s="1"/>
  <c r="AR741" i="3" a="1"/>
  <c r="AR741" i="3" s="1"/>
  <c r="AZ741" i="3" s="1"/>
  <c r="BP741" i="3" s="1"/>
  <c r="AR253" i="3" a="1"/>
  <c r="AR253" i="3" s="1"/>
  <c r="AZ253" i="3" s="1"/>
  <c r="BP253" i="3" s="1"/>
  <c r="AR44" i="3" a="1"/>
  <c r="AR44" i="3" s="1"/>
  <c r="AR281" i="3" a="1"/>
  <c r="AR281" i="3" s="1"/>
  <c r="AR18" i="3" a="1"/>
  <c r="AR18" i="3" s="1"/>
  <c r="AR461" i="3" a="1"/>
  <c r="AR461" i="3" s="1"/>
  <c r="AZ461" i="3" s="1"/>
  <c r="BP461" i="3" s="1"/>
  <c r="AR409" i="3" a="1"/>
  <c r="AR409" i="3" s="1"/>
  <c r="AZ409" i="3" s="1"/>
  <c r="BP409" i="3" s="1"/>
  <c r="AR80" i="3" a="1"/>
  <c r="AR80" i="3" s="1"/>
  <c r="AZ80" i="3" s="1"/>
  <c r="BP80" i="3" s="1"/>
  <c r="AR835" i="3" a="1"/>
  <c r="AR835" i="3" s="1"/>
  <c r="AR77" i="3" a="1"/>
  <c r="AR77" i="3" s="1"/>
  <c r="AZ77" i="3" s="1"/>
  <c r="BP77" i="3" s="1"/>
  <c r="AR308" i="3" a="1"/>
  <c r="AR308" i="3" s="1"/>
  <c r="AR310" i="3" a="1"/>
  <c r="AR310" i="3" s="1"/>
  <c r="AZ310" i="3" s="1"/>
  <c r="BP310" i="3" s="1"/>
  <c r="AR578" i="3" a="1"/>
  <c r="AR578" i="3" s="1"/>
  <c r="AZ578" i="3" s="1"/>
  <c r="BP578" i="3" s="1"/>
  <c r="AR490" i="3" a="1"/>
  <c r="AR490" i="3" s="1"/>
  <c r="AZ490" i="3" s="1"/>
  <c r="BP490" i="3" s="1"/>
  <c r="AR557" i="3" a="1"/>
  <c r="AR557" i="3" s="1"/>
  <c r="AR914" i="3" a="1"/>
  <c r="AR914" i="3" s="1"/>
  <c r="AZ914" i="3" s="1"/>
  <c r="BP914" i="3" s="1"/>
  <c r="AR382" i="3" a="1"/>
  <c r="AR382" i="3" s="1"/>
  <c r="AR752" i="3" a="1"/>
  <c r="AR752" i="3" s="1"/>
  <c r="AZ752" i="3" s="1"/>
  <c r="BP752" i="3" s="1"/>
  <c r="AR955" i="3" a="1"/>
  <c r="AR955" i="3" s="1"/>
  <c r="AZ955" i="3" s="1"/>
  <c r="BP955" i="3" s="1"/>
  <c r="AR234" i="3" a="1"/>
  <c r="AR234" i="3" s="1"/>
  <c r="AR274" i="3" a="1"/>
  <c r="AR274" i="3" s="1"/>
  <c r="AZ274" i="3" s="1"/>
  <c r="BP274" i="3" s="1"/>
  <c r="AR75" i="3" a="1"/>
  <c r="AR75" i="3" s="1"/>
  <c r="AZ75" i="3" s="1"/>
  <c r="BP75" i="3" s="1"/>
  <c r="AR270" i="3" a="1"/>
  <c r="AR270" i="3" s="1"/>
  <c r="AR928" i="3" a="1"/>
  <c r="AR928" i="3" s="1"/>
  <c r="AR825" i="3" a="1"/>
  <c r="AR825" i="3" s="1"/>
  <c r="AZ825" i="3" s="1"/>
  <c r="BP825" i="3" s="1"/>
  <c r="AR684" i="3" a="1"/>
  <c r="AR684" i="3" s="1"/>
  <c r="AZ684" i="3" s="1"/>
  <c r="BP684" i="3" s="1"/>
  <c r="AR810" i="3" a="1"/>
  <c r="AR810" i="3" s="1"/>
  <c r="AZ810" i="3" s="1"/>
  <c r="BP810" i="3" s="1"/>
  <c r="AR721" i="3" a="1"/>
  <c r="AR721" i="3" s="1"/>
  <c r="AR976" i="3" a="1"/>
  <c r="AR976" i="3" s="1"/>
  <c r="AZ976" i="3" s="1"/>
  <c r="BP976" i="3" s="1"/>
  <c r="AR987" i="3" a="1"/>
  <c r="AR987" i="3" s="1"/>
  <c r="AR716" i="3" a="1"/>
  <c r="AR716" i="3" s="1"/>
  <c r="AZ716" i="3" s="1"/>
  <c r="BP716" i="3" s="1"/>
  <c r="AR980" i="3" a="1"/>
  <c r="AR980" i="3" s="1"/>
  <c r="AZ980" i="3" s="1"/>
  <c r="BP980" i="3" s="1"/>
  <c r="AR966" i="3" a="1"/>
  <c r="AR966" i="3" s="1"/>
  <c r="AZ966" i="3" s="1"/>
  <c r="BP966" i="3" s="1"/>
  <c r="AR902" i="3" a="1"/>
  <c r="AR902" i="3" s="1"/>
  <c r="AR981" i="3" a="1"/>
  <c r="AR981" i="3" s="1"/>
  <c r="AZ981" i="3" s="1"/>
  <c r="BP981" i="3" s="1"/>
  <c r="AR846" i="3" a="1"/>
  <c r="AR846" i="3" s="1"/>
  <c r="AZ846" i="3" s="1"/>
  <c r="BP846" i="3" s="1"/>
  <c r="AR872" i="3" a="1"/>
  <c r="AR872" i="3" s="1"/>
  <c r="AZ872" i="3" s="1"/>
  <c r="BP872" i="3" s="1"/>
  <c r="AR715" i="3" a="1"/>
  <c r="AR715" i="3" s="1"/>
  <c r="AR691" i="3" a="1"/>
  <c r="AR691" i="3" s="1"/>
  <c r="AZ691" i="3" s="1"/>
  <c r="BP691" i="3" s="1"/>
  <c r="AR905" i="3" a="1"/>
  <c r="AR905" i="3" s="1"/>
  <c r="AZ905" i="3" s="1"/>
  <c r="BP905" i="3" s="1"/>
  <c r="AR804" i="3" a="1"/>
  <c r="AR804" i="3" s="1"/>
  <c r="AR973" i="3" a="1"/>
  <c r="AR973" i="3" s="1"/>
  <c r="AZ973" i="3" s="1"/>
  <c r="BP973" i="3" s="1"/>
  <c r="AR97" i="3" a="1"/>
  <c r="AR97" i="3" s="1"/>
  <c r="AZ97" i="3" s="1"/>
  <c r="BP97" i="3" s="1"/>
  <c r="AR452" i="3" a="1"/>
  <c r="AR452" i="3" s="1"/>
  <c r="AZ452" i="3" s="1"/>
  <c r="BP452" i="3" s="1"/>
  <c r="AR634" i="3" a="1"/>
  <c r="AR634" i="3" s="1"/>
  <c r="AZ634" i="3" s="1"/>
  <c r="BP634" i="3" s="1"/>
  <c r="AR269" i="3" a="1"/>
  <c r="AR269" i="3" s="1"/>
  <c r="AZ269" i="3" s="1"/>
  <c r="BP269" i="3" s="1"/>
  <c r="AR62" i="3" a="1"/>
  <c r="AR62" i="3" s="1"/>
  <c r="AZ62" i="3" s="1"/>
  <c r="BP62" i="3" s="1"/>
  <c r="AR709" i="3" a="1"/>
  <c r="AR709" i="3" s="1"/>
  <c r="AZ709" i="3" s="1"/>
  <c r="BP709" i="3" s="1"/>
  <c r="AR108" i="3" a="1"/>
  <c r="AR108" i="3" s="1"/>
  <c r="AR865" i="3" a="1"/>
  <c r="AR865" i="3" s="1"/>
  <c r="AR344" i="3" a="1"/>
  <c r="AR344" i="3" s="1"/>
  <c r="AZ344" i="3" s="1"/>
  <c r="BP344" i="3" s="1"/>
  <c r="AR149" i="3" a="1"/>
  <c r="AR149" i="3" s="1"/>
  <c r="AZ149" i="3" s="1"/>
  <c r="BP149" i="3" s="1"/>
  <c r="AR33" i="3" a="1"/>
  <c r="AR33" i="3" s="1"/>
  <c r="AR189" i="3" a="1"/>
  <c r="AR189" i="3" s="1"/>
  <c r="AZ189" i="3" s="1"/>
  <c r="BP189" i="3" s="1"/>
  <c r="AR11" i="3" a="1"/>
  <c r="AR11" i="3" s="1"/>
  <c r="AZ11" i="3" s="1"/>
  <c r="AR511" i="3" a="1"/>
  <c r="AR511" i="3" s="1"/>
  <c r="AZ511" i="3" s="1"/>
  <c r="BP511" i="3" s="1"/>
  <c r="AR434" i="3" a="1"/>
  <c r="AR434" i="3" s="1"/>
  <c r="AR698" i="3" a="1"/>
  <c r="AR698" i="3" s="1"/>
  <c r="AZ698" i="3" s="1"/>
  <c r="BP698" i="3" s="1"/>
  <c r="AR430" i="3" a="1"/>
  <c r="AR430" i="3" s="1"/>
  <c r="AR14" i="3" a="1"/>
  <c r="AR14" i="3" s="1"/>
  <c r="AZ14" i="3" s="1"/>
  <c r="AR323" i="3" a="1"/>
  <c r="AR323" i="3" s="1"/>
  <c r="AZ323" i="3" s="1"/>
  <c r="BP323" i="3" s="1"/>
  <c r="AR61" i="3" a="1"/>
  <c r="AR61" i="3" s="1"/>
  <c r="AZ61" i="3" s="1"/>
  <c r="BP61" i="3" s="1"/>
  <c r="AR292" i="3" a="1"/>
  <c r="AR292" i="3" s="1"/>
  <c r="AZ292" i="3" s="1"/>
  <c r="BP292" i="3" s="1"/>
  <c r="AR937" i="3" a="1"/>
  <c r="AR937" i="3" s="1"/>
  <c r="AZ937" i="3" s="1"/>
  <c r="BP937" i="3" s="1"/>
  <c r="AR164" i="3" a="1"/>
  <c r="AR164" i="3" s="1"/>
  <c r="AZ164" i="3" s="1"/>
  <c r="BP164" i="3" s="1"/>
  <c r="AR564" i="3" a="1"/>
  <c r="AR564" i="3" s="1"/>
  <c r="AR895" i="3" a="1"/>
  <c r="AR895" i="3" s="1"/>
  <c r="AR879" i="3" a="1"/>
  <c r="AR879" i="3" s="1"/>
  <c r="AR587" i="3" a="1"/>
  <c r="AR587" i="3" s="1"/>
  <c r="AR221" i="3" a="1"/>
  <c r="AR221" i="3" s="1"/>
  <c r="AR501" i="3" a="1"/>
  <c r="AR501" i="3" s="1"/>
  <c r="AZ501" i="3" s="1"/>
  <c r="BP501" i="3" s="1"/>
  <c r="AR649" i="3" a="1"/>
  <c r="AR649" i="3" s="1"/>
  <c r="AZ649" i="3" s="1"/>
  <c r="BP649" i="3" s="1"/>
  <c r="AR112" i="3" a="1"/>
  <c r="AR112" i="3" s="1"/>
  <c r="AR834" i="3" a="1"/>
  <c r="AR834" i="3" s="1"/>
  <c r="AZ834" i="3" s="1"/>
  <c r="BP834" i="3" s="1"/>
  <c r="AR467" i="3" a="1"/>
  <c r="AR467" i="3" s="1"/>
  <c r="AZ467" i="3" s="1"/>
  <c r="BP467" i="3" s="1"/>
  <c r="AR153" i="3" a="1"/>
  <c r="AR153" i="3" s="1"/>
  <c r="AZ153" i="3" s="1"/>
  <c r="BP153" i="3" s="1"/>
  <c r="AR624" i="3" a="1"/>
  <c r="AR624" i="3" s="1"/>
  <c r="AR711" i="3" a="1"/>
  <c r="AR711" i="3" s="1"/>
  <c r="AZ711" i="3" s="1"/>
  <c r="BP711" i="3" s="1"/>
  <c r="AR133" i="3" a="1"/>
  <c r="AR133" i="3" s="1"/>
  <c r="AR871" i="3" a="1"/>
  <c r="AR871" i="3" s="1"/>
  <c r="AZ871" i="3" s="1"/>
  <c r="BP871" i="3" s="1"/>
  <c r="AR894" i="3" a="1"/>
  <c r="AR894" i="3" s="1"/>
  <c r="AR620" i="3" a="1"/>
  <c r="AR620" i="3" s="1"/>
  <c r="AR124" i="3" a="1"/>
  <c r="AR124" i="3" s="1"/>
  <c r="AZ124" i="3" s="1"/>
  <c r="BP124" i="3" s="1"/>
  <c r="AR118" i="3" a="1"/>
  <c r="AR118" i="3" s="1"/>
  <c r="AZ118" i="3" s="1"/>
  <c r="BP118" i="3" s="1"/>
  <c r="AR380" i="3" a="1"/>
  <c r="AR380" i="3" s="1"/>
  <c r="AR322" i="3" a="1"/>
  <c r="AR322" i="3" s="1"/>
  <c r="AR619" i="3" a="1"/>
  <c r="AR619" i="3" s="1"/>
  <c r="AR844" i="3" a="1"/>
  <c r="AR844" i="3" s="1"/>
  <c r="AZ844" i="3" s="1"/>
  <c r="BP844" i="3" s="1"/>
  <c r="AR750" i="3" a="1"/>
  <c r="AR750" i="3" s="1"/>
  <c r="AR258" i="3" a="1"/>
  <c r="AR258" i="3" s="1"/>
  <c r="AZ258" i="3" s="1"/>
  <c r="BP258" i="3" s="1"/>
  <c r="AR836" i="3" a="1"/>
  <c r="AR836" i="3" s="1"/>
  <c r="AZ836" i="3" s="1"/>
  <c r="BP836" i="3" s="1"/>
  <c r="AR49" i="3" a="1"/>
  <c r="AR49" i="3" s="1"/>
  <c r="AZ49" i="3" s="1"/>
  <c r="AR447" i="3" a="1"/>
  <c r="AR447" i="3" s="1"/>
  <c r="AZ447" i="3" s="1"/>
  <c r="BP447" i="3" s="1"/>
  <c r="AR742" i="3" a="1"/>
  <c r="AR742" i="3" s="1"/>
  <c r="AZ742" i="3" s="1"/>
  <c r="BP742" i="3" s="1"/>
  <c r="AR464" i="3" a="1"/>
  <c r="AR464" i="3" s="1"/>
  <c r="AZ464" i="3" s="1"/>
  <c r="BP464" i="3" s="1"/>
  <c r="AR688" i="3" a="1"/>
  <c r="AR688" i="3" s="1"/>
  <c r="AZ688" i="3" s="1"/>
  <c r="BP688" i="3" s="1"/>
  <c r="AR628" i="3" a="1"/>
  <c r="AR628" i="3" s="1"/>
  <c r="AR753" i="3" a="1"/>
  <c r="AR753" i="3" s="1"/>
  <c r="AZ753" i="3" s="1"/>
  <c r="BP753" i="3" s="1"/>
  <c r="AR770" i="3" a="1"/>
  <c r="AR770" i="3" s="1"/>
  <c r="AR22" i="3" a="1"/>
  <c r="AR22" i="3" s="1"/>
  <c r="AZ22" i="3" s="1"/>
  <c r="AR202" i="3" a="1"/>
  <c r="AR202" i="3" s="1"/>
  <c r="AR575" i="3" a="1"/>
  <c r="AR575" i="3" s="1"/>
  <c r="AZ575" i="3" s="1"/>
  <c r="BP575" i="3" s="1"/>
  <c r="AR864" i="3" a="1"/>
  <c r="AR864" i="3" s="1"/>
  <c r="AZ864" i="3" s="1"/>
  <c r="BP864" i="3" s="1"/>
  <c r="AR791" i="3" a="1"/>
  <c r="AR791" i="3" s="1"/>
  <c r="AR997" i="3" a="1"/>
  <c r="AR997" i="3" s="1"/>
  <c r="AR516" i="3" a="1"/>
  <c r="AR516" i="3" s="1"/>
  <c r="AZ516" i="3" s="1"/>
  <c r="BP516" i="3" s="1"/>
  <c r="AR334" i="3" a="1"/>
  <c r="AR334" i="3" s="1"/>
  <c r="AR596" i="3" a="1"/>
  <c r="AR596" i="3" s="1"/>
  <c r="AR393" i="3" a="1"/>
  <c r="AR393" i="3" s="1"/>
  <c r="AR720" i="3" a="1"/>
  <c r="AR720" i="3" s="1"/>
  <c r="AZ720" i="3" s="1"/>
  <c r="BP720" i="3" s="1"/>
  <c r="AR876" i="3" a="1"/>
  <c r="AR876" i="3" s="1"/>
  <c r="AZ876" i="3" s="1"/>
  <c r="BP876" i="3" s="1"/>
  <c r="AR994" i="3" a="1"/>
  <c r="AR994" i="3" s="1"/>
  <c r="AZ994" i="3" s="1"/>
  <c r="BP994" i="3" s="1"/>
  <c r="AR922" i="3" a="1"/>
  <c r="AR922" i="3" s="1"/>
  <c r="AZ922" i="3" s="1"/>
  <c r="BP922" i="3" s="1"/>
  <c r="AR787" i="3" a="1"/>
  <c r="AR787" i="3" s="1"/>
  <c r="AR368" i="3" a="1"/>
  <c r="AR368" i="3" s="1"/>
  <c r="AZ368" i="3" s="1"/>
  <c r="BP368" i="3" s="1"/>
  <c r="AR435" i="3" a="1"/>
  <c r="AR435" i="3" s="1"/>
  <c r="AR816" i="3" a="1"/>
  <c r="AR816" i="3" s="1"/>
  <c r="AZ816" i="3" s="1"/>
  <c r="BP816" i="3" s="1"/>
  <c r="AR612" i="3" a="1"/>
  <c r="AR612" i="3" s="1"/>
  <c r="AZ612" i="3" s="1"/>
  <c r="BP612" i="3" s="1"/>
  <c r="AR820" i="3" a="1"/>
  <c r="AR820" i="3" s="1"/>
  <c r="AZ820" i="3" s="1"/>
  <c r="BP820" i="3" s="1"/>
  <c r="AR954" i="3" a="1"/>
  <c r="AR954" i="3" s="1"/>
  <c r="AZ954" i="3" s="1"/>
  <c r="BP954" i="3" s="1"/>
  <c r="AR743" i="3" a="1"/>
  <c r="AR743" i="3" s="1"/>
  <c r="AZ743" i="3" s="1"/>
  <c r="BP743" i="3" s="1"/>
  <c r="AR660" i="3" a="1"/>
  <c r="AR660" i="3" s="1"/>
  <c r="AR505" i="3" a="1"/>
  <c r="AR505" i="3" s="1"/>
  <c r="AZ505" i="3" s="1"/>
  <c r="BP505" i="3" s="1"/>
  <c r="AR176" i="3" a="1"/>
  <c r="AR176" i="3" s="1"/>
  <c r="AZ176" i="3" s="1"/>
  <c r="BP176" i="3" s="1"/>
  <c r="AR601" i="3" a="1"/>
  <c r="AR601" i="3" s="1"/>
  <c r="AZ601" i="3" s="1"/>
  <c r="BP601" i="3" s="1"/>
  <c r="AR603" i="3" a="1"/>
  <c r="AR603" i="3" s="1"/>
  <c r="AZ603" i="3" s="1"/>
  <c r="BP603" i="3" s="1"/>
  <c r="AR69" i="3" a="1"/>
  <c r="AR69" i="3" s="1"/>
  <c r="AR420" i="3" a="1"/>
  <c r="AR420" i="3" s="1"/>
  <c r="AR958" i="3" a="1"/>
  <c r="AR958" i="3" s="1"/>
  <c r="AR363" i="3" a="1"/>
  <c r="AR363" i="3" s="1"/>
  <c r="AZ363" i="3" s="1"/>
  <c r="BP363" i="3" s="1"/>
  <c r="AR950" i="3" a="1"/>
  <c r="AR950" i="3" s="1"/>
  <c r="AZ950" i="3" s="1"/>
  <c r="BP950" i="3" s="1"/>
  <c r="AR249" i="3" a="1"/>
  <c r="AR249" i="3" s="1"/>
  <c r="AZ249" i="3" s="1"/>
  <c r="BP249" i="3" s="1"/>
  <c r="AR856" i="3" a="1"/>
  <c r="AR856" i="3" s="1"/>
  <c r="AR134" i="3" a="1"/>
  <c r="AR134" i="3" s="1"/>
  <c r="AR910" i="3" a="1"/>
  <c r="AR910" i="3" s="1"/>
  <c r="AR870" i="3" a="1"/>
  <c r="AR870" i="3" s="1"/>
  <c r="AR823" i="3" a="1"/>
  <c r="AR823" i="3" s="1"/>
  <c r="AR321" i="3" a="1"/>
  <c r="AR321" i="3" s="1"/>
  <c r="AZ321" i="3" s="1"/>
  <c r="BP321" i="3" s="1"/>
  <c r="AR453" i="3" a="1"/>
  <c r="AR453" i="3" s="1"/>
  <c r="AZ453" i="3" s="1"/>
  <c r="BP453" i="3" s="1"/>
  <c r="AR930" i="3" a="1"/>
  <c r="AR930" i="3" s="1"/>
  <c r="AZ930" i="3" s="1"/>
  <c r="BP930" i="3" s="1"/>
  <c r="AR278" i="3" a="1"/>
  <c r="AR278" i="3" s="1"/>
  <c r="AZ278" i="3" s="1"/>
  <c r="BP278" i="3" s="1"/>
  <c r="AR665" i="3" a="1"/>
  <c r="AR665" i="3" s="1"/>
  <c r="AR392" i="3" a="1"/>
  <c r="AR392" i="3" s="1"/>
  <c r="AZ392" i="3" s="1"/>
  <c r="BP392" i="3" s="1"/>
  <c r="AR252" i="3" a="1"/>
  <c r="AR252" i="3" s="1"/>
  <c r="AZ252" i="3" s="1"/>
  <c r="BP252" i="3" s="1"/>
  <c r="AR403" i="3" a="1"/>
  <c r="AR403" i="3" s="1"/>
  <c r="AR81" i="3" a="1"/>
  <c r="AR81" i="3" s="1"/>
  <c r="AZ81" i="3" s="1"/>
  <c r="BP81" i="3" s="1"/>
  <c r="AR171" i="3" a="1"/>
  <c r="AR171" i="3" s="1"/>
  <c r="AZ171" i="3" s="1"/>
  <c r="BP171" i="3" s="1"/>
  <c r="AR290" i="3" a="1"/>
  <c r="AR290" i="3" s="1"/>
  <c r="AZ290" i="3" s="1"/>
  <c r="BP290" i="3" s="1"/>
  <c r="AR113" i="3" a="1"/>
  <c r="AR113" i="3" s="1"/>
  <c r="AZ113" i="3" s="1"/>
  <c r="BP113" i="3" s="1"/>
  <c r="AR19" i="3" a="1"/>
  <c r="AR19" i="3" s="1"/>
  <c r="AZ19" i="3" s="1"/>
  <c r="AR909" i="3" a="1"/>
  <c r="AR909" i="3" s="1"/>
  <c r="AZ909" i="3" s="1"/>
  <c r="BP909" i="3" s="1"/>
  <c r="AR376" i="3" a="1"/>
  <c r="AR376" i="3" s="1"/>
  <c r="AZ376" i="3" s="1"/>
  <c r="BP376" i="3" s="1"/>
  <c r="AR518" i="3" a="1"/>
  <c r="AR518" i="3" s="1"/>
  <c r="AZ518" i="3" s="1"/>
  <c r="BP518" i="3" s="1"/>
  <c r="AR356" i="3" a="1"/>
  <c r="AR356" i="3" s="1"/>
  <c r="AZ356" i="3" s="1"/>
  <c r="BP356" i="3" s="1"/>
  <c r="AR155" i="3" a="1"/>
  <c r="AR155" i="3" s="1"/>
  <c r="AZ155" i="3" s="1"/>
  <c r="BP155" i="3" s="1"/>
  <c r="AR201" i="3" a="1"/>
  <c r="AR201" i="3" s="1"/>
  <c r="AR232" i="3" a="1"/>
  <c r="AR232" i="3" s="1"/>
  <c r="AZ232" i="3" s="1"/>
  <c r="BP232" i="3" s="1"/>
  <c r="AR563" i="3" a="1"/>
  <c r="AR563" i="3" s="1"/>
  <c r="AZ563" i="3" s="1"/>
  <c r="BP563" i="3" s="1"/>
  <c r="AR185" i="3" a="1"/>
  <c r="AR185" i="3" s="1"/>
  <c r="AZ185" i="3" s="1"/>
  <c r="BP185" i="3" s="1"/>
  <c r="AR671" i="3" a="1"/>
  <c r="AR671" i="3" s="1"/>
  <c r="AZ671" i="3" s="1"/>
  <c r="BP671" i="3" s="1"/>
  <c r="AR217" i="3" a="1"/>
  <c r="AR217" i="3" s="1"/>
  <c r="AZ217" i="3" s="1"/>
  <c r="BP217" i="3" s="1"/>
  <c r="AR496" i="3" a="1"/>
  <c r="AR496" i="3" s="1"/>
  <c r="AZ496" i="3" s="1"/>
  <c r="BP496" i="3" s="1"/>
  <c r="AR360" i="3" a="1"/>
  <c r="AR360" i="3" s="1"/>
  <c r="AZ360" i="3" s="1"/>
  <c r="BP360" i="3" s="1"/>
  <c r="AR288" i="3" a="1"/>
  <c r="AR288" i="3" s="1"/>
  <c r="AZ288" i="3" s="1"/>
  <c r="BP288" i="3" s="1"/>
  <c r="AR25" i="3" a="1"/>
  <c r="AR25" i="3" s="1"/>
  <c r="AR306" i="3" a="1"/>
  <c r="AR306" i="3" s="1"/>
  <c r="AZ306" i="3" s="1"/>
  <c r="BP306" i="3" s="1"/>
  <c r="AR608" i="3" a="1"/>
  <c r="AR608" i="3" s="1"/>
  <c r="AZ608" i="3" s="1"/>
  <c r="BP608" i="3" s="1"/>
  <c r="AR710" i="3" a="1"/>
  <c r="AR710" i="3" s="1"/>
  <c r="AZ710" i="3" s="1"/>
  <c r="BP710" i="3" s="1"/>
  <c r="AR95" i="3" a="1"/>
  <c r="AR95" i="3" s="1"/>
  <c r="AR560" i="3" a="1"/>
  <c r="AR560" i="3" s="1"/>
  <c r="AZ560" i="3" s="1"/>
  <c r="BP560" i="3" s="1"/>
  <c r="AR822" i="3" a="1"/>
  <c r="AR822" i="3" s="1"/>
  <c r="AZ822" i="3" s="1"/>
  <c r="BP822" i="3" s="1"/>
  <c r="AR690" i="3" a="1"/>
  <c r="AR690" i="3" s="1"/>
  <c r="AZ690" i="3" s="1"/>
  <c r="BP690" i="3" s="1"/>
  <c r="AR96" i="3" a="1"/>
  <c r="AR96" i="3" s="1"/>
  <c r="AR840" i="3" a="1"/>
  <c r="AR840" i="3" s="1"/>
  <c r="AZ840" i="3" s="1"/>
  <c r="BP840" i="3" s="1"/>
  <c r="AR535" i="3" a="1"/>
  <c r="AR535" i="3" s="1"/>
  <c r="AR39" i="3" a="1"/>
  <c r="AR39" i="3" s="1"/>
  <c r="AR773" i="3" a="1"/>
  <c r="AR773" i="3" s="1"/>
  <c r="AR266" i="3" a="1"/>
  <c r="AR266" i="3" s="1"/>
  <c r="AZ266" i="3" s="1"/>
  <c r="BP266" i="3" s="1"/>
  <c r="AR228" i="3" a="1"/>
  <c r="AR228" i="3" s="1"/>
  <c r="AR436" i="3" a="1"/>
  <c r="AR436" i="3" s="1"/>
  <c r="AR184" i="3" a="1"/>
  <c r="AR184" i="3" s="1"/>
  <c r="AZ184" i="3" s="1"/>
  <c r="BP184" i="3" s="1"/>
  <c r="AR989" i="3" a="1"/>
  <c r="AR989" i="3" s="1"/>
  <c r="AZ989" i="3" s="1"/>
  <c r="BP989" i="3" s="1"/>
  <c r="AR192" i="3" a="1"/>
  <c r="AR192" i="3" s="1"/>
  <c r="AZ192" i="3" s="1"/>
  <c r="BP192" i="3" s="1"/>
  <c r="AR635" i="3" a="1"/>
  <c r="AR635" i="3" s="1"/>
  <c r="AZ635" i="3" s="1"/>
  <c r="BP635" i="3" s="1"/>
  <c r="AR669" i="3" a="1"/>
  <c r="AR669" i="3" s="1"/>
  <c r="AZ669" i="3" s="1"/>
  <c r="BP669" i="3" s="1"/>
  <c r="AR755" i="3" a="1"/>
  <c r="AR755" i="3" s="1"/>
  <c r="AZ755" i="3" s="1"/>
  <c r="BP755" i="3" s="1"/>
  <c r="AR442" i="3" a="1"/>
  <c r="AR442" i="3" s="1"/>
  <c r="AZ442" i="3" s="1"/>
  <c r="BP442" i="3" s="1"/>
  <c r="AR385" i="3" a="1"/>
  <c r="AR385" i="3" s="1"/>
  <c r="AR968" i="3" a="1"/>
  <c r="AR968" i="3" s="1"/>
  <c r="AZ968" i="3" s="1"/>
  <c r="BP968" i="3" s="1"/>
  <c r="AR675" i="3" a="1"/>
  <c r="AR675" i="3" s="1"/>
  <c r="AZ675" i="3" s="1"/>
  <c r="BP675" i="3" s="1"/>
  <c r="AR826" i="3" a="1"/>
  <c r="AR826" i="3" s="1"/>
  <c r="AZ826" i="3" s="1"/>
  <c r="BP826" i="3" s="1"/>
  <c r="AR480" i="3" a="1"/>
  <c r="AR480" i="3" s="1"/>
  <c r="AZ480" i="3" s="1"/>
  <c r="BP480" i="3" s="1"/>
  <c r="AR888" i="3" a="1"/>
  <c r="AR888" i="3" s="1"/>
  <c r="AZ888" i="3" s="1"/>
  <c r="BP888" i="3" s="1"/>
  <c r="AR549" i="3" a="1"/>
  <c r="AR549" i="3" s="1"/>
  <c r="AR969" i="3" a="1"/>
  <c r="AR969" i="3" s="1"/>
  <c r="AZ969" i="3" s="1"/>
  <c r="BP969" i="3" s="1"/>
  <c r="AR568" i="3" a="1"/>
  <c r="AR568" i="3" s="1"/>
  <c r="AZ568" i="3" s="1"/>
  <c r="BP568" i="3" s="1"/>
  <c r="AR305" i="3" a="1"/>
  <c r="AR305" i="3" s="1"/>
  <c r="AR974" i="3" a="1"/>
  <c r="AR974" i="3" s="1"/>
  <c r="AZ974" i="3" s="1"/>
  <c r="BP974" i="3" s="1"/>
  <c r="AR877" i="3" a="1"/>
  <c r="AR877" i="3" s="1"/>
  <c r="AZ877" i="3" s="1"/>
  <c r="BP877" i="3" s="1"/>
  <c r="AR863" i="3" a="1"/>
  <c r="AR863" i="3" s="1"/>
  <c r="AZ863" i="3" s="1"/>
  <c r="BP863" i="3" s="1"/>
  <c r="AR921" i="3" a="1"/>
  <c r="AR921" i="3" s="1"/>
  <c r="AZ921" i="3" s="1"/>
  <c r="BP921" i="3" s="1"/>
  <c r="AR776" i="3" a="1"/>
  <c r="AR776" i="3" s="1"/>
  <c r="AZ776" i="3" s="1"/>
  <c r="BP776" i="3" s="1"/>
  <c r="AR381" i="3" a="1"/>
  <c r="AR381" i="3" s="1"/>
  <c r="AR988" i="3" a="1"/>
  <c r="AR988" i="3" s="1"/>
  <c r="AZ988" i="3" s="1"/>
  <c r="BP988" i="3" s="1"/>
  <c r="AR489" i="3" a="1"/>
  <c r="AR489" i="3" s="1"/>
  <c r="AZ489" i="3" s="1"/>
  <c r="BP489" i="3" s="1"/>
  <c r="AR811" i="3" a="1"/>
  <c r="AR811" i="3" s="1"/>
  <c r="AZ811" i="3" s="1"/>
  <c r="BP811" i="3" s="1"/>
  <c r="AR408" i="3" a="1"/>
  <c r="AR408" i="3" s="1"/>
  <c r="AZ408" i="3" s="1"/>
  <c r="BP408" i="3" s="1"/>
  <c r="AR813" i="3" a="1"/>
  <c r="AR813" i="3" s="1"/>
  <c r="AZ813" i="3" s="1"/>
  <c r="BP813" i="3" s="1"/>
  <c r="AR942" i="3" a="1"/>
  <c r="AR942" i="3" s="1"/>
  <c r="AZ942" i="3" s="1"/>
  <c r="BP942" i="3" s="1"/>
  <c r="AR332" i="3" a="1"/>
  <c r="AR332" i="3" s="1"/>
  <c r="AZ332" i="3" s="1"/>
  <c r="BP332" i="3" s="1"/>
  <c r="AR971" i="3" a="1"/>
  <c r="AR971" i="3" s="1"/>
  <c r="AR567" i="3" a="1"/>
  <c r="AR567" i="3" s="1"/>
  <c r="AZ567" i="3" s="1"/>
  <c r="BP567" i="3" s="1"/>
  <c r="AR180" i="3" a="1"/>
  <c r="AR180" i="3" s="1"/>
  <c r="AZ180" i="3" s="1"/>
  <c r="BP180" i="3" s="1"/>
  <c r="AR918" i="3" a="1"/>
  <c r="AR918" i="3" s="1"/>
  <c r="AZ918" i="3" s="1"/>
  <c r="BP918" i="3" s="1"/>
  <c r="AR738" i="3" a="1"/>
  <c r="AR738" i="3" s="1"/>
  <c r="AZ738" i="3" s="1"/>
  <c r="BP738" i="3" s="1"/>
  <c r="AR289" i="3" a="1"/>
  <c r="AR289" i="3" s="1"/>
  <c r="AZ289" i="3" s="1"/>
  <c r="BP289" i="3" s="1"/>
  <c r="AR790" i="3" a="1"/>
  <c r="AR790" i="3" s="1"/>
  <c r="AR859" i="3" a="1"/>
  <c r="AR859" i="3" s="1"/>
  <c r="AZ859" i="3" s="1"/>
  <c r="BP859" i="3" s="1"/>
  <c r="AR399" i="3" a="1"/>
  <c r="AR399" i="3" s="1"/>
  <c r="AZ399" i="3" s="1"/>
  <c r="BP399" i="3" s="1"/>
  <c r="AR443" i="3" a="1"/>
  <c r="AR443" i="3" s="1"/>
  <c r="AR754" i="3" a="1"/>
  <c r="AR754" i="3" s="1"/>
  <c r="AZ754" i="3" s="1"/>
  <c r="BP754" i="3" s="1"/>
  <c r="AR438" i="3" a="1"/>
  <c r="AR438" i="3" s="1"/>
  <c r="AR329" i="3" a="1"/>
  <c r="AR329" i="3" s="1"/>
  <c r="AR842" i="3" a="1"/>
  <c r="AR842" i="3" s="1"/>
  <c r="AZ842" i="3" s="1"/>
  <c r="BP842" i="3" s="1"/>
  <c r="AR129" i="3" a="1"/>
  <c r="AR129" i="3" s="1"/>
  <c r="AZ129" i="3" s="1"/>
  <c r="BP129" i="3" s="1"/>
  <c r="AR470" i="3" a="1"/>
  <c r="AR470" i="3" s="1"/>
  <c r="AR916" i="3" a="1"/>
  <c r="AR916" i="3" s="1"/>
  <c r="AZ916" i="3" s="1"/>
  <c r="BP916" i="3" s="1"/>
  <c r="AR68" i="3" a="1"/>
  <c r="AR68" i="3" s="1"/>
  <c r="AZ68" i="3" s="1"/>
  <c r="BP68" i="3" s="1"/>
  <c r="AR548" i="3" a="1"/>
  <c r="AR548" i="3" s="1"/>
  <c r="AR91" i="3" a="1"/>
  <c r="AR91" i="3" s="1"/>
  <c r="AZ91" i="3" s="1"/>
  <c r="BP91" i="3" s="1"/>
  <c r="AR572" i="3" a="1"/>
  <c r="AR572" i="3" s="1"/>
  <c r="AR86" i="3" a="1"/>
  <c r="AR86" i="3" s="1"/>
  <c r="AR552" i="3" a="1"/>
  <c r="AR552" i="3" s="1"/>
  <c r="AZ552" i="3" s="1"/>
  <c r="BP552" i="3" s="1"/>
  <c r="AR359" i="3" a="1"/>
  <c r="AR359" i="3" s="1"/>
  <c r="AR209" i="3" a="1"/>
  <c r="AR209" i="3" s="1"/>
  <c r="AZ209" i="3" s="1"/>
  <c r="BP209" i="3" s="1"/>
  <c r="AR52" i="3" a="1"/>
  <c r="AR52" i="3" s="1"/>
  <c r="AZ52" i="3" s="1"/>
  <c r="AR512" i="3" a="1"/>
  <c r="AR512" i="3" s="1"/>
  <c r="AZ512" i="3" s="1"/>
  <c r="BP512" i="3" s="1"/>
  <c r="AR140" i="3" a="1"/>
  <c r="AR140" i="3" s="1"/>
  <c r="AZ140" i="3" s="1"/>
  <c r="BP140" i="3" s="1"/>
  <c r="AR593" i="3" a="1"/>
  <c r="AR593" i="3" s="1"/>
  <c r="AZ593" i="3" s="1"/>
  <c r="BP593" i="3" s="1"/>
  <c r="AR300" i="3" a="1"/>
  <c r="AR300" i="3" s="1"/>
  <c r="AZ300" i="3" s="1"/>
  <c r="BP300" i="3" s="1"/>
  <c r="AR256" i="3" a="1"/>
  <c r="AR256" i="3" s="1"/>
  <c r="AR972" i="3" a="1"/>
  <c r="AR972" i="3" s="1"/>
  <c r="AR712" i="3" a="1"/>
  <c r="AR712" i="3" s="1"/>
  <c r="AR93" i="3" a="1"/>
  <c r="AR93" i="3" s="1"/>
  <c r="AZ93" i="3" s="1"/>
  <c r="BP93" i="3" s="1"/>
  <c r="AR797" i="3" a="1"/>
  <c r="AR797" i="3" s="1"/>
  <c r="AZ797" i="3" s="1"/>
  <c r="BP797" i="3" s="1"/>
  <c r="AR107" i="3" a="1"/>
  <c r="AR107" i="3" s="1"/>
  <c r="AZ107" i="3" s="1"/>
  <c r="BP107" i="3" s="1"/>
  <c r="AR462" i="3" a="1"/>
  <c r="AR462" i="3" s="1"/>
  <c r="AZ462" i="3" s="1"/>
  <c r="BP462" i="3" s="1"/>
  <c r="AR130" i="3" a="1"/>
  <c r="AR130" i="3" s="1"/>
  <c r="AR188" i="3" a="1"/>
  <c r="AR188" i="3" s="1"/>
  <c r="AZ188" i="3" s="1"/>
  <c r="BP188" i="3" s="1"/>
  <c r="AR116" i="3" a="1"/>
  <c r="AR116" i="3" s="1"/>
  <c r="AZ116" i="3" s="1"/>
  <c r="BP116" i="3" s="1"/>
  <c r="AR647" i="3" a="1"/>
  <c r="AR647" i="3" s="1"/>
  <c r="AZ647" i="3" s="1"/>
  <c r="BP647" i="3" s="1"/>
  <c r="AR707" i="3" a="1"/>
  <c r="AR707" i="3" s="1"/>
  <c r="AR662" i="3" a="1"/>
  <c r="AR662" i="3" s="1"/>
  <c r="AR558" i="3" a="1"/>
  <c r="AR558" i="3" s="1"/>
  <c r="AZ558" i="3" s="1"/>
  <c r="BP558" i="3" s="1"/>
  <c r="AR522" i="3" a="1"/>
  <c r="AR522" i="3" s="1"/>
  <c r="AZ522" i="3" s="1"/>
  <c r="BP522" i="3" s="1"/>
  <c r="AR193" i="3" a="1"/>
  <c r="AR193" i="3" s="1"/>
  <c r="AR377" i="3" a="1"/>
  <c r="AR377" i="3" s="1"/>
  <c r="AZ377" i="3" s="1"/>
  <c r="BP377" i="3" s="1"/>
  <c r="AR358" i="3" a="1"/>
  <c r="AR358" i="3" s="1"/>
  <c r="AZ358" i="3" s="1"/>
  <c r="BP358" i="3" s="1"/>
  <c r="AR526" i="3" a="1"/>
  <c r="AR526" i="3" s="1"/>
  <c r="AR474" i="3" a="1"/>
  <c r="AR474" i="3" s="1"/>
  <c r="AZ474" i="3" s="1"/>
  <c r="BP474" i="3" s="1"/>
  <c r="AR923" i="3" a="1"/>
  <c r="AR923" i="3" s="1"/>
  <c r="AR23" i="3" a="1"/>
  <c r="AR23" i="3" s="1"/>
  <c r="AR927" i="3" a="1"/>
  <c r="AR927" i="3" s="1"/>
  <c r="AR525" i="3" a="1"/>
  <c r="AR525" i="3" s="1"/>
  <c r="AZ525" i="3" s="1"/>
  <c r="BP525" i="3" s="1"/>
  <c r="AR1008" i="3" a="1"/>
  <c r="AR1008" i="3" s="1"/>
  <c r="AZ1008" i="3" s="1"/>
  <c r="BP1008" i="3" s="1"/>
  <c r="AR100" i="3" a="1"/>
  <c r="AR100" i="3" s="1"/>
  <c r="AR640" i="3" a="1"/>
  <c r="AR640" i="3" s="1"/>
  <c r="AZ640" i="3" s="1"/>
  <c r="BP640" i="3" s="1"/>
  <c r="AR848" i="3" a="1"/>
  <c r="AR848" i="3" s="1"/>
  <c r="AZ848" i="3" s="1"/>
  <c r="BP848" i="3" s="1"/>
  <c r="AR850" i="3" a="1"/>
  <c r="AR850" i="3" s="1"/>
  <c r="AZ850" i="3" s="1"/>
  <c r="BP850" i="3" s="1"/>
  <c r="AR829" i="3" a="1"/>
  <c r="AR829" i="3" s="1"/>
  <c r="AR801" i="3" a="1"/>
  <c r="AR801" i="3" s="1"/>
  <c r="AZ801" i="3" s="1"/>
  <c r="BP801" i="3" s="1"/>
  <c r="AR565" i="3" a="1"/>
  <c r="AR565" i="3" s="1"/>
  <c r="AR851" i="3" a="1"/>
  <c r="AR851" i="3" s="1"/>
  <c r="AZ851" i="3" s="1"/>
  <c r="BP851" i="3" s="1"/>
  <c r="AR996" i="3" a="1"/>
  <c r="AR996" i="3" s="1"/>
  <c r="AZ996" i="3" s="1"/>
  <c r="BP996" i="3" s="1"/>
  <c r="AR751" i="3" a="1"/>
  <c r="AR751" i="3" s="1"/>
  <c r="AZ751" i="3" s="1"/>
  <c r="BP751" i="3" s="1"/>
  <c r="AR843" i="3" a="1"/>
  <c r="AR843" i="3" s="1"/>
  <c r="AR589" i="3" a="1"/>
  <c r="AR589" i="3" s="1"/>
  <c r="AZ589" i="3" s="1"/>
  <c r="BP589" i="3" s="1"/>
  <c r="AR957" i="3" a="1"/>
  <c r="AR957" i="3" s="1"/>
  <c r="AZ957" i="3" s="1"/>
  <c r="BP957" i="3" s="1"/>
  <c r="AR935" i="3" a="1"/>
  <c r="AR935" i="3" s="1"/>
  <c r="AR964" i="3" a="1"/>
  <c r="AR964" i="3" s="1"/>
  <c r="AZ964" i="3" s="1"/>
  <c r="BP964" i="3" s="1"/>
  <c r="AR500" i="3" a="1"/>
  <c r="AR500" i="3" s="1"/>
  <c r="AZ500" i="3" s="1"/>
  <c r="BP500" i="3" s="1"/>
  <c r="AR1007" i="3" a="1"/>
  <c r="AR1007" i="3" s="1"/>
  <c r="AR277" i="3" a="1"/>
  <c r="AR277" i="3" s="1"/>
  <c r="AZ277" i="3" s="1"/>
  <c r="BP277" i="3" s="1"/>
  <c r="AR737" i="3" a="1"/>
  <c r="AR737" i="3" s="1"/>
  <c r="AZ737" i="3" s="1"/>
  <c r="BP737" i="3" s="1"/>
  <c r="AR314" i="3" a="1"/>
  <c r="AR314" i="3" s="1"/>
  <c r="AR57" i="3" a="1"/>
  <c r="AR57" i="3" s="1"/>
  <c r="AZ57" i="3" s="1"/>
  <c r="AR390" i="3" a="1"/>
  <c r="AR390" i="3" s="1"/>
  <c r="AZ390" i="3" s="1"/>
  <c r="BP390" i="3" s="1"/>
  <c r="AR854" i="3" a="1"/>
  <c r="AR854" i="3" s="1"/>
  <c r="AZ854" i="3" s="1"/>
  <c r="BP854" i="3" s="1"/>
  <c r="AR243" i="3" a="1"/>
  <c r="AR243" i="3" s="1"/>
  <c r="AZ243" i="3" s="1"/>
  <c r="BP243" i="3" s="1"/>
  <c r="AR280" i="3" a="1"/>
  <c r="AR280" i="3" s="1"/>
  <c r="AZ280" i="3" s="1"/>
  <c r="BP280" i="3" s="1"/>
  <c r="AR896" i="3" a="1"/>
  <c r="AR896" i="3" s="1"/>
  <c r="AZ896" i="3" s="1"/>
  <c r="BP896" i="3" s="1"/>
  <c r="AR632" i="3" a="1"/>
  <c r="AR632" i="3" s="1"/>
  <c r="AZ632" i="3" s="1"/>
  <c r="BP632" i="3" s="1"/>
  <c r="AR142" i="3" a="1"/>
  <c r="AR142" i="3" s="1"/>
  <c r="AZ142" i="3" s="1"/>
  <c r="BP142" i="3" s="1"/>
  <c r="AR446" i="3" a="1"/>
  <c r="AR446" i="3" s="1"/>
  <c r="AZ446" i="3" s="1"/>
  <c r="BP446" i="3" s="1"/>
  <c r="AR273" i="3" a="1"/>
  <c r="AR273" i="3" s="1"/>
  <c r="AZ273" i="3" s="1"/>
  <c r="BP273" i="3" s="1"/>
  <c r="AR395" i="3" a="1"/>
  <c r="AR395" i="3" s="1"/>
  <c r="AZ395" i="3" s="1"/>
  <c r="BP395" i="3" s="1"/>
  <c r="AR683" i="3" a="1"/>
  <c r="AR683" i="3" s="1"/>
  <c r="AZ683" i="3" s="1"/>
  <c r="BP683" i="3" s="1"/>
  <c r="AR233" i="3" a="1"/>
  <c r="AR233" i="3" s="1"/>
  <c r="AR115" i="3" a="1"/>
  <c r="AR115" i="3" s="1"/>
  <c r="AR795" i="3" a="1"/>
  <c r="AR795" i="3" s="1"/>
  <c r="AR17" i="3" a="1"/>
  <c r="AR17" i="3" s="1"/>
  <c r="AR307" i="3" a="1"/>
  <c r="AR307" i="3" s="1"/>
  <c r="AZ307" i="3" s="1"/>
  <c r="BP307" i="3" s="1"/>
  <c r="AR285" i="3" a="1"/>
  <c r="AR285" i="3" s="1"/>
  <c r="AZ285" i="3" s="1"/>
  <c r="BP285" i="3" s="1"/>
  <c r="AR551" i="3" a="1"/>
  <c r="AR551" i="3" s="1"/>
  <c r="AZ551" i="3" s="1"/>
  <c r="BP551" i="3" s="1"/>
  <c r="AR235" i="3" a="1"/>
  <c r="AR235" i="3" s="1"/>
  <c r="AZ235" i="3" s="1"/>
  <c r="BP235" i="3" s="1"/>
  <c r="AR508" i="3" a="1"/>
  <c r="AR508" i="3" s="1"/>
  <c r="AZ508" i="3" s="1"/>
  <c r="BP508" i="3" s="1"/>
  <c r="AR627" i="3" a="1"/>
  <c r="AR627" i="3" s="1"/>
  <c r="AZ627" i="3" s="1"/>
  <c r="BP627" i="3" s="1"/>
  <c r="AR828" i="3" a="1"/>
  <c r="AR828" i="3" s="1"/>
  <c r="AZ828" i="3" s="1"/>
  <c r="BP828" i="3" s="1"/>
  <c r="AR476" i="3" a="1"/>
  <c r="AR476" i="3" s="1"/>
  <c r="AZ476" i="3" s="1"/>
  <c r="BP476" i="3" s="1"/>
  <c r="AR985" i="3" a="1"/>
  <c r="AR985" i="3" s="1"/>
  <c r="AZ985" i="3" s="1"/>
  <c r="BP985" i="3" s="1"/>
  <c r="AR705" i="3" a="1"/>
  <c r="AR705" i="3" s="1"/>
  <c r="AZ705" i="3" s="1"/>
  <c r="BP705" i="3" s="1"/>
  <c r="AR613" i="3" a="1"/>
  <c r="AR613" i="3" s="1"/>
  <c r="AZ613" i="3" s="1"/>
  <c r="BP613" i="3" s="1"/>
  <c r="AR883" i="3" a="1"/>
  <c r="AR883" i="3" s="1"/>
  <c r="AZ883" i="3" s="1"/>
  <c r="BP883" i="3" s="1"/>
  <c r="AR574" i="3" a="1"/>
  <c r="AR574" i="3" s="1"/>
  <c r="AZ574" i="3" s="1"/>
  <c r="BP574" i="3" s="1"/>
  <c r="AR158" i="3" a="1"/>
  <c r="AR158" i="3" s="1"/>
  <c r="AZ158" i="3" s="1"/>
  <c r="BP158" i="3" s="1"/>
  <c r="AR584" i="3" a="1"/>
  <c r="AR584" i="3" s="1"/>
  <c r="AZ584" i="3" s="1"/>
  <c r="BP584" i="3" s="1"/>
  <c r="AR641" i="3" a="1"/>
  <c r="AR641" i="3" s="1"/>
  <c r="AZ641" i="3" s="1"/>
  <c r="BP641" i="3" s="1"/>
  <c r="AR970" i="3" a="1"/>
  <c r="AR970" i="3" s="1"/>
  <c r="AR123" i="3" a="1"/>
  <c r="AR123" i="3" s="1"/>
  <c r="AZ123" i="3" s="1"/>
  <c r="BP123" i="3" s="1"/>
  <c r="AR586" i="3" a="1"/>
  <c r="AR586" i="3" s="1"/>
  <c r="AZ586" i="3" s="1"/>
  <c r="BP586" i="3" s="1"/>
  <c r="AR687" i="3" a="1"/>
  <c r="AR687" i="3" s="1"/>
  <c r="AZ687" i="3" s="1"/>
  <c r="BP687" i="3" s="1"/>
  <c r="AR418" i="3" a="1"/>
  <c r="AR418" i="3" s="1"/>
  <c r="AZ418" i="3" s="1"/>
  <c r="BP418" i="3" s="1"/>
  <c r="AR463" i="3" a="1"/>
  <c r="AR463" i="3" s="1"/>
  <c r="AZ463" i="3" s="1"/>
  <c r="BP463" i="3" s="1"/>
  <c r="AR961" i="3" a="1"/>
  <c r="AR961" i="3" s="1"/>
  <c r="AZ961" i="3" s="1"/>
  <c r="BP961" i="3" s="1"/>
  <c r="AR367" i="3" a="1"/>
  <c r="AR367" i="3" s="1"/>
  <c r="AZ367" i="3" s="1"/>
  <c r="BP367" i="3" s="1"/>
  <c r="AR338" i="3" a="1"/>
  <c r="AR338" i="3" s="1"/>
  <c r="AR491" i="3" a="1"/>
  <c r="AR491" i="3" s="1"/>
  <c r="AZ491" i="3" s="1"/>
  <c r="BP491" i="3" s="1"/>
  <c r="AR629" i="3" a="1"/>
  <c r="AR629" i="3" s="1"/>
  <c r="AR283" i="3" a="1"/>
  <c r="AR283" i="3" s="1"/>
  <c r="AZ283" i="3" s="1"/>
  <c r="BP283" i="3" s="1"/>
  <c r="AR32" i="3" a="1"/>
  <c r="AR32" i="3" s="1"/>
  <c r="AZ32" i="3" s="1"/>
  <c r="AR847" i="3" a="1"/>
  <c r="AR847" i="3" s="1"/>
  <c r="AZ847" i="3" s="1"/>
  <c r="BP847" i="3" s="1"/>
  <c r="AR602" i="3" a="1"/>
  <c r="AR602" i="3" s="1"/>
  <c r="AR1009" i="3" a="1"/>
  <c r="AR1009" i="3" s="1"/>
  <c r="AZ1009" i="3" s="1"/>
  <c r="BP1009" i="3" s="1"/>
  <c r="AR730" i="3" a="1"/>
  <c r="AR730" i="3" s="1"/>
  <c r="AR745" i="3" a="1"/>
  <c r="AR745" i="3" s="1"/>
  <c r="AR723" i="3" a="1"/>
  <c r="AR723" i="3" s="1"/>
  <c r="AZ723" i="3" s="1"/>
  <c r="BP723" i="3" s="1"/>
  <c r="AR242" i="3" a="1"/>
  <c r="AR242" i="3" s="1"/>
  <c r="AZ242" i="3" s="1"/>
  <c r="BP242" i="3" s="1"/>
  <c r="AR1004" i="3" a="1"/>
  <c r="AR1004" i="3" s="1"/>
  <c r="AZ1004" i="3" s="1"/>
  <c r="BP1004" i="3" s="1"/>
  <c r="AR929" i="3" a="1"/>
  <c r="AR929" i="3" s="1"/>
  <c r="AR912" i="3" a="1"/>
  <c r="AR912" i="3" s="1"/>
  <c r="AZ912" i="3" s="1"/>
  <c r="BP912" i="3" s="1"/>
  <c r="AR939" i="3" a="1"/>
  <c r="AR939" i="3" s="1"/>
  <c r="AZ939" i="3" s="1"/>
  <c r="BP939" i="3" s="1"/>
  <c r="AR553" i="3" a="1"/>
  <c r="AR553" i="3" s="1"/>
  <c r="AZ553" i="3" s="1"/>
  <c r="BP553" i="3" s="1"/>
  <c r="AR287" i="3" a="1"/>
  <c r="AR287" i="3" s="1"/>
  <c r="AZ287" i="3" s="1"/>
  <c r="BP287" i="3" s="1"/>
  <c r="AR963" i="3" a="1"/>
  <c r="AR963" i="3" s="1"/>
  <c r="AR692" i="3" a="1"/>
  <c r="AR692" i="3" s="1"/>
  <c r="AZ692" i="3" s="1"/>
  <c r="BP692" i="3" s="1"/>
  <c r="AR841" i="3" a="1"/>
  <c r="AR841" i="3" s="1"/>
  <c r="AZ841" i="3" s="1"/>
  <c r="BP841" i="3" s="1"/>
  <c r="AR543" i="3" a="1"/>
  <c r="AR543" i="3" s="1"/>
  <c r="AZ543" i="3" s="1"/>
  <c r="BP543" i="3" s="1"/>
  <c r="AR837" i="3" a="1"/>
  <c r="AR837" i="3" s="1"/>
  <c r="AZ837" i="3" s="1"/>
  <c r="BP837" i="3" s="1"/>
  <c r="AR369" i="3" a="1"/>
  <c r="AR369" i="3" s="1"/>
  <c r="AZ369" i="3" s="1"/>
  <c r="BP369" i="3" s="1"/>
  <c r="AR868" i="3" a="1"/>
  <c r="AR868" i="3" s="1"/>
  <c r="AZ868" i="3" s="1"/>
  <c r="BP868" i="3" s="1"/>
  <c r="AR595" i="3" a="1"/>
  <c r="AR595" i="3" s="1"/>
  <c r="AZ595" i="3" s="1"/>
  <c r="BP595" i="3" s="1"/>
  <c r="AR48" i="3" a="1"/>
  <c r="AR48" i="3" s="1"/>
  <c r="AZ48" i="3" s="1"/>
  <c r="AR849" i="3" a="1"/>
  <c r="AR849" i="3" s="1"/>
  <c r="AZ849" i="3" s="1"/>
  <c r="BP849" i="3" s="1"/>
  <c r="AR556" i="3" a="1"/>
  <c r="AR556" i="3" s="1"/>
  <c r="AZ556" i="3" s="1"/>
  <c r="BP556" i="3" s="1"/>
  <c r="AR38" i="3" a="1"/>
  <c r="AR38" i="3" s="1"/>
  <c r="AR531" i="3" a="1"/>
  <c r="AR531" i="3" s="1"/>
  <c r="AR161" i="3" a="1"/>
  <c r="AR161" i="3" s="1"/>
  <c r="AZ161" i="3" s="1"/>
  <c r="BP161" i="3" s="1"/>
  <c r="AR807" i="3" a="1"/>
  <c r="AR807" i="3" s="1"/>
  <c r="AZ807" i="3" s="1"/>
  <c r="BP807" i="3" s="1"/>
  <c r="AR411" i="3" a="1"/>
  <c r="AR411" i="3" s="1"/>
  <c r="AZ411" i="3" s="1"/>
  <c r="BP411" i="3" s="1"/>
  <c r="AR425" i="3" a="1"/>
  <c r="AR425" i="3" s="1"/>
  <c r="AZ425" i="3" s="1"/>
  <c r="BP425" i="3" s="1"/>
  <c r="AR267" i="3" a="1"/>
  <c r="AR267" i="3" s="1"/>
  <c r="AZ267" i="3" s="1"/>
  <c r="BP267" i="3" s="1"/>
  <c r="AR294" i="3" a="1"/>
  <c r="AR294" i="3" s="1"/>
  <c r="AR15" i="3" a="1"/>
  <c r="AR15" i="3" s="1"/>
  <c r="AZ15" i="3" s="1"/>
  <c r="AR46" i="3" a="1"/>
  <c r="AR46" i="3" s="1"/>
  <c r="AZ46" i="3" s="1"/>
  <c r="AR891" i="3" a="1"/>
  <c r="AR891" i="3" s="1"/>
  <c r="AZ891" i="3" s="1"/>
  <c r="BP891" i="3" s="1"/>
  <c r="AR466" i="3" a="1"/>
  <c r="AR466" i="3" s="1"/>
  <c r="AZ466" i="3" s="1"/>
  <c r="BP466" i="3" s="1"/>
  <c r="AR301" i="3" a="1"/>
  <c r="AR301" i="3" s="1"/>
  <c r="AR268" i="3" a="1"/>
  <c r="AR268" i="3" s="1"/>
  <c r="AR631" i="3" a="1"/>
  <c r="AR631" i="3" s="1"/>
  <c r="AZ631" i="3" s="1"/>
  <c r="BP631" i="3" s="1"/>
  <c r="AR459" i="3" a="1"/>
  <c r="AR459" i="3" s="1"/>
  <c r="AZ459" i="3" s="1"/>
  <c r="BP459" i="3" s="1"/>
  <c r="AR122" i="3" a="1"/>
  <c r="AR122" i="3" s="1"/>
  <c r="AZ122" i="3" s="1"/>
  <c r="BP122" i="3" s="1"/>
  <c r="AR884" i="3" a="1"/>
  <c r="AR884" i="3" s="1"/>
  <c r="AZ884" i="3" s="1"/>
  <c r="BP884" i="3" s="1"/>
  <c r="AR186" i="3" a="1"/>
  <c r="AR186" i="3" s="1"/>
  <c r="AR145" i="3" a="1"/>
  <c r="AR145" i="3" s="1"/>
  <c r="AZ145" i="3" s="1"/>
  <c r="BP145" i="3" s="1"/>
  <c r="AR36" i="3" a="1"/>
  <c r="AR36" i="3" s="1"/>
  <c r="AZ36" i="3" s="1"/>
  <c r="AR449" i="3" a="1"/>
  <c r="AR449" i="3" s="1"/>
  <c r="AZ449" i="3" s="1"/>
  <c r="BP449" i="3" s="1"/>
  <c r="AR223" i="3" a="1"/>
  <c r="AR223" i="3" s="1"/>
  <c r="AZ223" i="3" s="1"/>
  <c r="BP223" i="3" s="1"/>
  <c r="AR101" i="3" a="1"/>
  <c r="AR101" i="3" s="1"/>
  <c r="AR208" i="3" a="1"/>
  <c r="AR208" i="3" s="1"/>
  <c r="AZ208" i="3" s="1"/>
  <c r="BP208" i="3" s="1"/>
  <c r="AR484" i="3" a="1"/>
  <c r="AR484" i="3" s="1"/>
  <c r="AZ484" i="3" s="1"/>
  <c r="BP484" i="3" s="1"/>
  <c r="AR396" i="3" a="1"/>
  <c r="AR396" i="3" s="1"/>
  <c r="AR775" i="3" a="1"/>
  <c r="AR775" i="3" s="1"/>
  <c r="AZ775" i="3" s="1"/>
  <c r="BP775" i="3" s="1"/>
  <c r="AR605" i="3" a="1"/>
  <c r="AR605" i="3" s="1"/>
  <c r="AZ605" i="3" s="1"/>
  <c r="BP605" i="3" s="1"/>
  <c r="AR577" i="3" a="1"/>
  <c r="AR577" i="3" s="1"/>
  <c r="AZ577" i="3" s="1"/>
  <c r="BP577" i="3" s="1"/>
  <c r="AR394" i="3" a="1"/>
  <c r="AR394" i="3" s="1"/>
  <c r="AZ394" i="3" s="1"/>
  <c r="BP394" i="3" s="1"/>
  <c r="AR106" i="3" a="1"/>
  <c r="AR106" i="3" s="1"/>
  <c r="AR644" i="3" a="1"/>
  <c r="AR644" i="3" s="1"/>
  <c r="AZ644" i="3" s="1"/>
  <c r="BP644" i="3" s="1"/>
  <c r="AR375" i="3" a="1"/>
  <c r="AR375" i="3" s="1"/>
  <c r="AR782" i="3" a="1"/>
  <c r="AR782" i="3" s="1"/>
  <c r="AR272" i="3" a="1"/>
  <c r="AR272" i="3" s="1"/>
  <c r="AZ272" i="3" s="1"/>
  <c r="BP272" i="3" s="1"/>
  <c r="AR769" i="3" a="1"/>
  <c r="AR769" i="3" s="1"/>
  <c r="AR767" i="3" a="1"/>
  <c r="AR767" i="3" s="1"/>
  <c r="AR783" i="3" a="1"/>
  <c r="AR783" i="3" s="1"/>
  <c r="AZ783" i="3" s="1"/>
  <c r="BP783" i="3" s="1"/>
  <c r="AR995" i="3" a="1"/>
  <c r="AR995" i="3" s="1"/>
  <c r="AZ995" i="3" s="1"/>
  <c r="BP995" i="3" s="1"/>
  <c r="AR695" i="3" a="1"/>
  <c r="AR695" i="3" s="1"/>
  <c r="AZ695" i="3" s="1"/>
  <c r="BP695" i="3" s="1"/>
  <c r="AR880" i="3" a="1"/>
  <c r="AR880" i="3" s="1"/>
  <c r="AZ880" i="3" s="1"/>
  <c r="BP880" i="3" s="1"/>
  <c r="AR717" i="3" a="1"/>
  <c r="AR717" i="3" s="1"/>
  <c r="AZ717" i="3" s="1"/>
  <c r="BP717" i="3" s="1"/>
  <c r="AR739" i="3" a="1"/>
  <c r="AR739" i="3" s="1"/>
  <c r="AR803" i="3" a="1"/>
  <c r="AR803" i="3" s="1"/>
  <c r="AZ803" i="3" s="1"/>
  <c r="BP803" i="3" s="1"/>
  <c r="AR944" i="3" a="1"/>
  <c r="AR944" i="3" s="1"/>
  <c r="AR530" i="3" a="1"/>
  <c r="AR530" i="3" s="1"/>
  <c r="AR758" i="3" a="1"/>
  <c r="AR758" i="3" s="1"/>
  <c r="AR855" i="3" a="1"/>
  <c r="AR855" i="3" s="1"/>
  <c r="AZ855" i="3" s="1"/>
  <c r="BP855" i="3" s="1"/>
  <c r="AR562" i="3" a="1"/>
  <c r="AR562" i="3" s="1"/>
  <c r="AR43" i="3" a="1"/>
  <c r="AR43" i="3" s="1"/>
  <c r="AZ43" i="3" s="1"/>
  <c r="AR579" i="3" a="1"/>
  <c r="AR579" i="3" s="1"/>
  <c r="AZ579" i="3" s="1"/>
  <c r="BP579" i="3" s="1"/>
  <c r="AR362" i="3" a="1"/>
  <c r="AR362" i="3" s="1"/>
  <c r="AZ362" i="3" s="1"/>
  <c r="BP362" i="3" s="1"/>
  <c r="AR167" i="3" a="1"/>
  <c r="AR167" i="3" s="1"/>
  <c r="AZ167" i="3" s="1"/>
  <c r="BP167" i="3" s="1"/>
  <c r="AR984" i="3" a="1"/>
  <c r="AR984" i="3" s="1"/>
  <c r="AR580" i="3" a="1"/>
  <c r="AR580" i="3" s="1"/>
  <c r="AZ580" i="3" s="1"/>
  <c r="BP580" i="3" s="1"/>
  <c r="AR174" i="3" a="1"/>
  <c r="AR174" i="3" s="1"/>
  <c r="AR499" i="3" a="1"/>
  <c r="AR499" i="3" s="1"/>
  <c r="AZ499" i="3" s="1"/>
  <c r="BP499" i="3" s="1"/>
  <c r="AR214" i="3" a="1"/>
  <c r="AR214" i="3" s="1"/>
  <c r="AZ214" i="3" s="1"/>
  <c r="BP214" i="3" s="1"/>
  <c r="AR990" i="3" a="1"/>
  <c r="AR990" i="3" s="1"/>
  <c r="AR423" i="3" a="1"/>
  <c r="AR423" i="3" s="1"/>
  <c r="AZ423" i="3" s="1"/>
  <c r="BP423" i="3" s="1"/>
  <c r="AR819" i="3" a="1"/>
  <c r="AR819" i="3" s="1"/>
  <c r="AZ819" i="3" s="1"/>
  <c r="BP819" i="3" s="1"/>
  <c r="AR941" i="3" a="1"/>
  <c r="AR941" i="3" s="1"/>
  <c r="AZ941" i="3" s="1"/>
  <c r="BP941" i="3" s="1"/>
  <c r="AR349" i="3" a="1"/>
  <c r="AR349" i="3" s="1"/>
  <c r="AZ349" i="3" s="1"/>
  <c r="BP349" i="3" s="1"/>
  <c r="AR540" i="3" a="1"/>
  <c r="AR540" i="3" s="1"/>
  <c r="AZ540" i="3" s="1"/>
  <c r="BP540" i="3" s="1"/>
  <c r="AR457" i="3" a="1"/>
  <c r="AR457" i="3" s="1"/>
  <c r="AZ457" i="3" s="1"/>
  <c r="BP457" i="3" s="1"/>
  <c r="AR639" i="3" a="1"/>
  <c r="AR639" i="3" s="1"/>
  <c r="AR659" i="3" a="1"/>
  <c r="AR659" i="3" s="1"/>
  <c r="AZ659" i="3" s="1"/>
  <c r="BP659" i="3" s="1"/>
  <c r="AR373" i="3" a="1"/>
  <c r="AR373" i="3" s="1"/>
  <c r="AR724" i="3" a="1"/>
  <c r="AR724" i="3" s="1"/>
  <c r="AZ724" i="3" s="1"/>
  <c r="BP724" i="3" s="1"/>
  <c r="AR696" i="3" a="1"/>
  <c r="AR696" i="3" s="1"/>
  <c r="AR993" i="3" a="1"/>
  <c r="AR993" i="3" s="1"/>
  <c r="AR866" i="3" a="1"/>
  <c r="AR866" i="3" s="1"/>
  <c r="H24" i="32"/>
  <c r="H47" i="40"/>
  <c r="I45" i="14" s="1"/>
  <c r="AE17" i="3"/>
  <c r="W17" i="3"/>
  <c r="AE57" i="3"/>
  <c r="W57" i="3"/>
  <c r="W49" i="3"/>
  <c r="AE49" i="3"/>
  <c r="W56" i="3"/>
  <c r="AE56" i="3"/>
  <c r="W58" i="3"/>
  <c r="AE58" i="3"/>
  <c r="AE40" i="3"/>
  <c r="W40" i="3"/>
  <c r="AE44" i="3"/>
  <c r="W44" i="3"/>
  <c r="W13" i="3"/>
  <c r="AE13" i="3"/>
  <c r="AE28" i="3"/>
  <c r="W28" i="3"/>
  <c r="AE38" i="3"/>
  <c r="W38" i="3"/>
  <c r="W30" i="3"/>
  <c r="AE30" i="3"/>
  <c r="W33" i="3"/>
  <c r="AE33" i="3"/>
  <c r="W37" i="3"/>
  <c r="AE37" i="3"/>
  <c r="W22" i="3"/>
  <c r="AE22" i="3"/>
  <c r="W23" i="3"/>
  <c r="BK23" i="3" s="1"/>
  <c r="AE23" i="3"/>
  <c r="V8" i="3" a="1"/>
  <c r="V8" i="3" s="1"/>
  <c r="I57" i="14" s="1"/>
  <c r="AE54" i="3"/>
  <c r="W54" i="3"/>
  <c r="W50" i="3"/>
  <c r="AE50" i="3"/>
  <c r="W35" i="3"/>
  <c r="AE35" i="3"/>
  <c r="W11" i="3"/>
  <c r="AE11" i="3"/>
  <c r="W21" i="3"/>
  <c r="AE21" i="3"/>
  <c r="AY848" i="3"/>
  <c r="BO848" i="3" s="1"/>
  <c r="BG38" i="3"/>
  <c r="AY476" i="3"/>
  <c r="BO476" i="3" s="1"/>
  <c r="AY623" i="3"/>
  <c r="BO623" i="3" s="1"/>
  <c r="AY391" i="3"/>
  <c r="BO391" i="3" s="1"/>
  <c r="BG51" i="3"/>
  <c r="BO51" i="3"/>
  <c r="AY146" i="3"/>
  <c r="BO146" i="3" s="1"/>
  <c r="AY134" i="3"/>
  <c r="BO134" i="3" s="1"/>
  <c r="AY75" i="3"/>
  <c r="BO75" i="3" s="1"/>
  <c r="AY976" i="3"/>
  <c r="BO976" i="3" s="1"/>
  <c r="AY82" i="3"/>
  <c r="BO82" i="3" s="1"/>
  <c r="AY327" i="3"/>
  <c r="BO327" i="3" s="1"/>
  <c r="AY148" i="3"/>
  <c r="BO148" i="3" s="1"/>
  <c r="AY457" i="3"/>
  <c r="BO457" i="3" s="1"/>
  <c r="AY162" i="3"/>
  <c r="BO162" i="3" s="1"/>
  <c r="W10" i="3"/>
  <c r="AE10" i="3"/>
  <c r="W29" i="3"/>
  <c r="AE29" i="3"/>
  <c r="W43" i="3"/>
  <c r="AE43" i="3"/>
  <c r="AE34" i="3"/>
  <c r="W34" i="3"/>
  <c r="BK34" i="3" s="1"/>
  <c r="AD8" i="3" a="1"/>
  <c r="AD8" i="3" s="1"/>
  <c r="I58" i="14" s="1"/>
  <c r="AY950" i="3"/>
  <c r="BO950" i="3" s="1"/>
  <c r="AY988" i="3"/>
  <c r="BO988" i="3" s="1"/>
  <c r="AY596" i="3"/>
  <c r="BO596" i="3" s="1"/>
  <c r="AY241" i="3"/>
  <c r="BO241" i="3" s="1"/>
  <c r="AY385" i="3"/>
  <c r="BO385" i="3" s="1"/>
  <c r="AY760" i="3"/>
  <c r="BO760" i="3" s="1"/>
  <c r="AY482" i="3"/>
  <c r="BO482" i="3" s="1"/>
  <c r="AY681" i="3"/>
  <c r="BO681" i="3" s="1"/>
  <c r="AY143" i="3"/>
  <c r="BO143" i="3" s="1"/>
  <c r="AY544" i="3"/>
  <c r="BO544" i="3" s="1"/>
  <c r="AY631" i="3"/>
  <c r="BO631" i="3" s="1"/>
  <c r="AY817" i="3"/>
  <c r="BO817" i="3" s="1"/>
  <c r="AY856" i="3"/>
  <c r="BO856" i="3" s="1"/>
  <c r="AY384" i="3"/>
  <c r="BO384" i="3" s="1"/>
  <c r="AY121" i="3"/>
  <c r="BO121" i="3" s="1"/>
  <c r="AY40" i="3"/>
  <c r="AY429" i="3"/>
  <c r="BO429" i="3" s="1"/>
  <c r="AY986" i="3"/>
  <c r="BO986" i="3" s="1"/>
  <c r="AY202" i="3"/>
  <c r="BO202" i="3" s="1"/>
  <c r="AY837" i="3"/>
  <c r="BO837" i="3" s="1"/>
  <c r="AY619" i="3"/>
  <c r="BO619" i="3" s="1"/>
  <c r="AY659" i="3"/>
  <c r="BO659" i="3" s="1"/>
  <c r="AY711" i="3"/>
  <c r="BO711" i="3" s="1"/>
  <c r="AY564" i="3"/>
  <c r="BO564" i="3" s="1"/>
  <c r="AY145" i="3"/>
  <c r="BO145" i="3" s="1"/>
  <c r="AY925" i="3"/>
  <c r="BO925" i="3" s="1"/>
  <c r="AY497" i="3"/>
  <c r="BO497" i="3" s="1"/>
  <c r="AY396" i="3"/>
  <c r="BO396" i="3" s="1"/>
  <c r="AY183" i="3"/>
  <c r="BO183" i="3" s="1"/>
  <c r="AY868" i="3"/>
  <c r="BO868" i="3" s="1"/>
  <c r="AY606" i="3"/>
  <c r="BO606" i="3" s="1"/>
  <c r="AY536" i="3"/>
  <c r="BO536" i="3" s="1"/>
  <c r="AY194" i="3"/>
  <c r="BO194" i="3" s="1"/>
  <c r="AY371" i="3"/>
  <c r="BO371" i="3" s="1"/>
  <c r="AY667" i="3"/>
  <c r="BO667" i="3" s="1"/>
  <c r="AY491" i="3"/>
  <c r="BO491" i="3" s="1"/>
  <c r="AY766" i="3"/>
  <c r="BO766" i="3" s="1"/>
  <c r="AY365" i="3"/>
  <c r="BO365" i="3" s="1"/>
  <c r="AY714" i="3"/>
  <c r="BO714" i="3" s="1"/>
  <c r="AY781" i="3"/>
  <c r="BO781" i="3" s="1"/>
  <c r="AY217" i="3"/>
  <c r="BO217" i="3" s="1"/>
  <c r="AY151" i="3"/>
  <c r="BO151" i="3" s="1"/>
  <c r="AY913" i="3"/>
  <c r="BO913" i="3" s="1"/>
  <c r="AY878" i="3"/>
  <c r="BO878" i="3" s="1"/>
  <c r="AY720" i="3"/>
  <c r="BO720" i="3" s="1"/>
  <c r="AY797" i="3"/>
  <c r="BO797" i="3" s="1"/>
  <c r="AY240" i="3"/>
  <c r="BO240" i="3" s="1"/>
  <c r="AY873" i="3"/>
  <c r="BO873" i="3" s="1"/>
  <c r="AY268" i="3"/>
  <c r="BO268" i="3" s="1"/>
  <c r="AY377" i="3"/>
  <c r="BO377" i="3" s="1"/>
  <c r="AY62" i="3"/>
  <c r="BO62" i="3" s="1"/>
  <c r="AY532" i="3"/>
  <c r="BO532" i="3" s="1"/>
  <c r="AY56" i="3"/>
  <c r="AY629" i="3"/>
  <c r="BO629" i="3" s="1"/>
  <c r="AY747" i="3"/>
  <c r="BO747" i="3" s="1"/>
  <c r="AY875" i="3"/>
  <c r="BO875" i="3" s="1"/>
  <c r="AY583" i="3"/>
  <c r="BO583" i="3" s="1"/>
  <c r="AY803" i="3"/>
  <c r="BO803" i="3" s="1"/>
  <c r="AY158" i="3"/>
  <c r="BO158" i="3" s="1"/>
  <c r="AY16" i="3"/>
  <c r="AY451" i="3"/>
  <c r="BO451" i="3" s="1"/>
  <c r="AY587" i="3"/>
  <c r="BO587" i="3" s="1"/>
  <c r="AY744" i="3"/>
  <c r="BO744" i="3" s="1"/>
  <c r="AY914" i="3"/>
  <c r="BO914" i="3" s="1"/>
  <c r="AY153" i="3"/>
  <c r="BO153" i="3" s="1"/>
  <c r="AY106" i="3"/>
  <c r="BO106" i="3" s="1"/>
  <c r="AY853" i="3"/>
  <c r="BO853" i="3" s="1"/>
  <c r="AY577" i="3"/>
  <c r="BO577" i="3" s="1"/>
  <c r="AY568" i="3"/>
  <c r="BO568" i="3" s="1"/>
  <c r="AY386" i="3"/>
  <c r="BO386" i="3" s="1"/>
  <c r="AY418" i="3"/>
  <c r="BO418" i="3" s="1"/>
  <c r="AY76" i="3"/>
  <c r="BO76" i="3" s="1"/>
  <c r="AY87" i="3"/>
  <c r="BO87" i="3" s="1"/>
  <c r="AY553" i="3"/>
  <c r="BO553" i="3" s="1"/>
  <c r="AY823" i="3"/>
  <c r="BO823" i="3" s="1"/>
  <c r="AY137" i="3"/>
  <c r="BO137" i="3" s="1"/>
  <c r="AY754" i="3"/>
  <c r="BO754" i="3" s="1"/>
  <c r="AY279" i="3"/>
  <c r="BO279" i="3" s="1"/>
  <c r="AY267" i="3"/>
  <c r="BO267" i="3" s="1"/>
  <c r="AY910" i="3"/>
  <c r="BO910" i="3" s="1"/>
  <c r="AY432" i="3"/>
  <c r="BO432" i="3" s="1"/>
  <c r="AY426" i="3"/>
  <c r="BO426" i="3" s="1"/>
  <c r="AY45" i="3"/>
  <c r="AY589" i="3"/>
  <c r="BO589" i="3" s="1"/>
  <c r="AY712" i="3"/>
  <c r="BO712" i="3" s="1"/>
  <c r="AY288" i="3"/>
  <c r="BO288" i="3" s="1"/>
  <c r="AY947" i="3"/>
  <c r="BO947" i="3" s="1"/>
  <c r="AY922" i="3"/>
  <c r="BO922" i="3" s="1"/>
  <c r="AY648" i="3"/>
  <c r="BO648" i="3" s="1"/>
  <c r="AY998" i="3"/>
  <c r="BO998" i="3" s="1"/>
  <c r="AY774" i="3"/>
  <c r="BO774" i="3" s="1"/>
  <c r="AY514" i="3"/>
  <c r="BO514" i="3" s="1"/>
  <c r="AY563" i="3"/>
  <c r="BO563" i="3" s="1"/>
  <c r="AY464" i="3"/>
  <c r="BO464" i="3" s="1"/>
  <c r="AY57" i="3"/>
  <c r="AY761" i="3"/>
  <c r="BO761" i="3" s="1"/>
  <c r="AY645" i="3"/>
  <c r="BO645" i="3" s="1"/>
  <c r="AY872" i="3"/>
  <c r="BO872" i="3" s="1"/>
  <c r="AY446" i="3"/>
  <c r="BO446" i="3" s="1"/>
  <c r="AY703" i="3"/>
  <c r="BO703" i="3" s="1"/>
  <c r="AY535" i="3"/>
  <c r="BO535" i="3" s="1"/>
  <c r="AY438" i="3"/>
  <c r="BO438" i="3" s="1"/>
  <c r="AY753" i="3"/>
  <c r="BO753" i="3" s="1"/>
  <c r="AY354" i="3"/>
  <c r="BO354" i="3" s="1"/>
  <c r="AY559" i="3"/>
  <c r="BO559" i="3" s="1"/>
  <c r="AY956" i="3"/>
  <c r="BO956" i="3" s="1"/>
  <c r="AY556" i="3"/>
  <c r="BO556" i="3" s="1"/>
  <c r="AY614" i="3"/>
  <c r="BO614" i="3" s="1"/>
  <c r="AY277" i="3"/>
  <c r="BO277" i="3" s="1"/>
  <c r="AY265" i="3"/>
  <c r="BO265" i="3" s="1"/>
  <c r="AY24" i="3"/>
  <c r="AY135" i="3"/>
  <c r="BO135" i="3" s="1"/>
  <c r="AY804" i="3"/>
  <c r="BO804" i="3" s="1"/>
  <c r="AY520" i="3"/>
  <c r="BO520" i="3" s="1"/>
  <c r="AY759" i="3"/>
  <c r="BO759" i="3" s="1"/>
  <c r="AY678" i="3"/>
  <c r="BO678" i="3" s="1"/>
  <c r="AY504" i="3"/>
  <c r="BO504" i="3" s="1"/>
  <c r="AY184" i="3"/>
  <c r="BO184" i="3" s="1"/>
  <c r="AY917" i="3"/>
  <c r="BO917" i="3" s="1"/>
  <c r="AY190" i="3"/>
  <c r="BO190" i="3" s="1"/>
  <c r="AY960" i="3"/>
  <c r="BO960" i="3" s="1"/>
  <c r="AY671" i="3"/>
  <c r="BO671" i="3" s="1"/>
  <c r="AY441" i="3"/>
  <c r="BO441" i="3" s="1"/>
  <c r="AY215" i="3"/>
  <c r="BO215" i="3" s="1"/>
  <c r="AY123" i="3"/>
  <c r="BO123" i="3" s="1"/>
  <c r="AY472" i="3"/>
  <c r="BO472" i="3" s="1"/>
  <c r="AY394" i="3"/>
  <c r="BO394" i="3" s="1"/>
  <c r="AY545" i="3"/>
  <c r="BO545" i="3" s="1"/>
  <c r="AY829" i="3"/>
  <c r="BO829" i="3" s="1"/>
  <c r="AY422" i="3"/>
  <c r="BO422" i="3" s="1"/>
  <c r="AY610" i="3"/>
  <c r="BO610" i="3" s="1"/>
  <c r="AY475" i="3"/>
  <c r="BO475" i="3" s="1"/>
  <c r="AY11" i="3"/>
  <c r="AY289" i="3"/>
  <c r="BO289" i="3" s="1"/>
  <c r="AY958" i="3"/>
  <c r="BO958" i="3" s="1"/>
  <c r="AY904" i="3"/>
  <c r="BO904" i="3" s="1"/>
  <c r="AY983" i="3"/>
  <c r="BO983" i="3" s="1"/>
  <c r="AY463" i="3"/>
  <c r="BO463" i="3" s="1"/>
  <c r="AY897" i="3"/>
  <c r="BO897" i="3" s="1"/>
  <c r="AY661" i="3"/>
  <c r="BO661" i="3" s="1"/>
  <c r="AY299" i="3"/>
  <c r="BO299" i="3" s="1"/>
  <c r="AY459" i="3"/>
  <c r="BO459" i="3" s="1"/>
  <c r="AY88" i="3"/>
  <c r="BO88" i="3" s="1"/>
  <c r="AY697" i="3"/>
  <c r="BO697" i="3" s="1"/>
  <c r="AY212" i="3"/>
  <c r="BO212" i="3" s="1"/>
  <c r="AY172" i="3"/>
  <c r="BO172" i="3" s="1"/>
  <c r="AY941" i="3"/>
  <c r="BO941" i="3" s="1"/>
  <c r="AY654" i="3"/>
  <c r="BO654" i="3" s="1"/>
  <c r="AY266" i="3"/>
  <c r="BO266" i="3" s="1"/>
  <c r="AY376" i="3"/>
  <c r="BO376" i="3" s="1"/>
  <c r="AY572" i="3"/>
  <c r="BO572" i="3" s="1"/>
  <c r="AY321" i="3"/>
  <c r="BO321" i="3" s="1"/>
  <c r="AY881" i="3"/>
  <c r="BO881" i="3" s="1"/>
  <c r="AY758" i="3"/>
  <c r="BO758" i="3" s="1"/>
  <c r="AY979" i="3"/>
  <c r="BO979" i="3" s="1"/>
  <c r="AY965" i="3"/>
  <c r="BO965" i="3" s="1"/>
  <c r="AY836" i="3"/>
  <c r="BO836" i="3" s="1"/>
  <c r="AY400" i="3"/>
  <c r="BO400" i="3" s="1"/>
  <c r="AY789" i="3"/>
  <c r="BO789" i="3" s="1"/>
  <c r="AY576" i="3"/>
  <c r="BO576" i="3" s="1"/>
  <c r="Q24" i="32"/>
  <c r="Q47" i="40"/>
  <c r="I46" i="14" s="1"/>
  <c r="B62" i="28"/>
  <c r="G63" i="28" s="1"/>
  <c r="N5" i="36"/>
  <c r="B40" i="14"/>
  <c r="AY698" i="3"/>
  <c r="BO698" i="3" s="1"/>
  <c r="AY388" i="3"/>
  <c r="BO388" i="3" s="1"/>
  <c r="AY527" i="3"/>
  <c r="BO527" i="3" s="1"/>
  <c r="AY166" i="3"/>
  <c r="BO166" i="3" s="1"/>
  <c r="AY624" i="3"/>
  <c r="BO624" i="3" s="1"/>
  <c r="AY575" i="3"/>
  <c r="BO575" i="3" s="1"/>
  <c r="AY679" i="3"/>
  <c r="BO679" i="3" s="1"/>
  <c r="AY775" i="3"/>
  <c r="BO775" i="3" s="1"/>
  <c r="AY229" i="3"/>
  <c r="BO229" i="3" s="1"/>
  <c r="AY959" i="3"/>
  <c r="BO959" i="3" s="1"/>
  <c r="AY136" i="3"/>
  <c r="BO136" i="3" s="1"/>
  <c r="AY499" i="3"/>
  <c r="BO499" i="3" s="1"/>
  <c r="AY920" i="3"/>
  <c r="BO920" i="3" s="1"/>
  <c r="AY592" i="3"/>
  <c r="BO592" i="3" s="1"/>
  <c r="AY246" i="3"/>
  <c r="BO246" i="3" s="1"/>
  <c r="AY333" i="3"/>
  <c r="BO333" i="3" s="1"/>
  <c r="AY511" i="3"/>
  <c r="BO511" i="3" s="1"/>
  <c r="AY141" i="3"/>
  <c r="BO141" i="3" s="1"/>
  <c r="AY374" i="3"/>
  <c r="BO374" i="3" s="1"/>
  <c r="AY300" i="3"/>
  <c r="BO300" i="3" s="1"/>
  <c r="AY154" i="3"/>
  <c r="BO154" i="3" s="1"/>
  <c r="AY36" i="3"/>
  <c r="AY178" i="3"/>
  <c r="BO178" i="3" s="1"/>
  <c r="AY325" i="3"/>
  <c r="BO325" i="3" s="1"/>
  <c r="AY765" i="3"/>
  <c r="BO765" i="3" s="1"/>
  <c r="AY210" i="3"/>
  <c r="BO210" i="3" s="1"/>
  <c r="AY66" i="3"/>
  <c r="BO66" i="3" s="1"/>
  <c r="AY404" i="3"/>
  <c r="BO404" i="3" s="1"/>
  <c r="AY955" i="3"/>
  <c r="BO955" i="3" s="1"/>
  <c r="AY114" i="3"/>
  <c r="BO114" i="3" s="1"/>
  <c r="AY30" i="3"/>
  <c r="AY756" i="3"/>
  <c r="BO756" i="3" s="1"/>
  <c r="AY512" i="3"/>
  <c r="BO512" i="3" s="1"/>
  <c r="AY205" i="3"/>
  <c r="BO205" i="3" s="1"/>
  <c r="AY701" i="3"/>
  <c r="BO701" i="3" s="1"/>
  <c r="AY658" i="3"/>
  <c r="BO658" i="3" s="1"/>
  <c r="AY108" i="3"/>
  <c r="BO108" i="3" s="1"/>
  <c r="AY200" i="3"/>
  <c r="BO200" i="3" s="1"/>
  <c r="AY590" i="3"/>
  <c r="BO590" i="3" s="1"/>
  <c r="AY293" i="3"/>
  <c r="BO293" i="3" s="1"/>
  <c r="AY593" i="3"/>
  <c r="BO593" i="3" s="1"/>
  <c r="AY757" i="3"/>
  <c r="BO757" i="3" s="1"/>
  <c r="AY541" i="3"/>
  <c r="BO541" i="3" s="1"/>
  <c r="AY864" i="3"/>
  <c r="BO864" i="3" s="1"/>
  <c r="AY305" i="3"/>
  <c r="BO305" i="3" s="1"/>
  <c r="AY23" i="3"/>
  <c r="BO23" i="3" s="1"/>
  <c r="AY235" i="3"/>
  <c r="BO235" i="3" s="1"/>
  <c r="AY792" i="3"/>
  <c r="BO792" i="3" s="1"/>
  <c r="AY469" i="3"/>
  <c r="BO469" i="3" s="1"/>
  <c r="AY139" i="3"/>
  <c r="BO139" i="3" s="1"/>
  <c r="AY219" i="3"/>
  <c r="BO219" i="3" s="1"/>
  <c r="AY845" i="3"/>
  <c r="BO845" i="3" s="1"/>
  <c r="AY528" i="3"/>
  <c r="BO528" i="3" s="1"/>
  <c r="AY494" i="3"/>
  <c r="BO494" i="3" s="1"/>
  <c r="AY395" i="3"/>
  <c r="BO395" i="3" s="1"/>
  <c r="AY67" i="3"/>
  <c r="BO67" i="3" s="1"/>
  <c r="AY649" i="3"/>
  <c r="BO649" i="3" s="1"/>
  <c r="AY719" i="3"/>
  <c r="BO719" i="3" s="1"/>
  <c r="AY292" i="3"/>
  <c r="BO292" i="3" s="1"/>
  <c r="AY302" i="3"/>
  <c r="BO302" i="3" s="1"/>
  <c r="O35" i="18"/>
  <c r="E16" i="18"/>
  <c r="E23" i="18"/>
  <c r="O20" i="18"/>
  <c r="E10" i="18"/>
  <c r="E27" i="18"/>
  <c r="E57" i="18"/>
  <c r="O46" i="18"/>
  <c r="O47" i="18"/>
  <c r="E29" i="18"/>
  <c r="O49" i="18"/>
  <c r="O32" i="18"/>
  <c r="E30" i="18"/>
  <c r="E28" i="18"/>
  <c r="E8" i="18"/>
  <c r="O24" i="18"/>
  <c r="E25" i="18"/>
  <c r="E52" i="18"/>
  <c r="O17" i="18"/>
  <c r="O55" i="18"/>
  <c r="O18" i="18"/>
  <c r="E38" i="18"/>
  <c r="E54" i="18"/>
  <c r="O16" i="18"/>
  <c r="O21" i="18"/>
  <c r="E19" i="18"/>
  <c r="E45" i="18"/>
  <c r="O22" i="18"/>
  <c r="E55" i="18"/>
  <c r="O44" i="18"/>
  <c r="E17" i="18"/>
  <c r="O53" i="18"/>
  <c r="E35" i="18"/>
  <c r="E44" i="18"/>
  <c r="O25" i="18"/>
  <c r="E41" i="18"/>
  <c r="E24" i="18"/>
  <c r="O9" i="18"/>
  <c r="O27" i="18"/>
  <c r="E31" i="18"/>
  <c r="E36" i="18"/>
  <c r="O57" i="18"/>
  <c r="E12" i="18"/>
  <c r="E43" i="18"/>
  <c r="O54" i="18"/>
  <c r="BN6" i="3"/>
  <c r="E46" i="18"/>
  <c r="O48" i="18"/>
  <c r="O14" i="18"/>
  <c r="E32" i="18"/>
  <c r="E33" i="18"/>
  <c r="E14" i="18"/>
  <c r="E21" i="18"/>
  <c r="O38" i="18"/>
  <c r="E37" i="18"/>
  <c r="O10" i="18"/>
  <c r="O42" i="18"/>
  <c r="O33" i="18"/>
  <c r="O23" i="18"/>
  <c r="E53" i="18"/>
  <c r="O15" i="18"/>
  <c r="E42" i="18"/>
  <c r="O50" i="18"/>
  <c r="E22" i="18"/>
  <c r="O12" i="18"/>
  <c r="O31" i="18"/>
  <c r="E48" i="18"/>
  <c r="O39" i="18"/>
  <c r="O30" i="18"/>
  <c r="O13" i="18"/>
  <c r="O11" i="18"/>
  <c r="E47" i="18"/>
  <c r="E51" i="18"/>
  <c r="E50" i="18"/>
  <c r="O34" i="18"/>
  <c r="O37" i="18"/>
  <c r="O43" i="18"/>
  <c r="E40" i="18"/>
  <c r="E9" i="18"/>
  <c r="E34" i="18"/>
  <c r="E13" i="18"/>
  <c r="O40" i="18"/>
  <c r="O19" i="18"/>
  <c r="E20" i="18"/>
  <c r="O36" i="18"/>
  <c r="O29" i="18"/>
  <c r="E49" i="18"/>
  <c r="O8" i="18"/>
  <c r="O26" i="18"/>
  <c r="BN8" i="3"/>
  <c r="E63" i="14" s="1"/>
  <c r="O52" i="18"/>
  <c r="E18" i="18"/>
  <c r="O56" i="18"/>
  <c r="E11" i="18"/>
  <c r="E15" i="18"/>
  <c r="E26" i="18"/>
  <c r="O28" i="18"/>
  <c r="O51" i="18"/>
  <c r="O45" i="18"/>
  <c r="E39" i="18"/>
  <c r="E56" i="18"/>
  <c r="O41" i="18"/>
  <c r="AY346" i="3"/>
  <c r="BO346" i="3" s="1"/>
  <c r="AY990" i="3"/>
  <c r="BO990" i="3" s="1"/>
  <c r="AY567" i="3"/>
  <c r="BO567" i="3" s="1"/>
  <c r="AY994" i="3"/>
  <c r="BO994" i="3" s="1"/>
  <c r="AY992" i="3"/>
  <c r="BO992" i="3" s="1"/>
  <c r="AY859" i="3"/>
  <c r="BO859" i="3" s="1"/>
  <c r="AY896" i="3"/>
  <c r="BO896" i="3" s="1"/>
  <c r="AY604" i="3"/>
  <c r="BO604" i="3" s="1"/>
  <c r="AY342" i="3"/>
  <c r="BO342" i="3" s="1"/>
  <c r="AY481" i="3"/>
  <c r="BO481" i="3" s="1"/>
  <c r="AY501" i="3"/>
  <c r="BO501" i="3" s="1"/>
  <c r="AY771" i="3"/>
  <c r="BO771" i="3" s="1"/>
  <c r="AY717" i="3"/>
  <c r="BO717" i="3" s="1"/>
  <c r="AY508" i="3"/>
  <c r="BO508" i="3" s="1"/>
  <c r="AY770" i="3"/>
  <c r="BO770" i="3" s="1"/>
  <c r="AY424" i="3"/>
  <c r="BO424" i="3" s="1"/>
  <c r="AY97" i="3"/>
  <c r="BO97" i="3" s="1"/>
  <c r="AY479" i="3"/>
  <c r="BO479" i="3" s="1"/>
  <c r="AY380" i="3"/>
  <c r="BO380" i="3" s="1"/>
  <c r="AY25" i="3"/>
  <c r="AY999" i="3"/>
  <c r="BO999" i="3" s="1"/>
  <c r="AY662" i="3"/>
  <c r="BO662" i="3" s="1"/>
  <c r="AY811" i="3"/>
  <c r="BO811" i="3" s="1"/>
  <c r="AY421" i="3"/>
  <c r="BO421" i="3" s="1"/>
  <c r="AY871" i="3"/>
  <c r="BO871" i="3" s="1"/>
  <c r="AY1001" i="3"/>
  <c r="BO1001" i="3" s="1"/>
  <c r="AY691" i="3"/>
  <c r="BO691" i="3" s="1"/>
  <c r="AY332" i="3"/>
  <c r="BO332" i="3" s="1"/>
  <c r="AY474" i="3"/>
  <c r="BO474" i="3" s="1"/>
  <c r="AY34" i="3"/>
  <c r="BO34" i="3" s="1"/>
  <c r="AY126" i="3"/>
  <c r="BO126" i="3" s="1"/>
  <c r="AY169" i="3"/>
  <c r="BO169" i="3" s="1"/>
  <c r="AY245" i="3"/>
  <c r="BO245" i="3" s="1"/>
  <c r="AY144" i="3"/>
  <c r="BO144" i="3" s="1"/>
  <c r="AY466" i="3"/>
  <c r="BO466" i="3" s="1"/>
  <c r="AY773" i="3"/>
  <c r="BO773" i="3" s="1"/>
  <c r="AY273" i="3"/>
  <c r="BO273" i="3" s="1"/>
  <c r="AY796" i="3"/>
  <c r="BO796" i="3" s="1"/>
  <c r="AY29" i="3"/>
  <c r="AY529" i="3"/>
  <c r="BO529" i="3" s="1"/>
  <c r="AY709" i="3"/>
  <c r="BO709" i="3" s="1"/>
  <c r="AY402" i="3"/>
  <c r="BO402" i="3" s="1"/>
  <c r="AY310" i="3"/>
  <c r="BO310" i="3" s="1"/>
  <c r="AY898" i="3"/>
  <c r="BO898" i="3" s="1"/>
  <c r="AY713" i="3"/>
  <c r="BO713" i="3" s="1"/>
  <c r="AY618" i="3"/>
  <c r="BO618" i="3" s="1"/>
  <c r="AY244" i="3"/>
  <c r="BO244" i="3" s="1"/>
  <c r="AY138" i="3"/>
  <c r="BO138" i="3" s="1"/>
  <c r="AY112" i="3"/>
  <c r="BO112" i="3" s="1"/>
  <c r="AY37" i="3"/>
  <c r="AY387" i="3"/>
  <c r="BO387" i="3" s="1"/>
  <c r="AY352" i="3"/>
  <c r="BO352" i="3" s="1"/>
  <c r="AY68" i="3"/>
  <c r="BO68" i="3" s="1"/>
  <c r="AY60" i="3"/>
  <c r="BO60" i="3" s="1"/>
  <c r="AY961" i="3"/>
  <c r="BO961" i="3" s="1"/>
  <c r="AY53" i="3"/>
  <c r="AY957" i="3"/>
  <c r="BO957" i="3" s="1"/>
  <c r="AY665" i="3"/>
  <c r="BO665" i="3" s="1"/>
  <c r="AY130" i="3"/>
  <c r="BO130" i="3" s="1"/>
  <c r="AY608" i="3"/>
  <c r="BO608" i="3" s="1"/>
  <c r="AY412" i="3"/>
  <c r="BO412" i="3" s="1"/>
  <c r="AY826" i="3"/>
  <c r="BO826" i="3" s="1"/>
  <c r="AY237" i="3"/>
  <c r="BO237" i="3" s="1"/>
  <c r="AY323" i="3"/>
  <c r="BO323" i="3" s="1"/>
  <c r="AY946" i="3"/>
  <c r="BO946" i="3" s="1"/>
  <c r="AY283" i="3"/>
  <c r="BO283" i="3" s="1"/>
  <c r="AY83" i="3"/>
  <c r="BO83" i="3" s="1"/>
  <c r="AY777" i="3"/>
  <c r="BO777" i="3" s="1"/>
  <c r="AY809" i="3"/>
  <c r="BO809" i="3" s="1"/>
  <c r="AY841" i="3"/>
  <c r="BO841" i="3" s="1"/>
  <c r="AY131" i="3"/>
  <c r="BO131" i="3" s="1"/>
  <c r="AY295" i="3"/>
  <c r="BO295" i="3" s="1"/>
  <c r="AY802" i="3"/>
  <c r="BO802" i="3" s="1"/>
  <c r="AY322" i="3"/>
  <c r="BO322" i="3" s="1"/>
  <c r="AY530" i="3"/>
  <c r="BO530" i="3" s="1"/>
  <c r="AY800" i="3"/>
  <c r="BO800" i="3" s="1"/>
  <c r="AY31" i="3"/>
  <c r="AY980" i="3"/>
  <c r="BO980" i="3" s="1"/>
  <c r="AY696" i="3"/>
  <c r="BO696" i="3" s="1"/>
  <c r="AY473" i="3"/>
  <c r="BO473" i="3" s="1"/>
  <c r="AY345" i="3"/>
  <c r="BO345" i="3" s="1"/>
  <c r="AY176" i="3"/>
  <c r="BO176" i="3" s="1"/>
  <c r="AY625" i="3"/>
  <c r="BO625" i="3" s="1"/>
  <c r="AY963" i="3"/>
  <c r="BO963" i="3" s="1"/>
  <c r="D19" i="32"/>
  <c r="D21" i="32" s="1"/>
  <c r="D22" i="32" s="1" a="1"/>
  <c r="D22" i="32" s="1"/>
  <c r="E84" i="14" s="1"/>
  <c r="M19" i="32"/>
  <c r="M21" i="32" s="1"/>
  <c r="M22" i="32" s="1" a="1"/>
  <c r="M22" i="32" s="1"/>
  <c r="E85" i="14" s="1"/>
  <c r="BF8" i="3" a="1"/>
  <c r="BF8" i="3" s="1"/>
  <c r="E62" i="14" s="1"/>
  <c r="M9" i="42" a="1"/>
  <c r="M9" i="42" s="1"/>
  <c r="D9" i="42" a="1"/>
  <c r="D9" i="42" s="1"/>
  <c r="BF6" i="3"/>
  <c r="AY560" i="3"/>
  <c r="BO560" i="3" s="1"/>
  <c r="AY690" i="3"/>
  <c r="BO690" i="3" s="1"/>
  <c r="AY307" i="3"/>
  <c r="BO307" i="3" s="1"/>
  <c r="AY828" i="3"/>
  <c r="BO828" i="3" s="1"/>
  <c r="AY734" i="3"/>
  <c r="BO734" i="3" s="1"/>
  <c r="AY311" i="3"/>
  <c r="BO311" i="3" s="1"/>
  <c r="AY808" i="3"/>
  <c r="BO808" i="3" s="1"/>
  <c r="AY319" i="3"/>
  <c r="BO319" i="3" s="1"/>
  <c r="AY164" i="3"/>
  <c r="BO164" i="3" s="1"/>
  <c r="AY784" i="3"/>
  <c r="BO784" i="3" s="1"/>
  <c r="AY326" i="3"/>
  <c r="BO326" i="3" s="1"/>
  <c r="AY632" i="3"/>
  <c r="BO632" i="3" s="1"/>
  <c r="AY170" i="3"/>
  <c r="BO170" i="3" s="1"/>
  <c r="AY680" i="3"/>
  <c r="BO680" i="3" s="1"/>
  <c r="AY779" i="3"/>
  <c r="BO779" i="3" s="1"/>
  <c r="AY498" i="3"/>
  <c r="BO498" i="3" s="1"/>
  <c r="AY978" i="3"/>
  <c r="BO978" i="3" s="1"/>
  <c r="AY977" i="3"/>
  <c r="BO977" i="3" s="1"/>
  <c r="AY866" i="3"/>
  <c r="BO866" i="3" s="1"/>
  <c r="AY943" i="3"/>
  <c r="BO943" i="3" s="1"/>
  <c r="AY550" i="3"/>
  <c r="BO550" i="3" s="1"/>
  <c r="AY84" i="3"/>
  <c r="BO84" i="3" s="1"/>
  <c r="AY211" i="3"/>
  <c r="BO211" i="3" s="1"/>
  <c r="AY966" i="3"/>
  <c r="BO966" i="3" s="1"/>
  <c r="AY669" i="3"/>
  <c r="BO669" i="3" s="1"/>
  <c r="AY110" i="3"/>
  <c r="BO110" i="3" s="1"/>
  <c r="AY231" i="3"/>
  <c r="BO231" i="3" s="1"/>
  <c r="AY682" i="3"/>
  <c r="BO682" i="3" s="1"/>
  <c r="AY496" i="3"/>
  <c r="BO496" i="3" s="1"/>
  <c r="AY722" i="3"/>
  <c r="BO722" i="3" s="1"/>
  <c r="AY675" i="3"/>
  <c r="BO675" i="3" s="1"/>
  <c r="AY206" i="3"/>
  <c r="BO206" i="3" s="1"/>
  <c r="AY693" i="3"/>
  <c r="BO693" i="3" s="1"/>
  <c r="AY684" i="3"/>
  <c r="BO684" i="3" s="1"/>
  <c r="AY891" i="3"/>
  <c r="BO891" i="3" s="1"/>
  <c r="AY806" i="3"/>
  <c r="BO806" i="3" s="1"/>
  <c r="AY846" i="3"/>
  <c r="BO846" i="3" s="1"/>
  <c r="AY90" i="3"/>
  <c r="BO90" i="3" s="1"/>
  <c r="AY578" i="3"/>
  <c r="BO578" i="3" s="1"/>
  <c r="AY182" i="3"/>
  <c r="BO182" i="3" s="1"/>
  <c r="AY677" i="3"/>
  <c r="BO677" i="3" s="1"/>
  <c r="AY201" i="3"/>
  <c r="BO201" i="3" s="1"/>
  <c r="AY726" i="3"/>
  <c r="BO726" i="3" s="1"/>
  <c r="AY705" i="3"/>
  <c r="BO705" i="3" s="1"/>
  <c r="AY362" i="3"/>
  <c r="BO362" i="3" s="1"/>
  <c r="AY888" i="3"/>
  <c r="BO888" i="3" s="1"/>
  <c r="AY839" i="3"/>
  <c r="BO839" i="3" s="1"/>
  <c r="AY716" i="3"/>
  <c r="BO716" i="3" s="1"/>
  <c r="AY833" i="3"/>
  <c r="BO833" i="3" s="1"/>
  <c r="AY32" i="3"/>
  <c r="AY838" i="3"/>
  <c r="BO838" i="3" s="1"/>
  <c r="AY971" i="3"/>
  <c r="BO971" i="3" s="1"/>
  <c r="AY555" i="3"/>
  <c r="BO555" i="3" s="1"/>
  <c r="AY865" i="3"/>
  <c r="BO865" i="3" s="1"/>
  <c r="AY788" i="3"/>
  <c r="BO788" i="3" s="1"/>
  <c r="AY601" i="3"/>
  <c r="BO601" i="3" s="1"/>
  <c r="AY533" i="3"/>
  <c r="BO533" i="3" s="1"/>
  <c r="AY989" i="3"/>
  <c r="BO989" i="3" s="1"/>
  <c r="AY406" i="3"/>
  <c r="BO406" i="3" s="1"/>
  <c r="AY98" i="3"/>
  <c r="BO98" i="3" s="1"/>
  <c r="AY605" i="3"/>
  <c r="BO605" i="3" s="1"/>
  <c r="AY672" i="3"/>
  <c r="BO672" i="3" s="1"/>
  <c r="AY724" i="3"/>
  <c r="BO724" i="3" s="1"/>
  <c r="AY65" i="3"/>
  <c r="BO65" i="3" s="1"/>
  <c r="AY393" i="3"/>
  <c r="BO393" i="3" s="1"/>
  <c r="AY617" i="3"/>
  <c r="BO617" i="3" s="1"/>
  <c r="AY107" i="3"/>
  <c r="BO107" i="3" s="1"/>
  <c r="AY611" i="3"/>
  <c r="BO611" i="3" s="1"/>
  <c r="AY142" i="3"/>
  <c r="BO142" i="3" s="1"/>
  <c r="AY964" i="3"/>
  <c r="BO964" i="3" s="1"/>
  <c r="AY573" i="3"/>
  <c r="BO573" i="3" s="1"/>
  <c r="AY869" i="3"/>
  <c r="BO869" i="3" s="1"/>
  <c r="AY951" i="3"/>
  <c r="BO951" i="3" s="1"/>
  <c r="AY168" i="3"/>
  <c r="BO168" i="3" s="1"/>
  <c r="AY651" i="3"/>
  <c r="BO651" i="3" s="1"/>
  <c r="AY715" i="3"/>
  <c r="BO715" i="3" s="1"/>
  <c r="AY814" i="3"/>
  <c r="BO814" i="3" s="1"/>
  <c r="AY602" i="3"/>
  <c r="BO602" i="3" s="1"/>
  <c r="AY280" i="3"/>
  <c r="BO280" i="3" s="1"/>
  <c r="AY375" i="3"/>
  <c r="BO375" i="3" s="1"/>
  <c r="AY274" i="3"/>
  <c r="BO274" i="3" s="1"/>
  <c r="AY398" i="3"/>
  <c r="BO398" i="3" s="1"/>
  <c r="AY85" i="3"/>
  <c r="BO85" i="3" s="1"/>
  <c r="AY843" i="3"/>
  <c r="BO843" i="3" s="1"/>
  <c r="H38" i="34"/>
  <c r="G9" i="34" a="1"/>
  <c r="G9" i="34" s="1"/>
  <c r="AI8" i="3"/>
  <c r="F59" i="14" s="1"/>
  <c r="AI6" i="3"/>
  <c r="AY188" i="3"/>
  <c r="BO188" i="3" s="1"/>
  <c r="AY12" i="3"/>
  <c r="AY20" i="3"/>
  <c r="AY887" i="3"/>
  <c r="BO887" i="3" s="1"/>
  <c r="AY96" i="3"/>
  <c r="BO96" i="3" s="1"/>
  <c r="AY486" i="3"/>
  <c r="BO486" i="3" s="1"/>
  <c r="AY382" i="3"/>
  <c r="BO382" i="3" s="1"/>
  <c r="AY80" i="3"/>
  <c r="BO80" i="3" s="1"/>
  <c r="AY588" i="3"/>
  <c r="BO588" i="3" s="1"/>
  <c r="AY28" i="3"/>
  <c r="AY652" i="3"/>
  <c r="BO652" i="3" s="1"/>
  <c r="AY238" i="3"/>
  <c r="BO238" i="3" s="1"/>
  <c r="AY129" i="3"/>
  <c r="BO129" i="3" s="1"/>
  <c r="AY341" i="3"/>
  <c r="BO341" i="3" s="1"/>
  <c r="AY233" i="3"/>
  <c r="BO233" i="3" s="1"/>
  <c r="AY923" i="3"/>
  <c r="BO923" i="3" s="1"/>
  <c r="AY46" i="3"/>
  <c r="AY465" i="3"/>
  <c r="BO465" i="3" s="1"/>
  <c r="AY547" i="3"/>
  <c r="BO547" i="3" s="1"/>
  <c r="AY294" i="3"/>
  <c r="BO294" i="3" s="1"/>
  <c r="AY18" i="3"/>
  <c r="AY710" i="3"/>
  <c r="BO710" i="3" s="1"/>
  <c r="AY517" i="3"/>
  <c r="BO517" i="3" s="1"/>
  <c r="AY155" i="3"/>
  <c r="BO155" i="3" s="1"/>
  <c r="AY389" i="3"/>
  <c r="BO389" i="3" s="1"/>
  <c r="AY936" i="3"/>
  <c r="BO936" i="3" s="1"/>
  <c r="AY21" i="3"/>
  <c r="AY507" i="3"/>
  <c r="BO507" i="3" s="1"/>
  <c r="AY125" i="3"/>
  <c r="BO125" i="3" s="1"/>
  <c r="AY921" i="3"/>
  <c r="BO921" i="3" s="1"/>
  <c r="AY763" i="3"/>
  <c r="BO763" i="3" s="1"/>
  <c r="AY221" i="3"/>
  <c r="BO221" i="3" s="1"/>
  <c r="AY225" i="3"/>
  <c r="BO225" i="3" s="1"/>
  <c r="AY805" i="3"/>
  <c r="BO805" i="3" s="1"/>
  <c r="AY523" i="3"/>
  <c r="BO523" i="3" s="1"/>
  <c r="AY167" i="3"/>
  <c r="BO167" i="3" s="1"/>
  <c r="AY751" i="3"/>
  <c r="BO751" i="3" s="1"/>
  <c r="AY850" i="3"/>
  <c r="BO850" i="3" s="1"/>
  <c r="AY842" i="3"/>
  <c r="BO842" i="3" s="1"/>
  <c r="AY343" i="3"/>
  <c r="BO343" i="3" s="1"/>
  <c r="AY930" i="3"/>
  <c r="BO930" i="3" s="1"/>
  <c r="AY628" i="3"/>
  <c r="BO628" i="3" s="1"/>
  <c r="AY372" i="3"/>
  <c r="BO372" i="3" s="1"/>
  <c r="AY370" i="3"/>
  <c r="BO370" i="3" s="1"/>
  <c r="AY335" i="3"/>
  <c r="BO335" i="3" s="1"/>
  <c r="AY630" i="3"/>
  <c r="BO630" i="3" s="1"/>
  <c r="AY239" i="3"/>
  <c r="BO239" i="3" s="1"/>
  <c r="AY43" i="3"/>
  <c r="AY357" i="3"/>
  <c r="BO357" i="3" s="1"/>
  <c r="AY879" i="3"/>
  <c r="BO879" i="3" s="1"/>
  <c r="AY483" i="3"/>
  <c r="BO483" i="3" s="1"/>
  <c r="AY373" i="3"/>
  <c r="BO373" i="3" s="1"/>
  <c r="AY174" i="3"/>
  <c r="BO174" i="3" s="1"/>
  <c r="AY71" i="3"/>
  <c r="BO71" i="3" s="1"/>
  <c r="AY857" i="3"/>
  <c r="BO857" i="3" s="1"/>
  <c r="AY900" i="3"/>
  <c r="BO900" i="3" s="1"/>
  <c r="AY938" i="3"/>
  <c r="BO938" i="3" s="1"/>
  <c r="AY435" i="3"/>
  <c r="BO435" i="3" s="1"/>
  <c r="AY427" i="3"/>
  <c r="BO427" i="3" s="1"/>
  <c r="AY181" i="3"/>
  <c r="BO181" i="3" s="1"/>
  <c r="AY945" i="3"/>
  <c r="BO945" i="3" s="1"/>
  <c r="AY699" i="3"/>
  <c r="BO699" i="3" s="1"/>
  <c r="AY635" i="3"/>
  <c r="BO635" i="3" s="1"/>
  <c r="AY718" i="3"/>
  <c r="BO718" i="3" s="1"/>
  <c r="AY437" i="3"/>
  <c r="BO437" i="3" s="1"/>
  <c r="AY286" i="3"/>
  <c r="BO286" i="3" s="1"/>
  <c r="AY416" i="3"/>
  <c r="BO416" i="3" s="1"/>
  <c r="AY948" i="3"/>
  <c r="BO948" i="3" s="1"/>
  <c r="AY160" i="3"/>
  <c r="BO160" i="3" s="1"/>
  <c r="AY42" i="3"/>
  <c r="AY975" i="3"/>
  <c r="BO975" i="3" s="1"/>
  <c r="AY54" i="3"/>
  <c r="AY1002" i="3"/>
  <c r="BO1002" i="3" s="1"/>
  <c r="AY132" i="3"/>
  <c r="BO132" i="3" s="1"/>
  <c r="AY970" i="3"/>
  <c r="BO970" i="3" s="1"/>
  <c r="AY867" i="3"/>
  <c r="BO867" i="3" s="1"/>
  <c r="AY825" i="3"/>
  <c r="BO825" i="3" s="1"/>
  <c r="AY752" i="3"/>
  <c r="BO752" i="3" s="1"/>
  <c r="AY880" i="3"/>
  <c r="BO880" i="3" s="1"/>
  <c r="W24" i="3"/>
  <c r="AE24" i="3"/>
  <c r="AY816" i="3"/>
  <c r="BO816" i="3" s="1"/>
  <c r="AY953" i="3"/>
  <c r="BO953" i="3" s="1"/>
  <c r="AY330" i="3"/>
  <c r="BO330" i="3" s="1"/>
  <c r="AY685" i="3"/>
  <c r="BO685" i="3" s="1"/>
  <c r="AY442" i="3"/>
  <c r="BO442" i="3" s="1"/>
  <c r="AY218" i="3"/>
  <c r="BO218" i="3" s="1"/>
  <c r="AY723" i="3"/>
  <c r="BO723" i="3" s="1"/>
  <c r="AY334" i="3"/>
  <c r="BO334" i="3" s="1"/>
  <c r="AY434" i="3"/>
  <c r="BO434" i="3" s="1"/>
  <c r="AY303" i="3"/>
  <c r="BO303" i="3" s="1"/>
  <c r="AY695" i="3"/>
  <c r="BO695" i="3" s="1"/>
  <c r="AY728" i="3"/>
  <c r="BO728" i="3" s="1"/>
  <c r="AY15" i="3"/>
  <c r="AY312" i="3"/>
  <c r="BO312" i="3" s="1"/>
  <c r="AY281" i="3"/>
  <c r="BO281" i="3" s="1"/>
  <c r="AY95" i="3"/>
  <c r="BO95" i="3" s="1"/>
  <c r="AY49" i="3"/>
  <c r="AY525" i="3"/>
  <c r="BO525" i="3" s="1"/>
  <c r="AY745" i="3"/>
  <c r="BO745" i="3" s="1"/>
  <c r="AY100" i="3"/>
  <c r="BO100" i="3" s="1"/>
  <c r="AY186" i="3"/>
  <c r="BO186" i="3" s="1"/>
  <c r="AY889" i="3"/>
  <c r="BO889" i="3" s="1"/>
  <c r="AY780" i="3"/>
  <c r="BO780" i="3" s="1"/>
  <c r="AY484" i="3"/>
  <c r="BO484" i="3" s="1"/>
  <c r="AY639" i="3"/>
  <c r="BO639" i="3" s="1"/>
  <c r="AY250" i="3"/>
  <c r="BO250" i="3" s="1"/>
  <c r="AY471" i="3"/>
  <c r="BO471" i="3" s="1"/>
  <c r="AY569" i="3"/>
  <c r="BO569" i="3" s="1"/>
  <c r="AY55" i="3"/>
  <c r="AY230" i="3"/>
  <c r="BO230" i="3" s="1"/>
  <c r="AY70" i="3"/>
  <c r="BO70" i="3" s="1"/>
  <c r="AY152" i="3"/>
  <c r="BO152" i="3" s="1"/>
  <c r="AY702" i="3"/>
  <c r="BO702" i="3" s="1"/>
  <c r="AY821" i="3"/>
  <c r="BO821" i="3" s="1"/>
  <c r="AY409" i="3"/>
  <c r="BO409" i="3" s="1"/>
  <c r="AY918" i="3"/>
  <c r="BO918" i="3" s="1"/>
  <c r="AY113" i="3"/>
  <c r="BO113" i="3" s="1"/>
  <c r="AY242" i="3"/>
  <c r="BO242" i="3" s="1"/>
  <c r="AY379" i="3"/>
  <c r="BO379" i="3" s="1"/>
  <c r="AY278" i="3"/>
  <c r="BO278" i="3" s="1"/>
  <c r="AY786" i="3"/>
  <c r="BO786" i="3" s="1"/>
  <c r="AY736" i="3"/>
  <c r="BO736" i="3" s="1"/>
  <c r="AY252" i="3"/>
  <c r="BO252" i="3" s="1"/>
  <c r="AY460" i="3"/>
  <c r="BO460" i="3" s="1"/>
  <c r="AY1007" i="3"/>
  <c r="BO1007" i="3" s="1"/>
  <c r="AY13" i="3"/>
  <c r="AY591" i="3"/>
  <c r="BO591" i="3" s="1"/>
  <c r="AY309" i="3"/>
  <c r="BO309" i="3" s="1"/>
  <c r="AY175" i="3"/>
  <c r="BO175" i="3" s="1"/>
  <c r="AY187" i="3"/>
  <c r="BO187" i="3" s="1"/>
  <c r="AY445" i="3"/>
  <c r="BO445" i="3" s="1"/>
  <c r="AY637" i="3"/>
  <c r="BO637" i="3" s="1"/>
  <c r="AY908" i="3"/>
  <c r="BO908" i="3" s="1"/>
  <c r="AY708" i="3"/>
  <c r="BO708" i="3" s="1"/>
  <c r="AY776" i="3"/>
  <c r="BO776" i="3" s="1"/>
  <c r="AY207" i="3"/>
  <c r="BO207" i="3" s="1"/>
  <c r="AY926" i="3"/>
  <c r="BO926" i="3" s="1"/>
  <c r="AY741" i="3"/>
  <c r="BO741" i="3" s="1"/>
  <c r="AY203" i="3"/>
  <c r="BO203" i="3" s="1"/>
  <c r="AY381" i="3"/>
  <c r="BO381" i="3" s="1"/>
  <c r="AY847" i="3"/>
  <c r="BO847" i="3" s="1"/>
  <c r="AY224" i="3"/>
  <c r="BO224" i="3" s="1"/>
  <c r="AY1005" i="3"/>
  <c r="BO1005" i="3" s="1"/>
  <c r="AY748" i="3"/>
  <c r="BO748" i="3" s="1"/>
  <c r="AY488" i="3"/>
  <c r="BO488" i="3" s="1"/>
  <c r="AY163" i="3"/>
  <c r="BO163" i="3" s="1"/>
  <c r="AY640" i="3"/>
  <c r="BO640" i="3" s="1"/>
  <c r="AY450" i="3"/>
  <c r="BO450" i="3" s="1"/>
  <c r="AY613" i="3"/>
  <c r="BO613" i="3" s="1"/>
  <c r="AY17" i="3"/>
  <c r="AY1004" i="3"/>
  <c r="BO1004" i="3" s="1"/>
  <c r="AY452" i="3"/>
  <c r="BO452" i="3" s="1"/>
  <c r="AY410" i="3"/>
  <c r="BO410" i="3" s="1"/>
  <c r="AY14" i="3"/>
  <c r="AY673" i="3"/>
  <c r="BO673" i="3" s="1"/>
  <c r="AY557" i="3"/>
  <c r="BO557" i="3" s="1"/>
  <c r="AY641" i="3"/>
  <c r="BO641" i="3" s="1"/>
  <c r="AY411" i="3"/>
  <c r="BO411" i="3" s="1"/>
  <c r="AY638" i="3"/>
  <c r="BO638" i="3" s="1"/>
  <c r="AY413" i="3"/>
  <c r="BO413" i="3" s="1"/>
  <c r="AY368" i="3"/>
  <c r="BO368" i="3" s="1"/>
  <c r="AY324" i="3"/>
  <c r="BO324" i="3" s="1"/>
  <c r="AY968" i="3"/>
  <c r="BO968" i="3" s="1"/>
  <c r="BG39" i="3"/>
  <c r="BO39" i="3"/>
  <c r="AY586" i="3"/>
  <c r="BO586" i="3" s="1"/>
  <c r="AY197" i="3"/>
  <c r="BO197" i="3" s="1"/>
  <c r="AY243" i="3"/>
  <c r="BO243" i="3" s="1"/>
  <c r="AY729" i="3"/>
  <c r="BO729" i="3" s="1"/>
  <c r="AY615" i="3"/>
  <c r="BO615" i="3" s="1"/>
  <c r="AY35" i="3"/>
  <c r="AY706" i="3"/>
  <c r="BO706" i="3" s="1"/>
  <c r="AY903" i="3"/>
  <c r="BO903" i="3" s="1"/>
  <c r="AY415" i="3"/>
  <c r="BO415" i="3" s="1"/>
  <c r="AY425" i="3"/>
  <c r="BO425" i="3" s="1"/>
  <c r="AY407" i="3"/>
  <c r="BO407" i="3" s="1"/>
  <c r="AY128" i="3"/>
  <c r="BO128" i="3" s="1"/>
  <c r="AY320" i="3"/>
  <c r="BO320" i="3" s="1"/>
  <c r="AY313" i="3"/>
  <c r="BO313" i="3" s="1"/>
  <c r="AY929" i="3"/>
  <c r="BO929" i="3" s="1"/>
  <c r="AY397" i="3"/>
  <c r="BO397" i="3" s="1"/>
  <c r="AY819" i="3"/>
  <c r="BO819" i="3" s="1"/>
  <c r="AY687" i="3"/>
  <c r="BO687" i="3" s="1"/>
  <c r="AY916" i="3"/>
  <c r="BO916" i="3" s="1"/>
  <c r="AY298" i="3"/>
  <c r="BO298" i="3" s="1"/>
  <c r="AY26" i="3"/>
  <c r="AY19" i="3"/>
  <c r="AY636" i="3"/>
  <c r="BO636" i="3" s="1"/>
  <c r="AY48" i="3"/>
  <c r="AY733" i="3"/>
  <c r="BO733" i="3" s="1"/>
  <c r="AY443" i="3"/>
  <c r="BO443" i="3" s="1"/>
  <c r="AY791" i="3"/>
  <c r="BO791" i="3" s="1"/>
  <c r="AY431" i="3"/>
  <c r="BO431" i="3" s="1"/>
  <c r="AY493" i="3"/>
  <c r="BO493" i="3" s="1"/>
  <c r="AY526" i="3"/>
  <c r="BO526" i="3" s="1"/>
  <c r="AY584" i="3"/>
  <c r="BO584" i="3" s="1"/>
  <c r="AY222" i="3"/>
  <c r="BO222" i="3" s="1"/>
  <c r="AY399" i="3"/>
  <c r="BO399" i="3" s="1"/>
  <c r="AY815" i="3"/>
  <c r="BO815" i="3" s="1"/>
  <c r="AY582" i="3"/>
  <c r="BO582" i="3" s="1"/>
  <c r="AY899" i="3"/>
  <c r="BO899" i="3" s="1"/>
  <c r="AY561" i="3"/>
  <c r="BO561" i="3" s="1"/>
  <c r="AY77" i="3"/>
  <c r="BO77" i="3" s="1"/>
  <c r="AY689" i="3"/>
  <c r="BO689" i="3" s="1"/>
  <c r="AY226" i="3"/>
  <c r="BO226" i="3" s="1"/>
  <c r="AY1006" i="3"/>
  <c r="BO1006" i="3" s="1"/>
  <c r="AY349" i="3"/>
  <c r="BO349" i="3" s="1"/>
  <c r="AY657" i="3"/>
  <c r="BO657" i="3" s="1"/>
  <c r="AY954" i="3"/>
  <c r="BO954" i="3" s="1"/>
  <c r="AY366" i="3"/>
  <c r="BO366" i="3" s="1"/>
  <c r="AY554" i="3"/>
  <c r="BO554" i="3" s="1"/>
  <c r="AY358" i="3"/>
  <c r="BO358" i="3" s="1"/>
  <c r="AY122" i="3"/>
  <c r="BO122" i="3" s="1"/>
  <c r="AY262" i="3"/>
  <c r="BO262" i="3" s="1"/>
  <c r="AY863" i="3"/>
  <c r="BO863" i="3" s="1"/>
  <c r="AY940" i="3"/>
  <c r="BO940" i="3" s="1"/>
  <c r="AY489" i="3"/>
  <c r="BO489" i="3" s="1"/>
  <c r="AY694" i="3"/>
  <c r="BO694" i="3" s="1"/>
  <c r="AY942" i="3"/>
  <c r="BO942" i="3" s="1"/>
  <c r="AY844" i="3"/>
  <c r="BO844" i="3" s="1"/>
  <c r="AY924" i="3"/>
  <c r="BO924" i="3" s="1"/>
  <c r="AY256" i="3"/>
  <c r="BO256" i="3" s="1"/>
  <c r="AY874" i="3"/>
  <c r="BO874" i="3" s="1"/>
  <c r="AY247" i="3"/>
  <c r="BO247" i="3" s="1"/>
  <c r="AY236" i="3"/>
  <c r="BO236" i="3" s="1"/>
  <c r="AY834" i="3"/>
  <c r="BO834" i="3" s="1"/>
  <c r="AY962" i="3"/>
  <c r="BO962" i="3" s="1"/>
  <c r="AY189" i="3"/>
  <c r="BO189" i="3" s="1"/>
  <c r="AY795" i="3"/>
  <c r="BO795" i="3" s="1"/>
  <c r="AY646" i="3"/>
  <c r="BO646" i="3" s="1"/>
  <c r="AY502" i="3"/>
  <c r="BO502" i="3" s="1"/>
  <c r="AY304" i="3"/>
  <c r="BO304" i="3" s="1"/>
  <c r="AY419" i="3"/>
  <c r="BO419" i="3" s="1"/>
  <c r="AY1008" i="3"/>
  <c r="BO1008" i="3" s="1"/>
  <c r="AY287" i="3"/>
  <c r="BO287" i="3" s="1"/>
  <c r="AY620" i="3"/>
  <c r="BO620" i="3" s="1"/>
  <c r="AY423" i="3"/>
  <c r="BO423" i="3" s="1"/>
  <c r="AY902" i="3"/>
  <c r="BO902" i="3" s="1"/>
  <c r="AY331" i="3"/>
  <c r="BO331" i="3" s="1"/>
  <c r="AY361" i="3"/>
  <c r="BO361" i="3" s="1"/>
  <c r="AY93" i="3"/>
  <c r="BO93" i="3" s="1"/>
  <c r="AY894" i="3"/>
  <c r="BO894" i="3" s="1"/>
  <c r="AY937" i="3"/>
  <c r="BO937" i="3" s="1"/>
  <c r="AY725" i="3"/>
  <c r="BO725" i="3" s="1"/>
  <c r="AY275" i="3"/>
  <c r="BO275" i="3" s="1"/>
  <c r="AY540" i="3"/>
  <c r="BO540" i="3" s="1"/>
  <c r="AY522" i="3"/>
  <c r="BO522" i="3" s="1"/>
  <c r="AY627" i="3"/>
  <c r="BO627" i="3" s="1"/>
  <c r="AY297" i="3"/>
  <c r="BO297" i="3" s="1"/>
  <c r="AY830" i="3"/>
  <c r="BO830" i="3" s="1"/>
  <c r="AY490" i="3"/>
  <c r="BO490" i="3" s="1"/>
  <c r="AY969" i="3"/>
  <c r="BO969" i="3" s="1"/>
  <c r="AY973" i="3"/>
  <c r="BO973" i="3" s="1"/>
  <c r="AY831" i="3"/>
  <c r="BO831" i="3" s="1"/>
  <c r="AY257" i="3"/>
  <c r="BO257" i="3" s="1"/>
  <c r="AY794" i="3"/>
  <c r="BO794" i="3" s="1"/>
  <c r="AY890" i="3"/>
  <c r="BO890" i="3" s="1"/>
  <c r="AY104" i="3"/>
  <c r="BO104" i="3" s="1"/>
  <c r="AY739" i="3"/>
  <c r="BO739" i="3" s="1"/>
  <c r="AY944" i="3"/>
  <c r="BO944" i="3" s="1"/>
  <c r="AY209" i="3"/>
  <c r="BO209" i="3" s="1"/>
  <c r="AY827" i="3"/>
  <c r="BO827" i="3" s="1"/>
  <c r="AY609" i="3"/>
  <c r="BO609" i="3" s="1"/>
  <c r="AY477" i="3"/>
  <c r="BO477" i="3" s="1"/>
  <c r="AY851" i="3"/>
  <c r="BO851" i="3" s="1"/>
  <c r="AY767" i="3"/>
  <c r="BO767" i="3" s="1"/>
  <c r="AY574" i="3"/>
  <c r="BO574" i="3" s="1"/>
  <c r="AY949" i="3"/>
  <c r="BO949" i="3" s="1"/>
  <c r="AY668" i="3"/>
  <c r="BO668" i="3" s="1"/>
  <c r="AY353" i="3"/>
  <c r="BO353" i="3" s="1"/>
  <c r="AY64" i="3"/>
  <c r="BO64" i="3" s="1"/>
  <c r="AY22" i="3"/>
  <c r="AY644" i="3"/>
  <c r="BO644" i="3" s="1"/>
  <c r="AY597" i="3"/>
  <c r="BO597" i="3" s="1"/>
  <c r="AY192" i="3"/>
  <c r="BO192" i="3" s="1"/>
  <c r="AY105" i="3"/>
  <c r="BO105" i="3" s="1"/>
  <c r="AY59" i="3"/>
  <c r="AY447" i="3"/>
  <c r="BO447" i="3" s="1"/>
  <c r="AY935" i="3"/>
  <c r="BO935" i="3" s="1"/>
  <c r="AY150" i="3"/>
  <c r="BO150" i="3" s="1"/>
  <c r="AY367" i="3"/>
  <c r="BO367" i="3" s="1"/>
  <c r="AY516" i="3"/>
  <c r="BO516" i="3" s="1"/>
  <c r="AY284" i="3"/>
  <c r="BO284" i="3" s="1"/>
  <c r="AY351" i="3"/>
  <c r="BO351" i="3" s="1"/>
  <c r="AY344" i="3"/>
  <c r="BO344" i="3" s="1"/>
  <c r="AY985" i="3"/>
  <c r="BO985" i="3" s="1"/>
  <c r="AY972" i="3"/>
  <c r="BO972" i="3" s="1"/>
  <c r="AY738" i="3"/>
  <c r="BO738" i="3" s="1"/>
  <c r="AY52" i="3"/>
  <c r="AY63" i="3"/>
  <c r="BO63" i="3" s="1"/>
  <c r="AY220" i="3"/>
  <c r="BO220" i="3" s="1"/>
  <c r="AY204" i="3"/>
  <c r="BO204" i="3" s="1"/>
  <c r="AY198" i="3"/>
  <c r="BO198" i="3" s="1"/>
  <c r="AY683" i="3"/>
  <c r="BO683" i="3" s="1"/>
  <c r="AY392" i="3"/>
  <c r="BO392" i="3" s="1"/>
  <c r="AY41" i="3"/>
  <c r="AY884" i="3"/>
  <c r="BO884" i="3" s="1"/>
  <c r="AY565" i="3"/>
  <c r="BO565" i="3" s="1"/>
  <c r="AY566" i="3"/>
  <c r="BO566" i="3" s="1"/>
  <c r="AY140" i="3"/>
  <c r="BO140" i="3" s="1"/>
  <c r="AY111" i="3"/>
  <c r="BO111" i="3" s="1"/>
  <c r="AY612" i="3"/>
  <c r="BO612" i="3" s="1"/>
  <c r="AY199" i="3"/>
  <c r="BO199" i="3" s="1"/>
  <c r="AY676" i="3"/>
  <c r="BO676" i="3" s="1"/>
  <c r="AY860" i="3"/>
  <c r="BO860" i="3" s="1"/>
  <c r="AY165" i="3"/>
  <c r="BO165" i="3" s="1"/>
  <c r="AY91" i="3"/>
  <c r="BO91" i="3" s="1"/>
  <c r="AY742" i="3"/>
  <c r="BO742" i="3" s="1"/>
  <c r="AY428" i="3"/>
  <c r="BO428" i="3" s="1"/>
  <c r="AY116" i="3"/>
  <c r="BO116" i="3" s="1"/>
  <c r="AY1009" i="3"/>
  <c r="BO1009" i="3" s="1"/>
  <c r="AY58" i="3"/>
  <c r="AY906" i="3"/>
  <c r="BO906" i="3" s="1"/>
  <c r="AY72" i="3"/>
  <c r="BO72" i="3" s="1"/>
  <c r="AY270" i="3"/>
  <c r="BO270" i="3" s="1"/>
  <c r="AY157" i="3"/>
  <c r="BO157" i="3" s="1"/>
  <c r="AY585" i="3"/>
  <c r="BO585" i="3" s="1"/>
  <c r="AY255" i="3"/>
  <c r="BO255" i="3" s="1"/>
  <c r="D25" i="18"/>
  <c r="D8" i="18"/>
  <c r="N54" i="18"/>
  <c r="N8" i="18"/>
  <c r="D56" i="18"/>
  <c r="D18" i="18"/>
  <c r="D51" i="18"/>
  <c r="N46" i="18"/>
  <c r="N16" i="18"/>
  <c r="D35" i="18"/>
  <c r="D43" i="18"/>
  <c r="N18" i="18"/>
  <c r="BM8" i="3"/>
  <c r="D63" i="14" s="1"/>
  <c r="N25" i="18"/>
  <c r="N48" i="18"/>
  <c r="N50" i="18"/>
  <c r="D47" i="18"/>
  <c r="N44" i="18"/>
  <c r="N52" i="18"/>
  <c r="D27" i="18"/>
  <c r="D53" i="18"/>
  <c r="D39" i="18"/>
  <c r="D16" i="18"/>
  <c r="N34" i="18"/>
  <c r="N37" i="18"/>
  <c r="N13" i="18"/>
  <c r="N31" i="18"/>
  <c r="D17" i="18"/>
  <c r="N32" i="18"/>
  <c r="N26" i="18"/>
  <c r="D11" i="18"/>
  <c r="D38" i="18"/>
  <c r="N20" i="18"/>
  <c r="N51" i="18"/>
  <c r="N14" i="18"/>
  <c r="N38" i="18"/>
  <c r="N35" i="18"/>
  <c r="N19" i="18"/>
  <c r="D55" i="18"/>
  <c r="D48" i="18"/>
  <c r="N9" i="18"/>
  <c r="N57" i="18"/>
  <c r="D20" i="18"/>
  <c r="N43" i="18"/>
  <c r="N39" i="18"/>
  <c r="D9" i="18"/>
  <c r="D41" i="18"/>
  <c r="D15" i="18"/>
  <c r="D45" i="18"/>
  <c r="N49" i="18"/>
  <c r="D36" i="18"/>
  <c r="N23" i="18"/>
  <c r="N30" i="18"/>
  <c r="N11" i="18"/>
  <c r="D14" i="18"/>
  <c r="D49" i="18"/>
  <c r="D33" i="18"/>
  <c r="N56" i="18"/>
  <c r="D50" i="18"/>
  <c r="N12" i="18"/>
  <c r="D34" i="18"/>
  <c r="N36" i="18"/>
  <c r="D32" i="18"/>
  <c r="D44" i="18"/>
  <c r="D30" i="18"/>
  <c r="D23" i="18"/>
  <c r="D46" i="18"/>
  <c r="N42" i="18"/>
  <c r="D52" i="18"/>
  <c r="N41" i="18"/>
  <c r="N33" i="18"/>
  <c r="D31" i="18"/>
  <c r="D21" i="18"/>
  <c r="D24" i="18"/>
  <c r="N15" i="18"/>
  <c r="N10" i="18"/>
  <c r="D10" i="18"/>
  <c r="D42" i="18"/>
  <c r="D22" i="18"/>
  <c r="N55" i="18"/>
  <c r="D40" i="18"/>
  <c r="D37" i="18"/>
  <c r="N29" i="18"/>
  <c r="N21" i="18"/>
  <c r="N53" i="18"/>
  <c r="BM6" i="3"/>
  <c r="N47" i="18"/>
  <c r="N24" i="18"/>
  <c r="D57" i="18"/>
  <c r="D13" i="18"/>
  <c r="N40" i="18"/>
  <c r="N17" i="18"/>
  <c r="D19" i="18"/>
  <c r="D54" i="18"/>
  <c r="D26" i="18"/>
  <c r="D12" i="18"/>
  <c r="N22" i="18"/>
  <c r="D29" i="18"/>
  <c r="N28" i="18"/>
  <c r="N27" i="18"/>
  <c r="N45" i="18"/>
  <c r="D28" i="18"/>
  <c r="AY216" i="3"/>
  <c r="BO216" i="3" s="1"/>
  <c r="AY383" i="3"/>
  <c r="BO383" i="3" s="1"/>
  <c r="AY109" i="3"/>
  <c r="BO109" i="3" s="1"/>
  <c r="AY291" i="3"/>
  <c r="BO291" i="3" s="1"/>
  <c r="AY622" i="3"/>
  <c r="BO622" i="3" s="1"/>
  <c r="AY180" i="3"/>
  <c r="BO180" i="3" s="1"/>
  <c r="AY261" i="3"/>
  <c r="BO261" i="3" s="1"/>
  <c r="AY862" i="3"/>
  <c r="BO862" i="3" s="1"/>
  <c r="AY633" i="3"/>
  <c r="BO633" i="3" s="1"/>
  <c r="AY824" i="3"/>
  <c r="BO824" i="3" s="1"/>
  <c r="AY420" i="3"/>
  <c r="BO420" i="3" s="1"/>
  <c r="AY350" i="3"/>
  <c r="BO350" i="3" s="1"/>
  <c r="AY61" i="3"/>
  <c r="BO61" i="3" s="1"/>
  <c r="AY103" i="3"/>
  <c r="BO103" i="3" s="1"/>
  <c r="AY124" i="3"/>
  <c r="BO124" i="3" s="1"/>
  <c r="AY433" i="3"/>
  <c r="BO433" i="3" s="1"/>
  <c r="AY598" i="3"/>
  <c r="BO598" i="3" s="1"/>
  <c r="AY193" i="3"/>
  <c r="BO193" i="3" s="1"/>
  <c r="AY546" i="3"/>
  <c r="BO546" i="3" s="1"/>
  <c r="AY290" i="3"/>
  <c r="BO290" i="3" s="1"/>
  <c r="AY785" i="3"/>
  <c r="BO785" i="3" s="1"/>
  <c r="AY727" i="3"/>
  <c r="BO727" i="3" s="1"/>
  <c r="AY919" i="3"/>
  <c r="BO919" i="3" s="1"/>
  <c r="AY746" i="3"/>
  <c r="BO746" i="3" s="1"/>
  <c r="AY692" i="3"/>
  <c r="BO692" i="3" s="1"/>
  <c r="AY822" i="3"/>
  <c r="BO822" i="3" s="1"/>
  <c r="AY783" i="3"/>
  <c r="BO783" i="3" s="1"/>
  <c r="AY254" i="3"/>
  <c r="BO254" i="3" s="1"/>
  <c r="AQ6" i="3"/>
  <c r="AY10" i="3"/>
  <c r="AQ8" i="3"/>
  <c r="F60" i="14" s="1"/>
  <c r="AY688" i="3"/>
  <c r="BO688" i="3" s="1"/>
  <c r="AY147" i="3"/>
  <c r="BO147" i="3" s="1"/>
  <c r="AY721" i="3"/>
  <c r="BO721" i="3" s="1"/>
  <c r="AY755" i="3"/>
  <c r="BO755" i="3" s="1"/>
  <c r="AY196" i="3"/>
  <c r="BO196" i="3" s="1"/>
  <c r="AY987" i="3"/>
  <c r="BO987" i="3" s="1"/>
  <c r="AY369" i="3"/>
  <c r="BO369" i="3" s="1"/>
  <c r="AY599" i="3"/>
  <c r="BO599" i="3" s="1"/>
  <c r="AY524" i="3"/>
  <c r="BO524" i="3" s="1"/>
  <c r="AY939" i="3"/>
  <c r="BO939" i="3" s="1"/>
  <c r="AY159" i="3"/>
  <c r="BO159" i="3" s="1"/>
  <c r="AY664" i="3"/>
  <c r="BO664" i="3" s="1"/>
  <c r="AY997" i="3"/>
  <c r="BO997" i="3" s="1"/>
  <c r="AY801" i="3"/>
  <c r="BO801" i="3" s="1"/>
  <c r="AY552" i="3"/>
  <c r="BO552" i="3" s="1"/>
  <c r="AY549" i="3"/>
  <c r="BO549" i="3" s="1"/>
  <c r="AY674" i="3"/>
  <c r="BO674" i="3" s="1"/>
  <c r="AY995" i="3"/>
  <c r="BO995" i="3" s="1"/>
  <c r="AY877" i="3"/>
  <c r="BO877" i="3" s="1"/>
  <c r="AY338" i="3"/>
  <c r="BO338" i="3" s="1"/>
  <c r="AY227" i="3"/>
  <c r="BO227" i="3" s="1"/>
  <c r="AY94" i="3"/>
  <c r="AY927" i="3"/>
  <c r="BO927" i="3" s="1"/>
  <c r="AY492" i="3"/>
  <c r="BO492" i="3" s="1"/>
  <c r="AY248" i="3"/>
  <c r="BO248" i="3" s="1"/>
  <c r="AY562" i="3"/>
  <c r="BO562" i="3" s="1"/>
  <c r="AY886" i="3"/>
  <c r="BO886" i="3" s="1"/>
  <c r="AY316" i="3"/>
  <c r="BO316" i="3" s="1"/>
  <c r="AY967" i="3"/>
  <c r="BO967" i="3" s="1"/>
  <c r="AY912" i="3"/>
  <c r="BO912" i="3" s="1"/>
  <c r="AY892" i="3"/>
  <c r="BO892" i="3" s="1"/>
  <c r="AY485" i="3"/>
  <c r="BO485" i="3" s="1"/>
  <c r="AY981" i="3"/>
  <c r="BO981" i="3" s="1"/>
  <c r="AY195" i="3"/>
  <c r="BO195" i="3" s="1"/>
  <c r="AY571" i="3"/>
  <c r="BO571" i="3" s="1"/>
  <c r="AY74" i="3"/>
  <c r="BO74" i="3" s="1"/>
  <c r="AY363" i="3"/>
  <c r="BO363" i="3" s="1"/>
  <c r="AY515" i="3"/>
  <c r="BO515" i="3" s="1"/>
  <c r="AY594" i="3"/>
  <c r="BO594" i="3" s="1"/>
  <c r="AY117" i="3"/>
  <c r="BO117" i="3" s="1"/>
  <c r="AY642" i="3"/>
  <c r="BO642" i="3" s="1"/>
  <c r="AY47" i="3"/>
  <c r="AY854" i="3"/>
  <c r="BO854" i="3" s="1"/>
  <c r="AY778" i="3"/>
  <c r="BO778" i="3" s="1"/>
  <c r="AY737" i="3"/>
  <c r="BO737" i="3" s="1"/>
  <c r="AY626" i="3"/>
  <c r="BO626" i="3" s="1"/>
  <c r="AY253" i="3"/>
  <c r="BO253" i="3" s="1"/>
  <c r="AY405" i="3"/>
  <c r="BO405" i="3" s="1"/>
  <c r="AY650" i="3"/>
  <c r="BO650" i="3" s="1"/>
  <c r="AY852" i="3"/>
  <c r="BO852" i="3" s="1"/>
  <c r="AY855" i="3"/>
  <c r="BO855" i="3" s="1"/>
  <c r="AY933" i="3"/>
  <c r="BO933" i="3" s="1"/>
  <c r="AY500" i="3"/>
  <c r="BO500" i="3" s="1"/>
  <c r="AY621" i="3"/>
  <c r="BO621" i="3" s="1"/>
  <c r="AD6" i="3"/>
  <c r="L19" i="32"/>
  <c r="L21" i="32" s="1"/>
  <c r="L22" i="32" s="1" a="1"/>
  <c r="L22" i="32" s="1"/>
  <c r="D85" i="14" s="1"/>
  <c r="C19" i="32"/>
  <c r="C21" i="32" s="1"/>
  <c r="C22" i="32" s="1" a="1"/>
  <c r="C22" i="32" s="1"/>
  <c r="D84" i="14" s="1"/>
  <c r="BE6" i="3"/>
  <c r="AY228" i="3"/>
  <c r="BO228" i="3" s="1"/>
  <c r="AY579" i="3"/>
  <c r="BO579" i="3" s="1"/>
  <c r="AY539" i="3"/>
  <c r="BO539" i="3" s="1"/>
  <c r="AY408" i="3"/>
  <c r="BO408" i="3" s="1"/>
  <c r="AY177" i="3"/>
  <c r="BO177" i="3" s="1"/>
  <c r="AY329" i="3"/>
  <c r="BO329" i="3" s="1"/>
  <c r="AY518" i="3"/>
  <c r="BO518" i="3" s="1"/>
  <c r="AY478" i="3"/>
  <c r="BO478" i="3" s="1"/>
  <c r="AY223" i="3"/>
  <c r="BO223" i="3" s="1"/>
  <c r="AY915" i="3"/>
  <c r="BO915" i="3" s="1"/>
  <c r="AY317" i="3"/>
  <c r="BO317" i="3" s="1"/>
  <c r="AY655" i="3"/>
  <c r="BO655" i="3" s="1"/>
  <c r="AY656" i="3"/>
  <c r="BO656" i="3" s="1"/>
  <c r="AY403" i="3"/>
  <c r="BO403" i="3" s="1"/>
  <c r="AY436" i="3"/>
  <c r="BO436" i="3" s="1"/>
  <c r="AY600" i="3"/>
  <c r="BO600" i="3" s="1"/>
  <c r="AY355" i="3"/>
  <c r="BO355" i="3" s="1"/>
  <c r="AY414" i="3"/>
  <c r="BO414" i="3" s="1"/>
  <c r="AY33" i="3"/>
  <c r="AY700" i="3"/>
  <c r="BO700" i="3" s="1"/>
  <c r="AY179" i="3"/>
  <c r="BO179" i="3" s="1"/>
  <c r="AY551" i="3"/>
  <c r="BO551" i="3" s="1"/>
  <c r="AY101" i="3"/>
  <c r="BO101" i="3" s="1"/>
  <c r="AY487" i="3"/>
  <c r="BO487" i="3" s="1"/>
  <c r="AY660" i="3"/>
  <c r="BO660" i="3" s="1"/>
  <c r="AY798" i="3"/>
  <c r="BO798" i="3" s="1"/>
  <c r="AY234" i="3"/>
  <c r="BO234" i="3" s="1"/>
  <c r="AY73" i="3"/>
  <c r="BO73" i="3" s="1"/>
  <c r="AY542" i="3"/>
  <c r="BO542" i="3" s="1"/>
  <c r="AY50" i="3"/>
  <c r="AY285" i="3"/>
  <c r="BO285" i="3" s="1"/>
  <c r="AY249" i="3"/>
  <c r="BO249" i="3" s="1"/>
  <c r="AY348" i="3"/>
  <c r="BO348" i="3" s="1"/>
  <c r="AY534" i="3"/>
  <c r="BO534" i="3" s="1"/>
  <c r="AY883" i="3"/>
  <c r="BO883" i="3" s="1"/>
  <c r="AY513" i="3"/>
  <c r="BO513" i="3" s="1"/>
  <c r="AY417" i="3"/>
  <c r="BO417" i="3" s="1"/>
  <c r="AY318" i="3"/>
  <c r="BO318" i="3" s="1"/>
  <c r="AY444" i="3"/>
  <c r="BO444" i="3" s="1"/>
  <c r="AY731" i="3"/>
  <c r="BO731" i="3" s="1"/>
  <c r="AY769" i="3"/>
  <c r="BO769" i="3" s="1"/>
  <c r="AY581" i="3"/>
  <c r="BO581" i="3" s="1"/>
  <c r="AY364" i="3"/>
  <c r="BO364" i="3" s="1"/>
  <c r="AY269" i="3"/>
  <c r="BO269" i="3" s="1"/>
  <c r="AY991" i="3"/>
  <c r="BO991" i="3" s="1"/>
  <c r="AY448" i="3"/>
  <c r="BO448" i="3" s="1"/>
  <c r="AY480" i="3"/>
  <c r="BO480" i="3" s="1"/>
  <c r="AY314" i="3"/>
  <c r="BO314" i="3" s="1"/>
  <c r="AY707" i="3"/>
  <c r="BO707" i="3" s="1"/>
  <c r="AY263" i="3"/>
  <c r="BO263" i="3" s="1"/>
  <c r="AY359" i="3"/>
  <c r="BO359" i="3" s="1"/>
  <c r="AY982" i="3"/>
  <c r="BO982" i="3" s="1"/>
  <c r="AY118" i="3"/>
  <c r="BO118" i="3" s="1"/>
  <c r="AY27" i="3"/>
  <c r="AY276" i="3"/>
  <c r="BO276" i="3" s="1"/>
  <c r="AY603" i="3"/>
  <c r="BO603" i="3" s="1"/>
  <c r="AY548" i="3"/>
  <c r="BO548" i="3" s="1"/>
  <c r="AY347" i="3"/>
  <c r="BO347" i="3" s="1"/>
  <c r="AY455" i="3"/>
  <c r="BO455" i="3" s="1"/>
  <c r="AY161" i="3"/>
  <c r="BO161" i="3" s="1"/>
  <c r="AY537" i="3"/>
  <c r="BO537" i="3" s="1"/>
  <c r="AY340" i="3"/>
  <c r="BO340" i="3" s="1"/>
  <c r="AY893" i="3"/>
  <c r="BO893" i="3" s="1"/>
  <c r="H16" i="32" a="1"/>
  <c r="H16" i="32" s="1"/>
  <c r="H37" i="34"/>
  <c r="Q12" i="32" a="1"/>
  <c r="Q12" i="32" s="1"/>
  <c r="H14" i="32" a="1"/>
  <c r="H14" i="32" s="1"/>
  <c r="V6" i="3"/>
  <c r="Q13" i="32" a="1"/>
  <c r="Q13" i="32" s="1"/>
  <c r="H15" i="32" a="1"/>
  <c r="H15" i="32" s="1"/>
  <c r="Q9" i="32" a="1"/>
  <c r="Q9" i="32" s="1"/>
  <c r="H10" i="32" a="1"/>
  <c r="H10" i="32" s="1"/>
  <c r="H9" i="32" a="1"/>
  <c r="H9" i="32" s="1"/>
  <c r="Q16" i="32" a="1"/>
  <c r="Q16" i="32" s="1"/>
  <c r="Q10" i="32" a="1"/>
  <c r="Q10" i="32" s="1"/>
  <c r="H43" i="34" a="1"/>
  <c r="H43" i="34" s="1"/>
  <c r="H13" i="32" a="1"/>
  <c r="H13" i="32" s="1"/>
  <c r="Q15" i="32" a="1"/>
  <c r="Q15" i="32" s="1"/>
  <c r="Q14" i="32" a="1"/>
  <c r="Q14" i="32" s="1"/>
  <c r="Q11" i="32" a="1"/>
  <c r="Q11" i="32" s="1"/>
  <c r="H11" i="32" a="1"/>
  <c r="H11" i="32" s="1"/>
  <c r="H42" i="34" a="1"/>
  <c r="H42" i="34" s="1"/>
  <c r="H12" i="32" a="1"/>
  <c r="H12" i="32" s="1"/>
  <c r="C9" i="42" a="1"/>
  <c r="C9" i="42" s="1"/>
  <c r="L10" i="42" l="1" a="1"/>
  <c r="L10" i="42" s="1"/>
  <c r="L11" i="42" s="1" a="1"/>
  <c r="L11" i="42" s="1"/>
  <c r="L12" i="42" s="1" a="1"/>
  <c r="L12" i="42" s="1"/>
  <c r="C10" i="42" a="1"/>
  <c r="C10" i="42" s="1"/>
  <c r="C11" i="42" s="1" a="1"/>
  <c r="C11" i="42" s="1"/>
  <c r="AZ545" i="3"/>
  <c r="BP545" i="3" s="1"/>
  <c r="AZ881" i="3"/>
  <c r="BP881" i="3" s="1"/>
  <c r="AZ766" i="3"/>
  <c r="BP766" i="3" s="1"/>
  <c r="AZ293" i="3"/>
  <c r="BP293" i="3" s="1"/>
  <c r="AZ660" i="3"/>
  <c r="BP660" i="3" s="1"/>
  <c r="AZ865" i="3"/>
  <c r="BP865" i="3" s="1"/>
  <c r="AZ92" i="3"/>
  <c r="BP92" i="3" s="1"/>
  <c r="AZ374" i="3"/>
  <c r="BP374" i="3" s="1"/>
  <c r="AZ405" i="3"/>
  <c r="BP405" i="3" s="1"/>
  <c r="AZ796" i="3"/>
  <c r="BP796" i="3" s="1"/>
  <c r="AZ212" i="3"/>
  <c r="BP212" i="3" s="1"/>
  <c r="AZ795" i="3"/>
  <c r="BP795" i="3" s="1"/>
  <c r="AZ843" i="3"/>
  <c r="BP843" i="3" s="1"/>
  <c r="AZ707" i="3"/>
  <c r="BP707" i="3" s="1"/>
  <c r="AZ436" i="3"/>
  <c r="BP436" i="3" s="1"/>
  <c r="AZ928" i="3"/>
  <c r="BP928" i="3" s="1"/>
  <c r="AZ222" i="3"/>
  <c r="BP222" i="3" s="1"/>
  <c r="AZ555" i="3"/>
  <c r="BP555" i="3" s="1"/>
  <c r="AZ643" i="3"/>
  <c r="BP643" i="3" s="1"/>
  <c r="AZ169" i="3"/>
  <c r="BP169" i="3" s="1"/>
  <c r="AZ858" i="3"/>
  <c r="BP858" i="3" s="1"/>
  <c r="AZ295" i="3"/>
  <c r="BP295" i="3" s="1"/>
  <c r="AZ90" i="3"/>
  <c r="BP90" i="3" s="1"/>
  <c r="AZ729" i="3"/>
  <c r="BP729" i="3" s="1"/>
  <c r="AZ702" i="3"/>
  <c r="BP702" i="3" s="1"/>
  <c r="AZ94" i="3"/>
  <c r="BP94" i="3" s="1"/>
  <c r="AZ115" i="3"/>
  <c r="BP115" i="3" s="1"/>
  <c r="AZ713" i="3"/>
  <c r="BP713" i="3" s="1"/>
  <c r="AZ21" i="3"/>
  <c r="BH21" i="3" s="1"/>
  <c r="AZ314" i="3"/>
  <c r="BP314" i="3" s="1"/>
  <c r="AZ1006" i="3"/>
  <c r="BP1006" i="3" s="1"/>
  <c r="AZ630" i="3"/>
  <c r="BP630" i="3" s="1"/>
  <c r="AZ600" i="3"/>
  <c r="BP600" i="3" s="1"/>
  <c r="AZ420" i="3"/>
  <c r="BP420" i="3" s="1"/>
  <c r="AZ982" i="3"/>
  <c r="BP982" i="3" s="1"/>
  <c r="AZ977" i="3"/>
  <c r="BP977" i="3" s="1"/>
  <c r="AZ26" i="3"/>
  <c r="AZ198" i="3"/>
  <c r="BP198" i="3" s="1"/>
  <c r="AZ769" i="3"/>
  <c r="BP769" i="3" s="1"/>
  <c r="AZ327" i="3"/>
  <c r="BP327" i="3" s="1"/>
  <c r="AZ948" i="3"/>
  <c r="BP948" i="3" s="1"/>
  <c r="AZ926" i="3"/>
  <c r="BP926" i="3" s="1"/>
  <c r="AZ47" i="3"/>
  <c r="BH47" i="3" s="1"/>
  <c r="AZ328" i="3"/>
  <c r="BP328" i="3" s="1"/>
  <c r="AZ347" i="3"/>
  <c r="BP347" i="3" s="1"/>
  <c r="AZ343" i="3"/>
  <c r="BP343" i="3" s="1"/>
  <c r="AZ339" i="3"/>
  <c r="BP339" i="3" s="1"/>
  <c r="AZ925" i="3"/>
  <c r="BP925" i="3" s="1"/>
  <c r="AZ263" i="3"/>
  <c r="BP263" i="3" s="1"/>
  <c r="AZ599" i="3"/>
  <c r="BP599" i="3" s="1"/>
  <c r="AZ745" i="3"/>
  <c r="BP745" i="3" s="1"/>
  <c r="AZ927" i="3"/>
  <c r="BP927" i="3" s="1"/>
  <c r="AZ381" i="3"/>
  <c r="BP381" i="3" s="1"/>
  <c r="AZ308" i="3"/>
  <c r="BP308" i="3" s="1"/>
  <c r="AZ302" i="3"/>
  <c r="BP302" i="3" s="1"/>
  <c r="AZ650" i="3"/>
  <c r="BP650" i="3" s="1"/>
  <c r="AZ583" i="3"/>
  <c r="BP583" i="3" s="1"/>
  <c r="AZ718" i="3"/>
  <c r="BP718" i="3" s="1"/>
  <c r="AZ808" i="3"/>
  <c r="BP808" i="3" s="1"/>
  <c r="AZ350" i="3"/>
  <c r="BP350" i="3" s="1"/>
  <c r="AZ904" i="3"/>
  <c r="BP904" i="3" s="1"/>
  <c r="AZ618" i="3"/>
  <c r="BP618" i="3" s="1"/>
  <c r="AZ183" i="3"/>
  <c r="BP183" i="3" s="1"/>
  <c r="AZ165" i="3"/>
  <c r="BP165" i="3" s="1"/>
  <c r="AZ126" i="3"/>
  <c r="BP126" i="3" s="1"/>
  <c r="AZ366" i="3"/>
  <c r="BP366" i="3" s="1"/>
  <c r="AZ305" i="3"/>
  <c r="BP305" i="3" s="1"/>
  <c r="AZ33" i="3"/>
  <c r="BH33" i="3" s="1"/>
  <c r="AZ18" i="3"/>
  <c r="AZ76" i="3"/>
  <c r="BP76" i="3" s="1"/>
  <c r="AZ590" i="3"/>
  <c r="BP590" i="3" s="1"/>
  <c r="AZ261" i="3"/>
  <c r="BP261" i="3" s="1"/>
  <c r="AZ1005" i="3"/>
  <c r="BP1005" i="3" s="1"/>
  <c r="AZ534" i="3"/>
  <c r="BP534" i="3" s="1"/>
  <c r="AZ342" i="3"/>
  <c r="BP342" i="3" s="1"/>
  <c r="AZ227" i="3"/>
  <c r="BP227" i="3" s="1"/>
  <c r="AZ422" i="3"/>
  <c r="BP422" i="3" s="1"/>
  <c r="AZ119" i="3"/>
  <c r="BP119" i="3" s="1"/>
  <c r="AZ728" i="3"/>
  <c r="BP728" i="3" s="1"/>
  <c r="AZ944" i="3"/>
  <c r="BP944" i="3" s="1"/>
  <c r="AZ375" i="3"/>
  <c r="BP375" i="3" s="1"/>
  <c r="AZ629" i="3"/>
  <c r="BP629" i="3" s="1"/>
  <c r="AZ193" i="3"/>
  <c r="BP193" i="3" s="1"/>
  <c r="AZ86" i="3"/>
  <c r="BP86" i="3" s="1"/>
  <c r="AZ443" i="3"/>
  <c r="BP443" i="3" s="1"/>
  <c r="AZ870" i="3"/>
  <c r="BP870" i="3" s="1"/>
  <c r="AZ654" i="3"/>
  <c r="BP654" i="3" s="1"/>
  <c r="AZ674" i="3"/>
  <c r="BP674" i="3" s="1"/>
  <c r="AZ54" i="3"/>
  <c r="AZ604" i="3"/>
  <c r="BP604" i="3" s="1"/>
  <c r="AZ229" i="3"/>
  <c r="BP229" i="3" s="1"/>
  <c r="AZ882" i="3"/>
  <c r="BP882" i="3" s="1"/>
  <c r="AZ744" i="3"/>
  <c r="BP744" i="3" s="1"/>
  <c r="AZ181" i="3"/>
  <c r="BP181" i="3" s="1"/>
  <c r="AZ294" i="3"/>
  <c r="BP294" i="3" s="1"/>
  <c r="AZ972" i="3"/>
  <c r="BP972" i="3" s="1"/>
  <c r="AZ715" i="3"/>
  <c r="BP715" i="3" s="1"/>
  <c r="AZ237" i="3"/>
  <c r="BP237" i="3" s="1"/>
  <c r="AZ407" i="3"/>
  <c r="BP407" i="3" s="1"/>
  <c r="AZ271" i="3"/>
  <c r="BP271" i="3" s="1"/>
  <c r="AZ492" i="3"/>
  <c r="BP492" i="3" s="1"/>
  <c r="AZ456" i="3"/>
  <c r="BP456" i="3" s="1"/>
  <c r="AZ201" i="3"/>
  <c r="BP201" i="3" s="1"/>
  <c r="AZ596" i="3"/>
  <c r="BP596" i="3" s="1"/>
  <c r="AZ34" i="3"/>
  <c r="BP34" i="3" s="1"/>
  <c r="AZ139" i="3"/>
  <c r="BP139" i="3" s="1"/>
  <c r="AZ440" i="3"/>
  <c r="BP440" i="3" s="1"/>
  <c r="AZ132" i="3"/>
  <c r="BP132" i="3" s="1"/>
  <c r="AZ416" i="3"/>
  <c r="BP416" i="3" s="1"/>
  <c r="AZ204" i="3"/>
  <c r="BP204" i="3" s="1"/>
  <c r="AZ334" i="3"/>
  <c r="BP334" i="3" s="1"/>
  <c r="AZ430" i="3"/>
  <c r="BP430" i="3" s="1"/>
  <c r="AZ270" i="3"/>
  <c r="BP270" i="3" s="1"/>
  <c r="AZ648" i="3"/>
  <c r="BP648" i="3" s="1"/>
  <c r="AZ13" i="3"/>
  <c r="BP13" i="3" s="1"/>
  <c r="AZ276" i="3"/>
  <c r="BP276" i="3" s="1"/>
  <c r="AZ526" i="3"/>
  <c r="BP526" i="3" s="1"/>
  <c r="AZ329" i="3"/>
  <c r="BP329" i="3" s="1"/>
  <c r="AZ895" i="3"/>
  <c r="BP895" i="3" s="1"/>
  <c r="AZ935" i="3"/>
  <c r="BP935" i="3" s="1"/>
  <c r="AZ572" i="3"/>
  <c r="BP572" i="3" s="1"/>
  <c r="AZ106" i="3"/>
  <c r="BP106" i="3" s="1"/>
  <c r="AZ338" i="3"/>
  <c r="BP338" i="3" s="1"/>
  <c r="AZ100" i="3"/>
  <c r="BP100" i="3" s="1"/>
  <c r="AZ29" i="3"/>
  <c r="BP29" i="3" s="1"/>
  <c r="AZ520" i="3"/>
  <c r="BP520" i="3" s="1"/>
  <c r="AZ559" i="3"/>
  <c r="BP559" i="3" s="1"/>
  <c r="AZ622" i="3"/>
  <c r="BP622" i="3" s="1"/>
  <c r="AZ639" i="3"/>
  <c r="BP639" i="3" s="1"/>
  <c r="AZ984" i="3"/>
  <c r="BP984" i="3" s="1"/>
  <c r="AZ186" i="3"/>
  <c r="BP186" i="3" s="1"/>
  <c r="AZ662" i="3"/>
  <c r="BP662" i="3" s="1"/>
  <c r="AZ256" i="3"/>
  <c r="BP256" i="3" s="1"/>
  <c r="AZ548" i="3"/>
  <c r="BP548" i="3" s="1"/>
  <c r="AZ790" i="3"/>
  <c r="BP790" i="3" s="1"/>
  <c r="AZ95" i="3"/>
  <c r="BP95" i="3" s="1"/>
  <c r="AZ856" i="3"/>
  <c r="BP856" i="3" s="1"/>
  <c r="AZ393" i="3"/>
  <c r="BP393" i="3" s="1"/>
  <c r="AZ628" i="3"/>
  <c r="BP628" i="3" s="1"/>
  <c r="AZ380" i="3"/>
  <c r="BP380" i="3" s="1"/>
  <c r="AZ112" i="3"/>
  <c r="BP112" i="3" s="1"/>
  <c r="AZ108" i="3"/>
  <c r="BP108" i="3" s="1"/>
  <c r="AZ623" i="3"/>
  <c r="BP623" i="3" s="1"/>
  <c r="AZ397" i="3"/>
  <c r="BP397" i="3" s="1"/>
  <c r="AZ330" i="3"/>
  <c r="BP330" i="3" s="1"/>
  <c r="AZ889" i="3"/>
  <c r="BP889" i="3" s="1"/>
  <c r="AZ735" i="3"/>
  <c r="BP735" i="3" s="1"/>
  <c r="AZ805" i="3"/>
  <c r="BP805" i="3" s="1"/>
  <c r="AZ102" i="3"/>
  <c r="BP102" i="3" s="1"/>
  <c r="AZ27" i="3"/>
  <c r="BP27" i="3" s="1"/>
  <c r="AZ391" i="3"/>
  <c r="BP391" i="3" s="1"/>
  <c r="AZ389" i="3"/>
  <c r="BP389" i="3" s="1"/>
  <c r="AZ658" i="3"/>
  <c r="BP658" i="3" s="1"/>
  <c r="AZ228" i="3"/>
  <c r="BP228" i="3" s="1"/>
  <c r="AZ924" i="3"/>
  <c r="BP924" i="3" s="1"/>
  <c r="AZ734" i="3"/>
  <c r="BP734" i="3" s="1"/>
  <c r="AZ178" i="3"/>
  <c r="BP178" i="3" s="1"/>
  <c r="AZ682" i="3"/>
  <c r="BP682" i="3" s="1"/>
  <c r="AZ199" i="3"/>
  <c r="BP199" i="3" s="1"/>
  <c r="AZ730" i="3"/>
  <c r="BP730" i="3" s="1"/>
  <c r="AZ233" i="3"/>
  <c r="BP233" i="3" s="1"/>
  <c r="AZ23" i="3"/>
  <c r="BP23" i="3" s="1"/>
  <c r="AZ665" i="3"/>
  <c r="BP665" i="3" s="1"/>
  <c r="AZ221" i="3"/>
  <c r="BP221" i="3" s="1"/>
  <c r="AZ902" i="3"/>
  <c r="BP902" i="3" s="1"/>
  <c r="AZ760" i="3"/>
  <c r="BP760" i="3" s="1"/>
  <c r="AZ890" i="3"/>
  <c r="BP890" i="3" s="1"/>
  <c r="AZ203" i="3"/>
  <c r="BP203" i="3" s="1"/>
  <c r="AZ815" i="3"/>
  <c r="BP815" i="3" s="1"/>
  <c r="AZ793" i="3"/>
  <c r="BP793" i="3" s="1"/>
  <c r="AZ802" i="3"/>
  <c r="BP802" i="3" s="1"/>
  <c r="AZ541" i="3"/>
  <c r="BP541" i="3" s="1"/>
  <c r="AZ845" i="3"/>
  <c r="BP845" i="3" s="1"/>
  <c r="AZ42" i="3"/>
  <c r="BP42" i="3" s="1"/>
  <c r="AZ913" i="3"/>
  <c r="BP913" i="3" s="1"/>
  <c r="AZ616" i="3"/>
  <c r="BP616" i="3" s="1"/>
  <c r="AZ498" i="3"/>
  <c r="BP498" i="3" s="1"/>
  <c r="AZ335" i="3"/>
  <c r="BP335" i="3" s="1"/>
  <c r="AZ651" i="3"/>
  <c r="BP651" i="3" s="1"/>
  <c r="AZ396" i="3"/>
  <c r="BP396" i="3" s="1"/>
  <c r="AZ923" i="3"/>
  <c r="BP923" i="3" s="1"/>
  <c r="AZ773" i="3"/>
  <c r="BP773" i="3" s="1"/>
  <c r="AZ997" i="3"/>
  <c r="BP997" i="3" s="1"/>
  <c r="AZ587" i="3"/>
  <c r="BP587" i="3" s="1"/>
  <c r="AZ434" i="3"/>
  <c r="BP434" i="3" s="1"/>
  <c r="AZ835" i="3"/>
  <c r="BP835" i="3" s="1"/>
  <c r="AZ706" i="3"/>
  <c r="BP706" i="3" s="1"/>
  <c r="AZ117" i="3"/>
  <c r="BP117" i="3" s="1"/>
  <c r="AZ428" i="3"/>
  <c r="BP428" i="3" s="1"/>
  <c r="AZ809" i="3"/>
  <c r="BP809" i="3" s="1"/>
  <c r="AZ638" i="3"/>
  <c r="BP638" i="3" s="1"/>
  <c r="AZ66" i="3"/>
  <c r="BP66" i="3" s="1"/>
  <c r="AZ694" i="3"/>
  <c r="BP694" i="3" s="1"/>
  <c r="AZ157" i="3"/>
  <c r="BP157" i="3" s="1"/>
  <c r="AZ544" i="3"/>
  <c r="BP544" i="3" s="1"/>
  <c r="AZ919" i="3"/>
  <c r="BP919" i="3" s="1"/>
  <c r="AZ78" i="3"/>
  <c r="BP78" i="3" s="1"/>
  <c r="AZ887" i="3"/>
  <c r="BP887" i="3" s="1"/>
  <c r="AZ838" i="3"/>
  <c r="BP838" i="3" s="1"/>
  <c r="AZ767" i="3"/>
  <c r="BP767" i="3" s="1"/>
  <c r="AZ268" i="3"/>
  <c r="BP268" i="3" s="1"/>
  <c r="AZ531" i="3"/>
  <c r="BP531" i="3" s="1"/>
  <c r="AZ602" i="3"/>
  <c r="BP602" i="3" s="1"/>
  <c r="AZ565" i="3"/>
  <c r="BP565" i="3" s="1"/>
  <c r="AZ130" i="3"/>
  <c r="BP130" i="3" s="1"/>
  <c r="AZ385" i="3"/>
  <c r="BP385" i="3" s="1"/>
  <c r="AZ879" i="3"/>
  <c r="BP879" i="3" s="1"/>
  <c r="AZ234" i="3"/>
  <c r="BP234" i="3" s="1"/>
  <c r="AZ465" i="3"/>
  <c r="BP465" i="3" s="1"/>
  <c r="AZ833" i="3"/>
  <c r="BP833" i="3" s="1"/>
  <c r="AZ152" i="3"/>
  <c r="BP152" i="3" s="1"/>
  <c r="AZ299" i="3"/>
  <c r="BP299" i="3" s="1"/>
  <c r="AZ673" i="3"/>
  <c r="BP673" i="3" s="1"/>
  <c r="AZ207" i="3"/>
  <c r="BP207" i="3" s="1"/>
  <c r="AZ515" i="3"/>
  <c r="BP515" i="3" s="1"/>
  <c r="AZ400" i="3"/>
  <c r="BP400" i="3" s="1"/>
  <c r="AZ40" i="3"/>
  <c r="AZ765" i="3"/>
  <c r="BP765" i="3" s="1"/>
  <c r="AZ225" i="3"/>
  <c r="BP225" i="3" s="1"/>
  <c r="AZ936" i="3"/>
  <c r="BP936" i="3" s="1"/>
  <c r="AZ857" i="3"/>
  <c r="BP857" i="3" s="1"/>
  <c r="AZ38" i="3"/>
  <c r="BH38" i="3" s="1"/>
  <c r="AZ971" i="3"/>
  <c r="BP971" i="3" s="1"/>
  <c r="AZ69" i="3"/>
  <c r="BP69" i="3" s="1"/>
  <c r="AZ725" i="3"/>
  <c r="BP725" i="3" s="1"/>
  <c r="AZ477" i="3"/>
  <c r="BP477" i="3" s="1"/>
  <c r="AZ529" i="3"/>
  <c r="BP529" i="3" s="1"/>
  <c r="AZ538" i="3"/>
  <c r="BP538" i="3" s="1"/>
  <c r="AZ311" i="3"/>
  <c r="BP311" i="3" s="1"/>
  <c r="AZ398" i="3"/>
  <c r="BP398" i="3" s="1"/>
  <c r="AZ101" i="3"/>
  <c r="BP101" i="3" s="1"/>
  <c r="AZ970" i="3"/>
  <c r="BP970" i="3" s="1"/>
  <c r="AZ1007" i="3"/>
  <c r="BP1007" i="3" s="1"/>
  <c r="AZ829" i="3"/>
  <c r="BP829" i="3" s="1"/>
  <c r="AZ359" i="3"/>
  <c r="BP359" i="3" s="1"/>
  <c r="AZ438" i="3"/>
  <c r="BP438" i="3" s="1"/>
  <c r="AZ787" i="3"/>
  <c r="BP787" i="3" s="1"/>
  <c r="AZ564" i="3"/>
  <c r="BP564" i="3" s="1"/>
  <c r="AZ987" i="3"/>
  <c r="BP987" i="3" s="1"/>
  <c r="AZ933" i="3"/>
  <c r="BP933" i="3" s="1"/>
  <c r="AZ685" i="3"/>
  <c r="BP685" i="3" s="1"/>
  <c r="AZ714" i="3"/>
  <c r="BP714" i="3" s="1"/>
  <c r="AZ254" i="3"/>
  <c r="BP254" i="3" s="1"/>
  <c r="AZ772" i="3"/>
  <c r="BP772" i="3" s="1"/>
  <c r="AZ170" i="3"/>
  <c r="BP170" i="3" s="1"/>
  <c r="AZ111" i="3"/>
  <c r="BP111" i="3" s="1"/>
  <c r="AZ832" i="3"/>
  <c r="BP832" i="3" s="1"/>
  <c r="AZ656" i="3"/>
  <c r="BP656" i="3" s="1"/>
  <c r="AZ172" i="3"/>
  <c r="BP172" i="3" s="1"/>
  <c r="AZ680" i="3"/>
  <c r="BP680" i="3" s="1"/>
  <c r="AZ455" i="3"/>
  <c r="BP455" i="3" s="1"/>
  <c r="AZ782" i="3"/>
  <c r="BP782" i="3" s="1"/>
  <c r="AZ96" i="3"/>
  <c r="BP96" i="3" s="1"/>
  <c r="AZ823" i="3"/>
  <c r="BP823" i="3" s="1"/>
  <c r="AZ202" i="3"/>
  <c r="BP202" i="3" s="1"/>
  <c r="AZ750" i="3"/>
  <c r="BP750" i="3" s="1"/>
  <c r="AZ624" i="3"/>
  <c r="BP624" i="3" s="1"/>
  <c r="AZ804" i="3"/>
  <c r="BP804" i="3" s="1"/>
  <c r="AZ382" i="3"/>
  <c r="BP382" i="3" s="1"/>
  <c r="AZ700" i="3"/>
  <c r="BP700" i="3" s="1"/>
  <c r="AZ903" i="3"/>
  <c r="BP903" i="3" s="1"/>
  <c r="AZ179" i="3"/>
  <c r="BP179" i="3" s="1"/>
  <c r="AZ932" i="3"/>
  <c r="BP932" i="3" s="1"/>
  <c r="AZ860" i="3"/>
  <c r="BP860" i="3" s="1"/>
  <c r="AZ259" i="3"/>
  <c r="BP259" i="3" s="1"/>
  <c r="AZ441" i="3"/>
  <c r="BP441" i="3" s="1"/>
  <c r="AZ173" i="3"/>
  <c r="BP173" i="3" s="1"/>
  <c r="AZ50" i="3"/>
  <c r="BP50" i="3" s="1"/>
  <c r="AZ502" i="3"/>
  <c r="BP502" i="3" s="1"/>
  <c r="AZ614" i="3"/>
  <c r="BP614" i="3" s="1"/>
  <c r="AZ206" i="3"/>
  <c r="BP206" i="3" s="1"/>
  <c r="AZ986" i="3"/>
  <c r="BP986" i="3" s="1"/>
  <c r="AZ216" i="3"/>
  <c r="BP216" i="3" s="1"/>
  <c r="AZ370" i="3"/>
  <c r="BP370" i="3" s="1"/>
  <c r="AZ429" i="3"/>
  <c r="BP429" i="3" s="1"/>
  <c r="AZ722" i="3"/>
  <c r="BP722" i="3" s="1"/>
  <c r="AZ696" i="3"/>
  <c r="BP696" i="3" s="1"/>
  <c r="AZ530" i="3"/>
  <c r="BP530" i="3" s="1"/>
  <c r="AZ79" i="3"/>
  <c r="BP79" i="3" s="1"/>
  <c r="AZ326" i="3"/>
  <c r="BP326" i="3" s="1"/>
  <c r="BO44" i="3"/>
  <c r="AZ721" i="3"/>
  <c r="BP721" i="3" s="1"/>
  <c r="AZ281" i="3"/>
  <c r="BP281" i="3" s="1"/>
  <c r="AZ611" i="3"/>
  <c r="BP611" i="3" s="1"/>
  <c r="AZ205" i="3"/>
  <c r="BP205" i="3" s="1"/>
  <c r="AZ373" i="3"/>
  <c r="BP373" i="3" s="1"/>
  <c r="AZ174" i="3"/>
  <c r="BP174" i="3" s="1"/>
  <c r="AZ929" i="3"/>
  <c r="BP929" i="3" s="1"/>
  <c r="AZ712" i="3"/>
  <c r="BP712" i="3" s="1"/>
  <c r="AZ413" i="3"/>
  <c r="BP413" i="3" s="1"/>
  <c r="AZ739" i="3"/>
  <c r="BP739" i="3" s="1"/>
  <c r="AZ549" i="3"/>
  <c r="BP549" i="3" s="1"/>
  <c r="AZ134" i="3"/>
  <c r="BP134" i="3" s="1"/>
  <c r="AZ322" i="3"/>
  <c r="BP322" i="3" s="1"/>
  <c r="AZ945" i="3"/>
  <c r="BP945" i="3" s="1"/>
  <c r="AZ915" i="3"/>
  <c r="BP915" i="3" s="1"/>
  <c r="AZ83" i="3"/>
  <c r="BP83" i="3" s="1"/>
  <c r="AZ800" i="3"/>
  <c r="BP800" i="3" s="1"/>
  <c r="AZ609" i="3"/>
  <c r="BP609" i="3" s="1"/>
  <c r="AZ72" i="3"/>
  <c r="BP72" i="3" s="1"/>
  <c r="AZ17" i="3"/>
  <c r="AZ403" i="3"/>
  <c r="BP403" i="3" s="1"/>
  <c r="AZ333" i="3"/>
  <c r="BP333" i="3" s="1"/>
  <c r="AZ309" i="3"/>
  <c r="BP309" i="3" s="1"/>
  <c r="AZ284" i="3"/>
  <c r="BP284" i="3" s="1"/>
  <c r="AZ967" i="3"/>
  <c r="BP967" i="3" s="1"/>
  <c r="AZ470" i="3"/>
  <c r="BP470" i="3" s="1"/>
  <c r="AZ620" i="3"/>
  <c r="BP620" i="3" s="1"/>
  <c r="AZ862" i="3"/>
  <c r="BP862" i="3" s="1"/>
  <c r="AZ402" i="3"/>
  <c r="BP402" i="3" s="1"/>
  <c r="AZ346" i="3"/>
  <c r="BP346" i="3" s="1"/>
  <c r="AZ25" i="3"/>
  <c r="AZ958" i="3"/>
  <c r="BP958" i="3" s="1"/>
  <c r="AZ894" i="3"/>
  <c r="BP894" i="3" s="1"/>
  <c r="AZ814" i="3"/>
  <c r="BP814" i="3" s="1"/>
  <c r="AZ64" i="3"/>
  <c r="BP64" i="3" s="1"/>
  <c r="AZ109" i="3"/>
  <c r="BP109" i="3" s="1"/>
  <c r="AZ686" i="3"/>
  <c r="BP686" i="3" s="1"/>
  <c r="AZ591" i="3"/>
  <c r="BP591" i="3" s="1"/>
  <c r="AZ562" i="3"/>
  <c r="BP562" i="3" s="1"/>
  <c r="AZ963" i="3"/>
  <c r="BP963" i="3" s="1"/>
  <c r="AZ39" i="3"/>
  <c r="BP39" i="3" s="1"/>
  <c r="AZ435" i="3"/>
  <c r="BP435" i="3" s="1"/>
  <c r="AZ791" i="3"/>
  <c r="BP791" i="3" s="1"/>
  <c r="AZ387" i="3"/>
  <c r="BP387" i="3" s="1"/>
  <c r="AZ159" i="3"/>
  <c r="BP159" i="3" s="1"/>
  <c r="AZ866" i="3"/>
  <c r="BP866" i="3" s="1"/>
  <c r="AZ301" i="3"/>
  <c r="BP301" i="3" s="1"/>
  <c r="AZ535" i="3"/>
  <c r="BP535" i="3" s="1"/>
  <c r="AZ133" i="3"/>
  <c r="BP133" i="3" s="1"/>
  <c r="AZ778" i="3"/>
  <c r="BP778" i="3" s="1"/>
  <c r="AZ151" i="3"/>
  <c r="BP151" i="3" s="1"/>
  <c r="AZ993" i="3"/>
  <c r="BP993" i="3" s="1"/>
  <c r="AZ990" i="3"/>
  <c r="BP990" i="3" s="1"/>
  <c r="AZ758" i="3"/>
  <c r="BP758" i="3" s="1"/>
  <c r="AZ324" i="3"/>
  <c r="BP324" i="3" s="1"/>
  <c r="AZ483" i="3"/>
  <c r="BP483" i="3" s="1"/>
  <c r="AZ296" i="3"/>
  <c r="BP296" i="3" s="1"/>
  <c r="AZ345" i="3"/>
  <c r="BP345" i="3" s="1"/>
  <c r="AZ931" i="3"/>
  <c r="BP931" i="3" s="1"/>
  <c r="AZ471" i="3"/>
  <c r="BP471" i="3" s="1"/>
  <c r="AZ406" i="3"/>
  <c r="BP406" i="3" s="1"/>
  <c r="AZ607" i="3"/>
  <c r="BP607" i="3" s="1"/>
  <c r="AZ128" i="3"/>
  <c r="BP128" i="3" s="1"/>
  <c r="AZ316" i="3"/>
  <c r="BP316" i="3" s="1"/>
  <c r="AZ65" i="3"/>
  <c r="BP65" i="3" s="1"/>
  <c r="AJ8" i="3"/>
  <c r="G59" i="14" s="1"/>
  <c r="AJ6" i="3"/>
  <c r="AZ910" i="3"/>
  <c r="BP910" i="3" s="1"/>
  <c r="AZ770" i="3"/>
  <c r="BP770" i="3" s="1"/>
  <c r="AZ619" i="3"/>
  <c r="BP619" i="3" s="1"/>
  <c r="AZ557" i="3"/>
  <c r="BP557" i="3" s="1"/>
  <c r="AZ44" i="3"/>
  <c r="BH44" i="3" s="1"/>
  <c r="AZ53" i="3"/>
  <c r="BP53" i="3" s="1"/>
  <c r="AZ653" i="3"/>
  <c r="BP653" i="3" s="1"/>
  <c r="AZ67" i="3"/>
  <c r="BP67" i="3" s="1"/>
  <c r="AZ812" i="3"/>
  <c r="BP812" i="3" s="1"/>
  <c r="AZ1003" i="3"/>
  <c r="BP1003" i="3" s="1"/>
  <c r="AZ794" i="3"/>
  <c r="BP794" i="3" s="1"/>
  <c r="AZ213" i="3"/>
  <c r="BP213" i="3" s="1"/>
  <c r="AZ337" i="3"/>
  <c r="BP337" i="3" s="1"/>
  <c r="AZ897" i="3"/>
  <c r="BP897" i="3" s="1"/>
  <c r="AZ839" i="3"/>
  <c r="BP839" i="3" s="1"/>
  <c r="AZ20" i="3"/>
  <c r="BH20" i="3" s="1"/>
  <c r="AZ667" i="3"/>
  <c r="BP667" i="3" s="1"/>
  <c r="AZ934" i="3"/>
  <c r="BP934" i="3" s="1"/>
  <c r="AZ747" i="3"/>
  <c r="BP747" i="3" s="1"/>
  <c r="AZ230" i="3"/>
  <c r="BP230" i="3" s="1"/>
  <c r="AZ313" i="3"/>
  <c r="BP313" i="3" s="1"/>
  <c r="AZ59" i="3"/>
  <c r="AZ63" i="3"/>
  <c r="BP63" i="3" s="1"/>
  <c r="AZ940" i="3"/>
  <c r="BP940" i="3" s="1"/>
  <c r="AZ248" i="3"/>
  <c r="BP248" i="3" s="1"/>
  <c r="AZ514" i="3"/>
  <c r="BP514" i="3" s="1"/>
  <c r="AZ554" i="3"/>
  <c r="BP554" i="3" s="1"/>
  <c r="AZ58" i="3"/>
  <c r="BH58" i="3" s="1"/>
  <c r="AZ386" i="3"/>
  <c r="BP386" i="3" s="1"/>
  <c r="AZ336" i="3"/>
  <c r="BP336" i="3" s="1"/>
  <c r="AZ979" i="3"/>
  <c r="BP979" i="3" s="1"/>
  <c r="AZ908" i="3"/>
  <c r="BP908" i="3" s="1"/>
  <c r="AZ676" i="3"/>
  <c r="BP676" i="3" s="1"/>
  <c r="AZ527" i="3"/>
  <c r="BP527" i="3" s="1"/>
  <c r="AZ99" i="3"/>
  <c r="BP99" i="3" s="1"/>
  <c r="AZ867" i="3"/>
  <c r="BP867" i="3" s="1"/>
  <c r="AZ830" i="3"/>
  <c r="BP830" i="3" s="1"/>
  <c r="AZ355" i="3"/>
  <c r="BP355" i="3" s="1"/>
  <c r="AZ154" i="3"/>
  <c r="BP154" i="3" s="1"/>
  <c r="AZ415" i="3"/>
  <c r="BP415" i="3" s="1"/>
  <c r="AK49" i="3" a="1"/>
  <c r="AK49" i="3" s="1"/>
  <c r="AK1007" i="3" a="1"/>
  <c r="AK1007" i="3" s="1"/>
  <c r="AK921" i="3" a="1"/>
  <c r="AK921" i="3" s="1"/>
  <c r="AK366" i="3" a="1"/>
  <c r="AK366" i="3" s="1"/>
  <c r="AK490" i="3" a="1"/>
  <c r="AK490" i="3" s="1"/>
  <c r="AK361" i="3" a="1"/>
  <c r="AK361" i="3" s="1"/>
  <c r="AK127" i="3" a="1"/>
  <c r="AK127" i="3" s="1"/>
  <c r="AK125" i="3" a="1"/>
  <c r="AK125" i="3" s="1"/>
  <c r="AK1008" i="3" a="1"/>
  <c r="AK1008" i="3" s="1"/>
  <c r="AK923" i="3" a="1"/>
  <c r="AK923" i="3" s="1"/>
  <c r="AK436" i="3" a="1"/>
  <c r="AK436" i="3" s="1"/>
  <c r="AK668" i="3" a="1"/>
  <c r="AK668" i="3" s="1"/>
  <c r="AK497" i="3" a="1"/>
  <c r="AK497" i="3" s="1"/>
  <c r="AK1001" i="3" a="1"/>
  <c r="AK1001" i="3" s="1"/>
  <c r="AK884" i="3" a="1"/>
  <c r="AK884" i="3" s="1"/>
  <c r="AK1009" i="3" a="1"/>
  <c r="AK1009" i="3" s="1"/>
  <c r="AK710" i="3" a="1"/>
  <c r="AK710" i="3" s="1"/>
  <c r="AK173" i="3" a="1"/>
  <c r="AK173" i="3" s="1"/>
  <c r="AK110" i="3" a="1"/>
  <c r="AK110" i="3" s="1"/>
  <c r="AK186" i="3" a="1"/>
  <c r="AK186" i="3" s="1"/>
  <c r="AK401" i="3" a="1"/>
  <c r="AK401" i="3" s="1"/>
  <c r="AK485" i="3" a="1"/>
  <c r="AK485" i="3" s="1"/>
  <c r="AK818" i="3" a="1"/>
  <c r="AK818" i="3" s="1"/>
  <c r="AK750" i="3" a="1"/>
  <c r="AK750" i="3" s="1"/>
  <c r="AK258" i="3" a="1"/>
  <c r="AK258" i="3" s="1"/>
  <c r="AK25" i="3" a="1"/>
  <c r="AK25" i="3" s="1"/>
  <c r="AK100" i="3" a="1"/>
  <c r="AK100" i="3" s="1"/>
  <c r="AK554" i="3" a="1"/>
  <c r="AK554" i="3" s="1"/>
  <c r="AK632" i="3" a="1"/>
  <c r="AK632" i="3" s="1"/>
  <c r="AK333" i="3" a="1"/>
  <c r="AK333" i="3" s="1"/>
  <c r="AK269" i="3" a="1"/>
  <c r="AK269" i="3" s="1"/>
  <c r="AK316" i="3" a="1"/>
  <c r="AK316" i="3" s="1"/>
  <c r="AK747" i="3" a="1"/>
  <c r="AK747" i="3" s="1"/>
  <c r="AK630" i="3" a="1"/>
  <c r="AK630" i="3" s="1"/>
  <c r="AK803" i="3" a="1"/>
  <c r="AK803" i="3" s="1"/>
  <c r="AK907" i="3" a="1"/>
  <c r="AK907" i="3" s="1"/>
  <c r="AK798" i="3" a="1"/>
  <c r="AK798" i="3" s="1"/>
  <c r="AK183" i="3" a="1"/>
  <c r="AK183" i="3" s="1"/>
  <c r="AK756" i="3" a="1"/>
  <c r="AK756" i="3" s="1"/>
  <c r="AK37" i="3" a="1"/>
  <c r="AK37" i="3" s="1"/>
  <c r="AK238" i="3" a="1"/>
  <c r="AK238" i="3" s="1"/>
  <c r="AK337" i="3" a="1"/>
  <c r="AK337" i="3" s="1"/>
  <c r="AK589" i="3" a="1"/>
  <c r="AK589" i="3" s="1"/>
  <c r="AK712" i="3" a="1"/>
  <c r="AK712" i="3" s="1"/>
  <c r="AK698" i="3" a="1"/>
  <c r="AK698" i="3" s="1"/>
  <c r="AK146" i="3" a="1"/>
  <c r="AK146" i="3" s="1"/>
  <c r="AK859" i="3" a="1"/>
  <c r="AK859" i="3" s="1"/>
  <c r="AK28" i="3" a="1"/>
  <c r="AK28" i="3" s="1"/>
  <c r="AK443" i="3" a="1"/>
  <c r="AK443" i="3" s="1"/>
  <c r="AK705" i="3" a="1"/>
  <c r="AK705" i="3" s="1"/>
  <c r="AK195" i="3" a="1"/>
  <c r="AK195" i="3" s="1"/>
  <c r="AK287" i="3" a="1"/>
  <c r="AK287" i="3" s="1"/>
  <c r="AK599" i="3" a="1"/>
  <c r="AK599" i="3" s="1"/>
  <c r="AK60" i="3" a="1"/>
  <c r="AK60" i="3" s="1"/>
  <c r="AK216" i="3" a="1"/>
  <c r="AK216" i="3" s="1"/>
  <c r="AK667" i="3" a="1"/>
  <c r="AK667" i="3" s="1"/>
  <c r="AK743" i="3" a="1"/>
  <c r="AK743" i="3" s="1"/>
  <c r="AK628" i="3" a="1"/>
  <c r="AK628" i="3" s="1"/>
  <c r="AK137" i="3" a="1"/>
  <c r="AK137" i="3" s="1"/>
  <c r="AK804" i="3" a="1"/>
  <c r="AK804" i="3" s="1"/>
  <c r="AK694" i="3" a="1"/>
  <c r="AK694" i="3" s="1"/>
  <c r="AK374" i="3" a="1"/>
  <c r="AK374" i="3" s="1"/>
  <c r="AK651" i="3" a="1"/>
  <c r="AK651" i="3" s="1"/>
  <c r="AK727" i="3" a="1"/>
  <c r="AK727" i="3" s="1"/>
  <c r="AK692" i="3" a="1"/>
  <c r="AK692" i="3" s="1"/>
  <c r="AK53" i="3" a="1"/>
  <c r="AK53" i="3" s="1"/>
  <c r="AK22" i="3" a="1"/>
  <c r="AK22" i="3" s="1"/>
  <c r="AK111" i="3" a="1"/>
  <c r="AK111" i="3" s="1"/>
  <c r="AK439" i="3" a="1"/>
  <c r="AK439" i="3" s="1"/>
  <c r="AK558" i="3" a="1"/>
  <c r="AK558" i="3" s="1"/>
  <c r="AK774" i="3" a="1"/>
  <c r="AK774" i="3" s="1"/>
  <c r="AK731" i="3" a="1"/>
  <c r="AK731" i="3" s="1"/>
  <c r="AK920" i="3" a="1"/>
  <c r="AK920" i="3" s="1"/>
  <c r="AK402" i="3" a="1"/>
  <c r="AK402" i="3" s="1"/>
  <c r="AK566" i="3" a="1"/>
  <c r="AK566" i="3" s="1"/>
  <c r="AK230" i="3" a="1"/>
  <c r="AK230" i="3" s="1"/>
  <c r="AK631" i="3" a="1"/>
  <c r="AK631" i="3" s="1"/>
  <c r="AK426" i="3" a="1"/>
  <c r="AK426" i="3" s="1"/>
  <c r="AK674" i="3" a="1"/>
  <c r="AK674" i="3" s="1"/>
  <c r="AK176" i="3" a="1"/>
  <c r="AK176" i="3" s="1"/>
  <c r="AK300" i="3" a="1"/>
  <c r="AK300" i="3" s="1"/>
  <c r="AK29" i="3" a="1"/>
  <c r="AK29" i="3" s="1"/>
  <c r="AK452" i="3" a="1"/>
  <c r="AK452" i="3" s="1"/>
  <c r="AK887" i="3" a="1"/>
  <c r="AK887" i="3" s="1"/>
  <c r="AK781" i="3" a="1"/>
  <c r="AK781" i="3" s="1"/>
  <c r="AK645" i="3" a="1"/>
  <c r="AK645" i="3" s="1"/>
  <c r="AK317" i="3" a="1"/>
  <c r="AK317" i="3" s="1"/>
  <c r="AK496" i="3" a="1"/>
  <c r="AK496" i="3" s="1"/>
  <c r="AK579" i="3" a="1"/>
  <c r="AK579" i="3" s="1"/>
  <c r="AK498" i="3" a="1"/>
  <c r="AK498" i="3" s="1"/>
  <c r="AK573" i="3" a="1"/>
  <c r="AK573" i="3" s="1"/>
  <c r="AK770" i="3" a="1"/>
  <c r="AK770" i="3" s="1"/>
  <c r="AK82" i="3" a="1"/>
  <c r="AK82" i="3" s="1"/>
  <c r="AK40" i="3" a="1"/>
  <c r="AK40" i="3" s="1"/>
  <c r="AK992" i="3" a="1"/>
  <c r="AK992" i="3" s="1"/>
  <c r="AK622" i="3" a="1"/>
  <c r="AK622" i="3" s="1"/>
  <c r="AK700" i="3" a="1"/>
  <c r="AK700" i="3" s="1"/>
  <c r="AK894" i="3" a="1"/>
  <c r="AK894" i="3" s="1"/>
  <c r="AK643" i="3" a="1"/>
  <c r="AK643" i="3" s="1"/>
  <c r="AK51" i="3" a="1"/>
  <c r="AK51" i="3" s="1"/>
  <c r="AK723" i="3" a="1"/>
  <c r="AK723" i="3" s="1"/>
  <c r="AK955" i="3" a="1"/>
  <c r="AK955" i="3" s="1"/>
  <c r="AK197" i="3" a="1"/>
  <c r="AK197" i="3" s="1"/>
  <c r="AK114" i="3" a="1"/>
  <c r="AK114" i="3" s="1"/>
  <c r="AK768" i="3" a="1"/>
  <c r="AK768" i="3" s="1"/>
  <c r="AK790" i="3" a="1"/>
  <c r="AK790" i="3" s="1"/>
  <c r="AK425" i="3" a="1"/>
  <c r="AK425" i="3" s="1"/>
  <c r="AK725" i="3" a="1"/>
  <c r="AK725" i="3" s="1"/>
  <c r="AK294" i="3" a="1"/>
  <c r="AK294" i="3" s="1"/>
  <c r="AK944" i="3" a="1"/>
  <c r="AK944" i="3" s="1"/>
  <c r="AK762" i="3" a="1"/>
  <c r="AK762" i="3" s="1"/>
  <c r="AK50" i="3" a="1"/>
  <c r="AK50" i="3" s="1"/>
  <c r="AK704" i="3" a="1"/>
  <c r="AK704" i="3" s="1"/>
  <c r="AK787" i="3" a="1"/>
  <c r="AK787" i="3" s="1"/>
  <c r="AK669" i="3" a="1"/>
  <c r="AK669" i="3" s="1"/>
  <c r="AK245" i="3" a="1"/>
  <c r="AK245" i="3" s="1"/>
  <c r="AK161" i="3" a="1"/>
  <c r="AK161" i="3" s="1"/>
  <c r="AK844" i="3" a="1"/>
  <c r="AK844" i="3" s="1"/>
  <c r="AK87" i="3" a="1"/>
  <c r="AK87" i="3" s="1"/>
  <c r="AK447" i="3" a="1"/>
  <c r="AK447" i="3" s="1"/>
  <c r="AK678" i="3" a="1"/>
  <c r="AK678" i="3" s="1"/>
  <c r="AK795" i="3" a="1"/>
  <c r="AK795" i="3" s="1"/>
  <c r="AK367" i="3" a="1"/>
  <c r="AK367" i="3" s="1"/>
  <c r="AK621" i="3" a="1"/>
  <c r="AK621" i="3" s="1"/>
  <c r="AK800" i="3" a="1"/>
  <c r="AK800" i="3" s="1"/>
  <c r="AK112" i="3" a="1"/>
  <c r="AK112" i="3" s="1"/>
  <c r="AK989" i="3" a="1"/>
  <c r="AK989" i="3" s="1"/>
  <c r="AK254" i="3" a="1"/>
  <c r="AK254" i="3" s="1"/>
  <c r="AK131" i="3" a="1"/>
  <c r="AK131" i="3" s="1"/>
  <c r="AK541" i="3" a="1"/>
  <c r="AK541" i="3" s="1"/>
  <c r="AK991" i="3" a="1"/>
  <c r="AK991" i="3" s="1"/>
  <c r="AK83" i="3" a="1"/>
  <c r="AK83" i="3" s="1"/>
  <c r="AK935" i="3" a="1"/>
  <c r="AK935" i="3" s="1"/>
  <c r="AK919" i="3" a="1"/>
  <c r="AK919" i="3" s="1"/>
  <c r="AK349" i="3" a="1"/>
  <c r="AK349" i="3" s="1"/>
  <c r="AK997" i="3" a="1"/>
  <c r="AK997" i="3" s="1"/>
  <c r="AK666" i="3" a="1"/>
  <c r="AK666" i="3" s="1"/>
  <c r="AK79" i="3" a="1"/>
  <c r="AK79" i="3" s="1"/>
  <c r="AK648" i="3" a="1"/>
  <c r="AK648" i="3" s="1"/>
  <c r="AK881" i="3" a="1"/>
  <c r="AK881" i="3" s="1"/>
  <c r="AK990" i="3" a="1"/>
  <c r="AK990" i="3" s="1"/>
  <c r="AK904" i="3" a="1"/>
  <c r="AK904" i="3" s="1"/>
  <c r="AK292" i="3" a="1"/>
  <c r="AK292" i="3" s="1"/>
  <c r="AK956" i="3" a="1"/>
  <c r="AK956" i="3" s="1"/>
  <c r="AK587" i="3" a="1"/>
  <c r="AK587" i="3" s="1"/>
  <c r="AK298" i="3" a="1"/>
  <c r="AK298" i="3" s="1"/>
  <c r="AK871" i="3" a="1"/>
  <c r="AK871" i="3" s="1"/>
  <c r="AK993" i="3" a="1"/>
  <c r="AK993" i="3" s="1"/>
  <c r="AK617" i="3" a="1"/>
  <c r="AK617" i="3" s="1"/>
  <c r="AK446" i="3" a="1"/>
  <c r="AK446" i="3" s="1"/>
  <c r="AK285" i="3" a="1"/>
  <c r="AK285" i="3" s="1"/>
  <c r="AK625" i="3" a="1"/>
  <c r="AK625" i="3" s="1"/>
  <c r="AK47" i="3" a="1"/>
  <c r="AK47" i="3" s="1"/>
  <c r="AK810" i="3" a="1"/>
  <c r="AK810" i="3" s="1"/>
  <c r="AK180" i="3" a="1"/>
  <c r="AK180" i="3" s="1"/>
  <c r="AK534" i="3" a="1"/>
  <c r="AK534" i="3" s="1"/>
  <c r="AK304" i="3" a="1"/>
  <c r="AK304" i="3" s="1"/>
  <c r="AK594" i="3" a="1"/>
  <c r="AK594" i="3" s="1"/>
  <c r="AK581" i="3" a="1"/>
  <c r="AK581" i="3" s="1"/>
  <c r="AK107" i="3" a="1"/>
  <c r="AK107" i="3" s="1"/>
  <c r="AK885" i="3" a="1"/>
  <c r="AK885" i="3" s="1"/>
  <c r="AK780" i="3" a="1"/>
  <c r="AK780" i="3" s="1"/>
  <c r="AK171" i="3" a="1"/>
  <c r="AK171" i="3" s="1"/>
  <c r="AK318" i="3" a="1"/>
  <c r="AK318" i="3" s="1"/>
  <c r="AK206" i="3" a="1"/>
  <c r="AK206" i="3" s="1"/>
  <c r="AK48" i="3" a="1"/>
  <c r="AK48" i="3" s="1"/>
  <c r="AK441" i="3" a="1"/>
  <c r="AK441" i="3" s="1"/>
  <c r="AK570" i="3" a="1"/>
  <c r="AK570" i="3" s="1"/>
  <c r="AK218" i="3" a="1"/>
  <c r="AK218" i="3" s="1"/>
  <c r="AK703" i="3" a="1"/>
  <c r="AK703" i="3" s="1"/>
  <c r="AK336" i="3" a="1"/>
  <c r="AK336" i="3" s="1"/>
  <c r="AK142" i="3" a="1"/>
  <c r="AK142" i="3" s="1"/>
  <c r="AK290" i="3" a="1"/>
  <c r="AK290" i="3" s="1"/>
  <c r="AK760" i="3" a="1"/>
  <c r="AK760" i="3" s="1"/>
  <c r="AK849" i="3" a="1"/>
  <c r="AK849" i="3" s="1"/>
  <c r="AK613" i="3" a="1"/>
  <c r="AK613" i="3" s="1"/>
  <c r="AK478" i="3" a="1"/>
  <c r="AK478" i="3" s="1"/>
  <c r="AK382" i="3" a="1"/>
  <c r="AK382" i="3" s="1"/>
  <c r="AK364" i="3" a="1"/>
  <c r="AK364" i="3" s="1"/>
  <c r="AK372" i="3" a="1"/>
  <c r="AK372" i="3" s="1"/>
  <c r="AK917" i="3" a="1"/>
  <c r="AK917" i="3" s="1"/>
  <c r="AK590" i="3" a="1"/>
  <c r="AK590" i="3" s="1"/>
  <c r="AK253" i="3" a="1"/>
  <c r="AK253" i="3" s="1"/>
  <c r="AK511" i="3" a="1"/>
  <c r="AK511" i="3" s="1"/>
  <c r="AK375" i="3" a="1"/>
  <c r="AK375" i="3" s="1"/>
  <c r="AK1002" i="3" a="1"/>
  <c r="AK1002" i="3" s="1"/>
  <c r="AK616" i="3" a="1"/>
  <c r="AK616" i="3" s="1"/>
  <c r="AK412" i="3" a="1"/>
  <c r="AK412" i="3" s="1"/>
  <c r="AK914" i="3" a="1"/>
  <c r="AK914" i="3" s="1"/>
  <c r="AK460" i="3" a="1"/>
  <c r="AK460" i="3" s="1"/>
  <c r="AK263" i="3" a="1"/>
  <c r="AK263" i="3" s="1"/>
  <c r="AK726" i="3" a="1"/>
  <c r="AK726" i="3" s="1"/>
  <c r="AK339" i="3" a="1"/>
  <c r="AK339" i="3" s="1"/>
  <c r="AK501" i="3" a="1"/>
  <c r="AK501" i="3" s="1"/>
  <c r="AK715" i="3" a="1"/>
  <c r="AK715" i="3" s="1"/>
  <c r="AK492" i="3" a="1"/>
  <c r="AK492" i="3" s="1"/>
  <c r="AK563" i="3" a="1"/>
  <c r="AK563" i="3" s="1"/>
  <c r="AK18" i="3" a="1"/>
  <c r="AK18" i="3" s="1"/>
  <c r="AK190" i="3" a="1"/>
  <c r="AK190" i="3" s="1"/>
  <c r="AK90" i="3" a="1"/>
  <c r="AK90" i="3" s="1"/>
  <c r="AK396" i="3" a="1"/>
  <c r="AK396" i="3" s="1"/>
  <c r="AK717" i="3" a="1"/>
  <c r="AK717" i="3" s="1"/>
  <c r="AK912" i="3" a="1"/>
  <c r="AK912" i="3" s="1"/>
  <c r="AK118" i="3" a="1"/>
  <c r="AK118" i="3" s="1"/>
  <c r="AK484" i="3" a="1"/>
  <c r="AK484" i="3" s="1"/>
  <c r="AK279" i="3" a="1"/>
  <c r="AK279" i="3" s="1"/>
  <c r="AK356" i="3" a="1"/>
  <c r="AK356" i="3" s="1"/>
  <c r="AK845" i="3" a="1"/>
  <c r="AK845" i="3" s="1"/>
  <c r="AK736" i="3" a="1"/>
  <c r="AK736" i="3" s="1"/>
  <c r="AK464" i="3" a="1"/>
  <c r="AK464" i="3" s="1"/>
  <c r="AK560" i="3" a="1"/>
  <c r="AK560" i="3" s="1"/>
  <c r="AK188" i="3" a="1"/>
  <c r="AK188" i="3" s="1"/>
  <c r="AK730" i="3" a="1"/>
  <c r="AK730" i="3" s="1"/>
  <c r="AK407" i="3" a="1"/>
  <c r="AK407" i="3" s="1"/>
  <c r="AK525" i="3" a="1"/>
  <c r="AK525" i="3" s="1"/>
  <c r="AK1003" i="3" a="1"/>
  <c r="AK1003" i="3" s="1"/>
  <c r="AK847" i="3" a="1"/>
  <c r="AK847" i="3" s="1"/>
  <c r="AK143" i="3" a="1"/>
  <c r="AK143" i="3" s="1"/>
  <c r="AK329" i="3" a="1"/>
  <c r="AK329" i="3" s="1"/>
  <c r="AK94" i="3" a="1"/>
  <c r="AK94" i="3" s="1"/>
  <c r="AK732" i="3" a="1"/>
  <c r="AK732" i="3" s="1"/>
  <c r="AK811" i="3" a="1"/>
  <c r="AK811" i="3" s="1"/>
  <c r="AK998" i="3" a="1"/>
  <c r="AK998" i="3" s="1"/>
  <c r="AK98" i="3" a="1"/>
  <c r="AK98" i="3" s="1"/>
  <c r="AK284" i="3" a="1"/>
  <c r="AK284" i="3" s="1"/>
  <c r="AK76" i="3" a="1"/>
  <c r="AK76" i="3" s="1"/>
  <c r="AK376" i="3" a="1"/>
  <c r="AK376" i="3" s="1"/>
  <c r="AK901" i="3" a="1"/>
  <c r="AK901" i="3" s="1"/>
  <c r="AK546" i="3" a="1"/>
  <c r="AK546" i="3" s="1"/>
  <c r="AK979" i="3" a="1"/>
  <c r="AK979" i="3" s="1"/>
  <c r="AK223" i="3" a="1"/>
  <c r="AK223" i="3" s="1"/>
  <c r="AK231" i="3" a="1"/>
  <c r="AK231" i="3" s="1"/>
  <c r="AK653" i="3" a="1"/>
  <c r="AK653" i="3" s="1"/>
  <c r="AK578" i="3" a="1"/>
  <c r="AK578" i="3" s="1"/>
  <c r="AK975" i="3" a="1"/>
  <c r="AK975" i="3" s="1"/>
  <c r="AK863" i="3" a="1"/>
  <c r="AK863" i="3" s="1"/>
  <c r="AK136" i="3" a="1"/>
  <c r="AK136" i="3" s="1"/>
  <c r="AK999" i="3" a="1"/>
  <c r="AK999" i="3" s="1"/>
  <c r="AK576" i="3" a="1"/>
  <c r="AK576" i="3" s="1"/>
  <c r="AK120" i="3" a="1"/>
  <c r="AK120" i="3" s="1"/>
  <c r="AK680" i="3" a="1"/>
  <c r="AK680" i="3" s="1"/>
  <c r="AK36" i="3" a="1"/>
  <c r="AK36" i="3" s="1"/>
  <c r="AK561" i="3" a="1"/>
  <c r="AK561" i="3" s="1"/>
  <c r="AK551" i="3" a="1"/>
  <c r="AK551" i="3" s="1"/>
  <c r="AK379" i="3" a="1"/>
  <c r="AK379" i="3" s="1"/>
  <c r="AK330" i="3" a="1"/>
  <c r="AK330" i="3" s="1"/>
  <c r="AK948" i="3" a="1"/>
  <c r="AK948" i="3" s="1"/>
  <c r="AK867" i="3" a="1"/>
  <c r="AK867" i="3" s="1"/>
  <c r="AK909" i="3" a="1"/>
  <c r="AK909" i="3" s="1"/>
  <c r="AK194" i="3" a="1"/>
  <c r="AK194" i="3" s="1"/>
  <c r="AK939" i="3" a="1"/>
  <c r="AK939" i="3" s="1"/>
  <c r="AK765" i="3" a="1"/>
  <c r="AK765" i="3" s="1"/>
  <c r="AK922" i="3" a="1"/>
  <c r="AK922" i="3" s="1"/>
  <c r="AK855" i="3" a="1"/>
  <c r="AK855" i="3" s="1"/>
  <c r="AK873" i="3" a="1"/>
  <c r="AK873" i="3" s="1"/>
  <c r="AK288" i="3" a="1"/>
  <c r="AK288" i="3" s="1"/>
  <c r="AK903" i="3" a="1"/>
  <c r="AK903" i="3" s="1"/>
  <c r="AK851" i="3" a="1"/>
  <c r="AK851" i="3" s="1"/>
  <c r="AK537" i="3" a="1"/>
  <c r="AK537" i="3" s="1"/>
  <c r="AK243" i="3" a="1"/>
  <c r="AK243" i="3" s="1"/>
  <c r="AK564" i="3" a="1"/>
  <c r="AK564" i="3" s="1"/>
  <c r="AK960" i="3" a="1"/>
  <c r="AK960" i="3" s="1"/>
  <c r="AK196" i="3" a="1"/>
  <c r="AK196" i="3" s="1"/>
  <c r="AK637" i="3" a="1"/>
  <c r="AK637" i="3" s="1"/>
  <c r="AK880" i="3" a="1"/>
  <c r="AK880" i="3" s="1"/>
  <c r="AK507" i="3" a="1"/>
  <c r="AK507" i="3" s="1"/>
  <c r="AK536" i="3" a="1"/>
  <c r="AK536" i="3" s="1"/>
  <c r="AK676" i="3" a="1"/>
  <c r="AK676" i="3" s="1"/>
  <c r="AK429" i="3" a="1"/>
  <c r="AK429" i="3" s="1"/>
  <c r="AK544" i="3" a="1"/>
  <c r="AK544" i="3" s="1"/>
  <c r="AK301" i="3" a="1"/>
  <c r="AK301" i="3" s="1"/>
  <c r="AK159" i="3" a="1"/>
  <c r="AK159" i="3" s="1"/>
  <c r="AK167" i="3" a="1"/>
  <c r="AK167" i="3" s="1"/>
  <c r="AK555" i="3" a="1"/>
  <c r="AK555" i="3" s="1"/>
  <c r="AK289" i="3" a="1"/>
  <c r="AK289" i="3" s="1"/>
  <c r="AK63" i="3" a="1"/>
  <c r="AK63" i="3" s="1"/>
  <c r="AK779" i="3" a="1"/>
  <c r="AK779" i="3" s="1"/>
  <c r="AK971" i="3" a="1"/>
  <c r="AK971" i="3" s="1"/>
  <c r="AK969" i="3" a="1"/>
  <c r="AK969" i="3" s="1"/>
  <c r="AK12" i="3" a="1"/>
  <c r="AK12" i="3" s="1"/>
  <c r="AK67" i="3" a="1"/>
  <c r="AK67" i="3" s="1"/>
  <c r="AK34" i="3" a="1"/>
  <c r="AK34" i="3" s="1"/>
  <c r="AK457" i="3" a="1"/>
  <c r="AK457" i="3" s="1"/>
  <c r="AK516" i="3" a="1"/>
  <c r="AK516" i="3" s="1"/>
  <c r="AK1000" i="3" a="1"/>
  <c r="AK1000" i="3" s="1"/>
  <c r="AK574" i="3" a="1"/>
  <c r="AK574" i="3" s="1"/>
  <c r="AK84" i="3" a="1"/>
  <c r="AK84" i="3" s="1"/>
  <c r="AK68" i="3" a="1"/>
  <c r="AK68" i="3" s="1"/>
  <c r="AK204" i="3" a="1"/>
  <c r="AK204" i="3" s="1"/>
  <c r="AK169" i="3" a="1"/>
  <c r="AK169" i="3" s="1"/>
  <c r="AK523" i="3" a="1"/>
  <c r="AK523" i="3" s="1"/>
  <c r="AK973" i="3" a="1"/>
  <c r="AK973" i="3" s="1"/>
  <c r="AK175" i="3" a="1"/>
  <c r="AK175" i="3" s="1"/>
  <c r="AK495" i="3" a="1"/>
  <c r="AK495" i="3" s="1"/>
  <c r="AK494" i="3" a="1"/>
  <c r="AK494" i="3" s="1"/>
  <c r="AK575" i="3" a="1"/>
  <c r="AK575" i="3" s="1"/>
  <c r="AK740" i="3" a="1"/>
  <c r="AK740" i="3" s="1"/>
  <c r="AK829" i="3" a="1"/>
  <c r="AK829" i="3" s="1"/>
  <c r="AK738" i="3" a="1"/>
  <c r="AK738" i="3" s="1"/>
  <c r="AK759" i="3" a="1"/>
  <c r="AK759" i="3" s="1"/>
  <c r="AK728" i="3" a="1"/>
  <c r="AK728" i="3" s="1"/>
  <c r="AK354" i="3" a="1"/>
  <c r="AK354" i="3" s="1"/>
  <c r="AK742" i="3" a="1"/>
  <c r="AK742" i="3" s="1"/>
  <c r="AK945" i="3" a="1"/>
  <c r="AK945" i="3" s="1"/>
  <c r="AK417" i="3" a="1"/>
  <c r="AK417" i="3" s="1"/>
  <c r="AK950" i="3" a="1"/>
  <c r="AK950" i="3" s="1"/>
  <c r="AK384" i="3" a="1"/>
  <c r="AK384" i="3" s="1"/>
  <c r="AK670" i="3" a="1"/>
  <c r="AK670" i="3" s="1"/>
  <c r="AK403" i="3" a="1"/>
  <c r="AK403" i="3" s="1"/>
  <c r="AK521" i="3" a="1"/>
  <c r="AK521" i="3" s="1"/>
  <c r="AK571" i="3" a="1"/>
  <c r="AK571" i="3" s="1"/>
  <c r="AK897" i="3" a="1"/>
  <c r="AK897" i="3" s="1"/>
  <c r="AK257" i="3" a="1"/>
  <c r="AK257" i="3" s="1"/>
  <c r="AK101" i="3" a="1"/>
  <c r="AK101" i="3" s="1"/>
  <c r="AK174" i="3" a="1"/>
  <c r="AK174" i="3" s="1"/>
  <c r="AK532" i="3" a="1"/>
  <c r="AK532" i="3" s="1"/>
  <c r="AK389" i="3" a="1"/>
  <c r="AK389" i="3" s="1"/>
  <c r="AK702" i="3" a="1"/>
  <c r="AK702" i="3" s="1"/>
  <c r="AK510" i="3" a="1"/>
  <c r="AK510" i="3" s="1"/>
  <c r="AK41" i="3" a="1"/>
  <c r="AK41" i="3" s="1"/>
  <c r="AK275" i="3" a="1"/>
  <c r="AK275" i="3" s="1"/>
  <c r="AK610" i="3" a="1"/>
  <c r="AK610" i="3" s="1"/>
  <c r="AK889" i="3" a="1"/>
  <c r="AK889" i="3" s="1"/>
  <c r="AK177" i="3" a="1"/>
  <c r="AK177" i="3" s="1"/>
  <c r="AK57" i="3" a="1"/>
  <c r="AK57" i="3" s="1"/>
  <c r="AK858" i="3" a="1"/>
  <c r="AK858" i="3" s="1"/>
  <c r="AK139" i="3" a="1"/>
  <c r="AK139" i="3" s="1"/>
  <c r="AK102" i="3" a="1"/>
  <c r="AK102" i="3" s="1"/>
  <c r="AK552" i="3" a="1"/>
  <c r="AK552" i="3" s="1"/>
  <c r="AK198" i="3" a="1"/>
  <c r="AK198" i="3" s="1"/>
  <c r="AK699" i="3" a="1"/>
  <c r="AK699" i="3" s="1"/>
  <c r="AK954" i="3" a="1"/>
  <c r="AK954" i="3" s="1"/>
  <c r="AK247" i="3" a="1"/>
  <c r="AK247" i="3" s="1"/>
  <c r="AK26" i="3" a="1"/>
  <c r="AK26" i="3" s="1"/>
  <c r="AK888" i="3" a="1"/>
  <c r="AK888" i="3" s="1"/>
  <c r="AK448" i="3" a="1"/>
  <c r="AK448" i="3" s="1"/>
  <c r="AK178" i="3" a="1"/>
  <c r="AK178" i="3" s="1"/>
  <c r="AK763" i="3" a="1"/>
  <c r="AK763" i="3" s="1"/>
  <c r="AK471" i="3" a="1"/>
  <c r="AK471" i="3" s="1"/>
  <c r="AK166" i="3" a="1"/>
  <c r="AK166" i="3" s="1"/>
  <c r="AK916" i="3" a="1"/>
  <c r="AK916" i="3" s="1"/>
  <c r="AK626" i="3" a="1"/>
  <c r="AK626" i="3" s="1"/>
  <c r="AK549" i="3" a="1"/>
  <c r="AK549" i="3" s="1"/>
  <c r="AK237" i="3" a="1"/>
  <c r="AK237" i="3" s="1"/>
  <c r="AK878" i="3" a="1"/>
  <c r="AK878" i="3" s="1"/>
  <c r="AK938" i="3" a="1"/>
  <c r="AK938" i="3" s="1"/>
  <c r="AK1006" i="3" a="1"/>
  <c r="AK1006" i="3" s="1"/>
  <c r="AK902" i="3" a="1"/>
  <c r="AK902" i="3" s="1"/>
  <c r="AK24" i="3" a="1"/>
  <c r="AK24" i="3" s="1"/>
  <c r="AK303" i="3" a="1"/>
  <c r="AK303" i="3" s="1"/>
  <c r="AK861" i="3" a="1"/>
  <c r="AK861" i="3" s="1"/>
  <c r="AK946" i="3" a="1"/>
  <c r="AK946" i="3" s="1"/>
  <c r="AK108" i="3" a="1"/>
  <c r="AK108" i="3" s="1"/>
  <c r="AK947" i="3" a="1"/>
  <c r="AK947" i="3" s="1"/>
  <c r="AK866" i="3" a="1"/>
  <c r="AK866" i="3" s="1"/>
  <c r="AK962" i="3" a="1"/>
  <c r="AK962" i="3" s="1"/>
  <c r="AK977" i="3" a="1"/>
  <c r="AK977" i="3" s="1"/>
  <c r="AK151" i="3" a="1"/>
  <c r="AK151" i="3" s="1"/>
  <c r="AK607" i="3" a="1"/>
  <c r="AK607" i="3" s="1"/>
  <c r="AK978" i="3" a="1"/>
  <c r="AK978" i="3" s="1"/>
  <c r="AK71" i="3" a="1"/>
  <c r="AK71" i="3" s="1"/>
  <c r="AK345" i="3" a="1"/>
  <c r="AK345" i="3" s="1"/>
  <c r="AK97" i="3" a="1"/>
  <c r="AK97" i="3" s="1"/>
  <c r="AK735" i="3" a="1"/>
  <c r="AK735" i="3" s="1"/>
  <c r="AK132" i="3" a="1"/>
  <c r="AK132" i="3" s="1"/>
  <c r="AK418" i="3" a="1"/>
  <c r="AK418" i="3" s="1"/>
  <c r="AK411" i="3" a="1"/>
  <c r="AK411" i="3" s="1"/>
  <c r="AK745" i="3" a="1"/>
  <c r="AK745" i="3" s="1"/>
  <c r="AK618" i="3" a="1"/>
  <c r="AK618" i="3" s="1"/>
  <c r="AK64" i="3" a="1"/>
  <c r="AK64" i="3" s="1"/>
  <c r="AK754" i="3" a="1"/>
  <c r="AK754" i="3" s="1"/>
  <c r="AK817" i="3" a="1"/>
  <c r="AK817" i="3" s="1"/>
  <c r="AK270" i="3" a="1"/>
  <c r="AK270" i="3" s="1"/>
  <c r="AK352" i="3" a="1"/>
  <c r="AK352" i="3" s="1"/>
  <c r="AK344" i="3" a="1"/>
  <c r="AK344" i="3" s="1"/>
  <c r="AK836" i="3" a="1"/>
  <c r="AK836" i="3" s="1"/>
  <c r="AK1004" i="3" a="1"/>
  <c r="AK1004" i="3" s="1"/>
  <c r="AK78" i="3" a="1"/>
  <c r="AK78" i="3" s="1"/>
  <c r="AK807" i="3" a="1"/>
  <c r="AK807" i="3" s="1"/>
  <c r="AK840" i="3" a="1"/>
  <c r="AK840" i="3" s="1"/>
  <c r="AK432" i="3" a="1"/>
  <c r="AK432" i="3" s="1"/>
  <c r="AK92" i="3" a="1"/>
  <c r="AK92" i="3" s="1"/>
  <c r="AK821" i="3" a="1"/>
  <c r="AK821" i="3" s="1"/>
  <c r="AK841" i="3" a="1"/>
  <c r="AK841" i="3" s="1"/>
  <c r="AK297" i="3" a="1"/>
  <c r="AK297" i="3" s="1"/>
  <c r="AK686" i="3" a="1"/>
  <c r="AK686" i="3" s="1"/>
  <c r="AK55" i="3" a="1"/>
  <c r="AK55" i="3" s="1"/>
  <c r="AK427" i="3" a="1"/>
  <c r="AK427" i="3" s="1"/>
  <c r="AK657" i="3" a="1"/>
  <c r="AK657" i="3" s="1"/>
  <c r="AK816" i="3" a="1"/>
  <c r="AK816" i="3" s="1"/>
  <c r="AK32" i="3" a="1"/>
  <c r="AK32" i="3" s="1"/>
  <c r="AK697" i="3" a="1"/>
  <c r="AK697" i="3" s="1"/>
  <c r="AK359" i="3" a="1"/>
  <c r="AK359" i="3" s="1"/>
  <c r="AK739" i="3" a="1"/>
  <c r="AK739" i="3" s="1"/>
  <c r="AK445" i="3" a="1"/>
  <c r="AK445" i="3" s="1"/>
  <c r="AK205" i="3" a="1"/>
  <c r="AK205" i="3" s="1"/>
  <c r="AK891" i="3" a="1"/>
  <c r="AK891" i="3" s="1"/>
  <c r="AK348" i="3" a="1"/>
  <c r="AK348" i="3" s="1"/>
  <c r="AK623" i="3" a="1"/>
  <c r="AK623" i="3" s="1"/>
  <c r="AK149" i="3" a="1"/>
  <c r="AK149" i="3" s="1"/>
  <c r="AK217" i="3" a="1"/>
  <c r="AK217" i="3" s="1"/>
  <c r="AK133" i="3" a="1"/>
  <c r="AK133" i="3" s="1"/>
  <c r="AK640" i="3" a="1"/>
  <c r="AK640" i="3" s="1"/>
  <c r="AK729" i="3" a="1"/>
  <c r="AK729" i="3" s="1"/>
  <c r="AK81" i="3" a="1"/>
  <c r="AK81" i="3" s="1"/>
  <c r="AK636" i="3" a="1"/>
  <c r="AK636" i="3" s="1"/>
  <c r="AK583" i="3" a="1"/>
  <c r="AK583" i="3" s="1"/>
  <c r="AK588" i="3" a="1"/>
  <c r="AK588" i="3" s="1"/>
  <c r="AK371" i="3" a="1"/>
  <c r="AK371" i="3" s="1"/>
  <c r="AK52" i="3" a="1"/>
  <c r="AK52" i="3" s="1"/>
  <c r="AK470" i="3" a="1"/>
  <c r="AK470" i="3" s="1"/>
  <c r="AK489" i="3" a="1"/>
  <c r="AK489" i="3" s="1"/>
  <c r="AK693" i="3" a="1"/>
  <c r="AK693" i="3" s="1"/>
  <c r="AK311" i="3" a="1"/>
  <c r="AK311" i="3" s="1"/>
  <c r="AK548" i="3" a="1"/>
  <c r="AK548" i="3" s="1"/>
  <c r="AK228" i="3" a="1"/>
  <c r="AK228" i="3" s="1"/>
  <c r="AK983" i="3" a="1"/>
  <c r="AK983" i="3" s="1"/>
  <c r="AK848" i="3" a="1"/>
  <c r="AK848" i="3" s="1"/>
  <c r="AK531" i="3" a="1"/>
  <c r="AK531" i="3" s="1"/>
  <c r="AK88" i="3" a="1"/>
  <c r="AK88" i="3" s="1"/>
  <c r="AK753" i="3" a="1"/>
  <c r="AK753" i="3" s="1"/>
  <c r="AK580" i="3" a="1"/>
  <c r="AK580" i="3" s="1"/>
  <c r="AK394" i="3" a="1"/>
  <c r="AK394" i="3" s="1"/>
  <c r="AK862" i="3" a="1"/>
  <c r="AK862" i="3" s="1"/>
  <c r="AK422" i="3" a="1"/>
  <c r="AK422" i="3" s="1"/>
  <c r="AK191" i="3" a="1"/>
  <c r="AK191" i="3" s="1"/>
  <c r="AK545" i="3" a="1"/>
  <c r="AK545" i="3" s="1"/>
  <c r="AK773" i="3" a="1"/>
  <c r="AK773" i="3" s="1"/>
  <c r="AK473" i="3" a="1"/>
  <c r="AK473" i="3" s="1"/>
  <c r="AK251" i="3" a="1"/>
  <c r="AK251" i="3" s="1"/>
  <c r="AK322" i="3" a="1"/>
  <c r="AK322" i="3" s="1"/>
  <c r="AK522" i="3" a="1"/>
  <c r="AK522" i="3" s="1"/>
  <c r="AK474" i="3" a="1"/>
  <c r="AK474" i="3" s="1"/>
  <c r="AK390" i="3" a="1"/>
  <c r="AK390" i="3" s="1"/>
  <c r="AK332" i="3" a="1"/>
  <c r="AK332" i="3" s="1"/>
  <c r="AK526" i="3" a="1"/>
  <c r="AK526" i="3" s="1"/>
  <c r="AK477" i="3" a="1"/>
  <c r="AK477" i="3" s="1"/>
  <c r="AK953" i="3" a="1"/>
  <c r="AK953" i="3" s="1"/>
  <c r="AK689" i="3" a="1"/>
  <c r="AK689" i="3" s="1"/>
  <c r="AK212" i="3" a="1"/>
  <c r="AK212" i="3" s="1"/>
  <c r="AK734" i="3" a="1"/>
  <c r="AK734" i="3" s="1"/>
  <c r="AK713" i="3" a="1"/>
  <c r="AK713" i="3" s="1"/>
  <c r="AK966" i="3" a="1"/>
  <c r="AK966" i="3" s="1"/>
  <c r="AK274" i="3" a="1"/>
  <c r="AK274" i="3" s="1"/>
  <c r="AK788" i="3" a="1"/>
  <c r="AK788" i="3" s="1"/>
  <c r="AK145" i="3" a="1"/>
  <c r="AK145" i="3" s="1"/>
  <c r="AK927" i="3" a="1"/>
  <c r="AK927" i="3" s="1"/>
  <c r="AK65" i="3" a="1"/>
  <c r="AK65" i="3" s="1"/>
  <c r="AK43" i="3" a="1"/>
  <c r="AK43" i="3" s="1"/>
  <c r="AK69" i="3" a="1"/>
  <c r="AK69" i="3" s="1"/>
  <c r="AK353" i="3" a="1"/>
  <c r="AK353" i="3" s="1"/>
  <c r="AK797" i="3" a="1"/>
  <c r="AK797" i="3" s="1"/>
  <c r="AK602" i="3" a="1"/>
  <c r="AK602" i="3" s="1"/>
  <c r="AK940" i="3" a="1"/>
  <c r="AK940" i="3" s="1"/>
  <c r="AK104" i="3" a="1"/>
  <c r="AK104" i="3" s="1"/>
  <c r="AK365" i="3" a="1"/>
  <c r="AK365" i="3" s="1"/>
  <c r="AK280" i="3" a="1"/>
  <c r="AK280" i="3" s="1"/>
  <c r="AK283" i="3" a="1"/>
  <c r="AK283" i="3" s="1"/>
  <c r="AK899" i="3" a="1"/>
  <c r="AK899" i="3" s="1"/>
  <c r="AK503" i="3" a="1"/>
  <c r="AK503" i="3" s="1"/>
  <c r="AK568" i="3" a="1"/>
  <c r="AK568" i="3" s="1"/>
  <c r="AK864" i="3" a="1"/>
  <c r="AK864" i="3" s="1"/>
  <c r="AK567" i="3" a="1"/>
  <c r="AK567" i="3" s="1"/>
  <c r="AK815" i="3" a="1"/>
  <c r="AK815" i="3" s="1"/>
  <c r="AK155" i="3" a="1"/>
  <c r="AK155" i="3" s="1"/>
  <c r="AK842" i="3" a="1"/>
  <c r="AK842" i="3" s="1"/>
  <c r="AK984" i="3" a="1"/>
  <c r="AK984" i="3" s="1"/>
  <c r="AK259" i="3" a="1"/>
  <c r="AK259" i="3" s="1"/>
  <c r="AK387" i="3" a="1"/>
  <c r="AK387" i="3" s="1"/>
  <c r="AK346" i="3" a="1"/>
  <c r="AK346" i="3" s="1"/>
  <c r="AK721" i="3" a="1"/>
  <c r="AK721" i="3" s="1"/>
  <c r="AK500" i="3" a="1"/>
  <c r="AK500" i="3" s="1"/>
  <c r="AK210" i="3" a="1"/>
  <c r="AK210" i="3" s="1"/>
  <c r="AK224" i="3" a="1"/>
  <c r="AK224" i="3" s="1"/>
  <c r="AK214" i="3" a="1"/>
  <c r="AK214" i="3" s="1"/>
  <c r="AK249" i="3" a="1"/>
  <c r="AK249" i="3" s="1"/>
  <c r="AK982" i="3" a="1"/>
  <c r="AK982" i="3" s="1"/>
  <c r="AK414" i="3" a="1"/>
  <c r="AK414" i="3" s="1"/>
  <c r="AK215" i="3" a="1"/>
  <c r="AK215" i="3" s="1"/>
  <c r="AK609" i="3" a="1"/>
  <c r="AK609" i="3" s="1"/>
  <c r="AK543" i="3" a="1"/>
  <c r="AK543" i="3" s="1"/>
  <c r="AK444" i="3" a="1"/>
  <c r="AK444" i="3" s="1"/>
  <c r="AK796" i="3" a="1"/>
  <c r="AK796" i="3" s="1"/>
  <c r="AK77" i="3" a="1"/>
  <c r="AK77" i="3" s="1"/>
  <c r="AK994" i="3" a="1"/>
  <c r="AK994" i="3" s="1"/>
  <c r="AK236" i="3" a="1"/>
  <c r="AK236" i="3" s="1"/>
  <c r="AK822" i="3" a="1"/>
  <c r="AK822" i="3" s="1"/>
  <c r="AK606" i="3" a="1"/>
  <c r="AK606" i="3" s="1"/>
  <c r="AK357" i="3" a="1"/>
  <c r="AK357" i="3" s="1"/>
  <c r="AK777" i="3" a="1"/>
  <c r="AK777" i="3" s="1"/>
  <c r="AK823" i="3" a="1"/>
  <c r="AK823" i="3" s="1"/>
  <c r="AK80" i="3" a="1"/>
  <c r="AK80" i="3" s="1"/>
  <c r="AK514" i="3" a="1"/>
  <c r="AK514" i="3" s="1"/>
  <c r="AK391" i="3" a="1"/>
  <c r="AK391" i="3" s="1"/>
  <c r="AK538" i="3" a="1"/>
  <c r="AK538" i="3" s="1"/>
  <c r="AK437" i="3" a="1"/>
  <c r="AK437" i="3" s="1"/>
  <c r="AK252" i="3" a="1"/>
  <c r="AK252" i="3" s="1"/>
  <c r="AK591" i="3" a="1"/>
  <c r="AK591" i="3" s="1"/>
  <c r="AK893" i="3" a="1"/>
  <c r="AK893" i="3" s="1"/>
  <c r="AK413" i="3" a="1"/>
  <c r="AK413" i="3" s="1"/>
  <c r="AK313" i="3" a="1"/>
  <c r="AK313" i="3" s="1"/>
  <c r="AK951" i="3" a="1"/>
  <c r="AK951" i="3" s="1"/>
  <c r="AK834" i="3" a="1"/>
  <c r="AK834" i="3" s="1"/>
  <c r="AK539" i="3" a="1"/>
  <c r="AK539" i="3" s="1"/>
  <c r="AK140" i="3" a="1"/>
  <c r="AK140" i="3" s="1"/>
  <c r="AK865" i="3" a="1"/>
  <c r="AK865" i="3" s="1"/>
  <c r="AK362" i="3" a="1"/>
  <c r="AK362" i="3" s="1"/>
  <c r="AK976" i="3" a="1"/>
  <c r="AK976" i="3" s="1"/>
  <c r="AK75" i="3" a="1"/>
  <c r="AK75" i="3" s="1"/>
  <c r="AK584" i="3" a="1"/>
  <c r="AK584" i="3" s="1"/>
  <c r="AK170" i="3" a="1"/>
  <c r="AK170" i="3" s="1"/>
  <c r="AK400" i="3" a="1"/>
  <c r="AK400" i="3" s="1"/>
  <c r="AK985" i="3" a="1"/>
  <c r="AK985" i="3" s="1"/>
  <c r="AK319" i="3" a="1"/>
  <c r="AK319" i="3" s="1"/>
  <c r="AK14" i="3" a="1"/>
  <c r="AK14" i="3" s="1"/>
  <c r="AK148" i="3" a="1"/>
  <c r="AK148" i="3" s="1"/>
  <c r="AK360" i="3" a="1"/>
  <c r="AK360" i="3" s="1"/>
  <c r="AK481" i="3" a="1"/>
  <c r="AK481" i="3" s="1"/>
  <c r="AK38" i="3" a="1"/>
  <c r="AK38" i="3" s="1"/>
  <c r="AK199" i="3" a="1"/>
  <c r="AK199" i="3" s="1"/>
  <c r="AK695" i="3" a="1"/>
  <c r="AK695" i="3" s="1"/>
  <c r="AK305" i="3" a="1"/>
  <c r="AK305" i="3" s="1"/>
  <c r="AK165" i="3" a="1"/>
  <c r="AK165" i="3" s="1"/>
  <c r="AK33" i="3" a="1"/>
  <c r="AK33" i="3" s="1"/>
  <c r="AK957" i="3" a="1"/>
  <c r="AK957" i="3" s="1"/>
  <c r="AK160" i="3" a="1"/>
  <c r="AK160" i="3" s="1"/>
  <c r="AK838" i="3" a="1"/>
  <c r="AK838" i="3" s="1"/>
  <c r="AK696" i="3" a="1"/>
  <c r="AK696" i="3" s="1"/>
  <c r="AK722" i="3" a="1"/>
  <c r="AK722" i="3" s="1"/>
  <c r="AK314" i="3" a="1"/>
  <c r="AK314" i="3" s="1"/>
  <c r="AK963" i="3" a="1"/>
  <c r="AK963" i="3" s="1"/>
  <c r="AK719" i="3" a="1"/>
  <c r="AK719" i="3" s="1"/>
  <c r="AK757" i="3" a="1"/>
  <c r="AK757" i="3" s="1"/>
  <c r="AK592" i="3" a="1"/>
  <c r="AK592" i="3" s="1"/>
  <c r="AK213" i="3" a="1"/>
  <c r="AK213" i="3" s="1"/>
  <c r="AK654" i="3" a="1"/>
  <c r="AK654" i="3" s="1"/>
  <c r="AK758" i="3" a="1"/>
  <c r="AK758" i="3" s="1"/>
  <c r="AK378" i="3" a="1"/>
  <c r="AK378" i="3" s="1"/>
  <c r="AK45" i="3" a="1"/>
  <c r="AK45" i="3" s="1"/>
  <c r="AK688" i="3" a="1"/>
  <c r="AK688" i="3" s="1"/>
  <c r="AK433" i="3" a="1"/>
  <c r="AK433" i="3" s="1"/>
  <c r="AK604" i="3" a="1"/>
  <c r="AK604" i="3" s="1"/>
  <c r="AK163" i="3" a="1"/>
  <c r="AK163" i="3" s="1"/>
  <c r="AK596" i="3" a="1"/>
  <c r="AK596" i="3" s="1"/>
  <c r="AK853" i="3" a="1"/>
  <c r="AK853" i="3" s="1"/>
  <c r="AK381" i="3" a="1"/>
  <c r="AK381" i="3" s="1"/>
  <c r="AK410" i="3" a="1"/>
  <c r="AK410" i="3" s="1"/>
  <c r="AK61" i="3" a="1"/>
  <c r="AK61" i="3" s="1"/>
  <c r="AK106" i="3" a="1"/>
  <c r="AK106" i="3" s="1"/>
  <c r="AK307" i="3" a="1"/>
  <c r="AK307" i="3" s="1"/>
  <c r="AK449" i="3" a="1"/>
  <c r="AK449" i="3" s="1"/>
  <c r="AK232" i="3" a="1"/>
  <c r="AK232" i="3" s="1"/>
  <c r="AK981" i="3" a="1"/>
  <c r="AK981" i="3" s="1"/>
  <c r="AK350" i="3" a="1"/>
  <c r="AK350" i="3" s="1"/>
  <c r="AK624" i="3" a="1"/>
  <c r="AK624" i="3" s="1"/>
  <c r="AK826" i="3" a="1"/>
  <c r="AK826" i="3" s="1"/>
  <c r="AK837" i="3" a="1"/>
  <c r="AK837" i="3" s="1"/>
  <c r="AK665" i="3" a="1"/>
  <c r="AK665" i="3" s="1"/>
  <c r="AK154" i="3" a="1"/>
  <c r="AK154" i="3" s="1"/>
  <c r="AK789" i="3" a="1"/>
  <c r="AK789" i="3" s="1"/>
  <c r="AK15" i="3" a="1"/>
  <c r="AK15" i="3" s="1"/>
  <c r="AK397" i="3" a="1"/>
  <c r="AK397" i="3" s="1"/>
  <c r="AK342" i="3" a="1"/>
  <c r="AK342" i="3" s="1"/>
  <c r="AK475" i="3" a="1"/>
  <c r="AK475" i="3" s="1"/>
  <c r="AK487" i="3" a="1"/>
  <c r="AK487" i="3" s="1"/>
  <c r="AK434" i="3" a="1"/>
  <c r="AK434" i="3" s="1"/>
  <c r="AK929" i="3" a="1"/>
  <c r="AK929" i="3" s="1"/>
  <c r="AK420" i="3" a="1"/>
  <c r="AK420" i="3" s="1"/>
  <c r="AK905" i="3" a="1"/>
  <c r="AK905" i="3" s="1"/>
  <c r="AK814" i="3" a="1"/>
  <c r="AK814" i="3" s="1"/>
  <c r="AK608" i="3" a="1"/>
  <c r="AK608" i="3" s="1"/>
  <c r="AK968" i="3" a="1"/>
  <c r="AK968" i="3" s="1"/>
  <c r="AK152" i="3" a="1"/>
  <c r="AK152" i="3" s="1"/>
  <c r="AK707" i="3" a="1"/>
  <c r="AK707" i="3" s="1"/>
  <c r="AK70" i="3" a="1"/>
  <c r="AK70" i="3" s="1"/>
  <c r="AK767" i="3" a="1"/>
  <c r="AK767" i="3" s="1"/>
  <c r="AK72" i="3" a="1"/>
  <c r="AK72" i="3" s="1"/>
  <c r="AK242" i="3" a="1"/>
  <c r="AK242" i="3" s="1"/>
  <c r="AK229" i="3" a="1"/>
  <c r="AK229" i="3" s="1"/>
  <c r="AK515" i="3" a="1"/>
  <c r="AK515" i="3" s="1"/>
  <c r="AK469" i="3" a="1"/>
  <c r="AK469" i="3" s="1"/>
  <c r="AK550" i="3" a="1"/>
  <c r="AK550" i="3" s="1"/>
  <c r="AK593" i="3" a="1"/>
  <c r="AK593" i="3" s="1"/>
  <c r="AK533" i="3" a="1"/>
  <c r="AK533" i="3" s="1"/>
  <c r="AK825" i="3" a="1"/>
  <c r="AK825" i="3" s="1"/>
  <c r="AK911" i="3" a="1"/>
  <c r="AK911" i="3" s="1"/>
  <c r="AK16" i="3" a="1"/>
  <c r="AK16" i="3" s="1"/>
  <c r="AK124" i="3" a="1"/>
  <c r="AK124" i="3" s="1"/>
  <c r="AK629" i="3" a="1"/>
  <c r="AK629" i="3" s="1"/>
  <c r="AK936" i="3" a="1"/>
  <c r="AK936" i="3" s="1"/>
  <c r="AK934" i="3" a="1"/>
  <c r="AK934" i="3" s="1"/>
  <c r="AK343" i="3" a="1"/>
  <c r="AK343" i="3" s="1"/>
  <c r="AK684" i="3" a="1"/>
  <c r="AK684" i="3" s="1"/>
  <c r="AK679" i="3" a="1"/>
  <c r="AK679" i="3" s="1"/>
  <c r="AK771" i="3" a="1"/>
  <c r="AK771" i="3" s="1"/>
  <c r="AK386" i="3" a="1"/>
  <c r="AK386" i="3" s="1"/>
  <c r="AK235" i="3" a="1"/>
  <c r="AK235" i="3" s="1"/>
  <c r="AK974" i="3" a="1"/>
  <c r="AK974" i="3" s="1"/>
  <c r="AK277" i="3" a="1"/>
  <c r="AK277" i="3" s="1"/>
  <c r="AK255" i="3" a="1"/>
  <c r="AK255" i="3" s="1"/>
  <c r="AK930" i="3" a="1"/>
  <c r="AK930" i="3" s="1"/>
  <c r="AK408" i="3" a="1"/>
  <c r="AK408" i="3" s="1"/>
  <c r="AK172" i="3" a="1"/>
  <c r="AK172" i="3" s="1"/>
  <c r="AK850" i="3" a="1"/>
  <c r="AK850" i="3" s="1"/>
  <c r="AK856" i="3" a="1"/>
  <c r="AK856" i="3" s="1"/>
  <c r="AK582" i="3" a="1"/>
  <c r="AK582" i="3" s="1"/>
  <c r="AK150" i="3" a="1"/>
  <c r="AK150" i="3" s="1"/>
  <c r="AK244" i="3" a="1"/>
  <c r="AK244" i="3" s="1"/>
  <c r="AK701" i="3" a="1"/>
  <c r="AK701" i="3" s="1"/>
  <c r="AK619" i="3" a="1"/>
  <c r="AK619" i="3" s="1"/>
  <c r="AK261" i="3" a="1"/>
  <c r="AK261" i="3" s="1"/>
  <c r="AK93" i="3" a="1"/>
  <c r="AK93" i="3" s="1"/>
  <c r="AK724" i="3" a="1"/>
  <c r="AK724" i="3" s="1"/>
  <c r="AK709" i="3" a="1"/>
  <c r="AK709" i="3" s="1"/>
  <c r="AK42" i="3" a="1"/>
  <c r="AK42" i="3" s="1"/>
  <c r="AK463" i="3" a="1"/>
  <c r="AK463" i="3" s="1"/>
  <c r="AK58" i="3" a="1"/>
  <c r="AK58" i="3" s="1"/>
  <c r="AK518" i="3" a="1"/>
  <c r="AK518" i="3" s="1"/>
  <c r="AK824" i="3" a="1"/>
  <c r="AK824" i="3" s="1"/>
  <c r="AK13" i="3" a="1"/>
  <c r="AK13" i="3" s="1"/>
  <c r="AK144" i="3" a="1"/>
  <c r="AK144" i="3" s="1"/>
  <c r="AK10" i="3" a="1"/>
  <c r="AK10" i="3" s="1"/>
  <c r="AK524" i="3" a="1"/>
  <c r="AK524" i="3" s="1"/>
  <c r="AK627" i="3" a="1"/>
  <c r="AK627" i="3" s="1"/>
  <c r="AK116" i="3" a="1"/>
  <c r="AK116" i="3" s="1"/>
  <c r="AK846" i="3" a="1"/>
  <c r="AK846" i="3" s="1"/>
  <c r="AK308" i="3" a="1"/>
  <c r="AK308" i="3" s="1"/>
  <c r="AK898" i="3" a="1"/>
  <c r="AK898" i="3" s="1"/>
  <c r="AK766" i="3" a="1"/>
  <c r="AK766" i="3" s="1"/>
  <c r="AK202" i="3" a="1"/>
  <c r="AK202" i="3" s="1"/>
  <c r="AK677" i="3" a="1"/>
  <c r="AK677" i="3" s="1"/>
  <c r="AK59" i="3" a="1"/>
  <c r="AK59" i="3" s="1"/>
  <c r="AK450" i="3" a="1"/>
  <c r="AK450" i="3" s="1"/>
  <c r="AK56" i="3" a="1"/>
  <c r="AK56" i="3" s="1"/>
  <c r="AK895" i="3" a="1"/>
  <c r="AK895" i="3" s="1"/>
  <c r="AK119" i="3" a="1"/>
  <c r="AK119" i="3" s="1"/>
  <c r="AK265" i="3" a="1"/>
  <c r="AK265" i="3" s="1"/>
  <c r="AK755" i="3" a="1"/>
  <c r="AK755" i="3" s="1"/>
  <c r="AK706" i="3" a="1"/>
  <c r="AK706" i="3" s="1"/>
  <c r="AK843" i="3" a="1"/>
  <c r="AK843" i="3" s="1"/>
  <c r="AK868" i="3" a="1"/>
  <c r="AK868" i="3" s="1"/>
  <c r="AK614" i="3" a="1"/>
  <c r="AK614" i="3" s="1"/>
  <c r="AK751" i="3" a="1"/>
  <c r="AK751" i="3" s="1"/>
  <c r="AK312" i="3" a="1"/>
  <c r="AK312" i="3" s="1"/>
  <c r="AK556" i="3" a="1"/>
  <c r="AK556" i="3" s="1"/>
  <c r="AK123" i="3" a="1"/>
  <c r="AK123" i="3" s="1"/>
  <c r="AK547" i="3" a="1"/>
  <c r="AK547" i="3" s="1"/>
  <c r="AK370" i="3" a="1"/>
  <c r="AK370" i="3" s="1"/>
  <c r="AK595" i="3" a="1"/>
  <c r="AK595" i="3" s="1"/>
  <c r="AK535" i="3" a="1"/>
  <c r="AK535" i="3" s="1"/>
  <c r="AK368" i="3" a="1"/>
  <c r="AK368" i="3" s="1"/>
  <c r="AK952" i="3" a="1"/>
  <c r="AK952" i="3" s="1"/>
  <c r="AK482" i="3" a="1"/>
  <c r="AK482" i="3" s="1"/>
  <c r="AK472" i="3" a="1"/>
  <c r="AK472" i="3" s="1"/>
  <c r="AK421" i="3" a="1"/>
  <c r="AK421" i="3" s="1"/>
  <c r="AK854" i="3" a="1"/>
  <c r="AK854" i="3" s="1"/>
  <c r="AK658" i="3" a="1"/>
  <c r="AK658" i="3" s="1"/>
  <c r="AK239" i="3" a="1"/>
  <c r="AK239" i="3" s="1"/>
  <c r="AK135" i="3" a="1"/>
  <c r="AK135" i="3" s="1"/>
  <c r="AK528" i="3" a="1"/>
  <c r="AK528" i="3" s="1"/>
  <c r="AK959" i="3" a="1"/>
  <c r="AK959" i="3" s="1"/>
  <c r="AK351" i="3" a="1"/>
  <c r="AK351" i="3" s="1"/>
  <c r="AK900" i="3" a="1"/>
  <c r="AK900" i="3" s="1"/>
  <c r="AK672" i="3" a="1"/>
  <c r="AK672" i="3" s="1"/>
  <c r="AK681" i="3" a="1"/>
  <c r="AK681" i="3" s="1"/>
  <c r="AK192" i="3" a="1"/>
  <c r="AK192" i="3" s="1"/>
  <c r="AK423" i="3" a="1"/>
  <c r="AK423" i="3" s="1"/>
  <c r="AK611" i="3" a="1"/>
  <c r="AK611" i="3" s="1"/>
  <c r="AK932" i="3" a="1"/>
  <c r="AK932" i="3" s="1"/>
  <c r="AK121" i="3" a="1"/>
  <c r="AK121" i="3" s="1"/>
  <c r="AK153" i="3" a="1"/>
  <c r="AK153" i="3" s="1"/>
  <c r="AK513" i="3" a="1"/>
  <c r="AK513" i="3" s="1"/>
  <c r="AK967" i="3" a="1"/>
  <c r="AK967" i="3" s="1"/>
  <c r="AK557" i="3" a="1"/>
  <c r="AK557" i="3" s="1"/>
  <c r="AK225" i="3" a="1"/>
  <c r="AK225" i="3" s="1"/>
  <c r="AK961" i="3" a="1"/>
  <c r="AK961" i="3" s="1"/>
  <c r="AK493" i="3" a="1"/>
  <c r="AK493" i="3" s="1"/>
  <c r="AK182" i="3" a="1"/>
  <c r="AK182" i="3" s="1"/>
  <c r="AK126" i="3" a="1"/>
  <c r="AK126" i="3" s="1"/>
  <c r="AK941" i="3" a="1"/>
  <c r="AK941" i="3" s="1"/>
  <c r="AK833" i="3" a="1"/>
  <c r="AK833" i="3" s="1"/>
  <c r="AK184" i="3" a="1"/>
  <c r="AK184" i="3" s="1"/>
  <c r="AK569" i="3" a="1"/>
  <c r="AK569" i="3" s="1"/>
  <c r="AK395" i="3" a="1"/>
  <c r="AK395" i="3" s="1"/>
  <c r="AK74" i="3" a="1"/>
  <c r="AK74" i="3" s="1"/>
  <c r="AK646" i="3" a="1"/>
  <c r="AK646" i="3" s="1"/>
  <c r="AK428" i="3" a="1"/>
  <c r="AK428" i="3" s="1"/>
  <c r="AK714" i="3" a="1"/>
  <c r="AK714" i="3" s="1"/>
  <c r="AK778" i="3" a="1"/>
  <c r="AK778" i="3" s="1"/>
  <c r="AK520" i="3" a="1"/>
  <c r="AK520" i="3" s="1"/>
  <c r="AK782" i="3" a="1"/>
  <c r="AK782" i="3" s="1"/>
  <c r="AK461" i="3" a="1"/>
  <c r="AK461" i="3" s="1"/>
  <c r="AK942" i="3" a="1"/>
  <c r="AK942" i="3" s="1"/>
  <c r="AK134" i="3" a="1"/>
  <c r="AK134" i="3" s="1"/>
  <c r="AK638" i="3" a="1"/>
  <c r="AK638" i="3" s="1"/>
  <c r="AK615" i="3" a="1"/>
  <c r="AK615" i="3" s="1"/>
  <c r="AK812" i="3" a="1"/>
  <c r="AK812" i="3" s="1"/>
  <c r="AK820" i="3" a="1"/>
  <c r="AK820" i="3" s="1"/>
  <c r="AK262" i="3" a="1"/>
  <c r="AK262" i="3" s="1"/>
  <c r="AK462" i="3" a="1"/>
  <c r="AK462" i="3" s="1"/>
  <c r="AK711" i="3" a="1"/>
  <c r="AK711" i="3" s="1"/>
  <c r="AK915" i="3" a="1"/>
  <c r="AK915" i="3" s="1"/>
  <c r="AK813" i="3" a="1"/>
  <c r="AK813" i="3" s="1"/>
  <c r="AK419" i="3" a="1"/>
  <c r="AK419" i="3" s="1"/>
  <c r="AK250" i="3" a="1"/>
  <c r="AK250" i="3" s="1"/>
  <c r="AK634" i="3" a="1"/>
  <c r="AK634" i="3" s="1"/>
  <c r="AK201" i="3" a="1"/>
  <c r="AK201" i="3" s="1"/>
  <c r="AK466" i="3" a="1"/>
  <c r="AK466" i="3" s="1"/>
  <c r="AK241" i="3" a="1"/>
  <c r="AK241" i="3" s="1"/>
  <c r="AK203" i="3" a="1"/>
  <c r="AK203" i="3" s="1"/>
  <c r="AK264" i="3" a="1"/>
  <c r="AK264" i="3" s="1"/>
  <c r="AK335" i="3" a="1"/>
  <c r="AK335" i="3" s="1"/>
  <c r="AK46" i="3" a="1"/>
  <c r="AK46" i="3" s="1"/>
  <c r="AK405" i="3" a="1"/>
  <c r="AK405" i="3" s="1"/>
  <c r="AK347" i="3" a="1"/>
  <c r="AK347" i="3" s="1"/>
  <c r="AK453" i="3" a="1"/>
  <c r="AK453" i="3" s="1"/>
  <c r="AK620" i="3" a="1"/>
  <c r="AK620" i="3" s="1"/>
  <c r="AK156" i="3" a="1"/>
  <c r="AK156" i="3" s="1"/>
  <c r="AK519" i="3" a="1"/>
  <c r="AK519" i="3" s="1"/>
  <c r="AK508" i="3" a="1"/>
  <c r="AK508" i="3" s="1"/>
  <c r="AK185" i="3" a="1"/>
  <c r="AK185" i="3" s="1"/>
  <c r="AK986" i="3" a="1"/>
  <c r="AK986" i="3" s="1"/>
  <c r="AK310" i="3" a="1"/>
  <c r="AK310" i="3" s="1"/>
  <c r="AK585" i="3" a="1"/>
  <c r="AK585" i="3" s="1"/>
  <c r="AK207" i="3" a="1"/>
  <c r="AK207" i="3" s="1"/>
  <c r="AK649" i="3" a="1"/>
  <c r="AK649" i="3" s="1"/>
  <c r="AK792" i="3" a="1"/>
  <c r="AK792" i="3" s="1"/>
  <c r="AK659" i="3" a="1"/>
  <c r="AK659" i="3" s="1"/>
  <c r="AK281" i="3" a="1"/>
  <c r="AK281" i="3" s="1"/>
  <c r="AK597" i="3" a="1"/>
  <c r="AK597" i="3" s="1"/>
  <c r="AK430" i="3" a="1"/>
  <c r="AK430" i="3" s="1"/>
  <c r="AK937" i="3" a="1"/>
  <c r="AK937" i="3" s="1"/>
  <c r="AK802" i="3" a="1"/>
  <c r="AK802" i="3" s="1"/>
  <c r="AK19" i="3" a="1"/>
  <c r="AK19" i="3" s="1"/>
  <c r="AK839" i="3" a="1"/>
  <c r="AK839" i="3" s="1"/>
  <c r="AK877" i="3" a="1"/>
  <c r="AK877" i="3" s="1"/>
  <c r="AK219" i="3" a="1"/>
  <c r="AK219" i="3" s="1"/>
  <c r="AK872" i="3" a="1"/>
  <c r="AK872" i="3" s="1"/>
  <c r="AK662" i="3" a="1"/>
  <c r="AK662" i="3" s="1"/>
  <c r="AK831" i="3" a="1"/>
  <c r="AK831" i="3" s="1"/>
  <c r="AK363" i="3" a="1"/>
  <c r="AK363" i="3" s="1"/>
  <c r="AK164" i="3" a="1"/>
  <c r="AK164" i="3" s="1"/>
  <c r="AK685" i="3" a="1"/>
  <c r="AK685" i="3" s="1"/>
  <c r="AK995" i="3" a="1"/>
  <c r="AK995" i="3" s="1"/>
  <c r="AK958" i="3" a="1"/>
  <c r="AK958" i="3" s="1"/>
  <c r="AK256" i="3" a="1"/>
  <c r="AK256" i="3" s="1"/>
  <c r="AK664" i="3" a="1"/>
  <c r="AK664" i="3" s="1"/>
  <c r="AK406" i="3" a="1"/>
  <c r="AK406" i="3" s="1"/>
  <c r="AK130" i="3" a="1"/>
  <c r="AK130" i="3" s="1"/>
  <c r="AK44" i="3" a="1"/>
  <c r="AK44" i="3" s="1"/>
  <c r="AK601" i="3" a="1"/>
  <c r="AK601" i="3" s="1"/>
  <c r="AK393" i="3" a="1"/>
  <c r="AK393" i="3" s="1"/>
  <c r="AK744" i="3" a="1"/>
  <c r="AK744" i="3" s="1"/>
  <c r="AK89" i="3" a="1"/>
  <c r="AK89" i="3" s="1"/>
  <c r="AK791" i="3" a="1"/>
  <c r="AK791" i="3" s="1"/>
  <c r="AK483" i="3" a="1"/>
  <c r="AK483" i="3" s="1"/>
  <c r="AK129" i="3" a="1"/>
  <c r="AK129" i="3" s="1"/>
  <c r="AK876" i="3" a="1"/>
  <c r="AK876" i="3" s="1"/>
  <c r="AK341" i="3" a="1"/>
  <c r="AK341" i="3" s="1"/>
  <c r="AK965" i="3" a="1"/>
  <c r="AK965" i="3" s="1"/>
  <c r="AK276" i="3" a="1"/>
  <c r="AK276" i="3" s="1"/>
  <c r="AK268" i="3" a="1"/>
  <c r="AK268" i="3" s="1"/>
  <c r="AK369" i="3" a="1"/>
  <c r="AK369" i="3" s="1"/>
  <c r="AK187" i="3" a="1"/>
  <c r="AK187" i="3" s="1"/>
  <c r="AK882" i="3" a="1"/>
  <c r="AK882" i="3" s="1"/>
  <c r="AK220" i="3" a="1"/>
  <c r="AK220" i="3" s="1"/>
  <c r="AK988" i="3" a="1"/>
  <c r="AK988" i="3" s="1"/>
  <c r="AK306" i="3" a="1"/>
  <c r="AK306" i="3" s="1"/>
  <c r="AK286" i="3" a="1"/>
  <c r="AK286" i="3" s="1"/>
  <c r="AK424" i="3" a="1"/>
  <c r="AK424" i="3" s="1"/>
  <c r="AK105" i="3" a="1"/>
  <c r="AK105" i="3" s="1"/>
  <c r="AK600" i="3" a="1"/>
  <c r="AK600" i="3" s="1"/>
  <c r="AK233" i="3" a="1"/>
  <c r="AK233" i="3" s="1"/>
  <c r="AK103" i="3" a="1"/>
  <c r="AK103" i="3" s="1"/>
  <c r="AK671" i="3" a="1"/>
  <c r="AK671" i="3" s="1"/>
  <c r="AK141" i="3" a="1"/>
  <c r="AK141" i="3" s="1"/>
  <c r="AK972" i="3" a="1"/>
  <c r="AK972" i="3" s="1"/>
  <c r="AK479" i="3" a="1"/>
  <c r="AK479" i="3" s="1"/>
  <c r="AK454" i="3" a="1"/>
  <c r="AK454" i="3" s="1"/>
  <c r="AK109" i="3" a="1"/>
  <c r="AK109" i="3" s="1"/>
  <c r="AK392" i="3" a="1"/>
  <c r="AK392" i="3" s="1"/>
  <c r="AK827" i="3" a="1"/>
  <c r="AK827" i="3" s="1"/>
  <c r="AK639" i="3" a="1"/>
  <c r="AK639" i="3" s="1"/>
  <c r="AK660" i="3" a="1"/>
  <c r="AK660" i="3" s="1"/>
  <c r="AK746" i="3" a="1"/>
  <c r="AK746" i="3" s="1"/>
  <c r="AK562" i="3" a="1"/>
  <c r="AK562" i="3" s="1"/>
  <c r="AK772" i="3" a="1"/>
  <c r="AK772" i="3" s="1"/>
  <c r="AK509" i="3" a="1"/>
  <c r="AK509" i="3" s="1"/>
  <c r="AK147" i="3" a="1"/>
  <c r="AK147" i="3" s="1"/>
  <c r="AK605" i="3" a="1"/>
  <c r="AK605" i="3" s="1"/>
  <c r="AK892" i="3" a="1"/>
  <c r="AK892" i="3" s="1"/>
  <c r="AK168" i="3" a="1"/>
  <c r="AK168" i="3" s="1"/>
  <c r="AK435" i="3" a="1"/>
  <c r="AK435" i="3" s="1"/>
  <c r="AK924" i="3" a="1"/>
  <c r="AK924" i="3" s="1"/>
  <c r="AK769" i="3" a="1"/>
  <c r="AK769" i="3" s="1"/>
  <c r="AK641" i="3" a="1"/>
  <c r="AK641" i="3" s="1"/>
  <c r="AK886" i="3" a="1"/>
  <c r="AK886" i="3" s="1"/>
  <c r="AK925" i="3" a="1"/>
  <c r="AK925" i="3" s="1"/>
  <c r="AK603" i="3" a="1"/>
  <c r="AK603" i="3" s="1"/>
  <c r="AK122" i="3" a="1"/>
  <c r="AK122" i="3" s="1"/>
  <c r="AK234" i="3" a="1"/>
  <c r="AK234" i="3" s="1"/>
  <c r="AK926" i="3" a="1"/>
  <c r="AK926" i="3" s="1"/>
  <c r="AK66" i="3" a="1"/>
  <c r="AK66" i="3" s="1"/>
  <c r="AK358" i="3" a="1"/>
  <c r="AK358" i="3" s="1"/>
  <c r="AK716" i="3" a="1"/>
  <c r="AK716" i="3" s="1"/>
  <c r="AK687" i="3" a="1"/>
  <c r="AK687" i="3" s="1"/>
  <c r="AK559" i="3" a="1"/>
  <c r="AK559" i="3" s="1"/>
  <c r="AK733" i="3" a="1"/>
  <c r="AK733" i="3" s="1"/>
  <c r="AK465" i="3" a="1"/>
  <c r="AK465" i="3" s="1"/>
  <c r="AK683" i="3" a="1"/>
  <c r="AK683" i="3" s="1"/>
  <c r="AK226" i="3" a="1"/>
  <c r="AK226" i="3" s="1"/>
  <c r="AK293" i="3" a="1"/>
  <c r="AK293" i="3" s="1"/>
  <c r="AK30" i="3" a="1"/>
  <c r="AK30" i="3" s="1"/>
  <c r="AK642" i="3" a="1"/>
  <c r="AK642" i="3" s="1"/>
  <c r="AK504" i="3" a="1"/>
  <c r="AK504" i="3" s="1"/>
  <c r="AK970" i="3" a="1"/>
  <c r="AK970" i="3" s="1"/>
  <c r="AK931" i="3" a="1"/>
  <c r="AK931" i="3" s="1"/>
  <c r="AK91" i="3" a="1"/>
  <c r="AK91" i="3" s="1"/>
  <c r="AK577" i="3" a="1"/>
  <c r="AK577" i="3" s="1"/>
  <c r="AK749" i="3" a="1"/>
  <c r="AK749" i="3" s="1"/>
  <c r="AK158" i="3" a="1"/>
  <c r="AK158" i="3" s="1"/>
  <c r="AK529" i="3" a="1"/>
  <c r="AK529" i="3" s="1"/>
  <c r="AK323" i="3" a="1"/>
  <c r="AK323" i="3" s="1"/>
  <c r="AK321" i="3" a="1"/>
  <c r="AK321" i="3" s="1"/>
  <c r="AK115" i="3" a="1"/>
  <c r="AK115" i="3" s="1"/>
  <c r="AK896" i="3" a="1"/>
  <c r="AK896" i="3" s="1"/>
  <c r="AK399" i="3" a="1"/>
  <c r="AK399" i="3" s="1"/>
  <c r="AK302" i="3" a="1"/>
  <c r="AK302" i="3" s="1"/>
  <c r="AK458" i="3" a="1"/>
  <c r="AK458" i="3" s="1"/>
  <c r="AK455" i="3" a="1"/>
  <c r="AK455" i="3" s="1"/>
  <c r="AK11" i="3" a="1"/>
  <c r="AK11" i="3" s="1"/>
  <c r="AK565" i="3" a="1"/>
  <c r="AK565" i="3" s="1"/>
  <c r="AK801" i="3" a="1"/>
  <c r="AK801" i="3" s="1"/>
  <c r="AK832" i="3" a="1"/>
  <c r="AK832" i="3" s="1"/>
  <c r="AK299" i="3" a="1"/>
  <c r="AK299" i="3" s="1"/>
  <c r="AK890" i="3" a="1"/>
  <c r="AK890" i="3" s="1"/>
  <c r="AK480" i="3" a="1"/>
  <c r="AK480" i="3" s="1"/>
  <c r="AK248" i="3" a="1"/>
  <c r="AK248" i="3" s="1"/>
  <c r="AK652" i="3" a="1"/>
  <c r="AK652" i="3" s="1"/>
  <c r="AK27" i="3" a="1"/>
  <c r="AK27" i="3" s="1"/>
  <c r="AK828" i="3" a="1"/>
  <c r="AK828" i="3" s="1"/>
  <c r="AK980" i="3" a="1"/>
  <c r="AK980" i="3" s="1"/>
  <c r="AK409" i="3" a="1"/>
  <c r="AK409" i="3" s="1"/>
  <c r="AK661" i="3" a="1"/>
  <c r="AK661" i="3" s="1"/>
  <c r="AK869" i="3" a="1"/>
  <c r="AK869" i="3" s="1"/>
  <c r="AK748" i="3" a="1"/>
  <c r="AK748" i="3" s="1"/>
  <c r="AK499" i="3" a="1"/>
  <c r="AK499" i="3" s="1"/>
  <c r="AK572" i="3" a="1"/>
  <c r="AK572" i="3" s="1"/>
  <c r="AK870" i="3" a="1"/>
  <c r="AK870" i="3" s="1"/>
  <c r="AK690" i="3" a="1"/>
  <c r="AK690" i="3" s="1"/>
  <c r="AK260" i="3" a="1"/>
  <c r="AK260" i="3" s="1"/>
  <c r="AK377" i="3" a="1"/>
  <c r="AK377" i="3" s="1"/>
  <c r="AK635" i="3" a="1"/>
  <c r="AK635" i="3" s="1"/>
  <c r="AK296" i="3" a="1"/>
  <c r="AK296" i="3" s="1"/>
  <c r="AK517" i="3" a="1"/>
  <c r="AK517" i="3" s="1"/>
  <c r="AK267" i="3" a="1"/>
  <c r="AK267" i="3" s="1"/>
  <c r="AK612" i="3" a="1"/>
  <c r="AK612" i="3" s="1"/>
  <c r="AK819" i="3" a="1"/>
  <c r="AK819" i="3" s="1"/>
  <c r="AK682" i="3" a="1"/>
  <c r="AK682" i="3" s="1"/>
  <c r="AK655" i="3" a="1"/>
  <c r="AK655" i="3" s="1"/>
  <c r="AK720" i="3" a="1"/>
  <c r="AK720" i="3" s="1"/>
  <c r="AK138" i="3" a="1"/>
  <c r="AK138" i="3" s="1"/>
  <c r="AK830" i="3" a="1"/>
  <c r="AK830" i="3" s="1"/>
  <c r="AK338" i="3" a="1"/>
  <c r="AK338" i="3" s="1"/>
  <c r="AK741" i="3" a="1"/>
  <c r="AK741" i="3" s="1"/>
  <c r="AK320" i="3" a="1"/>
  <c r="AK320" i="3" s="1"/>
  <c r="AK222" i="3" a="1"/>
  <c r="AK222" i="3" s="1"/>
  <c r="AK246" i="3" a="1"/>
  <c r="AK246" i="3" s="1"/>
  <c r="AK181" i="3" a="1"/>
  <c r="AK181" i="3" s="1"/>
  <c r="AK656" i="3" a="1"/>
  <c r="AK656" i="3" s="1"/>
  <c r="AK99" i="3" a="1"/>
  <c r="AK99" i="3" s="1"/>
  <c r="AK783" i="3" a="1"/>
  <c r="AK783" i="3" s="1"/>
  <c r="AK512" i="3" a="1"/>
  <c r="AK512" i="3" s="1"/>
  <c r="AK179" i="3" a="1"/>
  <c r="AK179" i="3" s="1"/>
  <c r="AK459" i="3" a="1"/>
  <c r="AK459" i="3" s="1"/>
  <c r="AK388" i="3" a="1"/>
  <c r="AK388" i="3" s="1"/>
  <c r="AK647" i="3" a="1"/>
  <c r="AK647" i="3" s="1"/>
  <c r="AK633" i="3" a="1"/>
  <c r="AK633" i="3" s="1"/>
  <c r="AK553" i="3" a="1"/>
  <c r="AK553" i="3" s="1"/>
  <c r="AK776" i="3" a="1"/>
  <c r="AK776" i="3" s="1"/>
  <c r="AK240" i="3" a="1"/>
  <c r="AK240" i="3" s="1"/>
  <c r="AK996" i="3" a="1"/>
  <c r="AK996" i="3" s="1"/>
  <c r="AK943" i="3" a="1"/>
  <c r="AK943" i="3" s="1"/>
  <c r="AK278" i="3" a="1"/>
  <c r="AK278" i="3" s="1"/>
  <c r="AK208" i="3" a="1"/>
  <c r="AK208" i="3" s="1"/>
  <c r="AK282" i="3" a="1"/>
  <c r="AK282" i="3" s="1"/>
  <c r="AK162" i="3" a="1"/>
  <c r="AK162" i="3" s="1"/>
  <c r="AK373" i="3" a="1"/>
  <c r="AK373" i="3" s="1"/>
  <c r="AK913" i="3" a="1"/>
  <c r="AK913" i="3" s="1"/>
  <c r="AK86" i="3" a="1"/>
  <c r="AK86" i="3" s="1"/>
  <c r="AK488" i="3" a="1"/>
  <c r="AK488" i="3" s="1"/>
  <c r="AK805" i="3" a="1"/>
  <c r="AK805" i="3" s="1"/>
  <c r="AK764" i="3" a="1"/>
  <c r="AK764" i="3" s="1"/>
  <c r="AK200" i="3" a="1"/>
  <c r="AK200" i="3" s="1"/>
  <c r="AK415" i="3" a="1"/>
  <c r="AK415" i="3" s="1"/>
  <c r="AK442" i="3" a="1"/>
  <c r="AK442" i="3" s="1"/>
  <c r="AK928" i="3" a="1"/>
  <c r="AK928" i="3" s="1"/>
  <c r="AK271" i="3" a="1"/>
  <c r="AK271" i="3" s="1"/>
  <c r="AK398" i="3" a="1"/>
  <c r="AK398" i="3" s="1"/>
  <c r="AK451" i="3" a="1"/>
  <c r="AK451" i="3" s="1"/>
  <c r="AK73" i="3" a="1"/>
  <c r="AK73" i="3" s="1"/>
  <c r="AK799" i="3" a="1"/>
  <c r="AK799" i="3" s="1"/>
  <c r="AK987" i="3" a="1"/>
  <c r="AK987" i="3" s="1"/>
  <c r="AK486" i="3" a="1"/>
  <c r="AK486" i="3" s="1"/>
  <c r="AK315" i="3" a="1"/>
  <c r="AK315" i="3" s="1"/>
  <c r="AK295" i="3" a="1"/>
  <c r="AK295" i="3" s="1"/>
  <c r="AK266" i="3" a="1"/>
  <c r="AK266" i="3" s="1"/>
  <c r="AK502" i="3" a="1"/>
  <c r="AK502" i="3" s="1"/>
  <c r="AK910" i="3" a="1"/>
  <c r="AK910" i="3" s="1"/>
  <c r="AK794" i="3" a="1"/>
  <c r="AK794" i="3" s="1"/>
  <c r="AK708" i="3" a="1"/>
  <c r="AK708" i="3" s="1"/>
  <c r="AK875" i="3" a="1"/>
  <c r="AK875" i="3" s="1"/>
  <c r="AK327" i="3" a="1"/>
  <c r="AK327" i="3" s="1"/>
  <c r="AK673" i="3" a="1"/>
  <c r="AK673" i="3" s="1"/>
  <c r="AK506" i="3" a="1"/>
  <c r="AK506" i="3" s="1"/>
  <c r="AK438" i="3" a="1"/>
  <c r="AK438" i="3" s="1"/>
  <c r="AK157" i="3" a="1"/>
  <c r="AK157" i="3" s="1"/>
  <c r="AK933" i="3" a="1"/>
  <c r="AK933" i="3" s="1"/>
  <c r="AK17" i="3" a="1"/>
  <c r="AK17" i="3" s="1"/>
  <c r="AK806" i="3" a="1"/>
  <c r="AK806" i="3" s="1"/>
  <c r="AK542" i="3" a="1"/>
  <c r="AK542" i="3" s="1"/>
  <c r="AK193" i="3" a="1"/>
  <c r="AK193" i="3" s="1"/>
  <c r="AK39" i="3" a="1"/>
  <c r="AK39" i="3" s="1"/>
  <c r="AK85" i="3" a="1"/>
  <c r="AK85" i="3" s="1"/>
  <c r="AK737" i="3" a="1"/>
  <c r="AK737" i="3" s="1"/>
  <c r="AK383" i="3" a="1"/>
  <c r="AK383" i="3" s="1"/>
  <c r="AK906" i="3" a="1"/>
  <c r="AK906" i="3" s="1"/>
  <c r="AK62" i="3" a="1"/>
  <c r="AK62" i="3" s="1"/>
  <c r="AK117" i="3" a="1"/>
  <c r="AK117" i="3" s="1"/>
  <c r="AK440" i="3" a="1"/>
  <c r="AK440" i="3" s="1"/>
  <c r="AK431" i="3" a="1"/>
  <c r="AK431" i="3" s="1"/>
  <c r="AK775" i="3" a="1"/>
  <c r="AK775" i="3" s="1"/>
  <c r="AK31" i="3" a="1"/>
  <c r="AK31" i="3" s="1"/>
  <c r="AK476" i="3" a="1"/>
  <c r="AK476" i="3" s="1"/>
  <c r="AK273" i="3" a="1"/>
  <c r="AK273" i="3" s="1"/>
  <c r="AK860" i="3" a="1"/>
  <c r="AK860" i="3" s="1"/>
  <c r="AK221" i="3" a="1"/>
  <c r="AK221" i="3" s="1"/>
  <c r="AK96" i="3" a="1"/>
  <c r="AK96" i="3" s="1"/>
  <c r="AK21" i="3" a="1"/>
  <c r="AK21" i="3" s="1"/>
  <c r="AK291" i="3" a="1"/>
  <c r="AK291" i="3" s="1"/>
  <c r="AK326" i="3" a="1"/>
  <c r="AK326" i="3" s="1"/>
  <c r="AK650" i="3" a="1"/>
  <c r="AK650" i="3" s="1"/>
  <c r="AK416" i="3" a="1"/>
  <c r="AK416" i="3" s="1"/>
  <c r="AK793" i="3" a="1"/>
  <c r="AK793" i="3" s="1"/>
  <c r="AK784" i="3" a="1"/>
  <c r="AK784" i="3" s="1"/>
  <c r="AK128" i="3" a="1"/>
  <c r="AK128" i="3" s="1"/>
  <c r="AK340" i="3" a="1"/>
  <c r="AK340" i="3" s="1"/>
  <c r="AK20" i="3" a="1"/>
  <c r="AK20" i="3" s="1"/>
  <c r="AK380" i="3" a="1"/>
  <c r="AK380" i="3" s="1"/>
  <c r="AK491" i="3" a="1"/>
  <c r="AK491" i="3" s="1"/>
  <c r="AK752" i="3" a="1"/>
  <c r="AK752" i="3" s="1"/>
  <c r="AK211" i="3" a="1"/>
  <c r="AK211" i="3" s="1"/>
  <c r="AK785" i="3" a="1"/>
  <c r="AK785" i="3" s="1"/>
  <c r="AK95" i="3" a="1"/>
  <c r="AK95" i="3" s="1"/>
  <c r="AK35" i="3" a="1"/>
  <c r="AK35" i="3" s="1"/>
  <c r="AK857" i="3" a="1"/>
  <c r="AK857" i="3" s="1"/>
  <c r="AK786" i="3" a="1"/>
  <c r="AK786" i="3" s="1"/>
  <c r="AK404" i="3" a="1"/>
  <c r="AK404" i="3" s="1"/>
  <c r="AK644" i="3" a="1"/>
  <c r="AK644" i="3" s="1"/>
  <c r="AK852" i="3" a="1"/>
  <c r="AK852" i="3" s="1"/>
  <c r="AK835" i="3" a="1"/>
  <c r="AK835" i="3" s="1"/>
  <c r="AK456" i="3" a="1"/>
  <c r="AK456" i="3" s="1"/>
  <c r="AK113" i="3" a="1"/>
  <c r="AK113" i="3" s="1"/>
  <c r="AK718" i="3" a="1"/>
  <c r="AK718" i="3" s="1"/>
  <c r="AK879" i="3" a="1"/>
  <c r="AK879" i="3" s="1"/>
  <c r="AK331" i="3" a="1"/>
  <c r="AK331" i="3" s="1"/>
  <c r="AK908" i="3" a="1"/>
  <c r="AK908" i="3" s="1"/>
  <c r="AK467" i="3" a="1"/>
  <c r="AK467" i="3" s="1"/>
  <c r="AK918" i="3" a="1"/>
  <c r="AK918" i="3" s="1"/>
  <c r="AK272" i="3" a="1"/>
  <c r="AK272" i="3" s="1"/>
  <c r="AK355" i="3" a="1"/>
  <c r="AK355" i="3" s="1"/>
  <c r="AK385" i="3" a="1"/>
  <c r="AK385" i="3" s="1"/>
  <c r="AK663" i="3" a="1"/>
  <c r="AK663" i="3" s="1"/>
  <c r="AK675" i="3" a="1"/>
  <c r="AK675" i="3" s="1"/>
  <c r="AK598" i="3" a="1"/>
  <c r="AK598" i="3" s="1"/>
  <c r="AK23" i="3" a="1"/>
  <c r="AK23" i="3" s="1"/>
  <c r="AK505" i="3" a="1"/>
  <c r="AK505" i="3" s="1"/>
  <c r="AK324" i="3" a="1"/>
  <c r="AK324" i="3" s="1"/>
  <c r="AK808" i="3" a="1"/>
  <c r="AK808" i="3" s="1"/>
  <c r="AK809" i="3" a="1"/>
  <c r="AK809" i="3" s="1"/>
  <c r="AK189" i="3" a="1"/>
  <c r="AK189" i="3" s="1"/>
  <c r="AK949" i="3" a="1"/>
  <c r="AK949" i="3" s="1"/>
  <c r="AK540" i="3" a="1"/>
  <c r="AK540" i="3" s="1"/>
  <c r="AK964" i="3" a="1"/>
  <c r="AK964" i="3" s="1"/>
  <c r="AK309" i="3" a="1"/>
  <c r="AK309" i="3" s="1"/>
  <c r="AK334" i="3" a="1"/>
  <c r="AK334" i="3" s="1"/>
  <c r="AK227" i="3" a="1"/>
  <c r="AK227" i="3" s="1"/>
  <c r="AK54" i="3" a="1"/>
  <c r="AK54" i="3" s="1"/>
  <c r="AK691" i="3" a="1"/>
  <c r="AK691" i="3" s="1"/>
  <c r="AK209" i="3" a="1"/>
  <c r="AK209" i="3" s="1"/>
  <c r="AK1005" i="3" a="1"/>
  <c r="AK1005" i="3" s="1"/>
  <c r="AK328" i="3" a="1"/>
  <c r="AK328" i="3" s="1"/>
  <c r="AK468" i="3" a="1"/>
  <c r="AK468" i="3" s="1"/>
  <c r="AK530" i="3" a="1"/>
  <c r="AK530" i="3" s="1"/>
  <c r="AK883" i="3" a="1"/>
  <c r="AK883" i="3" s="1"/>
  <c r="AK874" i="3" a="1"/>
  <c r="AK874" i="3" s="1"/>
  <c r="AK586" i="3" a="1"/>
  <c r="AK586" i="3" s="1"/>
  <c r="AK325" i="3" a="1"/>
  <c r="AK325" i="3" s="1"/>
  <c r="AK761" i="3" a="1"/>
  <c r="AK761" i="3" s="1"/>
  <c r="AK527" i="3" a="1"/>
  <c r="AK527" i="3" s="1"/>
  <c r="BO94" i="3"/>
  <c r="R24" i="32"/>
  <c r="R47" i="40"/>
  <c r="J46" i="14" s="1"/>
  <c r="M10" i="42" a="1"/>
  <c r="M10" i="42" s="1"/>
  <c r="BG36" i="3"/>
  <c r="BO36" i="3"/>
  <c r="BH29" i="3"/>
  <c r="BH12" i="3"/>
  <c r="BP12" i="3"/>
  <c r="BH51" i="3"/>
  <c r="BP51" i="3"/>
  <c r="BP24" i="3"/>
  <c r="BH24" i="3"/>
  <c r="BO46" i="3"/>
  <c r="BG46" i="3"/>
  <c r="BG29" i="3"/>
  <c r="BO29" i="3"/>
  <c r="B5" i="40"/>
  <c r="B41" i="14"/>
  <c r="B63" i="28"/>
  <c r="BP17" i="3"/>
  <c r="BH17" i="3"/>
  <c r="BH55" i="3"/>
  <c r="BP55" i="3"/>
  <c r="BP30" i="3"/>
  <c r="BH30" i="3"/>
  <c r="AR8" i="3"/>
  <c r="G60" i="14" s="1"/>
  <c r="AR6" i="3"/>
  <c r="AZ10" i="3"/>
  <c r="BG27" i="3"/>
  <c r="BO27" i="3"/>
  <c r="BG50" i="3"/>
  <c r="BO50" i="3"/>
  <c r="BG35" i="3"/>
  <c r="BO35" i="3"/>
  <c r="BO37" i="3"/>
  <c r="BG37" i="3"/>
  <c r="BH14" i="3"/>
  <c r="BP14" i="3"/>
  <c r="BO21" i="3"/>
  <c r="BG21" i="3"/>
  <c r="BG20" i="3"/>
  <c r="BO20" i="3"/>
  <c r="BO30" i="3"/>
  <c r="BG30" i="3"/>
  <c r="I38" i="34"/>
  <c r="BH13" i="3"/>
  <c r="BG47" i="3"/>
  <c r="BO47" i="3"/>
  <c r="BO52" i="3"/>
  <c r="BG52" i="3"/>
  <c r="BG59" i="3"/>
  <c r="BO59" i="3"/>
  <c r="BG55" i="3"/>
  <c r="BO55" i="3"/>
  <c r="BO49" i="3"/>
  <c r="BG49" i="3"/>
  <c r="BO12" i="3"/>
  <c r="BG12" i="3"/>
  <c r="BG56" i="3"/>
  <c r="BO56" i="3"/>
  <c r="BH57" i="3"/>
  <c r="BP57" i="3"/>
  <c r="BP21" i="3"/>
  <c r="BH16" i="3"/>
  <c r="BP16" i="3"/>
  <c r="BP41" i="3"/>
  <c r="BH41" i="3"/>
  <c r="BO33" i="3"/>
  <c r="BG33" i="3"/>
  <c r="BO58" i="3"/>
  <c r="BG58" i="3"/>
  <c r="BO40" i="3"/>
  <c r="BG40" i="3"/>
  <c r="AE6" i="3"/>
  <c r="BH43" i="3"/>
  <c r="BP43" i="3"/>
  <c r="BH25" i="3"/>
  <c r="BP25" i="3"/>
  <c r="BP35" i="3"/>
  <c r="BH35" i="3"/>
  <c r="BO54" i="3"/>
  <c r="BG54" i="3"/>
  <c r="BO43" i="3"/>
  <c r="BG43" i="3"/>
  <c r="BO24" i="3"/>
  <c r="BG24" i="3"/>
  <c r="W8" i="3" a="1"/>
  <c r="W8" i="3" s="1"/>
  <c r="J57" i="14" s="1"/>
  <c r="I12" i="32" a="1"/>
  <c r="I12" i="32" s="1"/>
  <c r="J12" i="32" s="1"/>
  <c r="I16" i="32" a="1"/>
  <c r="I16" i="32" s="1"/>
  <c r="J16" i="32" s="1"/>
  <c r="I14" i="32" a="1"/>
  <c r="I14" i="32" s="1"/>
  <c r="J14" i="32" s="1"/>
  <c r="R14" i="32" a="1"/>
  <c r="R14" i="32" s="1"/>
  <c r="S14" i="32" s="1"/>
  <c r="I9" i="32" a="1"/>
  <c r="I9" i="32" s="1"/>
  <c r="J9" i="32" s="1"/>
  <c r="I43" i="34" a="1"/>
  <c r="I43" i="34" s="1"/>
  <c r="I10" i="32" a="1"/>
  <c r="I10" i="32" s="1"/>
  <c r="J10" i="32" s="1"/>
  <c r="R15" i="32" a="1"/>
  <c r="R15" i="32" s="1"/>
  <c r="S15" i="32" s="1"/>
  <c r="R13" i="32" a="1"/>
  <c r="R13" i="32" s="1"/>
  <c r="S13" i="32" s="1"/>
  <c r="R9" i="32" a="1"/>
  <c r="R9" i="32" s="1"/>
  <c r="S9" i="32" s="1"/>
  <c r="I11" i="32" a="1"/>
  <c r="I11" i="32" s="1"/>
  <c r="J11" i="32" s="1"/>
  <c r="W6" i="3"/>
  <c r="R11" i="32" a="1"/>
  <c r="R11" i="32" s="1"/>
  <c r="S11" i="32" s="1"/>
  <c r="I37" i="34"/>
  <c r="R12" i="32" a="1"/>
  <c r="R12" i="32" s="1"/>
  <c r="S12" i="32" s="1"/>
  <c r="I15" i="32" a="1"/>
  <c r="I15" i="32" s="1"/>
  <c r="J15" i="32" s="1"/>
  <c r="I13" i="32" a="1"/>
  <c r="I13" i="32" s="1"/>
  <c r="J13" i="32" s="1"/>
  <c r="R10" i="32" a="1"/>
  <c r="R10" i="32" s="1"/>
  <c r="S10" i="32" s="1"/>
  <c r="I42" i="34" a="1"/>
  <c r="I42" i="34" s="1"/>
  <c r="R16" i="32" a="1"/>
  <c r="R16" i="32" s="1"/>
  <c r="S16" i="32" s="1"/>
  <c r="BP52" i="3"/>
  <c r="BH52" i="3"/>
  <c r="BH39" i="3"/>
  <c r="BH49" i="3"/>
  <c r="BP49" i="3"/>
  <c r="BH40" i="3"/>
  <c r="BP40" i="3"/>
  <c r="BH26" i="3"/>
  <c r="BP26" i="3"/>
  <c r="H8" i="34" a="1"/>
  <c r="H8" i="34" s="1"/>
  <c r="BO14" i="3"/>
  <c r="BG14" i="3"/>
  <c r="BH11" i="3"/>
  <c r="BP11" i="3"/>
  <c r="BP28" i="3"/>
  <c r="BH28" i="3"/>
  <c r="I24" i="32"/>
  <c r="I47" i="40"/>
  <c r="J45" i="14" s="1"/>
  <c r="C11" i="14" s="1"/>
  <c r="C22" i="28" s="1"/>
  <c r="BO48" i="3"/>
  <c r="BG48" i="3"/>
  <c r="BG15" i="3"/>
  <c r="BO15" i="3"/>
  <c r="BG42" i="3"/>
  <c r="BO42" i="3"/>
  <c r="BG28" i="3"/>
  <c r="BO28" i="3"/>
  <c r="AS605" i="3" a="1"/>
  <c r="AS605" i="3" s="1"/>
  <c r="AS258" i="3" a="1"/>
  <c r="AS258" i="3" s="1"/>
  <c r="AS706" i="3" a="1"/>
  <c r="AS706" i="3" s="1"/>
  <c r="AS978" i="3" a="1"/>
  <c r="AS978" i="3" s="1"/>
  <c r="AS420" i="3" a="1"/>
  <c r="AS420" i="3" s="1"/>
  <c r="BA420" i="3" s="1"/>
  <c r="BQ420" i="3" s="1"/>
  <c r="AS112" i="3" a="1"/>
  <c r="AS112" i="3" s="1"/>
  <c r="BA112" i="3" s="1"/>
  <c r="BQ112" i="3" s="1"/>
  <c r="AS707" i="3" a="1"/>
  <c r="AS707" i="3" s="1"/>
  <c r="AS503" i="3" a="1"/>
  <c r="AS503" i="3" s="1"/>
  <c r="AS931" i="3" a="1"/>
  <c r="AS931" i="3" s="1"/>
  <c r="AS963" i="3" a="1"/>
  <c r="AS963" i="3" s="1"/>
  <c r="AS99" i="3" a="1"/>
  <c r="AS99" i="3" s="1"/>
  <c r="BA99" i="3" s="1"/>
  <c r="BQ99" i="3" s="1"/>
  <c r="AS662" i="3" a="1"/>
  <c r="AS662" i="3" s="1"/>
  <c r="BA662" i="3" s="1"/>
  <c r="BQ662" i="3" s="1"/>
  <c r="AS312" i="3" a="1"/>
  <c r="AS312" i="3" s="1"/>
  <c r="AS766" i="3" a="1"/>
  <c r="AS766" i="3" s="1"/>
  <c r="AS992" i="3" a="1"/>
  <c r="AS992" i="3" s="1"/>
  <c r="BA992" i="3" s="1"/>
  <c r="BQ992" i="3" s="1"/>
  <c r="AS579" i="3" a="1"/>
  <c r="AS579" i="3" s="1"/>
  <c r="AS535" i="3" a="1"/>
  <c r="AS535" i="3" s="1"/>
  <c r="AS50" i="3" a="1"/>
  <c r="AS50" i="3" s="1"/>
  <c r="AS411" i="3" a="1"/>
  <c r="AS411" i="3" s="1"/>
  <c r="BA411" i="3" s="1"/>
  <c r="BQ411" i="3" s="1"/>
  <c r="AS413" i="3" a="1"/>
  <c r="AS413" i="3" s="1"/>
  <c r="AS82" i="3" a="1"/>
  <c r="AS82" i="3" s="1"/>
  <c r="BA82" i="3" s="1"/>
  <c r="BQ82" i="3" s="1"/>
  <c r="AS551" i="3" a="1"/>
  <c r="AS551" i="3" s="1"/>
  <c r="AS47" i="3" a="1"/>
  <c r="AS47" i="3" s="1"/>
  <c r="BA47" i="3" s="1"/>
  <c r="AS306" i="3" a="1"/>
  <c r="AS306" i="3" s="1"/>
  <c r="AS688" i="3" a="1"/>
  <c r="AS688" i="3" s="1"/>
  <c r="BA688" i="3" s="1"/>
  <c r="BQ688" i="3" s="1"/>
  <c r="AS454" i="3" a="1"/>
  <c r="AS454" i="3" s="1"/>
  <c r="BA454" i="3" s="1"/>
  <c r="BQ454" i="3" s="1"/>
  <c r="AS825" i="3" a="1"/>
  <c r="AS825" i="3" s="1"/>
  <c r="BA825" i="3" s="1"/>
  <c r="BQ825" i="3" s="1"/>
  <c r="AS48" i="3" a="1"/>
  <c r="AS48" i="3" s="1"/>
  <c r="AS578" i="3" a="1"/>
  <c r="AS578" i="3" s="1"/>
  <c r="AS313" i="3" a="1"/>
  <c r="AS313" i="3" s="1"/>
  <c r="BA313" i="3" s="1"/>
  <c r="BQ313" i="3" s="1"/>
  <c r="AS660" i="3" a="1"/>
  <c r="AS660" i="3" s="1"/>
  <c r="AS604" i="3" a="1"/>
  <c r="AS604" i="3" s="1"/>
  <c r="AS84" i="3" a="1"/>
  <c r="AS84" i="3" s="1"/>
  <c r="BA84" i="3" s="1"/>
  <c r="BQ84" i="3" s="1"/>
  <c r="AS213" i="3" a="1"/>
  <c r="AS213" i="3" s="1"/>
  <c r="BA213" i="3" s="1"/>
  <c r="BQ213" i="3" s="1"/>
  <c r="AS130" i="3" a="1"/>
  <c r="AS130" i="3" s="1"/>
  <c r="AS167" i="3" a="1"/>
  <c r="AS167" i="3" s="1"/>
  <c r="BA167" i="3" s="1"/>
  <c r="BQ167" i="3" s="1"/>
  <c r="AS765" i="3" a="1"/>
  <c r="AS765" i="3" s="1"/>
  <c r="BA765" i="3" s="1"/>
  <c r="BQ765" i="3" s="1"/>
  <c r="AS462" i="3" a="1"/>
  <c r="AS462" i="3" s="1"/>
  <c r="AS933" i="3" a="1"/>
  <c r="AS933" i="3" s="1"/>
  <c r="AS608" i="3" a="1"/>
  <c r="AS608" i="3" s="1"/>
  <c r="BA608" i="3" s="1"/>
  <c r="BQ608" i="3" s="1"/>
  <c r="AS106" i="3" a="1"/>
  <c r="AS106" i="3" s="1"/>
  <c r="BA106" i="3" s="1"/>
  <c r="BQ106" i="3" s="1"/>
  <c r="AS924" i="3" a="1"/>
  <c r="AS924" i="3" s="1"/>
  <c r="AS790" i="3" a="1"/>
  <c r="AS790" i="3" s="1"/>
  <c r="AS477" i="3" a="1"/>
  <c r="AS477" i="3" s="1"/>
  <c r="AS212" i="3" a="1"/>
  <c r="AS212" i="3" s="1"/>
  <c r="AS982" i="3" a="1"/>
  <c r="AS982" i="3" s="1"/>
  <c r="BA982" i="3" s="1"/>
  <c r="BQ982" i="3" s="1"/>
  <c r="AS800" i="3" a="1"/>
  <c r="AS800" i="3" s="1"/>
  <c r="AS365" i="3" a="1"/>
  <c r="AS365" i="3" s="1"/>
  <c r="AS618" i="3" a="1"/>
  <c r="AS618" i="3" s="1"/>
  <c r="BA618" i="3" s="1"/>
  <c r="BQ618" i="3" s="1"/>
  <c r="AS717" i="3" a="1"/>
  <c r="AS717" i="3" s="1"/>
  <c r="AS1001" i="3" a="1"/>
  <c r="AS1001" i="3" s="1"/>
  <c r="AS192" i="3" a="1"/>
  <c r="AS192" i="3" s="1"/>
  <c r="BA192" i="3" s="1"/>
  <c r="BQ192" i="3" s="1"/>
  <c r="AS617" i="3" a="1"/>
  <c r="AS617" i="3" s="1"/>
  <c r="AS80" i="3" a="1"/>
  <c r="AS80" i="3" s="1"/>
  <c r="AS609" i="3" a="1"/>
  <c r="AS609" i="3" s="1"/>
  <c r="AS416" i="3" a="1"/>
  <c r="AS416" i="3" s="1"/>
  <c r="BA416" i="3" s="1"/>
  <c r="BQ416" i="3" s="1"/>
  <c r="AS348" i="3" a="1"/>
  <c r="AS348" i="3" s="1"/>
  <c r="AS458" i="3" a="1"/>
  <c r="AS458" i="3" s="1"/>
  <c r="AS16" i="3" a="1"/>
  <c r="AS16" i="3" s="1"/>
  <c r="BA16" i="3" s="1"/>
  <c r="AS415" i="3" a="1"/>
  <c r="AS415" i="3" s="1"/>
  <c r="BA415" i="3" s="1"/>
  <c r="BQ415" i="3" s="1"/>
  <c r="AS667" i="3" a="1"/>
  <c r="AS667" i="3" s="1"/>
  <c r="AS326" i="3" a="1"/>
  <c r="AS326" i="3" s="1"/>
  <c r="AS738" i="3" a="1"/>
  <c r="AS738" i="3" s="1"/>
  <c r="BA738" i="3" s="1"/>
  <c r="BQ738" i="3" s="1"/>
  <c r="AS277" i="3" a="1"/>
  <c r="AS277" i="3" s="1"/>
  <c r="BA277" i="3" s="1"/>
  <c r="BQ277" i="3" s="1"/>
  <c r="AS261" i="3" a="1"/>
  <c r="AS261" i="3" s="1"/>
  <c r="BA261" i="3" s="1"/>
  <c r="BQ261" i="3" s="1"/>
  <c r="AS739" i="3" a="1"/>
  <c r="AS739" i="3" s="1"/>
  <c r="AS39" i="3" a="1"/>
  <c r="AS39" i="3" s="1"/>
  <c r="BA39" i="3" s="1"/>
  <c r="AS407" i="3" a="1"/>
  <c r="AS407" i="3" s="1"/>
  <c r="AS907" i="3" a="1"/>
  <c r="AS907" i="3" s="1"/>
  <c r="AS481" i="3" a="1"/>
  <c r="AS481" i="3" s="1"/>
  <c r="AS743" i="3" a="1"/>
  <c r="AS743" i="3" s="1"/>
  <c r="BA743" i="3" s="1"/>
  <c r="BQ743" i="3" s="1"/>
  <c r="AS444" i="3" a="1"/>
  <c r="AS444" i="3" s="1"/>
  <c r="AS646" i="3" a="1"/>
  <c r="AS646" i="3" s="1"/>
  <c r="AS947" i="3" a="1"/>
  <c r="AS947" i="3" s="1"/>
  <c r="BA947" i="3" s="1"/>
  <c r="BQ947" i="3" s="1"/>
  <c r="AS364" i="3" a="1"/>
  <c r="AS364" i="3" s="1"/>
  <c r="BA364" i="3" s="1"/>
  <c r="BQ364" i="3" s="1"/>
  <c r="AS338" i="3" a="1"/>
  <c r="AS338" i="3" s="1"/>
  <c r="AS750" i="3" a="1"/>
  <c r="AS750" i="3" s="1"/>
  <c r="AS585" i="3" a="1"/>
  <c r="AS585" i="3" s="1"/>
  <c r="AS388" i="3" a="1"/>
  <c r="AS388" i="3" s="1"/>
  <c r="AS399" i="3" a="1"/>
  <c r="AS399" i="3" s="1"/>
  <c r="BA399" i="3" s="1"/>
  <c r="BQ399" i="3" s="1"/>
  <c r="AS367" i="3" a="1"/>
  <c r="AS367" i="3" s="1"/>
  <c r="BA367" i="3" s="1"/>
  <c r="BQ367" i="3" s="1"/>
  <c r="AS761" i="3" a="1"/>
  <c r="AS761" i="3" s="1"/>
  <c r="AS672" i="3" a="1"/>
  <c r="AS672" i="3" s="1"/>
  <c r="AS249" i="3" a="1"/>
  <c r="AS249" i="3" s="1"/>
  <c r="AS732" i="3" a="1"/>
  <c r="AS732" i="3" s="1"/>
  <c r="AS429" i="3" a="1"/>
  <c r="AS429" i="3" s="1"/>
  <c r="AS865" i="3" a="1"/>
  <c r="AS865" i="3" s="1"/>
  <c r="AS479" i="3" a="1"/>
  <c r="AS479" i="3" s="1"/>
  <c r="AS647" i="3" a="1"/>
  <c r="AS647" i="3" s="1"/>
  <c r="AS334" i="3" a="1"/>
  <c r="AS334" i="3" s="1"/>
  <c r="AS812" i="3" a="1"/>
  <c r="AS812" i="3" s="1"/>
  <c r="BA812" i="3" s="1"/>
  <c r="BQ812" i="3" s="1"/>
  <c r="AS929" i="3" a="1"/>
  <c r="AS929" i="3" s="1"/>
  <c r="AS510" i="3" a="1"/>
  <c r="AS510" i="3" s="1"/>
  <c r="BA510" i="3" s="1"/>
  <c r="BQ510" i="3" s="1"/>
  <c r="AS237" i="3" a="1"/>
  <c r="AS237" i="3" s="1"/>
  <c r="AS262" i="3" a="1"/>
  <c r="AS262" i="3" s="1"/>
  <c r="AS752" i="3" a="1"/>
  <c r="AS752" i="3" s="1"/>
  <c r="AS468" i="3" a="1"/>
  <c r="AS468" i="3" s="1"/>
  <c r="BA468" i="3" s="1"/>
  <c r="BQ468" i="3" s="1"/>
  <c r="AS96" i="3" a="1"/>
  <c r="AS96" i="3" s="1"/>
  <c r="AS561" i="3" a="1"/>
  <c r="AS561" i="3" s="1"/>
  <c r="AS887" i="3" a="1"/>
  <c r="AS887" i="3" s="1"/>
  <c r="AS958" i="3" a="1"/>
  <c r="AS958" i="3" s="1"/>
  <c r="AS87" i="3" a="1"/>
  <c r="AS87" i="3" s="1"/>
  <c r="BA87" i="3" s="1"/>
  <c r="BQ87" i="3" s="1"/>
  <c r="AS11" i="3" a="1"/>
  <c r="AS11" i="3" s="1"/>
  <c r="AS555" i="3" a="1"/>
  <c r="AS555" i="3" s="1"/>
  <c r="AS281" i="3" a="1"/>
  <c r="AS281" i="3" s="1"/>
  <c r="BA281" i="3" s="1"/>
  <c r="BQ281" i="3" s="1"/>
  <c r="AS650" i="3" a="1"/>
  <c r="AS650" i="3" s="1"/>
  <c r="BA650" i="3" s="1"/>
  <c r="BQ650" i="3" s="1"/>
  <c r="AS505" i="3" a="1"/>
  <c r="AS505" i="3" s="1"/>
  <c r="AS537" i="3" a="1"/>
  <c r="AS537" i="3" s="1"/>
  <c r="BA537" i="3" s="1"/>
  <c r="BQ537" i="3" s="1"/>
  <c r="AS142" i="3" a="1"/>
  <c r="AS142" i="3" s="1"/>
  <c r="AS649" i="3" a="1"/>
  <c r="AS649" i="3" s="1"/>
  <c r="AS840" i="3" a="1"/>
  <c r="AS840" i="3" s="1"/>
  <c r="AS329" i="3" a="1"/>
  <c r="AS329" i="3" s="1"/>
  <c r="BA329" i="3" s="1"/>
  <c r="BQ329" i="3" s="1"/>
  <c r="AS693" i="3" a="1"/>
  <c r="AS693" i="3" s="1"/>
  <c r="AS476" i="3" a="1"/>
  <c r="AS476" i="3" s="1"/>
  <c r="AS834" i="3" a="1"/>
  <c r="AS834" i="3" s="1"/>
  <c r="BA834" i="3" s="1"/>
  <c r="BQ834" i="3" s="1"/>
  <c r="AS882" i="3" a="1"/>
  <c r="AS882" i="3" s="1"/>
  <c r="BA882" i="3" s="1"/>
  <c r="BQ882" i="3" s="1"/>
  <c r="AS689" i="3" a="1"/>
  <c r="AS689" i="3" s="1"/>
  <c r="BA689" i="3" s="1"/>
  <c r="BQ689" i="3" s="1"/>
  <c r="AS393" i="3" a="1"/>
  <c r="AS393" i="3" s="1"/>
  <c r="AS392" i="3" a="1"/>
  <c r="AS392" i="3" s="1"/>
  <c r="AS369" i="3" a="1"/>
  <c r="AS369" i="3" s="1"/>
  <c r="BA369" i="3" s="1"/>
  <c r="BQ369" i="3" s="1"/>
  <c r="AS61" i="3" a="1"/>
  <c r="AS61" i="3" s="1"/>
  <c r="AS665" i="3" a="1"/>
  <c r="AS665" i="3" s="1"/>
  <c r="BA665" i="3" s="1"/>
  <c r="BQ665" i="3" s="1"/>
  <c r="AS230" i="3" a="1"/>
  <c r="AS230" i="3" s="1"/>
  <c r="AS888" i="3" a="1"/>
  <c r="AS888" i="3" s="1"/>
  <c r="BA888" i="3" s="1"/>
  <c r="BQ888" i="3" s="1"/>
  <c r="AS599" i="3" a="1"/>
  <c r="AS599" i="3" s="1"/>
  <c r="BA599" i="3" s="1"/>
  <c r="BQ599" i="3" s="1"/>
  <c r="AS881" i="3" a="1"/>
  <c r="AS881" i="3" s="1"/>
  <c r="AS912" i="3" a="1"/>
  <c r="AS912" i="3" s="1"/>
  <c r="BA912" i="3" s="1"/>
  <c r="BQ912" i="3" s="1"/>
  <c r="AS72" i="3" a="1"/>
  <c r="AS72" i="3" s="1"/>
  <c r="BA72" i="3" s="1"/>
  <c r="BQ72" i="3" s="1"/>
  <c r="AS606" i="3" a="1"/>
  <c r="AS606" i="3" s="1"/>
  <c r="AS885" i="3" a="1"/>
  <c r="AS885" i="3" s="1"/>
  <c r="BA885" i="3" s="1"/>
  <c r="BQ885" i="3" s="1"/>
  <c r="AS1008" i="3" a="1"/>
  <c r="AS1008" i="3" s="1"/>
  <c r="BA1008" i="3" s="1"/>
  <c r="BQ1008" i="3" s="1"/>
  <c r="AS572" i="3" a="1"/>
  <c r="AS572" i="3" s="1"/>
  <c r="AS245" i="3" a="1"/>
  <c r="AS245" i="3" s="1"/>
  <c r="AS195" i="3" a="1"/>
  <c r="AS195" i="3" s="1"/>
  <c r="AS814" i="3" a="1"/>
  <c r="AS814" i="3" s="1"/>
  <c r="BA814" i="3" s="1"/>
  <c r="BQ814" i="3" s="1"/>
  <c r="AS268" i="3" a="1"/>
  <c r="AS268" i="3" s="1"/>
  <c r="BA268" i="3" s="1"/>
  <c r="BQ268" i="3" s="1"/>
  <c r="AS960" i="3" a="1"/>
  <c r="AS960" i="3" s="1"/>
  <c r="AS185" i="3" a="1"/>
  <c r="AS185" i="3" s="1"/>
  <c r="BA185" i="3" s="1"/>
  <c r="BQ185" i="3" s="1"/>
  <c r="AS196" i="3" a="1"/>
  <c r="AS196" i="3" s="1"/>
  <c r="BA196" i="3" s="1"/>
  <c r="BQ196" i="3" s="1"/>
  <c r="AS838" i="3" a="1"/>
  <c r="AS838" i="3" s="1"/>
  <c r="BA838" i="3" s="1"/>
  <c r="BQ838" i="3" s="1"/>
  <c r="AS290" i="3" a="1"/>
  <c r="AS290" i="3" s="1"/>
  <c r="AS952" i="3" a="1"/>
  <c r="AS952" i="3" s="1"/>
  <c r="AS511" i="3" a="1"/>
  <c r="AS511" i="3" s="1"/>
  <c r="AS806" i="3" a="1"/>
  <c r="AS806" i="3" s="1"/>
  <c r="AS163" i="3" a="1"/>
  <c r="AS163" i="3" s="1"/>
  <c r="AS12" i="3" a="1"/>
  <c r="AS12" i="3" s="1"/>
  <c r="AS859" i="3" a="1"/>
  <c r="AS859" i="3" s="1"/>
  <c r="BA859" i="3" s="1"/>
  <c r="BQ859" i="3" s="1"/>
  <c r="AS923" i="3" a="1"/>
  <c r="AS923" i="3" s="1"/>
  <c r="AS697" i="3" a="1"/>
  <c r="AS697" i="3" s="1"/>
  <c r="AS438" i="3" a="1"/>
  <c r="AS438" i="3" s="1"/>
  <c r="AS273" i="3" a="1"/>
  <c r="AS273" i="3" s="1"/>
  <c r="BA273" i="3" s="1"/>
  <c r="BQ273" i="3" s="1"/>
  <c r="AS949" i="3" a="1"/>
  <c r="AS949" i="3" s="1"/>
  <c r="AS749" i="3" a="1"/>
  <c r="AS749" i="3" s="1"/>
  <c r="AS174" i="3" a="1"/>
  <c r="AS174" i="3" s="1"/>
  <c r="AS877" i="3" a="1"/>
  <c r="AS877" i="3" s="1"/>
  <c r="AS748" i="3" a="1"/>
  <c r="AS748" i="3" s="1"/>
  <c r="AS161" i="3" a="1"/>
  <c r="AS161" i="3" s="1"/>
  <c r="BA161" i="3" s="1"/>
  <c r="BQ161" i="3" s="1"/>
  <c r="AS493" i="3" a="1"/>
  <c r="AS493" i="3" s="1"/>
  <c r="AS13" i="3" a="1"/>
  <c r="AS13" i="3" s="1"/>
  <c r="AS821" i="3" a="1"/>
  <c r="AS821" i="3" s="1"/>
  <c r="BA821" i="3" s="1"/>
  <c r="BQ821" i="3" s="1"/>
  <c r="AS283" i="3" a="1"/>
  <c r="AS283" i="3" s="1"/>
  <c r="AS71" i="3" a="1"/>
  <c r="AS71" i="3" s="1"/>
  <c r="BA71" i="3" s="1"/>
  <c r="BQ71" i="3" s="1"/>
  <c r="AS591" i="3" a="1"/>
  <c r="AS591" i="3" s="1"/>
  <c r="BA591" i="3" s="1"/>
  <c r="BQ591" i="3" s="1"/>
  <c r="AS292" i="3" a="1"/>
  <c r="AS292" i="3" s="1"/>
  <c r="BA292" i="3" s="1"/>
  <c r="BQ292" i="3" s="1"/>
  <c r="AS831" i="3" a="1"/>
  <c r="AS831" i="3" s="1"/>
  <c r="AS301" i="3" a="1"/>
  <c r="AS301" i="3" s="1"/>
  <c r="BA301" i="3" s="1"/>
  <c r="BQ301" i="3" s="1"/>
  <c r="AS942" i="3" a="1"/>
  <c r="AS942" i="3" s="1"/>
  <c r="BA942" i="3" s="1"/>
  <c r="BQ942" i="3" s="1"/>
  <c r="AS396" i="3" a="1"/>
  <c r="AS396" i="3" s="1"/>
  <c r="BA396" i="3" s="1"/>
  <c r="BQ396" i="3" s="1"/>
  <c r="AS867" i="3" a="1"/>
  <c r="AS867" i="3" s="1"/>
  <c r="AS563" i="3" a="1"/>
  <c r="AS563" i="3" s="1"/>
  <c r="AS264" i="3" a="1"/>
  <c r="AS264" i="3" s="1"/>
  <c r="AS762" i="3" a="1"/>
  <c r="AS762" i="3" s="1"/>
  <c r="BA762" i="3" s="1"/>
  <c r="BQ762" i="3" s="1"/>
  <c r="AS785" i="3" a="1"/>
  <c r="AS785" i="3" s="1"/>
  <c r="AS532" i="3" a="1"/>
  <c r="AS532" i="3" s="1"/>
  <c r="AS190" i="3" a="1"/>
  <c r="AS190" i="3" s="1"/>
  <c r="BA190" i="3" s="1"/>
  <c r="BQ190" i="3" s="1"/>
  <c r="AS327" i="3" a="1"/>
  <c r="AS327" i="3" s="1"/>
  <c r="BA327" i="3" s="1"/>
  <c r="BQ327" i="3" s="1"/>
  <c r="AS917" i="3" a="1"/>
  <c r="AS917" i="3" s="1"/>
  <c r="AS419" i="3" a="1"/>
  <c r="AS419" i="3" s="1"/>
  <c r="AS355" i="3" a="1"/>
  <c r="AS355" i="3" s="1"/>
  <c r="BA355" i="3" s="1"/>
  <c r="BQ355" i="3" s="1"/>
  <c r="AS18" i="3" a="1"/>
  <c r="AS18" i="3" s="1"/>
  <c r="BA18" i="3" s="1"/>
  <c r="AS625" i="3" a="1"/>
  <c r="AS625" i="3" s="1"/>
  <c r="AS323" i="3" a="1"/>
  <c r="AS323" i="3" s="1"/>
  <c r="BA323" i="3" s="1"/>
  <c r="BQ323" i="3" s="1"/>
  <c r="AS803" i="3" a="1"/>
  <c r="AS803" i="3" s="1"/>
  <c r="BA803" i="3" s="1"/>
  <c r="BQ803" i="3" s="1"/>
  <c r="AS178" i="3" a="1"/>
  <c r="AS178" i="3" s="1"/>
  <c r="AS1002" i="3" a="1"/>
  <c r="AS1002" i="3" s="1"/>
  <c r="AS371" i="3" a="1"/>
  <c r="AS371" i="3" s="1"/>
  <c r="BA371" i="3" s="1"/>
  <c r="BQ371" i="3" s="1"/>
  <c r="AS288" i="3" a="1"/>
  <c r="AS288" i="3" s="1"/>
  <c r="AS684" i="3" a="1"/>
  <c r="AS684" i="3" s="1"/>
  <c r="AS446" i="3" a="1"/>
  <c r="AS446" i="3" s="1"/>
  <c r="BA446" i="3" s="1"/>
  <c r="BQ446" i="3" s="1"/>
  <c r="AS820" i="3" a="1"/>
  <c r="AS820" i="3" s="1"/>
  <c r="AS843" i="3" a="1"/>
  <c r="AS843" i="3" s="1"/>
  <c r="AS683" i="3" a="1"/>
  <c r="AS683" i="3" s="1"/>
  <c r="BA683" i="3" s="1"/>
  <c r="BQ683" i="3" s="1"/>
  <c r="AS332" i="3" a="1"/>
  <c r="AS332" i="3" s="1"/>
  <c r="AS796" i="3" a="1"/>
  <c r="AS796" i="3" s="1"/>
  <c r="AS1006" i="3" a="1"/>
  <c r="AS1006" i="3" s="1"/>
  <c r="BA1006" i="3" s="1"/>
  <c r="BQ1006" i="3" s="1"/>
  <c r="AS545" i="3" a="1"/>
  <c r="AS545" i="3" s="1"/>
  <c r="BA545" i="3" s="1"/>
  <c r="BQ545" i="3" s="1"/>
  <c r="AS154" i="3" a="1"/>
  <c r="AS154" i="3" s="1"/>
  <c r="BA154" i="3" s="1"/>
  <c r="BQ154" i="3" s="1"/>
  <c r="AS659" i="3" a="1"/>
  <c r="AS659" i="3" s="1"/>
  <c r="AS875" i="3" a="1"/>
  <c r="AS875" i="3" s="1"/>
  <c r="AS209" i="3" a="1"/>
  <c r="AS209" i="3" s="1"/>
  <c r="BA209" i="3" s="1"/>
  <c r="BQ209" i="3" s="1"/>
  <c r="AS909" i="3" a="1"/>
  <c r="AS909" i="3" s="1"/>
  <c r="BA909" i="3" s="1"/>
  <c r="BQ909" i="3" s="1"/>
  <c r="AS207" i="3" a="1"/>
  <c r="AS207" i="3" s="1"/>
  <c r="BA207" i="3" s="1"/>
  <c r="BQ207" i="3" s="1"/>
  <c r="AS584" i="3" a="1"/>
  <c r="AS584" i="3" s="1"/>
  <c r="AS593" i="3" a="1"/>
  <c r="AS593" i="3" s="1"/>
  <c r="BA593" i="3" s="1"/>
  <c r="BQ593" i="3" s="1"/>
  <c r="AS260" i="3" a="1"/>
  <c r="AS260" i="3" s="1"/>
  <c r="BA260" i="3" s="1"/>
  <c r="BQ260" i="3" s="1"/>
  <c r="AS778" i="3" a="1"/>
  <c r="AS778" i="3" s="1"/>
  <c r="AS905" i="3" a="1"/>
  <c r="AS905" i="3" s="1"/>
  <c r="AS433" i="3" a="1"/>
  <c r="AS433" i="3" s="1"/>
  <c r="AS235" i="3" a="1"/>
  <c r="AS235" i="3" s="1"/>
  <c r="BA235" i="3" s="1"/>
  <c r="BQ235" i="3" s="1"/>
  <c r="AS810" i="3" a="1"/>
  <c r="AS810" i="3" s="1"/>
  <c r="AS715" i="3" a="1"/>
  <c r="AS715" i="3" s="1"/>
  <c r="AS541" i="3" a="1"/>
  <c r="AS541" i="3" s="1"/>
  <c r="AS276" i="3" a="1"/>
  <c r="AS276" i="3" s="1"/>
  <c r="AS876" i="3" a="1"/>
  <c r="AS876" i="3" s="1"/>
  <c r="AS779" i="3" a="1"/>
  <c r="AS779" i="3" s="1"/>
  <c r="AS65" i="3" a="1"/>
  <c r="AS65" i="3" s="1"/>
  <c r="AS636" i="3" a="1"/>
  <c r="AS636" i="3" s="1"/>
  <c r="AS890" i="3" a="1"/>
  <c r="AS890" i="3" s="1"/>
  <c r="AS187" i="3" a="1"/>
  <c r="AS187" i="3" s="1"/>
  <c r="AS473" i="3" a="1"/>
  <c r="AS473" i="3" s="1"/>
  <c r="BA473" i="3" s="1"/>
  <c r="BQ473" i="3" s="1"/>
  <c r="AS485" i="3" a="1"/>
  <c r="AS485" i="3" s="1"/>
  <c r="AS359" i="3" a="1"/>
  <c r="AS359" i="3" s="1"/>
  <c r="BA359" i="3" s="1"/>
  <c r="BQ359" i="3" s="1"/>
  <c r="AS448" i="3" a="1"/>
  <c r="AS448" i="3" s="1"/>
  <c r="AS871" i="3" a="1"/>
  <c r="AS871" i="3" s="1"/>
  <c r="AS77" i="3" a="1"/>
  <c r="AS77" i="3" s="1"/>
  <c r="AS52" i="3" a="1"/>
  <c r="AS52" i="3" s="1"/>
  <c r="AS564" i="3" a="1"/>
  <c r="AS564" i="3" s="1"/>
  <c r="BA564" i="3" s="1"/>
  <c r="BQ564" i="3" s="1"/>
  <c r="AS497" i="3" a="1"/>
  <c r="AS497" i="3" s="1"/>
  <c r="AS852" i="3" a="1"/>
  <c r="AS852" i="3" s="1"/>
  <c r="BA852" i="3" s="1"/>
  <c r="BQ852" i="3" s="1"/>
  <c r="AS132" i="3" a="1"/>
  <c r="AS132" i="3" s="1"/>
  <c r="AS602" i="3" a="1"/>
  <c r="AS602" i="3" s="1"/>
  <c r="BA602" i="3" s="1"/>
  <c r="BQ602" i="3" s="1"/>
  <c r="AS880" i="3" a="1"/>
  <c r="AS880" i="3" s="1"/>
  <c r="AS461" i="3" a="1"/>
  <c r="AS461" i="3" s="1"/>
  <c r="AS450" i="3" a="1"/>
  <c r="AS450" i="3" s="1"/>
  <c r="BA450" i="3" s="1"/>
  <c r="BQ450" i="3" s="1"/>
  <c r="AS634" i="3" a="1"/>
  <c r="AS634" i="3" s="1"/>
  <c r="AS869" i="3" a="1"/>
  <c r="AS869" i="3" s="1"/>
  <c r="AS921" i="3" a="1"/>
  <c r="AS921" i="3" s="1"/>
  <c r="BA921" i="3" s="1"/>
  <c r="BQ921" i="3" s="1"/>
  <c r="AS895" i="3" a="1"/>
  <c r="AS895" i="3" s="1"/>
  <c r="BA895" i="3" s="1"/>
  <c r="BQ895" i="3" s="1"/>
  <c r="AS728" i="3" a="1"/>
  <c r="AS728" i="3" s="1"/>
  <c r="AS509" i="3" a="1"/>
  <c r="AS509" i="3" s="1"/>
  <c r="AS233" i="3" a="1"/>
  <c r="AS233" i="3" s="1"/>
  <c r="AS284" i="3" a="1"/>
  <c r="AS284" i="3" s="1"/>
  <c r="BA284" i="3" s="1"/>
  <c r="BQ284" i="3" s="1"/>
  <c r="AS104" i="3" a="1"/>
  <c r="AS104" i="3" s="1"/>
  <c r="BA104" i="3" s="1"/>
  <c r="BQ104" i="3" s="1"/>
  <c r="AS547" i="3" a="1"/>
  <c r="AS547" i="3" s="1"/>
  <c r="BA547" i="3" s="1"/>
  <c r="BQ547" i="3" s="1"/>
  <c r="AS632" i="3" a="1"/>
  <c r="AS632" i="3" s="1"/>
  <c r="BA632" i="3" s="1"/>
  <c r="BQ632" i="3" s="1"/>
  <c r="AS913" i="3" a="1"/>
  <c r="AS913" i="3" s="1"/>
  <c r="BA913" i="3" s="1"/>
  <c r="BQ913" i="3" s="1"/>
  <c r="AS430" i="3" a="1"/>
  <c r="AS430" i="3" s="1"/>
  <c r="BA430" i="3" s="1"/>
  <c r="BQ430" i="3" s="1"/>
  <c r="AS496" i="3" a="1"/>
  <c r="AS496" i="3" s="1"/>
  <c r="AS554" i="3" a="1"/>
  <c r="AS554" i="3" s="1"/>
  <c r="AS691" i="3" a="1"/>
  <c r="AS691" i="3" s="1"/>
  <c r="BA691" i="3" s="1"/>
  <c r="BQ691" i="3" s="1"/>
  <c r="AS741" i="3" a="1"/>
  <c r="AS741" i="3" s="1"/>
  <c r="AS182" i="3" a="1"/>
  <c r="AS182" i="3" s="1"/>
  <c r="BA182" i="3" s="1"/>
  <c r="BQ182" i="3" s="1"/>
  <c r="AS776" i="3" a="1"/>
  <c r="AS776" i="3" s="1"/>
  <c r="AS484" i="3" a="1"/>
  <c r="AS484" i="3" s="1"/>
  <c r="BA484" i="3" s="1"/>
  <c r="BQ484" i="3" s="1"/>
  <c r="AS938" i="3" a="1"/>
  <c r="AS938" i="3" s="1"/>
  <c r="AS124" i="3" a="1"/>
  <c r="AS124" i="3" s="1"/>
  <c r="AS694" i="3" a="1"/>
  <c r="AS694" i="3" s="1"/>
  <c r="AS350" i="3" a="1"/>
  <c r="AS350" i="3" s="1"/>
  <c r="AS891" i="3" a="1"/>
  <c r="AS891" i="3" s="1"/>
  <c r="BA891" i="3" s="1"/>
  <c r="BQ891" i="3" s="1"/>
  <c r="AS149" i="3" a="1"/>
  <c r="AS149" i="3" s="1"/>
  <c r="AS478" i="3" a="1"/>
  <c r="AS478" i="3" s="1"/>
  <c r="BA478" i="3" s="1"/>
  <c r="BQ478" i="3" s="1"/>
  <c r="AS10" i="3" a="1"/>
  <c r="AS10" i="3" s="1"/>
  <c r="AS223" i="3" a="1"/>
  <c r="AS223" i="3" s="1"/>
  <c r="AS832" i="3" a="1"/>
  <c r="AS832" i="3" s="1"/>
  <c r="BA832" i="3" s="1"/>
  <c r="BQ832" i="3" s="1"/>
  <c r="AS520" i="3" a="1"/>
  <c r="AS520" i="3" s="1"/>
  <c r="AS953" i="3" a="1"/>
  <c r="AS953" i="3" s="1"/>
  <c r="BA953" i="3" s="1"/>
  <c r="BQ953" i="3" s="1"/>
  <c r="AS680" i="3" a="1"/>
  <c r="AS680" i="3" s="1"/>
  <c r="AS815" i="3" a="1"/>
  <c r="AS815" i="3" s="1"/>
  <c r="AS426" i="3" a="1"/>
  <c r="AS426" i="3" s="1"/>
  <c r="AS500" i="3" a="1"/>
  <c r="AS500" i="3" s="1"/>
  <c r="AS107" i="3" a="1"/>
  <c r="AS107" i="3" s="1"/>
  <c r="AS637" i="3" a="1"/>
  <c r="AS637" i="3" s="1"/>
  <c r="AS699" i="3" a="1"/>
  <c r="AS699" i="3" s="1"/>
  <c r="BA699" i="3" s="1"/>
  <c r="BQ699" i="3" s="1"/>
  <c r="AS53" i="3" a="1"/>
  <c r="AS53" i="3" s="1"/>
  <c r="BA53" i="3" s="1"/>
  <c r="AS784" i="3" a="1"/>
  <c r="AS784" i="3" s="1"/>
  <c r="BA784" i="3" s="1"/>
  <c r="BQ784" i="3" s="1"/>
  <c r="AS482" i="3" a="1"/>
  <c r="AS482" i="3" s="1"/>
  <c r="AS128" i="3" a="1"/>
  <c r="AS128" i="3" s="1"/>
  <c r="AS600" i="3" a="1"/>
  <c r="AS600" i="3" s="1"/>
  <c r="AS692" i="3" a="1"/>
  <c r="AS692" i="3" s="1"/>
  <c r="BA692" i="3" s="1"/>
  <c r="BQ692" i="3" s="1"/>
  <c r="AS344" i="3" a="1"/>
  <c r="AS344" i="3" s="1"/>
  <c r="BA344" i="3" s="1"/>
  <c r="BQ344" i="3" s="1"/>
  <c r="AS816" i="3" a="1"/>
  <c r="AS816" i="3" s="1"/>
  <c r="AS97" i="3" a="1"/>
  <c r="AS97" i="3" s="1"/>
  <c r="AS782" i="3" a="1"/>
  <c r="AS782" i="3" s="1"/>
  <c r="BA782" i="3" s="1"/>
  <c r="BQ782" i="3" s="1"/>
  <c r="AS956" i="3" a="1"/>
  <c r="AS956" i="3" s="1"/>
  <c r="AS101" i="3" a="1"/>
  <c r="AS101" i="3" s="1"/>
  <c r="AS718" i="3" a="1"/>
  <c r="AS718" i="3" s="1"/>
  <c r="AS753" i="3" a="1"/>
  <c r="AS753" i="3" s="1"/>
  <c r="AS483" i="3" a="1"/>
  <c r="AS483" i="3" s="1"/>
  <c r="AS129" i="3" a="1"/>
  <c r="AS129" i="3" s="1"/>
  <c r="BA129" i="3" s="1"/>
  <c r="BQ129" i="3" s="1"/>
  <c r="AS202" i="3" a="1"/>
  <c r="AS202" i="3" s="1"/>
  <c r="BA202" i="3" s="1"/>
  <c r="BQ202" i="3" s="1"/>
  <c r="AS879" i="3" a="1"/>
  <c r="AS879" i="3" s="1"/>
  <c r="AS669" i="3" a="1"/>
  <c r="AS669" i="3" s="1"/>
  <c r="BA669" i="3" s="1"/>
  <c r="BQ669" i="3" s="1"/>
  <c r="AS817" i="3" a="1"/>
  <c r="AS817" i="3" s="1"/>
  <c r="AS928" i="3" a="1"/>
  <c r="AS928" i="3" s="1"/>
  <c r="BA928" i="3" s="1"/>
  <c r="BQ928" i="3" s="1"/>
  <c r="AS173" i="3" a="1"/>
  <c r="AS173" i="3" s="1"/>
  <c r="BA173" i="3" s="1"/>
  <c r="BQ173" i="3" s="1"/>
  <c r="AS698" i="3" a="1"/>
  <c r="AS698" i="3" s="1"/>
  <c r="BA698" i="3" s="1"/>
  <c r="BQ698" i="3" s="1"/>
  <c r="AS868" i="3" a="1"/>
  <c r="AS868" i="3" s="1"/>
  <c r="AS710" i="3" a="1"/>
  <c r="AS710" i="3" s="1"/>
  <c r="BA710" i="3" s="1"/>
  <c r="BQ710" i="3" s="1"/>
  <c r="AS380" i="3" a="1"/>
  <c r="AS380" i="3" s="1"/>
  <c r="AS78" i="3" a="1"/>
  <c r="AS78" i="3" s="1"/>
  <c r="BA78" i="3" s="1"/>
  <c r="BQ78" i="3" s="1"/>
  <c r="AS676" i="3" a="1"/>
  <c r="AS676" i="3" s="1"/>
  <c r="AS253" i="3" a="1"/>
  <c r="AS253" i="3" s="1"/>
  <c r="AS354" i="3" a="1"/>
  <c r="AS354" i="3" s="1"/>
  <c r="AS37" i="3" a="1"/>
  <c r="AS37" i="3" s="1"/>
  <c r="AS528" i="3" a="1"/>
  <c r="AS528" i="3" s="1"/>
  <c r="AS994" i="3" a="1"/>
  <c r="AS994" i="3" s="1"/>
  <c r="AS768" i="3" a="1"/>
  <c r="AS768" i="3" s="1"/>
  <c r="BA768" i="3" s="1"/>
  <c r="BQ768" i="3" s="1"/>
  <c r="AS42" i="3" a="1"/>
  <c r="AS42" i="3" s="1"/>
  <c r="AS46" i="3" a="1"/>
  <c r="AS46" i="3" s="1"/>
  <c r="AS436" i="3" a="1"/>
  <c r="AS436" i="3" s="1"/>
  <c r="BA436" i="3" s="1"/>
  <c r="BQ436" i="3" s="1"/>
  <c r="AS144" i="3" a="1"/>
  <c r="AS144" i="3" s="1"/>
  <c r="BA144" i="3" s="1"/>
  <c r="BQ144" i="3" s="1"/>
  <c r="AS711" i="3" a="1"/>
  <c r="AS711" i="3" s="1"/>
  <c r="AS515" i="3" a="1"/>
  <c r="AS515" i="3" s="1"/>
  <c r="AS936" i="3" a="1"/>
  <c r="AS936" i="3" s="1"/>
  <c r="AS639" i="3" a="1"/>
  <c r="AS639" i="3" s="1"/>
  <c r="AS254" i="3" a="1"/>
  <c r="AS254" i="3" s="1"/>
  <c r="AS673" i="3" a="1"/>
  <c r="AS673" i="3" s="1"/>
  <c r="AS320" i="3" a="1"/>
  <c r="AS320" i="3" s="1"/>
  <c r="AS787" i="3" a="1"/>
  <c r="AS787" i="3" s="1"/>
  <c r="BA787" i="3" s="1"/>
  <c r="BQ787" i="3" s="1"/>
  <c r="AS998" i="3" a="1"/>
  <c r="AS998" i="3" s="1"/>
  <c r="BA998" i="3" s="1"/>
  <c r="BQ998" i="3" s="1"/>
  <c r="AS594" i="3" a="1"/>
  <c r="AS594" i="3" s="1"/>
  <c r="AS73" i="3" a="1"/>
  <c r="AS73" i="3" s="1"/>
  <c r="AS653" i="3" a="1"/>
  <c r="AS653" i="3" s="1"/>
  <c r="AS361" i="3" a="1"/>
  <c r="AS361" i="3" s="1"/>
  <c r="BA361" i="3" s="1"/>
  <c r="BQ361" i="3" s="1"/>
  <c r="AS857" i="3" a="1"/>
  <c r="AS857" i="3" s="1"/>
  <c r="AS793" i="3" a="1"/>
  <c r="AS793" i="3" s="1"/>
  <c r="AS488" i="3" a="1"/>
  <c r="AS488" i="3" s="1"/>
  <c r="AS147" i="3" a="1"/>
  <c r="AS147" i="3" s="1"/>
  <c r="BA147" i="3" s="1"/>
  <c r="BQ147" i="3" s="1"/>
  <c r="AS633" i="3" a="1"/>
  <c r="AS633" i="3" s="1"/>
  <c r="AS920" i="3" a="1"/>
  <c r="AS920" i="3" s="1"/>
  <c r="BA920" i="3" s="1"/>
  <c r="BQ920" i="3" s="1"/>
  <c r="AS664" i="3" a="1"/>
  <c r="AS664" i="3" s="1"/>
  <c r="AS291" i="3" a="1"/>
  <c r="AS291" i="3" s="1"/>
  <c r="AS851" i="3" a="1"/>
  <c r="AS851" i="3" s="1"/>
  <c r="BA851" i="3" s="1"/>
  <c r="BQ851" i="3" s="1"/>
  <c r="AS30" i="3" a="1"/>
  <c r="AS30" i="3" s="1"/>
  <c r="BA30" i="3" s="1"/>
  <c r="AS654" i="3" a="1"/>
  <c r="AS654" i="3" s="1"/>
  <c r="AS314" i="3" a="1"/>
  <c r="AS314" i="3" s="1"/>
  <c r="AS826" i="3" a="1"/>
  <c r="AS826" i="3" s="1"/>
  <c r="AS1009" i="3" a="1"/>
  <c r="AS1009" i="3" s="1"/>
  <c r="AS236" i="3" a="1"/>
  <c r="AS236" i="3" s="1"/>
  <c r="BA236" i="3" s="1"/>
  <c r="BQ236" i="3" s="1"/>
  <c r="AS352" i="3" a="1"/>
  <c r="AS352" i="3" s="1"/>
  <c r="AS333" i="3" a="1"/>
  <c r="AS333" i="3" s="1"/>
  <c r="AS621" i="3" a="1"/>
  <c r="AS621" i="3" s="1"/>
  <c r="AS247" i="3" a="1"/>
  <c r="AS247" i="3" s="1"/>
  <c r="BA247" i="3" s="1"/>
  <c r="BQ247" i="3" s="1"/>
  <c r="AS442" i="3" a="1"/>
  <c r="AS442" i="3" s="1"/>
  <c r="AS166" i="3" a="1"/>
  <c r="AS166" i="3" s="1"/>
  <c r="AS100" i="3" a="1"/>
  <c r="AS100" i="3" s="1"/>
  <c r="AS705" i="3" a="1"/>
  <c r="AS705" i="3" s="1"/>
  <c r="AS886" i="3" a="1"/>
  <c r="AS886" i="3" s="1"/>
  <c r="AS828" i="3" a="1"/>
  <c r="AS828" i="3" s="1"/>
  <c r="BA828" i="3" s="1"/>
  <c r="BQ828" i="3" s="1"/>
  <c r="AS41" i="3" a="1"/>
  <c r="AS41" i="3" s="1"/>
  <c r="AS539" i="3" a="1"/>
  <c r="AS539" i="3" s="1"/>
  <c r="AS437" i="3" a="1"/>
  <c r="AS437" i="3" s="1"/>
  <c r="AS14" i="3" a="1"/>
  <c r="AS14" i="3" s="1"/>
  <c r="BA14" i="3" s="1"/>
  <c r="AS934" i="3" a="1"/>
  <c r="AS934" i="3" s="1"/>
  <c r="AS965" i="3" a="1"/>
  <c r="AS965" i="3" s="1"/>
  <c r="AS836" i="3" a="1"/>
  <c r="AS836" i="3" s="1"/>
  <c r="AS49" i="3" a="1"/>
  <c r="AS49" i="3" s="1"/>
  <c r="AS498" i="3" a="1"/>
  <c r="AS498" i="3" s="1"/>
  <c r="BA498" i="3" s="1"/>
  <c r="BQ498" i="3" s="1"/>
  <c r="AS143" i="3" a="1"/>
  <c r="AS143" i="3" s="1"/>
  <c r="AS205" i="3" a="1"/>
  <c r="AS205" i="3" s="1"/>
  <c r="AS287" i="3" a="1"/>
  <c r="AS287" i="3" s="1"/>
  <c r="AS116" i="3" a="1"/>
  <c r="AS116" i="3" s="1"/>
  <c r="BA116" i="3" s="1"/>
  <c r="BQ116" i="3" s="1"/>
  <c r="AS162" i="3" a="1"/>
  <c r="AS162" i="3" s="1"/>
  <c r="BA162" i="3" s="1"/>
  <c r="BQ162" i="3" s="1"/>
  <c r="AS221" i="3" a="1"/>
  <c r="AS221" i="3" s="1"/>
  <c r="AS343" i="3" a="1"/>
  <c r="AS343" i="3" s="1"/>
  <c r="BA343" i="3" s="1"/>
  <c r="BQ343" i="3" s="1"/>
  <c r="AS980" i="3" a="1"/>
  <c r="AS980" i="3" s="1"/>
  <c r="AS443" i="3" a="1"/>
  <c r="AS443" i="3" s="1"/>
  <c r="BA443" i="3" s="1"/>
  <c r="BQ443" i="3" s="1"/>
  <c r="AS522" i="3" a="1"/>
  <c r="AS522" i="3" s="1"/>
  <c r="AS370" i="3" a="1"/>
  <c r="AS370" i="3" s="1"/>
  <c r="AS526" i="3" a="1"/>
  <c r="AS526" i="3" s="1"/>
  <c r="AS763" i="3" a="1"/>
  <c r="AS763" i="3" s="1"/>
  <c r="AS25" i="3" a="1"/>
  <c r="AS25" i="3" s="1"/>
  <c r="AS517" i="3" a="1"/>
  <c r="AS517" i="3" s="1"/>
  <c r="AS502" i="3" a="1"/>
  <c r="AS502" i="3" s="1"/>
  <c r="AS727" i="3" a="1"/>
  <c r="AS727" i="3" s="1"/>
  <c r="AS997" i="3" a="1"/>
  <c r="AS997" i="3" s="1"/>
  <c r="AS378" i="3" a="1"/>
  <c r="AS378" i="3" s="1"/>
  <c r="AS194" i="3" a="1"/>
  <c r="AS194" i="3" s="1"/>
  <c r="AS586" i="3" a="1"/>
  <c r="AS586" i="3" s="1"/>
  <c r="BA586" i="3" s="1"/>
  <c r="BQ586" i="3" s="1"/>
  <c r="AS771" i="3" a="1"/>
  <c r="AS771" i="3" s="1"/>
  <c r="BA771" i="3" s="1"/>
  <c r="BQ771" i="3" s="1"/>
  <c r="AS937" i="3" a="1"/>
  <c r="AS937" i="3" s="1"/>
  <c r="AS612" i="3" a="1"/>
  <c r="AS612" i="3" s="1"/>
  <c r="BA612" i="3" s="1"/>
  <c r="BQ612" i="3" s="1"/>
  <c r="AS278" i="3" a="1"/>
  <c r="AS278" i="3" s="1"/>
  <c r="AS783" i="3" a="1"/>
  <c r="AS783" i="3" s="1"/>
  <c r="AS910" i="3" a="1"/>
  <c r="AS910" i="3" s="1"/>
  <c r="BA910" i="3" s="1"/>
  <c r="BQ910" i="3" s="1"/>
  <c r="AS524" i="3" a="1"/>
  <c r="AS524" i="3" s="1"/>
  <c r="BA524" i="3" s="1"/>
  <c r="BQ524" i="3" s="1"/>
  <c r="AS228" i="3" a="1"/>
  <c r="AS228" i="3" s="1"/>
  <c r="AS638" i="3" a="1"/>
  <c r="AS638" i="3" s="1"/>
  <c r="BA638" i="3" s="1"/>
  <c r="BQ638" i="3" s="1"/>
  <c r="AS480" i="3" a="1"/>
  <c r="AS480" i="3" s="1"/>
  <c r="BA480" i="3" s="1"/>
  <c r="BQ480" i="3" s="1"/>
  <c r="AS973" i="3" a="1"/>
  <c r="AS973" i="3" s="1"/>
  <c r="AS69" i="3" a="1"/>
  <c r="AS69" i="3" s="1"/>
  <c r="BA69" i="3" s="1"/>
  <c r="BQ69" i="3" s="1"/>
  <c r="AS724" i="3" a="1"/>
  <c r="AS724" i="3" s="1"/>
  <c r="BA724" i="3" s="1"/>
  <c r="BQ724" i="3" s="1"/>
  <c r="AS652" i="3" a="1"/>
  <c r="AS652" i="3" s="1"/>
  <c r="BA652" i="3" s="1"/>
  <c r="BQ652" i="3" s="1"/>
  <c r="AS346" i="3" a="1"/>
  <c r="AS346" i="3" s="1"/>
  <c r="AS824" i="3" a="1"/>
  <c r="AS824" i="3" s="1"/>
  <c r="BA824" i="3" s="1"/>
  <c r="BQ824" i="3" s="1"/>
  <c r="AS939" i="3" a="1"/>
  <c r="AS939" i="3" s="1"/>
  <c r="BA939" i="3" s="1"/>
  <c r="BQ939" i="3" s="1"/>
  <c r="AS523" i="3" a="1"/>
  <c r="AS523" i="3" s="1"/>
  <c r="AS126" i="3" a="1"/>
  <c r="AS126" i="3" s="1"/>
  <c r="BA126" i="3" s="1"/>
  <c r="BQ126" i="3" s="1"/>
  <c r="AS157" i="3" a="1"/>
  <c r="AS157" i="3" s="1"/>
  <c r="AS769" i="3" a="1"/>
  <c r="AS769" i="3" s="1"/>
  <c r="BA769" i="3" s="1"/>
  <c r="BQ769" i="3" s="1"/>
  <c r="AS475" i="3" a="1"/>
  <c r="AS475" i="3" s="1"/>
  <c r="AS114" i="3" a="1"/>
  <c r="AS114" i="3" s="1"/>
  <c r="AS590" i="3" a="1"/>
  <c r="AS590" i="3" s="1"/>
  <c r="AS892" i="3" a="1"/>
  <c r="AS892" i="3" s="1"/>
  <c r="BA892" i="3" s="1"/>
  <c r="BQ892" i="3" s="1"/>
  <c r="AS257" i="3" a="1"/>
  <c r="AS257" i="3" s="1"/>
  <c r="AS847" i="3" a="1"/>
  <c r="AS847" i="3" s="1"/>
  <c r="AS534" i="3" a="1"/>
  <c r="AS534" i="3" s="1"/>
  <c r="AS964" i="3" a="1"/>
  <c r="AS964" i="3" s="1"/>
  <c r="AS89" i="3" a="1"/>
  <c r="AS89" i="3" s="1"/>
  <c r="AS658" i="3" a="1"/>
  <c r="AS658" i="3" s="1"/>
  <c r="BA658" i="3" s="1"/>
  <c r="BQ658" i="3" s="1"/>
  <c r="AS375" i="3" a="1"/>
  <c r="AS375" i="3" s="1"/>
  <c r="AS866" i="3" a="1"/>
  <c r="AS866" i="3" s="1"/>
  <c r="BA866" i="3" s="1"/>
  <c r="BQ866" i="3" s="1"/>
  <c r="AS412" i="3" a="1"/>
  <c r="AS412" i="3" s="1"/>
  <c r="AS950" i="3" a="1"/>
  <c r="AS950" i="3" s="1"/>
  <c r="BA950" i="3" s="1"/>
  <c r="BQ950" i="3" s="1"/>
  <c r="AS86" i="3" a="1"/>
  <c r="AS86" i="3" s="1"/>
  <c r="AS152" i="3" a="1"/>
  <c r="AS152" i="3" s="1"/>
  <c r="BA152" i="3" s="1"/>
  <c r="BQ152" i="3" s="1"/>
  <c r="AS319" i="3" a="1"/>
  <c r="AS319" i="3" s="1"/>
  <c r="AS833" i="3" a="1"/>
  <c r="AS833" i="3" s="1"/>
  <c r="BA833" i="3" s="1"/>
  <c r="BQ833" i="3" s="1"/>
  <c r="AS455" i="3" a="1"/>
  <c r="AS455" i="3" s="1"/>
  <c r="AS975" i="3" a="1"/>
  <c r="AS975" i="3" s="1"/>
  <c r="BA975" i="3" s="1"/>
  <c r="BQ975" i="3" s="1"/>
  <c r="AS643" i="3" a="1"/>
  <c r="AS643" i="3" s="1"/>
  <c r="AS675" i="3" a="1"/>
  <c r="AS675" i="3" s="1"/>
  <c r="AS916" i="3" a="1"/>
  <c r="AS916" i="3" s="1"/>
  <c r="AS20" i="3" a="1"/>
  <c r="AS20" i="3" s="1"/>
  <c r="AS158" i="3" a="1"/>
  <c r="AS158" i="3" s="1"/>
  <c r="AS760" i="3" a="1"/>
  <c r="AS760" i="3" s="1"/>
  <c r="BA760" i="3" s="1"/>
  <c r="BQ760" i="3" s="1"/>
  <c r="AS935" i="3" a="1"/>
  <c r="AS935" i="3" s="1"/>
  <c r="BA935" i="3" s="1"/>
  <c r="BQ935" i="3" s="1"/>
  <c r="AS232" i="3" a="1"/>
  <c r="AS232" i="3" s="1"/>
  <c r="AS59" i="3" a="1"/>
  <c r="AS59" i="3" s="1"/>
  <c r="AS296" i="3" a="1"/>
  <c r="AS296" i="3" s="1"/>
  <c r="AS456" i="3" a="1"/>
  <c r="AS456" i="3" s="1"/>
  <c r="AS31" i="3" a="1"/>
  <c r="AS31" i="3" s="1"/>
  <c r="BA31" i="3" s="1"/>
  <c r="AS714" i="3" a="1"/>
  <c r="AS714" i="3" s="1"/>
  <c r="AS181" i="3" a="1"/>
  <c r="AS181" i="3" s="1"/>
  <c r="AS136" i="3" a="1"/>
  <c r="AS136" i="3" s="1"/>
  <c r="BA136" i="3" s="1"/>
  <c r="BQ136" i="3" s="1"/>
  <c r="AS570" i="3" a="1"/>
  <c r="AS570" i="3" s="1"/>
  <c r="AS818" i="3" a="1"/>
  <c r="AS818" i="3" s="1"/>
  <c r="BA818" i="3" s="1"/>
  <c r="BQ818" i="3" s="1"/>
  <c r="AS985" i="3" a="1"/>
  <c r="AS985" i="3" s="1"/>
  <c r="BA985" i="3" s="1"/>
  <c r="BQ985" i="3" s="1"/>
  <c r="AS601" i="3" a="1"/>
  <c r="AS601" i="3" s="1"/>
  <c r="BA601" i="3" s="1"/>
  <c r="BQ601" i="3" s="1"/>
  <c r="AS576" i="3" a="1"/>
  <c r="AS576" i="3" s="1"/>
  <c r="BA576" i="3" s="1"/>
  <c r="BQ576" i="3" s="1"/>
  <c r="AS43" i="3" a="1"/>
  <c r="AS43" i="3" s="1"/>
  <c r="AS908" i="3" a="1"/>
  <c r="AS908" i="3" s="1"/>
  <c r="BA908" i="3" s="1"/>
  <c r="BQ908" i="3" s="1"/>
  <c r="AS387" i="3" a="1"/>
  <c r="AS387" i="3" s="1"/>
  <c r="AS993" i="3" a="1"/>
  <c r="AS993" i="3" s="1"/>
  <c r="AS133" i="3" a="1"/>
  <c r="AS133" i="3" s="1"/>
  <c r="AS269" i="3" a="1"/>
  <c r="AS269" i="3" s="1"/>
  <c r="BA269" i="3" s="1"/>
  <c r="BQ269" i="3" s="1"/>
  <c r="AS525" i="3" a="1"/>
  <c r="AS525" i="3" s="1"/>
  <c r="BA525" i="3" s="1"/>
  <c r="BQ525" i="3" s="1"/>
  <c r="AS723" i="3" a="1"/>
  <c r="AS723" i="3" s="1"/>
  <c r="AS63" i="3" a="1"/>
  <c r="AS63" i="3" s="1"/>
  <c r="AS102" i="3" a="1"/>
  <c r="AS102" i="3" s="1"/>
  <c r="AS775" i="3" a="1"/>
  <c r="AS775" i="3" s="1"/>
  <c r="AS627" i="3" a="1"/>
  <c r="AS627" i="3" s="1"/>
  <c r="AS145" i="3" a="1"/>
  <c r="AS145" i="3" s="1"/>
  <c r="AS391" i="3" a="1"/>
  <c r="AS391" i="3" s="1"/>
  <c r="AS325" i="3" a="1"/>
  <c r="AS325" i="3" s="1"/>
  <c r="AS996" i="3" a="1"/>
  <c r="AS996" i="3" s="1"/>
  <c r="BA996" i="3" s="1"/>
  <c r="BQ996" i="3" s="1"/>
  <c r="AS201" i="3" a="1"/>
  <c r="AS201" i="3" s="1"/>
  <c r="BA201" i="3" s="1"/>
  <c r="BQ201" i="3" s="1"/>
  <c r="AS744" i="3" a="1"/>
  <c r="AS744" i="3" s="1"/>
  <c r="BA744" i="3" s="1"/>
  <c r="BQ744" i="3" s="1"/>
  <c r="AS339" i="3" a="1"/>
  <c r="AS339" i="3" s="1"/>
  <c r="AS156" i="3" a="1"/>
  <c r="AS156" i="3" s="1"/>
  <c r="AS22" i="3" a="1"/>
  <c r="AS22" i="3" s="1"/>
  <c r="BA22" i="3" s="1"/>
  <c r="AS224" i="3" a="1"/>
  <c r="AS224" i="3" s="1"/>
  <c r="BA224" i="3" s="1"/>
  <c r="BQ224" i="3" s="1"/>
  <c r="AS780" i="3" a="1"/>
  <c r="AS780" i="3" s="1"/>
  <c r="BA780" i="3" s="1"/>
  <c r="BQ780" i="3" s="1"/>
  <c r="AS521" i="3" a="1"/>
  <c r="AS521" i="3" s="1"/>
  <c r="AS494" i="3" a="1"/>
  <c r="AS494" i="3" s="1"/>
  <c r="BA494" i="3" s="1"/>
  <c r="BQ494" i="3" s="1"/>
  <c r="AS203" i="3" a="1"/>
  <c r="AS203" i="3" s="1"/>
  <c r="AS623" i="3" a="1"/>
  <c r="AS623" i="3" s="1"/>
  <c r="AS742" i="3" a="1"/>
  <c r="AS742" i="3" s="1"/>
  <c r="AS460" i="3" a="1"/>
  <c r="AS460" i="3" s="1"/>
  <c r="AS66" i="3" a="1"/>
  <c r="AS66" i="3" s="1"/>
  <c r="BA66" i="3" s="1"/>
  <c r="BQ66" i="3" s="1"/>
  <c r="AS544" i="3" a="1"/>
  <c r="AS544" i="3" s="1"/>
  <c r="BA544" i="3" s="1"/>
  <c r="BQ544" i="3" s="1"/>
  <c r="AS878" i="3" a="1"/>
  <c r="AS878" i="3" s="1"/>
  <c r="BA878" i="3" s="1"/>
  <c r="BQ878" i="3" s="1"/>
  <c r="AS734" i="3" a="1"/>
  <c r="AS734" i="3" s="1"/>
  <c r="BA734" i="3" s="1"/>
  <c r="BQ734" i="3" s="1"/>
  <c r="AS176" i="3" a="1"/>
  <c r="AS176" i="3" s="1"/>
  <c r="AS259" i="3" a="1"/>
  <c r="AS259" i="3" s="1"/>
  <c r="AS530" i="3" a="1"/>
  <c r="AS530" i="3" s="1"/>
  <c r="AS263" i="3" a="1"/>
  <c r="AS263" i="3" s="1"/>
  <c r="BA263" i="3" s="1"/>
  <c r="BQ263" i="3" s="1"/>
  <c r="AS644" i="3" a="1"/>
  <c r="AS644" i="3" s="1"/>
  <c r="BA644" i="3" s="1"/>
  <c r="BQ644" i="3" s="1"/>
  <c r="AS492" i="3" a="1"/>
  <c r="AS492" i="3" s="1"/>
  <c r="AS977" i="3" a="1"/>
  <c r="AS977" i="3" s="1"/>
  <c r="BA977" i="3" s="1"/>
  <c r="BQ977" i="3" s="1"/>
  <c r="AS165" i="3" a="1"/>
  <c r="AS165" i="3" s="1"/>
  <c r="BA165" i="3" s="1"/>
  <c r="BQ165" i="3" s="1"/>
  <c r="AS266" i="3" a="1"/>
  <c r="AS266" i="3" s="1"/>
  <c r="BA266" i="3" s="1"/>
  <c r="BQ266" i="3" s="1"/>
  <c r="AS657" i="3" a="1"/>
  <c r="AS657" i="3" s="1"/>
  <c r="AS357" i="3" a="1"/>
  <c r="AS357" i="3" s="1"/>
  <c r="BA357" i="3" s="1"/>
  <c r="BQ357" i="3" s="1"/>
  <c r="AS829" i="3" a="1"/>
  <c r="AS829" i="3" s="1"/>
  <c r="AS954" i="3" a="1"/>
  <c r="AS954" i="3" s="1"/>
  <c r="AS830" i="3" a="1"/>
  <c r="AS830" i="3" s="1"/>
  <c r="BA830" i="3" s="1"/>
  <c r="BQ830" i="3" s="1"/>
  <c r="AS183" i="3" a="1"/>
  <c r="AS183" i="3" s="1"/>
  <c r="AS729" i="3" a="1"/>
  <c r="AS729" i="3" s="1"/>
  <c r="AS389" i="3" a="1"/>
  <c r="AS389" i="3" s="1"/>
  <c r="BA389" i="3" s="1"/>
  <c r="BQ389" i="3" s="1"/>
  <c r="AS915" i="3" a="1"/>
  <c r="AS915" i="3" s="1"/>
  <c r="AS809" i="3" a="1"/>
  <c r="AS809" i="3" s="1"/>
  <c r="AS587" i="3" a="1"/>
  <c r="AS587" i="3" s="1"/>
  <c r="BA587" i="3" s="1"/>
  <c r="BQ587" i="3" s="1"/>
  <c r="AS240" i="3" a="1"/>
  <c r="AS240" i="3" s="1"/>
  <c r="AS592" i="3" a="1"/>
  <c r="AS592" i="3" s="1"/>
  <c r="BA592" i="3" s="1"/>
  <c r="BQ592" i="3" s="1"/>
  <c r="AS957" i="3" a="1"/>
  <c r="AS957" i="3" s="1"/>
  <c r="BA957" i="3" s="1"/>
  <c r="BQ957" i="3" s="1"/>
  <c r="AS17" i="3" a="1"/>
  <c r="AS17" i="3" s="1"/>
  <c r="BA17" i="3" s="1"/>
  <c r="AS463" i="3" a="1"/>
  <c r="AS463" i="3" s="1"/>
  <c r="AS598" i="3" a="1"/>
  <c r="AS598" i="3" s="1"/>
  <c r="AS246" i="3" a="1"/>
  <c r="AS246" i="3" s="1"/>
  <c r="AS695" i="3" a="1"/>
  <c r="AS695" i="3" s="1"/>
  <c r="AS969" i="3" a="1"/>
  <c r="AS969" i="3" s="1"/>
  <c r="AS471" i="3" a="1"/>
  <c r="AS471" i="3" s="1"/>
  <c r="AS379" i="3" a="1"/>
  <c r="AS379" i="3" s="1"/>
  <c r="AS767" i="3" a="1"/>
  <c r="AS767" i="3" s="1"/>
  <c r="BA767" i="3" s="1"/>
  <c r="BQ767" i="3" s="1"/>
  <c r="AS757" i="3" a="1"/>
  <c r="AS757" i="3" s="1"/>
  <c r="AS74" i="3" a="1"/>
  <c r="AS74" i="3" s="1"/>
  <c r="AS434" i="3" a="1"/>
  <c r="AS434" i="3" s="1"/>
  <c r="AS773" i="3" a="1"/>
  <c r="AS773" i="3" s="1"/>
  <c r="AS798" i="3" a="1"/>
  <c r="AS798" i="3" s="1"/>
  <c r="BA798" i="3" s="1"/>
  <c r="BQ798" i="3" s="1"/>
  <c r="AS170" i="3" a="1"/>
  <c r="AS170" i="3" s="1"/>
  <c r="BA170" i="3" s="1"/>
  <c r="BQ170" i="3" s="1"/>
  <c r="AS666" i="3" a="1"/>
  <c r="AS666" i="3" s="1"/>
  <c r="AS425" i="3" a="1"/>
  <c r="AS425" i="3" s="1"/>
  <c r="BA425" i="3" s="1"/>
  <c r="BQ425" i="3" s="1"/>
  <c r="AS899" i="3" a="1"/>
  <c r="AS899" i="3" s="1"/>
  <c r="AS171" i="3" a="1"/>
  <c r="AS171" i="3" s="1"/>
  <c r="BA171" i="3" s="1"/>
  <c r="BQ171" i="3" s="1"/>
  <c r="AS756" i="3" a="1"/>
  <c r="AS756" i="3" s="1"/>
  <c r="AS121" i="3" a="1"/>
  <c r="AS121" i="3" s="1"/>
  <c r="AS122" i="3" a="1"/>
  <c r="AS122" i="3" s="1"/>
  <c r="AS397" i="3" a="1"/>
  <c r="AS397" i="3" s="1"/>
  <c r="AS153" i="3" a="1"/>
  <c r="AS153" i="3" s="1"/>
  <c r="BA153" i="3" s="1"/>
  <c r="BQ153" i="3" s="1"/>
  <c r="AS713" i="3" a="1"/>
  <c r="AS713" i="3" s="1"/>
  <c r="AS945" i="3" a="1"/>
  <c r="AS945" i="3" s="1"/>
  <c r="AS704" i="3" a="1"/>
  <c r="AS704" i="3" s="1"/>
  <c r="AS943" i="3" a="1"/>
  <c r="AS943" i="3" s="1"/>
  <c r="BA943" i="3" s="1"/>
  <c r="BQ943" i="3" s="1"/>
  <c r="AS808" i="3" a="1"/>
  <c r="AS808" i="3" s="1"/>
  <c r="BA808" i="3" s="1"/>
  <c r="BQ808" i="3" s="1"/>
  <c r="AS27" i="3" a="1"/>
  <c r="AS27" i="3" s="1"/>
  <c r="AS552" i="3" a="1"/>
  <c r="AS552" i="3" s="1"/>
  <c r="AS243" i="3" a="1"/>
  <c r="AS243" i="3" s="1"/>
  <c r="AS467" i="3" a="1"/>
  <c r="AS467" i="3" s="1"/>
  <c r="AS611" i="3" a="1"/>
  <c r="AS611" i="3" s="1"/>
  <c r="AS504" i="3" a="1"/>
  <c r="AS504" i="3" s="1"/>
  <c r="BA504" i="3" s="1"/>
  <c r="BQ504" i="3" s="1"/>
  <c r="AS733" i="3" a="1"/>
  <c r="AS733" i="3" s="1"/>
  <c r="AS465" i="3" a="1"/>
  <c r="AS465" i="3" s="1"/>
  <c r="AS239" i="3" a="1"/>
  <c r="AS239" i="3" s="1"/>
  <c r="AS708" i="3" a="1"/>
  <c r="AS708" i="3" s="1"/>
  <c r="BA708" i="3" s="1"/>
  <c r="BQ708" i="3" s="1"/>
  <c r="AS148" i="3" a="1"/>
  <c r="AS148" i="3" s="1"/>
  <c r="AS990" i="3" a="1"/>
  <c r="AS990" i="3" s="1"/>
  <c r="BA990" i="3" s="1"/>
  <c r="BQ990" i="3" s="1"/>
  <c r="AS583" i="3" a="1"/>
  <c r="AS583" i="3" s="1"/>
  <c r="BA583" i="3" s="1"/>
  <c r="BQ583" i="3" s="1"/>
  <c r="AS671" i="3" a="1"/>
  <c r="AS671" i="3" s="1"/>
  <c r="BA671" i="3" s="1"/>
  <c r="BQ671" i="3" s="1"/>
  <c r="AS217" i="3" a="1"/>
  <c r="AS217" i="3" s="1"/>
  <c r="AS548" i="3" a="1"/>
  <c r="AS548" i="3" s="1"/>
  <c r="BA548" i="3" s="1"/>
  <c r="BQ548" i="3" s="1"/>
  <c r="AS146" i="3" a="1"/>
  <c r="AS146" i="3" s="1"/>
  <c r="AS501" i="3" a="1"/>
  <c r="AS501" i="3" s="1"/>
  <c r="AS988" i="3" a="1"/>
  <c r="AS988" i="3" s="1"/>
  <c r="BA988" i="3" s="1"/>
  <c r="BQ988" i="3" s="1"/>
  <c r="AS322" i="3" a="1"/>
  <c r="AS322" i="3" s="1"/>
  <c r="BA322" i="3" s="1"/>
  <c r="BQ322" i="3" s="1"/>
  <c r="AS628" i="3" a="1"/>
  <c r="AS628" i="3" s="1"/>
  <c r="AS318" i="3" a="1"/>
  <c r="AS318" i="3" s="1"/>
  <c r="AS150" i="3" a="1"/>
  <c r="AS150" i="3" s="1"/>
  <c r="BA150" i="3" s="1"/>
  <c r="BQ150" i="3" s="1"/>
  <c r="AS663" i="3" a="1"/>
  <c r="AS663" i="3" s="1"/>
  <c r="AS410" i="3" a="1"/>
  <c r="AS410" i="3" s="1"/>
  <c r="BA410" i="3" s="1"/>
  <c r="BQ410" i="3" s="1"/>
  <c r="AS745" i="3" a="1"/>
  <c r="AS745" i="3" s="1"/>
  <c r="AS883" i="3" a="1"/>
  <c r="AS883" i="3" s="1"/>
  <c r="BA883" i="3" s="1"/>
  <c r="BQ883" i="3" s="1"/>
  <c r="AS613" i="3" a="1"/>
  <c r="AS613" i="3" s="1"/>
  <c r="AS300" i="3" a="1"/>
  <c r="AS300" i="3" s="1"/>
  <c r="BA300" i="3" s="1"/>
  <c r="BQ300" i="3" s="1"/>
  <c r="AS786" i="3" a="1"/>
  <c r="AS786" i="3" s="1"/>
  <c r="BA786" i="3" s="1"/>
  <c r="BQ786" i="3" s="1"/>
  <c r="AS67" i="3" a="1"/>
  <c r="AS67" i="3" s="1"/>
  <c r="AS972" i="3" a="1"/>
  <c r="AS972" i="3" s="1"/>
  <c r="BA972" i="3" s="1"/>
  <c r="BQ972" i="3" s="1"/>
  <c r="AS491" i="3" a="1"/>
  <c r="AS491" i="3" s="1"/>
  <c r="AS270" i="3" a="1"/>
  <c r="AS270" i="3" s="1"/>
  <c r="BA270" i="3" s="1"/>
  <c r="BQ270" i="3" s="1"/>
  <c r="AS679" i="3" a="1"/>
  <c r="AS679" i="3" s="1"/>
  <c r="BA679" i="3" s="1"/>
  <c r="BQ679" i="3" s="1"/>
  <c r="AS431" i="3" a="1"/>
  <c r="AS431" i="3" s="1"/>
  <c r="BA431" i="3" s="1"/>
  <c r="BQ431" i="3" s="1"/>
  <c r="AS797" i="3" a="1"/>
  <c r="AS797" i="3" s="1"/>
  <c r="AS827" i="3" a="1"/>
  <c r="AS827" i="3" s="1"/>
  <c r="AS499" i="3" a="1"/>
  <c r="AS499" i="3" s="1"/>
  <c r="BA499" i="3" s="1"/>
  <c r="BQ499" i="3" s="1"/>
  <c r="AS164" i="3" a="1"/>
  <c r="AS164" i="3" s="1"/>
  <c r="AS557" i="3" a="1"/>
  <c r="AS557" i="3" s="1"/>
  <c r="AS799" i="3" a="1"/>
  <c r="AS799" i="3" s="1"/>
  <c r="AS558" i="3" a="1"/>
  <c r="AS558" i="3" s="1"/>
  <c r="AS218" i="3" a="1"/>
  <c r="AS218" i="3" s="1"/>
  <c r="AS383" i="3" a="1"/>
  <c r="AS383" i="3" s="1"/>
  <c r="AS894" i="3" a="1"/>
  <c r="AS894" i="3" s="1"/>
  <c r="AS421" i="3" a="1"/>
  <c r="AS421" i="3" s="1"/>
  <c r="BA421" i="3" s="1"/>
  <c r="BQ421" i="3" s="1"/>
  <c r="AS113" i="3" a="1"/>
  <c r="AS113" i="3" s="1"/>
  <c r="BA113" i="3" s="1"/>
  <c r="BQ113" i="3" s="1"/>
  <c r="AS559" i="3" a="1"/>
  <c r="AS559" i="3" s="1"/>
  <c r="AS109" i="3" a="1"/>
  <c r="AS109" i="3" s="1"/>
  <c r="AS200" i="3" a="1"/>
  <c r="AS200" i="3" s="1"/>
  <c r="BA200" i="3" s="1"/>
  <c r="BQ200" i="3" s="1"/>
  <c r="AS755" i="3" a="1"/>
  <c r="AS755" i="3" s="1"/>
  <c r="AS402" i="3" a="1"/>
  <c r="AS402" i="3" s="1"/>
  <c r="AS925" i="3" a="1"/>
  <c r="AS925" i="3" s="1"/>
  <c r="BA925" i="3" s="1"/>
  <c r="BQ925" i="3" s="1"/>
  <c r="AS368" i="3" a="1"/>
  <c r="AS368" i="3" s="1"/>
  <c r="BA368" i="3" s="1"/>
  <c r="BQ368" i="3" s="1"/>
  <c r="AS405" i="3" a="1"/>
  <c r="AS405" i="3" s="1"/>
  <c r="AS40" i="3" a="1"/>
  <c r="AS40" i="3" s="1"/>
  <c r="AS722" i="3" a="1"/>
  <c r="AS722" i="3" s="1"/>
  <c r="BA722" i="3" s="1"/>
  <c r="BQ722" i="3" s="1"/>
  <c r="AS422" i="3" a="1"/>
  <c r="AS422" i="3" s="1"/>
  <c r="AS854" i="3" a="1"/>
  <c r="AS854" i="3" s="1"/>
  <c r="AS469" i="3" a="1"/>
  <c r="AS469" i="3" s="1"/>
  <c r="BA469" i="3" s="1"/>
  <c r="BQ469" i="3" s="1"/>
  <c r="AS835" i="3" a="1"/>
  <c r="AS835" i="3" s="1"/>
  <c r="AS846" i="3" a="1"/>
  <c r="AS846" i="3" s="1"/>
  <c r="AS336" i="3" a="1"/>
  <c r="AS336" i="3" s="1"/>
  <c r="AS337" i="3" a="1"/>
  <c r="AS337" i="3" s="1"/>
  <c r="BA337" i="3" s="1"/>
  <c r="BQ337" i="3" s="1"/>
  <c r="AS382" i="3" a="1"/>
  <c r="AS382" i="3" s="1"/>
  <c r="AS873" i="3" a="1"/>
  <c r="AS873" i="3" s="1"/>
  <c r="BA873" i="3" s="1"/>
  <c r="BQ873" i="3" s="1"/>
  <c r="AS417" i="3" a="1"/>
  <c r="AS417" i="3" s="1"/>
  <c r="AS449" i="3" a="1"/>
  <c r="AS449" i="3" s="1"/>
  <c r="BA449" i="3" s="1"/>
  <c r="BQ449" i="3" s="1"/>
  <c r="AS280" i="3" a="1"/>
  <c r="AS280" i="3" s="1"/>
  <c r="BA280" i="3" s="1"/>
  <c r="BQ280" i="3" s="1"/>
  <c r="AS553" i="3" a="1"/>
  <c r="AS553" i="3" s="1"/>
  <c r="AS802" i="3" a="1"/>
  <c r="AS802" i="3" s="1"/>
  <c r="AS863" i="3" a="1"/>
  <c r="AS863" i="3" s="1"/>
  <c r="AS81" i="3" a="1"/>
  <c r="AS81" i="3" s="1"/>
  <c r="BA81" i="3" s="1"/>
  <c r="BQ81" i="3" s="1"/>
  <c r="AS896" i="3" a="1"/>
  <c r="AS896" i="3" s="1"/>
  <c r="AS45" i="3" a="1"/>
  <c r="AS45" i="3" s="1"/>
  <c r="BA45" i="3" s="1"/>
  <c r="AS191" i="3" a="1"/>
  <c r="AS191" i="3" s="1"/>
  <c r="BA191" i="3" s="1"/>
  <c r="BQ191" i="3" s="1"/>
  <c r="AS759" i="3" a="1"/>
  <c r="AS759" i="3" s="1"/>
  <c r="AS177" i="3" a="1"/>
  <c r="AS177" i="3" s="1"/>
  <c r="AS35" i="3" a="1"/>
  <c r="AS35" i="3" s="1"/>
  <c r="BA35" i="3" s="1"/>
  <c r="AS1005" i="3" a="1"/>
  <c r="AS1005" i="3" s="1"/>
  <c r="BA1005" i="3" s="1"/>
  <c r="BQ1005" i="3" s="1"/>
  <c r="AS408" i="3" a="1"/>
  <c r="AS408" i="3" s="1"/>
  <c r="AS103" i="3" a="1"/>
  <c r="AS103" i="3" s="1"/>
  <c r="BA103" i="3" s="1"/>
  <c r="BQ103" i="3" s="1"/>
  <c r="AS801" i="3" a="1"/>
  <c r="AS801" i="3" s="1"/>
  <c r="AS250" i="3" a="1"/>
  <c r="AS250" i="3" s="1"/>
  <c r="BA250" i="3" s="1"/>
  <c r="BQ250" i="3" s="1"/>
  <c r="AS179" i="3" a="1"/>
  <c r="AS179" i="3" s="1"/>
  <c r="AS92" i="3" a="1"/>
  <c r="AS92" i="3" s="1"/>
  <c r="AS175" i="3" a="1"/>
  <c r="AS175" i="3" s="1"/>
  <c r="BA175" i="3" s="1"/>
  <c r="BQ175" i="3" s="1"/>
  <c r="AS966" i="3" a="1"/>
  <c r="AS966" i="3" s="1"/>
  <c r="BA966" i="3" s="1"/>
  <c r="BQ966" i="3" s="1"/>
  <c r="AS849" i="3" a="1"/>
  <c r="AS849" i="3" s="1"/>
  <c r="BA849" i="3" s="1"/>
  <c r="BQ849" i="3" s="1"/>
  <c r="AS512" i="3" a="1"/>
  <c r="AS512" i="3" s="1"/>
  <c r="BA512" i="3" s="1"/>
  <c r="BQ512" i="3" s="1"/>
  <c r="AS32" i="3" a="1"/>
  <c r="AS32" i="3" s="1"/>
  <c r="BA32" i="3" s="1"/>
  <c r="AS15" i="3" a="1"/>
  <c r="AS15" i="3" s="1"/>
  <c r="BA15" i="3" s="1"/>
  <c r="AS308" i="3" a="1"/>
  <c r="AS308" i="3" s="1"/>
  <c r="AS581" i="3" a="1"/>
  <c r="AS581" i="3" s="1"/>
  <c r="BA581" i="3" s="1"/>
  <c r="BQ581" i="3" s="1"/>
  <c r="AS837" i="3" a="1"/>
  <c r="AS837" i="3" s="1"/>
  <c r="AS26" i="3" a="1"/>
  <c r="AS26" i="3" s="1"/>
  <c r="BA26" i="3" s="1"/>
  <c r="AS95" i="3" a="1"/>
  <c r="AS95" i="3" s="1"/>
  <c r="AS681" i="3" a="1"/>
  <c r="AS681" i="3" s="1"/>
  <c r="AS984" i="3" a="1"/>
  <c r="AS984" i="3" s="1"/>
  <c r="BA984" i="3" s="1"/>
  <c r="BQ984" i="3" s="1"/>
  <c r="AS516" i="3" a="1"/>
  <c r="AS516" i="3" s="1"/>
  <c r="AS507" i="3" a="1"/>
  <c r="AS507" i="3" s="1"/>
  <c r="AS619" i="3" a="1"/>
  <c r="AS619" i="3" s="1"/>
  <c r="AS686" i="3" a="1"/>
  <c r="AS686" i="3" s="1"/>
  <c r="AS995" i="3" a="1"/>
  <c r="AS995" i="3" s="1"/>
  <c r="AS23" i="3" a="1"/>
  <c r="AS23" i="3" s="1"/>
  <c r="AS427" i="3" a="1"/>
  <c r="AS427" i="3" s="1"/>
  <c r="AS781" i="3" a="1"/>
  <c r="AS781" i="3" s="1"/>
  <c r="BA781" i="3" s="1"/>
  <c r="BQ781" i="3" s="1"/>
  <c r="AS580" i="3" a="1"/>
  <c r="AS580" i="3" s="1"/>
  <c r="AS489" i="3" a="1"/>
  <c r="AS489" i="3" s="1"/>
  <c r="AS211" i="3" a="1"/>
  <c r="AS211" i="3" s="1"/>
  <c r="AS823" i="3" a="1"/>
  <c r="AS823" i="3" s="1"/>
  <c r="BA823" i="3" s="1"/>
  <c r="BQ823" i="3" s="1"/>
  <c r="AS513" i="3" a="1"/>
  <c r="AS513" i="3" s="1"/>
  <c r="AS948" i="3" a="1"/>
  <c r="AS948" i="3" s="1"/>
  <c r="BA948" i="3" s="1"/>
  <c r="BQ948" i="3" s="1"/>
  <c r="AS651" i="3" a="1"/>
  <c r="AS651" i="3" s="1"/>
  <c r="BA651" i="3" s="1"/>
  <c r="BQ651" i="3" s="1"/>
  <c r="AS119" i="3" a="1"/>
  <c r="AS119" i="3" s="1"/>
  <c r="AS560" i="3" a="1"/>
  <c r="AS560" i="3" s="1"/>
  <c r="BA560" i="3" s="1"/>
  <c r="BQ560" i="3" s="1"/>
  <c r="AS472" i="3" a="1"/>
  <c r="AS472" i="3" s="1"/>
  <c r="BA472" i="3" s="1"/>
  <c r="BQ472" i="3" s="1"/>
  <c r="AS90" i="3" a="1"/>
  <c r="AS90" i="3" s="1"/>
  <c r="BA90" i="3" s="1"/>
  <c r="BQ90" i="3" s="1"/>
  <c r="AS631" i="3" a="1"/>
  <c r="AS631" i="3" s="1"/>
  <c r="AS645" i="3" a="1"/>
  <c r="AS645" i="3" s="1"/>
  <c r="AS999" i="3" a="1"/>
  <c r="AS999" i="3" s="1"/>
  <c r="AS889" i="3" a="1"/>
  <c r="AS889" i="3" s="1"/>
  <c r="BA889" i="3" s="1"/>
  <c r="BQ889" i="3" s="1"/>
  <c r="AS58" i="3" a="1"/>
  <c r="AS58" i="3" s="1"/>
  <c r="BA58" i="3" s="1"/>
  <c r="AS968" i="3" a="1"/>
  <c r="AS968" i="3" s="1"/>
  <c r="AS168" i="3" a="1"/>
  <c r="AS168" i="3" s="1"/>
  <c r="AS720" i="3" a="1"/>
  <c r="AS720" i="3" s="1"/>
  <c r="BA720" i="3" s="1"/>
  <c r="BQ720" i="3" s="1"/>
  <c r="AS376" i="3" a="1"/>
  <c r="AS376" i="3" s="1"/>
  <c r="BA376" i="3" s="1"/>
  <c r="BQ376" i="3" s="1"/>
  <c r="AS906" i="3" a="1"/>
  <c r="AS906" i="3" s="1"/>
  <c r="AS28" i="3" a="1"/>
  <c r="AS28" i="3" s="1"/>
  <c r="AS571" i="3" a="1"/>
  <c r="AS571" i="3" s="1"/>
  <c r="BA571" i="3" s="1"/>
  <c r="BQ571" i="3" s="1"/>
  <c r="AS299" i="3" a="1"/>
  <c r="AS299" i="3" s="1"/>
  <c r="BA299" i="3" s="1"/>
  <c r="BQ299" i="3" s="1"/>
  <c r="AS655" i="3" a="1"/>
  <c r="AS655" i="3" s="1"/>
  <c r="AS518" i="3" a="1"/>
  <c r="AS518" i="3" s="1"/>
  <c r="AS428" i="3" a="1"/>
  <c r="AS428" i="3" s="1"/>
  <c r="AS127" i="3" a="1"/>
  <c r="AS127" i="3" s="1"/>
  <c r="BA127" i="3" s="1"/>
  <c r="BQ127" i="3" s="1"/>
  <c r="AS567" i="3" a="1"/>
  <c r="AS567" i="3" s="1"/>
  <c r="BA567" i="3" s="1"/>
  <c r="BQ567" i="3" s="1"/>
  <c r="AS208" i="3" a="1"/>
  <c r="AS208" i="3" s="1"/>
  <c r="BA208" i="3" s="1"/>
  <c r="BQ208" i="3" s="1"/>
  <c r="AS855" i="3" a="1"/>
  <c r="AS855" i="3" s="1"/>
  <c r="AS474" i="3" a="1"/>
  <c r="AS474" i="3" s="1"/>
  <c r="AS139" i="3" a="1"/>
  <c r="AS139" i="3" s="1"/>
  <c r="AS856" i="3" a="1"/>
  <c r="AS856" i="3" s="1"/>
  <c r="AS556" i="3" a="1"/>
  <c r="AS556" i="3" s="1"/>
  <c r="BA556" i="3" s="1"/>
  <c r="BQ556" i="3" s="1"/>
  <c r="AS251" i="3" a="1"/>
  <c r="AS251" i="3" s="1"/>
  <c r="AS751" i="3" a="1"/>
  <c r="AS751" i="3" s="1"/>
  <c r="BA751" i="3" s="1"/>
  <c r="BQ751" i="3" s="1"/>
  <c r="AS989" i="3" a="1"/>
  <c r="AS989" i="3" s="1"/>
  <c r="BA989" i="3" s="1"/>
  <c r="BQ989" i="3" s="1"/>
  <c r="AS562" i="3" a="1"/>
  <c r="AS562" i="3" s="1"/>
  <c r="BA562" i="3" s="1"/>
  <c r="BQ562" i="3" s="1"/>
  <c r="AS696" i="3" a="1"/>
  <c r="AS696" i="3" s="1"/>
  <c r="BA696" i="3" s="1"/>
  <c r="BQ696" i="3" s="1"/>
  <c r="AS962" i="3" a="1"/>
  <c r="AS962" i="3" s="1"/>
  <c r="AS94" i="3" a="1"/>
  <c r="AS94" i="3" s="1"/>
  <c r="AS577" i="3" a="1"/>
  <c r="AS577" i="3" s="1"/>
  <c r="BA577" i="3" s="1"/>
  <c r="BQ577" i="3" s="1"/>
  <c r="AS712" i="3" a="1"/>
  <c r="AS712" i="3" s="1"/>
  <c r="AS967" i="3" a="1"/>
  <c r="AS967" i="3" s="1"/>
  <c r="BA967" i="3" s="1"/>
  <c r="BQ967" i="3" s="1"/>
  <c r="AS274" i="3" a="1"/>
  <c r="AS274" i="3" s="1"/>
  <c r="AS123" i="3" a="1"/>
  <c r="AS123" i="3" s="1"/>
  <c r="AS432" i="3" a="1"/>
  <c r="AS432" i="3" s="1"/>
  <c r="BA432" i="3" s="1"/>
  <c r="BQ432" i="3" s="1"/>
  <c r="AS464" i="3" a="1"/>
  <c r="AS464" i="3" s="1"/>
  <c r="BA464" i="3" s="1"/>
  <c r="BQ464" i="3" s="1"/>
  <c r="AS199" i="3" a="1"/>
  <c r="AS199" i="3" s="1"/>
  <c r="AS1007" i="3" a="1"/>
  <c r="AS1007" i="3" s="1"/>
  <c r="AS303" i="3" a="1"/>
  <c r="AS303" i="3" s="1"/>
  <c r="AS822" i="3" a="1"/>
  <c r="AS822" i="3" s="1"/>
  <c r="BA822" i="3" s="1"/>
  <c r="BQ822" i="3" s="1"/>
  <c r="AS409" i="3" a="1"/>
  <c r="AS409" i="3" s="1"/>
  <c r="AS248" i="3" a="1"/>
  <c r="AS248" i="3" s="1"/>
  <c r="AS589" i="3" a="1"/>
  <c r="AS589" i="3" s="1"/>
  <c r="BA589" i="3" s="1"/>
  <c r="BQ589" i="3" s="1"/>
  <c r="AS991" i="3" a="1"/>
  <c r="AS991" i="3" s="1"/>
  <c r="BA991" i="3" s="1"/>
  <c r="BQ991" i="3" s="1"/>
  <c r="AS794" i="3" a="1"/>
  <c r="AS794" i="3" s="1"/>
  <c r="AS944" i="3" a="1"/>
  <c r="AS944" i="3" s="1"/>
  <c r="AS898" i="3" a="1"/>
  <c r="AS898" i="3" s="1"/>
  <c r="AS341" i="3" a="1"/>
  <c r="AS341" i="3" s="1"/>
  <c r="AS946" i="3" a="1"/>
  <c r="AS946" i="3" s="1"/>
  <c r="AS151" i="3" a="1"/>
  <c r="AS151" i="3" s="1"/>
  <c r="AS656" i="3" a="1"/>
  <c r="AS656" i="3" s="1"/>
  <c r="AS311" i="3" a="1"/>
  <c r="AS311" i="3" s="1"/>
  <c r="BA311" i="3" s="1"/>
  <c r="BQ311" i="3" s="1"/>
  <c r="AS83" i="3" a="1"/>
  <c r="AS83" i="3" s="1"/>
  <c r="AS529" i="3" a="1"/>
  <c r="AS529" i="3" s="1"/>
  <c r="BA529" i="3" s="1"/>
  <c r="BQ529" i="3" s="1"/>
  <c r="AS358" i="3" a="1"/>
  <c r="AS358" i="3" s="1"/>
  <c r="AS111" i="3" a="1"/>
  <c r="AS111" i="3" s="1"/>
  <c r="AS770" i="3" a="1"/>
  <c r="AS770" i="3" s="1"/>
  <c r="AS345" i="3" a="1"/>
  <c r="AS345" i="3" s="1"/>
  <c r="AS435" i="3" a="1"/>
  <c r="AS435" i="3" s="1"/>
  <c r="AS285" i="3" a="1"/>
  <c r="AS285" i="3" s="1"/>
  <c r="BA285" i="3" s="1"/>
  <c r="BQ285" i="3" s="1"/>
  <c r="AS466" i="3" a="1"/>
  <c r="AS466" i="3" s="1"/>
  <c r="AS238" i="3" a="1"/>
  <c r="AS238" i="3" s="1"/>
  <c r="BA238" i="3" s="1"/>
  <c r="BQ238" i="3" s="1"/>
  <c r="AS813" i="3" a="1"/>
  <c r="AS813" i="3" s="1"/>
  <c r="BA813" i="3" s="1"/>
  <c r="BQ813" i="3" s="1"/>
  <c r="AS394" i="3" a="1"/>
  <c r="AS394" i="3" s="1"/>
  <c r="AS159" i="3" a="1"/>
  <c r="AS159" i="3" s="1"/>
  <c r="AS701" i="3" a="1"/>
  <c r="AS701" i="3" s="1"/>
  <c r="BA701" i="3" s="1"/>
  <c r="BQ701" i="3" s="1"/>
  <c r="AS282" i="3" a="1"/>
  <c r="AS282" i="3" s="1"/>
  <c r="AS862" i="3" a="1"/>
  <c r="AS862" i="3" s="1"/>
  <c r="AS543" i="3" a="1"/>
  <c r="AS543" i="3" s="1"/>
  <c r="BA543" i="3" s="1"/>
  <c r="BQ543" i="3" s="1"/>
  <c r="AS331" i="3" a="1"/>
  <c r="AS331" i="3" s="1"/>
  <c r="BA331" i="3" s="1"/>
  <c r="BQ331" i="3" s="1"/>
  <c r="AS294" i="3" a="1"/>
  <c r="AS294" i="3" s="1"/>
  <c r="BA294" i="3" s="1"/>
  <c r="BQ294" i="3" s="1"/>
  <c r="AS514" i="3" a="1"/>
  <c r="AS514" i="3" s="1"/>
  <c r="AS64" i="3" a="1"/>
  <c r="AS64" i="3" s="1"/>
  <c r="AS404" i="3" a="1"/>
  <c r="AS404" i="3" s="1"/>
  <c r="AS716" i="3" a="1"/>
  <c r="AS716" i="3" s="1"/>
  <c r="BA716" i="3" s="1"/>
  <c r="BQ716" i="3" s="1"/>
  <c r="AS573" i="3" a="1"/>
  <c r="AS573" i="3" s="1"/>
  <c r="BA573" i="3" s="1"/>
  <c r="BQ573" i="3" s="1"/>
  <c r="AS384" i="3" a="1"/>
  <c r="AS384" i="3" s="1"/>
  <c r="BA384" i="3" s="1"/>
  <c r="BQ384" i="3" s="1"/>
  <c r="AS51" i="3" a="1"/>
  <c r="AS51" i="3" s="1"/>
  <c r="AS550" i="3" a="1"/>
  <c r="AS550" i="3" s="1"/>
  <c r="AS386" i="3" a="1"/>
  <c r="AS386" i="3" s="1"/>
  <c r="AS401" i="3" a="1"/>
  <c r="AS401" i="3" s="1"/>
  <c r="BA401" i="3" s="1"/>
  <c r="BQ401" i="3" s="1"/>
  <c r="AS772" i="3" a="1"/>
  <c r="AS772" i="3" s="1"/>
  <c r="BA772" i="3" s="1"/>
  <c r="BQ772" i="3" s="1"/>
  <c r="AS791" i="3" a="1"/>
  <c r="AS791" i="3" s="1"/>
  <c r="BA791" i="3" s="1"/>
  <c r="BQ791" i="3" s="1"/>
  <c r="AS131" i="3" a="1"/>
  <c r="AS131" i="3" s="1"/>
  <c r="BA131" i="3" s="1"/>
  <c r="BQ131" i="3" s="1"/>
  <c r="AS596" i="3" a="1"/>
  <c r="AS596" i="3" s="1"/>
  <c r="AS597" i="3" a="1"/>
  <c r="AS597" i="3" s="1"/>
  <c r="AS309" i="3" a="1"/>
  <c r="AS309" i="3" s="1"/>
  <c r="BA309" i="3" s="1"/>
  <c r="BQ309" i="3" s="1"/>
  <c r="AS414" i="3" a="1"/>
  <c r="AS414" i="3" s="1"/>
  <c r="AS904" i="3" a="1"/>
  <c r="AS904" i="3" s="1"/>
  <c r="AS926" i="3" a="1"/>
  <c r="AS926" i="3" s="1"/>
  <c r="AS531" i="3" a="1"/>
  <c r="AS531" i="3" s="1"/>
  <c r="BA531" i="3" s="1"/>
  <c r="BQ531" i="3" s="1"/>
  <c r="AS267" i="3" a="1"/>
  <c r="AS267" i="3" s="1"/>
  <c r="AS736" i="3" a="1"/>
  <c r="AS736" i="3" s="1"/>
  <c r="AS519" i="3" a="1"/>
  <c r="AS519" i="3" s="1"/>
  <c r="BA519" i="3" s="1"/>
  <c r="BQ519" i="3" s="1"/>
  <c r="AS424" i="3" a="1"/>
  <c r="AS424" i="3" s="1"/>
  <c r="AS68" i="3" a="1"/>
  <c r="AS68" i="3" s="1"/>
  <c r="AS206" i="3" a="1"/>
  <c r="AS206" i="3" s="1"/>
  <c r="BA206" i="3" s="1"/>
  <c r="BQ206" i="3" s="1"/>
  <c r="AS180" i="3" a="1"/>
  <c r="AS180" i="3" s="1"/>
  <c r="BA180" i="3" s="1"/>
  <c r="BQ180" i="3" s="1"/>
  <c r="AS850" i="3" a="1"/>
  <c r="AS850" i="3" s="1"/>
  <c r="AS725" i="3" a="1"/>
  <c r="AS725" i="3" s="1"/>
  <c r="AS566" i="3" a="1"/>
  <c r="AS566" i="3" s="1"/>
  <c r="AS582" i="3" a="1"/>
  <c r="AS582" i="3" s="1"/>
  <c r="BA582" i="3" s="1"/>
  <c r="BQ582" i="3" s="1"/>
  <c r="AS616" i="3" a="1"/>
  <c r="AS616" i="3" s="1"/>
  <c r="BA616" i="3" s="1"/>
  <c r="BQ616" i="3" s="1"/>
  <c r="AS788" i="3" a="1"/>
  <c r="AS788" i="3" s="1"/>
  <c r="BA788" i="3" s="1"/>
  <c r="BQ788" i="3" s="1"/>
  <c r="AS795" i="3" a="1"/>
  <c r="AS795" i="3" s="1"/>
  <c r="AS385" i="3" a="1"/>
  <c r="AS385" i="3" s="1"/>
  <c r="AS439" i="3" a="1"/>
  <c r="AS439" i="3" s="1"/>
  <c r="BA439" i="3" s="1"/>
  <c r="BQ439" i="3" s="1"/>
  <c r="AS275" i="3" a="1"/>
  <c r="AS275" i="3" s="1"/>
  <c r="BA275" i="3" s="1"/>
  <c r="BQ275" i="3" s="1"/>
  <c r="AS295" i="3" a="1"/>
  <c r="AS295" i="3" s="1"/>
  <c r="AS242" i="3" a="1"/>
  <c r="AS242" i="3" s="1"/>
  <c r="AS44" i="3" a="1"/>
  <c r="AS44" i="3" s="1"/>
  <c r="BA44" i="3" s="1"/>
  <c r="AS858" i="3" a="1"/>
  <c r="AS858" i="3" s="1"/>
  <c r="AS746" i="3" a="1"/>
  <c r="AS746" i="3" s="1"/>
  <c r="AS629" i="3" a="1"/>
  <c r="AS629" i="3" s="1"/>
  <c r="AS216" i="3" a="1"/>
  <c r="AS216" i="3" s="1"/>
  <c r="BA216" i="3" s="1"/>
  <c r="BQ216" i="3" s="1"/>
  <c r="AS536" i="3" a="1"/>
  <c r="AS536" i="3" s="1"/>
  <c r="AS328" i="3" a="1"/>
  <c r="AS328" i="3" s="1"/>
  <c r="AS848" i="3" a="1"/>
  <c r="AS848" i="3" s="1"/>
  <c r="AS740" i="3" a="1"/>
  <c r="AS740" i="3" s="1"/>
  <c r="BA740" i="3" s="1"/>
  <c r="BQ740" i="3" s="1"/>
  <c r="AS24" i="3" a="1"/>
  <c r="AS24" i="3" s="1"/>
  <c r="AS542" i="3" a="1"/>
  <c r="AS542" i="3" s="1"/>
  <c r="BA542" i="3" s="1"/>
  <c r="BQ542" i="3" s="1"/>
  <c r="AS110" i="3" a="1"/>
  <c r="AS110" i="3" s="1"/>
  <c r="BA110" i="3" s="1"/>
  <c r="BQ110" i="3" s="1"/>
  <c r="AS635" i="3" a="1"/>
  <c r="AS635" i="3" s="1"/>
  <c r="BA635" i="3" s="1"/>
  <c r="BQ635" i="3" s="1"/>
  <c r="AS229" i="3" a="1"/>
  <c r="AS229" i="3" s="1"/>
  <c r="AS860" i="3" a="1"/>
  <c r="AS860" i="3" s="1"/>
  <c r="AS29" i="3" a="1"/>
  <c r="AS29" i="3" s="1"/>
  <c r="AS453" i="3" a="1"/>
  <c r="AS453" i="3" s="1"/>
  <c r="AS870" i="3" a="1"/>
  <c r="AS870" i="3" s="1"/>
  <c r="BA870" i="3" s="1"/>
  <c r="BQ870" i="3" s="1"/>
  <c r="AS893" i="3" a="1"/>
  <c r="AS893" i="3" s="1"/>
  <c r="BA893" i="3" s="1"/>
  <c r="BQ893" i="3" s="1"/>
  <c r="AS919" i="3" a="1"/>
  <c r="AS919" i="3" s="1"/>
  <c r="AS976" i="3" a="1"/>
  <c r="AS976" i="3" s="1"/>
  <c r="AS289" i="3" a="1"/>
  <c r="AS289" i="3" s="1"/>
  <c r="BA289" i="3" s="1"/>
  <c r="BQ289" i="3" s="1"/>
  <c r="AS546" i="3" a="1"/>
  <c r="AS546" i="3" s="1"/>
  <c r="AS398" i="3" a="1"/>
  <c r="AS398" i="3" s="1"/>
  <c r="BA398" i="3" s="1"/>
  <c r="BQ398" i="3" s="1"/>
  <c r="AS610" i="3" a="1"/>
  <c r="AS610" i="3" s="1"/>
  <c r="AS682" i="3" a="1"/>
  <c r="AS682" i="3" s="1"/>
  <c r="BA682" i="3" s="1"/>
  <c r="BQ682" i="3" s="1"/>
  <c r="AS932" i="3" a="1"/>
  <c r="AS932" i="3" s="1"/>
  <c r="BA932" i="3" s="1"/>
  <c r="BQ932" i="3" s="1"/>
  <c r="AS317" i="3" a="1"/>
  <c r="AS317" i="3" s="1"/>
  <c r="BA317" i="3" s="1"/>
  <c r="BQ317" i="3" s="1"/>
  <c r="AS901" i="3" a="1"/>
  <c r="AS901" i="3" s="1"/>
  <c r="AS227" i="3" a="1"/>
  <c r="AS227" i="3" s="1"/>
  <c r="AS395" i="3" a="1"/>
  <c r="AS395" i="3" s="1"/>
  <c r="AS137" i="3" a="1"/>
  <c r="AS137" i="3" s="1"/>
  <c r="BA137" i="3" s="1"/>
  <c r="BQ137" i="3" s="1"/>
  <c r="AS792" i="3" a="1"/>
  <c r="AS792" i="3" s="1"/>
  <c r="BA792" i="3" s="1"/>
  <c r="BQ792" i="3" s="1"/>
  <c r="AS271" i="3" a="1"/>
  <c r="AS271" i="3" s="1"/>
  <c r="BA271" i="3" s="1"/>
  <c r="BQ271" i="3" s="1"/>
  <c r="AS351" i="3" a="1"/>
  <c r="AS351" i="3" s="1"/>
  <c r="AS54" i="3" a="1"/>
  <c r="AS54" i="3" s="1"/>
  <c r="AS941" i="3" a="1"/>
  <c r="AS941" i="3" s="1"/>
  <c r="AS677" i="3" a="1"/>
  <c r="AS677" i="3" s="1"/>
  <c r="BA677" i="3" s="1"/>
  <c r="BQ677" i="3" s="1"/>
  <c r="AS987" i="3" a="1"/>
  <c r="AS987" i="3" s="1"/>
  <c r="AS353" i="3" a="1"/>
  <c r="AS353" i="3" s="1"/>
  <c r="BA353" i="3" s="1"/>
  <c r="BQ353" i="3" s="1"/>
  <c r="AS390" i="3" a="1"/>
  <c r="AS390" i="3" s="1"/>
  <c r="AS304" i="3" a="1"/>
  <c r="AS304" i="3" s="1"/>
  <c r="BA304" i="3" s="1"/>
  <c r="BQ304" i="3" s="1"/>
  <c r="AS225" i="3" a="1"/>
  <c r="AS225" i="3" s="1"/>
  <c r="AS955" i="3" a="1"/>
  <c r="AS955" i="3" s="1"/>
  <c r="BA955" i="3" s="1"/>
  <c r="BQ955" i="3" s="1"/>
  <c r="AS864" i="3" a="1"/>
  <c r="AS864" i="3" s="1"/>
  <c r="BA864" i="3" s="1"/>
  <c r="BQ864" i="3" s="1"/>
  <c r="AS903" i="3" a="1"/>
  <c r="AS903" i="3" s="1"/>
  <c r="BA903" i="3" s="1"/>
  <c r="BQ903" i="3" s="1"/>
  <c r="AS141" i="3" a="1"/>
  <c r="AS141" i="3" s="1"/>
  <c r="AS222" i="3" a="1"/>
  <c r="AS222" i="3" s="1"/>
  <c r="AS220" i="3" a="1"/>
  <c r="AS220" i="3" s="1"/>
  <c r="AS381" i="3" a="1"/>
  <c r="AS381" i="3" s="1"/>
  <c r="BA381" i="3" s="1"/>
  <c r="BQ381" i="3" s="1"/>
  <c r="AS731" i="3" a="1"/>
  <c r="AS731" i="3" s="1"/>
  <c r="AS231" i="3" a="1"/>
  <c r="AS231" i="3" s="1"/>
  <c r="AS702" i="3" a="1"/>
  <c r="AS702" i="3" s="1"/>
  <c r="AS452" i="3" a="1"/>
  <c r="AS452" i="3" s="1"/>
  <c r="BA452" i="3" s="1"/>
  <c r="BQ452" i="3" s="1"/>
  <c r="AS286" i="3" a="1"/>
  <c r="AS286" i="3" s="1"/>
  <c r="BA286" i="3" s="1"/>
  <c r="BQ286" i="3" s="1"/>
  <c r="AS324" i="3" a="1"/>
  <c r="AS324" i="3" s="1"/>
  <c r="BA324" i="3" s="1"/>
  <c r="BQ324" i="3" s="1"/>
  <c r="AS624" i="3" a="1"/>
  <c r="AS624" i="3" s="1"/>
  <c r="BA624" i="3" s="1"/>
  <c r="BQ624" i="3" s="1"/>
  <c r="AS981" i="3" a="1"/>
  <c r="AS981" i="3" s="1"/>
  <c r="AS897" i="3" a="1"/>
  <c r="AS897" i="3" s="1"/>
  <c r="AS234" i="3" a="1"/>
  <c r="AS234" i="3" s="1"/>
  <c r="BA234" i="3" s="1"/>
  <c r="BQ234" i="3" s="1"/>
  <c r="AS569" i="3" a="1"/>
  <c r="AS569" i="3" s="1"/>
  <c r="BA569" i="3" s="1"/>
  <c r="BQ569" i="3" s="1"/>
  <c r="AS970" i="3" a="1"/>
  <c r="AS970" i="3" s="1"/>
  <c r="AS685" i="3" a="1"/>
  <c r="AS685" i="3" s="1"/>
  <c r="BA685" i="3" s="1"/>
  <c r="BQ685" i="3" s="1"/>
  <c r="AS140" i="3" a="1"/>
  <c r="AS140" i="3" s="1"/>
  <c r="AS754" i="3" a="1"/>
  <c r="AS754" i="3" s="1"/>
  <c r="BA754" i="3" s="1"/>
  <c r="BQ754" i="3" s="1"/>
  <c r="AS298" i="3" a="1"/>
  <c r="AS298" i="3" s="1"/>
  <c r="AS219" i="3" a="1"/>
  <c r="AS219" i="3" s="1"/>
  <c r="AS805" i="3" a="1"/>
  <c r="AS805" i="3" s="1"/>
  <c r="AS961" i="3" a="1"/>
  <c r="AS961" i="3" s="1"/>
  <c r="AS661" i="3" a="1"/>
  <c r="AS661" i="3" s="1"/>
  <c r="AS719" i="3" a="1"/>
  <c r="AS719" i="3" s="1"/>
  <c r="AS93" i="3" a="1"/>
  <c r="AS93" i="3" s="1"/>
  <c r="AS459" i="3" a="1"/>
  <c r="AS459" i="3" s="1"/>
  <c r="BA459" i="3" s="1"/>
  <c r="BQ459" i="3" s="1"/>
  <c r="AS98" i="3" a="1"/>
  <c r="AS98" i="3" s="1"/>
  <c r="AS186" i="3" a="1"/>
  <c r="AS186" i="3" s="1"/>
  <c r="AS115" i="3" a="1"/>
  <c r="AS115" i="3" s="1"/>
  <c r="BA115" i="3" s="1"/>
  <c r="BQ115" i="3" s="1"/>
  <c r="AS305" i="3" a="1"/>
  <c r="AS305" i="3" s="1"/>
  <c r="AS36" i="3" a="1"/>
  <c r="AS36" i="3" s="1"/>
  <c r="AS79" i="3" a="1"/>
  <c r="AS79" i="3" s="1"/>
  <c r="BA79" i="3" s="1"/>
  <c r="BQ79" i="3" s="1"/>
  <c r="AS255" i="3" a="1"/>
  <c r="AS255" i="3" s="1"/>
  <c r="AS811" i="3" a="1"/>
  <c r="AS811" i="3" s="1"/>
  <c r="BA811" i="3" s="1"/>
  <c r="BQ811" i="3" s="1"/>
  <c r="AS789" i="3" a="1"/>
  <c r="AS789" i="3" s="1"/>
  <c r="AS922" i="3" a="1"/>
  <c r="AS922" i="3" s="1"/>
  <c r="AS648" i="3" a="1"/>
  <c r="AS648" i="3" s="1"/>
  <c r="BA648" i="3" s="1"/>
  <c r="BQ648" i="3" s="1"/>
  <c r="AS508" i="3" a="1"/>
  <c r="AS508" i="3" s="1"/>
  <c r="BA508" i="3" s="1"/>
  <c r="BQ508" i="3" s="1"/>
  <c r="AS272" i="3" a="1"/>
  <c r="AS272" i="3" s="1"/>
  <c r="AS747" i="3" a="1"/>
  <c r="AS747" i="3" s="1"/>
  <c r="BA747" i="3" s="1"/>
  <c r="BQ747" i="3" s="1"/>
  <c r="AS487" i="3" a="1"/>
  <c r="AS487" i="3" s="1"/>
  <c r="AS951" i="3" a="1"/>
  <c r="AS951" i="3" s="1"/>
  <c r="AS884" i="3" a="1"/>
  <c r="AS884" i="3" s="1"/>
  <c r="AS117" i="3" a="1"/>
  <c r="AS117" i="3" s="1"/>
  <c r="AS845" i="3" a="1"/>
  <c r="AS845" i="3" s="1"/>
  <c r="AS19" i="3" a="1"/>
  <c r="AS19" i="3" s="1"/>
  <c r="AS118" i="3" a="1"/>
  <c r="AS118" i="3" s="1"/>
  <c r="AS844" i="3" a="1"/>
  <c r="AS844" i="3" s="1"/>
  <c r="AS490" i="3" a="1"/>
  <c r="AS490" i="3" s="1"/>
  <c r="BA490" i="3" s="1"/>
  <c r="BQ490" i="3" s="1"/>
  <c r="AS34" i="3" a="1"/>
  <c r="AS34" i="3" s="1"/>
  <c r="BA34" i="3" s="1"/>
  <c r="BQ34" i="3" s="1"/>
  <c r="AS198" i="3" a="1"/>
  <c r="AS198" i="3" s="1"/>
  <c r="BA198" i="3" s="1"/>
  <c r="BQ198" i="3" s="1"/>
  <c r="AS91" i="3" a="1"/>
  <c r="AS91" i="3" s="1"/>
  <c r="AS342" i="3" a="1"/>
  <c r="AS342" i="3" s="1"/>
  <c r="BA342" i="3" s="1"/>
  <c r="BQ342" i="3" s="1"/>
  <c r="AS726" i="3" a="1"/>
  <c r="AS726" i="3" s="1"/>
  <c r="AS874" i="3" a="1"/>
  <c r="AS874" i="3" s="1"/>
  <c r="AS457" i="3" a="1"/>
  <c r="AS457" i="3" s="1"/>
  <c r="BA457" i="3" s="1"/>
  <c r="BQ457" i="3" s="1"/>
  <c r="AS971" i="3" a="1"/>
  <c r="AS971" i="3" s="1"/>
  <c r="AS134" i="3" a="1"/>
  <c r="AS134" i="3" s="1"/>
  <c r="AS241" i="3" a="1"/>
  <c r="AS241" i="3" s="1"/>
  <c r="AS842" i="3" a="1"/>
  <c r="AS842" i="3" s="1"/>
  <c r="AS703" i="3" a="1"/>
  <c r="AS703" i="3" s="1"/>
  <c r="AS538" i="3" a="1"/>
  <c r="AS538" i="3" s="1"/>
  <c r="AS1004" i="3" a="1"/>
  <c r="AS1004" i="3" s="1"/>
  <c r="AS642" i="3" a="1"/>
  <c r="AS642" i="3" s="1"/>
  <c r="AS403" i="3" a="1"/>
  <c r="AS403" i="3" s="1"/>
  <c r="BA403" i="3" s="1"/>
  <c r="BQ403" i="3" s="1"/>
  <c r="AS244" i="3" a="1"/>
  <c r="AS244" i="3" s="1"/>
  <c r="AS60" i="3" a="1"/>
  <c r="AS60" i="3" s="1"/>
  <c r="BA60" i="3" s="1"/>
  <c r="BQ60" i="3" s="1"/>
  <c r="AS120" i="3" a="1"/>
  <c r="AS120" i="3" s="1"/>
  <c r="AS574" i="3" a="1"/>
  <c r="AS574" i="3" s="1"/>
  <c r="AS210" i="3" a="1"/>
  <c r="AS210" i="3" s="1"/>
  <c r="AS447" i="3" a="1"/>
  <c r="AS447" i="3" s="1"/>
  <c r="AS135" i="3" a="1"/>
  <c r="AS135" i="3" s="1"/>
  <c r="BA135" i="3" s="1"/>
  <c r="BQ135" i="3" s="1"/>
  <c r="AS265" i="3" a="1"/>
  <c r="AS265" i="3" s="1"/>
  <c r="AS595" i="3" a="1"/>
  <c r="AS595" i="3" s="1"/>
  <c r="BA595" i="3" s="1"/>
  <c r="BQ595" i="3" s="1"/>
  <c r="AS533" i="3" a="1"/>
  <c r="AS533" i="3" s="1"/>
  <c r="AS737" i="3" a="1"/>
  <c r="AS737" i="3" s="1"/>
  <c r="AS918" i="3" a="1"/>
  <c r="AS918" i="3" s="1"/>
  <c r="BA918" i="3" s="1"/>
  <c r="BQ918" i="3" s="1"/>
  <c r="AS607" i="3" a="1"/>
  <c r="AS607" i="3" s="1"/>
  <c r="BA607" i="3" s="1"/>
  <c r="BQ607" i="3" s="1"/>
  <c r="AS640" i="3" a="1"/>
  <c r="AS640" i="3" s="1"/>
  <c r="BA640" i="3" s="1"/>
  <c r="BQ640" i="3" s="1"/>
  <c r="AS565" i="3" a="1"/>
  <c r="AS565" i="3" s="1"/>
  <c r="AS372" i="3" a="1"/>
  <c r="AS372" i="3" s="1"/>
  <c r="AS777" i="3" a="1"/>
  <c r="AS777" i="3" s="1"/>
  <c r="AS155" i="3" a="1"/>
  <c r="AS155" i="3" s="1"/>
  <c r="BA155" i="3" s="1"/>
  <c r="BQ155" i="3" s="1"/>
  <c r="AS804" i="3" a="1"/>
  <c r="AS804" i="3" s="1"/>
  <c r="AS709" i="3" a="1"/>
  <c r="AS709" i="3" s="1"/>
  <c r="AS641" i="3" a="1"/>
  <c r="AS641" i="3" s="1"/>
  <c r="AS764" i="3" a="1"/>
  <c r="AS764" i="3" s="1"/>
  <c r="AS807" i="3" a="1"/>
  <c r="AS807" i="3" s="1"/>
  <c r="BA807" i="3" s="1"/>
  <c r="BQ807" i="3" s="1"/>
  <c r="AS204" i="3" a="1"/>
  <c r="AS204" i="3" s="1"/>
  <c r="AS930" i="3" a="1"/>
  <c r="AS930" i="3" s="1"/>
  <c r="AS56" i="3" a="1"/>
  <c r="AS56" i="3" s="1"/>
  <c r="AS330" i="3" a="1"/>
  <c r="AS330" i="3" s="1"/>
  <c r="BA330" i="3" s="1"/>
  <c r="BQ330" i="3" s="1"/>
  <c r="AS138" i="3" a="1"/>
  <c r="AS138" i="3" s="1"/>
  <c r="AS193" i="3" a="1"/>
  <c r="AS193" i="3" s="1"/>
  <c r="AS678" i="3" a="1"/>
  <c r="AS678" i="3" s="1"/>
  <c r="AS256" i="3" a="1"/>
  <c r="AS256" i="3" s="1"/>
  <c r="AS252" i="3" a="1"/>
  <c r="AS252" i="3" s="1"/>
  <c r="AS160" i="3" a="1"/>
  <c r="AS160" i="3" s="1"/>
  <c r="AS302" i="3" a="1"/>
  <c r="AS302" i="3" s="1"/>
  <c r="AS169" i="3" a="1"/>
  <c r="AS169" i="3" s="1"/>
  <c r="AS226" i="3" a="1"/>
  <c r="AS226" i="3" s="1"/>
  <c r="BA226" i="3" s="1"/>
  <c r="BQ226" i="3" s="1"/>
  <c r="AS758" i="3" a="1"/>
  <c r="AS758" i="3" s="1"/>
  <c r="BA758" i="3" s="1"/>
  <c r="BQ758" i="3" s="1"/>
  <c r="AS674" i="3" a="1"/>
  <c r="AS674" i="3" s="1"/>
  <c r="BA674" i="3" s="1"/>
  <c r="BQ674" i="3" s="1"/>
  <c r="AS486" i="3" a="1"/>
  <c r="AS486" i="3" s="1"/>
  <c r="AS540" i="3" a="1"/>
  <c r="AS540" i="3" s="1"/>
  <c r="BA540" i="3" s="1"/>
  <c r="BQ540" i="3" s="1"/>
  <c r="AS310" i="3" a="1"/>
  <c r="AS310" i="3" s="1"/>
  <c r="BA310" i="3" s="1"/>
  <c r="BQ310" i="3" s="1"/>
  <c r="AS335" i="3" a="1"/>
  <c r="AS335" i="3" s="1"/>
  <c r="AS172" i="3" a="1"/>
  <c r="AS172" i="3" s="1"/>
  <c r="AS853" i="3" a="1"/>
  <c r="AS853" i="3" s="1"/>
  <c r="AS356" i="3" a="1"/>
  <c r="AS356" i="3" s="1"/>
  <c r="AS189" i="3" a="1"/>
  <c r="AS189" i="3" s="1"/>
  <c r="BA189" i="3" s="1"/>
  <c r="BQ189" i="3" s="1"/>
  <c r="AS349" i="3" a="1"/>
  <c r="AS349" i="3" s="1"/>
  <c r="AS360" i="3" a="1"/>
  <c r="AS360" i="3" s="1"/>
  <c r="AS279" i="3" a="1"/>
  <c r="AS279" i="3" s="1"/>
  <c r="AS62" i="3" a="1"/>
  <c r="AS62" i="3" s="1"/>
  <c r="AS315" i="3" a="1"/>
  <c r="AS315" i="3" s="1"/>
  <c r="AS105" i="3" a="1"/>
  <c r="AS105" i="3" s="1"/>
  <c r="BA105" i="3" s="1"/>
  <c r="BQ105" i="3" s="1"/>
  <c r="AS321" i="3" a="1"/>
  <c r="AS321" i="3" s="1"/>
  <c r="AS307" i="3" a="1"/>
  <c r="AS307" i="3" s="1"/>
  <c r="BA307" i="3" s="1"/>
  <c r="BQ307" i="3" s="1"/>
  <c r="AS495" i="3" a="1"/>
  <c r="AS495" i="3" s="1"/>
  <c r="BA495" i="3" s="1"/>
  <c r="BQ495" i="3" s="1"/>
  <c r="AS774" i="3" a="1"/>
  <c r="AS774" i="3" s="1"/>
  <c r="BA774" i="3" s="1"/>
  <c r="BQ774" i="3" s="1"/>
  <c r="AS622" i="3" a="1"/>
  <c r="AS622" i="3" s="1"/>
  <c r="BA622" i="3" s="1"/>
  <c r="BQ622" i="3" s="1"/>
  <c r="AS440" i="3" a="1"/>
  <c r="AS440" i="3" s="1"/>
  <c r="BA440" i="3" s="1"/>
  <c r="BQ440" i="3" s="1"/>
  <c r="AS620" i="3" a="1"/>
  <c r="AS620" i="3" s="1"/>
  <c r="BA620" i="3" s="1"/>
  <c r="BQ620" i="3" s="1"/>
  <c r="AS630" i="3" a="1"/>
  <c r="AS630" i="3" s="1"/>
  <c r="AS76" i="3" a="1"/>
  <c r="AS76" i="3" s="1"/>
  <c r="AS527" i="3" a="1"/>
  <c r="AS527" i="3" s="1"/>
  <c r="AS400" i="3" a="1"/>
  <c r="AS400" i="3" s="1"/>
  <c r="AS568" i="3" a="1"/>
  <c r="AS568" i="3" s="1"/>
  <c r="AS974" i="3" a="1"/>
  <c r="AS974" i="3" s="1"/>
  <c r="AS841" i="3" a="1"/>
  <c r="AS841" i="3" s="1"/>
  <c r="AS614" i="3" a="1"/>
  <c r="AS614" i="3" s="1"/>
  <c r="AS959" i="3" a="1"/>
  <c r="AS959" i="3" s="1"/>
  <c r="AS721" i="3" a="1"/>
  <c r="AS721" i="3" s="1"/>
  <c r="AS441" i="3" a="1"/>
  <c r="AS441" i="3" s="1"/>
  <c r="BA441" i="3" s="1"/>
  <c r="BQ441" i="3" s="1"/>
  <c r="AS297" i="3" a="1"/>
  <c r="AS297" i="3" s="1"/>
  <c r="AS626" i="3" a="1"/>
  <c r="AS626" i="3" s="1"/>
  <c r="BA626" i="3" s="1"/>
  <c r="BQ626" i="3" s="1"/>
  <c r="AS986" i="3" a="1"/>
  <c r="AS986" i="3" s="1"/>
  <c r="AS927" i="3" a="1"/>
  <c r="AS927" i="3" s="1"/>
  <c r="AS940" i="3" a="1"/>
  <c r="AS940" i="3" s="1"/>
  <c r="AS377" i="3" a="1"/>
  <c r="AS377" i="3" s="1"/>
  <c r="AS38" i="3" a="1"/>
  <c r="AS38" i="3" s="1"/>
  <c r="BA38" i="3" s="1"/>
  <c r="AS902" i="3" a="1"/>
  <c r="AS902" i="3" s="1"/>
  <c r="AS872" i="3" a="1"/>
  <c r="AS872" i="3" s="1"/>
  <c r="AS374" i="3" a="1"/>
  <c r="AS374" i="3" s="1"/>
  <c r="AS690" i="3" a="1"/>
  <c r="AS690" i="3" s="1"/>
  <c r="AS406" i="3" a="1"/>
  <c r="AS406" i="3" s="1"/>
  <c r="AS197" i="3" a="1"/>
  <c r="AS197" i="3" s="1"/>
  <c r="BA197" i="3" s="1"/>
  <c r="BQ197" i="3" s="1"/>
  <c r="AS215" i="3" a="1"/>
  <c r="AS215" i="3" s="1"/>
  <c r="BA215" i="3" s="1"/>
  <c r="BQ215" i="3" s="1"/>
  <c r="AS470" i="3" a="1"/>
  <c r="AS470" i="3" s="1"/>
  <c r="BA470" i="3" s="1"/>
  <c r="BQ470" i="3" s="1"/>
  <c r="AS21" i="3" a="1"/>
  <c r="AS21" i="3" s="1"/>
  <c r="AS108" i="3" a="1"/>
  <c r="AS108" i="3" s="1"/>
  <c r="AS839" i="3" a="1"/>
  <c r="AS839" i="3" s="1"/>
  <c r="BA839" i="3" s="1"/>
  <c r="BQ839" i="3" s="1"/>
  <c r="AS1000" i="3" a="1"/>
  <c r="AS1000" i="3" s="1"/>
  <c r="BA1000" i="3" s="1"/>
  <c r="BQ1000" i="3" s="1"/>
  <c r="AS668" i="3" a="1"/>
  <c r="AS668" i="3" s="1"/>
  <c r="AS423" i="3" a="1"/>
  <c r="AS423" i="3" s="1"/>
  <c r="BA423" i="3" s="1"/>
  <c r="BQ423" i="3" s="1"/>
  <c r="AS125" i="3" a="1"/>
  <c r="AS125" i="3" s="1"/>
  <c r="AS418" i="3" a="1"/>
  <c r="AS418" i="3" s="1"/>
  <c r="BA418" i="3" s="1"/>
  <c r="BQ418" i="3" s="1"/>
  <c r="AS687" i="3" a="1"/>
  <c r="AS687" i="3" s="1"/>
  <c r="AS575" i="3" a="1"/>
  <c r="AS575" i="3" s="1"/>
  <c r="AS214" i="3" a="1"/>
  <c r="AS214" i="3" s="1"/>
  <c r="BA214" i="3" s="1"/>
  <c r="BQ214" i="3" s="1"/>
  <c r="AS549" i="3" a="1"/>
  <c r="AS549" i="3" s="1"/>
  <c r="BA549" i="3" s="1"/>
  <c r="BQ549" i="3" s="1"/>
  <c r="AS70" i="3" a="1"/>
  <c r="AS70" i="3" s="1"/>
  <c r="BA70" i="3" s="1"/>
  <c r="BQ70" i="3" s="1"/>
  <c r="AS340" i="3" a="1"/>
  <c r="AS340" i="3" s="1"/>
  <c r="BA340" i="3" s="1"/>
  <c r="BQ340" i="3" s="1"/>
  <c r="AS451" i="3" a="1"/>
  <c r="AS451" i="3" s="1"/>
  <c r="AS700" i="3" a="1"/>
  <c r="AS700" i="3" s="1"/>
  <c r="BA700" i="3" s="1"/>
  <c r="BQ700" i="3" s="1"/>
  <c r="AS188" i="3" a="1"/>
  <c r="AS188" i="3" s="1"/>
  <c r="AS735" i="3" a="1"/>
  <c r="AS735" i="3" s="1"/>
  <c r="AS184" i="3" a="1"/>
  <c r="AS184" i="3" s="1"/>
  <c r="AS603" i="3" a="1"/>
  <c r="AS603" i="3" s="1"/>
  <c r="BA603" i="3" s="1"/>
  <c r="BQ603" i="3" s="1"/>
  <c r="AS914" i="3" a="1"/>
  <c r="AS914" i="3" s="1"/>
  <c r="BA914" i="3" s="1"/>
  <c r="BQ914" i="3" s="1"/>
  <c r="AS362" i="3" a="1"/>
  <c r="AS362" i="3" s="1"/>
  <c r="AS730" i="3" a="1"/>
  <c r="AS730" i="3" s="1"/>
  <c r="BA730" i="3" s="1"/>
  <c r="BQ730" i="3" s="1"/>
  <c r="AS363" i="3" a="1"/>
  <c r="AS363" i="3" s="1"/>
  <c r="BA363" i="3" s="1"/>
  <c r="BQ363" i="3" s="1"/>
  <c r="AS861" i="3" a="1"/>
  <c r="AS861" i="3" s="1"/>
  <c r="AS615" i="3" a="1"/>
  <c r="AS615" i="3" s="1"/>
  <c r="AS911" i="3" a="1"/>
  <c r="AS911" i="3" s="1"/>
  <c r="AS1003" i="3" a="1"/>
  <c r="AS1003" i="3" s="1"/>
  <c r="AS983" i="3" a="1"/>
  <c r="AS983" i="3" s="1"/>
  <c r="BA983" i="3" s="1"/>
  <c r="BQ983" i="3" s="1"/>
  <c r="AS75" i="3" a="1"/>
  <c r="AS75" i="3" s="1"/>
  <c r="AS293" i="3" a="1"/>
  <c r="AS293" i="3" s="1"/>
  <c r="AS88" i="3" a="1"/>
  <c r="AS88" i="3" s="1"/>
  <c r="BA88" i="3" s="1"/>
  <c r="BQ88" i="3" s="1"/>
  <c r="AS55" i="3" a="1"/>
  <c r="AS55" i="3" s="1"/>
  <c r="AS588" i="3" a="1"/>
  <c r="AS588" i="3" s="1"/>
  <c r="AS57" i="3" a="1"/>
  <c r="AS57" i="3" s="1"/>
  <c r="AS316" i="3" a="1"/>
  <c r="AS316" i="3" s="1"/>
  <c r="AS85" i="3" a="1"/>
  <c r="AS85" i="3" s="1"/>
  <c r="AS373" i="3" a="1"/>
  <c r="AS373" i="3" s="1"/>
  <c r="AS506" i="3" a="1"/>
  <c r="AS506" i="3" s="1"/>
  <c r="BA506" i="3" s="1"/>
  <c r="BQ506" i="3" s="1"/>
  <c r="AS979" i="3" a="1"/>
  <c r="AS979" i="3" s="1"/>
  <c r="AS670" i="3" a="1"/>
  <c r="AS670" i="3" s="1"/>
  <c r="AS347" i="3" a="1"/>
  <c r="AS347" i="3" s="1"/>
  <c r="BA347" i="3" s="1"/>
  <c r="BQ347" i="3" s="1"/>
  <c r="AS33" i="3" a="1"/>
  <c r="AS33" i="3" s="1"/>
  <c r="AS819" i="3" a="1"/>
  <c r="AS819" i="3" s="1"/>
  <c r="BA819" i="3" s="1"/>
  <c r="BQ819" i="3" s="1"/>
  <c r="AS900" i="3" a="1"/>
  <c r="AS900" i="3" s="1"/>
  <c r="AS366" i="3" a="1"/>
  <c r="AS366" i="3" s="1"/>
  <c r="AS445" i="3" a="1"/>
  <c r="AS445" i="3" s="1"/>
  <c r="BA445" i="3" s="1"/>
  <c r="BQ445" i="3" s="1"/>
  <c r="BG32" i="3"/>
  <c r="BO32" i="3"/>
  <c r="BO53" i="3"/>
  <c r="BG53" i="3"/>
  <c r="BG25" i="3"/>
  <c r="BO25" i="3"/>
  <c r="BO11" i="3"/>
  <c r="BG11" i="3"/>
  <c r="BH32" i="3"/>
  <c r="BP32" i="3"/>
  <c r="BH19" i="3"/>
  <c r="BP19" i="3"/>
  <c r="BH56" i="3"/>
  <c r="BP56" i="3"/>
  <c r="J46" i="40"/>
  <c r="J24" i="32" s="1"/>
  <c r="BG41" i="3"/>
  <c r="BO41" i="3"/>
  <c r="BO22" i="3"/>
  <c r="BG22" i="3"/>
  <c r="BO18" i="3"/>
  <c r="BG18" i="3"/>
  <c r="H9" i="34" a="1"/>
  <c r="H9" i="34" s="1"/>
  <c r="BG16" i="3"/>
  <c r="BO16" i="3"/>
  <c r="BP33" i="3"/>
  <c r="BH18" i="3"/>
  <c r="BP18" i="3"/>
  <c r="BP31" i="3"/>
  <c r="BH31" i="3"/>
  <c r="BO19" i="3"/>
  <c r="BG19" i="3"/>
  <c r="BO57" i="3"/>
  <c r="BG57" i="3"/>
  <c r="BO45" i="3"/>
  <c r="BG45" i="3"/>
  <c r="BH46" i="3"/>
  <c r="BP46" i="3"/>
  <c r="BH48" i="3"/>
  <c r="BP48" i="3"/>
  <c r="BH22" i="3"/>
  <c r="BP22" i="3"/>
  <c r="BH45" i="3"/>
  <c r="BP45" i="3"/>
  <c r="BH54" i="3"/>
  <c r="BP54" i="3"/>
  <c r="BP37" i="3"/>
  <c r="BH37" i="3"/>
  <c r="U39" i="40"/>
  <c r="S46" i="40"/>
  <c r="S24" i="32" s="1"/>
  <c r="AE8" i="3" a="1"/>
  <c r="AE8" i="3" s="1"/>
  <c r="J58" i="14" s="1"/>
  <c r="E17" i="32"/>
  <c r="E18" i="32" s="1"/>
  <c r="AY8" i="3"/>
  <c r="F61" i="14" s="1"/>
  <c r="AY6" i="3"/>
  <c r="N17" i="32"/>
  <c r="N18" i="32" s="1"/>
  <c r="BG10" i="3"/>
  <c r="BO10" i="3"/>
  <c r="BO26" i="3"/>
  <c r="BG26" i="3"/>
  <c r="BO17" i="3"/>
  <c r="BG17" i="3"/>
  <c r="BO13" i="3"/>
  <c r="BG13" i="3"/>
  <c r="D10" i="42" a="1"/>
  <c r="D10" i="42" s="1"/>
  <c r="D11" i="42" s="1" a="1"/>
  <c r="D11" i="42" s="1"/>
  <c r="D12" i="42" s="1" a="1"/>
  <c r="D12" i="42" s="1"/>
  <c r="BG31" i="3"/>
  <c r="BO31" i="3"/>
  <c r="BH36" i="3"/>
  <c r="BP36" i="3"/>
  <c r="BP15" i="3"/>
  <c r="BH15" i="3"/>
  <c r="BP44" i="3"/>
  <c r="BH59" i="3"/>
  <c r="BP59" i="3"/>
  <c r="L13" i="42" l="1" a="1"/>
  <c r="L13" i="42" s="1"/>
  <c r="L14" i="42" s="1" a="1"/>
  <c r="L14" i="42" s="1"/>
  <c r="L15" i="42" s="1" a="1"/>
  <c r="L15" i="42" s="1"/>
  <c r="L16" i="42" s="1" a="1"/>
  <c r="L16" i="42" s="1"/>
  <c r="L17" i="42" s="1" a="1"/>
  <c r="L17" i="42" s="1"/>
  <c r="C12" i="42" a="1"/>
  <c r="C12" i="42" s="1"/>
  <c r="C13" i="42" s="1" a="1"/>
  <c r="C13" i="42" s="1"/>
  <c r="C14" i="42" s="1" a="1"/>
  <c r="C14" i="42" s="1"/>
  <c r="C15" i="42" s="1" a="1"/>
  <c r="C15" i="42" s="1"/>
  <c r="C16" i="42" s="1" a="1"/>
  <c r="C16" i="42" s="1"/>
  <c r="C17" i="42" s="1" a="1"/>
  <c r="C17" i="42" s="1"/>
  <c r="C18" i="42" s="1" a="1"/>
  <c r="C18" i="42" s="1"/>
  <c r="C19" i="42" s="1" a="1"/>
  <c r="C19" i="42" s="1"/>
  <c r="C20" i="42" s="1" a="1"/>
  <c r="C20" i="42" s="1"/>
  <c r="C21" i="42" s="1" a="1"/>
  <c r="C21" i="42" s="1"/>
  <c r="C22" i="42" s="1" a="1"/>
  <c r="C22" i="42" s="1"/>
  <c r="C23" i="42" s="1" a="1"/>
  <c r="C23" i="42" s="1"/>
  <c r="C24" i="42" s="1" a="1"/>
  <c r="C24" i="42" s="1"/>
  <c r="C25" i="42" s="1" a="1"/>
  <c r="C25" i="42" s="1"/>
  <c r="C26" i="42" s="1" a="1"/>
  <c r="C26" i="42" s="1"/>
  <c r="C27" i="42" s="1" a="1"/>
  <c r="C27" i="42" s="1"/>
  <c r="C28" i="42" s="1" a="1"/>
  <c r="C28" i="42" s="1"/>
  <c r="C29" i="42" s="1" a="1"/>
  <c r="C29" i="42" s="1"/>
  <c r="C30" i="42" s="1" a="1"/>
  <c r="C30" i="42" s="1"/>
  <c r="BA166" i="3"/>
  <c r="BQ166" i="3" s="1"/>
  <c r="BA553" i="3"/>
  <c r="BQ553" i="3" s="1"/>
  <c r="BA42" i="3"/>
  <c r="BA871" i="3"/>
  <c r="BQ871" i="3" s="1"/>
  <c r="BA929" i="3"/>
  <c r="BQ929" i="3" s="1"/>
  <c r="BA961" i="3"/>
  <c r="BQ961" i="3" s="1"/>
  <c r="BA976" i="3"/>
  <c r="BQ976" i="3" s="1"/>
  <c r="BA898" i="3"/>
  <c r="BQ898" i="3" s="1"/>
  <c r="BA554" i="3"/>
  <c r="BQ554" i="3" s="1"/>
  <c r="BA77" i="3"/>
  <c r="BQ77" i="3" s="1"/>
  <c r="BA749" i="3"/>
  <c r="BQ749" i="3" s="1"/>
  <c r="BA861" i="3"/>
  <c r="BQ861" i="3" s="1"/>
  <c r="BA927" i="3"/>
  <c r="BQ927" i="3" s="1"/>
  <c r="BA884" i="3"/>
  <c r="BQ884" i="3" s="1"/>
  <c r="BA536" i="3"/>
  <c r="BQ536" i="3" s="1"/>
  <c r="BA561" i="3"/>
  <c r="BQ561" i="3" s="1"/>
  <c r="BA349" i="3"/>
  <c r="BQ349" i="3" s="1"/>
  <c r="BA900" i="3"/>
  <c r="BQ900" i="3" s="1"/>
  <c r="BA55" i="3"/>
  <c r="BA229" i="3"/>
  <c r="BQ229" i="3" s="1"/>
  <c r="BA394" i="3"/>
  <c r="BQ394" i="3" s="1"/>
  <c r="BA253" i="3"/>
  <c r="BQ253" i="3" s="1"/>
  <c r="BA796" i="3"/>
  <c r="BQ796" i="3" s="1"/>
  <c r="BA195" i="3"/>
  <c r="BQ195" i="3" s="1"/>
  <c r="BA721" i="3"/>
  <c r="BQ721" i="3" s="1"/>
  <c r="BA714" i="3"/>
  <c r="BQ714" i="3" s="1"/>
  <c r="BA517" i="3"/>
  <c r="BQ517" i="3" s="1"/>
  <c r="BA515" i="3"/>
  <c r="BQ515" i="3" s="1"/>
  <c r="BA566" i="3"/>
  <c r="BQ566" i="3" s="1"/>
  <c r="BA356" i="3"/>
  <c r="BQ356" i="3" s="1"/>
  <c r="BA643" i="3"/>
  <c r="BQ643" i="3" s="1"/>
  <c r="BA523" i="3"/>
  <c r="BQ523" i="3" s="1"/>
  <c r="BA287" i="3"/>
  <c r="BQ287" i="3" s="1"/>
  <c r="BA826" i="3"/>
  <c r="BQ826" i="3" s="1"/>
  <c r="BA776" i="3"/>
  <c r="BQ776" i="3" s="1"/>
  <c r="BA332" i="3"/>
  <c r="BQ332" i="3" s="1"/>
  <c r="BA163" i="3"/>
  <c r="BQ163" i="3" s="1"/>
  <c r="BA142" i="3"/>
  <c r="BQ142" i="3" s="1"/>
  <c r="BA222" i="3"/>
  <c r="BQ222" i="3" s="1"/>
  <c r="BA428" i="3"/>
  <c r="BQ428" i="3" s="1"/>
  <c r="BA756" i="3"/>
  <c r="BQ756" i="3" s="1"/>
  <c r="BA742" i="3"/>
  <c r="BQ742" i="3" s="1"/>
  <c r="BP47" i="3"/>
  <c r="BA987" i="3"/>
  <c r="BQ987" i="3" s="1"/>
  <c r="BA850" i="3"/>
  <c r="BQ850" i="3" s="1"/>
  <c r="BA336" i="3"/>
  <c r="BQ336" i="3" s="1"/>
  <c r="BA676" i="3"/>
  <c r="BQ676" i="3" s="1"/>
  <c r="BA172" i="3"/>
  <c r="BQ172" i="3" s="1"/>
  <c r="BA471" i="3"/>
  <c r="BQ471" i="3" s="1"/>
  <c r="BA623" i="3"/>
  <c r="BQ623" i="3" s="1"/>
  <c r="BA223" i="3"/>
  <c r="BQ223" i="3" s="1"/>
  <c r="BA362" i="3"/>
  <c r="BQ362" i="3" s="1"/>
  <c r="BA409" i="3"/>
  <c r="BQ409" i="3" s="1"/>
  <c r="BA641" i="3"/>
  <c r="BQ641" i="3" s="1"/>
  <c r="BA538" i="3"/>
  <c r="BQ538" i="3" s="1"/>
  <c r="BA335" i="3"/>
  <c r="BQ335" i="3" s="1"/>
  <c r="BA661" i="3"/>
  <c r="BQ661" i="3" s="1"/>
  <c r="BA899" i="3"/>
  <c r="BQ899" i="3" s="1"/>
  <c r="BA969" i="3"/>
  <c r="BQ969" i="3" s="1"/>
  <c r="BA526" i="3"/>
  <c r="BQ526" i="3" s="1"/>
  <c r="BA100" i="3"/>
  <c r="BQ100" i="3" s="1"/>
  <c r="BA718" i="3"/>
  <c r="BQ718" i="3" s="1"/>
  <c r="BA952" i="3"/>
  <c r="BQ952" i="3" s="1"/>
  <c r="BA551" i="3"/>
  <c r="BQ551" i="3" s="1"/>
  <c r="BA964" i="3"/>
  <c r="BQ964" i="3" s="1"/>
  <c r="BA205" i="3"/>
  <c r="BQ205" i="3" s="1"/>
  <c r="BA483" i="3"/>
  <c r="BQ483" i="3" s="1"/>
  <c r="BA365" i="3"/>
  <c r="BQ365" i="3" s="1"/>
  <c r="BA306" i="3"/>
  <c r="BQ306" i="3" s="1"/>
  <c r="BP58" i="3"/>
  <c r="BH50" i="3"/>
  <c r="BA804" i="3"/>
  <c r="BQ804" i="3" s="1"/>
  <c r="BA897" i="3"/>
  <c r="BQ897" i="3" s="1"/>
  <c r="BA466" i="3"/>
  <c r="BQ466" i="3" s="1"/>
  <c r="BA109" i="3"/>
  <c r="BQ109" i="3" s="1"/>
  <c r="BA534" i="3"/>
  <c r="BQ534" i="3" s="1"/>
  <c r="BA93" i="3"/>
  <c r="BQ93" i="3" s="1"/>
  <c r="BA937" i="3"/>
  <c r="BQ937" i="3" s="1"/>
  <c r="BA907" i="3"/>
  <c r="BQ907" i="3" s="1"/>
  <c r="BA451" i="3"/>
  <c r="BQ451" i="3" s="1"/>
  <c r="BA377" i="3"/>
  <c r="BQ377" i="3" s="1"/>
  <c r="BA372" i="3"/>
  <c r="BQ372" i="3" s="1"/>
  <c r="BA255" i="3"/>
  <c r="BQ255" i="3" s="1"/>
  <c r="BA385" i="3"/>
  <c r="BQ385" i="3" s="1"/>
  <c r="BA148" i="3"/>
  <c r="BQ148" i="3" s="1"/>
  <c r="BA627" i="3"/>
  <c r="BQ627" i="3" s="1"/>
  <c r="BA232" i="3"/>
  <c r="BQ232" i="3" s="1"/>
  <c r="BA522" i="3"/>
  <c r="BQ522" i="3" s="1"/>
  <c r="BA956" i="3"/>
  <c r="BQ956" i="3" s="1"/>
  <c r="BA637" i="3"/>
  <c r="BQ637" i="3" s="1"/>
  <c r="BA902" i="3"/>
  <c r="BQ902" i="3" s="1"/>
  <c r="BA373" i="3"/>
  <c r="BQ373" i="3" s="1"/>
  <c r="BA395" i="3"/>
  <c r="BQ395" i="3" s="1"/>
  <c r="BA28" i="3"/>
  <c r="BA259" i="3"/>
  <c r="BQ259" i="3" s="1"/>
  <c r="BA448" i="3"/>
  <c r="BQ448" i="3" s="1"/>
  <c r="BA875" i="3"/>
  <c r="BQ875" i="3" s="1"/>
  <c r="BA388" i="3"/>
  <c r="BQ388" i="3" s="1"/>
  <c r="BA609" i="3"/>
  <c r="BQ609" i="3" s="1"/>
  <c r="BA668" i="3"/>
  <c r="BQ668" i="3" s="1"/>
  <c r="BA118" i="3"/>
  <c r="BQ118" i="3" s="1"/>
  <c r="BA370" i="3"/>
  <c r="BQ370" i="3" s="1"/>
  <c r="BP20" i="3"/>
  <c r="BA615" i="3"/>
  <c r="BQ615" i="3" s="1"/>
  <c r="BA120" i="3"/>
  <c r="BQ120" i="3" s="1"/>
  <c r="BA274" i="3"/>
  <c r="BQ274" i="3" s="1"/>
  <c r="BA85" i="3"/>
  <c r="BQ85" i="3" s="1"/>
  <c r="BA874" i="3"/>
  <c r="BQ874" i="3" s="1"/>
  <c r="BA995" i="3"/>
  <c r="BQ995" i="3" s="1"/>
  <c r="BA80" i="3"/>
  <c r="BQ80" i="3" s="1"/>
  <c r="BA27" i="3"/>
  <c r="BA1003" i="3"/>
  <c r="BQ1003" i="3" s="1"/>
  <c r="BA726" i="3"/>
  <c r="BQ726" i="3" s="1"/>
  <c r="BA901" i="3"/>
  <c r="BQ901" i="3" s="1"/>
  <c r="BA358" i="3"/>
  <c r="BQ358" i="3" s="1"/>
  <c r="BA119" i="3"/>
  <c r="BQ119" i="3" s="1"/>
  <c r="BA63" i="3"/>
  <c r="BQ63" i="3" s="1"/>
  <c r="BA475" i="3"/>
  <c r="BQ475" i="3" s="1"/>
  <c r="BA528" i="3"/>
  <c r="BQ528" i="3" s="1"/>
  <c r="BA817" i="3"/>
  <c r="BQ817" i="3" s="1"/>
  <c r="BA750" i="3"/>
  <c r="BQ750" i="3" s="1"/>
  <c r="BA447" i="3"/>
  <c r="BQ447" i="3" s="1"/>
  <c r="BA68" i="3"/>
  <c r="BQ68" i="3" s="1"/>
  <c r="BA177" i="3"/>
  <c r="BQ177" i="3" s="1"/>
  <c r="BA20" i="3"/>
  <c r="BA124" i="3"/>
  <c r="BQ124" i="3" s="1"/>
  <c r="BA887" i="3"/>
  <c r="BQ887" i="3" s="1"/>
  <c r="BA338" i="3"/>
  <c r="BQ338" i="3" s="1"/>
  <c r="BA978" i="3"/>
  <c r="BQ978" i="3" s="1"/>
  <c r="BA588" i="3"/>
  <c r="BQ588" i="3" s="1"/>
  <c r="BA731" i="3"/>
  <c r="BQ731" i="3" s="1"/>
  <c r="BA83" i="3"/>
  <c r="BQ83" i="3" s="1"/>
  <c r="BA841" i="3"/>
  <c r="BQ841" i="3" s="1"/>
  <c r="BA570" i="3"/>
  <c r="BQ570" i="3" s="1"/>
  <c r="BA860" i="3"/>
  <c r="BQ860" i="3" s="1"/>
  <c r="BA168" i="3"/>
  <c r="BQ168" i="3" s="1"/>
  <c r="BA759" i="3"/>
  <c r="BQ759" i="3" s="1"/>
  <c r="BA539" i="3"/>
  <c r="BQ539" i="3" s="1"/>
  <c r="BA302" i="3"/>
  <c r="BQ302" i="3" s="1"/>
  <c r="BA970" i="3"/>
  <c r="BQ970" i="3" s="1"/>
  <c r="BA725" i="3"/>
  <c r="BQ725" i="3" s="1"/>
  <c r="BA513" i="3"/>
  <c r="BQ513" i="3" s="1"/>
  <c r="BA319" i="3"/>
  <c r="BQ319" i="3" s="1"/>
  <c r="BA777" i="3"/>
  <c r="BQ777" i="3" s="1"/>
  <c r="BA541" i="3"/>
  <c r="BQ541" i="3" s="1"/>
  <c r="BA949" i="3"/>
  <c r="BQ949" i="3" s="1"/>
  <c r="BA555" i="3"/>
  <c r="BQ555" i="3" s="1"/>
  <c r="BA407" i="3"/>
  <c r="BQ407" i="3" s="1"/>
  <c r="BA138" i="3"/>
  <c r="BQ138" i="3" s="1"/>
  <c r="BA521" i="3"/>
  <c r="BQ521" i="3" s="1"/>
  <c r="BA940" i="3"/>
  <c r="BQ940" i="3" s="1"/>
  <c r="BA794" i="3"/>
  <c r="BQ794" i="3" s="1"/>
  <c r="BA634" i="3"/>
  <c r="BQ634" i="3" s="1"/>
  <c r="BA790" i="3"/>
  <c r="BQ790" i="3" s="1"/>
  <c r="BA707" i="3"/>
  <c r="BQ707" i="3" s="1"/>
  <c r="BA974" i="3"/>
  <c r="BQ974" i="3" s="1"/>
  <c r="BA911" i="3"/>
  <c r="BQ911" i="3" s="1"/>
  <c r="BA848" i="3"/>
  <c r="BQ848" i="3" s="1"/>
  <c r="BA76" i="3"/>
  <c r="BQ76" i="3" s="1"/>
  <c r="BA951" i="3"/>
  <c r="BQ951" i="3" s="1"/>
  <c r="BA305" i="3"/>
  <c r="BQ305" i="3" s="1"/>
  <c r="BA702" i="3"/>
  <c r="BQ702" i="3" s="1"/>
  <c r="BA550" i="3"/>
  <c r="BQ550" i="3" s="1"/>
  <c r="BA282" i="3"/>
  <c r="BQ282" i="3" s="1"/>
  <c r="BA405" i="3"/>
  <c r="BQ405" i="3" s="1"/>
  <c r="BA713" i="3"/>
  <c r="BQ713" i="3" s="1"/>
  <c r="BA829" i="3"/>
  <c r="BQ829" i="3" s="1"/>
  <c r="BA378" i="3"/>
  <c r="BQ378" i="3" s="1"/>
  <c r="BA333" i="3"/>
  <c r="BQ333" i="3" s="1"/>
  <c r="BA816" i="3"/>
  <c r="BQ816" i="3" s="1"/>
  <c r="BA426" i="3"/>
  <c r="BQ426" i="3" s="1"/>
  <c r="BA485" i="3"/>
  <c r="BQ485" i="3" s="1"/>
  <c r="BA1002" i="3"/>
  <c r="BQ1002" i="3" s="1"/>
  <c r="BA960" i="3"/>
  <c r="BQ960" i="3" s="1"/>
  <c r="BA578" i="3"/>
  <c r="BQ578" i="3" s="1"/>
  <c r="BA193" i="3"/>
  <c r="BQ193" i="3" s="1"/>
  <c r="BA574" i="3"/>
  <c r="BQ574" i="3" s="1"/>
  <c r="BA926" i="3"/>
  <c r="BQ926" i="3" s="1"/>
  <c r="BA248" i="3"/>
  <c r="BQ248" i="3" s="1"/>
  <c r="BA619" i="3"/>
  <c r="BQ619" i="3" s="1"/>
  <c r="BA558" i="3"/>
  <c r="BQ558" i="3" s="1"/>
  <c r="BA156" i="3"/>
  <c r="BQ156" i="3" s="1"/>
  <c r="BA923" i="3"/>
  <c r="BQ923" i="3" s="1"/>
  <c r="BA479" i="3"/>
  <c r="BQ479" i="3" s="1"/>
  <c r="BA48" i="3"/>
  <c r="BA134" i="3"/>
  <c r="BQ134" i="3" s="1"/>
  <c r="BA904" i="3"/>
  <c r="BQ904" i="3" s="1"/>
  <c r="BA382" i="3"/>
  <c r="BQ382" i="3" s="1"/>
  <c r="BA397" i="3"/>
  <c r="BQ397" i="3" s="1"/>
  <c r="BA938" i="3"/>
  <c r="BQ938" i="3" s="1"/>
  <c r="BA933" i="3"/>
  <c r="BQ933" i="3" s="1"/>
  <c r="BA40" i="3"/>
  <c r="BA414" i="3"/>
  <c r="BQ414" i="3" s="1"/>
  <c r="BA146" i="3"/>
  <c r="BQ146" i="3" s="1"/>
  <c r="BA649" i="3"/>
  <c r="BQ649" i="3" s="1"/>
  <c r="BA717" i="3"/>
  <c r="BQ717" i="3" s="1"/>
  <c r="BA56" i="3"/>
  <c r="BA690" i="3"/>
  <c r="BQ690" i="3" s="1"/>
  <c r="BA160" i="3"/>
  <c r="BQ160" i="3" s="1"/>
  <c r="BA220" i="3"/>
  <c r="BQ220" i="3" s="1"/>
  <c r="BA610" i="3"/>
  <c r="BQ610" i="3" s="1"/>
  <c r="BA656" i="3"/>
  <c r="BQ656" i="3" s="1"/>
  <c r="BA164" i="3"/>
  <c r="BQ164" i="3" s="1"/>
  <c r="BA121" i="3"/>
  <c r="BQ121" i="3" s="1"/>
  <c r="BA460" i="3"/>
  <c r="BQ460" i="3" s="1"/>
  <c r="BA133" i="3"/>
  <c r="BQ133" i="3" s="1"/>
  <c r="BA89" i="3"/>
  <c r="BQ89" i="3" s="1"/>
  <c r="BA128" i="3"/>
  <c r="BQ128" i="3" s="1"/>
  <c r="BA520" i="3"/>
  <c r="BQ520" i="3" s="1"/>
  <c r="BA636" i="3"/>
  <c r="BQ636" i="3" s="1"/>
  <c r="BA605" i="3"/>
  <c r="BQ605" i="3" s="1"/>
  <c r="BA239" i="3"/>
  <c r="BQ239" i="3" s="1"/>
  <c r="BA810" i="3"/>
  <c r="BQ810" i="3" s="1"/>
  <c r="BA476" i="3"/>
  <c r="BQ476" i="3" s="1"/>
  <c r="BA272" i="3"/>
  <c r="BQ272" i="3" s="1"/>
  <c r="BA404" i="3"/>
  <c r="BQ404" i="3" s="1"/>
  <c r="BA748" i="3"/>
  <c r="BQ748" i="3" s="1"/>
  <c r="BA251" i="3"/>
  <c r="BQ251" i="3" s="1"/>
  <c r="BA123" i="3"/>
  <c r="BQ123" i="3" s="1"/>
  <c r="BA530" i="3"/>
  <c r="BQ530" i="3" s="1"/>
  <c r="BA628" i="3"/>
  <c r="BQ628" i="3" s="1"/>
  <c r="BA194" i="3"/>
  <c r="BQ194" i="3" s="1"/>
  <c r="BA739" i="3"/>
  <c r="BQ739" i="3" s="1"/>
  <c r="BA630" i="3"/>
  <c r="BQ630" i="3" s="1"/>
  <c r="BA29" i="3"/>
  <c r="BA642" i="3"/>
  <c r="BQ642" i="3" s="1"/>
  <c r="BA184" i="3"/>
  <c r="BQ184" i="3" s="1"/>
  <c r="BA597" i="3"/>
  <c r="BQ597" i="3" s="1"/>
  <c r="BA151" i="3"/>
  <c r="BQ151" i="3" s="1"/>
  <c r="BA92" i="3"/>
  <c r="BQ92" i="3" s="1"/>
  <c r="BA896" i="3"/>
  <c r="BQ896" i="3" s="1"/>
  <c r="BA872" i="3"/>
  <c r="BQ872" i="3" s="1"/>
  <c r="BA614" i="3"/>
  <c r="BQ614" i="3" s="1"/>
  <c r="BA842" i="3"/>
  <c r="BQ842" i="3" s="1"/>
  <c r="BA844" i="3"/>
  <c r="BQ844" i="3" s="1"/>
  <c r="BA295" i="3"/>
  <c r="BQ295" i="3" s="1"/>
  <c r="BA64" i="3"/>
  <c r="BQ64" i="3" s="1"/>
  <c r="BA518" i="3"/>
  <c r="BQ518" i="3" s="1"/>
  <c r="BA999" i="3"/>
  <c r="BQ999" i="3" s="1"/>
  <c r="BA95" i="3"/>
  <c r="BQ95" i="3" s="1"/>
  <c r="BA179" i="3"/>
  <c r="BQ179" i="3" s="1"/>
  <c r="BA915" i="3"/>
  <c r="BQ915" i="3" s="1"/>
  <c r="BA584" i="3"/>
  <c r="BQ584" i="3" s="1"/>
  <c r="BA86" i="3"/>
  <c r="BQ86" i="3" s="1"/>
  <c r="BA408" i="3"/>
  <c r="BQ408" i="3" s="1"/>
  <c r="BH53" i="3"/>
  <c r="BP38" i="3"/>
  <c r="BA795" i="3"/>
  <c r="BQ795" i="3" s="1"/>
  <c r="BA590" i="3"/>
  <c r="BQ590" i="3" s="1"/>
  <c r="BA894" i="3"/>
  <c r="BQ894" i="3" s="1"/>
  <c r="D11" i="39"/>
  <c r="D23" i="39"/>
  <c r="D16" i="39"/>
  <c r="D28" i="39"/>
  <c r="D40" i="39"/>
  <c r="D9" i="39"/>
  <c r="D21" i="39"/>
  <c r="D33" i="39"/>
  <c r="D45" i="39"/>
  <c r="D57" i="39"/>
  <c r="D14" i="39"/>
  <c r="D26" i="39"/>
  <c r="D38" i="39"/>
  <c r="D50" i="39"/>
  <c r="D12" i="39"/>
  <c r="D24" i="39"/>
  <c r="D36" i="39"/>
  <c r="D15" i="39"/>
  <c r="D27" i="39"/>
  <c r="D20" i="39"/>
  <c r="D13" i="39"/>
  <c r="D29" i="39"/>
  <c r="D37" i="39"/>
  <c r="D41" i="39"/>
  <c r="D47" i="39"/>
  <c r="D53" i="39"/>
  <c r="D18" i="6"/>
  <c r="D30" i="6"/>
  <c r="D42" i="6"/>
  <c r="D54" i="6"/>
  <c r="D8" i="6"/>
  <c r="D17" i="39"/>
  <c r="D56" i="39"/>
  <c r="D8" i="39"/>
  <c r="D11" i="6"/>
  <c r="D23" i="6"/>
  <c r="D35" i="6"/>
  <c r="D47" i="6"/>
  <c r="D10" i="39"/>
  <c r="D34" i="39"/>
  <c r="D16" i="6"/>
  <c r="D28" i="6"/>
  <c r="D40" i="6"/>
  <c r="D52" i="6"/>
  <c r="D18" i="39"/>
  <c r="D25" i="39"/>
  <c r="D48" i="39"/>
  <c r="D9" i="6"/>
  <c r="D21" i="6"/>
  <c r="D33" i="6"/>
  <c r="D45" i="6"/>
  <c r="D57" i="6"/>
  <c r="D19" i="39"/>
  <c r="D30" i="39"/>
  <c r="D51" i="39"/>
  <c r="D14" i="6"/>
  <c r="D26" i="6"/>
  <c r="D38" i="6"/>
  <c r="D50" i="6"/>
  <c r="D31" i="39"/>
  <c r="D42" i="39"/>
  <c r="D54" i="39"/>
  <c r="D19" i="6"/>
  <c r="D31" i="6"/>
  <c r="D43" i="6"/>
  <c r="D55" i="6"/>
  <c r="D35" i="39"/>
  <c r="D39" i="39"/>
  <c r="D12" i="6"/>
  <c r="D24" i="6"/>
  <c r="D36" i="6"/>
  <c r="D48" i="6"/>
  <c r="D32" i="39"/>
  <c r="D49" i="39"/>
  <c r="D55" i="39"/>
  <c r="D10" i="6"/>
  <c r="D22" i="6"/>
  <c r="D34" i="6"/>
  <c r="D46" i="6"/>
  <c r="D52" i="39"/>
  <c r="D15" i="6"/>
  <c r="D27" i="6"/>
  <c r="D39" i="6"/>
  <c r="D51" i="6"/>
  <c r="D22" i="39"/>
  <c r="D20" i="6"/>
  <c r="D32" i="6"/>
  <c r="D44" i="6"/>
  <c r="D56" i="6"/>
  <c r="D44" i="39"/>
  <c r="D13" i="6"/>
  <c r="D25" i="6"/>
  <c r="D37" i="6"/>
  <c r="D49" i="6"/>
  <c r="D41" i="6"/>
  <c r="D17" i="6"/>
  <c r="D43" i="39"/>
  <c r="D53" i="6"/>
  <c r="D46" i="39"/>
  <c r="D29" i="6"/>
  <c r="D72" i="39"/>
  <c r="D101" i="39"/>
  <c r="D110" i="6"/>
  <c r="D80" i="39"/>
  <c r="D86" i="39"/>
  <c r="D107" i="39"/>
  <c r="D64" i="39"/>
  <c r="D73" i="6"/>
  <c r="D183" i="6" s="1"/>
  <c r="D71" i="6"/>
  <c r="D85" i="6"/>
  <c r="D87" i="6"/>
  <c r="D197" i="6" s="1"/>
  <c r="D84" i="39"/>
  <c r="D69" i="6"/>
  <c r="D75" i="6"/>
  <c r="D92" i="39"/>
  <c r="D66" i="6"/>
  <c r="D111" i="6"/>
  <c r="D221" i="6" s="1"/>
  <c r="D76" i="39"/>
  <c r="D186" i="39" s="1"/>
  <c r="D83" i="6"/>
  <c r="D96" i="39"/>
  <c r="D206" i="39" s="1"/>
  <c r="D81" i="6"/>
  <c r="D75" i="39"/>
  <c r="D185" i="39" s="1"/>
  <c r="D104" i="39"/>
  <c r="D102" i="6"/>
  <c r="D66" i="39"/>
  <c r="D88" i="39"/>
  <c r="D198" i="39" s="1"/>
  <c r="D63" i="6"/>
  <c r="D173" i="6" s="1"/>
  <c r="D95" i="6"/>
  <c r="D205" i="6" s="1"/>
  <c r="D103" i="39"/>
  <c r="D108" i="39"/>
  <c r="D93" i="6"/>
  <c r="D87" i="39"/>
  <c r="D72" i="6"/>
  <c r="D73" i="39"/>
  <c r="D183" i="39" s="1"/>
  <c r="D78" i="39"/>
  <c r="D100" i="39"/>
  <c r="D210" i="39" s="1"/>
  <c r="D74" i="39"/>
  <c r="D184" i="39" s="1"/>
  <c r="D107" i="6"/>
  <c r="D217" i="6" s="1"/>
  <c r="D93" i="39"/>
  <c r="D64" i="6"/>
  <c r="D105" i="6"/>
  <c r="D99" i="39"/>
  <c r="D84" i="6"/>
  <c r="D85" i="39"/>
  <c r="D90" i="39"/>
  <c r="D200" i="39" s="1"/>
  <c r="D112" i="39"/>
  <c r="D98" i="39"/>
  <c r="D101" i="6"/>
  <c r="D211" i="6" s="1"/>
  <c r="D76" i="6"/>
  <c r="D70" i="39"/>
  <c r="D180" i="39" s="1"/>
  <c r="D111" i="39"/>
  <c r="D221" i="39" s="1"/>
  <c r="D96" i="6"/>
  <c r="D97" i="39"/>
  <c r="D102" i="39"/>
  <c r="D68" i="6"/>
  <c r="D178" i="6" s="1"/>
  <c r="D110" i="39"/>
  <c r="D220" i="39" s="1"/>
  <c r="D109" i="6"/>
  <c r="D88" i="6"/>
  <c r="D198" i="6" s="1"/>
  <c r="D82" i="39"/>
  <c r="D192" i="39" s="1"/>
  <c r="D67" i="6"/>
  <c r="D177" i="6" s="1"/>
  <c r="D108" i="6"/>
  <c r="D109" i="39"/>
  <c r="D70" i="6"/>
  <c r="D180" i="6" s="1"/>
  <c r="D80" i="6"/>
  <c r="D190" i="6" s="1"/>
  <c r="D78" i="6"/>
  <c r="D98" i="6"/>
  <c r="D208" i="6" s="1"/>
  <c r="D100" i="6"/>
  <c r="D210" i="6" s="1"/>
  <c r="D94" i="39"/>
  <c r="D204" i="39" s="1"/>
  <c r="D79" i="6"/>
  <c r="D71" i="39"/>
  <c r="D181" i="39" s="1"/>
  <c r="D63" i="39"/>
  <c r="D82" i="6"/>
  <c r="D92" i="6"/>
  <c r="D202" i="6" s="1"/>
  <c r="D90" i="6"/>
  <c r="D112" i="6"/>
  <c r="D106" i="39"/>
  <c r="D216" i="39" s="1"/>
  <c r="D91" i="6"/>
  <c r="D99" i="6"/>
  <c r="D65" i="6"/>
  <c r="D94" i="6"/>
  <c r="D104" i="6"/>
  <c r="D67" i="39"/>
  <c r="D177" i="39" s="1"/>
  <c r="D68" i="39"/>
  <c r="D178" i="39" s="1"/>
  <c r="D65" i="39"/>
  <c r="D175" i="39" s="1"/>
  <c r="D74" i="6"/>
  <c r="D184" i="6" s="1"/>
  <c r="D103" i="6"/>
  <c r="D105" i="39"/>
  <c r="D77" i="6"/>
  <c r="D187" i="6" s="1"/>
  <c r="D106" i="6"/>
  <c r="D69" i="39"/>
  <c r="D79" i="39"/>
  <c r="D189" i="39" s="1"/>
  <c r="D77" i="39"/>
  <c r="D86" i="6"/>
  <c r="D95" i="39"/>
  <c r="D205" i="39" s="1"/>
  <c r="D97" i="6"/>
  <c r="D207" i="6" s="1"/>
  <c r="D89" i="6"/>
  <c r="D83" i="39"/>
  <c r="D81" i="39"/>
  <c r="D91" i="39"/>
  <c r="D201" i="39" s="1"/>
  <c r="D89" i="39"/>
  <c r="D199" i="39" s="1"/>
  <c r="BA646" i="3"/>
  <c r="BQ646" i="3" s="1"/>
  <c r="BH27" i="3"/>
  <c r="BA374" i="3"/>
  <c r="BQ374" i="3" s="1"/>
  <c r="BA709" i="3"/>
  <c r="BQ709" i="3" s="1"/>
  <c r="BA703" i="3"/>
  <c r="BQ703" i="3" s="1"/>
  <c r="BA1007" i="3"/>
  <c r="BQ1007" i="3" s="1"/>
  <c r="BA25" i="3"/>
  <c r="BI25" i="3" s="1"/>
  <c r="BA314" i="3"/>
  <c r="BQ314" i="3" s="1"/>
  <c r="BA497" i="3"/>
  <c r="BQ497" i="3" s="1"/>
  <c r="BA444" i="3"/>
  <c r="BQ444" i="3" s="1"/>
  <c r="BA303" i="3"/>
  <c r="BQ303" i="3" s="1"/>
  <c r="BA755" i="3"/>
  <c r="BQ755" i="3" s="1"/>
  <c r="BA959" i="3"/>
  <c r="BQ959" i="3" s="1"/>
  <c r="BA265" i="3"/>
  <c r="BQ265" i="3" s="1"/>
  <c r="BA242" i="3"/>
  <c r="BQ242" i="3" s="1"/>
  <c r="BA846" i="3"/>
  <c r="BQ846" i="3" s="1"/>
  <c r="BA256" i="3"/>
  <c r="BQ256" i="3" s="1"/>
  <c r="BA922" i="3"/>
  <c r="BQ922" i="3" s="1"/>
  <c r="BA351" i="3"/>
  <c r="BQ351" i="3" s="1"/>
  <c r="BA546" i="3"/>
  <c r="BQ546" i="3" s="1"/>
  <c r="BA835" i="3"/>
  <c r="BQ835" i="3" s="1"/>
  <c r="BA827" i="3"/>
  <c r="BQ827" i="3" s="1"/>
  <c r="BA325" i="3"/>
  <c r="BQ325" i="3" s="1"/>
  <c r="BA387" i="3"/>
  <c r="BQ387" i="3" s="1"/>
  <c r="BA456" i="3"/>
  <c r="BQ456" i="3" s="1"/>
  <c r="BA455" i="3"/>
  <c r="BQ455" i="3" s="1"/>
  <c r="BA763" i="3"/>
  <c r="BQ763" i="3" s="1"/>
  <c r="BA143" i="3"/>
  <c r="BQ143" i="3" s="1"/>
  <c r="BA705" i="3"/>
  <c r="BQ705" i="3" s="1"/>
  <c r="BA380" i="3"/>
  <c r="BQ380" i="3" s="1"/>
  <c r="BA753" i="3"/>
  <c r="BQ753" i="3" s="1"/>
  <c r="BA741" i="3"/>
  <c r="BQ741" i="3" s="1"/>
  <c r="BA728" i="3"/>
  <c r="BQ728" i="3" s="1"/>
  <c r="BA779" i="3"/>
  <c r="BQ779" i="3" s="1"/>
  <c r="BA392" i="3"/>
  <c r="BQ392" i="3" s="1"/>
  <c r="BA678" i="3"/>
  <c r="BQ678" i="3" s="1"/>
  <c r="BA241" i="3"/>
  <c r="BQ241" i="3" s="1"/>
  <c r="BA981" i="3"/>
  <c r="BQ981" i="3" s="1"/>
  <c r="BA24" i="3"/>
  <c r="BI24" i="3" s="1"/>
  <c r="BA514" i="3"/>
  <c r="BQ514" i="3" s="1"/>
  <c r="BA645" i="3"/>
  <c r="BQ645" i="3" s="1"/>
  <c r="BA580" i="3"/>
  <c r="BQ580" i="3" s="1"/>
  <c r="BA203" i="3"/>
  <c r="BQ203" i="3" s="1"/>
  <c r="BA391" i="3"/>
  <c r="BQ391" i="3" s="1"/>
  <c r="BA296" i="3"/>
  <c r="BQ296" i="3" s="1"/>
  <c r="BA847" i="3"/>
  <c r="BQ847" i="3" s="1"/>
  <c r="BA346" i="3"/>
  <c r="BQ346" i="3" s="1"/>
  <c r="BA73" i="3"/>
  <c r="BQ73" i="3" s="1"/>
  <c r="BA52" i="3"/>
  <c r="BI52" i="3" s="1"/>
  <c r="BA876" i="3"/>
  <c r="BQ876" i="3" s="1"/>
  <c r="BA820" i="3"/>
  <c r="BQ820" i="3" s="1"/>
  <c r="BA481" i="3"/>
  <c r="BQ481" i="3" s="1"/>
  <c r="BA458" i="3"/>
  <c r="BQ458" i="3" s="1"/>
  <c r="BA979" i="3"/>
  <c r="BQ979" i="3" s="1"/>
  <c r="BA19" i="3"/>
  <c r="BA424" i="3"/>
  <c r="BQ424" i="3" s="1"/>
  <c r="BA435" i="3"/>
  <c r="BQ435" i="3" s="1"/>
  <c r="BA802" i="3"/>
  <c r="BQ802" i="3" s="1"/>
  <c r="BA663" i="3"/>
  <c r="BQ663" i="3" s="1"/>
  <c r="BA145" i="3"/>
  <c r="BQ145" i="3" s="1"/>
  <c r="BA257" i="3"/>
  <c r="BQ257" i="3" s="1"/>
  <c r="BA49" i="3"/>
  <c r="BI49" i="3" s="1"/>
  <c r="BA594" i="3"/>
  <c r="BQ594" i="3" s="1"/>
  <c r="BA101" i="3"/>
  <c r="BQ101" i="3" s="1"/>
  <c r="BA917" i="3"/>
  <c r="BQ917" i="3" s="1"/>
  <c r="BA348" i="3"/>
  <c r="BQ348" i="3" s="1"/>
  <c r="BA931" i="3"/>
  <c r="BQ931" i="3" s="1"/>
  <c r="BH42" i="3"/>
  <c r="BA971" i="3"/>
  <c r="BQ971" i="3" s="1"/>
  <c r="BA919" i="3"/>
  <c r="BQ919" i="3" s="1"/>
  <c r="BA345" i="3"/>
  <c r="BQ345" i="3" s="1"/>
  <c r="BA944" i="3"/>
  <c r="BQ944" i="3" s="1"/>
  <c r="BA183" i="3"/>
  <c r="BQ183" i="3" s="1"/>
  <c r="BA604" i="3"/>
  <c r="BQ604" i="3" s="1"/>
  <c r="BA36" i="3"/>
  <c r="BI36" i="3" s="1"/>
  <c r="BA383" i="3"/>
  <c r="BQ383" i="3" s="1"/>
  <c r="BA686" i="3"/>
  <c r="BQ686" i="3" s="1"/>
  <c r="BA218" i="3"/>
  <c r="BQ218" i="3" s="1"/>
  <c r="BA673" i="3"/>
  <c r="BQ673" i="3" s="1"/>
  <c r="BA283" i="3"/>
  <c r="BQ283" i="3" s="1"/>
  <c r="BA958" i="3"/>
  <c r="BQ958" i="3" s="1"/>
  <c r="BA491" i="3"/>
  <c r="BQ491" i="3" s="1"/>
  <c r="BA980" i="3"/>
  <c r="BQ980" i="3" s="1"/>
  <c r="BA320" i="3"/>
  <c r="BQ320" i="3" s="1"/>
  <c r="BA350" i="3"/>
  <c r="BQ350" i="3" s="1"/>
  <c r="BA334" i="3"/>
  <c r="BQ334" i="3" s="1"/>
  <c r="BA924" i="3"/>
  <c r="BQ924" i="3" s="1"/>
  <c r="BA986" i="3"/>
  <c r="BQ986" i="3" s="1"/>
  <c r="BA279" i="3"/>
  <c r="BQ279" i="3" s="1"/>
  <c r="BA930" i="3"/>
  <c r="BQ930" i="3" s="1"/>
  <c r="BA390" i="3"/>
  <c r="BQ390" i="3" s="1"/>
  <c r="BA474" i="3"/>
  <c r="BQ474" i="3" s="1"/>
  <c r="BA633" i="3"/>
  <c r="BQ633" i="3" s="1"/>
  <c r="BA694" i="3"/>
  <c r="BQ694" i="3" s="1"/>
  <c r="BA647" i="3"/>
  <c r="BQ647" i="3" s="1"/>
  <c r="BA535" i="3"/>
  <c r="BQ535" i="3" s="1"/>
  <c r="BA57" i="3"/>
  <c r="BQ57" i="3" s="1"/>
  <c r="BA360" i="3"/>
  <c r="BQ360" i="3" s="1"/>
  <c r="BA204" i="3"/>
  <c r="BQ204" i="3" s="1"/>
  <c r="BA487" i="3"/>
  <c r="BQ487" i="3" s="1"/>
  <c r="BA140" i="3"/>
  <c r="BQ140" i="3" s="1"/>
  <c r="BA629" i="3"/>
  <c r="BQ629" i="3" s="1"/>
  <c r="BA855" i="3"/>
  <c r="BQ855" i="3" s="1"/>
  <c r="BA434" i="3"/>
  <c r="BQ434" i="3" s="1"/>
  <c r="BA221" i="3"/>
  <c r="BQ221" i="3" s="1"/>
  <c r="BA352" i="3"/>
  <c r="BQ352" i="3" s="1"/>
  <c r="BA880" i="3"/>
  <c r="BQ880" i="3" s="1"/>
  <c r="BA433" i="3"/>
  <c r="BQ433" i="3" s="1"/>
  <c r="BA178" i="3"/>
  <c r="BQ178" i="3" s="1"/>
  <c r="BA297" i="3"/>
  <c r="BQ297" i="3" s="1"/>
  <c r="BA169" i="3"/>
  <c r="BQ169" i="3" s="1"/>
  <c r="BA737" i="3"/>
  <c r="BQ737" i="3" s="1"/>
  <c r="BA91" i="3"/>
  <c r="BQ91" i="3" s="1"/>
  <c r="BA507" i="3"/>
  <c r="BQ507" i="3" s="1"/>
  <c r="BA799" i="3"/>
  <c r="BQ799" i="3" s="1"/>
  <c r="BA501" i="3"/>
  <c r="BQ501" i="3" s="1"/>
  <c r="BA74" i="3"/>
  <c r="BQ74" i="3" s="1"/>
  <c r="BA339" i="3"/>
  <c r="BQ339" i="3" s="1"/>
  <c r="BA354" i="3"/>
  <c r="BQ354" i="3" s="1"/>
  <c r="BA680" i="3"/>
  <c r="BQ680" i="3" s="1"/>
  <c r="BA865" i="3"/>
  <c r="BQ865" i="3" s="1"/>
  <c r="BA1001" i="3"/>
  <c r="BQ1001" i="3" s="1"/>
  <c r="BA298" i="3"/>
  <c r="BQ298" i="3" s="1"/>
  <c r="BA687" i="3"/>
  <c r="BQ687" i="3" s="1"/>
  <c r="BA858" i="3"/>
  <c r="BQ858" i="3" s="1"/>
  <c r="BA402" i="3"/>
  <c r="BQ402" i="3" s="1"/>
  <c r="BA557" i="3"/>
  <c r="BQ557" i="3" s="1"/>
  <c r="BA675" i="3"/>
  <c r="BQ675" i="3" s="1"/>
  <c r="BA936" i="3"/>
  <c r="BQ936" i="3" s="1"/>
  <c r="BA96" i="3"/>
  <c r="BQ96" i="3" s="1"/>
  <c r="BA258" i="3"/>
  <c r="BQ258" i="3" s="1"/>
  <c r="BA233" i="3"/>
  <c r="BQ233" i="3" s="1"/>
  <c r="BA732" i="3"/>
  <c r="BQ732" i="3" s="1"/>
  <c r="BA252" i="3"/>
  <c r="BQ252" i="3" s="1"/>
  <c r="BA211" i="3"/>
  <c r="BQ211" i="3" s="1"/>
  <c r="BA681" i="3"/>
  <c r="BQ681" i="3" s="1"/>
  <c r="BA217" i="3"/>
  <c r="BQ217" i="3" s="1"/>
  <c r="BA379" i="3"/>
  <c r="BQ379" i="3" s="1"/>
  <c r="BA993" i="3"/>
  <c r="BQ993" i="3" s="1"/>
  <c r="BA886" i="3"/>
  <c r="BQ886" i="3" s="1"/>
  <c r="BA711" i="3"/>
  <c r="BQ711" i="3" s="1"/>
  <c r="BA482" i="3"/>
  <c r="BQ482" i="3" s="1"/>
  <c r="BA65" i="3"/>
  <c r="BQ65" i="3" s="1"/>
  <c r="BA853" i="3"/>
  <c r="BQ853" i="3" s="1"/>
  <c r="BA54" i="3"/>
  <c r="BI54" i="3" s="1"/>
  <c r="BA75" i="3"/>
  <c r="BQ75" i="3" s="1"/>
  <c r="BA735" i="3"/>
  <c r="BQ735" i="3" s="1"/>
  <c r="BA719" i="3"/>
  <c r="BQ719" i="3" s="1"/>
  <c r="BA596" i="3"/>
  <c r="BQ596" i="3" s="1"/>
  <c r="BA946" i="3"/>
  <c r="BQ946" i="3" s="1"/>
  <c r="BA199" i="3"/>
  <c r="BQ199" i="3" s="1"/>
  <c r="BA489" i="3"/>
  <c r="BQ489" i="3" s="1"/>
  <c r="BA552" i="3"/>
  <c r="BQ552" i="3" s="1"/>
  <c r="BA492" i="3"/>
  <c r="BQ492" i="3" s="1"/>
  <c r="BA653" i="3"/>
  <c r="BQ653" i="3" s="1"/>
  <c r="BA843" i="3"/>
  <c r="BQ843" i="3" s="1"/>
  <c r="BA877" i="3"/>
  <c r="BQ877" i="3" s="1"/>
  <c r="BA511" i="3"/>
  <c r="BQ511" i="3" s="1"/>
  <c r="BA505" i="3"/>
  <c r="BQ505" i="3" s="1"/>
  <c r="BA672" i="3"/>
  <c r="BQ672" i="3" s="1"/>
  <c r="BA800" i="3"/>
  <c r="BQ800" i="3" s="1"/>
  <c r="BA130" i="3"/>
  <c r="BQ130" i="3" s="1"/>
  <c r="BA837" i="3"/>
  <c r="BQ837" i="3" s="1"/>
  <c r="BA695" i="3"/>
  <c r="BQ695" i="3" s="1"/>
  <c r="BA43" i="3"/>
  <c r="BI43" i="3" s="1"/>
  <c r="BA46" i="3"/>
  <c r="BI46" i="3" s="1"/>
  <c r="BA868" i="3"/>
  <c r="BQ868" i="3" s="1"/>
  <c r="BA276" i="3"/>
  <c r="BQ276" i="3" s="1"/>
  <c r="BA290" i="3"/>
  <c r="BQ290" i="3" s="1"/>
  <c r="BA568" i="3"/>
  <c r="BQ568" i="3" s="1"/>
  <c r="BA427" i="3"/>
  <c r="BQ427" i="3" s="1"/>
  <c r="BA666" i="3"/>
  <c r="BQ666" i="3" s="1"/>
  <c r="BA836" i="3"/>
  <c r="BQ836" i="3" s="1"/>
  <c r="BA291" i="3"/>
  <c r="BQ291" i="3" s="1"/>
  <c r="BA496" i="3"/>
  <c r="BQ496" i="3" s="1"/>
  <c r="BA108" i="3"/>
  <c r="BQ108" i="3" s="1"/>
  <c r="BA315" i="3"/>
  <c r="BQ315" i="3" s="1"/>
  <c r="BA486" i="3"/>
  <c r="BQ486" i="3" s="1"/>
  <c r="BA565" i="3"/>
  <c r="BQ565" i="3" s="1"/>
  <c r="BA117" i="3"/>
  <c r="BQ117" i="3" s="1"/>
  <c r="BA219" i="3"/>
  <c r="BQ219" i="3" s="1"/>
  <c r="BA736" i="3"/>
  <c r="BQ736" i="3" s="1"/>
  <c r="BA856" i="3"/>
  <c r="BQ856" i="3" s="1"/>
  <c r="BA23" i="3"/>
  <c r="BQ23" i="3" s="1"/>
  <c r="BA704" i="3"/>
  <c r="BQ704" i="3" s="1"/>
  <c r="BA965" i="3"/>
  <c r="BQ965" i="3" s="1"/>
  <c r="BA107" i="3"/>
  <c r="BQ107" i="3" s="1"/>
  <c r="BA288" i="3"/>
  <c r="BQ288" i="3" s="1"/>
  <c r="BA660" i="3"/>
  <c r="BQ660" i="3" s="1"/>
  <c r="BA845" i="3"/>
  <c r="BQ845" i="3" s="1"/>
  <c r="BA805" i="3"/>
  <c r="BQ805" i="3" s="1"/>
  <c r="BA422" i="3"/>
  <c r="BQ422" i="3" s="1"/>
  <c r="BA246" i="3"/>
  <c r="BQ246" i="3" s="1"/>
  <c r="BA149" i="3"/>
  <c r="BQ149" i="3" s="1"/>
  <c r="BA869" i="3"/>
  <c r="BQ869" i="3" s="1"/>
  <c r="BA684" i="3"/>
  <c r="BQ684" i="3" s="1"/>
  <c r="BA477" i="3"/>
  <c r="BQ477" i="3" s="1"/>
  <c r="BA503" i="3"/>
  <c r="BQ503" i="3" s="1"/>
  <c r="BA527" i="3"/>
  <c r="BQ527" i="3" s="1"/>
  <c r="BA62" i="3"/>
  <c r="BQ62" i="3" s="1"/>
  <c r="BA267" i="3"/>
  <c r="BQ267" i="3" s="1"/>
  <c r="BA862" i="3"/>
  <c r="BQ862" i="3" s="1"/>
  <c r="BA945" i="3"/>
  <c r="BQ945" i="3" s="1"/>
  <c r="BA463" i="3"/>
  <c r="BQ463" i="3" s="1"/>
  <c r="BA102" i="3"/>
  <c r="BQ102" i="3" s="1"/>
  <c r="BA973" i="3"/>
  <c r="BQ973" i="3" s="1"/>
  <c r="BA621" i="3"/>
  <c r="BQ621" i="3" s="1"/>
  <c r="BA994" i="3"/>
  <c r="BQ994" i="3" s="1"/>
  <c r="BA500" i="3"/>
  <c r="BQ500" i="3" s="1"/>
  <c r="BA532" i="3"/>
  <c r="BQ532" i="3" s="1"/>
  <c r="BA438" i="3"/>
  <c r="BQ438" i="3" s="1"/>
  <c r="BA585" i="3"/>
  <c r="BQ585" i="3" s="1"/>
  <c r="BA50" i="3"/>
  <c r="BI50" i="3" s="1"/>
  <c r="BA210" i="3"/>
  <c r="BQ210" i="3" s="1"/>
  <c r="BA465" i="3"/>
  <c r="BQ465" i="3" s="1"/>
  <c r="BA158" i="3"/>
  <c r="BQ158" i="3" s="1"/>
  <c r="BA231" i="3"/>
  <c r="BQ231" i="3" s="1"/>
  <c r="BA51" i="3"/>
  <c r="BI51" i="3" s="1"/>
  <c r="BA67" i="3"/>
  <c r="BQ67" i="3" s="1"/>
  <c r="BA733" i="3"/>
  <c r="BQ733" i="3" s="1"/>
  <c r="BA723" i="3"/>
  <c r="BQ723" i="3" s="1"/>
  <c r="BA997" i="3"/>
  <c r="BQ997" i="3" s="1"/>
  <c r="BA437" i="3"/>
  <c r="BQ437" i="3" s="1"/>
  <c r="BA37" i="3"/>
  <c r="BI37" i="3" s="1"/>
  <c r="BA579" i="3"/>
  <c r="BQ579" i="3" s="1"/>
  <c r="BA631" i="3"/>
  <c r="BQ631" i="3" s="1"/>
  <c r="BA801" i="3"/>
  <c r="BQ801" i="3" s="1"/>
  <c r="BA417" i="3"/>
  <c r="BQ417" i="3" s="1"/>
  <c r="BA785" i="3"/>
  <c r="BQ785" i="3" s="1"/>
  <c r="BA693" i="3"/>
  <c r="BQ693" i="3" s="1"/>
  <c r="BA617" i="3"/>
  <c r="BQ617" i="3" s="1"/>
  <c r="BA366" i="3"/>
  <c r="BQ366" i="3" s="1"/>
  <c r="BA746" i="3"/>
  <c r="BQ746" i="3" s="1"/>
  <c r="BA94" i="3"/>
  <c r="BQ94" i="3" s="1"/>
  <c r="BA657" i="3"/>
  <c r="BQ657" i="3" s="1"/>
  <c r="BA916" i="3"/>
  <c r="BQ916" i="3" s="1"/>
  <c r="BA375" i="3"/>
  <c r="BQ375" i="3" s="1"/>
  <c r="BA157" i="3"/>
  <c r="BQ157" i="3" s="1"/>
  <c r="BA727" i="3"/>
  <c r="BQ727" i="3" s="1"/>
  <c r="BA879" i="3"/>
  <c r="BQ879" i="3" s="1"/>
  <c r="BA905" i="3"/>
  <c r="BQ905" i="3" s="1"/>
  <c r="BA230" i="3"/>
  <c r="BQ230" i="3" s="1"/>
  <c r="BA406" i="3"/>
  <c r="BQ406" i="3" s="1"/>
  <c r="BA764" i="3"/>
  <c r="BQ764" i="3" s="1"/>
  <c r="BA1004" i="3"/>
  <c r="BQ1004" i="3" s="1"/>
  <c r="BA757" i="3"/>
  <c r="BQ757" i="3" s="1"/>
  <c r="BA240" i="3"/>
  <c r="BQ240" i="3" s="1"/>
  <c r="BA181" i="3"/>
  <c r="BQ181" i="3" s="1"/>
  <c r="BA1009" i="3"/>
  <c r="BQ1009" i="3" s="1"/>
  <c r="BA600" i="3"/>
  <c r="BQ600" i="3" s="1"/>
  <c r="BA132" i="3"/>
  <c r="BQ132" i="3" s="1"/>
  <c r="BA778" i="3"/>
  <c r="BQ778" i="3" s="1"/>
  <c r="BA563" i="3"/>
  <c r="BQ563" i="3" s="1"/>
  <c r="BA493" i="3"/>
  <c r="BQ493" i="3" s="1"/>
  <c r="BA12" i="3"/>
  <c r="BA429" i="3"/>
  <c r="BQ429" i="3" s="1"/>
  <c r="BA326" i="3"/>
  <c r="BQ326" i="3" s="1"/>
  <c r="BA462" i="3"/>
  <c r="BQ462" i="3" s="1"/>
  <c r="BA766" i="3"/>
  <c r="BQ766" i="3" s="1"/>
  <c r="BA225" i="3"/>
  <c r="BQ225" i="3" s="1"/>
  <c r="BA308" i="3"/>
  <c r="BQ308" i="3" s="1"/>
  <c r="BA598" i="3"/>
  <c r="BQ598" i="3" s="1"/>
  <c r="BA664" i="3"/>
  <c r="BQ664" i="3" s="1"/>
  <c r="BA715" i="3"/>
  <c r="BQ715" i="3" s="1"/>
  <c r="BA11" i="3"/>
  <c r="BQ11" i="3" s="1"/>
  <c r="BA442" i="3"/>
  <c r="BQ442" i="3" s="1"/>
  <c r="BA413" i="3"/>
  <c r="BQ413" i="3" s="1"/>
  <c r="BA21" i="3"/>
  <c r="BA227" i="3"/>
  <c r="BQ227" i="3" s="1"/>
  <c r="BA139" i="3"/>
  <c r="BQ139" i="3" s="1"/>
  <c r="BA906" i="3"/>
  <c r="BQ906" i="3" s="1"/>
  <c r="BA934" i="3"/>
  <c r="BQ934" i="3" s="1"/>
  <c r="BA97" i="3"/>
  <c r="BQ97" i="3" s="1"/>
  <c r="BA488" i="3"/>
  <c r="BQ488" i="3" s="1"/>
  <c r="BA639" i="3"/>
  <c r="BQ639" i="3" s="1"/>
  <c r="BA264" i="3"/>
  <c r="BQ264" i="3" s="1"/>
  <c r="BA706" i="3"/>
  <c r="BQ706" i="3" s="1"/>
  <c r="BA752" i="3"/>
  <c r="BQ752" i="3" s="1"/>
  <c r="BG8" i="3" a="1"/>
  <c r="BG8" i="3" s="1"/>
  <c r="F62" i="14" s="1"/>
  <c r="BA141" i="3"/>
  <c r="BQ141" i="3" s="1"/>
  <c r="BA745" i="3"/>
  <c r="BQ745" i="3" s="1"/>
  <c r="BA278" i="3"/>
  <c r="BQ278" i="3" s="1"/>
  <c r="BA654" i="3"/>
  <c r="BQ654" i="3" s="1"/>
  <c r="BA262" i="3"/>
  <c r="BQ262" i="3" s="1"/>
  <c r="I8" i="34" a="1"/>
  <c r="I8" i="34" s="1"/>
  <c r="AM868" i="3" s="1" a="1"/>
  <c r="AM868" i="3" s="1"/>
  <c r="I9" i="34" a="1"/>
  <c r="I9" i="34" s="1"/>
  <c r="AU540" i="3" s="1" a="1"/>
  <c r="AU540" i="3" s="1"/>
  <c r="BA341" i="3"/>
  <c r="BQ341" i="3" s="1"/>
  <c r="BA559" i="3"/>
  <c r="BQ559" i="3" s="1"/>
  <c r="BA174" i="3"/>
  <c r="BQ174" i="3" s="1"/>
  <c r="BA761" i="3"/>
  <c r="BQ761" i="3" s="1"/>
  <c r="BA963" i="3"/>
  <c r="BQ963" i="3" s="1"/>
  <c r="N9" i="42" a="1"/>
  <c r="N9" i="42" s="1"/>
  <c r="BI16" i="3"/>
  <c r="BQ16" i="3"/>
  <c r="BI47" i="3"/>
  <c r="BQ47" i="3"/>
  <c r="AM440" i="3" a="1"/>
  <c r="AM440" i="3" s="1"/>
  <c r="AM861" i="3" a="1"/>
  <c r="AM861" i="3" s="1"/>
  <c r="AM1000" i="3" a="1"/>
  <c r="AM1000" i="3" s="1"/>
  <c r="AM77" i="3" a="1"/>
  <c r="AM77" i="3" s="1"/>
  <c r="AM845" i="3" a="1"/>
  <c r="AM845" i="3" s="1"/>
  <c r="AM125" i="3" a="1"/>
  <c r="AM125" i="3" s="1"/>
  <c r="AM339" i="3" a="1"/>
  <c r="AM339" i="3" s="1"/>
  <c r="AM444" i="3" a="1"/>
  <c r="AM444" i="3" s="1"/>
  <c r="AM945" i="3" a="1"/>
  <c r="AM945" i="3" s="1"/>
  <c r="AM828" i="3" a="1"/>
  <c r="AM828" i="3" s="1"/>
  <c r="AM709" i="3" a="1"/>
  <c r="AM709" i="3" s="1"/>
  <c r="AM477" i="3" a="1"/>
  <c r="AM477" i="3" s="1"/>
  <c r="AM939" i="3" a="1"/>
  <c r="AM939" i="3" s="1"/>
  <c r="AM499" i="3" a="1"/>
  <c r="AM499" i="3" s="1"/>
  <c r="AM347" i="3" a="1"/>
  <c r="AM347" i="3" s="1"/>
  <c r="AM690" i="3" a="1"/>
  <c r="AM690" i="3" s="1"/>
  <c r="AM43" i="3" a="1"/>
  <c r="AM43" i="3" s="1"/>
  <c r="AM811" i="3" a="1"/>
  <c r="AM811" i="3" s="1"/>
  <c r="AM1005" i="3" a="1"/>
  <c r="AM1005" i="3" s="1"/>
  <c r="AM618" i="3" a="1"/>
  <c r="AM618" i="3" s="1"/>
  <c r="AM712" i="3" a="1"/>
  <c r="AM712" i="3" s="1"/>
  <c r="AM851" i="3" a="1"/>
  <c r="AM851" i="3" s="1"/>
  <c r="AM143" i="3" a="1"/>
  <c r="AM143" i="3" s="1"/>
  <c r="AM710" i="3" a="1"/>
  <c r="AM710" i="3" s="1"/>
  <c r="AM18" i="3" a="1"/>
  <c r="AM18" i="3" s="1"/>
  <c r="AM665" i="3" a="1"/>
  <c r="AM665" i="3" s="1"/>
  <c r="AM353" i="3" a="1"/>
  <c r="AM353" i="3" s="1"/>
  <c r="AU74" i="3" a="1"/>
  <c r="AU74" i="3" s="1"/>
  <c r="AU20" i="3" a="1"/>
  <c r="AU20" i="3" s="1"/>
  <c r="AU165" i="3" a="1"/>
  <c r="AU165" i="3" s="1"/>
  <c r="AU129" i="3" a="1"/>
  <c r="AU129" i="3" s="1"/>
  <c r="AU354" i="3" a="1"/>
  <c r="AU354" i="3" s="1"/>
  <c r="AU547" i="3" a="1"/>
  <c r="AU547" i="3" s="1"/>
  <c r="AU17" i="3" a="1"/>
  <c r="AU17" i="3" s="1"/>
  <c r="AU304" i="3" a="1"/>
  <c r="AU304" i="3" s="1"/>
  <c r="AU739" i="3" a="1"/>
  <c r="AU739" i="3" s="1"/>
  <c r="AU715" i="3" a="1"/>
  <c r="AU715" i="3" s="1"/>
  <c r="BQ42" i="3"/>
  <c r="BI42" i="3"/>
  <c r="BA33" i="3"/>
  <c r="BA293" i="3"/>
  <c r="BQ293" i="3" s="1"/>
  <c r="BA125" i="3"/>
  <c r="BQ125" i="3" s="1"/>
  <c r="BQ54" i="3"/>
  <c r="BA243" i="3"/>
  <c r="BQ243" i="3" s="1"/>
  <c r="BA809" i="3"/>
  <c r="BQ809" i="3" s="1"/>
  <c r="BI31" i="3"/>
  <c r="BQ31" i="3"/>
  <c r="BA783" i="3"/>
  <c r="BQ783" i="3" s="1"/>
  <c r="BQ25" i="3"/>
  <c r="BA509" i="3"/>
  <c r="BQ509" i="3" s="1"/>
  <c r="BI18" i="3"/>
  <c r="BQ18" i="3"/>
  <c r="BA806" i="3"/>
  <c r="BQ806" i="3" s="1"/>
  <c r="BA572" i="3"/>
  <c r="BQ572" i="3" s="1"/>
  <c r="BA249" i="3"/>
  <c r="BQ249" i="3" s="1"/>
  <c r="M11" i="42" a="1"/>
  <c r="M11" i="42" s="1"/>
  <c r="M12" i="42" s="1" a="1"/>
  <c r="M12" i="42" s="1"/>
  <c r="M13" i="42" s="1" a="1"/>
  <c r="M13" i="42" s="1"/>
  <c r="D13" i="42" a="1"/>
  <c r="D13" i="42" s="1"/>
  <c r="D14" i="42" s="1" a="1"/>
  <c r="D14" i="42" s="1"/>
  <c r="BA670" i="3"/>
  <c r="BQ670" i="3" s="1"/>
  <c r="BA188" i="3"/>
  <c r="BQ188" i="3" s="1"/>
  <c r="BA789" i="3"/>
  <c r="BQ789" i="3" s="1"/>
  <c r="BA655" i="3"/>
  <c r="BQ655" i="3" s="1"/>
  <c r="BQ26" i="3"/>
  <c r="BI26" i="3"/>
  <c r="BA863" i="3"/>
  <c r="BQ863" i="3" s="1"/>
  <c r="BA797" i="3"/>
  <c r="BQ797" i="3" s="1"/>
  <c r="BI27" i="3"/>
  <c r="BQ27" i="3"/>
  <c r="BQ30" i="3"/>
  <c r="BI30" i="3"/>
  <c r="BI53" i="3"/>
  <c r="BQ53" i="3"/>
  <c r="BA10" i="3"/>
  <c r="AS6" i="3"/>
  <c r="AS8" i="3"/>
  <c r="H60" i="14" s="1"/>
  <c r="BA419" i="3"/>
  <c r="BQ419" i="3" s="1"/>
  <c r="BA393" i="3"/>
  <c r="BQ393" i="3" s="1"/>
  <c r="BA237" i="3"/>
  <c r="BQ237" i="3" s="1"/>
  <c r="AK6" i="3"/>
  <c r="AK8" i="3"/>
  <c r="H59" i="14" s="1"/>
  <c r="BI38" i="3"/>
  <c r="BQ38" i="3"/>
  <c r="BA321" i="3"/>
  <c r="BQ321" i="3" s="1"/>
  <c r="BI19" i="3"/>
  <c r="BQ19" i="3"/>
  <c r="BA854" i="3"/>
  <c r="BQ854" i="3" s="1"/>
  <c r="BA729" i="3"/>
  <c r="BQ729" i="3" s="1"/>
  <c r="BA59" i="3"/>
  <c r="BA831" i="3"/>
  <c r="BQ831" i="3" s="1"/>
  <c r="BA606" i="3"/>
  <c r="BQ606" i="3" s="1"/>
  <c r="BA212" i="3"/>
  <c r="BQ212" i="3" s="1"/>
  <c r="BA400" i="3"/>
  <c r="BQ400" i="3" s="1"/>
  <c r="BA328" i="3"/>
  <c r="BQ328" i="3" s="1"/>
  <c r="BA770" i="3"/>
  <c r="BQ770" i="3" s="1"/>
  <c r="BQ28" i="3"/>
  <c r="BI28" i="3"/>
  <c r="BA318" i="3"/>
  <c r="BQ318" i="3" s="1"/>
  <c r="BA775" i="3"/>
  <c r="BQ775" i="3" s="1"/>
  <c r="BI39" i="3"/>
  <c r="BQ39" i="3"/>
  <c r="E9" i="42" a="1"/>
  <c r="E9" i="42" s="1"/>
  <c r="BI56" i="3"/>
  <c r="BQ56" i="3"/>
  <c r="BA386" i="3"/>
  <c r="BQ386" i="3" s="1"/>
  <c r="BA111" i="3"/>
  <c r="BQ111" i="3" s="1"/>
  <c r="BQ15" i="3"/>
  <c r="BI15" i="3"/>
  <c r="BI40" i="3"/>
  <c r="BQ40" i="3"/>
  <c r="BA954" i="3"/>
  <c r="BQ954" i="3" s="1"/>
  <c r="BA176" i="3"/>
  <c r="BQ176" i="3" s="1"/>
  <c r="BA114" i="3"/>
  <c r="BQ114" i="3" s="1"/>
  <c r="BA659" i="3"/>
  <c r="BQ659" i="3" s="1"/>
  <c r="BA881" i="3"/>
  <c r="BQ881" i="3" s="1"/>
  <c r="O17" i="32"/>
  <c r="O18" i="32" s="1"/>
  <c r="AZ8" i="3"/>
  <c r="G61" i="14" s="1"/>
  <c r="AZ6" i="3"/>
  <c r="BP10" i="3"/>
  <c r="BH10" i="3"/>
  <c r="F17" i="32"/>
  <c r="F18" i="32" s="1"/>
  <c r="BA316" i="3"/>
  <c r="BQ316" i="3" s="1"/>
  <c r="BA244" i="3"/>
  <c r="BQ244" i="3" s="1"/>
  <c r="BA453" i="3"/>
  <c r="BQ453" i="3" s="1"/>
  <c r="BA712" i="3"/>
  <c r="BQ712" i="3" s="1"/>
  <c r="BQ32" i="3"/>
  <c r="BI32" i="3"/>
  <c r="BI35" i="3"/>
  <c r="BQ35" i="3"/>
  <c r="BA773" i="3"/>
  <c r="BQ773" i="3" s="1"/>
  <c r="BI17" i="3"/>
  <c r="BQ17" i="3"/>
  <c r="BI22" i="3"/>
  <c r="BQ22" i="3"/>
  <c r="BA412" i="3"/>
  <c r="BQ412" i="3" s="1"/>
  <c r="BQ14" i="3"/>
  <c r="BI14" i="3"/>
  <c r="BA461" i="3"/>
  <c r="BQ461" i="3" s="1"/>
  <c r="BA697" i="3"/>
  <c r="BQ697" i="3" s="1"/>
  <c r="I5" i="1"/>
  <c r="B22" i="40"/>
  <c r="Q5" i="1"/>
  <c r="G22" i="28"/>
  <c r="B64" i="28"/>
  <c r="BI57" i="3"/>
  <c r="BQ29" i="3"/>
  <c r="BI29" i="3"/>
  <c r="BQ20" i="3"/>
  <c r="BI20" i="3"/>
  <c r="BA254" i="3"/>
  <c r="BQ254" i="3" s="1"/>
  <c r="BA815" i="3"/>
  <c r="BQ815" i="3" s="1"/>
  <c r="BQ48" i="3"/>
  <c r="BI48" i="3"/>
  <c r="AL834" i="3" a="1"/>
  <c r="AL834" i="3" s="1"/>
  <c r="AL683" i="3" a="1"/>
  <c r="AL683" i="3" s="1"/>
  <c r="AL792" i="3" a="1"/>
  <c r="AL792" i="3" s="1"/>
  <c r="AL498" i="3" a="1"/>
  <c r="AL498" i="3" s="1"/>
  <c r="AL230" i="3" a="1"/>
  <c r="AL230" i="3" s="1"/>
  <c r="AL699" i="3" a="1"/>
  <c r="AL699" i="3" s="1"/>
  <c r="AL987" i="3" a="1"/>
  <c r="AL987" i="3" s="1"/>
  <c r="AL445" i="3" a="1"/>
  <c r="AL445" i="3" s="1"/>
  <c r="AL953" i="3" a="1"/>
  <c r="AL953" i="3" s="1"/>
  <c r="AL866" i="3" a="1"/>
  <c r="AL866" i="3" s="1"/>
  <c r="AL399" i="3" a="1"/>
  <c r="AL399" i="3" s="1"/>
  <c r="AL70" i="3" a="1"/>
  <c r="AL70" i="3" s="1"/>
  <c r="AL345" i="3" a="1"/>
  <c r="AL345" i="3" s="1"/>
  <c r="AL127" i="3" a="1"/>
  <c r="AL127" i="3" s="1"/>
  <c r="AL878" i="3" a="1"/>
  <c r="AL878" i="3" s="1"/>
  <c r="AL421" i="3" a="1"/>
  <c r="AL421" i="3" s="1"/>
  <c r="AL947" i="3" a="1"/>
  <c r="AL947" i="3" s="1"/>
  <c r="AL692" i="3" a="1"/>
  <c r="AL692" i="3" s="1"/>
  <c r="AL629" i="3" a="1"/>
  <c r="AL629" i="3" s="1"/>
  <c r="AL494" i="3" a="1"/>
  <c r="AL494" i="3" s="1"/>
  <c r="AL372" i="3" a="1"/>
  <c r="AL372" i="3" s="1"/>
  <c r="AL183" i="3" a="1"/>
  <c r="AL183" i="3" s="1"/>
  <c r="AL791" i="3" a="1"/>
  <c r="AL791" i="3" s="1"/>
  <c r="AL765" i="3" a="1"/>
  <c r="AL765" i="3" s="1"/>
  <c r="AL956" i="3" a="1"/>
  <c r="AL956" i="3" s="1"/>
  <c r="AL353" i="3" a="1"/>
  <c r="AL353" i="3" s="1"/>
  <c r="AL79" i="3" a="1"/>
  <c r="AL79" i="3" s="1"/>
  <c r="AL910" i="3" a="1"/>
  <c r="AL910" i="3" s="1"/>
  <c r="AL408" i="3" a="1"/>
  <c r="AL408" i="3" s="1"/>
  <c r="AL196" i="3" a="1"/>
  <c r="AL196" i="3" s="1"/>
  <c r="AL433" i="3" a="1"/>
  <c r="AL433" i="3" s="1"/>
  <c r="AL620" i="3" a="1"/>
  <c r="AL620" i="3" s="1"/>
  <c r="AL519" i="3" a="1"/>
  <c r="AL519" i="3" s="1"/>
  <c r="AL406" i="3" a="1"/>
  <c r="AL406" i="3" s="1"/>
  <c r="AL166" i="3" a="1"/>
  <c r="AL166" i="3" s="1"/>
  <c r="AL561" i="3" a="1"/>
  <c r="AL561" i="3" s="1"/>
  <c r="AL985" i="3" a="1"/>
  <c r="AL985" i="3" s="1"/>
  <c r="AL978" i="3" a="1"/>
  <c r="AL978" i="3" s="1"/>
  <c r="AL397" i="3" a="1"/>
  <c r="AL397" i="3" s="1"/>
  <c r="AL73" i="3" a="1"/>
  <c r="AL73" i="3" s="1"/>
  <c r="AL365" i="3" a="1"/>
  <c r="AL365" i="3" s="1"/>
  <c r="AL72" i="3" a="1"/>
  <c r="AL72" i="3" s="1"/>
  <c r="AL284" i="3" a="1"/>
  <c r="AL284" i="3" s="1"/>
  <c r="AL552" i="3" a="1"/>
  <c r="AL552" i="3" s="1"/>
  <c r="AL111" i="3" a="1"/>
  <c r="AL111" i="3" s="1"/>
  <c r="AL278" i="3" a="1"/>
  <c r="AL278" i="3" s="1"/>
  <c r="AL598" i="3" a="1"/>
  <c r="AL598" i="3" s="1"/>
  <c r="AL420" i="3" a="1"/>
  <c r="AL420" i="3" s="1"/>
  <c r="AL358" i="3" a="1"/>
  <c r="AL358" i="3" s="1"/>
  <c r="AL616" i="3" a="1"/>
  <c r="AL616" i="3" s="1"/>
  <c r="AL259" i="3" a="1"/>
  <c r="AL259" i="3" s="1"/>
  <c r="AL348" i="3" a="1"/>
  <c r="AL348" i="3" s="1"/>
  <c r="AL161" i="3" a="1"/>
  <c r="AL161" i="3" s="1"/>
  <c r="AL314" i="3" a="1"/>
  <c r="AL314" i="3" s="1"/>
  <c r="AL274" i="3" a="1"/>
  <c r="AL274" i="3" s="1"/>
  <c r="AL813" i="3" a="1"/>
  <c r="AL813" i="3" s="1"/>
  <c r="AL774" i="3" a="1"/>
  <c r="AL774" i="3" s="1"/>
  <c r="AL984" i="3" a="1"/>
  <c r="AL984" i="3" s="1"/>
  <c r="AL886" i="3" a="1"/>
  <c r="AL886" i="3" s="1"/>
  <c r="AL690" i="3" a="1"/>
  <c r="AL690" i="3" s="1"/>
  <c r="AL246" i="3" a="1"/>
  <c r="AL246" i="3" s="1"/>
  <c r="AL470" i="3" a="1"/>
  <c r="AL470" i="3" s="1"/>
  <c r="AL849" i="3" a="1"/>
  <c r="AL849" i="3" s="1"/>
  <c r="AL142" i="3" a="1"/>
  <c r="AL142" i="3" s="1"/>
  <c r="AL750" i="3" a="1"/>
  <c r="AL750" i="3" s="1"/>
  <c r="AL682" i="3" a="1"/>
  <c r="AL682" i="3" s="1"/>
  <c r="AL425" i="3" a="1"/>
  <c r="AL425" i="3" s="1"/>
  <c r="AL762" i="3" a="1"/>
  <c r="AL762" i="3" s="1"/>
  <c r="AL704" i="3" a="1"/>
  <c r="AL704" i="3" s="1"/>
  <c r="AL531" i="3" a="1"/>
  <c r="AL531" i="3" s="1"/>
  <c r="AL525" i="3" a="1"/>
  <c r="AL525" i="3" s="1"/>
  <c r="AL140" i="3" a="1"/>
  <c r="AL140" i="3" s="1"/>
  <c r="AL917" i="3" a="1"/>
  <c r="AL917" i="3" s="1"/>
  <c r="AL730" i="3" a="1"/>
  <c r="AL730" i="3" s="1"/>
  <c r="AL946" i="3" a="1"/>
  <c r="AL946" i="3" s="1"/>
  <c r="AL567" i="3" a="1"/>
  <c r="AL567" i="3" s="1"/>
  <c r="AL897" i="3" a="1"/>
  <c r="AL897" i="3" s="1"/>
  <c r="AL448" i="3" a="1"/>
  <c r="AL448" i="3" s="1"/>
  <c r="AL741" i="3" a="1"/>
  <c r="AL741" i="3" s="1"/>
  <c r="AL218" i="3" a="1"/>
  <c r="AL218" i="3" s="1"/>
  <c r="AL941" i="3" a="1"/>
  <c r="AL941" i="3" s="1"/>
  <c r="AL195" i="3" a="1"/>
  <c r="AL195" i="3" s="1"/>
  <c r="AL380" i="3" a="1"/>
  <c r="AL380" i="3" s="1"/>
  <c r="AL495" i="3" a="1"/>
  <c r="AL495" i="3" s="1"/>
  <c r="AL257" i="3" a="1"/>
  <c r="AL257" i="3" s="1"/>
  <c r="AL115" i="3" a="1"/>
  <c r="AL115" i="3" s="1"/>
  <c r="AL623" i="3" a="1"/>
  <c r="AL623" i="3" s="1"/>
  <c r="AL270" i="3" a="1"/>
  <c r="AL270" i="3" s="1"/>
  <c r="AL482" i="3" a="1"/>
  <c r="AL482" i="3" s="1"/>
  <c r="AL404" i="3" a="1"/>
  <c r="AL404" i="3" s="1"/>
  <c r="AL809" i="3" a="1"/>
  <c r="AL809" i="3" s="1"/>
  <c r="AL521" i="3" a="1"/>
  <c r="AL521" i="3" s="1"/>
  <c r="AL160" i="3" a="1"/>
  <c r="AL160" i="3" s="1"/>
  <c r="AL860" i="3" a="1"/>
  <c r="AL860" i="3" s="1"/>
  <c r="AL659" i="3" a="1"/>
  <c r="AL659" i="3" s="1"/>
  <c r="AL288" i="3" a="1"/>
  <c r="AL288" i="3" s="1"/>
  <c r="AL648" i="3" a="1"/>
  <c r="AL648" i="3" s="1"/>
  <c r="AL313" i="3" a="1"/>
  <c r="AL313" i="3" s="1"/>
  <c r="AL164" i="3" a="1"/>
  <c r="AL164" i="3" s="1"/>
  <c r="AL294" i="3" a="1"/>
  <c r="AL294" i="3" s="1"/>
  <c r="AL740" i="3" a="1"/>
  <c r="AL740" i="3" s="1"/>
  <c r="AL630" i="3" a="1"/>
  <c r="AL630" i="3" s="1"/>
  <c r="AL955" i="3" a="1"/>
  <c r="AL955" i="3" s="1"/>
  <c r="AL826" i="3" a="1"/>
  <c r="AL826" i="3" s="1"/>
  <c r="AL718" i="3" a="1"/>
  <c r="AL718" i="3" s="1"/>
  <c r="AL14" i="3" a="1"/>
  <c r="AL14" i="3" s="1"/>
  <c r="AL982" i="3" a="1"/>
  <c r="AL982" i="3" s="1"/>
  <c r="AL403" i="3" a="1"/>
  <c r="AL403" i="3" s="1"/>
  <c r="AL865" i="3" a="1"/>
  <c r="AL865" i="3" s="1"/>
  <c r="AL800" i="3" a="1"/>
  <c r="AL800" i="3" s="1"/>
  <c r="AL904" i="3" a="1"/>
  <c r="AL904" i="3" s="1"/>
  <c r="AL708" i="3" a="1"/>
  <c r="AL708" i="3" s="1"/>
  <c r="AL615" i="3" a="1"/>
  <c r="AL615" i="3" s="1"/>
  <c r="AL506" i="3" a="1"/>
  <c r="AL506" i="3" s="1"/>
  <c r="AL226" i="3" a="1"/>
  <c r="AL226" i="3" s="1"/>
  <c r="AL647" i="3" a="1"/>
  <c r="AL647" i="3" s="1"/>
  <c r="AL275" i="3" a="1"/>
  <c r="AL275" i="3" s="1"/>
  <c r="AL323" i="3" a="1"/>
  <c r="AL323" i="3" s="1"/>
  <c r="AL795" i="3" a="1"/>
  <c r="AL795" i="3" s="1"/>
  <c r="AL589" i="3" a="1"/>
  <c r="AL589" i="3" s="1"/>
  <c r="AL24" i="3" a="1"/>
  <c r="AL24" i="3" s="1"/>
  <c r="AL450" i="3" a="1"/>
  <c r="AL450" i="3" s="1"/>
  <c r="AL786" i="3" a="1"/>
  <c r="AL786" i="3" s="1"/>
  <c r="AL429" i="3" a="1"/>
  <c r="AL429" i="3" s="1"/>
  <c r="AL237" i="3" a="1"/>
  <c r="AL237" i="3" s="1"/>
  <c r="AL354" i="3" a="1"/>
  <c r="AL354" i="3" s="1"/>
  <c r="AL544" i="3" a="1"/>
  <c r="AL544" i="3" s="1"/>
  <c r="AL751" i="3" a="1"/>
  <c r="AL751" i="3" s="1"/>
  <c r="AL296" i="3" a="1"/>
  <c r="AL296" i="3" s="1"/>
  <c r="AL138" i="3" a="1"/>
  <c r="AL138" i="3" s="1"/>
  <c r="AL60" i="3" a="1"/>
  <c r="AL60" i="3" s="1"/>
  <c r="AL75" i="3" a="1"/>
  <c r="AL75" i="3" s="1"/>
  <c r="AL150" i="3" a="1"/>
  <c r="AL150" i="3" s="1"/>
  <c r="AL830" i="3" a="1"/>
  <c r="AL830" i="3" s="1"/>
  <c r="AL474" i="3" a="1"/>
  <c r="AL474" i="3" s="1"/>
  <c r="AL30" i="3" a="1"/>
  <c r="AL30" i="3" s="1"/>
  <c r="AL301" i="3" a="1"/>
  <c r="AL301" i="3" s="1"/>
  <c r="AL716" i="3" a="1"/>
  <c r="AL716" i="3" s="1"/>
  <c r="AL476" i="3" a="1"/>
  <c r="AL476" i="3" s="1"/>
  <c r="AL644" i="3" a="1"/>
  <c r="AL644" i="3" s="1"/>
  <c r="AL262" i="3" a="1"/>
  <c r="AL262" i="3" s="1"/>
  <c r="AL346" i="3" a="1"/>
  <c r="AL346" i="3" s="1"/>
  <c r="AL289" i="3" a="1"/>
  <c r="AL289" i="3" s="1"/>
  <c r="AL496" i="3" a="1"/>
  <c r="AL496" i="3" s="1"/>
  <c r="AL859" i="3" a="1"/>
  <c r="AL859" i="3" s="1"/>
  <c r="AL671" i="3" a="1"/>
  <c r="AL671" i="3" s="1"/>
  <c r="AL241" i="3" a="1"/>
  <c r="AL241" i="3" s="1"/>
  <c r="AL617" i="3" a="1"/>
  <c r="AL617" i="3" s="1"/>
  <c r="AL841" i="3" a="1"/>
  <c r="AL841" i="3" s="1"/>
  <c r="AL639" i="3" a="1"/>
  <c r="AL639" i="3" s="1"/>
  <c r="AL835" i="3" a="1"/>
  <c r="AL835" i="3" s="1"/>
  <c r="AL969" i="3" a="1"/>
  <c r="AL969" i="3" s="1"/>
  <c r="AL771" i="3" a="1"/>
  <c r="AL771" i="3" s="1"/>
  <c r="AL33" i="3" a="1"/>
  <c r="AL33" i="3" s="1"/>
  <c r="AL489" i="3" a="1"/>
  <c r="AL489" i="3" s="1"/>
  <c r="AL481" i="3" a="1"/>
  <c r="AL481" i="3" s="1"/>
  <c r="AL663" i="3" a="1"/>
  <c r="AL663" i="3" s="1"/>
  <c r="AL307" i="3" a="1"/>
  <c r="AL307" i="3" s="1"/>
  <c r="AL180" i="3" a="1"/>
  <c r="AL180" i="3" s="1"/>
  <c r="AL862" i="3" a="1"/>
  <c r="AL862" i="3" s="1"/>
  <c r="AL131" i="3" a="1"/>
  <c r="AL131" i="3" s="1"/>
  <c r="AL302" i="3" a="1"/>
  <c r="AL302" i="3" s="1"/>
  <c r="AL499" i="3" a="1"/>
  <c r="AL499" i="3" s="1"/>
  <c r="AL959" i="3" a="1"/>
  <c r="AL959" i="3" s="1"/>
  <c r="AL907" i="3" a="1"/>
  <c r="AL907" i="3" s="1"/>
  <c r="AL98" i="3" a="1"/>
  <c r="AL98" i="3" s="1"/>
  <c r="AL236" i="3" a="1"/>
  <c r="AL236" i="3" s="1"/>
  <c r="AL557" i="3" a="1"/>
  <c r="AL557" i="3" s="1"/>
  <c r="AL475" i="3" a="1"/>
  <c r="AL475" i="3" s="1"/>
  <c r="AL310" i="3" a="1"/>
  <c r="AL310" i="3" s="1"/>
  <c r="AL510" i="3" a="1"/>
  <c r="AL510" i="3" s="1"/>
  <c r="AL564" i="3" a="1"/>
  <c r="AL564" i="3" s="1"/>
  <c r="AL322" i="3" a="1"/>
  <c r="AL322" i="3" s="1"/>
  <c r="AL396" i="3" a="1"/>
  <c r="AL396" i="3" s="1"/>
  <c r="AL458" i="3" a="1"/>
  <c r="AL458" i="3" s="1"/>
  <c r="AL546" i="3" a="1"/>
  <c r="AL546" i="3" s="1"/>
  <c r="AL516" i="3" a="1"/>
  <c r="AL516" i="3" s="1"/>
  <c r="AL305" i="3" a="1"/>
  <c r="AL305" i="3" s="1"/>
  <c r="AL447" i="3" a="1"/>
  <c r="AL447" i="3" s="1"/>
  <c r="AL580" i="3" a="1"/>
  <c r="AL580" i="3" s="1"/>
  <c r="AL977" i="3" a="1"/>
  <c r="AL977" i="3" s="1"/>
  <c r="AL781" i="3" a="1"/>
  <c r="AL781" i="3" s="1"/>
  <c r="AL110" i="3" a="1"/>
  <c r="AL110" i="3" s="1"/>
  <c r="AL700" i="3" a="1"/>
  <c r="AL700" i="3" s="1"/>
  <c r="AL996" i="3" a="1"/>
  <c r="AL996" i="3" s="1"/>
  <c r="AL872" i="3" a="1"/>
  <c r="AL872" i="3" s="1"/>
  <c r="AL36" i="3" a="1"/>
  <c r="AL36" i="3" s="1"/>
  <c r="AL935" i="3" a="1"/>
  <c r="AL935" i="3" s="1"/>
  <c r="AL867" i="3" a="1"/>
  <c r="AL867" i="3" s="1"/>
  <c r="AL171" i="3" a="1"/>
  <c r="AL171" i="3" s="1"/>
  <c r="AL263" i="3" a="1"/>
  <c r="AL263" i="3" s="1"/>
  <c r="AL467" i="3" a="1"/>
  <c r="AL467" i="3" s="1"/>
  <c r="AL184" i="3" a="1"/>
  <c r="AL184" i="3" s="1"/>
  <c r="AL106" i="3" a="1"/>
  <c r="AL106" i="3" s="1"/>
  <c r="AL514" i="3" a="1"/>
  <c r="AL514" i="3" s="1"/>
  <c r="AL137" i="3" a="1"/>
  <c r="AL137" i="3" s="1"/>
  <c r="AL755" i="3" a="1"/>
  <c r="AL755" i="3" s="1"/>
  <c r="AL254" i="3" a="1"/>
  <c r="AL254" i="3" s="1"/>
  <c r="AL843" i="3" a="1"/>
  <c r="AL843" i="3" s="1"/>
  <c r="AL308" i="3" a="1"/>
  <c r="AL308" i="3" s="1"/>
  <c r="AL126" i="3" a="1"/>
  <c r="AL126" i="3" s="1"/>
  <c r="AL212" i="3" a="1"/>
  <c r="AL212" i="3" s="1"/>
  <c r="AL363" i="3" a="1"/>
  <c r="AL363" i="3" s="1"/>
  <c r="AL633" i="3" a="1"/>
  <c r="AL633" i="3" s="1"/>
  <c r="AL686" i="3" a="1"/>
  <c r="AL686" i="3" s="1"/>
  <c r="AL48" i="3" a="1"/>
  <c r="AL48" i="3" s="1"/>
  <c r="AL790" i="3" a="1"/>
  <c r="AL790" i="3" s="1"/>
  <c r="AL379" i="3" a="1"/>
  <c r="AL379" i="3" s="1"/>
  <c r="AL798" i="3" a="1"/>
  <c r="AL798" i="3" s="1"/>
  <c r="AL227" i="3" a="1"/>
  <c r="AL227" i="3" s="1"/>
  <c r="AL104" i="3" a="1"/>
  <c r="AL104" i="3" s="1"/>
  <c r="AL351" i="3" a="1"/>
  <c r="AL351" i="3" s="1"/>
  <c r="AL85" i="3" a="1"/>
  <c r="AL85" i="3" s="1"/>
  <c r="AL857" i="3" a="1"/>
  <c r="AL857" i="3" s="1"/>
  <c r="AL769" i="3" a="1"/>
  <c r="AL769" i="3" s="1"/>
  <c r="AL435" i="3" a="1"/>
  <c r="AL435" i="3" s="1"/>
  <c r="AL876" i="3" a="1"/>
  <c r="AL876" i="3" s="1"/>
  <c r="AL172" i="3" a="1"/>
  <c r="AL172" i="3" s="1"/>
  <c r="AL437" i="3" a="1"/>
  <c r="AL437" i="3" s="1"/>
  <c r="AL387" i="3" a="1"/>
  <c r="AL387" i="3" s="1"/>
  <c r="AL972" i="3" a="1"/>
  <c r="AL972" i="3" s="1"/>
  <c r="AL954" i="3" a="1"/>
  <c r="AL954" i="3" s="1"/>
  <c r="AL503" i="3" a="1"/>
  <c r="AL503" i="3" s="1"/>
  <c r="AL783" i="3" a="1"/>
  <c r="AL783" i="3" s="1"/>
  <c r="AL416" i="3" a="1"/>
  <c r="AL416" i="3" s="1"/>
  <c r="AL334" i="3" a="1"/>
  <c r="AL334" i="3" s="1"/>
  <c r="AL298" i="3" a="1"/>
  <c r="AL298" i="3" s="1"/>
  <c r="AL389" i="3" a="1"/>
  <c r="AL389" i="3" s="1"/>
  <c r="AL848" i="3" a="1"/>
  <c r="AL848" i="3" s="1"/>
  <c r="AL748" i="3" a="1"/>
  <c r="AL748" i="3" s="1"/>
  <c r="AL575" i="3" a="1"/>
  <c r="AL575" i="3" s="1"/>
  <c r="AL734" i="3" a="1"/>
  <c r="AL734" i="3" s="1"/>
  <c r="AL251" i="3" a="1"/>
  <c r="AL251" i="3" s="1"/>
  <c r="AL194" i="3" a="1"/>
  <c r="AL194" i="3" s="1"/>
  <c r="AL624" i="3" a="1"/>
  <c r="AL624" i="3" s="1"/>
  <c r="AL193" i="3" a="1"/>
  <c r="AL193" i="3" s="1"/>
  <c r="AL870" i="3" a="1"/>
  <c r="AL870" i="3" s="1"/>
  <c r="AL80" i="3" a="1"/>
  <c r="AL80" i="3" s="1"/>
  <c r="AL90" i="3" a="1"/>
  <c r="AL90" i="3" s="1"/>
  <c r="AL410" i="3" a="1"/>
  <c r="AL410" i="3" s="1"/>
  <c r="AL912" i="3" a="1"/>
  <c r="AL912" i="3" s="1"/>
  <c r="AL958" i="3" a="1"/>
  <c r="AL958" i="3" s="1"/>
  <c r="AL39" i="3" a="1"/>
  <c r="AL39" i="3" s="1"/>
  <c r="AL291" i="3" a="1"/>
  <c r="AL291" i="3" s="1"/>
  <c r="AL763" i="3" a="1"/>
  <c r="AL763" i="3" s="1"/>
  <c r="AL577" i="3" a="1"/>
  <c r="AL577" i="3" s="1"/>
  <c r="AL738" i="3" a="1"/>
  <c r="AL738" i="3" s="1"/>
  <c r="AL253" i="3" a="1"/>
  <c r="AL253" i="3" s="1"/>
  <c r="AL761" i="3" a="1"/>
  <c r="AL761" i="3" s="1"/>
  <c r="AL727" i="3" a="1"/>
  <c r="AL727" i="3" s="1"/>
  <c r="AL556" i="3" a="1"/>
  <c r="AL556" i="3" s="1"/>
  <c r="AL640" i="3" a="1"/>
  <c r="AL640" i="3" s="1"/>
  <c r="AL211" i="3" a="1"/>
  <c r="AL211" i="3" s="1"/>
  <c r="AL493" i="3" a="1"/>
  <c r="AL493" i="3" s="1"/>
  <c r="AL670" i="3" a="1"/>
  <c r="AL670" i="3" s="1"/>
  <c r="AL807" i="3" a="1"/>
  <c r="AL807" i="3" s="1"/>
  <c r="AL777" i="3" a="1"/>
  <c r="AL777" i="3" s="1"/>
  <c r="AL373" i="3" a="1"/>
  <c r="AL373" i="3" s="1"/>
  <c r="AL526" i="3" a="1"/>
  <c r="AL526" i="3" s="1"/>
  <c r="AL804" i="3" a="1"/>
  <c r="AL804" i="3" s="1"/>
  <c r="AL554" i="3" a="1"/>
  <c r="AL554" i="3" s="1"/>
  <c r="AL279" i="3" a="1"/>
  <c r="AL279" i="3" s="1"/>
  <c r="AL756" i="3" a="1"/>
  <c r="AL756" i="3" s="1"/>
  <c r="AL413" i="3" a="1"/>
  <c r="AL413" i="3" s="1"/>
  <c r="AL342" i="3" a="1"/>
  <c r="AL342" i="3" s="1"/>
  <c r="AL585" i="3" a="1"/>
  <c r="AL585" i="3" s="1"/>
  <c r="AL836" i="3" a="1"/>
  <c r="AL836" i="3" s="1"/>
  <c r="AL858" i="3" a="1"/>
  <c r="AL858" i="3" s="1"/>
  <c r="AL385" i="3" a="1"/>
  <c r="AL385" i="3" s="1"/>
  <c r="AL717" i="3" a="1"/>
  <c r="AL717" i="3" s="1"/>
  <c r="AL719" i="3" a="1"/>
  <c r="AL719" i="3" s="1"/>
  <c r="AL877" i="3" a="1"/>
  <c r="AL877" i="3" s="1"/>
  <c r="AL41" i="3" a="1"/>
  <c r="AL41" i="3" s="1"/>
  <c r="AL821" i="3" a="1"/>
  <c r="AL821" i="3" s="1"/>
  <c r="AL121" i="3" a="1"/>
  <c r="AL121" i="3" s="1"/>
  <c r="AL920" i="3" a="1"/>
  <c r="AL920" i="3" s="1"/>
  <c r="AL731" i="3" a="1"/>
  <c r="AL731" i="3" s="1"/>
  <c r="AL394" i="3" a="1"/>
  <c r="AL394" i="3" s="1"/>
  <c r="AL983" i="3" a="1"/>
  <c r="AL983" i="3" s="1"/>
  <c r="AL931" i="3" a="1"/>
  <c r="AL931" i="3" s="1"/>
  <c r="AL926" i="3" a="1"/>
  <c r="AL926" i="3" s="1"/>
  <c r="AL511" i="3" a="1"/>
  <c r="AL511" i="3" s="1"/>
  <c r="AL11" i="3" a="1"/>
  <c r="AL11" i="3" s="1"/>
  <c r="AL631" i="3" a="1"/>
  <c r="AL631" i="3" s="1"/>
  <c r="AL871" i="3" a="1"/>
  <c r="AL871" i="3" s="1"/>
  <c r="AL853" i="3" a="1"/>
  <c r="AL853" i="3" s="1"/>
  <c r="AL875" i="3" a="1"/>
  <c r="AL875" i="3" s="1"/>
  <c r="AL311" i="3" a="1"/>
  <c r="AL311" i="3" s="1"/>
  <c r="AL606" i="3" a="1"/>
  <c r="AL606" i="3" s="1"/>
  <c r="AL688" i="3" a="1"/>
  <c r="AL688" i="3" s="1"/>
  <c r="AL788" i="3" a="1"/>
  <c r="AL788" i="3" s="1"/>
  <c r="AL657" i="3" a="1"/>
  <c r="AL657" i="3" s="1"/>
  <c r="AL823" i="3" a="1"/>
  <c r="AL823" i="3" s="1"/>
  <c r="AL646" i="3" a="1"/>
  <c r="AL646" i="3" s="1"/>
  <c r="AL366" i="3" a="1"/>
  <c r="AL366" i="3" s="1"/>
  <c r="AL929" i="3" a="1"/>
  <c r="AL929" i="3" s="1"/>
  <c r="AL84" i="3" a="1"/>
  <c r="AL84" i="3" s="1"/>
  <c r="AL17" i="3" a="1"/>
  <c r="AL17" i="3" s="1"/>
  <c r="AL553" i="3" a="1"/>
  <c r="AL553" i="3" s="1"/>
  <c r="AL228" i="3" a="1"/>
  <c r="AL228" i="3" s="1"/>
  <c r="AL122" i="3" a="1"/>
  <c r="AL122" i="3" s="1"/>
  <c r="AL986" i="3" a="1"/>
  <c r="AL986" i="3" s="1"/>
  <c r="AL141" i="3" a="1"/>
  <c r="AL141" i="3" s="1"/>
  <c r="AL206" i="3" a="1"/>
  <c r="AL206" i="3" s="1"/>
  <c r="AL566" i="3" a="1"/>
  <c r="AL566" i="3" s="1"/>
  <c r="AL1009" i="3" a="1"/>
  <c r="AL1009" i="3" s="1"/>
  <c r="AL280" i="3" a="1"/>
  <c r="AL280" i="3" s="1"/>
  <c r="AL545" i="3" a="1"/>
  <c r="AL545" i="3" s="1"/>
  <c r="AL107" i="3" a="1"/>
  <c r="AL107" i="3" s="1"/>
  <c r="AL487" i="3" a="1"/>
  <c r="AL487" i="3" s="1"/>
  <c r="AL842" i="3" a="1"/>
  <c r="AL842" i="3" s="1"/>
  <c r="AL687" i="3" a="1"/>
  <c r="AL687" i="3" s="1"/>
  <c r="AL597" i="3" a="1"/>
  <c r="AL597" i="3" s="1"/>
  <c r="AL208" i="3" a="1"/>
  <c r="AL208" i="3" s="1"/>
  <c r="AL297" i="3" a="1"/>
  <c r="AL297" i="3" s="1"/>
  <c r="AL861" i="3" a="1"/>
  <c r="AL861" i="3" s="1"/>
  <c r="AL409" i="3" a="1"/>
  <c r="AL409" i="3" s="1"/>
  <c r="AL562" i="3" a="1"/>
  <c r="AL562" i="3" s="1"/>
  <c r="AL874" i="3" a="1"/>
  <c r="AL874" i="3" s="1"/>
  <c r="AL281" i="3" a="1"/>
  <c r="AL281" i="3" s="1"/>
  <c r="AL766" i="3" a="1"/>
  <c r="AL766" i="3" s="1"/>
  <c r="AL936" i="3" a="1"/>
  <c r="AL936" i="3" s="1"/>
  <c r="AL707" i="3" a="1"/>
  <c r="AL707" i="3" s="1"/>
  <c r="AL961" i="3" a="1"/>
  <c r="AL961" i="3" s="1"/>
  <c r="AL989" i="3" a="1"/>
  <c r="AL989" i="3" s="1"/>
  <c r="AL329" i="3" a="1"/>
  <c r="AL329" i="3" s="1"/>
  <c r="AL789" i="3" a="1"/>
  <c r="AL789" i="3" s="1"/>
  <c r="AL244" i="3" a="1"/>
  <c r="AL244" i="3" s="1"/>
  <c r="AL772" i="3" a="1"/>
  <c r="AL772" i="3" s="1"/>
  <c r="AL407" i="3" a="1"/>
  <c r="AL407" i="3" s="1"/>
  <c r="AL479" i="3" a="1"/>
  <c r="AL479" i="3" s="1"/>
  <c r="AL824" i="3" a="1"/>
  <c r="AL824" i="3" s="1"/>
  <c r="AL588" i="3" a="1"/>
  <c r="AL588" i="3" s="1"/>
  <c r="AL326" i="3" a="1"/>
  <c r="AL326" i="3" s="1"/>
  <c r="AL833" i="3" a="1"/>
  <c r="AL833" i="3" s="1"/>
  <c r="AL596" i="3" a="1"/>
  <c r="AL596" i="3" s="1"/>
  <c r="AL698" i="3" a="1"/>
  <c r="AL698" i="3" s="1"/>
  <c r="AL486" i="3" a="1"/>
  <c r="AL486" i="3" s="1"/>
  <c r="AL441" i="3" a="1"/>
  <c r="AL441" i="3" s="1"/>
  <c r="AL154" i="3" a="1"/>
  <c r="AL154" i="3" s="1"/>
  <c r="AL82" i="3" a="1"/>
  <c r="AL82" i="3" s="1"/>
  <c r="AL637" i="3" a="1"/>
  <c r="AL637" i="3" s="1"/>
  <c r="AL988" i="3" a="1"/>
  <c r="AL988" i="3" s="1"/>
  <c r="AL271" i="3" a="1"/>
  <c r="AL271" i="3" s="1"/>
  <c r="AL613" i="3" a="1"/>
  <c r="AL613" i="3" s="1"/>
  <c r="AL336" i="3" a="1"/>
  <c r="AL336" i="3" s="1"/>
  <c r="AL463" i="3" a="1"/>
  <c r="AL463" i="3" s="1"/>
  <c r="AL888" i="3" a="1"/>
  <c r="AL888" i="3" s="1"/>
  <c r="AL892" i="3" a="1"/>
  <c r="AL892" i="3" s="1"/>
  <c r="AL202" i="3" a="1"/>
  <c r="AL202" i="3" s="1"/>
  <c r="AL814" i="3" a="1"/>
  <c r="AL814" i="3" s="1"/>
  <c r="AL901" i="3" a="1"/>
  <c r="AL901" i="3" s="1"/>
  <c r="AL261" i="3" a="1"/>
  <c r="AL261" i="3" s="1"/>
  <c r="AL573" i="3" a="1"/>
  <c r="AL573" i="3" s="1"/>
  <c r="AL619" i="3" a="1"/>
  <c r="AL619" i="3" s="1"/>
  <c r="AL528" i="3" a="1"/>
  <c r="AL528" i="3" s="1"/>
  <c r="AL711" i="3" a="1"/>
  <c r="AL711" i="3" s="1"/>
  <c r="AL693" i="3" a="1"/>
  <c r="AL693" i="3" s="1"/>
  <c r="AL535" i="3" a="1"/>
  <c r="AL535" i="3" s="1"/>
  <c r="AL117" i="3" a="1"/>
  <c r="AL117" i="3" s="1"/>
  <c r="AL916" i="3" a="1"/>
  <c r="AL916" i="3" s="1"/>
  <c r="AL114" i="3" a="1"/>
  <c r="AL114" i="3" s="1"/>
  <c r="AL92" i="3" a="1"/>
  <c r="AL92" i="3" s="1"/>
  <c r="AL778" i="3" a="1"/>
  <c r="AL778" i="3" s="1"/>
  <c r="AL925" i="3" a="1"/>
  <c r="AL925" i="3" s="1"/>
  <c r="AL266" i="3" a="1"/>
  <c r="AL266" i="3" s="1"/>
  <c r="AL576" i="3" a="1"/>
  <c r="AL576" i="3" s="1"/>
  <c r="AL316" i="3" a="1"/>
  <c r="AL316" i="3" s="1"/>
  <c r="AL185" i="3" a="1"/>
  <c r="AL185" i="3" s="1"/>
  <c r="AL643" i="3" a="1"/>
  <c r="AL643" i="3" s="1"/>
  <c r="AL264" i="3" a="1"/>
  <c r="AL264" i="3" s="1"/>
  <c r="AL825" i="3" a="1"/>
  <c r="AL825" i="3" s="1"/>
  <c r="AL720" i="3" a="1"/>
  <c r="AL720" i="3" s="1"/>
  <c r="AL52" i="3" a="1"/>
  <c r="AL52" i="3" s="1"/>
  <c r="AL536" i="3" a="1"/>
  <c r="AL536" i="3" s="1"/>
  <c r="AL22" i="3" a="1"/>
  <c r="AL22" i="3" s="1"/>
  <c r="AL979" i="3" a="1"/>
  <c r="AL979" i="3" s="1"/>
  <c r="AL845" i="3" a="1"/>
  <c r="AL845" i="3" s="1"/>
  <c r="AL632" i="3" a="1"/>
  <c r="AL632" i="3" s="1"/>
  <c r="AL542" i="3" a="1"/>
  <c r="AL542" i="3" s="1"/>
  <c r="AL911" i="3" a="1"/>
  <c r="AL911" i="3" s="1"/>
  <c r="AL324" i="3" a="1"/>
  <c r="AL324" i="3" s="1"/>
  <c r="AL444" i="3" a="1"/>
  <c r="AL444" i="3" s="1"/>
  <c r="AL287" i="3" a="1"/>
  <c r="AL287" i="3" s="1"/>
  <c r="AL31" i="3" a="1"/>
  <c r="AL31" i="3" s="1"/>
  <c r="AL591" i="3" a="1"/>
  <c r="AL591" i="3" s="1"/>
  <c r="AL600" i="3" a="1"/>
  <c r="AL600" i="3" s="1"/>
  <c r="AL691" i="3" a="1"/>
  <c r="AL691" i="3" s="1"/>
  <c r="AL252" i="3" a="1"/>
  <c r="AL252" i="3" s="1"/>
  <c r="AL449" i="3" a="1"/>
  <c r="AL449" i="3" s="1"/>
  <c r="AL757" i="3" a="1"/>
  <c r="AL757" i="3" s="1"/>
  <c r="AL653" i="3" a="1"/>
  <c r="AL653" i="3" s="1"/>
  <c r="AL1000" i="3" a="1"/>
  <c r="AL1000" i="3" s="1"/>
  <c r="AL604" i="3" a="1"/>
  <c r="AL604" i="3" s="1"/>
  <c r="AL533" i="3" a="1"/>
  <c r="AL533" i="3" s="1"/>
  <c r="AL383" i="3" a="1"/>
  <c r="AL383" i="3" s="1"/>
  <c r="AL368" i="3" a="1"/>
  <c r="AL368" i="3" s="1"/>
  <c r="AL145" i="3" a="1"/>
  <c r="AL145" i="3" s="1"/>
  <c r="AL167" i="3" a="1"/>
  <c r="AL167" i="3" s="1"/>
  <c r="AL883" i="3" a="1"/>
  <c r="AL883" i="3" s="1"/>
  <c r="AL231" i="3" a="1"/>
  <c r="AL231" i="3" s="1"/>
  <c r="AL83" i="3" a="1"/>
  <c r="AL83" i="3" s="1"/>
  <c r="AL400" i="3" a="1"/>
  <c r="AL400" i="3" s="1"/>
  <c r="AL87" i="3" a="1"/>
  <c r="AL87" i="3" s="1"/>
  <c r="AL767" i="3" a="1"/>
  <c r="AL767" i="3" s="1"/>
  <c r="AL65" i="3" a="1"/>
  <c r="AL65" i="3" s="1"/>
  <c r="AL182" i="3" a="1"/>
  <c r="AL182" i="3" s="1"/>
  <c r="AL158" i="3" a="1"/>
  <c r="AL158" i="3" s="1"/>
  <c r="AL349" i="3" a="1"/>
  <c r="AL349" i="3" s="1"/>
  <c r="AL678" i="3" a="1"/>
  <c r="AL678" i="3" s="1"/>
  <c r="AL35" i="3" a="1"/>
  <c r="AL35" i="3" s="1"/>
  <c r="AL744" i="3" a="1"/>
  <c r="AL744" i="3" s="1"/>
  <c r="AL571" i="3" a="1"/>
  <c r="AL571" i="3" s="1"/>
  <c r="AL132" i="3" a="1"/>
  <c r="AL132" i="3" s="1"/>
  <c r="AL797" i="3" a="1"/>
  <c r="AL797" i="3" s="1"/>
  <c r="AL248" i="3" a="1"/>
  <c r="AL248" i="3" s="1"/>
  <c r="AL523" i="3" a="1"/>
  <c r="AL523" i="3" s="1"/>
  <c r="AL938" i="3" a="1"/>
  <c r="AL938" i="3" s="1"/>
  <c r="AL723" i="3" a="1"/>
  <c r="AL723" i="3" s="1"/>
  <c r="AL103" i="3" a="1"/>
  <c r="AL103" i="3" s="1"/>
  <c r="AL23" i="3" a="1"/>
  <c r="AL23" i="3" s="1"/>
  <c r="AL701" i="3" a="1"/>
  <c r="AL701" i="3" s="1"/>
  <c r="AL50" i="3" a="1"/>
  <c r="AL50" i="3" s="1"/>
  <c r="AL320" i="3" a="1"/>
  <c r="AL320" i="3" s="1"/>
  <c r="AL20" i="3" a="1"/>
  <c r="AL20" i="3" s="1"/>
  <c r="AL304" i="3" a="1"/>
  <c r="AL304" i="3" s="1"/>
  <c r="AL593" i="3" a="1"/>
  <c r="AL593" i="3" s="1"/>
  <c r="AL735" i="3" a="1"/>
  <c r="AL735" i="3" s="1"/>
  <c r="AL1007" i="3" a="1"/>
  <c r="AL1007" i="3" s="1"/>
  <c r="AL749" i="3" a="1"/>
  <c r="AL749" i="3" s="1"/>
  <c r="AL343" i="3" a="1"/>
  <c r="AL343" i="3" s="1"/>
  <c r="AL466" i="3" a="1"/>
  <c r="AL466" i="3" s="1"/>
  <c r="AL376" i="3" a="1"/>
  <c r="AL376" i="3" s="1"/>
  <c r="AL831" i="3" a="1"/>
  <c r="AL831" i="3" s="1"/>
  <c r="AL93" i="3" a="1"/>
  <c r="AL93" i="3" s="1"/>
  <c r="AL300" i="3" a="1"/>
  <c r="AL300" i="3" s="1"/>
  <c r="AL201" i="3" a="1"/>
  <c r="AL201" i="3" s="1"/>
  <c r="AL175" i="3" a="1"/>
  <c r="AL175" i="3" s="1"/>
  <c r="AL77" i="3" a="1"/>
  <c r="AL77" i="3" s="1"/>
  <c r="AL799" i="3" a="1"/>
  <c r="AL799" i="3" s="1"/>
  <c r="AL457" i="3" a="1"/>
  <c r="AL457" i="3" s="1"/>
  <c r="AL574" i="3" a="1"/>
  <c r="AL574" i="3" s="1"/>
  <c r="AL473" i="3" a="1"/>
  <c r="AL473" i="3" s="1"/>
  <c r="AL105" i="3" a="1"/>
  <c r="AL105" i="3" s="1"/>
  <c r="AL1008" i="3" a="1"/>
  <c r="AL1008" i="3" s="1"/>
  <c r="AL661" i="3" a="1"/>
  <c r="AL661" i="3" s="1"/>
  <c r="AL710" i="3" a="1"/>
  <c r="AL710" i="3" s="1"/>
  <c r="AL685" i="3" a="1"/>
  <c r="AL685" i="3" s="1"/>
  <c r="AL590" i="3" a="1"/>
  <c r="AL590" i="3" s="1"/>
  <c r="AL29" i="3" a="1"/>
  <c r="AL29" i="3" s="1"/>
  <c r="AL501" i="3" a="1"/>
  <c r="AL501" i="3" s="1"/>
  <c r="AL223" i="3" a="1"/>
  <c r="AL223" i="3" s="1"/>
  <c r="AL963" i="3" a="1"/>
  <c r="AL963" i="3" s="1"/>
  <c r="AL899" i="3" a="1"/>
  <c r="AL899" i="3" s="1"/>
  <c r="AL146" i="3" a="1"/>
  <c r="AL146" i="3" s="1"/>
  <c r="AL240" i="3" a="1"/>
  <c r="AL240" i="3" s="1"/>
  <c r="AL706" i="3" a="1"/>
  <c r="AL706" i="3" s="1"/>
  <c r="AL880" i="3" a="1"/>
  <c r="AL880" i="3" s="1"/>
  <c r="AL398" i="3" a="1"/>
  <c r="AL398" i="3" s="1"/>
  <c r="AL352" i="3" a="1"/>
  <c r="AL352" i="3" s="1"/>
  <c r="AL317" i="3" a="1"/>
  <c r="AL317" i="3" s="1"/>
  <c r="AL500" i="3" a="1"/>
  <c r="AL500" i="3" s="1"/>
  <c r="AL143" i="3" a="1"/>
  <c r="AL143" i="3" s="1"/>
  <c r="AL42" i="3" a="1"/>
  <c r="AL42" i="3" s="1"/>
  <c r="AL666" i="3" a="1"/>
  <c r="AL666" i="3" s="1"/>
  <c r="AL125" i="3" a="1"/>
  <c r="AL125" i="3" s="1"/>
  <c r="AL129" i="3" a="1"/>
  <c r="AL129" i="3" s="1"/>
  <c r="AL176" i="3" a="1"/>
  <c r="AL176" i="3" s="1"/>
  <c r="AL144" i="3" a="1"/>
  <c r="AL144" i="3" s="1"/>
  <c r="AL32" i="3" a="1"/>
  <c r="AL32" i="3" s="1"/>
  <c r="AL282" i="3" a="1"/>
  <c r="AL282" i="3" s="1"/>
  <c r="AL563" i="3" a="1"/>
  <c r="AL563" i="3" s="1"/>
  <c r="AL44" i="3" a="1"/>
  <c r="AL44" i="3" s="1"/>
  <c r="AL108" i="3" a="1"/>
  <c r="AL108" i="3" s="1"/>
  <c r="AL306" i="3" a="1"/>
  <c r="AL306" i="3" s="1"/>
  <c r="AL537" i="3" a="1"/>
  <c r="AL537" i="3" s="1"/>
  <c r="AL844" i="3" a="1"/>
  <c r="AL844" i="3" s="1"/>
  <c r="AL779" i="3" a="1"/>
  <c r="AL779" i="3" s="1"/>
  <c r="AL46" i="3" a="1"/>
  <c r="AL46" i="3" s="1"/>
  <c r="AL272" i="3" a="1"/>
  <c r="AL272" i="3" s="1"/>
  <c r="AL431" i="3" a="1"/>
  <c r="AL431" i="3" s="1"/>
  <c r="AL471" i="3" a="1"/>
  <c r="AL471" i="3" s="1"/>
  <c r="AL997" i="3" a="1"/>
  <c r="AL997" i="3" s="1"/>
  <c r="AL417" i="3" a="1"/>
  <c r="AL417" i="3" s="1"/>
  <c r="AL565" i="3" a="1"/>
  <c r="AL565" i="3" s="1"/>
  <c r="AL582" i="3" a="1"/>
  <c r="AL582" i="3" s="1"/>
  <c r="AL838" i="3" a="1"/>
  <c r="AL838" i="3" s="1"/>
  <c r="AL547" i="3" a="1"/>
  <c r="AL547" i="3" s="1"/>
  <c r="AL968" i="3" a="1"/>
  <c r="AL968" i="3" s="1"/>
  <c r="AL965" i="3" a="1"/>
  <c r="AL965" i="3" s="1"/>
  <c r="AL605" i="3" a="1"/>
  <c r="AL605" i="3" s="1"/>
  <c r="AL674" i="3" a="1"/>
  <c r="AL674" i="3" s="1"/>
  <c r="AL234" i="3" a="1"/>
  <c r="AL234" i="3" s="1"/>
  <c r="AL151" i="3" a="1"/>
  <c r="AL151" i="3" s="1"/>
  <c r="AL181" i="3" a="1"/>
  <c r="AL181" i="3" s="1"/>
  <c r="AL837" i="3" a="1"/>
  <c r="AL837" i="3" s="1"/>
  <c r="AL677" i="3" a="1"/>
  <c r="AL677" i="3" s="1"/>
  <c r="AL782" i="3" a="1"/>
  <c r="AL782" i="3" s="1"/>
  <c r="AL61" i="3" a="1"/>
  <c r="AL61" i="3" s="1"/>
  <c r="AL57" i="3" a="1"/>
  <c r="AL57" i="3" s="1"/>
  <c r="AL923" i="3" a="1"/>
  <c r="AL923" i="3" s="1"/>
  <c r="AL933" i="3" a="1"/>
  <c r="AL933" i="3" s="1"/>
  <c r="AL412" i="3" a="1"/>
  <c r="AL412" i="3" s="1"/>
  <c r="AL712" i="3" a="1"/>
  <c r="AL712" i="3" s="1"/>
  <c r="AL930" i="3" a="1"/>
  <c r="AL930" i="3" s="1"/>
  <c r="AL347" i="3" a="1"/>
  <c r="AL347" i="3" s="1"/>
  <c r="AL847" i="3" a="1"/>
  <c r="AL847" i="3" s="1"/>
  <c r="AL579" i="3" a="1"/>
  <c r="AL579" i="3" s="1"/>
  <c r="AL190" i="3" a="1"/>
  <c r="AL190" i="3" s="1"/>
  <c r="AL277" i="3" a="1"/>
  <c r="AL277" i="3" s="1"/>
  <c r="AL940" i="3" a="1"/>
  <c r="AL940" i="3" s="1"/>
  <c r="AL318" i="3" a="1"/>
  <c r="AL318" i="3" s="1"/>
  <c r="AL856" i="3" a="1"/>
  <c r="AL856" i="3" s="1"/>
  <c r="AL375" i="3" a="1"/>
  <c r="AL375" i="3" s="1"/>
  <c r="AL634" i="3" a="1"/>
  <c r="AL634" i="3" s="1"/>
  <c r="AL255" i="3" a="1"/>
  <c r="AL255" i="3" s="1"/>
  <c r="AL952" i="3" a="1"/>
  <c r="AL952" i="3" s="1"/>
  <c r="AL333" i="3" a="1"/>
  <c r="AL333" i="3" s="1"/>
  <c r="AL321" i="3" a="1"/>
  <c r="AL321" i="3" s="1"/>
  <c r="AL703" i="3" a="1"/>
  <c r="AL703" i="3" s="1"/>
  <c r="AL840" i="3" a="1"/>
  <c r="AL840" i="3" s="1"/>
  <c r="AL97" i="3" a="1"/>
  <c r="AL97" i="3" s="1"/>
  <c r="AL247" i="3" a="1"/>
  <c r="AL247" i="3" s="1"/>
  <c r="AL898" i="3" a="1"/>
  <c r="AL898" i="3" s="1"/>
  <c r="AL439" i="3" a="1"/>
  <c r="AL439" i="3" s="1"/>
  <c r="AL586" i="3" a="1"/>
  <c r="AL586" i="3" s="1"/>
  <c r="AL174" i="3" a="1"/>
  <c r="AL174" i="3" s="1"/>
  <c r="AL994" i="3" a="1"/>
  <c r="AL994" i="3" s="1"/>
  <c r="AL721" i="3" a="1"/>
  <c r="AL721" i="3" s="1"/>
  <c r="AL157" i="3" a="1"/>
  <c r="AL157" i="3" s="1"/>
  <c r="AL405" i="3" a="1"/>
  <c r="AL405" i="3" s="1"/>
  <c r="AL736" i="3" a="1"/>
  <c r="AL736" i="3" s="1"/>
  <c r="AL895" i="3" a="1"/>
  <c r="AL895" i="3" s="1"/>
  <c r="AL768" i="3" a="1"/>
  <c r="AL768" i="3" s="1"/>
  <c r="AL120" i="3" a="1"/>
  <c r="AL120" i="3" s="1"/>
  <c r="AL669" i="3" a="1"/>
  <c r="AL669" i="3" s="1"/>
  <c r="AL507" i="3" a="1"/>
  <c r="AL507" i="3" s="1"/>
  <c r="AL558" i="3" a="1"/>
  <c r="AL558" i="3" s="1"/>
  <c r="AL882" i="3" a="1"/>
  <c r="AL882" i="3" s="1"/>
  <c r="AL378" i="3" a="1"/>
  <c r="AL378" i="3" s="1"/>
  <c r="AL62" i="3" a="1"/>
  <c r="AL62" i="3" s="1"/>
  <c r="AL243" i="3" a="1"/>
  <c r="AL243" i="3" s="1"/>
  <c r="AL58" i="3" a="1"/>
  <c r="AL58" i="3" s="1"/>
  <c r="AL745" i="3" a="1"/>
  <c r="AL745" i="3" s="1"/>
  <c r="AL492" i="3" a="1"/>
  <c r="AL492" i="3" s="1"/>
  <c r="AL411" i="3" a="1"/>
  <c r="AL411" i="3" s="1"/>
  <c r="AL276" i="3" a="1"/>
  <c r="AL276" i="3" s="1"/>
  <c r="AL649" i="3" a="1"/>
  <c r="AL649" i="3" s="1"/>
  <c r="AL934" i="3" a="1"/>
  <c r="AL934" i="3" s="1"/>
  <c r="AL581" i="3" a="1"/>
  <c r="AL581" i="3" s="1"/>
  <c r="AL726" i="3" a="1"/>
  <c r="AL726" i="3" s="1"/>
  <c r="AL163" i="3" a="1"/>
  <c r="AL163" i="3" s="1"/>
  <c r="AL628" i="3" a="1"/>
  <c r="AL628" i="3" s="1"/>
  <c r="AL724" i="3" a="1"/>
  <c r="AL724" i="3" s="1"/>
  <c r="AL957" i="3" a="1"/>
  <c r="AL957" i="3" s="1"/>
  <c r="AL497" i="3" a="1"/>
  <c r="AL497" i="3" s="1"/>
  <c r="AL906" i="3" a="1"/>
  <c r="AL906" i="3" s="1"/>
  <c r="AL775" i="3" a="1"/>
  <c r="AL775" i="3" s="1"/>
  <c r="AL245" i="3" a="1"/>
  <c r="AL245" i="3" s="1"/>
  <c r="AL356" i="3" a="1"/>
  <c r="AL356" i="3" s="1"/>
  <c r="AL159" i="3" a="1"/>
  <c r="AL159" i="3" s="1"/>
  <c r="AL980" i="3" a="1"/>
  <c r="AL980" i="3" s="1"/>
  <c r="AL601" i="3" a="1"/>
  <c r="AL601" i="3" s="1"/>
  <c r="AL401" i="3" a="1"/>
  <c r="AL401" i="3" s="1"/>
  <c r="AL386" i="3" a="1"/>
  <c r="AL386" i="3" s="1"/>
  <c r="AL220" i="3" a="1"/>
  <c r="AL220" i="3" s="1"/>
  <c r="AL260" i="3" a="1"/>
  <c r="AL260" i="3" s="1"/>
  <c r="AL382" i="3" a="1"/>
  <c r="AL382" i="3" s="1"/>
  <c r="AL550" i="3" a="1"/>
  <c r="AL550" i="3" s="1"/>
  <c r="AL914" i="3" a="1"/>
  <c r="AL914" i="3" s="1"/>
  <c r="AL794" i="3" a="1"/>
  <c r="AL794" i="3" s="1"/>
  <c r="AL805" i="3" a="1"/>
  <c r="AL805" i="3" s="1"/>
  <c r="AL832" i="3" a="1"/>
  <c r="AL832" i="3" s="1"/>
  <c r="AL216" i="3" a="1"/>
  <c r="AL216" i="3" s="1"/>
  <c r="AL614" i="3" a="1"/>
  <c r="AL614" i="3" s="1"/>
  <c r="AL135" i="3" a="1"/>
  <c r="AL135" i="3" s="1"/>
  <c r="AL540" i="3" a="1"/>
  <c r="AL540" i="3" s="1"/>
  <c r="AL932" i="3" a="1"/>
  <c r="AL932" i="3" s="1"/>
  <c r="AL995" i="3" a="1"/>
  <c r="AL995" i="3" s="1"/>
  <c r="AL975" i="3" a="1"/>
  <c r="AL975" i="3" s="1"/>
  <c r="AL442" i="3" a="1"/>
  <c r="AL442" i="3" s="1"/>
  <c r="AL625" i="3" a="1"/>
  <c r="AL625" i="3" s="1"/>
  <c r="AL627" i="3" a="1"/>
  <c r="AL627" i="3" s="1"/>
  <c r="AL461" i="3" a="1"/>
  <c r="AL461" i="3" s="1"/>
  <c r="AL816" i="3" a="1"/>
  <c r="AL816" i="3" s="1"/>
  <c r="AL815" i="3" a="1"/>
  <c r="AL815" i="3" s="1"/>
  <c r="AL483" i="3" a="1"/>
  <c r="AL483" i="3" s="1"/>
  <c r="AL381" i="3" a="1"/>
  <c r="AL381" i="3" s="1"/>
  <c r="AL890" i="3" a="1"/>
  <c r="AL890" i="3" s="1"/>
  <c r="AL603" i="3" a="1"/>
  <c r="AL603" i="3" s="1"/>
  <c r="AL819" i="3" a="1"/>
  <c r="AL819" i="3" s="1"/>
  <c r="AL78" i="3" a="1"/>
  <c r="AL78" i="3" s="1"/>
  <c r="AL100" i="3" a="1"/>
  <c r="AL100" i="3" s="1"/>
  <c r="AL538" i="3" a="1"/>
  <c r="AL538" i="3" s="1"/>
  <c r="AL388" i="3" a="1"/>
  <c r="AL388" i="3" s="1"/>
  <c r="AL673" i="3" a="1"/>
  <c r="AL673" i="3" s="1"/>
  <c r="AL694" i="3" a="1"/>
  <c r="AL694" i="3" s="1"/>
  <c r="AL331" i="3" a="1"/>
  <c r="AL331" i="3" s="1"/>
  <c r="AL156" i="3" a="1"/>
  <c r="AL156" i="3" s="1"/>
  <c r="AL714" i="3" a="1"/>
  <c r="AL714" i="3" s="1"/>
  <c r="AL981" i="3" a="1"/>
  <c r="AL981" i="3" s="1"/>
  <c r="AL753" i="3" a="1"/>
  <c r="AL753" i="3" s="1"/>
  <c r="AL205" i="3" a="1"/>
  <c r="AL205" i="3" s="1"/>
  <c r="AL55" i="3" a="1"/>
  <c r="AL55" i="3" s="1"/>
  <c r="AL948" i="3" a="1"/>
  <c r="AL948" i="3" s="1"/>
  <c r="AL919" i="3" a="1"/>
  <c r="AL919" i="3" s="1"/>
  <c r="AL541" i="3" a="1"/>
  <c r="AL541" i="3" s="1"/>
  <c r="AL293" i="3" a="1"/>
  <c r="AL293" i="3" s="1"/>
  <c r="AL864" i="3" a="1"/>
  <c r="AL864" i="3" s="1"/>
  <c r="AL667" i="3" a="1"/>
  <c r="AL667" i="3" s="1"/>
  <c r="AL101" i="3" a="1"/>
  <c r="AL101" i="3" s="1"/>
  <c r="AL903" i="3" a="1"/>
  <c r="AL903" i="3" s="1"/>
  <c r="AL551" i="3" a="1"/>
  <c r="AL551" i="3" s="1"/>
  <c r="AL446" i="3" a="1"/>
  <c r="AL446" i="3" s="1"/>
  <c r="AL357" i="3" a="1"/>
  <c r="AL357" i="3" s="1"/>
  <c r="AL460" i="3" a="1"/>
  <c r="AL460" i="3" s="1"/>
  <c r="AL801" i="3" a="1"/>
  <c r="AL801" i="3" s="1"/>
  <c r="AL808" i="3" a="1"/>
  <c r="AL808" i="3" s="1"/>
  <c r="AL453" i="3" a="1"/>
  <c r="AL453" i="3" s="1"/>
  <c r="AL770" i="3" a="1"/>
  <c r="AL770" i="3" s="1"/>
  <c r="AL392" i="3" a="1"/>
  <c r="AL392" i="3" s="1"/>
  <c r="AL622" i="3" a="1"/>
  <c r="AL622" i="3" s="1"/>
  <c r="AL702" i="3" a="1"/>
  <c r="AL702" i="3" s="1"/>
  <c r="AL722" i="3" a="1"/>
  <c r="AL722" i="3" s="1"/>
  <c r="AL512" i="3" a="1"/>
  <c r="AL512" i="3" s="1"/>
  <c r="AL162" i="3" a="1"/>
  <c r="AL162" i="3" s="1"/>
  <c r="AL513" i="3" a="1"/>
  <c r="AL513" i="3" s="1"/>
  <c r="AL199" i="3" a="1"/>
  <c r="AL199" i="3" s="1"/>
  <c r="AL913" i="3" a="1"/>
  <c r="AL913" i="3" s="1"/>
  <c r="AL584" i="3" a="1"/>
  <c r="AL584" i="3" s="1"/>
  <c r="AL95" i="3" a="1"/>
  <c r="AL95" i="3" s="1"/>
  <c r="AL402" i="3" a="1"/>
  <c r="AL402" i="3" s="1"/>
  <c r="AL966" i="3" a="1"/>
  <c r="AL966" i="3" s="1"/>
  <c r="AL192" i="3" a="1"/>
  <c r="AL192" i="3" s="1"/>
  <c r="AL822" i="3" a="1"/>
  <c r="AL822" i="3" s="1"/>
  <c r="AL53" i="3" a="1"/>
  <c r="AL53" i="3" s="1"/>
  <c r="AL186" i="3" a="1"/>
  <c r="AL186" i="3" s="1"/>
  <c r="AL315" i="3" a="1"/>
  <c r="AL315" i="3" s="1"/>
  <c r="AL802" i="3" a="1"/>
  <c r="AL802" i="3" s="1"/>
  <c r="AL599" i="3" a="1"/>
  <c r="AL599" i="3" s="1"/>
  <c r="AL715" i="3" a="1"/>
  <c r="AL715" i="3" s="1"/>
  <c r="AL852" i="3" a="1"/>
  <c r="AL852" i="3" s="1"/>
  <c r="AL116" i="3" a="1"/>
  <c r="AL116" i="3" s="1"/>
  <c r="AL587" i="3" a="1"/>
  <c r="AL587" i="3" s="1"/>
  <c r="AL990" i="3" a="1"/>
  <c r="AL990" i="3" s="1"/>
  <c r="AL168" i="3" a="1"/>
  <c r="AL168" i="3" s="1"/>
  <c r="AL733" i="3" a="1"/>
  <c r="AL733" i="3" s="1"/>
  <c r="AL902" i="3" a="1"/>
  <c r="AL902" i="3" s="1"/>
  <c r="AL846" i="3" a="1"/>
  <c r="AL846" i="3" s="1"/>
  <c r="AL249" i="3" a="1"/>
  <c r="AL249" i="3" s="1"/>
  <c r="AL918" i="3" a="1"/>
  <c r="AL918" i="3" s="1"/>
  <c r="AL921" i="3" a="1"/>
  <c r="AL921" i="3" s="1"/>
  <c r="AL339" i="3" a="1"/>
  <c r="AL339" i="3" s="1"/>
  <c r="AL134" i="3" a="1"/>
  <c r="AL134" i="3" s="1"/>
  <c r="AL38" i="3" a="1"/>
  <c r="AL38" i="3" s="1"/>
  <c r="AL1003" i="3" a="1"/>
  <c r="AL1003" i="3" s="1"/>
  <c r="AL684" i="3" a="1"/>
  <c r="AL684" i="3" s="1"/>
  <c r="AL817" i="3" a="1"/>
  <c r="AL817" i="3" s="1"/>
  <c r="AL454" i="3" a="1"/>
  <c r="AL454" i="3" s="1"/>
  <c r="AL943" i="3" a="1"/>
  <c r="AL943" i="3" s="1"/>
  <c r="AL69" i="3" a="1"/>
  <c r="AL69" i="3" s="1"/>
  <c r="AL179" i="3" a="1"/>
  <c r="AL179" i="3" s="1"/>
  <c r="AL594" i="3" a="1"/>
  <c r="AL594" i="3" s="1"/>
  <c r="AL570" i="3" a="1"/>
  <c r="AL570" i="3" s="1"/>
  <c r="AL26" i="3" a="1"/>
  <c r="AL26" i="3" s="1"/>
  <c r="AL359" i="3" a="1"/>
  <c r="AL359" i="3" s="1"/>
  <c r="AL215" i="3" a="1"/>
  <c r="AL215" i="3" s="1"/>
  <c r="AL290" i="3" a="1"/>
  <c r="AL290" i="3" s="1"/>
  <c r="AL681" i="3" a="1"/>
  <c r="AL681" i="3" s="1"/>
  <c r="AL423" i="3" a="1"/>
  <c r="AL423" i="3" s="1"/>
  <c r="AL71" i="3" a="1"/>
  <c r="AL71" i="3" s="1"/>
  <c r="AL94" i="3" a="1"/>
  <c r="AL94" i="3" s="1"/>
  <c r="AL820" i="3" a="1"/>
  <c r="AL820" i="3" s="1"/>
  <c r="AL285" i="3" a="1"/>
  <c r="AL285" i="3" s="1"/>
  <c r="AL51" i="3" a="1"/>
  <c r="AL51" i="3" s="1"/>
  <c r="AL764" i="3" a="1"/>
  <c r="AL764" i="3" s="1"/>
  <c r="AL697" i="3" a="1"/>
  <c r="AL697" i="3" s="1"/>
  <c r="AL891" i="3" a="1"/>
  <c r="AL891" i="3" s="1"/>
  <c r="AL664" i="3" a="1"/>
  <c r="AL664" i="3" s="1"/>
  <c r="AL27" i="3" a="1"/>
  <c r="AL27" i="3" s="1"/>
  <c r="AL21" i="3" a="1"/>
  <c r="AL21" i="3" s="1"/>
  <c r="AL529" i="3" a="1"/>
  <c r="AL529" i="3" s="1"/>
  <c r="AL642" i="3" a="1"/>
  <c r="AL642" i="3" s="1"/>
  <c r="AL459" i="3" a="1"/>
  <c r="AL459" i="3" s="1"/>
  <c r="AL477" i="3" a="1"/>
  <c r="AL477" i="3" s="1"/>
  <c r="AL472" i="3" a="1"/>
  <c r="AL472" i="3" s="1"/>
  <c r="AL165" i="3" a="1"/>
  <c r="AL165" i="3" s="1"/>
  <c r="AL1001" i="3" a="1"/>
  <c r="AL1001" i="3" s="1"/>
  <c r="AL312" i="3" a="1"/>
  <c r="AL312" i="3" s="1"/>
  <c r="AL250" i="3" a="1"/>
  <c r="AL250" i="3" s="1"/>
  <c r="AL209" i="3" a="1"/>
  <c r="AL209" i="3" s="1"/>
  <c r="AL25" i="3" a="1"/>
  <c r="AL25" i="3" s="1"/>
  <c r="AL13" i="3" a="1"/>
  <c r="AL13" i="3" s="1"/>
  <c r="AL851" i="3" a="1"/>
  <c r="AL851" i="3" s="1"/>
  <c r="AL119" i="3" a="1"/>
  <c r="AL119" i="3" s="1"/>
  <c r="AL118" i="3" a="1"/>
  <c r="AL118" i="3" s="1"/>
  <c r="AL881" i="3" a="1"/>
  <c r="AL881" i="3" s="1"/>
  <c r="AL508" i="3" a="1"/>
  <c r="AL508" i="3" s="1"/>
  <c r="AL391" i="3" a="1"/>
  <c r="AL391" i="3" s="1"/>
  <c r="AL568" i="3" a="1"/>
  <c r="AL568" i="3" s="1"/>
  <c r="AL504" i="3" a="1"/>
  <c r="AL504" i="3" s="1"/>
  <c r="AL258" i="3" a="1"/>
  <c r="AL258" i="3" s="1"/>
  <c r="AL18" i="3" a="1"/>
  <c r="AL18" i="3" s="1"/>
  <c r="AL611" i="3" a="1"/>
  <c r="AL611" i="3" s="1"/>
  <c r="AL490" i="3" a="1"/>
  <c r="AL490" i="3" s="1"/>
  <c r="AL784" i="3" a="1"/>
  <c r="AL784" i="3" s="1"/>
  <c r="AL54" i="3" a="1"/>
  <c r="AL54" i="3" s="1"/>
  <c r="AL81" i="3" a="1"/>
  <c r="AL81" i="3" s="1"/>
  <c r="AL967" i="3" a="1"/>
  <c r="AL967" i="3" s="1"/>
  <c r="AL16" i="3" a="1"/>
  <c r="AL16" i="3" s="1"/>
  <c r="AL224" i="3" a="1"/>
  <c r="AL224" i="3" s="1"/>
  <c r="AL742" i="3" a="1"/>
  <c r="AL742" i="3" s="1"/>
  <c r="AL887" i="3" a="1"/>
  <c r="AL887" i="3" s="1"/>
  <c r="AL217" i="3" a="1"/>
  <c r="AL217" i="3" s="1"/>
  <c r="AL869" i="3" a="1"/>
  <c r="AL869" i="3" s="1"/>
  <c r="AL204" i="3" a="1"/>
  <c r="AL204" i="3" s="1"/>
  <c r="AL743" i="3" a="1"/>
  <c r="AL743" i="3" s="1"/>
  <c r="AL465" i="3" a="1"/>
  <c r="AL465" i="3" s="1"/>
  <c r="AL713" i="3" a="1"/>
  <c r="AL713" i="3" s="1"/>
  <c r="AL652" i="3" a="1"/>
  <c r="AL652" i="3" s="1"/>
  <c r="AL170" i="3" a="1"/>
  <c r="AL170" i="3" s="1"/>
  <c r="AL15" i="3" a="1"/>
  <c r="AL15" i="3" s="1"/>
  <c r="AL829" i="3" a="1"/>
  <c r="AL829" i="3" s="1"/>
  <c r="AL469" i="3" a="1"/>
  <c r="AL469" i="3" s="1"/>
  <c r="AL578" i="3" a="1"/>
  <c r="AL578" i="3" s="1"/>
  <c r="AL502" i="3" a="1"/>
  <c r="AL502" i="3" s="1"/>
  <c r="AL879" i="3" a="1"/>
  <c r="AL879" i="3" s="1"/>
  <c r="AL364" i="3" a="1"/>
  <c r="AL364" i="3" s="1"/>
  <c r="AL200" i="3" a="1"/>
  <c r="AL200" i="3" s="1"/>
  <c r="AL242" i="3" a="1"/>
  <c r="AL242" i="3" s="1"/>
  <c r="AL909" i="3" a="1"/>
  <c r="AL909" i="3" s="1"/>
  <c r="AL91" i="3" a="1"/>
  <c r="AL91" i="3" s="1"/>
  <c r="AL191" i="3" a="1"/>
  <c r="AL191" i="3" s="1"/>
  <c r="AL505" i="3" a="1"/>
  <c r="AL505" i="3" s="1"/>
  <c r="AL434" i="3" a="1"/>
  <c r="AL434" i="3" s="1"/>
  <c r="AL658" i="3" a="1"/>
  <c r="AL658" i="3" s="1"/>
  <c r="AL839" i="3" a="1"/>
  <c r="AL839" i="3" s="1"/>
  <c r="AL636" i="3" a="1"/>
  <c r="AL636" i="3" s="1"/>
  <c r="AL456" i="3" a="1"/>
  <c r="AL456" i="3" s="1"/>
  <c r="AL369" i="3" a="1"/>
  <c r="AL369" i="3" s="1"/>
  <c r="AL328" i="3" a="1"/>
  <c r="AL328" i="3" s="1"/>
  <c r="AL188" i="3" a="1"/>
  <c r="AL188" i="3" s="1"/>
  <c r="AL28" i="3" a="1"/>
  <c r="AL28" i="3" s="1"/>
  <c r="AL149" i="3" a="1"/>
  <c r="AL149" i="3" s="1"/>
  <c r="AL153" i="3" a="1"/>
  <c r="AL153" i="3" s="1"/>
  <c r="AL269" i="3" a="1"/>
  <c r="AL269" i="3" s="1"/>
  <c r="AL377" i="3" a="1"/>
  <c r="AL377" i="3" s="1"/>
  <c r="AL559" i="3" a="1"/>
  <c r="AL559" i="3" s="1"/>
  <c r="AL555" i="3" a="1"/>
  <c r="AL555" i="3" s="1"/>
  <c r="AL136" i="3" a="1"/>
  <c r="AL136" i="3" s="1"/>
  <c r="AL998" i="3" a="1"/>
  <c r="AL998" i="3" s="1"/>
  <c r="AL337" i="3" a="1"/>
  <c r="AL337" i="3" s="1"/>
  <c r="AL739" i="3" a="1"/>
  <c r="AL739" i="3" s="1"/>
  <c r="AL787" i="3" a="1"/>
  <c r="AL787" i="3" s="1"/>
  <c r="AL828" i="3" a="1"/>
  <c r="AL828" i="3" s="1"/>
  <c r="AL148" i="3" a="1"/>
  <c r="AL148" i="3" s="1"/>
  <c r="AL428" i="3" a="1"/>
  <c r="AL428" i="3" s="1"/>
  <c r="AL440" i="3" a="1"/>
  <c r="AL440" i="3" s="1"/>
  <c r="AL102" i="3" a="1"/>
  <c r="AL102" i="3" s="1"/>
  <c r="AL350" i="3" a="1"/>
  <c r="AL350" i="3" s="1"/>
  <c r="AL960" i="3" a="1"/>
  <c r="AL960" i="3" s="1"/>
  <c r="AL219" i="3" a="1"/>
  <c r="AL219" i="3" s="1"/>
  <c r="AL796" i="3" a="1"/>
  <c r="AL796" i="3" s="1"/>
  <c r="AL656" i="3" a="1"/>
  <c r="AL656" i="3" s="1"/>
  <c r="AL939" i="3" a="1"/>
  <c r="AL939" i="3" s="1"/>
  <c r="AL560" i="3" a="1"/>
  <c r="AL560" i="3" s="1"/>
  <c r="AL187" i="3" a="1"/>
  <c r="AL187" i="3" s="1"/>
  <c r="AL112" i="3" a="1"/>
  <c r="AL112" i="3" s="1"/>
  <c r="AL485" i="3" a="1"/>
  <c r="AL485" i="3" s="1"/>
  <c r="AL942" i="3" a="1"/>
  <c r="AL942" i="3" s="1"/>
  <c r="AL478" i="3" a="1"/>
  <c r="AL478" i="3" s="1"/>
  <c r="AL572" i="3" a="1"/>
  <c r="AL572" i="3" s="1"/>
  <c r="AL854" i="3" a="1"/>
  <c r="AL854" i="3" s="1"/>
  <c r="AL602" i="3" a="1"/>
  <c r="AL602" i="3" s="1"/>
  <c r="AL273" i="3" a="1"/>
  <c r="AL273" i="3" s="1"/>
  <c r="AL239" i="3" a="1"/>
  <c r="AL239" i="3" s="1"/>
  <c r="AL213" i="3" a="1"/>
  <c r="AL213" i="3" s="1"/>
  <c r="AL283" i="3" a="1"/>
  <c r="AL283" i="3" s="1"/>
  <c r="AL232" i="3" a="1"/>
  <c r="AL232" i="3" s="1"/>
  <c r="AL608" i="3" a="1"/>
  <c r="AL608" i="3" s="1"/>
  <c r="AL850" i="3" a="1"/>
  <c r="AL850" i="3" s="1"/>
  <c r="AL76" i="3" a="1"/>
  <c r="AL76" i="3" s="1"/>
  <c r="AL780" i="3" a="1"/>
  <c r="AL780" i="3" s="1"/>
  <c r="AL645" i="3" a="1"/>
  <c r="AL645" i="3" s="1"/>
  <c r="AL452" i="3" a="1"/>
  <c r="AL452" i="3" s="1"/>
  <c r="AL621" i="3" a="1"/>
  <c r="AL621" i="3" s="1"/>
  <c r="AL222" i="3" a="1"/>
  <c r="AL222" i="3" s="1"/>
  <c r="AL40" i="3" a="1"/>
  <c r="AL40" i="3" s="1"/>
  <c r="AL12" i="3" a="1"/>
  <c r="AL12" i="3" s="1"/>
  <c r="AL680" i="3" a="1"/>
  <c r="AL680" i="3" s="1"/>
  <c r="AL299" i="3" a="1"/>
  <c r="AL299" i="3" s="1"/>
  <c r="AL325" i="3" a="1"/>
  <c r="AL325" i="3" s="1"/>
  <c r="AL915" i="3" a="1"/>
  <c r="AL915" i="3" s="1"/>
  <c r="AL335" i="3" a="1"/>
  <c r="AL335" i="3" s="1"/>
  <c r="AL974" i="3" a="1"/>
  <c r="AL974" i="3" s="1"/>
  <c r="AL635" i="3" a="1"/>
  <c r="AL635" i="3" s="1"/>
  <c r="AL268" i="3" a="1"/>
  <c r="AL268" i="3" s="1"/>
  <c r="AL113" i="3" a="1"/>
  <c r="AL113" i="3" s="1"/>
  <c r="AL235" i="3" a="1"/>
  <c r="AL235" i="3" s="1"/>
  <c r="AL945" i="3" a="1"/>
  <c r="AL945" i="3" s="1"/>
  <c r="AL86" i="3" a="1"/>
  <c r="AL86" i="3" s="1"/>
  <c r="AL922" i="3" a="1"/>
  <c r="AL922" i="3" s="1"/>
  <c r="AL884" i="3" a="1"/>
  <c r="AL884" i="3" s="1"/>
  <c r="AL729" i="3" a="1"/>
  <c r="AL729" i="3" s="1"/>
  <c r="AL524" i="3" a="1"/>
  <c r="AL524" i="3" s="1"/>
  <c r="AL371" i="3" a="1"/>
  <c r="AL371" i="3" s="1"/>
  <c r="AL414" i="3" a="1"/>
  <c r="AL414" i="3" s="1"/>
  <c r="AL303" i="3" a="1"/>
  <c r="AL303" i="3" s="1"/>
  <c r="AL889" i="3" a="1"/>
  <c r="AL889" i="3" s="1"/>
  <c r="AL45" i="3" a="1"/>
  <c r="AL45" i="3" s="1"/>
  <c r="AL530" i="3" a="1"/>
  <c r="AL530" i="3" s="1"/>
  <c r="AL695" i="3" a="1"/>
  <c r="AL695" i="3" s="1"/>
  <c r="AL319" i="3" a="1"/>
  <c r="AL319" i="3" s="1"/>
  <c r="AL419" i="3" a="1"/>
  <c r="AL419" i="3" s="1"/>
  <c r="AL543" i="3" a="1"/>
  <c r="AL543" i="3" s="1"/>
  <c r="AL330" i="3" a="1"/>
  <c r="AL330" i="3" s="1"/>
  <c r="AL679" i="3" a="1"/>
  <c r="AL679" i="3" s="1"/>
  <c r="AL944" i="3" a="1"/>
  <c r="AL944" i="3" s="1"/>
  <c r="AL1002" i="3" a="1"/>
  <c r="AL1002" i="3" s="1"/>
  <c r="AL728" i="3" a="1"/>
  <c r="AL728" i="3" s="1"/>
  <c r="AL1006" i="3" a="1"/>
  <c r="AL1006" i="3" s="1"/>
  <c r="AL464" i="3" a="1"/>
  <c r="AL464" i="3" s="1"/>
  <c r="AL583" i="3" a="1"/>
  <c r="AL583" i="3" s="1"/>
  <c r="AL68" i="3" a="1"/>
  <c r="AL68" i="3" s="1"/>
  <c r="AL696" i="3" a="1"/>
  <c r="AL696" i="3" s="1"/>
  <c r="AL34" i="3" a="1"/>
  <c r="AL34" i="3" s="1"/>
  <c r="AL549" i="3" a="1"/>
  <c r="AL549" i="3" s="1"/>
  <c r="AL949" i="3" a="1"/>
  <c r="AL949" i="3" s="1"/>
  <c r="AL641" i="3" a="1"/>
  <c r="AL641" i="3" s="1"/>
  <c r="AL806" i="3" a="1"/>
  <c r="AL806" i="3" s="1"/>
  <c r="AL655" i="3" a="1"/>
  <c r="AL655" i="3" s="1"/>
  <c r="AL286" i="3" a="1"/>
  <c r="AL286" i="3" s="1"/>
  <c r="AL868" i="3" a="1"/>
  <c r="AL868" i="3" s="1"/>
  <c r="AL189" i="3" a="1"/>
  <c r="AL189" i="3" s="1"/>
  <c r="AL746" i="3" a="1"/>
  <c r="AL746" i="3" s="1"/>
  <c r="AL355" i="3" a="1"/>
  <c r="AL355" i="3" s="1"/>
  <c r="AL759" i="3" a="1"/>
  <c r="AL759" i="3" s="1"/>
  <c r="AL908" i="3" a="1"/>
  <c r="AL908" i="3" s="1"/>
  <c r="AL147" i="3" a="1"/>
  <c r="AL147" i="3" s="1"/>
  <c r="AL384" i="3" a="1"/>
  <c r="AL384" i="3" s="1"/>
  <c r="AL295" i="3" a="1"/>
  <c r="AL295" i="3" s="1"/>
  <c r="AL773" i="3" a="1"/>
  <c r="AL773" i="3" s="1"/>
  <c r="AL1004" i="3" a="1"/>
  <c r="AL1004" i="3" s="1"/>
  <c r="AL468" i="3" a="1"/>
  <c r="AL468" i="3" s="1"/>
  <c r="AL760" i="3" a="1"/>
  <c r="AL760" i="3" s="1"/>
  <c r="AL754" i="3" a="1"/>
  <c r="AL754" i="3" s="1"/>
  <c r="AL626" i="3" a="1"/>
  <c r="AL626" i="3" s="1"/>
  <c r="AL675" i="3" a="1"/>
  <c r="AL675" i="3" s="1"/>
  <c r="AL747" i="3" a="1"/>
  <c r="AL747" i="3" s="1"/>
  <c r="AL451" i="3" a="1"/>
  <c r="AL451" i="3" s="1"/>
  <c r="AL811" i="3" a="1"/>
  <c r="AL811" i="3" s="1"/>
  <c r="AL999" i="3" a="1"/>
  <c r="AL999" i="3" s="1"/>
  <c r="AL937" i="3" a="1"/>
  <c r="AL937" i="3" s="1"/>
  <c r="AL793" i="3" a="1"/>
  <c r="AL793" i="3" s="1"/>
  <c r="AL896" i="3" a="1"/>
  <c r="AL896" i="3" s="1"/>
  <c r="AL203" i="3" a="1"/>
  <c r="AL203" i="3" s="1"/>
  <c r="AL426" i="3" a="1"/>
  <c r="AL426" i="3" s="1"/>
  <c r="AL1005" i="3" a="1"/>
  <c r="AL1005" i="3" s="1"/>
  <c r="AL522" i="3" a="1"/>
  <c r="AL522" i="3" s="1"/>
  <c r="AL520" i="3" a="1"/>
  <c r="AL520" i="3" s="1"/>
  <c r="AL338" i="3" a="1"/>
  <c r="AL338" i="3" s="1"/>
  <c r="AL638" i="3" a="1"/>
  <c r="AL638" i="3" s="1"/>
  <c r="AL130" i="3" a="1"/>
  <c r="AL130" i="3" s="1"/>
  <c r="AL43" i="3" a="1"/>
  <c r="AL43" i="3" s="1"/>
  <c r="AL341" i="3" a="1"/>
  <c r="AL341" i="3" s="1"/>
  <c r="AL752" i="3" a="1"/>
  <c r="AL752" i="3" s="1"/>
  <c r="AL970" i="3" a="1"/>
  <c r="AL970" i="3" s="1"/>
  <c r="AL863" i="3" a="1"/>
  <c r="AL863" i="3" s="1"/>
  <c r="AL595" i="3" a="1"/>
  <c r="AL595" i="3" s="1"/>
  <c r="AL265" i="3" a="1"/>
  <c r="AL265" i="3" s="1"/>
  <c r="AL676" i="3" a="1"/>
  <c r="AL676" i="3" s="1"/>
  <c r="AL480" i="3" a="1"/>
  <c r="AL480" i="3" s="1"/>
  <c r="AL133" i="3" a="1"/>
  <c r="AL133" i="3" s="1"/>
  <c r="AL49" i="3" a="1"/>
  <c r="AL49" i="3" s="1"/>
  <c r="AL238" i="3" a="1"/>
  <c r="AL238" i="3" s="1"/>
  <c r="AL395" i="3" a="1"/>
  <c r="AL395" i="3" s="1"/>
  <c r="AL532" i="3" a="1"/>
  <c r="AL532" i="3" s="1"/>
  <c r="AL374" i="3" a="1"/>
  <c r="AL374" i="3" s="1"/>
  <c r="AL818" i="3" a="1"/>
  <c r="AL818" i="3" s="1"/>
  <c r="AL873" i="3" a="1"/>
  <c r="AL873" i="3" s="1"/>
  <c r="AL415" i="3" a="1"/>
  <c r="AL415" i="3" s="1"/>
  <c r="AL344" i="3" a="1"/>
  <c r="AL344" i="3" s="1"/>
  <c r="AL64" i="3" a="1"/>
  <c r="AL64" i="3" s="1"/>
  <c r="AL569" i="3" a="1"/>
  <c r="AL569" i="3" s="1"/>
  <c r="AL340" i="3" a="1"/>
  <c r="AL340" i="3" s="1"/>
  <c r="AL518" i="3" a="1"/>
  <c r="AL518" i="3" s="1"/>
  <c r="AL430" i="3" a="1"/>
  <c r="AL430" i="3" s="1"/>
  <c r="AL139" i="3" a="1"/>
  <c r="AL139" i="3" s="1"/>
  <c r="AL484" i="3" a="1"/>
  <c r="AL484" i="3" s="1"/>
  <c r="AL225" i="3" a="1"/>
  <c r="AL225" i="3" s="1"/>
  <c r="AL654" i="3" a="1"/>
  <c r="AL654" i="3" s="1"/>
  <c r="AL737" i="3" a="1"/>
  <c r="AL737" i="3" s="1"/>
  <c r="AL74" i="3" a="1"/>
  <c r="AL74" i="3" s="1"/>
  <c r="AL177" i="3" a="1"/>
  <c r="AL177" i="3" s="1"/>
  <c r="AL660" i="3" a="1"/>
  <c r="AL660" i="3" s="1"/>
  <c r="AL256" i="3" a="1"/>
  <c r="AL256" i="3" s="1"/>
  <c r="AL221" i="3" a="1"/>
  <c r="AL221" i="3" s="1"/>
  <c r="AL991" i="3" a="1"/>
  <c r="AL991" i="3" s="1"/>
  <c r="AL651" i="3" a="1"/>
  <c r="AL651" i="3" s="1"/>
  <c r="AL618" i="3" a="1"/>
  <c r="AL618" i="3" s="1"/>
  <c r="AL63" i="3" a="1"/>
  <c r="AL63" i="3" s="1"/>
  <c r="AL607" i="3" a="1"/>
  <c r="AL607" i="3" s="1"/>
  <c r="AL971" i="3" a="1"/>
  <c r="AL971" i="3" s="1"/>
  <c r="AL361" i="3" a="1"/>
  <c r="AL361" i="3" s="1"/>
  <c r="AL88" i="3" a="1"/>
  <c r="AL88" i="3" s="1"/>
  <c r="AL56" i="3" a="1"/>
  <c r="AL56" i="3" s="1"/>
  <c r="AL422" i="3" a="1"/>
  <c r="AL422" i="3" s="1"/>
  <c r="AL367" i="3" a="1"/>
  <c r="AL367" i="3" s="1"/>
  <c r="AL424" i="3" a="1"/>
  <c r="AL424" i="3" s="1"/>
  <c r="AL976" i="3" a="1"/>
  <c r="AL976" i="3" s="1"/>
  <c r="AL993" i="3" a="1"/>
  <c r="AL993" i="3" s="1"/>
  <c r="AL360" i="3" a="1"/>
  <c r="AL360" i="3" s="1"/>
  <c r="AL689" i="3" a="1"/>
  <c r="AL689" i="3" s="1"/>
  <c r="AL812" i="3" a="1"/>
  <c r="AL812" i="3" s="1"/>
  <c r="AL924" i="3" a="1"/>
  <c r="AL924" i="3" s="1"/>
  <c r="AL609" i="3" a="1"/>
  <c r="AL609" i="3" s="1"/>
  <c r="AL827" i="3" a="1"/>
  <c r="AL827" i="3" s="1"/>
  <c r="AL725" i="3" a="1"/>
  <c r="AL725" i="3" s="1"/>
  <c r="AL229" i="3" a="1"/>
  <c r="AL229" i="3" s="1"/>
  <c r="AL548" i="3" a="1"/>
  <c r="AL548" i="3" s="1"/>
  <c r="AL96" i="3" a="1"/>
  <c r="AL96" i="3" s="1"/>
  <c r="AL152" i="3" a="1"/>
  <c r="AL152" i="3" s="1"/>
  <c r="AL855" i="3" a="1"/>
  <c r="AL855" i="3" s="1"/>
  <c r="AL964" i="3" a="1"/>
  <c r="AL964" i="3" s="1"/>
  <c r="AL462" i="3" a="1"/>
  <c r="AL462" i="3" s="1"/>
  <c r="AL672" i="3" a="1"/>
  <c r="AL672" i="3" s="1"/>
  <c r="AL443" i="3" a="1"/>
  <c r="AL443" i="3" s="1"/>
  <c r="AL592" i="3" a="1"/>
  <c r="AL592" i="3" s="1"/>
  <c r="AL785" i="3" a="1"/>
  <c r="AL785" i="3" s="1"/>
  <c r="AL705" i="3" a="1"/>
  <c r="AL705" i="3" s="1"/>
  <c r="AL67" i="3" a="1"/>
  <c r="AL67" i="3" s="1"/>
  <c r="AL418" i="3" a="1"/>
  <c r="AL418" i="3" s="1"/>
  <c r="AL612" i="3" a="1"/>
  <c r="AL612" i="3" s="1"/>
  <c r="AL662" i="3" a="1"/>
  <c r="AL662" i="3" s="1"/>
  <c r="AL527" i="3" a="1"/>
  <c r="AL527" i="3" s="1"/>
  <c r="AL517" i="3" a="1"/>
  <c r="AL517" i="3" s="1"/>
  <c r="AL438" i="3" a="1"/>
  <c r="AL438" i="3" s="1"/>
  <c r="AL455" i="3" a="1"/>
  <c r="AL455" i="3" s="1"/>
  <c r="AL124" i="3" a="1"/>
  <c r="AL124" i="3" s="1"/>
  <c r="AL491" i="3" a="1"/>
  <c r="AL491" i="3" s="1"/>
  <c r="AL66" i="3" a="1"/>
  <c r="AL66" i="3" s="1"/>
  <c r="AL155" i="3" a="1"/>
  <c r="AL155" i="3" s="1"/>
  <c r="AL109" i="3" a="1"/>
  <c r="AL109" i="3" s="1"/>
  <c r="AL427" i="3" a="1"/>
  <c r="AL427" i="3" s="1"/>
  <c r="AL776" i="3" a="1"/>
  <c r="AL776" i="3" s="1"/>
  <c r="AL393" i="3" a="1"/>
  <c r="AL393" i="3" s="1"/>
  <c r="AL900" i="3" a="1"/>
  <c r="AL900" i="3" s="1"/>
  <c r="AL732" i="3" a="1"/>
  <c r="AL732" i="3" s="1"/>
  <c r="AL233" i="3" a="1"/>
  <c r="AL233" i="3" s="1"/>
  <c r="AL214" i="3" a="1"/>
  <c r="AL214" i="3" s="1"/>
  <c r="AL292" i="3" a="1"/>
  <c r="AL292" i="3" s="1"/>
  <c r="AL758" i="3" a="1"/>
  <c r="AL758" i="3" s="1"/>
  <c r="AL19" i="3" a="1"/>
  <c r="AL19" i="3" s="1"/>
  <c r="AL973" i="3" a="1"/>
  <c r="AL973" i="3" s="1"/>
  <c r="AL123" i="3" a="1"/>
  <c r="AL123" i="3" s="1"/>
  <c r="AL59" i="3" a="1"/>
  <c r="AL59" i="3" s="1"/>
  <c r="AL432" i="3" a="1"/>
  <c r="AL432" i="3" s="1"/>
  <c r="AL668" i="3" a="1"/>
  <c r="AL668" i="3" s="1"/>
  <c r="AL362" i="3" a="1"/>
  <c r="AL362" i="3" s="1"/>
  <c r="AL665" i="3" a="1"/>
  <c r="AL665" i="3" s="1"/>
  <c r="AL927" i="3" a="1"/>
  <c r="AL927" i="3" s="1"/>
  <c r="AL992" i="3" a="1"/>
  <c r="AL992" i="3" s="1"/>
  <c r="AL99" i="3" a="1"/>
  <c r="AL99" i="3" s="1"/>
  <c r="AL327" i="3" a="1"/>
  <c r="AL327" i="3" s="1"/>
  <c r="AL610" i="3" a="1"/>
  <c r="AL610" i="3" s="1"/>
  <c r="AL169" i="3" a="1"/>
  <c r="AL169" i="3" s="1"/>
  <c r="AL709" i="3" a="1"/>
  <c r="AL709" i="3" s="1"/>
  <c r="AL198" i="3" a="1"/>
  <c r="AL198" i="3" s="1"/>
  <c r="AL370" i="3" a="1"/>
  <c r="AL370" i="3" s="1"/>
  <c r="AL37" i="3" a="1"/>
  <c r="AL37" i="3" s="1"/>
  <c r="AL210" i="3" a="1"/>
  <c r="AL210" i="3" s="1"/>
  <c r="AL332" i="3" a="1"/>
  <c r="AL332" i="3" s="1"/>
  <c r="AL267" i="3" a="1"/>
  <c r="AL267" i="3" s="1"/>
  <c r="AL928" i="3" a="1"/>
  <c r="AL928" i="3" s="1"/>
  <c r="AL650" i="3" a="1"/>
  <c r="AL650" i="3" s="1"/>
  <c r="AL962" i="3" a="1"/>
  <c r="AL962" i="3" s="1"/>
  <c r="AL951" i="3" a="1"/>
  <c r="AL951" i="3" s="1"/>
  <c r="AL885" i="3" a="1"/>
  <c r="AL885" i="3" s="1"/>
  <c r="AL390" i="3" a="1"/>
  <c r="AL390" i="3" s="1"/>
  <c r="AL534" i="3" a="1"/>
  <c r="AL534" i="3" s="1"/>
  <c r="AL173" i="3" a="1"/>
  <c r="AL173" i="3" s="1"/>
  <c r="AL10" i="3" a="1"/>
  <c r="AL10" i="3" s="1"/>
  <c r="AL436" i="3" a="1"/>
  <c r="AL436" i="3" s="1"/>
  <c r="AL509" i="3" a="1"/>
  <c r="AL509" i="3" s="1"/>
  <c r="AL539" i="3" a="1"/>
  <c r="AL539" i="3" s="1"/>
  <c r="AL810" i="3" a="1"/>
  <c r="AL810" i="3" s="1"/>
  <c r="AL197" i="3" a="1"/>
  <c r="AL197" i="3" s="1"/>
  <c r="AL47" i="3" a="1"/>
  <c r="AL47" i="3" s="1"/>
  <c r="AL950" i="3" a="1"/>
  <c r="AL950" i="3" s="1"/>
  <c r="AL128" i="3" a="1"/>
  <c r="AL128" i="3" s="1"/>
  <c r="AL893" i="3" a="1"/>
  <c r="AL893" i="3" s="1"/>
  <c r="AL515" i="3" a="1"/>
  <c r="AL515" i="3" s="1"/>
  <c r="AL89" i="3" a="1"/>
  <c r="AL89" i="3" s="1"/>
  <c r="AL207" i="3" a="1"/>
  <c r="AL207" i="3" s="1"/>
  <c r="AL894" i="3" a="1"/>
  <c r="AL894" i="3" s="1"/>
  <c r="AL803" i="3" a="1"/>
  <c r="AL803" i="3" s="1"/>
  <c r="AL905" i="3" a="1"/>
  <c r="AL905" i="3" s="1"/>
  <c r="AL178" i="3" a="1"/>
  <c r="AL178" i="3" s="1"/>
  <c r="AL309" i="3" a="1"/>
  <c r="AL309" i="3" s="1"/>
  <c r="AL488" i="3" a="1"/>
  <c r="AL488" i="3" s="1"/>
  <c r="P46" i="18"/>
  <c r="F12" i="18"/>
  <c r="P56" i="18"/>
  <c r="F37" i="18"/>
  <c r="F49" i="18"/>
  <c r="P16" i="18"/>
  <c r="P22" i="18"/>
  <c r="F21" i="18"/>
  <c r="P18" i="18"/>
  <c r="P50" i="18"/>
  <c r="F47" i="18"/>
  <c r="F25" i="18"/>
  <c r="F10" i="18"/>
  <c r="F34" i="18"/>
  <c r="P8" i="18"/>
  <c r="P48" i="18"/>
  <c r="P29" i="18"/>
  <c r="P38" i="18"/>
  <c r="P27" i="18"/>
  <c r="P45" i="18"/>
  <c r="P14" i="18"/>
  <c r="P39" i="18"/>
  <c r="F15" i="18"/>
  <c r="F24" i="18"/>
  <c r="P26" i="18"/>
  <c r="F18" i="18"/>
  <c r="P9" i="18"/>
  <c r="F51" i="18"/>
  <c r="F32" i="18"/>
  <c r="P44" i="18"/>
  <c r="F44" i="18"/>
  <c r="P33" i="18"/>
  <c r="P34" i="18"/>
  <c r="F52" i="18"/>
  <c r="F41" i="18"/>
  <c r="P23" i="18"/>
  <c r="P55" i="18"/>
  <c r="F9" i="18"/>
  <c r="P17" i="18"/>
  <c r="P19" i="18"/>
  <c r="P32" i="18"/>
  <c r="F56" i="18"/>
  <c r="P53" i="18"/>
  <c r="P13" i="18"/>
  <c r="F11" i="18"/>
  <c r="P35" i="18"/>
  <c r="F48" i="18"/>
  <c r="P40" i="18"/>
  <c r="F55" i="18"/>
  <c r="F35" i="18"/>
  <c r="F26" i="18"/>
  <c r="F46" i="18"/>
  <c r="P37" i="18"/>
  <c r="P24" i="18"/>
  <c r="F20" i="18"/>
  <c r="P31" i="18"/>
  <c r="F40" i="18"/>
  <c r="F39" i="18"/>
  <c r="P54" i="18"/>
  <c r="F23" i="18"/>
  <c r="P43" i="18"/>
  <c r="P47" i="18"/>
  <c r="F57" i="18"/>
  <c r="F38" i="18"/>
  <c r="F17" i="18"/>
  <c r="P52" i="18"/>
  <c r="P57" i="18"/>
  <c r="P51" i="18"/>
  <c r="F42" i="18"/>
  <c r="F22" i="18"/>
  <c r="F27" i="18"/>
  <c r="F54" i="18"/>
  <c r="F36" i="18"/>
  <c r="P12" i="18"/>
  <c r="P10" i="18"/>
  <c r="P20" i="18"/>
  <c r="P25" i="18"/>
  <c r="P30" i="18"/>
  <c r="P28" i="18"/>
  <c r="F50" i="18"/>
  <c r="F28" i="18"/>
  <c r="F16" i="18"/>
  <c r="P41" i="18"/>
  <c r="F8" i="18"/>
  <c r="F30" i="18"/>
  <c r="F53" i="18"/>
  <c r="P42" i="18"/>
  <c r="BO8" i="3"/>
  <c r="F63" i="14" s="1"/>
  <c r="F43" i="18"/>
  <c r="P36" i="18"/>
  <c r="F19" i="18"/>
  <c r="F33" i="18"/>
  <c r="P15" i="18"/>
  <c r="BO6" i="3"/>
  <c r="F31" i="18"/>
  <c r="P49" i="18"/>
  <c r="F14" i="18"/>
  <c r="P11" i="18"/>
  <c r="P21" i="18"/>
  <c r="F13" i="18"/>
  <c r="F29" i="18"/>
  <c r="F45" i="18"/>
  <c r="BA575" i="3"/>
  <c r="BQ575" i="3" s="1"/>
  <c r="BA186" i="3"/>
  <c r="BQ186" i="3" s="1"/>
  <c r="BA159" i="3"/>
  <c r="BQ159" i="3" s="1"/>
  <c r="BA228" i="3"/>
  <c r="BQ228" i="3" s="1"/>
  <c r="BA187" i="3"/>
  <c r="BQ187" i="3" s="1"/>
  <c r="BA13" i="3"/>
  <c r="BA840" i="3"/>
  <c r="BQ840" i="3" s="1"/>
  <c r="N19" i="32"/>
  <c r="N21" i="32" s="1"/>
  <c r="N22" i="32" s="1" a="1"/>
  <c r="N22" i="32" s="1"/>
  <c r="F85" i="14" s="1"/>
  <c r="BG6" i="3"/>
  <c r="E19" i="32"/>
  <c r="E21" i="32" s="1"/>
  <c r="E22" i="32" s="1" a="1"/>
  <c r="E22" i="32" s="1"/>
  <c r="F84" i="14" s="1"/>
  <c r="AT210" i="3" a="1"/>
  <c r="AT210" i="3" s="1"/>
  <c r="BB210" i="3" s="1"/>
  <c r="BR210" i="3" s="1"/>
  <c r="AT931" i="3" a="1"/>
  <c r="AT931" i="3" s="1"/>
  <c r="AT812" i="3" a="1"/>
  <c r="AT812" i="3" s="1"/>
  <c r="AT220" i="3" a="1"/>
  <c r="AT220" i="3" s="1"/>
  <c r="BB220" i="3" s="1"/>
  <c r="BR220" i="3" s="1"/>
  <c r="AT198" i="3" a="1"/>
  <c r="AT198" i="3" s="1"/>
  <c r="BB198" i="3" s="1"/>
  <c r="BR198" i="3" s="1"/>
  <c r="AT605" i="3" a="1"/>
  <c r="AT605" i="3" s="1"/>
  <c r="BB605" i="3" s="1"/>
  <c r="BR605" i="3" s="1"/>
  <c r="AT452" i="3" a="1"/>
  <c r="AT452" i="3" s="1"/>
  <c r="BB452" i="3" s="1"/>
  <c r="BR452" i="3" s="1"/>
  <c r="AT868" i="3" a="1"/>
  <c r="AT868" i="3" s="1"/>
  <c r="BB868" i="3" s="1"/>
  <c r="BR868" i="3" s="1"/>
  <c r="AT566" i="3" a="1"/>
  <c r="AT566" i="3" s="1"/>
  <c r="BB566" i="3" s="1"/>
  <c r="BR566" i="3" s="1"/>
  <c r="AT291" i="3" a="1"/>
  <c r="AT291" i="3" s="1"/>
  <c r="AT460" i="3" a="1"/>
  <c r="AT460" i="3" s="1"/>
  <c r="AT568" i="3" a="1"/>
  <c r="AT568" i="3" s="1"/>
  <c r="AT106" i="3" a="1"/>
  <c r="AT106" i="3" s="1"/>
  <c r="BB106" i="3" s="1"/>
  <c r="BR106" i="3" s="1"/>
  <c r="AT765" i="3" a="1"/>
  <c r="AT765" i="3" s="1"/>
  <c r="BB765" i="3" s="1"/>
  <c r="BR765" i="3" s="1"/>
  <c r="AT400" i="3" a="1"/>
  <c r="AT400" i="3" s="1"/>
  <c r="AT517" i="3" a="1"/>
  <c r="AT517" i="3" s="1"/>
  <c r="BB517" i="3" s="1"/>
  <c r="BR517" i="3" s="1"/>
  <c r="AT158" i="3" a="1"/>
  <c r="AT158" i="3" s="1"/>
  <c r="AT386" i="3" a="1"/>
  <c r="AT386" i="3" s="1"/>
  <c r="BB386" i="3" s="1"/>
  <c r="BR386" i="3" s="1"/>
  <c r="AT487" i="3" a="1"/>
  <c r="AT487" i="3" s="1"/>
  <c r="AT362" i="3" a="1"/>
  <c r="AT362" i="3" s="1"/>
  <c r="BB362" i="3" s="1"/>
  <c r="BR362" i="3" s="1"/>
  <c r="AT643" i="3" a="1"/>
  <c r="AT643" i="3" s="1"/>
  <c r="AT770" i="3" a="1"/>
  <c r="AT770" i="3" s="1"/>
  <c r="AT241" i="3" a="1"/>
  <c r="AT241" i="3" s="1"/>
  <c r="AT1002" i="3" a="1"/>
  <c r="AT1002" i="3" s="1"/>
  <c r="AT463" i="3" a="1"/>
  <c r="AT463" i="3" s="1"/>
  <c r="BB463" i="3" s="1"/>
  <c r="BR463" i="3" s="1"/>
  <c r="AT154" i="3" a="1"/>
  <c r="AT154" i="3" s="1"/>
  <c r="AT443" i="3" a="1"/>
  <c r="AT443" i="3" s="1"/>
  <c r="AT430" i="3" a="1"/>
  <c r="AT430" i="3" s="1"/>
  <c r="BB430" i="3" s="1"/>
  <c r="BR430" i="3" s="1"/>
  <c r="AT266" i="3" a="1"/>
  <c r="AT266" i="3" s="1"/>
  <c r="AT518" i="3" a="1"/>
  <c r="AT518" i="3" s="1"/>
  <c r="BB518" i="3" s="1"/>
  <c r="BR518" i="3" s="1"/>
  <c r="AT608" i="3" a="1"/>
  <c r="AT608" i="3" s="1"/>
  <c r="BB608" i="3" s="1"/>
  <c r="BR608" i="3" s="1"/>
  <c r="AT115" i="3" a="1"/>
  <c r="AT115" i="3" s="1"/>
  <c r="BB115" i="3" s="1"/>
  <c r="BR115" i="3" s="1"/>
  <c r="AT904" i="3" a="1"/>
  <c r="AT904" i="3" s="1"/>
  <c r="BB904" i="3" s="1"/>
  <c r="BR904" i="3" s="1"/>
  <c r="AT90" i="3" a="1"/>
  <c r="AT90" i="3" s="1"/>
  <c r="BB90" i="3" s="1"/>
  <c r="BR90" i="3" s="1"/>
  <c r="AT832" i="3" a="1"/>
  <c r="AT832" i="3" s="1"/>
  <c r="BB832" i="3" s="1"/>
  <c r="BR832" i="3" s="1"/>
  <c r="AT423" i="3" a="1"/>
  <c r="AT423" i="3" s="1"/>
  <c r="AT262" i="3" a="1"/>
  <c r="AT262" i="3" s="1"/>
  <c r="BB262" i="3" s="1"/>
  <c r="BR262" i="3" s="1"/>
  <c r="AT139" i="3" a="1"/>
  <c r="AT139" i="3" s="1"/>
  <c r="BB139" i="3" s="1"/>
  <c r="BR139" i="3" s="1"/>
  <c r="AT917" i="3" a="1"/>
  <c r="AT917" i="3" s="1"/>
  <c r="BB917" i="3" s="1"/>
  <c r="BR917" i="3" s="1"/>
  <c r="AT267" i="3" a="1"/>
  <c r="AT267" i="3" s="1"/>
  <c r="BB267" i="3" s="1"/>
  <c r="BR267" i="3" s="1"/>
  <c r="AT23" i="3" a="1"/>
  <c r="AT23" i="3" s="1"/>
  <c r="BB23" i="3" s="1"/>
  <c r="BR23" i="3" s="1"/>
  <c r="AT746" i="3" a="1"/>
  <c r="AT746" i="3" s="1"/>
  <c r="AT604" i="3" a="1"/>
  <c r="AT604" i="3" s="1"/>
  <c r="AT215" i="3" a="1"/>
  <c r="AT215" i="3" s="1"/>
  <c r="AT907" i="3" a="1"/>
  <c r="AT907" i="3" s="1"/>
  <c r="BB907" i="3" s="1"/>
  <c r="BR907" i="3" s="1"/>
  <c r="AT383" i="3" a="1"/>
  <c r="AT383" i="3" s="1"/>
  <c r="BB383" i="3" s="1"/>
  <c r="BR383" i="3" s="1"/>
  <c r="AT677" i="3" a="1"/>
  <c r="AT677" i="3" s="1"/>
  <c r="BB677" i="3" s="1"/>
  <c r="BR677" i="3" s="1"/>
  <c r="AT821" i="3" a="1"/>
  <c r="AT821" i="3" s="1"/>
  <c r="BB821" i="3" s="1"/>
  <c r="BR821" i="3" s="1"/>
  <c r="AT75" i="3" a="1"/>
  <c r="AT75" i="3" s="1"/>
  <c r="BB75" i="3" s="1"/>
  <c r="BR75" i="3" s="1"/>
  <c r="AT630" i="3" a="1"/>
  <c r="AT630" i="3" s="1"/>
  <c r="BB630" i="3" s="1"/>
  <c r="BR630" i="3" s="1"/>
  <c r="AT618" i="3" a="1"/>
  <c r="AT618" i="3" s="1"/>
  <c r="BB618" i="3" s="1"/>
  <c r="BR618" i="3" s="1"/>
  <c r="AT188" i="3" a="1"/>
  <c r="AT188" i="3" s="1"/>
  <c r="AT754" i="3" a="1"/>
  <c r="AT754" i="3" s="1"/>
  <c r="AT991" i="3" a="1"/>
  <c r="AT991" i="3" s="1"/>
  <c r="BB991" i="3" s="1"/>
  <c r="BR991" i="3" s="1"/>
  <c r="AT544" i="3" a="1"/>
  <c r="AT544" i="3" s="1"/>
  <c r="AT104" i="3" a="1"/>
  <c r="AT104" i="3" s="1"/>
  <c r="AT718" i="3" a="1"/>
  <c r="AT718" i="3" s="1"/>
  <c r="BB718" i="3" s="1"/>
  <c r="BR718" i="3" s="1"/>
  <c r="AT869" i="3" a="1"/>
  <c r="AT869" i="3" s="1"/>
  <c r="AT743" i="3" a="1"/>
  <c r="AT743" i="3" s="1"/>
  <c r="BB743" i="3" s="1"/>
  <c r="BR743" i="3" s="1"/>
  <c r="AT229" i="3" a="1"/>
  <c r="AT229" i="3" s="1"/>
  <c r="BB229" i="3" s="1"/>
  <c r="BR229" i="3" s="1"/>
  <c r="AT234" i="3" a="1"/>
  <c r="AT234" i="3" s="1"/>
  <c r="BB234" i="3" s="1"/>
  <c r="BR234" i="3" s="1"/>
  <c r="AT413" i="3" a="1"/>
  <c r="AT413" i="3" s="1"/>
  <c r="BB413" i="3" s="1"/>
  <c r="BR413" i="3" s="1"/>
  <c r="AT910" i="3" a="1"/>
  <c r="AT910" i="3" s="1"/>
  <c r="AT763" i="3" a="1"/>
  <c r="AT763" i="3" s="1"/>
  <c r="BB763" i="3" s="1"/>
  <c r="BR763" i="3" s="1"/>
  <c r="AT395" i="3" a="1"/>
  <c r="AT395" i="3" s="1"/>
  <c r="AT634" i="3" a="1"/>
  <c r="AT634" i="3" s="1"/>
  <c r="BB634" i="3" s="1"/>
  <c r="BR634" i="3" s="1"/>
  <c r="AT860" i="3" a="1"/>
  <c r="AT860" i="3" s="1"/>
  <c r="AT279" i="3" a="1"/>
  <c r="AT279" i="3" s="1"/>
  <c r="BB279" i="3" s="1"/>
  <c r="BR279" i="3" s="1"/>
  <c r="AT650" i="3" a="1"/>
  <c r="AT650" i="3" s="1"/>
  <c r="BB650" i="3" s="1"/>
  <c r="BR650" i="3" s="1"/>
  <c r="AT958" i="3" a="1"/>
  <c r="AT958" i="3" s="1"/>
  <c r="BB958" i="3" s="1"/>
  <c r="BR958" i="3" s="1"/>
  <c r="AT788" i="3" a="1"/>
  <c r="AT788" i="3" s="1"/>
  <c r="AT497" i="3" a="1"/>
  <c r="AT497" i="3" s="1"/>
  <c r="AT232" i="3" a="1"/>
  <c r="AT232" i="3" s="1"/>
  <c r="BB232" i="3" s="1"/>
  <c r="BR232" i="3" s="1"/>
  <c r="AT998" i="3" a="1"/>
  <c r="AT998" i="3" s="1"/>
  <c r="AT465" i="3" a="1"/>
  <c r="AT465" i="3" s="1"/>
  <c r="BB465" i="3" s="1"/>
  <c r="BR465" i="3" s="1"/>
  <c r="AT43" i="3" a="1"/>
  <c r="AT43" i="3" s="1"/>
  <c r="BB43" i="3" s="1"/>
  <c r="BJ43" i="3" s="1"/>
  <c r="AT1001" i="3" a="1"/>
  <c r="AT1001" i="3" s="1"/>
  <c r="AT272" i="3" a="1"/>
  <c r="AT272" i="3" s="1"/>
  <c r="AT753" i="3" a="1"/>
  <c r="AT753" i="3" s="1"/>
  <c r="BB753" i="3" s="1"/>
  <c r="BR753" i="3" s="1"/>
  <c r="AT932" i="3" a="1"/>
  <c r="AT932" i="3" s="1"/>
  <c r="BB932" i="3" s="1"/>
  <c r="BR932" i="3" s="1"/>
  <c r="AT664" i="3" a="1"/>
  <c r="AT664" i="3" s="1"/>
  <c r="AT672" i="3" a="1"/>
  <c r="AT672" i="3" s="1"/>
  <c r="BB672" i="3" s="1"/>
  <c r="BR672" i="3" s="1"/>
  <c r="AT724" i="3" a="1"/>
  <c r="AT724" i="3" s="1"/>
  <c r="BB724" i="3" s="1"/>
  <c r="BR724" i="3" s="1"/>
  <c r="AT744" i="3" a="1"/>
  <c r="AT744" i="3" s="1"/>
  <c r="AT76" i="3" a="1"/>
  <c r="AT76" i="3" s="1"/>
  <c r="BB76" i="3" s="1"/>
  <c r="BR76" i="3" s="1"/>
  <c r="AT543" i="3" a="1"/>
  <c r="AT543" i="3" s="1"/>
  <c r="BB543" i="3" s="1"/>
  <c r="BR543" i="3" s="1"/>
  <c r="AT945" i="3" a="1"/>
  <c r="AT945" i="3" s="1"/>
  <c r="BB945" i="3" s="1"/>
  <c r="BR945" i="3" s="1"/>
  <c r="AT773" i="3" a="1"/>
  <c r="AT773" i="3" s="1"/>
  <c r="BB773" i="3" s="1"/>
  <c r="BR773" i="3" s="1"/>
  <c r="AT81" i="3" a="1"/>
  <c r="AT81" i="3" s="1"/>
  <c r="AT16" i="3" a="1"/>
  <c r="AT16" i="3" s="1"/>
  <c r="BB16" i="3" s="1"/>
  <c r="BJ16" i="3" s="1"/>
  <c r="AT436" i="3" a="1"/>
  <c r="AT436" i="3" s="1"/>
  <c r="BB436" i="3" s="1"/>
  <c r="BR436" i="3" s="1"/>
  <c r="AT169" i="3" a="1"/>
  <c r="AT169" i="3" s="1"/>
  <c r="BB169" i="3" s="1"/>
  <c r="BR169" i="3" s="1"/>
  <c r="AT924" i="3" a="1"/>
  <c r="AT924" i="3" s="1"/>
  <c r="BB924" i="3" s="1"/>
  <c r="BR924" i="3" s="1"/>
  <c r="AT560" i="3" a="1"/>
  <c r="AT560" i="3" s="1"/>
  <c r="BB560" i="3" s="1"/>
  <c r="BR560" i="3" s="1"/>
  <c r="AT66" i="3" a="1"/>
  <c r="AT66" i="3" s="1"/>
  <c r="BB66" i="3" s="1"/>
  <c r="BR66" i="3" s="1"/>
  <c r="AT728" i="3" a="1"/>
  <c r="AT728" i="3" s="1"/>
  <c r="AT72" i="3" a="1"/>
  <c r="AT72" i="3" s="1"/>
  <c r="BB72" i="3" s="1"/>
  <c r="BR72" i="3" s="1"/>
  <c r="AT306" i="3" a="1"/>
  <c r="AT306" i="3" s="1"/>
  <c r="AT338" i="3" a="1"/>
  <c r="AT338" i="3" s="1"/>
  <c r="AT40" i="3" a="1"/>
  <c r="AT40" i="3" s="1"/>
  <c r="BB40" i="3" s="1"/>
  <c r="BJ40" i="3" s="1"/>
  <c r="AT147" i="3" a="1"/>
  <c r="AT147" i="3" s="1"/>
  <c r="AT167" i="3" a="1"/>
  <c r="AT167" i="3" s="1"/>
  <c r="AT461" i="3" a="1"/>
  <c r="AT461" i="3" s="1"/>
  <c r="AT378" i="3" a="1"/>
  <c r="AT378" i="3" s="1"/>
  <c r="BB378" i="3" s="1"/>
  <c r="BR378" i="3" s="1"/>
  <c r="AT686" i="3" a="1"/>
  <c r="AT686" i="3" s="1"/>
  <c r="BB686" i="3" s="1"/>
  <c r="BR686" i="3" s="1"/>
  <c r="AT305" i="3" a="1"/>
  <c r="AT305" i="3" s="1"/>
  <c r="BB305" i="3" s="1"/>
  <c r="BR305" i="3" s="1"/>
  <c r="AT636" i="3" a="1"/>
  <c r="AT636" i="3" s="1"/>
  <c r="BB636" i="3" s="1"/>
  <c r="BR636" i="3" s="1"/>
  <c r="AT208" i="3" a="1"/>
  <c r="AT208" i="3" s="1"/>
  <c r="BB208" i="3" s="1"/>
  <c r="BR208" i="3" s="1"/>
  <c r="AT702" i="3" a="1"/>
  <c r="AT702" i="3" s="1"/>
  <c r="BB702" i="3" s="1"/>
  <c r="BR702" i="3" s="1"/>
  <c r="AT778" i="3" a="1"/>
  <c r="AT778" i="3" s="1"/>
  <c r="AT1004" i="3" a="1"/>
  <c r="AT1004" i="3" s="1"/>
  <c r="AT22" i="3" a="1"/>
  <c r="AT22" i="3" s="1"/>
  <c r="AT477" i="3" a="1"/>
  <c r="AT477" i="3" s="1"/>
  <c r="BB477" i="3" s="1"/>
  <c r="BR477" i="3" s="1"/>
  <c r="AT645" i="3" a="1"/>
  <c r="AT645" i="3" s="1"/>
  <c r="AT842" i="3" a="1"/>
  <c r="AT842" i="3" s="1"/>
  <c r="BB842" i="3" s="1"/>
  <c r="BR842" i="3" s="1"/>
  <c r="AT315" i="3" a="1"/>
  <c r="AT315" i="3" s="1"/>
  <c r="BB315" i="3" s="1"/>
  <c r="BR315" i="3" s="1"/>
  <c r="AT916" i="3" a="1"/>
  <c r="AT916" i="3" s="1"/>
  <c r="BB916" i="3" s="1"/>
  <c r="BR916" i="3" s="1"/>
  <c r="AT347" i="3" a="1"/>
  <c r="AT347" i="3" s="1"/>
  <c r="BB347" i="3" s="1"/>
  <c r="BR347" i="3" s="1"/>
  <c r="AT665" i="3" a="1"/>
  <c r="AT665" i="3" s="1"/>
  <c r="AT166" i="3" a="1"/>
  <c r="AT166" i="3" s="1"/>
  <c r="BB166" i="3" s="1"/>
  <c r="BR166" i="3" s="1"/>
  <c r="AT149" i="3" a="1"/>
  <c r="AT149" i="3" s="1"/>
  <c r="BB149" i="3" s="1"/>
  <c r="BR149" i="3" s="1"/>
  <c r="AT148" i="3" a="1"/>
  <c r="AT148" i="3" s="1"/>
  <c r="BB148" i="3" s="1"/>
  <c r="BR148" i="3" s="1"/>
  <c r="AT30" i="3" a="1"/>
  <c r="AT30" i="3" s="1"/>
  <c r="AT349" i="3" a="1"/>
  <c r="AT349" i="3" s="1"/>
  <c r="BB349" i="3" s="1"/>
  <c r="BR349" i="3" s="1"/>
  <c r="AT673" i="3" a="1"/>
  <c r="AT673" i="3" s="1"/>
  <c r="BB673" i="3" s="1"/>
  <c r="BR673" i="3" s="1"/>
  <c r="AT827" i="3" a="1"/>
  <c r="AT827" i="3" s="1"/>
  <c r="BB827" i="3" s="1"/>
  <c r="BR827" i="3" s="1"/>
  <c r="AT153" i="3" a="1"/>
  <c r="AT153" i="3" s="1"/>
  <c r="BB153" i="3" s="1"/>
  <c r="BR153" i="3" s="1"/>
  <c r="AT444" i="3" a="1"/>
  <c r="AT444" i="3" s="1"/>
  <c r="BB444" i="3" s="1"/>
  <c r="BR444" i="3" s="1"/>
  <c r="AT211" i="3" a="1"/>
  <c r="AT211" i="3" s="1"/>
  <c r="BB211" i="3" s="1"/>
  <c r="BR211" i="3" s="1"/>
  <c r="AT989" i="3" a="1"/>
  <c r="AT989" i="3" s="1"/>
  <c r="BB989" i="3" s="1"/>
  <c r="BR989" i="3" s="1"/>
  <c r="AT974" i="3" a="1"/>
  <c r="AT974" i="3" s="1"/>
  <c r="AT892" i="3" a="1"/>
  <c r="AT892" i="3" s="1"/>
  <c r="BB892" i="3" s="1"/>
  <c r="BR892" i="3" s="1"/>
  <c r="AT350" i="3" a="1"/>
  <c r="AT350" i="3" s="1"/>
  <c r="AT97" i="3" a="1"/>
  <c r="AT97" i="3" s="1"/>
  <c r="BB97" i="3" s="1"/>
  <c r="BR97" i="3" s="1"/>
  <c r="AT515" i="3" a="1"/>
  <c r="AT515" i="3" s="1"/>
  <c r="AT740" i="3" a="1"/>
  <c r="AT740" i="3" s="1"/>
  <c r="BB740" i="3" s="1"/>
  <c r="BR740" i="3" s="1"/>
  <c r="AT811" i="3" a="1"/>
  <c r="AT811" i="3" s="1"/>
  <c r="AT490" i="3" a="1"/>
  <c r="AT490" i="3" s="1"/>
  <c r="AT867" i="3" a="1"/>
  <c r="AT867" i="3" s="1"/>
  <c r="BB867" i="3" s="1"/>
  <c r="BR867" i="3" s="1"/>
  <c r="AT300" i="3" a="1"/>
  <c r="AT300" i="3" s="1"/>
  <c r="BB300" i="3" s="1"/>
  <c r="BR300" i="3" s="1"/>
  <c r="AT341" i="3" a="1"/>
  <c r="AT341" i="3" s="1"/>
  <c r="BB341" i="3" s="1"/>
  <c r="BR341" i="3" s="1"/>
  <c r="AT331" i="3" a="1"/>
  <c r="AT331" i="3" s="1"/>
  <c r="BB331" i="3" s="1"/>
  <c r="BR331" i="3" s="1"/>
  <c r="AT565" i="3" a="1"/>
  <c r="AT565" i="3" s="1"/>
  <c r="BB565" i="3" s="1"/>
  <c r="BR565" i="3" s="1"/>
  <c r="AT622" i="3" a="1"/>
  <c r="AT622" i="3" s="1"/>
  <c r="AT179" i="3" a="1"/>
  <c r="AT179" i="3" s="1"/>
  <c r="BB179" i="3" s="1"/>
  <c r="BR179" i="3" s="1"/>
  <c r="AT844" i="3" a="1"/>
  <c r="AT844" i="3" s="1"/>
  <c r="BB844" i="3" s="1"/>
  <c r="BR844" i="3" s="1"/>
  <c r="AT965" i="3" a="1"/>
  <c r="AT965" i="3" s="1"/>
  <c r="BB965" i="3" s="1"/>
  <c r="BR965" i="3" s="1"/>
  <c r="AT392" i="3" a="1"/>
  <c r="AT392" i="3" s="1"/>
  <c r="BB392" i="3" s="1"/>
  <c r="BR392" i="3" s="1"/>
  <c r="AT176" i="3" a="1"/>
  <c r="AT176" i="3" s="1"/>
  <c r="AT722" i="3" a="1"/>
  <c r="AT722" i="3" s="1"/>
  <c r="AT248" i="3" a="1"/>
  <c r="AT248" i="3" s="1"/>
  <c r="AT668" i="3" a="1"/>
  <c r="AT668" i="3" s="1"/>
  <c r="BB668" i="3" s="1"/>
  <c r="BR668" i="3" s="1"/>
  <c r="AT953" i="3" a="1"/>
  <c r="AT953" i="3" s="1"/>
  <c r="BB953" i="3" s="1"/>
  <c r="BR953" i="3" s="1"/>
  <c r="AT847" i="3" a="1"/>
  <c r="AT847" i="3" s="1"/>
  <c r="BB847" i="3" s="1"/>
  <c r="BR847" i="3" s="1"/>
  <c r="AT808" i="3" a="1"/>
  <c r="AT808" i="3" s="1"/>
  <c r="BB808" i="3" s="1"/>
  <c r="BR808" i="3" s="1"/>
  <c r="AT548" i="3" a="1"/>
  <c r="AT548" i="3" s="1"/>
  <c r="BB548" i="3" s="1"/>
  <c r="BR548" i="3" s="1"/>
  <c r="AT540" i="3" a="1"/>
  <c r="AT540" i="3" s="1"/>
  <c r="BB540" i="3" s="1"/>
  <c r="BR540" i="3" s="1"/>
  <c r="AT658" i="3" a="1"/>
  <c r="AT658" i="3" s="1"/>
  <c r="AT44" i="3" a="1"/>
  <c r="AT44" i="3" s="1"/>
  <c r="BB44" i="3" s="1"/>
  <c r="BR44" i="3" s="1"/>
  <c r="AT203" i="3" a="1"/>
  <c r="AT203" i="3" s="1"/>
  <c r="AT569" i="3" a="1"/>
  <c r="AT569" i="3" s="1"/>
  <c r="BB569" i="3" s="1"/>
  <c r="BR569" i="3" s="1"/>
  <c r="AT858" i="3" a="1"/>
  <c r="AT858" i="3" s="1"/>
  <c r="AT510" i="3" a="1"/>
  <c r="AT510" i="3" s="1"/>
  <c r="BB510" i="3" s="1"/>
  <c r="BR510" i="3" s="1"/>
  <c r="AT719" i="3" a="1"/>
  <c r="AT719" i="3" s="1"/>
  <c r="AT113" i="3" a="1"/>
  <c r="AT113" i="3" s="1"/>
  <c r="BB113" i="3" s="1"/>
  <c r="BR113" i="3" s="1"/>
  <c r="AT595" i="3" a="1"/>
  <c r="AT595" i="3" s="1"/>
  <c r="BB595" i="3" s="1"/>
  <c r="BR595" i="3" s="1"/>
  <c r="AT644" i="3" a="1"/>
  <c r="AT644" i="3" s="1"/>
  <c r="BB644" i="3" s="1"/>
  <c r="BR644" i="3" s="1"/>
  <c r="AT638" i="3" a="1"/>
  <c r="AT638" i="3" s="1"/>
  <c r="AT610" i="3" a="1"/>
  <c r="AT610" i="3" s="1"/>
  <c r="BB610" i="3" s="1"/>
  <c r="BR610" i="3" s="1"/>
  <c r="AT799" i="3" a="1"/>
  <c r="AT799" i="3" s="1"/>
  <c r="AT214" i="3" a="1"/>
  <c r="AT214" i="3" s="1"/>
  <c r="AT160" i="3" a="1"/>
  <c r="AT160" i="3" s="1"/>
  <c r="BB160" i="3" s="1"/>
  <c r="BR160" i="3" s="1"/>
  <c r="AT323" i="3" a="1"/>
  <c r="AT323" i="3" s="1"/>
  <c r="BB323" i="3" s="1"/>
  <c r="BR323" i="3" s="1"/>
  <c r="AT949" i="3" a="1"/>
  <c r="AT949" i="3" s="1"/>
  <c r="AT901" i="3" a="1"/>
  <c r="AT901" i="3" s="1"/>
  <c r="AT993" i="3" a="1"/>
  <c r="AT993" i="3" s="1"/>
  <c r="BB993" i="3" s="1"/>
  <c r="BR993" i="3" s="1"/>
  <c r="AT479" i="3" a="1"/>
  <c r="AT479" i="3" s="1"/>
  <c r="AT171" i="3" a="1"/>
  <c r="AT171" i="3" s="1"/>
  <c r="BB171" i="3" s="1"/>
  <c r="BR171" i="3" s="1"/>
  <c r="AT920" i="3" a="1"/>
  <c r="AT920" i="3" s="1"/>
  <c r="AT411" i="3" a="1"/>
  <c r="AT411" i="3" s="1"/>
  <c r="BB411" i="3" s="1"/>
  <c r="BR411" i="3" s="1"/>
  <c r="AT736" i="3" a="1"/>
  <c r="AT736" i="3" s="1"/>
  <c r="AT439" i="3" a="1"/>
  <c r="AT439" i="3" s="1"/>
  <c r="BB439" i="3" s="1"/>
  <c r="BR439" i="3" s="1"/>
  <c r="AT862" i="3" a="1"/>
  <c r="AT862" i="3" s="1"/>
  <c r="AT493" i="3" a="1"/>
  <c r="AT493" i="3" s="1"/>
  <c r="BB493" i="3" s="1"/>
  <c r="BR493" i="3" s="1"/>
  <c r="AT1009" i="3" a="1"/>
  <c r="AT1009" i="3" s="1"/>
  <c r="BB1009" i="3" s="1"/>
  <c r="BR1009" i="3" s="1"/>
  <c r="AT798" i="3" a="1"/>
  <c r="AT798" i="3" s="1"/>
  <c r="BB798" i="3" s="1"/>
  <c r="BR798" i="3" s="1"/>
  <c r="AT905" i="3" a="1"/>
  <c r="AT905" i="3" s="1"/>
  <c r="BB905" i="3" s="1"/>
  <c r="BR905" i="3" s="1"/>
  <c r="AT55" i="3" a="1"/>
  <c r="AT55" i="3" s="1"/>
  <c r="BB55" i="3" s="1"/>
  <c r="BJ55" i="3" s="1"/>
  <c r="AT599" i="3" a="1"/>
  <c r="AT599" i="3" s="1"/>
  <c r="BB599" i="3" s="1"/>
  <c r="BR599" i="3" s="1"/>
  <c r="AT456" i="3" a="1"/>
  <c r="AT456" i="3" s="1"/>
  <c r="AT986" i="3" a="1"/>
  <c r="AT986" i="3" s="1"/>
  <c r="BB986" i="3" s="1"/>
  <c r="BR986" i="3" s="1"/>
  <c r="AT854" i="3" a="1"/>
  <c r="AT854" i="3" s="1"/>
  <c r="BB854" i="3" s="1"/>
  <c r="BR854" i="3" s="1"/>
  <c r="AT824" i="3" a="1"/>
  <c r="AT824" i="3" s="1"/>
  <c r="BB824" i="3" s="1"/>
  <c r="BR824" i="3" s="1"/>
  <c r="AT199" i="3" a="1"/>
  <c r="AT199" i="3" s="1"/>
  <c r="AT889" i="3" a="1"/>
  <c r="AT889" i="3" s="1"/>
  <c r="BB889" i="3" s="1"/>
  <c r="BR889" i="3" s="1"/>
  <c r="AT531" i="3" a="1"/>
  <c r="AT531" i="3" s="1"/>
  <c r="BB531" i="3" s="1"/>
  <c r="BR531" i="3" s="1"/>
  <c r="AT448" i="3" a="1"/>
  <c r="AT448" i="3" s="1"/>
  <c r="BB448" i="3" s="1"/>
  <c r="BR448" i="3" s="1"/>
  <c r="AT371" i="3" a="1"/>
  <c r="AT371" i="3" s="1"/>
  <c r="BB371" i="3" s="1"/>
  <c r="BR371" i="3" s="1"/>
  <c r="AT756" i="3" a="1"/>
  <c r="AT756" i="3" s="1"/>
  <c r="BB756" i="3" s="1"/>
  <c r="BR756" i="3" s="1"/>
  <c r="AT358" i="3" a="1"/>
  <c r="AT358" i="3" s="1"/>
  <c r="BB358" i="3" s="1"/>
  <c r="BR358" i="3" s="1"/>
  <c r="AT784" i="3" a="1"/>
  <c r="AT784" i="3" s="1"/>
  <c r="AT925" i="3" a="1"/>
  <c r="AT925" i="3" s="1"/>
  <c r="BB925" i="3" s="1"/>
  <c r="BR925" i="3" s="1"/>
  <c r="AT890" i="3" a="1"/>
  <c r="AT890" i="3" s="1"/>
  <c r="BB890" i="3" s="1"/>
  <c r="BR890" i="3" s="1"/>
  <c r="AT224" i="3" a="1"/>
  <c r="AT224" i="3" s="1"/>
  <c r="AT385" i="3" a="1"/>
  <c r="AT385" i="3" s="1"/>
  <c r="BB385" i="3" s="1"/>
  <c r="BR385" i="3" s="1"/>
  <c r="AT536" i="3" a="1"/>
  <c r="AT536" i="3" s="1"/>
  <c r="AT706" i="3" a="1"/>
  <c r="AT706" i="3" s="1"/>
  <c r="BB706" i="3" s="1"/>
  <c r="BR706" i="3" s="1"/>
  <c r="AT216" i="3" a="1"/>
  <c r="AT216" i="3" s="1"/>
  <c r="AT747" i="3" a="1"/>
  <c r="AT747" i="3" s="1"/>
  <c r="BB747" i="3" s="1"/>
  <c r="BR747" i="3" s="1"/>
  <c r="AT263" i="3" a="1"/>
  <c r="AT263" i="3" s="1"/>
  <c r="BB263" i="3" s="1"/>
  <c r="BR263" i="3" s="1"/>
  <c r="AT478" i="3" a="1"/>
  <c r="AT478" i="3" s="1"/>
  <c r="BB478" i="3" s="1"/>
  <c r="BR478" i="3" s="1"/>
  <c r="AT960" i="3" a="1"/>
  <c r="AT960" i="3" s="1"/>
  <c r="BB960" i="3" s="1"/>
  <c r="BR960" i="3" s="1"/>
  <c r="AT389" i="3" a="1"/>
  <c r="AT389" i="3" s="1"/>
  <c r="BB389" i="3" s="1"/>
  <c r="BR389" i="3" s="1"/>
  <c r="AT594" i="3" a="1"/>
  <c r="AT594" i="3" s="1"/>
  <c r="BB594" i="3" s="1"/>
  <c r="BR594" i="3" s="1"/>
  <c r="AT433" i="3" a="1"/>
  <c r="AT433" i="3" s="1"/>
  <c r="BB433" i="3" s="1"/>
  <c r="BR433" i="3" s="1"/>
  <c r="AT912" i="3" a="1"/>
  <c r="AT912" i="3" s="1"/>
  <c r="BB912" i="3" s="1"/>
  <c r="BR912" i="3" s="1"/>
  <c r="AT447" i="3" a="1"/>
  <c r="AT447" i="3" s="1"/>
  <c r="BB447" i="3" s="1"/>
  <c r="BR447" i="3" s="1"/>
  <c r="AT533" i="3" a="1"/>
  <c r="AT533" i="3" s="1"/>
  <c r="BB533" i="3" s="1"/>
  <c r="BR533" i="3" s="1"/>
  <c r="AT110" i="3" a="1"/>
  <c r="AT110" i="3" s="1"/>
  <c r="AT472" i="3" a="1"/>
  <c r="AT472" i="3" s="1"/>
  <c r="BB472" i="3" s="1"/>
  <c r="BR472" i="3" s="1"/>
  <c r="AT943" i="3" a="1"/>
  <c r="AT943" i="3" s="1"/>
  <c r="AT632" i="3" a="1"/>
  <c r="AT632" i="3" s="1"/>
  <c r="AT782" i="3" a="1"/>
  <c r="AT782" i="3" s="1"/>
  <c r="BB782" i="3" s="1"/>
  <c r="BR782" i="3" s="1"/>
  <c r="AT501" i="3" a="1"/>
  <c r="AT501" i="3" s="1"/>
  <c r="AT62" i="3" a="1"/>
  <c r="AT62" i="3" s="1"/>
  <c r="BB62" i="3" s="1"/>
  <c r="BR62" i="3" s="1"/>
  <c r="AT163" i="3" a="1"/>
  <c r="AT163" i="3" s="1"/>
  <c r="BB163" i="3" s="1"/>
  <c r="BR163" i="3" s="1"/>
  <c r="AT27" i="3" a="1"/>
  <c r="AT27" i="3" s="1"/>
  <c r="BB27" i="3" s="1"/>
  <c r="BR27" i="3" s="1"/>
  <c r="AT791" i="3" a="1"/>
  <c r="AT791" i="3" s="1"/>
  <c r="BB791" i="3" s="1"/>
  <c r="BR791" i="3" s="1"/>
  <c r="AT364" i="3" a="1"/>
  <c r="AT364" i="3" s="1"/>
  <c r="BB364" i="3" s="1"/>
  <c r="BR364" i="3" s="1"/>
  <c r="AT207" i="3" a="1"/>
  <c r="AT207" i="3" s="1"/>
  <c r="AT494" i="3" a="1"/>
  <c r="AT494" i="3" s="1"/>
  <c r="BB494" i="3" s="1"/>
  <c r="BR494" i="3" s="1"/>
  <c r="AT374" i="3" a="1"/>
  <c r="AT374" i="3" s="1"/>
  <c r="BB374" i="3" s="1"/>
  <c r="BR374" i="3" s="1"/>
  <c r="AT218" i="3" a="1"/>
  <c r="AT218" i="3" s="1"/>
  <c r="BB218" i="3" s="1"/>
  <c r="BR218" i="3" s="1"/>
  <c r="AT324" i="3" a="1"/>
  <c r="AT324" i="3" s="1"/>
  <c r="BB324" i="3" s="1"/>
  <c r="BR324" i="3" s="1"/>
  <c r="AT948" i="3" a="1"/>
  <c r="AT948" i="3" s="1"/>
  <c r="BB948" i="3" s="1"/>
  <c r="BR948" i="3" s="1"/>
  <c r="AT360" i="3" a="1"/>
  <c r="AT360" i="3" s="1"/>
  <c r="BB360" i="3" s="1"/>
  <c r="BR360" i="3" s="1"/>
  <c r="AT752" i="3" a="1"/>
  <c r="AT752" i="3" s="1"/>
  <c r="BB752" i="3" s="1"/>
  <c r="BR752" i="3" s="1"/>
  <c r="AT981" i="3" a="1"/>
  <c r="AT981" i="3" s="1"/>
  <c r="BB981" i="3" s="1"/>
  <c r="BR981" i="3" s="1"/>
  <c r="AT538" i="3" a="1"/>
  <c r="AT538" i="3" s="1"/>
  <c r="BB538" i="3" s="1"/>
  <c r="BR538" i="3" s="1"/>
  <c r="AT321" i="3" a="1"/>
  <c r="AT321" i="3" s="1"/>
  <c r="AT767" i="3" a="1"/>
  <c r="AT767" i="3" s="1"/>
  <c r="BB767" i="3" s="1"/>
  <c r="BR767" i="3" s="1"/>
  <c r="AT516" i="3" a="1"/>
  <c r="AT516" i="3" s="1"/>
  <c r="BB516" i="3" s="1"/>
  <c r="BR516" i="3" s="1"/>
  <c r="AT181" i="3" a="1"/>
  <c r="AT181" i="3" s="1"/>
  <c r="AT242" i="3" a="1"/>
  <c r="AT242" i="3" s="1"/>
  <c r="AT445" i="3" a="1"/>
  <c r="AT445" i="3" s="1"/>
  <c r="BB445" i="3" s="1"/>
  <c r="BR445" i="3" s="1"/>
  <c r="AT384" i="3" a="1"/>
  <c r="AT384" i="3" s="1"/>
  <c r="AT805" i="3" a="1"/>
  <c r="AT805" i="3" s="1"/>
  <c r="AT704" i="3" a="1"/>
  <c r="AT704" i="3" s="1"/>
  <c r="BB704" i="3" s="1"/>
  <c r="BR704" i="3" s="1"/>
  <c r="AT969" i="3" a="1"/>
  <c r="AT969" i="3" s="1"/>
  <c r="AT393" i="3" a="1"/>
  <c r="AT393" i="3" s="1"/>
  <c r="BB393" i="3" s="1"/>
  <c r="BR393" i="3" s="1"/>
  <c r="AT676" i="3" a="1"/>
  <c r="AT676" i="3" s="1"/>
  <c r="BB676" i="3" s="1"/>
  <c r="BR676" i="3" s="1"/>
  <c r="AT286" i="3" a="1"/>
  <c r="AT286" i="3" s="1"/>
  <c r="AT79" i="3" a="1"/>
  <c r="AT79" i="3" s="1"/>
  <c r="AT546" i="3" a="1"/>
  <c r="AT546" i="3" s="1"/>
  <c r="AT639" i="3" a="1"/>
  <c r="AT639" i="3" s="1"/>
  <c r="BB639" i="3" s="1"/>
  <c r="BR639" i="3" s="1"/>
  <c r="AT520" i="3" a="1"/>
  <c r="AT520" i="3" s="1"/>
  <c r="BB520" i="3" s="1"/>
  <c r="BR520" i="3" s="1"/>
  <c r="AT438" i="3" a="1"/>
  <c r="AT438" i="3" s="1"/>
  <c r="BB438" i="3" s="1"/>
  <c r="BR438" i="3" s="1"/>
  <c r="AT435" i="3" a="1"/>
  <c r="AT435" i="3" s="1"/>
  <c r="BB435" i="3" s="1"/>
  <c r="BR435" i="3" s="1"/>
  <c r="AT883" i="3" a="1"/>
  <c r="AT883" i="3" s="1"/>
  <c r="AT114" i="3" a="1"/>
  <c r="AT114" i="3" s="1"/>
  <c r="BB114" i="3" s="1"/>
  <c r="BR114" i="3" s="1"/>
  <c r="AT45" i="3" a="1"/>
  <c r="AT45" i="3" s="1"/>
  <c r="BB45" i="3" s="1"/>
  <c r="BJ45" i="3" s="1"/>
  <c r="AT888" i="3" a="1"/>
  <c r="AT888" i="3" s="1"/>
  <c r="BB888" i="3" s="1"/>
  <c r="BR888" i="3" s="1"/>
  <c r="AT256" i="3" a="1"/>
  <c r="AT256" i="3" s="1"/>
  <c r="BB256" i="3" s="1"/>
  <c r="BR256" i="3" s="1"/>
  <c r="AT947" i="3" a="1"/>
  <c r="AT947" i="3" s="1"/>
  <c r="BB947" i="3" s="1"/>
  <c r="BR947" i="3" s="1"/>
  <c r="AT88" i="3" a="1"/>
  <c r="AT88" i="3" s="1"/>
  <c r="BB88" i="3" s="1"/>
  <c r="BR88" i="3" s="1"/>
  <c r="AT314" i="3" a="1"/>
  <c r="AT314" i="3" s="1"/>
  <c r="BB314" i="3" s="1"/>
  <c r="BR314" i="3" s="1"/>
  <c r="AT370" i="3" a="1"/>
  <c r="AT370" i="3" s="1"/>
  <c r="AT873" i="3" a="1"/>
  <c r="AT873" i="3" s="1"/>
  <c r="AT723" i="3" a="1"/>
  <c r="AT723" i="3" s="1"/>
  <c r="AT523" i="3" a="1"/>
  <c r="AT523" i="3" s="1"/>
  <c r="AT774" i="3" a="1"/>
  <c r="AT774" i="3" s="1"/>
  <c r="BB774" i="3" s="1"/>
  <c r="BR774" i="3" s="1"/>
  <c r="AT909" i="3" a="1"/>
  <c r="AT909" i="3" s="1"/>
  <c r="BB909" i="3" s="1"/>
  <c r="BR909" i="3" s="1"/>
  <c r="AT542" i="3" a="1"/>
  <c r="AT542" i="3" s="1"/>
  <c r="AT407" i="3" a="1"/>
  <c r="AT407" i="3" s="1"/>
  <c r="BB407" i="3" s="1"/>
  <c r="BR407" i="3" s="1"/>
  <c r="AT71" i="3" a="1"/>
  <c r="AT71" i="3" s="1"/>
  <c r="BB71" i="3" s="1"/>
  <c r="BR71" i="3" s="1"/>
  <c r="AT825" i="3" a="1"/>
  <c r="AT825" i="3" s="1"/>
  <c r="AT109" i="3" a="1"/>
  <c r="AT109" i="3" s="1"/>
  <c r="AT225" i="3" a="1"/>
  <c r="AT225" i="3" s="1"/>
  <c r="BB225" i="3" s="1"/>
  <c r="BR225" i="3" s="1"/>
  <c r="AT871" i="3" a="1"/>
  <c r="AT871" i="3" s="1"/>
  <c r="AT293" i="3" a="1"/>
  <c r="AT293" i="3" s="1"/>
  <c r="BB293" i="3" s="1"/>
  <c r="BR293" i="3" s="1"/>
  <c r="AT780" i="3" a="1"/>
  <c r="AT780" i="3" s="1"/>
  <c r="AT46" i="3" a="1"/>
  <c r="AT46" i="3" s="1"/>
  <c r="BB46" i="3" s="1"/>
  <c r="BJ46" i="3" s="1"/>
  <c r="AT532" i="3" a="1"/>
  <c r="AT532" i="3" s="1"/>
  <c r="BB532" i="3" s="1"/>
  <c r="BR532" i="3" s="1"/>
  <c r="AT20" i="3" a="1"/>
  <c r="AT20" i="3" s="1"/>
  <c r="BB20" i="3" s="1"/>
  <c r="BJ20" i="3" s="1"/>
  <c r="AT302" i="3" a="1"/>
  <c r="AT302" i="3" s="1"/>
  <c r="BB302" i="3" s="1"/>
  <c r="BR302" i="3" s="1"/>
  <c r="AT537" i="3" a="1"/>
  <c r="AT537" i="3" s="1"/>
  <c r="AT483" i="3" a="1"/>
  <c r="AT483" i="3" s="1"/>
  <c r="BB483" i="3" s="1"/>
  <c r="BR483" i="3" s="1"/>
  <c r="AT482" i="3" a="1"/>
  <c r="AT482" i="3" s="1"/>
  <c r="BB482" i="3" s="1"/>
  <c r="BR482" i="3" s="1"/>
  <c r="AT850" i="3" a="1"/>
  <c r="AT850" i="3" s="1"/>
  <c r="BB850" i="3" s="1"/>
  <c r="BR850" i="3" s="1"/>
  <c r="AT620" i="3" a="1"/>
  <c r="AT620" i="3" s="1"/>
  <c r="AT151" i="3" a="1"/>
  <c r="AT151" i="3" s="1"/>
  <c r="BB151" i="3" s="1"/>
  <c r="BR151" i="3" s="1"/>
  <c r="AT709" i="3" a="1"/>
  <c r="AT709" i="3" s="1"/>
  <c r="AT742" i="3" a="1"/>
  <c r="AT742" i="3" s="1"/>
  <c r="AT1006" i="3" a="1"/>
  <c r="AT1006" i="3" s="1"/>
  <c r="BB1006" i="3" s="1"/>
  <c r="BR1006" i="3" s="1"/>
  <c r="AT254" i="3" a="1"/>
  <c r="AT254" i="3" s="1"/>
  <c r="BB254" i="3" s="1"/>
  <c r="BR254" i="3" s="1"/>
  <c r="AT236" i="3" a="1"/>
  <c r="AT236" i="3" s="1"/>
  <c r="BB236" i="3" s="1"/>
  <c r="BR236" i="3" s="1"/>
  <c r="AT380" i="3" a="1"/>
  <c r="AT380" i="3" s="1"/>
  <c r="BB380" i="3" s="1"/>
  <c r="BR380" i="3" s="1"/>
  <c r="AT94" i="3" a="1"/>
  <c r="AT94" i="3" s="1"/>
  <c r="BB94" i="3" s="1"/>
  <c r="BR94" i="3" s="1"/>
  <c r="AT11" i="3" a="1"/>
  <c r="AT11" i="3" s="1"/>
  <c r="BB11" i="3" s="1"/>
  <c r="BJ11" i="3" s="1"/>
  <c r="AT837" i="3" a="1"/>
  <c r="AT837" i="3" s="1"/>
  <c r="AT124" i="3" a="1"/>
  <c r="AT124" i="3" s="1"/>
  <c r="AT681" i="3" a="1"/>
  <c r="AT681" i="3" s="1"/>
  <c r="BB681" i="3" s="1"/>
  <c r="BR681" i="3" s="1"/>
  <c r="AT525" i="3" a="1"/>
  <c r="AT525" i="3" s="1"/>
  <c r="BB525" i="3" s="1"/>
  <c r="BR525" i="3" s="1"/>
  <c r="AT39" i="3" a="1"/>
  <c r="AT39" i="3" s="1"/>
  <c r="AT141" i="3" a="1"/>
  <c r="AT141" i="3" s="1"/>
  <c r="AT257" i="3" a="1"/>
  <c r="AT257" i="3" s="1"/>
  <c r="BB257" i="3" s="1"/>
  <c r="BR257" i="3" s="1"/>
  <c r="AT793" i="3" a="1"/>
  <c r="AT793" i="3" s="1"/>
  <c r="BB793" i="3" s="1"/>
  <c r="BR793" i="3" s="1"/>
  <c r="AT758" i="3" a="1"/>
  <c r="AT758" i="3" s="1"/>
  <c r="BB758" i="3" s="1"/>
  <c r="BR758" i="3" s="1"/>
  <c r="AT455" i="3" a="1"/>
  <c r="AT455" i="3" s="1"/>
  <c r="BB455" i="3" s="1"/>
  <c r="BR455" i="3" s="1"/>
  <c r="AT335" i="3" a="1"/>
  <c r="AT335" i="3" s="1"/>
  <c r="BB335" i="3" s="1"/>
  <c r="BR335" i="3" s="1"/>
  <c r="AT975" i="3" a="1"/>
  <c r="AT975" i="3" s="1"/>
  <c r="AT351" i="3" a="1"/>
  <c r="AT351" i="3" s="1"/>
  <c r="BB351" i="3" s="1"/>
  <c r="BR351" i="3" s="1"/>
  <c r="AT839" i="3" a="1"/>
  <c r="AT839" i="3" s="1"/>
  <c r="BB839" i="3" s="1"/>
  <c r="BR839" i="3" s="1"/>
  <c r="AT100" i="3" a="1"/>
  <c r="AT100" i="3" s="1"/>
  <c r="BB100" i="3" s="1"/>
  <c r="BR100" i="3" s="1"/>
  <c r="AT669" i="3" a="1"/>
  <c r="AT669" i="3" s="1"/>
  <c r="BB669" i="3" s="1"/>
  <c r="BR669" i="3" s="1"/>
  <c r="AT301" i="3" a="1"/>
  <c r="AT301" i="3" s="1"/>
  <c r="BB301" i="3" s="1"/>
  <c r="BR301" i="3" s="1"/>
  <c r="AT804" i="3" a="1"/>
  <c r="AT804" i="3" s="1"/>
  <c r="BB804" i="3" s="1"/>
  <c r="BR804" i="3" s="1"/>
  <c r="AT318" i="3" a="1"/>
  <c r="AT318" i="3" s="1"/>
  <c r="BB318" i="3" s="1"/>
  <c r="BR318" i="3" s="1"/>
  <c r="AT83" i="3" a="1"/>
  <c r="AT83" i="3" s="1"/>
  <c r="BB83" i="3" s="1"/>
  <c r="BR83" i="3" s="1"/>
  <c r="AT641" i="3" a="1"/>
  <c r="AT641" i="3" s="1"/>
  <c r="BB641" i="3" s="1"/>
  <c r="BR641" i="3" s="1"/>
  <c r="AT775" i="3" a="1"/>
  <c r="AT775" i="3" s="1"/>
  <c r="BB775" i="3" s="1"/>
  <c r="BR775" i="3" s="1"/>
  <c r="AT930" i="3" a="1"/>
  <c r="AT930" i="3" s="1"/>
  <c r="BB930" i="3" s="1"/>
  <c r="BR930" i="3" s="1"/>
  <c r="AT967" i="3" a="1"/>
  <c r="AT967" i="3" s="1"/>
  <c r="BB967" i="3" s="1"/>
  <c r="BR967" i="3" s="1"/>
  <c r="AT424" i="3" a="1"/>
  <c r="AT424" i="3" s="1"/>
  <c r="BB424" i="3" s="1"/>
  <c r="BR424" i="3" s="1"/>
  <c r="AT614" i="3" a="1"/>
  <c r="AT614" i="3" s="1"/>
  <c r="BB614" i="3" s="1"/>
  <c r="BR614" i="3" s="1"/>
  <c r="AT185" i="3" a="1"/>
  <c r="AT185" i="3" s="1"/>
  <c r="BB185" i="3" s="1"/>
  <c r="BR185" i="3" s="1"/>
  <c r="AT330" i="3" a="1"/>
  <c r="AT330" i="3" s="1"/>
  <c r="BB330" i="3" s="1"/>
  <c r="BR330" i="3" s="1"/>
  <c r="AT464" i="3" a="1"/>
  <c r="AT464" i="3" s="1"/>
  <c r="BB464" i="3" s="1"/>
  <c r="BR464" i="3" s="1"/>
  <c r="AT227" i="3" a="1"/>
  <c r="AT227" i="3" s="1"/>
  <c r="BB227" i="3" s="1"/>
  <c r="BR227" i="3" s="1"/>
  <c r="AT496" i="3" a="1"/>
  <c r="AT496" i="3" s="1"/>
  <c r="BB496" i="3" s="1"/>
  <c r="BR496" i="3" s="1"/>
  <c r="AT250" i="3" a="1"/>
  <c r="AT250" i="3" s="1"/>
  <c r="BB250" i="3" s="1"/>
  <c r="BR250" i="3" s="1"/>
  <c r="AT955" i="3" a="1"/>
  <c r="AT955" i="3" s="1"/>
  <c r="AT846" i="3" a="1"/>
  <c r="AT846" i="3" s="1"/>
  <c r="BB846" i="3" s="1"/>
  <c r="BR846" i="3" s="1"/>
  <c r="AT607" i="3" a="1"/>
  <c r="AT607" i="3" s="1"/>
  <c r="BB607" i="3" s="1"/>
  <c r="BR607" i="3" s="1"/>
  <c r="AT223" i="3" a="1"/>
  <c r="AT223" i="3" s="1"/>
  <c r="BB223" i="3" s="1"/>
  <c r="BR223" i="3" s="1"/>
  <c r="AT206" i="3" a="1"/>
  <c r="AT206" i="3" s="1"/>
  <c r="AT642" i="3" a="1"/>
  <c r="AT642" i="3" s="1"/>
  <c r="BB642" i="3" s="1"/>
  <c r="BR642" i="3" s="1"/>
  <c r="AT419" i="3" a="1"/>
  <c r="AT419" i="3" s="1"/>
  <c r="BB419" i="3" s="1"/>
  <c r="BR419" i="3" s="1"/>
  <c r="AT921" i="3" a="1"/>
  <c r="AT921" i="3" s="1"/>
  <c r="AT377" i="3" a="1"/>
  <c r="AT377" i="3" s="1"/>
  <c r="AT822" i="3" a="1"/>
  <c r="AT822" i="3" s="1"/>
  <c r="AT857" i="3" a="1"/>
  <c r="AT857" i="3" s="1"/>
  <c r="BB857" i="3" s="1"/>
  <c r="BR857" i="3" s="1"/>
  <c r="AT583" i="3" a="1"/>
  <c r="AT583" i="3" s="1"/>
  <c r="AT783" i="3" a="1"/>
  <c r="AT783" i="3" s="1"/>
  <c r="BB783" i="3" s="1"/>
  <c r="BR783" i="3" s="1"/>
  <c r="AT156" i="3" a="1"/>
  <c r="AT156" i="3" s="1"/>
  <c r="BB156" i="3" s="1"/>
  <c r="BR156" i="3" s="1"/>
  <c r="AT399" i="3" a="1"/>
  <c r="AT399" i="3" s="1"/>
  <c r="BB399" i="3" s="1"/>
  <c r="BR399" i="3" s="1"/>
  <c r="AT381" i="3" a="1"/>
  <c r="AT381" i="3" s="1"/>
  <c r="AT127" i="3" a="1"/>
  <c r="AT127" i="3" s="1"/>
  <c r="BB127" i="3" s="1"/>
  <c r="BR127" i="3" s="1"/>
  <c r="AT828" i="3" a="1"/>
  <c r="AT828" i="3" s="1"/>
  <c r="BB828" i="3" s="1"/>
  <c r="BR828" i="3" s="1"/>
  <c r="AT992" i="3" a="1"/>
  <c r="AT992" i="3" s="1"/>
  <c r="BB992" i="3" s="1"/>
  <c r="BR992" i="3" s="1"/>
  <c r="AT817" i="3" a="1"/>
  <c r="AT817" i="3" s="1"/>
  <c r="BB817" i="3" s="1"/>
  <c r="BR817" i="3" s="1"/>
  <c r="AT339" i="3" a="1"/>
  <c r="AT339" i="3" s="1"/>
  <c r="BB339" i="3" s="1"/>
  <c r="BR339" i="3" s="1"/>
  <c r="AT24" i="3" a="1"/>
  <c r="AT24" i="3" s="1"/>
  <c r="BB24" i="3" s="1"/>
  <c r="BR24" i="3" s="1"/>
  <c r="AT26" i="3" a="1"/>
  <c r="AT26" i="3" s="1"/>
  <c r="BB26" i="3" s="1"/>
  <c r="BJ26" i="3" s="1"/>
  <c r="AT19" i="3" a="1"/>
  <c r="AT19" i="3" s="1"/>
  <c r="BB19" i="3" s="1"/>
  <c r="AT670" i="3" a="1"/>
  <c r="AT670" i="3" s="1"/>
  <c r="BB670" i="3" s="1"/>
  <c r="BR670" i="3" s="1"/>
  <c r="AT84" i="3" a="1"/>
  <c r="AT84" i="3" s="1"/>
  <c r="BB84" i="3" s="1"/>
  <c r="BR84" i="3" s="1"/>
  <c r="AT259" i="3" a="1"/>
  <c r="AT259" i="3" s="1"/>
  <c r="BB259" i="3" s="1"/>
  <c r="BR259" i="3" s="1"/>
  <c r="AT356" i="3" a="1"/>
  <c r="AT356" i="3" s="1"/>
  <c r="BB356" i="3" s="1"/>
  <c r="BR356" i="3" s="1"/>
  <c r="AT373" i="3" a="1"/>
  <c r="AT373" i="3" s="1"/>
  <c r="BB373" i="3" s="1"/>
  <c r="BR373" i="3" s="1"/>
  <c r="AT412" i="3" a="1"/>
  <c r="AT412" i="3" s="1"/>
  <c r="BB412" i="3" s="1"/>
  <c r="BR412" i="3" s="1"/>
  <c r="AT751" i="3" a="1"/>
  <c r="AT751" i="3" s="1"/>
  <c r="AT1007" i="3" a="1"/>
  <c r="AT1007" i="3" s="1"/>
  <c r="AT480" i="3" a="1"/>
  <c r="AT480" i="3" s="1"/>
  <c r="BB480" i="3" s="1"/>
  <c r="BR480" i="3" s="1"/>
  <c r="AT289" i="3" a="1"/>
  <c r="AT289" i="3" s="1"/>
  <c r="AT944" i="3" a="1"/>
  <c r="AT944" i="3" s="1"/>
  <c r="BB944" i="3" s="1"/>
  <c r="BR944" i="3" s="1"/>
  <c r="AT689" i="3" a="1"/>
  <c r="AT689" i="3" s="1"/>
  <c r="BB689" i="3" s="1"/>
  <c r="BR689" i="3" s="1"/>
  <c r="AT391" i="3" a="1"/>
  <c r="AT391" i="3" s="1"/>
  <c r="BB391" i="3" s="1"/>
  <c r="BR391" i="3" s="1"/>
  <c r="AT297" i="3" a="1"/>
  <c r="AT297" i="3" s="1"/>
  <c r="BB297" i="3" s="1"/>
  <c r="BR297" i="3" s="1"/>
  <c r="AT529" i="3" a="1"/>
  <c r="AT529" i="3" s="1"/>
  <c r="BB529" i="3" s="1"/>
  <c r="BR529" i="3" s="1"/>
  <c r="AT903" i="3" a="1"/>
  <c r="AT903" i="3" s="1"/>
  <c r="AT863" i="3" a="1"/>
  <c r="AT863" i="3" s="1"/>
  <c r="AT434" i="3" a="1"/>
  <c r="AT434" i="3" s="1"/>
  <c r="AT700" i="3" a="1"/>
  <c r="AT700" i="3" s="1"/>
  <c r="AT897" i="3" a="1"/>
  <c r="AT897" i="3" s="1"/>
  <c r="BB897" i="3" s="1"/>
  <c r="BR897" i="3" s="1"/>
  <c r="AT572" i="3" a="1"/>
  <c r="AT572" i="3" s="1"/>
  <c r="AT823" i="3" a="1"/>
  <c r="AT823" i="3" s="1"/>
  <c r="BB823" i="3" s="1"/>
  <c r="BR823" i="3" s="1"/>
  <c r="AT856" i="3" a="1"/>
  <c r="AT856" i="3" s="1"/>
  <c r="BB856" i="3" s="1"/>
  <c r="BR856" i="3" s="1"/>
  <c r="AT222" i="3" a="1"/>
  <c r="AT222" i="3" s="1"/>
  <c r="AT283" i="3" a="1"/>
  <c r="AT283" i="3" s="1"/>
  <c r="BB283" i="3" s="1"/>
  <c r="BR283" i="3" s="1"/>
  <c r="AT731" i="3" a="1"/>
  <c r="AT731" i="3" s="1"/>
  <c r="BB731" i="3" s="1"/>
  <c r="BR731" i="3" s="1"/>
  <c r="AT64" i="3" a="1"/>
  <c r="AT64" i="3" s="1"/>
  <c r="AT56" i="3" a="1"/>
  <c r="AT56" i="3" s="1"/>
  <c r="BB56" i="3" s="1"/>
  <c r="BR56" i="3" s="1"/>
  <c r="AT467" i="3" a="1"/>
  <c r="AT467" i="3" s="1"/>
  <c r="AT299" i="3" a="1"/>
  <c r="AT299" i="3" s="1"/>
  <c r="BB299" i="3" s="1"/>
  <c r="BR299" i="3" s="1"/>
  <c r="AT833" i="3" a="1"/>
  <c r="AT833" i="3" s="1"/>
  <c r="BB833" i="3" s="1"/>
  <c r="BR833" i="3" s="1"/>
  <c r="AT581" i="3" a="1"/>
  <c r="AT581" i="3" s="1"/>
  <c r="BB581" i="3" s="1"/>
  <c r="BR581" i="3" s="1"/>
  <c r="AT684" i="3" a="1"/>
  <c r="AT684" i="3" s="1"/>
  <c r="BB684" i="3" s="1"/>
  <c r="BR684" i="3" s="1"/>
  <c r="AT14" i="3" a="1"/>
  <c r="AT14" i="3" s="1"/>
  <c r="BB14" i="3" s="1"/>
  <c r="BR14" i="3" s="1"/>
  <c r="AT577" i="3" a="1"/>
  <c r="AT577" i="3" s="1"/>
  <c r="BB577" i="3" s="1"/>
  <c r="BR577" i="3" s="1"/>
  <c r="AT102" i="3" a="1"/>
  <c r="AT102" i="3" s="1"/>
  <c r="BB102" i="3" s="1"/>
  <c r="BR102" i="3" s="1"/>
  <c r="AT475" i="3" a="1"/>
  <c r="AT475" i="3" s="1"/>
  <c r="BB475" i="3" s="1"/>
  <c r="BR475" i="3" s="1"/>
  <c r="AT552" i="3" a="1"/>
  <c r="AT552" i="3" s="1"/>
  <c r="AT231" i="3" a="1"/>
  <c r="AT231" i="3" s="1"/>
  <c r="BB231" i="3" s="1"/>
  <c r="BR231" i="3" s="1"/>
  <c r="AT133" i="3" a="1"/>
  <c r="AT133" i="3" s="1"/>
  <c r="BB133" i="3" s="1"/>
  <c r="BR133" i="3" s="1"/>
  <c r="AT694" i="3" a="1"/>
  <c r="AT694" i="3" s="1"/>
  <c r="BB694" i="3" s="1"/>
  <c r="BR694" i="3" s="1"/>
  <c r="AT48" i="3" a="1"/>
  <c r="AT48" i="3" s="1"/>
  <c r="BB48" i="3" s="1"/>
  <c r="BJ48" i="3" s="1"/>
  <c r="AT761" i="3" a="1"/>
  <c r="AT761" i="3" s="1"/>
  <c r="BB761" i="3" s="1"/>
  <c r="BR761" i="3" s="1"/>
  <c r="AT142" i="3" a="1"/>
  <c r="AT142" i="3" s="1"/>
  <c r="AT558" i="3" a="1"/>
  <c r="AT558" i="3" s="1"/>
  <c r="BB558" i="3" s="1"/>
  <c r="BR558" i="3" s="1"/>
  <c r="AT900" i="3" a="1"/>
  <c r="AT900" i="3" s="1"/>
  <c r="AT766" i="3" a="1"/>
  <c r="AT766" i="3" s="1"/>
  <c r="BB766" i="3" s="1"/>
  <c r="BR766" i="3" s="1"/>
  <c r="AT426" i="3" a="1"/>
  <c r="AT426" i="3" s="1"/>
  <c r="BB426" i="3" s="1"/>
  <c r="BR426" i="3" s="1"/>
  <c r="AT738" i="3" a="1"/>
  <c r="AT738" i="3" s="1"/>
  <c r="AT143" i="3" a="1"/>
  <c r="AT143" i="3" s="1"/>
  <c r="AT78" i="3" a="1"/>
  <c r="AT78" i="3" s="1"/>
  <c r="AT512" i="3" a="1"/>
  <c r="AT512" i="3" s="1"/>
  <c r="BB512" i="3" s="1"/>
  <c r="BR512" i="3" s="1"/>
  <c r="AT34" i="3" a="1"/>
  <c r="AT34" i="3" s="1"/>
  <c r="AT514" i="3" a="1"/>
  <c r="AT514" i="3" s="1"/>
  <c r="AT628" i="3" a="1"/>
  <c r="AT628" i="3" s="1"/>
  <c r="BB628" i="3" s="1"/>
  <c r="BR628" i="3" s="1"/>
  <c r="AT119" i="3" a="1"/>
  <c r="AT119" i="3" s="1"/>
  <c r="BB119" i="3" s="1"/>
  <c r="BR119" i="3" s="1"/>
  <c r="AT588" i="3" a="1"/>
  <c r="AT588" i="3" s="1"/>
  <c r="BB588" i="3" s="1"/>
  <c r="BR588" i="3" s="1"/>
  <c r="AT915" i="3" a="1"/>
  <c r="AT915" i="3" s="1"/>
  <c r="BB915" i="3" s="1"/>
  <c r="BR915" i="3" s="1"/>
  <c r="AT556" i="3" a="1"/>
  <c r="AT556" i="3" s="1"/>
  <c r="BB556" i="3" s="1"/>
  <c r="BR556" i="3" s="1"/>
  <c r="AT547" i="3" a="1"/>
  <c r="AT547" i="3" s="1"/>
  <c r="AT995" i="3" a="1"/>
  <c r="AT995" i="3" s="1"/>
  <c r="BB995" i="3" s="1"/>
  <c r="BR995" i="3" s="1"/>
  <c r="AT398" i="3" a="1"/>
  <c r="AT398" i="3" s="1"/>
  <c r="BB398" i="3" s="1"/>
  <c r="BR398" i="3" s="1"/>
  <c r="AT707" i="3" a="1"/>
  <c r="AT707" i="3" s="1"/>
  <c r="BB707" i="3" s="1"/>
  <c r="BR707" i="3" s="1"/>
  <c r="AT984" i="3" a="1"/>
  <c r="AT984" i="3" s="1"/>
  <c r="BB984" i="3" s="1"/>
  <c r="BR984" i="3" s="1"/>
  <c r="AT877" i="3" a="1"/>
  <c r="AT877" i="3" s="1"/>
  <c r="BB877" i="3" s="1"/>
  <c r="BR877" i="3" s="1"/>
  <c r="AT954" i="3" a="1"/>
  <c r="AT954" i="3" s="1"/>
  <c r="BB954" i="3" s="1"/>
  <c r="BR954" i="3" s="1"/>
  <c r="AT732" i="3" a="1"/>
  <c r="AT732" i="3" s="1"/>
  <c r="BB732" i="3" s="1"/>
  <c r="BR732" i="3" s="1"/>
  <c r="AT874" i="3" a="1"/>
  <c r="AT874" i="3" s="1"/>
  <c r="AT600" i="3" a="1"/>
  <c r="AT600" i="3" s="1"/>
  <c r="AT261" i="3" a="1"/>
  <c r="AT261" i="3" s="1"/>
  <c r="BB261" i="3" s="1"/>
  <c r="BR261" i="3" s="1"/>
  <c r="AT573" i="3" a="1"/>
  <c r="AT573" i="3" s="1"/>
  <c r="BB573" i="3" s="1"/>
  <c r="BR573" i="3" s="1"/>
  <c r="AT253" i="3" a="1"/>
  <c r="AT253" i="3" s="1"/>
  <c r="AT12" i="3" a="1"/>
  <c r="AT12" i="3" s="1"/>
  <c r="BB12" i="3" s="1"/>
  <c r="BR12" i="3" s="1"/>
  <c r="AT745" i="3" a="1"/>
  <c r="AT745" i="3" s="1"/>
  <c r="BB745" i="3" s="1"/>
  <c r="BR745" i="3" s="1"/>
  <c r="AT803" i="3" a="1"/>
  <c r="AT803" i="3" s="1"/>
  <c r="BB803" i="3" s="1"/>
  <c r="BR803" i="3" s="1"/>
  <c r="AT49" i="3" a="1"/>
  <c r="AT49" i="3" s="1"/>
  <c r="BB49" i="3" s="1"/>
  <c r="BR49" i="3" s="1"/>
  <c r="AT92" i="3" a="1"/>
  <c r="AT92" i="3" s="1"/>
  <c r="AT966" i="3" a="1"/>
  <c r="AT966" i="3" s="1"/>
  <c r="BB966" i="3" s="1"/>
  <c r="BR966" i="3" s="1"/>
  <c r="AT956" i="3" a="1"/>
  <c r="AT956" i="3" s="1"/>
  <c r="BB956" i="3" s="1"/>
  <c r="BR956" i="3" s="1"/>
  <c r="AT972" i="3" a="1"/>
  <c r="AT972" i="3" s="1"/>
  <c r="BB972" i="3" s="1"/>
  <c r="BR972" i="3" s="1"/>
  <c r="AT980" i="3" a="1"/>
  <c r="AT980" i="3" s="1"/>
  <c r="BB980" i="3" s="1"/>
  <c r="BR980" i="3" s="1"/>
  <c r="AT52" i="3" a="1"/>
  <c r="AT52" i="3" s="1"/>
  <c r="BB52" i="3" s="1"/>
  <c r="BJ52" i="3" s="1"/>
  <c r="AT70" i="3" a="1"/>
  <c r="AT70" i="3" s="1"/>
  <c r="BB70" i="3" s="1"/>
  <c r="BR70" i="3" s="1"/>
  <c r="AT361" i="3" a="1"/>
  <c r="AT361" i="3" s="1"/>
  <c r="AT415" i="3" a="1"/>
  <c r="AT415" i="3" s="1"/>
  <c r="BB415" i="3" s="1"/>
  <c r="BR415" i="3" s="1"/>
  <c r="AT201" i="3" a="1"/>
  <c r="AT201" i="3" s="1"/>
  <c r="BB201" i="3" s="1"/>
  <c r="BR201" i="3" s="1"/>
  <c r="AT488" i="3" a="1"/>
  <c r="AT488" i="3" s="1"/>
  <c r="AT117" i="3" a="1"/>
  <c r="AT117" i="3" s="1"/>
  <c r="AT527" i="3" a="1"/>
  <c r="AT527" i="3" s="1"/>
  <c r="BB527" i="3" s="1"/>
  <c r="BR527" i="3" s="1"/>
  <c r="AT15" i="3" a="1"/>
  <c r="AT15" i="3" s="1"/>
  <c r="BB15" i="3" s="1"/>
  <c r="BJ15" i="3" s="1"/>
  <c r="AT387" i="3" a="1"/>
  <c r="AT387" i="3" s="1"/>
  <c r="AT1003" i="3" a="1"/>
  <c r="AT1003" i="3" s="1"/>
  <c r="BB1003" i="3" s="1"/>
  <c r="BR1003" i="3" s="1"/>
  <c r="AT878" i="3" a="1"/>
  <c r="AT878" i="3" s="1"/>
  <c r="AT129" i="3" a="1"/>
  <c r="AT129" i="3" s="1"/>
  <c r="AT922" i="3" a="1"/>
  <c r="AT922" i="3" s="1"/>
  <c r="BB922" i="3" s="1"/>
  <c r="BR922" i="3" s="1"/>
  <c r="AT101" i="3" a="1"/>
  <c r="AT101" i="3" s="1"/>
  <c r="BB101" i="3" s="1"/>
  <c r="BR101" i="3" s="1"/>
  <c r="AT337" i="3" a="1"/>
  <c r="AT337" i="3" s="1"/>
  <c r="BB337" i="3" s="1"/>
  <c r="BR337" i="3" s="1"/>
  <c r="AT363" i="3" a="1"/>
  <c r="AT363" i="3" s="1"/>
  <c r="BB363" i="3" s="1"/>
  <c r="BR363" i="3" s="1"/>
  <c r="AT219" i="3" a="1"/>
  <c r="AT219" i="3" s="1"/>
  <c r="BB219" i="3" s="1"/>
  <c r="BR219" i="3" s="1"/>
  <c r="AT623" i="3" a="1"/>
  <c r="AT623" i="3" s="1"/>
  <c r="AT13" i="3" a="1"/>
  <c r="AT13" i="3" s="1"/>
  <c r="BB13" i="3" s="1"/>
  <c r="BJ13" i="3" s="1"/>
  <c r="AT519" i="3" a="1"/>
  <c r="AT519" i="3" s="1"/>
  <c r="BB519" i="3" s="1"/>
  <c r="BR519" i="3" s="1"/>
  <c r="AT295" i="3" a="1"/>
  <c r="AT295" i="3" s="1"/>
  <c r="BB295" i="3" s="1"/>
  <c r="BR295" i="3" s="1"/>
  <c r="AT606" i="3" a="1"/>
  <c r="AT606" i="3" s="1"/>
  <c r="BB606" i="3" s="1"/>
  <c r="BR606" i="3" s="1"/>
  <c r="AT85" i="3" a="1"/>
  <c r="AT85" i="3" s="1"/>
  <c r="BB85" i="3" s="1"/>
  <c r="BR85" i="3" s="1"/>
  <c r="AT772" i="3" a="1"/>
  <c r="AT772" i="3" s="1"/>
  <c r="BB772" i="3" s="1"/>
  <c r="BR772" i="3" s="1"/>
  <c r="AT649" i="3" a="1"/>
  <c r="AT649" i="3" s="1"/>
  <c r="BB649" i="3" s="1"/>
  <c r="BR649" i="3" s="1"/>
  <c r="AT121" i="3" a="1"/>
  <c r="AT121" i="3" s="1"/>
  <c r="BB121" i="3" s="1"/>
  <c r="BR121" i="3" s="1"/>
  <c r="AT849" i="3" a="1"/>
  <c r="AT849" i="3" s="1"/>
  <c r="BB849" i="3" s="1"/>
  <c r="BR849" i="3" s="1"/>
  <c r="AT834" i="3" a="1"/>
  <c r="AT834" i="3" s="1"/>
  <c r="BB834" i="3" s="1"/>
  <c r="BR834" i="3" s="1"/>
  <c r="AT173" i="3" a="1"/>
  <c r="AT173" i="3" s="1"/>
  <c r="BB173" i="3" s="1"/>
  <c r="BR173" i="3" s="1"/>
  <c r="AT126" i="3" a="1"/>
  <c r="AT126" i="3" s="1"/>
  <c r="BB126" i="3" s="1"/>
  <c r="BR126" i="3" s="1"/>
  <c r="AT244" i="3" a="1"/>
  <c r="AT244" i="3" s="1"/>
  <c r="AT830" i="3" a="1"/>
  <c r="AT830" i="3" s="1"/>
  <c r="BB830" i="3" s="1"/>
  <c r="BR830" i="3" s="1"/>
  <c r="AT128" i="3" a="1"/>
  <c r="AT128" i="3" s="1"/>
  <c r="BB128" i="3" s="1"/>
  <c r="BR128" i="3" s="1"/>
  <c r="AT906" i="3" a="1"/>
  <c r="AT906" i="3" s="1"/>
  <c r="BB906" i="3" s="1"/>
  <c r="BR906" i="3" s="1"/>
  <c r="AT826" i="3" a="1"/>
  <c r="AT826" i="3" s="1"/>
  <c r="BB826" i="3" s="1"/>
  <c r="BR826" i="3" s="1"/>
  <c r="AT184" i="3" a="1"/>
  <c r="AT184" i="3" s="1"/>
  <c r="BB184" i="3" s="1"/>
  <c r="BR184" i="3" s="1"/>
  <c r="AT580" i="3" a="1"/>
  <c r="AT580" i="3" s="1"/>
  <c r="BB580" i="3" s="1"/>
  <c r="BR580" i="3" s="1"/>
  <c r="AT325" i="3" a="1"/>
  <c r="AT325" i="3" s="1"/>
  <c r="BB325" i="3" s="1"/>
  <c r="BR325" i="3" s="1"/>
  <c r="AT120" i="3" a="1"/>
  <c r="AT120" i="3" s="1"/>
  <c r="AT908" i="3" a="1"/>
  <c r="AT908" i="3" s="1"/>
  <c r="AT288" i="3" a="1"/>
  <c r="AT288" i="3" s="1"/>
  <c r="BB288" i="3" s="1"/>
  <c r="BR288" i="3" s="1"/>
  <c r="AT103" i="3" a="1"/>
  <c r="AT103" i="3" s="1"/>
  <c r="AT771" i="3" a="1"/>
  <c r="AT771" i="3" s="1"/>
  <c r="BB771" i="3" s="1"/>
  <c r="BR771" i="3" s="1"/>
  <c r="AT111" i="3" a="1"/>
  <c r="AT111" i="3" s="1"/>
  <c r="BB111" i="3" s="1"/>
  <c r="BR111" i="3" s="1"/>
  <c r="AT471" i="3" a="1"/>
  <c r="AT471" i="3" s="1"/>
  <c r="BB471" i="3" s="1"/>
  <c r="BR471" i="3" s="1"/>
  <c r="AT979" i="3" a="1"/>
  <c r="AT979" i="3" s="1"/>
  <c r="BB979" i="3" s="1"/>
  <c r="BR979" i="3" s="1"/>
  <c r="AT602" i="3" a="1"/>
  <c r="AT602" i="3" s="1"/>
  <c r="BB602" i="3" s="1"/>
  <c r="BR602" i="3" s="1"/>
  <c r="AT484" i="3" a="1"/>
  <c r="AT484" i="3" s="1"/>
  <c r="BB484" i="3" s="1"/>
  <c r="BR484" i="3" s="1"/>
  <c r="AT466" i="3" a="1"/>
  <c r="AT466" i="3" s="1"/>
  <c r="BB466" i="3" s="1"/>
  <c r="BR466" i="3" s="1"/>
  <c r="AT859" i="3" a="1"/>
  <c r="AT859" i="3" s="1"/>
  <c r="BB859" i="3" s="1"/>
  <c r="BR859" i="3" s="1"/>
  <c r="AT311" i="3" a="1"/>
  <c r="AT311" i="3" s="1"/>
  <c r="BB311" i="3" s="1"/>
  <c r="BR311" i="3" s="1"/>
  <c r="AT1005" i="3" a="1"/>
  <c r="AT1005" i="3" s="1"/>
  <c r="BB1005" i="3" s="1"/>
  <c r="BR1005" i="3" s="1"/>
  <c r="AT884" i="3" a="1"/>
  <c r="AT884" i="3" s="1"/>
  <c r="BB884" i="3" s="1"/>
  <c r="BR884" i="3" s="1"/>
  <c r="AT996" i="3" a="1"/>
  <c r="AT996" i="3" s="1"/>
  <c r="BB996" i="3" s="1"/>
  <c r="BR996" i="3" s="1"/>
  <c r="AT914" i="3" a="1"/>
  <c r="AT914" i="3" s="1"/>
  <c r="BB914" i="3" s="1"/>
  <c r="BR914" i="3" s="1"/>
  <c r="AT951" i="3" a="1"/>
  <c r="AT951" i="3" s="1"/>
  <c r="BB951" i="3" s="1"/>
  <c r="BR951" i="3" s="1"/>
  <c r="AT18" i="3" a="1"/>
  <c r="AT18" i="3" s="1"/>
  <c r="AT521" i="3" a="1"/>
  <c r="AT521" i="3" s="1"/>
  <c r="BB521" i="3" s="1"/>
  <c r="BR521" i="3" s="1"/>
  <c r="AT17" i="3" a="1"/>
  <c r="AT17" i="3" s="1"/>
  <c r="BB17" i="3" s="1"/>
  <c r="BR17" i="3" s="1"/>
  <c r="AT503" i="3" a="1"/>
  <c r="AT503" i="3" s="1"/>
  <c r="AT138" i="3" a="1"/>
  <c r="AT138" i="3" s="1"/>
  <c r="BB138" i="3" s="1"/>
  <c r="BR138" i="3" s="1"/>
  <c r="AT379" i="3" a="1"/>
  <c r="AT379" i="3" s="1"/>
  <c r="BB379" i="3" s="1"/>
  <c r="BR379" i="3" s="1"/>
  <c r="AT748" i="3" a="1"/>
  <c r="AT748" i="3" s="1"/>
  <c r="BB748" i="3" s="1"/>
  <c r="BR748" i="3" s="1"/>
  <c r="AT273" i="3" a="1"/>
  <c r="AT273" i="3" s="1"/>
  <c r="AT354" i="3" a="1"/>
  <c r="AT354" i="3" s="1"/>
  <c r="BB354" i="3" s="1"/>
  <c r="BR354" i="3" s="1"/>
  <c r="AT968" i="3" a="1"/>
  <c r="AT968" i="3" s="1"/>
  <c r="BB968" i="3" s="1"/>
  <c r="BR968" i="3" s="1"/>
  <c r="AT785" i="3" a="1"/>
  <c r="AT785" i="3" s="1"/>
  <c r="BB785" i="3" s="1"/>
  <c r="BR785" i="3" s="1"/>
  <c r="AT757" i="3" a="1"/>
  <c r="AT757" i="3" s="1"/>
  <c r="AT829" i="3" a="1"/>
  <c r="AT829" i="3" s="1"/>
  <c r="AT816" i="3" a="1"/>
  <c r="AT816" i="3" s="1"/>
  <c r="AT526" i="3" a="1"/>
  <c r="AT526" i="3" s="1"/>
  <c r="AT25" i="3" a="1"/>
  <c r="AT25" i="3" s="1"/>
  <c r="BB25" i="3" s="1"/>
  <c r="BJ25" i="3" s="1"/>
  <c r="AT21" i="3" a="1"/>
  <c r="AT21" i="3" s="1"/>
  <c r="BB21" i="3" s="1"/>
  <c r="BR21" i="3" s="1"/>
  <c r="AT777" i="3" a="1"/>
  <c r="AT777" i="3" s="1"/>
  <c r="BB777" i="3" s="1"/>
  <c r="BR777" i="3" s="1"/>
  <c r="AT233" i="3" a="1"/>
  <c r="AT233" i="3" s="1"/>
  <c r="BB233" i="3" s="1"/>
  <c r="BR233" i="3" s="1"/>
  <c r="AT269" i="3" a="1"/>
  <c r="AT269" i="3" s="1"/>
  <c r="BB269" i="3" s="1"/>
  <c r="BR269" i="3" s="1"/>
  <c r="AT586" i="3" a="1"/>
  <c r="AT586" i="3" s="1"/>
  <c r="BB586" i="3" s="1"/>
  <c r="BR586" i="3" s="1"/>
  <c r="AT489" i="3" a="1"/>
  <c r="AT489" i="3" s="1"/>
  <c r="BB489" i="3" s="1"/>
  <c r="BR489" i="3" s="1"/>
  <c r="AT506" i="3" a="1"/>
  <c r="AT506" i="3" s="1"/>
  <c r="BB506" i="3" s="1"/>
  <c r="BR506" i="3" s="1"/>
  <c r="AT806" i="3" a="1"/>
  <c r="AT806" i="3" s="1"/>
  <c r="BB806" i="3" s="1"/>
  <c r="BR806" i="3" s="1"/>
  <c r="AT627" i="3" a="1"/>
  <c r="AT627" i="3" s="1"/>
  <c r="AT122" i="3" a="1"/>
  <c r="AT122" i="3" s="1"/>
  <c r="BB122" i="3" s="1"/>
  <c r="BR122" i="3" s="1"/>
  <c r="AT549" i="3" a="1"/>
  <c r="AT549" i="3" s="1"/>
  <c r="BB549" i="3" s="1"/>
  <c r="BR549" i="3" s="1"/>
  <c r="AT574" i="3" a="1"/>
  <c r="AT574" i="3" s="1"/>
  <c r="BB574" i="3" s="1"/>
  <c r="BR574" i="3" s="1"/>
  <c r="AT50" i="3" a="1"/>
  <c r="AT50" i="3" s="1"/>
  <c r="AT453" i="3" a="1"/>
  <c r="AT453" i="3" s="1"/>
  <c r="AT667" i="3" a="1"/>
  <c r="AT667" i="3" s="1"/>
  <c r="BB667" i="3" s="1"/>
  <c r="BR667" i="3" s="1"/>
  <c r="AT739" i="3" a="1"/>
  <c r="AT739" i="3" s="1"/>
  <c r="BB739" i="3" s="1"/>
  <c r="BR739" i="3" s="1"/>
  <c r="AT495" i="3" a="1"/>
  <c r="AT495" i="3" s="1"/>
  <c r="BB495" i="3" s="1"/>
  <c r="BR495" i="3" s="1"/>
  <c r="AT563" i="3" a="1"/>
  <c r="AT563" i="3" s="1"/>
  <c r="AT971" i="3" a="1"/>
  <c r="AT971" i="3" s="1"/>
  <c r="AT336" i="3" a="1"/>
  <c r="AT336" i="3" s="1"/>
  <c r="BB336" i="3" s="1"/>
  <c r="BR336" i="3" s="1"/>
  <c r="AT872" i="3" a="1"/>
  <c r="AT872" i="3" s="1"/>
  <c r="BB872" i="3" s="1"/>
  <c r="BR872" i="3" s="1"/>
  <c r="AT47" i="3" a="1"/>
  <c r="AT47" i="3" s="1"/>
  <c r="AT539" i="3" a="1"/>
  <c r="AT539" i="3" s="1"/>
  <c r="BB539" i="3" s="1"/>
  <c r="BR539" i="3" s="1"/>
  <c r="AT340" i="3" a="1"/>
  <c r="AT340" i="3" s="1"/>
  <c r="BB340" i="3" s="1"/>
  <c r="BR340" i="3" s="1"/>
  <c r="AT352" i="3" a="1"/>
  <c r="AT352" i="3" s="1"/>
  <c r="AT182" i="3" a="1"/>
  <c r="AT182" i="3" s="1"/>
  <c r="BB182" i="3" s="1"/>
  <c r="BR182" i="3" s="1"/>
  <c r="AT239" i="3" a="1"/>
  <c r="AT239" i="3" s="1"/>
  <c r="BB239" i="3" s="1"/>
  <c r="BR239" i="3" s="1"/>
  <c r="AT491" i="3" a="1"/>
  <c r="AT491" i="3" s="1"/>
  <c r="BB491" i="3" s="1"/>
  <c r="BR491" i="3" s="1"/>
  <c r="AT587" i="3" a="1"/>
  <c r="AT587" i="3" s="1"/>
  <c r="AT933" i="3" a="1"/>
  <c r="AT933" i="3" s="1"/>
  <c r="BB933" i="3" s="1"/>
  <c r="BR933" i="3" s="1"/>
  <c r="AT988" i="3" a="1"/>
  <c r="AT988" i="3" s="1"/>
  <c r="BB988" i="3" s="1"/>
  <c r="BR988" i="3" s="1"/>
  <c r="AT656" i="3" a="1"/>
  <c r="AT656" i="3" s="1"/>
  <c r="BB656" i="3" s="1"/>
  <c r="BR656" i="3" s="1"/>
  <c r="AT505" i="3" a="1"/>
  <c r="AT505" i="3" s="1"/>
  <c r="BB505" i="3" s="1"/>
  <c r="BR505" i="3" s="1"/>
  <c r="AT428" i="3" a="1"/>
  <c r="AT428" i="3" s="1"/>
  <c r="BB428" i="3" s="1"/>
  <c r="BR428" i="3" s="1"/>
  <c r="AT303" i="3" a="1"/>
  <c r="AT303" i="3" s="1"/>
  <c r="AT654" i="3" a="1"/>
  <c r="AT654" i="3" s="1"/>
  <c r="AT659" i="3" a="1"/>
  <c r="AT659" i="3" s="1"/>
  <c r="BB659" i="3" s="1"/>
  <c r="BR659" i="3" s="1"/>
  <c r="AT175" i="3" a="1"/>
  <c r="AT175" i="3" s="1"/>
  <c r="BB175" i="3" s="1"/>
  <c r="BR175" i="3" s="1"/>
  <c r="AT561" i="3" a="1"/>
  <c r="AT561" i="3" s="1"/>
  <c r="BB561" i="3" s="1"/>
  <c r="BR561" i="3" s="1"/>
  <c r="AT382" i="3" a="1"/>
  <c r="AT382" i="3" s="1"/>
  <c r="BB382" i="3" s="1"/>
  <c r="BR382" i="3" s="1"/>
  <c r="AT652" i="3" a="1"/>
  <c r="AT652" i="3" s="1"/>
  <c r="BB652" i="3" s="1"/>
  <c r="BR652" i="3" s="1"/>
  <c r="AT674" i="3" a="1"/>
  <c r="AT674" i="3" s="1"/>
  <c r="AT372" i="3" a="1"/>
  <c r="AT372" i="3" s="1"/>
  <c r="BB372" i="3" s="1"/>
  <c r="BR372" i="3" s="1"/>
  <c r="AT202" i="3" a="1"/>
  <c r="AT202" i="3" s="1"/>
  <c r="BB202" i="3" s="1"/>
  <c r="BR202" i="3" s="1"/>
  <c r="AT238" i="3" a="1"/>
  <c r="AT238" i="3" s="1"/>
  <c r="BB238" i="3" s="1"/>
  <c r="BR238" i="3" s="1"/>
  <c r="AT99" i="3" a="1"/>
  <c r="AT99" i="3" s="1"/>
  <c r="AT794" i="3" a="1"/>
  <c r="AT794" i="3" s="1"/>
  <c r="AT952" i="3" a="1"/>
  <c r="AT952" i="3" s="1"/>
  <c r="BB952" i="3" s="1"/>
  <c r="BR952" i="3" s="1"/>
  <c r="AT845" i="3" a="1"/>
  <c r="AT845" i="3" s="1"/>
  <c r="BB845" i="3" s="1"/>
  <c r="BR845" i="3" s="1"/>
  <c r="AT406" i="3" a="1"/>
  <c r="AT406" i="3" s="1"/>
  <c r="BB406" i="3" s="1"/>
  <c r="BR406" i="3" s="1"/>
  <c r="AT67" i="3" a="1"/>
  <c r="AT67" i="3" s="1"/>
  <c r="AT57" i="3" a="1"/>
  <c r="AT57" i="3" s="1"/>
  <c r="AT562" i="3" a="1"/>
  <c r="AT562" i="3" s="1"/>
  <c r="BB562" i="3" s="1"/>
  <c r="BR562" i="3" s="1"/>
  <c r="AT60" i="3" a="1"/>
  <c r="AT60" i="3" s="1"/>
  <c r="BB60" i="3" s="1"/>
  <c r="BR60" i="3" s="1"/>
  <c r="AT899" i="3" a="1"/>
  <c r="AT899" i="3" s="1"/>
  <c r="BB899" i="3" s="1"/>
  <c r="BR899" i="3" s="1"/>
  <c r="AT68" i="3" a="1"/>
  <c r="AT68" i="3" s="1"/>
  <c r="BB68" i="3" s="1"/>
  <c r="BR68" i="3" s="1"/>
  <c r="AT590" i="3" a="1"/>
  <c r="AT590" i="3" s="1"/>
  <c r="BB590" i="3" s="1"/>
  <c r="BR590" i="3" s="1"/>
  <c r="AT589" i="3" a="1"/>
  <c r="AT589" i="3" s="1"/>
  <c r="BB589" i="3" s="1"/>
  <c r="BR589" i="3" s="1"/>
  <c r="AT205" i="3" a="1"/>
  <c r="AT205" i="3" s="1"/>
  <c r="AT65" i="3" a="1"/>
  <c r="AT65" i="3" s="1"/>
  <c r="BB65" i="3" s="1"/>
  <c r="BR65" i="3" s="1"/>
  <c r="AT459" i="3" a="1"/>
  <c r="AT459" i="3" s="1"/>
  <c r="AT343" i="3" a="1"/>
  <c r="AT343" i="3" s="1"/>
  <c r="BB343" i="3" s="1"/>
  <c r="BR343" i="3" s="1"/>
  <c r="AT376" i="3" a="1"/>
  <c r="AT376" i="3" s="1"/>
  <c r="BB376" i="3" s="1"/>
  <c r="BR376" i="3" s="1"/>
  <c r="AT528" i="3" a="1"/>
  <c r="AT528" i="3" s="1"/>
  <c r="AT712" i="3" a="1"/>
  <c r="AT712" i="3" s="1"/>
  <c r="BB712" i="3" s="1"/>
  <c r="BR712" i="3" s="1"/>
  <c r="AT159" i="3" a="1"/>
  <c r="AT159" i="3" s="1"/>
  <c r="BB159" i="3" s="1"/>
  <c r="BR159" i="3" s="1"/>
  <c r="AT178" i="3" a="1"/>
  <c r="AT178" i="3" s="1"/>
  <c r="BB178" i="3" s="1"/>
  <c r="BR178" i="3" s="1"/>
  <c r="AT346" i="3" a="1"/>
  <c r="AT346" i="3" s="1"/>
  <c r="BB346" i="3" s="1"/>
  <c r="BR346" i="3" s="1"/>
  <c r="AT882" i="3" a="1"/>
  <c r="AT882" i="3" s="1"/>
  <c r="BB882" i="3" s="1"/>
  <c r="BR882" i="3" s="1"/>
  <c r="AT851" i="3" a="1"/>
  <c r="AT851" i="3" s="1"/>
  <c r="BB851" i="3" s="1"/>
  <c r="BR851" i="3" s="1"/>
  <c r="AT63" i="3" a="1"/>
  <c r="AT63" i="3" s="1"/>
  <c r="BB63" i="3" s="1"/>
  <c r="BR63" i="3" s="1"/>
  <c r="AT861" i="3" a="1"/>
  <c r="AT861" i="3" s="1"/>
  <c r="AT621" i="3" a="1"/>
  <c r="AT621" i="3" s="1"/>
  <c r="BB621" i="3" s="1"/>
  <c r="BR621" i="3" s="1"/>
  <c r="AT42" i="3" a="1"/>
  <c r="AT42" i="3" s="1"/>
  <c r="AT789" i="3" a="1"/>
  <c r="AT789" i="3" s="1"/>
  <c r="BB789" i="3" s="1"/>
  <c r="BR789" i="3" s="1"/>
  <c r="AT688" i="3" a="1"/>
  <c r="AT688" i="3" s="1"/>
  <c r="BB688" i="3" s="1"/>
  <c r="BR688" i="3" s="1"/>
  <c r="AT597" i="3" a="1"/>
  <c r="AT597" i="3" s="1"/>
  <c r="BB597" i="3" s="1"/>
  <c r="BR597" i="3" s="1"/>
  <c r="AT230" i="3" a="1"/>
  <c r="AT230" i="3" s="1"/>
  <c r="BB230" i="3" s="1"/>
  <c r="BR230" i="3" s="1"/>
  <c r="AT255" i="3" a="1"/>
  <c r="AT255" i="3" s="1"/>
  <c r="AT919" i="3" a="1"/>
  <c r="AT919" i="3" s="1"/>
  <c r="BB919" i="3" s="1"/>
  <c r="BR919" i="3" s="1"/>
  <c r="AT172" i="3" a="1"/>
  <c r="AT172" i="3" s="1"/>
  <c r="BB172" i="3" s="1"/>
  <c r="BR172" i="3" s="1"/>
  <c r="AT51" i="3" a="1"/>
  <c r="AT51" i="3" s="1"/>
  <c r="AT796" i="3" a="1"/>
  <c r="AT796" i="3" s="1"/>
  <c r="AT626" i="3" a="1"/>
  <c r="AT626" i="3" s="1"/>
  <c r="AT881" i="3" a="1"/>
  <c r="AT881" i="3" s="1"/>
  <c r="BB881" i="3" s="1"/>
  <c r="BR881" i="3" s="1"/>
  <c r="AT661" i="3" a="1"/>
  <c r="AT661" i="3" s="1"/>
  <c r="BB661" i="3" s="1"/>
  <c r="BR661" i="3" s="1"/>
  <c r="AT192" i="3" a="1"/>
  <c r="AT192" i="3" s="1"/>
  <c r="BB192" i="3" s="1"/>
  <c r="BR192" i="3" s="1"/>
  <c r="AT33" i="3" a="1"/>
  <c r="AT33" i="3" s="1"/>
  <c r="AT499" i="3" a="1"/>
  <c r="AT499" i="3" s="1"/>
  <c r="AT801" i="3" a="1"/>
  <c r="AT801" i="3" s="1"/>
  <c r="BB801" i="3" s="1"/>
  <c r="BR801" i="3" s="1"/>
  <c r="AT422" i="3" a="1"/>
  <c r="AT422" i="3" s="1"/>
  <c r="BB422" i="3" s="1"/>
  <c r="BR422" i="3" s="1"/>
  <c r="AT35" i="3" a="1"/>
  <c r="AT35" i="3" s="1"/>
  <c r="AT729" i="3" a="1"/>
  <c r="AT729" i="3" s="1"/>
  <c r="BB729" i="3" s="1"/>
  <c r="BR729" i="3" s="1"/>
  <c r="AT146" i="3" a="1"/>
  <c r="AT146" i="3" s="1"/>
  <c r="BB146" i="3" s="1"/>
  <c r="BR146" i="3" s="1"/>
  <c r="AT508" i="3" a="1"/>
  <c r="AT508" i="3" s="1"/>
  <c r="BB508" i="3" s="1"/>
  <c r="BR508" i="3" s="1"/>
  <c r="AT819" i="3" a="1"/>
  <c r="AT819" i="3" s="1"/>
  <c r="AT759" i="3" a="1"/>
  <c r="AT759" i="3" s="1"/>
  <c r="BB759" i="3" s="1"/>
  <c r="BR759" i="3" s="1"/>
  <c r="AT131" i="3" a="1"/>
  <c r="AT131" i="3" s="1"/>
  <c r="BB131" i="3" s="1"/>
  <c r="BR131" i="3" s="1"/>
  <c r="AT682" i="3" a="1"/>
  <c r="AT682" i="3" s="1"/>
  <c r="BB682" i="3" s="1"/>
  <c r="BR682" i="3" s="1"/>
  <c r="AT432" i="3" a="1"/>
  <c r="AT432" i="3" s="1"/>
  <c r="BB432" i="3" s="1"/>
  <c r="BR432" i="3" s="1"/>
  <c r="AT983" i="3" a="1"/>
  <c r="AT983" i="3" s="1"/>
  <c r="BB983" i="3" s="1"/>
  <c r="BR983" i="3" s="1"/>
  <c r="AT750" i="3" a="1"/>
  <c r="AT750" i="3" s="1"/>
  <c r="BB750" i="3" s="1"/>
  <c r="BR750" i="3" s="1"/>
  <c r="AT764" i="3" a="1"/>
  <c r="AT764" i="3" s="1"/>
  <c r="AT721" i="3" a="1"/>
  <c r="AT721" i="3" s="1"/>
  <c r="BB721" i="3" s="1"/>
  <c r="BR721" i="3" s="1"/>
  <c r="AT402" i="3" a="1"/>
  <c r="AT402" i="3" s="1"/>
  <c r="AT870" i="3" a="1"/>
  <c r="AT870" i="3" s="1"/>
  <c r="AT894" i="3" a="1"/>
  <c r="AT894" i="3" s="1"/>
  <c r="BB894" i="3" s="1"/>
  <c r="BR894" i="3" s="1"/>
  <c r="AT530" i="3" a="1"/>
  <c r="AT530" i="3" s="1"/>
  <c r="AT637" i="3" a="1"/>
  <c r="AT637" i="3" s="1"/>
  <c r="BB637" i="3" s="1"/>
  <c r="BR637" i="3" s="1"/>
  <c r="AT237" i="3" a="1"/>
  <c r="AT237" i="3" s="1"/>
  <c r="BB237" i="3" s="1"/>
  <c r="BR237" i="3" s="1"/>
  <c r="AT713" i="3" a="1"/>
  <c r="AT713" i="3" s="1"/>
  <c r="BB713" i="3" s="1"/>
  <c r="BR713" i="3" s="1"/>
  <c r="AT886" i="3" a="1"/>
  <c r="AT886" i="3" s="1"/>
  <c r="BB886" i="3" s="1"/>
  <c r="BR886" i="3" s="1"/>
  <c r="AT598" i="3" a="1"/>
  <c r="AT598" i="3" s="1"/>
  <c r="BB598" i="3" s="1"/>
  <c r="BR598" i="3" s="1"/>
  <c r="AT344" i="3" a="1"/>
  <c r="AT344" i="3" s="1"/>
  <c r="BB344" i="3" s="1"/>
  <c r="BR344" i="3" s="1"/>
  <c r="AT646" i="3" a="1"/>
  <c r="AT646" i="3" s="1"/>
  <c r="BB646" i="3" s="1"/>
  <c r="BR646" i="3" s="1"/>
  <c r="AT509" i="3" a="1"/>
  <c r="AT509" i="3" s="1"/>
  <c r="BB509" i="3" s="1"/>
  <c r="BR509" i="3" s="1"/>
  <c r="AT940" i="3" a="1"/>
  <c r="AT940" i="3" s="1"/>
  <c r="AT755" i="3" a="1"/>
  <c r="AT755" i="3" s="1"/>
  <c r="BB755" i="3" s="1"/>
  <c r="BR755" i="3" s="1"/>
  <c r="AT278" i="3" a="1"/>
  <c r="AT278" i="3" s="1"/>
  <c r="BB278" i="3" s="1"/>
  <c r="BR278" i="3" s="1"/>
  <c r="AT401" i="3" a="1"/>
  <c r="AT401" i="3" s="1"/>
  <c r="AT274" i="3" a="1"/>
  <c r="AT274" i="3" s="1"/>
  <c r="AT513" i="3" a="1"/>
  <c r="AT513" i="3" s="1"/>
  <c r="BB513" i="3" s="1"/>
  <c r="BR513" i="3" s="1"/>
  <c r="AT137" i="3" a="1"/>
  <c r="AT137" i="3" s="1"/>
  <c r="BB137" i="3" s="1"/>
  <c r="BR137" i="3" s="1"/>
  <c r="AT268" i="3" a="1"/>
  <c r="AT268" i="3" s="1"/>
  <c r="BB268" i="3" s="1"/>
  <c r="BR268" i="3" s="1"/>
  <c r="AT329" i="3" a="1"/>
  <c r="AT329" i="3" s="1"/>
  <c r="BB329" i="3" s="1"/>
  <c r="BR329" i="3" s="1"/>
  <c r="AT177" i="3" a="1"/>
  <c r="AT177" i="3" s="1"/>
  <c r="BB177" i="3" s="1"/>
  <c r="BR177" i="3" s="1"/>
  <c r="AT282" i="3" a="1"/>
  <c r="AT282" i="3" s="1"/>
  <c r="AT446" i="3" a="1"/>
  <c r="AT446" i="3" s="1"/>
  <c r="BB446" i="3" s="1"/>
  <c r="BR446" i="3" s="1"/>
  <c r="AT375" i="3" a="1"/>
  <c r="AT375" i="3" s="1"/>
  <c r="BB375" i="3" s="1"/>
  <c r="BR375" i="3" s="1"/>
  <c r="AT582" i="3" a="1"/>
  <c r="AT582" i="3" s="1"/>
  <c r="BB582" i="3" s="1"/>
  <c r="BR582" i="3" s="1"/>
  <c r="AT1008" i="3" a="1"/>
  <c r="AT1008" i="3" s="1"/>
  <c r="BB1008" i="3" s="1"/>
  <c r="BR1008" i="3" s="1"/>
  <c r="AT720" i="3" a="1"/>
  <c r="AT720" i="3" s="1"/>
  <c r="BB720" i="3" s="1"/>
  <c r="BR720" i="3" s="1"/>
  <c r="AT625" i="3" a="1"/>
  <c r="AT625" i="3" s="1"/>
  <c r="BB625" i="3" s="1"/>
  <c r="BR625" i="3" s="1"/>
  <c r="AT200" i="3" a="1"/>
  <c r="AT200" i="3" s="1"/>
  <c r="BB200" i="3" s="1"/>
  <c r="BR200" i="3" s="1"/>
  <c r="AT144" i="3" a="1"/>
  <c r="AT144" i="3" s="1"/>
  <c r="BB144" i="3" s="1"/>
  <c r="BR144" i="3" s="1"/>
  <c r="AT260" i="3" a="1"/>
  <c r="AT260" i="3" s="1"/>
  <c r="BB260" i="3" s="1"/>
  <c r="BR260" i="3" s="1"/>
  <c r="AT77" i="3" a="1"/>
  <c r="AT77" i="3" s="1"/>
  <c r="AT615" i="3" a="1"/>
  <c r="AT615" i="3" s="1"/>
  <c r="BB615" i="3" s="1"/>
  <c r="BR615" i="3" s="1"/>
  <c r="AT195" i="3" a="1"/>
  <c r="AT195" i="3" s="1"/>
  <c r="BB195" i="3" s="1"/>
  <c r="BR195" i="3" s="1"/>
  <c r="AT511" i="3" a="1"/>
  <c r="AT511" i="3" s="1"/>
  <c r="BB511" i="3" s="1"/>
  <c r="BR511" i="3" s="1"/>
  <c r="AT575" i="3" a="1"/>
  <c r="AT575" i="3" s="1"/>
  <c r="AT168" i="3" a="1"/>
  <c r="AT168" i="3" s="1"/>
  <c r="BB168" i="3" s="1"/>
  <c r="BR168" i="3" s="1"/>
  <c r="AT601" i="3" a="1"/>
  <c r="AT601" i="3" s="1"/>
  <c r="BB601" i="3" s="1"/>
  <c r="BR601" i="3" s="1"/>
  <c r="AT633" i="3" a="1"/>
  <c r="AT633" i="3" s="1"/>
  <c r="AT442" i="3" a="1"/>
  <c r="AT442" i="3" s="1"/>
  <c r="BB442" i="3" s="1"/>
  <c r="BR442" i="3" s="1"/>
  <c r="AT725" i="3" a="1"/>
  <c r="AT725" i="3" s="1"/>
  <c r="BB725" i="3" s="1"/>
  <c r="BR725" i="3" s="1"/>
  <c r="AT281" i="3" a="1"/>
  <c r="AT281" i="3" s="1"/>
  <c r="BB281" i="3" s="1"/>
  <c r="BR281" i="3" s="1"/>
  <c r="AT593" i="3" a="1"/>
  <c r="AT593" i="3" s="1"/>
  <c r="AT357" i="3" a="1"/>
  <c r="AT357" i="3" s="1"/>
  <c r="BB357" i="3" s="1"/>
  <c r="BR357" i="3" s="1"/>
  <c r="AT194" i="3" a="1"/>
  <c r="AT194" i="3" s="1"/>
  <c r="BB194" i="3" s="1"/>
  <c r="BR194" i="3" s="1"/>
  <c r="AT534" i="3" a="1"/>
  <c r="AT534" i="3" s="1"/>
  <c r="BB534" i="3" s="1"/>
  <c r="BR534" i="3" s="1"/>
  <c r="AT576" i="3" a="1"/>
  <c r="AT576" i="3" s="1"/>
  <c r="AT89" i="3" a="1"/>
  <c r="AT89" i="3" s="1"/>
  <c r="BB89" i="3" s="1"/>
  <c r="BR89" i="3" s="1"/>
  <c r="AT498" i="3" a="1"/>
  <c r="AT498" i="3" s="1"/>
  <c r="AT815" i="3" a="1"/>
  <c r="AT815" i="3" s="1"/>
  <c r="BB815" i="3" s="1"/>
  <c r="BR815" i="3" s="1"/>
  <c r="AT403" i="3" a="1"/>
  <c r="AT403" i="3" s="1"/>
  <c r="AT554" i="3" a="1"/>
  <c r="AT554" i="3" s="1"/>
  <c r="BB554" i="3" s="1"/>
  <c r="BR554" i="3" s="1"/>
  <c r="AT270" i="3" a="1"/>
  <c r="AT270" i="3" s="1"/>
  <c r="BB270" i="3" s="1"/>
  <c r="BR270" i="3" s="1"/>
  <c r="AT1000" i="3" a="1"/>
  <c r="AT1000" i="3" s="1"/>
  <c r="BB1000" i="3" s="1"/>
  <c r="BR1000" i="3" s="1"/>
  <c r="AT416" i="3" a="1"/>
  <c r="AT416" i="3" s="1"/>
  <c r="BB416" i="3" s="1"/>
  <c r="BR416" i="3" s="1"/>
  <c r="AT240" i="3" a="1"/>
  <c r="AT240" i="3" s="1"/>
  <c r="BB240" i="3" s="1"/>
  <c r="BR240" i="3" s="1"/>
  <c r="AT157" i="3" a="1"/>
  <c r="AT157" i="3" s="1"/>
  <c r="BB157" i="3" s="1"/>
  <c r="BR157" i="3" s="1"/>
  <c r="AT679" i="3" a="1"/>
  <c r="AT679" i="3" s="1"/>
  <c r="BB679" i="3" s="1"/>
  <c r="BR679" i="3" s="1"/>
  <c r="AT245" i="3" a="1"/>
  <c r="AT245" i="3" s="1"/>
  <c r="AT887" i="3" a="1"/>
  <c r="AT887" i="3" s="1"/>
  <c r="BB887" i="3" s="1"/>
  <c r="BR887" i="3" s="1"/>
  <c r="AT319" i="3" a="1"/>
  <c r="AT319" i="3" s="1"/>
  <c r="AT692" i="3" a="1"/>
  <c r="AT692" i="3" s="1"/>
  <c r="BB692" i="3" s="1"/>
  <c r="BR692" i="3" s="1"/>
  <c r="AT941" i="3" a="1"/>
  <c r="AT941" i="3" s="1"/>
  <c r="BB941" i="3" s="1"/>
  <c r="BR941" i="3" s="1"/>
  <c r="AT276" i="3" a="1"/>
  <c r="AT276" i="3" s="1"/>
  <c r="AT584" i="3" a="1"/>
  <c r="AT584" i="3" s="1"/>
  <c r="BB584" i="3" s="1"/>
  <c r="BR584" i="3" s="1"/>
  <c r="AT193" i="3" a="1"/>
  <c r="AT193" i="3" s="1"/>
  <c r="BB193" i="3" s="1"/>
  <c r="BR193" i="3" s="1"/>
  <c r="AT939" i="3" a="1"/>
  <c r="AT939" i="3" s="1"/>
  <c r="BB939" i="3" s="1"/>
  <c r="BR939" i="3" s="1"/>
  <c r="AT651" i="3" a="1"/>
  <c r="AT651" i="3" s="1"/>
  <c r="BB651" i="3" s="1"/>
  <c r="BR651" i="3" s="1"/>
  <c r="AT155" i="3" a="1"/>
  <c r="AT155" i="3" s="1"/>
  <c r="BB155" i="3" s="1"/>
  <c r="BR155" i="3" s="1"/>
  <c r="AT145" i="3" a="1"/>
  <c r="AT145" i="3" s="1"/>
  <c r="BB145" i="3" s="1"/>
  <c r="BR145" i="3" s="1"/>
  <c r="AT328" i="3" a="1"/>
  <c r="AT328" i="3" s="1"/>
  <c r="BB328" i="3" s="1"/>
  <c r="BR328" i="3" s="1"/>
  <c r="AT468" i="3" a="1"/>
  <c r="AT468" i="3" s="1"/>
  <c r="AT612" i="3" a="1"/>
  <c r="AT612" i="3" s="1"/>
  <c r="AT197" i="3" a="1"/>
  <c r="AT197" i="3" s="1"/>
  <c r="AT96" i="3" a="1"/>
  <c r="AT96" i="3" s="1"/>
  <c r="BB96" i="3" s="1"/>
  <c r="BR96" i="3" s="1"/>
  <c r="AT437" i="3" a="1"/>
  <c r="AT437" i="3" s="1"/>
  <c r="AT727" i="3" a="1"/>
  <c r="AT727" i="3" s="1"/>
  <c r="BB727" i="3" s="1"/>
  <c r="BR727" i="3" s="1"/>
  <c r="AT333" i="3" a="1"/>
  <c r="AT333" i="3" s="1"/>
  <c r="BB333" i="3" s="1"/>
  <c r="BR333" i="3" s="1"/>
  <c r="AT657" i="3" a="1"/>
  <c r="AT657" i="3" s="1"/>
  <c r="BB657" i="3" s="1"/>
  <c r="BR657" i="3" s="1"/>
  <c r="AT810" i="3" a="1"/>
  <c r="AT810" i="3" s="1"/>
  <c r="BB810" i="3" s="1"/>
  <c r="BR810" i="3" s="1"/>
  <c r="AT961" i="3" a="1"/>
  <c r="AT961" i="3" s="1"/>
  <c r="AT730" i="3" a="1"/>
  <c r="AT730" i="3" s="1"/>
  <c r="BB730" i="3" s="1"/>
  <c r="BR730" i="3" s="1"/>
  <c r="AT226" i="3" a="1"/>
  <c r="AT226" i="3" s="1"/>
  <c r="AT613" i="3" a="1"/>
  <c r="AT613" i="3" s="1"/>
  <c r="BB613" i="3" s="1"/>
  <c r="BR613" i="3" s="1"/>
  <c r="AT326" i="3" a="1"/>
  <c r="AT326" i="3" s="1"/>
  <c r="BB326" i="3" s="1"/>
  <c r="BR326" i="3" s="1"/>
  <c r="AT93" i="3" a="1"/>
  <c r="AT93" i="3" s="1"/>
  <c r="AT835" i="3" a="1"/>
  <c r="AT835" i="3" s="1"/>
  <c r="AT683" i="3" a="1"/>
  <c r="AT683" i="3" s="1"/>
  <c r="BB683" i="3" s="1"/>
  <c r="BR683" i="3" s="1"/>
  <c r="AT787" i="3" a="1"/>
  <c r="AT787" i="3" s="1"/>
  <c r="AT369" i="3" a="1"/>
  <c r="AT369" i="3" s="1"/>
  <c r="BB369" i="3" s="1"/>
  <c r="BR369" i="3" s="1"/>
  <c r="AT251" i="3" a="1"/>
  <c r="AT251" i="3" s="1"/>
  <c r="BB251" i="3" s="1"/>
  <c r="BR251" i="3" s="1"/>
  <c r="AT161" i="3" a="1"/>
  <c r="AT161" i="3" s="1"/>
  <c r="BB161" i="3" s="1"/>
  <c r="BR161" i="3" s="1"/>
  <c r="AT462" i="3" a="1"/>
  <c r="AT462" i="3" s="1"/>
  <c r="BB462" i="3" s="1"/>
  <c r="BR462" i="3" s="1"/>
  <c r="AT58" i="3" a="1"/>
  <c r="AT58" i="3" s="1"/>
  <c r="AT28" i="3" a="1"/>
  <c r="AT28" i="3" s="1"/>
  <c r="BB28" i="3" s="1"/>
  <c r="BR28" i="3" s="1"/>
  <c r="AT473" i="3" a="1"/>
  <c r="AT473" i="3" s="1"/>
  <c r="BB473" i="3" s="1"/>
  <c r="BR473" i="3" s="1"/>
  <c r="AT418" i="3" a="1"/>
  <c r="AT418" i="3" s="1"/>
  <c r="BB418" i="3" s="1"/>
  <c r="BR418" i="3" s="1"/>
  <c r="AT481" i="3" a="1"/>
  <c r="AT481" i="3" s="1"/>
  <c r="BB481" i="3" s="1"/>
  <c r="BR481" i="3" s="1"/>
  <c r="AT359" i="3" a="1"/>
  <c r="AT359" i="3" s="1"/>
  <c r="BB359" i="3" s="1"/>
  <c r="BR359" i="3" s="1"/>
  <c r="AT959" i="3" a="1"/>
  <c r="AT959" i="3" s="1"/>
  <c r="BB959" i="3" s="1"/>
  <c r="BR959" i="3" s="1"/>
  <c r="AT813" i="3" a="1"/>
  <c r="AT813" i="3" s="1"/>
  <c r="AT693" i="3" a="1"/>
  <c r="AT693" i="3" s="1"/>
  <c r="BB693" i="3" s="1"/>
  <c r="BR693" i="3" s="1"/>
  <c r="AT831" i="3" a="1"/>
  <c r="AT831" i="3" s="1"/>
  <c r="BB831" i="3" s="1"/>
  <c r="BR831" i="3" s="1"/>
  <c r="AT592" i="3" a="1"/>
  <c r="AT592" i="3" s="1"/>
  <c r="AT500" i="3" a="1"/>
  <c r="AT500" i="3" s="1"/>
  <c r="BB500" i="3" s="1"/>
  <c r="BR500" i="3" s="1"/>
  <c r="AT838" i="3" a="1"/>
  <c r="AT838" i="3" s="1"/>
  <c r="BB838" i="3" s="1"/>
  <c r="BR838" i="3" s="1"/>
  <c r="AT29" i="3" a="1"/>
  <c r="AT29" i="3" s="1"/>
  <c r="BB29" i="3" s="1"/>
  <c r="BR29" i="3" s="1"/>
  <c r="AT579" i="3" a="1"/>
  <c r="AT579" i="3" s="1"/>
  <c r="AT492" i="3" a="1"/>
  <c r="AT492" i="3" s="1"/>
  <c r="BB492" i="3" s="1"/>
  <c r="BR492" i="3" s="1"/>
  <c r="AT186" i="3" a="1"/>
  <c r="AT186" i="3" s="1"/>
  <c r="BB186" i="3" s="1"/>
  <c r="BR186" i="3" s="1"/>
  <c r="AT697" i="3" a="1"/>
  <c r="AT697" i="3" s="1"/>
  <c r="BB697" i="3" s="1"/>
  <c r="BR697" i="3" s="1"/>
  <c r="AT287" i="3" a="1"/>
  <c r="AT287" i="3" s="1"/>
  <c r="BB287" i="3" s="1"/>
  <c r="BR287" i="3" s="1"/>
  <c r="AT843" i="3" a="1"/>
  <c r="AT843" i="3" s="1"/>
  <c r="AT685" i="3" a="1"/>
  <c r="AT685" i="3" s="1"/>
  <c r="BB685" i="3" s="1"/>
  <c r="BR685" i="3" s="1"/>
  <c r="AT54" i="3" a="1"/>
  <c r="AT54" i="3" s="1"/>
  <c r="BB54" i="3" s="1"/>
  <c r="AT705" i="3" a="1"/>
  <c r="AT705" i="3" s="1"/>
  <c r="BB705" i="3" s="1"/>
  <c r="BR705" i="3" s="1"/>
  <c r="AT570" i="3" a="1"/>
  <c r="AT570" i="3" s="1"/>
  <c r="AT108" i="3" a="1"/>
  <c r="AT108" i="3" s="1"/>
  <c r="BB108" i="3" s="1"/>
  <c r="BR108" i="3" s="1"/>
  <c r="AT309" i="3" a="1"/>
  <c r="AT309" i="3" s="1"/>
  <c r="AT800" i="3" a="1"/>
  <c r="AT800" i="3" s="1"/>
  <c r="BB800" i="3" s="1"/>
  <c r="BR800" i="3" s="1"/>
  <c r="AT848" i="3" a="1"/>
  <c r="AT848" i="3" s="1"/>
  <c r="BB848" i="3" s="1"/>
  <c r="BR848" i="3" s="1"/>
  <c r="AT368" i="3" a="1"/>
  <c r="AT368" i="3" s="1"/>
  <c r="BB368" i="3" s="1"/>
  <c r="BR368" i="3" s="1"/>
  <c r="AT553" i="3" a="1"/>
  <c r="AT553" i="3" s="1"/>
  <c r="BB553" i="3" s="1"/>
  <c r="BR553" i="3" s="1"/>
  <c r="AT212" i="3" a="1"/>
  <c r="AT212" i="3" s="1"/>
  <c r="BB212" i="3" s="1"/>
  <c r="BR212" i="3" s="1"/>
  <c r="AT165" i="3" a="1"/>
  <c r="AT165" i="3" s="1"/>
  <c r="BB165" i="3" s="1"/>
  <c r="BR165" i="3" s="1"/>
  <c r="AT818" i="3" a="1"/>
  <c r="AT818" i="3" s="1"/>
  <c r="BB818" i="3" s="1"/>
  <c r="BR818" i="3" s="1"/>
  <c r="AT987" i="3" a="1"/>
  <c r="AT987" i="3" s="1"/>
  <c r="AT123" i="3" a="1"/>
  <c r="AT123" i="3" s="1"/>
  <c r="AT663" i="3" a="1"/>
  <c r="AT663" i="3" s="1"/>
  <c r="BB663" i="3" s="1"/>
  <c r="BR663" i="3" s="1"/>
  <c r="AT896" i="3" a="1"/>
  <c r="AT896" i="3" s="1"/>
  <c r="AT189" i="3" a="1"/>
  <c r="AT189" i="3" s="1"/>
  <c r="BB189" i="3" s="1"/>
  <c r="BR189" i="3" s="1"/>
  <c r="AT559" i="3" a="1"/>
  <c r="AT559" i="3" s="1"/>
  <c r="AT880" i="3" a="1"/>
  <c r="AT880" i="3" s="1"/>
  <c r="BB880" i="3" s="1"/>
  <c r="BR880" i="3" s="1"/>
  <c r="AT893" i="3" a="1"/>
  <c r="AT893" i="3" s="1"/>
  <c r="AT409" i="3" a="1"/>
  <c r="AT409" i="3" s="1"/>
  <c r="BB409" i="3" s="1"/>
  <c r="BR409" i="3" s="1"/>
  <c r="AT290" i="3" a="1"/>
  <c r="AT290" i="3" s="1"/>
  <c r="BB290" i="3" s="1"/>
  <c r="BR290" i="3" s="1"/>
  <c r="AT879" i="3" a="1"/>
  <c r="AT879" i="3" s="1"/>
  <c r="AT246" i="3" a="1"/>
  <c r="AT246" i="3" s="1"/>
  <c r="BB246" i="3" s="1"/>
  <c r="BR246" i="3" s="1"/>
  <c r="AT807" i="3" a="1"/>
  <c r="AT807" i="3" s="1"/>
  <c r="BB807" i="3" s="1"/>
  <c r="BR807" i="3" s="1"/>
  <c r="AT204" i="3" a="1"/>
  <c r="AT204" i="3" s="1"/>
  <c r="AT840" i="3" a="1"/>
  <c r="AT840" i="3" s="1"/>
  <c r="BB840" i="3" s="1"/>
  <c r="BR840" i="3" s="1"/>
  <c r="AT327" i="3" a="1"/>
  <c r="AT327" i="3" s="1"/>
  <c r="AT316" i="3" a="1"/>
  <c r="AT316" i="3" s="1"/>
  <c r="BB316" i="3" s="1"/>
  <c r="BR316" i="3" s="1"/>
  <c r="AT213" i="3" a="1"/>
  <c r="AT213" i="3" s="1"/>
  <c r="BB213" i="3" s="1"/>
  <c r="BR213" i="3" s="1"/>
  <c r="AT795" i="3" a="1"/>
  <c r="AT795" i="3" s="1"/>
  <c r="BB795" i="3" s="1"/>
  <c r="BR795" i="3" s="1"/>
  <c r="AT660" i="3" a="1"/>
  <c r="AT660" i="3" s="1"/>
  <c r="AT95" i="3" a="1"/>
  <c r="AT95" i="3" s="1"/>
  <c r="AT353" i="3" a="1"/>
  <c r="AT353" i="3" s="1"/>
  <c r="BB353" i="3" s="1"/>
  <c r="BR353" i="3" s="1"/>
  <c r="AT235" i="3" a="1"/>
  <c r="AT235" i="3" s="1"/>
  <c r="AT982" i="3" a="1"/>
  <c r="AT982" i="3" s="1"/>
  <c r="BB982" i="3" s="1"/>
  <c r="BR982" i="3" s="1"/>
  <c r="AT635" i="3" a="1"/>
  <c r="AT635" i="3" s="1"/>
  <c r="BB635" i="3" s="1"/>
  <c r="BR635" i="3" s="1"/>
  <c r="AT891" i="3" a="1"/>
  <c r="AT891" i="3" s="1"/>
  <c r="BB891" i="3" s="1"/>
  <c r="BR891" i="3" s="1"/>
  <c r="AT938" i="3" a="1"/>
  <c r="AT938" i="3" s="1"/>
  <c r="BB938" i="3" s="1"/>
  <c r="BR938" i="3" s="1"/>
  <c r="AT994" i="3" a="1"/>
  <c r="AT994" i="3" s="1"/>
  <c r="BB994" i="3" s="1"/>
  <c r="BR994" i="3" s="1"/>
  <c r="AT355" i="3" a="1"/>
  <c r="AT355" i="3" s="1"/>
  <c r="BB355" i="3" s="1"/>
  <c r="BR355" i="3" s="1"/>
  <c r="AT284" i="3" a="1"/>
  <c r="AT284" i="3" s="1"/>
  <c r="AT408" i="3" a="1"/>
  <c r="AT408" i="3" s="1"/>
  <c r="BB408" i="3" s="1"/>
  <c r="BR408" i="3" s="1"/>
  <c r="AT809" i="3" a="1"/>
  <c r="AT809" i="3" s="1"/>
  <c r="AT703" i="3" a="1"/>
  <c r="AT703" i="3" s="1"/>
  <c r="AT976" i="3" a="1"/>
  <c r="AT976" i="3" s="1"/>
  <c r="BB976" i="3" s="1"/>
  <c r="BR976" i="3" s="1"/>
  <c r="AT130" i="3" a="1"/>
  <c r="AT130" i="3" s="1"/>
  <c r="BB130" i="3" s="1"/>
  <c r="BR130" i="3" s="1"/>
  <c r="AT978" i="3" a="1"/>
  <c r="AT978" i="3" s="1"/>
  <c r="BB978" i="3" s="1"/>
  <c r="BR978" i="3" s="1"/>
  <c r="AT551" i="3" a="1"/>
  <c r="AT551" i="3" s="1"/>
  <c r="BB551" i="3" s="1"/>
  <c r="BR551" i="3" s="1"/>
  <c r="AT617" i="3" a="1"/>
  <c r="AT617" i="3" s="1"/>
  <c r="BB617" i="3" s="1"/>
  <c r="BR617" i="3" s="1"/>
  <c r="AT841" i="3" a="1"/>
  <c r="AT841" i="3" s="1"/>
  <c r="BB841" i="3" s="1"/>
  <c r="BR841" i="3" s="1"/>
  <c r="AT735" i="3" a="1"/>
  <c r="AT735" i="3" s="1"/>
  <c r="BB735" i="3" s="1"/>
  <c r="BR735" i="3" s="1"/>
  <c r="AT265" i="3" a="1"/>
  <c r="AT265" i="3" s="1"/>
  <c r="BB265" i="3" s="1"/>
  <c r="BR265" i="3" s="1"/>
  <c r="AT885" i="3" a="1"/>
  <c r="AT885" i="3" s="1"/>
  <c r="BB885" i="3" s="1"/>
  <c r="BR885" i="3" s="1"/>
  <c r="AT769" i="3" a="1"/>
  <c r="AT769" i="3" s="1"/>
  <c r="BB769" i="3" s="1"/>
  <c r="BR769" i="3" s="1"/>
  <c r="AT228" i="3" a="1"/>
  <c r="AT228" i="3" s="1"/>
  <c r="BB228" i="3" s="1"/>
  <c r="BR228" i="3" s="1"/>
  <c r="AT567" i="3" a="1"/>
  <c r="AT567" i="3" s="1"/>
  <c r="AT929" i="3" a="1"/>
  <c r="AT929" i="3" s="1"/>
  <c r="BB929" i="3" s="1"/>
  <c r="BR929" i="3" s="1"/>
  <c r="AT87" i="3" a="1"/>
  <c r="AT87" i="3" s="1"/>
  <c r="AT427" i="3" a="1"/>
  <c r="AT427" i="3" s="1"/>
  <c r="BB427" i="3" s="1"/>
  <c r="BR427" i="3" s="1"/>
  <c r="AT86" i="3" a="1"/>
  <c r="AT86" i="3" s="1"/>
  <c r="BB86" i="3" s="1"/>
  <c r="BR86" i="3" s="1"/>
  <c r="AT307" i="3" a="1"/>
  <c r="AT307" i="3" s="1"/>
  <c r="BB307" i="3" s="1"/>
  <c r="BR307" i="3" s="1"/>
  <c r="AT150" i="3" a="1"/>
  <c r="AT150" i="3" s="1"/>
  <c r="BB150" i="3" s="1"/>
  <c r="BR150" i="3" s="1"/>
  <c r="AT31" i="3" a="1"/>
  <c r="AT31" i="3" s="1"/>
  <c r="BB31" i="3" s="1"/>
  <c r="BJ31" i="3" s="1"/>
  <c r="AT927" i="3" a="1"/>
  <c r="AT927" i="3" s="1"/>
  <c r="BB927" i="3" s="1"/>
  <c r="BR927" i="3" s="1"/>
  <c r="AT405" i="3" a="1"/>
  <c r="AT405" i="3" s="1"/>
  <c r="AT946" i="3" a="1"/>
  <c r="AT946" i="3" s="1"/>
  <c r="AT451" i="3" a="1"/>
  <c r="AT451" i="3" s="1"/>
  <c r="BB451" i="3" s="1"/>
  <c r="BR451" i="3" s="1"/>
  <c r="AT414" i="3" a="1"/>
  <c r="AT414" i="3" s="1"/>
  <c r="AT135" i="3" a="1"/>
  <c r="AT135" i="3" s="1"/>
  <c r="BB135" i="3" s="1"/>
  <c r="BR135" i="3" s="1"/>
  <c r="AT485" i="3" a="1"/>
  <c r="AT485" i="3" s="1"/>
  <c r="BB485" i="3" s="1"/>
  <c r="BR485" i="3" s="1"/>
  <c r="AT247" i="3" a="1"/>
  <c r="AT247" i="3" s="1"/>
  <c r="AT425" i="3" a="1"/>
  <c r="AT425" i="3" s="1"/>
  <c r="AT902" i="3" a="1"/>
  <c r="AT902" i="3" s="1"/>
  <c r="BB902" i="3" s="1"/>
  <c r="BR902" i="3" s="1"/>
  <c r="AT710" i="3" a="1"/>
  <c r="AT710" i="3" s="1"/>
  <c r="AT388" i="3" a="1"/>
  <c r="AT388" i="3" s="1"/>
  <c r="BB388" i="3" s="1"/>
  <c r="BR388" i="3" s="1"/>
  <c r="AT342" i="3" a="1"/>
  <c r="AT342" i="3" s="1"/>
  <c r="BB342" i="3" s="1"/>
  <c r="BR342" i="3" s="1"/>
  <c r="AT942" i="3" a="1"/>
  <c r="AT942" i="3" s="1"/>
  <c r="BB942" i="3" s="1"/>
  <c r="BR942" i="3" s="1"/>
  <c r="AT397" i="3" a="1"/>
  <c r="AT397" i="3" s="1"/>
  <c r="AT698" i="3" a="1"/>
  <c r="AT698" i="3" s="1"/>
  <c r="BB698" i="3" s="1"/>
  <c r="BR698" i="3" s="1"/>
  <c r="AT190" i="3" a="1"/>
  <c r="AT190" i="3" s="1"/>
  <c r="BB190" i="3" s="1"/>
  <c r="BR190" i="3" s="1"/>
  <c r="AT366" i="3" a="1"/>
  <c r="AT366" i="3" s="1"/>
  <c r="AT918" i="3" a="1"/>
  <c r="AT918" i="3" s="1"/>
  <c r="BB918" i="3" s="1"/>
  <c r="BR918" i="3" s="1"/>
  <c r="AT277" i="3" a="1"/>
  <c r="AT277" i="3" s="1"/>
  <c r="BB277" i="3" s="1"/>
  <c r="BR277" i="3" s="1"/>
  <c r="AT545" i="3" a="1"/>
  <c r="AT545" i="3" s="1"/>
  <c r="AT458" i="3" a="1"/>
  <c r="AT458" i="3" s="1"/>
  <c r="AT80" i="3" a="1"/>
  <c r="AT80" i="3" s="1"/>
  <c r="BB80" i="3" s="1"/>
  <c r="BR80" i="3" s="1"/>
  <c r="AT571" i="3" a="1"/>
  <c r="AT571" i="3" s="1"/>
  <c r="BB571" i="3" s="1"/>
  <c r="BR571" i="3" s="1"/>
  <c r="AT285" i="3" a="1"/>
  <c r="AT285" i="3" s="1"/>
  <c r="BB285" i="3" s="1"/>
  <c r="BR285" i="3" s="1"/>
  <c r="AT624" i="3" a="1"/>
  <c r="AT624" i="3" s="1"/>
  <c r="AT609" i="3" a="1"/>
  <c r="AT609" i="3" s="1"/>
  <c r="AT292" i="3" a="1"/>
  <c r="AT292" i="3" s="1"/>
  <c r="AT855" i="3" a="1"/>
  <c r="AT855" i="3" s="1"/>
  <c r="AT616" i="3" a="1"/>
  <c r="AT616" i="3" s="1"/>
  <c r="BB616" i="3" s="1"/>
  <c r="BR616" i="3" s="1"/>
  <c r="AT421" i="3" a="1"/>
  <c r="AT421" i="3" s="1"/>
  <c r="BB421" i="3" s="1"/>
  <c r="BR421" i="3" s="1"/>
  <c r="AT116" i="3" a="1"/>
  <c r="AT116" i="3" s="1"/>
  <c r="AT629" i="3" a="1"/>
  <c r="AT629" i="3" s="1"/>
  <c r="AT134" i="3" a="1"/>
  <c r="AT134" i="3" s="1"/>
  <c r="BB134" i="3" s="1"/>
  <c r="BR134" i="3" s="1"/>
  <c r="AT170" i="3" a="1"/>
  <c r="AT170" i="3" s="1"/>
  <c r="BB170" i="3" s="1"/>
  <c r="BR170" i="3" s="1"/>
  <c r="AT852" i="3" a="1"/>
  <c r="AT852" i="3" s="1"/>
  <c r="BB852" i="3" s="1"/>
  <c r="BR852" i="3" s="1"/>
  <c r="AT32" i="3" a="1"/>
  <c r="AT32" i="3" s="1"/>
  <c r="BB32" i="3" s="1"/>
  <c r="BJ32" i="3" s="1"/>
  <c r="AT187" i="3" a="1"/>
  <c r="AT187" i="3" s="1"/>
  <c r="BB187" i="3" s="1"/>
  <c r="BR187" i="3" s="1"/>
  <c r="AT926" i="3" a="1"/>
  <c r="AT926" i="3" s="1"/>
  <c r="BB926" i="3" s="1"/>
  <c r="BR926" i="3" s="1"/>
  <c r="AT964" i="3" a="1"/>
  <c r="AT964" i="3" s="1"/>
  <c r="BB964" i="3" s="1"/>
  <c r="BR964" i="3" s="1"/>
  <c r="AT555" i="3" a="1"/>
  <c r="AT555" i="3" s="1"/>
  <c r="BB555" i="3" s="1"/>
  <c r="BR555" i="3" s="1"/>
  <c r="AT112" i="3" a="1"/>
  <c r="AT112" i="3" s="1"/>
  <c r="BB112" i="3" s="1"/>
  <c r="BR112" i="3" s="1"/>
  <c r="AT252" i="3" a="1"/>
  <c r="AT252" i="3" s="1"/>
  <c r="BB252" i="3" s="1"/>
  <c r="BR252" i="3" s="1"/>
  <c r="AT711" i="3" a="1"/>
  <c r="AT711" i="3" s="1"/>
  <c r="BB711" i="3" s="1"/>
  <c r="BR711" i="3" s="1"/>
  <c r="AT749" i="3" a="1"/>
  <c r="AT749" i="3" s="1"/>
  <c r="AT957" i="3" a="1"/>
  <c r="AT957" i="3" s="1"/>
  <c r="BB957" i="3" s="1"/>
  <c r="BR957" i="3" s="1"/>
  <c r="AT196" i="3" a="1"/>
  <c r="AT196" i="3" s="1"/>
  <c r="BB196" i="3" s="1"/>
  <c r="BR196" i="3" s="1"/>
  <c r="AT449" i="3" a="1"/>
  <c r="AT449" i="3" s="1"/>
  <c r="BB449" i="3" s="1"/>
  <c r="BR449" i="3" s="1"/>
  <c r="AT59" i="3" a="1"/>
  <c r="AT59" i="3" s="1"/>
  <c r="BB59" i="3" s="1"/>
  <c r="BR59" i="3" s="1"/>
  <c r="AT53" i="3" a="1"/>
  <c r="AT53" i="3" s="1"/>
  <c r="BB53" i="3" s="1"/>
  <c r="BR53" i="3" s="1"/>
  <c r="AT647" i="3" a="1"/>
  <c r="AT647" i="3" s="1"/>
  <c r="BB647" i="3" s="1"/>
  <c r="BR647" i="3" s="1"/>
  <c r="AT963" i="3" a="1"/>
  <c r="AT963" i="3" s="1"/>
  <c r="BB963" i="3" s="1"/>
  <c r="BR963" i="3" s="1"/>
  <c r="AT183" i="3" a="1"/>
  <c r="AT183" i="3" s="1"/>
  <c r="BB183" i="3" s="1"/>
  <c r="BR183" i="3" s="1"/>
  <c r="AT74" i="3" a="1"/>
  <c r="AT74" i="3" s="1"/>
  <c r="BB74" i="3" s="1"/>
  <c r="BR74" i="3" s="1"/>
  <c r="AT98" i="3" a="1"/>
  <c r="AT98" i="3" s="1"/>
  <c r="BB98" i="3" s="1"/>
  <c r="BR98" i="3" s="1"/>
  <c r="AT648" i="3" a="1"/>
  <c r="AT648" i="3" s="1"/>
  <c r="BB648" i="3" s="1"/>
  <c r="BR648" i="3" s="1"/>
  <c r="AT768" i="3" a="1"/>
  <c r="AT768" i="3" s="1"/>
  <c r="BB768" i="3" s="1"/>
  <c r="BR768" i="3" s="1"/>
  <c r="AT209" i="3" a="1"/>
  <c r="AT209" i="3" s="1"/>
  <c r="AT221" i="3" a="1"/>
  <c r="AT221" i="3" s="1"/>
  <c r="BB221" i="3" s="1"/>
  <c r="BR221" i="3" s="1"/>
  <c r="AT875" i="3" a="1"/>
  <c r="AT875" i="3" s="1"/>
  <c r="BB875" i="3" s="1"/>
  <c r="BR875" i="3" s="1"/>
  <c r="AT217" i="3" a="1"/>
  <c r="AT217" i="3" s="1"/>
  <c r="BB217" i="3" s="1"/>
  <c r="BR217" i="3" s="1"/>
  <c r="AT662" i="3" a="1"/>
  <c r="AT662" i="3" s="1"/>
  <c r="BB662" i="3" s="1"/>
  <c r="BR662" i="3" s="1"/>
  <c r="AT61" i="3" a="1"/>
  <c r="AT61" i="3" s="1"/>
  <c r="AT619" i="3" a="1"/>
  <c r="AT619" i="3" s="1"/>
  <c r="AT675" i="3" a="1"/>
  <c r="AT675" i="3" s="1"/>
  <c r="BB675" i="3" s="1"/>
  <c r="BR675" i="3" s="1"/>
  <c r="AT470" i="3" a="1"/>
  <c r="AT470" i="3" s="1"/>
  <c r="BB470" i="3" s="1"/>
  <c r="BR470" i="3" s="1"/>
  <c r="AT733" i="3" a="1"/>
  <c r="AT733" i="3" s="1"/>
  <c r="BB733" i="3" s="1"/>
  <c r="BR733" i="3" s="1"/>
  <c r="AT191" i="3" a="1"/>
  <c r="AT191" i="3" s="1"/>
  <c r="BB191" i="3" s="1"/>
  <c r="BR191" i="3" s="1"/>
  <c r="AT243" i="3" a="1"/>
  <c r="AT243" i="3" s="1"/>
  <c r="BB243" i="3" s="1"/>
  <c r="BR243" i="3" s="1"/>
  <c r="AT691" i="3" a="1"/>
  <c r="AT691" i="3" s="1"/>
  <c r="BB691" i="3" s="1"/>
  <c r="BR691" i="3" s="1"/>
  <c r="AT950" i="3" a="1"/>
  <c r="AT950" i="3" s="1"/>
  <c r="BB950" i="3" s="1"/>
  <c r="BR950" i="3" s="1"/>
  <c r="AT417" i="3" a="1"/>
  <c r="AT417" i="3" s="1"/>
  <c r="AT820" i="3" a="1"/>
  <c r="AT820" i="3" s="1"/>
  <c r="BB820" i="3" s="1"/>
  <c r="BR820" i="3" s="1"/>
  <c r="AT118" i="3" a="1"/>
  <c r="AT118" i="3" s="1"/>
  <c r="BB118" i="3" s="1"/>
  <c r="BR118" i="3" s="1"/>
  <c r="AT934" i="3" a="1"/>
  <c r="AT934" i="3" s="1"/>
  <c r="AT454" i="3" a="1"/>
  <c r="AT454" i="3" s="1"/>
  <c r="BB454" i="3" s="1"/>
  <c r="BR454" i="3" s="1"/>
  <c r="AT923" i="3" a="1"/>
  <c r="AT923" i="3" s="1"/>
  <c r="BB923" i="3" s="1"/>
  <c r="BR923" i="3" s="1"/>
  <c r="AT997" i="3" a="1"/>
  <c r="AT997" i="3" s="1"/>
  <c r="AT82" i="3" a="1"/>
  <c r="AT82" i="3" s="1"/>
  <c r="BB82" i="3" s="1"/>
  <c r="BR82" i="3" s="1"/>
  <c r="AT105" i="3" a="1"/>
  <c r="AT105" i="3" s="1"/>
  <c r="BB105" i="3" s="1"/>
  <c r="BR105" i="3" s="1"/>
  <c r="AT717" i="3" a="1"/>
  <c r="AT717" i="3" s="1"/>
  <c r="BB717" i="3" s="1"/>
  <c r="BR717" i="3" s="1"/>
  <c r="AT535" i="3" a="1"/>
  <c r="AT535" i="3" s="1"/>
  <c r="BB535" i="3" s="1"/>
  <c r="BR535" i="3" s="1"/>
  <c r="AT320" i="3" a="1"/>
  <c r="AT320" i="3" s="1"/>
  <c r="AT486" i="3" a="1"/>
  <c r="AT486" i="3" s="1"/>
  <c r="BB486" i="3" s="1"/>
  <c r="BR486" i="3" s="1"/>
  <c r="AT977" i="3" a="1"/>
  <c r="AT977" i="3" s="1"/>
  <c r="BB977" i="3" s="1"/>
  <c r="BR977" i="3" s="1"/>
  <c r="AT10" i="3" a="1"/>
  <c r="AT10" i="3" s="1"/>
  <c r="AT476" i="3" a="1"/>
  <c r="AT476" i="3" s="1"/>
  <c r="AT797" i="3" a="1"/>
  <c r="AT797" i="3" s="1"/>
  <c r="AT999" i="3" a="1"/>
  <c r="AT999" i="3" s="1"/>
  <c r="AT440" i="3" a="1"/>
  <c r="AT440" i="3" s="1"/>
  <c r="BB440" i="3" s="1"/>
  <c r="BR440" i="3" s="1"/>
  <c r="AT249" i="3" a="1"/>
  <c r="AT249" i="3" s="1"/>
  <c r="BB249" i="3" s="1"/>
  <c r="BR249" i="3" s="1"/>
  <c r="AT317" i="3" a="1"/>
  <c r="AT317" i="3" s="1"/>
  <c r="BB317" i="3" s="1"/>
  <c r="BR317" i="3" s="1"/>
  <c r="AT714" i="3" a="1"/>
  <c r="AT714" i="3" s="1"/>
  <c r="BB714" i="3" s="1"/>
  <c r="BR714" i="3" s="1"/>
  <c r="AT162" i="3" a="1"/>
  <c r="AT162" i="3" s="1"/>
  <c r="BB162" i="3" s="1"/>
  <c r="BR162" i="3" s="1"/>
  <c r="AT776" i="3" a="1"/>
  <c r="AT776" i="3" s="1"/>
  <c r="BB776" i="3" s="1"/>
  <c r="BR776" i="3" s="1"/>
  <c r="AT313" i="3" a="1"/>
  <c r="AT313" i="3" s="1"/>
  <c r="BB313" i="3" s="1"/>
  <c r="BR313" i="3" s="1"/>
  <c r="AT469" i="3" a="1"/>
  <c r="AT469" i="3" s="1"/>
  <c r="AT585" i="3" a="1"/>
  <c r="AT585" i="3" s="1"/>
  <c r="BB585" i="3" s="1"/>
  <c r="BR585" i="3" s="1"/>
  <c r="AT695" i="3" a="1"/>
  <c r="AT695" i="3" s="1"/>
  <c r="BB695" i="3" s="1"/>
  <c r="BR695" i="3" s="1"/>
  <c r="AT125" i="3" a="1"/>
  <c r="AT125" i="3" s="1"/>
  <c r="BB125" i="3" s="1"/>
  <c r="BR125" i="3" s="1"/>
  <c r="AT611" i="3" a="1"/>
  <c r="AT611" i="3" s="1"/>
  <c r="BB611" i="3" s="1"/>
  <c r="BR611" i="3" s="1"/>
  <c r="AT345" i="3" a="1"/>
  <c r="AT345" i="3" s="1"/>
  <c r="BB345" i="3" s="1"/>
  <c r="BR345" i="3" s="1"/>
  <c r="AT936" i="3" a="1"/>
  <c r="AT936" i="3" s="1"/>
  <c r="BB936" i="3" s="1"/>
  <c r="BR936" i="3" s="1"/>
  <c r="AT271" i="3" a="1"/>
  <c r="AT271" i="3" s="1"/>
  <c r="BB271" i="3" s="1"/>
  <c r="BR271" i="3" s="1"/>
  <c r="AT91" i="3" a="1"/>
  <c r="AT91" i="3" s="1"/>
  <c r="BB91" i="3" s="1"/>
  <c r="BR91" i="3" s="1"/>
  <c r="AT937" i="3" a="1"/>
  <c r="AT937" i="3" s="1"/>
  <c r="BB937" i="3" s="1"/>
  <c r="BR937" i="3" s="1"/>
  <c r="AT876" i="3" a="1"/>
  <c r="AT876" i="3" s="1"/>
  <c r="BB876" i="3" s="1"/>
  <c r="BR876" i="3" s="1"/>
  <c r="AT304" i="3" a="1"/>
  <c r="AT304" i="3" s="1"/>
  <c r="BB304" i="3" s="1"/>
  <c r="BR304" i="3" s="1"/>
  <c r="AT334" i="3" a="1"/>
  <c r="AT334" i="3" s="1"/>
  <c r="BB334" i="3" s="1"/>
  <c r="BR334" i="3" s="1"/>
  <c r="AT441" i="3" a="1"/>
  <c r="AT441" i="3" s="1"/>
  <c r="AT666" i="3" a="1"/>
  <c r="AT666" i="3" s="1"/>
  <c r="AT935" i="3" a="1"/>
  <c r="AT935" i="3" s="1"/>
  <c r="BB935" i="3" s="1"/>
  <c r="BR935" i="3" s="1"/>
  <c r="AT802" i="3" a="1"/>
  <c r="AT802" i="3" s="1"/>
  <c r="AT107" i="3" a="1"/>
  <c r="AT107" i="3" s="1"/>
  <c r="BB107" i="3" s="1"/>
  <c r="BR107" i="3" s="1"/>
  <c r="AT760" i="3" a="1"/>
  <c r="AT760" i="3" s="1"/>
  <c r="BB760" i="3" s="1"/>
  <c r="BR760" i="3" s="1"/>
  <c r="AT708" i="3" a="1"/>
  <c r="AT708" i="3" s="1"/>
  <c r="BB708" i="3" s="1"/>
  <c r="BR708" i="3" s="1"/>
  <c r="AT308" i="3" a="1"/>
  <c r="AT308" i="3" s="1"/>
  <c r="AT898" i="3" a="1"/>
  <c r="AT898" i="3" s="1"/>
  <c r="AT564" i="3" a="1"/>
  <c r="AT564" i="3" s="1"/>
  <c r="AT474" i="3" a="1"/>
  <c r="AT474" i="3" s="1"/>
  <c r="AT699" i="3" a="1"/>
  <c r="AT699" i="3" s="1"/>
  <c r="BB699" i="3" s="1"/>
  <c r="BR699" i="3" s="1"/>
  <c r="AT792" i="3" a="1"/>
  <c r="AT792" i="3" s="1"/>
  <c r="AT962" i="3" a="1"/>
  <c r="AT962" i="3" s="1"/>
  <c r="AT913" i="3" a="1"/>
  <c r="AT913" i="3" s="1"/>
  <c r="BB913" i="3" s="1"/>
  <c r="BR913" i="3" s="1"/>
  <c r="AT671" i="3" a="1"/>
  <c r="AT671" i="3" s="1"/>
  <c r="BB671" i="3" s="1"/>
  <c r="BR671" i="3" s="1"/>
  <c r="AT541" i="3" a="1"/>
  <c r="AT541" i="3" s="1"/>
  <c r="AT396" i="3" a="1"/>
  <c r="AT396" i="3" s="1"/>
  <c r="BB396" i="3" s="1"/>
  <c r="BR396" i="3" s="1"/>
  <c r="AT332" i="3" a="1"/>
  <c r="AT332" i="3" s="1"/>
  <c r="BB332" i="3" s="1"/>
  <c r="BR332" i="3" s="1"/>
  <c r="AT640" i="3" a="1"/>
  <c r="AT640" i="3" s="1"/>
  <c r="BB640" i="3" s="1"/>
  <c r="BR640" i="3" s="1"/>
  <c r="AT928" i="3" a="1"/>
  <c r="AT928" i="3" s="1"/>
  <c r="BB928" i="3" s="1"/>
  <c r="BR928" i="3" s="1"/>
  <c r="AT457" i="3" a="1"/>
  <c r="AT457" i="3" s="1"/>
  <c r="BB457" i="3" s="1"/>
  <c r="BR457" i="3" s="1"/>
  <c r="AT275" i="3" a="1"/>
  <c r="AT275" i="3" s="1"/>
  <c r="BB275" i="3" s="1"/>
  <c r="BR275" i="3" s="1"/>
  <c r="AT132" i="3" a="1"/>
  <c r="AT132" i="3" s="1"/>
  <c r="BB132" i="3" s="1"/>
  <c r="BR132" i="3" s="1"/>
  <c r="AT779" i="3" a="1"/>
  <c r="AT779" i="3" s="1"/>
  <c r="BB779" i="3" s="1"/>
  <c r="BR779" i="3" s="1"/>
  <c r="AT985" i="3" a="1"/>
  <c r="AT985" i="3" s="1"/>
  <c r="BB985" i="3" s="1"/>
  <c r="BR985" i="3" s="1"/>
  <c r="AT653" i="3" a="1"/>
  <c r="AT653" i="3" s="1"/>
  <c r="BB653" i="3" s="1"/>
  <c r="BR653" i="3" s="1"/>
  <c r="AT136" i="3" a="1"/>
  <c r="AT136" i="3" s="1"/>
  <c r="BB136" i="3" s="1"/>
  <c r="BR136" i="3" s="1"/>
  <c r="AT312" i="3" a="1"/>
  <c r="AT312" i="3" s="1"/>
  <c r="BB312" i="3" s="1"/>
  <c r="BR312" i="3" s="1"/>
  <c r="AT152" i="3" a="1"/>
  <c r="AT152" i="3" s="1"/>
  <c r="BB152" i="3" s="1"/>
  <c r="BR152" i="3" s="1"/>
  <c r="AT678" i="3" a="1"/>
  <c r="AT678" i="3" s="1"/>
  <c r="BB678" i="3" s="1"/>
  <c r="BR678" i="3" s="1"/>
  <c r="AT73" i="3" a="1"/>
  <c r="AT73" i="3" s="1"/>
  <c r="BB73" i="3" s="1"/>
  <c r="BR73" i="3" s="1"/>
  <c r="AT164" i="3" a="1"/>
  <c r="AT164" i="3" s="1"/>
  <c r="BB164" i="3" s="1"/>
  <c r="BR164" i="3" s="1"/>
  <c r="AT786" i="3" a="1"/>
  <c r="AT786" i="3" s="1"/>
  <c r="AT701" i="3" a="1"/>
  <c r="AT701" i="3" s="1"/>
  <c r="BB701" i="3" s="1"/>
  <c r="BR701" i="3" s="1"/>
  <c r="AT296" i="3" a="1"/>
  <c r="AT296" i="3" s="1"/>
  <c r="BB296" i="3" s="1"/>
  <c r="BR296" i="3" s="1"/>
  <c r="AT41" i="3" a="1"/>
  <c r="AT41" i="3" s="1"/>
  <c r="BB41" i="3" s="1"/>
  <c r="BJ41" i="3" s="1"/>
  <c r="AT36" i="3" a="1"/>
  <c r="AT36" i="3" s="1"/>
  <c r="AT524" i="3" a="1"/>
  <c r="AT524" i="3" s="1"/>
  <c r="BB524" i="3" s="1"/>
  <c r="BR524" i="3" s="1"/>
  <c r="AT814" i="3" a="1"/>
  <c r="AT814" i="3" s="1"/>
  <c r="AT687" i="3" a="1"/>
  <c r="AT687" i="3" s="1"/>
  <c r="BB687" i="3" s="1"/>
  <c r="BR687" i="3" s="1"/>
  <c r="AT410" i="3" a="1"/>
  <c r="AT410" i="3" s="1"/>
  <c r="BB410" i="3" s="1"/>
  <c r="BR410" i="3" s="1"/>
  <c r="AT365" i="3" a="1"/>
  <c r="AT365" i="3" s="1"/>
  <c r="BB365" i="3" s="1"/>
  <c r="BR365" i="3" s="1"/>
  <c r="AT557" i="3" a="1"/>
  <c r="AT557" i="3" s="1"/>
  <c r="BB557" i="3" s="1"/>
  <c r="BR557" i="3" s="1"/>
  <c r="AT258" i="3" a="1"/>
  <c r="AT258" i="3" s="1"/>
  <c r="BB258" i="3" s="1"/>
  <c r="BR258" i="3" s="1"/>
  <c r="AT865" i="3" a="1"/>
  <c r="AT865" i="3" s="1"/>
  <c r="BB865" i="3" s="1"/>
  <c r="BR865" i="3" s="1"/>
  <c r="AT507" i="3" a="1"/>
  <c r="AT507" i="3" s="1"/>
  <c r="BB507" i="3" s="1"/>
  <c r="BR507" i="3" s="1"/>
  <c r="AT911" i="3" a="1"/>
  <c r="AT911" i="3" s="1"/>
  <c r="BB911" i="3" s="1"/>
  <c r="BR911" i="3" s="1"/>
  <c r="AT836" i="3" a="1"/>
  <c r="AT836" i="3" s="1"/>
  <c r="AT504" i="3" a="1"/>
  <c r="AT504" i="3" s="1"/>
  <c r="BB504" i="3" s="1"/>
  <c r="BR504" i="3" s="1"/>
  <c r="AT429" i="3" a="1"/>
  <c r="AT429" i="3" s="1"/>
  <c r="AT298" i="3" a="1"/>
  <c r="AT298" i="3" s="1"/>
  <c r="BB298" i="3" s="1"/>
  <c r="BR298" i="3" s="1"/>
  <c r="AT762" i="3" a="1"/>
  <c r="AT762" i="3" s="1"/>
  <c r="BB762" i="3" s="1"/>
  <c r="BR762" i="3" s="1"/>
  <c r="AT591" i="3" a="1"/>
  <c r="AT591" i="3" s="1"/>
  <c r="BB591" i="3" s="1"/>
  <c r="BR591" i="3" s="1"/>
  <c r="AT596" i="3" a="1"/>
  <c r="AT596" i="3" s="1"/>
  <c r="BB596" i="3" s="1"/>
  <c r="BR596" i="3" s="1"/>
  <c r="AT550" i="3" a="1"/>
  <c r="AT550" i="3" s="1"/>
  <c r="BB550" i="3" s="1"/>
  <c r="BR550" i="3" s="1"/>
  <c r="AT790" i="3" a="1"/>
  <c r="AT790" i="3" s="1"/>
  <c r="BB790" i="3" s="1"/>
  <c r="BR790" i="3" s="1"/>
  <c r="AT715" i="3" a="1"/>
  <c r="AT715" i="3" s="1"/>
  <c r="BB715" i="3" s="1"/>
  <c r="BR715" i="3" s="1"/>
  <c r="AT264" i="3" a="1"/>
  <c r="AT264" i="3" s="1"/>
  <c r="BB264" i="3" s="1"/>
  <c r="BR264" i="3" s="1"/>
  <c r="AT990" i="3" a="1"/>
  <c r="AT990" i="3" s="1"/>
  <c r="BB990" i="3" s="1"/>
  <c r="BR990" i="3" s="1"/>
  <c r="AT603" i="3" a="1"/>
  <c r="AT603" i="3" s="1"/>
  <c r="BB603" i="3" s="1"/>
  <c r="BR603" i="3" s="1"/>
  <c r="AT37" i="3" a="1"/>
  <c r="AT37" i="3" s="1"/>
  <c r="BB37" i="3" s="1"/>
  <c r="BJ37" i="3" s="1"/>
  <c r="AT696" i="3" a="1"/>
  <c r="AT696" i="3" s="1"/>
  <c r="BB696" i="3" s="1"/>
  <c r="BR696" i="3" s="1"/>
  <c r="AT174" i="3" a="1"/>
  <c r="AT174" i="3" s="1"/>
  <c r="BB174" i="3" s="1"/>
  <c r="BR174" i="3" s="1"/>
  <c r="AT973" i="3" a="1"/>
  <c r="AT973" i="3" s="1"/>
  <c r="BB973" i="3" s="1"/>
  <c r="BR973" i="3" s="1"/>
  <c r="AT404" i="3" a="1"/>
  <c r="AT404" i="3" s="1"/>
  <c r="BB404" i="3" s="1"/>
  <c r="BR404" i="3" s="1"/>
  <c r="AT420" i="3" a="1"/>
  <c r="AT420" i="3" s="1"/>
  <c r="BB420" i="3" s="1"/>
  <c r="BR420" i="3" s="1"/>
  <c r="AT450" i="3" a="1"/>
  <c r="AT450" i="3" s="1"/>
  <c r="BB450" i="3" s="1"/>
  <c r="BR450" i="3" s="1"/>
  <c r="AT394" i="3" a="1"/>
  <c r="AT394" i="3" s="1"/>
  <c r="BB394" i="3" s="1"/>
  <c r="BR394" i="3" s="1"/>
  <c r="AT655" i="3" a="1"/>
  <c r="AT655" i="3" s="1"/>
  <c r="AT866" i="3" a="1"/>
  <c r="AT866" i="3" s="1"/>
  <c r="BB866" i="3" s="1"/>
  <c r="BR866" i="3" s="1"/>
  <c r="AT180" i="3" a="1"/>
  <c r="AT180" i="3" s="1"/>
  <c r="AT578" i="3" a="1"/>
  <c r="AT578" i="3" s="1"/>
  <c r="BB578" i="3" s="1"/>
  <c r="BR578" i="3" s="1"/>
  <c r="AT310" i="3" a="1"/>
  <c r="AT310" i="3" s="1"/>
  <c r="BB310" i="3" s="1"/>
  <c r="BR310" i="3" s="1"/>
  <c r="AT322" i="3" a="1"/>
  <c r="AT322" i="3" s="1"/>
  <c r="BB322" i="3" s="1"/>
  <c r="BR322" i="3" s="1"/>
  <c r="AT781" i="3" a="1"/>
  <c r="AT781" i="3" s="1"/>
  <c r="BB781" i="3" s="1"/>
  <c r="BR781" i="3" s="1"/>
  <c r="AT737" i="3" a="1"/>
  <c r="AT737" i="3" s="1"/>
  <c r="AT690" i="3" a="1"/>
  <c r="AT690" i="3" s="1"/>
  <c r="BB690" i="3" s="1"/>
  <c r="BR690" i="3" s="1"/>
  <c r="AT38" i="3" a="1"/>
  <c r="AT38" i="3" s="1"/>
  <c r="AT502" i="3" a="1"/>
  <c r="AT502" i="3" s="1"/>
  <c r="BB502" i="3" s="1"/>
  <c r="BR502" i="3" s="1"/>
  <c r="AT741" i="3" a="1"/>
  <c r="AT741" i="3" s="1"/>
  <c r="AT734" i="3" a="1"/>
  <c r="AT734" i="3" s="1"/>
  <c r="AT280" i="3" a="1"/>
  <c r="AT280" i="3" s="1"/>
  <c r="BB280" i="3" s="1"/>
  <c r="BR280" i="3" s="1"/>
  <c r="AT367" i="3" a="1"/>
  <c r="AT367" i="3" s="1"/>
  <c r="BB367" i="3" s="1"/>
  <c r="BR367" i="3" s="1"/>
  <c r="AT431" i="3" a="1"/>
  <c r="AT431" i="3" s="1"/>
  <c r="BB431" i="3" s="1"/>
  <c r="BR431" i="3" s="1"/>
  <c r="AT853" i="3" a="1"/>
  <c r="AT853" i="3" s="1"/>
  <c r="BB853" i="3" s="1"/>
  <c r="BR853" i="3" s="1"/>
  <c r="AT522" i="3" a="1"/>
  <c r="AT522" i="3" s="1"/>
  <c r="AT726" i="3" a="1"/>
  <c r="AT726" i="3" s="1"/>
  <c r="BB726" i="3" s="1"/>
  <c r="BR726" i="3" s="1"/>
  <c r="AT348" i="3" a="1"/>
  <c r="AT348" i="3" s="1"/>
  <c r="AT716" i="3" a="1"/>
  <c r="AT716" i="3" s="1"/>
  <c r="BB716" i="3" s="1"/>
  <c r="BR716" i="3" s="1"/>
  <c r="AT680" i="3" a="1"/>
  <c r="AT680" i="3" s="1"/>
  <c r="BB680" i="3" s="1"/>
  <c r="BR680" i="3" s="1"/>
  <c r="AT69" i="3" a="1"/>
  <c r="AT69" i="3" s="1"/>
  <c r="BB69" i="3" s="1"/>
  <c r="BR69" i="3" s="1"/>
  <c r="AT864" i="3" a="1"/>
  <c r="AT864" i="3" s="1"/>
  <c r="BB864" i="3" s="1"/>
  <c r="BR864" i="3" s="1"/>
  <c r="AT631" i="3" a="1"/>
  <c r="AT631" i="3" s="1"/>
  <c r="BB631" i="3" s="1"/>
  <c r="BR631" i="3" s="1"/>
  <c r="AT970" i="3" a="1"/>
  <c r="AT970" i="3" s="1"/>
  <c r="AT140" i="3" a="1"/>
  <c r="AT140" i="3" s="1"/>
  <c r="BB140" i="3" s="1"/>
  <c r="BR140" i="3" s="1"/>
  <c r="AT390" i="3" a="1"/>
  <c r="AT390" i="3" s="1"/>
  <c r="AT294" i="3" a="1"/>
  <c r="AT294" i="3" s="1"/>
  <c r="AT895" i="3" a="1"/>
  <c r="AT895" i="3" s="1"/>
  <c r="BB895" i="3" s="1"/>
  <c r="BR895" i="3" s="1"/>
  <c r="BI55" i="3"/>
  <c r="BQ55" i="3"/>
  <c r="BA533" i="3"/>
  <c r="BQ533" i="3" s="1"/>
  <c r="BA98" i="3"/>
  <c r="BQ98" i="3" s="1"/>
  <c r="BA962" i="3"/>
  <c r="BQ962" i="3" s="1"/>
  <c r="BA968" i="3"/>
  <c r="BQ968" i="3" s="1"/>
  <c r="BA516" i="3"/>
  <c r="BQ516" i="3" s="1"/>
  <c r="BA611" i="3"/>
  <c r="BQ611" i="3" s="1"/>
  <c r="BA122" i="3"/>
  <c r="BQ122" i="3" s="1"/>
  <c r="BA502" i="3"/>
  <c r="BQ502" i="3" s="1"/>
  <c r="BA41" i="3"/>
  <c r="BA793" i="3"/>
  <c r="BQ793" i="3" s="1"/>
  <c r="BA890" i="3"/>
  <c r="BQ890" i="3" s="1"/>
  <c r="BQ12" i="3"/>
  <c r="BI12" i="3"/>
  <c r="BA941" i="3"/>
  <c r="BQ941" i="3" s="1"/>
  <c r="BI44" i="3"/>
  <c r="BQ44" i="3"/>
  <c r="BI58" i="3"/>
  <c r="BQ58" i="3"/>
  <c r="BI45" i="3"/>
  <c r="BQ45" i="3"/>
  <c r="BA613" i="3"/>
  <c r="BQ613" i="3" s="1"/>
  <c r="BA467" i="3"/>
  <c r="BQ467" i="3" s="1"/>
  <c r="BA857" i="3"/>
  <c r="BQ857" i="3" s="1"/>
  <c r="BA625" i="3"/>
  <c r="BQ625" i="3" s="1"/>
  <c r="BA867" i="3"/>
  <c r="BQ867" i="3" s="1"/>
  <c r="BA245" i="3"/>
  <c r="BQ245" i="3" s="1"/>
  <c r="BA61" i="3"/>
  <c r="BQ61" i="3" s="1"/>
  <c r="BA667" i="3"/>
  <c r="BQ667" i="3" s="1"/>
  <c r="BA312" i="3"/>
  <c r="BQ312" i="3" s="1"/>
  <c r="BJ59" i="3"/>
  <c r="BJ44" i="3"/>
  <c r="C31" i="42" l="1" a="1"/>
  <c r="C31" i="42" s="1"/>
  <c r="C32" i="42" s="1" a="1"/>
  <c r="C32" i="42" s="1"/>
  <c r="C33" i="42" s="1" a="1"/>
  <c r="C33" i="42" s="1"/>
  <c r="C34" i="42" s="1" a="1"/>
  <c r="C34" i="42" s="1"/>
  <c r="N10" i="42" a="1"/>
  <c r="N10" i="42" s="1"/>
  <c r="N11" i="42" s="1" a="1"/>
  <c r="N11" i="42" s="1"/>
  <c r="N12" i="42" s="1" a="1"/>
  <c r="N12" i="42" s="1"/>
  <c r="E10" i="42" a="1"/>
  <c r="E10" i="42" s="1"/>
  <c r="E11" i="42" s="1" a="1"/>
  <c r="E11" i="42" s="1"/>
  <c r="E12" i="42" s="1" a="1"/>
  <c r="E12" i="42" s="1"/>
  <c r="E13" i="42" s="1" a="1"/>
  <c r="E13" i="42" s="1"/>
  <c r="D204" i="6"/>
  <c r="D179" i="39"/>
  <c r="D201" i="6"/>
  <c r="D215" i="6"/>
  <c r="D213" i="39"/>
  <c r="D206" i="6"/>
  <c r="D176" i="6"/>
  <c r="D202" i="39"/>
  <c r="D187" i="39"/>
  <c r="D197" i="39"/>
  <c r="D212" i="39"/>
  <c r="D207" i="39"/>
  <c r="D203" i="39"/>
  <c r="D200" i="6"/>
  <c r="D186" i="6"/>
  <c r="D176" i="39"/>
  <c r="D208" i="39"/>
  <c r="D215" i="39"/>
  <c r="D219" i="39"/>
  <c r="D218" i="6"/>
  <c r="D188" i="39"/>
  <c r="D218" i="39"/>
  <c r="D185" i="6"/>
  <c r="D212" i="6"/>
  <c r="D211" i="39"/>
  <c r="D15" i="42" a="1"/>
  <c r="D15" i="42" s="1"/>
  <c r="D16" i="42" s="1" a="1"/>
  <c r="D16" i="42" s="1"/>
  <c r="D17" i="42" s="1" a="1"/>
  <c r="D17" i="42" s="1"/>
  <c r="D18" i="42" s="1" a="1"/>
  <c r="D18" i="42" s="1"/>
  <c r="D19" i="42" s="1" a="1"/>
  <c r="D19" i="42" s="1"/>
  <c r="D20" i="42" s="1" a="1"/>
  <c r="D20" i="42" s="1"/>
  <c r="D21" i="42" s="1" a="1"/>
  <c r="D21" i="42" s="1"/>
  <c r="D22" i="42" s="1" a="1"/>
  <c r="D22" i="42" s="1"/>
  <c r="D23" i="42" s="1" a="1"/>
  <c r="D23" i="42" s="1"/>
  <c r="D24" i="42" s="1" a="1"/>
  <c r="D24" i="42" s="1"/>
  <c r="D25" i="42" s="1" a="1"/>
  <c r="D25" i="42" s="1"/>
  <c r="D26" i="42" s="1" a="1"/>
  <c r="D26" i="42" s="1"/>
  <c r="D27" i="42" s="1" a="1"/>
  <c r="D27" i="42" s="1"/>
  <c r="D28" i="42" s="1" a="1"/>
  <c r="D28" i="42" s="1"/>
  <c r="D29" i="42" s="1" a="1"/>
  <c r="D29" i="42" s="1"/>
  <c r="D30" i="42" s="1" a="1"/>
  <c r="D30" i="42" s="1"/>
  <c r="BB734" i="3"/>
  <c r="BR734" i="3" s="1"/>
  <c r="BB655" i="3"/>
  <c r="BR655" i="3" s="1"/>
  <c r="BB786" i="3"/>
  <c r="BR786" i="3" s="1"/>
  <c r="BB564" i="3"/>
  <c r="BR564" i="3" s="1"/>
  <c r="BB320" i="3"/>
  <c r="BR320" i="3" s="1"/>
  <c r="BB710" i="3"/>
  <c r="BR710" i="3" s="1"/>
  <c r="BB570" i="3"/>
  <c r="BR570" i="3" s="1"/>
  <c r="BB563" i="3"/>
  <c r="BR563" i="3" s="1"/>
  <c r="BB623" i="3"/>
  <c r="BR623" i="3" s="1"/>
  <c r="BB975" i="3"/>
  <c r="BR975" i="3" s="1"/>
  <c r="BB974" i="3"/>
  <c r="BR974" i="3" s="1"/>
  <c r="BB788" i="3"/>
  <c r="BR788" i="3" s="1"/>
  <c r="BB241" i="3"/>
  <c r="BR241" i="3" s="1"/>
  <c r="BB460" i="3"/>
  <c r="BR460" i="3" s="1"/>
  <c r="BQ36" i="3"/>
  <c r="AU488" i="3" a="1"/>
  <c r="AU488" i="3" s="1"/>
  <c r="AU423" i="3" a="1"/>
  <c r="AU423" i="3" s="1"/>
  <c r="D222" i="39"/>
  <c r="BB592" i="3"/>
  <c r="BR592" i="3" s="1"/>
  <c r="BB488" i="3"/>
  <c r="BR488" i="3" s="1"/>
  <c r="BB78" i="3"/>
  <c r="BR78" i="3" s="1"/>
  <c r="BB291" i="3"/>
  <c r="BR291" i="3" s="1"/>
  <c r="BQ51" i="3"/>
  <c r="D189" i="6"/>
  <c r="D203" i="6"/>
  <c r="BB348" i="3"/>
  <c r="BR348" i="3" s="1"/>
  <c r="BB997" i="3"/>
  <c r="BR997" i="3" s="1"/>
  <c r="BB437" i="3"/>
  <c r="BR437" i="3" s="1"/>
  <c r="BB50" i="3"/>
  <c r="BJ50" i="3" s="1"/>
  <c r="BB858" i="3"/>
  <c r="BR858" i="3" s="1"/>
  <c r="BB167" i="3"/>
  <c r="BR167" i="3" s="1"/>
  <c r="BQ49" i="3"/>
  <c r="BB802" i="3"/>
  <c r="BR802" i="3" s="1"/>
  <c r="BB414" i="3"/>
  <c r="BR414" i="3" s="1"/>
  <c r="BB819" i="3"/>
  <c r="BR819" i="3" s="1"/>
  <c r="BB742" i="3"/>
  <c r="BR742" i="3" s="1"/>
  <c r="BI11" i="3"/>
  <c r="D190" i="39"/>
  <c r="BB737" i="3"/>
  <c r="BR737" i="3" s="1"/>
  <c r="BB352" i="3"/>
  <c r="BR352" i="3" s="1"/>
  <c r="BB814" i="3"/>
  <c r="BR814" i="3" s="1"/>
  <c r="BB567" i="3"/>
  <c r="BR567" i="3" s="1"/>
  <c r="BB703" i="3"/>
  <c r="BR703" i="3" s="1"/>
  <c r="BB861" i="3"/>
  <c r="BR861" i="3" s="1"/>
  <c r="BB654" i="3"/>
  <c r="BR654" i="3" s="1"/>
  <c r="BB141" i="3"/>
  <c r="BR141" i="3" s="1"/>
  <c r="BB780" i="3"/>
  <c r="BR780" i="3" s="1"/>
  <c r="BB1001" i="3"/>
  <c r="BR1001" i="3" s="1"/>
  <c r="BB429" i="3"/>
  <c r="BR429" i="3" s="1"/>
  <c r="BB292" i="3"/>
  <c r="BR292" i="3" s="1"/>
  <c r="BB93" i="3"/>
  <c r="BR93" i="3" s="1"/>
  <c r="BB197" i="3"/>
  <c r="BR197" i="3" s="1"/>
  <c r="BB205" i="3"/>
  <c r="BR205" i="3" s="1"/>
  <c r="BB878" i="3"/>
  <c r="BR878" i="3" s="1"/>
  <c r="BB600" i="3"/>
  <c r="BR600" i="3" s="1"/>
  <c r="BB377" i="3"/>
  <c r="BR377" i="3" s="1"/>
  <c r="BB39" i="3"/>
  <c r="BR39" i="3" s="1"/>
  <c r="BQ52" i="3"/>
  <c r="AU374" i="3" a="1"/>
  <c r="AU374" i="3" s="1"/>
  <c r="AM505" i="3" a="1"/>
  <c r="AM505" i="3" s="1"/>
  <c r="BB294" i="3"/>
  <c r="BR294" i="3" s="1"/>
  <c r="BB397" i="3"/>
  <c r="BR397" i="3" s="1"/>
  <c r="BB99" i="3"/>
  <c r="BR99" i="3" s="1"/>
  <c r="BB47" i="3"/>
  <c r="BJ47" i="3" s="1"/>
  <c r="BB142" i="3"/>
  <c r="BR142" i="3" s="1"/>
  <c r="BB921" i="3"/>
  <c r="BR921" i="3" s="1"/>
  <c r="BB181" i="3"/>
  <c r="BR181" i="3" s="1"/>
  <c r="BB110" i="3"/>
  <c r="BR110" i="3" s="1"/>
  <c r="BB862" i="3"/>
  <c r="BR862" i="3" s="1"/>
  <c r="BB30" i="3"/>
  <c r="BR30" i="3" s="1"/>
  <c r="BB1004" i="3"/>
  <c r="BR1004" i="3" s="1"/>
  <c r="BB910" i="3"/>
  <c r="BR910" i="3" s="1"/>
  <c r="BB443" i="3"/>
  <c r="BR443" i="3" s="1"/>
  <c r="BB962" i="3"/>
  <c r="BR962" i="3" s="1"/>
  <c r="BB609" i="3"/>
  <c r="BR609" i="3" s="1"/>
  <c r="BB836" i="3"/>
  <c r="BR836" i="3" s="1"/>
  <c r="BB792" i="3"/>
  <c r="BR792" i="3" s="1"/>
  <c r="BB559" i="3"/>
  <c r="BR559" i="3" s="1"/>
  <c r="BB829" i="3"/>
  <c r="BR829" i="3" s="1"/>
  <c r="BB387" i="3"/>
  <c r="BR387" i="3" s="1"/>
  <c r="BB700" i="3"/>
  <c r="BR700" i="3" s="1"/>
  <c r="BB536" i="3"/>
  <c r="BR536" i="3" s="1"/>
  <c r="BB199" i="3"/>
  <c r="BR199" i="3" s="1"/>
  <c r="BB658" i="3"/>
  <c r="BR658" i="3" s="1"/>
  <c r="BB778" i="3"/>
  <c r="BR778" i="3" s="1"/>
  <c r="BB154" i="3"/>
  <c r="BR154" i="3" s="1"/>
  <c r="BB931" i="3"/>
  <c r="BR931" i="3" s="1"/>
  <c r="AU908" i="3" a="1"/>
  <c r="AU908" i="3" s="1"/>
  <c r="BB51" i="3"/>
  <c r="BJ51" i="3" s="1"/>
  <c r="BB579" i="3"/>
  <c r="BR579" i="3" s="1"/>
  <c r="BB468" i="3"/>
  <c r="BR468" i="3" s="1"/>
  <c r="BB575" i="3"/>
  <c r="BR575" i="3" s="1"/>
  <c r="BB469" i="3"/>
  <c r="BR469" i="3" s="1"/>
  <c r="BB35" i="3"/>
  <c r="BJ35" i="3" s="1"/>
  <c r="BB434" i="3"/>
  <c r="BR434" i="3" s="1"/>
  <c r="BB124" i="3"/>
  <c r="BR124" i="3" s="1"/>
  <c r="BB736" i="3"/>
  <c r="BR736" i="3" s="1"/>
  <c r="BB350" i="3"/>
  <c r="BR350" i="3" s="1"/>
  <c r="BQ24" i="3"/>
  <c r="AU605" i="3" a="1"/>
  <c r="AU605" i="3" s="1"/>
  <c r="D192" i="6"/>
  <c r="D194" i="39"/>
  <c r="BB946" i="3"/>
  <c r="BR946" i="3" s="1"/>
  <c r="BB498" i="3"/>
  <c r="BR498" i="3" s="1"/>
  <c r="BB441" i="3"/>
  <c r="BR441" i="3" s="1"/>
  <c r="BB405" i="3"/>
  <c r="BR405" i="3" s="1"/>
  <c r="BB180" i="3"/>
  <c r="BR180" i="3" s="1"/>
  <c r="BB309" i="3"/>
  <c r="BR309" i="3" s="1"/>
  <c r="BB514" i="3"/>
  <c r="BR514" i="3" s="1"/>
  <c r="BB79" i="3"/>
  <c r="BR79" i="3" s="1"/>
  <c r="BB970" i="3"/>
  <c r="BR970" i="3" s="1"/>
  <c r="BB474" i="3"/>
  <c r="BR474" i="3" s="1"/>
  <c r="BB417" i="3"/>
  <c r="BR417" i="3" s="1"/>
  <c r="BB327" i="3"/>
  <c r="BR327" i="3" s="1"/>
  <c r="BB896" i="3"/>
  <c r="BR896" i="3" s="1"/>
  <c r="BB58" i="3"/>
  <c r="BJ58" i="3" s="1"/>
  <c r="BB282" i="3"/>
  <c r="BR282" i="3" s="1"/>
  <c r="BB764" i="3"/>
  <c r="BR764" i="3" s="1"/>
  <c r="BB971" i="3"/>
  <c r="BR971" i="3" s="1"/>
  <c r="BB244" i="3"/>
  <c r="BR244" i="3" s="1"/>
  <c r="BB92" i="3"/>
  <c r="BR92" i="3" s="1"/>
  <c r="BB863" i="3"/>
  <c r="BR863" i="3" s="1"/>
  <c r="BB206" i="3"/>
  <c r="BR206" i="3" s="1"/>
  <c r="BB837" i="3"/>
  <c r="BR837" i="3" s="1"/>
  <c r="BB286" i="3"/>
  <c r="BR286" i="3" s="1"/>
  <c r="BB321" i="3"/>
  <c r="BR321" i="3" s="1"/>
  <c r="BB224" i="3"/>
  <c r="BR224" i="3" s="1"/>
  <c r="BB728" i="3"/>
  <c r="BR728" i="3" s="1"/>
  <c r="BB744" i="3"/>
  <c r="BR744" i="3" s="1"/>
  <c r="BB497" i="3"/>
  <c r="BR497" i="3" s="1"/>
  <c r="BB1002" i="3"/>
  <c r="BR1002" i="3" s="1"/>
  <c r="BB568" i="3"/>
  <c r="BR568" i="3" s="1"/>
  <c r="BQ50" i="3"/>
  <c r="AU932" i="3" a="1"/>
  <c r="AU932" i="3" s="1"/>
  <c r="AM117" i="3" a="1"/>
  <c r="AM117" i="3" s="1"/>
  <c r="AM554" i="3" a="1"/>
  <c r="AM554" i="3" s="1"/>
  <c r="D173" i="39"/>
  <c r="D214" i="39"/>
  <c r="AU845" i="3" a="1"/>
  <c r="AU845" i="3" s="1"/>
  <c r="AU91" i="3" a="1"/>
  <c r="AU91" i="3" s="1"/>
  <c r="AU763" i="3" a="1"/>
  <c r="AU763" i="3" s="1"/>
  <c r="BC763" i="3" s="1"/>
  <c r="BS763" i="3" s="1"/>
  <c r="AU55" i="3" a="1"/>
  <c r="AU55" i="3" s="1"/>
  <c r="AU130" i="3" a="1"/>
  <c r="AU130" i="3" s="1"/>
  <c r="AU147" i="3" a="1"/>
  <c r="AU147" i="3" s="1"/>
  <c r="AU321" i="3" a="1"/>
  <c r="AU321" i="3" s="1"/>
  <c r="AU385" i="3" a="1"/>
  <c r="AU385" i="3" s="1"/>
  <c r="AU382" i="3" a="1"/>
  <c r="AU382" i="3" s="1"/>
  <c r="AU396" i="3" a="1"/>
  <c r="AU396" i="3" s="1"/>
  <c r="AU503" i="3" a="1"/>
  <c r="AU503" i="3" s="1"/>
  <c r="AU756" i="3" a="1"/>
  <c r="AU756" i="3" s="1"/>
  <c r="AU505" i="3" a="1"/>
  <c r="AU505" i="3" s="1"/>
  <c r="AU506" i="3" a="1"/>
  <c r="AU506" i="3" s="1"/>
  <c r="AU779" i="3" a="1"/>
  <c r="AU779" i="3" s="1"/>
  <c r="AU667" i="3" a="1"/>
  <c r="AU667" i="3" s="1"/>
  <c r="BB123" i="3"/>
  <c r="BR123" i="3" s="1"/>
  <c r="BB77" i="3"/>
  <c r="BR77" i="3" s="1"/>
  <c r="BB629" i="3"/>
  <c r="BR629" i="3" s="1"/>
  <c r="BB425" i="3"/>
  <c r="BR425" i="3" s="1"/>
  <c r="BB987" i="3"/>
  <c r="BR987" i="3" s="1"/>
  <c r="BB593" i="3"/>
  <c r="BR593" i="3" s="1"/>
  <c r="BB273" i="3"/>
  <c r="BR273" i="3" s="1"/>
  <c r="BB143" i="3"/>
  <c r="BR143" i="3" s="1"/>
  <c r="BB479" i="3"/>
  <c r="BR479" i="3" s="1"/>
  <c r="BB664" i="3"/>
  <c r="BR664" i="3" s="1"/>
  <c r="AU77" i="3" a="1"/>
  <c r="AU77" i="3" s="1"/>
  <c r="AU344" i="3" a="1"/>
  <c r="AU344" i="3" s="1"/>
  <c r="AU512" i="3" a="1"/>
  <c r="AU512" i="3" s="1"/>
  <c r="AU514" i="3" a="1"/>
  <c r="AU514" i="3" s="1"/>
  <c r="AU141" i="3" a="1"/>
  <c r="AU141" i="3" s="1"/>
  <c r="AU113" i="3" a="1"/>
  <c r="AU113" i="3" s="1"/>
  <c r="AU560" i="3" a="1"/>
  <c r="AU560" i="3" s="1"/>
  <c r="AU646" i="3" a="1"/>
  <c r="AU646" i="3" s="1"/>
  <c r="AU820" i="3" a="1"/>
  <c r="AU820" i="3" s="1"/>
  <c r="AU426" i="3" a="1"/>
  <c r="AU426" i="3" s="1"/>
  <c r="AU167" i="3" a="1"/>
  <c r="AU167" i="3" s="1"/>
  <c r="AU672" i="3" a="1"/>
  <c r="AU672" i="3" s="1"/>
  <c r="AU848" i="3" a="1"/>
  <c r="AU848" i="3" s="1"/>
  <c r="AU75" i="3" a="1"/>
  <c r="AU75" i="3" s="1"/>
  <c r="AU124" i="3" a="1"/>
  <c r="AU124" i="3" s="1"/>
  <c r="AU689" i="3" a="1"/>
  <c r="AU689" i="3" s="1"/>
  <c r="AU189" i="3" a="1"/>
  <c r="AU189" i="3" s="1"/>
  <c r="AM319" i="3" a="1"/>
  <c r="AM319" i="3" s="1"/>
  <c r="AM920" i="3" a="1"/>
  <c r="AM920" i="3" s="1"/>
  <c r="AM138" i="3" a="1"/>
  <c r="AM138" i="3" s="1"/>
  <c r="AM606" i="3" a="1"/>
  <c r="AM606" i="3" s="1"/>
  <c r="AM56" i="3" a="1"/>
  <c r="AM56" i="3" s="1"/>
  <c r="AM216" i="3" a="1"/>
  <c r="AM216" i="3" s="1"/>
  <c r="AM812" i="3" a="1"/>
  <c r="AM812" i="3" s="1"/>
  <c r="AM1001" i="3" a="1"/>
  <c r="AM1001" i="3" s="1"/>
  <c r="AM102" i="3" a="1"/>
  <c r="AM102" i="3" s="1"/>
  <c r="D199" i="6"/>
  <c r="AU843" i="3" a="1"/>
  <c r="AU843" i="3" s="1"/>
  <c r="AU987" i="3" a="1"/>
  <c r="AU987" i="3" s="1"/>
  <c r="AU943" i="3" a="1"/>
  <c r="AU943" i="3" s="1"/>
  <c r="AU648" i="3" a="1"/>
  <c r="AU648" i="3" s="1"/>
  <c r="AU502" i="3" a="1"/>
  <c r="AU502" i="3" s="1"/>
  <c r="AU157" i="3" a="1"/>
  <c r="AU157" i="3" s="1"/>
  <c r="AU397" i="3" a="1"/>
  <c r="AU397" i="3" s="1"/>
  <c r="AU275" i="3" a="1"/>
  <c r="AU275" i="3" s="1"/>
  <c r="AU158" i="3" a="1"/>
  <c r="AU158" i="3" s="1"/>
  <c r="AU753" i="3" a="1"/>
  <c r="AU753" i="3" s="1"/>
  <c r="AU603" i="3" a="1"/>
  <c r="AU603" i="3" s="1"/>
  <c r="AU681" i="3" a="1"/>
  <c r="AU681" i="3" s="1"/>
  <c r="AU636" i="3" a="1"/>
  <c r="AU636" i="3" s="1"/>
  <c r="AU685" i="3" a="1"/>
  <c r="AU685" i="3" s="1"/>
  <c r="AU285" i="3" a="1"/>
  <c r="AU285" i="3" s="1"/>
  <c r="AU728" i="3" a="1"/>
  <c r="AU728" i="3" s="1"/>
  <c r="AU946" i="3" a="1"/>
  <c r="AU946" i="3" s="1"/>
  <c r="AM704" i="3" a="1"/>
  <c r="AM704" i="3" s="1"/>
  <c r="AM671" i="3" a="1"/>
  <c r="AM671" i="3" s="1"/>
  <c r="AM74" i="3" a="1"/>
  <c r="AM74" i="3" s="1"/>
  <c r="AM480" i="3" a="1"/>
  <c r="AM480" i="3" s="1"/>
  <c r="AM251" i="3" a="1"/>
  <c r="AM251" i="3" s="1"/>
  <c r="AM131" i="3" a="1"/>
  <c r="AM131" i="3" s="1"/>
  <c r="AM591" i="3" a="1"/>
  <c r="AM591" i="3" s="1"/>
  <c r="AM595" i="3" a="1"/>
  <c r="AM595" i="3" s="1"/>
  <c r="AM537" i="3" a="1"/>
  <c r="AM537" i="3" s="1"/>
  <c r="BB456" i="3"/>
  <c r="BR456" i="3" s="1"/>
  <c r="BB38" i="3"/>
  <c r="BR38" i="3" s="1"/>
  <c r="BB247" i="3"/>
  <c r="BR247" i="3" s="1"/>
  <c r="BB67" i="3"/>
  <c r="BR67" i="3" s="1"/>
  <c r="BB120" i="3"/>
  <c r="BR120" i="3" s="1"/>
  <c r="BB738" i="3"/>
  <c r="BR738" i="3" s="1"/>
  <c r="BB955" i="3"/>
  <c r="BR955" i="3" s="1"/>
  <c r="BB501" i="3"/>
  <c r="BR501" i="3" s="1"/>
  <c r="BB719" i="3"/>
  <c r="BR719" i="3" s="1"/>
  <c r="BB104" i="3"/>
  <c r="BR104" i="3" s="1"/>
  <c r="BB215" i="3"/>
  <c r="BR215" i="3" s="1"/>
  <c r="BB235" i="3"/>
  <c r="BR235" i="3" s="1"/>
  <c r="BB879" i="3"/>
  <c r="BR879" i="3" s="1"/>
  <c r="BB843" i="3"/>
  <c r="BR843" i="3" s="1"/>
  <c r="BB453" i="3"/>
  <c r="BR453" i="3" s="1"/>
  <c r="BB361" i="3"/>
  <c r="BR361" i="3" s="1"/>
  <c r="BB222" i="3"/>
  <c r="BR222" i="3" s="1"/>
  <c r="BB583" i="3"/>
  <c r="BR583" i="3" s="1"/>
  <c r="BB883" i="3"/>
  <c r="BR883" i="3" s="1"/>
  <c r="BB901" i="3"/>
  <c r="BR901" i="3" s="1"/>
  <c r="BB544" i="3"/>
  <c r="BR544" i="3" s="1"/>
  <c r="AU529" i="3" a="1"/>
  <c r="AU529" i="3" s="1"/>
  <c r="AU54" i="3" a="1"/>
  <c r="AU54" i="3" s="1"/>
  <c r="AU314" i="3" a="1"/>
  <c r="AU314" i="3" s="1"/>
  <c r="AU270" i="3" a="1"/>
  <c r="AU270" i="3" s="1"/>
  <c r="AU827" i="3" a="1"/>
  <c r="AU827" i="3" s="1"/>
  <c r="AU583" i="3" a="1"/>
  <c r="AU583" i="3" s="1"/>
  <c r="AU627" i="3" a="1"/>
  <c r="AU627" i="3" s="1"/>
  <c r="AU597" i="3" a="1"/>
  <c r="AU597" i="3" s="1"/>
  <c r="AU284" i="3" a="1"/>
  <c r="AU284" i="3" s="1"/>
  <c r="AU339" i="3" a="1"/>
  <c r="AU339" i="3" s="1"/>
  <c r="BC339" i="3" s="1"/>
  <c r="BS339" i="3" s="1"/>
  <c r="AU347" i="3" a="1"/>
  <c r="AU347" i="3" s="1"/>
  <c r="AU485" i="3" a="1"/>
  <c r="AU485" i="3" s="1"/>
  <c r="AU16" i="3" a="1"/>
  <c r="AU16" i="3" s="1"/>
  <c r="AU787" i="3" a="1"/>
  <c r="AU787" i="3" s="1"/>
  <c r="AU454" i="3" a="1"/>
  <c r="AU454" i="3" s="1"/>
  <c r="AU818" i="3" a="1"/>
  <c r="AU818" i="3" s="1"/>
  <c r="AU52" i="3" a="1"/>
  <c r="AU52" i="3" s="1"/>
  <c r="AM61" i="3" a="1"/>
  <c r="AM61" i="3" s="1"/>
  <c r="AM76" i="3" a="1"/>
  <c r="AM76" i="3" s="1"/>
  <c r="AM944" i="3" a="1"/>
  <c r="AM944" i="3" s="1"/>
  <c r="AM577" i="3" a="1"/>
  <c r="AM577" i="3" s="1"/>
  <c r="AM332" i="3" a="1"/>
  <c r="AM332" i="3" s="1"/>
  <c r="AM151" i="3" a="1"/>
  <c r="AM151" i="3" s="1"/>
  <c r="AM912" i="3" a="1"/>
  <c r="AM912" i="3" s="1"/>
  <c r="AM676" i="3" a="1"/>
  <c r="AM676" i="3" s="1"/>
  <c r="AM584" i="3" a="1"/>
  <c r="AM584" i="3" s="1"/>
  <c r="BB64" i="3"/>
  <c r="BR64" i="3" s="1"/>
  <c r="BB869" i="3"/>
  <c r="BR869" i="3" s="1"/>
  <c r="BB116" i="3"/>
  <c r="BR116" i="3" s="1"/>
  <c r="BB541" i="3"/>
  <c r="BR541" i="3" s="1"/>
  <c r="BB366" i="3"/>
  <c r="BR366" i="3" s="1"/>
  <c r="BB276" i="3"/>
  <c r="BR276" i="3" s="1"/>
  <c r="BB274" i="3"/>
  <c r="BR274" i="3" s="1"/>
  <c r="BB632" i="3"/>
  <c r="BR632" i="3" s="1"/>
  <c r="BB645" i="3"/>
  <c r="BR645" i="3" s="1"/>
  <c r="BB746" i="3"/>
  <c r="BR746" i="3" s="1"/>
  <c r="BQ46" i="3"/>
  <c r="AU921" i="3" a="1"/>
  <c r="AU921" i="3" s="1"/>
  <c r="AU548" i="3" a="1"/>
  <c r="AU548" i="3" s="1"/>
  <c r="AU235" i="3" a="1"/>
  <c r="AU235" i="3" s="1"/>
  <c r="AU609" i="3" a="1"/>
  <c r="AU609" i="3" s="1"/>
  <c r="AU29" i="3" a="1"/>
  <c r="AU29" i="3" s="1"/>
  <c r="AU888" i="3" a="1"/>
  <c r="AU888" i="3" s="1"/>
  <c r="AU22" i="3" a="1"/>
  <c r="AU22" i="3" s="1"/>
  <c r="AU490" i="3" a="1"/>
  <c r="AU490" i="3" s="1"/>
  <c r="AU213" i="3" a="1"/>
  <c r="AU213" i="3" s="1"/>
  <c r="AU805" i="3" a="1"/>
  <c r="AU805" i="3" s="1"/>
  <c r="AU986" i="3" a="1"/>
  <c r="AU986" i="3" s="1"/>
  <c r="AU15" i="3" a="1"/>
  <c r="AU15" i="3" s="1"/>
  <c r="AU25" i="3" a="1"/>
  <c r="AU25" i="3" s="1"/>
  <c r="AU256" i="3" a="1"/>
  <c r="AU256" i="3" s="1"/>
  <c r="AU660" i="3" a="1"/>
  <c r="AU660" i="3" s="1"/>
  <c r="AU404" i="3" a="1"/>
  <c r="AU404" i="3" s="1"/>
  <c r="AM135" i="3" a="1"/>
  <c r="AM135" i="3" s="1"/>
  <c r="AM767" i="3" a="1"/>
  <c r="AM767" i="3" s="1"/>
  <c r="AM957" i="3" a="1"/>
  <c r="AM957" i="3" s="1"/>
  <c r="AM403" i="3" a="1"/>
  <c r="AM403" i="3" s="1"/>
  <c r="AM179" i="3" a="1"/>
  <c r="AM179" i="3" s="1"/>
  <c r="AM448" i="3" a="1"/>
  <c r="AM448" i="3" s="1"/>
  <c r="AM220" i="3" a="1"/>
  <c r="AM220" i="3" s="1"/>
  <c r="AM734" i="3" a="1"/>
  <c r="AM734" i="3" s="1"/>
  <c r="AM149" i="3" a="1"/>
  <c r="AM149" i="3" s="1"/>
  <c r="AM296" i="3" a="1"/>
  <c r="AM296" i="3" s="1"/>
  <c r="D219" i="6"/>
  <c r="BB458" i="3"/>
  <c r="BR458" i="3" s="1"/>
  <c r="BB499" i="3"/>
  <c r="BR499" i="3" s="1"/>
  <c r="AU395" i="3" a="1"/>
  <c r="AU395" i="3" s="1"/>
  <c r="AU726" i="3" a="1"/>
  <c r="AU726" i="3" s="1"/>
  <c r="AU811" i="3" a="1"/>
  <c r="AU811" i="3" s="1"/>
  <c r="BC811" i="3" s="1"/>
  <c r="BS811" i="3" s="1"/>
  <c r="AU729" i="3" a="1"/>
  <c r="AU729" i="3" s="1"/>
  <c r="AU312" i="3" a="1"/>
  <c r="AU312" i="3" s="1"/>
  <c r="AU804" i="3" a="1"/>
  <c r="AU804" i="3" s="1"/>
  <c r="AU425" i="3" a="1"/>
  <c r="AU425" i="3" s="1"/>
  <c r="AU719" i="3" a="1"/>
  <c r="AU719" i="3" s="1"/>
  <c r="AU758" i="3" a="1"/>
  <c r="AU758" i="3" s="1"/>
  <c r="AU95" i="3" a="1"/>
  <c r="AU95" i="3" s="1"/>
  <c r="AU471" i="3" a="1"/>
  <c r="AU471" i="3" s="1"/>
  <c r="AU926" i="3" a="1"/>
  <c r="AU926" i="3" s="1"/>
  <c r="AU803" i="3" a="1"/>
  <c r="AU803" i="3" s="1"/>
  <c r="AU210" i="3" a="1"/>
  <c r="AU210" i="3" s="1"/>
  <c r="AU86" i="3" a="1"/>
  <c r="AU86" i="3" s="1"/>
  <c r="AU839" i="3" a="1"/>
  <c r="AU839" i="3" s="1"/>
  <c r="D195" i="39"/>
  <c r="BB835" i="3"/>
  <c r="BR835" i="3" s="1"/>
  <c r="BB530" i="3"/>
  <c r="BR530" i="3" s="1"/>
  <c r="BR31" i="3"/>
  <c r="BB522" i="3"/>
  <c r="BR522" i="3" s="1"/>
  <c r="BB797" i="3"/>
  <c r="BR797" i="3" s="1"/>
  <c r="BB619" i="3"/>
  <c r="BR619" i="3" s="1"/>
  <c r="BB809" i="3"/>
  <c r="BR809" i="3" s="1"/>
  <c r="BB660" i="3"/>
  <c r="BR660" i="3" s="1"/>
  <c r="BB893" i="3"/>
  <c r="BR893" i="3" s="1"/>
  <c r="BB796" i="3"/>
  <c r="BR796" i="3" s="1"/>
  <c r="BB794" i="3"/>
  <c r="BR794" i="3" s="1"/>
  <c r="BB303" i="3"/>
  <c r="BR303" i="3" s="1"/>
  <c r="BB526" i="3"/>
  <c r="BR526" i="3" s="1"/>
  <c r="BB572" i="3"/>
  <c r="BR572" i="3" s="1"/>
  <c r="BB709" i="3"/>
  <c r="BR709" i="3" s="1"/>
  <c r="BB873" i="3"/>
  <c r="BR873" i="3" s="1"/>
  <c r="BB203" i="3"/>
  <c r="BR203" i="3" s="1"/>
  <c r="BB22" i="3"/>
  <c r="BJ22" i="3" s="1"/>
  <c r="AU160" i="3" a="1"/>
  <c r="AU160" i="3" s="1"/>
  <c r="AU349" i="3" a="1"/>
  <c r="AU349" i="3" s="1"/>
  <c r="AU847" i="3" a="1"/>
  <c r="AU847" i="3" s="1"/>
  <c r="AU121" i="3" a="1"/>
  <c r="AU121" i="3" s="1"/>
  <c r="AU744" i="3" a="1"/>
  <c r="AU744" i="3" s="1"/>
  <c r="AU122" i="3" a="1"/>
  <c r="AU122" i="3" s="1"/>
  <c r="AU274" i="3" a="1"/>
  <c r="AU274" i="3" s="1"/>
  <c r="AU637" i="3" a="1"/>
  <c r="AU637" i="3" s="1"/>
  <c r="AU568" i="3" a="1"/>
  <c r="AU568" i="3" s="1"/>
  <c r="AU252" i="3" a="1"/>
  <c r="AU252" i="3" s="1"/>
  <c r="AU134" i="3" a="1"/>
  <c r="AU134" i="3" s="1"/>
  <c r="BC134" i="3" s="1"/>
  <c r="BS134" i="3" s="1"/>
  <c r="AU317" i="3" a="1"/>
  <c r="AU317" i="3" s="1"/>
  <c r="AU177" i="3" a="1"/>
  <c r="AU177" i="3" s="1"/>
  <c r="AU919" i="3" a="1"/>
  <c r="AU919" i="3" s="1"/>
  <c r="AU626" i="3" a="1"/>
  <c r="AU626" i="3" s="1"/>
  <c r="AU679" i="3" a="1"/>
  <c r="AU679" i="3" s="1"/>
  <c r="AM990" i="3" a="1"/>
  <c r="AM990" i="3" s="1"/>
  <c r="AM586" i="3" a="1"/>
  <c r="AM586" i="3" s="1"/>
  <c r="AM778" i="3" a="1"/>
  <c r="AM778" i="3" s="1"/>
  <c r="AM994" i="3" a="1"/>
  <c r="AM994" i="3" s="1"/>
  <c r="AM998" i="3" a="1"/>
  <c r="AM998" i="3" s="1"/>
  <c r="AM746" i="3" a="1"/>
  <c r="AM746" i="3" s="1"/>
  <c r="AM512" i="3" a="1"/>
  <c r="AM512" i="3" s="1"/>
  <c r="AM876" i="3" a="1"/>
  <c r="AM876" i="3" s="1"/>
  <c r="AM561" i="3" a="1"/>
  <c r="AM561" i="3" s="1"/>
  <c r="AM284" i="3" a="1"/>
  <c r="AM284" i="3" s="1"/>
  <c r="D193" i="6"/>
  <c r="D174" i="39"/>
  <c r="BB741" i="3"/>
  <c r="BR741" i="3" s="1"/>
  <c r="BB209" i="3"/>
  <c r="BR209" i="3" s="1"/>
  <c r="BB36" i="3"/>
  <c r="BJ36" i="3" s="1"/>
  <c r="BB476" i="3"/>
  <c r="BR476" i="3" s="1"/>
  <c r="BB61" i="3"/>
  <c r="BR61" i="3" s="1"/>
  <c r="BB874" i="3"/>
  <c r="BR874" i="3" s="1"/>
  <c r="BB400" i="3"/>
  <c r="BR400" i="3" s="1"/>
  <c r="BQ43" i="3"/>
  <c r="AU523" i="3" a="1"/>
  <c r="AU523" i="3" s="1"/>
  <c r="AU474" i="3" a="1"/>
  <c r="AU474" i="3" s="1"/>
  <c r="AU812" i="3" a="1"/>
  <c r="AU812" i="3" s="1"/>
  <c r="AU757" i="3" a="1"/>
  <c r="AU757" i="3" s="1"/>
  <c r="AU144" i="3" a="1"/>
  <c r="AU144" i="3" s="1"/>
  <c r="AU593" i="3" a="1"/>
  <c r="AU593" i="3" s="1"/>
  <c r="AU734" i="3" a="1"/>
  <c r="AU734" i="3" s="1"/>
  <c r="AU458" i="3" a="1"/>
  <c r="AU458" i="3" s="1"/>
  <c r="AU876" i="3" a="1"/>
  <c r="AU876" i="3" s="1"/>
  <c r="BC876" i="3" s="1"/>
  <c r="BS876" i="3" s="1"/>
  <c r="AU241" i="3" a="1"/>
  <c r="AU241" i="3" s="1"/>
  <c r="AU745" i="3" a="1"/>
  <c r="AU745" i="3" s="1"/>
  <c r="AU877" i="3" a="1"/>
  <c r="AU877" i="3" s="1"/>
  <c r="AU741" i="3" a="1"/>
  <c r="AU741" i="3" s="1"/>
  <c r="AU878" i="3" a="1"/>
  <c r="AU878" i="3" s="1"/>
  <c r="AU772" i="3" a="1"/>
  <c r="AU772" i="3" s="1"/>
  <c r="AU71" i="3" a="1"/>
  <c r="AU71" i="3" s="1"/>
  <c r="AM385" i="3" a="1"/>
  <c r="AM385" i="3" s="1"/>
  <c r="AM922" i="3" a="1"/>
  <c r="AM922" i="3" s="1"/>
  <c r="AM873" i="3" a="1"/>
  <c r="AM873" i="3" s="1"/>
  <c r="AM308" i="3" a="1"/>
  <c r="AM308" i="3" s="1"/>
  <c r="AM49" i="3" a="1"/>
  <c r="AM49" i="3" s="1"/>
  <c r="AM818" i="3" a="1"/>
  <c r="AM818" i="3" s="1"/>
  <c r="AM67" i="3" a="1"/>
  <c r="AM67" i="3" s="1"/>
  <c r="AM889" i="3" a="1"/>
  <c r="AM889" i="3" s="1"/>
  <c r="AM63" i="3" a="1"/>
  <c r="AM63" i="3" s="1"/>
  <c r="AM208" i="3" a="1"/>
  <c r="AM208" i="3" s="1"/>
  <c r="D209" i="39"/>
  <c r="BB95" i="3"/>
  <c r="BR95" i="3" s="1"/>
  <c r="BB626" i="3"/>
  <c r="BR626" i="3" s="1"/>
  <c r="BB503" i="3"/>
  <c r="BR503" i="3" s="1"/>
  <c r="BR13" i="3"/>
  <c r="BB390" i="3"/>
  <c r="BR390" i="3" s="1"/>
  <c r="BB624" i="3"/>
  <c r="BR624" i="3" s="1"/>
  <c r="BB284" i="3"/>
  <c r="BR284" i="3" s="1"/>
  <c r="BB940" i="3"/>
  <c r="BR940" i="3" s="1"/>
  <c r="BB627" i="3"/>
  <c r="BR627" i="3" s="1"/>
  <c r="BB18" i="3"/>
  <c r="BJ18" i="3" s="1"/>
  <c r="BB306" i="3"/>
  <c r="BR306" i="3" s="1"/>
  <c r="BB998" i="3"/>
  <c r="BR998" i="3" s="1"/>
  <c r="AU286" i="3" a="1"/>
  <c r="AU286" i="3" s="1"/>
  <c r="AU73" i="3" a="1"/>
  <c r="AU73" i="3" s="1"/>
  <c r="AU984" i="3" a="1"/>
  <c r="AU984" i="3" s="1"/>
  <c r="AU76" i="3" a="1"/>
  <c r="AU76" i="3" s="1"/>
  <c r="AU433" i="3" a="1"/>
  <c r="AU433" i="3" s="1"/>
  <c r="AU246" i="3" a="1"/>
  <c r="AU246" i="3" s="1"/>
  <c r="AU904" i="3" a="1"/>
  <c r="AU904" i="3" s="1"/>
  <c r="AU449" i="3" a="1"/>
  <c r="AU449" i="3" s="1"/>
  <c r="AU538" i="3" a="1"/>
  <c r="AU538" i="3" s="1"/>
  <c r="AU871" i="3" a="1"/>
  <c r="AU871" i="3" s="1"/>
  <c r="AU962" i="3" a="1"/>
  <c r="AU962" i="3" s="1"/>
  <c r="AU207" i="3" a="1"/>
  <c r="AU207" i="3" s="1"/>
  <c r="AU383" i="3" a="1"/>
  <c r="AU383" i="3" s="1"/>
  <c r="AU489" i="3" a="1"/>
  <c r="AU489" i="3" s="1"/>
  <c r="AU437" i="3" a="1"/>
  <c r="AU437" i="3" s="1"/>
  <c r="AU10" i="3" a="1"/>
  <c r="AU10" i="3" s="1"/>
  <c r="AM177" i="3" a="1"/>
  <c r="AM177" i="3" s="1"/>
  <c r="AM638" i="3" a="1"/>
  <c r="AM638" i="3" s="1"/>
  <c r="AM221" i="3" a="1"/>
  <c r="AM221" i="3" s="1"/>
  <c r="AM219" i="3" a="1"/>
  <c r="AM219" i="3" s="1"/>
  <c r="AM352" i="3" a="1"/>
  <c r="AM352" i="3" s="1"/>
  <c r="AM346" i="3" a="1"/>
  <c r="AM346" i="3" s="1"/>
  <c r="AM564" i="3" a="1"/>
  <c r="AM564" i="3" s="1"/>
  <c r="AM925" i="3" a="1"/>
  <c r="AM925" i="3" s="1"/>
  <c r="AM756" i="3" a="1"/>
  <c r="AM756" i="3" s="1"/>
  <c r="AM685" i="3" a="1"/>
  <c r="AM685" i="3" s="1"/>
  <c r="BB226" i="3"/>
  <c r="BR226" i="3" s="1"/>
  <c r="BB245" i="3"/>
  <c r="BR245" i="3" s="1"/>
  <c r="BB576" i="3"/>
  <c r="BR576" i="3" s="1"/>
  <c r="BB757" i="3"/>
  <c r="BR757" i="3" s="1"/>
  <c r="BB109" i="3"/>
  <c r="BR109" i="3" s="1"/>
  <c r="AU461" i="3" a="1"/>
  <c r="AU461" i="3" s="1"/>
  <c r="AU408" i="3" a="1"/>
  <c r="AU408" i="3" s="1"/>
  <c r="AU683" i="3" a="1"/>
  <c r="AU683" i="3" s="1"/>
  <c r="AU511" i="3" a="1"/>
  <c r="AU511" i="3" s="1"/>
  <c r="AU13" i="3" a="1"/>
  <c r="AU13" i="3" s="1"/>
  <c r="AU251" i="3" a="1"/>
  <c r="AU251" i="3" s="1"/>
  <c r="AU446" i="3" a="1"/>
  <c r="AU446" i="3" s="1"/>
  <c r="AU625" i="3" a="1"/>
  <c r="AU625" i="3" s="1"/>
  <c r="AU224" i="3" a="1"/>
  <c r="AU224" i="3" s="1"/>
  <c r="AU883" i="3" a="1"/>
  <c r="AU883" i="3" s="1"/>
  <c r="AU670" i="3" a="1"/>
  <c r="AU670" i="3" s="1"/>
  <c r="AU438" i="3" a="1"/>
  <c r="AU438" i="3" s="1"/>
  <c r="AU537" i="3" a="1"/>
  <c r="AU537" i="3" s="1"/>
  <c r="AU774" i="3" a="1"/>
  <c r="AU774" i="3" s="1"/>
  <c r="AU78" i="3" a="1"/>
  <c r="AU78" i="3" s="1"/>
  <c r="AU97" i="3" a="1"/>
  <c r="AU97" i="3" s="1"/>
  <c r="AM940" i="3" a="1"/>
  <c r="AM940" i="3" s="1"/>
  <c r="AM633" i="3" a="1"/>
  <c r="AM633" i="3" s="1"/>
  <c r="AM969" i="3" a="1"/>
  <c r="AM969" i="3" s="1"/>
  <c r="AM191" i="3" a="1"/>
  <c r="AM191" i="3" s="1"/>
  <c r="AM771" i="3" a="1"/>
  <c r="AM771" i="3" s="1"/>
  <c r="AM848" i="3" a="1"/>
  <c r="AM848" i="3" s="1"/>
  <c r="AM593" i="3" a="1"/>
  <c r="AM593" i="3" s="1"/>
  <c r="AM829" i="3" a="1"/>
  <c r="AM829" i="3" s="1"/>
  <c r="AM645" i="3" a="1"/>
  <c r="AM645" i="3" s="1"/>
  <c r="AM313" i="3" a="1"/>
  <c r="AM313" i="3" s="1"/>
  <c r="AU796" i="3" a="1"/>
  <c r="AU796" i="3" s="1"/>
  <c r="AU27" i="3" a="1"/>
  <c r="AU27" i="3" s="1"/>
  <c r="AU853" i="3" a="1"/>
  <c r="AU853" i="3" s="1"/>
  <c r="AU642" i="3" a="1"/>
  <c r="AU642" i="3" s="1"/>
  <c r="AU586" i="3" a="1"/>
  <c r="AU586" i="3" s="1"/>
  <c r="AU272" i="3" a="1"/>
  <c r="AU272" i="3" s="1"/>
  <c r="AU675" i="3" a="1"/>
  <c r="AU675" i="3" s="1"/>
  <c r="AU498" i="3" a="1"/>
  <c r="AU498" i="3" s="1"/>
  <c r="AU882" i="3" a="1"/>
  <c r="AU882" i="3" s="1"/>
  <c r="AU403" i="3" a="1"/>
  <c r="AU403" i="3" s="1"/>
  <c r="BC403" i="3" s="1"/>
  <c r="BS403" i="3" s="1"/>
  <c r="AU965" i="3" a="1"/>
  <c r="AU965" i="3" s="1"/>
  <c r="AU613" i="3" a="1"/>
  <c r="AU613" i="3" s="1"/>
  <c r="AU867" i="3" a="1"/>
  <c r="AU867" i="3" s="1"/>
  <c r="AU106" i="3" a="1"/>
  <c r="AU106" i="3" s="1"/>
  <c r="AU737" i="3" a="1"/>
  <c r="AU737" i="3" s="1"/>
  <c r="AU80" i="3" a="1"/>
  <c r="AU80" i="3" s="1"/>
  <c r="AM364" i="3" a="1"/>
  <c r="AM364" i="3" s="1"/>
  <c r="AM933" i="3" a="1"/>
  <c r="AM933" i="3" s="1"/>
  <c r="AM291" i="3" a="1"/>
  <c r="AM291" i="3" s="1"/>
  <c r="AM472" i="3" a="1"/>
  <c r="AM472" i="3" s="1"/>
  <c r="AM524" i="3" a="1"/>
  <c r="AM524" i="3" s="1"/>
  <c r="AM605" i="3" a="1"/>
  <c r="AM605" i="3" s="1"/>
  <c r="AM130" i="3" a="1"/>
  <c r="AM130" i="3" s="1"/>
  <c r="AM813" i="3" a="1"/>
  <c r="AM813" i="3" s="1"/>
  <c r="AM371" i="3" a="1"/>
  <c r="AM371" i="3" s="1"/>
  <c r="AM837" i="3" a="1"/>
  <c r="AM837" i="3" s="1"/>
  <c r="BI21" i="3"/>
  <c r="BQ21" i="3"/>
  <c r="BJ30" i="3"/>
  <c r="BR54" i="3"/>
  <c r="BJ54" i="3"/>
  <c r="BR45" i="3"/>
  <c r="BR19" i="3"/>
  <c r="BJ19" i="3"/>
  <c r="BB459" i="3"/>
  <c r="BR459" i="3" s="1"/>
  <c r="BB384" i="3"/>
  <c r="BR384" i="3" s="1"/>
  <c r="BB949" i="3"/>
  <c r="BR949" i="3" s="1"/>
  <c r="BB722" i="3"/>
  <c r="BR722" i="3" s="1"/>
  <c r="BC74" i="3"/>
  <c r="BS74" i="3" s="1"/>
  <c r="AU928" i="3" a="1"/>
  <c r="AU928" i="3" s="1"/>
  <c r="AU405" i="3" a="1"/>
  <c r="AU405" i="3" s="1"/>
  <c r="AU589" i="3" a="1"/>
  <c r="AU589" i="3" s="1"/>
  <c r="AU979" i="3" a="1"/>
  <c r="AU979" i="3" s="1"/>
  <c r="AU825" i="3" a="1"/>
  <c r="AU825" i="3" s="1"/>
  <c r="AU443" i="3" a="1"/>
  <c r="AU443" i="3" s="1"/>
  <c r="AU995" i="3" a="1"/>
  <c r="AU995" i="3" s="1"/>
  <c r="AU48" i="3" a="1"/>
  <c r="AU48" i="3" s="1"/>
  <c r="AU237" i="3" a="1"/>
  <c r="AU237" i="3" s="1"/>
  <c r="AU948" i="3" a="1"/>
  <c r="AU948" i="3" s="1"/>
  <c r="AU341" i="3" a="1"/>
  <c r="AU341" i="3" s="1"/>
  <c r="AU621" i="3" a="1"/>
  <c r="AU621" i="3" s="1"/>
  <c r="AU747" i="3" a="1"/>
  <c r="AU747" i="3" s="1"/>
  <c r="AU439" i="3" a="1"/>
  <c r="AU439" i="3" s="1"/>
  <c r="AU782" i="3" a="1"/>
  <c r="AU782" i="3" s="1"/>
  <c r="AU884" i="3" a="1"/>
  <c r="AU884" i="3" s="1"/>
  <c r="AU918" i="3" a="1"/>
  <c r="AU918" i="3" s="1"/>
  <c r="AU655" i="3" a="1"/>
  <c r="AU655" i="3" s="1"/>
  <c r="AU290" i="3" a="1"/>
  <c r="AU290" i="3" s="1"/>
  <c r="AU346" i="3" a="1"/>
  <c r="AU346" i="3" s="1"/>
  <c r="BC346" i="3" s="1"/>
  <c r="BS346" i="3" s="1"/>
  <c r="AU645" i="3" a="1"/>
  <c r="AU645" i="3" s="1"/>
  <c r="AU802" i="3" a="1"/>
  <c r="AU802" i="3" s="1"/>
  <c r="AU708" i="3" a="1"/>
  <c r="AU708" i="3" s="1"/>
  <c r="AU606" i="3" a="1"/>
  <c r="AU606" i="3" s="1"/>
  <c r="AU287" i="3" a="1"/>
  <c r="AU287" i="3" s="1"/>
  <c r="AU761" i="3" a="1"/>
  <c r="AU761" i="3" s="1"/>
  <c r="AU447" i="3" a="1"/>
  <c r="AU447" i="3" s="1"/>
  <c r="AU630" i="3" a="1"/>
  <c r="AU630" i="3" s="1"/>
  <c r="AU975" i="3" a="1"/>
  <c r="AU975" i="3" s="1"/>
  <c r="AU33" i="3" a="1"/>
  <c r="AU33" i="3" s="1"/>
  <c r="AU233" i="3" a="1"/>
  <c r="AU233" i="3" s="1"/>
  <c r="AU313" i="3" a="1"/>
  <c r="AU313" i="3" s="1"/>
  <c r="AU989" i="3" a="1"/>
  <c r="AU989" i="3" s="1"/>
  <c r="AU939" i="3" a="1"/>
  <c r="AU939" i="3" s="1"/>
  <c r="AU910" i="3" a="1"/>
  <c r="AU910" i="3" s="1"/>
  <c r="AU191" i="3" a="1"/>
  <c r="AU191" i="3" s="1"/>
  <c r="AU821" i="3" a="1"/>
  <c r="AU821" i="3" s="1"/>
  <c r="AU23" i="3" a="1"/>
  <c r="AU23" i="3" s="1"/>
  <c r="AU937" i="3" a="1"/>
  <c r="AU937" i="3" s="1"/>
  <c r="AU70" i="3" a="1"/>
  <c r="AU70" i="3" s="1"/>
  <c r="AU539" i="3" a="1"/>
  <c r="AU539" i="3" s="1"/>
  <c r="AU510" i="3" a="1"/>
  <c r="AU510" i="3" s="1"/>
  <c r="AU133" i="3" a="1"/>
  <c r="AU133" i="3" s="1"/>
  <c r="AU567" i="3" a="1"/>
  <c r="AU567" i="3" s="1"/>
  <c r="AU57" i="3" a="1"/>
  <c r="AU57" i="3" s="1"/>
  <c r="AM558" i="3" a="1"/>
  <c r="AM558" i="3" s="1"/>
  <c r="AM194" i="3" a="1"/>
  <c r="AM194" i="3" s="1"/>
  <c r="AM661" i="3" a="1"/>
  <c r="AM661" i="3" s="1"/>
  <c r="AM907" i="3" a="1"/>
  <c r="AM907" i="3" s="1"/>
  <c r="AM462" i="3" a="1"/>
  <c r="AM462" i="3" s="1"/>
  <c r="AM256" i="3" a="1"/>
  <c r="AM256" i="3" s="1"/>
  <c r="AM198" i="3" a="1"/>
  <c r="AM198" i="3" s="1"/>
  <c r="AM724" i="3" a="1"/>
  <c r="AM724" i="3" s="1"/>
  <c r="AM377" i="3" a="1"/>
  <c r="AM377" i="3" s="1"/>
  <c r="AM298" i="3" a="1"/>
  <c r="AM298" i="3" s="1"/>
  <c r="AM972" i="3" a="1"/>
  <c r="AM972" i="3" s="1"/>
  <c r="AM832" i="3" a="1"/>
  <c r="AM832" i="3" s="1"/>
  <c r="AM141" i="3" a="1"/>
  <c r="AM141" i="3" s="1"/>
  <c r="AM719" i="3" a="1"/>
  <c r="AM719" i="3" s="1"/>
  <c r="AM171" i="3" a="1"/>
  <c r="AM171" i="3" s="1"/>
  <c r="AM134" i="3" a="1"/>
  <c r="AM134" i="3" s="1"/>
  <c r="AM908" i="3" a="1"/>
  <c r="AM908" i="3" s="1"/>
  <c r="AM228" i="3" a="1"/>
  <c r="AM228" i="3" s="1"/>
  <c r="AM460" i="3" a="1"/>
  <c r="AM460" i="3" s="1"/>
  <c r="AM231" i="3" a="1"/>
  <c r="AM231" i="3" s="1"/>
  <c r="AM943" i="3" a="1"/>
  <c r="AM943" i="3" s="1"/>
  <c r="AM331" i="3" a="1"/>
  <c r="AM331" i="3" s="1"/>
  <c r="AM301" i="3" a="1"/>
  <c r="AM301" i="3" s="1"/>
  <c r="AM188" i="3" a="1"/>
  <c r="AM188" i="3" s="1"/>
  <c r="AM459" i="3" a="1"/>
  <c r="AM459" i="3" s="1"/>
  <c r="AM418" i="3" a="1"/>
  <c r="AM418" i="3" s="1"/>
  <c r="AM26" i="3" a="1"/>
  <c r="AM26" i="3" s="1"/>
  <c r="AM283" i="3" a="1"/>
  <c r="AM283" i="3" s="1"/>
  <c r="AM89" i="3" a="1"/>
  <c r="AM89" i="3" s="1"/>
  <c r="BC845" i="3"/>
  <c r="BS845" i="3" s="1"/>
  <c r="AU569" i="3" a="1"/>
  <c r="AU569" i="3" s="1"/>
  <c r="AU264" i="3" a="1"/>
  <c r="AU264" i="3" s="1"/>
  <c r="AU315" i="3" a="1"/>
  <c r="AU315" i="3" s="1"/>
  <c r="AU534" i="3" a="1"/>
  <c r="AU534" i="3" s="1"/>
  <c r="AU359" i="3" a="1"/>
  <c r="AU359" i="3" s="1"/>
  <c r="AU960" i="3" a="1"/>
  <c r="AU960" i="3" s="1"/>
  <c r="AU766" i="3" a="1"/>
  <c r="AU766" i="3" s="1"/>
  <c r="AU72" i="3" a="1"/>
  <c r="AU72" i="3" s="1"/>
  <c r="AU690" i="3" a="1"/>
  <c r="AU690" i="3" s="1"/>
  <c r="AU900" i="3" a="1"/>
  <c r="AU900" i="3" s="1"/>
  <c r="AU696" i="3" a="1"/>
  <c r="AU696" i="3" s="1"/>
  <c r="AU161" i="3" a="1"/>
  <c r="AU161" i="3" s="1"/>
  <c r="AU794" i="3" a="1"/>
  <c r="AU794" i="3" s="1"/>
  <c r="AU993" i="3" a="1"/>
  <c r="AU993" i="3" s="1"/>
  <c r="AU624" i="3" a="1"/>
  <c r="AU624" i="3" s="1"/>
  <c r="AU608" i="3" a="1"/>
  <c r="AU608" i="3" s="1"/>
  <c r="AU68" i="3" a="1"/>
  <c r="AU68" i="3" s="1"/>
  <c r="AU267" i="3" a="1"/>
  <c r="AU267" i="3" s="1"/>
  <c r="AU585" i="3" a="1"/>
  <c r="AU585" i="3" s="1"/>
  <c r="AU731" i="3" a="1"/>
  <c r="AU731" i="3" s="1"/>
  <c r="AU973" i="3" a="1"/>
  <c r="AU973" i="3" s="1"/>
  <c r="AU215" i="3" a="1"/>
  <c r="AU215" i="3" s="1"/>
  <c r="AU1006" i="3" a="1"/>
  <c r="AU1006" i="3" s="1"/>
  <c r="AU450" i="3" a="1"/>
  <c r="AU450" i="3" s="1"/>
  <c r="AU66" i="3" a="1"/>
  <c r="AU66" i="3" s="1"/>
  <c r="AU712" i="3" a="1"/>
  <c r="AU712" i="3" s="1"/>
  <c r="BC712" i="3" s="1"/>
  <c r="BS712" i="3" s="1"/>
  <c r="AU620" i="3" a="1"/>
  <c r="AU620" i="3" s="1"/>
  <c r="AU643" i="3" a="1"/>
  <c r="AU643" i="3" s="1"/>
  <c r="AU136" i="3" a="1"/>
  <c r="AU136" i="3" s="1"/>
  <c r="AU892" i="3" a="1"/>
  <c r="AU892" i="3" s="1"/>
  <c r="AU185" i="3" a="1"/>
  <c r="AU185" i="3" s="1"/>
  <c r="AU881" i="3" a="1"/>
  <c r="AU881" i="3" s="1"/>
  <c r="AU971" i="3" a="1"/>
  <c r="AU971" i="3" s="1"/>
  <c r="AU740" i="3" a="1"/>
  <c r="AU740" i="3" s="1"/>
  <c r="AU143" i="3" a="1"/>
  <c r="AU143" i="3" s="1"/>
  <c r="AU212" i="3" a="1"/>
  <c r="AU212" i="3" s="1"/>
  <c r="AU90" i="3" a="1"/>
  <c r="AU90" i="3" s="1"/>
  <c r="AM235" i="3" a="1"/>
  <c r="AM235" i="3" s="1"/>
  <c r="AM578" i="3" a="1"/>
  <c r="AM578" i="3" s="1"/>
  <c r="AM559" i="3" a="1"/>
  <c r="AM559" i="3" s="1"/>
  <c r="AM315" i="3" a="1"/>
  <c r="AM315" i="3" s="1"/>
  <c r="BC315" i="3" s="1"/>
  <c r="BS315" i="3" s="1"/>
  <c r="AM341" i="3" a="1"/>
  <c r="AM341" i="3" s="1"/>
  <c r="AM1004" i="3" a="1"/>
  <c r="AM1004" i="3" s="1"/>
  <c r="AM152" i="3" a="1"/>
  <c r="AM152" i="3" s="1"/>
  <c r="AM619" i="3" a="1"/>
  <c r="AM619" i="3" s="1"/>
  <c r="AM765" i="3" a="1"/>
  <c r="AM765" i="3" s="1"/>
  <c r="AM536" i="3" a="1"/>
  <c r="AM536" i="3" s="1"/>
  <c r="AM487" i="3" a="1"/>
  <c r="AM487" i="3" s="1"/>
  <c r="AM785" i="3" a="1"/>
  <c r="AM785" i="3" s="1"/>
  <c r="AM473" i="3" a="1"/>
  <c r="AM473" i="3" s="1"/>
  <c r="AM882" i="3" a="1"/>
  <c r="AM882" i="3" s="1"/>
  <c r="AM948" i="3" a="1"/>
  <c r="AM948" i="3" s="1"/>
  <c r="AM13" i="3" a="1"/>
  <c r="AM13" i="3" s="1"/>
  <c r="BC13" i="3" s="1"/>
  <c r="AM860" i="3" a="1"/>
  <c r="AM860" i="3" s="1"/>
  <c r="AM355" i="3" a="1"/>
  <c r="AM355" i="3" s="1"/>
  <c r="AM388" i="3" a="1"/>
  <c r="AM388" i="3" s="1"/>
  <c r="AM1003" i="3" a="1"/>
  <c r="AM1003" i="3" s="1"/>
  <c r="AM270" i="3" a="1"/>
  <c r="AM270" i="3" s="1"/>
  <c r="AM576" i="3" a="1"/>
  <c r="AM576" i="3" s="1"/>
  <c r="AM930" i="3" a="1"/>
  <c r="AM930" i="3" s="1"/>
  <c r="AM515" i="3" a="1"/>
  <c r="AM515" i="3" s="1"/>
  <c r="AM46" i="3" a="1"/>
  <c r="AM46" i="3" s="1"/>
  <c r="AM484" i="3" a="1"/>
  <c r="AM484" i="3" s="1"/>
  <c r="AM928" i="3" a="1"/>
  <c r="AM928" i="3" s="1"/>
  <c r="AM941" i="3" a="1"/>
  <c r="AM941" i="3" s="1"/>
  <c r="AM133" i="3" a="1"/>
  <c r="AM133" i="3" s="1"/>
  <c r="AM336" i="3" a="1"/>
  <c r="AM336" i="3" s="1"/>
  <c r="D216" i="6"/>
  <c r="D188" i="6"/>
  <c r="BB255" i="3"/>
  <c r="BR255" i="3" s="1"/>
  <c r="BB467" i="3"/>
  <c r="BR467" i="3" s="1"/>
  <c r="BB825" i="3"/>
  <c r="BR825" i="3" s="1"/>
  <c r="AU927" i="3" a="1"/>
  <c r="AU927" i="3" s="1"/>
  <c r="AU278" i="3" a="1"/>
  <c r="AU278" i="3" s="1"/>
  <c r="AU887" i="3" a="1"/>
  <c r="AU887" i="3" s="1"/>
  <c r="AU81" i="3" a="1"/>
  <c r="AU81" i="3" s="1"/>
  <c r="AU135" i="3" a="1"/>
  <c r="AU135" i="3" s="1"/>
  <c r="AU101" i="3" a="1"/>
  <c r="AU101" i="3" s="1"/>
  <c r="AU484" i="3" a="1"/>
  <c r="AU484" i="3" s="1"/>
  <c r="AU217" i="3" a="1"/>
  <c r="AU217" i="3" s="1"/>
  <c r="AU465" i="3" a="1"/>
  <c r="AU465" i="3" s="1"/>
  <c r="AU590" i="3" a="1"/>
  <c r="AU590" i="3" s="1"/>
  <c r="AU387" i="3" a="1"/>
  <c r="AU387" i="3" s="1"/>
  <c r="AU234" i="3" a="1"/>
  <c r="AU234" i="3" s="1"/>
  <c r="AU601" i="3" a="1"/>
  <c r="AU601" i="3" s="1"/>
  <c r="AU785" i="3" a="1"/>
  <c r="AU785" i="3" s="1"/>
  <c r="AU610" i="3" a="1"/>
  <c r="AU610" i="3" s="1"/>
  <c r="AU809" i="3" a="1"/>
  <c r="AU809" i="3" s="1"/>
  <c r="AU361" i="3" a="1"/>
  <c r="AU361" i="3" s="1"/>
  <c r="AU204" i="3" a="1"/>
  <c r="AU204" i="3" s="1"/>
  <c r="AU561" i="3" a="1"/>
  <c r="AU561" i="3" s="1"/>
  <c r="BC561" i="3" s="1"/>
  <c r="BS561" i="3" s="1"/>
  <c r="AU746" i="3" a="1"/>
  <c r="AU746" i="3" s="1"/>
  <c r="AU875" i="3" a="1"/>
  <c r="AU875" i="3" s="1"/>
  <c r="AU576" i="3" a="1"/>
  <c r="AU576" i="3" s="1"/>
  <c r="AU925" i="3" a="1"/>
  <c r="AU925" i="3" s="1"/>
  <c r="AU799" i="3" a="1"/>
  <c r="AU799" i="3" s="1"/>
  <c r="AU47" i="3" a="1"/>
  <c r="AU47" i="3" s="1"/>
  <c r="AU367" i="3" a="1"/>
  <c r="AU367" i="3" s="1"/>
  <c r="AU617" i="3" a="1"/>
  <c r="AU617" i="3" s="1"/>
  <c r="AU748" i="3" a="1"/>
  <c r="AU748" i="3" s="1"/>
  <c r="AU889" i="3" a="1"/>
  <c r="AU889" i="3" s="1"/>
  <c r="BC889" i="3" s="1"/>
  <c r="BS889" i="3" s="1"/>
  <c r="AU126" i="3" a="1"/>
  <c r="AU126" i="3" s="1"/>
  <c r="AU225" i="3" a="1"/>
  <c r="AU225" i="3" s="1"/>
  <c r="AU581" i="3" a="1"/>
  <c r="AU581" i="3" s="1"/>
  <c r="AU230" i="3" a="1"/>
  <c r="AU230" i="3" s="1"/>
  <c r="AU714" i="3" a="1"/>
  <c r="AU714" i="3" s="1"/>
  <c r="AU431" i="3" a="1"/>
  <c r="AU431" i="3" s="1"/>
  <c r="AU852" i="3" a="1"/>
  <c r="AU852" i="3" s="1"/>
  <c r="AU629" i="3" a="1"/>
  <c r="AU629" i="3" s="1"/>
  <c r="AU110" i="3" a="1"/>
  <c r="AU110" i="3" s="1"/>
  <c r="AU914" i="3" a="1"/>
  <c r="AU914" i="3" s="1"/>
  <c r="AU981" i="3" a="1"/>
  <c r="AU981" i="3" s="1"/>
  <c r="AU188" i="3" a="1"/>
  <c r="AU188" i="3" s="1"/>
  <c r="BC188" i="3" s="1"/>
  <c r="BS188" i="3" s="1"/>
  <c r="AU1007" i="3" a="1"/>
  <c r="AU1007" i="3" s="1"/>
  <c r="AU767" i="3" a="1"/>
  <c r="AU767" i="3" s="1"/>
  <c r="AU19" i="3" a="1"/>
  <c r="AU19" i="3" s="1"/>
  <c r="AM728" i="3" a="1"/>
  <c r="AM728" i="3" s="1"/>
  <c r="AM422" i="3" a="1"/>
  <c r="AM422" i="3" s="1"/>
  <c r="AM165" i="3" a="1"/>
  <c r="AM165" i="3" s="1"/>
  <c r="AM956" i="3" a="1"/>
  <c r="AM956" i="3" s="1"/>
  <c r="AM640" i="3" a="1"/>
  <c r="AM640" i="3" s="1"/>
  <c r="AM365" i="3" a="1"/>
  <c r="AM365" i="3" s="1"/>
  <c r="AM1009" i="3" a="1"/>
  <c r="AM1009" i="3" s="1"/>
  <c r="AM288" i="3" a="1"/>
  <c r="AM288" i="3" s="1"/>
  <c r="AM420" i="3" a="1"/>
  <c r="AM420" i="3" s="1"/>
  <c r="AM527" i="3" a="1"/>
  <c r="AM527" i="3" s="1"/>
  <c r="AM696" i="3" a="1"/>
  <c r="AM696" i="3" s="1"/>
  <c r="AM199" i="3" a="1"/>
  <c r="AM199" i="3" s="1"/>
  <c r="AM688" i="3" a="1"/>
  <c r="AM688" i="3" s="1"/>
  <c r="AM823" i="3" a="1"/>
  <c r="AM823" i="3" s="1"/>
  <c r="AM703" i="3" a="1"/>
  <c r="AM703" i="3" s="1"/>
  <c r="AM504" i="3" a="1"/>
  <c r="AM504" i="3" s="1"/>
  <c r="AM552" i="3" a="1"/>
  <c r="AM552" i="3" s="1"/>
  <c r="AM258" i="3" a="1"/>
  <c r="AM258" i="3" s="1"/>
  <c r="AM821" i="3" a="1"/>
  <c r="AM821" i="3" s="1"/>
  <c r="AM526" i="3" a="1"/>
  <c r="AM526" i="3" s="1"/>
  <c r="AM495" i="3" a="1"/>
  <c r="AM495" i="3" s="1"/>
  <c r="AM535" i="3" a="1"/>
  <c r="AM535" i="3" s="1"/>
  <c r="AM175" i="3" a="1"/>
  <c r="AM175" i="3" s="1"/>
  <c r="AM549" i="3" a="1"/>
  <c r="AM549" i="3" s="1"/>
  <c r="AM869" i="3" a="1"/>
  <c r="AM869" i="3" s="1"/>
  <c r="AM40" i="3" a="1"/>
  <c r="AM40" i="3" s="1"/>
  <c r="AM885" i="3" a="1"/>
  <c r="AM885" i="3" s="1"/>
  <c r="AM454" i="3" a="1"/>
  <c r="AM454" i="3" s="1"/>
  <c r="AM789" i="3" a="1"/>
  <c r="AM789" i="3" s="1"/>
  <c r="AM906" i="3" a="1"/>
  <c r="AM906" i="3" s="1"/>
  <c r="D174" i="6"/>
  <c r="BB961" i="3"/>
  <c r="BR961" i="3" s="1"/>
  <c r="BB674" i="3"/>
  <c r="BR674" i="3" s="1"/>
  <c r="BB103" i="3"/>
  <c r="BR103" i="3" s="1"/>
  <c r="BB117" i="3"/>
  <c r="BR117" i="3" s="1"/>
  <c r="BB903" i="3"/>
  <c r="BR903" i="3" s="1"/>
  <c r="BB381" i="3"/>
  <c r="BR381" i="3" s="1"/>
  <c r="BB920" i="3"/>
  <c r="BR920" i="3" s="1"/>
  <c r="BB665" i="3"/>
  <c r="BR665" i="3" s="1"/>
  <c r="AU195" i="3" a="1"/>
  <c r="AU195" i="3" s="1"/>
  <c r="AU988" i="3" a="1"/>
  <c r="AU988" i="3" s="1"/>
  <c r="AU721" i="3" a="1"/>
  <c r="AU721" i="3" s="1"/>
  <c r="AU730" i="3" a="1"/>
  <c r="AU730" i="3" s="1"/>
  <c r="AU536" i="3" a="1"/>
  <c r="AU536" i="3" s="1"/>
  <c r="AU909" i="3" a="1"/>
  <c r="AU909" i="3" s="1"/>
  <c r="AU810" i="3" a="1"/>
  <c r="AU810" i="3" s="1"/>
  <c r="AU418" i="3" a="1"/>
  <c r="AU418" i="3" s="1"/>
  <c r="AU240" i="3" a="1"/>
  <c r="AU240" i="3" s="1"/>
  <c r="AU307" i="3" a="1"/>
  <c r="AU307" i="3" s="1"/>
  <c r="AU676" i="3" a="1"/>
  <c r="AU676" i="3" s="1"/>
  <c r="AU336" i="3" a="1"/>
  <c r="AU336" i="3" s="1"/>
  <c r="BC336" i="3" s="1"/>
  <c r="BS336" i="3" s="1"/>
  <c r="AU345" i="3" a="1"/>
  <c r="AU345" i="3" s="1"/>
  <c r="AU148" i="3" a="1"/>
  <c r="AU148" i="3" s="1"/>
  <c r="AU42" i="3" a="1"/>
  <c r="AU42" i="3" s="1"/>
  <c r="AU790" i="3" a="1"/>
  <c r="AU790" i="3" s="1"/>
  <c r="AU969" i="3" a="1"/>
  <c r="AU969" i="3" s="1"/>
  <c r="BC969" i="3" s="1"/>
  <c r="BS969" i="3" s="1"/>
  <c r="AU555" i="3" a="1"/>
  <c r="AU555" i="3" s="1"/>
  <c r="AU915" i="3" a="1"/>
  <c r="AU915" i="3" s="1"/>
  <c r="AU594" i="3" a="1"/>
  <c r="AU594" i="3" s="1"/>
  <c r="AU300" i="3" a="1"/>
  <c r="AU300" i="3" s="1"/>
  <c r="AU109" i="3" a="1"/>
  <c r="AU109" i="3" s="1"/>
  <c r="AU377" i="3" a="1"/>
  <c r="AU377" i="3" s="1"/>
  <c r="AU123" i="3" a="1"/>
  <c r="AU123" i="3" s="1"/>
  <c r="AU105" i="3" a="1"/>
  <c r="AU105" i="3" s="1"/>
  <c r="AU111" i="3" a="1"/>
  <c r="AU111" i="3" s="1"/>
  <c r="AU378" i="3" a="1"/>
  <c r="AU378" i="3" s="1"/>
  <c r="AU35" i="3" a="1"/>
  <c r="AU35" i="3" s="1"/>
  <c r="AU103" i="3" a="1"/>
  <c r="AU103" i="3" s="1"/>
  <c r="AU211" i="3" a="1"/>
  <c r="AU211" i="3" s="1"/>
  <c r="AU65" i="3" a="1"/>
  <c r="AU65" i="3" s="1"/>
  <c r="AU846" i="3" a="1"/>
  <c r="AU846" i="3" s="1"/>
  <c r="AU711" i="3" a="1"/>
  <c r="AU711" i="3" s="1"/>
  <c r="AU358" i="3" a="1"/>
  <c r="AU358" i="3" s="1"/>
  <c r="AU978" i="3" a="1"/>
  <c r="AU978" i="3" s="1"/>
  <c r="AU793" i="3" a="1"/>
  <c r="AU793" i="3" s="1"/>
  <c r="AU330" i="3" a="1"/>
  <c r="AU330" i="3" s="1"/>
  <c r="AU665" i="3" a="1"/>
  <c r="AU665" i="3" s="1"/>
  <c r="AU641" i="3" a="1"/>
  <c r="AU641" i="3" s="1"/>
  <c r="AU663" i="3" a="1"/>
  <c r="AU663" i="3" s="1"/>
  <c r="AU530" i="3" a="1"/>
  <c r="AU530" i="3" s="1"/>
  <c r="AU420" i="3" a="1"/>
  <c r="AU420" i="3" s="1"/>
  <c r="BC420" i="3" s="1"/>
  <c r="BS420" i="3" s="1"/>
  <c r="AU856" i="3" a="1"/>
  <c r="AU856" i="3" s="1"/>
  <c r="AM901" i="3" a="1"/>
  <c r="AM901" i="3" s="1"/>
  <c r="AM66" i="3" a="1"/>
  <c r="AM66" i="3" s="1"/>
  <c r="AM562" i="3" a="1"/>
  <c r="AM562" i="3" s="1"/>
  <c r="AM931" i="3" a="1"/>
  <c r="AM931" i="3" s="1"/>
  <c r="AM253" i="3" a="1"/>
  <c r="AM253" i="3" s="1"/>
  <c r="AM379" i="3" a="1"/>
  <c r="AM379" i="3" s="1"/>
  <c r="AM330" i="3" a="1"/>
  <c r="AM330" i="3" s="1"/>
  <c r="AM799" i="3" a="1"/>
  <c r="AM799" i="3" s="1"/>
  <c r="AM747" i="3" a="1"/>
  <c r="AM747" i="3" s="1"/>
  <c r="AM95" i="3" a="1"/>
  <c r="AM95" i="3" s="1"/>
  <c r="AM502" i="3" a="1"/>
  <c r="AM502" i="3" s="1"/>
  <c r="AM453" i="3" a="1"/>
  <c r="AM453" i="3" s="1"/>
  <c r="AM112" i="3" a="1"/>
  <c r="AM112" i="3" s="1"/>
  <c r="AM168" i="3" a="1"/>
  <c r="AM168" i="3" s="1"/>
  <c r="AM185" i="3" a="1"/>
  <c r="AM185" i="3" s="1"/>
  <c r="AM752" i="3" a="1"/>
  <c r="AM752" i="3" s="1"/>
  <c r="AM373" i="3" a="1"/>
  <c r="AM373" i="3" s="1"/>
  <c r="AM520" i="3" a="1"/>
  <c r="AM520" i="3" s="1"/>
  <c r="AM950" i="3" a="1"/>
  <c r="AM950" i="3" s="1"/>
  <c r="AM464" i="3" a="1"/>
  <c r="AM464" i="3" s="1"/>
  <c r="AM146" i="3" a="1"/>
  <c r="AM146" i="3" s="1"/>
  <c r="AM238" i="3" a="1"/>
  <c r="AM238" i="3" s="1"/>
  <c r="AM416" i="3" a="1"/>
  <c r="AM416" i="3" s="1"/>
  <c r="AM491" i="3" a="1"/>
  <c r="AM491" i="3" s="1"/>
  <c r="AM938" i="3" a="1"/>
  <c r="AM938" i="3" s="1"/>
  <c r="AM743" i="3" a="1"/>
  <c r="AM743" i="3" s="1"/>
  <c r="AM142" i="3" a="1"/>
  <c r="AM142" i="3" s="1"/>
  <c r="AM761" i="3" a="1"/>
  <c r="AM761" i="3" s="1"/>
  <c r="AM52" i="3" a="1"/>
  <c r="AM52" i="3" s="1"/>
  <c r="AM897" i="3" a="1"/>
  <c r="AM897" i="3" s="1"/>
  <c r="BC77" i="3"/>
  <c r="BS77" i="3" s="1"/>
  <c r="AU335" i="3" a="1"/>
  <c r="AU335" i="3" s="1"/>
  <c r="AU940" i="3" a="1"/>
  <c r="AU940" i="3" s="1"/>
  <c r="AU36" i="3" a="1"/>
  <c r="AU36" i="3" s="1"/>
  <c r="AU792" i="3" a="1"/>
  <c r="AU792" i="3" s="1"/>
  <c r="AU990" i="3" a="1"/>
  <c r="AU990" i="3" s="1"/>
  <c r="AU826" i="3" a="1"/>
  <c r="AU826" i="3" s="1"/>
  <c r="AU162" i="3" a="1"/>
  <c r="AU162" i="3" s="1"/>
  <c r="AU198" i="3" a="1"/>
  <c r="AU198" i="3" s="1"/>
  <c r="AU564" i="3" a="1"/>
  <c r="AU564" i="3" s="1"/>
  <c r="AU464" i="3" a="1"/>
  <c r="AU464" i="3" s="1"/>
  <c r="AU118" i="3" a="1"/>
  <c r="AU118" i="3" s="1"/>
  <c r="AU684" i="3" a="1"/>
  <c r="AU684" i="3" s="1"/>
  <c r="AU936" i="3" a="1"/>
  <c r="AU936" i="3" s="1"/>
  <c r="AU817" i="3" a="1"/>
  <c r="AU817" i="3" s="1"/>
  <c r="AU917" i="3" a="1"/>
  <c r="AU917" i="3" s="1"/>
  <c r="AU504" i="3" a="1"/>
  <c r="AU504" i="3" s="1"/>
  <c r="AU92" i="3" a="1"/>
  <c r="AU92" i="3" s="1"/>
  <c r="AU890" i="3" a="1"/>
  <c r="AU890" i="3" s="1"/>
  <c r="AU764" i="3" a="1"/>
  <c r="AU764" i="3" s="1"/>
  <c r="AU633" i="3" a="1"/>
  <c r="AU633" i="3" s="1"/>
  <c r="AU577" i="3" a="1"/>
  <c r="AU577" i="3" s="1"/>
  <c r="BC577" i="3" s="1"/>
  <c r="BS577" i="3" s="1"/>
  <c r="AU532" i="3" a="1"/>
  <c r="AU532" i="3" s="1"/>
  <c r="AU219" i="3" a="1"/>
  <c r="AU219" i="3" s="1"/>
  <c r="AU783" i="3" a="1"/>
  <c r="AU783" i="3" s="1"/>
  <c r="AU622" i="3" a="1"/>
  <c r="AU622" i="3" s="1"/>
  <c r="AU107" i="3" a="1"/>
  <c r="AU107" i="3" s="1"/>
  <c r="AU409" i="3" a="1"/>
  <c r="AU409" i="3" s="1"/>
  <c r="AU30" i="3" a="1"/>
  <c r="AU30" i="3" s="1"/>
  <c r="AU759" i="3" a="1"/>
  <c r="AU759" i="3" s="1"/>
  <c r="AU860" i="3" a="1"/>
  <c r="AU860" i="3" s="1"/>
  <c r="AU176" i="3" a="1"/>
  <c r="AU176" i="3" s="1"/>
  <c r="AU722" i="3" a="1"/>
  <c r="AU722" i="3" s="1"/>
  <c r="AU38" i="3" a="1"/>
  <c r="AU38" i="3" s="1"/>
  <c r="AU228" i="3" a="1"/>
  <c r="AU228" i="3" s="1"/>
  <c r="BC228" i="3" s="1"/>
  <c r="BS228" i="3" s="1"/>
  <c r="AU612" i="3" a="1"/>
  <c r="AU612" i="3" s="1"/>
  <c r="AU355" i="3" a="1"/>
  <c r="AU355" i="3" s="1"/>
  <c r="BC355" i="3" s="1"/>
  <c r="BS355" i="3" s="1"/>
  <c r="AU88" i="3" a="1"/>
  <c r="AU88" i="3" s="1"/>
  <c r="AU254" i="3" a="1"/>
  <c r="AU254" i="3" s="1"/>
  <c r="AU837" i="3" a="1"/>
  <c r="AU837" i="3" s="1"/>
  <c r="BC837" i="3" s="1"/>
  <c r="BS837" i="3" s="1"/>
  <c r="AU131" i="3" a="1"/>
  <c r="AU131" i="3" s="1"/>
  <c r="AU412" i="3" a="1"/>
  <c r="AU412" i="3" s="1"/>
  <c r="AU941" i="3" a="1"/>
  <c r="AU941" i="3" s="1"/>
  <c r="AU171" i="3" a="1"/>
  <c r="AU171" i="3" s="1"/>
  <c r="AU93" i="3" a="1"/>
  <c r="AU93" i="3" s="1"/>
  <c r="AU296" i="3" a="1"/>
  <c r="AU296" i="3" s="1"/>
  <c r="BC296" i="3" s="1"/>
  <c r="BS296" i="3" s="1"/>
  <c r="AU496" i="3" a="1"/>
  <c r="AU496" i="3" s="1"/>
  <c r="AU823" i="3" a="1"/>
  <c r="AU823" i="3" s="1"/>
  <c r="BC823" i="3" s="1"/>
  <c r="BS823" i="3" s="1"/>
  <c r="AU619" i="3" a="1"/>
  <c r="AU619" i="3" s="1"/>
  <c r="BC619" i="3" s="1"/>
  <c r="BS619" i="3" s="1"/>
  <c r="AU944" i="3" a="1"/>
  <c r="AU944" i="3" s="1"/>
  <c r="AU333" i="3" a="1"/>
  <c r="AU333" i="3" s="1"/>
  <c r="AU724" i="3" a="1"/>
  <c r="AU724" i="3" s="1"/>
  <c r="AU180" i="3" a="1"/>
  <c r="AU180" i="3" s="1"/>
  <c r="AU253" i="3" a="1"/>
  <c r="AU253" i="3" s="1"/>
  <c r="AU791" i="3" a="1"/>
  <c r="AU791" i="3" s="1"/>
  <c r="AU831" i="3" a="1"/>
  <c r="AU831" i="3" s="1"/>
  <c r="AU579" i="3" a="1"/>
  <c r="AU579" i="3" s="1"/>
  <c r="AU706" i="3" a="1"/>
  <c r="AU706" i="3" s="1"/>
  <c r="AU348" i="3" a="1"/>
  <c r="AU348" i="3" s="1"/>
  <c r="AU116" i="3" a="1"/>
  <c r="AU116" i="3" s="1"/>
  <c r="AU662" i="3" a="1"/>
  <c r="AU662" i="3" s="1"/>
  <c r="AU40" i="3" a="1"/>
  <c r="AU40" i="3" s="1"/>
  <c r="AU308" i="3" a="1"/>
  <c r="AU308" i="3" s="1"/>
  <c r="AU186" i="3" a="1"/>
  <c r="AU186" i="3" s="1"/>
  <c r="AU164" i="3" a="1"/>
  <c r="AU164" i="3" s="1"/>
  <c r="AU476" i="3" a="1"/>
  <c r="AU476" i="3" s="1"/>
  <c r="AU393" i="3" a="1"/>
  <c r="AU393" i="3" s="1"/>
  <c r="AU682" i="3" a="1"/>
  <c r="AU682" i="3" s="1"/>
  <c r="AU777" i="3" a="1"/>
  <c r="AU777" i="3" s="1"/>
  <c r="AU414" i="3" a="1"/>
  <c r="AU414" i="3" s="1"/>
  <c r="AU294" i="3" a="1"/>
  <c r="AU294" i="3" s="1"/>
  <c r="AU482" i="3" a="1"/>
  <c r="AU482" i="3" s="1"/>
  <c r="AU380" i="3" a="1"/>
  <c r="AU380" i="3" s="1"/>
  <c r="AU117" i="3" a="1"/>
  <c r="AU117" i="3" s="1"/>
  <c r="AU575" i="3" a="1"/>
  <c r="AU575" i="3" s="1"/>
  <c r="AU445" i="3" a="1"/>
  <c r="AU445" i="3" s="1"/>
  <c r="AU273" i="3" a="1"/>
  <c r="AU273" i="3" s="1"/>
  <c r="AU559" i="3" a="1"/>
  <c r="AU559" i="3" s="1"/>
  <c r="AU462" i="3" a="1"/>
  <c r="AU462" i="3" s="1"/>
  <c r="BC462" i="3" s="1"/>
  <c r="BS462" i="3" s="1"/>
  <c r="AU698" i="3" a="1"/>
  <c r="AU698" i="3" s="1"/>
  <c r="AU531" i="3" a="1"/>
  <c r="AU531" i="3" s="1"/>
  <c r="AU598" i="3" a="1"/>
  <c r="AU598" i="3" s="1"/>
  <c r="AU755" i="3" a="1"/>
  <c r="AU755" i="3" s="1"/>
  <c r="AU639" i="3" a="1"/>
  <c r="AU639" i="3" s="1"/>
  <c r="AU844" i="3" a="1"/>
  <c r="AU844" i="3" s="1"/>
  <c r="AU319" i="3" a="1"/>
  <c r="AU319" i="3" s="1"/>
  <c r="AU260" i="3" a="1"/>
  <c r="AU260" i="3" s="1"/>
  <c r="AU566" i="3" a="1"/>
  <c r="AU566" i="3" s="1"/>
  <c r="AU654" i="3" a="1"/>
  <c r="AU654" i="3" s="1"/>
  <c r="AU102" i="3" a="1"/>
  <c r="AU102" i="3" s="1"/>
  <c r="AU368" i="3" a="1"/>
  <c r="AU368" i="3" s="1"/>
  <c r="AU522" i="3" a="1"/>
  <c r="AU522" i="3" s="1"/>
  <c r="AU497" i="3" a="1"/>
  <c r="AU497" i="3" s="1"/>
  <c r="D191" i="39"/>
  <c r="D213" i="6"/>
  <c r="BC76" i="3"/>
  <c r="BS76" i="3" s="1"/>
  <c r="BC625" i="3"/>
  <c r="BS625" i="3" s="1"/>
  <c r="AM122" i="3" a="1"/>
  <c r="AM122" i="3" s="1"/>
  <c r="BC122" i="3" s="1"/>
  <c r="BS122" i="3" s="1"/>
  <c r="AM182" i="3" a="1"/>
  <c r="AM182" i="3" s="1"/>
  <c r="AM620" i="3" a="1"/>
  <c r="AM620" i="3" s="1"/>
  <c r="AM395" i="3" a="1"/>
  <c r="AM395" i="3" s="1"/>
  <c r="AM963" i="3" a="1"/>
  <c r="AM963" i="3" s="1"/>
  <c r="AM716" i="3" a="1"/>
  <c r="AM716" i="3" s="1"/>
  <c r="AM128" i="3" a="1"/>
  <c r="AM128" i="3" s="1"/>
  <c r="AM777" i="3" a="1"/>
  <c r="AM777" i="3" s="1"/>
  <c r="AM363" i="3" a="1"/>
  <c r="AM363" i="3" s="1"/>
  <c r="AM729" i="3" a="1"/>
  <c r="AM729" i="3" s="1"/>
  <c r="BC729" i="3" s="1"/>
  <c r="BS729" i="3" s="1"/>
  <c r="AM166" i="3" a="1"/>
  <c r="AM166" i="3" s="1"/>
  <c r="AM310" i="3" a="1"/>
  <c r="AM310" i="3" s="1"/>
  <c r="AM581" i="3" a="1"/>
  <c r="AM581" i="3" s="1"/>
  <c r="AM680" i="3" a="1"/>
  <c r="AM680" i="3" s="1"/>
  <c r="AM974" i="3" a="1"/>
  <c r="AM974" i="3" s="1"/>
  <c r="AM267" i="3" a="1"/>
  <c r="AM267" i="3" s="1"/>
  <c r="AM905" i="3" a="1"/>
  <c r="AM905" i="3" s="1"/>
  <c r="AM776" i="3" a="1"/>
  <c r="AM776" i="3" s="1"/>
  <c r="AM966" i="3" a="1"/>
  <c r="AM966" i="3" s="1"/>
  <c r="AM880" i="3" a="1"/>
  <c r="AM880" i="3" s="1"/>
  <c r="AM782" i="3" a="1"/>
  <c r="AM782" i="3" s="1"/>
  <c r="AM427" i="3" a="1"/>
  <c r="AM427" i="3" s="1"/>
  <c r="AM121" i="3" a="1"/>
  <c r="AM121" i="3" s="1"/>
  <c r="AM342" i="3" a="1"/>
  <c r="AM342" i="3" s="1"/>
  <c r="AM390" i="3" a="1"/>
  <c r="AM390" i="3" s="1"/>
  <c r="AM87" i="3" a="1"/>
  <c r="AM87" i="3" s="1"/>
  <c r="AM85" i="3" a="1"/>
  <c r="AM85" i="3" s="1"/>
  <c r="AM814" i="3" a="1"/>
  <c r="AM814" i="3" s="1"/>
  <c r="AM306" i="3" a="1"/>
  <c r="AM306" i="3" s="1"/>
  <c r="AM547" i="3" a="1"/>
  <c r="AM547" i="3" s="1"/>
  <c r="BC547" i="3" s="1"/>
  <c r="BS547" i="3" s="1"/>
  <c r="AM414" i="3" a="1"/>
  <c r="AM414" i="3" s="1"/>
  <c r="AM438" i="3" a="1"/>
  <c r="AM438" i="3" s="1"/>
  <c r="BC438" i="3" s="1"/>
  <c r="BS438" i="3" s="1"/>
  <c r="AM1006" i="3" a="1"/>
  <c r="AM1006" i="3" s="1"/>
  <c r="AM107" i="3" a="1"/>
  <c r="AM107" i="3" s="1"/>
  <c r="AM819" i="3" a="1"/>
  <c r="AM819" i="3" s="1"/>
  <c r="AM875" i="3" a="1"/>
  <c r="AM875" i="3" s="1"/>
  <c r="AM68" i="3" a="1"/>
  <c r="AM68" i="3" s="1"/>
  <c r="AM962" i="3" a="1"/>
  <c r="AM962" i="3" s="1"/>
  <c r="BC962" i="3" s="1"/>
  <c r="BS962" i="3" s="1"/>
  <c r="AM474" i="3" a="1"/>
  <c r="AM474" i="3" s="1"/>
  <c r="AM278" i="3" a="1"/>
  <c r="AM278" i="3" s="1"/>
  <c r="AM190" i="3" a="1"/>
  <c r="AM190" i="3" s="1"/>
  <c r="AM763" i="3" a="1"/>
  <c r="AM763" i="3" s="1"/>
  <c r="AM649" i="3" a="1"/>
  <c r="AM649" i="3" s="1"/>
  <c r="AM419" i="3" a="1"/>
  <c r="AM419" i="3" s="1"/>
  <c r="AM877" i="3" a="1"/>
  <c r="AM877" i="3" s="1"/>
  <c r="BC877" i="3" s="1"/>
  <c r="BS877" i="3" s="1"/>
  <c r="AM297" i="3" a="1"/>
  <c r="AM297" i="3" s="1"/>
  <c r="AM274" i="3" a="1"/>
  <c r="AM274" i="3" s="1"/>
  <c r="AM25" i="3" a="1"/>
  <c r="AM25" i="3" s="1"/>
  <c r="AM570" i="3" a="1"/>
  <c r="AM570" i="3" s="1"/>
  <c r="AM391" i="3" a="1"/>
  <c r="AM391" i="3" s="1"/>
  <c r="AM215" i="3" a="1"/>
  <c r="AM215" i="3" s="1"/>
  <c r="AM150" i="3" a="1"/>
  <c r="AM150" i="3" s="1"/>
  <c r="AM103" i="3" a="1"/>
  <c r="AM103" i="3" s="1"/>
  <c r="AM663" i="3" a="1"/>
  <c r="AM663" i="3" s="1"/>
  <c r="AM741" i="3" a="1"/>
  <c r="AM741" i="3" s="1"/>
  <c r="AM831" i="3" a="1"/>
  <c r="AM831" i="3" s="1"/>
  <c r="AM664" i="3" a="1"/>
  <c r="AM664" i="3" s="1"/>
  <c r="AM501" i="3" a="1"/>
  <c r="AM501" i="3" s="1"/>
  <c r="AM835" i="3" a="1"/>
  <c r="AM835" i="3" s="1"/>
  <c r="AM918" i="3" a="1"/>
  <c r="AM918" i="3" s="1"/>
  <c r="AM658" i="3" a="1"/>
  <c r="AM658" i="3" s="1"/>
  <c r="AM383" i="3" a="1"/>
  <c r="AM383" i="3" s="1"/>
  <c r="AM242" i="3" a="1"/>
  <c r="AM242" i="3" s="1"/>
  <c r="AM647" i="3" a="1"/>
  <c r="AM647" i="3" s="1"/>
  <c r="AM64" i="3" a="1"/>
  <c r="AM64" i="3" s="1"/>
  <c r="AM396" i="3" a="1"/>
  <c r="AM396" i="3" s="1"/>
  <c r="AM96" i="3" a="1"/>
  <c r="AM96" i="3" s="1"/>
  <c r="AM429" i="3" a="1"/>
  <c r="AM429" i="3" s="1"/>
  <c r="AM181" i="3" a="1"/>
  <c r="AM181" i="3" s="1"/>
  <c r="AM314" i="3" a="1"/>
  <c r="AM314" i="3" s="1"/>
  <c r="AM635" i="3" a="1"/>
  <c r="AM635" i="3" s="1"/>
  <c r="AM483" i="3" a="1"/>
  <c r="AM483" i="3" s="1"/>
  <c r="D179" i="6"/>
  <c r="AU947" i="3" a="1"/>
  <c r="AU947" i="3" s="1"/>
  <c r="AU631" i="3" a="1"/>
  <c r="AU631" i="3" s="1"/>
  <c r="AU480" i="3" a="1"/>
  <c r="AU480" i="3" s="1"/>
  <c r="BC480" i="3" s="1"/>
  <c r="BS480" i="3" s="1"/>
  <c r="AU194" i="3" a="1"/>
  <c r="AU194" i="3" s="1"/>
  <c r="BC194" i="3" s="1"/>
  <c r="BS194" i="3" s="1"/>
  <c r="AU399" i="3" a="1"/>
  <c r="AU399" i="3" s="1"/>
  <c r="AU184" i="3" a="1"/>
  <c r="AU184" i="3" s="1"/>
  <c r="AU127" i="3" a="1"/>
  <c r="AU127" i="3" s="1"/>
  <c r="AU623" i="3" a="1"/>
  <c r="AU623" i="3" s="1"/>
  <c r="AU362" i="3" a="1"/>
  <c r="AU362" i="3" s="1"/>
  <c r="AU735" i="3" a="1"/>
  <c r="AU735" i="3" s="1"/>
  <c r="AU525" i="3" a="1"/>
  <c r="AU525" i="3" s="1"/>
  <c r="AU801" i="3" a="1"/>
  <c r="AU801" i="3" s="1"/>
  <c r="AU509" i="3" a="1"/>
  <c r="AU509" i="3" s="1"/>
  <c r="AU614" i="3" a="1"/>
  <c r="AU614" i="3" s="1"/>
  <c r="AU938" i="3" a="1"/>
  <c r="AU938" i="3" s="1"/>
  <c r="AU268" i="3" a="1"/>
  <c r="AU268" i="3" s="1"/>
  <c r="AU501" i="3" a="1"/>
  <c r="AU501" i="3" s="1"/>
  <c r="AU765" i="3" a="1"/>
  <c r="AU765" i="3" s="1"/>
  <c r="BC765" i="3" s="1"/>
  <c r="BS765" i="3" s="1"/>
  <c r="AU262" i="3" a="1"/>
  <c r="AU262" i="3" s="1"/>
  <c r="AU838" i="3" a="1"/>
  <c r="AU838" i="3" s="1"/>
  <c r="AU391" i="3" a="1"/>
  <c r="AU391" i="3" s="1"/>
  <c r="AU58" i="3" a="1"/>
  <c r="AU58" i="3" s="1"/>
  <c r="AU963" i="3" a="1"/>
  <c r="AU963" i="3" s="1"/>
  <c r="BC963" i="3" s="1"/>
  <c r="BS963" i="3" s="1"/>
  <c r="AU12" i="3" a="1"/>
  <c r="AU12" i="3" s="1"/>
  <c r="AU687" i="3" a="1"/>
  <c r="AU687" i="3" s="1"/>
  <c r="AU709" i="3" a="1"/>
  <c r="AU709" i="3" s="1"/>
  <c r="BC709" i="3" s="1"/>
  <c r="BS709" i="3" s="1"/>
  <c r="AU448" i="3" a="1"/>
  <c r="AU448" i="3" s="1"/>
  <c r="AU966" i="3" a="1"/>
  <c r="AU966" i="3" s="1"/>
  <c r="AU466" i="3" a="1"/>
  <c r="AU466" i="3" s="1"/>
  <c r="AU394" i="3" a="1"/>
  <c r="AU394" i="3" s="1"/>
  <c r="AU494" i="3" a="1"/>
  <c r="AU494" i="3" s="1"/>
  <c r="AU34" i="3" a="1"/>
  <c r="AU34" i="3" s="1"/>
  <c r="AU332" i="3" a="1"/>
  <c r="AU332" i="3" s="1"/>
  <c r="BC332" i="3" s="1"/>
  <c r="BS332" i="3" s="1"/>
  <c r="AU305" i="3" a="1"/>
  <c r="AU305" i="3" s="1"/>
  <c r="AU584" i="3" a="1"/>
  <c r="AU584" i="3" s="1"/>
  <c r="AU562" i="3" a="1"/>
  <c r="AU562" i="3" s="1"/>
  <c r="AU1005" i="3" a="1"/>
  <c r="AU1005" i="3" s="1"/>
  <c r="AU375" i="3" a="1"/>
  <c r="AU375" i="3" s="1"/>
  <c r="AU968" i="3" a="1"/>
  <c r="AU968" i="3" s="1"/>
  <c r="AU145" i="3" a="1"/>
  <c r="AU145" i="3" s="1"/>
  <c r="AU298" i="3" a="1"/>
  <c r="AU298" i="3" s="1"/>
  <c r="AU945" i="3" a="1"/>
  <c r="AU945" i="3" s="1"/>
  <c r="BC945" i="3" s="1"/>
  <c r="BS945" i="3" s="1"/>
  <c r="AU1004" i="3" a="1"/>
  <c r="AU1004" i="3" s="1"/>
  <c r="AU281" i="3" a="1"/>
  <c r="AU281" i="3" s="1"/>
  <c r="AU769" i="3" a="1"/>
  <c r="AU769" i="3" s="1"/>
  <c r="AM488" i="3" a="1"/>
  <c r="AM488" i="3" s="1"/>
  <c r="AM883" i="3" a="1"/>
  <c r="AM883" i="3" s="1"/>
  <c r="BC883" i="3" s="1"/>
  <c r="BS883" i="3" s="1"/>
  <c r="AM644" i="3" a="1"/>
  <c r="AM644" i="3" s="1"/>
  <c r="AM304" i="3" a="1"/>
  <c r="AM304" i="3" s="1"/>
  <c r="BC304" i="3" s="1"/>
  <c r="BS304" i="3" s="1"/>
  <c r="AM24" i="3" a="1"/>
  <c r="AM24" i="3" s="1"/>
  <c r="AM713" i="3" a="1"/>
  <c r="AM713" i="3" s="1"/>
  <c r="AM167" i="3" a="1"/>
  <c r="AM167" i="3" s="1"/>
  <c r="BC167" i="3" s="1"/>
  <c r="BS167" i="3" s="1"/>
  <c r="AM54" i="3" a="1"/>
  <c r="AM54" i="3" s="1"/>
  <c r="BC54" i="3" s="1"/>
  <c r="AM677" i="3" a="1"/>
  <c r="AM677" i="3" s="1"/>
  <c r="AM637" i="3" a="1"/>
  <c r="AM637" i="3" s="1"/>
  <c r="AM863" i="3" a="1"/>
  <c r="AM863" i="3" s="1"/>
  <c r="AM35" i="3" a="1"/>
  <c r="AM35" i="3" s="1"/>
  <c r="AM140" i="3" a="1"/>
  <c r="AM140" i="3" s="1"/>
  <c r="AM224" i="3" a="1"/>
  <c r="AM224" i="3" s="1"/>
  <c r="BC224" i="3" s="1"/>
  <c r="BS224" i="3" s="1"/>
  <c r="AM71" i="3" a="1"/>
  <c r="AM71" i="3" s="1"/>
  <c r="AM264" i="3" a="1"/>
  <c r="AM264" i="3" s="1"/>
  <c r="AM145" i="3" a="1"/>
  <c r="AM145" i="3" s="1"/>
  <c r="AM769" i="3" a="1"/>
  <c r="AM769" i="3" s="1"/>
  <c r="AM666" i="3" a="1"/>
  <c r="AM666" i="3" s="1"/>
  <c r="AM247" i="3" a="1"/>
  <c r="AM247" i="3" s="1"/>
  <c r="AM951" i="3" a="1"/>
  <c r="AM951" i="3" s="1"/>
  <c r="AM904" i="3" a="1"/>
  <c r="AM904" i="3" s="1"/>
  <c r="AM919" i="3" a="1"/>
  <c r="AM919" i="3" s="1"/>
  <c r="AM947" i="3" a="1"/>
  <c r="AM947" i="3" s="1"/>
  <c r="AM386" i="3" a="1"/>
  <c r="AM386" i="3" s="1"/>
  <c r="AM202" i="3" a="1"/>
  <c r="AM202" i="3" s="1"/>
  <c r="AM450" i="3" a="1"/>
  <c r="AM450" i="3" s="1"/>
  <c r="AM797" i="3" a="1"/>
  <c r="AM797" i="3" s="1"/>
  <c r="AM986" i="3" a="1"/>
  <c r="AM986" i="3" s="1"/>
  <c r="BC986" i="3" s="1"/>
  <c r="BS986" i="3" s="1"/>
  <c r="AU551" i="3" a="1"/>
  <c r="AU551" i="3" s="1"/>
  <c r="AU381" i="3" a="1"/>
  <c r="AU381" i="3" s="1"/>
  <c r="AU607" i="3" a="1"/>
  <c r="AU607" i="3" s="1"/>
  <c r="AU752" i="3" a="1"/>
  <c r="AU752" i="3" s="1"/>
  <c r="AU459" i="3" a="1"/>
  <c r="AU459" i="3" s="1"/>
  <c r="AU492" i="3" a="1"/>
  <c r="AU492" i="3" s="1"/>
  <c r="AU544" i="3" a="1"/>
  <c r="AU544" i="3" s="1"/>
  <c r="AU282" i="3" a="1"/>
  <c r="AU282" i="3" s="1"/>
  <c r="AU137" i="3" a="1"/>
  <c r="AU137" i="3" s="1"/>
  <c r="AU318" i="3" a="1"/>
  <c r="AU318" i="3" s="1"/>
  <c r="AU702" i="3" a="1"/>
  <c r="AU702" i="3" s="1"/>
  <c r="AU193" i="3" a="1"/>
  <c r="AU193" i="3" s="1"/>
  <c r="AU638" i="3" a="1"/>
  <c r="AU638" i="3" s="1"/>
  <c r="BC638" i="3" s="1"/>
  <c r="BS638" i="3" s="1"/>
  <c r="AU899" i="3" a="1"/>
  <c r="AU899" i="3" s="1"/>
  <c r="AU309" i="3" a="1"/>
  <c r="AU309" i="3" s="1"/>
  <c r="AU214" i="3" a="1"/>
  <c r="AU214" i="3" s="1"/>
  <c r="AU977" i="3" a="1"/>
  <c r="AU977" i="3" s="1"/>
  <c r="AU261" i="3" a="1"/>
  <c r="AU261" i="3" s="1"/>
  <c r="AU257" i="3" a="1"/>
  <c r="AU257" i="3" s="1"/>
  <c r="AU830" i="3" a="1"/>
  <c r="AU830" i="3" s="1"/>
  <c r="AU416" i="3" a="1"/>
  <c r="AU416" i="3" s="1"/>
  <c r="AU169" i="3" a="1"/>
  <c r="AU169" i="3" s="1"/>
  <c r="AU723" i="3" a="1"/>
  <c r="AU723" i="3" s="1"/>
  <c r="AU879" i="3" a="1"/>
  <c r="AU879" i="3" s="1"/>
  <c r="AU203" i="3" a="1"/>
  <c r="AU203" i="3" s="1"/>
  <c r="AU63" i="3" a="1"/>
  <c r="AU63" i="3" s="1"/>
  <c r="AU388" i="3" a="1"/>
  <c r="AU388" i="3" s="1"/>
  <c r="AU451" i="3" a="1"/>
  <c r="AU451" i="3" s="1"/>
  <c r="AU325" i="3" a="1"/>
  <c r="AU325" i="3" s="1"/>
  <c r="AU671" i="3" a="1"/>
  <c r="AU671" i="3" s="1"/>
  <c r="AU85" i="3" a="1"/>
  <c r="AU85" i="3" s="1"/>
  <c r="BC85" i="3" s="1"/>
  <c r="BS85" i="3" s="1"/>
  <c r="AU475" i="3" a="1"/>
  <c r="AU475" i="3" s="1"/>
  <c r="AU902" i="3" a="1"/>
  <c r="AU902" i="3" s="1"/>
  <c r="AU906" i="3" a="1"/>
  <c r="AU906" i="3" s="1"/>
  <c r="BC906" i="3" s="1"/>
  <c r="BS906" i="3" s="1"/>
  <c r="AU656" i="3" a="1"/>
  <c r="AU656" i="3" s="1"/>
  <c r="AU424" i="3" a="1"/>
  <c r="AU424" i="3" s="1"/>
  <c r="AU44" i="3" a="1"/>
  <c r="AU44" i="3" s="1"/>
  <c r="AM624" i="3" a="1"/>
  <c r="AM624" i="3" s="1"/>
  <c r="BC624" i="3" s="1"/>
  <c r="BS624" i="3" s="1"/>
  <c r="AM654" i="3" a="1"/>
  <c r="AM654" i="3" s="1"/>
  <c r="AM525" i="3" a="1"/>
  <c r="AM525" i="3" s="1"/>
  <c r="AM510" i="3" a="1"/>
  <c r="AM510" i="3" s="1"/>
  <c r="AM786" i="3" a="1"/>
  <c r="AM786" i="3" s="1"/>
  <c r="AM398" i="3" a="1"/>
  <c r="AM398" i="3" s="1"/>
  <c r="AM895" i="3" a="1"/>
  <c r="AM895" i="3" s="1"/>
  <c r="AM1008" i="3" a="1"/>
  <c r="AM1008" i="3" s="1"/>
  <c r="AM916" i="3" a="1"/>
  <c r="AM916" i="3" s="1"/>
  <c r="AM236" i="3" a="1"/>
  <c r="AM236" i="3" s="1"/>
  <c r="AM770" i="3" a="1"/>
  <c r="AM770" i="3" s="1"/>
  <c r="AM148" i="3" a="1"/>
  <c r="AM148" i="3" s="1"/>
  <c r="AM12" i="3" a="1"/>
  <c r="AM12" i="3" s="1"/>
  <c r="AM989" i="3" a="1"/>
  <c r="AM989" i="3" s="1"/>
  <c r="AM397" i="3" a="1"/>
  <c r="AM397" i="3" s="1"/>
  <c r="AM976" i="3" a="1"/>
  <c r="AM976" i="3" s="1"/>
  <c r="AM494" i="3" a="1"/>
  <c r="AM494" i="3" s="1"/>
  <c r="AM31" i="3" a="1"/>
  <c r="AM31" i="3" s="1"/>
  <c r="AM878" i="3" a="1"/>
  <c r="AM878" i="3" s="1"/>
  <c r="AM651" i="3" a="1"/>
  <c r="AM651" i="3" s="1"/>
  <c r="AM153" i="3" a="1"/>
  <c r="AM153" i="3" s="1"/>
  <c r="AM598" i="3" a="1"/>
  <c r="AM598" i="3" s="1"/>
  <c r="AM222" i="3" a="1"/>
  <c r="AM222" i="3" s="1"/>
  <c r="AM766" i="3" a="1"/>
  <c r="AM766" i="3" s="1"/>
  <c r="AM968" i="3" a="1"/>
  <c r="AM968" i="3" s="1"/>
  <c r="AM467" i="3" a="1"/>
  <c r="AM467" i="3" s="1"/>
  <c r="AM927" i="3" a="1"/>
  <c r="AM927" i="3" s="1"/>
  <c r="AM55" i="3" a="1"/>
  <c r="AM55" i="3" s="1"/>
  <c r="AM139" i="3" a="1"/>
  <c r="AM139" i="3" s="1"/>
  <c r="BB272" i="3"/>
  <c r="BR272" i="3" s="1"/>
  <c r="AU930" i="3" a="1"/>
  <c r="AU930" i="3" s="1"/>
  <c r="AU727" i="3" a="1"/>
  <c r="AU727" i="3" s="1"/>
  <c r="AU591" i="3" a="1"/>
  <c r="AU591" i="3" s="1"/>
  <c r="AU376" i="3" a="1"/>
  <c r="AU376" i="3" s="1"/>
  <c r="AU310" i="3" a="1"/>
  <c r="AU310" i="3" s="1"/>
  <c r="AU473" i="3" a="1"/>
  <c r="AU473" i="3" s="1"/>
  <c r="AU659" i="3" a="1"/>
  <c r="AU659" i="3" s="1"/>
  <c r="AU996" i="3" a="1"/>
  <c r="AU996" i="3" s="1"/>
  <c r="AU342" i="3" a="1"/>
  <c r="AU342" i="3" s="1"/>
  <c r="AU258" i="3" a="1"/>
  <c r="AU258" i="3" s="1"/>
  <c r="AU828" i="3" a="1"/>
  <c r="AU828" i="3" s="1"/>
  <c r="AU647" i="3" a="1"/>
  <c r="AU647" i="3" s="1"/>
  <c r="AU891" i="3" a="1"/>
  <c r="AU891" i="3" s="1"/>
  <c r="AU674" i="3" a="1"/>
  <c r="AU674" i="3" s="1"/>
  <c r="AU429" i="3" a="1"/>
  <c r="AU429" i="3" s="1"/>
  <c r="AU521" i="3" a="1"/>
  <c r="AU521" i="3" s="1"/>
  <c r="AU87" i="3" a="1"/>
  <c r="AU87" i="3" s="1"/>
  <c r="BC87" i="3" s="1"/>
  <c r="BS87" i="3" s="1"/>
  <c r="AU732" i="3" a="1"/>
  <c r="AU732" i="3" s="1"/>
  <c r="AU94" i="3" a="1"/>
  <c r="AU94" i="3" s="1"/>
  <c r="AU1002" i="3" a="1"/>
  <c r="AU1002" i="3" s="1"/>
  <c r="AU574" i="3" a="1"/>
  <c r="AU574" i="3" s="1"/>
  <c r="AU924" i="3" a="1"/>
  <c r="AU924" i="3" s="1"/>
  <c r="AU778" i="3" a="1"/>
  <c r="AU778" i="3" s="1"/>
  <c r="BC778" i="3" s="1"/>
  <c r="BS778" i="3" s="1"/>
  <c r="AU139" i="3" a="1"/>
  <c r="AU139" i="3" s="1"/>
  <c r="AU807" i="3" a="1"/>
  <c r="AU807" i="3" s="1"/>
  <c r="AU283" i="3" a="1"/>
  <c r="AU283" i="3" s="1"/>
  <c r="AU168" i="3" a="1"/>
  <c r="AU168" i="3" s="1"/>
  <c r="AU775" i="3" a="1"/>
  <c r="AU775" i="3" s="1"/>
  <c r="AU293" i="3" a="1"/>
  <c r="AU293" i="3" s="1"/>
  <c r="AU513" i="3" a="1"/>
  <c r="AU513" i="3" s="1"/>
  <c r="AU226" i="3" a="1"/>
  <c r="AU226" i="3" s="1"/>
  <c r="AU716" i="3" a="1"/>
  <c r="AU716" i="3" s="1"/>
  <c r="AU163" i="3" a="1"/>
  <c r="AU163" i="3" s="1"/>
  <c r="AU56" i="3" a="1"/>
  <c r="AU56" i="3" s="1"/>
  <c r="AU239" i="3" a="1"/>
  <c r="AU239" i="3" s="1"/>
  <c r="AU527" i="3" a="1"/>
  <c r="AU527" i="3" s="1"/>
  <c r="AU351" i="3" a="1"/>
  <c r="AU351" i="3" s="1"/>
  <c r="AU885" i="3" a="1"/>
  <c r="AU885" i="3" s="1"/>
  <c r="AU894" i="3" a="1"/>
  <c r="AU894" i="3" s="1"/>
  <c r="AU190" i="3" a="1"/>
  <c r="AU190" i="3" s="1"/>
  <c r="AU120" i="3" a="1"/>
  <c r="AU120" i="3" s="1"/>
  <c r="AU223" i="3" a="1"/>
  <c r="AU223" i="3" s="1"/>
  <c r="AU417" i="3" a="1"/>
  <c r="AU417" i="3" s="1"/>
  <c r="AU440" i="3" a="1"/>
  <c r="AU440" i="3" s="1"/>
  <c r="BC440" i="3" s="1"/>
  <c r="BS440" i="3" s="1"/>
  <c r="AU331" i="3" a="1"/>
  <c r="AU331" i="3" s="1"/>
  <c r="AM174" i="3" a="1"/>
  <c r="AM174" i="3" s="1"/>
  <c r="AM232" i="3" a="1"/>
  <c r="AM232" i="3" s="1"/>
  <c r="AM694" i="3" a="1"/>
  <c r="AM694" i="3" s="1"/>
  <c r="AM715" i="3" a="1"/>
  <c r="AM715" i="3" s="1"/>
  <c r="AM711" i="3" a="1"/>
  <c r="AM711" i="3" s="1"/>
  <c r="AM184" i="3" a="1"/>
  <c r="AM184" i="3" s="1"/>
  <c r="AM32" i="3" a="1"/>
  <c r="AM32" i="3" s="1"/>
  <c r="AM356" i="3" a="1"/>
  <c r="AM356" i="3" s="1"/>
  <c r="AM105" i="3" a="1"/>
  <c r="AM105" i="3" s="1"/>
  <c r="AM840" i="3" a="1"/>
  <c r="AM840" i="3" s="1"/>
  <c r="AM958" i="3" a="1"/>
  <c r="AM958" i="3" s="1"/>
  <c r="AM604" i="3" a="1"/>
  <c r="AM604" i="3" s="1"/>
  <c r="AM625" i="3" a="1"/>
  <c r="AM625" i="3" s="1"/>
  <c r="AM629" i="3" a="1"/>
  <c r="AM629" i="3" s="1"/>
  <c r="AM854" i="3" a="1"/>
  <c r="AM854" i="3" s="1"/>
  <c r="AM772" i="3" a="1"/>
  <c r="AM772" i="3" s="1"/>
  <c r="AM254" i="3" a="1"/>
  <c r="AM254" i="3" s="1"/>
  <c r="AM934" i="3" a="1"/>
  <c r="AM934" i="3" s="1"/>
  <c r="AM701" i="3" a="1"/>
  <c r="AM701" i="3" s="1"/>
  <c r="AM21" i="3" a="1"/>
  <c r="AM21" i="3" s="1"/>
  <c r="AM443" i="3" a="1"/>
  <c r="AM443" i="3" s="1"/>
  <c r="AM896" i="3" a="1"/>
  <c r="AM896" i="3" s="1"/>
  <c r="AM886" i="3" a="1"/>
  <c r="AM886" i="3" s="1"/>
  <c r="AM913" i="3" a="1"/>
  <c r="AM913" i="3" s="1"/>
  <c r="AM808" i="3" a="1"/>
  <c r="AM808" i="3" s="1"/>
  <c r="AM382" i="3" a="1"/>
  <c r="AM382" i="3" s="1"/>
  <c r="AM203" i="3" a="1"/>
  <c r="AM203" i="3" s="1"/>
  <c r="AM573" i="3" a="1"/>
  <c r="AM573" i="3" s="1"/>
  <c r="AM838" i="3" a="1"/>
  <c r="AM838" i="3" s="1"/>
  <c r="BB999" i="3"/>
  <c r="BR999" i="3" s="1"/>
  <c r="BB855" i="3"/>
  <c r="BR855" i="3" s="1"/>
  <c r="BB403" i="3"/>
  <c r="BR403" i="3" s="1"/>
  <c r="BB633" i="3"/>
  <c r="BR633" i="3" s="1"/>
  <c r="BB401" i="3"/>
  <c r="BR401" i="3" s="1"/>
  <c r="BB129" i="3"/>
  <c r="BR129" i="3" s="1"/>
  <c r="BB900" i="3"/>
  <c r="BR900" i="3" s="1"/>
  <c r="BB289" i="3"/>
  <c r="BR289" i="3" s="1"/>
  <c r="BB822" i="3"/>
  <c r="BR822" i="3" s="1"/>
  <c r="BB723" i="3"/>
  <c r="BR723" i="3" s="1"/>
  <c r="BB943" i="3"/>
  <c r="BR943" i="3" s="1"/>
  <c r="BB176" i="3"/>
  <c r="BR176" i="3" s="1"/>
  <c r="BB811" i="3"/>
  <c r="BR811" i="3" s="1"/>
  <c r="BB147" i="3"/>
  <c r="BR147" i="3" s="1"/>
  <c r="BB81" i="3"/>
  <c r="BR81" i="3" s="1"/>
  <c r="BB395" i="3"/>
  <c r="BR395" i="3" s="1"/>
  <c r="BB754" i="3"/>
  <c r="BR754" i="3" s="1"/>
  <c r="BB266" i="3"/>
  <c r="BR266" i="3" s="1"/>
  <c r="BB158" i="3"/>
  <c r="BR158" i="3" s="1"/>
  <c r="AU822" i="3" a="1"/>
  <c r="AU822" i="3" s="1"/>
  <c r="AU611" i="3" a="1"/>
  <c r="AU611" i="3" s="1"/>
  <c r="AU816" i="3" a="1"/>
  <c r="AU816" i="3" s="1"/>
  <c r="AU142" i="3" a="1"/>
  <c r="AU142" i="3" s="1"/>
  <c r="AU14" i="3" a="1"/>
  <c r="AU14" i="3" s="1"/>
  <c r="AU192" i="3" a="1"/>
  <c r="AU192" i="3" s="1"/>
  <c r="AU552" i="3" a="1"/>
  <c r="AU552" i="3" s="1"/>
  <c r="AU558" i="3" a="1"/>
  <c r="AU558" i="3" s="1"/>
  <c r="BC558" i="3" s="1"/>
  <c r="BS558" i="3" s="1"/>
  <c r="AU1000" i="3" a="1"/>
  <c r="AU1000" i="3" s="1"/>
  <c r="BC1000" i="3" s="1"/>
  <c r="BS1000" i="3" s="1"/>
  <c r="AU152" i="3" a="1"/>
  <c r="AU152" i="3" s="1"/>
  <c r="AU653" i="3" a="1"/>
  <c r="AU653" i="3" s="1"/>
  <c r="AU738" i="3" a="1"/>
  <c r="AU738" i="3" s="1"/>
  <c r="AU297" i="3" a="1"/>
  <c r="AU297" i="3" s="1"/>
  <c r="AU467" i="3" a="1"/>
  <c r="AU467" i="3" s="1"/>
  <c r="AU181" i="3" a="1"/>
  <c r="AU181" i="3" s="1"/>
  <c r="BC181" i="3" s="1"/>
  <c r="BS181" i="3" s="1"/>
  <c r="AU327" i="3" a="1"/>
  <c r="AU327" i="3" s="1"/>
  <c r="AU776" i="3" a="1"/>
  <c r="AU776" i="3" s="1"/>
  <c r="AU41" i="3" a="1"/>
  <c r="AU41" i="3" s="1"/>
  <c r="AU691" i="3" a="1"/>
  <c r="AU691" i="3" s="1"/>
  <c r="AU640" i="3" a="1"/>
  <c r="AU640" i="3" s="1"/>
  <c r="AU749" i="3" a="1"/>
  <c r="AU749" i="3" s="1"/>
  <c r="AU628" i="3" a="1"/>
  <c r="AU628" i="3" s="1"/>
  <c r="AU456" i="3" a="1"/>
  <c r="AU456" i="3" s="1"/>
  <c r="AU60" i="3" a="1"/>
  <c r="AU60" i="3" s="1"/>
  <c r="AU720" i="3" a="1"/>
  <c r="AU720" i="3" s="1"/>
  <c r="AU750" i="3" a="1"/>
  <c r="AU750" i="3" s="1"/>
  <c r="AU170" i="3" a="1"/>
  <c r="AU170" i="3" s="1"/>
  <c r="AU634" i="3" a="1"/>
  <c r="AU634" i="3" s="1"/>
  <c r="AU119" i="3" a="1"/>
  <c r="AU119" i="3" s="1"/>
  <c r="AU452" i="3" a="1"/>
  <c r="AU452" i="3" s="1"/>
  <c r="AU138" i="3" a="1"/>
  <c r="AU138" i="3" s="1"/>
  <c r="AU493" i="3" a="1"/>
  <c r="AU493" i="3" s="1"/>
  <c r="AU156" i="3" a="1"/>
  <c r="AU156" i="3" s="1"/>
  <c r="AU768" i="3" a="1"/>
  <c r="AU768" i="3" s="1"/>
  <c r="AU311" i="3" a="1"/>
  <c r="AU311" i="3" s="1"/>
  <c r="AU407" i="3" a="1"/>
  <c r="AU407" i="3" s="1"/>
  <c r="AU201" i="3" a="1"/>
  <c r="AU201" i="3" s="1"/>
  <c r="AU549" i="3" a="1"/>
  <c r="AU549" i="3" s="1"/>
  <c r="AU486" i="3" a="1"/>
  <c r="AU486" i="3" s="1"/>
  <c r="AU197" i="3" a="1"/>
  <c r="AU197" i="3" s="1"/>
  <c r="AU580" i="3" a="1"/>
  <c r="AU580" i="3" s="1"/>
  <c r="AU499" i="3" a="1"/>
  <c r="AU499" i="3" s="1"/>
  <c r="AU245" i="3" a="1"/>
  <c r="AU245" i="3" s="1"/>
  <c r="AU840" i="3" a="1"/>
  <c r="AU840" i="3" s="1"/>
  <c r="AU644" i="3" a="1"/>
  <c r="AU644" i="3" s="1"/>
  <c r="AM762" i="3" a="1"/>
  <c r="AM762" i="3" s="1"/>
  <c r="AM532" i="3" a="1"/>
  <c r="AM532" i="3" s="1"/>
  <c r="AM725" i="3" a="1"/>
  <c r="AM725" i="3" s="1"/>
  <c r="AM735" i="3" a="1"/>
  <c r="AM735" i="3" s="1"/>
  <c r="AM755" i="3" a="1"/>
  <c r="AM755" i="3" s="1"/>
  <c r="AM810" i="3" a="1"/>
  <c r="AM810" i="3" s="1"/>
  <c r="AM441" i="3" a="1"/>
  <c r="AM441" i="3" s="1"/>
  <c r="AM996" i="3" a="1"/>
  <c r="AM996" i="3" s="1"/>
  <c r="AM466" i="3" a="1"/>
  <c r="AM466" i="3" s="1"/>
  <c r="AM923" i="3" a="1"/>
  <c r="AM923" i="3" s="1"/>
  <c r="AM820" i="3" a="1"/>
  <c r="AM820" i="3" s="1"/>
  <c r="AM730" i="3" a="1"/>
  <c r="AM730" i="3" s="1"/>
  <c r="AM653" i="3" a="1"/>
  <c r="AM653" i="3" s="1"/>
  <c r="AM588" i="3" a="1"/>
  <c r="AM588" i="3" s="1"/>
  <c r="AM36" i="3" a="1"/>
  <c r="AM36" i="3" s="1"/>
  <c r="AM157" i="3" a="1"/>
  <c r="AM157" i="3" s="1"/>
  <c r="BC157" i="3" s="1"/>
  <c r="BS157" i="3" s="1"/>
  <c r="AM293" i="3" a="1"/>
  <c r="AM293" i="3" s="1"/>
  <c r="AM367" i="3" a="1"/>
  <c r="AM367" i="3" s="1"/>
  <c r="AM541" i="3" a="1"/>
  <c r="AM541" i="3" s="1"/>
  <c r="AM511" i="3" a="1"/>
  <c r="AM511" i="3" s="1"/>
  <c r="AM553" i="3" a="1"/>
  <c r="AM553" i="3" s="1"/>
  <c r="AM126" i="3" a="1"/>
  <c r="AM126" i="3" s="1"/>
  <c r="AM585" i="3" a="1"/>
  <c r="AM585" i="3" s="1"/>
  <c r="AM417" i="3" a="1"/>
  <c r="AM417" i="3" s="1"/>
  <c r="AM809" i="3" a="1"/>
  <c r="AM809" i="3" s="1"/>
  <c r="BC809" i="3" s="1"/>
  <c r="BS809" i="3" s="1"/>
  <c r="AM792" i="3" a="1"/>
  <c r="AM792" i="3" s="1"/>
  <c r="AM583" i="3" a="1"/>
  <c r="AM583" i="3" s="1"/>
  <c r="AM108" i="3" a="1"/>
  <c r="AM108" i="3" s="1"/>
  <c r="AM509" i="3" a="1"/>
  <c r="AM509" i="3" s="1"/>
  <c r="D217" i="39"/>
  <c r="D196" i="39"/>
  <c r="D220" i="6"/>
  <c r="D182" i="39"/>
  <c r="D214" i="6"/>
  <c r="D182" i="6"/>
  <c r="D191" i="6"/>
  <c r="D181" i="6"/>
  <c r="BQ37" i="3"/>
  <c r="BC690" i="3"/>
  <c r="BS690" i="3" s="1"/>
  <c r="BC663" i="3"/>
  <c r="BS663" i="3" s="1"/>
  <c r="BC121" i="3"/>
  <c r="BS121" i="3" s="1"/>
  <c r="BC676" i="3"/>
  <c r="BS676" i="3" s="1"/>
  <c r="BC165" i="3"/>
  <c r="BS165" i="3" s="1"/>
  <c r="BC562" i="3"/>
  <c r="BS562" i="3" s="1"/>
  <c r="BC131" i="3"/>
  <c r="BS131" i="3" s="1"/>
  <c r="BC606" i="3"/>
  <c r="BS606" i="3" s="1"/>
  <c r="BJ49" i="3"/>
  <c r="F9" i="42" a="1"/>
  <c r="F9" i="42" s="1"/>
  <c r="E66" i="39"/>
  <c r="E69" i="39"/>
  <c r="E72" i="39"/>
  <c r="E75" i="39"/>
  <c r="E78" i="39"/>
  <c r="E81" i="39"/>
  <c r="E84" i="39"/>
  <c r="E87" i="39"/>
  <c r="E90" i="39"/>
  <c r="E93" i="39"/>
  <c r="E96" i="39"/>
  <c r="E99" i="39"/>
  <c r="E102" i="39"/>
  <c r="E105" i="39"/>
  <c r="E108" i="39"/>
  <c r="E111" i="39"/>
  <c r="E66" i="6"/>
  <c r="E69" i="6"/>
  <c r="E72" i="6"/>
  <c r="E75" i="6"/>
  <c r="E78" i="6"/>
  <c r="E81" i="6"/>
  <c r="E84" i="6"/>
  <c r="E87" i="6"/>
  <c r="E90" i="6"/>
  <c r="E93" i="6"/>
  <c r="E96" i="6"/>
  <c r="E99" i="6"/>
  <c r="E102" i="6"/>
  <c r="E105" i="6"/>
  <c r="E64" i="39"/>
  <c r="E67" i="39"/>
  <c r="E70" i="39"/>
  <c r="E65" i="39"/>
  <c r="E68" i="39"/>
  <c r="E71" i="39"/>
  <c r="E74" i="39"/>
  <c r="E77" i="39"/>
  <c r="E80" i="39"/>
  <c r="E83" i="39"/>
  <c r="E86" i="39"/>
  <c r="E89" i="39"/>
  <c r="E92" i="39"/>
  <c r="E95" i="39"/>
  <c r="E98" i="39"/>
  <c r="E101" i="39"/>
  <c r="E104" i="39"/>
  <c r="E107" i="39"/>
  <c r="E110" i="39"/>
  <c r="E63" i="39"/>
  <c r="E68" i="6"/>
  <c r="E79" i="6"/>
  <c r="E86" i="6"/>
  <c r="E97" i="6"/>
  <c r="E104" i="6"/>
  <c r="E79" i="39"/>
  <c r="E88" i="39"/>
  <c r="E97" i="39"/>
  <c r="E106" i="39"/>
  <c r="E65" i="6"/>
  <c r="E76" i="6"/>
  <c r="E83" i="6"/>
  <c r="E94" i="6"/>
  <c r="E101" i="6"/>
  <c r="E108" i="6"/>
  <c r="E111" i="6"/>
  <c r="E73" i="6"/>
  <c r="E80" i="6"/>
  <c r="E91" i="6"/>
  <c r="E98" i="6"/>
  <c r="E82" i="39"/>
  <c r="E91" i="39"/>
  <c r="E100" i="39"/>
  <c r="E109" i="39"/>
  <c r="E73" i="39"/>
  <c r="E70" i="6"/>
  <c r="E77" i="6"/>
  <c r="E88" i="6"/>
  <c r="E95" i="6"/>
  <c r="E106" i="6"/>
  <c r="E109" i="6"/>
  <c r="E112" i="6"/>
  <c r="E67" i="6"/>
  <c r="E74" i="6"/>
  <c r="E85" i="6"/>
  <c r="E92" i="6"/>
  <c r="E103" i="6"/>
  <c r="E76" i="39"/>
  <c r="E85" i="39"/>
  <c r="E94" i="39"/>
  <c r="E103" i="39"/>
  <c r="E112" i="39"/>
  <c r="E64" i="6"/>
  <c r="E71" i="6"/>
  <c r="E82" i="6"/>
  <c r="E89" i="6"/>
  <c r="E100" i="6"/>
  <c r="E107" i="6"/>
  <c r="E110" i="6"/>
  <c r="E63" i="6"/>
  <c r="BC755" i="3"/>
  <c r="BS755" i="3" s="1"/>
  <c r="BC414" i="3"/>
  <c r="BS414" i="3" s="1"/>
  <c r="BC944" i="3"/>
  <c r="BS944" i="3" s="1"/>
  <c r="E18" i="39"/>
  <c r="E30" i="39"/>
  <c r="E11" i="39"/>
  <c r="E176" i="39" s="1"/>
  <c r="E23" i="39"/>
  <c r="E35" i="39"/>
  <c r="E200" i="39" s="1"/>
  <c r="E16" i="39"/>
  <c r="E28" i="39"/>
  <c r="E40" i="39"/>
  <c r="E52" i="39"/>
  <c r="E9" i="39"/>
  <c r="E174" i="39" s="1"/>
  <c r="E21" i="39"/>
  <c r="E33" i="39"/>
  <c r="E45" i="39"/>
  <c r="E57" i="39"/>
  <c r="E19" i="39"/>
  <c r="E184" i="39" s="1"/>
  <c r="E31" i="39"/>
  <c r="E43" i="39"/>
  <c r="E208" i="39" s="1"/>
  <c r="E10" i="39"/>
  <c r="E22" i="39"/>
  <c r="E187" i="39" s="1"/>
  <c r="E34" i="39"/>
  <c r="E199" i="39" s="1"/>
  <c r="E15" i="39"/>
  <c r="E20" i="39"/>
  <c r="E44" i="39"/>
  <c r="E50" i="39"/>
  <c r="E13" i="6"/>
  <c r="E25" i="6"/>
  <c r="E37" i="6"/>
  <c r="E49" i="6"/>
  <c r="E24" i="39"/>
  <c r="E29" i="39"/>
  <c r="E194" i="39" s="1"/>
  <c r="E37" i="39"/>
  <c r="E202" i="39" s="1"/>
  <c r="E41" i="39"/>
  <c r="E47" i="39"/>
  <c r="E53" i="39"/>
  <c r="E18" i="6"/>
  <c r="E30" i="6"/>
  <c r="E42" i="6"/>
  <c r="E207" i="6" s="1"/>
  <c r="E54" i="6"/>
  <c r="E219" i="6" s="1"/>
  <c r="E17" i="39"/>
  <c r="E56" i="39"/>
  <c r="E11" i="6"/>
  <c r="E176" i="6" s="1"/>
  <c r="E23" i="6"/>
  <c r="E188" i="6" s="1"/>
  <c r="E35" i="6"/>
  <c r="E47" i="6"/>
  <c r="E212" i="6" s="1"/>
  <c r="E38" i="39"/>
  <c r="E16" i="6"/>
  <c r="E28" i="6"/>
  <c r="E40" i="6"/>
  <c r="E205" i="6" s="1"/>
  <c r="E52" i="6"/>
  <c r="E25" i="39"/>
  <c r="E48" i="39"/>
  <c r="E9" i="6"/>
  <c r="E21" i="6"/>
  <c r="E186" i="6" s="1"/>
  <c r="E33" i="6"/>
  <c r="E198" i="6" s="1"/>
  <c r="E45" i="6"/>
  <c r="E57" i="6"/>
  <c r="E12" i="39"/>
  <c r="E26" i="39"/>
  <c r="E191" i="39" s="1"/>
  <c r="E51" i="39"/>
  <c r="E14" i="6"/>
  <c r="E179" i="6" s="1"/>
  <c r="E26" i="6"/>
  <c r="E38" i="6"/>
  <c r="E50" i="6"/>
  <c r="E215" i="6" s="1"/>
  <c r="E42" i="39"/>
  <c r="E54" i="39"/>
  <c r="E19" i="6"/>
  <c r="E31" i="6"/>
  <c r="E43" i="6"/>
  <c r="E55" i="6"/>
  <c r="E220" i="6" s="1"/>
  <c r="E14" i="39"/>
  <c r="E27" i="39"/>
  <c r="E36" i="39"/>
  <c r="E46" i="39"/>
  <c r="E17" i="6"/>
  <c r="E182" i="6" s="1"/>
  <c r="E29" i="6"/>
  <c r="E41" i="6"/>
  <c r="E53" i="6"/>
  <c r="E8" i="6"/>
  <c r="E32" i="39"/>
  <c r="E49" i="39"/>
  <c r="E55" i="39"/>
  <c r="E8" i="39"/>
  <c r="E10" i="6"/>
  <c r="E22" i="6"/>
  <c r="E34" i="6"/>
  <c r="E46" i="6"/>
  <c r="E15" i="6"/>
  <c r="E27" i="6"/>
  <c r="E192" i="6" s="1"/>
  <c r="E39" i="6"/>
  <c r="E51" i="6"/>
  <c r="E20" i="6"/>
  <c r="E32" i="6"/>
  <c r="E44" i="6"/>
  <c r="E209" i="6" s="1"/>
  <c r="E56" i="6"/>
  <c r="E221" i="6" s="1"/>
  <c r="E13" i="39"/>
  <c r="E12" i="6"/>
  <c r="E48" i="6"/>
  <c r="E39" i="39"/>
  <c r="E204" i="39" s="1"/>
  <c r="E24" i="6"/>
  <c r="E36" i="6"/>
  <c r="BC919" i="3"/>
  <c r="BS919" i="3" s="1"/>
  <c r="AU279" i="3" a="1"/>
  <c r="AU279" i="3" s="1"/>
  <c r="AU929" i="3" a="1"/>
  <c r="AU929" i="3" s="1"/>
  <c r="AU535" i="3" a="1"/>
  <c r="AU535" i="3" s="1"/>
  <c r="AU697" i="3" a="1"/>
  <c r="AU697" i="3" s="1"/>
  <c r="AU688" i="3" a="1"/>
  <c r="AU688" i="3" s="1"/>
  <c r="AU907" i="3" a="1"/>
  <c r="AU907" i="3" s="1"/>
  <c r="AU487" i="3" a="1"/>
  <c r="AU487" i="3" s="1"/>
  <c r="AU516" i="3" a="1"/>
  <c r="AU516" i="3" s="1"/>
  <c r="AU67" i="3" a="1"/>
  <c r="AU67" i="3" s="1"/>
  <c r="AU249" i="3" a="1"/>
  <c r="AU249" i="3" s="1"/>
  <c r="AU79" i="3" a="1"/>
  <c r="AU79" i="3" s="1"/>
  <c r="AU849" i="3" a="1"/>
  <c r="AU849" i="3" s="1"/>
  <c r="AU669" i="3" a="1"/>
  <c r="AU669" i="3" s="1"/>
  <c r="AU301" i="3" a="1"/>
  <c r="AU301" i="3" s="1"/>
  <c r="AU247" i="3" a="1"/>
  <c r="AU247" i="3" s="1"/>
  <c r="BC247" i="3" s="1"/>
  <c r="BS247" i="3" s="1"/>
  <c r="AU880" i="3" a="1"/>
  <c r="AU880" i="3" s="1"/>
  <c r="BC880" i="3" s="1"/>
  <c r="BS880" i="3" s="1"/>
  <c r="AU565" i="3" a="1"/>
  <c r="AU565" i="3" s="1"/>
  <c r="AU834" i="3" a="1"/>
  <c r="AU834" i="3" s="1"/>
  <c r="AU934" i="3" a="1"/>
  <c r="AU934" i="3" s="1"/>
  <c r="BC934" i="3" s="1"/>
  <c r="BS934" i="3" s="1"/>
  <c r="AU444" i="3" a="1"/>
  <c r="AU444" i="3" s="1"/>
  <c r="BC444" i="3" s="1"/>
  <c r="BS444" i="3" s="1"/>
  <c r="AU557" i="3" a="1"/>
  <c r="AU557" i="3" s="1"/>
  <c r="AU31" i="3" a="1"/>
  <c r="AU31" i="3" s="1"/>
  <c r="BC31" i="3" s="1"/>
  <c r="AU855" i="3" a="1"/>
  <c r="AU855" i="3" s="1"/>
  <c r="AU935" i="3" a="1"/>
  <c r="AU935" i="3" s="1"/>
  <c r="AU99" i="3" a="1"/>
  <c r="AU99" i="3" s="1"/>
  <c r="AU11" i="3" a="1"/>
  <c r="AU11" i="3" s="1"/>
  <c r="AU550" i="3" a="1"/>
  <c r="AU550" i="3" s="1"/>
  <c r="AU841" i="3" a="1"/>
  <c r="AU841" i="3" s="1"/>
  <c r="AU220" i="3" a="1"/>
  <c r="AU220" i="3" s="1"/>
  <c r="BC220" i="3" s="1"/>
  <c r="BS220" i="3" s="1"/>
  <c r="AU553" i="3" a="1"/>
  <c r="AU553" i="3" s="1"/>
  <c r="BC553" i="3" s="1"/>
  <c r="BS553" i="3" s="1"/>
  <c r="AU599" i="3" a="1"/>
  <c r="AU599" i="3" s="1"/>
  <c r="AU632" i="3" a="1"/>
  <c r="AU632" i="3" s="1"/>
  <c r="AU208" i="3" a="1"/>
  <c r="AU208" i="3" s="1"/>
  <c r="AU175" i="3" a="1"/>
  <c r="AU175" i="3" s="1"/>
  <c r="BC175" i="3" s="1"/>
  <c r="BS175" i="3" s="1"/>
  <c r="AU865" i="3" a="1"/>
  <c r="AU865" i="3" s="1"/>
  <c r="AU563" i="3" a="1"/>
  <c r="AU563" i="3" s="1"/>
  <c r="AU595" i="3" a="1"/>
  <c r="AU595" i="3" s="1"/>
  <c r="AU901" i="3" a="1"/>
  <c r="AU901" i="3" s="1"/>
  <c r="AU832" i="3" a="1"/>
  <c r="AU832" i="3" s="1"/>
  <c r="AU432" i="3" a="1"/>
  <c r="AU432" i="3" s="1"/>
  <c r="AU694" i="3" a="1"/>
  <c r="AU694" i="3" s="1"/>
  <c r="BC694" i="3" s="1"/>
  <c r="BS694" i="3" s="1"/>
  <c r="AU406" i="3" a="1"/>
  <c r="AU406" i="3" s="1"/>
  <c r="AU483" i="3" a="1"/>
  <c r="AU483" i="3" s="1"/>
  <c r="AU949" i="3" a="1"/>
  <c r="AU949" i="3" s="1"/>
  <c r="AU872" i="3" a="1"/>
  <c r="AU872" i="3" s="1"/>
  <c r="AU259" i="3" a="1"/>
  <c r="AU259" i="3" s="1"/>
  <c r="AU353" i="3" a="1"/>
  <c r="AU353" i="3" s="1"/>
  <c r="BC353" i="3" s="1"/>
  <c r="BS353" i="3" s="1"/>
  <c r="AU24" i="3" a="1"/>
  <c r="AU24" i="3" s="1"/>
  <c r="BC24" i="3" s="1"/>
  <c r="AU518" i="3" a="1"/>
  <c r="AU518" i="3" s="1"/>
  <c r="AU1008" i="3" a="1"/>
  <c r="AU1008" i="3" s="1"/>
  <c r="AU356" i="3" a="1"/>
  <c r="AU356" i="3" s="1"/>
  <c r="AU422" i="3" a="1"/>
  <c r="AU422" i="3" s="1"/>
  <c r="BC422" i="3" s="1"/>
  <c r="BS422" i="3" s="1"/>
  <c r="AU463" i="3" a="1"/>
  <c r="AU463" i="3" s="1"/>
  <c r="AU970" i="3" a="1"/>
  <c r="AU970" i="3" s="1"/>
  <c r="AU958" i="3" a="1"/>
  <c r="AU958" i="3" s="1"/>
  <c r="BC958" i="3" s="1"/>
  <c r="BS958" i="3" s="1"/>
  <c r="AU457" i="3" a="1"/>
  <c r="AU457" i="3" s="1"/>
  <c r="AU323" i="3" a="1"/>
  <c r="AU323" i="3" s="1"/>
  <c r="AU616" i="3" a="1"/>
  <c r="AU616" i="3" s="1"/>
  <c r="BC616" i="3" s="1"/>
  <c r="BS616" i="3" s="1"/>
  <c r="AU742" i="3" a="1"/>
  <c r="AU742" i="3" s="1"/>
  <c r="AU760" i="3" a="1"/>
  <c r="AU760" i="3" s="1"/>
  <c r="AU206" i="3" a="1"/>
  <c r="AU206" i="3" s="1"/>
  <c r="AU365" i="3" a="1"/>
  <c r="AU365" i="3" s="1"/>
  <c r="BC365" i="3" s="1"/>
  <c r="BS365" i="3" s="1"/>
  <c r="AU369" i="3" a="1"/>
  <c r="AU369" i="3" s="1"/>
  <c r="AU718" i="3" a="1"/>
  <c r="AU718" i="3" s="1"/>
  <c r="AU104" i="3" a="1"/>
  <c r="AU104" i="3" s="1"/>
  <c r="AU649" i="3" a="1"/>
  <c r="AU649" i="3" s="1"/>
  <c r="AU661" i="3" a="1"/>
  <c r="AU661" i="3" s="1"/>
  <c r="BC661" i="3" s="1"/>
  <c r="BS661" i="3" s="1"/>
  <c r="AU45" i="3" a="1"/>
  <c r="AU45" i="3" s="1"/>
  <c r="AU678" i="3" a="1"/>
  <c r="AU678" i="3" s="1"/>
  <c r="AU693" i="3" a="1"/>
  <c r="AU693" i="3" s="1"/>
  <c r="AU556" i="3" a="1"/>
  <c r="AU556" i="3" s="1"/>
  <c r="AU411" i="3" a="1"/>
  <c r="AU411" i="3" s="1"/>
  <c r="AU18" i="3" a="1"/>
  <c r="AU18" i="3" s="1"/>
  <c r="AU571" i="3" a="1"/>
  <c r="AU571" i="3" s="1"/>
  <c r="AU808" i="3" a="1"/>
  <c r="AU808" i="3" s="1"/>
  <c r="BC808" i="3" s="1"/>
  <c r="BS808" i="3" s="1"/>
  <c r="AU238" i="3" a="1"/>
  <c r="AU238" i="3" s="1"/>
  <c r="BC238" i="3" s="1"/>
  <c r="BS238" i="3" s="1"/>
  <c r="AU372" i="3" a="1"/>
  <c r="AU372" i="3" s="1"/>
  <c r="AU985" i="3" a="1"/>
  <c r="AU985" i="3" s="1"/>
  <c r="AU886" i="3" a="1"/>
  <c r="AU886" i="3" s="1"/>
  <c r="AU46" i="3" a="1"/>
  <c r="AU46" i="3" s="1"/>
  <c r="BC46" i="3" s="1"/>
  <c r="AU572" i="3" a="1"/>
  <c r="AU572" i="3" s="1"/>
  <c r="AU178" i="3" a="1"/>
  <c r="AU178" i="3" s="1"/>
  <c r="AU725" i="3" a="1"/>
  <c r="AU725" i="3" s="1"/>
  <c r="BC725" i="3" s="1"/>
  <c r="BS725" i="3" s="1"/>
  <c r="AU862" i="3" a="1"/>
  <c r="AU862" i="3" s="1"/>
  <c r="AU1001" i="3" a="1"/>
  <c r="AU1001" i="3" s="1"/>
  <c r="AU199" i="3" a="1"/>
  <c r="AU199" i="3" s="1"/>
  <c r="AU363" i="3" a="1"/>
  <c r="AU363" i="3" s="1"/>
  <c r="BC363" i="3" s="1"/>
  <c r="BS363" i="3" s="1"/>
  <c r="AU229" i="3" a="1"/>
  <c r="AU229" i="3" s="1"/>
  <c r="AU455" i="3" a="1"/>
  <c r="AU455" i="3" s="1"/>
  <c r="AU232" i="3" a="1"/>
  <c r="AU232" i="3" s="1"/>
  <c r="BC232" i="3" s="1"/>
  <c r="BS232" i="3" s="1"/>
  <c r="AU700" i="3" a="1"/>
  <c r="AU700" i="3" s="1"/>
  <c r="AU151" i="3" a="1"/>
  <c r="AU151" i="3" s="1"/>
  <c r="BC151" i="3" s="1"/>
  <c r="BS151" i="3" s="1"/>
  <c r="AU303" i="3" a="1"/>
  <c r="AU303" i="3" s="1"/>
  <c r="AU266" i="3" a="1"/>
  <c r="AU266" i="3" s="1"/>
  <c r="AU288" i="3" a="1"/>
  <c r="AU288" i="3" s="1"/>
  <c r="BC288" i="3" s="1"/>
  <c r="BS288" i="3" s="1"/>
  <c r="AU974" i="3" a="1"/>
  <c r="AU974" i="3" s="1"/>
  <c r="AU413" i="3" a="1"/>
  <c r="AU413" i="3" s="1"/>
  <c r="AU428" i="3" a="1"/>
  <c r="AU428" i="3" s="1"/>
  <c r="AU442" i="3" a="1"/>
  <c r="AU442" i="3" s="1"/>
  <c r="AU436" i="3" a="1"/>
  <c r="AU436" i="3" s="1"/>
  <c r="AU329" i="3" a="1"/>
  <c r="AU329" i="3" s="1"/>
  <c r="AU472" i="3" a="1"/>
  <c r="AU472" i="3" s="1"/>
  <c r="AU533" i="3" a="1"/>
  <c r="AU533" i="3" s="1"/>
  <c r="AU980" i="3" a="1"/>
  <c r="AU980" i="3" s="1"/>
  <c r="AU713" i="3" a="1"/>
  <c r="AU713" i="3" s="1"/>
  <c r="BC713" i="3" s="1"/>
  <c r="BS713" i="3" s="1"/>
  <c r="AU96" i="3" a="1"/>
  <c r="AU96" i="3" s="1"/>
  <c r="BC96" i="3" s="1"/>
  <c r="BS96" i="3" s="1"/>
  <c r="AU517" i="3" a="1"/>
  <c r="AU517" i="3" s="1"/>
  <c r="AU835" i="3" a="1"/>
  <c r="AU835" i="3" s="1"/>
  <c r="BC835" i="3" s="1"/>
  <c r="BS835" i="3" s="1"/>
  <c r="AU26" i="3" a="1"/>
  <c r="AU26" i="3" s="1"/>
  <c r="BC26" i="3" s="1"/>
  <c r="AU873" i="3" a="1"/>
  <c r="AU873" i="3" s="1"/>
  <c r="BC873" i="3" s="1"/>
  <c r="BS873" i="3" s="1"/>
  <c r="AU578" i="3" a="1"/>
  <c r="AU578" i="3" s="1"/>
  <c r="AU813" i="3" a="1"/>
  <c r="AU813" i="3" s="1"/>
  <c r="BC813" i="3" s="1"/>
  <c r="BS813" i="3" s="1"/>
  <c r="AU784" i="3" a="1"/>
  <c r="AU784" i="3" s="1"/>
  <c r="AU187" i="3" a="1"/>
  <c r="AU187" i="3" s="1"/>
  <c r="AU302" i="3" a="1"/>
  <c r="AU302" i="3" s="1"/>
  <c r="AU957" i="3" a="1"/>
  <c r="AU957" i="3" s="1"/>
  <c r="BC957" i="3" s="1"/>
  <c r="BS957" i="3" s="1"/>
  <c r="AU800" i="3" a="1"/>
  <c r="AU800" i="3" s="1"/>
  <c r="AU998" i="3" a="1"/>
  <c r="AU998" i="3" s="1"/>
  <c r="BC998" i="3" s="1"/>
  <c r="BS998" i="3" s="1"/>
  <c r="AU795" i="3" a="1"/>
  <c r="AU795" i="3" s="1"/>
  <c r="AU554" i="3" a="1"/>
  <c r="AU554" i="3" s="1"/>
  <c r="BC554" i="3" s="1"/>
  <c r="BS554" i="3" s="1"/>
  <c r="AU976" i="3" a="1"/>
  <c r="AU976" i="3" s="1"/>
  <c r="BC976" i="3" s="1"/>
  <c r="BS976" i="3" s="1"/>
  <c r="AU573" i="3" a="1"/>
  <c r="AU573" i="3" s="1"/>
  <c r="BC573" i="3" s="1"/>
  <c r="BS573" i="3" s="1"/>
  <c r="AU983" i="3" a="1"/>
  <c r="AU983" i="3" s="1"/>
  <c r="AU153" i="3" a="1"/>
  <c r="AU153" i="3" s="1"/>
  <c r="BC153" i="3" s="1"/>
  <c r="BS153" i="3" s="1"/>
  <c r="AU421" i="3" a="1"/>
  <c r="AU421" i="3" s="1"/>
  <c r="AU859" i="3" a="1"/>
  <c r="AU859" i="3" s="1"/>
  <c r="AU704" i="3" a="1"/>
  <c r="AU704" i="3" s="1"/>
  <c r="AU196" i="3" a="1"/>
  <c r="AU196" i="3" s="1"/>
  <c r="AU491" i="3" a="1"/>
  <c r="AU491" i="3" s="1"/>
  <c r="BC491" i="3" s="1"/>
  <c r="BS491" i="3" s="1"/>
  <c r="AU364" i="3" a="1"/>
  <c r="AU364" i="3" s="1"/>
  <c r="BC364" i="3" s="1"/>
  <c r="BS364" i="3" s="1"/>
  <c r="AU520" i="3" a="1"/>
  <c r="AU520" i="3" s="1"/>
  <c r="BC520" i="3" s="1"/>
  <c r="BS520" i="3" s="1"/>
  <c r="AU265" i="3" a="1"/>
  <c r="AU265" i="3" s="1"/>
  <c r="AU441" i="3" a="1"/>
  <c r="AU441" i="3" s="1"/>
  <c r="BC441" i="3" s="1"/>
  <c r="BS441" i="3" s="1"/>
  <c r="AU28" i="3" a="1"/>
  <c r="AU28" i="3" s="1"/>
  <c r="AU50" i="3" a="1"/>
  <c r="AU50" i="3" s="1"/>
  <c r="AU460" i="3" a="1"/>
  <c r="AU460" i="3" s="1"/>
  <c r="BC460" i="3" s="1"/>
  <c r="BS460" i="3" s="1"/>
  <c r="AU373" i="3" a="1"/>
  <c r="AU373" i="3" s="1"/>
  <c r="AU991" i="3" a="1"/>
  <c r="AU991" i="3" s="1"/>
  <c r="AU781" i="3" a="1"/>
  <c r="AU781" i="3" s="1"/>
  <c r="AU664" i="3" a="1"/>
  <c r="AU664" i="3" s="1"/>
  <c r="BC664" i="3" s="1"/>
  <c r="BS664" i="3" s="1"/>
  <c r="AU798" i="3" a="1"/>
  <c r="AU798" i="3" s="1"/>
  <c r="AU205" i="3" a="1"/>
  <c r="AU205" i="3" s="1"/>
  <c r="AU202" i="3" a="1"/>
  <c r="AU202" i="3" s="1"/>
  <c r="BC202" i="3" s="1"/>
  <c r="BS202" i="3" s="1"/>
  <c r="AU699" i="3" a="1"/>
  <c r="AU699" i="3" s="1"/>
  <c r="AU82" i="3" a="1"/>
  <c r="AU82" i="3" s="1"/>
  <c r="AU519" i="3" a="1"/>
  <c r="AU519" i="3" s="1"/>
  <c r="AU861" i="3" a="1"/>
  <c r="AU861" i="3" s="1"/>
  <c r="BC861" i="3" s="1"/>
  <c r="BS861" i="3" s="1"/>
  <c r="AU773" i="3" a="1"/>
  <c r="AU773" i="3" s="1"/>
  <c r="AU951" i="3" a="1"/>
  <c r="AU951" i="3" s="1"/>
  <c r="AU166" i="3" a="1"/>
  <c r="AU166" i="3" s="1"/>
  <c r="BC166" i="3" s="1"/>
  <c r="BS166" i="3" s="1"/>
  <c r="AU83" i="3" a="1"/>
  <c r="AU83" i="3" s="1"/>
  <c r="AU703" i="3" a="1"/>
  <c r="AU703" i="3" s="1"/>
  <c r="BC703" i="3" s="1"/>
  <c r="BS703" i="3" s="1"/>
  <c r="AU546" i="3" a="1"/>
  <c r="AU546" i="3" s="1"/>
  <c r="BC546" i="3" s="1"/>
  <c r="BS546" i="3" s="1"/>
  <c r="AU954" i="3" a="1"/>
  <c r="AU954" i="3" s="1"/>
  <c r="AU174" i="3" a="1"/>
  <c r="AU174" i="3" s="1"/>
  <c r="AU762" i="3" a="1"/>
  <c r="AU762" i="3" s="1"/>
  <c r="BC762" i="3" s="1"/>
  <c r="BS762" i="3" s="1"/>
  <c r="AU896" i="3" a="1"/>
  <c r="AU896" i="3" s="1"/>
  <c r="AU652" i="3" a="1"/>
  <c r="AU652" i="3" s="1"/>
  <c r="AU37" i="3" a="1"/>
  <c r="AU37" i="3" s="1"/>
  <c r="AU587" i="3" a="1"/>
  <c r="AU587" i="3" s="1"/>
  <c r="AU250" i="3" a="1"/>
  <c r="AU250" i="3" s="1"/>
  <c r="AU100" i="3" a="1"/>
  <c r="AU100" i="3" s="1"/>
  <c r="AU392" i="3" a="1"/>
  <c r="AU392" i="3" s="1"/>
  <c r="AU602" i="3" a="1"/>
  <c r="AU602" i="3" s="1"/>
  <c r="AU64" i="3" a="1"/>
  <c r="AU64" i="3" s="1"/>
  <c r="BC64" i="3" s="1"/>
  <c r="BS64" i="3" s="1"/>
  <c r="AU84" i="3" a="1"/>
  <c r="AU84" i="3" s="1"/>
  <c r="AU814" i="3" a="1"/>
  <c r="AU814" i="3" s="1"/>
  <c r="BC814" i="3" s="1"/>
  <c r="BS814" i="3" s="1"/>
  <c r="AU528" i="3" a="1"/>
  <c r="AU528" i="3" s="1"/>
  <c r="AU334" i="3" a="1"/>
  <c r="AU334" i="3" s="1"/>
  <c r="AU271" i="3" a="1"/>
  <c r="AU271" i="3" s="1"/>
  <c r="AU710" i="3" a="1"/>
  <c r="AU710" i="3" s="1"/>
  <c r="BC710" i="3" s="1"/>
  <c r="BS710" i="3" s="1"/>
  <c r="AU291" i="3" a="1"/>
  <c r="AU291" i="3" s="1"/>
  <c r="BC291" i="3" s="1"/>
  <c r="BS291" i="3" s="1"/>
  <c r="AU481" i="3" a="1"/>
  <c r="AU481" i="3" s="1"/>
  <c r="AU967" i="3" a="1"/>
  <c r="AU967" i="3" s="1"/>
  <c r="AU677" i="3" a="1"/>
  <c r="AU677" i="3" s="1"/>
  <c r="AU1003" i="3" a="1"/>
  <c r="AU1003" i="3" s="1"/>
  <c r="BC1003" i="3" s="1"/>
  <c r="BS1003" i="3" s="1"/>
  <c r="AU868" i="3" a="1"/>
  <c r="AU868" i="3" s="1"/>
  <c r="BC868" i="3" s="1"/>
  <c r="BS868" i="3" s="1"/>
  <c r="AU470" i="3" a="1"/>
  <c r="AU470" i="3" s="1"/>
  <c r="AU524" i="3" a="1"/>
  <c r="AU524" i="3" s="1"/>
  <c r="BC524" i="3" s="1"/>
  <c r="BS524" i="3" s="1"/>
  <c r="AU857" i="3" a="1"/>
  <c r="AU857" i="3" s="1"/>
  <c r="AU244" i="3" a="1"/>
  <c r="AU244" i="3" s="1"/>
  <c r="AU128" i="3" a="1"/>
  <c r="AU128" i="3" s="1"/>
  <c r="BC128" i="3" s="1"/>
  <c r="BS128" i="3" s="1"/>
  <c r="AU953" i="3" a="1"/>
  <c r="AU953" i="3" s="1"/>
  <c r="AU221" i="3" a="1"/>
  <c r="AU221" i="3" s="1"/>
  <c r="BC221" i="3" s="1"/>
  <c r="BS221" i="3" s="1"/>
  <c r="AU295" i="3" a="1"/>
  <c r="AU295" i="3" s="1"/>
  <c r="AU705" i="3" a="1"/>
  <c r="AU705" i="3" s="1"/>
  <c r="AU338" i="3" a="1"/>
  <c r="AU338" i="3" s="1"/>
  <c r="AU222" i="3" a="1"/>
  <c r="AU222" i="3" s="1"/>
  <c r="BC222" i="3" s="1"/>
  <c r="BS222" i="3" s="1"/>
  <c r="AU736" i="3" a="1"/>
  <c r="AU736" i="3" s="1"/>
  <c r="AU179" i="3" a="1"/>
  <c r="AU179" i="3" s="1"/>
  <c r="BC179" i="3" s="1"/>
  <c r="BS179" i="3" s="1"/>
  <c r="AU992" i="3" a="1"/>
  <c r="AU992" i="3" s="1"/>
  <c r="AU401" i="3" a="1"/>
  <c r="AU401" i="3" s="1"/>
  <c r="AU815" i="3" a="1"/>
  <c r="AU815" i="3" s="1"/>
  <c r="AU350" i="3" a="1"/>
  <c r="AU350" i="3" s="1"/>
  <c r="AU964" i="3" a="1"/>
  <c r="AU964" i="3" s="1"/>
  <c r="AU61" i="3" a="1"/>
  <c r="AU61" i="3" s="1"/>
  <c r="AU277" i="3" a="1"/>
  <c r="AU277" i="3" s="1"/>
  <c r="AU600" i="3" a="1"/>
  <c r="AU600" i="3" s="1"/>
  <c r="AU172" i="3" a="1"/>
  <c r="AU172" i="3" s="1"/>
  <c r="AU707" i="3" a="1"/>
  <c r="AU707" i="3" s="1"/>
  <c r="AU931" i="3" a="1"/>
  <c r="AU931" i="3" s="1"/>
  <c r="BC931" i="3" s="1"/>
  <c r="BS931" i="3" s="1"/>
  <c r="D193" i="39"/>
  <c r="AM529" i="3" a="1"/>
  <c r="AM529" i="3" s="1"/>
  <c r="BC529" i="3" s="1"/>
  <c r="BS529" i="3" s="1"/>
  <c r="AM781" i="3" a="1"/>
  <c r="AM781" i="3" s="1"/>
  <c r="AM764" i="3" a="1"/>
  <c r="AM764" i="3" s="1"/>
  <c r="BC764" i="3" s="1"/>
  <c r="BS764" i="3" s="1"/>
  <c r="AM53" i="3" a="1"/>
  <c r="AM53" i="3" s="1"/>
  <c r="AM210" i="3" a="1"/>
  <c r="AM210" i="3" s="1"/>
  <c r="BC210" i="3" s="1"/>
  <c r="BS210" i="3" s="1"/>
  <c r="AM572" i="3" a="1"/>
  <c r="AM572" i="3" s="1"/>
  <c r="AM662" i="3" a="1"/>
  <c r="AM662" i="3" s="1"/>
  <c r="BC662" i="3" s="1"/>
  <c r="BS662" i="3" s="1"/>
  <c r="AM275" i="3" a="1"/>
  <c r="AM275" i="3" s="1"/>
  <c r="BC275" i="3" s="1"/>
  <c r="BS275" i="3" s="1"/>
  <c r="AM47" i="3" a="1"/>
  <c r="AM47" i="3" s="1"/>
  <c r="BC47" i="3" s="1"/>
  <c r="AM825" i="3" a="1"/>
  <c r="AM825" i="3" s="1"/>
  <c r="AM617" i="3" a="1"/>
  <c r="AM617" i="3" s="1"/>
  <c r="BC617" i="3" s="1"/>
  <c r="BS617" i="3" s="1"/>
  <c r="AM197" i="3" a="1"/>
  <c r="AM197" i="3" s="1"/>
  <c r="BC197" i="3" s="1"/>
  <c r="BS197" i="3" s="1"/>
  <c r="AM189" i="3" a="1"/>
  <c r="AM189" i="3" s="1"/>
  <c r="BC189" i="3" s="1"/>
  <c r="BS189" i="3" s="1"/>
  <c r="AM160" i="3" a="1"/>
  <c r="AM160" i="3" s="1"/>
  <c r="BC160" i="3" s="1"/>
  <c r="BS160" i="3" s="1"/>
  <c r="AM748" i="3" a="1"/>
  <c r="AM748" i="3" s="1"/>
  <c r="BC748" i="3" s="1"/>
  <c r="BS748" i="3" s="1"/>
  <c r="AM695" i="3" a="1"/>
  <c r="AM695" i="3" s="1"/>
  <c r="AM608" i="3" a="1"/>
  <c r="AM608" i="3" s="1"/>
  <c r="BC608" i="3" s="1"/>
  <c r="BS608" i="3" s="1"/>
  <c r="AM37" i="3" a="1"/>
  <c r="AM37" i="3" s="1"/>
  <c r="BC37" i="3" s="1"/>
  <c r="D195" i="6"/>
  <c r="D196" i="6"/>
  <c r="D175" i="6"/>
  <c r="D194" i="6"/>
  <c r="D209" i="6"/>
  <c r="D222" i="6"/>
  <c r="M8" i="6"/>
  <c r="BR37" i="3"/>
  <c r="BB207" i="3"/>
  <c r="BR207" i="3" s="1"/>
  <c r="AM127" i="3" a="1"/>
  <c r="AM127" i="3" s="1"/>
  <c r="BC127" i="3" s="1"/>
  <c r="BS127" i="3" s="1"/>
  <c r="AM546" i="3" a="1"/>
  <c r="AM546" i="3" s="1"/>
  <c r="AM280" i="3" a="1"/>
  <c r="AM280" i="3" s="1"/>
  <c r="AM569" i="3" a="1"/>
  <c r="AM569" i="3" s="1"/>
  <c r="BC569" i="3" s="1"/>
  <c r="BS569" i="3" s="1"/>
  <c r="AM531" i="3" a="1"/>
  <c r="AM531" i="3" s="1"/>
  <c r="AM269" i="3" a="1"/>
  <c r="AM269" i="3" s="1"/>
  <c r="AM345" i="3" a="1"/>
  <c r="AM345" i="3" s="1"/>
  <c r="BC345" i="3" s="1"/>
  <c r="BS345" i="3" s="1"/>
  <c r="AM613" i="3" a="1"/>
  <c r="AM613" i="3" s="1"/>
  <c r="BC613" i="3" s="1"/>
  <c r="BS613" i="3" s="1"/>
  <c r="AM915" i="3" a="1"/>
  <c r="AM915" i="3" s="1"/>
  <c r="BC915" i="3" s="1"/>
  <c r="BS915" i="3" s="1"/>
  <c r="AM90" i="3" a="1"/>
  <c r="AM90" i="3" s="1"/>
  <c r="BC90" i="3" s="1"/>
  <c r="BS90" i="3" s="1"/>
  <c r="AM702" i="3" a="1"/>
  <c r="AM702" i="3" s="1"/>
  <c r="BC702" i="3" s="1"/>
  <c r="BS702" i="3" s="1"/>
  <c r="AM10" i="3" a="1"/>
  <c r="AM10" i="3" s="1"/>
  <c r="BC10" i="3" s="1"/>
  <c r="AM788" i="3" a="1"/>
  <c r="AM788" i="3" s="1"/>
  <c r="AM798" i="3" a="1"/>
  <c r="AM798" i="3" s="1"/>
  <c r="AM498" i="3" a="1"/>
  <c r="AM498" i="3" s="1"/>
  <c r="BC498" i="3" s="1"/>
  <c r="BS498" i="3" s="1"/>
  <c r="AM349" i="3" a="1"/>
  <c r="AM349" i="3" s="1"/>
  <c r="BC349" i="3" s="1"/>
  <c r="BS349" i="3" s="1"/>
  <c r="AM81" i="3" a="1"/>
  <c r="AM81" i="3" s="1"/>
  <c r="BC81" i="3" s="1"/>
  <c r="BS81" i="3" s="1"/>
  <c r="AM496" i="3" a="1"/>
  <c r="AM496" i="3" s="1"/>
  <c r="BC496" i="3" s="1"/>
  <c r="BS496" i="3" s="1"/>
  <c r="AM602" i="3" a="1"/>
  <c r="AM602" i="3" s="1"/>
  <c r="BB34" i="3"/>
  <c r="BR34" i="3" s="1"/>
  <c r="BB638" i="3"/>
  <c r="BR638" i="3" s="1"/>
  <c r="BB622" i="3"/>
  <c r="BR622" i="3" s="1"/>
  <c r="BB423" i="3"/>
  <c r="BR423" i="3" s="1"/>
  <c r="BC715" i="3"/>
  <c r="BS715" i="3" s="1"/>
  <c r="BC467" i="3"/>
  <c r="BS467" i="3" s="1"/>
  <c r="BC185" i="3"/>
  <c r="BS185" i="3" s="1"/>
  <c r="BC728" i="3"/>
  <c r="BS728" i="3" s="1"/>
  <c r="BC1004" i="3"/>
  <c r="BS1004" i="3" s="1"/>
  <c r="BC840" i="3"/>
  <c r="BS840" i="3" s="1"/>
  <c r="AM259" i="3" a="1"/>
  <c r="AM259" i="3" s="1"/>
  <c r="AM856" i="3" a="1"/>
  <c r="AM856" i="3" s="1"/>
  <c r="BC856" i="3" s="1"/>
  <c r="BS856" i="3" s="1"/>
  <c r="AM431" i="3" a="1"/>
  <c r="AM431" i="3" s="1"/>
  <c r="BC431" i="3" s="1"/>
  <c r="BS431" i="3" s="1"/>
  <c r="AM563" i="3" a="1"/>
  <c r="AM563" i="3" s="1"/>
  <c r="AM551" i="3" a="1"/>
  <c r="AM551" i="3" s="1"/>
  <c r="BC551" i="3" s="1"/>
  <c r="BS551" i="3" s="1"/>
  <c r="AM533" i="3" a="1"/>
  <c r="AM533" i="3" s="1"/>
  <c r="AM634" i="3" a="1"/>
  <c r="AM634" i="3" s="1"/>
  <c r="BC634" i="3" s="1"/>
  <c r="BS634" i="3" s="1"/>
  <c r="AM261" i="3" a="1"/>
  <c r="AM261" i="3" s="1"/>
  <c r="BC261" i="3" s="1"/>
  <c r="BS261" i="3" s="1"/>
  <c r="AM413" i="3" a="1"/>
  <c r="AM413" i="3" s="1"/>
  <c r="AM864" i="3" a="1"/>
  <c r="AM864" i="3" s="1"/>
  <c r="AM271" i="3" a="1"/>
  <c r="AM271" i="3" s="1"/>
  <c r="BC271" i="3" s="1"/>
  <c r="BS271" i="3" s="1"/>
  <c r="AM815" i="3" a="1"/>
  <c r="AM815" i="3" s="1"/>
  <c r="AM935" i="3" a="1"/>
  <c r="AM935" i="3" s="1"/>
  <c r="AM178" i="3" a="1"/>
  <c r="AM178" i="3" s="1"/>
  <c r="AM862" i="3" a="1"/>
  <c r="AM862" i="3" s="1"/>
  <c r="AM817" i="3" a="1"/>
  <c r="AM817" i="3" s="1"/>
  <c r="BC817" i="3" s="1"/>
  <c r="BS817" i="3" s="1"/>
  <c r="AM955" i="3" a="1"/>
  <c r="AM955" i="3" s="1"/>
  <c r="BR51" i="3"/>
  <c r="BR36" i="3"/>
  <c r="BC704" i="3"/>
  <c r="BS704" i="3" s="1"/>
  <c r="BC199" i="3"/>
  <c r="BS199" i="3" s="1"/>
  <c r="BC649" i="3"/>
  <c r="BS649" i="3" s="1"/>
  <c r="BC832" i="3"/>
  <c r="BS832" i="3" s="1"/>
  <c r="BC301" i="3"/>
  <c r="BS301" i="3" s="1"/>
  <c r="BR20" i="3"/>
  <c r="BC828" i="3"/>
  <c r="BS828" i="3" s="1"/>
  <c r="BR47" i="3"/>
  <c r="BJ56" i="3"/>
  <c r="BB787" i="3"/>
  <c r="BR787" i="3" s="1"/>
  <c r="BB860" i="3"/>
  <c r="BR860" i="3" s="1"/>
  <c r="BB604" i="3"/>
  <c r="BR604" i="3" s="1"/>
  <c r="BB487" i="3"/>
  <c r="BR487" i="3" s="1"/>
  <c r="BC473" i="3"/>
  <c r="BS473" i="3" s="1"/>
  <c r="BC605" i="3"/>
  <c r="BS605" i="3" s="1"/>
  <c r="BC766" i="3"/>
  <c r="BS766" i="3" s="1"/>
  <c r="BC620" i="3"/>
  <c r="BS620" i="3" s="1"/>
  <c r="BC505" i="3"/>
  <c r="BS505" i="3" s="1"/>
  <c r="BR11" i="3"/>
  <c r="BB242" i="3"/>
  <c r="BR242" i="3" s="1"/>
  <c r="BB216" i="3"/>
  <c r="BR216" i="3" s="1"/>
  <c r="BB188" i="3"/>
  <c r="BR188" i="3" s="1"/>
  <c r="BC135" i="3"/>
  <c r="BS135" i="3" s="1"/>
  <c r="BC466" i="3"/>
  <c r="BS466" i="3" s="1"/>
  <c r="BC716" i="3"/>
  <c r="BS716" i="3" s="1"/>
  <c r="BC191" i="3"/>
  <c r="BS191" i="3" s="1"/>
  <c r="BC330" i="3"/>
  <c r="BS330" i="3" s="1"/>
  <c r="BC71" i="3"/>
  <c r="BS71" i="3" s="1"/>
  <c r="BC142" i="3"/>
  <c r="BS142" i="3" s="1"/>
  <c r="BC552" i="3"/>
  <c r="BS552" i="3" s="1"/>
  <c r="BC133" i="3"/>
  <c r="BS133" i="3" s="1"/>
  <c r="AM983" i="3" a="1"/>
  <c r="AM983" i="3" s="1"/>
  <c r="AM230" i="3" a="1"/>
  <c r="AM230" i="3" s="1"/>
  <c r="BC230" i="3" s="1"/>
  <c r="BS230" i="3" s="1"/>
  <c r="BC418" i="3"/>
  <c r="BS418" i="3" s="1"/>
  <c r="BC654" i="3"/>
  <c r="BS654" i="3" s="1"/>
  <c r="BC319" i="3"/>
  <c r="BS319" i="3" s="1"/>
  <c r="BC938" i="3"/>
  <c r="BS938" i="3" s="1"/>
  <c r="BC838" i="3"/>
  <c r="BS838" i="3" s="1"/>
  <c r="BC584" i="3"/>
  <c r="BS584" i="3" s="1"/>
  <c r="AM129" i="3" a="1"/>
  <c r="AM129" i="3" s="1"/>
  <c r="BC129" i="3" s="1"/>
  <c r="BS129" i="3" s="1"/>
  <c r="AM327" i="3" a="1"/>
  <c r="AM327" i="3" s="1"/>
  <c r="BC327" i="3" s="1"/>
  <c r="BS327" i="3" s="1"/>
  <c r="BJ39" i="3"/>
  <c r="BR32" i="3"/>
  <c r="BJ17" i="3"/>
  <c r="BR48" i="3"/>
  <c r="BJ27" i="3"/>
  <c r="BB87" i="3"/>
  <c r="BR87" i="3" s="1"/>
  <c r="BB813" i="3"/>
  <c r="BR813" i="3" s="1"/>
  <c r="BB42" i="3"/>
  <c r="BB253" i="3"/>
  <c r="BR253" i="3" s="1"/>
  <c r="BB547" i="3"/>
  <c r="BR547" i="3" s="1"/>
  <c r="BB805" i="3"/>
  <c r="BR805" i="3" s="1"/>
  <c r="BB248" i="3"/>
  <c r="BR248" i="3" s="1"/>
  <c r="BB461" i="3"/>
  <c r="BR461" i="3" s="1"/>
  <c r="BC591" i="3"/>
  <c r="BS591" i="3" s="1"/>
  <c r="BC996" i="3"/>
  <c r="BS996" i="3" s="1"/>
  <c r="BC55" i="3"/>
  <c r="BC586" i="3"/>
  <c r="BS586" i="3" s="1"/>
  <c r="BC274" i="3"/>
  <c r="BS274" i="3" s="1"/>
  <c r="BC126" i="3"/>
  <c r="BS126" i="3" s="1"/>
  <c r="BC388" i="3"/>
  <c r="BS388" i="3" s="1"/>
  <c r="BC885" i="3"/>
  <c r="BS885" i="3" s="1"/>
  <c r="BC454" i="3"/>
  <c r="BS454" i="3" s="1"/>
  <c r="BC143" i="3"/>
  <c r="BS143" i="3" s="1"/>
  <c r="AM726" i="3" a="1"/>
  <c r="AM726" i="3" s="1"/>
  <c r="BC726" i="3" s="1"/>
  <c r="BS726" i="3" s="1"/>
  <c r="AM984" i="3" a="1"/>
  <c r="AM984" i="3" s="1"/>
  <c r="BC984" i="3" s="1"/>
  <c r="BS984" i="3" s="1"/>
  <c r="AM806" i="3" a="1"/>
  <c r="AM806" i="3" s="1"/>
  <c r="AM795" i="3" a="1"/>
  <c r="AM795" i="3" s="1"/>
  <c r="AM567" i="3" a="1"/>
  <c r="AM567" i="3" s="1"/>
  <c r="BC567" i="3" s="1"/>
  <c r="BS567" i="3" s="1"/>
  <c r="AM263" i="3" a="1"/>
  <c r="AM263" i="3" s="1"/>
  <c r="AM351" i="3" a="1"/>
  <c r="AM351" i="3" s="1"/>
  <c r="BC351" i="3" s="1"/>
  <c r="BS351" i="3" s="1"/>
  <c r="AM312" i="3" a="1"/>
  <c r="AM312" i="3" s="1"/>
  <c r="AM195" i="3" a="1"/>
  <c r="AM195" i="3" s="1"/>
  <c r="BC195" i="3" s="1"/>
  <c r="BS195" i="3" s="1"/>
  <c r="AM292" i="3" a="1"/>
  <c r="AM292" i="3" s="1"/>
  <c r="AM993" i="3" a="1"/>
  <c r="AM993" i="3" s="1"/>
  <c r="BC993" i="3" s="1"/>
  <c r="BS993" i="3" s="1"/>
  <c r="AM290" i="3" a="1"/>
  <c r="AM290" i="3" s="1"/>
  <c r="BC290" i="3" s="1"/>
  <c r="BS290" i="3" s="1"/>
  <c r="AM803" i="3" a="1"/>
  <c r="AM803" i="3" s="1"/>
  <c r="BC803" i="3" s="1"/>
  <c r="BS803" i="3" s="1"/>
  <c r="AM686" i="3" a="1"/>
  <c r="AM686" i="3" s="1"/>
  <c r="AM384" i="3" a="1"/>
  <c r="AM384" i="3" s="1"/>
  <c r="AM543" i="3" a="1"/>
  <c r="AM543" i="3" s="1"/>
  <c r="AM322" i="3" a="1"/>
  <c r="AM322" i="3" s="1"/>
  <c r="AM656" i="3" a="1"/>
  <c r="AM656" i="3" s="1"/>
  <c r="BC656" i="3" s="1"/>
  <c r="BS656" i="3" s="1"/>
  <c r="AM942" i="3" a="1"/>
  <c r="AM942" i="3" s="1"/>
  <c r="AM530" i="3" a="1"/>
  <c r="AM530" i="3" s="1"/>
  <c r="BC530" i="3" s="1"/>
  <c r="BS530" i="3" s="1"/>
  <c r="AM119" i="3" a="1"/>
  <c r="AM119" i="3" s="1"/>
  <c r="BC119" i="3" s="1"/>
  <c r="BS119" i="3" s="1"/>
  <c r="AM268" i="3" a="1"/>
  <c r="AM268" i="3" s="1"/>
  <c r="BC268" i="3" s="1"/>
  <c r="BS268" i="3" s="1"/>
  <c r="AM967" i="3" a="1"/>
  <c r="AM967" i="3" s="1"/>
  <c r="AM471" i="3" a="1"/>
  <c r="AM471" i="3" s="1"/>
  <c r="BC471" i="3" s="1"/>
  <c r="BS471" i="3" s="1"/>
  <c r="AM223" i="3" a="1"/>
  <c r="AM223" i="3" s="1"/>
  <c r="BC223" i="3" s="1"/>
  <c r="BS223" i="3" s="1"/>
  <c r="AM83" i="3" a="1"/>
  <c r="AM83" i="3" s="1"/>
  <c r="AM421" i="3" a="1"/>
  <c r="AM421" i="3" s="1"/>
  <c r="AM660" i="3" a="1"/>
  <c r="AM660" i="3" s="1"/>
  <c r="BC660" i="3" s="1"/>
  <c r="BS660" i="3" s="1"/>
  <c r="AM92" i="3" a="1"/>
  <c r="AM92" i="3" s="1"/>
  <c r="BC92" i="3" s="1"/>
  <c r="BS92" i="3" s="1"/>
  <c r="AM14" i="3" a="1"/>
  <c r="AM14" i="3" s="1"/>
  <c r="BC14" i="3" s="1"/>
  <c r="AM436" i="3" a="1"/>
  <c r="AM436" i="3" s="1"/>
  <c r="AM852" i="3" a="1"/>
  <c r="AM852" i="3" s="1"/>
  <c r="AM328" i="3" a="1"/>
  <c r="AM328" i="3" s="1"/>
  <c r="BC825" i="3"/>
  <c r="BS825" i="3" s="1"/>
  <c r="BC251" i="3"/>
  <c r="BS251" i="3" s="1"/>
  <c r="BC501" i="3"/>
  <c r="BS501" i="3" s="1"/>
  <c r="BC719" i="3"/>
  <c r="BS719" i="3" s="1"/>
  <c r="BC908" i="3"/>
  <c r="BS908" i="3" s="1"/>
  <c r="BC581" i="3"/>
  <c r="BS581" i="3" s="1"/>
  <c r="BC939" i="3"/>
  <c r="BS939" i="3" s="1"/>
  <c r="BC1005" i="3"/>
  <c r="BS1005" i="3" s="1"/>
  <c r="BC331" i="3"/>
  <c r="BS331" i="3" s="1"/>
  <c r="BC395" i="3"/>
  <c r="BS395" i="3" s="1"/>
  <c r="BC488" i="3"/>
  <c r="BS488" i="3" s="1"/>
  <c r="BC598" i="3"/>
  <c r="BS598" i="3" s="1"/>
  <c r="BC882" i="3"/>
  <c r="BS882" i="3" s="1"/>
  <c r="BC68" i="3"/>
  <c r="BS68" i="3" s="1"/>
  <c r="BC215" i="3"/>
  <c r="BS215" i="3" s="1"/>
  <c r="BC724" i="3"/>
  <c r="BS724" i="3" s="1"/>
  <c r="BC792" i="3"/>
  <c r="BS792" i="3" s="1"/>
  <c r="AM88" i="3" a="1"/>
  <c r="AM88" i="3" s="1"/>
  <c r="BC88" i="3" s="1"/>
  <c r="BS88" i="3" s="1"/>
  <c r="AM616" i="3" a="1"/>
  <c r="AM616" i="3" s="1"/>
  <c r="BB515" i="3"/>
  <c r="BR515" i="3" s="1"/>
  <c r="BC148" i="3"/>
  <c r="BS148" i="3" s="1"/>
  <c r="BC776" i="3"/>
  <c r="BS776" i="3" s="1"/>
  <c r="BC585" i="3"/>
  <c r="BS585" i="3" s="1"/>
  <c r="BC499" i="3"/>
  <c r="BS499" i="3" s="1"/>
  <c r="AM757" i="3" a="1"/>
  <c r="AM757" i="3" s="1"/>
  <c r="BC757" i="3" s="1"/>
  <c r="BS757" i="3" s="1"/>
  <c r="AM924" i="3" a="1"/>
  <c r="AM924" i="3" s="1"/>
  <c r="BC924" i="3" s="1"/>
  <c r="BS924" i="3" s="1"/>
  <c r="AM678" i="3" a="1"/>
  <c r="AM678" i="3" s="1"/>
  <c r="AM39" i="3" a="1"/>
  <c r="AM39" i="3" s="1"/>
  <c r="AM879" i="3" a="1"/>
  <c r="AM879" i="3" s="1"/>
  <c r="BC879" i="3" s="1"/>
  <c r="BS879" i="3" s="1"/>
  <c r="AM988" i="3" a="1"/>
  <c r="AM988" i="3" s="1"/>
  <c r="BC988" i="3" s="1"/>
  <c r="BS988" i="3" s="1"/>
  <c r="AM225" i="3" a="1"/>
  <c r="AM225" i="3" s="1"/>
  <c r="BC225" i="3" s="1"/>
  <c r="BS225" i="3" s="1"/>
  <c r="AM113" i="3" a="1"/>
  <c r="AM113" i="3" s="1"/>
  <c r="BC113" i="3" s="1"/>
  <c r="BS113" i="3" s="1"/>
  <c r="AM212" i="3" a="1"/>
  <c r="AM212" i="3" s="1"/>
  <c r="AM830" i="3" a="1"/>
  <c r="AM830" i="3" s="1"/>
  <c r="BC830" i="3" s="1"/>
  <c r="BS830" i="3" s="1"/>
  <c r="AM406" i="3" a="1"/>
  <c r="AM406" i="3" s="1"/>
  <c r="AM381" i="3" a="1"/>
  <c r="AM381" i="3" s="1"/>
  <c r="BC381" i="3" s="1"/>
  <c r="BS381" i="3" s="1"/>
  <c r="AM375" i="3" a="1"/>
  <c r="AM375" i="3" s="1"/>
  <c r="BC375" i="3" s="1"/>
  <c r="BS375" i="3" s="1"/>
  <c r="AM455" i="3" a="1"/>
  <c r="AM455" i="3" s="1"/>
  <c r="BC455" i="3" s="1"/>
  <c r="BS455" i="3" s="1"/>
  <c r="AM325" i="3" a="1"/>
  <c r="AM325" i="3" s="1"/>
  <c r="BC325" i="3" s="1"/>
  <c r="BS325" i="3" s="1"/>
  <c r="AM38" i="3" a="1"/>
  <c r="AM38" i="3" s="1"/>
  <c r="BC38" i="3" s="1"/>
  <c r="AM574" i="3" a="1"/>
  <c r="AM574" i="3" s="1"/>
  <c r="BC574" i="3" s="1"/>
  <c r="BS574" i="3" s="1"/>
  <c r="AM65" i="3" a="1"/>
  <c r="AM65" i="3" s="1"/>
  <c r="BC65" i="3" s="1"/>
  <c r="BS65" i="3" s="1"/>
  <c r="AM708" i="3" a="1"/>
  <c r="AM708" i="3" s="1"/>
  <c r="BC708" i="3" s="1"/>
  <c r="BS708" i="3" s="1"/>
  <c r="AM394" i="3" a="1"/>
  <c r="AM394" i="3" s="1"/>
  <c r="BC394" i="3" s="1"/>
  <c r="BS394" i="3" s="1"/>
  <c r="AM727" i="3" a="1"/>
  <c r="AM727" i="3" s="1"/>
  <c r="BC727" i="3" s="1"/>
  <c r="BS727" i="3" s="1"/>
  <c r="AM732" i="3" a="1"/>
  <c r="AM732" i="3" s="1"/>
  <c r="BC732" i="3" s="1"/>
  <c r="BS732" i="3" s="1"/>
  <c r="AM27" i="3" a="1"/>
  <c r="AM27" i="3" s="1"/>
  <c r="BC27" i="3" s="1"/>
  <c r="AM354" i="3" a="1"/>
  <c r="AM354" i="3" s="1"/>
  <c r="BC354" i="3" s="1"/>
  <c r="BS354" i="3" s="1"/>
  <c r="AM237" i="3" a="1"/>
  <c r="AM237" i="3" s="1"/>
  <c r="BC237" i="3" s="1"/>
  <c r="BS237" i="3" s="1"/>
  <c r="AM693" i="3" a="1"/>
  <c r="AM693" i="3" s="1"/>
  <c r="AM303" i="3" a="1"/>
  <c r="AM303" i="3" s="1"/>
  <c r="AM917" i="3" a="1"/>
  <c r="AM917" i="3" s="1"/>
  <c r="BC917" i="3" s="1"/>
  <c r="BS917" i="3" s="1"/>
  <c r="AM101" i="3" a="1"/>
  <c r="AM101" i="3" s="1"/>
  <c r="BC101" i="3" s="1"/>
  <c r="BS101" i="3" s="1"/>
  <c r="AM689" i="3" a="1"/>
  <c r="AM689" i="3" s="1"/>
  <c r="BC689" i="3" s="1"/>
  <c r="BS689" i="3" s="1"/>
  <c r="AM305" i="3" a="1"/>
  <c r="AM305" i="3" s="1"/>
  <c r="BC305" i="3" s="1"/>
  <c r="BS305" i="3" s="1"/>
  <c r="AM463" i="3" a="1"/>
  <c r="AM463" i="3" s="1"/>
  <c r="BR46" i="3"/>
  <c r="BB402" i="3"/>
  <c r="BR402" i="3" s="1"/>
  <c r="BB751" i="3"/>
  <c r="BR751" i="3" s="1"/>
  <c r="BB620" i="3"/>
  <c r="BR620" i="3" s="1"/>
  <c r="BB546" i="3"/>
  <c r="BR546" i="3" s="1"/>
  <c r="BB799" i="3"/>
  <c r="BR799" i="3" s="1"/>
  <c r="BC278" i="3"/>
  <c r="BS278" i="3" s="1"/>
  <c r="BC102" i="3"/>
  <c r="BS102" i="3" s="1"/>
  <c r="BC860" i="3"/>
  <c r="BS860" i="3" s="1"/>
  <c r="BC308" i="3"/>
  <c r="BS308" i="3" s="1"/>
  <c r="BC253" i="3"/>
  <c r="BS253" i="3" s="1"/>
  <c r="AM329" i="3" a="1"/>
  <c r="AM329" i="3" s="1"/>
  <c r="AM579" i="3" a="1"/>
  <c r="AM579" i="3" s="1"/>
  <c r="BC579" i="3" s="1"/>
  <c r="BS579" i="3" s="1"/>
  <c r="AM800" i="3" a="1"/>
  <c r="AM800" i="3" s="1"/>
  <c r="BC800" i="3" s="1"/>
  <c r="BS800" i="3" s="1"/>
  <c r="AM519" i="3" a="1"/>
  <c r="AM519" i="3" s="1"/>
  <c r="BC519" i="3" s="1"/>
  <c r="BS519" i="3" s="1"/>
  <c r="AM457" i="3" a="1"/>
  <c r="AM457" i="3" s="1"/>
  <c r="BC457" i="3" s="1"/>
  <c r="BS457" i="3" s="1"/>
  <c r="AM556" i="3" a="1"/>
  <c r="AM556" i="3" s="1"/>
  <c r="AM796" i="3" a="1"/>
  <c r="AM796" i="3" s="1"/>
  <c r="BC796" i="3" s="1"/>
  <c r="BS796" i="3" s="1"/>
  <c r="AM843" i="3" a="1"/>
  <c r="AM843" i="3" s="1"/>
  <c r="BC843" i="3" s="1"/>
  <c r="BS843" i="3" s="1"/>
  <c r="AM338" i="3" a="1"/>
  <c r="AM338" i="3" s="1"/>
  <c r="BC338" i="3" s="1"/>
  <c r="BS338" i="3" s="1"/>
  <c r="AM749" i="3" a="1"/>
  <c r="AM749" i="3" s="1"/>
  <c r="BC749" i="3" s="1"/>
  <c r="BS749" i="3" s="1"/>
  <c r="AM544" i="3" a="1"/>
  <c r="AM544" i="3" s="1"/>
  <c r="BC544" i="3" s="1"/>
  <c r="BS544" i="3" s="1"/>
  <c r="AM209" i="3" a="1"/>
  <c r="AM209" i="3" s="1"/>
  <c r="AM115" i="3" a="1"/>
  <c r="AM115" i="3" s="1"/>
  <c r="AM497" i="3" a="1"/>
  <c r="AM497" i="3" s="1"/>
  <c r="BC497" i="3" s="1"/>
  <c r="BS497" i="3" s="1"/>
  <c r="AM802" i="3" a="1"/>
  <c r="AM802" i="3" s="1"/>
  <c r="BC802" i="3" s="1"/>
  <c r="BS802" i="3" s="1"/>
  <c r="AM243" i="3" a="1"/>
  <c r="AM243" i="3" s="1"/>
  <c r="AM518" i="3" a="1"/>
  <c r="AM518" i="3" s="1"/>
  <c r="AM733" i="3" a="1"/>
  <c r="AM733" i="3" s="1"/>
  <c r="AM445" i="3" a="1"/>
  <c r="AM445" i="3" s="1"/>
  <c r="BC445" i="3" s="1"/>
  <c r="BS445" i="3" s="1"/>
  <c r="AM646" i="3" a="1"/>
  <c r="AM646" i="3" s="1"/>
  <c r="BC646" i="3" s="1"/>
  <c r="BS646" i="3" s="1"/>
  <c r="AM289" i="3" a="1"/>
  <c r="AM289" i="3" s="1"/>
  <c r="AM632" i="3" a="1"/>
  <c r="AM632" i="3" s="1"/>
  <c r="AM317" i="3" a="1"/>
  <c r="AM317" i="3" s="1"/>
  <c r="BC317" i="3" s="1"/>
  <c r="BS317" i="3" s="1"/>
  <c r="AM844" i="3" a="1"/>
  <c r="AM844" i="3" s="1"/>
  <c r="BC844" i="3" s="1"/>
  <c r="BS844" i="3" s="1"/>
  <c r="AM70" i="3" a="1"/>
  <c r="AM70" i="3" s="1"/>
  <c r="BC70" i="3" s="1"/>
  <c r="BS70" i="3" s="1"/>
  <c r="AM245" i="3" a="1"/>
  <c r="AM245" i="3" s="1"/>
  <c r="BC245" i="3" s="1"/>
  <c r="BS245" i="3" s="1"/>
  <c r="AM946" i="3" a="1"/>
  <c r="AM946" i="3" s="1"/>
  <c r="BC946" i="3" s="1"/>
  <c r="BS946" i="3" s="1"/>
  <c r="AM622" i="3" a="1"/>
  <c r="AM622" i="3" s="1"/>
  <c r="BC622" i="3" s="1"/>
  <c r="BS622" i="3" s="1"/>
  <c r="AM435" i="3" a="1"/>
  <c r="AM435" i="3" s="1"/>
  <c r="AM109" i="3" a="1"/>
  <c r="AM109" i="3" s="1"/>
  <c r="BC109" i="3" s="1"/>
  <c r="BS109" i="3" s="1"/>
  <c r="AM610" i="3" a="1"/>
  <c r="AM610" i="3" s="1"/>
  <c r="BC610" i="3" s="1"/>
  <c r="BS610" i="3" s="1"/>
  <c r="AM376" i="3" a="1"/>
  <c r="AM376" i="3" s="1"/>
  <c r="BC376" i="3" s="1"/>
  <c r="BS376" i="3" s="1"/>
  <c r="AM51" i="3" a="1"/>
  <c r="AM51" i="3" s="1"/>
  <c r="AM486" i="3" a="1"/>
  <c r="AM486" i="3" s="1"/>
  <c r="BC486" i="3" s="1"/>
  <c r="BS486" i="3" s="1"/>
  <c r="AM279" i="3" a="1"/>
  <c r="AM279" i="3" s="1"/>
  <c r="AM411" i="3" a="1"/>
  <c r="AM411" i="3" s="1"/>
  <c r="AM722" i="3" a="1"/>
  <c r="AM722" i="3" s="1"/>
  <c r="BC722" i="3" s="1"/>
  <c r="BS722" i="3" s="1"/>
  <c r="AM19" i="3" a="1"/>
  <c r="AM19" i="3" s="1"/>
  <c r="BC19" i="3" s="1"/>
  <c r="AM888" i="3" a="1"/>
  <c r="AM888" i="3" s="1"/>
  <c r="BC888" i="3" s="1"/>
  <c r="BS888" i="3" s="1"/>
  <c r="AM147" i="3" a="1"/>
  <c r="AM147" i="3" s="1"/>
  <c r="BC147" i="3" s="1"/>
  <c r="BS147" i="3" s="1"/>
  <c r="AM401" i="3" a="1"/>
  <c r="AM401" i="3" s="1"/>
  <c r="AM611" i="3" a="1"/>
  <c r="AM611" i="3" s="1"/>
  <c r="BC611" i="3" s="1"/>
  <c r="BS611" i="3" s="1"/>
  <c r="AM361" i="3" a="1"/>
  <c r="AM361" i="3" s="1"/>
  <c r="BC361" i="3" s="1"/>
  <c r="BS361" i="3" s="1"/>
  <c r="AM321" i="3" a="1"/>
  <c r="AM321" i="3" s="1"/>
  <c r="BC321" i="3" s="1"/>
  <c r="BS321" i="3" s="1"/>
  <c r="AM679" i="3" a="1"/>
  <c r="AM679" i="3" s="1"/>
  <c r="BC679" i="3" s="1"/>
  <c r="BS679" i="3" s="1"/>
  <c r="AM891" i="3" a="1"/>
  <c r="AM891" i="3" s="1"/>
  <c r="BC891" i="3" s="1"/>
  <c r="BS891" i="3" s="1"/>
  <c r="AM326" i="3" a="1"/>
  <c r="AM326" i="3" s="1"/>
  <c r="AM839" i="3" a="1"/>
  <c r="AM839" i="3" s="1"/>
  <c r="BC839" i="3" s="1"/>
  <c r="BS839" i="3" s="1"/>
  <c r="AM528" i="3" a="1"/>
  <c r="AM528" i="3" s="1"/>
  <c r="BC677" i="3"/>
  <c r="BS677" i="3" s="1"/>
  <c r="BC951" i="3"/>
  <c r="BS951" i="3" s="1"/>
  <c r="BC310" i="3"/>
  <c r="BS310" i="3" s="1"/>
  <c r="BC509" i="3"/>
  <c r="BS509" i="3" s="1"/>
  <c r="BC212" i="3"/>
  <c r="BS212" i="3" s="1"/>
  <c r="BC472" i="3"/>
  <c r="BS472" i="3" s="1"/>
  <c r="BC413" i="3"/>
  <c r="BS413" i="3" s="1"/>
  <c r="BC886" i="3"/>
  <c r="BS886" i="3" s="1"/>
  <c r="AM971" i="3" a="1"/>
  <c r="AM971" i="3" s="1"/>
  <c r="BC971" i="3" s="1"/>
  <c r="BS971" i="3" s="1"/>
  <c r="AM73" i="3" a="1"/>
  <c r="AM73" i="3" s="1"/>
  <c r="BC73" i="3" s="1"/>
  <c r="BS73" i="3" s="1"/>
  <c r="AM522" i="3" a="1"/>
  <c r="AM522" i="3" s="1"/>
  <c r="BC522" i="3" s="1"/>
  <c r="BS522" i="3" s="1"/>
  <c r="AM62" i="3" a="1"/>
  <c r="AM62" i="3" s="1"/>
  <c r="AM155" i="3" a="1"/>
  <c r="AM155" i="3" s="1"/>
  <c r="AM193" i="3" a="1"/>
  <c r="AM193" i="3" s="1"/>
  <c r="BC193" i="3" s="1"/>
  <c r="BS193" i="3" s="1"/>
  <c r="AM229" i="3" a="1"/>
  <c r="AM229" i="3" s="1"/>
  <c r="AM657" i="3" a="1"/>
  <c r="AM657" i="3" s="1"/>
  <c r="AM991" i="3" a="1"/>
  <c r="AM991" i="3" s="1"/>
  <c r="AM997" i="3" a="1"/>
  <c r="AM997" i="3" s="1"/>
  <c r="AM667" i="3" a="1"/>
  <c r="AM667" i="3" s="1"/>
  <c r="BC667" i="3" s="1"/>
  <c r="BS667" i="3" s="1"/>
  <c r="AM705" i="3" a="1"/>
  <c r="AM705" i="3" s="1"/>
  <c r="AM607" i="3" a="1"/>
  <c r="AM607" i="3" s="1"/>
  <c r="BC607" i="3" s="1"/>
  <c r="BS607" i="3" s="1"/>
  <c r="AM731" i="3" a="1"/>
  <c r="AM731" i="3" s="1"/>
  <c r="BC731" i="3" s="1"/>
  <c r="BS731" i="3" s="1"/>
  <c r="AM887" i="3" a="1"/>
  <c r="AM887" i="3" s="1"/>
  <c r="BC887" i="3" s="1"/>
  <c r="BS887" i="3" s="1"/>
  <c r="AM659" i="3" a="1"/>
  <c r="AM659" i="3" s="1"/>
  <c r="BC659" i="3" s="1"/>
  <c r="BS659" i="3" s="1"/>
  <c r="AM894" i="3" a="1"/>
  <c r="AM894" i="3" s="1"/>
  <c r="BC894" i="3" s="1"/>
  <c r="BS894" i="3" s="1"/>
  <c r="AM597" i="3" a="1"/>
  <c r="AM597" i="3" s="1"/>
  <c r="BC597" i="3" s="1"/>
  <c r="BS597" i="3" s="1"/>
  <c r="AM698" i="3" a="1"/>
  <c r="AM698" i="3" s="1"/>
  <c r="BC698" i="3" s="1"/>
  <c r="BS698" i="3" s="1"/>
  <c r="AM424" i="3" a="1"/>
  <c r="AM424" i="3" s="1"/>
  <c r="BC424" i="3" s="1"/>
  <c r="BS424" i="3" s="1"/>
  <c r="AM675" i="3" a="1"/>
  <c r="AM675" i="3" s="1"/>
  <c r="BC675" i="3" s="1"/>
  <c r="BS675" i="3" s="1"/>
  <c r="AM192" i="3" a="1"/>
  <c r="AM192" i="3" s="1"/>
  <c r="BC192" i="3" s="1"/>
  <c r="BS192" i="3" s="1"/>
  <c r="AM123" i="3" a="1"/>
  <c r="AM123" i="3" s="1"/>
  <c r="BC123" i="3" s="1"/>
  <c r="BS123" i="3" s="1"/>
  <c r="AM136" i="3" a="1"/>
  <c r="AM136" i="3" s="1"/>
  <c r="BC136" i="3" s="1"/>
  <c r="BS136" i="3" s="1"/>
  <c r="AM97" i="3" a="1"/>
  <c r="AM97" i="3" s="1"/>
  <c r="BC97" i="3" s="1"/>
  <c r="BS97" i="3" s="1"/>
  <c r="AM612" i="3" a="1"/>
  <c r="AM612" i="3" s="1"/>
  <c r="BC612" i="3" s="1"/>
  <c r="BS612" i="3" s="1"/>
  <c r="AM469" i="3" a="1"/>
  <c r="AM469" i="3" s="1"/>
  <c r="AM739" i="3" a="1"/>
  <c r="AM739" i="3" s="1"/>
  <c r="BC739" i="3" s="1"/>
  <c r="BS739" i="3" s="1"/>
  <c r="AM874" i="3" a="1"/>
  <c r="AM874" i="3" s="1"/>
  <c r="AM323" i="3" a="1"/>
  <c r="AM323" i="3" s="1"/>
  <c r="AM858" i="3" a="1"/>
  <c r="AM858" i="3" s="1"/>
  <c r="AM692" i="3" a="1"/>
  <c r="AM692" i="3" s="1"/>
  <c r="BR58" i="3"/>
  <c r="BB898" i="3"/>
  <c r="BR898" i="3" s="1"/>
  <c r="BB204" i="3"/>
  <c r="BR204" i="3" s="1"/>
  <c r="BB537" i="3"/>
  <c r="BR537" i="3" s="1"/>
  <c r="BB770" i="3"/>
  <c r="BR770" i="3" s="1"/>
  <c r="BC208" i="3"/>
  <c r="BS208" i="3" s="1"/>
  <c r="BC67" i="3"/>
  <c r="BS67" i="3" s="1"/>
  <c r="BC487" i="3"/>
  <c r="BS487" i="3" s="1"/>
  <c r="AM965" i="3" a="1"/>
  <c r="AM965" i="3" s="1"/>
  <c r="AM447" i="3" a="1"/>
  <c r="AM447" i="3" s="1"/>
  <c r="BC447" i="3" s="1"/>
  <c r="BS447" i="3" s="1"/>
  <c r="BB587" i="3"/>
  <c r="BR587" i="3" s="1"/>
  <c r="BB308" i="3"/>
  <c r="BR308" i="3" s="1"/>
  <c r="BB749" i="3"/>
  <c r="BR749" i="3" s="1"/>
  <c r="BB545" i="3"/>
  <c r="BR545" i="3" s="1"/>
  <c r="BB33" i="3"/>
  <c r="BB528" i="3"/>
  <c r="BR528" i="3" s="1"/>
  <c r="BB57" i="3"/>
  <c r="BB908" i="3"/>
  <c r="BR908" i="3" s="1"/>
  <c r="BB552" i="3"/>
  <c r="BR552" i="3" s="1"/>
  <c r="BB542" i="3"/>
  <c r="BR542" i="3" s="1"/>
  <c r="BB969" i="3"/>
  <c r="BR969" i="3" s="1"/>
  <c r="BB784" i="3"/>
  <c r="BR784" i="3" s="1"/>
  <c r="BB643" i="3"/>
  <c r="BR643" i="3" s="1"/>
  <c r="BC184" i="3"/>
  <c r="BS184" i="3" s="1"/>
  <c r="BC511" i="3"/>
  <c r="BS511" i="3" s="1"/>
  <c r="BC502" i="3"/>
  <c r="BS502" i="3" s="1"/>
  <c r="BC130" i="3"/>
  <c r="BS130" i="3" s="1"/>
  <c r="BC459" i="3"/>
  <c r="BS459" i="3" s="1"/>
  <c r="BC637" i="3"/>
  <c r="BS637" i="3" s="1"/>
  <c r="BC925" i="3"/>
  <c r="BS925" i="3" s="1"/>
  <c r="BC283" i="3"/>
  <c r="BS283" i="3" s="1"/>
  <c r="BC965" i="3"/>
  <c r="BS965" i="3" s="1"/>
  <c r="AM104" i="3" a="1"/>
  <c r="AM104" i="3" s="1"/>
  <c r="BC104" i="3" s="1"/>
  <c r="BS104" i="3" s="1"/>
  <c r="AM287" i="3" a="1"/>
  <c r="AM287" i="3" s="1"/>
  <c r="AM539" i="3" a="1"/>
  <c r="AM539" i="3" s="1"/>
  <c r="BC539" i="3" s="1"/>
  <c r="BS539" i="3" s="1"/>
  <c r="AM592" i="3" a="1"/>
  <c r="AM592" i="3" s="1"/>
  <c r="AM892" i="3" a="1"/>
  <c r="AM892" i="3" s="1"/>
  <c r="BC892" i="3" s="1"/>
  <c r="BS892" i="3" s="1"/>
  <c r="AM804" i="3" a="1"/>
  <c r="AM804" i="3" s="1"/>
  <c r="BC804" i="3" s="1"/>
  <c r="BS804" i="3" s="1"/>
  <c r="AM560" i="3" a="1"/>
  <c r="AM560" i="3" s="1"/>
  <c r="BC560" i="3" s="1"/>
  <c r="BS560" i="3" s="1"/>
  <c r="AM343" i="3" a="1"/>
  <c r="AM343" i="3" s="1"/>
  <c r="AM910" i="3" a="1"/>
  <c r="AM910" i="3" s="1"/>
  <c r="BC910" i="3" s="1"/>
  <c r="BS910" i="3" s="1"/>
  <c r="AM981" i="3" a="1"/>
  <c r="AM981" i="3" s="1"/>
  <c r="AM282" i="3" a="1"/>
  <c r="AM282" i="3" s="1"/>
  <c r="BC282" i="3" s="1"/>
  <c r="BS282" i="3" s="1"/>
  <c r="AM801" i="3" a="1"/>
  <c r="AM801" i="3" s="1"/>
  <c r="BC801" i="3" s="1"/>
  <c r="BS801" i="3" s="1"/>
  <c r="AM249" i="3" a="1"/>
  <c r="AM249" i="3" s="1"/>
  <c r="AM760" i="3" a="1"/>
  <c r="AM760" i="3" s="1"/>
  <c r="AM630" i="3" a="1"/>
  <c r="AM630" i="3" s="1"/>
  <c r="BC630" i="3" s="1"/>
  <c r="BS630" i="3" s="1"/>
  <c r="AM742" i="3" a="1"/>
  <c r="AM742" i="3" s="1"/>
  <c r="AM824" i="3" a="1"/>
  <c r="AM824" i="3" s="1"/>
  <c r="AM144" i="3" a="1"/>
  <c r="AM144" i="3" s="1"/>
  <c r="AM214" i="3" a="1"/>
  <c r="AM214" i="3" s="1"/>
  <c r="BC214" i="3" s="1"/>
  <c r="BS214" i="3" s="1"/>
  <c r="AM170" i="3" a="1"/>
  <c r="AM170" i="3" s="1"/>
  <c r="AM57" i="3" a="1"/>
  <c r="AM57" i="3" s="1"/>
  <c r="BC57" i="3" s="1"/>
  <c r="AM318" i="3" a="1"/>
  <c r="AM318" i="3" s="1"/>
  <c r="AM59" i="3" a="1"/>
  <c r="AM59" i="3" s="1"/>
  <c r="AM557" i="3" a="1"/>
  <c r="AM557" i="3" s="1"/>
  <c r="AM60" i="3" a="1"/>
  <c r="AM60" i="3" s="1"/>
  <c r="BC60" i="3" s="1"/>
  <c r="BS60" i="3" s="1"/>
  <c r="AM516" i="3" a="1"/>
  <c r="AM516" i="3" s="1"/>
  <c r="AM240" i="3" a="1"/>
  <c r="AM240" i="3" s="1"/>
  <c r="BC240" i="3" s="1"/>
  <c r="BS240" i="3" s="1"/>
  <c r="AM542" i="3" a="1"/>
  <c r="AM542" i="3" s="1"/>
  <c r="AM846" i="3" a="1"/>
  <c r="AM846" i="3" s="1"/>
  <c r="BC846" i="3" s="1"/>
  <c r="BS846" i="3" s="1"/>
  <c r="AM452" i="3" a="1"/>
  <c r="AM452" i="3" s="1"/>
  <c r="BC452" i="3" s="1"/>
  <c r="BS452" i="3" s="1"/>
  <c r="AM794" i="3" a="1"/>
  <c r="AM794" i="3" s="1"/>
  <c r="BC794" i="3" s="1"/>
  <c r="BS794" i="3" s="1"/>
  <c r="AM1007" i="3" a="1"/>
  <c r="AM1007" i="3" s="1"/>
  <c r="AM451" i="3" a="1"/>
  <c r="AM451" i="3" s="1"/>
  <c r="BC451" i="3" s="1"/>
  <c r="BS451" i="3" s="1"/>
  <c r="BC312" i="3"/>
  <c r="BS312" i="3" s="1"/>
  <c r="BC583" i="3"/>
  <c r="BS583" i="3" s="1"/>
  <c r="BC904" i="3"/>
  <c r="BS904" i="3" s="1"/>
  <c r="BC347" i="3"/>
  <c r="BS347" i="3" s="1"/>
  <c r="BC1006" i="3"/>
  <c r="BS1006" i="3" s="1"/>
  <c r="BC177" i="3"/>
  <c r="BS177" i="3" s="1"/>
  <c r="BC527" i="3"/>
  <c r="BS527" i="3" s="1"/>
  <c r="BC256" i="3"/>
  <c r="BS256" i="3" s="1"/>
  <c r="BC671" i="3"/>
  <c r="BS671" i="3" s="1"/>
  <c r="BC818" i="3"/>
  <c r="BS818" i="3" s="1"/>
  <c r="BC767" i="3"/>
  <c r="BS767" i="3" s="1"/>
  <c r="BR50" i="3"/>
  <c r="BC735" i="3"/>
  <c r="BS735" i="3" s="1"/>
  <c r="BC117" i="3"/>
  <c r="BS117" i="3" s="1"/>
  <c r="BC107" i="3"/>
  <c r="BS107" i="3" s="1"/>
  <c r="BC219" i="3"/>
  <c r="BS219" i="3" s="1"/>
  <c r="BC35" i="3"/>
  <c r="BC633" i="3"/>
  <c r="BS633" i="3" s="1"/>
  <c r="BC138" i="3"/>
  <c r="BS138" i="3" s="1"/>
  <c r="BC40" i="3"/>
  <c r="BC711" i="3"/>
  <c r="BS711" i="3" s="1"/>
  <c r="BC821" i="3"/>
  <c r="BS821" i="3" s="1"/>
  <c r="BC831" i="3"/>
  <c r="BS831" i="3" s="1"/>
  <c r="BC665" i="3"/>
  <c r="BS665" i="3" s="1"/>
  <c r="BC198" i="3"/>
  <c r="BS198" i="3" s="1"/>
  <c r="BC990" i="3"/>
  <c r="BS990" i="3" s="1"/>
  <c r="BC510" i="3"/>
  <c r="BS510" i="3" s="1"/>
  <c r="BC940" i="3"/>
  <c r="BS940" i="3" s="1"/>
  <c r="BC769" i="3"/>
  <c r="BS769" i="3" s="1"/>
  <c r="BJ21" i="3"/>
  <c r="BR26" i="3"/>
  <c r="BJ12" i="3"/>
  <c r="BC629" i="3"/>
  <c r="BS629" i="3" s="1"/>
  <c r="BC190" i="3"/>
  <c r="BS190" i="3" s="1"/>
  <c r="BR16" i="3"/>
  <c r="BC504" i="3"/>
  <c r="BS504" i="3" s="1"/>
  <c r="BJ29" i="3"/>
  <c r="BC647" i="3"/>
  <c r="BS647" i="3" s="1"/>
  <c r="BC820" i="3"/>
  <c r="BS820" i="3" s="1"/>
  <c r="BC536" i="3"/>
  <c r="BS536" i="3" s="1"/>
  <c r="BC397" i="3"/>
  <c r="BS397" i="3" s="1"/>
  <c r="BC391" i="3"/>
  <c r="BS391" i="3" s="1"/>
  <c r="BC416" i="3"/>
  <c r="BS416" i="3" s="1"/>
  <c r="BC494" i="3"/>
  <c r="BS494" i="3" s="1"/>
  <c r="BC298" i="3"/>
  <c r="BS298" i="3" s="1"/>
  <c r="BC559" i="3"/>
  <c r="BS559" i="3" s="1"/>
  <c r="BC56" i="3"/>
  <c r="BC852" i="3"/>
  <c r="BS852" i="3" s="1"/>
  <c r="BC564" i="3"/>
  <c r="BS564" i="3" s="1"/>
  <c r="BC52" i="3"/>
  <c r="BJ38" i="3"/>
  <c r="BC782" i="3"/>
  <c r="BS782" i="3" s="1"/>
  <c r="BC383" i="3"/>
  <c r="BS383" i="3" s="1"/>
  <c r="AU89" i="3" a="1"/>
  <c r="AU89" i="3" s="1"/>
  <c r="BC89" i="3" s="1"/>
  <c r="BS89" i="3" s="1"/>
  <c r="AU858" i="3" a="1"/>
  <c r="AU858" i="3" s="1"/>
  <c r="BC858" i="3" s="1"/>
  <c r="BS858" i="3" s="1"/>
  <c r="AU366" i="3" a="1"/>
  <c r="AU366" i="3" s="1"/>
  <c r="AU874" i="3" a="1"/>
  <c r="AU874" i="3" s="1"/>
  <c r="AU146" i="3" a="1"/>
  <c r="AU146" i="3" s="1"/>
  <c r="BC146" i="3" s="1"/>
  <c r="BS146" i="3" s="1"/>
  <c r="AU478" i="3" a="1"/>
  <c r="AU478" i="3" s="1"/>
  <c r="AU357" i="3" a="1"/>
  <c r="AU357" i="3" s="1"/>
  <c r="AU959" i="3" a="1"/>
  <c r="AU959" i="3" s="1"/>
  <c r="AU173" i="3" a="1"/>
  <c r="AU173" i="3" s="1"/>
  <c r="AU477" i="3" a="1"/>
  <c r="AU477" i="3" s="1"/>
  <c r="BC477" i="3" s="1"/>
  <c r="BS477" i="3" s="1"/>
  <c r="AU427" i="3" a="1"/>
  <c r="AU427" i="3" s="1"/>
  <c r="BC427" i="3" s="1"/>
  <c r="BS427" i="3" s="1"/>
  <c r="AU999" i="3" a="1"/>
  <c r="AU999" i="3" s="1"/>
  <c r="AU500" i="3" a="1"/>
  <c r="AU500" i="3" s="1"/>
  <c r="AU897" i="3" a="1"/>
  <c r="AU897" i="3" s="1"/>
  <c r="BC897" i="3" s="1"/>
  <c r="BS897" i="3" s="1"/>
  <c r="AU895" i="3" a="1"/>
  <c r="AU895" i="3" s="1"/>
  <c r="BC895" i="3" s="1"/>
  <c r="BS895" i="3" s="1"/>
  <c r="AU62" i="3" a="1"/>
  <c r="AU62" i="3" s="1"/>
  <c r="AU866" i="3" a="1"/>
  <c r="AU866" i="3" s="1"/>
  <c r="AU269" i="3" a="1"/>
  <c r="AU269" i="3" s="1"/>
  <c r="AU604" i="3" a="1"/>
  <c r="AU604" i="3" s="1"/>
  <c r="BC604" i="3" s="1"/>
  <c r="BS604" i="3" s="1"/>
  <c r="AU933" i="3" a="1"/>
  <c r="AU933" i="3" s="1"/>
  <c r="BC933" i="3" s="1"/>
  <c r="BS933" i="3" s="1"/>
  <c r="AU112" i="3" a="1"/>
  <c r="AU112" i="3" s="1"/>
  <c r="BC112" i="3" s="1"/>
  <c r="BS112" i="3" s="1"/>
  <c r="AU495" i="3" a="1"/>
  <c r="AU495" i="3" s="1"/>
  <c r="BC495" i="3" s="1"/>
  <c r="BS495" i="3" s="1"/>
  <c r="AU824" i="3" a="1"/>
  <c r="AU824" i="3" s="1"/>
  <c r="AU328" i="3" a="1"/>
  <c r="AU328" i="3" s="1"/>
  <c r="AU410" i="3" a="1"/>
  <c r="AU410" i="3" s="1"/>
  <c r="AU236" i="3" a="1"/>
  <c r="AU236" i="3" s="1"/>
  <c r="BC236" i="3" s="1"/>
  <c r="BS236" i="3" s="1"/>
  <c r="AU635" i="3" a="1"/>
  <c r="AU635" i="3" s="1"/>
  <c r="BC635" i="3" s="1"/>
  <c r="BS635" i="3" s="1"/>
  <c r="AU53" i="3" a="1"/>
  <c r="AU53" i="3" s="1"/>
  <c r="BC53" i="3" s="1"/>
  <c r="AU263" i="3" a="1"/>
  <c r="AU263" i="3" s="1"/>
  <c r="AU972" i="3" a="1"/>
  <c r="AU972" i="3" s="1"/>
  <c r="BC972" i="3" s="1"/>
  <c r="BS972" i="3" s="1"/>
  <c r="AU340" i="3" a="1"/>
  <c r="AU340" i="3" s="1"/>
  <c r="AU997" i="3" a="1"/>
  <c r="AU997" i="3" s="1"/>
  <c r="AU69" i="3" a="1"/>
  <c r="AU69" i="3" s="1"/>
  <c r="AU216" i="3" a="1"/>
  <c r="AU216" i="3" s="1"/>
  <c r="BC216" i="3" s="1"/>
  <c r="BS216" i="3" s="1"/>
  <c r="AU541" i="3" a="1"/>
  <c r="AU541" i="3" s="1"/>
  <c r="BC541" i="3" s="1"/>
  <c r="BS541" i="3" s="1"/>
  <c r="AU149" i="3" a="1"/>
  <c r="AU149" i="3" s="1"/>
  <c r="BC149" i="3" s="1"/>
  <c r="BS149" i="3" s="1"/>
  <c r="AU770" i="3" a="1"/>
  <c r="AU770" i="3" s="1"/>
  <c r="BC770" i="3" s="1"/>
  <c r="BS770" i="3" s="1"/>
  <c r="AU570" i="3" a="1"/>
  <c r="AU570" i="3" s="1"/>
  <c r="BC570" i="3" s="1"/>
  <c r="BS570" i="3" s="1"/>
  <c r="AU923" i="3" a="1"/>
  <c r="AU923" i="3" s="1"/>
  <c r="BC923" i="3" s="1"/>
  <c r="BS923" i="3" s="1"/>
  <c r="AU154" i="3" a="1"/>
  <c r="AU154" i="3" s="1"/>
  <c r="AU469" i="3" a="1"/>
  <c r="AU469" i="3" s="1"/>
  <c r="AU982" i="3" a="1"/>
  <c r="AU982" i="3" s="1"/>
  <c r="AU692" i="3" a="1"/>
  <c r="AU692" i="3" s="1"/>
  <c r="AU596" i="3" a="1"/>
  <c r="AU596" i="3" s="1"/>
  <c r="AU754" i="3" a="1"/>
  <c r="AU754" i="3" s="1"/>
  <c r="AU183" i="3" a="1"/>
  <c r="AU183" i="3" s="1"/>
  <c r="AU651" i="3" a="1"/>
  <c r="AU651" i="3" s="1"/>
  <c r="BC651" i="3" s="1"/>
  <c r="BS651" i="3" s="1"/>
  <c r="AU864" i="3" a="1"/>
  <c r="AU864" i="3" s="1"/>
  <c r="AU956" i="3" a="1"/>
  <c r="AU956" i="3" s="1"/>
  <c r="BC956" i="3" s="1"/>
  <c r="BS956" i="3" s="1"/>
  <c r="AU819" i="3" a="1"/>
  <c r="AU819" i="3" s="1"/>
  <c r="BC819" i="3" s="1"/>
  <c r="BS819" i="3" s="1"/>
  <c r="AU352" i="3" a="1"/>
  <c r="AU352" i="3" s="1"/>
  <c r="BC352" i="3" s="1"/>
  <c r="BS352" i="3" s="1"/>
  <c r="AU150" i="3" a="1"/>
  <c r="AU150" i="3" s="1"/>
  <c r="BC150" i="3" s="1"/>
  <c r="BS150" i="3" s="1"/>
  <c r="AU657" i="3" a="1"/>
  <c r="AU657" i="3" s="1"/>
  <c r="AU771" i="3" a="1"/>
  <c r="AU771" i="3" s="1"/>
  <c r="BC771" i="3" s="1"/>
  <c r="BS771" i="3" s="1"/>
  <c r="AU920" i="3" a="1"/>
  <c r="AU920" i="3" s="1"/>
  <c r="BC920" i="3" s="1"/>
  <c r="BS920" i="3" s="1"/>
  <c r="AU316" i="3" a="1"/>
  <c r="AU316" i="3" s="1"/>
  <c r="AU326" i="3" a="1"/>
  <c r="AU326" i="3" s="1"/>
  <c r="AU32" i="3" a="1"/>
  <c r="AU32" i="3" s="1"/>
  <c r="BC32" i="3" s="1"/>
  <c r="AU869" i="3" a="1"/>
  <c r="AU869" i="3" s="1"/>
  <c r="BC869" i="3" s="1"/>
  <c r="BS869" i="3" s="1"/>
  <c r="AU850" i="3" a="1"/>
  <c r="AU850" i="3" s="1"/>
  <c r="AU526" i="3" a="1"/>
  <c r="AU526" i="3" s="1"/>
  <c r="BC526" i="3" s="1"/>
  <c r="BS526" i="3" s="1"/>
  <c r="AU21" i="3" a="1"/>
  <c r="AU21" i="3" s="1"/>
  <c r="BC21" i="3" s="1"/>
  <c r="AU337" i="3" a="1"/>
  <c r="AU337" i="3" s="1"/>
  <c r="AU280" i="3" a="1"/>
  <c r="AU280" i="3" s="1"/>
  <c r="AU789" i="3" a="1"/>
  <c r="AU789" i="3" s="1"/>
  <c r="BC789" i="3" s="1"/>
  <c r="BS789" i="3" s="1"/>
  <c r="AU108" i="3" a="1"/>
  <c r="AU108" i="3" s="1"/>
  <c r="BC108" i="3" s="1"/>
  <c r="BS108" i="3" s="1"/>
  <c r="AU686" i="3" a="1"/>
  <c r="AU686" i="3" s="1"/>
  <c r="AU950" i="3" a="1"/>
  <c r="AU950" i="3" s="1"/>
  <c r="BC950" i="3" s="1"/>
  <c r="BS950" i="3" s="1"/>
  <c r="AU384" i="3" a="1"/>
  <c r="AU384" i="3" s="1"/>
  <c r="AU292" i="3" a="1"/>
  <c r="AU292" i="3" s="1"/>
  <c r="AU788" i="3" a="1"/>
  <c r="AU788" i="3" s="1"/>
  <c r="AU430" i="3" a="1"/>
  <c r="AU430" i="3" s="1"/>
  <c r="AU435" i="3" a="1"/>
  <c r="AU435" i="3" s="1"/>
  <c r="AU343" i="3" a="1"/>
  <c r="AU343" i="3" s="1"/>
  <c r="AU389" i="3" a="1"/>
  <c r="AU389" i="3" s="1"/>
  <c r="AU379" i="3" a="1"/>
  <c r="AU379" i="3" s="1"/>
  <c r="BC379" i="3" s="1"/>
  <c r="BS379" i="3" s="1"/>
  <c r="AU132" i="3" a="1"/>
  <c r="AU132" i="3" s="1"/>
  <c r="AU320" i="3" a="1"/>
  <c r="AU320" i="3" s="1"/>
  <c r="AU507" i="3" a="1"/>
  <c r="AU507" i="3" s="1"/>
  <c r="AU717" i="3" a="1"/>
  <c r="AU717" i="3" s="1"/>
  <c r="AU898" i="3" a="1"/>
  <c r="AU898" i="3" s="1"/>
  <c r="AU588" i="3" a="1"/>
  <c r="AU588" i="3" s="1"/>
  <c r="BC588" i="3" s="1"/>
  <c r="BS588" i="3" s="1"/>
  <c r="AU227" i="3" a="1"/>
  <c r="AU227" i="3" s="1"/>
  <c r="AU592" i="3" a="1"/>
  <c r="AU592" i="3" s="1"/>
  <c r="AU542" i="3" a="1"/>
  <c r="AU542" i="3" s="1"/>
  <c r="AU797" i="3" a="1"/>
  <c r="AU797" i="3" s="1"/>
  <c r="BC797" i="3" s="1"/>
  <c r="BS797" i="3" s="1"/>
  <c r="AU402" i="3" a="1"/>
  <c r="AU402" i="3" s="1"/>
  <c r="AU666" i="3" a="1"/>
  <c r="AU666" i="3" s="1"/>
  <c r="BC666" i="3" s="1"/>
  <c r="BS666" i="3" s="1"/>
  <c r="AU751" i="3" a="1"/>
  <c r="AU751" i="3" s="1"/>
  <c r="AU829" i="3" a="1"/>
  <c r="AU829" i="3" s="1"/>
  <c r="BC829" i="3" s="1"/>
  <c r="BS829" i="3" s="1"/>
  <c r="AU115" i="3" a="1"/>
  <c r="AU115" i="3" s="1"/>
  <c r="AU545" i="3" a="1"/>
  <c r="AU545" i="3" s="1"/>
  <c r="AU905" i="3" a="1"/>
  <c r="AU905" i="3" s="1"/>
  <c r="BC905" i="3" s="1"/>
  <c r="BS905" i="3" s="1"/>
  <c r="AU299" i="3" a="1"/>
  <c r="AU299" i="3" s="1"/>
  <c r="AU322" i="3" a="1"/>
  <c r="AU322" i="3" s="1"/>
  <c r="AU231" i="3" a="1"/>
  <c r="AU231" i="3" s="1"/>
  <c r="BC231" i="3" s="1"/>
  <c r="BS231" i="3" s="1"/>
  <c r="AU200" i="3" a="1"/>
  <c r="AU200" i="3" s="1"/>
  <c r="AU680" i="3" a="1"/>
  <c r="AU680" i="3" s="1"/>
  <c r="BC680" i="3" s="1"/>
  <c r="BS680" i="3" s="1"/>
  <c r="AU833" i="3" a="1"/>
  <c r="AU833" i="3" s="1"/>
  <c r="AU479" i="3" a="1"/>
  <c r="AU479" i="3" s="1"/>
  <c r="AU49" i="3" a="1"/>
  <c r="AU49" i="3" s="1"/>
  <c r="BC49" i="3" s="1"/>
  <c r="AU842" i="3" a="1"/>
  <c r="AU842" i="3" s="1"/>
  <c r="AU851" i="3" a="1"/>
  <c r="AU851" i="3" s="1"/>
  <c r="BC851" i="3" s="1"/>
  <c r="BS851" i="3" s="1"/>
  <c r="AU658" i="3" a="1"/>
  <c r="AU658" i="3" s="1"/>
  <c r="BC658" i="3" s="1"/>
  <c r="BS658" i="3" s="1"/>
  <c r="AU994" i="3" a="1"/>
  <c r="AU994" i="3" s="1"/>
  <c r="BC994" i="3" s="1"/>
  <c r="BS994" i="3" s="1"/>
  <c r="AU912" i="3" a="1"/>
  <c r="AU912" i="3" s="1"/>
  <c r="BC912" i="3" s="1"/>
  <c r="BS912" i="3" s="1"/>
  <c r="AU733" i="3" a="1"/>
  <c r="AU733" i="3" s="1"/>
  <c r="AU1009" i="3" a="1"/>
  <c r="AU1009" i="3" s="1"/>
  <c r="BC1009" i="3" s="1"/>
  <c r="BS1009" i="3" s="1"/>
  <c r="AU863" i="3" a="1"/>
  <c r="AU863" i="3" s="1"/>
  <c r="BC863" i="3" s="1"/>
  <c r="BS863" i="3" s="1"/>
  <c r="AU370" i="3" a="1"/>
  <c r="AU370" i="3" s="1"/>
  <c r="AU242" i="3" a="1"/>
  <c r="AU242" i="3" s="1"/>
  <c r="BC242" i="3" s="1"/>
  <c r="BS242" i="3" s="1"/>
  <c r="AU386" i="3" a="1"/>
  <c r="AU386" i="3" s="1"/>
  <c r="BC386" i="3" s="1"/>
  <c r="BS386" i="3" s="1"/>
  <c r="AU415" i="3" a="1"/>
  <c r="AU415" i="3" s="1"/>
  <c r="AU360" i="3" a="1"/>
  <c r="AU360" i="3" s="1"/>
  <c r="AU255" i="3" a="1"/>
  <c r="AU255" i="3" s="1"/>
  <c r="AU922" i="3" a="1"/>
  <c r="AU922" i="3" s="1"/>
  <c r="BC922" i="3" s="1"/>
  <c r="BS922" i="3" s="1"/>
  <c r="AU942" i="3" a="1"/>
  <c r="AU942" i="3" s="1"/>
  <c r="AU209" i="3" a="1"/>
  <c r="AU209" i="3" s="1"/>
  <c r="AU911" i="3" a="1"/>
  <c r="AU911" i="3" s="1"/>
  <c r="AU673" i="3" a="1"/>
  <c r="AU673" i="3" s="1"/>
  <c r="AU155" i="3" a="1"/>
  <c r="AU155" i="3" s="1"/>
  <c r="BC155" i="3" s="1"/>
  <c r="BS155" i="3" s="1"/>
  <c r="AU276" i="3" a="1"/>
  <c r="AU276" i="3" s="1"/>
  <c r="AU398" i="3" a="1"/>
  <c r="AU398" i="3" s="1"/>
  <c r="BC398" i="3" s="1"/>
  <c r="BS398" i="3" s="1"/>
  <c r="AU952" i="3" a="1"/>
  <c r="AU952" i="3" s="1"/>
  <c r="AU324" i="3" a="1"/>
  <c r="AU324" i="3" s="1"/>
  <c r="AU695" i="3" a="1"/>
  <c r="AU695" i="3" s="1"/>
  <c r="AU371" i="3" a="1"/>
  <c r="AU371" i="3" s="1"/>
  <c r="BC371" i="3" s="1"/>
  <c r="BS371" i="3" s="1"/>
  <c r="AU743" i="3" a="1"/>
  <c r="AU743" i="3" s="1"/>
  <c r="BC743" i="3" s="1"/>
  <c r="BS743" i="3" s="1"/>
  <c r="AU400" i="3" a="1"/>
  <c r="AU400" i="3" s="1"/>
  <c r="AU913" i="3" a="1"/>
  <c r="AU913" i="3" s="1"/>
  <c r="BC913" i="3" s="1"/>
  <c r="BS913" i="3" s="1"/>
  <c r="AU182" i="3" a="1"/>
  <c r="AU182" i="3" s="1"/>
  <c r="BC182" i="3" s="1"/>
  <c r="BS182" i="3" s="1"/>
  <c r="AU140" i="3" a="1"/>
  <c r="AU140" i="3" s="1"/>
  <c r="BC140" i="3" s="1"/>
  <c r="BS140" i="3" s="1"/>
  <c r="AU468" i="3" a="1"/>
  <c r="AU468" i="3" s="1"/>
  <c r="AU243" i="3" a="1"/>
  <c r="AU243" i="3" s="1"/>
  <c r="AU125" i="3" a="1"/>
  <c r="AU125" i="3" s="1"/>
  <c r="BC125" i="3" s="1"/>
  <c r="BS125" i="3" s="1"/>
  <c r="AU903" i="3" a="1"/>
  <c r="AU903" i="3" s="1"/>
  <c r="AU419" i="3" a="1"/>
  <c r="AU419" i="3" s="1"/>
  <c r="BC419" i="3" s="1"/>
  <c r="BS419" i="3" s="1"/>
  <c r="AU618" i="3" a="1"/>
  <c r="AU618" i="3" s="1"/>
  <c r="BC618" i="3" s="1"/>
  <c r="BS618" i="3" s="1"/>
  <c r="AU39" i="3" a="1"/>
  <c r="AU39" i="3" s="1"/>
  <c r="AU59" i="3" a="1"/>
  <c r="AU59" i="3" s="1"/>
  <c r="AU916" i="3" a="1"/>
  <c r="AU916" i="3" s="1"/>
  <c r="BC916" i="3" s="1"/>
  <c r="BS916" i="3" s="1"/>
  <c r="AU668" i="3" a="1"/>
  <c r="AU668" i="3" s="1"/>
  <c r="AU508" i="3" a="1"/>
  <c r="AU508" i="3" s="1"/>
  <c r="AU543" i="3" a="1"/>
  <c r="AU543" i="3" s="1"/>
  <c r="AU98" i="3" a="1"/>
  <c r="AU98" i="3" s="1"/>
  <c r="AU51" i="3" a="1"/>
  <c r="AU51" i="3" s="1"/>
  <c r="AU836" i="3" a="1"/>
  <c r="AU836" i="3" s="1"/>
  <c r="AU961" i="3" a="1"/>
  <c r="AU961" i="3" s="1"/>
  <c r="AU434" i="3" a="1"/>
  <c r="AU434" i="3" s="1"/>
  <c r="AU218" i="3" a="1"/>
  <c r="AU218" i="3" s="1"/>
  <c r="AU786" i="3" a="1"/>
  <c r="AU786" i="3" s="1"/>
  <c r="BC786" i="3" s="1"/>
  <c r="BS786" i="3" s="1"/>
  <c r="AU780" i="3" a="1"/>
  <c r="AU780" i="3" s="1"/>
  <c r="AU159" i="3" a="1"/>
  <c r="AU159" i="3" s="1"/>
  <c r="AU870" i="3" a="1"/>
  <c r="AU870" i="3" s="1"/>
  <c r="AU306" i="3" a="1"/>
  <c r="AU306" i="3" s="1"/>
  <c r="BC306" i="3" s="1"/>
  <c r="BS306" i="3" s="1"/>
  <c r="AU390" i="3" a="1"/>
  <c r="AU390" i="3" s="1"/>
  <c r="BC390" i="3" s="1"/>
  <c r="BS390" i="3" s="1"/>
  <c r="AU701" i="3" a="1"/>
  <c r="AU701" i="3" s="1"/>
  <c r="BC701" i="3" s="1"/>
  <c r="BS701" i="3" s="1"/>
  <c r="AU854" i="3" a="1"/>
  <c r="AU854" i="3" s="1"/>
  <c r="BC854" i="3" s="1"/>
  <c r="BS854" i="3" s="1"/>
  <c r="AU893" i="3" a="1"/>
  <c r="AU893" i="3" s="1"/>
  <c r="AU43" i="3" a="1"/>
  <c r="AU43" i="3" s="1"/>
  <c r="BC43" i="3" s="1"/>
  <c r="AU515" i="3" a="1"/>
  <c r="AU515" i="3" s="1"/>
  <c r="BC515" i="3" s="1"/>
  <c r="BS515" i="3" s="1"/>
  <c r="AU453" i="3" a="1"/>
  <c r="AU453" i="3" s="1"/>
  <c r="BC453" i="3" s="1"/>
  <c r="BS453" i="3" s="1"/>
  <c r="AU955" i="3" a="1"/>
  <c r="AU955" i="3" s="1"/>
  <c r="AU615" i="3" a="1"/>
  <c r="AU615" i="3" s="1"/>
  <c r="AU248" i="3" a="1"/>
  <c r="AU248" i="3" s="1"/>
  <c r="AU114" i="3" a="1"/>
  <c r="AU114" i="3" s="1"/>
  <c r="AU289" i="3" a="1"/>
  <c r="AU289" i="3" s="1"/>
  <c r="AU806" i="3" a="1"/>
  <c r="AU806" i="3" s="1"/>
  <c r="AU650" i="3" a="1"/>
  <c r="AU650" i="3" s="1"/>
  <c r="AU582" i="3" a="1"/>
  <c r="AU582" i="3" s="1"/>
  <c r="BR55" i="3"/>
  <c r="BC578" i="3"/>
  <c r="BS578" i="3" s="1"/>
  <c r="BC1008" i="3"/>
  <c r="BS1008" i="3" s="1"/>
  <c r="BC901" i="3"/>
  <c r="BS901" i="3" s="1"/>
  <c r="BC595" i="3"/>
  <c r="BS595" i="3" s="1"/>
  <c r="BC688" i="3"/>
  <c r="BS688" i="3" s="1"/>
  <c r="AM621" i="3" a="1"/>
  <c r="AM621" i="3" s="1"/>
  <c r="BC621" i="3" s="1"/>
  <c r="BS621" i="3" s="1"/>
  <c r="AM111" i="3" a="1"/>
  <c r="AM111" i="3" s="1"/>
  <c r="BC111" i="3" s="1"/>
  <c r="BS111" i="3" s="1"/>
  <c r="AM172" i="3" a="1"/>
  <c r="AM172" i="3" s="1"/>
  <c r="BC172" i="3" s="1"/>
  <c r="BS172" i="3" s="1"/>
  <c r="AM42" i="3" a="1"/>
  <c r="AM42" i="3" s="1"/>
  <c r="BC42" i="3" s="1"/>
  <c r="AM603" i="3" a="1"/>
  <c r="AM603" i="3" s="1"/>
  <c r="BC603" i="3" s="1"/>
  <c r="BS603" i="3" s="1"/>
  <c r="AM333" i="3" a="1"/>
  <c r="AM333" i="3" s="1"/>
  <c r="BC333" i="3" s="1"/>
  <c r="BS333" i="3" s="1"/>
  <c r="AM836" i="3" a="1"/>
  <c r="AM836" i="3" s="1"/>
  <c r="AM758" i="3" a="1"/>
  <c r="AM758" i="3" s="1"/>
  <c r="BC758" i="3" s="1"/>
  <c r="BS758" i="3" s="1"/>
  <c r="AM405" i="3" a="1"/>
  <c r="AM405" i="3" s="1"/>
  <c r="BC405" i="3" s="1"/>
  <c r="BS405" i="3" s="1"/>
  <c r="AM137" i="3" a="1"/>
  <c r="AM137" i="3" s="1"/>
  <c r="BC137" i="3" s="1"/>
  <c r="BS137" i="3" s="1"/>
  <c r="AM200" i="3" a="1"/>
  <c r="AM200" i="3" s="1"/>
  <c r="AM380" i="3" a="1"/>
  <c r="AM380" i="3" s="1"/>
  <c r="BC380" i="3" s="1"/>
  <c r="BS380" i="3" s="1"/>
  <c r="AM281" i="3" a="1"/>
  <c r="AM281" i="3" s="1"/>
  <c r="BC281" i="3" s="1"/>
  <c r="BS281" i="3" s="1"/>
  <c r="AM627" i="3" a="1"/>
  <c r="AM627" i="3" s="1"/>
  <c r="BC627" i="3" s="1"/>
  <c r="BS627" i="3" s="1"/>
  <c r="AM428" i="3" a="1"/>
  <c r="AM428" i="3" s="1"/>
  <c r="BC428" i="3" s="1"/>
  <c r="BS428" i="3" s="1"/>
  <c r="AM568" i="3" a="1"/>
  <c r="AM568" i="3" s="1"/>
  <c r="BC568" i="3" s="1"/>
  <c r="BS568" i="3" s="1"/>
  <c r="AM402" i="3" a="1"/>
  <c r="AM402" i="3" s="1"/>
  <c r="AM898" i="3" a="1"/>
  <c r="AM898" i="3" s="1"/>
  <c r="AM156" i="3" a="1"/>
  <c r="AM156" i="3" s="1"/>
  <c r="BC156" i="3" s="1"/>
  <c r="BS156" i="3" s="1"/>
  <c r="AM842" i="3" a="1"/>
  <c r="AM842" i="3" s="1"/>
  <c r="AM300" i="3" a="1"/>
  <c r="AM300" i="3" s="1"/>
  <c r="BC300" i="3" s="1"/>
  <c r="BS300" i="3" s="1"/>
  <c r="AM952" i="3" a="1"/>
  <c r="AM952" i="3" s="1"/>
  <c r="AM23" i="3" a="1"/>
  <c r="AM23" i="3" s="1"/>
  <c r="BC23" i="3" s="1"/>
  <c r="BS23" i="3" s="1"/>
  <c r="AM590" i="3" a="1"/>
  <c r="AM590" i="3" s="1"/>
  <c r="BC590" i="3" s="1"/>
  <c r="BS590" i="3" s="1"/>
  <c r="AM78" i="3" a="1"/>
  <c r="AM78" i="3" s="1"/>
  <c r="BC78" i="3" s="1"/>
  <c r="BS78" i="3" s="1"/>
  <c r="AM34" i="3" a="1"/>
  <c r="AM34" i="3" s="1"/>
  <c r="BC34" i="3" s="1"/>
  <c r="BS34" i="3" s="1"/>
  <c r="AM850" i="3" a="1"/>
  <c r="AM850" i="3" s="1"/>
  <c r="AM960" i="3" a="1"/>
  <c r="AM960" i="3" s="1"/>
  <c r="BC960" i="3" s="1"/>
  <c r="BS960" i="3" s="1"/>
  <c r="AM790" i="3" a="1"/>
  <c r="AM790" i="3" s="1"/>
  <c r="BC790" i="3" s="1"/>
  <c r="BS790" i="3" s="1"/>
  <c r="AM252" i="3" a="1"/>
  <c r="AM252" i="3" s="1"/>
  <c r="BC252" i="3" s="1"/>
  <c r="BS252" i="3" s="1"/>
  <c r="AM340" i="3" a="1"/>
  <c r="AM340" i="3" s="1"/>
  <c r="AM272" i="3" a="1"/>
  <c r="AM272" i="3" s="1"/>
  <c r="BC272" i="3" s="1"/>
  <c r="BS272" i="3" s="1"/>
  <c r="AM17" i="3" a="1"/>
  <c r="AM17" i="3" s="1"/>
  <c r="BC17" i="3" s="1"/>
  <c r="AM116" i="3" a="1"/>
  <c r="AM116" i="3" s="1"/>
  <c r="BC116" i="3" s="1"/>
  <c r="BS116" i="3" s="1"/>
  <c r="AM650" i="3" a="1"/>
  <c r="AM650" i="3" s="1"/>
  <c r="AM276" i="3" a="1"/>
  <c r="AM276" i="3" s="1"/>
  <c r="AM1002" i="3" a="1"/>
  <c r="AM1002" i="3" s="1"/>
  <c r="BC1002" i="3" s="1"/>
  <c r="BS1002" i="3" s="1"/>
  <c r="AM456" i="3" a="1"/>
  <c r="AM456" i="3" s="1"/>
  <c r="BC456" i="3" s="1"/>
  <c r="BS456" i="3" s="1"/>
  <c r="AM566" i="3" a="1"/>
  <c r="AM566" i="3" s="1"/>
  <c r="BC566" i="3" s="1"/>
  <c r="BS566" i="3" s="1"/>
  <c r="AM324" i="3" a="1"/>
  <c r="AM324" i="3" s="1"/>
  <c r="AM387" i="3" a="1"/>
  <c r="AM387" i="3" s="1"/>
  <c r="BC387" i="3" s="1"/>
  <c r="BS387" i="3" s="1"/>
  <c r="AM399" i="3" a="1"/>
  <c r="AM399" i="3" s="1"/>
  <c r="BC399" i="3" s="1"/>
  <c r="BS399" i="3" s="1"/>
  <c r="AM513" i="3" a="1"/>
  <c r="AM513" i="3" s="1"/>
  <c r="BC513" i="3" s="1"/>
  <c r="BS513" i="3" s="1"/>
  <c r="AM162" i="3" a="1"/>
  <c r="AM162" i="3" s="1"/>
  <c r="BC162" i="3" s="1"/>
  <c r="BS162" i="3" s="1"/>
  <c r="AM93" i="3" a="1"/>
  <c r="AM93" i="3" s="1"/>
  <c r="BC93" i="3" s="1"/>
  <c r="BS93" i="3" s="1"/>
  <c r="AM853" i="3" a="1"/>
  <c r="AM853" i="3" s="1"/>
  <c r="BC853" i="3" s="1"/>
  <c r="BS853" i="3" s="1"/>
  <c r="AM307" i="3" a="1"/>
  <c r="AM307" i="3" s="1"/>
  <c r="BC307" i="3" s="1"/>
  <c r="BS307" i="3" s="1"/>
  <c r="AM890" i="3" a="1"/>
  <c r="AM890" i="3" s="1"/>
  <c r="BC890" i="3" s="1"/>
  <c r="BS890" i="3" s="1"/>
  <c r="AM295" i="3" a="1"/>
  <c r="AM295" i="3" s="1"/>
  <c r="AM582" i="3" a="1"/>
  <c r="AM582" i="3" s="1"/>
  <c r="AM337" i="3" a="1"/>
  <c r="AM337" i="3" s="1"/>
  <c r="AM648" i="3" a="1"/>
  <c r="AM648" i="3" s="1"/>
  <c r="BC648" i="3" s="1"/>
  <c r="BS648" i="3" s="1"/>
  <c r="AM186" i="3" a="1"/>
  <c r="AM186" i="3" s="1"/>
  <c r="BC186" i="3" s="1"/>
  <c r="BS186" i="3" s="1"/>
  <c r="AM458" i="3" a="1"/>
  <c r="AM458" i="3" s="1"/>
  <c r="BC458" i="3" s="1"/>
  <c r="BS458" i="3" s="1"/>
  <c r="AM266" i="3" a="1"/>
  <c r="AM266" i="3" s="1"/>
  <c r="AM718" i="3" a="1"/>
  <c r="AM718" i="3" s="1"/>
  <c r="AM959" i="3" a="1"/>
  <c r="AM959" i="3" s="1"/>
  <c r="BC959" i="3" s="1"/>
  <c r="BS959" i="3" s="1"/>
  <c r="AM631" i="3" a="1"/>
  <c r="AM631" i="3" s="1"/>
  <c r="BC631" i="3" s="1"/>
  <c r="BS631" i="3" s="1"/>
  <c r="AM642" i="3" a="1"/>
  <c r="AM642" i="3" s="1"/>
  <c r="BC642" i="3" s="1"/>
  <c r="BS642" i="3" s="1"/>
  <c r="AM753" i="3" a="1"/>
  <c r="AM753" i="3" s="1"/>
  <c r="BC753" i="3" s="1"/>
  <c r="BS753" i="3" s="1"/>
  <c r="AM707" i="3" a="1"/>
  <c r="AM707" i="3" s="1"/>
  <c r="BC707" i="3" s="1"/>
  <c r="BS707" i="3" s="1"/>
  <c r="AM468" i="3" a="1"/>
  <c r="AM468" i="3" s="1"/>
  <c r="AM207" i="3" a="1"/>
  <c r="AM207" i="3" s="1"/>
  <c r="BC207" i="3" s="1"/>
  <c r="BS207" i="3" s="1"/>
  <c r="AM977" i="3" a="1"/>
  <c r="AM977" i="3" s="1"/>
  <c r="BC977" i="3" s="1"/>
  <c r="BS977" i="3" s="1"/>
  <c r="AM936" i="3" a="1"/>
  <c r="AM936" i="3" s="1"/>
  <c r="BC936" i="3" s="1"/>
  <c r="BS936" i="3" s="1"/>
  <c r="AM404" i="3" a="1"/>
  <c r="AM404" i="3" s="1"/>
  <c r="BC404" i="3" s="1"/>
  <c r="BS404" i="3" s="1"/>
  <c r="AM285" i="3" a="1"/>
  <c r="AM285" i="3" s="1"/>
  <c r="BC285" i="3" s="1"/>
  <c r="BS285" i="3" s="1"/>
  <c r="AM601" i="3" a="1"/>
  <c r="AM601" i="3" s="1"/>
  <c r="BC601" i="3" s="1"/>
  <c r="BS601" i="3" s="1"/>
  <c r="AM900" i="3" a="1"/>
  <c r="AM900" i="3" s="1"/>
  <c r="BC900" i="3" s="1"/>
  <c r="BS900" i="3" s="1"/>
  <c r="AM370" i="3" a="1"/>
  <c r="AM370" i="3" s="1"/>
  <c r="AM100" i="3" a="1"/>
  <c r="AM100" i="3" s="1"/>
  <c r="AM187" i="3" a="1"/>
  <c r="AM187" i="3" s="1"/>
  <c r="BC187" i="3" s="1"/>
  <c r="BS187" i="3" s="1"/>
  <c r="AM372" i="3" a="1"/>
  <c r="AM372" i="3" s="1"/>
  <c r="AM670" i="3" a="1"/>
  <c r="AM670" i="3" s="1"/>
  <c r="BC670" i="3" s="1"/>
  <c r="BS670" i="3" s="1"/>
  <c r="AM855" i="3" a="1"/>
  <c r="AM855" i="3" s="1"/>
  <c r="AM847" i="3" a="1"/>
  <c r="AM847" i="3" s="1"/>
  <c r="BC847" i="3" s="1"/>
  <c r="BS847" i="3" s="1"/>
  <c r="AM881" i="3" a="1"/>
  <c r="AM881" i="3" s="1"/>
  <c r="BC881" i="3" s="1"/>
  <c r="BS881" i="3" s="1"/>
  <c r="AM975" i="3" a="1"/>
  <c r="AM975" i="3" s="1"/>
  <c r="BC975" i="3" s="1"/>
  <c r="BS975" i="3" s="1"/>
  <c r="AM826" i="3" a="1"/>
  <c r="AM826" i="3" s="1"/>
  <c r="BC826" i="3" s="1"/>
  <c r="BS826" i="3" s="1"/>
  <c r="AM248" i="3" a="1"/>
  <c r="AM248" i="3" s="1"/>
  <c r="AM807" i="3" a="1"/>
  <c r="AM807" i="3" s="1"/>
  <c r="BC807" i="3" s="1"/>
  <c r="BS807" i="3" s="1"/>
  <c r="AM750" i="3" a="1"/>
  <c r="AM750" i="3" s="1"/>
  <c r="BC750" i="3" s="1"/>
  <c r="BS750" i="3" s="1"/>
  <c r="AM50" i="3" a="1"/>
  <c r="AM50" i="3" s="1"/>
  <c r="AM234" i="3" a="1"/>
  <c r="AM234" i="3" s="1"/>
  <c r="BC234" i="3" s="1"/>
  <c r="BS234" i="3" s="1"/>
  <c r="AM937" i="3" a="1"/>
  <c r="AM937" i="3" s="1"/>
  <c r="BC937" i="3" s="1"/>
  <c r="BS937" i="3" s="1"/>
  <c r="AM626" i="3" a="1"/>
  <c r="AM626" i="3" s="1"/>
  <c r="BC626" i="3" s="1"/>
  <c r="BS626" i="3" s="1"/>
  <c r="AM643" i="3" a="1"/>
  <c r="AM643" i="3" s="1"/>
  <c r="BC643" i="3" s="1"/>
  <c r="BS643" i="3" s="1"/>
  <c r="AM774" i="3" a="1"/>
  <c r="AM774" i="3" s="1"/>
  <c r="BC774" i="3" s="1"/>
  <c r="BS774" i="3" s="1"/>
  <c r="AM482" i="3" a="1"/>
  <c r="AM482" i="3" s="1"/>
  <c r="BC482" i="3" s="1"/>
  <c r="BS482" i="3" s="1"/>
  <c r="AM841" i="3" a="1"/>
  <c r="AM841" i="3" s="1"/>
  <c r="AM987" i="3" a="1"/>
  <c r="AM987" i="3" s="1"/>
  <c r="BC987" i="3" s="1"/>
  <c r="BS987" i="3" s="1"/>
  <c r="AM392" i="3" a="1"/>
  <c r="AM392" i="3" s="1"/>
  <c r="AM867" i="3" a="1"/>
  <c r="AM867" i="3" s="1"/>
  <c r="BC867" i="3" s="1"/>
  <c r="BS867" i="3" s="1"/>
  <c r="AM204" i="3" a="1"/>
  <c r="AM204" i="3" s="1"/>
  <c r="BC204" i="3" s="1"/>
  <c r="BS204" i="3" s="1"/>
  <c r="AM159" i="3" a="1"/>
  <c r="AM159" i="3" s="1"/>
  <c r="AM655" i="3" a="1"/>
  <c r="AM655" i="3" s="1"/>
  <c r="BC655" i="3" s="1"/>
  <c r="BS655" i="3" s="1"/>
  <c r="AM20" i="3" a="1"/>
  <c r="AM20" i="3" s="1"/>
  <c r="BC20" i="3" s="1"/>
  <c r="AM872" i="3" a="1"/>
  <c r="AM872" i="3" s="1"/>
  <c r="AM114" i="3" a="1"/>
  <c r="AM114" i="3" s="1"/>
  <c r="AM30" i="3" a="1"/>
  <c r="AM30" i="3" s="1"/>
  <c r="BC30" i="3" s="1"/>
  <c r="AM48" i="3" a="1"/>
  <c r="AM48" i="3" s="1"/>
  <c r="BC48" i="3" s="1"/>
  <c r="AM442" i="3" a="1"/>
  <c r="AM442" i="3" s="1"/>
  <c r="AM580" i="3" a="1"/>
  <c r="AM580" i="3" s="1"/>
  <c r="BC580" i="3" s="1"/>
  <c r="BS580" i="3" s="1"/>
  <c r="AM493" i="3" a="1"/>
  <c r="AM493" i="3" s="1"/>
  <c r="BC493" i="3" s="1"/>
  <c r="BS493" i="3" s="1"/>
  <c r="AM400" i="3" a="1"/>
  <c r="AM400" i="3" s="1"/>
  <c r="BC400" i="3" s="1"/>
  <c r="BS400" i="3" s="1"/>
  <c r="AM277" i="3" a="1"/>
  <c r="AM277" i="3" s="1"/>
  <c r="BC277" i="3" s="1"/>
  <c r="BS277" i="3" s="1"/>
  <c r="AM94" i="3" a="1"/>
  <c r="AM94" i="3" s="1"/>
  <c r="BC94" i="3" s="1"/>
  <c r="BS94" i="3" s="1"/>
  <c r="AM213" i="3" a="1"/>
  <c r="AM213" i="3" s="1"/>
  <c r="BC213" i="3" s="1"/>
  <c r="BS213" i="3" s="1"/>
  <c r="AM674" i="3" a="1"/>
  <c r="AM674" i="3" s="1"/>
  <c r="BC674" i="3" s="1"/>
  <c r="BS674" i="3" s="1"/>
  <c r="AM366" i="3" a="1"/>
  <c r="AM366" i="3" s="1"/>
  <c r="AM233" i="3" a="1"/>
  <c r="AM233" i="3" s="1"/>
  <c r="BC233" i="3" s="1"/>
  <c r="BS233" i="3" s="1"/>
  <c r="AM481" i="3" a="1"/>
  <c r="AM481" i="3" s="1"/>
  <c r="AM79" i="3" a="1"/>
  <c r="AM79" i="3" s="1"/>
  <c r="AM636" i="3" a="1"/>
  <c r="AM636" i="3" s="1"/>
  <c r="BC636" i="3" s="1"/>
  <c r="BS636" i="3" s="1"/>
  <c r="AM163" i="3" a="1"/>
  <c r="AM163" i="3" s="1"/>
  <c r="BC163" i="3" s="1"/>
  <c r="BS163" i="3" s="1"/>
  <c r="AM870" i="3" a="1"/>
  <c r="AM870" i="3" s="1"/>
  <c r="AM740" i="3" a="1"/>
  <c r="AM740" i="3" s="1"/>
  <c r="BC740" i="3" s="1"/>
  <c r="BS740" i="3" s="1"/>
  <c r="AM775" i="3" a="1"/>
  <c r="AM775" i="3" s="1"/>
  <c r="BC775" i="3" s="1"/>
  <c r="BS775" i="3" s="1"/>
  <c r="AM964" i="3" a="1"/>
  <c r="AM964" i="3" s="1"/>
  <c r="AM344" i="3" a="1"/>
  <c r="AM344" i="3" s="1"/>
  <c r="BC344" i="3" s="1"/>
  <c r="BS344" i="3" s="1"/>
  <c r="AM430" i="3" a="1"/>
  <c r="AM430" i="3" s="1"/>
  <c r="AM180" i="3" a="1"/>
  <c r="AM180" i="3" s="1"/>
  <c r="BC180" i="3" s="1"/>
  <c r="BS180" i="3" s="1"/>
  <c r="AM217" i="3" a="1"/>
  <c r="AM217" i="3" s="1"/>
  <c r="BC217" i="3" s="1"/>
  <c r="BS217" i="3" s="1"/>
  <c r="AM218" i="3" a="1"/>
  <c r="AM218" i="3" s="1"/>
  <c r="AM523" i="3" a="1"/>
  <c r="AM523" i="3" s="1"/>
  <c r="BC523" i="3" s="1"/>
  <c r="BS523" i="3" s="1"/>
  <c r="AM196" i="3" a="1"/>
  <c r="AM196" i="3" s="1"/>
  <c r="AM98" i="3" a="1"/>
  <c r="AM98" i="3" s="1"/>
  <c r="AM816" i="3" a="1"/>
  <c r="AM816" i="3" s="1"/>
  <c r="BC816" i="3" s="1"/>
  <c r="BS816" i="3" s="1"/>
  <c r="AM393" i="3" a="1"/>
  <c r="AM393" i="3" s="1"/>
  <c r="BC393" i="3" s="1"/>
  <c r="BS393" i="3" s="1"/>
  <c r="AM932" i="3" a="1"/>
  <c r="AM932" i="3" s="1"/>
  <c r="BC932" i="3" s="1"/>
  <c r="BS932" i="3" s="1"/>
  <c r="AM255" i="3" a="1"/>
  <c r="AM255" i="3" s="1"/>
  <c r="AM639" i="3" a="1"/>
  <c r="AM639" i="3" s="1"/>
  <c r="BC639" i="3" s="1"/>
  <c r="BS639" i="3" s="1"/>
  <c r="AM687" i="3" a="1"/>
  <c r="AM687" i="3" s="1"/>
  <c r="BC687" i="3" s="1"/>
  <c r="BS687" i="3" s="1"/>
  <c r="AM132" i="3" a="1"/>
  <c r="AM132" i="3" s="1"/>
  <c r="AM737" i="3" a="1"/>
  <c r="AM737" i="3" s="1"/>
  <c r="BC737" i="3" s="1"/>
  <c r="BS737" i="3" s="1"/>
  <c r="AM587" i="3" a="1"/>
  <c r="AM587" i="3" s="1"/>
  <c r="BC587" i="3" s="1"/>
  <c r="BS587" i="3" s="1"/>
  <c r="AM594" i="3" a="1"/>
  <c r="AM594" i="3" s="1"/>
  <c r="BC594" i="3" s="1"/>
  <c r="BS594" i="3" s="1"/>
  <c r="AM736" i="3" a="1"/>
  <c r="AM736" i="3" s="1"/>
  <c r="BC736" i="3" s="1"/>
  <c r="BS736" i="3" s="1"/>
  <c r="AM641" i="3" a="1"/>
  <c r="AM641" i="3" s="1"/>
  <c r="BC641" i="3" s="1"/>
  <c r="BS641" i="3" s="1"/>
  <c r="AM169" i="3" a="1"/>
  <c r="AM169" i="3" s="1"/>
  <c r="BC169" i="3" s="1"/>
  <c r="BS169" i="3" s="1"/>
  <c r="AM672" i="3" a="1"/>
  <c r="AM672" i="3" s="1"/>
  <c r="BC672" i="3" s="1"/>
  <c r="BS672" i="3" s="1"/>
  <c r="AM164" i="3" a="1"/>
  <c r="AM164" i="3" s="1"/>
  <c r="BC164" i="3" s="1"/>
  <c r="BS164" i="3" s="1"/>
  <c r="AM521" i="3" a="1"/>
  <c r="AM521" i="3" s="1"/>
  <c r="BC521" i="3" s="1"/>
  <c r="BS521" i="3" s="1"/>
  <c r="AM503" i="3" a="1"/>
  <c r="AM503" i="3" s="1"/>
  <c r="BC503" i="3" s="1"/>
  <c r="BS503" i="3" s="1"/>
  <c r="AM378" i="3" a="1"/>
  <c r="AM378" i="3" s="1"/>
  <c r="BC378" i="3" s="1"/>
  <c r="BS378" i="3" s="1"/>
  <c r="AM682" i="3" a="1"/>
  <c r="AM682" i="3" s="1"/>
  <c r="BC682" i="3" s="1"/>
  <c r="BS682" i="3" s="1"/>
  <c r="AM614" i="3" a="1"/>
  <c r="AM614" i="3" s="1"/>
  <c r="BC614" i="3" s="1"/>
  <c r="BS614" i="3" s="1"/>
  <c r="AM791" i="3" a="1"/>
  <c r="AM791" i="3" s="1"/>
  <c r="BC791" i="3" s="1"/>
  <c r="BS791" i="3" s="1"/>
  <c r="AM250" i="3" a="1"/>
  <c r="AM250" i="3" s="1"/>
  <c r="AM492" i="3" a="1"/>
  <c r="AM492" i="3" s="1"/>
  <c r="BC492" i="3" s="1"/>
  <c r="BS492" i="3" s="1"/>
  <c r="AM517" i="3" a="1"/>
  <c r="AM517" i="3" s="1"/>
  <c r="AM982" i="3" a="1"/>
  <c r="AM982" i="3" s="1"/>
  <c r="AM833" i="3" a="1"/>
  <c r="AM833" i="3" s="1"/>
  <c r="AM294" i="3" a="1"/>
  <c r="AM294" i="3" s="1"/>
  <c r="BC294" i="3" s="1"/>
  <c r="BS294" i="3" s="1"/>
  <c r="AM793" i="3" a="1"/>
  <c r="AM793" i="3" s="1"/>
  <c r="BC793" i="3" s="1"/>
  <c r="BS793" i="3" s="1"/>
  <c r="AM768" i="3" a="1"/>
  <c r="AM768" i="3" s="1"/>
  <c r="BC768" i="3" s="1"/>
  <c r="BS768" i="3" s="1"/>
  <c r="AM866" i="3" a="1"/>
  <c r="AM866" i="3" s="1"/>
  <c r="AM415" i="3" a="1"/>
  <c r="AM415" i="3" s="1"/>
  <c r="AM205" i="3" a="1"/>
  <c r="AM205" i="3" s="1"/>
  <c r="AM773" i="3" a="1"/>
  <c r="AM773" i="3" s="1"/>
  <c r="BC773" i="3" s="1"/>
  <c r="BS773" i="3" s="1"/>
  <c r="AM368" i="3" a="1"/>
  <c r="AM368" i="3" s="1"/>
  <c r="BC368" i="3" s="1"/>
  <c r="BS368" i="3" s="1"/>
  <c r="AM106" i="3" a="1"/>
  <c r="AM106" i="3" s="1"/>
  <c r="BC106" i="3" s="1"/>
  <c r="BS106" i="3" s="1"/>
  <c r="AM461" i="3" a="1"/>
  <c r="AM461" i="3" s="1"/>
  <c r="BC461" i="3" s="1"/>
  <c r="BS461" i="3" s="1"/>
  <c r="AM550" i="3" a="1"/>
  <c r="AM550" i="3" s="1"/>
  <c r="BC550" i="3" s="1"/>
  <c r="BS550" i="3" s="1"/>
  <c r="AM227" i="3" a="1"/>
  <c r="AM227" i="3" s="1"/>
  <c r="AM514" i="3" a="1"/>
  <c r="AM514" i="3" s="1"/>
  <c r="BC514" i="3" s="1"/>
  <c r="BS514" i="3" s="1"/>
  <c r="AM600" i="3" a="1"/>
  <c r="AM600" i="3" s="1"/>
  <c r="AM669" i="3" a="1"/>
  <c r="AM669" i="3" s="1"/>
  <c r="BC669" i="3" s="1"/>
  <c r="BS669" i="3" s="1"/>
  <c r="AM717" i="3" a="1"/>
  <c r="AM717" i="3" s="1"/>
  <c r="AM884" i="3" a="1"/>
  <c r="AM884" i="3" s="1"/>
  <c r="BC884" i="3" s="1"/>
  <c r="BS884" i="3" s="1"/>
  <c r="AM609" i="3" a="1"/>
  <c r="AM609" i="3" s="1"/>
  <c r="BC609" i="3" s="1"/>
  <c r="BS609" i="3" s="1"/>
  <c r="AM506" i="3" a="1"/>
  <c r="AM506" i="3" s="1"/>
  <c r="BC506" i="3" s="1"/>
  <c r="BS506" i="3" s="1"/>
  <c r="AM226" i="3" a="1"/>
  <c r="AM226" i="3" s="1"/>
  <c r="BC226" i="3" s="1"/>
  <c r="BS226" i="3" s="1"/>
  <c r="AM949" i="3" a="1"/>
  <c r="AM949" i="3" s="1"/>
  <c r="AM783" i="3" a="1"/>
  <c r="AM783" i="3" s="1"/>
  <c r="BC783" i="3" s="1"/>
  <c r="BS783" i="3" s="1"/>
  <c r="AM871" i="3" a="1"/>
  <c r="AM871" i="3" s="1"/>
  <c r="BC871" i="3" s="1"/>
  <c r="BS871" i="3" s="1"/>
  <c r="AM262" i="3" a="1"/>
  <c r="AM262" i="3" s="1"/>
  <c r="BC262" i="3" s="1"/>
  <c r="BS262" i="3" s="1"/>
  <c r="AM754" i="3" a="1"/>
  <c r="AM754" i="3" s="1"/>
  <c r="AM412" i="3" a="1"/>
  <c r="AM412" i="3" s="1"/>
  <c r="BC412" i="3" s="1"/>
  <c r="BS412" i="3" s="1"/>
  <c r="AM173" i="3" a="1"/>
  <c r="AM173" i="3" s="1"/>
  <c r="AM979" i="3" a="1"/>
  <c r="AM979" i="3" s="1"/>
  <c r="BC979" i="3" s="1"/>
  <c r="BS979" i="3" s="1"/>
  <c r="AM540" i="3" a="1"/>
  <c r="AM540" i="3" s="1"/>
  <c r="BC540" i="3" s="1"/>
  <c r="BS540" i="3" s="1"/>
  <c r="AM534" i="3" a="1"/>
  <c r="AM534" i="3" s="1"/>
  <c r="BC534" i="3" s="1"/>
  <c r="BS534" i="3" s="1"/>
  <c r="AM161" i="3" a="1"/>
  <c r="AM161" i="3" s="1"/>
  <c r="BC161" i="3" s="1"/>
  <c r="BS161" i="3" s="1"/>
  <c r="AM124" i="3" a="1"/>
  <c r="AM124" i="3" s="1"/>
  <c r="BC124" i="3" s="1"/>
  <c r="BS124" i="3" s="1"/>
  <c r="AM362" i="3" a="1"/>
  <c r="AM362" i="3" s="1"/>
  <c r="BC362" i="3" s="1"/>
  <c r="BS362" i="3" s="1"/>
  <c r="AM407" i="3" a="1"/>
  <c r="AM407" i="3" s="1"/>
  <c r="BC407" i="3" s="1"/>
  <c r="BS407" i="3" s="1"/>
  <c r="AM433" i="3" a="1"/>
  <c r="AM433" i="3" s="1"/>
  <c r="BC433" i="3" s="1"/>
  <c r="BS433" i="3" s="1"/>
  <c r="AM241" i="3" a="1"/>
  <c r="AM241" i="3" s="1"/>
  <c r="BC241" i="3" s="1"/>
  <c r="BS241" i="3" s="1"/>
  <c r="AM978" i="3" a="1"/>
  <c r="AM978" i="3" s="1"/>
  <c r="BC978" i="3" s="1"/>
  <c r="BS978" i="3" s="1"/>
  <c r="AM902" i="3" a="1"/>
  <c r="AM902" i="3" s="1"/>
  <c r="BC902" i="3" s="1"/>
  <c r="BS902" i="3" s="1"/>
  <c r="AM410" i="3" a="1"/>
  <c r="AM410" i="3" s="1"/>
  <c r="AM926" i="3" a="1"/>
  <c r="AM926" i="3" s="1"/>
  <c r="BC926" i="3" s="1"/>
  <c r="BS926" i="3" s="1"/>
  <c r="AM697" i="3" a="1"/>
  <c r="AM697" i="3" s="1"/>
  <c r="AM183" i="3" a="1"/>
  <c r="AM183" i="3" s="1"/>
  <c r="AM11" i="3" a="1"/>
  <c r="AM11" i="3" s="1"/>
  <c r="AM239" i="3" a="1"/>
  <c r="AM239" i="3" s="1"/>
  <c r="BC239" i="3" s="1"/>
  <c r="BS239" i="3" s="1"/>
  <c r="AM575" i="3" a="1"/>
  <c r="AM575" i="3" s="1"/>
  <c r="BC575" i="3" s="1"/>
  <c r="BS575" i="3" s="1"/>
  <c r="AM302" i="3" a="1"/>
  <c r="AM302" i="3" s="1"/>
  <c r="AM683" i="3" a="1"/>
  <c r="AM683" i="3" s="1"/>
  <c r="BC683" i="3" s="1"/>
  <c r="BS683" i="3" s="1"/>
  <c r="AM859" i="3" a="1"/>
  <c r="AM859" i="3" s="1"/>
  <c r="BC859" i="3" s="1"/>
  <c r="BS859" i="3" s="1"/>
  <c r="AM75" i="3" a="1"/>
  <c r="AM75" i="3" s="1"/>
  <c r="BC75" i="3" s="1"/>
  <c r="BS75" i="3" s="1"/>
  <c r="AM706" i="3" a="1"/>
  <c r="AM706" i="3" s="1"/>
  <c r="BC706" i="3" s="1"/>
  <c r="BS706" i="3" s="1"/>
  <c r="AM15" i="3" a="1"/>
  <c r="AM15" i="3" s="1"/>
  <c r="BC15" i="3" s="1"/>
  <c r="AM374" i="3" a="1"/>
  <c r="AM374" i="3" s="1"/>
  <c r="BC374" i="3" s="1"/>
  <c r="BS374" i="3" s="1"/>
  <c r="AM69" i="3" a="1"/>
  <c r="AM69" i="3" s="1"/>
  <c r="AM822" i="3" a="1"/>
  <c r="AM822" i="3" s="1"/>
  <c r="BC822" i="3" s="1"/>
  <c r="BS822" i="3" s="1"/>
  <c r="AM805" i="3" a="1"/>
  <c r="AM805" i="3" s="1"/>
  <c r="BC805" i="3" s="1"/>
  <c r="BS805" i="3" s="1"/>
  <c r="AM995" i="3" a="1"/>
  <c r="AM995" i="3" s="1"/>
  <c r="BC995" i="3" s="1"/>
  <c r="BS995" i="3" s="1"/>
  <c r="AM992" i="3" a="1"/>
  <c r="AM992" i="3" s="1"/>
  <c r="AM565" i="3" a="1"/>
  <c r="AM565" i="3" s="1"/>
  <c r="AM33" i="3" a="1"/>
  <c r="AM33" i="3" s="1"/>
  <c r="BC33" i="3" s="1"/>
  <c r="AM615" i="3" a="1"/>
  <c r="AM615" i="3" s="1"/>
  <c r="AM999" i="3" a="1"/>
  <c r="AM999" i="3" s="1"/>
  <c r="BC999" i="3" s="1"/>
  <c r="BS999" i="3" s="1"/>
  <c r="AM80" i="3" a="1"/>
  <c r="AM80" i="3" s="1"/>
  <c r="BC80" i="3" s="1"/>
  <c r="BS80" i="3" s="1"/>
  <c r="AM72" i="3" a="1"/>
  <c r="AM72" i="3" s="1"/>
  <c r="BC72" i="3" s="1"/>
  <c r="BS72" i="3" s="1"/>
  <c r="AM834" i="3" a="1"/>
  <c r="AM834" i="3" s="1"/>
  <c r="BC834" i="3" s="1"/>
  <c r="BS834" i="3" s="1"/>
  <c r="AM389" i="3" a="1"/>
  <c r="AM389" i="3" s="1"/>
  <c r="AM628" i="3" a="1"/>
  <c r="AM628" i="3" s="1"/>
  <c r="BC628" i="3" s="1"/>
  <c r="BS628" i="3" s="1"/>
  <c r="AM44" i="3" a="1"/>
  <c r="AM44" i="3" s="1"/>
  <c r="BC44" i="3" s="1"/>
  <c r="AM857" i="3" a="1"/>
  <c r="AM857" i="3" s="1"/>
  <c r="AM681" i="3" a="1"/>
  <c r="AM681" i="3" s="1"/>
  <c r="BC681" i="3" s="1"/>
  <c r="BS681" i="3" s="1"/>
  <c r="AM970" i="3" a="1"/>
  <c r="AM970" i="3" s="1"/>
  <c r="AM257" i="3" a="1"/>
  <c r="AM257" i="3" s="1"/>
  <c r="BC257" i="3" s="1"/>
  <c r="BS257" i="3" s="1"/>
  <c r="AM360" i="3" a="1"/>
  <c r="AM360" i="3" s="1"/>
  <c r="BC360" i="3" s="1"/>
  <c r="BS360" i="3" s="1"/>
  <c r="AM465" i="3" a="1"/>
  <c r="AM465" i="3" s="1"/>
  <c r="BC465" i="3" s="1"/>
  <c r="BS465" i="3" s="1"/>
  <c r="AM865" i="3" a="1"/>
  <c r="AM865" i="3" s="1"/>
  <c r="AM490" i="3" a="1"/>
  <c r="AM490" i="3" s="1"/>
  <c r="BC490" i="3" s="1"/>
  <c r="BS490" i="3" s="1"/>
  <c r="AM953" i="3" a="1"/>
  <c r="AM953" i="3" s="1"/>
  <c r="BC953" i="3" s="1"/>
  <c r="BS953" i="3" s="1"/>
  <c r="AM16" i="3" a="1"/>
  <c r="AM16" i="3" s="1"/>
  <c r="BC16" i="3" s="1"/>
  <c r="AM316" i="3" a="1"/>
  <c r="AM316" i="3" s="1"/>
  <c r="AM476" i="3" a="1"/>
  <c r="AM476" i="3" s="1"/>
  <c r="BC476" i="3" s="1"/>
  <c r="BS476" i="3" s="1"/>
  <c r="AM446" i="3" a="1"/>
  <c r="AM446" i="3" s="1"/>
  <c r="BC446" i="3" s="1"/>
  <c r="BS446" i="3" s="1"/>
  <c r="AM571" i="3" a="1"/>
  <c r="AM571" i="3" s="1"/>
  <c r="BC571" i="3" s="1"/>
  <c r="BS571" i="3" s="1"/>
  <c r="AM723" i="3" a="1"/>
  <c r="AM723" i="3" s="1"/>
  <c r="BC723" i="3" s="1"/>
  <c r="BS723" i="3" s="1"/>
  <c r="AM335" i="3" a="1"/>
  <c r="AM335" i="3" s="1"/>
  <c r="BC335" i="3" s="1"/>
  <c r="BS335" i="3" s="1"/>
  <c r="AM432" i="3" a="1"/>
  <c r="AM432" i="3" s="1"/>
  <c r="AM409" i="3" a="1"/>
  <c r="AM409" i="3" s="1"/>
  <c r="BC409" i="3" s="1"/>
  <c r="BS409" i="3" s="1"/>
  <c r="AM599" i="3" a="1"/>
  <c r="AM599" i="3" s="1"/>
  <c r="AM779" i="3" a="1"/>
  <c r="AM779" i="3" s="1"/>
  <c r="BC779" i="3" s="1"/>
  <c r="BS779" i="3" s="1"/>
  <c r="AM508" i="3" a="1"/>
  <c r="AM508" i="3" s="1"/>
  <c r="AM437" i="3" a="1"/>
  <c r="AM437" i="3" s="1"/>
  <c r="BC437" i="3" s="1"/>
  <c r="BS437" i="3" s="1"/>
  <c r="AM555" i="3" a="1"/>
  <c r="AM555" i="3" s="1"/>
  <c r="BC555" i="3" s="1"/>
  <c r="BS555" i="3" s="1"/>
  <c r="AM201" i="3" a="1"/>
  <c r="AM201" i="3" s="1"/>
  <c r="BC201" i="3" s="1"/>
  <c r="BS201" i="3" s="1"/>
  <c r="AM980" i="3" a="1"/>
  <c r="AM980" i="3" s="1"/>
  <c r="AM425" i="3" a="1"/>
  <c r="AM425" i="3" s="1"/>
  <c r="BC425" i="3" s="1"/>
  <c r="BS425" i="3" s="1"/>
  <c r="AM738" i="3" a="1"/>
  <c r="AM738" i="3" s="1"/>
  <c r="BC738" i="3" s="1"/>
  <c r="BS738" i="3" s="1"/>
  <c r="AM744" i="3" a="1"/>
  <c r="AM744" i="3" s="1"/>
  <c r="BC744" i="3" s="1"/>
  <c r="BS744" i="3" s="1"/>
  <c r="AM596" i="3" a="1"/>
  <c r="AM596" i="3" s="1"/>
  <c r="AM45" i="3" a="1"/>
  <c r="AM45" i="3" s="1"/>
  <c r="BC45" i="3" s="1"/>
  <c r="AM700" i="3" a="1"/>
  <c r="AM700" i="3" s="1"/>
  <c r="AM714" i="3" a="1"/>
  <c r="AM714" i="3" s="1"/>
  <c r="BC714" i="3" s="1"/>
  <c r="BS714" i="3" s="1"/>
  <c r="AM82" i="3" a="1"/>
  <c r="AM82" i="3" s="1"/>
  <c r="AM745" i="3" a="1"/>
  <c r="AM745" i="3" s="1"/>
  <c r="BC745" i="3" s="1"/>
  <c r="BS745" i="3" s="1"/>
  <c r="AM652" i="3" a="1"/>
  <c r="AM652" i="3" s="1"/>
  <c r="AM120" i="3" a="1"/>
  <c r="AM120" i="3" s="1"/>
  <c r="BC120" i="3" s="1"/>
  <c r="BS120" i="3" s="1"/>
  <c r="AM751" i="3" a="1"/>
  <c r="AM751" i="3" s="1"/>
  <c r="AM58" i="3" a="1"/>
  <c r="AM58" i="3" s="1"/>
  <c r="BC58" i="3" s="1"/>
  <c r="AM623" i="3" a="1"/>
  <c r="AM623" i="3" s="1"/>
  <c r="AM206" i="3" a="1"/>
  <c r="AM206" i="3" s="1"/>
  <c r="AM673" i="3" a="1"/>
  <c r="AM673" i="3" s="1"/>
  <c r="AM538" i="3" a="1"/>
  <c r="AM538" i="3" s="1"/>
  <c r="AM849" i="3" a="1"/>
  <c r="AM849" i="3" s="1"/>
  <c r="AM260" i="3" a="1"/>
  <c r="AM260" i="3" s="1"/>
  <c r="BC260" i="3" s="1"/>
  <c r="BS260" i="3" s="1"/>
  <c r="AM246" i="3" a="1"/>
  <c r="AM246" i="3" s="1"/>
  <c r="BC246" i="3" s="1"/>
  <c r="BS246" i="3" s="1"/>
  <c r="AM787" i="3" a="1"/>
  <c r="AM787" i="3" s="1"/>
  <c r="BC787" i="3" s="1"/>
  <c r="BS787" i="3" s="1"/>
  <c r="AM684" i="3" a="1"/>
  <c r="AM684" i="3" s="1"/>
  <c r="AM423" i="3" a="1"/>
  <c r="AM423" i="3" s="1"/>
  <c r="AM158" i="3" a="1"/>
  <c r="AM158" i="3" s="1"/>
  <c r="AM478" i="3" a="1"/>
  <c r="AM478" i="3" s="1"/>
  <c r="AM449" i="3" a="1"/>
  <c r="AM449" i="3" s="1"/>
  <c r="AM827" i="3" a="1"/>
  <c r="AM827" i="3" s="1"/>
  <c r="BC827" i="3" s="1"/>
  <c r="BS827" i="3" s="1"/>
  <c r="AM909" i="3" a="1"/>
  <c r="AM909" i="3" s="1"/>
  <c r="BC909" i="3" s="1"/>
  <c r="BS909" i="3" s="1"/>
  <c r="AM780" i="3" a="1"/>
  <c r="AM780" i="3" s="1"/>
  <c r="AM176" i="3" a="1"/>
  <c r="AM176" i="3" s="1"/>
  <c r="BC176" i="3" s="1"/>
  <c r="BS176" i="3" s="1"/>
  <c r="AM545" i="3" a="1"/>
  <c r="AM545" i="3" s="1"/>
  <c r="BC545" i="3" s="1"/>
  <c r="BS545" i="3" s="1"/>
  <c r="AM589" i="3" a="1"/>
  <c r="AM589" i="3" s="1"/>
  <c r="AM500" i="3" a="1"/>
  <c r="AM500" i="3" s="1"/>
  <c r="AM99" i="3" a="1"/>
  <c r="AM99" i="3" s="1"/>
  <c r="AM485" i="3" a="1"/>
  <c r="AM485" i="3" s="1"/>
  <c r="AM759" i="3" a="1"/>
  <c r="AM759" i="3" s="1"/>
  <c r="BC759" i="3" s="1"/>
  <c r="BS759" i="3" s="1"/>
  <c r="AM118" i="3" a="1"/>
  <c r="AM118" i="3" s="1"/>
  <c r="BC118" i="3" s="1"/>
  <c r="BS118" i="3" s="1"/>
  <c r="AM784" i="3" a="1"/>
  <c r="AM784" i="3" s="1"/>
  <c r="AM973" i="3" a="1"/>
  <c r="AM973" i="3" s="1"/>
  <c r="AM41" i="3" a="1"/>
  <c r="AM41" i="3" s="1"/>
  <c r="BC41" i="3" s="1"/>
  <c r="AM244" i="3" a="1"/>
  <c r="AM244" i="3" s="1"/>
  <c r="AM507" i="3" a="1"/>
  <c r="AM507" i="3" s="1"/>
  <c r="AM286" i="3" a="1"/>
  <c r="AM286" i="3" s="1"/>
  <c r="BC286" i="3" s="1"/>
  <c r="BS286" i="3" s="1"/>
  <c r="AM91" i="3" a="1"/>
  <c r="AM91" i="3" s="1"/>
  <c r="BC91" i="3" s="1"/>
  <c r="BS91" i="3" s="1"/>
  <c r="AM961" i="3" a="1"/>
  <c r="AM961" i="3" s="1"/>
  <c r="AM84" i="3" a="1"/>
  <c r="AM84" i="3" s="1"/>
  <c r="AM691" i="3" a="1"/>
  <c r="AM691" i="3" s="1"/>
  <c r="AM721" i="3" a="1"/>
  <c r="AM721" i="3" s="1"/>
  <c r="BC721" i="3" s="1"/>
  <c r="BS721" i="3" s="1"/>
  <c r="AM426" i="3" a="1"/>
  <c r="AM426" i="3" s="1"/>
  <c r="BC426" i="3" s="1"/>
  <c r="BS426" i="3" s="1"/>
  <c r="AM470" i="3" a="1"/>
  <c r="AM470" i="3" s="1"/>
  <c r="AM548" i="3" a="1"/>
  <c r="AM548" i="3" s="1"/>
  <c r="BC548" i="3" s="1"/>
  <c r="BS548" i="3" s="1"/>
  <c r="AM929" i="3" a="1"/>
  <c r="AM929" i="3" s="1"/>
  <c r="AM668" i="3" a="1"/>
  <c r="AM668" i="3" s="1"/>
  <c r="AM350" i="3" a="1"/>
  <c r="AM350" i="3" s="1"/>
  <c r="AM439" i="3" a="1"/>
  <c r="AM439" i="3" s="1"/>
  <c r="BC439" i="3" s="1"/>
  <c r="BS439" i="3" s="1"/>
  <c r="AM903" i="3" a="1"/>
  <c r="AM903" i="3" s="1"/>
  <c r="AM954" i="3" a="1"/>
  <c r="AM954" i="3" s="1"/>
  <c r="AM369" i="3" a="1"/>
  <c r="AM369" i="3" s="1"/>
  <c r="AM86" i="3" a="1"/>
  <c r="AM86" i="3" s="1"/>
  <c r="BC86" i="3" s="1"/>
  <c r="BS86" i="3" s="1"/>
  <c r="AM299" i="3" a="1"/>
  <c r="AM299" i="3" s="1"/>
  <c r="AM479" i="3" a="1"/>
  <c r="AM479" i="3" s="1"/>
  <c r="AM408" i="3" a="1"/>
  <c r="AM408" i="3" s="1"/>
  <c r="BC408" i="3" s="1"/>
  <c r="BS408" i="3" s="1"/>
  <c r="AM911" i="3" a="1"/>
  <c r="AM911" i="3" s="1"/>
  <c r="AM914" i="3" a="1"/>
  <c r="AM914" i="3" s="1"/>
  <c r="AM489" i="3" a="1"/>
  <c r="AM489" i="3" s="1"/>
  <c r="AM699" i="3" a="1"/>
  <c r="AM699" i="3" s="1"/>
  <c r="AM921" i="3" a="1"/>
  <c r="AM921" i="3" s="1"/>
  <c r="BC921" i="3" s="1"/>
  <c r="BS921" i="3" s="1"/>
  <c r="AM475" i="3" a="1"/>
  <c r="AM475" i="3" s="1"/>
  <c r="BC475" i="3" s="1"/>
  <c r="BS475" i="3" s="1"/>
  <c r="AM28" i="3" a="1"/>
  <c r="AM28" i="3" s="1"/>
  <c r="BC28" i="3" s="1"/>
  <c r="AM359" i="3" a="1"/>
  <c r="AM359" i="3" s="1"/>
  <c r="BC359" i="3" s="1"/>
  <c r="BS359" i="3" s="1"/>
  <c r="AM334" i="3" a="1"/>
  <c r="AM334" i="3" s="1"/>
  <c r="AM265" i="3" a="1"/>
  <c r="AM265" i="3" s="1"/>
  <c r="AM348" i="3" a="1"/>
  <c r="AM348" i="3" s="1"/>
  <c r="BC348" i="3" s="1"/>
  <c r="BS348" i="3" s="1"/>
  <c r="AM357" i="3" a="1"/>
  <c r="AM357" i="3" s="1"/>
  <c r="AM893" i="3" a="1"/>
  <c r="AM893" i="3" s="1"/>
  <c r="AM309" i="3" a="1"/>
  <c r="AM309" i="3" s="1"/>
  <c r="BC309" i="3" s="1"/>
  <c r="BS309" i="3" s="1"/>
  <c r="AM110" i="3" a="1"/>
  <c r="AM110" i="3" s="1"/>
  <c r="BC110" i="3" s="1"/>
  <c r="BS110" i="3" s="1"/>
  <c r="AM154" i="3" a="1"/>
  <c r="AM154" i="3" s="1"/>
  <c r="AM211" i="3" a="1"/>
  <c r="AM211" i="3" s="1"/>
  <c r="BC211" i="3" s="1"/>
  <c r="BS211" i="3" s="1"/>
  <c r="AM29" i="3" a="1"/>
  <c r="AM29" i="3" s="1"/>
  <c r="BC29" i="3" s="1"/>
  <c r="AM720" i="3" a="1"/>
  <c r="AM720" i="3" s="1"/>
  <c r="BC720" i="3" s="1"/>
  <c r="BS720" i="3" s="1"/>
  <c r="AM358" i="3" a="1"/>
  <c r="AM358" i="3" s="1"/>
  <c r="AM899" i="3" a="1"/>
  <c r="AM899" i="3" s="1"/>
  <c r="BC899" i="3" s="1"/>
  <c r="BS899" i="3" s="1"/>
  <c r="AM985" i="3" a="1"/>
  <c r="AM985" i="3" s="1"/>
  <c r="AM273" i="3" a="1"/>
  <c r="AM273" i="3" s="1"/>
  <c r="BC273" i="3" s="1"/>
  <c r="BS273" i="3" s="1"/>
  <c r="AM311" i="3" a="1"/>
  <c r="AM311" i="3" s="1"/>
  <c r="AM320" i="3" a="1"/>
  <c r="AM320" i="3" s="1"/>
  <c r="AM434" i="3" a="1"/>
  <c r="AM434" i="3" s="1"/>
  <c r="BC434" i="3" s="1"/>
  <c r="BS434" i="3" s="1"/>
  <c r="AM22" i="3" a="1"/>
  <c r="AM22" i="3" s="1"/>
  <c r="BC22" i="3" s="1"/>
  <c r="BR52" i="3"/>
  <c r="BR22" i="3"/>
  <c r="D58" i="6"/>
  <c r="M34" i="39"/>
  <c r="M10" i="6"/>
  <c r="M12" i="39"/>
  <c r="M16" i="6"/>
  <c r="M37" i="39"/>
  <c r="M17" i="39"/>
  <c r="M35" i="6"/>
  <c r="M47" i="39"/>
  <c r="BC318" i="3"/>
  <c r="BS318" i="3" s="1"/>
  <c r="BC95" i="3"/>
  <c r="BS95" i="3" s="1"/>
  <c r="BC267" i="3"/>
  <c r="BS267" i="3" s="1"/>
  <c r="BC396" i="3"/>
  <c r="BS396" i="3" s="1"/>
  <c r="BC537" i="3"/>
  <c r="BS537" i="3" s="1"/>
  <c r="BC878" i="3"/>
  <c r="BS878" i="3" s="1"/>
  <c r="BR25" i="3"/>
  <c r="M20" i="39"/>
  <c r="M43" i="6"/>
  <c r="M24" i="6"/>
  <c r="M48" i="6"/>
  <c r="M21" i="6"/>
  <c r="M52" i="39"/>
  <c r="M39" i="39"/>
  <c r="BC474" i="3"/>
  <c r="BS474" i="3" s="1"/>
  <c r="BC653" i="3"/>
  <c r="BS653" i="3" s="1"/>
  <c r="M18" i="39"/>
  <c r="M56" i="6"/>
  <c r="M11" i="6"/>
  <c r="M38" i="39"/>
  <c r="M24" i="39"/>
  <c r="M11" i="39"/>
  <c r="M55" i="6"/>
  <c r="M42" i="6"/>
  <c r="M40" i="6"/>
  <c r="M9" i="39"/>
  <c r="M34" i="6"/>
  <c r="M27" i="6"/>
  <c r="M57" i="39"/>
  <c r="BC158" i="3"/>
  <c r="BS158" i="3" s="1"/>
  <c r="BC382" i="3"/>
  <c r="BS382" i="3" s="1"/>
  <c r="BC66" i="3"/>
  <c r="BS66" i="3" s="1"/>
  <c r="BC25" i="3"/>
  <c r="BC741" i="3"/>
  <c r="BS741" i="3" s="1"/>
  <c r="BC685" i="3"/>
  <c r="BS685" i="3" s="1"/>
  <c r="BC981" i="3"/>
  <c r="BS981" i="3" s="1"/>
  <c r="BR18" i="3"/>
  <c r="BJ14" i="3"/>
  <c r="M14" i="42" a="1"/>
  <c r="M14" i="42" s="1"/>
  <c r="M15" i="42" s="1" a="1"/>
  <c r="M15" i="42" s="1"/>
  <c r="BJ53" i="3"/>
  <c r="BR43" i="3"/>
  <c r="BJ28" i="3"/>
  <c r="BR40" i="3"/>
  <c r="BB523" i="3"/>
  <c r="BR523" i="3" s="1"/>
  <c r="BB490" i="3"/>
  <c r="BR490" i="3" s="1"/>
  <c r="D113" i="39"/>
  <c r="M53" i="39"/>
  <c r="M26" i="39"/>
  <c r="M10" i="39"/>
  <c r="M33" i="39"/>
  <c r="M50" i="39"/>
  <c r="M13" i="39"/>
  <c r="M37" i="6"/>
  <c r="M22" i="6"/>
  <c r="M17" i="6"/>
  <c r="AL6" i="3"/>
  <c r="AL8" i="3"/>
  <c r="I59" i="14" s="1"/>
  <c r="G67" i="28"/>
  <c r="G54" i="28"/>
  <c r="BC730" i="3"/>
  <c r="BS730" i="3" s="1"/>
  <c r="BC429" i="3"/>
  <c r="BS429" i="3" s="1"/>
  <c r="BC284" i="3"/>
  <c r="BS284" i="3" s="1"/>
  <c r="BC105" i="3"/>
  <c r="BS105" i="3" s="1"/>
  <c r="BC448" i="3"/>
  <c r="BS448" i="3" s="1"/>
  <c r="BC549" i="3"/>
  <c r="BS549" i="3" s="1"/>
  <c r="BC1007" i="3"/>
  <c r="BS1007" i="3" s="1"/>
  <c r="M35" i="39"/>
  <c r="M28" i="39"/>
  <c r="M47" i="6"/>
  <c r="M55" i="39"/>
  <c r="M14" i="6"/>
  <c r="M19" i="6"/>
  <c r="BH8" i="3" a="1"/>
  <c r="BH8" i="3" s="1"/>
  <c r="G62" i="14" s="1"/>
  <c r="O19" i="32"/>
  <c r="O21" i="32" s="1"/>
  <c r="O22" i="32" s="1" a="1"/>
  <c r="O22" i="32" s="1"/>
  <c r="G85" i="14" s="1"/>
  <c r="F19" i="32"/>
  <c r="F21" i="32" s="1"/>
  <c r="F22" i="32" s="1" a="1"/>
  <c r="F22" i="32" s="1"/>
  <c r="G84" i="14" s="1"/>
  <c r="BH6" i="3"/>
  <c r="O9" i="42" a="1"/>
  <c r="O9" i="42" s="1"/>
  <c r="BR41" i="3"/>
  <c r="BQ13" i="3"/>
  <c r="BI13" i="3"/>
  <c r="M30" i="39"/>
  <c r="M19" i="39"/>
  <c r="M44" i="6"/>
  <c r="M45" i="39"/>
  <c r="M25" i="39"/>
  <c r="M12" i="6"/>
  <c r="M54" i="39"/>
  <c r="M46" i="39"/>
  <c r="M56" i="39"/>
  <c r="Q46" i="18"/>
  <c r="G41" i="18"/>
  <c r="BP8" i="3"/>
  <c r="G63" i="14" s="1"/>
  <c r="Q9" i="18"/>
  <c r="G47" i="18"/>
  <c r="G29" i="18"/>
  <c r="Q34" i="18"/>
  <c r="Q20" i="18"/>
  <c r="G20" i="18"/>
  <c r="Q41" i="18"/>
  <c r="Q13" i="18"/>
  <c r="G12" i="18"/>
  <c r="G9" i="18"/>
  <c r="Q27" i="18"/>
  <c r="G52" i="18"/>
  <c r="G36" i="18"/>
  <c r="Q25" i="18"/>
  <c r="G23" i="18"/>
  <c r="Q16" i="18"/>
  <c r="Q37" i="18"/>
  <c r="G43" i="18"/>
  <c r="Q21" i="18"/>
  <c r="Q10" i="18"/>
  <c r="G46" i="18"/>
  <c r="Q42" i="18"/>
  <c r="G11" i="18"/>
  <c r="G21" i="18"/>
  <c r="G24" i="18"/>
  <c r="G34" i="18"/>
  <c r="Q48" i="18"/>
  <c r="Q15" i="18"/>
  <c r="Q53" i="18"/>
  <c r="G51" i="18"/>
  <c r="Q50" i="18"/>
  <c r="G16" i="18"/>
  <c r="Q45" i="18"/>
  <c r="G26" i="18"/>
  <c r="Q17" i="18"/>
  <c r="G38" i="18"/>
  <c r="Q54" i="18"/>
  <c r="Q40" i="18"/>
  <c r="G49" i="18"/>
  <c r="G10" i="18"/>
  <c r="Q28" i="18"/>
  <c r="G18" i="18"/>
  <c r="Q29" i="18"/>
  <c r="Q26" i="18"/>
  <c r="G55" i="18"/>
  <c r="G25" i="18"/>
  <c r="Q8" i="18"/>
  <c r="Q44" i="18"/>
  <c r="Q47" i="18"/>
  <c r="G54" i="18"/>
  <c r="G48" i="18"/>
  <c r="Q30" i="18"/>
  <c r="Q12" i="18"/>
  <c r="G45" i="18"/>
  <c r="G22" i="18"/>
  <c r="Q11" i="18"/>
  <c r="Q35" i="18"/>
  <c r="G8" i="18"/>
  <c r="Q18" i="18"/>
  <c r="Q31" i="18"/>
  <c r="G31" i="18"/>
  <c r="G17" i="18"/>
  <c r="Q38" i="18"/>
  <c r="Q56" i="18"/>
  <c r="Q36" i="18"/>
  <c r="G28" i="18"/>
  <c r="G37" i="18"/>
  <c r="G33" i="18"/>
  <c r="Q49" i="18"/>
  <c r="G27" i="18"/>
  <c r="Q32" i="18"/>
  <c r="BP6" i="3"/>
  <c r="Q23" i="18"/>
  <c r="Q22" i="18"/>
  <c r="Q39" i="18"/>
  <c r="Q57" i="18"/>
  <c r="G35" i="18"/>
  <c r="G44" i="18"/>
  <c r="G39" i="18"/>
  <c r="Q24" i="18"/>
  <c r="Q51" i="18"/>
  <c r="Q55" i="18"/>
  <c r="Q33" i="18"/>
  <c r="G13" i="18"/>
  <c r="G53" i="18"/>
  <c r="Q43" i="18"/>
  <c r="G30" i="18"/>
  <c r="Q52" i="18"/>
  <c r="G56" i="18"/>
  <c r="G42" i="18"/>
  <c r="G32" i="18"/>
  <c r="Q14" i="18"/>
  <c r="G19" i="18"/>
  <c r="G14" i="18"/>
  <c r="G57" i="18"/>
  <c r="G50" i="18"/>
  <c r="G40" i="18"/>
  <c r="G15" i="18"/>
  <c r="Q19" i="18"/>
  <c r="BC311" i="3"/>
  <c r="BS311" i="3" s="1"/>
  <c r="BC914" i="3"/>
  <c r="BS914" i="3" s="1"/>
  <c r="BR35" i="3"/>
  <c r="BQ41" i="3"/>
  <c r="BI41" i="3"/>
  <c r="BB666" i="3"/>
  <c r="BR666" i="3" s="1"/>
  <c r="BB934" i="3"/>
  <c r="BR934" i="3" s="1"/>
  <c r="BB612" i="3"/>
  <c r="BR612" i="3" s="1"/>
  <c r="BB319" i="3"/>
  <c r="BR319" i="3" s="1"/>
  <c r="BB870" i="3"/>
  <c r="BR870" i="3" s="1"/>
  <c r="BB816" i="3"/>
  <c r="BR816" i="3" s="1"/>
  <c r="BB1007" i="3"/>
  <c r="BR1007" i="3" s="1"/>
  <c r="BB871" i="3"/>
  <c r="BR871" i="3" s="1"/>
  <c r="BB370" i="3"/>
  <c r="BR370" i="3" s="1"/>
  <c r="BB214" i="3"/>
  <c r="BR214" i="3" s="1"/>
  <c r="BB338" i="3"/>
  <c r="BR338" i="3" s="1"/>
  <c r="BB812" i="3"/>
  <c r="BR812" i="3" s="1"/>
  <c r="M51" i="39"/>
  <c r="M57" i="6"/>
  <c r="M32" i="6"/>
  <c r="M9" i="6"/>
  <c r="M27" i="39"/>
  <c r="M53" i="6"/>
  <c r="M29" i="6"/>
  <c r="M48" i="39"/>
  <c r="M33" i="6"/>
  <c r="M50" i="6"/>
  <c r="M13" i="6"/>
  <c r="M30" i="6"/>
  <c r="B28" i="40"/>
  <c r="B44" i="14"/>
  <c r="B65" i="28"/>
  <c r="G66" i="28" s="1"/>
  <c r="G17" i="32"/>
  <c r="G18" i="32" s="1"/>
  <c r="BA6" i="3"/>
  <c r="BI10" i="3"/>
  <c r="BQ10" i="3"/>
  <c r="BA8" i="3"/>
  <c r="H61" i="14" s="1"/>
  <c r="P17" i="32"/>
  <c r="P18" i="32" s="1"/>
  <c r="BC589" i="3"/>
  <c r="BS589" i="3" s="1"/>
  <c r="BC538" i="3"/>
  <c r="BS538" i="3" s="1"/>
  <c r="BC170" i="3"/>
  <c r="BS170" i="3" s="1"/>
  <c r="BC756" i="3"/>
  <c r="BS756" i="3" s="1"/>
  <c r="BC63" i="3"/>
  <c r="BS63" i="3" s="1"/>
  <c r="BC358" i="3"/>
  <c r="BS358" i="3" s="1"/>
  <c r="BC489" i="3"/>
  <c r="BS489" i="3" s="1"/>
  <c r="BB10" i="3"/>
  <c r="AT6" i="3"/>
  <c r="AT8" i="3"/>
  <c r="I60" i="14" s="1"/>
  <c r="M32" i="39"/>
  <c r="M49" i="39"/>
  <c r="M31" i="39"/>
  <c r="M40" i="39"/>
  <c r="M23" i="6"/>
  <c r="M54" i="6"/>
  <c r="M15" i="6"/>
  <c r="BI33" i="3"/>
  <c r="BQ33" i="3"/>
  <c r="BC314" i="3"/>
  <c r="BS314" i="3" s="1"/>
  <c r="BC812" i="3"/>
  <c r="BS812" i="3" s="1"/>
  <c r="BC144" i="3"/>
  <c r="BS144" i="3" s="1"/>
  <c r="BC531" i="3"/>
  <c r="BS531" i="3" s="1"/>
  <c r="BC139" i="3"/>
  <c r="BS139" i="3" s="1"/>
  <c r="BC777" i="3"/>
  <c r="BS777" i="3" s="1"/>
  <c r="BC293" i="3"/>
  <c r="BS293" i="3" s="1"/>
  <c r="BC485" i="3"/>
  <c r="BS485" i="3" s="1"/>
  <c r="BC423" i="3"/>
  <c r="BS423" i="3" s="1"/>
  <c r="BC684" i="3"/>
  <c r="BS684" i="3" s="1"/>
  <c r="BC36" i="3"/>
  <c r="M36" i="39"/>
  <c r="M28" i="6"/>
  <c r="M41" i="39"/>
  <c r="M52" i="6"/>
  <c r="M45" i="6"/>
  <c r="M25" i="6"/>
  <c r="M44" i="39"/>
  <c r="BC61" i="3"/>
  <c r="BS61" i="3" s="1"/>
  <c r="BC350" i="3"/>
  <c r="BS350" i="3" s="1"/>
  <c r="BC244" i="3"/>
  <c r="BS244" i="3" s="1"/>
  <c r="BC470" i="3"/>
  <c r="BS470" i="3" s="1"/>
  <c r="BC334" i="3"/>
  <c r="BS334" i="3" s="1"/>
  <c r="BC528" i="3"/>
  <c r="BS528" i="3" s="1"/>
  <c r="BC84" i="3"/>
  <c r="BS84" i="3" s="1"/>
  <c r="BC652" i="3"/>
  <c r="BS652" i="3" s="1"/>
  <c r="BC896" i="3"/>
  <c r="BS896" i="3" s="1"/>
  <c r="BC174" i="3"/>
  <c r="BS174" i="3" s="1"/>
  <c r="BC954" i="3"/>
  <c r="BS954" i="3" s="1"/>
  <c r="BC82" i="3"/>
  <c r="BS82" i="3" s="1"/>
  <c r="BC699" i="3"/>
  <c r="BS699" i="3" s="1"/>
  <c r="BC373" i="3"/>
  <c r="BS373" i="3" s="1"/>
  <c r="BR15" i="3"/>
  <c r="BJ24" i="3"/>
  <c r="M14" i="39"/>
  <c r="M43" i="39"/>
  <c r="M23" i="39"/>
  <c r="M16" i="39"/>
  <c r="M29" i="39"/>
  <c r="M46" i="6"/>
  <c r="M39" i="6"/>
  <c r="M26" i="6"/>
  <c r="BC623" i="3"/>
  <c r="BS623" i="3" s="1"/>
  <c r="BC696" i="3"/>
  <c r="BS696" i="3" s="1"/>
  <c r="BC691" i="3"/>
  <c r="BS691" i="3" s="1"/>
  <c r="BC449" i="3"/>
  <c r="BS449" i="3" s="1"/>
  <c r="BC287" i="3"/>
  <c r="BS287" i="3" s="1"/>
  <c r="BC973" i="3"/>
  <c r="BS973" i="3" s="1"/>
  <c r="M51" i="6"/>
  <c r="M21" i="39"/>
  <c r="M42" i="39"/>
  <c r="M22" i="39"/>
  <c r="BC265" i="3"/>
  <c r="BS265" i="3" s="1"/>
  <c r="BC784" i="3"/>
  <c r="BS784" i="3" s="1"/>
  <c r="BC533" i="3"/>
  <c r="BS533" i="3" s="1"/>
  <c r="BC974" i="3"/>
  <c r="BS974" i="3" s="1"/>
  <c r="BC700" i="3"/>
  <c r="BS700" i="3" s="1"/>
  <c r="BC1001" i="3"/>
  <c r="BS1001" i="3" s="1"/>
  <c r="BC985" i="3"/>
  <c r="BS985" i="3" s="1"/>
  <c r="BC18" i="3"/>
  <c r="D113" i="6"/>
  <c r="M36" i="6"/>
  <c r="M18" i="6"/>
  <c r="M49" i="6"/>
  <c r="M15" i="39"/>
  <c r="M8" i="39"/>
  <c r="D58" i="39"/>
  <c r="D6" i="39" s="1"/>
  <c r="F77" i="14" s="1"/>
  <c r="M41" i="6"/>
  <c r="M20" i="6"/>
  <c r="M38" i="6"/>
  <c r="M31" i="6"/>
  <c r="BI59" i="3"/>
  <c r="BQ59" i="3"/>
  <c r="BC369" i="3"/>
  <c r="BS369" i="3" s="1"/>
  <c r="BC206" i="3"/>
  <c r="BS206" i="3" s="1"/>
  <c r="BC356" i="3"/>
  <c r="BS356" i="3" s="1"/>
  <c r="BC483" i="3"/>
  <c r="BS483" i="3" s="1"/>
  <c r="BC99" i="3"/>
  <c r="BS99" i="3" s="1"/>
  <c r="BC935" i="3"/>
  <c r="BS935" i="3" s="1"/>
  <c r="BC849" i="3"/>
  <c r="BS849" i="3" s="1"/>
  <c r="BC516" i="3"/>
  <c r="BS516" i="3" s="1"/>
  <c r="BC907" i="3"/>
  <c r="BS907" i="3" s="1"/>
  <c r="BC535" i="3"/>
  <c r="BS535" i="3" s="1"/>
  <c r="BC929" i="3"/>
  <c r="BS929" i="3" s="1"/>
  <c r="BS10" i="3"/>
  <c r="BK10" i="3"/>
  <c r="L18" i="42" a="1"/>
  <c r="L18" i="42" s="1"/>
  <c r="L19" i="42" s="1" a="1"/>
  <c r="L19" i="42" s="1"/>
  <c r="L20" i="42" s="1" a="1"/>
  <c r="L20" i="42" s="1"/>
  <c r="L21" i="42" s="1" a="1"/>
  <c r="L21" i="42" s="1"/>
  <c r="L22" i="42" s="1" a="1"/>
  <c r="L22" i="42" s="1"/>
  <c r="L23" i="42" s="1" a="1"/>
  <c r="L23" i="42" s="1"/>
  <c r="L24" i="42" s="1" a="1"/>
  <c r="L24" i="42" s="1"/>
  <c r="L25" i="42" s="1" a="1"/>
  <c r="L25" i="42" s="1"/>
  <c r="L26" i="42" s="1" a="1"/>
  <c r="L26" i="42" s="1"/>
  <c r="L27" i="42" s="1" a="1"/>
  <c r="L27" i="42" s="1"/>
  <c r="L28" i="42" s="1" a="1"/>
  <c r="L28" i="42" s="1"/>
  <c r="L29" i="42" s="1" a="1"/>
  <c r="L29" i="42" s="1"/>
  <c r="L30" i="42" s="1" a="1"/>
  <c r="L30" i="42" s="1"/>
  <c r="F10" i="42" l="1" a="1"/>
  <c r="F10" i="42" s="1"/>
  <c r="F11" i="42" s="1" a="1"/>
  <c r="F11" i="42" s="1"/>
  <c r="C35" i="42" a="1"/>
  <c r="C35" i="42" s="1"/>
  <c r="C36" i="42" s="1" a="1"/>
  <c r="C36" i="42" s="1"/>
  <c r="C37" i="42" s="1" a="1"/>
  <c r="C37" i="42" s="1"/>
  <c r="C38" i="42" s="1" a="1"/>
  <c r="C38" i="42" s="1"/>
  <c r="C39" i="42" s="1" a="1"/>
  <c r="C39" i="42" s="1"/>
  <c r="C40" i="42" s="1" a="1"/>
  <c r="C40" i="42" s="1"/>
  <c r="C41" i="42" s="1" a="1"/>
  <c r="C41" i="42" s="1"/>
  <c r="O10" i="42" a="1"/>
  <c r="O10" i="42" s="1"/>
  <c r="O11" i="42" s="1" a="1"/>
  <c r="O11" i="42" s="1"/>
  <c r="O12" i="42" s="1" a="1"/>
  <c r="O12" i="42" s="1"/>
  <c r="O13" i="42" s="1" a="1"/>
  <c r="O13" i="42" s="1"/>
  <c r="E189" i="39"/>
  <c r="E188" i="39"/>
  <c r="E204" i="6"/>
  <c r="E219" i="39"/>
  <c r="E206" i="6"/>
  <c r="E221" i="39"/>
  <c r="E180" i="6"/>
  <c r="E202" i="6"/>
  <c r="E211" i="6"/>
  <c r="E203" i="6"/>
  <c r="E190" i="39"/>
  <c r="E189" i="6"/>
  <c r="E182" i="39"/>
  <c r="E215" i="39"/>
  <c r="E193" i="6"/>
  <c r="E173" i="39"/>
  <c r="E179" i="39"/>
  <c r="E218" i="39"/>
  <c r="E185" i="39"/>
  <c r="E213" i="6"/>
  <c r="E217" i="6"/>
  <c r="E178" i="6"/>
  <c r="E210" i="39"/>
  <c r="E195" i="6"/>
  <c r="E220" i="39"/>
  <c r="E212" i="39"/>
  <c r="E180" i="39"/>
  <c r="E200" i="6"/>
  <c r="E201" i="6"/>
  <c r="E174" i="6"/>
  <c r="E198" i="39"/>
  <c r="E201" i="39"/>
  <c r="E209" i="39"/>
  <c r="E177" i="39"/>
  <c r="E197" i="6"/>
  <c r="E205" i="39"/>
  <c r="E185" i="6"/>
  <c r="E197" i="39"/>
  <c r="E216" i="6"/>
  <c r="E191" i="6"/>
  <c r="E187" i="6"/>
  <c r="E183" i="6"/>
  <c r="E186" i="39"/>
  <c r="E203" i="39"/>
  <c r="E196" i="6"/>
  <c r="E193" i="39"/>
  <c r="E175" i="39"/>
  <c r="E218" i="6"/>
  <c r="E214" i="6"/>
  <c r="E196" i="39"/>
  <c r="E190" i="6"/>
  <c r="E222" i="39"/>
  <c r="D31" i="42" a="1"/>
  <c r="D31" i="42" s="1"/>
  <c r="D32" i="42" s="1" a="1"/>
  <c r="D32" i="42" s="1"/>
  <c r="D33" i="42" s="1" a="1"/>
  <c r="D33" i="42" s="1"/>
  <c r="D34" i="42" s="1" a="1"/>
  <c r="D34" i="42" s="1"/>
  <c r="BC436" i="3"/>
  <c r="BS436" i="3" s="1"/>
  <c r="BC525" i="3"/>
  <c r="BS525" i="3" s="1"/>
  <c r="BC927" i="3"/>
  <c r="BS927" i="3" s="1"/>
  <c r="BC799" i="3"/>
  <c r="BS799" i="3" s="1"/>
  <c r="BC734" i="3"/>
  <c r="BS734" i="3" s="1"/>
  <c r="BC464" i="3"/>
  <c r="BS464" i="3" s="1"/>
  <c r="BC392" i="3"/>
  <c r="BS392" i="3" s="1"/>
  <c r="BC874" i="3"/>
  <c r="BS874" i="3" s="1"/>
  <c r="BC377" i="3"/>
  <c r="BS377" i="3" s="1"/>
  <c r="BC357" i="3"/>
  <c r="BS357" i="3" s="1"/>
  <c r="BC970" i="3"/>
  <c r="BS970" i="3" s="1"/>
  <c r="BC705" i="3"/>
  <c r="BS705" i="3" s="1"/>
  <c r="E210" i="6"/>
  <c r="BC297" i="3"/>
  <c r="BS297" i="3" s="1"/>
  <c r="BC258" i="3"/>
  <c r="BS258" i="3" s="1"/>
  <c r="BC862" i="3"/>
  <c r="BS862" i="3" s="1"/>
  <c r="BC563" i="3"/>
  <c r="BS563" i="3" s="1"/>
  <c r="BC592" i="3"/>
  <c r="BS592" i="3" s="1"/>
  <c r="BC512" i="3"/>
  <c r="BS512" i="3" s="1"/>
  <c r="BC270" i="3"/>
  <c r="BS270" i="3" s="1"/>
  <c r="BC943" i="3"/>
  <c r="BS943" i="3" s="1"/>
  <c r="BC385" i="3"/>
  <c r="BS385" i="3" s="1"/>
  <c r="BC508" i="3"/>
  <c r="BS508" i="3" s="1"/>
  <c r="BC866" i="3"/>
  <c r="BS866" i="3" s="1"/>
  <c r="BC372" i="3"/>
  <c r="BS372" i="3" s="1"/>
  <c r="BC295" i="3"/>
  <c r="BS295" i="3" s="1"/>
  <c r="BC557" i="3"/>
  <c r="BS557" i="3" s="1"/>
  <c r="BC323" i="3"/>
  <c r="BS323" i="3" s="1"/>
  <c r="BC518" i="3"/>
  <c r="BS518" i="3" s="1"/>
  <c r="BC141" i="3"/>
  <c r="BS141" i="3" s="1"/>
  <c r="BC645" i="3"/>
  <c r="BS645" i="3" s="1"/>
  <c r="BC313" i="3"/>
  <c r="BS313" i="3" s="1"/>
  <c r="BC697" i="3"/>
  <c r="BS697" i="3" s="1"/>
  <c r="BC872" i="3"/>
  <c r="BS872" i="3" s="1"/>
  <c r="BC602" i="3"/>
  <c r="BS602" i="3" s="1"/>
  <c r="E211" i="39"/>
  <c r="E183" i="39"/>
  <c r="BC903" i="3"/>
  <c r="BS903" i="3" s="1"/>
  <c r="BC991" i="3"/>
  <c r="BS991" i="3" s="1"/>
  <c r="BC785" i="3"/>
  <c r="BS785" i="3" s="1"/>
  <c r="BC235" i="3"/>
  <c r="BS235" i="3" s="1"/>
  <c r="BC760" i="3"/>
  <c r="BS760" i="3" s="1"/>
  <c r="BC59" i="3"/>
  <c r="BC229" i="3"/>
  <c r="BS229" i="3" s="1"/>
  <c r="BC983" i="3"/>
  <c r="BS983" i="3" s="1"/>
  <c r="BC798" i="3"/>
  <c r="BS798" i="3" s="1"/>
  <c r="BC329" i="3"/>
  <c r="BS329" i="3" s="1"/>
  <c r="E181" i="6"/>
  <c r="BC673" i="3"/>
  <c r="BS673" i="3" s="1"/>
  <c r="BC432" i="3"/>
  <c r="BS432" i="3" s="1"/>
  <c r="E208" i="6"/>
  <c r="E222" i="6"/>
  <c r="BC640" i="3"/>
  <c r="BS640" i="3" s="1"/>
  <c r="BC966" i="3"/>
  <c r="BS966" i="3" s="1"/>
  <c r="BC576" i="3"/>
  <c r="BS576" i="3" s="1"/>
  <c r="BC320" i="3"/>
  <c r="BS320" i="3" s="1"/>
  <c r="BC718" i="3"/>
  <c r="BS718" i="3" s="1"/>
  <c r="BC842" i="3"/>
  <c r="BS842" i="3" s="1"/>
  <c r="BC263" i="3"/>
  <c r="BS263" i="3" s="1"/>
  <c r="BC401" i="3"/>
  <c r="BS401" i="3" s="1"/>
  <c r="BC967" i="3"/>
  <c r="BS967" i="3" s="1"/>
  <c r="BC968" i="3"/>
  <c r="BS968" i="3" s="1"/>
  <c r="BC941" i="3"/>
  <c r="BS941" i="3" s="1"/>
  <c r="E173" i="6"/>
  <c r="BC746" i="3"/>
  <c r="BS746" i="3" s="1"/>
  <c r="BC593" i="3"/>
  <c r="BS593" i="3" s="1"/>
  <c r="BC848" i="3"/>
  <c r="BS848" i="3" s="1"/>
  <c r="BC51" i="3"/>
  <c r="BC243" i="3"/>
  <c r="BS243" i="3" s="1"/>
  <c r="BC343" i="3"/>
  <c r="BS343" i="3" s="1"/>
  <c r="BC795" i="3"/>
  <c r="BS795" i="3" s="1"/>
  <c r="BC742" i="3"/>
  <c r="BS742" i="3" s="1"/>
  <c r="E207" i="39"/>
  <c r="BC772" i="3"/>
  <c r="BS772" i="3" s="1"/>
  <c r="BC930" i="3"/>
  <c r="BS930" i="3" s="1"/>
  <c r="BC12" i="3"/>
  <c r="BS12" i="3" s="1"/>
  <c r="BK13" i="3"/>
  <c r="BS13" i="3"/>
  <c r="BC565" i="3"/>
  <c r="BS565" i="3" s="1"/>
  <c r="BC302" i="3"/>
  <c r="BS302" i="3" s="1"/>
  <c r="BC517" i="3"/>
  <c r="BS517" i="3" s="1"/>
  <c r="BC266" i="3"/>
  <c r="BS266" i="3" s="1"/>
  <c r="BC942" i="3"/>
  <c r="BS942" i="3" s="1"/>
  <c r="BC384" i="3"/>
  <c r="BS384" i="3" s="1"/>
  <c r="BC632" i="3"/>
  <c r="BS632" i="3" s="1"/>
  <c r="BC406" i="3"/>
  <c r="BS406" i="3" s="1"/>
  <c r="E178" i="39"/>
  <c r="E175" i="6"/>
  <c r="E192" i="39"/>
  <c r="E216" i="39"/>
  <c r="BC342" i="3"/>
  <c r="BS342" i="3" s="1"/>
  <c r="BC752" i="3"/>
  <c r="BS752" i="3" s="1"/>
  <c r="BC875" i="3"/>
  <c r="BS875" i="3" s="1"/>
  <c r="BC747" i="3"/>
  <c r="BS747" i="3" s="1"/>
  <c r="BC928" i="3"/>
  <c r="BS928" i="3" s="1"/>
  <c r="AM8" i="3"/>
  <c r="J59" i="14" s="1"/>
  <c r="BC997" i="3"/>
  <c r="BS997" i="3" s="1"/>
  <c r="BC421" i="3"/>
  <c r="BS421" i="3" s="1"/>
  <c r="AM6" i="3"/>
  <c r="BC980" i="3"/>
  <c r="BS980" i="3" s="1"/>
  <c r="BC857" i="3"/>
  <c r="BS857" i="3" s="1"/>
  <c r="BC250" i="3"/>
  <c r="BS250" i="3" s="1"/>
  <c r="BC79" i="3"/>
  <c r="BS79" i="3" s="1"/>
  <c r="BC955" i="3"/>
  <c r="BS955" i="3" s="1"/>
  <c r="BC152" i="3"/>
  <c r="BS152" i="3" s="1"/>
  <c r="BC417" i="3"/>
  <c r="BS417" i="3" s="1"/>
  <c r="BC254" i="3"/>
  <c r="BS254" i="3" s="1"/>
  <c r="BC484" i="3"/>
  <c r="BS484" i="3" s="1"/>
  <c r="BC341" i="3"/>
  <c r="BS341" i="3" s="1"/>
  <c r="BC11" i="3"/>
  <c r="BC481" i="3"/>
  <c r="BS481" i="3" s="1"/>
  <c r="BC695" i="3"/>
  <c r="BS695" i="3" s="1"/>
  <c r="BC303" i="3"/>
  <c r="BS303" i="3" s="1"/>
  <c r="BC678" i="3"/>
  <c r="BS678" i="3" s="1"/>
  <c r="E214" i="39"/>
  <c r="E206" i="39"/>
  <c r="BC644" i="3"/>
  <c r="BS644" i="3" s="1"/>
  <c r="BC203" i="3"/>
  <c r="BS203" i="3" s="1"/>
  <c r="BC810" i="3"/>
  <c r="BS810" i="3" s="1"/>
  <c r="BC948" i="3"/>
  <c r="BS948" i="3" s="1"/>
  <c r="BC855" i="3"/>
  <c r="BS855" i="3" s="1"/>
  <c r="BC556" i="3"/>
  <c r="BS556" i="3" s="1"/>
  <c r="BC145" i="3"/>
  <c r="BS145" i="3" s="1"/>
  <c r="BC989" i="3"/>
  <c r="BS989" i="3" s="1"/>
  <c r="BK54" i="3"/>
  <c r="BS54" i="3"/>
  <c r="BC103" i="3"/>
  <c r="BS103" i="3" s="1"/>
  <c r="BC168" i="3"/>
  <c r="BS168" i="3" s="1"/>
  <c r="BC532" i="3"/>
  <c r="BS532" i="3" s="1"/>
  <c r="BC947" i="3"/>
  <c r="BS947" i="3" s="1"/>
  <c r="BC367" i="3"/>
  <c r="BS367" i="3" s="1"/>
  <c r="BC264" i="3"/>
  <c r="BS264" i="3" s="1"/>
  <c r="BC443" i="3"/>
  <c r="BS443" i="3" s="1"/>
  <c r="BC435" i="3"/>
  <c r="BS435" i="3" s="1"/>
  <c r="BC178" i="3"/>
  <c r="BS178" i="3" s="1"/>
  <c r="BC693" i="3"/>
  <c r="BS693" i="3" s="1"/>
  <c r="BC259" i="3"/>
  <c r="BS259" i="3" s="1"/>
  <c r="E194" i="6"/>
  <c r="BC918" i="3"/>
  <c r="BS918" i="3" s="1"/>
  <c r="BC780" i="3"/>
  <c r="BS780" i="3" s="1"/>
  <c r="BC806" i="3"/>
  <c r="BS806" i="3" s="1"/>
  <c r="BC543" i="3"/>
  <c r="BS543" i="3" s="1"/>
  <c r="E195" i="39"/>
  <c r="BC171" i="3"/>
  <c r="BS171" i="3" s="1"/>
  <c r="BC450" i="3"/>
  <c r="BS450" i="3" s="1"/>
  <c r="E199" i="6"/>
  <c r="BC209" i="3"/>
  <c r="BS209" i="3" s="1"/>
  <c r="BC279" i="3"/>
  <c r="BS279" i="3" s="1"/>
  <c r="BC781" i="3"/>
  <c r="BS781" i="3" s="1"/>
  <c r="E177" i="6"/>
  <c r="BC761" i="3"/>
  <c r="BS761" i="3" s="1"/>
  <c r="BS47" i="3"/>
  <c r="BK47" i="3"/>
  <c r="BC864" i="3"/>
  <c r="BS864" i="3" s="1"/>
  <c r="BS31" i="3"/>
  <c r="BK31" i="3"/>
  <c r="BC478" i="3"/>
  <c r="BS478" i="3" s="1"/>
  <c r="BC992" i="3"/>
  <c r="BS992" i="3" s="1"/>
  <c r="BC949" i="3"/>
  <c r="BS949" i="3" s="1"/>
  <c r="BC196" i="3"/>
  <c r="BS196" i="3" s="1"/>
  <c r="BC442" i="3"/>
  <c r="BS442" i="3" s="1"/>
  <c r="BC841" i="3"/>
  <c r="BS841" i="3" s="1"/>
  <c r="BC289" i="3"/>
  <c r="BS289" i="3" s="1"/>
  <c r="BC733" i="3"/>
  <c r="BS733" i="3" s="1"/>
  <c r="BC322" i="3"/>
  <c r="BS322" i="3" s="1"/>
  <c r="BC788" i="3"/>
  <c r="BS788" i="3" s="1"/>
  <c r="BC572" i="3"/>
  <c r="BS572" i="3" s="1"/>
  <c r="E213" i="39"/>
  <c r="F66" i="39"/>
  <c r="F69" i="39"/>
  <c r="F72" i="39"/>
  <c r="F75" i="39"/>
  <c r="F78" i="39"/>
  <c r="F81" i="39"/>
  <c r="F84" i="39"/>
  <c r="F87" i="39"/>
  <c r="F90" i="39"/>
  <c r="F93" i="39"/>
  <c r="F96" i="39"/>
  <c r="F99" i="39"/>
  <c r="F102" i="39"/>
  <c r="F105" i="39"/>
  <c r="F108" i="39"/>
  <c r="F111" i="39"/>
  <c r="F66" i="6"/>
  <c r="F69" i="6"/>
  <c r="F72" i="6"/>
  <c r="F75" i="6"/>
  <c r="F78" i="6"/>
  <c r="F81" i="6"/>
  <c r="F84" i="6"/>
  <c r="F87" i="6"/>
  <c r="F90" i="6"/>
  <c r="F93" i="6"/>
  <c r="F96" i="6"/>
  <c r="F99" i="6"/>
  <c r="F102" i="6"/>
  <c r="F105" i="6"/>
  <c r="F65" i="39"/>
  <c r="F68" i="39"/>
  <c r="F71" i="39"/>
  <c r="F68" i="6"/>
  <c r="F79" i="6"/>
  <c r="F86" i="6"/>
  <c r="F97" i="6"/>
  <c r="F104" i="6"/>
  <c r="F79" i="39"/>
  <c r="F88" i="39"/>
  <c r="F97" i="39"/>
  <c r="F106" i="39"/>
  <c r="F64" i="39"/>
  <c r="F80" i="39"/>
  <c r="F89" i="39"/>
  <c r="F98" i="39"/>
  <c r="F107" i="39"/>
  <c r="F65" i="6"/>
  <c r="F76" i="6"/>
  <c r="F83" i="6"/>
  <c r="F94" i="6"/>
  <c r="F101" i="6"/>
  <c r="F108" i="6"/>
  <c r="F111" i="6"/>
  <c r="F67" i="39"/>
  <c r="F70" i="39"/>
  <c r="F73" i="6"/>
  <c r="F80" i="6"/>
  <c r="F91" i="6"/>
  <c r="F98" i="6"/>
  <c r="F82" i="39"/>
  <c r="F91" i="39"/>
  <c r="F100" i="39"/>
  <c r="F109" i="39"/>
  <c r="F73" i="39"/>
  <c r="F92" i="39"/>
  <c r="F101" i="39"/>
  <c r="F74" i="39"/>
  <c r="F67" i="6"/>
  <c r="F74" i="6"/>
  <c r="F85" i="6"/>
  <c r="F92" i="6"/>
  <c r="F103" i="6"/>
  <c r="F76" i="39"/>
  <c r="F85" i="39"/>
  <c r="F94" i="39"/>
  <c r="F103" i="39"/>
  <c r="F112" i="39"/>
  <c r="F77" i="39"/>
  <c r="F86" i="39"/>
  <c r="F95" i="39"/>
  <c r="F104" i="39"/>
  <c r="F63" i="39"/>
  <c r="F64" i="6"/>
  <c r="F71" i="6"/>
  <c r="F82" i="6"/>
  <c r="F89" i="6"/>
  <c r="F100" i="6"/>
  <c r="F107" i="6"/>
  <c r="F110" i="6"/>
  <c r="F63" i="6"/>
  <c r="F77" i="6"/>
  <c r="F88" i="6"/>
  <c r="F95" i="6"/>
  <c r="F109" i="6"/>
  <c r="F83" i="39"/>
  <c r="F106" i="6"/>
  <c r="F110" i="39"/>
  <c r="F70" i="6"/>
  <c r="F112" i="6"/>
  <c r="BS46" i="3"/>
  <c r="BK46" i="3"/>
  <c r="BC326" i="3"/>
  <c r="BS326" i="3" s="1"/>
  <c r="BC249" i="3"/>
  <c r="BS249" i="3" s="1"/>
  <c r="BC205" i="3"/>
  <c r="BS205" i="3" s="1"/>
  <c r="BC39" i="3"/>
  <c r="BS39" i="3" s="1"/>
  <c r="BC692" i="3"/>
  <c r="BS692" i="3" s="1"/>
  <c r="BC269" i="3"/>
  <c r="BS269" i="3" s="1"/>
  <c r="F13" i="39"/>
  <c r="F25" i="39"/>
  <c r="F18" i="39"/>
  <c r="F30" i="39"/>
  <c r="F42" i="39"/>
  <c r="F207" i="39" s="1"/>
  <c r="F11" i="39"/>
  <c r="F23" i="39"/>
  <c r="F188" i="39" s="1"/>
  <c r="F35" i="39"/>
  <c r="F47" i="39"/>
  <c r="F16" i="39"/>
  <c r="F28" i="39"/>
  <c r="F40" i="39"/>
  <c r="F52" i="39"/>
  <c r="F14" i="39"/>
  <c r="F179" i="39" s="1"/>
  <c r="F26" i="39"/>
  <c r="F38" i="39"/>
  <c r="F203" i="39" s="1"/>
  <c r="F17" i="39"/>
  <c r="F29" i="39"/>
  <c r="F10" i="39"/>
  <c r="F175" i="39" s="1"/>
  <c r="F22" i="39"/>
  <c r="F187" i="39" s="1"/>
  <c r="F15" i="39"/>
  <c r="F9" i="39"/>
  <c r="F33" i="39"/>
  <c r="F20" i="6"/>
  <c r="F32" i="6"/>
  <c r="F44" i="6"/>
  <c r="F56" i="6"/>
  <c r="F44" i="39"/>
  <c r="F50" i="39"/>
  <c r="F13" i="6"/>
  <c r="F178" i="6" s="1"/>
  <c r="F25" i="6"/>
  <c r="F190" i="6" s="1"/>
  <c r="F37" i="6"/>
  <c r="F49" i="6"/>
  <c r="F24" i="39"/>
  <c r="F37" i="39"/>
  <c r="F41" i="39"/>
  <c r="F53" i="39"/>
  <c r="F18" i="6"/>
  <c r="F30" i="6"/>
  <c r="F42" i="6"/>
  <c r="F54" i="6"/>
  <c r="F34" i="39"/>
  <c r="F56" i="39"/>
  <c r="F11" i="6"/>
  <c r="F176" i="6" s="1"/>
  <c r="F23" i="6"/>
  <c r="F188" i="6" s="1"/>
  <c r="F35" i="6"/>
  <c r="F47" i="6"/>
  <c r="F212" i="6" s="1"/>
  <c r="F45" i="39"/>
  <c r="F16" i="6"/>
  <c r="F181" i="6" s="1"/>
  <c r="F28" i="6"/>
  <c r="F193" i="6" s="1"/>
  <c r="F40" i="6"/>
  <c r="F52" i="6"/>
  <c r="F19" i="39"/>
  <c r="F48" i="39"/>
  <c r="F9" i="6"/>
  <c r="F21" i="6"/>
  <c r="F33" i="6"/>
  <c r="F198" i="6" s="1"/>
  <c r="F45" i="6"/>
  <c r="F57" i="6"/>
  <c r="F12" i="39"/>
  <c r="F31" i="39"/>
  <c r="F51" i="39"/>
  <c r="F57" i="39"/>
  <c r="F14" i="6"/>
  <c r="F26" i="6"/>
  <c r="F191" i="6" s="1"/>
  <c r="F38" i="6"/>
  <c r="F50" i="6"/>
  <c r="F54" i="39"/>
  <c r="F21" i="39"/>
  <c r="F39" i="39"/>
  <c r="F43" i="39"/>
  <c r="F208" i="39" s="1"/>
  <c r="F12" i="6"/>
  <c r="F24" i="6"/>
  <c r="F36" i="6"/>
  <c r="F48" i="6"/>
  <c r="F27" i="39"/>
  <c r="F36" i="39"/>
  <c r="F46" i="39"/>
  <c r="F17" i="6"/>
  <c r="F182" i="6" s="1"/>
  <c r="F29" i="6"/>
  <c r="F41" i="6"/>
  <c r="F53" i="6"/>
  <c r="F8" i="6"/>
  <c r="F32" i="39"/>
  <c r="F49" i="39"/>
  <c r="F214" i="39" s="1"/>
  <c r="F55" i="39"/>
  <c r="F220" i="39" s="1"/>
  <c r="F8" i="39"/>
  <c r="F10" i="6"/>
  <c r="F22" i="6"/>
  <c r="F34" i="6"/>
  <c r="F46" i="6"/>
  <c r="F15" i="6"/>
  <c r="F27" i="6"/>
  <c r="F39" i="6"/>
  <c r="F51" i="6"/>
  <c r="F20" i="39"/>
  <c r="F43" i="6"/>
  <c r="F19" i="6"/>
  <c r="F184" i="6" s="1"/>
  <c r="F55" i="6"/>
  <c r="F31" i="6"/>
  <c r="BC657" i="3"/>
  <c r="BS657" i="3" s="1"/>
  <c r="BC469" i="3"/>
  <c r="BS469" i="3" s="1"/>
  <c r="BC83" i="3"/>
  <c r="BS83" i="3" s="1"/>
  <c r="E217" i="39"/>
  <c r="BC507" i="3"/>
  <c r="BS507" i="3" s="1"/>
  <c r="BC599" i="3"/>
  <c r="BS599" i="3" s="1"/>
  <c r="BC865" i="3"/>
  <c r="BS865" i="3" s="1"/>
  <c r="BC600" i="3"/>
  <c r="BS600" i="3" s="1"/>
  <c r="BC255" i="3"/>
  <c r="BS255" i="3" s="1"/>
  <c r="BC964" i="3"/>
  <c r="BS964" i="3" s="1"/>
  <c r="BC159" i="3"/>
  <c r="BS159" i="3" s="1"/>
  <c r="BC50" i="3"/>
  <c r="BS50" i="3" s="1"/>
  <c r="BC100" i="3"/>
  <c r="BS100" i="3" s="1"/>
  <c r="BC280" i="3"/>
  <c r="BS280" i="3" s="1"/>
  <c r="BC62" i="3"/>
  <c r="BS62" i="3" s="1"/>
  <c r="BC411" i="3"/>
  <c r="BS411" i="3" s="1"/>
  <c r="BC463" i="3"/>
  <c r="BS463" i="3" s="1"/>
  <c r="BC815" i="3"/>
  <c r="BS815" i="3" s="1"/>
  <c r="BK26" i="3"/>
  <c r="BS26" i="3"/>
  <c r="BC833" i="3"/>
  <c r="BS833" i="3" s="1"/>
  <c r="E184" i="6"/>
  <c r="E181" i="39"/>
  <c r="BC542" i="3"/>
  <c r="BS542" i="3" s="1"/>
  <c r="D61" i="6"/>
  <c r="F71" i="14" s="1"/>
  <c r="E14" i="42" a="1"/>
  <c r="E14" i="42" s="1"/>
  <c r="E15" i="42" s="1" a="1"/>
  <c r="E15" i="42" s="1"/>
  <c r="BC686" i="3"/>
  <c r="BS686" i="3" s="1"/>
  <c r="BC668" i="3"/>
  <c r="BS668" i="3" s="1"/>
  <c r="BS24" i="3"/>
  <c r="BK24" i="3"/>
  <c r="BC402" i="3"/>
  <c r="BS402" i="3" s="1"/>
  <c r="BI8" i="3" a="1"/>
  <c r="BI8" i="3" s="1"/>
  <c r="H62" i="14" s="1"/>
  <c r="BC824" i="3"/>
  <c r="BS824" i="3" s="1"/>
  <c r="BK37" i="3"/>
  <c r="BS37" i="3"/>
  <c r="BS57" i="3"/>
  <c r="BK57" i="3"/>
  <c r="BK39" i="3"/>
  <c r="BS19" i="3"/>
  <c r="BK19" i="3"/>
  <c r="BK59" i="3"/>
  <c r="BS59" i="3"/>
  <c r="BC961" i="3"/>
  <c r="BS961" i="3" s="1"/>
  <c r="BC500" i="3"/>
  <c r="BS500" i="3" s="1"/>
  <c r="BC468" i="3"/>
  <c r="BS468" i="3" s="1"/>
  <c r="BC276" i="3"/>
  <c r="BS276" i="3" s="1"/>
  <c r="BC115" i="3"/>
  <c r="BS115" i="3" s="1"/>
  <c r="BC154" i="3"/>
  <c r="BS154" i="3" s="1"/>
  <c r="BC200" i="3"/>
  <c r="BS200" i="3" s="1"/>
  <c r="BC370" i="3"/>
  <c r="BS370" i="3" s="1"/>
  <c r="BR57" i="3"/>
  <c r="BJ57" i="3"/>
  <c r="BS38" i="3"/>
  <c r="BK38" i="3"/>
  <c r="BJ33" i="3"/>
  <c r="BR33" i="3"/>
  <c r="G9" i="42" a="1"/>
  <c r="G9" i="42" s="1"/>
  <c r="BC98" i="3"/>
  <c r="BS98" i="3" s="1"/>
  <c r="P9" i="42" a="1"/>
  <c r="P9" i="42" s="1"/>
  <c r="BC328" i="3"/>
  <c r="BS328" i="3" s="1"/>
  <c r="BK27" i="3"/>
  <c r="BS27" i="3"/>
  <c r="BJ42" i="3"/>
  <c r="BR42" i="3"/>
  <c r="BS55" i="3"/>
  <c r="BK55" i="3"/>
  <c r="BC292" i="3"/>
  <c r="BS292" i="3" s="1"/>
  <c r="BS17" i="3"/>
  <c r="BK17" i="3"/>
  <c r="BS21" i="3"/>
  <c r="BK21" i="3"/>
  <c r="BS44" i="3"/>
  <c r="BK44" i="3"/>
  <c r="BK11" i="3"/>
  <c r="BS11" i="3"/>
  <c r="BK30" i="3"/>
  <c r="BS30" i="3"/>
  <c r="BS42" i="3"/>
  <c r="BK42" i="3"/>
  <c r="BK51" i="3"/>
  <c r="BS51" i="3"/>
  <c r="BK32" i="3"/>
  <c r="BS32" i="3"/>
  <c r="BS16" i="3"/>
  <c r="BK16" i="3"/>
  <c r="BS20" i="3"/>
  <c r="BK20" i="3"/>
  <c r="BS22" i="3"/>
  <c r="BK22" i="3"/>
  <c r="BK49" i="3"/>
  <c r="BS49" i="3"/>
  <c r="BK15" i="3"/>
  <c r="BS15" i="3"/>
  <c r="BS33" i="3"/>
  <c r="BK33" i="3"/>
  <c r="BC893" i="3"/>
  <c r="BS893" i="3" s="1"/>
  <c r="BC911" i="3"/>
  <c r="BS911" i="3" s="1"/>
  <c r="BC870" i="3"/>
  <c r="BS870" i="3" s="1"/>
  <c r="BC248" i="3"/>
  <c r="BS248" i="3" s="1"/>
  <c r="BC898" i="3"/>
  <c r="BS898" i="3" s="1"/>
  <c r="BC754" i="3"/>
  <c r="BS754" i="3" s="1"/>
  <c r="BC69" i="3"/>
  <c r="BS69" i="3" s="1"/>
  <c r="BC173" i="3"/>
  <c r="BS173" i="3" s="1"/>
  <c r="BC836" i="3"/>
  <c r="BS836" i="3" s="1"/>
  <c r="BC615" i="3"/>
  <c r="BS615" i="3" s="1"/>
  <c r="BC717" i="3"/>
  <c r="BS717" i="3" s="1"/>
  <c r="BC316" i="3"/>
  <c r="BS316" i="3" s="1"/>
  <c r="BC596" i="3"/>
  <c r="BS596" i="3" s="1"/>
  <c r="BK56" i="3"/>
  <c r="BS56" i="3"/>
  <c r="BC479" i="3"/>
  <c r="BS479" i="3" s="1"/>
  <c r="BC340" i="3"/>
  <c r="BS340" i="3" s="1"/>
  <c r="BK35" i="3"/>
  <c r="BS35" i="3"/>
  <c r="BC299" i="3"/>
  <c r="BS299" i="3" s="1"/>
  <c r="BC751" i="3"/>
  <c r="BS751" i="3" s="1"/>
  <c r="BC218" i="3"/>
  <c r="BS218" i="3" s="1"/>
  <c r="BC982" i="3"/>
  <c r="BS982" i="3" s="1"/>
  <c r="BC324" i="3"/>
  <c r="BS324" i="3" s="1"/>
  <c r="BC415" i="3"/>
  <c r="BS415" i="3" s="1"/>
  <c r="BC132" i="3"/>
  <c r="BS132" i="3" s="1"/>
  <c r="BK43" i="3"/>
  <c r="BS43" i="3"/>
  <c r="BC952" i="3"/>
  <c r="BS952" i="3" s="1"/>
  <c r="BS53" i="3"/>
  <c r="BK53" i="3"/>
  <c r="BC389" i="3"/>
  <c r="BS389" i="3" s="1"/>
  <c r="BC337" i="3"/>
  <c r="BS337" i="3" s="1"/>
  <c r="BC366" i="3"/>
  <c r="BS366" i="3" s="1"/>
  <c r="BS52" i="3"/>
  <c r="BK52" i="3"/>
  <c r="BC582" i="3"/>
  <c r="BS582" i="3" s="1"/>
  <c r="AU8" i="3"/>
  <c r="J60" i="14" s="1"/>
  <c r="AU6" i="3"/>
  <c r="BC650" i="3"/>
  <c r="BS650" i="3" s="1"/>
  <c r="BC410" i="3"/>
  <c r="BS410" i="3" s="1"/>
  <c r="BK48" i="3"/>
  <c r="BS48" i="3"/>
  <c r="BC430" i="3"/>
  <c r="BS430" i="3" s="1"/>
  <c r="BC850" i="3"/>
  <c r="BS850" i="3" s="1"/>
  <c r="BK40" i="3"/>
  <c r="BS40" i="3"/>
  <c r="BS14" i="3"/>
  <c r="BK14" i="3"/>
  <c r="BC227" i="3"/>
  <c r="BS227" i="3" s="1"/>
  <c r="BC114" i="3"/>
  <c r="BS114" i="3" s="1"/>
  <c r="BC183" i="3"/>
  <c r="BS183" i="3" s="1"/>
  <c r="M16" i="42" a="1"/>
  <c r="M16" i="42" s="1"/>
  <c r="M17" i="42" s="1" a="1"/>
  <c r="M17" i="42" s="1"/>
  <c r="M18" i="42" s="1" a="1"/>
  <c r="M18" i="42" s="1"/>
  <c r="M19" i="42" s="1" a="1"/>
  <c r="M19" i="42" s="1"/>
  <c r="M20" i="42" s="1" a="1"/>
  <c r="M20" i="42" s="1"/>
  <c r="M21" i="42" s="1" a="1"/>
  <c r="M21" i="42" s="1"/>
  <c r="M22" i="42" s="1" a="1"/>
  <c r="M22" i="42" s="1"/>
  <c r="M23" i="42" s="1" a="1"/>
  <c r="M23" i="42" s="1"/>
  <c r="M24" i="42" s="1" a="1"/>
  <c r="M24" i="42" s="1"/>
  <c r="M25" i="42" s="1" a="1"/>
  <c r="M25" i="42" s="1"/>
  <c r="M26" i="42" s="1" a="1"/>
  <c r="M26" i="42" s="1"/>
  <c r="M27" i="42" s="1" a="1"/>
  <c r="M27" i="42" s="1"/>
  <c r="M28" i="42" s="1" a="1"/>
  <c r="M28" i="42" s="1"/>
  <c r="M29" i="42" s="1" a="1"/>
  <c r="M29" i="42" s="1"/>
  <c r="M30" i="42" s="1" a="1"/>
  <c r="M30" i="42" s="1"/>
  <c r="H16" i="18"/>
  <c r="R49" i="18"/>
  <c r="R38" i="18"/>
  <c r="R41" i="18"/>
  <c r="H17" i="18"/>
  <c r="R30" i="18"/>
  <c r="R28" i="18"/>
  <c r="H9" i="18"/>
  <c r="H40" i="18"/>
  <c r="R57" i="18"/>
  <c r="R36" i="18"/>
  <c r="R48" i="18"/>
  <c r="H18" i="18"/>
  <c r="H26" i="18"/>
  <c r="R47" i="18"/>
  <c r="R29" i="18"/>
  <c r="R10" i="18"/>
  <c r="H55" i="18"/>
  <c r="H51" i="18"/>
  <c r="H41" i="18"/>
  <c r="H52" i="18"/>
  <c r="H13" i="18"/>
  <c r="H29" i="18"/>
  <c r="R32" i="18"/>
  <c r="H43" i="18"/>
  <c r="R54" i="18"/>
  <c r="R24" i="18"/>
  <c r="R44" i="18"/>
  <c r="H39" i="18"/>
  <c r="H56" i="18"/>
  <c r="H54" i="18"/>
  <c r="R37" i="18"/>
  <c r="R11" i="18"/>
  <c r="R46" i="18"/>
  <c r="R17" i="18"/>
  <c r="BQ6" i="3"/>
  <c r="H42" i="18"/>
  <c r="H20" i="18"/>
  <c r="R13" i="18"/>
  <c r="R25" i="18"/>
  <c r="H57" i="18"/>
  <c r="R19" i="18"/>
  <c r="R51" i="18"/>
  <c r="H38" i="18"/>
  <c r="R34" i="18"/>
  <c r="R9" i="18"/>
  <c r="H10" i="18"/>
  <c r="R42" i="18"/>
  <c r="H44" i="18"/>
  <c r="R8" i="18"/>
  <c r="H25" i="18"/>
  <c r="H50" i="18"/>
  <c r="H31" i="18"/>
  <c r="R40" i="18"/>
  <c r="H28" i="18"/>
  <c r="R22" i="18"/>
  <c r="R45" i="18"/>
  <c r="R23" i="18"/>
  <c r="H12" i="18"/>
  <c r="R21" i="18"/>
  <c r="H33" i="18"/>
  <c r="H47" i="18"/>
  <c r="H24" i="18"/>
  <c r="R12" i="18"/>
  <c r="R15" i="18"/>
  <c r="R55" i="18"/>
  <c r="H53" i="18"/>
  <c r="H21" i="18"/>
  <c r="H35" i="18"/>
  <c r="H19" i="18"/>
  <c r="R50" i="18"/>
  <c r="H46" i="18"/>
  <c r="R43" i="18"/>
  <c r="R26" i="18"/>
  <c r="R16" i="18"/>
  <c r="R39" i="18"/>
  <c r="R33" i="18"/>
  <c r="H8" i="18"/>
  <c r="H32" i="18"/>
  <c r="R31" i="18"/>
  <c r="H22" i="18"/>
  <c r="BQ8" i="3"/>
  <c r="H63" i="14" s="1"/>
  <c r="H30" i="18"/>
  <c r="H23" i="18"/>
  <c r="H45" i="18"/>
  <c r="R35" i="18"/>
  <c r="H15" i="18"/>
  <c r="R14" i="18"/>
  <c r="H14" i="18"/>
  <c r="R20" i="18"/>
  <c r="R18" i="18"/>
  <c r="H36" i="18"/>
  <c r="R53" i="18"/>
  <c r="R56" i="18"/>
  <c r="H48" i="18"/>
  <c r="H11" i="18"/>
  <c r="H27" i="18"/>
  <c r="H49" i="18"/>
  <c r="R27" i="18"/>
  <c r="H34" i="18"/>
  <c r="H37" i="18"/>
  <c r="R52" i="18"/>
  <c r="N41" i="39"/>
  <c r="N9" i="39"/>
  <c r="N15" i="6"/>
  <c r="N44" i="39"/>
  <c r="N37" i="39"/>
  <c r="N33" i="6"/>
  <c r="N31" i="6"/>
  <c r="N46" i="39"/>
  <c r="N35" i="39"/>
  <c r="N27" i="39"/>
  <c r="E113" i="6"/>
  <c r="M58" i="39"/>
  <c r="M6" i="39" s="1" a="1"/>
  <c r="M6" i="39" s="1"/>
  <c r="F81" i="14" s="1"/>
  <c r="BS18" i="3"/>
  <c r="BK18" i="3"/>
  <c r="P19" i="32"/>
  <c r="P21" i="32" s="1"/>
  <c r="P22" i="32" s="1" a="1"/>
  <c r="P22" i="32" s="1"/>
  <c r="H85" i="14" s="1"/>
  <c r="BI6" i="3"/>
  <c r="G19" i="32"/>
  <c r="G21" i="32" s="1"/>
  <c r="G22" i="32" s="1" a="1"/>
  <c r="G22" i="32" s="1"/>
  <c r="H84" i="14" s="1"/>
  <c r="N48" i="6"/>
  <c r="N41" i="6"/>
  <c r="N17" i="39"/>
  <c r="N40" i="6"/>
  <c r="N22" i="39"/>
  <c r="N40" i="39"/>
  <c r="D223" i="39"/>
  <c r="D171" i="39" s="1"/>
  <c r="F80" i="14" s="1"/>
  <c r="N43" i="6"/>
  <c r="N42" i="39"/>
  <c r="N29" i="6"/>
  <c r="E58" i="6"/>
  <c r="N8" i="6"/>
  <c r="N25" i="6"/>
  <c r="E58" i="39"/>
  <c r="N8" i="39"/>
  <c r="N23" i="6"/>
  <c r="BS25" i="3"/>
  <c r="BK25" i="3"/>
  <c r="BK29" i="3"/>
  <c r="BS29" i="3"/>
  <c r="N39" i="6"/>
  <c r="N23" i="39"/>
  <c r="N52" i="39"/>
  <c r="N33" i="39"/>
  <c r="N30" i="6"/>
  <c r="N24" i="39"/>
  <c r="D223" i="6"/>
  <c r="D171" i="6" s="1"/>
  <c r="F73" i="14" s="1"/>
  <c r="BS36" i="3"/>
  <c r="BK36" i="3"/>
  <c r="N15" i="39"/>
  <c r="N54" i="39"/>
  <c r="N19" i="39"/>
  <c r="N38" i="6"/>
  <c r="N12" i="39"/>
  <c r="N45" i="6"/>
  <c r="N49" i="6"/>
  <c r="BS58" i="3"/>
  <c r="BK58" i="3"/>
  <c r="M58" i="6"/>
  <c r="M6" i="6" s="1" a="1"/>
  <c r="M6" i="6" s="1"/>
  <c r="F74" i="14" s="1"/>
  <c r="N28" i="6"/>
  <c r="N32" i="6"/>
  <c r="N21" i="6"/>
  <c r="N20" i="39"/>
  <c r="N26" i="39"/>
  <c r="N57" i="39"/>
  <c r="N14" i="39"/>
  <c r="N55" i="39"/>
  <c r="N45" i="39"/>
  <c r="N27" i="6"/>
  <c r="N51" i="6"/>
  <c r="D6" i="6"/>
  <c r="F70" i="14" s="1"/>
  <c r="B34" i="40"/>
  <c r="B66" i="28"/>
  <c r="N9" i="6"/>
  <c r="N16" i="39"/>
  <c r="N51" i="39"/>
  <c r="N34" i="6"/>
  <c r="N57" i="6"/>
  <c r="N52" i="6"/>
  <c r="N29" i="39"/>
  <c r="BK41" i="3"/>
  <c r="BS41" i="3"/>
  <c r="N43" i="39"/>
  <c r="N35" i="6"/>
  <c r="N16" i="6"/>
  <c r="N44" i="6"/>
  <c r="N50" i="39"/>
  <c r="N14" i="6"/>
  <c r="N49" i="39"/>
  <c r="N53" i="6"/>
  <c r="N47" i="39"/>
  <c r="N22" i="6"/>
  <c r="N30" i="39"/>
  <c r="N21" i="39"/>
  <c r="N47" i="6"/>
  <c r="N26" i="6"/>
  <c r="N13" i="39"/>
  <c r="N28" i="39"/>
  <c r="N12" i="6"/>
  <c r="N56" i="6"/>
  <c r="N48" i="39"/>
  <c r="N11" i="39"/>
  <c r="N38" i="39"/>
  <c r="N36" i="6"/>
  <c r="N13" i="6"/>
  <c r="N20" i="6"/>
  <c r="BK45" i="3"/>
  <c r="BS45" i="3"/>
  <c r="BS28" i="3"/>
  <c r="BK28" i="3"/>
  <c r="N37" i="6"/>
  <c r="N34" i="39"/>
  <c r="N11" i="6"/>
  <c r="N32" i="39"/>
  <c r="N19" i="6"/>
  <c r="N56" i="39"/>
  <c r="N17" i="6"/>
  <c r="N25" i="39"/>
  <c r="N36" i="39"/>
  <c r="N10" i="39"/>
  <c r="N39" i="39"/>
  <c r="N54" i="6"/>
  <c r="N50" i="6"/>
  <c r="E113" i="39"/>
  <c r="D61" i="39"/>
  <c r="F78" i="14" s="1"/>
  <c r="BB6" i="3"/>
  <c r="BB8" i="3"/>
  <c r="I61" i="14" s="1"/>
  <c r="BJ10" i="3"/>
  <c r="BR10" i="3"/>
  <c r="Q17" i="32"/>
  <c r="Q18" i="32" s="1"/>
  <c r="H17" i="32"/>
  <c r="H18" i="32" s="1"/>
  <c r="N10" i="6"/>
  <c r="N46" i="6"/>
  <c r="N18" i="39"/>
  <c r="N55" i="6"/>
  <c r="N42" i="6"/>
  <c r="N24" i="6"/>
  <c r="N53" i="39"/>
  <c r="N31" i="39"/>
  <c r="N18" i="6"/>
  <c r="N13" i="42" a="1"/>
  <c r="N13" i="42" s="1"/>
  <c r="N14" i="42" s="1" a="1"/>
  <c r="N14" i="42" s="1"/>
  <c r="N15" i="42" s="1" a="1"/>
  <c r="N15" i="42" s="1"/>
  <c r="L31" i="42" a="1"/>
  <c r="L31" i="42" s="1"/>
  <c r="L32" i="42" s="1" a="1"/>
  <c r="L32" i="42" s="1"/>
  <c r="C42" i="42" l="1" a="1"/>
  <c r="C42" i="42" s="1"/>
  <c r="C43" i="42" s="1" a="1"/>
  <c r="C43" i="42" s="1"/>
  <c r="C44" i="42" s="1" a="1"/>
  <c r="C44" i="42" s="1"/>
  <c r="C45" i="42" s="1" a="1"/>
  <c r="C45" i="42" s="1"/>
  <c r="C46" i="42" s="1" a="1"/>
  <c r="C46" i="42" s="1"/>
  <c r="C47" i="42" s="1" a="1"/>
  <c r="C47" i="42" s="1"/>
  <c r="C48" i="42" s="1" a="1"/>
  <c r="C48" i="42" s="1"/>
  <c r="C49" i="42" s="1" a="1"/>
  <c r="C49" i="42" s="1"/>
  <c r="C50" i="42" s="1" a="1"/>
  <c r="C50" i="42" s="1"/>
  <c r="C51" i="42" s="1" a="1"/>
  <c r="C51" i="42" s="1"/>
  <c r="C52" i="42" s="1" a="1"/>
  <c r="C52" i="42" s="1"/>
  <c r="C53" i="42" s="1" a="1"/>
  <c r="C53" i="42" s="1"/>
  <c r="C54" i="42" s="1" a="1"/>
  <c r="C54" i="42" s="1"/>
  <c r="C55" i="42" s="1" a="1"/>
  <c r="C55" i="42" s="1"/>
  <c r="C56" i="42" s="1" a="1"/>
  <c r="C56" i="42" s="1"/>
  <c r="C57" i="42" s="1" a="1"/>
  <c r="C57" i="42" s="1"/>
  <c r="C58" i="42" s="1" a="1"/>
  <c r="C58" i="42" s="1"/>
  <c r="C59" i="42" s="1" a="1"/>
  <c r="C59" i="42" s="1"/>
  <c r="C60" i="42" s="1" a="1"/>
  <c r="C60" i="42" s="1"/>
  <c r="C61" i="42" s="1" a="1"/>
  <c r="C61" i="42" s="1"/>
  <c r="C62" i="42" s="1" a="1"/>
  <c r="C62" i="42" s="1"/>
  <c r="C63" i="42" s="1" a="1"/>
  <c r="C63" i="42" s="1"/>
  <c r="C64" i="42" s="1" a="1"/>
  <c r="C64" i="42" s="1"/>
  <c r="C65" i="42" s="1" a="1"/>
  <c r="C65" i="42" s="1"/>
  <c r="C66" i="42" s="1" a="1"/>
  <c r="C66" i="42" s="1"/>
  <c r="C67" i="42" s="1" a="1"/>
  <c r="C67" i="42" s="1"/>
  <c r="C68" i="42" s="1" a="1"/>
  <c r="C68" i="42" s="1"/>
  <c r="C69" i="42" s="1" a="1"/>
  <c r="C69" i="42" s="1"/>
  <c r="C70" i="42" s="1" a="1"/>
  <c r="C70" i="42" s="1"/>
  <c r="C71" i="42" s="1" a="1"/>
  <c r="C71" i="42" s="1"/>
  <c r="C72" i="42" s="1" a="1"/>
  <c r="C72" i="42" s="1"/>
  <c r="C73" i="42" s="1" a="1"/>
  <c r="C73" i="42" s="1"/>
  <c r="C74" i="42" s="1" a="1"/>
  <c r="C74" i="42" s="1"/>
  <c r="C75" i="42" s="1" a="1"/>
  <c r="C75" i="42" s="1"/>
  <c r="C76" i="42" s="1" a="1"/>
  <c r="C76" i="42" s="1"/>
  <c r="C77" i="42" s="1" a="1"/>
  <c r="C77" i="42" s="1"/>
  <c r="C78" i="42" s="1" a="1"/>
  <c r="C78" i="42" s="1"/>
  <c r="C79" i="42" s="1" a="1"/>
  <c r="C79" i="42" s="1"/>
  <c r="C80" i="42" s="1" a="1"/>
  <c r="C80" i="42" s="1"/>
  <c r="C81" i="42" s="1" a="1"/>
  <c r="C81" i="42" s="1"/>
  <c r="C82" i="42" s="1" a="1"/>
  <c r="C82" i="42" s="1"/>
  <c r="C83" i="42" s="1" a="1"/>
  <c r="C83" i="42" s="1"/>
  <c r="C84" i="42" s="1" a="1"/>
  <c r="C84" i="42" s="1"/>
  <c r="C85" i="42" s="1" a="1"/>
  <c r="C85" i="42" s="1"/>
  <c r="C86" i="42" s="1" a="1"/>
  <c r="C86" i="42" s="1"/>
  <c r="C87" i="42" s="1" a="1"/>
  <c r="C87" i="42" s="1"/>
  <c r="C88" i="42" s="1" a="1"/>
  <c r="C88" i="42" s="1"/>
  <c r="C89" i="42" s="1" a="1"/>
  <c r="C89" i="42" s="1"/>
  <c r="C90" i="42" s="1" a="1"/>
  <c r="C90" i="42" s="1"/>
  <c r="C91" i="42" s="1" a="1"/>
  <c r="C91" i="42" s="1"/>
  <c r="C92" i="42" s="1" a="1"/>
  <c r="C92" i="42" s="1"/>
  <c r="C93" i="42" s="1" a="1"/>
  <c r="C93" i="42" s="1"/>
  <c r="C94" i="42" s="1" a="1"/>
  <c r="C94" i="42" s="1"/>
  <c r="C95" i="42" s="1" a="1"/>
  <c r="C95" i="42" s="1"/>
  <c r="C96" i="42" s="1" a="1"/>
  <c r="C96" i="42" s="1"/>
  <c r="C97" i="42" s="1" a="1"/>
  <c r="C97" i="42" s="1"/>
  <c r="C98" i="42" s="1" a="1"/>
  <c r="C98" i="42" s="1"/>
  <c r="C99" i="42" s="1" a="1"/>
  <c r="C99" i="42" s="1"/>
  <c r="F12" i="42" a="1"/>
  <c r="F12" i="42" s="1"/>
  <c r="F13" i="42" s="1" a="1"/>
  <c r="F13" i="42" s="1"/>
  <c r="F14" i="42" s="1" a="1"/>
  <c r="F14" i="42" s="1"/>
  <c r="P10" i="42" a="1"/>
  <c r="P10" i="42" s="1"/>
  <c r="O14" i="42" a="1"/>
  <c r="O14" i="42" s="1"/>
  <c r="G10" i="42" a="1"/>
  <c r="G10" i="42" s="1"/>
  <c r="G11" i="42" s="1" a="1"/>
  <c r="G11" i="42" s="1"/>
  <c r="G12" i="42" s="1" a="1"/>
  <c r="G12" i="42" s="1"/>
  <c r="F182" i="39"/>
  <c r="F218" i="39"/>
  <c r="F210" i="39"/>
  <c r="F204" i="6"/>
  <c r="F189" i="39"/>
  <c r="F206" i="6"/>
  <c r="F211" i="39"/>
  <c r="F194" i="39"/>
  <c r="F187" i="6"/>
  <c r="F184" i="39"/>
  <c r="F190" i="39"/>
  <c r="F196" i="39"/>
  <c r="F178" i="39"/>
  <c r="F197" i="39"/>
  <c r="F177" i="39"/>
  <c r="F185" i="6"/>
  <c r="F174" i="39"/>
  <c r="F180" i="39"/>
  <c r="F205" i="6"/>
  <c r="F200" i="39"/>
  <c r="F199" i="39"/>
  <c r="F183" i="6"/>
  <c r="F177" i="6"/>
  <c r="F181" i="39"/>
  <c r="F218" i="6"/>
  <c r="F214" i="6"/>
  <c r="F186" i="6"/>
  <c r="F203" i="6"/>
  <c r="F213" i="39"/>
  <c r="F176" i="39"/>
  <c r="F201" i="39"/>
  <c r="F215" i="39"/>
  <c r="F192" i="39"/>
  <c r="F217" i="6"/>
  <c r="F207" i="6"/>
  <c r="F183" i="39"/>
  <c r="F194" i="6"/>
  <c r="F219" i="6"/>
  <c r="F195" i="6"/>
  <c r="F173" i="39"/>
  <c r="F201" i="6"/>
  <c r="F189" i="6"/>
  <c r="F217" i="39"/>
  <c r="F206" i="39"/>
  <c r="F215" i="6"/>
  <c r="F179" i="6"/>
  <c r="F220" i="6"/>
  <c r="F222" i="39"/>
  <c r="F221" i="6"/>
  <c r="F191" i="39"/>
  <c r="F216" i="39"/>
  <c r="F193" i="39"/>
  <c r="F180" i="6"/>
  <c r="F202" i="6"/>
  <c r="F174" i="6"/>
  <c r="F199" i="6"/>
  <c r="F196" i="6"/>
  <c r="F175" i="6"/>
  <c r="F209" i="39"/>
  <c r="F195" i="39"/>
  <c r="F208" i="6"/>
  <c r="F197" i="6"/>
  <c r="F213" i="6"/>
  <c r="F209" i="6"/>
  <c r="F185" i="39"/>
  <c r="F198" i="39"/>
  <c r="F200" i="6"/>
  <c r="F212" i="39"/>
  <c r="F219" i="39"/>
  <c r="F211" i="6"/>
  <c r="F221" i="39"/>
  <c r="BK12" i="3"/>
  <c r="F205" i="39"/>
  <c r="H74" i="39"/>
  <c r="BK50" i="3"/>
  <c r="T28" i="18"/>
  <c r="H42" i="39"/>
  <c r="Q9" i="42" a="1"/>
  <c r="Q9" i="42" s="1"/>
  <c r="G65" i="39"/>
  <c r="G68" i="39"/>
  <c r="G71" i="39"/>
  <c r="G74" i="39"/>
  <c r="G77" i="39"/>
  <c r="G80" i="39"/>
  <c r="G83" i="39"/>
  <c r="G86" i="39"/>
  <c r="G89" i="39"/>
  <c r="G92" i="39"/>
  <c r="G95" i="39"/>
  <c r="G98" i="39"/>
  <c r="G101" i="39"/>
  <c r="G104" i="39"/>
  <c r="G107" i="39"/>
  <c r="G110" i="39"/>
  <c r="G63" i="39"/>
  <c r="G66" i="39"/>
  <c r="G69" i="39"/>
  <c r="G72" i="39"/>
  <c r="G75" i="39"/>
  <c r="G64" i="39"/>
  <c r="G67" i="39"/>
  <c r="G70" i="39"/>
  <c r="G73" i="39"/>
  <c r="G76" i="39"/>
  <c r="G79" i="39"/>
  <c r="G82" i="39"/>
  <c r="G85" i="39"/>
  <c r="G88" i="39"/>
  <c r="G91" i="39"/>
  <c r="G94" i="39"/>
  <c r="G97" i="39"/>
  <c r="G100" i="39"/>
  <c r="G103" i="39"/>
  <c r="G106" i="39"/>
  <c r="G109" i="39"/>
  <c r="G112" i="39"/>
  <c r="G78" i="39"/>
  <c r="G87" i="39"/>
  <c r="G96" i="39"/>
  <c r="G105" i="39"/>
  <c r="G64" i="6"/>
  <c r="G71" i="6"/>
  <c r="G75" i="6"/>
  <c r="G82" i="6"/>
  <c r="G89" i="6"/>
  <c r="G93" i="6"/>
  <c r="G100" i="6"/>
  <c r="G107" i="6"/>
  <c r="G110" i="6"/>
  <c r="G63" i="6"/>
  <c r="G68" i="6"/>
  <c r="G72" i="6"/>
  <c r="G79" i="6"/>
  <c r="G86" i="6"/>
  <c r="G90" i="6"/>
  <c r="G97" i="6"/>
  <c r="G104" i="6"/>
  <c r="G81" i="39"/>
  <c r="G90" i="39"/>
  <c r="G99" i="39"/>
  <c r="G108" i="39"/>
  <c r="G65" i="6"/>
  <c r="G69" i="6"/>
  <c r="G76" i="6"/>
  <c r="G83" i="6"/>
  <c r="G87" i="6"/>
  <c r="G94" i="6"/>
  <c r="G101" i="6"/>
  <c r="G105" i="6"/>
  <c r="G108" i="6"/>
  <c r="G111" i="6"/>
  <c r="G66" i="6"/>
  <c r="G73" i="6"/>
  <c r="G80" i="6"/>
  <c r="G84" i="6"/>
  <c r="G91" i="6"/>
  <c r="G98" i="6"/>
  <c r="G102" i="6"/>
  <c r="G84" i="39"/>
  <c r="G93" i="39"/>
  <c r="G102" i="39"/>
  <c r="G111" i="39"/>
  <c r="G70" i="6"/>
  <c r="G77" i="6"/>
  <c r="G81" i="6"/>
  <c r="G88" i="6"/>
  <c r="G95" i="6"/>
  <c r="G99" i="6"/>
  <c r="G106" i="6"/>
  <c r="G109" i="6"/>
  <c r="G112" i="6"/>
  <c r="G67" i="6"/>
  <c r="G74" i="6"/>
  <c r="G78" i="6"/>
  <c r="G85" i="6"/>
  <c r="G92" i="6"/>
  <c r="G96" i="6"/>
  <c r="G103" i="6"/>
  <c r="F216" i="6"/>
  <c r="F173" i="6"/>
  <c r="F222" i="6"/>
  <c r="F202" i="39"/>
  <c r="H102" i="6"/>
  <c r="H67" i="6"/>
  <c r="H105" i="6"/>
  <c r="H79" i="6"/>
  <c r="H64" i="6"/>
  <c r="H79" i="39"/>
  <c r="I79" i="39" s="1"/>
  <c r="H93" i="39"/>
  <c r="H107" i="39"/>
  <c r="H71" i="39"/>
  <c r="H9" i="6"/>
  <c r="H24" i="6"/>
  <c r="H26" i="6"/>
  <c r="H23" i="6"/>
  <c r="H49" i="6"/>
  <c r="H47" i="39"/>
  <c r="H55" i="39"/>
  <c r="H30" i="39"/>
  <c r="G20" i="39"/>
  <c r="G13" i="39"/>
  <c r="G25" i="39"/>
  <c r="G37" i="39"/>
  <c r="G18" i="39"/>
  <c r="G183" i="39" s="1"/>
  <c r="G30" i="39"/>
  <c r="G195" i="39" s="1"/>
  <c r="G42" i="39"/>
  <c r="G54" i="39"/>
  <c r="G219" i="39" s="1"/>
  <c r="G11" i="39"/>
  <c r="G23" i="39"/>
  <c r="G188" i="39" s="1"/>
  <c r="G35" i="39"/>
  <c r="G200" i="39" s="1"/>
  <c r="G47" i="39"/>
  <c r="G9" i="39"/>
  <c r="G21" i="39"/>
  <c r="G33" i="39"/>
  <c r="G12" i="39"/>
  <c r="G24" i="39"/>
  <c r="G189" i="39" s="1"/>
  <c r="G17" i="39"/>
  <c r="G182" i="39" s="1"/>
  <c r="G10" i="39"/>
  <c r="G175" i="39" s="1"/>
  <c r="G22" i="39"/>
  <c r="G187" i="39" s="1"/>
  <c r="G16" i="39"/>
  <c r="G181" i="39" s="1"/>
  <c r="G15" i="6"/>
  <c r="G27" i="6"/>
  <c r="G39" i="6"/>
  <c r="G51" i="6"/>
  <c r="G216" i="6" s="1"/>
  <c r="G20" i="6"/>
  <c r="G32" i="6"/>
  <c r="G197" i="6" s="1"/>
  <c r="G44" i="6"/>
  <c r="G56" i="6"/>
  <c r="G29" i="39"/>
  <c r="G44" i="39"/>
  <c r="G50" i="39"/>
  <c r="G13" i="6"/>
  <c r="G178" i="6" s="1"/>
  <c r="G25" i="6"/>
  <c r="G37" i="6"/>
  <c r="G49" i="6"/>
  <c r="G41" i="39"/>
  <c r="G206" i="39" s="1"/>
  <c r="G53" i="39"/>
  <c r="G218" i="39" s="1"/>
  <c r="G18" i="6"/>
  <c r="G183" i="6" s="1"/>
  <c r="G30" i="6"/>
  <c r="G42" i="6"/>
  <c r="G54" i="6"/>
  <c r="G34" i="39"/>
  <c r="G38" i="39"/>
  <c r="G56" i="39"/>
  <c r="G11" i="6"/>
  <c r="G23" i="6"/>
  <c r="G188" i="6" s="1"/>
  <c r="G35" i="6"/>
  <c r="G47" i="6"/>
  <c r="G212" i="6" s="1"/>
  <c r="G45" i="39"/>
  <c r="G16" i="6"/>
  <c r="G181" i="6" s="1"/>
  <c r="G28" i="6"/>
  <c r="G193" i="6" s="1"/>
  <c r="G40" i="6"/>
  <c r="G52" i="6"/>
  <c r="G19" i="39"/>
  <c r="G26" i="39"/>
  <c r="G48" i="39"/>
  <c r="G9" i="6"/>
  <c r="G174" i="6" s="1"/>
  <c r="G21" i="6"/>
  <c r="G33" i="6"/>
  <c r="G45" i="6"/>
  <c r="G210" i="6" s="1"/>
  <c r="G57" i="6"/>
  <c r="G51" i="39"/>
  <c r="G57" i="39"/>
  <c r="G19" i="6"/>
  <c r="G31" i="6"/>
  <c r="G196" i="6" s="1"/>
  <c r="G43" i="6"/>
  <c r="G208" i="6" s="1"/>
  <c r="G55" i="6"/>
  <c r="G220" i="6" s="1"/>
  <c r="G14" i="39"/>
  <c r="G179" i="39" s="1"/>
  <c r="G39" i="39"/>
  <c r="G204" i="39" s="1"/>
  <c r="G43" i="39"/>
  <c r="G208" i="39" s="1"/>
  <c r="G12" i="6"/>
  <c r="G24" i="6"/>
  <c r="G189" i="6" s="1"/>
  <c r="G36" i="6"/>
  <c r="G48" i="6"/>
  <c r="G213" i="6" s="1"/>
  <c r="G27" i="39"/>
  <c r="G36" i="39"/>
  <c r="G201" i="39" s="1"/>
  <c r="G46" i="39"/>
  <c r="G211" i="39" s="1"/>
  <c r="G52" i="39"/>
  <c r="G217" i="39" s="1"/>
  <c r="G17" i="6"/>
  <c r="G29" i="6"/>
  <c r="G194" i="6" s="1"/>
  <c r="G41" i="6"/>
  <c r="G53" i="6"/>
  <c r="G218" i="6" s="1"/>
  <c r="G8" i="6"/>
  <c r="G15" i="39"/>
  <c r="G28" i="39"/>
  <c r="G193" i="39" s="1"/>
  <c r="G32" i="39"/>
  <c r="G197" i="39" s="1"/>
  <c r="G40" i="39"/>
  <c r="G205" i="39" s="1"/>
  <c r="G49" i="39"/>
  <c r="G55" i="39"/>
  <c r="G8" i="39"/>
  <c r="G173" i="39" s="1"/>
  <c r="G10" i="6"/>
  <c r="G22" i="6"/>
  <c r="G34" i="6"/>
  <c r="G199" i="6" s="1"/>
  <c r="G46" i="6"/>
  <c r="G38" i="6"/>
  <c r="G14" i="6"/>
  <c r="G179" i="6" s="1"/>
  <c r="G31" i="39"/>
  <c r="G196" i="39" s="1"/>
  <c r="G50" i="6"/>
  <c r="G26" i="6"/>
  <c r="G191" i="6" s="1"/>
  <c r="F204" i="39"/>
  <c r="F210" i="6"/>
  <c r="H98" i="6"/>
  <c r="H112" i="6"/>
  <c r="H101" i="6"/>
  <c r="H72" i="6"/>
  <c r="H112" i="39"/>
  <c r="H76" i="39"/>
  <c r="H90" i="39"/>
  <c r="H104" i="39"/>
  <c r="H68" i="39"/>
  <c r="H8" i="6"/>
  <c r="H12" i="6"/>
  <c r="H14" i="6"/>
  <c r="H11" i="6"/>
  <c r="H37" i="6"/>
  <c r="H51" i="6"/>
  <c r="H23" i="39"/>
  <c r="H18" i="39"/>
  <c r="Q18" i="39" s="1"/>
  <c r="F192" i="6"/>
  <c r="F186" i="39"/>
  <c r="H91" i="6"/>
  <c r="H109" i="6"/>
  <c r="I109" i="6" s="1"/>
  <c r="H94" i="6"/>
  <c r="H68" i="6"/>
  <c r="H109" i="39"/>
  <c r="H73" i="39"/>
  <c r="H87" i="39"/>
  <c r="H101" i="39"/>
  <c r="H65" i="39"/>
  <c r="H53" i="6"/>
  <c r="I53" i="6" s="1"/>
  <c r="H43" i="39"/>
  <c r="H57" i="39"/>
  <c r="H56" i="39"/>
  <c r="H25" i="6"/>
  <c r="H39" i="6"/>
  <c r="H204" i="6" s="1"/>
  <c r="H17" i="39"/>
  <c r="H49" i="39"/>
  <c r="H84" i="6"/>
  <c r="H106" i="6"/>
  <c r="H87" i="6"/>
  <c r="H63" i="6"/>
  <c r="H106" i="39"/>
  <c r="H70" i="39"/>
  <c r="H84" i="39"/>
  <c r="H98" i="39"/>
  <c r="H41" i="6"/>
  <c r="H39" i="39"/>
  <c r="H51" i="39"/>
  <c r="H38" i="39"/>
  <c r="H13" i="6"/>
  <c r="H27" i="6"/>
  <c r="H24" i="39"/>
  <c r="H37" i="39"/>
  <c r="H80" i="6"/>
  <c r="H99" i="6"/>
  <c r="H83" i="6"/>
  <c r="H110" i="6"/>
  <c r="H103" i="39"/>
  <c r="H67" i="39"/>
  <c r="H81" i="39"/>
  <c r="H95" i="39"/>
  <c r="H29" i="6"/>
  <c r="H194" i="6" s="1"/>
  <c r="H14" i="39"/>
  <c r="H48" i="39"/>
  <c r="H34" i="39"/>
  <c r="H50" i="39"/>
  <c r="H15" i="6"/>
  <c r="H12" i="39"/>
  <c r="H25" i="39"/>
  <c r="H73" i="6"/>
  <c r="H95" i="6"/>
  <c r="H76" i="6"/>
  <c r="H107" i="6"/>
  <c r="H100" i="39"/>
  <c r="H64" i="39"/>
  <c r="H78" i="39"/>
  <c r="H92" i="39"/>
  <c r="H17" i="6"/>
  <c r="H182" i="6" s="1"/>
  <c r="H55" i="6"/>
  <c r="H52" i="6"/>
  <c r="H54" i="6"/>
  <c r="H44" i="39"/>
  <c r="H33" i="39"/>
  <c r="H31" i="39"/>
  <c r="H13" i="39"/>
  <c r="H103" i="6"/>
  <c r="H88" i="6"/>
  <c r="H69" i="6"/>
  <c r="H100" i="6"/>
  <c r="H97" i="39"/>
  <c r="H111" i="39"/>
  <c r="H75" i="39"/>
  <c r="H89" i="39"/>
  <c r="H57" i="6"/>
  <c r="H52" i="39"/>
  <c r="H43" i="6"/>
  <c r="H40" i="6"/>
  <c r="H42" i="6"/>
  <c r="H29" i="39"/>
  <c r="H9" i="39"/>
  <c r="H19" i="39"/>
  <c r="H184" i="39" s="1"/>
  <c r="H32" i="39"/>
  <c r="J10" i="18"/>
  <c r="H96" i="6"/>
  <c r="H81" i="6"/>
  <c r="H65" i="6"/>
  <c r="H93" i="6"/>
  <c r="H94" i="39"/>
  <c r="H108" i="39"/>
  <c r="H72" i="39"/>
  <c r="H86" i="39"/>
  <c r="I86" i="39" s="1"/>
  <c r="H21" i="6"/>
  <c r="H46" i="39"/>
  <c r="H31" i="6"/>
  <c r="H28" i="6"/>
  <c r="H30" i="6"/>
  <c r="I30" i="6" s="1"/>
  <c r="H10" i="39"/>
  <c r="H46" i="6"/>
  <c r="H40" i="39"/>
  <c r="H205" i="39" s="1"/>
  <c r="H20" i="39"/>
  <c r="H92" i="6"/>
  <c r="H77" i="6"/>
  <c r="H104" i="6"/>
  <c r="I104" i="6" s="1"/>
  <c r="H89" i="6"/>
  <c r="H91" i="39"/>
  <c r="H105" i="39"/>
  <c r="I105" i="39" s="1"/>
  <c r="H69" i="39"/>
  <c r="H83" i="39"/>
  <c r="H33" i="6"/>
  <c r="H36" i="39"/>
  <c r="H19" i="6"/>
  <c r="H16" i="6"/>
  <c r="H18" i="6"/>
  <c r="H56" i="6"/>
  <c r="H34" i="6"/>
  <c r="H28" i="39"/>
  <c r="Q28" i="39" s="1"/>
  <c r="H27" i="39"/>
  <c r="H85" i="6"/>
  <c r="H70" i="6"/>
  <c r="H97" i="6"/>
  <c r="H82" i="6"/>
  <c r="H88" i="39"/>
  <c r="H102" i="39"/>
  <c r="H66" i="39"/>
  <c r="I66" i="39" s="1"/>
  <c r="H80" i="39"/>
  <c r="H35" i="39"/>
  <c r="H22" i="39"/>
  <c r="H21" i="39"/>
  <c r="H45" i="39"/>
  <c r="H53" i="39"/>
  <c r="H218" i="39" s="1"/>
  <c r="H44" i="6"/>
  <c r="H209" i="6" s="1"/>
  <c r="H22" i="6"/>
  <c r="H16" i="39"/>
  <c r="H181" i="39" s="1"/>
  <c r="H15" i="39"/>
  <c r="H78" i="6"/>
  <c r="H111" i="6"/>
  <c r="H90" i="6"/>
  <c r="H75" i="6"/>
  <c r="H85" i="39"/>
  <c r="I85" i="39" s="1"/>
  <c r="H99" i="39"/>
  <c r="H63" i="39"/>
  <c r="H77" i="39"/>
  <c r="I77" i="39" s="1"/>
  <c r="H45" i="6"/>
  <c r="H48" i="6"/>
  <c r="H50" i="6"/>
  <c r="H215" i="6" s="1"/>
  <c r="H47" i="6"/>
  <c r="H41" i="39"/>
  <c r="H32" i="6"/>
  <c r="H10" i="6"/>
  <c r="H54" i="39"/>
  <c r="H219" i="39" s="1"/>
  <c r="H66" i="6"/>
  <c r="H74" i="6"/>
  <c r="H108" i="6"/>
  <c r="H86" i="6"/>
  <c r="I86" i="6" s="1"/>
  <c r="H71" i="6"/>
  <c r="H82" i="39"/>
  <c r="H96" i="39"/>
  <c r="H110" i="39"/>
  <c r="H26" i="39"/>
  <c r="H36" i="6"/>
  <c r="H38" i="6"/>
  <c r="H35" i="6"/>
  <c r="H11" i="39"/>
  <c r="I11" i="39" s="1"/>
  <c r="H20" i="6"/>
  <c r="H8" i="39"/>
  <c r="H173" i="39" s="1"/>
  <c r="E16" i="42" a="1"/>
  <c r="E16" i="42" s="1"/>
  <c r="E61" i="39"/>
  <c r="G78" i="14" s="1"/>
  <c r="J19" i="18"/>
  <c r="J17" i="18"/>
  <c r="J44" i="18"/>
  <c r="T22" i="18"/>
  <c r="BC6" i="3"/>
  <c r="J33" i="18"/>
  <c r="J22" i="18"/>
  <c r="T10" i="18"/>
  <c r="I17" i="32"/>
  <c r="I18" i="32" s="1"/>
  <c r="T25" i="18"/>
  <c r="T31" i="18"/>
  <c r="BC8" i="3"/>
  <c r="J61" i="14" s="1"/>
  <c r="R17" i="32"/>
  <c r="R18" i="32" s="1"/>
  <c r="T39" i="18"/>
  <c r="T32" i="18"/>
  <c r="T11" i="18"/>
  <c r="J55" i="18"/>
  <c r="T18" i="18"/>
  <c r="T9" i="18"/>
  <c r="T36" i="18"/>
  <c r="T33" i="18"/>
  <c r="J47" i="18"/>
  <c r="T20" i="18"/>
  <c r="J38" i="18"/>
  <c r="BK6" i="3"/>
  <c r="J39" i="18"/>
  <c r="BS8" i="3"/>
  <c r="J63" i="14" s="1"/>
  <c r="J27" i="18"/>
  <c r="T55" i="18"/>
  <c r="J14" i="18"/>
  <c r="T38" i="18"/>
  <c r="Q38" i="39" s="1"/>
  <c r="T14" i="18"/>
  <c r="Q14" i="39" s="1"/>
  <c r="T30" i="18"/>
  <c r="T43" i="18"/>
  <c r="T42" i="18"/>
  <c r="Q42" i="39" s="1"/>
  <c r="T27" i="18"/>
  <c r="T41" i="18"/>
  <c r="J40" i="18"/>
  <c r="J21" i="18"/>
  <c r="T50" i="18"/>
  <c r="M31" i="42" a="1"/>
  <c r="M31" i="42" s="1"/>
  <c r="M32" i="42" s="1" a="1"/>
  <c r="M32" i="42" s="1"/>
  <c r="M33" i="42" s="1" a="1"/>
  <c r="M33" i="42" s="1"/>
  <c r="M34" i="42" s="1" a="1"/>
  <c r="M34" i="42" s="1"/>
  <c r="T37" i="18"/>
  <c r="J29" i="18"/>
  <c r="Q29" i="6" s="1"/>
  <c r="J16" i="18"/>
  <c r="J42" i="18"/>
  <c r="T21" i="18"/>
  <c r="J25" i="18"/>
  <c r="T19" i="18"/>
  <c r="J11" i="18"/>
  <c r="Q11" i="6" s="1"/>
  <c r="J45" i="18"/>
  <c r="T23" i="18"/>
  <c r="Q23" i="39" s="1"/>
  <c r="T12" i="18"/>
  <c r="T54" i="18"/>
  <c r="J20" i="18"/>
  <c r="T56" i="18"/>
  <c r="J52" i="18"/>
  <c r="T34" i="18"/>
  <c r="Q34" i="39" s="1"/>
  <c r="J8" i="18"/>
  <c r="J23" i="18"/>
  <c r="Q23" i="6" s="1"/>
  <c r="T8" i="18"/>
  <c r="J12" i="18"/>
  <c r="J31" i="18"/>
  <c r="J57" i="18"/>
  <c r="J32" i="18"/>
  <c r="J49" i="18"/>
  <c r="Q49" i="6" s="1"/>
  <c r="T29" i="18"/>
  <c r="T13" i="18"/>
  <c r="J43" i="18"/>
  <c r="J18" i="18"/>
  <c r="T51" i="18"/>
  <c r="J56" i="18"/>
  <c r="T53" i="18"/>
  <c r="T24" i="18"/>
  <c r="J30" i="18"/>
  <c r="T52" i="18"/>
  <c r="T16" i="18"/>
  <c r="Q16" i="39" s="1"/>
  <c r="J26" i="18"/>
  <c r="Q26" i="6" s="1"/>
  <c r="J51" i="18"/>
  <c r="T26" i="18"/>
  <c r="J9" i="18"/>
  <c r="Q9" i="6" s="1"/>
  <c r="BS6" i="3"/>
  <c r="J35" i="18"/>
  <c r="J24" i="18"/>
  <c r="J48" i="18"/>
  <c r="E6" i="6"/>
  <c r="G70" i="14" s="1"/>
  <c r="J34" i="18"/>
  <c r="T45" i="18"/>
  <c r="Q45" i="39" s="1"/>
  <c r="J50" i="18"/>
  <c r="T35" i="18"/>
  <c r="Q35" i="39" s="1"/>
  <c r="J15" i="18"/>
  <c r="J54" i="18"/>
  <c r="T44" i="18"/>
  <c r="T15" i="18"/>
  <c r="T17" i="18"/>
  <c r="J28" i="18"/>
  <c r="Q28" i="6" s="1"/>
  <c r="T47" i="18"/>
  <c r="Q47" i="39" s="1"/>
  <c r="J13" i="18"/>
  <c r="Q13" i="6" s="1"/>
  <c r="J53" i="18"/>
  <c r="J36" i="18"/>
  <c r="T57" i="18"/>
  <c r="T49" i="18"/>
  <c r="Q49" i="39" s="1"/>
  <c r="J37" i="18"/>
  <c r="O37" i="39"/>
  <c r="O10" i="6"/>
  <c r="O53" i="6"/>
  <c r="O36" i="39"/>
  <c r="O43" i="39"/>
  <c r="O16" i="6"/>
  <c r="O42" i="39"/>
  <c r="B45" i="14"/>
  <c r="B67" i="28"/>
  <c r="B5" i="13"/>
  <c r="O46" i="6"/>
  <c r="O38" i="6"/>
  <c r="O55" i="6"/>
  <c r="R9" i="42" a="1"/>
  <c r="R9" i="42" s="1"/>
  <c r="F113" i="39"/>
  <c r="O23" i="39"/>
  <c r="O31" i="39"/>
  <c r="O33" i="39"/>
  <c r="O42" i="6"/>
  <c r="O13" i="39"/>
  <c r="O17" i="39"/>
  <c r="O46" i="39"/>
  <c r="S10" i="18"/>
  <c r="S56" i="18"/>
  <c r="I19" i="18"/>
  <c r="I36" i="18"/>
  <c r="I53" i="18"/>
  <c r="S16" i="18"/>
  <c r="I11" i="18"/>
  <c r="S49" i="18"/>
  <c r="I17" i="18"/>
  <c r="K17" i="18" s="1"/>
  <c r="S12" i="18"/>
  <c r="I28" i="18"/>
  <c r="I34" i="18"/>
  <c r="I40" i="18"/>
  <c r="I39" i="18"/>
  <c r="I20" i="18"/>
  <c r="I15" i="18"/>
  <c r="K15" i="18" s="1"/>
  <c r="I57" i="18"/>
  <c r="I54" i="18"/>
  <c r="S40" i="18"/>
  <c r="I46" i="18"/>
  <c r="S47" i="18"/>
  <c r="U47" i="18" s="1"/>
  <c r="S14" i="18"/>
  <c r="I22" i="18"/>
  <c r="S41" i="18"/>
  <c r="S51" i="18"/>
  <c r="U51" i="18" s="1"/>
  <c r="I48" i="18"/>
  <c r="S35" i="18"/>
  <c r="I27" i="18"/>
  <c r="S13" i="18"/>
  <c r="I56" i="18"/>
  <c r="S33" i="18"/>
  <c r="S45" i="18"/>
  <c r="I10" i="18"/>
  <c r="K10" i="18" s="1"/>
  <c r="I42" i="39"/>
  <c r="S55" i="18"/>
  <c r="S50" i="18"/>
  <c r="U50" i="18" s="1"/>
  <c r="I26" i="18"/>
  <c r="S19" i="18"/>
  <c r="S31" i="18"/>
  <c r="S25" i="18"/>
  <c r="U25" i="18" s="1"/>
  <c r="I13" i="18"/>
  <c r="BR6" i="3"/>
  <c r="S37" i="18"/>
  <c r="U37" i="18" s="1"/>
  <c r="S38" i="18"/>
  <c r="S46" i="18"/>
  <c r="S44" i="18"/>
  <c r="I29" i="18"/>
  <c r="BR8" i="3"/>
  <c r="I63" i="14" s="1"/>
  <c r="S57" i="18"/>
  <c r="S21" i="18"/>
  <c r="U21" i="18" s="1"/>
  <c r="I23" i="18"/>
  <c r="S11" i="18"/>
  <c r="U11" i="18" s="1"/>
  <c r="I35" i="18"/>
  <c r="I24" i="18"/>
  <c r="S43" i="18"/>
  <c r="U43" i="18" s="1"/>
  <c r="S15" i="18"/>
  <c r="I55" i="18"/>
  <c r="I16" i="18"/>
  <c r="I33" i="18"/>
  <c r="K33" i="18" s="1"/>
  <c r="I41" i="18"/>
  <c r="S48" i="18"/>
  <c r="S22" i="18"/>
  <c r="U22" i="18" s="1"/>
  <c r="S42" i="18"/>
  <c r="I31" i="18"/>
  <c r="I8" i="6"/>
  <c r="S23" i="18"/>
  <c r="I37" i="18"/>
  <c r="I44" i="18"/>
  <c r="S18" i="18"/>
  <c r="U18" i="18" s="1"/>
  <c r="S27" i="18"/>
  <c r="U27" i="18" s="1"/>
  <c r="I45" i="18"/>
  <c r="I14" i="18"/>
  <c r="K14" i="18" s="1"/>
  <c r="I51" i="18"/>
  <c r="K51" i="18" s="1"/>
  <c r="S28" i="18"/>
  <c r="U28" i="18" s="1"/>
  <c r="I25" i="18"/>
  <c r="S39" i="18"/>
  <c r="S52" i="18"/>
  <c r="S34" i="18"/>
  <c r="I38" i="18"/>
  <c r="K38" i="18" s="1"/>
  <c r="I8" i="18"/>
  <c r="K8" i="18" s="1"/>
  <c r="I12" i="18"/>
  <c r="I9" i="18"/>
  <c r="I43" i="18"/>
  <c r="S30" i="18"/>
  <c r="S29" i="18"/>
  <c r="U29" i="18" s="1"/>
  <c r="S8" i="18"/>
  <c r="I32" i="18"/>
  <c r="I42" i="18"/>
  <c r="I21" i="18"/>
  <c r="I49" i="18"/>
  <c r="S20" i="18"/>
  <c r="I47" i="18"/>
  <c r="K47" i="18" s="1"/>
  <c r="S26" i="18"/>
  <c r="I23" i="39"/>
  <c r="S53" i="18"/>
  <c r="I30" i="18"/>
  <c r="S24" i="18"/>
  <c r="S32" i="18"/>
  <c r="S17" i="18"/>
  <c r="I18" i="18"/>
  <c r="I50" i="18"/>
  <c r="S9" i="18"/>
  <c r="I34" i="39"/>
  <c r="S54" i="18"/>
  <c r="S36" i="18"/>
  <c r="I52" i="18"/>
  <c r="O19" i="39"/>
  <c r="O17" i="6"/>
  <c r="O32" i="39"/>
  <c r="O14" i="6"/>
  <c r="O35" i="39"/>
  <c r="O37" i="6"/>
  <c r="O43" i="6"/>
  <c r="O14" i="39"/>
  <c r="O29" i="39"/>
  <c r="O26" i="39"/>
  <c r="I72" i="6"/>
  <c r="H19" i="32"/>
  <c r="H21" i="32" s="1"/>
  <c r="H22" i="32" s="1" a="1"/>
  <c r="H22" i="32" s="1"/>
  <c r="I84" i="14" s="1"/>
  <c r="I89" i="39"/>
  <c r="I71" i="39"/>
  <c r="I64" i="6"/>
  <c r="I108" i="39"/>
  <c r="I95" i="39"/>
  <c r="I105" i="6"/>
  <c r="Q19" i="32"/>
  <c r="I107" i="39"/>
  <c r="I102" i="6"/>
  <c r="I69" i="6"/>
  <c r="I100" i="39"/>
  <c r="I93" i="39"/>
  <c r="I95" i="6"/>
  <c r="BJ6" i="3"/>
  <c r="BK8" i="3" a="1"/>
  <c r="BK8" i="3" s="1"/>
  <c r="J62" i="14" s="1"/>
  <c r="O54" i="39"/>
  <c r="O44" i="39"/>
  <c r="O11" i="6"/>
  <c r="O21" i="6"/>
  <c r="O18" i="39"/>
  <c r="O10" i="39"/>
  <c r="H9" i="42" a="1"/>
  <c r="H9" i="42" s="1"/>
  <c r="O40" i="6"/>
  <c r="I45" i="39"/>
  <c r="J41" i="18"/>
  <c r="J46" i="18"/>
  <c r="T48" i="18"/>
  <c r="E223" i="39"/>
  <c r="E171" i="39" s="1"/>
  <c r="G80" i="14" s="1"/>
  <c r="O15" i="6"/>
  <c r="O19" i="6"/>
  <c r="O45" i="6"/>
  <c r="O28" i="6"/>
  <c r="O41" i="6"/>
  <c r="O51" i="39"/>
  <c r="O47" i="39"/>
  <c r="O26" i="6"/>
  <c r="O51" i="6"/>
  <c r="I92" i="39"/>
  <c r="I101" i="6"/>
  <c r="I19" i="32"/>
  <c r="I21" i="32" s="1"/>
  <c r="I22" i="32" s="1" a="1"/>
  <c r="I22" i="32" s="1"/>
  <c r="J84" i="14" s="1"/>
  <c r="BJ8" i="3" a="1"/>
  <c r="BJ8" i="3" s="1"/>
  <c r="I62" i="14" s="1"/>
  <c r="E6" i="39"/>
  <c r="G77" i="14" s="1"/>
  <c r="O38" i="39"/>
  <c r="O13" i="6"/>
  <c r="O48" i="6"/>
  <c r="O45" i="39"/>
  <c r="O36" i="6"/>
  <c r="O50" i="39"/>
  <c r="O34" i="39"/>
  <c r="O27" i="39"/>
  <c r="O20" i="39"/>
  <c r="O41" i="39"/>
  <c r="I9" i="42" a="1"/>
  <c r="I9" i="42" s="1"/>
  <c r="O11" i="39"/>
  <c r="O57" i="39"/>
  <c r="O27" i="6"/>
  <c r="O39" i="39"/>
  <c r="N16" i="42" a="1"/>
  <c r="N16" i="42" s="1"/>
  <c r="N17" i="42" s="1" a="1"/>
  <c r="N17" i="42" s="1"/>
  <c r="T40" i="18"/>
  <c r="T46" i="18"/>
  <c r="R19" i="32"/>
  <c r="E61" i="6"/>
  <c r="G71" i="14" s="1"/>
  <c r="O52" i="6"/>
  <c r="O35" i="6"/>
  <c r="O29" i="6"/>
  <c r="O9" i="39"/>
  <c r="O34" i="6"/>
  <c r="O25" i="39"/>
  <c r="O33" i="6"/>
  <c r="O15" i="39"/>
  <c r="O12" i="6"/>
  <c r="O30" i="6"/>
  <c r="N58" i="39"/>
  <c r="N6" i="39" s="1" a="1"/>
  <c r="N6" i="39" s="1"/>
  <c r="G81" i="14" s="1"/>
  <c r="I69" i="39"/>
  <c r="I98" i="6"/>
  <c r="O21" i="39"/>
  <c r="O16" i="39"/>
  <c r="O23" i="6"/>
  <c r="O22" i="39"/>
  <c r="O22" i="6"/>
  <c r="O18" i="6"/>
  <c r="O56" i="39"/>
  <c r="O53" i="39"/>
  <c r="O54" i="6"/>
  <c r="O12" i="39"/>
  <c r="I31" i="39"/>
  <c r="N58" i="6"/>
  <c r="N6" i="6" s="1" a="1"/>
  <c r="N6" i="6" s="1"/>
  <c r="G74" i="14" s="1"/>
  <c r="F113" i="6"/>
  <c r="O52" i="39"/>
  <c r="O28" i="39"/>
  <c r="O57" i="6"/>
  <c r="O50" i="6"/>
  <c r="F58" i="39"/>
  <c r="O8" i="39"/>
  <c r="O30" i="39"/>
  <c r="O20" i="6"/>
  <c r="O39" i="6"/>
  <c r="O55" i="39"/>
  <c r="I65" i="39"/>
  <c r="O44" i="6"/>
  <c r="O9" i="6"/>
  <c r="O24" i="6"/>
  <c r="O48" i="39"/>
  <c r="I49" i="6"/>
  <c r="I39" i="6"/>
  <c r="E223" i="6"/>
  <c r="E171" i="6" s="1"/>
  <c r="G73" i="14" s="1"/>
  <c r="O40" i="39"/>
  <c r="O49" i="6"/>
  <c r="F58" i="6"/>
  <c r="O8" i="6"/>
  <c r="O49" i="39"/>
  <c r="O32" i="6"/>
  <c r="O56" i="6"/>
  <c r="O25" i="6"/>
  <c r="O24" i="39"/>
  <c r="O31" i="6"/>
  <c r="O47" i="6"/>
  <c r="Q42" i="6"/>
  <c r="Q37" i="39"/>
  <c r="Q14" i="6"/>
  <c r="Q15" i="6"/>
  <c r="Q22" i="39"/>
  <c r="Q19" i="39"/>
  <c r="Q11" i="39"/>
  <c r="Q51" i="6"/>
  <c r="Q27" i="39"/>
  <c r="Q38" i="6"/>
  <c r="Q54" i="6"/>
  <c r="Q33" i="6"/>
  <c r="Q10" i="6"/>
  <c r="Q25" i="39"/>
  <c r="Q43" i="39"/>
  <c r="Q18" i="6"/>
  <c r="Q39" i="6"/>
  <c r="Q8" i="6"/>
  <c r="Q30" i="39"/>
  <c r="Q27" i="6"/>
  <c r="I13" i="6"/>
  <c r="Q20" i="6"/>
  <c r="Q40" i="6"/>
  <c r="I30" i="39"/>
  <c r="I54" i="6"/>
  <c r="L33" i="42" a="1"/>
  <c r="L33" i="42" s="1"/>
  <c r="L34" i="42" s="1" a="1"/>
  <c r="L34" i="42" s="1"/>
  <c r="D35" i="42" a="1"/>
  <c r="D35" i="42" s="1"/>
  <c r="D36" i="42" s="1" a="1"/>
  <c r="D36" i="42" s="1"/>
  <c r="D37" i="42" s="1" a="1"/>
  <c r="D37" i="42" s="1"/>
  <c r="D38" i="42" s="1" a="1"/>
  <c r="D38" i="42" s="1"/>
  <c r="D39" i="42" s="1" a="1"/>
  <c r="D39" i="42" s="1"/>
  <c r="D40" i="42" s="1" a="1"/>
  <c r="D40" i="42" s="1"/>
  <c r="D41" i="42" s="1" a="1"/>
  <c r="D41" i="42" s="1"/>
  <c r="D42" i="42" s="1" a="1"/>
  <c r="D42" i="42" s="1"/>
  <c r="D43" i="42" s="1" a="1"/>
  <c r="D43" i="42" s="1"/>
  <c r="D44" i="42" s="1" a="1"/>
  <c r="D44" i="42" s="1"/>
  <c r="D45" i="42" s="1" a="1"/>
  <c r="D45" i="42" s="1"/>
  <c r="D46" i="42" s="1" a="1"/>
  <c r="D46" i="42" s="1"/>
  <c r="D47" i="42" s="1" a="1"/>
  <c r="D47" i="42" s="1"/>
  <c r="D48" i="42" s="1" a="1"/>
  <c r="D48" i="42" s="1"/>
  <c r="D49" i="42" s="1" a="1"/>
  <c r="D49" i="42" s="1"/>
  <c r="D50" i="42" s="1" a="1"/>
  <c r="D50" i="42" s="1"/>
  <c r="D51" i="42" s="1" a="1"/>
  <c r="D51" i="42" s="1"/>
  <c r="D52" i="42" s="1" a="1"/>
  <c r="D52" i="42" s="1"/>
  <c r="D53" i="42" s="1" a="1"/>
  <c r="D53" i="42" s="1"/>
  <c r="D54" i="42" s="1" a="1"/>
  <c r="D54" i="42" s="1"/>
  <c r="D55" i="42" s="1" a="1"/>
  <c r="D55" i="42" s="1"/>
  <c r="D56" i="42" s="1" a="1"/>
  <c r="D56" i="42" s="1"/>
  <c r="D57" i="42" s="1" a="1"/>
  <c r="D57" i="42" s="1"/>
  <c r="D58" i="42" s="1" a="1"/>
  <c r="D58" i="42" s="1"/>
  <c r="D59" i="42" s="1" a="1"/>
  <c r="D59" i="42" s="1"/>
  <c r="D60" i="42" s="1" a="1"/>
  <c r="D60" i="42" s="1"/>
  <c r="D61" i="42" s="1" a="1"/>
  <c r="D61" i="42" s="1"/>
  <c r="D62" i="42" s="1" a="1"/>
  <c r="D62" i="42" s="1"/>
  <c r="D63" i="42" s="1" a="1"/>
  <c r="D63" i="42" s="1"/>
  <c r="D64" i="42" s="1" a="1"/>
  <c r="D64" i="42" s="1"/>
  <c r="D65" i="42" s="1" a="1"/>
  <c r="D65" i="42" s="1"/>
  <c r="D66" i="42" s="1" a="1"/>
  <c r="D66" i="42" s="1"/>
  <c r="D67" i="42" s="1" a="1"/>
  <c r="D67" i="42" s="1"/>
  <c r="D68" i="42" s="1" a="1"/>
  <c r="D68" i="42" s="1"/>
  <c r="D69" i="42" s="1" a="1"/>
  <c r="D69" i="42" s="1"/>
  <c r="D70" i="42" s="1" a="1"/>
  <c r="D70" i="42" s="1"/>
  <c r="D71" i="42" s="1" a="1"/>
  <c r="D71" i="42" s="1"/>
  <c r="D72" i="42" s="1" a="1"/>
  <c r="D72" i="42" s="1"/>
  <c r="D73" i="42" s="1" a="1"/>
  <c r="D73" i="42" s="1"/>
  <c r="D74" i="42" s="1" a="1"/>
  <c r="D74" i="42" s="1"/>
  <c r="D75" i="42" s="1" a="1"/>
  <c r="D75" i="42" s="1"/>
  <c r="D76" i="42" s="1" a="1"/>
  <c r="D76" i="42" s="1"/>
  <c r="D77" i="42" s="1" a="1"/>
  <c r="D77" i="42" s="1"/>
  <c r="D78" i="42" s="1" a="1"/>
  <c r="D78" i="42" s="1"/>
  <c r="D79" i="42" s="1" a="1"/>
  <c r="D79" i="42" s="1"/>
  <c r="D80" i="42" s="1" a="1"/>
  <c r="D80" i="42" s="1"/>
  <c r="D81" i="42" s="1" a="1"/>
  <c r="D81" i="42" s="1"/>
  <c r="D82" i="42" s="1" a="1"/>
  <c r="D82" i="42" s="1"/>
  <c r="D83" i="42" s="1" a="1"/>
  <c r="D83" i="42" s="1"/>
  <c r="D84" i="42" s="1" a="1"/>
  <c r="D84" i="42" s="1"/>
  <c r="D85" i="42" s="1" a="1"/>
  <c r="D85" i="42" s="1"/>
  <c r="D86" i="42" s="1" a="1"/>
  <c r="D86" i="42" s="1"/>
  <c r="D87" i="42" s="1" a="1"/>
  <c r="D87" i="42" s="1"/>
  <c r="D88" i="42" s="1" a="1"/>
  <c r="D88" i="42" s="1"/>
  <c r="D89" i="42" s="1" a="1"/>
  <c r="D89" i="42" s="1"/>
  <c r="D90" i="42" s="1" a="1"/>
  <c r="D90" i="42" s="1"/>
  <c r="D91" i="42" s="1" a="1"/>
  <c r="D91" i="42" s="1"/>
  <c r="D92" i="42" s="1" a="1"/>
  <c r="D92" i="42" s="1"/>
  <c r="D93" i="42" s="1" a="1"/>
  <c r="D93" i="42" s="1"/>
  <c r="D94" i="42" s="1" a="1"/>
  <c r="D94" i="42" s="1"/>
  <c r="D95" i="42" s="1" a="1"/>
  <c r="D95" i="42" s="1"/>
  <c r="D96" i="42" s="1" a="1"/>
  <c r="D96" i="42" s="1"/>
  <c r="D97" i="42" s="1" a="1"/>
  <c r="D97" i="42" s="1"/>
  <c r="D98" i="42" s="1" a="1"/>
  <c r="D98" i="42" s="1"/>
  <c r="D99" i="42" s="1" a="1"/>
  <c r="D99" i="42" s="1"/>
  <c r="E17" i="42" l="1" a="1"/>
  <c r="E17" i="42" s="1"/>
  <c r="E18" i="42" s="1" a="1"/>
  <c r="E18" i="42" s="1"/>
  <c r="P11" i="42" a="1"/>
  <c r="P11" i="42" s="1"/>
  <c r="O15" i="42" a="1"/>
  <c r="O15" i="42" s="1"/>
  <c r="O16" i="42" s="1" a="1"/>
  <c r="O16" i="42" s="1"/>
  <c r="O17" i="42" s="1" a="1"/>
  <c r="O17" i="42" s="1"/>
  <c r="O18" i="42" s="1" a="1"/>
  <c r="O18" i="42" s="1"/>
  <c r="O19" i="42" s="1" a="1"/>
  <c r="O19" i="42" s="1"/>
  <c r="O20" i="42" s="1" a="1"/>
  <c r="O20" i="42" s="1"/>
  <c r="O21" i="42" s="1" a="1"/>
  <c r="O21" i="42" s="1"/>
  <c r="O22" i="42" s="1" a="1"/>
  <c r="O22" i="42" s="1"/>
  <c r="O23" i="42" s="1" a="1"/>
  <c r="O23" i="42" s="1"/>
  <c r="O24" i="42" s="1" a="1"/>
  <c r="O24" i="42" s="1"/>
  <c r="O25" i="42" s="1" a="1"/>
  <c r="O25" i="42" s="1"/>
  <c r="O26" i="42" s="1" a="1"/>
  <c r="O26" i="42" s="1"/>
  <c r="O27" i="42" s="1" a="1"/>
  <c r="O27" i="42" s="1"/>
  <c r="O28" i="42" s="1" a="1"/>
  <c r="O28" i="42" s="1"/>
  <c r="O29" i="42" s="1" a="1"/>
  <c r="O29" i="42" s="1"/>
  <c r="O30" i="42" s="1" a="1"/>
  <c r="O30" i="42" s="1"/>
  <c r="R10" i="42" a="1"/>
  <c r="R10" i="42" s="1"/>
  <c r="R11" i="42" s="1" a="1"/>
  <c r="R11" i="42" s="1"/>
  <c r="R12" i="42" s="1" a="1"/>
  <c r="R12" i="42" s="1"/>
  <c r="F15" i="42" a="1"/>
  <c r="F15" i="42" s="1"/>
  <c r="F16" i="42" s="1" a="1"/>
  <c r="F16" i="42" s="1"/>
  <c r="F17" i="42" s="1" a="1"/>
  <c r="F17" i="42" s="1"/>
  <c r="F18" i="42" s="1" a="1"/>
  <c r="F18" i="42" s="1"/>
  <c r="F19" i="42" s="1" a="1"/>
  <c r="F19" i="42" s="1"/>
  <c r="F20" i="42" s="1" a="1"/>
  <c r="F20" i="42" s="1"/>
  <c r="F21" i="42" s="1" a="1"/>
  <c r="F21" i="42" s="1"/>
  <c r="F22" i="42" s="1" a="1"/>
  <c r="F22" i="42" s="1"/>
  <c r="F23" i="42" s="1" a="1"/>
  <c r="F23" i="42" s="1"/>
  <c r="F24" i="42" s="1" a="1"/>
  <c r="F24" i="42" s="1"/>
  <c r="F25" i="42" s="1" a="1"/>
  <c r="F25" i="42" s="1"/>
  <c r="F26" i="42" s="1" a="1"/>
  <c r="F26" i="42" s="1"/>
  <c r="F27" i="42" s="1" a="1"/>
  <c r="F27" i="42" s="1"/>
  <c r="F28" i="42" s="1" a="1"/>
  <c r="F28" i="42" s="1"/>
  <c r="F29" i="42" s="1" a="1"/>
  <c r="F29" i="42" s="1"/>
  <c r="F30" i="42" s="1" a="1"/>
  <c r="F30" i="42" s="1"/>
  <c r="Q10" i="42" a="1"/>
  <c r="Q10" i="42" s="1"/>
  <c r="Q11" i="42" s="1" a="1"/>
  <c r="Q11" i="42" s="1"/>
  <c r="Q12" i="42" s="1" a="1"/>
  <c r="Q12" i="42" s="1"/>
  <c r="Q13" i="42" s="1" a="1"/>
  <c r="Q13" i="42" s="1"/>
  <c r="G13" i="42" a="1"/>
  <c r="G13" i="42" s="1"/>
  <c r="K29" i="18"/>
  <c r="Q31" i="6"/>
  <c r="Q50" i="39"/>
  <c r="I112" i="39"/>
  <c r="I78" i="6"/>
  <c r="I108" i="6"/>
  <c r="G213" i="39"/>
  <c r="I34" i="6"/>
  <c r="G177" i="39"/>
  <c r="I41" i="6"/>
  <c r="G215" i="6"/>
  <c r="H175" i="39"/>
  <c r="G214" i="6"/>
  <c r="Q17" i="6"/>
  <c r="Q47" i="6"/>
  <c r="I65" i="6"/>
  <c r="Q32" i="39"/>
  <c r="K49" i="18"/>
  <c r="G190" i="6"/>
  <c r="U52" i="18"/>
  <c r="Q15" i="39"/>
  <c r="Q36" i="39"/>
  <c r="G175" i="6"/>
  <c r="G184" i="39"/>
  <c r="U32" i="18"/>
  <c r="G220" i="39"/>
  <c r="I16" i="6"/>
  <c r="H217" i="39"/>
  <c r="G192" i="39"/>
  <c r="H219" i="6"/>
  <c r="I82" i="39"/>
  <c r="K44" i="18"/>
  <c r="G173" i="6"/>
  <c r="G198" i="6"/>
  <c r="K35" i="18"/>
  <c r="Q33" i="39"/>
  <c r="K27" i="18"/>
  <c r="K32" i="18"/>
  <c r="Q26" i="39"/>
  <c r="Q39" i="39"/>
  <c r="H210" i="6"/>
  <c r="G212" i="39"/>
  <c r="Q53" i="39"/>
  <c r="Q53" i="6"/>
  <c r="K39" i="18"/>
  <c r="U39" i="18"/>
  <c r="K24" i="18"/>
  <c r="H186" i="39"/>
  <c r="Q29" i="39"/>
  <c r="I27" i="6"/>
  <c r="I37" i="6"/>
  <c r="I26" i="39"/>
  <c r="I112" i="6"/>
  <c r="Q56" i="39"/>
  <c r="U19" i="18"/>
  <c r="U53" i="18"/>
  <c r="Q55" i="6"/>
  <c r="I43" i="39"/>
  <c r="I90" i="39"/>
  <c r="G200" i="6"/>
  <c r="G204" i="6"/>
  <c r="H197" i="39"/>
  <c r="I197" i="39" s="1"/>
  <c r="I10" i="6"/>
  <c r="K43" i="18"/>
  <c r="U57" i="18"/>
  <c r="K20" i="18"/>
  <c r="Q35" i="6"/>
  <c r="G199" i="39"/>
  <c r="G207" i="39"/>
  <c r="I22" i="39"/>
  <c r="K9" i="18"/>
  <c r="K16" i="18"/>
  <c r="K36" i="18"/>
  <c r="H212" i="6"/>
  <c r="H222" i="6"/>
  <c r="Q34" i="6"/>
  <c r="H198" i="6"/>
  <c r="G222" i="6"/>
  <c r="G185" i="6"/>
  <c r="I75" i="39"/>
  <c r="G185" i="39"/>
  <c r="U38" i="18"/>
  <c r="H183" i="39"/>
  <c r="H210" i="39"/>
  <c r="Q56" i="6"/>
  <c r="Q36" i="6"/>
  <c r="Q32" i="6"/>
  <c r="Q43" i="6"/>
  <c r="I40" i="6"/>
  <c r="I9" i="6"/>
  <c r="Q54" i="39"/>
  <c r="H213" i="6"/>
  <c r="I32" i="6"/>
  <c r="H191" i="39"/>
  <c r="G209" i="6"/>
  <c r="G198" i="39"/>
  <c r="G190" i="39"/>
  <c r="G201" i="6"/>
  <c r="Q12" i="6"/>
  <c r="Q19" i="6"/>
  <c r="H187" i="6"/>
  <c r="H217" i="6"/>
  <c r="H177" i="39"/>
  <c r="Q57" i="39"/>
  <c r="G180" i="39"/>
  <c r="Q16" i="6"/>
  <c r="Q20" i="39"/>
  <c r="Q31" i="39"/>
  <c r="G186" i="6"/>
  <c r="Q17" i="39"/>
  <c r="Q51" i="39"/>
  <c r="I36" i="39"/>
  <c r="H186" i="6"/>
  <c r="G176" i="39"/>
  <c r="H176" i="39"/>
  <c r="G182" i="6"/>
  <c r="I182" i="6" s="1"/>
  <c r="G215" i="39"/>
  <c r="U54" i="18"/>
  <c r="K55" i="18"/>
  <c r="R21" i="32"/>
  <c r="R22" i="32" s="1" a="1"/>
  <c r="R22" i="32" s="1"/>
  <c r="J85" i="14" s="1"/>
  <c r="K13" i="18"/>
  <c r="K25" i="18"/>
  <c r="K54" i="18"/>
  <c r="G180" i="6"/>
  <c r="U31" i="18"/>
  <c r="Q48" i="6"/>
  <c r="I48" i="6"/>
  <c r="K11" i="18"/>
  <c r="H193" i="6"/>
  <c r="G203" i="6"/>
  <c r="G202" i="6"/>
  <c r="Q12" i="39"/>
  <c r="Q22" i="6"/>
  <c r="I57" i="39"/>
  <c r="G206" i="6"/>
  <c r="G176" i="6"/>
  <c r="K12" i="18"/>
  <c r="K42" i="18"/>
  <c r="H189" i="39"/>
  <c r="K19" i="18"/>
  <c r="Q10" i="39"/>
  <c r="I12" i="39"/>
  <c r="H200" i="39"/>
  <c r="I200" i="39" s="1"/>
  <c r="G209" i="39"/>
  <c r="K40" i="18"/>
  <c r="G217" i="6"/>
  <c r="U41" i="18"/>
  <c r="S17" i="32"/>
  <c r="S18" i="32" s="1"/>
  <c r="H201" i="6"/>
  <c r="I201" i="6" s="1"/>
  <c r="G214" i="39"/>
  <c r="G205" i="6"/>
  <c r="I24" i="6"/>
  <c r="Q50" i="6"/>
  <c r="G222" i="39"/>
  <c r="Q30" i="6"/>
  <c r="G186" i="39"/>
  <c r="I186" i="39" s="1"/>
  <c r="G178" i="39"/>
  <c r="I21" i="39"/>
  <c r="I28" i="39"/>
  <c r="G174" i="39"/>
  <c r="U33" i="18"/>
  <c r="U8" i="18"/>
  <c r="G177" i="6"/>
  <c r="G211" i="6"/>
  <c r="G192" i="6"/>
  <c r="U20" i="18"/>
  <c r="H211" i="39"/>
  <c r="Q24" i="6"/>
  <c r="U15" i="18"/>
  <c r="K26" i="18"/>
  <c r="U35" i="18"/>
  <c r="G203" i="39"/>
  <c r="U34" i="18"/>
  <c r="I48" i="39"/>
  <c r="Q9" i="39"/>
  <c r="H197" i="6"/>
  <c r="I197" i="6" s="1"/>
  <c r="H177" i="6"/>
  <c r="G207" i="6"/>
  <c r="F61" i="39"/>
  <c r="H78" i="14" s="1"/>
  <c r="G202" i="39"/>
  <c r="Q25" i="6"/>
  <c r="U30" i="18"/>
  <c r="Q21" i="6"/>
  <c r="H180" i="39"/>
  <c r="I180" i="39" s="1"/>
  <c r="H211" i="6"/>
  <c r="G216" i="39"/>
  <c r="U46" i="18"/>
  <c r="Q21" i="39"/>
  <c r="G210" i="39"/>
  <c r="U10" i="18"/>
  <c r="U12" i="18"/>
  <c r="U14" i="18"/>
  <c r="U36" i="18"/>
  <c r="U45" i="18"/>
  <c r="U49" i="18"/>
  <c r="U16" i="18"/>
  <c r="U44" i="18"/>
  <c r="S9" i="42"/>
  <c r="U56" i="18"/>
  <c r="G191" i="39"/>
  <c r="H208" i="6"/>
  <c r="I208" i="6" s="1"/>
  <c r="G184" i="6"/>
  <c r="G221" i="6"/>
  <c r="H200" i="6"/>
  <c r="I200" i="6" s="1"/>
  <c r="G195" i="6"/>
  <c r="H209" i="39"/>
  <c r="H190" i="39"/>
  <c r="K28" i="18"/>
  <c r="K31" i="18"/>
  <c r="H201" i="39"/>
  <c r="I201" i="39" s="1"/>
  <c r="K56" i="18"/>
  <c r="H185" i="6"/>
  <c r="H174" i="39"/>
  <c r="G187" i="6"/>
  <c r="H203" i="39"/>
  <c r="G219" i="6"/>
  <c r="I219" i="6" s="1"/>
  <c r="G194" i="39"/>
  <c r="U48" i="18"/>
  <c r="U23" i="18"/>
  <c r="H187" i="39"/>
  <c r="I187" i="39" s="1"/>
  <c r="H199" i="6"/>
  <c r="I199" i="6" s="1"/>
  <c r="H194" i="39"/>
  <c r="H179" i="39"/>
  <c r="H192" i="6"/>
  <c r="H202" i="6"/>
  <c r="H188" i="6"/>
  <c r="I188" i="6" s="1"/>
  <c r="K46" i="18"/>
  <c r="K34" i="18"/>
  <c r="H221" i="6"/>
  <c r="H207" i="6"/>
  <c r="H178" i="6"/>
  <c r="I178" i="6" s="1"/>
  <c r="H176" i="6"/>
  <c r="I176" i="6" s="1"/>
  <c r="H191" i="6"/>
  <c r="I191" i="6" s="1"/>
  <c r="K41" i="18"/>
  <c r="K30" i="18"/>
  <c r="H203" i="6"/>
  <c r="H175" i="6"/>
  <c r="H183" i="6"/>
  <c r="I183" i="6" s="1"/>
  <c r="H205" i="6"/>
  <c r="H178" i="39"/>
  <c r="H214" i="39"/>
  <c r="H179" i="6"/>
  <c r="I179" i="6" s="1"/>
  <c r="H189" i="6"/>
  <c r="I189" i="6" s="1"/>
  <c r="U42" i="18"/>
  <c r="K23" i="18"/>
  <c r="H181" i="6"/>
  <c r="I181" i="6" s="1"/>
  <c r="H185" i="39"/>
  <c r="H196" i="39"/>
  <c r="I196" i="39" s="1"/>
  <c r="H216" i="39"/>
  <c r="H182" i="39"/>
  <c r="I182" i="39" s="1"/>
  <c r="H174" i="6"/>
  <c r="I174" i="6" s="1"/>
  <c r="H206" i="39"/>
  <c r="H184" i="6"/>
  <c r="H198" i="39"/>
  <c r="H204" i="39"/>
  <c r="I204" i="39" s="1"/>
  <c r="H173" i="6"/>
  <c r="I173" i="6" s="1"/>
  <c r="H206" i="6"/>
  <c r="I206" i="6" s="1"/>
  <c r="H190" i="6"/>
  <c r="I190" i="6" s="1"/>
  <c r="H221" i="39"/>
  <c r="K53" i="18"/>
  <c r="H195" i="6"/>
  <c r="H222" i="39"/>
  <c r="I222" i="39" s="1"/>
  <c r="H220" i="6"/>
  <c r="I220" i="6" s="1"/>
  <c r="H180" i="6"/>
  <c r="H208" i="39"/>
  <c r="I208" i="39" s="1"/>
  <c r="H195" i="39"/>
  <c r="I195" i="39" s="1"/>
  <c r="H196" i="6"/>
  <c r="H215" i="39"/>
  <c r="I215" i="39" s="1"/>
  <c r="H218" i="6"/>
  <c r="I218" i="6" s="1"/>
  <c r="H220" i="39"/>
  <c r="I220" i="39" s="1"/>
  <c r="H192" i="39"/>
  <c r="I192" i="39" s="1"/>
  <c r="H199" i="39"/>
  <c r="H202" i="39"/>
  <c r="H188" i="39"/>
  <c r="I188" i="39" s="1"/>
  <c r="H212" i="39"/>
  <c r="I212" i="39" s="1"/>
  <c r="H207" i="39"/>
  <c r="K21" i="18"/>
  <c r="U17" i="18"/>
  <c r="K48" i="18"/>
  <c r="H193" i="39"/>
  <c r="I193" i="39" s="1"/>
  <c r="H213" i="39"/>
  <c r="I213" i="39" s="1"/>
  <c r="H216" i="6"/>
  <c r="I216" i="6" s="1"/>
  <c r="G221" i="39"/>
  <c r="I221" i="39" s="1"/>
  <c r="H214" i="6"/>
  <c r="I214" i="6" s="1"/>
  <c r="F6" i="6"/>
  <c r="H70" i="14" s="1"/>
  <c r="I79" i="6"/>
  <c r="K37" i="18"/>
  <c r="Q8" i="39"/>
  <c r="Q57" i="6"/>
  <c r="Q52" i="6"/>
  <c r="K45" i="18"/>
  <c r="I41" i="39"/>
  <c r="Q55" i="39"/>
  <c r="Q44" i="39"/>
  <c r="K22" i="18"/>
  <c r="I97" i="6"/>
  <c r="I111" i="39"/>
  <c r="I71" i="6"/>
  <c r="U26" i="18"/>
  <c r="I109" i="39"/>
  <c r="I67" i="6"/>
  <c r="J17" i="32"/>
  <c r="J18" i="32" s="1"/>
  <c r="U40" i="18"/>
  <c r="K18" i="18"/>
  <c r="Q45" i="6"/>
  <c r="K50" i="18"/>
  <c r="K52" i="18"/>
  <c r="Q41" i="39"/>
  <c r="I83" i="6"/>
  <c r="I66" i="6"/>
  <c r="U24" i="18"/>
  <c r="Q37" i="6"/>
  <c r="U55" i="18"/>
  <c r="Q46" i="6"/>
  <c r="C14" i="14"/>
  <c r="C25" i="28" s="1"/>
  <c r="I73" i="39"/>
  <c r="I106" i="6"/>
  <c r="I67" i="39"/>
  <c r="I13" i="39"/>
  <c r="I103" i="39"/>
  <c r="H58" i="6"/>
  <c r="U9" i="18"/>
  <c r="U13" i="18"/>
  <c r="Q52" i="39"/>
  <c r="Q13" i="39"/>
  <c r="I96" i="6"/>
  <c r="Q44" i="6"/>
  <c r="K57" i="18"/>
  <c r="I64" i="39"/>
  <c r="I82" i="6"/>
  <c r="I74" i="39"/>
  <c r="H58" i="39"/>
  <c r="I88" i="6"/>
  <c r="I81" i="6"/>
  <c r="H113" i="39"/>
  <c r="Q48" i="39"/>
  <c r="I104" i="39"/>
  <c r="I99" i="39"/>
  <c r="I106" i="39"/>
  <c r="J21" i="32"/>
  <c r="I74" i="6"/>
  <c r="I80" i="39"/>
  <c r="I88" i="39"/>
  <c r="Q46" i="39"/>
  <c r="N18" i="42" a="1"/>
  <c r="N18" i="42" s="1"/>
  <c r="N19" i="42" s="1" a="1"/>
  <c r="N19" i="42" s="1"/>
  <c r="N20" i="42" s="1" a="1"/>
  <c r="N20" i="42" s="1"/>
  <c r="H113" i="6"/>
  <c r="F223" i="39"/>
  <c r="F171" i="39" s="1"/>
  <c r="H80" i="14" s="1"/>
  <c r="Q41" i="6"/>
  <c r="I10" i="42" a="1"/>
  <c r="I10" i="42" s="1"/>
  <c r="I89" i="6"/>
  <c r="I101" i="39"/>
  <c r="I87" i="6"/>
  <c r="I98" i="39"/>
  <c r="P20" i="6"/>
  <c r="R20" i="6" s="1"/>
  <c r="P30" i="39"/>
  <c r="R30" i="39" s="1"/>
  <c r="P42" i="6"/>
  <c r="R42" i="6" s="1"/>
  <c r="I42" i="6"/>
  <c r="I183" i="39"/>
  <c r="I18" i="39"/>
  <c r="P18" i="39"/>
  <c r="R18" i="39" s="1"/>
  <c r="P21" i="6"/>
  <c r="R21" i="6" s="1"/>
  <c r="I21" i="6"/>
  <c r="P44" i="39"/>
  <c r="I44" i="39"/>
  <c r="P46" i="6"/>
  <c r="I46" i="6"/>
  <c r="P38" i="39"/>
  <c r="R38" i="39" s="1"/>
  <c r="P27" i="39"/>
  <c r="R27" i="39" s="1"/>
  <c r="I27" i="39"/>
  <c r="P21" i="39"/>
  <c r="I76" i="6"/>
  <c r="P14" i="6"/>
  <c r="R14" i="6" s="1"/>
  <c r="I14" i="6"/>
  <c r="P32" i="39"/>
  <c r="R32" i="39" s="1"/>
  <c r="I32" i="39"/>
  <c r="P13" i="39"/>
  <c r="I31" i="6"/>
  <c r="P31" i="6"/>
  <c r="R31" i="6" s="1"/>
  <c r="P52" i="6"/>
  <c r="I52" i="6"/>
  <c r="I73" i="6"/>
  <c r="B68" i="28"/>
  <c r="B13" i="13"/>
  <c r="I25" i="39"/>
  <c r="P25" i="39"/>
  <c r="R25" i="39" s="1"/>
  <c r="Q24" i="39"/>
  <c r="I90" i="6"/>
  <c r="I111" i="6"/>
  <c r="I75" i="6"/>
  <c r="I100" i="6"/>
  <c r="P9" i="6"/>
  <c r="R9" i="6" s="1"/>
  <c r="P37" i="6"/>
  <c r="P27" i="6"/>
  <c r="R27" i="6" s="1"/>
  <c r="P33" i="39"/>
  <c r="R33" i="39" s="1"/>
  <c r="I33" i="39"/>
  <c r="I46" i="39"/>
  <c r="P46" i="39"/>
  <c r="I35" i="39"/>
  <c r="P35" i="39"/>
  <c r="R35" i="39" s="1"/>
  <c r="P26" i="6"/>
  <c r="R26" i="6" s="1"/>
  <c r="I26" i="6"/>
  <c r="P47" i="6"/>
  <c r="R47" i="6" s="1"/>
  <c r="I212" i="6"/>
  <c r="I47" i="6"/>
  <c r="P53" i="39"/>
  <c r="R53" i="39" s="1"/>
  <c r="I53" i="39"/>
  <c r="I218" i="39"/>
  <c r="I210" i="6"/>
  <c r="P45" i="6"/>
  <c r="I45" i="6"/>
  <c r="P55" i="39"/>
  <c r="I55" i="39"/>
  <c r="P12" i="6"/>
  <c r="R12" i="6" s="1"/>
  <c r="P35" i="6"/>
  <c r="R35" i="6" s="1"/>
  <c r="I35" i="6"/>
  <c r="P32" i="6"/>
  <c r="P17" i="6"/>
  <c r="R17" i="6" s="1"/>
  <c r="I17" i="6"/>
  <c r="P12" i="39"/>
  <c r="I96" i="39"/>
  <c r="O58" i="6"/>
  <c r="O6" i="6" s="1" a="1"/>
  <c r="O6" i="6" s="1"/>
  <c r="H74" i="14" s="1"/>
  <c r="O58" i="39"/>
  <c r="O6" i="39" s="1" a="1"/>
  <c r="O6" i="39" s="1"/>
  <c r="H81" i="14" s="1"/>
  <c r="H10" i="42" a="1"/>
  <c r="H10" i="42" s="1"/>
  <c r="J9" i="42"/>
  <c r="I97" i="39"/>
  <c r="I76" i="39"/>
  <c r="P45" i="39"/>
  <c r="R45" i="39" s="1"/>
  <c r="P26" i="39"/>
  <c r="P31" i="39"/>
  <c r="I209" i="6"/>
  <c r="P44" i="6"/>
  <c r="P54" i="39"/>
  <c r="R54" i="39" s="1"/>
  <c r="I54" i="39"/>
  <c r="I219" i="39"/>
  <c r="I14" i="39"/>
  <c r="P14" i="39"/>
  <c r="R14" i="39" s="1"/>
  <c r="P19" i="39"/>
  <c r="R19" i="39" s="1"/>
  <c r="I19" i="39"/>
  <c r="I215" i="6"/>
  <c r="P50" i="6"/>
  <c r="R50" i="6" s="1"/>
  <c r="I50" i="6"/>
  <c r="I85" i="6"/>
  <c r="P11" i="6"/>
  <c r="R11" i="6" s="1"/>
  <c r="I11" i="6"/>
  <c r="F6" i="39"/>
  <c r="H77" i="14" s="1"/>
  <c r="M35" i="42" a="1"/>
  <c r="M35" i="42" s="1"/>
  <c r="M36" i="42" s="1" a="1"/>
  <c r="M36" i="42" s="1"/>
  <c r="M37" i="42" s="1" a="1"/>
  <c r="M37" i="42" s="1"/>
  <c r="M38" i="42" s="1" a="1"/>
  <c r="M38" i="42" s="1"/>
  <c r="M39" i="42" s="1" a="1"/>
  <c r="M39" i="42" s="1"/>
  <c r="M40" i="42" s="1" a="1"/>
  <c r="M40" i="42" s="1"/>
  <c r="M41" i="42" s="1" a="1"/>
  <c r="M41" i="42" s="1"/>
  <c r="M42" i="42" s="1" a="1"/>
  <c r="M42" i="42" s="1"/>
  <c r="M43" i="42" s="1" a="1"/>
  <c r="M43" i="42" s="1"/>
  <c r="M44" i="42" s="1" a="1"/>
  <c r="M44" i="42" s="1"/>
  <c r="M45" i="42" s="1" a="1"/>
  <c r="M45" i="42" s="1"/>
  <c r="M46" i="42" s="1" a="1"/>
  <c r="M46" i="42" s="1"/>
  <c r="M47" i="42" s="1" a="1"/>
  <c r="M47" i="42" s="1"/>
  <c r="M48" i="42" s="1" a="1"/>
  <c r="M48" i="42" s="1"/>
  <c r="M49" i="42" s="1" a="1"/>
  <c r="M49" i="42" s="1"/>
  <c r="M50" i="42" s="1" a="1"/>
  <c r="M50" i="42" s="1"/>
  <c r="M51" i="42" s="1" a="1"/>
  <c r="M51" i="42" s="1"/>
  <c r="M52" i="42" s="1" a="1"/>
  <c r="M52" i="42" s="1"/>
  <c r="M53" i="42" s="1" a="1"/>
  <c r="M53" i="42" s="1"/>
  <c r="M54" i="42" s="1" a="1"/>
  <c r="M54" i="42" s="1"/>
  <c r="M55" i="42" s="1" a="1"/>
  <c r="M55" i="42" s="1"/>
  <c r="M56" i="42" s="1" a="1"/>
  <c r="M56" i="42" s="1"/>
  <c r="M57" i="42" s="1" a="1"/>
  <c r="M57" i="42" s="1"/>
  <c r="M58" i="42" s="1" a="1"/>
  <c r="M58" i="42" s="1"/>
  <c r="M59" i="42" s="1" a="1"/>
  <c r="M59" i="42" s="1"/>
  <c r="M60" i="42" s="1" a="1"/>
  <c r="M60" i="42" s="1"/>
  <c r="M61" i="42" s="1" a="1"/>
  <c r="M61" i="42" s="1"/>
  <c r="M62" i="42" s="1" a="1"/>
  <c r="M62" i="42" s="1"/>
  <c r="M63" i="42" s="1" a="1"/>
  <c r="M63" i="42" s="1"/>
  <c r="M64" i="42" s="1" a="1"/>
  <c r="M64" i="42" s="1"/>
  <c r="M65" i="42" s="1" a="1"/>
  <c r="M65" i="42" s="1"/>
  <c r="M66" i="42" s="1" a="1"/>
  <c r="M66" i="42" s="1"/>
  <c r="M67" i="42" s="1" a="1"/>
  <c r="M67" i="42" s="1"/>
  <c r="M68" i="42" s="1" a="1"/>
  <c r="M68" i="42" s="1"/>
  <c r="M69" i="42" s="1" a="1"/>
  <c r="M69" i="42" s="1"/>
  <c r="M70" i="42" s="1" a="1"/>
  <c r="M70" i="42" s="1"/>
  <c r="M71" i="42" s="1" a="1"/>
  <c r="M71" i="42" s="1"/>
  <c r="M72" i="42" s="1" a="1"/>
  <c r="M72" i="42" s="1"/>
  <c r="M73" i="42" s="1" a="1"/>
  <c r="M73" i="42" s="1"/>
  <c r="M74" i="42" s="1" a="1"/>
  <c r="M74" i="42" s="1"/>
  <c r="M75" i="42" s="1" a="1"/>
  <c r="M75" i="42" s="1"/>
  <c r="M76" i="42" s="1" a="1"/>
  <c r="M76" i="42" s="1"/>
  <c r="M77" i="42" s="1" a="1"/>
  <c r="M77" i="42" s="1"/>
  <c r="M78" i="42" s="1" a="1"/>
  <c r="M78" i="42" s="1"/>
  <c r="M79" i="42" s="1" a="1"/>
  <c r="M79" i="42" s="1"/>
  <c r="M80" i="42" s="1" a="1"/>
  <c r="M80" i="42" s="1"/>
  <c r="M81" i="42" s="1" a="1"/>
  <c r="M81" i="42" s="1"/>
  <c r="M82" i="42" s="1" a="1"/>
  <c r="M82" i="42" s="1"/>
  <c r="M83" i="42" s="1" a="1"/>
  <c r="M83" i="42" s="1"/>
  <c r="M84" i="42" s="1" a="1"/>
  <c r="M84" i="42" s="1"/>
  <c r="M85" i="42" s="1" a="1"/>
  <c r="M85" i="42" s="1"/>
  <c r="M86" i="42" s="1" a="1"/>
  <c r="M86" i="42" s="1"/>
  <c r="M87" i="42" s="1" a="1"/>
  <c r="M87" i="42" s="1"/>
  <c r="M88" i="42" s="1" a="1"/>
  <c r="M88" i="42" s="1"/>
  <c r="M89" i="42" s="1" a="1"/>
  <c r="M89" i="42" s="1"/>
  <c r="M90" i="42" s="1" a="1"/>
  <c r="M90" i="42" s="1"/>
  <c r="M91" i="42" s="1" a="1"/>
  <c r="M91" i="42" s="1"/>
  <c r="M92" i="42" s="1" a="1"/>
  <c r="M92" i="42" s="1"/>
  <c r="M93" i="42" s="1" a="1"/>
  <c r="M93" i="42" s="1"/>
  <c r="M94" i="42" s="1" a="1"/>
  <c r="M94" i="42" s="1"/>
  <c r="M95" i="42" s="1" a="1"/>
  <c r="M95" i="42" s="1"/>
  <c r="M96" i="42" s="1" a="1"/>
  <c r="M96" i="42" s="1"/>
  <c r="M97" i="42" s="1" a="1"/>
  <c r="M97" i="42" s="1"/>
  <c r="M98" i="42" s="1" a="1"/>
  <c r="M98" i="42" s="1"/>
  <c r="M99" i="42" s="1" a="1"/>
  <c r="M99" i="42" s="1"/>
  <c r="I84" i="6"/>
  <c r="I77" i="6"/>
  <c r="I78" i="39"/>
  <c r="I107" i="6"/>
  <c r="I92" i="6"/>
  <c r="I80" i="6"/>
  <c r="I36" i="6"/>
  <c r="P36" i="6"/>
  <c r="R36" i="6" s="1"/>
  <c r="P34" i="6"/>
  <c r="R34" i="6" s="1"/>
  <c r="P41" i="39"/>
  <c r="P43" i="39"/>
  <c r="R43" i="39" s="1"/>
  <c r="P56" i="6"/>
  <c r="R56" i="6" s="1"/>
  <c r="I56" i="6"/>
  <c r="P40" i="6"/>
  <c r="R40" i="6" s="1"/>
  <c r="P55" i="6"/>
  <c r="R55" i="6" s="1"/>
  <c r="I55" i="6"/>
  <c r="I15" i="39"/>
  <c r="P15" i="39"/>
  <c r="R15" i="39" s="1"/>
  <c r="P51" i="39"/>
  <c r="R51" i="39" s="1"/>
  <c r="I51" i="39"/>
  <c r="P33" i="6"/>
  <c r="R33" i="6" s="1"/>
  <c r="I33" i="6"/>
  <c r="I99" i="6"/>
  <c r="I12" i="6"/>
  <c r="P49" i="39"/>
  <c r="R49" i="39" s="1"/>
  <c r="I49" i="39"/>
  <c r="I110" i="6"/>
  <c r="G113" i="39"/>
  <c r="I63" i="39"/>
  <c r="I87" i="39"/>
  <c r="I23" i="6"/>
  <c r="P23" i="6"/>
  <c r="R23" i="6" s="1"/>
  <c r="P56" i="39"/>
  <c r="I56" i="39"/>
  <c r="I213" i="6"/>
  <c r="P48" i="6"/>
  <c r="G58" i="6"/>
  <c r="P8" i="6"/>
  <c r="R8" i="6" s="1"/>
  <c r="P48" i="39"/>
  <c r="I29" i="39"/>
  <c r="P29" i="39"/>
  <c r="R29" i="39" s="1"/>
  <c r="P49" i="6"/>
  <c r="R49" i="6" s="1"/>
  <c r="P22" i="6"/>
  <c r="I22" i="6"/>
  <c r="P43" i="6"/>
  <c r="R43" i="6" s="1"/>
  <c r="I43" i="6"/>
  <c r="I68" i="6"/>
  <c r="I44" i="6"/>
  <c r="I83" i="39"/>
  <c r="I91" i="6"/>
  <c r="P9" i="39"/>
  <c r="I9" i="39"/>
  <c r="P22" i="39"/>
  <c r="R22" i="39" s="1"/>
  <c r="P38" i="6"/>
  <c r="R38" i="6" s="1"/>
  <c r="I38" i="6"/>
  <c r="P17" i="39"/>
  <c r="R17" i="39" s="1"/>
  <c r="I17" i="39"/>
  <c r="P51" i="6"/>
  <c r="R51" i="6" s="1"/>
  <c r="P19" i="6"/>
  <c r="I19" i="6"/>
  <c r="Q40" i="39"/>
  <c r="J19" i="32"/>
  <c r="I91" i="39"/>
  <c r="I103" i="6"/>
  <c r="Q21" i="32"/>
  <c r="S19" i="32"/>
  <c r="I84" i="39"/>
  <c r="P34" i="39"/>
  <c r="R34" i="39" s="1"/>
  <c r="P23" i="39"/>
  <c r="R23" i="39" s="1"/>
  <c r="I189" i="39"/>
  <c r="P24" i="39"/>
  <c r="I24" i="39"/>
  <c r="I18" i="6"/>
  <c r="P18" i="6"/>
  <c r="R18" i="6" s="1"/>
  <c r="P28" i="6"/>
  <c r="R28" i="6" s="1"/>
  <c r="I193" i="6"/>
  <c r="I28" i="6"/>
  <c r="P16" i="6"/>
  <c r="R16" i="6" s="1"/>
  <c r="P53" i="6"/>
  <c r="R53" i="6" s="1"/>
  <c r="P57" i="39"/>
  <c r="R57" i="39" s="1"/>
  <c r="P25" i="6"/>
  <c r="I25" i="6"/>
  <c r="I70" i="6"/>
  <c r="I81" i="39"/>
  <c r="F223" i="6"/>
  <c r="F171" i="6" s="1"/>
  <c r="H73" i="14" s="1"/>
  <c r="G113" i="6"/>
  <c r="I63" i="6"/>
  <c r="P20" i="39"/>
  <c r="R20" i="39" s="1"/>
  <c r="I20" i="39"/>
  <c r="P42" i="39"/>
  <c r="R42" i="39" s="1"/>
  <c r="I110" i="39"/>
  <c r="P24" i="6"/>
  <c r="P28" i="39"/>
  <c r="R28" i="39" s="1"/>
  <c r="P36" i="39"/>
  <c r="R36" i="39" s="1"/>
  <c r="P30" i="6"/>
  <c r="P11" i="39"/>
  <c r="R11" i="39" s="1"/>
  <c r="P47" i="39"/>
  <c r="R47" i="39" s="1"/>
  <c r="I47" i="39"/>
  <c r="P16" i="39"/>
  <c r="R16" i="39" s="1"/>
  <c r="I181" i="39"/>
  <c r="I16" i="39"/>
  <c r="P15" i="6"/>
  <c r="R15" i="6" s="1"/>
  <c r="I15" i="6"/>
  <c r="P10" i="39"/>
  <c r="R10" i="39" s="1"/>
  <c r="I10" i="39"/>
  <c r="I175" i="39"/>
  <c r="P13" i="6"/>
  <c r="R13" i="6" s="1"/>
  <c r="I102" i="39"/>
  <c r="I20" i="6"/>
  <c r="I93" i="6"/>
  <c r="I205" i="39"/>
  <c r="P40" i="39"/>
  <c r="I40" i="39"/>
  <c r="I70" i="39"/>
  <c r="I51" i="6"/>
  <c r="I68" i="39"/>
  <c r="I94" i="6"/>
  <c r="I94" i="39"/>
  <c r="I72" i="39"/>
  <c r="P41" i="6"/>
  <c r="P39" i="6"/>
  <c r="R39" i="6" s="1"/>
  <c r="I204" i="6"/>
  <c r="P54" i="6"/>
  <c r="R54" i="6" s="1"/>
  <c r="I52" i="39"/>
  <c r="P52" i="39"/>
  <c r="I217" i="39"/>
  <c r="I175" i="6"/>
  <c r="P10" i="6"/>
  <c r="R10" i="6" s="1"/>
  <c r="P8" i="39"/>
  <c r="G58" i="39"/>
  <c r="I8" i="39"/>
  <c r="I37" i="39"/>
  <c r="P37" i="39"/>
  <c r="R37" i="39" s="1"/>
  <c r="P57" i="6"/>
  <c r="I57" i="6"/>
  <c r="P39" i="39"/>
  <c r="R39" i="39" s="1"/>
  <c r="I39" i="39"/>
  <c r="P50" i="39"/>
  <c r="R50" i="39" s="1"/>
  <c r="I50" i="39"/>
  <c r="I194" i="6"/>
  <c r="I29" i="6"/>
  <c r="P29" i="6"/>
  <c r="R29" i="6" s="1"/>
  <c r="F61" i="6"/>
  <c r="H71" i="14" s="1"/>
  <c r="I38" i="39"/>
  <c r="L35" i="42" a="1"/>
  <c r="L35" i="42" s="1"/>
  <c r="L36" i="42" s="1" a="1"/>
  <c r="L36" i="42" s="1"/>
  <c r="L37" i="42" s="1" a="1"/>
  <c r="L37" i="42" s="1"/>
  <c r="L38" i="42" s="1" a="1"/>
  <c r="L38" i="42" s="1"/>
  <c r="L39" i="42" s="1" a="1"/>
  <c r="L39" i="42" s="1"/>
  <c r="L40" i="42" s="1" a="1"/>
  <c r="L40" i="42" s="1"/>
  <c r="L41" i="42" s="1" a="1"/>
  <c r="L41" i="42" s="1"/>
  <c r="L42" i="42" s="1" a="1"/>
  <c r="L42" i="42" s="1"/>
  <c r="L43" i="42" s="1" a="1"/>
  <c r="L43" i="42" s="1"/>
  <c r="L44" i="42" s="1" a="1"/>
  <c r="L44" i="42" s="1"/>
  <c r="L45" i="42" s="1" a="1"/>
  <c r="L45" i="42" s="1"/>
  <c r="L46" i="42" s="1" a="1"/>
  <c r="L46" i="42" s="1"/>
  <c r="L47" i="42" s="1" a="1"/>
  <c r="L47" i="42" s="1"/>
  <c r="L48" i="42" s="1" a="1"/>
  <c r="L48" i="42" s="1"/>
  <c r="L49" i="42" s="1" a="1"/>
  <c r="L49" i="42" s="1"/>
  <c r="L50" i="42" s="1" a="1"/>
  <c r="L50" i="42" s="1"/>
  <c r="L51" i="42" s="1" a="1"/>
  <c r="L51" i="42" s="1"/>
  <c r="L52" i="42" s="1" a="1"/>
  <c r="L52" i="42" s="1"/>
  <c r="L53" i="42" s="1" a="1"/>
  <c r="L53" i="42" s="1"/>
  <c r="L54" i="42" s="1" a="1"/>
  <c r="L54" i="42" s="1"/>
  <c r="L55" i="42" s="1" a="1"/>
  <c r="L55" i="42" s="1"/>
  <c r="L56" i="42" s="1" a="1"/>
  <c r="L56" i="42" s="1"/>
  <c r="L57" i="42" s="1" a="1"/>
  <c r="L57" i="42" s="1"/>
  <c r="L58" i="42" s="1" a="1"/>
  <c r="L58" i="42" s="1"/>
  <c r="L59" i="42" s="1" a="1"/>
  <c r="L59" i="42" s="1"/>
  <c r="L60" i="42" s="1" a="1"/>
  <c r="L60" i="42" s="1"/>
  <c r="L61" i="42" s="1" a="1"/>
  <c r="L61" i="42" s="1"/>
  <c r="L62" i="42" s="1" a="1"/>
  <c r="L62" i="42" s="1"/>
  <c r="L63" i="42" s="1" a="1"/>
  <c r="L63" i="42" s="1"/>
  <c r="L64" i="42" s="1" a="1"/>
  <c r="L64" i="42" s="1"/>
  <c r="L65" i="42" s="1" a="1"/>
  <c r="L65" i="42" s="1"/>
  <c r="L66" i="42" s="1" a="1"/>
  <c r="L66" i="42" s="1"/>
  <c r="L67" i="42" s="1" a="1"/>
  <c r="L67" i="42" s="1"/>
  <c r="L68" i="42" s="1" a="1"/>
  <c r="L68" i="42" s="1"/>
  <c r="L69" i="42" s="1" a="1"/>
  <c r="L69" i="42" s="1"/>
  <c r="L70" i="42" s="1" a="1"/>
  <c r="L70" i="42" s="1"/>
  <c r="L71" i="42" s="1" a="1"/>
  <c r="L71" i="42" s="1"/>
  <c r="L72" i="42" s="1" a="1"/>
  <c r="L72" i="42" s="1"/>
  <c r="L73" i="42" s="1" a="1"/>
  <c r="L73" i="42" s="1"/>
  <c r="L74" i="42" s="1" a="1"/>
  <c r="L74" i="42" s="1"/>
  <c r="L75" i="42" s="1" a="1"/>
  <c r="L75" i="42" s="1"/>
  <c r="L76" i="42" s="1" a="1"/>
  <c r="L76" i="42" s="1"/>
  <c r="L77" i="42" s="1" a="1"/>
  <c r="L77" i="42" s="1"/>
  <c r="L78" i="42" s="1" a="1"/>
  <c r="L78" i="42" s="1"/>
  <c r="L79" i="42" s="1" a="1"/>
  <c r="L79" i="42" s="1"/>
  <c r="L80" i="42" s="1" a="1"/>
  <c r="L80" i="42" s="1"/>
  <c r="L81" i="42" s="1" a="1"/>
  <c r="L81" i="42" s="1"/>
  <c r="L82" i="42" s="1" a="1"/>
  <c r="L82" i="42" s="1"/>
  <c r="L83" i="42" s="1" a="1"/>
  <c r="L83" i="42" s="1"/>
  <c r="L84" i="42" s="1" a="1"/>
  <c r="L84" i="42" s="1"/>
  <c r="L85" i="42" s="1" a="1"/>
  <c r="L85" i="42" s="1"/>
  <c r="L86" i="42" s="1" a="1"/>
  <c r="L86" i="42" s="1"/>
  <c r="L87" i="42" s="1" a="1"/>
  <c r="L87" i="42" s="1"/>
  <c r="L88" i="42" s="1" a="1"/>
  <c r="L88" i="42" s="1"/>
  <c r="L89" i="42" s="1" a="1"/>
  <c r="L89" i="42" s="1"/>
  <c r="L90" i="42" s="1" a="1"/>
  <c r="L90" i="42" s="1"/>
  <c r="L91" i="42" s="1" a="1"/>
  <c r="L91" i="42" s="1"/>
  <c r="L92" i="42" s="1" a="1"/>
  <c r="L92" i="42" s="1"/>
  <c r="L93" i="42" s="1" a="1"/>
  <c r="L93" i="42" s="1"/>
  <c r="L94" i="42" s="1" a="1"/>
  <c r="L94" i="42" s="1"/>
  <c r="L95" i="42" s="1" a="1"/>
  <c r="L95" i="42" s="1"/>
  <c r="L96" i="42" s="1" a="1"/>
  <c r="L96" i="42" s="1"/>
  <c r="L97" i="42" s="1" a="1"/>
  <c r="L97" i="42" s="1"/>
  <c r="L98" i="42" s="1" a="1"/>
  <c r="L98" i="42" s="1"/>
  <c r="L99" i="42" s="1" a="1"/>
  <c r="L99" i="42" s="1"/>
  <c r="P12" i="42" l="1" a="1"/>
  <c r="P12" i="42" s="1"/>
  <c r="P13" i="42" s="1" a="1"/>
  <c r="P13" i="42" s="1"/>
  <c r="P14" i="42" s="1" a="1"/>
  <c r="P14" i="42" s="1"/>
  <c r="E89" i="14"/>
  <c r="G14" i="42" a="1"/>
  <c r="G14" i="42" s="1"/>
  <c r="G15" i="42" s="1" a="1"/>
  <c r="G15" i="42" s="1"/>
  <c r="S10" i="42"/>
  <c r="O31" i="42" a="1"/>
  <c r="O31" i="42" s="1"/>
  <c r="O32" i="42" s="1" a="1"/>
  <c r="O32" i="42" s="1"/>
  <c r="D89" i="14"/>
  <c r="D88" i="14"/>
  <c r="Q14" i="42" a="1"/>
  <c r="Q14" i="42" s="1"/>
  <c r="Q15" i="42" s="1" a="1"/>
  <c r="Q15" i="42" s="1"/>
  <c r="E88" i="14"/>
  <c r="I199" i="39"/>
  <c r="I174" i="39"/>
  <c r="R26" i="39"/>
  <c r="R32" i="6"/>
  <c r="I185" i="6"/>
  <c r="I191" i="39"/>
  <c r="I198" i="6"/>
  <c r="I207" i="39"/>
  <c r="I185" i="39"/>
  <c r="I210" i="39"/>
  <c r="R56" i="39"/>
  <c r="R48" i="6"/>
  <c r="R30" i="6"/>
  <c r="R19" i="6"/>
  <c r="R31" i="39"/>
  <c r="I187" i="6"/>
  <c r="I176" i="39"/>
  <c r="R9" i="39"/>
  <c r="I217" i="6"/>
  <c r="I214" i="39"/>
  <c r="I194" i="39"/>
  <c r="I186" i="6"/>
  <c r="I180" i="6"/>
  <c r="R22" i="6"/>
  <c r="I190" i="39"/>
  <c r="I203" i="6"/>
  <c r="I202" i="6"/>
  <c r="R24" i="6"/>
  <c r="R25" i="6"/>
  <c r="I209" i="39"/>
  <c r="R21" i="39"/>
  <c r="I205" i="6"/>
  <c r="I203" i="39"/>
  <c r="I202" i="39"/>
  <c r="R12" i="39"/>
  <c r="I195" i="6"/>
  <c r="I216" i="39"/>
  <c r="I221" i="6"/>
  <c r="I184" i="6"/>
  <c r="R44" i="39"/>
  <c r="G6" i="39"/>
  <c r="I77" i="14" s="1"/>
  <c r="R44" i="6"/>
  <c r="R46" i="6"/>
  <c r="U6" i="18"/>
  <c r="C67" i="14" s="1"/>
  <c r="K6" i="18"/>
  <c r="C66" i="14" s="1"/>
  <c r="C15" i="14" s="1"/>
  <c r="C26" i="28" s="1"/>
  <c r="R45" i="6"/>
  <c r="R52" i="39"/>
  <c r="G61" i="6"/>
  <c r="I71" i="14" s="1"/>
  <c r="R55" i="39"/>
  <c r="R41" i="39"/>
  <c r="I206" i="39"/>
  <c r="H6" i="39"/>
  <c r="J77" i="14" s="1"/>
  <c r="I178" i="39"/>
  <c r="R8" i="39"/>
  <c r="I222" i="6"/>
  <c r="I207" i="6"/>
  <c r="R57" i="6"/>
  <c r="R52" i="6"/>
  <c r="Q58" i="6"/>
  <c r="Q6" i="6" s="1" a="1"/>
  <c r="Q6" i="6" s="1"/>
  <c r="J74" i="14" s="1"/>
  <c r="H6" i="6"/>
  <c r="J70" i="14" s="1"/>
  <c r="I211" i="6"/>
  <c r="I58" i="6"/>
  <c r="I211" i="39"/>
  <c r="H223" i="6"/>
  <c r="H171" i="6" s="1"/>
  <c r="J73" i="14" s="1"/>
  <c r="H223" i="39"/>
  <c r="H171" i="39" s="1"/>
  <c r="J80" i="14" s="1"/>
  <c r="R40" i="39"/>
  <c r="R37" i="6"/>
  <c r="R13" i="39"/>
  <c r="Q58" i="39"/>
  <c r="Q6" i="39" s="1" a="1"/>
  <c r="Q6" i="39" s="1"/>
  <c r="J81" i="14" s="1"/>
  <c r="I192" i="6"/>
  <c r="I196" i="6"/>
  <c r="H61" i="6"/>
  <c r="J71" i="14" s="1"/>
  <c r="R48" i="39"/>
  <c r="I58" i="39"/>
  <c r="R41" i="6"/>
  <c r="R46" i="39"/>
  <c r="G6" i="6"/>
  <c r="I70" i="14" s="1"/>
  <c r="N21" i="42" a="1"/>
  <c r="N21" i="42" s="1"/>
  <c r="N22" i="42" s="1" a="1"/>
  <c r="N22" i="42" s="1"/>
  <c r="I113" i="6"/>
  <c r="I198" i="39"/>
  <c r="I177" i="6"/>
  <c r="G223" i="39"/>
  <c r="G171" i="39" s="1"/>
  <c r="I80" i="14" s="1"/>
  <c r="I173" i="39"/>
  <c r="I11" i="42" a="1"/>
  <c r="I11" i="42" s="1"/>
  <c r="P58" i="39"/>
  <c r="P6" i="39" s="1" a="1"/>
  <c r="P6" i="39" s="1"/>
  <c r="I81" i="14" s="1"/>
  <c r="B69" i="28"/>
  <c r="B21" i="13"/>
  <c r="H61" i="39"/>
  <c r="J78" i="14" s="1"/>
  <c r="I184" i="39"/>
  <c r="G223" i="6"/>
  <c r="G171" i="6" s="1"/>
  <c r="I73" i="14" s="1"/>
  <c r="I113" i="39"/>
  <c r="P58" i="6"/>
  <c r="P6" i="6" s="1" a="1"/>
  <c r="P6" i="6" s="1"/>
  <c r="I74" i="14" s="1"/>
  <c r="G61" i="39"/>
  <c r="I78" i="14" s="1"/>
  <c r="Q22" i="32" a="1"/>
  <c r="Q22" i="32" s="1"/>
  <c r="I85" i="14" s="1"/>
  <c r="C18" i="14" s="1"/>
  <c r="S21" i="32"/>
  <c r="I177" i="39"/>
  <c r="I179" i="39"/>
  <c r="H11" i="42" a="1"/>
  <c r="H11" i="42" s="1"/>
  <c r="J10" i="42"/>
  <c r="R24" i="39"/>
  <c r="R13" i="42" a="1"/>
  <c r="R13" i="42" s="1"/>
  <c r="F31" i="42" a="1"/>
  <c r="F31" i="42" s="1"/>
  <c r="F32" i="42" s="1" a="1"/>
  <c r="F32" i="42" s="1"/>
  <c r="S11" i="42"/>
  <c r="E19" i="42" a="1"/>
  <c r="E19" i="42" s="1"/>
  <c r="S12" i="42" l="1"/>
  <c r="P15" i="42" a="1"/>
  <c r="P15" i="42" s="1"/>
  <c r="P16" i="42" s="1" a="1"/>
  <c r="P16" i="42" s="1"/>
  <c r="O33" i="42" a="1"/>
  <c r="O33" i="42" s="1"/>
  <c r="O34" i="42" s="1" a="1"/>
  <c r="O34" i="42" s="1"/>
  <c r="O35" i="42" s="1" a="1"/>
  <c r="O35" i="42" s="1"/>
  <c r="Q16" i="42" a="1"/>
  <c r="Q16" i="42" s="1"/>
  <c r="Q17" i="42" s="1" a="1"/>
  <c r="Q17" i="42" s="1"/>
  <c r="J11" i="42"/>
  <c r="I223" i="6"/>
  <c r="J22" i="32" s="1"/>
  <c r="R58" i="6"/>
  <c r="R58" i="39"/>
  <c r="C17" i="14"/>
  <c r="C16" i="14"/>
  <c r="B29" i="13"/>
  <c r="B70" i="28"/>
  <c r="H12" i="42" a="1"/>
  <c r="H12" i="42" s="1"/>
  <c r="C29" i="28"/>
  <c r="I223" i="39"/>
  <c r="I12" i="42" a="1"/>
  <c r="I12" i="42" s="1"/>
  <c r="I13" i="42" s="1" a="1"/>
  <c r="I13" i="42" s="1"/>
  <c r="G16" i="42" a="1"/>
  <c r="G16" i="42" s="1"/>
  <c r="F33" i="42" a="1"/>
  <c r="F33" i="42" s="1"/>
  <c r="F34" i="42" s="1" a="1"/>
  <c r="F34" i="42" s="1"/>
  <c r="R14" i="42" a="1"/>
  <c r="R14" i="42" s="1"/>
  <c r="S13" i="42"/>
  <c r="E20" i="42" a="1"/>
  <c r="E20" i="42" s="1"/>
  <c r="N23" i="42" a="1"/>
  <c r="N23" i="42" s="1"/>
  <c r="P17" i="42" l="1" a="1"/>
  <c r="P17" i="42" s="1"/>
  <c r="P18" i="42" s="1" a="1"/>
  <c r="P18" i="42" s="1"/>
  <c r="P19" i="42" s="1" a="1"/>
  <c r="P19" i="42" s="1"/>
  <c r="O36" i="42" a="1"/>
  <c r="O36" i="42" s="1"/>
  <c r="O37" i="42" s="1" a="1"/>
  <c r="O37" i="42" s="1"/>
  <c r="O38" i="42" s="1" a="1"/>
  <c r="O38" i="42" s="1"/>
  <c r="O39" i="42" s="1" a="1"/>
  <c r="O39" i="42" s="1"/>
  <c r="O40" i="42" s="1" a="1"/>
  <c r="O40" i="42" s="1"/>
  <c r="O41" i="42" s="1" a="1"/>
  <c r="O41" i="42" s="1"/>
  <c r="O42" i="42" s="1" a="1"/>
  <c r="O42" i="42" s="1"/>
  <c r="O43" i="42" s="1" a="1"/>
  <c r="O43" i="42" s="1"/>
  <c r="O44" i="42" s="1" a="1"/>
  <c r="O44" i="42" s="1"/>
  <c r="O45" i="42" s="1" a="1"/>
  <c r="O45" i="42" s="1"/>
  <c r="O46" i="42" s="1" a="1"/>
  <c r="O46" i="42" s="1"/>
  <c r="O47" i="42" s="1" a="1"/>
  <c r="O47" i="42" s="1"/>
  <c r="O48" i="42" s="1" a="1"/>
  <c r="O48" i="42" s="1"/>
  <c r="O49" i="42" s="1" a="1"/>
  <c r="O49" i="42" s="1"/>
  <c r="O50" i="42" s="1" a="1"/>
  <c r="O50" i="42" s="1"/>
  <c r="O51" i="42" s="1" a="1"/>
  <c r="O51" i="42" s="1"/>
  <c r="O52" i="42" s="1" a="1"/>
  <c r="O52" i="42" s="1"/>
  <c r="O53" i="42" s="1" a="1"/>
  <c r="O53" i="42" s="1"/>
  <c r="O54" i="42" s="1" a="1"/>
  <c r="O54" i="42" s="1"/>
  <c r="O55" i="42" s="1" a="1"/>
  <c r="O55" i="42" s="1"/>
  <c r="O56" i="42" s="1" a="1"/>
  <c r="O56" i="42" s="1"/>
  <c r="O57" i="42" s="1" a="1"/>
  <c r="O57" i="42" s="1"/>
  <c r="O58" i="42" s="1" a="1"/>
  <c r="O58" i="42" s="1"/>
  <c r="O59" i="42" s="1" a="1"/>
  <c r="O59" i="42" s="1"/>
  <c r="O60" i="42" s="1" a="1"/>
  <c r="O60" i="42" s="1"/>
  <c r="O61" i="42" s="1" a="1"/>
  <c r="O61" i="42" s="1"/>
  <c r="O62" i="42" s="1" a="1"/>
  <c r="O62" i="42" s="1"/>
  <c r="O63" i="42" s="1" a="1"/>
  <c r="O63" i="42" s="1"/>
  <c r="O64" i="42" s="1" a="1"/>
  <c r="O64" i="42" s="1"/>
  <c r="O65" i="42" s="1" a="1"/>
  <c r="O65" i="42" s="1"/>
  <c r="O66" i="42" s="1" a="1"/>
  <c r="O66" i="42" s="1"/>
  <c r="O67" i="42" s="1" a="1"/>
  <c r="O67" i="42" s="1"/>
  <c r="O68" i="42" s="1" a="1"/>
  <c r="O68" i="42" s="1"/>
  <c r="O69" i="42" s="1" a="1"/>
  <c r="O69" i="42" s="1"/>
  <c r="O70" i="42" s="1" a="1"/>
  <c r="O70" i="42" s="1"/>
  <c r="O71" i="42" s="1" a="1"/>
  <c r="O71" i="42" s="1"/>
  <c r="O72" i="42" s="1" a="1"/>
  <c r="O72" i="42" s="1"/>
  <c r="O73" i="42" s="1" a="1"/>
  <c r="O73" i="42" s="1"/>
  <c r="O74" i="42" s="1" a="1"/>
  <c r="O74" i="42" s="1"/>
  <c r="O75" i="42" s="1" a="1"/>
  <c r="O75" i="42" s="1"/>
  <c r="O76" i="42" s="1" a="1"/>
  <c r="O76" i="42" s="1"/>
  <c r="O77" i="42" s="1" a="1"/>
  <c r="O77" i="42" s="1"/>
  <c r="O78" i="42" s="1" a="1"/>
  <c r="O78" i="42" s="1"/>
  <c r="O79" i="42" s="1" a="1"/>
  <c r="O79" i="42" s="1"/>
  <c r="O80" i="42" s="1" a="1"/>
  <c r="O80" i="42" s="1"/>
  <c r="O81" i="42" s="1" a="1"/>
  <c r="O81" i="42" s="1"/>
  <c r="O82" i="42" s="1" a="1"/>
  <c r="O82" i="42" s="1"/>
  <c r="O83" i="42" s="1" a="1"/>
  <c r="O83" i="42" s="1"/>
  <c r="O84" i="42" s="1" a="1"/>
  <c r="O84" i="42" s="1"/>
  <c r="O85" i="42" s="1" a="1"/>
  <c r="O85" i="42" s="1"/>
  <c r="O86" i="42" s="1" a="1"/>
  <c r="O86" i="42" s="1"/>
  <c r="O87" i="42" s="1" a="1"/>
  <c r="O87" i="42" s="1"/>
  <c r="O88" i="42" s="1" a="1"/>
  <c r="O88" i="42" s="1"/>
  <c r="O89" i="42" s="1" a="1"/>
  <c r="O89" i="42" s="1"/>
  <c r="O90" i="42" s="1" a="1"/>
  <c r="O90" i="42" s="1"/>
  <c r="O91" i="42" s="1" a="1"/>
  <c r="O91" i="42" s="1"/>
  <c r="O92" i="42" s="1" a="1"/>
  <c r="O92" i="42" s="1"/>
  <c r="O93" i="42" s="1" a="1"/>
  <c r="O93" i="42" s="1"/>
  <c r="O94" i="42" s="1" a="1"/>
  <c r="O94" i="42" s="1"/>
  <c r="O95" i="42" s="1" a="1"/>
  <c r="O95" i="42" s="1"/>
  <c r="O96" i="42" s="1" a="1"/>
  <c r="O96" i="42" s="1"/>
  <c r="O97" i="42" s="1" a="1"/>
  <c r="O97" i="42" s="1"/>
  <c r="O98" i="42" s="1" a="1"/>
  <c r="O98" i="42" s="1"/>
  <c r="O99" i="42" s="1" a="1"/>
  <c r="O99" i="42" s="1"/>
  <c r="C27" i="28"/>
  <c r="C28" i="28"/>
  <c r="I171" i="6"/>
  <c r="H13" i="42" a="1"/>
  <c r="H13" i="42" s="1"/>
  <c r="J13" i="42" s="1"/>
  <c r="J12" i="42"/>
  <c r="I14" i="42" a="1"/>
  <c r="I14" i="42" s="1"/>
  <c r="B71" i="28"/>
  <c r="G68" i="28" s="1"/>
  <c r="B41" i="13"/>
  <c r="C5" i="13"/>
  <c r="S22" i="32"/>
  <c r="I171" i="39"/>
  <c r="G17" i="42" a="1"/>
  <c r="G17" i="42" s="1"/>
  <c r="R15" i="42" a="1"/>
  <c r="R15" i="42" s="1"/>
  <c r="S14" i="42"/>
  <c r="F35" i="42" a="1"/>
  <c r="F35" i="42" s="1"/>
  <c r="F36" i="42" s="1" a="1"/>
  <c r="F36" i="42" s="1"/>
  <c r="F37" i="42" s="1" a="1"/>
  <c r="F37" i="42" s="1"/>
  <c r="F38" i="42" s="1" a="1"/>
  <c r="F38" i="42" s="1"/>
  <c r="F39" i="42" s="1" a="1"/>
  <c r="F39" i="42" s="1"/>
  <c r="F40" i="42" s="1" a="1"/>
  <c r="F40" i="42" s="1"/>
  <c r="F41" i="42" s="1" a="1"/>
  <c r="F41" i="42" s="1"/>
  <c r="F42" i="42" s="1" a="1"/>
  <c r="F42" i="42" s="1"/>
  <c r="F43" i="42" s="1" a="1"/>
  <c r="F43" i="42" s="1"/>
  <c r="F44" i="42" s="1" a="1"/>
  <c r="F44" i="42" s="1"/>
  <c r="F45" i="42" s="1" a="1"/>
  <c r="F45" i="42" s="1"/>
  <c r="F46" i="42" s="1" a="1"/>
  <c r="F46" i="42" s="1"/>
  <c r="F47" i="42" s="1" a="1"/>
  <c r="F47" i="42" s="1"/>
  <c r="F48" i="42" s="1" a="1"/>
  <c r="F48" i="42" s="1"/>
  <c r="F49" i="42" s="1" a="1"/>
  <c r="F49" i="42" s="1"/>
  <c r="F50" i="42" s="1" a="1"/>
  <c r="F50" i="42" s="1"/>
  <c r="F51" i="42" s="1" a="1"/>
  <c r="F51" i="42" s="1"/>
  <c r="F52" i="42" s="1" a="1"/>
  <c r="F52" i="42" s="1"/>
  <c r="F53" i="42" s="1" a="1"/>
  <c r="F53" i="42" s="1"/>
  <c r="F54" i="42" s="1" a="1"/>
  <c r="F54" i="42" s="1"/>
  <c r="F55" i="42" s="1" a="1"/>
  <c r="F55" i="42" s="1"/>
  <c r="F56" i="42" s="1" a="1"/>
  <c r="F56" i="42" s="1"/>
  <c r="F57" i="42" s="1" a="1"/>
  <c r="F57" i="42" s="1"/>
  <c r="F58" i="42" s="1" a="1"/>
  <c r="F58" i="42" s="1"/>
  <c r="F59" i="42" s="1" a="1"/>
  <c r="F59" i="42" s="1"/>
  <c r="F60" i="42" s="1" a="1"/>
  <c r="F60" i="42" s="1"/>
  <c r="F61" i="42" s="1" a="1"/>
  <c r="F61" i="42" s="1"/>
  <c r="F62" i="42" s="1" a="1"/>
  <c r="F62" i="42" s="1"/>
  <c r="F63" i="42" s="1" a="1"/>
  <c r="F63" i="42" s="1"/>
  <c r="F64" i="42" s="1" a="1"/>
  <c r="F64" i="42" s="1"/>
  <c r="F65" i="42" s="1" a="1"/>
  <c r="F65" i="42" s="1"/>
  <c r="F66" i="42" s="1" a="1"/>
  <c r="F66" i="42" s="1"/>
  <c r="F67" i="42" s="1" a="1"/>
  <c r="F67" i="42" s="1"/>
  <c r="F68" i="42" s="1" a="1"/>
  <c r="F68" i="42" s="1"/>
  <c r="F69" i="42" s="1" a="1"/>
  <c r="F69" i="42" s="1"/>
  <c r="F70" i="42" s="1" a="1"/>
  <c r="F70" i="42" s="1"/>
  <c r="F71" i="42" s="1" a="1"/>
  <c r="F71" i="42" s="1"/>
  <c r="F72" i="42" s="1" a="1"/>
  <c r="F72" i="42" s="1"/>
  <c r="F73" i="42" s="1" a="1"/>
  <c r="F73" i="42" s="1"/>
  <c r="F74" i="42" s="1" a="1"/>
  <c r="F74" i="42" s="1"/>
  <c r="F75" i="42" s="1" a="1"/>
  <c r="F75" i="42" s="1"/>
  <c r="F76" i="42" s="1" a="1"/>
  <c r="F76" i="42" s="1"/>
  <c r="F77" i="42" s="1" a="1"/>
  <c r="F77" i="42" s="1"/>
  <c r="F78" i="42" s="1" a="1"/>
  <c r="F78" i="42" s="1"/>
  <c r="F79" i="42" s="1" a="1"/>
  <c r="F79" i="42" s="1"/>
  <c r="F80" i="42" s="1" a="1"/>
  <c r="F80" i="42" s="1"/>
  <c r="F81" i="42" s="1" a="1"/>
  <c r="F81" i="42" s="1"/>
  <c r="F82" i="42" s="1" a="1"/>
  <c r="F82" i="42" s="1"/>
  <c r="F83" i="42" s="1" a="1"/>
  <c r="F83" i="42" s="1"/>
  <c r="F84" i="42" s="1" a="1"/>
  <c r="F84" i="42" s="1"/>
  <c r="F85" i="42" s="1" a="1"/>
  <c r="F85" i="42" s="1"/>
  <c r="F86" i="42" s="1" a="1"/>
  <c r="F86" i="42" s="1"/>
  <c r="F87" i="42" s="1" a="1"/>
  <c r="F87" i="42" s="1"/>
  <c r="F88" i="42" s="1" a="1"/>
  <c r="F88" i="42" s="1"/>
  <c r="F89" i="42" s="1" a="1"/>
  <c r="F89" i="42" s="1"/>
  <c r="F90" i="42" s="1" a="1"/>
  <c r="F90" i="42" s="1"/>
  <c r="F91" i="42" s="1" a="1"/>
  <c r="F91" i="42" s="1"/>
  <c r="F92" i="42" s="1" a="1"/>
  <c r="F92" i="42" s="1"/>
  <c r="F93" i="42" s="1" a="1"/>
  <c r="F93" i="42" s="1"/>
  <c r="F94" i="42" s="1" a="1"/>
  <c r="F94" i="42" s="1"/>
  <c r="F95" i="42" s="1" a="1"/>
  <c r="F95" i="42" s="1"/>
  <c r="F96" i="42" s="1" a="1"/>
  <c r="F96" i="42" s="1"/>
  <c r="F97" i="42" s="1" a="1"/>
  <c r="F97" i="42" s="1"/>
  <c r="F98" i="42" s="1" a="1"/>
  <c r="F98" i="42" s="1"/>
  <c r="F99" i="42" s="1" a="1"/>
  <c r="F99" i="42" s="1"/>
  <c r="Q18" i="42" a="1"/>
  <c r="Q18" i="42" s="1"/>
  <c r="E21" i="42" a="1"/>
  <c r="E21" i="42" s="1"/>
  <c r="N24" i="42" a="1"/>
  <c r="N24" i="42" s="1"/>
  <c r="G89" i="14" l="1"/>
  <c r="G88" i="14"/>
  <c r="H14" i="42" a="1"/>
  <c r="H14" i="42" s="1"/>
  <c r="I15" i="42" a="1"/>
  <c r="I15" i="42" s="1"/>
  <c r="P20" i="42" a="1"/>
  <c r="P20" i="42" s="1"/>
  <c r="P21" i="42" s="1" a="1"/>
  <c r="P21" i="42" s="1"/>
  <c r="B72" i="28"/>
  <c r="B48" i="13"/>
  <c r="B49" i="14"/>
  <c r="Q19" i="42" a="1"/>
  <c r="Q19" i="42" s="1"/>
  <c r="Q20" i="42" s="1" a="1"/>
  <c r="Q20" i="42" s="1"/>
  <c r="R16" i="42" a="1"/>
  <c r="R16" i="42" s="1"/>
  <c r="S15" i="42"/>
  <c r="G18" i="42" a="1"/>
  <c r="G18" i="42" s="1"/>
  <c r="E22" i="42" a="1"/>
  <c r="E22" i="42" s="1"/>
  <c r="N25" i="42" a="1"/>
  <c r="N25" i="42" s="1"/>
  <c r="B73" i="28" l="1"/>
  <c r="B5" i="34"/>
  <c r="AV6" i="1"/>
  <c r="B50" i="14"/>
  <c r="P22" i="42" a="1"/>
  <c r="P22" i="42" s="1"/>
  <c r="I16" i="42" a="1"/>
  <c r="I16" i="42" s="1"/>
  <c r="I17" i="42" s="1" a="1"/>
  <c r="I17" i="42" s="1"/>
  <c r="I18" i="42" s="1" a="1"/>
  <c r="I18" i="42" s="1"/>
  <c r="I19" i="42" s="1" a="1"/>
  <c r="I19" i="42" s="1"/>
  <c r="I20" i="42" s="1" a="1"/>
  <c r="I20" i="42" s="1"/>
  <c r="I21" i="42" s="1" a="1"/>
  <c r="I21" i="42" s="1"/>
  <c r="I22" i="42" s="1" a="1"/>
  <c r="I22" i="42" s="1"/>
  <c r="I23" i="42" s="1" a="1"/>
  <c r="I23" i="42" s="1"/>
  <c r="I24" i="42" s="1" a="1"/>
  <c r="I24" i="42" s="1"/>
  <c r="I25" i="42" s="1" a="1"/>
  <c r="I25" i="42" s="1"/>
  <c r="I26" i="42" s="1" a="1"/>
  <c r="I26" i="42" s="1"/>
  <c r="I27" i="42" s="1" a="1"/>
  <c r="I27" i="42" s="1"/>
  <c r="I28" i="42" s="1" a="1"/>
  <c r="I28" i="42" s="1"/>
  <c r="I29" i="42" s="1" a="1"/>
  <c r="I29" i="42" s="1"/>
  <c r="I30" i="42" s="1" a="1"/>
  <c r="I30" i="42" s="1"/>
  <c r="H15" i="42" a="1"/>
  <c r="H15" i="42" s="1"/>
  <c r="J15" i="42" s="1"/>
  <c r="J14" i="42"/>
  <c r="Q21" i="42" a="1"/>
  <c r="Q21" i="42" s="1"/>
  <c r="Q22" i="42" s="1" a="1"/>
  <c r="Q22" i="42" s="1"/>
  <c r="G19" i="42" a="1"/>
  <c r="G19" i="42" s="1"/>
  <c r="R17" i="42" a="1"/>
  <c r="R17" i="42" s="1"/>
  <c r="S16" i="42"/>
  <c r="E23" i="42" a="1"/>
  <c r="E23" i="42" s="1"/>
  <c r="N26" i="42" a="1"/>
  <c r="N26" i="42" s="1"/>
  <c r="H16" i="42" l="1" a="1"/>
  <c r="H16" i="42" s="1"/>
  <c r="P23" i="42" a="1"/>
  <c r="P23" i="42" s="1"/>
  <c r="P24" i="42" s="1" a="1"/>
  <c r="P24" i="42" s="1"/>
  <c r="B74" i="28"/>
  <c r="B14" i="34"/>
  <c r="G93" i="28"/>
  <c r="G92" i="28"/>
  <c r="G44" i="28"/>
  <c r="I31" i="42" a="1"/>
  <c r="I31" i="42" s="1"/>
  <c r="I32" i="42" s="1" a="1"/>
  <c r="I32" i="42" s="1"/>
  <c r="I33" i="42" s="1" a="1"/>
  <c r="I33" i="42" s="1"/>
  <c r="I34" i="42" s="1" a="1"/>
  <c r="I34" i="42" s="1"/>
  <c r="I35" i="42" s="1" a="1"/>
  <c r="I35" i="42" s="1"/>
  <c r="I36" i="42" s="1" a="1"/>
  <c r="I36" i="42" s="1"/>
  <c r="I37" i="42" s="1" a="1"/>
  <c r="I37" i="42" s="1"/>
  <c r="I38" i="42" s="1" a="1"/>
  <c r="I38" i="42" s="1"/>
  <c r="I39" i="42" s="1" a="1"/>
  <c r="I39" i="42" s="1"/>
  <c r="I40" i="42" s="1" a="1"/>
  <c r="I40" i="42" s="1"/>
  <c r="I41" i="42" s="1" a="1"/>
  <c r="I41" i="42" s="1"/>
  <c r="I42" i="42" s="1" a="1"/>
  <c r="I42" i="42" s="1"/>
  <c r="I43" i="42" s="1" a="1"/>
  <c r="I43" i="42" s="1"/>
  <c r="I44" i="42" s="1" a="1"/>
  <c r="I44" i="42" s="1"/>
  <c r="I45" i="42" s="1" a="1"/>
  <c r="I45" i="42" s="1"/>
  <c r="I46" i="42" s="1" a="1"/>
  <c r="I46" i="42" s="1"/>
  <c r="I47" i="42" s="1" a="1"/>
  <c r="I47" i="42" s="1"/>
  <c r="I48" i="42" s="1" a="1"/>
  <c r="I48" i="42" s="1"/>
  <c r="I49" i="42" s="1" a="1"/>
  <c r="I49" i="42" s="1"/>
  <c r="I50" i="42" s="1" a="1"/>
  <c r="I50" i="42" s="1"/>
  <c r="I51" i="42" s="1" a="1"/>
  <c r="I51" i="42" s="1"/>
  <c r="I52" i="42" s="1" a="1"/>
  <c r="I52" i="42" s="1"/>
  <c r="I53" i="42" s="1" a="1"/>
  <c r="I53" i="42" s="1"/>
  <c r="I54" i="42" s="1" a="1"/>
  <c r="I54" i="42" s="1"/>
  <c r="I55" i="42" s="1" a="1"/>
  <c r="I55" i="42" s="1"/>
  <c r="I56" i="42" s="1" a="1"/>
  <c r="I56" i="42" s="1"/>
  <c r="I57" i="42" s="1" a="1"/>
  <c r="I57" i="42" s="1"/>
  <c r="I58" i="42" s="1" a="1"/>
  <c r="I58" i="42" s="1"/>
  <c r="I59" i="42" s="1" a="1"/>
  <c r="I59" i="42" s="1"/>
  <c r="I60" i="42" s="1" a="1"/>
  <c r="I60" i="42" s="1"/>
  <c r="I61" i="42" s="1" a="1"/>
  <c r="I61" i="42" s="1"/>
  <c r="I62" i="42" s="1" a="1"/>
  <c r="I62" i="42" s="1"/>
  <c r="I63" i="42" s="1" a="1"/>
  <c r="I63" i="42" s="1"/>
  <c r="I64" i="42" s="1" a="1"/>
  <c r="I64" i="42" s="1"/>
  <c r="I65" i="42" s="1" a="1"/>
  <c r="I65" i="42" s="1"/>
  <c r="I66" i="42" s="1" a="1"/>
  <c r="I66" i="42" s="1"/>
  <c r="I67" i="42" s="1" a="1"/>
  <c r="I67" i="42" s="1"/>
  <c r="I68" i="42" s="1" a="1"/>
  <c r="I68" i="42" s="1"/>
  <c r="I69" i="42" s="1" a="1"/>
  <c r="I69" i="42" s="1"/>
  <c r="I70" i="42" s="1" a="1"/>
  <c r="I70" i="42" s="1"/>
  <c r="I71" i="42" s="1" a="1"/>
  <c r="I71" i="42" s="1"/>
  <c r="I72" i="42" s="1" a="1"/>
  <c r="I72" i="42" s="1"/>
  <c r="I73" i="42" s="1" a="1"/>
  <c r="I73" i="42" s="1"/>
  <c r="I74" i="42" s="1" a="1"/>
  <c r="I74" i="42" s="1"/>
  <c r="I75" i="42" s="1" a="1"/>
  <c r="I75" i="42" s="1"/>
  <c r="I76" i="42" s="1" a="1"/>
  <c r="I76" i="42" s="1"/>
  <c r="I77" i="42" s="1" a="1"/>
  <c r="I77" i="42" s="1"/>
  <c r="I78" i="42" s="1" a="1"/>
  <c r="I78" i="42" s="1"/>
  <c r="I79" i="42" s="1" a="1"/>
  <c r="I79" i="42" s="1"/>
  <c r="I80" i="42" s="1" a="1"/>
  <c r="I80" i="42" s="1"/>
  <c r="I81" i="42" s="1" a="1"/>
  <c r="I81" i="42" s="1"/>
  <c r="I82" i="42" s="1" a="1"/>
  <c r="I82" i="42" s="1"/>
  <c r="I83" i="42" s="1" a="1"/>
  <c r="I83" i="42" s="1"/>
  <c r="I84" i="42" s="1" a="1"/>
  <c r="I84" i="42" s="1"/>
  <c r="I85" i="42" s="1" a="1"/>
  <c r="I85" i="42" s="1"/>
  <c r="I86" i="42" s="1" a="1"/>
  <c r="I86" i="42" s="1"/>
  <c r="I87" i="42" s="1" a="1"/>
  <c r="I87" i="42" s="1"/>
  <c r="I88" i="42" s="1" a="1"/>
  <c r="I88" i="42" s="1"/>
  <c r="I89" i="42" s="1" a="1"/>
  <c r="I89" i="42" s="1"/>
  <c r="I90" i="42" s="1" a="1"/>
  <c r="I90" i="42" s="1"/>
  <c r="I91" i="42" s="1" a="1"/>
  <c r="I91" i="42" s="1"/>
  <c r="I92" i="42" s="1" a="1"/>
  <c r="I92" i="42" s="1"/>
  <c r="I93" i="42" s="1" a="1"/>
  <c r="I93" i="42" s="1"/>
  <c r="I94" i="42" s="1" a="1"/>
  <c r="I94" i="42" s="1"/>
  <c r="I95" i="42" s="1" a="1"/>
  <c r="I95" i="42" s="1"/>
  <c r="I96" i="42" s="1" a="1"/>
  <c r="I96" i="42" s="1"/>
  <c r="I97" i="42" s="1" a="1"/>
  <c r="I97" i="42" s="1"/>
  <c r="I98" i="42" s="1" a="1"/>
  <c r="I98" i="42" s="1"/>
  <c r="I99" i="42" s="1" a="1"/>
  <c r="I99" i="42" s="1"/>
  <c r="G20" i="42" a="1"/>
  <c r="G20" i="42" s="1"/>
  <c r="R18" i="42" a="1"/>
  <c r="R18" i="42" s="1"/>
  <c r="S17" i="42"/>
  <c r="Q23" i="42" a="1"/>
  <c r="Q23" i="42" s="1"/>
  <c r="E24" i="42" a="1"/>
  <c r="E24" i="42" s="1"/>
  <c r="N27" i="42" a="1"/>
  <c r="N27" i="42" s="1"/>
  <c r="B75" i="28" l="1"/>
  <c r="B19" i="34"/>
  <c r="P25" i="42" a="1"/>
  <c r="P25" i="42" s="1"/>
  <c r="P26" i="42" s="1" a="1"/>
  <c r="P26" i="42" s="1"/>
  <c r="H17" i="42" a="1"/>
  <c r="H17" i="42" s="1"/>
  <c r="J16" i="42"/>
  <c r="G21" i="42" a="1"/>
  <c r="G21" i="42" s="1"/>
  <c r="R19" i="42" a="1"/>
  <c r="R19" i="42" s="1"/>
  <c r="S18" i="42"/>
  <c r="Q24" i="42" a="1"/>
  <c r="Q24" i="42" s="1"/>
  <c r="E25" i="42" a="1"/>
  <c r="E25" i="42" s="1"/>
  <c r="N28" i="42" a="1"/>
  <c r="N28" i="42" s="1"/>
  <c r="H18" i="42" l="1" a="1"/>
  <c r="H18" i="42" s="1"/>
  <c r="J17" i="42"/>
  <c r="B26" i="34"/>
  <c r="B76" i="28"/>
  <c r="R20" i="42" a="1"/>
  <c r="R20" i="42" s="1"/>
  <c r="S19" i="42"/>
  <c r="G22" i="42" a="1"/>
  <c r="G22" i="42" s="1"/>
  <c r="Q25" i="42" a="1"/>
  <c r="Q25" i="42" s="1"/>
  <c r="P27" i="42" a="1"/>
  <c r="P27" i="42" s="1"/>
  <c r="E26" i="42" a="1"/>
  <c r="E26" i="42" s="1"/>
  <c r="N29" i="42" a="1"/>
  <c r="N29" i="42" s="1"/>
  <c r="B31" i="34" l="1"/>
  <c r="B77" i="28"/>
  <c r="H19" i="42" a="1"/>
  <c r="H19" i="42" s="1"/>
  <c r="J18" i="42"/>
  <c r="G23" i="42" a="1"/>
  <c r="G23" i="42" s="1"/>
  <c r="R21" i="42" a="1"/>
  <c r="R21" i="42" s="1"/>
  <c r="S20" i="42"/>
  <c r="Q26" i="42" a="1"/>
  <c r="Q26" i="42" s="1"/>
  <c r="E27" i="42" a="1"/>
  <c r="E27" i="42" s="1"/>
  <c r="P28" i="42" a="1"/>
  <c r="P28" i="42" s="1"/>
  <c r="N30" i="42" a="1"/>
  <c r="N30" i="42" s="1"/>
  <c r="H20" i="42" l="1" a="1"/>
  <c r="H20" i="42" s="1"/>
  <c r="J19" i="42"/>
  <c r="B36" i="34"/>
  <c r="B78" i="28"/>
  <c r="R22" i="42" a="1"/>
  <c r="R22" i="42" s="1"/>
  <c r="S21" i="42"/>
  <c r="G24" i="42" a="1"/>
  <c r="G24" i="42" s="1"/>
  <c r="Q27" i="42" a="1"/>
  <c r="Q27" i="42" s="1"/>
  <c r="P29" i="42" a="1"/>
  <c r="P29" i="42" s="1"/>
  <c r="E28" i="42" a="1"/>
  <c r="E28" i="42" s="1"/>
  <c r="N31" i="42" a="1"/>
  <c r="N31" i="42" s="1"/>
  <c r="B41" i="34" l="1"/>
  <c r="B79" i="28"/>
  <c r="H21" i="42" a="1"/>
  <c r="H21" i="42" s="1"/>
  <c r="J20" i="42"/>
  <c r="G25" i="42" a="1"/>
  <c r="G25" i="42" s="1"/>
  <c r="R23" i="42" a="1"/>
  <c r="R23" i="42" s="1"/>
  <c r="S22" i="42"/>
  <c r="Q28" i="42" a="1"/>
  <c r="Q28" i="42" s="1"/>
  <c r="E29" i="42" a="1"/>
  <c r="E29" i="42" s="1"/>
  <c r="P30" i="42" a="1"/>
  <c r="P30" i="42" s="1"/>
  <c r="N32" i="42" a="1"/>
  <c r="N32" i="42" s="1"/>
  <c r="H22" i="42" l="1" a="1"/>
  <c r="H22" i="42" s="1"/>
  <c r="J21" i="42"/>
  <c r="B80" i="28"/>
  <c r="B47" i="34"/>
  <c r="R24" i="42" a="1"/>
  <c r="R24" i="42" s="1"/>
  <c r="S23" i="42"/>
  <c r="G26" i="42" a="1"/>
  <c r="G26" i="42" s="1"/>
  <c r="Q29" i="42" a="1"/>
  <c r="Q29" i="42" s="1"/>
  <c r="E30" i="42" a="1"/>
  <c r="E30" i="42" s="1"/>
  <c r="P31" i="42" a="1"/>
  <c r="P31" i="42" s="1"/>
  <c r="N33" i="42" a="1"/>
  <c r="N33" i="42" s="1"/>
  <c r="H23" i="42" l="1" a="1"/>
  <c r="H23" i="42" s="1"/>
  <c r="J22" i="42"/>
  <c r="B53" i="34"/>
  <c r="B81" i="28"/>
  <c r="R25" i="42" a="1"/>
  <c r="R25" i="42" s="1"/>
  <c r="S24" i="42"/>
  <c r="G27" i="42" a="1"/>
  <c r="G27" i="42" s="1"/>
  <c r="Q30" i="42" a="1"/>
  <c r="Q30" i="42" s="1"/>
  <c r="E31" i="42" a="1"/>
  <c r="E31" i="42" s="1"/>
  <c r="P32" i="42" a="1"/>
  <c r="P32" i="42" s="1"/>
  <c r="N34" i="42" a="1"/>
  <c r="N34" i="42" s="1"/>
  <c r="N35" i="42" l="1" a="1"/>
  <c r="N35" i="42" s="1"/>
  <c r="N36" i="42" s="1" a="1"/>
  <c r="N36" i="42" s="1"/>
  <c r="N37" i="42" s="1" a="1"/>
  <c r="N37" i="42" s="1"/>
  <c r="N38" i="42" s="1" a="1"/>
  <c r="N38" i="42" s="1"/>
  <c r="N39" i="42" s="1" a="1"/>
  <c r="N39" i="42" s="1"/>
  <c r="N40" i="42" s="1" a="1"/>
  <c r="N40" i="42" s="1"/>
  <c r="N41" i="42" s="1" a="1"/>
  <c r="N41" i="42" s="1"/>
  <c r="N42" i="42" s="1" a="1"/>
  <c r="N42" i="42" s="1"/>
  <c r="B59" i="34"/>
  <c r="B82" i="28"/>
  <c r="G83" i="28"/>
  <c r="H24" i="42" a="1"/>
  <c r="H24" i="42" s="1"/>
  <c r="J23" i="42"/>
  <c r="G28" i="42" a="1"/>
  <c r="G28" i="42" s="1"/>
  <c r="R26" i="42" a="1"/>
  <c r="R26" i="42" s="1"/>
  <c r="S25" i="42"/>
  <c r="Q31" i="42" a="1"/>
  <c r="Q31" i="42" s="1"/>
  <c r="P33" i="42" a="1"/>
  <c r="P33" i="42" s="1"/>
  <c r="E32" i="42" a="1"/>
  <c r="E32" i="42" s="1"/>
  <c r="N43" i="42" l="1" a="1"/>
  <c r="N43" i="42" s="1"/>
  <c r="F88" i="14"/>
  <c r="F89" i="14"/>
  <c r="H25" i="42" a="1"/>
  <c r="H25" i="42" s="1"/>
  <c r="J24" i="42"/>
  <c r="B83" i="28"/>
  <c r="B65" i="34"/>
  <c r="B53" i="14"/>
  <c r="R27" i="42" a="1"/>
  <c r="R27" i="42" s="1"/>
  <c r="S26" i="42"/>
  <c r="G29" i="42" a="1"/>
  <c r="G29" i="42" s="1"/>
  <c r="Q32" i="42" a="1"/>
  <c r="Q32" i="42" s="1"/>
  <c r="E33" i="42" a="1"/>
  <c r="E33" i="42" s="1"/>
  <c r="P34" i="42" a="1"/>
  <c r="P34" i="42" s="1"/>
  <c r="N44" i="42" l="1" a="1"/>
  <c r="N44" i="42" s="1"/>
  <c r="P35" i="42" a="1"/>
  <c r="P35" i="42" s="1"/>
  <c r="P36" i="42" s="1" a="1"/>
  <c r="P36" i="42" s="1"/>
  <c r="P37" i="42" s="1" a="1"/>
  <c r="P37" i="42" s="1"/>
  <c r="P38" i="42" s="1" a="1"/>
  <c r="P38" i="42" s="1"/>
  <c r="P39" i="42" s="1" a="1"/>
  <c r="P39" i="42" s="1"/>
  <c r="P40" i="42" s="1" a="1"/>
  <c r="P40" i="42" s="1"/>
  <c r="P41" i="42" s="1" a="1"/>
  <c r="P41" i="42" s="1"/>
  <c r="P42" i="42" s="1" a="1"/>
  <c r="P42" i="42" s="1"/>
  <c r="B70" i="34"/>
  <c r="B84" i="28"/>
  <c r="H26" i="42" a="1"/>
  <c r="H26" i="42" s="1"/>
  <c r="J25" i="42"/>
  <c r="G30" i="42" a="1"/>
  <c r="G30" i="42" s="1"/>
  <c r="R28" i="42" a="1"/>
  <c r="R28" i="42" s="1"/>
  <c r="S27" i="42"/>
  <c r="Q33" i="42" a="1"/>
  <c r="Q33" i="42" s="1"/>
  <c r="E34" i="42" a="1"/>
  <c r="E34" i="42" s="1"/>
  <c r="E35" i="42" s="1" a="1"/>
  <c r="E35" i="42" s="1"/>
  <c r="E36" i="42" s="1" a="1"/>
  <c r="E36" i="42" s="1"/>
  <c r="E37" i="42" s="1" a="1"/>
  <c r="E37" i="42" s="1"/>
  <c r="E38" i="42" s="1" a="1"/>
  <c r="E38" i="42" s="1"/>
  <c r="E39" i="42" s="1" a="1"/>
  <c r="E39" i="42" s="1"/>
  <c r="E40" i="42" s="1" a="1"/>
  <c r="E40" i="42" s="1"/>
  <c r="E41" i="42" s="1" a="1"/>
  <c r="E41" i="42" s="1"/>
  <c r="E42" i="42" s="1" a="1"/>
  <c r="E42" i="42" s="1"/>
  <c r="E43" i="42" l="1" a="1"/>
  <c r="E43" i="42" s="1"/>
  <c r="P43" i="42" a="1"/>
  <c r="P43" i="42" s="1"/>
  <c r="N45" i="42" a="1"/>
  <c r="N45" i="42" s="1"/>
  <c r="H89" i="14"/>
  <c r="H88" i="14"/>
  <c r="H27" i="42" a="1"/>
  <c r="H27" i="42" s="1"/>
  <c r="J26" i="42"/>
  <c r="B75" i="34"/>
  <c r="B85" i="28"/>
  <c r="R29" i="42" a="1"/>
  <c r="R29" i="42" s="1"/>
  <c r="S28" i="42"/>
  <c r="G31" i="42" a="1"/>
  <c r="G31" i="42" s="1"/>
  <c r="Q34" i="42" a="1"/>
  <c r="Q34" i="42" s="1"/>
  <c r="P44" i="42" l="1" a="1"/>
  <c r="P44" i="42" s="1"/>
  <c r="E44" i="42" a="1"/>
  <c r="E44" i="42" s="1"/>
  <c r="N46" i="42" a="1"/>
  <c r="N46" i="42" s="1"/>
  <c r="Q35" i="42" a="1"/>
  <c r="Q35" i="42" s="1"/>
  <c r="Q36" i="42" s="1" a="1"/>
  <c r="Q36" i="42" s="1"/>
  <c r="Q37" i="42" s="1" a="1"/>
  <c r="Q37" i="42" s="1"/>
  <c r="Q38" i="42" s="1" a="1"/>
  <c r="Q38" i="42" s="1"/>
  <c r="Q39" i="42" s="1" a="1"/>
  <c r="Q39" i="42" s="1"/>
  <c r="Q40" i="42" s="1" a="1"/>
  <c r="Q40" i="42" s="1"/>
  <c r="Q41" i="42" s="1" a="1"/>
  <c r="Q41" i="42" s="1"/>
  <c r="Q42" i="42" s="1" a="1"/>
  <c r="Q42" i="42" s="1"/>
  <c r="B86" i="28"/>
  <c r="C7" i="3"/>
  <c r="H28" i="42" a="1"/>
  <c r="H28" i="42" s="1"/>
  <c r="J27" i="42"/>
  <c r="R30" i="42" a="1"/>
  <c r="R30" i="42" s="1"/>
  <c r="S29" i="42"/>
  <c r="G32" i="42" a="1"/>
  <c r="G32" i="42" s="1"/>
  <c r="Q43" i="42" l="1" a="1"/>
  <c r="Q43" i="42" s="1"/>
  <c r="N47" i="42" a="1"/>
  <c r="N47" i="42" s="1"/>
  <c r="E45" i="42" a="1"/>
  <c r="E45" i="42" s="1"/>
  <c r="P45" i="42" a="1"/>
  <c r="P45" i="42" s="1"/>
  <c r="I89" i="14"/>
  <c r="I88" i="14"/>
  <c r="B87" i="28"/>
  <c r="F7" i="3"/>
  <c r="H29" i="42" a="1"/>
  <c r="H29" i="42" s="1"/>
  <c r="J28" i="42"/>
  <c r="G33" i="42" a="1"/>
  <c r="G33" i="42" s="1"/>
  <c r="R31" i="42" a="1"/>
  <c r="R31" i="42" s="1"/>
  <c r="S30" i="42"/>
  <c r="Q44" i="42" l="1" a="1"/>
  <c r="Q44" i="42" s="1"/>
  <c r="N48" i="42" a="1"/>
  <c r="N48" i="42" s="1"/>
  <c r="P46" i="42" a="1"/>
  <c r="P46" i="42" s="1"/>
  <c r="E46" i="42" a="1"/>
  <c r="E46" i="42" s="1"/>
  <c r="B88" i="28"/>
  <c r="B56" i="14"/>
  <c r="I7" i="3"/>
  <c r="H30" i="42" a="1"/>
  <c r="H30" i="42" s="1"/>
  <c r="J29" i="42"/>
  <c r="R32" i="42" a="1"/>
  <c r="R32" i="42" s="1"/>
  <c r="S31" i="42"/>
  <c r="G34" i="42" a="1"/>
  <c r="G34" i="42" s="1"/>
  <c r="G35" i="42" s="1" a="1"/>
  <c r="G35" i="42" s="1"/>
  <c r="G36" i="42" s="1" a="1"/>
  <c r="G36" i="42" s="1"/>
  <c r="G37" i="42" s="1" a="1"/>
  <c r="G37" i="42" s="1"/>
  <c r="G38" i="42" s="1" a="1"/>
  <c r="G38" i="42" s="1"/>
  <c r="G39" i="42" s="1" a="1"/>
  <c r="G39" i="42" s="1"/>
  <c r="G40" i="42" s="1" a="1"/>
  <c r="G40" i="42" s="1"/>
  <c r="G41" i="42" s="1" a="1"/>
  <c r="G41" i="42" s="1"/>
  <c r="G42" i="42" s="1" a="1"/>
  <c r="G42" i="42" s="1"/>
  <c r="Q45" i="42" l="1" a="1"/>
  <c r="Q45" i="42" s="1"/>
  <c r="G43" i="42" a="1"/>
  <c r="G43" i="42" s="1"/>
  <c r="E47" i="42" a="1"/>
  <c r="E47" i="42" s="1"/>
  <c r="N49" i="42" a="1"/>
  <c r="N49" i="42" s="1"/>
  <c r="P47" i="42" a="1"/>
  <c r="P47" i="42" s="1"/>
  <c r="H31" i="42" a="1"/>
  <c r="H31" i="42" s="1"/>
  <c r="J30" i="42"/>
  <c r="Q7" i="3"/>
  <c r="B89" i="28"/>
  <c r="G90" i="28" s="1"/>
  <c r="R33" i="42" a="1"/>
  <c r="R33" i="42" s="1"/>
  <c r="S32" i="42"/>
  <c r="G44" i="42" l="1" a="1"/>
  <c r="G44" i="42" s="1"/>
  <c r="P48" i="42" a="1"/>
  <c r="P48" i="42" s="1"/>
  <c r="N50" i="42" a="1"/>
  <c r="N50" i="42" s="1"/>
  <c r="E48" i="42" a="1"/>
  <c r="E48" i="42" s="1"/>
  <c r="Q46" i="42" a="1"/>
  <c r="Q46" i="42" s="1"/>
  <c r="B90" i="28"/>
  <c r="B57" i="14"/>
  <c r="Y7" i="3"/>
  <c r="H32" i="42" a="1"/>
  <c r="H32" i="42" s="1"/>
  <c r="J31" i="42"/>
  <c r="R34" i="42" a="1"/>
  <c r="R34" i="42" s="1"/>
  <c r="S33" i="42"/>
  <c r="G45" i="42" l="1" a="1"/>
  <c r="G45" i="42" s="1"/>
  <c r="P49" i="42" a="1"/>
  <c r="P49" i="42" s="1"/>
  <c r="E49" i="42" a="1"/>
  <c r="E49" i="42" s="1"/>
  <c r="N51" i="42" a="1"/>
  <c r="N51" i="42" s="1"/>
  <c r="Q47" i="42" a="1"/>
  <c r="Q47" i="42" s="1"/>
  <c r="S34" i="42"/>
  <c r="R35" i="42" a="1"/>
  <c r="R35" i="42" s="1"/>
  <c r="R36" i="42" s="1" a="1"/>
  <c r="R36" i="42" s="1"/>
  <c r="H33" i="42" a="1"/>
  <c r="H33" i="42" s="1"/>
  <c r="J32" i="42"/>
  <c r="B91" i="28"/>
  <c r="B58" i="14"/>
  <c r="AG7" i="3"/>
  <c r="G46" i="42" l="1" a="1"/>
  <c r="G46" i="42" s="1"/>
  <c r="Q48" i="42" a="1"/>
  <c r="Q48" i="42" s="1"/>
  <c r="P50" i="42" a="1"/>
  <c r="P50" i="42" s="1"/>
  <c r="N52" i="42" a="1"/>
  <c r="N52" i="42" s="1"/>
  <c r="E50" i="42" a="1"/>
  <c r="E50" i="42" s="1"/>
  <c r="S35" i="42"/>
  <c r="S36" i="42"/>
  <c r="R37" i="42" a="1"/>
  <c r="R37" i="42" s="1"/>
  <c r="H34" i="42" a="1"/>
  <c r="H34" i="42" s="1"/>
  <c r="H35" i="42" s="1" a="1"/>
  <c r="H35" i="42" s="1"/>
  <c r="H36" i="42" s="1" a="1"/>
  <c r="H36" i="42" s="1"/>
  <c r="J33" i="42"/>
  <c r="B59" i="14"/>
  <c r="B92" i="28"/>
  <c r="AO7" i="3"/>
  <c r="Q49" i="42" l="1" a="1"/>
  <c r="Q49" i="42" s="1"/>
  <c r="E51" i="42" a="1"/>
  <c r="E51" i="42" s="1"/>
  <c r="N53" i="42" a="1"/>
  <c r="N53" i="42" s="1"/>
  <c r="P51" i="42" a="1"/>
  <c r="P51" i="42" s="1"/>
  <c r="G47" i="42" a="1"/>
  <c r="G47" i="42" s="1"/>
  <c r="S37" i="42"/>
  <c r="R38" i="42" a="1"/>
  <c r="R38" i="42" s="1"/>
  <c r="H37" i="42" a="1"/>
  <c r="H37" i="42" s="1"/>
  <c r="J34" i="42"/>
  <c r="J35" i="42" s="1"/>
  <c r="J36" i="42" s="1"/>
  <c r="B93" i="28"/>
  <c r="AW7" i="3"/>
  <c r="B60" i="14"/>
  <c r="E52" i="42" l="1" a="1"/>
  <c r="E52" i="42" s="1"/>
  <c r="Q50" i="42" a="1"/>
  <c r="Q50" i="42" s="1"/>
  <c r="N54" i="42" a="1"/>
  <c r="N54" i="42" s="1"/>
  <c r="G48" i="42" a="1"/>
  <c r="G48" i="42" s="1"/>
  <c r="P52" i="42" a="1"/>
  <c r="P52" i="42" s="1"/>
  <c r="S38" i="42"/>
  <c r="R39" i="42" a="1"/>
  <c r="R39" i="42" s="1"/>
  <c r="J89" i="14" s="1"/>
  <c r="J37" i="42"/>
  <c r="H38" i="42" a="1"/>
  <c r="H38" i="42" s="1"/>
  <c r="B94" i="28"/>
  <c r="BE7" i="3"/>
  <c r="B61" i="14"/>
  <c r="Q51" i="42" l="1" a="1"/>
  <c r="Q51" i="42" s="1"/>
  <c r="E53" i="42" a="1"/>
  <c r="E53" i="42" s="1"/>
  <c r="G49" i="42" a="1"/>
  <c r="G49" i="42" s="1"/>
  <c r="N55" i="42" a="1"/>
  <c r="N55" i="42" s="1"/>
  <c r="P53" i="42" a="1"/>
  <c r="P53" i="42" s="1"/>
  <c r="J88" i="14"/>
  <c r="C19" i="14" s="1"/>
  <c r="C5" i="14" s="1"/>
  <c r="C31" i="28" s="1"/>
  <c r="S39" i="42"/>
  <c r="R40" i="42" a="1"/>
  <c r="R40" i="42" s="1"/>
  <c r="J38" i="42"/>
  <c r="H39" i="42" a="1"/>
  <c r="H39" i="42" s="1"/>
  <c r="BM7" i="3"/>
  <c r="B62" i="14"/>
  <c r="B95" i="28"/>
  <c r="Q52" i="42" l="1" a="1"/>
  <c r="Q52" i="42" s="1"/>
  <c r="P54" i="42" a="1"/>
  <c r="P54" i="42" s="1"/>
  <c r="N56" i="42" a="1"/>
  <c r="N56" i="42" s="1"/>
  <c r="G50" i="42" a="1"/>
  <c r="G50" i="42" s="1"/>
  <c r="E54" i="42" a="1"/>
  <c r="E54" i="42" s="1"/>
  <c r="S40" i="42"/>
  <c r="R41" i="42" a="1"/>
  <c r="R41" i="42" s="1"/>
  <c r="G2" i="42"/>
  <c r="D2" i="28"/>
  <c r="C30" i="28"/>
  <c r="J39" i="42"/>
  <c r="H40" i="42" a="1"/>
  <c r="H40" i="42" s="1"/>
  <c r="BU7" i="3"/>
  <c r="B63" i="14"/>
  <c r="B96" i="28"/>
  <c r="S41" i="42" l="1"/>
  <c r="R42" i="42" a="1"/>
  <c r="R42" i="42" s="1"/>
  <c r="E55" i="42" a="1"/>
  <c r="E55" i="42" s="1"/>
  <c r="Q53" i="42" a="1"/>
  <c r="Q53" i="42" s="1"/>
  <c r="G51" i="42" a="1"/>
  <c r="G51" i="42" s="1"/>
  <c r="N57" i="42" a="1"/>
  <c r="N57" i="42" s="1"/>
  <c r="P55" i="42" a="1"/>
  <c r="P55" i="42" s="1"/>
  <c r="J40" i="42"/>
  <c r="H41" i="42" a="1"/>
  <c r="H41" i="42" s="1"/>
  <c r="C5" i="18"/>
  <c r="B97" i="28"/>
  <c r="N58" i="42" l="1" a="1"/>
  <c r="N58" i="42" s="1"/>
  <c r="G52" i="42" a="1"/>
  <c r="G52" i="42" s="1"/>
  <c r="P56" i="42" a="1"/>
  <c r="P56" i="42" s="1"/>
  <c r="Q54" i="42" a="1"/>
  <c r="Q54" i="42" s="1"/>
  <c r="E56" i="42" a="1"/>
  <c r="E56" i="42" s="1"/>
  <c r="J41" i="42"/>
  <c r="H42" i="42" a="1"/>
  <c r="H42" i="42" s="1"/>
  <c r="R43" i="42" a="1"/>
  <c r="R43" i="42" s="1"/>
  <c r="S42" i="42"/>
  <c r="B98" i="28"/>
  <c r="B66" i="14"/>
  <c r="M5" i="18"/>
  <c r="H43" i="42" l="1" a="1"/>
  <c r="H43" i="42" s="1"/>
  <c r="J42" i="42"/>
  <c r="N59" i="42" a="1"/>
  <c r="N59" i="42" s="1"/>
  <c r="E57" i="42" a="1"/>
  <c r="E57" i="42" s="1"/>
  <c r="P57" i="42" a="1"/>
  <c r="P57" i="42" s="1"/>
  <c r="G53" i="42" a="1"/>
  <c r="G53" i="42" s="1"/>
  <c r="Q55" i="42" a="1"/>
  <c r="Q55" i="42" s="1"/>
  <c r="R44" i="42" a="1"/>
  <c r="R44" i="42" s="1"/>
  <c r="S43" i="42"/>
  <c r="B67" i="14"/>
  <c r="B99" i="28"/>
  <c r="C5" i="6"/>
  <c r="R45" i="42" l="1" a="1"/>
  <c r="R45" i="42" s="1"/>
  <c r="S44" i="42"/>
  <c r="Q56" i="42" a="1"/>
  <c r="Q56" i="42" s="1"/>
  <c r="E58" i="42" a="1"/>
  <c r="E58" i="42" s="1"/>
  <c r="G54" i="42" a="1"/>
  <c r="G54" i="42" s="1"/>
  <c r="P58" i="42" a="1"/>
  <c r="P58" i="42" s="1"/>
  <c r="N60" i="42" a="1"/>
  <c r="N60" i="42" s="1"/>
  <c r="H44" i="42" a="1"/>
  <c r="H44" i="42" s="1"/>
  <c r="J43" i="42"/>
  <c r="C60" i="6"/>
  <c r="B100" i="28"/>
  <c r="B70" i="14"/>
  <c r="N61" i="42" l="1" a="1"/>
  <c r="N61" i="42" s="1"/>
  <c r="E59" i="42" a="1"/>
  <c r="E59" i="42" s="1"/>
  <c r="R46" i="42" a="1"/>
  <c r="R46" i="42" s="1"/>
  <c r="S45" i="42"/>
  <c r="P59" i="42" a="1"/>
  <c r="P59" i="42" s="1"/>
  <c r="Q57" i="42" a="1"/>
  <c r="Q57" i="42" s="1"/>
  <c r="G55" i="42" a="1"/>
  <c r="G55" i="42" s="1"/>
  <c r="H45" i="42" a="1"/>
  <c r="H45" i="42" s="1"/>
  <c r="J44" i="42"/>
  <c r="B71" i="14"/>
  <c r="C115" i="6"/>
  <c r="B101" i="28"/>
  <c r="E60" i="42" l="1" a="1"/>
  <c r="E60" i="42" s="1"/>
  <c r="G56" i="42" a="1"/>
  <c r="G56" i="42" s="1"/>
  <c r="Q58" i="42" a="1"/>
  <c r="Q58" i="42" s="1"/>
  <c r="P60" i="42" a="1"/>
  <c r="P60" i="42" s="1"/>
  <c r="R47" i="42" a="1"/>
  <c r="R47" i="42" s="1"/>
  <c r="S46" i="42"/>
  <c r="N62" i="42" a="1"/>
  <c r="N62" i="42" s="1"/>
  <c r="H46" i="42" a="1"/>
  <c r="H46" i="42" s="1"/>
  <c r="J45" i="42"/>
  <c r="B72" i="14"/>
  <c r="B102" i="28"/>
  <c r="C170" i="6"/>
  <c r="N63" i="42" l="1" a="1"/>
  <c r="N63" i="42" s="1"/>
  <c r="P61" i="42" a="1"/>
  <c r="P61" i="42" s="1"/>
  <c r="H47" i="42" a="1"/>
  <c r="H47" i="42" s="1"/>
  <c r="J46" i="42"/>
  <c r="Q59" i="42" a="1"/>
  <c r="Q59" i="42" s="1"/>
  <c r="G57" i="42" a="1"/>
  <c r="G57" i="42" s="1"/>
  <c r="R48" i="42" a="1"/>
  <c r="R48" i="42" s="1"/>
  <c r="S47" i="42"/>
  <c r="E61" i="42" a="1"/>
  <c r="E61" i="42" s="1"/>
  <c r="B103" i="28"/>
  <c r="B73" i="14"/>
  <c r="L5" i="6"/>
  <c r="C5" i="39" s="1"/>
  <c r="C60" i="39" s="1"/>
  <c r="C115" i="39" s="1"/>
  <c r="C170" i="39" s="1"/>
  <c r="N64" i="42" l="1" a="1"/>
  <c r="N64" i="42" s="1"/>
  <c r="P62" i="42" a="1"/>
  <c r="P62" i="42" s="1"/>
  <c r="R49" i="42" a="1"/>
  <c r="R49" i="42" s="1"/>
  <c r="S48" i="42"/>
  <c r="G58" i="42" a="1"/>
  <c r="G58" i="42" s="1"/>
  <c r="Q60" i="42" a="1"/>
  <c r="Q60" i="42" s="1"/>
  <c r="H48" i="42" a="1"/>
  <c r="H48" i="42" s="1"/>
  <c r="J47" i="42"/>
  <c r="E62" i="42" a="1"/>
  <c r="E62" i="42" s="1"/>
  <c r="B74" i="14"/>
  <c r="B104" i="28"/>
  <c r="E63" i="42" l="1" a="1"/>
  <c r="E63" i="42" s="1"/>
  <c r="N65" i="42" a="1"/>
  <c r="N65" i="42" s="1"/>
  <c r="H49" i="42" a="1"/>
  <c r="H49" i="42" s="1"/>
  <c r="J48" i="42"/>
  <c r="G59" i="42" a="1"/>
  <c r="G59" i="42" s="1"/>
  <c r="R50" i="42" a="1"/>
  <c r="R50" i="42" s="1"/>
  <c r="S49" i="42"/>
  <c r="Q61" i="42" a="1"/>
  <c r="Q61" i="42" s="1"/>
  <c r="P63" i="42" a="1"/>
  <c r="P63" i="42" s="1"/>
  <c r="B77" i="14"/>
  <c r="B105" i="28"/>
  <c r="P64" i="42" l="1" a="1"/>
  <c r="P64" i="42" s="1"/>
  <c r="Q62" i="42" a="1"/>
  <c r="Q62" i="42" s="1"/>
  <c r="R51" i="42" a="1"/>
  <c r="R51" i="42" s="1"/>
  <c r="S50" i="42"/>
  <c r="G60" i="42" a="1"/>
  <c r="G60" i="42" s="1"/>
  <c r="H50" i="42" a="1"/>
  <c r="H50" i="42" s="1"/>
  <c r="J49" i="42"/>
  <c r="N66" i="42" a="1"/>
  <c r="N66" i="42" s="1"/>
  <c r="E64" i="42" a="1"/>
  <c r="E64" i="42" s="1"/>
  <c r="B78" i="14"/>
  <c r="B106" i="28"/>
  <c r="N67" i="42" l="1" a="1"/>
  <c r="N67" i="42" s="1"/>
  <c r="G61" i="42" a="1"/>
  <c r="G61" i="42" s="1"/>
  <c r="P65" i="42" a="1"/>
  <c r="P65" i="42" s="1"/>
  <c r="H51" i="42" a="1"/>
  <c r="H51" i="42" s="1"/>
  <c r="J50" i="42"/>
  <c r="R52" i="42" a="1"/>
  <c r="R52" i="42" s="1"/>
  <c r="S51" i="42"/>
  <c r="Q63" i="42" a="1"/>
  <c r="Q63" i="42" s="1"/>
  <c r="E65" i="42" a="1"/>
  <c r="E65" i="42" s="1"/>
  <c r="B79" i="14"/>
  <c r="L5" i="39"/>
  <c r="B107" i="28"/>
  <c r="E66" i="42" l="1" a="1"/>
  <c r="E66" i="42" s="1"/>
  <c r="P66" i="42" a="1"/>
  <c r="P66" i="42" s="1"/>
  <c r="Q64" i="42" a="1"/>
  <c r="Q64" i="42" s="1"/>
  <c r="H52" i="42" a="1"/>
  <c r="H52" i="42" s="1"/>
  <c r="J51" i="42"/>
  <c r="R53" i="42" a="1"/>
  <c r="R53" i="42" s="1"/>
  <c r="S52" i="42"/>
  <c r="N68" i="42" a="1"/>
  <c r="N68" i="42" s="1"/>
  <c r="G62" i="42" a="1"/>
  <c r="G62" i="42" s="1"/>
  <c r="B80" i="14"/>
  <c r="B108" i="28"/>
  <c r="N69" i="42" l="1" a="1"/>
  <c r="N69" i="42" s="1"/>
  <c r="E67" i="42" a="1"/>
  <c r="E67" i="42" s="1"/>
  <c r="R54" i="42" a="1"/>
  <c r="R54" i="42" s="1"/>
  <c r="S53" i="42"/>
  <c r="H53" i="42" a="1"/>
  <c r="H53" i="42" s="1"/>
  <c r="J52" i="42"/>
  <c r="Q65" i="42" a="1"/>
  <c r="Q65" i="42" s="1"/>
  <c r="P67" i="42" a="1"/>
  <c r="P67" i="42" s="1"/>
  <c r="G63" i="42" a="1"/>
  <c r="G63" i="42" s="1"/>
  <c r="B109" i="28"/>
  <c r="B81" i="14"/>
  <c r="B5" i="32"/>
  <c r="G64" i="42" l="1" a="1"/>
  <c r="G64" i="42" s="1"/>
  <c r="Q66" i="42" a="1"/>
  <c r="Q66" i="42" s="1"/>
  <c r="P68" i="42" a="1"/>
  <c r="P68" i="42" s="1"/>
  <c r="R55" i="42" a="1"/>
  <c r="R55" i="42" s="1"/>
  <c r="S54" i="42"/>
  <c r="E68" i="42" a="1"/>
  <c r="E68" i="42" s="1"/>
  <c r="H54" i="42" a="1"/>
  <c r="H54" i="42" s="1"/>
  <c r="J53" i="42"/>
  <c r="N70" i="42" a="1"/>
  <c r="N70" i="42" s="1"/>
  <c r="B5" i="42"/>
  <c r="B85" i="14"/>
  <c r="B84" i="14"/>
  <c r="B110" i="28"/>
  <c r="H55" i="42" l="1" a="1"/>
  <c r="H55" i="42" s="1"/>
  <c r="J54" i="42"/>
  <c r="E69" i="42" a="1"/>
  <c r="E69" i="42" s="1"/>
  <c r="R56" i="42" a="1"/>
  <c r="R56" i="42" s="1"/>
  <c r="S55" i="42"/>
  <c r="P69" i="42" a="1"/>
  <c r="P69" i="42" s="1"/>
  <c r="Q67" i="42" a="1"/>
  <c r="Q67" i="42" s="1"/>
  <c r="N71" i="42" a="1"/>
  <c r="N71" i="42" s="1"/>
  <c r="G65" i="42" a="1"/>
  <c r="G65" i="42" s="1"/>
  <c r="B88" i="14"/>
  <c r="B111" i="28"/>
  <c r="B89" i="14"/>
  <c r="N72" i="42" l="1" a="1"/>
  <c r="N72" i="42" s="1"/>
  <c r="G66" i="42" a="1"/>
  <c r="G66" i="42" s="1"/>
  <c r="P70" i="42" a="1"/>
  <c r="P70" i="42" s="1"/>
  <c r="R57" i="42" a="1"/>
  <c r="R57" i="42" s="1"/>
  <c r="S56" i="42"/>
  <c r="E70" i="42" a="1"/>
  <c r="E70" i="42" s="1"/>
  <c r="Q68" i="42" a="1"/>
  <c r="Q68" i="42" s="1"/>
  <c r="H56" i="42" a="1"/>
  <c r="H56" i="42" s="1"/>
  <c r="J55" i="42"/>
  <c r="E71" i="42" l="1" a="1"/>
  <c r="E71" i="42" s="1"/>
  <c r="R58" i="42" a="1"/>
  <c r="R58" i="42" s="1"/>
  <c r="S57" i="42"/>
  <c r="P71" i="42" a="1"/>
  <c r="P71" i="42" s="1"/>
  <c r="Q69" i="42" a="1"/>
  <c r="Q69" i="42" s="1"/>
  <c r="G67" i="42" a="1"/>
  <c r="G67" i="42" s="1"/>
  <c r="N73" i="42" a="1"/>
  <c r="N73" i="42" s="1"/>
  <c r="H57" i="42" a="1"/>
  <c r="H57" i="42" s="1"/>
  <c r="J56" i="42"/>
  <c r="N74" i="42" l="1" a="1"/>
  <c r="N74" i="42" s="1"/>
  <c r="G68" i="42" a="1"/>
  <c r="G68" i="42" s="1"/>
  <c r="Q70" i="42" a="1"/>
  <c r="Q70" i="42" s="1"/>
  <c r="P72" i="42" a="1"/>
  <c r="P72" i="42" s="1"/>
  <c r="R59" i="42" a="1"/>
  <c r="R59" i="42" s="1"/>
  <c r="S58" i="42"/>
  <c r="E72" i="42" a="1"/>
  <c r="E72" i="42" s="1"/>
  <c r="H58" i="42" a="1"/>
  <c r="H58" i="42" s="1"/>
  <c r="J57" i="42"/>
  <c r="P73" i="42" l="1" a="1"/>
  <c r="P73" i="42" s="1"/>
  <c r="E73" i="42" a="1"/>
  <c r="E73" i="42" s="1"/>
  <c r="Q71" i="42" a="1"/>
  <c r="Q71" i="42" s="1"/>
  <c r="R60" i="42" a="1"/>
  <c r="R60" i="42" s="1"/>
  <c r="S59" i="42"/>
  <c r="G69" i="42" a="1"/>
  <c r="G69" i="42" s="1"/>
  <c r="N75" i="42" a="1"/>
  <c r="N75" i="42" s="1"/>
  <c r="H59" i="42" a="1"/>
  <c r="H59" i="42" s="1"/>
  <c r="J58" i="42"/>
  <c r="H60" i="42" l="1" a="1"/>
  <c r="H60" i="42" s="1"/>
  <c r="J59" i="42"/>
  <c r="G70" i="42" a="1"/>
  <c r="G70" i="42" s="1"/>
  <c r="R61" i="42" a="1"/>
  <c r="R61" i="42" s="1"/>
  <c r="S60" i="42"/>
  <c r="Q72" i="42" a="1"/>
  <c r="Q72" i="42" s="1"/>
  <c r="E74" i="42" a="1"/>
  <c r="E74" i="42" s="1"/>
  <c r="P74" i="42" a="1"/>
  <c r="P74" i="42" s="1"/>
  <c r="N76" i="42" a="1"/>
  <c r="N76" i="42" s="1"/>
  <c r="Q73" i="42" l="1" a="1"/>
  <c r="Q73" i="42" s="1"/>
  <c r="E75" i="42" a="1"/>
  <c r="E75" i="42" s="1"/>
  <c r="R62" i="42" a="1"/>
  <c r="R62" i="42" s="1"/>
  <c r="S61" i="42"/>
  <c r="P75" i="42" a="1"/>
  <c r="P75" i="42" s="1"/>
  <c r="G71" i="42" a="1"/>
  <c r="G71" i="42" s="1"/>
  <c r="N77" i="42" a="1"/>
  <c r="N77" i="42" s="1"/>
  <c r="H61" i="42" a="1"/>
  <c r="H61" i="42" s="1"/>
  <c r="J60" i="42"/>
  <c r="N78" i="42" l="1" a="1"/>
  <c r="N78" i="42" s="1"/>
  <c r="H62" i="42" a="1"/>
  <c r="H62" i="42" s="1"/>
  <c r="J61" i="42"/>
  <c r="R63" i="42" a="1"/>
  <c r="R63" i="42" s="1"/>
  <c r="S62" i="42"/>
  <c r="E76" i="42" a="1"/>
  <c r="E76" i="42" s="1"/>
  <c r="P76" i="42" a="1"/>
  <c r="P76" i="42" s="1"/>
  <c r="G72" i="42" a="1"/>
  <c r="G72" i="42" s="1"/>
  <c r="Q74" i="42" a="1"/>
  <c r="Q74" i="42" s="1"/>
  <c r="P77" i="42" l="1" a="1"/>
  <c r="P77" i="42" s="1"/>
  <c r="G73" i="42" a="1"/>
  <c r="G73" i="42" s="1"/>
  <c r="R64" i="42" a="1"/>
  <c r="R64" i="42" s="1"/>
  <c r="S63" i="42"/>
  <c r="E77" i="42" a="1"/>
  <c r="E77" i="42" s="1"/>
  <c r="H63" i="42" a="1"/>
  <c r="H63" i="42" s="1"/>
  <c r="J62" i="42"/>
  <c r="N79" i="42" a="1"/>
  <c r="N79" i="42" s="1"/>
  <c r="Q75" i="42" a="1"/>
  <c r="Q75" i="42" s="1"/>
  <c r="N80" i="42" l="1" a="1"/>
  <c r="N80" i="42" s="1"/>
  <c r="Q76" i="42" a="1"/>
  <c r="Q76" i="42" s="1"/>
  <c r="H64" i="42" a="1"/>
  <c r="H64" i="42" s="1"/>
  <c r="J63" i="42"/>
  <c r="R65" i="42" a="1"/>
  <c r="R65" i="42" s="1"/>
  <c r="S64" i="42"/>
  <c r="E78" i="42" a="1"/>
  <c r="E78" i="42" s="1"/>
  <c r="G74" i="42" a="1"/>
  <c r="G74" i="42" s="1"/>
  <c r="P78" i="42" a="1"/>
  <c r="P78" i="42" s="1"/>
  <c r="E79" i="42" l="1" a="1"/>
  <c r="E79" i="42" s="1"/>
  <c r="G75" i="42" a="1"/>
  <c r="G75" i="42" s="1"/>
  <c r="R66" i="42" a="1"/>
  <c r="R66" i="42" s="1"/>
  <c r="S65" i="42"/>
  <c r="H65" i="42" a="1"/>
  <c r="H65" i="42" s="1"/>
  <c r="J64" i="42"/>
  <c r="Q77" i="42" a="1"/>
  <c r="Q77" i="42" s="1"/>
  <c r="N81" i="42" a="1"/>
  <c r="N81" i="42" s="1"/>
  <c r="P79" i="42" a="1"/>
  <c r="P79" i="42" s="1"/>
  <c r="N82" i="42" l="1" a="1"/>
  <c r="N82" i="42" s="1"/>
  <c r="H66" i="42" a="1"/>
  <c r="H66" i="42" s="1"/>
  <c r="J65" i="42"/>
  <c r="R67" i="42" a="1"/>
  <c r="R67" i="42" s="1"/>
  <c r="S66" i="42"/>
  <c r="Q78" i="42" a="1"/>
  <c r="Q78" i="42" s="1"/>
  <c r="G76" i="42" a="1"/>
  <c r="G76" i="42" s="1"/>
  <c r="E80" i="42" a="1"/>
  <c r="E80" i="42" s="1"/>
  <c r="P80" i="42" a="1"/>
  <c r="P80" i="42" s="1"/>
  <c r="E81" i="42" l="1" a="1"/>
  <c r="E81" i="42" s="1"/>
  <c r="G77" i="42" a="1"/>
  <c r="G77" i="42" s="1"/>
  <c r="Q79" i="42" a="1"/>
  <c r="Q79" i="42" s="1"/>
  <c r="R68" i="42" a="1"/>
  <c r="R68" i="42" s="1"/>
  <c r="S67" i="42"/>
  <c r="H67" i="42" a="1"/>
  <c r="H67" i="42" s="1"/>
  <c r="J66" i="42"/>
  <c r="N83" i="42" a="1"/>
  <c r="N83" i="42" s="1"/>
  <c r="P81" i="42" a="1"/>
  <c r="P81" i="42" s="1"/>
  <c r="N84" i="42" l="1" a="1"/>
  <c r="N84" i="42" s="1"/>
  <c r="H68" i="42" a="1"/>
  <c r="H68" i="42" s="1"/>
  <c r="J67" i="42"/>
  <c r="Q80" i="42" a="1"/>
  <c r="Q80" i="42" s="1"/>
  <c r="R69" i="42" a="1"/>
  <c r="R69" i="42" s="1"/>
  <c r="S68" i="42"/>
  <c r="G78" i="42" a="1"/>
  <c r="G78" i="42" s="1"/>
  <c r="E82" i="42" a="1"/>
  <c r="E82" i="42" s="1"/>
  <c r="P82" i="42" a="1"/>
  <c r="P82" i="42" s="1"/>
  <c r="E83" i="42" l="1" a="1"/>
  <c r="E83" i="42" s="1"/>
  <c r="R70" i="42" a="1"/>
  <c r="R70" i="42" s="1"/>
  <c r="S69" i="42"/>
  <c r="Q81" i="42" a="1"/>
  <c r="Q81" i="42" s="1"/>
  <c r="G79" i="42" a="1"/>
  <c r="G79" i="42" s="1"/>
  <c r="H69" i="42" a="1"/>
  <c r="H69" i="42" s="1"/>
  <c r="J68" i="42"/>
  <c r="N85" i="42" a="1"/>
  <c r="N85" i="42" s="1"/>
  <c r="P83" i="42" a="1"/>
  <c r="P83" i="42" s="1"/>
  <c r="G80" i="42" l="1" a="1"/>
  <c r="G80" i="42" s="1"/>
  <c r="N86" i="42" a="1"/>
  <c r="N86" i="42" s="1"/>
  <c r="Q82" i="42" a="1"/>
  <c r="Q82" i="42" s="1"/>
  <c r="H70" i="42" a="1"/>
  <c r="H70" i="42" s="1"/>
  <c r="J69" i="42"/>
  <c r="R71" i="42" a="1"/>
  <c r="R71" i="42" s="1"/>
  <c r="S70" i="42"/>
  <c r="E84" i="42" a="1"/>
  <c r="E84" i="42" s="1"/>
  <c r="P84" i="42" a="1"/>
  <c r="P84" i="42" s="1"/>
  <c r="P85" i="42" l="1" a="1"/>
  <c r="P85" i="42" s="1"/>
  <c r="R72" i="42" a="1"/>
  <c r="R72" i="42" s="1"/>
  <c r="S71" i="42"/>
  <c r="E85" i="42" a="1"/>
  <c r="E85" i="42" s="1"/>
  <c r="Q83" i="42" a="1"/>
  <c r="Q83" i="42" s="1"/>
  <c r="N87" i="42" a="1"/>
  <c r="N87" i="42" s="1"/>
  <c r="H71" i="42" a="1"/>
  <c r="H71" i="42" s="1"/>
  <c r="J70" i="42"/>
  <c r="G81" i="42" a="1"/>
  <c r="G81" i="42" s="1"/>
  <c r="H72" i="42" l="1" a="1"/>
  <c r="H72" i="42" s="1"/>
  <c r="J71" i="42"/>
  <c r="G82" i="42" a="1"/>
  <c r="G82" i="42" s="1"/>
  <c r="N88" i="42" a="1"/>
  <c r="N88" i="42" s="1"/>
  <c r="E86" i="42" a="1"/>
  <c r="E86" i="42" s="1"/>
  <c r="R73" i="42" a="1"/>
  <c r="R73" i="42" s="1"/>
  <c r="S72" i="42"/>
  <c r="Q84" i="42" a="1"/>
  <c r="Q84" i="42" s="1"/>
  <c r="P86" i="42" a="1"/>
  <c r="P86" i="42" s="1"/>
  <c r="Q85" i="42" l="1" a="1"/>
  <c r="Q85" i="42" s="1"/>
  <c r="P87" i="42" a="1"/>
  <c r="P87" i="42" s="1"/>
  <c r="R74" i="42" a="1"/>
  <c r="R74" i="42" s="1"/>
  <c r="S73" i="42"/>
  <c r="N89" i="42" a="1"/>
  <c r="N89" i="42" s="1"/>
  <c r="G83" i="42" a="1"/>
  <c r="G83" i="42" s="1"/>
  <c r="E87" i="42" a="1"/>
  <c r="E87" i="42" s="1"/>
  <c r="H73" i="42" a="1"/>
  <c r="H73" i="42" s="1"/>
  <c r="J72" i="42"/>
  <c r="E88" i="42" l="1" a="1"/>
  <c r="E88" i="42" s="1"/>
  <c r="G84" i="42" a="1"/>
  <c r="G84" i="42" s="1"/>
  <c r="R75" i="42" a="1"/>
  <c r="R75" i="42" s="1"/>
  <c r="S74" i="42"/>
  <c r="N90" i="42" a="1"/>
  <c r="N90" i="42" s="1"/>
  <c r="P88" i="42" a="1"/>
  <c r="P88" i="42" s="1"/>
  <c r="H74" i="42" a="1"/>
  <c r="H74" i="42" s="1"/>
  <c r="J73" i="42"/>
  <c r="Q86" i="42" a="1"/>
  <c r="Q86" i="42" s="1"/>
  <c r="H75" i="42" l="1" a="1"/>
  <c r="H75" i="42" s="1"/>
  <c r="J74" i="42"/>
  <c r="N91" i="42" a="1"/>
  <c r="N91" i="42" s="1"/>
  <c r="R76" i="42" a="1"/>
  <c r="R76" i="42" s="1"/>
  <c r="S75" i="42"/>
  <c r="P89" i="42" a="1"/>
  <c r="P89" i="42" s="1"/>
  <c r="G85" i="42" a="1"/>
  <c r="G85" i="42" s="1"/>
  <c r="E89" i="42" a="1"/>
  <c r="E89" i="42" s="1"/>
  <c r="Q87" i="42" a="1"/>
  <c r="Q87" i="42" s="1"/>
  <c r="E90" i="42" l="1" a="1"/>
  <c r="E90" i="42" s="1"/>
  <c r="Q88" i="42" a="1"/>
  <c r="Q88" i="42" s="1"/>
  <c r="R77" i="42" a="1"/>
  <c r="R77" i="42" s="1"/>
  <c r="S76" i="42"/>
  <c r="N92" i="42" a="1"/>
  <c r="N92" i="42" s="1"/>
  <c r="P90" i="42" a="1"/>
  <c r="P90" i="42" s="1"/>
  <c r="G86" i="42" a="1"/>
  <c r="G86" i="42" s="1"/>
  <c r="H76" i="42" a="1"/>
  <c r="H76" i="42" s="1"/>
  <c r="J75" i="42"/>
  <c r="N93" i="42" l="1" a="1"/>
  <c r="N93" i="42" s="1"/>
  <c r="G87" i="42" a="1"/>
  <c r="G87" i="42" s="1"/>
  <c r="R78" i="42" a="1"/>
  <c r="R78" i="42" s="1"/>
  <c r="S77" i="42"/>
  <c r="P91" i="42" a="1"/>
  <c r="P91" i="42" s="1"/>
  <c r="Q89" i="42" a="1"/>
  <c r="Q89" i="42" s="1"/>
  <c r="E91" i="42" a="1"/>
  <c r="E91" i="42" s="1"/>
  <c r="H77" i="42" a="1"/>
  <c r="H77" i="42" s="1"/>
  <c r="J76" i="42"/>
  <c r="Q90" i="42" l="1" a="1"/>
  <c r="Q90" i="42" s="1"/>
  <c r="E92" i="42" a="1"/>
  <c r="E92" i="42" s="1"/>
  <c r="R79" i="42" a="1"/>
  <c r="R79" i="42" s="1"/>
  <c r="S78" i="42"/>
  <c r="P92" i="42" a="1"/>
  <c r="P92" i="42" s="1"/>
  <c r="G88" i="42" a="1"/>
  <c r="G88" i="42" s="1"/>
  <c r="N94" i="42" a="1"/>
  <c r="N94" i="42" s="1"/>
  <c r="H78" i="42" a="1"/>
  <c r="H78" i="42" s="1"/>
  <c r="J77" i="42"/>
  <c r="H79" i="42" l="1" a="1"/>
  <c r="H79" i="42" s="1"/>
  <c r="J78" i="42"/>
  <c r="N95" i="42" a="1"/>
  <c r="N95" i="42" s="1"/>
  <c r="R80" i="42" a="1"/>
  <c r="R80" i="42" s="1"/>
  <c r="S79" i="42"/>
  <c r="E93" i="42" a="1"/>
  <c r="E93" i="42" s="1"/>
  <c r="P93" i="42" a="1"/>
  <c r="P93" i="42" s="1"/>
  <c r="G89" i="42" a="1"/>
  <c r="G89" i="42" s="1"/>
  <c r="Q91" i="42" a="1"/>
  <c r="Q91" i="42" s="1"/>
  <c r="Q92" i="42" l="1" a="1"/>
  <c r="Q92" i="42" s="1"/>
  <c r="G90" i="42" a="1"/>
  <c r="G90" i="42" s="1"/>
  <c r="R81" i="42" a="1"/>
  <c r="R81" i="42" s="1"/>
  <c r="S80" i="42"/>
  <c r="N96" i="42" a="1"/>
  <c r="N96" i="42" s="1"/>
  <c r="E94" i="42" a="1"/>
  <c r="E94" i="42" s="1"/>
  <c r="P94" i="42" a="1"/>
  <c r="P94" i="42" s="1"/>
  <c r="H80" i="42" a="1"/>
  <c r="H80" i="42" s="1"/>
  <c r="J79" i="42"/>
  <c r="H81" i="42" l="1" a="1"/>
  <c r="H81" i="42" s="1"/>
  <c r="J80" i="42"/>
  <c r="N97" i="42" a="1"/>
  <c r="N97" i="42" s="1"/>
  <c r="R82" i="42" a="1"/>
  <c r="R82" i="42" s="1"/>
  <c r="S81" i="42"/>
  <c r="E95" i="42" a="1"/>
  <c r="E95" i="42" s="1"/>
  <c r="G91" i="42" a="1"/>
  <c r="G91" i="42" s="1"/>
  <c r="P95" i="42" a="1"/>
  <c r="P95" i="42" s="1"/>
  <c r="Q93" i="42" a="1"/>
  <c r="Q93" i="42" s="1"/>
  <c r="G92" i="42" l="1" a="1"/>
  <c r="G92" i="42" s="1"/>
  <c r="Q94" i="42" a="1"/>
  <c r="Q94" i="42" s="1"/>
  <c r="R83" i="42" a="1"/>
  <c r="R83" i="42" s="1"/>
  <c r="S82" i="42"/>
  <c r="N98" i="42" a="1"/>
  <c r="N98" i="42" s="1"/>
  <c r="P96" i="42" a="1"/>
  <c r="P96" i="42" s="1"/>
  <c r="E96" i="42" a="1"/>
  <c r="E96" i="42" s="1"/>
  <c r="H82" i="42" a="1"/>
  <c r="H82" i="42" s="1"/>
  <c r="J81" i="42"/>
  <c r="H83" i="42" l="1" a="1"/>
  <c r="H83" i="42" s="1"/>
  <c r="J82" i="42"/>
  <c r="E97" i="42" a="1"/>
  <c r="E97" i="42" s="1"/>
  <c r="R84" i="42" a="1"/>
  <c r="R84" i="42" s="1"/>
  <c r="S83" i="42"/>
  <c r="P97" i="42" a="1"/>
  <c r="P97" i="42" s="1"/>
  <c r="Q95" i="42" a="1"/>
  <c r="Q95" i="42" s="1"/>
  <c r="N99" i="42" a="1"/>
  <c r="N99" i="42" s="1"/>
  <c r="G93" i="42" a="1"/>
  <c r="G93" i="42" s="1"/>
  <c r="Q96" i="42" l="1" a="1"/>
  <c r="Q96" i="42" s="1"/>
  <c r="G94" i="42" a="1"/>
  <c r="G94" i="42" s="1"/>
  <c r="R85" i="42" a="1"/>
  <c r="R85" i="42" s="1"/>
  <c r="S84" i="42"/>
  <c r="E98" i="42" a="1"/>
  <c r="E98" i="42" s="1"/>
  <c r="P98" i="42" a="1"/>
  <c r="P98" i="42" s="1"/>
  <c r="H84" i="42" a="1"/>
  <c r="H84" i="42" s="1"/>
  <c r="J83" i="42"/>
  <c r="E99" i="42" l="1" a="1"/>
  <c r="E99" i="42" s="1"/>
  <c r="H85" i="42" a="1"/>
  <c r="H85" i="42" s="1"/>
  <c r="J84" i="42"/>
  <c r="P99" i="42" a="1"/>
  <c r="P99" i="42" s="1"/>
  <c r="G95" i="42" a="1"/>
  <c r="G95" i="42" s="1"/>
  <c r="R86" i="42" a="1"/>
  <c r="R86" i="42" s="1"/>
  <c r="S85" i="42"/>
  <c r="Q97" i="42" a="1"/>
  <c r="Q97" i="42" s="1"/>
  <c r="Q98" i="42" l="1" a="1"/>
  <c r="Q98" i="42" s="1"/>
  <c r="G96" i="42" a="1"/>
  <c r="G96" i="42" s="1"/>
  <c r="R87" i="42" a="1"/>
  <c r="R87" i="42" s="1"/>
  <c r="S86" i="42"/>
  <c r="H86" i="42" a="1"/>
  <c r="H86" i="42" s="1"/>
  <c r="J85" i="42"/>
  <c r="R88" i="42" l="1" a="1"/>
  <c r="R88" i="42" s="1"/>
  <c r="S87" i="42"/>
  <c r="H87" i="42" a="1"/>
  <c r="H87" i="42" s="1"/>
  <c r="J86" i="42"/>
  <c r="G97" i="42" a="1"/>
  <c r="G97" i="42" s="1"/>
  <c r="Q99" i="42" a="1"/>
  <c r="Q99" i="42" s="1"/>
  <c r="H88" i="42" l="1" a="1"/>
  <c r="H88" i="42" s="1"/>
  <c r="J87" i="42"/>
  <c r="G98" i="42" a="1"/>
  <c r="G98" i="42" s="1"/>
  <c r="R89" i="42" a="1"/>
  <c r="R89" i="42" s="1"/>
  <c r="S88" i="42"/>
  <c r="R90" i="42" l="1" a="1"/>
  <c r="R90" i="42" s="1"/>
  <c r="S89" i="42"/>
  <c r="H89" i="42" a="1"/>
  <c r="H89" i="42" s="1"/>
  <c r="J88" i="42"/>
  <c r="G99" i="42" a="1"/>
  <c r="G99" i="42" s="1"/>
  <c r="H90" i="42" l="1" a="1"/>
  <c r="H90" i="42" s="1"/>
  <c r="J89" i="42"/>
  <c r="R91" i="42" a="1"/>
  <c r="R91" i="42" s="1"/>
  <c r="S90" i="42"/>
  <c r="R92" i="42" l="1" a="1"/>
  <c r="R92" i="42" s="1"/>
  <c r="S91" i="42"/>
  <c r="H91" i="42" a="1"/>
  <c r="H91" i="42" s="1"/>
  <c r="J90" i="42"/>
  <c r="H92" i="42" l="1" a="1"/>
  <c r="H92" i="42" s="1"/>
  <c r="J91" i="42"/>
  <c r="R93" i="42" a="1"/>
  <c r="R93" i="42" s="1"/>
  <c r="S92" i="42"/>
  <c r="R94" i="42" l="1" a="1"/>
  <c r="R94" i="42" s="1"/>
  <c r="S93" i="42"/>
  <c r="H93" i="42" a="1"/>
  <c r="H93" i="42" s="1"/>
  <c r="J92" i="42"/>
  <c r="H94" i="42" l="1" a="1"/>
  <c r="H94" i="42" s="1"/>
  <c r="J93" i="42"/>
  <c r="R95" i="42" a="1"/>
  <c r="R95" i="42" s="1"/>
  <c r="S94" i="42"/>
  <c r="R96" i="42" l="1" a="1"/>
  <c r="R96" i="42" s="1"/>
  <c r="S95" i="42"/>
  <c r="H95" i="42" a="1"/>
  <c r="H95" i="42" s="1"/>
  <c r="J94" i="42"/>
  <c r="H96" i="42" l="1" a="1"/>
  <c r="H96" i="42" s="1"/>
  <c r="J95" i="42"/>
  <c r="R97" i="42" a="1"/>
  <c r="R97" i="42" s="1"/>
  <c r="S96" i="42"/>
  <c r="R98" i="42" l="1" a="1"/>
  <c r="R98" i="42" s="1"/>
  <c r="S97" i="42"/>
  <c r="H97" i="42" a="1"/>
  <c r="H97" i="42" s="1"/>
  <c r="J96" i="42"/>
  <c r="H98" i="42" l="1" a="1"/>
  <c r="H98" i="42" s="1"/>
  <c r="J97" i="42"/>
  <c r="R99" i="42" a="1"/>
  <c r="R99" i="42" s="1"/>
  <c r="S99" i="42" s="1"/>
  <c r="S98" i="42"/>
  <c r="H99" i="42" l="1" a="1"/>
  <c r="H99" i="42" s="1"/>
  <c r="J99" i="42" s="1"/>
  <c r="J98" i="4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<sst xmlns="http://schemas.openxmlformats.org/spreadsheetml/2006/main" count="726" uniqueCount="318">
  <si>
    <t>Year</t>
  </si>
  <si>
    <t>Total</t>
  </si>
  <si>
    <t>Connections</t>
  </si>
  <si>
    <t>Capitalised network overheads</t>
  </si>
  <si>
    <t>Capitalised corporate overheads</t>
  </si>
  <si>
    <t>Yes</t>
  </si>
  <si>
    <t>No</t>
  </si>
  <si>
    <t>Replacement</t>
  </si>
  <si>
    <t>Augmentation</t>
  </si>
  <si>
    <t>June</t>
  </si>
  <si>
    <t>Average</t>
  </si>
  <si>
    <t>%</t>
  </si>
  <si>
    <t>Project/Program Inputs</t>
  </si>
  <si>
    <t>Unique ID</t>
  </si>
  <si>
    <t>Network Overheads Applies</t>
  </si>
  <si>
    <t>Corporate Overheads Applies</t>
  </si>
  <si>
    <t>Real cost escalation split - Network</t>
  </si>
  <si>
    <t>Real cost escalation split - Corporate</t>
  </si>
  <si>
    <t>DER capex</t>
  </si>
  <si>
    <t>ICT capex</t>
  </si>
  <si>
    <t>Property capex</t>
  </si>
  <si>
    <t>Fleet capex</t>
  </si>
  <si>
    <t>Other non-network capex</t>
  </si>
  <si>
    <t xml:space="preserve">Cumulative Inflation Index </t>
  </si>
  <si>
    <t>Key:</t>
  </si>
  <si>
    <t>Overall Check:</t>
  </si>
  <si>
    <t>Overheads Rate - Network</t>
  </si>
  <si>
    <t>Overheads Rate - Corporate</t>
  </si>
  <si>
    <t>AER Capex Forecast Model</t>
  </si>
  <si>
    <t>Internal labour</t>
  </si>
  <si>
    <t>TOTAL NET CAPEX</t>
  </si>
  <si>
    <t>Capitalised overheads</t>
  </si>
  <si>
    <t>Input</t>
  </si>
  <si>
    <t>Month</t>
  </si>
  <si>
    <t>Capitalised overheads - network</t>
  </si>
  <si>
    <t>Capitalised overheads - corporate</t>
  </si>
  <si>
    <t>Total forecast capitalised overheads</t>
  </si>
  <si>
    <t>Current period</t>
  </si>
  <si>
    <t>Forecast period</t>
  </si>
  <si>
    <t>Total period</t>
  </si>
  <si>
    <t>Change</t>
  </si>
  <si>
    <t>Worksheet summary</t>
  </si>
  <si>
    <t>Input required?</t>
  </si>
  <si>
    <t>Description</t>
  </si>
  <si>
    <t>Y</t>
  </si>
  <si>
    <t>December</t>
  </si>
  <si>
    <t>Base year for inputs</t>
  </si>
  <si>
    <t>Base year for outputs</t>
  </si>
  <si>
    <t>Provides reference range for month drop-down boxes (i.e. June for end-year and December for mid-year).</t>
  </si>
  <si>
    <t>Input - optional</t>
  </si>
  <si>
    <t>Capitalised overheads, nominal ($'000)</t>
  </si>
  <si>
    <t>Calculations: forecast expenditure</t>
  </si>
  <si>
    <t>Overhead rate (%)</t>
  </si>
  <si>
    <t>optional</t>
  </si>
  <si>
    <t>N</t>
  </si>
  <si>
    <t>Output: forecast capex by AER category.</t>
  </si>
  <si>
    <t>OPTIONAL: please enter unescalated capitalised overheads in this table only if you wish to enter a substitute forecast for capitalised overheads instead of the default methodology (i.e. based on historicals).</t>
  </si>
  <si>
    <t>Calculates real cost escalation applicable to forecast capitalised overheads.</t>
  </si>
  <si>
    <t>Inflates historical actual capitalised overheads from nominal to real regulatory base dollars using CPI.</t>
  </si>
  <si>
    <t>Sums the total capitalised overheads.</t>
  </si>
  <si>
    <t>Sets up the model with relevant years and output categories</t>
  </si>
  <si>
    <t>Sets up the inflation and labour escalations</t>
  </si>
  <si>
    <t>Project 1</t>
  </si>
  <si>
    <t>Overall Model Check</t>
  </si>
  <si>
    <t>NOTE: only fill in this table if you wish to substitute forecast capitalised overheads using an alternative method</t>
  </si>
  <si>
    <t>Sheet Validation</t>
  </si>
  <si>
    <t>Forecast direct costs and other relevant forecast parameters are entered here.</t>
  </si>
  <si>
    <t>Input for forecast disposals by PTRM category.</t>
  </si>
  <si>
    <t>Input tables used to calculate forecast capitalised overheads.</t>
  </si>
  <si>
    <t>Calculation tables for forecast capitalised overheads and yearly allocation rates.</t>
  </si>
  <si>
    <t>Calculation tables for forecast capex outputs.</t>
  </si>
  <si>
    <t>Produces forecast capex by capex drivers that align with AER's standard assessment approach.</t>
  </si>
  <si>
    <t>Table name</t>
  </si>
  <si>
    <t>Worksheet</t>
  </si>
  <si>
    <t>Check</t>
  </si>
  <si>
    <t>Cumulative</t>
  </si>
  <si>
    <t>Annual escalation</t>
  </si>
  <si>
    <t>Contract labour</t>
  </si>
  <si>
    <t>Non-labour</t>
  </si>
  <si>
    <t>NOTE: please only include historical actual expenditure only</t>
  </si>
  <si>
    <t>Category 1</t>
  </si>
  <si>
    <t>Total costs that attract overheads, nominal ($'000)</t>
  </si>
  <si>
    <t>Total Capex - all costs that attracts network OHs</t>
  </si>
  <si>
    <t>Total Capex - all costs that attracts corporate OHs</t>
  </si>
  <si>
    <t>Total type 2 capital contributions</t>
  </si>
  <si>
    <t xml:space="preserve"> Real cost escalation - cumulative</t>
  </si>
  <si>
    <t>DNSP category (free-fill)</t>
  </si>
  <si>
    <t>Direct costs</t>
  </si>
  <si>
    <t>DNSP defined</t>
  </si>
  <si>
    <t>Gross capex including overheads</t>
  </si>
  <si>
    <t>Forecast Total</t>
  </si>
  <si>
    <t>Annualised</t>
  </si>
  <si>
    <t>Gross capex excluding capitalised overheads</t>
  </si>
  <si>
    <t>% of total capitalised overheads allocated to project:</t>
  </si>
  <si>
    <t xml:space="preserve">Any form of capital contributions received by a DNSP (including gifted assets or cash contributions) that do not meet the definition of Type 1 capital contributions, or are PWC undergrounding capex (equity funded). </t>
  </si>
  <si>
    <t>% of total network overheads</t>
  </si>
  <si>
    <t>% of total corporate overheads</t>
  </si>
  <si>
    <t>Formula - do not edit</t>
  </si>
  <si>
    <t>Cost components as % of direct costs</t>
  </si>
  <si>
    <t>Driver by which capitalised overheads are allocated to capex programs</t>
  </si>
  <si>
    <t>Type 2 capital contributions</t>
  </si>
  <si>
    <t>Forecast period avg</t>
  </si>
  <si>
    <t>Capitalised overheads allocated to type 1 capcons</t>
  </si>
  <si>
    <t>1. Business name</t>
  </si>
  <si>
    <t>Output: total forecast capitalised overheads to be allocated to gross capex.</t>
  </si>
  <si>
    <t>Please specify method to allocate capitalised overheads: allocation by direct costs, internal labour or own method (if you select own method, than instructions will appear below your selection).</t>
  </si>
  <si>
    <t>PTRM asset class</t>
  </si>
  <si>
    <t>Aligns with AER's current assessment categories.</t>
  </si>
  <si>
    <t>Please enter your PTRM classes.</t>
  </si>
  <si>
    <t>Calculates real price escalators. Please enter forecast yearly escalation for internal labour, contract labour and non-labour.</t>
  </si>
  <si>
    <t>Please enter your forecast type 2 capital contributions by RIN category. The definitions for type 1 and type 2 capcons are given at this table.</t>
  </si>
  <si>
    <t>Please enter the proportion of internal labour, contract labour and non-labour costs to total direct costs for each project (average over regulatory control period).</t>
  </si>
  <si>
    <t>Please indicate whether each project attracts capitalised network and/or corporate overheads.</t>
  </si>
  <si>
    <t>Please enter the proportion of directs costs for each project and program to be allocated to each PTRM asset class.</t>
  </si>
  <si>
    <t>Please enter internal labour, contract labour and non-labour costs as a proportion of capitalised overheads.</t>
  </si>
  <si>
    <t>Please enter internal labour, contract labour and non-labour costs as a proportion of forecast type 2 capcons.</t>
  </si>
  <si>
    <t>Rate at which capitalised overheads are allocated to costs attracting overheads for each project.</t>
  </si>
  <si>
    <t>Inflates historical actual costs that attracts capitalised overheads from nominal to real regulatory base dollars using CPI.</t>
  </si>
  <si>
    <t>Default method of forecasting capitalised overheads: calculates the change in costs that attract capitalised overheads between current period actuals and forecast.</t>
  </si>
  <si>
    <t>Please enter historical actual gross capex in nominal terms. Do not enter any forecast/estimated current period capex.</t>
  </si>
  <si>
    <t>Calculates escalated type 1 capital contributions.</t>
  </si>
  <si>
    <t>Calculates allocation of capitalised overheads to type 1 capital contributions.</t>
  </si>
  <si>
    <t>Calculates escalated gross capex (excluding type 2 capital contributions) for input into PTRM table.</t>
  </si>
  <si>
    <t>TOTAL GROSS CAPEX (includes type 1 capcons)</t>
  </si>
  <si>
    <t>Please allocate project to a RIN category. You can also add a DNSP-defined category for your internal validation purposes (optional), but note this will not map to an output table.</t>
  </si>
  <si>
    <t>Please enter full list of forecast projects and programs. The 'Unique ID' input refers to your own internal project code.</t>
  </si>
  <si>
    <t>Worksheet name (links)</t>
  </si>
  <si>
    <t>A guide to the cell colours used in this workbook</t>
  </si>
  <si>
    <t>Cash contributions received by a DNSP:
-       with respect to standard control services, where tax payable on the capital contribution is recovered via the corporate income tax allowance used to derive the annual revenue requirement.
For clarity, type 1 capital contributions do not include PWC undergrounding capex (equity funded).</t>
  </si>
  <si>
    <t>Please enter the first year of the forecast regulatory control period, and the real year basis for cost inputs. Please ensure it is in YYYY-YY format</t>
  </si>
  <si>
    <t>2. Determination stage</t>
  </si>
  <si>
    <t>Draft decision</t>
  </si>
  <si>
    <t>Proposal</t>
  </si>
  <si>
    <t>Revised proposal</t>
  </si>
  <si>
    <t>Final decision</t>
  </si>
  <si>
    <t>2026-27</t>
  </si>
  <si>
    <t>Ausgrid</t>
  </si>
  <si>
    <t>CitiPower</t>
  </si>
  <si>
    <t>Endeavour Energy</t>
  </si>
  <si>
    <t>Energex</t>
  </si>
  <si>
    <t>Ergon Energy</t>
  </si>
  <si>
    <t>Essential Energy</t>
  </si>
  <si>
    <t>Evoenergy Distribution</t>
  </si>
  <si>
    <t>Jemena Electricity</t>
  </si>
  <si>
    <t>Power and Water</t>
  </si>
  <si>
    <t>Powercor Australia</t>
  </si>
  <si>
    <t>SA Power Networks</t>
  </si>
  <si>
    <t>TasNetworks (D)</t>
  </si>
  <si>
    <t>AusNet (D)</t>
  </si>
  <si>
    <t>NSW</t>
  </si>
  <si>
    <t>VIC</t>
  </si>
  <si>
    <t>United Energy</t>
  </si>
  <si>
    <t>TAS</t>
  </si>
  <si>
    <t>SA</t>
  </si>
  <si>
    <t>NT</t>
  </si>
  <si>
    <t>ACT</t>
  </si>
  <si>
    <t>QLD</t>
  </si>
  <si>
    <t>Project 2</t>
  </si>
  <si>
    <t>Project 3</t>
  </si>
  <si>
    <t>Project 4</t>
  </si>
  <si>
    <t>Project 5</t>
  </si>
  <si>
    <t>Project 6</t>
  </si>
  <si>
    <t>Project 7</t>
  </si>
  <si>
    <t>Project 8</t>
  </si>
  <si>
    <t>Project 9</t>
  </si>
  <si>
    <t>Project 10</t>
  </si>
  <si>
    <t>Project 11</t>
  </si>
  <si>
    <t>Project 12</t>
  </si>
  <si>
    <t>Project/program name</t>
  </si>
  <si>
    <t>Note : Total gross capex in the AER output table does not include Type 2 capcons</t>
  </si>
  <si>
    <t>For AER use</t>
  </si>
  <si>
    <t>Resillience</t>
  </si>
  <si>
    <t>Digital</t>
  </si>
  <si>
    <t>Category 2</t>
  </si>
  <si>
    <t>Category 3</t>
  </si>
  <si>
    <t>Category 4</t>
  </si>
  <si>
    <t>Category 5</t>
  </si>
  <si>
    <t>Category 6</t>
  </si>
  <si>
    <t>Category 7</t>
  </si>
  <si>
    <t>Category 8</t>
  </si>
  <si>
    <t>Category 9</t>
  </si>
  <si>
    <t>Category 10</t>
  </si>
  <si>
    <t>Demand</t>
  </si>
  <si>
    <t>Land</t>
  </si>
  <si>
    <t>Vehicles</t>
  </si>
  <si>
    <t>Plant</t>
  </si>
  <si>
    <t>Equipment</t>
  </si>
  <si>
    <t>Buildings</t>
  </si>
  <si>
    <t xml:space="preserve">Reliability </t>
  </si>
  <si>
    <t xml:space="preserve">Forecast type 2 capcons by AER category: </t>
  </si>
  <si>
    <t>Relevant option</t>
  </si>
  <si>
    <t>Percentage</t>
  </si>
  <si>
    <t>Productivity adjustment - network</t>
  </si>
  <si>
    <t>Real cost escalation - network overheads</t>
  </si>
  <si>
    <t>Real cost escalation - corporate overheads</t>
  </si>
  <si>
    <t>Productivity adjustment - corporate</t>
  </si>
  <si>
    <t>% to be immediately expensed</t>
  </si>
  <si>
    <t>less capcons</t>
  </si>
  <si>
    <t>less disposals</t>
  </si>
  <si>
    <t>Real cost escalation - type 2 capcons</t>
  </si>
  <si>
    <t>Portion of capitalised network overheads that are fixed - remainder as variable</t>
  </si>
  <si>
    <t>Portion of capitalised corporate overheads that are fixed - remainder as variable</t>
  </si>
  <si>
    <t>2023-24</t>
  </si>
  <si>
    <t>Calculation tables for forecast immediate expensing by PTRM category.</t>
  </si>
  <si>
    <t>NOTE: if there is an error here you can unhide the Model Validation tab to help you identify the error source.</t>
  </si>
  <si>
    <t>Enter DNSP name</t>
  </si>
  <si>
    <t>Sheet Validation:</t>
  </si>
  <si>
    <t>SOCI</t>
  </si>
  <si>
    <t>Confidential</t>
  </si>
  <si>
    <t>These cells indicate information covered under the Security of Critical Infrastructure Act.</t>
  </si>
  <si>
    <r>
      <t xml:space="preserve">Definition for </t>
    </r>
    <r>
      <rPr>
        <b/>
        <sz val="10"/>
        <color theme="1"/>
        <rFont val="Calibri"/>
        <family val="2"/>
        <scheme val="minor"/>
      </rPr>
      <t>type 1</t>
    </r>
    <r>
      <rPr>
        <sz val="10"/>
        <color theme="1"/>
        <rFont val="Calibri"/>
        <family val="2"/>
        <scheme val="minor"/>
      </rPr>
      <t xml:space="preserve"> capital contributions</t>
    </r>
  </si>
  <si>
    <r>
      <t xml:space="preserve">Definition for </t>
    </r>
    <r>
      <rPr>
        <b/>
        <sz val="10"/>
        <color theme="1"/>
        <rFont val="Calibri"/>
        <family val="2"/>
        <scheme val="minor"/>
      </rPr>
      <t>type 2</t>
    </r>
    <r>
      <rPr>
        <sz val="10"/>
        <color theme="1"/>
        <rFont val="Calibri"/>
        <family val="2"/>
        <scheme val="minor"/>
      </rPr>
      <t xml:space="preserve"> capital contributions</t>
    </r>
  </si>
  <si>
    <r>
      <rPr>
        <b/>
        <sz val="10"/>
        <rFont val="Calibri"/>
        <family val="2"/>
        <scheme val="minor"/>
      </rPr>
      <t>Hidden tab.</t>
    </r>
    <r>
      <rPr>
        <sz val="10"/>
        <rFont val="Calibri"/>
        <family val="2"/>
        <scheme val="minor"/>
      </rPr>
      <t xml:space="preserve"> Compiles all validation cells in the model to facilitate troubleshooting.</t>
    </r>
  </si>
  <si>
    <r>
      <t xml:space="preserve">The model allows for allocation of overheads by direct costs, internal labour or a custom allocation method. Please complete this table </t>
    </r>
    <r>
      <rPr>
        <u/>
        <sz val="10"/>
        <color theme="1"/>
        <rFont val="Calibri"/>
        <family val="2"/>
        <scheme val="minor"/>
      </rPr>
      <t>only if</t>
    </r>
    <r>
      <rPr>
        <sz val="10"/>
        <color theme="1"/>
        <rFont val="Calibri"/>
        <family val="2"/>
        <scheme val="minor"/>
      </rPr>
      <t xml:space="preserve"> you wish to do a custom allocation method.</t>
    </r>
  </si>
  <si>
    <t>Depot sale</t>
  </si>
  <si>
    <t>Heavy vehicles</t>
  </si>
  <si>
    <t>Equipment sale</t>
  </si>
  <si>
    <t>IT sale</t>
  </si>
  <si>
    <t>Output: forecast capex by DNSP defined category</t>
  </si>
  <si>
    <t>Please select the stage of the revenue determination applicable.</t>
  </si>
  <si>
    <t>Please input the first year of the forecast regulatory period. This should follow the YYYY-YY format.</t>
  </si>
  <si>
    <t>Provides options for the determination stage selection.</t>
  </si>
  <si>
    <t>Provides options for the trading name selection and determines the jurisdiction of the distributor.</t>
  </si>
  <si>
    <t>AER use only</t>
  </si>
  <si>
    <t>Please enter the portion of overheads that are variable. The AER approach is 75% fixed and 25% variable, any deviation from this will require justification. OPTIONAL: please enter a productivitiy factor to be applied cumulatively from the first year of the forecast period.</t>
  </si>
  <si>
    <t>Default method of forecasting capitalised overheads: compiles forecast escalated capitalised internal labour that attracts capitalised overhead, used to calculate the overhead rate.</t>
  </si>
  <si>
    <t>Default method of forecasting capitalised overheads: compiles forecast escalated direct capex that attracts capitalised overhead, used to calculate the overhead rate.</t>
  </si>
  <si>
    <t>Default method of forecasting capitalised overheads: compiles forecast unescalated capitalised internal labour that attracts capitalised overheads.</t>
  </si>
  <si>
    <t>Default method of forecasting capitalised overheads: compiles forecast unescalated direct capex that attracts capitalised overheads.</t>
  </si>
  <si>
    <t>Calculates the cumulative effect of a productivity adjustment if applied.</t>
  </si>
  <si>
    <t>Contains project/program names and ID carried over from the input sheet.</t>
  </si>
  <si>
    <t>Contains project/program categories carried over from the input sheet.</t>
  </si>
  <si>
    <t>Calculates real price escalators for each project and program based on the proportion of internal labour, contract labour and non-labour costs to total gross direct capex.</t>
  </si>
  <si>
    <t>Data centres</t>
  </si>
  <si>
    <t>Project 13</t>
  </si>
  <si>
    <t>Project 14</t>
  </si>
  <si>
    <t>Project 15</t>
  </si>
  <si>
    <t>Project 16</t>
  </si>
  <si>
    <t>Project 17</t>
  </si>
  <si>
    <t>Project 18</t>
  </si>
  <si>
    <t>Project 19</t>
  </si>
  <si>
    <t>Project 20</t>
  </si>
  <si>
    <t>Project 21</t>
  </si>
  <si>
    <t>Project 22</t>
  </si>
  <si>
    <t>Project 23</t>
  </si>
  <si>
    <t>Project 24</t>
  </si>
  <si>
    <t>Project 25</t>
  </si>
  <si>
    <t>Project 26</t>
  </si>
  <si>
    <t>Project 27</t>
  </si>
  <si>
    <t>Project 28</t>
  </si>
  <si>
    <t>Project 29</t>
  </si>
  <si>
    <t>Project 30</t>
  </si>
  <si>
    <t>Project 31</t>
  </si>
  <si>
    <t>Project 32</t>
  </si>
  <si>
    <t>Project 33</t>
  </si>
  <si>
    <t>Project 34</t>
  </si>
  <si>
    <t>Project 35</t>
  </si>
  <si>
    <t>Project 36</t>
  </si>
  <si>
    <t>Project 37</t>
  </si>
  <si>
    <t>Project 38</t>
  </si>
  <si>
    <t>Project 39</t>
  </si>
  <si>
    <t>Project 40</t>
  </si>
  <si>
    <t>Project 41</t>
  </si>
  <si>
    <t>Project 42</t>
  </si>
  <si>
    <t>Project 43</t>
  </si>
  <si>
    <t>Project 44</t>
  </si>
  <si>
    <t>Project 45</t>
  </si>
  <si>
    <t>Project 46</t>
  </si>
  <si>
    <t>Project 47</t>
  </si>
  <si>
    <t>Project 48</t>
  </si>
  <si>
    <t>Project 49</t>
  </si>
  <si>
    <t>Project 50</t>
  </si>
  <si>
    <t>Business connections</t>
  </si>
  <si>
    <t>Residential connections</t>
  </si>
  <si>
    <t>Substations</t>
  </si>
  <si>
    <t>Poles</t>
  </si>
  <si>
    <t>Transformers</t>
  </si>
  <si>
    <t>Cyber</t>
  </si>
  <si>
    <t>Innovation</t>
  </si>
  <si>
    <t>Other non-network</t>
  </si>
  <si>
    <t>Conductors</t>
  </si>
  <si>
    <t>For AER use only</t>
  </si>
  <si>
    <t>These cells have formulas and validations in them, including when they appear blank. Please do not edit these cells. All cells in the grey and orange worksheets are this type.</t>
  </si>
  <si>
    <t>These cells are marked confidential.</t>
  </si>
  <si>
    <t>This is where you must enter data. Yellow cells are in all of the yellow worksheets, and not in any other worksheet.</t>
  </si>
  <si>
    <t>Entering data into these cells is optional.</t>
  </si>
  <si>
    <t>Please select your business name. This is used to determine the inflation method and is also shown in cell A1 throughout the model.</t>
  </si>
  <si>
    <t>Calculates CPI escalators. Please enter CPI (year-on-year change, following the correct method from the RFM dependent on jurisdiction).</t>
  </si>
  <si>
    <t>Please enter the percentage of the projects total cost to be immediately expensed. For clarity, total costs includes direct costs, overheads and escalations.</t>
  </si>
  <si>
    <t>Please enter your forecast asset disposals by relevant description and assign an asset class.</t>
  </si>
  <si>
    <t xml:space="preserve">Default method of forecasting capitalised overheads: calculates forecast capitalised overheads based on the change in costs attracting overheads and assuming 25 per cent of capitalised overheads vary with changes in these costs. </t>
  </si>
  <si>
    <t>AER decision</t>
  </si>
  <si>
    <t>These cells indicate changes made by the AER in either the draft or final decision.</t>
  </si>
  <si>
    <t>Service</t>
  </si>
  <si>
    <t>Type of service</t>
  </si>
  <si>
    <t>SCS</t>
  </si>
  <si>
    <t>DFA</t>
  </si>
  <si>
    <t>Standard Control Services</t>
  </si>
  <si>
    <t>Dual Function Assets</t>
  </si>
  <si>
    <t>Produces forecast capex and immediate expensing tables in PTRM format for standard control services assets.</t>
  </si>
  <si>
    <r>
      <rPr>
        <b/>
        <sz val="10"/>
        <rFont val="Calibri"/>
        <family val="2"/>
        <scheme val="minor"/>
      </rPr>
      <t xml:space="preserve">Hidden tab. </t>
    </r>
    <r>
      <rPr>
        <sz val="10"/>
        <rFont val="Calibri"/>
        <family val="2"/>
        <scheme val="minor"/>
      </rPr>
      <t>Produces forecast capex and immediate expensing tables in PTRM format for dual function assets.</t>
    </r>
  </si>
  <si>
    <t>Produces forecast capex by capex drivers that are set by the DNSP.</t>
  </si>
  <si>
    <t>Calculates proportion of costs allocated to either SCS or DFA, based on the PTRM asset class.</t>
  </si>
  <si>
    <t>Filterts the immediate expensing for dual function assets</t>
  </si>
  <si>
    <t>Output - SCS: gross forecast capex by PTRM asset class.</t>
  </si>
  <si>
    <t>Filters the immediate expensing for standard control services assets</t>
  </si>
  <si>
    <t>Output - SCS: forecast type 1 (cash) capital contributions by PTRM asset class.</t>
  </si>
  <si>
    <t>Output - SCS: forecast asset disposals by PTRM asset class.</t>
  </si>
  <si>
    <t>Output - SCS: net forecast capex by PTRM asset class.</t>
  </si>
  <si>
    <t>Output - SCS: immediate expensing of capex by PTRM asset class.</t>
  </si>
  <si>
    <t>Output - DFA: gross forecast capex by PTRM asset class.</t>
  </si>
  <si>
    <t>Output - DFA: forecast type 1 (cash) capital contributions by PTRM asset class.</t>
  </si>
  <si>
    <t>Output - DFA: forecast asset disposals by PTRM asset class.</t>
  </si>
  <si>
    <t>Output - DFA: net forecast capex by PTRM asset class.</t>
  </si>
  <si>
    <t>Output - DFA: immediate expensing of capex by PTRM asset class.</t>
  </si>
  <si>
    <t>Calculations: historical expenditure</t>
  </si>
  <si>
    <t>To input alternative forecasts where a projects direct costs are not accepted.</t>
  </si>
  <si>
    <t>To input alternative forecasts where a projects type 1 capital contributions are not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</si>
</sst>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 #,##0.00_-;_-* &quot;-&quot;??_-;_-@_-"/>
    <numFmt numFmtId="164" formatCode="_(* #,##0.00_);_(* \(#,##0.00\);_(* &quot;-&quot;??_);_(@_)"/>
    <numFmt numFmtId="165" formatCode="_(#,##0.00%_);_(#,##0.00%_);_(&quot;-&quot;_)"/>
    <numFmt numFmtId="166" formatCode="_(#,##0.00_);_(#,##0.00_);_(&quot;-&quot;_)"/>
    <numFmt numFmtId="167" formatCode="_(#,##0_);_(#,##0_);_(&quot;-&quot;_)"/>
    <numFmt numFmtId="168" formatCode="_-* #,##0_-;\-* #,##0_-;_-* &quot;-&quot;??_-;_-@_-"/>
    <numFmt numFmtId="169" formatCode="[$-C09]dd\-mmm\-yy;@"/>
    <numFmt numFmtId="170" formatCode="0.0"/>
    <numFmt numFmtId="171" formatCode="_-&quot;$&quot;* #,##0_-;\-&quot;$&quot;* #,##0_-;_-&quot;$&quot;* &quot;-&quot;??_-;_-@_-"/>
    <numFmt numFmtId="172" formatCode="_(* #,##0.0000_);_(* \(#,##0.0000\);_(* &quot;-&quot;??_);_(@_)"/>
    <numFmt numFmtId="173" formatCode="_(&quot;$&quot;* #,##0.000_);_(&quot;$&quot;* \(#,##0.000\);_(&quot;$&quot;* &quot;-&quot;??_);_(@_)"/>
    <numFmt numFmtId="174" formatCode="_-* #,##0.000000_-;\-* #,##0.000000_-;_-* &quot;-&quot;??_-;_-@_-"/>
    <numFmt numFmtId="175" formatCode="[Red]\●;[Red]\●;[Color10]\●"/>
    <numFmt numFmtId="176" formatCode="0.0000"/>
    <numFmt numFmtId="177" formatCode="0.00000000"/>
    <numFmt numFmtId="178" formatCode="_(#,##0.000_);_(#,##0.000_);_(&quot;-&quot;_)"/>
    <numFmt numFmtId="179" formatCode="0.0000000000000000%"/>
    <numFmt numFmtId="180" formatCode="_(* #,##0.0000000_);_(* \(#,##0.0000000\);_(* &quot;-&quot;??_);_(@_)"/>
    <numFmt numFmtId="181" formatCode="0.00_ ;[Red]\-0.00;\-;"/>
    <numFmt numFmtId="182" formatCode="_(#,##0%_);[Red]_(\-#,##0%_);_(&quot;-&quot;_)"/>
    <numFmt numFmtId="183" formatCode="_(#,##0.00%_);[Red]_(\-#,##0.00%_);_(&quot;-&quot;_)"/>
    <numFmt numFmtId="184" formatCode="[Red]\●;[Red]\●;&quot;&quot;"/>
    <numFmt numFmtId="185" formatCode="[Red]\●;[Red]\●;"/>
    <numFmt numFmtId="186" formatCode="_-* #,##0_-;[Red]\(#,##0\)_-;_-* &quot;-&quot;??_-;_-@_-"/>
    <numFmt numFmtId="187" formatCode="_(* #,##0_);_(* \(#,##0\);_(* &quot;-&quot;_);_(@_)"/>
    <numFmt numFmtId="188" formatCode="_-* #,##0.00_-;[Red]\(#,##0.00\)_-;_-* &quot;-&quot;??_-;_-@_-"/>
    <numFmt numFmtId="189" formatCode="_-* #,##0.0000_-;\-* #,##0.0000_-;_-* &quot;-&quot;??_-;_-@_-"/>
    <numFmt numFmtId="190" formatCode="_-* #,##0.00_-;[Red]\(#,##0.00\)_-;_-* &quot;-&quot;??_-;_-@_-\'"/>
    <numFmt numFmtId="191" formatCode="_-* #,##0.0000_-;[Red]\(#,##0.0000\)_-;_-* &quot;-&quot;??_-;_-@_-"/>
    <numFmt numFmtId="192" formatCode="[Color45]\●;[Color45]\●;&quot;&quot;"/>
  </numFmts>
  <fonts count="57" x14ac:knownFonts="1">
    <font>
      <sz val="10"/>
      <color theme="1"/>
      <name val="Arial"/>
      <family val="2"/>
    </font>
    <font>
      <sz val="11"/>
      <color theme="1"/>
      <name val="Calibri"/>
      <family val="2"/>
      <scheme val="minor"/>
    </font>
    <font>
      <sz val="10"/>
      <color theme="1"/>
      <name val="Arial"/>
      <family val="2"/>
    </font>
    <font>
      <b/>
      <sz val="10"/>
      <color theme="1"/>
      <name val="Arial"/>
      <family val="2"/>
    </font>
    <font>
      <b/>
      <sz val="10"/>
      <color rgb="FFFF0000"/>
      <name val="Arial"/>
      <family val="2"/>
    </font>
    <font>
      <b/>
      <sz val="10"/>
      <color rgb="FF0000FF"/>
      <name val="Arial"/>
      <family val="2"/>
    </font>
    <font>
      <b/>
      <sz val="10"/>
      <name val="Arial"/>
      <family val="2"/>
    </font>
    <font>
      <sz val="10"/>
      <name val="Arial"/>
      <family val="2"/>
    </font>
    <font>
      <b/>
      <sz val="12"/>
      <color theme="0"/>
      <name val="Calibri"/>
      <family val="2"/>
      <scheme val="minor"/>
    </font>
    <font>
      <b/>
      <sz val="12"/>
      <color theme="0"/>
      <name val="Arial"/>
      <family val="2"/>
    </font>
    <font>
      <sz val="8"/>
      <name val="Arial"/>
      <family val="2"/>
    </font>
    <font>
      <sz val="11"/>
      <name val="Calibri"/>
      <family val="2"/>
      <scheme val="minor"/>
    </font>
    <font>
      <b/>
      <sz val="8"/>
      <name val="Arial"/>
      <family val="2"/>
    </font>
    <font>
      <sz val="8"/>
      <color theme="1"/>
      <name val="Arial"/>
      <family val="2"/>
    </font>
    <font>
      <sz val="10"/>
      <color theme="0"/>
      <name val="Arial"/>
      <family val="2"/>
    </font>
    <font>
      <b/>
      <sz val="8"/>
      <color theme="1"/>
      <name val="Arial"/>
      <family val="2"/>
    </font>
    <font>
      <i/>
      <sz val="10"/>
      <color theme="1"/>
      <name val="Arial"/>
      <family val="2"/>
    </font>
    <font>
      <b/>
      <sz val="10"/>
      <color theme="0"/>
      <name val="Arial"/>
      <family val="2"/>
    </font>
    <font>
      <b/>
      <sz val="11"/>
      <color theme="0"/>
      <name val="Arial"/>
      <family val="2"/>
    </font>
    <font>
      <b/>
      <sz val="8"/>
      <color rgb="FF7030A0"/>
      <name val="Arial"/>
      <family val="2"/>
    </font>
    <font>
      <sz val="8"/>
      <name val="Helvetica"/>
      <family val="2"/>
    </font>
    <font>
      <sz val="8"/>
      <name val="Calibri"/>
      <family val="2"/>
      <scheme val="minor"/>
    </font>
    <font>
      <sz val="10"/>
      <color indexed="8"/>
      <name val="Arial"/>
      <family val="2"/>
    </font>
    <font>
      <b/>
      <sz val="10"/>
      <color theme="0" tint="-4.9989318521683403E-2"/>
      <name val="Arial"/>
      <family val="2"/>
    </font>
    <font>
      <sz val="10"/>
      <name val="Calibri"/>
      <family val="2"/>
      <scheme val="minor"/>
    </font>
    <font>
      <u/>
      <sz val="10"/>
      <color theme="10"/>
      <name val="Arial"/>
      <family val="2"/>
    </font>
    <font>
      <b/>
      <i/>
      <sz val="10"/>
      <color theme="1"/>
      <name val="Arial"/>
      <family val="2"/>
    </font>
    <font>
      <sz val="10"/>
      <color rgb="FFFF0000"/>
      <name val="Arial"/>
      <family val="2"/>
    </font>
    <font>
      <b/>
      <sz val="11"/>
      <color theme="0"/>
      <name val="Calibri"/>
      <family val="2"/>
      <scheme val="minor"/>
    </font>
    <font>
      <b/>
      <sz val="10"/>
      <name val="Calibri"/>
      <family val="2"/>
      <scheme val="minor"/>
    </font>
    <font>
      <b/>
      <sz val="16"/>
      <color rgb="FFFFFFFF"/>
      <name val="Arial"/>
      <family val="2"/>
    </font>
    <font>
      <b/>
      <sz val="14"/>
      <color rgb="FFFFFFFF"/>
      <name val="Calibri"/>
      <family val="2"/>
      <scheme val="minor"/>
    </font>
    <font>
      <b/>
      <sz val="10"/>
      <color theme="0"/>
      <name val="Calibri"/>
      <family val="2"/>
      <scheme val="minor"/>
    </font>
    <font>
      <b/>
      <sz val="14"/>
      <color theme="3" tint="0.59996337778862885"/>
      <name val="Calibri"/>
      <family val="2"/>
      <scheme val="minor"/>
    </font>
    <font>
      <b/>
      <sz val="14"/>
      <color indexed="9"/>
      <name val="Calibri"/>
      <family val="2"/>
      <scheme val="minor"/>
    </font>
    <font>
      <b/>
      <sz val="10"/>
      <color indexed="8"/>
      <name val="Calibri"/>
      <family val="2"/>
    </font>
    <font>
      <sz val="10"/>
      <color rgb="FF000000"/>
      <name val="Calibri"/>
      <family val="2"/>
      <scheme val="minor"/>
    </font>
    <font>
      <b/>
      <sz val="10"/>
      <color indexed="8"/>
      <name val="Calibri"/>
      <family val="2"/>
      <scheme val="minor"/>
    </font>
    <font>
      <sz val="10"/>
      <color indexed="8"/>
      <name val="Calibri"/>
      <family val="2"/>
      <scheme val="minor"/>
    </font>
    <font>
      <b/>
      <i/>
      <sz val="10"/>
      <color theme="1"/>
      <name val="Calibri"/>
      <family val="2"/>
      <scheme val="minor"/>
    </font>
    <font>
      <b/>
      <sz val="11"/>
      <color indexed="9"/>
      <name val="Calibri"/>
      <family val="2"/>
      <scheme val="minor"/>
    </font>
    <font>
      <i/>
      <sz val="8"/>
      <name val="Calibri"/>
      <family val="2"/>
      <scheme val="minor"/>
    </font>
    <font>
      <b/>
      <sz val="11"/>
      <color theme="8" tint="-0.249977111117893"/>
      <name val="Calibri"/>
      <family val="2"/>
      <scheme val="minor"/>
    </font>
    <font>
      <i/>
      <sz val="10"/>
      <color theme="1"/>
      <name val="Calibri"/>
      <family val="2"/>
      <scheme val="minor"/>
    </font>
    <font>
      <b/>
      <sz val="9"/>
      <color theme="8" tint="-0.249977111117893"/>
      <name val="Calibri"/>
      <family val="2"/>
      <scheme val="minor"/>
    </font>
    <font>
      <i/>
      <sz val="10"/>
      <name val="Calibri"/>
      <family val="2"/>
      <scheme val="minor"/>
    </font>
    <font>
      <sz val="10"/>
      <color theme="1"/>
      <name val="Calibri"/>
      <family val="2"/>
      <scheme val="minor"/>
    </font>
    <font>
      <b/>
      <sz val="10"/>
      <color theme="1"/>
      <name val="Calibri"/>
      <family val="2"/>
      <scheme val="minor"/>
    </font>
    <font>
      <b/>
      <sz val="10"/>
      <color theme="8" tint="-0.249977111117893"/>
      <name val="Calibri"/>
      <family val="2"/>
      <scheme val="minor"/>
    </font>
    <font>
      <sz val="8"/>
      <color rgb="FFFF0000"/>
      <name val="Calibri"/>
      <family val="2"/>
      <scheme val="minor"/>
    </font>
    <font>
      <b/>
      <sz val="8"/>
      <name val="Calibri"/>
      <family val="2"/>
      <scheme val="minor"/>
    </font>
    <font>
      <i/>
      <sz val="8"/>
      <color rgb="FFFF0000"/>
      <name val="Calibri"/>
      <family val="2"/>
      <scheme val="minor"/>
    </font>
    <font>
      <b/>
      <u/>
      <sz val="10"/>
      <color theme="1"/>
      <name val="Calibri"/>
      <family val="2"/>
      <scheme val="minor"/>
    </font>
    <font>
      <u/>
      <sz val="10"/>
      <name val="Calibri"/>
      <family val="2"/>
      <scheme val="minor"/>
    </font>
    <font>
      <u/>
      <sz val="10"/>
      <color theme="1"/>
      <name val="Calibri"/>
      <family val="2"/>
      <scheme val="minor"/>
    </font>
    <font>
      <sz val="9"/>
      <color theme="1"/>
      <name val="Calibri"/>
      <family val="2"/>
      <scheme val="minor"/>
    </font>
    <font>
      <sz val="10"/>
      <color rgb="FFFF0000"/>
      <name val="Calibri"/>
      <family val="2"/>
      <scheme val="minor"/>
    </font>
  </fonts>
  <fills count="2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rgb="FFFFCCCC"/>
        <bgColor indexed="64"/>
      </patternFill>
    </fill>
    <fill>
      <patternFill patternType="solid">
        <fgColor rgb="FFFFFFE1"/>
        <bgColor rgb="FF000000"/>
      </patternFill>
    </fill>
    <fill>
      <patternFill patternType="solid">
        <fgColor rgb="FFFFFFCC"/>
        <bgColor rgb="FF000000"/>
      </patternFill>
    </fill>
    <fill>
      <patternFill patternType="solid">
        <fgColor rgb="FF808080"/>
        <bgColor rgb="FF000000"/>
      </patternFill>
    </fill>
    <fill>
      <patternFill patternType="solid">
        <fgColor rgb="FF2E3F51"/>
        <bgColor indexed="64"/>
      </patternFill>
    </fill>
    <fill>
      <patternFill patternType="solid">
        <fgColor theme="3" tint="0.79998168889431442"/>
        <bgColor rgb="FF000000"/>
      </patternFill>
    </fill>
    <fill>
      <patternFill patternType="solid">
        <fgColor indexed="8"/>
        <bgColor indexed="64"/>
      </patternFill>
    </fill>
    <fill>
      <patternFill patternType="solid">
        <fgColor rgb="FFE06026"/>
        <bgColor rgb="FF000000"/>
      </patternFill>
    </fill>
    <fill>
      <patternFill patternType="solid">
        <fgColor rgb="FFE06026"/>
        <bgColor indexed="64"/>
      </patternFill>
    </fill>
    <fill>
      <patternFill patternType="solid">
        <fgColor theme="6"/>
        <bgColor indexed="64"/>
      </patternFill>
    </fill>
    <fill>
      <patternFill patternType="solid">
        <fgColor rgb="FFDBD6BF"/>
        <bgColor indexed="64"/>
      </patternFill>
    </fill>
    <fill>
      <patternFill patternType="solid">
        <fgColor rgb="FFF2F2F2"/>
        <bgColor indexed="64"/>
      </patternFill>
    </fill>
    <fill>
      <patternFill patternType="solid">
        <fgColor theme="4"/>
        <bgColor indexed="64"/>
      </patternFill>
    </fill>
    <fill>
      <patternFill patternType="solid">
        <fgColor theme="9"/>
        <bgColor rgb="FF000000"/>
      </patternFill>
    </fill>
    <fill>
      <patternFill patternType="solid">
        <fgColor rgb="FF5F9E88"/>
        <bgColor indexed="64"/>
      </patternFill>
    </fill>
    <fill>
      <patternFill patternType="solid">
        <fgColor theme="5"/>
        <bgColor indexed="64"/>
      </patternFill>
    </fill>
    <fill>
      <patternFill patternType="solid">
        <fgColor theme="6" tint="0.79998168889431442"/>
        <bgColor indexed="64"/>
      </patternFill>
    </fill>
    <fill>
      <patternFill patternType="solid">
        <fgColor rgb="FF25C6FF"/>
        <bgColor indexed="64"/>
      </patternFill>
    </fill>
    <fill>
      <patternFill patternType="solid">
        <fgColor theme="7" tint="0.79998168889431442"/>
        <bgColor indexed="64"/>
      </patternFill>
    </fill>
    <fill>
      <patternFill patternType="solid">
        <fgColor rgb="FFE4F0DC"/>
        <bgColor indexed="64"/>
      </patternFill>
    </fill>
    <fill>
      <patternFill patternType="solid">
        <fgColor rgb="FFD4B0CB"/>
        <bgColor indexed="64"/>
      </patternFill>
    </fill>
    <fill>
      <patternFill patternType="solid">
        <fgColor theme="8"/>
        <bgColor rgb="FF000000"/>
      </patternFill>
    </fill>
  </fills>
  <borders count="39">
    <border>
      <left/>
      <right/>
      <top/>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indexed="64"/>
      </right>
      <top style="medium">
        <color indexed="64"/>
      </top>
      <bottom style="thin">
        <color rgb="FFA6A6A6"/>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indexed="64"/>
      </top>
      <bottom style="thin">
        <color theme="0" tint="-0.24994659260841701"/>
      </bottom>
      <diagonal/>
    </border>
    <border>
      <left style="thin">
        <color theme="0"/>
      </left>
      <right/>
      <top style="thin">
        <color theme="0"/>
      </top>
      <bottom style="thin">
        <color indexed="64"/>
      </bottom>
      <diagonal/>
    </border>
    <border>
      <left/>
      <right/>
      <top style="medium">
        <color indexed="64"/>
      </top>
      <bottom style="medium">
        <color indexed="64"/>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indexed="64"/>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4659260841701"/>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bottom/>
      <diagonal/>
    </border>
  </borders>
  <cellStyleXfs count="14">
    <xf numFmtId="0" fontId="0" fillId="0" borderId="0"/>
    <xf numFmtId="9" fontId="2" fillId="0" borderId="0" applyFont="0" applyFill="0" applyBorder="0" applyAlignment="0" applyProtection="0"/>
    <xf numFmtId="164" fontId="2" fillId="0" borderId="0" applyFont="0" applyFill="0" applyBorder="0" applyAlignment="0" applyProtection="0"/>
    <xf numFmtId="169" fontId="8" fillId="2" borderId="0">
      <alignment vertical="center"/>
      <protection locked="0"/>
    </xf>
    <xf numFmtId="0" fontId="9" fillId="2" borderId="1">
      <alignment vertical="center"/>
    </xf>
    <xf numFmtId="0" fontId="7" fillId="0" borderId="0"/>
    <xf numFmtId="169" fontId="1" fillId="0" borderId="0"/>
    <xf numFmtId="175" fontId="20" fillId="0" borderId="0">
      <alignment horizontal="center" vertical="center"/>
    </xf>
    <xf numFmtId="0" fontId="25" fillId="0" borderId="0" applyNumberFormat="0" applyFill="0" applyBorder="0" applyAlignment="0" applyProtection="0"/>
    <xf numFmtId="186" fontId="11" fillId="8" borderId="20" applyBorder="0">
      <alignment horizontal="right"/>
      <protection locked="0"/>
    </xf>
    <xf numFmtId="0" fontId="30" fillId="10" borderId="0" applyAlignment="0">
      <alignment horizontal="left" vertical="center"/>
    </xf>
    <xf numFmtId="187" fontId="28" fillId="11" borderId="23">
      <alignment horizontal="centerContinuous" vertical="center" wrapText="1"/>
    </xf>
    <xf numFmtId="0" fontId="33" fillId="0" borderId="0">
      <alignment vertical="center"/>
    </xf>
    <xf numFmtId="168" fontId="35" fillId="17" borderId="24" applyBorder="0">
      <alignment horizontal="right" vertical="center"/>
      <protection locked="0"/>
    </xf>
  </cellStyleXfs>
  <cellXfs count="263">
    <xf numFmtId="0" fontId="0" fillId="0" borderId="0" xfId="0"/>
    <xf numFmtId="0" fontId="13" fillId="3" borderId="0" xfId="0" applyFont="1" applyFill="1"/>
    <xf numFmtId="0" fontId="3" fillId="3" borderId="0" xfId="0" applyFont="1" applyFill="1"/>
    <xf numFmtId="175" fontId="21" fillId="0" borderId="0" xfId="7" applyFont="1">
      <alignment horizontal="center" vertical="center"/>
    </xf>
    <xf numFmtId="0" fontId="0" fillId="0" borderId="0" xfId="0" applyAlignment="1">
      <alignment vertical="center"/>
    </xf>
    <xf numFmtId="168" fontId="18" fillId="4" borderId="0" xfId="0" applyNumberFormat="1" applyFont="1" applyFill="1" applyAlignment="1">
      <alignment horizontal="center"/>
    </xf>
    <xf numFmtId="0" fontId="7" fillId="0" borderId="0" xfId="0" applyFont="1" applyAlignment="1">
      <alignment vertical="center"/>
    </xf>
    <xf numFmtId="0" fontId="7" fillId="0" borderId="0" xfId="0" applyFont="1" applyAlignment="1">
      <alignment horizontal="center" vertical="center"/>
    </xf>
    <xf numFmtId="168" fontId="18" fillId="0" borderId="0" xfId="0" applyNumberFormat="1" applyFont="1"/>
    <xf numFmtId="175" fontId="11" fillId="0" borderId="0" xfId="7" applyFont="1">
      <alignment horizontal="center" vertical="center"/>
    </xf>
    <xf numFmtId="0" fontId="7" fillId="0" borderId="0" xfId="0" applyFont="1"/>
    <xf numFmtId="0" fontId="0" fillId="0" borderId="0" xfId="0" applyAlignment="1">
      <alignment horizontal="center" vertical="center"/>
    </xf>
    <xf numFmtId="0" fontId="0" fillId="0" borderId="0" xfId="0" applyAlignment="1">
      <alignment wrapText="1"/>
    </xf>
    <xf numFmtId="175" fontId="21" fillId="6" borderId="0" xfId="7" applyFont="1" applyFill="1">
      <alignment horizontal="center" vertical="center"/>
    </xf>
    <xf numFmtId="0" fontId="6" fillId="0" borderId="0" xfId="0" applyFont="1"/>
    <xf numFmtId="0" fontId="0" fillId="0" borderId="0" xfId="0" applyAlignment="1">
      <alignment horizontal="center"/>
    </xf>
    <xf numFmtId="0" fontId="3" fillId="0" borderId="0" xfId="0" applyFont="1"/>
    <xf numFmtId="0" fontId="19" fillId="0" borderId="0" xfId="0" applyFont="1" applyAlignment="1">
      <alignment horizontal="center" vertical="center" wrapText="1"/>
    </xf>
    <xf numFmtId="0" fontId="14" fillId="0" borderId="0" xfId="0" applyFont="1" applyAlignment="1">
      <alignment vertical="center"/>
    </xf>
    <xf numFmtId="168" fontId="17" fillId="0" borderId="0" xfId="0" applyNumberFormat="1" applyFont="1" applyAlignment="1">
      <alignment vertical="center"/>
    </xf>
    <xf numFmtId="0" fontId="14" fillId="0" borderId="0" xfId="0" applyFont="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xf>
    <xf numFmtId="10" fontId="16" fillId="0" borderId="0" xfId="1" applyNumberFormat="1" applyFont="1" applyFill="1" applyBorder="1" applyAlignment="1">
      <alignment horizontal="center" vertical="center"/>
    </xf>
    <xf numFmtId="0" fontId="12" fillId="0" borderId="0" xfId="0" applyFont="1" applyAlignment="1">
      <alignment vertical="center"/>
    </xf>
    <xf numFmtId="168" fontId="12" fillId="0" borderId="0" xfId="0" applyNumberFormat="1" applyFont="1"/>
    <xf numFmtId="3" fontId="3" fillId="0" borderId="0" xfId="0" applyNumberFormat="1" applyFont="1" applyAlignment="1">
      <alignment horizontal="center"/>
    </xf>
    <xf numFmtId="165" fontId="5" fillId="0" borderId="0" xfId="1" applyNumberFormat="1" applyFont="1" applyFill="1" applyBorder="1"/>
    <xf numFmtId="165" fontId="6" fillId="0" borderId="0" xfId="1" applyNumberFormat="1" applyFont="1" applyFill="1" applyBorder="1" applyAlignment="1">
      <alignment horizontal="center" vertical="center"/>
    </xf>
    <xf numFmtId="0" fontId="3" fillId="0" borderId="0" xfId="0" applyFont="1" applyAlignment="1">
      <alignment wrapText="1"/>
    </xf>
    <xf numFmtId="175" fontId="0" fillId="0" borderId="0" xfId="0" applyNumberFormat="1" applyAlignment="1">
      <alignment horizontal="center"/>
    </xf>
    <xf numFmtId="167" fontId="0" fillId="0" borderId="0" xfId="0" applyNumberFormat="1"/>
    <xf numFmtId="0" fontId="0" fillId="0" borderId="0" xfId="0" applyAlignment="1">
      <alignment horizontal="left" vertical="center"/>
    </xf>
    <xf numFmtId="0" fontId="3" fillId="0" borderId="0" xfId="0" applyFont="1" applyAlignment="1">
      <alignment horizontal="right"/>
    </xf>
    <xf numFmtId="0" fontId="13" fillId="0" borderId="0" xfId="0" applyFont="1"/>
    <xf numFmtId="0" fontId="10" fillId="0" borderId="0" xfId="0" applyFont="1" applyAlignment="1">
      <alignment vertical="center"/>
    </xf>
    <xf numFmtId="170" fontId="13" fillId="0" borderId="0" xfId="0" applyNumberFormat="1" applyFont="1"/>
    <xf numFmtId="175" fontId="13" fillId="0" borderId="0" xfId="0" applyNumberFormat="1" applyFont="1"/>
    <xf numFmtId="164" fontId="13" fillId="0" borderId="0" xfId="0" applyNumberFormat="1" applyFont="1" applyAlignment="1">
      <alignment vertical="center"/>
    </xf>
    <xf numFmtId="0" fontId="13" fillId="0" borderId="0" xfId="0" applyFont="1" applyAlignment="1">
      <alignment vertical="center"/>
    </xf>
    <xf numFmtId="0" fontId="15" fillId="0" borderId="0" xfId="0" applyFont="1" applyAlignment="1">
      <alignment horizontal="center" vertical="center"/>
    </xf>
    <xf numFmtId="0" fontId="0" fillId="0" borderId="0" xfId="0" quotePrefix="1" applyAlignment="1">
      <alignment wrapText="1"/>
    </xf>
    <xf numFmtId="0" fontId="4" fillId="0" borderId="0" xfId="0" applyFont="1" applyAlignment="1">
      <alignment horizontal="right"/>
    </xf>
    <xf numFmtId="171" fontId="3" fillId="0" borderId="0" xfId="0" applyNumberFormat="1" applyFont="1" applyAlignment="1">
      <alignment vertical="center"/>
    </xf>
    <xf numFmtId="170" fontId="0" fillId="0" borderId="0" xfId="0" applyNumberFormat="1"/>
    <xf numFmtId="176" fontId="0" fillId="0" borderId="0" xfId="0" applyNumberFormat="1"/>
    <xf numFmtId="0" fontId="4" fillId="0" borderId="0" xfId="0" applyFont="1" applyAlignment="1">
      <alignment vertical="center"/>
    </xf>
    <xf numFmtId="0" fontId="4" fillId="0" borderId="0" xfId="0" applyFont="1" applyAlignment="1">
      <alignment horizontal="center" vertical="center"/>
    </xf>
    <xf numFmtId="167" fontId="0" fillId="0" borderId="0" xfId="0" applyNumberFormat="1" applyAlignment="1">
      <alignment horizontal="center" vertical="center"/>
    </xf>
    <xf numFmtId="175" fontId="0" fillId="0" borderId="0" xfId="0" applyNumberFormat="1"/>
    <xf numFmtId="0" fontId="23" fillId="0" borderId="0" xfId="0" applyFont="1" applyAlignment="1">
      <alignment horizontal="center" wrapText="1"/>
    </xf>
    <xf numFmtId="172" fontId="6" fillId="0" borderId="0" xfId="2" applyNumberFormat="1" applyFont="1" applyFill="1" applyBorder="1" applyAlignment="1">
      <alignment horizontal="center" vertical="center"/>
    </xf>
    <xf numFmtId="0" fontId="4" fillId="0" borderId="0" xfId="0" applyFont="1" applyAlignment="1">
      <alignment horizontal="center" wrapText="1"/>
    </xf>
    <xf numFmtId="165" fontId="4" fillId="0" borderId="0" xfId="1" applyNumberFormat="1" applyFont="1" applyFill="1"/>
    <xf numFmtId="0" fontId="4" fillId="0" borderId="0" xfId="0" applyFont="1" applyAlignment="1">
      <alignment horizontal="center" vertical="center" wrapText="1"/>
    </xf>
    <xf numFmtId="165" fontId="4" fillId="0" borderId="0" xfId="1" applyNumberFormat="1" applyFont="1" applyFill="1" applyAlignment="1">
      <alignment horizontal="center" vertical="center"/>
    </xf>
    <xf numFmtId="0" fontId="3" fillId="0" borderId="0" xfId="0" applyFont="1" applyAlignment="1">
      <alignment horizontal="center" vertical="center" wrapText="1"/>
    </xf>
    <xf numFmtId="167" fontId="3" fillId="0" borderId="0" xfId="0" applyNumberFormat="1" applyFont="1" applyAlignment="1">
      <alignment horizontal="center" vertical="center"/>
    </xf>
    <xf numFmtId="175" fontId="7" fillId="0" borderId="0" xfId="0" applyNumberFormat="1" applyFont="1" applyAlignment="1">
      <alignment horizontal="center" vertical="center"/>
    </xf>
    <xf numFmtId="0" fontId="6" fillId="0" borderId="0" xfId="0" applyFont="1" applyAlignment="1">
      <alignment horizontal="center" vertical="center"/>
    </xf>
    <xf numFmtId="166" fontId="0" fillId="0" borderId="0" xfId="0" applyNumberFormat="1"/>
    <xf numFmtId="0" fontId="7" fillId="0" borderId="0" xfId="0" applyFont="1" applyAlignment="1">
      <alignment horizontal="left" vertical="center"/>
    </xf>
    <xf numFmtId="177" fontId="7" fillId="0" borderId="0" xfId="0" applyNumberFormat="1" applyFont="1" applyAlignment="1">
      <alignment horizontal="center" vertical="center"/>
    </xf>
    <xf numFmtId="0" fontId="4" fillId="0" borderId="0" xfId="0" applyFont="1"/>
    <xf numFmtId="0" fontId="3" fillId="0" borderId="0" xfId="0" applyFont="1" applyAlignment="1">
      <alignment horizontal="center" vertical="center"/>
    </xf>
    <xf numFmtId="178" fontId="0" fillId="0" borderId="0" xfId="0" applyNumberFormat="1"/>
    <xf numFmtId="0" fontId="14" fillId="0" borderId="0" xfId="0" applyFont="1"/>
    <xf numFmtId="173" fontId="15" fillId="0" borderId="0" xfId="0" applyNumberFormat="1" applyFont="1" applyAlignment="1">
      <alignment vertical="center"/>
    </xf>
    <xf numFmtId="0" fontId="10" fillId="0" borderId="0" xfId="0" applyFont="1"/>
    <xf numFmtId="174" fontId="13" fillId="0" borderId="0" xfId="0" applyNumberFormat="1" applyFont="1"/>
    <xf numFmtId="4" fontId="0" fillId="0" borderId="0" xfId="0" applyNumberFormat="1" applyAlignment="1">
      <alignment horizontal="center" vertical="center"/>
    </xf>
    <xf numFmtId="168" fontId="17" fillId="0" borderId="0" xfId="0" applyNumberFormat="1" applyFont="1"/>
    <xf numFmtId="164" fontId="4" fillId="0" borderId="0" xfId="2" applyFont="1" applyFill="1" applyBorder="1" applyAlignment="1">
      <alignment horizontal="center" vertical="center"/>
    </xf>
    <xf numFmtId="164" fontId="0" fillId="0" borderId="0" xfId="2" applyFont="1" applyFill="1" applyBorder="1" applyAlignment="1">
      <alignment horizontal="center" vertical="center"/>
    </xf>
    <xf numFmtId="164" fontId="0" fillId="0" borderId="0" xfId="2" applyFont="1" applyFill="1" applyAlignment="1">
      <alignment horizontal="center" vertical="center"/>
    </xf>
    <xf numFmtId="164" fontId="7" fillId="0" borderId="0" xfId="2" applyFont="1" applyFill="1" applyAlignment="1">
      <alignment horizontal="center" vertical="center"/>
    </xf>
    <xf numFmtId="0" fontId="16" fillId="0" borderId="0" xfId="0" applyFont="1" applyAlignment="1">
      <alignment vertical="center"/>
    </xf>
    <xf numFmtId="167" fontId="3" fillId="0" borderId="2" xfId="0" applyNumberFormat="1" applyFont="1" applyBorder="1" applyAlignment="1">
      <alignment horizontal="center" vertical="center"/>
    </xf>
    <xf numFmtId="9" fontId="0" fillId="0" borderId="0" xfId="1" applyFont="1" applyFill="1" applyBorder="1"/>
    <xf numFmtId="175" fontId="21" fillId="5" borderId="0" xfId="7" applyFont="1" applyFill="1">
      <alignment horizontal="center" vertical="center"/>
    </xf>
    <xf numFmtId="175" fontId="0" fillId="5" borderId="0" xfId="0" applyNumberFormat="1" applyFill="1" applyAlignment="1">
      <alignment horizontal="center"/>
    </xf>
    <xf numFmtId="0" fontId="10" fillId="0" borderId="0" xfId="0" applyFont="1" applyAlignment="1">
      <alignment horizontal="left" vertical="center"/>
    </xf>
    <xf numFmtId="0" fontId="0" fillId="0" borderId="0" xfId="0" applyAlignment="1">
      <alignment horizontal="left"/>
    </xf>
    <xf numFmtId="179" fontId="0" fillId="0" borderId="0" xfId="0" applyNumberFormat="1"/>
    <xf numFmtId="9" fontId="7" fillId="0" borderId="0" xfId="0" applyNumberFormat="1" applyFont="1" applyAlignment="1">
      <alignment horizontal="center" vertical="center"/>
    </xf>
    <xf numFmtId="164" fontId="0" fillId="0" borderId="0" xfId="2" applyFont="1" applyFill="1"/>
    <xf numFmtId="180" fontId="0" fillId="0" borderId="0" xfId="2" applyNumberFormat="1" applyFont="1" applyFill="1" applyAlignment="1">
      <alignment horizontal="center" vertical="center"/>
    </xf>
    <xf numFmtId="164" fontId="0" fillId="0" borderId="0" xfId="0" applyNumberFormat="1"/>
    <xf numFmtId="0" fontId="7" fillId="0" borderId="0" xfId="0" applyFont="1" applyAlignment="1">
      <alignment horizontal="right" vertical="center"/>
    </xf>
    <xf numFmtId="175" fontId="0" fillId="5" borderId="0" xfId="0" applyNumberFormat="1" applyFill="1" applyAlignment="1">
      <alignment horizontal="center" vertical="center"/>
    </xf>
    <xf numFmtId="175" fontId="0" fillId="0" borderId="0" xfId="0" applyNumberFormat="1" applyAlignment="1">
      <alignment horizontal="center" vertical="center"/>
    </xf>
    <xf numFmtId="0" fontId="0" fillId="0" borderId="16" xfId="0" applyBorder="1"/>
    <xf numFmtId="0" fontId="10" fillId="0" borderId="5" xfId="0" applyFont="1" applyBorder="1" applyAlignment="1">
      <alignment horizontal="left" vertical="center"/>
    </xf>
    <xf numFmtId="0" fontId="0" fillId="0" borderId="17" xfId="0" applyBorder="1"/>
    <xf numFmtId="181" fontId="0" fillId="0" borderId="0" xfId="0" applyNumberFormat="1" applyAlignment="1">
      <alignment horizontal="center"/>
    </xf>
    <xf numFmtId="0" fontId="0" fillId="0" borderId="14" xfId="0" applyBorder="1"/>
    <xf numFmtId="0" fontId="12" fillId="0" borderId="5" xfId="0" applyFont="1" applyBorder="1" applyAlignment="1">
      <alignment horizontal="left" vertical="center"/>
    </xf>
    <xf numFmtId="0" fontId="3" fillId="0" borderId="5" xfId="0" applyFont="1" applyBorder="1" applyAlignment="1">
      <alignment horizontal="left" vertical="center"/>
    </xf>
    <xf numFmtId="0" fontId="0" fillId="0" borderId="5" xfId="0" applyBorder="1" applyAlignment="1">
      <alignment horizontal="left"/>
    </xf>
    <xf numFmtId="170" fontId="3" fillId="0" borderId="0" xfId="0" applyNumberFormat="1" applyFont="1"/>
    <xf numFmtId="164" fontId="0" fillId="0" borderId="0" xfId="2" applyFont="1"/>
    <xf numFmtId="184" fontId="21" fillId="0" borderId="0" xfId="7" applyNumberFormat="1" applyFont="1">
      <alignment horizontal="center" vertical="center"/>
    </xf>
    <xf numFmtId="0" fontId="0" fillId="0" borderId="19" xfId="0" applyBorder="1"/>
    <xf numFmtId="185" fontId="21" fillId="5" borderId="0" xfId="7" applyNumberFormat="1" applyFont="1" applyFill="1">
      <alignment horizontal="center" vertical="center"/>
    </xf>
    <xf numFmtId="0" fontId="0" fillId="0" borderId="0" xfId="0" applyAlignment="1">
      <alignment horizontal="left" vertical="center" indent="1"/>
    </xf>
    <xf numFmtId="175" fontId="7" fillId="0" borderId="0" xfId="0" applyNumberFormat="1" applyFont="1" applyAlignment="1">
      <alignment horizontal="center"/>
    </xf>
    <xf numFmtId="168" fontId="24" fillId="9" borderId="21" xfId="9" applyNumberFormat="1" applyFont="1" applyFill="1" applyBorder="1">
      <alignment horizontal="right"/>
      <protection locked="0"/>
    </xf>
    <xf numFmtId="186" fontId="24" fillId="9" borderId="21" xfId="9" applyFont="1" applyFill="1" applyBorder="1" applyAlignment="1">
      <alignment horizontal="left"/>
      <protection locked="0"/>
    </xf>
    <xf numFmtId="186" fontId="24" fillId="9" borderId="21" xfId="9" applyFont="1" applyFill="1" applyBorder="1" applyAlignment="1">
      <alignment horizontal="center"/>
      <protection locked="0"/>
    </xf>
    <xf numFmtId="187" fontId="32" fillId="11" borderId="0" xfId="11" applyFont="1" applyBorder="1">
      <alignment horizontal="centerContinuous" vertical="center" wrapText="1"/>
    </xf>
    <xf numFmtId="186" fontId="24" fillId="9" borderId="21" xfId="9" applyFont="1" applyFill="1" applyBorder="1" applyAlignment="1">
      <alignment horizontal="center" vertical="center"/>
      <protection locked="0"/>
    </xf>
    <xf numFmtId="186" fontId="24" fillId="9" borderId="21" xfId="9" applyFont="1" applyFill="1" applyBorder="1" applyAlignment="1">
      <alignment horizontal="left" vertical="center"/>
      <protection locked="0"/>
    </xf>
    <xf numFmtId="186" fontId="24" fillId="12" borderId="21" xfId="9" applyFont="1" applyFill="1" applyBorder="1" applyAlignment="1">
      <alignment horizontal="center"/>
      <protection locked="0"/>
    </xf>
    <xf numFmtId="188" fontId="24" fillId="9" borderId="21" xfId="9" applyNumberFormat="1" applyFont="1" applyFill="1" applyBorder="1">
      <alignment horizontal="right"/>
      <protection locked="0"/>
    </xf>
    <xf numFmtId="0" fontId="34" fillId="13" borderId="0" xfId="0" applyFont="1" applyFill="1" applyAlignment="1">
      <alignment vertical="center"/>
    </xf>
    <xf numFmtId="0" fontId="31" fillId="14" borderId="0" xfId="10" applyFont="1" applyFill="1" applyAlignment="1">
      <alignment horizontal="left" vertical="center"/>
    </xf>
    <xf numFmtId="0" fontId="14" fillId="15" borderId="0" xfId="0" applyFont="1" applyFill="1"/>
    <xf numFmtId="168" fontId="36" fillId="18" borderId="0" xfId="13" applyFont="1" applyFill="1" applyBorder="1" applyAlignment="1">
      <alignment horizontal="center" wrapText="1"/>
      <protection locked="0"/>
    </xf>
    <xf numFmtId="175" fontId="24" fillId="19" borderId="0" xfId="7" applyFont="1" applyFill="1">
      <alignment horizontal="center" vertical="center"/>
    </xf>
    <xf numFmtId="0" fontId="34" fillId="13" borderId="0" xfId="0" applyFont="1" applyFill="1" applyAlignment="1">
      <alignment horizontal="right" vertical="center"/>
    </xf>
    <xf numFmtId="186" fontId="24" fillId="20" borderId="21" xfId="9" applyFont="1" applyFill="1" applyBorder="1" applyAlignment="1">
      <alignment horizontal="center"/>
      <protection locked="0"/>
    </xf>
    <xf numFmtId="0" fontId="28" fillId="21" borderId="0" xfId="12" applyFont="1" applyFill="1" applyAlignment="1">
      <alignment horizontal="center" vertical="center"/>
    </xf>
    <xf numFmtId="0" fontId="28" fillId="21" borderId="0" xfId="12" applyFont="1" applyFill="1">
      <alignment vertical="center"/>
    </xf>
    <xf numFmtId="168" fontId="37" fillId="18" borderId="21" xfId="13" applyFont="1" applyFill="1" applyBorder="1" applyProtection="1">
      <alignment horizontal="right" vertical="center"/>
    </xf>
    <xf numFmtId="168" fontId="38" fillId="18" borderId="21" xfId="13" applyFont="1" applyFill="1" applyBorder="1" applyProtection="1">
      <alignment horizontal="right" vertical="center"/>
    </xf>
    <xf numFmtId="168" fontId="38" fillId="18" borderId="21" xfId="13" applyFont="1" applyFill="1" applyBorder="1" applyAlignment="1" applyProtection="1">
      <alignment horizontal="left" vertical="center"/>
    </xf>
    <xf numFmtId="168" fontId="37" fillId="18" borderId="21" xfId="13" applyFont="1" applyFill="1" applyBorder="1" applyAlignment="1" applyProtection="1">
      <alignment horizontal="left" vertical="center"/>
    </xf>
    <xf numFmtId="0" fontId="28" fillId="21" borderId="0" xfId="12" applyFont="1" applyFill="1" applyAlignment="1">
      <alignment horizontal="left" vertical="center"/>
    </xf>
    <xf numFmtId="43" fontId="37" fillId="18" borderId="22" xfId="13" applyNumberFormat="1" applyFont="1" applyFill="1" applyBorder="1" applyProtection="1">
      <alignment horizontal="right" vertical="center"/>
    </xf>
    <xf numFmtId="168" fontId="38" fillId="18" borderId="21" xfId="13" applyFont="1" applyFill="1" applyBorder="1" applyAlignment="1" applyProtection="1">
      <alignment horizontal="left" vertical="center" indent="2"/>
    </xf>
    <xf numFmtId="187" fontId="32" fillId="22" borderId="0" xfId="11" applyFont="1" applyFill="1" applyBorder="1">
      <alignment horizontal="centerContinuous" vertical="center" wrapText="1"/>
    </xf>
    <xf numFmtId="168" fontId="38" fillId="18" borderId="21" xfId="13" applyFont="1" applyFill="1" applyBorder="1" applyAlignment="1" applyProtection="1">
      <alignment horizontal="center" vertical="center"/>
    </xf>
    <xf numFmtId="0" fontId="40" fillId="13" borderId="0" xfId="0" applyFont="1" applyFill="1" applyAlignment="1">
      <alignment vertical="center"/>
    </xf>
    <xf numFmtId="168" fontId="38" fillId="7" borderId="21" xfId="13" applyFont="1" applyFill="1" applyBorder="1" applyAlignment="1" applyProtection="1">
      <alignment horizontal="center" vertical="center"/>
    </xf>
    <xf numFmtId="189" fontId="38" fillId="18" borderId="21" xfId="13" applyNumberFormat="1" applyFont="1" applyFill="1" applyBorder="1" applyProtection="1">
      <alignment horizontal="right" vertical="center"/>
    </xf>
    <xf numFmtId="0" fontId="42" fillId="21" borderId="0" xfId="12" applyFont="1" applyFill="1" applyAlignment="1">
      <alignment horizontal="left" vertical="center"/>
    </xf>
    <xf numFmtId="0" fontId="43" fillId="23" borderId="0" xfId="12" applyFont="1" applyFill="1" applyAlignment="1">
      <alignment horizontal="left" vertical="center"/>
    </xf>
    <xf numFmtId="188" fontId="24" fillId="9" borderId="21" xfId="9" applyNumberFormat="1" applyFont="1" applyFill="1" applyBorder="1" applyAlignment="1">
      <alignment horizontal="center" vertical="center"/>
      <protection locked="0"/>
    </xf>
    <xf numFmtId="168" fontId="38" fillId="24" borderId="21" xfId="13" applyFont="1" applyFill="1" applyBorder="1" applyAlignment="1" applyProtection="1">
      <alignment horizontal="center" vertical="center"/>
    </xf>
    <xf numFmtId="9" fontId="24" fillId="9" borderId="21" xfId="1" applyFont="1" applyFill="1" applyBorder="1" applyAlignment="1" applyProtection="1">
      <alignment horizontal="center"/>
      <protection locked="0"/>
    </xf>
    <xf numFmtId="183" fontId="24" fillId="9" borderId="21" xfId="9" applyNumberFormat="1" applyFont="1" applyFill="1" applyBorder="1">
      <alignment horizontal="right"/>
      <protection locked="0"/>
    </xf>
    <xf numFmtId="182" fontId="24" fillId="9" borderId="21" xfId="9" applyNumberFormat="1" applyFont="1" applyFill="1" applyBorder="1">
      <alignment horizontal="right"/>
      <protection locked="0"/>
    </xf>
    <xf numFmtId="168" fontId="37" fillId="18" borderId="31" xfId="13" applyFont="1" applyFill="1" applyBorder="1" applyProtection="1">
      <alignment horizontal="right" vertical="center"/>
    </xf>
    <xf numFmtId="0" fontId="24" fillId="0" borderId="0" xfId="0" applyFont="1"/>
    <xf numFmtId="0" fontId="28" fillId="16" borderId="14" xfId="12" applyFont="1" applyFill="1" applyBorder="1">
      <alignment vertical="center"/>
    </xf>
    <xf numFmtId="168" fontId="24" fillId="20" borderId="21" xfId="1" applyNumberFormat="1" applyFont="1" applyFill="1" applyBorder="1" applyAlignment="1" applyProtection="1">
      <alignment horizontal="center"/>
      <protection locked="0"/>
    </xf>
    <xf numFmtId="0" fontId="48" fillId="21" borderId="0" xfId="12" applyFont="1" applyFill="1" applyAlignment="1">
      <alignment horizontal="left" vertical="center"/>
    </xf>
    <xf numFmtId="189" fontId="38" fillId="18" borderId="34" xfId="13" applyNumberFormat="1" applyFont="1" applyFill="1" applyBorder="1" applyProtection="1">
      <alignment horizontal="right" vertical="center"/>
    </xf>
    <xf numFmtId="189" fontId="38" fillId="0" borderId="0" xfId="13" applyNumberFormat="1" applyFont="1" applyFill="1" applyBorder="1" applyAlignment="1" applyProtection="1">
      <alignment horizontal="left" vertical="center"/>
    </xf>
    <xf numFmtId="189" fontId="38" fillId="18" borderId="31" xfId="13" applyNumberFormat="1" applyFont="1" applyFill="1" applyBorder="1" applyProtection="1">
      <alignment horizontal="right" vertical="center"/>
    </xf>
    <xf numFmtId="189" fontId="37" fillId="0" borderId="0" xfId="13" applyNumberFormat="1" applyFont="1" applyFill="1" applyBorder="1" applyAlignment="1" applyProtection="1">
      <alignment horizontal="left" vertical="center"/>
    </xf>
    <xf numFmtId="183" fontId="24" fillId="20" borderId="21" xfId="1" applyNumberFormat="1" applyFont="1" applyFill="1" applyBorder="1" applyAlignment="1" applyProtection="1">
      <alignment horizontal="right"/>
      <protection locked="0"/>
    </xf>
    <xf numFmtId="168" fontId="38" fillId="18" borderId="31" xfId="13" applyFont="1" applyFill="1" applyBorder="1" applyProtection="1">
      <alignment horizontal="right" vertical="center"/>
    </xf>
    <xf numFmtId="168" fontId="38" fillId="18" borderId="31" xfId="13" applyFont="1" applyFill="1" applyBorder="1" applyAlignment="1" applyProtection="1">
      <alignment horizontal="right" vertical="center" wrapText="1"/>
    </xf>
    <xf numFmtId="187" fontId="32" fillId="22" borderId="0" xfId="11" applyFont="1" applyFill="1" applyBorder="1" applyAlignment="1">
      <alignment horizontal="left" vertical="center" wrapText="1"/>
    </xf>
    <xf numFmtId="183" fontId="37" fillId="18" borderId="31" xfId="13" applyNumberFormat="1" applyFont="1" applyFill="1" applyBorder="1" applyProtection="1">
      <alignment horizontal="right" vertical="center"/>
    </xf>
    <xf numFmtId="0" fontId="46" fillId="0" borderId="0" xfId="0" applyFont="1" applyAlignment="1">
      <alignment horizontal="center"/>
    </xf>
    <xf numFmtId="43" fontId="38" fillId="18" borderId="31" xfId="13" applyNumberFormat="1" applyFont="1" applyFill="1" applyBorder="1" applyProtection="1">
      <alignment horizontal="right" vertical="center"/>
    </xf>
    <xf numFmtId="183" fontId="38" fillId="18" borderId="31" xfId="13" applyNumberFormat="1" applyFont="1" applyFill="1" applyBorder="1" applyProtection="1">
      <alignment horizontal="right" vertical="center"/>
    </xf>
    <xf numFmtId="187" fontId="32" fillId="22" borderId="0" xfId="11" applyFont="1" applyFill="1" applyBorder="1" applyAlignment="1">
      <alignment horizontal="center" vertical="center" wrapText="1"/>
    </xf>
    <xf numFmtId="168" fontId="38" fillId="18" borderId="31" xfId="13" applyFont="1" applyFill="1" applyBorder="1" applyAlignment="1" applyProtection="1">
      <alignment horizontal="center" vertical="center"/>
    </xf>
    <xf numFmtId="0" fontId="34" fillId="13" borderId="0" xfId="0" applyFont="1" applyFill="1" applyAlignment="1">
      <alignment horizontal="center" vertical="center"/>
    </xf>
    <xf numFmtId="0" fontId="24" fillId="0" borderId="0" xfId="0" applyFont="1" applyAlignment="1">
      <alignment horizontal="center" vertical="center"/>
    </xf>
    <xf numFmtId="0" fontId="45" fillId="0" borderId="0" xfId="0" applyFont="1" applyAlignment="1">
      <alignment vertical="center"/>
    </xf>
    <xf numFmtId="0" fontId="28" fillId="21" borderId="37" xfId="12" applyFont="1" applyFill="1" applyBorder="1">
      <alignment vertical="center"/>
    </xf>
    <xf numFmtId="43" fontId="37" fillId="18" borderId="35" xfId="13" applyNumberFormat="1" applyFont="1" applyFill="1" applyBorder="1" applyProtection="1">
      <alignment horizontal="right" vertical="center"/>
    </xf>
    <xf numFmtId="43" fontId="37" fillId="18" borderId="25" xfId="13" applyNumberFormat="1" applyFont="1" applyFill="1" applyBorder="1" applyProtection="1">
      <alignment horizontal="right" vertical="center"/>
    </xf>
    <xf numFmtId="188" fontId="38" fillId="18" borderId="21" xfId="13" applyNumberFormat="1" applyFont="1" applyFill="1" applyBorder="1" applyProtection="1">
      <alignment horizontal="right" vertical="center"/>
    </xf>
    <xf numFmtId="188" fontId="37" fillId="18" borderId="25" xfId="13" applyNumberFormat="1" applyFont="1" applyFill="1" applyBorder="1" applyProtection="1">
      <alignment horizontal="right" vertical="center"/>
    </xf>
    <xf numFmtId="188" fontId="37" fillId="18" borderId="22" xfId="13" applyNumberFormat="1" applyFont="1" applyFill="1" applyBorder="1" applyProtection="1">
      <alignment horizontal="right" vertical="center"/>
    </xf>
    <xf numFmtId="190" fontId="38" fillId="18" borderId="21" xfId="13" applyNumberFormat="1" applyFont="1" applyFill="1" applyBorder="1" applyProtection="1">
      <alignment horizontal="right" vertical="center"/>
    </xf>
    <xf numFmtId="190" fontId="37" fillId="18" borderId="25" xfId="13" applyNumberFormat="1" applyFont="1" applyFill="1" applyBorder="1" applyProtection="1">
      <alignment horizontal="right" vertical="center"/>
    </xf>
    <xf numFmtId="188" fontId="38" fillId="18" borderId="31" xfId="13" applyNumberFormat="1" applyFont="1" applyFill="1" applyBorder="1" applyProtection="1">
      <alignment horizontal="right" vertical="center"/>
    </xf>
    <xf numFmtId="188" fontId="38" fillId="18" borderId="36" xfId="13" applyNumberFormat="1" applyFont="1" applyFill="1" applyBorder="1" applyProtection="1">
      <alignment horizontal="right" vertical="center"/>
    </xf>
    <xf numFmtId="188" fontId="37" fillId="18" borderId="35" xfId="13" applyNumberFormat="1" applyFont="1" applyFill="1" applyBorder="1" applyProtection="1">
      <alignment horizontal="right" vertical="center"/>
    </xf>
    <xf numFmtId="188" fontId="4" fillId="0" borderId="0" xfId="1" applyNumberFormat="1" applyFont="1" applyFill="1" applyAlignment="1">
      <alignment horizontal="center" vertical="center"/>
    </xf>
    <xf numFmtId="188" fontId="0" fillId="0" borderId="0" xfId="0" applyNumberFormat="1" applyAlignment="1">
      <alignment horizontal="center" vertical="center"/>
    </xf>
    <xf numFmtId="0" fontId="51" fillId="0" borderId="0" xfId="0" applyFont="1"/>
    <xf numFmtId="168" fontId="18" fillId="0" borderId="0" xfId="0" applyNumberFormat="1" applyFont="1" applyAlignment="1">
      <alignment horizontal="center"/>
    </xf>
    <xf numFmtId="0" fontId="52" fillId="0" borderId="0" xfId="0" applyFont="1"/>
    <xf numFmtId="0" fontId="46" fillId="0" borderId="0" xfId="0" applyFont="1"/>
    <xf numFmtId="0" fontId="46" fillId="0" borderId="0" xfId="0" applyFont="1" applyAlignment="1">
      <alignment wrapText="1"/>
    </xf>
    <xf numFmtId="168" fontId="28" fillId="0" borderId="0" xfId="0" applyNumberFormat="1" applyFont="1"/>
    <xf numFmtId="0" fontId="43" fillId="0" borderId="0" xfId="0" applyFont="1" applyAlignment="1">
      <alignment horizontal="center" vertical="center"/>
    </xf>
    <xf numFmtId="0" fontId="29" fillId="0" borderId="0" xfId="0" applyFont="1"/>
    <xf numFmtId="0" fontId="47" fillId="0" borderId="0" xfId="0" applyFont="1" applyAlignment="1">
      <alignment horizontal="center"/>
    </xf>
    <xf numFmtId="0" fontId="53" fillId="0" borderId="0" xfId="8" applyFont="1" applyFill="1"/>
    <xf numFmtId="0" fontId="24" fillId="0" borderId="0" xfId="0" applyFont="1" applyAlignment="1">
      <alignment horizontal="center" vertical="center" wrapText="1"/>
    </xf>
    <xf numFmtId="0" fontId="47" fillId="0" borderId="0" xfId="0" applyFont="1"/>
    <xf numFmtId="0" fontId="55" fillId="0" borderId="0" xfId="0" applyFont="1"/>
    <xf numFmtId="188" fontId="37" fillId="18" borderId="27" xfId="13" applyNumberFormat="1" applyFont="1" applyFill="1" applyBorder="1" applyProtection="1">
      <alignment horizontal="right" vertical="center"/>
    </xf>
    <xf numFmtId="188" fontId="37" fillId="18" borderId="29" xfId="13" applyNumberFormat="1" applyFont="1" applyFill="1" applyBorder="1" applyProtection="1">
      <alignment horizontal="right" vertical="center"/>
    </xf>
    <xf numFmtId="188" fontId="37" fillId="18" borderId="21" xfId="13" applyNumberFormat="1" applyFont="1" applyFill="1" applyBorder="1" applyProtection="1">
      <alignment horizontal="right" vertical="center"/>
    </xf>
    <xf numFmtId="188" fontId="37" fillId="18" borderId="26" xfId="13" applyNumberFormat="1" applyFont="1" applyFill="1" applyBorder="1" applyProtection="1">
      <alignment horizontal="right" vertical="center"/>
    </xf>
    <xf numFmtId="191" fontId="38" fillId="18" borderId="31" xfId="13" applyNumberFormat="1" applyFont="1" applyFill="1" applyBorder="1" applyProtection="1">
      <alignment horizontal="right" vertical="center"/>
    </xf>
    <xf numFmtId="0" fontId="49" fillId="0" borderId="0" xfId="0" applyFont="1"/>
    <xf numFmtId="188" fontId="24" fillId="20" borderId="21" xfId="1" applyNumberFormat="1" applyFont="1" applyFill="1" applyBorder="1" applyAlignment="1" applyProtection="1">
      <alignment horizontal="right"/>
      <protection locked="0"/>
    </xf>
    <xf numFmtId="188" fontId="37" fillId="18" borderId="31" xfId="13" applyNumberFormat="1" applyFont="1" applyFill="1" applyBorder="1" applyProtection="1">
      <alignment horizontal="right" vertical="center"/>
    </xf>
    <xf numFmtId="0" fontId="56" fillId="0" borderId="0" xfId="0" applyFont="1"/>
    <xf numFmtId="192" fontId="21" fillId="0" borderId="0" xfId="7" applyNumberFormat="1" applyFont="1">
      <alignment horizontal="center" vertical="center"/>
    </xf>
    <xf numFmtId="0" fontId="44" fillId="13" borderId="0" xfId="0" applyFont="1" applyFill="1" applyAlignment="1">
      <alignment horizontal="centerContinuous" vertical="center"/>
    </xf>
    <xf numFmtId="0" fontId="46" fillId="25" borderId="31" xfId="0" applyFont="1" applyFill="1" applyBorder="1" applyAlignment="1">
      <alignment vertical="center"/>
    </xf>
    <xf numFmtId="0" fontId="46" fillId="25" borderId="31" xfId="0" applyFont="1" applyFill="1" applyBorder="1" applyAlignment="1">
      <alignment horizontal="centerContinuous" vertical="center" wrapText="1"/>
    </xf>
    <xf numFmtId="0" fontId="24" fillId="0" borderId="0" xfId="0" applyFont="1" applyAlignment="1">
      <alignment vertical="center"/>
    </xf>
    <xf numFmtId="191" fontId="38" fillId="18" borderId="21" xfId="13" applyNumberFormat="1" applyFont="1" applyFill="1" applyBorder="1" applyProtection="1">
      <alignment horizontal="right" vertical="center"/>
    </xf>
    <xf numFmtId="188" fontId="37" fillId="18" borderId="30" xfId="13" applyNumberFormat="1" applyFont="1" applyFill="1" applyBorder="1" applyProtection="1">
      <alignment horizontal="right" vertical="center"/>
    </xf>
    <xf numFmtId="188" fontId="37" fillId="18" borderId="32" xfId="13" applyNumberFormat="1" applyFont="1" applyFill="1" applyBorder="1" applyProtection="1">
      <alignment horizontal="right" vertical="center"/>
    </xf>
    <xf numFmtId="0" fontId="27" fillId="0" borderId="0" xfId="0" applyFont="1" applyAlignment="1">
      <alignment horizontal="left" vertical="center" indent="2"/>
    </xf>
    <xf numFmtId="188" fontId="38" fillId="26" borderId="21" xfId="13" applyNumberFormat="1" applyFont="1" applyFill="1" applyBorder="1" applyAlignment="1" applyProtection="1">
      <alignment horizontal="center" vertical="center"/>
    </xf>
    <xf numFmtId="188" fontId="38" fillId="27" borderId="21" xfId="13" applyNumberFormat="1" applyFont="1" applyFill="1" applyBorder="1" applyAlignment="1" applyProtection="1">
      <alignment horizontal="center" vertical="center"/>
    </xf>
    <xf numFmtId="22" fontId="0" fillId="0" borderId="0" xfId="0" applyNumberFormat="1"/>
    <xf numFmtId="0" fontId="24" fillId="9" borderId="21" xfId="1" applyNumberFormat="1" applyFont="1" applyFill="1" applyBorder="1" applyAlignment="1" applyProtection="1">
      <alignment horizontal="center"/>
      <protection locked="0"/>
    </xf>
    <xf numFmtId="0" fontId="24" fillId="28" borderId="21" xfId="1" applyNumberFormat="1" applyFont="1" applyFill="1" applyBorder="1" applyAlignment="1" applyProtection="1">
      <alignment horizontal="center"/>
      <protection locked="0"/>
    </xf>
    <xf numFmtId="188" fontId="38" fillId="18" borderId="21" xfId="13" applyNumberFormat="1" applyFont="1" applyFill="1" applyBorder="1" applyAlignment="1" applyProtection="1">
      <alignment horizontal="center" vertical="center"/>
    </xf>
    <xf numFmtId="188" fontId="37" fillId="18" borderId="27" xfId="13" applyNumberFormat="1" applyFont="1" applyFill="1" applyBorder="1" applyAlignment="1" applyProtection="1">
      <alignment horizontal="center" vertical="center"/>
    </xf>
    <xf numFmtId="183" fontId="56" fillId="0" borderId="21" xfId="1" applyNumberFormat="1" applyFont="1" applyFill="1" applyBorder="1" applyAlignment="1" applyProtection="1">
      <alignment horizontal="center"/>
      <protection locked="0"/>
    </xf>
    <xf numFmtId="0" fontId="27" fillId="0" borderId="0" xfId="0" applyFont="1"/>
    <xf numFmtId="183" fontId="24" fillId="9" borderId="31" xfId="1" applyNumberFormat="1" applyFont="1" applyFill="1" applyBorder="1" applyAlignment="1" applyProtection="1">
      <alignment horizontal="right"/>
      <protection locked="0"/>
    </xf>
    <xf numFmtId="183" fontId="38" fillId="18" borderId="21" xfId="1" applyNumberFormat="1" applyFont="1" applyFill="1" applyBorder="1" applyAlignment="1" applyProtection="1">
      <alignment horizontal="right" vertical="center"/>
    </xf>
    <xf numFmtId="183" fontId="24" fillId="9" borderId="34" xfId="1" applyNumberFormat="1" applyFont="1" applyFill="1" applyBorder="1" applyAlignment="1" applyProtection="1">
      <alignment horizontal="right"/>
      <protection locked="0"/>
    </xf>
    <xf numFmtId="183" fontId="24" fillId="9" borderId="21" xfId="1" applyNumberFormat="1" applyFont="1" applyFill="1" applyBorder="1" applyAlignment="1" applyProtection="1">
      <alignment horizontal="right"/>
      <protection locked="0"/>
    </xf>
    <xf numFmtId="188" fontId="38" fillId="26" borderId="21" xfId="13" applyNumberFormat="1" applyFont="1" applyFill="1" applyBorder="1" applyProtection="1">
      <alignment horizontal="right" vertical="center"/>
    </xf>
    <xf numFmtId="190" fontId="37" fillId="18" borderId="30" xfId="13" applyNumberFormat="1" applyFont="1" applyFill="1" applyBorder="1" applyProtection="1">
      <alignment horizontal="right" vertical="center"/>
    </xf>
    <xf numFmtId="190" fontId="37" fillId="18" borderId="32" xfId="13" applyNumberFormat="1" applyFont="1" applyFill="1" applyBorder="1" applyProtection="1">
      <alignment horizontal="right" vertical="center"/>
    </xf>
    <xf numFmtId="190" fontId="37" fillId="18" borderId="22" xfId="13" applyNumberFormat="1" applyFont="1" applyFill="1" applyBorder="1" applyProtection="1">
      <alignment horizontal="right" vertical="center"/>
    </xf>
    <xf numFmtId="188" fontId="37" fillId="18" borderId="28" xfId="13" applyNumberFormat="1" applyFont="1" applyFill="1" applyBorder="1" applyProtection="1">
      <alignment horizontal="right" vertical="center"/>
    </xf>
    <xf numFmtId="0" fontId="50" fillId="0" borderId="0" xfId="3" applyNumberFormat="1" applyFont="1" applyFill="1" applyAlignment="1">
      <alignment horizontal="center" vertical="center"/>
      <protection locked="0"/>
    </xf>
    <xf numFmtId="0" fontId="28" fillId="21" borderId="3" xfId="12" applyFont="1" applyFill="1" applyBorder="1" applyAlignment="1">
      <alignment horizontal="center" vertical="center"/>
    </xf>
    <xf numFmtId="0" fontId="28" fillId="21" borderId="18" xfId="12" applyFont="1" applyFill="1" applyBorder="1" applyAlignment="1">
      <alignment horizontal="center" vertical="center"/>
    </xf>
    <xf numFmtId="0" fontId="28" fillId="21" borderId="0" xfId="12" applyFont="1" applyFill="1" applyAlignment="1">
      <alignment horizontal="center" vertical="center"/>
    </xf>
    <xf numFmtId="189" fontId="38" fillId="18" borderId="26" xfId="13" applyNumberFormat="1" applyFont="1" applyFill="1" applyBorder="1" applyAlignment="1" applyProtection="1">
      <alignment horizontal="center" vertical="center"/>
    </xf>
    <xf numFmtId="189" fontId="38" fillId="18" borderId="33" xfId="13" applyNumberFormat="1" applyFont="1" applyFill="1" applyBorder="1" applyAlignment="1" applyProtection="1">
      <alignment horizontal="center" vertical="center"/>
    </xf>
    <xf numFmtId="189" fontId="38" fillId="18" borderId="34" xfId="13" applyNumberFormat="1" applyFont="1" applyFill="1" applyBorder="1" applyAlignment="1" applyProtection="1">
      <alignment horizontal="center" vertical="center"/>
    </xf>
    <xf numFmtId="0" fontId="45" fillId="0" borderId="0" xfId="0" applyFont="1" applyAlignment="1">
      <alignment horizontal="center" vertical="center"/>
    </xf>
    <xf numFmtId="167" fontId="41" fillId="0" borderId="0" xfId="0" applyNumberFormat="1" applyFont="1" applyAlignment="1">
      <alignment horizontal="center" vertical="center"/>
    </xf>
    <xf numFmtId="167" fontId="41" fillId="0" borderId="3" xfId="0" applyNumberFormat="1" applyFont="1" applyBorder="1" applyAlignment="1">
      <alignment horizontal="center" vertical="center"/>
    </xf>
    <xf numFmtId="0" fontId="28" fillId="16" borderId="0" xfId="12" applyFont="1" applyFill="1" applyAlignment="1">
      <alignment horizontal="center" vertical="center"/>
    </xf>
    <xf numFmtId="0" fontId="28" fillId="16" borderId="14" xfId="12" applyFont="1" applyFill="1" applyBorder="1" applyAlignment="1">
      <alignment horizontal="center" vertical="center"/>
    </xf>
    <xf numFmtId="0" fontId="39" fillId="0" borderId="0" xfId="0" applyFont="1" applyAlignment="1">
      <alignment horizontal="center" vertical="center"/>
    </xf>
    <xf numFmtId="0" fontId="26" fillId="0" borderId="0" xfId="0" applyFont="1" applyAlignment="1">
      <alignment horizontal="center" vertical="center"/>
    </xf>
    <xf numFmtId="0" fontId="22" fillId="5" borderId="15" xfId="0" applyFont="1" applyFill="1" applyBorder="1" applyAlignment="1">
      <alignment horizontal="center" vertical="center"/>
    </xf>
    <xf numFmtId="0" fontId="22" fillId="5" borderId="4" xfId="0" applyFont="1" applyFill="1" applyBorder="1" applyAlignment="1">
      <alignment horizontal="center" vertical="center"/>
    </xf>
    <xf numFmtId="168" fontId="24" fillId="9" borderId="26" xfId="9" applyNumberFormat="1" applyFont="1" applyFill="1" applyBorder="1" applyAlignment="1">
      <alignment horizontal="center"/>
      <protection locked="0"/>
    </xf>
    <xf numFmtId="168" fontId="24" fillId="9" borderId="33" xfId="9" applyNumberFormat="1" applyFont="1" applyFill="1" applyBorder="1" applyAlignment="1">
      <alignment horizontal="center"/>
      <protection locked="0"/>
    </xf>
    <xf numFmtId="168" fontId="24" fillId="9" borderId="34" xfId="9" applyNumberFormat="1" applyFont="1" applyFill="1" applyBorder="1" applyAlignment="1">
      <alignment horizontal="center"/>
      <protection locked="0"/>
    </xf>
    <xf numFmtId="0" fontId="49" fillId="0" borderId="6" xfId="0" quotePrefix="1" applyFont="1" applyBorder="1" applyAlignment="1">
      <alignment horizontal="left" vertical="center" wrapText="1"/>
    </xf>
    <xf numFmtId="0" fontId="49" fillId="0" borderId="7" xfId="0" quotePrefix="1" applyFont="1" applyBorder="1" applyAlignment="1">
      <alignment horizontal="left" vertical="center" wrapText="1"/>
    </xf>
    <xf numFmtId="0" fontId="49" fillId="0" borderId="8" xfId="0" quotePrefix="1" applyFont="1" applyBorder="1" applyAlignment="1">
      <alignment horizontal="left" vertical="center" wrapText="1"/>
    </xf>
    <xf numFmtId="0" fontId="49" fillId="0" borderId="9" xfId="0" quotePrefix="1" applyFont="1" applyBorder="1" applyAlignment="1">
      <alignment horizontal="left" vertical="center" wrapText="1"/>
    </xf>
    <xf numFmtId="0" fontId="49" fillId="0" borderId="0" xfId="0" quotePrefix="1" applyFont="1" applyAlignment="1">
      <alignment horizontal="left" vertical="center" wrapText="1"/>
    </xf>
    <xf numFmtId="0" fontId="49" fillId="0" borderId="10" xfId="0" quotePrefix="1" applyFont="1" applyBorder="1" applyAlignment="1">
      <alignment horizontal="left" vertical="center" wrapText="1"/>
    </xf>
    <xf numFmtId="0" fontId="49" fillId="0" borderId="11" xfId="0" quotePrefix="1" applyFont="1" applyBorder="1" applyAlignment="1">
      <alignment horizontal="left" vertical="center" wrapText="1"/>
    </xf>
    <xf numFmtId="0" fontId="49" fillId="0" borderId="12" xfId="0" quotePrefix="1" applyFont="1" applyBorder="1" applyAlignment="1">
      <alignment horizontal="left" vertical="center" wrapText="1"/>
    </xf>
    <xf numFmtId="0" fontId="49" fillId="0" borderId="13" xfId="0" quotePrefix="1" applyFont="1" applyBorder="1" applyAlignment="1">
      <alignment horizontal="left" vertical="center" wrapText="1"/>
    </xf>
    <xf numFmtId="168" fontId="38" fillId="18" borderId="38" xfId="13" applyFont="1" applyFill="1" applyBorder="1" applyAlignment="1" applyProtection="1">
      <alignment horizontal="center" vertical="center" wrapText="1"/>
    </xf>
    <xf numFmtId="168" fontId="38" fillId="18" borderId="0" xfId="13" applyFont="1" applyFill="1" applyBorder="1" applyAlignment="1" applyProtection="1">
      <alignment horizontal="center" vertical="center" wrapText="1"/>
    </xf>
    <xf numFmtId="0" fontId="28" fillId="21" borderId="37" xfId="12" applyFont="1" applyFill="1" applyBorder="1" applyAlignment="1">
      <alignment horizontal="center" vertical="center"/>
    </xf>
    <xf numFmtId="167" fontId="45" fillId="0" borderId="0" xfId="0" applyNumberFormat="1" applyFont="1" applyAlignment="1">
      <alignment horizontal="center" vertical="center"/>
    </xf>
    <xf numFmtId="168" fontId="38" fillId="18" borderId="38" xfId="13" applyFont="1" applyFill="1" applyBorder="1" applyAlignment="1" applyProtection="1">
      <alignment horizontal="center" vertical="center"/>
    </xf>
    <xf numFmtId="168" fontId="38" fillId="18" borderId="0" xfId="13" applyFont="1" applyFill="1" applyBorder="1" applyAlignment="1" applyProtection="1">
      <alignment horizontal="center" vertical="center"/>
    </xf>
    <xf numFmtId="168" fontId="36" fillId="18" borderId="0" xfId="13" applyFont="1" applyFill="1" applyBorder="1" applyAlignment="1">
      <alignment horizontal="center" wrapText="1"/>
      <protection locked="0"/>
    </xf>
    <xf numFmtId="0" fontId="28" fillId="21" borderId="0" xfId="12" applyFont="1" applyFill="1" applyAlignment="1">
      <alignment horizontal="left" vertical="center"/>
    </xf>
    <xf numFmtId="0" fontId="39" fillId="0" borderId="0" xfId="0" applyFont="1" applyAlignment="1">
      <alignment horizontal="center"/>
    </xf>
  </cellXfs>
  <cellStyles count="14">
    <cellStyle name="Check RedRedGreen" xfId="7" xr:uid="{00000000-0005-0000-0000-000000000000}"/>
    <cellStyle name="Comma" xfId="2" builtinId="3"/>
    <cellStyle name="dms_1" xfId="4" xr:uid="{00000000-0005-0000-0000-000002000000}"/>
    <cellStyle name="dms_4" xfId="12" xr:uid="{AA45B0EC-C6BC-4024-80FA-9360FA372A9B}"/>
    <cellStyle name="dms_BH" xfId="11" xr:uid="{74B18007-5328-4C18-8920-B2A48EF5E0FF}"/>
    <cellStyle name="dms_NUM" xfId="9" xr:uid="{5BBAFCB8-174D-42E0-9277-D3AFF1A986CA}"/>
    <cellStyle name="dms_T1" xfId="13" xr:uid="{AA111D42-B7D9-4B9B-BD40-F05517BC0CD5}"/>
    <cellStyle name="Hyperlink" xfId="8" builtinId="8"/>
    <cellStyle name="Normal" xfId="0" builtinId="0"/>
    <cellStyle name="Normal 11" xfId="6" xr:uid="{00000000-0005-0000-0000-000005000000}"/>
    <cellStyle name="Normal 3" xfId="5" xr:uid="{00000000-0005-0000-0000-000006000000}"/>
    <cellStyle name="Percent" xfId="1" builtinId="5"/>
    <cellStyle name="RIN_TL2" xfId="10" xr:uid="{4D9C7350-7CC8-4FFE-AAB5-E220C73C44A8}"/>
    <cellStyle name="TableLvl3" xfId="3" xr:uid="{00000000-0005-0000-0000-000008000000}"/>
  </cellStyles>
  <dxfs count="54">
    <dxf>
      <font>
        <color rgb="FF006100"/>
      </font>
      <fill>
        <patternFill>
          <bgColor rgb="FFC6EFCE"/>
        </patternFill>
      </fill>
    </dxf>
    <dxf>
      <font>
        <color rgb="FF9C0006"/>
      </font>
      <fill>
        <patternFill>
          <bgColor rgb="FFFFC7CE"/>
        </patternFill>
      </fill>
    </dxf>
    <dxf>
      <font>
        <b/>
        <i val="0"/>
      </font>
    </dxf>
    <dxf>
      <font>
        <b/>
        <i val="0"/>
      </font>
    </dxf>
    <dxf>
      <font>
        <b val="0"/>
        <i/>
        <color rgb="FFFF0000"/>
      </font>
      <fill>
        <patternFill patternType="none">
          <bgColor auto="1"/>
        </patternFill>
      </fill>
      <border>
        <left/>
        <right/>
        <top/>
        <bottom style="thin">
          <color theme="0" tint="-0.24994659260841701"/>
        </bottom>
      </border>
    </dxf>
    <dxf>
      <font>
        <b/>
        <i val="0"/>
      </font>
      <numFmt numFmtId="0" formatCode="General"/>
      <fill>
        <patternFill patternType="none">
          <bgColor auto="1"/>
        </patternFill>
      </fill>
      <border>
        <left/>
        <right/>
        <top/>
        <bottom/>
      </border>
    </dxf>
    <dxf>
      <font>
        <b/>
        <i val="0"/>
      </font>
      <numFmt numFmtId="0" formatCode="General"/>
      <fill>
        <patternFill patternType="none">
          <bgColor auto="1"/>
        </patternFill>
      </fill>
      <border>
        <left/>
        <right/>
        <top style="thin">
          <color theme="0" tint="-0.24994659260841701"/>
        </top>
        <bottom/>
      </border>
    </dxf>
    <dxf>
      <font>
        <b/>
        <i val="0"/>
      </font>
      <numFmt numFmtId="175" formatCode="[Red]\●;[Red]\●;[Color10]\●"/>
      <fill>
        <patternFill patternType="none">
          <bgColor auto="1"/>
        </patternFill>
      </fill>
      <border>
        <left/>
        <right/>
        <top style="thin">
          <color theme="0" tint="-0.24994659260841701"/>
        </top>
        <bottom/>
      </border>
    </dxf>
    <dxf>
      <numFmt numFmtId="193" formatCode="\ \ \ \ \ \ \ \ @"/>
    </dxf>
    <dxf>
      <numFmt numFmtId="193" formatCode="\ \ \ \ \ \ \ \ @"/>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font>
    </dxf>
    <dxf>
      <font>
        <b val="0"/>
        <i/>
      </font>
    </dxf>
    <dxf>
      <font>
        <b val="0"/>
        <i/>
      </font>
    </dxf>
    <dxf>
      <font>
        <b val="0"/>
        <i/>
      </font>
    </dxf>
    <dxf>
      <font>
        <b val="0"/>
        <i/>
      </font>
    </dxf>
    <dxf>
      <font>
        <b val="0"/>
        <i/>
      </font>
    </dxf>
    <dxf>
      <font>
        <b val="0"/>
        <i/>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bgColor theme="8"/>
        </patternFill>
      </fill>
    </dxf>
    <dxf>
      <fill>
        <patternFill>
          <bgColor rgb="FFD4B0CB"/>
        </patternFill>
      </fill>
    </dxf>
    <dxf>
      <fill>
        <patternFill>
          <bgColor rgb="FFD4B0CB"/>
        </patternFill>
      </fill>
    </dxf>
    <dxf>
      <fill>
        <patternFill patternType="none">
          <bgColor auto="1"/>
        </patternFill>
      </fill>
      <border>
        <left/>
        <right/>
        <top/>
        <bottom/>
      </border>
    </dxf>
    <dxf>
      <fill>
        <patternFill>
          <bgColor rgb="FFD4B0CB"/>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color theme="0"/>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color rgb="FFFF0000"/>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006100"/>
      </font>
      <fill>
        <patternFill>
          <bgColor rgb="FFC6EFCE"/>
        </patternFill>
      </fill>
    </dxf>
    <dxf>
      <font>
        <color rgb="FF9C0006"/>
      </font>
      <fill>
        <patternFill>
          <bgColor rgb="FFFFC7CE"/>
        </patternFill>
      </fill>
    </dxf>
    <dxf>
      <font>
        <b/>
        <i val="0"/>
      </font>
    </dxf>
    <dxf>
      <font>
        <b/>
        <i val="0"/>
      </font>
      <fill>
        <patternFill patternType="none">
          <bgColor auto="1"/>
        </patternFill>
      </fill>
    </dxf>
    <dxf>
      <font>
        <color rgb="FF006100"/>
      </font>
      <fill>
        <patternFill>
          <bgColor rgb="FFC6EFCE"/>
        </patternFill>
      </fill>
    </dxf>
    <dxf>
      <font>
        <color rgb="FF9C0006"/>
      </font>
      <fill>
        <patternFill>
          <bgColor rgb="FFFFC7CE"/>
        </patternFill>
      </fill>
    </dxf>
    <dxf>
      <fill>
        <patternFill patternType="none">
          <bgColor auto="1"/>
        </patternFill>
      </fill>
      <border>
        <left/>
        <right/>
        <top/>
        <bottom/>
      </border>
    </dxf>
    <dxf>
      <fill>
        <patternFill>
          <bgColor theme="7" tint="0.59996337778862885"/>
        </patternFill>
      </fill>
    </dxf>
  </dxfs>
  <tableStyles count="0" defaultTableStyle="TableStyleMedium2" defaultPivotStyle="PivotStyleLight16"/>
  <colors>
    <mruColors>
      <color rgb="FFD4B0CB"/>
      <color rgb="FFC696BB"/>
      <color rgb="FF7A426D"/>
      <color rgb="FFE3D9E8"/>
      <color rgb="FFE5BDE5"/>
      <color rgb="FFE4F0DC"/>
      <color rgb="FF93C572"/>
      <color rgb="FFE7F1EE"/>
      <color rgb="FFD3E5DF"/>
      <color rgb="FF25C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Custom 7">
      <a:dk1>
        <a:sysClr val="windowText" lastClr="000000"/>
      </a:dk1>
      <a:lt1>
        <a:sysClr val="window" lastClr="FFFFFF"/>
      </a:lt1>
      <a:dk2>
        <a:srgbClr val="335B74"/>
      </a:dk2>
      <a:lt2>
        <a:srgbClr val="F2F2F2"/>
      </a:lt2>
      <a:accent1>
        <a:srgbClr val="F2F2F2"/>
      </a:accent1>
      <a:accent2>
        <a:srgbClr val="2E3F51"/>
      </a:accent2>
      <a:accent3>
        <a:srgbClr val="5F9E88"/>
      </a:accent3>
      <a:accent4>
        <a:srgbClr val="E06026"/>
      </a:accent4>
      <a:accent5>
        <a:srgbClr val="FFFFCC"/>
      </a:accent5>
      <a:accent6>
        <a:srgbClr val="DFEAF1"/>
      </a:accent6>
      <a:hlink>
        <a:srgbClr val="6EAC1C"/>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34"/>
  <sheetViews>
    <sheetView showGridLines="0" tabSelected="1" workbookViewId="0">
      <selection activeCell="G57" sqref="G57"/>
    </sheetView>
  </sheetViews>
  <sheetFormatPr defaultColWidth="0" defaultRowHeight="12.75" zeroHeight="1" x14ac:dyDescent="0.2"/>
  <cols>
    <col min="1" max="1" width="6.140625" customWidth="1"/>
    <col min="2" max="2" width="81" customWidth="1"/>
    <col min="3" max="3" width="22.85546875" customWidth="1"/>
    <col min="4" max="4" width="5.7109375" customWidth="1"/>
    <col min="5" max="5" width="14.5703125" customWidth="1"/>
    <col min="6" max="6" width="5.7109375" customWidth="1"/>
    <col min="7" max="7" width="50.5703125" customWidth="1"/>
    <col min="8" max="22" width="10.7109375" customWidth="1"/>
    <col min="23" max="23" width="0" hidden="1" customWidth="1"/>
    <col min="24" max="16384" width="9.140625" hidden="1"/>
  </cols>
  <sheetData>
    <row r="1" spans="1:22" ht="20.100000000000001" customHeight="1" x14ac:dyDescent="0.2">
      <c r="A1" s="114"/>
      <c r="B1" s="114" t="str">
        <f>'Input| Setup'!B1</f>
        <v>Enter DNSP name — 2026–31 — Draft decision</v>
      </c>
      <c r="C1" s="114"/>
      <c r="D1" s="114"/>
      <c r="E1" s="114"/>
      <c r="F1" s="114"/>
      <c r="G1" s="114"/>
      <c r="H1" s="114"/>
      <c r="I1" s="114"/>
      <c r="J1" s="114"/>
      <c r="K1" s="114"/>
      <c r="L1" s="114"/>
      <c r="M1" s="114"/>
      <c r="N1" s="114"/>
      <c r="O1" s="114"/>
      <c r="P1" s="114"/>
      <c r="Q1" s="114"/>
      <c r="R1" s="114"/>
      <c r="S1" s="114"/>
      <c r="T1" s="114"/>
      <c r="U1" s="114"/>
      <c r="V1" s="114"/>
    </row>
    <row r="2" spans="1:22" ht="20.100000000000001" customHeight="1" x14ac:dyDescent="0.2">
      <c r="A2" s="114"/>
      <c r="B2" s="114" t="s">
        <v>28</v>
      </c>
      <c r="C2" s="119" t="s">
        <v>25</v>
      </c>
      <c r="D2" s="118">
        <f>'Model Validation'!$C$5</f>
        <v>0</v>
      </c>
      <c r="E2" s="132" t="s">
        <v>204</v>
      </c>
      <c r="F2" s="114"/>
      <c r="G2" s="114"/>
      <c r="H2" s="114"/>
      <c r="I2" s="114"/>
      <c r="J2" s="114"/>
      <c r="K2" s="114"/>
      <c r="L2" s="114"/>
      <c r="M2" s="114"/>
      <c r="N2" s="114"/>
      <c r="O2" s="114"/>
      <c r="P2" s="114"/>
      <c r="Q2" s="114"/>
      <c r="R2" s="114"/>
      <c r="S2" s="114"/>
      <c r="T2" s="114"/>
      <c r="U2" s="114"/>
      <c r="V2" s="114"/>
    </row>
    <row r="3" spans="1:22" ht="20.100000000000001" customHeight="1" x14ac:dyDescent="0.2">
      <c r="A3" s="115"/>
      <c r="B3" s="115" t="str">
        <f ca="1">IFERROR(MID(CELL("filename",A2),FIND("]",CELL("filename",A2))+1,255),"")</f>
        <v>Index</v>
      </c>
      <c r="C3" s="115"/>
      <c r="D3" s="115"/>
      <c r="E3" s="115"/>
      <c r="F3" s="115"/>
      <c r="G3" s="115"/>
      <c r="H3" s="115"/>
      <c r="I3" s="115"/>
      <c r="J3" s="115"/>
      <c r="K3" s="115"/>
      <c r="L3" s="115"/>
      <c r="M3" s="115"/>
      <c r="N3" s="115"/>
      <c r="O3" s="115"/>
      <c r="P3" s="115"/>
      <c r="Q3" s="115"/>
      <c r="R3" s="115"/>
      <c r="S3" s="115"/>
      <c r="T3" s="115"/>
      <c r="U3" s="115"/>
      <c r="V3" s="115"/>
    </row>
    <row r="4" spans="1:22" ht="15" customHeight="1" x14ac:dyDescent="0.2">
      <c r="I4" s="210"/>
    </row>
    <row r="5" spans="1:22" s="121" customFormat="1" ht="15" customHeight="1" x14ac:dyDescent="0.2">
      <c r="B5" s="127" t="s">
        <v>127</v>
      </c>
    </row>
    <row r="6" spans="1:22" ht="15" customHeight="1" x14ac:dyDescent="0.2"/>
    <row r="7" spans="1:22" ht="15" customHeight="1" x14ac:dyDescent="0.2">
      <c r="B7" s="108" t="s">
        <v>32</v>
      </c>
      <c r="C7" s="104" t="s">
        <v>284</v>
      </c>
    </row>
    <row r="8" spans="1:22" ht="15" customHeight="1" x14ac:dyDescent="0.2">
      <c r="B8" s="120" t="s">
        <v>49</v>
      </c>
      <c r="C8" s="104" t="s">
        <v>285</v>
      </c>
    </row>
    <row r="9" spans="1:22" ht="15" customHeight="1" x14ac:dyDescent="0.2">
      <c r="B9" s="131" t="s">
        <v>97</v>
      </c>
      <c r="C9" s="104" t="s">
        <v>282</v>
      </c>
    </row>
    <row r="10" spans="1:22" ht="15" customHeight="1" x14ac:dyDescent="0.2">
      <c r="B10" s="208" t="s">
        <v>170</v>
      </c>
      <c r="C10" s="104" t="str">
        <f>"These cells are for AER input only. These cells are only included in tables "&amp;LEFT(B55,2)&amp;" and "&amp;LEFT(B56,2)&amp;"."</f>
        <v>These cells are for AER input only. These cells are only included in tables 20 and 21.</v>
      </c>
    </row>
    <row r="11" spans="1:22" ht="15" customHeight="1" x14ac:dyDescent="0.2">
      <c r="B11" s="133" t="s">
        <v>208</v>
      </c>
      <c r="C11" s="104" t="s">
        <v>283</v>
      </c>
    </row>
    <row r="12" spans="1:22" ht="15" customHeight="1" x14ac:dyDescent="0.2">
      <c r="B12" s="138" t="s">
        <v>207</v>
      </c>
      <c r="C12" s="104" t="s">
        <v>209</v>
      </c>
    </row>
    <row r="13" spans="1:22" ht="15" customHeight="1" x14ac:dyDescent="0.2">
      <c r="B13" s="209" t="s">
        <v>291</v>
      </c>
      <c r="C13" s="104" t="s">
        <v>292</v>
      </c>
    </row>
    <row r="14" spans="1:22" ht="15" customHeight="1" x14ac:dyDescent="0.2"/>
    <row r="15" spans="1:22" s="121" customFormat="1" ht="15" customHeight="1" x14ac:dyDescent="0.2">
      <c r="B15" s="127" t="s">
        <v>41</v>
      </c>
    </row>
    <row r="16" spans="1:22" ht="15" customHeight="1" x14ac:dyDescent="0.2"/>
    <row r="17" spans="2:7" ht="15" customHeight="1" x14ac:dyDescent="0.2">
      <c r="B17" s="184" t="s">
        <v>126</v>
      </c>
      <c r="C17" s="185" t="s">
        <v>74</v>
      </c>
      <c r="D17" s="180"/>
      <c r="E17" s="185" t="s">
        <v>42</v>
      </c>
      <c r="F17" s="180"/>
      <c r="G17" s="184" t="s">
        <v>43</v>
      </c>
    </row>
    <row r="18" spans="2:7" ht="15" customHeight="1" x14ac:dyDescent="0.2">
      <c r="B18" s="186" t="str">
        <f ca="1">IFERROR('Input| Setup'!B3,"")</f>
        <v>Input| Setup</v>
      </c>
      <c r="C18" s="3">
        <f ca="1">_xlfn.XLOOKUP(B18,'Model Validation'!$B$7:$B$19,'Model Validation'!$C$7:$C$19)</f>
        <v>0</v>
      </c>
      <c r="D18" s="180"/>
      <c r="E18" s="187" t="str">
        <f ca="1">IF(ISNUMBER(FIND("Input",B18)),"Y","N")</f>
        <v>Y</v>
      </c>
      <c r="F18" s="180"/>
      <c r="G18" s="143" t="s">
        <v>60</v>
      </c>
    </row>
    <row r="19" spans="2:7" ht="15" customHeight="1" x14ac:dyDescent="0.2">
      <c r="B19" s="186" t="str">
        <f ca="1">IFERROR('Input| Escalations'!B3,"")</f>
        <v>Input| Escalations</v>
      </c>
      <c r="C19" s="3">
        <f ca="1">_xlfn.XLOOKUP(B19,'Model Validation'!$B$7:$B$19,'Model Validation'!$C$7:$C$19)</f>
        <v>0</v>
      </c>
      <c r="D19" s="180"/>
      <c r="E19" s="187" t="str">
        <f t="shared" ref="E19:E31" ca="1" si="0">IF(ISNUMBER(FIND("Input",B19)),"Y","N")</f>
        <v>Y</v>
      </c>
      <c r="F19" s="180"/>
      <c r="G19" s="143" t="s">
        <v>61</v>
      </c>
    </row>
    <row r="20" spans="2:7" ht="15" customHeight="1" x14ac:dyDescent="0.2">
      <c r="B20" s="186" t="str">
        <f ca="1">IFERROR('Input| Projects'!B3,"")</f>
        <v>Input| Projects</v>
      </c>
      <c r="C20" s="3">
        <f ca="1">_xlfn.XLOOKUP(B20,'Model Validation'!$B$7:$B$19,'Model Validation'!$C$7:$C$19)</f>
        <v>0</v>
      </c>
      <c r="D20" s="180"/>
      <c r="E20" s="187" t="str">
        <f t="shared" ca="1" si="0"/>
        <v>Y</v>
      </c>
      <c r="F20" s="180"/>
      <c r="G20" s="143" t="s">
        <v>66</v>
      </c>
    </row>
    <row r="21" spans="2:7" ht="15" customHeight="1" x14ac:dyDescent="0.2">
      <c r="B21" s="186" t="str">
        <f ca="1">IFERROR('Input| Disposals'!B3,"")</f>
        <v>Input| Disposals</v>
      </c>
      <c r="C21" s="3">
        <f ca="1">_xlfn.XLOOKUP(B21,'Model Validation'!$B$7:$B$19,'Model Validation'!$C$7:$C$19)</f>
        <v>0</v>
      </c>
      <c r="D21" s="180"/>
      <c r="E21" s="187" t="str">
        <f t="shared" ca="1" si="0"/>
        <v>Y</v>
      </c>
      <c r="F21" s="180"/>
      <c r="G21" s="143" t="s">
        <v>67</v>
      </c>
    </row>
    <row r="22" spans="2:7" ht="15" customHeight="1" x14ac:dyDescent="0.2">
      <c r="B22" s="186" t="str">
        <f ca="1">IFERROR('Input| Type 2 capcons'!B3,"")</f>
        <v>Input| Type 2 capcons</v>
      </c>
      <c r="C22" s="3">
        <f ca="1">_xlfn.XLOOKUP(B22,'Model Validation'!$B$7:$B$19,'Model Validation'!$C$7:$C$19)</f>
        <v>0</v>
      </c>
      <c r="D22" s="180"/>
      <c r="E22" s="187" t="str">
        <f t="shared" ca="1" si="0"/>
        <v>Y</v>
      </c>
      <c r="F22" s="180"/>
      <c r="G22" s="143" t="str">
        <f>"Input for type 2 capital contributions (a definition is given at table "&amp;LEFT('Input| Type 2 capcons'!B5,2)&amp;")"</f>
        <v>Input for type 2 capital contributions (a definition is given at table 29)</v>
      </c>
    </row>
    <row r="23" spans="2:7" ht="15" customHeight="1" x14ac:dyDescent="0.2">
      <c r="B23" s="186" t="str">
        <f ca="1">IFERROR('Input| Overheads'!B3,"")</f>
        <v>Input| Overheads</v>
      </c>
      <c r="C23" s="3">
        <f ca="1">_xlfn.XLOOKUP(B23,'Model Validation'!$B$7:$B$19,'Model Validation'!$C$7:$C$19)</f>
        <v>0</v>
      </c>
      <c r="D23" s="180"/>
      <c r="E23" s="187" t="str">
        <f t="shared" ca="1" si="0"/>
        <v>Y</v>
      </c>
      <c r="F23" s="180"/>
      <c r="G23" s="143" t="s">
        <v>68</v>
      </c>
    </row>
    <row r="24" spans="2:7" ht="15" customHeight="1" x14ac:dyDescent="0.2">
      <c r="B24" s="186" t="str">
        <f ca="1">IFERROR('Calc| Overheads Allocation'!B3,"")</f>
        <v>Calc| Overheads Allocation</v>
      </c>
      <c r="C24" s="3">
        <f ca="1">_xlfn.XLOOKUP(B24,'Model Validation'!$B$7:$B$19,'Model Validation'!$C$7:$C$19)</f>
        <v>0</v>
      </c>
      <c r="D24" s="180"/>
      <c r="E24" s="187" t="str">
        <f t="shared" ca="1" si="0"/>
        <v>N</v>
      </c>
      <c r="F24" s="180"/>
      <c r="G24" s="143" t="s">
        <v>69</v>
      </c>
    </row>
    <row r="25" spans="2:7" ht="15" customHeight="1" x14ac:dyDescent="0.2">
      <c r="B25" s="186" t="str">
        <f ca="1">IFERROR('Calc| Project Costs'!B3,"")</f>
        <v>Calc| Project Costs</v>
      </c>
      <c r="C25" s="3">
        <f ca="1">_xlfn.XLOOKUP(B25,'Model Validation'!$B$7:$B$19,'Model Validation'!$C$7:$C$19)</f>
        <v>0</v>
      </c>
      <c r="D25" s="180"/>
      <c r="E25" s="187" t="str">
        <f t="shared" ca="1" si="0"/>
        <v>N</v>
      </c>
      <c r="F25" s="180"/>
      <c r="G25" s="143" t="s">
        <v>70</v>
      </c>
    </row>
    <row r="26" spans="2:7" ht="15" customHeight="1" x14ac:dyDescent="0.2">
      <c r="B26" s="186" t="str">
        <f ca="1">IFERROR('Calc| Expensing'!B3,"")</f>
        <v>Calc| Expensing</v>
      </c>
      <c r="C26" s="3">
        <f ca="1">_xlfn.XLOOKUP(B26,'Model Validation'!$B$7:$B$19,'Model Validation'!$C$7:$C$19)</f>
        <v>0</v>
      </c>
      <c r="D26" s="180"/>
      <c r="E26" s="187" t="str">
        <f t="shared" ca="1" si="0"/>
        <v>N</v>
      </c>
      <c r="F26" s="180"/>
      <c r="G26" s="143" t="s">
        <v>203</v>
      </c>
    </row>
    <row r="27" spans="2:7" ht="15" customHeight="1" x14ac:dyDescent="0.2">
      <c r="B27" s="186" t="str">
        <f ca="1">IFERROR('Output| PTRM (SCS)'!B3,"")</f>
        <v>Output| PTRM (SCS)</v>
      </c>
      <c r="C27" s="3">
        <f ca="1">_xlfn.XLOOKUP(B27,'Model Validation'!$B$7:$B$19,'Model Validation'!$C$7:$C$19)</f>
        <v>0</v>
      </c>
      <c r="D27" s="180"/>
      <c r="E27" s="187" t="str">
        <f t="shared" ca="1" si="0"/>
        <v>N</v>
      </c>
      <c r="F27" s="180"/>
      <c r="G27" s="143" t="s">
        <v>299</v>
      </c>
    </row>
    <row r="28" spans="2:7" ht="15" customHeight="1" x14ac:dyDescent="0.2">
      <c r="B28" s="186" t="str">
        <f ca="1">'Output| PTRM (DFA)'!B3</f>
        <v>Output| PTRM (DFA)</v>
      </c>
      <c r="C28" s="3">
        <f ca="1">_xlfn.XLOOKUP(B28,'Model Validation'!$B$7:$B$19,'Model Validation'!$C$7:$C$19)</f>
        <v>0</v>
      </c>
      <c r="D28" s="180"/>
      <c r="E28" s="187" t="str">
        <f t="shared" ca="1" si="0"/>
        <v>N</v>
      </c>
      <c r="F28" s="180"/>
      <c r="G28" s="143" t="s">
        <v>300</v>
      </c>
    </row>
    <row r="29" spans="2:7" ht="15" customHeight="1" x14ac:dyDescent="0.2">
      <c r="B29" s="186" t="str">
        <f ca="1">IFERROR('Output| AER'!B3,"")</f>
        <v>Output| AER</v>
      </c>
      <c r="C29" s="3">
        <f ca="1">_xlfn.XLOOKUP(B29,'Model Validation'!$B$7:$B$19,'Model Validation'!$C$7:$C$19)</f>
        <v>0</v>
      </c>
      <c r="D29" s="180"/>
      <c r="E29" s="187" t="str">
        <f t="shared" ca="1" si="0"/>
        <v>N</v>
      </c>
      <c r="F29" s="180"/>
      <c r="G29" s="143" t="s">
        <v>71</v>
      </c>
    </row>
    <row r="30" spans="2:7" ht="15" customHeight="1" x14ac:dyDescent="0.2">
      <c r="B30" s="186" t="str">
        <f ca="1">IFERROR('Output| DNSP'!B3,"")</f>
        <v>Output| DNSP</v>
      </c>
      <c r="C30" s="3">
        <f ca="1">_xlfn.XLOOKUP(B30,'Model Validation'!$B$7:$B$19,'Model Validation'!$C$7:$C$19)</f>
        <v>0</v>
      </c>
      <c r="D30" s="180"/>
      <c r="E30" s="187" t="str">
        <f t="shared" ca="1" si="0"/>
        <v>N</v>
      </c>
      <c r="F30" s="180"/>
      <c r="G30" s="143" t="s">
        <v>301</v>
      </c>
    </row>
    <row r="31" spans="2:7" ht="15" customHeight="1" x14ac:dyDescent="0.2">
      <c r="B31" s="186" t="str">
        <f ca="1">IFERROR('Model Validation'!B3,"")</f>
        <v>Model Validation</v>
      </c>
      <c r="C31" s="3">
        <f>'Model Validation'!C5</f>
        <v>0</v>
      </c>
      <c r="D31" s="180"/>
      <c r="E31" s="187" t="str">
        <f t="shared" ca="1" si="0"/>
        <v>N</v>
      </c>
      <c r="F31" s="180"/>
      <c r="G31" s="143" t="s">
        <v>212</v>
      </c>
    </row>
    <row r="32" spans="2:7" ht="15" customHeight="1" x14ac:dyDescent="0.2">
      <c r="B32" s="10"/>
    </row>
    <row r="33" spans="1:22" ht="15" customHeight="1" x14ac:dyDescent="0.2">
      <c r="A33" s="121"/>
      <c r="B33" s="127" t="s">
        <v>41</v>
      </c>
      <c r="C33" s="121"/>
      <c r="D33" s="121"/>
      <c r="E33" s="121"/>
      <c r="F33" s="121"/>
      <c r="G33" s="121"/>
      <c r="H33" s="121"/>
      <c r="I33" s="121"/>
      <c r="J33" s="121"/>
      <c r="K33" s="121"/>
      <c r="L33" s="121"/>
      <c r="M33" s="121"/>
      <c r="N33" s="121"/>
      <c r="O33" s="121"/>
      <c r="P33" s="121"/>
      <c r="Q33" s="121"/>
      <c r="R33" s="121"/>
      <c r="S33" s="121"/>
      <c r="T33" s="121"/>
      <c r="U33" s="121"/>
      <c r="V33" s="121"/>
    </row>
    <row r="34" spans="1:22" ht="15" customHeight="1" x14ac:dyDescent="0.2"/>
    <row r="35" spans="1:22" ht="15" customHeight="1" x14ac:dyDescent="0.2">
      <c r="B35" s="188" t="s">
        <v>72</v>
      </c>
      <c r="C35" s="188" t="s">
        <v>73</v>
      </c>
      <c r="D35" s="188"/>
      <c r="E35" s="185" t="s">
        <v>42</v>
      </c>
      <c r="F35" s="180"/>
      <c r="G35" s="188" t="s">
        <v>43</v>
      </c>
    </row>
    <row r="36" spans="1:22" ht="15" customHeight="1" x14ac:dyDescent="0.2">
      <c r="B36" s="189" t="str">
        <f>'Input| Setup'!A5</f>
        <v>1. Business name</v>
      </c>
      <c r="C36" s="189" t="str">
        <f ca="1">B18</f>
        <v>Input| Setup</v>
      </c>
      <c r="D36" s="188"/>
      <c r="E36" s="187" t="s">
        <v>44</v>
      </c>
      <c r="F36" s="180"/>
      <c r="G36" s="180" t="s">
        <v>286</v>
      </c>
    </row>
    <row r="37" spans="1:22" ht="15" customHeight="1" x14ac:dyDescent="0.2">
      <c r="A37" s="3"/>
      <c r="B37" s="189" t="str">
        <f>'Input| Setup'!A6</f>
        <v>2. Determination stage</v>
      </c>
      <c r="C37" s="189" t="str">
        <f ca="1">B18</f>
        <v>Input| Setup</v>
      </c>
      <c r="D37" s="188"/>
      <c r="E37" s="187" t="s">
        <v>44</v>
      </c>
      <c r="F37" s="180"/>
      <c r="G37" s="180" t="s">
        <v>219</v>
      </c>
    </row>
    <row r="38" spans="1:22" ht="15" customHeight="1" x14ac:dyDescent="0.2">
      <c r="A38" s="3"/>
      <c r="B38" s="189" t="str">
        <f>'Input| Setup'!A7</f>
        <v>3. First year of regulatory control period (YYYY-YY)</v>
      </c>
      <c r="C38" s="189" t="str">
        <f ca="1">B18</f>
        <v>Input| Setup</v>
      </c>
      <c r="D38" s="188"/>
      <c r="E38" s="187" t="s">
        <v>44</v>
      </c>
      <c r="F38" s="180"/>
      <c r="G38" s="180" t="s">
        <v>220</v>
      </c>
    </row>
    <row r="39" spans="1:22" ht="15" customHeight="1" x14ac:dyDescent="0.2">
      <c r="A39" s="3"/>
      <c r="B39" s="189" t="str">
        <f>'Input| Setup'!B9</f>
        <v>4. Financial years</v>
      </c>
      <c r="C39" s="189" t="str">
        <f ca="1">B18</f>
        <v>Input| Setup</v>
      </c>
      <c r="D39" s="180"/>
      <c r="E39" s="187" t="s">
        <v>54</v>
      </c>
      <c r="F39" s="180"/>
      <c r="G39" s="180" t="str">
        <f>"Provides reference range for FY drop-down boxes, based on your input in table "&amp;LEFT(B48,2)&amp;"."</f>
        <v>Provides reference range for FY drop-down boxes, based on your input in table 13.</v>
      </c>
    </row>
    <row r="40" spans="1:22" ht="15" customHeight="1" x14ac:dyDescent="0.2">
      <c r="A40" s="3"/>
      <c r="B40" s="189" t="str">
        <f>'Input| Setup'!B17</f>
        <v>5. AER categories</v>
      </c>
      <c r="C40" s="189" t="str">
        <f ca="1">B18</f>
        <v>Input| Setup</v>
      </c>
      <c r="D40" s="180"/>
      <c r="E40" s="187" t="s">
        <v>54</v>
      </c>
      <c r="F40" s="180"/>
      <c r="G40" s="180" t="s">
        <v>107</v>
      </c>
    </row>
    <row r="41" spans="1:22" ht="15" customHeight="1" x14ac:dyDescent="0.2">
      <c r="A41" s="3"/>
      <c r="B41" s="189" t="str">
        <f>'Input| Setup'!B27</f>
        <v>6. Months</v>
      </c>
      <c r="C41" s="189" t="str">
        <f ca="1">B18</f>
        <v>Input| Setup</v>
      </c>
      <c r="D41" s="180"/>
      <c r="E41" s="187" t="s">
        <v>54</v>
      </c>
      <c r="F41" s="180"/>
      <c r="G41" s="180" t="s">
        <v>48</v>
      </c>
    </row>
    <row r="42" spans="1:22" ht="15" customHeight="1" x14ac:dyDescent="0.2">
      <c r="A42" s="3"/>
      <c r="B42" s="189" t="str">
        <f>'Input| Setup'!B31</f>
        <v>7. Overhead switch</v>
      </c>
      <c r="C42" s="189" t="str">
        <f ca="1">B18</f>
        <v>Input| Setup</v>
      </c>
      <c r="D42" s="180"/>
      <c r="E42" s="187" t="s">
        <v>54</v>
      </c>
      <c r="F42" s="180"/>
      <c r="G42" s="180" t="str">
        <f>"Assigns yes or no response in table "&amp;LEFT(B58,2)&amp;" as to whether the project attracts capitalised overheads."</f>
        <v>Assigns yes or no response in table 23 as to whether the project attracts capitalised overheads.</v>
      </c>
    </row>
    <row r="43" spans="1:22" ht="15" customHeight="1" x14ac:dyDescent="0.2">
      <c r="A43" s="3"/>
      <c r="B43" s="189" t="str">
        <f>'Input| Setup'!B35</f>
        <v>8. Type of service</v>
      </c>
      <c r="C43" s="189" t="str">
        <f ca="1">C42</f>
        <v>Input| Setup</v>
      </c>
      <c r="D43" s="180"/>
      <c r="E43" s="187" t="s">
        <v>54</v>
      </c>
      <c r="F43" s="180"/>
      <c r="G43" s="180" t="str">
        <f>"Assigns type of service response in table "&amp;LEFT(B47,1)&amp;"."</f>
        <v>Assigns type of service response in table 1.</v>
      </c>
    </row>
    <row r="44" spans="1:22" ht="15" customHeight="1" x14ac:dyDescent="0.2">
      <c r="A44" s="3"/>
      <c r="B44" s="189" t="str">
        <f>'Input| Setup'!B39</f>
        <v>9. Overhead allocation method</v>
      </c>
      <c r="C44" s="189" t="str">
        <f ca="1">C43</f>
        <v>Input| Setup</v>
      </c>
      <c r="D44" s="180"/>
      <c r="E44" s="187" t="s">
        <v>54</v>
      </c>
      <c r="F44" s="180"/>
      <c r="G44" s="180" t="str">
        <f>"Assigns the methodology for allocating overheads in table "&amp;LEFT(B73,2)&amp;"."</f>
        <v>Assigns the methodology for allocating overheads in table 38.</v>
      </c>
    </row>
    <row r="45" spans="1:22" ht="15" customHeight="1" x14ac:dyDescent="0.2">
      <c r="A45" s="3"/>
      <c r="B45" s="189" t="str">
        <f>'Input| Setup'!B44</f>
        <v>10. Determination stage</v>
      </c>
      <c r="C45" s="189" t="str">
        <f ca="1">B18</f>
        <v>Input| Setup</v>
      </c>
      <c r="D45" s="180"/>
      <c r="E45" s="187" t="s">
        <v>54</v>
      </c>
      <c r="F45" s="180"/>
      <c r="G45" s="180" t="s">
        <v>221</v>
      </c>
    </row>
    <row r="46" spans="1:22" ht="15" customHeight="1" x14ac:dyDescent="0.2">
      <c r="A46" s="3"/>
      <c r="B46" s="189" t="str">
        <f>'Input| Setup'!B50</f>
        <v>11. Trading names and jurisdiction</v>
      </c>
      <c r="C46" s="189" t="str">
        <f ca="1">B18</f>
        <v>Input| Setup</v>
      </c>
      <c r="D46" s="180"/>
      <c r="E46" s="187" t="s">
        <v>54</v>
      </c>
      <c r="F46" s="180"/>
      <c r="G46" s="180" t="s">
        <v>222</v>
      </c>
    </row>
    <row r="47" spans="1:22" ht="15" customHeight="1" x14ac:dyDescent="0.2">
      <c r="A47" s="3"/>
      <c r="B47" s="189" t="str">
        <f>'Input| Setup'!F9</f>
        <v>12. PTRM asset classes</v>
      </c>
      <c r="C47" s="189" t="str">
        <f ca="1">B18</f>
        <v>Input| Setup</v>
      </c>
      <c r="D47" s="180"/>
      <c r="E47" s="187" t="s">
        <v>44</v>
      </c>
      <c r="F47" s="180"/>
      <c r="G47" s="180" t="s">
        <v>108</v>
      </c>
    </row>
    <row r="48" spans="1:22" ht="15" customHeight="1" x14ac:dyDescent="0.2">
      <c r="A48" s="3"/>
      <c r="B48" s="189" t="str">
        <f>'Input| Escalations'!B5</f>
        <v>13. Inflation table setup</v>
      </c>
      <c r="C48" s="189" t="str">
        <f ca="1">B19</f>
        <v>Input| Escalations</v>
      </c>
      <c r="D48" s="180"/>
      <c r="E48" s="187" t="s">
        <v>44</v>
      </c>
      <c r="F48" s="180"/>
      <c r="G48" s="180" t="s">
        <v>129</v>
      </c>
    </row>
    <row r="49" spans="1:7" ht="15" customHeight="1" x14ac:dyDescent="0.2">
      <c r="A49" s="3"/>
      <c r="B49" s="189" t="str">
        <f>'Input| Escalations'!B11</f>
        <v>14. Inflation</v>
      </c>
      <c r="C49" s="189" t="str">
        <f ca="1">C48</f>
        <v>Input| Escalations</v>
      </c>
      <c r="D49" s="180"/>
      <c r="E49" s="187" t="s">
        <v>44</v>
      </c>
      <c r="F49" s="180"/>
      <c r="G49" s="180" t="s">
        <v>287</v>
      </c>
    </row>
    <row r="50" spans="1:7" ht="15" customHeight="1" x14ac:dyDescent="0.2">
      <c r="A50" s="3"/>
      <c r="B50" s="189" t="str">
        <f>'Input| Escalations'!B19</f>
        <v>15. Forecast real price escalation</v>
      </c>
      <c r="C50" s="189" t="str">
        <f ca="1">C49</f>
        <v>Input| Escalations</v>
      </c>
      <c r="D50" s="180"/>
      <c r="E50" s="187" t="s">
        <v>54</v>
      </c>
      <c r="F50" s="180"/>
      <c r="G50" s="180" t="s">
        <v>109</v>
      </c>
    </row>
    <row r="51" spans="1:7" ht="15" customHeight="1" x14ac:dyDescent="0.2">
      <c r="A51" s="3"/>
      <c r="B51" s="189" t="str">
        <f>'Input| Projects'!B7</f>
        <v>16. Project Details</v>
      </c>
      <c r="C51" s="189" t="str">
        <f ca="1">B20</f>
        <v>Input| Projects</v>
      </c>
      <c r="D51" s="180"/>
      <c r="E51" s="187" t="s">
        <v>44</v>
      </c>
      <c r="F51" s="180"/>
      <c r="G51" s="180" t="s">
        <v>125</v>
      </c>
    </row>
    <row r="52" spans="1:7" ht="15" customHeight="1" x14ac:dyDescent="0.2">
      <c r="A52" s="3"/>
      <c r="B52" s="189" t="str">
        <f>'Input| Projects'!F7</f>
        <v>17. AER and optional DNSP mapping categories</v>
      </c>
      <c r="C52" s="189" t="str">
        <f ca="1">B20</f>
        <v>Input| Projects</v>
      </c>
      <c r="D52" s="180"/>
      <c r="E52" s="187" t="s">
        <v>44</v>
      </c>
      <c r="F52" s="180"/>
      <c r="G52" s="180" t="s">
        <v>124</v>
      </c>
    </row>
    <row r="53" spans="1:7" ht="15" customHeight="1" x14ac:dyDescent="0.2">
      <c r="A53" s="3"/>
      <c r="B53" s="189" t="str">
        <f>'Input| Projects'!I7</f>
        <v>18. Proposed — Unescalated direct costs (excluding type 2 capital contributions) ($'000s 2023-24 June)</v>
      </c>
      <c r="C53" s="189" t="str">
        <f ca="1">B20</f>
        <v>Input| Projects</v>
      </c>
      <c r="D53" s="180"/>
      <c r="E53" s="187" t="s">
        <v>44</v>
      </c>
      <c r="F53" s="180"/>
      <c r="G53" s="180" t="str">
        <f>"Please enter annual forecast direct capex for each project and in real dollars as set out in table "&amp;LEFT(B48,2)&amp;". Where applicable, rebates are to be included in gross connections capex. For clarity, 'direct costs' means all costs excluding capitalised overheads."</f>
        <v>Please enter annual forecast direct capex for each project and in real dollars as set out in table 13. Where applicable, rebates are to be included in gross connections capex. For clarity, 'direct costs' means all costs excluding capitalised overheads.</v>
      </c>
    </row>
    <row r="54" spans="1:7" ht="15" customHeight="1" x14ac:dyDescent="0.2">
      <c r="A54" s="3"/>
      <c r="B54" s="189" t="str">
        <f>'Input| Projects'!Q7</f>
        <v>19. Proposed — Type 1 capital contributions included in table 18 ($'000s 2023-24 June)</v>
      </c>
      <c r="C54" s="189" t="str">
        <f ca="1">C53</f>
        <v>Input| Projects</v>
      </c>
      <c r="D54" s="180"/>
      <c r="E54" s="187" t="s">
        <v>44</v>
      </c>
      <c r="F54" s="180"/>
      <c r="G54" s="180" t="str">
        <f>"Please enter total type 1 capital contributions, as defined in table "&amp;LEFT(B64,2)&amp;"."</f>
        <v>Please enter total type 1 capital contributions, as defined in table 29.</v>
      </c>
    </row>
    <row r="55" spans="1:7" ht="15" customHeight="1" x14ac:dyDescent="0.2">
      <c r="A55" s="3"/>
      <c r="B55" s="189" t="str">
        <f>'Input| Projects'!Y7</f>
        <v>20. Alternative forecast — Unescalated direct costs (excluding type 2 capital contributions) ($'000s 2023-24 June)</v>
      </c>
      <c r="C55" s="189" t="str">
        <f ca="1">C54</f>
        <v>Input| Projects</v>
      </c>
      <c r="D55" s="180"/>
      <c r="E55" s="187" t="s">
        <v>223</v>
      </c>
      <c r="F55" s="180"/>
      <c r="G55" s="180" t="s">
        <v>316</v>
      </c>
    </row>
    <row r="56" spans="1:7" ht="15" customHeight="1" x14ac:dyDescent="0.2">
      <c r="A56" s="3"/>
      <c r="B56" s="189" t="str">
        <f>'Input| Projects'!AG7</f>
        <v>21. Alternative forecast — Type 1 capital contributions included in table 20 ($'000s 2023-24 June)</v>
      </c>
      <c r="C56" s="189" t="str">
        <f ca="1">C55</f>
        <v>Input| Projects</v>
      </c>
      <c r="D56" s="180"/>
      <c r="E56" s="187" t="s">
        <v>223</v>
      </c>
      <c r="F56" s="180"/>
      <c r="G56" s="180" t="s">
        <v>317</v>
      </c>
    </row>
    <row r="57" spans="1:7" ht="14.25" customHeight="1" x14ac:dyDescent="0.2">
      <c r="A57" s="3"/>
      <c r="B57" s="189" t="str">
        <f>'Input| Projects'!AO7</f>
        <v xml:space="preserve">22. Cost components as % of direct costs </v>
      </c>
      <c r="C57" s="189" t="str">
        <f ca="1">B20</f>
        <v>Input| Projects</v>
      </c>
      <c r="D57" s="180"/>
      <c r="E57" s="187" t="s">
        <v>44</v>
      </c>
      <c r="F57" s="180"/>
      <c r="G57" s="180" t="s">
        <v>111</v>
      </c>
    </row>
    <row r="58" spans="1:7" ht="15" customHeight="1" x14ac:dyDescent="0.2">
      <c r="A58" s="3"/>
      <c r="B58" s="189" t="str">
        <f>'Input| Projects'!AS7</f>
        <v>23. Capitalised overheads allocation</v>
      </c>
      <c r="C58" s="189" t="str">
        <f ca="1">B20</f>
        <v>Input| Projects</v>
      </c>
      <c r="D58" s="180"/>
      <c r="E58" s="187" t="s">
        <v>44</v>
      </c>
      <c r="F58" s="180"/>
      <c r="G58" s="180" t="s">
        <v>112</v>
      </c>
    </row>
    <row r="59" spans="1:7" ht="15" customHeight="1" x14ac:dyDescent="0.2">
      <c r="A59" s="3"/>
      <c r="B59" s="189" t="str">
        <f>'Input| Projects'!AV7</f>
        <v>24. Allocation of capitalised overheads - DNSP defined</v>
      </c>
      <c r="C59" s="189" t="str">
        <f ca="1">C58</f>
        <v>Input| Projects</v>
      </c>
      <c r="D59" s="180"/>
      <c r="E59" s="187" t="s">
        <v>53</v>
      </c>
      <c r="F59" s="180"/>
      <c r="G59" s="180" t="s">
        <v>213</v>
      </c>
    </row>
    <row r="60" spans="1:7" ht="15" customHeight="1" x14ac:dyDescent="0.2">
      <c r="A60" s="3"/>
      <c r="B60" s="189" t="str">
        <f>'Input| Projects'!AY7</f>
        <v>25. Immediate expensing</v>
      </c>
      <c r="C60" s="189" t="str">
        <f ca="1">B20</f>
        <v>Input| Projects</v>
      </c>
      <c r="D60" s="180"/>
      <c r="E60" s="187" t="s">
        <v>44</v>
      </c>
      <c r="F60" s="180"/>
      <c r="G60" s="180" t="s">
        <v>288</v>
      </c>
    </row>
    <row r="61" spans="1:7" ht="15" customHeight="1" x14ac:dyDescent="0.2">
      <c r="A61" s="3"/>
      <c r="B61" s="189" t="str">
        <f>'Input| Projects'!BA7</f>
        <v>26. PTRM asset classes as % of direct costs (i.e. total costs reported in table 18, excluding capitalised overheads)</v>
      </c>
      <c r="C61" s="189" t="str">
        <f ca="1">B20</f>
        <v>Input| Projects</v>
      </c>
      <c r="D61" s="180"/>
      <c r="E61" s="187" t="s">
        <v>44</v>
      </c>
      <c r="F61" s="180"/>
      <c r="G61" s="180" t="s">
        <v>113</v>
      </c>
    </row>
    <row r="62" spans="1:7" ht="15" customHeight="1" x14ac:dyDescent="0.2">
      <c r="A62" s="3"/>
      <c r="B62" s="189" t="str">
        <f>'Input| Disposals'!A5</f>
        <v>27. Forecast asset disposals ($'000s 2023-24 June)</v>
      </c>
      <c r="C62" s="189" t="str">
        <f ca="1">B21</f>
        <v>Input| Disposals</v>
      </c>
      <c r="D62" s="180"/>
      <c r="E62" s="187" t="s">
        <v>44</v>
      </c>
      <c r="F62" s="180"/>
      <c r="G62" s="180" t="s">
        <v>289</v>
      </c>
    </row>
    <row r="63" spans="1:7" ht="15" customHeight="1" x14ac:dyDescent="0.2">
      <c r="A63" s="3"/>
      <c r="B63" s="189" t="str">
        <f>'Input| Disposals'!N5</f>
        <v>28. Forecast asset disposals ($'000s June 2026)</v>
      </c>
      <c r="C63" s="189" t="str">
        <f ca="1">B21</f>
        <v>Input| Disposals</v>
      </c>
      <c r="D63" s="180"/>
      <c r="E63" s="187" t="s">
        <v>54</v>
      </c>
      <c r="F63" s="180"/>
      <c r="G63" s="180" t="str">
        <f>"Summates sales by asset class from table "&amp;LEFT(B62,2)&amp;" and then inflates to the correct real year basis."</f>
        <v>Summates sales by asset class from table 27 and then inflates to the correct real year basis.</v>
      </c>
    </row>
    <row r="64" spans="1:7" ht="15" customHeight="1" x14ac:dyDescent="0.2">
      <c r="A64" s="3"/>
      <c r="B64" s="189" t="str">
        <f>'Input| Type 2 capcons'!B5</f>
        <v>29. Forecast type 2 capital contributions ($'000s 2023-24 June)</v>
      </c>
      <c r="C64" s="189" t="str">
        <f ca="1">B22</f>
        <v>Input| Type 2 capcons</v>
      </c>
      <c r="D64" s="180"/>
      <c r="E64" s="187" t="s">
        <v>44</v>
      </c>
      <c r="F64" s="180"/>
      <c r="G64" s="180" t="s">
        <v>110</v>
      </c>
    </row>
    <row r="65" spans="1:7" ht="15" customHeight="1" x14ac:dyDescent="0.2">
      <c r="A65" s="3"/>
      <c r="B65" s="189" t="str">
        <f>'Input| Type 2 capcons'!B22</f>
        <v>30. Cost components of type 2 capital contributions</v>
      </c>
      <c r="C65" s="189" t="str">
        <f ca="1">B22</f>
        <v>Input| Type 2 capcons</v>
      </c>
      <c r="D65" s="180"/>
      <c r="E65" s="187" t="s">
        <v>44</v>
      </c>
      <c r="F65" s="180"/>
      <c r="G65" s="180" t="s">
        <v>115</v>
      </c>
    </row>
    <row r="66" spans="1:7" ht="15" customHeight="1" x14ac:dyDescent="0.2">
      <c r="A66" s="3"/>
      <c r="B66" s="189" t="str">
        <f>'Input| Type 2 capcons'!B28</f>
        <v>31. Real price escalators for type 2 capital contributions</v>
      </c>
      <c r="C66" s="189" t="str">
        <f ca="1">B22</f>
        <v>Input| Type 2 capcons</v>
      </c>
      <c r="D66" s="180"/>
      <c r="E66" s="187" t="s">
        <v>54</v>
      </c>
      <c r="F66" s="180"/>
      <c r="G66" s="180" t="str">
        <f>"Calculates real price escalation based on the inputs from table "&amp;LEFT(B65,2)&amp;"."</f>
        <v>Calculates real price escalation based on the inputs from table 30.</v>
      </c>
    </row>
    <row r="67" spans="1:7" ht="15" customHeight="1" x14ac:dyDescent="0.2">
      <c r="A67" s="3"/>
      <c r="B67" s="189" t="str">
        <f>'Input| Type 2 capcons'!B34</f>
        <v>32. Forecast type 2 capital contributions, escalated ($'000s June 2026)</v>
      </c>
      <c r="C67" s="189" t="str">
        <f ca="1">B22</f>
        <v>Input| Type 2 capcons</v>
      </c>
      <c r="D67" s="180"/>
      <c r="E67" s="187" t="s">
        <v>54</v>
      </c>
      <c r="F67" s="180"/>
      <c r="G67" s="180" t="str">
        <f>"Converts table "&amp;LEFT(B64,2)&amp;" data to correct escalated, real year basis."</f>
        <v>Converts table 29 data to correct escalated, real year basis.</v>
      </c>
    </row>
    <row r="68" spans="1:7" ht="15" customHeight="1" x14ac:dyDescent="0.2">
      <c r="A68" s="3"/>
      <c r="B68" s="189" t="str">
        <f>'Input| Overheads'!B5</f>
        <v>33. Forecast capitalised overheads for current period</v>
      </c>
      <c r="C68" s="189" t="str">
        <f t="shared" ref="C68:C73" ca="1" si="1">$B$23</f>
        <v>Input| Overheads</v>
      </c>
      <c r="D68" s="180"/>
      <c r="E68" s="187" t="s">
        <v>44</v>
      </c>
      <c r="F68" s="180"/>
      <c r="G68" s="180" t="str">
        <f>"Please enter forecast costs for the current period. If costs for year 4 are actuals, please enter them in table "&amp;LEFT(B71,2)&amp;" only."</f>
        <v>Please enter forecast costs for the current period. If costs for year 4 are actuals, please enter them in table 36 only.</v>
      </c>
    </row>
    <row r="69" spans="1:7" ht="15" customHeight="1" x14ac:dyDescent="0.2">
      <c r="A69" s="3"/>
      <c r="B69" s="189" t="str">
        <f>'Input| Overheads'!B13</f>
        <v>34. Options to forecast capatilised overheads</v>
      </c>
      <c r="C69" s="189" t="str">
        <f t="shared" ca="1" si="1"/>
        <v>Input| Overheads</v>
      </c>
      <c r="D69" s="180"/>
      <c r="E69" s="187" t="s">
        <v>44</v>
      </c>
      <c r="F69" s="180"/>
      <c r="G69" s="180" t="s">
        <v>224</v>
      </c>
    </row>
    <row r="70" spans="1:7" ht="15" customHeight="1" x14ac:dyDescent="0.2">
      <c r="A70" s="3"/>
      <c r="B70" s="189" t="str">
        <f>'Input| Overheads'!B21</f>
        <v>35. Forecast capitalised overheads for forecast period - alternative method</v>
      </c>
      <c r="C70" s="189" t="str">
        <f t="shared" ca="1" si="1"/>
        <v>Input| Overheads</v>
      </c>
      <c r="D70" s="180"/>
      <c r="E70" s="187" t="s">
        <v>53</v>
      </c>
      <c r="F70" s="180"/>
      <c r="G70" s="180" t="s">
        <v>56</v>
      </c>
    </row>
    <row r="71" spans="1:7" ht="15" customHeight="1" x14ac:dyDescent="0.2">
      <c r="A71" s="3"/>
      <c r="B71" s="189" t="str">
        <f>'Input| Overheads'!B29</f>
        <v>36. Historical expenditure (nominal)</v>
      </c>
      <c r="C71" s="189" t="str">
        <f t="shared" ca="1" si="1"/>
        <v>Input| Overheads</v>
      </c>
      <c r="D71" s="180"/>
      <c r="E71" s="187" t="s">
        <v>44</v>
      </c>
      <c r="F71" s="180"/>
      <c r="G71" s="180" t="s">
        <v>119</v>
      </c>
    </row>
    <row r="72" spans="1:7" ht="15" customHeight="1" x14ac:dyDescent="0.2">
      <c r="A72" s="3"/>
      <c r="B72" s="189" t="str">
        <f>'Input| Overheads'!B41</f>
        <v>37. Forecast cost components of capitalised overheads</v>
      </c>
      <c r="C72" s="189" t="str">
        <f t="shared" ca="1" si="1"/>
        <v>Input| Overheads</v>
      </c>
      <c r="D72" s="180"/>
      <c r="E72" s="187" t="s">
        <v>44</v>
      </c>
      <c r="F72" s="180"/>
      <c r="G72" s="180" t="s">
        <v>114</v>
      </c>
    </row>
    <row r="73" spans="1:7" ht="15" customHeight="1" x14ac:dyDescent="0.2">
      <c r="A73" s="3"/>
      <c r="B73" s="189" t="str">
        <f>'Input| Overheads'!B48</f>
        <v>38. Select an overheads allocation method</v>
      </c>
      <c r="C73" s="189" t="str">
        <f t="shared" ca="1" si="1"/>
        <v>Input| Overheads</v>
      </c>
      <c r="D73" s="180"/>
      <c r="E73" s="187" t="s">
        <v>44</v>
      </c>
      <c r="F73" s="180"/>
      <c r="G73" s="180" t="s">
        <v>105</v>
      </c>
    </row>
    <row r="74" spans="1:7" ht="15" customHeight="1" x14ac:dyDescent="0.2">
      <c r="A74" s="3"/>
      <c r="B74" s="189" t="str">
        <f>'Calc| Overheads Allocation'!B5</f>
        <v>39. Overheads rate to be applied to forecast escalated direct costs (%)</v>
      </c>
      <c r="C74" s="189" t="str">
        <f ca="1">$B$24</f>
        <v>Calc| Overheads Allocation</v>
      </c>
      <c r="D74" s="180"/>
      <c r="E74" s="187" t="s">
        <v>54</v>
      </c>
      <c r="F74" s="180"/>
      <c r="G74" s="180" t="s">
        <v>116</v>
      </c>
    </row>
    <row r="75" spans="1:7" ht="15" customHeight="1" x14ac:dyDescent="0.2">
      <c r="A75" s="3"/>
      <c r="B75" s="189" t="str">
        <f>'Calc| Overheads Allocation'!B14</f>
        <v>40. Capitalised overheads ($'000s June 2026)</v>
      </c>
      <c r="C75" s="189" t="str">
        <f t="shared" ref="C75:C86" ca="1" si="2">$B$24</f>
        <v>Calc| Overheads Allocation</v>
      </c>
      <c r="D75" s="180"/>
      <c r="E75" s="187" t="s">
        <v>54</v>
      </c>
      <c r="F75" s="180"/>
      <c r="G75" s="180" t="s">
        <v>58</v>
      </c>
    </row>
    <row r="76" spans="1:7" ht="15" customHeight="1" x14ac:dyDescent="0.2">
      <c r="A76" s="3"/>
      <c r="B76" s="189" t="str">
        <f>'Calc| Overheads Allocation'!B19</f>
        <v>41. Total costs that attract capitalised overheads ($'000s June 2026)</v>
      </c>
      <c r="C76" s="189" t="str">
        <f t="shared" ca="1" si="2"/>
        <v>Calc| Overheads Allocation</v>
      </c>
      <c r="D76" s="180"/>
      <c r="E76" s="187" t="s">
        <v>54</v>
      </c>
      <c r="F76" s="180"/>
      <c r="G76" s="180" t="s">
        <v>117</v>
      </c>
    </row>
    <row r="77" spans="1:7" ht="15" customHeight="1" x14ac:dyDescent="0.2">
      <c r="A77" s="3"/>
      <c r="B77" s="189" t="str">
        <f>'Calc| Overheads Allocation'!B26</f>
        <v>42. Unescalated costs that attract overheads ($'000s June 2026)</v>
      </c>
      <c r="C77" s="189" t="str">
        <f t="shared" ca="1" si="2"/>
        <v>Calc| Overheads Allocation</v>
      </c>
      <c r="D77" s="180"/>
      <c r="E77" s="187" t="s">
        <v>54</v>
      </c>
      <c r="F77" s="180"/>
      <c r="G77" s="180" t="s">
        <v>228</v>
      </c>
    </row>
    <row r="78" spans="1:7" ht="15" customHeight="1" x14ac:dyDescent="0.2">
      <c r="A78" s="3"/>
      <c r="B78" s="189" t="str">
        <f>'Calc| Overheads Allocation'!B31</f>
        <v>43. Unescalated capitalised internal labour costs that attract overheads ($'000s June 2026)</v>
      </c>
      <c r="C78" s="189" t="str">
        <f t="shared" ca="1" si="2"/>
        <v>Calc| Overheads Allocation</v>
      </c>
      <c r="D78" s="180"/>
      <c r="E78" s="187" t="s">
        <v>54</v>
      </c>
      <c r="F78" s="180"/>
      <c r="G78" s="180" t="s">
        <v>227</v>
      </c>
    </row>
    <row r="79" spans="1:7" ht="15" customHeight="1" x14ac:dyDescent="0.2">
      <c r="A79" s="3"/>
      <c r="B79" s="189" t="str">
        <f>'Calc| Overheads Allocation'!B36</f>
        <v>44. Escalated costs that attract overheads ($'000s June 2026)</v>
      </c>
      <c r="C79" s="189" t="str">
        <f t="shared" ca="1" si="2"/>
        <v>Calc| Overheads Allocation</v>
      </c>
      <c r="D79" s="180"/>
      <c r="E79" s="187" t="s">
        <v>54</v>
      </c>
      <c r="F79" s="180"/>
      <c r="G79" s="180" t="s">
        <v>226</v>
      </c>
    </row>
    <row r="80" spans="1:7" ht="15" customHeight="1" x14ac:dyDescent="0.2">
      <c r="A80" s="3"/>
      <c r="B80" s="189" t="str">
        <f>'Calc| Overheads Allocation'!B41</f>
        <v>45. Escalated capitalised internal labour costs that attract overheads ($'000s June 2026)</v>
      </c>
      <c r="C80" s="189" t="str">
        <f t="shared" ca="1" si="2"/>
        <v>Calc| Overheads Allocation</v>
      </c>
      <c r="D80" s="180"/>
      <c r="E80" s="187" t="s">
        <v>54</v>
      </c>
      <c r="F80" s="180"/>
      <c r="G80" s="180" t="s">
        <v>225</v>
      </c>
    </row>
    <row r="81" spans="1:7" ht="15" customHeight="1" x14ac:dyDescent="0.2">
      <c r="A81" s="3"/>
      <c r="B81" s="189" t="str">
        <f>'Calc| Overheads Allocation'!B47</f>
        <v>46. Change in costs attracting capitalised overheads</v>
      </c>
      <c r="C81" s="189" t="str">
        <f t="shared" ca="1" si="2"/>
        <v>Calc| Overheads Allocation</v>
      </c>
      <c r="D81" s="180"/>
      <c r="E81" s="187" t="s">
        <v>54</v>
      </c>
      <c r="F81" s="180"/>
      <c r="G81" s="180" t="s">
        <v>118</v>
      </c>
    </row>
    <row r="82" spans="1:7" ht="15" customHeight="1" x14ac:dyDescent="0.2">
      <c r="A82" s="3"/>
      <c r="B82" s="189" t="str">
        <f>'Calc| Overheads Allocation'!B53</f>
        <v>47. Unescalated capitalised overheads ($'000s June 2026)</v>
      </c>
      <c r="C82" s="189" t="str">
        <f t="shared" ca="1" si="2"/>
        <v>Calc| Overheads Allocation</v>
      </c>
      <c r="D82" s="180"/>
      <c r="E82" s="187" t="s">
        <v>54</v>
      </c>
      <c r="F82" s="180"/>
      <c r="G82" s="180" t="s">
        <v>290</v>
      </c>
    </row>
    <row r="83" spans="1:7" ht="15" customHeight="1" x14ac:dyDescent="0.2">
      <c r="A83" s="3"/>
      <c r="B83" s="189" t="str">
        <f>'Calc| Overheads Allocation'!B59</f>
        <v>48. Annual unescalated capitalised overheads ($'000s June 2026)</v>
      </c>
      <c r="C83" s="189" t="str">
        <f t="shared" ca="1" si="2"/>
        <v>Calc| Overheads Allocation</v>
      </c>
      <c r="D83" s="180"/>
      <c r="E83" s="187" t="s">
        <v>54</v>
      </c>
      <c r="F83" s="180"/>
      <c r="G83" s="180" t="str">
        <f>"Calculates annual forecast capitalised overheads either using data input by the distributor in table "&amp;LEFT('Input| Overheads'!B29, 2)&amp;" or based on the overhead rate calculated in table "&amp;LEFT('Calc| Overheads Allocation'!B53,2)&amp;"."</f>
        <v>Calculates annual forecast capitalised overheads either using data input by the distributor in table 36 or based on the overhead rate calculated in table 47.</v>
      </c>
    </row>
    <row r="84" spans="1:7" ht="15" customHeight="1" x14ac:dyDescent="0.2">
      <c r="A84" s="3"/>
      <c r="B84" s="189" t="str">
        <f>'Calc| Overheads Allocation'!B65</f>
        <v>49. Real cost escalation - cumulative</v>
      </c>
      <c r="C84" s="189" t="str">
        <f t="shared" ca="1" si="2"/>
        <v>Calc| Overheads Allocation</v>
      </c>
      <c r="D84" s="180"/>
      <c r="E84" s="187" t="s">
        <v>54</v>
      </c>
      <c r="F84" s="180"/>
      <c r="G84" s="180" t="s">
        <v>57</v>
      </c>
    </row>
    <row r="85" spans="1:7" ht="15" customHeight="1" x14ac:dyDescent="0.2">
      <c r="A85" s="3"/>
      <c r="B85" s="189" t="str">
        <f>'Calc| Overheads Allocation'!B70</f>
        <v>50. Productivity adjustment - cumulative</v>
      </c>
      <c r="C85" s="189" t="str">
        <f t="shared" ca="1" si="2"/>
        <v>Calc| Overheads Allocation</v>
      </c>
      <c r="D85" s="180"/>
      <c r="E85" s="187" t="s">
        <v>54</v>
      </c>
      <c r="F85" s="180"/>
      <c r="G85" s="180" t="s">
        <v>229</v>
      </c>
    </row>
    <row r="86" spans="1:7" ht="15" customHeight="1" x14ac:dyDescent="0.2">
      <c r="A86" s="3"/>
      <c r="B86" s="189" t="str">
        <f>'Calc| Overheads Allocation'!B75</f>
        <v>51. Forecast capitalised overheads</v>
      </c>
      <c r="C86" s="189" t="str">
        <f t="shared" ca="1" si="2"/>
        <v>Calc| Overheads Allocation</v>
      </c>
      <c r="D86" s="180"/>
      <c r="E86" s="187" t="s">
        <v>54</v>
      </c>
      <c r="F86" s="180"/>
      <c r="G86" s="180" t="s">
        <v>104</v>
      </c>
    </row>
    <row r="87" spans="1:7" ht="15" customHeight="1" x14ac:dyDescent="0.2">
      <c r="A87" s="3"/>
      <c r="B87" s="189" t="str">
        <f>'Calc| Project Costs'!C7</f>
        <v>52. Project/program details</v>
      </c>
      <c r="C87" s="189" t="str">
        <f ca="1">$B$25</f>
        <v>Calc| Project Costs</v>
      </c>
      <c r="D87" s="180"/>
      <c r="E87" s="187" t="s">
        <v>54</v>
      </c>
      <c r="F87" s="180"/>
      <c r="G87" s="180" t="s">
        <v>230</v>
      </c>
    </row>
    <row r="88" spans="1:7" ht="15" customHeight="1" x14ac:dyDescent="0.2">
      <c r="A88" s="3"/>
      <c r="B88" s="189" t="str">
        <f>'Calc| Project Costs'!F7</f>
        <v>53. AER and optional DNSP mapping categories</v>
      </c>
      <c r="C88" s="189" t="str">
        <f ca="1">$B$25</f>
        <v>Calc| Project Costs</v>
      </c>
      <c r="D88" s="180"/>
      <c r="E88" s="187" t="s">
        <v>54</v>
      </c>
      <c r="F88" s="180"/>
      <c r="G88" s="180" t="s">
        <v>231</v>
      </c>
    </row>
    <row r="89" spans="1:7" ht="15" customHeight="1" x14ac:dyDescent="0.2">
      <c r="A89" s="3"/>
      <c r="B89" s="189" t="str">
        <f>'Calc| Project Costs'!I7</f>
        <v>54. Compound real cost escalation rates</v>
      </c>
      <c r="C89" s="189" t="str">
        <f ca="1">$B$25</f>
        <v>Calc| Project Costs</v>
      </c>
      <c r="D89" s="180"/>
      <c r="E89" s="187" t="s">
        <v>54</v>
      </c>
      <c r="F89" s="180"/>
      <c r="G89" s="180" t="s">
        <v>232</v>
      </c>
    </row>
    <row r="90" spans="1:7" ht="15" customHeight="1" x14ac:dyDescent="0.2">
      <c r="A90" s="3"/>
      <c r="B90" s="189" t="str">
        <f>'Calc| Project Costs'!Q7</f>
        <v>55. Direct escalated costs ($'000s June 2026)</v>
      </c>
      <c r="C90" s="189" t="str">
        <f t="shared" ref="C90:C95" ca="1" si="3">$B$25</f>
        <v>Calc| Project Costs</v>
      </c>
      <c r="D90" s="180"/>
      <c r="E90" s="187" t="s">
        <v>54</v>
      </c>
      <c r="F90" s="180"/>
      <c r="G90" s="180" t="str">
        <f>"Inflates forecast direct costs from real base year for inputs to real regulatory base dollars using CPI and escalates using real price esclators contained in table "&amp;LEFT(B89,2)&amp;"."</f>
        <v>Inflates forecast direct costs from real base year for inputs to real regulatory base dollars using CPI and escalates using real price esclators contained in table 54.</v>
      </c>
    </row>
    <row r="91" spans="1:7" ht="15" customHeight="1" x14ac:dyDescent="0.2">
      <c r="A91" s="3"/>
      <c r="B91" s="189" t="str">
        <f>'Calc| Project Costs'!Y7</f>
        <v>56. Direct escalated type 1 (cash) capcons ($'000s June 2026)</v>
      </c>
      <c r="C91" s="189" t="str">
        <f t="shared" ca="1" si="3"/>
        <v>Calc| Project Costs</v>
      </c>
      <c r="D91" s="180"/>
      <c r="E91" s="187" t="s">
        <v>54</v>
      </c>
      <c r="F91" s="180"/>
      <c r="G91" s="180" t="s">
        <v>120</v>
      </c>
    </row>
    <row r="92" spans="1:7" ht="15" customHeight="1" x14ac:dyDescent="0.2">
      <c r="A92" s="3"/>
      <c r="B92" s="189" t="str">
        <f>'Calc| Project Costs'!AG7</f>
        <v>57. Network overheads ($'000s June 2026)</v>
      </c>
      <c r="C92" s="189" t="str">
        <f t="shared" ca="1" si="3"/>
        <v>Calc| Project Costs</v>
      </c>
      <c r="D92" s="180"/>
      <c r="E92" s="187" t="s">
        <v>54</v>
      </c>
      <c r="F92" s="180"/>
      <c r="G92" s="180" t="str">
        <f>"Applies overhead rate based on selection in table "&amp;LEFT(B73,2)&amp;" to calculate allocation of capitalised network overheads."</f>
        <v>Applies overhead rate based on selection in table 38 to calculate allocation of capitalised network overheads.</v>
      </c>
    </row>
    <row r="93" spans="1:7" ht="15" customHeight="1" x14ac:dyDescent="0.2">
      <c r="A93" s="3"/>
      <c r="B93" s="189" t="str">
        <f>'Calc| Project Costs'!AO7</f>
        <v>58. Corporate overheads ($'000s June 2026)</v>
      </c>
      <c r="C93" s="189" t="str">
        <f t="shared" ca="1" si="3"/>
        <v>Calc| Project Costs</v>
      </c>
      <c r="D93" s="180"/>
      <c r="E93" s="187" t="s">
        <v>54</v>
      </c>
      <c r="F93" s="180"/>
      <c r="G93" s="180" t="str">
        <f>"Applies overhead rate based on selection in table "&amp;LEFT(B73,2)&amp;" to calculate allocation of capitalised corporate overheads."</f>
        <v>Applies overhead rate based on selection in table 38 to calculate allocation of capitalised corporate overheads.</v>
      </c>
    </row>
    <row r="94" spans="1:7" ht="15" customHeight="1" x14ac:dyDescent="0.2">
      <c r="A94" s="3"/>
      <c r="B94" s="189" t="str">
        <f>'Calc| Project Costs'!AW7</f>
        <v>59. Total capitalised overheads ($'000s June 2026)</v>
      </c>
      <c r="C94" s="189" t="str">
        <f t="shared" ca="1" si="3"/>
        <v>Calc| Project Costs</v>
      </c>
      <c r="D94" s="180"/>
      <c r="E94" s="187" t="s">
        <v>54</v>
      </c>
      <c r="F94" s="180"/>
      <c r="G94" s="180" t="s">
        <v>59</v>
      </c>
    </row>
    <row r="95" spans="1:7" ht="15" customHeight="1" x14ac:dyDescent="0.2">
      <c r="A95" s="3"/>
      <c r="B95" s="189" t="str">
        <f>'Calc| Project Costs'!BE7</f>
        <v>60. Total overheads allocated to type 1 contributions ($'000s June 2026)</v>
      </c>
      <c r="C95" s="189" t="str">
        <f t="shared" ca="1" si="3"/>
        <v>Calc| Project Costs</v>
      </c>
      <c r="D95" s="180"/>
      <c r="E95" s="187" t="s">
        <v>54</v>
      </c>
      <c r="F95" s="180"/>
      <c r="G95" s="180" t="s">
        <v>121</v>
      </c>
    </row>
    <row r="96" spans="1:7" ht="15" customHeight="1" x14ac:dyDescent="0.2">
      <c r="A96" s="3"/>
      <c r="B96" s="189" t="str">
        <f>'Calc| Project Costs'!BM7</f>
        <v>61. Total escalated costs (excl. type 2 capcons) ($'000s June 2026)</v>
      </c>
      <c r="C96" s="189" t="str">
        <f ca="1">$B$25</f>
        <v>Calc| Project Costs</v>
      </c>
      <c r="D96" s="180"/>
      <c r="E96" s="187" t="s">
        <v>54</v>
      </c>
      <c r="F96" s="180"/>
      <c r="G96" s="180" t="s">
        <v>122</v>
      </c>
    </row>
    <row r="97" spans="1:7" ht="15" customHeight="1" x14ac:dyDescent="0.2">
      <c r="A97" s="3"/>
      <c r="B97" s="189" t="str">
        <f>'Calc| Project Costs'!BU7</f>
        <v>62. Allocation by type of service</v>
      </c>
      <c r="C97" s="189" t="str">
        <f ca="1">$B$25</f>
        <v>Calc| Project Costs</v>
      </c>
      <c r="D97" s="180"/>
      <c r="E97" s="187" t="s">
        <v>54</v>
      </c>
      <c r="F97" s="180"/>
      <c r="G97" s="180" t="s">
        <v>302</v>
      </c>
    </row>
    <row r="98" spans="1:7" ht="15" customHeight="1" x14ac:dyDescent="0.2">
      <c r="A98" s="3"/>
      <c r="B98" s="189" t="str">
        <f>'Calc| Expensing'!C5</f>
        <v>63. Immediate expensing (% to be immediately expensed) - Standard Control Services</v>
      </c>
      <c r="C98" s="189" t="str">
        <f ca="1">B26</f>
        <v>Calc| Expensing</v>
      </c>
      <c r="D98" s="180"/>
      <c r="E98" s="187" t="s">
        <v>54</v>
      </c>
      <c r="F98" s="180"/>
      <c r="G98" s="180" t="s">
        <v>305</v>
      </c>
    </row>
    <row r="99" spans="1:7" ht="15" customHeight="1" x14ac:dyDescent="0.2">
      <c r="A99" s="3"/>
      <c r="B99" s="189" t="str">
        <f>'Calc| Expensing'!M5</f>
        <v>64. Immediate expensing (% to be immediately expensed) - Dual Function Assets</v>
      </c>
      <c r="C99" s="189" t="str">
        <f ca="1">B26</f>
        <v>Calc| Expensing</v>
      </c>
      <c r="D99" s="180"/>
      <c r="E99" s="187" t="s">
        <v>54</v>
      </c>
      <c r="F99" s="180"/>
      <c r="G99" s="180" t="s">
        <v>303</v>
      </c>
    </row>
    <row r="100" spans="1:7" ht="15" customHeight="1" x14ac:dyDescent="0.2">
      <c r="A100" s="3"/>
      <c r="B100" s="189" t="str">
        <f>'Output| PTRM (SCS)'!C5</f>
        <v>65. Forecast gross capital expenditure – as incurred ($millions June 2026) (SCS)</v>
      </c>
      <c r="C100" s="189" t="str">
        <f ca="1">$B$27</f>
        <v>Output| PTRM (SCS)</v>
      </c>
      <c r="D100" s="180"/>
      <c r="E100" s="187" t="s">
        <v>54</v>
      </c>
      <c r="F100" s="180"/>
      <c r="G100" s="180" t="s">
        <v>304</v>
      </c>
    </row>
    <row r="101" spans="1:7" ht="15" customHeight="1" x14ac:dyDescent="0.2">
      <c r="A101" s="3"/>
      <c r="B101" s="189" t="str">
        <f>'Output| PTRM (SCS)'!C60</f>
        <v>66. Forecast capital contributions – Type 1 – as incurred ($millions June 2026) (SCS)</v>
      </c>
      <c r="C101" s="189" t="str">
        <f ca="1">$B$27</f>
        <v>Output| PTRM (SCS)</v>
      </c>
      <c r="D101" s="180"/>
      <c r="E101" s="187" t="s">
        <v>54</v>
      </c>
      <c r="F101" s="180"/>
      <c r="G101" s="180" t="s">
        <v>306</v>
      </c>
    </row>
    <row r="102" spans="1:7" ht="15" customHeight="1" x14ac:dyDescent="0.2">
      <c r="A102" s="3"/>
      <c r="B102" s="189" t="str">
        <f>'Output| PTRM (SCS)'!C115</f>
        <v>67. Forecast asset disposals – as incurred ($millions June 2026) (SCS)</v>
      </c>
      <c r="C102" s="189" t="str">
        <f ca="1">$B$27</f>
        <v>Output| PTRM (SCS)</v>
      </c>
      <c r="D102" s="180"/>
      <c r="E102" s="187" t="s">
        <v>54</v>
      </c>
      <c r="F102" s="180"/>
      <c r="G102" s="180" t="s">
        <v>307</v>
      </c>
    </row>
    <row r="103" spans="1:7" ht="15" customHeight="1" x14ac:dyDescent="0.2">
      <c r="A103" s="3"/>
      <c r="B103" s="189" t="str">
        <f>'Output| PTRM (SCS)'!C170</f>
        <v>68. Forecast net capital expenditure – as incurred ($millions June 2026) (SCS)</v>
      </c>
      <c r="C103" s="189" t="str">
        <f ca="1">$B$27</f>
        <v>Output| PTRM (SCS)</v>
      </c>
      <c r="D103" s="180"/>
      <c r="E103" s="187" t="s">
        <v>54</v>
      </c>
      <c r="F103" s="180"/>
      <c r="G103" s="180" t="s">
        <v>308</v>
      </c>
    </row>
    <row r="104" spans="1:7" ht="15" customHeight="1" x14ac:dyDescent="0.2">
      <c r="A104" s="3"/>
      <c r="B104" s="189" t="str">
        <f>'Output| PTRM (SCS)'!L5</f>
        <v>69. Forecast immediate expensing of capital expenditure – as incurred ($millions June 2026) (SCS)</v>
      </c>
      <c r="C104" s="189" t="str">
        <f ca="1">$B$27</f>
        <v>Output| PTRM (SCS)</v>
      </c>
      <c r="D104" s="180"/>
      <c r="E104" s="187" t="s">
        <v>54</v>
      </c>
      <c r="F104" s="180"/>
      <c r="G104" s="180" t="s">
        <v>309</v>
      </c>
    </row>
    <row r="105" spans="1:7" ht="15" customHeight="1" x14ac:dyDescent="0.2">
      <c r="A105" s="3"/>
      <c r="B105" s="189" t="str">
        <f>'Output| PTRM (DFA)'!C5</f>
        <v>70. Forecast gross capital expenditure – as incurred ($millions June 2026) (dual function assets)</v>
      </c>
      <c r="C105" s="189" t="str">
        <f ca="1">$B$28</f>
        <v>Output| PTRM (DFA)</v>
      </c>
      <c r="D105" s="180"/>
      <c r="E105" s="187" t="s">
        <v>54</v>
      </c>
      <c r="F105" s="180"/>
      <c r="G105" s="180" t="s">
        <v>310</v>
      </c>
    </row>
    <row r="106" spans="1:7" ht="15" customHeight="1" x14ac:dyDescent="0.2">
      <c r="A106" s="3"/>
      <c r="B106" s="189" t="str">
        <f>'Output| PTRM (DFA)'!C60</f>
        <v>71. Forecast capital contributions – Type 1 – as incurred ($millions June 2026) (dual function assets)</v>
      </c>
      <c r="C106" s="189" t="str">
        <f ca="1">$B$28</f>
        <v>Output| PTRM (DFA)</v>
      </c>
      <c r="D106" s="180"/>
      <c r="E106" s="187" t="s">
        <v>54</v>
      </c>
      <c r="F106" s="180"/>
      <c r="G106" s="180" t="s">
        <v>311</v>
      </c>
    </row>
    <row r="107" spans="1:7" ht="15" customHeight="1" x14ac:dyDescent="0.2">
      <c r="A107" s="3"/>
      <c r="B107" s="189" t="str">
        <f>'Output| PTRM (DFA)'!C115</f>
        <v>72. Forecast asset disposals – as incurred ($millions June 2026) (dual function assets)</v>
      </c>
      <c r="C107" s="189" t="str">
        <f ca="1">$B$28</f>
        <v>Output| PTRM (DFA)</v>
      </c>
      <c r="D107" s="180"/>
      <c r="E107" s="187" t="s">
        <v>54</v>
      </c>
      <c r="F107" s="180"/>
      <c r="G107" s="180" t="s">
        <v>312</v>
      </c>
    </row>
    <row r="108" spans="1:7" ht="15" customHeight="1" x14ac:dyDescent="0.2">
      <c r="A108" s="3"/>
      <c r="B108" s="189" t="str">
        <f>'Output| PTRM (DFA)'!C170</f>
        <v>73. Forecast net capital expenditure – as incurred ($millions June 2026) (dual function assets)</v>
      </c>
      <c r="C108" s="189" t="str">
        <f ca="1">$B$28</f>
        <v>Output| PTRM (DFA)</v>
      </c>
      <c r="D108" s="180"/>
      <c r="E108" s="187" t="s">
        <v>54</v>
      </c>
      <c r="F108" s="180"/>
      <c r="G108" s="180" t="s">
        <v>313</v>
      </c>
    </row>
    <row r="109" spans="1:7" ht="15" customHeight="1" x14ac:dyDescent="0.2">
      <c r="A109" s="3"/>
      <c r="B109" s="189" t="str">
        <f>'Output| PTRM (DFA)'!L5</f>
        <v>74. Forecast immediate expensing of capital expenditure – as incurred ($millions June 2026) (dual function assets)</v>
      </c>
      <c r="C109" s="189" t="str">
        <f ca="1">$B$28</f>
        <v>Output| PTRM (DFA)</v>
      </c>
      <c r="D109" s="180"/>
      <c r="E109" s="187" t="s">
        <v>54</v>
      </c>
      <c r="F109" s="180"/>
      <c r="G109" s="180" t="s">
        <v>314</v>
      </c>
    </row>
    <row r="110" spans="1:7" ht="15" customHeight="1" x14ac:dyDescent="0.2">
      <c r="A110" s="3"/>
      <c r="B110" s="189" t="str">
        <f>'Output| AER'!B5</f>
        <v>75. AER categories: forecast capex ($millions June 2026)</v>
      </c>
      <c r="C110" s="189" t="str">
        <f ca="1">B29</f>
        <v>Output| AER</v>
      </c>
      <c r="D110" s="180"/>
      <c r="E110" s="187" t="s">
        <v>54</v>
      </c>
      <c r="F110" s="180"/>
      <c r="G110" s="180" t="s">
        <v>55</v>
      </c>
    </row>
    <row r="111" spans="1:7" ht="15" customHeight="1" x14ac:dyDescent="0.2">
      <c r="A111" s="3"/>
      <c r="B111" s="189" t="str">
        <f>'Output| DNSP'!B5</f>
        <v>76. DNSP categories: forecast capex ($miilions June 2026)</v>
      </c>
      <c r="C111" s="189" t="str">
        <f ca="1">B30</f>
        <v>Output| DNSP</v>
      </c>
      <c r="D111" s="180"/>
      <c r="E111" s="187" t="s">
        <v>54</v>
      </c>
      <c r="F111" s="180"/>
      <c r="G111" s="180" t="s">
        <v>218</v>
      </c>
    </row>
    <row r="112" spans="1:7" ht="15" customHeight="1" x14ac:dyDescent="0.2"/>
    <row r="113" spans="3:3" ht="15" customHeight="1" x14ac:dyDescent="0.2">
      <c r="C113" s="17"/>
    </row>
    <row r="114" spans="3:3" x14ac:dyDescent="0.2">
      <c r="C114" s="17"/>
    </row>
    <row r="115" spans="3:3" x14ac:dyDescent="0.2">
      <c r="C115" s="17"/>
    </row>
    <row r="116" spans="3:3" hidden="1" x14ac:dyDescent="0.2">
      <c r="C116" s="17"/>
    </row>
    <row r="117" spans="3:3" hidden="1" x14ac:dyDescent="0.2">
      <c r="C117" s="17"/>
    </row>
    <row r="118" spans="3:3" hidden="1" x14ac:dyDescent="0.2">
      <c r="C118" s="17"/>
    </row>
    <row r="119" spans="3:3" hidden="1" x14ac:dyDescent="0.2">
      <c r="C119" s="17"/>
    </row>
    <row r="120" spans="3:3" hidden="1" x14ac:dyDescent="0.2">
      <c r="C120" s="17"/>
    </row>
    <row r="121" spans="3:3" hidden="1" x14ac:dyDescent="0.2">
      <c r="C121" s="17"/>
    </row>
    <row r="122" spans="3:3" hidden="1" x14ac:dyDescent="0.2">
      <c r="C122" s="17"/>
    </row>
    <row r="123" spans="3:3" hidden="1" x14ac:dyDescent="0.2">
      <c r="C123" s="17"/>
    </row>
    <row r="124" spans="3:3" hidden="1" x14ac:dyDescent="0.2">
      <c r="C124" s="17"/>
    </row>
    <row r="125" spans="3:3" hidden="1" x14ac:dyDescent="0.2">
      <c r="C125" s="17"/>
    </row>
    <row r="126" spans="3:3" x14ac:dyDescent="0.2"/>
    <row r="127" spans="3:3" x14ac:dyDescent="0.2"/>
    <row r="128" spans="3:3" x14ac:dyDescent="0.2"/>
    <row r="129" x14ac:dyDescent="0.2"/>
    <row r="130" x14ac:dyDescent="0.2"/>
    <row r="131" x14ac:dyDescent="0.2"/>
    <row r="132" x14ac:dyDescent="0.2"/>
    <row r="133" x14ac:dyDescent="0.2"/>
    <row r="134" x14ac:dyDescent="0.2"/>
  </sheetData>
  <conditionalFormatting sqref="B13">
    <cfRule type="containsBlanks" dxfId="52" priority="7">
      <formula>LEN(TRIM(B13))=0</formula>
    </cfRule>
  </conditionalFormatting>
  <conditionalFormatting sqref="D2">
    <cfRule type="cellIs" dxfId="51" priority="4" operator="equal">
      <formula>"Check"</formula>
    </cfRule>
    <cfRule type="cellIs" dxfId="50" priority="5" operator="equal">
      <formula>"Ok"</formula>
    </cfRule>
  </conditionalFormatting>
  <conditionalFormatting sqref="E18:E31">
    <cfRule type="containsText" dxfId="49" priority="6" operator="containsText" text="Y">
      <formula>NOT(ISERROR(SEARCH("Y",E18)))</formula>
    </cfRule>
  </conditionalFormatting>
  <conditionalFormatting sqref="E36:E111">
    <cfRule type="cellIs" dxfId="48" priority="3" operator="notEqual">
      <formula>"N"</formula>
    </cfRule>
  </conditionalFormatting>
  <hyperlinks>
    <hyperlink ref="B18" location="'Input| Setup'!A1" display="'Input| Setup'!A1" xr:uid="{556BAA1A-CD24-4D1F-831C-7B0BE918F50C}"/>
    <hyperlink ref="B19" location="'Input| Escalations'!A1" display="'Input| Escalations'!A1" xr:uid="{D510734C-13EE-42A9-9243-851481D33EA8}"/>
    <hyperlink ref="B20" location="'Input| Projects'!A1" display="'Input| Projects'!A1" xr:uid="{21D654D2-70C3-45A7-8A6B-D837FC6830A2}"/>
    <hyperlink ref="B26" location="'Calc| Expensing'!A1" display="'Calc| Expensing'!A1" xr:uid="{5D93FE31-4ED3-4B9D-B3D8-15FFEA35681D}"/>
    <hyperlink ref="B23" location="'Input| Overheads'!A1" display="'Input| Overheads'!A1" xr:uid="{EFB5A0B3-AEA6-489D-BFD0-1D3CCA8CD180}"/>
    <hyperlink ref="B24" location="'Calc| Overheads Allocation'!A1" display="'Calc| Overheads Allocation'!A1" xr:uid="{ECB864FC-72FD-4CA8-800C-B43353F2BA0E}"/>
    <hyperlink ref="B25" location="'Calc| Project Costs'!A1" display="'Calc| Project Costs'!A1" xr:uid="{32D2B62C-D3DA-4346-8CAC-5460DA280AEE}"/>
    <hyperlink ref="B27" location="'Output| PTRM (SCS)'!A1" display="'Output| PTRM (SCS)'!A1" xr:uid="{18F9D27D-AB31-41D5-8BF7-70FAD2D0ABE8}"/>
    <hyperlink ref="B28" location="'Output| PTRM (DFA)'!A1" display="'Output| PTRM (DFA)'!A1" xr:uid="{FFF3F138-A651-49C5-9353-7430253B271F}"/>
    <hyperlink ref="B30" location="'Output| DNSP'!A1" display="'Output| DNSP'!A1" xr:uid="{D61DA681-6A60-4C49-9018-EBC0A3E16A6E}"/>
    <hyperlink ref="B29" location="'Output| AER'!A1" display="'Output| AER'!A1" xr:uid="{8EE666AA-89FA-4693-912E-BEBF73B8D1C3}"/>
    <hyperlink ref="B31" location="'Model Validation'!A1" display="'Model Validation'!A1" xr:uid="{AFA47C24-8C69-4E8A-9DA1-CD63FF967D79}"/>
    <hyperlink ref="B22" location="'Input| Type 2 capcons'!A1" display="'Input| Type 2 capcons'!A1" xr:uid="{AC1215B5-CADC-474A-8C7D-F8EDD6354077}"/>
    <hyperlink ref="B21" location="'Input| Disposals'!A1" display="'Input| Disposals'!A1" xr:uid="{A5C2789C-9DAD-45A4-955B-C5BB3A9E233B}"/>
  </hyperlinks>
  <pageMargins left="0.7" right="0.7" top="0.75" bottom="0.75" header="0.3" footer="0.3"/>
  <pageSetup paperSize="9" orientation="portrait" r:id="rId1"/>
  <ignoredErrors>
    <ignoredError sqref="C48" formula="1"/>
  </ignoredErrors>
  <extLst>
    <ext xmlns:x14="http://schemas.microsoft.com/office/spreadsheetml/2009/9/main" uri="{78C0D931-6437-407d-A8EE-F0AAD7539E65}">
      <x14:conditionalFormattings>
        <x14:conditionalFormatting xmlns:xm="http://schemas.microsoft.com/office/excel/2006/main">
          <x14:cfRule type="expression" priority="1" id="{F872C955-5F2D-408E-B8B3-3876D04C7A2A}">
            <xm:f>AND(B10&lt;&gt;XEP10,XEP10&gt;0,ISNUMBER(FIND("decision",'Input| Setup'!$F$6)))</xm:f>
            <x14:dxf>
              <fill>
                <patternFill>
                  <bgColor theme="7" tint="0.59996337778862885"/>
                </patternFill>
              </fill>
            </x14:dxf>
          </x14:cfRule>
          <xm:sqref>B10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499984740745262"/>
  </sheetPr>
  <dimension ref="A1:AF60"/>
  <sheetViews>
    <sheetView showGridLines="0" workbookViewId="0">
      <selection activeCell="F2" sqref="F2"/>
    </sheetView>
  </sheetViews>
  <sheetFormatPr defaultColWidth="0" defaultRowHeight="12.75" zeroHeight="1" outlineLevelRow="1" outlineLevelCol="1" x14ac:dyDescent="0.2"/>
  <cols>
    <col min="1" max="1" width="2.5703125" customWidth="1"/>
    <col min="2" max="2" width="5.5703125" customWidth="1"/>
    <col min="3" max="3" width="35.7109375" customWidth="1"/>
    <col min="4" max="10" width="12.85546875" customWidth="1"/>
    <col min="11" max="11" width="5.85546875" customWidth="1"/>
    <col min="12" max="12" width="4.7109375" customWidth="1"/>
    <col min="13" max="13" width="35.7109375" customWidth="1" outlineLevel="1"/>
    <col min="14" max="20" width="12.85546875" customWidth="1" outlineLevel="1"/>
    <col min="21" max="21" width="5.7109375" customWidth="1" outlineLevel="1"/>
    <col min="22" max="22" width="5.7109375" customWidth="1"/>
    <col min="23" max="23" width="35.7109375" hidden="1" customWidth="1"/>
    <col min="24" max="30" width="12.85546875" hidden="1" customWidth="1"/>
    <col min="31" max="31" width="4.28515625" hidden="1" customWidth="1"/>
    <col min="32" max="32" width="4.5703125" hidden="1" customWidth="1"/>
  </cols>
  <sheetData>
    <row r="1" spans="1:21" s="114" customFormat="1" ht="20.100000000000001" customHeight="1" x14ac:dyDescent="0.2">
      <c r="B1" s="114" t="str">
        <f>'Input| Setup'!$B$1</f>
        <v>Enter DNSP name — 2026–31 — Draft decision</v>
      </c>
      <c r="G1" s="119"/>
    </row>
    <row r="2" spans="1:21" s="114" customFormat="1" ht="20.100000000000001" customHeight="1" x14ac:dyDescent="0.2">
      <c r="B2" s="114" t="str">
        <f>'Input| Setup'!$B$2</f>
        <v>AER Capex Forecast Model</v>
      </c>
      <c r="E2" s="119" t="s">
        <v>206</v>
      </c>
      <c r="F2" s="118">
        <f ca="1">_xlfn.XLOOKUP($B$3,'Model Validation'!$B$7:$B$19,'Model Validation'!$C$7:$C$19)</f>
        <v>0</v>
      </c>
      <c r="G2" s="119" t="s">
        <v>24</v>
      </c>
      <c r="H2" s="258" t="s">
        <v>97</v>
      </c>
      <c r="I2" s="259"/>
    </row>
    <row r="3" spans="1:21" s="115" customFormat="1" ht="20.100000000000001" customHeight="1" x14ac:dyDescent="0.2">
      <c r="B3" s="115" t="str">
        <f ca="1">MID(CELL("filename",A2),FIND("]",CELL("filename",A2))+1,255)</f>
        <v>Calc| Expensing</v>
      </c>
    </row>
    <row r="4" spans="1:21" x14ac:dyDescent="0.2"/>
    <row r="5" spans="1:21" ht="15" x14ac:dyDescent="0.2">
      <c r="A5" s="164"/>
      <c r="B5" s="164"/>
      <c r="C5" s="164" t="str">
        <f>LEFT('Calc| Project Costs'!BU7,2)+1&amp;". Immediate expensing (% to be immediately expensed) - Standard Control Services"</f>
        <v>63. Immediate expensing (% to be immediately expensed) - Standard Control Services</v>
      </c>
      <c r="D5" s="164"/>
      <c r="E5" s="164"/>
      <c r="F5" s="164"/>
      <c r="G5" s="164"/>
      <c r="H5" s="164"/>
      <c r="I5" s="164"/>
      <c r="J5" s="164"/>
      <c r="M5" s="164" t="str">
        <f>LEFT(C5,2)+1&amp;". Immediate expensing (% to be immediately expensed) - Dual Function Assets"</f>
        <v>64. Immediate expensing (% to be immediately expensed) - Dual Function Assets</v>
      </c>
      <c r="N5" s="164"/>
      <c r="O5" s="164"/>
      <c r="P5" s="164"/>
      <c r="Q5" s="164"/>
      <c r="R5" s="164"/>
      <c r="S5" s="164"/>
      <c r="T5" s="164"/>
    </row>
    <row r="6" spans="1:21" x14ac:dyDescent="0.2">
      <c r="A6" s="3"/>
      <c r="D6" s="226" t="s">
        <v>11</v>
      </c>
      <c r="E6" s="226" t="s">
        <v>11</v>
      </c>
      <c r="F6" s="226" t="s">
        <v>11</v>
      </c>
      <c r="G6" s="226" t="s">
        <v>11</v>
      </c>
      <c r="H6" s="226" t="s">
        <v>11</v>
      </c>
      <c r="I6" s="226" t="s">
        <v>11</v>
      </c>
      <c r="J6" s="226" t="s">
        <v>11</v>
      </c>
      <c r="K6" s="79">
        <f>IF(SUM(K8:K57)=0,0,1)</f>
        <v>0</v>
      </c>
      <c r="N6" s="226" t="s">
        <v>11</v>
      </c>
      <c r="O6" s="226" t="s">
        <v>11</v>
      </c>
      <c r="P6" s="226" t="s">
        <v>11</v>
      </c>
      <c r="Q6" s="226" t="s">
        <v>11</v>
      </c>
      <c r="R6" s="226" t="s">
        <v>11</v>
      </c>
      <c r="S6" s="226" t="s">
        <v>11</v>
      </c>
      <c r="T6" s="226" t="s">
        <v>11</v>
      </c>
      <c r="U6" s="79">
        <f>IF(SUM(U8:U57)=0,0,1)</f>
        <v>0</v>
      </c>
    </row>
    <row r="7" spans="1:21" x14ac:dyDescent="0.2">
      <c r="A7" s="15"/>
      <c r="B7" s="15"/>
      <c r="C7" s="159" t="s">
        <v>106</v>
      </c>
      <c r="D7" s="159" t="str">
        <f>'Calc| Project Costs'!Q9</f>
        <v>2024-25</v>
      </c>
      <c r="E7" s="159" t="str">
        <f>'Calc| Project Costs'!R9</f>
        <v>2025-26</v>
      </c>
      <c r="F7" s="159" t="str">
        <f>'Calc| Project Costs'!S9</f>
        <v>2026-27</v>
      </c>
      <c r="G7" s="159" t="str">
        <f>'Calc| Project Costs'!T9</f>
        <v>2027-28</v>
      </c>
      <c r="H7" s="159" t="str">
        <f>'Calc| Project Costs'!U9</f>
        <v>2028-29</v>
      </c>
      <c r="I7" s="159" t="str">
        <f>'Calc| Project Costs'!V9</f>
        <v>2029-30</v>
      </c>
      <c r="J7" s="159" t="str">
        <f>'Calc| Project Costs'!W9</f>
        <v>2030-31</v>
      </c>
      <c r="M7" s="159" t="s">
        <v>106</v>
      </c>
      <c r="N7" s="159" t="str">
        <f t="shared" ref="N7:T7" si="0">D7</f>
        <v>2024-25</v>
      </c>
      <c r="O7" s="159" t="str">
        <f t="shared" si="0"/>
        <v>2025-26</v>
      </c>
      <c r="P7" s="159" t="str">
        <f t="shared" si="0"/>
        <v>2026-27</v>
      </c>
      <c r="Q7" s="159" t="str">
        <f t="shared" si="0"/>
        <v>2027-28</v>
      </c>
      <c r="R7" s="159" t="str">
        <f t="shared" si="0"/>
        <v>2028-29</v>
      </c>
      <c r="S7" s="159" t="str">
        <f t="shared" si="0"/>
        <v>2029-30</v>
      </c>
      <c r="T7" s="159" t="str">
        <f t="shared" si="0"/>
        <v>2030-31</v>
      </c>
    </row>
    <row r="8" spans="1:21" x14ac:dyDescent="0.2">
      <c r="A8" s="15"/>
      <c r="B8" s="123">
        <v>1</v>
      </c>
      <c r="C8" s="125" t="str" cm="1">
        <f t="array" ref="C8">IFERROR(INDEX('Input| Setup'!$F$10:$F$59,SMALL(IF('Input| Setup'!$G$10:$G$59='Input| Setup'!$B$36,ROW('Input| Setup'!$G$10:$G$59)-ROW('Input| Setup'!$G$10)+1),ROWS('Input| Setup'!$G$10:$G10))),"")</f>
        <v>Category 1</v>
      </c>
      <c r="D8" s="158">
        <f>IFERROR(SUMPRODUCT(_xlfn.CHOOSECOLS('Input| Projects'!$BA$10:$CX$1009,_xlfn.XMATCH($C8,'Input| Projects'!$BA$9:$CX$9)),'Input| Projects'!$AY$10:$AY$1009,'Calc| Project Costs'!BM$10:BM$1009)/SUMPRODUCT(_xlfn.CHOOSECOLS('Input| Projects'!$BA$10:$CX$1009,_xlfn.XMATCH($C8,'Input| Projects'!$BA$9:$CX$9)),'Calc| Project Costs'!BM$10:BM$1009),0)</f>
        <v>0.33128466990552463</v>
      </c>
      <c r="E8" s="158">
        <f>IFERROR(SUMPRODUCT(_xlfn.CHOOSECOLS('Input| Projects'!$BA$10:$CX$1009,_xlfn.XMATCH($C8,'Input| Projects'!$BA$9:$CX$9)),'Input| Projects'!$AY$10:$AY$1009,'Calc| Project Costs'!BN$10:BN$1009)/SUMPRODUCT(_xlfn.CHOOSECOLS('Input| Projects'!$BA$10:$CX$1009,_xlfn.XMATCH($C8,'Input| Projects'!$BA$9:$CX$9)),'Calc| Project Costs'!BN$10:BN$1009),0)</f>
        <v>0.53489286397428537</v>
      </c>
      <c r="F8" s="158">
        <f>IFERROR(SUMPRODUCT(_xlfn.CHOOSECOLS('Input| Projects'!$BA$10:$CX$1009,_xlfn.XMATCH($C8,'Input| Projects'!$BA$9:$CX$9)),'Input| Projects'!$AY$10:$AY$1009,'Calc| Project Costs'!BO$10:BO$1009)/SUMPRODUCT(_xlfn.CHOOSECOLS('Input| Projects'!$BA$10:$CX$1009,_xlfn.XMATCH($C8,'Input| Projects'!$BA$9:$CX$9)),'Calc| Project Costs'!BO$10:BO$1009),0)</f>
        <v>0.41718070240894778</v>
      </c>
      <c r="G8" s="158">
        <f>IFERROR(SUMPRODUCT(_xlfn.CHOOSECOLS('Input| Projects'!$BA$10:$CX$1009,_xlfn.XMATCH($C8,'Input| Projects'!$BA$9:$CX$9)),'Input| Projects'!$AY$10:$AY$1009,'Calc| Project Costs'!BP$10:BP$1009)/SUMPRODUCT(_xlfn.CHOOSECOLS('Input| Projects'!$BA$10:$CX$1009,_xlfn.XMATCH($C8,'Input| Projects'!$BA$9:$CX$9)),'Calc| Project Costs'!BP$10:BP$1009),0)</f>
        <v>0.51972522824764167</v>
      </c>
      <c r="H8" s="158">
        <f>IFERROR(SUMPRODUCT(_xlfn.CHOOSECOLS('Input| Projects'!$BA$10:$CX$1009,_xlfn.XMATCH($C8,'Input| Projects'!$BA$9:$CX$9)),'Input| Projects'!$AY$10:$AY$1009,'Calc| Project Costs'!BQ$10:BQ$1009)/SUMPRODUCT(_xlfn.CHOOSECOLS('Input| Projects'!$BA$10:$CX$1009,_xlfn.XMATCH($C8,'Input| Projects'!$BA$9:$CX$9)),'Calc| Project Costs'!BQ$10:BQ$1009),0)</f>
        <v>0.48305694306432845</v>
      </c>
      <c r="I8" s="158">
        <f>IFERROR(SUMPRODUCT(_xlfn.CHOOSECOLS('Input| Projects'!$BA$10:$CX$1009,_xlfn.XMATCH($C8,'Input| Projects'!$BA$9:$CX$9)),'Input| Projects'!$AY$10:$AY$1009,'Calc| Project Costs'!BR$10:BR$1009)/SUMPRODUCT(_xlfn.CHOOSECOLS('Input| Projects'!$BA$10:$CX$1009,_xlfn.XMATCH($C8,'Input| Projects'!$BA$9:$CX$9)),'Calc| Project Costs'!BR$10:BR$1009),0)</f>
        <v>0.46704367167582361</v>
      </c>
      <c r="J8" s="158">
        <f>IFERROR(SUMPRODUCT(_xlfn.CHOOSECOLS('Input| Projects'!$BA$10:$CX$1009,_xlfn.XMATCH($C8,'Input| Projects'!$BA$9:$CX$9)),'Input| Projects'!$AY$10:$AY$1009,'Calc| Project Costs'!BS$10:BS$1009)/SUMPRODUCT(_xlfn.CHOOSECOLS('Input| Projects'!$BA$10:$CX$1009,_xlfn.XMATCH($C8,'Input| Projects'!$BA$9:$CX$9)),'Calc| Project Costs'!BS$10:BS$1009),0)</f>
        <v>0.49539314397750189</v>
      </c>
      <c r="K8" s="79" t="str">
        <f>IF(OR(J8&gt;1,I8&gt;1,H8&gt;1,G8&gt;1,F8&gt;1,E8&gt;1,D8&gt;1),1,"")</f>
        <v/>
      </c>
      <c r="M8" s="125" t="str" cm="1">
        <f t="array" ref="M8">IFERROR(INDEX('Input| Setup'!$F$10:$F$59,SMALL(IF('Input| Setup'!$G$10:$G$59='Input| Setup'!$B$37,ROW('Input| Setup'!$G$10:$G$59)-ROW('Input| Setup'!$G$10)+1),ROWS('Input| Setup'!$G$10:$G10))),"")</f>
        <v>Category 9</v>
      </c>
      <c r="N8" s="158">
        <f>IFERROR(SUMPRODUCT(_xlfn.CHOOSECOLS('Input| Projects'!$BA$10:$CX$1009,_xlfn.XMATCH($M8,'Input| Projects'!$BA$9:$CX$9)),'Input| Projects'!$AY$10:$AY$1009,'Calc| Project Costs'!BM$10:BM$1009)/SUMPRODUCT(_xlfn.CHOOSECOLS('Input| Projects'!$BA$10:$CX$1009,_xlfn.XMATCH($M8,'Input| Projects'!$BA$9:$CX$9)),'Calc| Project Costs'!BM$10:BM$1009),0)</f>
        <v>0</v>
      </c>
      <c r="O8" s="158">
        <f>IFERROR(SUMPRODUCT(_xlfn.CHOOSECOLS('Input| Projects'!$BA$10:$CX$1009,_xlfn.XMATCH($M8,'Input| Projects'!$BA$9:$CX$9)),'Input| Projects'!$AY$10:$AY$1009,'Calc| Project Costs'!BN$10:BN$1009)/SUMPRODUCT(_xlfn.CHOOSECOLS('Input| Projects'!$BA$10:$CX$1009,_xlfn.XMATCH($M8,'Input| Projects'!$BA$9:$CX$9)),'Calc| Project Costs'!BN$10:BN$1009),0)</f>
        <v>0</v>
      </c>
      <c r="P8" s="158">
        <f>IFERROR(SUMPRODUCT(_xlfn.CHOOSECOLS('Input| Projects'!$BA$10:$CX$1009,_xlfn.XMATCH($M8,'Input| Projects'!$BA$9:$CX$9)),'Input| Projects'!$AY$10:$AY$1009,'Calc| Project Costs'!BO$10:BO$1009)/SUMPRODUCT(_xlfn.CHOOSECOLS('Input| Projects'!$BA$10:$CX$1009,_xlfn.XMATCH($M8,'Input| Projects'!$BA$9:$CX$9)),'Calc| Project Costs'!BO$10:BO$1009),0)</f>
        <v>0</v>
      </c>
      <c r="Q8" s="158">
        <f>IFERROR(SUMPRODUCT(_xlfn.CHOOSECOLS('Input| Projects'!$BA$10:$CX$1009,_xlfn.XMATCH($M8,'Input| Projects'!$BA$9:$CX$9)),'Input| Projects'!$AY$10:$AY$1009,'Calc| Project Costs'!BP$10:BP$1009)/SUMPRODUCT(_xlfn.CHOOSECOLS('Input| Projects'!$BA$10:$CX$1009,_xlfn.XMATCH($M8,'Input| Projects'!$BA$9:$CX$9)),'Calc| Project Costs'!BP$10:BP$1009),0)</f>
        <v>0</v>
      </c>
      <c r="R8" s="158">
        <f>IFERROR(SUMPRODUCT(_xlfn.CHOOSECOLS('Input| Projects'!$BA$10:$CX$1009,_xlfn.XMATCH($M8,'Input| Projects'!$BA$9:$CX$9)),'Input| Projects'!$AY$10:$AY$1009,'Calc| Project Costs'!BQ$10:BQ$1009)/SUMPRODUCT(_xlfn.CHOOSECOLS('Input| Projects'!$BA$10:$CX$1009,_xlfn.XMATCH($M8,'Input| Projects'!$BA$9:$CX$9)),'Calc| Project Costs'!BQ$10:BQ$1009),0)</f>
        <v>0</v>
      </c>
      <c r="S8" s="158">
        <f>IFERROR(SUMPRODUCT(_xlfn.CHOOSECOLS('Input| Projects'!$BA$10:$CX$1009,_xlfn.XMATCH($M8,'Input| Projects'!$BA$9:$CX$9)),'Input| Projects'!$AY$10:$AY$1009,'Calc| Project Costs'!BR$10:BR$1009)/SUMPRODUCT(_xlfn.CHOOSECOLS('Input| Projects'!$BA$10:$CX$1009,_xlfn.XMATCH($M8,'Input| Projects'!$BA$9:$CX$9)),'Calc| Project Costs'!BR$10:BR$1009),0)</f>
        <v>0</v>
      </c>
      <c r="T8" s="158">
        <f>IFERROR(SUMPRODUCT(_xlfn.CHOOSECOLS('Input| Projects'!$BA$10:$CX$1009,_xlfn.XMATCH($M8,'Input| Projects'!$BA$9:$CX$9)),'Input| Projects'!$AY$10:$AY$1009,'Calc| Project Costs'!BS$10:BS$1009)/SUMPRODUCT(_xlfn.CHOOSECOLS('Input| Projects'!$BA$10:$CX$1009,_xlfn.XMATCH($M8,'Input| Projects'!$BA$9:$CX$9)),'Calc| Project Costs'!BS$10:BS$1009),0)</f>
        <v>0</v>
      </c>
      <c r="U8" s="79" t="str">
        <f>IF(OR(T8&gt;1,S8&gt;1,R8&gt;1,Q8&gt;1,P8&gt;1,O8&gt;1,N8&gt;1),1,"")</f>
        <v/>
      </c>
    </row>
    <row r="9" spans="1:21" x14ac:dyDescent="0.2">
      <c r="A9" s="15"/>
      <c r="B9" s="123">
        <f>IFERROR(B8+1,"")</f>
        <v>2</v>
      </c>
      <c r="C9" s="125" t="str" cm="1">
        <f t="array" ref="C9">IFERROR(INDEX('Input| Setup'!$F$10:$F$59,SMALL(IF('Input| Setup'!$G$10:$G$59='Input| Setup'!$B$36,ROW('Input| Setup'!$G$10:$G$59)-ROW('Input| Setup'!$G$10)+1),ROWS('Input| Setup'!$G$10:$G11))),"")</f>
        <v>Category 2</v>
      </c>
      <c r="D9" s="158">
        <f>IFERROR(SUMPRODUCT(_xlfn.CHOOSECOLS('Input| Projects'!$BA$10:$CX$1009,_xlfn.XMATCH($C9,'Input| Projects'!$BA$9:$CX$9)),'Input| Projects'!$AY$10:$AY$1009,'Calc| Project Costs'!BM$10:BM$1009)/SUMPRODUCT(_xlfn.CHOOSECOLS('Input| Projects'!$BA$10:$CX$1009,_xlfn.XMATCH($C9,'Input| Projects'!$BA$9:$CX$9)),'Calc| Project Costs'!BM$10:BM$1009),0)</f>
        <v>0</v>
      </c>
      <c r="E9" s="158">
        <f>IFERROR(SUMPRODUCT(_xlfn.CHOOSECOLS('Input| Projects'!$BA$10:$CX$1009,_xlfn.XMATCH($C9,'Input| Projects'!$BA$9:$CX$9)),'Input| Projects'!$AY$10:$AY$1009,'Calc| Project Costs'!BN$10:BN$1009)/SUMPRODUCT(_xlfn.CHOOSECOLS('Input| Projects'!$BA$10:$CX$1009,_xlfn.XMATCH($C9,'Input| Projects'!$BA$9:$CX$9)),'Calc| Project Costs'!BN$10:BN$1009),0)</f>
        <v>0</v>
      </c>
      <c r="F9" s="158">
        <f>IFERROR(SUMPRODUCT(_xlfn.CHOOSECOLS('Input| Projects'!$BA$10:$CX$1009,_xlfn.XMATCH($C9,'Input| Projects'!$BA$9:$CX$9)),'Input| Projects'!$AY$10:$AY$1009,'Calc| Project Costs'!BO$10:BO$1009)/SUMPRODUCT(_xlfn.CHOOSECOLS('Input| Projects'!$BA$10:$CX$1009,_xlfn.XMATCH($C9,'Input| Projects'!$BA$9:$CX$9)),'Calc| Project Costs'!BO$10:BO$1009),0)</f>
        <v>0</v>
      </c>
      <c r="G9" s="158">
        <f>IFERROR(SUMPRODUCT(_xlfn.CHOOSECOLS('Input| Projects'!$BA$10:$CX$1009,_xlfn.XMATCH($C9,'Input| Projects'!$BA$9:$CX$9)),'Input| Projects'!$AY$10:$AY$1009,'Calc| Project Costs'!BP$10:BP$1009)/SUMPRODUCT(_xlfn.CHOOSECOLS('Input| Projects'!$BA$10:$CX$1009,_xlfn.XMATCH($C9,'Input| Projects'!$BA$9:$CX$9)),'Calc| Project Costs'!BP$10:BP$1009),0)</f>
        <v>0</v>
      </c>
      <c r="H9" s="158">
        <f>IFERROR(SUMPRODUCT(_xlfn.CHOOSECOLS('Input| Projects'!$BA$10:$CX$1009,_xlfn.XMATCH($C9,'Input| Projects'!$BA$9:$CX$9)),'Input| Projects'!$AY$10:$AY$1009,'Calc| Project Costs'!BQ$10:BQ$1009)/SUMPRODUCT(_xlfn.CHOOSECOLS('Input| Projects'!$BA$10:$CX$1009,_xlfn.XMATCH($C9,'Input| Projects'!$BA$9:$CX$9)),'Calc| Project Costs'!BQ$10:BQ$1009),0)</f>
        <v>0</v>
      </c>
      <c r="I9" s="158">
        <f>IFERROR(SUMPRODUCT(_xlfn.CHOOSECOLS('Input| Projects'!$BA$10:$CX$1009,_xlfn.XMATCH($C9,'Input| Projects'!$BA$9:$CX$9)),'Input| Projects'!$AY$10:$AY$1009,'Calc| Project Costs'!BR$10:BR$1009)/SUMPRODUCT(_xlfn.CHOOSECOLS('Input| Projects'!$BA$10:$CX$1009,_xlfn.XMATCH($C9,'Input| Projects'!$BA$9:$CX$9)),'Calc| Project Costs'!BR$10:BR$1009),0)</f>
        <v>0</v>
      </c>
      <c r="J9" s="158">
        <f>IFERROR(SUMPRODUCT(_xlfn.CHOOSECOLS('Input| Projects'!$BA$10:$CX$1009,_xlfn.XMATCH($C9,'Input| Projects'!$BA$9:$CX$9)),'Input| Projects'!$AY$10:$AY$1009,'Calc| Project Costs'!BS$10:BS$1009)/SUMPRODUCT(_xlfn.CHOOSECOLS('Input| Projects'!$BA$10:$CX$1009,_xlfn.XMATCH($C9,'Input| Projects'!$BA$9:$CX$9)),'Calc| Project Costs'!BS$10:BS$1009),0)</f>
        <v>0</v>
      </c>
      <c r="K9" s="79" t="str">
        <f t="shared" ref="K9:K57" si="1">IF(OR(J9&gt;1,I9&gt;1,H9&gt;1,G9&gt;1,F9&gt;1,E9&gt;1,D9&gt;1),1,"")</f>
        <v/>
      </c>
      <c r="M9" s="125" t="str" cm="1">
        <f t="array" ref="M9">IFERROR(INDEX('Input| Setup'!$F$10:$F$59,SMALL(IF('Input| Setup'!$G$10:$G$59='Input| Setup'!$B$37,ROW('Input| Setup'!$G$10:$G$59)-ROW('Input| Setup'!$G$10)+1),ROWS('Input| Setup'!$G$10:$G11))),"")</f>
        <v/>
      </c>
      <c r="N9" s="158">
        <f>IFERROR(SUMPRODUCT(_xlfn.CHOOSECOLS('Input| Projects'!$BA$10:$CX$1009,_xlfn.XMATCH($M9,'Input| Projects'!$BA$9:$CX$9)),'Input| Projects'!$AY$10:$AY$1009,'Calc| Project Costs'!BM$10:BM$1009)/SUMPRODUCT(_xlfn.CHOOSECOLS('Input| Projects'!$BA$10:$CX$1009,_xlfn.XMATCH($M9,'Input| Projects'!$BA$9:$CX$9)),'Calc| Project Costs'!BM$10:BM$1009),0)</f>
        <v>0</v>
      </c>
      <c r="O9" s="158">
        <f>IFERROR(SUMPRODUCT(_xlfn.CHOOSECOLS('Input| Projects'!$BA$10:$CX$1009,_xlfn.XMATCH($M9,'Input| Projects'!$BA$9:$CX$9)),'Input| Projects'!$AY$10:$AY$1009,'Calc| Project Costs'!BN$10:BN$1009)/SUMPRODUCT(_xlfn.CHOOSECOLS('Input| Projects'!$BA$10:$CX$1009,_xlfn.XMATCH($M9,'Input| Projects'!$BA$9:$CX$9)),'Calc| Project Costs'!BN$10:BN$1009),0)</f>
        <v>0</v>
      </c>
      <c r="P9" s="158">
        <f>IFERROR(SUMPRODUCT(_xlfn.CHOOSECOLS('Input| Projects'!$BA$10:$CX$1009,_xlfn.XMATCH($M9,'Input| Projects'!$BA$9:$CX$9)),'Input| Projects'!$AY$10:$AY$1009,'Calc| Project Costs'!BO$10:BO$1009)/SUMPRODUCT(_xlfn.CHOOSECOLS('Input| Projects'!$BA$10:$CX$1009,_xlfn.XMATCH($M9,'Input| Projects'!$BA$9:$CX$9)),'Calc| Project Costs'!BO$10:BO$1009),0)</f>
        <v>0</v>
      </c>
      <c r="Q9" s="158">
        <f>IFERROR(SUMPRODUCT(_xlfn.CHOOSECOLS('Input| Projects'!$BA$10:$CX$1009,_xlfn.XMATCH($M9,'Input| Projects'!$BA$9:$CX$9)),'Input| Projects'!$AY$10:$AY$1009,'Calc| Project Costs'!BP$10:BP$1009)/SUMPRODUCT(_xlfn.CHOOSECOLS('Input| Projects'!$BA$10:$CX$1009,_xlfn.XMATCH($M9,'Input| Projects'!$BA$9:$CX$9)),'Calc| Project Costs'!BP$10:BP$1009),0)</f>
        <v>0</v>
      </c>
      <c r="R9" s="158">
        <f>IFERROR(SUMPRODUCT(_xlfn.CHOOSECOLS('Input| Projects'!$BA$10:$CX$1009,_xlfn.XMATCH($M9,'Input| Projects'!$BA$9:$CX$9)),'Input| Projects'!$AY$10:$AY$1009,'Calc| Project Costs'!BQ$10:BQ$1009)/SUMPRODUCT(_xlfn.CHOOSECOLS('Input| Projects'!$BA$10:$CX$1009,_xlfn.XMATCH($M9,'Input| Projects'!$BA$9:$CX$9)),'Calc| Project Costs'!BQ$10:BQ$1009),0)</f>
        <v>0</v>
      </c>
      <c r="S9" s="158">
        <f>IFERROR(SUMPRODUCT(_xlfn.CHOOSECOLS('Input| Projects'!$BA$10:$CX$1009,_xlfn.XMATCH($M9,'Input| Projects'!$BA$9:$CX$9)),'Input| Projects'!$AY$10:$AY$1009,'Calc| Project Costs'!BR$10:BR$1009)/SUMPRODUCT(_xlfn.CHOOSECOLS('Input| Projects'!$BA$10:$CX$1009,_xlfn.XMATCH($M9,'Input| Projects'!$BA$9:$CX$9)),'Calc| Project Costs'!BR$10:BR$1009),0)</f>
        <v>0</v>
      </c>
      <c r="T9" s="158">
        <f>IFERROR(SUMPRODUCT(_xlfn.CHOOSECOLS('Input| Projects'!$BA$10:$CX$1009,_xlfn.XMATCH($M9,'Input| Projects'!$BA$9:$CX$9)),'Input| Projects'!$AY$10:$AY$1009,'Calc| Project Costs'!BS$10:BS$1009)/SUMPRODUCT(_xlfn.CHOOSECOLS('Input| Projects'!$BA$10:$CX$1009,_xlfn.XMATCH($M9,'Input| Projects'!$BA$9:$CX$9)),'Calc| Project Costs'!BS$10:BS$1009),0)</f>
        <v>0</v>
      </c>
      <c r="U9" s="79" t="str">
        <f t="shared" ref="U9:U57" si="2">IF(OR(T9&gt;1,S9&gt;1,R9&gt;1,Q9&gt;1,P9&gt;1,O9&gt;1,N9&gt;1),1,"")</f>
        <v/>
      </c>
    </row>
    <row r="10" spans="1:21" x14ac:dyDescent="0.2">
      <c r="A10" s="15"/>
      <c r="B10" s="123">
        <f t="shared" ref="B10:B57" si="3">IFERROR(B9+1,"")</f>
        <v>3</v>
      </c>
      <c r="C10" s="125" t="str" cm="1">
        <f t="array" ref="C10">IFERROR(INDEX('Input| Setup'!$F$10:$F$59,SMALL(IF('Input| Setup'!$G$10:$G$59='Input| Setup'!$B$36,ROW('Input| Setup'!$G$10:$G$59)-ROW('Input| Setup'!$G$10)+1),ROWS('Input| Setup'!$G$10:$G12))),"")</f>
        <v>Category 3</v>
      </c>
      <c r="D10" s="158">
        <f>IFERROR(SUMPRODUCT(_xlfn.CHOOSECOLS('Input| Projects'!$BA$10:$CX$1009,_xlfn.XMATCH($C10,'Input| Projects'!$BA$9:$CX$9)),'Input| Projects'!$AY$10:$AY$1009,'Calc| Project Costs'!BM$10:BM$1009)/SUMPRODUCT(_xlfn.CHOOSECOLS('Input| Projects'!$BA$10:$CX$1009,_xlfn.XMATCH($C10,'Input| Projects'!$BA$9:$CX$9)),'Calc| Project Costs'!BM$10:BM$1009),0)</f>
        <v>0.31292737894487782</v>
      </c>
      <c r="E10" s="158">
        <f>IFERROR(SUMPRODUCT(_xlfn.CHOOSECOLS('Input| Projects'!$BA$10:$CX$1009,_xlfn.XMATCH($C10,'Input| Projects'!$BA$9:$CX$9)),'Input| Projects'!$AY$10:$AY$1009,'Calc| Project Costs'!BN$10:BN$1009)/SUMPRODUCT(_xlfn.CHOOSECOLS('Input| Projects'!$BA$10:$CX$1009,_xlfn.XMATCH($C10,'Input| Projects'!$BA$9:$CX$9)),'Calc| Project Costs'!BN$10:BN$1009),0)</f>
        <v>0.13709575414370564</v>
      </c>
      <c r="F10" s="158">
        <f>IFERROR(SUMPRODUCT(_xlfn.CHOOSECOLS('Input| Projects'!$BA$10:$CX$1009,_xlfn.XMATCH($C10,'Input| Projects'!$BA$9:$CX$9)),'Input| Projects'!$AY$10:$AY$1009,'Calc| Project Costs'!BO$10:BO$1009)/SUMPRODUCT(_xlfn.CHOOSECOLS('Input| Projects'!$BA$10:$CX$1009,_xlfn.XMATCH($C10,'Input| Projects'!$BA$9:$CX$9)),'Calc| Project Costs'!BO$10:BO$1009),0)</f>
        <v>7.8991489409835539E-2</v>
      </c>
      <c r="G10" s="158">
        <f>IFERROR(SUMPRODUCT(_xlfn.CHOOSECOLS('Input| Projects'!$BA$10:$CX$1009,_xlfn.XMATCH($C10,'Input| Projects'!$BA$9:$CX$9)),'Input| Projects'!$AY$10:$AY$1009,'Calc| Project Costs'!BP$10:BP$1009)/SUMPRODUCT(_xlfn.CHOOSECOLS('Input| Projects'!$BA$10:$CX$1009,_xlfn.XMATCH($C10,'Input| Projects'!$BA$9:$CX$9)),'Calc| Project Costs'!BP$10:BP$1009),0)</f>
        <v>0.3765807939752211</v>
      </c>
      <c r="H10" s="158">
        <f>IFERROR(SUMPRODUCT(_xlfn.CHOOSECOLS('Input| Projects'!$BA$10:$CX$1009,_xlfn.XMATCH($C10,'Input| Projects'!$BA$9:$CX$9)),'Input| Projects'!$AY$10:$AY$1009,'Calc| Project Costs'!BQ$10:BQ$1009)/SUMPRODUCT(_xlfn.CHOOSECOLS('Input| Projects'!$BA$10:$CX$1009,_xlfn.XMATCH($C10,'Input| Projects'!$BA$9:$CX$9)),'Calc| Project Costs'!BQ$10:BQ$1009),0)</f>
        <v>0.19430729570714134</v>
      </c>
      <c r="I10" s="158">
        <f>IFERROR(SUMPRODUCT(_xlfn.CHOOSECOLS('Input| Projects'!$BA$10:$CX$1009,_xlfn.XMATCH($C10,'Input| Projects'!$BA$9:$CX$9)),'Input| Projects'!$AY$10:$AY$1009,'Calc| Project Costs'!BR$10:BR$1009)/SUMPRODUCT(_xlfn.CHOOSECOLS('Input| Projects'!$BA$10:$CX$1009,_xlfn.XMATCH($C10,'Input| Projects'!$BA$9:$CX$9)),'Calc| Project Costs'!BR$10:BR$1009),0)</f>
        <v>0.31792771254673857</v>
      </c>
      <c r="J10" s="158">
        <f>IFERROR(SUMPRODUCT(_xlfn.CHOOSECOLS('Input| Projects'!$BA$10:$CX$1009,_xlfn.XMATCH($C10,'Input| Projects'!$BA$9:$CX$9)),'Input| Projects'!$AY$10:$AY$1009,'Calc| Project Costs'!BS$10:BS$1009)/SUMPRODUCT(_xlfn.CHOOSECOLS('Input| Projects'!$BA$10:$CX$1009,_xlfn.XMATCH($C10,'Input| Projects'!$BA$9:$CX$9)),'Calc| Project Costs'!BS$10:BS$1009),0)</f>
        <v>0.23211113386431259</v>
      </c>
      <c r="K10" s="79" t="str">
        <f t="shared" si="1"/>
        <v/>
      </c>
      <c r="M10" s="125" t="str" cm="1">
        <f t="array" ref="M10">IFERROR(INDEX('Input| Setup'!$F$10:$F$59,SMALL(IF('Input| Setup'!$G$10:$G$59='Input| Setup'!$B$37,ROW('Input| Setup'!$G$10:$G$59)-ROW('Input| Setup'!$G$10)+1),ROWS('Input| Setup'!$G$10:$G12))),"")</f>
        <v/>
      </c>
      <c r="N10" s="158">
        <f>IFERROR(SUMPRODUCT(_xlfn.CHOOSECOLS('Input| Projects'!$BA$10:$CX$1009,_xlfn.XMATCH($M10,'Input| Projects'!$BA$9:$CX$9)),'Input| Projects'!$AY$10:$AY$1009,'Calc| Project Costs'!BM$10:BM$1009)/SUMPRODUCT(_xlfn.CHOOSECOLS('Input| Projects'!$BA$10:$CX$1009,_xlfn.XMATCH($M10,'Input| Projects'!$BA$9:$CX$9)),'Calc| Project Costs'!BM$10:BM$1009),0)</f>
        <v>0</v>
      </c>
      <c r="O10" s="158">
        <f>IFERROR(SUMPRODUCT(_xlfn.CHOOSECOLS('Input| Projects'!$BA$10:$CX$1009,_xlfn.XMATCH($M10,'Input| Projects'!$BA$9:$CX$9)),'Input| Projects'!$AY$10:$AY$1009,'Calc| Project Costs'!BN$10:BN$1009)/SUMPRODUCT(_xlfn.CHOOSECOLS('Input| Projects'!$BA$10:$CX$1009,_xlfn.XMATCH($M10,'Input| Projects'!$BA$9:$CX$9)),'Calc| Project Costs'!BN$10:BN$1009),0)</f>
        <v>0</v>
      </c>
      <c r="P10" s="158">
        <f>IFERROR(SUMPRODUCT(_xlfn.CHOOSECOLS('Input| Projects'!$BA$10:$CX$1009,_xlfn.XMATCH($M10,'Input| Projects'!$BA$9:$CX$9)),'Input| Projects'!$AY$10:$AY$1009,'Calc| Project Costs'!BO$10:BO$1009)/SUMPRODUCT(_xlfn.CHOOSECOLS('Input| Projects'!$BA$10:$CX$1009,_xlfn.XMATCH($M10,'Input| Projects'!$BA$9:$CX$9)),'Calc| Project Costs'!BO$10:BO$1009),0)</f>
        <v>0</v>
      </c>
      <c r="Q10" s="158">
        <f>IFERROR(SUMPRODUCT(_xlfn.CHOOSECOLS('Input| Projects'!$BA$10:$CX$1009,_xlfn.XMATCH($M10,'Input| Projects'!$BA$9:$CX$9)),'Input| Projects'!$AY$10:$AY$1009,'Calc| Project Costs'!BP$10:BP$1009)/SUMPRODUCT(_xlfn.CHOOSECOLS('Input| Projects'!$BA$10:$CX$1009,_xlfn.XMATCH($M10,'Input| Projects'!$BA$9:$CX$9)),'Calc| Project Costs'!BP$10:BP$1009),0)</f>
        <v>0</v>
      </c>
      <c r="R10" s="158">
        <f>IFERROR(SUMPRODUCT(_xlfn.CHOOSECOLS('Input| Projects'!$BA$10:$CX$1009,_xlfn.XMATCH($M10,'Input| Projects'!$BA$9:$CX$9)),'Input| Projects'!$AY$10:$AY$1009,'Calc| Project Costs'!BQ$10:BQ$1009)/SUMPRODUCT(_xlfn.CHOOSECOLS('Input| Projects'!$BA$10:$CX$1009,_xlfn.XMATCH($M10,'Input| Projects'!$BA$9:$CX$9)),'Calc| Project Costs'!BQ$10:BQ$1009),0)</f>
        <v>0</v>
      </c>
      <c r="S10" s="158">
        <f>IFERROR(SUMPRODUCT(_xlfn.CHOOSECOLS('Input| Projects'!$BA$10:$CX$1009,_xlfn.XMATCH($M10,'Input| Projects'!$BA$9:$CX$9)),'Input| Projects'!$AY$10:$AY$1009,'Calc| Project Costs'!BR$10:BR$1009)/SUMPRODUCT(_xlfn.CHOOSECOLS('Input| Projects'!$BA$10:$CX$1009,_xlfn.XMATCH($M10,'Input| Projects'!$BA$9:$CX$9)),'Calc| Project Costs'!BR$10:BR$1009),0)</f>
        <v>0</v>
      </c>
      <c r="T10" s="158">
        <f>IFERROR(SUMPRODUCT(_xlfn.CHOOSECOLS('Input| Projects'!$BA$10:$CX$1009,_xlfn.XMATCH($M10,'Input| Projects'!$BA$9:$CX$9)),'Input| Projects'!$AY$10:$AY$1009,'Calc| Project Costs'!BS$10:BS$1009)/SUMPRODUCT(_xlfn.CHOOSECOLS('Input| Projects'!$BA$10:$CX$1009,_xlfn.XMATCH($M10,'Input| Projects'!$BA$9:$CX$9)),'Calc| Project Costs'!BS$10:BS$1009),0)</f>
        <v>0</v>
      </c>
      <c r="U10" s="79" t="str">
        <f t="shared" si="2"/>
        <v/>
      </c>
    </row>
    <row r="11" spans="1:21" x14ac:dyDescent="0.2">
      <c r="A11" s="15"/>
      <c r="B11" s="123">
        <f t="shared" si="3"/>
        <v>4</v>
      </c>
      <c r="C11" s="125" t="str" cm="1">
        <f t="array" ref="C11">IFERROR(INDEX('Input| Setup'!$F$10:$F$59,SMALL(IF('Input| Setup'!$G$10:$G$59='Input| Setup'!$B$36,ROW('Input| Setup'!$G$10:$G$59)-ROW('Input| Setup'!$G$10)+1),ROWS('Input| Setup'!$G$10:$G13))),"")</f>
        <v>Category 4</v>
      </c>
      <c r="D11" s="158">
        <f>IFERROR(SUMPRODUCT(_xlfn.CHOOSECOLS('Input| Projects'!$BA$10:$CX$1009,_xlfn.XMATCH($C11,'Input| Projects'!$BA$9:$CX$9)),'Input| Projects'!$AY$10:$AY$1009,'Calc| Project Costs'!BM$10:BM$1009)/SUMPRODUCT(_xlfn.CHOOSECOLS('Input| Projects'!$BA$10:$CX$1009,_xlfn.XMATCH($C11,'Input| Projects'!$BA$9:$CX$9)),'Calc| Project Costs'!BM$10:BM$1009),0)</f>
        <v>2.6680343964529674E-2</v>
      </c>
      <c r="E11" s="158">
        <f>IFERROR(SUMPRODUCT(_xlfn.CHOOSECOLS('Input| Projects'!$BA$10:$CX$1009,_xlfn.XMATCH($C11,'Input| Projects'!$BA$9:$CX$9)),'Input| Projects'!$AY$10:$AY$1009,'Calc| Project Costs'!BN$10:BN$1009)/SUMPRODUCT(_xlfn.CHOOSECOLS('Input| Projects'!$BA$10:$CX$1009,_xlfn.XMATCH($C11,'Input| Projects'!$BA$9:$CX$9)),'Calc| Project Costs'!BN$10:BN$1009),0)</f>
        <v>0.10342305952391617</v>
      </c>
      <c r="F11" s="158">
        <f>IFERROR(SUMPRODUCT(_xlfn.CHOOSECOLS('Input| Projects'!$BA$10:$CX$1009,_xlfn.XMATCH($C11,'Input| Projects'!$BA$9:$CX$9)),'Input| Projects'!$AY$10:$AY$1009,'Calc| Project Costs'!BO$10:BO$1009)/SUMPRODUCT(_xlfn.CHOOSECOLS('Input| Projects'!$BA$10:$CX$1009,_xlfn.XMATCH($C11,'Input| Projects'!$BA$9:$CX$9)),'Calc| Project Costs'!BO$10:BO$1009),0)</f>
        <v>0.20417292402324144</v>
      </c>
      <c r="G11" s="158">
        <f>IFERROR(SUMPRODUCT(_xlfn.CHOOSECOLS('Input| Projects'!$BA$10:$CX$1009,_xlfn.XMATCH($C11,'Input| Projects'!$BA$9:$CX$9)),'Input| Projects'!$AY$10:$AY$1009,'Calc| Project Costs'!BP$10:BP$1009)/SUMPRODUCT(_xlfn.CHOOSECOLS('Input| Projects'!$BA$10:$CX$1009,_xlfn.XMATCH($C11,'Input| Projects'!$BA$9:$CX$9)),'Calc| Project Costs'!BP$10:BP$1009),0)</f>
        <v>0.18964814469100155</v>
      </c>
      <c r="H11" s="158">
        <f>IFERROR(SUMPRODUCT(_xlfn.CHOOSECOLS('Input| Projects'!$BA$10:$CX$1009,_xlfn.XMATCH($C11,'Input| Projects'!$BA$9:$CX$9)),'Input| Projects'!$AY$10:$AY$1009,'Calc| Project Costs'!BQ$10:BQ$1009)/SUMPRODUCT(_xlfn.CHOOSECOLS('Input| Projects'!$BA$10:$CX$1009,_xlfn.XMATCH($C11,'Input| Projects'!$BA$9:$CX$9)),'Calc| Project Costs'!BQ$10:BQ$1009),0)</f>
        <v>0.20093543267081082</v>
      </c>
      <c r="I11" s="158">
        <f>IFERROR(SUMPRODUCT(_xlfn.CHOOSECOLS('Input| Projects'!$BA$10:$CX$1009,_xlfn.XMATCH($C11,'Input| Projects'!$BA$9:$CX$9)),'Input| Projects'!$AY$10:$AY$1009,'Calc| Project Costs'!BR$10:BR$1009)/SUMPRODUCT(_xlfn.CHOOSECOLS('Input| Projects'!$BA$10:$CX$1009,_xlfn.XMATCH($C11,'Input| Projects'!$BA$9:$CX$9)),'Calc| Project Costs'!BR$10:BR$1009),0)</f>
        <v>1.2991472894205748E-2</v>
      </c>
      <c r="J11" s="158">
        <f>IFERROR(SUMPRODUCT(_xlfn.CHOOSECOLS('Input| Projects'!$BA$10:$CX$1009,_xlfn.XMATCH($C11,'Input| Projects'!$BA$9:$CX$9)),'Input| Projects'!$AY$10:$AY$1009,'Calc| Project Costs'!BS$10:BS$1009)/SUMPRODUCT(_xlfn.CHOOSECOLS('Input| Projects'!$BA$10:$CX$1009,_xlfn.XMATCH($C11,'Input| Projects'!$BA$9:$CX$9)),'Calc| Project Costs'!BS$10:BS$1009),0)</f>
        <v>0.17295818820287423</v>
      </c>
      <c r="K11" s="79" t="str">
        <f t="shared" si="1"/>
        <v/>
      </c>
      <c r="M11" s="125" t="str" cm="1">
        <f t="array" ref="M11">IFERROR(INDEX('Input| Setup'!$F$10:$F$59,SMALL(IF('Input| Setup'!$G$10:$G$59='Input| Setup'!$B$37,ROW('Input| Setup'!$G$10:$G$59)-ROW('Input| Setup'!$G$10)+1),ROWS('Input| Setup'!$G$10:$G13))),"")</f>
        <v/>
      </c>
      <c r="N11" s="158">
        <f>IFERROR(SUMPRODUCT(_xlfn.CHOOSECOLS('Input| Projects'!$BA$10:$CX$1009,_xlfn.XMATCH($M11,'Input| Projects'!$BA$9:$CX$9)),'Input| Projects'!$AY$10:$AY$1009,'Calc| Project Costs'!BM$10:BM$1009)/SUMPRODUCT(_xlfn.CHOOSECOLS('Input| Projects'!$BA$10:$CX$1009,_xlfn.XMATCH($M11,'Input| Projects'!$BA$9:$CX$9)),'Calc| Project Costs'!BM$10:BM$1009),0)</f>
        <v>0</v>
      </c>
      <c r="O11" s="158">
        <f>IFERROR(SUMPRODUCT(_xlfn.CHOOSECOLS('Input| Projects'!$BA$10:$CX$1009,_xlfn.XMATCH($M11,'Input| Projects'!$BA$9:$CX$9)),'Input| Projects'!$AY$10:$AY$1009,'Calc| Project Costs'!BN$10:BN$1009)/SUMPRODUCT(_xlfn.CHOOSECOLS('Input| Projects'!$BA$10:$CX$1009,_xlfn.XMATCH($M11,'Input| Projects'!$BA$9:$CX$9)),'Calc| Project Costs'!BN$10:BN$1009),0)</f>
        <v>0</v>
      </c>
      <c r="P11" s="158">
        <f>IFERROR(SUMPRODUCT(_xlfn.CHOOSECOLS('Input| Projects'!$BA$10:$CX$1009,_xlfn.XMATCH($M11,'Input| Projects'!$BA$9:$CX$9)),'Input| Projects'!$AY$10:$AY$1009,'Calc| Project Costs'!BO$10:BO$1009)/SUMPRODUCT(_xlfn.CHOOSECOLS('Input| Projects'!$BA$10:$CX$1009,_xlfn.XMATCH($M11,'Input| Projects'!$BA$9:$CX$9)),'Calc| Project Costs'!BO$10:BO$1009),0)</f>
        <v>0</v>
      </c>
      <c r="Q11" s="158">
        <f>IFERROR(SUMPRODUCT(_xlfn.CHOOSECOLS('Input| Projects'!$BA$10:$CX$1009,_xlfn.XMATCH($M11,'Input| Projects'!$BA$9:$CX$9)),'Input| Projects'!$AY$10:$AY$1009,'Calc| Project Costs'!BP$10:BP$1009)/SUMPRODUCT(_xlfn.CHOOSECOLS('Input| Projects'!$BA$10:$CX$1009,_xlfn.XMATCH($M11,'Input| Projects'!$BA$9:$CX$9)),'Calc| Project Costs'!BP$10:BP$1009),0)</f>
        <v>0</v>
      </c>
      <c r="R11" s="158">
        <f>IFERROR(SUMPRODUCT(_xlfn.CHOOSECOLS('Input| Projects'!$BA$10:$CX$1009,_xlfn.XMATCH($M11,'Input| Projects'!$BA$9:$CX$9)),'Input| Projects'!$AY$10:$AY$1009,'Calc| Project Costs'!BQ$10:BQ$1009)/SUMPRODUCT(_xlfn.CHOOSECOLS('Input| Projects'!$BA$10:$CX$1009,_xlfn.XMATCH($M11,'Input| Projects'!$BA$9:$CX$9)),'Calc| Project Costs'!BQ$10:BQ$1009),0)</f>
        <v>0</v>
      </c>
      <c r="S11" s="158">
        <f>IFERROR(SUMPRODUCT(_xlfn.CHOOSECOLS('Input| Projects'!$BA$10:$CX$1009,_xlfn.XMATCH($M11,'Input| Projects'!$BA$9:$CX$9)),'Input| Projects'!$AY$10:$AY$1009,'Calc| Project Costs'!BR$10:BR$1009)/SUMPRODUCT(_xlfn.CHOOSECOLS('Input| Projects'!$BA$10:$CX$1009,_xlfn.XMATCH($M11,'Input| Projects'!$BA$9:$CX$9)),'Calc| Project Costs'!BR$10:BR$1009),0)</f>
        <v>0</v>
      </c>
      <c r="T11" s="158">
        <f>IFERROR(SUMPRODUCT(_xlfn.CHOOSECOLS('Input| Projects'!$BA$10:$CX$1009,_xlfn.XMATCH($M11,'Input| Projects'!$BA$9:$CX$9)),'Input| Projects'!$AY$10:$AY$1009,'Calc| Project Costs'!BS$10:BS$1009)/SUMPRODUCT(_xlfn.CHOOSECOLS('Input| Projects'!$BA$10:$CX$1009,_xlfn.XMATCH($M11,'Input| Projects'!$BA$9:$CX$9)),'Calc| Project Costs'!BS$10:BS$1009),0)</f>
        <v>0</v>
      </c>
      <c r="U11" s="79" t="str">
        <f t="shared" si="2"/>
        <v/>
      </c>
    </row>
    <row r="12" spans="1:21" x14ac:dyDescent="0.2">
      <c r="A12" s="15"/>
      <c r="B12" s="123">
        <f t="shared" si="3"/>
        <v>5</v>
      </c>
      <c r="C12" s="125" t="str" cm="1">
        <f t="array" ref="C12">IFERROR(INDEX('Input| Setup'!$F$10:$F$59,SMALL(IF('Input| Setup'!$G$10:$G$59='Input| Setup'!$B$36,ROW('Input| Setup'!$G$10:$G$59)-ROW('Input| Setup'!$G$10)+1),ROWS('Input| Setup'!$G$10:$G14))),"")</f>
        <v>Category 5</v>
      </c>
      <c r="D12" s="158">
        <f>IFERROR(SUMPRODUCT(_xlfn.CHOOSECOLS('Input| Projects'!$BA$10:$CX$1009,_xlfn.XMATCH($C12,'Input| Projects'!$BA$9:$CX$9)),'Input| Projects'!$AY$10:$AY$1009,'Calc| Project Costs'!BM$10:BM$1009)/SUMPRODUCT(_xlfn.CHOOSECOLS('Input| Projects'!$BA$10:$CX$1009,_xlfn.XMATCH($C12,'Input| Projects'!$BA$9:$CX$9)),'Calc| Project Costs'!BM$10:BM$1009),0)</f>
        <v>3.7045839968458866E-2</v>
      </c>
      <c r="E12" s="158">
        <f>IFERROR(SUMPRODUCT(_xlfn.CHOOSECOLS('Input| Projects'!$BA$10:$CX$1009,_xlfn.XMATCH($C12,'Input| Projects'!$BA$9:$CX$9)),'Input| Projects'!$AY$10:$AY$1009,'Calc| Project Costs'!BN$10:BN$1009)/SUMPRODUCT(_xlfn.CHOOSECOLS('Input| Projects'!$BA$10:$CX$1009,_xlfn.XMATCH($C12,'Input| Projects'!$BA$9:$CX$9)),'Calc| Project Costs'!BN$10:BN$1009),0)</f>
        <v>0.10356095821374117</v>
      </c>
      <c r="F12" s="158">
        <f>IFERROR(SUMPRODUCT(_xlfn.CHOOSECOLS('Input| Projects'!$BA$10:$CX$1009,_xlfn.XMATCH($C12,'Input| Projects'!$BA$9:$CX$9)),'Input| Projects'!$AY$10:$AY$1009,'Calc| Project Costs'!BO$10:BO$1009)/SUMPRODUCT(_xlfn.CHOOSECOLS('Input| Projects'!$BA$10:$CX$1009,_xlfn.XMATCH($C12,'Input| Projects'!$BA$9:$CX$9)),'Calc| Project Costs'!BO$10:BO$1009),0)</f>
        <v>9.7379189263364391E-2</v>
      </c>
      <c r="G12" s="158">
        <f>IFERROR(SUMPRODUCT(_xlfn.CHOOSECOLS('Input| Projects'!$BA$10:$CX$1009,_xlfn.XMATCH($C12,'Input| Projects'!$BA$9:$CX$9)),'Input| Projects'!$AY$10:$AY$1009,'Calc| Project Costs'!BP$10:BP$1009)/SUMPRODUCT(_xlfn.CHOOSECOLS('Input| Projects'!$BA$10:$CX$1009,_xlfn.XMATCH($C12,'Input| Projects'!$BA$9:$CX$9)),'Calc| Project Costs'!BP$10:BP$1009),0)</f>
        <v>0.10330181509412403</v>
      </c>
      <c r="H12" s="158">
        <f>IFERROR(SUMPRODUCT(_xlfn.CHOOSECOLS('Input| Projects'!$BA$10:$CX$1009,_xlfn.XMATCH($C12,'Input| Projects'!$BA$9:$CX$9)),'Input| Projects'!$AY$10:$AY$1009,'Calc| Project Costs'!BQ$10:BQ$1009)/SUMPRODUCT(_xlfn.CHOOSECOLS('Input| Projects'!$BA$10:$CX$1009,_xlfn.XMATCH($C12,'Input| Projects'!$BA$9:$CX$9)),'Calc| Project Costs'!BQ$10:BQ$1009),0)</f>
        <v>0.148594930347205</v>
      </c>
      <c r="I12" s="158">
        <f>IFERROR(SUMPRODUCT(_xlfn.CHOOSECOLS('Input| Projects'!$BA$10:$CX$1009,_xlfn.XMATCH($C12,'Input| Projects'!$BA$9:$CX$9)),'Input| Projects'!$AY$10:$AY$1009,'Calc| Project Costs'!BR$10:BR$1009)/SUMPRODUCT(_xlfn.CHOOSECOLS('Input| Projects'!$BA$10:$CX$1009,_xlfn.XMATCH($C12,'Input| Projects'!$BA$9:$CX$9)),'Calc| Project Costs'!BR$10:BR$1009),0)</f>
        <v>0.13565569646339118</v>
      </c>
      <c r="J12" s="158">
        <f>IFERROR(SUMPRODUCT(_xlfn.CHOOSECOLS('Input| Projects'!$BA$10:$CX$1009,_xlfn.XMATCH($C12,'Input| Projects'!$BA$9:$CX$9)),'Input| Projects'!$AY$10:$AY$1009,'Calc| Project Costs'!BS$10:BS$1009)/SUMPRODUCT(_xlfn.CHOOSECOLS('Input| Projects'!$BA$10:$CX$1009,_xlfn.XMATCH($C12,'Input| Projects'!$BA$9:$CX$9)),'Calc| Project Costs'!BS$10:BS$1009),0)</f>
        <v>0.1214574094579334</v>
      </c>
      <c r="K12" s="79" t="str">
        <f t="shared" si="1"/>
        <v/>
      </c>
      <c r="M12" s="125" t="str" cm="1">
        <f t="array" ref="M12">IFERROR(INDEX('Input| Setup'!$F$10:$F$59,SMALL(IF('Input| Setup'!$G$10:$G$59='Input| Setup'!$B$37,ROW('Input| Setup'!$G$10:$G$59)-ROW('Input| Setup'!$G$10)+1),ROWS('Input| Setup'!$G$10:$G14))),"")</f>
        <v/>
      </c>
      <c r="N12" s="158">
        <f>IFERROR(SUMPRODUCT(_xlfn.CHOOSECOLS('Input| Projects'!$BA$10:$CX$1009,_xlfn.XMATCH($M12,'Input| Projects'!$BA$9:$CX$9)),'Input| Projects'!$AY$10:$AY$1009,'Calc| Project Costs'!BM$10:BM$1009)/SUMPRODUCT(_xlfn.CHOOSECOLS('Input| Projects'!$BA$10:$CX$1009,_xlfn.XMATCH($M12,'Input| Projects'!$BA$9:$CX$9)),'Calc| Project Costs'!BM$10:BM$1009),0)</f>
        <v>0</v>
      </c>
      <c r="O12" s="158">
        <f>IFERROR(SUMPRODUCT(_xlfn.CHOOSECOLS('Input| Projects'!$BA$10:$CX$1009,_xlfn.XMATCH($M12,'Input| Projects'!$BA$9:$CX$9)),'Input| Projects'!$AY$10:$AY$1009,'Calc| Project Costs'!BN$10:BN$1009)/SUMPRODUCT(_xlfn.CHOOSECOLS('Input| Projects'!$BA$10:$CX$1009,_xlfn.XMATCH($M12,'Input| Projects'!$BA$9:$CX$9)),'Calc| Project Costs'!BN$10:BN$1009),0)</f>
        <v>0</v>
      </c>
      <c r="P12" s="158">
        <f>IFERROR(SUMPRODUCT(_xlfn.CHOOSECOLS('Input| Projects'!$BA$10:$CX$1009,_xlfn.XMATCH($M12,'Input| Projects'!$BA$9:$CX$9)),'Input| Projects'!$AY$10:$AY$1009,'Calc| Project Costs'!BO$10:BO$1009)/SUMPRODUCT(_xlfn.CHOOSECOLS('Input| Projects'!$BA$10:$CX$1009,_xlfn.XMATCH($M12,'Input| Projects'!$BA$9:$CX$9)),'Calc| Project Costs'!BO$10:BO$1009),0)</f>
        <v>0</v>
      </c>
      <c r="Q12" s="158">
        <f>IFERROR(SUMPRODUCT(_xlfn.CHOOSECOLS('Input| Projects'!$BA$10:$CX$1009,_xlfn.XMATCH($M12,'Input| Projects'!$BA$9:$CX$9)),'Input| Projects'!$AY$10:$AY$1009,'Calc| Project Costs'!BP$10:BP$1009)/SUMPRODUCT(_xlfn.CHOOSECOLS('Input| Projects'!$BA$10:$CX$1009,_xlfn.XMATCH($M12,'Input| Projects'!$BA$9:$CX$9)),'Calc| Project Costs'!BP$10:BP$1009),0)</f>
        <v>0</v>
      </c>
      <c r="R12" s="158">
        <f>IFERROR(SUMPRODUCT(_xlfn.CHOOSECOLS('Input| Projects'!$BA$10:$CX$1009,_xlfn.XMATCH($M12,'Input| Projects'!$BA$9:$CX$9)),'Input| Projects'!$AY$10:$AY$1009,'Calc| Project Costs'!BQ$10:BQ$1009)/SUMPRODUCT(_xlfn.CHOOSECOLS('Input| Projects'!$BA$10:$CX$1009,_xlfn.XMATCH($M12,'Input| Projects'!$BA$9:$CX$9)),'Calc| Project Costs'!BQ$10:BQ$1009),0)</f>
        <v>0</v>
      </c>
      <c r="S12" s="158">
        <f>IFERROR(SUMPRODUCT(_xlfn.CHOOSECOLS('Input| Projects'!$BA$10:$CX$1009,_xlfn.XMATCH($M12,'Input| Projects'!$BA$9:$CX$9)),'Input| Projects'!$AY$10:$AY$1009,'Calc| Project Costs'!BR$10:BR$1009)/SUMPRODUCT(_xlfn.CHOOSECOLS('Input| Projects'!$BA$10:$CX$1009,_xlfn.XMATCH($M12,'Input| Projects'!$BA$9:$CX$9)),'Calc| Project Costs'!BR$10:BR$1009),0)</f>
        <v>0</v>
      </c>
      <c r="T12" s="158">
        <f>IFERROR(SUMPRODUCT(_xlfn.CHOOSECOLS('Input| Projects'!$BA$10:$CX$1009,_xlfn.XMATCH($M12,'Input| Projects'!$BA$9:$CX$9)),'Input| Projects'!$AY$10:$AY$1009,'Calc| Project Costs'!BS$10:BS$1009)/SUMPRODUCT(_xlfn.CHOOSECOLS('Input| Projects'!$BA$10:$CX$1009,_xlfn.XMATCH($M12,'Input| Projects'!$BA$9:$CX$9)),'Calc| Project Costs'!BS$10:BS$1009),0)</f>
        <v>0</v>
      </c>
      <c r="U12" s="79" t="str">
        <f t="shared" si="2"/>
        <v/>
      </c>
    </row>
    <row r="13" spans="1:21" x14ac:dyDescent="0.2">
      <c r="A13" s="15"/>
      <c r="B13" s="123">
        <f t="shared" si="3"/>
        <v>6</v>
      </c>
      <c r="C13" s="125" t="str" cm="1">
        <f t="array" ref="C13">IFERROR(INDEX('Input| Setup'!$F$10:$F$59,SMALL(IF('Input| Setup'!$G$10:$G$59='Input| Setup'!$B$36,ROW('Input| Setup'!$G$10:$G$59)-ROW('Input| Setup'!$G$10)+1),ROWS('Input| Setup'!$G$10:$G15))),"")</f>
        <v>Category 6</v>
      </c>
      <c r="D13" s="158">
        <f>IFERROR(SUMPRODUCT(_xlfn.CHOOSECOLS('Input| Projects'!$BA$10:$CX$1009,_xlfn.XMATCH($C13,'Input| Projects'!$BA$9:$CX$9)),'Input| Projects'!$AY$10:$AY$1009,'Calc| Project Costs'!BM$10:BM$1009)/SUMPRODUCT(_xlfn.CHOOSECOLS('Input| Projects'!$BA$10:$CX$1009,_xlfn.XMATCH($C13,'Input| Projects'!$BA$9:$CX$9)),'Calc| Project Costs'!BM$10:BM$1009),0)</f>
        <v>0</v>
      </c>
      <c r="E13" s="158">
        <f>IFERROR(SUMPRODUCT(_xlfn.CHOOSECOLS('Input| Projects'!$BA$10:$CX$1009,_xlfn.XMATCH($C13,'Input| Projects'!$BA$9:$CX$9)),'Input| Projects'!$AY$10:$AY$1009,'Calc| Project Costs'!BN$10:BN$1009)/SUMPRODUCT(_xlfn.CHOOSECOLS('Input| Projects'!$BA$10:$CX$1009,_xlfn.XMATCH($C13,'Input| Projects'!$BA$9:$CX$9)),'Calc| Project Costs'!BN$10:BN$1009),0)</f>
        <v>0</v>
      </c>
      <c r="F13" s="158">
        <f>IFERROR(SUMPRODUCT(_xlfn.CHOOSECOLS('Input| Projects'!$BA$10:$CX$1009,_xlfn.XMATCH($C13,'Input| Projects'!$BA$9:$CX$9)),'Input| Projects'!$AY$10:$AY$1009,'Calc| Project Costs'!BO$10:BO$1009)/SUMPRODUCT(_xlfn.CHOOSECOLS('Input| Projects'!$BA$10:$CX$1009,_xlfn.XMATCH($C13,'Input| Projects'!$BA$9:$CX$9)),'Calc| Project Costs'!BO$10:BO$1009),0)</f>
        <v>0</v>
      </c>
      <c r="G13" s="158">
        <f>IFERROR(SUMPRODUCT(_xlfn.CHOOSECOLS('Input| Projects'!$BA$10:$CX$1009,_xlfn.XMATCH($C13,'Input| Projects'!$BA$9:$CX$9)),'Input| Projects'!$AY$10:$AY$1009,'Calc| Project Costs'!BP$10:BP$1009)/SUMPRODUCT(_xlfn.CHOOSECOLS('Input| Projects'!$BA$10:$CX$1009,_xlfn.XMATCH($C13,'Input| Projects'!$BA$9:$CX$9)),'Calc| Project Costs'!BP$10:BP$1009),0)</f>
        <v>0</v>
      </c>
      <c r="H13" s="158">
        <f>IFERROR(SUMPRODUCT(_xlfn.CHOOSECOLS('Input| Projects'!$BA$10:$CX$1009,_xlfn.XMATCH($C13,'Input| Projects'!$BA$9:$CX$9)),'Input| Projects'!$AY$10:$AY$1009,'Calc| Project Costs'!BQ$10:BQ$1009)/SUMPRODUCT(_xlfn.CHOOSECOLS('Input| Projects'!$BA$10:$CX$1009,_xlfn.XMATCH($C13,'Input| Projects'!$BA$9:$CX$9)),'Calc| Project Costs'!BQ$10:BQ$1009),0)</f>
        <v>0</v>
      </c>
      <c r="I13" s="158">
        <f>IFERROR(SUMPRODUCT(_xlfn.CHOOSECOLS('Input| Projects'!$BA$10:$CX$1009,_xlfn.XMATCH($C13,'Input| Projects'!$BA$9:$CX$9)),'Input| Projects'!$AY$10:$AY$1009,'Calc| Project Costs'!BR$10:BR$1009)/SUMPRODUCT(_xlfn.CHOOSECOLS('Input| Projects'!$BA$10:$CX$1009,_xlfn.XMATCH($C13,'Input| Projects'!$BA$9:$CX$9)),'Calc| Project Costs'!BR$10:BR$1009),0)</f>
        <v>0</v>
      </c>
      <c r="J13" s="158">
        <f>IFERROR(SUMPRODUCT(_xlfn.CHOOSECOLS('Input| Projects'!$BA$10:$CX$1009,_xlfn.XMATCH($C13,'Input| Projects'!$BA$9:$CX$9)),'Input| Projects'!$AY$10:$AY$1009,'Calc| Project Costs'!BS$10:BS$1009)/SUMPRODUCT(_xlfn.CHOOSECOLS('Input| Projects'!$BA$10:$CX$1009,_xlfn.XMATCH($C13,'Input| Projects'!$BA$9:$CX$9)),'Calc| Project Costs'!BS$10:BS$1009),0)</f>
        <v>0</v>
      </c>
      <c r="K13" s="79" t="str">
        <f t="shared" si="1"/>
        <v/>
      </c>
      <c r="M13" s="125" t="str" cm="1">
        <f t="array" ref="M13">IFERROR(INDEX('Input| Setup'!$F$10:$F$59,SMALL(IF('Input| Setup'!$G$10:$G$59='Input| Setup'!$B$37,ROW('Input| Setup'!$G$10:$G$59)-ROW('Input| Setup'!$G$10)+1),ROWS('Input| Setup'!$G$10:$G15))),"")</f>
        <v/>
      </c>
      <c r="N13" s="158">
        <f>IFERROR(SUMPRODUCT(_xlfn.CHOOSECOLS('Input| Projects'!$BA$10:$CX$1009,_xlfn.XMATCH($M13,'Input| Projects'!$BA$9:$CX$9)),'Input| Projects'!$AY$10:$AY$1009,'Calc| Project Costs'!BM$10:BM$1009)/SUMPRODUCT(_xlfn.CHOOSECOLS('Input| Projects'!$BA$10:$CX$1009,_xlfn.XMATCH($M13,'Input| Projects'!$BA$9:$CX$9)),'Calc| Project Costs'!BM$10:BM$1009),0)</f>
        <v>0</v>
      </c>
      <c r="O13" s="158">
        <f>IFERROR(SUMPRODUCT(_xlfn.CHOOSECOLS('Input| Projects'!$BA$10:$CX$1009,_xlfn.XMATCH($M13,'Input| Projects'!$BA$9:$CX$9)),'Input| Projects'!$AY$10:$AY$1009,'Calc| Project Costs'!BN$10:BN$1009)/SUMPRODUCT(_xlfn.CHOOSECOLS('Input| Projects'!$BA$10:$CX$1009,_xlfn.XMATCH($M13,'Input| Projects'!$BA$9:$CX$9)),'Calc| Project Costs'!BN$10:BN$1009),0)</f>
        <v>0</v>
      </c>
      <c r="P13" s="158">
        <f>IFERROR(SUMPRODUCT(_xlfn.CHOOSECOLS('Input| Projects'!$BA$10:$CX$1009,_xlfn.XMATCH($M13,'Input| Projects'!$BA$9:$CX$9)),'Input| Projects'!$AY$10:$AY$1009,'Calc| Project Costs'!BO$10:BO$1009)/SUMPRODUCT(_xlfn.CHOOSECOLS('Input| Projects'!$BA$10:$CX$1009,_xlfn.XMATCH($M13,'Input| Projects'!$BA$9:$CX$9)),'Calc| Project Costs'!BO$10:BO$1009),0)</f>
        <v>0</v>
      </c>
      <c r="Q13" s="158">
        <f>IFERROR(SUMPRODUCT(_xlfn.CHOOSECOLS('Input| Projects'!$BA$10:$CX$1009,_xlfn.XMATCH($M13,'Input| Projects'!$BA$9:$CX$9)),'Input| Projects'!$AY$10:$AY$1009,'Calc| Project Costs'!BP$10:BP$1009)/SUMPRODUCT(_xlfn.CHOOSECOLS('Input| Projects'!$BA$10:$CX$1009,_xlfn.XMATCH($M13,'Input| Projects'!$BA$9:$CX$9)),'Calc| Project Costs'!BP$10:BP$1009),0)</f>
        <v>0</v>
      </c>
      <c r="R13" s="158">
        <f>IFERROR(SUMPRODUCT(_xlfn.CHOOSECOLS('Input| Projects'!$BA$10:$CX$1009,_xlfn.XMATCH($M13,'Input| Projects'!$BA$9:$CX$9)),'Input| Projects'!$AY$10:$AY$1009,'Calc| Project Costs'!BQ$10:BQ$1009)/SUMPRODUCT(_xlfn.CHOOSECOLS('Input| Projects'!$BA$10:$CX$1009,_xlfn.XMATCH($M13,'Input| Projects'!$BA$9:$CX$9)),'Calc| Project Costs'!BQ$10:BQ$1009),0)</f>
        <v>0</v>
      </c>
      <c r="S13" s="158">
        <f>IFERROR(SUMPRODUCT(_xlfn.CHOOSECOLS('Input| Projects'!$BA$10:$CX$1009,_xlfn.XMATCH($M13,'Input| Projects'!$BA$9:$CX$9)),'Input| Projects'!$AY$10:$AY$1009,'Calc| Project Costs'!BR$10:BR$1009)/SUMPRODUCT(_xlfn.CHOOSECOLS('Input| Projects'!$BA$10:$CX$1009,_xlfn.XMATCH($M13,'Input| Projects'!$BA$9:$CX$9)),'Calc| Project Costs'!BR$10:BR$1009),0)</f>
        <v>0</v>
      </c>
      <c r="T13" s="158">
        <f>IFERROR(SUMPRODUCT(_xlfn.CHOOSECOLS('Input| Projects'!$BA$10:$CX$1009,_xlfn.XMATCH($M13,'Input| Projects'!$BA$9:$CX$9)),'Input| Projects'!$AY$10:$AY$1009,'Calc| Project Costs'!BS$10:BS$1009)/SUMPRODUCT(_xlfn.CHOOSECOLS('Input| Projects'!$BA$10:$CX$1009,_xlfn.XMATCH($M13,'Input| Projects'!$BA$9:$CX$9)),'Calc| Project Costs'!BS$10:BS$1009),0)</f>
        <v>0</v>
      </c>
      <c r="U13" s="79" t="str">
        <f t="shared" si="2"/>
        <v/>
      </c>
    </row>
    <row r="14" spans="1:21" x14ac:dyDescent="0.2">
      <c r="A14" s="15"/>
      <c r="B14" s="123">
        <f t="shared" si="3"/>
        <v>7</v>
      </c>
      <c r="C14" s="125" t="str" cm="1">
        <f t="array" ref="C14">IFERROR(INDEX('Input| Setup'!$F$10:$F$59,SMALL(IF('Input| Setup'!$G$10:$G$59='Input| Setup'!$B$36,ROW('Input| Setup'!$G$10:$G$59)-ROW('Input| Setup'!$G$10)+1),ROWS('Input| Setup'!$G$10:$G16))),"")</f>
        <v>Category 7</v>
      </c>
      <c r="D14" s="158">
        <f>IFERROR(SUMPRODUCT(_xlfn.CHOOSECOLS('Input| Projects'!$BA$10:$CX$1009,_xlfn.XMATCH($C14,'Input| Projects'!$BA$9:$CX$9)),'Input| Projects'!$AY$10:$AY$1009,'Calc| Project Costs'!BM$10:BM$1009)/SUMPRODUCT(_xlfn.CHOOSECOLS('Input| Projects'!$BA$10:$CX$1009,_xlfn.XMATCH($C14,'Input| Projects'!$BA$9:$CX$9)),'Calc| Project Costs'!BM$10:BM$1009),0)</f>
        <v>0</v>
      </c>
      <c r="E14" s="158">
        <f>IFERROR(SUMPRODUCT(_xlfn.CHOOSECOLS('Input| Projects'!$BA$10:$CX$1009,_xlfn.XMATCH($C14,'Input| Projects'!$BA$9:$CX$9)),'Input| Projects'!$AY$10:$AY$1009,'Calc| Project Costs'!BN$10:BN$1009)/SUMPRODUCT(_xlfn.CHOOSECOLS('Input| Projects'!$BA$10:$CX$1009,_xlfn.XMATCH($C14,'Input| Projects'!$BA$9:$CX$9)),'Calc| Project Costs'!BN$10:BN$1009),0)</f>
        <v>0</v>
      </c>
      <c r="F14" s="158">
        <f>IFERROR(SUMPRODUCT(_xlfn.CHOOSECOLS('Input| Projects'!$BA$10:$CX$1009,_xlfn.XMATCH($C14,'Input| Projects'!$BA$9:$CX$9)),'Input| Projects'!$AY$10:$AY$1009,'Calc| Project Costs'!BO$10:BO$1009)/SUMPRODUCT(_xlfn.CHOOSECOLS('Input| Projects'!$BA$10:$CX$1009,_xlfn.XMATCH($C14,'Input| Projects'!$BA$9:$CX$9)),'Calc| Project Costs'!BO$10:BO$1009),0)</f>
        <v>0</v>
      </c>
      <c r="G14" s="158">
        <f>IFERROR(SUMPRODUCT(_xlfn.CHOOSECOLS('Input| Projects'!$BA$10:$CX$1009,_xlfn.XMATCH($C14,'Input| Projects'!$BA$9:$CX$9)),'Input| Projects'!$AY$10:$AY$1009,'Calc| Project Costs'!BP$10:BP$1009)/SUMPRODUCT(_xlfn.CHOOSECOLS('Input| Projects'!$BA$10:$CX$1009,_xlfn.XMATCH($C14,'Input| Projects'!$BA$9:$CX$9)),'Calc| Project Costs'!BP$10:BP$1009),0)</f>
        <v>0</v>
      </c>
      <c r="H14" s="158">
        <f>IFERROR(SUMPRODUCT(_xlfn.CHOOSECOLS('Input| Projects'!$BA$10:$CX$1009,_xlfn.XMATCH($C14,'Input| Projects'!$BA$9:$CX$9)),'Input| Projects'!$AY$10:$AY$1009,'Calc| Project Costs'!BQ$10:BQ$1009)/SUMPRODUCT(_xlfn.CHOOSECOLS('Input| Projects'!$BA$10:$CX$1009,_xlfn.XMATCH($C14,'Input| Projects'!$BA$9:$CX$9)),'Calc| Project Costs'!BQ$10:BQ$1009),0)</f>
        <v>0</v>
      </c>
      <c r="I14" s="158">
        <f>IFERROR(SUMPRODUCT(_xlfn.CHOOSECOLS('Input| Projects'!$BA$10:$CX$1009,_xlfn.XMATCH($C14,'Input| Projects'!$BA$9:$CX$9)),'Input| Projects'!$AY$10:$AY$1009,'Calc| Project Costs'!BR$10:BR$1009)/SUMPRODUCT(_xlfn.CHOOSECOLS('Input| Projects'!$BA$10:$CX$1009,_xlfn.XMATCH($C14,'Input| Projects'!$BA$9:$CX$9)),'Calc| Project Costs'!BR$10:BR$1009),0)</f>
        <v>0</v>
      </c>
      <c r="J14" s="158">
        <f>IFERROR(SUMPRODUCT(_xlfn.CHOOSECOLS('Input| Projects'!$BA$10:$CX$1009,_xlfn.XMATCH($C14,'Input| Projects'!$BA$9:$CX$9)),'Input| Projects'!$AY$10:$AY$1009,'Calc| Project Costs'!BS$10:BS$1009)/SUMPRODUCT(_xlfn.CHOOSECOLS('Input| Projects'!$BA$10:$CX$1009,_xlfn.XMATCH($C14,'Input| Projects'!$BA$9:$CX$9)),'Calc| Project Costs'!BS$10:BS$1009),0)</f>
        <v>0</v>
      </c>
      <c r="K14" s="79" t="str">
        <f t="shared" si="1"/>
        <v/>
      </c>
      <c r="M14" s="125" t="str" cm="1">
        <f t="array" ref="M14">IFERROR(INDEX('Input| Setup'!$F$10:$F$59,SMALL(IF('Input| Setup'!$G$10:$G$59='Input| Setup'!$B$37,ROW('Input| Setup'!$G$10:$G$59)-ROW('Input| Setup'!$G$10)+1),ROWS('Input| Setup'!$G$10:$G16))),"")</f>
        <v/>
      </c>
      <c r="N14" s="158">
        <f>IFERROR(SUMPRODUCT(_xlfn.CHOOSECOLS('Input| Projects'!$BA$10:$CX$1009,_xlfn.XMATCH($M14,'Input| Projects'!$BA$9:$CX$9)),'Input| Projects'!$AY$10:$AY$1009,'Calc| Project Costs'!BM$10:BM$1009)/SUMPRODUCT(_xlfn.CHOOSECOLS('Input| Projects'!$BA$10:$CX$1009,_xlfn.XMATCH($M14,'Input| Projects'!$BA$9:$CX$9)),'Calc| Project Costs'!BM$10:BM$1009),0)</f>
        <v>0</v>
      </c>
      <c r="O14" s="158">
        <f>IFERROR(SUMPRODUCT(_xlfn.CHOOSECOLS('Input| Projects'!$BA$10:$CX$1009,_xlfn.XMATCH($M14,'Input| Projects'!$BA$9:$CX$9)),'Input| Projects'!$AY$10:$AY$1009,'Calc| Project Costs'!BN$10:BN$1009)/SUMPRODUCT(_xlfn.CHOOSECOLS('Input| Projects'!$BA$10:$CX$1009,_xlfn.XMATCH($M14,'Input| Projects'!$BA$9:$CX$9)),'Calc| Project Costs'!BN$10:BN$1009),0)</f>
        <v>0</v>
      </c>
      <c r="P14" s="158">
        <f>IFERROR(SUMPRODUCT(_xlfn.CHOOSECOLS('Input| Projects'!$BA$10:$CX$1009,_xlfn.XMATCH($M14,'Input| Projects'!$BA$9:$CX$9)),'Input| Projects'!$AY$10:$AY$1009,'Calc| Project Costs'!BO$10:BO$1009)/SUMPRODUCT(_xlfn.CHOOSECOLS('Input| Projects'!$BA$10:$CX$1009,_xlfn.XMATCH($M14,'Input| Projects'!$BA$9:$CX$9)),'Calc| Project Costs'!BO$10:BO$1009),0)</f>
        <v>0</v>
      </c>
      <c r="Q14" s="158">
        <f>IFERROR(SUMPRODUCT(_xlfn.CHOOSECOLS('Input| Projects'!$BA$10:$CX$1009,_xlfn.XMATCH($M14,'Input| Projects'!$BA$9:$CX$9)),'Input| Projects'!$AY$10:$AY$1009,'Calc| Project Costs'!BP$10:BP$1009)/SUMPRODUCT(_xlfn.CHOOSECOLS('Input| Projects'!$BA$10:$CX$1009,_xlfn.XMATCH($M14,'Input| Projects'!$BA$9:$CX$9)),'Calc| Project Costs'!BP$10:BP$1009),0)</f>
        <v>0</v>
      </c>
      <c r="R14" s="158">
        <f>IFERROR(SUMPRODUCT(_xlfn.CHOOSECOLS('Input| Projects'!$BA$10:$CX$1009,_xlfn.XMATCH($M14,'Input| Projects'!$BA$9:$CX$9)),'Input| Projects'!$AY$10:$AY$1009,'Calc| Project Costs'!BQ$10:BQ$1009)/SUMPRODUCT(_xlfn.CHOOSECOLS('Input| Projects'!$BA$10:$CX$1009,_xlfn.XMATCH($M14,'Input| Projects'!$BA$9:$CX$9)),'Calc| Project Costs'!BQ$10:BQ$1009),0)</f>
        <v>0</v>
      </c>
      <c r="S14" s="158">
        <f>IFERROR(SUMPRODUCT(_xlfn.CHOOSECOLS('Input| Projects'!$BA$10:$CX$1009,_xlfn.XMATCH($M14,'Input| Projects'!$BA$9:$CX$9)),'Input| Projects'!$AY$10:$AY$1009,'Calc| Project Costs'!BR$10:BR$1009)/SUMPRODUCT(_xlfn.CHOOSECOLS('Input| Projects'!$BA$10:$CX$1009,_xlfn.XMATCH($M14,'Input| Projects'!$BA$9:$CX$9)),'Calc| Project Costs'!BR$10:BR$1009),0)</f>
        <v>0</v>
      </c>
      <c r="T14" s="158">
        <f>IFERROR(SUMPRODUCT(_xlfn.CHOOSECOLS('Input| Projects'!$BA$10:$CX$1009,_xlfn.XMATCH($M14,'Input| Projects'!$BA$9:$CX$9)),'Input| Projects'!$AY$10:$AY$1009,'Calc| Project Costs'!BS$10:BS$1009)/SUMPRODUCT(_xlfn.CHOOSECOLS('Input| Projects'!$BA$10:$CX$1009,_xlfn.XMATCH($M14,'Input| Projects'!$BA$9:$CX$9)),'Calc| Project Costs'!BS$10:BS$1009),0)</f>
        <v>0</v>
      </c>
      <c r="U14" s="79" t="str">
        <f t="shared" si="2"/>
        <v/>
      </c>
    </row>
    <row r="15" spans="1:21" x14ac:dyDescent="0.2">
      <c r="A15" s="15"/>
      <c r="B15" s="123">
        <f t="shared" si="3"/>
        <v>8</v>
      </c>
      <c r="C15" s="125" t="str" cm="1">
        <f t="array" ref="C15">IFERROR(INDEX('Input| Setup'!$F$10:$F$59,SMALL(IF('Input| Setup'!$G$10:$G$59='Input| Setup'!$B$36,ROW('Input| Setup'!$G$10:$G$59)-ROW('Input| Setup'!$G$10)+1),ROWS('Input| Setup'!$G$10:$G17))),"")</f>
        <v>Category 8</v>
      </c>
      <c r="D15" s="158">
        <f>IFERROR(SUMPRODUCT(_xlfn.CHOOSECOLS('Input| Projects'!$BA$10:$CX$1009,_xlfn.XMATCH($C15,'Input| Projects'!$BA$9:$CX$9)),'Input| Projects'!$AY$10:$AY$1009,'Calc| Project Costs'!BM$10:BM$1009)/SUMPRODUCT(_xlfn.CHOOSECOLS('Input| Projects'!$BA$10:$CX$1009,_xlfn.XMATCH($C15,'Input| Projects'!$BA$9:$CX$9)),'Calc| Project Costs'!BM$10:BM$1009),0)</f>
        <v>0</v>
      </c>
      <c r="E15" s="158">
        <f>IFERROR(SUMPRODUCT(_xlfn.CHOOSECOLS('Input| Projects'!$BA$10:$CX$1009,_xlfn.XMATCH($C15,'Input| Projects'!$BA$9:$CX$9)),'Input| Projects'!$AY$10:$AY$1009,'Calc| Project Costs'!BN$10:BN$1009)/SUMPRODUCT(_xlfn.CHOOSECOLS('Input| Projects'!$BA$10:$CX$1009,_xlfn.XMATCH($C15,'Input| Projects'!$BA$9:$CX$9)),'Calc| Project Costs'!BN$10:BN$1009),0)</f>
        <v>0</v>
      </c>
      <c r="F15" s="158">
        <f>IFERROR(SUMPRODUCT(_xlfn.CHOOSECOLS('Input| Projects'!$BA$10:$CX$1009,_xlfn.XMATCH($C15,'Input| Projects'!$BA$9:$CX$9)),'Input| Projects'!$AY$10:$AY$1009,'Calc| Project Costs'!BO$10:BO$1009)/SUMPRODUCT(_xlfn.CHOOSECOLS('Input| Projects'!$BA$10:$CX$1009,_xlfn.XMATCH($C15,'Input| Projects'!$BA$9:$CX$9)),'Calc| Project Costs'!BO$10:BO$1009),0)</f>
        <v>0</v>
      </c>
      <c r="G15" s="158">
        <f>IFERROR(SUMPRODUCT(_xlfn.CHOOSECOLS('Input| Projects'!$BA$10:$CX$1009,_xlfn.XMATCH($C15,'Input| Projects'!$BA$9:$CX$9)),'Input| Projects'!$AY$10:$AY$1009,'Calc| Project Costs'!BP$10:BP$1009)/SUMPRODUCT(_xlfn.CHOOSECOLS('Input| Projects'!$BA$10:$CX$1009,_xlfn.XMATCH($C15,'Input| Projects'!$BA$9:$CX$9)),'Calc| Project Costs'!BP$10:BP$1009),0)</f>
        <v>0</v>
      </c>
      <c r="H15" s="158">
        <f>IFERROR(SUMPRODUCT(_xlfn.CHOOSECOLS('Input| Projects'!$BA$10:$CX$1009,_xlfn.XMATCH($C15,'Input| Projects'!$BA$9:$CX$9)),'Input| Projects'!$AY$10:$AY$1009,'Calc| Project Costs'!BQ$10:BQ$1009)/SUMPRODUCT(_xlfn.CHOOSECOLS('Input| Projects'!$BA$10:$CX$1009,_xlfn.XMATCH($C15,'Input| Projects'!$BA$9:$CX$9)),'Calc| Project Costs'!BQ$10:BQ$1009),0)</f>
        <v>0</v>
      </c>
      <c r="I15" s="158">
        <f>IFERROR(SUMPRODUCT(_xlfn.CHOOSECOLS('Input| Projects'!$BA$10:$CX$1009,_xlfn.XMATCH($C15,'Input| Projects'!$BA$9:$CX$9)),'Input| Projects'!$AY$10:$AY$1009,'Calc| Project Costs'!BR$10:BR$1009)/SUMPRODUCT(_xlfn.CHOOSECOLS('Input| Projects'!$BA$10:$CX$1009,_xlfn.XMATCH($C15,'Input| Projects'!$BA$9:$CX$9)),'Calc| Project Costs'!BR$10:BR$1009),0)</f>
        <v>0</v>
      </c>
      <c r="J15" s="158">
        <f>IFERROR(SUMPRODUCT(_xlfn.CHOOSECOLS('Input| Projects'!$BA$10:$CX$1009,_xlfn.XMATCH($C15,'Input| Projects'!$BA$9:$CX$9)),'Input| Projects'!$AY$10:$AY$1009,'Calc| Project Costs'!BS$10:BS$1009)/SUMPRODUCT(_xlfn.CHOOSECOLS('Input| Projects'!$BA$10:$CX$1009,_xlfn.XMATCH($C15,'Input| Projects'!$BA$9:$CX$9)),'Calc| Project Costs'!BS$10:BS$1009),0)</f>
        <v>0</v>
      </c>
      <c r="K15" s="79" t="str">
        <f t="shared" si="1"/>
        <v/>
      </c>
      <c r="M15" s="125" t="str" cm="1">
        <f t="array" ref="M15">IFERROR(INDEX('Input| Setup'!$F$10:$F$59,SMALL(IF('Input| Setup'!$G$10:$G$59='Input| Setup'!$B$37,ROW('Input| Setup'!$G$10:$G$59)-ROW('Input| Setup'!$G$10)+1),ROWS('Input| Setup'!$G$10:$G17))),"")</f>
        <v/>
      </c>
      <c r="N15" s="158">
        <f>IFERROR(SUMPRODUCT(_xlfn.CHOOSECOLS('Input| Projects'!$BA$10:$CX$1009,_xlfn.XMATCH($M15,'Input| Projects'!$BA$9:$CX$9)),'Input| Projects'!$AY$10:$AY$1009,'Calc| Project Costs'!BM$10:BM$1009)/SUMPRODUCT(_xlfn.CHOOSECOLS('Input| Projects'!$BA$10:$CX$1009,_xlfn.XMATCH($M15,'Input| Projects'!$BA$9:$CX$9)),'Calc| Project Costs'!BM$10:BM$1009),0)</f>
        <v>0</v>
      </c>
      <c r="O15" s="158">
        <f>IFERROR(SUMPRODUCT(_xlfn.CHOOSECOLS('Input| Projects'!$BA$10:$CX$1009,_xlfn.XMATCH($M15,'Input| Projects'!$BA$9:$CX$9)),'Input| Projects'!$AY$10:$AY$1009,'Calc| Project Costs'!BN$10:BN$1009)/SUMPRODUCT(_xlfn.CHOOSECOLS('Input| Projects'!$BA$10:$CX$1009,_xlfn.XMATCH($M15,'Input| Projects'!$BA$9:$CX$9)),'Calc| Project Costs'!BN$10:BN$1009),0)</f>
        <v>0</v>
      </c>
      <c r="P15" s="158">
        <f>IFERROR(SUMPRODUCT(_xlfn.CHOOSECOLS('Input| Projects'!$BA$10:$CX$1009,_xlfn.XMATCH($M15,'Input| Projects'!$BA$9:$CX$9)),'Input| Projects'!$AY$10:$AY$1009,'Calc| Project Costs'!BO$10:BO$1009)/SUMPRODUCT(_xlfn.CHOOSECOLS('Input| Projects'!$BA$10:$CX$1009,_xlfn.XMATCH($M15,'Input| Projects'!$BA$9:$CX$9)),'Calc| Project Costs'!BO$10:BO$1009),0)</f>
        <v>0</v>
      </c>
      <c r="Q15" s="158">
        <f>IFERROR(SUMPRODUCT(_xlfn.CHOOSECOLS('Input| Projects'!$BA$10:$CX$1009,_xlfn.XMATCH($M15,'Input| Projects'!$BA$9:$CX$9)),'Input| Projects'!$AY$10:$AY$1009,'Calc| Project Costs'!BP$10:BP$1009)/SUMPRODUCT(_xlfn.CHOOSECOLS('Input| Projects'!$BA$10:$CX$1009,_xlfn.XMATCH($M15,'Input| Projects'!$BA$9:$CX$9)),'Calc| Project Costs'!BP$10:BP$1009),0)</f>
        <v>0</v>
      </c>
      <c r="R15" s="158">
        <f>IFERROR(SUMPRODUCT(_xlfn.CHOOSECOLS('Input| Projects'!$BA$10:$CX$1009,_xlfn.XMATCH($M15,'Input| Projects'!$BA$9:$CX$9)),'Input| Projects'!$AY$10:$AY$1009,'Calc| Project Costs'!BQ$10:BQ$1009)/SUMPRODUCT(_xlfn.CHOOSECOLS('Input| Projects'!$BA$10:$CX$1009,_xlfn.XMATCH($M15,'Input| Projects'!$BA$9:$CX$9)),'Calc| Project Costs'!BQ$10:BQ$1009),0)</f>
        <v>0</v>
      </c>
      <c r="S15" s="158">
        <f>IFERROR(SUMPRODUCT(_xlfn.CHOOSECOLS('Input| Projects'!$BA$10:$CX$1009,_xlfn.XMATCH($M15,'Input| Projects'!$BA$9:$CX$9)),'Input| Projects'!$AY$10:$AY$1009,'Calc| Project Costs'!BR$10:BR$1009)/SUMPRODUCT(_xlfn.CHOOSECOLS('Input| Projects'!$BA$10:$CX$1009,_xlfn.XMATCH($M15,'Input| Projects'!$BA$9:$CX$9)),'Calc| Project Costs'!BR$10:BR$1009),0)</f>
        <v>0</v>
      </c>
      <c r="T15" s="158">
        <f>IFERROR(SUMPRODUCT(_xlfn.CHOOSECOLS('Input| Projects'!$BA$10:$CX$1009,_xlfn.XMATCH($M15,'Input| Projects'!$BA$9:$CX$9)),'Input| Projects'!$AY$10:$AY$1009,'Calc| Project Costs'!BS$10:BS$1009)/SUMPRODUCT(_xlfn.CHOOSECOLS('Input| Projects'!$BA$10:$CX$1009,_xlfn.XMATCH($M15,'Input| Projects'!$BA$9:$CX$9)),'Calc| Project Costs'!BS$10:BS$1009),0)</f>
        <v>0</v>
      </c>
      <c r="U15" s="79" t="str">
        <f t="shared" si="2"/>
        <v/>
      </c>
    </row>
    <row r="16" spans="1:21" x14ac:dyDescent="0.2">
      <c r="A16" s="15"/>
      <c r="B16" s="123">
        <f t="shared" si="3"/>
        <v>9</v>
      </c>
      <c r="C16" s="125" t="str" cm="1">
        <f t="array" ref="C16">IFERROR(INDEX('Input| Setup'!$F$10:$F$59,SMALL(IF('Input| Setup'!$G$10:$G$59='Input| Setup'!$B$36,ROW('Input| Setup'!$G$10:$G$59)-ROW('Input| Setup'!$G$10)+1),ROWS('Input| Setup'!$G$10:$G18))),"")</f>
        <v>Category 10</v>
      </c>
      <c r="D16" s="158">
        <f>IFERROR(SUMPRODUCT(_xlfn.CHOOSECOLS('Input| Projects'!$BA$10:$CX$1009,_xlfn.XMATCH($C16,'Input| Projects'!$BA$9:$CX$9)),'Input| Projects'!$AY$10:$AY$1009,'Calc| Project Costs'!BM$10:BM$1009)/SUMPRODUCT(_xlfn.CHOOSECOLS('Input| Projects'!$BA$10:$CX$1009,_xlfn.XMATCH($C16,'Input| Projects'!$BA$9:$CX$9)),'Calc| Project Costs'!BM$10:BM$1009),0)</f>
        <v>0.43856726506422866</v>
      </c>
      <c r="E16" s="158">
        <f>IFERROR(SUMPRODUCT(_xlfn.CHOOSECOLS('Input| Projects'!$BA$10:$CX$1009,_xlfn.XMATCH($C16,'Input| Projects'!$BA$9:$CX$9)),'Input| Projects'!$AY$10:$AY$1009,'Calc| Project Costs'!BN$10:BN$1009)/SUMPRODUCT(_xlfn.CHOOSECOLS('Input| Projects'!$BA$10:$CX$1009,_xlfn.XMATCH($C16,'Input| Projects'!$BA$9:$CX$9)),'Calc| Project Costs'!BN$10:BN$1009),0)</f>
        <v>0.11442296964643967</v>
      </c>
      <c r="F16" s="158">
        <f>IFERROR(SUMPRODUCT(_xlfn.CHOOSECOLS('Input| Projects'!$BA$10:$CX$1009,_xlfn.XMATCH($C16,'Input| Projects'!$BA$9:$CX$9)),'Input| Projects'!$AY$10:$AY$1009,'Calc| Project Costs'!BO$10:BO$1009)/SUMPRODUCT(_xlfn.CHOOSECOLS('Input| Projects'!$BA$10:$CX$1009,_xlfn.XMATCH($C16,'Input| Projects'!$BA$9:$CX$9)),'Calc| Project Costs'!BO$10:BO$1009),0)</f>
        <v>5.4861764147152339E-2</v>
      </c>
      <c r="G16" s="158">
        <f>IFERROR(SUMPRODUCT(_xlfn.CHOOSECOLS('Input| Projects'!$BA$10:$CX$1009,_xlfn.XMATCH($C16,'Input| Projects'!$BA$9:$CX$9)),'Input| Projects'!$AY$10:$AY$1009,'Calc| Project Costs'!BP$10:BP$1009)/SUMPRODUCT(_xlfn.CHOOSECOLS('Input| Projects'!$BA$10:$CX$1009,_xlfn.XMATCH($C16,'Input| Projects'!$BA$9:$CX$9)),'Calc| Project Costs'!BP$10:BP$1009),0)</f>
        <v>0.63267038325005853</v>
      </c>
      <c r="H16" s="158">
        <f>IFERROR(SUMPRODUCT(_xlfn.CHOOSECOLS('Input| Projects'!$BA$10:$CX$1009,_xlfn.XMATCH($C16,'Input| Projects'!$BA$9:$CX$9)),'Input| Projects'!$AY$10:$AY$1009,'Calc| Project Costs'!BQ$10:BQ$1009)/SUMPRODUCT(_xlfn.CHOOSECOLS('Input| Projects'!$BA$10:$CX$1009,_xlfn.XMATCH($C16,'Input| Projects'!$BA$9:$CX$9)),'Calc| Project Costs'!BQ$10:BQ$1009),0)</f>
        <v>0.37059778329854193</v>
      </c>
      <c r="I16" s="158">
        <f>IFERROR(SUMPRODUCT(_xlfn.CHOOSECOLS('Input| Projects'!$BA$10:$CX$1009,_xlfn.XMATCH($C16,'Input| Projects'!$BA$9:$CX$9)),'Input| Projects'!$AY$10:$AY$1009,'Calc| Project Costs'!BR$10:BR$1009)/SUMPRODUCT(_xlfn.CHOOSECOLS('Input| Projects'!$BA$10:$CX$1009,_xlfn.XMATCH($C16,'Input| Projects'!$BA$9:$CX$9)),'Calc| Project Costs'!BR$10:BR$1009),0)</f>
        <v>0.44280527024754229</v>
      </c>
      <c r="J16" s="158">
        <f>IFERROR(SUMPRODUCT(_xlfn.CHOOSECOLS('Input| Projects'!$BA$10:$CX$1009,_xlfn.XMATCH($C16,'Input| Projects'!$BA$9:$CX$9)),'Input| Projects'!$AY$10:$AY$1009,'Calc| Project Costs'!BS$10:BS$1009)/SUMPRODUCT(_xlfn.CHOOSECOLS('Input| Projects'!$BA$10:$CX$1009,_xlfn.XMATCH($C16,'Input| Projects'!$BA$9:$CX$9)),'Calc| Project Costs'!BS$10:BS$1009),0)</f>
        <v>0.37526140683640347</v>
      </c>
      <c r="K16" s="79" t="str">
        <f t="shared" si="1"/>
        <v/>
      </c>
      <c r="M16" s="125" t="str" cm="1">
        <f t="array" ref="M16">IFERROR(INDEX('Input| Setup'!$F$10:$F$59,SMALL(IF('Input| Setup'!$G$10:$G$59='Input| Setup'!$B$37,ROW('Input| Setup'!$G$10:$G$59)-ROW('Input| Setup'!$G$10)+1),ROWS('Input| Setup'!$G$10:$G18))),"")</f>
        <v/>
      </c>
      <c r="N16" s="158">
        <f>IFERROR(SUMPRODUCT(_xlfn.CHOOSECOLS('Input| Projects'!$BA$10:$CX$1009,_xlfn.XMATCH($M16,'Input| Projects'!$BA$9:$CX$9)),'Input| Projects'!$AY$10:$AY$1009,'Calc| Project Costs'!BM$10:BM$1009)/SUMPRODUCT(_xlfn.CHOOSECOLS('Input| Projects'!$BA$10:$CX$1009,_xlfn.XMATCH($M16,'Input| Projects'!$BA$9:$CX$9)),'Calc| Project Costs'!BM$10:BM$1009),0)</f>
        <v>0</v>
      </c>
      <c r="O16" s="158">
        <f>IFERROR(SUMPRODUCT(_xlfn.CHOOSECOLS('Input| Projects'!$BA$10:$CX$1009,_xlfn.XMATCH($M16,'Input| Projects'!$BA$9:$CX$9)),'Input| Projects'!$AY$10:$AY$1009,'Calc| Project Costs'!BN$10:BN$1009)/SUMPRODUCT(_xlfn.CHOOSECOLS('Input| Projects'!$BA$10:$CX$1009,_xlfn.XMATCH($M16,'Input| Projects'!$BA$9:$CX$9)),'Calc| Project Costs'!BN$10:BN$1009),0)</f>
        <v>0</v>
      </c>
      <c r="P16" s="158">
        <f>IFERROR(SUMPRODUCT(_xlfn.CHOOSECOLS('Input| Projects'!$BA$10:$CX$1009,_xlfn.XMATCH($M16,'Input| Projects'!$BA$9:$CX$9)),'Input| Projects'!$AY$10:$AY$1009,'Calc| Project Costs'!BO$10:BO$1009)/SUMPRODUCT(_xlfn.CHOOSECOLS('Input| Projects'!$BA$10:$CX$1009,_xlfn.XMATCH($M16,'Input| Projects'!$BA$9:$CX$9)),'Calc| Project Costs'!BO$10:BO$1009),0)</f>
        <v>0</v>
      </c>
      <c r="Q16" s="158">
        <f>IFERROR(SUMPRODUCT(_xlfn.CHOOSECOLS('Input| Projects'!$BA$10:$CX$1009,_xlfn.XMATCH($M16,'Input| Projects'!$BA$9:$CX$9)),'Input| Projects'!$AY$10:$AY$1009,'Calc| Project Costs'!BP$10:BP$1009)/SUMPRODUCT(_xlfn.CHOOSECOLS('Input| Projects'!$BA$10:$CX$1009,_xlfn.XMATCH($M16,'Input| Projects'!$BA$9:$CX$9)),'Calc| Project Costs'!BP$10:BP$1009),0)</f>
        <v>0</v>
      </c>
      <c r="R16" s="158">
        <f>IFERROR(SUMPRODUCT(_xlfn.CHOOSECOLS('Input| Projects'!$BA$10:$CX$1009,_xlfn.XMATCH($M16,'Input| Projects'!$BA$9:$CX$9)),'Input| Projects'!$AY$10:$AY$1009,'Calc| Project Costs'!BQ$10:BQ$1009)/SUMPRODUCT(_xlfn.CHOOSECOLS('Input| Projects'!$BA$10:$CX$1009,_xlfn.XMATCH($M16,'Input| Projects'!$BA$9:$CX$9)),'Calc| Project Costs'!BQ$10:BQ$1009),0)</f>
        <v>0</v>
      </c>
      <c r="S16" s="158">
        <f>IFERROR(SUMPRODUCT(_xlfn.CHOOSECOLS('Input| Projects'!$BA$10:$CX$1009,_xlfn.XMATCH($M16,'Input| Projects'!$BA$9:$CX$9)),'Input| Projects'!$AY$10:$AY$1009,'Calc| Project Costs'!BR$10:BR$1009)/SUMPRODUCT(_xlfn.CHOOSECOLS('Input| Projects'!$BA$10:$CX$1009,_xlfn.XMATCH($M16,'Input| Projects'!$BA$9:$CX$9)),'Calc| Project Costs'!BR$10:BR$1009),0)</f>
        <v>0</v>
      </c>
      <c r="T16" s="158">
        <f>IFERROR(SUMPRODUCT(_xlfn.CHOOSECOLS('Input| Projects'!$BA$10:$CX$1009,_xlfn.XMATCH($M16,'Input| Projects'!$BA$9:$CX$9)),'Input| Projects'!$AY$10:$AY$1009,'Calc| Project Costs'!BS$10:BS$1009)/SUMPRODUCT(_xlfn.CHOOSECOLS('Input| Projects'!$BA$10:$CX$1009,_xlfn.XMATCH($M16,'Input| Projects'!$BA$9:$CX$9)),'Calc| Project Costs'!BS$10:BS$1009),0)</f>
        <v>0</v>
      </c>
      <c r="U16" s="79" t="str">
        <f t="shared" si="2"/>
        <v/>
      </c>
    </row>
    <row r="17" spans="1:21" x14ac:dyDescent="0.2">
      <c r="A17" s="15"/>
      <c r="B17" s="123">
        <f t="shared" si="3"/>
        <v>10</v>
      </c>
      <c r="C17" s="125" t="str" cm="1">
        <f t="array" ref="C17">IFERROR(INDEX('Input| Setup'!$F$10:$F$59,SMALL(IF('Input| Setup'!$G$10:$G$59='Input| Setup'!$B$36,ROW('Input| Setup'!$G$10:$G$59)-ROW('Input| Setup'!$G$10)+1),ROWS('Input| Setup'!$G$10:$G19))),"")</f>
        <v/>
      </c>
      <c r="D17" s="158">
        <f>IFERROR(SUMPRODUCT(_xlfn.CHOOSECOLS('Input| Projects'!$BA$10:$CX$1009,_xlfn.XMATCH($C17,'Input| Projects'!$BA$9:$CX$9)),'Input| Projects'!$AY$10:$AY$1009,'Calc| Project Costs'!BM$10:BM$1009)/SUMPRODUCT(_xlfn.CHOOSECOLS('Input| Projects'!$BA$10:$CX$1009,_xlfn.XMATCH($C17,'Input| Projects'!$BA$9:$CX$9)),'Calc| Project Costs'!BM$10:BM$1009),0)</f>
        <v>0</v>
      </c>
      <c r="E17" s="158">
        <f>IFERROR(SUMPRODUCT(_xlfn.CHOOSECOLS('Input| Projects'!$BA$10:$CX$1009,_xlfn.XMATCH($C17,'Input| Projects'!$BA$9:$CX$9)),'Input| Projects'!$AY$10:$AY$1009,'Calc| Project Costs'!BN$10:BN$1009)/SUMPRODUCT(_xlfn.CHOOSECOLS('Input| Projects'!$BA$10:$CX$1009,_xlfn.XMATCH($C17,'Input| Projects'!$BA$9:$CX$9)),'Calc| Project Costs'!BN$10:BN$1009),0)</f>
        <v>0</v>
      </c>
      <c r="F17" s="158">
        <f>IFERROR(SUMPRODUCT(_xlfn.CHOOSECOLS('Input| Projects'!$BA$10:$CX$1009,_xlfn.XMATCH($C17,'Input| Projects'!$BA$9:$CX$9)),'Input| Projects'!$AY$10:$AY$1009,'Calc| Project Costs'!BO$10:BO$1009)/SUMPRODUCT(_xlfn.CHOOSECOLS('Input| Projects'!$BA$10:$CX$1009,_xlfn.XMATCH($C17,'Input| Projects'!$BA$9:$CX$9)),'Calc| Project Costs'!BO$10:BO$1009),0)</f>
        <v>0</v>
      </c>
      <c r="G17" s="158">
        <f>IFERROR(SUMPRODUCT(_xlfn.CHOOSECOLS('Input| Projects'!$BA$10:$CX$1009,_xlfn.XMATCH($C17,'Input| Projects'!$BA$9:$CX$9)),'Input| Projects'!$AY$10:$AY$1009,'Calc| Project Costs'!BP$10:BP$1009)/SUMPRODUCT(_xlfn.CHOOSECOLS('Input| Projects'!$BA$10:$CX$1009,_xlfn.XMATCH($C17,'Input| Projects'!$BA$9:$CX$9)),'Calc| Project Costs'!BP$10:BP$1009),0)</f>
        <v>0</v>
      </c>
      <c r="H17" s="158">
        <f>IFERROR(SUMPRODUCT(_xlfn.CHOOSECOLS('Input| Projects'!$BA$10:$CX$1009,_xlfn.XMATCH($C17,'Input| Projects'!$BA$9:$CX$9)),'Input| Projects'!$AY$10:$AY$1009,'Calc| Project Costs'!BQ$10:BQ$1009)/SUMPRODUCT(_xlfn.CHOOSECOLS('Input| Projects'!$BA$10:$CX$1009,_xlfn.XMATCH($C17,'Input| Projects'!$BA$9:$CX$9)),'Calc| Project Costs'!BQ$10:BQ$1009),0)</f>
        <v>0</v>
      </c>
      <c r="I17" s="158">
        <f>IFERROR(SUMPRODUCT(_xlfn.CHOOSECOLS('Input| Projects'!$BA$10:$CX$1009,_xlfn.XMATCH($C17,'Input| Projects'!$BA$9:$CX$9)),'Input| Projects'!$AY$10:$AY$1009,'Calc| Project Costs'!BR$10:BR$1009)/SUMPRODUCT(_xlfn.CHOOSECOLS('Input| Projects'!$BA$10:$CX$1009,_xlfn.XMATCH($C17,'Input| Projects'!$BA$9:$CX$9)),'Calc| Project Costs'!BR$10:BR$1009),0)</f>
        <v>0</v>
      </c>
      <c r="J17" s="158">
        <f>IFERROR(SUMPRODUCT(_xlfn.CHOOSECOLS('Input| Projects'!$BA$10:$CX$1009,_xlfn.XMATCH($C17,'Input| Projects'!$BA$9:$CX$9)),'Input| Projects'!$AY$10:$AY$1009,'Calc| Project Costs'!BS$10:BS$1009)/SUMPRODUCT(_xlfn.CHOOSECOLS('Input| Projects'!$BA$10:$CX$1009,_xlfn.XMATCH($C17,'Input| Projects'!$BA$9:$CX$9)),'Calc| Project Costs'!BS$10:BS$1009),0)</f>
        <v>0</v>
      </c>
      <c r="K17" s="79" t="str">
        <f t="shared" si="1"/>
        <v/>
      </c>
      <c r="M17" s="125" t="str" cm="1">
        <f t="array" ref="M17">IFERROR(INDEX('Input| Setup'!$F$10:$F$59,SMALL(IF('Input| Setup'!$G$10:$G$59='Input| Setup'!$B$37,ROW('Input| Setup'!$G$10:$G$59)-ROW('Input| Setup'!$G$10)+1),ROWS('Input| Setup'!$G$10:$G19))),"")</f>
        <v/>
      </c>
      <c r="N17" s="158">
        <f>IFERROR(SUMPRODUCT(_xlfn.CHOOSECOLS('Input| Projects'!$BA$10:$CX$1009,_xlfn.XMATCH($M17,'Input| Projects'!$BA$9:$CX$9)),'Input| Projects'!$AY$10:$AY$1009,'Calc| Project Costs'!BM$10:BM$1009)/SUMPRODUCT(_xlfn.CHOOSECOLS('Input| Projects'!$BA$10:$CX$1009,_xlfn.XMATCH($M17,'Input| Projects'!$BA$9:$CX$9)),'Calc| Project Costs'!BM$10:BM$1009),0)</f>
        <v>0</v>
      </c>
      <c r="O17" s="158">
        <f>IFERROR(SUMPRODUCT(_xlfn.CHOOSECOLS('Input| Projects'!$BA$10:$CX$1009,_xlfn.XMATCH($M17,'Input| Projects'!$BA$9:$CX$9)),'Input| Projects'!$AY$10:$AY$1009,'Calc| Project Costs'!BN$10:BN$1009)/SUMPRODUCT(_xlfn.CHOOSECOLS('Input| Projects'!$BA$10:$CX$1009,_xlfn.XMATCH($M17,'Input| Projects'!$BA$9:$CX$9)),'Calc| Project Costs'!BN$10:BN$1009),0)</f>
        <v>0</v>
      </c>
      <c r="P17" s="158">
        <f>IFERROR(SUMPRODUCT(_xlfn.CHOOSECOLS('Input| Projects'!$BA$10:$CX$1009,_xlfn.XMATCH($M17,'Input| Projects'!$BA$9:$CX$9)),'Input| Projects'!$AY$10:$AY$1009,'Calc| Project Costs'!BO$10:BO$1009)/SUMPRODUCT(_xlfn.CHOOSECOLS('Input| Projects'!$BA$10:$CX$1009,_xlfn.XMATCH($M17,'Input| Projects'!$BA$9:$CX$9)),'Calc| Project Costs'!BO$10:BO$1009),0)</f>
        <v>0</v>
      </c>
      <c r="Q17" s="158">
        <f>IFERROR(SUMPRODUCT(_xlfn.CHOOSECOLS('Input| Projects'!$BA$10:$CX$1009,_xlfn.XMATCH($M17,'Input| Projects'!$BA$9:$CX$9)),'Input| Projects'!$AY$10:$AY$1009,'Calc| Project Costs'!BP$10:BP$1009)/SUMPRODUCT(_xlfn.CHOOSECOLS('Input| Projects'!$BA$10:$CX$1009,_xlfn.XMATCH($M17,'Input| Projects'!$BA$9:$CX$9)),'Calc| Project Costs'!BP$10:BP$1009),0)</f>
        <v>0</v>
      </c>
      <c r="R17" s="158">
        <f>IFERROR(SUMPRODUCT(_xlfn.CHOOSECOLS('Input| Projects'!$BA$10:$CX$1009,_xlfn.XMATCH($M17,'Input| Projects'!$BA$9:$CX$9)),'Input| Projects'!$AY$10:$AY$1009,'Calc| Project Costs'!BQ$10:BQ$1009)/SUMPRODUCT(_xlfn.CHOOSECOLS('Input| Projects'!$BA$10:$CX$1009,_xlfn.XMATCH($M17,'Input| Projects'!$BA$9:$CX$9)),'Calc| Project Costs'!BQ$10:BQ$1009),0)</f>
        <v>0</v>
      </c>
      <c r="S17" s="158">
        <f>IFERROR(SUMPRODUCT(_xlfn.CHOOSECOLS('Input| Projects'!$BA$10:$CX$1009,_xlfn.XMATCH($M17,'Input| Projects'!$BA$9:$CX$9)),'Input| Projects'!$AY$10:$AY$1009,'Calc| Project Costs'!BR$10:BR$1009)/SUMPRODUCT(_xlfn.CHOOSECOLS('Input| Projects'!$BA$10:$CX$1009,_xlfn.XMATCH($M17,'Input| Projects'!$BA$9:$CX$9)),'Calc| Project Costs'!BR$10:BR$1009),0)</f>
        <v>0</v>
      </c>
      <c r="T17" s="158">
        <f>IFERROR(SUMPRODUCT(_xlfn.CHOOSECOLS('Input| Projects'!$BA$10:$CX$1009,_xlfn.XMATCH($M17,'Input| Projects'!$BA$9:$CX$9)),'Input| Projects'!$AY$10:$AY$1009,'Calc| Project Costs'!BS$10:BS$1009)/SUMPRODUCT(_xlfn.CHOOSECOLS('Input| Projects'!$BA$10:$CX$1009,_xlfn.XMATCH($M17,'Input| Projects'!$BA$9:$CX$9)),'Calc| Project Costs'!BS$10:BS$1009),0)</f>
        <v>0</v>
      </c>
      <c r="U17" s="79" t="str">
        <f t="shared" si="2"/>
        <v/>
      </c>
    </row>
    <row r="18" spans="1:21" x14ac:dyDescent="0.2">
      <c r="A18" s="15"/>
      <c r="B18" s="123">
        <f t="shared" si="3"/>
        <v>11</v>
      </c>
      <c r="C18" s="125" t="str" cm="1">
        <f t="array" ref="C18">IFERROR(INDEX('Input| Setup'!$F$10:$F$59,SMALL(IF('Input| Setup'!$G$10:$G$59='Input| Setup'!$B$36,ROW('Input| Setup'!$G$10:$G$59)-ROW('Input| Setup'!$G$10)+1),ROWS('Input| Setup'!$G$10:$G20))),"")</f>
        <v/>
      </c>
      <c r="D18" s="158">
        <f>IFERROR(SUMPRODUCT(_xlfn.CHOOSECOLS('Input| Projects'!$BA$10:$CX$1009,_xlfn.XMATCH($C18,'Input| Projects'!$BA$9:$CX$9)),'Input| Projects'!$AY$10:$AY$1009,'Calc| Project Costs'!BM$10:BM$1009)/SUMPRODUCT(_xlfn.CHOOSECOLS('Input| Projects'!$BA$10:$CX$1009,_xlfn.XMATCH($C18,'Input| Projects'!$BA$9:$CX$9)),'Calc| Project Costs'!BM$10:BM$1009),0)</f>
        <v>0</v>
      </c>
      <c r="E18" s="158">
        <f>IFERROR(SUMPRODUCT(_xlfn.CHOOSECOLS('Input| Projects'!$BA$10:$CX$1009,_xlfn.XMATCH($C18,'Input| Projects'!$BA$9:$CX$9)),'Input| Projects'!$AY$10:$AY$1009,'Calc| Project Costs'!BN$10:BN$1009)/SUMPRODUCT(_xlfn.CHOOSECOLS('Input| Projects'!$BA$10:$CX$1009,_xlfn.XMATCH($C18,'Input| Projects'!$BA$9:$CX$9)),'Calc| Project Costs'!BN$10:BN$1009),0)</f>
        <v>0</v>
      </c>
      <c r="F18" s="158">
        <f>IFERROR(SUMPRODUCT(_xlfn.CHOOSECOLS('Input| Projects'!$BA$10:$CX$1009,_xlfn.XMATCH($C18,'Input| Projects'!$BA$9:$CX$9)),'Input| Projects'!$AY$10:$AY$1009,'Calc| Project Costs'!BO$10:BO$1009)/SUMPRODUCT(_xlfn.CHOOSECOLS('Input| Projects'!$BA$10:$CX$1009,_xlfn.XMATCH($C18,'Input| Projects'!$BA$9:$CX$9)),'Calc| Project Costs'!BO$10:BO$1009),0)</f>
        <v>0</v>
      </c>
      <c r="G18" s="158">
        <f>IFERROR(SUMPRODUCT(_xlfn.CHOOSECOLS('Input| Projects'!$BA$10:$CX$1009,_xlfn.XMATCH($C18,'Input| Projects'!$BA$9:$CX$9)),'Input| Projects'!$AY$10:$AY$1009,'Calc| Project Costs'!BP$10:BP$1009)/SUMPRODUCT(_xlfn.CHOOSECOLS('Input| Projects'!$BA$10:$CX$1009,_xlfn.XMATCH($C18,'Input| Projects'!$BA$9:$CX$9)),'Calc| Project Costs'!BP$10:BP$1009),0)</f>
        <v>0</v>
      </c>
      <c r="H18" s="158">
        <f>IFERROR(SUMPRODUCT(_xlfn.CHOOSECOLS('Input| Projects'!$BA$10:$CX$1009,_xlfn.XMATCH($C18,'Input| Projects'!$BA$9:$CX$9)),'Input| Projects'!$AY$10:$AY$1009,'Calc| Project Costs'!BQ$10:BQ$1009)/SUMPRODUCT(_xlfn.CHOOSECOLS('Input| Projects'!$BA$10:$CX$1009,_xlfn.XMATCH($C18,'Input| Projects'!$BA$9:$CX$9)),'Calc| Project Costs'!BQ$10:BQ$1009),0)</f>
        <v>0</v>
      </c>
      <c r="I18" s="158">
        <f>IFERROR(SUMPRODUCT(_xlfn.CHOOSECOLS('Input| Projects'!$BA$10:$CX$1009,_xlfn.XMATCH($C18,'Input| Projects'!$BA$9:$CX$9)),'Input| Projects'!$AY$10:$AY$1009,'Calc| Project Costs'!BR$10:BR$1009)/SUMPRODUCT(_xlfn.CHOOSECOLS('Input| Projects'!$BA$10:$CX$1009,_xlfn.XMATCH($C18,'Input| Projects'!$BA$9:$CX$9)),'Calc| Project Costs'!BR$10:BR$1009),0)</f>
        <v>0</v>
      </c>
      <c r="J18" s="158">
        <f>IFERROR(SUMPRODUCT(_xlfn.CHOOSECOLS('Input| Projects'!$BA$10:$CX$1009,_xlfn.XMATCH($C18,'Input| Projects'!$BA$9:$CX$9)),'Input| Projects'!$AY$10:$AY$1009,'Calc| Project Costs'!BS$10:BS$1009)/SUMPRODUCT(_xlfn.CHOOSECOLS('Input| Projects'!$BA$10:$CX$1009,_xlfn.XMATCH($C18,'Input| Projects'!$BA$9:$CX$9)),'Calc| Project Costs'!BS$10:BS$1009),0)</f>
        <v>0</v>
      </c>
      <c r="K18" s="79" t="str">
        <f t="shared" si="1"/>
        <v/>
      </c>
      <c r="M18" s="125" t="str" cm="1">
        <f t="array" ref="M18">IFERROR(INDEX('Input| Setup'!$F$10:$F$59,SMALL(IF('Input| Setup'!$G$10:$G$59='Input| Setup'!$B$37,ROW('Input| Setup'!$G$10:$G$59)-ROW('Input| Setup'!$G$10)+1),ROWS('Input| Setup'!$G$10:$G20))),"")</f>
        <v/>
      </c>
      <c r="N18" s="158">
        <f>IFERROR(SUMPRODUCT(_xlfn.CHOOSECOLS('Input| Projects'!$BA$10:$CX$1009,_xlfn.XMATCH($M18,'Input| Projects'!$BA$9:$CX$9)),'Input| Projects'!$AY$10:$AY$1009,'Calc| Project Costs'!BM$10:BM$1009)/SUMPRODUCT(_xlfn.CHOOSECOLS('Input| Projects'!$BA$10:$CX$1009,_xlfn.XMATCH($M18,'Input| Projects'!$BA$9:$CX$9)),'Calc| Project Costs'!BM$10:BM$1009),0)</f>
        <v>0</v>
      </c>
      <c r="O18" s="158">
        <f>IFERROR(SUMPRODUCT(_xlfn.CHOOSECOLS('Input| Projects'!$BA$10:$CX$1009,_xlfn.XMATCH($M18,'Input| Projects'!$BA$9:$CX$9)),'Input| Projects'!$AY$10:$AY$1009,'Calc| Project Costs'!BN$10:BN$1009)/SUMPRODUCT(_xlfn.CHOOSECOLS('Input| Projects'!$BA$10:$CX$1009,_xlfn.XMATCH($M18,'Input| Projects'!$BA$9:$CX$9)),'Calc| Project Costs'!BN$10:BN$1009),0)</f>
        <v>0</v>
      </c>
      <c r="P18" s="158">
        <f>IFERROR(SUMPRODUCT(_xlfn.CHOOSECOLS('Input| Projects'!$BA$10:$CX$1009,_xlfn.XMATCH($M18,'Input| Projects'!$BA$9:$CX$9)),'Input| Projects'!$AY$10:$AY$1009,'Calc| Project Costs'!BO$10:BO$1009)/SUMPRODUCT(_xlfn.CHOOSECOLS('Input| Projects'!$BA$10:$CX$1009,_xlfn.XMATCH($M18,'Input| Projects'!$BA$9:$CX$9)),'Calc| Project Costs'!BO$10:BO$1009),0)</f>
        <v>0</v>
      </c>
      <c r="Q18" s="158">
        <f>IFERROR(SUMPRODUCT(_xlfn.CHOOSECOLS('Input| Projects'!$BA$10:$CX$1009,_xlfn.XMATCH($M18,'Input| Projects'!$BA$9:$CX$9)),'Input| Projects'!$AY$10:$AY$1009,'Calc| Project Costs'!BP$10:BP$1009)/SUMPRODUCT(_xlfn.CHOOSECOLS('Input| Projects'!$BA$10:$CX$1009,_xlfn.XMATCH($M18,'Input| Projects'!$BA$9:$CX$9)),'Calc| Project Costs'!BP$10:BP$1009),0)</f>
        <v>0</v>
      </c>
      <c r="R18" s="158">
        <f>IFERROR(SUMPRODUCT(_xlfn.CHOOSECOLS('Input| Projects'!$BA$10:$CX$1009,_xlfn.XMATCH($M18,'Input| Projects'!$BA$9:$CX$9)),'Input| Projects'!$AY$10:$AY$1009,'Calc| Project Costs'!BQ$10:BQ$1009)/SUMPRODUCT(_xlfn.CHOOSECOLS('Input| Projects'!$BA$10:$CX$1009,_xlfn.XMATCH($M18,'Input| Projects'!$BA$9:$CX$9)),'Calc| Project Costs'!BQ$10:BQ$1009),0)</f>
        <v>0</v>
      </c>
      <c r="S18" s="158">
        <f>IFERROR(SUMPRODUCT(_xlfn.CHOOSECOLS('Input| Projects'!$BA$10:$CX$1009,_xlfn.XMATCH($M18,'Input| Projects'!$BA$9:$CX$9)),'Input| Projects'!$AY$10:$AY$1009,'Calc| Project Costs'!BR$10:BR$1009)/SUMPRODUCT(_xlfn.CHOOSECOLS('Input| Projects'!$BA$10:$CX$1009,_xlfn.XMATCH($M18,'Input| Projects'!$BA$9:$CX$9)),'Calc| Project Costs'!BR$10:BR$1009),0)</f>
        <v>0</v>
      </c>
      <c r="T18" s="158">
        <f>IFERROR(SUMPRODUCT(_xlfn.CHOOSECOLS('Input| Projects'!$BA$10:$CX$1009,_xlfn.XMATCH($M18,'Input| Projects'!$BA$9:$CX$9)),'Input| Projects'!$AY$10:$AY$1009,'Calc| Project Costs'!BS$10:BS$1009)/SUMPRODUCT(_xlfn.CHOOSECOLS('Input| Projects'!$BA$10:$CX$1009,_xlfn.XMATCH($M18,'Input| Projects'!$BA$9:$CX$9)),'Calc| Project Costs'!BS$10:BS$1009),0)</f>
        <v>0</v>
      </c>
      <c r="U18" s="79" t="str">
        <f t="shared" si="2"/>
        <v/>
      </c>
    </row>
    <row r="19" spans="1:21" x14ac:dyDescent="0.2">
      <c r="A19" s="15"/>
      <c r="B19" s="123">
        <f t="shared" si="3"/>
        <v>12</v>
      </c>
      <c r="C19" s="125" t="str" cm="1">
        <f t="array" ref="C19">IFERROR(INDEX('Input| Setup'!$F$10:$F$59,SMALL(IF('Input| Setup'!$G$10:$G$59='Input| Setup'!$B$36,ROW('Input| Setup'!$G$10:$G$59)-ROW('Input| Setup'!$G$10)+1),ROWS('Input| Setup'!$G$10:$G21))),"")</f>
        <v/>
      </c>
      <c r="D19" s="158">
        <f>IFERROR(SUMPRODUCT(_xlfn.CHOOSECOLS('Input| Projects'!$BA$10:$CX$1009,_xlfn.XMATCH($C19,'Input| Projects'!$BA$9:$CX$9)),'Input| Projects'!$AY$10:$AY$1009,'Calc| Project Costs'!BM$10:BM$1009)/SUMPRODUCT(_xlfn.CHOOSECOLS('Input| Projects'!$BA$10:$CX$1009,_xlfn.XMATCH($C19,'Input| Projects'!$BA$9:$CX$9)),'Calc| Project Costs'!BM$10:BM$1009),0)</f>
        <v>0</v>
      </c>
      <c r="E19" s="158">
        <f>IFERROR(SUMPRODUCT(_xlfn.CHOOSECOLS('Input| Projects'!$BA$10:$CX$1009,_xlfn.XMATCH($C19,'Input| Projects'!$BA$9:$CX$9)),'Input| Projects'!$AY$10:$AY$1009,'Calc| Project Costs'!BN$10:BN$1009)/SUMPRODUCT(_xlfn.CHOOSECOLS('Input| Projects'!$BA$10:$CX$1009,_xlfn.XMATCH($C19,'Input| Projects'!$BA$9:$CX$9)),'Calc| Project Costs'!BN$10:BN$1009),0)</f>
        <v>0</v>
      </c>
      <c r="F19" s="158">
        <f>IFERROR(SUMPRODUCT(_xlfn.CHOOSECOLS('Input| Projects'!$BA$10:$CX$1009,_xlfn.XMATCH($C19,'Input| Projects'!$BA$9:$CX$9)),'Input| Projects'!$AY$10:$AY$1009,'Calc| Project Costs'!BO$10:BO$1009)/SUMPRODUCT(_xlfn.CHOOSECOLS('Input| Projects'!$BA$10:$CX$1009,_xlfn.XMATCH($C19,'Input| Projects'!$BA$9:$CX$9)),'Calc| Project Costs'!BO$10:BO$1009),0)</f>
        <v>0</v>
      </c>
      <c r="G19" s="158">
        <f>IFERROR(SUMPRODUCT(_xlfn.CHOOSECOLS('Input| Projects'!$BA$10:$CX$1009,_xlfn.XMATCH($C19,'Input| Projects'!$BA$9:$CX$9)),'Input| Projects'!$AY$10:$AY$1009,'Calc| Project Costs'!BP$10:BP$1009)/SUMPRODUCT(_xlfn.CHOOSECOLS('Input| Projects'!$BA$10:$CX$1009,_xlfn.XMATCH($C19,'Input| Projects'!$BA$9:$CX$9)),'Calc| Project Costs'!BP$10:BP$1009),0)</f>
        <v>0</v>
      </c>
      <c r="H19" s="158">
        <f>IFERROR(SUMPRODUCT(_xlfn.CHOOSECOLS('Input| Projects'!$BA$10:$CX$1009,_xlfn.XMATCH($C19,'Input| Projects'!$BA$9:$CX$9)),'Input| Projects'!$AY$10:$AY$1009,'Calc| Project Costs'!BQ$10:BQ$1009)/SUMPRODUCT(_xlfn.CHOOSECOLS('Input| Projects'!$BA$10:$CX$1009,_xlfn.XMATCH($C19,'Input| Projects'!$BA$9:$CX$9)),'Calc| Project Costs'!BQ$10:BQ$1009),0)</f>
        <v>0</v>
      </c>
      <c r="I19" s="158">
        <f>IFERROR(SUMPRODUCT(_xlfn.CHOOSECOLS('Input| Projects'!$BA$10:$CX$1009,_xlfn.XMATCH($C19,'Input| Projects'!$BA$9:$CX$9)),'Input| Projects'!$AY$10:$AY$1009,'Calc| Project Costs'!BR$10:BR$1009)/SUMPRODUCT(_xlfn.CHOOSECOLS('Input| Projects'!$BA$10:$CX$1009,_xlfn.XMATCH($C19,'Input| Projects'!$BA$9:$CX$9)),'Calc| Project Costs'!BR$10:BR$1009),0)</f>
        <v>0</v>
      </c>
      <c r="J19" s="158">
        <f>IFERROR(SUMPRODUCT(_xlfn.CHOOSECOLS('Input| Projects'!$BA$10:$CX$1009,_xlfn.XMATCH($C19,'Input| Projects'!$BA$9:$CX$9)),'Input| Projects'!$AY$10:$AY$1009,'Calc| Project Costs'!BS$10:BS$1009)/SUMPRODUCT(_xlfn.CHOOSECOLS('Input| Projects'!$BA$10:$CX$1009,_xlfn.XMATCH($C19,'Input| Projects'!$BA$9:$CX$9)),'Calc| Project Costs'!BS$10:BS$1009),0)</f>
        <v>0</v>
      </c>
      <c r="K19" s="79" t="str">
        <f t="shared" si="1"/>
        <v/>
      </c>
      <c r="M19" s="125" t="str" cm="1">
        <f t="array" ref="M19">IFERROR(INDEX('Input| Setup'!$F$10:$F$59,SMALL(IF('Input| Setup'!$G$10:$G$59='Input| Setup'!$B$37,ROW('Input| Setup'!$G$10:$G$59)-ROW('Input| Setup'!$G$10)+1),ROWS('Input| Setup'!$G$10:$G21))),"")</f>
        <v/>
      </c>
      <c r="N19" s="158">
        <f>IFERROR(SUMPRODUCT(_xlfn.CHOOSECOLS('Input| Projects'!$BA$10:$CX$1009,_xlfn.XMATCH($M19,'Input| Projects'!$BA$9:$CX$9)),'Input| Projects'!$AY$10:$AY$1009,'Calc| Project Costs'!BM$10:BM$1009)/SUMPRODUCT(_xlfn.CHOOSECOLS('Input| Projects'!$BA$10:$CX$1009,_xlfn.XMATCH($M19,'Input| Projects'!$BA$9:$CX$9)),'Calc| Project Costs'!BM$10:BM$1009),0)</f>
        <v>0</v>
      </c>
      <c r="O19" s="158">
        <f>IFERROR(SUMPRODUCT(_xlfn.CHOOSECOLS('Input| Projects'!$BA$10:$CX$1009,_xlfn.XMATCH($M19,'Input| Projects'!$BA$9:$CX$9)),'Input| Projects'!$AY$10:$AY$1009,'Calc| Project Costs'!BN$10:BN$1009)/SUMPRODUCT(_xlfn.CHOOSECOLS('Input| Projects'!$BA$10:$CX$1009,_xlfn.XMATCH($M19,'Input| Projects'!$BA$9:$CX$9)),'Calc| Project Costs'!BN$10:BN$1009),0)</f>
        <v>0</v>
      </c>
      <c r="P19" s="158">
        <f>IFERROR(SUMPRODUCT(_xlfn.CHOOSECOLS('Input| Projects'!$BA$10:$CX$1009,_xlfn.XMATCH($M19,'Input| Projects'!$BA$9:$CX$9)),'Input| Projects'!$AY$10:$AY$1009,'Calc| Project Costs'!BO$10:BO$1009)/SUMPRODUCT(_xlfn.CHOOSECOLS('Input| Projects'!$BA$10:$CX$1009,_xlfn.XMATCH($M19,'Input| Projects'!$BA$9:$CX$9)),'Calc| Project Costs'!BO$10:BO$1009),0)</f>
        <v>0</v>
      </c>
      <c r="Q19" s="158">
        <f>IFERROR(SUMPRODUCT(_xlfn.CHOOSECOLS('Input| Projects'!$BA$10:$CX$1009,_xlfn.XMATCH($M19,'Input| Projects'!$BA$9:$CX$9)),'Input| Projects'!$AY$10:$AY$1009,'Calc| Project Costs'!BP$10:BP$1009)/SUMPRODUCT(_xlfn.CHOOSECOLS('Input| Projects'!$BA$10:$CX$1009,_xlfn.XMATCH($M19,'Input| Projects'!$BA$9:$CX$9)),'Calc| Project Costs'!BP$10:BP$1009),0)</f>
        <v>0</v>
      </c>
      <c r="R19" s="158">
        <f>IFERROR(SUMPRODUCT(_xlfn.CHOOSECOLS('Input| Projects'!$BA$10:$CX$1009,_xlfn.XMATCH($M19,'Input| Projects'!$BA$9:$CX$9)),'Input| Projects'!$AY$10:$AY$1009,'Calc| Project Costs'!BQ$10:BQ$1009)/SUMPRODUCT(_xlfn.CHOOSECOLS('Input| Projects'!$BA$10:$CX$1009,_xlfn.XMATCH($M19,'Input| Projects'!$BA$9:$CX$9)),'Calc| Project Costs'!BQ$10:BQ$1009),0)</f>
        <v>0</v>
      </c>
      <c r="S19" s="158">
        <f>IFERROR(SUMPRODUCT(_xlfn.CHOOSECOLS('Input| Projects'!$BA$10:$CX$1009,_xlfn.XMATCH($M19,'Input| Projects'!$BA$9:$CX$9)),'Input| Projects'!$AY$10:$AY$1009,'Calc| Project Costs'!BR$10:BR$1009)/SUMPRODUCT(_xlfn.CHOOSECOLS('Input| Projects'!$BA$10:$CX$1009,_xlfn.XMATCH($M19,'Input| Projects'!$BA$9:$CX$9)),'Calc| Project Costs'!BR$10:BR$1009),0)</f>
        <v>0</v>
      </c>
      <c r="T19" s="158">
        <f>IFERROR(SUMPRODUCT(_xlfn.CHOOSECOLS('Input| Projects'!$BA$10:$CX$1009,_xlfn.XMATCH($M19,'Input| Projects'!$BA$9:$CX$9)),'Input| Projects'!$AY$10:$AY$1009,'Calc| Project Costs'!BS$10:BS$1009)/SUMPRODUCT(_xlfn.CHOOSECOLS('Input| Projects'!$BA$10:$CX$1009,_xlfn.XMATCH($M19,'Input| Projects'!$BA$9:$CX$9)),'Calc| Project Costs'!BS$10:BS$1009),0)</f>
        <v>0</v>
      </c>
      <c r="U19" s="79" t="str">
        <f t="shared" si="2"/>
        <v/>
      </c>
    </row>
    <row r="20" spans="1:21" x14ac:dyDescent="0.2">
      <c r="A20" s="15"/>
      <c r="B20" s="123">
        <f t="shared" si="3"/>
        <v>13</v>
      </c>
      <c r="C20" s="125" t="str" cm="1">
        <f t="array" ref="C20">IFERROR(INDEX('Input| Setup'!$F$10:$F$59,SMALL(IF('Input| Setup'!$G$10:$G$59='Input| Setup'!$B$36,ROW('Input| Setup'!$G$10:$G$59)-ROW('Input| Setup'!$G$10)+1),ROWS('Input| Setup'!$G$10:$G22))),"")</f>
        <v/>
      </c>
      <c r="D20" s="158">
        <f>IFERROR(SUMPRODUCT(_xlfn.CHOOSECOLS('Input| Projects'!$BA$10:$CX$1009,_xlfn.XMATCH($C20,'Input| Projects'!$BA$9:$CX$9)),'Input| Projects'!$AY$10:$AY$1009,'Calc| Project Costs'!BM$10:BM$1009)/SUMPRODUCT(_xlfn.CHOOSECOLS('Input| Projects'!$BA$10:$CX$1009,_xlfn.XMATCH($C20,'Input| Projects'!$BA$9:$CX$9)),'Calc| Project Costs'!BM$10:BM$1009),0)</f>
        <v>0</v>
      </c>
      <c r="E20" s="158">
        <f>IFERROR(SUMPRODUCT(_xlfn.CHOOSECOLS('Input| Projects'!$BA$10:$CX$1009,_xlfn.XMATCH($C20,'Input| Projects'!$BA$9:$CX$9)),'Input| Projects'!$AY$10:$AY$1009,'Calc| Project Costs'!BN$10:BN$1009)/SUMPRODUCT(_xlfn.CHOOSECOLS('Input| Projects'!$BA$10:$CX$1009,_xlfn.XMATCH($C20,'Input| Projects'!$BA$9:$CX$9)),'Calc| Project Costs'!BN$10:BN$1009),0)</f>
        <v>0</v>
      </c>
      <c r="F20" s="158">
        <f>IFERROR(SUMPRODUCT(_xlfn.CHOOSECOLS('Input| Projects'!$BA$10:$CX$1009,_xlfn.XMATCH($C20,'Input| Projects'!$BA$9:$CX$9)),'Input| Projects'!$AY$10:$AY$1009,'Calc| Project Costs'!BO$10:BO$1009)/SUMPRODUCT(_xlfn.CHOOSECOLS('Input| Projects'!$BA$10:$CX$1009,_xlfn.XMATCH($C20,'Input| Projects'!$BA$9:$CX$9)),'Calc| Project Costs'!BO$10:BO$1009),0)</f>
        <v>0</v>
      </c>
      <c r="G20" s="158">
        <f>IFERROR(SUMPRODUCT(_xlfn.CHOOSECOLS('Input| Projects'!$BA$10:$CX$1009,_xlfn.XMATCH($C20,'Input| Projects'!$BA$9:$CX$9)),'Input| Projects'!$AY$10:$AY$1009,'Calc| Project Costs'!BP$10:BP$1009)/SUMPRODUCT(_xlfn.CHOOSECOLS('Input| Projects'!$BA$10:$CX$1009,_xlfn.XMATCH($C20,'Input| Projects'!$BA$9:$CX$9)),'Calc| Project Costs'!BP$10:BP$1009),0)</f>
        <v>0</v>
      </c>
      <c r="H20" s="158">
        <f>IFERROR(SUMPRODUCT(_xlfn.CHOOSECOLS('Input| Projects'!$BA$10:$CX$1009,_xlfn.XMATCH($C20,'Input| Projects'!$BA$9:$CX$9)),'Input| Projects'!$AY$10:$AY$1009,'Calc| Project Costs'!BQ$10:BQ$1009)/SUMPRODUCT(_xlfn.CHOOSECOLS('Input| Projects'!$BA$10:$CX$1009,_xlfn.XMATCH($C20,'Input| Projects'!$BA$9:$CX$9)),'Calc| Project Costs'!BQ$10:BQ$1009),0)</f>
        <v>0</v>
      </c>
      <c r="I20" s="158">
        <f>IFERROR(SUMPRODUCT(_xlfn.CHOOSECOLS('Input| Projects'!$BA$10:$CX$1009,_xlfn.XMATCH($C20,'Input| Projects'!$BA$9:$CX$9)),'Input| Projects'!$AY$10:$AY$1009,'Calc| Project Costs'!BR$10:BR$1009)/SUMPRODUCT(_xlfn.CHOOSECOLS('Input| Projects'!$BA$10:$CX$1009,_xlfn.XMATCH($C20,'Input| Projects'!$BA$9:$CX$9)),'Calc| Project Costs'!BR$10:BR$1009),0)</f>
        <v>0</v>
      </c>
      <c r="J20" s="158">
        <f>IFERROR(SUMPRODUCT(_xlfn.CHOOSECOLS('Input| Projects'!$BA$10:$CX$1009,_xlfn.XMATCH($C20,'Input| Projects'!$BA$9:$CX$9)),'Input| Projects'!$AY$10:$AY$1009,'Calc| Project Costs'!BS$10:BS$1009)/SUMPRODUCT(_xlfn.CHOOSECOLS('Input| Projects'!$BA$10:$CX$1009,_xlfn.XMATCH($C20,'Input| Projects'!$BA$9:$CX$9)),'Calc| Project Costs'!BS$10:BS$1009),0)</f>
        <v>0</v>
      </c>
      <c r="K20" s="79" t="str">
        <f t="shared" si="1"/>
        <v/>
      </c>
      <c r="M20" s="125" t="str" cm="1">
        <f t="array" ref="M20">IFERROR(INDEX('Input| Setup'!$F$10:$F$59,SMALL(IF('Input| Setup'!$G$10:$G$59='Input| Setup'!$B$37,ROW('Input| Setup'!$G$10:$G$59)-ROW('Input| Setup'!$G$10)+1),ROWS('Input| Setup'!$G$10:$G22))),"")</f>
        <v/>
      </c>
      <c r="N20" s="158">
        <f>IFERROR(SUMPRODUCT(_xlfn.CHOOSECOLS('Input| Projects'!$BA$10:$CX$1009,_xlfn.XMATCH($M20,'Input| Projects'!$BA$9:$CX$9)),'Input| Projects'!$AY$10:$AY$1009,'Calc| Project Costs'!BM$10:BM$1009)/SUMPRODUCT(_xlfn.CHOOSECOLS('Input| Projects'!$BA$10:$CX$1009,_xlfn.XMATCH($M20,'Input| Projects'!$BA$9:$CX$9)),'Calc| Project Costs'!BM$10:BM$1009),0)</f>
        <v>0</v>
      </c>
      <c r="O20" s="158">
        <f>IFERROR(SUMPRODUCT(_xlfn.CHOOSECOLS('Input| Projects'!$BA$10:$CX$1009,_xlfn.XMATCH($M20,'Input| Projects'!$BA$9:$CX$9)),'Input| Projects'!$AY$10:$AY$1009,'Calc| Project Costs'!BN$10:BN$1009)/SUMPRODUCT(_xlfn.CHOOSECOLS('Input| Projects'!$BA$10:$CX$1009,_xlfn.XMATCH($M20,'Input| Projects'!$BA$9:$CX$9)),'Calc| Project Costs'!BN$10:BN$1009),0)</f>
        <v>0</v>
      </c>
      <c r="P20" s="158">
        <f>IFERROR(SUMPRODUCT(_xlfn.CHOOSECOLS('Input| Projects'!$BA$10:$CX$1009,_xlfn.XMATCH($M20,'Input| Projects'!$BA$9:$CX$9)),'Input| Projects'!$AY$10:$AY$1009,'Calc| Project Costs'!BO$10:BO$1009)/SUMPRODUCT(_xlfn.CHOOSECOLS('Input| Projects'!$BA$10:$CX$1009,_xlfn.XMATCH($M20,'Input| Projects'!$BA$9:$CX$9)),'Calc| Project Costs'!BO$10:BO$1009),0)</f>
        <v>0</v>
      </c>
      <c r="Q20" s="158">
        <f>IFERROR(SUMPRODUCT(_xlfn.CHOOSECOLS('Input| Projects'!$BA$10:$CX$1009,_xlfn.XMATCH($M20,'Input| Projects'!$BA$9:$CX$9)),'Input| Projects'!$AY$10:$AY$1009,'Calc| Project Costs'!BP$10:BP$1009)/SUMPRODUCT(_xlfn.CHOOSECOLS('Input| Projects'!$BA$10:$CX$1009,_xlfn.XMATCH($M20,'Input| Projects'!$BA$9:$CX$9)),'Calc| Project Costs'!BP$10:BP$1009),0)</f>
        <v>0</v>
      </c>
      <c r="R20" s="158">
        <f>IFERROR(SUMPRODUCT(_xlfn.CHOOSECOLS('Input| Projects'!$BA$10:$CX$1009,_xlfn.XMATCH($M20,'Input| Projects'!$BA$9:$CX$9)),'Input| Projects'!$AY$10:$AY$1009,'Calc| Project Costs'!BQ$10:BQ$1009)/SUMPRODUCT(_xlfn.CHOOSECOLS('Input| Projects'!$BA$10:$CX$1009,_xlfn.XMATCH($M20,'Input| Projects'!$BA$9:$CX$9)),'Calc| Project Costs'!BQ$10:BQ$1009),0)</f>
        <v>0</v>
      </c>
      <c r="S20" s="158">
        <f>IFERROR(SUMPRODUCT(_xlfn.CHOOSECOLS('Input| Projects'!$BA$10:$CX$1009,_xlfn.XMATCH($M20,'Input| Projects'!$BA$9:$CX$9)),'Input| Projects'!$AY$10:$AY$1009,'Calc| Project Costs'!BR$10:BR$1009)/SUMPRODUCT(_xlfn.CHOOSECOLS('Input| Projects'!$BA$10:$CX$1009,_xlfn.XMATCH($M20,'Input| Projects'!$BA$9:$CX$9)),'Calc| Project Costs'!BR$10:BR$1009),0)</f>
        <v>0</v>
      </c>
      <c r="T20" s="158">
        <f>IFERROR(SUMPRODUCT(_xlfn.CHOOSECOLS('Input| Projects'!$BA$10:$CX$1009,_xlfn.XMATCH($M20,'Input| Projects'!$BA$9:$CX$9)),'Input| Projects'!$AY$10:$AY$1009,'Calc| Project Costs'!BS$10:BS$1009)/SUMPRODUCT(_xlfn.CHOOSECOLS('Input| Projects'!$BA$10:$CX$1009,_xlfn.XMATCH($M20,'Input| Projects'!$BA$9:$CX$9)),'Calc| Project Costs'!BS$10:BS$1009),0)</f>
        <v>0</v>
      </c>
      <c r="U20" s="79" t="str">
        <f t="shared" si="2"/>
        <v/>
      </c>
    </row>
    <row r="21" spans="1:21" x14ac:dyDescent="0.2">
      <c r="A21" s="15"/>
      <c r="B21" s="123">
        <f t="shared" si="3"/>
        <v>14</v>
      </c>
      <c r="C21" s="125" t="str" cm="1">
        <f t="array" ref="C21">IFERROR(INDEX('Input| Setup'!$F$10:$F$59,SMALL(IF('Input| Setup'!$G$10:$G$59='Input| Setup'!$B$36,ROW('Input| Setup'!$G$10:$G$59)-ROW('Input| Setup'!$G$10)+1),ROWS('Input| Setup'!$G$10:$G23))),"")</f>
        <v/>
      </c>
      <c r="D21" s="158">
        <f>IFERROR(SUMPRODUCT(_xlfn.CHOOSECOLS('Input| Projects'!$BA$10:$CX$1009,_xlfn.XMATCH($C21,'Input| Projects'!$BA$9:$CX$9)),'Input| Projects'!$AY$10:$AY$1009,'Calc| Project Costs'!BM$10:BM$1009)/SUMPRODUCT(_xlfn.CHOOSECOLS('Input| Projects'!$BA$10:$CX$1009,_xlfn.XMATCH($C21,'Input| Projects'!$BA$9:$CX$9)),'Calc| Project Costs'!BM$10:BM$1009),0)</f>
        <v>0</v>
      </c>
      <c r="E21" s="158">
        <f>IFERROR(SUMPRODUCT(_xlfn.CHOOSECOLS('Input| Projects'!$BA$10:$CX$1009,_xlfn.XMATCH($C21,'Input| Projects'!$BA$9:$CX$9)),'Input| Projects'!$AY$10:$AY$1009,'Calc| Project Costs'!BN$10:BN$1009)/SUMPRODUCT(_xlfn.CHOOSECOLS('Input| Projects'!$BA$10:$CX$1009,_xlfn.XMATCH($C21,'Input| Projects'!$BA$9:$CX$9)),'Calc| Project Costs'!BN$10:BN$1009),0)</f>
        <v>0</v>
      </c>
      <c r="F21" s="158">
        <f>IFERROR(SUMPRODUCT(_xlfn.CHOOSECOLS('Input| Projects'!$BA$10:$CX$1009,_xlfn.XMATCH($C21,'Input| Projects'!$BA$9:$CX$9)),'Input| Projects'!$AY$10:$AY$1009,'Calc| Project Costs'!BO$10:BO$1009)/SUMPRODUCT(_xlfn.CHOOSECOLS('Input| Projects'!$BA$10:$CX$1009,_xlfn.XMATCH($C21,'Input| Projects'!$BA$9:$CX$9)),'Calc| Project Costs'!BO$10:BO$1009),0)</f>
        <v>0</v>
      </c>
      <c r="G21" s="158">
        <f>IFERROR(SUMPRODUCT(_xlfn.CHOOSECOLS('Input| Projects'!$BA$10:$CX$1009,_xlfn.XMATCH($C21,'Input| Projects'!$BA$9:$CX$9)),'Input| Projects'!$AY$10:$AY$1009,'Calc| Project Costs'!BP$10:BP$1009)/SUMPRODUCT(_xlfn.CHOOSECOLS('Input| Projects'!$BA$10:$CX$1009,_xlfn.XMATCH($C21,'Input| Projects'!$BA$9:$CX$9)),'Calc| Project Costs'!BP$10:BP$1009),0)</f>
        <v>0</v>
      </c>
      <c r="H21" s="158">
        <f>IFERROR(SUMPRODUCT(_xlfn.CHOOSECOLS('Input| Projects'!$BA$10:$CX$1009,_xlfn.XMATCH($C21,'Input| Projects'!$BA$9:$CX$9)),'Input| Projects'!$AY$10:$AY$1009,'Calc| Project Costs'!BQ$10:BQ$1009)/SUMPRODUCT(_xlfn.CHOOSECOLS('Input| Projects'!$BA$10:$CX$1009,_xlfn.XMATCH($C21,'Input| Projects'!$BA$9:$CX$9)),'Calc| Project Costs'!BQ$10:BQ$1009),0)</f>
        <v>0</v>
      </c>
      <c r="I21" s="158">
        <f>IFERROR(SUMPRODUCT(_xlfn.CHOOSECOLS('Input| Projects'!$BA$10:$CX$1009,_xlfn.XMATCH($C21,'Input| Projects'!$BA$9:$CX$9)),'Input| Projects'!$AY$10:$AY$1009,'Calc| Project Costs'!BR$10:BR$1009)/SUMPRODUCT(_xlfn.CHOOSECOLS('Input| Projects'!$BA$10:$CX$1009,_xlfn.XMATCH($C21,'Input| Projects'!$BA$9:$CX$9)),'Calc| Project Costs'!BR$10:BR$1009),0)</f>
        <v>0</v>
      </c>
      <c r="J21" s="158">
        <f>IFERROR(SUMPRODUCT(_xlfn.CHOOSECOLS('Input| Projects'!$BA$10:$CX$1009,_xlfn.XMATCH($C21,'Input| Projects'!$BA$9:$CX$9)),'Input| Projects'!$AY$10:$AY$1009,'Calc| Project Costs'!BS$10:BS$1009)/SUMPRODUCT(_xlfn.CHOOSECOLS('Input| Projects'!$BA$10:$CX$1009,_xlfn.XMATCH($C21,'Input| Projects'!$BA$9:$CX$9)),'Calc| Project Costs'!BS$10:BS$1009),0)</f>
        <v>0</v>
      </c>
      <c r="K21" s="79" t="str">
        <f t="shared" si="1"/>
        <v/>
      </c>
      <c r="M21" s="125" t="str" cm="1">
        <f t="array" ref="M21">IFERROR(INDEX('Input| Setup'!$F$10:$F$59,SMALL(IF('Input| Setup'!$G$10:$G$59='Input| Setup'!$B$37,ROW('Input| Setup'!$G$10:$G$59)-ROW('Input| Setup'!$G$10)+1),ROWS('Input| Setup'!$G$10:$G23))),"")</f>
        <v/>
      </c>
      <c r="N21" s="158">
        <f>IFERROR(SUMPRODUCT(_xlfn.CHOOSECOLS('Input| Projects'!$BA$10:$CX$1009,_xlfn.XMATCH($M21,'Input| Projects'!$BA$9:$CX$9)),'Input| Projects'!$AY$10:$AY$1009,'Calc| Project Costs'!BM$10:BM$1009)/SUMPRODUCT(_xlfn.CHOOSECOLS('Input| Projects'!$BA$10:$CX$1009,_xlfn.XMATCH($M21,'Input| Projects'!$BA$9:$CX$9)),'Calc| Project Costs'!BM$10:BM$1009),0)</f>
        <v>0</v>
      </c>
      <c r="O21" s="158">
        <f>IFERROR(SUMPRODUCT(_xlfn.CHOOSECOLS('Input| Projects'!$BA$10:$CX$1009,_xlfn.XMATCH($M21,'Input| Projects'!$BA$9:$CX$9)),'Input| Projects'!$AY$10:$AY$1009,'Calc| Project Costs'!BN$10:BN$1009)/SUMPRODUCT(_xlfn.CHOOSECOLS('Input| Projects'!$BA$10:$CX$1009,_xlfn.XMATCH($M21,'Input| Projects'!$BA$9:$CX$9)),'Calc| Project Costs'!BN$10:BN$1009),0)</f>
        <v>0</v>
      </c>
      <c r="P21" s="158">
        <f>IFERROR(SUMPRODUCT(_xlfn.CHOOSECOLS('Input| Projects'!$BA$10:$CX$1009,_xlfn.XMATCH($M21,'Input| Projects'!$BA$9:$CX$9)),'Input| Projects'!$AY$10:$AY$1009,'Calc| Project Costs'!BO$10:BO$1009)/SUMPRODUCT(_xlfn.CHOOSECOLS('Input| Projects'!$BA$10:$CX$1009,_xlfn.XMATCH($M21,'Input| Projects'!$BA$9:$CX$9)),'Calc| Project Costs'!BO$10:BO$1009),0)</f>
        <v>0</v>
      </c>
      <c r="Q21" s="158">
        <f>IFERROR(SUMPRODUCT(_xlfn.CHOOSECOLS('Input| Projects'!$BA$10:$CX$1009,_xlfn.XMATCH($M21,'Input| Projects'!$BA$9:$CX$9)),'Input| Projects'!$AY$10:$AY$1009,'Calc| Project Costs'!BP$10:BP$1009)/SUMPRODUCT(_xlfn.CHOOSECOLS('Input| Projects'!$BA$10:$CX$1009,_xlfn.XMATCH($M21,'Input| Projects'!$BA$9:$CX$9)),'Calc| Project Costs'!BP$10:BP$1009),0)</f>
        <v>0</v>
      </c>
      <c r="R21" s="158">
        <f>IFERROR(SUMPRODUCT(_xlfn.CHOOSECOLS('Input| Projects'!$BA$10:$CX$1009,_xlfn.XMATCH($M21,'Input| Projects'!$BA$9:$CX$9)),'Input| Projects'!$AY$10:$AY$1009,'Calc| Project Costs'!BQ$10:BQ$1009)/SUMPRODUCT(_xlfn.CHOOSECOLS('Input| Projects'!$BA$10:$CX$1009,_xlfn.XMATCH($M21,'Input| Projects'!$BA$9:$CX$9)),'Calc| Project Costs'!BQ$10:BQ$1009),0)</f>
        <v>0</v>
      </c>
      <c r="S21" s="158">
        <f>IFERROR(SUMPRODUCT(_xlfn.CHOOSECOLS('Input| Projects'!$BA$10:$CX$1009,_xlfn.XMATCH($M21,'Input| Projects'!$BA$9:$CX$9)),'Input| Projects'!$AY$10:$AY$1009,'Calc| Project Costs'!BR$10:BR$1009)/SUMPRODUCT(_xlfn.CHOOSECOLS('Input| Projects'!$BA$10:$CX$1009,_xlfn.XMATCH($M21,'Input| Projects'!$BA$9:$CX$9)),'Calc| Project Costs'!BR$10:BR$1009),0)</f>
        <v>0</v>
      </c>
      <c r="T21" s="158">
        <f>IFERROR(SUMPRODUCT(_xlfn.CHOOSECOLS('Input| Projects'!$BA$10:$CX$1009,_xlfn.XMATCH($M21,'Input| Projects'!$BA$9:$CX$9)),'Input| Projects'!$AY$10:$AY$1009,'Calc| Project Costs'!BS$10:BS$1009)/SUMPRODUCT(_xlfn.CHOOSECOLS('Input| Projects'!$BA$10:$CX$1009,_xlfn.XMATCH($M21,'Input| Projects'!$BA$9:$CX$9)),'Calc| Project Costs'!BS$10:BS$1009),0)</f>
        <v>0</v>
      </c>
      <c r="U21" s="79" t="str">
        <f t="shared" si="2"/>
        <v/>
      </c>
    </row>
    <row r="22" spans="1:21" x14ac:dyDescent="0.2">
      <c r="A22" s="15"/>
      <c r="B22" s="123">
        <f t="shared" si="3"/>
        <v>15</v>
      </c>
      <c r="C22" s="125" t="str" cm="1">
        <f t="array" ref="C22">IFERROR(INDEX('Input| Setup'!$F$10:$F$59,SMALL(IF('Input| Setup'!$G$10:$G$59='Input| Setup'!$B$36,ROW('Input| Setup'!$G$10:$G$59)-ROW('Input| Setup'!$G$10)+1),ROWS('Input| Setup'!$G$10:$G24))),"")</f>
        <v/>
      </c>
      <c r="D22" s="158">
        <f>IFERROR(SUMPRODUCT(_xlfn.CHOOSECOLS('Input| Projects'!$BA$10:$CX$1009,_xlfn.XMATCH($C22,'Input| Projects'!$BA$9:$CX$9)),'Input| Projects'!$AY$10:$AY$1009,'Calc| Project Costs'!BM$10:BM$1009)/SUMPRODUCT(_xlfn.CHOOSECOLS('Input| Projects'!$BA$10:$CX$1009,_xlfn.XMATCH($C22,'Input| Projects'!$BA$9:$CX$9)),'Calc| Project Costs'!BM$10:BM$1009),0)</f>
        <v>0</v>
      </c>
      <c r="E22" s="158">
        <f>IFERROR(SUMPRODUCT(_xlfn.CHOOSECOLS('Input| Projects'!$BA$10:$CX$1009,_xlfn.XMATCH($C22,'Input| Projects'!$BA$9:$CX$9)),'Input| Projects'!$AY$10:$AY$1009,'Calc| Project Costs'!BN$10:BN$1009)/SUMPRODUCT(_xlfn.CHOOSECOLS('Input| Projects'!$BA$10:$CX$1009,_xlfn.XMATCH($C22,'Input| Projects'!$BA$9:$CX$9)),'Calc| Project Costs'!BN$10:BN$1009),0)</f>
        <v>0</v>
      </c>
      <c r="F22" s="158">
        <f>IFERROR(SUMPRODUCT(_xlfn.CHOOSECOLS('Input| Projects'!$BA$10:$CX$1009,_xlfn.XMATCH($C22,'Input| Projects'!$BA$9:$CX$9)),'Input| Projects'!$AY$10:$AY$1009,'Calc| Project Costs'!BO$10:BO$1009)/SUMPRODUCT(_xlfn.CHOOSECOLS('Input| Projects'!$BA$10:$CX$1009,_xlfn.XMATCH($C22,'Input| Projects'!$BA$9:$CX$9)),'Calc| Project Costs'!BO$10:BO$1009),0)</f>
        <v>0</v>
      </c>
      <c r="G22" s="158">
        <f>IFERROR(SUMPRODUCT(_xlfn.CHOOSECOLS('Input| Projects'!$BA$10:$CX$1009,_xlfn.XMATCH($C22,'Input| Projects'!$BA$9:$CX$9)),'Input| Projects'!$AY$10:$AY$1009,'Calc| Project Costs'!BP$10:BP$1009)/SUMPRODUCT(_xlfn.CHOOSECOLS('Input| Projects'!$BA$10:$CX$1009,_xlfn.XMATCH($C22,'Input| Projects'!$BA$9:$CX$9)),'Calc| Project Costs'!BP$10:BP$1009),0)</f>
        <v>0</v>
      </c>
      <c r="H22" s="158">
        <f>IFERROR(SUMPRODUCT(_xlfn.CHOOSECOLS('Input| Projects'!$BA$10:$CX$1009,_xlfn.XMATCH($C22,'Input| Projects'!$BA$9:$CX$9)),'Input| Projects'!$AY$10:$AY$1009,'Calc| Project Costs'!BQ$10:BQ$1009)/SUMPRODUCT(_xlfn.CHOOSECOLS('Input| Projects'!$BA$10:$CX$1009,_xlfn.XMATCH($C22,'Input| Projects'!$BA$9:$CX$9)),'Calc| Project Costs'!BQ$10:BQ$1009),0)</f>
        <v>0</v>
      </c>
      <c r="I22" s="158">
        <f>IFERROR(SUMPRODUCT(_xlfn.CHOOSECOLS('Input| Projects'!$BA$10:$CX$1009,_xlfn.XMATCH($C22,'Input| Projects'!$BA$9:$CX$9)),'Input| Projects'!$AY$10:$AY$1009,'Calc| Project Costs'!BR$10:BR$1009)/SUMPRODUCT(_xlfn.CHOOSECOLS('Input| Projects'!$BA$10:$CX$1009,_xlfn.XMATCH($C22,'Input| Projects'!$BA$9:$CX$9)),'Calc| Project Costs'!BR$10:BR$1009),0)</f>
        <v>0</v>
      </c>
      <c r="J22" s="158">
        <f>IFERROR(SUMPRODUCT(_xlfn.CHOOSECOLS('Input| Projects'!$BA$10:$CX$1009,_xlfn.XMATCH($C22,'Input| Projects'!$BA$9:$CX$9)),'Input| Projects'!$AY$10:$AY$1009,'Calc| Project Costs'!BS$10:BS$1009)/SUMPRODUCT(_xlfn.CHOOSECOLS('Input| Projects'!$BA$10:$CX$1009,_xlfn.XMATCH($C22,'Input| Projects'!$BA$9:$CX$9)),'Calc| Project Costs'!BS$10:BS$1009),0)</f>
        <v>0</v>
      </c>
      <c r="K22" s="79" t="str">
        <f t="shared" si="1"/>
        <v/>
      </c>
      <c r="M22" s="125" t="str" cm="1">
        <f t="array" ref="M22">IFERROR(INDEX('Input| Setup'!$F$10:$F$59,SMALL(IF('Input| Setup'!$G$10:$G$59='Input| Setup'!$B$37,ROW('Input| Setup'!$G$10:$G$59)-ROW('Input| Setup'!$G$10)+1),ROWS('Input| Setup'!$G$10:$G24))),"")</f>
        <v/>
      </c>
      <c r="N22" s="158">
        <f>IFERROR(SUMPRODUCT(_xlfn.CHOOSECOLS('Input| Projects'!$BA$10:$CX$1009,_xlfn.XMATCH($M22,'Input| Projects'!$BA$9:$CX$9)),'Input| Projects'!$AY$10:$AY$1009,'Calc| Project Costs'!BM$10:BM$1009)/SUMPRODUCT(_xlfn.CHOOSECOLS('Input| Projects'!$BA$10:$CX$1009,_xlfn.XMATCH($M22,'Input| Projects'!$BA$9:$CX$9)),'Calc| Project Costs'!BM$10:BM$1009),0)</f>
        <v>0</v>
      </c>
      <c r="O22" s="158">
        <f>IFERROR(SUMPRODUCT(_xlfn.CHOOSECOLS('Input| Projects'!$BA$10:$CX$1009,_xlfn.XMATCH($M22,'Input| Projects'!$BA$9:$CX$9)),'Input| Projects'!$AY$10:$AY$1009,'Calc| Project Costs'!BN$10:BN$1009)/SUMPRODUCT(_xlfn.CHOOSECOLS('Input| Projects'!$BA$10:$CX$1009,_xlfn.XMATCH($M22,'Input| Projects'!$BA$9:$CX$9)),'Calc| Project Costs'!BN$10:BN$1009),0)</f>
        <v>0</v>
      </c>
      <c r="P22" s="158">
        <f>IFERROR(SUMPRODUCT(_xlfn.CHOOSECOLS('Input| Projects'!$BA$10:$CX$1009,_xlfn.XMATCH($M22,'Input| Projects'!$BA$9:$CX$9)),'Input| Projects'!$AY$10:$AY$1009,'Calc| Project Costs'!BO$10:BO$1009)/SUMPRODUCT(_xlfn.CHOOSECOLS('Input| Projects'!$BA$10:$CX$1009,_xlfn.XMATCH($M22,'Input| Projects'!$BA$9:$CX$9)),'Calc| Project Costs'!BO$10:BO$1009),0)</f>
        <v>0</v>
      </c>
      <c r="Q22" s="158">
        <f>IFERROR(SUMPRODUCT(_xlfn.CHOOSECOLS('Input| Projects'!$BA$10:$CX$1009,_xlfn.XMATCH($M22,'Input| Projects'!$BA$9:$CX$9)),'Input| Projects'!$AY$10:$AY$1009,'Calc| Project Costs'!BP$10:BP$1009)/SUMPRODUCT(_xlfn.CHOOSECOLS('Input| Projects'!$BA$10:$CX$1009,_xlfn.XMATCH($M22,'Input| Projects'!$BA$9:$CX$9)),'Calc| Project Costs'!BP$10:BP$1009),0)</f>
        <v>0</v>
      </c>
      <c r="R22" s="158">
        <f>IFERROR(SUMPRODUCT(_xlfn.CHOOSECOLS('Input| Projects'!$BA$10:$CX$1009,_xlfn.XMATCH($M22,'Input| Projects'!$BA$9:$CX$9)),'Input| Projects'!$AY$10:$AY$1009,'Calc| Project Costs'!BQ$10:BQ$1009)/SUMPRODUCT(_xlfn.CHOOSECOLS('Input| Projects'!$BA$10:$CX$1009,_xlfn.XMATCH($M22,'Input| Projects'!$BA$9:$CX$9)),'Calc| Project Costs'!BQ$10:BQ$1009),0)</f>
        <v>0</v>
      </c>
      <c r="S22" s="158">
        <f>IFERROR(SUMPRODUCT(_xlfn.CHOOSECOLS('Input| Projects'!$BA$10:$CX$1009,_xlfn.XMATCH($M22,'Input| Projects'!$BA$9:$CX$9)),'Input| Projects'!$AY$10:$AY$1009,'Calc| Project Costs'!BR$10:BR$1009)/SUMPRODUCT(_xlfn.CHOOSECOLS('Input| Projects'!$BA$10:$CX$1009,_xlfn.XMATCH($M22,'Input| Projects'!$BA$9:$CX$9)),'Calc| Project Costs'!BR$10:BR$1009),0)</f>
        <v>0</v>
      </c>
      <c r="T22" s="158">
        <f>IFERROR(SUMPRODUCT(_xlfn.CHOOSECOLS('Input| Projects'!$BA$10:$CX$1009,_xlfn.XMATCH($M22,'Input| Projects'!$BA$9:$CX$9)),'Input| Projects'!$AY$10:$AY$1009,'Calc| Project Costs'!BS$10:BS$1009)/SUMPRODUCT(_xlfn.CHOOSECOLS('Input| Projects'!$BA$10:$CX$1009,_xlfn.XMATCH($M22,'Input| Projects'!$BA$9:$CX$9)),'Calc| Project Costs'!BS$10:BS$1009),0)</f>
        <v>0</v>
      </c>
      <c r="U22" s="79" t="str">
        <f t="shared" si="2"/>
        <v/>
      </c>
    </row>
    <row r="23" spans="1:21" x14ac:dyDescent="0.2">
      <c r="A23" s="15"/>
      <c r="B23" s="123">
        <f t="shared" si="3"/>
        <v>16</v>
      </c>
      <c r="C23" s="125" t="str" cm="1">
        <f t="array" ref="C23">IFERROR(INDEX('Input| Setup'!$F$10:$F$59,SMALL(IF('Input| Setup'!$G$10:$G$59='Input| Setup'!$B$36,ROW('Input| Setup'!$G$10:$G$59)-ROW('Input| Setup'!$G$10)+1),ROWS('Input| Setup'!$G$10:$G25))),"")</f>
        <v/>
      </c>
      <c r="D23" s="158">
        <f>IFERROR(SUMPRODUCT(_xlfn.CHOOSECOLS('Input| Projects'!$BA$10:$CX$1009,_xlfn.XMATCH($C23,'Input| Projects'!$BA$9:$CX$9)),'Input| Projects'!$AY$10:$AY$1009,'Calc| Project Costs'!BM$10:BM$1009)/SUMPRODUCT(_xlfn.CHOOSECOLS('Input| Projects'!$BA$10:$CX$1009,_xlfn.XMATCH($C23,'Input| Projects'!$BA$9:$CX$9)),'Calc| Project Costs'!BM$10:BM$1009),0)</f>
        <v>0</v>
      </c>
      <c r="E23" s="158">
        <f>IFERROR(SUMPRODUCT(_xlfn.CHOOSECOLS('Input| Projects'!$BA$10:$CX$1009,_xlfn.XMATCH($C23,'Input| Projects'!$BA$9:$CX$9)),'Input| Projects'!$AY$10:$AY$1009,'Calc| Project Costs'!BN$10:BN$1009)/SUMPRODUCT(_xlfn.CHOOSECOLS('Input| Projects'!$BA$10:$CX$1009,_xlfn.XMATCH($C23,'Input| Projects'!$BA$9:$CX$9)),'Calc| Project Costs'!BN$10:BN$1009),0)</f>
        <v>0</v>
      </c>
      <c r="F23" s="158">
        <f>IFERROR(SUMPRODUCT(_xlfn.CHOOSECOLS('Input| Projects'!$BA$10:$CX$1009,_xlfn.XMATCH($C23,'Input| Projects'!$BA$9:$CX$9)),'Input| Projects'!$AY$10:$AY$1009,'Calc| Project Costs'!BO$10:BO$1009)/SUMPRODUCT(_xlfn.CHOOSECOLS('Input| Projects'!$BA$10:$CX$1009,_xlfn.XMATCH($C23,'Input| Projects'!$BA$9:$CX$9)),'Calc| Project Costs'!BO$10:BO$1009),0)</f>
        <v>0</v>
      </c>
      <c r="G23" s="158">
        <f>IFERROR(SUMPRODUCT(_xlfn.CHOOSECOLS('Input| Projects'!$BA$10:$CX$1009,_xlfn.XMATCH($C23,'Input| Projects'!$BA$9:$CX$9)),'Input| Projects'!$AY$10:$AY$1009,'Calc| Project Costs'!BP$10:BP$1009)/SUMPRODUCT(_xlfn.CHOOSECOLS('Input| Projects'!$BA$10:$CX$1009,_xlfn.XMATCH($C23,'Input| Projects'!$BA$9:$CX$9)),'Calc| Project Costs'!BP$10:BP$1009),0)</f>
        <v>0</v>
      </c>
      <c r="H23" s="158">
        <f>IFERROR(SUMPRODUCT(_xlfn.CHOOSECOLS('Input| Projects'!$BA$10:$CX$1009,_xlfn.XMATCH($C23,'Input| Projects'!$BA$9:$CX$9)),'Input| Projects'!$AY$10:$AY$1009,'Calc| Project Costs'!BQ$10:BQ$1009)/SUMPRODUCT(_xlfn.CHOOSECOLS('Input| Projects'!$BA$10:$CX$1009,_xlfn.XMATCH($C23,'Input| Projects'!$BA$9:$CX$9)),'Calc| Project Costs'!BQ$10:BQ$1009),0)</f>
        <v>0</v>
      </c>
      <c r="I23" s="158">
        <f>IFERROR(SUMPRODUCT(_xlfn.CHOOSECOLS('Input| Projects'!$BA$10:$CX$1009,_xlfn.XMATCH($C23,'Input| Projects'!$BA$9:$CX$9)),'Input| Projects'!$AY$10:$AY$1009,'Calc| Project Costs'!BR$10:BR$1009)/SUMPRODUCT(_xlfn.CHOOSECOLS('Input| Projects'!$BA$10:$CX$1009,_xlfn.XMATCH($C23,'Input| Projects'!$BA$9:$CX$9)),'Calc| Project Costs'!BR$10:BR$1009),0)</f>
        <v>0</v>
      </c>
      <c r="J23" s="158">
        <f>IFERROR(SUMPRODUCT(_xlfn.CHOOSECOLS('Input| Projects'!$BA$10:$CX$1009,_xlfn.XMATCH($C23,'Input| Projects'!$BA$9:$CX$9)),'Input| Projects'!$AY$10:$AY$1009,'Calc| Project Costs'!BS$10:BS$1009)/SUMPRODUCT(_xlfn.CHOOSECOLS('Input| Projects'!$BA$10:$CX$1009,_xlfn.XMATCH($C23,'Input| Projects'!$BA$9:$CX$9)),'Calc| Project Costs'!BS$10:BS$1009),0)</f>
        <v>0</v>
      </c>
      <c r="K23" s="79" t="str">
        <f t="shared" si="1"/>
        <v/>
      </c>
      <c r="M23" s="125" t="str" cm="1">
        <f t="array" ref="M23">IFERROR(INDEX('Input| Setup'!$F$10:$F$59,SMALL(IF('Input| Setup'!$G$10:$G$59='Input| Setup'!$B$37,ROW('Input| Setup'!$G$10:$G$59)-ROW('Input| Setup'!$G$10)+1),ROWS('Input| Setup'!$G$10:$G25))),"")</f>
        <v/>
      </c>
      <c r="N23" s="158">
        <f>IFERROR(SUMPRODUCT(_xlfn.CHOOSECOLS('Input| Projects'!$BA$10:$CX$1009,_xlfn.XMATCH($M23,'Input| Projects'!$BA$9:$CX$9)),'Input| Projects'!$AY$10:$AY$1009,'Calc| Project Costs'!BM$10:BM$1009)/SUMPRODUCT(_xlfn.CHOOSECOLS('Input| Projects'!$BA$10:$CX$1009,_xlfn.XMATCH($M23,'Input| Projects'!$BA$9:$CX$9)),'Calc| Project Costs'!BM$10:BM$1009),0)</f>
        <v>0</v>
      </c>
      <c r="O23" s="158">
        <f>IFERROR(SUMPRODUCT(_xlfn.CHOOSECOLS('Input| Projects'!$BA$10:$CX$1009,_xlfn.XMATCH($M23,'Input| Projects'!$BA$9:$CX$9)),'Input| Projects'!$AY$10:$AY$1009,'Calc| Project Costs'!BN$10:BN$1009)/SUMPRODUCT(_xlfn.CHOOSECOLS('Input| Projects'!$BA$10:$CX$1009,_xlfn.XMATCH($M23,'Input| Projects'!$BA$9:$CX$9)),'Calc| Project Costs'!BN$10:BN$1009),0)</f>
        <v>0</v>
      </c>
      <c r="P23" s="158">
        <f>IFERROR(SUMPRODUCT(_xlfn.CHOOSECOLS('Input| Projects'!$BA$10:$CX$1009,_xlfn.XMATCH($M23,'Input| Projects'!$BA$9:$CX$9)),'Input| Projects'!$AY$10:$AY$1009,'Calc| Project Costs'!BO$10:BO$1009)/SUMPRODUCT(_xlfn.CHOOSECOLS('Input| Projects'!$BA$10:$CX$1009,_xlfn.XMATCH($M23,'Input| Projects'!$BA$9:$CX$9)),'Calc| Project Costs'!BO$10:BO$1009),0)</f>
        <v>0</v>
      </c>
      <c r="Q23" s="158">
        <f>IFERROR(SUMPRODUCT(_xlfn.CHOOSECOLS('Input| Projects'!$BA$10:$CX$1009,_xlfn.XMATCH($M23,'Input| Projects'!$BA$9:$CX$9)),'Input| Projects'!$AY$10:$AY$1009,'Calc| Project Costs'!BP$10:BP$1009)/SUMPRODUCT(_xlfn.CHOOSECOLS('Input| Projects'!$BA$10:$CX$1009,_xlfn.XMATCH($M23,'Input| Projects'!$BA$9:$CX$9)),'Calc| Project Costs'!BP$10:BP$1009),0)</f>
        <v>0</v>
      </c>
      <c r="R23" s="158">
        <f>IFERROR(SUMPRODUCT(_xlfn.CHOOSECOLS('Input| Projects'!$BA$10:$CX$1009,_xlfn.XMATCH($M23,'Input| Projects'!$BA$9:$CX$9)),'Input| Projects'!$AY$10:$AY$1009,'Calc| Project Costs'!BQ$10:BQ$1009)/SUMPRODUCT(_xlfn.CHOOSECOLS('Input| Projects'!$BA$10:$CX$1009,_xlfn.XMATCH($M23,'Input| Projects'!$BA$9:$CX$9)),'Calc| Project Costs'!BQ$10:BQ$1009),0)</f>
        <v>0</v>
      </c>
      <c r="S23" s="158">
        <f>IFERROR(SUMPRODUCT(_xlfn.CHOOSECOLS('Input| Projects'!$BA$10:$CX$1009,_xlfn.XMATCH($M23,'Input| Projects'!$BA$9:$CX$9)),'Input| Projects'!$AY$10:$AY$1009,'Calc| Project Costs'!BR$10:BR$1009)/SUMPRODUCT(_xlfn.CHOOSECOLS('Input| Projects'!$BA$10:$CX$1009,_xlfn.XMATCH($M23,'Input| Projects'!$BA$9:$CX$9)),'Calc| Project Costs'!BR$10:BR$1009),0)</f>
        <v>0</v>
      </c>
      <c r="T23" s="158">
        <f>IFERROR(SUMPRODUCT(_xlfn.CHOOSECOLS('Input| Projects'!$BA$10:$CX$1009,_xlfn.XMATCH($M23,'Input| Projects'!$BA$9:$CX$9)),'Input| Projects'!$AY$10:$AY$1009,'Calc| Project Costs'!BS$10:BS$1009)/SUMPRODUCT(_xlfn.CHOOSECOLS('Input| Projects'!$BA$10:$CX$1009,_xlfn.XMATCH($M23,'Input| Projects'!$BA$9:$CX$9)),'Calc| Project Costs'!BS$10:BS$1009),0)</f>
        <v>0</v>
      </c>
      <c r="U23" s="79" t="str">
        <f t="shared" si="2"/>
        <v/>
      </c>
    </row>
    <row r="24" spans="1:21" x14ac:dyDescent="0.2">
      <c r="A24" s="15"/>
      <c r="B24" s="123">
        <f t="shared" si="3"/>
        <v>17</v>
      </c>
      <c r="C24" s="125" t="str" cm="1">
        <f t="array" ref="C24">IFERROR(INDEX('Input| Setup'!$F$10:$F$59,SMALL(IF('Input| Setup'!$G$10:$G$59='Input| Setup'!$B$36,ROW('Input| Setup'!$G$10:$G$59)-ROW('Input| Setup'!$G$10)+1),ROWS('Input| Setup'!$G$10:$G26))),"")</f>
        <v/>
      </c>
      <c r="D24" s="158">
        <f>IFERROR(SUMPRODUCT(_xlfn.CHOOSECOLS('Input| Projects'!$BA$10:$CX$1009,_xlfn.XMATCH($C24,'Input| Projects'!$BA$9:$CX$9)),'Input| Projects'!$AY$10:$AY$1009,'Calc| Project Costs'!BM$10:BM$1009)/SUMPRODUCT(_xlfn.CHOOSECOLS('Input| Projects'!$BA$10:$CX$1009,_xlfn.XMATCH($C24,'Input| Projects'!$BA$9:$CX$9)),'Calc| Project Costs'!BM$10:BM$1009),0)</f>
        <v>0</v>
      </c>
      <c r="E24" s="158">
        <f>IFERROR(SUMPRODUCT(_xlfn.CHOOSECOLS('Input| Projects'!$BA$10:$CX$1009,_xlfn.XMATCH($C24,'Input| Projects'!$BA$9:$CX$9)),'Input| Projects'!$AY$10:$AY$1009,'Calc| Project Costs'!BN$10:BN$1009)/SUMPRODUCT(_xlfn.CHOOSECOLS('Input| Projects'!$BA$10:$CX$1009,_xlfn.XMATCH($C24,'Input| Projects'!$BA$9:$CX$9)),'Calc| Project Costs'!BN$10:BN$1009),0)</f>
        <v>0</v>
      </c>
      <c r="F24" s="158">
        <f>IFERROR(SUMPRODUCT(_xlfn.CHOOSECOLS('Input| Projects'!$BA$10:$CX$1009,_xlfn.XMATCH($C24,'Input| Projects'!$BA$9:$CX$9)),'Input| Projects'!$AY$10:$AY$1009,'Calc| Project Costs'!BO$10:BO$1009)/SUMPRODUCT(_xlfn.CHOOSECOLS('Input| Projects'!$BA$10:$CX$1009,_xlfn.XMATCH($C24,'Input| Projects'!$BA$9:$CX$9)),'Calc| Project Costs'!BO$10:BO$1009),0)</f>
        <v>0</v>
      </c>
      <c r="G24" s="158">
        <f>IFERROR(SUMPRODUCT(_xlfn.CHOOSECOLS('Input| Projects'!$BA$10:$CX$1009,_xlfn.XMATCH($C24,'Input| Projects'!$BA$9:$CX$9)),'Input| Projects'!$AY$10:$AY$1009,'Calc| Project Costs'!BP$10:BP$1009)/SUMPRODUCT(_xlfn.CHOOSECOLS('Input| Projects'!$BA$10:$CX$1009,_xlfn.XMATCH($C24,'Input| Projects'!$BA$9:$CX$9)),'Calc| Project Costs'!BP$10:BP$1009),0)</f>
        <v>0</v>
      </c>
      <c r="H24" s="158">
        <f>IFERROR(SUMPRODUCT(_xlfn.CHOOSECOLS('Input| Projects'!$BA$10:$CX$1009,_xlfn.XMATCH($C24,'Input| Projects'!$BA$9:$CX$9)),'Input| Projects'!$AY$10:$AY$1009,'Calc| Project Costs'!BQ$10:BQ$1009)/SUMPRODUCT(_xlfn.CHOOSECOLS('Input| Projects'!$BA$10:$CX$1009,_xlfn.XMATCH($C24,'Input| Projects'!$BA$9:$CX$9)),'Calc| Project Costs'!BQ$10:BQ$1009),0)</f>
        <v>0</v>
      </c>
      <c r="I24" s="158">
        <f>IFERROR(SUMPRODUCT(_xlfn.CHOOSECOLS('Input| Projects'!$BA$10:$CX$1009,_xlfn.XMATCH($C24,'Input| Projects'!$BA$9:$CX$9)),'Input| Projects'!$AY$10:$AY$1009,'Calc| Project Costs'!BR$10:BR$1009)/SUMPRODUCT(_xlfn.CHOOSECOLS('Input| Projects'!$BA$10:$CX$1009,_xlfn.XMATCH($C24,'Input| Projects'!$BA$9:$CX$9)),'Calc| Project Costs'!BR$10:BR$1009),0)</f>
        <v>0</v>
      </c>
      <c r="J24" s="158">
        <f>IFERROR(SUMPRODUCT(_xlfn.CHOOSECOLS('Input| Projects'!$BA$10:$CX$1009,_xlfn.XMATCH($C24,'Input| Projects'!$BA$9:$CX$9)),'Input| Projects'!$AY$10:$AY$1009,'Calc| Project Costs'!BS$10:BS$1009)/SUMPRODUCT(_xlfn.CHOOSECOLS('Input| Projects'!$BA$10:$CX$1009,_xlfn.XMATCH($C24,'Input| Projects'!$BA$9:$CX$9)),'Calc| Project Costs'!BS$10:BS$1009),0)</f>
        <v>0</v>
      </c>
      <c r="K24" s="79" t="str">
        <f t="shared" si="1"/>
        <v/>
      </c>
      <c r="M24" s="125" t="str" cm="1">
        <f t="array" ref="M24">IFERROR(INDEX('Input| Setup'!$F$10:$F$59,SMALL(IF('Input| Setup'!$G$10:$G$59='Input| Setup'!$B$37,ROW('Input| Setup'!$G$10:$G$59)-ROW('Input| Setup'!$G$10)+1),ROWS('Input| Setup'!$G$10:$G26))),"")</f>
        <v/>
      </c>
      <c r="N24" s="158">
        <f>IFERROR(SUMPRODUCT(_xlfn.CHOOSECOLS('Input| Projects'!$BA$10:$CX$1009,_xlfn.XMATCH($M24,'Input| Projects'!$BA$9:$CX$9)),'Input| Projects'!$AY$10:$AY$1009,'Calc| Project Costs'!BM$10:BM$1009)/SUMPRODUCT(_xlfn.CHOOSECOLS('Input| Projects'!$BA$10:$CX$1009,_xlfn.XMATCH($M24,'Input| Projects'!$BA$9:$CX$9)),'Calc| Project Costs'!BM$10:BM$1009),0)</f>
        <v>0</v>
      </c>
      <c r="O24" s="158">
        <f>IFERROR(SUMPRODUCT(_xlfn.CHOOSECOLS('Input| Projects'!$BA$10:$CX$1009,_xlfn.XMATCH($M24,'Input| Projects'!$BA$9:$CX$9)),'Input| Projects'!$AY$10:$AY$1009,'Calc| Project Costs'!BN$10:BN$1009)/SUMPRODUCT(_xlfn.CHOOSECOLS('Input| Projects'!$BA$10:$CX$1009,_xlfn.XMATCH($M24,'Input| Projects'!$BA$9:$CX$9)),'Calc| Project Costs'!BN$10:BN$1009),0)</f>
        <v>0</v>
      </c>
      <c r="P24" s="158">
        <f>IFERROR(SUMPRODUCT(_xlfn.CHOOSECOLS('Input| Projects'!$BA$10:$CX$1009,_xlfn.XMATCH($M24,'Input| Projects'!$BA$9:$CX$9)),'Input| Projects'!$AY$10:$AY$1009,'Calc| Project Costs'!BO$10:BO$1009)/SUMPRODUCT(_xlfn.CHOOSECOLS('Input| Projects'!$BA$10:$CX$1009,_xlfn.XMATCH($M24,'Input| Projects'!$BA$9:$CX$9)),'Calc| Project Costs'!BO$10:BO$1009),0)</f>
        <v>0</v>
      </c>
      <c r="Q24" s="158">
        <f>IFERROR(SUMPRODUCT(_xlfn.CHOOSECOLS('Input| Projects'!$BA$10:$CX$1009,_xlfn.XMATCH($M24,'Input| Projects'!$BA$9:$CX$9)),'Input| Projects'!$AY$10:$AY$1009,'Calc| Project Costs'!BP$10:BP$1009)/SUMPRODUCT(_xlfn.CHOOSECOLS('Input| Projects'!$BA$10:$CX$1009,_xlfn.XMATCH($M24,'Input| Projects'!$BA$9:$CX$9)),'Calc| Project Costs'!BP$10:BP$1009),0)</f>
        <v>0</v>
      </c>
      <c r="R24" s="158">
        <f>IFERROR(SUMPRODUCT(_xlfn.CHOOSECOLS('Input| Projects'!$BA$10:$CX$1009,_xlfn.XMATCH($M24,'Input| Projects'!$BA$9:$CX$9)),'Input| Projects'!$AY$10:$AY$1009,'Calc| Project Costs'!BQ$10:BQ$1009)/SUMPRODUCT(_xlfn.CHOOSECOLS('Input| Projects'!$BA$10:$CX$1009,_xlfn.XMATCH($M24,'Input| Projects'!$BA$9:$CX$9)),'Calc| Project Costs'!BQ$10:BQ$1009),0)</f>
        <v>0</v>
      </c>
      <c r="S24" s="158">
        <f>IFERROR(SUMPRODUCT(_xlfn.CHOOSECOLS('Input| Projects'!$BA$10:$CX$1009,_xlfn.XMATCH($M24,'Input| Projects'!$BA$9:$CX$9)),'Input| Projects'!$AY$10:$AY$1009,'Calc| Project Costs'!BR$10:BR$1009)/SUMPRODUCT(_xlfn.CHOOSECOLS('Input| Projects'!$BA$10:$CX$1009,_xlfn.XMATCH($M24,'Input| Projects'!$BA$9:$CX$9)),'Calc| Project Costs'!BR$10:BR$1009),0)</f>
        <v>0</v>
      </c>
      <c r="T24" s="158">
        <f>IFERROR(SUMPRODUCT(_xlfn.CHOOSECOLS('Input| Projects'!$BA$10:$CX$1009,_xlfn.XMATCH($M24,'Input| Projects'!$BA$9:$CX$9)),'Input| Projects'!$AY$10:$AY$1009,'Calc| Project Costs'!BS$10:BS$1009)/SUMPRODUCT(_xlfn.CHOOSECOLS('Input| Projects'!$BA$10:$CX$1009,_xlfn.XMATCH($M24,'Input| Projects'!$BA$9:$CX$9)),'Calc| Project Costs'!BS$10:BS$1009),0)</f>
        <v>0</v>
      </c>
      <c r="U24" s="79" t="str">
        <f t="shared" si="2"/>
        <v/>
      </c>
    </row>
    <row r="25" spans="1:21" x14ac:dyDescent="0.2">
      <c r="A25" s="15"/>
      <c r="B25" s="123">
        <f t="shared" si="3"/>
        <v>18</v>
      </c>
      <c r="C25" s="125" t="str" cm="1">
        <f t="array" ref="C25">IFERROR(INDEX('Input| Setup'!$F$10:$F$59,SMALL(IF('Input| Setup'!$G$10:$G$59='Input| Setup'!$B$36,ROW('Input| Setup'!$G$10:$G$59)-ROW('Input| Setup'!$G$10)+1),ROWS('Input| Setup'!$G$10:$G27))),"")</f>
        <v/>
      </c>
      <c r="D25" s="158">
        <f>IFERROR(SUMPRODUCT(_xlfn.CHOOSECOLS('Input| Projects'!$BA$10:$CX$1009,_xlfn.XMATCH($C25,'Input| Projects'!$BA$9:$CX$9)),'Input| Projects'!$AY$10:$AY$1009,'Calc| Project Costs'!BM$10:BM$1009)/SUMPRODUCT(_xlfn.CHOOSECOLS('Input| Projects'!$BA$10:$CX$1009,_xlfn.XMATCH($C25,'Input| Projects'!$BA$9:$CX$9)),'Calc| Project Costs'!BM$10:BM$1009),0)</f>
        <v>0</v>
      </c>
      <c r="E25" s="158">
        <f>IFERROR(SUMPRODUCT(_xlfn.CHOOSECOLS('Input| Projects'!$BA$10:$CX$1009,_xlfn.XMATCH($C25,'Input| Projects'!$BA$9:$CX$9)),'Input| Projects'!$AY$10:$AY$1009,'Calc| Project Costs'!BN$10:BN$1009)/SUMPRODUCT(_xlfn.CHOOSECOLS('Input| Projects'!$BA$10:$CX$1009,_xlfn.XMATCH($C25,'Input| Projects'!$BA$9:$CX$9)),'Calc| Project Costs'!BN$10:BN$1009),0)</f>
        <v>0</v>
      </c>
      <c r="F25" s="158">
        <f>IFERROR(SUMPRODUCT(_xlfn.CHOOSECOLS('Input| Projects'!$BA$10:$CX$1009,_xlfn.XMATCH($C25,'Input| Projects'!$BA$9:$CX$9)),'Input| Projects'!$AY$10:$AY$1009,'Calc| Project Costs'!BO$10:BO$1009)/SUMPRODUCT(_xlfn.CHOOSECOLS('Input| Projects'!$BA$10:$CX$1009,_xlfn.XMATCH($C25,'Input| Projects'!$BA$9:$CX$9)),'Calc| Project Costs'!BO$10:BO$1009),0)</f>
        <v>0</v>
      </c>
      <c r="G25" s="158">
        <f>IFERROR(SUMPRODUCT(_xlfn.CHOOSECOLS('Input| Projects'!$BA$10:$CX$1009,_xlfn.XMATCH($C25,'Input| Projects'!$BA$9:$CX$9)),'Input| Projects'!$AY$10:$AY$1009,'Calc| Project Costs'!BP$10:BP$1009)/SUMPRODUCT(_xlfn.CHOOSECOLS('Input| Projects'!$BA$10:$CX$1009,_xlfn.XMATCH($C25,'Input| Projects'!$BA$9:$CX$9)),'Calc| Project Costs'!BP$10:BP$1009),0)</f>
        <v>0</v>
      </c>
      <c r="H25" s="158">
        <f>IFERROR(SUMPRODUCT(_xlfn.CHOOSECOLS('Input| Projects'!$BA$10:$CX$1009,_xlfn.XMATCH($C25,'Input| Projects'!$BA$9:$CX$9)),'Input| Projects'!$AY$10:$AY$1009,'Calc| Project Costs'!BQ$10:BQ$1009)/SUMPRODUCT(_xlfn.CHOOSECOLS('Input| Projects'!$BA$10:$CX$1009,_xlfn.XMATCH($C25,'Input| Projects'!$BA$9:$CX$9)),'Calc| Project Costs'!BQ$10:BQ$1009),0)</f>
        <v>0</v>
      </c>
      <c r="I25" s="158">
        <f>IFERROR(SUMPRODUCT(_xlfn.CHOOSECOLS('Input| Projects'!$BA$10:$CX$1009,_xlfn.XMATCH($C25,'Input| Projects'!$BA$9:$CX$9)),'Input| Projects'!$AY$10:$AY$1009,'Calc| Project Costs'!BR$10:BR$1009)/SUMPRODUCT(_xlfn.CHOOSECOLS('Input| Projects'!$BA$10:$CX$1009,_xlfn.XMATCH($C25,'Input| Projects'!$BA$9:$CX$9)),'Calc| Project Costs'!BR$10:BR$1009),0)</f>
        <v>0</v>
      </c>
      <c r="J25" s="158">
        <f>IFERROR(SUMPRODUCT(_xlfn.CHOOSECOLS('Input| Projects'!$BA$10:$CX$1009,_xlfn.XMATCH($C25,'Input| Projects'!$BA$9:$CX$9)),'Input| Projects'!$AY$10:$AY$1009,'Calc| Project Costs'!BS$10:BS$1009)/SUMPRODUCT(_xlfn.CHOOSECOLS('Input| Projects'!$BA$10:$CX$1009,_xlfn.XMATCH($C25,'Input| Projects'!$BA$9:$CX$9)),'Calc| Project Costs'!BS$10:BS$1009),0)</f>
        <v>0</v>
      </c>
      <c r="K25" s="79" t="str">
        <f t="shared" si="1"/>
        <v/>
      </c>
      <c r="M25" s="125" t="str" cm="1">
        <f t="array" ref="M25">IFERROR(INDEX('Input| Setup'!$F$10:$F$59,SMALL(IF('Input| Setup'!$G$10:$G$59='Input| Setup'!$B$37,ROW('Input| Setup'!$G$10:$G$59)-ROW('Input| Setup'!$G$10)+1),ROWS('Input| Setup'!$G$10:$G27))),"")</f>
        <v/>
      </c>
      <c r="N25" s="158">
        <f>IFERROR(SUMPRODUCT(_xlfn.CHOOSECOLS('Input| Projects'!$BA$10:$CX$1009,_xlfn.XMATCH($M25,'Input| Projects'!$BA$9:$CX$9)),'Input| Projects'!$AY$10:$AY$1009,'Calc| Project Costs'!BM$10:BM$1009)/SUMPRODUCT(_xlfn.CHOOSECOLS('Input| Projects'!$BA$10:$CX$1009,_xlfn.XMATCH($M25,'Input| Projects'!$BA$9:$CX$9)),'Calc| Project Costs'!BM$10:BM$1009),0)</f>
        <v>0</v>
      </c>
      <c r="O25" s="158">
        <f>IFERROR(SUMPRODUCT(_xlfn.CHOOSECOLS('Input| Projects'!$BA$10:$CX$1009,_xlfn.XMATCH($M25,'Input| Projects'!$BA$9:$CX$9)),'Input| Projects'!$AY$10:$AY$1009,'Calc| Project Costs'!BN$10:BN$1009)/SUMPRODUCT(_xlfn.CHOOSECOLS('Input| Projects'!$BA$10:$CX$1009,_xlfn.XMATCH($M25,'Input| Projects'!$BA$9:$CX$9)),'Calc| Project Costs'!BN$10:BN$1009),0)</f>
        <v>0</v>
      </c>
      <c r="P25" s="158">
        <f>IFERROR(SUMPRODUCT(_xlfn.CHOOSECOLS('Input| Projects'!$BA$10:$CX$1009,_xlfn.XMATCH($M25,'Input| Projects'!$BA$9:$CX$9)),'Input| Projects'!$AY$10:$AY$1009,'Calc| Project Costs'!BO$10:BO$1009)/SUMPRODUCT(_xlfn.CHOOSECOLS('Input| Projects'!$BA$10:$CX$1009,_xlfn.XMATCH($M25,'Input| Projects'!$BA$9:$CX$9)),'Calc| Project Costs'!BO$10:BO$1009),0)</f>
        <v>0</v>
      </c>
      <c r="Q25" s="158">
        <f>IFERROR(SUMPRODUCT(_xlfn.CHOOSECOLS('Input| Projects'!$BA$10:$CX$1009,_xlfn.XMATCH($M25,'Input| Projects'!$BA$9:$CX$9)),'Input| Projects'!$AY$10:$AY$1009,'Calc| Project Costs'!BP$10:BP$1009)/SUMPRODUCT(_xlfn.CHOOSECOLS('Input| Projects'!$BA$10:$CX$1009,_xlfn.XMATCH($M25,'Input| Projects'!$BA$9:$CX$9)),'Calc| Project Costs'!BP$10:BP$1009),0)</f>
        <v>0</v>
      </c>
      <c r="R25" s="158">
        <f>IFERROR(SUMPRODUCT(_xlfn.CHOOSECOLS('Input| Projects'!$BA$10:$CX$1009,_xlfn.XMATCH($M25,'Input| Projects'!$BA$9:$CX$9)),'Input| Projects'!$AY$10:$AY$1009,'Calc| Project Costs'!BQ$10:BQ$1009)/SUMPRODUCT(_xlfn.CHOOSECOLS('Input| Projects'!$BA$10:$CX$1009,_xlfn.XMATCH($M25,'Input| Projects'!$BA$9:$CX$9)),'Calc| Project Costs'!BQ$10:BQ$1009),0)</f>
        <v>0</v>
      </c>
      <c r="S25" s="158">
        <f>IFERROR(SUMPRODUCT(_xlfn.CHOOSECOLS('Input| Projects'!$BA$10:$CX$1009,_xlfn.XMATCH($M25,'Input| Projects'!$BA$9:$CX$9)),'Input| Projects'!$AY$10:$AY$1009,'Calc| Project Costs'!BR$10:BR$1009)/SUMPRODUCT(_xlfn.CHOOSECOLS('Input| Projects'!$BA$10:$CX$1009,_xlfn.XMATCH($M25,'Input| Projects'!$BA$9:$CX$9)),'Calc| Project Costs'!BR$10:BR$1009),0)</f>
        <v>0</v>
      </c>
      <c r="T25" s="158">
        <f>IFERROR(SUMPRODUCT(_xlfn.CHOOSECOLS('Input| Projects'!$BA$10:$CX$1009,_xlfn.XMATCH($M25,'Input| Projects'!$BA$9:$CX$9)),'Input| Projects'!$AY$10:$AY$1009,'Calc| Project Costs'!BS$10:BS$1009)/SUMPRODUCT(_xlfn.CHOOSECOLS('Input| Projects'!$BA$10:$CX$1009,_xlfn.XMATCH($M25,'Input| Projects'!$BA$9:$CX$9)),'Calc| Project Costs'!BS$10:BS$1009),0)</f>
        <v>0</v>
      </c>
      <c r="U25" s="79" t="str">
        <f t="shared" si="2"/>
        <v/>
      </c>
    </row>
    <row r="26" spans="1:21" x14ac:dyDescent="0.2">
      <c r="A26" s="15"/>
      <c r="B26" s="123">
        <f t="shared" si="3"/>
        <v>19</v>
      </c>
      <c r="C26" s="125" t="str" cm="1">
        <f t="array" ref="C26">IFERROR(INDEX('Input| Setup'!$F$10:$F$59,SMALL(IF('Input| Setup'!$G$10:$G$59='Input| Setup'!$B$36,ROW('Input| Setup'!$G$10:$G$59)-ROW('Input| Setup'!$G$10)+1),ROWS('Input| Setup'!$G$10:$G28))),"")</f>
        <v/>
      </c>
      <c r="D26" s="158">
        <f>IFERROR(SUMPRODUCT(_xlfn.CHOOSECOLS('Input| Projects'!$BA$10:$CX$1009,_xlfn.XMATCH($C26,'Input| Projects'!$BA$9:$CX$9)),'Input| Projects'!$AY$10:$AY$1009,'Calc| Project Costs'!BM$10:BM$1009)/SUMPRODUCT(_xlfn.CHOOSECOLS('Input| Projects'!$BA$10:$CX$1009,_xlfn.XMATCH($C26,'Input| Projects'!$BA$9:$CX$9)),'Calc| Project Costs'!BM$10:BM$1009),0)</f>
        <v>0</v>
      </c>
      <c r="E26" s="158">
        <f>IFERROR(SUMPRODUCT(_xlfn.CHOOSECOLS('Input| Projects'!$BA$10:$CX$1009,_xlfn.XMATCH($C26,'Input| Projects'!$BA$9:$CX$9)),'Input| Projects'!$AY$10:$AY$1009,'Calc| Project Costs'!BN$10:BN$1009)/SUMPRODUCT(_xlfn.CHOOSECOLS('Input| Projects'!$BA$10:$CX$1009,_xlfn.XMATCH($C26,'Input| Projects'!$BA$9:$CX$9)),'Calc| Project Costs'!BN$10:BN$1009),0)</f>
        <v>0</v>
      </c>
      <c r="F26" s="158">
        <f>IFERROR(SUMPRODUCT(_xlfn.CHOOSECOLS('Input| Projects'!$BA$10:$CX$1009,_xlfn.XMATCH($C26,'Input| Projects'!$BA$9:$CX$9)),'Input| Projects'!$AY$10:$AY$1009,'Calc| Project Costs'!BO$10:BO$1009)/SUMPRODUCT(_xlfn.CHOOSECOLS('Input| Projects'!$BA$10:$CX$1009,_xlfn.XMATCH($C26,'Input| Projects'!$BA$9:$CX$9)),'Calc| Project Costs'!BO$10:BO$1009),0)</f>
        <v>0</v>
      </c>
      <c r="G26" s="158">
        <f>IFERROR(SUMPRODUCT(_xlfn.CHOOSECOLS('Input| Projects'!$BA$10:$CX$1009,_xlfn.XMATCH($C26,'Input| Projects'!$BA$9:$CX$9)),'Input| Projects'!$AY$10:$AY$1009,'Calc| Project Costs'!BP$10:BP$1009)/SUMPRODUCT(_xlfn.CHOOSECOLS('Input| Projects'!$BA$10:$CX$1009,_xlfn.XMATCH($C26,'Input| Projects'!$BA$9:$CX$9)),'Calc| Project Costs'!BP$10:BP$1009),0)</f>
        <v>0</v>
      </c>
      <c r="H26" s="158">
        <f>IFERROR(SUMPRODUCT(_xlfn.CHOOSECOLS('Input| Projects'!$BA$10:$CX$1009,_xlfn.XMATCH($C26,'Input| Projects'!$BA$9:$CX$9)),'Input| Projects'!$AY$10:$AY$1009,'Calc| Project Costs'!BQ$10:BQ$1009)/SUMPRODUCT(_xlfn.CHOOSECOLS('Input| Projects'!$BA$10:$CX$1009,_xlfn.XMATCH($C26,'Input| Projects'!$BA$9:$CX$9)),'Calc| Project Costs'!BQ$10:BQ$1009),0)</f>
        <v>0</v>
      </c>
      <c r="I26" s="158">
        <f>IFERROR(SUMPRODUCT(_xlfn.CHOOSECOLS('Input| Projects'!$BA$10:$CX$1009,_xlfn.XMATCH($C26,'Input| Projects'!$BA$9:$CX$9)),'Input| Projects'!$AY$10:$AY$1009,'Calc| Project Costs'!BR$10:BR$1009)/SUMPRODUCT(_xlfn.CHOOSECOLS('Input| Projects'!$BA$10:$CX$1009,_xlfn.XMATCH($C26,'Input| Projects'!$BA$9:$CX$9)),'Calc| Project Costs'!BR$10:BR$1009),0)</f>
        <v>0</v>
      </c>
      <c r="J26" s="158">
        <f>IFERROR(SUMPRODUCT(_xlfn.CHOOSECOLS('Input| Projects'!$BA$10:$CX$1009,_xlfn.XMATCH($C26,'Input| Projects'!$BA$9:$CX$9)),'Input| Projects'!$AY$10:$AY$1009,'Calc| Project Costs'!BS$10:BS$1009)/SUMPRODUCT(_xlfn.CHOOSECOLS('Input| Projects'!$BA$10:$CX$1009,_xlfn.XMATCH($C26,'Input| Projects'!$BA$9:$CX$9)),'Calc| Project Costs'!BS$10:BS$1009),0)</f>
        <v>0</v>
      </c>
      <c r="K26" s="79" t="str">
        <f t="shared" si="1"/>
        <v/>
      </c>
      <c r="M26" s="125" t="str" cm="1">
        <f t="array" ref="M26">IFERROR(INDEX('Input| Setup'!$F$10:$F$59,SMALL(IF('Input| Setup'!$G$10:$G$59='Input| Setup'!$B$37,ROW('Input| Setup'!$G$10:$G$59)-ROW('Input| Setup'!$G$10)+1),ROWS('Input| Setup'!$G$10:$G28))),"")</f>
        <v/>
      </c>
      <c r="N26" s="158">
        <f>IFERROR(SUMPRODUCT(_xlfn.CHOOSECOLS('Input| Projects'!$BA$10:$CX$1009,_xlfn.XMATCH($M26,'Input| Projects'!$BA$9:$CX$9)),'Input| Projects'!$AY$10:$AY$1009,'Calc| Project Costs'!BM$10:BM$1009)/SUMPRODUCT(_xlfn.CHOOSECOLS('Input| Projects'!$BA$10:$CX$1009,_xlfn.XMATCH($M26,'Input| Projects'!$BA$9:$CX$9)),'Calc| Project Costs'!BM$10:BM$1009),0)</f>
        <v>0</v>
      </c>
      <c r="O26" s="158">
        <f>IFERROR(SUMPRODUCT(_xlfn.CHOOSECOLS('Input| Projects'!$BA$10:$CX$1009,_xlfn.XMATCH($M26,'Input| Projects'!$BA$9:$CX$9)),'Input| Projects'!$AY$10:$AY$1009,'Calc| Project Costs'!BN$10:BN$1009)/SUMPRODUCT(_xlfn.CHOOSECOLS('Input| Projects'!$BA$10:$CX$1009,_xlfn.XMATCH($M26,'Input| Projects'!$BA$9:$CX$9)),'Calc| Project Costs'!BN$10:BN$1009),0)</f>
        <v>0</v>
      </c>
      <c r="P26" s="158">
        <f>IFERROR(SUMPRODUCT(_xlfn.CHOOSECOLS('Input| Projects'!$BA$10:$CX$1009,_xlfn.XMATCH($M26,'Input| Projects'!$BA$9:$CX$9)),'Input| Projects'!$AY$10:$AY$1009,'Calc| Project Costs'!BO$10:BO$1009)/SUMPRODUCT(_xlfn.CHOOSECOLS('Input| Projects'!$BA$10:$CX$1009,_xlfn.XMATCH($M26,'Input| Projects'!$BA$9:$CX$9)),'Calc| Project Costs'!BO$10:BO$1009),0)</f>
        <v>0</v>
      </c>
      <c r="Q26" s="158">
        <f>IFERROR(SUMPRODUCT(_xlfn.CHOOSECOLS('Input| Projects'!$BA$10:$CX$1009,_xlfn.XMATCH($M26,'Input| Projects'!$BA$9:$CX$9)),'Input| Projects'!$AY$10:$AY$1009,'Calc| Project Costs'!BP$10:BP$1009)/SUMPRODUCT(_xlfn.CHOOSECOLS('Input| Projects'!$BA$10:$CX$1009,_xlfn.XMATCH($M26,'Input| Projects'!$BA$9:$CX$9)),'Calc| Project Costs'!BP$10:BP$1009),0)</f>
        <v>0</v>
      </c>
      <c r="R26" s="158">
        <f>IFERROR(SUMPRODUCT(_xlfn.CHOOSECOLS('Input| Projects'!$BA$10:$CX$1009,_xlfn.XMATCH($M26,'Input| Projects'!$BA$9:$CX$9)),'Input| Projects'!$AY$10:$AY$1009,'Calc| Project Costs'!BQ$10:BQ$1009)/SUMPRODUCT(_xlfn.CHOOSECOLS('Input| Projects'!$BA$10:$CX$1009,_xlfn.XMATCH($M26,'Input| Projects'!$BA$9:$CX$9)),'Calc| Project Costs'!BQ$10:BQ$1009),0)</f>
        <v>0</v>
      </c>
      <c r="S26" s="158">
        <f>IFERROR(SUMPRODUCT(_xlfn.CHOOSECOLS('Input| Projects'!$BA$10:$CX$1009,_xlfn.XMATCH($M26,'Input| Projects'!$BA$9:$CX$9)),'Input| Projects'!$AY$10:$AY$1009,'Calc| Project Costs'!BR$10:BR$1009)/SUMPRODUCT(_xlfn.CHOOSECOLS('Input| Projects'!$BA$10:$CX$1009,_xlfn.XMATCH($M26,'Input| Projects'!$BA$9:$CX$9)),'Calc| Project Costs'!BR$10:BR$1009),0)</f>
        <v>0</v>
      </c>
      <c r="T26" s="158">
        <f>IFERROR(SUMPRODUCT(_xlfn.CHOOSECOLS('Input| Projects'!$BA$10:$CX$1009,_xlfn.XMATCH($M26,'Input| Projects'!$BA$9:$CX$9)),'Input| Projects'!$AY$10:$AY$1009,'Calc| Project Costs'!BS$10:BS$1009)/SUMPRODUCT(_xlfn.CHOOSECOLS('Input| Projects'!$BA$10:$CX$1009,_xlfn.XMATCH($M26,'Input| Projects'!$BA$9:$CX$9)),'Calc| Project Costs'!BS$10:BS$1009),0)</f>
        <v>0</v>
      </c>
      <c r="U26" s="79" t="str">
        <f t="shared" si="2"/>
        <v/>
      </c>
    </row>
    <row r="27" spans="1:21" x14ac:dyDescent="0.2">
      <c r="A27" s="15"/>
      <c r="B27" s="123">
        <f t="shared" si="3"/>
        <v>20</v>
      </c>
      <c r="C27" s="125" t="str" cm="1">
        <f t="array" ref="C27">IFERROR(INDEX('Input| Setup'!$F$10:$F$59,SMALL(IF('Input| Setup'!$G$10:$G$59='Input| Setup'!$B$36,ROW('Input| Setup'!$G$10:$G$59)-ROW('Input| Setup'!$G$10)+1),ROWS('Input| Setup'!$G$10:$G29))),"")</f>
        <v/>
      </c>
      <c r="D27" s="158">
        <f>IFERROR(SUMPRODUCT(_xlfn.CHOOSECOLS('Input| Projects'!$BA$10:$CX$1009,_xlfn.XMATCH($C27,'Input| Projects'!$BA$9:$CX$9)),'Input| Projects'!$AY$10:$AY$1009,'Calc| Project Costs'!BM$10:BM$1009)/SUMPRODUCT(_xlfn.CHOOSECOLS('Input| Projects'!$BA$10:$CX$1009,_xlfn.XMATCH($C27,'Input| Projects'!$BA$9:$CX$9)),'Calc| Project Costs'!BM$10:BM$1009),0)</f>
        <v>0</v>
      </c>
      <c r="E27" s="158">
        <f>IFERROR(SUMPRODUCT(_xlfn.CHOOSECOLS('Input| Projects'!$BA$10:$CX$1009,_xlfn.XMATCH($C27,'Input| Projects'!$BA$9:$CX$9)),'Input| Projects'!$AY$10:$AY$1009,'Calc| Project Costs'!BN$10:BN$1009)/SUMPRODUCT(_xlfn.CHOOSECOLS('Input| Projects'!$BA$10:$CX$1009,_xlfn.XMATCH($C27,'Input| Projects'!$BA$9:$CX$9)),'Calc| Project Costs'!BN$10:BN$1009),0)</f>
        <v>0</v>
      </c>
      <c r="F27" s="158">
        <f>IFERROR(SUMPRODUCT(_xlfn.CHOOSECOLS('Input| Projects'!$BA$10:$CX$1009,_xlfn.XMATCH($C27,'Input| Projects'!$BA$9:$CX$9)),'Input| Projects'!$AY$10:$AY$1009,'Calc| Project Costs'!BO$10:BO$1009)/SUMPRODUCT(_xlfn.CHOOSECOLS('Input| Projects'!$BA$10:$CX$1009,_xlfn.XMATCH($C27,'Input| Projects'!$BA$9:$CX$9)),'Calc| Project Costs'!BO$10:BO$1009),0)</f>
        <v>0</v>
      </c>
      <c r="G27" s="158">
        <f>IFERROR(SUMPRODUCT(_xlfn.CHOOSECOLS('Input| Projects'!$BA$10:$CX$1009,_xlfn.XMATCH($C27,'Input| Projects'!$BA$9:$CX$9)),'Input| Projects'!$AY$10:$AY$1009,'Calc| Project Costs'!BP$10:BP$1009)/SUMPRODUCT(_xlfn.CHOOSECOLS('Input| Projects'!$BA$10:$CX$1009,_xlfn.XMATCH($C27,'Input| Projects'!$BA$9:$CX$9)),'Calc| Project Costs'!BP$10:BP$1009),0)</f>
        <v>0</v>
      </c>
      <c r="H27" s="158">
        <f>IFERROR(SUMPRODUCT(_xlfn.CHOOSECOLS('Input| Projects'!$BA$10:$CX$1009,_xlfn.XMATCH($C27,'Input| Projects'!$BA$9:$CX$9)),'Input| Projects'!$AY$10:$AY$1009,'Calc| Project Costs'!BQ$10:BQ$1009)/SUMPRODUCT(_xlfn.CHOOSECOLS('Input| Projects'!$BA$10:$CX$1009,_xlfn.XMATCH($C27,'Input| Projects'!$BA$9:$CX$9)),'Calc| Project Costs'!BQ$10:BQ$1009),0)</f>
        <v>0</v>
      </c>
      <c r="I27" s="158">
        <f>IFERROR(SUMPRODUCT(_xlfn.CHOOSECOLS('Input| Projects'!$BA$10:$CX$1009,_xlfn.XMATCH($C27,'Input| Projects'!$BA$9:$CX$9)),'Input| Projects'!$AY$10:$AY$1009,'Calc| Project Costs'!BR$10:BR$1009)/SUMPRODUCT(_xlfn.CHOOSECOLS('Input| Projects'!$BA$10:$CX$1009,_xlfn.XMATCH($C27,'Input| Projects'!$BA$9:$CX$9)),'Calc| Project Costs'!BR$10:BR$1009),0)</f>
        <v>0</v>
      </c>
      <c r="J27" s="158">
        <f>IFERROR(SUMPRODUCT(_xlfn.CHOOSECOLS('Input| Projects'!$BA$10:$CX$1009,_xlfn.XMATCH($C27,'Input| Projects'!$BA$9:$CX$9)),'Input| Projects'!$AY$10:$AY$1009,'Calc| Project Costs'!BS$10:BS$1009)/SUMPRODUCT(_xlfn.CHOOSECOLS('Input| Projects'!$BA$10:$CX$1009,_xlfn.XMATCH($C27,'Input| Projects'!$BA$9:$CX$9)),'Calc| Project Costs'!BS$10:BS$1009),0)</f>
        <v>0</v>
      </c>
      <c r="K27" s="79" t="str">
        <f t="shared" si="1"/>
        <v/>
      </c>
      <c r="M27" s="125" t="str" cm="1">
        <f t="array" ref="M27">IFERROR(INDEX('Input| Setup'!$F$10:$F$59,SMALL(IF('Input| Setup'!$G$10:$G$59='Input| Setup'!$B$37,ROW('Input| Setup'!$G$10:$G$59)-ROW('Input| Setup'!$G$10)+1),ROWS('Input| Setup'!$G$10:$G29))),"")</f>
        <v/>
      </c>
      <c r="N27" s="158">
        <f>IFERROR(SUMPRODUCT(_xlfn.CHOOSECOLS('Input| Projects'!$BA$10:$CX$1009,_xlfn.XMATCH($M27,'Input| Projects'!$BA$9:$CX$9)),'Input| Projects'!$AY$10:$AY$1009,'Calc| Project Costs'!BM$10:BM$1009)/SUMPRODUCT(_xlfn.CHOOSECOLS('Input| Projects'!$BA$10:$CX$1009,_xlfn.XMATCH($M27,'Input| Projects'!$BA$9:$CX$9)),'Calc| Project Costs'!BM$10:BM$1009),0)</f>
        <v>0</v>
      </c>
      <c r="O27" s="158">
        <f>IFERROR(SUMPRODUCT(_xlfn.CHOOSECOLS('Input| Projects'!$BA$10:$CX$1009,_xlfn.XMATCH($M27,'Input| Projects'!$BA$9:$CX$9)),'Input| Projects'!$AY$10:$AY$1009,'Calc| Project Costs'!BN$10:BN$1009)/SUMPRODUCT(_xlfn.CHOOSECOLS('Input| Projects'!$BA$10:$CX$1009,_xlfn.XMATCH($M27,'Input| Projects'!$BA$9:$CX$9)),'Calc| Project Costs'!BN$10:BN$1009),0)</f>
        <v>0</v>
      </c>
      <c r="P27" s="158">
        <f>IFERROR(SUMPRODUCT(_xlfn.CHOOSECOLS('Input| Projects'!$BA$10:$CX$1009,_xlfn.XMATCH($M27,'Input| Projects'!$BA$9:$CX$9)),'Input| Projects'!$AY$10:$AY$1009,'Calc| Project Costs'!BO$10:BO$1009)/SUMPRODUCT(_xlfn.CHOOSECOLS('Input| Projects'!$BA$10:$CX$1009,_xlfn.XMATCH($M27,'Input| Projects'!$BA$9:$CX$9)),'Calc| Project Costs'!BO$10:BO$1009),0)</f>
        <v>0</v>
      </c>
      <c r="Q27" s="158">
        <f>IFERROR(SUMPRODUCT(_xlfn.CHOOSECOLS('Input| Projects'!$BA$10:$CX$1009,_xlfn.XMATCH($M27,'Input| Projects'!$BA$9:$CX$9)),'Input| Projects'!$AY$10:$AY$1009,'Calc| Project Costs'!BP$10:BP$1009)/SUMPRODUCT(_xlfn.CHOOSECOLS('Input| Projects'!$BA$10:$CX$1009,_xlfn.XMATCH($M27,'Input| Projects'!$BA$9:$CX$9)),'Calc| Project Costs'!BP$10:BP$1009),0)</f>
        <v>0</v>
      </c>
      <c r="R27" s="158">
        <f>IFERROR(SUMPRODUCT(_xlfn.CHOOSECOLS('Input| Projects'!$BA$10:$CX$1009,_xlfn.XMATCH($M27,'Input| Projects'!$BA$9:$CX$9)),'Input| Projects'!$AY$10:$AY$1009,'Calc| Project Costs'!BQ$10:BQ$1009)/SUMPRODUCT(_xlfn.CHOOSECOLS('Input| Projects'!$BA$10:$CX$1009,_xlfn.XMATCH($M27,'Input| Projects'!$BA$9:$CX$9)),'Calc| Project Costs'!BQ$10:BQ$1009),0)</f>
        <v>0</v>
      </c>
      <c r="S27" s="158">
        <f>IFERROR(SUMPRODUCT(_xlfn.CHOOSECOLS('Input| Projects'!$BA$10:$CX$1009,_xlfn.XMATCH($M27,'Input| Projects'!$BA$9:$CX$9)),'Input| Projects'!$AY$10:$AY$1009,'Calc| Project Costs'!BR$10:BR$1009)/SUMPRODUCT(_xlfn.CHOOSECOLS('Input| Projects'!$BA$10:$CX$1009,_xlfn.XMATCH($M27,'Input| Projects'!$BA$9:$CX$9)),'Calc| Project Costs'!BR$10:BR$1009),0)</f>
        <v>0</v>
      </c>
      <c r="T27" s="158">
        <f>IFERROR(SUMPRODUCT(_xlfn.CHOOSECOLS('Input| Projects'!$BA$10:$CX$1009,_xlfn.XMATCH($M27,'Input| Projects'!$BA$9:$CX$9)),'Input| Projects'!$AY$10:$AY$1009,'Calc| Project Costs'!BS$10:BS$1009)/SUMPRODUCT(_xlfn.CHOOSECOLS('Input| Projects'!$BA$10:$CX$1009,_xlfn.XMATCH($M27,'Input| Projects'!$BA$9:$CX$9)),'Calc| Project Costs'!BS$10:BS$1009),0)</f>
        <v>0</v>
      </c>
      <c r="U27" s="79" t="str">
        <f t="shared" si="2"/>
        <v/>
      </c>
    </row>
    <row r="28" spans="1:21" outlineLevel="1" x14ac:dyDescent="0.2">
      <c r="A28" s="15"/>
      <c r="B28" s="123">
        <f t="shared" si="3"/>
        <v>21</v>
      </c>
      <c r="C28" s="125" t="str" cm="1">
        <f t="array" ref="C28">IFERROR(INDEX('Input| Setup'!$F$10:$F$59,SMALL(IF('Input| Setup'!$G$10:$G$59='Input| Setup'!$B$36,ROW('Input| Setup'!$G$10:$G$59)-ROW('Input| Setup'!$G$10)+1),ROWS('Input| Setup'!$G$10:$G30))),"")</f>
        <v/>
      </c>
      <c r="D28" s="158">
        <f>IFERROR(SUMPRODUCT(_xlfn.CHOOSECOLS('Input| Projects'!$BA$10:$CX$1009,_xlfn.XMATCH($C28,'Input| Projects'!$BA$9:$CX$9)),'Input| Projects'!$AY$10:$AY$1009,'Calc| Project Costs'!BM$10:BM$1009)/SUMPRODUCT(_xlfn.CHOOSECOLS('Input| Projects'!$BA$10:$CX$1009,_xlfn.XMATCH($C28,'Input| Projects'!$BA$9:$CX$9)),'Calc| Project Costs'!BM$10:BM$1009),0)</f>
        <v>0</v>
      </c>
      <c r="E28" s="158">
        <f>IFERROR(SUMPRODUCT(_xlfn.CHOOSECOLS('Input| Projects'!$BA$10:$CX$1009,_xlfn.XMATCH($C28,'Input| Projects'!$BA$9:$CX$9)),'Input| Projects'!$AY$10:$AY$1009,'Calc| Project Costs'!BN$10:BN$1009)/SUMPRODUCT(_xlfn.CHOOSECOLS('Input| Projects'!$BA$10:$CX$1009,_xlfn.XMATCH($C28,'Input| Projects'!$BA$9:$CX$9)),'Calc| Project Costs'!BN$10:BN$1009),0)</f>
        <v>0</v>
      </c>
      <c r="F28" s="158">
        <f>IFERROR(SUMPRODUCT(_xlfn.CHOOSECOLS('Input| Projects'!$BA$10:$CX$1009,_xlfn.XMATCH($C28,'Input| Projects'!$BA$9:$CX$9)),'Input| Projects'!$AY$10:$AY$1009,'Calc| Project Costs'!BO$10:BO$1009)/SUMPRODUCT(_xlfn.CHOOSECOLS('Input| Projects'!$BA$10:$CX$1009,_xlfn.XMATCH($C28,'Input| Projects'!$BA$9:$CX$9)),'Calc| Project Costs'!BO$10:BO$1009),0)</f>
        <v>0</v>
      </c>
      <c r="G28" s="158">
        <f>IFERROR(SUMPRODUCT(_xlfn.CHOOSECOLS('Input| Projects'!$BA$10:$CX$1009,_xlfn.XMATCH($C28,'Input| Projects'!$BA$9:$CX$9)),'Input| Projects'!$AY$10:$AY$1009,'Calc| Project Costs'!BP$10:BP$1009)/SUMPRODUCT(_xlfn.CHOOSECOLS('Input| Projects'!$BA$10:$CX$1009,_xlfn.XMATCH($C28,'Input| Projects'!$BA$9:$CX$9)),'Calc| Project Costs'!BP$10:BP$1009),0)</f>
        <v>0</v>
      </c>
      <c r="H28" s="158">
        <f>IFERROR(SUMPRODUCT(_xlfn.CHOOSECOLS('Input| Projects'!$BA$10:$CX$1009,_xlfn.XMATCH($C28,'Input| Projects'!$BA$9:$CX$9)),'Input| Projects'!$AY$10:$AY$1009,'Calc| Project Costs'!BQ$10:BQ$1009)/SUMPRODUCT(_xlfn.CHOOSECOLS('Input| Projects'!$BA$10:$CX$1009,_xlfn.XMATCH($C28,'Input| Projects'!$BA$9:$CX$9)),'Calc| Project Costs'!BQ$10:BQ$1009),0)</f>
        <v>0</v>
      </c>
      <c r="I28" s="158">
        <f>IFERROR(SUMPRODUCT(_xlfn.CHOOSECOLS('Input| Projects'!$BA$10:$CX$1009,_xlfn.XMATCH($C28,'Input| Projects'!$BA$9:$CX$9)),'Input| Projects'!$AY$10:$AY$1009,'Calc| Project Costs'!BR$10:BR$1009)/SUMPRODUCT(_xlfn.CHOOSECOLS('Input| Projects'!$BA$10:$CX$1009,_xlfn.XMATCH($C28,'Input| Projects'!$BA$9:$CX$9)),'Calc| Project Costs'!BR$10:BR$1009),0)</f>
        <v>0</v>
      </c>
      <c r="J28" s="158">
        <f>IFERROR(SUMPRODUCT(_xlfn.CHOOSECOLS('Input| Projects'!$BA$10:$CX$1009,_xlfn.XMATCH($C28,'Input| Projects'!$BA$9:$CX$9)),'Input| Projects'!$AY$10:$AY$1009,'Calc| Project Costs'!BS$10:BS$1009)/SUMPRODUCT(_xlfn.CHOOSECOLS('Input| Projects'!$BA$10:$CX$1009,_xlfn.XMATCH($C28,'Input| Projects'!$BA$9:$CX$9)),'Calc| Project Costs'!BS$10:BS$1009),0)</f>
        <v>0</v>
      </c>
      <c r="K28" s="79" t="str">
        <f t="shared" si="1"/>
        <v/>
      </c>
      <c r="M28" s="125" t="str" cm="1">
        <f t="array" ref="M28">IFERROR(INDEX('Input| Setup'!$F$10:$F$59,SMALL(IF('Input| Setup'!$G$10:$G$59='Input| Setup'!$B$37,ROW('Input| Setup'!$G$10:$G$59)-ROW('Input| Setup'!$G$10)+1),ROWS('Input| Setup'!$G$10:$G30))),"")</f>
        <v/>
      </c>
      <c r="N28" s="158">
        <f>IFERROR(SUMPRODUCT(_xlfn.CHOOSECOLS('Input| Projects'!$BA$10:$CX$1009,_xlfn.XMATCH($M28,'Input| Projects'!$BA$9:$CX$9)),'Input| Projects'!$AY$10:$AY$1009,'Calc| Project Costs'!BM$10:BM$1009)/SUMPRODUCT(_xlfn.CHOOSECOLS('Input| Projects'!$BA$10:$CX$1009,_xlfn.XMATCH($M28,'Input| Projects'!$BA$9:$CX$9)),'Calc| Project Costs'!BM$10:BM$1009),0)</f>
        <v>0</v>
      </c>
      <c r="O28" s="158">
        <f>IFERROR(SUMPRODUCT(_xlfn.CHOOSECOLS('Input| Projects'!$BA$10:$CX$1009,_xlfn.XMATCH($M28,'Input| Projects'!$BA$9:$CX$9)),'Input| Projects'!$AY$10:$AY$1009,'Calc| Project Costs'!BN$10:BN$1009)/SUMPRODUCT(_xlfn.CHOOSECOLS('Input| Projects'!$BA$10:$CX$1009,_xlfn.XMATCH($M28,'Input| Projects'!$BA$9:$CX$9)),'Calc| Project Costs'!BN$10:BN$1009),0)</f>
        <v>0</v>
      </c>
      <c r="P28" s="158">
        <f>IFERROR(SUMPRODUCT(_xlfn.CHOOSECOLS('Input| Projects'!$BA$10:$CX$1009,_xlfn.XMATCH($M28,'Input| Projects'!$BA$9:$CX$9)),'Input| Projects'!$AY$10:$AY$1009,'Calc| Project Costs'!BO$10:BO$1009)/SUMPRODUCT(_xlfn.CHOOSECOLS('Input| Projects'!$BA$10:$CX$1009,_xlfn.XMATCH($M28,'Input| Projects'!$BA$9:$CX$9)),'Calc| Project Costs'!BO$10:BO$1009),0)</f>
        <v>0</v>
      </c>
      <c r="Q28" s="158">
        <f>IFERROR(SUMPRODUCT(_xlfn.CHOOSECOLS('Input| Projects'!$BA$10:$CX$1009,_xlfn.XMATCH($M28,'Input| Projects'!$BA$9:$CX$9)),'Input| Projects'!$AY$10:$AY$1009,'Calc| Project Costs'!BP$10:BP$1009)/SUMPRODUCT(_xlfn.CHOOSECOLS('Input| Projects'!$BA$10:$CX$1009,_xlfn.XMATCH($M28,'Input| Projects'!$BA$9:$CX$9)),'Calc| Project Costs'!BP$10:BP$1009),0)</f>
        <v>0</v>
      </c>
      <c r="R28" s="158">
        <f>IFERROR(SUMPRODUCT(_xlfn.CHOOSECOLS('Input| Projects'!$BA$10:$CX$1009,_xlfn.XMATCH($M28,'Input| Projects'!$BA$9:$CX$9)),'Input| Projects'!$AY$10:$AY$1009,'Calc| Project Costs'!BQ$10:BQ$1009)/SUMPRODUCT(_xlfn.CHOOSECOLS('Input| Projects'!$BA$10:$CX$1009,_xlfn.XMATCH($M28,'Input| Projects'!$BA$9:$CX$9)),'Calc| Project Costs'!BQ$10:BQ$1009),0)</f>
        <v>0</v>
      </c>
      <c r="S28" s="158">
        <f>IFERROR(SUMPRODUCT(_xlfn.CHOOSECOLS('Input| Projects'!$BA$10:$CX$1009,_xlfn.XMATCH($M28,'Input| Projects'!$BA$9:$CX$9)),'Input| Projects'!$AY$10:$AY$1009,'Calc| Project Costs'!BR$10:BR$1009)/SUMPRODUCT(_xlfn.CHOOSECOLS('Input| Projects'!$BA$10:$CX$1009,_xlfn.XMATCH($M28,'Input| Projects'!$BA$9:$CX$9)),'Calc| Project Costs'!BR$10:BR$1009),0)</f>
        <v>0</v>
      </c>
      <c r="T28" s="158">
        <f>IFERROR(SUMPRODUCT(_xlfn.CHOOSECOLS('Input| Projects'!$BA$10:$CX$1009,_xlfn.XMATCH($M28,'Input| Projects'!$BA$9:$CX$9)),'Input| Projects'!$AY$10:$AY$1009,'Calc| Project Costs'!BS$10:BS$1009)/SUMPRODUCT(_xlfn.CHOOSECOLS('Input| Projects'!$BA$10:$CX$1009,_xlfn.XMATCH($M28,'Input| Projects'!$BA$9:$CX$9)),'Calc| Project Costs'!BS$10:BS$1009),0)</f>
        <v>0</v>
      </c>
      <c r="U28" s="79" t="str">
        <f t="shared" si="2"/>
        <v/>
      </c>
    </row>
    <row r="29" spans="1:21" outlineLevel="1" x14ac:dyDescent="0.2">
      <c r="A29" s="15"/>
      <c r="B29" s="123">
        <f t="shared" si="3"/>
        <v>22</v>
      </c>
      <c r="C29" s="125" t="str" cm="1">
        <f t="array" ref="C29">IFERROR(INDEX('Input| Setup'!$F$10:$F$59,SMALL(IF('Input| Setup'!$G$10:$G$59='Input| Setup'!$B$36,ROW('Input| Setup'!$G$10:$G$59)-ROW('Input| Setup'!$G$10)+1),ROWS('Input| Setup'!$G$10:$G31))),"")</f>
        <v/>
      </c>
      <c r="D29" s="158">
        <f>IFERROR(SUMPRODUCT(_xlfn.CHOOSECOLS('Input| Projects'!$BA$10:$CX$1009,_xlfn.XMATCH($C29,'Input| Projects'!$BA$9:$CX$9)),'Input| Projects'!$AY$10:$AY$1009,'Calc| Project Costs'!BM$10:BM$1009)/SUMPRODUCT(_xlfn.CHOOSECOLS('Input| Projects'!$BA$10:$CX$1009,_xlfn.XMATCH($C29,'Input| Projects'!$BA$9:$CX$9)),'Calc| Project Costs'!BM$10:BM$1009),0)</f>
        <v>0</v>
      </c>
      <c r="E29" s="158">
        <f>IFERROR(SUMPRODUCT(_xlfn.CHOOSECOLS('Input| Projects'!$BA$10:$CX$1009,_xlfn.XMATCH($C29,'Input| Projects'!$BA$9:$CX$9)),'Input| Projects'!$AY$10:$AY$1009,'Calc| Project Costs'!BN$10:BN$1009)/SUMPRODUCT(_xlfn.CHOOSECOLS('Input| Projects'!$BA$10:$CX$1009,_xlfn.XMATCH($C29,'Input| Projects'!$BA$9:$CX$9)),'Calc| Project Costs'!BN$10:BN$1009),0)</f>
        <v>0</v>
      </c>
      <c r="F29" s="158">
        <f>IFERROR(SUMPRODUCT(_xlfn.CHOOSECOLS('Input| Projects'!$BA$10:$CX$1009,_xlfn.XMATCH($C29,'Input| Projects'!$BA$9:$CX$9)),'Input| Projects'!$AY$10:$AY$1009,'Calc| Project Costs'!BO$10:BO$1009)/SUMPRODUCT(_xlfn.CHOOSECOLS('Input| Projects'!$BA$10:$CX$1009,_xlfn.XMATCH($C29,'Input| Projects'!$BA$9:$CX$9)),'Calc| Project Costs'!BO$10:BO$1009),0)</f>
        <v>0</v>
      </c>
      <c r="G29" s="158">
        <f>IFERROR(SUMPRODUCT(_xlfn.CHOOSECOLS('Input| Projects'!$BA$10:$CX$1009,_xlfn.XMATCH($C29,'Input| Projects'!$BA$9:$CX$9)),'Input| Projects'!$AY$10:$AY$1009,'Calc| Project Costs'!BP$10:BP$1009)/SUMPRODUCT(_xlfn.CHOOSECOLS('Input| Projects'!$BA$10:$CX$1009,_xlfn.XMATCH($C29,'Input| Projects'!$BA$9:$CX$9)),'Calc| Project Costs'!BP$10:BP$1009),0)</f>
        <v>0</v>
      </c>
      <c r="H29" s="158">
        <f>IFERROR(SUMPRODUCT(_xlfn.CHOOSECOLS('Input| Projects'!$BA$10:$CX$1009,_xlfn.XMATCH($C29,'Input| Projects'!$BA$9:$CX$9)),'Input| Projects'!$AY$10:$AY$1009,'Calc| Project Costs'!BQ$10:BQ$1009)/SUMPRODUCT(_xlfn.CHOOSECOLS('Input| Projects'!$BA$10:$CX$1009,_xlfn.XMATCH($C29,'Input| Projects'!$BA$9:$CX$9)),'Calc| Project Costs'!BQ$10:BQ$1009),0)</f>
        <v>0</v>
      </c>
      <c r="I29" s="158">
        <f>IFERROR(SUMPRODUCT(_xlfn.CHOOSECOLS('Input| Projects'!$BA$10:$CX$1009,_xlfn.XMATCH($C29,'Input| Projects'!$BA$9:$CX$9)),'Input| Projects'!$AY$10:$AY$1009,'Calc| Project Costs'!BR$10:BR$1009)/SUMPRODUCT(_xlfn.CHOOSECOLS('Input| Projects'!$BA$10:$CX$1009,_xlfn.XMATCH($C29,'Input| Projects'!$BA$9:$CX$9)),'Calc| Project Costs'!BR$10:BR$1009),0)</f>
        <v>0</v>
      </c>
      <c r="J29" s="158">
        <f>IFERROR(SUMPRODUCT(_xlfn.CHOOSECOLS('Input| Projects'!$BA$10:$CX$1009,_xlfn.XMATCH($C29,'Input| Projects'!$BA$9:$CX$9)),'Input| Projects'!$AY$10:$AY$1009,'Calc| Project Costs'!BS$10:BS$1009)/SUMPRODUCT(_xlfn.CHOOSECOLS('Input| Projects'!$BA$10:$CX$1009,_xlfn.XMATCH($C29,'Input| Projects'!$BA$9:$CX$9)),'Calc| Project Costs'!BS$10:BS$1009),0)</f>
        <v>0</v>
      </c>
      <c r="K29" s="79" t="str">
        <f t="shared" si="1"/>
        <v/>
      </c>
      <c r="M29" s="125" t="str" cm="1">
        <f t="array" ref="M29">IFERROR(INDEX('Input| Setup'!$F$10:$F$59,SMALL(IF('Input| Setup'!$G$10:$G$59='Input| Setup'!$B$37,ROW('Input| Setup'!$G$10:$G$59)-ROW('Input| Setup'!$G$10)+1),ROWS('Input| Setup'!$G$10:$G31))),"")</f>
        <v/>
      </c>
      <c r="N29" s="158">
        <f>IFERROR(SUMPRODUCT(_xlfn.CHOOSECOLS('Input| Projects'!$BA$10:$CX$1009,_xlfn.XMATCH($M29,'Input| Projects'!$BA$9:$CX$9)),'Input| Projects'!$AY$10:$AY$1009,'Calc| Project Costs'!BM$10:BM$1009)/SUMPRODUCT(_xlfn.CHOOSECOLS('Input| Projects'!$BA$10:$CX$1009,_xlfn.XMATCH($M29,'Input| Projects'!$BA$9:$CX$9)),'Calc| Project Costs'!BM$10:BM$1009),0)</f>
        <v>0</v>
      </c>
      <c r="O29" s="158">
        <f>IFERROR(SUMPRODUCT(_xlfn.CHOOSECOLS('Input| Projects'!$BA$10:$CX$1009,_xlfn.XMATCH($M29,'Input| Projects'!$BA$9:$CX$9)),'Input| Projects'!$AY$10:$AY$1009,'Calc| Project Costs'!BN$10:BN$1009)/SUMPRODUCT(_xlfn.CHOOSECOLS('Input| Projects'!$BA$10:$CX$1009,_xlfn.XMATCH($M29,'Input| Projects'!$BA$9:$CX$9)),'Calc| Project Costs'!BN$10:BN$1009),0)</f>
        <v>0</v>
      </c>
      <c r="P29" s="158">
        <f>IFERROR(SUMPRODUCT(_xlfn.CHOOSECOLS('Input| Projects'!$BA$10:$CX$1009,_xlfn.XMATCH($M29,'Input| Projects'!$BA$9:$CX$9)),'Input| Projects'!$AY$10:$AY$1009,'Calc| Project Costs'!BO$10:BO$1009)/SUMPRODUCT(_xlfn.CHOOSECOLS('Input| Projects'!$BA$10:$CX$1009,_xlfn.XMATCH($M29,'Input| Projects'!$BA$9:$CX$9)),'Calc| Project Costs'!BO$10:BO$1009),0)</f>
        <v>0</v>
      </c>
      <c r="Q29" s="158">
        <f>IFERROR(SUMPRODUCT(_xlfn.CHOOSECOLS('Input| Projects'!$BA$10:$CX$1009,_xlfn.XMATCH($M29,'Input| Projects'!$BA$9:$CX$9)),'Input| Projects'!$AY$10:$AY$1009,'Calc| Project Costs'!BP$10:BP$1009)/SUMPRODUCT(_xlfn.CHOOSECOLS('Input| Projects'!$BA$10:$CX$1009,_xlfn.XMATCH($M29,'Input| Projects'!$BA$9:$CX$9)),'Calc| Project Costs'!BP$10:BP$1009),0)</f>
        <v>0</v>
      </c>
      <c r="R29" s="158">
        <f>IFERROR(SUMPRODUCT(_xlfn.CHOOSECOLS('Input| Projects'!$BA$10:$CX$1009,_xlfn.XMATCH($M29,'Input| Projects'!$BA$9:$CX$9)),'Input| Projects'!$AY$10:$AY$1009,'Calc| Project Costs'!BQ$10:BQ$1009)/SUMPRODUCT(_xlfn.CHOOSECOLS('Input| Projects'!$BA$10:$CX$1009,_xlfn.XMATCH($M29,'Input| Projects'!$BA$9:$CX$9)),'Calc| Project Costs'!BQ$10:BQ$1009),0)</f>
        <v>0</v>
      </c>
      <c r="S29" s="158">
        <f>IFERROR(SUMPRODUCT(_xlfn.CHOOSECOLS('Input| Projects'!$BA$10:$CX$1009,_xlfn.XMATCH($M29,'Input| Projects'!$BA$9:$CX$9)),'Input| Projects'!$AY$10:$AY$1009,'Calc| Project Costs'!BR$10:BR$1009)/SUMPRODUCT(_xlfn.CHOOSECOLS('Input| Projects'!$BA$10:$CX$1009,_xlfn.XMATCH($M29,'Input| Projects'!$BA$9:$CX$9)),'Calc| Project Costs'!BR$10:BR$1009),0)</f>
        <v>0</v>
      </c>
      <c r="T29" s="158">
        <f>IFERROR(SUMPRODUCT(_xlfn.CHOOSECOLS('Input| Projects'!$BA$10:$CX$1009,_xlfn.XMATCH($M29,'Input| Projects'!$BA$9:$CX$9)),'Input| Projects'!$AY$10:$AY$1009,'Calc| Project Costs'!BS$10:BS$1009)/SUMPRODUCT(_xlfn.CHOOSECOLS('Input| Projects'!$BA$10:$CX$1009,_xlfn.XMATCH($M29,'Input| Projects'!$BA$9:$CX$9)),'Calc| Project Costs'!BS$10:BS$1009),0)</f>
        <v>0</v>
      </c>
      <c r="U29" s="79" t="str">
        <f t="shared" si="2"/>
        <v/>
      </c>
    </row>
    <row r="30" spans="1:21" outlineLevel="1" x14ac:dyDescent="0.2">
      <c r="A30" s="15"/>
      <c r="B30" s="123">
        <f t="shared" si="3"/>
        <v>23</v>
      </c>
      <c r="C30" s="125" t="str" cm="1">
        <f t="array" ref="C30">IFERROR(INDEX('Input| Setup'!$F$10:$F$59,SMALL(IF('Input| Setup'!$G$10:$G$59='Input| Setup'!$B$36,ROW('Input| Setup'!$G$10:$G$59)-ROW('Input| Setup'!$G$10)+1),ROWS('Input| Setup'!$G$10:$G32))),"")</f>
        <v/>
      </c>
      <c r="D30" s="158">
        <f>IFERROR(SUMPRODUCT(_xlfn.CHOOSECOLS('Input| Projects'!$BA$10:$CX$1009,_xlfn.XMATCH($C30,'Input| Projects'!$BA$9:$CX$9)),'Input| Projects'!$AY$10:$AY$1009,'Calc| Project Costs'!BM$10:BM$1009)/SUMPRODUCT(_xlfn.CHOOSECOLS('Input| Projects'!$BA$10:$CX$1009,_xlfn.XMATCH($C30,'Input| Projects'!$BA$9:$CX$9)),'Calc| Project Costs'!BM$10:BM$1009),0)</f>
        <v>0</v>
      </c>
      <c r="E30" s="158">
        <f>IFERROR(SUMPRODUCT(_xlfn.CHOOSECOLS('Input| Projects'!$BA$10:$CX$1009,_xlfn.XMATCH($C30,'Input| Projects'!$BA$9:$CX$9)),'Input| Projects'!$AY$10:$AY$1009,'Calc| Project Costs'!BN$10:BN$1009)/SUMPRODUCT(_xlfn.CHOOSECOLS('Input| Projects'!$BA$10:$CX$1009,_xlfn.XMATCH($C30,'Input| Projects'!$BA$9:$CX$9)),'Calc| Project Costs'!BN$10:BN$1009),0)</f>
        <v>0</v>
      </c>
      <c r="F30" s="158">
        <f>IFERROR(SUMPRODUCT(_xlfn.CHOOSECOLS('Input| Projects'!$BA$10:$CX$1009,_xlfn.XMATCH($C30,'Input| Projects'!$BA$9:$CX$9)),'Input| Projects'!$AY$10:$AY$1009,'Calc| Project Costs'!BO$10:BO$1009)/SUMPRODUCT(_xlfn.CHOOSECOLS('Input| Projects'!$BA$10:$CX$1009,_xlfn.XMATCH($C30,'Input| Projects'!$BA$9:$CX$9)),'Calc| Project Costs'!BO$10:BO$1009),0)</f>
        <v>0</v>
      </c>
      <c r="G30" s="158">
        <f>IFERROR(SUMPRODUCT(_xlfn.CHOOSECOLS('Input| Projects'!$BA$10:$CX$1009,_xlfn.XMATCH($C30,'Input| Projects'!$BA$9:$CX$9)),'Input| Projects'!$AY$10:$AY$1009,'Calc| Project Costs'!BP$10:BP$1009)/SUMPRODUCT(_xlfn.CHOOSECOLS('Input| Projects'!$BA$10:$CX$1009,_xlfn.XMATCH($C30,'Input| Projects'!$BA$9:$CX$9)),'Calc| Project Costs'!BP$10:BP$1009),0)</f>
        <v>0</v>
      </c>
      <c r="H30" s="158">
        <f>IFERROR(SUMPRODUCT(_xlfn.CHOOSECOLS('Input| Projects'!$BA$10:$CX$1009,_xlfn.XMATCH($C30,'Input| Projects'!$BA$9:$CX$9)),'Input| Projects'!$AY$10:$AY$1009,'Calc| Project Costs'!BQ$10:BQ$1009)/SUMPRODUCT(_xlfn.CHOOSECOLS('Input| Projects'!$BA$10:$CX$1009,_xlfn.XMATCH($C30,'Input| Projects'!$BA$9:$CX$9)),'Calc| Project Costs'!BQ$10:BQ$1009),0)</f>
        <v>0</v>
      </c>
      <c r="I30" s="158">
        <f>IFERROR(SUMPRODUCT(_xlfn.CHOOSECOLS('Input| Projects'!$BA$10:$CX$1009,_xlfn.XMATCH($C30,'Input| Projects'!$BA$9:$CX$9)),'Input| Projects'!$AY$10:$AY$1009,'Calc| Project Costs'!BR$10:BR$1009)/SUMPRODUCT(_xlfn.CHOOSECOLS('Input| Projects'!$BA$10:$CX$1009,_xlfn.XMATCH($C30,'Input| Projects'!$BA$9:$CX$9)),'Calc| Project Costs'!BR$10:BR$1009),0)</f>
        <v>0</v>
      </c>
      <c r="J30" s="158">
        <f>IFERROR(SUMPRODUCT(_xlfn.CHOOSECOLS('Input| Projects'!$BA$10:$CX$1009,_xlfn.XMATCH($C30,'Input| Projects'!$BA$9:$CX$9)),'Input| Projects'!$AY$10:$AY$1009,'Calc| Project Costs'!BS$10:BS$1009)/SUMPRODUCT(_xlfn.CHOOSECOLS('Input| Projects'!$BA$10:$CX$1009,_xlfn.XMATCH($C30,'Input| Projects'!$BA$9:$CX$9)),'Calc| Project Costs'!BS$10:BS$1009),0)</f>
        <v>0</v>
      </c>
      <c r="K30" s="79" t="str">
        <f t="shared" si="1"/>
        <v/>
      </c>
      <c r="M30" s="125" t="str" cm="1">
        <f t="array" ref="M30">IFERROR(INDEX('Input| Setup'!$F$10:$F$59,SMALL(IF('Input| Setup'!$G$10:$G$59='Input| Setup'!$B$37,ROW('Input| Setup'!$G$10:$G$59)-ROW('Input| Setup'!$G$10)+1),ROWS('Input| Setup'!$G$10:$G32))),"")</f>
        <v/>
      </c>
      <c r="N30" s="158">
        <f>IFERROR(SUMPRODUCT(_xlfn.CHOOSECOLS('Input| Projects'!$BA$10:$CX$1009,_xlfn.XMATCH($M30,'Input| Projects'!$BA$9:$CX$9)),'Input| Projects'!$AY$10:$AY$1009,'Calc| Project Costs'!BM$10:BM$1009)/SUMPRODUCT(_xlfn.CHOOSECOLS('Input| Projects'!$BA$10:$CX$1009,_xlfn.XMATCH($M30,'Input| Projects'!$BA$9:$CX$9)),'Calc| Project Costs'!BM$10:BM$1009),0)</f>
        <v>0</v>
      </c>
      <c r="O30" s="158">
        <f>IFERROR(SUMPRODUCT(_xlfn.CHOOSECOLS('Input| Projects'!$BA$10:$CX$1009,_xlfn.XMATCH($M30,'Input| Projects'!$BA$9:$CX$9)),'Input| Projects'!$AY$10:$AY$1009,'Calc| Project Costs'!BN$10:BN$1009)/SUMPRODUCT(_xlfn.CHOOSECOLS('Input| Projects'!$BA$10:$CX$1009,_xlfn.XMATCH($M30,'Input| Projects'!$BA$9:$CX$9)),'Calc| Project Costs'!BN$10:BN$1009),0)</f>
        <v>0</v>
      </c>
      <c r="P30" s="158">
        <f>IFERROR(SUMPRODUCT(_xlfn.CHOOSECOLS('Input| Projects'!$BA$10:$CX$1009,_xlfn.XMATCH($M30,'Input| Projects'!$BA$9:$CX$9)),'Input| Projects'!$AY$10:$AY$1009,'Calc| Project Costs'!BO$10:BO$1009)/SUMPRODUCT(_xlfn.CHOOSECOLS('Input| Projects'!$BA$10:$CX$1009,_xlfn.XMATCH($M30,'Input| Projects'!$BA$9:$CX$9)),'Calc| Project Costs'!BO$10:BO$1009),0)</f>
        <v>0</v>
      </c>
      <c r="Q30" s="158">
        <f>IFERROR(SUMPRODUCT(_xlfn.CHOOSECOLS('Input| Projects'!$BA$10:$CX$1009,_xlfn.XMATCH($M30,'Input| Projects'!$BA$9:$CX$9)),'Input| Projects'!$AY$10:$AY$1009,'Calc| Project Costs'!BP$10:BP$1009)/SUMPRODUCT(_xlfn.CHOOSECOLS('Input| Projects'!$BA$10:$CX$1009,_xlfn.XMATCH($M30,'Input| Projects'!$BA$9:$CX$9)),'Calc| Project Costs'!BP$10:BP$1009),0)</f>
        <v>0</v>
      </c>
      <c r="R30" s="158">
        <f>IFERROR(SUMPRODUCT(_xlfn.CHOOSECOLS('Input| Projects'!$BA$10:$CX$1009,_xlfn.XMATCH($M30,'Input| Projects'!$BA$9:$CX$9)),'Input| Projects'!$AY$10:$AY$1009,'Calc| Project Costs'!BQ$10:BQ$1009)/SUMPRODUCT(_xlfn.CHOOSECOLS('Input| Projects'!$BA$10:$CX$1009,_xlfn.XMATCH($M30,'Input| Projects'!$BA$9:$CX$9)),'Calc| Project Costs'!BQ$10:BQ$1009),0)</f>
        <v>0</v>
      </c>
      <c r="S30" s="158">
        <f>IFERROR(SUMPRODUCT(_xlfn.CHOOSECOLS('Input| Projects'!$BA$10:$CX$1009,_xlfn.XMATCH($M30,'Input| Projects'!$BA$9:$CX$9)),'Input| Projects'!$AY$10:$AY$1009,'Calc| Project Costs'!BR$10:BR$1009)/SUMPRODUCT(_xlfn.CHOOSECOLS('Input| Projects'!$BA$10:$CX$1009,_xlfn.XMATCH($M30,'Input| Projects'!$BA$9:$CX$9)),'Calc| Project Costs'!BR$10:BR$1009),0)</f>
        <v>0</v>
      </c>
      <c r="T30" s="158">
        <f>IFERROR(SUMPRODUCT(_xlfn.CHOOSECOLS('Input| Projects'!$BA$10:$CX$1009,_xlfn.XMATCH($M30,'Input| Projects'!$BA$9:$CX$9)),'Input| Projects'!$AY$10:$AY$1009,'Calc| Project Costs'!BS$10:BS$1009)/SUMPRODUCT(_xlfn.CHOOSECOLS('Input| Projects'!$BA$10:$CX$1009,_xlfn.XMATCH($M30,'Input| Projects'!$BA$9:$CX$9)),'Calc| Project Costs'!BS$10:BS$1009),0)</f>
        <v>0</v>
      </c>
      <c r="U30" s="79" t="str">
        <f t="shared" si="2"/>
        <v/>
      </c>
    </row>
    <row r="31" spans="1:21" outlineLevel="1" x14ac:dyDescent="0.2">
      <c r="A31" s="15"/>
      <c r="B31" s="123">
        <f t="shared" si="3"/>
        <v>24</v>
      </c>
      <c r="C31" s="125" t="str" cm="1">
        <f t="array" ref="C31">IFERROR(INDEX('Input| Setup'!$F$10:$F$59,SMALL(IF('Input| Setup'!$G$10:$G$59='Input| Setup'!$B$36,ROW('Input| Setup'!$G$10:$G$59)-ROW('Input| Setup'!$G$10)+1),ROWS('Input| Setup'!$G$10:$G33))),"")</f>
        <v/>
      </c>
      <c r="D31" s="158">
        <f>IFERROR(SUMPRODUCT(_xlfn.CHOOSECOLS('Input| Projects'!$BA$10:$CX$1009,_xlfn.XMATCH($C31,'Input| Projects'!$BA$9:$CX$9)),'Input| Projects'!$AY$10:$AY$1009,'Calc| Project Costs'!BM$10:BM$1009)/SUMPRODUCT(_xlfn.CHOOSECOLS('Input| Projects'!$BA$10:$CX$1009,_xlfn.XMATCH($C31,'Input| Projects'!$BA$9:$CX$9)),'Calc| Project Costs'!BM$10:BM$1009),0)</f>
        <v>0</v>
      </c>
      <c r="E31" s="158">
        <f>IFERROR(SUMPRODUCT(_xlfn.CHOOSECOLS('Input| Projects'!$BA$10:$CX$1009,_xlfn.XMATCH($C31,'Input| Projects'!$BA$9:$CX$9)),'Input| Projects'!$AY$10:$AY$1009,'Calc| Project Costs'!BN$10:BN$1009)/SUMPRODUCT(_xlfn.CHOOSECOLS('Input| Projects'!$BA$10:$CX$1009,_xlfn.XMATCH($C31,'Input| Projects'!$BA$9:$CX$9)),'Calc| Project Costs'!BN$10:BN$1009),0)</f>
        <v>0</v>
      </c>
      <c r="F31" s="158">
        <f>IFERROR(SUMPRODUCT(_xlfn.CHOOSECOLS('Input| Projects'!$BA$10:$CX$1009,_xlfn.XMATCH($C31,'Input| Projects'!$BA$9:$CX$9)),'Input| Projects'!$AY$10:$AY$1009,'Calc| Project Costs'!BO$10:BO$1009)/SUMPRODUCT(_xlfn.CHOOSECOLS('Input| Projects'!$BA$10:$CX$1009,_xlfn.XMATCH($C31,'Input| Projects'!$BA$9:$CX$9)),'Calc| Project Costs'!BO$10:BO$1009),0)</f>
        <v>0</v>
      </c>
      <c r="G31" s="158">
        <f>IFERROR(SUMPRODUCT(_xlfn.CHOOSECOLS('Input| Projects'!$BA$10:$CX$1009,_xlfn.XMATCH($C31,'Input| Projects'!$BA$9:$CX$9)),'Input| Projects'!$AY$10:$AY$1009,'Calc| Project Costs'!BP$10:BP$1009)/SUMPRODUCT(_xlfn.CHOOSECOLS('Input| Projects'!$BA$10:$CX$1009,_xlfn.XMATCH($C31,'Input| Projects'!$BA$9:$CX$9)),'Calc| Project Costs'!BP$10:BP$1009),0)</f>
        <v>0</v>
      </c>
      <c r="H31" s="158">
        <f>IFERROR(SUMPRODUCT(_xlfn.CHOOSECOLS('Input| Projects'!$BA$10:$CX$1009,_xlfn.XMATCH($C31,'Input| Projects'!$BA$9:$CX$9)),'Input| Projects'!$AY$10:$AY$1009,'Calc| Project Costs'!BQ$10:BQ$1009)/SUMPRODUCT(_xlfn.CHOOSECOLS('Input| Projects'!$BA$10:$CX$1009,_xlfn.XMATCH($C31,'Input| Projects'!$BA$9:$CX$9)),'Calc| Project Costs'!BQ$10:BQ$1009),0)</f>
        <v>0</v>
      </c>
      <c r="I31" s="158">
        <f>IFERROR(SUMPRODUCT(_xlfn.CHOOSECOLS('Input| Projects'!$BA$10:$CX$1009,_xlfn.XMATCH($C31,'Input| Projects'!$BA$9:$CX$9)),'Input| Projects'!$AY$10:$AY$1009,'Calc| Project Costs'!BR$10:BR$1009)/SUMPRODUCT(_xlfn.CHOOSECOLS('Input| Projects'!$BA$10:$CX$1009,_xlfn.XMATCH($C31,'Input| Projects'!$BA$9:$CX$9)),'Calc| Project Costs'!BR$10:BR$1009),0)</f>
        <v>0</v>
      </c>
      <c r="J31" s="158">
        <f>IFERROR(SUMPRODUCT(_xlfn.CHOOSECOLS('Input| Projects'!$BA$10:$CX$1009,_xlfn.XMATCH($C31,'Input| Projects'!$BA$9:$CX$9)),'Input| Projects'!$AY$10:$AY$1009,'Calc| Project Costs'!BS$10:BS$1009)/SUMPRODUCT(_xlfn.CHOOSECOLS('Input| Projects'!$BA$10:$CX$1009,_xlfn.XMATCH($C31,'Input| Projects'!$BA$9:$CX$9)),'Calc| Project Costs'!BS$10:BS$1009),0)</f>
        <v>0</v>
      </c>
      <c r="K31" s="79" t="str">
        <f t="shared" si="1"/>
        <v/>
      </c>
      <c r="M31" s="125" t="str" cm="1">
        <f t="array" ref="M31">IFERROR(INDEX('Input| Setup'!$F$10:$F$59,SMALL(IF('Input| Setup'!$G$10:$G$59='Input| Setup'!$B$37,ROW('Input| Setup'!$G$10:$G$59)-ROW('Input| Setup'!$G$10)+1),ROWS('Input| Setup'!$G$10:$G33))),"")</f>
        <v/>
      </c>
      <c r="N31" s="158">
        <f>IFERROR(SUMPRODUCT(_xlfn.CHOOSECOLS('Input| Projects'!$BA$10:$CX$1009,_xlfn.XMATCH($M31,'Input| Projects'!$BA$9:$CX$9)),'Input| Projects'!$AY$10:$AY$1009,'Calc| Project Costs'!BM$10:BM$1009)/SUMPRODUCT(_xlfn.CHOOSECOLS('Input| Projects'!$BA$10:$CX$1009,_xlfn.XMATCH($M31,'Input| Projects'!$BA$9:$CX$9)),'Calc| Project Costs'!BM$10:BM$1009),0)</f>
        <v>0</v>
      </c>
      <c r="O31" s="158">
        <f>IFERROR(SUMPRODUCT(_xlfn.CHOOSECOLS('Input| Projects'!$BA$10:$CX$1009,_xlfn.XMATCH($M31,'Input| Projects'!$BA$9:$CX$9)),'Input| Projects'!$AY$10:$AY$1009,'Calc| Project Costs'!BN$10:BN$1009)/SUMPRODUCT(_xlfn.CHOOSECOLS('Input| Projects'!$BA$10:$CX$1009,_xlfn.XMATCH($M31,'Input| Projects'!$BA$9:$CX$9)),'Calc| Project Costs'!BN$10:BN$1009),0)</f>
        <v>0</v>
      </c>
      <c r="P31" s="158">
        <f>IFERROR(SUMPRODUCT(_xlfn.CHOOSECOLS('Input| Projects'!$BA$10:$CX$1009,_xlfn.XMATCH($M31,'Input| Projects'!$BA$9:$CX$9)),'Input| Projects'!$AY$10:$AY$1009,'Calc| Project Costs'!BO$10:BO$1009)/SUMPRODUCT(_xlfn.CHOOSECOLS('Input| Projects'!$BA$10:$CX$1009,_xlfn.XMATCH($M31,'Input| Projects'!$BA$9:$CX$9)),'Calc| Project Costs'!BO$10:BO$1009),0)</f>
        <v>0</v>
      </c>
      <c r="Q31" s="158">
        <f>IFERROR(SUMPRODUCT(_xlfn.CHOOSECOLS('Input| Projects'!$BA$10:$CX$1009,_xlfn.XMATCH($M31,'Input| Projects'!$BA$9:$CX$9)),'Input| Projects'!$AY$10:$AY$1009,'Calc| Project Costs'!BP$10:BP$1009)/SUMPRODUCT(_xlfn.CHOOSECOLS('Input| Projects'!$BA$10:$CX$1009,_xlfn.XMATCH($M31,'Input| Projects'!$BA$9:$CX$9)),'Calc| Project Costs'!BP$10:BP$1009),0)</f>
        <v>0</v>
      </c>
      <c r="R31" s="158">
        <f>IFERROR(SUMPRODUCT(_xlfn.CHOOSECOLS('Input| Projects'!$BA$10:$CX$1009,_xlfn.XMATCH($M31,'Input| Projects'!$BA$9:$CX$9)),'Input| Projects'!$AY$10:$AY$1009,'Calc| Project Costs'!BQ$10:BQ$1009)/SUMPRODUCT(_xlfn.CHOOSECOLS('Input| Projects'!$BA$10:$CX$1009,_xlfn.XMATCH($M31,'Input| Projects'!$BA$9:$CX$9)),'Calc| Project Costs'!BQ$10:BQ$1009),0)</f>
        <v>0</v>
      </c>
      <c r="S31" s="158">
        <f>IFERROR(SUMPRODUCT(_xlfn.CHOOSECOLS('Input| Projects'!$BA$10:$CX$1009,_xlfn.XMATCH($M31,'Input| Projects'!$BA$9:$CX$9)),'Input| Projects'!$AY$10:$AY$1009,'Calc| Project Costs'!BR$10:BR$1009)/SUMPRODUCT(_xlfn.CHOOSECOLS('Input| Projects'!$BA$10:$CX$1009,_xlfn.XMATCH($M31,'Input| Projects'!$BA$9:$CX$9)),'Calc| Project Costs'!BR$10:BR$1009),0)</f>
        <v>0</v>
      </c>
      <c r="T31" s="158">
        <f>IFERROR(SUMPRODUCT(_xlfn.CHOOSECOLS('Input| Projects'!$BA$10:$CX$1009,_xlfn.XMATCH($M31,'Input| Projects'!$BA$9:$CX$9)),'Input| Projects'!$AY$10:$AY$1009,'Calc| Project Costs'!BS$10:BS$1009)/SUMPRODUCT(_xlfn.CHOOSECOLS('Input| Projects'!$BA$10:$CX$1009,_xlfn.XMATCH($M31,'Input| Projects'!$BA$9:$CX$9)),'Calc| Project Costs'!BS$10:BS$1009),0)</f>
        <v>0</v>
      </c>
      <c r="U31" s="79" t="str">
        <f t="shared" si="2"/>
        <v/>
      </c>
    </row>
    <row r="32" spans="1:21" outlineLevel="1" x14ac:dyDescent="0.2">
      <c r="A32" s="15"/>
      <c r="B32" s="123">
        <f t="shared" si="3"/>
        <v>25</v>
      </c>
      <c r="C32" s="125" t="str" cm="1">
        <f t="array" ref="C32">IFERROR(INDEX('Input| Setup'!$F$10:$F$59,SMALL(IF('Input| Setup'!$G$10:$G$59='Input| Setup'!$B$36,ROW('Input| Setup'!$G$10:$G$59)-ROW('Input| Setup'!$G$10)+1),ROWS('Input| Setup'!$G$10:$G34))),"")</f>
        <v/>
      </c>
      <c r="D32" s="158">
        <f>IFERROR(SUMPRODUCT(_xlfn.CHOOSECOLS('Input| Projects'!$BA$10:$CX$1009,_xlfn.XMATCH($C32,'Input| Projects'!$BA$9:$CX$9)),'Input| Projects'!$AY$10:$AY$1009,'Calc| Project Costs'!BM$10:BM$1009)/SUMPRODUCT(_xlfn.CHOOSECOLS('Input| Projects'!$BA$10:$CX$1009,_xlfn.XMATCH($C32,'Input| Projects'!$BA$9:$CX$9)),'Calc| Project Costs'!BM$10:BM$1009),0)</f>
        <v>0</v>
      </c>
      <c r="E32" s="158">
        <f>IFERROR(SUMPRODUCT(_xlfn.CHOOSECOLS('Input| Projects'!$BA$10:$CX$1009,_xlfn.XMATCH($C32,'Input| Projects'!$BA$9:$CX$9)),'Input| Projects'!$AY$10:$AY$1009,'Calc| Project Costs'!BN$10:BN$1009)/SUMPRODUCT(_xlfn.CHOOSECOLS('Input| Projects'!$BA$10:$CX$1009,_xlfn.XMATCH($C32,'Input| Projects'!$BA$9:$CX$9)),'Calc| Project Costs'!BN$10:BN$1009),0)</f>
        <v>0</v>
      </c>
      <c r="F32" s="158">
        <f>IFERROR(SUMPRODUCT(_xlfn.CHOOSECOLS('Input| Projects'!$BA$10:$CX$1009,_xlfn.XMATCH($C32,'Input| Projects'!$BA$9:$CX$9)),'Input| Projects'!$AY$10:$AY$1009,'Calc| Project Costs'!BO$10:BO$1009)/SUMPRODUCT(_xlfn.CHOOSECOLS('Input| Projects'!$BA$10:$CX$1009,_xlfn.XMATCH($C32,'Input| Projects'!$BA$9:$CX$9)),'Calc| Project Costs'!BO$10:BO$1009),0)</f>
        <v>0</v>
      </c>
      <c r="G32" s="158">
        <f>IFERROR(SUMPRODUCT(_xlfn.CHOOSECOLS('Input| Projects'!$BA$10:$CX$1009,_xlfn.XMATCH($C32,'Input| Projects'!$BA$9:$CX$9)),'Input| Projects'!$AY$10:$AY$1009,'Calc| Project Costs'!BP$10:BP$1009)/SUMPRODUCT(_xlfn.CHOOSECOLS('Input| Projects'!$BA$10:$CX$1009,_xlfn.XMATCH($C32,'Input| Projects'!$BA$9:$CX$9)),'Calc| Project Costs'!BP$10:BP$1009),0)</f>
        <v>0</v>
      </c>
      <c r="H32" s="158">
        <f>IFERROR(SUMPRODUCT(_xlfn.CHOOSECOLS('Input| Projects'!$BA$10:$CX$1009,_xlfn.XMATCH($C32,'Input| Projects'!$BA$9:$CX$9)),'Input| Projects'!$AY$10:$AY$1009,'Calc| Project Costs'!BQ$10:BQ$1009)/SUMPRODUCT(_xlfn.CHOOSECOLS('Input| Projects'!$BA$10:$CX$1009,_xlfn.XMATCH($C32,'Input| Projects'!$BA$9:$CX$9)),'Calc| Project Costs'!BQ$10:BQ$1009),0)</f>
        <v>0</v>
      </c>
      <c r="I32" s="158">
        <f>IFERROR(SUMPRODUCT(_xlfn.CHOOSECOLS('Input| Projects'!$BA$10:$CX$1009,_xlfn.XMATCH($C32,'Input| Projects'!$BA$9:$CX$9)),'Input| Projects'!$AY$10:$AY$1009,'Calc| Project Costs'!BR$10:BR$1009)/SUMPRODUCT(_xlfn.CHOOSECOLS('Input| Projects'!$BA$10:$CX$1009,_xlfn.XMATCH($C32,'Input| Projects'!$BA$9:$CX$9)),'Calc| Project Costs'!BR$10:BR$1009),0)</f>
        <v>0</v>
      </c>
      <c r="J32" s="158">
        <f>IFERROR(SUMPRODUCT(_xlfn.CHOOSECOLS('Input| Projects'!$BA$10:$CX$1009,_xlfn.XMATCH($C32,'Input| Projects'!$BA$9:$CX$9)),'Input| Projects'!$AY$10:$AY$1009,'Calc| Project Costs'!BS$10:BS$1009)/SUMPRODUCT(_xlfn.CHOOSECOLS('Input| Projects'!$BA$10:$CX$1009,_xlfn.XMATCH($C32,'Input| Projects'!$BA$9:$CX$9)),'Calc| Project Costs'!BS$10:BS$1009),0)</f>
        <v>0</v>
      </c>
      <c r="K32" s="79" t="str">
        <f t="shared" si="1"/>
        <v/>
      </c>
      <c r="M32" s="125" t="str" cm="1">
        <f t="array" ref="M32">IFERROR(INDEX('Input| Setup'!$F$10:$F$59,SMALL(IF('Input| Setup'!$G$10:$G$59='Input| Setup'!$B$37,ROW('Input| Setup'!$G$10:$G$59)-ROW('Input| Setup'!$G$10)+1),ROWS('Input| Setup'!$G$10:$G34))),"")</f>
        <v/>
      </c>
      <c r="N32" s="158">
        <f>IFERROR(SUMPRODUCT(_xlfn.CHOOSECOLS('Input| Projects'!$BA$10:$CX$1009,_xlfn.XMATCH($M32,'Input| Projects'!$BA$9:$CX$9)),'Input| Projects'!$AY$10:$AY$1009,'Calc| Project Costs'!BM$10:BM$1009)/SUMPRODUCT(_xlfn.CHOOSECOLS('Input| Projects'!$BA$10:$CX$1009,_xlfn.XMATCH($M32,'Input| Projects'!$BA$9:$CX$9)),'Calc| Project Costs'!BM$10:BM$1009),0)</f>
        <v>0</v>
      </c>
      <c r="O32" s="158">
        <f>IFERROR(SUMPRODUCT(_xlfn.CHOOSECOLS('Input| Projects'!$BA$10:$CX$1009,_xlfn.XMATCH($M32,'Input| Projects'!$BA$9:$CX$9)),'Input| Projects'!$AY$10:$AY$1009,'Calc| Project Costs'!BN$10:BN$1009)/SUMPRODUCT(_xlfn.CHOOSECOLS('Input| Projects'!$BA$10:$CX$1009,_xlfn.XMATCH($M32,'Input| Projects'!$BA$9:$CX$9)),'Calc| Project Costs'!BN$10:BN$1009),0)</f>
        <v>0</v>
      </c>
      <c r="P32" s="158">
        <f>IFERROR(SUMPRODUCT(_xlfn.CHOOSECOLS('Input| Projects'!$BA$10:$CX$1009,_xlfn.XMATCH($M32,'Input| Projects'!$BA$9:$CX$9)),'Input| Projects'!$AY$10:$AY$1009,'Calc| Project Costs'!BO$10:BO$1009)/SUMPRODUCT(_xlfn.CHOOSECOLS('Input| Projects'!$BA$10:$CX$1009,_xlfn.XMATCH($M32,'Input| Projects'!$BA$9:$CX$9)),'Calc| Project Costs'!BO$10:BO$1009),0)</f>
        <v>0</v>
      </c>
      <c r="Q32" s="158">
        <f>IFERROR(SUMPRODUCT(_xlfn.CHOOSECOLS('Input| Projects'!$BA$10:$CX$1009,_xlfn.XMATCH($M32,'Input| Projects'!$BA$9:$CX$9)),'Input| Projects'!$AY$10:$AY$1009,'Calc| Project Costs'!BP$10:BP$1009)/SUMPRODUCT(_xlfn.CHOOSECOLS('Input| Projects'!$BA$10:$CX$1009,_xlfn.XMATCH($M32,'Input| Projects'!$BA$9:$CX$9)),'Calc| Project Costs'!BP$10:BP$1009),0)</f>
        <v>0</v>
      </c>
      <c r="R32" s="158">
        <f>IFERROR(SUMPRODUCT(_xlfn.CHOOSECOLS('Input| Projects'!$BA$10:$CX$1009,_xlfn.XMATCH($M32,'Input| Projects'!$BA$9:$CX$9)),'Input| Projects'!$AY$10:$AY$1009,'Calc| Project Costs'!BQ$10:BQ$1009)/SUMPRODUCT(_xlfn.CHOOSECOLS('Input| Projects'!$BA$10:$CX$1009,_xlfn.XMATCH($M32,'Input| Projects'!$BA$9:$CX$9)),'Calc| Project Costs'!BQ$10:BQ$1009),0)</f>
        <v>0</v>
      </c>
      <c r="S32" s="158">
        <f>IFERROR(SUMPRODUCT(_xlfn.CHOOSECOLS('Input| Projects'!$BA$10:$CX$1009,_xlfn.XMATCH($M32,'Input| Projects'!$BA$9:$CX$9)),'Input| Projects'!$AY$10:$AY$1009,'Calc| Project Costs'!BR$10:BR$1009)/SUMPRODUCT(_xlfn.CHOOSECOLS('Input| Projects'!$BA$10:$CX$1009,_xlfn.XMATCH($M32,'Input| Projects'!$BA$9:$CX$9)),'Calc| Project Costs'!BR$10:BR$1009),0)</f>
        <v>0</v>
      </c>
      <c r="T32" s="158">
        <f>IFERROR(SUMPRODUCT(_xlfn.CHOOSECOLS('Input| Projects'!$BA$10:$CX$1009,_xlfn.XMATCH($M32,'Input| Projects'!$BA$9:$CX$9)),'Input| Projects'!$AY$10:$AY$1009,'Calc| Project Costs'!BS$10:BS$1009)/SUMPRODUCT(_xlfn.CHOOSECOLS('Input| Projects'!$BA$10:$CX$1009,_xlfn.XMATCH($M32,'Input| Projects'!$BA$9:$CX$9)),'Calc| Project Costs'!BS$10:BS$1009),0)</f>
        <v>0</v>
      </c>
      <c r="U32" s="79" t="str">
        <f t="shared" si="2"/>
        <v/>
      </c>
    </row>
    <row r="33" spans="1:21" outlineLevel="1" x14ac:dyDescent="0.2">
      <c r="A33" s="15"/>
      <c r="B33" s="123">
        <f t="shared" si="3"/>
        <v>26</v>
      </c>
      <c r="C33" s="125" t="str" cm="1">
        <f t="array" ref="C33">IFERROR(INDEX('Input| Setup'!$F$10:$F$59,SMALL(IF('Input| Setup'!$G$10:$G$59='Input| Setup'!$B$36,ROW('Input| Setup'!$G$10:$G$59)-ROW('Input| Setup'!$G$10)+1),ROWS('Input| Setup'!$G$10:$G35))),"")</f>
        <v/>
      </c>
      <c r="D33" s="158">
        <f>IFERROR(SUMPRODUCT(_xlfn.CHOOSECOLS('Input| Projects'!$BA$10:$CX$1009,_xlfn.XMATCH($C33,'Input| Projects'!$BA$9:$CX$9)),'Input| Projects'!$AY$10:$AY$1009,'Calc| Project Costs'!BM$10:BM$1009)/SUMPRODUCT(_xlfn.CHOOSECOLS('Input| Projects'!$BA$10:$CX$1009,_xlfn.XMATCH($C33,'Input| Projects'!$BA$9:$CX$9)),'Calc| Project Costs'!BM$10:BM$1009),0)</f>
        <v>0</v>
      </c>
      <c r="E33" s="158">
        <f>IFERROR(SUMPRODUCT(_xlfn.CHOOSECOLS('Input| Projects'!$BA$10:$CX$1009,_xlfn.XMATCH($C33,'Input| Projects'!$BA$9:$CX$9)),'Input| Projects'!$AY$10:$AY$1009,'Calc| Project Costs'!BN$10:BN$1009)/SUMPRODUCT(_xlfn.CHOOSECOLS('Input| Projects'!$BA$10:$CX$1009,_xlfn.XMATCH($C33,'Input| Projects'!$BA$9:$CX$9)),'Calc| Project Costs'!BN$10:BN$1009),0)</f>
        <v>0</v>
      </c>
      <c r="F33" s="158">
        <f>IFERROR(SUMPRODUCT(_xlfn.CHOOSECOLS('Input| Projects'!$BA$10:$CX$1009,_xlfn.XMATCH($C33,'Input| Projects'!$BA$9:$CX$9)),'Input| Projects'!$AY$10:$AY$1009,'Calc| Project Costs'!BO$10:BO$1009)/SUMPRODUCT(_xlfn.CHOOSECOLS('Input| Projects'!$BA$10:$CX$1009,_xlfn.XMATCH($C33,'Input| Projects'!$BA$9:$CX$9)),'Calc| Project Costs'!BO$10:BO$1009),0)</f>
        <v>0</v>
      </c>
      <c r="G33" s="158">
        <f>IFERROR(SUMPRODUCT(_xlfn.CHOOSECOLS('Input| Projects'!$BA$10:$CX$1009,_xlfn.XMATCH($C33,'Input| Projects'!$BA$9:$CX$9)),'Input| Projects'!$AY$10:$AY$1009,'Calc| Project Costs'!BP$10:BP$1009)/SUMPRODUCT(_xlfn.CHOOSECOLS('Input| Projects'!$BA$10:$CX$1009,_xlfn.XMATCH($C33,'Input| Projects'!$BA$9:$CX$9)),'Calc| Project Costs'!BP$10:BP$1009),0)</f>
        <v>0</v>
      </c>
      <c r="H33" s="158">
        <f>IFERROR(SUMPRODUCT(_xlfn.CHOOSECOLS('Input| Projects'!$BA$10:$CX$1009,_xlfn.XMATCH($C33,'Input| Projects'!$BA$9:$CX$9)),'Input| Projects'!$AY$10:$AY$1009,'Calc| Project Costs'!BQ$10:BQ$1009)/SUMPRODUCT(_xlfn.CHOOSECOLS('Input| Projects'!$BA$10:$CX$1009,_xlfn.XMATCH($C33,'Input| Projects'!$BA$9:$CX$9)),'Calc| Project Costs'!BQ$10:BQ$1009),0)</f>
        <v>0</v>
      </c>
      <c r="I33" s="158">
        <f>IFERROR(SUMPRODUCT(_xlfn.CHOOSECOLS('Input| Projects'!$BA$10:$CX$1009,_xlfn.XMATCH($C33,'Input| Projects'!$BA$9:$CX$9)),'Input| Projects'!$AY$10:$AY$1009,'Calc| Project Costs'!BR$10:BR$1009)/SUMPRODUCT(_xlfn.CHOOSECOLS('Input| Projects'!$BA$10:$CX$1009,_xlfn.XMATCH($C33,'Input| Projects'!$BA$9:$CX$9)),'Calc| Project Costs'!BR$10:BR$1009),0)</f>
        <v>0</v>
      </c>
      <c r="J33" s="158">
        <f>IFERROR(SUMPRODUCT(_xlfn.CHOOSECOLS('Input| Projects'!$BA$10:$CX$1009,_xlfn.XMATCH($C33,'Input| Projects'!$BA$9:$CX$9)),'Input| Projects'!$AY$10:$AY$1009,'Calc| Project Costs'!BS$10:BS$1009)/SUMPRODUCT(_xlfn.CHOOSECOLS('Input| Projects'!$BA$10:$CX$1009,_xlfn.XMATCH($C33,'Input| Projects'!$BA$9:$CX$9)),'Calc| Project Costs'!BS$10:BS$1009),0)</f>
        <v>0</v>
      </c>
      <c r="K33" s="79" t="str">
        <f t="shared" si="1"/>
        <v/>
      </c>
      <c r="M33" s="125" t="str" cm="1">
        <f t="array" ref="M33">IFERROR(INDEX('Input| Setup'!$F$10:$F$59,SMALL(IF('Input| Setup'!$G$10:$G$59='Input| Setup'!$B$37,ROW('Input| Setup'!$G$10:$G$59)-ROW('Input| Setup'!$G$10)+1),ROWS('Input| Setup'!$G$10:$G35))),"")</f>
        <v/>
      </c>
      <c r="N33" s="158">
        <f>IFERROR(SUMPRODUCT(_xlfn.CHOOSECOLS('Input| Projects'!$BA$10:$CX$1009,_xlfn.XMATCH($M33,'Input| Projects'!$BA$9:$CX$9)),'Input| Projects'!$AY$10:$AY$1009,'Calc| Project Costs'!BM$10:BM$1009)/SUMPRODUCT(_xlfn.CHOOSECOLS('Input| Projects'!$BA$10:$CX$1009,_xlfn.XMATCH($M33,'Input| Projects'!$BA$9:$CX$9)),'Calc| Project Costs'!BM$10:BM$1009),0)</f>
        <v>0</v>
      </c>
      <c r="O33" s="158">
        <f>IFERROR(SUMPRODUCT(_xlfn.CHOOSECOLS('Input| Projects'!$BA$10:$CX$1009,_xlfn.XMATCH($M33,'Input| Projects'!$BA$9:$CX$9)),'Input| Projects'!$AY$10:$AY$1009,'Calc| Project Costs'!BN$10:BN$1009)/SUMPRODUCT(_xlfn.CHOOSECOLS('Input| Projects'!$BA$10:$CX$1009,_xlfn.XMATCH($M33,'Input| Projects'!$BA$9:$CX$9)),'Calc| Project Costs'!BN$10:BN$1009),0)</f>
        <v>0</v>
      </c>
      <c r="P33" s="158">
        <f>IFERROR(SUMPRODUCT(_xlfn.CHOOSECOLS('Input| Projects'!$BA$10:$CX$1009,_xlfn.XMATCH($M33,'Input| Projects'!$BA$9:$CX$9)),'Input| Projects'!$AY$10:$AY$1009,'Calc| Project Costs'!BO$10:BO$1009)/SUMPRODUCT(_xlfn.CHOOSECOLS('Input| Projects'!$BA$10:$CX$1009,_xlfn.XMATCH($M33,'Input| Projects'!$BA$9:$CX$9)),'Calc| Project Costs'!BO$10:BO$1009),0)</f>
        <v>0</v>
      </c>
      <c r="Q33" s="158">
        <f>IFERROR(SUMPRODUCT(_xlfn.CHOOSECOLS('Input| Projects'!$BA$10:$CX$1009,_xlfn.XMATCH($M33,'Input| Projects'!$BA$9:$CX$9)),'Input| Projects'!$AY$10:$AY$1009,'Calc| Project Costs'!BP$10:BP$1009)/SUMPRODUCT(_xlfn.CHOOSECOLS('Input| Projects'!$BA$10:$CX$1009,_xlfn.XMATCH($M33,'Input| Projects'!$BA$9:$CX$9)),'Calc| Project Costs'!BP$10:BP$1009),0)</f>
        <v>0</v>
      </c>
      <c r="R33" s="158">
        <f>IFERROR(SUMPRODUCT(_xlfn.CHOOSECOLS('Input| Projects'!$BA$10:$CX$1009,_xlfn.XMATCH($M33,'Input| Projects'!$BA$9:$CX$9)),'Input| Projects'!$AY$10:$AY$1009,'Calc| Project Costs'!BQ$10:BQ$1009)/SUMPRODUCT(_xlfn.CHOOSECOLS('Input| Projects'!$BA$10:$CX$1009,_xlfn.XMATCH($M33,'Input| Projects'!$BA$9:$CX$9)),'Calc| Project Costs'!BQ$10:BQ$1009),0)</f>
        <v>0</v>
      </c>
      <c r="S33" s="158">
        <f>IFERROR(SUMPRODUCT(_xlfn.CHOOSECOLS('Input| Projects'!$BA$10:$CX$1009,_xlfn.XMATCH($M33,'Input| Projects'!$BA$9:$CX$9)),'Input| Projects'!$AY$10:$AY$1009,'Calc| Project Costs'!BR$10:BR$1009)/SUMPRODUCT(_xlfn.CHOOSECOLS('Input| Projects'!$BA$10:$CX$1009,_xlfn.XMATCH($M33,'Input| Projects'!$BA$9:$CX$9)),'Calc| Project Costs'!BR$10:BR$1009),0)</f>
        <v>0</v>
      </c>
      <c r="T33" s="158">
        <f>IFERROR(SUMPRODUCT(_xlfn.CHOOSECOLS('Input| Projects'!$BA$10:$CX$1009,_xlfn.XMATCH($M33,'Input| Projects'!$BA$9:$CX$9)),'Input| Projects'!$AY$10:$AY$1009,'Calc| Project Costs'!BS$10:BS$1009)/SUMPRODUCT(_xlfn.CHOOSECOLS('Input| Projects'!$BA$10:$CX$1009,_xlfn.XMATCH($M33,'Input| Projects'!$BA$9:$CX$9)),'Calc| Project Costs'!BS$10:BS$1009),0)</f>
        <v>0</v>
      </c>
      <c r="U33" s="79" t="str">
        <f t="shared" si="2"/>
        <v/>
      </c>
    </row>
    <row r="34" spans="1:21" outlineLevel="1" x14ac:dyDescent="0.2">
      <c r="A34" s="15"/>
      <c r="B34" s="123">
        <f t="shared" si="3"/>
        <v>27</v>
      </c>
      <c r="C34" s="125" t="str" cm="1">
        <f t="array" ref="C34">IFERROR(INDEX('Input| Setup'!$F$10:$F$59,SMALL(IF('Input| Setup'!$G$10:$G$59='Input| Setup'!$B$36,ROW('Input| Setup'!$G$10:$G$59)-ROW('Input| Setup'!$G$10)+1),ROWS('Input| Setup'!$G$10:$G36))),"")</f>
        <v/>
      </c>
      <c r="D34" s="158">
        <f>IFERROR(SUMPRODUCT(_xlfn.CHOOSECOLS('Input| Projects'!$BA$10:$CX$1009,_xlfn.XMATCH($C34,'Input| Projects'!$BA$9:$CX$9)),'Input| Projects'!$AY$10:$AY$1009,'Calc| Project Costs'!BM$10:BM$1009)/SUMPRODUCT(_xlfn.CHOOSECOLS('Input| Projects'!$BA$10:$CX$1009,_xlfn.XMATCH($C34,'Input| Projects'!$BA$9:$CX$9)),'Calc| Project Costs'!BM$10:BM$1009),0)</f>
        <v>0</v>
      </c>
      <c r="E34" s="158">
        <f>IFERROR(SUMPRODUCT(_xlfn.CHOOSECOLS('Input| Projects'!$BA$10:$CX$1009,_xlfn.XMATCH($C34,'Input| Projects'!$BA$9:$CX$9)),'Input| Projects'!$AY$10:$AY$1009,'Calc| Project Costs'!BN$10:BN$1009)/SUMPRODUCT(_xlfn.CHOOSECOLS('Input| Projects'!$BA$10:$CX$1009,_xlfn.XMATCH($C34,'Input| Projects'!$BA$9:$CX$9)),'Calc| Project Costs'!BN$10:BN$1009),0)</f>
        <v>0</v>
      </c>
      <c r="F34" s="158">
        <f>IFERROR(SUMPRODUCT(_xlfn.CHOOSECOLS('Input| Projects'!$BA$10:$CX$1009,_xlfn.XMATCH($C34,'Input| Projects'!$BA$9:$CX$9)),'Input| Projects'!$AY$10:$AY$1009,'Calc| Project Costs'!BO$10:BO$1009)/SUMPRODUCT(_xlfn.CHOOSECOLS('Input| Projects'!$BA$10:$CX$1009,_xlfn.XMATCH($C34,'Input| Projects'!$BA$9:$CX$9)),'Calc| Project Costs'!BO$10:BO$1009),0)</f>
        <v>0</v>
      </c>
      <c r="G34" s="158">
        <f>IFERROR(SUMPRODUCT(_xlfn.CHOOSECOLS('Input| Projects'!$BA$10:$CX$1009,_xlfn.XMATCH($C34,'Input| Projects'!$BA$9:$CX$9)),'Input| Projects'!$AY$10:$AY$1009,'Calc| Project Costs'!BP$10:BP$1009)/SUMPRODUCT(_xlfn.CHOOSECOLS('Input| Projects'!$BA$10:$CX$1009,_xlfn.XMATCH($C34,'Input| Projects'!$BA$9:$CX$9)),'Calc| Project Costs'!BP$10:BP$1009),0)</f>
        <v>0</v>
      </c>
      <c r="H34" s="158">
        <f>IFERROR(SUMPRODUCT(_xlfn.CHOOSECOLS('Input| Projects'!$BA$10:$CX$1009,_xlfn.XMATCH($C34,'Input| Projects'!$BA$9:$CX$9)),'Input| Projects'!$AY$10:$AY$1009,'Calc| Project Costs'!BQ$10:BQ$1009)/SUMPRODUCT(_xlfn.CHOOSECOLS('Input| Projects'!$BA$10:$CX$1009,_xlfn.XMATCH($C34,'Input| Projects'!$BA$9:$CX$9)),'Calc| Project Costs'!BQ$10:BQ$1009),0)</f>
        <v>0</v>
      </c>
      <c r="I34" s="158">
        <f>IFERROR(SUMPRODUCT(_xlfn.CHOOSECOLS('Input| Projects'!$BA$10:$CX$1009,_xlfn.XMATCH($C34,'Input| Projects'!$BA$9:$CX$9)),'Input| Projects'!$AY$10:$AY$1009,'Calc| Project Costs'!BR$10:BR$1009)/SUMPRODUCT(_xlfn.CHOOSECOLS('Input| Projects'!$BA$10:$CX$1009,_xlfn.XMATCH($C34,'Input| Projects'!$BA$9:$CX$9)),'Calc| Project Costs'!BR$10:BR$1009),0)</f>
        <v>0</v>
      </c>
      <c r="J34" s="158">
        <f>IFERROR(SUMPRODUCT(_xlfn.CHOOSECOLS('Input| Projects'!$BA$10:$CX$1009,_xlfn.XMATCH($C34,'Input| Projects'!$BA$9:$CX$9)),'Input| Projects'!$AY$10:$AY$1009,'Calc| Project Costs'!BS$10:BS$1009)/SUMPRODUCT(_xlfn.CHOOSECOLS('Input| Projects'!$BA$10:$CX$1009,_xlfn.XMATCH($C34,'Input| Projects'!$BA$9:$CX$9)),'Calc| Project Costs'!BS$10:BS$1009),0)</f>
        <v>0</v>
      </c>
      <c r="K34" s="79" t="str">
        <f t="shared" si="1"/>
        <v/>
      </c>
      <c r="M34" s="125" t="str" cm="1">
        <f t="array" ref="M34">IFERROR(INDEX('Input| Setup'!$F$10:$F$59,SMALL(IF('Input| Setup'!$G$10:$G$59='Input| Setup'!$B$37,ROW('Input| Setup'!$G$10:$G$59)-ROW('Input| Setup'!$G$10)+1),ROWS('Input| Setup'!$G$10:$G36))),"")</f>
        <v/>
      </c>
      <c r="N34" s="158">
        <f>IFERROR(SUMPRODUCT(_xlfn.CHOOSECOLS('Input| Projects'!$BA$10:$CX$1009,_xlfn.XMATCH($M34,'Input| Projects'!$BA$9:$CX$9)),'Input| Projects'!$AY$10:$AY$1009,'Calc| Project Costs'!BM$10:BM$1009)/SUMPRODUCT(_xlfn.CHOOSECOLS('Input| Projects'!$BA$10:$CX$1009,_xlfn.XMATCH($M34,'Input| Projects'!$BA$9:$CX$9)),'Calc| Project Costs'!BM$10:BM$1009),0)</f>
        <v>0</v>
      </c>
      <c r="O34" s="158">
        <f>IFERROR(SUMPRODUCT(_xlfn.CHOOSECOLS('Input| Projects'!$BA$10:$CX$1009,_xlfn.XMATCH($M34,'Input| Projects'!$BA$9:$CX$9)),'Input| Projects'!$AY$10:$AY$1009,'Calc| Project Costs'!BN$10:BN$1009)/SUMPRODUCT(_xlfn.CHOOSECOLS('Input| Projects'!$BA$10:$CX$1009,_xlfn.XMATCH($M34,'Input| Projects'!$BA$9:$CX$9)),'Calc| Project Costs'!BN$10:BN$1009),0)</f>
        <v>0</v>
      </c>
      <c r="P34" s="158">
        <f>IFERROR(SUMPRODUCT(_xlfn.CHOOSECOLS('Input| Projects'!$BA$10:$CX$1009,_xlfn.XMATCH($M34,'Input| Projects'!$BA$9:$CX$9)),'Input| Projects'!$AY$10:$AY$1009,'Calc| Project Costs'!BO$10:BO$1009)/SUMPRODUCT(_xlfn.CHOOSECOLS('Input| Projects'!$BA$10:$CX$1009,_xlfn.XMATCH($M34,'Input| Projects'!$BA$9:$CX$9)),'Calc| Project Costs'!BO$10:BO$1009),0)</f>
        <v>0</v>
      </c>
      <c r="Q34" s="158">
        <f>IFERROR(SUMPRODUCT(_xlfn.CHOOSECOLS('Input| Projects'!$BA$10:$CX$1009,_xlfn.XMATCH($M34,'Input| Projects'!$BA$9:$CX$9)),'Input| Projects'!$AY$10:$AY$1009,'Calc| Project Costs'!BP$10:BP$1009)/SUMPRODUCT(_xlfn.CHOOSECOLS('Input| Projects'!$BA$10:$CX$1009,_xlfn.XMATCH($M34,'Input| Projects'!$BA$9:$CX$9)),'Calc| Project Costs'!BP$10:BP$1009),0)</f>
        <v>0</v>
      </c>
      <c r="R34" s="158">
        <f>IFERROR(SUMPRODUCT(_xlfn.CHOOSECOLS('Input| Projects'!$BA$10:$CX$1009,_xlfn.XMATCH($M34,'Input| Projects'!$BA$9:$CX$9)),'Input| Projects'!$AY$10:$AY$1009,'Calc| Project Costs'!BQ$10:BQ$1009)/SUMPRODUCT(_xlfn.CHOOSECOLS('Input| Projects'!$BA$10:$CX$1009,_xlfn.XMATCH($M34,'Input| Projects'!$BA$9:$CX$9)),'Calc| Project Costs'!BQ$10:BQ$1009),0)</f>
        <v>0</v>
      </c>
      <c r="S34" s="158">
        <f>IFERROR(SUMPRODUCT(_xlfn.CHOOSECOLS('Input| Projects'!$BA$10:$CX$1009,_xlfn.XMATCH($M34,'Input| Projects'!$BA$9:$CX$9)),'Input| Projects'!$AY$10:$AY$1009,'Calc| Project Costs'!BR$10:BR$1009)/SUMPRODUCT(_xlfn.CHOOSECOLS('Input| Projects'!$BA$10:$CX$1009,_xlfn.XMATCH($M34,'Input| Projects'!$BA$9:$CX$9)),'Calc| Project Costs'!BR$10:BR$1009),0)</f>
        <v>0</v>
      </c>
      <c r="T34" s="158">
        <f>IFERROR(SUMPRODUCT(_xlfn.CHOOSECOLS('Input| Projects'!$BA$10:$CX$1009,_xlfn.XMATCH($M34,'Input| Projects'!$BA$9:$CX$9)),'Input| Projects'!$AY$10:$AY$1009,'Calc| Project Costs'!BS$10:BS$1009)/SUMPRODUCT(_xlfn.CHOOSECOLS('Input| Projects'!$BA$10:$CX$1009,_xlfn.XMATCH($M34,'Input| Projects'!$BA$9:$CX$9)),'Calc| Project Costs'!BS$10:BS$1009),0)</f>
        <v>0</v>
      </c>
      <c r="U34" s="79" t="str">
        <f t="shared" si="2"/>
        <v/>
      </c>
    </row>
    <row r="35" spans="1:21" outlineLevel="1" x14ac:dyDescent="0.2">
      <c r="A35" s="15"/>
      <c r="B35" s="123">
        <f t="shared" si="3"/>
        <v>28</v>
      </c>
      <c r="C35" s="125" t="str" cm="1">
        <f t="array" ref="C35">IFERROR(INDEX('Input| Setup'!$F$10:$F$59,SMALL(IF('Input| Setup'!$G$10:$G$59='Input| Setup'!$B$36,ROW('Input| Setup'!$G$10:$G$59)-ROW('Input| Setup'!$G$10)+1),ROWS('Input| Setup'!$G$10:$G37))),"")</f>
        <v/>
      </c>
      <c r="D35" s="158">
        <f>IFERROR(SUMPRODUCT(_xlfn.CHOOSECOLS('Input| Projects'!$BA$10:$CX$1009,_xlfn.XMATCH($C35,'Input| Projects'!$BA$9:$CX$9)),'Input| Projects'!$AY$10:$AY$1009,'Calc| Project Costs'!BM$10:BM$1009)/SUMPRODUCT(_xlfn.CHOOSECOLS('Input| Projects'!$BA$10:$CX$1009,_xlfn.XMATCH($C35,'Input| Projects'!$BA$9:$CX$9)),'Calc| Project Costs'!BM$10:BM$1009),0)</f>
        <v>0</v>
      </c>
      <c r="E35" s="158">
        <f>IFERROR(SUMPRODUCT(_xlfn.CHOOSECOLS('Input| Projects'!$BA$10:$CX$1009,_xlfn.XMATCH($C35,'Input| Projects'!$BA$9:$CX$9)),'Input| Projects'!$AY$10:$AY$1009,'Calc| Project Costs'!BN$10:BN$1009)/SUMPRODUCT(_xlfn.CHOOSECOLS('Input| Projects'!$BA$10:$CX$1009,_xlfn.XMATCH($C35,'Input| Projects'!$BA$9:$CX$9)),'Calc| Project Costs'!BN$10:BN$1009),0)</f>
        <v>0</v>
      </c>
      <c r="F35" s="158">
        <f>IFERROR(SUMPRODUCT(_xlfn.CHOOSECOLS('Input| Projects'!$BA$10:$CX$1009,_xlfn.XMATCH($C35,'Input| Projects'!$BA$9:$CX$9)),'Input| Projects'!$AY$10:$AY$1009,'Calc| Project Costs'!BO$10:BO$1009)/SUMPRODUCT(_xlfn.CHOOSECOLS('Input| Projects'!$BA$10:$CX$1009,_xlfn.XMATCH($C35,'Input| Projects'!$BA$9:$CX$9)),'Calc| Project Costs'!BO$10:BO$1009),0)</f>
        <v>0</v>
      </c>
      <c r="G35" s="158">
        <f>IFERROR(SUMPRODUCT(_xlfn.CHOOSECOLS('Input| Projects'!$BA$10:$CX$1009,_xlfn.XMATCH($C35,'Input| Projects'!$BA$9:$CX$9)),'Input| Projects'!$AY$10:$AY$1009,'Calc| Project Costs'!BP$10:BP$1009)/SUMPRODUCT(_xlfn.CHOOSECOLS('Input| Projects'!$BA$10:$CX$1009,_xlfn.XMATCH($C35,'Input| Projects'!$BA$9:$CX$9)),'Calc| Project Costs'!BP$10:BP$1009),0)</f>
        <v>0</v>
      </c>
      <c r="H35" s="158">
        <f>IFERROR(SUMPRODUCT(_xlfn.CHOOSECOLS('Input| Projects'!$BA$10:$CX$1009,_xlfn.XMATCH($C35,'Input| Projects'!$BA$9:$CX$9)),'Input| Projects'!$AY$10:$AY$1009,'Calc| Project Costs'!BQ$10:BQ$1009)/SUMPRODUCT(_xlfn.CHOOSECOLS('Input| Projects'!$BA$10:$CX$1009,_xlfn.XMATCH($C35,'Input| Projects'!$BA$9:$CX$9)),'Calc| Project Costs'!BQ$10:BQ$1009),0)</f>
        <v>0</v>
      </c>
      <c r="I35" s="158">
        <f>IFERROR(SUMPRODUCT(_xlfn.CHOOSECOLS('Input| Projects'!$BA$10:$CX$1009,_xlfn.XMATCH($C35,'Input| Projects'!$BA$9:$CX$9)),'Input| Projects'!$AY$10:$AY$1009,'Calc| Project Costs'!BR$10:BR$1009)/SUMPRODUCT(_xlfn.CHOOSECOLS('Input| Projects'!$BA$10:$CX$1009,_xlfn.XMATCH($C35,'Input| Projects'!$BA$9:$CX$9)),'Calc| Project Costs'!BR$10:BR$1009),0)</f>
        <v>0</v>
      </c>
      <c r="J35" s="158">
        <f>IFERROR(SUMPRODUCT(_xlfn.CHOOSECOLS('Input| Projects'!$BA$10:$CX$1009,_xlfn.XMATCH($C35,'Input| Projects'!$BA$9:$CX$9)),'Input| Projects'!$AY$10:$AY$1009,'Calc| Project Costs'!BS$10:BS$1009)/SUMPRODUCT(_xlfn.CHOOSECOLS('Input| Projects'!$BA$10:$CX$1009,_xlfn.XMATCH($C35,'Input| Projects'!$BA$9:$CX$9)),'Calc| Project Costs'!BS$10:BS$1009),0)</f>
        <v>0</v>
      </c>
      <c r="K35" s="79" t="str">
        <f t="shared" si="1"/>
        <v/>
      </c>
      <c r="M35" s="125" t="str" cm="1">
        <f t="array" ref="M35">IFERROR(INDEX('Input| Setup'!$F$10:$F$59,SMALL(IF('Input| Setup'!$G$10:$G$59='Input| Setup'!$B$37,ROW('Input| Setup'!$G$10:$G$59)-ROW('Input| Setup'!$G$10)+1),ROWS('Input| Setup'!$G$10:$G37))),"")</f>
        <v/>
      </c>
      <c r="N35" s="158">
        <f>IFERROR(SUMPRODUCT(_xlfn.CHOOSECOLS('Input| Projects'!$BA$10:$CX$1009,_xlfn.XMATCH($M35,'Input| Projects'!$BA$9:$CX$9)),'Input| Projects'!$AY$10:$AY$1009,'Calc| Project Costs'!BM$10:BM$1009)/SUMPRODUCT(_xlfn.CHOOSECOLS('Input| Projects'!$BA$10:$CX$1009,_xlfn.XMATCH($M35,'Input| Projects'!$BA$9:$CX$9)),'Calc| Project Costs'!BM$10:BM$1009),0)</f>
        <v>0</v>
      </c>
      <c r="O35" s="158">
        <f>IFERROR(SUMPRODUCT(_xlfn.CHOOSECOLS('Input| Projects'!$BA$10:$CX$1009,_xlfn.XMATCH($M35,'Input| Projects'!$BA$9:$CX$9)),'Input| Projects'!$AY$10:$AY$1009,'Calc| Project Costs'!BN$10:BN$1009)/SUMPRODUCT(_xlfn.CHOOSECOLS('Input| Projects'!$BA$10:$CX$1009,_xlfn.XMATCH($M35,'Input| Projects'!$BA$9:$CX$9)),'Calc| Project Costs'!BN$10:BN$1009),0)</f>
        <v>0</v>
      </c>
      <c r="P35" s="158">
        <f>IFERROR(SUMPRODUCT(_xlfn.CHOOSECOLS('Input| Projects'!$BA$10:$CX$1009,_xlfn.XMATCH($M35,'Input| Projects'!$BA$9:$CX$9)),'Input| Projects'!$AY$10:$AY$1009,'Calc| Project Costs'!BO$10:BO$1009)/SUMPRODUCT(_xlfn.CHOOSECOLS('Input| Projects'!$BA$10:$CX$1009,_xlfn.XMATCH($M35,'Input| Projects'!$BA$9:$CX$9)),'Calc| Project Costs'!BO$10:BO$1009),0)</f>
        <v>0</v>
      </c>
      <c r="Q35" s="158">
        <f>IFERROR(SUMPRODUCT(_xlfn.CHOOSECOLS('Input| Projects'!$BA$10:$CX$1009,_xlfn.XMATCH($M35,'Input| Projects'!$BA$9:$CX$9)),'Input| Projects'!$AY$10:$AY$1009,'Calc| Project Costs'!BP$10:BP$1009)/SUMPRODUCT(_xlfn.CHOOSECOLS('Input| Projects'!$BA$10:$CX$1009,_xlfn.XMATCH($M35,'Input| Projects'!$BA$9:$CX$9)),'Calc| Project Costs'!BP$10:BP$1009),0)</f>
        <v>0</v>
      </c>
      <c r="R35" s="158">
        <f>IFERROR(SUMPRODUCT(_xlfn.CHOOSECOLS('Input| Projects'!$BA$10:$CX$1009,_xlfn.XMATCH($M35,'Input| Projects'!$BA$9:$CX$9)),'Input| Projects'!$AY$10:$AY$1009,'Calc| Project Costs'!BQ$10:BQ$1009)/SUMPRODUCT(_xlfn.CHOOSECOLS('Input| Projects'!$BA$10:$CX$1009,_xlfn.XMATCH($M35,'Input| Projects'!$BA$9:$CX$9)),'Calc| Project Costs'!BQ$10:BQ$1009),0)</f>
        <v>0</v>
      </c>
      <c r="S35" s="158">
        <f>IFERROR(SUMPRODUCT(_xlfn.CHOOSECOLS('Input| Projects'!$BA$10:$CX$1009,_xlfn.XMATCH($M35,'Input| Projects'!$BA$9:$CX$9)),'Input| Projects'!$AY$10:$AY$1009,'Calc| Project Costs'!BR$10:BR$1009)/SUMPRODUCT(_xlfn.CHOOSECOLS('Input| Projects'!$BA$10:$CX$1009,_xlfn.XMATCH($M35,'Input| Projects'!$BA$9:$CX$9)),'Calc| Project Costs'!BR$10:BR$1009),0)</f>
        <v>0</v>
      </c>
      <c r="T35" s="158">
        <f>IFERROR(SUMPRODUCT(_xlfn.CHOOSECOLS('Input| Projects'!$BA$10:$CX$1009,_xlfn.XMATCH($M35,'Input| Projects'!$BA$9:$CX$9)),'Input| Projects'!$AY$10:$AY$1009,'Calc| Project Costs'!BS$10:BS$1009)/SUMPRODUCT(_xlfn.CHOOSECOLS('Input| Projects'!$BA$10:$CX$1009,_xlfn.XMATCH($M35,'Input| Projects'!$BA$9:$CX$9)),'Calc| Project Costs'!BS$10:BS$1009),0)</f>
        <v>0</v>
      </c>
      <c r="U35" s="79" t="str">
        <f t="shared" si="2"/>
        <v/>
      </c>
    </row>
    <row r="36" spans="1:21" outlineLevel="1" x14ac:dyDescent="0.2">
      <c r="A36" s="15"/>
      <c r="B36" s="123">
        <f t="shared" si="3"/>
        <v>29</v>
      </c>
      <c r="C36" s="125" t="str" cm="1">
        <f t="array" ref="C36">IFERROR(INDEX('Input| Setup'!$F$10:$F$59,SMALL(IF('Input| Setup'!$G$10:$G$59='Input| Setup'!$B$36,ROW('Input| Setup'!$G$10:$G$59)-ROW('Input| Setup'!$G$10)+1),ROWS('Input| Setup'!$G$10:$G38))),"")</f>
        <v/>
      </c>
      <c r="D36" s="158">
        <f>IFERROR(SUMPRODUCT(_xlfn.CHOOSECOLS('Input| Projects'!$BA$10:$CX$1009,_xlfn.XMATCH($C36,'Input| Projects'!$BA$9:$CX$9)),'Input| Projects'!$AY$10:$AY$1009,'Calc| Project Costs'!BM$10:BM$1009)/SUMPRODUCT(_xlfn.CHOOSECOLS('Input| Projects'!$BA$10:$CX$1009,_xlfn.XMATCH($C36,'Input| Projects'!$BA$9:$CX$9)),'Calc| Project Costs'!BM$10:BM$1009),0)</f>
        <v>0</v>
      </c>
      <c r="E36" s="158">
        <f>IFERROR(SUMPRODUCT(_xlfn.CHOOSECOLS('Input| Projects'!$BA$10:$CX$1009,_xlfn.XMATCH($C36,'Input| Projects'!$BA$9:$CX$9)),'Input| Projects'!$AY$10:$AY$1009,'Calc| Project Costs'!BN$10:BN$1009)/SUMPRODUCT(_xlfn.CHOOSECOLS('Input| Projects'!$BA$10:$CX$1009,_xlfn.XMATCH($C36,'Input| Projects'!$BA$9:$CX$9)),'Calc| Project Costs'!BN$10:BN$1009),0)</f>
        <v>0</v>
      </c>
      <c r="F36" s="158">
        <f>IFERROR(SUMPRODUCT(_xlfn.CHOOSECOLS('Input| Projects'!$BA$10:$CX$1009,_xlfn.XMATCH($C36,'Input| Projects'!$BA$9:$CX$9)),'Input| Projects'!$AY$10:$AY$1009,'Calc| Project Costs'!BO$10:BO$1009)/SUMPRODUCT(_xlfn.CHOOSECOLS('Input| Projects'!$BA$10:$CX$1009,_xlfn.XMATCH($C36,'Input| Projects'!$BA$9:$CX$9)),'Calc| Project Costs'!BO$10:BO$1009),0)</f>
        <v>0</v>
      </c>
      <c r="G36" s="158">
        <f>IFERROR(SUMPRODUCT(_xlfn.CHOOSECOLS('Input| Projects'!$BA$10:$CX$1009,_xlfn.XMATCH($C36,'Input| Projects'!$BA$9:$CX$9)),'Input| Projects'!$AY$10:$AY$1009,'Calc| Project Costs'!BP$10:BP$1009)/SUMPRODUCT(_xlfn.CHOOSECOLS('Input| Projects'!$BA$10:$CX$1009,_xlfn.XMATCH($C36,'Input| Projects'!$BA$9:$CX$9)),'Calc| Project Costs'!BP$10:BP$1009),0)</f>
        <v>0</v>
      </c>
      <c r="H36" s="158">
        <f>IFERROR(SUMPRODUCT(_xlfn.CHOOSECOLS('Input| Projects'!$BA$10:$CX$1009,_xlfn.XMATCH($C36,'Input| Projects'!$BA$9:$CX$9)),'Input| Projects'!$AY$10:$AY$1009,'Calc| Project Costs'!BQ$10:BQ$1009)/SUMPRODUCT(_xlfn.CHOOSECOLS('Input| Projects'!$BA$10:$CX$1009,_xlfn.XMATCH($C36,'Input| Projects'!$BA$9:$CX$9)),'Calc| Project Costs'!BQ$10:BQ$1009),0)</f>
        <v>0</v>
      </c>
      <c r="I36" s="158">
        <f>IFERROR(SUMPRODUCT(_xlfn.CHOOSECOLS('Input| Projects'!$BA$10:$CX$1009,_xlfn.XMATCH($C36,'Input| Projects'!$BA$9:$CX$9)),'Input| Projects'!$AY$10:$AY$1009,'Calc| Project Costs'!BR$10:BR$1009)/SUMPRODUCT(_xlfn.CHOOSECOLS('Input| Projects'!$BA$10:$CX$1009,_xlfn.XMATCH($C36,'Input| Projects'!$BA$9:$CX$9)),'Calc| Project Costs'!BR$10:BR$1009),0)</f>
        <v>0</v>
      </c>
      <c r="J36" s="158">
        <f>IFERROR(SUMPRODUCT(_xlfn.CHOOSECOLS('Input| Projects'!$BA$10:$CX$1009,_xlfn.XMATCH($C36,'Input| Projects'!$BA$9:$CX$9)),'Input| Projects'!$AY$10:$AY$1009,'Calc| Project Costs'!BS$10:BS$1009)/SUMPRODUCT(_xlfn.CHOOSECOLS('Input| Projects'!$BA$10:$CX$1009,_xlfn.XMATCH($C36,'Input| Projects'!$BA$9:$CX$9)),'Calc| Project Costs'!BS$10:BS$1009),0)</f>
        <v>0</v>
      </c>
      <c r="K36" s="79" t="str">
        <f t="shared" si="1"/>
        <v/>
      </c>
      <c r="M36" s="125" t="str" cm="1">
        <f t="array" ref="M36">IFERROR(INDEX('Input| Setup'!$F$10:$F$59,SMALL(IF('Input| Setup'!$G$10:$G$59='Input| Setup'!$B$37,ROW('Input| Setup'!$G$10:$G$59)-ROW('Input| Setup'!$G$10)+1),ROWS('Input| Setup'!$G$10:$G38))),"")</f>
        <v/>
      </c>
      <c r="N36" s="158">
        <f>IFERROR(SUMPRODUCT(_xlfn.CHOOSECOLS('Input| Projects'!$BA$10:$CX$1009,_xlfn.XMATCH($M36,'Input| Projects'!$BA$9:$CX$9)),'Input| Projects'!$AY$10:$AY$1009,'Calc| Project Costs'!BM$10:BM$1009)/SUMPRODUCT(_xlfn.CHOOSECOLS('Input| Projects'!$BA$10:$CX$1009,_xlfn.XMATCH($M36,'Input| Projects'!$BA$9:$CX$9)),'Calc| Project Costs'!BM$10:BM$1009),0)</f>
        <v>0</v>
      </c>
      <c r="O36" s="158">
        <f>IFERROR(SUMPRODUCT(_xlfn.CHOOSECOLS('Input| Projects'!$BA$10:$CX$1009,_xlfn.XMATCH($M36,'Input| Projects'!$BA$9:$CX$9)),'Input| Projects'!$AY$10:$AY$1009,'Calc| Project Costs'!BN$10:BN$1009)/SUMPRODUCT(_xlfn.CHOOSECOLS('Input| Projects'!$BA$10:$CX$1009,_xlfn.XMATCH($M36,'Input| Projects'!$BA$9:$CX$9)),'Calc| Project Costs'!BN$10:BN$1009),0)</f>
        <v>0</v>
      </c>
      <c r="P36" s="158">
        <f>IFERROR(SUMPRODUCT(_xlfn.CHOOSECOLS('Input| Projects'!$BA$10:$CX$1009,_xlfn.XMATCH($M36,'Input| Projects'!$BA$9:$CX$9)),'Input| Projects'!$AY$10:$AY$1009,'Calc| Project Costs'!BO$10:BO$1009)/SUMPRODUCT(_xlfn.CHOOSECOLS('Input| Projects'!$BA$10:$CX$1009,_xlfn.XMATCH($M36,'Input| Projects'!$BA$9:$CX$9)),'Calc| Project Costs'!BO$10:BO$1009),0)</f>
        <v>0</v>
      </c>
      <c r="Q36" s="158">
        <f>IFERROR(SUMPRODUCT(_xlfn.CHOOSECOLS('Input| Projects'!$BA$10:$CX$1009,_xlfn.XMATCH($M36,'Input| Projects'!$BA$9:$CX$9)),'Input| Projects'!$AY$10:$AY$1009,'Calc| Project Costs'!BP$10:BP$1009)/SUMPRODUCT(_xlfn.CHOOSECOLS('Input| Projects'!$BA$10:$CX$1009,_xlfn.XMATCH($M36,'Input| Projects'!$BA$9:$CX$9)),'Calc| Project Costs'!BP$10:BP$1009),0)</f>
        <v>0</v>
      </c>
      <c r="R36" s="158">
        <f>IFERROR(SUMPRODUCT(_xlfn.CHOOSECOLS('Input| Projects'!$BA$10:$CX$1009,_xlfn.XMATCH($M36,'Input| Projects'!$BA$9:$CX$9)),'Input| Projects'!$AY$10:$AY$1009,'Calc| Project Costs'!BQ$10:BQ$1009)/SUMPRODUCT(_xlfn.CHOOSECOLS('Input| Projects'!$BA$10:$CX$1009,_xlfn.XMATCH($M36,'Input| Projects'!$BA$9:$CX$9)),'Calc| Project Costs'!BQ$10:BQ$1009),0)</f>
        <v>0</v>
      </c>
      <c r="S36" s="158">
        <f>IFERROR(SUMPRODUCT(_xlfn.CHOOSECOLS('Input| Projects'!$BA$10:$CX$1009,_xlfn.XMATCH($M36,'Input| Projects'!$BA$9:$CX$9)),'Input| Projects'!$AY$10:$AY$1009,'Calc| Project Costs'!BR$10:BR$1009)/SUMPRODUCT(_xlfn.CHOOSECOLS('Input| Projects'!$BA$10:$CX$1009,_xlfn.XMATCH($M36,'Input| Projects'!$BA$9:$CX$9)),'Calc| Project Costs'!BR$10:BR$1009),0)</f>
        <v>0</v>
      </c>
      <c r="T36" s="158">
        <f>IFERROR(SUMPRODUCT(_xlfn.CHOOSECOLS('Input| Projects'!$BA$10:$CX$1009,_xlfn.XMATCH($M36,'Input| Projects'!$BA$9:$CX$9)),'Input| Projects'!$AY$10:$AY$1009,'Calc| Project Costs'!BS$10:BS$1009)/SUMPRODUCT(_xlfn.CHOOSECOLS('Input| Projects'!$BA$10:$CX$1009,_xlfn.XMATCH($M36,'Input| Projects'!$BA$9:$CX$9)),'Calc| Project Costs'!BS$10:BS$1009),0)</f>
        <v>0</v>
      </c>
      <c r="U36" s="79" t="str">
        <f t="shared" si="2"/>
        <v/>
      </c>
    </row>
    <row r="37" spans="1:21" outlineLevel="1" x14ac:dyDescent="0.2">
      <c r="A37" s="15"/>
      <c r="B37" s="123">
        <f t="shared" si="3"/>
        <v>30</v>
      </c>
      <c r="C37" s="125" t="str" cm="1">
        <f t="array" ref="C37">IFERROR(INDEX('Input| Setup'!$F$10:$F$59,SMALL(IF('Input| Setup'!$G$10:$G$59='Input| Setup'!$B$36,ROW('Input| Setup'!$G$10:$G$59)-ROW('Input| Setup'!$G$10)+1),ROWS('Input| Setup'!$G$10:$G39))),"")</f>
        <v/>
      </c>
      <c r="D37" s="158">
        <f>IFERROR(SUMPRODUCT(_xlfn.CHOOSECOLS('Input| Projects'!$BA$10:$CX$1009,_xlfn.XMATCH($C37,'Input| Projects'!$BA$9:$CX$9)),'Input| Projects'!$AY$10:$AY$1009,'Calc| Project Costs'!BM$10:BM$1009)/SUMPRODUCT(_xlfn.CHOOSECOLS('Input| Projects'!$BA$10:$CX$1009,_xlfn.XMATCH($C37,'Input| Projects'!$BA$9:$CX$9)),'Calc| Project Costs'!BM$10:BM$1009),0)</f>
        <v>0</v>
      </c>
      <c r="E37" s="158">
        <f>IFERROR(SUMPRODUCT(_xlfn.CHOOSECOLS('Input| Projects'!$BA$10:$CX$1009,_xlfn.XMATCH($C37,'Input| Projects'!$BA$9:$CX$9)),'Input| Projects'!$AY$10:$AY$1009,'Calc| Project Costs'!BN$10:BN$1009)/SUMPRODUCT(_xlfn.CHOOSECOLS('Input| Projects'!$BA$10:$CX$1009,_xlfn.XMATCH($C37,'Input| Projects'!$BA$9:$CX$9)),'Calc| Project Costs'!BN$10:BN$1009),0)</f>
        <v>0</v>
      </c>
      <c r="F37" s="158">
        <f>IFERROR(SUMPRODUCT(_xlfn.CHOOSECOLS('Input| Projects'!$BA$10:$CX$1009,_xlfn.XMATCH($C37,'Input| Projects'!$BA$9:$CX$9)),'Input| Projects'!$AY$10:$AY$1009,'Calc| Project Costs'!BO$10:BO$1009)/SUMPRODUCT(_xlfn.CHOOSECOLS('Input| Projects'!$BA$10:$CX$1009,_xlfn.XMATCH($C37,'Input| Projects'!$BA$9:$CX$9)),'Calc| Project Costs'!BO$10:BO$1009),0)</f>
        <v>0</v>
      </c>
      <c r="G37" s="158">
        <f>IFERROR(SUMPRODUCT(_xlfn.CHOOSECOLS('Input| Projects'!$BA$10:$CX$1009,_xlfn.XMATCH($C37,'Input| Projects'!$BA$9:$CX$9)),'Input| Projects'!$AY$10:$AY$1009,'Calc| Project Costs'!BP$10:BP$1009)/SUMPRODUCT(_xlfn.CHOOSECOLS('Input| Projects'!$BA$10:$CX$1009,_xlfn.XMATCH($C37,'Input| Projects'!$BA$9:$CX$9)),'Calc| Project Costs'!BP$10:BP$1009),0)</f>
        <v>0</v>
      </c>
      <c r="H37" s="158">
        <f>IFERROR(SUMPRODUCT(_xlfn.CHOOSECOLS('Input| Projects'!$BA$10:$CX$1009,_xlfn.XMATCH($C37,'Input| Projects'!$BA$9:$CX$9)),'Input| Projects'!$AY$10:$AY$1009,'Calc| Project Costs'!BQ$10:BQ$1009)/SUMPRODUCT(_xlfn.CHOOSECOLS('Input| Projects'!$BA$10:$CX$1009,_xlfn.XMATCH($C37,'Input| Projects'!$BA$9:$CX$9)),'Calc| Project Costs'!BQ$10:BQ$1009),0)</f>
        <v>0</v>
      </c>
      <c r="I37" s="158">
        <f>IFERROR(SUMPRODUCT(_xlfn.CHOOSECOLS('Input| Projects'!$BA$10:$CX$1009,_xlfn.XMATCH($C37,'Input| Projects'!$BA$9:$CX$9)),'Input| Projects'!$AY$10:$AY$1009,'Calc| Project Costs'!BR$10:BR$1009)/SUMPRODUCT(_xlfn.CHOOSECOLS('Input| Projects'!$BA$10:$CX$1009,_xlfn.XMATCH($C37,'Input| Projects'!$BA$9:$CX$9)),'Calc| Project Costs'!BR$10:BR$1009),0)</f>
        <v>0</v>
      </c>
      <c r="J37" s="158">
        <f>IFERROR(SUMPRODUCT(_xlfn.CHOOSECOLS('Input| Projects'!$BA$10:$CX$1009,_xlfn.XMATCH($C37,'Input| Projects'!$BA$9:$CX$9)),'Input| Projects'!$AY$10:$AY$1009,'Calc| Project Costs'!BS$10:BS$1009)/SUMPRODUCT(_xlfn.CHOOSECOLS('Input| Projects'!$BA$10:$CX$1009,_xlfn.XMATCH($C37,'Input| Projects'!$BA$9:$CX$9)),'Calc| Project Costs'!BS$10:BS$1009),0)</f>
        <v>0</v>
      </c>
      <c r="K37" s="79" t="str">
        <f t="shared" si="1"/>
        <v/>
      </c>
      <c r="M37" s="125" t="str" cm="1">
        <f t="array" ref="M37">IFERROR(INDEX('Input| Setup'!$F$10:$F$59,SMALL(IF('Input| Setup'!$G$10:$G$59='Input| Setup'!$B$37,ROW('Input| Setup'!$G$10:$G$59)-ROW('Input| Setup'!$G$10)+1),ROWS('Input| Setup'!$G$10:$G39))),"")</f>
        <v/>
      </c>
      <c r="N37" s="158">
        <f>IFERROR(SUMPRODUCT(_xlfn.CHOOSECOLS('Input| Projects'!$BA$10:$CX$1009,_xlfn.XMATCH($M37,'Input| Projects'!$BA$9:$CX$9)),'Input| Projects'!$AY$10:$AY$1009,'Calc| Project Costs'!BM$10:BM$1009)/SUMPRODUCT(_xlfn.CHOOSECOLS('Input| Projects'!$BA$10:$CX$1009,_xlfn.XMATCH($M37,'Input| Projects'!$BA$9:$CX$9)),'Calc| Project Costs'!BM$10:BM$1009),0)</f>
        <v>0</v>
      </c>
      <c r="O37" s="158">
        <f>IFERROR(SUMPRODUCT(_xlfn.CHOOSECOLS('Input| Projects'!$BA$10:$CX$1009,_xlfn.XMATCH($M37,'Input| Projects'!$BA$9:$CX$9)),'Input| Projects'!$AY$10:$AY$1009,'Calc| Project Costs'!BN$10:BN$1009)/SUMPRODUCT(_xlfn.CHOOSECOLS('Input| Projects'!$BA$10:$CX$1009,_xlfn.XMATCH($M37,'Input| Projects'!$BA$9:$CX$9)),'Calc| Project Costs'!BN$10:BN$1009),0)</f>
        <v>0</v>
      </c>
      <c r="P37" s="158">
        <f>IFERROR(SUMPRODUCT(_xlfn.CHOOSECOLS('Input| Projects'!$BA$10:$CX$1009,_xlfn.XMATCH($M37,'Input| Projects'!$BA$9:$CX$9)),'Input| Projects'!$AY$10:$AY$1009,'Calc| Project Costs'!BO$10:BO$1009)/SUMPRODUCT(_xlfn.CHOOSECOLS('Input| Projects'!$BA$10:$CX$1009,_xlfn.XMATCH($M37,'Input| Projects'!$BA$9:$CX$9)),'Calc| Project Costs'!BO$10:BO$1009),0)</f>
        <v>0</v>
      </c>
      <c r="Q37" s="158">
        <f>IFERROR(SUMPRODUCT(_xlfn.CHOOSECOLS('Input| Projects'!$BA$10:$CX$1009,_xlfn.XMATCH($M37,'Input| Projects'!$BA$9:$CX$9)),'Input| Projects'!$AY$10:$AY$1009,'Calc| Project Costs'!BP$10:BP$1009)/SUMPRODUCT(_xlfn.CHOOSECOLS('Input| Projects'!$BA$10:$CX$1009,_xlfn.XMATCH($M37,'Input| Projects'!$BA$9:$CX$9)),'Calc| Project Costs'!BP$10:BP$1009),0)</f>
        <v>0</v>
      </c>
      <c r="R37" s="158">
        <f>IFERROR(SUMPRODUCT(_xlfn.CHOOSECOLS('Input| Projects'!$BA$10:$CX$1009,_xlfn.XMATCH($M37,'Input| Projects'!$BA$9:$CX$9)),'Input| Projects'!$AY$10:$AY$1009,'Calc| Project Costs'!BQ$10:BQ$1009)/SUMPRODUCT(_xlfn.CHOOSECOLS('Input| Projects'!$BA$10:$CX$1009,_xlfn.XMATCH($M37,'Input| Projects'!$BA$9:$CX$9)),'Calc| Project Costs'!BQ$10:BQ$1009),0)</f>
        <v>0</v>
      </c>
      <c r="S37" s="158">
        <f>IFERROR(SUMPRODUCT(_xlfn.CHOOSECOLS('Input| Projects'!$BA$10:$CX$1009,_xlfn.XMATCH($M37,'Input| Projects'!$BA$9:$CX$9)),'Input| Projects'!$AY$10:$AY$1009,'Calc| Project Costs'!BR$10:BR$1009)/SUMPRODUCT(_xlfn.CHOOSECOLS('Input| Projects'!$BA$10:$CX$1009,_xlfn.XMATCH($M37,'Input| Projects'!$BA$9:$CX$9)),'Calc| Project Costs'!BR$10:BR$1009),0)</f>
        <v>0</v>
      </c>
      <c r="T37" s="158">
        <f>IFERROR(SUMPRODUCT(_xlfn.CHOOSECOLS('Input| Projects'!$BA$10:$CX$1009,_xlfn.XMATCH($M37,'Input| Projects'!$BA$9:$CX$9)),'Input| Projects'!$AY$10:$AY$1009,'Calc| Project Costs'!BS$10:BS$1009)/SUMPRODUCT(_xlfn.CHOOSECOLS('Input| Projects'!$BA$10:$CX$1009,_xlfn.XMATCH($M37,'Input| Projects'!$BA$9:$CX$9)),'Calc| Project Costs'!BS$10:BS$1009),0)</f>
        <v>0</v>
      </c>
      <c r="U37" s="79" t="str">
        <f t="shared" si="2"/>
        <v/>
      </c>
    </row>
    <row r="38" spans="1:21" outlineLevel="1" x14ac:dyDescent="0.2">
      <c r="A38" s="15"/>
      <c r="B38" s="123">
        <f t="shared" si="3"/>
        <v>31</v>
      </c>
      <c r="C38" s="125" t="str" cm="1">
        <f t="array" ref="C38">IFERROR(INDEX('Input| Setup'!$F$10:$F$59,SMALL(IF('Input| Setup'!$G$10:$G$59='Input| Setup'!$B$36,ROW('Input| Setup'!$G$10:$G$59)-ROW('Input| Setup'!$G$10)+1),ROWS('Input| Setup'!$G$10:$G40))),"")</f>
        <v/>
      </c>
      <c r="D38" s="158">
        <f>IFERROR(SUMPRODUCT(_xlfn.CHOOSECOLS('Input| Projects'!$BA$10:$CX$1009,_xlfn.XMATCH($C38,'Input| Projects'!$BA$9:$CX$9)),'Input| Projects'!$AY$10:$AY$1009,'Calc| Project Costs'!BM$10:BM$1009)/SUMPRODUCT(_xlfn.CHOOSECOLS('Input| Projects'!$BA$10:$CX$1009,_xlfn.XMATCH($C38,'Input| Projects'!$BA$9:$CX$9)),'Calc| Project Costs'!BM$10:BM$1009),0)</f>
        <v>0</v>
      </c>
      <c r="E38" s="158">
        <f>IFERROR(SUMPRODUCT(_xlfn.CHOOSECOLS('Input| Projects'!$BA$10:$CX$1009,_xlfn.XMATCH($C38,'Input| Projects'!$BA$9:$CX$9)),'Input| Projects'!$AY$10:$AY$1009,'Calc| Project Costs'!BN$10:BN$1009)/SUMPRODUCT(_xlfn.CHOOSECOLS('Input| Projects'!$BA$10:$CX$1009,_xlfn.XMATCH($C38,'Input| Projects'!$BA$9:$CX$9)),'Calc| Project Costs'!BN$10:BN$1009),0)</f>
        <v>0</v>
      </c>
      <c r="F38" s="158">
        <f>IFERROR(SUMPRODUCT(_xlfn.CHOOSECOLS('Input| Projects'!$BA$10:$CX$1009,_xlfn.XMATCH($C38,'Input| Projects'!$BA$9:$CX$9)),'Input| Projects'!$AY$10:$AY$1009,'Calc| Project Costs'!BO$10:BO$1009)/SUMPRODUCT(_xlfn.CHOOSECOLS('Input| Projects'!$BA$10:$CX$1009,_xlfn.XMATCH($C38,'Input| Projects'!$BA$9:$CX$9)),'Calc| Project Costs'!BO$10:BO$1009),0)</f>
        <v>0</v>
      </c>
      <c r="G38" s="158">
        <f>IFERROR(SUMPRODUCT(_xlfn.CHOOSECOLS('Input| Projects'!$BA$10:$CX$1009,_xlfn.XMATCH($C38,'Input| Projects'!$BA$9:$CX$9)),'Input| Projects'!$AY$10:$AY$1009,'Calc| Project Costs'!BP$10:BP$1009)/SUMPRODUCT(_xlfn.CHOOSECOLS('Input| Projects'!$BA$10:$CX$1009,_xlfn.XMATCH($C38,'Input| Projects'!$BA$9:$CX$9)),'Calc| Project Costs'!BP$10:BP$1009),0)</f>
        <v>0</v>
      </c>
      <c r="H38" s="158">
        <f>IFERROR(SUMPRODUCT(_xlfn.CHOOSECOLS('Input| Projects'!$BA$10:$CX$1009,_xlfn.XMATCH($C38,'Input| Projects'!$BA$9:$CX$9)),'Input| Projects'!$AY$10:$AY$1009,'Calc| Project Costs'!BQ$10:BQ$1009)/SUMPRODUCT(_xlfn.CHOOSECOLS('Input| Projects'!$BA$10:$CX$1009,_xlfn.XMATCH($C38,'Input| Projects'!$BA$9:$CX$9)),'Calc| Project Costs'!BQ$10:BQ$1009),0)</f>
        <v>0</v>
      </c>
      <c r="I38" s="158">
        <f>IFERROR(SUMPRODUCT(_xlfn.CHOOSECOLS('Input| Projects'!$BA$10:$CX$1009,_xlfn.XMATCH($C38,'Input| Projects'!$BA$9:$CX$9)),'Input| Projects'!$AY$10:$AY$1009,'Calc| Project Costs'!BR$10:BR$1009)/SUMPRODUCT(_xlfn.CHOOSECOLS('Input| Projects'!$BA$10:$CX$1009,_xlfn.XMATCH($C38,'Input| Projects'!$BA$9:$CX$9)),'Calc| Project Costs'!BR$10:BR$1009),0)</f>
        <v>0</v>
      </c>
      <c r="J38" s="158">
        <f>IFERROR(SUMPRODUCT(_xlfn.CHOOSECOLS('Input| Projects'!$BA$10:$CX$1009,_xlfn.XMATCH($C38,'Input| Projects'!$BA$9:$CX$9)),'Input| Projects'!$AY$10:$AY$1009,'Calc| Project Costs'!BS$10:BS$1009)/SUMPRODUCT(_xlfn.CHOOSECOLS('Input| Projects'!$BA$10:$CX$1009,_xlfn.XMATCH($C38,'Input| Projects'!$BA$9:$CX$9)),'Calc| Project Costs'!BS$10:BS$1009),0)</f>
        <v>0</v>
      </c>
      <c r="K38" s="79" t="str">
        <f t="shared" si="1"/>
        <v/>
      </c>
      <c r="M38" s="125" t="str" cm="1">
        <f t="array" ref="M38">IFERROR(INDEX('Input| Setup'!$F$10:$F$59,SMALL(IF('Input| Setup'!$G$10:$G$59='Input| Setup'!$B$37,ROW('Input| Setup'!$G$10:$G$59)-ROW('Input| Setup'!$G$10)+1),ROWS('Input| Setup'!$G$10:$G40))),"")</f>
        <v/>
      </c>
      <c r="N38" s="158">
        <f>IFERROR(SUMPRODUCT(_xlfn.CHOOSECOLS('Input| Projects'!$BA$10:$CX$1009,_xlfn.XMATCH($M38,'Input| Projects'!$BA$9:$CX$9)),'Input| Projects'!$AY$10:$AY$1009,'Calc| Project Costs'!BM$10:BM$1009)/SUMPRODUCT(_xlfn.CHOOSECOLS('Input| Projects'!$BA$10:$CX$1009,_xlfn.XMATCH($M38,'Input| Projects'!$BA$9:$CX$9)),'Calc| Project Costs'!BM$10:BM$1009),0)</f>
        <v>0</v>
      </c>
      <c r="O38" s="158">
        <f>IFERROR(SUMPRODUCT(_xlfn.CHOOSECOLS('Input| Projects'!$BA$10:$CX$1009,_xlfn.XMATCH($M38,'Input| Projects'!$BA$9:$CX$9)),'Input| Projects'!$AY$10:$AY$1009,'Calc| Project Costs'!BN$10:BN$1009)/SUMPRODUCT(_xlfn.CHOOSECOLS('Input| Projects'!$BA$10:$CX$1009,_xlfn.XMATCH($M38,'Input| Projects'!$BA$9:$CX$9)),'Calc| Project Costs'!BN$10:BN$1009),0)</f>
        <v>0</v>
      </c>
      <c r="P38" s="158">
        <f>IFERROR(SUMPRODUCT(_xlfn.CHOOSECOLS('Input| Projects'!$BA$10:$CX$1009,_xlfn.XMATCH($M38,'Input| Projects'!$BA$9:$CX$9)),'Input| Projects'!$AY$10:$AY$1009,'Calc| Project Costs'!BO$10:BO$1009)/SUMPRODUCT(_xlfn.CHOOSECOLS('Input| Projects'!$BA$10:$CX$1009,_xlfn.XMATCH($M38,'Input| Projects'!$BA$9:$CX$9)),'Calc| Project Costs'!BO$10:BO$1009),0)</f>
        <v>0</v>
      </c>
      <c r="Q38" s="158">
        <f>IFERROR(SUMPRODUCT(_xlfn.CHOOSECOLS('Input| Projects'!$BA$10:$CX$1009,_xlfn.XMATCH($M38,'Input| Projects'!$BA$9:$CX$9)),'Input| Projects'!$AY$10:$AY$1009,'Calc| Project Costs'!BP$10:BP$1009)/SUMPRODUCT(_xlfn.CHOOSECOLS('Input| Projects'!$BA$10:$CX$1009,_xlfn.XMATCH($M38,'Input| Projects'!$BA$9:$CX$9)),'Calc| Project Costs'!BP$10:BP$1009),0)</f>
        <v>0</v>
      </c>
      <c r="R38" s="158">
        <f>IFERROR(SUMPRODUCT(_xlfn.CHOOSECOLS('Input| Projects'!$BA$10:$CX$1009,_xlfn.XMATCH($M38,'Input| Projects'!$BA$9:$CX$9)),'Input| Projects'!$AY$10:$AY$1009,'Calc| Project Costs'!BQ$10:BQ$1009)/SUMPRODUCT(_xlfn.CHOOSECOLS('Input| Projects'!$BA$10:$CX$1009,_xlfn.XMATCH($M38,'Input| Projects'!$BA$9:$CX$9)),'Calc| Project Costs'!BQ$10:BQ$1009),0)</f>
        <v>0</v>
      </c>
      <c r="S38" s="158">
        <f>IFERROR(SUMPRODUCT(_xlfn.CHOOSECOLS('Input| Projects'!$BA$10:$CX$1009,_xlfn.XMATCH($M38,'Input| Projects'!$BA$9:$CX$9)),'Input| Projects'!$AY$10:$AY$1009,'Calc| Project Costs'!BR$10:BR$1009)/SUMPRODUCT(_xlfn.CHOOSECOLS('Input| Projects'!$BA$10:$CX$1009,_xlfn.XMATCH($M38,'Input| Projects'!$BA$9:$CX$9)),'Calc| Project Costs'!BR$10:BR$1009),0)</f>
        <v>0</v>
      </c>
      <c r="T38" s="158">
        <f>IFERROR(SUMPRODUCT(_xlfn.CHOOSECOLS('Input| Projects'!$BA$10:$CX$1009,_xlfn.XMATCH($M38,'Input| Projects'!$BA$9:$CX$9)),'Input| Projects'!$AY$10:$AY$1009,'Calc| Project Costs'!BS$10:BS$1009)/SUMPRODUCT(_xlfn.CHOOSECOLS('Input| Projects'!$BA$10:$CX$1009,_xlfn.XMATCH($M38,'Input| Projects'!$BA$9:$CX$9)),'Calc| Project Costs'!BS$10:BS$1009),0)</f>
        <v>0</v>
      </c>
      <c r="U38" s="79" t="str">
        <f t="shared" si="2"/>
        <v/>
      </c>
    </row>
    <row r="39" spans="1:21" outlineLevel="1" x14ac:dyDescent="0.2">
      <c r="A39" s="15"/>
      <c r="B39" s="123">
        <f t="shared" si="3"/>
        <v>32</v>
      </c>
      <c r="C39" s="125" t="str" cm="1">
        <f t="array" ref="C39">IFERROR(INDEX('Input| Setup'!$F$10:$F$59,SMALL(IF('Input| Setup'!$G$10:$G$59='Input| Setup'!$B$36,ROW('Input| Setup'!$G$10:$G$59)-ROW('Input| Setup'!$G$10)+1),ROWS('Input| Setup'!$G$10:$G41))),"")</f>
        <v/>
      </c>
      <c r="D39" s="158">
        <f>IFERROR(SUMPRODUCT(_xlfn.CHOOSECOLS('Input| Projects'!$BA$10:$CX$1009,_xlfn.XMATCH($C39,'Input| Projects'!$BA$9:$CX$9)),'Input| Projects'!$AY$10:$AY$1009,'Calc| Project Costs'!BM$10:BM$1009)/SUMPRODUCT(_xlfn.CHOOSECOLS('Input| Projects'!$BA$10:$CX$1009,_xlfn.XMATCH($C39,'Input| Projects'!$BA$9:$CX$9)),'Calc| Project Costs'!BM$10:BM$1009),0)</f>
        <v>0</v>
      </c>
      <c r="E39" s="158">
        <f>IFERROR(SUMPRODUCT(_xlfn.CHOOSECOLS('Input| Projects'!$BA$10:$CX$1009,_xlfn.XMATCH($C39,'Input| Projects'!$BA$9:$CX$9)),'Input| Projects'!$AY$10:$AY$1009,'Calc| Project Costs'!BN$10:BN$1009)/SUMPRODUCT(_xlfn.CHOOSECOLS('Input| Projects'!$BA$10:$CX$1009,_xlfn.XMATCH($C39,'Input| Projects'!$BA$9:$CX$9)),'Calc| Project Costs'!BN$10:BN$1009),0)</f>
        <v>0</v>
      </c>
      <c r="F39" s="158">
        <f>IFERROR(SUMPRODUCT(_xlfn.CHOOSECOLS('Input| Projects'!$BA$10:$CX$1009,_xlfn.XMATCH($C39,'Input| Projects'!$BA$9:$CX$9)),'Input| Projects'!$AY$10:$AY$1009,'Calc| Project Costs'!BO$10:BO$1009)/SUMPRODUCT(_xlfn.CHOOSECOLS('Input| Projects'!$BA$10:$CX$1009,_xlfn.XMATCH($C39,'Input| Projects'!$BA$9:$CX$9)),'Calc| Project Costs'!BO$10:BO$1009),0)</f>
        <v>0</v>
      </c>
      <c r="G39" s="158">
        <f>IFERROR(SUMPRODUCT(_xlfn.CHOOSECOLS('Input| Projects'!$BA$10:$CX$1009,_xlfn.XMATCH($C39,'Input| Projects'!$BA$9:$CX$9)),'Input| Projects'!$AY$10:$AY$1009,'Calc| Project Costs'!BP$10:BP$1009)/SUMPRODUCT(_xlfn.CHOOSECOLS('Input| Projects'!$BA$10:$CX$1009,_xlfn.XMATCH($C39,'Input| Projects'!$BA$9:$CX$9)),'Calc| Project Costs'!BP$10:BP$1009),0)</f>
        <v>0</v>
      </c>
      <c r="H39" s="158">
        <f>IFERROR(SUMPRODUCT(_xlfn.CHOOSECOLS('Input| Projects'!$BA$10:$CX$1009,_xlfn.XMATCH($C39,'Input| Projects'!$BA$9:$CX$9)),'Input| Projects'!$AY$10:$AY$1009,'Calc| Project Costs'!BQ$10:BQ$1009)/SUMPRODUCT(_xlfn.CHOOSECOLS('Input| Projects'!$BA$10:$CX$1009,_xlfn.XMATCH($C39,'Input| Projects'!$BA$9:$CX$9)),'Calc| Project Costs'!BQ$10:BQ$1009),0)</f>
        <v>0</v>
      </c>
      <c r="I39" s="158">
        <f>IFERROR(SUMPRODUCT(_xlfn.CHOOSECOLS('Input| Projects'!$BA$10:$CX$1009,_xlfn.XMATCH($C39,'Input| Projects'!$BA$9:$CX$9)),'Input| Projects'!$AY$10:$AY$1009,'Calc| Project Costs'!BR$10:BR$1009)/SUMPRODUCT(_xlfn.CHOOSECOLS('Input| Projects'!$BA$10:$CX$1009,_xlfn.XMATCH($C39,'Input| Projects'!$BA$9:$CX$9)),'Calc| Project Costs'!BR$10:BR$1009),0)</f>
        <v>0</v>
      </c>
      <c r="J39" s="158">
        <f>IFERROR(SUMPRODUCT(_xlfn.CHOOSECOLS('Input| Projects'!$BA$10:$CX$1009,_xlfn.XMATCH($C39,'Input| Projects'!$BA$9:$CX$9)),'Input| Projects'!$AY$10:$AY$1009,'Calc| Project Costs'!BS$10:BS$1009)/SUMPRODUCT(_xlfn.CHOOSECOLS('Input| Projects'!$BA$10:$CX$1009,_xlfn.XMATCH($C39,'Input| Projects'!$BA$9:$CX$9)),'Calc| Project Costs'!BS$10:BS$1009),0)</f>
        <v>0</v>
      </c>
      <c r="K39" s="79" t="str">
        <f t="shared" si="1"/>
        <v/>
      </c>
      <c r="M39" s="125" t="str" cm="1">
        <f t="array" ref="M39">IFERROR(INDEX('Input| Setup'!$F$10:$F$59,SMALL(IF('Input| Setup'!$G$10:$G$59='Input| Setup'!$B$37,ROW('Input| Setup'!$G$10:$G$59)-ROW('Input| Setup'!$G$10)+1),ROWS('Input| Setup'!$G$10:$G41))),"")</f>
        <v/>
      </c>
      <c r="N39" s="158">
        <f>IFERROR(SUMPRODUCT(_xlfn.CHOOSECOLS('Input| Projects'!$BA$10:$CX$1009,_xlfn.XMATCH($M39,'Input| Projects'!$BA$9:$CX$9)),'Input| Projects'!$AY$10:$AY$1009,'Calc| Project Costs'!BM$10:BM$1009)/SUMPRODUCT(_xlfn.CHOOSECOLS('Input| Projects'!$BA$10:$CX$1009,_xlfn.XMATCH($M39,'Input| Projects'!$BA$9:$CX$9)),'Calc| Project Costs'!BM$10:BM$1009),0)</f>
        <v>0</v>
      </c>
      <c r="O39" s="158">
        <f>IFERROR(SUMPRODUCT(_xlfn.CHOOSECOLS('Input| Projects'!$BA$10:$CX$1009,_xlfn.XMATCH($M39,'Input| Projects'!$BA$9:$CX$9)),'Input| Projects'!$AY$10:$AY$1009,'Calc| Project Costs'!BN$10:BN$1009)/SUMPRODUCT(_xlfn.CHOOSECOLS('Input| Projects'!$BA$10:$CX$1009,_xlfn.XMATCH($M39,'Input| Projects'!$BA$9:$CX$9)),'Calc| Project Costs'!BN$10:BN$1009),0)</f>
        <v>0</v>
      </c>
      <c r="P39" s="158">
        <f>IFERROR(SUMPRODUCT(_xlfn.CHOOSECOLS('Input| Projects'!$BA$10:$CX$1009,_xlfn.XMATCH($M39,'Input| Projects'!$BA$9:$CX$9)),'Input| Projects'!$AY$10:$AY$1009,'Calc| Project Costs'!BO$10:BO$1009)/SUMPRODUCT(_xlfn.CHOOSECOLS('Input| Projects'!$BA$10:$CX$1009,_xlfn.XMATCH($M39,'Input| Projects'!$BA$9:$CX$9)),'Calc| Project Costs'!BO$10:BO$1009),0)</f>
        <v>0</v>
      </c>
      <c r="Q39" s="158">
        <f>IFERROR(SUMPRODUCT(_xlfn.CHOOSECOLS('Input| Projects'!$BA$10:$CX$1009,_xlfn.XMATCH($M39,'Input| Projects'!$BA$9:$CX$9)),'Input| Projects'!$AY$10:$AY$1009,'Calc| Project Costs'!BP$10:BP$1009)/SUMPRODUCT(_xlfn.CHOOSECOLS('Input| Projects'!$BA$10:$CX$1009,_xlfn.XMATCH($M39,'Input| Projects'!$BA$9:$CX$9)),'Calc| Project Costs'!BP$10:BP$1009),0)</f>
        <v>0</v>
      </c>
      <c r="R39" s="158">
        <f>IFERROR(SUMPRODUCT(_xlfn.CHOOSECOLS('Input| Projects'!$BA$10:$CX$1009,_xlfn.XMATCH($M39,'Input| Projects'!$BA$9:$CX$9)),'Input| Projects'!$AY$10:$AY$1009,'Calc| Project Costs'!BQ$10:BQ$1009)/SUMPRODUCT(_xlfn.CHOOSECOLS('Input| Projects'!$BA$10:$CX$1009,_xlfn.XMATCH($M39,'Input| Projects'!$BA$9:$CX$9)),'Calc| Project Costs'!BQ$10:BQ$1009),0)</f>
        <v>0</v>
      </c>
      <c r="S39" s="158">
        <f>IFERROR(SUMPRODUCT(_xlfn.CHOOSECOLS('Input| Projects'!$BA$10:$CX$1009,_xlfn.XMATCH($M39,'Input| Projects'!$BA$9:$CX$9)),'Input| Projects'!$AY$10:$AY$1009,'Calc| Project Costs'!BR$10:BR$1009)/SUMPRODUCT(_xlfn.CHOOSECOLS('Input| Projects'!$BA$10:$CX$1009,_xlfn.XMATCH($M39,'Input| Projects'!$BA$9:$CX$9)),'Calc| Project Costs'!BR$10:BR$1009),0)</f>
        <v>0</v>
      </c>
      <c r="T39" s="158">
        <f>IFERROR(SUMPRODUCT(_xlfn.CHOOSECOLS('Input| Projects'!$BA$10:$CX$1009,_xlfn.XMATCH($M39,'Input| Projects'!$BA$9:$CX$9)),'Input| Projects'!$AY$10:$AY$1009,'Calc| Project Costs'!BS$10:BS$1009)/SUMPRODUCT(_xlfn.CHOOSECOLS('Input| Projects'!$BA$10:$CX$1009,_xlfn.XMATCH($M39,'Input| Projects'!$BA$9:$CX$9)),'Calc| Project Costs'!BS$10:BS$1009),0)</f>
        <v>0</v>
      </c>
      <c r="U39" s="79" t="str">
        <f t="shared" si="2"/>
        <v/>
      </c>
    </row>
    <row r="40" spans="1:21" outlineLevel="1" x14ac:dyDescent="0.2">
      <c r="A40" s="15"/>
      <c r="B40" s="123">
        <f t="shared" si="3"/>
        <v>33</v>
      </c>
      <c r="C40" s="125" t="str" cm="1">
        <f t="array" ref="C40">IFERROR(INDEX('Input| Setup'!$F$10:$F$59,SMALL(IF('Input| Setup'!$G$10:$G$59='Input| Setup'!$B$36,ROW('Input| Setup'!$G$10:$G$59)-ROW('Input| Setup'!$G$10)+1),ROWS('Input| Setup'!$G$10:$G42))),"")</f>
        <v/>
      </c>
      <c r="D40" s="158">
        <f>IFERROR(SUMPRODUCT(_xlfn.CHOOSECOLS('Input| Projects'!$BA$10:$CX$1009,_xlfn.XMATCH($C40,'Input| Projects'!$BA$9:$CX$9)),'Input| Projects'!$AY$10:$AY$1009,'Calc| Project Costs'!BM$10:BM$1009)/SUMPRODUCT(_xlfn.CHOOSECOLS('Input| Projects'!$BA$10:$CX$1009,_xlfn.XMATCH($C40,'Input| Projects'!$BA$9:$CX$9)),'Calc| Project Costs'!BM$10:BM$1009),0)</f>
        <v>0</v>
      </c>
      <c r="E40" s="158">
        <f>IFERROR(SUMPRODUCT(_xlfn.CHOOSECOLS('Input| Projects'!$BA$10:$CX$1009,_xlfn.XMATCH($C40,'Input| Projects'!$BA$9:$CX$9)),'Input| Projects'!$AY$10:$AY$1009,'Calc| Project Costs'!BN$10:BN$1009)/SUMPRODUCT(_xlfn.CHOOSECOLS('Input| Projects'!$BA$10:$CX$1009,_xlfn.XMATCH($C40,'Input| Projects'!$BA$9:$CX$9)),'Calc| Project Costs'!BN$10:BN$1009),0)</f>
        <v>0</v>
      </c>
      <c r="F40" s="158">
        <f>IFERROR(SUMPRODUCT(_xlfn.CHOOSECOLS('Input| Projects'!$BA$10:$CX$1009,_xlfn.XMATCH($C40,'Input| Projects'!$BA$9:$CX$9)),'Input| Projects'!$AY$10:$AY$1009,'Calc| Project Costs'!BO$10:BO$1009)/SUMPRODUCT(_xlfn.CHOOSECOLS('Input| Projects'!$BA$10:$CX$1009,_xlfn.XMATCH($C40,'Input| Projects'!$BA$9:$CX$9)),'Calc| Project Costs'!BO$10:BO$1009),0)</f>
        <v>0</v>
      </c>
      <c r="G40" s="158">
        <f>IFERROR(SUMPRODUCT(_xlfn.CHOOSECOLS('Input| Projects'!$BA$10:$CX$1009,_xlfn.XMATCH($C40,'Input| Projects'!$BA$9:$CX$9)),'Input| Projects'!$AY$10:$AY$1009,'Calc| Project Costs'!BP$10:BP$1009)/SUMPRODUCT(_xlfn.CHOOSECOLS('Input| Projects'!$BA$10:$CX$1009,_xlfn.XMATCH($C40,'Input| Projects'!$BA$9:$CX$9)),'Calc| Project Costs'!BP$10:BP$1009),0)</f>
        <v>0</v>
      </c>
      <c r="H40" s="158">
        <f>IFERROR(SUMPRODUCT(_xlfn.CHOOSECOLS('Input| Projects'!$BA$10:$CX$1009,_xlfn.XMATCH($C40,'Input| Projects'!$BA$9:$CX$9)),'Input| Projects'!$AY$10:$AY$1009,'Calc| Project Costs'!BQ$10:BQ$1009)/SUMPRODUCT(_xlfn.CHOOSECOLS('Input| Projects'!$BA$10:$CX$1009,_xlfn.XMATCH($C40,'Input| Projects'!$BA$9:$CX$9)),'Calc| Project Costs'!BQ$10:BQ$1009),0)</f>
        <v>0</v>
      </c>
      <c r="I40" s="158">
        <f>IFERROR(SUMPRODUCT(_xlfn.CHOOSECOLS('Input| Projects'!$BA$10:$CX$1009,_xlfn.XMATCH($C40,'Input| Projects'!$BA$9:$CX$9)),'Input| Projects'!$AY$10:$AY$1009,'Calc| Project Costs'!BR$10:BR$1009)/SUMPRODUCT(_xlfn.CHOOSECOLS('Input| Projects'!$BA$10:$CX$1009,_xlfn.XMATCH($C40,'Input| Projects'!$BA$9:$CX$9)),'Calc| Project Costs'!BR$10:BR$1009),0)</f>
        <v>0</v>
      </c>
      <c r="J40" s="158">
        <f>IFERROR(SUMPRODUCT(_xlfn.CHOOSECOLS('Input| Projects'!$BA$10:$CX$1009,_xlfn.XMATCH($C40,'Input| Projects'!$BA$9:$CX$9)),'Input| Projects'!$AY$10:$AY$1009,'Calc| Project Costs'!BS$10:BS$1009)/SUMPRODUCT(_xlfn.CHOOSECOLS('Input| Projects'!$BA$10:$CX$1009,_xlfn.XMATCH($C40,'Input| Projects'!$BA$9:$CX$9)),'Calc| Project Costs'!BS$10:BS$1009),0)</f>
        <v>0</v>
      </c>
      <c r="K40" s="79" t="str">
        <f t="shared" si="1"/>
        <v/>
      </c>
      <c r="M40" s="125" t="str" cm="1">
        <f t="array" ref="M40">IFERROR(INDEX('Input| Setup'!$F$10:$F$59,SMALL(IF('Input| Setup'!$G$10:$G$59='Input| Setup'!$B$37,ROW('Input| Setup'!$G$10:$G$59)-ROW('Input| Setup'!$G$10)+1),ROWS('Input| Setup'!$G$10:$G42))),"")</f>
        <v/>
      </c>
      <c r="N40" s="158">
        <f>IFERROR(SUMPRODUCT(_xlfn.CHOOSECOLS('Input| Projects'!$BA$10:$CX$1009,_xlfn.XMATCH($M40,'Input| Projects'!$BA$9:$CX$9)),'Input| Projects'!$AY$10:$AY$1009,'Calc| Project Costs'!BM$10:BM$1009)/SUMPRODUCT(_xlfn.CHOOSECOLS('Input| Projects'!$BA$10:$CX$1009,_xlfn.XMATCH($M40,'Input| Projects'!$BA$9:$CX$9)),'Calc| Project Costs'!BM$10:BM$1009),0)</f>
        <v>0</v>
      </c>
      <c r="O40" s="158">
        <f>IFERROR(SUMPRODUCT(_xlfn.CHOOSECOLS('Input| Projects'!$BA$10:$CX$1009,_xlfn.XMATCH($M40,'Input| Projects'!$BA$9:$CX$9)),'Input| Projects'!$AY$10:$AY$1009,'Calc| Project Costs'!BN$10:BN$1009)/SUMPRODUCT(_xlfn.CHOOSECOLS('Input| Projects'!$BA$10:$CX$1009,_xlfn.XMATCH($M40,'Input| Projects'!$BA$9:$CX$9)),'Calc| Project Costs'!BN$10:BN$1009),0)</f>
        <v>0</v>
      </c>
      <c r="P40" s="158">
        <f>IFERROR(SUMPRODUCT(_xlfn.CHOOSECOLS('Input| Projects'!$BA$10:$CX$1009,_xlfn.XMATCH($M40,'Input| Projects'!$BA$9:$CX$9)),'Input| Projects'!$AY$10:$AY$1009,'Calc| Project Costs'!BO$10:BO$1009)/SUMPRODUCT(_xlfn.CHOOSECOLS('Input| Projects'!$BA$10:$CX$1009,_xlfn.XMATCH($M40,'Input| Projects'!$BA$9:$CX$9)),'Calc| Project Costs'!BO$10:BO$1009),0)</f>
        <v>0</v>
      </c>
      <c r="Q40" s="158">
        <f>IFERROR(SUMPRODUCT(_xlfn.CHOOSECOLS('Input| Projects'!$BA$10:$CX$1009,_xlfn.XMATCH($M40,'Input| Projects'!$BA$9:$CX$9)),'Input| Projects'!$AY$10:$AY$1009,'Calc| Project Costs'!BP$10:BP$1009)/SUMPRODUCT(_xlfn.CHOOSECOLS('Input| Projects'!$BA$10:$CX$1009,_xlfn.XMATCH($M40,'Input| Projects'!$BA$9:$CX$9)),'Calc| Project Costs'!BP$10:BP$1009),0)</f>
        <v>0</v>
      </c>
      <c r="R40" s="158">
        <f>IFERROR(SUMPRODUCT(_xlfn.CHOOSECOLS('Input| Projects'!$BA$10:$CX$1009,_xlfn.XMATCH($M40,'Input| Projects'!$BA$9:$CX$9)),'Input| Projects'!$AY$10:$AY$1009,'Calc| Project Costs'!BQ$10:BQ$1009)/SUMPRODUCT(_xlfn.CHOOSECOLS('Input| Projects'!$BA$10:$CX$1009,_xlfn.XMATCH($M40,'Input| Projects'!$BA$9:$CX$9)),'Calc| Project Costs'!BQ$10:BQ$1009),0)</f>
        <v>0</v>
      </c>
      <c r="S40" s="158">
        <f>IFERROR(SUMPRODUCT(_xlfn.CHOOSECOLS('Input| Projects'!$BA$10:$CX$1009,_xlfn.XMATCH($M40,'Input| Projects'!$BA$9:$CX$9)),'Input| Projects'!$AY$10:$AY$1009,'Calc| Project Costs'!BR$10:BR$1009)/SUMPRODUCT(_xlfn.CHOOSECOLS('Input| Projects'!$BA$10:$CX$1009,_xlfn.XMATCH($M40,'Input| Projects'!$BA$9:$CX$9)),'Calc| Project Costs'!BR$10:BR$1009),0)</f>
        <v>0</v>
      </c>
      <c r="T40" s="158">
        <f>IFERROR(SUMPRODUCT(_xlfn.CHOOSECOLS('Input| Projects'!$BA$10:$CX$1009,_xlfn.XMATCH($M40,'Input| Projects'!$BA$9:$CX$9)),'Input| Projects'!$AY$10:$AY$1009,'Calc| Project Costs'!BS$10:BS$1009)/SUMPRODUCT(_xlfn.CHOOSECOLS('Input| Projects'!$BA$10:$CX$1009,_xlfn.XMATCH($M40,'Input| Projects'!$BA$9:$CX$9)),'Calc| Project Costs'!BS$10:BS$1009),0)</f>
        <v>0</v>
      </c>
      <c r="U40" s="79" t="str">
        <f t="shared" si="2"/>
        <v/>
      </c>
    </row>
    <row r="41" spans="1:21" outlineLevel="1" x14ac:dyDescent="0.2">
      <c r="A41" s="15"/>
      <c r="B41" s="123">
        <f t="shared" si="3"/>
        <v>34</v>
      </c>
      <c r="C41" s="125" t="str" cm="1">
        <f t="array" ref="C41">IFERROR(INDEX('Input| Setup'!$F$10:$F$59,SMALL(IF('Input| Setup'!$G$10:$G$59='Input| Setup'!$B$36,ROW('Input| Setup'!$G$10:$G$59)-ROW('Input| Setup'!$G$10)+1),ROWS('Input| Setup'!$G$10:$G43))),"")</f>
        <v/>
      </c>
      <c r="D41" s="158">
        <f>IFERROR(SUMPRODUCT(_xlfn.CHOOSECOLS('Input| Projects'!$BA$10:$CX$1009,_xlfn.XMATCH($C41,'Input| Projects'!$BA$9:$CX$9)),'Input| Projects'!$AY$10:$AY$1009,'Calc| Project Costs'!BM$10:BM$1009)/SUMPRODUCT(_xlfn.CHOOSECOLS('Input| Projects'!$BA$10:$CX$1009,_xlfn.XMATCH($C41,'Input| Projects'!$BA$9:$CX$9)),'Calc| Project Costs'!BM$10:BM$1009),0)</f>
        <v>0</v>
      </c>
      <c r="E41" s="158">
        <f>IFERROR(SUMPRODUCT(_xlfn.CHOOSECOLS('Input| Projects'!$BA$10:$CX$1009,_xlfn.XMATCH($C41,'Input| Projects'!$BA$9:$CX$9)),'Input| Projects'!$AY$10:$AY$1009,'Calc| Project Costs'!BN$10:BN$1009)/SUMPRODUCT(_xlfn.CHOOSECOLS('Input| Projects'!$BA$10:$CX$1009,_xlfn.XMATCH($C41,'Input| Projects'!$BA$9:$CX$9)),'Calc| Project Costs'!BN$10:BN$1009),0)</f>
        <v>0</v>
      </c>
      <c r="F41" s="158">
        <f>IFERROR(SUMPRODUCT(_xlfn.CHOOSECOLS('Input| Projects'!$BA$10:$CX$1009,_xlfn.XMATCH($C41,'Input| Projects'!$BA$9:$CX$9)),'Input| Projects'!$AY$10:$AY$1009,'Calc| Project Costs'!BO$10:BO$1009)/SUMPRODUCT(_xlfn.CHOOSECOLS('Input| Projects'!$BA$10:$CX$1009,_xlfn.XMATCH($C41,'Input| Projects'!$BA$9:$CX$9)),'Calc| Project Costs'!BO$10:BO$1009),0)</f>
        <v>0</v>
      </c>
      <c r="G41" s="158">
        <f>IFERROR(SUMPRODUCT(_xlfn.CHOOSECOLS('Input| Projects'!$BA$10:$CX$1009,_xlfn.XMATCH($C41,'Input| Projects'!$BA$9:$CX$9)),'Input| Projects'!$AY$10:$AY$1009,'Calc| Project Costs'!BP$10:BP$1009)/SUMPRODUCT(_xlfn.CHOOSECOLS('Input| Projects'!$BA$10:$CX$1009,_xlfn.XMATCH($C41,'Input| Projects'!$BA$9:$CX$9)),'Calc| Project Costs'!BP$10:BP$1009),0)</f>
        <v>0</v>
      </c>
      <c r="H41" s="158">
        <f>IFERROR(SUMPRODUCT(_xlfn.CHOOSECOLS('Input| Projects'!$BA$10:$CX$1009,_xlfn.XMATCH($C41,'Input| Projects'!$BA$9:$CX$9)),'Input| Projects'!$AY$10:$AY$1009,'Calc| Project Costs'!BQ$10:BQ$1009)/SUMPRODUCT(_xlfn.CHOOSECOLS('Input| Projects'!$BA$10:$CX$1009,_xlfn.XMATCH($C41,'Input| Projects'!$BA$9:$CX$9)),'Calc| Project Costs'!BQ$10:BQ$1009),0)</f>
        <v>0</v>
      </c>
      <c r="I41" s="158">
        <f>IFERROR(SUMPRODUCT(_xlfn.CHOOSECOLS('Input| Projects'!$BA$10:$CX$1009,_xlfn.XMATCH($C41,'Input| Projects'!$BA$9:$CX$9)),'Input| Projects'!$AY$10:$AY$1009,'Calc| Project Costs'!BR$10:BR$1009)/SUMPRODUCT(_xlfn.CHOOSECOLS('Input| Projects'!$BA$10:$CX$1009,_xlfn.XMATCH($C41,'Input| Projects'!$BA$9:$CX$9)),'Calc| Project Costs'!BR$10:BR$1009),0)</f>
        <v>0</v>
      </c>
      <c r="J41" s="158">
        <f>IFERROR(SUMPRODUCT(_xlfn.CHOOSECOLS('Input| Projects'!$BA$10:$CX$1009,_xlfn.XMATCH($C41,'Input| Projects'!$BA$9:$CX$9)),'Input| Projects'!$AY$10:$AY$1009,'Calc| Project Costs'!BS$10:BS$1009)/SUMPRODUCT(_xlfn.CHOOSECOLS('Input| Projects'!$BA$10:$CX$1009,_xlfn.XMATCH($C41,'Input| Projects'!$BA$9:$CX$9)),'Calc| Project Costs'!BS$10:BS$1009),0)</f>
        <v>0</v>
      </c>
      <c r="K41" s="79" t="str">
        <f t="shared" si="1"/>
        <v/>
      </c>
      <c r="M41" s="125" t="str" cm="1">
        <f t="array" ref="M41">IFERROR(INDEX('Input| Setup'!$F$10:$F$59,SMALL(IF('Input| Setup'!$G$10:$G$59='Input| Setup'!$B$37,ROW('Input| Setup'!$G$10:$G$59)-ROW('Input| Setup'!$G$10)+1),ROWS('Input| Setup'!$G$10:$G43))),"")</f>
        <v/>
      </c>
      <c r="N41" s="158">
        <f>IFERROR(SUMPRODUCT(_xlfn.CHOOSECOLS('Input| Projects'!$BA$10:$CX$1009,_xlfn.XMATCH($M41,'Input| Projects'!$BA$9:$CX$9)),'Input| Projects'!$AY$10:$AY$1009,'Calc| Project Costs'!BM$10:BM$1009)/SUMPRODUCT(_xlfn.CHOOSECOLS('Input| Projects'!$BA$10:$CX$1009,_xlfn.XMATCH($M41,'Input| Projects'!$BA$9:$CX$9)),'Calc| Project Costs'!BM$10:BM$1009),0)</f>
        <v>0</v>
      </c>
      <c r="O41" s="158">
        <f>IFERROR(SUMPRODUCT(_xlfn.CHOOSECOLS('Input| Projects'!$BA$10:$CX$1009,_xlfn.XMATCH($M41,'Input| Projects'!$BA$9:$CX$9)),'Input| Projects'!$AY$10:$AY$1009,'Calc| Project Costs'!BN$10:BN$1009)/SUMPRODUCT(_xlfn.CHOOSECOLS('Input| Projects'!$BA$10:$CX$1009,_xlfn.XMATCH($M41,'Input| Projects'!$BA$9:$CX$9)),'Calc| Project Costs'!BN$10:BN$1009),0)</f>
        <v>0</v>
      </c>
      <c r="P41" s="158">
        <f>IFERROR(SUMPRODUCT(_xlfn.CHOOSECOLS('Input| Projects'!$BA$10:$CX$1009,_xlfn.XMATCH($M41,'Input| Projects'!$BA$9:$CX$9)),'Input| Projects'!$AY$10:$AY$1009,'Calc| Project Costs'!BO$10:BO$1009)/SUMPRODUCT(_xlfn.CHOOSECOLS('Input| Projects'!$BA$10:$CX$1009,_xlfn.XMATCH($M41,'Input| Projects'!$BA$9:$CX$9)),'Calc| Project Costs'!BO$10:BO$1009),0)</f>
        <v>0</v>
      </c>
      <c r="Q41" s="158">
        <f>IFERROR(SUMPRODUCT(_xlfn.CHOOSECOLS('Input| Projects'!$BA$10:$CX$1009,_xlfn.XMATCH($M41,'Input| Projects'!$BA$9:$CX$9)),'Input| Projects'!$AY$10:$AY$1009,'Calc| Project Costs'!BP$10:BP$1009)/SUMPRODUCT(_xlfn.CHOOSECOLS('Input| Projects'!$BA$10:$CX$1009,_xlfn.XMATCH($M41,'Input| Projects'!$BA$9:$CX$9)),'Calc| Project Costs'!BP$10:BP$1009),0)</f>
        <v>0</v>
      </c>
      <c r="R41" s="158">
        <f>IFERROR(SUMPRODUCT(_xlfn.CHOOSECOLS('Input| Projects'!$BA$10:$CX$1009,_xlfn.XMATCH($M41,'Input| Projects'!$BA$9:$CX$9)),'Input| Projects'!$AY$10:$AY$1009,'Calc| Project Costs'!BQ$10:BQ$1009)/SUMPRODUCT(_xlfn.CHOOSECOLS('Input| Projects'!$BA$10:$CX$1009,_xlfn.XMATCH($M41,'Input| Projects'!$BA$9:$CX$9)),'Calc| Project Costs'!BQ$10:BQ$1009),0)</f>
        <v>0</v>
      </c>
      <c r="S41" s="158">
        <f>IFERROR(SUMPRODUCT(_xlfn.CHOOSECOLS('Input| Projects'!$BA$10:$CX$1009,_xlfn.XMATCH($M41,'Input| Projects'!$BA$9:$CX$9)),'Input| Projects'!$AY$10:$AY$1009,'Calc| Project Costs'!BR$10:BR$1009)/SUMPRODUCT(_xlfn.CHOOSECOLS('Input| Projects'!$BA$10:$CX$1009,_xlfn.XMATCH($M41,'Input| Projects'!$BA$9:$CX$9)),'Calc| Project Costs'!BR$10:BR$1009),0)</f>
        <v>0</v>
      </c>
      <c r="T41" s="158">
        <f>IFERROR(SUMPRODUCT(_xlfn.CHOOSECOLS('Input| Projects'!$BA$10:$CX$1009,_xlfn.XMATCH($M41,'Input| Projects'!$BA$9:$CX$9)),'Input| Projects'!$AY$10:$AY$1009,'Calc| Project Costs'!BS$10:BS$1009)/SUMPRODUCT(_xlfn.CHOOSECOLS('Input| Projects'!$BA$10:$CX$1009,_xlfn.XMATCH($M41,'Input| Projects'!$BA$9:$CX$9)),'Calc| Project Costs'!BS$10:BS$1009),0)</f>
        <v>0</v>
      </c>
      <c r="U41" s="79" t="str">
        <f t="shared" si="2"/>
        <v/>
      </c>
    </row>
    <row r="42" spans="1:21" outlineLevel="1" x14ac:dyDescent="0.2">
      <c r="A42" s="15"/>
      <c r="B42" s="123">
        <f t="shared" si="3"/>
        <v>35</v>
      </c>
      <c r="C42" s="125" t="str" cm="1">
        <f t="array" ref="C42">IFERROR(INDEX('Input| Setup'!$F$10:$F$59,SMALL(IF('Input| Setup'!$G$10:$G$59='Input| Setup'!$B$36,ROW('Input| Setup'!$G$10:$G$59)-ROW('Input| Setup'!$G$10)+1),ROWS('Input| Setup'!$G$10:$G44))),"")</f>
        <v/>
      </c>
      <c r="D42" s="158">
        <f>IFERROR(SUMPRODUCT(_xlfn.CHOOSECOLS('Input| Projects'!$BA$10:$CX$1009,_xlfn.XMATCH($C42,'Input| Projects'!$BA$9:$CX$9)),'Input| Projects'!$AY$10:$AY$1009,'Calc| Project Costs'!BM$10:BM$1009)/SUMPRODUCT(_xlfn.CHOOSECOLS('Input| Projects'!$BA$10:$CX$1009,_xlfn.XMATCH($C42,'Input| Projects'!$BA$9:$CX$9)),'Calc| Project Costs'!BM$10:BM$1009),0)</f>
        <v>0</v>
      </c>
      <c r="E42" s="158">
        <f>IFERROR(SUMPRODUCT(_xlfn.CHOOSECOLS('Input| Projects'!$BA$10:$CX$1009,_xlfn.XMATCH($C42,'Input| Projects'!$BA$9:$CX$9)),'Input| Projects'!$AY$10:$AY$1009,'Calc| Project Costs'!BN$10:BN$1009)/SUMPRODUCT(_xlfn.CHOOSECOLS('Input| Projects'!$BA$10:$CX$1009,_xlfn.XMATCH($C42,'Input| Projects'!$BA$9:$CX$9)),'Calc| Project Costs'!BN$10:BN$1009),0)</f>
        <v>0</v>
      </c>
      <c r="F42" s="158">
        <f>IFERROR(SUMPRODUCT(_xlfn.CHOOSECOLS('Input| Projects'!$BA$10:$CX$1009,_xlfn.XMATCH($C42,'Input| Projects'!$BA$9:$CX$9)),'Input| Projects'!$AY$10:$AY$1009,'Calc| Project Costs'!BO$10:BO$1009)/SUMPRODUCT(_xlfn.CHOOSECOLS('Input| Projects'!$BA$10:$CX$1009,_xlfn.XMATCH($C42,'Input| Projects'!$BA$9:$CX$9)),'Calc| Project Costs'!BO$10:BO$1009),0)</f>
        <v>0</v>
      </c>
      <c r="G42" s="158">
        <f>IFERROR(SUMPRODUCT(_xlfn.CHOOSECOLS('Input| Projects'!$BA$10:$CX$1009,_xlfn.XMATCH($C42,'Input| Projects'!$BA$9:$CX$9)),'Input| Projects'!$AY$10:$AY$1009,'Calc| Project Costs'!BP$10:BP$1009)/SUMPRODUCT(_xlfn.CHOOSECOLS('Input| Projects'!$BA$10:$CX$1009,_xlfn.XMATCH($C42,'Input| Projects'!$BA$9:$CX$9)),'Calc| Project Costs'!BP$10:BP$1009),0)</f>
        <v>0</v>
      </c>
      <c r="H42" s="158">
        <f>IFERROR(SUMPRODUCT(_xlfn.CHOOSECOLS('Input| Projects'!$BA$10:$CX$1009,_xlfn.XMATCH($C42,'Input| Projects'!$BA$9:$CX$9)),'Input| Projects'!$AY$10:$AY$1009,'Calc| Project Costs'!BQ$10:BQ$1009)/SUMPRODUCT(_xlfn.CHOOSECOLS('Input| Projects'!$BA$10:$CX$1009,_xlfn.XMATCH($C42,'Input| Projects'!$BA$9:$CX$9)),'Calc| Project Costs'!BQ$10:BQ$1009),0)</f>
        <v>0</v>
      </c>
      <c r="I42" s="158">
        <f>IFERROR(SUMPRODUCT(_xlfn.CHOOSECOLS('Input| Projects'!$BA$10:$CX$1009,_xlfn.XMATCH($C42,'Input| Projects'!$BA$9:$CX$9)),'Input| Projects'!$AY$10:$AY$1009,'Calc| Project Costs'!BR$10:BR$1009)/SUMPRODUCT(_xlfn.CHOOSECOLS('Input| Projects'!$BA$10:$CX$1009,_xlfn.XMATCH($C42,'Input| Projects'!$BA$9:$CX$9)),'Calc| Project Costs'!BR$10:BR$1009),0)</f>
        <v>0</v>
      </c>
      <c r="J42" s="158">
        <f>IFERROR(SUMPRODUCT(_xlfn.CHOOSECOLS('Input| Projects'!$BA$10:$CX$1009,_xlfn.XMATCH($C42,'Input| Projects'!$BA$9:$CX$9)),'Input| Projects'!$AY$10:$AY$1009,'Calc| Project Costs'!BS$10:BS$1009)/SUMPRODUCT(_xlfn.CHOOSECOLS('Input| Projects'!$BA$10:$CX$1009,_xlfn.XMATCH($C42,'Input| Projects'!$BA$9:$CX$9)),'Calc| Project Costs'!BS$10:BS$1009),0)</f>
        <v>0</v>
      </c>
      <c r="K42" s="79" t="str">
        <f t="shared" si="1"/>
        <v/>
      </c>
      <c r="M42" s="125" t="str" cm="1">
        <f t="array" ref="M42">IFERROR(INDEX('Input| Setup'!$F$10:$F$59,SMALL(IF('Input| Setup'!$G$10:$G$59='Input| Setup'!$B$37,ROW('Input| Setup'!$G$10:$G$59)-ROW('Input| Setup'!$G$10)+1),ROWS('Input| Setup'!$G$10:$G44))),"")</f>
        <v/>
      </c>
      <c r="N42" s="158">
        <f>IFERROR(SUMPRODUCT(_xlfn.CHOOSECOLS('Input| Projects'!$BA$10:$CX$1009,_xlfn.XMATCH($M42,'Input| Projects'!$BA$9:$CX$9)),'Input| Projects'!$AY$10:$AY$1009,'Calc| Project Costs'!BM$10:BM$1009)/SUMPRODUCT(_xlfn.CHOOSECOLS('Input| Projects'!$BA$10:$CX$1009,_xlfn.XMATCH($M42,'Input| Projects'!$BA$9:$CX$9)),'Calc| Project Costs'!BM$10:BM$1009),0)</f>
        <v>0</v>
      </c>
      <c r="O42" s="158">
        <f>IFERROR(SUMPRODUCT(_xlfn.CHOOSECOLS('Input| Projects'!$BA$10:$CX$1009,_xlfn.XMATCH($M42,'Input| Projects'!$BA$9:$CX$9)),'Input| Projects'!$AY$10:$AY$1009,'Calc| Project Costs'!BN$10:BN$1009)/SUMPRODUCT(_xlfn.CHOOSECOLS('Input| Projects'!$BA$10:$CX$1009,_xlfn.XMATCH($M42,'Input| Projects'!$BA$9:$CX$9)),'Calc| Project Costs'!BN$10:BN$1009),0)</f>
        <v>0</v>
      </c>
      <c r="P42" s="158">
        <f>IFERROR(SUMPRODUCT(_xlfn.CHOOSECOLS('Input| Projects'!$BA$10:$CX$1009,_xlfn.XMATCH($M42,'Input| Projects'!$BA$9:$CX$9)),'Input| Projects'!$AY$10:$AY$1009,'Calc| Project Costs'!BO$10:BO$1009)/SUMPRODUCT(_xlfn.CHOOSECOLS('Input| Projects'!$BA$10:$CX$1009,_xlfn.XMATCH($M42,'Input| Projects'!$BA$9:$CX$9)),'Calc| Project Costs'!BO$10:BO$1009),0)</f>
        <v>0</v>
      </c>
      <c r="Q42" s="158">
        <f>IFERROR(SUMPRODUCT(_xlfn.CHOOSECOLS('Input| Projects'!$BA$10:$CX$1009,_xlfn.XMATCH($M42,'Input| Projects'!$BA$9:$CX$9)),'Input| Projects'!$AY$10:$AY$1009,'Calc| Project Costs'!BP$10:BP$1009)/SUMPRODUCT(_xlfn.CHOOSECOLS('Input| Projects'!$BA$10:$CX$1009,_xlfn.XMATCH($M42,'Input| Projects'!$BA$9:$CX$9)),'Calc| Project Costs'!BP$10:BP$1009),0)</f>
        <v>0</v>
      </c>
      <c r="R42" s="158">
        <f>IFERROR(SUMPRODUCT(_xlfn.CHOOSECOLS('Input| Projects'!$BA$10:$CX$1009,_xlfn.XMATCH($M42,'Input| Projects'!$BA$9:$CX$9)),'Input| Projects'!$AY$10:$AY$1009,'Calc| Project Costs'!BQ$10:BQ$1009)/SUMPRODUCT(_xlfn.CHOOSECOLS('Input| Projects'!$BA$10:$CX$1009,_xlfn.XMATCH($M42,'Input| Projects'!$BA$9:$CX$9)),'Calc| Project Costs'!BQ$10:BQ$1009),0)</f>
        <v>0</v>
      </c>
      <c r="S42" s="158">
        <f>IFERROR(SUMPRODUCT(_xlfn.CHOOSECOLS('Input| Projects'!$BA$10:$CX$1009,_xlfn.XMATCH($M42,'Input| Projects'!$BA$9:$CX$9)),'Input| Projects'!$AY$10:$AY$1009,'Calc| Project Costs'!BR$10:BR$1009)/SUMPRODUCT(_xlfn.CHOOSECOLS('Input| Projects'!$BA$10:$CX$1009,_xlfn.XMATCH($M42,'Input| Projects'!$BA$9:$CX$9)),'Calc| Project Costs'!BR$10:BR$1009),0)</f>
        <v>0</v>
      </c>
      <c r="T42" s="158">
        <f>IFERROR(SUMPRODUCT(_xlfn.CHOOSECOLS('Input| Projects'!$BA$10:$CX$1009,_xlfn.XMATCH($M42,'Input| Projects'!$BA$9:$CX$9)),'Input| Projects'!$AY$10:$AY$1009,'Calc| Project Costs'!BS$10:BS$1009)/SUMPRODUCT(_xlfn.CHOOSECOLS('Input| Projects'!$BA$10:$CX$1009,_xlfn.XMATCH($M42,'Input| Projects'!$BA$9:$CX$9)),'Calc| Project Costs'!BS$10:BS$1009),0)</f>
        <v>0</v>
      </c>
      <c r="U42" s="79" t="str">
        <f t="shared" si="2"/>
        <v/>
      </c>
    </row>
    <row r="43" spans="1:21" outlineLevel="1" x14ac:dyDescent="0.2">
      <c r="A43" s="15"/>
      <c r="B43" s="123">
        <f t="shared" si="3"/>
        <v>36</v>
      </c>
      <c r="C43" s="125" t="str" cm="1">
        <f t="array" ref="C43">IFERROR(INDEX('Input| Setup'!$F$10:$F$59,SMALL(IF('Input| Setup'!$G$10:$G$59='Input| Setup'!$B$36,ROW('Input| Setup'!$G$10:$G$59)-ROW('Input| Setup'!$G$10)+1),ROWS('Input| Setup'!$G$10:$G45))),"")</f>
        <v/>
      </c>
      <c r="D43" s="158">
        <f>IFERROR(SUMPRODUCT(_xlfn.CHOOSECOLS('Input| Projects'!$BA$10:$CX$1009,_xlfn.XMATCH($C43,'Input| Projects'!$BA$9:$CX$9)),'Input| Projects'!$AY$10:$AY$1009,'Calc| Project Costs'!BM$10:BM$1009)/SUMPRODUCT(_xlfn.CHOOSECOLS('Input| Projects'!$BA$10:$CX$1009,_xlfn.XMATCH($C43,'Input| Projects'!$BA$9:$CX$9)),'Calc| Project Costs'!BM$10:BM$1009),0)</f>
        <v>0</v>
      </c>
      <c r="E43" s="158">
        <f>IFERROR(SUMPRODUCT(_xlfn.CHOOSECOLS('Input| Projects'!$BA$10:$CX$1009,_xlfn.XMATCH($C43,'Input| Projects'!$BA$9:$CX$9)),'Input| Projects'!$AY$10:$AY$1009,'Calc| Project Costs'!BN$10:BN$1009)/SUMPRODUCT(_xlfn.CHOOSECOLS('Input| Projects'!$BA$10:$CX$1009,_xlfn.XMATCH($C43,'Input| Projects'!$BA$9:$CX$9)),'Calc| Project Costs'!BN$10:BN$1009),0)</f>
        <v>0</v>
      </c>
      <c r="F43" s="158">
        <f>IFERROR(SUMPRODUCT(_xlfn.CHOOSECOLS('Input| Projects'!$BA$10:$CX$1009,_xlfn.XMATCH($C43,'Input| Projects'!$BA$9:$CX$9)),'Input| Projects'!$AY$10:$AY$1009,'Calc| Project Costs'!BO$10:BO$1009)/SUMPRODUCT(_xlfn.CHOOSECOLS('Input| Projects'!$BA$10:$CX$1009,_xlfn.XMATCH($C43,'Input| Projects'!$BA$9:$CX$9)),'Calc| Project Costs'!BO$10:BO$1009),0)</f>
        <v>0</v>
      </c>
      <c r="G43" s="158">
        <f>IFERROR(SUMPRODUCT(_xlfn.CHOOSECOLS('Input| Projects'!$BA$10:$CX$1009,_xlfn.XMATCH($C43,'Input| Projects'!$BA$9:$CX$9)),'Input| Projects'!$AY$10:$AY$1009,'Calc| Project Costs'!BP$10:BP$1009)/SUMPRODUCT(_xlfn.CHOOSECOLS('Input| Projects'!$BA$10:$CX$1009,_xlfn.XMATCH($C43,'Input| Projects'!$BA$9:$CX$9)),'Calc| Project Costs'!BP$10:BP$1009),0)</f>
        <v>0</v>
      </c>
      <c r="H43" s="158">
        <f>IFERROR(SUMPRODUCT(_xlfn.CHOOSECOLS('Input| Projects'!$BA$10:$CX$1009,_xlfn.XMATCH($C43,'Input| Projects'!$BA$9:$CX$9)),'Input| Projects'!$AY$10:$AY$1009,'Calc| Project Costs'!BQ$10:BQ$1009)/SUMPRODUCT(_xlfn.CHOOSECOLS('Input| Projects'!$BA$10:$CX$1009,_xlfn.XMATCH($C43,'Input| Projects'!$BA$9:$CX$9)),'Calc| Project Costs'!BQ$10:BQ$1009),0)</f>
        <v>0</v>
      </c>
      <c r="I43" s="158">
        <f>IFERROR(SUMPRODUCT(_xlfn.CHOOSECOLS('Input| Projects'!$BA$10:$CX$1009,_xlfn.XMATCH($C43,'Input| Projects'!$BA$9:$CX$9)),'Input| Projects'!$AY$10:$AY$1009,'Calc| Project Costs'!BR$10:BR$1009)/SUMPRODUCT(_xlfn.CHOOSECOLS('Input| Projects'!$BA$10:$CX$1009,_xlfn.XMATCH($C43,'Input| Projects'!$BA$9:$CX$9)),'Calc| Project Costs'!BR$10:BR$1009),0)</f>
        <v>0</v>
      </c>
      <c r="J43" s="158">
        <f>IFERROR(SUMPRODUCT(_xlfn.CHOOSECOLS('Input| Projects'!$BA$10:$CX$1009,_xlfn.XMATCH($C43,'Input| Projects'!$BA$9:$CX$9)),'Input| Projects'!$AY$10:$AY$1009,'Calc| Project Costs'!BS$10:BS$1009)/SUMPRODUCT(_xlfn.CHOOSECOLS('Input| Projects'!$BA$10:$CX$1009,_xlfn.XMATCH($C43,'Input| Projects'!$BA$9:$CX$9)),'Calc| Project Costs'!BS$10:BS$1009),0)</f>
        <v>0</v>
      </c>
      <c r="K43" s="79" t="str">
        <f t="shared" si="1"/>
        <v/>
      </c>
      <c r="M43" s="125" t="str" cm="1">
        <f t="array" ref="M43">IFERROR(INDEX('Input| Setup'!$F$10:$F$59,SMALL(IF('Input| Setup'!$G$10:$G$59='Input| Setup'!$B$37,ROW('Input| Setup'!$G$10:$G$59)-ROW('Input| Setup'!$G$10)+1),ROWS('Input| Setup'!$G$10:$G45))),"")</f>
        <v/>
      </c>
      <c r="N43" s="158">
        <f>IFERROR(SUMPRODUCT(_xlfn.CHOOSECOLS('Input| Projects'!$BA$10:$CX$1009,_xlfn.XMATCH($M43,'Input| Projects'!$BA$9:$CX$9)),'Input| Projects'!$AY$10:$AY$1009,'Calc| Project Costs'!BM$10:BM$1009)/SUMPRODUCT(_xlfn.CHOOSECOLS('Input| Projects'!$BA$10:$CX$1009,_xlfn.XMATCH($M43,'Input| Projects'!$BA$9:$CX$9)),'Calc| Project Costs'!BM$10:BM$1009),0)</f>
        <v>0</v>
      </c>
      <c r="O43" s="158">
        <f>IFERROR(SUMPRODUCT(_xlfn.CHOOSECOLS('Input| Projects'!$BA$10:$CX$1009,_xlfn.XMATCH($M43,'Input| Projects'!$BA$9:$CX$9)),'Input| Projects'!$AY$10:$AY$1009,'Calc| Project Costs'!BN$10:BN$1009)/SUMPRODUCT(_xlfn.CHOOSECOLS('Input| Projects'!$BA$10:$CX$1009,_xlfn.XMATCH($M43,'Input| Projects'!$BA$9:$CX$9)),'Calc| Project Costs'!BN$10:BN$1009),0)</f>
        <v>0</v>
      </c>
      <c r="P43" s="158">
        <f>IFERROR(SUMPRODUCT(_xlfn.CHOOSECOLS('Input| Projects'!$BA$10:$CX$1009,_xlfn.XMATCH($M43,'Input| Projects'!$BA$9:$CX$9)),'Input| Projects'!$AY$10:$AY$1009,'Calc| Project Costs'!BO$10:BO$1009)/SUMPRODUCT(_xlfn.CHOOSECOLS('Input| Projects'!$BA$10:$CX$1009,_xlfn.XMATCH($M43,'Input| Projects'!$BA$9:$CX$9)),'Calc| Project Costs'!BO$10:BO$1009),0)</f>
        <v>0</v>
      </c>
      <c r="Q43" s="158">
        <f>IFERROR(SUMPRODUCT(_xlfn.CHOOSECOLS('Input| Projects'!$BA$10:$CX$1009,_xlfn.XMATCH($M43,'Input| Projects'!$BA$9:$CX$9)),'Input| Projects'!$AY$10:$AY$1009,'Calc| Project Costs'!BP$10:BP$1009)/SUMPRODUCT(_xlfn.CHOOSECOLS('Input| Projects'!$BA$10:$CX$1009,_xlfn.XMATCH($M43,'Input| Projects'!$BA$9:$CX$9)),'Calc| Project Costs'!BP$10:BP$1009),0)</f>
        <v>0</v>
      </c>
      <c r="R43" s="158">
        <f>IFERROR(SUMPRODUCT(_xlfn.CHOOSECOLS('Input| Projects'!$BA$10:$CX$1009,_xlfn.XMATCH($M43,'Input| Projects'!$BA$9:$CX$9)),'Input| Projects'!$AY$10:$AY$1009,'Calc| Project Costs'!BQ$10:BQ$1009)/SUMPRODUCT(_xlfn.CHOOSECOLS('Input| Projects'!$BA$10:$CX$1009,_xlfn.XMATCH($M43,'Input| Projects'!$BA$9:$CX$9)),'Calc| Project Costs'!BQ$10:BQ$1009),0)</f>
        <v>0</v>
      </c>
      <c r="S43" s="158">
        <f>IFERROR(SUMPRODUCT(_xlfn.CHOOSECOLS('Input| Projects'!$BA$10:$CX$1009,_xlfn.XMATCH($M43,'Input| Projects'!$BA$9:$CX$9)),'Input| Projects'!$AY$10:$AY$1009,'Calc| Project Costs'!BR$10:BR$1009)/SUMPRODUCT(_xlfn.CHOOSECOLS('Input| Projects'!$BA$10:$CX$1009,_xlfn.XMATCH($M43,'Input| Projects'!$BA$9:$CX$9)),'Calc| Project Costs'!BR$10:BR$1009),0)</f>
        <v>0</v>
      </c>
      <c r="T43" s="158">
        <f>IFERROR(SUMPRODUCT(_xlfn.CHOOSECOLS('Input| Projects'!$BA$10:$CX$1009,_xlfn.XMATCH($M43,'Input| Projects'!$BA$9:$CX$9)),'Input| Projects'!$AY$10:$AY$1009,'Calc| Project Costs'!BS$10:BS$1009)/SUMPRODUCT(_xlfn.CHOOSECOLS('Input| Projects'!$BA$10:$CX$1009,_xlfn.XMATCH($M43,'Input| Projects'!$BA$9:$CX$9)),'Calc| Project Costs'!BS$10:BS$1009),0)</f>
        <v>0</v>
      </c>
      <c r="U43" s="79" t="str">
        <f t="shared" si="2"/>
        <v/>
      </c>
    </row>
    <row r="44" spans="1:21" outlineLevel="1" x14ac:dyDescent="0.2">
      <c r="A44" s="15"/>
      <c r="B44" s="123">
        <f t="shared" si="3"/>
        <v>37</v>
      </c>
      <c r="C44" s="125" t="str" cm="1">
        <f t="array" ref="C44">IFERROR(INDEX('Input| Setup'!$F$10:$F$59,SMALL(IF('Input| Setup'!$G$10:$G$59='Input| Setup'!$B$36,ROW('Input| Setup'!$G$10:$G$59)-ROW('Input| Setup'!$G$10)+1),ROWS('Input| Setup'!$G$10:$G46))),"")</f>
        <v/>
      </c>
      <c r="D44" s="158">
        <f>IFERROR(SUMPRODUCT(_xlfn.CHOOSECOLS('Input| Projects'!$BA$10:$CX$1009,_xlfn.XMATCH($C44,'Input| Projects'!$BA$9:$CX$9)),'Input| Projects'!$AY$10:$AY$1009,'Calc| Project Costs'!BM$10:BM$1009)/SUMPRODUCT(_xlfn.CHOOSECOLS('Input| Projects'!$BA$10:$CX$1009,_xlfn.XMATCH($C44,'Input| Projects'!$BA$9:$CX$9)),'Calc| Project Costs'!BM$10:BM$1009),0)</f>
        <v>0</v>
      </c>
      <c r="E44" s="158">
        <f>IFERROR(SUMPRODUCT(_xlfn.CHOOSECOLS('Input| Projects'!$BA$10:$CX$1009,_xlfn.XMATCH($C44,'Input| Projects'!$BA$9:$CX$9)),'Input| Projects'!$AY$10:$AY$1009,'Calc| Project Costs'!BN$10:BN$1009)/SUMPRODUCT(_xlfn.CHOOSECOLS('Input| Projects'!$BA$10:$CX$1009,_xlfn.XMATCH($C44,'Input| Projects'!$BA$9:$CX$9)),'Calc| Project Costs'!BN$10:BN$1009),0)</f>
        <v>0</v>
      </c>
      <c r="F44" s="158">
        <f>IFERROR(SUMPRODUCT(_xlfn.CHOOSECOLS('Input| Projects'!$BA$10:$CX$1009,_xlfn.XMATCH($C44,'Input| Projects'!$BA$9:$CX$9)),'Input| Projects'!$AY$10:$AY$1009,'Calc| Project Costs'!BO$10:BO$1009)/SUMPRODUCT(_xlfn.CHOOSECOLS('Input| Projects'!$BA$10:$CX$1009,_xlfn.XMATCH($C44,'Input| Projects'!$BA$9:$CX$9)),'Calc| Project Costs'!BO$10:BO$1009),0)</f>
        <v>0</v>
      </c>
      <c r="G44" s="158">
        <f>IFERROR(SUMPRODUCT(_xlfn.CHOOSECOLS('Input| Projects'!$BA$10:$CX$1009,_xlfn.XMATCH($C44,'Input| Projects'!$BA$9:$CX$9)),'Input| Projects'!$AY$10:$AY$1009,'Calc| Project Costs'!BP$10:BP$1009)/SUMPRODUCT(_xlfn.CHOOSECOLS('Input| Projects'!$BA$10:$CX$1009,_xlfn.XMATCH($C44,'Input| Projects'!$BA$9:$CX$9)),'Calc| Project Costs'!BP$10:BP$1009),0)</f>
        <v>0</v>
      </c>
      <c r="H44" s="158">
        <f>IFERROR(SUMPRODUCT(_xlfn.CHOOSECOLS('Input| Projects'!$BA$10:$CX$1009,_xlfn.XMATCH($C44,'Input| Projects'!$BA$9:$CX$9)),'Input| Projects'!$AY$10:$AY$1009,'Calc| Project Costs'!BQ$10:BQ$1009)/SUMPRODUCT(_xlfn.CHOOSECOLS('Input| Projects'!$BA$10:$CX$1009,_xlfn.XMATCH($C44,'Input| Projects'!$BA$9:$CX$9)),'Calc| Project Costs'!BQ$10:BQ$1009),0)</f>
        <v>0</v>
      </c>
      <c r="I44" s="158">
        <f>IFERROR(SUMPRODUCT(_xlfn.CHOOSECOLS('Input| Projects'!$BA$10:$CX$1009,_xlfn.XMATCH($C44,'Input| Projects'!$BA$9:$CX$9)),'Input| Projects'!$AY$10:$AY$1009,'Calc| Project Costs'!BR$10:BR$1009)/SUMPRODUCT(_xlfn.CHOOSECOLS('Input| Projects'!$BA$10:$CX$1009,_xlfn.XMATCH($C44,'Input| Projects'!$BA$9:$CX$9)),'Calc| Project Costs'!BR$10:BR$1009),0)</f>
        <v>0</v>
      </c>
      <c r="J44" s="158">
        <f>IFERROR(SUMPRODUCT(_xlfn.CHOOSECOLS('Input| Projects'!$BA$10:$CX$1009,_xlfn.XMATCH($C44,'Input| Projects'!$BA$9:$CX$9)),'Input| Projects'!$AY$10:$AY$1009,'Calc| Project Costs'!BS$10:BS$1009)/SUMPRODUCT(_xlfn.CHOOSECOLS('Input| Projects'!$BA$10:$CX$1009,_xlfn.XMATCH($C44,'Input| Projects'!$BA$9:$CX$9)),'Calc| Project Costs'!BS$10:BS$1009),0)</f>
        <v>0</v>
      </c>
      <c r="K44" s="79" t="str">
        <f t="shared" si="1"/>
        <v/>
      </c>
      <c r="M44" s="125" t="str" cm="1">
        <f t="array" ref="M44">IFERROR(INDEX('Input| Setup'!$F$10:$F$59,SMALL(IF('Input| Setup'!$G$10:$G$59='Input| Setup'!$B$37,ROW('Input| Setup'!$G$10:$G$59)-ROW('Input| Setup'!$G$10)+1),ROWS('Input| Setup'!$G$10:$G46))),"")</f>
        <v/>
      </c>
      <c r="N44" s="158">
        <f>IFERROR(SUMPRODUCT(_xlfn.CHOOSECOLS('Input| Projects'!$BA$10:$CX$1009,_xlfn.XMATCH($M44,'Input| Projects'!$BA$9:$CX$9)),'Input| Projects'!$AY$10:$AY$1009,'Calc| Project Costs'!BM$10:BM$1009)/SUMPRODUCT(_xlfn.CHOOSECOLS('Input| Projects'!$BA$10:$CX$1009,_xlfn.XMATCH($M44,'Input| Projects'!$BA$9:$CX$9)),'Calc| Project Costs'!BM$10:BM$1009),0)</f>
        <v>0</v>
      </c>
      <c r="O44" s="158">
        <f>IFERROR(SUMPRODUCT(_xlfn.CHOOSECOLS('Input| Projects'!$BA$10:$CX$1009,_xlfn.XMATCH($M44,'Input| Projects'!$BA$9:$CX$9)),'Input| Projects'!$AY$10:$AY$1009,'Calc| Project Costs'!BN$10:BN$1009)/SUMPRODUCT(_xlfn.CHOOSECOLS('Input| Projects'!$BA$10:$CX$1009,_xlfn.XMATCH($M44,'Input| Projects'!$BA$9:$CX$9)),'Calc| Project Costs'!BN$10:BN$1009),0)</f>
        <v>0</v>
      </c>
      <c r="P44" s="158">
        <f>IFERROR(SUMPRODUCT(_xlfn.CHOOSECOLS('Input| Projects'!$BA$10:$CX$1009,_xlfn.XMATCH($M44,'Input| Projects'!$BA$9:$CX$9)),'Input| Projects'!$AY$10:$AY$1009,'Calc| Project Costs'!BO$10:BO$1009)/SUMPRODUCT(_xlfn.CHOOSECOLS('Input| Projects'!$BA$10:$CX$1009,_xlfn.XMATCH($M44,'Input| Projects'!$BA$9:$CX$9)),'Calc| Project Costs'!BO$10:BO$1009),0)</f>
        <v>0</v>
      </c>
      <c r="Q44" s="158">
        <f>IFERROR(SUMPRODUCT(_xlfn.CHOOSECOLS('Input| Projects'!$BA$10:$CX$1009,_xlfn.XMATCH($M44,'Input| Projects'!$BA$9:$CX$9)),'Input| Projects'!$AY$10:$AY$1009,'Calc| Project Costs'!BP$10:BP$1009)/SUMPRODUCT(_xlfn.CHOOSECOLS('Input| Projects'!$BA$10:$CX$1009,_xlfn.XMATCH($M44,'Input| Projects'!$BA$9:$CX$9)),'Calc| Project Costs'!BP$10:BP$1009),0)</f>
        <v>0</v>
      </c>
      <c r="R44" s="158">
        <f>IFERROR(SUMPRODUCT(_xlfn.CHOOSECOLS('Input| Projects'!$BA$10:$CX$1009,_xlfn.XMATCH($M44,'Input| Projects'!$BA$9:$CX$9)),'Input| Projects'!$AY$10:$AY$1009,'Calc| Project Costs'!BQ$10:BQ$1009)/SUMPRODUCT(_xlfn.CHOOSECOLS('Input| Projects'!$BA$10:$CX$1009,_xlfn.XMATCH($M44,'Input| Projects'!$BA$9:$CX$9)),'Calc| Project Costs'!BQ$10:BQ$1009),0)</f>
        <v>0</v>
      </c>
      <c r="S44" s="158">
        <f>IFERROR(SUMPRODUCT(_xlfn.CHOOSECOLS('Input| Projects'!$BA$10:$CX$1009,_xlfn.XMATCH($M44,'Input| Projects'!$BA$9:$CX$9)),'Input| Projects'!$AY$10:$AY$1009,'Calc| Project Costs'!BR$10:BR$1009)/SUMPRODUCT(_xlfn.CHOOSECOLS('Input| Projects'!$BA$10:$CX$1009,_xlfn.XMATCH($M44,'Input| Projects'!$BA$9:$CX$9)),'Calc| Project Costs'!BR$10:BR$1009),0)</f>
        <v>0</v>
      </c>
      <c r="T44" s="158">
        <f>IFERROR(SUMPRODUCT(_xlfn.CHOOSECOLS('Input| Projects'!$BA$10:$CX$1009,_xlfn.XMATCH($M44,'Input| Projects'!$BA$9:$CX$9)),'Input| Projects'!$AY$10:$AY$1009,'Calc| Project Costs'!BS$10:BS$1009)/SUMPRODUCT(_xlfn.CHOOSECOLS('Input| Projects'!$BA$10:$CX$1009,_xlfn.XMATCH($M44,'Input| Projects'!$BA$9:$CX$9)),'Calc| Project Costs'!BS$10:BS$1009),0)</f>
        <v>0</v>
      </c>
      <c r="U44" s="79" t="str">
        <f t="shared" si="2"/>
        <v/>
      </c>
    </row>
    <row r="45" spans="1:21" outlineLevel="1" x14ac:dyDescent="0.2">
      <c r="A45" s="15"/>
      <c r="B45" s="123">
        <f t="shared" si="3"/>
        <v>38</v>
      </c>
      <c r="C45" s="125" t="str" cm="1">
        <f t="array" ref="C45">IFERROR(INDEX('Input| Setup'!$F$10:$F$59,SMALL(IF('Input| Setup'!$G$10:$G$59='Input| Setup'!$B$36,ROW('Input| Setup'!$G$10:$G$59)-ROW('Input| Setup'!$G$10)+1),ROWS('Input| Setup'!$G$10:$G47))),"")</f>
        <v/>
      </c>
      <c r="D45" s="158">
        <f>IFERROR(SUMPRODUCT(_xlfn.CHOOSECOLS('Input| Projects'!$BA$10:$CX$1009,_xlfn.XMATCH($C45,'Input| Projects'!$BA$9:$CX$9)),'Input| Projects'!$AY$10:$AY$1009,'Calc| Project Costs'!BM$10:BM$1009)/SUMPRODUCT(_xlfn.CHOOSECOLS('Input| Projects'!$BA$10:$CX$1009,_xlfn.XMATCH($C45,'Input| Projects'!$BA$9:$CX$9)),'Calc| Project Costs'!BM$10:BM$1009),0)</f>
        <v>0</v>
      </c>
      <c r="E45" s="158">
        <f>IFERROR(SUMPRODUCT(_xlfn.CHOOSECOLS('Input| Projects'!$BA$10:$CX$1009,_xlfn.XMATCH($C45,'Input| Projects'!$BA$9:$CX$9)),'Input| Projects'!$AY$10:$AY$1009,'Calc| Project Costs'!BN$10:BN$1009)/SUMPRODUCT(_xlfn.CHOOSECOLS('Input| Projects'!$BA$10:$CX$1009,_xlfn.XMATCH($C45,'Input| Projects'!$BA$9:$CX$9)),'Calc| Project Costs'!BN$10:BN$1009),0)</f>
        <v>0</v>
      </c>
      <c r="F45" s="158">
        <f>IFERROR(SUMPRODUCT(_xlfn.CHOOSECOLS('Input| Projects'!$BA$10:$CX$1009,_xlfn.XMATCH($C45,'Input| Projects'!$BA$9:$CX$9)),'Input| Projects'!$AY$10:$AY$1009,'Calc| Project Costs'!BO$10:BO$1009)/SUMPRODUCT(_xlfn.CHOOSECOLS('Input| Projects'!$BA$10:$CX$1009,_xlfn.XMATCH($C45,'Input| Projects'!$BA$9:$CX$9)),'Calc| Project Costs'!BO$10:BO$1009),0)</f>
        <v>0</v>
      </c>
      <c r="G45" s="158">
        <f>IFERROR(SUMPRODUCT(_xlfn.CHOOSECOLS('Input| Projects'!$BA$10:$CX$1009,_xlfn.XMATCH($C45,'Input| Projects'!$BA$9:$CX$9)),'Input| Projects'!$AY$10:$AY$1009,'Calc| Project Costs'!BP$10:BP$1009)/SUMPRODUCT(_xlfn.CHOOSECOLS('Input| Projects'!$BA$10:$CX$1009,_xlfn.XMATCH($C45,'Input| Projects'!$BA$9:$CX$9)),'Calc| Project Costs'!BP$10:BP$1009),0)</f>
        <v>0</v>
      </c>
      <c r="H45" s="158">
        <f>IFERROR(SUMPRODUCT(_xlfn.CHOOSECOLS('Input| Projects'!$BA$10:$CX$1009,_xlfn.XMATCH($C45,'Input| Projects'!$BA$9:$CX$9)),'Input| Projects'!$AY$10:$AY$1009,'Calc| Project Costs'!BQ$10:BQ$1009)/SUMPRODUCT(_xlfn.CHOOSECOLS('Input| Projects'!$BA$10:$CX$1009,_xlfn.XMATCH($C45,'Input| Projects'!$BA$9:$CX$9)),'Calc| Project Costs'!BQ$10:BQ$1009),0)</f>
        <v>0</v>
      </c>
      <c r="I45" s="158">
        <f>IFERROR(SUMPRODUCT(_xlfn.CHOOSECOLS('Input| Projects'!$BA$10:$CX$1009,_xlfn.XMATCH($C45,'Input| Projects'!$BA$9:$CX$9)),'Input| Projects'!$AY$10:$AY$1009,'Calc| Project Costs'!BR$10:BR$1009)/SUMPRODUCT(_xlfn.CHOOSECOLS('Input| Projects'!$BA$10:$CX$1009,_xlfn.XMATCH($C45,'Input| Projects'!$BA$9:$CX$9)),'Calc| Project Costs'!BR$10:BR$1009),0)</f>
        <v>0</v>
      </c>
      <c r="J45" s="158">
        <f>IFERROR(SUMPRODUCT(_xlfn.CHOOSECOLS('Input| Projects'!$BA$10:$CX$1009,_xlfn.XMATCH($C45,'Input| Projects'!$BA$9:$CX$9)),'Input| Projects'!$AY$10:$AY$1009,'Calc| Project Costs'!BS$10:BS$1009)/SUMPRODUCT(_xlfn.CHOOSECOLS('Input| Projects'!$BA$10:$CX$1009,_xlfn.XMATCH($C45,'Input| Projects'!$BA$9:$CX$9)),'Calc| Project Costs'!BS$10:BS$1009),0)</f>
        <v>0</v>
      </c>
      <c r="K45" s="79" t="str">
        <f t="shared" si="1"/>
        <v/>
      </c>
      <c r="M45" s="125" t="str" cm="1">
        <f t="array" ref="M45">IFERROR(INDEX('Input| Setup'!$F$10:$F$59,SMALL(IF('Input| Setup'!$G$10:$G$59='Input| Setup'!$B$37,ROW('Input| Setup'!$G$10:$G$59)-ROW('Input| Setup'!$G$10)+1),ROWS('Input| Setup'!$G$10:$G47))),"")</f>
        <v/>
      </c>
      <c r="N45" s="158">
        <f>IFERROR(SUMPRODUCT(_xlfn.CHOOSECOLS('Input| Projects'!$BA$10:$CX$1009,_xlfn.XMATCH($M45,'Input| Projects'!$BA$9:$CX$9)),'Input| Projects'!$AY$10:$AY$1009,'Calc| Project Costs'!BM$10:BM$1009)/SUMPRODUCT(_xlfn.CHOOSECOLS('Input| Projects'!$BA$10:$CX$1009,_xlfn.XMATCH($M45,'Input| Projects'!$BA$9:$CX$9)),'Calc| Project Costs'!BM$10:BM$1009),0)</f>
        <v>0</v>
      </c>
      <c r="O45" s="158">
        <f>IFERROR(SUMPRODUCT(_xlfn.CHOOSECOLS('Input| Projects'!$BA$10:$CX$1009,_xlfn.XMATCH($M45,'Input| Projects'!$BA$9:$CX$9)),'Input| Projects'!$AY$10:$AY$1009,'Calc| Project Costs'!BN$10:BN$1009)/SUMPRODUCT(_xlfn.CHOOSECOLS('Input| Projects'!$BA$10:$CX$1009,_xlfn.XMATCH($M45,'Input| Projects'!$BA$9:$CX$9)),'Calc| Project Costs'!BN$10:BN$1009),0)</f>
        <v>0</v>
      </c>
      <c r="P45" s="158">
        <f>IFERROR(SUMPRODUCT(_xlfn.CHOOSECOLS('Input| Projects'!$BA$10:$CX$1009,_xlfn.XMATCH($M45,'Input| Projects'!$BA$9:$CX$9)),'Input| Projects'!$AY$10:$AY$1009,'Calc| Project Costs'!BO$10:BO$1009)/SUMPRODUCT(_xlfn.CHOOSECOLS('Input| Projects'!$BA$10:$CX$1009,_xlfn.XMATCH($M45,'Input| Projects'!$BA$9:$CX$9)),'Calc| Project Costs'!BO$10:BO$1009),0)</f>
        <v>0</v>
      </c>
      <c r="Q45" s="158">
        <f>IFERROR(SUMPRODUCT(_xlfn.CHOOSECOLS('Input| Projects'!$BA$10:$CX$1009,_xlfn.XMATCH($M45,'Input| Projects'!$BA$9:$CX$9)),'Input| Projects'!$AY$10:$AY$1009,'Calc| Project Costs'!BP$10:BP$1009)/SUMPRODUCT(_xlfn.CHOOSECOLS('Input| Projects'!$BA$10:$CX$1009,_xlfn.XMATCH($M45,'Input| Projects'!$BA$9:$CX$9)),'Calc| Project Costs'!BP$10:BP$1009),0)</f>
        <v>0</v>
      </c>
      <c r="R45" s="158">
        <f>IFERROR(SUMPRODUCT(_xlfn.CHOOSECOLS('Input| Projects'!$BA$10:$CX$1009,_xlfn.XMATCH($M45,'Input| Projects'!$BA$9:$CX$9)),'Input| Projects'!$AY$10:$AY$1009,'Calc| Project Costs'!BQ$10:BQ$1009)/SUMPRODUCT(_xlfn.CHOOSECOLS('Input| Projects'!$BA$10:$CX$1009,_xlfn.XMATCH($M45,'Input| Projects'!$BA$9:$CX$9)),'Calc| Project Costs'!BQ$10:BQ$1009),0)</f>
        <v>0</v>
      </c>
      <c r="S45" s="158">
        <f>IFERROR(SUMPRODUCT(_xlfn.CHOOSECOLS('Input| Projects'!$BA$10:$CX$1009,_xlfn.XMATCH($M45,'Input| Projects'!$BA$9:$CX$9)),'Input| Projects'!$AY$10:$AY$1009,'Calc| Project Costs'!BR$10:BR$1009)/SUMPRODUCT(_xlfn.CHOOSECOLS('Input| Projects'!$BA$10:$CX$1009,_xlfn.XMATCH($M45,'Input| Projects'!$BA$9:$CX$9)),'Calc| Project Costs'!BR$10:BR$1009),0)</f>
        <v>0</v>
      </c>
      <c r="T45" s="158">
        <f>IFERROR(SUMPRODUCT(_xlfn.CHOOSECOLS('Input| Projects'!$BA$10:$CX$1009,_xlfn.XMATCH($M45,'Input| Projects'!$BA$9:$CX$9)),'Input| Projects'!$AY$10:$AY$1009,'Calc| Project Costs'!BS$10:BS$1009)/SUMPRODUCT(_xlfn.CHOOSECOLS('Input| Projects'!$BA$10:$CX$1009,_xlfn.XMATCH($M45,'Input| Projects'!$BA$9:$CX$9)),'Calc| Project Costs'!BS$10:BS$1009),0)</f>
        <v>0</v>
      </c>
      <c r="U45" s="79" t="str">
        <f t="shared" si="2"/>
        <v/>
      </c>
    </row>
    <row r="46" spans="1:21" outlineLevel="1" x14ac:dyDescent="0.2">
      <c r="A46" s="15"/>
      <c r="B46" s="123">
        <f t="shared" si="3"/>
        <v>39</v>
      </c>
      <c r="C46" s="125" t="str" cm="1">
        <f t="array" ref="C46">IFERROR(INDEX('Input| Setup'!$F$10:$F$59,SMALL(IF('Input| Setup'!$G$10:$G$59='Input| Setup'!$B$36,ROW('Input| Setup'!$G$10:$G$59)-ROW('Input| Setup'!$G$10)+1),ROWS('Input| Setup'!$G$10:$G48))),"")</f>
        <v/>
      </c>
      <c r="D46" s="158">
        <f>IFERROR(SUMPRODUCT(_xlfn.CHOOSECOLS('Input| Projects'!$BA$10:$CX$1009,_xlfn.XMATCH($C46,'Input| Projects'!$BA$9:$CX$9)),'Input| Projects'!$AY$10:$AY$1009,'Calc| Project Costs'!BM$10:BM$1009)/SUMPRODUCT(_xlfn.CHOOSECOLS('Input| Projects'!$BA$10:$CX$1009,_xlfn.XMATCH($C46,'Input| Projects'!$BA$9:$CX$9)),'Calc| Project Costs'!BM$10:BM$1009),0)</f>
        <v>0</v>
      </c>
      <c r="E46" s="158">
        <f>IFERROR(SUMPRODUCT(_xlfn.CHOOSECOLS('Input| Projects'!$BA$10:$CX$1009,_xlfn.XMATCH($C46,'Input| Projects'!$BA$9:$CX$9)),'Input| Projects'!$AY$10:$AY$1009,'Calc| Project Costs'!BN$10:BN$1009)/SUMPRODUCT(_xlfn.CHOOSECOLS('Input| Projects'!$BA$10:$CX$1009,_xlfn.XMATCH($C46,'Input| Projects'!$BA$9:$CX$9)),'Calc| Project Costs'!BN$10:BN$1009),0)</f>
        <v>0</v>
      </c>
      <c r="F46" s="158">
        <f>IFERROR(SUMPRODUCT(_xlfn.CHOOSECOLS('Input| Projects'!$BA$10:$CX$1009,_xlfn.XMATCH($C46,'Input| Projects'!$BA$9:$CX$9)),'Input| Projects'!$AY$10:$AY$1009,'Calc| Project Costs'!BO$10:BO$1009)/SUMPRODUCT(_xlfn.CHOOSECOLS('Input| Projects'!$BA$10:$CX$1009,_xlfn.XMATCH($C46,'Input| Projects'!$BA$9:$CX$9)),'Calc| Project Costs'!BO$10:BO$1009),0)</f>
        <v>0</v>
      </c>
      <c r="G46" s="158">
        <f>IFERROR(SUMPRODUCT(_xlfn.CHOOSECOLS('Input| Projects'!$BA$10:$CX$1009,_xlfn.XMATCH($C46,'Input| Projects'!$BA$9:$CX$9)),'Input| Projects'!$AY$10:$AY$1009,'Calc| Project Costs'!BP$10:BP$1009)/SUMPRODUCT(_xlfn.CHOOSECOLS('Input| Projects'!$BA$10:$CX$1009,_xlfn.XMATCH($C46,'Input| Projects'!$BA$9:$CX$9)),'Calc| Project Costs'!BP$10:BP$1009),0)</f>
        <v>0</v>
      </c>
      <c r="H46" s="158">
        <f>IFERROR(SUMPRODUCT(_xlfn.CHOOSECOLS('Input| Projects'!$BA$10:$CX$1009,_xlfn.XMATCH($C46,'Input| Projects'!$BA$9:$CX$9)),'Input| Projects'!$AY$10:$AY$1009,'Calc| Project Costs'!BQ$10:BQ$1009)/SUMPRODUCT(_xlfn.CHOOSECOLS('Input| Projects'!$BA$10:$CX$1009,_xlfn.XMATCH($C46,'Input| Projects'!$BA$9:$CX$9)),'Calc| Project Costs'!BQ$10:BQ$1009),0)</f>
        <v>0</v>
      </c>
      <c r="I46" s="158">
        <f>IFERROR(SUMPRODUCT(_xlfn.CHOOSECOLS('Input| Projects'!$BA$10:$CX$1009,_xlfn.XMATCH($C46,'Input| Projects'!$BA$9:$CX$9)),'Input| Projects'!$AY$10:$AY$1009,'Calc| Project Costs'!BR$10:BR$1009)/SUMPRODUCT(_xlfn.CHOOSECOLS('Input| Projects'!$BA$10:$CX$1009,_xlfn.XMATCH($C46,'Input| Projects'!$BA$9:$CX$9)),'Calc| Project Costs'!BR$10:BR$1009),0)</f>
        <v>0</v>
      </c>
      <c r="J46" s="158">
        <f>IFERROR(SUMPRODUCT(_xlfn.CHOOSECOLS('Input| Projects'!$BA$10:$CX$1009,_xlfn.XMATCH($C46,'Input| Projects'!$BA$9:$CX$9)),'Input| Projects'!$AY$10:$AY$1009,'Calc| Project Costs'!BS$10:BS$1009)/SUMPRODUCT(_xlfn.CHOOSECOLS('Input| Projects'!$BA$10:$CX$1009,_xlfn.XMATCH($C46,'Input| Projects'!$BA$9:$CX$9)),'Calc| Project Costs'!BS$10:BS$1009),0)</f>
        <v>0</v>
      </c>
      <c r="K46" s="79" t="str">
        <f t="shared" si="1"/>
        <v/>
      </c>
      <c r="M46" s="125" t="str" cm="1">
        <f t="array" ref="M46">IFERROR(INDEX('Input| Setup'!$F$10:$F$59,SMALL(IF('Input| Setup'!$G$10:$G$59='Input| Setup'!$B$37,ROW('Input| Setup'!$G$10:$G$59)-ROW('Input| Setup'!$G$10)+1),ROWS('Input| Setup'!$G$10:$G48))),"")</f>
        <v/>
      </c>
      <c r="N46" s="158">
        <f>IFERROR(SUMPRODUCT(_xlfn.CHOOSECOLS('Input| Projects'!$BA$10:$CX$1009,_xlfn.XMATCH($M46,'Input| Projects'!$BA$9:$CX$9)),'Input| Projects'!$AY$10:$AY$1009,'Calc| Project Costs'!BM$10:BM$1009)/SUMPRODUCT(_xlfn.CHOOSECOLS('Input| Projects'!$BA$10:$CX$1009,_xlfn.XMATCH($M46,'Input| Projects'!$BA$9:$CX$9)),'Calc| Project Costs'!BM$10:BM$1009),0)</f>
        <v>0</v>
      </c>
      <c r="O46" s="158">
        <f>IFERROR(SUMPRODUCT(_xlfn.CHOOSECOLS('Input| Projects'!$BA$10:$CX$1009,_xlfn.XMATCH($M46,'Input| Projects'!$BA$9:$CX$9)),'Input| Projects'!$AY$10:$AY$1009,'Calc| Project Costs'!BN$10:BN$1009)/SUMPRODUCT(_xlfn.CHOOSECOLS('Input| Projects'!$BA$10:$CX$1009,_xlfn.XMATCH($M46,'Input| Projects'!$BA$9:$CX$9)),'Calc| Project Costs'!BN$10:BN$1009),0)</f>
        <v>0</v>
      </c>
      <c r="P46" s="158">
        <f>IFERROR(SUMPRODUCT(_xlfn.CHOOSECOLS('Input| Projects'!$BA$10:$CX$1009,_xlfn.XMATCH($M46,'Input| Projects'!$BA$9:$CX$9)),'Input| Projects'!$AY$10:$AY$1009,'Calc| Project Costs'!BO$10:BO$1009)/SUMPRODUCT(_xlfn.CHOOSECOLS('Input| Projects'!$BA$10:$CX$1009,_xlfn.XMATCH($M46,'Input| Projects'!$BA$9:$CX$9)),'Calc| Project Costs'!BO$10:BO$1009),0)</f>
        <v>0</v>
      </c>
      <c r="Q46" s="158">
        <f>IFERROR(SUMPRODUCT(_xlfn.CHOOSECOLS('Input| Projects'!$BA$10:$CX$1009,_xlfn.XMATCH($M46,'Input| Projects'!$BA$9:$CX$9)),'Input| Projects'!$AY$10:$AY$1009,'Calc| Project Costs'!BP$10:BP$1009)/SUMPRODUCT(_xlfn.CHOOSECOLS('Input| Projects'!$BA$10:$CX$1009,_xlfn.XMATCH($M46,'Input| Projects'!$BA$9:$CX$9)),'Calc| Project Costs'!BP$10:BP$1009),0)</f>
        <v>0</v>
      </c>
      <c r="R46" s="158">
        <f>IFERROR(SUMPRODUCT(_xlfn.CHOOSECOLS('Input| Projects'!$BA$10:$CX$1009,_xlfn.XMATCH($M46,'Input| Projects'!$BA$9:$CX$9)),'Input| Projects'!$AY$10:$AY$1009,'Calc| Project Costs'!BQ$10:BQ$1009)/SUMPRODUCT(_xlfn.CHOOSECOLS('Input| Projects'!$BA$10:$CX$1009,_xlfn.XMATCH($M46,'Input| Projects'!$BA$9:$CX$9)),'Calc| Project Costs'!BQ$10:BQ$1009),0)</f>
        <v>0</v>
      </c>
      <c r="S46" s="158">
        <f>IFERROR(SUMPRODUCT(_xlfn.CHOOSECOLS('Input| Projects'!$BA$10:$CX$1009,_xlfn.XMATCH($M46,'Input| Projects'!$BA$9:$CX$9)),'Input| Projects'!$AY$10:$AY$1009,'Calc| Project Costs'!BR$10:BR$1009)/SUMPRODUCT(_xlfn.CHOOSECOLS('Input| Projects'!$BA$10:$CX$1009,_xlfn.XMATCH($M46,'Input| Projects'!$BA$9:$CX$9)),'Calc| Project Costs'!BR$10:BR$1009),0)</f>
        <v>0</v>
      </c>
      <c r="T46" s="158">
        <f>IFERROR(SUMPRODUCT(_xlfn.CHOOSECOLS('Input| Projects'!$BA$10:$CX$1009,_xlfn.XMATCH($M46,'Input| Projects'!$BA$9:$CX$9)),'Input| Projects'!$AY$10:$AY$1009,'Calc| Project Costs'!BS$10:BS$1009)/SUMPRODUCT(_xlfn.CHOOSECOLS('Input| Projects'!$BA$10:$CX$1009,_xlfn.XMATCH($M46,'Input| Projects'!$BA$9:$CX$9)),'Calc| Project Costs'!BS$10:BS$1009),0)</f>
        <v>0</v>
      </c>
      <c r="U46" s="79" t="str">
        <f t="shared" si="2"/>
        <v/>
      </c>
    </row>
    <row r="47" spans="1:21" outlineLevel="1" x14ac:dyDescent="0.2">
      <c r="A47" s="15"/>
      <c r="B47" s="123">
        <f t="shared" si="3"/>
        <v>40</v>
      </c>
      <c r="C47" s="125" t="str" cm="1">
        <f t="array" ref="C47">IFERROR(INDEX('Input| Setup'!$F$10:$F$59,SMALL(IF('Input| Setup'!$G$10:$G$59='Input| Setup'!$B$36,ROW('Input| Setup'!$G$10:$G$59)-ROW('Input| Setup'!$G$10)+1),ROWS('Input| Setup'!$G$10:$G49))),"")</f>
        <v/>
      </c>
      <c r="D47" s="158">
        <f>IFERROR(SUMPRODUCT(_xlfn.CHOOSECOLS('Input| Projects'!$BA$10:$CX$1009,_xlfn.XMATCH($C47,'Input| Projects'!$BA$9:$CX$9)),'Input| Projects'!$AY$10:$AY$1009,'Calc| Project Costs'!BM$10:BM$1009)/SUMPRODUCT(_xlfn.CHOOSECOLS('Input| Projects'!$BA$10:$CX$1009,_xlfn.XMATCH($C47,'Input| Projects'!$BA$9:$CX$9)),'Calc| Project Costs'!BM$10:BM$1009),0)</f>
        <v>0</v>
      </c>
      <c r="E47" s="158">
        <f>IFERROR(SUMPRODUCT(_xlfn.CHOOSECOLS('Input| Projects'!$BA$10:$CX$1009,_xlfn.XMATCH($C47,'Input| Projects'!$BA$9:$CX$9)),'Input| Projects'!$AY$10:$AY$1009,'Calc| Project Costs'!BN$10:BN$1009)/SUMPRODUCT(_xlfn.CHOOSECOLS('Input| Projects'!$BA$10:$CX$1009,_xlfn.XMATCH($C47,'Input| Projects'!$BA$9:$CX$9)),'Calc| Project Costs'!BN$10:BN$1009),0)</f>
        <v>0</v>
      </c>
      <c r="F47" s="158">
        <f>IFERROR(SUMPRODUCT(_xlfn.CHOOSECOLS('Input| Projects'!$BA$10:$CX$1009,_xlfn.XMATCH($C47,'Input| Projects'!$BA$9:$CX$9)),'Input| Projects'!$AY$10:$AY$1009,'Calc| Project Costs'!BO$10:BO$1009)/SUMPRODUCT(_xlfn.CHOOSECOLS('Input| Projects'!$BA$10:$CX$1009,_xlfn.XMATCH($C47,'Input| Projects'!$BA$9:$CX$9)),'Calc| Project Costs'!BO$10:BO$1009),0)</f>
        <v>0</v>
      </c>
      <c r="G47" s="158">
        <f>IFERROR(SUMPRODUCT(_xlfn.CHOOSECOLS('Input| Projects'!$BA$10:$CX$1009,_xlfn.XMATCH($C47,'Input| Projects'!$BA$9:$CX$9)),'Input| Projects'!$AY$10:$AY$1009,'Calc| Project Costs'!BP$10:BP$1009)/SUMPRODUCT(_xlfn.CHOOSECOLS('Input| Projects'!$BA$10:$CX$1009,_xlfn.XMATCH($C47,'Input| Projects'!$BA$9:$CX$9)),'Calc| Project Costs'!BP$10:BP$1009),0)</f>
        <v>0</v>
      </c>
      <c r="H47" s="158">
        <f>IFERROR(SUMPRODUCT(_xlfn.CHOOSECOLS('Input| Projects'!$BA$10:$CX$1009,_xlfn.XMATCH($C47,'Input| Projects'!$BA$9:$CX$9)),'Input| Projects'!$AY$10:$AY$1009,'Calc| Project Costs'!BQ$10:BQ$1009)/SUMPRODUCT(_xlfn.CHOOSECOLS('Input| Projects'!$BA$10:$CX$1009,_xlfn.XMATCH($C47,'Input| Projects'!$BA$9:$CX$9)),'Calc| Project Costs'!BQ$10:BQ$1009),0)</f>
        <v>0</v>
      </c>
      <c r="I47" s="158">
        <f>IFERROR(SUMPRODUCT(_xlfn.CHOOSECOLS('Input| Projects'!$BA$10:$CX$1009,_xlfn.XMATCH($C47,'Input| Projects'!$BA$9:$CX$9)),'Input| Projects'!$AY$10:$AY$1009,'Calc| Project Costs'!BR$10:BR$1009)/SUMPRODUCT(_xlfn.CHOOSECOLS('Input| Projects'!$BA$10:$CX$1009,_xlfn.XMATCH($C47,'Input| Projects'!$BA$9:$CX$9)),'Calc| Project Costs'!BR$10:BR$1009),0)</f>
        <v>0</v>
      </c>
      <c r="J47" s="158">
        <f>IFERROR(SUMPRODUCT(_xlfn.CHOOSECOLS('Input| Projects'!$BA$10:$CX$1009,_xlfn.XMATCH($C47,'Input| Projects'!$BA$9:$CX$9)),'Input| Projects'!$AY$10:$AY$1009,'Calc| Project Costs'!BS$10:BS$1009)/SUMPRODUCT(_xlfn.CHOOSECOLS('Input| Projects'!$BA$10:$CX$1009,_xlfn.XMATCH($C47,'Input| Projects'!$BA$9:$CX$9)),'Calc| Project Costs'!BS$10:BS$1009),0)</f>
        <v>0</v>
      </c>
      <c r="K47" s="79" t="str">
        <f t="shared" si="1"/>
        <v/>
      </c>
      <c r="M47" s="125" t="str" cm="1">
        <f t="array" ref="M47">IFERROR(INDEX('Input| Setup'!$F$10:$F$59,SMALL(IF('Input| Setup'!$G$10:$G$59='Input| Setup'!$B$37,ROW('Input| Setup'!$G$10:$G$59)-ROW('Input| Setup'!$G$10)+1),ROWS('Input| Setup'!$G$10:$G49))),"")</f>
        <v/>
      </c>
      <c r="N47" s="158">
        <f>IFERROR(SUMPRODUCT(_xlfn.CHOOSECOLS('Input| Projects'!$BA$10:$CX$1009,_xlfn.XMATCH($M47,'Input| Projects'!$BA$9:$CX$9)),'Input| Projects'!$AY$10:$AY$1009,'Calc| Project Costs'!BM$10:BM$1009)/SUMPRODUCT(_xlfn.CHOOSECOLS('Input| Projects'!$BA$10:$CX$1009,_xlfn.XMATCH($M47,'Input| Projects'!$BA$9:$CX$9)),'Calc| Project Costs'!BM$10:BM$1009),0)</f>
        <v>0</v>
      </c>
      <c r="O47" s="158">
        <f>IFERROR(SUMPRODUCT(_xlfn.CHOOSECOLS('Input| Projects'!$BA$10:$CX$1009,_xlfn.XMATCH($M47,'Input| Projects'!$BA$9:$CX$9)),'Input| Projects'!$AY$10:$AY$1009,'Calc| Project Costs'!BN$10:BN$1009)/SUMPRODUCT(_xlfn.CHOOSECOLS('Input| Projects'!$BA$10:$CX$1009,_xlfn.XMATCH($M47,'Input| Projects'!$BA$9:$CX$9)),'Calc| Project Costs'!BN$10:BN$1009),0)</f>
        <v>0</v>
      </c>
      <c r="P47" s="158">
        <f>IFERROR(SUMPRODUCT(_xlfn.CHOOSECOLS('Input| Projects'!$BA$10:$CX$1009,_xlfn.XMATCH($M47,'Input| Projects'!$BA$9:$CX$9)),'Input| Projects'!$AY$10:$AY$1009,'Calc| Project Costs'!BO$10:BO$1009)/SUMPRODUCT(_xlfn.CHOOSECOLS('Input| Projects'!$BA$10:$CX$1009,_xlfn.XMATCH($M47,'Input| Projects'!$BA$9:$CX$9)),'Calc| Project Costs'!BO$10:BO$1009),0)</f>
        <v>0</v>
      </c>
      <c r="Q47" s="158">
        <f>IFERROR(SUMPRODUCT(_xlfn.CHOOSECOLS('Input| Projects'!$BA$10:$CX$1009,_xlfn.XMATCH($M47,'Input| Projects'!$BA$9:$CX$9)),'Input| Projects'!$AY$10:$AY$1009,'Calc| Project Costs'!BP$10:BP$1009)/SUMPRODUCT(_xlfn.CHOOSECOLS('Input| Projects'!$BA$10:$CX$1009,_xlfn.XMATCH($M47,'Input| Projects'!$BA$9:$CX$9)),'Calc| Project Costs'!BP$10:BP$1009),0)</f>
        <v>0</v>
      </c>
      <c r="R47" s="158">
        <f>IFERROR(SUMPRODUCT(_xlfn.CHOOSECOLS('Input| Projects'!$BA$10:$CX$1009,_xlfn.XMATCH($M47,'Input| Projects'!$BA$9:$CX$9)),'Input| Projects'!$AY$10:$AY$1009,'Calc| Project Costs'!BQ$10:BQ$1009)/SUMPRODUCT(_xlfn.CHOOSECOLS('Input| Projects'!$BA$10:$CX$1009,_xlfn.XMATCH($M47,'Input| Projects'!$BA$9:$CX$9)),'Calc| Project Costs'!BQ$10:BQ$1009),0)</f>
        <v>0</v>
      </c>
      <c r="S47" s="158">
        <f>IFERROR(SUMPRODUCT(_xlfn.CHOOSECOLS('Input| Projects'!$BA$10:$CX$1009,_xlfn.XMATCH($M47,'Input| Projects'!$BA$9:$CX$9)),'Input| Projects'!$AY$10:$AY$1009,'Calc| Project Costs'!BR$10:BR$1009)/SUMPRODUCT(_xlfn.CHOOSECOLS('Input| Projects'!$BA$10:$CX$1009,_xlfn.XMATCH($M47,'Input| Projects'!$BA$9:$CX$9)),'Calc| Project Costs'!BR$10:BR$1009),0)</f>
        <v>0</v>
      </c>
      <c r="T47" s="158">
        <f>IFERROR(SUMPRODUCT(_xlfn.CHOOSECOLS('Input| Projects'!$BA$10:$CX$1009,_xlfn.XMATCH($M47,'Input| Projects'!$BA$9:$CX$9)),'Input| Projects'!$AY$10:$AY$1009,'Calc| Project Costs'!BS$10:BS$1009)/SUMPRODUCT(_xlfn.CHOOSECOLS('Input| Projects'!$BA$10:$CX$1009,_xlfn.XMATCH($M47,'Input| Projects'!$BA$9:$CX$9)),'Calc| Project Costs'!BS$10:BS$1009),0)</f>
        <v>0</v>
      </c>
      <c r="U47" s="79" t="str">
        <f t="shared" si="2"/>
        <v/>
      </c>
    </row>
    <row r="48" spans="1:21" outlineLevel="1" x14ac:dyDescent="0.2">
      <c r="A48" s="15"/>
      <c r="B48" s="123">
        <f t="shared" si="3"/>
        <v>41</v>
      </c>
      <c r="C48" s="125" t="str" cm="1">
        <f t="array" ref="C48">IFERROR(INDEX('Input| Setup'!$F$10:$F$59,SMALL(IF('Input| Setup'!$G$10:$G$59='Input| Setup'!$B$36,ROW('Input| Setup'!$G$10:$G$59)-ROW('Input| Setup'!$G$10)+1),ROWS('Input| Setup'!$G$10:$G50))),"")</f>
        <v/>
      </c>
      <c r="D48" s="158">
        <f>IFERROR(SUMPRODUCT(_xlfn.CHOOSECOLS('Input| Projects'!$BA$10:$CX$1009,_xlfn.XMATCH($C48,'Input| Projects'!$BA$9:$CX$9)),'Input| Projects'!$AY$10:$AY$1009,'Calc| Project Costs'!BM$10:BM$1009)/SUMPRODUCT(_xlfn.CHOOSECOLS('Input| Projects'!$BA$10:$CX$1009,_xlfn.XMATCH($C48,'Input| Projects'!$BA$9:$CX$9)),'Calc| Project Costs'!BM$10:BM$1009),0)</f>
        <v>0</v>
      </c>
      <c r="E48" s="158">
        <f>IFERROR(SUMPRODUCT(_xlfn.CHOOSECOLS('Input| Projects'!$BA$10:$CX$1009,_xlfn.XMATCH($C48,'Input| Projects'!$BA$9:$CX$9)),'Input| Projects'!$AY$10:$AY$1009,'Calc| Project Costs'!BN$10:BN$1009)/SUMPRODUCT(_xlfn.CHOOSECOLS('Input| Projects'!$BA$10:$CX$1009,_xlfn.XMATCH($C48,'Input| Projects'!$BA$9:$CX$9)),'Calc| Project Costs'!BN$10:BN$1009),0)</f>
        <v>0</v>
      </c>
      <c r="F48" s="158">
        <f>IFERROR(SUMPRODUCT(_xlfn.CHOOSECOLS('Input| Projects'!$BA$10:$CX$1009,_xlfn.XMATCH($C48,'Input| Projects'!$BA$9:$CX$9)),'Input| Projects'!$AY$10:$AY$1009,'Calc| Project Costs'!BO$10:BO$1009)/SUMPRODUCT(_xlfn.CHOOSECOLS('Input| Projects'!$BA$10:$CX$1009,_xlfn.XMATCH($C48,'Input| Projects'!$BA$9:$CX$9)),'Calc| Project Costs'!BO$10:BO$1009),0)</f>
        <v>0</v>
      </c>
      <c r="G48" s="158">
        <f>IFERROR(SUMPRODUCT(_xlfn.CHOOSECOLS('Input| Projects'!$BA$10:$CX$1009,_xlfn.XMATCH($C48,'Input| Projects'!$BA$9:$CX$9)),'Input| Projects'!$AY$10:$AY$1009,'Calc| Project Costs'!BP$10:BP$1009)/SUMPRODUCT(_xlfn.CHOOSECOLS('Input| Projects'!$BA$10:$CX$1009,_xlfn.XMATCH($C48,'Input| Projects'!$BA$9:$CX$9)),'Calc| Project Costs'!BP$10:BP$1009),0)</f>
        <v>0</v>
      </c>
      <c r="H48" s="158">
        <f>IFERROR(SUMPRODUCT(_xlfn.CHOOSECOLS('Input| Projects'!$BA$10:$CX$1009,_xlfn.XMATCH($C48,'Input| Projects'!$BA$9:$CX$9)),'Input| Projects'!$AY$10:$AY$1009,'Calc| Project Costs'!BQ$10:BQ$1009)/SUMPRODUCT(_xlfn.CHOOSECOLS('Input| Projects'!$BA$10:$CX$1009,_xlfn.XMATCH($C48,'Input| Projects'!$BA$9:$CX$9)),'Calc| Project Costs'!BQ$10:BQ$1009),0)</f>
        <v>0</v>
      </c>
      <c r="I48" s="158">
        <f>IFERROR(SUMPRODUCT(_xlfn.CHOOSECOLS('Input| Projects'!$BA$10:$CX$1009,_xlfn.XMATCH($C48,'Input| Projects'!$BA$9:$CX$9)),'Input| Projects'!$AY$10:$AY$1009,'Calc| Project Costs'!BR$10:BR$1009)/SUMPRODUCT(_xlfn.CHOOSECOLS('Input| Projects'!$BA$10:$CX$1009,_xlfn.XMATCH($C48,'Input| Projects'!$BA$9:$CX$9)),'Calc| Project Costs'!BR$10:BR$1009),0)</f>
        <v>0</v>
      </c>
      <c r="J48" s="158">
        <f>IFERROR(SUMPRODUCT(_xlfn.CHOOSECOLS('Input| Projects'!$BA$10:$CX$1009,_xlfn.XMATCH($C48,'Input| Projects'!$BA$9:$CX$9)),'Input| Projects'!$AY$10:$AY$1009,'Calc| Project Costs'!BS$10:BS$1009)/SUMPRODUCT(_xlfn.CHOOSECOLS('Input| Projects'!$BA$10:$CX$1009,_xlfn.XMATCH($C48,'Input| Projects'!$BA$9:$CX$9)),'Calc| Project Costs'!BS$10:BS$1009),0)</f>
        <v>0</v>
      </c>
      <c r="K48" s="79" t="str">
        <f t="shared" si="1"/>
        <v/>
      </c>
      <c r="M48" s="125" t="str" cm="1">
        <f t="array" ref="M48">IFERROR(INDEX('Input| Setup'!$F$10:$F$59,SMALL(IF('Input| Setup'!$G$10:$G$59='Input| Setup'!$B$37,ROW('Input| Setup'!$G$10:$G$59)-ROW('Input| Setup'!$G$10)+1),ROWS('Input| Setup'!$G$10:$G50))),"")</f>
        <v/>
      </c>
      <c r="N48" s="158">
        <f>IFERROR(SUMPRODUCT(_xlfn.CHOOSECOLS('Input| Projects'!$BA$10:$CX$1009,_xlfn.XMATCH($M48,'Input| Projects'!$BA$9:$CX$9)),'Input| Projects'!$AY$10:$AY$1009,'Calc| Project Costs'!BM$10:BM$1009)/SUMPRODUCT(_xlfn.CHOOSECOLS('Input| Projects'!$BA$10:$CX$1009,_xlfn.XMATCH($M48,'Input| Projects'!$BA$9:$CX$9)),'Calc| Project Costs'!BM$10:BM$1009),0)</f>
        <v>0</v>
      </c>
      <c r="O48" s="158">
        <f>IFERROR(SUMPRODUCT(_xlfn.CHOOSECOLS('Input| Projects'!$BA$10:$CX$1009,_xlfn.XMATCH($M48,'Input| Projects'!$BA$9:$CX$9)),'Input| Projects'!$AY$10:$AY$1009,'Calc| Project Costs'!BN$10:BN$1009)/SUMPRODUCT(_xlfn.CHOOSECOLS('Input| Projects'!$BA$10:$CX$1009,_xlfn.XMATCH($M48,'Input| Projects'!$BA$9:$CX$9)),'Calc| Project Costs'!BN$10:BN$1009),0)</f>
        <v>0</v>
      </c>
      <c r="P48" s="158">
        <f>IFERROR(SUMPRODUCT(_xlfn.CHOOSECOLS('Input| Projects'!$BA$10:$CX$1009,_xlfn.XMATCH($M48,'Input| Projects'!$BA$9:$CX$9)),'Input| Projects'!$AY$10:$AY$1009,'Calc| Project Costs'!BO$10:BO$1009)/SUMPRODUCT(_xlfn.CHOOSECOLS('Input| Projects'!$BA$10:$CX$1009,_xlfn.XMATCH($M48,'Input| Projects'!$BA$9:$CX$9)),'Calc| Project Costs'!BO$10:BO$1009),0)</f>
        <v>0</v>
      </c>
      <c r="Q48" s="158">
        <f>IFERROR(SUMPRODUCT(_xlfn.CHOOSECOLS('Input| Projects'!$BA$10:$CX$1009,_xlfn.XMATCH($M48,'Input| Projects'!$BA$9:$CX$9)),'Input| Projects'!$AY$10:$AY$1009,'Calc| Project Costs'!BP$10:BP$1009)/SUMPRODUCT(_xlfn.CHOOSECOLS('Input| Projects'!$BA$10:$CX$1009,_xlfn.XMATCH($M48,'Input| Projects'!$BA$9:$CX$9)),'Calc| Project Costs'!BP$10:BP$1009),0)</f>
        <v>0</v>
      </c>
      <c r="R48" s="158">
        <f>IFERROR(SUMPRODUCT(_xlfn.CHOOSECOLS('Input| Projects'!$BA$10:$CX$1009,_xlfn.XMATCH($M48,'Input| Projects'!$BA$9:$CX$9)),'Input| Projects'!$AY$10:$AY$1009,'Calc| Project Costs'!BQ$10:BQ$1009)/SUMPRODUCT(_xlfn.CHOOSECOLS('Input| Projects'!$BA$10:$CX$1009,_xlfn.XMATCH($M48,'Input| Projects'!$BA$9:$CX$9)),'Calc| Project Costs'!BQ$10:BQ$1009),0)</f>
        <v>0</v>
      </c>
      <c r="S48" s="158">
        <f>IFERROR(SUMPRODUCT(_xlfn.CHOOSECOLS('Input| Projects'!$BA$10:$CX$1009,_xlfn.XMATCH($M48,'Input| Projects'!$BA$9:$CX$9)),'Input| Projects'!$AY$10:$AY$1009,'Calc| Project Costs'!BR$10:BR$1009)/SUMPRODUCT(_xlfn.CHOOSECOLS('Input| Projects'!$BA$10:$CX$1009,_xlfn.XMATCH($M48,'Input| Projects'!$BA$9:$CX$9)),'Calc| Project Costs'!BR$10:BR$1009),0)</f>
        <v>0</v>
      </c>
      <c r="T48" s="158">
        <f>IFERROR(SUMPRODUCT(_xlfn.CHOOSECOLS('Input| Projects'!$BA$10:$CX$1009,_xlfn.XMATCH($M48,'Input| Projects'!$BA$9:$CX$9)),'Input| Projects'!$AY$10:$AY$1009,'Calc| Project Costs'!BS$10:BS$1009)/SUMPRODUCT(_xlfn.CHOOSECOLS('Input| Projects'!$BA$10:$CX$1009,_xlfn.XMATCH($M48,'Input| Projects'!$BA$9:$CX$9)),'Calc| Project Costs'!BS$10:BS$1009),0)</f>
        <v>0</v>
      </c>
      <c r="U48" s="79" t="str">
        <f t="shared" si="2"/>
        <v/>
      </c>
    </row>
    <row r="49" spans="1:21" outlineLevel="1" x14ac:dyDescent="0.2">
      <c r="A49" s="15"/>
      <c r="B49" s="123">
        <f t="shared" si="3"/>
        <v>42</v>
      </c>
      <c r="C49" s="125" t="str" cm="1">
        <f t="array" ref="C49">IFERROR(INDEX('Input| Setup'!$F$10:$F$59,SMALL(IF('Input| Setup'!$G$10:$G$59='Input| Setup'!$B$36,ROW('Input| Setup'!$G$10:$G$59)-ROW('Input| Setup'!$G$10)+1),ROWS('Input| Setup'!$G$10:$G51))),"")</f>
        <v/>
      </c>
      <c r="D49" s="158">
        <f>IFERROR(SUMPRODUCT(_xlfn.CHOOSECOLS('Input| Projects'!$BA$10:$CX$1009,_xlfn.XMATCH($C49,'Input| Projects'!$BA$9:$CX$9)),'Input| Projects'!$AY$10:$AY$1009,'Calc| Project Costs'!BM$10:BM$1009)/SUMPRODUCT(_xlfn.CHOOSECOLS('Input| Projects'!$BA$10:$CX$1009,_xlfn.XMATCH($C49,'Input| Projects'!$BA$9:$CX$9)),'Calc| Project Costs'!BM$10:BM$1009),0)</f>
        <v>0</v>
      </c>
      <c r="E49" s="158">
        <f>IFERROR(SUMPRODUCT(_xlfn.CHOOSECOLS('Input| Projects'!$BA$10:$CX$1009,_xlfn.XMATCH($C49,'Input| Projects'!$BA$9:$CX$9)),'Input| Projects'!$AY$10:$AY$1009,'Calc| Project Costs'!BN$10:BN$1009)/SUMPRODUCT(_xlfn.CHOOSECOLS('Input| Projects'!$BA$10:$CX$1009,_xlfn.XMATCH($C49,'Input| Projects'!$BA$9:$CX$9)),'Calc| Project Costs'!BN$10:BN$1009),0)</f>
        <v>0</v>
      </c>
      <c r="F49" s="158">
        <f>IFERROR(SUMPRODUCT(_xlfn.CHOOSECOLS('Input| Projects'!$BA$10:$CX$1009,_xlfn.XMATCH($C49,'Input| Projects'!$BA$9:$CX$9)),'Input| Projects'!$AY$10:$AY$1009,'Calc| Project Costs'!BO$10:BO$1009)/SUMPRODUCT(_xlfn.CHOOSECOLS('Input| Projects'!$BA$10:$CX$1009,_xlfn.XMATCH($C49,'Input| Projects'!$BA$9:$CX$9)),'Calc| Project Costs'!BO$10:BO$1009),0)</f>
        <v>0</v>
      </c>
      <c r="G49" s="158">
        <f>IFERROR(SUMPRODUCT(_xlfn.CHOOSECOLS('Input| Projects'!$BA$10:$CX$1009,_xlfn.XMATCH($C49,'Input| Projects'!$BA$9:$CX$9)),'Input| Projects'!$AY$10:$AY$1009,'Calc| Project Costs'!BP$10:BP$1009)/SUMPRODUCT(_xlfn.CHOOSECOLS('Input| Projects'!$BA$10:$CX$1009,_xlfn.XMATCH($C49,'Input| Projects'!$BA$9:$CX$9)),'Calc| Project Costs'!BP$10:BP$1009),0)</f>
        <v>0</v>
      </c>
      <c r="H49" s="158">
        <f>IFERROR(SUMPRODUCT(_xlfn.CHOOSECOLS('Input| Projects'!$BA$10:$CX$1009,_xlfn.XMATCH($C49,'Input| Projects'!$BA$9:$CX$9)),'Input| Projects'!$AY$10:$AY$1009,'Calc| Project Costs'!BQ$10:BQ$1009)/SUMPRODUCT(_xlfn.CHOOSECOLS('Input| Projects'!$BA$10:$CX$1009,_xlfn.XMATCH($C49,'Input| Projects'!$BA$9:$CX$9)),'Calc| Project Costs'!BQ$10:BQ$1009),0)</f>
        <v>0</v>
      </c>
      <c r="I49" s="158">
        <f>IFERROR(SUMPRODUCT(_xlfn.CHOOSECOLS('Input| Projects'!$BA$10:$CX$1009,_xlfn.XMATCH($C49,'Input| Projects'!$BA$9:$CX$9)),'Input| Projects'!$AY$10:$AY$1009,'Calc| Project Costs'!BR$10:BR$1009)/SUMPRODUCT(_xlfn.CHOOSECOLS('Input| Projects'!$BA$10:$CX$1009,_xlfn.XMATCH($C49,'Input| Projects'!$BA$9:$CX$9)),'Calc| Project Costs'!BR$10:BR$1009),0)</f>
        <v>0</v>
      </c>
      <c r="J49" s="158">
        <f>IFERROR(SUMPRODUCT(_xlfn.CHOOSECOLS('Input| Projects'!$BA$10:$CX$1009,_xlfn.XMATCH($C49,'Input| Projects'!$BA$9:$CX$9)),'Input| Projects'!$AY$10:$AY$1009,'Calc| Project Costs'!BS$10:BS$1009)/SUMPRODUCT(_xlfn.CHOOSECOLS('Input| Projects'!$BA$10:$CX$1009,_xlfn.XMATCH($C49,'Input| Projects'!$BA$9:$CX$9)),'Calc| Project Costs'!BS$10:BS$1009),0)</f>
        <v>0</v>
      </c>
      <c r="K49" s="79" t="str">
        <f t="shared" si="1"/>
        <v/>
      </c>
      <c r="M49" s="125" t="str" cm="1">
        <f t="array" ref="M49">IFERROR(INDEX('Input| Setup'!$F$10:$F$59,SMALL(IF('Input| Setup'!$G$10:$G$59='Input| Setup'!$B$37,ROW('Input| Setup'!$G$10:$G$59)-ROW('Input| Setup'!$G$10)+1),ROWS('Input| Setup'!$G$10:$G51))),"")</f>
        <v/>
      </c>
      <c r="N49" s="158">
        <f>IFERROR(SUMPRODUCT(_xlfn.CHOOSECOLS('Input| Projects'!$BA$10:$CX$1009,_xlfn.XMATCH($M49,'Input| Projects'!$BA$9:$CX$9)),'Input| Projects'!$AY$10:$AY$1009,'Calc| Project Costs'!BM$10:BM$1009)/SUMPRODUCT(_xlfn.CHOOSECOLS('Input| Projects'!$BA$10:$CX$1009,_xlfn.XMATCH($M49,'Input| Projects'!$BA$9:$CX$9)),'Calc| Project Costs'!BM$10:BM$1009),0)</f>
        <v>0</v>
      </c>
      <c r="O49" s="158">
        <f>IFERROR(SUMPRODUCT(_xlfn.CHOOSECOLS('Input| Projects'!$BA$10:$CX$1009,_xlfn.XMATCH($M49,'Input| Projects'!$BA$9:$CX$9)),'Input| Projects'!$AY$10:$AY$1009,'Calc| Project Costs'!BN$10:BN$1009)/SUMPRODUCT(_xlfn.CHOOSECOLS('Input| Projects'!$BA$10:$CX$1009,_xlfn.XMATCH($M49,'Input| Projects'!$BA$9:$CX$9)),'Calc| Project Costs'!BN$10:BN$1009),0)</f>
        <v>0</v>
      </c>
      <c r="P49" s="158">
        <f>IFERROR(SUMPRODUCT(_xlfn.CHOOSECOLS('Input| Projects'!$BA$10:$CX$1009,_xlfn.XMATCH($M49,'Input| Projects'!$BA$9:$CX$9)),'Input| Projects'!$AY$10:$AY$1009,'Calc| Project Costs'!BO$10:BO$1009)/SUMPRODUCT(_xlfn.CHOOSECOLS('Input| Projects'!$BA$10:$CX$1009,_xlfn.XMATCH($M49,'Input| Projects'!$BA$9:$CX$9)),'Calc| Project Costs'!BO$10:BO$1009),0)</f>
        <v>0</v>
      </c>
      <c r="Q49" s="158">
        <f>IFERROR(SUMPRODUCT(_xlfn.CHOOSECOLS('Input| Projects'!$BA$10:$CX$1009,_xlfn.XMATCH($M49,'Input| Projects'!$BA$9:$CX$9)),'Input| Projects'!$AY$10:$AY$1009,'Calc| Project Costs'!BP$10:BP$1009)/SUMPRODUCT(_xlfn.CHOOSECOLS('Input| Projects'!$BA$10:$CX$1009,_xlfn.XMATCH($M49,'Input| Projects'!$BA$9:$CX$9)),'Calc| Project Costs'!BP$10:BP$1009),0)</f>
        <v>0</v>
      </c>
      <c r="R49" s="158">
        <f>IFERROR(SUMPRODUCT(_xlfn.CHOOSECOLS('Input| Projects'!$BA$10:$CX$1009,_xlfn.XMATCH($M49,'Input| Projects'!$BA$9:$CX$9)),'Input| Projects'!$AY$10:$AY$1009,'Calc| Project Costs'!BQ$10:BQ$1009)/SUMPRODUCT(_xlfn.CHOOSECOLS('Input| Projects'!$BA$10:$CX$1009,_xlfn.XMATCH($M49,'Input| Projects'!$BA$9:$CX$9)),'Calc| Project Costs'!BQ$10:BQ$1009),0)</f>
        <v>0</v>
      </c>
      <c r="S49" s="158">
        <f>IFERROR(SUMPRODUCT(_xlfn.CHOOSECOLS('Input| Projects'!$BA$10:$CX$1009,_xlfn.XMATCH($M49,'Input| Projects'!$BA$9:$CX$9)),'Input| Projects'!$AY$10:$AY$1009,'Calc| Project Costs'!BR$10:BR$1009)/SUMPRODUCT(_xlfn.CHOOSECOLS('Input| Projects'!$BA$10:$CX$1009,_xlfn.XMATCH($M49,'Input| Projects'!$BA$9:$CX$9)),'Calc| Project Costs'!BR$10:BR$1009),0)</f>
        <v>0</v>
      </c>
      <c r="T49" s="158">
        <f>IFERROR(SUMPRODUCT(_xlfn.CHOOSECOLS('Input| Projects'!$BA$10:$CX$1009,_xlfn.XMATCH($M49,'Input| Projects'!$BA$9:$CX$9)),'Input| Projects'!$AY$10:$AY$1009,'Calc| Project Costs'!BS$10:BS$1009)/SUMPRODUCT(_xlfn.CHOOSECOLS('Input| Projects'!$BA$10:$CX$1009,_xlfn.XMATCH($M49,'Input| Projects'!$BA$9:$CX$9)),'Calc| Project Costs'!BS$10:BS$1009),0)</f>
        <v>0</v>
      </c>
      <c r="U49" s="79" t="str">
        <f t="shared" si="2"/>
        <v/>
      </c>
    </row>
    <row r="50" spans="1:21" outlineLevel="1" x14ac:dyDescent="0.2">
      <c r="A50" s="15"/>
      <c r="B50" s="123">
        <f t="shared" si="3"/>
        <v>43</v>
      </c>
      <c r="C50" s="125" t="str" cm="1">
        <f t="array" ref="C50">IFERROR(INDEX('Input| Setup'!$F$10:$F$59,SMALL(IF('Input| Setup'!$G$10:$G$59='Input| Setup'!$B$36,ROW('Input| Setup'!$G$10:$G$59)-ROW('Input| Setup'!$G$10)+1),ROWS('Input| Setup'!$G$10:$G52))),"")</f>
        <v/>
      </c>
      <c r="D50" s="158">
        <f>IFERROR(SUMPRODUCT(_xlfn.CHOOSECOLS('Input| Projects'!$BA$10:$CX$1009,_xlfn.XMATCH($C50,'Input| Projects'!$BA$9:$CX$9)),'Input| Projects'!$AY$10:$AY$1009,'Calc| Project Costs'!BM$10:BM$1009)/SUMPRODUCT(_xlfn.CHOOSECOLS('Input| Projects'!$BA$10:$CX$1009,_xlfn.XMATCH($C50,'Input| Projects'!$BA$9:$CX$9)),'Calc| Project Costs'!BM$10:BM$1009),0)</f>
        <v>0</v>
      </c>
      <c r="E50" s="158">
        <f>IFERROR(SUMPRODUCT(_xlfn.CHOOSECOLS('Input| Projects'!$BA$10:$CX$1009,_xlfn.XMATCH($C50,'Input| Projects'!$BA$9:$CX$9)),'Input| Projects'!$AY$10:$AY$1009,'Calc| Project Costs'!BN$10:BN$1009)/SUMPRODUCT(_xlfn.CHOOSECOLS('Input| Projects'!$BA$10:$CX$1009,_xlfn.XMATCH($C50,'Input| Projects'!$BA$9:$CX$9)),'Calc| Project Costs'!BN$10:BN$1009),0)</f>
        <v>0</v>
      </c>
      <c r="F50" s="158">
        <f>IFERROR(SUMPRODUCT(_xlfn.CHOOSECOLS('Input| Projects'!$BA$10:$CX$1009,_xlfn.XMATCH($C50,'Input| Projects'!$BA$9:$CX$9)),'Input| Projects'!$AY$10:$AY$1009,'Calc| Project Costs'!BO$10:BO$1009)/SUMPRODUCT(_xlfn.CHOOSECOLS('Input| Projects'!$BA$10:$CX$1009,_xlfn.XMATCH($C50,'Input| Projects'!$BA$9:$CX$9)),'Calc| Project Costs'!BO$10:BO$1009),0)</f>
        <v>0</v>
      </c>
      <c r="G50" s="158">
        <f>IFERROR(SUMPRODUCT(_xlfn.CHOOSECOLS('Input| Projects'!$BA$10:$CX$1009,_xlfn.XMATCH($C50,'Input| Projects'!$BA$9:$CX$9)),'Input| Projects'!$AY$10:$AY$1009,'Calc| Project Costs'!BP$10:BP$1009)/SUMPRODUCT(_xlfn.CHOOSECOLS('Input| Projects'!$BA$10:$CX$1009,_xlfn.XMATCH($C50,'Input| Projects'!$BA$9:$CX$9)),'Calc| Project Costs'!BP$10:BP$1009),0)</f>
        <v>0</v>
      </c>
      <c r="H50" s="158">
        <f>IFERROR(SUMPRODUCT(_xlfn.CHOOSECOLS('Input| Projects'!$BA$10:$CX$1009,_xlfn.XMATCH($C50,'Input| Projects'!$BA$9:$CX$9)),'Input| Projects'!$AY$10:$AY$1009,'Calc| Project Costs'!BQ$10:BQ$1009)/SUMPRODUCT(_xlfn.CHOOSECOLS('Input| Projects'!$BA$10:$CX$1009,_xlfn.XMATCH($C50,'Input| Projects'!$BA$9:$CX$9)),'Calc| Project Costs'!BQ$10:BQ$1009),0)</f>
        <v>0</v>
      </c>
      <c r="I50" s="158">
        <f>IFERROR(SUMPRODUCT(_xlfn.CHOOSECOLS('Input| Projects'!$BA$10:$CX$1009,_xlfn.XMATCH($C50,'Input| Projects'!$BA$9:$CX$9)),'Input| Projects'!$AY$10:$AY$1009,'Calc| Project Costs'!BR$10:BR$1009)/SUMPRODUCT(_xlfn.CHOOSECOLS('Input| Projects'!$BA$10:$CX$1009,_xlfn.XMATCH($C50,'Input| Projects'!$BA$9:$CX$9)),'Calc| Project Costs'!BR$10:BR$1009),0)</f>
        <v>0</v>
      </c>
      <c r="J50" s="158">
        <f>IFERROR(SUMPRODUCT(_xlfn.CHOOSECOLS('Input| Projects'!$BA$10:$CX$1009,_xlfn.XMATCH($C50,'Input| Projects'!$BA$9:$CX$9)),'Input| Projects'!$AY$10:$AY$1009,'Calc| Project Costs'!BS$10:BS$1009)/SUMPRODUCT(_xlfn.CHOOSECOLS('Input| Projects'!$BA$10:$CX$1009,_xlfn.XMATCH($C50,'Input| Projects'!$BA$9:$CX$9)),'Calc| Project Costs'!BS$10:BS$1009),0)</f>
        <v>0</v>
      </c>
      <c r="K50" s="79" t="str">
        <f t="shared" si="1"/>
        <v/>
      </c>
      <c r="M50" s="125" t="str" cm="1">
        <f t="array" ref="M50">IFERROR(INDEX('Input| Setup'!$F$10:$F$59,SMALL(IF('Input| Setup'!$G$10:$G$59='Input| Setup'!$B$37,ROW('Input| Setup'!$G$10:$G$59)-ROW('Input| Setup'!$G$10)+1),ROWS('Input| Setup'!$G$10:$G52))),"")</f>
        <v/>
      </c>
      <c r="N50" s="158">
        <f>IFERROR(SUMPRODUCT(_xlfn.CHOOSECOLS('Input| Projects'!$BA$10:$CX$1009,_xlfn.XMATCH($M50,'Input| Projects'!$BA$9:$CX$9)),'Input| Projects'!$AY$10:$AY$1009,'Calc| Project Costs'!BM$10:BM$1009)/SUMPRODUCT(_xlfn.CHOOSECOLS('Input| Projects'!$BA$10:$CX$1009,_xlfn.XMATCH($M50,'Input| Projects'!$BA$9:$CX$9)),'Calc| Project Costs'!BM$10:BM$1009),0)</f>
        <v>0</v>
      </c>
      <c r="O50" s="158">
        <f>IFERROR(SUMPRODUCT(_xlfn.CHOOSECOLS('Input| Projects'!$BA$10:$CX$1009,_xlfn.XMATCH($M50,'Input| Projects'!$BA$9:$CX$9)),'Input| Projects'!$AY$10:$AY$1009,'Calc| Project Costs'!BN$10:BN$1009)/SUMPRODUCT(_xlfn.CHOOSECOLS('Input| Projects'!$BA$10:$CX$1009,_xlfn.XMATCH($M50,'Input| Projects'!$BA$9:$CX$9)),'Calc| Project Costs'!BN$10:BN$1009),0)</f>
        <v>0</v>
      </c>
      <c r="P50" s="158">
        <f>IFERROR(SUMPRODUCT(_xlfn.CHOOSECOLS('Input| Projects'!$BA$10:$CX$1009,_xlfn.XMATCH($M50,'Input| Projects'!$BA$9:$CX$9)),'Input| Projects'!$AY$10:$AY$1009,'Calc| Project Costs'!BO$10:BO$1009)/SUMPRODUCT(_xlfn.CHOOSECOLS('Input| Projects'!$BA$10:$CX$1009,_xlfn.XMATCH($M50,'Input| Projects'!$BA$9:$CX$9)),'Calc| Project Costs'!BO$10:BO$1009),0)</f>
        <v>0</v>
      </c>
      <c r="Q50" s="158">
        <f>IFERROR(SUMPRODUCT(_xlfn.CHOOSECOLS('Input| Projects'!$BA$10:$CX$1009,_xlfn.XMATCH($M50,'Input| Projects'!$BA$9:$CX$9)),'Input| Projects'!$AY$10:$AY$1009,'Calc| Project Costs'!BP$10:BP$1009)/SUMPRODUCT(_xlfn.CHOOSECOLS('Input| Projects'!$BA$10:$CX$1009,_xlfn.XMATCH($M50,'Input| Projects'!$BA$9:$CX$9)),'Calc| Project Costs'!BP$10:BP$1009),0)</f>
        <v>0</v>
      </c>
      <c r="R50" s="158">
        <f>IFERROR(SUMPRODUCT(_xlfn.CHOOSECOLS('Input| Projects'!$BA$10:$CX$1009,_xlfn.XMATCH($M50,'Input| Projects'!$BA$9:$CX$9)),'Input| Projects'!$AY$10:$AY$1009,'Calc| Project Costs'!BQ$10:BQ$1009)/SUMPRODUCT(_xlfn.CHOOSECOLS('Input| Projects'!$BA$10:$CX$1009,_xlfn.XMATCH($M50,'Input| Projects'!$BA$9:$CX$9)),'Calc| Project Costs'!BQ$10:BQ$1009),0)</f>
        <v>0</v>
      </c>
      <c r="S50" s="158">
        <f>IFERROR(SUMPRODUCT(_xlfn.CHOOSECOLS('Input| Projects'!$BA$10:$CX$1009,_xlfn.XMATCH($M50,'Input| Projects'!$BA$9:$CX$9)),'Input| Projects'!$AY$10:$AY$1009,'Calc| Project Costs'!BR$10:BR$1009)/SUMPRODUCT(_xlfn.CHOOSECOLS('Input| Projects'!$BA$10:$CX$1009,_xlfn.XMATCH($M50,'Input| Projects'!$BA$9:$CX$9)),'Calc| Project Costs'!BR$10:BR$1009),0)</f>
        <v>0</v>
      </c>
      <c r="T50" s="158">
        <f>IFERROR(SUMPRODUCT(_xlfn.CHOOSECOLS('Input| Projects'!$BA$10:$CX$1009,_xlfn.XMATCH($M50,'Input| Projects'!$BA$9:$CX$9)),'Input| Projects'!$AY$10:$AY$1009,'Calc| Project Costs'!BS$10:BS$1009)/SUMPRODUCT(_xlfn.CHOOSECOLS('Input| Projects'!$BA$10:$CX$1009,_xlfn.XMATCH($M50,'Input| Projects'!$BA$9:$CX$9)),'Calc| Project Costs'!BS$10:BS$1009),0)</f>
        <v>0</v>
      </c>
      <c r="U50" s="79" t="str">
        <f t="shared" si="2"/>
        <v/>
      </c>
    </row>
    <row r="51" spans="1:21" outlineLevel="1" x14ac:dyDescent="0.2">
      <c r="A51" s="15"/>
      <c r="B51" s="123">
        <f t="shared" si="3"/>
        <v>44</v>
      </c>
      <c r="C51" s="125" t="str" cm="1">
        <f t="array" ref="C51">IFERROR(INDEX('Input| Setup'!$F$10:$F$59,SMALL(IF('Input| Setup'!$G$10:$G$59='Input| Setup'!$B$36,ROW('Input| Setup'!$G$10:$G$59)-ROW('Input| Setup'!$G$10)+1),ROWS('Input| Setup'!$G$10:$G53))),"")</f>
        <v/>
      </c>
      <c r="D51" s="158">
        <f>IFERROR(SUMPRODUCT(_xlfn.CHOOSECOLS('Input| Projects'!$BA$10:$CX$1009,_xlfn.XMATCH($C51,'Input| Projects'!$BA$9:$CX$9)),'Input| Projects'!$AY$10:$AY$1009,'Calc| Project Costs'!BM$10:BM$1009)/SUMPRODUCT(_xlfn.CHOOSECOLS('Input| Projects'!$BA$10:$CX$1009,_xlfn.XMATCH($C51,'Input| Projects'!$BA$9:$CX$9)),'Calc| Project Costs'!BM$10:BM$1009),0)</f>
        <v>0</v>
      </c>
      <c r="E51" s="158">
        <f>IFERROR(SUMPRODUCT(_xlfn.CHOOSECOLS('Input| Projects'!$BA$10:$CX$1009,_xlfn.XMATCH($C51,'Input| Projects'!$BA$9:$CX$9)),'Input| Projects'!$AY$10:$AY$1009,'Calc| Project Costs'!BN$10:BN$1009)/SUMPRODUCT(_xlfn.CHOOSECOLS('Input| Projects'!$BA$10:$CX$1009,_xlfn.XMATCH($C51,'Input| Projects'!$BA$9:$CX$9)),'Calc| Project Costs'!BN$10:BN$1009),0)</f>
        <v>0</v>
      </c>
      <c r="F51" s="158">
        <f>IFERROR(SUMPRODUCT(_xlfn.CHOOSECOLS('Input| Projects'!$BA$10:$CX$1009,_xlfn.XMATCH($C51,'Input| Projects'!$BA$9:$CX$9)),'Input| Projects'!$AY$10:$AY$1009,'Calc| Project Costs'!BO$10:BO$1009)/SUMPRODUCT(_xlfn.CHOOSECOLS('Input| Projects'!$BA$10:$CX$1009,_xlfn.XMATCH($C51,'Input| Projects'!$BA$9:$CX$9)),'Calc| Project Costs'!BO$10:BO$1009),0)</f>
        <v>0</v>
      </c>
      <c r="G51" s="158">
        <f>IFERROR(SUMPRODUCT(_xlfn.CHOOSECOLS('Input| Projects'!$BA$10:$CX$1009,_xlfn.XMATCH($C51,'Input| Projects'!$BA$9:$CX$9)),'Input| Projects'!$AY$10:$AY$1009,'Calc| Project Costs'!BP$10:BP$1009)/SUMPRODUCT(_xlfn.CHOOSECOLS('Input| Projects'!$BA$10:$CX$1009,_xlfn.XMATCH($C51,'Input| Projects'!$BA$9:$CX$9)),'Calc| Project Costs'!BP$10:BP$1009),0)</f>
        <v>0</v>
      </c>
      <c r="H51" s="158">
        <f>IFERROR(SUMPRODUCT(_xlfn.CHOOSECOLS('Input| Projects'!$BA$10:$CX$1009,_xlfn.XMATCH($C51,'Input| Projects'!$BA$9:$CX$9)),'Input| Projects'!$AY$10:$AY$1009,'Calc| Project Costs'!BQ$10:BQ$1009)/SUMPRODUCT(_xlfn.CHOOSECOLS('Input| Projects'!$BA$10:$CX$1009,_xlfn.XMATCH($C51,'Input| Projects'!$BA$9:$CX$9)),'Calc| Project Costs'!BQ$10:BQ$1009),0)</f>
        <v>0</v>
      </c>
      <c r="I51" s="158">
        <f>IFERROR(SUMPRODUCT(_xlfn.CHOOSECOLS('Input| Projects'!$BA$10:$CX$1009,_xlfn.XMATCH($C51,'Input| Projects'!$BA$9:$CX$9)),'Input| Projects'!$AY$10:$AY$1009,'Calc| Project Costs'!BR$10:BR$1009)/SUMPRODUCT(_xlfn.CHOOSECOLS('Input| Projects'!$BA$10:$CX$1009,_xlfn.XMATCH($C51,'Input| Projects'!$BA$9:$CX$9)),'Calc| Project Costs'!BR$10:BR$1009),0)</f>
        <v>0</v>
      </c>
      <c r="J51" s="158">
        <f>IFERROR(SUMPRODUCT(_xlfn.CHOOSECOLS('Input| Projects'!$BA$10:$CX$1009,_xlfn.XMATCH($C51,'Input| Projects'!$BA$9:$CX$9)),'Input| Projects'!$AY$10:$AY$1009,'Calc| Project Costs'!BS$10:BS$1009)/SUMPRODUCT(_xlfn.CHOOSECOLS('Input| Projects'!$BA$10:$CX$1009,_xlfn.XMATCH($C51,'Input| Projects'!$BA$9:$CX$9)),'Calc| Project Costs'!BS$10:BS$1009),0)</f>
        <v>0</v>
      </c>
      <c r="K51" s="79" t="str">
        <f t="shared" si="1"/>
        <v/>
      </c>
      <c r="M51" s="125" t="str" cm="1">
        <f t="array" ref="M51">IFERROR(INDEX('Input| Setup'!$F$10:$F$59,SMALL(IF('Input| Setup'!$G$10:$G$59='Input| Setup'!$B$37,ROW('Input| Setup'!$G$10:$G$59)-ROW('Input| Setup'!$G$10)+1),ROWS('Input| Setup'!$G$10:$G53))),"")</f>
        <v/>
      </c>
      <c r="N51" s="158">
        <f>IFERROR(SUMPRODUCT(_xlfn.CHOOSECOLS('Input| Projects'!$BA$10:$CX$1009,_xlfn.XMATCH($M51,'Input| Projects'!$BA$9:$CX$9)),'Input| Projects'!$AY$10:$AY$1009,'Calc| Project Costs'!BM$10:BM$1009)/SUMPRODUCT(_xlfn.CHOOSECOLS('Input| Projects'!$BA$10:$CX$1009,_xlfn.XMATCH($M51,'Input| Projects'!$BA$9:$CX$9)),'Calc| Project Costs'!BM$10:BM$1009),0)</f>
        <v>0</v>
      </c>
      <c r="O51" s="158">
        <f>IFERROR(SUMPRODUCT(_xlfn.CHOOSECOLS('Input| Projects'!$BA$10:$CX$1009,_xlfn.XMATCH($M51,'Input| Projects'!$BA$9:$CX$9)),'Input| Projects'!$AY$10:$AY$1009,'Calc| Project Costs'!BN$10:BN$1009)/SUMPRODUCT(_xlfn.CHOOSECOLS('Input| Projects'!$BA$10:$CX$1009,_xlfn.XMATCH($M51,'Input| Projects'!$BA$9:$CX$9)),'Calc| Project Costs'!BN$10:BN$1009),0)</f>
        <v>0</v>
      </c>
      <c r="P51" s="158">
        <f>IFERROR(SUMPRODUCT(_xlfn.CHOOSECOLS('Input| Projects'!$BA$10:$CX$1009,_xlfn.XMATCH($M51,'Input| Projects'!$BA$9:$CX$9)),'Input| Projects'!$AY$10:$AY$1009,'Calc| Project Costs'!BO$10:BO$1009)/SUMPRODUCT(_xlfn.CHOOSECOLS('Input| Projects'!$BA$10:$CX$1009,_xlfn.XMATCH($M51,'Input| Projects'!$BA$9:$CX$9)),'Calc| Project Costs'!BO$10:BO$1009),0)</f>
        <v>0</v>
      </c>
      <c r="Q51" s="158">
        <f>IFERROR(SUMPRODUCT(_xlfn.CHOOSECOLS('Input| Projects'!$BA$10:$CX$1009,_xlfn.XMATCH($M51,'Input| Projects'!$BA$9:$CX$9)),'Input| Projects'!$AY$10:$AY$1009,'Calc| Project Costs'!BP$10:BP$1009)/SUMPRODUCT(_xlfn.CHOOSECOLS('Input| Projects'!$BA$10:$CX$1009,_xlfn.XMATCH($M51,'Input| Projects'!$BA$9:$CX$9)),'Calc| Project Costs'!BP$10:BP$1009),0)</f>
        <v>0</v>
      </c>
      <c r="R51" s="158">
        <f>IFERROR(SUMPRODUCT(_xlfn.CHOOSECOLS('Input| Projects'!$BA$10:$CX$1009,_xlfn.XMATCH($M51,'Input| Projects'!$BA$9:$CX$9)),'Input| Projects'!$AY$10:$AY$1009,'Calc| Project Costs'!BQ$10:BQ$1009)/SUMPRODUCT(_xlfn.CHOOSECOLS('Input| Projects'!$BA$10:$CX$1009,_xlfn.XMATCH($M51,'Input| Projects'!$BA$9:$CX$9)),'Calc| Project Costs'!BQ$10:BQ$1009),0)</f>
        <v>0</v>
      </c>
      <c r="S51" s="158">
        <f>IFERROR(SUMPRODUCT(_xlfn.CHOOSECOLS('Input| Projects'!$BA$10:$CX$1009,_xlfn.XMATCH($M51,'Input| Projects'!$BA$9:$CX$9)),'Input| Projects'!$AY$10:$AY$1009,'Calc| Project Costs'!BR$10:BR$1009)/SUMPRODUCT(_xlfn.CHOOSECOLS('Input| Projects'!$BA$10:$CX$1009,_xlfn.XMATCH($M51,'Input| Projects'!$BA$9:$CX$9)),'Calc| Project Costs'!BR$10:BR$1009),0)</f>
        <v>0</v>
      </c>
      <c r="T51" s="158">
        <f>IFERROR(SUMPRODUCT(_xlfn.CHOOSECOLS('Input| Projects'!$BA$10:$CX$1009,_xlfn.XMATCH($M51,'Input| Projects'!$BA$9:$CX$9)),'Input| Projects'!$AY$10:$AY$1009,'Calc| Project Costs'!BS$10:BS$1009)/SUMPRODUCT(_xlfn.CHOOSECOLS('Input| Projects'!$BA$10:$CX$1009,_xlfn.XMATCH($M51,'Input| Projects'!$BA$9:$CX$9)),'Calc| Project Costs'!BS$10:BS$1009),0)</f>
        <v>0</v>
      </c>
      <c r="U51" s="79" t="str">
        <f t="shared" si="2"/>
        <v/>
      </c>
    </row>
    <row r="52" spans="1:21" outlineLevel="1" x14ac:dyDescent="0.2">
      <c r="A52" s="15"/>
      <c r="B52" s="123">
        <f t="shared" si="3"/>
        <v>45</v>
      </c>
      <c r="C52" s="125" t="str" cm="1">
        <f t="array" ref="C52">IFERROR(INDEX('Input| Setup'!$F$10:$F$59,SMALL(IF('Input| Setup'!$G$10:$G$59='Input| Setup'!$B$36,ROW('Input| Setup'!$G$10:$G$59)-ROW('Input| Setup'!$G$10)+1),ROWS('Input| Setup'!$G$10:$G54))),"")</f>
        <v/>
      </c>
      <c r="D52" s="158">
        <f>IFERROR(SUMPRODUCT(_xlfn.CHOOSECOLS('Input| Projects'!$BA$10:$CX$1009,_xlfn.XMATCH($C52,'Input| Projects'!$BA$9:$CX$9)),'Input| Projects'!$AY$10:$AY$1009,'Calc| Project Costs'!BM$10:BM$1009)/SUMPRODUCT(_xlfn.CHOOSECOLS('Input| Projects'!$BA$10:$CX$1009,_xlfn.XMATCH($C52,'Input| Projects'!$BA$9:$CX$9)),'Calc| Project Costs'!BM$10:BM$1009),0)</f>
        <v>0</v>
      </c>
      <c r="E52" s="158">
        <f>IFERROR(SUMPRODUCT(_xlfn.CHOOSECOLS('Input| Projects'!$BA$10:$CX$1009,_xlfn.XMATCH($C52,'Input| Projects'!$BA$9:$CX$9)),'Input| Projects'!$AY$10:$AY$1009,'Calc| Project Costs'!BN$10:BN$1009)/SUMPRODUCT(_xlfn.CHOOSECOLS('Input| Projects'!$BA$10:$CX$1009,_xlfn.XMATCH($C52,'Input| Projects'!$BA$9:$CX$9)),'Calc| Project Costs'!BN$10:BN$1009),0)</f>
        <v>0</v>
      </c>
      <c r="F52" s="158">
        <f>IFERROR(SUMPRODUCT(_xlfn.CHOOSECOLS('Input| Projects'!$BA$10:$CX$1009,_xlfn.XMATCH($C52,'Input| Projects'!$BA$9:$CX$9)),'Input| Projects'!$AY$10:$AY$1009,'Calc| Project Costs'!BO$10:BO$1009)/SUMPRODUCT(_xlfn.CHOOSECOLS('Input| Projects'!$BA$10:$CX$1009,_xlfn.XMATCH($C52,'Input| Projects'!$BA$9:$CX$9)),'Calc| Project Costs'!BO$10:BO$1009),0)</f>
        <v>0</v>
      </c>
      <c r="G52" s="158">
        <f>IFERROR(SUMPRODUCT(_xlfn.CHOOSECOLS('Input| Projects'!$BA$10:$CX$1009,_xlfn.XMATCH($C52,'Input| Projects'!$BA$9:$CX$9)),'Input| Projects'!$AY$10:$AY$1009,'Calc| Project Costs'!BP$10:BP$1009)/SUMPRODUCT(_xlfn.CHOOSECOLS('Input| Projects'!$BA$10:$CX$1009,_xlfn.XMATCH($C52,'Input| Projects'!$BA$9:$CX$9)),'Calc| Project Costs'!BP$10:BP$1009),0)</f>
        <v>0</v>
      </c>
      <c r="H52" s="158">
        <f>IFERROR(SUMPRODUCT(_xlfn.CHOOSECOLS('Input| Projects'!$BA$10:$CX$1009,_xlfn.XMATCH($C52,'Input| Projects'!$BA$9:$CX$9)),'Input| Projects'!$AY$10:$AY$1009,'Calc| Project Costs'!BQ$10:BQ$1009)/SUMPRODUCT(_xlfn.CHOOSECOLS('Input| Projects'!$BA$10:$CX$1009,_xlfn.XMATCH($C52,'Input| Projects'!$BA$9:$CX$9)),'Calc| Project Costs'!BQ$10:BQ$1009),0)</f>
        <v>0</v>
      </c>
      <c r="I52" s="158">
        <f>IFERROR(SUMPRODUCT(_xlfn.CHOOSECOLS('Input| Projects'!$BA$10:$CX$1009,_xlfn.XMATCH($C52,'Input| Projects'!$BA$9:$CX$9)),'Input| Projects'!$AY$10:$AY$1009,'Calc| Project Costs'!BR$10:BR$1009)/SUMPRODUCT(_xlfn.CHOOSECOLS('Input| Projects'!$BA$10:$CX$1009,_xlfn.XMATCH($C52,'Input| Projects'!$BA$9:$CX$9)),'Calc| Project Costs'!BR$10:BR$1009),0)</f>
        <v>0</v>
      </c>
      <c r="J52" s="158">
        <f>IFERROR(SUMPRODUCT(_xlfn.CHOOSECOLS('Input| Projects'!$BA$10:$CX$1009,_xlfn.XMATCH($C52,'Input| Projects'!$BA$9:$CX$9)),'Input| Projects'!$AY$10:$AY$1009,'Calc| Project Costs'!BS$10:BS$1009)/SUMPRODUCT(_xlfn.CHOOSECOLS('Input| Projects'!$BA$10:$CX$1009,_xlfn.XMATCH($C52,'Input| Projects'!$BA$9:$CX$9)),'Calc| Project Costs'!BS$10:BS$1009),0)</f>
        <v>0</v>
      </c>
      <c r="K52" s="79" t="str">
        <f t="shared" si="1"/>
        <v/>
      </c>
      <c r="M52" s="125" t="str" cm="1">
        <f t="array" ref="M52">IFERROR(INDEX('Input| Setup'!$F$10:$F$59,SMALL(IF('Input| Setup'!$G$10:$G$59='Input| Setup'!$B$37,ROW('Input| Setup'!$G$10:$G$59)-ROW('Input| Setup'!$G$10)+1),ROWS('Input| Setup'!$G$10:$G54))),"")</f>
        <v/>
      </c>
      <c r="N52" s="158">
        <f>IFERROR(SUMPRODUCT(_xlfn.CHOOSECOLS('Input| Projects'!$BA$10:$CX$1009,_xlfn.XMATCH($M52,'Input| Projects'!$BA$9:$CX$9)),'Input| Projects'!$AY$10:$AY$1009,'Calc| Project Costs'!BM$10:BM$1009)/SUMPRODUCT(_xlfn.CHOOSECOLS('Input| Projects'!$BA$10:$CX$1009,_xlfn.XMATCH($M52,'Input| Projects'!$BA$9:$CX$9)),'Calc| Project Costs'!BM$10:BM$1009),0)</f>
        <v>0</v>
      </c>
      <c r="O52" s="158">
        <f>IFERROR(SUMPRODUCT(_xlfn.CHOOSECOLS('Input| Projects'!$BA$10:$CX$1009,_xlfn.XMATCH($M52,'Input| Projects'!$BA$9:$CX$9)),'Input| Projects'!$AY$10:$AY$1009,'Calc| Project Costs'!BN$10:BN$1009)/SUMPRODUCT(_xlfn.CHOOSECOLS('Input| Projects'!$BA$10:$CX$1009,_xlfn.XMATCH($M52,'Input| Projects'!$BA$9:$CX$9)),'Calc| Project Costs'!BN$10:BN$1009),0)</f>
        <v>0</v>
      </c>
      <c r="P52" s="158">
        <f>IFERROR(SUMPRODUCT(_xlfn.CHOOSECOLS('Input| Projects'!$BA$10:$CX$1009,_xlfn.XMATCH($M52,'Input| Projects'!$BA$9:$CX$9)),'Input| Projects'!$AY$10:$AY$1009,'Calc| Project Costs'!BO$10:BO$1009)/SUMPRODUCT(_xlfn.CHOOSECOLS('Input| Projects'!$BA$10:$CX$1009,_xlfn.XMATCH($M52,'Input| Projects'!$BA$9:$CX$9)),'Calc| Project Costs'!BO$10:BO$1009),0)</f>
        <v>0</v>
      </c>
      <c r="Q52" s="158">
        <f>IFERROR(SUMPRODUCT(_xlfn.CHOOSECOLS('Input| Projects'!$BA$10:$CX$1009,_xlfn.XMATCH($M52,'Input| Projects'!$BA$9:$CX$9)),'Input| Projects'!$AY$10:$AY$1009,'Calc| Project Costs'!BP$10:BP$1009)/SUMPRODUCT(_xlfn.CHOOSECOLS('Input| Projects'!$BA$10:$CX$1009,_xlfn.XMATCH($M52,'Input| Projects'!$BA$9:$CX$9)),'Calc| Project Costs'!BP$10:BP$1009),0)</f>
        <v>0</v>
      </c>
      <c r="R52" s="158">
        <f>IFERROR(SUMPRODUCT(_xlfn.CHOOSECOLS('Input| Projects'!$BA$10:$CX$1009,_xlfn.XMATCH($M52,'Input| Projects'!$BA$9:$CX$9)),'Input| Projects'!$AY$10:$AY$1009,'Calc| Project Costs'!BQ$10:BQ$1009)/SUMPRODUCT(_xlfn.CHOOSECOLS('Input| Projects'!$BA$10:$CX$1009,_xlfn.XMATCH($M52,'Input| Projects'!$BA$9:$CX$9)),'Calc| Project Costs'!BQ$10:BQ$1009),0)</f>
        <v>0</v>
      </c>
      <c r="S52" s="158">
        <f>IFERROR(SUMPRODUCT(_xlfn.CHOOSECOLS('Input| Projects'!$BA$10:$CX$1009,_xlfn.XMATCH($M52,'Input| Projects'!$BA$9:$CX$9)),'Input| Projects'!$AY$10:$AY$1009,'Calc| Project Costs'!BR$10:BR$1009)/SUMPRODUCT(_xlfn.CHOOSECOLS('Input| Projects'!$BA$10:$CX$1009,_xlfn.XMATCH($M52,'Input| Projects'!$BA$9:$CX$9)),'Calc| Project Costs'!BR$10:BR$1009),0)</f>
        <v>0</v>
      </c>
      <c r="T52" s="158">
        <f>IFERROR(SUMPRODUCT(_xlfn.CHOOSECOLS('Input| Projects'!$BA$10:$CX$1009,_xlfn.XMATCH($M52,'Input| Projects'!$BA$9:$CX$9)),'Input| Projects'!$AY$10:$AY$1009,'Calc| Project Costs'!BS$10:BS$1009)/SUMPRODUCT(_xlfn.CHOOSECOLS('Input| Projects'!$BA$10:$CX$1009,_xlfn.XMATCH($M52,'Input| Projects'!$BA$9:$CX$9)),'Calc| Project Costs'!BS$10:BS$1009),0)</f>
        <v>0</v>
      </c>
      <c r="U52" s="79" t="str">
        <f t="shared" si="2"/>
        <v/>
      </c>
    </row>
    <row r="53" spans="1:21" outlineLevel="1" x14ac:dyDescent="0.2">
      <c r="A53" s="15"/>
      <c r="B53" s="123">
        <f t="shared" si="3"/>
        <v>46</v>
      </c>
      <c r="C53" s="125" t="str" cm="1">
        <f t="array" ref="C53">IFERROR(INDEX('Input| Setup'!$F$10:$F$59,SMALL(IF('Input| Setup'!$G$10:$G$59='Input| Setup'!$B$36,ROW('Input| Setup'!$G$10:$G$59)-ROW('Input| Setup'!$G$10)+1),ROWS('Input| Setup'!$G$10:$G55))),"")</f>
        <v/>
      </c>
      <c r="D53" s="158">
        <f>IFERROR(SUMPRODUCT(_xlfn.CHOOSECOLS('Input| Projects'!$BA$10:$CX$1009,_xlfn.XMATCH($C53,'Input| Projects'!$BA$9:$CX$9)),'Input| Projects'!$AY$10:$AY$1009,'Calc| Project Costs'!BM$10:BM$1009)/SUMPRODUCT(_xlfn.CHOOSECOLS('Input| Projects'!$BA$10:$CX$1009,_xlfn.XMATCH($C53,'Input| Projects'!$BA$9:$CX$9)),'Calc| Project Costs'!BM$10:BM$1009),0)</f>
        <v>0</v>
      </c>
      <c r="E53" s="158">
        <f>IFERROR(SUMPRODUCT(_xlfn.CHOOSECOLS('Input| Projects'!$BA$10:$CX$1009,_xlfn.XMATCH($C53,'Input| Projects'!$BA$9:$CX$9)),'Input| Projects'!$AY$10:$AY$1009,'Calc| Project Costs'!BN$10:BN$1009)/SUMPRODUCT(_xlfn.CHOOSECOLS('Input| Projects'!$BA$10:$CX$1009,_xlfn.XMATCH($C53,'Input| Projects'!$BA$9:$CX$9)),'Calc| Project Costs'!BN$10:BN$1009),0)</f>
        <v>0</v>
      </c>
      <c r="F53" s="158">
        <f>IFERROR(SUMPRODUCT(_xlfn.CHOOSECOLS('Input| Projects'!$BA$10:$CX$1009,_xlfn.XMATCH($C53,'Input| Projects'!$BA$9:$CX$9)),'Input| Projects'!$AY$10:$AY$1009,'Calc| Project Costs'!BO$10:BO$1009)/SUMPRODUCT(_xlfn.CHOOSECOLS('Input| Projects'!$BA$10:$CX$1009,_xlfn.XMATCH($C53,'Input| Projects'!$BA$9:$CX$9)),'Calc| Project Costs'!BO$10:BO$1009),0)</f>
        <v>0</v>
      </c>
      <c r="G53" s="158">
        <f>IFERROR(SUMPRODUCT(_xlfn.CHOOSECOLS('Input| Projects'!$BA$10:$CX$1009,_xlfn.XMATCH($C53,'Input| Projects'!$BA$9:$CX$9)),'Input| Projects'!$AY$10:$AY$1009,'Calc| Project Costs'!BP$10:BP$1009)/SUMPRODUCT(_xlfn.CHOOSECOLS('Input| Projects'!$BA$10:$CX$1009,_xlfn.XMATCH($C53,'Input| Projects'!$BA$9:$CX$9)),'Calc| Project Costs'!BP$10:BP$1009),0)</f>
        <v>0</v>
      </c>
      <c r="H53" s="158">
        <f>IFERROR(SUMPRODUCT(_xlfn.CHOOSECOLS('Input| Projects'!$BA$10:$CX$1009,_xlfn.XMATCH($C53,'Input| Projects'!$BA$9:$CX$9)),'Input| Projects'!$AY$10:$AY$1009,'Calc| Project Costs'!BQ$10:BQ$1009)/SUMPRODUCT(_xlfn.CHOOSECOLS('Input| Projects'!$BA$10:$CX$1009,_xlfn.XMATCH($C53,'Input| Projects'!$BA$9:$CX$9)),'Calc| Project Costs'!BQ$10:BQ$1009),0)</f>
        <v>0</v>
      </c>
      <c r="I53" s="158">
        <f>IFERROR(SUMPRODUCT(_xlfn.CHOOSECOLS('Input| Projects'!$BA$10:$CX$1009,_xlfn.XMATCH($C53,'Input| Projects'!$BA$9:$CX$9)),'Input| Projects'!$AY$10:$AY$1009,'Calc| Project Costs'!BR$10:BR$1009)/SUMPRODUCT(_xlfn.CHOOSECOLS('Input| Projects'!$BA$10:$CX$1009,_xlfn.XMATCH($C53,'Input| Projects'!$BA$9:$CX$9)),'Calc| Project Costs'!BR$10:BR$1009),0)</f>
        <v>0</v>
      </c>
      <c r="J53" s="158">
        <f>IFERROR(SUMPRODUCT(_xlfn.CHOOSECOLS('Input| Projects'!$BA$10:$CX$1009,_xlfn.XMATCH($C53,'Input| Projects'!$BA$9:$CX$9)),'Input| Projects'!$AY$10:$AY$1009,'Calc| Project Costs'!BS$10:BS$1009)/SUMPRODUCT(_xlfn.CHOOSECOLS('Input| Projects'!$BA$10:$CX$1009,_xlfn.XMATCH($C53,'Input| Projects'!$BA$9:$CX$9)),'Calc| Project Costs'!BS$10:BS$1009),0)</f>
        <v>0</v>
      </c>
      <c r="K53" s="79" t="str">
        <f t="shared" si="1"/>
        <v/>
      </c>
      <c r="M53" s="125" t="str" cm="1">
        <f t="array" ref="M53">IFERROR(INDEX('Input| Setup'!$F$10:$F$59,SMALL(IF('Input| Setup'!$G$10:$G$59='Input| Setup'!$B$37,ROW('Input| Setup'!$G$10:$G$59)-ROW('Input| Setup'!$G$10)+1),ROWS('Input| Setup'!$G$10:$G55))),"")</f>
        <v/>
      </c>
      <c r="N53" s="158">
        <f>IFERROR(SUMPRODUCT(_xlfn.CHOOSECOLS('Input| Projects'!$BA$10:$CX$1009,_xlfn.XMATCH($M53,'Input| Projects'!$BA$9:$CX$9)),'Input| Projects'!$AY$10:$AY$1009,'Calc| Project Costs'!BM$10:BM$1009)/SUMPRODUCT(_xlfn.CHOOSECOLS('Input| Projects'!$BA$10:$CX$1009,_xlfn.XMATCH($M53,'Input| Projects'!$BA$9:$CX$9)),'Calc| Project Costs'!BM$10:BM$1009),0)</f>
        <v>0</v>
      </c>
      <c r="O53" s="158">
        <f>IFERROR(SUMPRODUCT(_xlfn.CHOOSECOLS('Input| Projects'!$BA$10:$CX$1009,_xlfn.XMATCH($M53,'Input| Projects'!$BA$9:$CX$9)),'Input| Projects'!$AY$10:$AY$1009,'Calc| Project Costs'!BN$10:BN$1009)/SUMPRODUCT(_xlfn.CHOOSECOLS('Input| Projects'!$BA$10:$CX$1009,_xlfn.XMATCH($M53,'Input| Projects'!$BA$9:$CX$9)),'Calc| Project Costs'!BN$10:BN$1009),0)</f>
        <v>0</v>
      </c>
      <c r="P53" s="158">
        <f>IFERROR(SUMPRODUCT(_xlfn.CHOOSECOLS('Input| Projects'!$BA$10:$CX$1009,_xlfn.XMATCH($M53,'Input| Projects'!$BA$9:$CX$9)),'Input| Projects'!$AY$10:$AY$1009,'Calc| Project Costs'!BO$10:BO$1009)/SUMPRODUCT(_xlfn.CHOOSECOLS('Input| Projects'!$BA$10:$CX$1009,_xlfn.XMATCH($M53,'Input| Projects'!$BA$9:$CX$9)),'Calc| Project Costs'!BO$10:BO$1009),0)</f>
        <v>0</v>
      </c>
      <c r="Q53" s="158">
        <f>IFERROR(SUMPRODUCT(_xlfn.CHOOSECOLS('Input| Projects'!$BA$10:$CX$1009,_xlfn.XMATCH($M53,'Input| Projects'!$BA$9:$CX$9)),'Input| Projects'!$AY$10:$AY$1009,'Calc| Project Costs'!BP$10:BP$1009)/SUMPRODUCT(_xlfn.CHOOSECOLS('Input| Projects'!$BA$10:$CX$1009,_xlfn.XMATCH($M53,'Input| Projects'!$BA$9:$CX$9)),'Calc| Project Costs'!BP$10:BP$1009),0)</f>
        <v>0</v>
      </c>
      <c r="R53" s="158">
        <f>IFERROR(SUMPRODUCT(_xlfn.CHOOSECOLS('Input| Projects'!$BA$10:$CX$1009,_xlfn.XMATCH($M53,'Input| Projects'!$BA$9:$CX$9)),'Input| Projects'!$AY$10:$AY$1009,'Calc| Project Costs'!BQ$10:BQ$1009)/SUMPRODUCT(_xlfn.CHOOSECOLS('Input| Projects'!$BA$10:$CX$1009,_xlfn.XMATCH($M53,'Input| Projects'!$BA$9:$CX$9)),'Calc| Project Costs'!BQ$10:BQ$1009),0)</f>
        <v>0</v>
      </c>
      <c r="S53" s="158">
        <f>IFERROR(SUMPRODUCT(_xlfn.CHOOSECOLS('Input| Projects'!$BA$10:$CX$1009,_xlfn.XMATCH($M53,'Input| Projects'!$BA$9:$CX$9)),'Input| Projects'!$AY$10:$AY$1009,'Calc| Project Costs'!BR$10:BR$1009)/SUMPRODUCT(_xlfn.CHOOSECOLS('Input| Projects'!$BA$10:$CX$1009,_xlfn.XMATCH($M53,'Input| Projects'!$BA$9:$CX$9)),'Calc| Project Costs'!BR$10:BR$1009),0)</f>
        <v>0</v>
      </c>
      <c r="T53" s="158">
        <f>IFERROR(SUMPRODUCT(_xlfn.CHOOSECOLS('Input| Projects'!$BA$10:$CX$1009,_xlfn.XMATCH($M53,'Input| Projects'!$BA$9:$CX$9)),'Input| Projects'!$AY$10:$AY$1009,'Calc| Project Costs'!BS$10:BS$1009)/SUMPRODUCT(_xlfn.CHOOSECOLS('Input| Projects'!$BA$10:$CX$1009,_xlfn.XMATCH($M53,'Input| Projects'!$BA$9:$CX$9)),'Calc| Project Costs'!BS$10:BS$1009),0)</f>
        <v>0</v>
      </c>
      <c r="U53" s="79" t="str">
        <f t="shared" si="2"/>
        <v/>
      </c>
    </row>
    <row r="54" spans="1:21" outlineLevel="1" x14ac:dyDescent="0.2">
      <c r="A54" s="15"/>
      <c r="B54" s="123">
        <f t="shared" si="3"/>
        <v>47</v>
      </c>
      <c r="C54" s="125" t="str" cm="1">
        <f t="array" ref="C54">IFERROR(INDEX('Input| Setup'!$F$10:$F$59,SMALL(IF('Input| Setup'!$G$10:$G$59='Input| Setup'!$B$36,ROW('Input| Setup'!$G$10:$G$59)-ROW('Input| Setup'!$G$10)+1),ROWS('Input| Setup'!$G$10:$G56))),"")</f>
        <v/>
      </c>
      <c r="D54" s="158">
        <f>IFERROR(SUMPRODUCT(_xlfn.CHOOSECOLS('Input| Projects'!$BA$10:$CX$1009,_xlfn.XMATCH($C54,'Input| Projects'!$BA$9:$CX$9)),'Input| Projects'!$AY$10:$AY$1009,'Calc| Project Costs'!BM$10:BM$1009)/SUMPRODUCT(_xlfn.CHOOSECOLS('Input| Projects'!$BA$10:$CX$1009,_xlfn.XMATCH($C54,'Input| Projects'!$BA$9:$CX$9)),'Calc| Project Costs'!BM$10:BM$1009),0)</f>
        <v>0</v>
      </c>
      <c r="E54" s="158">
        <f>IFERROR(SUMPRODUCT(_xlfn.CHOOSECOLS('Input| Projects'!$BA$10:$CX$1009,_xlfn.XMATCH($C54,'Input| Projects'!$BA$9:$CX$9)),'Input| Projects'!$AY$10:$AY$1009,'Calc| Project Costs'!BN$10:BN$1009)/SUMPRODUCT(_xlfn.CHOOSECOLS('Input| Projects'!$BA$10:$CX$1009,_xlfn.XMATCH($C54,'Input| Projects'!$BA$9:$CX$9)),'Calc| Project Costs'!BN$10:BN$1009),0)</f>
        <v>0</v>
      </c>
      <c r="F54" s="158">
        <f>IFERROR(SUMPRODUCT(_xlfn.CHOOSECOLS('Input| Projects'!$BA$10:$CX$1009,_xlfn.XMATCH($C54,'Input| Projects'!$BA$9:$CX$9)),'Input| Projects'!$AY$10:$AY$1009,'Calc| Project Costs'!BO$10:BO$1009)/SUMPRODUCT(_xlfn.CHOOSECOLS('Input| Projects'!$BA$10:$CX$1009,_xlfn.XMATCH($C54,'Input| Projects'!$BA$9:$CX$9)),'Calc| Project Costs'!BO$10:BO$1009),0)</f>
        <v>0</v>
      </c>
      <c r="G54" s="158">
        <f>IFERROR(SUMPRODUCT(_xlfn.CHOOSECOLS('Input| Projects'!$BA$10:$CX$1009,_xlfn.XMATCH($C54,'Input| Projects'!$BA$9:$CX$9)),'Input| Projects'!$AY$10:$AY$1009,'Calc| Project Costs'!BP$10:BP$1009)/SUMPRODUCT(_xlfn.CHOOSECOLS('Input| Projects'!$BA$10:$CX$1009,_xlfn.XMATCH($C54,'Input| Projects'!$BA$9:$CX$9)),'Calc| Project Costs'!BP$10:BP$1009),0)</f>
        <v>0</v>
      </c>
      <c r="H54" s="158">
        <f>IFERROR(SUMPRODUCT(_xlfn.CHOOSECOLS('Input| Projects'!$BA$10:$CX$1009,_xlfn.XMATCH($C54,'Input| Projects'!$BA$9:$CX$9)),'Input| Projects'!$AY$10:$AY$1009,'Calc| Project Costs'!BQ$10:BQ$1009)/SUMPRODUCT(_xlfn.CHOOSECOLS('Input| Projects'!$BA$10:$CX$1009,_xlfn.XMATCH($C54,'Input| Projects'!$BA$9:$CX$9)),'Calc| Project Costs'!BQ$10:BQ$1009),0)</f>
        <v>0</v>
      </c>
      <c r="I54" s="158">
        <f>IFERROR(SUMPRODUCT(_xlfn.CHOOSECOLS('Input| Projects'!$BA$10:$CX$1009,_xlfn.XMATCH($C54,'Input| Projects'!$BA$9:$CX$9)),'Input| Projects'!$AY$10:$AY$1009,'Calc| Project Costs'!BR$10:BR$1009)/SUMPRODUCT(_xlfn.CHOOSECOLS('Input| Projects'!$BA$10:$CX$1009,_xlfn.XMATCH($C54,'Input| Projects'!$BA$9:$CX$9)),'Calc| Project Costs'!BR$10:BR$1009),0)</f>
        <v>0</v>
      </c>
      <c r="J54" s="158">
        <f>IFERROR(SUMPRODUCT(_xlfn.CHOOSECOLS('Input| Projects'!$BA$10:$CX$1009,_xlfn.XMATCH($C54,'Input| Projects'!$BA$9:$CX$9)),'Input| Projects'!$AY$10:$AY$1009,'Calc| Project Costs'!BS$10:BS$1009)/SUMPRODUCT(_xlfn.CHOOSECOLS('Input| Projects'!$BA$10:$CX$1009,_xlfn.XMATCH($C54,'Input| Projects'!$BA$9:$CX$9)),'Calc| Project Costs'!BS$10:BS$1009),0)</f>
        <v>0</v>
      </c>
      <c r="K54" s="79" t="str">
        <f t="shared" si="1"/>
        <v/>
      </c>
      <c r="M54" s="125" t="str" cm="1">
        <f t="array" ref="M54">IFERROR(INDEX('Input| Setup'!$F$10:$F$59,SMALL(IF('Input| Setup'!$G$10:$G$59='Input| Setup'!$B$37,ROW('Input| Setup'!$G$10:$G$59)-ROW('Input| Setup'!$G$10)+1),ROWS('Input| Setup'!$G$10:$G56))),"")</f>
        <v/>
      </c>
      <c r="N54" s="158">
        <f>IFERROR(SUMPRODUCT(_xlfn.CHOOSECOLS('Input| Projects'!$BA$10:$CX$1009,_xlfn.XMATCH($M54,'Input| Projects'!$BA$9:$CX$9)),'Input| Projects'!$AY$10:$AY$1009,'Calc| Project Costs'!BM$10:BM$1009)/SUMPRODUCT(_xlfn.CHOOSECOLS('Input| Projects'!$BA$10:$CX$1009,_xlfn.XMATCH($M54,'Input| Projects'!$BA$9:$CX$9)),'Calc| Project Costs'!BM$10:BM$1009),0)</f>
        <v>0</v>
      </c>
      <c r="O54" s="158">
        <f>IFERROR(SUMPRODUCT(_xlfn.CHOOSECOLS('Input| Projects'!$BA$10:$CX$1009,_xlfn.XMATCH($M54,'Input| Projects'!$BA$9:$CX$9)),'Input| Projects'!$AY$10:$AY$1009,'Calc| Project Costs'!BN$10:BN$1009)/SUMPRODUCT(_xlfn.CHOOSECOLS('Input| Projects'!$BA$10:$CX$1009,_xlfn.XMATCH($M54,'Input| Projects'!$BA$9:$CX$9)),'Calc| Project Costs'!BN$10:BN$1009),0)</f>
        <v>0</v>
      </c>
      <c r="P54" s="158">
        <f>IFERROR(SUMPRODUCT(_xlfn.CHOOSECOLS('Input| Projects'!$BA$10:$CX$1009,_xlfn.XMATCH($M54,'Input| Projects'!$BA$9:$CX$9)),'Input| Projects'!$AY$10:$AY$1009,'Calc| Project Costs'!BO$10:BO$1009)/SUMPRODUCT(_xlfn.CHOOSECOLS('Input| Projects'!$BA$10:$CX$1009,_xlfn.XMATCH($M54,'Input| Projects'!$BA$9:$CX$9)),'Calc| Project Costs'!BO$10:BO$1009),0)</f>
        <v>0</v>
      </c>
      <c r="Q54" s="158">
        <f>IFERROR(SUMPRODUCT(_xlfn.CHOOSECOLS('Input| Projects'!$BA$10:$CX$1009,_xlfn.XMATCH($M54,'Input| Projects'!$BA$9:$CX$9)),'Input| Projects'!$AY$10:$AY$1009,'Calc| Project Costs'!BP$10:BP$1009)/SUMPRODUCT(_xlfn.CHOOSECOLS('Input| Projects'!$BA$10:$CX$1009,_xlfn.XMATCH($M54,'Input| Projects'!$BA$9:$CX$9)),'Calc| Project Costs'!BP$10:BP$1009),0)</f>
        <v>0</v>
      </c>
      <c r="R54" s="158">
        <f>IFERROR(SUMPRODUCT(_xlfn.CHOOSECOLS('Input| Projects'!$BA$10:$CX$1009,_xlfn.XMATCH($M54,'Input| Projects'!$BA$9:$CX$9)),'Input| Projects'!$AY$10:$AY$1009,'Calc| Project Costs'!BQ$10:BQ$1009)/SUMPRODUCT(_xlfn.CHOOSECOLS('Input| Projects'!$BA$10:$CX$1009,_xlfn.XMATCH($M54,'Input| Projects'!$BA$9:$CX$9)),'Calc| Project Costs'!BQ$10:BQ$1009),0)</f>
        <v>0</v>
      </c>
      <c r="S54" s="158">
        <f>IFERROR(SUMPRODUCT(_xlfn.CHOOSECOLS('Input| Projects'!$BA$10:$CX$1009,_xlfn.XMATCH($M54,'Input| Projects'!$BA$9:$CX$9)),'Input| Projects'!$AY$10:$AY$1009,'Calc| Project Costs'!BR$10:BR$1009)/SUMPRODUCT(_xlfn.CHOOSECOLS('Input| Projects'!$BA$10:$CX$1009,_xlfn.XMATCH($M54,'Input| Projects'!$BA$9:$CX$9)),'Calc| Project Costs'!BR$10:BR$1009),0)</f>
        <v>0</v>
      </c>
      <c r="T54" s="158">
        <f>IFERROR(SUMPRODUCT(_xlfn.CHOOSECOLS('Input| Projects'!$BA$10:$CX$1009,_xlfn.XMATCH($M54,'Input| Projects'!$BA$9:$CX$9)),'Input| Projects'!$AY$10:$AY$1009,'Calc| Project Costs'!BS$10:BS$1009)/SUMPRODUCT(_xlfn.CHOOSECOLS('Input| Projects'!$BA$10:$CX$1009,_xlfn.XMATCH($M54,'Input| Projects'!$BA$9:$CX$9)),'Calc| Project Costs'!BS$10:BS$1009),0)</f>
        <v>0</v>
      </c>
      <c r="U54" s="79" t="str">
        <f t="shared" si="2"/>
        <v/>
      </c>
    </row>
    <row r="55" spans="1:21" outlineLevel="1" x14ac:dyDescent="0.2">
      <c r="A55" s="15"/>
      <c r="B55" s="123">
        <f t="shared" si="3"/>
        <v>48</v>
      </c>
      <c r="C55" s="125" t="str" cm="1">
        <f t="array" ref="C55">IFERROR(INDEX('Input| Setup'!$F$10:$F$59,SMALL(IF('Input| Setup'!$G$10:$G$59='Input| Setup'!$B$36,ROW('Input| Setup'!$G$10:$G$59)-ROW('Input| Setup'!$G$10)+1),ROWS('Input| Setup'!$G$10:$G57))),"")</f>
        <v/>
      </c>
      <c r="D55" s="158">
        <f>IFERROR(SUMPRODUCT(_xlfn.CHOOSECOLS('Input| Projects'!$BA$10:$CX$1009,_xlfn.XMATCH($C55,'Input| Projects'!$BA$9:$CX$9)),'Input| Projects'!$AY$10:$AY$1009,'Calc| Project Costs'!BM$10:BM$1009)/SUMPRODUCT(_xlfn.CHOOSECOLS('Input| Projects'!$BA$10:$CX$1009,_xlfn.XMATCH($C55,'Input| Projects'!$BA$9:$CX$9)),'Calc| Project Costs'!BM$10:BM$1009),0)</f>
        <v>0</v>
      </c>
      <c r="E55" s="158">
        <f>IFERROR(SUMPRODUCT(_xlfn.CHOOSECOLS('Input| Projects'!$BA$10:$CX$1009,_xlfn.XMATCH($C55,'Input| Projects'!$BA$9:$CX$9)),'Input| Projects'!$AY$10:$AY$1009,'Calc| Project Costs'!BN$10:BN$1009)/SUMPRODUCT(_xlfn.CHOOSECOLS('Input| Projects'!$BA$10:$CX$1009,_xlfn.XMATCH($C55,'Input| Projects'!$BA$9:$CX$9)),'Calc| Project Costs'!BN$10:BN$1009),0)</f>
        <v>0</v>
      </c>
      <c r="F55" s="158">
        <f>IFERROR(SUMPRODUCT(_xlfn.CHOOSECOLS('Input| Projects'!$BA$10:$CX$1009,_xlfn.XMATCH($C55,'Input| Projects'!$BA$9:$CX$9)),'Input| Projects'!$AY$10:$AY$1009,'Calc| Project Costs'!BO$10:BO$1009)/SUMPRODUCT(_xlfn.CHOOSECOLS('Input| Projects'!$BA$10:$CX$1009,_xlfn.XMATCH($C55,'Input| Projects'!$BA$9:$CX$9)),'Calc| Project Costs'!BO$10:BO$1009),0)</f>
        <v>0</v>
      </c>
      <c r="G55" s="158">
        <f>IFERROR(SUMPRODUCT(_xlfn.CHOOSECOLS('Input| Projects'!$BA$10:$CX$1009,_xlfn.XMATCH($C55,'Input| Projects'!$BA$9:$CX$9)),'Input| Projects'!$AY$10:$AY$1009,'Calc| Project Costs'!BP$10:BP$1009)/SUMPRODUCT(_xlfn.CHOOSECOLS('Input| Projects'!$BA$10:$CX$1009,_xlfn.XMATCH($C55,'Input| Projects'!$BA$9:$CX$9)),'Calc| Project Costs'!BP$10:BP$1009),0)</f>
        <v>0</v>
      </c>
      <c r="H55" s="158">
        <f>IFERROR(SUMPRODUCT(_xlfn.CHOOSECOLS('Input| Projects'!$BA$10:$CX$1009,_xlfn.XMATCH($C55,'Input| Projects'!$BA$9:$CX$9)),'Input| Projects'!$AY$10:$AY$1009,'Calc| Project Costs'!BQ$10:BQ$1009)/SUMPRODUCT(_xlfn.CHOOSECOLS('Input| Projects'!$BA$10:$CX$1009,_xlfn.XMATCH($C55,'Input| Projects'!$BA$9:$CX$9)),'Calc| Project Costs'!BQ$10:BQ$1009),0)</f>
        <v>0</v>
      </c>
      <c r="I55" s="158">
        <f>IFERROR(SUMPRODUCT(_xlfn.CHOOSECOLS('Input| Projects'!$BA$10:$CX$1009,_xlfn.XMATCH($C55,'Input| Projects'!$BA$9:$CX$9)),'Input| Projects'!$AY$10:$AY$1009,'Calc| Project Costs'!BR$10:BR$1009)/SUMPRODUCT(_xlfn.CHOOSECOLS('Input| Projects'!$BA$10:$CX$1009,_xlfn.XMATCH($C55,'Input| Projects'!$BA$9:$CX$9)),'Calc| Project Costs'!BR$10:BR$1009),0)</f>
        <v>0</v>
      </c>
      <c r="J55" s="158">
        <f>IFERROR(SUMPRODUCT(_xlfn.CHOOSECOLS('Input| Projects'!$BA$10:$CX$1009,_xlfn.XMATCH($C55,'Input| Projects'!$BA$9:$CX$9)),'Input| Projects'!$AY$10:$AY$1009,'Calc| Project Costs'!BS$10:BS$1009)/SUMPRODUCT(_xlfn.CHOOSECOLS('Input| Projects'!$BA$10:$CX$1009,_xlfn.XMATCH($C55,'Input| Projects'!$BA$9:$CX$9)),'Calc| Project Costs'!BS$10:BS$1009),0)</f>
        <v>0</v>
      </c>
      <c r="K55" s="79" t="str">
        <f t="shared" si="1"/>
        <v/>
      </c>
      <c r="M55" s="125" t="str" cm="1">
        <f t="array" ref="M55">IFERROR(INDEX('Input| Setup'!$F$10:$F$59,SMALL(IF('Input| Setup'!$G$10:$G$59='Input| Setup'!$B$37,ROW('Input| Setup'!$G$10:$G$59)-ROW('Input| Setup'!$G$10)+1),ROWS('Input| Setup'!$G$10:$G57))),"")</f>
        <v/>
      </c>
      <c r="N55" s="158">
        <f>IFERROR(SUMPRODUCT(_xlfn.CHOOSECOLS('Input| Projects'!$BA$10:$CX$1009,_xlfn.XMATCH($M55,'Input| Projects'!$BA$9:$CX$9)),'Input| Projects'!$AY$10:$AY$1009,'Calc| Project Costs'!BM$10:BM$1009)/SUMPRODUCT(_xlfn.CHOOSECOLS('Input| Projects'!$BA$10:$CX$1009,_xlfn.XMATCH($M55,'Input| Projects'!$BA$9:$CX$9)),'Calc| Project Costs'!BM$10:BM$1009),0)</f>
        <v>0</v>
      </c>
      <c r="O55" s="158">
        <f>IFERROR(SUMPRODUCT(_xlfn.CHOOSECOLS('Input| Projects'!$BA$10:$CX$1009,_xlfn.XMATCH($M55,'Input| Projects'!$BA$9:$CX$9)),'Input| Projects'!$AY$10:$AY$1009,'Calc| Project Costs'!BN$10:BN$1009)/SUMPRODUCT(_xlfn.CHOOSECOLS('Input| Projects'!$BA$10:$CX$1009,_xlfn.XMATCH($M55,'Input| Projects'!$BA$9:$CX$9)),'Calc| Project Costs'!BN$10:BN$1009),0)</f>
        <v>0</v>
      </c>
      <c r="P55" s="158">
        <f>IFERROR(SUMPRODUCT(_xlfn.CHOOSECOLS('Input| Projects'!$BA$10:$CX$1009,_xlfn.XMATCH($M55,'Input| Projects'!$BA$9:$CX$9)),'Input| Projects'!$AY$10:$AY$1009,'Calc| Project Costs'!BO$10:BO$1009)/SUMPRODUCT(_xlfn.CHOOSECOLS('Input| Projects'!$BA$10:$CX$1009,_xlfn.XMATCH($M55,'Input| Projects'!$BA$9:$CX$9)),'Calc| Project Costs'!BO$10:BO$1009),0)</f>
        <v>0</v>
      </c>
      <c r="Q55" s="158">
        <f>IFERROR(SUMPRODUCT(_xlfn.CHOOSECOLS('Input| Projects'!$BA$10:$CX$1009,_xlfn.XMATCH($M55,'Input| Projects'!$BA$9:$CX$9)),'Input| Projects'!$AY$10:$AY$1009,'Calc| Project Costs'!BP$10:BP$1009)/SUMPRODUCT(_xlfn.CHOOSECOLS('Input| Projects'!$BA$10:$CX$1009,_xlfn.XMATCH($M55,'Input| Projects'!$BA$9:$CX$9)),'Calc| Project Costs'!BP$10:BP$1009),0)</f>
        <v>0</v>
      </c>
      <c r="R55" s="158">
        <f>IFERROR(SUMPRODUCT(_xlfn.CHOOSECOLS('Input| Projects'!$BA$10:$CX$1009,_xlfn.XMATCH($M55,'Input| Projects'!$BA$9:$CX$9)),'Input| Projects'!$AY$10:$AY$1009,'Calc| Project Costs'!BQ$10:BQ$1009)/SUMPRODUCT(_xlfn.CHOOSECOLS('Input| Projects'!$BA$10:$CX$1009,_xlfn.XMATCH($M55,'Input| Projects'!$BA$9:$CX$9)),'Calc| Project Costs'!BQ$10:BQ$1009),0)</f>
        <v>0</v>
      </c>
      <c r="S55" s="158">
        <f>IFERROR(SUMPRODUCT(_xlfn.CHOOSECOLS('Input| Projects'!$BA$10:$CX$1009,_xlfn.XMATCH($M55,'Input| Projects'!$BA$9:$CX$9)),'Input| Projects'!$AY$10:$AY$1009,'Calc| Project Costs'!BR$10:BR$1009)/SUMPRODUCT(_xlfn.CHOOSECOLS('Input| Projects'!$BA$10:$CX$1009,_xlfn.XMATCH($M55,'Input| Projects'!$BA$9:$CX$9)),'Calc| Project Costs'!BR$10:BR$1009),0)</f>
        <v>0</v>
      </c>
      <c r="T55" s="158">
        <f>IFERROR(SUMPRODUCT(_xlfn.CHOOSECOLS('Input| Projects'!$BA$10:$CX$1009,_xlfn.XMATCH($M55,'Input| Projects'!$BA$9:$CX$9)),'Input| Projects'!$AY$10:$AY$1009,'Calc| Project Costs'!BS$10:BS$1009)/SUMPRODUCT(_xlfn.CHOOSECOLS('Input| Projects'!$BA$10:$CX$1009,_xlfn.XMATCH($M55,'Input| Projects'!$BA$9:$CX$9)),'Calc| Project Costs'!BS$10:BS$1009),0)</f>
        <v>0</v>
      </c>
      <c r="U55" s="79" t="str">
        <f t="shared" si="2"/>
        <v/>
      </c>
    </row>
    <row r="56" spans="1:21" outlineLevel="1" x14ac:dyDescent="0.2">
      <c r="A56" s="15"/>
      <c r="B56" s="123">
        <f t="shared" si="3"/>
        <v>49</v>
      </c>
      <c r="C56" s="125" t="str" cm="1">
        <f t="array" ref="C56">IFERROR(INDEX('Input| Setup'!$F$10:$F$59,SMALL(IF('Input| Setup'!$G$10:$G$59='Input| Setup'!$B$36,ROW('Input| Setup'!$G$10:$G$59)-ROW('Input| Setup'!$G$10)+1),ROWS('Input| Setup'!$G$10:$G58))),"")</f>
        <v/>
      </c>
      <c r="D56" s="158">
        <f>IFERROR(SUMPRODUCT(_xlfn.CHOOSECOLS('Input| Projects'!$BA$10:$CX$1009,_xlfn.XMATCH($C56,'Input| Projects'!$BA$9:$CX$9)),'Input| Projects'!$AY$10:$AY$1009,'Calc| Project Costs'!BM$10:BM$1009)/SUMPRODUCT(_xlfn.CHOOSECOLS('Input| Projects'!$BA$10:$CX$1009,_xlfn.XMATCH($C56,'Input| Projects'!$BA$9:$CX$9)),'Calc| Project Costs'!BM$10:BM$1009),0)</f>
        <v>0</v>
      </c>
      <c r="E56" s="158">
        <f>IFERROR(SUMPRODUCT(_xlfn.CHOOSECOLS('Input| Projects'!$BA$10:$CX$1009,_xlfn.XMATCH($C56,'Input| Projects'!$BA$9:$CX$9)),'Input| Projects'!$AY$10:$AY$1009,'Calc| Project Costs'!BN$10:BN$1009)/SUMPRODUCT(_xlfn.CHOOSECOLS('Input| Projects'!$BA$10:$CX$1009,_xlfn.XMATCH($C56,'Input| Projects'!$BA$9:$CX$9)),'Calc| Project Costs'!BN$10:BN$1009),0)</f>
        <v>0</v>
      </c>
      <c r="F56" s="158">
        <f>IFERROR(SUMPRODUCT(_xlfn.CHOOSECOLS('Input| Projects'!$BA$10:$CX$1009,_xlfn.XMATCH($C56,'Input| Projects'!$BA$9:$CX$9)),'Input| Projects'!$AY$10:$AY$1009,'Calc| Project Costs'!BO$10:BO$1009)/SUMPRODUCT(_xlfn.CHOOSECOLS('Input| Projects'!$BA$10:$CX$1009,_xlfn.XMATCH($C56,'Input| Projects'!$BA$9:$CX$9)),'Calc| Project Costs'!BO$10:BO$1009),0)</f>
        <v>0</v>
      </c>
      <c r="G56" s="158">
        <f>IFERROR(SUMPRODUCT(_xlfn.CHOOSECOLS('Input| Projects'!$BA$10:$CX$1009,_xlfn.XMATCH($C56,'Input| Projects'!$BA$9:$CX$9)),'Input| Projects'!$AY$10:$AY$1009,'Calc| Project Costs'!BP$10:BP$1009)/SUMPRODUCT(_xlfn.CHOOSECOLS('Input| Projects'!$BA$10:$CX$1009,_xlfn.XMATCH($C56,'Input| Projects'!$BA$9:$CX$9)),'Calc| Project Costs'!BP$10:BP$1009),0)</f>
        <v>0</v>
      </c>
      <c r="H56" s="158">
        <f>IFERROR(SUMPRODUCT(_xlfn.CHOOSECOLS('Input| Projects'!$BA$10:$CX$1009,_xlfn.XMATCH($C56,'Input| Projects'!$BA$9:$CX$9)),'Input| Projects'!$AY$10:$AY$1009,'Calc| Project Costs'!BQ$10:BQ$1009)/SUMPRODUCT(_xlfn.CHOOSECOLS('Input| Projects'!$BA$10:$CX$1009,_xlfn.XMATCH($C56,'Input| Projects'!$BA$9:$CX$9)),'Calc| Project Costs'!BQ$10:BQ$1009),0)</f>
        <v>0</v>
      </c>
      <c r="I56" s="158">
        <f>IFERROR(SUMPRODUCT(_xlfn.CHOOSECOLS('Input| Projects'!$BA$10:$CX$1009,_xlfn.XMATCH($C56,'Input| Projects'!$BA$9:$CX$9)),'Input| Projects'!$AY$10:$AY$1009,'Calc| Project Costs'!BR$10:BR$1009)/SUMPRODUCT(_xlfn.CHOOSECOLS('Input| Projects'!$BA$10:$CX$1009,_xlfn.XMATCH($C56,'Input| Projects'!$BA$9:$CX$9)),'Calc| Project Costs'!BR$10:BR$1009),0)</f>
        <v>0</v>
      </c>
      <c r="J56" s="158">
        <f>IFERROR(SUMPRODUCT(_xlfn.CHOOSECOLS('Input| Projects'!$BA$10:$CX$1009,_xlfn.XMATCH($C56,'Input| Projects'!$BA$9:$CX$9)),'Input| Projects'!$AY$10:$AY$1009,'Calc| Project Costs'!BS$10:BS$1009)/SUMPRODUCT(_xlfn.CHOOSECOLS('Input| Projects'!$BA$10:$CX$1009,_xlfn.XMATCH($C56,'Input| Projects'!$BA$9:$CX$9)),'Calc| Project Costs'!BS$10:BS$1009),0)</f>
        <v>0</v>
      </c>
      <c r="K56" s="79" t="str">
        <f t="shared" si="1"/>
        <v/>
      </c>
      <c r="M56" s="125" t="str" cm="1">
        <f t="array" ref="M56">IFERROR(INDEX('Input| Setup'!$F$10:$F$59,SMALL(IF('Input| Setup'!$G$10:$G$59='Input| Setup'!$B$37,ROW('Input| Setup'!$G$10:$G$59)-ROW('Input| Setup'!$G$10)+1),ROWS('Input| Setup'!$G$10:$G58))),"")</f>
        <v/>
      </c>
      <c r="N56" s="158">
        <f>IFERROR(SUMPRODUCT(_xlfn.CHOOSECOLS('Input| Projects'!$BA$10:$CX$1009,_xlfn.XMATCH($M56,'Input| Projects'!$BA$9:$CX$9)),'Input| Projects'!$AY$10:$AY$1009,'Calc| Project Costs'!BM$10:BM$1009)/SUMPRODUCT(_xlfn.CHOOSECOLS('Input| Projects'!$BA$10:$CX$1009,_xlfn.XMATCH($M56,'Input| Projects'!$BA$9:$CX$9)),'Calc| Project Costs'!BM$10:BM$1009),0)</f>
        <v>0</v>
      </c>
      <c r="O56" s="158">
        <f>IFERROR(SUMPRODUCT(_xlfn.CHOOSECOLS('Input| Projects'!$BA$10:$CX$1009,_xlfn.XMATCH($M56,'Input| Projects'!$BA$9:$CX$9)),'Input| Projects'!$AY$10:$AY$1009,'Calc| Project Costs'!BN$10:BN$1009)/SUMPRODUCT(_xlfn.CHOOSECOLS('Input| Projects'!$BA$10:$CX$1009,_xlfn.XMATCH($M56,'Input| Projects'!$BA$9:$CX$9)),'Calc| Project Costs'!BN$10:BN$1009),0)</f>
        <v>0</v>
      </c>
      <c r="P56" s="158">
        <f>IFERROR(SUMPRODUCT(_xlfn.CHOOSECOLS('Input| Projects'!$BA$10:$CX$1009,_xlfn.XMATCH($M56,'Input| Projects'!$BA$9:$CX$9)),'Input| Projects'!$AY$10:$AY$1009,'Calc| Project Costs'!BO$10:BO$1009)/SUMPRODUCT(_xlfn.CHOOSECOLS('Input| Projects'!$BA$10:$CX$1009,_xlfn.XMATCH($M56,'Input| Projects'!$BA$9:$CX$9)),'Calc| Project Costs'!BO$10:BO$1009),0)</f>
        <v>0</v>
      </c>
      <c r="Q56" s="158">
        <f>IFERROR(SUMPRODUCT(_xlfn.CHOOSECOLS('Input| Projects'!$BA$10:$CX$1009,_xlfn.XMATCH($M56,'Input| Projects'!$BA$9:$CX$9)),'Input| Projects'!$AY$10:$AY$1009,'Calc| Project Costs'!BP$10:BP$1009)/SUMPRODUCT(_xlfn.CHOOSECOLS('Input| Projects'!$BA$10:$CX$1009,_xlfn.XMATCH($M56,'Input| Projects'!$BA$9:$CX$9)),'Calc| Project Costs'!BP$10:BP$1009),0)</f>
        <v>0</v>
      </c>
      <c r="R56" s="158">
        <f>IFERROR(SUMPRODUCT(_xlfn.CHOOSECOLS('Input| Projects'!$BA$10:$CX$1009,_xlfn.XMATCH($M56,'Input| Projects'!$BA$9:$CX$9)),'Input| Projects'!$AY$10:$AY$1009,'Calc| Project Costs'!BQ$10:BQ$1009)/SUMPRODUCT(_xlfn.CHOOSECOLS('Input| Projects'!$BA$10:$CX$1009,_xlfn.XMATCH($M56,'Input| Projects'!$BA$9:$CX$9)),'Calc| Project Costs'!BQ$10:BQ$1009),0)</f>
        <v>0</v>
      </c>
      <c r="S56" s="158">
        <f>IFERROR(SUMPRODUCT(_xlfn.CHOOSECOLS('Input| Projects'!$BA$10:$CX$1009,_xlfn.XMATCH($M56,'Input| Projects'!$BA$9:$CX$9)),'Input| Projects'!$AY$10:$AY$1009,'Calc| Project Costs'!BR$10:BR$1009)/SUMPRODUCT(_xlfn.CHOOSECOLS('Input| Projects'!$BA$10:$CX$1009,_xlfn.XMATCH($M56,'Input| Projects'!$BA$9:$CX$9)),'Calc| Project Costs'!BR$10:BR$1009),0)</f>
        <v>0</v>
      </c>
      <c r="T56" s="158">
        <f>IFERROR(SUMPRODUCT(_xlfn.CHOOSECOLS('Input| Projects'!$BA$10:$CX$1009,_xlfn.XMATCH($M56,'Input| Projects'!$BA$9:$CX$9)),'Input| Projects'!$AY$10:$AY$1009,'Calc| Project Costs'!BS$10:BS$1009)/SUMPRODUCT(_xlfn.CHOOSECOLS('Input| Projects'!$BA$10:$CX$1009,_xlfn.XMATCH($M56,'Input| Projects'!$BA$9:$CX$9)),'Calc| Project Costs'!BS$10:BS$1009),0)</f>
        <v>0</v>
      </c>
      <c r="U56" s="79" t="str">
        <f t="shared" si="2"/>
        <v/>
      </c>
    </row>
    <row r="57" spans="1:21" outlineLevel="1" x14ac:dyDescent="0.2">
      <c r="A57" s="15"/>
      <c r="B57" s="123">
        <f t="shared" si="3"/>
        <v>50</v>
      </c>
      <c r="C57" s="125" t="str" cm="1">
        <f t="array" ref="C57">IFERROR(INDEX('Input| Setup'!$F$10:$F$59,SMALL(IF('Input| Setup'!$G$10:$G$59='Input| Setup'!$B$36,ROW('Input| Setup'!$G$10:$G$59)-ROW('Input| Setup'!$G$10)+1),ROWS('Input| Setup'!$G$10:$G59))),"")</f>
        <v/>
      </c>
      <c r="D57" s="158">
        <f>IFERROR(SUMPRODUCT(_xlfn.CHOOSECOLS('Input| Projects'!$BA$10:$CX$1009,_xlfn.XMATCH($C57,'Input| Projects'!$BA$9:$CX$9)),'Input| Projects'!$AY$10:$AY$1009,'Calc| Project Costs'!BM$10:BM$1009)/SUMPRODUCT(_xlfn.CHOOSECOLS('Input| Projects'!$BA$10:$CX$1009,_xlfn.XMATCH($C57,'Input| Projects'!$BA$9:$CX$9)),'Calc| Project Costs'!BM$10:BM$1009),0)</f>
        <v>0</v>
      </c>
      <c r="E57" s="158">
        <f>IFERROR(SUMPRODUCT(_xlfn.CHOOSECOLS('Input| Projects'!$BA$10:$CX$1009,_xlfn.XMATCH($C57,'Input| Projects'!$BA$9:$CX$9)),'Input| Projects'!$AY$10:$AY$1009,'Calc| Project Costs'!BN$10:BN$1009)/SUMPRODUCT(_xlfn.CHOOSECOLS('Input| Projects'!$BA$10:$CX$1009,_xlfn.XMATCH($C57,'Input| Projects'!$BA$9:$CX$9)),'Calc| Project Costs'!BN$10:BN$1009),0)</f>
        <v>0</v>
      </c>
      <c r="F57" s="158">
        <f>IFERROR(SUMPRODUCT(_xlfn.CHOOSECOLS('Input| Projects'!$BA$10:$CX$1009,_xlfn.XMATCH($C57,'Input| Projects'!$BA$9:$CX$9)),'Input| Projects'!$AY$10:$AY$1009,'Calc| Project Costs'!BO$10:BO$1009)/SUMPRODUCT(_xlfn.CHOOSECOLS('Input| Projects'!$BA$10:$CX$1009,_xlfn.XMATCH($C57,'Input| Projects'!$BA$9:$CX$9)),'Calc| Project Costs'!BO$10:BO$1009),0)</f>
        <v>0</v>
      </c>
      <c r="G57" s="158">
        <f>IFERROR(SUMPRODUCT(_xlfn.CHOOSECOLS('Input| Projects'!$BA$10:$CX$1009,_xlfn.XMATCH($C57,'Input| Projects'!$BA$9:$CX$9)),'Input| Projects'!$AY$10:$AY$1009,'Calc| Project Costs'!BP$10:BP$1009)/SUMPRODUCT(_xlfn.CHOOSECOLS('Input| Projects'!$BA$10:$CX$1009,_xlfn.XMATCH($C57,'Input| Projects'!$BA$9:$CX$9)),'Calc| Project Costs'!BP$10:BP$1009),0)</f>
        <v>0</v>
      </c>
      <c r="H57" s="158">
        <f>IFERROR(SUMPRODUCT(_xlfn.CHOOSECOLS('Input| Projects'!$BA$10:$CX$1009,_xlfn.XMATCH($C57,'Input| Projects'!$BA$9:$CX$9)),'Input| Projects'!$AY$10:$AY$1009,'Calc| Project Costs'!BQ$10:BQ$1009)/SUMPRODUCT(_xlfn.CHOOSECOLS('Input| Projects'!$BA$10:$CX$1009,_xlfn.XMATCH($C57,'Input| Projects'!$BA$9:$CX$9)),'Calc| Project Costs'!BQ$10:BQ$1009),0)</f>
        <v>0</v>
      </c>
      <c r="I57" s="158">
        <f>IFERROR(SUMPRODUCT(_xlfn.CHOOSECOLS('Input| Projects'!$BA$10:$CX$1009,_xlfn.XMATCH($C57,'Input| Projects'!$BA$9:$CX$9)),'Input| Projects'!$AY$10:$AY$1009,'Calc| Project Costs'!BR$10:BR$1009)/SUMPRODUCT(_xlfn.CHOOSECOLS('Input| Projects'!$BA$10:$CX$1009,_xlfn.XMATCH($C57,'Input| Projects'!$BA$9:$CX$9)),'Calc| Project Costs'!BR$10:BR$1009),0)</f>
        <v>0</v>
      </c>
      <c r="J57" s="158">
        <f>IFERROR(SUMPRODUCT(_xlfn.CHOOSECOLS('Input| Projects'!$BA$10:$CX$1009,_xlfn.XMATCH($C57,'Input| Projects'!$BA$9:$CX$9)),'Input| Projects'!$AY$10:$AY$1009,'Calc| Project Costs'!BS$10:BS$1009)/SUMPRODUCT(_xlfn.CHOOSECOLS('Input| Projects'!$BA$10:$CX$1009,_xlfn.XMATCH($C57,'Input| Projects'!$BA$9:$CX$9)),'Calc| Project Costs'!BS$10:BS$1009),0)</f>
        <v>0</v>
      </c>
      <c r="K57" s="79" t="str">
        <f t="shared" si="1"/>
        <v/>
      </c>
      <c r="M57" s="125" t="str" cm="1">
        <f t="array" ref="M57">IFERROR(INDEX('Input| Setup'!$F$10:$F$59,SMALL(IF('Input| Setup'!$G$10:$G$59='Input| Setup'!$B$37,ROW('Input| Setup'!$G$10:$G$59)-ROW('Input| Setup'!$G$10)+1),ROWS('Input| Setup'!$G$10:$G59))),"")</f>
        <v/>
      </c>
      <c r="N57" s="158">
        <f>IFERROR(SUMPRODUCT(_xlfn.CHOOSECOLS('Input| Projects'!$BA$10:$CX$1009,_xlfn.XMATCH($M57,'Input| Projects'!$BA$9:$CX$9)),'Input| Projects'!$AY$10:$AY$1009,'Calc| Project Costs'!BM$10:BM$1009)/SUMPRODUCT(_xlfn.CHOOSECOLS('Input| Projects'!$BA$10:$CX$1009,_xlfn.XMATCH($M57,'Input| Projects'!$BA$9:$CX$9)),'Calc| Project Costs'!BM$10:BM$1009),0)</f>
        <v>0</v>
      </c>
      <c r="O57" s="158">
        <f>IFERROR(SUMPRODUCT(_xlfn.CHOOSECOLS('Input| Projects'!$BA$10:$CX$1009,_xlfn.XMATCH($M57,'Input| Projects'!$BA$9:$CX$9)),'Input| Projects'!$AY$10:$AY$1009,'Calc| Project Costs'!BN$10:BN$1009)/SUMPRODUCT(_xlfn.CHOOSECOLS('Input| Projects'!$BA$10:$CX$1009,_xlfn.XMATCH($M57,'Input| Projects'!$BA$9:$CX$9)),'Calc| Project Costs'!BN$10:BN$1009),0)</f>
        <v>0</v>
      </c>
      <c r="P57" s="158">
        <f>IFERROR(SUMPRODUCT(_xlfn.CHOOSECOLS('Input| Projects'!$BA$10:$CX$1009,_xlfn.XMATCH($M57,'Input| Projects'!$BA$9:$CX$9)),'Input| Projects'!$AY$10:$AY$1009,'Calc| Project Costs'!BO$10:BO$1009)/SUMPRODUCT(_xlfn.CHOOSECOLS('Input| Projects'!$BA$10:$CX$1009,_xlfn.XMATCH($M57,'Input| Projects'!$BA$9:$CX$9)),'Calc| Project Costs'!BO$10:BO$1009),0)</f>
        <v>0</v>
      </c>
      <c r="Q57" s="158">
        <f>IFERROR(SUMPRODUCT(_xlfn.CHOOSECOLS('Input| Projects'!$BA$10:$CX$1009,_xlfn.XMATCH($M57,'Input| Projects'!$BA$9:$CX$9)),'Input| Projects'!$AY$10:$AY$1009,'Calc| Project Costs'!BP$10:BP$1009)/SUMPRODUCT(_xlfn.CHOOSECOLS('Input| Projects'!$BA$10:$CX$1009,_xlfn.XMATCH($M57,'Input| Projects'!$BA$9:$CX$9)),'Calc| Project Costs'!BP$10:BP$1009),0)</f>
        <v>0</v>
      </c>
      <c r="R57" s="158">
        <f>IFERROR(SUMPRODUCT(_xlfn.CHOOSECOLS('Input| Projects'!$BA$10:$CX$1009,_xlfn.XMATCH($M57,'Input| Projects'!$BA$9:$CX$9)),'Input| Projects'!$AY$10:$AY$1009,'Calc| Project Costs'!BQ$10:BQ$1009)/SUMPRODUCT(_xlfn.CHOOSECOLS('Input| Projects'!$BA$10:$CX$1009,_xlfn.XMATCH($M57,'Input| Projects'!$BA$9:$CX$9)),'Calc| Project Costs'!BQ$10:BQ$1009),0)</f>
        <v>0</v>
      </c>
      <c r="S57" s="158">
        <f>IFERROR(SUMPRODUCT(_xlfn.CHOOSECOLS('Input| Projects'!$BA$10:$CX$1009,_xlfn.XMATCH($M57,'Input| Projects'!$BA$9:$CX$9)),'Input| Projects'!$AY$10:$AY$1009,'Calc| Project Costs'!BR$10:BR$1009)/SUMPRODUCT(_xlfn.CHOOSECOLS('Input| Projects'!$BA$10:$CX$1009,_xlfn.XMATCH($M57,'Input| Projects'!$BA$9:$CX$9)),'Calc| Project Costs'!BR$10:BR$1009),0)</f>
        <v>0</v>
      </c>
      <c r="T57" s="158">
        <f>IFERROR(SUMPRODUCT(_xlfn.CHOOSECOLS('Input| Projects'!$BA$10:$CX$1009,_xlfn.XMATCH($M57,'Input| Projects'!$BA$9:$CX$9)),'Input| Projects'!$AY$10:$AY$1009,'Calc| Project Costs'!BS$10:BS$1009)/SUMPRODUCT(_xlfn.CHOOSECOLS('Input| Projects'!$BA$10:$CX$1009,_xlfn.XMATCH($M57,'Input| Projects'!$BA$9:$CX$9)),'Calc| Project Costs'!BS$10:BS$1009),0)</f>
        <v>0</v>
      </c>
      <c r="U57" s="79" t="str">
        <f t="shared" si="2"/>
        <v/>
      </c>
    </row>
    <row r="58" spans="1:21" x14ac:dyDescent="0.2">
      <c r="C58" s="33"/>
      <c r="D58" s="33"/>
      <c r="E58" s="33"/>
      <c r="F58" s="33"/>
      <c r="G58" s="33"/>
      <c r="H58" s="33"/>
      <c r="I58" s="33"/>
      <c r="J58" s="33"/>
      <c r="K58" s="33"/>
    </row>
    <row r="59" spans="1:21" x14ac:dyDescent="0.2"/>
    <row r="60" spans="1:21" x14ac:dyDescent="0.2"/>
  </sheetData>
  <sheetProtection formatColumns="0" formatRows="0"/>
  <mergeCells count="1">
    <mergeCell ref="H2:I2"/>
  </mergeCells>
  <conditionalFormatting sqref="F2">
    <cfRule type="cellIs" dxfId="17" priority="1" operator="equal">
      <formula>"Check"</formula>
    </cfRule>
    <cfRule type="cellIs" dxfId="16" priority="2" operator="equal">
      <formula>"Ok"</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7"/>
  </sheetPr>
  <dimension ref="A1:AW225"/>
  <sheetViews>
    <sheetView showGridLines="0" workbookViewId="0">
      <selection activeCell="F2" sqref="F2"/>
    </sheetView>
  </sheetViews>
  <sheetFormatPr defaultColWidth="0" defaultRowHeight="12.75" zeroHeight="1" outlineLevelRow="1" x14ac:dyDescent="0.2"/>
  <cols>
    <col min="1" max="1" width="2.5703125" customWidth="1"/>
    <col min="2" max="2" width="4.28515625" customWidth="1"/>
    <col min="3" max="3" width="42.85546875" customWidth="1"/>
    <col min="4" max="4" width="14.7109375" style="11" customWidth="1"/>
    <col min="5" max="7" width="12.85546875" style="11" customWidth="1"/>
    <col min="8" max="8" width="13.5703125" style="11" bestFit="1" customWidth="1"/>
    <col min="9" max="9" width="12.85546875" style="11" customWidth="1"/>
    <col min="10" max="10" width="2.140625" customWidth="1"/>
    <col min="11" max="11" width="4.28515625" customWidth="1"/>
    <col min="12" max="12" width="42.85546875" customWidth="1"/>
    <col min="13" max="18" width="12.85546875" style="11" customWidth="1"/>
    <col min="19" max="19" width="12.7109375" customWidth="1"/>
    <col min="20" max="20" width="6" hidden="1" customWidth="1"/>
    <col min="21" max="21" width="45.5703125" hidden="1" customWidth="1"/>
    <col min="22" max="22" width="11.7109375" style="11" hidden="1" customWidth="1"/>
    <col min="23" max="23" width="15.7109375" style="11" hidden="1" customWidth="1"/>
    <col min="24" max="24" width="12.140625" style="11" hidden="1" customWidth="1"/>
    <col min="25" max="25" width="13" style="11" hidden="1" customWidth="1"/>
    <col min="26" max="26" width="16.7109375" style="11" hidden="1" customWidth="1"/>
    <col min="27" max="27" width="11.42578125" style="11" hidden="1" customWidth="1"/>
    <col min="28" max="29" width="8.7109375" hidden="1" customWidth="1"/>
    <col min="30" max="30" width="7.140625" hidden="1" customWidth="1"/>
    <col min="31" max="31" width="42.85546875" hidden="1" customWidth="1"/>
    <col min="32" max="37" width="12.85546875" style="11" hidden="1" customWidth="1"/>
    <col min="38" max="38" width="11.42578125" hidden="1" customWidth="1"/>
    <col min="39" max="40" width="8.7109375" hidden="1" customWidth="1"/>
    <col min="41" max="41" width="7.140625" hidden="1" customWidth="1"/>
    <col min="42" max="42" width="42.85546875" hidden="1" customWidth="1"/>
    <col min="43" max="49" width="12.85546875" hidden="1" customWidth="1"/>
    <col min="50" max="16384" width="9.140625" hidden="1"/>
  </cols>
  <sheetData>
    <row r="1" spans="1:37" ht="20.100000000000001" customHeight="1" x14ac:dyDescent="0.2">
      <c r="A1" s="114"/>
      <c r="B1" s="114" t="str">
        <f>'Input| Setup'!$B$1</f>
        <v>Enter DNSP name — 2026–31 — Draft decision</v>
      </c>
      <c r="C1" s="114"/>
      <c r="D1" s="114"/>
      <c r="E1" s="114"/>
      <c r="F1" s="114"/>
      <c r="G1" s="119"/>
      <c r="H1" s="114"/>
      <c r="I1" s="114"/>
      <c r="J1" s="114"/>
      <c r="K1" s="114"/>
      <c r="L1" s="114"/>
      <c r="M1" s="114"/>
      <c r="N1" s="114"/>
      <c r="O1" s="114"/>
      <c r="P1" s="114"/>
      <c r="Q1" s="114"/>
      <c r="R1" s="114"/>
      <c r="S1" s="114"/>
      <c r="T1" s="114"/>
      <c r="U1" s="114"/>
      <c r="V1" s="114"/>
    </row>
    <row r="2" spans="1:37" ht="20.100000000000001" customHeight="1" x14ac:dyDescent="0.2">
      <c r="A2" s="114"/>
      <c r="B2" s="114" t="str">
        <f>'Input| Setup'!$B$2</f>
        <v>AER Capex Forecast Model</v>
      </c>
      <c r="C2" s="114"/>
      <c r="D2" s="114"/>
      <c r="E2" s="119" t="s">
        <v>206</v>
      </c>
      <c r="F2" s="118">
        <f ca="1">_xlfn.XLOOKUP($B$3,'Model Validation'!$B$7:$B$19,'Model Validation'!$C$7:$C$19)</f>
        <v>0</v>
      </c>
      <c r="G2" s="119" t="s">
        <v>24</v>
      </c>
      <c r="H2" s="258" t="s">
        <v>97</v>
      </c>
      <c r="I2" s="259"/>
      <c r="J2" s="114"/>
      <c r="K2" s="114"/>
      <c r="L2" s="114"/>
      <c r="M2" s="114"/>
      <c r="N2" s="114"/>
      <c r="O2" s="114"/>
      <c r="P2" s="114"/>
      <c r="Q2" s="114"/>
      <c r="R2" s="114"/>
      <c r="S2" s="114"/>
      <c r="T2" s="114"/>
      <c r="U2" s="114"/>
      <c r="V2" s="114"/>
      <c r="W2"/>
      <c r="X2"/>
      <c r="Y2"/>
      <c r="Z2"/>
      <c r="AA2"/>
      <c r="AF2"/>
      <c r="AG2"/>
      <c r="AH2"/>
      <c r="AI2"/>
      <c r="AJ2"/>
      <c r="AK2"/>
    </row>
    <row r="3" spans="1:37" ht="20.100000000000001" customHeight="1" x14ac:dyDescent="0.2">
      <c r="A3" s="115"/>
      <c r="B3" s="115" t="str">
        <f ca="1">MID(CELL("filename",A2),FIND("]",CELL("filename",A2))+1,255)</f>
        <v>Output| PTRM (SCS)</v>
      </c>
      <c r="C3" s="115"/>
      <c r="D3" s="115"/>
      <c r="E3" s="115"/>
      <c r="F3" s="115"/>
      <c r="G3" s="115"/>
      <c r="H3" s="115"/>
      <c r="I3" s="115"/>
      <c r="J3" s="115"/>
      <c r="K3" s="115"/>
      <c r="L3" s="115"/>
      <c r="M3" s="115"/>
      <c r="N3" s="115"/>
      <c r="O3" s="115"/>
      <c r="P3" s="115"/>
      <c r="Q3" s="115"/>
      <c r="R3" s="115"/>
      <c r="S3" s="115"/>
      <c r="T3" s="115"/>
      <c r="U3" s="115"/>
      <c r="V3" s="115"/>
      <c r="W3"/>
      <c r="X3"/>
      <c r="Y3"/>
      <c r="Z3"/>
      <c r="AA3"/>
      <c r="AF3"/>
      <c r="AG3"/>
      <c r="AH3"/>
      <c r="AI3"/>
      <c r="AJ3"/>
      <c r="AK3"/>
    </row>
    <row r="4" spans="1:37" x14ac:dyDescent="0.2"/>
    <row r="5" spans="1:37" ht="15" x14ac:dyDescent="0.2">
      <c r="A5" s="164"/>
      <c r="B5" s="164"/>
      <c r="C5" s="256" t="str">
        <f>IFERROR(LEFT('Calc| Expensing'!M5,2)+1&amp;". Forecast gross capital expenditure – as incurred ($millions "&amp;'Input| Escalations'!$D$9&amp;" "&amp;'Input| Escalations'!$C$9&amp;") (SCS)","")</f>
        <v>65. Forecast gross capital expenditure – as incurred ($millions June 2026) (SCS)</v>
      </c>
      <c r="D5" s="256"/>
      <c r="E5" s="256"/>
      <c r="F5" s="256"/>
      <c r="G5" s="256"/>
      <c r="H5" s="256"/>
      <c r="I5" s="256"/>
      <c r="L5" s="256" t="str">
        <f>IFERROR(LEFT(C170,2)+1&amp;". Forecast immediate expensing of capital expenditure – as incurred ($millions "&amp;'Input| Escalations'!$D$9&amp;" "&amp;'Input| Escalations'!$C$9&amp;") (SCS)","")</f>
        <v>69. Forecast immediate expensing of capital expenditure – as incurred ($millions June 2026) (SCS)</v>
      </c>
      <c r="M5" s="256"/>
      <c r="N5" s="256"/>
      <c r="O5" s="256"/>
      <c r="P5" s="256"/>
      <c r="Q5" s="256"/>
      <c r="R5" s="256"/>
    </row>
    <row r="6" spans="1:37" x14ac:dyDescent="0.2">
      <c r="D6" s="89">
        <f>IF(ABS('Calc| Project Costs'!BO6/10^3-D58-'Output| PTRM (DFA)'!D58)&lt;0.0000001,0,1)</f>
        <v>0</v>
      </c>
      <c r="E6" s="89">
        <f>IF(ABS('Calc| Project Costs'!BP6/10^3-E58-'Output| PTRM (DFA)'!E58)&lt;0.0000001,0,1)</f>
        <v>0</v>
      </c>
      <c r="F6" s="89">
        <f>IF(ABS('Calc| Project Costs'!BQ6/10^3-F58-'Output| PTRM (DFA)'!F58)&lt;0.0000001,0,1)</f>
        <v>0</v>
      </c>
      <c r="G6" s="89">
        <f>IF(ABS('Calc| Project Costs'!BR6/10^3-G58-'Output| PTRM (DFA)'!G58)&lt;0.0000001,0,1)</f>
        <v>0</v>
      </c>
      <c r="H6" s="89">
        <f>IF(ABS('Calc| Project Costs'!BS6/10^3-H58-'Output| PTRM (DFA)'!H58)&lt;0.0000001,0,1)</f>
        <v>0</v>
      </c>
      <c r="I6" s="90"/>
      <c r="M6" s="89" cm="1">
        <f t="array" ref="M6">IF(ABS(SUM((D8:D57-D118:D167)*'Calc| Expensing'!F8:F57)-M58)&lt;0.0000001,0,1)</f>
        <v>0</v>
      </c>
      <c r="N6" s="89" cm="1">
        <f t="array" ref="N6">IF(ABS(SUM((E8:E57-E118:E167)*'Calc| Expensing'!G8:G57)-N58)&lt;0.0000001,0,1)</f>
        <v>0</v>
      </c>
      <c r="O6" s="89" cm="1">
        <f t="array" ref="O6">IF(ABS(SUM((F8:F57-F118:F167)*'Calc| Expensing'!H8:H57)-O58)&lt;0.0000001,0,1)</f>
        <v>0</v>
      </c>
      <c r="P6" s="89" cm="1">
        <f t="array" ref="P6">IF(ABS(SUM((G8:G57-G118:G167)*'Calc| Expensing'!I8:I57)-P58)&lt;0.0000001,0,1)</f>
        <v>0</v>
      </c>
      <c r="Q6" s="89" cm="1">
        <f t="array" ref="Q6">IF(ABS(SUM((H8:H57-H118:H167)*'Calc| Expensing'!J8:J57)-Q58)&lt;0.0000001,0,1)</f>
        <v>0</v>
      </c>
      <c r="R6"/>
    </row>
    <row r="7" spans="1:37" x14ac:dyDescent="0.2">
      <c r="B7" s="15"/>
      <c r="C7" s="159" t="s">
        <v>106</v>
      </c>
      <c r="D7" s="159" t="str">
        <f>IFERROR('Input| Escalations'!H21,"")</f>
        <v>2026-27</v>
      </c>
      <c r="E7" s="159" t="str">
        <f>IFERROR('Input| Escalations'!I21,"")</f>
        <v>2027-28</v>
      </c>
      <c r="F7" s="159" t="str">
        <f>IFERROR('Input| Escalations'!J21,"")</f>
        <v>2028-29</v>
      </c>
      <c r="G7" s="159" t="str">
        <f>IFERROR('Input| Escalations'!K21,"")</f>
        <v>2029-30</v>
      </c>
      <c r="H7" s="159" t="str">
        <f>IFERROR('Input| Escalations'!L21,"")</f>
        <v>2030-31</v>
      </c>
      <c r="I7" s="159" t="s">
        <v>1</v>
      </c>
      <c r="K7" s="15"/>
      <c r="L7" s="159" t="s">
        <v>106</v>
      </c>
      <c r="M7" s="159" t="str">
        <f>D7</f>
        <v>2026-27</v>
      </c>
      <c r="N7" s="159" t="str">
        <f>E7</f>
        <v>2027-28</v>
      </c>
      <c r="O7" s="159" t="str">
        <f>F7</f>
        <v>2028-29</v>
      </c>
      <c r="P7" s="159" t="str">
        <f>G7</f>
        <v>2029-30</v>
      </c>
      <c r="Q7" s="159" t="str">
        <f>H7</f>
        <v>2030-31</v>
      </c>
      <c r="R7" s="159" t="s">
        <v>1</v>
      </c>
    </row>
    <row r="8" spans="1:37" x14ac:dyDescent="0.2">
      <c r="B8" s="123">
        <v>1</v>
      </c>
      <c r="C8" s="125" t="str" cm="1">
        <f t="array" ref="C8">IFERROR(INDEX('Input| Setup'!$F$10:$F$59,SMALL(IF('Input| Setup'!$G$10:$G$59='Input| Setup'!$B$36,ROW('Input| Setup'!$G$10:$G$59)-ROW('Input| Setup'!$G$10)+1),ROWS('Input| Setup'!$G$10:$G10))),"")</f>
        <v>Category 1</v>
      </c>
      <c r="D8" s="172">
        <f>IFERROR(SUMPRODUCT(INDEX('Input| Projects'!$BA$10:$CX$1009, ,MATCH($C8,'Input| Projects'!$BA$9:$CX$9,0)),'Calc| Project Costs'!BO$10:BO$1009)/10^3,0)</f>
        <v>38.389871487810503</v>
      </c>
      <c r="E8" s="172">
        <f>IFERROR(SUMPRODUCT(INDEX('Input| Projects'!$BA$10:$CX$1009, ,MATCH($C8,'Input| Projects'!$BA$9:$CX$9,0)),'Calc| Project Costs'!BP$10:BP$1009)/10^3,0)</f>
        <v>22.44121622427258</v>
      </c>
      <c r="F8" s="172">
        <f>IFERROR(SUMPRODUCT(INDEX('Input| Projects'!$BA$10:$CX$1009, ,MATCH($C8,'Input| Projects'!$BA$9:$CX$9,0)),'Calc| Project Costs'!BQ$10:BQ$1009)/10^3,0)</f>
        <v>33.444455342783755</v>
      </c>
      <c r="G8" s="172">
        <f>IFERROR(SUMPRODUCT(INDEX('Input| Projects'!$BA$10:$CX$1009, ,MATCH($C8,'Input| Projects'!$BA$9:$CX$9,0)),'Calc| Project Costs'!BR$10:BR$1009)/10^3,0)</f>
        <v>34.62371543932602</v>
      </c>
      <c r="H8" s="172">
        <f>IFERROR(SUMPRODUCT(INDEX('Input| Projects'!$BA$10:$CX$1009, ,MATCH($C8,'Input| Projects'!$BA$9:$CX$9,0)),'Calc| Project Costs'!BS$10:BS$1009)/10^3,0)</f>
        <v>32.134704116781322</v>
      </c>
      <c r="I8" s="174">
        <f>IFERROR(SUM(D8:H8),"")</f>
        <v>161.03396261097419</v>
      </c>
      <c r="J8" s="73"/>
      <c r="K8" s="123">
        <v>1</v>
      </c>
      <c r="L8" s="125" t="str">
        <f t="shared" ref="L8:L39" si="0">IFERROR(C8,"")</f>
        <v>Category 1</v>
      </c>
      <c r="M8" s="172">
        <f>(D8-D118)*'Calc| Expensing'!F8</f>
        <v>16.015513552674022</v>
      </c>
      <c r="N8" s="172">
        <f>(E8-E118)*'Calc| Expensing'!G8</f>
        <v>11.663266224314746</v>
      </c>
      <c r="O8" s="172">
        <f>(F8-F118)*'Calc| Expensing'!H8</f>
        <v>16.155576360336568</v>
      </c>
      <c r="P8" s="172">
        <f>(G8-G118)*'Calc| Expensing'!I8</f>
        <v>16.170787185841725</v>
      </c>
      <c r="Q8" s="172">
        <f>(H8-H118)*'Calc| Expensing'!J8</f>
        <v>15.919312103199072</v>
      </c>
      <c r="R8" s="174">
        <f>IFERROR(SUM(M8:Q8),"")</f>
        <v>75.924455426366137</v>
      </c>
      <c r="AB8" s="70"/>
      <c r="AC8" s="70"/>
      <c r="AD8" s="70"/>
    </row>
    <row r="9" spans="1:37" x14ac:dyDescent="0.2">
      <c r="B9" s="123">
        <f>IFERROR(B8+1,"")</f>
        <v>2</v>
      </c>
      <c r="C9" s="125" t="str" cm="1">
        <f t="array" ref="C9">IFERROR(INDEX('Input| Setup'!$F$10:$F$59,SMALL(IF('Input| Setup'!$G$10:$G$59='Input| Setup'!$B$36,ROW('Input| Setup'!$G$10:$G$59)-ROW('Input| Setup'!$G$10)+1),ROWS('Input| Setup'!$G$10:$G11))),"")</f>
        <v>Category 2</v>
      </c>
      <c r="D9" s="172">
        <f>IFERROR(SUMPRODUCT(INDEX('Input| Projects'!$BA$10:$CX$1009, ,MATCH($C9,'Input| Projects'!$BA$9:$CX$9,0)),'Calc| Project Costs'!BO$10:BO$1009)/10^3,0)</f>
        <v>13.085471293542996</v>
      </c>
      <c r="E9" s="172">
        <f>IFERROR(SUMPRODUCT(INDEX('Input| Projects'!$BA$10:$CX$1009, ,MATCH($C9,'Input| Projects'!$BA$9:$CX$9,0)),'Calc| Project Costs'!BP$10:BP$1009)/10^3,0)</f>
        <v>27.465167916407861</v>
      </c>
      <c r="F9" s="172">
        <f>IFERROR(SUMPRODUCT(INDEX('Input| Projects'!$BA$10:$CX$1009, ,MATCH($C9,'Input| Projects'!$BA$9:$CX$9,0)),'Calc| Project Costs'!BQ$10:BQ$1009)/10^3,0)</f>
        <v>16.221248505037867</v>
      </c>
      <c r="G9" s="172">
        <f>IFERROR(SUMPRODUCT(INDEX('Input| Projects'!$BA$10:$CX$1009, ,MATCH($C9,'Input| Projects'!$BA$9:$CX$9,0)),'Calc| Project Costs'!BR$10:BR$1009)/10^3,0)</f>
        <v>16.879743749027888</v>
      </c>
      <c r="H9" s="172">
        <f>IFERROR(SUMPRODUCT(INDEX('Input| Projects'!$BA$10:$CX$1009, ,MATCH($C9,'Input| Projects'!$BA$9:$CX$9,0)),'Calc| Project Costs'!BS$10:BS$1009)/10^3,0)</f>
        <v>18.318477681381438</v>
      </c>
      <c r="I9" s="174">
        <f t="shared" ref="I9:I57" si="1">IFERROR(SUM(D9:H9),"")</f>
        <v>91.970109145398055</v>
      </c>
      <c r="J9" s="73"/>
      <c r="K9" s="123">
        <f>IFERROR(K8+1,"")</f>
        <v>2</v>
      </c>
      <c r="L9" s="125" t="str">
        <f t="shared" si="0"/>
        <v>Category 2</v>
      </c>
      <c r="M9" s="172">
        <f>(D9-D119)*'Calc| Expensing'!F9</f>
        <v>0</v>
      </c>
      <c r="N9" s="172">
        <f>(E9-E119)*'Calc| Expensing'!G9</f>
        <v>0</v>
      </c>
      <c r="O9" s="172">
        <f>(F9-F119)*'Calc| Expensing'!H9</f>
        <v>0</v>
      </c>
      <c r="P9" s="172">
        <f>(G9-G119)*'Calc| Expensing'!I9</f>
        <v>0</v>
      </c>
      <c r="Q9" s="172">
        <f>(H9-H119)*'Calc| Expensing'!J9</f>
        <v>0</v>
      </c>
      <c r="R9" s="174">
        <f t="shared" ref="R9:R57" si="2">IFERROR(SUM(M9:Q9),"")</f>
        <v>0</v>
      </c>
      <c r="AB9" s="70"/>
      <c r="AC9" s="70"/>
      <c r="AD9" s="70"/>
    </row>
    <row r="10" spans="1:37" x14ac:dyDescent="0.2">
      <c r="B10" s="123">
        <f t="shared" ref="B10:B57" si="3">IFERROR(B9+1,"")</f>
        <v>3</v>
      </c>
      <c r="C10" s="125" t="str" cm="1">
        <f t="array" ref="C10">IFERROR(INDEX('Input| Setup'!$F$10:$F$59,SMALL(IF('Input| Setup'!$G$10:$G$59='Input| Setup'!$B$36,ROW('Input| Setup'!$G$10:$G$59)-ROW('Input| Setup'!$G$10)+1),ROWS('Input| Setup'!$G$10:$G12))),"")</f>
        <v>Category 3</v>
      </c>
      <c r="D10" s="172">
        <f>IFERROR(SUMPRODUCT(INDEX('Input| Projects'!$BA$10:$CX$1009, ,MATCH($C10,'Input| Projects'!$BA$9:$CX$9,0)),'Calc| Project Costs'!BO$10:BO$1009)/10^3,0)</f>
        <v>10.504121392034147</v>
      </c>
      <c r="E10" s="172">
        <f>IFERROR(SUMPRODUCT(INDEX('Input| Projects'!$BA$10:$CX$1009, ,MATCH($C10,'Input| Projects'!$BA$9:$CX$9,0)),'Calc| Project Costs'!BP$10:BP$1009)/10^3,0)</f>
        <v>21.144610912129643</v>
      </c>
      <c r="F10" s="172">
        <f>IFERROR(SUMPRODUCT(INDEX('Input| Projects'!$BA$10:$CX$1009, ,MATCH($C10,'Input| Projects'!$BA$9:$CX$9,0)),'Calc| Project Costs'!BQ$10:BQ$1009)/10^3,0)</f>
        <v>21.134638838123283</v>
      </c>
      <c r="G10" s="172">
        <f>IFERROR(SUMPRODUCT(INDEX('Input| Projects'!$BA$10:$CX$1009, ,MATCH($C10,'Input| Projects'!$BA$9:$CX$9,0)),'Calc| Project Costs'!BR$10:BR$1009)/10^3,0)</f>
        <v>18.605323800628021</v>
      </c>
      <c r="H10" s="172">
        <f>IFERROR(SUMPRODUCT(INDEX('Input| Projects'!$BA$10:$CX$1009, ,MATCH($C10,'Input| Projects'!$BA$9:$CX$9,0)),'Calc| Project Costs'!BS$10:BS$1009)/10^3,0)</f>
        <v>34.161070174452739</v>
      </c>
      <c r="I10" s="174">
        <f t="shared" si="1"/>
        <v>105.54976511736783</v>
      </c>
      <c r="J10" s="73"/>
      <c r="K10" s="123">
        <f t="shared" ref="K10:K57" si="4">IFERROR(K9+1,"")</f>
        <v>3</v>
      </c>
      <c r="L10" s="125" t="str">
        <f t="shared" si="0"/>
        <v>Category 3</v>
      </c>
      <c r="M10" s="172">
        <f>(D10-D120)*'Calc| Expensing'!F10</f>
        <v>0.82973619369849227</v>
      </c>
      <c r="N10" s="172">
        <f>(E10-E120)*'Calc| Expensing'!G10</f>
        <v>7.9626543655869053</v>
      </c>
      <c r="O10" s="172">
        <f>(F10-F120)*'Calc| Expensing'!H10</f>
        <v>4.1066145183828544</v>
      </c>
      <c r="P10" s="172">
        <f>(G10-G120)*'Calc| Expensing'!I10</f>
        <v>5.9151480371250589</v>
      </c>
      <c r="Q10" s="172">
        <f>(H10-H120)*'Calc| Expensing'!J10</f>
        <v>7.9291647322105758</v>
      </c>
      <c r="R10" s="174">
        <f t="shared" si="2"/>
        <v>26.74331784700389</v>
      </c>
      <c r="AB10" s="70"/>
      <c r="AC10" s="70"/>
      <c r="AD10" s="70"/>
    </row>
    <row r="11" spans="1:37" x14ac:dyDescent="0.2">
      <c r="B11" s="123">
        <f t="shared" si="3"/>
        <v>4</v>
      </c>
      <c r="C11" s="125" t="str" cm="1">
        <f t="array" ref="C11">IFERROR(INDEX('Input| Setup'!$F$10:$F$59,SMALL(IF('Input| Setup'!$G$10:$G$59='Input| Setup'!$B$36,ROW('Input| Setup'!$G$10:$G$59)-ROW('Input| Setup'!$G$10)+1),ROWS('Input| Setup'!$G$10:$G13))),"")</f>
        <v>Category 4</v>
      </c>
      <c r="D11" s="172">
        <f>IFERROR(SUMPRODUCT(INDEX('Input| Projects'!$BA$10:$CX$1009, ,MATCH($C11,'Input| Projects'!$BA$9:$CX$9,0)),'Calc| Project Costs'!BO$10:BO$1009)/10^3,0)</f>
        <v>41.278047410646117</v>
      </c>
      <c r="E11" s="172">
        <f>IFERROR(SUMPRODUCT(INDEX('Input| Projects'!$BA$10:$CX$1009, ,MATCH($C11,'Input| Projects'!$BA$9:$CX$9,0)),'Calc| Project Costs'!BP$10:BP$1009)/10^3,0)</f>
        <v>50.742666614154423</v>
      </c>
      <c r="F11" s="172">
        <f>IFERROR(SUMPRODUCT(INDEX('Input| Projects'!$BA$10:$CX$1009, ,MATCH($C11,'Input| Projects'!$BA$9:$CX$9,0)),'Calc| Project Costs'!BQ$10:BQ$1009)/10^3,0)</f>
        <v>30.22371775669048</v>
      </c>
      <c r="G11" s="172">
        <f>IFERROR(SUMPRODUCT(INDEX('Input| Projects'!$BA$10:$CX$1009, ,MATCH($C11,'Input| Projects'!$BA$9:$CX$9,0)),'Calc| Project Costs'!BR$10:BR$1009)/10^3,0)</f>
        <v>19.202192208060843</v>
      </c>
      <c r="H11" s="172">
        <f>IFERROR(SUMPRODUCT(INDEX('Input| Projects'!$BA$10:$CX$1009, ,MATCH($C11,'Input| Projects'!$BA$9:$CX$9,0)),'Calc| Project Costs'!BS$10:BS$1009)/10^3,0)</f>
        <v>30.418923652793104</v>
      </c>
      <c r="I11" s="174">
        <f t="shared" si="1"/>
        <v>171.86554764234495</v>
      </c>
      <c r="J11" s="73"/>
      <c r="K11" s="123">
        <f t="shared" si="4"/>
        <v>4</v>
      </c>
      <c r="L11" s="125" t="str">
        <f t="shared" si="0"/>
        <v>Category 4</v>
      </c>
      <c r="M11" s="172">
        <f>(D11-D121)*'Calc| Expensing'!F11</f>
        <v>8.4278596378016086</v>
      </c>
      <c r="N11" s="172">
        <f>(E11-E121)*'Calc| Expensing'!G11</f>
        <v>9.6232525800484119</v>
      </c>
      <c r="O11" s="172">
        <f>(F11-F121)*'Calc| Expensing'!H11</f>
        <v>6.0730158043610691</v>
      </c>
      <c r="P11" s="172">
        <f>(G11-G121)*'Calc| Expensing'!I11</f>
        <v>0.24946475958035128</v>
      </c>
      <c r="Q11" s="172">
        <f>(H11-H121)*'Calc| Expensing'!J11</f>
        <v>5.2612019220686523</v>
      </c>
      <c r="R11" s="174">
        <f t="shared" si="2"/>
        <v>29.634794703860095</v>
      </c>
    </row>
    <row r="12" spans="1:37" x14ac:dyDescent="0.2">
      <c r="B12" s="123">
        <f t="shared" si="3"/>
        <v>5</v>
      </c>
      <c r="C12" s="125" t="str" cm="1">
        <f t="array" ref="C12">IFERROR(INDEX('Input| Setup'!$F$10:$F$59,SMALL(IF('Input| Setup'!$G$10:$G$59='Input| Setup'!$B$36,ROW('Input| Setup'!$G$10:$G$59)-ROW('Input| Setup'!$G$10)+1),ROWS('Input| Setup'!$G$10:$G14))),"")</f>
        <v>Category 5</v>
      </c>
      <c r="D12" s="172">
        <f>IFERROR(SUMPRODUCT(INDEX('Input| Projects'!$BA$10:$CX$1009, ,MATCH($C12,'Input| Projects'!$BA$9:$CX$9,0)),'Calc| Project Costs'!BO$10:BO$1009)/10^3,0)</f>
        <v>48.049082605932476</v>
      </c>
      <c r="E12" s="172">
        <f>IFERROR(SUMPRODUCT(INDEX('Input| Projects'!$BA$10:$CX$1009, ,MATCH($C12,'Input| Projects'!$BA$9:$CX$9,0)),'Calc| Project Costs'!BP$10:BP$1009)/10^3,0)</f>
        <v>74.603469238961623</v>
      </c>
      <c r="F12" s="172">
        <f>IFERROR(SUMPRODUCT(INDEX('Input| Projects'!$BA$10:$CX$1009, ,MATCH($C12,'Input| Projects'!$BA$9:$CX$9,0)),'Calc| Project Costs'!BQ$10:BQ$1009)/10^3,0)</f>
        <v>66.657042794070307</v>
      </c>
      <c r="G12" s="172">
        <f>IFERROR(SUMPRODUCT(INDEX('Input| Projects'!$BA$10:$CX$1009, ,MATCH($C12,'Input| Projects'!$BA$9:$CX$9,0)),'Calc| Project Costs'!BR$10:BR$1009)/10^3,0)</f>
        <v>67.686730990424849</v>
      </c>
      <c r="H12" s="172">
        <f>IFERROR(SUMPRODUCT(INDEX('Input| Projects'!$BA$10:$CX$1009, ,MATCH($C12,'Input| Projects'!$BA$9:$CX$9,0)),'Calc| Project Costs'!BS$10:BS$1009)/10^3,0)</f>
        <v>65.588331688614844</v>
      </c>
      <c r="I12" s="174">
        <f t="shared" si="1"/>
        <v>322.58465731800413</v>
      </c>
      <c r="J12" s="73"/>
      <c r="K12" s="123">
        <f t="shared" si="4"/>
        <v>5</v>
      </c>
      <c r="L12" s="125" t="str">
        <f t="shared" si="0"/>
        <v>Category 5</v>
      </c>
      <c r="M12" s="172">
        <f>(D12-D122)*'Calc| Expensing'!F12</f>
        <v>3.6157947206367163</v>
      </c>
      <c r="N12" s="172">
        <f>(E12-E122)*'Calc| Expensing'!G12</f>
        <v>7.7066737847033835</v>
      </c>
      <c r="O12" s="172">
        <f>(F12-F122)*'Calc| Expensing'!H12</f>
        <v>9.9048986311355396</v>
      </c>
      <c r="P12" s="172">
        <f>(G12-G122)*'Calc| Expensing'!I12</f>
        <v>9.1820906338362871</v>
      </c>
      <c r="Q12" s="172">
        <f>(H12-H122)*'Calc| Expensing'!J12</f>
        <v>7.9661888575668414</v>
      </c>
      <c r="R12" s="174">
        <f t="shared" si="2"/>
        <v>38.375646627878766</v>
      </c>
    </row>
    <row r="13" spans="1:37" x14ac:dyDescent="0.2">
      <c r="B13" s="123">
        <f t="shared" si="3"/>
        <v>6</v>
      </c>
      <c r="C13" s="125" t="str" cm="1">
        <f t="array" ref="C13">IFERROR(INDEX('Input| Setup'!$F$10:$F$59,SMALL(IF('Input| Setup'!$G$10:$G$59='Input| Setup'!$B$36,ROW('Input| Setup'!$G$10:$G$59)-ROW('Input| Setup'!$G$10)+1),ROWS('Input| Setup'!$G$10:$G15))),"")</f>
        <v>Category 6</v>
      </c>
      <c r="D13" s="172">
        <f>IFERROR(SUMPRODUCT(INDEX('Input| Projects'!$BA$10:$CX$1009, ,MATCH($C13,'Input| Projects'!$BA$9:$CX$9,0)),'Calc| Project Costs'!BO$10:BO$1009)/10^3,0)</f>
        <v>39.224641793041371</v>
      </c>
      <c r="E13" s="172">
        <f>IFERROR(SUMPRODUCT(INDEX('Input| Projects'!$BA$10:$CX$1009, ,MATCH($C13,'Input| Projects'!$BA$9:$CX$9,0)),'Calc| Project Costs'!BP$10:BP$1009)/10^3,0)</f>
        <v>5.2615587929749248</v>
      </c>
      <c r="F13" s="172">
        <f>IFERROR(SUMPRODUCT(INDEX('Input| Projects'!$BA$10:$CX$1009, ,MATCH($C13,'Input| Projects'!$BA$9:$CX$9,0)),'Calc| Project Costs'!BQ$10:BQ$1009)/10^3,0)</f>
        <v>20.762272347519172</v>
      </c>
      <c r="G13" s="172">
        <f>IFERROR(SUMPRODUCT(INDEX('Input| Projects'!$BA$10:$CX$1009, ,MATCH($C13,'Input| Projects'!$BA$9:$CX$9,0)),'Calc| Project Costs'!BR$10:BR$1009)/10^3,0)</f>
        <v>23.647135702220584</v>
      </c>
      <c r="H13" s="172">
        <f>IFERROR(SUMPRODUCT(INDEX('Input| Projects'!$BA$10:$CX$1009, ,MATCH($C13,'Input| Projects'!$BA$9:$CX$9,0)),'Calc| Project Costs'!BS$10:BS$1009)/10^3,0)</f>
        <v>25.417358907100169</v>
      </c>
      <c r="I13" s="174">
        <f t="shared" si="1"/>
        <v>114.31296754285621</v>
      </c>
      <c r="J13" s="73"/>
      <c r="K13" s="123">
        <f t="shared" si="4"/>
        <v>6</v>
      </c>
      <c r="L13" s="125" t="str">
        <f t="shared" si="0"/>
        <v>Category 6</v>
      </c>
      <c r="M13" s="172">
        <f>(D13-D123)*'Calc| Expensing'!F13</f>
        <v>0</v>
      </c>
      <c r="N13" s="172">
        <f>(E13-E123)*'Calc| Expensing'!G13</f>
        <v>0</v>
      </c>
      <c r="O13" s="172">
        <f>(F13-F123)*'Calc| Expensing'!H13</f>
        <v>0</v>
      </c>
      <c r="P13" s="172">
        <f>(G13-G123)*'Calc| Expensing'!I13</f>
        <v>0</v>
      </c>
      <c r="Q13" s="172">
        <f>(H13-H123)*'Calc| Expensing'!J13</f>
        <v>0</v>
      </c>
      <c r="R13" s="174">
        <f t="shared" si="2"/>
        <v>0</v>
      </c>
    </row>
    <row r="14" spans="1:37" x14ac:dyDescent="0.2">
      <c r="B14" s="123">
        <f t="shared" si="3"/>
        <v>7</v>
      </c>
      <c r="C14" s="125" t="str" cm="1">
        <f t="array" ref="C14">IFERROR(INDEX('Input| Setup'!$F$10:$F$59,SMALL(IF('Input| Setup'!$G$10:$G$59='Input| Setup'!$B$36,ROW('Input| Setup'!$G$10:$G$59)-ROW('Input| Setup'!$G$10)+1),ROWS('Input| Setup'!$G$10:$G16))),"")</f>
        <v>Category 7</v>
      </c>
      <c r="D14" s="172">
        <f>IFERROR(SUMPRODUCT(INDEX('Input| Projects'!$BA$10:$CX$1009, ,MATCH($C14,'Input| Projects'!$BA$9:$CX$9,0)),'Calc| Project Costs'!BO$10:BO$1009)/10^3,0)</f>
        <v>47.541319972066191</v>
      </c>
      <c r="E14" s="172">
        <f>IFERROR(SUMPRODUCT(INDEX('Input| Projects'!$BA$10:$CX$1009, ,MATCH($C14,'Input| Projects'!$BA$9:$CX$9,0)),'Calc| Project Costs'!BP$10:BP$1009)/10^3,0)</f>
        <v>37.009387924874659</v>
      </c>
      <c r="F14" s="172">
        <f>IFERROR(SUMPRODUCT(INDEX('Input| Projects'!$BA$10:$CX$1009, ,MATCH($C14,'Input| Projects'!$BA$9:$CX$9,0)),'Calc| Project Costs'!BQ$10:BQ$1009)/10^3,0)</f>
        <v>44.146412680122509</v>
      </c>
      <c r="G14" s="172">
        <f>IFERROR(SUMPRODUCT(INDEX('Input| Projects'!$BA$10:$CX$1009, ,MATCH($C14,'Input| Projects'!$BA$9:$CX$9,0)),'Calc| Project Costs'!BR$10:BR$1009)/10^3,0)</f>
        <v>41.889335140014289</v>
      </c>
      <c r="H14" s="172">
        <f>IFERROR(SUMPRODUCT(INDEX('Input| Projects'!$BA$10:$CX$1009, ,MATCH($C14,'Input| Projects'!$BA$9:$CX$9,0)),'Calc| Project Costs'!BS$10:BS$1009)/10^3,0)</f>
        <v>41.125235090230561</v>
      </c>
      <c r="I14" s="174">
        <f t="shared" si="1"/>
        <v>211.71169080730817</v>
      </c>
      <c r="J14" s="73"/>
      <c r="K14" s="123">
        <f t="shared" si="4"/>
        <v>7</v>
      </c>
      <c r="L14" s="125" t="str">
        <f t="shared" si="0"/>
        <v>Category 7</v>
      </c>
      <c r="M14" s="172">
        <f>(D14-D124)*'Calc| Expensing'!F14</f>
        <v>0</v>
      </c>
      <c r="N14" s="172">
        <f>(E14-E124)*'Calc| Expensing'!G14</f>
        <v>0</v>
      </c>
      <c r="O14" s="172">
        <f>(F14-F124)*'Calc| Expensing'!H14</f>
        <v>0</v>
      </c>
      <c r="P14" s="172">
        <f>(G14-G124)*'Calc| Expensing'!I14</f>
        <v>0</v>
      </c>
      <c r="Q14" s="172">
        <f>(H14-H124)*'Calc| Expensing'!J14</f>
        <v>0</v>
      </c>
      <c r="R14" s="174">
        <f t="shared" si="2"/>
        <v>0</v>
      </c>
    </row>
    <row r="15" spans="1:37" x14ac:dyDescent="0.2">
      <c r="B15" s="123">
        <f t="shared" si="3"/>
        <v>8</v>
      </c>
      <c r="C15" s="125" t="str" cm="1">
        <f t="array" ref="C15">IFERROR(INDEX('Input| Setup'!$F$10:$F$59,SMALL(IF('Input| Setup'!$G$10:$G$59='Input| Setup'!$B$36,ROW('Input| Setup'!$G$10:$G$59)-ROW('Input| Setup'!$G$10)+1),ROWS('Input| Setup'!$G$10:$G17))),"")</f>
        <v>Category 8</v>
      </c>
      <c r="D15" s="172">
        <f>IFERROR(SUMPRODUCT(INDEX('Input| Projects'!$BA$10:$CX$1009, ,MATCH($C15,'Input| Projects'!$BA$9:$CX$9,0)),'Calc| Project Costs'!BO$10:BO$1009)/10^3,0)</f>
        <v>20.640606585704088</v>
      </c>
      <c r="E15" s="172">
        <f>IFERROR(SUMPRODUCT(INDEX('Input| Projects'!$BA$10:$CX$1009, ,MATCH($C15,'Input| Projects'!$BA$9:$CX$9,0)),'Calc| Project Costs'!BP$10:BP$1009)/10^3,0)</f>
        <v>22.424603846459192</v>
      </c>
      <c r="F15" s="172">
        <f>IFERROR(SUMPRODUCT(INDEX('Input| Projects'!$BA$10:$CX$1009, ,MATCH($C15,'Input| Projects'!$BA$9:$CX$9,0)),'Calc| Project Costs'!BQ$10:BQ$1009)/10^3,0)</f>
        <v>15.452134253413812</v>
      </c>
      <c r="G15" s="172">
        <f>IFERROR(SUMPRODUCT(INDEX('Input| Projects'!$BA$10:$CX$1009, ,MATCH($C15,'Input| Projects'!$BA$9:$CX$9,0)),'Calc| Project Costs'!BR$10:BR$1009)/10^3,0)</f>
        <v>10.267027214367966</v>
      </c>
      <c r="H15" s="172">
        <f>IFERROR(SUMPRODUCT(INDEX('Input| Projects'!$BA$10:$CX$1009, ,MATCH($C15,'Input| Projects'!$BA$9:$CX$9,0)),'Calc| Project Costs'!BS$10:BS$1009)/10^3,0)</f>
        <v>9.5283382663382508</v>
      </c>
      <c r="I15" s="174">
        <f t="shared" si="1"/>
        <v>78.31271016628331</v>
      </c>
      <c r="J15" s="73"/>
      <c r="K15" s="123">
        <f t="shared" si="4"/>
        <v>8</v>
      </c>
      <c r="L15" s="125" t="str">
        <f t="shared" si="0"/>
        <v>Category 8</v>
      </c>
      <c r="M15" s="172">
        <f>(D15-D125)*'Calc| Expensing'!F15</f>
        <v>0</v>
      </c>
      <c r="N15" s="172">
        <f>(E15-E125)*'Calc| Expensing'!G15</f>
        <v>0</v>
      </c>
      <c r="O15" s="172">
        <f>(F15-F125)*'Calc| Expensing'!H15</f>
        <v>0</v>
      </c>
      <c r="P15" s="172">
        <f>(G15-G125)*'Calc| Expensing'!I15</f>
        <v>0</v>
      </c>
      <c r="Q15" s="172">
        <f>(H15-H125)*'Calc| Expensing'!J15</f>
        <v>0</v>
      </c>
      <c r="R15" s="174">
        <f t="shared" si="2"/>
        <v>0</v>
      </c>
    </row>
    <row r="16" spans="1:37" x14ac:dyDescent="0.2">
      <c r="B16" s="123">
        <f t="shared" si="3"/>
        <v>9</v>
      </c>
      <c r="C16" s="125" t="str" cm="1">
        <f t="array" ref="C16">IFERROR(INDEX('Input| Setup'!$F$10:$F$59,SMALL(IF('Input| Setup'!$G$10:$G$59='Input| Setup'!$B$36,ROW('Input| Setup'!$G$10:$G$59)-ROW('Input| Setup'!$G$10)+1),ROWS('Input| Setup'!$G$10:$G18))),"")</f>
        <v>Category 10</v>
      </c>
      <c r="D16" s="172">
        <f>IFERROR(SUMPRODUCT(INDEX('Input| Projects'!$BA$10:$CX$1009, ,MATCH($C16,'Input| Projects'!$BA$9:$CX$9,0)),'Calc| Project Costs'!BO$10:BO$1009)/10^3,0)</f>
        <v>21.426563720976823</v>
      </c>
      <c r="E16" s="172">
        <f>IFERROR(SUMPRODUCT(INDEX('Input| Projects'!$BA$10:$CX$1009, ,MATCH($C16,'Input| Projects'!$BA$9:$CX$9,0)),'Calc| Project Costs'!BP$10:BP$1009)/10^3,0)</f>
        <v>17.842849321724412</v>
      </c>
      <c r="F16" s="172">
        <f>IFERROR(SUMPRODUCT(INDEX('Input| Projects'!$BA$10:$CX$1009, ,MATCH($C16,'Input| Projects'!$BA$9:$CX$9,0)),'Calc| Project Costs'!BQ$10:BQ$1009)/10^3,0)</f>
        <v>15.720557478696636</v>
      </c>
      <c r="G16" s="172">
        <f>IFERROR(SUMPRODUCT(INDEX('Input| Projects'!$BA$10:$CX$1009, ,MATCH($C16,'Input| Projects'!$BA$9:$CX$9,0)),'Calc| Project Costs'!BR$10:BR$1009)/10^3,0)</f>
        <v>18.964614516599557</v>
      </c>
      <c r="H16" s="172">
        <f>IFERROR(SUMPRODUCT(INDEX('Input| Projects'!$BA$10:$CX$1009, ,MATCH($C16,'Input| Projects'!$BA$9:$CX$9,0)),'Calc| Project Costs'!BS$10:BS$1009)/10^3,0)</f>
        <v>30.018602331509836</v>
      </c>
      <c r="I16" s="174">
        <f t="shared" si="1"/>
        <v>103.97318736950726</v>
      </c>
      <c r="J16" s="73"/>
      <c r="K16" s="123">
        <f t="shared" si="4"/>
        <v>9</v>
      </c>
      <c r="L16" s="125" t="str">
        <f t="shared" si="0"/>
        <v>Category 10</v>
      </c>
      <c r="M16" s="172">
        <f>(D16-D126)*'Calc| Expensing'!F16</f>
        <v>1.1754990853441614</v>
      </c>
      <c r="N16" s="172">
        <f>(E16-E126)*'Calc| Expensing'!G16</f>
        <v>11.28864231864843</v>
      </c>
      <c r="O16" s="172">
        <f>(F16-F126)*'Calc| Expensing'!H16</f>
        <v>5.8260037538222882</v>
      </c>
      <c r="P16" s="172">
        <f>(G16-G126)*'Calc| Expensing'!I16</f>
        <v>8.3976312561633311</v>
      </c>
      <c r="Q16" s="172">
        <f>(H16-H126)*'Calc| Expensing'!J16</f>
        <v>11.264822942184923</v>
      </c>
      <c r="R16" s="174">
        <f t="shared" si="2"/>
        <v>37.952599356163134</v>
      </c>
    </row>
    <row r="17" spans="2:18" x14ac:dyDescent="0.2">
      <c r="B17" s="123">
        <f t="shared" si="3"/>
        <v>10</v>
      </c>
      <c r="C17" s="125" t="str" cm="1">
        <f t="array" ref="C17">IFERROR(INDEX('Input| Setup'!$F$10:$F$59,SMALL(IF('Input| Setup'!$G$10:$G$59='Input| Setup'!$B$36,ROW('Input| Setup'!$G$10:$G$59)-ROW('Input| Setup'!$G$10)+1),ROWS('Input| Setup'!$G$10:$G19))),"")</f>
        <v/>
      </c>
      <c r="D17" s="172">
        <f>IFERROR(SUMPRODUCT(INDEX('Input| Projects'!$BA$10:$CX$1009, ,MATCH($C17,'Input| Projects'!$BA$9:$CX$9,0)),'Calc| Project Costs'!BO$10:BO$1009)/10^3,0)</f>
        <v>0</v>
      </c>
      <c r="E17" s="172">
        <f>IFERROR(SUMPRODUCT(INDEX('Input| Projects'!$BA$10:$CX$1009, ,MATCH($C17,'Input| Projects'!$BA$9:$CX$9,0)),'Calc| Project Costs'!BP$10:BP$1009)/10^3,0)</f>
        <v>0</v>
      </c>
      <c r="F17" s="172">
        <f>IFERROR(SUMPRODUCT(INDEX('Input| Projects'!$BA$10:$CX$1009, ,MATCH($C17,'Input| Projects'!$BA$9:$CX$9,0)),'Calc| Project Costs'!BQ$10:BQ$1009)/10^3,0)</f>
        <v>0</v>
      </c>
      <c r="G17" s="172">
        <f>IFERROR(SUMPRODUCT(INDEX('Input| Projects'!$BA$10:$CX$1009, ,MATCH($C17,'Input| Projects'!$BA$9:$CX$9,0)),'Calc| Project Costs'!BR$10:BR$1009)/10^3,0)</f>
        <v>0</v>
      </c>
      <c r="H17" s="172">
        <f>IFERROR(SUMPRODUCT(INDEX('Input| Projects'!$BA$10:$CX$1009, ,MATCH($C17,'Input| Projects'!$BA$9:$CX$9,0)),'Calc| Project Costs'!BS$10:BS$1009)/10^3,0)</f>
        <v>0</v>
      </c>
      <c r="I17" s="174">
        <f t="shared" si="1"/>
        <v>0</v>
      </c>
      <c r="J17" s="73"/>
      <c r="K17" s="123">
        <f t="shared" si="4"/>
        <v>10</v>
      </c>
      <c r="L17" s="125" t="str">
        <f t="shared" si="0"/>
        <v/>
      </c>
      <c r="M17" s="172">
        <f>(D17-D127)*'Calc| Expensing'!F17</f>
        <v>0</v>
      </c>
      <c r="N17" s="172">
        <f>(E17-E127)*'Calc| Expensing'!G17</f>
        <v>0</v>
      </c>
      <c r="O17" s="172">
        <f>(F17-F127)*'Calc| Expensing'!H17</f>
        <v>0</v>
      </c>
      <c r="P17" s="172">
        <f>(G17-G127)*'Calc| Expensing'!I17</f>
        <v>0</v>
      </c>
      <c r="Q17" s="172">
        <f>(H17-H127)*'Calc| Expensing'!J17</f>
        <v>0</v>
      </c>
      <c r="R17" s="174">
        <f t="shared" si="2"/>
        <v>0</v>
      </c>
    </row>
    <row r="18" spans="2:18" x14ac:dyDescent="0.2">
      <c r="B18" s="123">
        <f t="shared" si="3"/>
        <v>11</v>
      </c>
      <c r="C18" s="125" t="str" cm="1">
        <f t="array" ref="C18">IFERROR(INDEX('Input| Setup'!$F$10:$F$59,SMALL(IF('Input| Setup'!$G$10:$G$59='Input| Setup'!$B$36,ROW('Input| Setup'!$G$10:$G$59)-ROW('Input| Setup'!$G$10)+1),ROWS('Input| Setup'!$G$10:$G20))),"")</f>
        <v/>
      </c>
      <c r="D18" s="172">
        <f>IFERROR(SUMPRODUCT(INDEX('Input| Projects'!$BA$10:$CX$1009, ,MATCH($C18,'Input| Projects'!$BA$9:$CX$9,0)),'Calc| Project Costs'!BO$10:BO$1009)/10^3,0)</f>
        <v>0</v>
      </c>
      <c r="E18" s="172">
        <f>IFERROR(SUMPRODUCT(INDEX('Input| Projects'!$BA$10:$CX$1009, ,MATCH($C18,'Input| Projects'!$BA$9:$CX$9,0)),'Calc| Project Costs'!BP$10:BP$1009)/10^3,0)</f>
        <v>0</v>
      </c>
      <c r="F18" s="172">
        <f>IFERROR(SUMPRODUCT(INDEX('Input| Projects'!$BA$10:$CX$1009, ,MATCH($C18,'Input| Projects'!$BA$9:$CX$9,0)),'Calc| Project Costs'!BQ$10:BQ$1009)/10^3,0)</f>
        <v>0</v>
      </c>
      <c r="G18" s="172">
        <f>IFERROR(SUMPRODUCT(INDEX('Input| Projects'!$BA$10:$CX$1009, ,MATCH($C18,'Input| Projects'!$BA$9:$CX$9,0)),'Calc| Project Costs'!BR$10:BR$1009)/10^3,0)</f>
        <v>0</v>
      </c>
      <c r="H18" s="172">
        <f>IFERROR(SUMPRODUCT(INDEX('Input| Projects'!$BA$10:$CX$1009, ,MATCH($C18,'Input| Projects'!$BA$9:$CX$9,0)),'Calc| Project Costs'!BS$10:BS$1009)/10^3,0)</f>
        <v>0</v>
      </c>
      <c r="I18" s="174">
        <f t="shared" si="1"/>
        <v>0</v>
      </c>
      <c r="J18" s="60"/>
      <c r="K18" s="123">
        <f t="shared" si="4"/>
        <v>11</v>
      </c>
      <c r="L18" s="125" t="str">
        <f t="shared" si="0"/>
        <v/>
      </c>
      <c r="M18" s="172">
        <f>(D18-D128)*'Calc| Expensing'!F18</f>
        <v>0</v>
      </c>
      <c r="N18" s="172">
        <f>(E18-E128)*'Calc| Expensing'!G18</f>
        <v>0</v>
      </c>
      <c r="O18" s="172">
        <f>(F18-F128)*'Calc| Expensing'!H18</f>
        <v>0</v>
      </c>
      <c r="P18" s="172">
        <f>(G18-G128)*'Calc| Expensing'!I18</f>
        <v>0</v>
      </c>
      <c r="Q18" s="172">
        <f>(H18-H128)*'Calc| Expensing'!J18</f>
        <v>0</v>
      </c>
      <c r="R18" s="174">
        <f t="shared" si="2"/>
        <v>0</v>
      </c>
    </row>
    <row r="19" spans="2:18" x14ac:dyDescent="0.2">
      <c r="B19" s="123">
        <f t="shared" si="3"/>
        <v>12</v>
      </c>
      <c r="C19" s="125" t="str" cm="1">
        <f t="array" ref="C19">IFERROR(INDEX('Input| Setup'!$F$10:$F$59,SMALL(IF('Input| Setup'!$G$10:$G$59='Input| Setup'!$B$36,ROW('Input| Setup'!$G$10:$G$59)-ROW('Input| Setup'!$G$10)+1),ROWS('Input| Setup'!$G$10:$G21))),"")</f>
        <v/>
      </c>
      <c r="D19" s="172">
        <f>IFERROR(SUMPRODUCT(INDEX('Input| Projects'!$BA$10:$CX$1009, ,MATCH($C19,'Input| Projects'!$BA$9:$CX$9,0)),'Calc| Project Costs'!BO$10:BO$1009)/10^3,0)</f>
        <v>0</v>
      </c>
      <c r="E19" s="172">
        <f>IFERROR(SUMPRODUCT(INDEX('Input| Projects'!$BA$10:$CX$1009, ,MATCH($C19,'Input| Projects'!$BA$9:$CX$9,0)),'Calc| Project Costs'!BP$10:BP$1009)/10^3,0)</f>
        <v>0</v>
      </c>
      <c r="F19" s="172">
        <f>IFERROR(SUMPRODUCT(INDEX('Input| Projects'!$BA$10:$CX$1009, ,MATCH($C19,'Input| Projects'!$BA$9:$CX$9,0)),'Calc| Project Costs'!BQ$10:BQ$1009)/10^3,0)</f>
        <v>0</v>
      </c>
      <c r="G19" s="172">
        <f>IFERROR(SUMPRODUCT(INDEX('Input| Projects'!$BA$10:$CX$1009, ,MATCH($C19,'Input| Projects'!$BA$9:$CX$9,0)),'Calc| Project Costs'!BR$10:BR$1009)/10^3,0)</f>
        <v>0</v>
      </c>
      <c r="H19" s="172">
        <f>IFERROR(SUMPRODUCT(INDEX('Input| Projects'!$BA$10:$CX$1009, ,MATCH($C19,'Input| Projects'!$BA$9:$CX$9,0)),'Calc| Project Costs'!BS$10:BS$1009)/10^3,0)</f>
        <v>0</v>
      </c>
      <c r="I19" s="174">
        <f t="shared" si="1"/>
        <v>0</v>
      </c>
      <c r="K19" s="123">
        <f t="shared" si="4"/>
        <v>12</v>
      </c>
      <c r="L19" s="125" t="str">
        <f t="shared" si="0"/>
        <v/>
      </c>
      <c r="M19" s="172">
        <f>(D19-D129)*'Calc| Expensing'!F19</f>
        <v>0</v>
      </c>
      <c r="N19" s="172">
        <f>(E19-E129)*'Calc| Expensing'!G19</f>
        <v>0</v>
      </c>
      <c r="O19" s="172">
        <f>(F19-F129)*'Calc| Expensing'!H19</f>
        <v>0</v>
      </c>
      <c r="P19" s="172">
        <f>(G19-G129)*'Calc| Expensing'!I19</f>
        <v>0</v>
      </c>
      <c r="Q19" s="172">
        <f>(H19-H129)*'Calc| Expensing'!J19</f>
        <v>0</v>
      </c>
      <c r="R19" s="174">
        <f t="shared" si="2"/>
        <v>0</v>
      </c>
    </row>
    <row r="20" spans="2:18" x14ac:dyDescent="0.2">
      <c r="B20" s="123">
        <f t="shared" si="3"/>
        <v>13</v>
      </c>
      <c r="C20" s="125" t="str" cm="1">
        <f t="array" ref="C20">IFERROR(INDEX('Input| Setup'!$F$10:$F$59,SMALL(IF('Input| Setup'!$G$10:$G$59='Input| Setup'!$B$36,ROW('Input| Setup'!$G$10:$G$59)-ROW('Input| Setup'!$G$10)+1),ROWS('Input| Setup'!$G$10:$G22))),"")</f>
        <v/>
      </c>
      <c r="D20" s="172">
        <f>IFERROR(SUMPRODUCT(INDEX('Input| Projects'!$BA$10:$CX$1009, ,MATCH($C20,'Input| Projects'!$BA$9:$CX$9,0)),'Calc| Project Costs'!BO$10:BO$1009)/10^3,0)</f>
        <v>0</v>
      </c>
      <c r="E20" s="172">
        <f>IFERROR(SUMPRODUCT(INDEX('Input| Projects'!$BA$10:$CX$1009, ,MATCH($C20,'Input| Projects'!$BA$9:$CX$9,0)),'Calc| Project Costs'!BP$10:BP$1009)/10^3,0)</f>
        <v>0</v>
      </c>
      <c r="F20" s="172">
        <f>IFERROR(SUMPRODUCT(INDEX('Input| Projects'!$BA$10:$CX$1009, ,MATCH($C20,'Input| Projects'!$BA$9:$CX$9,0)),'Calc| Project Costs'!BQ$10:BQ$1009)/10^3,0)</f>
        <v>0</v>
      </c>
      <c r="G20" s="172">
        <f>IFERROR(SUMPRODUCT(INDEX('Input| Projects'!$BA$10:$CX$1009, ,MATCH($C20,'Input| Projects'!$BA$9:$CX$9,0)),'Calc| Project Costs'!BR$10:BR$1009)/10^3,0)</f>
        <v>0</v>
      </c>
      <c r="H20" s="172">
        <f>IFERROR(SUMPRODUCT(INDEX('Input| Projects'!$BA$10:$CX$1009, ,MATCH($C20,'Input| Projects'!$BA$9:$CX$9,0)),'Calc| Project Costs'!BS$10:BS$1009)/10^3,0)</f>
        <v>0</v>
      </c>
      <c r="I20" s="174">
        <f t="shared" si="1"/>
        <v>0</v>
      </c>
      <c r="K20" s="123">
        <f t="shared" si="4"/>
        <v>13</v>
      </c>
      <c r="L20" s="125" t="str">
        <f t="shared" si="0"/>
        <v/>
      </c>
      <c r="M20" s="172">
        <f>(D20-D130)*'Calc| Expensing'!F20</f>
        <v>0</v>
      </c>
      <c r="N20" s="172">
        <f>(E20-E130)*'Calc| Expensing'!G20</f>
        <v>0</v>
      </c>
      <c r="O20" s="172">
        <f>(F20-F130)*'Calc| Expensing'!H20</f>
        <v>0</v>
      </c>
      <c r="P20" s="172">
        <f>(G20-G130)*'Calc| Expensing'!I20</f>
        <v>0</v>
      </c>
      <c r="Q20" s="172">
        <f>(H20-H130)*'Calc| Expensing'!J20</f>
        <v>0</v>
      </c>
      <c r="R20" s="174">
        <f t="shared" si="2"/>
        <v>0</v>
      </c>
    </row>
    <row r="21" spans="2:18" x14ac:dyDescent="0.2">
      <c r="B21" s="123">
        <f t="shared" si="3"/>
        <v>14</v>
      </c>
      <c r="C21" s="125" t="str" cm="1">
        <f t="array" ref="C21">IFERROR(INDEX('Input| Setup'!$F$10:$F$59,SMALL(IF('Input| Setup'!$G$10:$G$59='Input| Setup'!$B$36,ROW('Input| Setup'!$G$10:$G$59)-ROW('Input| Setup'!$G$10)+1),ROWS('Input| Setup'!$G$10:$G23))),"")</f>
        <v/>
      </c>
      <c r="D21" s="172">
        <f>IFERROR(SUMPRODUCT(INDEX('Input| Projects'!$BA$10:$CX$1009, ,MATCH($C21,'Input| Projects'!$BA$9:$CX$9,0)),'Calc| Project Costs'!BO$10:BO$1009)/10^3,0)</f>
        <v>0</v>
      </c>
      <c r="E21" s="172">
        <f>IFERROR(SUMPRODUCT(INDEX('Input| Projects'!$BA$10:$CX$1009, ,MATCH($C21,'Input| Projects'!$BA$9:$CX$9,0)),'Calc| Project Costs'!BP$10:BP$1009)/10^3,0)</f>
        <v>0</v>
      </c>
      <c r="F21" s="172">
        <f>IFERROR(SUMPRODUCT(INDEX('Input| Projects'!$BA$10:$CX$1009, ,MATCH($C21,'Input| Projects'!$BA$9:$CX$9,0)),'Calc| Project Costs'!BQ$10:BQ$1009)/10^3,0)</f>
        <v>0</v>
      </c>
      <c r="G21" s="172">
        <f>IFERROR(SUMPRODUCT(INDEX('Input| Projects'!$BA$10:$CX$1009, ,MATCH($C21,'Input| Projects'!$BA$9:$CX$9,0)),'Calc| Project Costs'!BR$10:BR$1009)/10^3,0)</f>
        <v>0</v>
      </c>
      <c r="H21" s="172">
        <f>IFERROR(SUMPRODUCT(INDEX('Input| Projects'!$BA$10:$CX$1009, ,MATCH($C21,'Input| Projects'!$BA$9:$CX$9,0)),'Calc| Project Costs'!BS$10:BS$1009)/10^3,0)</f>
        <v>0</v>
      </c>
      <c r="I21" s="174">
        <f t="shared" si="1"/>
        <v>0</v>
      </c>
      <c r="K21" s="123">
        <f t="shared" si="4"/>
        <v>14</v>
      </c>
      <c r="L21" s="125" t="str">
        <f t="shared" si="0"/>
        <v/>
      </c>
      <c r="M21" s="172">
        <f>(D21-D131)*'Calc| Expensing'!F21</f>
        <v>0</v>
      </c>
      <c r="N21" s="172">
        <f>(E21-E131)*'Calc| Expensing'!G21</f>
        <v>0</v>
      </c>
      <c r="O21" s="172">
        <f>(F21-F131)*'Calc| Expensing'!H21</f>
        <v>0</v>
      </c>
      <c r="P21" s="172">
        <f>(G21-G131)*'Calc| Expensing'!I21</f>
        <v>0</v>
      </c>
      <c r="Q21" s="172">
        <f>(H21-H131)*'Calc| Expensing'!J21</f>
        <v>0</v>
      </c>
      <c r="R21" s="174">
        <f t="shared" si="2"/>
        <v>0</v>
      </c>
    </row>
    <row r="22" spans="2:18" x14ac:dyDescent="0.2">
      <c r="B22" s="123">
        <f t="shared" si="3"/>
        <v>15</v>
      </c>
      <c r="C22" s="125" t="str" cm="1">
        <f t="array" ref="C22">IFERROR(INDEX('Input| Setup'!$F$10:$F$59,SMALL(IF('Input| Setup'!$G$10:$G$59='Input| Setup'!$B$36,ROW('Input| Setup'!$G$10:$G$59)-ROW('Input| Setup'!$G$10)+1),ROWS('Input| Setup'!$G$10:$G24))),"")</f>
        <v/>
      </c>
      <c r="D22" s="172">
        <f>IFERROR(SUMPRODUCT(INDEX('Input| Projects'!$BA$10:$CX$1009, ,MATCH($C22,'Input| Projects'!$BA$9:$CX$9,0)),'Calc| Project Costs'!BO$10:BO$1009)/10^3,0)</f>
        <v>0</v>
      </c>
      <c r="E22" s="172">
        <f>IFERROR(SUMPRODUCT(INDEX('Input| Projects'!$BA$10:$CX$1009, ,MATCH($C22,'Input| Projects'!$BA$9:$CX$9,0)),'Calc| Project Costs'!BP$10:BP$1009)/10^3,0)</f>
        <v>0</v>
      </c>
      <c r="F22" s="172">
        <f>IFERROR(SUMPRODUCT(INDEX('Input| Projects'!$BA$10:$CX$1009, ,MATCH($C22,'Input| Projects'!$BA$9:$CX$9,0)),'Calc| Project Costs'!BQ$10:BQ$1009)/10^3,0)</f>
        <v>0</v>
      </c>
      <c r="G22" s="172">
        <f>IFERROR(SUMPRODUCT(INDEX('Input| Projects'!$BA$10:$CX$1009, ,MATCH($C22,'Input| Projects'!$BA$9:$CX$9,0)),'Calc| Project Costs'!BR$10:BR$1009)/10^3,0)</f>
        <v>0</v>
      </c>
      <c r="H22" s="172">
        <f>IFERROR(SUMPRODUCT(INDEX('Input| Projects'!$BA$10:$CX$1009, ,MATCH($C22,'Input| Projects'!$BA$9:$CX$9,0)),'Calc| Project Costs'!BS$10:BS$1009)/10^3,0)</f>
        <v>0</v>
      </c>
      <c r="I22" s="174">
        <f t="shared" si="1"/>
        <v>0</v>
      </c>
      <c r="K22" s="123">
        <f t="shared" si="4"/>
        <v>15</v>
      </c>
      <c r="L22" s="125" t="str">
        <f t="shared" si="0"/>
        <v/>
      </c>
      <c r="M22" s="172">
        <f>(D22-D132)*'Calc| Expensing'!F22</f>
        <v>0</v>
      </c>
      <c r="N22" s="172">
        <f>(E22-E132)*'Calc| Expensing'!G22</f>
        <v>0</v>
      </c>
      <c r="O22" s="172">
        <f>(F22-F132)*'Calc| Expensing'!H22</f>
        <v>0</v>
      </c>
      <c r="P22" s="172">
        <f>(G22-G132)*'Calc| Expensing'!I22</f>
        <v>0</v>
      </c>
      <c r="Q22" s="172">
        <f>(H22-H132)*'Calc| Expensing'!J22</f>
        <v>0</v>
      </c>
      <c r="R22" s="174">
        <f t="shared" si="2"/>
        <v>0</v>
      </c>
    </row>
    <row r="23" spans="2:18" x14ac:dyDescent="0.2">
      <c r="B23" s="123">
        <f t="shared" si="3"/>
        <v>16</v>
      </c>
      <c r="C23" s="125" t="str" cm="1">
        <f t="array" ref="C23">IFERROR(INDEX('Input| Setup'!$F$10:$F$59,SMALL(IF('Input| Setup'!$G$10:$G$59='Input| Setup'!$B$36,ROW('Input| Setup'!$G$10:$G$59)-ROW('Input| Setup'!$G$10)+1),ROWS('Input| Setup'!$G$10:$G25))),"")</f>
        <v/>
      </c>
      <c r="D23" s="172">
        <f>IFERROR(SUMPRODUCT(INDEX('Input| Projects'!$BA$10:$CX$1009, ,MATCH($C23,'Input| Projects'!$BA$9:$CX$9,0)),'Calc| Project Costs'!BO$10:BO$1009)/10^3,0)</f>
        <v>0</v>
      </c>
      <c r="E23" s="172">
        <f>IFERROR(SUMPRODUCT(INDEX('Input| Projects'!$BA$10:$CX$1009, ,MATCH($C23,'Input| Projects'!$BA$9:$CX$9,0)),'Calc| Project Costs'!BP$10:BP$1009)/10^3,0)</f>
        <v>0</v>
      </c>
      <c r="F23" s="172">
        <f>IFERROR(SUMPRODUCT(INDEX('Input| Projects'!$BA$10:$CX$1009, ,MATCH($C23,'Input| Projects'!$BA$9:$CX$9,0)),'Calc| Project Costs'!BQ$10:BQ$1009)/10^3,0)</f>
        <v>0</v>
      </c>
      <c r="G23" s="172">
        <f>IFERROR(SUMPRODUCT(INDEX('Input| Projects'!$BA$10:$CX$1009, ,MATCH($C23,'Input| Projects'!$BA$9:$CX$9,0)),'Calc| Project Costs'!BR$10:BR$1009)/10^3,0)</f>
        <v>0</v>
      </c>
      <c r="H23" s="172">
        <f>IFERROR(SUMPRODUCT(INDEX('Input| Projects'!$BA$10:$CX$1009, ,MATCH($C23,'Input| Projects'!$BA$9:$CX$9,0)),'Calc| Project Costs'!BS$10:BS$1009)/10^3,0)</f>
        <v>0</v>
      </c>
      <c r="I23" s="174">
        <f t="shared" si="1"/>
        <v>0</v>
      </c>
      <c r="K23" s="123">
        <f t="shared" si="4"/>
        <v>16</v>
      </c>
      <c r="L23" s="125" t="str">
        <f t="shared" si="0"/>
        <v/>
      </c>
      <c r="M23" s="172">
        <f>(D23-D133)*'Calc| Expensing'!F23</f>
        <v>0</v>
      </c>
      <c r="N23" s="172">
        <f>(E23-E133)*'Calc| Expensing'!G23</f>
        <v>0</v>
      </c>
      <c r="O23" s="172">
        <f>(F23-F133)*'Calc| Expensing'!H23</f>
        <v>0</v>
      </c>
      <c r="P23" s="172">
        <f>(G23-G133)*'Calc| Expensing'!I23</f>
        <v>0</v>
      </c>
      <c r="Q23" s="172">
        <f>(H23-H133)*'Calc| Expensing'!J23</f>
        <v>0</v>
      </c>
      <c r="R23" s="174">
        <f t="shared" si="2"/>
        <v>0</v>
      </c>
    </row>
    <row r="24" spans="2:18" x14ac:dyDescent="0.2">
      <c r="B24" s="123">
        <f t="shared" si="3"/>
        <v>17</v>
      </c>
      <c r="C24" s="125" t="str" cm="1">
        <f t="array" ref="C24">IFERROR(INDEX('Input| Setup'!$F$10:$F$59,SMALL(IF('Input| Setup'!$G$10:$G$59='Input| Setup'!$B$36,ROW('Input| Setup'!$G$10:$G$59)-ROW('Input| Setup'!$G$10)+1),ROWS('Input| Setup'!$G$10:$G26))),"")</f>
        <v/>
      </c>
      <c r="D24" s="172">
        <f>IFERROR(SUMPRODUCT(INDEX('Input| Projects'!$BA$10:$CX$1009, ,MATCH($C24,'Input| Projects'!$BA$9:$CX$9,0)),'Calc| Project Costs'!BO$10:BO$1009)/10^3,0)</f>
        <v>0</v>
      </c>
      <c r="E24" s="172">
        <f>IFERROR(SUMPRODUCT(INDEX('Input| Projects'!$BA$10:$CX$1009, ,MATCH($C24,'Input| Projects'!$BA$9:$CX$9,0)),'Calc| Project Costs'!BP$10:BP$1009)/10^3,0)</f>
        <v>0</v>
      </c>
      <c r="F24" s="172">
        <f>IFERROR(SUMPRODUCT(INDEX('Input| Projects'!$BA$10:$CX$1009, ,MATCH($C24,'Input| Projects'!$BA$9:$CX$9,0)),'Calc| Project Costs'!BQ$10:BQ$1009)/10^3,0)</f>
        <v>0</v>
      </c>
      <c r="G24" s="172">
        <f>IFERROR(SUMPRODUCT(INDEX('Input| Projects'!$BA$10:$CX$1009, ,MATCH($C24,'Input| Projects'!$BA$9:$CX$9,0)),'Calc| Project Costs'!BR$10:BR$1009)/10^3,0)</f>
        <v>0</v>
      </c>
      <c r="H24" s="172">
        <f>IFERROR(SUMPRODUCT(INDEX('Input| Projects'!$BA$10:$CX$1009, ,MATCH($C24,'Input| Projects'!$BA$9:$CX$9,0)),'Calc| Project Costs'!BS$10:BS$1009)/10^3,0)</f>
        <v>0</v>
      </c>
      <c r="I24" s="174">
        <f t="shared" si="1"/>
        <v>0</v>
      </c>
      <c r="K24" s="123">
        <f t="shared" si="4"/>
        <v>17</v>
      </c>
      <c r="L24" s="125" t="str">
        <f t="shared" si="0"/>
        <v/>
      </c>
      <c r="M24" s="172">
        <f>(D24-D134)*'Calc| Expensing'!F24</f>
        <v>0</v>
      </c>
      <c r="N24" s="172">
        <f>(E24-E134)*'Calc| Expensing'!G24</f>
        <v>0</v>
      </c>
      <c r="O24" s="172">
        <f>(F24-F134)*'Calc| Expensing'!H24</f>
        <v>0</v>
      </c>
      <c r="P24" s="172">
        <f>(G24-G134)*'Calc| Expensing'!I24</f>
        <v>0</v>
      </c>
      <c r="Q24" s="172">
        <f>(H24-H134)*'Calc| Expensing'!J24</f>
        <v>0</v>
      </c>
      <c r="R24" s="174">
        <f t="shared" si="2"/>
        <v>0</v>
      </c>
    </row>
    <row r="25" spans="2:18" x14ac:dyDescent="0.2">
      <c r="B25" s="123">
        <f t="shared" si="3"/>
        <v>18</v>
      </c>
      <c r="C25" s="125" t="str" cm="1">
        <f t="array" ref="C25">IFERROR(INDEX('Input| Setup'!$F$10:$F$59,SMALL(IF('Input| Setup'!$G$10:$G$59='Input| Setup'!$B$36,ROW('Input| Setup'!$G$10:$G$59)-ROW('Input| Setup'!$G$10)+1),ROWS('Input| Setup'!$G$10:$G27))),"")</f>
        <v/>
      </c>
      <c r="D25" s="172">
        <f>IFERROR(SUMPRODUCT(INDEX('Input| Projects'!$BA$10:$CX$1009, ,MATCH($C25,'Input| Projects'!$BA$9:$CX$9,0)),'Calc| Project Costs'!BO$10:BO$1009)/10^3,0)</f>
        <v>0</v>
      </c>
      <c r="E25" s="172">
        <f>IFERROR(SUMPRODUCT(INDEX('Input| Projects'!$BA$10:$CX$1009, ,MATCH($C25,'Input| Projects'!$BA$9:$CX$9,0)),'Calc| Project Costs'!BP$10:BP$1009)/10^3,0)</f>
        <v>0</v>
      </c>
      <c r="F25" s="172">
        <f>IFERROR(SUMPRODUCT(INDEX('Input| Projects'!$BA$10:$CX$1009, ,MATCH($C25,'Input| Projects'!$BA$9:$CX$9,0)),'Calc| Project Costs'!BQ$10:BQ$1009)/10^3,0)</f>
        <v>0</v>
      </c>
      <c r="G25" s="172">
        <f>IFERROR(SUMPRODUCT(INDEX('Input| Projects'!$BA$10:$CX$1009, ,MATCH($C25,'Input| Projects'!$BA$9:$CX$9,0)),'Calc| Project Costs'!BR$10:BR$1009)/10^3,0)</f>
        <v>0</v>
      </c>
      <c r="H25" s="172">
        <f>IFERROR(SUMPRODUCT(INDEX('Input| Projects'!$BA$10:$CX$1009, ,MATCH($C25,'Input| Projects'!$BA$9:$CX$9,0)),'Calc| Project Costs'!BS$10:BS$1009)/10^3,0)</f>
        <v>0</v>
      </c>
      <c r="I25" s="174">
        <f t="shared" si="1"/>
        <v>0</v>
      </c>
      <c r="K25" s="123">
        <f t="shared" si="4"/>
        <v>18</v>
      </c>
      <c r="L25" s="125" t="str">
        <f t="shared" si="0"/>
        <v/>
      </c>
      <c r="M25" s="172">
        <f>(D25-D135)*'Calc| Expensing'!F25</f>
        <v>0</v>
      </c>
      <c r="N25" s="172">
        <f>(E25-E135)*'Calc| Expensing'!G25</f>
        <v>0</v>
      </c>
      <c r="O25" s="172">
        <f>(F25-F135)*'Calc| Expensing'!H25</f>
        <v>0</v>
      </c>
      <c r="P25" s="172">
        <f>(G25-G135)*'Calc| Expensing'!I25</f>
        <v>0</v>
      </c>
      <c r="Q25" s="172">
        <f>(H25-H135)*'Calc| Expensing'!J25</f>
        <v>0</v>
      </c>
      <c r="R25" s="174">
        <f t="shared" si="2"/>
        <v>0</v>
      </c>
    </row>
    <row r="26" spans="2:18" x14ac:dyDescent="0.2">
      <c r="B26" s="123">
        <f t="shared" si="3"/>
        <v>19</v>
      </c>
      <c r="C26" s="125" t="str" cm="1">
        <f t="array" ref="C26">IFERROR(INDEX('Input| Setup'!$F$10:$F$59,SMALL(IF('Input| Setup'!$G$10:$G$59='Input| Setup'!$B$36,ROW('Input| Setup'!$G$10:$G$59)-ROW('Input| Setup'!$G$10)+1),ROWS('Input| Setup'!$G$10:$G28))),"")</f>
        <v/>
      </c>
      <c r="D26" s="172">
        <f>IFERROR(SUMPRODUCT(INDEX('Input| Projects'!$BA$10:$CX$1009, ,MATCH($C26,'Input| Projects'!$BA$9:$CX$9,0)),'Calc| Project Costs'!BO$10:BO$1009)/10^3,0)</f>
        <v>0</v>
      </c>
      <c r="E26" s="172">
        <f>IFERROR(SUMPRODUCT(INDEX('Input| Projects'!$BA$10:$CX$1009, ,MATCH($C26,'Input| Projects'!$BA$9:$CX$9,0)),'Calc| Project Costs'!BP$10:BP$1009)/10^3,0)</f>
        <v>0</v>
      </c>
      <c r="F26" s="172">
        <f>IFERROR(SUMPRODUCT(INDEX('Input| Projects'!$BA$10:$CX$1009, ,MATCH($C26,'Input| Projects'!$BA$9:$CX$9,0)),'Calc| Project Costs'!BQ$10:BQ$1009)/10^3,0)</f>
        <v>0</v>
      </c>
      <c r="G26" s="172">
        <f>IFERROR(SUMPRODUCT(INDEX('Input| Projects'!$BA$10:$CX$1009, ,MATCH($C26,'Input| Projects'!$BA$9:$CX$9,0)),'Calc| Project Costs'!BR$10:BR$1009)/10^3,0)</f>
        <v>0</v>
      </c>
      <c r="H26" s="172">
        <f>IFERROR(SUMPRODUCT(INDEX('Input| Projects'!$BA$10:$CX$1009, ,MATCH($C26,'Input| Projects'!$BA$9:$CX$9,0)),'Calc| Project Costs'!BS$10:BS$1009)/10^3,0)</f>
        <v>0</v>
      </c>
      <c r="I26" s="174">
        <f t="shared" si="1"/>
        <v>0</v>
      </c>
      <c r="K26" s="123">
        <f t="shared" si="4"/>
        <v>19</v>
      </c>
      <c r="L26" s="125" t="str">
        <f t="shared" si="0"/>
        <v/>
      </c>
      <c r="M26" s="172">
        <f>(D26-D136)*'Calc| Expensing'!F26</f>
        <v>0</v>
      </c>
      <c r="N26" s="172">
        <f>(E26-E136)*'Calc| Expensing'!G26</f>
        <v>0</v>
      </c>
      <c r="O26" s="172">
        <f>(F26-F136)*'Calc| Expensing'!H26</f>
        <v>0</v>
      </c>
      <c r="P26" s="172">
        <f>(G26-G136)*'Calc| Expensing'!I26</f>
        <v>0</v>
      </c>
      <c r="Q26" s="172">
        <f>(H26-H136)*'Calc| Expensing'!J26</f>
        <v>0</v>
      </c>
      <c r="R26" s="174">
        <f t="shared" si="2"/>
        <v>0</v>
      </c>
    </row>
    <row r="27" spans="2:18" x14ac:dyDescent="0.2">
      <c r="B27" s="123">
        <f t="shared" si="3"/>
        <v>20</v>
      </c>
      <c r="C27" s="125" t="str" cm="1">
        <f t="array" ref="C27">IFERROR(INDEX('Input| Setup'!$F$10:$F$59,SMALL(IF('Input| Setup'!$G$10:$G$59='Input| Setup'!$B$36,ROW('Input| Setup'!$G$10:$G$59)-ROW('Input| Setup'!$G$10)+1),ROWS('Input| Setup'!$G$10:$G29))),"")</f>
        <v/>
      </c>
      <c r="D27" s="172">
        <f>IFERROR(SUMPRODUCT(INDEX('Input| Projects'!$BA$10:$CX$1009, ,MATCH($C27,'Input| Projects'!$BA$9:$CX$9,0)),'Calc| Project Costs'!BO$10:BO$1009)/10^3,0)</f>
        <v>0</v>
      </c>
      <c r="E27" s="172">
        <f>IFERROR(SUMPRODUCT(INDEX('Input| Projects'!$BA$10:$CX$1009, ,MATCH($C27,'Input| Projects'!$BA$9:$CX$9,0)),'Calc| Project Costs'!BP$10:BP$1009)/10^3,0)</f>
        <v>0</v>
      </c>
      <c r="F27" s="172">
        <f>IFERROR(SUMPRODUCT(INDEX('Input| Projects'!$BA$10:$CX$1009, ,MATCH($C27,'Input| Projects'!$BA$9:$CX$9,0)),'Calc| Project Costs'!BQ$10:BQ$1009)/10^3,0)</f>
        <v>0</v>
      </c>
      <c r="G27" s="172">
        <f>IFERROR(SUMPRODUCT(INDEX('Input| Projects'!$BA$10:$CX$1009, ,MATCH($C27,'Input| Projects'!$BA$9:$CX$9,0)),'Calc| Project Costs'!BR$10:BR$1009)/10^3,0)</f>
        <v>0</v>
      </c>
      <c r="H27" s="172">
        <f>IFERROR(SUMPRODUCT(INDEX('Input| Projects'!$BA$10:$CX$1009, ,MATCH($C27,'Input| Projects'!$BA$9:$CX$9,0)),'Calc| Project Costs'!BS$10:BS$1009)/10^3,0)</f>
        <v>0</v>
      </c>
      <c r="I27" s="174">
        <f t="shared" si="1"/>
        <v>0</v>
      </c>
      <c r="K27" s="123">
        <f t="shared" si="4"/>
        <v>20</v>
      </c>
      <c r="L27" s="125" t="str">
        <f t="shared" si="0"/>
        <v/>
      </c>
      <c r="M27" s="172">
        <f>(D27-D137)*'Calc| Expensing'!F27</f>
        <v>0</v>
      </c>
      <c r="N27" s="172">
        <f>(E27-E137)*'Calc| Expensing'!G27</f>
        <v>0</v>
      </c>
      <c r="O27" s="172">
        <f>(F27-F137)*'Calc| Expensing'!H27</f>
        <v>0</v>
      </c>
      <c r="P27" s="172">
        <f>(G27-G137)*'Calc| Expensing'!I27</f>
        <v>0</v>
      </c>
      <c r="Q27" s="172">
        <f>(H27-H137)*'Calc| Expensing'!J27</f>
        <v>0</v>
      </c>
      <c r="R27" s="174">
        <f t="shared" si="2"/>
        <v>0</v>
      </c>
    </row>
    <row r="28" spans="2:18" outlineLevel="1" x14ac:dyDescent="0.2">
      <c r="B28" s="123">
        <f t="shared" si="3"/>
        <v>21</v>
      </c>
      <c r="C28" s="125" t="str" cm="1">
        <f t="array" ref="C28">IFERROR(INDEX('Input| Setup'!$F$10:$F$59,SMALL(IF('Input| Setup'!$G$10:$G$59='Input| Setup'!$B$36,ROW('Input| Setup'!$G$10:$G$59)-ROW('Input| Setup'!$G$10)+1),ROWS('Input| Setup'!$G$10:$G30))),"")</f>
        <v/>
      </c>
      <c r="D28" s="172">
        <f>IFERROR(SUMPRODUCT(INDEX('Input| Projects'!$BA$10:$CX$1009, ,MATCH($C28,'Input| Projects'!$BA$9:$CX$9,0)),'Calc| Project Costs'!BO$10:BO$1009)/10^3,0)</f>
        <v>0</v>
      </c>
      <c r="E28" s="172">
        <f>IFERROR(SUMPRODUCT(INDEX('Input| Projects'!$BA$10:$CX$1009, ,MATCH($C28,'Input| Projects'!$BA$9:$CX$9,0)),'Calc| Project Costs'!BP$10:BP$1009)/10^3,0)</f>
        <v>0</v>
      </c>
      <c r="F28" s="172">
        <f>IFERROR(SUMPRODUCT(INDEX('Input| Projects'!$BA$10:$CX$1009, ,MATCH($C28,'Input| Projects'!$BA$9:$CX$9,0)),'Calc| Project Costs'!BQ$10:BQ$1009)/10^3,0)</f>
        <v>0</v>
      </c>
      <c r="G28" s="172">
        <f>IFERROR(SUMPRODUCT(INDEX('Input| Projects'!$BA$10:$CX$1009, ,MATCH($C28,'Input| Projects'!$BA$9:$CX$9,0)),'Calc| Project Costs'!BR$10:BR$1009)/10^3,0)</f>
        <v>0</v>
      </c>
      <c r="H28" s="172">
        <f>IFERROR(SUMPRODUCT(INDEX('Input| Projects'!$BA$10:$CX$1009, ,MATCH($C28,'Input| Projects'!$BA$9:$CX$9,0)),'Calc| Project Costs'!BS$10:BS$1009)/10^3,0)</f>
        <v>0</v>
      </c>
      <c r="I28" s="174">
        <f t="shared" si="1"/>
        <v>0</v>
      </c>
      <c r="K28" s="123">
        <f t="shared" si="4"/>
        <v>21</v>
      </c>
      <c r="L28" s="125" t="str">
        <f t="shared" si="0"/>
        <v/>
      </c>
      <c r="M28" s="172">
        <f>(D28-D138)*'Calc| Expensing'!F28</f>
        <v>0</v>
      </c>
      <c r="N28" s="172">
        <f>(E28-E138)*'Calc| Expensing'!G28</f>
        <v>0</v>
      </c>
      <c r="O28" s="172">
        <f>(F28-F138)*'Calc| Expensing'!H28</f>
        <v>0</v>
      </c>
      <c r="P28" s="172">
        <f>(G28-G138)*'Calc| Expensing'!I28</f>
        <v>0</v>
      </c>
      <c r="Q28" s="172">
        <f>(H28-H138)*'Calc| Expensing'!J28</f>
        <v>0</v>
      </c>
      <c r="R28" s="174">
        <f t="shared" si="2"/>
        <v>0</v>
      </c>
    </row>
    <row r="29" spans="2:18" outlineLevel="1" x14ac:dyDescent="0.2">
      <c r="B29" s="123">
        <f t="shared" si="3"/>
        <v>22</v>
      </c>
      <c r="C29" s="125" t="str" cm="1">
        <f t="array" ref="C29">IFERROR(INDEX('Input| Setup'!$F$10:$F$59,SMALL(IF('Input| Setup'!$G$10:$G$59='Input| Setup'!$B$36,ROW('Input| Setup'!$G$10:$G$59)-ROW('Input| Setup'!$G$10)+1),ROWS('Input| Setup'!$G$10:$G31))),"")</f>
        <v/>
      </c>
      <c r="D29" s="172">
        <f>IFERROR(SUMPRODUCT(INDEX('Input| Projects'!$BA$10:$CX$1009, ,MATCH($C29,'Input| Projects'!$BA$9:$CX$9,0)),'Calc| Project Costs'!BO$10:BO$1009)/10^3,0)</f>
        <v>0</v>
      </c>
      <c r="E29" s="172">
        <f>IFERROR(SUMPRODUCT(INDEX('Input| Projects'!$BA$10:$CX$1009, ,MATCH($C29,'Input| Projects'!$BA$9:$CX$9,0)),'Calc| Project Costs'!BP$10:BP$1009)/10^3,0)</f>
        <v>0</v>
      </c>
      <c r="F29" s="172">
        <f>IFERROR(SUMPRODUCT(INDEX('Input| Projects'!$BA$10:$CX$1009, ,MATCH($C29,'Input| Projects'!$BA$9:$CX$9,0)),'Calc| Project Costs'!BQ$10:BQ$1009)/10^3,0)</f>
        <v>0</v>
      </c>
      <c r="G29" s="172">
        <f>IFERROR(SUMPRODUCT(INDEX('Input| Projects'!$BA$10:$CX$1009, ,MATCH($C29,'Input| Projects'!$BA$9:$CX$9,0)),'Calc| Project Costs'!BR$10:BR$1009)/10^3,0)</f>
        <v>0</v>
      </c>
      <c r="H29" s="172">
        <f>IFERROR(SUMPRODUCT(INDEX('Input| Projects'!$BA$10:$CX$1009, ,MATCH($C29,'Input| Projects'!$BA$9:$CX$9,0)),'Calc| Project Costs'!BS$10:BS$1009)/10^3,0)</f>
        <v>0</v>
      </c>
      <c r="I29" s="174">
        <f t="shared" si="1"/>
        <v>0</v>
      </c>
      <c r="K29" s="123">
        <f t="shared" si="4"/>
        <v>22</v>
      </c>
      <c r="L29" s="125" t="str">
        <f t="shared" si="0"/>
        <v/>
      </c>
      <c r="M29" s="172">
        <f>(D29-D139)*'Calc| Expensing'!F29</f>
        <v>0</v>
      </c>
      <c r="N29" s="172">
        <f>(E29-E139)*'Calc| Expensing'!G29</f>
        <v>0</v>
      </c>
      <c r="O29" s="172">
        <f>(F29-F139)*'Calc| Expensing'!H29</f>
        <v>0</v>
      </c>
      <c r="P29" s="172">
        <f>(G29-G139)*'Calc| Expensing'!I29</f>
        <v>0</v>
      </c>
      <c r="Q29" s="172">
        <f>(H29-H139)*'Calc| Expensing'!J29</f>
        <v>0</v>
      </c>
      <c r="R29" s="174">
        <f t="shared" si="2"/>
        <v>0</v>
      </c>
    </row>
    <row r="30" spans="2:18" outlineLevel="1" x14ac:dyDescent="0.2">
      <c r="B30" s="123">
        <f t="shared" si="3"/>
        <v>23</v>
      </c>
      <c r="C30" s="125" t="str" cm="1">
        <f t="array" ref="C30">IFERROR(INDEX('Input| Setup'!$F$10:$F$59,SMALL(IF('Input| Setup'!$G$10:$G$59='Input| Setup'!$B$36,ROW('Input| Setup'!$G$10:$G$59)-ROW('Input| Setup'!$G$10)+1),ROWS('Input| Setup'!$G$10:$G32))),"")</f>
        <v/>
      </c>
      <c r="D30" s="172">
        <f>IFERROR(SUMPRODUCT(INDEX('Input| Projects'!$BA$10:$CX$1009, ,MATCH($C30,'Input| Projects'!$BA$9:$CX$9,0)),'Calc| Project Costs'!BO$10:BO$1009)/10^3,0)</f>
        <v>0</v>
      </c>
      <c r="E30" s="172">
        <f>IFERROR(SUMPRODUCT(INDEX('Input| Projects'!$BA$10:$CX$1009, ,MATCH($C30,'Input| Projects'!$BA$9:$CX$9,0)),'Calc| Project Costs'!BP$10:BP$1009)/10^3,0)</f>
        <v>0</v>
      </c>
      <c r="F30" s="172">
        <f>IFERROR(SUMPRODUCT(INDEX('Input| Projects'!$BA$10:$CX$1009, ,MATCH($C30,'Input| Projects'!$BA$9:$CX$9,0)),'Calc| Project Costs'!BQ$10:BQ$1009)/10^3,0)</f>
        <v>0</v>
      </c>
      <c r="G30" s="172">
        <f>IFERROR(SUMPRODUCT(INDEX('Input| Projects'!$BA$10:$CX$1009, ,MATCH($C30,'Input| Projects'!$BA$9:$CX$9,0)),'Calc| Project Costs'!BR$10:BR$1009)/10^3,0)</f>
        <v>0</v>
      </c>
      <c r="H30" s="172">
        <f>IFERROR(SUMPRODUCT(INDEX('Input| Projects'!$BA$10:$CX$1009, ,MATCH($C30,'Input| Projects'!$BA$9:$CX$9,0)),'Calc| Project Costs'!BS$10:BS$1009)/10^3,0)</f>
        <v>0</v>
      </c>
      <c r="I30" s="174">
        <f t="shared" si="1"/>
        <v>0</v>
      </c>
      <c r="K30" s="123">
        <f t="shared" si="4"/>
        <v>23</v>
      </c>
      <c r="L30" s="125" t="str">
        <f t="shared" si="0"/>
        <v/>
      </c>
      <c r="M30" s="172">
        <f>(D30-D140)*'Calc| Expensing'!F30</f>
        <v>0</v>
      </c>
      <c r="N30" s="172">
        <f>(E30-E140)*'Calc| Expensing'!G30</f>
        <v>0</v>
      </c>
      <c r="O30" s="172">
        <f>(F30-F140)*'Calc| Expensing'!H30</f>
        <v>0</v>
      </c>
      <c r="P30" s="172">
        <f>(G30-G140)*'Calc| Expensing'!I30</f>
        <v>0</v>
      </c>
      <c r="Q30" s="172">
        <f>(H30-H140)*'Calc| Expensing'!J30</f>
        <v>0</v>
      </c>
      <c r="R30" s="174">
        <f t="shared" si="2"/>
        <v>0</v>
      </c>
    </row>
    <row r="31" spans="2:18" outlineLevel="1" x14ac:dyDescent="0.2">
      <c r="B31" s="123">
        <f t="shared" si="3"/>
        <v>24</v>
      </c>
      <c r="C31" s="125" t="str" cm="1">
        <f t="array" ref="C31">IFERROR(INDEX('Input| Setup'!$F$10:$F$59,SMALL(IF('Input| Setup'!$G$10:$G$59='Input| Setup'!$B$36,ROW('Input| Setup'!$G$10:$G$59)-ROW('Input| Setup'!$G$10)+1),ROWS('Input| Setup'!$G$10:$G33))),"")</f>
        <v/>
      </c>
      <c r="D31" s="172">
        <f>IFERROR(SUMPRODUCT(INDEX('Input| Projects'!$BA$10:$CX$1009, ,MATCH($C31,'Input| Projects'!$BA$9:$CX$9,0)),'Calc| Project Costs'!BO$10:BO$1009)/10^3,0)</f>
        <v>0</v>
      </c>
      <c r="E31" s="172">
        <f>IFERROR(SUMPRODUCT(INDEX('Input| Projects'!$BA$10:$CX$1009, ,MATCH($C31,'Input| Projects'!$BA$9:$CX$9,0)),'Calc| Project Costs'!BP$10:BP$1009)/10^3,0)</f>
        <v>0</v>
      </c>
      <c r="F31" s="172">
        <f>IFERROR(SUMPRODUCT(INDEX('Input| Projects'!$BA$10:$CX$1009, ,MATCH($C31,'Input| Projects'!$BA$9:$CX$9,0)),'Calc| Project Costs'!BQ$10:BQ$1009)/10^3,0)</f>
        <v>0</v>
      </c>
      <c r="G31" s="172">
        <f>IFERROR(SUMPRODUCT(INDEX('Input| Projects'!$BA$10:$CX$1009, ,MATCH($C31,'Input| Projects'!$BA$9:$CX$9,0)),'Calc| Project Costs'!BR$10:BR$1009)/10^3,0)</f>
        <v>0</v>
      </c>
      <c r="H31" s="172">
        <f>IFERROR(SUMPRODUCT(INDEX('Input| Projects'!$BA$10:$CX$1009, ,MATCH($C31,'Input| Projects'!$BA$9:$CX$9,0)),'Calc| Project Costs'!BS$10:BS$1009)/10^3,0)</f>
        <v>0</v>
      </c>
      <c r="I31" s="174">
        <f t="shared" si="1"/>
        <v>0</v>
      </c>
      <c r="K31" s="123">
        <f t="shared" si="4"/>
        <v>24</v>
      </c>
      <c r="L31" s="125" t="str">
        <f t="shared" si="0"/>
        <v/>
      </c>
      <c r="M31" s="172">
        <f>(D31-D141)*'Calc| Expensing'!F31</f>
        <v>0</v>
      </c>
      <c r="N31" s="172">
        <f>(E31-E141)*'Calc| Expensing'!G31</f>
        <v>0</v>
      </c>
      <c r="O31" s="172">
        <f>(F31-F141)*'Calc| Expensing'!H31</f>
        <v>0</v>
      </c>
      <c r="P31" s="172">
        <f>(G31-G141)*'Calc| Expensing'!I31</f>
        <v>0</v>
      </c>
      <c r="Q31" s="172">
        <f>(H31-H141)*'Calc| Expensing'!J31</f>
        <v>0</v>
      </c>
      <c r="R31" s="174">
        <f t="shared" si="2"/>
        <v>0</v>
      </c>
    </row>
    <row r="32" spans="2:18" outlineLevel="1" x14ac:dyDescent="0.2">
      <c r="B32" s="123">
        <f t="shared" si="3"/>
        <v>25</v>
      </c>
      <c r="C32" s="125" t="str" cm="1">
        <f t="array" ref="C32">IFERROR(INDEX('Input| Setup'!$F$10:$F$59,SMALL(IF('Input| Setup'!$G$10:$G$59='Input| Setup'!$B$36,ROW('Input| Setup'!$G$10:$G$59)-ROW('Input| Setup'!$G$10)+1),ROWS('Input| Setup'!$G$10:$G34))),"")</f>
        <v/>
      </c>
      <c r="D32" s="172">
        <f>IFERROR(SUMPRODUCT(INDEX('Input| Projects'!$BA$10:$CX$1009, ,MATCH($C32,'Input| Projects'!$BA$9:$CX$9,0)),'Calc| Project Costs'!BO$10:BO$1009)/10^3,0)</f>
        <v>0</v>
      </c>
      <c r="E32" s="172">
        <f>IFERROR(SUMPRODUCT(INDEX('Input| Projects'!$BA$10:$CX$1009, ,MATCH($C32,'Input| Projects'!$BA$9:$CX$9,0)),'Calc| Project Costs'!BP$10:BP$1009)/10^3,0)</f>
        <v>0</v>
      </c>
      <c r="F32" s="172">
        <f>IFERROR(SUMPRODUCT(INDEX('Input| Projects'!$BA$10:$CX$1009, ,MATCH($C32,'Input| Projects'!$BA$9:$CX$9,0)),'Calc| Project Costs'!BQ$10:BQ$1009)/10^3,0)</f>
        <v>0</v>
      </c>
      <c r="G32" s="172">
        <f>IFERROR(SUMPRODUCT(INDEX('Input| Projects'!$BA$10:$CX$1009, ,MATCH($C32,'Input| Projects'!$BA$9:$CX$9,0)),'Calc| Project Costs'!BR$10:BR$1009)/10^3,0)</f>
        <v>0</v>
      </c>
      <c r="H32" s="172">
        <f>IFERROR(SUMPRODUCT(INDEX('Input| Projects'!$BA$10:$CX$1009, ,MATCH($C32,'Input| Projects'!$BA$9:$CX$9,0)),'Calc| Project Costs'!BS$10:BS$1009)/10^3,0)</f>
        <v>0</v>
      </c>
      <c r="I32" s="174">
        <f t="shared" si="1"/>
        <v>0</v>
      </c>
      <c r="K32" s="123">
        <f t="shared" si="4"/>
        <v>25</v>
      </c>
      <c r="L32" s="125" t="str">
        <f t="shared" si="0"/>
        <v/>
      </c>
      <c r="M32" s="172">
        <f>(D32-D142)*'Calc| Expensing'!F32</f>
        <v>0</v>
      </c>
      <c r="N32" s="172">
        <f>(E32-E142)*'Calc| Expensing'!G32</f>
        <v>0</v>
      </c>
      <c r="O32" s="172">
        <f>(F32-F142)*'Calc| Expensing'!H32</f>
        <v>0</v>
      </c>
      <c r="P32" s="172">
        <f>(G32-G142)*'Calc| Expensing'!I32</f>
        <v>0</v>
      </c>
      <c r="Q32" s="172">
        <f>(H32-H142)*'Calc| Expensing'!J32</f>
        <v>0</v>
      </c>
      <c r="R32" s="174">
        <f t="shared" si="2"/>
        <v>0</v>
      </c>
    </row>
    <row r="33" spans="2:18" outlineLevel="1" x14ac:dyDescent="0.2">
      <c r="B33" s="123">
        <f t="shared" si="3"/>
        <v>26</v>
      </c>
      <c r="C33" s="125" t="str" cm="1">
        <f t="array" ref="C33">IFERROR(INDEX('Input| Setup'!$F$10:$F$59,SMALL(IF('Input| Setup'!$G$10:$G$59='Input| Setup'!$B$36,ROW('Input| Setup'!$G$10:$G$59)-ROW('Input| Setup'!$G$10)+1),ROWS('Input| Setup'!$G$10:$G35))),"")</f>
        <v/>
      </c>
      <c r="D33" s="172">
        <f>IFERROR(SUMPRODUCT(INDEX('Input| Projects'!$BA$10:$CX$1009, ,MATCH($C33,'Input| Projects'!$BA$9:$CX$9,0)),'Calc| Project Costs'!BO$10:BO$1009)/10^3,0)</f>
        <v>0</v>
      </c>
      <c r="E33" s="172">
        <f>IFERROR(SUMPRODUCT(INDEX('Input| Projects'!$BA$10:$CX$1009, ,MATCH($C33,'Input| Projects'!$BA$9:$CX$9,0)),'Calc| Project Costs'!BP$10:BP$1009)/10^3,0)</f>
        <v>0</v>
      </c>
      <c r="F33" s="172">
        <f>IFERROR(SUMPRODUCT(INDEX('Input| Projects'!$BA$10:$CX$1009, ,MATCH($C33,'Input| Projects'!$BA$9:$CX$9,0)),'Calc| Project Costs'!BQ$10:BQ$1009)/10^3,0)</f>
        <v>0</v>
      </c>
      <c r="G33" s="172">
        <f>IFERROR(SUMPRODUCT(INDEX('Input| Projects'!$BA$10:$CX$1009, ,MATCH($C33,'Input| Projects'!$BA$9:$CX$9,0)),'Calc| Project Costs'!BR$10:BR$1009)/10^3,0)</f>
        <v>0</v>
      </c>
      <c r="H33" s="172">
        <f>IFERROR(SUMPRODUCT(INDEX('Input| Projects'!$BA$10:$CX$1009, ,MATCH($C33,'Input| Projects'!$BA$9:$CX$9,0)),'Calc| Project Costs'!BS$10:BS$1009)/10^3,0)</f>
        <v>0</v>
      </c>
      <c r="I33" s="174">
        <f t="shared" si="1"/>
        <v>0</v>
      </c>
      <c r="K33" s="123">
        <f t="shared" si="4"/>
        <v>26</v>
      </c>
      <c r="L33" s="125" t="str">
        <f t="shared" si="0"/>
        <v/>
      </c>
      <c r="M33" s="172">
        <f>(D33-D143)*'Calc| Expensing'!F33</f>
        <v>0</v>
      </c>
      <c r="N33" s="172">
        <f>(E33-E143)*'Calc| Expensing'!G33</f>
        <v>0</v>
      </c>
      <c r="O33" s="172">
        <f>(F33-F143)*'Calc| Expensing'!H33</f>
        <v>0</v>
      </c>
      <c r="P33" s="172">
        <f>(G33-G143)*'Calc| Expensing'!I33</f>
        <v>0</v>
      </c>
      <c r="Q33" s="172">
        <f>(H33-H143)*'Calc| Expensing'!J33</f>
        <v>0</v>
      </c>
      <c r="R33" s="174">
        <f t="shared" si="2"/>
        <v>0</v>
      </c>
    </row>
    <row r="34" spans="2:18" outlineLevel="1" x14ac:dyDescent="0.2">
      <c r="B34" s="123">
        <f t="shared" si="3"/>
        <v>27</v>
      </c>
      <c r="C34" s="125" t="str" cm="1">
        <f t="array" ref="C34">IFERROR(INDEX('Input| Setup'!$F$10:$F$59,SMALL(IF('Input| Setup'!$G$10:$G$59='Input| Setup'!$B$36,ROW('Input| Setup'!$G$10:$G$59)-ROW('Input| Setup'!$G$10)+1),ROWS('Input| Setup'!$G$10:$G36))),"")</f>
        <v/>
      </c>
      <c r="D34" s="172">
        <f>IFERROR(SUMPRODUCT(INDEX('Input| Projects'!$BA$10:$CX$1009, ,MATCH($C34,'Input| Projects'!$BA$9:$CX$9,0)),'Calc| Project Costs'!BO$10:BO$1009)/10^3,0)</f>
        <v>0</v>
      </c>
      <c r="E34" s="172">
        <f>IFERROR(SUMPRODUCT(INDEX('Input| Projects'!$BA$10:$CX$1009, ,MATCH($C34,'Input| Projects'!$BA$9:$CX$9,0)),'Calc| Project Costs'!BP$10:BP$1009)/10^3,0)</f>
        <v>0</v>
      </c>
      <c r="F34" s="172">
        <f>IFERROR(SUMPRODUCT(INDEX('Input| Projects'!$BA$10:$CX$1009, ,MATCH($C34,'Input| Projects'!$BA$9:$CX$9,0)),'Calc| Project Costs'!BQ$10:BQ$1009)/10^3,0)</f>
        <v>0</v>
      </c>
      <c r="G34" s="172">
        <f>IFERROR(SUMPRODUCT(INDEX('Input| Projects'!$BA$10:$CX$1009, ,MATCH($C34,'Input| Projects'!$BA$9:$CX$9,0)),'Calc| Project Costs'!BR$10:BR$1009)/10^3,0)</f>
        <v>0</v>
      </c>
      <c r="H34" s="172">
        <f>IFERROR(SUMPRODUCT(INDEX('Input| Projects'!$BA$10:$CX$1009, ,MATCH($C34,'Input| Projects'!$BA$9:$CX$9,0)),'Calc| Project Costs'!BS$10:BS$1009)/10^3,0)</f>
        <v>0</v>
      </c>
      <c r="I34" s="174">
        <f t="shared" si="1"/>
        <v>0</v>
      </c>
      <c r="K34" s="123">
        <f t="shared" si="4"/>
        <v>27</v>
      </c>
      <c r="L34" s="125" t="str">
        <f t="shared" si="0"/>
        <v/>
      </c>
      <c r="M34" s="172">
        <f>(D34-D144)*'Calc| Expensing'!F34</f>
        <v>0</v>
      </c>
      <c r="N34" s="172">
        <f>(E34-E144)*'Calc| Expensing'!G34</f>
        <v>0</v>
      </c>
      <c r="O34" s="172">
        <f>(F34-F144)*'Calc| Expensing'!H34</f>
        <v>0</v>
      </c>
      <c r="P34" s="172">
        <f>(G34-G144)*'Calc| Expensing'!I34</f>
        <v>0</v>
      </c>
      <c r="Q34" s="172">
        <f>(H34-H144)*'Calc| Expensing'!J34</f>
        <v>0</v>
      </c>
      <c r="R34" s="174">
        <f t="shared" si="2"/>
        <v>0</v>
      </c>
    </row>
    <row r="35" spans="2:18" outlineLevel="1" x14ac:dyDescent="0.2">
      <c r="B35" s="123">
        <f t="shared" si="3"/>
        <v>28</v>
      </c>
      <c r="C35" s="125" t="str" cm="1">
        <f t="array" ref="C35">IFERROR(INDEX('Input| Setup'!$F$10:$F$59,SMALL(IF('Input| Setup'!$G$10:$G$59='Input| Setup'!$B$36,ROW('Input| Setup'!$G$10:$G$59)-ROW('Input| Setup'!$G$10)+1),ROWS('Input| Setup'!$G$10:$G37))),"")</f>
        <v/>
      </c>
      <c r="D35" s="172">
        <f>IFERROR(SUMPRODUCT(INDEX('Input| Projects'!$BA$10:$CX$1009, ,MATCH($C35,'Input| Projects'!$BA$9:$CX$9,0)),'Calc| Project Costs'!BO$10:BO$1009)/10^3,0)</f>
        <v>0</v>
      </c>
      <c r="E35" s="172">
        <f>IFERROR(SUMPRODUCT(INDEX('Input| Projects'!$BA$10:$CX$1009, ,MATCH($C35,'Input| Projects'!$BA$9:$CX$9,0)),'Calc| Project Costs'!BP$10:BP$1009)/10^3,0)</f>
        <v>0</v>
      </c>
      <c r="F35" s="172">
        <f>IFERROR(SUMPRODUCT(INDEX('Input| Projects'!$BA$10:$CX$1009, ,MATCH($C35,'Input| Projects'!$BA$9:$CX$9,0)),'Calc| Project Costs'!BQ$10:BQ$1009)/10^3,0)</f>
        <v>0</v>
      </c>
      <c r="G35" s="172">
        <f>IFERROR(SUMPRODUCT(INDEX('Input| Projects'!$BA$10:$CX$1009, ,MATCH($C35,'Input| Projects'!$BA$9:$CX$9,0)),'Calc| Project Costs'!BR$10:BR$1009)/10^3,0)</f>
        <v>0</v>
      </c>
      <c r="H35" s="172">
        <f>IFERROR(SUMPRODUCT(INDEX('Input| Projects'!$BA$10:$CX$1009, ,MATCH($C35,'Input| Projects'!$BA$9:$CX$9,0)),'Calc| Project Costs'!BS$10:BS$1009)/10^3,0)</f>
        <v>0</v>
      </c>
      <c r="I35" s="174">
        <f t="shared" si="1"/>
        <v>0</v>
      </c>
      <c r="K35" s="123">
        <f t="shared" si="4"/>
        <v>28</v>
      </c>
      <c r="L35" s="125" t="str">
        <f t="shared" si="0"/>
        <v/>
      </c>
      <c r="M35" s="172">
        <f>(D35-D145)*'Calc| Expensing'!F35</f>
        <v>0</v>
      </c>
      <c r="N35" s="172">
        <f>(E35-E145)*'Calc| Expensing'!G35</f>
        <v>0</v>
      </c>
      <c r="O35" s="172">
        <f>(F35-F145)*'Calc| Expensing'!H35</f>
        <v>0</v>
      </c>
      <c r="P35" s="172">
        <f>(G35-G145)*'Calc| Expensing'!I35</f>
        <v>0</v>
      </c>
      <c r="Q35" s="172">
        <f>(H35-H145)*'Calc| Expensing'!J35</f>
        <v>0</v>
      </c>
      <c r="R35" s="174">
        <f t="shared" si="2"/>
        <v>0</v>
      </c>
    </row>
    <row r="36" spans="2:18" outlineLevel="1" x14ac:dyDescent="0.2">
      <c r="B36" s="123">
        <f t="shared" si="3"/>
        <v>29</v>
      </c>
      <c r="C36" s="125" t="str" cm="1">
        <f t="array" ref="C36">IFERROR(INDEX('Input| Setup'!$F$10:$F$59,SMALL(IF('Input| Setup'!$G$10:$G$59='Input| Setup'!$B$36,ROW('Input| Setup'!$G$10:$G$59)-ROW('Input| Setup'!$G$10)+1),ROWS('Input| Setup'!$G$10:$G38))),"")</f>
        <v/>
      </c>
      <c r="D36" s="172">
        <f>IFERROR(SUMPRODUCT(INDEX('Input| Projects'!$BA$10:$CX$1009, ,MATCH($C36,'Input| Projects'!$BA$9:$CX$9,0)),'Calc| Project Costs'!BO$10:BO$1009)/10^3,0)</f>
        <v>0</v>
      </c>
      <c r="E36" s="172">
        <f>IFERROR(SUMPRODUCT(INDEX('Input| Projects'!$BA$10:$CX$1009, ,MATCH($C36,'Input| Projects'!$BA$9:$CX$9,0)),'Calc| Project Costs'!BP$10:BP$1009)/10^3,0)</f>
        <v>0</v>
      </c>
      <c r="F36" s="172">
        <f>IFERROR(SUMPRODUCT(INDEX('Input| Projects'!$BA$10:$CX$1009, ,MATCH($C36,'Input| Projects'!$BA$9:$CX$9,0)),'Calc| Project Costs'!BQ$10:BQ$1009)/10^3,0)</f>
        <v>0</v>
      </c>
      <c r="G36" s="172">
        <f>IFERROR(SUMPRODUCT(INDEX('Input| Projects'!$BA$10:$CX$1009, ,MATCH($C36,'Input| Projects'!$BA$9:$CX$9,0)),'Calc| Project Costs'!BR$10:BR$1009)/10^3,0)</f>
        <v>0</v>
      </c>
      <c r="H36" s="172">
        <f>IFERROR(SUMPRODUCT(INDEX('Input| Projects'!$BA$10:$CX$1009, ,MATCH($C36,'Input| Projects'!$BA$9:$CX$9,0)),'Calc| Project Costs'!BS$10:BS$1009)/10^3,0)</f>
        <v>0</v>
      </c>
      <c r="I36" s="174">
        <f t="shared" si="1"/>
        <v>0</v>
      </c>
      <c r="K36" s="123">
        <f t="shared" si="4"/>
        <v>29</v>
      </c>
      <c r="L36" s="125" t="str">
        <f t="shared" si="0"/>
        <v/>
      </c>
      <c r="M36" s="172">
        <f>(D36-D146)*'Calc| Expensing'!F36</f>
        <v>0</v>
      </c>
      <c r="N36" s="172">
        <f>(E36-E146)*'Calc| Expensing'!G36</f>
        <v>0</v>
      </c>
      <c r="O36" s="172">
        <f>(F36-F146)*'Calc| Expensing'!H36</f>
        <v>0</v>
      </c>
      <c r="P36" s="172">
        <f>(G36-G146)*'Calc| Expensing'!I36</f>
        <v>0</v>
      </c>
      <c r="Q36" s="172">
        <f>(H36-H146)*'Calc| Expensing'!J36</f>
        <v>0</v>
      </c>
      <c r="R36" s="174">
        <f t="shared" si="2"/>
        <v>0</v>
      </c>
    </row>
    <row r="37" spans="2:18" outlineLevel="1" x14ac:dyDescent="0.2">
      <c r="B37" s="123">
        <f t="shared" si="3"/>
        <v>30</v>
      </c>
      <c r="C37" s="125" t="str" cm="1">
        <f t="array" ref="C37">IFERROR(INDEX('Input| Setup'!$F$10:$F$59,SMALL(IF('Input| Setup'!$G$10:$G$59='Input| Setup'!$B$36,ROW('Input| Setup'!$G$10:$G$59)-ROW('Input| Setup'!$G$10)+1),ROWS('Input| Setup'!$G$10:$G39))),"")</f>
        <v/>
      </c>
      <c r="D37" s="172">
        <f>IFERROR(SUMPRODUCT(INDEX('Input| Projects'!$BA$10:$CX$1009, ,MATCH($C37,'Input| Projects'!$BA$9:$CX$9,0)),'Calc| Project Costs'!BO$10:BO$1009)/10^3,0)</f>
        <v>0</v>
      </c>
      <c r="E37" s="172">
        <f>IFERROR(SUMPRODUCT(INDEX('Input| Projects'!$BA$10:$CX$1009, ,MATCH($C37,'Input| Projects'!$BA$9:$CX$9,0)),'Calc| Project Costs'!BP$10:BP$1009)/10^3,0)</f>
        <v>0</v>
      </c>
      <c r="F37" s="172">
        <f>IFERROR(SUMPRODUCT(INDEX('Input| Projects'!$BA$10:$CX$1009, ,MATCH($C37,'Input| Projects'!$BA$9:$CX$9,0)),'Calc| Project Costs'!BQ$10:BQ$1009)/10^3,0)</f>
        <v>0</v>
      </c>
      <c r="G37" s="172">
        <f>IFERROR(SUMPRODUCT(INDEX('Input| Projects'!$BA$10:$CX$1009, ,MATCH($C37,'Input| Projects'!$BA$9:$CX$9,0)),'Calc| Project Costs'!BR$10:BR$1009)/10^3,0)</f>
        <v>0</v>
      </c>
      <c r="H37" s="172">
        <f>IFERROR(SUMPRODUCT(INDEX('Input| Projects'!$BA$10:$CX$1009, ,MATCH($C37,'Input| Projects'!$BA$9:$CX$9,0)),'Calc| Project Costs'!BS$10:BS$1009)/10^3,0)</f>
        <v>0</v>
      </c>
      <c r="I37" s="174">
        <f t="shared" si="1"/>
        <v>0</v>
      </c>
      <c r="K37" s="123">
        <f t="shared" si="4"/>
        <v>30</v>
      </c>
      <c r="L37" s="125" t="str">
        <f t="shared" si="0"/>
        <v/>
      </c>
      <c r="M37" s="172">
        <f>(D37-D147)*'Calc| Expensing'!F37</f>
        <v>0</v>
      </c>
      <c r="N37" s="172">
        <f>(E37-E147)*'Calc| Expensing'!G37</f>
        <v>0</v>
      </c>
      <c r="O37" s="172">
        <f>(F37-F147)*'Calc| Expensing'!H37</f>
        <v>0</v>
      </c>
      <c r="P37" s="172">
        <f>(G37-G147)*'Calc| Expensing'!I37</f>
        <v>0</v>
      </c>
      <c r="Q37" s="172">
        <f>(H37-H147)*'Calc| Expensing'!J37</f>
        <v>0</v>
      </c>
      <c r="R37" s="174">
        <f t="shared" si="2"/>
        <v>0</v>
      </c>
    </row>
    <row r="38" spans="2:18" outlineLevel="1" x14ac:dyDescent="0.2">
      <c r="B38" s="123">
        <f t="shared" si="3"/>
        <v>31</v>
      </c>
      <c r="C38" s="125" t="str" cm="1">
        <f t="array" ref="C38">IFERROR(INDEX('Input| Setup'!$F$10:$F$59,SMALL(IF('Input| Setup'!$G$10:$G$59='Input| Setup'!$B$36,ROW('Input| Setup'!$G$10:$G$59)-ROW('Input| Setup'!$G$10)+1),ROWS('Input| Setup'!$G$10:$G40))),"")</f>
        <v/>
      </c>
      <c r="D38" s="172">
        <f>IFERROR(SUMPRODUCT(INDEX('Input| Projects'!$BA$10:$CX$1009, ,MATCH($C38,'Input| Projects'!$BA$9:$CX$9,0)),'Calc| Project Costs'!BO$10:BO$1009)/10^3,0)</f>
        <v>0</v>
      </c>
      <c r="E38" s="172">
        <f>IFERROR(SUMPRODUCT(INDEX('Input| Projects'!$BA$10:$CX$1009, ,MATCH($C38,'Input| Projects'!$BA$9:$CX$9,0)),'Calc| Project Costs'!BP$10:BP$1009)/10^3,0)</f>
        <v>0</v>
      </c>
      <c r="F38" s="172">
        <f>IFERROR(SUMPRODUCT(INDEX('Input| Projects'!$BA$10:$CX$1009, ,MATCH($C38,'Input| Projects'!$BA$9:$CX$9,0)),'Calc| Project Costs'!BQ$10:BQ$1009)/10^3,0)</f>
        <v>0</v>
      </c>
      <c r="G38" s="172">
        <f>IFERROR(SUMPRODUCT(INDEX('Input| Projects'!$BA$10:$CX$1009, ,MATCH($C38,'Input| Projects'!$BA$9:$CX$9,0)),'Calc| Project Costs'!BR$10:BR$1009)/10^3,0)</f>
        <v>0</v>
      </c>
      <c r="H38" s="172">
        <f>IFERROR(SUMPRODUCT(INDEX('Input| Projects'!$BA$10:$CX$1009, ,MATCH($C38,'Input| Projects'!$BA$9:$CX$9,0)),'Calc| Project Costs'!BS$10:BS$1009)/10^3,0)</f>
        <v>0</v>
      </c>
      <c r="I38" s="174">
        <f t="shared" si="1"/>
        <v>0</v>
      </c>
      <c r="K38" s="123">
        <f t="shared" si="4"/>
        <v>31</v>
      </c>
      <c r="L38" s="125" t="str">
        <f t="shared" si="0"/>
        <v/>
      </c>
      <c r="M38" s="172">
        <f>(D38-D148)*'Calc| Expensing'!F38</f>
        <v>0</v>
      </c>
      <c r="N38" s="172">
        <f>(E38-E148)*'Calc| Expensing'!G38</f>
        <v>0</v>
      </c>
      <c r="O38" s="172">
        <f>(F38-F148)*'Calc| Expensing'!H38</f>
        <v>0</v>
      </c>
      <c r="P38" s="172">
        <f>(G38-G148)*'Calc| Expensing'!I38</f>
        <v>0</v>
      </c>
      <c r="Q38" s="172">
        <f>(H38-H148)*'Calc| Expensing'!J38</f>
        <v>0</v>
      </c>
      <c r="R38" s="174">
        <f t="shared" si="2"/>
        <v>0</v>
      </c>
    </row>
    <row r="39" spans="2:18" outlineLevel="1" x14ac:dyDescent="0.2">
      <c r="B39" s="123">
        <f t="shared" si="3"/>
        <v>32</v>
      </c>
      <c r="C39" s="125" t="str" cm="1">
        <f t="array" ref="C39">IFERROR(INDEX('Input| Setup'!$F$10:$F$59,SMALL(IF('Input| Setup'!$G$10:$G$59='Input| Setup'!$B$36,ROW('Input| Setup'!$G$10:$G$59)-ROW('Input| Setup'!$G$10)+1),ROWS('Input| Setup'!$G$10:$G41))),"")</f>
        <v/>
      </c>
      <c r="D39" s="172">
        <f>IFERROR(SUMPRODUCT(INDEX('Input| Projects'!$BA$10:$CX$1009, ,MATCH($C39,'Input| Projects'!$BA$9:$CX$9,0)),'Calc| Project Costs'!BO$10:BO$1009)/10^3,0)</f>
        <v>0</v>
      </c>
      <c r="E39" s="172">
        <f>IFERROR(SUMPRODUCT(INDEX('Input| Projects'!$BA$10:$CX$1009, ,MATCH($C39,'Input| Projects'!$BA$9:$CX$9,0)),'Calc| Project Costs'!BP$10:BP$1009)/10^3,0)</f>
        <v>0</v>
      </c>
      <c r="F39" s="172">
        <f>IFERROR(SUMPRODUCT(INDEX('Input| Projects'!$BA$10:$CX$1009, ,MATCH($C39,'Input| Projects'!$BA$9:$CX$9,0)),'Calc| Project Costs'!BQ$10:BQ$1009)/10^3,0)</f>
        <v>0</v>
      </c>
      <c r="G39" s="172">
        <f>IFERROR(SUMPRODUCT(INDEX('Input| Projects'!$BA$10:$CX$1009, ,MATCH($C39,'Input| Projects'!$BA$9:$CX$9,0)),'Calc| Project Costs'!BR$10:BR$1009)/10^3,0)</f>
        <v>0</v>
      </c>
      <c r="H39" s="172">
        <f>IFERROR(SUMPRODUCT(INDEX('Input| Projects'!$BA$10:$CX$1009, ,MATCH($C39,'Input| Projects'!$BA$9:$CX$9,0)),'Calc| Project Costs'!BS$10:BS$1009)/10^3,0)</f>
        <v>0</v>
      </c>
      <c r="I39" s="174">
        <f t="shared" si="1"/>
        <v>0</v>
      </c>
      <c r="K39" s="123">
        <f t="shared" si="4"/>
        <v>32</v>
      </c>
      <c r="L39" s="125" t="str">
        <f t="shared" si="0"/>
        <v/>
      </c>
      <c r="M39" s="172">
        <f>(D39-D149)*'Calc| Expensing'!F39</f>
        <v>0</v>
      </c>
      <c r="N39" s="172">
        <f>(E39-E149)*'Calc| Expensing'!G39</f>
        <v>0</v>
      </c>
      <c r="O39" s="172">
        <f>(F39-F149)*'Calc| Expensing'!H39</f>
        <v>0</v>
      </c>
      <c r="P39" s="172">
        <f>(G39-G149)*'Calc| Expensing'!I39</f>
        <v>0</v>
      </c>
      <c r="Q39" s="172">
        <f>(H39-H149)*'Calc| Expensing'!J39</f>
        <v>0</v>
      </c>
      <c r="R39" s="174">
        <f t="shared" si="2"/>
        <v>0</v>
      </c>
    </row>
    <row r="40" spans="2:18" outlineLevel="1" x14ac:dyDescent="0.2">
      <c r="B40" s="123">
        <f t="shared" si="3"/>
        <v>33</v>
      </c>
      <c r="C40" s="125" t="str" cm="1">
        <f t="array" ref="C40">IFERROR(INDEX('Input| Setup'!$F$10:$F$59,SMALL(IF('Input| Setup'!$G$10:$G$59='Input| Setup'!$B$36,ROW('Input| Setup'!$G$10:$G$59)-ROW('Input| Setup'!$G$10)+1),ROWS('Input| Setup'!$G$10:$G42))),"")</f>
        <v/>
      </c>
      <c r="D40" s="172">
        <f>IFERROR(SUMPRODUCT(INDEX('Input| Projects'!$BA$10:$CX$1009, ,MATCH($C40,'Input| Projects'!$BA$9:$CX$9,0)),'Calc| Project Costs'!BO$10:BO$1009)/10^3,0)</f>
        <v>0</v>
      </c>
      <c r="E40" s="172">
        <f>IFERROR(SUMPRODUCT(INDEX('Input| Projects'!$BA$10:$CX$1009, ,MATCH($C40,'Input| Projects'!$BA$9:$CX$9,0)),'Calc| Project Costs'!BP$10:BP$1009)/10^3,0)</f>
        <v>0</v>
      </c>
      <c r="F40" s="172">
        <f>IFERROR(SUMPRODUCT(INDEX('Input| Projects'!$BA$10:$CX$1009, ,MATCH($C40,'Input| Projects'!$BA$9:$CX$9,0)),'Calc| Project Costs'!BQ$10:BQ$1009)/10^3,0)</f>
        <v>0</v>
      </c>
      <c r="G40" s="172">
        <f>IFERROR(SUMPRODUCT(INDEX('Input| Projects'!$BA$10:$CX$1009, ,MATCH($C40,'Input| Projects'!$BA$9:$CX$9,0)),'Calc| Project Costs'!BR$10:BR$1009)/10^3,0)</f>
        <v>0</v>
      </c>
      <c r="H40" s="172">
        <f>IFERROR(SUMPRODUCT(INDEX('Input| Projects'!$BA$10:$CX$1009, ,MATCH($C40,'Input| Projects'!$BA$9:$CX$9,0)),'Calc| Project Costs'!BS$10:BS$1009)/10^3,0)</f>
        <v>0</v>
      </c>
      <c r="I40" s="174">
        <f t="shared" si="1"/>
        <v>0</v>
      </c>
      <c r="K40" s="123">
        <f t="shared" si="4"/>
        <v>33</v>
      </c>
      <c r="L40" s="125" t="str">
        <f t="shared" ref="L40:L57" si="5">IFERROR(C40,"")</f>
        <v/>
      </c>
      <c r="M40" s="172">
        <f>(D40-D150)*'Calc| Expensing'!F40</f>
        <v>0</v>
      </c>
      <c r="N40" s="172">
        <f>(E40-E150)*'Calc| Expensing'!G40</f>
        <v>0</v>
      </c>
      <c r="O40" s="172">
        <f>(F40-F150)*'Calc| Expensing'!H40</f>
        <v>0</v>
      </c>
      <c r="P40" s="172">
        <f>(G40-G150)*'Calc| Expensing'!I40</f>
        <v>0</v>
      </c>
      <c r="Q40" s="172">
        <f>(H40-H150)*'Calc| Expensing'!J40</f>
        <v>0</v>
      </c>
      <c r="R40" s="174">
        <f t="shared" si="2"/>
        <v>0</v>
      </c>
    </row>
    <row r="41" spans="2:18" outlineLevel="1" x14ac:dyDescent="0.2">
      <c r="B41" s="123">
        <f t="shared" si="3"/>
        <v>34</v>
      </c>
      <c r="C41" s="125" t="str" cm="1">
        <f t="array" ref="C41">IFERROR(INDEX('Input| Setup'!$F$10:$F$59,SMALL(IF('Input| Setup'!$G$10:$G$59='Input| Setup'!$B$36,ROW('Input| Setup'!$G$10:$G$59)-ROW('Input| Setup'!$G$10)+1),ROWS('Input| Setup'!$G$10:$G43))),"")</f>
        <v/>
      </c>
      <c r="D41" s="172">
        <f>IFERROR(SUMPRODUCT(INDEX('Input| Projects'!$BA$10:$CX$1009, ,MATCH($C41,'Input| Projects'!$BA$9:$CX$9,0)),'Calc| Project Costs'!BO$10:BO$1009)/10^3,0)</f>
        <v>0</v>
      </c>
      <c r="E41" s="172">
        <f>IFERROR(SUMPRODUCT(INDEX('Input| Projects'!$BA$10:$CX$1009, ,MATCH($C41,'Input| Projects'!$BA$9:$CX$9,0)),'Calc| Project Costs'!BP$10:BP$1009)/10^3,0)</f>
        <v>0</v>
      </c>
      <c r="F41" s="172">
        <f>IFERROR(SUMPRODUCT(INDEX('Input| Projects'!$BA$10:$CX$1009, ,MATCH($C41,'Input| Projects'!$BA$9:$CX$9,0)),'Calc| Project Costs'!BQ$10:BQ$1009)/10^3,0)</f>
        <v>0</v>
      </c>
      <c r="G41" s="172">
        <f>IFERROR(SUMPRODUCT(INDEX('Input| Projects'!$BA$10:$CX$1009, ,MATCH($C41,'Input| Projects'!$BA$9:$CX$9,0)),'Calc| Project Costs'!BR$10:BR$1009)/10^3,0)</f>
        <v>0</v>
      </c>
      <c r="H41" s="172">
        <f>IFERROR(SUMPRODUCT(INDEX('Input| Projects'!$BA$10:$CX$1009, ,MATCH($C41,'Input| Projects'!$BA$9:$CX$9,0)),'Calc| Project Costs'!BS$10:BS$1009)/10^3,0)</f>
        <v>0</v>
      </c>
      <c r="I41" s="174">
        <f t="shared" si="1"/>
        <v>0</v>
      </c>
      <c r="K41" s="123">
        <f t="shared" si="4"/>
        <v>34</v>
      </c>
      <c r="L41" s="125" t="str">
        <f t="shared" si="5"/>
        <v/>
      </c>
      <c r="M41" s="172">
        <f>(D41-D151)*'Calc| Expensing'!F41</f>
        <v>0</v>
      </c>
      <c r="N41" s="172">
        <f>(E41-E151)*'Calc| Expensing'!G41</f>
        <v>0</v>
      </c>
      <c r="O41" s="172">
        <f>(F41-F151)*'Calc| Expensing'!H41</f>
        <v>0</v>
      </c>
      <c r="P41" s="172">
        <f>(G41-G151)*'Calc| Expensing'!I41</f>
        <v>0</v>
      </c>
      <c r="Q41" s="172">
        <f>(H41-H151)*'Calc| Expensing'!J41</f>
        <v>0</v>
      </c>
      <c r="R41" s="174">
        <f t="shared" si="2"/>
        <v>0</v>
      </c>
    </row>
    <row r="42" spans="2:18" outlineLevel="1" x14ac:dyDescent="0.2">
      <c r="B42" s="123">
        <f t="shared" si="3"/>
        <v>35</v>
      </c>
      <c r="C42" s="125" t="str" cm="1">
        <f t="array" ref="C42">IFERROR(INDEX('Input| Setup'!$F$10:$F$59,SMALL(IF('Input| Setup'!$G$10:$G$59='Input| Setup'!$B$36,ROW('Input| Setup'!$G$10:$G$59)-ROW('Input| Setup'!$G$10)+1),ROWS('Input| Setup'!$G$10:$G44))),"")</f>
        <v/>
      </c>
      <c r="D42" s="172">
        <f>IFERROR(SUMPRODUCT(INDEX('Input| Projects'!$BA$10:$CX$1009, ,MATCH($C42,'Input| Projects'!$BA$9:$CX$9,0)),'Calc| Project Costs'!BO$10:BO$1009)/10^3,0)</f>
        <v>0</v>
      </c>
      <c r="E42" s="172">
        <f>IFERROR(SUMPRODUCT(INDEX('Input| Projects'!$BA$10:$CX$1009, ,MATCH($C42,'Input| Projects'!$BA$9:$CX$9,0)),'Calc| Project Costs'!BP$10:BP$1009)/10^3,0)</f>
        <v>0</v>
      </c>
      <c r="F42" s="172">
        <f>IFERROR(SUMPRODUCT(INDEX('Input| Projects'!$BA$10:$CX$1009, ,MATCH($C42,'Input| Projects'!$BA$9:$CX$9,0)),'Calc| Project Costs'!BQ$10:BQ$1009)/10^3,0)</f>
        <v>0</v>
      </c>
      <c r="G42" s="172">
        <f>IFERROR(SUMPRODUCT(INDEX('Input| Projects'!$BA$10:$CX$1009, ,MATCH($C42,'Input| Projects'!$BA$9:$CX$9,0)),'Calc| Project Costs'!BR$10:BR$1009)/10^3,0)</f>
        <v>0</v>
      </c>
      <c r="H42" s="172">
        <f>IFERROR(SUMPRODUCT(INDEX('Input| Projects'!$BA$10:$CX$1009, ,MATCH($C42,'Input| Projects'!$BA$9:$CX$9,0)),'Calc| Project Costs'!BS$10:BS$1009)/10^3,0)</f>
        <v>0</v>
      </c>
      <c r="I42" s="174">
        <f t="shared" si="1"/>
        <v>0</v>
      </c>
      <c r="K42" s="123">
        <f t="shared" si="4"/>
        <v>35</v>
      </c>
      <c r="L42" s="125" t="str">
        <f t="shared" si="5"/>
        <v/>
      </c>
      <c r="M42" s="172">
        <f>(D42-D152)*'Calc| Expensing'!F42</f>
        <v>0</v>
      </c>
      <c r="N42" s="172">
        <f>(E42-E152)*'Calc| Expensing'!G42</f>
        <v>0</v>
      </c>
      <c r="O42" s="172">
        <f>(F42-F152)*'Calc| Expensing'!H42</f>
        <v>0</v>
      </c>
      <c r="P42" s="172">
        <f>(G42-G152)*'Calc| Expensing'!I42</f>
        <v>0</v>
      </c>
      <c r="Q42" s="172">
        <f>(H42-H152)*'Calc| Expensing'!J42</f>
        <v>0</v>
      </c>
      <c r="R42" s="174">
        <f t="shared" si="2"/>
        <v>0</v>
      </c>
    </row>
    <row r="43" spans="2:18" outlineLevel="1" x14ac:dyDescent="0.2">
      <c r="B43" s="123">
        <f t="shared" si="3"/>
        <v>36</v>
      </c>
      <c r="C43" s="125" t="str" cm="1">
        <f t="array" ref="C43">IFERROR(INDEX('Input| Setup'!$F$10:$F$59,SMALL(IF('Input| Setup'!$G$10:$G$59='Input| Setup'!$B$36,ROW('Input| Setup'!$G$10:$G$59)-ROW('Input| Setup'!$G$10)+1),ROWS('Input| Setup'!$G$10:$G45))),"")</f>
        <v/>
      </c>
      <c r="D43" s="172">
        <f>IFERROR(SUMPRODUCT(INDEX('Input| Projects'!$BA$10:$CX$1009, ,MATCH($C43,'Input| Projects'!$BA$9:$CX$9,0)),'Calc| Project Costs'!BO$10:BO$1009)/10^3,0)</f>
        <v>0</v>
      </c>
      <c r="E43" s="172">
        <f>IFERROR(SUMPRODUCT(INDEX('Input| Projects'!$BA$10:$CX$1009, ,MATCH($C43,'Input| Projects'!$BA$9:$CX$9,0)),'Calc| Project Costs'!BP$10:BP$1009)/10^3,0)</f>
        <v>0</v>
      </c>
      <c r="F43" s="172">
        <f>IFERROR(SUMPRODUCT(INDEX('Input| Projects'!$BA$10:$CX$1009, ,MATCH($C43,'Input| Projects'!$BA$9:$CX$9,0)),'Calc| Project Costs'!BQ$10:BQ$1009)/10^3,0)</f>
        <v>0</v>
      </c>
      <c r="G43" s="172">
        <f>IFERROR(SUMPRODUCT(INDEX('Input| Projects'!$BA$10:$CX$1009, ,MATCH($C43,'Input| Projects'!$BA$9:$CX$9,0)),'Calc| Project Costs'!BR$10:BR$1009)/10^3,0)</f>
        <v>0</v>
      </c>
      <c r="H43" s="172">
        <f>IFERROR(SUMPRODUCT(INDEX('Input| Projects'!$BA$10:$CX$1009, ,MATCH($C43,'Input| Projects'!$BA$9:$CX$9,0)),'Calc| Project Costs'!BS$10:BS$1009)/10^3,0)</f>
        <v>0</v>
      </c>
      <c r="I43" s="174">
        <f t="shared" si="1"/>
        <v>0</v>
      </c>
      <c r="K43" s="123">
        <f t="shared" si="4"/>
        <v>36</v>
      </c>
      <c r="L43" s="125" t="str">
        <f t="shared" si="5"/>
        <v/>
      </c>
      <c r="M43" s="172">
        <f>(D43-D153)*'Calc| Expensing'!F43</f>
        <v>0</v>
      </c>
      <c r="N43" s="172">
        <f>(E43-E153)*'Calc| Expensing'!G43</f>
        <v>0</v>
      </c>
      <c r="O43" s="172">
        <f>(F43-F153)*'Calc| Expensing'!H43</f>
        <v>0</v>
      </c>
      <c r="P43" s="172">
        <f>(G43-G153)*'Calc| Expensing'!I43</f>
        <v>0</v>
      </c>
      <c r="Q43" s="172">
        <f>(H43-H153)*'Calc| Expensing'!J43</f>
        <v>0</v>
      </c>
      <c r="R43" s="174">
        <f t="shared" si="2"/>
        <v>0</v>
      </c>
    </row>
    <row r="44" spans="2:18" outlineLevel="1" x14ac:dyDescent="0.2">
      <c r="B44" s="123">
        <f t="shared" si="3"/>
        <v>37</v>
      </c>
      <c r="C44" s="125" t="str" cm="1">
        <f t="array" ref="C44">IFERROR(INDEX('Input| Setup'!$F$10:$F$59,SMALL(IF('Input| Setup'!$G$10:$G$59='Input| Setup'!$B$36,ROW('Input| Setup'!$G$10:$G$59)-ROW('Input| Setup'!$G$10)+1),ROWS('Input| Setup'!$G$10:$G46))),"")</f>
        <v/>
      </c>
      <c r="D44" s="172">
        <f>IFERROR(SUMPRODUCT(INDEX('Input| Projects'!$BA$10:$CX$1009, ,MATCH($C44,'Input| Projects'!$BA$9:$CX$9,0)),'Calc| Project Costs'!BO$10:BO$1009)/10^3,0)</f>
        <v>0</v>
      </c>
      <c r="E44" s="172">
        <f>IFERROR(SUMPRODUCT(INDEX('Input| Projects'!$BA$10:$CX$1009, ,MATCH($C44,'Input| Projects'!$BA$9:$CX$9,0)),'Calc| Project Costs'!BP$10:BP$1009)/10^3,0)</f>
        <v>0</v>
      </c>
      <c r="F44" s="172">
        <f>IFERROR(SUMPRODUCT(INDEX('Input| Projects'!$BA$10:$CX$1009, ,MATCH($C44,'Input| Projects'!$BA$9:$CX$9,0)),'Calc| Project Costs'!BQ$10:BQ$1009)/10^3,0)</f>
        <v>0</v>
      </c>
      <c r="G44" s="172">
        <f>IFERROR(SUMPRODUCT(INDEX('Input| Projects'!$BA$10:$CX$1009, ,MATCH($C44,'Input| Projects'!$BA$9:$CX$9,0)),'Calc| Project Costs'!BR$10:BR$1009)/10^3,0)</f>
        <v>0</v>
      </c>
      <c r="H44" s="172">
        <f>IFERROR(SUMPRODUCT(INDEX('Input| Projects'!$BA$10:$CX$1009, ,MATCH($C44,'Input| Projects'!$BA$9:$CX$9,0)),'Calc| Project Costs'!BS$10:BS$1009)/10^3,0)</f>
        <v>0</v>
      </c>
      <c r="I44" s="174">
        <f t="shared" si="1"/>
        <v>0</v>
      </c>
      <c r="K44" s="123">
        <f t="shared" si="4"/>
        <v>37</v>
      </c>
      <c r="L44" s="125" t="str">
        <f t="shared" si="5"/>
        <v/>
      </c>
      <c r="M44" s="172">
        <f>(D44-D154)*'Calc| Expensing'!F44</f>
        <v>0</v>
      </c>
      <c r="N44" s="172">
        <f>(E44-E154)*'Calc| Expensing'!G44</f>
        <v>0</v>
      </c>
      <c r="O44" s="172">
        <f>(F44-F154)*'Calc| Expensing'!H44</f>
        <v>0</v>
      </c>
      <c r="P44" s="172">
        <f>(G44-G154)*'Calc| Expensing'!I44</f>
        <v>0</v>
      </c>
      <c r="Q44" s="172">
        <f>(H44-H154)*'Calc| Expensing'!J44</f>
        <v>0</v>
      </c>
      <c r="R44" s="174">
        <f t="shared" si="2"/>
        <v>0</v>
      </c>
    </row>
    <row r="45" spans="2:18" outlineLevel="1" x14ac:dyDescent="0.2">
      <c r="B45" s="123">
        <f t="shared" si="3"/>
        <v>38</v>
      </c>
      <c r="C45" s="125" t="str" cm="1">
        <f t="array" ref="C45">IFERROR(INDEX('Input| Setup'!$F$10:$F$59,SMALL(IF('Input| Setup'!$G$10:$G$59='Input| Setup'!$B$36,ROW('Input| Setup'!$G$10:$G$59)-ROW('Input| Setup'!$G$10)+1),ROWS('Input| Setup'!$G$10:$G47))),"")</f>
        <v/>
      </c>
      <c r="D45" s="172">
        <f>IFERROR(SUMPRODUCT(INDEX('Input| Projects'!$BA$10:$CX$1009, ,MATCH($C45,'Input| Projects'!$BA$9:$CX$9,0)),'Calc| Project Costs'!BO$10:BO$1009)/10^3,0)</f>
        <v>0</v>
      </c>
      <c r="E45" s="172">
        <f>IFERROR(SUMPRODUCT(INDEX('Input| Projects'!$BA$10:$CX$1009, ,MATCH($C45,'Input| Projects'!$BA$9:$CX$9,0)),'Calc| Project Costs'!BP$10:BP$1009)/10^3,0)</f>
        <v>0</v>
      </c>
      <c r="F45" s="172">
        <f>IFERROR(SUMPRODUCT(INDEX('Input| Projects'!$BA$10:$CX$1009, ,MATCH($C45,'Input| Projects'!$BA$9:$CX$9,0)),'Calc| Project Costs'!BQ$10:BQ$1009)/10^3,0)</f>
        <v>0</v>
      </c>
      <c r="G45" s="172">
        <f>IFERROR(SUMPRODUCT(INDEX('Input| Projects'!$BA$10:$CX$1009, ,MATCH($C45,'Input| Projects'!$BA$9:$CX$9,0)),'Calc| Project Costs'!BR$10:BR$1009)/10^3,0)</f>
        <v>0</v>
      </c>
      <c r="H45" s="172">
        <f>IFERROR(SUMPRODUCT(INDEX('Input| Projects'!$BA$10:$CX$1009, ,MATCH($C45,'Input| Projects'!$BA$9:$CX$9,0)),'Calc| Project Costs'!BS$10:BS$1009)/10^3,0)</f>
        <v>0</v>
      </c>
      <c r="I45" s="174">
        <f t="shared" si="1"/>
        <v>0</v>
      </c>
      <c r="K45" s="123">
        <f t="shared" si="4"/>
        <v>38</v>
      </c>
      <c r="L45" s="125" t="str">
        <f t="shared" si="5"/>
        <v/>
      </c>
      <c r="M45" s="172">
        <f>(D45-D155)*'Calc| Expensing'!F45</f>
        <v>0</v>
      </c>
      <c r="N45" s="172">
        <f>(E45-E155)*'Calc| Expensing'!G45</f>
        <v>0</v>
      </c>
      <c r="O45" s="172">
        <f>(F45-F155)*'Calc| Expensing'!H45</f>
        <v>0</v>
      </c>
      <c r="P45" s="172">
        <f>(G45-G155)*'Calc| Expensing'!I45</f>
        <v>0</v>
      </c>
      <c r="Q45" s="172">
        <f>(H45-H155)*'Calc| Expensing'!J45</f>
        <v>0</v>
      </c>
      <c r="R45" s="174">
        <f t="shared" si="2"/>
        <v>0</v>
      </c>
    </row>
    <row r="46" spans="2:18" outlineLevel="1" x14ac:dyDescent="0.2">
      <c r="B46" s="123">
        <f t="shared" si="3"/>
        <v>39</v>
      </c>
      <c r="C46" s="125" t="str" cm="1">
        <f t="array" ref="C46">IFERROR(INDEX('Input| Setup'!$F$10:$F$59,SMALL(IF('Input| Setup'!$G$10:$G$59='Input| Setup'!$B$36,ROW('Input| Setup'!$G$10:$G$59)-ROW('Input| Setup'!$G$10)+1),ROWS('Input| Setup'!$G$10:$G48))),"")</f>
        <v/>
      </c>
      <c r="D46" s="172">
        <f>IFERROR(SUMPRODUCT(INDEX('Input| Projects'!$BA$10:$CX$1009, ,MATCH($C46,'Input| Projects'!$BA$9:$CX$9,0)),'Calc| Project Costs'!BO$10:BO$1009)/10^3,0)</f>
        <v>0</v>
      </c>
      <c r="E46" s="172">
        <f>IFERROR(SUMPRODUCT(INDEX('Input| Projects'!$BA$10:$CX$1009, ,MATCH($C46,'Input| Projects'!$BA$9:$CX$9,0)),'Calc| Project Costs'!BP$10:BP$1009)/10^3,0)</f>
        <v>0</v>
      </c>
      <c r="F46" s="172">
        <f>IFERROR(SUMPRODUCT(INDEX('Input| Projects'!$BA$10:$CX$1009, ,MATCH($C46,'Input| Projects'!$BA$9:$CX$9,0)),'Calc| Project Costs'!BQ$10:BQ$1009)/10^3,0)</f>
        <v>0</v>
      </c>
      <c r="G46" s="172">
        <f>IFERROR(SUMPRODUCT(INDEX('Input| Projects'!$BA$10:$CX$1009, ,MATCH($C46,'Input| Projects'!$BA$9:$CX$9,0)),'Calc| Project Costs'!BR$10:BR$1009)/10^3,0)</f>
        <v>0</v>
      </c>
      <c r="H46" s="172">
        <f>IFERROR(SUMPRODUCT(INDEX('Input| Projects'!$BA$10:$CX$1009, ,MATCH($C46,'Input| Projects'!$BA$9:$CX$9,0)),'Calc| Project Costs'!BS$10:BS$1009)/10^3,0)</f>
        <v>0</v>
      </c>
      <c r="I46" s="174">
        <f t="shared" si="1"/>
        <v>0</v>
      </c>
      <c r="K46" s="123">
        <f t="shared" si="4"/>
        <v>39</v>
      </c>
      <c r="L46" s="125" t="str">
        <f t="shared" si="5"/>
        <v/>
      </c>
      <c r="M46" s="172">
        <f>(D46-D156)*'Calc| Expensing'!F46</f>
        <v>0</v>
      </c>
      <c r="N46" s="172">
        <f>(E46-E156)*'Calc| Expensing'!G46</f>
        <v>0</v>
      </c>
      <c r="O46" s="172">
        <f>(F46-F156)*'Calc| Expensing'!H46</f>
        <v>0</v>
      </c>
      <c r="P46" s="172">
        <f>(G46-G156)*'Calc| Expensing'!I46</f>
        <v>0</v>
      </c>
      <c r="Q46" s="172">
        <f>(H46-H156)*'Calc| Expensing'!J46</f>
        <v>0</v>
      </c>
      <c r="R46" s="174">
        <f t="shared" si="2"/>
        <v>0</v>
      </c>
    </row>
    <row r="47" spans="2:18" outlineLevel="1" x14ac:dyDescent="0.2">
      <c r="B47" s="123">
        <f t="shared" si="3"/>
        <v>40</v>
      </c>
      <c r="C47" s="125" t="str" cm="1">
        <f t="array" ref="C47">IFERROR(INDEX('Input| Setup'!$F$10:$F$59,SMALL(IF('Input| Setup'!$G$10:$G$59='Input| Setup'!$B$36,ROW('Input| Setup'!$G$10:$G$59)-ROW('Input| Setup'!$G$10)+1),ROWS('Input| Setup'!$G$10:$G49))),"")</f>
        <v/>
      </c>
      <c r="D47" s="172">
        <f>IFERROR(SUMPRODUCT(INDEX('Input| Projects'!$BA$10:$CX$1009, ,MATCH($C47,'Input| Projects'!$BA$9:$CX$9,0)),'Calc| Project Costs'!BO$10:BO$1009)/10^3,0)</f>
        <v>0</v>
      </c>
      <c r="E47" s="172">
        <f>IFERROR(SUMPRODUCT(INDEX('Input| Projects'!$BA$10:$CX$1009, ,MATCH($C47,'Input| Projects'!$BA$9:$CX$9,0)),'Calc| Project Costs'!BP$10:BP$1009)/10^3,0)</f>
        <v>0</v>
      </c>
      <c r="F47" s="172">
        <f>IFERROR(SUMPRODUCT(INDEX('Input| Projects'!$BA$10:$CX$1009, ,MATCH($C47,'Input| Projects'!$BA$9:$CX$9,0)),'Calc| Project Costs'!BQ$10:BQ$1009)/10^3,0)</f>
        <v>0</v>
      </c>
      <c r="G47" s="172">
        <f>IFERROR(SUMPRODUCT(INDEX('Input| Projects'!$BA$10:$CX$1009, ,MATCH($C47,'Input| Projects'!$BA$9:$CX$9,0)),'Calc| Project Costs'!BR$10:BR$1009)/10^3,0)</f>
        <v>0</v>
      </c>
      <c r="H47" s="172">
        <f>IFERROR(SUMPRODUCT(INDEX('Input| Projects'!$BA$10:$CX$1009, ,MATCH($C47,'Input| Projects'!$BA$9:$CX$9,0)),'Calc| Project Costs'!BS$10:BS$1009)/10^3,0)</f>
        <v>0</v>
      </c>
      <c r="I47" s="174">
        <f t="shared" si="1"/>
        <v>0</v>
      </c>
      <c r="K47" s="123">
        <f t="shared" si="4"/>
        <v>40</v>
      </c>
      <c r="L47" s="125" t="str">
        <f t="shared" si="5"/>
        <v/>
      </c>
      <c r="M47" s="172">
        <f>(D47-D157)*'Calc| Expensing'!F47</f>
        <v>0</v>
      </c>
      <c r="N47" s="172">
        <f>(E47-E157)*'Calc| Expensing'!G47</f>
        <v>0</v>
      </c>
      <c r="O47" s="172">
        <f>(F47-F157)*'Calc| Expensing'!H47</f>
        <v>0</v>
      </c>
      <c r="P47" s="172">
        <f>(G47-G157)*'Calc| Expensing'!I47</f>
        <v>0</v>
      </c>
      <c r="Q47" s="172">
        <f>(H47-H157)*'Calc| Expensing'!J47</f>
        <v>0</v>
      </c>
      <c r="R47" s="174">
        <f t="shared" si="2"/>
        <v>0</v>
      </c>
    </row>
    <row r="48" spans="2:18" outlineLevel="1" x14ac:dyDescent="0.2">
      <c r="B48" s="123">
        <f t="shared" si="3"/>
        <v>41</v>
      </c>
      <c r="C48" s="125" t="str" cm="1">
        <f t="array" ref="C48">IFERROR(INDEX('Input| Setup'!$F$10:$F$59,SMALL(IF('Input| Setup'!$G$10:$G$59='Input| Setup'!$B$36,ROW('Input| Setup'!$G$10:$G$59)-ROW('Input| Setup'!$G$10)+1),ROWS('Input| Setup'!$G$10:$G50))),"")</f>
        <v/>
      </c>
      <c r="D48" s="172">
        <f>IFERROR(SUMPRODUCT(INDEX('Input| Projects'!$BA$10:$CX$1009, ,MATCH($C48,'Input| Projects'!$BA$9:$CX$9,0)),'Calc| Project Costs'!BO$10:BO$1009)/10^3,0)</f>
        <v>0</v>
      </c>
      <c r="E48" s="172">
        <f>IFERROR(SUMPRODUCT(INDEX('Input| Projects'!$BA$10:$CX$1009, ,MATCH($C48,'Input| Projects'!$BA$9:$CX$9,0)),'Calc| Project Costs'!BP$10:BP$1009)/10^3,0)</f>
        <v>0</v>
      </c>
      <c r="F48" s="172">
        <f>IFERROR(SUMPRODUCT(INDEX('Input| Projects'!$BA$10:$CX$1009, ,MATCH($C48,'Input| Projects'!$BA$9:$CX$9,0)),'Calc| Project Costs'!BQ$10:BQ$1009)/10^3,0)</f>
        <v>0</v>
      </c>
      <c r="G48" s="172">
        <f>IFERROR(SUMPRODUCT(INDEX('Input| Projects'!$BA$10:$CX$1009, ,MATCH($C48,'Input| Projects'!$BA$9:$CX$9,0)),'Calc| Project Costs'!BR$10:BR$1009)/10^3,0)</f>
        <v>0</v>
      </c>
      <c r="H48" s="172">
        <f>IFERROR(SUMPRODUCT(INDEX('Input| Projects'!$BA$10:$CX$1009, ,MATCH($C48,'Input| Projects'!$BA$9:$CX$9,0)),'Calc| Project Costs'!BS$10:BS$1009)/10^3,0)</f>
        <v>0</v>
      </c>
      <c r="I48" s="174">
        <f t="shared" si="1"/>
        <v>0</v>
      </c>
      <c r="K48" s="123">
        <f t="shared" si="4"/>
        <v>41</v>
      </c>
      <c r="L48" s="125" t="str">
        <f t="shared" si="5"/>
        <v/>
      </c>
      <c r="M48" s="172">
        <f>(D48-D158)*'Calc| Expensing'!F48</f>
        <v>0</v>
      </c>
      <c r="N48" s="172">
        <f>(E48-E158)*'Calc| Expensing'!G48</f>
        <v>0</v>
      </c>
      <c r="O48" s="172">
        <f>(F48-F158)*'Calc| Expensing'!H48</f>
        <v>0</v>
      </c>
      <c r="P48" s="172">
        <f>(G48-G158)*'Calc| Expensing'!I48</f>
        <v>0</v>
      </c>
      <c r="Q48" s="172">
        <f>(H48-H158)*'Calc| Expensing'!J48</f>
        <v>0</v>
      </c>
      <c r="R48" s="174">
        <f t="shared" si="2"/>
        <v>0</v>
      </c>
    </row>
    <row r="49" spans="1:18" outlineLevel="1" x14ac:dyDescent="0.2">
      <c r="B49" s="123">
        <f t="shared" si="3"/>
        <v>42</v>
      </c>
      <c r="C49" s="125" t="str" cm="1">
        <f t="array" ref="C49">IFERROR(INDEX('Input| Setup'!$F$10:$F$59,SMALL(IF('Input| Setup'!$G$10:$G$59='Input| Setup'!$B$36,ROW('Input| Setup'!$G$10:$G$59)-ROW('Input| Setup'!$G$10)+1),ROWS('Input| Setup'!$G$10:$G51))),"")</f>
        <v/>
      </c>
      <c r="D49" s="172">
        <f>IFERROR(SUMPRODUCT(INDEX('Input| Projects'!$BA$10:$CX$1009, ,MATCH($C49,'Input| Projects'!$BA$9:$CX$9,0)),'Calc| Project Costs'!BO$10:BO$1009)/10^3,0)</f>
        <v>0</v>
      </c>
      <c r="E49" s="172">
        <f>IFERROR(SUMPRODUCT(INDEX('Input| Projects'!$BA$10:$CX$1009, ,MATCH($C49,'Input| Projects'!$BA$9:$CX$9,0)),'Calc| Project Costs'!BP$10:BP$1009)/10^3,0)</f>
        <v>0</v>
      </c>
      <c r="F49" s="172">
        <f>IFERROR(SUMPRODUCT(INDEX('Input| Projects'!$BA$10:$CX$1009, ,MATCH($C49,'Input| Projects'!$BA$9:$CX$9,0)),'Calc| Project Costs'!BQ$10:BQ$1009)/10^3,0)</f>
        <v>0</v>
      </c>
      <c r="G49" s="172">
        <f>IFERROR(SUMPRODUCT(INDEX('Input| Projects'!$BA$10:$CX$1009, ,MATCH($C49,'Input| Projects'!$BA$9:$CX$9,0)),'Calc| Project Costs'!BR$10:BR$1009)/10^3,0)</f>
        <v>0</v>
      </c>
      <c r="H49" s="172">
        <f>IFERROR(SUMPRODUCT(INDEX('Input| Projects'!$BA$10:$CX$1009, ,MATCH($C49,'Input| Projects'!$BA$9:$CX$9,0)),'Calc| Project Costs'!BS$10:BS$1009)/10^3,0)</f>
        <v>0</v>
      </c>
      <c r="I49" s="174">
        <f t="shared" si="1"/>
        <v>0</v>
      </c>
      <c r="K49" s="123">
        <f t="shared" si="4"/>
        <v>42</v>
      </c>
      <c r="L49" s="125" t="str">
        <f t="shared" si="5"/>
        <v/>
      </c>
      <c r="M49" s="172">
        <f>(D49-D159)*'Calc| Expensing'!F49</f>
        <v>0</v>
      </c>
      <c r="N49" s="172">
        <f>(E49-E159)*'Calc| Expensing'!G49</f>
        <v>0</v>
      </c>
      <c r="O49" s="172">
        <f>(F49-F159)*'Calc| Expensing'!H49</f>
        <v>0</v>
      </c>
      <c r="P49" s="172">
        <f>(G49-G159)*'Calc| Expensing'!I49</f>
        <v>0</v>
      </c>
      <c r="Q49" s="172">
        <f>(H49-H159)*'Calc| Expensing'!J49</f>
        <v>0</v>
      </c>
      <c r="R49" s="174">
        <f t="shared" si="2"/>
        <v>0</v>
      </c>
    </row>
    <row r="50" spans="1:18" outlineLevel="1" x14ac:dyDescent="0.2">
      <c r="B50" s="123">
        <f t="shared" si="3"/>
        <v>43</v>
      </c>
      <c r="C50" s="125" t="str" cm="1">
        <f t="array" ref="C50">IFERROR(INDEX('Input| Setup'!$F$10:$F$59,SMALL(IF('Input| Setup'!$G$10:$G$59='Input| Setup'!$B$36,ROW('Input| Setup'!$G$10:$G$59)-ROW('Input| Setup'!$G$10)+1),ROWS('Input| Setup'!$G$10:$G52))),"")</f>
        <v/>
      </c>
      <c r="D50" s="172">
        <f>IFERROR(SUMPRODUCT(INDEX('Input| Projects'!$BA$10:$CX$1009, ,MATCH($C50,'Input| Projects'!$BA$9:$CX$9,0)),'Calc| Project Costs'!BO$10:BO$1009)/10^3,0)</f>
        <v>0</v>
      </c>
      <c r="E50" s="172">
        <f>IFERROR(SUMPRODUCT(INDEX('Input| Projects'!$BA$10:$CX$1009, ,MATCH($C50,'Input| Projects'!$BA$9:$CX$9,0)),'Calc| Project Costs'!BP$10:BP$1009)/10^3,0)</f>
        <v>0</v>
      </c>
      <c r="F50" s="172">
        <f>IFERROR(SUMPRODUCT(INDEX('Input| Projects'!$BA$10:$CX$1009, ,MATCH($C50,'Input| Projects'!$BA$9:$CX$9,0)),'Calc| Project Costs'!BQ$10:BQ$1009)/10^3,0)</f>
        <v>0</v>
      </c>
      <c r="G50" s="172">
        <f>IFERROR(SUMPRODUCT(INDEX('Input| Projects'!$BA$10:$CX$1009, ,MATCH($C50,'Input| Projects'!$BA$9:$CX$9,0)),'Calc| Project Costs'!BR$10:BR$1009)/10^3,0)</f>
        <v>0</v>
      </c>
      <c r="H50" s="172">
        <f>IFERROR(SUMPRODUCT(INDEX('Input| Projects'!$BA$10:$CX$1009, ,MATCH($C50,'Input| Projects'!$BA$9:$CX$9,0)),'Calc| Project Costs'!BS$10:BS$1009)/10^3,0)</f>
        <v>0</v>
      </c>
      <c r="I50" s="174">
        <f t="shared" si="1"/>
        <v>0</v>
      </c>
      <c r="K50" s="123">
        <f t="shared" si="4"/>
        <v>43</v>
      </c>
      <c r="L50" s="125" t="str">
        <f t="shared" si="5"/>
        <v/>
      </c>
      <c r="M50" s="172">
        <f>(D50-D160)*'Calc| Expensing'!F50</f>
        <v>0</v>
      </c>
      <c r="N50" s="172">
        <f>(E50-E160)*'Calc| Expensing'!G50</f>
        <v>0</v>
      </c>
      <c r="O50" s="172">
        <f>(F50-F160)*'Calc| Expensing'!H50</f>
        <v>0</v>
      </c>
      <c r="P50" s="172">
        <f>(G50-G160)*'Calc| Expensing'!I50</f>
        <v>0</v>
      </c>
      <c r="Q50" s="172">
        <f>(H50-H160)*'Calc| Expensing'!J50</f>
        <v>0</v>
      </c>
      <c r="R50" s="174">
        <f t="shared" si="2"/>
        <v>0</v>
      </c>
    </row>
    <row r="51" spans="1:18" outlineLevel="1" x14ac:dyDescent="0.2">
      <c r="B51" s="123">
        <f t="shared" si="3"/>
        <v>44</v>
      </c>
      <c r="C51" s="125" t="str" cm="1">
        <f t="array" ref="C51">IFERROR(INDEX('Input| Setup'!$F$10:$F$59,SMALL(IF('Input| Setup'!$G$10:$G$59='Input| Setup'!$B$36,ROW('Input| Setup'!$G$10:$G$59)-ROW('Input| Setup'!$G$10)+1),ROWS('Input| Setup'!$G$10:$G53))),"")</f>
        <v/>
      </c>
      <c r="D51" s="172">
        <f>IFERROR(SUMPRODUCT(INDEX('Input| Projects'!$BA$10:$CX$1009, ,MATCH($C51,'Input| Projects'!$BA$9:$CX$9,0)),'Calc| Project Costs'!BO$10:BO$1009)/10^3,0)</f>
        <v>0</v>
      </c>
      <c r="E51" s="172">
        <f>IFERROR(SUMPRODUCT(INDEX('Input| Projects'!$BA$10:$CX$1009, ,MATCH($C51,'Input| Projects'!$BA$9:$CX$9,0)),'Calc| Project Costs'!BP$10:BP$1009)/10^3,0)</f>
        <v>0</v>
      </c>
      <c r="F51" s="172">
        <f>IFERROR(SUMPRODUCT(INDEX('Input| Projects'!$BA$10:$CX$1009, ,MATCH($C51,'Input| Projects'!$BA$9:$CX$9,0)),'Calc| Project Costs'!BQ$10:BQ$1009)/10^3,0)</f>
        <v>0</v>
      </c>
      <c r="G51" s="172">
        <f>IFERROR(SUMPRODUCT(INDEX('Input| Projects'!$BA$10:$CX$1009, ,MATCH($C51,'Input| Projects'!$BA$9:$CX$9,0)),'Calc| Project Costs'!BR$10:BR$1009)/10^3,0)</f>
        <v>0</v>
      </c>
      <c r="H51" s="172">
        <f>IFERROR(SUMPRODUCT(INDEX('Input| Projects'!$BA$10:$CX$1009, ,MATCH($C51,'Input| Projects'!$BA$9:$CX$9,0)),'Calc| Project Costs'!BS$10:BS$1009)/10^3,0)</f>
        <v>0</v>
      </c>
      <c r="I51" s="174">
        <f t="shared" si="1"/>
        <v>0</v>
      </c>
      <c r="K51" s="123">
        <f t="shared" si="4"/>
        <v>44</v>
      </c>
      <c r="L51" s="125" t="str">
        <f t="shared" si="5"/>
        <v/>
      </c>
      <c r="M51" s="172">
        <f>(D51-D161)*'Calc| Expensing'!F51</f>
        <v>0</v>
      </c>
      <c r="N51" s="172">
        <f>(E51-E161)*'Calc| Expensing'!G51</f>
        <v>0</v>
      </c>
      <c r="O51" s="172">
        <f>(F51-F161)*'Calc| Expensing'!H51</f>
        <v>0</v>
      </c>
      <c r="P51" s="172">
        <f>(G51-G161)*'Calc| Expensing'!I51</f>
        <v>0</v>
      </c>
      <c r="Q51" s="172">
        <f>(H51-H161)*'Calc| Expensing'!J51</f>
        <v>0</v>
      </c>
      <c r="R51" s="174">
        <f t="shared" si="2"/>
        <v>0</v>
      </c>
    </row>
    <row r="52" spans="1:18" outlineLevel="1" x14ac:dyDescent="0.2">
      <c r="B52" s="123">
        <f t="shared" si="3"/>
        <v>45</v>
      </c>
      <c r="C52" s="125" t="str" cm="1">
        <f t="array" ref="C52">IFERROR(INDEX('Input| Setup'!$F$10:$F$59,SMALL(IF('Input| Setup'!$G$10:$G$59='Input| Setup'!$B$36,ROW('Input| Setup'!$G$10:$G$59)-ROW('Input| Setup'!$G$10)+1),ROWS('Input| Setup'!$G$10:$G54))),"")</f>
        <v/>
      </c>
      <c r="D52" s="172">
        <f>IFERROR(SUMPRODUCT(INDEX('Input| Projects'!$BA$10:$CX$1009, ,MATCH($C52,'Input| Projects'!$BA$9:$CX$9,0)),'Calc| Project Costs'!BO$10:BO$1009)/10^3,0)</f>
        <v>0</v>
      </c>
      <c r="E52" s="172">
        <f>IFERROR(SUMPRODUCT(INDEX('Input| Projects'!$BA$10:$CX$1009, ,MATCH($C52,'Input| Projects'!$BA$9:$CX$9,0)),'Calc| Project Costs'!BP$10:BP$1009)/10^3,0)</f>
        <v>0</v>
      </c>
      <c r="F52" s="172">
        <f>IFERROR(SUMPRODUCT(INDEX('Input| Projects'!$BA$10:$CX$1009, ,MATCH($C52,'Input| Projects'!$BA$9:$CX$9,0)),'Calc| Project Costs'!BQ$10:BQ$1009)/10^3,0)</f>
        <v>0</v>
      </c>
      <c r="G52" s="172">
        <f>IFERROR(SUMPRODUCT(INDEX('Input| Projects'!$BA$10:$CX$1009, ,MATCH($C52,'Input| Projects'!$BA$9:$CX$9,0)),'Calc| Project Costs'!BR$10:BR$1009)/10^3,0)</f>
        <v>0</v>
      </c>
      <c r="H52" s="172">
        <f>IFERROR(SUMPRODUCT(INDEX('Input| Projects'!$BA$10:$CX$1009, ,MATCH($C52,'Input| Projects'!$BA$9:$CX$9,0)),'Calc| Project Costs'!BS$10:BS$1009)/10^3,0)</f>
        <v>0</v>
      </c>
      <c r="I52" s="174">
        <f t="shared" si="1"/>
        <v>0</v>
      </c>
      <c r="K52" s="123">
        <f t="shared" si="4"/>
        <v>45</v>
      </c>
      <c r="L52" s="125" t="str">
        <f t="shared" si="5"/>
        <v/>
      </c>
      <c r="M52" s="172">
        <f>(D52-D162)*'Calc| Expensing'!F52</f>
        <v>0</v>
      </c>
      <c r="N52" s="172">
        <f>(E52-E162)*'Calc| Expensing'!G52</f>
        <v>0</v>
      </c>
      <c r="O52" s="172">
        <f>(F52-F162)*'Calc| Expensing'!H52</f>
        <v>0</v>
      </c>
      <c r="P52" s="172">
        <f>(G52-G162)*'Calc| Expensing'!I52</f>
        <v>0</v>
      </c>
      <c r="Q52" s="172">
        <f>(H52-H162)*'Calc| Expensing'!J52</f>
        <v>0</v>
      </c>
      <c r="R52" s="174">
        <f t="shared" si="2"/>
        <v>0</v>
      </c>
    </row>
    <row r="53" spans="1:18" outlineLevel="1" x14ac:dyDescent="0.2">
      <c r="B53" s="123">
        <f t="shared" si="3"/>
        <v>46</v>
      </c>
      <c r="C53" s="125" t="str" cm="1">
        <f t="array" ref="C53">IFERROR(INDEX('Input| Setup'!$F$10:$F$59,SMALL(IF('Input| Setup'!$G$10:$G$59='Input| Setup'!$B$36,ROW('Input| Setup'!$G$10:$G$59)-ROW('Input| Setup'!$G$10)+1),ROWS('Input| Setup'!$G$10:$G55))),"")</f>
        <v/>
      </c>
      <c r="D53" s="172">
        <f>IFERROR(SUMPRODUCT(INDEX('Input| Projects'!$BA$10:$CX$1009, ,MATCH($C53,'Input| Projects'!$BA$9:$CX$9,0)),'Calc| Project Costs'!BO$10:BO$1009)/10^3,0)</f>
        <v>0</v>
      </c>
      <c r="E53" s="172">
        <f>IFERROR(SUMPRODUCT(INDEX('Input| Projects'!$BA$10:$CX$1009, ,MATCH($C53,'Input| Projects'!$BA$9:$CX$9,0)),'Calc| Project Costs'!BP$10:BP$1009)/10^3,0)</f>
        <v>0</v>
      </c>
      <c r="F53" s="172">
        <f>IFERROR(SUMPRODUCT(INDEX('Input| Projects'!$BA$10:$CX$1009, ,MATCH($C53,'Input| Projects'!$BA$9:$CX$9,0)),'Calc| Project Costs'!BQ$10:BQ$1009)/10^3,0)</f>
        <v>0</v>
      </c>
      <c r="G53" s="172">
        <f>IFERROR(SUMPRODUCT(INDEX('Input| Projects'!$BA$10:$CX$1009, ,MATCH($C53,'Input| Projects'!$BA$9:$CX$9,0)),'Calc| Project Costs'!BR$10:BR$1009)/10^3,0)</f>
        <v>0</v>
      </c>
      <c r="H53" s="172">
        <f>IFERROR(SUMPRODUCT(INDEX('Input| Projects'!$BA$10:$CX$1009, ,MATCH($C53,'Input| Projects'!$BA$9:$CX$9,0)),'Calc| Project Costs'!BS$10:BS$1009)/10^3,0)</f>
        <v>0</v>
      </c>
      <c r="I53" s="174">
        <f t="shared" si="1"/>
        <v>0</v>
      </c>
      <c r="K53" s="123">
        <f t="shared" si="4"/>
        <v>46</v>
      </c>
      <c r="L53" s="125" t="str">
        <f t="shared" si="5"/>
        <v/>
      </c>
      <c r="M53" s="172">
        <f>(D53-D163)*'Calc| Expensing'!F53</f>
        <v>0</v>
      </c>
      <c r="N53" s="172">
        <f>(E53-E163)*'Calc| Expensing'!G53</f>
        <v>0</v>
      </c>
      <c r="O53" s="172">
        <f>(F53-F163)*'Calc| Expensing'!H53</f>
        <v>0</v>
      </c>
      <c r="P53" s="172">
        <f>(G53-G163)*'Calc| Expensing'!I53</f>
        <v>0</v>
      </c>
      <c r="Q53" s="172">
        <f>(H53-H163)*'Calc| Expensing'!J53</f>
        <v>0</v>
      </c>
      <c r="R53" s="174">
        <f t="shared" si="2"/>
        <v>0</v>
      </c>
    </row>
    <row r="54" spans="1:18" outlineLevel="1" x14ac:dyDescent="0.2">
      <c r="B54" s="123">
        <f t="shared" si="3"/>
        <v>47</v>
      </c>
      <c r="C54" s="125" t="str" cm="1">
        <f t="array" ref="C54">IFERROR(INDEX('Input| Setup'!$F$10:$F$59,SMALL(IF('Input| Setup'!$G$10:$G$59='Input| Setup'!$B$36,ROW('Input| Setup'!$G$10:$G$59)-ROW('Input| Setup'!$G$10)+1),ROWS('Input| Setup'!$G$10:$G56))),"")</f>
        <v/>
      </c>
      <c r="D54" s="172">
        <f>IFERROR(SUMPRODUCT(INDEX('Input| Projects'!$BA$10:$CX$1009, ,MATCH($C54,'Input| Projects'!$BA$9:$CX$9,0)),'Calc| Project Costs'!BO$10:BO$1009)/10^3,0)</f>
        <v>0</v>
      </c>
      <c r="E54" s="172">
        <f>IFERROR(SUMPRODUCT(INDEX('Input| Projects'!$BA$10:$CX$1009, ,MATCH($C54,'Input| Projects'!$BA$9:$CX$9,0)),'Calc| Project Costs'!BP$10:BP$1009)/10^3,0)</f>
        <v>0</v>
      </c>
      <c r="F54" s="172">
        <f>IFERROR(SUMPRODUCT(INDEX('Input| Projects'!$BA$10:$CX$1009, ,MATCH($C54,'Input| Projects'!$BA$9:$CX$9,0)),'Calc| Project Costs'!BQ$10:BQ$1009)/10^3,0)</f>
        <v>0</v>
      </c>
      <c r="G54" s="172">
        <f>IFERROR(SUMPRODUCT(INDEX('Input| Projects'!$BA$10:$CX$1009, ,MATCH($C54,'Input| Projects'!$BA$9:$CX$9,0)),'Calc| Project Costs'!BR$10:BR$1009)/10^3,0)</f>
        <v>0</v>
      </c>
      <c r="H54" s="172">
        <f>IFERROR(SUMPRODUCT(INDEX('Input| Projects'!$BA$10:$CX$1009, ,MATCH($C54,'Input| Projects'!$BA$9:$CX$9,0)),'Calc| Project Costs'!BS$10:BS$1009)/10^3,0)</f>
        <v>0</v>
      </c>
      <c r="I54" s="174">
        <f t="shared" si="1"/>
        <v>0</v>
      </c>
      <c r="K54" s="123">
        <f t="shared" si="4"/>
        <v>47</v>
      </c>
      <c r="L54" s="125" t="str">
        <f t="shared" si="5"/>
        <v/>
      </c>
      <c r="M54" s="172">
        <f>(D54-D164)*'Calc| Expensing'!F54</f>
        <v>0</v>
      </c>
      <c r="N54" s="172">
        <f>(E54-E164)*'Calc| Expensing'!G54</f>
        <v>0</v>
      </c>
      <c r="O54" s="172">
        <f>(F54-F164)*'Calc| Expensing'!H54</f>
        <v>0</v>
      </c>
      <c r="P54" s="172">
        <f>(G54-G164)*'Calc| Expensing'!I54</f>
        <v>0</v>
      </c>
      <c r="Q54" s="172">
        <f>(H54-H164)*'Calc| Expensing'!J54</f>
        <v>0</v>
      </c>
      <c r="R54" s="174">
        <f t="shared" si="2"/>
        <v>0</v>
      </c>
    </row>
    <row r="55" spans="1:18" outlineLevel="1" x14ac:dyDescent="0.2">
      <c r="B55" s="123">
        <f t="shared" si="3"/>
        <v>48</v>
      </c>
      <c r="C55" s="125" t="str" cm="1">
        <f t="array" ref="C55">IFERROR(INDEX('Input| Setup'!$F$10:$F$59,SMALL(IF('Input| Setup'!$G$10:$G$59='Input| Setup'!$B$36,ROW('Input| Setup'!$G$10:$G$59)-ROW('Input| Setup'!$G$10)+1),ROWS('Input| Setup'!$G$10:$G57))),"")</f>
        <v/>
      </c>
      <c r="D55" s="172">
        <f>IFERROR(SUMPRODUCT(INDEX('Input| Projects'!$BA$10:$CX$1009, ,MATCH($C55,'Input| Projects'!$BA$9:$CX$9,0)),'Calc| Project Costs'!BO$10:BO$1009)/10^3,0)</f>
        <v>0</v>
      </c>
      <c r="E55" s="172">
        <f>IFERROR(SUMPRODUCT(INDEX('Input| Projects'!$BA$10:$CX$1009, ,MATCH($C55,'Input| Projects'!$BA$9:$CX$9,0)),'Calc| Project Costs'!BP$10:BP$1009)/10^3,0)</f>
        <v>0</v>
      </c>
      <c r="F55" s="172">
        <f>IFERROR(SUMPRODUCT(INDEX('Input| Projects'!$BA$10:$CX$1009, ,MATCH($C55,'Input| Projects'!$BA$9:$CX$9,0)),'Calc| Project Costs'!BQ$10:BQ$1009)/10^3,0)</f>
        <v>0</v>
      </c>
      <c r="G55" s="172">
        <f>IFERROR(SUMPRODUCT(INDEX('Input| Projects'!$BA$10:$CX$1009, ,MATCH($C55,'Input| Projects'!$BA$9:$CX$9,0)),'Calc| Project Costs'!BR$10:BR$1009)/10^3,0)</f>
        <v>0</v>
      </c>
      <c r="H55" s="172">
        <f>IFERROR(SUMPRODUCT(INDEX('Input| Projects'!$BA$10:$CX$1009, ,MATCH($C55,'Input| Projects'!$BA$9:$CX$9,0)),'Calc| Project Costs'!BS$10:BS$1009)/10^3,0)</f>
        <v>0</v>
      </c>
      <c r="I55" s="174">
        <f t="shared" si="1"/>
        <v>0</v>
      </c>
      <c r="K55" s="123">
        <f t="shared" si="4"/>
        <v>48</v>
      </c>
      <c r="L55" s="125" t="str">
        <f t="shared" si="5"/>
        <v/>
      </c>
      <c r="M55" s="172">
        <f>(D55-D165)*'Calc| Expensing'!F55</f>
        <v>0</v>
      </c>
      <c r="N55" s="172">
        <f>(E55-E165)*'Calc| Expensing'!G55</f>
        <v>0</v>
      </c>
      <c r="O55" s="172">
        <f>(F55-F165)*'Calc| Expensing'!H55</f>
        <v>0</v>
      </c>
      <c r="P55" s="172">
        <f>(G55-G165)*'Calc| Expensing'!I55</f>
        <v>0</v>
      </c>
      <c r="Q55" s="172">
        <f>(H55-H165)*'Calc| Expensing'!J55</f>
        <v>0</v>
      </c>
      <c r="R55" s="174">
        <f t="shared" si="2"/>
        <v>0</v>
      </c>
    </row>
    <row r="56" spans="1:18" outlineLevel="1" x14ac:dyDescent="0.2">
      <c r="B56" s="123">
        <f t="shared" si="3"/>
        <v>49</v>
      </c>
      <c r="C56" s="125" t="str" cm="1">
        <f t="array" ref="C56">IFERROR(INDEX('Input| Setup'!$F$10:$F$59,SMALL(IF('Input| Setup'!$G$10:$G$59='Input| Setup'!$B$36,ROW('Input| Setup'!$G$10:$G$59)-ROW('Input| Setup'!$G$10)+1),ROWS('Input| Setup'!$G$10:$G58))),"")</f>
        <v/>
      </c>
      <c r="D56" s="172">
        <f>IFERROR(SUMPRODUCT(INDEX('Input| Projects'!$BA$10:$CX$1009, ,MATCH($C56,'Input| Projects'!$BA$9:$CX$9,0)),'Calc| Project Costs'!BO$10:BO$1009)/10^3,0)</f>
        <v>0</v>
      </c>
      <c r="E56" s="172">
        <f>IFERROR(SUMPRODUCT(INDEX('Input| Projects'!$BA$10:$CX$1009, ,MATCH($C56,'Input| Projects'!$BA$9:$CX$9,0)),'Calc| Project Costs'!BP$10:BP$1009)/10^3,0)</f>
        <v>0</v>
      </c>
      <c r="F56" s="172">
        <f>IFERROR(SUMPRODUCT(INDEX('Input| Projects'!$BA$10:$CX$1009, ,MATCH($C56,'Input| Projects'!$BA$9:$CX$9,0)),'Calc| Project Costs'!BQ$10:BQ$1009)/10^3,0)</f>
        <v>0</v>
      </c>
      <c r="G56" s="172">
        <f>IFERROR(SUMPRODUCT(INDEX('Input| Projects'!$BA$10:$CX$1009, ,MATCH($C56,'Input| Projects'!$BA$9:$CX$9,0)),'Calc| Project Costs'!BR$10:BR$1009)/10^3,0)</f>
        <v>0</v>
      </c>
      <c r="H56" s="172">
        <f>IFERROR(SUMPRODUCT(INDEX('Input| Projects'!$BA$10:$CX$1009, ,MATCH($C56,'Input| Projects'!$BA$9:$CX$9,0)),'Calc| Project Costs'!BS$10:BS$1009)/10^3,0)</f>
        <v>0</v>
      </c>
      <c r="I56" s="174">
        <f t="shared" si="1"/>
        <v>0</v>
      </c>
      <c r="K56" s="123">
        <f t="shared" si="4"/>
        <v>49</v>
      </c>
      <c r="L56" s="125" t="str">
        <f t="shared" si="5"/>
        <v/>
      </c>
      <c r="M56" s="172">
        <f>(D56-D166)*'Calc| Expensing'!F56</f>
        <v>0</v>
      </c>
      <c r="N56" s="172">
        <f>(E56-E166)*'Calc| Expensing'!G56</f>
        <v>0</v>
      </c>
      <c r="O56" s="172">
        <f>(F56-F166)*'Calc| Expensing'!H56</f>
        <v>0</v>
      </c>
      <c r="P56" s="172">
        <f>(G56-G166)*'Calc| Expensing'!I56</f>
        <v>0</v>
      </c>
      <c r="Q56" s="172">
        <f>(H56-H166)*'Calc| Expensing'!J56</f>
        <v>0</v>
      </c>
      <c r="R56" s="174">
        <f t="shared" si="2"/>
        <v>0</v>
      </c>
    </row>
    <row r="57" spans="1:18" outlineLevel="1" x14ac:dyDescent="0.2">
      <c r="B57" s="123">
        <f t="shared" si="3"/>
        <v>50</v>
      </c>
      <c r="C57" s="125" t="str" cm="1">
        <f t="array" ref="C57">IFERROR(INDEX('Input| Setup'!$F$10:$F$59,SMALL(IF('Input| Setup'!$G$10:$G$59='Input| Setup'!$B$36,ROW('Input| Setup'!$G$10:$G$59)-ROW('Input| Setup'!$G$10)+1),ROWS('Input| Setup'!$G$10:$G59))),"")</f>
        <v/>
      </c>
      <c r="D57" s="172">
        <f>IFERROR(SUMPRODUCT(INDEX('Input| Projects'!$BA$10:$CX$1009, ,MATCH($C57,'Input| Projects'!$BA$9:$CX$9,0)),'Calc| Project Costs'!BO$10:BO$1009)/10^3,0)</f>
        <v>0</v>
      </c>
      <c r="E57" s="172">
        <f>IFERROR(SUMPRODUCT(INDEX('Input| Projects'!$BA$10:$CX$1009, ,MATCH($C57,'Input| Projects'!$BA$9:$CX$9,0)),'Calc| Project Costs'!BP$10:BP$1009)/10^3,0)</f>
        <v>0</v>
      </c>
      <c r="F57" s="172">
        <f>IFERROR(SUMPRODUCT(INDEX('Input| Projects'!$BA$10:$CX$1009, ,MATCH($C57,'Input| Projects'!$BA$9:$CX$9,0)),'Calc| Project Costs'!BQ$10:BQ$1009)/10^3,0)</f>
        <v>0</v>
      </c>
      <c r="G57" s="172">
        <f>IFERROR(SUMPRODUCT(INDEX('Input| Projects'!$BA$10:$CX$1009, ,MATCH($C57,'Input| Projects'!$BA$9:$CX$9,0)),'Calc| Project Costs'!BR$10:BR$1009)/10^3,0)</f>
        <v>0</v>
      </c>
      <c r="H57" s="172">
        <f>IFERROR(SUMPRODUCT(INDEX('Input| Projects'!$BA$10:$CX$1009, ,MATCH($C57,'Input| Projects'!$BA$9:$CX$9,0)),'Calc| Project Costs'!BS$10:BS$1009)/10^3,0)</f>
        <v>0</v>
      </c>
      <c r="I57" s="174">
        <f t="shared" si="1"/>
        <v>0</v>
      </c>
      <c r="K57" s="123">
        <f t="shared" si="4"/>
        <v>50</v>
      </c>
      <c r="L57" s="125" t="str">
        <f t="shared" si="5"/>
        <v/>
      </c>
      <c r="M57" s="172">
        <f>(D57-D167)*'Calc| Expensing'!F57</f>
        <v>0</v>
      </c>
      <c r="N57" s="172">
        <f>(E57-E167)*'Calc| Expensing'!G57</f>
        <v>0</v>
      </c>
      <c r="O57" s="172">
        <f>(F57-F167)*'Calc| Expensing'!H57</f>
        <v>0</v>
      </c>
      <c r="P57" s="172">
        <f>(G57-G167)*'Calc| Expensing'!I57</f>
        <v>0</v>
      </c>
      <c r="Q57" s="172">
        <f>(H57-H167)*'Calc| Expensing'!J57</f>
        <v>0</v>
      </c>
      <c r="R57" s="174">
        <f t="shared" si="2"/>
        <v>0</v>
      </c>
    </row>
    <row r="58" spans="1:18" x14ac:dyDescent="0.2">
      <c r="D58" s="168">
        <f t="shared" ref="D58:I58" si="6">IFERROR(SUM(D8:D57),"")</f>
        <v>280.13972626175473</v>
      </c>
      <c r="E58" s="168">
        <f t="shared" si="6"/>
        <v>278.93553079195937</v>
      </c>
      <c r="F58" s="168">
        <f t="shared" si="6"/>
        <v>263.76247999645784</v>
      </c>
      <c r="G58" s="168">
        <f t="shared" si="6"/>
        <v>251.76581876067004</v>
      </c>
      <c r="H58" s="168">
        <f t="shared" si="6"/>
        <v>286.71104190920232</v>
      </c>
      <c r="I58" s="169">
        <f t="shared" si="6"/>
        <v>1361.314597720044</v>
      </c>
      <c r="L58" t="s">
        <v>1</v>
      </c>
      <c r="M58" s="168">
        <f t="shared" ref="M58:R58" si="7">IFERROR(SUM(M8:M57),"")</f>
        <v>30.064403190154998</v>
      </c>
      <c r="N58" s="168">
        <f t="shared" si="7"/>
        <v>48.24448927330188</v>
      </c>
      <c r="O58" s="168">
        <f t="shared" si="7"/>
        <v>42.066109068038315</v>
      </c>
      <c r="P58" s="168">
        <f t="shared" si="7"/>
        <v>39.915121872546749</v>
      </c>
      <c r="Q58" s="168">
        <f t="shared" si="7"/>
        <v>48.340690557230062</v>
      </c>
      <c r="R58" s="169">
        <f t="shared" si="7"/>
        <v>208.63081396127205</v>
      </c>
    </row>
    <row r="59" spans="1:18" s="7" customFormat="1" ht="12.75" customHeight="1" x14ac:dyDescent="0.2">
      <c r="B59" s="58"/>
      <c r="C59" s="59"/>
      <c r="R59" s="90"/>
    </row>
    <row r="60" spans="1:18" s="7" customFormat="1" ht="15" x14ac:dyDescent="0.2">
      <c r="A60" s="256"/>
      <c r="B60" s="256"/>
      <c r="C60" s="256" t="str">
        <f>IFERROR(LEFT(C5,2)+1&amp;". Forecast capital contributions – Type 1 – as incurred ($millions "&amp;'Input| Escalations'!$D$9&amp;" "&amp;'Input| Escalations'!$C$9&amp;") (SCS)","")</f>
        <v>66. Forecast capital contributions – Type 1 – as incurred ($millions June 2026) (SCS)</v>
      </c>
      <c r="D60" s="256"/>
      <c r="E60" s="256"/>
      <c r="F60" s="256"/>
      <c r="G60" s="256"/>
      <c r="H60" s="256"/>
      <c r="I60" s="256"/>
      <c r="J60"/>
      <c r="M60" s="62"/>
      <c r="N60" s="61"/>
    </row>
    <row r="61" spans="1:18" s="7" customFormat="1" x14ac:dyDescent="0.2">
      <c r="D61" s="89">
        <f>IF(ABS(('Calc| Project Costs'!AA6+'Calc| Project Costs'!BG6)/10^3-D113-'Output| PTRM (DFA)'!D113)&lt;0.0000001,0,1)</f>
        <v>0</v>
      </c>
      <c r="E61" s="89">
        <f>IF(ABS(('Calc| Project Costs'!AB6+'Calc| Project Costs'!BH6)/10^3-E113-'Output| PTRM (DFA)'!E113)&lt;0.0000001,0,1)</f>
        <v>0</v>
      </c>
      <c r="F61" s="89">
        <f>IF(ABS(('Calc| Project Costs'!AC6+'Calc| Project Costs'!BI6)/10^3-F113-'Output| PTRM (DFA)'!F113)&lt;0.0000001,0,1)</f>
        <v>0</v>
      </c>
      <c r="G61" s="89">
        <f>IF(ABS(('Calc| Project Costs'!AD6+'Calc| Project Costs'!BJ6)/10^3-G113-'Output| PTRM (DFA)'!G113)&lt;0.0000001,0,1)</f>
        <v>0</v>
      </c>
      <c r="H61" s="89">
        <f>IF(ABS(('Calc| Project Costs'!AE6+'Calc| Project Costs'!BK6)/10^3-H113-'Output| PTRM (DFA)'!H113)&lt;0.0000001,0,1)</f>
        <v>0</v>
      </c>
      <c r="J61"/>
      <c r="L61" s="88"/>
      <c r="M61" s="62"/>
      <c r="N61" s="6"/>
    </row>
    <row r="62" spans="1:18" s="7" customFormat="1" x14ac:dyDescent="0.2">
      <c r="B62" s="15"/>
      <c r="C62" s="159" t="s">
        <v>106</v>
      </c>
      <c r="D62" s="159" t="str">
        <f>D$7</f>
        <v>2026-27</v>
      </c>
      <c r="E62" s="159" t="str">
        <f>E$7</f>
        <v>2027-28</v>
      </c>
      <c r="F62" s="159" t="str">
        <f>F$7</f>
        <v>2028-29</v>
      </c>
      <c r="G62" s="159" t="str">
        <f>G$7</f>
        <v>2029-30</v>
      </c>
      <c r="H62" s="159" t="str">
        <f>H$7</f>
        <v>2030-31</v>
      </c>
      <c r="I62" s="159" t="s">
        <v>1</v>
      </c>
      <c r="J62"/>
      <c r="L62" s="88"/>
      <c r="M62" s="62"/>
      <c r="N62" s="61"/>
    </row>
    <row r="63" spans="1:18" s="7" customFormat="1" x14ac:dyDescent="0.2">
      <c r="B63" s="123">
        <v>1</v>
      </c>
      <c r="C63" s="125" t="str">
        <f t="shared" ref="C63:C94" si="8">IFERROR(C8,"")</f>
        <v>Category 1</v>
      </c>
      <c r="D63" s="172">
        <f>IFERROR(SUMPRODUCT(INDEX('Input| Projects'!$BA$10:$CX$1009, ,MATCH($C63,'Input| Projects'!$BA$9:$CX$9,0)),'Calc| Project Costs'!AA$10:AA$1009)/10^3+SUMPRODUCT(INDEX('Input| Projects'!$BA$10:$CX$1009, ,MATCH($C8,'Input| Projects'!$BA$9:$CX$9,0)),'Calc| Project Costs'!BG$10:BG$1009)/10^3,0)</f>
        <v>4.2612061084680946</v>
      </c>
      <c r="E63" s="172">
        <f>IFERROR(SUMPRODUCT(INDEX('Input| Projects'!$BA$10:$CX$1009, ,MATCH($C63,'Input| Projects'!$BA$9:$CX$9,0)),'Calc| Project Costs'!AB$10:AB$1009)/10^3+SUMPRODUCT(INDEX('Input| Projects'!$BA$10:$CX$1009, ,MATCH($C8,'Input| Projects'!$BA$9:$CX$9,0)),'Calc| Project Costs'!BH$10:BH$1009)/10^3,0)</f>
        <v>4.2668481164943319</v>
      </c>
      <c r="F63" s="172">
        <f>IFERROR(SUMPRODUCT(INDEX('Input| Projects'!$BA$10:$CX$1009, ,MATCH($C63,'Input| Projects'!$BA$9:$CX$9,0)),'Calc| Project Costs'!AC$10:AC$1009)/10^3+SUMPRODUCT(INDEX('Input| Projects'!$BA$10:$CX$1009, ,MATCH($C8,'Input| Projects'!$BA$9:$CX$9,0)),'Calc| Project Costs'!BI$10:BI$1009)/10^3,0)</f>
        <v>4.2723270045252075</v>
      </c>
      <c r="G63" s="172">
        <f>IFERROR(SUMPRODUCT(INDEX('Input| Projects'!$BA$10:$CX$1009, ,MATCH($C63,'Input| Projects'!$BA$9:$CX$9,0)),'Calc| Project Costs'!AD$10:AD$1009)/10^3+SUMPRODUCT(INDEX('Input| Projects'!$BA$10:$CX$1009, ,MATCH($C8,'Input| Projects'!$BA$9:$CX$9,0)),'Calc| Project Costs'!BJ$10:BJ$1009)/10^3,0)</f>
        <v>4.2778634652799195</v>
      </c>
      <c r="H63" s="172">
        <f>IFERROR(SUMPRODUCT(INDEX('Input| Projects'!$BA$10:$CX$1009, ,MATCH($C63,'Input| Projects'!$BA$9:$CX$9,0)),'Calc| Project Costs'!AE$10:AE$1009)/10^3+SUMPRODUCT(INDEX('Input| Projects'!$BA$10:$CX$1009, ,MATCH($C8,'Input| Projects'!$BA$9:$CX$9,0)),'Calc| Project Costs'!BK$10:BK$1009)/10^3,0)</f>
        <v>4.2836290828069794</v>
      </c>
      <c r="I63" s="174">
        <f>IFERROR(SUM(D63:H63),"")</f>
        <v>21.361873777574534</v>
      </c>
      <c r="J63"/>
      <c r="K63" s="84"/>
      <c r="M63" s="62"/>
      <c r="N63" s="6"/>
    </row>
    <row r="64" spans="1:18" s="7" customFormat="1" x14ac:dyDescent="0.2">
      <c r="B64" s="123">
        <f>IFERROR(B63+1,"")</f>
        <v>2</v>
      </c>
      <c r="C64" s="125" t="str">
        <f t="shared" si="8"/>
        <v>Category 2</v>
      </c>
      <c r="D64" s="172">
        <f>IFERROR(SUMPRODUCT(INDEX('Input| Projects'!$BA$10:$CX$1009, ,MATCH($C64,'Input| Projects'!$BA$9:$CX$9,0)),'Calc| Project Costs'!AA$10:AA$1009)/10^3+SUMPRODUCT(INDEX('Input| Projects'!$BA$10:$CX$1009, ,MATCH($C9,'Input| Projects'!$BA$9:$CX$9,0)),'Calc| Project Costs'!BG$10:BG$1009)/10^3,0)</f>
        <v>2.1497552616966575</v>
      </c>
      <c r="E64" s="172">
        <f>IFERROR(SUMPRODUCT(INDEX('Input| Projects'!$BA$10:$CX$1009, ,MATCH($C64,'Input| Projects'!$BA$9:$CX$9,0)),'Calc| Project Costs'!AB$10:AB$1009)/10^3+SUMPRODUCT(INDEX('Input| Projects'!$BA$10:$CX$1009, ,MATCH($C9,'Input| Projects'!$BA$9:$CX$9,0)),'Calc| Project Costs'!BH$10:BH$1009)/10^3,0)</f>
        <v>4.5236209074884624</v>
      </c>
      <c r="F64" s="172">
        <f>IFERROR(SUMPRODUCT(INDEX('Input| Projects'!$BA$10:$CX$1009, ,MATCH($C64,'Input| Projects'!$BA$9:$CX$9,0)),'Calc| Project Costs'!AC$10:AC$1009)/10^3+SUMPRODUCT(INDEX('Input| Projects'!$BA$10:$CX$1009, ,MATCH($C9,'Input| Projects'!$BA$9:$CX$9,0)),'Calc| Project Costs'!BI$10:BI$1009)/10^3,0)</f>
        <v>0.17846059785081453</v>
      </c>
      <c r="G64" s="172">
        <f>IFERROR(SUMPRODUCT(INDEX('Input| Projects'!$BA$10:$CX$1009, ,MATCH($C64,'Input| Projects'!$BA$9:$CX$9,0)),'Calc| Project Costs'!AD$10:AD$1009)/10^3+SUMPRODUCT(INDEX('Input| Projects'!$BA$10:$CX$1009, ,MATCH($C9,'Input| Projects'!$BA$9:$CX$9,0)),'Calc| Project Costs'!BJ$10:BJ$1009)/10^3,0)</f>
        <v>1.1144848827520248</v>
      </c>
      <c r="H64" s="172">
        <f>IFERROR(SUMPRODUCT(INDEX('Input| Projects'!$BA$10:$CX$1009, ,MATCH($C64,'Input| Projects'!$BA$9:$CX$9,0)),'Calc| Project Costs'!AE$10:AE$1009)/10^3+SUMPRODUCT(INDEX('Input| Projects'!$BA$10:$CX$1009, ,MATCH($C9,'Input| Projects'!$BA$9:$CX$9,0)),'Calc| Project Costs'!BK$10:BK$1009)/10^3,0)</f>
        <v>0.9186203538387312</v>
      </c>
      <c r="I64" s="174">
        <f t="shared" ref="I64:I112" si="9">IFERROR(SUM(D64:H64),"")</f>
        <v>8.8849420036266906</v>
      </c>
      <c r="J64"/>
    </row>
    <row r="65" spans="2:14" s="7" customFormat="1" x14ac:dyDescent="0.2">
      <c r="B65" s="123">
        <f t="shared" ref="B65:B112" si="10">IFERROR(B64+1,"")</f>
        <v>3</v>
      </c>
      <c r="C65" s="125" t="str">
        <f t="shared" si="8"/>
        <v>Category 3</v>
      </c>
      <c r="D65" s="172">
        <f>IFERROR(SUMPRODUCT(INDEX('Input| Projects'!$BA$10:$CX$1009, ,MATCH($C65,'Input| Projects'!$BA$9:$CX$9,0)),'Calc| Project Costs'!AA$10:AA$1009)/10^3+SUMPRODUCT(INDEX('Input| Projects'!$BA$10:$CX$1009, ,MATCH($C10,'Input| Projects'!$BA$9:$CX$9,0)),'Calc| Project Costs'!BG$10:BG$1009)/10^3,0)</f>
        <v>0</v>
      </c>
      <c r="E65" s="172">
        <f>IFERROR(SUMPRODUCT(INDEX('Input| Projects'!$BA$10:$CX$1009, ,MATCH($C65,'Input| Projects'!$BA$9:$CX$9,0)),'Calc| Project Costs'!AB$10:AB$1009)/10^3+SUMPRODUCT(INDEX('Input| Projects'!$BA$10:$CX$1009, ,MATCH($C10,'Input| Projects'!$BA$9:$CX$9,0)),'Calc| Project Costs'!BH$10:BH$1009)/10^3,0)</f>
        <v>0</v>
      </c>
      <c r="F65" s="172">
        <f>IFERROR(SUMPRODUCT(INDEX('Input| Projects'!$BA$10:$CX$1009, ,MATCH($C65,'Input| Projects'!$BA$9:$CX$9,0)),'Calc| Project Costs'!AC$10:AC$1009)/10^3+SUMPRODUCT(INDEX('Input| Projects'!$BA$10:$CX$1009, ,MATCH($C10,'Input| Projects'!$BA$9:$CX$9,0)),'Calc| Project Costs'!BI$10:BI$1009)/10^3,0)</f>
        <v>0</v>
      </c>
      <c r="G65" s="172">
        <f>IFERROR(SUMPRODUCT(INDEX('Input| Projects'!$BA$10:$CX$1009, ,MATCH($C65,'Input| Projects'!$BA$9:$CX$9,0)),'Calc| Project Costs'!AD$10:AD$1009)/10^3+SUMPRODUCT(INDEX('Input| Projects'!$BA$10:$CX$1009, ,MATCH($C10,'Input| Projects'!$BA$9:$CX$9,0)),'Calc| Project Costs'!BJ$10:BJ$1009)/10^3,0)</f>
        <v>0</v>
      </c>
      <c r="H65" s="172">
        <f>IFERROR(SUMPRODUCT(INDEX('Input| Projects'!$BA$10:$CX$1009, ,MATCH($C65,'Input| Projects'!$BA$9:$CX$9,0)),'Calc| Project Costs'!AE$10:AE$1009)/10^3+SUMPRODUCT(INDEX('Input| Projects'!$BA$10:$CX$1009, ,MATCH($C10,'Input| Projects'!$BA$9:$CX$9,0)),'Calc| Project Costs'!BK$10:BK$1009)/10^3,0)</f>
        <v>0</v>
      </c>
      <c r="I65" s="174">
        <f t="shared" si="9"/>
        <v>0</v>
      </c>
      <c r="J65"/>
    </row>
    <row r="66" spans="2:14" s="7" customFormat="1" x14ac:dyDescent="0.2">
      <c r="B66" s="123">
        <f t="shared" si="10"/>
        <v>4</v>
      </c>
      <c r="C66" s="125" t="str">
        <f t="shared" si="8"/>
        <v>Category 4</v>
      </c>
      <c r="D66" s="172">
        <f>IFERROR(SUMPRODUCT(INDEX('Input| Projects'!$BA$10:$CX$1009, ,MATCH($C66,'Input| Projects'!$BA$9:$CX$9,0)),'Calc| Project Costs'!AA$10:AA$1009)/10^3+SUMPRODUCT(INDEX('Input| Projects'!$BA$10:$CX$1009, ,MATCH($C11,'Input| Projects'!$BA$9:$CX$9,0)),'Calc| Project Costs'!BG$10:BG$1009)/10^3,0)</f>
        <v>0</v>
      </c>
      <c r="E66" s="172">
        <f>IFERROR(SUMPRODUCT(INDEX('Input| Projects'!$BA$10:$CX$1009, ,MATCH($C66,'Input| Projects'!$BA$9:$CX$9,0)),'Calc| Project Costs'!AB$10:AB$1009)/10^3+SUMPRODUCT(INDEX('Input| Projects'!$BA$10:$CX$1009, ,MATCH($C11,'Input| Projects'!$BA$9:$CX$9,0)),'Calc| Project Costs'!BH$10:BH$1009)/10^3,0)</f>
        <v>0</v>
      </c>
      <c r="F66" s="172">
        <f>IFERROR(SUMPRODUCT(INDEX('Input| Projects'!$BA$10:$CX$1009, ,MATCH($C66,'Input| Projects'!$BA$9:$CX$9,0)),'Calc| Project Costs'!AC$10:AC$1009)/10^3+SUMPRODUCT(INDEX('Input| Projects'!$BA$10:$CX$1009, ,MATCH($C11,'Input| Projects'!$BA$9:$CX$9,0)),'Calc| Project Costs'!BI$10:BI$1009)/10^3,0)</f>
        <v>0</v>
      </c>
      <c r="G66" s="172">
        <f>IFERROR(SUMPRODUCT(INDEX('Input| Projects'!$BA$10:$CX$1009, ,MATCH($C66,'Input| Projects'!$BA$9:$CX$9,0)),'Calc| Project Costs'!AD$10:AD$1009)/10^3+SUMPRODUCT(INDEX('Input| Projects'!$BA$10:$CX$1009, ,MATCH($C11,'Input| Projects'!$BA$9:$CX$9,0)),'Calc| Project Costs'!BJ$10:BJ$1009)/10^3,0)</f>
        <v>0</v>
      </c>
      <c r="H66" s="172">
        <f>IFERROR(SUMPRODUCT(INDEX('Input| Projects'!$BA$10:$CX$1009, ,MATCH($C66,'Input| Projects'!$BA$9:$CX$9,0)),'Calc| Project Costs'!AE$10:AE$1009)/10^3+SUMPRODUCT(INDEX('Input| Projects'!$BA$10:$CX$1009, ,MATCH($C11,'Input| Projects'!$BA$9:$CX$9,0)),'Calc| Project Costs'!BK$10:BK$1009)/10^3,0)</f>
        <v>0</v>
      </c>
      <c r="I66" s="174">
        <f t="shared" si="9"/>
        <v>0</v>
      </c>
      <c r="J66"/>
    </row>
    <row r="67" spans="2:14" s="7" customFormat="1" x14ac:dyDescent="0.2">
      <c r="B67" s="123">
        <f t="shared" si="10"/>
        <v>5</v>
      </c>
      <c r="C67" s="125" t="str">
        <f t="shared" si="8"/>
        <v>Category 5</v>
      </c>
      <c r="D67" s="172">
        <f>IFERROR(SUMPRODUCT(INDEX('Input| Projects'!$BA$10:$CX$1009, ,MATCH($C67,'Input| Projects'!$BA$9:$CX$9,0)),'Calc| Project Costs'!AA$10:AA$1009)/10^3+SUMPRODUCT(INDEX('Input| Projects'!$BA$10:$CX$1009, ,MATCH($C12,'Input| Projects'!$BA$9:$CX$9,0)),'Calc| Project Costs'!BG$10:BG$1009)/10^3,0)</f>
        <v>0</v>
      </c>
      <c r="E67" s="172">
        <f>IFERROR(SUMPRODUCT(INDEX('Input| Projects'!$BA$10:$CX$1009, ,MATCH($C67,'Input| Projects'!$BA$9:$CX$9,0)),'Calc| Project Costs'!AB$10:AB$1009)/10^3+SUMPRODUCT(INDEX('Input| Projects'!$BA$10:$CX$1009, ,MATCH($C12,'Input| Projects'!$BA$9:$CX$9,0)),'Calc| Project Costs'!BH$10:BH$1009)/10^3,0)</f>
        <v>0</v>
      </c>
      <c r="F67" s="172">
        <f>IFERROR(SUMPRODUCT(INDEX('Input| Projects'!$BA$10:$CX$1009, ,MATCH($C67,'Input| Projects'!$BA$9:$CX$9,0)),'Calc| Project Costs'!AC$10:AC$1009)/10^3+SUMPRODUCT(INDEX('Input| Projects'!$BA$10:$CX$1009, ,MATCH($C12,'Input| Projects'!$BA$9:$CX$9,0)),'Calc| Project Costs'!BI$10:BI$1009)/10^3,0)</f>
        <v>0</v>
      </c>
      <c r="G67" s="172">
        <f>IFERROR(SUMPRODUCT(INDEX('Input| Projects'!$BA$10:$CX$1009, ,MATCH($C67,'Input| Projects'!$BA$9:$CX$9,0)),'Calc| Project Costs'!AD$10:AD$1009)/10^3+SUMPRODUCT(INDEX('Input| Projects'!$BA$10:$CX$1009, ,MATCH($C12,'Input| Projects'!$BA$9:$CX$9,0)),'Calc| Project Costs'!BJ$10:BJ$1009)/10^3,0)</f>
        <v>0</v>
      </c>
      <c r="H67" s="172">
        <f>IFERROR(SUMPRODUCT(INDEX('Input| Projects'!$BA$10:$CX$1009, ,MATCH($C67,'Input| Projects'!$BA$9:$CX$9,0)),'Calc| Project Costs'!AE$10:AE$1009)/10^3+SUMPRODUCT(INDEX('Input| Projects'!$BA$10:$CX$1009, ,MATCH($C12,'Input| Projects'!$BA$9:$CX$9,0)),'Calc| Project Costs'!BK$10:BK$1009)/10^3,0)</f>
        <v>0</v>
      </c>
      <c r="I67" s="174">
        <f t="shared" si="9"/>
        <v>0</v>
      </c>
      <c r="J67"/>
      <c r="M67" s="61"/>
      <c r="N67" s="61"/>
    </row>
    <row r="68" spans="2:14" s="7" customFormat="1" x14ac:dyDescent="0.2">
      <c r="B68" s="123">
        <f t="shared" si="10"/>
        <v>6</v>
      </c>
      <c r="C68" s="125" t="str">
        <f t="shared" si="8"/>
        <v>Category 6</v>
      </c>
      <c r="D68" s="172">
        <f>IFERROR(SUMPRODUCT(INDEX('Input| Projects'!$BA$10:$CX$1009, ,MATCH($C68,'Input| Projects'!$BA$9:$CX$9,0)),'Calc| Project Costs'!AA$10:AA$1009)/10^3+SUMPRODUCT(INDEX('Input| Projects'!$BA$10:$CX$1009, ,MATCH($C13,'Input| Projects'!$BA$9:$CX$9,0)),'Calc| Project Costs'!BG$10:BG$1009)/10^3,0)</f>
        <v>0</v>
      </c>
      <c r="E68" s="172">
        <f>IFERROR(SUMPRODUCT(INDEX('Input| Projects'!$BA$10:$CX$1009, ,MATCH($C68,'Input| Projects'!$BA$9:$CX$9,0)),'Calc| Project Costs'!AB$10:AB$1009)/10^3+SUMPRODUCT(INDEX('Input| Projects'!$BA$10:$CX$1009, ,MATCH($C13,'Input| Projects'!$BA$9:$CX$9,0)),'Calc| Project Costs'!BH$10:BH$1009)/10^3,0)</f>
        <v>0</v>
      </c>
      <c r="F68" s="172">
        <f>IFERROR(SUMPRODUCT(INDEX('Input| Projects'!$BA$10:$CX$1009, ,MATCH($C68,'Input| Projects'!$BA$9:$CX$9,0)),'Calc| Project Costs'!AC$10:AC$1009)/10^3+SUMPRODUCT(INDEX('Input| Projects'!$BA$10:$CX$1009, ,MATCH($C13,'Input| Projects'!$BA$9:$CX$9,0)),'Calc| Project Costs'!BI$10:BI$1009)/10^3,0)</f>
        <v>0</v>
      </c>
      <c r="G68" s="172">
        <f>IFERROR(SUMPRODUCT(INDEX('Input| Projects'!$BA$10:$CX$1009, ,MATCH($C68,'Input| Projects'!$BA$9:$CX$9,0)),'Calc| Project Costs'!AD$10:AD$1009)/10^3+SUMPRODUCT(INDEX('Input| Projects'!$BA$10:$CX$1009, ,MATCH($C13,'Input| Projects'!$BA$9:$CX$9,0)),'Calc| Project Costs'!BJ$10:BJ$1009)/10^3,0)</f>
        <v>0</v>
      </c>
      <c r="H68" s="172">
        <f>IFERROR(SUMPRODUCT(INDEX('Input| Projects'!$BA$10:$CX$1009, ,MATCH($C68,'Input| Projects'!$BA$9:$CX$9,0)),'Calc| Project Costs'!AE$10:AE$1009)/10^3+SUMPRODUCT(INDEX('Input| Projects'!$BA$10:$CX$1009, ,MATCH($C13,'Input| Projects'!$BA$9:$CX$9,0)),'Calc| Project Costs'!BK$10:BK$1009)/10^3,0)</f>
        <v>0</v>
      </c>
      <c r="I68" s="174">
        <f t="shared" si="9"/>
        <v>0</v>
      </c>
      <c r="J68"/>
    </row>
    <row r="69" spans="2:14" s="7" customFormat="1" x14ac:dyDescent="0.2">
      <c r="B69" s="123">
        <f t="shared" si="10"/>
        <v>7</v>
      </c>
      <c r="C69" s="125" t="str">
        <f t="shared" si="8"/>
        <v>Category 7</v>
      </c>
      <c r="D69" s="172">
        <f>IFERROR(SUMPRODUCT(INDEX('Input| Projects'!$BA$10:$CX$1009, ,MATCH($C69,'Input| Projects'!$BA$9:$CX$9,0)),'Calc| Project Costs'!AA$10:AA$1009)/10^3+SUMPRODUCT(INDEX('Input| Projects'!$BA$10:$CX$1009, ,MATCH($C14,'Input| Projects'!$BA$9:$CX$9,0)),'Calc| Project Costs'!BG$10:BG$1009)/10^3,0)</f>
        <v>1.7147722157599072</v>
      </c>
      <c r="E69" s="172">
        <f>IFERROR(SUMPRODUCT(INDEX('Input| Projects'!$BA$10:$CX$1009, ,MATCH($C69,'Input| Projects'!$BA$9:$CX$9,0)),'Calc| Project Costs'!AB$10:AB$1009)/10^3+SUMPRODUCT(INDEX('Input| Projects'!$BA$10:$CX$1009, ,MATCH($C14,'Input| Projects'!$BA$9:$CX$9,0)),'Calc| Project Costs'!BH$10:BH$1009)/10^3,0)</f>
        <v>2.7101033257659362</v>
      </c>
      <c r="F69" s="172">
        <f>IFERROR(SUMPRODUCT(INDEX('Input| Projects'!$BA$10:$CX$1009, ,MATCH($C69,'Input| Projects'!$BA$9:$CX$9,0)),'Calc| Project Costs'!AC$10:AC$1009)/10^3+SUMPRODUCT(INDEX('Input| Projects'!$BA$10:$CX$1009, ,MATCH($C14,'Input| Projects'!$BA$9:$CX$9,0)),'Calc| Project Costs'!BI$10:BI$1009)/10^3,0)</f>
        <v>5.9422546874113227</v>
      </c>
      <c r="G69" s="172">
        <f>IFERROR(SUMPRODUCT(INDEX('Input| Projects'!$BA$10:$CX$1009, ,MATCH($C69,'Input| Projects'!$BA$9:$CX$9,0)),'Calc| Project Costs'!AD$10:AD$1009)/10^3+SUMPRODUCT(INDEX('Input| Projects'!$BA$10:$CX$1009, ,MATCH($C14,'Input| Projects'!$BA$9:$CX$9,0)),'Calc| Project Costs'!BJ$10:BJ$1009)/10^3,0)</f>
        <v>5.2684080359498129</v>
      </c>
      <c r="H69" s="172">
        <f>IFERROR(SUMPRODUCT(INDEX('Input| Projects'!$BA$10:$CX$1009, ,MATCH($C69,'Input| Projects'!$BA$9:$CX$9,0)),'Calc| Project Costs'!AE$10:AE$1009)/10^3+SUMPRODUCT(INDEX('Input| Projects'!$BA$10:$CX$1009, ,MATCH($C14,'Input| Projects'!$BA$9:$CX$9,0)),'Calc| Project Costs'!BK$10:BK$1009)/10^3,0)</f>
        <v>0.4534293982368478</v>
      </c>
      <c r="I69" s="174">
        <f t="shared" si="9"/>
        <v>16.088967663123825</v>
      </c>
      <c r="J69"/>
    </row>
    <row r="70" spans="2:14" s="7" customFormat="1" x14ac:dyDescent="0.2">
      <c r="B70" s="123">
        <f t="shared" si="10"/>
        <v>8</v>
      </c>
      <c r="C70" s="125" t="str">
        <f t="shared" si="8"/>
        <v>Category 8</v>
      </c>
      <c r="D70" s="172">
        <f>IFERROR(SUMPRODUCT(INDEX('Input| Projects'!$BA$10:$CX$1009, ,MATCH($C70,'Input| Projects'!$BA$9:$CX$9,0)),'Calc| Project Costs'!AA$10:AA$1009)/10^3+SUMPRODUCT(INDEX('Input| Projects'!$BA$10:$CX$1009, ,MATCH($C15,'Input| Projects'!$BA$9:$CX$9,0)),'Calc| Project Costs'!BG$10:BG$1009)/10^3,0)</f>
        <v>0</v>
      </c>
      <c r="E70" s="172">
        <f>IFERROR(SUMPRODUCT(INDEX('Input| Projects'!$BA$10:$CX$1009, ,MATCH($C70,'Input| Projects'!$BA$9:$CX$9,0)),'Calc| Project Costs'!AB$10:AB$1009)/10^3+SUMPRODUCT(INDEX('Input| Projects'!$BA$10:$CX$1009, ,MATCH($C15,'Input| Projects'!$BA$9:$CX$9,0)),'Calc| Project Costs'!BH$10:BH$1009)/10^3,0)</f>
        <v>0</v>
      </c>
      <c r="F70" s="172">
        <f>IFERROR(SUMPRODUCT(INDEX('Input| Projects'!$BA$10:$CX$1009, ,MATCH($C70,'Input| Projects'!$BA$9:$CX$9,0)),'Calc| Project Costs'!AC$10:AC$1009)/10^3+SUMPRODUCT(INDEX('Input| Projects'!$BA$10:$CX$1009, ,MATCH($C15,'Input| Projects'!$BA$9:$CX$9,0)),'Calc| Project Costs'!BI$10:BI$1009)/10^3,0)</f>
        <v>0</v>
      </c>
      <c r="G70" s="172">
        <f>IFERROR(SUMPRODUCT(INDEX('Input| Projects'!$BA$10:$CX$1009, ,MATCH($C70,'Input| Projects'!$BA$9:$CX$9,0)),'Calc| Project Costs'!AD$10:AD$1009)/10^3+SUMPRODUCT(INDEX('Input| Projects'!$BA$10:$CX$1009, ,MATCH($C15,'Input| Projects'!$BA$9:$CX$9,0)),'Calc| Project Costs'!BJ$10:BJ$1009)/10^3,0)</f>
        <v>0</v>
      </c>
      <c r="H70" s="172">
        <f>IFERROR(SUMPRODUCT(INDEX('Input| Projects'!$BA$10:$CX$1009, ,MATCH($C70,'Input| Projects'!$BA$9:$CX$9,0)),'Calc| Project Costs'!AE$10:AE$1009)/10^3+SUMPRODUCT(INDEX('Input| Projects'!$BA$10:$CX$1009, ,MATCH($C15,'Input| Projects'!$BA$9:$CX$9,0)),'Calc| Project Costs'!BK$10:BK$1009)/10^3,0)</f>
        <v>0</v>
      </c>
      <c r="I70" s="174">
        <f t="shared" si="9"/>
        <v>0</v>
      </c>
      <c r="J70"/>
    </row>
    <row r="71" spans="2:14" s="7" customFormat="1" x14ac:dyDescent="0.2">
      <c r="B71" s="123">
        <f t="shared" si="10"/>
        <v>9</v>
      </c>
      <c r="C71" s="125" t="str">
        <f t="shared" si="8"/>
        <v>Category 10</v>
      </c>
      <c r="D71" s="172">
        <f>IFERROR(SUMPRODUCT(INDEX('Input| Projects'!$BA$10:$CX$1009, ,MATCH($C71,'Input| Projects'!$BA$9:$CX$9,0)),'Calc| Project Costs'!AA$10:AA$1009)/10^3+SUMPRODUCT(INDEX('Input| Projects'!$BA$10:$CX$1009, ,MATCH($C16,'Input| Projects'!$BA$9:$CX$9,0)),'Calc| Project Costs'!BG$10:BG$1009)/10^3,0)</f>
        <v>13.386161701707636</v>
      </c>
      <c r="E71" s="172">
        <f>IFERROR(SUMPRODUCT(INDEX('Input| Projects'!$BA$10:$CX$1009, ,MATCH($C71,'Input| Projects'!$BA$9:$CX$9,0)),'Calc| Project Costs'!AB$10:AB$1009)/10^3+SUMPRODUCT(INDEX('Input| Projects'!$BA$10:$CX$1009, ,MATCH($C16,'Input| Projects'!$BA$9:$CX$9,0)),'Calc| Project Costs'!BH$10:BH$1009)/10^3,0)</f>
        <v>5.7811952036222207</v>
      </c>
      <c r="F71" s="172">
        <f>IFERROR(SUMPRODUCT(INDEX('Input| Projects'!$BA$10:$CX$1009, ,MATCH($C71,'Input| Projects'!$BA$9:$CX$9,0)),'Calc| Project Costs'!AC$10:AC$1009)/10^3+SUMPRODUCT(INDEX('Input| Projects'!$BA$10:$CX$1009, ,MATCH($C16,'Input| Projects'!$BA$9:$CX$9,0)),'Calc| Project Costs'!BI$10:BI$1009)/10^3,0)</f>
        <v>3.4465647263989845</v>
      </c>
      <c r="G71" s="172">
        <f>IFERROR(SUMPRODUCT(INDEX('Input| Projects'!$BA$10:$CX$1009, ,MATCH($C71,'Input| Projects'!$BA$9:$CX$9,0)),'Calc| Project Costs'!AD$10:AD$1009)/10^3+SUMPRODUCT(INDEX('Input| Projects'!$BA$10:$CX$1009, ,MATCH($C16,'Input| Projects'!$BA$9:$CX$9,0)),'Calc| Project Costs'!BJ$10:BJ$1009)/10^3,0)</f>
        <v>4.1028933339343574</v>
      </c>
      <c r="H71" s="172">
        <f>IFERROR(SUMPRODUCT(INDEX('Input| Projects'!$BA$10:$CX$1009, ,MATCH($C71,'Input| Projects'!$BA$9:$CX$9,0)),'Calc| Project Costs'!AE$10:AE$1009)/10^3+SUMPRODUCT(INDEX('Input| Projects'!$BA$10:$CX$1009, ,MATCH($C16,'Input| Projects'!$BA$9:$CX$9,0)),'Calc| Project Costs'!BK$10:BK$1009)/10^3,0)</f>
        <v>12.227507727699015</v>
      </c>
      <c r="I71" s="174">
        <f t="shared" si="9"/>
        <v>38.944322693362217</v>
      </c>
      <c r="J71"/>
    </row>
    <row r="72" spans="2:14" s="7" customFormat="1" x14ac:dyDescent="0.2">
      <c r="B72" s="123">
        <f t="shared" si="10"/>
        <v>10</v>
      </c>
      <c r="C72" s="125" t="str">
        <f t="shared" si="8"/>
        <v/>
      </c>
      <c r="D72" s="172">
        <f>IFERROR(SUMPRODUCT(INDEX('Input| Projects'!$BA$10:$CX$1009, ,MATCH($C72,'Input| Projects'!$BA$9:$CX$9,0)),'Calc| Project Costs'!AA$10:AA$1009)/10^3+SUMPRODUCT(INDEX('Input| Projects'!$BA$10:$CX$1009, ,MATCH($C17,'Input| Projects'!$BA$9:$CX$9,0)),'Calc| Project Costs'!BG$10:BG$1009)/10^3,0)</f>
        <v>0</v>
      </c>
      <c r="E72" s="172">
        <f>IFERROR(SUMPRODUCT(INDEX('Input| Projects'!$BA$10:$CX$1009, ,MATCH($C72,'Input| Projects'!$BA$9:$CX$9,0)),'Calc| Project Costs'!AB$10:AB$1009)/10^3+SUMPRODUCT(INDEX('Input| Projects'!$BA$10:$CX$1009, ,MATCH($C17,'Input| Projects'!$BA$9:$CX$9,0)),'Calc| Project Costs'!BH$10:BH$1009)/10^3,0)</f>
        <v>0</v>
      </c>
      <c r="F72" s="172">
        <f>IFERROR(SUMPRODUCT(INDEX('Input| Projects'!$BA$10:$CX$1009, ,MATCH($C72,'Input| Projects'!$BA$9:$CX$9,0)),'Calc| Project Costs'!AC$10:AC$1009)/10^3+SUMPRODUCT(INDEX('Input| Projects'!$BA$10:$CX$1009, ,MATCH($C17,'Input| Projects'!$BA$9:$CX$9,0)),'Calc| Project Costs'!BI$10:BI$1009)/10^3,0)</f>
        <v>0</v>
      </c>
      <c r="G72" s="172">
        <f>IFERROR(SUMPRODUCT(INDEX('Input| Projects'!$BA$10:$CX$1009, ,MATCH($C72,'Input| Projects'!$BA$9:$CX$9,0)),'Calc| Project Costs'!AD$10:AD$1009)/10^3+SUMPRODUCT(INDEX('Input| Projects'!$BA$10:$CX$1009, ,MATCH($C17,'Input| Projects'!$BA$9:$CX$9,0)),'Calc| Project Costs'!BJ$10:BJ$1009)/10^3,0)</f>
        <v>0</v>
      </c>
      <c r="H72" s="172">
        <f>IFERROR(SUMPRODUCT(INDEX('Input| Projects'!$BA$10:$CX$1009, ,MATCH($C72,'Input| Projects'!$BA$9:$CX$9,0)),'Calc| Project Costs'!AE$10:AE$1009)/10^3+SUMPRODUCT(INDEX('Input| Projects'!$BA$10:$CX$1009, ,MATCH($C17,'Input| Projects'!$BA$9:$CX$9,0)),'Calc| Project Costs'!BK$10:BK$1009)/10^3,0)</f>
        <v>0</v>
      </c>
      <c r="I72" s="174">
        <f t="shared" si="9"/>
        <v>0</v>
      </c>
      <c r="J72"/>
    </row>
    <row r="73" spans="2:14" s="7" customFormat="1" x14ac:dyDescent="0.2">
      <c r="B73" s="123">
        <f t="shared" si="10"/>
        <v>11</v>
      </c>
      <c r="C73" s="125" t="str">
        <f t="shared" si="8"/>
        <v/>
      </c>
      <c r="D73" s="172">
        <f>IFERROR(SUMPRODUCT(INDEX('Input| Projects'!$BA$10:$CX$1009, ,MATCH($C73,'Input| Projects'!$BA$9:$CX$9,0)),'Calc| Project Costs'!AA$10:AA$1009)/10^3+SUMPRODUCT(INDEX('Input| Projects'!$BA$10:$CX$1009, ,MATCH($C18,'Input| Projects'!$BA$9:$CX$9,0)),'Calc| Project Costs'!BG$10:BG$1009)/10^3,0)</f>
        <v>0</v>
      </c>
      <c r="E73" s="172">
        <f>IFERROR(SUMPRODUCT(INDEX('Input| Projects'!$BA$10:$CX$1009, ,MATCH($C73,'Input| Projects'!$BA$9:$CX$9,0)),'Calc| Project Costs'!AB$10:AB$1009)/10^3+SUMPRODUCT(INDEX('Input| Projects'!$BA$10:$CX$1009, ,MATCH($C18,'Input| Projects'!$BA$9:$CX$9,0)),'Calc| Project Costs'!BH$10:BH$1009)/10^3,0)</f>
        <v>0</v>
      </c>
      <c r="F73" s="172">
        <f>IFERROR(SUMPRODUCT(INDEX('Input| Projects'!$BA$10:$CX$1009, ,MATCH($C73,'Input| Projects'!$BA$9:$CX$9,0)),'Calc| Project Costs'!AC$10:AC$1009)/10^3+SUMPRODUCT(INDEX('Input| Projects'!$BA$10:$CX$1009, ,MATCH($C18,'Input| Projects'!$BA$9:$CX$9,0)),'Calc| Project Costs'!BI$10:BI$1009)/10^3,0)</f>
        <v>0</v>
      </c>
      <c r="G73" s="172">
        <f>IFERROR(SUMPRODUCT(INDEX('Input| Projects'!$BA$10:$CX$1009, ,MATCH($C73,'Input| Projects'!$BA$9:$CX$9,0)),'Calc| Project Costs'!AD$10:AD$1009)/10^3+SUMPRODUCT(INDEX('Input| Projects'!$BA$10:$CX$1009, ,MATCH($C18,'Input| Projects'!$BA$9:$CX$9,0)),'Calc| Project Costs'!BJ$10:BJ$1009)/10^3,0)</f>
        <v>0</v>
      </c>
      <c r="H73" s="172">
        <f>IFERROR(SUMPRODUCT(INDEX('Input| Projects'!$BA$10:$CX$1009, ,MATCH($C73,'Input| Projects'!$BA$9:$CX$9,0)),'Calc| Project Costs'!AE$10:AE$1009)/10^3+SUMPRODUCT(INDEX('Input| Projects'!$BA$10:$CX$1009, ,MATCH($C18,'Input| Projects'!$BA$9:$CX$9,0)),'Calc| Project Costs'!BK$10:BK$1009)/10^3,0)</f>
        <v>0</v>
      </c>
      <c r="I73" s="174">
        <f t="shared" si="9"/>
        <v>0</v>
      </c>
      <c r="J73"/>
    </row>
    <row r="74" spans="2:14" s="7" customFormat="1" x14ac:dyDescent="0.2">
      <c r="B74" s="123">
        <f t="shared" si="10"/>
        <v>12</v>
      </c>
      <c r="C74" s="125" t="str">
        <f t="shared" si="8"/>
        <v/>
      </c>
      <c r="D74" s="172">
        <f>IFERROR(SUMPRODUCT(INDEX('Input| Projects'!$BA$10:$CX$1009, ,MATCH($C74,'Input| Projects'!$BA$9:$CX$9,0)),'Calc| Project Costs'!AA$10:AA$1009)/10^3+SUMPRODUCT(INDEX('Input| Projects'!$BA$10:$CX$1009, ,MATCH($C19,'Input| Projects'!$BA$9:$CX$9,0)),'Calc| Project Costs'!BG$10:BG$1009)/10^3,0)</f>
        <v>0</v>
      </c>
      <c r="E74" s="172">
        <f>IFERROR(SUMPRODUCT(INDEX('Input| Projects'!$BA$10:$CX$1009, ,MATCH($C74,'Input| Projects'!$BA$9:$CX$9,0)),'Calc| Project Costs'!AB$10:AB$1009)/10^3+SUMPRODUCT(INDEX('Input| Projects'!$BA$10:$CX$1009, ,MATCH($C19,'Input| Projects'!$BA$9:$CX$9,0)),'Calc| Project Costs'!BH$10:BH$1009)/10^3,0)</f>
        <v>0</v>
      </c>
      <c r="F74" s="172">
        <f>IFERROR(SUMPRODUCT(INDEX('Input| Projects'!$BA$10:$CX$1009, ,MATCH($C74,'Input| Projects'!$BA$9:$CX$9,0)),'Calc| Project Costs'!AC$10:AC$1009)/10^3+SUMPRODUCT(INDEX('Input| Projects'!$BA$10:$CX$1009, ,MATCH($C19,'Input| Projects'!$BA$9:$CX$9,0)),'Calc| Project Costs'!BI$10:BI$1009)/10^3,0)</f>
        <v>0</v>
      </c>
      <c r="G74" s="172">
        <f>IFERROR(SUMPRODUCT(INDEX('Input| Projects'!$BA$10:$CX$1009, ,MATCH($C74,'Input| Projects'!$BA$9:$CX$9,0)),'Calc| Project Costs'!AD$10:AD$1009)/10^3+SUMPRODUCT(INDEX('Input| Projects'!$BA$10:$CX$1009, ,MATCH($C19,'Input| Projects'!$BA$9:$CX$9,0)),'Calc| Project Costs'!BJ$10:BJ$1009)/10^3,0)</f>
        <v>0</v>
      </c>
      <c r="H74" s="172">
        <f>IFERROR(SUMPRODUCT(INDEX('Input| Projects'!$BA$10:$CX$1009, ,MATCH($C74,'Input| Projects'!$BA$9:$CX$9,0)),'Calc| Project Costs'!AE$10:AE$1009)/10^3+SUMPRODUCT(INDEX('Input| Projects'!$BA$10:$CX$1009, ,MATCH($C19,'Input| Projects'!$BA$9:$CX$9,0)),'Calc| Project Costs'!BK$10:BK$1009)/10^3,0)</f>
        <v>0</v>
      </c>
      <c r="I74" s="174">
        <f t="shared" si="9"/>
        <v>0</v>
      </c>
      <c r="J74"/>
    </row>
    <row r="75" spans="2:14" s="7" customFormat="1" x14ac:dyDescent="0.2">
      <c r="B75" s="123">
        <f t="shared" si="10"/>
        <v>13</v>
      </c>
      <c r="C75" s="125" t="str">
        <f t="shared" si="8"/>
        <v/>
      </c>
      <c r="D75" s="172">
        <f>IFERROR(SUMPRODUCT(INDEX('Input| Projects'!$BA$10:$CX$1009, ,MATCH($C75,'Input| Projects'!$BA$9:$CX$9,0)),'Calc| Project Costs'!AA$10:AA$1009)/10^3+SUMPRODUCT(INDEX('Input| Projects'!$BA$10:$CX$1009, ,MATCH($C20,'Input| Projects'!$BA$9:$CX$9,0)),'Calc| Project Costs'!BG$10:BG$1009)/10^3,0)</f>
        <v>0</v>
      </c>
      <c r="E75" s="172">
        <f>IFERROR(SUMPRODUCT(INDEX('Input| Projects'!$BA$10:$CX$1009, ,MATCH($C75,'Input| Projects'!$BA$9:$CX$9,0)),'Calc| Project Costs'!AB$10:AB$1009)/10^3+SUMPRODUCT(INDEX('Input| Projects'!$BA$10:$CX$1009, ,MATCH($C20,'Input| Projects'!$BA$9:$CX$9,0)),'Calc| Project Costs'!BH$10:BH$1009)/10^3,0)</f>
        <v>0</v>
      </c>
      <c r="F75" s="172">
        <f>IFERROR(SUMPRODUCT(INDEX('Input| Projects'!$BA$10:$CX$1009, ,MATCH($C75,'Input| Projects'!$BA$9:$CX$9,0)),'Calc| Project Costs'!AC$10:AC$1009)/10^3+SUMPRODUCT(INDEX('Input| Projects'!$BA$10:$CX$1009, ,MATCH($C20,'Input| Projects'!$BA$9:$CX$9,0)),'Calc| Project Costs'!BI$10:BI$1009)/10^3,0)</f>
        <v>0</v>
      </c>
      <c r="G75" s="172">
        <f>IFERROR(SUMPRODUCT(INDEX('Input| Projects'!$BA$10:$CX$1009, ,MATCH($C75,'Input| Projects'!$BA$9:$CX$9,0)),'Calc| Project Costs'!AD$10:AD$1009)/10^3+SUMPRODUCT(INDEX('Input| Projects'!$BA$10:$CX$1009, ,MATCH($C20,'Input| Projects'!$BA$9:$CX$9,0)),'Calc| Project Costs'!BJ$10:BJ$1009)/10^3,0)</f>
        <v>0</v>
      </c>
      <c r="H75" s="172">
        <f>IFERROR(SUMPRODUCT(INDEX('Input| Projects'!$BA$10:$CX$1009, ,MATCH($C75,'Input| Projects'!$BA$9:$CX$9,0)),'Calc| Project Costs'!AE$10:AE$1009)/10^3+SUMPRODUCT(INDEX('Input| Projects'!$BA$10:$CX$1009, ,MATCH($C20,'Input| Projects'!$BA$9:$CX$9,0)),'Calc| Project Costs'!BK$10:BK$1009)/10^3,0)</f>
        <v>0</v>
      </c>
      <c r="I75" s="174">
        <f t="shared" si="9"/>
        <v>0</v>
      </c>
      <c r="J75"/>
    </row>
    <row r="76" spans="2:14" s="7" customFormat="1" x14ac:dyDescent="0.2">
      <c r="B76" s="123">
        <f t="shared" si="10"/>
        <v>14</v>
      </c>
      <c r="C76" s="125" t="str">
        <f t="shared" si="8"/>
        <v/>
      </c>
      <c r="D76" s="172">
        <f>IFERROR(SUMPRODUCT(INDEX('Input| Projects'!$BA$10:$CX$1009, ,MATCH($C76,'Input| Projects'!$BA$9:$CX$9,0)),'Calc| Project Costs'!AA$10:AA$1009)/10^3+SUMPRODUCT(INDEX('Input| Projects'!$BA$10:$CX$1009, ,MATCH($C21,'Input| Projects'!$BA$9:$CX$9,0)),'Calc| Project Costs'!BG$10:BG$1009)/10^3,0)</f>
        <v>0</v>
      </c>
      <c r="E76" s="172">
        <f>IFERROR(SUMPRODUCT(INDEX('Input| Projects'!$BA$10:$CX$1009, ,MATCH($C76,'Input| Projects'!$BA$9:$CX$9,0)),'Calc| Project Costs'!AB$10:AB$1009)/10^3+SUMPRODUCT(INDEX('Input| Projects'!$BA$10:$CX$1009, ,MATCH($C21,'Input| Projects'!$BA$9:$CX$9,0)),'Calc| Project Costs'!BH$10:BH$1009)/10^3,0)</f>
        <v>0</v>
      </c>
      <c r="F76" s="172">
        <f>IFERROR(SUMPRODUCT(INDEX('Input| Projects'!$BA$10:$CX$1009, ,MATCH($C76,'Input| Projects'!$BA$9:$CX$9,0)),'Calc| Project Costs'!AC$10:AC$1009)/10^3+SUMPRODUCT(INDEX('Input| Projects'!$BA$10:$CX$1009, ,MATCH($C21,'Input| Projects'!$BA$9:$CX$9,0)),'Calc| Project Costs'!BI$10:BI$1009)/10^3,0)</f>
        <v>0</v>
      </c>
      <c r="G76" s="172">
        <f>IFERROR(SUMPRODUCT(INDEX('Input| Projects'!$BA$10:$CX$1009, ,MATCH($C76,'Input| Projects'!$BA$9:$CX$9,0)),'Calc| Project Costs'!AD$10:AD$1009)/10^3+SUMPRODUCT(INDEX('Input| Projects'!$BA$10:$CX$1009, ,MATCH($C21,'Input| Projects'!$BA$9:$CX$9,0)),'Calc| Project Costs'!BJ$10:BJ$1009)/10^3,0)</f>
        <v>0</v>
      </c>
      <c r="H76" s="172">
        <f>IFERROR(SUMPRODUCT(INDEX('Input| Projects'!$BA$10:$CX$1009, ,MATCH($C76,'Input| Projects'!$BA$9:$CX$9,0)),'Calc| Project Costs'!AE$10:AE$1009)/10^3+SUMPRODUCT(INDEX('Input| Projects'!$BA$10:$CX$1009, ,MATCH($C21,'Input| Projects'!$BA$9:$CX$9,0)),'Calc| Project Costs'!BK$10:BK$1009)/10^3,0)</f>
        <v>0</v>
      </c>
      <c r="I76" s="174">
        <f t="shared" si="9"/>
        <v>0</v>
      </c>
      <c r="J76"/>
    </row>
    <row r="77" spans="2:14" s="7" customFormat="1" x14ac:dyDescent="0.2">
      <c r="B77" s="123">
        <f t="shared" si="10"/>
        <v>15</v>
      </c>
      <c r="C77" s="125" t="str">
        <f t="shared" si="8"/>
        <v/>
      </c>
      <c r="D77" s="172">
        <f>IFERROR(SUMPRODUCT(INDEX('Input| Projects'!$BA$10:$CX$1009, ,MATCH($C77,'Input| Projects'!$BA$9:$CX$9,0)),'Calc| Project Costs'!AA$10:AA$1009)/10^3+SUMPRODUCT(INDEX('Input| Projects'!$BA$10:$CX$1009, ,MATCH($C22,'Input| Projects'!$BA$9:$CX$9,0)),'Calc| Project Costs'!BG$10:BG$1009)/10^3,0)</f>
        <v>0</v>
      </c>
      <c r="E77" s="172">
        <f>IFERROR(SUMPRODUCT(INDEX('Input| Projects'!$BA$10:$CX$1009, ,MATCH($C77,'Input| Projects'!$BA$9:$CX$9,0)),'Calc| Project Costs'!AB$10:AB$1009)/10^3+SUMPRODUCT(INDEX('Input| Projects'!$BA$10:$CX$1009, ,MATCH($C22,'Input| Projects'!$BA$9:$CX$9,0)),'Calc| Project Costs'!BH$10:BH$1009)/10^3,0)</f>
        <v>0</v>
      </c>
      <c r="F77" s="172">
        <f>IFERROR(SUMPRODUCT(INDEX('Input| Projects'!$BA$10:$CX$1009, ,MATCH($C77,'Input| Projects'!$BA$9:$CX$9,0)),'Calc| Project Costs'!AC$10:AC$1009)/10^3+SUMPRODUCT(INDEX('Input| Projects'!$BA$10:$CX$1009, ,MATCH($C22,'Input| Projects'!$BA$9:$CX$9,0)),'Calc| Project Costs'!BI$10:BI$1009)/10^3,0)</f>
        <v>0</v>
      </c>
      <c r="G77" s="172">
        <f>IFERROR(SUMPRODUCT(INDEX('Input| Projects'!$BA$10:$CX$1009, ,MATCH($C77,'Input| Projects'!$BA$9:$CX$9,0)),'Calc| Project Costs'!AD$10:AD$1009)/10^3+SUMPRODUCT(INDEX('Input| Projects'!$BA$10:$CX$1009, ,MATCH($C22,'Input| Projects'!$BA$9:$CX$9,0)),'Calc| Project Costs'!BJ$10:BJ$1009)/10^3,0)</f>
        <v>0</v>
      </c>
      <c r="H77" s="172">
        <f>IFERROR(SUMPRODUCT(INDEX('Input| Projects'!$BA$10:$CX$1009, ,MATCH($C77,'Input| Projects'!$BA$9:$CX$9,0)),'Calc| Project Costs'!AE$10:AE$1009)/10^3+SUMPRODUCT(INDEX('Input| Projects'!$BA$10:$CX$1009, ,MATCH($C22,'Input| Projects'!$BA$9:$CX$9,0)),'Calc| Project Costs'!BK$10:BK$1009)/10^3,0)</f>
        <v>0</v>
      </c>
      <c r="I77" s="174">
        <f t="shared" si="9"/>
        <v>0</v>
      </c>
      <c r="J77"/>
    </row>
    <row r="78" spans="2:14" s="7" customFormat="1" x14ac:dyDescent="0.2">
      <c r="B78" s="123">
        <f t="shared" si="10"/>
        <v>16</v>
      </c>
      <c r="C78" s="125" t="str">
        <f t="shared" si="8"/>
        <v/>
      </c>
      <c r="D78" s="172">
        <f>IFERROR(SUMPRODUCT(INDEX('Input| Projects'!$BA$10:$CX$1009, ,MATCH($C78,'Input| Projects'!$BA$9:$CX$9,0)),'Calc| Project Costs'!AA$10:AA$1009)/10^3+SUMPRODUCT(INDEX('Input| Projects'!$BA$10:$CX$1009, ,MATCH($C23,'Input| Projects'!$BA$9:$CX$9,0)),'Calc| Project Costs'!BG$10:BG$1009)/10^3,0)</f>
        <v>0</v>
      </c>
      <c r="E78" s="172">
        <f>IFERROR(SUMPRODUCT(INDEX('Input| Projects'!$BA$10:$CX$1009, ,MATCH($C78,'Input| Projects'!$BA$9:$CX$9,0)),'Calc| Project Costs'!AB$10:AB$1009)/10^3+SUMPRODUCT(INDEX('Input| Projects'!$BA$10:$CX$1009, ,MATCH($C23,'Input| Projects'!$BA$9:$CX$9,0)),'Calc| Project Costs'!BH$10:BH$1009)/10^3,0)</f>
        <v>0</v>
      </c>
      <c r="F78" s="172">
        <f>IFERROR(SUMPRODUCT(INDEX('Input| Projects'!$BA$10:$CX$1009, ,MATCH($C78,'Input| Projects'!$BA$9:$CX$9,0)),'Calc| Project Costs'!AC$10:AC$1009)/10^3+SUMPRODUCT(INDEX('Input| Projects'!$BA$10:$CX$1009, ,MATCH($C23,'Input| Projects'!$BA$9:$CX$9,0)),'Calc| Project Costs'!BI$10:BI$1009)/10^3,0)</f>
        <v>0</v>
      </c>
      <c r="G78" s="172">
        <f>IFERROR(SUMPRODUCT(INDEX('Input| Projects'!$BA$10:$CX$1009, ,MATCH($C78,'Input| Projects'!$BA$9:$CX$9,0)),'Calc| Project Costs'!AD$10:AD$1009)/10^3+SUMPRODUCT(INDEX('Input| Projects'!$BA$10:$CX$1009, ,MATCH($C23,'Input| Projects'!$BA$9:$CX$9,0)),'Calc| Project Costs'!BJ$10:BJ$1009)/10^3,0)</f>
        <v>0</v>
      </c>
      <c r="H78" s="172">
        <f>IFERROR(SUMPRODUCT(INDEX('Input| Projects'!$BA$10:$CX$1009, ,MATCH($C78,'Input| Projects'!$BA$9:$CX$9,0)),'Calc| Project Costs'!AE$10:AE$1009)/10^3+SUMPRODUCT(INDEX('Input| Projects'!$BA$10:$CX$1009, ,MATCH($C23,'Input| Projects'!$BA$9:$CX$9,0)),'Calc| Project Costs'!BK$10:BK$1009)/10^3,0)</f>
        <v>0</v>
      </c>
      <c r="I78" s="174">
        <f t="shared" si="9"/>
        <v>0</v>
      </c>
      <c r="J78"/>
    </row>
    <row r="79" spans="2:14" s="7" customFormat="1" x14ac:dyDescent="0.2">
      <c r="B79" s="123">
        <f t="shared" si="10"/>
        <v>17</v>
      </c>
      <c r="C79" s="125" t="str">
        <f t="shared" si="8"/>
        <v/>
      </c>
      <c r="D79" s="172">
        <f>IFERROR(SUMPRODUCT(INDEX('Input| Projects'!$BA$10:$CX$1009, ,MATCH($C79,'Input| Projects'!$BA$9:$CX$9,0)),'Calc| Project Costs'!AA$10:AA$1009)/10^3+SUMPRODUCT(INDEX('Input| Projects'!$BA$10:$CX$1009, ,MATCH($C24,'Input| Projects'!$BA$9:$CX$9,0)),'Calc| Project Costs'!BG$10:BG$1009)/10^3,0)</f>
        <v>0</v>
      </c>
      <c r="E79" s="172">
        <f>IFERROR(SUMPRODUCT(INDEX('Input| Projects'!$BA$10:$CX$1009, ,MATCH($C79,'Input| Projects'!$BA$9:$CX$9,0)),'Calc| Project Costs'!AB$10:AB$1009)/10^3+SUMPRODUCT(INDEX('Input| Projects'!$BA$10:$CX$1009, ,MATCH($C24,'Input| Projects'!$BA$9:$CX$9,0)),'Calc| Project Costs'!BH$10:BH$1009)/10^3,0)</f>
        <v>0</v>
      </c>
      <c r="F79" s="172">
        <f>IFERROR(SUMPRODUCT(INDEX('Input| Projects'!$BA$10:$CX$1009, ,MATCH($C79,'Input| Projects'!$BA$9:$CX$9,0)),'Calc| Project Costs'!AC$10:AC$1009)/10^3+SUMPRODUCT(INDEX('Input| Projects'!$BA$10:$CX$1009, ,MATCH($C24,'Input| Projects'!$BA$9:$CX$9,0)),'Calc| Project Costs'!BI$10:BI$1009)/10^3,0)</f>
        <v>0</v>
      </c>
      <c r="G79" s="172">
        <f>IFERROR(SUMPRODUCT(INDEX('Input| Projects'!$BA$10:$CX$1009, ,MATCH($C79,'Input| Projects'!$BA$9:$CX$9,0)),'Calc| Project Costs'!AD$10:AD$1009)/10^3+SUMPRODUCT(INDEX('Input| Projects'!$BA$10:$CX$1009, ,MATCH($C24,'Input| Projects'!$BA$9:$CX$9,0)),'Calc| Project Costs'!BJ$10:BJ$1009)/10^3,0)</f>
        <v>0</v>
      </c>
      <c r="H79" s="172">
        <f>IFERROR(SUMPRODUCT(INDEX('Input| Projects'!$BA$10:$CX$1009, ,MATCH($C79,'Input| Projects'!$BA$9:$CX$9,0)),'Calc| Project Costs'!AE$10:AE$1009)/10^3+SUMPRODUCT(INDEX('Input| Projects'!$BA$10:$CX$1009, ,MATCH($C24,'Input| Projects'!$BA$9:$CX$9,0)),'Calc| Project Costs'!BK$10:BK$1009)/10^3,0)</f>
        <v>0</v>
      </c>
      <c r="I79" s="174">
        <f t="shared" si="9"/>
        <v>0</v>
      </c>
      <c r="J79"/>
    </row>
    <row r="80" spans="2:14" s="7" customFormat="1" x14ac:dyDescent="0.2">
      <c r="B80" s="123">
        <f t="shared" si="10"/>
        <v>18</v>
      </c>
      <c r="C80" s="125" t="str">
        <f t="shared" si="8"/>
        <v/>
      </c>
      <c r="D80" s="172">
        <f>IFERROR(SUMPRODUCT(INDEX('Input| Projects'!$BA$10:$CX$1009, ,MATCH($C80,'Input| Projects'!$BA$9:$CX$9,0)),'Calc| Project Costs'!AA$10:AA$1009)/10^3+SUMPRODUCT(INDEX('Input| Projects'!$BA$10:$CX$1009, ,MATCH($C25,'Input| Projects'!$BA$9:$CX$9,0)),'Calc| Project Costs'!BG$10:BG$1009)/10^3,0)</f>
        <v>0</v>
      </c>
      <c r="E80" s="172">
        <f>IFERROR(SUMPRODUCT(INDEX('Input| Projects'!$BA$10:$CX$1009, ,MATCH($C80,'Input| Projects'!$BA$9:$CX$9,0)),'Calc| Project Costs'!AB$10:AB$1009)/10^3+SUMPRODUCT(INDEX('Input| Projects'!$BA$10:$CX$1009, ,MATCH($C25,'Input| Projects'!$BA$9:$CX$9,0)),'Calc| Project Costs'!BH$10:BH$1009)/10^3,0)</f>
        <v>0</v>
      </c>
      <c r="F80" s="172">
        <f>IFERROR(SUMPRODUCT(INDEX('Input| Projects'!$BA$10:$CX$1009, ,MATCH($C80,'Input| Projects'!$BA$9:$CX$9,0)),'Calc| Project Costs'!AC$10:AC$1009)/10^3+SUMPRODUCT(INDEX('Input| Projects'!$BA$10:$CX$1009, ,MATCH($C25,'Input| Projects'!$BA$9:$CX$9,0)),'Calc| Project Costs'!BI$10:BI$1009)/10^3,0)</f>
        <v>0</v>
      </c>
      <c r="G80" s="172">
        <f>IFERROR(SUMPRODUCT(INDEX('Input| Projects'!$BA$10:$CX$1009, ,MATCH($C80,'Input| Projects'!$BA$9:$CX$9,0)),'Calc| Project Costs'!AD$10:AD$1009)/10^3+SUMPRODUCT(INDEX('Input| Projects'!$BA$10:$CX$1009, ,MATCH($C25,'Input| Projects'!$BA$9:$CX$9,0)),'Calc| Project Costs'!BJ$10:BJ$1009)/10^3,0)</f>
        <v>0</v>
      </c>
      <c r="H80" s="172">
        <f>IFERROR(SUMPRODUCT(INDEX('Input| Projects'!$BA$10:$CX$1009, ,MATCH($C80,'Input| Projects'!$BA$9:$CX$9,0)),'Calc| Project Costs'!AE$10:AE$1009)/10^3+SUMPRODUCT(INDEX('Input| Projects'!$BA$10:$CX$1009, ,MATCH($C25,'Input| Projects'!$BA$9:$CX$9,0)),'Calc| Project Costs'!BK$10:BK$1009)/10^3,0)</f>
        <v>0</v>
      </c>
      <c r="I80" s="174">
        <f t="shared" si="9"/>
        <v>0</v>
      </c>
      <c r="J80"/>
    </row>
    <row r="81" spans="2:10" s="7" customFormat="1" x14ac:dyDescent="0.2">
      <c r="B81" s="123">
        <f t="shared" si="10"/>
        <v>19</v>
      </c>
      <c r="C81" s="125" t="str">
        <f t="shared" si="8"/>
        <v/>
      </c>
      <c r="D81" s="172">
        <f>IFERROR(SUMPRODUCT(INDEX('Input| Projects'!$BA$10:$CX$1009, ,MATCH($C81,'Input| Projects'!$BA$9:$CX$9,0)),'Calc| Project Costs'!AA$10:AA$1009)/10^3+SUMPRODUCT(INDEX('Input| Projects'!$BA$10:$CX$1009, ,MATCH($C26,'Input| Projects'!$BA$9:$CX$9,0)),'Calc| Project Costs'!BG$10:BG$1009)/10^3,0)</f>
        <v>0</v>
      </c>
      <c r="E81" s="172">
        <f>IFERROR(SUMPRODUCT(INDEX('Input| Projects'!$BA$10:$CX$1009, ,MATCH($C81,'Input| Projects'!$BA$9:$CX$9,0)),'Calc| Project Costs'!AB$10:AB$1009)/10^3+SUMPRODUCT(INDEX('Input| Projects'!$BA$10:$CX$1009, ,MATCH($C26,'Input| Projects'!$BA$9:$CX$9,0)),'Calc| Project Costs'!BH$10:BH$1009)/10^3,0)</f>
        <v>0</v>
      </c>
      <c r="F81" s="172">
        <f>IFERROR(SUMPRODUCT(INDEX('Input| Projects'!$BA$10:$CX$1009, ,MATCH($C81,'Input| Projects'!$BA$9:$CX$9,0)),'Calc| Project Costs'!AC$10:AC$1009)/10^3+SUMPRODUCT(INDEX('Input| Projects'!$BA$10:$CX$1009, ,MATCH($C26,'Input| Projects'!$BA$9:$CX$9,0)),'Calc| Project Costs'!BI$10:BI$1009)/10^3,0)</f>
        <v>0</v>
      </c>
      <c r="G81" s="172">
        <f>IFERROR(SUMPRODUCT(INDEX('Input| Projects'!$BA$10:$CX$1009, ,MATCH($C81,'Input| Projects'!$BA$9:$CX$9,0)),'Calc| Project Costs'!AD$10:AD$1009)/10^3+SUMPRODUCT(INDEX('Input| Projects'!$BA$10:$CX$1009, ,MATCH($C26,'Input| Projects'!$BA$9:$CX$9,0)),'Calc| Project Costs'!BJ$10:BJ$1009)/10^3,0)</f>
        <v>0</v>
      </c>
      <c r="H81" s="172">
        <f>IFERROR(SUMPRODUCT(INDEX('Input| Projects'!$BA$10:$CX$1009, ,MATCH($C81,'Input| Projects'!$BA$9:$CX$9,0)),'Calc| Project Costs'!AE$10:AE$1009)/10^3+SUMPRODUCT(INDEX('Input| Projects'!$BA$10:$CX$1009, ,MATCH($C26,'Input| Projects'!$BA$9:$CX$9,0)),'Calc| Project Costs'!BK$10:BK$1009)/10^3,0)</f>
        <v>0</v>
      </c>
      <c r="I81" s="174">
        <f t="shared" si="9"/>
        <v>0</v>
      </c>
      <c r="J81"/>
    </row>
    <row r="82" spans="2:10" s="7" customFormat="1" x14ac:dyDescent="0.2">
      <c r="B82" s="123">
        <f t="shared" si="10"/>
        <v>20</v>
      </c>
      <c r="C82" s="125" t="str">
        <f t="shared" si="8"/>
        <v/>
      </c>
      <c r="D82" s="172">
        <f>IFERROR(SUMPRODUCT(INDEX('Input| Projects'!$BA$10:$CX$1009, ,MATCH($C82,'Input| Projects'!$BA$9:$CX$9,0)),'Calc| Project Costs'!AA$10:AA$1009)/10^3+SUMPRODUCT(INDEX('Input| Projects'!$BA$10:$CX$1009, ,MATCH($C27,'Input| Projects'!$BA$9:$CX$9,0)),'Calc| Project Costs'!BG$10:BG$1009)/10^3,0)</f>
        <v>0</v>
      </c>
      <c r="E82" s="172">
        <f>IFERROR(SUMPRODUCT(INDEX('Input| Projects'!$BA$10:$CX$1009, ,MATCH($C82,'Input| Projects'!$BA$9:$CX$9,0)),'Calc| Project Costs'!AB$10:AB$1009)/10^3+SUMPRODUCT(INDEX('Input| Projects'!$BA$10:$CX$1009, ,MATCH($C27,'Input| Projects'!$BA$9:$CX$9,0)),'Calc| Project Costs'!BH$10:BH$1009)/10^3,0)</f>
        <v>0</v>
      </c>
      <c r="F82" s="172">
        <f>IFERROR(SUMPRODUCT(INDEX('Input| Projects'!$BA$10:$CX$1009, ,MATCH($C82,'Input| Projects'!$BA$9:$CX$9,0)),'Calc| Project Costs'!AC$10:AC$1009)/10^3+SUMPRODUCT(INDEX('Input| Projects'!$BA$10:$CX$1009, ,MATCH($C27,'Input| Projects'!$BA$9:$CX$9,0)),'Calc| Project Costs'!BI$10:BI$1009)/10^3,0)</f>
        <v>0</v>
      </c>
      <c r="G82" s="172">
        <f>IFERROR(SUMPRODUCT(INDEX('Input| Projects'!$BA$10:$CX$1009, ,MATCH($C82,'Input| Projects'!$BA$9:$CX$9,0)),'Calc| Project Costs'!AD$10:AD$1009)/10^3+SUMPRODUCT(INDEX('Input| Projects'!$BA$10:$CX$1009, ,MATCH($C27,'Input| Projects'!$BA$9:$CX$9,0)),'Calc| Project Costs'!BJ$10:BJ$1009)/10^3,0)</f>
        <v>0</v>
      </c>
      <c r="H82" s="172">
        <f>IFERROR(SUMPRODUCT(INDEX('Input| Projects'!$BA$10:$CX$1009, ,MATCH($C82,'Input| Projects'!$BA$9:$CX$9,0)),'Calc| Project Costs'!AE$10:AE$1009)/10^3+SUMPRODUCT(INDEX('Input| Projects'!$BA$10:$CX$1009, ,MATCH($C27,'Input| Projects'!$BA$9:$CX$9,0)),'Calc| Project Costs'!BK$10:BK$1009)/10^3,0)</f>
        <v>0</v>
      </c>
      <c r="I82" s="174">
        <f t="shared" si="9"/>
        <v>0</v>
      </c>
      <c r="J82"/>
    </row>
    <row r="83" spans="2:10" s="7" customFormat="1" outlineLevel="1" x14ac:dyDescent="0.2">
      <c r="B83" s="123">
        <f t="shared" si="10"/>
        <v>21</v>
      </c>
      <c r="C83" s="125" t="str">
        <f t="shared" si="8"/>
        <v/>
      </c>
      <c r="D83" s="172">
        <f>IFERROR(SUMPRODUCT(INDEX('Input| Projects'!$BA$10:$CX$1009, ,MATCH($C83,'Input| Projects'!$BA$9:$CX$9,0)),'Calc| Project Costs'!AA$10:AA$1009)/10^3+SUMPRODUCT(INDEX('Input| Projects'!$BA$10:$CX$1009, ,MATCH($C28,'Input| Projects'!$BA$9:$CX$9,0)),'Calc| Project Costs'!BG$10:BG$1009)/10^3,0)</f>
        <v>0</v>
      </c>
      <c r="E83" s="172">
        <f>IFERROR(SUMPRODUCT(INDEX('Input| Projects'!$BA$10:$CX$1009, ,MATCH($C83,'Input| Projects'!$BA$9:$CX$9,0)),'Calc| Project Costs'!AB$10:AB$1009)/10^3+SUMPRODUCT(INDEX('Input| Projects'!$BA$10:$CX$1009, ,MATCH($C28,'Input| Projects'!$BA$9:$CX$9,0)),'Calc| Project Costs'!BH$10:BH$1009)/10^3,0)</f>
        <v>0</v>
      </c>
      <c r="F83" s="172">
        <f>IFERROR(SUMPRODUCT(INDEX('Input| Projects'!$BA$10:$CX$1009, ,MATCH($C83,'Input| Projects'!$BA$9:$CX$9,0)),'Calc| Project Costs'!AC$10:AC$1009)/10^3+SUMPRODUCT(INDEX('Input| Projects'!$BA$10:$CX$1009, ,MATCH($C28,'Input| Projects'!$BA$9:$CX$9,0)),'Calc| Project Costs'!BI$10:BI$1009)/10^3,0)</f>
        <v>0</v>
      </c>
      <c r="G83" s="172">
        <f>IFERROR(SUMPRODUCT(INDEX('Input| Projects'!$BA$10:$CX$1009, ,MATCH($C83,'Input| Projects'!$BA$9:$CX$9,0)),'Calc| Project Costs'!AD$10:AD$1009)/10^3+SUMPRODUCT(INDEX('Input| Projects'!$BA$10:$CX$1009, ,MATCH($C28,'Input| Projects'!$BA$9:$CX$9,0)),'Calc| Project Costs'!BJ$10:BJ$1009)/10^3,0)</f>
        <v>0</v>
      </c>
      <c r="H83" s="172">
        <f>IFERROR(SUMPRODUCT(INDEX('Input| Projects'!$BA$10:$CX$1009, ,MATCH($C83,'Input| Projects'!$BA$9:$CX$9,0)),'Calc| Project Costs'!AE$10:AE$1009)/10^3+SUMPRODUCT(INDEX('Input| Projects'!$BA$10:$CX$1009, ,MATCH($C28,'Input| Projects'!$BA$9:$CX$9,0)),'Calc| Project Costs'!BK$10:BK$1009)/10^3,0)</f>
        <v>0</v>
      </c>
      <c r="I83" s="174">
        <f t="shared" si="9"/>
        <v>0</v>
      </c>
      <c r="J83"/>
    </row>
    <row r="84" spans="2:10" s="7" customFormat="1" outlineLevel="1" x14ac:dyDescent="0.2">
      <c r="B84" s="123">
        <f t="shared" si="10"/>
        <v>22</v>
      </c>
      <c r="C84" s="125" t="str">
        <f t="shared" si="8"/>
        <v/>
      </c>
      <c r="D84" s="172">
        <f>IFERROR(SUMPRODUCT(INDEX('Input| Projects'!$BA$10:$CX$1009, ,MATCH($C84,'Input| Projects'!$BA$9:$CX$9,0)),'Calc| Project Costs'!AA$10:AA$1009)/10^3+SUMPRODUCT(INDEX('Input| Projects'!$BA$10:$CX$1009, ,MATCH($C29,'Input| Projects'!$BA$9:$CX$9,0)),'Calc| Project Costs'!BG$10:BG$1009)/10^3,0)</f>
        <v>0</v>
      </c>
      <c r="E84" s="172">
        <f>IFERROR(SUMPRODUCT(INDEX('Input| Projects'!$BA$10:$CX$1009, ,MATCH($C84,'Input| Projects'!$BA$9:$CX$9,0)),'Calc| Project Costs'!AB$10:AB$1009)/10^3+SUMPRODUCT(INDEX('Input| Projects'!$BA$10:$CX$1009, ,MATCH($C29,'Input| Projects'!$BA$9:$CX$9,0)),'Calc| Project Costs'!BH$10:BH$1009)/10^3,0)</f>
        <v>0</v>
      </c>
      <c r="F84" s="172">
        <f>IFERROR(SUMPRODUCT(INDEX('Input| Projects'!$BA$10:$CX$1009, ,MATCH($C84,'Input| Projects'!$BA$9:$CX$9,0)),'Calc| Project Costs'!AC$10:AC$1009)/10^3+SUMPRODUCT(INDEX('Input| Projects'!$BA$10:$CX$1009, ,MATCH($C29,'Input| Projects'!$BA$9:$CX$9,0)),'Calc| Project Costs'!BI$10:BI$1009)/10^3,0)</f>
        <v>0</v>
      </c>
      <c r="G84" s="172">
        <f>IFERROR(SUMPRODUCT(INDEX('Input| Projects'!$BA$10:$CX$1009, ,MATCH($C84,'Input| Projects'!$BA$9:$CX$9,0)),'Calc| Project Costs'!AD$10:AD$1009)/10^3+SUMPRODUCT(INDEX('Input| Projects'!$BA$10:$CX$1009, ,MATCH($C29,'Input| Projects'!$BA$9:$CX$9,0)),'Calc| Project Costs'!BJ$10:BJ$1009)/10^3,0)</f>
        <v>0</v>
      </c>
      <c r="H84" s="172">
        <f>IFERROR(SUMPRODUCT(INDEX('Input| Projects'!$BA$10:$CX$1009, ,MATCH($C84,'Input| Projects'!$BA$9:$CX$9,0)),'Calc| Project Costs'!AE$10:AE$1009)/10^3+SUMPRODUCT(INDEX('Input| Projects'!$BA$10:$CX$1009, ,MATCH($C29,'Input| Projects'!$BA$9:$CX$9,0)),'Calc| Project Costs'!BK$10:BK$1009)/10^3,0)</f>
        <v>0</v>
      </c>
      <c r="I84" s="174">
        <f t="shared" si="9"/>
        <v>0</v>
      </c>
      <c r="J84"/>
    </row>
    <row r="85" spans="2:10" s="7" customFormat="1" outlineLevel="1" x14ac:dyDescent="0.2">
      <c r="B85" s="123">
        <f t="shared" si="10"/>
        <v>23</v>
      </c>
      <c r="C85" s="125" t="str">
        <f t="shared" si="8"/>
        <v/>
      </c>
      <c r="D85" s="172">
        <f>IFERROR(SUMPRODUCT(INDEX('Input| Projects'!$BA$10:$CX$1009, ,MATCH($C85,'Input| Projects'!$BA$9:$CX$9,0)),'Calc| Project Costs'!AA$10:AA$1009)/10^3+SUMPRODUCT(INDEX('Input| Projects'!$BA$10:$CX$1009, ,MATCH($C30,'Input| Projects'!$BA$9:$CX$9,0)),'Calc| Project Costs'!BG$10:BG$1009)/10^3,0)</f>
        <v>0</v>
      </c>
      <c r="E85" s="172">
        <f>IFERROR(SUMPRODUCT(INDEX('Input| Projects'!$BA$10:$CX$1009, ,MATCH($C85,'Input| Projects'!$BA$9:$CX$9,0)),'Calc| Project Costs'!AB$10:AB$1009)/10^3+SUMPRODUCT(INDEX('Input| Projects'!$BA$10:$CX$1009, ,MATCH($C30,'Input| Projects'!$BA$9:$CX$9,0)),'Calc| Project Costs'!BH$10:BH$1009)/10^3,0)</f>
        <v>0</v>
      </c>
      <c r="F85" s="172">
        <f>IFERROR(SUMPRODUCT(INDEX('Input| Projects'!$BA$10:$CX$1009, ,MATCH($C85,'Input| Projects'!$BA$9:$CX$9,0)),'Calc| Project Costs'!AC$10:AC$1009)/10^3+SUMPRODUCT(INDEX('Input| Projects'!$BA$10:$CX$1009, ,MATCH($C30,'Input| Projects'!$BA$9:$CX$9,0)),'Calc| Project Costs'!BI$10:BI$1009)/10^3,0)</f>
        <v>0</v>
      </c>
      <c r="G85" s="172">
        <f>IFERROR(SUMPRODUCT(INDEX('Input| Projects'!$BA$10:$CX$1009, ,MATCH($C85,'Input| Projects'!$BA$9:$CX$9,0)),'Calc| Project Costs'!AD$10:AD$1009)/10^3+SUMPRODUCT(INDEX('Input| Projects'!$BA$10:$CX$1009, ,MATCH($C30,'Input| Projects'!$BA$9:$CX$9,0)),'Calc| Project Costs'!BJ$10:BJ$1009)/10^3,0)</f>
        <v>0</v>
      </c>
      <c r="H85" s="172">
        <f>IFERROR(SUMPRODUCT(INDEX('Input| Projects'!$BA$10:$CX$1009, ,MATCH($C85,'Input| Projects'!$BA$9:$CX$9,0)),'Calc| Project Costs'!AE$10:AE$1009)/10^3+SUMPRODUCT(INDEX('Input| Projects'!$BA$10:$CX$1009, ,MATCH($C30,'Input| Projects'!$BA$9:$CX$9,0)),'Calc| Project Costs'!BK$10:BK$1009)/10^3,0)</f>
        <v>0</v>
      </c>
      <c r="I85" s="174">
        <f t="shared" si="9"/>
        <v>0</v>
      </c>
      <c r="J85"/>
    </row>
    <row r="86" spans="2:10" s="7" customFormat="1" outlineLevel="1" x14ac:dyDescent="0.2">
      <c r="B86" s="123">
        <f t="shared" si="10"/>
        <v>24</v>
      </c>
      <c r="C86" s="125" t="str">
        <f t="shared" si="8"/>
        <v/>
      </c>
      <c r="D86" s="172">
        <f>IFERROR(SUMPRODUCT(INDEX('Input| Projects'!$BA$10:$CX$1009, ,MATCH($C86,'Input| Projects'!$BA$9:$CX$9,0)),'Calc| Project Costs'!AA$10:AA$1009)/10^3+SUMPRODUCT(INDEX('Input| Projects'!$BA$10:$CX$1009, ,MATCH($C31,'Input| Projects'!$BA$9:$CX$9,0)),'Calc| Project Costs'!BG$10:BG$1009)/10^3,0)</f>
        <v>0</v>
      </c>
      <c r="E86" s="172">
        <f>IFERROR(SUMPRODUCT(INDEX('Input| Projects'!$BA$10:$CX$1009, ,MATCH($C86,'Input| Projects'!$BA$9:$CX$9,0)),'Calc| Project Costs'!AB$10:AB$1009)/10^3+SUMPRODUCT(INDEX('Input| Projects'!$BA$10:$CX$1009, ,MATCH($C31,'Input| Projects'!$BA$9:$CX$9,0)),'Calc| Project Costs'!BH$10:BH$1009)/10^3,0)</f>
        <v>0</v>
      </c>
      <c r="F86" s="172">
        <f>IFERROR(SUMPRODUCT(INDEX('Input| Projects'!$BA$10:$CX$1009, ,MATCH($C86,'Input| Projects'!$BA$9:$CX$9,0)),'Calc| Project Costs'!AC$10:AC$1009)/10^3+SUMPRODUCT(INDEX('Input| Projects'!$BA$10:$CX$1009, ,MATCH($C31,'Input| Projects'!$BA$9:$CX$9,0)),'Calc| Project Costs'!BI$10:BI$1009)/10^3,0)</f>
        <v>0</v>
      </c>
      <c r="G86" s="172">
        <f>IFERROR(SUMPRODUCT(INDEX('Input| Projects'!$BA$10:$CX$1009, ,MATCH($C86,'Input| Projects'!$BA$9:$CX$9,0)),'Calc| Project Costs'!AD$10:AD$1009)/10^3+SUMPRODUCT(INDEX('Input| Projects'!$BA$10:$CX$1009, ,MATCH($C31,'Input| Projects'!$BA$9:$CX$9,0)),'Calc| Project Costs'!BJ$10:BJ$1009)/10^3,0)</f>
        <v>0</v>
      </c>
      <c r="H86" s="172">
        <f>IFERROR(SUMPRODUCT(INDEX('Input| Projects'!$BA$10:$CX$1009, ,MATCH($C86,'Input| Projects'!$BA$9:$CX$9,0)),'Calc| Project Costs'!AE$10:AE$1009)/10^3+SUMPRODUCT(INDEX('Input| Projects'!$BA$10:$CX$1009, ,MATCH($C31,'Input| Projects'!$BA$9:$CX$9,0)),'Calc| Project Costs'!BK$10:BK$1009)/10^3,0)</f>
        <v>0</v>
      </c>
      <c r="I86" s="174">
        <f t="shared" si="9"/>
        <v>0</v>
      </c>
      <c r="J86"/>
    </row>
    <row r="87" spans="2:10" s="7" customFormat="1" outlineLevel="1" x14ac:dyDescent="0.2">
      <c r="B87" s="123">
        <f t="shared" si="10"/>
        <v>25</v>
      </c>
      <c r="C87" s="125" t="str">
        <f t="shared" si="8"/>
        <v/>
      </c>
      <c r="D87" s="172">
        <f>IFERROR(SUMPRODUCT(INDEX('Input| Projects'!$BA$10:$CX$1009, ,MATCH($C87,'Input| Projects'!$BA$9:$CX$9,0)),'Calc| Project Costs'!AA$10:AA$1009)/10^3+SUMPRODUCT(INDEX('Input| Projects'!$BA$10:$CX$1009, ,MATCH($C32,'Input| Projects'!$BA$9:$CX$9,0)),'Calc| Project Costs'!BG$10:BG$1009)/10^3,0)</f>
        <v>0</v>
      </c>
      <c r="E87" s="172">
        <f>IFERROR(SUMPRODUCT(INDEX('Input| Projects'!$BA$10:$CX$1009, ,MATCH($C87,'Input| Projects'!$BA$9:$CX$9,0)),'Calc| Project Costs'!AB$10:AB$1009)/10^3+SUMPRODUCT(INDEX('Input| Projects'!$BA$10:$CX$1009, ,MATCH($C32,'Input| Projects'!$BA$9:$CX$9,0)),'Calc| Project Costs'!BH$10:BH$1009)/10^3,0)</f>
        <v>0</v>
      </c>
      <c r="F87" s="172">
        <f>IFERROR(SUMPRODUCT(INDEX('Input| Projects'!$BA$10:$CX$1009, ,MATCH($C87,'Input| Projects'!$BA$9:$CX$9,0)),'Calc| Project Costs'!AC$10:AC$1009)/10^3+SUMPRODUCT(INDEX('Input| Projects'!$BA$10:$CX$1009, ,MATCH($C32,'Input| Projects'!$BA$9:$CX$9,0)),'Calc| Project Costs'!BI$10:BI$1009)/10^3,0)</f>
        <v>0</v>
      </c>
      <c r="G87" s="172">
        <f>IFERROR(SUMPRODUCT(INDEX('Input| Projects'!$BA$10:$CX$1009, ,MATCH($C87,'Input| Projects'!$BA$9:$CX$9,0)),'Calc| Project Costs'!AD$10:AD$1009)/10^3+SUMPRODUCT(INDEX('Input| Projects'!$BA$10:$CX$1009, ,MATCH($C32,'Input| Projects'!$BA$9:$CX$9,0)),'Calc| Project Costs'!BJ$10:BJ$1009)/10^3,0)</f>
        <v>0</v>
      </c>
      <c r="H87" s="172">
        <f>IFERROR(SUMPRODUCT(INDEX('Input| Projects'!$BA$10:$CX$1009, ,MATCH($C87,'Input| Projects'!$BA$9:$CX$9,0)),'Calc| Project Costs'!AE$10:AE$1009)/10^3+SUMPRODUCT(INDEX('Input| Projects'!$BA$10:$CX$1009, ,MATCH($C32,'Input| Projects'!$BA$9:$CX$9,0)),'Calc| Project Costs'!BK$10:BK$1009)/10^3,0)</f>
        <v>0</v>
      </c>
      <c r="I87" s="174">
        <f t="shared" si="9"/>
        <v>0</v>
      </c>
      <c r="J87"/>
    </row>
    <row r="88" spans="2:10" s="7" customFormat="1" outlineLevel="1" x14ac:dyDescent="0.2">
      <c r="B88" s="123">
        <f t="shared" si="10"/>
        <v>26</v>
      </c>
      <c r="C88" s="125" t="str">
        <f t="shared" si="8"/>
        <v/>
      </c>
      <c r="D88" s="172">
        <f>IFERROR(SUMPRODUCT(INDEX('Input| Projects'!$BA$10:$CX$1009, ,MATCH($C88,'Input| Projects'!$BA$9:$CX$9,0)),'Calc| Project Costs'!AA$10:AA$1009)/10^3+SUMPRODUCT(INDEX('Input| Projects'!$BA$10:$CX$1009, ,MATCH($C33,'Input| Projects'!$BA$9:$CX$9,0)),'Calc| Project Costs'!BG$10:BG$1009)/10^3,0)</f>
        <v>0</v>
      </c>
      <c r="E88" s="172">
        <f>IFERROR(SUMPRODUCT(INDEX('Input| Projects'!$BA$10:$CX$1009, ,MATCH($C88,'Input| Projects'!$BA$9:$CX$9,0)),'Calc| Project Costs'!AB$10:AB$1009)/10^3+SUMPRODUCT(INDEX('Input| Projects'!$BA$10:$CX$1009, ,MATCH($C33,'Input| Projects'!$BA$9:$CX$9,0)),'Calc| Project Costs'!BH$10:BH$1009)/10^3,0)</f>
        <v>0</v>
      </c>
      <c r="F88" s="172">
        <f>IFERROR(SUMPRODUCT(INDEX('Input| Projects'!$BA$10:$CX$1009, ,MATCH($C88,'Input| Projects'!$BA$9:$CX$9,0)),'Calc| Project Costs'!AC$10:AC$1009)/10^3+SUMPRODUCT(INDEX('Input| Projects'!$BA$10:$CX$1009, ,MATCH($C33,'Input| Projects'!$BA$9:$CX$9,0)),'Calc| Project Costs'!BI$10:BI$1009)/10^3,0)</f>
        <v>0</v>
      </c>
      <c r="G88" s="172">
        <f>IFERROR(SUMPRODUCT(INDEX('Input| Projects'!$BA$10:$CX$1009, ,MATCH($C88,'Input| Projects'!$BA$9:$CX$9,0)),'Calc| Project Costs'!AD$10:AD$1009)/10^3+SUMPRODUCT(INDEX('Input| Projects'!$BA$10:$CX$1009, ,MATCH($C33,'Input| Projects'!$BA$9:$CX$9,0)),'Calc| Project Costs'!BJ$10:BJ$1009)/10^3,0)</f>
        <v>0</v>
      </c>
      <c r="H88" s="172">
        <f>IFERROR(SUMPRODUCT(INDEX('Input| Projects'!$BA$10:$CX$1009, ,MATCH($C88,'Input| Projects'!$BA$9:$CX$9,0)),'Calc| Project Costs'!AE$10:AE$1009)/10^3+SUMPRODUCT(INDEX('Input| Projects'!$BA$10:$CX$1009, ,MATCH($C33,'Input| Projects'!$BA$9:$CX$9,0)),'Calc| Project Costs'!BK$10:BK$1009)/10^3,0)</f>
        <v>0</v>
      </c>
      <c r="I88" s="174">
        <f t="shared" si="9"/>
        <v>0</v>
      </c>
      <c r="J88"/>
    </row>
    <row r="89" spans="2:10" s="7" customFormat="1" outlineLevel="1" x14ac:dyDescent="0.2">
      <c r="B89" s="123">
        <f t="shared" si="10"/>
        <v>27</v>
      </c>
      <c r="C89" s="125" t="str">
        <f t="shared" si="8"/>
        <v/>
      </c>
      <c r="D89" s="172">
        <f>IFERROR(SUMPRODUCT(INDEX('Input| Projects'!$BA$10:$CX$1009, ,MATCH($C89,'Input| Projects'!$BA$9:$CX$9,0)),'Calc| Project Costs'!AA$10:AA$1009)/10^3+SUMPRODUCT(INDEX('Input| Projects'!$BA$10:$CX$1009, ,MATCH($C34,'Input| Projects'!$BA$9:$CX$9,0)),'Calc| Project Costs'!BG$10:BG$1009)/10^3,0)</f>
        <v>0</v>
      </c>
      <c r="E89" s="172">
        <f>IFERROR(SUMPRODUCT(INDEX('Input| Projects'!$BA$10:$CX$1009, ,MATCH($C89,'Input| Projects'!$BA$9:$CX$9,0)),'Calc| Project Costs'!AB$10:AB$1009)/10^3+SUMPRODUCT(INDEX('Input| Projects'!$BA$10:$CX$1009, ,MATCH($C34,'Input| Projects'!$BA$9:$CX$9,0)),'Calc| Project Costs'!BH$10:BH$1009)/10^3,0)</f>
        <v>0</v>
      </c>
      <c r="F89" s="172">
        <f>IFERROR(SUMPRODUCT(INDEX('Input| Projects'!$BA$10:$CX$1009, ,MATCH($C89,'Input| Projects'!$BA$9:$CX$9,0)),'Calc| Project Costs'!AC$10:AC$1009)/10^3+SUMPRODUCT(INDEX('Input| Projects'!$BA$10:$CX$1009, ,MATCH($C34,'Input| Projects'!$BA$9:$CX$9,0)),'Calc| Project Costs'!BI$10:BI$1009)/10^3,0)</f>
        <v>0</v>
      </c>
      <c r="G89" s="172">
        <f>IFERROR(SUMPRODUCT(INDEX('Input| Projects'!$BA$10:$CX$1009, ,MATCH($C89,'Input| Projects'!$BA$9:$CX$9,0)),'Calc| Project Costs'!AD$10:AD$1009)/10^3+SUMPRODUCT(INDEX('Input| Projects'!$BA$10:$CX$1009, ,MATCH($C34,'Input| Projects'!$BA$9:$CX$9,0)),'Calc| Project Costs'!BJ$10:BJ$1009)/10^3,0)</f>
        <v>0</v>
      </c>
      <c r="H89" s="172">
        <f>IFERROR(SUMPRODUCT(INDEX('Input| Projects'!$BA$10:$CX$1009, ,MATCH($C89,'Input| Projects'!$BA$9:$CX$9,0)),'Calc| Project Costs'!AE$10:AE$1009)/10^3+SUMPRODUCT(INDEX('Input| Projects'!$BA$10:$CX$1009, ,MATCH($C34,'Input| Projects'!$BA$9:$CX$9,0)),'Calc| Project Costs'!BK$10:BK$1009)/10^3,0)</f>
        <v>0</v>
      </c>
      <c r="I89" s="174">
        <f t="shared" si="9"/>
        <v>0</v>
      </c>
      <c r="J89"/>
    </row>
    <row r="90" spans="2:10" s="7" customFormat="1" outlineLevel="1" x14ac:dyDescent="0.2">
      <c r="B90" s="123">
        <f t="shared" si="10"/>
        <v>28</v>
      </c>
      <c r="C90" s="125" t="str">
        <f t="shared" si="8"/>
        <v/>
      </c>
      <c r="D90" s="172">
        <f>IFERROR(SUMPRODUCT(INDEX('Input| Projects'!$BA$10:$CX$1009, ,MATCH($C90,'Input| Projects'!$BA$9:$CX$9,0)),'Calc| Project Costs'!AA$10:AA$1009)/10^3+SUMPRODUCT(INDEX('Input| Projects'!$BA$10:$CX$1009, ,MATCH($C35,'Input| Projects'!$BA$9:$CX$9,0)),'Calc| Project Costs'!BG$10:BG$1009)/10^3,0)</f>
        <v>0</v>
      </c>
      <c r="E90" s="172">
        <f>IFERROR(SUMPRODUCT(INDEX('Input| Projects'!$BA$10:$CX$1009, ,MATCH($C90,'Input| Projects'!$BA$9:$CX$9,0)),'Calc| Project Costs'!AB$10:AB$1009)/10^3+SUMPRODUCT(INDEX('Input| Projects'!$BA$10:$CX$1009, ,MATCH($C35,'Input| Projects'!$BA$9:$CX$9,0)),'Calc| Project Costs'!BH$10:BH$1009)/10^3,0)</f>
        <v>0</v>
      </c>
      <c r="F90" s="172">
        <f>IFERROR(SUMPRODUCT(INDEX('Input| Projects'!$BA$10:$CX$1009, ,MATCH($C90,'Input| Projects'!$BA$9:$CX$9,0)),'Calc| Project Costs'!AC$10:AC$1009)/10^3+SUMPRODUCT(INDEX('Input| Projects'!$BA$10:$CX$1009, ,MATCH($C35,'Input| Projects'!$BA$9:$CX$9,0)),'Calc| Project Costs'!BI$10:BI$1009)/10^3,0)</f>
        <v>0</v>
      </c>
      <c r="G90" s="172">
        <f>IFERROR(SUMPRODUCT(INDEX('Input| Projects'!$BA$10:$CX$1009, ,MATCH($C90,'Input| Projects'!$BA$9:$CX$9,0)),'Calc| Project Costs'!AD$10:AD$1009)/10^3+SUMPRODUCT(INDEX('Input| Projects'!$BA$10:$CX$1009, ,MATCH($C35,'Input| Projects'!$BA$9:$CX$9,0)),'Calc| Project Costs'!BJ$10:BJ$1009)/10^3,0)</f>
        <v>0</v>
      </c>
      <c r="H90" s="172">
        <f>IFERROR(SUMPRODUCT(INDEX('Input| Projects'!$BA$10:$CX$1009, ,MATCH($C90,'Input| Projects'!$BA$9:$CX$9,0)),'Calc| Project Costs'!AE$10:AE$1009)/10^3+SUMPRODUCT(INDEX('Input| Projects'!$BA$10:$CX$1009, ,MATCH($C35,'Input| Projects'!$BA$9:$CX$9,0)),'Calc| Project Costs'!BK$10:BK$1009)/10^3,0)</f>
        <v>0</v>
      </c>
      <c r="I90" s="174">
        <f t="shared" si="9"/>
        <v>0</v>
      </c>
      <c r="J90"/>
    </row>
    <row r="91" spans="2:10" s="7" customFormat="1" outlineLevel="1" x14ac:dyDescent="0.2">
      <c r="B91" s="123">
        <f t="shared" si="10"/>
        <v>29</v>
      </c>
      <c r="C91" s="125" t="str">
        <f t="shared" si="8"/>
        <v/>
      </c>
      <c r="D91" s="172">
        <f>IFERROR(SUMPRODUCT(INDEX('Input| Projects'!$BA$10:$CX$1009, ,MATCH($C91,'Input| Projects'!$BA$9:$CX$9,0)),'Calc| Project Costs'!AA$10:AA$1009)/10^3+SUMPRODUCT(INDEX('Input| Projects'!$BA$10:$CX$1009, ,MATCH($C36,'Input| Projects'!$BA$9:$CX$9,0)),'Calc| Project Costs'!BG$10:BG$1009)/10^3,0)</f>
        <v>0</v>
      </c>
      <c r="E91" s="172">
        <f>IFERROR(SUMPRODUCT(INDEX('Input| Projects'!$BA$10:$CX$1009, ,MATCH($C91,'Input| Projects'!$BA$9:$CX$9,0)),'Calc| Project Costs'!AB$10:AB$1009)/10^3+SUMPRODUCT(INDEX('Input| Projects'!$BA$10:$CX$1009, ,MATCH($C36,'Input| Projects'!$BA$9:$CX$9,0)),'Calc| Project Costs'!BH$10:BH$1009)/10^3,0)</f>
        <v>0</v>
      </c>
      <c r="F91" s="172">
        <f>IFERROR(SUMPRODUCT(INDEX('Input| Projects'!$BA$10:$CX$1009, ,MATCH($C91,'Input| Projects'!$BA$9:$CX$9,0)),'Calc| Project Costs'!AC$10:AC$1009)/10^3+SUMPRODUCT(INDEX('Input| Projects'!$BA$10:$CX$1009, ,MATCH($C36,'Input| Projects'!$BA$9:$CX$9,0)),'Calc| Project Costs'!BI$10:BI$1009)/10^3,0)</f>
        <v>0</v>
      </c>
      <c r="G91" s="172">
        <f>IFERROR(SUMPRODUCT(INDEX('Input| Projects'!$BA$10:$CX$1009, ,MATCH($C91,'Input| Projects'!$BA$9:$CX$9,0)),'Calc| Project Costs'!AD$10:AD$1009)/10^3+SUMPRODUCT(INDEX('Input| Projects'!$BA$10:$CX$1009, ,MATCH($C36,'Input| Projects'!$BA$9:$CX$9,0)),'Calc| Project Costs'!BJ$10:BJ$1009)/10^3,0)</f>
        <v>0</v>
      </c>
      <c r="H91" s="172">
        <f>IFERROR(SUMPRODUCT(INDEX('Input| Projects'!$BA$10:$CX$1009, ,MATCH($C91,'Input| Projects'!$BA$9:$CX$9,0)),'Calc| Project Costs'!AE$10:AE$1009)/10^3+SUMPRODUCT(INDEX('Input| Projects'!$BA$10:$CX$1009, ,MATCH($C36,'Input| Projects'!$BA$9:$CX$9,0)),'Calc| Project Costs'!BK$10:BK$1009)/10^3,0)</f>
        <v>0</v>
      </c>
      <c r="I91" s="174">
        <f t="shared" si="9"/>
        <v>0</v>
      </c>
      <c r="J91"/>
    </row>
    <row r="92" spans="2:10" s="7" customFormat="1" outlineLevel="1" x14ac:dyDescent="0.2">
      <c r="B92" s="123">
        <f t="shared" si="10"/>
        <v>30</v>
      </c>
      <c r="C92" s="125" t="str">
        <f t="shared" si="8"/>
        <v/>
      </c>
      <c r="D92" s="172">
        <f>IFERROR(SUMPRODUCT(INDEX('Input| Projects'!$BA$10:$CX$1009, ,MATCH($C92,'Input| Projects'!$BA$9:$CX$9,0)),'Calc| Project Costs'!AA$10:AA$1009)/10^3+SUMPRODUCT(INDEX('Input| Projects'!$BA$10:$CX$1009, ,MATCH($C37,'Input| Projects'!$BA$9:$CX$9,0)),'Calc| Project Costs'!BG$10:BG$1009)/10^3,0)</f>
        <v>0</v>
      </c>
      <c r="E92" s="172">
        <f>IFERROR(SUMPRODUCT(INDEX('Input| Projects'!$BA$10:$CX$1009, ,MATCH($C92,'Input| Projects'!$BA$9:$CX$9,0)),'Calc| Project Costs'!AB$10:AB$1009)/10^3+SUMPRODUCT(INDEX('Input| Projects'!$BA$10:$CX$1009, ,MATCH($C37,'Input| Projects'!$BA$9:$CX$9,0)),'Calc| Project Costs'!BH$10:BH$1009)/10^3,0)</f>
        <v>0</v>
      </c>
      <c r="F92" s="172">
        <f>IFERROR(SUMPRODUCT(INDEX('Input| Projects'!$BA$10:$CX$1009, ,MATCH($C92,'Input| Projects'!$BA$9:$CX$9,0)),'Calc| Project Costs'!AC$10:AC$1009)/10^3+SUMPRODUCT(INDEX('Input| Projects'!$BA$10:$CX$1009, ,MATCH($C37,'Input| Projects'!$BA$9:$CX$9,0)),'Calc| Project Costs'!BI$10:BI$1009)/10^3,0)</f>
        <v>0</v>
      </c>
      <c r="G92" s="172">
        <f>IFERROR(SUMPRODUCT(INDEX('Input| Projects'!$BA$10:$CX$1009, ,MATCH($C92,'Input| Projects'!$BA$9:$CX$9,0)),'Calc| Project Costs'!AD$10:AD$1009)/10^3+SUMPRODUCT(INDEX('Input| Projects'!$BA$10:$CX$1009, ,MATCH($C37,'Input| Projects'!$BA$9:$CX$9,0)),'Calc| Project Costs'!BJ$10:BJ$1009)/10^3,0)</f>
        <v>0</v>
      </c>
      <c r="H92" s="172">
        <f>IFERROR(SUMPRODUCT(INDEX('Input| Projects'!$BA$10:$CX$1009, ,MATCH($C92,'Input| Projects'!$BA$9:$CX$9,0)),'Calc| Project Costs'!AE$10:AE$1009)/10^3+SUMPRODUCT(INDEX('Input| Projects'!$BA$10:$CX$1009, ,MATCH($C37,'Input| Projects'!$BA$9:$CX$9,0)),'Calc| Project Costs'!BK$10:BK$1009)/10^3,0)</f>
        <v>0</v>
      </c>
      <c r="I92" s="174">
        <f t="shared" si="9"/>
        <v>0</v>
      </c>
      <c r="J92"/>
    </row>
    <row r="93" spans="2:10" s="7" customFormat="1" outlineLevel="1" x14ac:dyDescent="0.2">
      <c r="B93" s="123">
        <f t="shared" si="10"/>
        <v>31</v>
      </c>
      <c r="C93" s="125" t="str">
        <f t="shared" si="8"/>
        <v/>
      </c>
      <c r="D93" s="172">
        <f>IFERROR(SUMPRODUCT(INDEX('Input| Projects'!$BA$10:$CX$1009, ,MATCH($C93,'Input| Projects'!$BA$9:$CX$9,0)),'Calc| Project Costs'!AA$10:AA$1009)/10^3+SUMPRODUCT(INDEX('Input| Projects'!$BA$10:$CX$1009, ,MATCH($C38,'Input| Projects'!$BA$9:$CX$9,0)),'Calc| Project Costs'!BG$10:BG$1009)/10^3,0)</f>
        <v>0</v>
      </c>
      <c r="E93" s="172">
        <f>IFERROR(SUMPRODUCT(INDEX('Input| Projects'!$BA$10:$CX$1009, ,MATCH($C93,'Input| Projects'!$BA$9:$CX$9,0)),'Calc| Project Costs'!AB$10:AB$1009)/10^3+SUMPRODUCT(INDEX('Input| Projects'!$BA$10:$CX$1009, ,MATCH($C38,'Input| Projects'!$BA$9:$CX$9,0)),'Calc| Project Costs'!BH$10:BH$1009)/10^3,0)</f>
        <v>0</v>
      </c>
      <c r="F93" s="172">
        <f>IFERROR(SUMPRODUCT(INDEX('Input| Projects'!$BA$10:$CX$1009, ,MATCH($C93,'Input| Projects'!$BA$9:$CX$9,0)),'Calc| Project Costs'!AC$10:AC$1009)/10^3+SUMPRODUCT(INDEX('Input| Projects'!$BA$10:$CX$1009, ,MATCH($C38,'Input| Projects'!$BA$9:$CX$9,0)),'Calc| Project Costs'!BI$10:BI$1009)/10^3,0)</f>
        <v>0</v>
      </c>
      <c r="G93" s="172">
        <f>IFERROR(SUMPRODUCT(INDEX('Input| Projects'!$BA$10:$CX$1009, ,MATCH($C93,'Input| Projects'!$BA$9:$CX$9,0)),'Calc| Project Costs'!AD$10:AD$1009)/10^3+SUMPRODUCT(INDEX('Input| Projects'!$BA$10:$CX$1009, ,MATCH($C38,'Input| Projects'!$BA$9:$CX$9,0)),'Calc| Project Costs'!BJ$10:BJ$1009)/10^3,0)</f>
        <v>0</v>
      </c>
      <c r="H93" s="172">
        <f>IFERROR(SUMPRODUCT(INDEX('Input| Projects'!$BA$10:$CX$1009, ,MATCH($C93,'Input| Projects'!$BA$9:$CX$9,0)),'Calc| Project Costs'!AE$10:AE$1009)/10^3+SUMPRODUCT(INDEX('Input| Projects'!$BA$10:$CX$1009, ,MATCH($C38,'Input| Projects'!$BA$9:$CX$9,0)),'Calc| Project Costs'!BK$10:BK$1009)/10^3,0)</f>
        <v>0</v>
      </c>
      <c r="I93" s="174">
        <f t="shared" si="9"/>
        <v>0</v>
      </c>
      <c r="J93"/>
    </row>
    <row r="94" spans="2:10" s="7" customFormat="1" outlineLevel="1" x14ac:dyDescent="0.2">
      <c r="B94" s="123">
        <f t="shared" si="10"/>
        <v>32</v>
      </c>
      <c r="C94" s="125" t="str">
        <f t="shared" si="8"/>
        <v/>
      </c>
      <c r="D94" s="172">
        <f>IFERROR(SUMPRODUCT(INDEX('Input| Projects'!$BA$10:$CX$1009, ,MATCH($C94,'Input| Projects'!$BA$9:$CX$9,0)),'Calc| Project Costs'!AA$10:AA$1009)/10^3+SUMPRODUCT(INDEX('Input| Projects'!$BA$10:$CX$1009, ,MATCH($C39,'Input| Projects'!$BA$9:$CX$9,0)),'Calc| Project Costs'!BG$10:BG$1009)/10^3,0)</f>
        <v>0</v>
      </c>
      <c r="E94" s="172">
        <f>IFERROR(SUMPRODUCT(INDEX('Input| Projects'!$BA$10:$CX$1009, ,MATCH($C94,'Input| Projects'!$BA$9:$CX$9,0)),'Calc| Project Costs'!AB$10:AB$1009)/10^3+SUMPRODUCT(INDEX('Input| Projects'!$BA$10:$CX$1009, ,MATCH($C39,'Input| Projects'!$BA$9:$CX$9,0)),'Calc| Project Costs'!BH$10:BH$1009)/10^3,0)</f>
        <v>0</v>
      </c>
      <c r="F94" s="172">
        <f>IFERROR(SUMPRODUCT(INDEX('Input| Projects'!$BA$10:$CX$1009, ,MATCH($C94,'Input| Projects'!$BA$9:$CX$9,0)),'Calc| Project Costs'!AC$10:AC$1009)/10^3+SUMPRODUCT(INDEX('Input| Projects'!$BA$10:$CX$1009, ,MATCH($C39,'Input| Projects'!$BA$9:$CX$9,0)),'Calc| Project Costs'!BI$10:BI$1009)/10^3,0)</f>
        <v>0</v>
      </c>
      <c r="G94" s="172">
        <f>IFERROR(SUMPRODUCT(INDEX('Input| Projects'!$BA$10:$CX$1009, ,MATCH($C94,'Input| Projects'!$BA$9:$CX$9,0)),'Calc| Project Costs'!AD$10:AD$1009)/10^3+SUMPRODUCT(INDEX('Input| Projects'!$BA$10:$CX$1009, ,MATCH($C39,'Input| Projects'!$BA$9:$CX$9,0)),'Calc| Project Costs'!BJ$10:BJ$1009)/10^3,0)</f>
        <v>0</v>
      </c>
      <c r="H94" s="172">
        <f>IFERROR(SUMPRODUCT(INDEX('Input| Projects'!$BA$10:$CX$1009, ,MATCH($C94,'Input| Projects'!$BA$9:$CX$9,0)),'Calc| Project Costs'!AE$10:AE$1009)/10^3+SUMPRODUCT(INDEX('Input| Projects'!$BA$10:$CX$1009, ,MATCH($C39,'Input| Projects'!$BA$9:$CX$9,0)),'Calc| Project Costs'!BK$10:BK$1009)/10^3,0)</f>
        <v>0</v>
      </c>
      <c r="I94" s="174">
        <f t="shared" si="9"/>
        <v>0</v>
      </c>
      <c r="J94"/>
    </row>
    <row r="95" spans="2:10" s="7" customFormat="1" outlineLevel="1" x14ac:dyDescent="0.2">
      <c r="B95" s="123">
        <f t="shared" si="10"/>
        <v>33</v>
      </c>
      <c r="C95" s="125" t="str">
        <f t="shared" ref="C95:C112" si="11">IFERROR(C40,"")</f>
        <v/>
      </c>
      <c r="D95" s="172">
        <f>IFERROR(SUMPRODUCT(INDEX('Input| Projects'!$BA$10:$CX$1009, ,MATCH($C95,'Input| Projects'!$BA$9:$CX$9,0)),'Calc| Project Costs'!AA$10:AA$1009)/10^3+SUMPRODUCT(INDEX('Input| Projects'!$BA$10:$CX$1009, ,MATCH($C40,'Input| Projects'!$BA$9:$CX$9,0)),'Calc| Project Costs'!BG$10:BG$1009)/10^3,0)</f>
        <v>0</v>
      </c>
      <c r="E95" s="172">
        <f>IFERROR(SUMPRODUCT(INDEX('Input| Projects'!$BA$10:$CX$1009, ,MATCH($C95,'Input| Projects'!$BA$9:$CX$9,0)),'Calc| Project Costs'!AB$10:AB$1009)/10^3+SUMPRODUCT(INDEX('Input| Projects'!$BA$10:$CX$1009, ,MATCH($C40,'Input| Projects'!$BA$9:$CX$9,0)),'Calc| Project Costs'!BH$10:BH$1009)/10^3,0)</f>
        <v>0</v>
      </c>
      <c r="F95" s="172">
        <f>IFERROR(SUMPRODUCT(INDEX('Input| Projects'!$BA$10:$CX$1009, ,MATCH($C95,'Input| Projects'!$BA$9:$CX$9,0)),'Calc| Project Costs'!AC$10:AC$1009)/10^3+SUMPRODUCT(INDEX('Input| Projects'!$BA$10:$CX$1009, ,MATCH($C40,'Input| Projects'!$BA$9:$CX$9,0)),'Calc| Project Costs'!BI$10:BI$1009)/10^3,0)</f>
        <v>0</v>
      </c>
      <c r="G95" s="172">
        <f>IFERROR(SUMPRODUCT(INDEX('Input| Projects'!$BA$10:$CX$1009, ,MATCH($C95,'Input| Projects'!$BA$9:$CX$9,0)),'Calc| Project Costs'!AD$10:AD$1009)/10^3+SUMPRODUCT(INDEX('Input| Projects'!$BA$10:$CX$1009, ,MATCH($C40,'Input| Projects'!$BA$9:$CX$9,0)),'Calc| Project Costs'!BJ$10:BJ$1009)/10^3,0)</f>
        <v>0</v>
      </c>
      <c r="H95" s="172">
        <f>IFERROR(SUMPRODUCT(INDEX('Input| Projects'!$BA$10:$CX$1009, ,MATCH($C95,'Input| Projects'!$BA$9:$CX$9,0)),'Calc| Project Costs'!AE$10:AE$1009)/10^3+SUMPRODUCT(INDEX('Input| Projects'!$BA$10:$CX$1009, ,MATCH($C40,'Input| Projects'!$BA$9:$CX$9,0)),'Calc| Project Costs'!BK$10:BK$1009)/10^3,0)</f>
        <v>0</v>
      </c>
      <c r="I95" s="174">
        <f t="shared" si="9"/>
        <v>0</v>
      </c>
      <c r="J95"/>
    </row>
    <row r="96" spans="2:10" s="7" customFormat="1" outlineLevel="1" x14ac:dyDescent="0.2">
      <c r="B96" s="123">
        <f t="shared" si="10"/>
        <v>34</v>
      </c>
      <c r="C96" s="125" t="str">
        <f t="shared" si="11"/>
        <v/>
      </c>
      <c r="D96" s="172">
        <f>IFERROR(SUMPRODUCT(INDEX('Input| Projects'!$BA$10:$CX$1009, ,MATCH($C96,'Input| Projects'!$BA$9:$CX$9,0)),'Calc| Project Costs'!AA$10:AA$1009)/10^3+SUMPRODUCT(INDEX('Input| Projects'!$BA$10:$CX$1009, ,MATCH($C41,'Input| Projects'!$BA$9:$CX$9,0)),'Calc| Project Costs'!BG$10:BG$1009)/10^3,0)</f>
        <v>0</v>
      </c>
      <c r="E96" s="172">
        <f>IFERROR(SUMPRODUCT(INDEX('Input| Projects'!$BA$10:$CX$1009, ,MATCH($C96,'Input| Projects'!$BA$9:$CX$9,0)),'Calc| Project Costs'!AB$10:AB$1009)/10^3+SUMPRODUCT(INDEX('Input| Projects'!$BA$10:$CX$1009, ,MATCH($C41,'Input| Projects'!$BA$9:$CX$9,0)),'Calc| Project Costs'!BH$10:BH$1009)/10^3,0)</f>
        <v>0</v>
      </c>
      <c r="F96" s="172">
        <f>IFERROR(SUMPRODUCT(INDEX('Input| Projects'!$BA$10:$CX$1009, ,MATCH($C96,'Input| Projects'!$BA$9:$CX$9,0)),'Calc| Project Costs'!AC$10:AC$1009)/10^3+SUMPRODUCT(INDEX('Input| Projects'!$BA$10:$CX$1009, ,MATCH($C41,'Input| Projects'!$BA$9:$CX$9,0)),'Calc| Project Costs'!BI$10:BI$1009)/10^3,0)</f>
        <v>0</v>
      </c>
      <c r="G96" s="172">
        <f>IFERROR(SUMPRODUCT(INDEX('Input| Projects'!$BA$10:$CX$1009, ,MATCH($C96,'Input| Projects'!$BA$9:$CX$9,0)),'Calc| Project Costs'!AD$10:AD$1009)/10^3+SUMPRODUCT(INDEX('Input| Projects'!$BA$10:$CX$1009, ,MATCH($C41,'Input| Projects'!$BA$9:$CX$9,0)),'Calc| Project Costs'!BJ$10:BJ$1009)/10^3,0)</f>
        <v>0</v>
      </c>
      <c r="H96" s="172">
        <f>IFERROR(SUMPRODUCT(INDEX('Input| Projects'!$BA$10:$CX$1009, ,MATCH($C96,'Input| Projects'!$BA$9:$CX$9,0)),'Calc| Project Costs'!AE$10:AE$1009)/10^3+SUMPRODUCT(INDEX('Input| Projects'!$BA$10:$CX$1009, ,MATCH($C41,'Input| Projects'!$BA$9:$CX$9,0)),'Calc| Project Costs'!BK$10:BK$1009)/10^3,0)</f>
        <v>0</v>
      </c>
      <c r="I96" s="174">
        <f t="shared" si="9"/>
        <v>0</v>
      </c>
      <c r="J96"/>
    </row>
    <row r="97" spans="2:10" s="7" customFormat="1" outlineLevel="1" x14ac:dyDescent="0.2">
      <c r="B97" s="123">
        <f t="shared" si="10"/>
        <v>35</v>
      </c>
      <c r="C97" s="125" t="str">
        <f t="shared" si="11"/>
        <v/>
      </c>
      <c r="D97" s="172">
        <f>IFERROR(SUMPRODUCT(INDEX('Input| Projects'!$BA$10:$CX$1009, ,MATCH($C97,'Input| Projects'!$BA$9:$CX$9,0)),'Calc| Project Costs'!AA$10:AA$1009)/10^3+SUMPRODUCT(INDEX('Input| Projects'!$BA$10:$CX$1009, ,MATCH($C42,'Input| Projects'!$BA$9:$CX$9,0)),'Calc| Project Costs'!BG$10:BG$1009)/10^3,0)</f>
        <v>0</v>
      </c>
      <c r="E97" s="172">
        <f>IFERROR(SUMPRODUCT(INDEX('Input| Projects'!$BA$10:$CX$1009, ,MATCH($C97,'Input| Projects'!$BA$9:$CX$9,0)),'Calc| Project Costs'!AB$10:AB$1009)/10^3+SUMPRODUCT(INDEX('Input| Projects'!$BA$10:$CX$1009, ,MATCH($C42,'Input| Projects'!$BA$9:$CX$9,0)),'Calc| Project Costs'!BH$10:BH$1009)/10^3,0)</f>
        <v>0</v>
      </c>
      <c r="F97" s="172">
        <f>IFERROR(SUMPRODUCT(INDEX('Input| Projects'!$BA$10:$CX$1009, ,MATCH($C97,'Input| Projects'!$BA$9:$CX$9,0)),'Calc| Project Costs'!AC$10:AC$1009)/10^3+SUMPRODUCT(INDEX('Input| Projects'!$BA$10:$CX$1009, ,MATCH($C42,'Input| Projects'!$BA$9:$CX$9,0)),'Calc| Project Costs'!BI$10:BI$1009)/10^3,0)</f>
        <v>0</v>
      </c>
      <c r="G97" s="172">
        <f>IFERROR(SUMPRODUCT(INDEX('Input| Projects'!$BA$10:$CX$1009, ,MATCH($C97,'Input| Projects'!$BA$9:$CX$9,0)),'Calc| Project Costs'!AD$10:AD$1009)/10^3+SUMPRODUCT(INDEX('Input| Projects'!$BA$10:$CX$1009, ,MATCH($C42,'Input| Projects'!$BA$9:$CX$9,0)),'Calc| Project Costs'!BJ$10:BJ$1009)/10^3,0)</f>
        <v>0</v>
      </c>
      <c r="H97" s="172">
        <f>IFERROR(SUMPRODUCT(INDEX('Input| Projects'!$BA$10:$CX$1009, ,MATCH($C97,'Input| Projects'!$BA$9:$CX$9,0)),'Calc| Project Costs'!AE$10:AE$1009)/10^3+SUMPRODUCT(INDEX('Input| Projects'!$BA$10:$CX$1009, ,MATCH($C42,'Input| Projects'!$BA$9:$CX$9,0)),'Calc| Project Costs'!BK$10:BK$1009)/10^3,0)</f>
        <v>0</v>
      </c>
      <c r="I97" s="174">
        <f t="shared" si="9"/>
        <v>0</v>
      </c>
      <c r="J97"/>
    </row>
    <row r="98" spans="2:10" s="7" customFormat="1" outlineLevel="1" x14ac:dyDescent="0.2">
      <c r="B98" s="123">
        <f t="shared" si="10"/>
        <v>36</v>
      </c>
      <c r="C98" s="125" t="str">
        <f t="shared" si="11"/>
        <v/>
      </c>
      <c r="D98" s="172">
        <f>IFERROR(SUMPRODUCT(INDEX('Input| Projects'!$BA$10:$CX$1009, ,MATCH($C98,'Input| Projects'!$BA$9:$CX$9,0)),'Calc| Project Costs'!AA$10:AA$1009)/10^3+SUMPRODUCT(INDEX('Input| Projects'!$BA$10:$CX$1009, ,MATCH($C43,'Input| Projects'!$BA$9:$CX$9,0)),'Calc| Project Costs'!BG$10:BG$1009)/10^3,0)</f>
        <v>0</v>
      </c>
      <c r="E98" s="172">
        <f>IFERROR(SUMPRODUCT(INDEX('Input| Projects'!$BA$10:$CX$1009, ,MATCH($C98,'Input| Projects'!$BA$9:$CX$9,0)),'Calc| Project Costs'!AB$10:AB$1009)/10^3+SUMPRODUCT(INDEX('Input| Projects'!$BA$10:$CX$1009, ,MATCH($C43,'Input| Projects'!$BA$9:$CX$9,0)),'Calc| Project Costs'!BH$10:BH$1009)/10^3,0)</f>
        <v>0</v>
      </c>
      <c r="F98" s="172">
        <f>IFERROR(SUMPRODUCT(INDEX('Input| Projects'!$BA$10:$CX$1009, ,MATCH($C98,'Input| Projects'!$BA$9:$CX$9,0)),'Calc| Project Costs'!AC$10:AC$1009)/10^3+SUMPRODUCT(INDEX('Input| Projects'!$BA$10:$CX$1009, ,MATCH($C43,'Input| Projects'!$BA$9:$CX$9,0)),'Calc| Project Costs'!BI$10:BI$1009)/10^3,0)</f>
        <v>0</v>
      </c>
      <c r="G98" s="172">
        <f>IFERROR(SUMPRODUCT(INDEX('Input| Projects'!$BA$10:$CX$1009, ,MATCH($C98,'Input| Projects'!$BA$9:$CX$9,0)),'Calc| Project Costs'!AD$10:AD$1009)/10^3+SUMPRODUCT(INDEX('Input| Projects'!$BA$10:$CX$1009, ,MATCH($C43,'Input| Projects'!$BA$9:$CX$9,0)),'Calc| Project Costs'!BJ$10:BJ$1009)/10^3,0)</f>
        <v>0</v>
      </c>
      <c r="H98" s="172">
        <f>IFERROR(SUMPRODUCT(INDEX('Input| Projects'!$BA$10:$CX$1009, ,MATCH($C98,'Input| Projects'!$BA$9:$CX$9,0)),'Calc| Project Costs'!AE$10:AE$1009)/10^3+SUMPRODUCT(INDEX('Input| Projects'!$BA$10:$CX$1009, ,MATCH($C43,'Input| Projects'!$BA$9:$CX$9,0)),'Calc| Project Costs'!BK$10:BK$1009)/10^3,0)</f>
        <v>0</v>
      </c>
      <c r="I98" s="174">
        <f t="shared" si="9"/>
        <v>0</v>
      </c>
      <c r="J98"/>
    </row>
    <row r="99" spans="2:10" s="7" customFormat="1" outlineLevel="1" x14ac:dyDescent="0.2">
      <c r="B99" s="123">
        <f t="shared" si="10"/>
        <v>37</v>
      </c>
      <c r="C99" s="125" t="str">
        <f t="shared" si="11"/>
        <v/>
      </c>
      <c r="D99" s="172">
        <f>IFERROR(SUMPRODUCT(INDEX('Input| Projects'!$BA$10:$CX$1009, ,MATCH($C99,'Input| Projects'!$BA$9:$CX$9,0)),'Calc| Project Costs'!AA$10:AA$1009)/10^3+SUMPRODUCT(INDEX('Input| Projects'!$BA$10:$CX$1009, ,MATCH($C44,'Input| Projects'!$BA$9:$CX$9,0)),'Calc| Project Costs'!BG$10:BG$1009)/10^3,0)</f>
        <v>0</v>
      </c>
      <c r="E99" s="172">
        <f>IFERROR(SUMPRODUCT(INDEX('Input| Projects'!$BA$10:$CX$1009, ,MATCH($C99,'Input| Projects'!$BA$9:$CX$9,0)),'Calc| Project Costs'!AB$10:AB$1009)/10^3+SUMPRODUCT(INDEX('Input| Projects'!$BA$10:$CX$1009, ,MATCH($C44,'Input| Projects'!$BA$9:$CX$9,0)),'Calc| Project Costs'!BH$10:BH$1009)/10^3,0)</f>
        <v>0</v>
      </c>
      <c r="F99" s="172">
        <f>IFERROR(SUMPRODUCT(INDEX('Input| Projects'!$BA$10:$CX$1009, ,MATCH($C99,'Input| Projects'!$BA$9:$CX$9,0)),'Calc| Project Costs'!AC$10:AC$1009)/10^3+SUMPRODUCT(INDEX('Input| Projects'!$BA$10:$CX$1009, ,MATCH($C44,'Input| Projects'!$BA$9:$CX$9,0)),'Calc| Project Costs'!BI$10:BI$1009)/10^3,0)</f>
        <v>0</v>
      </c>
      <c r="G99" s="172">
        <f>IFERROR(SUMPRODUCT(INDEX('Input| Projects'!$BA$10:$CX$1009, ,MATCH($C99,'Input| Projects'!$BA$9:$CX$9,0)),'Calc| Project Costs'!AD$10:AD$1009)/10^3+SUMPRODUCT(INDEX('Input| Projects'!$BA$10:$CX$1009, ,MATCH($C44,'Input| Projects'!$BA$9:$CX$9,0)),'Calc| Project Costs'!BJ$10:BJ$1009)/10^3,0)</f>
        <v>0</v>
      </c>
      <c r="H99" s="172">
        <f>IFERROR(SUMPRODUCT(INDEX('Input| Projects'!$BA$10:$CX$1009, ,MATCH($C99,'Input| Projects'!$BA$9:$CX$9,0)),'Calc| Project Costs'!AE$10:AE$1009)/10^3+SUMPRODUCT(INDEX('Input| Projects'!$BA$10:$CX$1009, ,MATCH($C44,'Input| Projects'!$BA$9:$CX$9,0)),'Calc| Project Costs'!BK$10:BK$1009)/10^3,0)</f>
        <v>0</v>
      </c>
      <c r="I99" s="174">
        <f t="shared" si="9"/>
        <v>0</v>
      </c>
      <c r="J99"/>
    </row>
    <row r="100" spans="2:10" s="7" customFormat="1" outlineLevel="1" x14ac:dyDescent="0.2">
      <c r="B100" s="123">
        <f t="shared" si="10"/>
        <v>38</v>
      </c>
      <c r="C100" s="125" t="str">
        <f t="shared" si="11"/>
        <v/>
      </c>
      <c r="D100" s="172">
        <f>IFERROR(SUMPRODUCT(INDEX('Input| Projects'!$BA$10:$CX$1009, ,MATCH($C100,'Input| Projects'!$BA$9:$CX$9,0)),'Calc| Project Costs'!AA$10:AA$1009)/10^3+SUMPRODUCT(INDEX('Input| Projects'!$BA$10:$CX$1009, ,MATCH($C45,'Input| Projects'!$BA$9:$CX$9,0)),'Calc| Project Costs'!BG$10:BG$1009)/10^3,0)</f>
        <v>0</v>
      </c>
      <c r="E100" s="172">
        <f>IFERROR(SUMPRODUCT(INDEX('Input| Projects'!$BA$10:$CX$1009, ,MATCH($C100,'Input| Projects'!$BA$9:$CX$9,0)),'Calc| Project Costs'!AB$10:AB$1009)/10^3+SUMPRODUCT(INDEX('Input| Projects'!$BA$10:$CX$1009, ,MATCH($C45,'Input| Projects'!$BA$9:$CX$9,0)),'Calc| Project Costs'!BH$10:BH$1009)/10^3,0)</f>
        <v>0</v>
      </c>
      <c r="F100" s="172">
        <f>IFERROR(SUMPRODUCT(INDEX('Input| Projects'!$BA$10:$CX$1009, ,MATCH($C100,'Input| Projects'!$BA$9:$CX$9,0)),'Calc| Project Costs'!AC$10:AC$1009)/10^3+SUMPRODUCT(INDEX('Input| Projects'!$BA$10:$CX$1009, ,MATCH($C45,'Input| Projects'!$BA$9:$CX$9,0)),'Calc| Project Costs'!BI$10:BI$1009)/10^3,0)</f>
        <v>0</v>
      </c>
      <c r="G100" s="172">
        <f>IFERROR(SUMPRODUCT(INDEX('Input| Projects'!$BA$10:$CX$1009, ,MATCH($C100,'Input| Projects'!$BA$9:$CX$9,0)),'Calc| Project Costs'!AD$10:AD$1009)/10^3+SUMPRODUCT(INDEX('Input| Projects'!$BA$10:$CX$1009, ,MATCH($C45,'Input| Projects'!$BA$9:$CX$9,0)),'Calc| Project Costs'!BJ$10:BJ$1009)/10^3,0)</f>
        <v>0</v>
      </c>
      <c r="H100" s="172">
        <f>IFERROR(SUMPRODUCT(INDEX('Input| Projects'!$BA$10:$CX$1009, ,MATCH($C100,'Input| Projects'!$BA$9:$CX$9,0)),'Calc| Project Costs'!AE$10:AE$1009)/10^3+SUMPRODUCT(INDEX('Input| Projects'!$BA$10:$CX$1009, ,MATCH($C45,'Input| Projects'!$BA$9:$CX$9,0)),'Calc| Project Costs'!BK$10:BK$1009)/10^3,0)</f>
        <v>0</v>
      </c>
      <c r="I100" s="174">
        <f t="shared" si="9"/>
        <v>0</v>
      </c>
      <c r="J100"/>
    </row>
    <row r="101" spans="2:10" s="7" customFormat="1" outlineLevel="1" x14ac:dyDescent="0.2">
      <c r="B101" s="123">
        <f t="shared" si="10"/>
        <v>39</v>
      </c>
      <c r="C101" s="125" t="str">
        <f t="shared" si="11"/>
        <v/>
      </c>
      <c r="D101" s="172">
        <f>IFERROR(SUMPRODUCT(INDEX('Input| Projects'!$BA$10:$CX$1009, ,MATCH($C101,'Input| Projects'!$BA$9:$CX$9,0)),'Calc| Project Costs'!AA$10:AA$1009)/10^3+SUMPRODUCT(INDEX('Input| Projects'!$BA$10:$CX$1009, ,MATCH($C46,'Input| Projects'!$BA$9:$CX$9,0)),'Calc| Project Costs'!BG$10:BG$1009)/10^3,0)</f>
        <v>0</v>
      </c>
      <c r="E101" s="172">
        <f>IFERROR(SUMPRODUCT(INDEX('Input| Projects'!$BA$10:$CX$1009, ,MATCH($C101,'Input| Projects'!$BA$9:$CX$9,0)),'Calc| Project Costs'!AB$10:AB$1009)/10^3+SUMPRODUCT(INDEX('Input| Projects'!$BA$10:$CX$1009, ,MATCH($C46,'Input| Projects'!$BA$9:$CX$9,0)),'Calc| Project Costs'!BH$10:BH$1009)/10^3,0)</f>
        <v>0</v>
      </c>
      <c r="F101" s="172">
        <f>IFERROR(SUMPRODUCT(INDEX('Input| Projects'!$BA$10:$CX$1009, ,MATCH($C101,'Input| Projects'!$BA$9:$CX$9,0)),'Calc| Project Costs'!AC$10:AC$1009)/10^3+SUMPRODUCT(INDEX('Input| Projects'!$BA$10:$CX$1009, ,MATCH($C46,'Input| Projects'!$BA$9:$CX$9,0)),'Calc| Project Costs'!BI$10:BI$1009)/10^3,0)</f>
        <v>0</v>
      </c>
      <c r="G101" s="172">
        <f>IFERROR(SUMPRODUCT(INDEX('Input| Projects'!$BA$10:$CX$1009, ,MATCH($C101,'Input| Projects'!$BA$9:$CX$9,0)),'Calc| Project Costs'!AD$10:AD$1009)/10^3+SUMPRODUCT(INDEX('Input| Projects'!$BA$10:$CX$1009, ,MATCH($C46,'Input| Projects'!$BA$9:$CX$9,0)),'Calc| Project Costs'!BJ$10:BJ$1009)/10^3,0)</f>
        <v>0</v>
      </c>
      <c r="H101" s="172">
        <f>IFERROR(SUMPRODUCT(INDEX('Input| Projects'!$BA$10:$CX$1009, ,MATCH($C101,'Input| Projects'!$BA$9:$CX$9,0)),'Calc| Project Costs'!AE$10:AE$1009)/10^3+SUMPRODUCT(INDEX('Input| Projects'!$BA$10:$CX$1009, ,MATCH($C46,'Input| Projects'!$BA$9:$CX$9,0)),'Calc| Project Costs'!BK$10:BK$1009)/10^3,0)</f>
        <v>0</v>
      </c>
      <c r="I101" s="174">
        <f t="shared" si="9"/>
        <v>0</v>
      </c>
      <c r="J101"/>
    </row>
    <row r="102" spans="2:10" s="7" customFormat="1" outlineLevel="1" x14ac:dyDescent="0.2">
      <c r="B102" s="123">
        <f t="shared" si="10"/>
        <v>40</v>
      </c>
      <c r="C102" s="125" t="str">
        <f t="shared" si="11"/>
        <v/>
      </c>
      <c r="D102" s="172">
        <f>IFERROR(SUMPRODUCT(INDEX('Input| Projects'!$BA$10:$CX$1009, ,MATCH($C102,'Input| Projects'!$BA$9:$CX$9,0)),'Calc| Project Costs'!AA$10:AA$1009)/10^3+SUMPRODUCT(INDEX('Input| Projects'!$BA$10:$CX$1009, ,MATCH($C47,'Input| Projects'!$BA$9:$CX$9,0)),'Calc| Project Costs'!BG$10:BG$1009)/10^3,0)</f>
        <v>0</v>
      </c>
      <c r="E102" s="172">
        <f>IFERROR(SUMPRODUCT(INDEX('Input| Projects'!$BA$10:$CX$1009, ,MATCH($C102,'Input| Projects'!$BA$9:$CX$9,0)),'Calc| Project Costs'!AB$10:AB$1009)/10^3+SUMPRODUCT(INDEX('Input| Projects'!$BA$10:$CX$1009, ,MATCH($C47,'Input| Projects'!$BA$9:$CX$9,0)),'Calc| Project Costs'!BH$10:BH$1009)/10^3,0)</f>
        <v>0</v>
      </c>
      <c r="F102" s="172">
        <f>IFERROR(SUMPRODUCT(INDEX('Input| Projects'!$BA$10:$CX$1009, ,MATCH($C102,'Input| Projects'!$BA$9:$CX$9,0)),'Calc| Project Costs'!AC$10:AC$1009)/10^3+SUMPRODUCT(INDEX('Input| Projects'!$BA$10:$CX$1009, ,MATCH($C47,'Input| Projects'!$BA$9:$CX$9,0)),'Calc| Project Costs'!BI$10:BI$1009)/10^3,0)</f>
        <v>0</v>
      </c>
      <c r="G102" s="172">
        <f>IFERROR(SUMPRODUCT(INDEX('Input| Projects'!$BA$10:$CX$1009, ,MATCH($C102,'Input| Projects'!$BA$9:$CX$9,0)),'Calc| Project Costs'!AD$10:AD$1009)/10^3+SUMPRODUCT(INDEX('Input| Projects'!$BA$10:$CX$1009, ,MATCH($C47,'Input| Projects'!$BA$9:$CX$9,0)),'Calc| Project Costs'!BJ$10:BJ$1009)/10^3,0)</f>
        <v>0</v>
      </c>
      <c r="H102" s="172">
        <f>IFERROR(SUMPRODUCT(INDEX('Input| Projects'!$BA$10:$CX$1009, ,MATCH($C102,'Input| Projects'!$BA$9:$CX$9,0)),'Calc| Project Costs'!AE$10:AE$1009)/10^3+SUMPRODUCT(INDEX('Input| Projects'!$BA$10:$CX$1009, ,MATCH($C47,'Input| Projects'!$BA$9:$CX$9,0)),'Calc| Project Costs'!BK$10:BK$1009)/10^3,0)</f>
        <v>0</v>
      </c>
      <c r="I102" s="174">
        <f t="shared" si="9"/>
        <v>0</v>
      </c>
      <c r="J102"/>
    </row>
    <row r="103" spans="2:10" s="7" customFormat="1" outlineLevel="1" x14ac:dyDescent="0.2">
      <c r="B103" s="123">
        <f t="shared" si="10"/>
        <v>41</v>
      </c>
      <c r="C103" s="125" t="str">
        <f t="shared" si="11"/>
        <v/>
      </c>
      <c r="D103" s="172">
        <f>IFERROR(SUMPRODUCT(INDEX('Input| Projects'!$BA$10:$CX$1009, ,MATCH($C103,'Input| Projects'!$BA$9:$CX$9,0)),'Calc| Project Costs'!AA$10:AA$1009)/10^3+SUMPRODUCT(INDEX('Input| Projects'!$BA$10:$CX$1009, ,MATCH($C48,'Input| Projects'!$BA$9:$CX$9,0)),'Calc| Project Costs'!BG$10:BG$1009)/10^3,0)</f>
        <v>0</v>
      </c>
      <c r="E103" s="172">
        <f>IFERROR(SUMPRODUCT(INDEX('Input| Projects'!$BA$10:$CX$1009, ,MATCH($C103,'Input| Projects'!$BA$9:$CX$9,0)),'Calc| Project Costs'!AB$10:AB$1009)/10^3+SUMPRODUCT(INDEX('Input| Projects'!$BA$10:$CX$1009, ,MATCH($C48,'Input| Projects'!$BA$9:$CX$9,0)),'Calc| Project Costs'!BH$10:BH$1009)/10^3,0)</f>
        <v>0</v>
      </c>
      <c r="F103" s="172">
        <f>IFERROR(SUMPRODUCT(INDEX('Input| Projects'!$BA$10:$CX$1009, ,MATCH($C103,'Input| Projects'!$BA$9:$CX$9,0)),'Calc| Project Costs'!AC$10:AC$1009)/10^3+SUMPRODUCT(INDEX('Input| Projects'!$BA$10:$CX$1009, ,MATCH($C48,'Input| Projects'!$BA$9:$CX$9,0)),'Calc| Project Costs'!BI$10:BI$1009)/10^3,0)</f>
        <v>0</v>
      </c>
      <c r="G103" s="172">
        <f>IFERROR(SUMPRODUCT(INDEX('Input| Projects'!$BA$10:$CX$1009, ,MATCH($C103,'Input| Projects'!$BA$9:$CX$9,0)),'Calc| Project Costs'!AD$10:AD$1009)/10^3+SUMPRODUCT(INDEX('Input| Projects'!$BA$10:$CX$1009, ,MATCH($C48,'Input| Projects'!$BA$9:$CX$9,0)),'Calc| Project Costs'!BJ$10:BJ$1009)/10^3,0)</f>
        <v>0</v>
      </c>
      <c r="H103" s="172">
        <f>IFERROR(SUMPRODUCT(INDEX('Input| Projects'!$BA$10:$CX$1009, ,MATCH($C103,'Input| Projects'!$BA$9:$CX$9,0)),'Calc| Project Costs'!AE$10:AE$1009)/10^3+SUMPRODUCT(INDEX('Input| Projects'!$BA$10:$CX$1009, ,MATCH($C48,'Input| Projects'!$BA$9:$CX$9,0)),'Calc| Project Costs'!BK$10:BK$1009)/10^3,0)</f>
        <v>0</v>
      </c>
      <c r="I103" s="174">
        <f t="shared" si="9"/>
        <v>0</v>
      </c>
      <c r="J103"/>
    </row>
    <row r="104" spans="2:10" s="7" customFormat="1" outlineLevel="1" x14ac:dyDescent="0.2">
      <c r="B104" s="123">
        <f t="shared" si="10"/>
        <v>42</v>
      </c>
      <c r="C104" s="125" t="str">
        <f t="shared" si="11"/>
        <v/>
      </c>
      <c r="D104" s="172">
        <f>IFERROR(SUMPRODUCT(INDEX('Input| Projects'!$BA$10:$CX$1009, ,MATCH($C104,'Input| Projects'!$BA$9:$CX$9,0)),'Calc| Project Costs'!AA$10:AA$1009)/10^3+SUMPRODUCT(INDEX('Input| Projects'!$BA$10:$CX$1009, ,MATCH($C49,'Input| Projects'!$BA$9:$CX$9,0)),'Calc| Project Costs'!BG$10:BG$1009)/10^3,0)</f>
        <v>0</v>
      </c>
      <c r="E104" s="172">
        <f>IFERROR(SUMPRODUCT(INDEX('Input| Projects'!$BA$10:$CX$1009, ,MATCH($C104,'Input| Projects'!$BA$9:$CX$9,0)),'Calc| Project Costs'!AB$10:AB$1009)/10^3+SUMPRODUCT(INDEX('Input| Projects'!$BA$10:$CX$1009, ,MATCH($C49,'Input| Projects'!$BA$9:$CX$9,0)),'Calc| Project Costs'!BH$10:BH$1009)/10^3,0)</f>
        <v>0</v>
      </c>
      <c r="F104" s="172">
        <f>IFERROR(SUMPRODUCT(INDEX('Input| Projects'!$BA$10:$CX$1009, ,MATCH($C104,'Input| Projects'!$BA$9:$CX$9,0)),'Calc| Project Costs'!AC$10:AC$1009)/10^3+SUMPRODUCT(INDEX('Input| Projects'!$BA$10:$CX$1009, ,MATCH($C49,'Input| Projects'!$BA$9:$CX$9,0)),'Calc| Project Costs'!BI$10:BI$1009)/10^3,0)</f>
        <v>0</v>
      </c>
      <c r="G104" s="172">
        <f>IFERROR(SUMPRODUCT(INDEX('Input| Projects'!$BA$10:$CX$1009, ,MATCH($C104,'Input| Projects'!$BA$9:$CX$9,0)),'Calc| Project Costs'!AD$10:AD$1009)/10^3+SUMPRODUCT(INDEX('Input| Projects'!$BA$10:$CX$1009, ,MATCH($C49,'Input| Projects'!$BA$9:$CX$9,0)),'Calc| Project Costs'!BJ$10:BJ$1009)/10^3,0)</f>
        <v>0</v>
      </c>
      <c r="H104" s="172">
        <f>IFERROR(SUMPRODUCT(INDEX('Input| Projects'!$BA$10:$CX$1009, ,MATCH($C104,'Input| Projects'!$BA$9:$CX$9,0)),'Calc| Project Costs'!AE$10:AE$1009)/10^3+SUMPRODUCT(INDEX('Input| Projects'!$BA$10:$CX$1009, ,MATCH($C49,'Input| Projects'!$BA$9:$CX$9,0)),'Calc| Project Costs'!BK$10:BK$1009)/10^3,0)</f>
        <v>0</v>
      </c>
      <c r="I104" s="174">
        <f t="shared" si="9"/>
        <v>0</v>
      </c>
      <c r="J104"/>
    </row>
    <row r="105" spans="2:10" s="7" customFormat="1" outlineLevel="1" x14ac:dyDescent="0.2">
      <c r="B105" s="123">
        <f t="shared" si="10"/>
        <v>43</v>
      </c>
      <c r="C105" s="125" t="str">
        <f t="shared" si="11"/>
        <v/>
      </c>
      <c r="D105" s="172">
        <f>IFERROR(SUMPRODUCT(INDEX('Input| Projects'!$BA$10:$CX$1009, ,MATCH($C105,'Input| Projects'!$BA$9:$CX$9,0)),'Calc| Project Costs'!AA$10:AA$1009)/10^3+SUMPRODUCT(INDEX('Input| Projects'!$BA$10:$CX$1009, ,MATCH($C50,'Input| Projects'!$BA$9:$CX$9,0)),'Calc| Project Costs'!BG$10:BG$1009)/10^3,0)</f>
        <v>0</v>
      </c>
      <c r="E105" s="172">
        <f>IFERROR(SUMPRODUCT(INDEX('Input| Projects'!$BA$10:$CX$1009, ,MATCH($C105,'Input| Projects'!$BA$9:$CX$9,0)),'Calc| Project Costs'!AB$10:AB$1009)/10^3+SUMPRODUCT(INDEX('Input| Projects'!$BA$10:$CX$1009, ,MATCH($C50,'Input| Projects'!$BA$9:$CX$9,0)),'Calc| Project Costs'!BH$10:BH$1009)/10^3,0)</f>
        <v>0</v>
      </c>
      <c r="F105" s="172">
        <f>IFERROR(SUMPRODUCT(INDEX('Input| Projects'!$BA$10:$CX$1009, ,MATCH($C105,'Input| Projects'!$BA$9:$CX$9,0)),'Calc| Project Costs'!AC$10:AC$1009)/10^3+SUMPRODUCT(INDEX('Input| Projects'!$BA$10:$CX$1009, ,MATCH($C50,'Input| Projects'!$BA$9:$CX$9,0)),'Calc| Project Costs'!BI$10:BI$1009)/10^3,0)</f>
        <v>0</v>
      </c>
      <c r="G105" s="172">
        <f>IFERROR(SUMPRODUCT(INDEX('Input| Projects'!$BA$10:$CX$1009, ,MATCH($C105,'Input| Projects'!$BA$9:$CX$9,0)),'Calc| Project Costs'!AD$10:AD$1009)/10^3+SUMPRODUCT(INDEX('Input| Projects'!$BA$10:$CX$1009, ,MATCH($C50,'Input| Projects'!$BA$9:$CX$9,0)),'Calc| Project Costs'!BJ$10:BJ$1009)/10^3,0)</f>
        <v>0</v>
      </c>
      <c r="H105" s="172">
        <f>IFERROR(SUMPRODUCT(INDEX('Input| Projects'!$BA$10:$CX$1009, ,MATCH($C105,'Input| Projects'!$BA$9:$CX$9,0)),'Calc| Project Costs'!AE$10:AE$1009)/10^3+SUMPRODUCT(INDEX('Input| Projects'!$BA$10:$CX$1009, ,MATCH($C50,'Input| Projects'!$BA$9:$CX$9,0)),'Calc| Project Costs'!BK$10:BK$1009)/10^3,0)</f>
        <v>0</v>
      </c>
      <c r="I105" s="174">
        <f t="shared" si="9"/>
        <v>0</v>
      </c>
      <c r="J105"/>
    </row>
    <row r="106" spans="2:10" s="7" customFormat="1" outlineLevel="1" x14ac:dyDescent="0.2">
      <c r="B106" s="123">
        <f t="shared" si="10"/>
        <v>44</v>
      </c>
      <c r="C106" s="125" t="str">
        <f t="shared" si="11"/>
        <v/>
      </c>
      <c r="D106" s="172">
        <f>IFERROR(SUMPRODUCT(INDEX('Input| Projects'!$BA$10:$CX$1009, ,MATCH($C106,'Input| Projects'!$BA$9:$CX$9,0)),'Calc| Project Costs'!AA$10:AA$1009)/10^3+SUMPRODUCT(INDEX('Input| Projects'!$BA$10:$CX$1009, ,MATCH($C51,'Input| Projects'!$BA$9:$CX$9,0)),'Calc| Project Costs'!BG$10:BG$1009)/10^3,0)</f>
        <v>0</v>
      </c>
      <c r="E106" s="172">
        <f>IFERROR(SUMPRODUCT(INDEX('Input| Projects'!$BA$10:$CX$1009, ,MATCH($C106,'Input| Projects'!$BA$9:$CX$9,0)),'Calc| Project Costs'!AB$10:AB$1009)/10^3+SUMPRODUCT(INDEX('Input| Projects'!$BA$10:$CX$1009, ,MATCH($C51,'Input| Projects'!$BA$9:$CX$9,0)),'Calc| Project Costs'!BH$10:BH$1009)/10^3,0)</f>
        <v>0</v>
      </c>
      <c r="F106" s="172">
        <f>IFERROR(SUMPRODUCT(INDEX('Input| Projects'!$BA$10:$CX$1009, ,MATCH($C106,'Input| Projects'!$BA$9:$CX$9,0)),'Calc| Project Costs'!AC$10:AC$1009)/10^3+SUMPRODUCT(INDEX('Input| Projects'!$BA$10:$CX$1009, ,MATCH($C51,'Input| Projects'!$BA$9:$CX$9,0)),'Calc| Project Costs'!BI$10:BI$1009)/10^3,0)</f>
        <v>0</v>
      </c>
      <c r="G106" s="172">
        <f>IFERROR(SUMPRODUCT(INDEX('Input| Projects'!$BA$10:$CX$1009, ,MATCH($C106,'Input| Projects'!$BA$9:$CX$9,0)),'Calc| Project Costs'!AD$10:AD$1009)/10^3+SUMPRODUCT(INDEX('Input| Projects'!$BA$10:$CX$1009, ,MATCH($C51,'Input| Projects'!$BA$9:$CX$9,0)),'Calc| Project Costs'!BJ$10:BJ$1009)/10^3,0)</f>
        <v>0</v>
      </c>
      <c r="H106" s="172">
        <f>IFERROR(SUMPRODUCT(INDEX('Input| Projects'!$BA$10:$CX$1009, ,MATCH($C106,'Input| Projects'!$BA$9:$CX$9,0)),'Calc| Project Costs'!AE$10:AE$1009)/10^3+SUMPRODUCT(INDEX('Input| Projects'!$BA$10:$CX$1009, ,MATCH($C51,'Input| Projects'!$BA$9:$CX$9,0)),'Calc| Project Costs'!BK$10:BK$1009)/10^3,0)</f>
        <v>0</v>
      </c>
      <c r="I106" s="174">
        <f t="shared" si="9"/>
        <v>0</v>
      </c>
      <c r="J106"/>
    </row>
    <row r="107" spans="2:10" s="7" customFormat="1" outlineLevel="1" x14ac:dyDescent="0.2">
      <c r="B107" s="123">
        <f t="shared" si="10"/>
        <v>45</v>
      </c>
      <c r="C107" s="125" t="str">
        <f t="shared" si="11"/>
        <v/>
      </c>
      <c r="D107" s="172">
        <f>IFERROR(SUMPRODUCT(INDEX('Input| Projects'!$BA$10:$CX$1009, ,MATCH($C107,'Input| Projects'!$BA$9:$CX$9,0)),'Calc| Project Costs'!AA$10:AA$1009)/10^3+SUMPRODUCT(INDEX('Input| Projects'!$BA$10:$CX$1009, ,MATCH($C52,'Input| Projects'!$BA$9:$CX$9,0)),'Calc| Project Costs'!BG$10:BG$1009)/10^3,0)</f>
        <v>0</v>
      </c>
      <c r="E107" s="172">
        <f>IFERROR(SUMPRODUCT(INDEX('Input| Projects'!$BA$10:$CX$1009, ,MATCH($C107,'Input| Projects'!$BA$9:$CX$9,0)),'Calc| Project Costs'!AB$10:AB$1009)/10^3+SUMPRODUCT(INDEX('Input| Projects'!$BA$10:$CX$1009, ,MATCH($C52,'Input| Projects'!$BA$9:$CX$9,0)),'Calc| Project Costs'!BH$10:BH$1009)/10^3,0)</f>
        <v>0</v>
      </c>
      <c r="F107" s="172">
        <f>IFERROR(SUMPRODUCT(INDEX('Input| Projects'!$BA$10:$CX$1009, ,MATCH($C107,'Input| Projects'!$BA$9:$CX$9,0)),'Calc| Project Costs'!AC$10:AC$1009)/10^3+SUMPRODUCT(INDEX('Input| Projects'!$BA$10:$CX$1009, ,MATCH($C52,'Input| Projects'!$BA$9:$CX$9,0)),'Calc| Project Costs'!BI$10:BI$1009)/10^3,0)</f>
        <v>0</v>
      </c>
      <c r="G107" s="172">
        <f>IFERROR(SUMPRODUCT(INDEX('Input| Projects'!$BA$10:$CX$1009, ,MATCH($C107,'Input| Projects'!$BA$9:$CX$9,0)),'Calc| Project Costs'!AD$10:AD$1009)/10^3+SUMPRODUCT(INDEX('Input| Projects'!$BA$10:$CX$1009, ,MATCH($C52,'Input| Projects'!$BA$9:$CX$9,0)),'Calc| Project Costs'!BJ$10:BJ$1009)/10^3,0)</f>
        <v>0</v>
      </c>
      <c r="H107" s="172">
        <f>IFERROR(SUMPRODUCT(INDEX('Input| Projects'!$BA$10:$CX$1009, ,MATCH($C107,'Input| Projects'!$BA$9:$CX$9,0)),'Calc| Project Costs'!AE$10:AE$1009)/10^3+SUMPRODUCT(INDEX('Input| Projects'!$BA$10:$CX$1009, ,MATCH($C52,'Input| Projects'!$BA$9:$CX$9,0)),'Calc| Project Costs'!BK$10:BK$1009)/10^3,0)</f>
        <v>0</v>
      </c>
      <c r="I107" s="174">
        <f t="shared" si="9"/>
        <v>0</v>
      </c>
      <c r="J107"/>
    </row>
    <row r="108" spans="2:10" s="7" customFormat="1" outlineLevel="1" x14ac:dyDescent="0.2">
      <c r="B108" s="123">
        <f t="shared" si="10"/>
        <v>46</v>
      </c>
      <c r="C108" s="125" t="str">
        <f t="shared" si="11"/>
        <v/>
      </c>
      <c r="D108" s="172">
        <f>IFERROR(SUMPRODUCT(INDEX('Input| Projects'!$BA$10:$CX$1009, ,MATCH($C108,'Input| Projects'!$BA$9:$CX$9,0)),'Calc| Project Costs'!AA$10:AA$1009)/10^3+SUMPRODUCT(INDEX('Input| Projects'!$BA$10:$CX$1009, ,MATCH($C53,'Input| Projects'!$BA$9:$CX$9,0)),'Calc| Project Costs'!BG$10:BG$1009)/10^3,0)</f>
        <v>0</v>
      </c>
      <c r="E108" s="172">
        <f>IFERROR(SUMPRODUCT(INDEX('Input| Projects'!$BA$10:$CX$1009, ,MATCH($C108,'Input| Projects'!$BA$9:$CX$9,0)),'Calc| Project Costs'!AB$10:AB$1009)/10^3+SUMPRODUCT(INDEX('Input| Projects'!$BA$10:$CX$1009, ,MATCH($C53,'Input| Projects'!$BA$9:$CX$9,0)),'Calc| Project Costs'!BH$10:BH$1009)/10^3,0)</f>
        <v>0</v>
      </c>
      <c r="F108" s="172">
        <f>IFERROR(SUMPRODUCT(INDEX('Input| Projects'!$BA$10:$CX$1009, ,MATCH($C108,'Input| Projects'!$BA$9:$CX$9,0)),'Calc| Project Costs'!AC$10:AC$1009)/10^3+SUMPRODUCT(INDEX('Input| Projects'!$BA$10:$CX$1009, ,MATCH($C53,'Input| Projects'!$BA$9:$CX$9,0)),'Calc| Project Costs'!BI$10:BI$1009)/10^3,0)</f>
        <v>0</v>
      </c>
      <c r="G108" s="172">
        <f>IFERROR(SUMPRODUCT(INDEX('Input| Projects'!$BA$10:$CX$1009, ,MATCH($C108,'Input| Projects'!$BA$9:$CX$9,0)),'Calc| Project Costs'!AD$10:AD$1009)/10^3+SUMPRODUCT(INDEX('Input| Projects'!$BA$10:$CX$1009, ,MATCH($C53,'Input| Projects'!$BA$9:$CX$9,0)),'Calc| Project Costs'!BJ$10:BJ$1009)/10^3,0)</f>
        <v>0</v>
      </c>
      <c r="H108" s="172">
        <f>IFERROR(SUMPRODUCT(INDEX('Input| Projects'!$BA$10:$CX$1009, ,MATCH($C108,'Input| Projects'!$BA$9:$CX$9,0)),'Calc| Project Costs'!AE$10:AE$1009)/10^3+SUMPRODUCT(INDEX('Input| Projects'!$BA$10:$CX$1009, ,MATCH($C53,'Input| Projects'!$BA$9:$CX$9,0)),'Calc| Project Costs'!BK$10:BK$1009)/10^3,0)</f>
        <v>0</v>
      </c>
      <c r="I108" s="174">
        <f t="shared" si="9"/>
        <v>0</v>
      </c>
      <c r="J108"/>
    </row>
    <row r="109" spans="2:10" s="7" customFormat="1" outlineLevel="1" x14ac:dyDescent="0.2">
      <c r="B109" s="123">
        <f t="shared" si="10"/>
        <v>47</v>
      </c>
      <c r="C109" s="125" t="str">
        <f t="shared" si="11"/>
        <v/>
      </c>
      <c r="D109" s="172">
        <f>IFERROR(SUMPRODUCT(INDEX('Input| Projects'!$BA$10:$CX$1009, ,MATCH($C109,'Input| Projects'!$BA$9:$CX$9,0)),'Calc| Project Costs'!AA$10:AA$1009)/10^3+SUMPRODUCT(INDEX('Input| Projects'!$BA$10:$CX$1009, ,MATCH($C54,'Input| Projects'!$BA$9:$CX$9,0)),'Calc| Project Costs'!BG$10:BG$1009)/10^3,0)</f>
        <v>0</v>
      </c>
      <c r="E109" s="172">
        <f>IFERROR(SUMPRODUCT(INDEX('Input| Projects'!$BA$10:$CX$1009, ,MATCH($C109,'Input| Projects'!$BA$9:$CX$9,0)),'Calc| Project Costs'!AB$10:AB$1009)/10^3+SUMPRODUCT(INDEX('Input| Projects'!$BA$10:$CX$1009, ,MATCH($C54,'Input| Projects'!$BA$9:$CX$9,0)),'Calc| Project Costs'!BH$10:BH$1009)/10^3,0)</f>
        <v>0</v>
      </c>
      <c r="F109" s="172">
        <f>IFERROR(SUMPRODUCT(INDEX('Input| Projects'!$BA$10:$CX$1009, ,MATCH($C109,'Input| Projects'!$BA$9:$CX$9,0)),'Calc| Project Costs'!AC$10:AC$1009)/10^3+SUMPRODUCT(INDEX('Input| Projects'!$BA$10:$CX$1009, ,MATCH($C54,'Input| Projects'!$BA$9:$CX$9,0)),'Calc| Project Costs'!BI$10:BI$1009)/10^3,0)</f>
        <v>0</v>
      </c>
      <c r="G109" s="172">
        <f>IFERROR(SUMPRODUCT(INDEX('Input| Projects'!$BA$10:$CX$1009, ,MATCH($C109,'Input| Projects'!$BA$9:$CX$9,0)),'Calc| Project Costs'!AD$10:AD$1009)/10^3+SUMPRODUCT(INDEX('Input| Projects'!$BA$10:$CX$1009, ,MATCH($C54,'Input| Projects'!$BA$9:$CX$9,0)),'Calc| Project Costs'!BJ$10:BJ$1009)/10^3,0)</f>
        <v>0</v>
      </c>
      <c r="H109" s="172">
        <f>IFERROR(SUMPRODUCT(INDEX('Input| Projects'!$BA$10:$CX$1009, ,MATCH($C109,'Input| Projects'!$BA$9:$CX$9,0)),'Calc| Project Costs'!AE$10:AE$1009)/10^3+SUMPRODUCT(INDEX('Input| Projects'!$BA$10:$CX$1009, ,MATCH($C54,'Input| Projects'!$BA$9:$CX$9,0)),'Calc| Project Costs'!BK$10:BK$1009)/10^3,0)</f>
        <v>0</v>
      </c>
      <c r="I109" s="174">
        <f t="shared" si="9"/>
        <v>0</v>
      </c>
      <c r="J109"/>
    </row>
    <row r="110" spans="2:10" s="7" customFormat="1" outlineLevel="1" x14ac:dyDescent="0.2">
      <c r="B110" s="123">
        <f t="shared" si="10"/>
        <v>48</v>
      </c>
      <c r="C110" s="125" t="str">
        <f t="shared" si="11"/>
        <v/>
      </c>
      <c r="D110" s="172">
        <f>IFERROR(SUMPRODUCT(INDEX('Input| Projects'!$BA$10:$CX$1009, ,MATCH($C110,'Input| Projects'!$BA$9:$CX$9,0)),'Calc| Project Costs'!AA$10:AA$1009)/10^3+SUMPRODUCT(INDEX('Input| Projects'!$BA$10:$CX$1009, ,MATCH($C55,'Input| Projects'!$BA$9:$CX$9,0)),'Calc| Project Costs'!BG$10:BG$1009)/10^3,0)</f>
        <v>0</v>
      </c>
      <c r="E110" s="172">
        <f>IFERROR(SUMPRODUCT(INDEX('Input| Projects'!$BA$10:$CX$1009, ,MATCH($C110,'Input| Projects'!$BA$9:$CX$9,0)),'Calc| Project Costs'!AB$10:AB$1009)/10^3+SUMPRODUCT(INDEX('Input| Projects'!$BA$10:$CX$1009, ,MATCH($C55,'Input| Projects'!$BA$9:$CX$9,0)),'Calc| Project Costs'!BH$10:BH$1009)/10^3,0)</f>
        <v>0</v>
      </c>
      <c r="F110" s="172">
        <f>IFERROR(SUMPRODUCT(INDEX('Input| Projects'!$BA$10:$CX$1009, ,MATCH($C110,'Input| Projects'!$BA$9:$CX$9,0)),'Calc| Project Costs'!AC$10:AC$1009)/10^3+SUMPRODUCT(INDEX('Input| Projects'!$BA$10:$CX$1009, ,MATCH($C55,'Input| Projects'!$BA$9:$CX$9,0)),'Calc| Project Costs'!BI$10:BI$1009)/10^3,0)</f>
        <v>0</v>
      </c>
      <c r="G110" s="172">
        <f>IFERROR(SUMPRODUCT(INDEX('Input| Projects'!$BA$10:$CX$1009, ,MATCH($C110,'Input| Projects'!$BA$9:$CX$9,0)),'Calc| Project Costs'!AD$10:AD$1009)/10^3+SUMPRODUCT(INDEX('Input| Projects'!$BA$10:$CX$1009, ,MATCH($C55,'Input| Projects'!$BA$9:$CX$9,0)),'Calc| Project Costs'!BJ$10:BJ$1009)/10^3,0)</f>
        <v>0</v>
      </c>
      <c r="H110" s="172">
        <f>IFERROR(SUMPRODUCT(INDEX('Input| Projects'!$BA$10:$CX$1009, ,MATCH($C110,'Input| Projects'!$BA$9:$CX$9,0)),'Calc| Project Costs'!AE$10:AE$1009)/10^3+SUMPRODUCT(INDEX('Input| Projects'!$BA$10:$CX$1009, ,MATCH($C55,'Input| Projects'!$BA$9:$CX$9,0)),'Calc| Project Costs'!BK$10:BK$1009)/10^3,0)</f>
        <v>0</v>
      </c>
      <c r="I110" s="174">
        <f t="shared" si="9"/>
        <v>0</v>
      </c>
      <c r="J110"/>
    </row>
    <row r="111" spans="2:10" s="7" customFormat="1" outlineLevel="1" x14ac:dyDescent="0.2">
      <c r="B111" s="123">
        <f t="shared" si="10"/>
        <v>49</v>
      </c>
      <c r="C111" s="125" t="str">
        <f t="shared" si="11"/>
        <v/>
      </c>
      <c r="D111" s="172">
        <f>IFERROR(SUMPRODUCT(INDEX('Input| Projects'!$BA$10:$CX$1009, ,MATCH($C111,'Input| Projects'!$BA$9:$CX$9,0)),'Calc| Project Costs'!AA$10:AA$1009)/10^3+SUMPRODUCT(INDEX('Input| Projects'!$BA$10:$CX$1009, ,MATCH($C56,'Input| Projects'!$BA$9:$CX$9,0)),'Calc| Project Costs'!BG$10:BG$1009)/10^3,0)</f>
        <v>0</v>
      </c>
      <c r="E111" s="172">
        <f>IFERROR(SUMPRODUCT(INDEX('Input| Projects'!$BA$10:$CX$1009, ,MATCH($C111,'Input| Projects'!$BA$9:$CX$9,0)),'Calc| Project Costs'!AB$10:AB$1009)/10^3+SUMPRODUCT(INDEX('Input| Projects'!$BA$10:$CX$1009, ,MATCH($C56,'Input| Projects'!$BA$9:$CX$9,0)),'Calc| Project Costs'!BH$10:BH$1009)/10^3,0)</f>
        <v>0</v>
      </c>
      <c r="F111" s="172">
        <f>IFERROR(SUMPRODUCT(INDEX('Input| Projects'!$BA$10:$CX$1009, ,MATCH($C111,'Input| Projects'!$BA$9:$CX$9,0)),'Calc| Project Costs'!AC$10:AC$1009)/10^3+SUMPRODUCT(INDEX('Input| Projects'!$BA$10:$CX$1009, ,MATCH($C56,'Input| Projects'!$BA$9:$CX$9,0)),'Calc| Project Costs'!BI$10:BI$1009)/10^3,0)</f>
        <v>0</v>
      </c>
      <c r="G111" s="172">
        <f>IFERROR(SUMPRODUCT(INDEX('Input| Projects'!$BA$10:$CX$1009, ,MATCH($C111,'Input| Projects'!$BA$9:$CX$9,0)),'Calc| Project Costs'!AD$10:AD$1009)/10^3+SUMPRODUCT(INDEX('Input| Projects'!$BA$10:$CX$1009, ,MATCH($C56,'Input| Projects'!$BA$9:$CX$9,0)),'Calc| Project Costs'!BJ$10:BJ$1009)/10^3,0)</f>
        <v>0</v>
      </c>
      <c r="H111" s="172">
        <f>IFERROR(SUMPRODUCT(INDEX('Input| Projects'!$BA$10:$CX$1009, ,MATCH($C111,'Input| Projects'!$BA$9:$CX$9,0)),'Calc| Project Costs'!AE$10:AE$1009)/10^3+SUMPRODUCT(INDEX('Input| Projects'!$BA$10:$CX$1009, ,MATCH($C56,'Input| Projects'!$BA$9:$CX$9,0)),'Calc| Project Costs'!BK$10:BK$1009)/10^3,0)</f>
        <v>0</v>
      </c>
      <c r="I111" s="174">
        <f t="shared" si="9"/>
        <v>0</v>
      </c>
      <c r="J111"/>
    </row>
    <row r="112" spans="2:10" s="7" customFormat="1" outlineLevel="1" x14ac:dyDescent="0.2">
      <c r="B112" s="123">
        <f t="shared" si="10"/>
        <v>50</v>
      </c>
      <c r="C112" s="125" t="str">
        <f t="shared" si="11"/>
        <v/>
      </c>
      <c r="D112" s="172">
        <f>IFERROR(SUMPRODUCT(INDEX('Input| Projects'!$BA$10:$CX$1009, ,MATCH($C112,'Input| Projects'!$BA$9:$CX$9,0)),'Calc| Project Costs'!AA$10:AA$1009)/10^3+SUMPRODUCT(INDEX('Input| Projects'!$BA$10:$CX$1009, ,MATCH($C57,'Input| Projects'!$BA$9:$CX$9,0)),'Calc| Project Costs'!BG$10:BG$1009)/10^3,0)</f>
        <v>0</v>
      </c>
      <c r="E112" s="172">
        <f>IFERROR(SUMPRODUCT(INDEX('Input| Projects'!$BA$10:$CX$1009, ,MATCH($C112,'Input| Projects'!$BA$9:$CX$9,0)),'Calc| Project Costs'!AB$10:AB$1009)/10^3+SUMPRODUCT(INDEX('Input| Projects'!$BA$10:$CX$1009, ,MATCH($C57,'Input| Projects'!$BA$9:$CX$9,0)),'Calc| Project Costs'!BH$10:BH$1009)/10^3,0)</f>
        <v>0</v>
      </c>
      <c r="F112" s="172">
        <f>IFERROR(SUMPRODUCT(INDEX('Input| Projects'!$BA$10:$CX$1009, ,MATCH($C112,'Input| Projects'!$BA$9:$CX$9,0)),'Calc| Project Costs'!AC$10:AC$1009)/10^3+SUMPRODUCT(INDEX('Input| Projects'!$BA$10:$CX$1009, ,MATCH($C57,'Input| Projects'!$BA$9:$CX$9,0)),'Calc| Project Costs'!BI$10:BI$1009)/10^3,0)</f>
        <v>0</v>
      </c>
      <c r="G112" s="172">
        <f>IFERROR(SUMPRODUCT(INDEX('Input| Projects'!$BA$10:$CX$1009, ,MATCH($C112,'Input| Projects'!$BA$9:$CX$9,0)),'Calc| Project Costs'!AD$10:AD$1009)/10^3+SUMPRODUCT(INDEX('Input| Projects'!$BA$10:$CX$1009, ,MATCH($C57,'Input| Projects'!$BA$9:$CX$9,0)),'Calc| Project Costs'!BJ$10:BJ$1009)/10^3,0)</f>
        <v>0</v>
      </c>
      <c r="H112" s="172">
        <f>IFERROR(SUMPRODUCT(INDEX('Input| Projects'!$BA$10:$CX$1009, ,MATCH($C112,'Input| Projects'!$BA$9:$CX$9,0)),'Calc| Project Costs'!AE$10:AE$1009)/10^3+SUMPRODUCT(INDEX('Input| Projects'!$BA$10:$CX$1009, ,MATCH($C57,'Input| Projects'!$BA$9:$CX$9,0)),'Calc| Project Costs'!BK$10:BK$1009)/10^3,0)</f>
        <v>0</v>
      </c>
      <c r="I112" s="174">
        <f t="shared" si="9"/>
        <v>0</v>
      </c>
      <c r="J112"/>
    </row>
    <row r="113" spans="1:18" s="7" customFormat="1" x14ac:dyDescent="0.2">
      <c r="B113"/>
      <c r="C113"/>
      <c r="D113" s="168">
        <f t="shared" ref="D113:I113" si="12">IFERROR(SUM(D63:D112),"")</f>
        <v>21.511895287632296</v>
      </c>
      <c r="E113" s="168">
        <f t="shared" si="12"/>
        <v>17.281767553370951</v>
      </c>
      <c r="F113" s="168">
        <f t="shared" si="12"/>
        <v>13.83960701618633</v>
      </c>
      <c r="G113" s="168">
        <f t="shared" si="12"/>
        <v>14.763649717916115</v>
      </c>
      <c r="H113" s="168">
        <f t="shared" si="12"/>
        <v>17.883186562581574</v>
      </c>
      <c r="I113" s="169">
        <f t="shared" si="12"/>
        <v>85.280106137687255</v>
      </c>
      <c r="J113"/>
    </row>
    <row r="114" spans="1:18" s="7" customFormat="1" ht="12.75" customHeight="1" x14ac:dyDescent="0.2">
      <c r="A114" s="49"/>
      <c r="C114" s="16"/>
      <c r="I114" s="90"/>
      <c r="J114"/>
    </row>
    <row r="115" spans="1:18" ht="15" x14ac:dyDescent="0.2">
      <c r="A115" s="256"/>
      <c r="B115" s="256"/>
      <c r="C115" s="256" t="str">
        <f>IFERROR(LEFT(C60,2)+1&amp;". Forecast asset disposals – as incurred ($millions "&amp;'Input| Escalations'!$D$9&amp;" "&amp;'Input| Escalations'!$C$9&amp;") (SCS)","")</f>
        <v>67. Forecast asset disposals – as incurred ($millions June 2026) (SCS)</v>
      </c>
      <c r="D115" s="256"/>
      <c r="E115" s="256"/>
      <c r="F115" s="256"/>
      <c r="G115" s="256"/>
      <c r="H115" s="256"/>
      <c r="I115" s="256"/>
      <c r="M115"/>
      <c r="N115"/>
      <c r="O115"/>
      <c r="P115"/>
      <c r="Q115"/>
      <c r="R115"/>
    </row>
    <row r="116" spans="1:18" x14ac:dyDescent="0.2">
      <c r="D116" s="89">
        <f>IF(ABS('Input| Disposals'!R58/10^3-D168-'Output| PTRM (DFA)'!D168)&lt;0.000001,0,1)</f>
        <v>0</v>
      </c>
      <c r="E116" s="89">
        <f>IF(ABS('Input| Disposals'!S58/10^3-E168-'Output| PTRM (DFA)'!E168)&lt;0.000001,0,1)</f>
        <v>0</v>
      </c>
      <c r="F116" s="89">
        <f>IF(ABS('Input| Disposals'!T58/10^3-F168-'Output| PTRM (DFA)'!F168)&lt;0.000001,0,1)</f>
        <v>0</v>
      </c>
      <c r="G116" s="89">
        <f>IF(ABS('Input| Disposals'!U58/10^3-G168-'Output| PTRM (DFA)'!G168)&lt;0.000001,0,1)</f>
        <v>0</v>
      </c>
      <c r="H116" s="89">
        <f>IF(ABS('Input| Disposals'!V58/10^3-H168-'Output| PTRM (DFA)'!H168)&lt;0.000001,0,1)</f>
        <v>0</v>
      </c>
      <c r="I116"/>
      <c r="M116"/>
      <c r="N116"/>
      <c r="O116"/>
      <c r="P116"/>
      <c r="Q116"/>
      <c r="R116"/>
    </row>
    <row r="117" spans="1:18" x14ac:dyDescent="0.2">
      <c r="B117" s="15"/>
      <c r="C117" s="159" t="s">
        <v>106</v>
      </c>
      <c r="D117" s="159" t="str">
        <f>D$7</f>
        <v>2026-27</v>
      </c>
      <c r="E117" s="159" t="str">
        <f>E$7</f>
        <v>2027-28</v>
      </c>
      <c r="F117" s="159" t="str">
        <f>F$7</f>
        <v>2028-29</v>
      </c>
      <c r="G117" s="159" t="str">
        <f>G$7</f>
        <v>2029-30</v>
      </c>
      <c r="H117" s="159" t="str">
        <f>H$7</f>
        <v>2030-31</v>
      </c>
      <c r="I117" s="159" t="s">
        <v>1</v>
      </c>
      <c r="M117"/>
      <c r="N117"/>
      <c r="O117"/>
      <c r="P117"/>
      <c r="Q117"/>
      <c r="R117"/>
    </row>
    <row r="118" spans="1:18" x14ac:dyDescent="0.2">
      <c r="B118" s="123">
        <v>1</v>
      </c>
      <c r="C118" s="125" t="str">
        <f t="shared" ref="C118:C149" si="13">IFERROR(C8,"")</f>
        <v>Category 1</v>
      </c>
      <c r="D118" s="172">
        <f>IFERROR(INDEX('Input| Disposals'!$R$8:$V$57,MATCH($C118,'Input| Disposals'!$N$8:$N$57,0),MATCH(D$117,'Input| Disposals'!$R$7:$V$7,0))/10^3,0)</f>
        <v>0</v>
      </c>
      <c r="E118" s="172">
        <f>IFERROR(INDEX('Input| Disposals'!$R$8:$V$57,MATCH($C118,'Input| Disposals'!$N$8:$N$57,0),MATCH(E$117,'Input| Disposals'!$R$7:$V$7,0))/10^3,0)</f>
        <v>0</v>
      </c>
      <c r="F118" s="172">
        <f>IFERROR(INDEX('Input| Disposals'!$R$8:$V$57,MATCH($C118,'Input| Disposals'!$N$8:$N$57,0),MATCH(F$117,'Input| Disposals'!$R$7:$V$7,0))/10^3,0)</f>
        <v>0</v>
      </c>
      <c r="G118" s="172">
        <f>IFERROR(INDEX('Input| Disposals'!$R$8:$V$57,MATCH($C118,'Input| Disposals'!$N$8:$N$57,0),MATCH(G$117,'Input| Disposals'!$R$7:$V$7,0))/10^3,0)</f>
        <v>0</v>
      </c>
      <c r="H118" s="172">
        <f>IFERROR(INDEX('Input| Disposals'!$R$8:$V$57,MATCH($C118,'Input| Disposals'!$N$8:$N$57,0),MATCH(H$117,'Input| Disposals'!$R$7:$V$7,0))/10^3,0)</f>
        <v>0</v>
      </c>
      <c r="I118" s="174">
        <f>IFERROR(SUM(D118:H118),"")</f>
        <v>0</v>
      </c>
      <c r="M118"/>
      <c r="N118"/>
      <c r="O118"/>
      <c r="P118"/>
      <c r="Q118"/>
      <c r="R118"/>
    </row>
    <row r="119" spans="1:18" x14ac:dyDescent="0.2">
      <c r="B119" s="123">
        <f>IFERROR(B118+1,"")</f>
        <v>2</v>
      </c>
      <c r="C119" s="125" t="str">
        <f t="shared" si="13"/>
        <v>Category 2</v>
      </c>
      <c r="D119" s="172">
        <f>IFERROR(INDEX('Input| Disposals'!$R$8:$V$57,MATCH($C119,'Input| Disposals'!$N$8:$N$57,0),MATCH(D$117,'Input| Disposals'!$R$7:$V$7,0))/10^3,0)</f>
        <v>0</v>
      </c>
      <c r="E119" s="172">
        <f>IFERROR(INDEX('Input| Disposals'!$R$8:$V$57,MATCH($C119,'Input| Disposals'!$N$8:$N$57,0),MATCH(E$117,'Input| Disposals'!$R$7:$V$7,0))/10^3,0)</f>
        <v>0</v>
      </c>
      <c r="F119" s="172">
        <f>IFERROR(INDEX('Input| Disposals'!$R$8:$V$57,MATCH($C119,'Input| Disposals'!$N$8:$N$57,0),MATCH(F$117,'Input| Disposals'!$R$7:$V$7,0))/10^3,0)</f>
        <v>0</v>
      </c>
      <c r="G119" s="172">
        <f>IFERROR(INDEX('Input| Disposals'!$R$8:$V$57,MATCH($C119,'Input| Disposals'!$N$8:$N$57,0),MATCH(G$117,'Input| Disposals'!$R$7:$V$7,0))/10^3,0)</f>
        <v>0</v>
      </c>
      <c r="H119" s="172">
        <f>IFERROR(INDEX('Input| Disposals'!$R$8:$V$57,MATCH($C119,'Input| Disposals'!$N$8:$N$57,0),MATCH(H$117,'Input| Disposals'!$R$7:$V$7,0))/10^3,0)</f>
        <v>0</v>
      </c>
      <c r="I119" s="174">
        <f t="shared" ref="I119:I167" si="14">IFERROR(SUM(D119:H119),"")</f>
        <v>0</v>
      </c>
      <c r="M119"/>
      <c r="N119"/>
      <c r="O119"/>
      <c r="P119"/>
      <c r="Q119"/>
      <c r="R119"/>
    </row>
    <row r="120" spans="1:18" x14ac:dyDescent="0.2">
      <c r="B120" s="123">
        <f t="shared" ref="B120:B167" si="15">IFERROR(B119+1,"")</f>
        <v>3</v>
      </c>
      <c r="C120" s="125" t="str">
        <f t="shared" si="13"/>
        <v>Category 3</v>
      </c>
      <c r="D120" s="172">
        <f>IFERROR(INDEX('Input| Disposals'!$R$8:$V$57,MATCH($C120,'Input| Disposals'!$N$8:$N$57,0),MATCH(D$117,'Input| Disposals'!$R$7:$V$7,0))/10^3,0)</f>
        <v>0</v>
      </c>
      <c r="E120" s="172">
        <f>IFERROR(INDEX('Input| Disposals'!$R$8:$V$57,MATCH($C120,'Input| Disposals'!$N$8:$N$57,0),MATCH(E$117,'Input| Disposals'!$R$7:$V$7,0))/10^3,0)</f>
        <v>0</v>
      </c>
      <c r="F120" s="172">
        <f>IFERROR(INDEX('Input| Disposals'!$R$8:$V$57,MATCH($C120,'Input| Disposals'!$N$8:$N$57,0),MATCH(F$117,'Input| Disposals'!$R$7:$V$7,0))/10^3,0)</f>
        <v>0</v>
      </c>
      <c r="G120" s="172">
        <f>IFERROR(INDEX('Input| Disposals'!$R$8:$V$57,MATCH($C120,'Input| Disposals'!$N$8:$N$57,0),MATCH(G$117,'Input| Disposals'!$R$7:$V$7,0))/10^3,0)</f>
        <v>0</v>
      </c>
      <c r="H120" s="172">
        <f>IFERROR(INDEX('Input| Disposals'!$R$8:$V$57,MATCH($C120,'Input| Disposals'!$N$8:$N$57,0),MATCH(H$117,'Input| Disposals'!$R$7:$V$7,0))/10^3,0)</f>
        <v>0</v>
      </c>
      <c r="I120" s="174">
        <f t="shared" si="14"/>
        <v>0</v>
      </c>
      <c r="M120"/>
      <c r="N120"/>
      <c r="O120"/>
      <c r="P120"/>
      <c r="Q120"/>
      <c r="R120"/>
    </row>
    <row r="121" spans="1:18" x14ac:dyDescent="0.2">
      <c r="B121" s="123">
        <f t="shared" si="15"/>
        <v>4</v>
      </c>
      <c r="C121" s="125" t="str">
        <f t="shared" si="13"/>
        <v>Category 4</v>
      </c>
      <c r="D121" s="172">
        <f>IFERROR(INDEX('Input| Disposals'!$R$8:$V$57,MATCH($C121,'Input| Disposals'!$N$8:$N$57,0),MATCH(D$117,'Input| Disposals'!$R$7:$V$7,0))/10^3,0)</f>
        <v>0</v>
      </c>
      <c r="E121" s="172">
        <f>IFERROR(INDEX('Input| Disposals'!$R$8:$V$57,MATCH($C121,'Input| Disposals'!$N$8:$N$57,0),MATCH(E$117,'Input| Disposals'!$R$7:$V$7,0))/10^3,0)</f>
        <v>0</v>
      </c>
      <c r="F121" s="172">
        <f>IFERROR(INDEX('Input| Disposals'!$R$8:$V$57,MATCH($C121,'Input| Disposals'!$N$8:$N$57,0),MATCH(F$117,'Input| Disposals'!$R$7:$V$7,0))/10^3,0)</f>
        <v>0</v>
      </c>
      <c r="G121" s="172">
        <f>IFERROR(INDEX('Input| Disposals'!$R$8:$V$57,MATCH($C121,'Input| Disposals'!$N$8:$N$57,0),MATCH(G$117,'Input| Disposals'!$R$7:$V$7,0))/10^3,0)</f>
        <v>0</v>
      </c>
      <c r="H121" s="172">
        <f>IFERROR(INDEX('Input| Disposals'!$R$8:$V$57,MATCH($C121,'Input| Disposals'!$N$8:$N$57,0),MATCH(H$117,'Input| Disposals'!$R$7:$V$7,0))/10^3,0)</f>
        <v>0</v>
      </c>
      <c r="I121" s="174">
        <f t="shared" si="14"/>
        <v>0</v>
      </c>
      <c r="M121"/>
      <c r="N121"/>
      <c r="O121"/>
      <c r="P121"/>
      <c r="Q121"/>
      <c r="R121"/>
    </row>
    <row r="122" spans="1:18" x14ac:dyDescent="0.2">
      <c r="B122" s="123">
        <f t="shared" si="15"/>
        <v>5</v>
      </c>
      <c r="C122" s="125" t="str">
        <f t="shared" si="13"/>
        <v>Category 5</v>
      </c>
      <c r="D122" s="172">
        <f>IFERROR(INDEX('Input| Disposals'!$R$8:$V$57,MATCH($C122,'Input| Disposals'!$N$8:$N$57,0),MATCH(D$117,'Input| Disposals'!$R$7:$V$7,0))/10^3,0)</f>
        <v>10.918000000000001</v>
      </c>
      <c r="E122" s="172">
        <f>IFERROR(INDEX('Input| Disposals'!$R$8:$V$57,MATCH($C122,'Input| Disposals'!$N$8:$N$57,0),MATCH(E$117,'Input| Disposals'!$R$7:$V$7,0))/10^3,0)</f>
        <v>0</v>
      </c>
      <c r="F122" s="172">
        <f>IFERROR(INDEX('Input| Disposals'!$R$8:$V$57,MATCH($C122,'Input| Disposals'!$N$8:$N$57,0),MATCH(F$117,'Input| Disposals'!$R$7:$V$7,0))/10^3,0)</f>
        <v>0</v>
      </c>
      <c r="G122" s="172">
        <f>IFERROR(INDEX('Input| Disposals'!$R$8:$V$57,MATCH($C122,'Input| Disposals'!$N$8:$N$57,0),MATCH(G$117,'Input| Disposals'!$R$7:$V$7,0))/10^3,0)</f>
        <v>0</v>
      </c>
      <c r="H122" s="172">
        <f>IFERROR(INDEX('Input| Disposals'!$R$8:$V$57,MATCH($C122,'Input| Disposals'!$N$8:$N$57,0),MATCH(H$117,'Input| Disposals'!$R$7:$V$7,0))/10^3,0)</f>
        <v>0</v>
      </c>
      <c r="I122" s="174">
        <f t="shared" si="14"/>
        <v>10.918000000000001</v>
      </c>
      <c r="M122"/>
      <c r="N122"/>
      <c r="O122"/>
      <c r="P122"/>
      <c r="Q122"/>
      <c r="R122"/>
    </row>
    <row r="123" spans="1:18" x14ac:dyDescent="0.2">
      <c r="B123" s="123">
        <f t="shared" si="15"/>
        <v>6</v>
      </c>
      <c r="C123" s="125" t="str">
        <f t="shared" si="13"/>
        <v>Category 6</v>
      </c>
      <c r="D123" s="172">
        <f>IFERROR(INDEX('Input| Disposals'!$R$8:$V$57,MATCH($C123,'Input| Disposals'!$N$8:$N$57,0),MATCH(D$117,'Input| Disposals'!$R$7:$V$7,0))/10^3,0)</f>
        <v>0.87344000000000011</v>
      </c>
      <c r="E123" s="172">
        <f>IFERROR(INDEX('Input| Disposals'!$R$8:$V$57,MATCH($C123,'Input| Disposals'!$N$8:$N$57,0),MATCH(E$117,'Input| Disposals'!$R$7:$V$7,0))/10^3,0)</f>
        <v>0.98262000000000016</v>
      </c>
      <c r="F123" s="172">
        <f>IFERROR(INDEX('Input| Disposals'!$R$8:$V$57,MATCH($C123,'Input| Disposals'!$N$8:$N$57,0),MATCH(F$117,'Input| Disposals'!$R$7:$V$7,0))/10^3,0)</f>
        <v>0.76426000000000005</v>
      </c>
      <c r="G123" s="172">
        <f>IFERROR(INDEX('Input| Disposals'!$R$8:$V$57,MATCH($C123,'Input| Disposals'!$N$8:$N$57,0),MATCH(G$117,'Input| Disposals'!$R$7:$V$7,0))/10^3,0)</f>
        <v>0.98262000000000016</v>
      </c>
      <c r="H123" s="172">
        <f>IFERROR(INDEX('Input| Disposals'!$R$8:$V$57,MATCH($C123,'Input| Disposals'!$N$8:$N$57,0),MATCH(H$117,'Input| Disposals'!$R$7:$V$7,0))/10^3,0)</f>
        <v>1.5285200000000001</v>
      </c>
      <c r="I123" s="174">
        <f t="shared" si="14"/>
        <v>5.1314600000000006</v>
      </c>
      <c r="M123"/>
      <c r="N123"/>
      <c r="O123"/>
      <c r="P123"/>
      <c r="Q123"/>
      <c r="R123"/>
    </row>
    <row r="124" spans="1:18" x14ac:dyDescent="0.2">
      <c r="B124" s="123">
        <f t="shared" si="15"/>
        <v>7</v>
      </c>
      <c r="C124" s="125" t="str">
        <f t="shared" si="13"/>
        <v>Category 7</v>
      </c>
      <c r="D124" s="172">
        <f>IFERROR(INDEX('Input| Disposals'!$R$8:$V$57,MATCH($C124,'Input| Disposals'!$N$8:$N$57,0),MATCH(D$117,'Input| Disposals'!$R$7:$V$7,0))/10^3,0)</f>
        <v>0</v>
      </c>
      <c r="E124" s="172">
        <f>IFERROR(INDEX('Input| Disposals'!$R$8:$V$57,MATCH($C124,'Input| Disposals'!$N$8:$N$57,0),MATCH(E$117,'Input| Disposals'!$R$7:$V$7,0))/10^3,0)</f>
        <v>0</v>
      </c>
      <c r="F124" s="172">
        <f>IFERROR(INDEX('Input| Disposals'!$R$8:$V$57,MATCH($C124,'Input| Disposals'!$N$8:$N$57,0),MATCH(F$117,'Input| Disposals'!$R$7:$V$7,0))/10^3,0)</f>
        <v>0</v>
      </c>
      <c r="G124" s="172">
        <f>IFERROR(INDEX('Input| Disposals'!$R$8:$V$57,MATCH($C124,'Input| Disposals'!$N$8:$N$57,0),MATCH(G$117,'Input| Disposals'!$R$7:$V$7,0))/10^3,0)</f>
        <v>0</v>
      </c>
      <c r="H124" s="172">
        <f>IFERROR(INDEX('Input| Disposals'!$R$8:$V$57,MATCH($C124,'Input| Disposals'!$N$8:$N$57,0),MATCH(H$117,'Input| Disposals'!$R$7:$V$7,0))/10^3,0)</f>
        <v>0</v>
      </c>
      <c r="I124" s="174">
        <f t="shared" si="14"/>
        <v>0</v>
      </c>
      <c r="M124"/>
      <c r="N124"/>
      <c r="O124"/>
      <c r="P124"/>
      <c r="Q124"/>
      <c r="R124"/>
    </row>
    <row r="125" spans="1:18" x14ac:dyDescent="0.2">
      <c r="B125" s="123">
        <f t="shared" si="15"/>
        <v>8</v>
      </c>
      <c r="C125" s="125" t="str">
        <f t="shared" si="13"/>
        <v>Category 8</v>
      </c>
      <c r="D125" s="172">
        <f>IFERROR(INDEX('Input| Disposals'!$R$8:$V$57,MATCH($C125,'Input| Disposals'!$N$8:$N$57,0),MATCH(D$117,'Input| Disposals'!$R$7:$V$7,0))/10^3,0)</f>
        <v>2.1836000000000002</v>
      </c>
      <c r="E125" s="172">
        <f>IFERROR(INDEX('Input| Disposals'!$R$8:$V$57,MATCH($C125,'Input| Disposals'!$N$8:$N$57,0),MATCH(E$117,'Input| Disposals'!$R$7:$V$7,0))/10^3,0)</f>
        <v>0</v>
      </c>
      <c r="F125" s="172">
        <f>IFERROR(INDEX('Input| Disposals'!$R$8:$V$57,MATCH($C125,'Input| Disposals'!$N$8:$N$57,0),MATCH(F$117,'Input| Disposals'!$R$7:$V$7,0))/10^3,0)</f>
        <v>0</v>
      </c>
      <c r="G125" s="172">
        <f>IFERROR(INDEX('Input| Disposals'!$R$8:$V$57,MATCH($C125,'Input| Disposals'!$N$8:$N$57,0),MATCH(G$117,'Input| Disposals'!$R$7:$V$7,0))/10^3,0)</f>
        <v>3.2754000000000003</v>
      </c>
      <c r="H125" s="172">
        <f>IFERROR(INDEX('Input| Disposals'!$R$8:$V$57,MATCH($C125,'Input| Disposals'!$N$8:$N$57,0),MATCH(H$117,'Input| Disposals'!$R$7:$V$7,0))/10^3,0)</f>
        <v>0</v>
      </c>
      <c r="I125" s="174">
        <f t="shared" si="14"/>
        <v>5.4590000000000005</v>
      </c>
      <c r="M125"/>
      <c r="N125"/>
      <c r="O125"/>
      <c r="P125"/>
      <c r="Q125"/>
      <c r="R125"/>
    </row>
    <row r="126" spans="1:18" x14ac:dyDescent="0.2">
      <c r="B126" s="123">
        <f t="shared" si="15"/>
        <v>9</v>
      </c>
      <c r="C126" s="125" t="str">
        <f t="shared" si="13"/>
        <v>Category 10</v>
      </c>
      <c r="D126" s="172">
        <f>IFERROR(INDEX('Input| Disposals'!$R$8:$V$57,MATCH($C126,'Input| Disposals'!$N$8:$N$57,0),MATCH(D$117,'Input| Disposals'!$R$7:$V$7,0))/10^3,0)</f>
        <v>0</v>
      </c>
      <c r="E126" s="172">
        <f>IFERROR(INDEX('Input| Disposals'!$R$8:$V$57,MATCH($C126,'Input| Disposals'!$N$8:$N$57,0),MATCH(E$117,'Input| Disposals'!$R$7:$V$7,0))/10^3,0)</f>
        <v>0</v>
      </c>
      <c r="F126" s="172">
        <f>IFERROR(INDEX('Input| Disposals'!$R$8:$V$57,MATCH($C126,'Input| Disposals'!$N$8:$N$57,0),MATCH(F$117,'Input| Disposals'!$R$7:$V$7,0))/10^3,0)</f>
        <v>0</v>
      </c>
      <c r="G126" s="172">
        <f>IFERROR(INDEX('Input| Disposals'!$R$8:$V$57,MATCH($C126,'Input| Disposals'!$N$8:$N$57,0),MATCH(G$117,'Input| Disposals'!$R$7:$V$7,0))/10^3,0)</f>
        <v>0</v>
      </c>
      <c r="H126" s="172">
        <f>IFERROR(INDEX('Input| Disposals'!$R$8:$V$57,MATCH($C126,'Input| Disposals'!$N$8:$N$57,0),MATCH(H$117,'Input| Disposals'!$R$7:$V$7,0))/10^3,0)</f>
        <v>0</v>
      </c>
      <c r="I126" s="174">
        <f t="shared" si="14"/>
        <v>0</v>
      </c>
      <c r="M126"/>
      <c r="N126"/>
      <c r="O126"/>
      <c r="P126"/>
      <c r="Q126"/>
      <c r="R126"/>
    </row>
    <row r="127" spans="1:18" x14ac:dyDescent="0.2">
      <c r="B127" s="123">
        <f t="shared" si="15"/>
        <v>10</v>
      </c>
      <c r="C127" s="125" t="str">
        <f t="shared" si="13"/>
        <v/>
      </c>
      <c r="D127" s="172">
        <f>IFERROR(INDEX('Input| Disposals'!$R$8:$V$57,MATCH($C127,'Input| Disposals'!$N$8:$N$57,0),MATCH(D$117,'Input| Disposals'!$R$7:$V$7,0))/10^3,0)</f>
        <v>0</v>
      </c>
      <c r="E127" s="172">
        <f>IFERROR(INDEX('Input| Disposals'!$R$8:$V$57,MATCH($C127,'Input| Disposals'!$N$8:$N$57,0),MATCH(E$117,'Input| Disposals'!$R$7:$V$7,0))/10^3,0)</f>
        <v>0</v>
      </c>
      <c r="F127" s="172">
        <f>IFERROR(INDEX('Input| Disposals'!$R$8:$V$57,MATCH($C127,'Input| Disposals'!$N$8:$N$57,0),MATCH(F$117,'Input| Disposals'!$R$7:$V$7,0))/10^3,0)</f>
        <v>0</v>
      </c>
      <c r="G127" s="172">
        <f>IFERROR(INDEX('Input| Disposals'!$R$8:$V$57,MATCH($C127,'Input| Disposals'!$N$8:$N$57,0),MATCH(G$117,'Input| Disposals'!$R$7:$V$7,0))/10^3,0)</f>
        <v>0</v>
      </c>
      <c r="H127" s="172">
        <f>IFERROR(INDEX('Input| Disposals'!$R$8:$V$57,MATCH($C127,'Input| Disposals'!$N$8:$N$57,0),MATCH(H$117,'Input| Disposals'!$R$7:$V$7,0))/10^3,0)</f>
        <v>0</v>
      </c>
      <c r="I127" s="174">
        <f t="shared" si="14"/>
        <v>0</v>
      </c>
      <c r="M127"/>
      <c r="N127"/>
      <c r="O127"/>
      <c r="P127"/>
      <c r="Q127"/>
      <c r="R127"/>
    </row>
    <row r="128" spans="1:18" x14ac:dyDescent="0.2">
      <c r="B128" s="123">
        <f t="shared" si="15"/>
        <v>11</v>
      </c>
      <c r="C128" s="125" t="str">
        <f t="shared" si="13"/>
        <v/>
      </c>
      <c r="D128" s="172">
        <f>IFERROR(INDEX('Input| Disposals'!$R$8:$V$57,MATCH($C128,'Input| Disposals'!$N$8:$N$57,0),MATCH(D$117,'Input| Disposals'!$R$7:$V$7,0))/10^3,0)</f>
        <v>0</v>
      </c>
      <c r="E128" s="172">
        <f>IFERROR(INDEX('Input| Disposals'!$R$8:$V$57,MATCH($C128,'Input| Disposals'!$N$8:$N$57,0),MATCH(E$117,'Input| Disposals'!$R$7:$V$7,0))/10^3,0)</f>
        <v>0</v>
      </c>
      <c r="F128" s="172">
        <f>IFERROR(INDEX('Input| Disposals'!$R$8:$V$57,MATCH($C128,'Input| Disposals'!$N$8:$N$57,0),MATCH(F$117,'Input| Disposals'!$R$7:$V$7,0))/10^3,0)</f>
        <v>0</v>
      </c>
      <c r="G128" s="172">
        <f>IFERROR(INDEX('Input| Disposals'!$R$8:$V$57,MATCH($C128,'Input| Disposals'!$N$8:$N$57,0),MATCH(G$117,'Input| Disposals'!$R$7:$V$7,0))/10^3,0)</f>
        <v>0</v>
      </c>
      <c r="H128" s="172">
        <f>IFERROR(INDEX('Input| Disposals'!$R$8:$V$57,MATCH($C128,'Input| Disposals'!$N$8:$N$57,0),MATCH(H$117,'Input| Disposals'!$R$7:$V$7,0))/10^3,0)</f>
        <v>0</v>
      </c>
      <c r="I128" s="174">
        <f t="shared" si="14"/>
        <v>0</v>
      </c>
      <c r="M128"/>
      <c r="N128"/>
      <c r="O128"/>
      <c r="P128"/>
      <c r="Q128"/>
      <c r="R128"/>
    </row>
    <row r="129" spans="2:18" x14ac:dyDescent="0.2">
      <c r="B129" s="123">
        <f t="shared" si="15"/>
        <v>12</v>
      </c>
      <c r="C129" s="125" t="str">
        <f t="shared" si="13"/>
        <v/>
      </c>
      <c r="D129" s="172">
        <f>IFERROR(INDEX('Input| Disposals'!$R$8:$V$57,MATCH($C129,'Input| Disposals'!$N$8:$N$57,0),MATCH(D$117,'Input| Disposals'!$R$7:$V$7,0))/10^3,0)</f>
        <v>0</v>
      </c>
      <c r="E129" s="172">
        <f>IFERROR(INDEX('Input| Disposals'!$R$8:$V$57,MATCH($C129,'Input| Disposals'!$N$8:$N$57,0),MATCH(E$117,'Input| Disposals'!$R$7:$V$7,0))/10^3,0)</f>
        <v>0</v>
      </c>
      <c r="F129" s="172">
        <f>IFERROR(INDEX('Input| Disposals'!$R$8:$V$57,MATCH($C129,'Input| Disposals'!$N$8:$N$57,0),MATCH(F$117,'Input| Disposals'!$R$7:$V$7,0))/10^3,0)</f>
        <v>0</v>
      </c>
      <c r="G129" s="172">
        <f>IFERROR(INDEX('Input| Disposals'!$R$8:$V$57,MATCH($C129,'Input| Disposals'!$N$8:$N$57,0),MATCH(G$117,'Input| Disposals'!$R$7:$V$7,0))/10^3,0)</f>
        <v>0</v>
      </c>
      <c r="H129" s="172">
        <f>IFERROR(INDEX('Input| Disposals'!$R$8:$V$57,MATCH($C129,'Input| Disposals'!$N$8:$N$57,0),MATCH(H$117,'Input| Disposals'!$R$7:$V$7,0))/10^3,0)</f>
        <v>0</v>
      </c>
      <c r="I129" s="174">
        <f t="shared" si="14"/>
        <v>0</v>
      </c>
      <c r="M129"/>
      <c r="N129"/>
      <c r="O129"/>
      <c r="P129"/>
      <c r="Q129"/>
      <c r="R129"/>
    </row>
    <row r="130" spans="2:18" x14ac:dyDescent="0.2">
      <c r="B130" s="123">
        <f t="shared" si="15"/>
        <v>13</v>
      </c>
      <c r="C130" s="125" t="str">
        <f t="shared" si="13"/>
        <v/>
      </c>
      <c r="D130" s="172">
        <f>IFERROR(INDEX('Input| Disposals'!$R$8:$V$57,MATCH($C130,'Input| Disposals'!$N$8:$N$57,0),MATCH(D$117,'Input| Disposals'!$R$7:$V$7,0))/10^3,0)</f>
        <v>0</v>
      </c>
      <c r="E130" s="172">
        <f>IFERROR(INDEX('Input| Disposals'!$R$8:$V$57,MATCH($C130,'Input| Disposals'!$N$8:$N$57,0),MATCH(E$117,'Input| Disposals'!$R$7:$V$7,0))/10^3,0)</f>
        <v>0</v>
      </c>
      <c r="F130" s="172">
        <f>IFERROR(INDEX('Input| Disposals'!$R$8:$V$57,MATCH($C130,'Input| Disposals'!$N$8:$N$57,0),MATCH(F$117,'Input| Disposals'!$R$7:$V$7,0))/10^3,0)</f>
        <v>0</v>
      </c>
      <c r="G130" s="172">
        <f>IFERROR(INDEX('Input| Disposals'!$R$8:$V$57,MATCH($C130,'Input| Disposals'!$N$8:$N$57,0),MATCH(G$117,'Input| Disposals'!$R$7:$V$7,0))/10^3,0)</f>
        <v>0</v>
      </c>
      <c r="H130" s="172">
        <f>IFERROR(INDEX('Input| Disposals'!$R$8:$V$57,MATCH($C130,'Input| Disposals'!$N$8:$N$57,0),MATCH(H$117,'Input| Disposals'!$R$7:$V$7,0))/10^3,0)</f>
        <v>0</v>
      </c>
      <c r="I130" s="174">
        <f t="shared" si="14"/>
        <v>0</v>
      </c>
      <c r="M130"/>
      <c r="N130"/>
      <c r="O130"/>
      <c r="P130"/>
      <c r="Q130"/>
      <c r="R130"/>
    </row>
    <row r="131" spans="2:18" x14ac:dyDescent="0.2">
      <c r="B131" s="123">
        <f t="shared" si="15"/>
        <v>14</v>
      </c>
      <c r="C131" s="125" t="str">
        <f t="shared" si="13"/>
        <v/>
      </c>
      <c r="D131" s="172">
        <f>IFERROR(INDEX('Input| Disposals'!$R$8:$V$57,MATCH($C131,'Input| Disposals'!$N$8:$N$57,0),MATCH(D$117,'Input| Disposals'!$R$7:$V$7,0))/10^3,0)</f>
        <v>0</v>
      </c>
      <c r="E131" s="172">
        <f>IFERROR(INDEX('Input| Disposals'!$R$8:$V$57,MATCH($C131,'Input| Disposals'!$N$8:$N$57,0),MATCH(E$117,'Input| Disposals'!$R$7:$V$7,0))/10^3,0)</f>
        <v>0</v>
      </c>
      <c r="F131" s="172">
        <f>IFERROR(INDEX('Input| Disposals'!$R$8:$V$57,MATCH($C131,'Input| Disposals'!$N$8:$N$57,0),MATCH(F$117,'Input| Disposals'!$R$7:$V$7,0))/10^3,0)</f>
        <v>0</v>
      </c>
      <c r="G131" s="172">
        <f>IFERROR(INDEX('Input| Disposals'!$R$8:$V$57,MATCH($C131,'Input| Disposals'!$N$8:$N$57,0),MATCH(G$117,'Input| Disposals'!$R$7:$V$7,0))/10^3,0)</f>
        <v>0</v>
      </c>
      <c r="H131" s="172">
        <f>IFERROR(INDEX('Input| Disposals'!$R$8:$V$57,MATCH($C131,'Input| Disposals'!$N$8:$N$57,0),MATCH(H$117,'Input| Disposals'!$R$7:$V$7,0))/10^3,0)</f>
        <v>0</v>
      </c>
      <c r="I131" s="174">
        <f t="shared" si="14"/>
        <v>0</v>
      </c>
      <c r="M131"/>
      <c r="N131"/>
      <c r="O131"/>
      <c r="P131"/>
      <c r="Q131"/>
      <c r="R131"/>
    </row>
    <row r="132" spans="2:18" x14ac:dyDescent="0.2">
      <c r="B132" s="123">
        <f t="shared" si="15"/>
        <v>15</v>
      </c>
      <c r="C132" s="125" t="str">
        <f t="shared" si="13"/>
        <v/>
      </c>
      <c r="D132" s="172">
        <f>IFERROR(INDEX('Input| Disposals'!$R$8:$V$57,MATCH($C132,'Input| Disposals'!$N$8:$N$57,0),MATCH(D$117,'Input| Disposals'!$R$7:$V$7,0))/10^3,0)</f>
        <v>0</v>
      </c>
      <c r="E132" s="172">
        <f>IFERROR(INDEX('Input| Disposals'!$R$8:$V$57,MATCH($C132,'Input| Disposals'!$N$8:$N$57,0),MATCH(E$117,'Input| Disposals'!$R$7:$V$7,0))/10^3,0)</f>
        <v>0</v>
      </c>
      <c r="F132" s="172">
        <f>IFERROR(INDEX('Input| Disposals'!$R$8:$V$57,MATCH($C132,'Input| Disposals'!$N$8:$N$57,0),MATCH(F$117,'Input| Disposals'!$R$7:$V$7,0))/10^3,0)</f>
        <v>0</v>
      </c>
      <c r="G132" s="172">
        <f>IFERROR(INDEX('Input| Disposals'!$R$8:$V$57,MATCH($C132,'Input| Disposals'!$N$8:$N$57,0),MATCH(G$117,'Input| Disposals'!$R$7:$V$7,0))/10^3,0)</f>
        <v>0</v>
      </c>
      <c r="H132" s="172">
        <f>IFERROR(INDEX('Input| Disposals'!$R$8:$V$57,MATCH($C132,'Input| Disposals'!$N$8:$N$57,0),MATCH(H$117,'Input| Disposals'!$R$7:$V$7,0))/10^3,0)</f>
        <v>0</v>
      </c>
      <c r="I132" s="174">
        <f t="shared" si="14"/>
        <v>0</v>
      </c>
      <c r="M132"/>
      <c r="N132"/>
      <c r="O132"/>
      <c r="P132"/>
      <c r="Q132"/>
      <c r="R132"/>
    </row>
    <row r="133" spans="2:18" x14ac:dyDescent="0.2">
      <c r="B133" s="123">
        <f t="shared" si="15"/>
        <v>16</v>
      </c>
      <c r="C133" s="125" t="str">
        <f t="shared" si="13"/>
        <v/>
      </c>
      <c r="D133" s="172">
        <f>IFERROR(INDEX('Input| Disposals'!$R$8:$V$57,MATCH($C133,'Input| Disposals'!$N$8:$N$57,0),MATCH(D$117,'Input| Disposals'!$R$7:$V$7,0))/10^3,0)</f>
        <v>0</v>
      </c>
      <c r="E133" s="172">
        <f>IFERROR(INDEX('Input| Disposals'!$R$8:$V$57,MATCH($C133,'Input| Disposals'!$N$8:$N$57,0),MATCH(E$117,'Input| Disposals'!$R$7:$V$7,0))/10^3,0)</f>
        <v>0</v>
      </c>
      <c r="F133" s="172">
        <f>IFERROR(INDEX('Input| Disposals'!$R$8:$V$57,MATCH($C133,'Input| Disposals'!$N$8:$N$57,0),MATCH(F$117,'Input| Disposals'!$R$7:$V$7,0))/10^3,0)</f>
        <v>0</v>
      </c>
      <c r="G133" s="172">
        <f>IFERROR(INDEX('Input| Disposals'!$R$8:$V$57,MATCH($C133,'Input| Disposals'!$N$8:$N$57,0),MATCH(G$117,'Input| Disposals'!$R$7:$V$7,0))/10^3,0)</f>
        <v>0</v>
      </c>
      <c r="H133" s="172">
        <f>IFERROR(INDEX('Input| Disposals'!$R$8:$V$57,MATCH($C133,'Input| Disposals'!$N$8:$N$57,0),MATCH(H$117,'Input| Disposals'!$R$7:$V$7,0))/10^3,0)</f>
        <v>0</v>
      </c>
      <c r="I133" s="174">
        <f t="shared" si="14"/>
        <v>0</v>
      </c>
      <c r="M133"/>
      <c r="N133"/>
      <c r="O133"/>
      <c r="P133"/>
      <c r="Q133"/>
      <c r="R133"/>
    </row>
    <row r="134" spans="2:18" x14ac:dyDescent="0.2">
      <c r="B134" s="123">
        <f t="shared" si="15"/>
        <v>17</v>
      </c>
      <c r="C134" s="125" t="str">
        <f t="shared" si="13"/>
        <v/>
      </c>
      <c r="D134" s="172">
        <f>IFERROR(INDEX('Input| Disposals'!$R$8:$V$57,MATCH($C134,'Input| Disposals'!$N$8:$N$57,0),MATCH(D$117,'Input| Disposals'!$R$7:$V$7,0))/10^3,0)</f>
        <v>0</v>
      </c>
      <c r="E134" s="172">
        <f>IFERROR(INDEX('Input| Disposals'!$R$8:$V$57,MATCH($C134,'Input| Disposals'!$N$8:$N$57,0),MATCH(E$117,'Input| Disposals'!$R$7:$V$7,0))/10^3,0)</f>
        <v>0</v>
      </c>
      <c r="F134" s="172">
        <f>IFERROR(INDEX('Input| Disposals'!$R$8:$V$57,MATCH($C134,'Input| Disposals'!$N$8:$N$57,0),MATCH(F$117,'Input| Disposals'!$R$7:$V$7,0))/10^3,0)</f>
        <v>0</v>
      </c>
      <c r="G134" s="172">
        <f>IFERROR(INDEX('Input| Disposals'!$R$8:$V$57,MATCH($C134,'Input| Disposals'!$N$8:$N$57,0),MATCH(G$117,'Input| Disposals'!$R$7:$V$7,0))/10^3,0)</f>
        <v>0</v>
      </c>
      <c r="H134" s="172">
        <f>IFERROR(INDEX('Input| Disposals'!$R$8:$V$57,MATCH($C134,'Input| Disposals'!$N$8:$N$57,0),MATCH(H$117,'Input| Disposals'!$R$7:$V$7,0))/10^3,0)</f>
        <v>0</v>
      </c>
      <c r="I134" s="174">
        <f t="shared" si="14"/>
        <v>0</v>
      </c>
      <c r="M134"/>
      <c r="N134"/>
      <c r="O134"/>
      <c r="P134"/>
      <c r="Q134"/>
      <c r="R134"/>
    </row>
    <row r="135" spans="2:18" x14ac:dyDescent="0.2">
      <c r="B135" s="123">
        <f t="shared" si="15"/>
        <v>18</v>
      </c>
      <c r="C135" s="125" t="str">
        <f t="shared" si="13"/>
        <v/>
      </c>
      <c r="D135" s="172">
        <f>IFERROR(INDEX('Input| Disposals'!$R$8:$V$57,MATCH($C135,'Input| Disposals'!$N$8:$N$57,0),MATCH(D$117,'Input| Disposals'!$R$7:$V$7,0))/10^3,0)</f>
        <v>0</v>
      </c>
      <c r="E135" s="172">
        <f>IFERROR(INDEX('Input| Disposals'!$R$8:$V$57,MATCH($C135,'Input| Disposals'!$N$8:$N$57,0),MATCH(E$117,'Input| Disposals'!$R$7:$V$7,0))/10^3,0)</f>
        <v>0</v>
      </c>
      <c r="F135" s="172">
        <f>IFERROR(INDEX('Input| Disposals'!$R$8:$V$57,MATCH($C135,'Input| Disposals'!$N$8:$N$57,0),MATCH(F$117,'Input| Disposals'!$R$7:$V$7,0))/10^3,0)</f>
        <v>0</v>
      </c>
      <c r="G135" s="172">
        <f>IFERROR(INDEX('Input| Disposals'!$R$8:$V$57,MATCH($C135,'Input| Disposals'!$N$8:$N$57,0),MATCH(G$117,'Input| Disposals'!$R$7:$V$7,0))/10^3,0)</f>
        <v>0</v>
      </c>
      <c r="H135" s="172">
        <f>IFERROR(INDEX('Input| Disposals'!$R$8:$V$57,MATCH($C135,'Input| Disposals'!$N$8:$N$57,0),MATCH(H$117,'Input| Disposals'!$R$7:$V$7,0))/10^3,0)</f>
        <v>0</v>
      </c>
      <c r="I135" s="174">
        <f t="shared" si="14"/>
        <v>0</v>
      </c>
      <c r="M135"/>
      <c r="N135"/>
      <c r="O135"/>
      <c r="P135"/>
      <c r="Q135"/>
      <c r="R135"/>
    </row>
    <row r="136" spans="2:18" x14ac:dyDescent="0.2">
      <c r="B136" s="123">
        <f t="shared" si="15"/>
        <v>19</v>
      </c>
      <c r="C136" s="125" t="str">
        <f t="shared" si="13"/>
        <v/>
      </c>
      <c r="D136" s="172">
        <f>IFERROR(INDEX('Input| Disposals'!$R$8:$V$57,MATCH($C136,'Input| Disposals'!$N$8:$N$57,0),MATCH(D$117,'Input| Disposals'!$R$7:$V$7,0))/10^3,0)</f>
        <v>0</v>
      </c>
      <c r="E136" s="172">
        <f>IFERROR(INDEX('Input| Disposals'!$R$8:$V$57,MATCH($C136,'Input| Disposals'!$N$8:$N$57,0),MATCH(E$117,'Input| Disposals'!$R$7:$V$7,0))/10^3,0)</f>
        <v>0</v>
      </c>
      <c r="F136" s="172">
        <f>IFERROR(INDEX('Input| Disposals'!$R$8:$V$57,MATCH($C136,'Input| Disposals'!$N$8:$N$57,0),MATCH(F$117,'Input| Disposals'!$R$7:$V$7,0))/10^3,0)</f>
        <v>0</v>
      </c>
      <c r="G136" s="172">
        <f>IFERROR(INDEX('Input| Disposals'!$R$8:$V$57,MATCH($C136,'Input| Disposals'!$N$8:$N$57,0),MATCH(G$117,'Input| Disposals'!$R$7:$V$7,0))/10^3,0)</f>
        <v>0</v>
      </c>
      <c r="H136" s="172">
        <f>IFERROR(INDEX('Input| Disposals'!$R$8:$V$57,MATCH($C136,'Input| Disposals'!$N$8:$N$57,0),MATCH(H$117,'Input| Disposals'!$R$7:$V$7,0))/10^3,0)</f>
        <v>0</v>
      </c>
      <c r="I136" s="174">
        <f t="shared" si="14"/>
        <v>0</v>
      </c>
      <c r="M136"/>
      <c r="N136"/>
      <c r="O136"/>
      <c r="P136"/>
      <c r="Q136"/>
      <c r="R136"/>
    </row>
    <row r="137" spans="2:18" x14ac:dyDescent="0.2">
      <c r="B137" s="123">
        <f t="shared" si="15"/>
        <v>20</v>
      </c>
      <c r="C137" s="125" t="str">
        <f t="shared" si="13"/>
        <v/>
      </c>
      <c r="D137" s="172">
        <f>IFERROR(INDEX('Input| Disposals'!$R$8:$V$57,MATCH($C137,'Input| Disposals'!$N$8:$N$57,0),MATCH(D$117,'Input| Disposals'!$R$7:$V$7,0))/10^3,0)</f>
        <v>0</v>
      </c>
      <c r="E137" s="172">
        <f>IFERROR(INDEX('Input| Disposals'!$R$8:$V$57,MATCH($C137,'Input| Disposals'!$N$8:$N$57,0),MATCH(E$117,'Input| Disposals'!$R$7:$V$7,0))/10^3,0)</f>
        <v>0</v>
      </c>
      <c r="F137" s="172">
        <f>IFERROR(INDEX('Input| Disposals'!$R$8:$V$57,MATCH($C137,'Input| Disposals'!$N$8:$N$57,0),MATCH(F$117,'Input| Disposals'!$R$7:$V$7,0))/10^3,0)</f>
        <v>0</v>
      </c>
      <c r="G137" s="172">
        <f>IFERROR(INDEX('Input| Disposals'!$R$8:$V$57,MATCH($C137,'Input| Disposals'!$N$8:$N$57,0),MATCH(G$117,'Input| Disposals'!$R$7:$V$7,0))/10^3,0)</f>
        <v>0</v>
      </c>
      <c r="H137" s="172">
        <f>IFERROR(INDEX('Input| Disposals'!$R$8:$V$57,MATCH($C137,'Input| Disposals'!$N$8:$N$57,0),MATCH(H$117,'Input| Disposals'!$R$7:$V$7,0))/10^3,0)</f>
        <v>0</v>
      </c>
      <c r="I137" s="174">
        <f t="shared" si="14"/>
        <v>0</v>
      </c>
      <c r="M137"/>
      <c r="N137"/>
      <c r="O137"/>
      <c r="P137"/>
      <c r="Q137"/>
      <c r="R137"/>
    </row>
    <row r="138" spans="2:18" outlineLevel="1" x14ac:dyDescent="0.2">
      <c r="B138" s="123">
        <f t="shared" si="15"/>
        <v>21</v>
      </c>
      <c r="C138" s="125" t="str">
        <f t="shared" si="13"/>
        <v/>
      </c>
      <c r="D138" s="172">
        <f>IFERROR(INDEX('Input| Disposals'!$R$8:$V$57,MATCH($C138,'Input| Disposals'!$N$8:$N$57,0),MATCH(D$117,'Input| Disposals'!$R$7:$V$7,0))/10^3,0)</f>
        <v>0</v>
      </c>
      <c r="E138" s="172">
        <f>IFERROR(INDEX('Input| Disposals'!$R$8:$V$57,MATCH($C138,'Input| Disposals'!$N$8:$N$57,0),MATCH(E$117,'Input| Disposals'!$R$7:$V$7,0))/10^3,0)</f>
        <v>0</v>
      </c>
      <c r="F138" s="172">
        <f>IFERROR(INDEX('Input| Disposals'!$R$8:$V$57,MATCH($C138,'Input| Disposals'!$N$8:$N$57,0),MATCH(F$117,'Input| Disposals'!$R$7:$V$7,0))/10^3,0)</f>
        <v>0</v>
      </c>
      <c r="G138" s="172">
        <f>IFERROR(INDEX('Input| Disposals'!$R$8:$V$57,MATCH($C138,'Input| Disposals'!$N$8:$N$57,0),MATCH(G$117,'Input| Disposals'!$R$7:$V$7,0))/10^3,0)</f>
        <v>0</v>
      </c>
      <c r="H138" s="172">
        <f>IFERROR(INDEX('Input| Disposals'!$R$8:$V$57,MATCH($C138,'Input| Disposals'!$N$8:$N$57,0),MATCH(H$117,'Input| Disposals'!$R$7:$V$7,0))/10^3,0)</f>
        <v>0</v>
      </c>
      <c r="I138" s="174">
        <f t="shared" si="14"/>
        <v>0</v>
      </c>
      <c r="M138"/>
      <c r="N138"/>
      <c r="O138"/>
      <c r="P138"/>
      <c r="Q138"/>
      <c r="R138"/>
    </row>
    <row r="139" spans="2:18" outlineLevel="1" x14ac:dyDescent="0.2">
      <c r="B139" s="123">
        <f t="shared" si="15"/>
        <v>22</v>
      </c>
      <c r="C139" s="125" t="str">
        <f t="shared" si="13"/>
        <v/>
      </c>
      <c r="D139" s="172">
        <f>IFERROR(INDEX('Input| Disposals'!$R$8:$V$57,MATCH($C139,'Input| Disposals'!$N$8:$N$57,0),MATCH(D$117,'Input| Disposals'!$R$7:$V$7,0))/10^3,0)</f>
        <v>0</v>
      </c>
      <c r="E139" s="172">
        <f>IFERROR(INDEX('Input| Disposals'!$R$8:$V$57,MATCH($C139,'Input| Disposals'!$N$8:$N$57,0),MATCH(E$117,'Input| Disposals'!$R$7:$V$7,0))/10^3,0)</f>
        <v>0</v>
      </c>
      <c r="F139" s="172">
        <f>IFERROR(INDEX('Input| Disposals'!$R$8:$V$57,MATCH($C139,'Input| Disposals'!$N$8:$N$57,0),MATCH(F$117,'Input| Disposals'!$R$7:$V$7,0))/10^3,0)</f>
        <v>0</v>
      </c>
      <c r="G139" s="172">
        <f>IFERROR(INDEX('Input| Disposals'!$R$8:$V$57,MATCH($C139,'Input| Disposals'!$N$8:$N$57,0),MATCH(G$117,'Input| Disposals'!$R$7:$V$7,0))/10^3,0)</f>
        <v>0</v>
      </c>
      <c r="H139" s="172">
        <f>IFERROR(INDEX('Input| Disposals'!$R$8:$V$57,MATCH($C139,'Input| Disposals'!$N$8:$N$57,0),MATCH(H$117,'Input| Disposals'!$R$7:$V$7,0))/10^3,0)</f>
        <v>0</v>
      </c>
      <c r="I139" s="174">
        <f t="shared" si="14"/>
        <v>0</v>
      </c>
      <c r="M139"/>
      <c r="N139"/>
      <c r="O139"/>
      <c r="P139"/>
      <c r="Q139"/>
      <c r="R139"/>
    </row>
    <row r="140" spans="2:18" outlineLevel="1" x14ac:dyDescent="0.2">
      <c r="B140" s="123">
        <f t="shared" si="15"/>
        <v>23</v>
      </c>
      <c r="C140" s="125" t="str">
        <f t="shared" si="13"/>
        <v/>
      </c>
      <c r="D140" s="172">
        <f>IFERROR(INDEX('Input| Disposals'!$R$8:$V$57,MATCH($C140,'Input| Disposals'!$N$8:$N$57,0),MATCH(D$117,'Input| Disposals'!$R$7:$V$7,0))/10^3,0)</f>
        <v>0</v>
      </c>
      <c r="E140" s="172">
        <f>IFERROR(INDEX('Input| Disposals'!$R$8:$V$57,MATCH($C140,'Input| Disposals'!$N$8:$N$57,0),MATCH(E$117,'Input| Disposals'!$R$7:$V$7,0))/10^3,0)</f>
        <v>0</v>
      </c>
      <c r="F140" s="172">
        <f>IFERROR(INDEX('Input| Disposals'!$R$8:$V$57,MATCH($C140,'Input| Disposals'!$N$8:$N$57,0),MATCH(F$117,'Input| Disposals'!$R$7:$V$7,0))/10^3,0)</f>
        <v>0</v>
      </c>
      <c r="G140" s="172">
        <f>IFERROR(INDEX('Input| Disposals'!$R$8:$V$57,MATCH($C140,'Input| Disposals'!$N$8:$N$57,0),MATCH(G$117,'Input| Disposals'!$R$7:$V$7,0))/10^3,0)</f>
        <v>0</v>
      </c>
      <c r="H140" s="172">
        <f>IFERROR(INDEX('Input| Disposals'!$R$8:$V$57,MATCH($C140,'Input| Disposals'!$N$8:$N$57,0),MATCH(H$117,'Input| Disposals'!$R$7:$V$7,0))/10^3,0)</f>
        <v>0</v>
      </c>
      <c r="I140" s="174">
        <f t="shared" si="14"/>
        <v>0</v>
      </c>
      <c r="M140"/>
      <c r="N140"/>
      <c r="O140"/>
      <c r="P140"/>
      <c r="Q140"/>
      <c r="R140"/>
    </row>
    <row r="141" spans="2:18" outlineLevel="1" x14ac:dyDescent="0.2">
      <c r="B141" s="123">
        <f t="shared" si="15"/>
        <v>24</v>
      </c>
      <c r="C141" s="125" t="str">
        <f t="shared" si="13"/>
        <v/>
      </c>
      <c r="D141" s="172">
        <f>IFERROR(INDEX('Input| Disposals'!$R$8:$V$57,MATCH($C141,'Input| Disposals'!$N$8:$N$57,0),MATCH(D$117,'Input| Disposals'!$R$7:$V$7,0))/10^3,0)</f>
        <v>0</v>
      </c>
      <c r="E141" s="172">
        <f>IFERROR(INDEX('Input| Disposals'!$R$8:$V$57,MATCH($C141,'Input| Disposals'!$N$8:$N$57,0),MATCH(E$117,'Input| Disposals'!$R$7:$V$7,0))/10^3,0)</f>
        <v>0</v>
      </c>
      <c r="F141" s="172">
        <f>IFERROR(INDEX('Input| Disposals'!$R$8:$V$57,MATCH($C141,'Input| Disposals'!$N$8:$N$57,0),MATCH(F$117,'Input| Disposals'!$R$7:$V$7,0))/10^3,0)</f>
        <v>0</v>
      </c>
      <c r="G141" s="172">
        <f>IFERROR(INDEX('Input| Disposals'!$R$8:$V$57,MATCH($C141,'Input| Disposals'!$N$8:$N$57,0),MATCH(G$117,'Input| Disposals'!$R$7:$V$7,0))/10^3,0)</f>
        <v>0</v>
      </c>
      <c r="H141" s="172">
        <f>IFERROR(INDEX('Input| Disposals'!$R$8:$V$57,MATCH($C141,'Input| Disposals'!$N$8:$N$57,0),MATCH(H$117,'Input| Disposals'!$R$7:$V$7,0))/10^3,0)</f>
        <v>0</v>
      </c>
      <c r="I141" s="174">
        <f t="shared" si="14"/>
        <v>0</v>
      </c>
      <c r="M141"/>
      <c r="N141"/>
      <c r="O141"/>
      <c r="P141"/>
      <c r="Q141"/>
      <c r="R141"/>
    </row>
    <row r="142" spans="2:18" outlineLevel="1" x14ac:dyDescent="0.2">
      <c r="B142" s="123">
        <f t="shared" si="15"/>
        <v>25</v>
      </c>
      <c r="C142" s="125" t="str">
        <f t="shared" si="13"/>
        <v/>
      </c>
      <c r="D142" s="172">
        <f>IFERROR(INDEX('Input| Disposals'!$R$8:$V$57,MATCH($C142,'Input| Disposals'!$N$8:$N$57,0),MATCH(D$117,'Input| Disposals'!$R$7:$V$7,0))/10^3,0)</f>
        <v>0</v>
      </c>
      <c r="E142" s="172">
        <f>IFERROR(INDEX('Input| Disposals'!$R$8:$V$57,MATCH($C142,'Input| Disposals'!$N$8:$N$57,0),MATCH(E$117,'Input| Disposals'!$R$7:$V$7,0))/10^3,0)</f>
        <v>0</v>
      </c>
      <c r="F142" s="172">
        <f>IFERROR(INDEX('Input| Disposals'!$R$8:$V$57,MATCH($C142,'Input| Disposals'!$N$8:$N$57,0),MATCH(F$117,'Input| Disposals'!$R$7:$V$7,0))/10^3,0)</f>
        <v>0</v>
      </c>
      <c r="G142" s="172">
        <f>IFERROR(INDEX('Input| Disposals'!$R$8:$V$57,MATCH($C142,'Input| Disposals'!$N$8:$N$57,0),MATCH(G$117,'Input| Disposals'!$R$7:$V$7,0))/10^3,0)</f>
        <v>0</v>
      </c>
      <c r="H142" s="172">
        <f>IFERROR(INDEX('Input| Disposals'!$R$8:$V$57,MATCH($C142,'Input| Disposals'!$N$8:$N$57,0),MATCH(H$117,'Input| Disposals'!$R$7:$V$7,0))/10^3,0)</f>
        <v>0</v>
      </c>
      <c r="I142" s="174">
        <f t="shared" si="14"/>
        <v>0</v>
      </c>
      <c r="M142"/>
      <c r="N142"/>
      <c r="O142"/>
      <c r="P142"/>
      <c r="Q142"/>
      <c r="R142"/>
    </row>
    <row r="143" spans="2:18" outlineLevel="1" x14ac:dyDescent="0.2">
      <c r="B143" s="123">
        <f t="shared" si="15"/>
        <v>26</v>
      </c>
      <c r="C143" s="125" t="str">
        <f t="shared" si="13"/>
        <v/>
      </c>
      <c r="D143" s="172">
        <f>IFERROR(INDEX('Input| Disposals'!$R$8:$V$57,MATCH($C143,'Input| Disposals'!$N$8:$N$57,0),MATCH(D$117,'Input| Disposals'!$R$7:$V$7,0))/10^3,0)</f>
        <v>0</v>
      </c>
      <c r="E143" s="172">
        <f>IFERROR(INDEX('Input| Disposals'!$R$8:$V$57,MATCH($C143,'Input| Disposals'!$N$8:$N$57,0),MATCH(E$117,'Input| Disposals'!$R$7:$V$7,0))/10^3,0)</f>
        <v>0</v>
      </c>
      <c r="F143" s="172">
        <f>IFERROR(INDEX('Input| Disposals'!$R$8:$V$57,MATCH($C143,'Input| Disposals'!$N$8:$N$57,0),MATCH(F$117,'Input| Disposals'!$R$7:$V$7,0))/10^3,0)</f>
        <v>0</v>
      </c>
      <c r="G143" s="172">
        <f>IFERROR(INDEX('Input| Disposals'!$R$8:$V$57,MATCH($C143,'Input| Disposals'!$N$8:$N$57,0),MATCH(G$117,'Input| Disposals'!$R$7:$V$7,0))/10^3,0)</f>
        <v>0</v>
      </c>
      <c r="H143" s="172">
        <f>IFERROR(INDEX('Input| Disposals'!$R$8:$V$57,MATCH($C143,'Input| Disposals'!$N$8:$N$57,0),MATCH(H$117,'Input| Disposals'!$R$7:$V$7,0))/10^3,0)</f>
        <v>0</v>
      </c>
      <c r="I143" s="174">
        <f t="shared" si="14"/>
        <v>0</v>
      </c>
      <c r="M143"/>
      <c r="N143"/>
      <c r="O143"/>
      <c r="P143"/>
      <c r="Q143"/>
      <c r="R143"/>
    </row>
    <row r="144" spans="2:18" outlineLevel="1" x14ac:dyDescent="0.2">
      <c r="B144" s="123">
        <f t="shared" si="15"/>
        <v>27</v>
      </c>
      <c r="C144" s="125" t="str">
        <f t="shared" si="13"/>
        <v/>
      </c>
      <c r="D144" s="172">
        <f>IFERROR(INDEX('Input| Disposals'!$R$8:$V$57,MATCH($C144,'Input| Disposals'!$N$8:$N$57,0),MATCH(D$117,'Input| Disposals'!$R$7:$V$7,0))/10^3,0)</f>
        <v>0</v>
      </c>
      <c r="E144" s="172">
        <f>IFERROR(INDEX('Input| Disposals'!$R$8:$V$57,MATCH($C144,'Input| Disposals'!$N$8:$N$57,0),MATCH(E$117,'Input| Disposals'!$R$7:$V$7,0))/10^3,0)</f>
        <v>0</v>
      </c>
      <c r="F144" s="172">
        <f>IFERROR(INDEX('Input| Disposals'!$R$8:$V$57,MATCH($C144,'Input| Disposals'!$N$8:$N$57,0),MATCH(F$117,'Input| Disposals'!$R$7:$V$7,0))/10^3,0)</f>
        <v>0</v>
      </c>
      <c r="G144" s="172">
        <f>IFERROR(INDEX('Input| Disposals'!$R$8:$V$57,MATCH($C144,'Input| Disposals'!$N$8:$N$57,0),MATCH(G$117,'Input| Disposals'!$R$7:$V$7,0))/10^3,0)</f>
        <v>0</v>
      </c>
      <c r="H144" s="172">
        <f>IFERROR(INDEX('Input| Disposals'!$R$8:$V$57,MATCH($C144,'Input| Disposals'!$N$8:$N$57,0),MATCH(H$117,'Input| Disposals'!$R$7:$V$7,0))/10^3,0)</f>
        <v>0</v>
      </c>
      <c r="I144" s="174">
        <f t="shared" si="14"/>
        <v>0</v>
      </c>
      <c r="M144"/>
      <c r="N144"/>
      <c r="O144"/>
      <c r="P144"/>
      <c r="Q144"/>
      <c r="R144"/>
    </row>
    <row r="145" spans="2:18" outlineLevel="1" x14ac:dyDescent="0.2">
      <c r="B145" s="123">
        <f t="shared" si="15"/>
        <v>28</v>
      </c>
      <c r="C145" s="125" t="str">
        <f t="shared" si="13"/>
        <v/>
      </c>
      <c r="D145" s="172">
        <f>IFERROR(INDEX('Input| Disposals'!$R$8:$V$57,MATCH($C145,'Input| Disposals'!$N$8:$N$57,0),MATCH(D$117,'Input| Disposals'!$R$7:$V$7,0))/10^3,0)</f>
        <v>0</v>
      </c>
      <c r="E145" s="172">
        <f>IFERROR(INDEX('Input| Disposals'!$R$8:$V$57,MATCH($C145,'Input| Disposals'!$N$8:$N$57,0),MATCH(E$117,'Input| Disposals'!$R$7:$V$7,0))/10^3,0)</f>
        <v>0</v>
      </c>
      <c r="F145" s="172">
        <f>IFERROR(INDEX('Input| Disposals'!$R$8:$V$57,MATCH($C145,'Input| Disposals'!$N$8:$N$57,0),MATCH(F$117,'Input| Disposals'!$R$7:$V$7,0))/10^3,0)</f>
        <v>0</v>
      </c>
      <c r="G145" s="172">
        <f>IFERROR(INDEX('Input| Disposals'!$R$8:$V$57,MATCH($C145,'Input| Disposals'!$N$8:$N$57,0),MATCH(G$117,'Input| Disposals'!$R$7:$V$7,0))/10^3,0)</f>
        <v>0</v>
      </c>
      <c r="H145" s="172">
        <f>IFERROR(INDEX('Input| Disposals'!$R$8:$V$57,MATCH($C145,'Input| Disposals'!$N$8:$N$57,0),MATCH(H$117,'Input| Disposals'!$R$7:$V$7,0))/10^3,0)</f>
        <v>0</v>
      </c>
      <c r="I145" s="174">
        <f t="shared" si="14"/>
        <v>0</v>
      </c>
      <c r="M145"/>
      <c r="N145"/>
      <c r="O145"/>
      <c r="P145"/>
      <c r="Q145"/>
      <c r="R145"/>
    </row>
    <row r="146" spans="2:18" outlineLevel="1" x14ac:dyDescent="0.2">
      <c r="B146" s="123">
        <f t="shared" si="15"/>
        <v>29</v>
      </c>
      <c r="C146" s="125" t="str">
        <f t="shared" si="13"/>
        <v/>
      </c>
      <c r="D146" s="172">
        <f>IFERROR(INDEX('Input| Disposals'!$R$8:$V$57,MATCH($C146,'Input| Disposals'!$N$8:$N$57,0),MATCH(D$117,'Input| Disposals'!$R$7:$V$7,0))/10^3,0)</f>
        <v>0</v>
      </c>
      <c r="E146" s="172">
        <f>IFERROR(INDEX('Input| Disposals'!$R$8:$V$57,MATCH($C146,'Input| Disposals'!$N$8:$N$57,0),MATCH(E$117,'Input| Disposals'!$R$7:$V$7,0))/10^3,0)</f>
        <v>0</v>
      </c>
      <c r="F146" s="172">
        <f>IFERROR(INDEX('Input| Disposals'!$R$8:$V$57,MATCH($C146,'Input| Disposals'!$N$8:$N$57,0),MATCH(F$117,'Input| Disposals'!$R$7:$V$7,0))/10^3,0)</f>
        <v>0</v>
      </c>
      <c r="G146" s="172">
        <f>IFERROR(INDEX('Input| Disposals'!$R$8:$V$57,MATCH($C146,'Input| Disposals'!$N$8:$N$57,0),MATCH(G$117,'Input| Disposals'!$R$7:$V$7,0))/10^3,0)</f>
        <v>0</v>
      </c>
      <c r="H146" s="172">
        <f>IFERROR(INDEX('Input| Disposals'!$R$8:$V$57,MATCH($C146,'Input| Disposals'!$N$8:$N$57,0),MATCH(H$117,'Input| Disposals'!$R$7:$V$7,0))/10^3,0)</f>
        <v>0</v>
      </c>
      <c r="I146" s="174">
        <f t="shared" si="14"/>
        <v>0</v>
      </c>
      <c r="M146"/>
      <c r="N146"/>
      <c r="O146"/>
      <c r="P146"/>
      <c r="Q146"/>
      <c r="R146"/>
    </row>
    <row r="147" spans="2:18" outlineLevel="1" x14ac:dyDescent="0.2">
      <c r="B147" s="123">
        <f t="shared" si="15"/>
        <v>30</v>
      </c>
      <c r="C147" s="125" t="str">
        <f t="shared" si="13"/>
        <v/>
      </c>
      <c r="D147" s="172">
        <f>IFERROR(INDEX('Input| Disposals'!$R$8:$V$57,MATCH($C147,'Input| Disposals'!$N$8:$N$57,0),MATCH(D$117,'Input| Disposals'!$R$7:$V$7,0))/10^3,0)</f>
        <v>0</v>
      </c>
      <c r="E147" s="172">
        <f>IFERROR(INDEX('Input| Disposals'!$R$8:$V$57,MATCH($C147,'Input| Disposals'!$N$8:$N$57,0),MATCH(E$117,'Input| Disposals'!$R$7:$V$7,0))/10^3,0)</f>
        <v>0</v>
      </c>
      <c r="F147" s="172">
        <f>IFERROR(INDEX('Input| Disposals'!$R$8:$V$57,MATCH($C147,'Input| Disposals'!$N$8:$N$57,0),MATCH(F$117,'Input| Disposals'!$R$7:$V$7,0))/10^3,0)</f>
        <v>0</v>
      </c>
      <c r="G147" s="172">
        <f>IFERROR(INDEX('Input| Disposals'!$R$8:$V$57,MATCH($C147,'Input| Disposals'!$N$8:$N$57,0),MATCH(G$117,'Input| Disposals'!$R$7:$V$7,0))/10^3,0)</f>
        <v>0</v>
      </c>
      <c r="H147" s="172">
        <f>IFERROR(INDEX('Input| Disposals'!$R$8:$V$57,MATCH($C147,'Input| Disposals'!$N$8:$N$57,0),MATCH(H$117,'Input| Disposals'!$R$7:$V$7,0))/10^3,0)</f>
        <v>0</v>
      </c>
      <c r="I147" s="174">
        <f t="shared" si="14"/>
        <v>0</v>
      </c>
      <c r="M147"/>
      <c r="N147"/>
      <c r="O147"/>
      <c r="P147"/>
      <c r="Q147"/>
      <c r="R147"/>
    </row>
    <row r="148" spans="2:18" outlineLevel="1" x14ac:dyDescent="0.2">
      <c r="B148" s="123">
        <f t="shared" si="15"/>
        <v>31</v>
      </c>
      <c r="C148" s="125" t="str">
        <f t="shared" si="13"/>
        <v/>
      </c>
      <c r="D148" s="172">
        <f>IFERROR(INDEX('Input| Disposals'!$R$8:$V$57,MATCH($C148,'Input| Disposals'!$N$8:$N$57,0),MATCH(D$117,'Input| Disposals'!$R$7:$V$7,0))/10^3,0)</f>
        <v>0</v>
      </c>
      <c r="E148" s="172">
        <f>IFERROR(INDEX('Input| Disposals'!$R$8:$V$57,MATCH($C148,'Input| Disposals'!$N$8:$N$57,0),MATCH(E$117,'Input| Disposals'!$R$7:$V$7,0))/10^3,0)</f>
        <v>0</v>
      </c>
      <c r="F148" s="172">
        <f>IFERROR(INDEX('Input| Disposals'!$R$8:$V$57,MATCH($C148,'Input| Disposals'!$N$8:$N$57,0),MATCH(F$117,'Input| Disposals'!$R$7:$V$7,0))/10^3,0)</f>
        <v>0</v>
      </c>
      <c r="G148" s="172">
        <f>IFERROR(INDEX('Input| Disposals'!$R$8:$V$57,MATCH($C148,'Input| Disposals'!$N$8:$N$57,0),MATCH(G$117,'Input| Disposals'!$R$7:$V$7,0))/10^3,0)</f>
        <v>0</v>
      </c>
      <c r="H148" s="172">
        <f>IFERROR(INDEX('Input| Disposals'!$R$8:$V$57,MATCH($C148,'Input| Disposals'!$N$8:$N$57,0),MATCH(H$117,'Input| Disposals'!$R$7:$V$7,0))/10^3,0)</f>
        <v>0</v>
      </c>
      <c r="I148" s="174">
        <f t="shared" si="14"/>
        <v>0</v>
      </c>
      <c r="M148"/>
      <c r="N148"/>
      <c r="O148"/>
      <c r="P148"/>
      <c r="Q148"/>
      <c r="R148"/>
    </row>
    <row r="149" spans="2:18" outlineLevel="1" x14ac:dyDescent="0.2">
      <c r="B149" s="123">
        <f t="shared" si="15"/>
        <v>32</v>
      </c>
      <c r="C149" s="125" t="str">
        <f t="shared" si="13"/>
        <v/>
      </c>
      <c r="D149" s="172">
        <f>IFERROR(INDEX('Input| Disposals'!$R$8:$V$57,MATCH($C149,'Input| Disposals'!$N$8:$N$57,0),MATCH(D$117,'Input| Disposals'!$R$7:$V$7,0))/10^3,0)</f>
        <v>0</v>
      </c>
      <c r="E149" s="172">
        <f>IFERROR(INDEX('Input| Disposals'!$R$8:$V$57,MATCH($C149,'Input| Disposals'!$N$8:$N$57,0),MATCH(E$117,'Input| Disposals'!$R$7:$V$7,0))/10^3,0)</f>
        <v>0</v>
      </c>
      <c r="F149" s="172">
        <f>IFERROR(INDEX('Input| Disposals'!$R$8:$V$57,MATCH($C149,'Input| Disposals'!$N$8:$N$57,0),MATCH(F$117,'Input| Disposals'!$R$7:$V$7,0))/10^3,0)</f>
        <v>0</v>
      </c>
      <c r="G149" s="172">
        <f>IFERROR(INDEX('Input| Disposals'!$R$8:$V$57,MATCH($C149,'Input| Disposals'!$N$8:$N$57,0),MATCH(G$117,'Input| Disposals'!$R$7:$V$7,0))/10^3,0)</f>
        <v>0</v>
      </c>
      <c r="H149" s="172">
        <f>IFERROR(INDEX('Input| Disposals'!$R$8:$V$57,MATCH($C149,'Input| Disposals'!$N$8:$N$57,0),MATCH(H$117,'Input| Disposals'!$R$7:$V$7,0))/10^3,0)</f>
        <v>0</v>
      </c>
      <c r="I149" s="174">
        <f t="shared" si="14"/>
        <v>0</v>
      </c>
      <c r="M149"/>
      <c r="N149"/>
      <c r="O149"/>
      <c r="P149"/>
      <c r="Q149"/>
      <c r="R149"/>
    </row>
    <row r="150" spans="2:18" outlineLevel="1" x14ac:dyDescent="0.2">
      <c r="B150" s="123">
        <f t="shared" si="15"/>
        <v>33</v>
      </c>
      <c r="C150" s="125" t="str">
        <f t="shared" ref="C150:C167" si="16">IFERROR(C40,"")</f>
        <v/>
      </c>
      <c r="D150" s="172">
        <f>IFERROR(INDEX('Input| Disposals'!$R$8:$V$57,MATCH($C150,'Input| Disposals'!$N$8:$N$57,0),MATCH(D$117,'Input| Disposals'!$R$7:$V$7,0))/10^3,0)</f>
        <v>0</v>
      </c>
      <c r="E150" s="172">
        <f>IFERROR(INDEX('Input| Disposals'!$R$8:$V$57,MATCH($C150,'Input| Disposals'!$N$8:$N$57,0),MATCH(E$117,'Input| Disposals'!$R$7:$V$7,0))/10^3,0)</f>
        <v>0</v>
      </c>
      <c r="F150" s="172">
        <f>IFERROR(INDEX('Input| Disposals'!$R$8:$V$57,MATCH($C150,'Input| Disposals'!$N$8:$N$57,0),MATCH(F$117,'Input| Disposals'!$R$7:$V$7,0))/10^3,0)</f>
        <v>0</v>
      </c>
      <c r="G150" s="172">
        <f>IFERROR(INDEX('Input| Disposals'!$R$8:$V$57,MATCH($C150,'Input| Disposals'!$N$8:$N$57,0),MATCH(G$117,'Input| Disposals'!$R$7:$V$7,0))/10^3,0)</f>
        <v>0</v>
      </c>
      <c r="H150" s="172">
        <f>IFERROR(INDEX('Input| Disposals'!$R$8:$V$57,MATCH($C150,'Input| Disposals'!$N$8:$N$57,0),MATCH(H$117,'Input| Disposals'!$R$7:$V$7,0))/10^3,0)</f>
        <v>0</v>
      </c>
      <c r="I150" s="174">
        <f t="shared" si="14"/>
        <v>0</v>
      </c>
      <c r="M150"/>
      <c r="N150"/>
      <c r="O150"/>
      <c r="P150"/>
      <c r="Q150"/>
      <c r="R150"/>
    </row>
    <row r="151" spans="2:18" outlineLevel="1" x14ac:dyDescent="0.2">
      <c r="B151" s="123">
        <f t="shared" si="15"/>
        <v>34</v>
      </c>
      <c r="C151" s="125" t="str">
        <f t="shared" si="16"/>
        <v/>
      </c>
      <c r="D151" s="172">
        <f>IFERROR(INDEX('Input| Disposals'!$R$8:$V$57,MATCH($C151,'Input| Disposals'!$N$8:$N$57,0),MATCH(D$117,'Input| Disposals'!$R$7:$V$7,0))/10^3,0)</f>
        <v>0</v>
      </c>
      <c r="E151" s="172">
        <f>IFERROR(INDEX('Input| Disposals'!$R$8:$V$57,MATCH($C151,'Input| Disposals'!$N$8:$N$57,0),MATCH(E$117,'Input| Disposals'!$R$7:$V$7,0))/10^3,0)</f>
        <v>0</v>
      </c>
      <c r="F151" s="172">
        <f>IFERROR(INDEX('Input| Disposals'!$R$8:$V$57,MATCH($C151,'Input| Disposals'!$N$8:$N$57,0),MATCH(F$117,'Input| Disposals'!$R$7:$V$7,0))/10^3,0)</f>
        <v>0</v>
      </c>
      <c r="G151" s="172">
        <f>IFERROR(INDEX('Input| Disposals'!$R$8:$V$57,MATCH($C151,'Input| Disposals'!$N$8:$N$57,0),MATCH(G$117,'Input| Disposals'!$R$7:$V$7,0))/10^3,0)</f>
        <v>0</v>
      </c>
      <c r="H151" s="172">
        <f>IFERROR(INDEX('Input| Disposals'!$R$8:$V$57,MATCH($C151,'Input| Disposals'!$N$8:$N$57,0),MATCH(H$117,'Input| Disposals'!$R$7:$V$7,0))/10^3,0)</f>
        <v>0</v>
      </c>
      <c r="I151" s="174">
        <f t="shared" si="14"/>
        <v>0</v>
      </c>
      <c r="M151"/>
      <c r="N151"/>
      <c r="O151"/>
      <c r="P151"/>
      <c r="Q151"/>
      <c r="R151"/>
    </row>
    <row r="152" spans="2:18" outlineLevel="1" x14ac:dyDescent="0.2">
      <c r="B152" s="123">
        <f t="shared" si="15"/>
        <v>35</v>
      </c>
      <c r="C152" s="125" t="str">
        <f t="shared" si="16"/>
        <v/>
      </c>
      <c r="D152" s="172">
        <f>IFERROR(INDEX('Input| Disposals'!$R$8:$V$57,MATCH($C152,'Input| Disposals'!$N$8:$N$57,0),MATCH(D$117,'Input| Disposals'!$R$7:$V$7,0))/10^3,0)</f>
        <v>0</v>
      </c>
      <c r="E152" s="172">
        <f>IFERROR(INDEX('Input| Disposals'!$R$8:$V$57,MATCH($C152,'Input| Disposals'!$N$8:$N$57,0),MATCH(E$117,'Input| Disposals'!$R$7:$V$7,0))/10^3,0)</f>
        <v>0</v>
      </c>
      <c r="F152" s="172">
        <f>IFERROR(INDEX('Input| Disposals'!$R$8:$V$57,MATCH($C152,'Input| Disposals'!$N$8:$N$57,0),MATCH(F$117,'Input| Disposals'!$R$7:$V$7,0))/10^3,0)</f>
        <v>0</v>
      </c>
      <c r="G152" s="172">
        <f>IFERROR(INDEX('Input| Disposals'!$R$8:$V$57,MATCH($C152,'Input| Disposals'!$N$8:$N$57,0),MATCH(G$117,'Input| Disposals'!$R$7:$V$7,0))/10^3,0)</f>
        <v>0</v>
      </c>
      <c r="H152" s="172">
        <f>IFERROR(INDEX('Input| Disposals'!$R$8:$V$57,MATCH($C152,'Input| Disposals'!$N$8:$N$57,0),MATCH(H$117,'Input| Disposals'!$R$7:$V$7,0))/10^3,0)</f>
        <v>0</v>
      </c>
      <c r="I152" s="174">
        <f t="shared" si="14"/>
        <v>0</v>
      </c>
      <c r="M152"/>
      <c r="N152"/>
      <c r="O152"/>
      <c r="P152"/>
      <c r="Q152"/>
      <c r="R152"/>
    </row>
    <row r="153" spans="2:18" outlineLevel="1" x14ac:dyDescent="0.2">
      <c r="B153" s="123">
        <f t="shared" si="15"/>
        <v>36</v>
      </c>
      <c r="C153" s="125" t="str">
        <f t="shared" si="16"/>
        <v/>
      </c>
      <c r="D153" s="172">
        <f>IFERROR(INDEX('Input| Disposals'!$R$8:$V$57,MATCH($C153,'Input| Disposals'!$N$8:$N$57,0),MATCH(D$117,'Input| Disposals'!$R$7:$V$7,0))/10^3,0)</f>
        <v>0</v>
      </c>
      <c r="E153" s="172">
        <f>IFERROR(INDEX('Input| Disposals'!$R$8:$V$57,MATCH($C153,'Input| Disposals'!$N$8:$N$57,0),MATCH(E$117,'Input| Disposals'!$R$7:$V$7,0))/10^3,0)</f>
        <v>0</v>
      </c>
      <c r="F153" s="172">
        <f>IFERROR(INDEX('Input| Disposals'!$R$8:$V$57,MATCH($C153,'Input| Disposals'!$N$8:$N$57,0),MATCH(F$117,'Input| Disposals'!$R$7:$V$7,0))/10^3,0)</f>
        <v>0</v>
      </c>
      <c r="G153" s="172">
        <f>IFERROR(INDEX('Input| Disposals'!$R$8:$V$57,MATCH($C153,'Input| Disposals'!$N$8:$N$57,0),MATCH(G$117,'Input| Disposals'!$R$7:$V$7,0))/10^3,0)</f>
        <v>0</v>
      </c>
      <c r="H153" s="172">
        <f>IFERROR(INDEX('Input| Disposals'!$R$8:$V$57,MATCH($C153,'Input| Disposals'!$N$8:$N$57,0),MATCH(H$117,'Input| Disposals'!$R$7:$V$7,0))/10^3,0)</f>
        <v>0</v>
      </c>
      <c r="I153" s="174">
        <f t="shared" si="14"/>
        <v>0</v>
      </c>
      <c r="M153"/>
      <c r="N153"/>
      <c r="O153"/>
      <c r="P153"/>
      <c r="Q153"/>
      <c r="R153"/>
    </row>
    <row r="154" spans="2:18" outlineLevel="1" x14ac:dyDescent="0.2">
      <c r="B154" s="123">
        <f t="shared" si="15"/>
        <v>37</v>
      </c>
      <c r="C154" s="125" t="str">
        <f t="shared" si="16"/>
        <v/>
      </c>
      <c r="D154" s="172">
        <f>IFERROR(INDEX('Input| Disposals'!$R$8:$V$57,MATCH($C154,'Input| Disposals'!$N$8:$N$57,0),MATCH(D$117,'Input| Disposals'!$R$7:$V$7,0))/10^3,0)</f>
        <v>0</v>
      </c>
      <c r="E154" s="172">
        <f>IFERROR(INDEX('Input| Disposals'!$R$8:$V$57,MATCH($C154,'Input| Disposals'!$N$8:$N$57,0),MATCH(E$117,'Input| Disposals'!$R$7:$V$7,0))/10^3,0)</f>
        <v>0</v>
      </c>
      <c r="F154" s="172">
        <f>IFERROR(INDEX('Input| Disposals'!$R$8:$V$57,MATCH($C154,'Input| Disposals'!$N$8:$N$57,0),MATCH(F$117,'Input| Disposals'!$R$7:$V$7,0))/10^3,0)</f>
        <v>0</v>
      </c>
      <c r="G154" s="172">
        <f>IFERROR(INDEX('Input| Disposals'!$R$8:$V$57,MATCH($C154,'Input| Disposals'!$N$8:$N$57,0),MATCH(G$117,'Input| Disposals'!$R$7:$V$7,0))/10^3,0)</f>
        <v>0</v>
      </c>
      <c r="H154" s="172">
        <f>IFERROR(INDEX('Input| Disposals'!$R$8:$V$57,MATCH($C154,'Input| Disposals'!$N$8:$N$57,0),MATCH(H$117,'Input| Disposals'!$R$7:$V$7,0))/10^3,0)</f>
        <v>0</v>
      </c>
      <c r="I154" s="174">
        <f t="shared" si="14"/>
        <v>0</v>
      </c>
      <c r="M154"/>
      <c r="N154"/>
      <c r="O154"/>
      <c r="P154"/>
      <c r="Q154"/>
      <c r="R154"/>
    </row>
    <row r="155" spans="2:18" outlineLevel="1" x14ac:dyDescent="0.2">
      <c r="B155" s="123">
        <f t="shared" si="15"/>
        <v>38</v>
      </c>
      <c r="C155" s="125" t="str">
        <f t="shared" si="16"/>
        <v/>
      </c>
      <c r="D155" s="172">
        <f>IFERROR(INDEX('Input| Disposals'!$R$8:$V$57,MATCH($C155,'Input| Disposals'!$N$8:$N$57,0),MATCH(D$117,'Input| Disposals'!$R$7:$V$7,0))/10^3,0)</f>
        <v>0</v>
      </c>
      <c r="E155" s="172">
        <f>IFERROR(INDEX('Input| Disposals'!$R$8:$V$57,MATCH($C155,'Input| Disposals'!$N$8:$N$57,0),MATCH(E$117,'Input| Disposals'!$R$7:$V$7,0))/10^3,0)</f>
        <v>0</v>
      </c>
      <c r="F155" s="172">
        <f>IFERROR(INDEX('Input| Disposals'!$R$8:$V$57,MATCH($C155,'Input| Disposals'!$N$8:$N$57,0),MATCH(F$117,'Input| Disposals'!$R$7:$V$7,0))/10^3,0)</f>
        <v>0</v>
      </c>
      <c r="G155" s="172">
        <f>IFERROR(INDEX('Input| Disposals'!$R$8:$V$57,MATCH($C155,'Input| Disposals'!$N$8:$N$57,0),MATCH(G$117,'Input| Disposals'!$R$7:$V$7,0))/10^3,0)</f>
        <v>0</v>
      </c>
      <c r="H155" s="172">
        <f>IFERROR(INDEX('Input| Disposals'!$R$8:$V$57,MATCH($C155,'Input| Disposals'!$N$8:$N$57,0),MATCH(H$117,'Input| Disposals'!$R$7:$V$7,0))/10^3,0)</f>
        <v>0</v>
      </c>
      <c r="I155" s="174">
        <f t="shared" si="14"/>
        <v>0</v>
      </c>
      <c r="M155"/>
      <c r="N155"/>
      <c r="O155"/>
      <c r="P155"/>
      <c r="Q155"/>
      <c r="R155"/>
    </row>
    <row r="156" spans="2:18" outlineLevel="1" x14ac:dyDescent="0.2">
      <c r="B156" s="123">
        <f t="shared" si="15"/>
        <v>39</v>
      </c>
      <c r="C156" s="125" t="str">
        <f t="shared" si="16"/>
        <v/>
      </c>
      <c r="D156" s="172">
        <f>IFERROR(INDEX('Input| Disposals'!$R$8:$V$57,MATCH($C156,'Input| Disposals'!$N$8:$N$57,0),MATCH(D$117,'Input| Disposals'!$R$7:$V$7,0))/10^3,0)</f>
        <v>0</v>
      </c>
      <c r="E156" s="172">
        <f>IFERROR(INDEX('Input| Disposals'!$R$8:$V$57,MATCH($C156,'Input| Disposals'!$N$8:$N$57,0),MATCH(E$117,'Input| Disposals'!$R$7:$V$7,0))/10^3,0)</f>
        <v>0</v>
      </c>
      <c r="F156" s="172">
        <f>IFERROR(INDEX('Input| Disposals'!$R$8:$V$57,MATCH($C156,'Input| Disposals'!$N$8:$N$57,0),MATCH(F$117,'Input| Disposals'!$R$7:$V$7,0))/10^3,0)</f>
        <v>0</v>
      </c>
      <c r="G156" s="172">
        <f>IFERROR(INDEX('Input| Disposals'!$R$8:$V$57,MATCH($C156,'Input| Disposals'!$N$8:$N$57,0),MATCH(G$117,'Input| Disposals'!$R$7:$V$7,0))/10^3,0)</f>
        <v>0</v>
      </c>
      <c r="H156" s="172">
        <f>IFERROR(INDEX('Input| Disposals'!$R$8:$V$57,MATCH($C156,'Input| Disposals'!$N$8:$N$57,0),MATCH(H$117,'Input| Disposals'!$R$7:$V$7,0))/10^3,0)</f>
        <v>0</v>
      </c>
      <c r="I156" s="174">
        <f t="shared" si="14"/>
        <v>0</v>
      </c>
      <c r="M156"/>
      <c r="N156"/>
      <c r="O156"/>
      <c r="P156"/>
      <c r="Q156"/>
      <c r="R156"/>
    </row>
    <row r="157" spans="2:18" outlineLevel="1" x14ac:dyDescent="0.2">
      <c r="B157" s="123">
        <f t="shared" si="15"/>
        <v>40</v>
      </c>
      <c r="C157" s="125" t="str">
        <f t="shared" si="16"/>
        <v/>
      </c>
      <c r="D157" s="172">
        <f>IFERROR(INDEX('Input| Disposals'!$R$8:$V$57,MATCH($C157,'Input| Disposals'!$N$8:$N$57,0),MATCH(D$117,'Input| Disposals'!$R$7:$V$7,0))/10^3,0)</f>
        <v>0</v>
      </c>
      <c r="E157" s="172">
        <f>IFERROR(INDEX('Input| Disposals'!$R$8:$V$57,MATCH($C157,'Input| Disposals'!$N$8:$N$57,0),MATCH(E$117,'Input| Disposals'!$R$7:$V$7,0))/10^3,0)</f>
        <v>0</v>
      </c>
      <c r="F157" s="172">
        <f>IFERROR(INDEX('Input| Disposals'!$R$8:$V$57,MATCH($C157,'Input| Disposals'!$N$8:$N$57,0),MATCH(F$117,'Input| Disposals'!$R$7:$V$7,0))/10^3,0)</f>
        <v>0</v>
      </c>
      <c r="G157" s="172">
        <f>IFERROR(INDEX('Input| Disposals'!$R$8:$V$57,MATCH($C157,'Input| Disposals'!$N$8:$N$57,0),MATCH(G$117,'Input| Disposals'!$R$7:$V$7,0))/10^3,0)</f>
        <v>0</v>
      </c>
      <c r="H157" s="172">
        <f>IFERROR(INDEX('Input| Disposals'!$R$8:$V$57,MATCH($C157,'Input| Disposals'!$N$8:$N$57,0),MATCH(H$117,'Input| Disposals'!$R$7:$V$7,0))/10^3,0)</f>
        <v>0</v>
      </c>
      <c r="I157" s="174">
        <f t="shared" si="14"/>
        <v>0</v>
      </c>
      <c r="M157"/>
      <c r="N157"/>
      <c r="O157"/>
      <c r="P157"/>
      <c r="Q157"/>
      <c r="R157"/>
    </row>
    <row r="158" spans="2:18" outlineLevel="1" x14ac:dyDescent="0.2">
      <c r="B158" s="123">
        <f t="shared" si="15"/>
        <v>41</v>
      </c>
      <c r="C158" s="125" t="str">
        <f t="shared" si="16"/>
        <v/>
      </c>
      <c r="D158" s="172">
        <f>IFERROR(INDEX('Input| Disposals'!$R$8:$V$57,MATCH($C158,'Input| Disposals'!$N$8:$N$57,0),MATCH(D$117,'Input| Disposals'!$R$7:$V$7,0))/10^3,0)</f>
        <v>0</v>
      </c>
      <c r="E158" s="172">
        <f>IFERROR(INDEX('Input| Disposals'!$R$8:$V$57,MATCH($C158,'Input| Disposals'!$N$8:$N$57,0),MATCH(E$117,'Input| Disposals'!$R$7:$V$7,0))/10^3,0)</f>
        <v>0</v>
      </c>
      <c r="F158" s="172">
        <f>IFERROR(INDEX('Input| Disposals'!$R$8:$V$57,MATCH($C158,'Input| Disposals'!$N$8:$N$57,0),MATCH(F$117,'Input| Disposals'!$R$7:$V$7,0))/10^3,0)</f>
        <v>0</v>
      </c>
      <c r="G158" s="172">
        <f>IFERROR(INDEX('Input| Disposals'!$R$8:$V$57,MATCH($C158,'Input| Disposals'!$N$8:$N$57,0),MATCH(G$117,'Input| Disposals'!$R$7:$V$7,0))/10^3,0)</f>
        <v>0</v>
      </c>
      <c r="H158" s="172">
        <f>IFERROR(INDEX('Input| Disposals'!$R$8:$V$57,MATCH($C158,'Input| Disposals'!$N$8:$N$57,0),MATCH(H$117,'Input| Disposals'!$R$7:$V$7,0))/10^3,0)</f>
        <v>0</v>
      </c>
      <c r="I158" s="174">
        <f t="shared" si="14"/>
        <v>0</v>
      </c>
      <c r="M158"/>
      <c r="N158"/>
      <c r="O158"/>
      <c r="P158"/>
      <c r="Q158"/>
      <c r="R158"/>
    </row>
    <row r="159" spans="2:18" outlineLevel="1" x14ac:dyDescent="0.2">
      <c r="B159" s="123">
        <f t="shared" si="15"/>
        <v>42</v>
      </c>
      <c r="C159" s="125" t="str">
        <f t="shared" si="16"/>
        <v/>
      </c>
      <c r="D159" s="172">
        <f>IFERROR(INDEX('Input| Disposals'!$R$8:$V$57,MATCH($C159,'Input| Disposals'!$N$8:$N$57,0),MATCH(D$117,'Input| Disposals'!$R$7:$V$7,0))/10^3,0)</f>
        <v>0</v>
      </c>
      <c r="E159" s="172">
        <f>IFERROR(INDEX('Input| Disposals'!$R$8:$V$57,MATCH($C159,'Input| Disposals'!$N$8:$N$57,0),MATCH(E$117,'Input| Disposals'!$R$7:$V$7,0))/10^3,0)</f>
        <v>0</v>
      </c>
      <c r="F159" s="172">
        <f>IFERROR(INDEX('Input| Disposals'!$R$8:$V$57,MATCH($C159,'Input| Disposals'!$N$8:$N$57,0),MATCH(F$117,'Input| Disposals'!$R$7:$V$7,0))/10^3,0)</f>
        <v>0</v>
      </c>
      <c r="G159" s="172">
        <f>IFERROR(INDEX('Input| Disposals'!$R$8:$V$57,MATCH($C159,'Input| Disposals'!$N$8:$N$57,0),MATCH(G$117,'Input| Disposals'!$R$7:$V$7,0))/10^3,0)</f>
        <v>0</v>
      </c>
      <c r="H159" s="172">
        <f>IFERROR(INDEX('Input| Disposals'!$R$8:$V$57,MATCH($C159,'Input| Disposals'!$N$8:$N$57,0),MATCH(H$117,'Input| Disposals'!$R$7:$V$7,0))/10^3,0)</f>
        <v>0</v>
      </c>
      <c r="I159" s="174">
        <f t="shared" si="14"/>
        <v>0</v>
      </c>
      <c r="M159"/>
      <c r="N159"/>
      <c r="O159"/>
      <c r="P159"/>
      <c r="Q159"/>
      <c r="R159"/>
    </row>
    <row r="160" spans="2:18" outlineLevel="1" x14ac:dyDescent="0.2">
      <c r="B160" s="123">
        <f t="shared" si="15"/>
        <v>43</v>
      </c>
      <c r="C160" s="125" t="str">
        <f t="shared" si="16"/>
        <v/>
      </c>
      <c r="D160" s="172">
        <f>IFERROR(INDEX('Input| Disposals'!$R$8:$V$57,MATCH($C160,'Input| Disposals'!$N$8:$N$57,0),MATCH(D$117,'Input| Disposals'!$R$7:$V$7,0))/10^3,0)</f>
        <v>0</v>
      </c>
      <c r="E160" s="172">
        <f>IFERROR(INDEX('Input| Disposals'!$R$8:$V$57,MATCH($C160,'Input| Disposals'!$N$8:$N$57,0),MATCH(E$117,'Input| Disposals'!$R$7:$V$7,0))/10^3,0)</f>
        <v>0</v>
      </c>
      <c r="F160" s="172">
        <f>IFERROR(INDEX('Input| Disposals'!$R$8:$V$57,MATCH($C160,'Input| Disposals'!$N$8:$N$57,0),MATCH(F$117,'Input| Disposals'!$R$7:$V$7,0))/10^3,0)</f>
        <v>0</v>
      </c>
      <c r="G160" s="172">
        <f>IFERROR(INDEX('Input| Disposals'!$R$8:$V$57,MATCH($C160,'Input| Disposals'!$N$8:$N$57,0),MATCH(G$117,'Input| Disposals'!$R$7:$V$7,0))/10^3,0)</f>
        <v>0</v>
      </c>
      <c r="H160" s="172">
        <f>IFERROR(INDEX('Input| Disposals'!$R$8:$V$57,MATCH($C160,'Input| Disposals'!$N$8:$N$57,0),MATCH(H$117,'Input| Disposals'!$R$7:$V$7,0))/10^3,0)</f>
        <v>0</v>
      </c>
      <c r="I160" s="174">
        <f t="shared" si="14"/>
        <v>0</v>
      </c>
      <c r="M160"/>
      <c r="N160"/>
      <c r="O160"/>
      <c r="P160"/>
      <c r="Q160"/>
      <c r="R160"/>
    </row>
    <row r="161" spans="1:37" outlineLevel="1" x14ac:dyDescent="0.2">
      <c r="B161" s="123">
        <f t="shared" si="15"/>
        <v>44</v>
      </c>
      <c r="C161" s="125" t="str">
        <f t="shared" si="16"/>
        <v/>
      </c>
      <c r="D161" s="172">
        <f>IFERROR(INDEX('Input| Disposals'!$R$8:$V$57,MATCH($C161,'Input| Disposals'!$N$8:$N$57,0),MATCH(D$117,'Input| Disposals'!$R$7:$V$7,0))/10^3,0)</f>
        <v>0</v>
      </c>
      <c r="E161" s="172">
        <f>IFERROR(INDEX('Input| Disposals'!$R$8:$V$57,MATCH($C161,'Input| Disposals'!$N$8:$N$57,0),MATCH(E$117,'Input| Disposals'!$R$7:$V$7,0))/10^3,0)</f>
        <v>0</v>
      </c>
      <c r="F161" s="172">
        <f>IFERROR(INDEX('Input| Disposals'!$R$8:$V$57,MATCH($C161,'Input| Disposals'!$N$8:$N$57,0),MATCH(F$117,'Input| Disposals'!$R$7:$V$7,0))/10^3,0)</f>
        <v>0</v>
      </c>
      <c r="G161" s="172">
        <f>IFERROR(INDEX('Input| Disposals'!$R$8:$V$57,MATCH($C161,'Input| Disposals'!$N$8:$N$57,0),MATCH(G$117,'Input| Disposals'!$R$7:$V$7,0))/10^3,0)</f>
        <v>0</v>
      </c>
      <c r="H161" s="172">
        <f>IFERROR(INDEX('Input| Disposals'!$R$8:$V$57,MATCH($C161,'Input| Disposals'!$N$8:$N$57,0),MATCH(H$117,'Input| Disposals'!$R$7:$V$7,0))/10^3,0)</f>
        <v>0</v>
      </c>
      <c r="I161" s="174">
        <f t="shared" si="14"/>
        <v>0</v>
      </c>
      <c r="M161"/>
      <c r="N161"/>
      <c r="O161"/>
      <c r="P161"/>
      <c r="Q161"/>
      <c r="R161"/>
    </row>
    <row r="162" spans="1:37" outlineLevel="1" x14ac:dyDescent="0.2">
      <c r="B162" s="123">
        <f t="shared" si="15"/>
        <v>45</v>
      </c>
      <c r="C162" s="125" t="str">
        <f t="shared" si="16"/>
        <v/>
      </c>
      <c r="D162" s="172">
        <f>IFERROR(INDEX('Input| Disposals'!$R$8:$V$57,MATCH($C162,'Input| Disposals'!$N$8:$N$57,0),MATCH(D$117,'Input| Disposals'!$R$7:$V$7,0))/10^3,0)</f>
        <v>0</v>
      </c>
      <c r="E162" s="172">
        <f>IFERROR(INDEX('Input| Disposals'!$R$8:$V$57,MATCH($C162,'Input| Disposals'!$N$8:$N$57,0),MATCH(E$117,'Input| Disposals'!$R$7:$V$7,0))/10^3,0)</f>
        <v>0</v>
      </c>
      <c r="F162" s="172">
        <f>IFERROR(INDEX('Input| Disposals'!$R$8:$V$57,MATCH($C162,'Input| Disposals'!$N$8:$N$57,0),MATCH(F$117,'Input| Disposals'!$R$7:$V$7,0))/10^3,0)</f>
        <v>0</v>
      </c>
      <c r="G162" s="172">
        <f>IFERROR(INDEX('Input| Disposals'!$R$8:$V$57,MATCH($C162,'Input| Disposals'!$N$8:$N$57,0),MATCH(G$117,'Input| Disposals'!$R$7:$V$7,0))/10^3,0)</f>
        <v>0</v>
      </c>
      <c r="H162" s="172">
        <f>IFERROR(INDEX('Input| Disposals'!$R$8:$V$57,MATCH($C162,'Input| Disposals'!$N$8:$N$57,0),MATCH(H$117,'Input| Disposals'!$R$7:$V$7,0))/10^3,0)</f>
        <v>0</v>
      </c>
      <c r="I162" s="174">
        <f t="shared" si="14"/>
        <v>0</v>
      </c>
      <c r="M162"/>
      <c r="N162"/>
      <c r="O162"/>
      <c r="P162"/>
      <c r="Q162"/>
      <c r="R162"/>
    </row>
    <row r="163" spans="1:37" outlineLevel="1" x14ac:dyDescent="0.2">
      <c r="B163" s="123">
        <f t="shared" si="15"/>
        <v>46</v>
      </c>
      <c r="C163" s="125" t="str">
        <f t="shared" si="16"/>
        <v/>
      </c>
      <c r="D163" s="172">
        <f>IFERROR(INDEX('Input| Disposals'!$R$8:$V$57,MATCH($C163,'Input| Disposals'!$N$8:$N$57,0),MATCH(D$117,'Input| Disposals'!$R$7:$V$7,0))/10^3,0)</f>
        <v>0</v>
      </c>
      <c r="E163" s="172">
        <f>IFERROR(INDEX('Input| Disposals'!$R$8:$V$57,MATCH($C163,'Input| Disposals'!$N$8:$N$57,0),MATCH(E$117,'Input| Disposals'!$R$7:$V$7,0))/10^3,0)</f>
        <v>0</v>
      </c>
      <c r="F163" s="172">
        <f>IFERROR(INDEX('Input| Disposals'!$R$8:$V$57,MATCH($C163,'Input| Disposals'!$N$8:$N$57,0),MATCH(F$117,'Input| Disposals'!$R$7:$V$7,0))/10^3,0)</f>
        <v>0</v>
      </c>
      <c r="G163" s="172">
        <f>IFERROR(INDEX('Input| Disposals'!$R$8:$V$57,MATCH($C163,'Input| Disposals'!$N$8:$N$57,0),MATCH(G$117,'Input| Disposals'!$R$7:$V$7,0))/10^3,0)</f>
        <v>0</v>
      </c>
      <c r="H163" s="172">
        <f>IFERROR(INDEX('Input| Disposals'!$R$8:$V$57,MATCH($C163,'Input| Disposals'!$N$8:$N$57,0),MATCH(H$117,'Input| Disposals'!$R$7:$V$7,0))/10^3,0)</f>
        <v>0</v>
      </c>
      <c r="I163" s="174">
        <f t="shared" si="14"/>
        <v>0</v>
      </c>
      <c r="M163"/>
      <c r="N163"/>
      <c r="O163"/>
      <c r="P163"/>
      <c r="Q163"/>
      <c r="R163"/>
    </row>
    <row r="164" spans="1:37" outlineLevel="1" x14ac:dyDescent="0.2">
      <c r="B164" s="123">
        <f t="shared" si="15"/>
        <v>47</v>
      </c>
      <c r="C164" s="125" t="str">
        <f t="shared" si="16"/>
        <v/>
      </c>
      <c r="D164" s="172">
        <f>IFERROR(INDEX('Input| Disposals'!$R$8:$V$57,MATCH($C164,'Input| Disposals'!$N$8:$N$57,0),MATCH(D$117,'Input| Disposals'!$R$7:$V$7,0))/10^3,0)</f>
        <v>0</v>
      </c>
      <c r="E164" s="172">
        <f>IFERROR(INDEX('Input| Disposals'!$R$8:$V$57,MATCH($C164,'Input| Disposals'!$N$8:$N$57,0),MATCH(E$117,'Input| Disposals'!$R$7:$V$7,0))/10^3,0)</f>
        <v>0</v>
      </c>
      <c r="F164" s="172">
        <f>IFERROR(INDEX('Input| Disposals'!$R$8:$V$57,MATCH($C164,'Input| Disposals'!$N$8:$N$57,0),MATCH(F$117,'Input| Disposals'!$R$7:$V$7,0))/10^3,0)</f>
        <v>0</v>
      </c>
      <c r="G164" s="172">
        <f>IFERROR(INDEX('Input| Disposals'!$R$8:$V$57,MATCH($C164,'Input| Disposals'!$N$8:$N$57,0),MATCH(G$117,'Input| Disposals'!$R$7:$V$7,0))/10^3,0)</f>
        <v>0</v>
      </c>
      <c r="H164" s="172">
        <f>IFERROR(INDEX('Input| Disposals'!$R$8:$V$57,MATCH($C164,'Input| Disposals'!$N$8:$N$57,0),MATCH(H$117,'Input| Disposals'!$R$7:$V$7,0))/10^3,0)</f>
        <v>0</v>
      </c>
      <c r="I164" s="174">
        <f t="shared" si="14"/>
        <v>0</v>
      </c>
      <c r="M164"/>
      <c r="N164"/>
      <c r="O164"/>
      <c r="P164"/>
      <c r="Q164"/>
      <c r="R164"/>
    </row>
    <row r="165" spans="1:37" outlineLevel="1" x14ac:dyDescent="0.2">
      <c r="B165" s="123">
        <f t="shared" si="15"/>
        <v>48</v>
      </c>
      <c r="C165" s="125" t="str">
        <f t="shared" si="16"/>
        <v/>
      </c>
      <c r="D165" s="172">
        <f>IFERROR(INDEX('Input| Disposals'!$R$8:$V$57,MATCH($C165,'Input| Disposals'!$N$8:$N$57,0),MATCH(D$117,'Input| Disposals'!$R$7:$V$7,0))/10^3,0)</f>
        <v>0</v>
      </c>
      <c r="E165" s="172">
        <f>IFERROR(INDEX('Input| Disposals'!$R$8:$V$57,MATCH($C165,'Input| Disposals'!$N$8:$N$57,0),MATCH(E$117,'Input| Disposals'!$R$7:$V$7,0))/10^3,0)</f>
        <v>0</v>
      </c>
      <c r="F165" s="172">
        <f>IFERROR(INDEX('Input| Disposals'!$R$8:$V$57,MATCH($C165,'Input| Disposals'!$N$8:$N$57,0),MATCH(F$117,'Input| Disposals'!$R$7:$V$7,0))/10^3,0)</f>
        <v>0</v>
      </c>
      <c r="G165" s="172">
        <f>IFERROR(INDEX('Input| Disposals'!$R$8:$V$57,MATCH($C165,'Input| Disposals'!$N$8:$N$57,0),MATCH(G$117,'Input| Disposals'!$R$7:$V$7,0))/10^3,0)</f>
        <v>0</v>
      </c>
      <c r="H165" s="172">
        <f>IFERROR(INDEX('Input| Disposals'!$R$8:$V$57,MATCH($C165,'Input| Disposals'!$N$8:$N$57,0),MATCH(H$117,'Input| Disposals'!$R$7:$V$7,0))/10^3,0)</f>
        <v>0</v>
      </c>
      <c r="I165" s="174">
        <f t="shared" si="14"/>
        <v>0</v>
      </c>
      <c r="M165"/>
      <c r="N165"/>
      <c r="O165"/>
      <c r="P165"/>
      <c r="Q165"/>
      <c r="R165"/>
    </row>
    <row r="166" spans="1:37" outlineLevel="1" x14ac:dyDescent="0.2">
      <c r="B166" s="123">
        <f t="shared" si="15"/>
        <v>49</v>
      </c>
      <c r="C166" s="125" t="str">
        <f t="shared" si="16"/>
        <v/>
      </c>
      <c r="D166" s="172">
        <f>IFERROR(INDEX('Input| Disposals'!$R$8:$V$57,MATCH($C166,'Input| Disposals'!$N$8:$N$57,0),MATCH(D$117,'Input| Disposals'!$R$7:$V$7,0))/10^3,0)</f>
        <v>0</v>
      </c>
      <c r="E166" s="172">
        <f>IFERROR(INDEX('Input| Disposals'!$R$8:$V$57,MATCH($C166,'Input| Disposals'!$N$8:$N$57,0),MATCH(E$117,'Input| Disposals'!$R$7:$V$7,0))/10^3,0)</f>
        <v>0</v>
      </c>
      <c r="F166" s="172">
        <f>IFERROR(INDEX('Input| Disposals'!$R$8:$V$57,MATCH($C166,'Input| Disposals'!$N$8:$N$57,0),MATCH(F$117,'Input| Disposals'!$R$7:$V$7,0))/10^3,0)</f>
        <v>0</v>
      </c>
      <c r="G166" s="172">
        <f>IFERROR(INDEX('Input| Disposals'!$R$8:$V$57,MATCH($C166,'Input| Disposals'!$N$8:$N$57,0),MATCH(G$117,'Input| Disposals'!$R$7:$V$7,0))/10^3,0)</f>
        <v>0</v>
      </c>
      <c r="H166" s="172">
        <f>IFERROR(INDEX('Input| Disposals'!$R$8:$V$57,MATCH($C166,'Input| Disposals'!$N$8:$N$57,0),MATCH(H$117,'Input| Disposals'!$R$7:$V$7,0))/10^3,0)</f>
        <v>0</v>
      </c>
      <c r="I166" s="174">
        <f t="shared" si="14"/>
        <v>0</v>
      </c>
      <c r="M166"/>
      <c r="N166"/>
      <c r="O166"/>
      <c r="P166"/>
      <c r="Q166"/>
      <c r="R166"/>
    </row>
    <row r="167" spans="1:37" outlineLevel="1" x14ac:dyDescent="0.2">
      <c r="B167" s="123">
        <f t="shared" si="15"/>
        <v>50</v>
      </c>
      <c r="C167" s="125" t="str">
        <f t="shared" si="16"/>
        <v/>
      </c>
      <c r="D167" s="172">
        <f>IFERROR(INDEX('Input| Disposals'!$R$8:$V$57,MATCH($C167,'Input| Disposals'!$N$8:$N$57,0),MATCH(D$117,'Input| Disposals'!$R$7:$V$7,0))/10^3,0)</f>
        <v>0</v>
      </c>
      <c r="E167" s="172">
        <f>IFERROR(INDEX('Input| Disposals'!$R$8:$V$57,MATCH($C167,'Input| Disposals'!$N$8:$N$57,0),MATCH(E$117,'Input| Disposals'!$R$7:$V$7,0))/10^3,0)</f>
        <v>0</v>
      </c>
      <c r="F167" s="172">
        <f>IFERROR(INDEX('Input| Disposals'!$R$8:$V$57,MATCH($C167,'Input| Disposals'!$N$8:$N$57,0),MATCH(F$117,'Input| Disposals'!$R$7:$V$7,0))/10^3,0)</f>
        <v>0</v>
      </c>
      <c r="G167" s="172">
        <f>IFERROR(INDEX('Input| Disposals'!$R$8:$V$57,MATCH($C167,'Input| Disposals'!$N$8:$N$57,0),MATCH(G$117,'Input| Disposals'!$R$7:$V$7,0))/10^3,0)</f>
        <v>0</v>
      </c>
      <c r="H167" s="172">
        <f>IFERROR(INDEX('Input| Disposals'!$R$8:$V$57,MATCH($C167,'Input| Disposals'!$N$8:$N$57,0),MATCH(H$117,'Input| Disposals'!$R$7:$V$7,0))/10^3,0)</f>
        <v>0</v>
      </c>
      <c r="I167" s="174">
        <f t="shared" si="14"/>
        <v>0</v>
      </c>
      <c r="M167"/>
      <c r="N167"/>
      <c r="O167"/>
      <c r="P167"/>
      <c r="Q167"/>
      <c r="R167"/>
    </row>
    <row r="168" spans="1:37" x14ac:dyDescent="0.2">
      <c r="D168" s="168">
        <f t="shared" ref="D168:I168" si="17">IFERROR(SUM(D118:D167),"")</f>
        <v>13.975040000000002</v>
      </c>
      <c r="E168" s="168">
        <f t="shared" si="17"/>
        <v>0.98262000000000016</v>
      </c>
      <c r="F168" s="168">
        <f t="shared" si="17"/>
        <v>0.76426000000000005</v>
      </c>
      <c r="G168" s="168">
        <f t="shared" si="17"/>
        <v>4.2580200000000001</v>
      </c>
      <c r="H168" s="168">
        <f t="shared" si="17"/>
        <v>1.5285200000000001</v>
      </c>
      <c r="I168" s="169">
        <f t="shared" si="17"/>
        <v>21.508460000000003</v>
      </c>
      <c r="M168"/>
      <c r="N168"/>
      <c r="O168"/>
      <c r="P168"/>
      <c r="Q168"/>
      <c r="R168"/>
    </row>
    <row r="169" spans="1:37" s="7" customFormat="1" x14ac:dyDescent="0.2">
      <c r="A169" s="49"/>
      <c r="C169" s="59"/>
      <c r="I169" s="90"/>
      <c r="T169"/>
      <c r="U169"/>
      <c r="V169" s="11"/>
      <c r="W169" s="11"/>
      <c r="X169" s="11"/>
      <c r="Y169" s="11"/>
      <c r="Z169" s="11"/>
      <c r="AA169" s="11"/>
      <c r="AB169"/>
      <c r="AC169"/>
      <c r="AD169"/>
      <c r="AE169"/>
      <c r="AF169" s="11"/>
      <c r="AG169" s="11"/>
      <c r="AH169" s="11"/>
      <c r="AI169" s="11"/>
      <c r="AJ169" s="11"/>
      <c r="AK169" s="11"/>
    </row>
    <row r="170" spans="1:37" ht="15" x14ac:dyDescent="0.2">
      <c r="A170" s="256"/>
      <c r="B170" s="256"/>
      <c r="C170" s="256" t="str">
        <f>IFERROR(LEFT(C115,2)+1&amp;". Forecast net capital expenditure – as incurred ($millions "&amp;'Input| Escalations'!$D$9&amp;" "&amp;'Input| Escalations'!$C$9&amp;") (SCS)","")</f>
        <v>68. Forecast net capital expenditure – as incurred ($millions June 2026) (SCS)</v>
      </c>
      <c r="D170" s="256"/>
      <c r="E170" s="256"/>
      <c r="F170" s="256"/>
      <c r="G170" s="256"/>
      <c r="H170" s="256"/>
      <c r="I170" s="256"/>
    </row>
    <row r="171" spans="1:37" x14ac:dyDescent="0.2">
      <c r="D171" s="89">
        <f t="shared" ref="D171:I171" si="18">IF(ABS(D58-D168-D113-D223)&lt;0.000001,0,1)</f>
        <v>0</v>
      </c>
      <c r="E171" s="89">
        <f t="shared" si="18"/>
        <v>0</v>
      </c>
      <c r="F171" s="89">
        <f t="shared" si="18"/>
        <v>0</v>
      </c>
      <c r="G171" s="89">
        <f t="shared" si="18"/>
        <v>0</v>
      </c>
      <c r="H171" s="89">
        <f t="shared" si="18"/>
        <v>0</v>
      </c>
      <c r="I171" s="89">
        <f t="shared" si="18"/>
        <v>0</v>
      </c>
    </row>
    <row r="172" spans="1:37" x14ac:dyDescent="0.2">
      <c r="B172" s="15"/>
      <c r="C172" s="159" t="s">
        <v>106</v>
      </c>
      <c r="D172" s="159" t="str">
        <f>D$7</f>
        <v>2026-27</v>
      </c>
      <c r="E172" s="159" t="str">
        <f>E$7</f>
        <v>2027-28</v>
      </c>
      <c r="F172" s="159" t="str">
        <f>F$7</f>
        <v>2028-29</v>
      </c>
      <c r="G172" s="159" t="str">
        <f>G$7</f>
        <v>2029-30</v>
      </c>
      <c r="H172" s="159" t="str">
        <f>H$7</f>
        <v>2030-31</v>
      </c>
      <c r="I172" s="159" t="s">
        <v>1</v>
      </c>
    </row>
    <row r="173" spans="1:37" x14ac:dyDescent="0.2">
      <c r="B173" s="123">
        <v>1</v>
      </c>
      <c r="C173" s="125" t="str">
        <f t="shared" ref="C173:C204" si="19">IFERROR(C118,"")</f>
        <v>Category 1</v>
      </c>
      <c r="D173" s="157">
        <f t="shared" ref="D173:H182" si="20">IFERROR(D8-D63-D118,0)</f>
        <v>34.128665379342408</v>
      </c>
      <c r="E173" s="157">
        <f t="shared" si="20"/>
        <v>18.17436810777825</v>
      </c>
      <c r="F173" s="157">
        <f t="shared" si="20"/>
        <v>29.172128338258545</v>
      </c>
      <c r="G173" s="157">
        <f t="shared" si="20"/>
        <v>30.345851974046099</v>
      </c>
      <c r="H173" s="157">
        <f t="shared" si="20"/>
        <v>27.851075033974343</v>
      </c>
      <c r="I173" s="165">
        <f>IFERROR(SUM(D173:H173),"")</f>
        <v>139.67208883339964</v>
      </c>
    </row>
    <row r="174" spans="1:37" x14ac:dyDescent="0.2">
      <c r="B174" s="123">
        <f>IFERROR(B173+1,"")</f>
        <v>2</v>
      </c>
      <c r="C174" s="125" t="str">
        <f t="shared" si="19"/>
        <v>Category 2</v>
      </c>
      <c r="D174" s="157">
        <f t="shared" si="20"/>
        <v>10.935716031846338</v>
      </c>
      <c r="E174" s="157">
        <f t="shared" si="20"/>
        <v>22.9415470089194</v>
      </c>
      <c r="F174" s="157">
        <f t="shared" si="20"/>
        <v>16.042787907187051</v>
      </c>
      <c r="G174" s="157">
        <f t="shared" si="20"/>
        <v>15.765258866275863</v>
      </c>
      <c r="H174" s="157">
        <f t="shared" si="20"/>
        <v>17.399857327542708</v>
      </c>
      <c r="I174" s="165">
        <f t="shared" ref="I174:I222" si="21">IFERROR(SUM(D174:H174),"")</f>
        <v>83.08516714177135</v>
      </c>
    </row>
    <row r="175" spans="1:37" x14ac:dyDescent="0.2">
      <c r="B175" s="123">
        <f t="shared" ref="B175:B222" si="22">IFERROR(B174+1,"")</f>
        <v>3</v>
      </c>
      <c r="C175" s="125" t="str">
        <f t="shared" si="19"/>
        <v>Category 3</v>
      </c>
      <c r="D175" s="157">
        <f t="shared" si="20"/>
        <v>10.504121392034147</v>
      </c>
      <c r="E175" s="157">
        <f t="shared" si="20"/>
        <v>21.144610912129643</v>
      </c>
      <c r="F175" s="157">
        <f t="shared" si="20"/>
        <v>21.134638838123283</v>
      </c>
      <c r="G175" s="157">
        <f t="shared" si="20"/>
        <v>18.605323800628021</v>
      </c>
      <c r="H175" s="157">
        <f t="shared" si="20"/>
        <v>34.161070174452739</v>
      </c>
      <c r="I175" s="165">
        <f t="shared" si="21"/>
        <v>105.54976511736783</v>
      </c>
    </row>
    <row r="176" spans="1:37" x14ac:dyDescent="0.2">
      <c r="B176" s="123">
        <f t="shared" si="22"/>
        <v>4</v>
      </c>
      <c r="C176" s="125" t="str">
        <f t="shared" si="19"/>
        <v>Category 4</v>
      </c>
      <c r="D176" s="157">
        <f t="shared" si="20"/>
        <v>41.278047410646117</v>
      </c>
      <c r="E176" s="157">
        <f t="shared" si="20"/>
        <v>50.742666614154423</v>
      </c>
      <c r="F176" s="157">
        <f t="shared" si="20"/>
        <v>30.22371775669048</v>
      </c>
      <c r="G176" s="157">
        <f t="shared" si="20"/>
        <v>19.202192208060843</v>
      </c>
      <c r="H176" s="157">
        <f t="shared" si="20"/>
        <v>30.418923652793104</v>
      </c>
      <c r="I176" s="165">
        <f t="shared" si="21"/>
        <v>171.86554764234495</v>
      </c>
    </row>
    <row r="177" spans="2:9" x14ac:dyDescent="0.2">
      <c r="B177" s="123">
        <f t="shared" si="22"/>
        <v>5</v>
      </c>
      <c r="C177" s="125" t="str">
        <f t="shared" si="19"/>
        <v>Category 5</v>
      </c>
      <c r="D177" s="157">
        <f t="shared" si="20"/>
        <v>37.131082605932477</v>
      </c>
      <c r="E177" s="157">
        <f t="shared" si="20"/>
        <v>74.603469238961623</v>
      </c>
      <c r="F177" s="157">
        <f t="shared" si="20"/>
        <v>66.657042794070307</v>
      </c>
      <c r="G177" s="157">
        <f t="shared" si="20"/>
        <v>67.686730990424849</v>
      </c>
      <c r="H177" s="157">
        <f t="shared" si="20"/>
        <v>65.588331688614844</v>
      </c>
      <c r="I177" s="165">
        <f t="shared" si="21"/>
        <v>311.66665731800413</v>
      </c>
    </row>
    <row r="178" spans="2:9" x14ac:dyDescent="0.2">
      <c r="B178" s="123">
        <f t="shared" si="22"/>
        <v>6</v>
      </c>
      <c r="C178" s="125" t="str">
        <f t="shared" si="19"/>
        <v>Category 6</v>
      </c>
      <c r="D178" s="157">
        <f t="shared" si="20"/>
        <v>38.351201793041369</v>
      </c>
      <c r="E178" s="157">
        <f t="shared" si="20"/>
        <v>4.278938792974925</v>
      </c>
      <c r="F178" s="157">
        <f t="shared" si="20"/>
        <v>19.998012347519172</v>
      </c>
      <c r="G178" s="157">
        <f t="shared" si="20"/>
        <v>22.664515702220584</v>
      </c>
      <c r="H178" s="157">
        <f t="shared" si="20"/>
        <v>23.888838907100169</v>
      </c>
      <c r="I178" s="165">
        <f t="shared" si="21"/>
        <v>109.18150754285622</v>
      </c>
    </row>
    <row r="179" spans="2:9" x14ac:dyDescent="0.2">
      <c r="B179" s="123">
        <f t="shared" si="22"/>
        <v>7</v>
      </c>
      <c r="C179" s="125" t="str">
        <f t="shared" si="19"/>
        <v>Category 7</v>
      </c>
      <c r="D179" s="157">
        <f t="shared" si="20"/>
        <v>45.826547756306283</v>
      </c>
      <c r="E179" s="157">
        <f t="shared" si="20"/>
        <v>34.299284599108724</v>
      </c>
      <c r="F179" s="157">
        <f t="shared" si="20"/>
        <v>38.204157992711188</v>
      </c>
      <c r="G179" s="157">
        <f t="shared" si="20"/>
        <v>36.620927104064478</v>
      </c>
      <c r="H179" s="157">
        <f t="shared" si="20"/>
        <v>40.671805691993711</v>
      </c>
      <c r="I179" s="165">
        <f t="shared" si="21"/>
        <v>195.62272314418439</v>
      </c>
    </row>
    <row r="180" spans="2:9" x14ac:dyDescent="0.2">
      <c r="B180" s="123">
        <f t="shared" si="22"/>
        <v>8</v>
      </c>
      <c r="C180" s="125" t="str">
        <f t="shared" si="19"/>
        <v>Category 8</v>
      </c>
      <c r="D180" s="157">
        <f t="shared" si="20"/>
        <v>18.457006585704086</v>
      </c>
      <c r="E180" s="157">
        <f t="shared" si="20"/>
        <v>22.424603846459192</v>
      </c>
      <c r="F180" s="157">
        <f t="shared" si="20"/>
        <v>15.452134253413812</v>
      </c>
      <c r="G180" s="157">
        <f t="shared" si="20"/>
        <v>6.9916272143679654</v>
      </c>
      <c r="H180" s="157">
        <f t="shared" si="20"/>
        <v>9.5283382663382508</v>
      </c>
      <c r="I180" s="165">
        <f t="shared" si="21"/>
        <v>72.853710166283307</v>
      </c>
    </row>
    <row r="181" spans="2:9" x14ac:dyDescent="0.2">
      <c r="B181" s="123">
        <f t="shared" si="22"/>
        <v>9</v>
      </c>
      <c r="C181" s="125" t="str">
        <f t="shared" si="19"/>
        <v>Category 10</v>
      </c>
      <c r="D181" s="157">
        <f t="shared" si="20"/>
        <v>8.0404020192691874</v>
      </c>
      <c r="E181" s="157">
        <f t="shared" si="20"/>
        <v>12.06165411810219</v>
      </c>
      <c r="F181" s="157">
        <f t="shared" si="20"/>
        <v>12.273992752297652</v>
      </c>
      <c r="G181" s="157">
        <f t="shared" si="20"/>
        <v>14.8617211826652</v>
      </c>
      <c r="H181" s="157">
        <f t="shared" si="20"/>
        <v>17.791094603810819</v>
      </c>
      <c r="I181" s="165">
        <f t="shared" si="21"/>
        <v>65.028864676145048</v>
      </c>
    </row>
    <row r="182" spans="2:9" x14ac:dyDescent="0.2">
      <c r="B182" s="123">
        <f t="shared" si="22"/>
        <v>10</v>
      </c>
      <c r="C182" s="125" t="str">
        <f t="shared" si="19"/>
        <v/>
      </c>
      <c r="D182" s="157">
        <f t="shared" si="20"/>
        <v>0</v>
      </c>
      <c r="E182" s="157">
        <f t="shared" si="20"/>
        <v>0</v>
      </c>
      <c r="F182" s="157">
        <f t="shared" si="20"/>
        <v>0</v>
      </c>
      <c r="G182" s="157">
        <f t="shared" si="20"/>
        <v>0</v>
      </c>
      <c r="H182" s="157">
        <f t="shared" si="20"/>
        <v>0</v>
      </c>
      <c r="I182" s="165">
        <f t="shared" si="21"/>
        <v>0</v>
      </c>
    </row>
    <row r="183" spans="2:9" x14ac:dyDescent="0.2">
      <c r="B183" s="123">
        <f t="shared" si="22"/>
        <v>11</v>
      </c>
      <c r="C183" s="125" t="str">
        <f t="shared" si="19"/>
        <v/>
      </c>
      <c r="D183" s="157">
        <f t="shared" ref="D183:H192" si="23">IFERROR(D18-D73-D128,0)</f>
        <v>0</v>
      </c>
      <c r="E183" s="157">
        <f t="shared" si="23"/>
        <v>0</v>
      </c>
      <c r="F183" s="157">
        <f t="shared" si="23"/>
        <v>0</v>
      </c>
      <c r="G183" s="157">
        <f t="shared" si="23"/>
        <v>0</v>
      </c>
      <c r="H183" s="157">
        <f t="shared" si="23"/>
        <v>0</v>
      </c>
      <c r="I183" s="165">
        <f t="shared" si="21"/>
        <v>0</v>
      </c>
    </row>
    <row r="184" spans="2:9" x14ac:dyDescent="0.2">
      <c r="B184" s="123">
        <f t="shared" si="22"/>
        <v>12</v>
      </c>
      <c r="C184" s="125" t="str">
        <f t="shared" si="19"/>
        <v/>
      </c>
      <c r="D184" s="157">
        <f t="shared" si="23"/>
        <v>0</v>
      </c>
      <c r="E184" s="157">
        <f t="shared" si="23"/>
        <v>0</v>
      </c>
      <c r="F184" s="157">
        <f t="shared" si="23"/>
        <v>0</v>
      </c>
      <c r="G184" s="157">
        <f t="shared" si="23"/>
        <v>0</v>
      </c>
      <c r="H184" s="157">
        <f t="shared" si="23"/>
        <v>0</v>
      </c>
      <c r="I184" s="165">
        <f t="shared" si="21"/>
        <v>0</v>
      </c>
    </row>
    <row r="185" spans="2:9" x14ac:dyDescent="0.2">
      <c r="B185" s="123">
        <f t="shared" si="22"/>
        <v>13</v>
      </c>
      <c r="C185" s="125" t="str">
        <f t="shared" si="19"/>
        <v/>
      </c>
      <c r="D185" s="157">
        <f t="shared" si="23"/>
        <v>0</v>
      </c>
      <c r="E185" s="157">
        <f t="shared" si="23"/>
        <v>0</v>
      </c>
      <c r="F185" s="157">
        <f t="shared" si="23"/>
        <v>0</v>
      </c>
      <c r="G185" s="157">
        <f t="shared" si="23"/>
        <v>0</v>
      </c>
      <c r="H185" s="157">
        <f t="shared" si="23"/>
        <v>0</v>
      </c>
      <c r="I185" s="165">
        <f t="shared" si="21"/>
        <v>0</v>
      </c>
    </row>
    <row r="186" spans="2:9" x14ac:dyDescent="0.2">
      <c r="B186" s="123">
        <f t="shared" si="22"/>
        <v>14</v>
      </c>
      <c r="C186" s="125" t="str">
        <f t="shared" si="19"/>
        <v/>
      </c>
      <c r="D186" s="157">
        <f t="shared" si="23"/>
        <v>0</v>
      </c>
      <c r="E186" s="157">
        <f t="shared" si="23"/>
        <v>0</v>
      </c>
      <c r="F186" s="157">
        <f t="shared" si="23"/>
        <v>0</v>
      </c>
      <c r="G186" s="157">
        <f t="shared" si="23"/>
        <v>0</v>
      </c>
      <c r="H186" s="157">
        <f t="shared" si="23"/>
        <v>0</v>
      </c>
      <c r="I186" s="165">
        <f t="shared" si="21"/>
        <v>0</v>
      </c>
    </row>
    <row r="187" spans="2:9" x14ac:dyDescent="0.2">
      <c r="B187" s="123">
        <f t="shared" si="22"/>
        <v>15</v>
      </c>
      <c r="C187" s="125" t="str">
        <f t="shared" si="19"/>
        <v/>
      </c>
      <c r="D187" s="157">
        <f t="shared" si="23"/>
        <v>0</v>
      </c>
      <c r="E187" s="157">
        <f t="shared" si="23"/>
        <v>0</v>
      </c>
      <c r="F187" s="157">
        <f t="shared" si="23"/>
        <v>0</v>
      </c>
      <c r="G187" s="157">
        <f t="shared" si="23"/>
        <v>0</v>
      </c>
      <c r="H187" s="157">
        <f t="shared" si="23"/>
        <v>0</v>
      </c>
      <c r="I187" s="165">
        <f t="shared" si="21"/>
        <v>0</v>
      </c>
    </row>
    <row r="188" spans="2:9" x14ac:dyDescent="0.2">
      <c r="B188" s="123">
        <f t="shared" si="22"/>
        <v>16</v>
      </c>
      <c r="C188" s="125" t="str">
        <f t="shared" si="19"/>
        <v/>
      </c>
      <c r="D188" s="157">
        <f t="shared" si="23"/>
        <v>0</v>
      </c>
      <c r="E188" s="157">
        <f t="shared" si="23"/>
        <v>0</v>
      </c>
      <c r="F188" s="157">
        <f t="shared" si="23"/>
        <v>0</v>
      </c>
      <c r="G188" s="157">
        <f t="shared" si="23"/>
        <v>0</v>
      </c>
      <c r="H188" s="157">
        <f t="shared" si="23"/>
        <v>0</v>
      </c>
      <c r="I188" s="165">
        <f t="shared" si="21"/>
        <v>0</v>
      </c>
    </row>
    <row r="189" spans="2:9" x14ac:dyDescent="0.2">
      <c r="B189" s="123">
        <f t="shared" si="22"/>
        <v>17</v>
      </c>
      <c r="C189" s="125" t="str">
        <f t="shared" si="19"/>
        <v/>
      </c>
      <c r="D189" s="157">
        <f t="shared" si="23"/>
        <v>0</v>
      </c>
      <c r="E189" s="157">
        <f t="shared" si="23"/>
        <v>0</v>
      </c>
      <c r="F189" s="157">
        <f t="shared" si="23"/>
        <v>0</v>
      </c>
      <c r="G189" s="157">
        <f t="shared" si="23"/>
        <v>0</v>
      </c>
      <c r="H189" s="157">
        <f t="shared" si="23"/>
        <v>0</v>
      </c>
      <c r="I189" s="165">
        <f t="shared" si="21"/>
        <v>0</v>
      </c>
    </row>
    <row r="190" spans="2:9" x14ac:dyDescent="0.2">
      <c r="B190" s="123">
        <f t="shared" si="22"/>
        <v>18</v>
      </c>
      <c r="C190" s="125" t="str">
        <f t="shared" si="19"/>
        <v/>
      </c>
      <c r="D190" s="157">
        <f t="shared" si="23"/>
        <v>0</v>
      </c>
      <c r="E190" s="157">
        <f t="shared" si="23"/>
        <v>0</v>
      </c>
      <c r="F190" s="157">
        <f t="shared" si="23"/>
        <v>0</v>
      </c>
      <c r="G190" s="157">
        <f t="shared" si="23"/>
        <v>0</v>
      </c>
      <c r="H190" s="157">
        <f t="shared" si="23"/>
        <v>0</v>
      </c>
      <c r="I190" s="165">
        <f t="shared" si="21"/>
        <v>0</v>
      </c>
    </row>
    <row r="191" spans="2:9" x14ac:dyDescent="0.2">
      <c r="B191" s="123">
        <f t="shared" si="22"/>
        <v>19</v>
      </c>
      <c r="C191" s="125" t="str">
        <f t="shared" si="19"/>
        <v/>
      </c>
      <c r="D191" s="157">
        <f t="shared" si="23"/>
        <v>0</v>
      </c>
      <c r="E191" s="157">
        <f t="shared" si="23"/>
        <v>0</v>
      </c>
      <c r="F191" s="157">
        <f t="shared" si="23"/>
        <v>0</v>
      </c>
      <c r="G191" s="157">
        <f t="shared" si="23"/>
        <v>0</v>
      </c>
      <c r="H191" s="157">
        <f t="shared" si="23"/>
        <v>0</v>
      </c>
      <c r="I191" s="165">
        <f t="shared" si="21"/>
        <v>0</v>
      </c>
    </row>
    <row r="192" spans="2:9" x14ac:dyDescent="0.2">
      <c r="B192" s="123">
        <f t="shared" si="22"/>
        <v>20</v>
      </c>
      <c r="C192" s="125" t="str">
        <f t="shared" si="19"/>
        <v/>
      </c>
      <c r="D192" s="157">
        <f t="shared" si="23"/>
        <v>0</v>
      </c>
      <c r="E192" s="157">
        <f t="shared" si="23"/>
        <v>0</v>
      </c>
      <c r="F192" s="157">
        <f t="shared" si="23"/>
        <v>0</v>
      </c>
      <c r="G192" s="157">
        <f t="shared" si="23"/>
        <v>0</v>
      </c>
      <c r="H192" s="157">
        <f t="shared" si="23"/>
        <v>0</v>
      </c>
      <c r="I192" s="165">
        <f t="shared" si="21"/>
        <v>0</v>
      </c>
    </row>
    <row r="193" spans="2:9" outlineLevel="1" x14ac:dyDescent="0.2">
      <c r="B193" s="123">
        <f t="shared" si="22"/>
        <v>21</v>
      </c>
      <c r="C193" s="125" t="str">
        <f t="shared" si="19"/>
        <v/>
      </c>
      <c r="D193" s="157">
        <f t="shared" ref="D193:H202" si="24">IFERROR(D28-D83-D138,0)</f>
        <v>0</v>
      </c>
      <c r="E193" s="157">
        <f t="shared" si="24"/>
        <v>0</v>
      </c>
      <c r="F193" s="157">
        <f t="shared" si="24"/>
        <v>0</v>
      </c>
      <c r="G193" s="157">
        <f t="shared" si="24"/>
        <v>0</v>
      </c>
      <c r="H193" s="157">
        <f t="shared" si="24"/>
        <v>0</v>
      </c>
      <c r="I193" s="165">
        <f t="shared" si="21"/>
        <v>0</v>
      </c>
    </row>
    <row r="194" spans="2:9" outlineLevel="1" x14ac:dyDescent="0.2">
      <c r="B194" s="123">
        <f t="shared" si="22"/>
        <v>22</v>
      </c>
      <c r="C194" s="125" t="str">
        <f t="shared" si="19"/>
        <v/>
      </c>
      <c r="D194" s="157">
        <f t="shared" si="24"/>
        <v>0</v>
      </c>
      <c r="E194" s="157">
        <f t="shared" si="24"/>
        <v>0</v>
      </c>
      <c r="F194" s="157">
        <f t="shared" si="24"/>
        <v>0</v>
      </c>
      <c r="G194" s="157">
        <f t="shared" si="24"/>
        <v>0</v>
      </c>
      <c r="H194" s="157">
        <f t="shared" si="24"/>
        <v>0</v>
      </c>
      <c r="I194" s="165">
        <f t="shared" si="21"/>
        <v>0</v>
      </c>
    </row>
    <row r="195" spans="2:9" outlineLevel="1" x14ac:dyDescent="0.2">
      <c r="B195" s="123">
        <f t="shared" si="22"/>
        <v>23</v>
      </c>
      <c r="C195" s="125" t="str">
        <f t="shared" si="19"/>
        <v/>
      </c>
      <c r="D195" s="157">
        <f t="shared" si="24"/>
        <v>0</v>
      </c>
      <c r="E195" s="157">
        <f t="shared" si="24"/>
        <v>0</v>
      </c>
      <c r="F195" s="157">
        <f t="shared" si="24"/>
        <v>0</v>
      </c>
      <c r="G195" s="157">
        <f t="shared" si="24"/>
        <v>0</v>
      </c>
      <c r="H195" s="157">
        <f t="shared" si="24"/>
        <v>0</v>
      </c>
      <c r="I195" s="165">
        <f t="shared" si="21"/>
        <v>0</v>
      </c>
    </row>
    <row r="196" spans="2:9" outlineLevel="1" x14ac:dyDescent="0.2">
      <c r="B196" s="123">
        <f t="shared" si="22"/>
        <v>24</v>
      </c>
      <c r="C196" s="125" t="str">
        <f t="shared" si="19"/>
        <v/>
      </c>
      <c r="D196" s="157">
        <f t="shared" si="24"/>
        <v>0</v>
      </c>
      <c r="E196" s="157">
        <f t="shared" si="24"/>
        <v>0</v>
      </c>
      <c r="F196" s="157">
        <f t="shared" si="24"/>
        <v>0</v>
      </c>
      <c r="G196" s="157">
        <f t="shared" si="24"/>
        <v>0</v>
      </c>
      <c r="H196" s="157">
        <f t="shared" si="24"/>
        <v>0</v>
      </c>
      <c r="I196" s="165">
        <f t="shared" si="21"/>
        <v>0</v>
      </c>
    </row>
    <row r="197" spans="2:9" outlineLevel="1" x14ac:dyDescent="0.2">
      <c r="B197" s="123">
        <f t="shared" si="22"/>
        <v>25</v>
      </c>
      <c r="C197" s="125" t="str">
        <f t="shared" si="19"/>
        <v/>
      </c>
      <c r="D197" s="157">
        <f t="shared" si="24"/>
        <v>0</v>
      </c>
      <c r="E197" s="157">
        <f t="shared" si="24"/>
        <v>0</v>
      </c>
      <c r="F197" s="157">
        <f t="shared" si="24"/>
        <v>0</v>
      </c>
      <c r="G197" s="157">
        <f t="shared" si="24"/>
        <v>0</v>
      </c>
      <c r="H197" s="157">
        <f t="shared" si="24"/>
        <v>0</v>
      </c>
      <c r="I197" s="165">
        <f t="shared" si="21"/>
        <v>0</v>
      </c>
    </row>
    <row r="198" spans="2:9" outlineLevel="1" x14ac:dyDescent="0.2">
      <c r="B198" s="123">
        <f t="shared" si="22"/>
        <v>26</v>
      </c>
      <c r="C198" s="125" t="str">
        <f t="shared" si="19"/>
        <v/>
      </c>
      <c r="D198" s="157">
        <f t="shared" si="24"/>
        <v>0</v>
      </c>
      <c r="E198" s="157">
        <f t="shared" si="24"/>
        <v>0</v>
      </c>
      <c r="F198" s="157">
        <f t="shared" si="24"/>
        <v>0</v>
      </c>
      <c r="G198" s="157">
        <f t="shared" si="24"/>
        <v>0</v>
      </c>
      <c r="H198" s="157">
        <f t="shared" si="24"/>
        <v>0</v>
      </c>
      <c r="I198" s="165">
        <f t="shared" si="21"/>
        <v>0</v>
      </c>
    </row>
    <row r="199" spans="2:9" outlineLevel="1" x14ac:dyDescent="0.2">
      <c r="B199" s="123">
        <f t="shared" si="22"/>
        <v>27</v>
      </c>
      <c r="C199" s="125" t="str">
        <f t="shared" si="19"/>
        <v/>
      </c>
      <c r="D199" s="157">
        <f t="shared" si="24"/>
        <v>0</v>
      </c>
      <c r="E199" s="157">
        <f t="shared" si="24"/>
        <v>0</v>
      </c>
      <c r="F199" s="157">
        <f t="shared" si="24"/>
        <v>0</v>
      </c>
      <c r="G199" s="157">
        <f t="shared" si="24"/>
        <v>0</v>
      </c>
      <c r="H199" s="157">
        <f t="shared" si="24"/>
        <v>0</v>
      </c>
      <c r="I199" s="165">
        <f t="shared" si="21"/>
        <v>0</v>
      </c>
    </row>
    <row r="200" spans="2:9" outlineLevel="1" x14ac:dyDescent="0.2">
      <c r="B200" s="123">
        <f t="shared" si="22"/>
        <v>28</v>
      </c>
      <c r="C200" s="125" t="str">
        <f t="shared" si="19"/>
        <v/>
      </c>
      <c r="D200" s="157">
        <f t="shared" si="24"/>
        <v>0</v>
      </c>
      <c r="E200" s="157">
        <f t="shared" si="24"/>
        <v>0</v>
      </c>
      <c r="F200" s="157">
        <f t="shared" si="24"/>
        <v>0</v>
      </c>
      <c r="G200" s="157">
        <f t="shared" si="24"/>
        <v>0</v>
      </c>
      <c r="H200" s="157">
        <f t="shared" si="24"/>
        <v>0</v>
      </c>
      <c r="I200" s="165">
        <f t="shared" si="21"/>
        <v>0</v>
      </c>
    </row>
    <row r="201" spans="2:9" outlineLevel="1" x14ac:dyDescent="0.2">
      <c r="B201" s="123">
        <f t="shared" si="22"/>
        <v>29</v>
      </c>
      <c r="C201" s="125" t="str">
        <f t="shared" si="19"/>
        <v/>
      </c>
      <c r="D201" s="157">
        <f t="shared" si="24"/>
        <v>0</v>
      </c>
      <c r="E201" s="157">
        <f t="shared" si="24"/>
        <v>0</v>
      </c>
      <c r="F201" s="157">
        <f t="shared" si="24"/>
        <v>0</v>
      </c>
      <c r="G201" s="157">
        <f t="shared" si="24"/>
        <v>0</v>
      </c>
      <c r="H201" s="157">
        <f t="shared" si="24"/>
        <v>0</v>
      </c>
      <c r="I201" s="165">
        <f t="shared" si="21"/>
        <v>0</v>
      </c>
    </row>
    <row r="202" spans="2:9" outlineLevel="1" x14ac:dyDescent="0.2">
      <c r="B202" s="123">
        <f t="shared" si="22"/>
        <v>30</v>
      </c>
      <c r="C202" s="125" t="str">
        <f t="shared" si="19"/>
        <v/>
      </c>
      <c r="D202" s="157">
        <f t="shared" si="24"/>
        <v>0</v>
      </c>
      <c r="E202" s="157">
        <f t="shared" si="24"/>
        <v>0</v>
      </c>
      <c r="F202" s="157">
        <f t="shared" si="24"/>
        <v>0</v>
      </c>
      <c r="G202" s="157">
        <f t="shared" si="24"/>
        <v>0</v>
      </c>
      <c r="H202" s="157">
        <f t="shared" si="24"/>
        <v>0</v>
      </c>
      <c r="I202" s="165">
        <f t="shared" si="21"/>
        <v>0</v>
      </c>
    </row>
    <row r="203" spans="2:9" outlineLevel="1" x14ac:dyDescent="0.2">
      <c r="B203" s="123">
        <f t="shared" si="22"/>
        <v>31</v>
      </c>
      <c r="C203" s="125" t="str">
        <f t="shared" si="19"/>
        <v/>
      </c>
      <c r="D203" s="157">
        <f t="shared" ref="D203:H212" si="25">IFERROR(D38-D93-D148,0)</f>
        <v>0</v>
      </c>
      <c r="E203" s="157">
        <f t="shared" si="25"/>
        <v>0</v>
      </c>
      <c r="F203" s="157">
        <f t="shared" si="25"/>
        <v>0</v>
      </c>
      <c r="G203" s="157">
        <f t="shared" si="25"/>
        <v>0</v>
      </c>
      <c r="H203" s="157">
        <f t="shared" si="25"/>
        <v>0</v>
      </c>
      <c r="I203" s="165">
        <f t="shared" si="21"/>
        <v>0</v>
      </c>
    </row>
    <row r="204" spans="2:9" outlineLevel="1" x14ac:dyDescent="0.2">
      <c r="B204" s="123">
        <f t="shared" si="22"/>
        <v>32</v>
      </c>
      <c r="C204" s="125" t="str">
        <f t="shared" si="19"/>
        <v/>
      </c>
      <c r="D204" s="157">
        <f t="shared" si="25"/>
        <v>0</v>
      </c>
      <c r="E204" s="157">
        <f t="shared" si="25"/>
        <v>0</v>
      </c>
      <c r="F204" s="157">
        <f t="shared" si="25"/>
        <v>0</v>
      </c>
      <c r="G204" s="157">
        <f t="shared" si="25"/>
        <v>0</v>
      </c>
      <c r="H204" s="157">
        <f t="shared" si="25"/>
        <v>0</v>
      </c>
      <c r="I204" s="165">
        <f t="shared" si="21"/>
        <v>0</v>
      </c>
    </row>
    <row r="205" spans="2:9" outlineLevel="1" x14ac:dyDescent="0.2">
      <c r="B205" s="123">
        <f t="shared" si="22"/>
        <v>33</v>
      </c>
      <c r="C205" s="125" t="str">
        <f t="shared" ref="C205:C222" si="26">IFERROR(C150,"")</f>
        <v/>
      </c>
      <c r="D205" s="157">
        <f t="shared" si="25"/>
        <v>0</v>
      </c>
      <c r="E205" s="157">
        <f t="shared" si="25"/>
        <v>0</v>
      </c>
      <c r="F205" s="157">
        <f t="shared" si="25"/>
        <v>0</v>
      </c>
      <c r="G205" s="157">
        <f t="shared" si="25"/>
        <v>0</v>
      </c>
      <c r="H205" s="157">
        <f t="shared" si="25"/>
        <v>0</v>
      </c>
      <c r="I205" s="165">
        <f t="shared" si="21"/>
        <v>0</v>
      </c>
    </row>
    <row r="206" spans="2:9" outlineLevel="1" x14ac:dyDescent="0.2">
      <c r="B206" s="123">
        <f t="shared" si="22"/>
        <v>34</v>
      </c>
      <c r="C206" s="125" t="str">
        <f t="shared" si="26"/>
        <v/>
      </c>
      <c r="D206" s="157">
        <f t="shared" si="25"/>
        <v>0</v>
      </c>
      <c r="E206" s="157">
        <f t="shared" si="25"/>
        <v>0</v>
      </c>
      <c r="F206" s="157">
        <f t="shared" si="25"/>
        <v>0</v>
      </c>
      <c r="G206" s="157">
        <f t="shared" si="25"/>
        <v>0</v>
      </c>
      <c r="H206" s="157">
        <f t="shared" si="25"/>
        <v>0</v>
      </c>
      <c r="I206" s="165">
        <f t="shared" si="21"/>
        <v>0</v>
      </c>
    </row>
    <row r="207" spans="2:9" outlineLevel="1" x14ac:dyDescent="0.2">
      <c r="B207" s="123">
        <f t="shared" si="22"/>
        <v>35</v>
      </c>
      <c r="C207" s="125" t="str">
        <f t="shared" si="26"/>
        <v/>
      </c>
      <c r="D207" s="157">
        <f t="shared" si="25"/>
        <v>0</v>
      </c>
      <c r="E207" s="157">
        <f t="shared" si="25"/>
        <v>0</v>
      </c>
      <c r="F207" s="157">
        <f t="shared" si="25"/>
        <v>0</v>
      </c>
      <c r="G207" s="157">
        <f t="shared" si="25"/>
        <v>0</v>
      </c>
      <c r="H207" s="157">
        <f t="shared" si="25"/>
        <v>0</v>
      </c>
      <c r="I207" s="165">
        <f t="shared" si="21"/>
        <v>0</v>
      </c>
    </row>
    <row r="208" spans="2:9" outlineLevel="1" x14ac:dyDescent="0.2">
      <c r="B208" s="123">
        <f t="shared" si="22"/>
        <v>36</v>
      </c>
      <c r="C208" s="125" t="str">
        <f t="shared" si="26"/>
        <v/>
      </c>
      <c r="D208" s="157">
        <f t="shared" si="25"/>
        <v>0</v>
      </c>
      <c r="E208" s="157">
        <f t="shared" si="25"/>
        <v>0</v>
      </c>
      <c r="F208" s="157">
        <f t="shared" si="25"/>
        <v>0</v>
      </c>
      <c r="G208" s="157">
        <f t="shared" si="25"/>
        <v>0</v>
      </c>
      <c r="H208" s="157">
        <f t="shared" si="25"/>
        <v>0</v>
      </c>
      <c r="I208" s="165">
        <f t="shared" si="21"/>
        <v>0</v>
      </c>
    </row>
    <row r="209" spans="1:9" outlineLevel="1" x14ac:dyDescent="0.2">
      <c r="B209" s="123">
        <f t="shared" si="22"/>
        <v>37</v>
      </c>
      <c r="C209" s="125" t="str">
        <f t="shared" si="26"/>
        <v/>
      </c>
      <c r="D209" s="157">
        <f t="shared" si="25"/>
        <v>0</v>
      </c>
      <c r="E209" s="157">
        <f t="shared" si="25"/>
        <v>0</v>
      </c>
      <c r="F209" s="157">
        <f t="shared" si="25"/>
        <v>0</v>
      </c>
      <c r="G209" s="157">
        <f t="shared" si="25"/>
        <v>0</v>
      </c>
      <c r="H209" s="157">
        <f t="shared" si="25"/>
        <v>0</v>
      </c>
      <c r="I209" s="165">
        <f t="shared" si="21"/>
        <v>0</v>
      </c>
    </row>
    <row r="210" spans="1:9" outlineLevel="1" x14ac:dyDescent="0.2">
      <c r="B210" s="123">
        <f t="shared" si="22"/>
        <v>38</v>
      </c>
      <c r="C210" s="125" t="str">
        <f t="shared" si="26"/>
        <v/>
      </c>
      <c r="D210" s="157">
        <f t="shared" si="25"/>
        <v>0</v>
      </c>
      <c r="E210" s="157">
        <f t="shared" si="25"/>
        <v>0</v>
      </c>
      <c r="F210" s="157">
        <f t="shared" si="25"/>
        <v>0</v>
      </c>
      <c r="G210" s="157">
        <f t="shared" si="25"/>
        <v>0</v>
      </c>
      <c r="H210" s="157">
        <f t="shared" si="25"/>
        <v>0</v>
      </c>
      <c r="I210" s="165">
        <f t="shared" si="21"/>
        <v>0</v>
      </c>
    </row>
    <row r="211" spans="1:9" outlineLevel="1" x14ac:dyDescent="0.2">
      <c r="B211" s="123">
        <f t="shared" si="22"/>
        <v>39</v>
      </c>
      <c r="C211" s="125" t="str">
        <f t="shared" si="26"/>
        <v/>
      </c>
      <c r="D211" s="157">
        <f t="shared" si="25"/>
        <v>0</v>
      </c>
      <c r="E211" s="157">
        <f t="shared" si="25"/>
        <v>0</v>
      </c>
      <c r="F211" s="157">
        <f t="shared" si="25"/>
        <v>0</v>
      </c>
      <c r="G211" s="157">
        <f t="shared" si="25"/>
        <v>0</v>
      </c>
      <c r="H211" s="157">
        <f t="shared" si="25"/>
        <v>0</v>
      </c>
      <c r="I211" s="165">
        <f t="shared" si="21"/>
        <v>0</v>
      </c>
    </row>
    <row r="212" spans="1:9" outlineLevel="1" x14ac:dyDescent="0.2">
      <c r="B212" s="123">
        <f t="shared" si="22"/>
        <v>40</v>
      </c>
      <c r="C212" s="125" t="str">
        <f t="shared" si="26"/>
        <v/>
      </c>
      <c r="D212" s="157">
        <f t="shared" si="25"/>
        <v>0</v>
      </c>
      <c r="E212" s="157">
        <f t="shared" si="25"/>
        <v>0</v>
      </c>
      <c r="F212" s="157">
        <f t="shared" si="25"/>
        <v>0</v>
      </c>
      <c r="G212" s="157">
        <f t="shared" si="25"/>
        <v>0</v>
      </c>
      <c r="H212" s="157">
        <f t="shared" si="25"/>
        <v>0</v>
      </c>
      <c r="I212" s="165">
        <f t="shared" si="21"/>
        <v>0</v>
      </c>
    </row>
    <row r="213" spans="1:9" outlineLevel="1" x14ac:dyDescent="0.2">
      <c r="B213" s="123">
        <f t="shared" si="22"/>
        <v>41</v>
      </c>
      <c r="C213" s="125" t="str">
        <f t="shared" si="26"/>
        <v/>
      </c>
      <c r="D213" s="157">
        <f t="shared" ref="D213:H222" si="27">IFERROR(D48-D103-D158,0)</f>
        <v>0</v>
      </c>
      <c r="E213" s="157">
        <f t="shared" si="27"/>
        <v>0</v>
      </c>
      <c r="F213" s="157">
        <f t="shared" si="27"/>
        <v>0</v>
      </c>
      <c r="G213" s="157">
        <f t="shared" si="27"/>
        <v>0</v>
      </c>
      <c r="H213" s="157">
        <f t="shared" si="27"/>
        <v>0</v>
      </c>
      <c r="I213" s="165">
        <f t="shared" si="21"/>
        <v>0</v>
      </c>
    </row>
    <row r="214" spans="1:9" outlineLevel="1" x14ac:dyDescent="0.2">
      <c r="B214" s="123">
        <f t="shared" si="22"/>
        <v>42</v>
      </c>
      <c r="C214" s="125" t="str">
        <f t="shared" si="26"/>
        <v/>
      </c>
      <c r="D214" s="157">
        <f t="shared" si="27"/>
        <v>0</v>
      </c>
      <c r="E214" s="157">
        <f t="shared" si="27"/>
        <v>0</v>
      </c>
      <c r="F214" s="157">
        <f t="shared" si="27"/>
        <v>0</v>
      </c>
      <c r="G214" s="157">
        <f t="shared" si="27"/>
        <v>0</v>
      </c>
      <c r="H214" s="157">
        <f t="shared" si="27"/>
        <v>0</v>
      </c>
      <c r="I214" s="165">
        <f t="shared" si="21"/>
        <v>0</v>
      </c>
    </row>
    <row r="215" spans="1:9" outlineLevel="1" x14ac:dyDescent="0.2">
      <c r="B215" s="123">
        <f t="shared" si="22"/>
        <v>43</v>
      </c>
      <c r="C215" s="125" t="str">
        <f t="shared" si="26"/>
        <v/>
      </c>
      <c r="D215" s="157">
        <f t="shared" si="27"/>
        <v>0</v>
      </c>
      <c r="E215" s="157">
        <f t="shared" si="27"/>
        <v>0</v>
      </c>
      <c r="F215" s="157">
        <f t="shared" si="27"/>
        <v>0</v>
      </c>
      <c r="G215" s="157">
        <f t="shared" si="27"/>
        <v>0</v>
      </c>
      <c r="H215" s="157">
        <f t="shared" si="27"/>
        <v>0</v>
      </c>
      <c r="I215" s="165">
        <f t="shared" si="21"/>
        <v>0</v>
      </c>
    </row>
    <row r="216" spans="1:9" outlineLevel="1" x14ac:dyDescent="0.2">
      <c r="B216" s="123">
        <f t="shared" si="22"/>
        <v>44</v>
      </c>
      <c r="C216" s="125" t="str">
        <f t="shared" si="26"/>
        <v/>
      </c>
      <c r="D216" s="157">
        <f t="shared" si="27"/>
        <v>0</v>
      </c>
      <c r="E216" s="157">
        <f t="shared" si="27"/>
        <v>0</v>
      </c>
      <c r="F216" s="157">
        <f t="shared" si="27"/>
        <v>0</v>
      </c>
      <c r="G216" s="157">
        <f t="shared" si="27"/>
        <v>0</v>
      </c>
      <c r="H216" s="157">
        <f t="shared" si="27"/>
        <v>0</v>
      </c>
      <c r="I216" s="165">
        <f t="shared" si="21"/>
        <v>0</v>
      </c>
    </row>
    <row r="217" spans="1:9" outlineLevel="1" x14ac:dyDescent="0.2">
      <c r="B217" s="123">
        <f t="shared" si="22"/>
        <v>45</v>
      </c>
      <c r="C217" s="125" t="str">
        <f t="shared" si="26"/>
        <v/>
      </c>
      <c r="D217" s="157">
        <f t="shared" si="27"/>
        <v>0</v>
      </c>
      <c r="E217" s="157">
        <f t="shared" si="27"/>
        <v>0</v>
      </c>
      <c r="F217" s="157">
        <f t="shared" si="27"/>
        <v>0</v>
      </c>
      <c r="G217" s="157">
        <f t="shared" si="27"/>
        <v>0</v>
      </c>
      <c r="H217" s="157">
        <f t="shared" si="27"/>
        <v>0</v>
      </c>
      <c r="I217" s="165">
        <f t="shared" si="21"/>
        <v>0</v>
      </c>
    </row>
    <row r="218" spans="1:9" outlineLevel="1" x14ac:dyDescent="0.2">
      <c r="B218" s="123">
        <f t="shared" si="22"/>
        <v>46</v>
      </c>
      <c r="C218" s="125" t="str">
        <f t="shared" si="26"/>
        <v/>
      </c>
      <c r="D218" s="157">
        <f t="shared" si="27"/>
        <v>0</v>
      </c>
      <c r="E218" s="157">
        <f t="shared" si="27"/>
        <v>0</v>
      </c>
      <c r="F218" s="157">
        <f t="shared" si="27"/>
        <v>0</v>
      </c>
      <c r="G218" s="157">
        <f t="shared" si="27"/>
        <v>0</v>
      </c>
      <c r="H218" s="157">
        <f t="shared" si="27"/>
        <v>0</v>
      </c>
      <c r="I218" s="165">
        <f t="shared" si="21"/>
        <v>0</v>
      </c>
    </row>
    <row r="219" spans="1:9" outlineLevel="1" x14ac:dyDescent="0.2">
      <c r="B219" s="123">
        <f t="shared" si="22"/>
        <v>47</v>
      </c>
      <c r="C219" s="125" t="str">
        <f t="shared" si="26"/>
        <v/>
      </c>
      <c r="D219" s="157">
        <f t="shared" si="27"/>
        <v>0</v>
      </c>
      <c r="E219" s="157">
        <f t="shared" si="27"/>
        <v>0</v>
      </c>
      <c r="F219" s="157">
        <f t="shared" si="27"/>
        <v>0</v>
      </c>
      <c r="G219" s="157">
        <f t="shared" si="27"/>
        <v>0</v>
      </c>
      <c r="H219" s="157">
        <f t="shared" si="27"/>
        <v>0</v>
      </c>
      <c r="I219" s="165">
        <f t="shared" si="21"/>
        <v>0</v>
      </c>
    </row>
    <row r="220" spans="1:9" outlineLevel="1" x14ac:dyDescent="0.2">
      <c r="B220" s="123">
        <f t="shared" si="22"/>
        <v>48</v>
      </c>
      <c r="C220" s="125" t="str">
        <f t="shared" si="26"/>
        <v/>
      </c>
      <c r="D220" s="157">
        <f t="shared" si="27"/>
        <v>0</v>
      </c>
      <c r="E220" s="157">
        <f t="shared" si="27"/>
        <v>0</v>
      </c>
      <c r="F220" s="157">
        <f t="shared" si="27"/>
        <v>0</v>
      </c>
      <c r="G220" s="157">
        <f t="shared" si="27"/>
        <v>0</v>
      </c>
      <c r="H220" s="157">
        <f t="shared" si="27"/>
        <v>0</v>
      </c>
      <c r="I220" s="165">
        <f t="shared" si="21"/>
        <v>0</v>
      </c>
    </row>
    <row r="221" spans="1:9" outlineLevel="1" x14ac:dyDescent="0.2">
      <c r="B221" s="123">
        <f t="shared" si="22"/>
        <v>49</v>
      </c>
      <c r="C221" s="125" t="str">
        <f t="shared" si="26"/>
        <v/>
      </c>
      <c r="D221" s="157">
        <f t="shared" si="27"/>
        <v>0</v>
      </c>
      <c r="E221" s="157">
        <f t="shared" si="27"/>
        <v>0</v>
      </c>
      <c r="F221" s="157">
        <f t="shared" si="27"/>
        <v>0</v>
      </c>
      <c r="G221" s="157">
        <f t="shared" si="27"/>
        <v>0</v>
      </c>
      <c r="H221" s="157">
        <f t="shared" si="27"/>
        <v>0</v>
      </c>
      <c r="I221" s="165">
        <f t="shared" si="21"/>
        <v>0</v>
      </c>
    </row>
    <row r="222" spans="1:9" outlineLevel="1" x14ac:dyDescent="0.2">
      <c r="B222" s="123">
        <f t="shared" si="22"/>
        <v>50</v>
      </c>
      <c r="C222" s="125" t="str">
        <f t="shared" si="26"/>
        <v/>
      </c>
      <c r="D222" s="157">
        <f t="shared" si="27"/>
        <v>0</v>
      </c>
      <c r="E222" s="157">
        <f t="shared" si="27"/>
        <v>0</v>
      </c>
      <c r="F222" s="157">
        <f t="shared" si="27"/>
        <v>0</v>
      </c>
      <c r="G222" s="157">
        <f t="shared" si="27"/>
        <v>0</v>
      </c>
      <c r="H222" s="157">
        <f t="shared" si="27"/>
        <v>0</v>
      </c>
      <c r="I222" s="165">
        <f t="shared" si="21"/>
        <v>0</v>
      </c>
    </row>
    <row r="223" spans="1:9" x14ac:dyDescent="0.2">
      <c r="D223" s="166">
        <f t="shared" ref="D223:I223" si="28">IFERROR(SUM(D173:D222),"")</f>
        <v>244.65279097412241</v>
      </c>
      <c r="E223" s="166">
        <f t="shared" si="28"/>
        <v>260.67114323858834</v>
      </c>
      <c r="F223" s="166">
        <f t="shared" si="28"/>
        <v>249.15861298027147</v>
      </c>
      <c r="G223" s="166">
        <f t="shared" si="28"/>
        <v>232.74414904275389</v>
      </c>
      <c r="H223" s="166">
        <f t="shared" si="28"/>
        <v>267.29933534662064</v>
      </c>
      <c r="I223" s="128">
        <f t="shared" si="28"/>
        <v>1254.5260315823568</v>
      </c>
    </row>
    <row r="224" spans="1:9" s="7" customFormat="1" x14ac:dyDescent="0.2">
      <c r="A224" s="49"/>
      <c r="C224" s="59"/>
    </row>
    <row r="225" spans="4:4" x14ac:dyDescent="0.2">
      <c r="D225" s="47"/>
    </row>
  </sheetData>
  <mergeCells count="9">
    <mergeCell ref="L5:R5"/>
    <mergeCell ref="C60:I60"/>
    <mergeCell ref="C115:I115"/>
    <mergeCell ref="C170:I170"/>
    <mergeCell ref="A170:B170"/>
    <mergeCell ref="A115:B115"/>
    <mergeCell ref="A60:B60"/>
    <mergeCell ref="C5:I5"/>
    <mergeCell ref="H2:I2"/>
  </mergeCells>
  <conditionalFormatting sqref="F2">
    <cfRule type="cellIs" dxfId="15" priority="1" operator="equal">
      <formula>"Check"</formula>
    </cfRule>
    <cfRule type="cellIs" dxfId="14" priority="2" operator="equal">
      <formula>"Ok"</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E8D5E-D712-477A-9DCF-20FDB6995E6C}">
  <sheetPr>
    <tabColor theme="7"/>
  </sheetPr>
  <dimension ref="A1:AW225"/>
  <sheetViews>
    <sheetView showGridLines="0" workbookViewId="0">
      <selection activeCell="C171" sqref="C171"/>
    </sheetView>
  </sheetViews>
  <sheetFormatPr defaultColWidth="0" defaultRowHeight="12.75" zeroHeight="1" outlineLevelRow="1" x14ac:dyDescent="0.2"/>
  <cols>
    <col min="1" max="1" width="2.5703125" customWidth="1"/>
    <col min="2" max="2" width="4.28515625" customWidth="1"/>
    <col min="3" max="3" width="42.85546875" customWidth="1"/>
    <col min="4" max="4" width="14.7109375" style="11" customWidth="1"/>
    <col min="5" max="7" width="12.85546875" style="11" customWidth="1"/>
    <col min="8" max="8" width="13.5703125" style="11" bestFit="1" customWidth="1"/>
    <col min="9" max="9" width="12.85546875" style="11" customWidth="1"/>
    <col min="10" max="10" width="2.140625" customWidth="1"/>
    <col min="11" max="11" width="4.28515625" customWidth="1"/>
    <col min="12" max="12" width="42.85546875" customWidth="1"/>
    <col min="13" max="18" width="12.85546875" style="11" customWidth="1"/>
    <col min="19" max="19" width="4.28515625" customWidth="1"/>
    <col min="20" max="20" width="6" hidden="1" customWidth="1"/>
    <col min="21" max="21" width="45.5703125" hidden="1" customWidth="1"/>
    <col min="22" max="22" width="11.7109375" style="11" hidden="1" customWidth="1"/>
    <col min="23" max="23" width="15.7109375" style="11" hidden="1" customWidth="1"/>
    <col min="24" max="24" width="12.140625" style="11" hidden="1" customWidth="1"/>
    <col min="25" max="25" width="13" style="11" hidden="1" customWidth="1"/>
    <col min="26" max="26" width="16.7109375" style="11" hidden="1" customWidth="1"/>
    <col min="27" max="27" width="11.42578125" style="11" hidden="1" customWidth="1"/>
    <col min="28" max="29" width="8.7109375" hidden="1" customWidth="1"/>
    <col min="30" max="30" width="7.140625" hidden="1" customWidth="1"/>
    <col min="31" max="31" width="42.85546875" hidden="1" customWidth="1"/>
    <col min="32" max="37" width="12.85546875" style="11" hidden="1" customWidth="1"/>
    <col min="38" max="38" width="11.42578125" hidden="1" customWidth="1"/>
    <col min="39" max="40" width="8.7109375" hidden="1" customWidth="1"/>
    <col min="41" max="41" width="7.140625" hidden="1" customWidth="1"/>
    <col min="42" max="42" width="42.85546875" hidden="1" customWidth="1"/>
    <col min="43" max="49" width="12.85546875" hidden="1" customWidth="1"/>
    <col min="50" max="16384" width="8.7109375" hidden="1"/>
  </cols>
  <sheetData>
    <row r="1" spans="1:37" ht="20.100000000000001" customHeight="1" x14ac:dyDescent="0.2">
      <c r="A1" s="114"/>
      <c r="B1" s="114" t="str">
        <f>'Input| Setup'!$B$1</f>
        <v>Enter DNSP name — 2026–31 — Draft decision</v>
      </c>
      <c r="C1" s="114"/>
      <c r="D1" s="114"/>
      <c r="E1" s="114"/>
      <c r="F1" s="114"/>
      <c r="G1" s="119"/>
      <c r="H1" s="114"/>
      <c r="I1" s="114"/>
      <c r="J1" s="114"/>
      <c r="K1" s="114"/>
      <c r="L1" s="114"/>
      <c r="M1" s="114"/>
      <c r="N1" s="114"/>
      <c r="O1" s="114"/>
      <c r="P1" s="114"/>
      <c r="Q1" s="114"/>
      <c r="R1" s="114"/>
      <c r="S1" s="114"/>
    </row>
    <row r="2" spans="1:37" ht="20.100000000000001" customHeight="1" x14ac:dyDescent="0.2">
      <c r="A2" s="114"/>
      <c r="B2" s="114" t="str">
        <f>'Input| Setup'!$B$2</f>
        <v>AER Capex Forecast Model</v>
      </c>
      <c r="C2" s="114"/>
      <c r="D2" s="114"/>
      <c r="E2" s="119" t="s">
        <v>65</v>
      </c>
      <c r="F2" s="118">
        <f ca="1">_xlfn.XLOOKUP($B$3,'Model Validation'!$B$7:$B$19,'Model Validation'!$C$7:$C$19)</f>
        <v>0</v>
      </c>
      <c r="G2" s="119" t="s">
        <v>24</v>
      </c>
      <c r="H2" s="258" t="s">
        <v>97</v>
      </c>
      <c r="I2" s="259"/>
      <c r="J2" s="114"/>
      <c r="K2" s="114"/>
      <c r="L2" s="114"/>
      <c r="M2" s="114"/>
      <c r="N2" s="114"/>
      <c r="O2" s="114"/>
      <c r="P2" s="114"/>
      <c r="Q2" s="114"/>
      <c r="R2" s="114"/>
      <c r="S2" s="114"/>
      <c r="V2"/>
      <c r="W2"/>
      <c r="X2"/>
      <c r="Y2"/>
      <c r="Z2"/>
      <c r="AA2"/>
      <c r="AF2"/>
      <c r="AG2"/>
      <c r="AH2"/>
      <c r="AI2"/>
      <c r="AJ2"/>
      <c r="AK2"/>
    </row>
    <row r="3" spans="1:37" ht="20.100000000000001" customHeight="1" x14ac:dyDescent="0.2">
      <c r="A3" s="115"/>
      <c r="B3" s="115" t="str">
        <f ca="1">IFERROR(MID(CELL("filename",A2),FIND("]",CELL("filename",A2))+1,255),"")</f>
        <v>Output| PTRM (DFA)</v>
      </c>
      <c r="C3" s="115"/>
      <c r="D3" s="115"/>
      <c r="E3" s="115"/>
      <c r="F3" s="115"/>
      <c r="G3" s="115"/>
      <c r="H3" s="115"/>
      <c r="I3" s="115"/>
      <c r="J3" s="115"/>
      <c r="K3" s="115"/>
      <c r="L3" s="115"/>
      <c r="M3" s="115"/>
      <c r="N3" s="115"/>
      <c r="O3" s="115"/>
      <c r="P3" s="115"/>
      <c r="Q3" s="115"/>
      <c r="R3" s="115"/>
      <c r="S3" s="115"/>
      <c r="V3"/>
      <c r="W3"/>
      <c r="X3"/>
      <c r="Y3"/>
      <c r="Z3"/>
      <c r="AA3"/>
      <c r="AF3"/>
      <c r="AG3"/>
      <c r="AH3"/>
      <c r="AI3"/>
      <c r="AJ3"/>
      <c r="AK3"/>
    </row>
    <row r="4" spans="1:37" x14ac:dyDescent="0.2"/>
    <row r="5" spans="1:37" ht="15" x14ac:dyDescent="0.2">
      <c r="A5" s="164"/>
      <c r="B5" s="164"/>
      <c r="C5" s="256" t="str">
        <f>IFERROR(LEFT('Output| PTRM (SCS)'!L5,2)+1&amp;". Forecast gross capital expenditure – as incurred ($millions "&amp;'Input| Escalations'!$D$9&amp;" "&amp;'Input| Escalations'!$C$9&amp;") (dual function assets)","")</f>
        <v>70. Forecast gross capital expenditure – as incurred ($millions June 2026) (dual function assets)</v>
      </c>
      <c r="D5" s="256"/>
      <c r="E5" s="256"/>
      <c r="F5" s="256"/>
      <c r="G5" s="256"/>
      <c r="H5" s="256"/>
      <c r="I5" s="256"/>
      <c r="L5" s="256" t="str">
        <f>IFERROR(LEFT(C170,2)+1&amp;". Forecast immediate expensing of capital expenditure – as incurred ($millions "&amp;'Input| Escalations'!$D$9&amp;" "&amp;'Input| Escalations'!$C$9&amp;") (dual function assets)","")</f>
        <v>74. Forecast immediate expensing of capital expenditure – as incurred ($millions June 2026) (dual function assets)</v>
      </c>
      <c r="M5" s="256"/>
      <c r="N5" s="256"/>
      <c r="O5" s="256"/>
      <c r="P5" s="256"/>
      <c r="Q5" s="256"/>
      <c r="R5" s="256"/>
    </row>
    <row r="6" spans="1:37" x14ac:dyDescent="0.2">
      <c r="D6" s="89">
        <f>IF(ABS('Calc| Project Costs'!BO6/10^3-D58-'Output| PTRM (SCS)'!D58)&lt;0.0000001,0,1)</f>
        <v>0</v>
      </c>
      <c r="E6" s="89">
        <f>IF(ABS('Calc| Project Costs'!BP6/10^3-E58-'Output| PTRM (SCS)'!E58)&lt;0.0000001,0,1)</f>
        <v>0</v>
      </c>
      <c r="F6" s="89">
        <f>IF(ABS('Calc| Project Costs'!BQ6/10^3-F58-'Output| PTRM (SCS)'!F58)&lt;0.0000001,0,1)</f>
        <v>0</v>
      </c>
      <c r="G6" s="89">
        <f>IF(ABS('Calc| Project Costs'!BR6/10^3-G58-'Output| PTRM (SCS)'!G58)&lt;0.0000001,0,1)</f>
        <v>0</v>
      </c>
      <c r="H6" s="89">
        <f>IF(ABS('Calc| Project Costs'!BS6/10^3-H58-'Output| PTRM (SCS)'!H58)&lt;0.0000001,0,1)</f>
        <v>0</v>
      </c>
      <c r="I6" s="90"/>
      <c r="M6" s="89" cm="1">
        <f t="array" ref="M6">IF(ABS(SUM((D8:D57-D118:D167)*'Calc| Expensing'!P8:P57)-M58)&lt;0.0000001,0,1)</f>
        <v>0</v>
      </c>
      <c r="N6" s="89" cm="1">
        <f t="array" ref="N6">IF(ABS(SUM((E8:E57-E118:E167)*'Calc| Expensing'!Q8:Q57)-N58)&lt;0.0000001,0,1)</f>
        <v>0</v>
      </c>
      <c r="O6" s="89" cm="1">
        <f t="array" ref="O6">IF(ABS(SUM((F8:F57-F118:F167)*'Calc| Expensing'!R8:R57)-O58)&lt;0.0000001,0,1)</f>
        <v>0</v>
      </c>
      <c r="P6" s="89" cm="1">
        <f t="array" ref="P6">IF(ABS(SUM((G8:G57-G118:G167)*'Calc| Expensing'!S8:S57)-P58)&lt;0.0000001,0,1)</f>
        <v>0</v>
      </c>
      <c r="Q6" s="89" cm="1">
        <f t="array" ref="Q6">IF(ABS(SUM((H8:H57-H118:H167)*'Calc| Expensing'!T8:T57)-Q58)&lt;0.0000001,0,1)</f>
        <v>0</v>
      </c>
      <c r="R6"/>
    </row>
    <row r="7" spans="1:37" x14ac:dyDescent="0.2">
      <c r="B7" s="15"/>
      <c r="C7" s="159" t="s">
        <v>106</v>
      </c>
      <c r="D7" s="159" t="str">
        <f>IFERROR('Input| Escalations'!H21,"")</f>
        <v>2026-27</v>
      </c>
      <c r="E7" s="159" t="str">
        <f>IFERROR('Input| Escalations'!I21,"")</f>
        <v>2027-28</v>
      </c>
      <c r="F7" s="159" t="str">
        <f>IFERROR('Input| Escalations'!J21,"")</f>
        <v>2028-29</v>
      </c>
      <c r="G7" s="159" t="str">
        <f>IFERROR('Input| Escalations'!K21,"")</f>
        <v>2029-30</v>
      </c>
      <c r="H7" s="159" t="str">
        <f>IFERROR('Input| Escalations'!L21,"")</f>
        <v>2030-31</v>
      </c>
      <c r="I7" s="159" t="s">
        <v>1</v>
      </c>
      <c r="K7" s="15"/>
      <c r="L7" s="159" t="s">
        <v>106</v>
      </c>
      <c r="M7" s="159" t="str">
        <f>D7</f>
        <v>2026-27</v>
      </c>
      <c r="N7" s="159" t="str">
        <f>E7</f>
        <v>2027-28</v>
      </c>
      <c r="O7" s="159" t="str">
        <f>F7</f>
        <v>2028-29</v>
      </c>
      <c r="P7" s="159" t="str">
        <f>G7</f>
        <v>2029-30</v>
      </c>
      <c r="Q7" s="159" t="str">
        <f>H7</f>
        <v>2030-31</v>
      </c>
      <c r="R7" s="159" t="s">
        <v>1</v>
      </c>
    </row>
    <row r="8" spans="1:37" x14ac:dyDescent="0.2">
      <c r="B8" s="123">
        <v>1</v>
      </c>
      <c r="C8" s="125" t="str" cm="1">
        <f t="array" ref="C8">IFERROR(INDEX('Input| Setup'!$F$10:$F$59,SMALL(IF('Input| Setup'!$G$10:$G$59='Input| Setup'!$B$37,ROW('Input| Setup'!$G$10:$G$59)-ROW('Input| Setup'!$G$10)+1),ROWS('Input| Setup'!$G10:$G$10))),"")</f>
        <v>Category 9</v>
      </c>
      <c r="D8" s="172">
        <f>IFERROR(SUMPRODUCT(INDEX('Input| Projects'!$BA$10:$CX$1009, ,MATCH($C8,'Input| Projects'!$BA$9:$CX$9,0)),'Calc| Project Costs'!BO$10:BO$1009)/10^3,0)</f>
        <v>36.001400431779253</v>
      </c>
      <c r="E8" s="172">
        <f>IFERROR(SUMPRODUCT(INDEX('Input| Projects'!$BA$10:$CX$1009, ,MATCH($C8,'Input| Projects'!$BA$9:$CX$9,0)),'Calc| Project Costs'!BP$10:BP$1009)/10^3,0)</f>
        <v>35.166372424542509</v>
      </c>
      <c r="F8" s="172">
        <f>IFERROR(SUMPRODUCT(INDEX('Input| Projects'!$BA$10:$CX$1009, ,MATCH($C8,'Input| Projects'!$BA$9:$CX$9,0)),'Calc| Project Costs'!BQ$10:BQ$1009)/10^3,0)</f>
        <v>20.473512685138047</v>
      </c>
      <c r="G8" s="172">
        <f>IFERROR(SUMPRODUCT(INDEX('Input| Projects'!$BA$10:$CX$1009, ,MATCH($C8,'Input| Projects'!$BA$9:$CX$9,0)),'Calc| Project Costs'!BR$10:BR$1009)/10^3,0)</f>
        <v>16.459270713792488</v>
      </c>
      <c r="H8" s="172">
        <f>IFERROR(SUMPRODUCT(INDEX('Input| Projects'!$BA$10:$CX$1009, ,MATCH($C8,'Input| Projects'!$BA$9:$CX$9,0)),'Calc| Project Costs'!BS$10:BS$1009)/10^3,0)</f>
        <v>30.752868308826468</v>
      </c>
      <c r="I8" s="174">
        <f>IFERROR(SUM(D8:H8),"")</f>
        <v>138.85342456407878</v>
      </c>
      <c r="J8" s="73"/>
      <c r="K8" s="123">
        <v>1</v>
      </c>
      <c r="L8" s="125" t="str">
        <f t="shared" ref="L8:L39" si="0">IFERROR(C8,"")</f>
        <v>Category 9</v>
      </c>
      <c r="M8" s="172">
        <f>(D8-D118)*'Calc| Expensing'!P8</f>
        <v>0</v>
      </c>
      <c r="N8" s="172">
        <f>(E8-E118)*'Calc| Expensing'!Q8</f>
        <v>0</v>
      </c>
      <c r="O8" s="172">
        <f>(F8-F118)*'Calc| Expensing'!R8</f>
        <v>0</v>
      </c>
      <c r="P8" s="172">
        <f>(G8-G118)*'Calc| Expensing'!S8</f>
        <v>0</v>
      </c>
      <c r="Q8" s="172">
        <f>(H8-H118)*'Calc| Expensing'!T8</f>
        <v>0</v>
      </c>
      <c r="R8" s="174">
        <f>IFERROR(SUM(M8:Q8),"")</f>
        <v>0</v>
      </c>
      <c r="AB8" s="70"/>
      <c r="AC8" s="70"/>
      <c r="AD8" s="70"/>
    </row>
    <row r="9" spans="1:37" x14ac:dyDescent="0.2">
      <c r="B9" s="123">
        <f>IFERROR(B8+1,"")</f>
        <v>2</v>
      </c>
      <c r="C9" s="125" t="str" cm="1">
        <f t="array" ref="C9">IFERROR(INDEX('Input| Setup'!$F$10:$F$59,SMALL(IF('Input| Setup'!$G$10:$G$59='Input| Setup'!$B$37,ROW('Input| Setup'!$G$10:$G$59)-ROW('Input| Setup'!$G$10)+1),ROWS('Input| Setup'!$G$10:$G11))),"")</f>
        <v/>
      </c>
      <c r="D9" s="172">
        <f>IFERROR(SUMPRODUCT(INDEX('Input| Projects'!$BA$10:$CX$1009, ,MATCH($C9,'Input| Projects'!$BA$9:$CX$9,0)),'Calc| Project Costs'!BO$10:BO$1009)/10^3,0)</f>
        <v>0</v>
      </c>
      <c r="E9" s="172">
        <f>IFERROR(SUMPRODUCT(INDEX('Input| Projects'!$BA$10:$CX$1009, ,MATCH($C9,'Input| Projects'!$BA$9:$CX$9,0)),'Calc| Project Costs'!BP$10:BP$1009)/10^3,0)</f>
        <v>0</v>
      </c>
      <c r="F9" s="172">
        <f>IFERROR(SUMPRODUCT(INDEX('Input| Projects'!$BA$10:$CX$1009, ,MATCH($C9,'Input| Projects'!$BA$9:$CX$9,0)),'Calc| Project Costs'!BQ$10:BQ$1009)/10^3,0)</f>
        <v>0</v>
      </c>
      <c r="G9" s="172">
        <f>IFERROR(SUMPRODUCT(INDEX('Input| Projects'!$BA$10:$CX$1009, ,MATCH($C9,'Input| Projects'!$BA$9:$CX$9,0)),'Calc| Project Costs'!BR$10:BR$1009)/10^3,0)</f>
        <v>0</v>
      </c>
      <c r="H9" s="172">
        <f>IFERROR(SUMPRODUCT(INDEX('Input| Projects'!$BA$10:$CX$1009, ,MATCH($C9,'Input| Projects'!$BA$9:$CX$9,0)),'Calc| Project Costs'!BS$10:BS$1009)/10^3,0)</f>
        <v>0</v>
      </c>
      <c r="I9" s="174">
        <f t="shared" ref="I9:I57" si="1">IFERROR(SUM(D9:H9),"")</f>
        <v>0</v>
      </c>
      <c r="J9" s="73"/>
      <c r="K9" s="123">
        <f>IFERROR(K8+1,"")</f>
        <v>2</v>
      </c>
      <c r="L9" s="125" t="str">
        <f t="shared" si="0"/>
        <v/>
      </c>
      <c r="M9" s="172">
        <f>(D9-D119)*'Calc| Expensing'!P9</f>
        <v>0</v>
      </c>
      <c r="N9" s="172">
        <f>(E9-E119)*'Calc| Expensing'!Q9</f>
        <v>0</v>
      </c>
      <c r="O9" s="172">
        <f>(F9-F119)*'Calc| Expensing'!R9</f>
        <v>0</v>
      </c>
      <c r="P9" s="172">
        <f>(G9-G119)*'Calc| Expensing'!S9</f>
        <v>0</v>
      </c>
      <c r="Q9" s="172">
        <f>(H9-H119)*'Calc| Expensing'!T9</f>
        <v>0</v>
      </c>
      <c r="R9" s="174">
        <f t="shared" ref="R9:R57" si="2">IFERROR(SUM(M9:Q9),"")</f>
        <v>0</v>
      </c>
      <c r="AB9" s="70"/>
      <c r="AC9" s="70"/>
      <c r="AD9" s="70"/>
    </row>
    <row r="10" spans="1:37" x14ac:dyDescent="0.2">
      <c r="B10" s="123">
        <f t="shared" ref="B10:B57" si="3">IFERROR(B9+1,"")</f>
        <v>3</v>
      </c>
      <c r="C10" s="125" t="str" cm="1">
        <f t="array" ref="C10">IFERROR(INDEX('Input| Setup'!$F$10:$F$59,SMALL(IF('Input| Setup'!$G$10:$G$59='Input| Setup'!$B$37,ROW('Input| Setup'!$G$10:$G$59)-ROW('Input| Setup'!$G$10)+1),ROWS('Input| Setup'!$G$10:$G12))),"")</f>
        <v/>
      </c>
      <c r="D10" s="172">
        <f>IFERROR(SUMPRODUCT(INDEX('Input| Projects'!$BA$10:$CX$1009, ,MATCH($C10,'Input| Projects'!$BA$9:$CX$9,0)),'Calc| Project Costs'!BO$10:BO$1009)/10^3,0)</f>
        <v>0</v>
      </c>
      <c r="E10" s="172">
        <f>IFERROR(SUMPRODUCT(INDEX('Input| Projects'!$BA$10:$CX$1009, ,MATCH($C10,'Input| Projects'!$BA$9:$CX$9,0)),'Calc| Project Costs'!BP$10:BP$1009)/10^3,0)</f>
        <v>0</v>
      </c>
      <c r="F10" s="172">
        <f>IFERROR(SUMPRODUCT(INDEX('Input| Projects'!$BA$10:$CX$1009, ,MATCH($C10,'Input| Projects'!$BA$9:$CX$9,0)),'Calc| Project Costs'!BQ$10:BQ$1009)/10^3,0)</f>
        <v>0</v>
      </c>
      <c r="G10" s="172">
        <f>IFERROR(SUMPRODUCT(INDEX('Input| Projects'!$BA$10:$CX$1009, ,MATCH($C10,'Input| Projects'!$BA$9:$CX$9,0)),'Calc| Project Costs'!BR$10:BR$1009)/10^3,0)</f>
        <v>0</v>
      </c>
      <c r="H10" s="172">
        <f>IFERROR(SUMPRODUCT(INDEX('Input| Projects'!$BA$10:$CX$1009, ,MATCH($C10,'Input| Projects'!$BA$9:$CX$9,0)),'Calc| Project Costs'!BS$10:BS$1009)/10^3,0)</f>
        <v>0</v>
      </c>
      <c r="I10" s="174">
        <f t="shared" si="1"/>
        <v>0</v>
      </c>
      <c r="J10" s="73"/>
      <c r="K10" s="123">
        <f t="shared" ref="K10:K57" si="4">IFERROR(K9+1,"")</f>
        <v>3</v>
      </c>
      <c r="L10" s="125" t="str">
        <f t="shared" si="0"/>
        <v/>
      </c>
      <c r="M10" s="172">
        <f>(D10-D120)*'Calc| Expensing'!P10</f>
        <v>0</v>
      </c>
      <c r="N10" s="172">
        <f>(E10-E120)*'Calc| Expensing'!Q10</f>
        <v>0</v>
      </c>
      <c r="O10" s="172">
        <f>(F10-F120)*'Calc| Expensing'!R10</f>
        <v>0</v>
      </c>
      <c r="P10" s="172">
        <f>(G10-G120)*'Calc| Expensing'!S10</f>
        <v>0</v>
      </c>
      <c r="Q10" s="172">
        <f>(H10-H120)*'Calc| Expensing'!T10</f>
        <v>0</v>
      </c>
      <c r="R10" s="174">
        <f t="shared" si="2"/>
        <v>0</v>
      </c>
      <c r="AB10" s="70"/>
      <c r="AC10" s="70"/>
      <c r="AD10" s="70"/>
    </row>
    <row r="11" spans="1:37" x14ac:dyDescent="0.2">
      <c r="B11" s="123">
        <f t="shared" si="3"/>
        <v>4</v>
      </c>
      <c r="C11" s="125" t="str" cm="1">
        <f t="array" ref="C11">IFERROR(INDEX('Input| Setup'!$F$10:$F$59,SMALL(IF('Input| Setup'!$G$10:$G$59='Input| Setup'!$B$37,ROW('Input| Setup'!$G$10:$G$59)-ROW('Input| Setup'!$G$10)+1),ROWS('Input| Setup'!$G$10:$G13))),"")</f>
        <v/>
      </c>
      <c r="D11" s="172">
        <f>IFERROR(SUMPRODUCT(INDEX('Input| Projects'!$BA$10:$CX$1009, ,MATCH($C11,'Input| Projects'!$BA$9:$CX$9,0)),'Calc| Project Costs'!BO$10:BO$1009)/10^3,0)</f>
        <v>0</v>
      </c>
      <c r="E11" s="172">
        <f>IFERROR(SUMPRODUCT(INDEX('Input| Projects'!$BA$10:$CX$1009, ,MATCH($C11,'Input| Projects'!$BA$9:$CX$9,0)),'Calc| Project Costs'!BP$10:BP$1009)/10^3,0)</f>
        <v>0</v>
      </c>
      <c r="F11" s="172">
        <f>IFERROR(SUMPRODUCT(INDEX('Input| Projects'!$BA$10:$CX$1009, ,MATCH($C11,'Input| Projects'!$BA$9:$CX$9,0)),'Calc| Project Costs'!BQ$10:BQ$1009)/10^3,0)</f>
        <v>0</v>
      </c>
      <c r="G11" s="172">
        <f>IFERROR(SUMPRODUCT(INDEX('Input| Projects'!$BA$10:$CX$1009, ,MATCH($C11,'Input| Projects'!$BA$9:$CX$9,0)),'Calc| Project Costs'!BR$10:BR$1009)/10^3,0)</f>
        <v>0</v>
      </c>
      <c r="H11" s="172">
        <f>IFERROR(SUMPRODUCT(INDEX('Input| Projects'!$BA$10:$CX$1009, ,MATCH($C11,'Input| Projects'!$BA$9:$CX$9,0)),'Calc| Project Costs'!BS$10:BS$1009)/10^3,0)</f>
        <v>0</v>
      </c>
      <c r="I11" s="174">
        <f t="shared" si="1"/>
        <v>0</v>
      </c>
      <c r="J11" s="73"/>
      <c r="K11" s="123">
        <f t="shared" si="4"/>
        <v>4</v>
      </c>
      <c r="L11" s="125" t="str">
        <f t="shared" si="0"/>
        <v/>
      </c>
      <c r="M11" s="172">
        <f>(D11-D121)*'Calc| Expensing'!P11</f>
        <v>0</v>
      </c>
      <c r="N11" s="172">
        <f>(E11-E121)*'Calc| Expensing'!Q11</f>
        <v>0</v>
      </c>
      <c r="O11" s="172">
        <f>(F11-F121)*'Calc| Expensing'!R11</f>
        <v>0</v>
      </c>
      <c r="P11" s="172">
        <f>(G11-G121)*'Calc| Expensing'!S11</f>
        <v>0</v>
      </c>
      <c r="Q11" s="172">
        <f>(H11-H121)*'Calc| Expensing'!T11</f>
        <v>0</v>
      </c>
      <c r="R11" s="174">
        <f t="shared" si="2"/>
        <v>0</v>
      </c>
    </row>
    <row r="12" spans="1:37" x14ac:dyDescent="0.2">
      <c r="B12" s="123">
        <f t="shared" si="3"/>
        <v>5</v>
      </c>
      <c r="C12" s="125" t="str" cm="1">
        <f t="array" ref="C12">IFERROR(INDEX('Input| Setup'!$F$10:$F$59,SMALL(IF('Input| Setup'!$G$10:$G$59='Input| Setup'!$B$37,ROW('Input| Setup'!$G$10:$G$59)-ROW('Input| Setup'!$G$10)+1),ROWS('Input| Setup'!$G$10:$G14))),"")</f>
        <v/>
      </c>
      <c r="D12" s="172">
        <f>IFERROR(SUMPRODUCT(INDEX('Input| Projects'!$BA$10:$CX$1009, ,MATCH($C12,'Input| Projects'!$BA$9:$CX$9,0)),'Calc| Project Costs'!BO$10:BO$1009)/10^3,0)</f>
        <v>0</v>
      </c>
      <c r="E12" s="172">
        <f>IFERROR(SUMPRODUCT(INDEX('Input| Projects'!$BA$10:$CX$1009, ,MATCH($C12,'Input| Projects'!$BA$9:$CX$9,0)),'Calc| Project Costs'!BP$10:BP$1009)/10^3,0)</f>
        <v>0</v>
      </c>
      <c r="F12" s="172">
        <f>IFERROR(SUMPRODUCT(INDEX('Input| Projects'!$BA$10:$CX$1009, ,MATCH($C12,'Input| Projects'!$BA$9:$CX$9,0)),'Calc| Project Costs'!BQ$10:BQ$1009)/10^3,0)</f>
        <v>0</v>
      </c>
      <c r="G12" s="172">
        <f>IFERROR(SUMPRODUCT(INDEX('Input| Projects'!$BA$10:$CX$1009, ,MATCH($C12,'Input| Projects'!$BA$9:$CX$9,0)),'Calc| Project Costs'!BR$10:BR$1009)/10^3,0)</f>
        <v>0</v>
      </c>
      <c r="H12" s="172">
        <f>IFERROR(SUMPRODUCT(INDEX('Input| Projects'!$BA$10:$CX$1009, ,MATCH($C12,'Input| Projects'!$BA$9:$CX$9,0)),'Calc| Project Costs'!BS$10:BS$1009)/10^3,0)</f>
        <v>0</v>
      </c>
      <c r="I12" s="174">
        <f t="shared" si="1"/>
        <v>0</v>
      </c>
      <c r="J12" s="73"/>
      <c r="K12" s="123">
        <f t="shared" si="4"/>
        <v>5</v>
      </c>
      <c r="L12" s="125" t="str">
        <f t="shared" si="0"/>
        <v/>
      </c>
      <c r="M12" s="172">
        <f>(D12-D122)*'Calc| Expensing'!P12</f>
        <v>0</v>
      </c>
      <c r="N12" s="172">
        <f>(E12-E122)*'Calc| Expensing'!Q12</f>
        <v>0</v>
      </c>
      <c r="O12" s="172">
        <f>(F12-F122)*'Calc| Expensing'!R12</f>
        <v>0</v>
      </c>
      <c r="P12" s="172">
        <f>(G12-G122)*'Calc| Expensing'!S12</f>
        <v>0</v>
      </c>
      <c r="Q12" s="172">
        <f>(H12-H122)*'Calc| Expensing'!T12</f>
        <v>0</v>
      </c>
      <c r="R12" s="174">
        <f t="shared" si="2"/>
        <v>0</v>
      </c>
    </row>
    <row r="13" spans="1:37" x14ac:dyDescent="0.2">
      <c r="B13" s="123">
        <f t="shared" si="3"/>
        <v>6</v>
      </c>
      <c r="C13" s="125" t="str" cm="1">
        <f t="array" ref="C13">IFERROR(INDEX('Input| Setup'!$F$10:$F$59,SMALL(IF('Input| Setup'!$G$10:$G$59='Input| Setup'!$B$37,ROW('Input| Setup'!$G$10:$G$59)-ROW('Input| Setup'!$G$10)+1),ROWS('Input| Setup'!$G$10:$G15))),"")</f>
        <v/>
      </c>
      <c r="D13" s="172">
        <f>IFERROR(SUMPRODUCT(INDEX('Input| Projects'!$BA$10:$CX$1009, ,MATCH($C13,'Input| Projects'!$BA$9:$CX$9,0)),'Calc| Project Costs'!BO$10:BO$1009)/10^3,0)</f>
        <v>0</v>
      </c>
      <c r="E13" s="172">
        <f>IFERROR(SUMPRODUCT(INDEX('Input| Projects'!$BA$10:$CX$1009, ,MATCH($C13,'Input| Projects'!$BA$9:$CX$9,0)),'Calc| Project Costs'!BP$10:BP$1009)/10^3,0)</f>
        <v>0</v>
      </c>
      <c r="F13" s="172">
        <f>IFERROR(SUMPRODUCT(INDEX('Input| Projects'!$BA$10:$CX$1009, ,MATCH($C13,'Input| Projects'!$BA$9:$CX$9,0)),'Calc| Project Costs'!BQ$10:BQ$1009)/10^3,0)</f>
        <v>0</v>
      </c>
      <c r="G13" s="172">
        <f>IFERROR(SUMPRODUCT(INDEX('Input| Projects'!$BA$10:$CX$1009, ,MATCH($C13,'Input| Projects'!$BA$9:$CX$9,0)),'Calc| Project Costs'!BR$10:BR$1009)/10^3,0)</f>
        <v>0</v>
      </c>
      <c r="H13" s="172">
        <f>IFERROR(SUMPRODUCT(INDEX('Input| Projects'!$BA$10:$CX$1009, ,MATCH($C13,'Input| Projects'!$BA$9:$CX$9,0)),'Calc| Project Costs'!BS$10:BS$1009)/10^3,0)</f>
        <v>0</v>
      </c>
      <c r="I13" s="174">
        <f t="shared" si="1"/>
        <v>0</v>
      </c>
      <c r="J13" s="73"/>
      <c r="K13" s="123">
        <f t="shared" si="4"/>
        <v>6</v>
      </c>
      <c r="L13" s="125" t="str">
        <f t="shared" si="0"/>
        <v/>
      </c>
      <c r="M13" s="172">
        <f>(D13-D123)*'Calc| Expensing'!P13</f>
        <v>0</v>
      </c>
      <c r="N13" s="172">
        <f>(E13-E123)*'Calc| Expensing'!Q13</f>
        <v>0</v>
      </c>
      <c r="O13" s="172">
        <f>(F13-F123)*'Calc| Expensing'!R13</f>
        <v>0</v>
      </c>
      <c r="P13" s="172">
        <f>(G13-G123)*'Calc| Expensing'!S13</f>
        <v>0</v>
      </c>
      <c r="Q13" s="172">
        <f>(H13-H123)*'Calc| Expensing'!T13</f>
        <v>0</v>
      </c>
      <c r="R13" s="174">
        <f t="shared" si="2"/>
        <v>0</v>
      </c>
    </row>
    <row r="14" spans="1:37" x14ac:dyDescent="0.2">
      <c r="B14" s="123">
        <f t="shared" si="3"/>
        <v>7</v>
      </c>
      <c r="C14" s="125" t="str" cm="1">
        <f t="array" ref="C14">IFERROR(INDEX('Input| Setup'!$F$10:$F$59,SMALL(IF('Input| Setup'!$G$10:$G$59='Input| Setup'!$B$37,ROW('Input| Setup'!$G$10:$G$59)-ROW('Input| Setup'!$G$10)+1),ROWS('Input| Setup'!$G$10:$G16))),"")</f>
        <v/>
      </c>
      <c r="D14" s="172">
        <f>IFERROR(SUMPRODUCT(INDEX('Input| Projects'!$BA$10:$CX$1009, ,MATCH($C14,'Input| Projects'!$BA$9:$CX$9,0)),'Calc| Project Costs'!BO$10:BO$1009)/10^3,0)</f>
        <v>0</v>
      </c>
      <c r="E14" s="172">
        <f>IFERROR(SUMPRODUCT(INDEX('Input| Projects'!$BA$10:$CX$1009, ,MATCH($C14,'Input| Projects'!$BA$9:$CX$9,0)),'Calc| Project Costs'!BP$10:BP$1009)/10^3,0)</f>
        <v>0</v>
      </c>
      <c r="F14" s="172">
        <f>IFERROR(SUMPRODUCT(INDEX('Input| Projects'!$BA$10:$CX$1009, ,MATCH($C14,'Input| Projects'!$BA$9:$CX$9,0)),'Calc| Project Costs'!BQ$10:BQ$1009)/10^3,0)</f>
        <v>0</v>
      </c>
      <c r="G14" s="172">
        <f>IFERROR(SUMPRODUCT(INDEX('Input| Projects'!$BA$10:$CX$1009, ,MATCH($C14,'Input| Projects'!$BA$9:$CX$9,0)),'Calc| Project Costs'!BR$10:BR$1009)/10^3,0)</f>
        <v>0</v>
      </c>
      <c r="H14" s="172">
        <f>IFERROR(SUMPRODUCT(INDEX('Input| Projects'!$BA$10:$CX$1009, ,MATCH($C14,'Input| Projects'!$BA$9:$CX$9,0)),'Calc| Project Costs'!BS$10:BS$1009)/10^3,0)</f>
        <v>0</v>
      </c>
      <c r="I14" s="174">
        <f t="shared" si="1"/>
        <v>0</v>
      </c>
      <c r="J14" s="73"/>
      <c r="K14" s="123">
        <f t="shared" si="4"/>
        <v>7</v>
      </c>
      <c r="L14" s="125" t="str">
        <f t="shared" si="0"/>
        <v/>
      </c>
      <c r="M14" s="172">
        <f>(D14-D124)*'Calc| Expensing'!P14</f>
        <v>0</v>
      </c>
      <c r="N14" s="172">
        <f>(E14-E124)*'Calc| Expensing'!Q14</f>
        <v>0</v>
      </c>
      <c r="O14" s="172">
        <f>(F14-F124)*'Calc| Expensing'!R14</f>
        <v>0</v>
      </c>
      <c r="P14" s="172">
        <f>(G14-G124)*'Calc| Expensing'!S14</f>
        <v>0</v>
      </c>
      <c r="Q14" s="172">
        <f>(H14-H124)*'Calc| Expensing'!T14</f>
        <v>0</v>
      </c>
      <c r="R14" s="174">
        <f t="shared" si="2"/>
        <v>0</v>
      </c>
    </row>
    <row r="15" spans="1:37" x14ac:dyDescent="0.2">
      <c r="B15" s="123">
        <f t="shared" si="3"/>
        <v>8</v>
      </c>
      <c r="C15" s="125" t="str" cm="1">
        <f t="array" ref="C15">IFERROR(INDEX('Input| Setup'!$F$10:$F$59,SMALL(IF('Input| Setup'!$G$10:$G$59='Input| Setup'!$B$37,ROW('Input| Setup'!$G$10:$G$59)-ROW('Input| Setup'!$G$10)+1),ROWS('Input| Setup'!$G$10:$G17))),"")</f>
        <v/>
      </c>
      <c r="D15" s="172">
        <f>IFERROR(SUMPRODUCT(INDEX('Input| Projects'!$BA$10:$CX$1009, ,MATCH($C15,'Input| Projects'!$BA$9:$CX$9,0)),'Calc| Project Costs'!BO$10:BO$1009)/10^3,0)</f>
        <v>0</v>
      </c>
      <c r="E15" s="172">
        <f>IFERROR(SUMPRODUCT(INDEX('Input| Projects'!$BA$10:$CX$1009, ,MATCH($C15,'Input| Projects'!$BA$9:$CX$9,0)),'Calc| Project Costs'!BP$10:BP$1009)/10^3,0)</f>
        <v>0</v>
      </c>
      <c r="F15" s="172">
        <f>IFERROR(SUMPRODUCT(INDEX('Input| Projects'!$BA$10:$CX$1009, ,MATCH($C15,'Input| Projects'!$BA$9:$CX$9,0)),'Calc| Project Costs'!BQ$10:BQ$1009)/10^3,0)</f>
        <v>0</v>
      </c>
      <c r="G15" s="172">
        <f>IFERROR(SUMPRODUCT(INDEX('Input| Projects'!$BA$10:$CX$1009, ,MATCH($C15,'Input| Projects'!$BA$9:$CX$9,0)),'Calc| Project Costs'!BR$10:BR$1009)/10^3,0)</f>
        <v>0</v>
      </c>
      <c r="H15" s="172">
        <f>IFERROR(SUMPRODUCT(INDEX('Input| Projects'!$BA$10:$CX$1009, ,MATCH($C15,'Input| Projects'!$BA$9:$CX$9,0)),'Calc| Project Costs'!BS$10:BS$1009)/10^3,0)</f>
        <v>0</v>
      </c>
      <c r="I15" s="174">
        <f t="shared" si="1"/>
        <v>0</v>
      </c>
      <c r="J15" s="73"/>
      <c r="K15" s="123">
        <f t="shared" si="4"/>
        <v>8</v>
      </c>
      <c r="L15" s="125" t="str">
        <f t="shared" si="0"/>
        <v/>
      </c>
      <c r="M15" s="172">
        <f>(D15-D125)*'Calc| Expensing'!P15</f>
        <v>0</v>
      </c>
      <c r="N15" s="172">
        <f>(E15-E125)*'Calc| Expensing'!Q15</f>
        <v>0</v>
      </c>
      <c r="O15" s="172">
        <f>(F15-F125)*'Calc| Expensing'!R15</f>
        <v>0</v>
      </c>
      <c r="P15" s="172">
        <f>(G15-G125)*'Calc| Expensing'!S15</f>
        <v>0</v>
      </c>
      <c r="Q15" s="172">
        <f>(H15-H125)*'Calc| Expensing'!T15</f>
        <v>0</v>
      </c>
      <c r="R15" s="174">
        <f t="shared" si="2"/>
        <v>0</v>
      </c>
    </row>
    <row r="16" spans="1:37" x14ac:dyDescent="0.2">
      <c r="B16" s="123">
        <f t="shared" si="3"/>
        <v>9</v>
      </c>
      <c r="C16" s="125" t="str" cm="1">
        <f t="array" ref="C16">IFERROR(INDEX('Input| Setup'!$F$10:$F$59,SMALL(IF('Input| Setup'!$G$10:$G$59='Input| Setup'!$B$37,ROW('Input| Setup'!$G$10:$G$59)-ROW('Input| Setup'!$G$10)+1),ROWS('Input| Setup'!$G$10:$G18))),"")</f>
        <v/>
      </c>
      <c r="D16" s="172">
        <f>IFERROR(SUMPRODUCT(INDEX('Input| Projects'!$BA$10:$CX$1009, ,MATCH($C16,'Input| Projects'!$BA$9:$CX$9,0)),'Calc| Project Costs'!BO$10:BO$1009)/10^3,0)</f>
        <v>0</v>
      </c>
      <c r="E16" s="172">
        <f>IFERROR(SUMPRODUCT(INDEX('Input| Projects'!$BA$10:$CX$1009, ,MATCH($C16,'Input| Projects'!$BA$9:$CX$9,0)),'Calc| Project Costs'!BP$10:BP$1009)/10^3,0)</f>
        <v>0</v>
      </c>
      <c r="F16" s="172">
        <f>IFERROR(SUMPRODUCT(INDEX('Input| Projects'!$BA$10:$CX$1009, ,MATCH($C16,'Input| Projects'!$BA$9:$CX$9,0)),'Calc| Project Costs'!BQ$10:BQ$1009)/10^3,0)</f>
        <v>0</v>
      </c>
      <c r="G16" s="172">
        <f>IFERROR(SUMPRODUCT(INDEX('Input| Projects'!$BA$10:$CX$1009, ,MATCH($C16,'Input| Projects'!$BA$9:$CX$9,0)),'Calc| Project Costs'!BR$10:BR$1009)/10^3,0)</f>
        <v>0</v>
      </c>
      <c r="H16" s="172">
        <f>IFERROR(SUMPRODUCT(INDEX('Input| Projects'!$BA$10:$CX$1009, ,MATCH($C16,'Input| Projects'!$BA$9:$CX$9,0)),'Calc| Project Costs'!BS$10:BS$1009)/10^3,0)</f>
        <v>0</v>
      </c>
      <c r="I16" s="174">
        <f t="shared" si="1"/>
        <v>0</v>
      </c>
      <c r="J16" s="73"/>
      <c r="K16" s="123">
        <f t="shared" si="4"/>
        <v>9</v>
      </c>
      <c r="L16" s="125" t="str">
        <f t="shared" si="0"/>
        <v/>
      </c>
      <c r="M16" s="172">
        <f>(D16-D126)*'Calc| Expensing'!P16</f>
        <v>0</v>
      </c>
      <c r="N16" s="172">
        <f>(E16-E126)*'Calc| Expensing'!Q16</f>
        <v>0</v>
      </c>
      <c r="O16" s="172">
        <f>(F16-F126)*'Calc| Expensing'!R16</f>
        <v>0</v>
      </c>
      <c r="P16" s="172">
        <f>(G16-G126)*'Calc| Expensing'!S16</f>
        <v>0</v>
      </c>
      <c r="Q16" s="172">
        <f>(H16-H126)*'Calc| Expensing'!T16</f>
        <v>0</v>
      </c>
      <c r="R16" s="174">
        <f t="shared" si="2"/>
        <v>0</v>
      </c>
    </row>
    <row r="17" spans="2:18" x14ac:dyDescent="0.2">
      <c r="B17" s="123">
        <f t="shared" si="3"/>
        <v>10</v>
      </c>
      <c r="C17" s="125" t="str" cm="1">
        <f t="array" ref="C17">IFERROR(INDEX('Input| Setup'!$F$10:$F$59,SMALL(IF('Input| Setup'!$G$10:$G$59='Input| Setup'!$B$37,ROW('Input| Setup'!$G$10:$G$59)-ROW('Input| Setup'!$G$10)+1),ROWS('Input| Setup'!$G$10:$G19))),"")</f>
        <v/>
      </c>
      <c r="D17" s="172">
        <f>IFERROR(SUMPRODUCT(INDEX('Input| Projects'!$BA$10:$CX$1009, ,MATCH($C17,'Input| Projects'!$BA$9:$CX$9,0)),'Calc| Project Costs'!BO$10:BO$1009)/10^3,0)</f>
        <v>0</v>
      </c>
      <c r="E17" s="172">
        <f>IFERROR(SUMPRODUCT(INDEX('Input| Projects'!$BA$10:$CX$1009, ,MATCH($C17,'Input| Projects'!$BA$9:$CX$9,0)),'Calc| Project Costs'!BP$10:BP$1009)/10^3,0)</f>
        <v>0</v>
      </c>
      <c r="F17" s="172">
        <f>IFERROR(SUMPRODUCT(INDEX('Input| Projects'!$BA$10:$CX$1009, ,MATCH($C17,'Input| Projects'!$BA$9:$CX$9,0)),'Calc| Project Costs'!BQ$10:BQ$1009)/10^3,0)</f>
        <v>0</v>
      </c>
      <c r="G17" s="172">
        <f>IFERROR(SUMPRODUCT(INDEX('Input| Projects'!$BA$10:$CX$1009, ,MATCH($C17,'Input| Projects'!$BA$9:$CX$9,0)),'Calc| Project Costs'!BR$10:BR$1009)/10^3,0)</f>
        <v>0</v>
      </c>
      <c r="H17" s="172">
        <f>IFERROR(SUMPRODUCT(INDEX('Input| Projects'!$BA$10:$CX$1009, ,MATCH($C17,'Input| Projects'!$BA$9:$CX$9,0)),'Calc| Project Costs'!BS$10:BS$1009)/10^3,0)</f>
        <v>0</v>
      </c>
      <c r="I17" s="174">
        <f t="shared" si="1"/>
        <v>0</v>
      </c>
      <c r="J17" s="73"/>
      <c r="K17" s="123">
        <f t="shared" si="4"/>
        <v>10</v>
      </c>
      <c r="L17" s="125" t="str">
        <f t="shared" si="0"/>
        <v/>
      </c>
      <c r="M17" s="172">
        <f>(D17-D127)*'Calc| Expensing'!P17</f>
        <v>0</v>
      </c>
      <c r="N17" s="172">
        <f>(E17-E127)*'Calc| Expensing'!Q17</f>
        <v>0</v>
      </c>
      <c r="O17" s="172">
        <f>(F17-F127)*'Calc| Expensing'!R17</f>
        <v>0</v>
      </c>
      <c r="P17" s="172">
        <f>(G17-G127)*'Calc| Expensing'!S17</f>
        <v>0</v>
      </c>
      <c r="Q17" s="172">
        <f>(H17-H127)*'Calc| Expensing'!T17</f>
        <v>0</v>
      </c>
      <c r="R17" s="174">
        <f t="shared" si="2"/>
        <v>0</v>
      </c>
    </row>
    <row r="18" spans="2:18" x14ac:dyDescent="0.2">
      <c r="B18" s="123">
        <f t="shared" si="3"/>
        <v>11</v>
      </c>
      <c r="C18" s="125" t="str" cm="1">
        <f t="array" ref="C18">IFERROR(INDEX('Input| Setup'!$F$10:$F$59,SMALL(IF('Input| Setup'!$G$10:$G$59='Input| Setup'!$B$37,ROW('Input| Setup'!$G$10:$G$59)-ROW('Input| Setup'!$G$10)+1),ROWS('Input| Setup'!$G$10:$G20))),"")</f>
        <v/>
      </c>
      <c r="D18" s="172">
        <f>IFERROR(SUMPRODUCT(INDEX('Input| Projects'!$BA$10:$CX$1009, ,MATCH($C18,'Input| Projects'!$BA$9:$CX$9,0)),'Calc| Project Costs'!BO$10:BO$1009)/10^3,0)</f>
        <v>0</v>
      </c>
      <c r="E18" s="172">
        <f>IFERROR(SUMPRODUCT(INDEX('Input| Projects'!$BA$10:$CX$1009, ,MATCH($C18,'Input| Projects'!$BA$9:$CX$9,0)),'Calc| Project Costs'!BP$10:BP$1009)/10^3,0)</f>
        <v>0</v>
      </c>
      <c r="F18" s="172">
        <f>IFERROR(SUMPRODUCT(INDEX('Input| Projects'!$BA$10:$CX$1009, ,MATCH($C18,'Input| Projects'!$BA$9:$CX$9,0)),'Calc| Project Costs'!BQ$10:BQ$1009)/10^3,0)</f>
        <v>0</v>
      </c>
      <c r="G18" s="172">
        <f>IFERROR(SUMPRODUCT(INDEX('Input| Projects'!$BA$10:$CX$1009, ,MATCH($C18,'Input| Projects'!$BA$9:$CX$9,0)),'Calc| Project Costs'!BR$10:BR$1009)/10^3,0)</f>
        <v>0</v>
      </c>
      <c r="H18" s="172">
        <f>IFERROR(SUMPRODUCT(INDEX('Input| Projects'!$BA$10:$CX$1009, ,MATCH($C18,'Input| Projects'!$BA$9:$CX$9,0)),'Calc| Project Costs'!BS$10:BS$1009)/10^3,0)</f>
        <v>0</v>
      </c>
      <c r="I18" s="174">
        <f t="shared" si="1"/>
        <v>0</v>
      </c>
      <c r="J18" s="60"/>
      <c r="K18" s="123">
        <f t="shared" si="4"/>
        <v>11</v>
      </c>
      <c r="L18" s="125" t="str">
        <f t="shared" si="0"/>
        <v/>
      </c>
      <c r="M18" s="172">
        <f>(D18-D128)*'Calc| Expensing'!P18</f>
        <v>0</v>
      </c>
      <c r="N18" s="172">
        <f>(E18-E128)*'Calc| Expensing'!Q18</f>
        <v>0</v>
      </c>
      <c r="O18" s="172">
        <f>(F18-F128)*'Calc| Expensing'!R18</f>
        <v>0</v>
      </c>
      <c r="P18" s="172">
        <f>(G18-G128)*'Calc| Expensing'!S18</f>
        <v>0</v>
      </c>
      <c r="Q18" s="172">
        <f>(H18-H128)*'Calc| Expensing'!T18</f>
        <v>0</v>
      </c>
      <c r="R18" s="174">
        <f t="shared" si="2"/>
        <v>0</v>
      </c>
    </row>
    <row r="19" spans="2:18" x14ac:dyDescent="0.2">
      <c r="B19" s="123">
        <f t="shared" si="3"/>
        <v>12</v>
      </c>
      <c r="C19" s="125" t="str" cm="1">
        <f t="array" ref="C19">IFERROR(INDEX('Input| Setup'!$F$10:$F$59,SMALL(IF('Input| Setup'!$G$10:$G$59='Input| Setup'!$B$37,ROW('Input| Setup'!$G$10:$G$59)-ROW('Input| Setup'!$G$10)+1),ROWS('Input| Setup'!$G$10:$G21))),"")</f>
        <v/>
      </c>
      <c r="D19" s="172">
        <f>IFERROR(SUMPRODUCT(INDEX('Input| Projects'!$BA$10:$CX$1009, ,MATCH($C19,'Input| Projects'!$BA$9:$CX$9,0)),'Calc| Project Costs'!BO$10:BO$1009)/10^3,0)</f>
        <v>0</v>
      </c>
      <c r="E19" s="172">
        <f>IFERROR(SUMPRODUCT(INDEX('Input| Projects'!$BA$10:$CX$1009, ,MATCH($C19,'Input| Projects'!$BA$9:$CX$9,0)),'Calc| Project Costs'!BP$10:BP$1009)/10^3,0)</f>
        <v>0</v>
      </c>
      <c r="F19" s="172">
        <f>IFERROR(SUMPRODUCT(INDEX('Input| Projects'!$BA$10:$CX$1009, ,MATCH($C19,'Input| Projects'!$BA$9:$CX$9,0)),'Calc| Project Costs'!BQ$10:BQ$1009)/10^3,0)</f>
        <v>0</v>
      </c>
      <c r="G19" s="172">
        <f>IFERROR(SUMPRODUCT(INDEX('Input| Projects'!$BA$10:$CX$1009, ,MATCH($C19,'Input| Projects'!$BA$9:$CX$9,0)),'Calc| Project Costs'!BR$10:BR$1009)/10^3,0)</f>
        <v>0</v>
      </c>
      <c r="H19" s="172">
        <f>IFERROR(SUMPRODUCT(INDEX('Input| Projects'!$BA$10:$CX$1009, ,MATCH($C19,'Input| Projects'!$BA$9:$CX$9,0)),'Calc| Project Costs'!BS$10:BS$1009)/10^3,0)</f>
        <v>0</v>
      </c>
      <c r="I19" s="174">
        <f t="shared" si="1"/>
        <v>0</v>
      </c>
      <c r="K19" s="123">
        <f t="shared" si="4"/>
        <v>12</v>
      </c>
      <c r="L19" s="125" t="str">
        <f t="shared" si="0"/>
        <v/>
      </c>
      <c r="M19" s="172">
        <f>(D19-D129)*'Calc| Expensing'!P19</f>
        <v>0</v>
      </c>
      <c r="N19" s="172">
        <f>(E19-E129)*'Calc| Expensing'!Q19</f>
        <v>0</v>
      </c>
      <c r="O19" s="172">
        <f>(F19-F129)*'Calc| Expensing'!R19</f>
        <v>0</v>
      </c>
      <c r="P19" s="172">
        <f>(G19-G129)*'Calc| Expensing'!S19</f>
        <v>0</v>
      </c>
      <c r="Q19" s="172">
        <f>(H19-H129)*'Calc| Expensing'!T19</f>
        <v>0</v>
      </c>
      <c r="R19" s="174">
        <f t="shared" si="2"/>
        <v>0</v>
      </c>
    </row>
    <row r="20" spans="2:18" x14ac:dyDescent="0.2">
      <c r="B20" s="123">
        <f t="shared" si="3"/>
        <v>13</v>
      </c>
      <c r="C20" s="125" t="str" cm="1">
        <f t="array" ref="C20">IFERROR(INDEX('Input| Setup'!$F$10:$F$59,SMALL(IF('Input| Setup'!$G$10:$G$59='Input| Setup'!$B$37,ROW('Input| Setup'!$G$10:$G$59)-ROW('Input| Setup'!$G$10)+1),ROWS('Input| Setup'!$G$10:$G22))),"")</f>
        <v/>
      </c>
      <c r="D20" s="172">
        <f>IFERROR(SUMPRODUCT(INDEX('Input| Projects'!$BA$10:$CX$1009, ,MATCH($C20,'Input| Projects'!$BA$9:$CX$9,0)),'Calc| Project Costs'!BO$10:BO$1009)/10^3,0)</f>
        <v>0</v>
      </c>
      <c r="E20" s="172">
        <f>IFERROR(SUMPRODUCT(INDEX('Input| Projects'!$BA$10:$CX$1009, ,MATCH($C20,'Input| Projects'!$BA$9:$CX$9,0)),'Calc| Project Costs'!BP$10:BP$1009)/10^3,0)</f>
        <v>0</v>
      </c>
      <c r="F20" s="172">
        <f>IFERROR(SUMPRODUCT(INDEX('Input| Projects'!$BA$10:$CX$1009, ,MATCH($C20,'Input| Projects'!$BA$9:$CX$9,0)),'Calc| Project Costs'!BQ$10:BQ$1009)/10^3,0)</f>
        <v>0</v>
      </c>
      <c r="G20" s="172">
        <f>IFERROR(SUMPRODUCT(INDEX('Input| Projects'!$BA$10:$CX$1009, ,MATCH($C20,'Input| Projects'!$BA$9:$CX$9,0)),'Calc| Project Costs'!BR$10:BR$1009)/10^3,0)</f>
        <v>0</v>
      </c>
      <c r="H20" s="172">
        <f>IFERROR(SUMPRODUCT(INDEX('Input| Projects'!$BA$10:$CX$1009, ,MATCH($C20,'Input| Projects'!$BA$9:$CX$9,0)),'Calc| Project Costs'!BS$10:BS$1009)/10^3,0)</f>
        <v>0</v>
      </c>
      <c r="I20" s="174">
        <f t="shared" si="1"/>
        <v>0</v>
      </c>
      <c r="K20" s="123">
        <f t="shared" si="4"/>
        <v>13</v>
      </c>
      <c r="L20" s="125" t="str">
        <f t="shared" si="0"/>
        <v/>
      </c>
      <c r="M20" s="172">
        <f>(D20-D130)*'Calc| Expensing'!P20</f>
        <v>0</v>
      </c>
      <c r="N20" s="172">
        <f>(E20-E130)*'Calc| Expensing'!Q20</f>
        <v>0</v>
      </c>
      <c r="O20" s="172">
        <f>(F20-F130)*'Calc| Expensing'!R20</f>
        <v>0</v>
      </c>
      <c r="P20" s="172">
        <f>(G20-G130)*'Calc| Expensing'!S20</f>
        <v>0</v>
      </c>
      <c r="Q20" s="172">
        <f>(H20-H130)*'Calc| Expensing'!T20</f>
        <v>0</v>
      </c>
      <c r="R20" s="174">
        <f t="shared" si="2"/>
        <v>0</v>
      </c>
    </row>
    <row r="21" spans="2:18" x14ac:dyDescent="0.2">
      <c r="B21" s="123">
        <f t="shared" si="3"/>
        <v>14</v>
      </c>
      <c r="C21" s="125" t="str" cm="1">
        <f t="array" ref="C21">IFERROR(INDEX('Input| Setup'!$F$10:$F$59,SMALL(IF('Input| Setup'!$G$10:$G$59='Input| Setup'!$B$37,ROW('Input| Setup'!$G$10:$G$59)-ROW('Input| Setup'!$G$10)+1),ROWS('Input| Setup'!$G$10:$G23))),"")</f>
        <v/>
      </c>
      <c r="D21" s="172">
        <f>IFERROR(SUMPRODUCT(INDEX('Input| Projects'!$BA$10:$CX$1009, ,MATCH($C21,'Input| Projects'!$BA$9:$CX$9,0)),'Calc| Project Costs'!BO$10:BO$1009)/10^3,0)</f>
        <v>0</v>
      </c>
      <c r="E21" s="172">
        <f>IFERROR(SUMPRODUCT(INDEX('Input| Projects'!$BA$10:$CX$1009, ,MATCH($C21,'Input| Projects'!$BA$9:$CX$9,0)),'Calc| Project Costs'!BP$10:BP$1009)/10^3,0)</f>
        <v>0</v>
      </c>
      <c r="F21" s="172">
        <f>IFERROR(SUMPRODUCT(INDEX('Input| Projects'!$BA$10:$CX$1009, ,MATCH($C21,'Input| Projects'!$BA$9:$CX$9,0)),'Calc| Project Costs'!BQ$10:BQ$1009)/10^3,0)</f>
        <v>0</v>
      </c>
      <c r="G21" s="172">
        <f>IFERROR(SUMPRODUCT(INDEX('Input| Projects'!$BA$10:$CX$1009, ,MATCH($C21,'Input| Projects'!$BA$9:$CX$9,0)),'Calc| Project Costs'!BR$10:BR$1009)/10^3,0)</f>
        <v>0</v>
      </c>
      <c r="H21" s="172">
        <f>IFERROR(SUMPRODUCT(INDEX('Input| Projects'!$BA$10:$CX$1009, ,MATCH($C21,'Input| Projects'!$BA$9:$CX$9,0)),'Calc| Project Costs'!BS$10:BS$1009)/10^3,0)</f>
        <v>0</v>
      </c>
      <c r="I21" s="174">
        <f t="shared" si="1"/>
        <v>0</v>
      </c>
      <c r="K21" s="123">
        <f t="shared" si="4"/>
        <v>14</v>
      </c>
      <c r="L21" s="125" t="str">
        <f t="shared" si="0"/>
        <v/>
      </c>
      <c r="M21" s="172">
        <f>(D21-D131)*'Calc| Expensing'!P21</f>
        <v>0</v>
      </c>
      <c r="N21" s="172">
        <f>(E21-E131)*'Calc| Expensing'!Q21</f>
        <v>0</v>
      </c>
      <c r="O21" s="172">
        <f>(F21-F131)*'Calc| Expensing'!R21</f>
        <v>0</v>
      </c>
      <c r="P21" s="172">
        <f>(G21-G131)*'Calc| Expensing'!S21</f>
        <v>0</v>
      </c>
      <c r="Q21" s="172">
        <f>(H21-H131)*'Calc| Expensing'!T21</f>
        <v>0</v>
      </c>
      <c r="R21" s="174">
        <f t="shared" si="2"/>
        <v>0</v>
      </c>
    </row>
    <row r="22" spans="2:18" x14ac:dyDescent="0.2">
      <c r="B22" s="123">
        <f t="shared" si="3"/>
        <v>15</v>
      </c>
      <c r="C22" s="125" t="str" cm="1">
        <f t="array" ref="C22">IFERROR(INDEX('Input| Setup'!$F$10:$F$59,SMALL(IF('Input| Setup'!$G$10:$G$59='Input| Setup'!$B$37,ROW('Input| Setup'!$G$10:$G$59)-ROW('Input| Setup'!$G$10)+1),ROWS('Input| Setup'!$G$10:$G24))),"")</f>
        <v/>
      </c>
      <c r="D22" s="172">
        <f>IFERROR(SUMPRODUCT(INDEX('Input| Projects'!$BA$10:$CX$1009, ,MATCH($C22,'Input| Projects'!$BA$9:$CX$9,0)),'Calc| Project Costs'!BO$10:BO$1009)/10^3,0)</f>
        <v>0</v>
      </c>
      <c r="E22" s="172">
        <f>IFERROR(SUMPRODUCT(INDEX('Input| Projects'!$BA$10:$CX$1009, ,MATCH($C22,'Input| Projects'!$BA$9:$CX$9,0)),'Calc| Project Costs'!BP$10:BP$1009)/10^3,0)</f>
        <v>0</v>
      </c>
      <c r="F22" s="172">
        <f>IFERROR(SUMPRODUCT(INDEX('Input| Projects'!$BA$10:$CX$1009, ,MATCH($C22,'Input| Projects'!$BA$9:$CX$9,0)),'Calc| Project Costs'!BQ$10:BQ$1009)/10^3,0)</f>
        <v>0</v>
      </c>
      <c r="G22" s="172">
        <f>IFERROR(SUMPRODUCT(INDEX('Input| Projects'!$BA$10:$CX$1009, ,MATCH($C22,'Input| Projects'!$BA$9:$CX$9,0)),'Calc| Project Costs'!BR$10:BR$1009)/10^3,0)</f>
        <v>0</v>
      </c>
      <c r="H22" s="172">
        <f>IFERROR(SUMPRODUCT(INDEX('Input| Projects'!$BA$10:$CX$1009, ,MATCH($C22,'Input| Projects'!$BA$9:$CX$9,0)),'Calc| Project Costs'!BS$10:BS$1009)/10^3,0)</f>
        <v>0</v>
      </c>
      <c r="I22" s="174">
        <f t="shared" si="1"/>
        <v>0</v>
      </c>
      <c r="K22" s="123">
        <f t="shared" si="4"/>
        <v>15</v>
      </c>
      <c r="L22" s="125" t="str">
        <f t="shared" si="0"/>
        <v/>
      </c>
      <c r="M22" s="172">
        <f>(D22-D132)*'Calc| Expensing'!P22</f>
        <v>0</v>
      </c>
      <c r="N22" s="172">
        <f>(E22-E132)*'Calc| Expensing'!Q22</f>
        <v>0</v>
      </c>
      <c r="O22" s="172">
        <f>(F22-F132)*'Calc| Expensing'!R22</f>
        <v>0</v>
      </c>
      <c r="P22" s="172">
        <f>(G22-G132)*'Calc| Expensing'!S22</f>
        <v>0</v>
      </c>
      <c r="Q22" s="172">
        <f>(H22-H132)*'Calc| Expensing'!T22</f>
        <v>0</v>
      </c>
      <c r="R22" s="174">
        <f t="shared" si="2"/>
        <v>0</v>
      </c>
    </row>
    <row r="23" spans="2:18" x14ac:dyDescent="0.2">
      <c r="B23" s="123">
        <f t="shared" si="3"/>
        <v>16</v>
      </c>
      <c r="C23" s="125" t="str" cm="1">
        <f t="array" ref="C23">IFERROR(INDEX('Input| Setup'!$F$10:$F$59,SMALL(IF('Input| Setup'!$G$10:$G$59='Input| Setup'!$B$37,ROW('Input| Setup'!$G$10:$G$59)-ROW('Input| Setup'!$G$10)+1),ROWS('Input| Setup'!$G$10:$G25))),"")</f>
        <v/>
      </c>
      <c r="D23" s="172">
        <f>IFERROR(SUMPRODUCT(INDEX('Input| Projects'!$BA$10:$CX$1009, ,MATCH($C23,'Input| Projects'!$BA$9:$CX$9,0)),'Calc| Project Costs'!BO$10:BO$1009)/10^3,0)</f>
        <v>0</v>
      </c>
      <c r="E23" s="172">
        <f>IFERROR(SUMPRODUCT(INDEX('Input| Projects'!$BA$10:$CX$1009, ,MATCH($C23,'Input| Projects'!$BA$9:$CX$9,0)),'Calc| Project Costs'!BP$10:BP$1009)/10^3,0)</f>
        <v>0</v>
      </c>
      <c r="F23" s="172">
        <f>IFERROR(SUMPRODUCT(INDEX('Input| Projects'!$BA$10:$CX$1009, ,MATCH($C23,'Input| Projects'!$BA$9:$CX$9,0)),'Calc| Project Costs'!BQ$10:BQ$1009)/10^3,0)</f>
        <v>0</v>
      </c>
      <c r="G23" s="172">
        <f>IFERROR(SUMPRODUCT(INDEX('Input| Projects'!$BA$10:$CX$1009, ,MATCH($C23,'Input| Projects'!$BA$9:$CX$9,0)),'Calc| Project Costs'!BR$10:BR$1009)/10^3,0)</f>
        <v>0</v>
      </c>
      <c r="H23" s="172">
        <f>IFERROR(SUMPRODUCT(INDEX('Input| Projects'!$BA$10:$CX$1009, ,MATCH($C23,'Input| Projects'!$BA$9:$CX$9,0)),'Calc| Project Costs'!BS$10:BS$1009)/10^3,0)</f>
        <v>0</v>
      </c>
      <c r="I23" s="174">
        <f t="shared" si="1"/>
        <v>0</v>
      </c>
      <c r="K23" s="123">
        <f t="shared" si="4"/>
        <v>16</v>
      </c>
      <c r="L23" s="125" t="str">
        <f t="shared" si="0"/>
        <v/>
      </c>
      <c r="M23" s="172">
        <f>(D23-D133)*'Calc| Expensing'!P23</f>
        <v>0</v>
      </c>
      <c r="N23" s="172">
        <f>(E23-E133)*'Calc| Expensing'!Q23</f>
        <v>0</v>
      </c>
      <c r="O23" s="172">
        <f>(F23-F133)*'Calc| Expensing'!R23</f>
        <v>0</v>
      </c>
      <c r="P23" s="172">
        <f>(G23-G133)*'Calc| Expensing'!S23</f>
        <v>0</v>
      </c>
      <c r="Q23" s="172">
        <f>(H23-H133)*'Calc| Expensing'!T23</f>
        <v>0</v>
      </c>
      <c r="R23" s="174">
        <f t="shared" si="2"/>
        <v>0</v>
      </c>
    </row>
    <row r="24" spans="2:18" x14ac:dyDescent="0.2">
      <c r="B24" s="123">
        <f t="shared" si="3"/>
        <v>17</v>
      </c>
      <c r="C24" s="125" t="str" cm="1">
        <f t="array" ref="C24">IFERROR(INDEX('Input| Setup'!$F$10:$F$59,SMALL(IF('Input| Setup'!$G$10:$G$59='Input| Setup'!$B$37,ROW('Input| Setup'!$G$10:$G$59)-ROW('Input| Setup'!$G$10)+1),ROWS('Input| Setup'!$G$10:$G26))),"")</f>
        <v/>
      </c>
      <c r="D24" s="172">
        <f>IFERROR(SUMPRODUCT(INDEX('Input| Projects'!$BA$10:$CX$1009, ,MATCH($C24,'Input| Projects'!$BA$9:$CX$9,0)),'Calc| Project Costs'!BO$10:BO$1009)/10^3,0)</f>
        <v>0</v>
      </c>
      <c r="E24" s="172">
        <f>IFERROR(SUMPRODUCT(INDEX('Input| Projects'!$BA$10:$CX$1009, ,MATCH($C24,'Input| Projects'!$BA$9:$CX$9,0)),'Calc| Project Costs'!BP$10:BP$1009)/10^3,0)</f>
        <v>0</v>
      </c>
      <c r="F24" s="172">
        <f>IFERROR(SUMPRODUCT(INDEX('Input| Projects'!$BA$10:$CX$1009, ,MATCH($C24,'Input| Projects'!$BA$9:$CX$9,0)),'Calc| Project Costs'!BQ$10:BQ$1009)/10^3,0)</f>
        <v>0</v>
      </c>
      <c r="G24" s="172">
        <f>IFERROR(SUMPRODUCT(INDEX('Input| Projects'!$BA$10:$CX$1009, ,MATCH($C24,'Input| Projects'!$BA$9:$CX$9,0)),'Calc| Project Costs'!BR$10:BR$1009)/10^3,0)</f>
        <v>0</v>
      </c>
      <c r="H24" s="172">
        <f>IFERROR(SUMPRODUCT(INDEX('Input| Projects'!$BA$10:$CX$1009, ,MATCH($C24,'Input| Projects'!$BA$9:$CX$9,0)),'Calc| Project Costs'!BS$10:BS$1009)/10^3,0)</f>
        <v>0</v>
      </c>
      <c r="I24" s="174">
        <f t="shared" si="1"/>
        <v>0</v>
      </c>
      <c r="K24" s="123">
        <f t="shared" si="4"/>
        <v>17</v>
      </c>
      <c r="L24" s="125" t="str">
        <f t="shared" si="0"/>
        <v/>
      </c>
      <c r="M24" s="172">
        <f>(D24-D134)*'Calc| Expensing'!P24</f>
        <v>0</v>
      </c>
      <c r="N24" s="172">
        <f>(E24-E134)*'Calc| Expensing'!Q24</f>
        <v>0</v>
      </c>
      <c r="O24" s="172">
        <f>(F24-F134)*'Calc| Expensing'!R24</f>
        <v>0</v>
      </c>
      <c r="P24" s="172">
        <f>(G24-G134)*'Calc| Expensing'!S24</f>
        <v>0</v>
      </c>
      <c r="Q24" s="172">
        <f>(H24-H134)*'Calc| Expensing'!T24</f>
        <v>0</v>
      </c>
      <c r="R24" s="174">
        <f t="shared" si="2"/>
        <v>0</v>
      </c>
    </row>
    <row r="25" spans="2:18" x14ac:dyDescent="0.2">
      <c r="B25" s="123">
        <f t="shared" si="3"/>
        <v>18</v>
      </c>
      <c r="C25" s="125" t="str" cm="1">
        <f t="array" ref="C25">IFERROR(INDEX('Input| Setup'!$F$10:$F$59,SMALL(IF('Input| Setup'!$G$10:$G$59='Input| Setup'!$B$37,ROW('Input| Setup'!$G$10:$G$59)-ROW('Input| Setup'!$G$10)+1),ROWS('Input| Setup'!$G$10:$G27))),"")</f>
        <v/>
      </c>
      <c r="D25" s="172">
        <f>IFERROR(SUMPRODUCT(INDEX('Input| Projects'!$BA$10:$CX$1009, ,MATCH($C25,'Input| Projects'!$BA$9:$CX$9,0)),'Calc| Project Costs'!BO$10:BO$1009)/10^3,0)</f>
        <v>0</v>
      </c>
      <c r="E25" s="172">
        <f>IFERROR(SUMPRODUCT(INDEX('Input| Projects'!$BA$10:$CX$1009, ,MATCH($C25,'Input| Projects'!$BA$9:$CX$9,0)),'Calc| Project Costs'!BP$10:BP$1009)/10^3,0)</f>
        <v>0</v>
      </c>
      <c r="F25" s="172">
        <f>IFERROR(SUMPRODUCT(INDEX('Input| Projects'!$BA$10:$CX$1009, ,MATCH($C25,'Input| Projects'!$BA$9:$CX$9,0)),'Calc| Project Costs'!BQ$10:BQ$1009)/10^3,0)</f>
        <v>0</v>
      </c>
      <c r="G25" s="172">
        <f>IFERROR(SUMPRODUCT(INDEX('Input| Projects'!$BA$10:$CX$1009, ,MATCH($C25,'Input| Projects'!$BA$9:$CX$9,0)),'Calc| Project Costs'!BR$10:BR$1009)/10^3,0)</f>
        <v>0</v>
      </c>
      <c r="H25" s="172">
        <f>IFERROR(SUMPRODUCT(INDEX('Input| Projects'!$BA$10:$CX$1009, ,MATCH($C25,'Input| Projects'!$BA$9:$CX$9,0)),'Calc| Project Costs'!BS$10:BS$1009)/10^3,0)</f>
        <v>0</v>
      </c>
      <c r="I25" s="174">
        <f t="shared" si="1"/>
        <v>0</v>
      </c>
      <c r="K25" s="123">
        <f t="shared" si="4"/>
        <v>18</v>
      </c>
      <c r="L25" s="125" t="str">
        <f t="shared" si="0"/>
        <v/>
      </c>
      <c r="M25" s="172">
        <f>(D25-D135)*'Calc| Expensing'!P25</f>
        <v>0</v>
      </c>
      <c r="N25" s="172">
        <f>(E25-E135)*'Calc| Expensing'!Q25</f>
        <v>0</v>
      </c>
      <c r="O25" s="172">
        <f>(F25-F135)*'Calc| Expensing'!R25</f>
        <v>0</v>
      </c>
      <c r="P25" s="172">
        <f>(G25-G135)*'Calc| Expensing'!S25</f>
        <v>0</v>
      </c>
      <c r="Q25" s="172">
        <f>(H25-H135)*'Calc| Expensing'!T25</f>
        <v>0</v>
      </c>
      <c r="R25" s="174">
        <f t="shared" si="2"/>
        <v>0</v>
      </c>
    </row>
    <row r="26" spans="2:18" x14ac:dyDescent="0.2">
      <c r="B26" s="123">
        <f t="shared" si="3"/>
        <v>19</v>
      </c>
      <c r="C26" s="125" t="str" cm="1">
        <f t="array" ref="C26">IFERROR(INDEX('Input| Setup'!$F$10:$F$59,SMALL(IF('Input| Setup'!$G$10:$G$59='Input| Setup'!$B$37,ROW('Input| Setup'!$G$10:$G$59)-ROW('Input| Setup'!$G$10)+1),ROWS('Input| Setup'!$G$10:$G28))),"")</f>
        <v/>
      </c>
      <c r="D26" s="172">
        <f>IFERROR(SUMPRODUCT(INDEX('Input| Projects'!$BA$10:$CX$1009, ,MATCH($C26,'Input| Projects'!$BA$9:$CX$9,0)),'Calc| Project Costs'!BO$10:BO$1009)/10^3,0)</f>
        <v>0</v>
      </c>
      <c r="E26" s="172">
        <f>IFERROR(SUMPRODUCT(INDEX('Input| Projects'!$BA$10:$CX$1009, ,MATCH($C26,'Input| Projects'!$BA$9:$CX$9,0)),'Calc| Project Costs'!BP$10:BP$1009)/10^3,0)</f>
        <v>0</v>
      </c>
      <c r="F26" s="172">
        <f>IFERROR(SUMPRODUCT(INDEX('Input| Projects'!$BA$10:$CX$1009, ,MATCH($C26,'Input| Projects'!$BA$9:$CX$9,0)),'Calc| Project Costs'!BQ$10:BQ$1009)/10^3,0)</f>
        <v>0</v>
      </c>
      <c r="G26" s="172">
        <f>IFERROR(SUMPRODUCT(INDEX('Input| Projects'!$BA$10:$CX$1009, ,MATCH($C26,'Input| Projects'!$BA$9:$CX$9,0)),'Calc| Project Costs'!BR$10:BR$1009)/10^3,0)</f>
        <v>0</v>
      </c>
      <c r="H26" s="172">
        <f>IFERROR(SUMPRODUCT(INDEX('Input| Projects'!$BA$10:$CX$1009, ,MATCH($C26,'Input| Projects'!$BA$9:$CX$9,0)),'Calc| Project Costs'!BS$10:BS$1009)/10^3,0)</f>
        <v>0</v>
      </c>
      <c r="I26" s="174">
        <f t="shared" si="1"/>
        <v>0</v>
      </c>
      <c r="K26" s="123">
        <f t="shared" si="4"/>
        <v>19</v>
      </c>
      <c r="L26" s="125" t="str">
        <f t="shared" si="0"/>
        <v/>
      </c>
      <c r="M26" s="172">
        <f>(D26-D136)*'Calc| Expensing'!P26</f>
        <v>0</v>
      </c>
      <c r="N26" s="172">
        <f>(E26-E136)*'Calc| Expensing'!Q26</f>
        <v>0</v>
      </c>
      <c r="O26" s="172">
        <f>(F26-F136)*'Calc| Expensing'!R26</f>
        <v>0</v>
      </c>
      <c r="P26" s="172">
        <f>(G26-G136)*'Calc| Expensing'!S26</f>
        <v>0</v>
      </c>
      <c r="Q26" s="172">
        <f>(H26-H136)*'Calc| Expensing'!T26</f>
        <v>0</v>
      </c>
      <c r="R26" s="174">
        <f t="shared" si="2"/>
        <v>0</v>
      </c>
    </row>
    <row r="27" spans="2:18" x14ac:dyDescent="0.2">
      <c r="B27" s="123">
        <f t="shared" si="3"/>
        <v>20</v>
      </c>
      <c r="C27" s="125" t="str" cm="1">
        <f t="array" ref="C27">IFERROR(INDEX('Input| Setup'!$F$10:$F$59,SMALL(IF('Input| Setup'!$G$10:$G$59='Input| Setup'!$B$37,ROW('Input| Setup'!$G$10:$G$59)-ROW('Input| Setup'!$G$10)+1),ROWS('Input| Setup'!$G$10:$G29))),"")</f>
        <v/>
      </c>
      <c r="D27" s="172">
        <f>IFERROR(SUMPRODUCT(INDEX('Input| Projects'!$BA$10:$CX$1009, ,MATCH($C27,'Input| Projects'!$BA$9:$CX$9,0)),'Calc| Project Costs'!BO$10:BO$1009)/10^3,0)</f>
        <v>0</v>
      </c>
      <c r="E27" s="172">
        <f>IFERROR(SUMPRODUCT(INDEX('Input| Projects'!$BA$10:$CX$1009, ,MATCH($C27,'Input| Projects'!$BA$9:$CX$9,0)),'Calc| Project Costs'!BP$10:BP$1009)/10^3,0)</f>
        <v>0</v>
      </c>
      <c r="F27" s="172">
        <f>IFERROR(SUMPRODUCT(INDEX('Input| Projects'!$BA$10:$CX$1009, ,MATCH($C27,'Input| Projects'!$BA$9:$CX$9,0)),'Calc| Project Costs'!BQ$10:BQ$1009)/10^3,0)</f>
        <v>0</v>
      </c>
      <c r="G27" s="172">
        <f>IFERROR(SUMPRODUCT(INDEX('Input| Projects'!$BA$10:$CX$1009, ,MATCH($C27,'Input| Projects'!$BA$9:$CX$9,0)),'Calc| Project Costs'!BR$10:BR$1009)/10^3,0)</f>
        <v>0</v>
      </c>
      <c r="H27" s="172">
        <f>IFERROR(SUMPRODUCT(INDEX('Input| Projects'!$BA$10:$CX$1009, ,MATCH($C27,'Input| Projects'!$BA$9:$CX$9,0)),'Calc| Project Costs'!BS$10:BS$1009)/10^3,0)</f>
        <v>0</v>
      </c>
      <c r="I27" s="174">
        <f t="shared" si="1"/>
        <v>0</v>
      </c>
      <c r="K27" s="123">
        <f t="shared" si="4"/>
        <v>20</v>
      </c>
      <c r="L27" s="125" t="str">
        <f t="shared" si="0"/>
        <v/>
      </c>
      <c r="M27" s="172">
        <f>(D27-D137)*'Calc| Expensing'!P27</f>
        <v>0</v>
      </c>
      <c r="N27" s="172">
        <f>(E27-E137)*'Calc| Expensing'!Q27</f>
        <v>0</v>
      </c>
      <c r="O27" s="172">
        <f>(F27-F137)*'Calc| Expensing'!R27</f>
        <v>0</v>
      </c>
      <c r="P27" s="172">
        <f>(G27-G137)*'Calc| Expensing'!S27</f>
        <v>0</v>
      </c>
      <c r="Q27" s="172">
        <f>(H27-H137)*'Calc| Expensing'!T27</f>
        <v>0</v>
      </c>
      <c r="R27" s="174">
        <f t="shared" si="2"/>
        <v>0</v>
      </c>
    </row>
    <row r="28" spans="2:18" outlineLevel="1" x14ac:dyDescent="0.2">
      <c r="B28" s="123">
        <f t="shared" si="3"/>
        <v>21</v>
      </c>
      <c r="C28" s="125" t="str" cm="1">
        <f t="array" ref="C28">IFERROR(INDEX('Input| Setup'!$F$10:$F$59,SMALL(IF('Input| Setup'!$G$10:$G$59='Input| Setup'!$B$37,ROW('Input| Setup'!$G$10:$G$59)-ROW('Input| Setup'!$G$10)+1),ROWS('Input| Setup'!$G$10:$G30))),"")</f>
        <v/>
      </c>
      <c r="D28" s="172">
        <f>IFERROR(SUMPRODUCT(INDEX('Input| Projects'!$BA$10:$CX$1009, ,MATCH($C28,'Input| Projects'!$BA$9:$CX$9,0)),'Calc| Project Costs'!BO$10:BO$1009)/10^3,0)</f>
        <v>0</v>
      </c>
      <c r="E28" s="172">
        <f>IFERROR(SUMPRODUCT(INDEX('Input| Projects'!$BA$10:$CX$1009, ,MATCH($C28,'Input| Projects'!$BA$9:$CX$9,0)),'Calc| Project Costs'!BP$10:BP$1009)/10^3,0)</f>
        <v>0</v>
      </c>
      <c r="F28" s="172">
        <f>IFERROR(SUMPRODUCT(INDEX('Input| Projects'!$BA$10:$CX$1009, ,MATCH($C28,'Input| Projects'!$BA$9:$CX$9,0)),'Calc| Project Costs'!BQ$10:BQ$1009)/10^3,0)</f>
        <v>0</v>
      </c>
      <c r="G28" s="172">
        <f>IFERROR(SUMPRODUCT(INDEX('Input| Projects'!$BA$10:$CX$1009, ,MATCH($C28,'Input| Projects'!$BA$9:$CX$9,0)),'Calc| Project Costs'!BR$10:BR$1009)/10^3,0)</f>
        <v>0</v>
      </c>
      <c r="H28" s="172">
        <f>IFERROR(SUMPRODUCT(INDEX('Input| Projects'!$BA$10:$CX$1009, ,MATCH($C28,'Input| Projects'!$BA$9:$CX$9,0)),'Calc| Project Costs'!BS$10:BS$1009)/10^3,0)</f>
        <v>0</v>
      </c>
      <c r="I28" s="174">
        <f t="shared" si="1"/>
        <v>0</v>
      </c>
      <c r="K28" s="123">
        <f t="shared" si="4"/>
        <v>21</v>
      </c>
      <c r="L28" s="125" t="str">
        <f t="shared" si="0"/>
        <v/>
      </c>
      <c r="M28" s="172">
        <f>(D28-D138)*'Calc| Expensing'!P28</f>
        <v>0</v>
      </c>
      <c r="N28" s="172">
        <f>(E28-E138)*'Calc| Expensing'!Q28</f>
        <v>0</v>
      </c>
      <c r="O28" s="172">
        <f>(F28-F138)*'Calc| Expensing'!R28</f>
        <v>0</v>
      </c>
      <c r="P28" s="172">
        <f>(G28-G138)*'Calc| Expensing'!S28</f>
        <v>0</v>
      </c>
      <c r="Q28" s="172">
        <f>(H28-H138)*'Calc| Expensing'!T28</f>
        <v>0</v>
      </c>
      <c r="R28" s="174">
        <f t="shared" si="2"/>
        <v>0</v>
      </c>
    </row>
    <row r="29" spans="2:18" outlineLevel="1" x14ac:dyDescent="0.2">
      <c r="B29" s="123">
        <f t="shared" si="3"/>
        <v>22</v>
      </c>
      <c r="C29" s="125" t="str" cm="1">
        <f t="array" ref="C29">IFERROR(INDEX('Input| Setup'!$F$10:$F$59,SMALL(IF('Input| Setup'!$G$10:$G$59='Input| Setup'!$B$37,ROW('Input| Setup'!$G$10:$G$59)-ROW('Input| Setup'!$G$10)+1),ROWS('Input| Setup'!$G$10:$G31))),"")</f>
        <v/>
      </c>
      <c r="D29" s="172">
        <f>IFERROR(SUMPRODUCT(INDEX('Input| Projects'!$BA$10:$CX$1009, ,MATCH($C29,'Input| Projects'!$BA$9:$CX$9,0)),'Calc| Project Costs'!BO$10:BO$1009)/10^3,0)</f>
        <v>0</v>
      </c>
      <c r="E29" s="172">
        <f>IFERROR(SUMPRODUCT(INDEX('Input| Projects'!$BA$10:$CX$1009, ,MATCH($C29,'Input| Projects'!$BA$9:$CX$9,0)),'Calc| Project Costs'!BP$10:BP$1009)/10^3,0)</f>
        <v>0</v>
      </c>
      <c r="F29" s="172">
        <f>IFERROR(SUMPRODUCT(INDEX('Input| Projects'!$BA$10:$CX$1009, ,MATCH($C29,'Input| Projects'!$BA$9:$CX$9,0)),'Calc| Project Costs'!BQ$10:BQ$1009)/10^3,0)</f>
        <v>0</v>
      </c>
      <c r="G29" s="172">
        <f>IFERROR(SUMPRODUCT(INDEX('Input| Projects'!$BA$10:$CX$1009, ,MATCH($C29,'Input| Projects'!$BA$9:$CX$9,0)),'Calc| Project Costs'!BR$10:BR$1009)/10^3,0)</f>
        <v>0</v>
      </c>
      <c r="H29" s="172">
        <f>IFERROR(SUMPRODUCT(INDEX('Input| Projects'!$BA$10:$CX$1009, ,MATCH($C29,'Input| Projects'!$BA$9:$CX$9,0)),'Calc| Project Costs'!BS$10:BS$1009)/10^3,0)</f>
        <v>0</v>
      </c>
      <c r="I29" s="174">
        <f t="shared" si="1"/>
        <v>0</v>
      </c>
      <c r="K29" s="123">
        <f t="shared" si="4"/>
        <v>22</v>
      </c>
      <c r="L29" s="125" t="str">
        <f t="shared" si="0"/>
        <v/>
      </c>
      <c r="M29" s="172">
        <f>(D29-D139)*'Calc| Expensing'!P29</f>
        <v>0</v>
      </c>
      <c r="N29" s="172">
        <f>(E29-E139)*'Calc| Expensing'!Q29</f>
        <v>0</v>
      </c>
      <c r="O29" s="172">
        <f>(F29-F139)*'Calc| Expensing'!R29</f>
        <v>0</v>
      </c>
      <c r="P29" s="172">
        <f>(G29-G139)*'Calc| Expensing'!S29</f>
        <v>0</v>
      </c>
      <c r="Q29" s="172">
        <f>(H29-H139)*'Calc| Expensing'!T29</f>
        <v>0</v>
      </c>
      <c r="R29" s="174">
        <f t="shared" si="2"/>
        <v>0</v>
      </c>
    </row>
    <row r="30" spans="2:18" outlineLevel="1" x14ac:dyDescent="0.2">
      <c r="B30" s="123">
        <f t="shared" si="3"/>
        <v>23</v>
      </c>
      <c r="C30" s="125" t="str" cm="1">
        <f t="array" ref="C30">IFERROR(INDEX('Input| Setup'!$F$10:$F$59,SMALL(IF('Input| Setup'!$G$10:$G$59='Input| Setup'!$B$37,ROW('Input| Setup'!$G$10:$G$59)-ROW('Input| Setup'!$G$10)+1),ROWS('Input| Setup'!$G$10:$G32))),"")</f>
        <v/>
      </c>
      <c r="D30" s="172">
        <f>IFERROR(SUMPRODUCT(INDEX('Input| Projects'!$BA$10:$CX$1009, ,MATCH($C30,'Input| Projects'!$BA$9:$CX$9,0)),'Calc| Project Costs'!BO$10:BO$1009)/10^3,0)</f>
        <v>0</v>
      </c>
      <c r="E30" s="172">
        <f>IFERROR(SUMPRODUCT(INDEX('Input| Projects'!$BA$10:$CX$1009, ,MATCH($C30,'Input| Projects'!$BA$9:$CX$9,0)),'Calc| Project Costs'!BP$10:BP$1009)/10^3,0)</f>
        <v>0</v>
      </c>
      <c r="F30" s="172">
        <f>IFERROR(SUMPRODUCT(INDEX('Input| Projects'!$BA$10:$CX$1009, ,MATCH($C30,'Input| Projects'!$BA$9:$CX$9,0)),'Calc| Project Costs'!BQ$10:BQ$1009)/10^3,0)</f>
        <v>0</v>
      </c>
      <c r="G30" s="172">
        <f>IFERROR(SUMPRODUCT(INDEX('Input| Projects'!$BA$10:$CX$1009, ,MATCH($C30,'Input| Projects'!$BA$9:$CX$9,0)),'Calc| Project Costs'!BR$10:BR$1009)/10^3,0)</f>
        <v>0</v>
      </c>
      <c r="H30" s="172">
        <f>IFERROR(SUMPRODUCT(INDEX('Input| Projects'!$BA$10:$CX$1009, ,MATCH($C30,'Input| Projects'!$BA$9:$CX$9,0)),'Calc| Project Costs'!BS$10:BS$1009)/10^3,0)</f>
        <v>0</v>
      </c>
      <c r="I30" s="174">
        <f t="shared" si="1"/>
        <v>0</v>
      </c>
      <c r="K30" s="123">
        <f t="shared" si="4"/>
        <v>23</v>
      </c>
      <c r="L30" s="125" t="str">
        <f t="shared" si="0"/>
        <v/>
      </c>
      <c r="M30" s="172">
        <f>(D30-D140)*'Calc| Expensing'!P30</f>
        <v>0</v>
      </c>
      <c r="N30" s="172">
        <f>(E30-E140)*'Calc| Expensing'!Q30</f>
        <v>0</v>
      </c>
      <c r="O30" s="172">
        <f>(F30-F140)*'Calc| Expensing'!R30</f>
        <v>0</v>
      </c>
      <c r="P30" s="172">
        <f>(G30-G140)*'Calc| Expensing'!S30</f>
        <v>0</v>
      </c>
      <c r="Q30" s="172">
        <f>(H30-H140)*'Calc| Expensing'!T30</f>
        <v>0</v>
      </c>
      <c r="R30" s="174">
        <f t="shared" si="2"/>
        <v>0</v>
      </c>
    </row>
    <row r="31" spans="2:18" outlineLevel="1" x14ac:dyDescent="0.2">
      <c r="B31" s="123">
        <f t="shared" si="3"/>
        <v>24</v>
      </c>
      <c r="C31" s="125" t="str" cm="1">
        <f t="array" ref="C31">IFERROR(INDEX('Input| Setup'!$F$10:$F$59,SMALL(IF('Input| Setup'!$G$10:$G$59='Input| Setup'!$B$37,ROW('Input| Setup'!$G$10:$G$59)-ROW('Input| Setup'!$G$10)+1),ROWS('Input| Setup'!$G$10:$G33))),"")</f>
        <v/>
      </c>
      <c r="D31" s="172">
        <f>IFERROR(SUMPRODUCT(INDEX('Input| Projects'!$BA$10:$CX$1009, ,MATCH($C31,'Input| Projects'!$BA$9:$CX$9,0)),'Calc| Project Costs'!BO$10:BO$1009)/10^3,0)</f>
        <v>0</v>
      </c>
      <c r="E31" s="172">
        <f>IFERROR(SUMPRODUCT(INDEX('Input| Projects'!$BA$10:$CX$1009, ,MATCH($C31,'Input| Projects'!$BA$9:$CX$9,0)),'Calc| Project Costs'!BP$10:BP$1009)/10^3,0)</f>
        <v>0</v>
      </c>
      <c r="F31" s="172">
        <f>IFERROR(SUMPRODUCT(INDEX('Input| Projects'!$BA$10:$CX$1009, ,MATCH($C31,'Input| Projects'!$BA$9:$CX$9,0)),'Calc| Project Costs'!BQ$10:BQ$1009)/10^3,0)</f>
        <v>0</v>
      </c>
      <c r="G31" s="172">
        <f>IFERROR(SUMPRODUCT(INDEX('Input| Projects'!$BA$10:$CX$1009, ,MATCH($C31,'Input| Projects'!$BA$9:$CX$9,0)),'Calc| Project Costs'!BR$10:BR$1009)/10^3,0)</f>
        <v>0</v>
      </c>
      <c r="H31" s="172">
        <f>IFERROR(SUMPRODUCT(INDEX('Input| Projects'!$BA$10:$CX$1009, ,MATCH($C31,'Input| Projects'!$BA$9:$CX$9,0)),'Calc| Project Costs'!BS$10:BS$1009)/10^3,0)</f>
        <v>0</v>
      </c>
      <c r="I31" s="174">
        <f t="shared" si="1"/>
        <v>0</v>
      </c>
      <c r="K31" s="123">
        <f t="shared" si="4"/>
        <v>24</v>
      </c>
      <c r="L31" s="125" t="str">
        <f t="shared" si="0"/>
        <v/>
      </c>
      <c r="M31" s="172">
        <f>(D31-D141)*'Calc| Expensing'!P31</f>
        <v>0</v>
      </c>
      <c r="N31" s="172">
        <f>(E31-E141)*'Calc| Expensing'!Q31</f>
        <v>0</v>
      </c>
      <c r="O31" s="172">
        <f>(F31-F141)*'Calc| Expensing'!R31</f>
        <v>0</v>
      </c>
      <c r="P31" s="172">
        <f>(G31-G141)*'Calc| Expensing'!S31</f>
        <v>0</v>
      </c>
      <c r="Q31" s="172">
        <f>(H31-H141)*'Calc| Expensing'!T31</f>
        <v>0</v>
      </c>
      <c r="R31" s="174">
        <f t="shared" si="2"/>
        <v>0</v>
      </c>
    </row>
    <row r="32" spans="2:18" outlineLevel="1" x14ac:dyDescent="0.2">
      <c r="B32" s="123">
        <f t="shared" si="3"/>
        <v>25</v>
      </c>
      <c r="C32" s="125" t="str" cm="1">
        <f t="array" ref="C32">IFERROR(INDEX('Input| Setup'!$F$10:$F$59,SMALL(IF('Input| Setup'!$G$10:$G$59='Input| Setup'!$B$37,ROW('Input| Setup'!$G$10:$G$59)-ROW('Input| Setup'!$G$10)+1),ROWS('Input| Setup'!$G$10:$G34))),"")</f>
        <v/>
      </c>
      <c r="D32" s="172">
        <f>IFERROR(SUMPRODUCT(INDEX('Input| Projects'!$BA$10:$CX$1009, ,MATCH($C32,'Input| Projects'!$BA$9:$CX$9,0)),'Calc| Project Costs'!BO$10:BO$1009)/10^3,0)</f>
        <v>0</v>
      </c>
      <c r="E32" s="172">
        <f>IFERROR(SUMPRODUCT(INDEX('Input| Projects'!$BA$10:$CX$1009, ,MATCH($C32,'Input| Projects'!$BA$9:$CX$9,0)),'Calc| Project Costs'!BP$10:BP$1009)/10^3,0)</f>
        <v>0</v>
      </c>
      <c r="F32" s="172">
        <f>IFERROR(SUMPRODUCT(INDEX('Input| Projects'!$BA$10:$CX$1009, ,MATCH($C32,'Input| Projects'!$BA$9:$CX$9,0)),'Calc| Project Costs'!BQ$10:BQ$1009)/10^3,0)</f>
        <v>0</v>
      </c>
      <c r="G32" s="172">
        <f>IFERROR(SUMPRODUCT(INDEX('Input| Projects'!$BA$10:$CX$1009, ,MATCH($C32,'Input| Projects'!$BA$9:$CX$9,0)),'Calc| Project Costs'!BR$10:BR$1009)/10^3,0)</f>
        <v>0</v>
      </c>
      <c r="H32" s="172">
        <f>IFERROR(SUMPRODUCT(INDEX('Input| Projects'!$BA$10:$CX$1009, ,MATCH($C32,'Input| Projects'!$BA$9:$CX$9,0)),'Calc| Project Costs'!BS$10:BS$1009)/10^3,0)</f>
        <v>0</v>
      </c>
      <c r="I32" s="174">
        <f t="shared" si="1"/>
        <v>0</v>
      </c>
      <c r="K32" s="123">
        <f t="shared" si="4"/>
        <v>25</v>
      </c>
      <c r="L32" s="125" t="str">
        <f t="shared" si="0"/>
        <v/>
      </c>
      <c r="M32" s="172">
        <f>(D32-D142)*'Calc| Expensing'!P32</f>
        <v>0</v>
      </c>
      <c r="N32" s="172">
        <f>(E32-E142)*'Calc| Expensing'!Q32</f>
        <v>0</v>
      </c>
      <c r="O32" s="172">
        <f>(F32-F142)*'Calc| Expensing'!R32</f>
        <v>0</v>
      </c>
      <c r="P32" s="172">
        <f>(G32-G142)*'Calc| Expensing'!S32</f>
        <v>0</v>
      </c>
      <c r="Q32" s="172">
        <f>(H32-H142)*'Calc| Expensing'!T32</f>
        <v>0</v>
      </c>
      <c r="R32" s="174">
        <f t="shared" si="2"/>
        <v>0</v>
      </c>
    </row>
    <row r="33" spans="2:18" outlineLevel="1" x14ac:dyDescent="0.2">
      <c r="B33" s="123">
        <f t="shared" si="3"/>
        <v>26</v>
      </c>
      <c r="C33" s="125" t="str" cm="1">
        <f t="array" ref="C33">IFERROR(INDEX('Input| Setup'!$F$10:$F$59,SMALL(IF('Input| Setup'!$G$10:$G$59='Input| Setup'!$B$37,ROW('Input| Setup'!$G$10:$G$59)-ROW('Input| Setup'!$G$10)+1),ROWS('Input| Setup'!$G$10:$G35))),"")</f>
        <v/>
      </c>
      <c r="D33" s="172">
        <f>IFERROR(SUMPRODUCT(INDEX('Input| Projects'!$BA$10:$CX$1009, ,MATCH($C33,'Input| Projects'!$BA$9:$CX$9,0)),'Calc| Project Costs'!BO$10:BO$1009)/10^3,0)</f>
        <v>0</v>
      </c>
      <c r="E33" s="172">
        <f>IFERROR(SUMPRODUCT(INDEX('Input| Projects'!$BA$10:$CX$1009, ,MATCH($C33,'Input| Projects'!$BA$9:$CX$9,0)),'Calc| Project Costs'!BP$10:BP$1009)/10^3,0)</f>
        <v>0</v>
      </c>
      <c r="F33" s="172">
        <f>IFERROR(SUMPRODUCT(INDEX('Input| Projects'!$BA$10:$CX$1009, ,MATCH($C33,'Input| Projects'!$BA$9:$CX$9,0)),'Calc| Project Costs'!BQ$10:BQ$1009)/10^3,0)</f>
        <v>0</v>
      </c>
      <c r="G33" s="172">
        <f>IFERROR(SUMPRODUCT(INDEX('Input| Projects'!$BA$10:$CX$1009, ,MATCH($C33,'Input| Projects'!$BA$9:$CX$9,0)),'Calc| Project Costs'!BR$10:BR$1009)/10^3,0)</f>
        <v>0</v>
      </c>
      <c r="H33" s="172">
        <f>IFERROR(SUMPRODUCT(INDEX('Input| Projects'!$BA$10:$CX$1009, ,MATCH($C33,'Input| Projects'!$BA$9:$CX$9,0)),'Calc| Project Costs'!BS$10:BS$1009)/10^3,0)</f>
        <v>0</v>
      </c>
      <c r="I33" s="174">
        <f t="shared" si="1"/>
        <v>0</v>
      </c>
      <c r="K33" s="123">
        <f t="shared" si="4"/>
        <v>26</v>
      </c>
      <c r="L33" s="125" t="str">
        <f t="shared" si="0"/>
        <v/>
      </c>
      <c r="M33" s="172">
        <f>(D33-D143)*'Calc| Expensing'!P33</f>
        <v>0</v>
      </c>
      <c r="N33" s="172">
        <f>(E33-E143)*'Calc| Expensing'!Q33</f>
        <v>0</v>
      </c>
      <c r="O33" s="172">
        <f>(F33-F143)*'Calc| Expensing'!R33</f>
        <v>0</v>
      </c>
      <c r="P33" s="172">
        <f>(G33-G143)*'Calc| Expensing'!S33</f>
        <v>0</v>
      </c>
      <c r="Q33" s="172">
        <f>(H33-H143)*'Calc| Expensing'!T33</f>
        <v>0</v>
      </c>
      <c r="R33" s="174">
        <f t="shared" si="2"/>
        <v>0</v>
      </c>
    </row>
    <row r="34" spans="2:18" outlineLevel="1" x14ac:dyDescent="0.2">
      <c r="B34" s="123">
        <f t="shared" si="3"/>
        <v>27</v>
      </c>
      <c r="C34" s="125" t="str" cm="1">
        <f t="array" ref="C34">IFERROR(INDEX('Input| Setup'!$F$10:$F$59,SMALL(IF('Input| Setup'!$G$10:$G$59='Input| Setup'!$B$37,ROW('Input| Setup'!$G$10:$G$59)-ROW('Input| Setup'!$G$10)+1),ROWS('Input| Setup'!$G$10:$G36))),"")</f>
        <v/>
      </c>
      <c r="D34" s="172">
        <f>IFERROR(SUMPRODUCT(INDEX('Input| Projects'!$BA$10:$CX$1009, ,MATCH($C34,'Input| Projects'!$BA$9:$CX$9,0)),'Calc| Project Costs'!BO$10:BO$1009)/10^3,0)</f>
        <v>0</v>
      </c>
      <c r="E34" s="172">
        <f>IFERROR(SUMPRODUCT(INDEX('Input| Projects'!$BA$10:$CX$1009, ,MATCH($C34,'Input| Projects'!$BA$9:$CX$9,0)),'Calc| Project Costs'!BP$10:BP$1009)/10^3,0)</f>
        <v>0</v>
      </c>
      <c r="F34" s="172">
        <f>IFERROR(SUMPRODUCT(INDEX('Input| Projects'!$BA$10:$CX$1009, ,MATCH($C34,'Input| Projects'!$BA$9:$CX$9,0)),'Calc| Project Costs'!BQ$10:BQ$1009)/10^3,0)</f>
        <v>0</v>
      </c>
      <c r="G34" s="172">
        <f>IFERROR(SUMPRODUCT(INDEX('Input| Projects'!$BA$10:$CX$1009, ,MATCH($C34,'Input| Projects'!$BA$9:$CX$9,0)),'Calc| Project Costs'!BR$10:BR$1009)/10^3,0)</f>
        <v>0</v>
      </c>
      <c r="H34" s="172">
        <f>IFERROR(SUMPRODUCT(INDEX('Input| Projects'!$BA$10:$CX$1009, ,MATCH($C34,'Input| Projects'!$BA$9:$CX$9,0)),'Calc| Project Costs'!BS$10:BS$1009)/10^3,0)</f>
        <v>0</v>
      </c>
      <c r="I34" s="174">
        <f t="shared" si="1"/>
        <v>0</v>
      </c>
      <c r="K34" s="123">
        <f t="shared" si="4"/>
        <v>27</v>
      </c>
      <c r="L34" s="125" t="str">
        <f t="shared" si="0"/>
        <v/>
      </c>
      <c r="M34" s="172">
        <f>(D34-D144)*'Calc| Expensing'!P34</f>
        <v>0</v>
      </c>
      <c r="N34" s="172">
        <f>(E34-E144)*'Calc| Expensing'!Q34</f>
        <v>0</v>
      </c>
      <c r="O34" s="172">
        <f>(F34-F144)*'Calc| Expensing'!R34</f>
        <v>0</v>
      </c>
      <c r="P34" s="172">
        <f>(G34-G144)*'Calc| Expensing'!S34</f>
        <v>0</v>
      </c>
      <c r="Q34" s="172">
        <f>(H34-H144)*'Calc| Expensing'!T34</f>
        <v>0</v>
      </c>
      <c r="R34" s="174">
        <f t="shared" si="2"/>
        <v>0</v>
      </c>
    </row>
    <row r="35" spans="2:18" outlineLevel="1" x14ac:dyDescent="0.2">
      <c r="B35" s="123">
        <f t="shared" si="3"/>
        <v>28</v>
      </c>
      <c r="C35" s="125" t="str" cm="1">
        <f t="array" ref="C35">IFERROR(INDEX('Input| Setup'!$F$10:$F$59,SMALL(IF('Input| Setup'!$G$10:$G$59='Input| Setup'!$B$37,ROW('Input| Setup'!$G$10:$G$59)-ROW('Input| Setup'!$G$10)+1),ROWS('Input| Setup'!$G$10:$G37))),"")</f>
        <v/>
      </c>
      <c r="D35" s="172">
        <f>IFERROR(SUMPRODUCT(INDEX('Input| Projects'!$BA$10:$CX$1009, ,MATCH($C35,'Input| Projects'!$BA$9:$CX$9,0)),'Calc| Project Costs'!BO$10:BO$1009)/10^3,0)</f>
        <v>0</v>
      </c>
      <c r="E35" s="172">
        <f>IFERROR(SUMPRODUCT(INDEX('Input| Projects'!$BA$10:$CX$1009, ,MATCH($C35,'Input| Projects'!$BA$9:$CX$9,0)),'Calc| Project Costs'!BP$10:BP$1009)/10^3,0)</f>
        <v>0</v>
      </c>
      <c r="F35" s="172">
        <f>IFERROR(SUMPRODUCT(INDEX('Input| Projects'!$BA$10:$CX$1009, ,MATCH($C35,'Input| Projects'!$BA$9:$CX$9,0)),'Calc| Project Costs'!BQ$10:BQ$1009)/10^3,0)</f>
        <v>0</v>
      </c>
      <c r="G35" s="172">
        <f>IFERROR(SUMPRODUCT(INDEX('Input| Projects'!$BA$10:$CX$1009, ,MATCH($C35,'Input| Projects'!$BA$9:$CX$9,0)),'Calc| Project Costs'!BR$10:BR$1009)/10^3,0)</f>
        <v>0</v>
      </c>
      <c r="H35" s="172">
        <f>IFERROR(SUMPRODUCT(INDEX('Input| Projects'!$BA$10:$CX$1009, ,MATCH($C35,'Input| Projects'!$BA$9:$CX$9,0)),'Calc| Project Costs'!BS$10:BS$1009)/10^3,0)</f>
        <v>0</v>
      </c>
      <c r="I35" s="174">
        <f t="shared" si="1"/>
        <v>0</v>
      </c>
      <c r="K35" s="123">
        <f t="shared" si="4"/>
        <v>28</v>
      </c>
      <c r="L35" s="125" t="str">
        <f t="shared" si="0"/>
        <v/>
      </c>
      <c r="M35" s="172">
        <f>(D35-D145)*'Calc| Expensing'!P35</f>
        <v>0</v>
      </c>
      <c r="N35" s="172">
        <f>(E35-E145)*'Calc| Expensing'!Q35</f>
        <v>0</v>
      </c>
      <c r="O35" s="172">
        <f>(F35-F145)*'Calc| Expensing'!R35</f>
        <v>0</v>
      </c>
      <c r="P35" s="172">
        <f>(G35-G145)*'Calc| Expensing'!S35</f>
        <v>0</v>
      </c>
      <c r="Q35" s="172">
        <f>(H35-H145)*'Calc| Expensing'!T35</f>
        <v>0</v>
      </c>
      <c r="R35" s="174">
        <f t="shared" si="2"/>
        <v>0</v>
      </c>
    </row>
    <row r="36" spans="2:18" outlineLevel="1" x14ac:dyDescent="0.2">
      <c r="B36" s="123">
        <f t="shared" si="3"/>
        <v>29</v>
      </c>
      <c r="C36" s="125" t="str" cm="1">
        <f t="array" ref="C36">IFERROR(INDEX('Input| Setup'!$F$10:$F$59,SMALL(IF('Input| Setup'!$G$10:$G$59='Input| Setup'!$B$37,ROW('Input| Setup'!$G$10:$G$59)-ROW('Input| Setup'!$G$10)+1),ROWS('Input| Setup'!$G$10:$G38))),"")</f>
        <v/>
      </c>
      <c r="D36" s="172">
        <f>IFERROR(SUMPRODUCT(INDEX('Input| Projects'!$BA$10:$CX$1009, ,MATCH($C36,'Input| Projects'!$BA$9:$CX$9,0)),'Calc| Project Costs'!BO$10:BO$1009)/10^3,0)</f>
        <v>0</v>
      </c>
      <c r="E36" s="172">
        <f>IFERROR(SUMPRODUCT(INDEX('Input| Projects'!$BA$10:$CX$1009, ,MATCH($C36,'Input| Projects'!$BA$9:$CX$9,0)),'Calc| Project Costs'!BP$10:BP$1009)/10^3,0)</f>
        <v>0</v>
      </c>
      <c r="F36" s="172">
        <f>IFERROR(SUMPRODUCT(INDEX('Input| Projects'!$BA$10:$CX$1009, ,MATCH($C36,'Input| Projects'!$BA$9:$CX$9,0)),'Calc| Project Costs'!BQ$10:BQ$1009)/10^3,0)</f>
        <v>0</v>
      </c>
      <c r="G36" s="172">
        <f>IFERROR(SUMPRODUCT(INDEX('Input| Projects'!$BA$10:$CX$1009, ,MATCH($C36,'Input| Projects'!$BA$9:$CX$9,0)),'Calc| Project Costs'!BR$10:BR$1009)/10^3,0)</f>
        <v>0</v>
      </c>
      <c r="H36" s="172">
        <f>IFERROR(SUMPRODUCT(INDEX('Input| Projects'!$BA$10:$CX$1009, ,MATCH($C36,'Input| Projects'!$BA$9:$CX$9,0)),'Calc| Project Costs'!BS$10:BS$1009)/10^3,0)</f>
        <v>0</v>
      </c>
      <c r="I36" s="174">
        <f t="shared" si="1"/>
        <v>0</v>
      </c>
      <c r="K36" s="123">
        <f t="shared" si="4"/>
        <v>29</v>
      </c>
      <c r="L36" s="125" t="str">
        <f t="shared" si="0"/>
        <v/>
      </c>
      <c r="M36" s="172">
        <f>(D36-D146)*'Calc| Expensing'!P36</f>
        <v>0</v>
      </c>
      <c r="N36" s="172">
        <f>(E36-E146)*'Calc| Expensing'!Q36</f>
        <v>0</v>
      </c>
      <c r="O36" s="172">
        <f>(F36-F146)*'Calc| Expensing'!R36</f>
        <v>0</v>
      </c>
      <c r="P36" s="172">
        <f>(G36-G146)*'Calc| Expensing'!S36</f>
        <v>0</v>
      </c>
      <c r="Q36" s="172">
        <f>(H36-H146)*'Calc| Expensing'!T36</f>
        <v>0</v>
      </c>
      <c r="R36" s="174">
        <f t="shared" si="2"/>
        <v>0</v>
      </c>
    </row>
    <row r="37" spans="2:18" outlineLevel="1" x14ac:dyDescent="0.2">
      <c r="B37" s="123">
        <f t="shared" si="3"/>
        <v>30</v>
      </c>
      <c r="C37" s="125" t="str" cm="1">
        <f t="array" ref="C37">IFERROR(INDEX('Input| Setup'!$F$10:$F$59,SMALL(IF('Input| Setup'!$G$10:$G$59='Input| Setup'!$B$37,ROW('Input| Setup'!$G$10:$G$59)-ROW('Input| Setup'!$G$10)+1),ROWS('Input| Setup'!$G$10:$G39))),"")</f>
        <v/>
      </c>
      <c r="D37" s="172">
        <f>IFERROR(SUMPRODUCT(INDEX('Input| Projects'!$BA$10:$CX$1009, ,MATCH($C37,'Input| Projects'!$BA$9:$CX$9,0)),'Calc| Project Costs'!BO$10:BO$1009)/10^3,0)</f>
        <v>0</v>
      </c>
      <c r="E37" s="172">
        <f>IFERROR(SUMPRODUCT(INDEX('Input| Projects'!$BA$10:$CX$1009, ,MATCH($C37,'Input| Projects'!$BA$9:$CX$9,0)),'Calc| Project Costs'!BP$10:BP$1009)/10^3,0)</f>
        <v>0</v>
      </c>
      <c r="F37" s="172">
        <f>IFERROR(SUMPRODUCT(INDEX('Input| Projects'!$BA$10:$CX$1009, ,MATCH($C37,'Input| Projects'!$BA$9:$CX$9,0)),'Calc| Project Costs'!BQ$10:BQ$1009)/10^3,0)</f>
        <v>0</v>
      </c>
      <c r="G37" s="172">
        <f>IFERROR(SUMPRODUCT(INDEX('Input| Projects'!$BA$10:$CX$1009, ,MATCH($C37,'Input| Projects'!$BA$9:$CX$9,0)),'Calc| Project Costs'!BR$10:BR$1009)/10^3,0)</f>
        <v>0</v>
      </c>
      <c r="H37" s="172">
        <f>IFERROR(SUMPRODUCT(INDEX('Input| Projects'!$BA$10:$CX$1009, ,MATCH($C37,'Input| Projects'!$BA$9:$CX$9,0)),'Calc| Project Costs'!BS$10:BS$1009)/10^3,0)</f>
        <v>0</v>
      </c>
      <c r="I37" s="174">
        <f t="shared" si="1"/>
        <v>0</v>
      </c>
      <c r="K37" s="123">
        <f t="shared" si="4"/>
        <v>30</v>
      </c>
      <c r="L37" s="125" t="str">
        <f t="shared" si="0"/>
        <v/>
      </c>
      <c r="M37" s="172">
        <f>(D37-D147)*'Calc| Expensing'!P37</f>
        <v>0</v>
      </c>
      <c r="N37" s="172">
        <f>(E37-E147)*'Calc| Expensing'!Q37</f>
        <v>0</v>
      </c>
      <c r="O37" s="172">
        <f>(F37-F147)*'Calc| Expensing'!R37</f>
        <v>0</v>
      </c>
      <c r="P37" s="172">
        <f>(G37-G147)*'Calc| Expensing'!S37</f>
        <v>0</v>
      </c>
      <c r="Q37" s="172">
        <f>(H37-H147)*'Calc| Expensing'!T37</f>
        <v>0</v>
      </c>
      <c r="R37" s="174">
        <f t="shared" si="2"/>
        <v>0</v>
      </c>
    </row>
    <row r="38" spans="2:18" outlineLevel="1" x14ac:dyDescent="0.2">
      <c r="B38" s="123">
        <f t="shared" si="3"/>
        <v>31</v>
      </c>
      <c r="C38" s="125" t="str" cm="1">
        <f t="array" ref="C38">IFERROR(INDEX('Input| Setup'!$F$10:$F$59,SMALL(IF('Input| Setup'!$G$10:$G$59='Input| Setup'!$B$37,ROW('Input| Setup'!$G$10:$G$59)-ROW('Input| Setup'!$G$10)+1),ROWS('Input| Setup'!$G$10:$G40))),"")</f>
        <v/>
      </c>
      <c r="D38" s="172">
        <f>IFERROR(SUMPRODUCT(INDEX('Input| Projects'!$BA$10:$CX$1009, ,MATCH($C38,'Input| Projects'!$BA$9:$CX$9,0)),'Calc| Project Costs'!BO$10:BO$1009)/10^3,0)</f>
        <v>0</v>
      </c>
      <c r="E38" s="172">
        <f>IFERROR(SUMPRODUCT(INDEX('Input| Projects'!$BA$10:$CX$1009, ,MATCH($C38,'Input| Projects'!$BA$9:$CX$9,0)),'Calc| Project Costs'!BP$10:BP$1009)/10^3,0)</f>
        <v>0</v>
      </c>
      <c r="F38" s="172">
        <f>IFERROR(SUMPRODUCT(INDEX('Input| Projects'!$BA$10:$CX$1009, ,MATCH($C38,'Input| Projects'!$BA$9:$CX$9,0)),'Calc| Project Costs'!BQ$10:BQ$1009)/10^3,0)</f>
        <v>0</v>
      </c>
      <c r="G38" s="172">
        <f>IFERROR(SUMPRODUCT(INDEX('Input| Projects'!$BA$10:$CX$1009, ,MATCH($C38,'Input| Projects'!$BA$9:$CX$9,0)),'Calc| Project Costs'!BR$10:BR$1009)/10^3,0)</f>
        <v>0</v>
      </c>
      <c r="H38" s="172">
        <f>IFERROR(SUMPRODUCT(INDEX('Input| Projects'!$BA$10:$CX$1009, ,MATCH($C38,'Input| Projects'!$BA$9:$CX$9,0)),'Calc| Project Costs'!BS$10:BS$1009)/10^3,0)</f>
        <v>0</v>
      </c>
      <c r="I38" s="174">
        <f t="shared" si="1"/>
        <v>0</v>
      </c>
      <c r="K38" s="123">
        <f t="shared" si="4"/>
        <v>31</v>
      </c>
      <c r="L38" s="125" t="str">
        <f t="shared" si="0"/>
        <v/>
      </c>
      <c r="M38" s="172">
        <f>(D38-D148)*'Calc| Expensing'!P38</f>
        <v>0</v>
      </c>
      <c r="N38" s="172">
        <f>(E38-E148)*'Calc| Expensing'!Q38</f>
        <v>0</v>
      </c>
      <c r="O38" s="172">
        <f>(F38-F148)*'Calc| Expensing'!R38</f>
        <v>0</v>
      </c>
      <c r="P38" s="172">
        <f>(G38-G148)*'Calc| Expensing'!S38</f>
        <v>0</v>
      </c>
      <c r="Q38" s="172">
        <f>(H38-H148)*'Calc| Expensing'!T38</f>
        <v>0</v>
      </c>
      <c r="R38" s="174">
        <f t="shared" si="2"/>
        <v>0</v>
      </c>
    </row>
    <row r="39" spans="2:18" outlineLevel="1" x14ac:dyDescent="0.2">
      <c r="B39" s="123">
        <f t="shared" si="3"/>
        <v>32</v>
      </c>
      <c r="C39" s="125" t="str" cm="1">
        <f t="array" ref="C39">IFERROR(INDEX('Input| Setup'!$F$10:$F$59,SMALL(IF('Input| Setup'!$G$10:$G$59='Input| Setup'!$B$37,ROW('Input| Setup'!$G$10:$G$59)-ROW('Input| Setup'!$G$10)+1),ROWS('Input| Setup'!$G$10:$G41))),"")</f>
        <v/>
      </c>
      <c r="D39" s="172">
        <f>IFERROR(SUMPRODUCT(INDEX('Input| Projects'!$BA$10:$CX$1009, ,MATCH($C39,'Input| Projects'!$BA$9:$CX$9,0)),'Calc| Project Costs'!BO$10:BO$1009)/10^3,0)</f>
        <v>0</v>
      </c>
      <c r="E39" s="172">
        <f>IFERROR(SUMPRODUCT(INDEX('Input| Projects'!$BA$10:$CX$1009, ,MATCH($C39,'Input| Projects'!$BA$9:$CX$9,0)),'Calc| Project Costs'!BP$10:BP$1009)/10^3,0)</f>
        <v>0</v>
      </c>
      <c r="F39" s="172">
        <f>IFERROR(SUMPRODUCT(INDEX('Input| Projects'!$BA$10:$CX$1009, ,MATCH($C39,'Input| Projects'!$BA$9:$CX$9,0)),'Calc| Project Costs'!BQ$10:BQ$1009)/10^3,0)</f>
        <v>0</v>
      </c>
      <c r="G39" s="172">
        <f>IFERROR(SUMPRODUCT(INDEX('Input| Projects'!$BA$10:$CX$1009, ,MATCH($C39,'Input| Projects'!$BA$9:$CX$9,0)),'Calc| Project Costs'!BR$10:BR$1009)/10^3,0)</f>
        <v>0</v>
      </c>
      <c r="H39" s="172">
        <f>IFERROR(SUMPRODUCT(INDEX('Input| Projects'!$BA$10:$CX$1009, ,MATCH($C39,'Input| Projects'!$BA$9:$CX$9,0)),'Calc| Project Costs'!BS$10:BS$1009)/10^3,0)</f>
        <v>0</v>
      </c>
      <c r="I39" s="174">
        <f t="shared" si="1"/>
        <v>0</v>
      </c>
      <c r="K39" s="123">
        <f t="shared" si="4"/>
        <v>32</v>
      </c>
      <c r="L39" s="125" t="str">
        <f t="shared" si="0"/>
        <v/>
      </c>
      <c r="M39" s="172">
        <f>(D39-D149)*'Calc| Expensing'!P39</f>
        <v>0</v>
      </c>
      <c r="N39" s="172">
        <f>(E39-E149)*'Calc| Expensing'!Q39</f>
        <v>0</v>
      </c>
      <c r="O39" s="172">
        <f>(F39-F149)*'Calc| Expensing'!R39</f>
        <v>0</v>
      </c>
      <c r="P39" s="172">
        <f>(G39-G149)*'Calc| Expensing'!S39</f>
        <v>0</v>
      </c>
      <c r="Q39" s="172">
        <f>(H39-H149)*'Calc| Expensing'!T39</f>
        <v>0</v>
      </c>
      <c r="R39" s="174">
        <f t="shared" si="2"/>
        <v>0</v>
      </c>
    </row>
    <row r="40" spans="2:18" outlineLevel="1" x14ac:dyDescent="0.2">
      <c r="B40" s="123">
        <f t="shared" si="3"/>
        <v>33</v>
      </c>
      <c r="C40" s="125" t="str" cm="1">
        <f t="array" ref="C40">IFERROR(INDEX('Input| Setup'!$F$10:$F$59,SMALL(IF('Input| Setup'!$G$10:$G$59='Input| Setup'!$B$37,ROW('Input| Setup'!$G$10:$G$59)-ROW('Input| Setup'!$G$10)+1),ROWS('Input| Setup'!$G$10:$G42))),"")</f>
        <v/>
      </c>
      <c r="D40" s="172">
        <f>IFERROR(SUMPRODUCT(INDEX('Input| Projects'!$BA$10:$CX$1009, ,MATCH($C40,'Input| Projects'!$BA$9:$CX$9,0)),'Calc| Project Costs'!BO$10:BO$1009)/10^3,0)</f>
        <v>0</v>
      </c>
      <c r="E40" s="172">
        <f>IFERROR(SUMPRODUCT(INDEX('Input| Projects'!$BA$10:$CX$1009, ,MATCH($C40,'Input| Projects'!$BA$9:$CX$9,0)),'Calc| Project Costs'!BP$10:BP$1009)/10^3,0)</f>
        <v>0</v>
      </c>
      <c r="F40" s="172">
        <f>IFERROR(SUMPRODUCT(INDEX('Input| Projects'!$BA$10:$CX$1009, ,MATCH($C40,'Input| Projects'!$BA$9:$CX$9,0)),'Calc| Project Costs'!BQ$10:BQ$1009)/10^3,0)</f>
        <v>0</v>
      </c>
      <c r="G40" s="172">
        <f>IFERROR(SUMPRODUCT(INDEX('Input| Projects'!$BA$10:$CX$1009, ,MATCH($C40,'Input| Projects'!$BA$9:$CX$9,0)),'Calc| Project Costs'!BR$10:BR$1009)/10^3,0)</f>
        <v>0</v>
      </c>
      <c r="H40" s="172">
        <f>IFERROR(SUMPRODUCT(INDEX('Input| Projects'!$BA$10:$CX$1009, ,MATCH($C40,'Input| Projects'!$BA$9:$CX$9,0)),'Calc| Project Costs'!BS$10:BS$1009)/10^3,0)</f>
        <v>0</v>
      </c>
      <c r="I40" s="174">
        <f t="shared" si="1"/>
        <v>0</v>
      </c>
      <c r="K40" s="123">
        <f t="shared" si="4"/>
        <v>33</v>
      </c>
      <c r="L40" s="125" t="str">
        <f t="shared" ref="L40:L57" si="5">IFERROR(C40,"")</f>
        <v/>
      </c>
      <c r="M40" s="172">
        <f>(D40-D150)*'Calc| Expensing'!P40</f>
        <v>0</v>
      </c>
      <c r="N40" s="172">
        <f>(E40-E150)*'Calc| Expensing'!Q40</f>
        <v>0</v>
      </c>
      <c r="O40" s="172">
        <f>(F40-F150)*'Calc| Expensing'!R40</f>
        <v>0</v>
      </c>
      <c r="P40" s="172">
        <f>(G40-G150)*'Calc| Expensing'!S40</f>
        <v>0</v>
      </c>
      <c r="Q40" s="172">
        <f>(H40-H150)*'Calc| Expensing'!T40</f>
        <v>0</v>
      </c>
      <c r="R40" s="174">
        <f t="shared" si="2"/>
        <v>0</v>
      </c>
    </row>
    <row r="41" spans="2:18" outlineLevel="1" x14ac:dyDescent="0.2">
      <c r="B41" s="123">
        <f t="shared" si="3"/>
        <v>34</v>
      </c>
      <c r="C41" s="125" t="str" cm="1">
        <f t="array" ref="C41">IFERROR(INDEX('Input| Setup'!$F$10:$F$59,SMALL(IF('Input| Setup'!$G$10:$G$59='Input| Setup'!$B$37,ROW('Input| Setup'!$G$10:$G$59)-ROW('Input| Setup'!$G$10)+1),ROWS('Input| Setup'!$G$10:$G43))),"")</f>
        <v/>
      </c>
      <c r="D41" s="172">
        <f>IFERROR(SUMPRODUCT(INDEX('Input| Projects'!$BA$10:$CX$1009, ,MATCH($C41,'Input| Projects'!$BA$9:$CX$9,0)),'Calc| Project Costs'!BO$10:BO$1009)/10^3,0)</f>
        <v>0</v>
      </c>
      <c r="E41" s="172">
        <f>IFERROR(SUMPRODUCT(INDEX('Input| Projects'!$BA$10:$CX$1009, ,MATCH($C41,'Input| Projects'!$BA$9:$CX$9,0)),'Calc| Project Costs'!BP$10:BP$1009)/10^3,0)</f>
        <v>0</v>
      </c>
      <c r="F41" s="172">
        <f>IFERROR(SUMPRODUCT(INDEX('Input| Projects'!$BA$10:$CX$1009, ,MATCH($C41,'Input| Projects'!$BA$9:$CX$9,0)),'Calc| Project Costs'!BQ$10:BQ$1009)/10^3,0)</f>
        <v>0</v>
      </c>
      <c r="G41" s="172">
        <f>IFERROR(SUMPRODUCT(INDEX('Input| Projects'!$BA$10:$CX$1009, ,MATCH($C41,'Input| Projects'!$BA$9:$CX$9,0)),'Calc| Project Costs'!BR$10:BR$1009)/10^3,0)</f>
        <v>0</v>
      </c>
      <c r="H41" s="172">
        <f>IFERROR(SUMPRODUCT(INDEX('Input| Projects'!$BA$10:$CX$1009, ,MATCH($C41,'Input| Projects'!$BA$9:$CX$9,0)),'Calc| Project Costs'!BS$10:BS$1009)/10^3,0)</f>
        <v>0</v>
      </c>
      <c r="I41" s="174">
        <f t="shared" si="1"/>
        <v>0</v>
      </c>
      <c r="K41" s="123">
        <f t="shared" si="4"/>
        <v>34</v>
      </c>
      <c r="L41" s="125" t="str">
        <f t="shared" si="5"/>
        <v/>
      </c>
      <c r="M41" s="172">
        <f>(D41-D151)*'Calc| Expensing'!P41</f>
        <v>0</v>
      </c>
      <c r="N41" s="172">
        <f>(E41-E151)*'Calc| Expensing'!Q41</f>
        <v>0</v>
      </c>
      <c r="O41" s="172">
        <f>(F41-F151)*'Calc| Expensing'!R41</f>
        <v>0</v>
      </c>
      <c r="P41" s="172">
        <f>(G41-G151)*'Calc| Expensing'!S41</f>
        <v>0</v>
      </c>
      <c r="Q41" s="172">
        <f>(H41-H151)*'Calc| Expensing'!T41</f>
        <v>0</v>
      </c>
      <c r="R41" s="174">
        <f t="shared" si="2"/>
        <v>0</v>
      </c>
    </row>
    <row r="42" spans="2:18" outlineLevel="1" x14ac:dyDescent="0.2">
      <c r="B42" s="123">
        <f t="shared" si="3"/>
        <v>35</v>
      </c>
      <c r="C42" s="125" t="str" cm="1">
        <f t="array" ref="C42">IFERROR(INDEX('Input| Setup'!$F$10:$F$59,SMALL(IF('Input| Setup'!$G$10:$G$59='Input| Setup'!$B$37,ROW('Input| Setup'!$G$10:$G$59)-ROW('Input| Setup'!$G$10)+1),ROWS('Input| Setup'!$G$10:$G44))),"")</f>
        <v/>
      </c>
      <c r="D42" s="172">
        <f>IFERROR(SUMPRODUCT(INDEX('Input| Projects'!$BA$10:$CX$1009, ,MATCH($C42,'Input| Projects'!$BA$9:$CX$9,0)),'Calc| Project Costs'!BO$10:BO$1009)/10^3,0)</f>
        <v>0</v>
      </c>
      <c r="E42" s="172">
        <f>IFERROR(SUMPRODUCT(INDEX('Input| Projects'!$BA$10:$CX$1009, ,MATCH($C42,'Input| Projects'!$BA$9:$CX$9,0)),'Calc| Project Costs'!BP$10:BP$1009)/10^3,0)</f>
        <v>0</v>
      </c>
      <c r="F42" s="172">
        <f>IFERROR(SUMPRODUCT(INDEX('Input| Projects'!$BA$10:$CX$1009, ,MATCH($C42,'Input| Projects'!$BA$9:$CX$9,0)),'Calc| Project Costs'!BQ$10:BQ$1009)/10^3,0)</f>
        <v>0</v>
      </c>
      <c r="G42" s="172">
        <f>IFERROR(SUMPRODUCT(INDEX('Input| Projects'!$BA$10:$CX$1009, ,MATCH($C42,'Input| Projects'!$BA$9:$CX$9,0)),'Calc| Project Costs'!BR$10:BR$1009)/10^3,0)</f>
        <v>0</v>
      </c>
      <c r="H42" s="172">
        <f>IFERROR(SUMPRODUCT(INDEX('Input| Projects'!$BA$10:$CX$1009, ,MATCH($C42,'Input| Projects'!$BA$9:$CX$9,0)),'Calc| Project Costs'!BS$10:BS$1009)/10^3,0)</f>
        <v>0</v>
      </c>
      <c r="I42" s="174">
        <f t="shared" si="1"/>
        <v>0</v>
      </c>
      <c r="K42" s="123">
        <f t="shared" si="4"/>
        <v>35</v>
      </c>
      <c r="L42" s="125" t="str">
        <f t="shared" si="5"/>
        <v/>
      </c>
      <c r="M42" s="172">
        <f>(D42-D152)*'Calc| Expensing'!P42</f>
        <v>0</v>
      </c>
      <c r="N42" s="172">
        <f>(E42-E152)*'Calc| Expensing'!Q42</f>
        <v>0</v>
      </c>
      <c r="O42" s="172">
        <f>(F42-F152)*'Calc| Expensing'!R42</f>
        <v>0</v>
      </c>
      <c r="P42" s="172">
        <f>(G42-G152)*'Calc| Expensing'!S42</f>
        <v>0</v>
      </c>
      <c r="Q42" s="172">
        <f>(H42-H152)*'Calc| Expensing'!T42</f>
        <v>0</v>
      </c>
      <c r="R42" s="174">
        <f t="shared" si="2"/>
        <v>0</v>
      </c>
    </row>
    <row r="43" spans="2:18" outlineLevel="1" x14ac:dyDescent="0.2">
      <c r="B43" s="123">
        <f t="shared" si="3"/>
        <v>36</v>
      </c>
      <c r="C43" s="125" t="str" cm="1">
        <f t="array" ref="C43">IFERROR(INDEX('Input| Setup'!$F$10:$F$59,SMALL(IF('Input| Setup'!$G$10:$G$59='Input| Setup'!$B$37,ROW('Input| Setup'!$G$10:$G$59)-ROW('Input| Setup'!$G$10)+1),ROWS('Input| Setup'!$G$10:$G45))),"")</f>
        <v/>
      </c>
      <c r="D43" s="172">
        <f>IFERROR(SUMPRODUCT(INDEX('Input| Projects'!$BA$10:$CX$1009, ,MATCH($C43,'Input| Projects'!$BA$9:$CX$9,0)),'Calc| Project Costs'!BO$10:BO$1009)/10^3,0)</f>
        <v>0</v>
      </c>
      <c r="E43" s="172">
        <f>IFERROR(SUMPRODUCT(INDEX('Input| Projects'!$BA$10:$CX$1009, ,MATCH($C43,'Input| Projects'!$BA$9:$CX$9,0)),'Calc| Project Costs'!BP$10:BP$1009)/10^3,0)</f>
        <v>0</v>
      </c>
      <c r="F43" s="172">
        <f>IFERROR(SUMPRODUCT(INDEX('Input| Projects'!$BA$10:$CX$1009, ,MATCH($C43,'Input| Projects'!$BA$9:$CX$9,0)),'Calc| Project Costs'!BQ$10:BQ$1009)/10^3,0)</f>
        <v>0</v>
      </c>
      <c r="G43" s="172">
        <f>IFERROR(SUMPRODUCT(INDEX('Input| Projects'!$BA$10:$CX$1009, ,MATCH($C43,'Input| Projects'!$BA$9:$CX$9,0)),'Calc| Project Costs'!BR$10:BR$1009)/10^3,0)</f>
        <v>0</v>
      </c>
      <c r="H43" s="172">
        <f>IFERROR(SUMPRODUCT(INDEX('Input| Projects'!$BA$10:$CX$1009, ,MATCH($C43,'Input| Projects'!$BA$9:$CX$9,0)),'Calc| Project Costs'!BS$10:BS$1009)/10^3,0)</f>
        <v>0</v>
      </c>
      <c r="I43" s="174">
        <f t="shared" si="1"/>
        <v>0</v>
      </c>
      <c r="K43" s="123">
        <f t="shared" si="4"/>
        <v>36</v>
      </c>
      <c r="L43" s="125" t="str">
        <f t="shared" si="5"/>
        <v/>
      </c>
      <c r="M43" s="172">
        <f>(D43-D153)*'Calc| Expensing'!P43</f>
        <v>0</v>
      </c>
      <c r="N43" s="172">
        <f>(E43-E153)*'Calc| Expensing'!Q43</f>
        <v>0</v>
      </c>
      <c r="O43" s="172">
        <f>(F43-F153)*'Calc| Expensing'!R43</f>
        <v>0</v>
      </c>
      <c r="P43" s="172">
        <f>(G43-G153)*'Calc| Expensing'!S43</f>
        <v>0</v>
      </c>
      <c r="Q43" s="172">
        <f>(H43-H153)*'Calc| Expensing'!T43</f>
        <v>0</v>
      </c>
      <c r="R43" s="174">
        <f t="shared" si="2"/>
        <v>0</v>
      </c>
    </row>
    <row r="44" spans="2:18" outlineLevel="1" x14ac:dyDescent="0.2">
      <c r="B44" s="123">
        <f t="shared" si="3"/>
        <v>37</v>
      </c>
      <c r="C44" s="125" t="str" cm="1">
        <f t="array" ref="C44">IFERROR(INDEX('Input| Setup'!$F$10:$F$59,SMALL(IF('Input| Setup'!$G$10:$G$59='Input| Setup'!$B$37,ROW('Input| Setup'!$G$10:$G$59)-ROW('Input| Setup'!$G$10)+1),ROWS('Input| Setup'!$G$10:$G46))),"")</f>
        <v/>
      </c>
      <c r="D44" s="172">
        <f>IFERROR(SUMPRODUCT(INDEX('Input| Projects'!$BA$10:$CX$1009, ,MATCH($C44,'Input| Projects'!$BA$9:$CX$9,0)),'Calc| Project Costs'!BO$10:BO$1009)/10^3,0)</f>
        <v>0</v>
      </c>
      <c r="E44" s="172">
        <f>IFERROR(SUMPRODUCT(INDEX('Input| Projects'!$BA$10:$CX$1009, ,MATCH($C44,'Input| Projects'!$BA$9:$CX$9,0)),'Calc| Project Costs'!BP$10:BP$1009)/10^3,0)</f>
        <v>0</v>
      </c>
      <c r="F44" s="172">
        <f>IFERROR(SUMPRODUCT(INDEX('Input| Projects'!$BA$10:$CX$1009, ,MATCH($C44,'Input| Projects'!$BA$9:$CX$9,0)),'Calc| Project Costs'!BQ$10:BQ$1009)/10^3,0)</f>
        <v>0</v>
      </c>
      <c r="G44" s="172">
        <f>IFERROR(SUMPRODUCT(INDEX('Input| Projects'!$BA$10:$CX$1009, ,MATCH($C44,'Input| Projects'!$BA$9:$CX$9,0)),'Calc| Project Costs'!BR$10:BR$1009)/10^3,0)</f>
        <v>0</v>
      </c>
      <c r="H44" s="172">
        <f>IFERROR(SUMPRODUCT(INDEX('Input| Projects'!$BA$10:$CX$1009, ,MATCH($C44,'Input| Projects'!$BA$9:$CX$9,0)),'Calc| Project Costs'!BS$10:BS$1009)/10^3,0)</f>
        <v>0</v>
      </c>
      <c r="I44" s="174">
        <f t="shared" si="1"/>
        <v>0</v>
      </c>
      <c r="K44" s="123">
        <f t="shared" si="4"/>
        <v>37</v>
      </c>
      <c r="L44" s="125" t="str">
        <f t="shared" si="5"/>
        <v/>
      </c>
      <c r="M44" s="172">
        <f>(D44-D154)*'Calc| Expensing'!P44</f>
        <v>0</v>
      </c>
      <c r="N44" s="172">
        <f>(E44-E154)*'Calc| Expensing'!Q44</f>
        <v>0</v>
      </c>
      <c r="O44" s="172">
        <f>(F44-F154)*'Calc| Expensing'!R44</f>
        <v>0</v>
      </c>
      <c r="P44" s="172">
        <f>(G44-G154)*'Calc| Expensing'!S44</f>
        <v>0</v>
      </c>
      <c r="Q44" s="172">
        <f>(H44-H154)*'Calc| Expensing'!T44</f>
        <v>0</v>
      </c>
      <c r="R44" s="174">
        <f t="shared" si="2"/>
        <v>0</v>
      </c>
    </row>
    <row r="45" spans="2:18" outlineLevel="1" x14ac:dyDescent="0.2">
      <c r="B45" s="123">
        <f t="shared" si="3"/>
        <v>38</v>
      </c>
      <c r="C45" s="125" t="str" cm="1">
        <f t="array" ref="C45">IFERROR(INDEX('Input| Setup'!$F$10:$F$59,SMALL(IF('Input| Setup'!$G$10:$G$59='Input| Setup'!$B$37,ROW('Input| Setup'!$G$10:$G$59)-ROW('Input| Setup'!$G$10)+1),ROWS('Input| Setup'!$G$10:$G47))),"")</f>
        <v/>
      </c>
      <c r="D45" s="172">
        <f>IFERROR(SUMPRODUCT(INDEX('Input| Projects'!$BA$10:$CX$1009, ,MATCH($C45,'Input| Projects'!$BA$9:$CX$9,0)),'Calc| Project Costs'!BO$10:BO$1009)/10^3,0)</f>
        <v>0</v>
      </c>
      <c r="E45" s="172">
        <f>IFERROR(SUMPRODUCT(INDEX('Input| Projects'!$BA$10:$CX$1009, ,MATCH($C45,'Input| Projects'!$BA$9:$CX$9,0)),'Calc| Project Costs'!BP$10:BP$1009)/10^3,0)</f>
        <v>0</v>
      </c>
      <c r="F45" s="172">
        <f>IFERROR(SUMPRODUCT(INDEX('Input| Projects'!$BA$10:$CX$1009, ,MATCH($C45,'Input| Projects'!$BA$9:$CX$9,0)),'Calc| Project Costs'!BQ$10:BQ$1009)/10^3,0)</f>
        <v>0</v>
      </c>
      <c r="G45" s="172">
        <f>IFERROR(SUMPRODUCT(INDEX('Input| Projects'!$BA$10:$CX$1009, ,MATCH($C45,'Input| Projects'!$BA$9:$CX$9,0)),'Calc| Project Costs'!BR$10:BR$1009)/10^3,0)</f>
        <v>0</v>
      </c>
      <c r="H45" s="172">
        <f>IFERROR(SUMPRODUCT(INDEX('Input| Projects'!$BA$10:$CX$1009, ,MATCH($C45,'Input| Projects'!$BA$9:$CX$9,0)),'Calc| Project Costs'!BS$10:BS$1009)/10^3,0)</f>
        <v>0</v>
      </c>
      <c r="I45" s="174">
        <f t="shared" si="1"/>
        <v>0</v>
      </c>
      <c r="K45" s="123">
        <f t="shared" si="4"/>
        <v>38</v>
      </c>
      <c r="L45" s="125" t="str">
        <f t="shared" si="5"/>
        <v/>
      </c>
      <c r="M45" s="172">
        <f>(D45-D155)*'Calc| Expensing'!P45</f>
        <v>0</v>
      </c>
      <c r="N45" s="172">
        <f>(E45-E155)*'Calc| Expensing'!Q45</f>
        <v>0</v>
      </c>
      <c r="O45" s="172">
        <f>(F45-F155)*'Calc| Expensing'!R45</f>
        <v>0</v>
      </c>
      <c r="P45" s="172">
        <f>(G45-G155)*'Calc| Expensing'!S45</f>
        <v>0</v>
      </c>
      <c r="Q45" s="172">
        <f>(H45-H155)*'Calc| Expensing'!T45</f>
        <v>0</v>
      </c>
      <c r="R45" s="174">
        <f t="shared" si="2"/>
        <v>0</v>
      </c>
    </row>
    <row r="46" spans="2:18" outlineLevel="1" x14ac:dyDescent="0.2">
      <c r="B46" s="123">
        <f t="shared" si="3"/>
        <v>39</v>
      </c>
      <c r="C46" s="125" t="str" cm="1">
        <f t="array" ref="C46">IFERROR(INDEX('Input| Setup'!$F$10:$F$59,SMALL(IF('Input| Setup'!$G$10:$G$59='Input| Setup'!$B$37,ROW('Input| Setup'!$G$10:$G$59)-ROW('Input| Setup'!$G$10)+1),ROWS('Input| Setup'!$G$10:$G48))),"")</f>
        <v/>
      </c>
      <c r="D46" s="172">
        <f>IFERROR(SUMPRODUCT(INDEX('Input| Projects'!$BA$10:$CX$1009, ,MATCH($C46,'Input| Projects'!$BA$9:$CX$9,0)),'Calc| Project Costs'!BO$10:BO$1009)/10^3,0)</f>
        <v>0</v>
      </c>
      <c r="E46" s="172">
        <f>IFERROR(SUMPRODUCT(INDEX('Input| Projects'!$BA$10:$CX$1009, ,MATCH($C46,'Input| Projects'!$BA$9:$CX$9,0)),'Calc| Project Costs'!BP$10:BP$1009)/10^3,0)</f>
        <v>0</v>
      </c>
      <c r="F46" s="172">
        <f>IFERROR(SUMPRODUCT(INDEX('Input| Projects'!$BA$10:$CX$1009, ,MATCH($C46,'Input| Projects'!$BA$9:$CX$9,0)),'Calc| Project Costs'!BQ$10:BQ$1009)/10^3,0)</f>
        <v>0</v>
      </c>
      <c r="G46" s="172">
        <f>IFERROR(SUMPRODUCT(INDEX('Input| Projects'!$BA$10:$CX$1009, ,MATCH($C46,'Input| Projects'!$BA$9:$CX$9,0)),'Calc| Project Costs'!BR$10:BR$1009)/10^3,0)</f>
        <v>0</v>
      </c>
      <c r="H46" s="172">
        <f>IFERROR(SUMPRODUCT(INDEX('Input| Projects'!$BA$10:$CX$1009, ,MATCH($C46,'Input| Projects'!$BA$9:$CX$9,0)),'Calc| Project Costs'!BS$10:BS$1009)/10^3,0)</f>
        <v>0</v>
      </c>
      <c r="I46" s="174">
        <f t="shared" si="1"/>
        <v>0</v>
      </c>
      <c r="K46" s="123">
        <f t="shared" si="4"/>
        <v>39</v>
      </c>
      <c r="L46" s="125" t="str">
        <f t="shared" si="5"/>
        <v/>
      </c>
      <c r="M46" s="172">
        <f>(D46-D156)*'Calc| Expensing'!P46</f>
        <v>0</v>
      </c>
      <c r="N46" s="172">
        <f>(E46-E156)*'Calc| Expensing'!Q46</f>
        <v>0</v>
      </c>
      <c r="O46" s="172">
        <f>(F46-F156)*'Calc| Expensing'!R46</f>
        <v>0</v>
      </c>
      <c r="P46" s="172">
        <f>(G46-G156)*'Calc| Expensing'!S46</f>
        <v>0</v>
      </c>
      <c r="Q46" s="172">
        <f>(H46-H156)*'Calc| Expensing'!T46</f>
        <v>0</v>
      </c>
      <c r="R46" s="174">
        <f t="shared" si="2"/>
        <v>0</v>
      </c>
    </row>
    <row r="47" spans="2:18" outlineLevel="1" x14ac:dyDescent="0.2">
      <c r="B47" s="123">
        <f t="shared" si="3"/>
        <v>40</v>
      </c>
      <c r="C47" s="125" t="str" cm="1">
        <f t="array" ref="C47">IFERROR(INDEX('Input| Setup'!$F$10:$F$59,SMALL(IF('Input| Setup'!$G$10:$G$59='Input| Setup'!$B$37,ROW('Input| Setup'!$G$10:$G$59)-ROW('Input| Setup'!$G$10)+1),ROWS('Input| Setup'!$G$10:$G49))),"")</f>
        <v/>
      </c>
      <c r="D47" s="172">
        <f>IFERROR(SUMPRODUCT(INDEX('Input| Projects'!$BA$10:$CX$1009, ,MATCH($C47,'Input| Projects'!$BA$9:$CX$9,0)),'Calc| Project Costs'!BO$10:BO$1009)/10^3,0)</f>
        <v>0</v>
      </c>
      <c r="E47" s="172">
        <f>IFERROR(SUMPRODUCT(INDEX('Input| Projects'!$BA$10:$CX$1009, ,MATCH($C47,'Input| Projects'!$BA$9:$CX$9,0)),'Calc| Project Costs'!BP$10:BP$1009)/10^3,0)</f>
        <v>0</v>
      </c>
      <c r="F47" s="172">
        <f>IFERROR(SUMPRODUCT(INDEX('Input| Projects'!$BA$10:$CX$1009, ,MATCH($C47,'Input| Projects'!$BA$9:$CX$9,0)),'Calc| Project Costs'!BQ$10:BQ$1009)/10^3,0)</f>
        <v>0</v>
      </c>
      <c r="G47" s="172">
        <f>IFERROR(SUMPRODUCT(INDEX('Input| Projects'!$BA$10:$CX$1009, ,MATCH($C47,'Input| Projects'!$BA$9:$CX$9,0)),'Calc| Project Costs'!BR$10:BR$1009)/10^3,0)</f>
        <v>0</v>
      </c>
      <c r="H47" s="172">
        <f>IFERROR(SUMPRODUCT(INDEX('Input| Projects'!$BA$10:$CX$1009, ,MATCH($C47,'Input| Projects'!$BA$9:$CX$9,0)),'Calc| Project Costs'!BS$10:BS$1009)/10^3,0)</f>
        <v>0</v>
      </c>
      <c r="I47" s="174">
        <f t="shared" si="1"/>
        <v>0</v>
      </c>
      <c r="K47" s="123">
        <f t="shared" si="4"/>
        <v>40</v>
      </c>
      <c r="L47" s="125" t="str">
        <f t="shared" si="5"/>
        <v/>
      </c>
      <c r="M47" s="172">
        <f>(D47-D157)*'Calc| Expensing'!P47</f>
        <v>0</v>
      </c>
      <c r="N47" s="172">
        <f>(E47-E157)*'Calc| Expensing'!Q47</f>
        <v>0</v>
      </c>
      <c r="O47" s="172">
        <f>(F47-F157)*'Calc| Expensing'!R47</f>
        <v>0</v>
      </c>
      <c r="P47" s="172">
        <f>(G47-G157)*'Calc| Expensing'!S47</f>
        <v>0</v>
      </c>
      <c r="Q47" s="172">
        <f>(H47-H157)*'Calc| Expensing'!T47</f>
        <v>0</v>
      </c>
      <c r="R47" s="174">
        <f t="shared" si="2"/>
        <v>0</v>
      </c>
    </row>
    <row r="48" spans="2:18" outlineLevel="1" x14ac:dyDescent="0.2">
      <c r="B48" s="123">
        <f t="shared" si="3"/>
        <v>41</v>
      </c>
      <c r="C48" s="125" t="str" cm="1">
        <f t="array" ref="C48">IFERROR(INDEX('Input| Setup'!$F$10:$F$59,SMALL(IF('Input| Setup'!$G$10:$G$59='Input| Setup'!$B$37,ROW('Input| Setup'!$G$10:$G$59)-ROW('Input| Setup'!$G$10)+1),ROWS('Input| Setup'!$G$10:$G50))),"")</f>
        <v/>
      </c>
      <c r="D48" s="172">
        <f>IFERROR(SUMPRODUCT(INDEX('Input| Projects'!$BA$10:$CX$1009, ,MATCH($C48,'Input| Projects'!$BA$9:$CX$9,0)),'Calc| Project Costs'!BO$10:BO$1009)/10^3,0)</f>
        <v>0</v>
      </c>
      <c r="E48" s="172">
        <f>IFERROR(SUMPRODUCT(INDEX('Input| Projects'!$BA$10:$CX$1009, ,MATCH($C48,'Input| Projects'!$BA$9:$CX$9,0)),'Calc| Project Costs'!BP$10:BP$1009)/10^3,0)</f>
        <v>0</v>
      </c>
      <c r="F48" s="172">
        <f>IFERROR(SUMPRODUCT(INDEX('Input| Projects'!$BA$10:$CX$1009, ,MATCH($C48,'Input| Projects'!$BA$9:$CX$9,0)),'Calc| Project Costs'!BQ$10:BQ$1009)/10^3,0)</f>
        <v>0</v>
      </c>
      <c r="G48" s="172">
        <f>IFERROR(SUMPRODUCT(INDEX('Input| Projects'!$BA$10:$CX$1009, ,MATCH($C48,'Input| Projects'!$BA$9:$CX$9,0)),'Calc| Project Costs'!BR$10:BR$1009)/10^3,0)</f>
        <v>0</v>
      </c>
      <c r="H48" s="172">
        <f>IFERROR(SUMPRODUCT(INDEX('Input| Projects'!$BA$10:$CX$1009, ,MATCH($C48,'Input| Projects'!$BA$9:$CX$9,0)),'Calc| Project Costs'!BS$10:BS$1009)/10^3,0)</f>
        <v>0</v>
      </c>
      <c r="I48" s="174">
        <f t="shared" si="1"/>
        <v>0</v>
      </c>
      <c r="K48" s="123">
        <f t="shared" si="4"/>
        <v>41</v>
      </c>
      <c r="L48" s="125" t="str">
        <f t="shared" si="5"/>
        <v/>
      </c>
      <c r="M48" s="172">
        <f>(D48-D158)*'Calc| Expensing'!P48</f>
        <v>0</v>
      </c>
      <c r="N48" s="172">
        <f>(E48-E158)*'Calc| Expensing'!Q48</f>
        <v>0</v>
      </c>
      <c r="O48" s="172">
        <f>(F48-F158)*'Calc| Expensing'!R48</f>
        <v>0</v>
      </c>
      <c r="P48" s="172">
        <f>(G48-G158)*'Calc| Expensing'!S48</f>
        <v>0</v>
      </c>
      <c r="Q48" s="172">
        <f>(H48-H158)*'Calc| Expensing'!T48</f>
        <v>0</v>
      </c>
      <c r="R48" s="174">
        <f t="shared" si="2"/>
        <v>0</v>
      </c>
    </row>
    <row r="49" spans="1:18" outlineLevel="1" x14ac:dyDescent="0.2">
      <c r="B49" s="123">
        <f t="shared" si="3"/>
        <v>42</v>
      </c>
      <c r="C49" s="125" t="str" cm="1">
        <f t="array" ref="C49">IFERROR(INDEX('Input| Setup'!$F$10:$F$59,SMALL(IF('Input| Setup'!$G$10:$G$59='Input| Setup'!$B$37,ROW('Input| Setup'!$G$10:$G$59)-ROW('Input| Setup'!$G$10)+1),ROWS('Input| Setup'!$G$10:$G51))),"")</f>
        <v/>
      </c>
      <c r="D49" s="172">
        <f>IFERROR(SUMPRODUCT(INDEX('Input| Projects'!$BA$10:$CX$1009, ,MATCH($C49,'Input| Projects'!$BA$9:$CX$9,0)),'Calc| Project Costs'!BO$10:BO$1009)/10^3,0)</f>
        <v>0</v>
      </c>
      <c r="E49" s="172">
        <f>IFERROR(SUMPRODUCT(INDEX('Input| Projects'!$BA$10:$CX$1009, ,MATCH($C49,'Input| Projects'!$BA$9:$CX$9,0)),'Calc| Project Costs'!BP$10:BP$1009)/10^3,0)</f>
        <v>0</v>
      </c>
      <c r="F49" s="172">
        <f>IFERROR(SUMPRODUCT(INDEX('Input| Projects'!$BA$10:$CX$1009, ,MATCH($C49,'Input| Projects'!$BA$9:$CX$9,0)),'Calc| Project Costs'!BQ$10:BQ$1009)/10^3,0)</f>
        <v>0</v>
      </c>
      <c r="G49" s="172">
        <f>IFERROR(SUMPRODUCT(INDEX('Input| Projects'!$BA$10:$CX$1009, ,MATCH($C49,'Input| Projects'!$BA$9:$CX$9,0)),'Calc| Project Costs'!BR$10:BR$1009)/10^3,0)</f>
        <v>0</v>
      </c>
      <c r="H49" s="172">
        <f>IFERROR(SUMPRODUCT(INDEX('Input| Projects'!$BA$10:$CX$1009, ,MATCH($C49,'Input| Projects'!$BA$9:$CX$9,0)),'Calc| Project Costs'!BS$10:BS$1009)/10^3,0)</f>
        <v>0</v>
      </c>
      <c r="I49" s="174">
        <f t="shared" si="1"/>
        <v>0</v>
      </c>
      <c r="K49" s="123">
        <f t="shared" si="4"/>
        <v>42</v>
      </c>
      <c r="L49" s="125" t="str">
        <f t="shared" si="5"/>
        <v/>
      </c>
      <c r="M49" s="172">
        <f>(D49-D159)*'Calc| Expensing'!P49</f>
        <v>0</v>
      </c>
      <c r="N49" s="172">
        <f>(E49-E159)*'Calc| Expensing'!Q49</f>
        <v>0</v>
      </c>
      <c r="O49" s="172">
        <f>(F49-F159)*'Calc| Expensing'!R49</f>
        <v>0</v>
      </c>
      <c r="P49" s="172">
        <f>(G49-G159)*'Calc| Expensing'!S49</f>
        <v>0</v>
      </c>
      <c r="Q49" s="172">
        <f>(H49-H159)*'Calc| Expensing'!T49</f>
        <v>0</v>
      </c>
      <c r="R49" s="174">
        <f t="shared" si="2"/>
        <v>0</v>
      </c>
    </row>
    <row r="50" spans="1:18" outlineLevel="1" x14ac:dyDescent="0.2">
      <c r="B50" s="123">
        <f t="shared" si="3"/>
        <v>43</v>
      </c>
      <c r="C50" s="125" t="str" cm="1">
        <f t="array" ref="C50">IFERROR(INDEX('Input| Setup'!$F$10:$F$59,SMALL(IF('Input| Setup'!$G$10:$G$59='Input| Setup'!$B$37,ROW('Input| Setup'!$G$10:$G$59)-ROW('Input| Setup'!$G$10)+1),ROWS('Input| Setup'!$G$10:$G52))),"")</f>
        <v/>
      </c>
      <c r="D50" s="172">
        <f>IFERROR(SUMPRODUCT(INDEX('Input| Projects'!$BA$10:$CX$1009, ,MATCH($C50,'Input| Projects'!$BA$9:$CX$9,0)),'Calc| Project Costs'!BO$10:BO$1009)/10^3,0)</f>
        <v>0</v>
      </c>
      <c r="E50" s="172">
        <f>IFERROR(SUMPRODUCT(INDEX('Input| Projects'!$BA$10:$CX$1009, ,MATCH($C50,'Input| Projects'!$BA$9:$CX$9,0)),'Calc| Project Costs'!BP$10:BP$1009)/10^3,0)</f>
        <v>0</v>
      </c>
      <c r="F50" s="172">
        <f>IFERROR(SUMPRODUCT(INDEX('Input| Projects'!$BA$10:$CX$1009, ,MATCH($C50,'Input| Projects'!$BA$9:$CX$9,0)),'Calc| Project Costs'!BQ$10:BQ$1009)/10^3,0)</f>
        <v>0</v>
      </c>
      <c r="G50" s="172">
        <f>IFERROR(SUMPRODUCT(INDEX('Input| Projects'!$BA$10:$CX$1009, ,MATCH($C50,'Input| Projects'!$BA$9:$CX$9,0)),'Calc| Project Costs'!BR$10:BR$1009)/10^3,0)</f>
        <v>0</v>
      </c>
      <c r="H50" s="172">
        <f>IFERROR(SUMPRODUCT(INDEX('Input| Projects'!$BA$10:$CX$1009, ,MATCH($C50,'Input| Projects'!$BA$9:$CX$9,0)),'Calc| Project Costs'!BS$10:BS$1009)/10^3,0)</f>
        <v>0</v>
      </c>
      <c r="I50" s="174">
        <f t="shared" si="1"/>
        <v>0</v>
      </c>
      <c r="K50" s="123">
        <f t="shared" si="4"/>
        <v>43</v>
      </c>
      <c r="L50" s="125" t="str">
        <f t="shared" si="5"/>
        <v/>
      </c>
      <c r="M50" s="172">
        <f>(D50-D160)*'Calc| Expensing'!P50</f>
        <v>0</v>
      </c>
      <c r="N50" s="172">
        <f>(E50-E160)*'Calc| Expensing'!Q50</f>
        <v>0</v>
      </c>
      <c r="O50" s="172">
        <f>(F50-F160)*'Calc| Expensing'!R50</f>
        <v>0</v>
      </c>
      <c r="P50" s="172">
        <f>(G50-G160)*'Calc| Expensing'!S50</f>
        <v>0</v>
      </c>
      <c r="Q50" s="172">
        <f>(H50-H160)*'Calc| Expensing'!T50</f>
        <v>0</v>
      </c>
      <c r="R50" s="174">
        <f t="shared" si="2"/>
        <v>0</v>
      </c>
    </row>
    <row r="51" spans="1:18" outlineLevel="1" x14ac:dyDescent="0.2">
      <c r="B51" s="123">
        <f t="shared" si="3"/>
        <v>44</v>
      </c>
      <c r="C51" s="125" t="str" cm="1">
        <f t="array" ref="C51">IFERROR(INDEX('Input| Setup'!$F$10:$F$59,SMALL(IF('Input| Setup'!$G$10:$G$59='Input| Setup'!$B$37,ROW('Input| Setup'!$G$10:$G$59)-ROW('Input| Setup'!$G$10)+1),ROWS('Input| Setup'!$G$10:$G53))),"")</f>
        <v/>
      </c>
      <c r="D51" s="172">
        <f>IFERROR(SUMPRODUCT(INDEX('Input| Projects'!$BA$10:$CX$1009, ,MATCH($C51,'Input| Projects'!$BA$9:$CX$9,0)),'Calc| Project Costs'!BO$10:BO$1009)/10^3,0)</f>
        <v>0</v>
      </c>
      <c r="E51" s="172">
        <f>IFERROR(SUMPRODUCT(INDEX('Input| Projects'!$BA$10:$CX$1009, ,MATCH($C51,'Input| Projects'!$BA$9:$CX$9,0)),'Calc| Project Costs'!BP$10:BP$1009)/10^3,0)</f>
        <v>0</v>
      </c>
      <c r="F51" s="172">
        <f>IFERROR(SUMPRODUCT(INDEX('Input| Projects'!$BA$10:$CX$1009, ,MATCH($C51,'Input| Projects'!$BA$9:$CX$9,0)),'Calc| Project Costs'!BQ$10:BQ$1009)/10^3,0)</f>
        <v>0</v>
      </c>
      <c r="G51" s="172">
        <f>IFERROR(SUMPRODUCT(INDEX('Input| Projects'!$BA$10:$CX$1009, ,MATCH($C51,'Input| Projects'!$BA$9:$CX$9,0)),'Calc| Project Costs'!BR$10:BR$1009)/10^3,0)</f>
        <v>0</v>
      </c>
      <c r="H51" s="172">
        <f>IFERROR(SUMPRODUCT(INDEX('Input| Projects'!$BA$10:$CX$1009, ,MATCH($C51,'Input| Projects'!$BA$9:$CX$9,0)),'Calc| Project Costs'!BS$10:BS$1009)/10^3,0)</f>
        <v>0</v>
      </c>
      <c r="I51" s="174">
        <f t="shared" si="1"/>
        <v>0</v>
      </c>
      <c r="K51" s="123">
        <f t="shared" si="4"/>
        <v>44</v>
      </c>
      <c r="L51" s="125" t="str">
        <f t="shared" si="5"/>
        <v/>
      </c>
      <c r="M51" s="172">
        <f>(D51-D161)*'Calc| Expensing'!P51</f>
        <v>0</v>
      </c>
      <c r="N51" s="172">
        <f>(E51-E161)*'Calc| Expensing'!Q51</f>
        <v>0</v>
      </c>
      <c r="O51" s="172">
        <f>(F51-F161)*'Calc| Expensing'!R51</f>
        <v>0</v>
      </c>
      <c r="P51" s="172">
        <f>(G51-G161)*'Calc| Expensing'!S51</f>
        <v>0</v>
      </c>
      <c r="Q51" s="172">
        <f>(H51-H161)*'Calc| Expensing'!T51</f>
        <v>0</v>
      </c>
      <c r="R51" s="174">
        <f t="shared" si="2"/>
        <v>0</v>
      </c>
    </row>
    <row r="52" spans="1:18" outlineLevel="1" x14ac:dyDescent="0.2">
      <c r="B52" s="123">
        <f t="shared" si="3"/>
        <v>45</v>
      </c>
      <c r="C52" s="125" t="str" cm="1">
        <f t="array" ref="C52">IFERROR(INDEX('Input| Setup'!$F$10:$F$59,SMALL(IF('Input| Setup'!$G$10:$G$59='Input| Setup'!$B$37,ROW('Input| Setup'!$G$10:$G$59)-ROW('Input| Setup'!$G$10)+1),ROWS('Input| Setup'!$G$10:$G54))),"")</f>
        <v/>
      </c>
      <c r="D52" s="172">
        <f>IFERROR(SUMPRODUCT(INDEX('Input| Projects'!$BA$10:$CX$1009, ,MATCH($C52,'Input| Projects'!$BA$9:$CX$9,0)),'Calc| Project Costs'!BO$10:BO$1009)/10^3,0)</f>
        <v>0</v>
      </c>
      <c r="E52" s="172">
        <f>IFERROR(SUMPRODUCT(INDEX('Input| Projects'!$BA$10:$CX$1009, ,MATCH($C52,'Input| Projects'!$BA$9:$CX$9,0)),'Calc| Project Costs'!BP$10:BP$1009)/10^3,0)</f>
        <v>0</v>
      </c>
      <c r="F52" s="172">
        <f>IFERROR(SUMPRODUCT(INDEX('Input| Projects'!$BA$10:$CX$1009, ,MATCH($C52,'Input| Projects'!$BA$9:$CX$9,0)),'Calc| Project Costs'!BQ$10:BQ$1009)/10^3,0)</f>
        <v>0</v>
      </c>
      <c r="G52" s="172">
        <f>IFERROR(SUMPRODUCT(INDEX('Input| Projects'!$BA$10:$CX$1009, ,MATCH($C52,'Input| Projects'!$BA$9:$CX$9,0)),'Calc| Project Costs'!BR$10:BR$1009)/10^3,0)</f>
        <v>0</v>
      </c>
      <c r="H52" s="172">
        <f>IFERROR(SUMPRODUCT(INDEX('Input| Projects'!$BA$10:$CX$1009, ,MATCH($C52,'Input| Projects'!$BA$9:$CX$9,0)),'Calc| Project Costs'!BS$10:BS$1009)/10^3,0)</f>
        <v>0</v>
      </c>
      <c r="I52" s="174">
        <f t="shared" si="1"/>
        <v>0</v>
      </c>
      <c r="K52" s="123">
        <f t="shared" si="4"/>
        <v>45</v>
      </c>
      <c r="L52" s="125" t="str">
        <f t="shared" si="5"/>
        <v/>
      </c>
      <c r="M52" s="172">
        <f>(D52-D162)*'Calc| Expensing'!P52</f>
        <v>0</v>
      </c>
      <c r="N52" s="172">
        <f>(E52-E162)*'Calc| Expensing'!Q52</f>
        <v>0</v>
      </c>
      <c r="O52" s="172">
        <f>(F52-F162)*'Calc| Expensing'!R52</f>
        <v>0</v>
      </c>
      <c r="P52" s="172">
        <f>(G52-G162)*'Calc| Expensing'!S52</f>
        <v>0</v>
      </c>
      <c r="Q52" s="172">
        <f>(H52-H162)*'Calc| Expensing'!T52</f>
        <v>0</v>
      </c>
      <c r="R52" s="174">
        <f t="shared" si="2"/>
        <v>0</v>
      </c>
    </row>
    <row r="53" spans="1:18" outlineLevel="1" x14ac:dyDescent="0.2">
      <c r="B53" s="123">
        <f t="shared" si="3"/>
        <v>46</v>
      </c>
      <c r="C53" s="125" t="str" cm="1">
        <f t="array" ref="C53">IFERROR(INDEX('Input| Setup'!$F$10:$F$59,SMALL(IF('Input| Setup'!$G$10:$G$59='Input| Setup'!$B$37,ROW('Input| Setup'!$G$10:$G$59)-ROW('Input| Setup'!$G$10)+1),ROWS('Input| Setup'!$G$10:$G55))),"")</f>
        <v/>
      </c>
      <c r="D53" s="172">
        <f>IFERROR(SUMPRODUCT(INDEX('Input| Projects'!$BA$10:$CX$1009, ,MATCH($C53,'Input| Projects'!$BA$9:$CX$9,0)),'Calc| Project Costs'!BO$10:BO$1009)/10^3,0)</f>
        <v>0</v>
      </c>
      <c r="E53" s="172">
        <f>IFERROR(SUMPRODUCT(INDEX('Input| Projects'!$BA$10:$CX$1009, ,MATCH($C53,'Input| Projects'!$BA$9:$CX$9,0)),'Calc| Project Costs'!BP$10:BP$1009)/10^3,0)</f>
        <v>0</v>
      </c>
      <c r="F53" s="172">
        <f>IFERROR(SUMPRODUCT(INDEX('Input| Projects'!$BA$10:$CX$1009, ,MATCH($C53,'Input| Projects'!$BA$9:$CX$9,0)),'Calc| Project Costs'!BQ$10:BQ$1009)/10^3,0)</f>
        <v>0</v>
      </c>
      <c r="G53" s="172">
        <f>IFERROR(SUMPRODUCT(INDEX('Input| Projects'!$BA$10:$CX$1009, ,MATCH($C53,'Input| Projects'!$BA$9:$CX$9,0)),'Calc| Project Costs'!BR$10:BR$1009)/10^3,0)</f>
        <v>0</v>
      </c>
      <c r="H53" s="172">
        <f>IFERROR(SUMPRODUCT(INDEX('Input| Projects'!$BA$10:$CX$1009, ,MATCH($C53,'Input| Projects'!$BA$9:$CX$9,0)),'Calc| Project Costs'!BS$10:BS$1009)/10^3,0)</f>
        <v>0</v>
      </c>
      <c r="I53" s="174">
        <f t="shared" si="1"/>
        <v>0</v>
      </c>
      <c r="K53" s="123">
        <f t="shared" si="4"/>
        <v>46</v>
      </c>
      <c r="L53" s="125" t="str">
        <f t="shared" si="5"/>
        <v/>
      </c>
      <c r="M53" s="172">
        <f>(D53-D163)*'Calc| Expensing'!P53</f>
        <v>0</v>
      </c>
      <c r="N53" s="172">
        <f>(E53-E163)*'Calc| Expensing'!Q53</f>
        <v>0</v>
      </c>
      <c r="O53" s="172">
        <f>(F53-F163)*'Calc| Expensing'!R53</f>
        <v>0</v>
      </c>
      <c r="P53" s="172">
        <f>(G53-G163)*'Calc| Expensing'!S53</f>
        <v>0</v>
      </c>
      <c r="Q53" s="172">
        <f>(H53-H163)*'Calc| Expensing'!T53</f>
        <v>0</v>
      </c>
      <c r="R53" s="174">
        <f t="shared" si="2"/>
        <v>0</v>
      </c>
    </row>
    <row r="54" spans="1:18" outlineLevel="1" x14ac:dyDescent="0.2">
      <c r="B54" s="123">
        <f t="shared" si="3"/>
        <v>47</v>
      </c>
      <c r="C54" s="125" t="str" cm="1">
        <f t="array" ref="C54">IFERROR(INDEX('Input| Setup'!$F$10:$F$59,SMALL(IF('Input| Setup'!$G$10:$G$59='Input| Setup'!$B$37,ROW('Input| Setup'!$G$10:$G$59)-ROW('Input| Setup'!$G$10)+1),ROWS('Input| Setup'!$G$10:$G56))),"")</f>
        <v/>
      </c>
      <c r="D54" s="172">
        <f>IFERROR(SUMPRODUCT(INDEX('Input| Projects'!$BA$10:$CX$1009, ,MATCH($C54,'Input| Projects'!$BA$9:$CX$9,0)),'Calc| Project Costs'!BO$10:BO$1009)/10^3,0)</f>
        <v>0</v>
      </c>
      <c r="E54" s="172">
        <f>IFERROR(SUMPRODUCT(INDEX('Input| Projects'!$BA$10:$CX$1009, ,MATCH($C54,'Input| Projects'!$BA$9:$CX$9,0)),'Calc| Project Costs'!BP$10:BP$1009)/10^3,0)</f>
        <v>0</v>
      </c>
      <c r="F54" s="172">
        <f>IFERROR(SUMPRODUCT(INDEX('Input| Projects'!$BA$10:$CX$1009, ,MATCH($C54,'Input| Projects'!$BA$9:$CX$9,0)),'Calc| Project Costs'!BQ$10:BQ$1009)/10^3,0)</f>
        <v>0</v>
      </c>
      <c r="G54" s="172">
        <f>IFERROR(SUMPRODUCT(INDEX('Input| Projects'!$BA$10:$CX$1009, ,MATCH($C54,'Input| Projects'!$BA$9:$CX$9,0)),'Calc| Project Costs'!BR$10:BR$1009)/10^3,0)</f>
        <v>0</v>
      </c>
      <c r="H54" s="172">
        <f>IFERROR(SUMPRODUCT(INDEX('Input| Projects'!$BA$10:$CX$1009, ,MATCH($C54,'Input| Projects'!$BA$9:$CX$9,0)),'Calc| Project Costs'!BS$10:BS$1009)/10^3,0)</f>
        <v>0</v>
      </c>
      <c r="I54" s="174">
        <f t="shared" si="1"/>
        <v>0</v>
      </c>
      <c r="K54" s="123">
        <f t="shared" si="4"/>
        <v>47</v>
      </c>
      <c r="L54" s="125" t="str">
        <f t="shared" si="5"/>
        <v/>
      </c>
      <c r="M54" s="172">
        <f>(D54-D164)*'Calc| Expensing'!P54</f>
        <v>0</v>
      </c>
      <c r="N54" s="172">
        <f>(E54-E164)*'Calc| Expensing'!Q54</f>
        <v>0</v>
      </c>
      <c r="O54" s="172">
        <f>(F54-F164)*'Calc| Expensing'!R54</f>
        <v>0</v>
      </c>
      <c r="P54" s="172">
        <f>(G54-G164)*'Calc| Expensing'!S54</f>
        <v>0</v>
      </c>
      <c r="Q54" s="172">
        <f>(H54-H164)*'Calc| Expensing'!T54</f>
        <v>0</v>
      </c>
      <c r="R54" s="174">
        <f t="shared" si="2"/>
        <v>0</v>
      </c>
    </row>
    <row r="55" spans="1:18" outlineLevel="1" x14ac:dyDescent="0.2">
      <c r="B55" s="123">
        <f t="shared" si="3"/>
        <v>48</v>
      </c>
      <c r="C55" s="125" t="str" cm="1">
        <f t="array" ref="C55">IFERROR(INDEX('Input| Setup'!$F$10:$F$59,SMALL(IF('Input| Setup'!$G$10:$G$59='Input| Setup'!$B$37,ROW('Input| Setup'!$G$10:$G$59)-ROW('Input| Setup'!$G$10)+1),ROWS('Input| Setup'!$G$10:$G57))),"")</f>
        <v/>
      </c>
      <c r="D55" s="172">
        <f>IFERROR(SUMPRODUCT(INDEX('Input| Projects'!$BA$10:$CX$1009, ,MATCH($C55,'Input| Projects'!$BA$9:$CX$9,0)),'Calc| Project Costs'!BO$10:BO$1009)/10^3,0)</f>
        <v>0</v>
      </c>
      <c r="E55" s="172">
        <f>IFERROR(SUMPRODUCT(INDEX('Input| Projects'!$BA$10:$CX$1009, ,MATCH($C55,'Input| Projects'!$BA$9:$CX$9,0)),'Calc| Project Costs'!BP$10:BP$1009)/10^3,0)</f>
        <v>0</v>
      </c>
      <c r="F55" s="172">
        <f>IFERROR(SUMPRODUCT(INDEX('Input| Projects'!$BA$10:$CX$1009, ,MATCH($C55,'Input| Projects'!$BA$9:$CX$9,0)),'Calc| Project Costs'!BQ$10:BQ$1009)/10^3,0)</f>
        <v>0</v>
      </c>
      <c r="G55" s="172">
        <f>IFERROR(SUMPRODUCT(INDEX('Input| Projects'!$BA$10:$CX$1009, ,MATCH($C55,'Input| Projects'!$BA$9:$CX$9,0)),'Calc| Project Costs'!BR$10:BR$1009)/10^3,0)</f>
        <v>0</v>
      </c>
      <c r="H55" s="172">
        <f>IFERROR(SUMPRODUCT(INDEX('Input| Projects'!$BA$10:$CX$1009, ,MATCH($C55,'Input| Projects'!$BA$9:$CX$9,0)),'Calc| Project Costs'!BS$10:BS$1009)/10^3,0)</f>
        <v>0</v>
      </c>
      <c r="I55" s="174">
        <f t="shared" si="1"/>
        <v>0</v>
      </c>
      <c r="K55" s="123">
        <f t="shared" si="4"/>
        <v>48</v>
      </c>
      <c r="L55" s="125" t="str">
        <f t="shared" si="5"/>
        <v/>
      </c>
      <c r="M55" s="172">
        <f>(D55-D165)*'Calc| Expensing'!P55</f>
        <v>0</v>
      </c>
      <c r="N55" s="172">
        <f>(E55-E165)*'Calc| Expensing'!Q55</f>
        <v>0</v>
      </c>
      <c r="O55" s="172">
        <f>(F55-F165)*'Calc| Expensing'!R55</f>
        <v>0</v>
      </c>
      <c r="P55" s="172">
        <f>(G55-G165)*'Calc| Expensing'!S55</f>
        <v>0</v>
      </c>
      <c r="Q55" s="172">
        <f>(H55-H165)*'Calc| Expensing'!T55</f>
        <v>0</v>
      </c>
      <c r="R55" s="174">
        <f t="shared" si="2"/>
        <v>0</v>
      </c>
    </row>
    <row r="56" spans="1:18" outlineLevel="1" x14ac:dyDescent="0.2">
      <c r="B56" s="123">
        <f t="shared" si="3"/>
        <v>49</v>
      </c>
      <c r="C56" s="125" t="str" cm="1">
        <f t="array" ref="C56">IFERROR(INDEX('Input| Setup'!$F$10:$F$59,SMALL(IF('Input| Setup'!$G$10:$G$59='Input| Setup'!$B$37,ROW('Input| Setup'!$G$10:$G$59)-ROW('Input| Setup'!$G$10)+1),ROWS('Input| Setup'!$G$10:$G58))),"")</f>
        <v/>
      </c>
      <c r="D56" s="172">
        <f>IFERROR(SUMPRODUCT(INDEX('Input| Projects'!$BA$10:$CX$1009, ,MATCH($C56,'Input| Projects'!$BA$9:$CX$9,0)),'Calc| Project Costs'!BO$10:BO$1009)/10^3,0)</f>
        <v>0</v>
      </c>
      <c r="E56" s="172">
        <f>IFERROR(SUMPRODUCT(INDEX('Input| Projects'!$BA$10:$CX$1009, ,MATCH($C56,'Input| Projects'!$BA$9:$CX$9,0)),'Calc| Project Costs'!BP$10:BP$1009)/10^3,0)</f>
        <v>0</v>
      </c>
      <c r="F56" s="172">
        <f>IFERROR(SUMPRODUCT(INDEX('Input| Projects'!$BA$10:$CX$1009, ,MATCH($C56,'Input| Projects'!$BA$9:$CX$9,0)),'Calc| Project Costs'!BQ$10:BQ$1009)/10^3,0)</f>
        <v>0</v>
      </c>
      <c r="G56" s="172">
        <f>IFERROR(SUMPRODUCT(INDEX('Input| Projects'!$BA$10:$CX$1009, ,MATCH($C56,'Input| Projects'!$BA$9:$CX$9,0)),'Calc| Project Costs'!BR$10:BR$1009)/10^3,0)</f>
        <v>0</v>
      </c>
      <c r="H56" s="172">
        <f>IFERROR(SUMPRODUCT(INDEX('Input| Projects'!$BA$10:$CX$1009, ,MATCH($C56,'Input| Projects'!$BA$9:$CX$9,0)),'Calc| Project Costs'!BS$10:BS$1009)/10^3,0)</f>
        <v>0</v>
      </c>
      <c r="I56" s="174">
        <f t="shared" si="1"/>
        <v>0</v>
      </c>
      <c r="K56" s="123">
        <f t="shared" si="4"/>
        <v>49</v>
      </c>
      <c r="L56" s="125" t="str">
        <f t="shared" si="5"/>
        <v/>
      </c>
      <c r="M56" s="172">
        <f>(D56-D166)*'Calc| Expensing'!P56</f>
        <v>0</v>
      </c>
      <c r="N56" s="172">
        <f>(E56-E166)*'Calc| Expensing'!Q56</f>
        <v>0</v>
      </c>
      <c r="O56" s="172">
        <f>(F56-F166)*'Calc| Expensing'!R56</f>
        <v>0</v>
      </c>
      <c r="P56" s="172">
        <f>(G56-G166)*'Calc| Expensing'!S56</f>
        <v>0</v>
      </c>
      <c r="Q56" s="172">
        <f>(H56-H166)*'Calc| Expensing'!T56</f>
        <v>0</v>
      </c>
      <c r="R56" s="174">
        <f t="shared" si="2"/>
        <v>0</v>
      </c>
    </row>
    <row r="57" spans="1:18" outlineLevel="1" x14ac:dyDescent="0.2">
      <c r="B57" s="123">
        <f t="shared" si="3"/>
        <v>50</v>
      </c>
      <c r="C57" s="125" t="str" cm="1">
        <f t="array" ref="C57">IFERROR(INDEX('Input| Setup'!$F$10:$F$59,SMALL(IF('Input| Setup'!$G$10:$G$59='Input| Setup'!$B$37,ROW('Input| Setup'!$G$10:$G$59)-ROW('Input| Setup'!$G$10)+1),ROWS('Input| Setup'!$G$10:$G59))),"")</f>
        <v/>
      </c>
      <c r="D57" s="172">
        <f>IFERROR(SUMPRODUCT(INDEX('Input| Projects'!$BA$10:$CX$1009, ,MATCH($C57,'Input| Projects'!$BA$9:$CX$9,0)),'Calc| Project Costs'!BO$10:BO$1009)/10^3,0)</f>
        <v>0</v>
      </c>
      <c r="E57" s="172">
        <f>IFERROR(SUMPRODUCT(INDEX('Input| Projects'!$BA$10:$CX$1009, ,MATCH($C57,'Input| Projects'!$BA$9:$CX$9,0)),'Calc| Project Costs'!BP$10:BP$1009)/10^3,0)</f>
        <v>0</v>
      </c>
      <c r="F57" s="172">
        <f>IFERROR(SUMPRODUCT(INDEX('Input| Projects'!$BA$10:$CX$1009, ,MATCH($C57,'Input| Projects'!$BA$9:$CX$9,0)),'Calc| Project Costs'!BQ$10:BQ$1009)/10^3,0)</f>
        <v>0</v>
      </c>
      <c r="G57" s="172">
        <f>IFERROR(SUMPRODUCT(INDEX('Input| Projects'!$BA$10:$CX$1009, ,MATCH($C57,'Input| Projects'!$BA$9:$CX$9,0)),'Calc| Project Costs'!BR$10:BR$1009)/10^3,0)</f>
        <v>0</v>
      </c>
      <c r="H57" s="172">
        <f>IFERROR(SUMPRODUCT(INDEX('Input| Projects'!$BA$10:$CX$1009, ,MATCH($C57,'Input| Projects'!$BA$9:$CX$9,0)),'Calc| Project Costs'!BS$10:BS$1009)/10^3,0)</f>
        <v>0</v>
      </c>
      <c r="I57" s="174">
        <f t="shared" si="1"/>
        <v>0</v>
      </c>
      <c r="K57" s="123">
        <f t="shared" si="4"/>
        <v>50</v>
      </c>
      <c r="L57" s="125" t="str">
        <f t="shared" si="5"/>
        <v/>
      </c>
      <c r="M57" s="172">
        <f>(D57-D167)*'Calc| Expensing'!P57</f>
        <v>0</v>
      </c>
      <c r="N57" s="172">
        <f>(E57-E167)*'Calc| Expensing'!Q57</f>
        <v>0</v>
      </c>
      <c r="O57" s="172">
        <f>(F57-F167)*'Calc| Expensing'!R57</f>
        <v>0</v>
      </c>
      <c r="P57" s="172">
        <f>(G57-G167)*'Calc| Expensing'!S57</f>
        <v>0</v>
      </c>
      <c r="Q57" s="172">
        <f>(H57-H167)*'Calc| Expensing'!T57</f>
        <v>0</v>
      </c>
      <c r="R57" s="174">
        <f t="shared" si="2"/>
        <v>0</v>
      </c>
    </row>
    <row r="58" spans="1:18" x14ac:dyDescent="0.2">
      <c r="D58" s="168">
        <f t="shared" ref="D58:I58" si="6">IFERROR(SUM(D8:D57),"")</f>
        <v>36.001400431779253</v>
      </c>
      <c r="E58" s="168">
        <f t="shared" si="6"/>
        <v>35.166372424542509</v>
      </c>
      <c r="F58" s="168">
        <f t="shared" si="6"/>
        <v>20.473512685138047</v>
      </c>
      <c r="G58" s="168">
        <f t="shared" si="6"/>
        <v>16.459270713792488</v>
      </c>
      <c r="H58" s="168">
        <f t="shared" si="6"/>
        <v>30.752868308826468</v>
      </c>
      <c r="I58" s="169">
        <f t="shared" si="6"/>
        <v>138.85342456407878</v>
      </c>
      <c r="M58" s="168">
        <f t="shared" ref="M58:R58" si="7">IFERROR(SUM(M8:M57),"")</f>
        <v>0</v>
      </c>
      <c r="N58" s="168">
        <f t="shared" si="7"/>
        <v>0</v>
      </c>
      <c r="O58" s="168">
        <f t="shared" si="7"/>
        <v>0</v>
      </c>
      <c r="P58" s="168">
        <f t="shared" si="7"/>
        <v>0</v>
      </c>
      <c r="Q58" s="168">
        <f t="shared" si="7"/>
        <v>0</v>
      </c>
      <c r="R58" s="169">
        <f t="shared" si="7"/>
        <v>0</v>
      </c>
    </row>
    <row r="59" spans="1:18" s="7" customFormat="1" x14ac:dyDescent="0.2">
      <c r="B59" s="58"/>
      <c r="C59" s="59"/>
      <c r="R59" s="90"/>
    </row>
    <row r="60" spans="1:18" s="7" customFormat="1" ht="15" x14ac:dyDescent="0.2">
      <c r="A60" s="256"/>
      <c r="B60" s="256"/>
      <c r="C60" s="256" t="str">
        <f>IFERROR(LEFT(C5,2)+1&amp;". Forecast capital contributions – Type 1 – as incurred ($millions "&amp;'Input| Escalations'!$D$9&amp;" "&amp;'Input| Escalations'!$C$9&amp;") (dual function assets)","")</f>
        <v>71. Forecast capital contributions – Type 1 – as incurred ($millions June 2026) (dual function assets)</v>
      </c>
      <c r="D60" s="256"/>
      <c r="E60" s="256"/>
      <c r="F60" s="256"/>
      <c r="G60" s="256"/>
      <c r="H60" s="256"/>
      <c r="I60" s="256"/>
      <c r="J60"/>
      <c r="M60" s="62"/>
      <c r="N60" s="61"/>
    </row>
    <row r="61" spans="1:18" s="7" customFormat="1" x14ac:dyDescent="0.2">
      <c r="D61" s="89">
        <f>IF(ABS(('Calc| Project Costs'!AA6+'Calc| Project Costs'!BG6)/10^3-D113-'Output| PTRM (SCS)'!D113)&lt;0.0000001,0,1)</f>
        <v>0</v>
      </c>
      <c r="E61" s="89">
        <f>IF(ABS(('Calc| Project Costs'!AB6+'Calc| Project Costs'!BH6)/10^3-E113-'Output| PTRM (SCS)'!E113)&lt;0.0000001,0,1)</f>
        <v>0</v>
      </c>
      <c r="F61" s="89">
        <f>IF(ABS(('Calc| Project Costs'!AC6+'Calc| Project Costs'!BI6)/10^3-F113-'Output| PTRM (SCS)'!F113)&lt;0.0000001,0,1)</f>
        <v>0</v>
      </c>
      <c r="G61" s="89">
        <f>IF(ABS(('Calc| Project Costs'!AD6+'Calc| Project Costs'!BJ6)/10^3-G113-'Output| PTRM (SCS)'!G113)&lt;0.0000001,0,1)</f>
        <v>0</v>
      </c>
      <c r="H61" s="89">
        <f>IF(ABS(('Calc| Project Costs'!AE6+'Calc| Project Costs'!BK6)/10^3-H113-'Output| PTRM (SCS)'!H113)&lt;0.0000001,0,1)</f>
        <v>0</v>
      </c>
      <c r="J61"/>
      <c r="L61" s="88"/>
      <c r="M61" s="62"/>
      <c r="N61" s="6"/>
    </row>
    <row r="62" spans="1:18" s="7" customFormat="1" x14ac:dyDescent="0.2">
      <c r="B62" s="15"/>
      <c r="C62" s="159" t="s">
        <v>106</v>
      </c>
      <c r="D62" s="159" t="str">
        <f>D$7</f>
        <v>2026-27</v>
      </c>
      <c r="E62" s="159" t="str">
        <f>E$7</f>
        <v>2027-28</v>
      </c>
      <c r="F62" s="159" t="str">
        <f>F$7</f>
        <v>2028-29</v>
      </c>
      <c r="G62" s="159" t="str">
        <f>G$7</f>
        <v>2029-30</v>
      </c>
      <c r="H62" s="159" t="str">
        <f>H$7</f>
        <v>2030-31</v>
      </c>
      <c r="I62" s="159" t="s">
        <v>1</v>
      </c>
      <c r="J62"/>
      <c r="L62" s="88"/>
      <c r="M62" s="62"/>
      <c r="N62" s="61"/>
    </row>
    <row r="63" spans="1:18" s="7" customFormat="1" x14ac:dyDescent="0.2">
      <c r="B63" s="123">
        <v>1</v>
      </c>
      <c r="C63" s="125" t="str">
        <f t="shared" ref="C63:C94" si="8">IFERROR(C8,"")</f>
        <v>Category 9</v>
      </c>
      <c r="D63" s="172">
        <f>IFERROR(SUMPRODUCT(INDEX('Input| Projects'!$BA$10:$CX$1009, ,MATCH($C63,'Input| Projects'!$BA$9:$CX$9,0)),'Calc| Project Costs'!AA$10:AA$1009)/10^3+SUMPRODUCT(INDEX('Input| Projects'!$BA$10:$CX$1009, ,MATCH($C8,'Input| Projects'!$BA$9:$CX$9,0)),'Calc| Project Costs'!BG$10:BG$1009)/10^3,0)</f>
        <v>2.7782937072379785</v>
      </c>
      <c r="E63" s="172">
        <f>IFERROR(SUMPRODUCT(INDEX('Input| Projects'!$BA$10:$CX$1009, ,MATCH($C63,'Input| Projects'!$BA$9:$CX$9,0)),'Calc| Project Costs'!AB$10:AB$1009)/10^3+SUMPRODUCT(INDEX('Input| Projects'!$BA$10:$CX$1009, ,MATCH($C8,'Input| Projects'!$BA$9:$CX$9,0)),'Calc| Project Costs'!BH$10:BH$1009)/10^3,0)</f>
        <v>5.8385715194470027</v>
      </c>
      <c r="F63" s="172">
        <f>IFERROR(SUMPRODUCT(INDEX('Input| Projects'!$BA$10:$CX$1009, ,MATCH($C63,'Input| Projects'!$BA$9:$CX$9,0)),'Calc| Project Costs'!AC$10:AC$1009)/10^3+SUMPRODUCT(INDEX('Input| Projects'!$BA$10:$CX$1009, ,MATCH($C8,'Input| Projects'!$BA$9:$CX$9,0)),'Calc| Project Costs'!BI$10:BI$1009)/10^3,0)</f>
        <v>0.23003347723977052</v>
      </c>
      <c r="G63" s="172">
        <f>IFERROR(SUMPRODUCT(INDEX('Input| Projects'!$BA$10:$CX$1009, ,MATCH($C63,'Input| Projects'!$BA$9:$CX$9,0)),'Calc| Project Costs'!AD$10:AD$1009)/10^3+SUMPRODUCT(INDEX('Input| Projects'!$BA$10:$CX$1009, ,MATCH($C8,'Input| Projects'!$BA$9:$CX$9,0)),'Calc| Project Costs'!BJ$10:BJ$1009)/10^3,0)</f>
        <v>1.4346574197763398</v>
      </c>
      <c r="H63" s="172">
        <f>IFERROR(SUMPRODUCT(INDEX('Input| Projects'!$BA$10:$CX$1009, ,MATCH($C63,'Input| Projects'!$BA$9:$CX$9,0)),'Calc| Project Costs'!AE$10:AE$1009)/10^3+SUMPRODUCT(INDEX('Input| Projects'!$BA$10:$CX$1009, ,MATCH($C8,'Input| Projects'!$BA$9:$CX$9,0)),'Calc| Project Costs'!BK$10:BK$1009)/10^3,0)</f>
        <v>1.1809525246560471</v>
      </c>
      <c r="I63" s="174">
        <f>IFERROR(SUM(D63:H63),"")</f>
        <v>11.462508648357137</v>
      </c>
      <c r="J63"/>
      <c r="K63" s="84"/>
      <c r="M63" s="62"/>
      <c r="N63" s="6"/>
    </row>
    <row r="64" spans="1:18" s="7" customFormat="1" x14ac:dyDescent="0.2">
      <c r="B64" s="123">
        <f>IFERROR(B63+1,"")</f>
        <v>2</v>
      </c>
      <c r="C64" s="125" t="str">
        <f t="shared" si="8"/>
        <v/>
      </c>
      <c r="D64" s="172">
        <f>IFERROR(SUMPRODUCT(INDEX('Input| Projects'!$BA$10:$CX$1009, ,MATCH($C64,'Input| Projects'!$BA$9:$CX$9,0)),'Calc| Project Costs'!AA$10:AA$1009)/10^3+SUMPRODUCT(INDEX('Input| Projects'!$BA$10:$CX$1009, ,MATCH($C9,'Input| Projects'!$BA$9:$CX$9,0)),'Calc| Project Costs'!BG$10:BG$1009)/10^3,0)</f>
        <v>0</v>
      </c>
      <c r="E64" s="172">
        <f>IFERROR(SUMPRODUCT(INDEX('Input| Projects'!$BA$10:$CX$1009, ,MATCH($C64,'Input| Projects'!$BA$9:$CX$9,0)),'Calc| Project Costs'!AB$10:AB$1009)/10^3+SUMPRODUCT(INDEX('Input| Projects'!$BA$10:$CX$1009, ,MATCH($C9,'Input| Projects'!$BA$9:$CX$9,0)),'Calc| Project Costs'!BH$10:BH$1009)/10^3,0)</f>
        <v>0</v>
      </c>
      <c r="F64" s="172">
        <f>IFERROR(SUMPRODUCT(INDEX('Input| Projects'!$BA$10:$CX$1009, ,MATCH($C64,'Input| Projects'!$BA$9:$CX$9,0)),'Calc| Project Costs'!AC$10:AC$1009)/10^3+SUMPRODUCT(INDEX('Input| Projects'!$BA$10:$CX$1009, ,MATCH($C9,'Input| Projects'!$BA$9:$CX$9,0)),'Calc| Project Costs'!BI$10:BI$1009)/10^3,0)</f>
        <v>0</v>
      </c>
      <c r="G64" s="172">
        <f>IFERROR(SUMPRODUCT(INDEX('Input| Projects'!$BA$10:$CX$1009, ,MATCH($C64,'Input| Projects'!$BA$9:$CX$9,0)),'Calc| Project Costs'!AD$10:AD$1009)/10^3+SUMPRODUCT(INDEX('Input| Projects'!$BA$10:$CX$1009, ,MATCH($C9,'Input| Projects'!$BA$9:$CX$9,0)),'Calc| Project Costs'!BJ$10:BJ$1009)/10^3,0)</f>
        <v>0</v>
      </c>
      <c r="H64" s="172">
        <f>IFERROR(SUMPRODUCT(INDEX('Input| Projects'!$BA$10:$CX$1009, ,MATCH($C64,'Input| Projects'!$BA$9:$CX$9,0)),'Calc| Project Costs'!AE$10:AE$1009)/10^3+SUMPRODUCT(INDEX('Input| Projects'!$BA$10:$CX$1009, ,MATCH($C9,'Input| Projects'!$BA$9:$CX$9,0)),'Calc| Project Costs'!BK$10:BK$1009)/10^3,0)</f>
        <v>0</v>
      </c>
      <c r="I64" s="174">
        <f t="shared" ref="I64:I112" si="9">IFERROR(SUM(D64:H64),"")</f>
        <v>0</v>
      </c>
      <c r="J64"/>
    </row>
    <row r="65" spans="2:14" s="7" customFormat="1" x14ac:dyDescent="0.2">
      <c r="B65" s="123">
        <f t="shared" ref="B65:B112" si="10">IFERROR(B64+1,"")</f>
        <v>3</v>
      </c>
      <c r="C65" s="125" t="str">
        <f t="shared" si="8"/>
        <v/>
      </c>
      <c r="D65" s="172">
        <f>IFERROR(SUMPRODUCT(INDEX('Input| Projects'!$BA$10:$CX$1009, ,MATCH($C65,'Input| Projects'!$BA$9:$CX$9,0)),'Calc| Project Costs'!AA$10:AA$1009)/10^3+SUMPRODUCT(INDEX('Input| Projects'!$BA$10:$CX$1009, ,MATCH($C10,'Input| Projects'!$BA$9:$CX$9,0)),'Calc| Project Costs'!BG$10:BG$1009)/10^3,0)</f>
        <v>0</v>
      </c>
      <c r="E65" s="172">
        <f>IFERROR(SUMPRODUCT(INDEX('Input| Projects'!$BA$10:$CX$1009, ,MATCH($C65,'Input| Projects'!$BA$9:$CX$9,0)),'Calc| Project Costs'!AB$10:AB$1009)/10^3+SUMPRODUCT(INDEX('Input| Projects'!$BA$10:$CX$1009, ,MATCH($C10,'Input| Projects'!$BA$9:$CX$9,0)),'Calc| Project Costs'!BH$10:BH$1009)/10^3,0)</f>
        <v>0</v>
      </c>
      <c r="F65" s="172">
        <f>IFERROR(SUMPRODUCT(INDEX('Input| Projects'!$BA$10:$CX$1009, ,MATCH($C65,'Input| Projects'!$BA$9:$CX$9,0)),'Calc| Project Costs'!AC$10:AC$1009)/10^3+SUMPRODUCT(INDEX('Input| Projects'!$BA$10:$CX$1009, ,MATCH($C10,'Input| Projects'!$BA$9:$CX$9,0)),'Calc| Project Costs'!BI$10:BI$1009)/10^3,0)</f>
        <v>0</v>
      </c>
      <c r="G65" s="172">
        <f>IFERROR(SUMPRODUCT(INDEX('Input| Projects'!$BA$10:$CX$1009, ,MATCH($C65,'Input| Projects'!$BA$9:$CX$9,0)),'Calc| Project Costs'!AD$10:AD$1009)/10^3+SUMPRODUCT(INDEX('Input| Projects'!$BA$10:$CX$1009, ,MATCH($C10,'Input| Projects'!$BA$9:$CX$9,0)),'Calc| Project Costs'!BJ$10:BJ$1009)/10^3,0)</f>
        <v>0</v>
      </c>
      <c r="H65" s="172">
        <f>IFERROR(SUMPRODUCT(INDEX('Input| Projects'!$BA$10:$CX$1009, ,MATCH($C65,'Input| Projects'!$BA$9:$CX$9,0)),'Calc| Project Costs'!AE$10:AE$1009)/10^3+SUMPRODUCT(INDEX('Input| Projects'!$BA$10:$CX$1009, ,MATCH($C10,'Input| Projects'!$BA$9:$CX$9,0)),'Calc| Project Costs'!BK$10:BK$1009)/10^3,0)</f>
        <v>0</v>
      </c>
      <c r="I65" s="174">
        <f t="shared" si="9"/>
        <v>0</v>
      </c>
      <c r="J65"/>
    </row>
    <row r="66" spans="2:14" s="7" customFormat="1" x14ac:dyDescent="0.2">
      <c r="B66" s="123">
        <f t="shared" si="10"/>
        <v>4</v>
      </c>
      <c r="C66" s="125" t="str">
        <f t="shared" si="8"/>
        <v/>
      </c>
      <c r="D66" s="172">
        <f>IFERROR(SUMPRODUCT(INDEX('Input| Projects'!$BA$10:$CX$1009, ,MATCH($C66,'Input| Projects'!$BA$9:$CX$9,0)),'Calc| Project Costs'!AA$10:AA$1009)/10^3+SUMPRODUCT(INDEX('Input| Projects'!$BA$10:$CX$1009, ,MATCH($C11,'Input| Projects'!$BA$9:$CX$9,0)),'Calc| Project Costs'!BG$10:BG$1009)/10^3,0)</f>
        <v>0</v>
      </c>
      <c r="E66" s="172">
        <f>IFERROR(SUMPRODUCT(INDEX('Input| Projects'!$BA$10:$CX$1009, ,MATCH($C66,'Input| Projects'!$BA$9:$CX$9,0)),'Calc| Project Costs'!AB$10:AB$1009)/10^3+SUMPRODUCT(INDEX('Input| Projects'!$BA$10:$CX$1009, ,MATCH($C11,'Input| Projects'!$BA$9:$CX$9,0)),'Calc| Project Costs'!BH$10:BH$1009)/10^3,0)</f>
        <v>0</v>
      </c>
      <c r="F66" s="172">
        <f>IFERROR(SUMPRODUCT(INDEX('Input| Projects'!$BA$10:$CX$1009, ,MATCH($C66,'Input| Projects'!$BA$9:$CX$9,0)),'Calc| Project Costs'!AC$10:AC$1009)/10^3+SUMPRODUCT(INDEX('Input| Projects'!$BA$10:$CX$1009, ,MATCH($C11,'Input| Projects'!$BA$9:$CX$9,0)),'Calc| Project Costs'!BI$10:BI$1009)/10^3,0)</f>
        <v>0</v>
      </c>
      <c r="G66" s="172">
        <f>IFERROR(SUMPRODUCT(INDEX('Input| Projects'!$BA$10:$CX$1009, ,MATCH($C66,'Input| Projects'!$BA$9:$CX$9,0)),'Calc| Project Costs'!AD$10:AD$1009)/10^3+SUMPRODUCT(INDEX('Input| Projects'!$BA$10:$CX$1009, ,MATCH($C11,'Input| Projects'!$BA$9:$CX$9,0)),'Calc| Project Costs'!BJ$10:BJ$1009)/10^3,0)</f>
        <v>0</v>
      </c>
      <c r="H66" s="172">
        <f>IFERROR(SUMPRODUCT(INDEX('Input| Projects'!$BA$10:$CX$1009, ,MATCH($C66,'Input| Projects'!$BA$9:$CX$9,0)),'Calc| Project Costs'!AE$10:AE$1009)/10^3+SUMPRODUCT(INDEX('Input| Projects'!$BA$10:$CX$1009, ,MATCH($C11,'Input| Projects'!$BA$9:$CX$9,0)),'Calc| Project Costs'!BK$10:BK$1009)/10^3,0)</f>
        <v>0</v>
      </c>
      <c r="I66" s="174">
        <f t="shared" si="9"/>
        <v>0</v>
      </c>
      <c r="J66"/>
    </row>
    <row r="67" spans="2:14" s="7" customFormat="1" x14ac:dyDescent="0.2">
      <c r="B67" s="123">
        <f t="shared" si="10"/>
        <v>5</v>
      </c>
      <c r="C67" s="125" t="str">
        <f t="shared" si="8"/>
        <v/>
      </c>
      <c r="D67" s="172">
        <f>IFERROR(SUMPRODUCT(INDEX('Input| Projects'!$BA$10:$CX$1009, ,MATCH($C67,'Input| Projects'!$BA$9:$CX$9,0)),'Calc| Project Costs'!AA$10:AA$1009)/10^3+SUMPRODUCT(INDEX('Input| Projects'!$BA$10:$CX$1009, ,MATCH($C12,'Input| Projects'!$BA$9:$CX$9,0)),'Calc| Project Costs'!BG$10:BG$1009)/10^3,0)</f>
        <v>0</v>
      </c>
      <c r="E67" s="172">
        <f>IFERROR(SUMPRODUCT(INDEX('Input| Projects'!$BA$10:$CX$1009, ,MATCH($C67,'Input| Projects'!$BA$9:$CX$9,0)),'Calc| Project Costs'!AB$10:AB$1009)/10^3+SUMPRODUCT(INDEX('Input| Projects'!$BA$10:$CX$1009, ,MATCH($C12,'Input| Projects'!$BA$9:$CX$9,0)),'Calc| Project Costs'!BH$10:BH$1009)/10^3,0)</f>
        <v>0</v>
      </c>
      <c r="F67" s="172">
        <f>IFERROR(SUMPRODUCT(INDEX('Input| Projects'!$BA$10:$CX$1009, ,MATCH($C67,'Input| Projects'!$BA$9:$CX$9,0)),'Calc| Project Costs'!AC$10:AC$1009)/10^3+SUMPRODUCT(INDEX('Input| Projects'!$BA$10:$CX$1009, ,MATCH($C12,'Input| Projects'!$BA$9:$CX$9,0)),'Calc| Project Costs'!BI$10:BI$1009)/10^3,0)</f>
        <v>0</v>
      </c>
      <c r="G67" s="172">
        <f>IFERROR(SUMPRODUCT(INDEX('Input| Projects'!$BA$10:$CX$1009, ,MATCH($C67,'Input| Projects'!$BA$9:$CX$9,0)),'Calc| Project Costs'!AD$10:AD$1009)/10^3+SUMPRODUCT(INDEX('Input| Projects'!$BA$10:$CX$1009, ,MATCH($C12,'Input| Projects'!$BA$9:$CX$9,0)),'Calc| Project Costs'!BJ$10:BJ$1009)/10^3,0)</f>
        <v>0</v>
      </c>
      <c r="H67" s="172">
        <f>IFERROR(SUMPRODUCT(INDEX('Input| Projects'!$BA$10:$CX$1009, ,MATCH($C67,'Input| Projects'!$BA$9:$CX$9,0)),'Calc| Project Costs'!AE$10:AE$1009)/10^3+SUMPRODUCT(INDEX('Input| Projects'!$BA$10:$CX$1009, ,MATCH($C12,'Input| Projects'!$BA$9:$CX$9,0)),'Calc| Project Costs'!BK$10:BK$1009)/10^3,0)</f>
        <v>0</v>
      </c>
      <c r="I67" s="174">
        <f t="shared" si="9"/>
        <v>0</v>
      </c>
      <c r="J67"/>
      <c r="M67" s="61"/>
      <c r="N67" s="61"/>
    </row>
    <row r="68" spans="2:14" s="7" customFormat="1" x14ac:dyDescent="0.2">
      <c r="B68" s="123">
        <f t="shared" si="10"/>
        <v>6</v>
      </c>
      <c r="C68" s="125" t="str">
        <f t="shared" si="8"/>
        <v/>
      </c>
      <c r="D68" s="172">
        <f>IFERROR(SUMPRODUCT(INDEX('Input| Projects'!$BA$10:$CX$1009, ,MATCH($C68,'Input| Projects'!$BA$9:$CX$9,0)),'Calc| Project Costs'!AA$10:AA$1009)/10^3+SUMPRODUCT(INDEX('Input| Projects'!$BA$10:$CX$1009, ,MATCH($C13,'Input| Projects'!$BA$9:$CX$9,0)),'Calc| Project Costs'!BG$10:BG$1009)/10^3,0)</f>
        <v>0</v>
      </c>
      <c r="E68" s="172">
        <f>IFERROR(SUMPRODUCT(INDEX('Input| Projects'!$BA$10:$CX$1009, ,MATCH($C68,'Input| Projects'!$BA$9:$CX$9,0)),'Calc| Project Costs'!AB$10:AB$1009)/10^3+SUMPRODUCT(INDEX('Input| Projects'!$BA$10:$CX$1009, ,MATCH($C13,'Input| Projects'!$BA$9:$CX$9,0)),'Calc| Project Costs'!BH$10:BH$1009)/10^3,0)</f>
        <v>0</v>
      </c>
      <c r="F68" s="172">
        <f>IFERROR(SUMPRODUCT(INDEX('Input| Projects'!$BA$10:$CX$1009, ,MATCH($C68,'Input| Projects'!$BA$9:$CX$9,0)),'Calc| Project Costs'!AC$10:AC$1009)/10^3+SUMPRODUCT(INDEX('Input| Projects'!$BA$10:$CX$1009, ,MATCH($C13,'Input| Projects'!$BA$9:$CX$9,0)),'Calc| Project Costs'!BI$10:BI$1009)/10^3,0)</f>
        <v>0</v>
      </c>
      <c r="G68" s="172">
        <f>IFERROR(SUMPRODUCT(INDEX('Input| Projects'!$BA$10:$CX$1009, ,MATCH($C68,'Input| Projects'!$BA$9:$CX$9,0)),'Calc| Project Costs'!AD$10:AD$1009)/10^3+SUMPRODUCT(INDEX('Input| Projects'!$BA$10:$CX$1009, ,MATCH($C13,'Input| Projects'!$BA$9:$CX$9,0)),'Calc| Project Costs'!BJ$10:BJ$1009)/10^3,0)</f>
        <v>0</v>
      </c>
      <c r="H68" s="172">
        <f>IFERROR(SUMPRODUCT(INDEX('Input| Projects'!$BA$10:$CX$1009, ,MATCH($C68,'Input| Projects'!$BA$9:$CX$9,0)),'Calc| Project Costs'!AE$10:AE$1009)/10^3+SUMPRODUCT(INDEX('Input| Projects'!$BA$10:$CX$1009, ,MATCH($C13,'Input| Projects'!$BA$9:$CX$9,0)),'Calc| Project Costs'!BK$10:BK$1009)/10^3,0)</f>
        <v>0</v>
      </c>
      <c r="I68" s="174">
        <f t="shared" si="9"/>
        <v>0</v>
      </c>
      <c r="J68"/>
    </row>
    <row r="69" spans="2:14" s="7" customFormat="1" x14ac:dyDescent="0.2">
      <c r="B69" s="123">
        <f t="shared" si="10"/>
        <v>7</v>
      </c>
      <c r="C69" s="125" t="str">
        <f t="shared" si="8"/>
        <v/>
      </c>
      <c r="D69" s="172">
        <f>IFERROR(SUMPRODUCT(INDEX('Input| Projects'!$BA$10:$CX$1009, ,MATCH($C69,'Input| Projects'!$BA$9:$CX$9,0)),'Calc| Project Costs'!AA$10:AA$1009)/10^3+SUMPRODUCT(INDEX('Input| Projects'!$BA$10:$CX$1009, ,MATCH($C14,'Input| Projects'!$BA$9:$CX$9,0)),'Calc| Project Costs'!BG$10:BG$1009)/10^3,0)</f>
        <v>0</v>
      </c>
      <c r="E69" s="172">
        <f>IFERROR(SUMPRODUCT(INDEX('Input| Projects'!$BA$10:$CX$1009, ,MATCH($C69,'Input| Projects'!$BA$9:$CX$9,0)),'Calc| Project Costs'!AB$10:AB$1009)/10^3+SUMPRODUCT(INDEX('Input| Projects'!$BA$10:$CX$1009, ,MATCH($C14,'Input| Projects'!$BA$9:$CX$9,0)),'Calc| Project Costs'!BH$10:BH$1009)/10^3,0)</f>
        <v>0</v>
      </c>
      <c r="F69" s="172">
        <f>IFERROR(SUMPRODUCT(INDEX('Input| Projects'!$BA$10:$CX$1009, ,MATCH($C69,'Input| Projects'!$BA$9:$CX$9,0)),'Calc| Project Costs'!AC$10:AC$1009)/10^3+SUMPRODUCT(INDEX('Input| Projects'!$BA$10:$CX$1009, ,MATCH($C14,'Input| Projects'!$BA$9:$CX$9,0)),'Calc| Project Costs'!BI$10:BI$1009)/10^3,0)</f>
        <v>0</v>
      </c>
      <c r="G69" s="172">
        <f>IFERROR(SUMPRODUCT(INDEX('Input| Projects'!$BA$10:$CX$1009, ,MATCH($C69,'Input| Projects'!$BA$9:$CX$9,0)),'Calc| Project Costs'!AD$10:AD$1009)/10^3+SUMPRODUCT(INDEX('Input| Projects'!$BA$10:$CX$1009, ,MATCH($C14,'Input| Projects'!$BA$9:$CX$9,0)),'Calc| Project Costs'!BJ$10:BJ$1009)/10^3,0)</f>
        <v>0</v>
      </c>
      <c r="H69" s="172">
        <f>IFERROR(SUMPRODUCT(INDEX('Input| Projects'!$BA$10:$CX$1009, ,MATCH($C69,'Input| Projects'!$BA$9:$CX$9,0)),'Calc| Project Costs'!AE$10:AE$1009)/10^3+SUMPRODUCT(INDEX('Input| Projects'!$BA$10:$CX$1009, ,MATCH($C14,'Input| Projects'!$BA$9:$CX$9,0)),'Calc| Project Costs'!BK$10:BK$1009)/10^3,0)</f>
        <v>0</v>
      </c>
      <c r="I69" s="174">
        <f t="shared" si="9"/>
        <v>0</v>
      </c>
      <c r="J69"/>
    </row>
    <row r="70" spans="2:14" s="7" customFormat="1" x14ac:dyDescent="0.2">
      <c r="B70" s="123">
        <f t="shared" si="10"/>
        <v>8</v>
      </c>
      <c r="C70" s="125" t="str">
        <f t="shared" si="8"/>
        <v/>
      </c>
      <c r="D70" s="172">
        <f>IFERROR(SUMPRODUCT(INDEX('Input| Projects'!$BA$10:$CX$1009, ,MATCH($C70,'Input| Projects'!$BA$9:$CX$9,0)),'Calc| Project Costs'!AA$10:AA$1009)/10^3+SUMPRODUCT(INDEX('Input| Projects'!$BA$10:$CX$1009, ,MATCH($C15,'Input| Projects'!$BA$9:$CX$9,0)),'Calc| Project Costs'!BG$10:BG$1009)/10^3,0)</f>
        <v>0</v>
      </c>
      <c r="E70" s="172">
        <f>IFERROR(SUMPRODUCT(INDEX('Input| Projects'!$BA$10:$CX$1009, ,MATCH($C70,'Input| Projects'!$BA$9:$CX$9,0)),'Calc| Project Costs'!AB$10:AB$1009)/10^3+SUMPRODUCT(INDEX('Input| Projects'!$BA$10:$CX$1009, ,MATCH($C15,'Input| Projects'!$BA$9:$CX$9,0)),'Calc| Project Costs'!BH$10:BH$1009)/10^3,0)</f>
        <v>0</v>
      </c>
      <c r="F70" s="172">
        <f>IFERROR(SUMPRODUCT(INDEX('Input| Projects'!$BA$10:$CX$1009, ,MATCH($C70,'Input| Projects'!$BA$9:$CX$9,0)),'Calc| Project Costs'!AC$10:AC$1009)/10^3+SUMPRODUCT(INDEX('Input| Projects'!$BA$10:$CX$1009, ,MATCH($C15,'Input| Projects'!$BA$9:$CX$9,0)),'Calc| Project Costs'!BI$10:BI$1009)/10^3,0)</f>
        <v>0</v>
      </c>
      <c r="G70" s="172">
        <f>IFERROR(SUMPRODUCT(INDEX('Input| Projects'!$BA$10:$CX$1009, ,MATCH($C70,'Input| Projects'!$BA$9:$CX$9,0)),'Calc| Project Costs'!AD$10:AD$1009)/10^3+SUMPRODUCT(INDEX('Input| Projects'!$BA$10:$CX$1009, ,MATCH($C15,'Input| Projects'!$BA$9:$CX$9,0)),'Calc| Project Costs'!BJ$10:BJ$1009)/10^3,0)</f>
        <v>0</v>
      </c>
      <c r="H70" s="172">
        <f>IFERROR(SUMPRODUCT(INDEX('Input| Projects'!$BA$10:$CX$1009, ,MATCH($C70,'Input| Projects'!$BA$9:$CX$9,0)),'Calc| Project Costs'!AE$10:AE$1009)/10^3+SUMPRODUCT(INDEX('Input| Projects'!$BA$10:$CX$1009, ,MATCH($C15,'Input| Projects'!$BA$9:$CX$9,0)),'Calc| Project Costs'!BK$10:BK$1009)/10^3,0)</f>
        <v>0</v>
      </c>
      <c r="I70" s="174">
        <f t="shared" si="9"/>
        <v>0</v>
      </c>
      <c r="J70"/>
    </row>
    <row r="71" spans="2:14" s="7" customFormat="1" x14ac:dyDescent="0.2">
      <c r="B71" s="123">
        <f t="shared" si="10"/>
        <v>9</v>
      </c>
      <c r="C71" s="125" t="str">
        <f t="shared" si="8"/>
        <v/>
      </c>
      <c r="D71" s="172">
        <f>IFERROR(SUMPRODUCT(INDEX('Input| Projects'!$BA$10:$CX$1009, ,MATCH($C71,'Input| Projects'!$BA$9:$CX$9,0)),'Calc| Project Costs'!AA$10:AA$1009)/10^3+SUMPRODUCT(INDEX('Input| Projects'!$BA$10:$CX$1009, ,MATCH($C16,'Input| Projects'!$BA$9:$CX$9,0)),'Calc| Project Costs'!BG$10:BG$1009)/10^3,0)</f>
        <v>0</v>
      </c>
      <c r="E71" s="172">
        <f>IFERROR(SUMPRODUCT(INDEX('Input| Projects'!$BA$10:$CX$1009, ,MATCH($C71,'Input| Projects'!$BA$9:$CX$9,0)),'Calc| Project Costs'!AB$10:AB$1009)/10^3+SUMPRODUCT(INDEX('Input| Projects'!$BA$10:$CX$1009, ,MATCH($C16,'Input| Projects'!$BA$9:$CX$9,0)),'Calc| Project Costs'!BH$10:BH$1009)/10^3,0)</f>
        <v>0</v>
      </c>
      <c r="F71" s="172">
        <f>IFERROR(SUMPRODUCT(INDEX('Input| Projects'!$BA$10:$CX$1009, ,MATCH($C71,'Input| Projects'!$BA$9:$CX$9,0)),'Calc| Project Costs'!AC$10:AC$1009)/10^3+SUMPRODUCT(INDEX('Input| Projects'!$BA$10:$CX$1009, ,MATCH($C16,'Input| Projects'!$BA$9:$CX$9,0)),'Calc| Project Costs'!BI$10:BI$1009)/10^3,0)</f>
        <v>0</v>
      </c>
      <c r="G71" s="172">
        <f>IFERROR(SUMPRODUCT(INDEX('Input| Projects'!$BA$10:$CX$1009, ,MATCH($C71,'Input| Projects'!$BA$9:$CX$9,0)),'Calc| Project Costs'!AD$10:AD$1009)/10^3+SUMPRODUCT(INDEX('Input| Projects'!$BA$10:$CX$1009, ,MATCH($C16,'Input| Projects'!$BA$9:$CX$9,0)),'Calc| Project Costs'!BJ$10:BJ$1009)/10^3,0)</f>
        <v>0</v>
      </c>
      <c r="H71" s="172">
        <f>IFERROR(SUMPRODUCT(INDEX('Input| Projects'!$BA$10:$CX$1009, ,MATCH($C71,'Input| Projects'!$BA$9:$CX$9,0)),'Calc| Project Costs'!AE$10:AE$1009)/10^3+SUMPRODUCT(INDEX('Input| Projects'!$BA$10:$CX$1009, ,MATCH($C16,'Input| Projects'!$BA$9:$CX$9,0)),'Calc| Project Costs'!BK$10:BK$1009)/10^3,0)</f>
        <v>0</v>
      </c>
      <c r="I71" s="174">
        <f t="shared" si="9"/>
        <v>0</v>
      </c>
      <c r="J71"/>
    </row>
    <row r="72" spans="2:14" s="7" customFormat="1" x14ac:dyDescent="0.2">
      <c r="B72" s="123">
        <f t="shared" si="10"/>
        <v>10</v>
      </c>
      <c r="C72" s="125" t="str">
        <f t="shared" si="8"/>
        <v/>
      </c>
      <c r="D72" s="172">
        <f>IFERROR(SUMPRODUCT(INDEX('Input| Projects'!$BA$10:$CX$1009, ,MATCH($C72,'Input| Projects'!$BA$9:$CX$9,0)),'Calc| Project Costs'!AA$10:AA$1009)/10^3+SUMPRODUCT(INDEX('Input| Projects'!$BA$10:$CX$1009, ,MATCH($C17,'Input| Projects'!$BA$9:$CX$9,0)),'Calc| Project Costs'!BG$10:BG$1009)/10^3,0)</f>
        <v>0</v>
      </c>
      <c r="E72" s="172">
        <f>IFERROR(SUMPRODUCT(INDEX('Input| Projects'!$BA$10:$CX$1009, ,MATCH($C72,'Input| Projects'!$BA$9:$CX$9,0)),'Calc| Project Costs'!AB$10:AB$1009)/10^3+SUMPRODUCT(INDEX('Input| Projects'!$BA$10:$CX$1009, ,MATCH($C17,'Input| Projects'!$BA$9:$CX$9,0)),'Calc| Project Costs'!BH$10:BH$1009)/10^3,0)</f>
        <v>0</v>
      </c>
      <c r="F72" s="172">
        <f>IFERROR(SUMPRODUCT(INDEX('Input| Projects'!$BA$10:$CX$1009, ,MATCH($C72,'Input| Projects'!$BA$9:$CX$9,0)),'Calc| Project Costs'!AC$10:AC$1009)/10^3+SUMPRODUCT(INDEX('Input| Projects'!$BA$10:$CX$1009, ,MATCH($C17,'Input| Projects'!$BA$9:$CX$9,0)),'Calc| Project Costs'!BI$10:BI$1009)/10^3,0)</f>
        <v>0</v>
      </c>
      <c r="G72" s="172">
        <f>IFERROR(SUMPRODUCT(INDEX('Input| Projects'!$BA$10:$CX$1009, ,MATCH($C72,'Input| Projects'!$BA$9:$CX$9,0)),'Calc| Project Costs'!AD$10:AD$1009)/10^3+SUMPRODUCT(INDEX('Input| Projects'!$BA$10:$CX$1009, ,MATCH($C17,'Input| Projects'!$BA$9:$CX$9,0)),'Calc| Project Costs'!BJ$10:BJ$1009)/10^3,0)</f>
        <v>0</v>
      </c>
      <c r="H72" s="172">
        <f>IFERROR(SUMPRODUCT(INDEX('Input| Projects'!$BA$10:$CX$1009, ,MATCH($C72,'Input| Projects'!$BA$9:$CX$9,0)),'Calc| Project Costs'!AE$10:AE$1009)/10^3+SUMPRODUCT(INDEX('Input| Projects'!$BA$10:$CX$1009, ,MATCH($C17,'Input| Projects'!$BA$9:$CX$9,0)),'Calc| Project Costs'!BK$10:BK$1009)/10^3,0)</f>
        <v>0</v>
      </c>
      <c r="I72" s="174">
        <f t="shared" si="9"/>
        <v>0</v>
      </c>
      <c r="J72"/>
    </row>
    <row r="73" spans="2:14" s="7" customFormat="1" x14ac:dyDescent="0.2">
      <c r="B73" s="123">
        <f t="shared" si="10"/>
        <v>11</v>
      </c>
      <c r="C73" s="125" t="str">
        <f t="shared" si="8"/>
        <v/>
      </c>
      <c r="D73" s="172">
        <f>IFERROR(SUMPRODUCT(INDEX('Input| Projects'!$BA$10:$CX$1009, ,MATCH($C73,'Input| Projects'!$BA$9:$CX$9,0)),'Calc| Project Costs'!AA$10:AA$1009)/10^3+SUMPRODUCT(INDEX('Input| Projects'!$BA$10:$CX$1009, ,MATCH($C18,'Input| Projects'!$BA$9:$CX$9,0)),'Calc| Project Costs'!BG$10:BG$1009)/10^3,0)</f>
        <v>0</v>
      </c>
      <c r="E73" s="172">
        <f>IFERROR(SUMPRODUCT(INDEX('Input| Projects'!$BA$10:$CX$1009, ,MATCH($C73,'Input| Projects'!$BA$9:$CX$9,0)),'Calc| Project Costs'!AB$10:AB$1009)/10^3+SUMPRODUCT(INDEX('Input| Projects'!$BA$10:$CX$1009, ,MATCH($C18,'Input| Projects'!$BA$9:$CX$9,0)),'Calc| Project Costs'!BH$10:BH$1009)/10^3,0)</f>
        <v>0</v>
      </c>
      <c r="F73" s="172">
        <f>IFERROR(SUMPRODUCT(INDEX('Input| Projects'!$BA$10:$CX$1009, ,MATCH($C73,'Input| Projects'!$BA$9:$CX$9,0)),'Calc| Project Costs'!AC$10:AC$1009)/10^3+SUMPRODUCT(INDEX('Input| Projects'!$BA$10:$CX$1009, ,MATCH($C18,'Input| Projects'!$BA$9:$CX$9,0)),'Calc| Project Costs'!BI$10:BI$1009)/10^3,0)</f>
        <v>0</v>
      </c>
      <c r="G73" s="172">
        <f>IFERROR(SUMPRODUCT(INDEX('Input| Projects'!$BA$10:$CX$1009, ,MATCH($C73,'Input| Projects'!$BA$9:$CX$9,0)),'Calc| Project Costs'!AD$10:AD$1009)/10^3+SUMPRODUCT(INDEX('Input| Projects'!$BA$10:$CX$1009, ,MATCH($C18,'Input| Projects'!$BA$9:$CX$9,0)),'Calc| Project Costs'!BJ$10:BJ$1009)/10^3,0)</f>
        <v>0</v>
      </c>
      <c r="H73" s="172">
        <f>IFERROR(SUMPRODUCT(INDEX('Input| Projects'!$BA$10:$CX$1009, ,MATCH($C73,'Input| Projects'!$BA$9:$CX$9,0)),'Calc| Project Costs'!AE$10:AE$1009)/10^3+SUMPRODUCT(INDEX('Input| Projects'!$BA$10:$CX$1009, ,MATCH($C18,'Input| Projects'!$BA$9:$CX$9,0)),'Calc| Project Costs'!BK$10:BK$1009)/10^3,0)</f>
        <v>0</v>
      </c>
      <c r="I73" s="174">
        <f t="shared" si="9"/>
        <v>0</v>
      </c>
      <c r="J73"/>
    </row>
    <row r="74" spans="2:14" s="7" customFormat="1" x14ac:dyDescent="0.2">
      <c r="B74" s="123">
        <f t="shared" si="10"/>
        <v>12</v>
      </c>
      <c r="C74" s="125" t="str">
        <f t="shared" si="8"/>
        <v/>
      </c>
      <c r="D74" s="172">
        <f>IFERROR(SUMPRODUCT(INDEX('Input| Projects'!$BA$10:$CX$1009, ,MATCH($C74,'Input| Projects'!$BA$9:$CX$9,0)),'Calc| Project Costs'!AA$10:AA$1009)/10^3+SUMPRODUCT(INDEX('Input| Projects'!$BA$10:$CX$1009, ,MATCH($C19,'Input| Projects'!$BA$9:$CX$9,0)),'Calc| Project Costs'!BG$10:BG$1009)/10^3,0)</f>
        <v>0</v>
      </c>
      <c r="E74" s="172">
        <f>IFERROR(SUMPRODUCT(INDEX('Input| Projects'!$BA$10:$CX$1009, ,MATCH($C74,'Input| Projects'!$BA$9:$CX$9,0)),'Calc| Project Costs'!AB$10:AB$1009)/10^3+SUMPRODUCT(INDEX('Input| Projects'!$BA$10:$CX$1009, ,MATCH($C19,'Input| Projects'!$BA$9:$CX$9,0)),'Calc| Project Costs'!BH$10:BH$1009)/10^3,0)</f>
        <v>0</v>
      </c>
      <c r="F74" s="172">
        <f>IFERROR(SUMPRODUCT(INDEX('Input| Projects'!$BA$10:$CX$1009, ,MATCH($C74,'Input| Projects'!$BA$9:$CX$9,0)),'Calc| Project Costs'!AC$10:AC$1009)/10^3+SUMPRODUCT(INDEX('Input| Projects'!$BA$10:$CX$1009, ,MATCH($C19,'Input| Projects'!$BA$9:$CX$9,0)),'Calc| Project Costs'!BI$10:BI$1009)/10^3,0)</f>
        <v>0</v>
      </c>
      <c r="G74" s="172">
        <f>IFERROR(SUMPRODUCT(INDEX('Input| Projects'!$BA$10:$CX$1009, ,MATCH($C74,'Input| Projects'!$BA$9:$CX$9,0)),'Calc| Project Costs'!AD$10:AD$1009)/10^3+SUMPRODUCT(INDEX('Input| Projects'!$BA$10:$CX$1009, ,MATCH($C19,'Input| Projects'!$BA$9:$CX$9,0)),'Calc| Project Costs'!BJ$10:BJ$1009)/10^3,0)</f>
        <v>0</v>
      </c>
      <c r="H74" s="172">
        <f>IFERROR(SUMPRODUCT(INDEX('Input| Projects'!$BA$10:$CX$1009, ,MATCH($C74,'Input| Projects'!$BA$9:$CX$9,0)),'Calc| Project Costs'!AE$10:AE$1009)/10^3+SUMPRODUCT(INDEX('Input| Projects'!$BA$10:$CX$1009, ,MATCH($C19,'Input| Projects'!$BA$9:$CX$9,0)),'Calc| Project Costs'!BK$10:BK$1009)/10^3,0)</f>
        <v>0</v>
      </c>
      <c r="I74" s="174">
        <f t="shared" si="9"/>
        <v>0</v>
      </c>
      <c r="J74"/>
    </row>
    <row r="75" spans="2:14" s="7" customFormat="1" x14ac:dyDescent="0.2">
      <c r="B75" s="123">
        <f t="shared" si="10"/>
        <v>13</v>
      </c>
      <c r="C75" s="125" t="str">
        <f t="shared" si="8"/>
        <v/>
      </c>
      <c r="D75" s="172">
        <f>IFERROR(SUMPRODUCT(INDEX('Input| Projects'!$BA$10:$CX$1009, ,MATCH($C75,'Input| Projects'!$BA$9:$CX$9,0)),'Calc| Project Costs'!AA$10:AA$1009)/10^3+SUMPRODUCT(INDEX('Input| Projects'!$BA$10:$CX$1009, ,MATCH($C20,'Input| Projects'!$BA$9:$CX$9,0)),'Calc| Project Costs'!BG$10:BG$1009)/10^3,0)</f>
        <v>0</v>
      </c>
      <c r="E75" s="172">
        <f>IFERROR(SUMPRODUCT(INDEX('Input| Projects'!$BA$10:$CX$1009, ,MATCH($C75,'Input| Projects'!$BA$9:$CX$9,0)),'Calc| Project Costs'!AB$10:AB$1009)/10^3+SUMPRODUCT(INDEX('Input| Projects'!$BA$10:$CX$1009, ,MATCH($C20,'Input| Projects'!$BA$9:$CX$9,0)),'Calc| Project Costs'!BH$10:BH$1009)/10^3,0)</f>
        <v>0</v>
      </c>
      <c r="F75" s="172">
        <f>IFERROR(SUMPRODUCT(INDEX('Input| Projects'!$BA$10:$CX$1009, ,MATCH($C75,'Input| Projects'!$BA$9:$CX$9,0)),'Calc| Project Costs'!AC$10:AC$1009)/10^3+SUMPRODUCT(INDEX('Input| Projects'!$BA$10:$CX$1009, ,MATCH($C20,'Input| Projects'!$BA$9:$CX$9,0)),'Calc| Project Costs'!BI$10:BI$1009)/10^3,0)</f>
        <v>0</v>
      </c>
      <c r="G75" s="172">
        <f>IFERROR(SUMPRODUCT(INDEX('Input| Projects'!$BA$10:$CX$1009, ,MATCH($C75,'Input| Projects'!$BA$9:$CX$9,0)),'Calc| Project Costs'!AD$10:AD$1009)/10^3+SUMPRODUCT(INDEX('Input| Projects'!$BA$10:$CX$1009, ,MATCH($C20,'Input| Projects'!$BA$9:$CX$9,0)),'Calc| Project Costs'!BJ$10:BJ$1009)/10^3,0)</f>
        <v>0</v>
      </c>
      <c r="H75" s="172">
        <f>IFERROR(SUMPRODUCT(INDEX('Input| Projects'!$BA$10:$CX$1009, ,MATCH($C75,'Input| Projects'!$BA$9:$CX$9,0)),'Calc| Project Costs'!AE$10:AE$1009)/10^3+SUMPRODUCT(INDEX('Input| Projects'!$BA$10:$CX$1009, ,MATCH($C20,'Input| Projects'!$BA$9:$CX$9,0)),'Calc| Project Costs'!BK$10:BK$1009)/10^3,0)</f>
        <v>0</v>
      </c>
      <c r="I75" s="174">
        <f t="shared" si="9"/>
        <v>0</v>
      </c>
      <c r="J75"/>
    </row>
    <row r="76" spans="2:14" s="7" customFormat="1" x14ac:dyDescent="0.2">
      <c r="B76" s="123">
        <f t="shared" si="10"/>
        <v>14</v>
      </c>
      <c r="C76" s="125" t="str">
        <f t="shared" si="8"/>
        <v/>
      </c>
      <c r="D76" s="172">
        <f>IFERROR(SUMPRODUCT(INDEX('Input| Projects'!$BA$10:$CX$1009, ,MATCH($C76,'Input| Projects'!$BA$9:$CX$9,0)),'Calc| Project Costs'!AA$10:AA$1009)/10^3+SUMPRODUCT(INDEX('Input| Projects'!$BA$10:$CX$1009, ,MATCH($C21,'Input| Projects'!$BA$9:$CX$9,0)),'Calc| Project Costs'!BG$10:BG$1009)/10^3,0)</f>
        <v>0</v>
      </c>
      <c r="E76" s="172">
        <f>IFERROR(SUMPRODUCT(INDEX('Input| Projects'!$BA$10:$CX$1009, ,MATCH($C76,'Input| Projects'!$BA$9:$CX$9,0)),'Calc| Project Costs'!AB$10:AB$1009)/10^3+SUMPRODUCT(INDEX('Input| Projects'!$BA$10:$CX$1009, ,MATCH($C21,'Input| Projects'!$BA$9:$CX$9,0)),'Calc| Project Costs'!BH$10:BH$1009)/10^3,0)</f>
        <v>0</v>
      </c>
      <c r="F76" s="172">
        <f>IFERROR(SUMPRODUCT(INDEX('Input| Projects'!$BA$10:$CX$1009, ,MATCH($C76,'Input| Projects'!$BA$9:$CX$9,0)),'Calc| Project Costs'!AC$10:AC$1009)/10^3+SUMPRODUCT(INDEX('Input| Projects'!$BA$10:$CX$1009, ,MATCH($C21,'Input| Projects'!$BA$9:$CX$9,0)),'Calc| Project Costs'!BI$10:BI$1009)/10^3,0)</f>
        <v>0</v>
      </c>
      <c r="G76" s="172">
        <f>IFERROR(SUMPRODUCT(INDEX('Input| Projects'!$BA$10:$CX$1009, ,MATCH($C76,'Input| Projects'!$BA$9:$CX$9,0)),'Calc| Project Costs'!AD$10:AD$1009)/10^3+SUMPRODUCT(INDEX('Input| Projects'!$BA$10:$CX$1009, ,MATCH($C21,'Input| Projects'!$BA$9:$CX$9,0)),'Calc| Project Costs'!BJ$10:BJ$1009)/10^3,0)</f>
        <v>0</v>
      </c>
      <c r="H76" s="172">
        <f>IFERROR(SUMPRODUCT(INDEX('Input| Projects'!$BA$10:$CX$1009, ,MATCH($C76,'Input| Projects'!$BA$9:$CX$9,0)),'Calc| Project Costs'!AE$10:AE$1009)/10^3+SUMPRODUCT(INDEX('Input| Projects'!$BA$10:$CX$1009, ,MATCH($C21,'Input| Projects'!$BA$9:$CX$9,0)),'Calc| Project Costs'!BK$10:BK$1009)/10^3,0)</f>
        <v>0</v>
      </c>
      <c r="I76" s="174">
        <f t="shared" si="9"/>
        <v>0</v>
      </c>
      <c r="J76"/>
    </row>
    <row r="77" spans="2:14" s="7" customFormat="1" x14ac:dyDescent="0.2">
      <c r="B77" s="123">
        <f t="shared" si="10"/>
        <v>15</v>
      </c>
      <c r="C77" s="125" t="str">
        <f t="shared" si="8"/>
        <v/>
      </c>
      <c r="D77" s="172">
        <f>IFERROR(SUMPRODUCT(INDEX('Input| Projects'!$BA$10:$CX$1009, ,MATCH($C77,'Input| Projects'!$BA$9:$CX$9,0)),'Calc| Project Costs'!AA$10:AA$1009)/10^3+SUMPRODUCT(INDEX('Input| Projects'!$BA$10:$CX$1009, ,MATCH($C22,'Input| Projects'!$BA$9:$CX$9,0)),'Calc| Project Costs'!BG$10:BG$1009)/10^3,0)</f>
        <v>0</v>
      </c>
      <c r="E77" s="172">
        <f>IFERROR(SUMPRODUCT(INDEX('Input| Projects'!$BA$10:$CX$1009, ,MATCH($C77,'Input| Projects'!$BA$9:$CX$9,0)),'Calc| Project Costs'!AB$10:AB$1009)/10^3+SUMPRODUCT(INDEX('Input| Projects'!$BA$10:$CX$1009, ,MATCH($C22,'Input| Projects'!$BA$9:$CX$9,0)),'Calc| Project Costs'!BH$10:BH$1009)/10^3,0)</f>
        <v>0</v>
      </c>
      <c r="F77" s="172">
        <f>IFERROR(SUMPRODUCT(INDEX('Input| Projects'!$BA$10:$CX$1009, ,MATCH($C77,'Input| Projects'!$BA$9:$CX$9,0)),'Calc| Project Costs'!AC$10:AC$1009)/10^3+SUMPRODUCT(INDEX('Input| Projects'!$BA$10:$CX$1009, ,MATCH($C22,'Input| Projects'!$BA$9:$CX$9,0)),'Calc| Project Costs'!BI$10:BI$1009)/10^3,0)</f>
        <v>0</v>
      </c>
      <c r="G77" s="172">
        <f>IFERROR(SUMPRODUCT(INDEX('Input| Projects'!$BA$10:$CX$1009, ,MATCH($C77,'Input| Projects'!$BA$9:$CX$9,0)),'Calc| Project Costs'!AD$10:AD$1009)/10^3+SUMPRODUCT(INDEX('Input| Projects'!$BA$10:$CX$1009, ,MATCH($C22,'Input| Projects'!$BA$9:$CX$9,0)),'Calc| Project Costs'!BJ$10:BJ$1009)/10^3,0)</f>
        <v>0</v>
      </c>
      <c r="H77" s="172">
        <f>IFERROR(SUMPRODUCT(INDEX('Input| Projects'!$BA$10:$CX$1009, ,MATCH($C77,'Input| Projects'!$BA$9:$CX$9,0)),'Calc| Project Costs'!AE$10:AE$1009)/10^3+SUMPRODUCT(INDEX('Input| Projects'!$BA$10:$CX$1009, ,MATCH($C22,'Input| Projects'!$BA$9:$CX$9,0)),'Calc| Project Costs'!BK$10:BK$1009)/10^3,0)</f>
        <v>0</v>
      </c>
      <c r="I77" s="174">
        <f t="shared" si="9"/>
        <v>0</v>
      </c>
      <c r="J77"/>
    </row>
    <row r="78" spans="2:14" s="7" customFormat="1" x14ac:dyDescent="0.2">
      <c r="B78" s="123">
        <f t="shared" si="10"/>
        <v>16</v>
      </c>
      <c r="C78" s="125" t="str">
        <f t="shared" si="8"/>
        <v/>
      </c>
      <c r="D78" s="172">
        <f>IFERROR(SUMPRODUCT(INDEX('Input| Projects'!$BA$10:$CX$1009, ,MATCH($C78,'Input| Projects'!$BA$9:$CX$9,0)),'Calc| Project Costs'!AA$10:AA$1009)/10^3+SUMPRODUCT(INDEX('Input| Projects'!$BA$10:$CX$1009, ,MATCH($C23,'Input| Projects'!$BA$9:$CX$9,0)),'Calc| Project Costs'!BG$10:BG$1009)/10^3,0)</f>
        <v>0</v>
      </c>
      <c r="E78" s="172">
        <f>IFERROR(SUMPRODUCT(INDEX('Input| Projects'!$BA$10:$CX$1009, ,MATCH($C78,'Input| Projects'!$BA$9:$CX$9,0)),'Calc| Project Costs'!AB$10:AB$1009)/10^3+SUMPRODUCT(INDEX('Input| Projects'!$BA$10:$CX$1009, ,MATCH($C23,'Input| Projects'!$BA$9:$CX$9,0)),'Calc| Project Costs'!BH$10:BH$1009)/10^3,0)</f>
        <v>0</v>
      </c>
      <c r="F78" s="172">
        <f>IFERROR(SUMPRODUCT(INDEX('Input| Projects'!$BA$10:$CX$1009, ,MATCH($C78,'Input| Projects'!$BA$9:$CX$9,0)),'Calc| Project Costs'!AC$10:AC$1009)/10^3+SUMPRODUCT(INDEX('Input| Projects'!$BA$10:$CX$1009, ,MATCH($C23,'Input| Projects'!$BA$9:$CX$9,0)),'Calc| Project Costs'!BI$10:BI$1009)/10^3,0)</f>
        <v>0</v>
      </c>
      <c r="G78" s="172">
        <f>IFERROR(SUMPRODUCT(INDEX('Input| Projects'!$BA$10:$CX$1009, ,MATCH($C78,'Input| Projects'!$BA$9:$CX$9,0)),'Calc| Project Costs'!AD$10:AD$1009)/10^3+SUMPRODUCT(INDEX('Input| Projects'!$BA$10:$CX$1009, ,MATCH($C23,'Input| Projects'!$BA$9:$CX$9,0)),'Calc| Project Costs'!BJ$10:BJ$1009)/10^3,0)</f>
        <v>0</v>
      </c>
      <c r="H78" s="172">
        <f>IFERROR(SUMPRODUCT(INDEX('Input| Projects'!$BA$10:$CX$1009, ,MATCH($C78,'Input| Projects'!$BA$9:$CX$9,0)),'Calc| Project Costs'!AE$10:AE$1009)/10^3+SUMPRODUCT(INDEX('Input| Projects'!$BA$10:$CX$1009, ,MATCH($C23,'Input| Projects'!$BA$9:$CX$9,0)),'Calc| Project Costs'!BK$10:BK$1009)/10^3,0)</f>
        <v>0</v>
      </c>
      <c r="I78" s="174">
        <f t="shared" si="9"/>
        <v>0</v>
      </c>
      <c r="J78"/>
    </row>
    <row r="79" spans="2:14" s="7" customFormat="1" x14ac:dyDescent="0.2">
      <c r="B79" s="123">
        <f t="shared" si="10"/>
        <v>17</v>
      </c>
      <c r="C79" s="125" t="str">
        <f t="shared" si="8"/>
        <v/>
      </c>
      <c r="D79" s="172">
        <f>IFERROR(SUMPRODUCT(INDEX('Input| Projects'!$BA$10:$CX$1009, ,MATCH($C79,'Input| Projects'!$BA$9:$CX$9,0)),'Calc| Project Costs'!AA$10:AA$1009)/10^3+SUMPRODUCT(INDEX('Input| Projects'!$BA$10:$CX$1009, ,MATCH($C24,'Input| Projects'!$BA$9:$CX$9,0)),'Calc| Project Costs'!BG$10:BG$1009)/10^3,0)</f>
        <v>0</v>
      </c>
      <c r="E79" s="172">
        <f>IFERROR(SUMPRODUCT(INDEX('Input| Projects'!$BA$10:$CX$1009, ,MATCH($C79,'Input| Projects'!$BA$9:$CX$9,0)),'Calc| Project Costs'!AB$10:AB$1009)/10^3+SUMPRODUCT(INDEX('Input| Projects'!$BA$10:$CX$1009, ,MATCH($C24,'Input| Projects'!$BA$9:$CX$9,0)),'Calc| Project Costs'!BH$10:BH$1009)/10^3,0)</f>
        <v>0</v>
      </c>
      <c r="F79" s="172">
        <f>IFERROR(SUMPRODUCT(INDEX('Input| Projects'!$BA$10:$CX$1009, ,MATCH($C79,'Input| Projects'!$BA$9:$CX$9,0)),'Calc| Project Costs'!AC$10:AC$1009)/10^3+SUMPRODUCT(INDEX('Input| Projects'!$BA$10:$CX$1009, ,MATCH($C24,'Input| Projects'!$BA$9:$CX$9,0)),'Calc| Project Costs'!BI$10:BI$1009)/10^3,0)</f>
        <v>0</v>
      </c>
      <c r="G79" s="172">
        <f>IFERROR(SUMPRODUCT(INDEX('Input| Projects'!$BA$10:$CX$1009, ,MATCH($C79,'Input| Projects'!$BA$9:$CX$9,0)),'Calc| Project Costs'!AD$10:AD$1009)/10^3+SUMPRODUCT(INDEX('Input| Projects'!$BA$10:$CX$1009, ,MATCH($C24,'Input| Projects'!$BA$9:$CX$9,0)),'Calc| Project Costs'!BJ$10:BJ$1009)/10^3,0)</f>
        <v>0</v>
      </c>
      <c r="H79" s="172">
        <f>IFERROR(SUMPRODUCT(INDEX('Input| Projects'!$BA$10:$CX$1009, ,MATCH($C79,'Input| Projects'!$BA$9:$CX$9,0)),'Calc| Project Costs'!AE$10:AE$1009)/10^3+SUMPRODUCT(INDEX('Input| Projects'!$BA$10:$CX$1009, ,MATCH($C24,'Input| Projects'!$BA$9:$CX$9,0)),'Calc| Project Costs'!BK$10:BK$1009)/10^3,0)</f>
        <v>0</v>
      </c>
      <c r="I79" s="174">
        <f t="shared" si="9"/>
        <v>0</v>
      </c>
      <c r="J79"/>
    </row>
    <row r="80" spans="2:14" s="7" customFormat="1" x14ac:dyDescent="0.2">
      <c r="B80" s="123">
        <f t="shared" si="10"/>
        <v>18</v>
      </c>
      <c r="C80" s="125" t="str">
        <f t="shared" si="8"/>
        <v/>
      </c>
      <c r="D80" s="172">
        <f>IFERROR(SUMPRODUCT(INDEX('Input| Projects'!$BA$10:$CX$1009, ,MATCH($C80,'Input| Projects'!$BA$9:$CX$9,0)),'Calc| Project Costs'!AA$10:AA$1009)/10^3+SUMPRODUCT(INDEX('Input| Projects'!$BA$10:$CX$1009, ,MATCH($C25,'Input| Projects'!$BA$9:$CX$9,0)),'Calc| Project Costs'!BG$10:BG$1009)/10^3,0)</f>
        <v>0</v>
      </c>
      <c r="E80" s="172">
        <f>IFERROR(SUMPRODUCT(INDEX('Input| Projects'!$BA$10:$CX$1009, ,MATCH($C80,'Input| Projects'!$BA$9:$CX$9,0)),'Calc| Project Costs'!AB$10:AB$1009)/10^3+SUMPRODUCT(INDEX('Input| Projects'!$BA$10:$CX$1009, ,MATCH($C25,'Input| Projects'!$BA$9:$CX$9,0)),'Calc| Project Costs'!BH$10:BH$1009)/10^3,0)</f>
        <v>0</v>
      </c>
      <c r="F80" s="172">
        <f>IFERROR(SUMPRODUCT(INDEX('Input| Projects'!$BA$10:$CX$1009, ,MATCH($C80,'Input| Projects'!$BA$9:$CX$9,0)),'Calc| Project Costs'!AC$10:AC$1009)/10^3+SUMPRODUCT(INDEX('Input| Projects'!$BA$10:$CX$1009, ,MATCH($C25,'Input| Projects'!$BA$9:$CX$9,0)),'Calc| Project Costs'!BI$10:BI$1009)/10^3,0)</f>
        <v>0</v>
      </c>
      <c r="G80" s="172">
        <f>IFERROR(SUMPRODUCT(INDEX('Input| Projects'!$BA$10:$CX$1009, ,MATCH($C80,'Input| Projects'!$BA$9:$CX$9,0)),'Calc| Project Costs'!AD$10:AD$1009)/10^3+SUMPRODUCT(INDEX('Input| Projects'!$BA$10:$CX$1009, ,MATCH($C25,'Input| Projects'!$BA$9:$CX$9,0)),'Calc| Project Costs'!BJ$10:BJ$1009)/10^3,0)</f>
        <v>0</v>
      </c>
      <c r="H80" s="172">
        <f>IFERROR(SUMPRODUCT(INDEX('Input| Projects'!$BA$10:$CX$1009, ,MATCH($C80,'Input| Projects'!$BA$9:$CX$9,0)),'Calc| Project Costs'!AE$10:AE$1009)/10^3+SUMPRODUCT(INDEX('Input| Projects'!$BA$10:$CX$1009, ,MATCH($C25,'Input| Projects'!$BA$9:$CX$9,0)),'Calc| Project Costs'!BK$10:BK$1009)/10^3,0)</f>
        <v>0</v>
      </c>
      <c r="I80" s="174">
        <f t="shared" si="9"/>
        <v>0</v>
      </c>
      <c r="J80"/>
    </row>
    <row r="81" spans="2:10" s="7" customFormat="1" x14ac:dyDescent="0.2">
      <c r="B81" s="123">
        <f t="shared" si="10"/>
        <v>19</v>
      </c>
      <c r="C81" s="125" t="str">
        <f t="shared" si="8"/>
        <v/>
      </c>
      <c r="D81" s="172">
        <f>IFERROR(SUMPRODUCT(INDEX('Input| Projects'!$BA$10:$CX$1009, ,MATCH($C81,'Input| Projects'!$BA$9:$CX$9,0)),'Calc| Project Costs'!AA$10:AA$1009)/10^3+SUMPRODUCT(INDEX('Input| Projects'!$BA$10:$CX$1009, ,MATCH($C26,'Input| Projects'!$BA$9:$CX$9,0)),'Calc| Project Costs'!BG$10:BG$1009)/10^3,0)</f>
        <v>0</v>
      </c>
      <c r="E81" s="172">
        <f>IFERROR(SUMPRODUCT(INDEX('Input| Projects'!$BA$10:$CX$1009, ,MATCH($C81,'Input| Projects'!$BA$9:$CX$9,0)),'Calc| Project Costs'!AB$10:AB$1009)/10^3+SUMPRODUCT(INDEX('Input| Projects'!$BA$10:$CX$1009, ,MATCH($C26,'Input| Projects'!$BA$9:$CX$9,0)),'Calc| Project Costs'!BH$10:BH$1009)/10^3,0)</f>
        <v>0</v>
      </c>
      <c r="F81" s="172">
        <f>IFERROR(SUMPRODUCT(INDEX('Input| Projects'!$BA$10:$CX$1009, ,MATCH($C81,'Input| Projects'!$BA$9:$CX$9,0)),'Calc| Project Costs'!AC$10:AC$1009)/10^3+SUMPRODUCT(INDEX('Input| Projects'!$BA$10:$CX$1009, ,MATCH($C26,'Input| Projects'!$BA$9:$CX$9,0)),'Calc| Project Costs'!BI$10:BI$1009)/10^3,0)</f>
        <v>0</v>
      </c>
      <c r="G81" s="172">
        <f>IFERROR(SUMPRODUCT(INDEX('Input| Projects'!$BA$10:$CX$1009, ,MATCH($C81,'Input| Projects'!$BA$9:$CX$9,0)),'Calc| Project Costs'!AD$10:AD$1009)/10^3+SUMPRODUCT(INDEX('Input| Projects'!$BA$10:$CX$1009, ,MATCH($C26,'Input| Projects'!$BA$9:$CX$9,0)),'Calc| Project Costs'!BJ$10:BJ$1009)/10^3,0)</f>
        <v>0</v>
      </c>
      <c r="H81" s="172">
        <f>IFERROR(SUMPRODUCT(INDEX('Input| Projects'!$BA$10:$CX$1009, ,MATCH($C81,'Input| Projects'!$BA$9:$CX$9,0)),'Calc| Project Costs'!AE$10:AE$1009)/10^3+SUMPRODUCT(INDEX('Input| Projects'!$BA$10:$CX$1009, ,MATCH($C26,'Input| Projects'!$BA$9:$CX$9,0)),'Calc| Project Costs'!BK$10:BK$1009)/10^3,0)</f>
        <v>0</v>
      </c>
      <c r="I81" s="174">
        <f t="shared" si="9"/>
        <v>0</v>
      </c>
      <c r="J81"/>
    </row>
    <row r="82" spans="2:10" s="7" customFormat="1" x14ac:dyDescent="0.2">
      <c r="B82" s="123">
        <f t="shared" si="10"/>
        <v>20</v>
      </c>
      <c r="C82" s="125" t="str">
        <f t="shared" si="8"/>
        <v/>
      </c>
      <c r="D82" s="172">
        <f>IFERROR(SUMPRODUCT(INDEX('Input| Projects'!$BA$10:$CX$1009, ,MATCH($C82,'Input| Projects'!$BA$9:$CX$9,0)),'Calc| Project Costs'!AA$10:AA$1009)/10^3+SUMPRODUCT(INDEX('Input| Projects'!$BA$10:$CX$1009, ,MATCH($C27,'Input| Projects'!$BA$9:$CX$9,0)),'Calc| Project Costs'!BG$10:BG$1009)/10^3,0)</f>
        <v>0</v>
      </c>
      <c r="E82" s="172">
        <f>IFERROR(SUMPRODUCT(INDEX('Input| Projects'!$BA$10:$CX$1009, ,MATCH($C82,'Input| Projects'!$BA$9:$CX$9,0)),'Calc| Project Costs'!AB$10:AB$1009)/10^3+SUMPRODUCT(INDEX('Input| Projects'!$BA$10:$CX$1009, ,MATCH($C27,'Input| Projects'!$BA$9:$CX$9,0)),'Calc| Project Costs'!BH$10:BH$1009)/10^3,0)</f>
        <v>0</v>
      </c>
      <c r="F82" s="172">
        <f>IFERROR(SUMPRODUCT(INDEX('Input| Projects'!$BA$10:$CX$1009, ,MATCH($C82,'Input| Projects'!$BA$9:$CX$9,0)),'Calc| Project Costs'!AC$10:AC$1009)/10^3+SUMPRODUCT(INDEX('Input| Projects'!$BA$10:$CX$1009, ,MATCH($C27,'Input| Projects'!$BA$9:$CX$9,0)),'Calc| Project Costs'!BI$10:BI$1009)/10^3,0)</f>
        <v>0</v>
      </c>
      <c r="G82" s="172">
        <f>IFERROR(SUMPRODUCT(INDEX('Input| Projects'!$BA$10:$CX$1009, ,MATCH($C82,'Input| Projects'!$BA$9:$CX$9,0)),'Calc| Project Costs'!AD$10:AD$1009)/10^3+SUMPRODUCT(INDEX('Input| Projects'!$BA$10:$CX$1009, ,MATCH($C27,'Input| Projects'!$BA$9:$CX$9,0)),'Calc| Project Costs'!BJ$10:BJ$1009)/10^3,0)</f>
        <v>0</v>
      </c>
      <c r="H82" s="172">
        <f>IFERROR(SUMPRODUCT(INDEX('Input| Projects'!$BA$10:$CX$1009, ,MATCH($C82,'Input| Projects'!$BA$9:$CX$9,0)),'Calc| Project Costs'!AE$10:AE$1009)/10^3+SUMPRODUCT(INDEX('Input| Projects'!$BA$10:$CX$1009, ,MATCH($C27,'Input| Projects'!$BA$9:$CX$9,0)),'Calc| Project Costs'!BK$10:BK$1009)/10^3,0)</f>
        <v>0</v>
      </c>
      <c r="I82" s="174">
        <f t="shared" si="9"/>
        <v>0</v>
      </c>
      <c r="J82"/>
    </row>
    <row r="83" spans="2:10" s="7" customFormat="1" outlineLevel="1" x14ac:dyDescent="0.2">
      <c r="B83" s="123">
        <f t="shared" si="10"/>
        <v>21</v>
      </c>
      <c r="C83" s="125" t="str">
        <f t="shared" si="8"/>
        <v/>
      </c>
      <c r="D83" s="172">
        <f>IFERROR(SUMPRODUCT(INDEX('Input| Projects'!$BA$10:$CX$1009, ,MATCH($C83,'Input| Projects'!$BA$9:$CX$9,0)),'Calc| Project Costs'!AA$10:AA$1009)/10^3+SUMPRODUCT(INDEX('Input| Projects'!$BA$10:$CX$1009, ,MATCH($C28,'Input| Projects'!$BA$9:$CX$9,0)),'Calc| Project Costs'!BG$10:BG$1009)/10^3,0)</f>
        <v>0</v>
      </c>
      <c r="E83" s="172">
        <f>IFERROR(SUMPRODUCT(INDEX('Input| Projects'!$BA$10:$CX$1009, ,MATCH($C83,'Input| Projects'!$BA$9:$CX$9,0)),'Calc| Project Costs'!AB$10:AB$1009)/10^3+SUMPRODUCT(INDEX('Input| Projects'!$BA$10:$CX$1009, ,MATCH($C28,'Input| Projects'!$BA$9:$CX$9,0)),'Calc| Project Costs'!BH$10:BH$1009)/10^3,0)</f>
        <v>0</v>
      </c>
      <c r="F83" s="172">
        <f>IFERROR(SUMPRODUCT(INDEX('Input| Projects'!$BA$10:$CX$1009, ,MATCH($C83,'Input| Projects'!$BA$9:$CX$9,0)),'Calc| Project Costs'!AC$10:AC$1009)/10^3+SUMPRODUCT(INDEX('Input| Projects'!$BA$10:$CX$1009, ,MATCH($C28,'Input| Projects'!$BA$9:$CX$9,0)),'Calc| Project Costs'!BI$10:BI$1009)/10^3,0)</f>
        <v>0</v>
      </c>
      <c r="G83" s="172">
        <f>IFERROR(SUMPRODUCT(INDEX('Input| Projects'!$BA$10:$CX$1009, ,MATCH($C83,'Input| Projects'!$BA$9:$CX$9,0)),'Calc| Project Costs'!AD$10:AD$1009)/10^3+SUMPRODUCT(INDEX('Input| Projects'!$BA$10:$CX$1009, ,MATCH($C28,'Input| Projects'!$BA$9:$CX$9,0)),'Calc| Project Costs'!BJ$10:BJ$1009)/10^3,0)</f>
        <v>0</v>
      </c>
      <c r="H83" s="172">
        <f>IFERROR(SUMPRODUCT(INDEX('Input| Projects'!$BA$10:$CX$1009, ,MATCH($C83,'Input| Projects'!$BA$9:$CX$9,0)),'Calc| Project Costs'!AE$10:AE$1009)/10^3+SUMPRODUCT(INDEX('Input| Projects'!$BA$10:$CX$1009, ,MATCH($C28,'Input| Projects'!$BA$9:$CX$9,0)),'Calc| Project Costs'!BK$10:BK$1009)/10^3,0)</f>
        <v>0</v>
      </c>
      <c r="I83" s="174">
        <f t="shared" si="9"/>
        <v>0</v>
      </c>
      <c r="J83"/>
    </row>
    <row r="84" spans="2:10" s="7" customFormat="1" outlineLevel="1" x14ac:dyDescent="0.2">
      <c r="B84" s="123">
        <f t="shared" si="10"/>
        <v>22</v>
      </c>
      <c r="C84" s="125" t="str">
        <f t="shared" si="8"/>
        <v/>
      </c>
      <c r="D84" s="172">
        <f>IFERROR(SUMPRODUCT(INDEX('Input| Projects'!$BA$10:$CX$1009, ,MATCH($C84,'Input| Projects'!$BA$9:$CX$9,0)),'Calc| Project Costs'!AA$10:AA$1009)/10^3+SUMPRODUCT(INDEX('Input| Projects'!$BA$10:$CX$1009, ,MATCH($C29,'Input| Projects'!$BA$9:$CX$9,0)),'Calc| Project Costs'!BG$10:BG$1009)/10^3,0)</f>
        <v>0</v>
      </c>
      <c r="E84" s="172">
        <f>IFERROR(SUMPRODUCT(INDEX('Input| Projects'!$BA$10:$CX$1009, ,MATCH($C84,'Input| Projects'!$BA$9:$CX$9,0)),'Calc| Project Costs'!AB$10:AB$1009)/10^3+SUMPRODUCT(INDEX('Input| Projects'!$BA$10:$CX$1009, ,MATCH($C29,'Input| Projects'!$BA$9:$CX$9,0)),'Calc| Project Costs'!BH$10:BH$1009)/10^3,0)</f>
        <v>0</v>
      </c>
      <c r="F84" s="172">
        <f>IFERROR(SUMPRODUCT(INDEX('Input| Projects'!$BA$10:$CX$1009, ,MATCH($C84,'Input| Projects'!$BA$9:$CX$9,0)),'Calc| Project Costs'!AC$10:AC$1009)/10^3+SUMPRODUCT(INDEX('Input| Projects'!$BA$10:$CX$1009, ,MATCH($C29,'Input| Projects'!$BA$9:$CX$9,0)),'Calc| Project Costs'!BI$10:BI$1009)/10^3,0)</f>
        <v>0</v>
      </c>
      <c r="G84" s="172">
        <f>IFERROR(SUMPRODUCT(INDEX('Input| Projects'!$BA$10:$CX$1009, ,MATCH($C84,'Input| Projects'!$BA$9:$CX$9,0)),'Calc| Project Costs'!AD$10:AD$1009)/10^3+SUMPRODUCT(INDEX('Input| Projects'!$BA$10:$CX$1009, ,MATCH($C29,'Input| Projects'!$BA$9:$CX$9,0)),'Calc| Project Costs'!BJ$10:BJ$1009)/10^3,0)</f>
        <v>0</v>
      </c>
      <c r="H84" s="172">
        <f>IFERROR(SUMPRODUCT(INDEX('Input| Projects'!$BA$10:$CX$1009, ,MATCH($C84,'Input| Projects'!$BA$9:$CX$9,0)),'Calc| Project Costs'!AE$10:AE$1009)/10^3+SUMPRODUCT(INDEX('Input| Projects'!$BA$10:$CX$1009, ,MATCH($C29,'Input| Projects'!$BA$9:$CX$9,0)),'Calc| Project Costs'!BK$10:BK$1009)/10^3,0)</f>
        <v>0</v>
      </c>
      <c r="I84" s="174">
        <f t="shared" si="9"/>
        <v>0</v>
      </c>
      <c r="J84"/>
    </row>
    <row r="85" spans="2:10" s="7" customFormat="1" outlineLevel="1" x14ac:dyDescent="0.2">
      <c r="B85" s="123">
        <f t="shared" si="10"/>
        <v>23</v>
      </c>
      <c r="C85" s="125" t="str">
        <f t="shared" si="8"/>
        <v/>
      </c>
      <c r="D85" s="172">
        <f>IFERROR(SUMPRODUCT(INDEX('Input| Projects'!$BA$10:$CX$1009, ,MATCH($C85,'Input| Projects'!$BA$9:$CX$9,0)),'Calc| Project Costs'!AA$10:AA$1009)/10^3+SUMPRODUCT(INDEX('Input| Projects'!$BA$10:$CX$1009, ,MATCH($C30,'Input| Projects'!$BA$9:$CX$9,0)),'Calc| Project Costs'!BG$10:BG$1009)/10^3,0)</f>
        <v>0</v>
      </c>
      <c r="E85" s="172">
        <f>IFERROR(SUMPRODUCT(INDEX('Input| Projects'!$BA$10:$CX$1009, ,MATCH($C85,'Input| Projects'!$BA$9:$CX$9,0)),'Calc| Project Costs'!AB$10:AB$1009)/10^3+SUMPRODUCT(INDEX('Input| Projects'!$BA$10:$CX$1009, ,MATCH($C30,'Input| Projects'!$BA$9:$CX$9,0)),'Calc| Project Costs'!BH$10:BH$1009)/10^3,0)</f>
        <v>0</v>
      </c>
      <c r="F85" s="172">
        <f>IFERROR(SUMPRODUCT(INDEX('Input| Projects'!$BA$10:$CX$1009, ,MATCH($C85,'Input| Projects'!$BA$9:$CX$9,0)),'Calc| Project Costs'!AC$10:AC$1009)/10^3+SUMPRODUCT(INDEX('Input| Projects'!$BA$10:$CX$1009, ,MATCH($C30,'Input| Projects'!$BA$9:$CX$9,0)),'Calc| Project Costs'!BI$10:BI$1009)/10^3,0)</f>
        <v>0</v>
      </c>
      <c r="G85" s="172">
        <f>IFERROR(SUMPRODUCT(INDEX('Input| Projects'!$BA$10:$CX$1009, ,MATCH($C85,'Input| Projects'!$BA$9:$CX$9,0)),'Calc| Project Costs'!AD$10:AD$1009)/10^3+SUMPRODUCT(INDEX('Input| Projects'!$BA$10:$CX$1009, ,MATCH($C30,'Input| Projects'!$BA$9:$CX$9,0)),'Calc| Project Costs'!BJ$10:BJ$1009)/10^3,0)</f>
        <v>0</v>
      </c>
      <c r="H85" s="172">
        <f>IFERROR(SUMPRODUCT(INDEX('Input| Projects'!$BA$10:$CX$1009, ,MATCH($C85,'Input| Projects'!$BA$9:$CX$9,0)),'Calc| Project Costs'!AE$10:AE$1009)/10^3+SUMPRODUCT(INDEX('Input| Projects'!$BA$10:$CX$1009, ,MATCH($C30,'Input| Projects'!$BA$9:$CX$9,0)),'Calc| Project Costs'!BK$10:BK$1009)/10^3,0)</f>
        <v>0</v>
      </c>
      <c r="I85" s="174">
        <f t="shared" si="9"/>
        <v>0</v>
      </c>
      <c r="J85"/>
    </row>
    <row r="86" spans="2:10" s="7" customFormat="1" outlineLevel="1" x14ac:dyDescent="0.2">
      <c r="B86" s="123">
        <f t="shared" si="10"/>
        <v>24</v>
      </c>
      <c r="C86" s="125" t="str">
        <f t="shared" si="8"/>
        <v/>
      </c>
      <c r="D86" s="172">
        <f>IFERROR(SUMPRODUCT(INDEX('Input| Projects'!$BA$10:$CX$1009, ,MATCH($C86,'Input| Projects'!$BA$9:$CX$9,0)),'Calc| Project Costs'!AA$10:AA$1009)/10^3+SUMPRODUCT(INDEX('Input| Projects'!$BA$10:$CX$1009, ,MATCH($C31,'Input| Projects'!$BA$9:$CX$9,0)),'Calc| Project Costs'!BG$10:BG$1009)/10^3,0)</f>
        <v>0</v>
      </c>
      <c r="E86" s="172">
        <f>IFERROR(SUMPRODUCT(INDEX('Input| Projects'!$BA$10:$CX$1009, ,MATCH($C86,'Input| Projects'!$BA$9:$CX$9,0)),'Calc| Project Costs'!AB$10:AB$1009)/10^3+SUMPRODUCT(INDEX('Input| Projects'!$BA$10:$CX$1009, ,MATCH($C31,'Input| Projects'!$BA$9:$CX$9,0)),'Calc| Project Costs'!BH$10:BH$1009)/10^3,0)</f>
        <v>0</v>
      </c>
      <c r="F86" s="172">
        <f>IFERROR(SUMPRODUCT(INDEX('Input| Projects'!$BA$10:$CX$1009, ,MATCH($C86,'Input| Projects'!$BA$9:$CX$9,0)),'Calc| Project Costs'!AC$10:AC$1009)/10^3+SUMPRODUCT(INDEX('Input| Projects'!$BA$10:$CX$1009, ,MATCH($C31,'Input| Projects'!$BA$9:$CX$9,0)),'Calc| Project Costs'!BI$10:BI$1009)/10^3,0)</f>
        <v>0</v>
      </c>
      <c r="G86" s="172">
        <f>IFERROR(SUMPRODUCT(INDEX('Input| Projects'!$BA$10:$CX$1009, ,MATCH($C86,'Input| Projects'!$BA$9:$CX$9,0)),'Calc| Project Costs'!AD$10:AD$1009)/10^3+SUMPRODUCT(INDEX('Input| Projects'!$BA$10:$CX$1009, ,MATCH($C31,'Input| Projects'!$BA$9:$CX$9,0)),'Calc| Project Costs'!BJ$10:BJ$1009)/10^3,0)</f>
        <v>0</v>
      </c>
      <c r="H86" s="172">
        <f>IFERROR(SUMPRODUCT(INDEX('Input| Projects'!$BA$10:$CX$1009, ,MATCH($C86,'Input| Projects'!$BA$9:$CX$9,0)),'Calc| Project Costs'!AE$10:AE$1009)/10^3+SUMPRODUCT(INDEX('Input| Projects'!$BA$10:$CX$1009, ,MATCH($C31,'Input| Projects'!$BA$9:$CX$9,0)),'Calc| Project Costs'!BK$10:BK$1009)/10^3,0)</f>
        <v>0</v>
      </c>
      <c r="I86" s="174">
        <f t="shared" si="9"/>
        <v>0</v>
      </c>
      <c r="J86"/>
    </row>
    <row r="87" spans="2:10" s="7" customFormat="1" outlineLevel="1" x14ac:dyDescent="0.2">
      <c r="B87" s="123">
        <f t="shared" si="10"/>
        <v>25</v>
      </c>
      <c r="C87" s="125" t="str">
        <f t="shared" si="8"/>
        <v/>
      </c>
      <c r="D87" s="172">
        <f>IFERROR(SUMPRODUCT(INDEX('Input| Projects'!$BA$10:$CX$1009, ,MATCH($C87,'Input| Projects'!$BA$9:$CX$9,0)),'Calc| Project Costs'!AA$10:AA$1009)/10^3+SUMPRODUCT(INDEX('Input| Projects'!$BA$10:$CX$1009, ,MATCH($C32,'Input| Projects'!$BA$9:$CX$9,0)),'Calc| Project Costs'!BG$10:BG$1009)/10^3,0)</f>
        <v>0</v>
      </c>
      <c r="E87" s="172">
        <f>IFERROR(SUMPRODUCT(INDEX('Input| Projects'!$BA$10:$CX$1009, ,MATCH($C87,'Input| Projects'!$BA$9:$CX$9,0)),'Calc| Project Costs'!AB$10:AB$1009)/10^3+SUMPRODUCT(INDEX('Input| Projects'!$BA$10:$CX$1009, ,MATCH($C32,'Input| Projects'!$BA$9:$CX$9,0)),'Calc| Project Costs'!BH$10:BH$1009)/10^3,0)</f>
        <v>0</v>
      </c>
      <c r="F87" s="172">
        <f>IFERROR(SUMPRODUCT(INDEX('Input| Projects'!$BA$10:$CX$1009, ,MATCH($C87,'Input| Projects'!$BA$9:$CX$9,0)),'Calc| Project Costs'!AC$10:AC$1009)/10^3+SUMPRODUCT(INDEX('Input| Projects'!$BA$10:$CX$1009, ,MATCH($C32,'Input| Projects'!$BA$9:$CX$9,0)),'Calc| Project Costs'!BI$10:BI$1009)/10^3,0)</f>
        <v>0</v>
      </c>
      <c r="G87" s="172">
        <f>IFERROR(SUMPRODUCT(INDEX('Input| Projects'!$BA$10:$CX$1009, ,MATCH($C87,'Input| Projects'!$BA$9:$CX$9,0)),'Calc| Project Costs'!AD$10:AD$1009)/10^3+SUMPRODUCT(INDEX('Input| Projects'!$BA$10:$CX$1009, ,MATCH($C32,'Input| Projects'!$BA$9:$CX$9,0)),'Calc| Project Costs'!BJ$10:BJ$1009)/10^3,0)</f>
        <v>0</v>
      </c>
      <c r="H87" s="172">
        <f>IFERROR(SUMPRODUCT(INDEX('Input| Projects'!$BA$10:$CX$1009, ,MATCH($C87,'Input| Projects'!$BA$9:$CX$9,0)),'Calc| Project Costs'!AE$10:AE$1009)/10^3+SUMPRODUCT(INDEX('Input| Projects'!$BA$10:$CX$1009, ,MATCH($C32,'Input| Projects'!$BA$9:$CX$9,0)),'Calc| Project Costs'!BK$10:BK$1009)/10^3,0)</f>
        <v>0</v>
      </c>
      <c r="I87" s="174">
        <f t="shared" si="9"/>
        <v>0</v>
      </c>
      <c r="J87"/>
    </row>
    <row r="88" spans="2:10" s="7" customFormat="1" outlineLevel="1" x14ac:dyDescent="0.2">
      <c r="B88" s="123">
        <f t="shared" si="10"/>
        <v>26</v>
      </c>
      <c r="C88" s="125" t="str">
        <f t="shared" si="8"/>
        <v/>
      </c>
      <c r="D88" s="172">
        <f>IFERROR(SUMPRODUCT(INDEX('Input| Projects'!$BA$10:$CX$1009, ,MATCH($C88,'Input| Projects'!$BA$9:$CX$9,0)),'Calc| Project Costs'!AA$10:AA$1009)/10^3+SUMPRODUCT(INDEX('Input| Projects'!$BA$10:$CX$1009, ,MATCH($C33,'Input| Projects'!$BA$9:$CX$9,0)),'Calc| Project Costs'!BG$10:BG$1009)/10^3,0)</f>
        <v>0</v>
      </c>
      <c r="E88" s="172">
        <f>IFERROR(SUMPRODUCT(INDEX('Input| Projects'!$BA$10:$CX$1009, ,MATCH($C88,'Input| Projects'!$BA$9:$CX$9,0)),'Calc| Project Costs'!AB$10:AB$1009)/10^3+SUMPRODUCT(INDEX('Input| Projects'!$BA$10:$CX$1009, ,MATCH($C33,'Input| Projects'!$BA$9:$CX$9,0)),'Calc| Project Costs'!BH$10:BH$1009)/10^3,0)</f>
        <v>0</v>
      </c>
      <c r="F88" s="172">
        <f>IFERROR(SUMPRODUCT(INDEX('Input| Projects'!$BA$10:$CX$1009, ,MATCH($C88,'Input| Projects'!$BA$9:$CX$9,0)),'Calc| Project Costs'!AC$10:AC$1009)/10^3+SUMPRODUCT(INDEX('Input| Projects'!$BA$10:$CX$1009, ,MATCH($C33,'Input| Projects'!$BA$9:$CX$9,0)),'Calc| Project Costs'!BI$10:BI$1009)/10^3,0)</f>
        <v>0</v>
      </c>
      <c r="G88" s="172">
        <f>IFERROR(SUMPRODUCT(INDEX('Input| Projects'!$BA$10:$CX$1009, ,MATCH($C88,'Input| Projects'!$BA$9:$CX$9,0)),'Calc| Project Costs'!AD$10:AD$1009)/10^3+SUMPRODUCT(INDEX('Input| Projects'!$BA$10:$CX$1009, ,MATCH($C33,'Input| Projects'!$BA$9:$CX$9,0)),'Calc| Project Costs'!BJ$10:BJ$1009)/10^3,0)</f>
        <v>0</v>
      </c>
      <c r="H88" s="172">
        <f>IFERROR(SUMPRODUCT(INDEX('Input| Projects'!$BA$10:$CX$1009, ,MATCH($C88,'Input| Projects'!$BA$9:$CX$9,0)),'Calc| Project Costs'!AE$10:AE$1009)/10^3+SUMPRODUCT(INDEX('Input| Projects'!$BA$10:$CX$1009, ,MATCH($C33,'Input| Projects'!$BA$9:$CX$9,0)),'Calc| Project Costs'!BK$10:BK$1009)/10^3,0)</f>
        <v>0</v>
      </c>
      <c r="I88" s="174">
        <f t="shared" si="9"/>
        <v>0</v>
      </c>
      <c r="J88"/>
    </row>
    <row r="89" spans="2:10" s="7" customFormat="1" outlineLevel="1" x14ac:dyDescent="0.2">
      <c r="B89" s="123">
        <f t="shared" si="10"/>
        <v>27</v>
      </c>
      <c r="C89" s="125" t="str">
        <f t="shared" si="8"/>
        <v/>
      </c>
      <c r="D89" s="172">
        <f>IFERROR(SUMPRODUCT(INDEX('Input| Projects'!$BA$10:$CX$1009, ,MATCH($C89,'Input| Projects'!$BA$9:$CX$9,0)),'Calc| Project Costs'!AA$10:AA$1009)/10^3+SUMPRODUCT(INDEX('Input| Projects'!$BA$10:$CX$1009, ,MATCH($C34,'Input| Projects'!$BA$9:$CX$9,0)),'Calc| Project Costs'!BG$10:BG$1009)/10^3,0)</f>
        <v>0</v>
      </c>
      <c r="E89" s="172">
        <f>IFERROR(SUMPRODUCT(INDEX('Input| Projects'!$BA$10:$CX$1009, ,MATCH($C89,'Input| Projects'!$BA$9:$CX$9,0)),'Calc| Project Costs'!AB$10:AB$1009)/10^3+SUMPRODUCT(INDEX('Input| Projects'!$BA$10:$CX$1009, ,MATCH($C34,'Input| Projects'!$BA$9:$CX$9,0)),'Calc| Project Costs'!BH$10:BH$1009)/10^3,0)</f>
        <v>0</v>
      </c>
      <c r="F89" s="172">
        <f>IFERROR(SUMPRODUCT(INDEX('Input| Projects'!$BA$10:$CX$1009, ,MATCH($C89,'Input| Projects'!$BA$9:$CX$9,0)),'Calc| Project Costs'!AC$10:AC$1009)/10^3+SUMPRODUCT(INDEX('Input| Projects'!$BA$10:$CX$1009, ,MATCH($C34,'Input| Projects'!$BA$9:$CX$9,0)),'Calc| Project Costs'!BI$10:BI$1009)/10^3,0)</f>
        <v>0</v>
      </c>
      <c r="G89" s="172">
        <f>IFERROR(SUMPRODUCT(INDEX('Input| Projects'!$BA$10:$CX$1009, ,MATCH($C89,'Input| Projects'!$BA$9:$CX$9,0)),'Calc| Project Costs'!AD$10:AD$1009)/10^3+SUMPRODUCT(INDEX('Input| Projects'!$BA$10:$CX$1009, ,MATCH($C34,'Input| Projects'!$BA$9:$CX$9,0)),'Calc| Project Costs'!BJ$10:BJ$1009)/10^3,0)</f>
        <v>0</v>
      </c>
      <c r="H89" s="172">
        <f>IFERROR(SUMPRODUCT(INDEX('Input| Projects'!$BA$10:$CX$1009, ,MATCH($C89,'Input| Projects'!$BA$9:$CX$9,0)),'Calc| Project Costs'!AE$10:AE$1009)/10^3+SUMPRODUCT(INDEX('Input| Projects'!$BA$10:$CX$1009, ,MATCH($C34,'Input| Projects'!$BA$9:$CX$9,0)),'Calc| Project Costs'!BK$10:BK$1009)/10^3,0)</f>
        <v>0</v>
      </c>
      <c r="I89" s="174">
        <f t="shared" si="9"/>
        <v>0</v>
      </c>
      <c r="J89"/>
    </row>
    <row r="90" spans="2:10" s="7" customFormat="1" outlineLevel="1" x14ac:dyDescent="0.2">
      <c r="B90" s="123">
        <f t="shared" si="10"/>
        <v>28</v>
      </c>
      <c r="C90" s="125" t="str">
        <f t="shared" si="8"/>
        <v/>
      </c>
      <c r="D90" s="172">
        <f>IFERROR(SUMPRODUCT(INDEX('Input| Projects'!$BA$10:$CX$1009, ,MATCH($C90,'Input| Projects'!$BA$9:$CX$9,0)),'Calc| Project Costs'!AA$10:AA$1009)/10^3+SUMPRODUCT(INDEX('Input| Projects'!$BA$10:$CX$1009, ,MATCH($C35,'Input| Projects'!$BA$9:$CX$9,0)),'Calc| Project Costs'!BG$10:BG$1009)/10^3,0)</f>
        <v>0</v>
      </c>
      <c r="E90" s="172">
        <f>IFERROR(SUMPRODUCT(INDEX('Input| Projects'!$BA$10:$CX$1009, ,MATCH($C90,'Input| Projects'!$BA$9:$CX$9,0)),'Calc| Project Costs'!AB$10:AB$1009)/10^3+SUMPRODUCT(INDEX('Input| Projects'!$BA$10:$CX$1009, ,MATCH($C35,'Input| Projects'!$BA$9:$CX$9,0)),'Calc| Project Costs'!BH$10:BH$1009)/10^3,0)</f>
        <v>0</v>
      </c>
      <c r="F90" s="172">
        <f>IFERROR(SUMPRODUCT(INDEX('Input| Projects'!$BA$10:$CX$1009, ,MATCH($C90,'Input| Projects'!$BA$9:$CX$9,0)),'Calc| Project Costs'!AC$10:AC$1009)/10^3+SUMPRODUCT(INDEX('Input| Projects'!$BA$10:$CX$1009, ,MATCH($C35,'Input| Projects'!$BA$9:$CX$9,0)),'Calc| Project Costs'!BI$10:BI$1009)/10^3,0)</f>
        <v>0</v>
      </c>
      <c r="G90" s="172">
        <f>IFERROR(SUMPRODUCT(INDEX('Input| Projects'!$BA$10:$CX$1009, ,MATCH($C90,'Input| Projects'!$BA$9:$CX$9,0)),'Calc| Project Costs'!AD$10:AD$1009)/10^3+SUMPRODUCT(INDEX('Input| Projects'!$BA$10:$CX$1009, ,MATCH($C35,'Input| Projects'!$BA$9:$CX$9,0)),'Calc| Project Costs'!BJ$10:BJ$1009)/10^3,0)</f>
        <v>0</v>
      </c>
      <c r="H90" s="172">
        <f>IFERROR(SUMPRODUCT(INDEX('Input| Projects'!$BA$10:$CX$1009, ,MATCH($C90,'Input| Projects'!$BA$9:$CX$9,0)),'Calc| Project Costs'!AE$10:AE$1009)/10^3+SUMPRODUCT(INDEX('Input| Projects'!$BA$10:$CX$1009, ,MATCH($C35,'Input| Projects'!$BA$9:$CX$9,0)),'Calc| Project Costs'!BK$10:BK$1009)/10^3,0)</f>
        <v>0</v>
      </c>
      <c r="I90" s="174">
        <f t="shared" si="9"/>
        <v>0</v>
      </c>
      <c r="J90"/>
    </row>
    <row r="91" spans="2:10" s="7" customFormat="1" outlineLevel="1" x14ac:dyDescent="0.2">
      <c r="B91" s="123">
        <f t="shared" si="10"/>
        <v>29</v>
      </c>
      <c r="C91" s="125" t="str">
        <f t="shared" si="8"/>
        <v/>
      </c>
      <c r="D91" s="172">
        <f>IFERROR(SUMPRODUCT(INDEX('Input| Projects'!$BA$10:$CX$1009, ,MATCH($C91,'Input| Projects'!$BA$9:$CX$9,0)),'Calc| Project Costs'!AA$10:AA$1009)/10^3+SUMPRODUCT(INDEX('Input| Projects'!$BA$10:$CX$1009, ,MATCH($C36,'Input| Projects'!$BA$9:$CX$9,0)),'Calc| Project Costs'!BG$10:BG$1009)/10^3,0)</f>
        <v>0</v>
      </c>
      <c r="E91" s="172">
        <f>IFERROR(SUMPRODUCT(INDEX('Input| Projects'!$BA$10:$CX$1009, ,MATCH($C91,'Input| Projects'!$BA$9:$CX$9,0)),'Calc| Project Costs'!AB$10:AB$1009)/10^3+SUMPRODUCT(INDEX('Input| Projects'!$BA$10:$CX$1009, ,MATCH($C36,'Input| Projects'!$BA$9:$CX$9,0)),'Calc| Project Costs'!BH$10:BH$1009)/10^3,0)</f>
        <v>0</v>
      </c>
      <c r="F91" s="172">
        <f>IFERROR(SUMPRODUCT(INDEX('Input| Projects'!$BA$10:$CX$1009, ,MATCH($C91,'Input| Projects'!$BA$9:$CX$9,0)),'Calc| Project Costs'!AC$10:AC$1009)/10^3+SUMPRODUCT(INDEX('Input| Projects'!$BA$10:$CX$1009, ,MATCH($C36,'Input| Projects'!$BA$9:$CX$9,0)),'Calc| Project Costs'!BI$10:BI$1009)/10^3,0)</f>
        <v>0</v>
      </c>
      <c r="G91" s="172">
        <f>IFERROR(SUMPRODUCT(INDEX('Input| Projects'!$BA$10:$CX$1009, ,MATCH($C91,'Input| Projects'!$BA$9:$CX$9,0)),'Calc| Project Costs'!AD$10:AD$1009)/10^3+SUMPRODUCT(INDEX('Input| Projects'!$BA$10:$CX$1009, ,MATCH($C36,'Input| Projects'!$BA$9:$CX$9,0)),'Calc| Project Costs'!BJ$10:BJ$1009)/10^3,0)</f>
        <v>0</v>
      </c>
      <c r="H91" s="172">
        <f>IFERROR(SUMPRODUCT(INDEX('Input| Projects'!$BA$10:$CX$1009, ,MATCH($C91,'Input| Projects'!$BA$9:$CX$9,0)),'Calc| Project Costs'!AE$10:AE$1009)/10^3+SUMPRODUCT(INDEX('Input| Projects'!$BA$10:$CX$1009, ,MATCH($C36,'Input| Projects'!$BA$9:$CX$9,0)),'Calc| Project Costs'!BK$10:BK$1009)/10^3,0)</f>
        <v>0</v>
      </c>
      <c r="I91" s="174">
        <f t="shared" si="9"/>
        <v>0</v>
      </c>
      <c r="J91"/>
    </row>
    <row r="92" spans="2:10" s="7" customFormat="1" outlineLevel="1" x14ac:dyDescent="0.2">
      <c r="B92" s="123">
        <f t="shared" si="10"/>
        <v>30</v>
      </c>
      <c r="C92" s="125" t="str">
        <f t="shared" si="8"/>
        <v/>
      </c>
      <c r="D92" s="172">
        <f>IFERROR(SUMPRODUCT(INDEX('Input| Projects'!$BA$10:$CX$1009, ,MATCH($C92,'Input| Projects'!$BA$9:$CX$9,0)),'Calc| Project Costs'!AA$10:AA$1009)/10^3+SUMPRODUCT(INDEX('Input| Projects'!$BA$10:$CX$1009, ,MATCH($C37,'Input| Projects'!$BA$9:$CX$9,0)),'Calc| Project Costs'!BG$10:BG$1009)/10^3,0)</f>
        <v>0</v>
      </c>
      <c r="E92" s="172">
        <f>IFERROR(SUMPRODUCT(INDEX('Input| Projects'!$BA$10:$CX$1009, ,MATCH($C92,'Input| Projects'!$BA$9:$CX$9,0)),'Calc| Project Costs'!AB$10:AB$1009)/10^3+SUMPRODUCT(INDEX('Input| Projects'!$BA$10:$CX$1009, ,MATCH($C37,'Input| Projects'!$BA$9:$CX$9,0)),'Calc| Project Costs'!BH$10:BH$1009)/10^3,0)</f>
        <v>0</v>
      </c>
      <c r="F92" s="172">
        <f>IFERROR(SUMPRODUCT(INDEX('Input| Projects'!$BA$10:$CX$1009, ,MATCH($C92,'Input| Projects'!$BA$9:$CX$9,0)),'Calc| Project Costs'!AC$10:AC$1009)/10^3+SUMPRODUCT(INDEX('Input| Projects'!$BA$10:$CX$1009, ,MATCH($C37,'Input| Projects'!$BA$9:$CX$9,0)),'Calc| Project Costs'!BI$10:BI$1009)/10^3,0)</f>
        <v>0</v>
      </c>
      <c r="G92" s="172">
        <f>IFERROR(SUMPRODUCT(INDEX('Input| Projects'!$BA$10:$CX$1009, ,MATCH($C92,'Input| Projects'!$BA$9:$CX$9,0)),'Calc| Project Costs'!AD$10:AD$1009)/10^3+SUMPRODUCT(INDEX('Input| Projects'!$BA$10:$CX$1009, ,MATCH($C37,'Input| Projects'!$BA$9:$CX$9,0)),'Calc| Project Costs'!BJ$10:BJ$1009)/10^3,0)</f>
        <v>0</v>
      </c>
      <c r="H92" s="172">
        <f>IFERROR(SUMPRODUCT(INDEX('Input| Projects'!$BA$10:$CX$1009, ,MATCH($C92,'Input| Projects'!$BA$9:$CX$9,0)),'Calc| Project Costs'!AE$10:AE$1009)/10^3+SUMPRODUCT(INDEX('Input| Projects'!$BA$10:$CX$1009, ,MATCH($C37,'Input| Projects'!$BA$9:$CX$9,0)),'Calc| Project Costs'!BK$10:BK$1009)/10^3,0)</f>
        <v>0</v>
      </c>
      <c r="I92" s="174">
        <f t="shared" si="9"/>
        <v>0</v>
      </c>
      <c r="J92"/>
    </row>
    <row r="93" spans="2:10" s="7" customFormat="1" outlineLevel="1" x14ac:dyDescent="0.2">
      <c r="B93" s="123">
        <f t="shared" si="10"/>
        <v>31</v>
      </c>
      <c r="C93" s="125" t="str">
        <f t="shared" si="8"/>
        <v/>
      </c>
      <c r="D93" s="172">
        <f>IFERROR(SUMPRODUCT(INDEX('Input| Projects'!$BA$10:$CX$1009, ,MATCH($C93,'Input| Projects'!$BA$9:$CX$9,0)),'Calc| Project Costs'!AA$10:AA$1009)/10^3+SUMPRODUCT(INDEX('Input| Projects'!$BA$10:$CX$1009, ,MATCH($C38,'Input| Projects'!$BA$9:$CX$9,0)),'Calc| Project Costs'!BG$10:BG$1009)/10^3,0)</f>
        <v>0</v>
      </c>
      <c r="E93" s="172">
        <f>IFERROR(SUMPRODUCT(INDEX('Input| Projects'!$BA$10:$CX$1009, ,MATCH($C93,'Input| Projects'!$BA$9:$CX$9,0)),'Calc| Project Costs'!AB$10:AB$1009)/10^3+SUMPRODUCT(INDEX('Input| Projects'!$BA$10:$CX$1009, ,MATCH($C38,'Input| Projects'!$BA$9:$CX$9,0)),'Calc| Project Costs'!BH$10:BH$1009)/10^3,0)</f>
        <v>0</v>
      </c>
      <c r="F93" s="172">
        <f>IFERROR(SUMPRODUCT(INDEX('Input| Projects'!$BA$10:$CX$1009, ,MATCH($C93,'Input| Projects'!$BA$9:$CX$9,0)),'Calc| Project Costs'!AC$10:AC$1009)/10^3+SUMPRODUCT(INDEX('Input| Projects'!$BA$10:$CX$1009, ,MATCH($C38,'Input| Projects'!$BA$9:$CX$9,0)),'Calc| Project Costs'!BI$10:BI$1009)/10^3,0)</f>
        <v>0</v>
      </c>
      <c r="G93" s="172">
        <f>IFERROR(SUMPRODUCT(INDEX('Input| Projects'!$BA$10:$CX$1009, ,MATCH($C93,'Input| Projects'!$BA$9:$CX$9,0)),'Calc| Project Costs'!AD$10:AD$1009)/10^3+SUMPRODUCT(INDEX('Input| Projects'!$BA$10:$CX$1009, ,MATCH($C38,'Input| Projects'!$BA$9:$CX$9,0)),'Calc| Project Costs'!BJ$10:BJ$1009)/10^3,0)</f>
        <v>0</v>
      </c>
      <c r="H93" s="172">
        <f>IFERROR(SUMPRODUCT(INDEX('Input| Projects'!$BA$10:$CX$1009, ,MATCH($C93,'Input| Projects'!$BA$9:$CX$9,0)),'Calc| Project Costs'!AE$10:AE$1009)/10^3+SUMPRODUCT(INDEX('Input| Projects'!$BA$10:$CX$1009, ,MATCH($C38,'Input| Projects'!$BA$9:$CX$9,0)),'Calc| Project Costs'!BK$10:BK$1009)/10^3,0)</f>
        <v>0</v>
      </c>
      <c r="I93" s="174">
        <f t="shared" si="9"/>
        <v>0</v>
      </c>
      <c r="J93"/>
    </row>
    <row r="94" spans="2:10" s="7" customFormat="1" outlineLevel="1" x14ac:dyDescent="0.2">
      <c r="B94" s="123">
        <f t="shared" si="10"/>
        <v>32</v>
      </c>
      <c r="C94" s="125" t="str">
        <f t="shared" si="8"/>
        <v/>
      </c>
      <c r="D94" s="172">
        <f>IFERROR(SUMPRODUCT(INDEX('Input| Projects'!$BA$10:$CX$1009, ,MATCH($C94,'Input| Projects'!$BA$9:$CX$9,0)),'Calc| Project Costs'!AA$10:AA$1009)/10^3+SUMPRODUCT(INDEX('Input| Projects'!$BA$10:$CX$1009, ,MATCH($C39,'Input| Projects'!$BA$9:$CX$9,0)),'Calc| Project Costs'!BG$10:BG$1009)/10^3,0)</f>
        <v>0</v>
      </c>
      <c r="E94" s="172">
        <f>IFERROR(SUMPRODUCT(INDEX('Input| Projects'!$BA$10:$CX$1009, ,MATCH($C94,'Input| Projects'!$BA$9:$CX$9,0)),'Calc| Project Costs'!AB$10:AB$1009)/10^3+SUMPRODUCT(INDEX('Input| Projects'!$BA$10:$CX$1009, ,MATCH($C39,'Input| Projects'!$BA$9:$CX$9,0)),'Calc| Project Costs'!BH$10:BH$1009)/10^3,0)</f>
        <v>0</v>
      </c>
      <c r="F94" s="172">
        <f>IFERROR(SUMPRODUCT(INDEX('Input| Projects'!$BA$10:$CX$1009, ,MATCH($C94,'Input| Projects'!$BA$9:$CX$9,0)),'Calc| Project Costs'!AC$10:AC$1009)/10^3+SUMPRODUCT(INDEX('Input| Projects'!$BA$10:$CX$1009, ,MATCH($C39,'Input| Projects'!$BA$9:$CX$9,0)),'Calc| Project Costs'!BI$10:BI$1009)/10^3,0)</f>
        <v>0</v>
      </c>
      <c r="G94" s="172">
        <f>IFERROR(SUMPRODUCT(INDEX('Input| Projects'!$BA$10:$CX$1009, ,MATCH($C94,'Input| Projects'!$BA$9:$CX$9,0)),'Calc| Project Costs'!AD$10:AD$1009)/10^3+SUMPRODUCT(INDEX('Input| Projects'!$BA$10:$CX$1009, ,MATCH($C39,'Input| Projects'!$BA$9:$CX$9,0)),'Calc| Project Costs'!BJ$10:BJ$1009)/10^3,0)</f>
        <v>0</v>
      </c>
      <c r="H94" s="172">
        <f>IFERROR(SUMPRODUCT(INDEX('Input| Projects'!$BA$10:$CX$1009, ,MATCH($C94,'Input| Projects'!$BA$9:$CX$9,0)),'Calc| Project Costs'!AE$10:AE$1009)/10^3+SUMPRODUCT(INDEX('Input| Projects'!$BA$10:$CX$1009, ,MATCH($C39,'Input| Projects'!$BA$9:$CX$9,0)),'Calc| Project Costs'!BK$10:BK$1009)/10^3,0)</f>
        <v>0</v>
      </c>
      <c r="I94" s="174">
        <f t="shared" si="9"/>
        <v>0</v>
      </c>
      <c r="J94"/>
    </row>
    <row r="95" spans="2:10" s="7" customFormat="1" outlineLevel="1" x14ac:dyDescent="0.2">
      <c r="B95" s="123">
        <f t="shared" si="10"/>
        <v>33</v>
      </c>
      <c r="C95" s="125" t="str">
        <f t="shared" ref="C95:C112" si="11">IFERROR(C40,"")</f>
        <v/>
      </c>
      <c r="D95" s="172">
        <f>IFERROR(SUMPRODUCT(INDEX('Input| Projects'!$BA$10:$CX$1009, ,MATCH($C95,'Input| Projects'!$BA$9:$CX$9,0)),'Calc| Project Costs'!AA$10:AA$1009)/10^3+SUMPRODUCT(INDEX('Input| Projects'!$BA$10:$CX$1009, ,MATCH($C40,'Input| Projects'!$BA$9:$CX$9,0)),'Calc| Project Costs'!BG$10:BG$1009)/10^3,0)</f>
        <v>0</v>
      </c>
      <c r="E95" s="172">
        <f>IFERROR(SUMPRODUCT(INDEX('Input| Projects'!$BA$10:$CX$1009, ,MATCH($C95,'Input| Projects'!$BA$9:$CX$9,0)),'Calc| Project Costs'!AB$10:AB$1009)/10^3+SUMPRODUCT(INDEX('Input| Projects'!$BA$10:$CX$1009, ,MATCH($C40,'Input| Projects'!$BA$9:$CX$9,0)),'Calc| Project Costs'!BH$10:BH$1009)/10^3,0)</f>
        <v>0</v>
      </c>
      <c r="F95" s="172">
        <f>IFERROR(SUMPRODUCT(INDEX('Input| Projects'!$BA$10:$CX$1009, ,MATCH($C95,'Input| Projects'!$BA$9:$CX$9,0)),'Calc| Project Costs'!AC$10:AC$1009)/10^3+SUMPRODUCT(INDEX('Input| Projects'!$BA$10:$CX$1009, ,MATCH($C40,'Input| Projects'!$BA$9:$CX$9,0)),'Calc| Project Costs'!BI$10:BI$1009)/10^3,0)</f>
        <v>0</v>
      </c>
      <c r="G95" s="172">
        <f>IFERROR(SUMPRODUCT(INDEX('Input| Projects'!$BA$10:$CX$1009, ,MATCH($C95,'Input| Projects'!$BA$9:$CX$9,0)),'Calc| Project Costs'!AD$10:AD$1009)/10^3+SUMPRODUCT(INDEX('Input| Projects'!$BA$10:$CX$1009, ,MATCH($C40,'Input| Projects'!$BA$9:$CX$9,0)),'Calc| Project Costs'!BJ$10:BJ$1009)/10^3,0)</f>
        <v>0</v>
      </c>
      <c r="H95" s="172">
        <f>IFERROR(SUMPRODUCT(INDEX('Input| Projects'!$BA$10:$CX$1009, ,MATCH($C95,'Input| Projects'!$BA$9:$CX$9,0)),'Calc| Project Costs'!AE$10:AE$1009)/10^3+SUMPRODUCT(INDEX('Input| Projects'!$BA$10:$CX$1009, ,MATCH($C40,'Input| Projects'!$BA$9:$CX$9,0)),'Calc| Project Costs'!BK$10:BK$1009)/10^3,0)</f>
        <v>0</v>
      </c>
      <c r="I95" s="174">
        <f t="shared" si="9"/>
        <v>0</v>
      </c>
      <c r="J95"/>
    </row>
    <row r="96" spans="2:10" s="7" customFormat="1" outlineLevel="1" x14ac:dyDescent="0.2">
      <c r="B96" s="123">
        <f t="shared" si="10"/>
        <v>34</v>
      </c>
      <c r="C96" s="125" t="str">
        <f t="shared" si="11"/>
        <v/>
      </c>
      <c r="D96" s="172">
        <f>IFERROR(SUMPRODUCT(INDEX('Input| Projects'!$BA$10:$CX$1009, ,MATCH($C96,'Input| Projects'!$BA$9:$CX$9,0)),'Calc| Project Costs'!AA$10:AA$1009)/10^3+SUMPRODUCT(INDEX('Input| Projects'!$BA$10:$CX$1009, ,MATCH($C41,'Input| Projects'!$BA$9:$CX$9,0)),'Calc| Project Costs'!BG$10:BG$1009)/10^3,0)</f>
        <v>0</v>
      </c>
      <c r="E96" s="172">
        <f>IFERROR(SUMPRODUCT(INDEX('Input| Projects'!$BA$10:$CX$1009, ,MATCH($C96,'Input| Projects'!$BA$9:$CX$9,0)),'Calc| Project Costs'!AB$10:AB$1009)/10^3+SUMPRODUCT(INDEX('Input| Projects'!$BA$10:$CX$1009, ,MATCH($C41,'Input| Projects'!$BA$9:$CX$9,0)),'Calc| Project Costs'!BH$10:BH$1009)/10^3,0)</f>
        <v>0</v>
      </c>
      <c r="F96" s="172">
        <f>IFERROR(SUMPRODUCT(INDEX('Input| Projects'!$BA$10:$CX$1009, ,MATCH($C96,'Input| Projects'!$BA$9:$CX$9,0)),'Calc| Project Costs'!AC$10:AC$1009)/10^3+SUMPRODUCT(INDEX('Input| Projects'!$BA$10:$CX$1009, ,MATCH($C41,'Input| Projects'!$BA$9:$CX$9,0)),'Calc| Project Costs'!BI$10:BI$1009)/10^3,0)</f>
        <v>0</v>
      </c>
      <c r="G96" s="172">
        <f>IFERROR(SUMPRODUCT(INDEX('Input| Projects'!$BA$10:$CX$1009, ,MATCH($C96,'Input| Projects'!$BA$9:$CX$9,0)),'Calc| Project Costs'!AD$10:AD$1009)/10^3+SUMPRODUCT(INDEX('Input| Projects'!$BA$10:$CX$1009, ,MATCH($C41,'Input| Projects'!$BA$9:$CX$9,0)),'Calc| Project Costs'!BJ$10:BJ$1009)/10^3,0)</f>
        <v>0</v>
      </c>
      <c r="H96" s="172">
        <f>IFERROR(SUMPRODUCT(INDEX('Input| Projects'!$BA$10:$CX$1009, ,MATCH($C96,'Input| Projects'!$BA$9:$CX$9,0)),'Calc| Project Costs'!AE$10:AE$1009)/10^3+SUMPRODUCT(INDEX('Input| Projects'!$BA$10:$CX$1009, ,MATCH($C41,'Input| Projects'!$BA$9:$CX$9,0)),'Calc| Project Costs'!BK$10:BK$1009)/10^3,0)</f>
        <v>0</v>
      </c>
      <c r="I96" s="174">
        <f t="shared" si="9"/>
        <v>0</v>
      </c>
      <c r="J96"/>
    </row>
    <row r="97" spans="2:10" s="7" customFormat="1" outlineLevel="1" x14ac:dyDescent="0.2">
      <c r="B97" s="123">
        <f t="shared" si="10"/>
        <v>35</v>
      </c>
      <c r="C97" s="125" t="str">
        <f t="shared" si="11"/>
        <v/>
      </c>
      <c r="D97" s="172">
        <f>IFERROR(SUMPRODUCT(INDEX('Input| Projects'!$BA$10:$CX$1009, ,MATCH($C97,'Input| Projects'!$BA$9:$CX$9,0)),'Calc| Project Costs'!AA$10:AA$1009)/10^3+SUMPRODUCT(INDEX('Input| Projects'!$BA$10:$CX$1009, ,MATCH($C42,'Input| Projects'!$BA$9:$CX$9,0)),'Calc| Project Costs'!BG$10:BG$1009)/10^3,0)</f>
        <v>0</v>
      </c>
      <c r="E97" s="172">
        <f>IFERROR(SUMPRODUCT(INDEX('Input| Projects'!$BA$10:$CX$1009, ,MATCH($C97,'Input| Projects'!$BA$9:$CX$9,0)),'Calc| Project Costs'!AB$10:AB$1009)/10^3+SUMPRODUCT(INDEX('Input| Projects'!$BA$10:$CX$1009, ,MATCH($C42,'Input| Projects'!$BA$9:$CX$9,0)),'Calc| Project Costs'!BH$10:BH$1009)/10^3,0)</f>
        <v>0</v>
      </c>
      <c r="F97" s="172">
        <f>IFERROR(SUMPRODUCT(INDEX('Input| Projects'!$BA$10:$CX$1009, ,MATCH($C97,'Input| Projects'!$BA$9:$CX$9,0)),'Calc| Project Costs'!AC$10:AC$1009)/10^3+SUMPRODUCT(INDEX('Input| Projects'!$BA$10:$CX$1009, ,MATCH($C42,'Input| Projects'!$BA$9:$CX$9,0)),'Calc| Project Costs'!BI$10:BI$1009)/10^3,0)</f>
        <v>0</v>
      </c>
      <c r="G97" s="172">
        <f>IFERROR(SUMPRODUCT(INDEX('Input| Projects'!$BA$10:$CX$1009, ,MATCH($C97,'Input| Projects'!$BA$9:$CX$9,0)),'Calc| Project Costs'!AD$10:AD$1009)/10^3+SUMPRODUCT(INDEX('Input| Projects'!$BA$10:$CX$1009, ,MATCH($C42,'Input| Projects'!$BA$9:$CX$9,0)),'Calc| Project Costs'!BJ$10:BJ$1009)/10^3,0)</f>
        <v>0</v>
      </c>
      <c r="H97" s="172">
        <f>IFERROR(SUMPRODUCT(INDEX('Input| Projects'!$BA$10:$CX$1009, ,MATCH($C97,'Input| Projects'!$BA$9:$CX$9,0)),'Calc| Project Costs'!AE$10:AE$1009)/10^3+SUMPRODUCT(INDEX('Input| Projects'!$BA$10:$CX$1009, ,MATCH($C42,'Input| Projects'!$BA$9:$CX$9,0)),'Calc| Project Costs'!BK$10:BK$1009)/10^3,0)</f>
        <v>0</v>
      </c>
      <c r="I97" s="174">
        <f t="shared" si="9"/>
        <v>0</v>
      </c>
      <c r="J97"/>
    </row>
    <row r="98" spans="2:10" s="7" customFormat="1" outlineLevel="1" x14ac:dyDescent="0.2">
      <c r="B98" s="123">
        <f t="shared" si="10"/>
        <v>36</v>
      </c>
      <c r="C98" s="125" t="str">
        <f t="shared" si="11"/>
        <v/>
      </c>
      <c r="D98" s="172">
        <f>IFERROR(SUMPRODUCT(INDEX('Input| Projects'!$BA$10:$CX$1009, ,MATCH($C98,'Input| Projects'!$BA$9:$CX$9,0)),'Calc| Project Costs'!AA$10:AA$1009)/10^3+SUMPRODUCT(INDEX('Input| Projects'!$BA$10:$CX$1009, ,MATCH($C43,'Input| Projects'!$BA$9:$CX$9,0)),'Calc| Project Costs'!BG$10:BG$1009)/10^3,0)</f>
        <v>0</v>
      </c>
      <c r="E98" s="172">
        <f>IFERROR(SUMPRODUCT(INDEX('Input| Projects'!$BA$10:$CX$1009, ,MATCH($C98,'Input| Projects'!$BA$9:$CX$9,0)),'Calc| Project Costs'!AB$10:AB$1009)/10^3+SUMPRODUCT(INDEX('Input| Projects'!$BA$10:$CX$1009, ,MATCH($C43,'Input| Projects'!$BA$9:$CX$9,0)),'Calc| Project Costs'!BH$10:BH$1009)/10^3,0)</f>
        <v>0</v>
      </c>
      <c r="F98" s="172">
        <f>IFERROR(SUMPRODUCT(INDEX('Input| Projects'!$BA$10:$CX$1009, ,MATCH($C98,'Input| Projects'!$BA$9:$CX$9,0)),'Calc| Project Costs'!AC$10:AC$1009)/10^3+SUMPRODUCT(INDEX('Input| Projects'!$BA$10:$CX$1009, ,MATCH($C43,'Input| Projects'!$BA$9:$CX$9,0)),'Calc| Project Costs'!BI$10:BI$1009)/10^3,0)</f>
        <v>0</v>
      </c>
      <c r="G98" s="172">
        <f>IFERROR(SUMPRODUCT(INDEX('Input| Projects'!$BA$10:$CX$1009, ,MATCH($C98,'Input| Projects'!$BA$9:$CX$9,0)),'Calc| Project Costs'!AD$10:AD$1009)/10^3+SUMPRODUCT(INDEX('Input| Projects'!$BA$10:$CX$1009, ,MATCH($C43,'Input| Projects'!$BA$9:$CX$9,0)),'Calc| Project Costs'!BJ$10:BJ$1009)/10^3,0)</f>
        <v>0</v>
      </c>
      <c r="H98" s="172">
        <f>IFERROR(SUMPRODUCT(INDEX('Input| Projects'!$BA$10:$CX$1009, ,MATCH($C98,'Input| Projects'!$BA$9:$CX$9,0)),'Calc| Project Costs'!AE$10:AE$1009)/10^3+SUMPRODUCT(INDEX('Input| Projects'!$BA$10:$CX$1009, ,MATCH($C43,'Input| Projects'!$BA$9:$CX$9,0)),'Calc| Project Costs'!BK$10:BK$1009)/10^3,0)</f>
        <v>0</v>
      </c>
      <c r="I98" s="174">
        <f t="shared" si="9"/>
        <v>0</v>
      </c>
      <c r="J98"/>
    </row>
    <row r="99" spans="2:10" s="7" customFormat="1" outlineLevel="1" x14ac:dyDescent="0.2">
      <c r="B99" s="123">
        <f t="shared" si="10"/>
        <v>37</v>
      </c>
      <c r="C99" s="125" t="str">
        <f t="shared" si="11"/>
        <v/>
      </c>
      <c r="D99" s="172">
        <f>IFERROR(SUMPRODUCT(INDEX('Input| Projects'!$BA$10:$CX$1009, ,MATCH($C99,'Input| Projects'!$BA$9:$CX$9,0)),'Calc| Project Costs'!AA$10:AA$1009)/10^3+SUMPRODUCT(INDEX('Input| Projects'!$BA$10:$CX$1009, ,MATCH($C44,'Input| Projects'!$BA$9:$CX$9,0)),'Calc| Project Costs'!BG$10:BG$1009)/10^3,0)</f>
        <v>0</v>
      </c>
      <c r="E99" s="172">
        <f>IFERROR(SUMPRODUCT(INDEX('Input| Projects'!$BA$10:$CX$1009, ,MATCH($C99,'Input| Projects'!$BA$9:$CX$9,0)),'Calc| Project Costs'!AB$10:AB$1009)/10^3+SUMPRODUCT(INDEX('Input| Projects'!$BA$10:$CX$1009, ,MATCH($C44,'Input| Projects'!$BA$9:$CX$9,0)),'Calc| Project Costs'!BH$10:BH$1009)/10^3,0)</f>
        <v>0</v>
      </c>
      <c r="F99" s="172">
        <f>IFERROR(SUMPRODUCT(INDEX('Input| Projects'!$BA$10:$CX$1009, ,MATCH($C99,'Input| Projects'!$BA$9:$CX$9,0)),'Calc| Project Costs'!AC$10:AC$1009)/10^3+SUMPRODUCT(INDEX('Input| Projects'!$BA$10:$CX$1009, ,MATCH($C44,'Input| Projects'!$BA$9:$CX$9,0)),'Calc| Project Costs'!BI$10:BI$1009)/10^3,0)</f>
        <v>0</v>
      </c>
      <c r="G99" s="172">
        <f>IFERROR(SUMPRODUCT(INDEX('Input| Projects'!$BA$10:$CX$1009, ,MATCH($C99,'Input| Projects'!$BA$9:$CX$9,0)),'Calc| Project Costs'!AD$10:AD$1009)/10^3+SUMPRODUCT(INDEX('Input| Projects'!$BA$10:$CX$1009, ,MATCH($C44,'Input| Projects'!$BA$9:$CX$9,0)),'Calc| Project Costs'!BJ$10:BJ$1009)/10^3,0)</f>
        <v>0</v>
      </c>
      <c r="H99" s="172">
        <f>IFERROR(SUMPRODUCT(INDEX('Input| Projects'!$BA$10:$CX$1009, ,MATCH($C99,'Input| Projects'!$BA$9:$CX$9,0)),'Calc| Project Costs'!AE$10:AE$1009)/10^3+SUMPRODUCT(INDEX('Input| Projects'!$BA$10:$CX$1009, ,MATCH($C44,'Input| Projects'!$BA$9:$CX$9,0)),'Calc| Project Costs'!BK$10:BK$1009)/10^3,0)</f>
        <v>0</v>
      </c>
      <c r="I99" s="174">
        <f t="shared" si="9"/>
        <v>0</v>
      </c>
      <c r="J99"/>
    </row>
    <row r="100" spans="2:10" s="7" customFormat="1" outlineLevel="1" x14ac:dyDescent="0.2">
      <c r="B100" s="123">
        <f t="shared" si="10"/>
        <v>38</v>
      </c>
      <c r="C100" s="125" t="str">
        <f t="shared" si="11"/>
        <v/>
      </c>
      <c r="D100" s="172">
        <f>IFERROR(SUMPRODUCT(INDEX('Input| Projects'!$BA$10:$CX$1009, ,MATCH($C100,'Input| Projects'!$BA$9:$CX$9,0)),'Calc| Project Costs'!AA$10:AA$1009)/10^3+SUMPRODUCT(INDEX('Input| Projects'!$BA$10:$CX$1009, ,MATCH($C45,'Input| Projects'!$BA$9:$CX$9,0)),'Calc| Project Costs'!BG$10:BG$1009)/10^3,0)</f>
        <v>0</v>
      </c>
      <c r="E100" s="172">
        <f>IFERROR(SUMPRODUCT(INDEX('Input| Projects'!$BA$10:$CX$1009, ,MATCH($C100,'Input| Projects'!$BA$9:$CX$9,0)),'Calc| Project Costs'!AB$10:AB$1009)/10^3+SUMPRODUCT(INDEX('Input| Projects'!$BA$10:$CX$1009, ,MATCH($C45,'Input| Projects'!$BA$9:$CX$9,0)),'Calc| Project Costs'!BH$10:BH$1009)/10^3,0)</f>
        <v>0</v>
      </c>
      <c r="F100" s="172">
        <f>IFERROR(SUMPRODUCT(INDEX('Input| Projects'!$BA$10:$CX$1009, ,MATCH($C100,'Input| Projects'!$BA$9:$CX$9,0)),'Calc| Project Costs'!AC$10:AC$1009)/10^3+SUMPRODUCT(INDEX('Input| Projects'!$BA$10:$CX$1009, ,MATCH($C45,'Input| Projects'!$BA$9:$CX$9,0)),'Calc| Project Costs'!BI$10:BI$1009)/10^3,0)</f>
        <v>0</v>
      </c>
      <c r="G100" s="172">
        <f>IFERROR(SUMPRODUCT(INDEX('Input| Projects'!$BA$10:$CX$1009, ,MATCH($C100,'Input| Projects'!$BA$9:$CX$9,0)),'Calc| Project Costs'!AD$10:AD$1009)/10^3+SUMPRODUCT(INDEX('Input| Projects'!$BA$10:$CX$1009, ,MATCH($C45,'Input| Projects'!$BA$9:$CX$9,0)),'Calc| Project Costs'!BJ$10:BJ$1009)/10^3,0)</f>
        <v>0</v>
      </c>
      <c r="H100" s="172">
        <f>IFERROR(SUMPRODUCT(INDEX('Input| Projects'!$BA$10:$CX$1009, ,MATCH($C100,'Input| Projects'!$BA$9:$CX$9,0)),'Calc| Project Costs'!AE$10:AE$1009)/10^3+SUMPRODUCT(INDEX('Input| Projects'!$BA$10:$CX$1009, ,MATCH($C45,'Input| Projects'!$BA$9:$CX$9,0)),'Calc| Project Costs'!BK$10:BK$1009)/10^3,0)</f>
        <v>0</v>
      </c>
      <c r="I100" s="174">
        <f t="shared" si="9"/>
        <v>0</v>
      </c>
      <c r="J100"/>
    </row>
    <row r="101" spans="2:10" s="7" customFormat="1" outlineLevel="1" x14ac:dyDescent="0.2">
      <c r="B101" s="123">
        <f t="shared" si="10"/>
        <v>39</v>
      </c>
      <c r="C101" s="125" t="str">
        <f t="shared" si="11"/>
        <v/>
      </c>
      <c r="D101" s="172">
        <f>IFERROR(SUMPRODUCT(INDEX('Input| Projects'!$BA$10:$CX$1009, ,MATCH($C101,'Input| Projects'!$BA$9:$CX$9,0)),'Calc| Project Costs'!AA$10:AA$1009)/10^3+SUMPRODUCT(INDEX('Input| Projects'!$BA$10:$CX$1009, ,MATCH($C46,'Input| Projects'!$BA$9:$CX$9,0)),'Calc| Project Costs'!BG$10:BG$1009)/10^3,0)</f>
        <v>0</v>
      </c>
      <c r="E101" s="172">
        <f>IFERROR(SUMPRODUCT(INDEX('Input| Projects'!$BA$10:$CX$1009, ,MATCH($C101,'Input| Projects'!$BA$9:$CX$9,0)),'Calc| Project Costs'!AB$10:AB$1009)/10^3+SUMPRODUCT(INDEX('Input| Projects'!$BA$10:$CX$1009, ,MATCH($C46,'Input| Projects'!$BA$9:$CX$9,0)),'Calc| Project Costs'!BH$10:BH$1009)/10^3,0)</f>
        <v>0</v>
      </c>
      <c r="F101" s="172">
        <f>IFERROR(SUMPRODUCT(INDEX('Input| Projects'!$BA$10:$CX$1009, ,MATCH($C101,'Input| Projects'!$BA$9:$CX$9,0)),'Calc| Project Costs'!AC$10:AC$1009)/10^3+SUMPRODUCT(INDEX('Input| Projects'!$BA$10:$CX$1009, ,MATCH($C46,'Input| Projects'!$BA$9:$CX$9,0)),'Calc| Project Costs'!BI$10:BI$1009)/10^3,0)</f>
        <v>0</v>
      </c>
      <c r="G101" s="172">
        <f>IFERROR(SUMPRODUCT(INDEX('Input| Projects'!$BA$10:$CX$1009, ,MATCH($C101,'Input| Projects'!$BA$9:$CX$9,0)),'Calc| Project Costs'!AD$10:AD$1009)/10^3+SUMPRODUCT(INDEX('Input| Projects'!$BA$10:$CX$1009, ,MATCH($C46,'Input| Projects'!$BA$9:$CX$9,0)),'Calc| Project Costs'!BJ$10:BJ$1009)/10^3,0)</f>
        <v>0</v>
      </c>
      <c r="H101" s="172">
        <f>IFERROR(SUMPRODUCT(INDEX('Input| Projects'!$BA$10:$CX$1009, ,MATCH($C101,'Input| Projects'!$BA$9:$CX$9,0)),'Calc| Project Costs'!AE$10:AE$1009)/10^3+SUMPRODUCT(INDEX('Input| Projects'!$BA$10:$CX$1009, ,MATCH($C46,'Input| Projects'!$BA$9:$CX$9,0)),'Calc| Project Costs'!BK$10:BK$1009)/10^3,0)</f>
        <v>0</v>
      </c>
      <c r="I101" s="174">
        <f t="shared" si="9"/>
        <v>0</v>
      </c>
      <c r="J101"/>
    </row>
    <row r="102" spans="2:10" s="7" customFormat="1" outlineLevel="1" x14ac:dyDescent="0.2">
      <c r="B102" s="123">
        <f t="shared" si="10"/>
        <v>40</v>
      </c>
      <c r="C102" s="125" t="str">
        <f t="shared" si="11"/>
        <v/>
      </c>
      <c r="D102" s="172">
        <f>IFERROR(SUMPRODUCT(INDEX('Input| Projects'!$BA$10:$CX$1009, ,MATCH($C102,'Input| Projects'!$BA$9:$CX$9,0)),'Calc| Project Costs'!AA$10:AA$1009)/10^3+SUMPRODUCT(INDEX('Input| Projects'!$BA$10:$CX$1009, ,MATCH($C47,'Input| Projects'!$BA$9:$CX$9,0)),'Calc| Project Costs'!BG$10:BG$1009)/10^3,0)</f>
        <v>0</v>
      </c>
      <c r="E102" s="172">
        <f>IFERROR(SUMPRODUCT(INDEX('Input| Projects'!$BA$10:$CX$1009, ,MATCH($C102,'Input| Projects'!$BA$9:$CX$9,0)),'Calc| Project Costs'!AB$10:AB$1009)/10^3+SUMPRODUCT(INDEX('Input| Projects'!$BA$10:$CX$1009, ,MATCH($C47,'Input| Projects'!$BA$9:$CX$9,0)),'Calc| Project Costs'!BH$10:BH$1009)/10^3,0)</f>
        <v>0</v>
      </c>
      <c r="F102" s="172">
        <f>IFERROR(SUMPRODUCT(INDEX('Input| Projects'!$BA$10:$CX$1009, ,MATCH($C102,'Input| Projects'!$BA$9:$CX$9,0)),'Calc| Project Costs'!AC$10:AC$1009)/10^3+SUMPRODUCT(INDEX('Input| Projects'!$BA$10:$CX$1009, ,MATCH($C47,'Input| Projects'!$BA$9:$CX$9,0)),'Calc| Project Costs'!BI$10:BI$1009)/10^3,0)</f>
        <v>0</v>
      </c>
      <c r="G102" s="172">
        <f>IFERROR(SUMPRODUCT(INDEX('Input| Projects'!$BA$10:$CX$1009, ,MATCH($C102,'Input| Projects'!$BA$9:$CX$9,0)),'Calc| Project Costs'!AD$10:AD$1009)/10^3+SUMPRODUCT(INDEX('Input| Projects'!$BA$10:$CX$1009, ,MATCH($C47,'Input| Projects'!$BA$9:$CX$9,0)),'Calc| Project Costs'!BJ$10:BJ$1009)/10^3,0)</f>
        <v>0</v>
      </c>
      <c r="H102" s="172">
        <f>IFERROR(SUMPRODUCT(INDEX('Input| Projects'!$BA$10:$CX$1009, ,MATCH($C102,'Input| Projects'!$BA$9:$CX$9,0)),'Calc| Project Costs'!AE$10:AE$1009)/10^3+SUMPRODUCT(INDEX('Input| Projects'!$BA$10:$CX$1009, ,MATCH($C47,'Input| Projects'!$BA$9:$CX$9,0)),'Calc| Project Costs'!BK$10:BK$1009)/10^3,0)</f>
        <v>0</v>
      </c>
      <c r="I102" s="174">
        <f t="shared" si="9"/>
        <v>0</v>
      </c>
      <c r="J102"/>
    </row>
    <row r="103" spans="2:10" s="7" customFormat="1" outlineLevel="1" x14ac:dyDescent="0.2">
      <c r="B103" s="123">
        <f t="shared" si="10"/>
        <v>41</v>
      </c>
      <c r="C103" s="125" t="str">
        <f t="shared" si="11"/>
        <v/>
      </c>
      <c r="D103" s="172">
        <f>IFERROR(SUMPRODUCT(INDEX('Input| Projects'!$BA$10:$CX$1009, ,MATCH($C103,'Input| Projects'!$BA$9:$CX$9,0)),'Calc| Project Costs'!AA$10:AA$1009)/10^3+SUMPRODUCT(INDEX('Input| Projects'!$BA$10:$CX$1009, ,MATCH($C48,'Input| Projects'!$BA$9:$CX$9,0)),'Calc| Project Costs'!BG$10:BG$1009)/10^3,0)</f>
        <v>0</v>
      </c>
      <c r="E103" s="172">
        <f>IFERROR(SUMPRODUCT(INDEX('Input| Projects'!$BA$10:$CX$1009, ,MATCH($C103,'Input| Projects'!$BA$9:$CX$9,0)),'Calc| Project Costs'!AB$10:AB$1009)/10^3+SUMPRODUCT(INDEX('Input| Projects'!$BA$10:$CX$1009, ,MATCH($C48,'Input| Projects'!$BA$9:$CX$9,0)),'Calc| Project Costs'!BH$10:BH$1009)/10^3,0)</f>
        <v>0</v>
      </c>
      <c r="F103" s="172">
        <f>IFERROR(SUMPRODUCT(INDEX('Input| Projects'!$BA$10:$CX$1009, ,MATCH($C103,'Input| Projects'!$BA$9:$CX$9,0)),'Calc| Project Costs'!AC$10:AC$1009)/10^3+SUMPRODUCT(INDEX('Input| Projects'!$BA$10:$CX$1009, ,MATCH($C48,'Input| Projects'!$BA$9:$CX$9,0)),'Calc| Project Costs'!BI$10:BI$1009)/10^3,0)</f>
        <v>0</v>
      </c>
      <c r="G103" s="172">
        <f>IFERROR(SUMPRODUCT(INDEX('Input| Projects'!$BA$10:$CX$1009, ,MATCH($C103,'Input| Projects'!$BA$9:$CX$9,0)),'Calc| Project Costs'!AD$10:AD$1009)/10^3+SUMPRODUCT(INDEX('Input| Projects'!$BA$10:$CX$1009, ,MATCH($C48,'Input| Projects'!$BA$9:$CX$9,0)),'Calc| Project Costs'!BJ$10:BJ$1009)/10^3,0)</f>
        <v>0</v>
      </c>
      <c r="H103" s="172">
        <f>IFERROR(SUMPRODUCT(INDEX('Input| Projects'!$BA$10:$CX$1009, ,MATCH($C103,'Input| Projects'!$BA$9:$CX$9,0)),'Calc| Project Costs'!AE$10:AE$1009)/10^3+SUMPRODUCT(INDEX('Input| Projects'!$BA$10:$CX$1009, ,MATCH($C48,'Input| Projects'!$BA$9:$CX$9,0)),'Calc| Project Costs'!BK$10:BK$1009)/10^3,0)</f>
        <v>0</v>
      </c>
      <c r="I103" s="174">
        <f t="shared" si="9"/>
        <v>0</v>
      </c>
      <c r="J103"/>
    </row>
    <row r="104" spans="2:10" s="7" customFormat="1" outlineLevel="1" x14ac:dyDescent="0.2">
      <c r="B104" s="123">
        <f t="shared" si="10"/>
        <v>42</v>
      </c>
      <c r="C104" s="125" t="str">
        <f t="shared" si="11"/>
        <v/>
      </c>
      <c r="D104" s="172">
        <f>IFERROR(SUMPRODUCT(INDEX('Input| Projects'!$BA$10:$CX$1009, ,MATCH($C104,'Input| Projects'!$BA$9:$CX$9,0)),'Calc| Project Costs'!AA$10:AA$1009)/10^3+SUMPRODUCT(INDEX('Input| Projects'!$BA$10:$CX$1009, ,MATCH($C49,'Input| Projects'!$BA$9:$CX$9,0)),'Calc| Project Costs'!BG$10:BG$1009)/10^3,0)</f>
        <v>0</v>
      </c>
      <c r="E104" s="172">
        <f>IFERROR(SUMPRODUCT(INDEX('Input| Projects'!$BA$10:$CX$1009, ,MATCH($C104,'Input| Projects'!$BA$9:$CX$9,0)),'Calc| Project Costs'!AB$10:AB$1009)/10^3+SUMPRODUCT(INDEX('Input| Projects'!$BA$10:$CX$1009, ,MATCH($C49,'Input| Projects'!$BA$9:$CX$9,0)),'Calc| Project Costs'!BH$10:BH$1009)/10^3,0)</f>
        <v>0</v>
      </c>
      <c r="F104" s="172">
        <f>IFERROR(SUMPRODUCT(INDEX('Input| Projects'!$BA$10:$CX$1009, ,MATCH($C104,'Input| Projects'!$BA$9:$CX$9,0)),'Calc| Project Costs'!AC$10:AC$1009)/10^3+SUMPRODUCT(INDEX('Input| Projects'!$BA$10:$CX$1009, ,MATCH($C49,'Input| Projects'!$BA$9:$CX$9,0)),'Calc| Project Costs'!BI$10:BI$1009)/10^3,0)</f>
        <v>0</v>
      </c>
      <c r="G104" s="172">
        <f>IFERROR(SUMPRODUCT(INDEX('Input| Projects'!$BA$10:$CX$1009, ,MATCH($C104,'Input| Projects'!$BA$9:$CX$9,0)),'Calc| Project Costs'!AD$10:AD$1009)/10^3+SUMPRODUCT(INDEX('Input| Projects'!$BA$10:$CX$1009, ,MATCH($C49,'Input| Projects'!$BA$9:$CX$9,0)),'Calc| Project Costs'!BJ$10:BJ$1009)/10^3,0)</f>
        <v>0</v>
      </c>
      <c r="H104" s="172">
        <f>IFERROR(SUMPRODUCT(INDEX('Input| Projects'!$BA$10:$CX$1009, ,MATCH($C104,'Input| Projects'!$BA$9:$CX$9,0)),'Calc| Project Costs'!AE$10:AE$1009)/10^3+SUMPRODUCT(INDEX('Input| Projects'!$BA$10:$CX$1009, ,MATCH($C49,'Input| Projects'!$BA$9:$CX$9,0)),'Calc| Project Costs'!BK$10:BK$1009)/10^3,0)</f>
        <v>0</v>
      </c>
      <c r="I104" s="174">
        <f t="shared" si="9"/>
        <v>0</v>
      </c>
      <c r="J104"/>
    </row>
    <row r="105" spans="2:10" s="7" customFormat="1" outlineLevel="1" x14ac:dyDescent="0.2">
      <c r="B105" s="123">
        <f t="shared" si="10"/>
        <v>43</v>
      </c>
      <c r="C105" s="125" t="str">
        <f t="shared" si="11"/>
        <v/>
      </c>
      <c r="D105" s="172">
        <f>IFERROR(SUMPRODUCT(INDEX('Input| Projects'!$BA$10:$CX$1009, ,MATCH($C105,'Input| Projects'!$BA$9:$CX$9,0)),'Calc| Project Costs'!AA$10:AA$1009)/10^3+SUMPRODUCT(INDEX('Input| Projects'!$BA$10:$CX$1009, ,MATCH($C50,'Input| Projects'!$BA$9:$CX$9,0)),'Calc| Project Costs'!BG$10:BG$1009)/10^3,0)</f>
        <v>0</v>
      </c>
      <c r="E105" s="172">
        <f>IFERROR(SUMPRODUCT(INDEX('Input| Projects'!$BA$10:$CX$1009, ,MATCH($C105,'Input| Projects'!$BA$9:$CX$9,0)),'Calc| Project Costs'!AB$10:AB$1009)/10^3+SUMPRODUCT(INDEX('Input| Projects'!$BA$10:$CX$1009, ,MATCH($C50,'Input| Projects'!$BA$9:$CX$9,0)),'Calc| Project Costs'!BH$10:BH$1009)/10^3,0)</f>
        <v>0</v>
      </c>
      <c r="F105" s="172">
        <f>IFERROR(SUMPRODUCT(INDEX('Input| Projects'!$BA$10:$CX$1009, ,MATCH($C105,'Input| Projects'!$BA$9:$CX$9,0)),'Calc| Project Costs'!AC$10:AC$1009)/10^3+SUMPRODUCT(INDEX('Input| Projects'!$BA$10:$CX$1009, ,MATCH($C50,'Input| Projects'!$BA$9:$CX$9,0)),'Calc| Project Costs'!BI$10:BI$1009)/10^3,0)</f>
        <v>0</v>
      </c>
      <c r="G105" s="172">
        <f>IFERROR(SUMPRODUCT(INDEX('Input| Projects'!$BA$10:$CX$1009, ,MATCH($C105,'Input| Projects'!$BA$9:$CX$9,0)),'Calc| Project Costs'!AD$10:AD$1009)/10^3+SUMPRODUCT(INDEX('Input| Projects'!$BA$10:$CX$1009, ,MATCH($C50,'Input| Projects'!$BA$9:$CX$9,0)),'Calc| Project Costs'!BJ$10:BJ$1009)/10^3,0)</f>
        <v>0</v>
      </c>
      <c r="H105" s="172">
        <f>IFERROR(SUMPRODUCT(INDEX('Input| Projects'!$BA$10:$CX$1009, ,MATCH($C105,'Input| Projects'!$BA$9:$CX$9,0)),'Calc| Project Costs'!AE$10:AE$1009)/10^3+SUMPRODUCT(INDEX('Input| Projects'!$BA$10:$CX$1009, ,MATCH($C50,'Input| Projects'!$BA$9:$CX$9,0)),'Calc| Project Costs'!BK$10:BK$1009)/10^3,0)</f>
        <v>0</v>
      </c>
      <c r="I105" s="174">
        <f t="shared" si="9"/>
        <v>0</v>
      </c>
      <c r="J105"/>
    </row>
    <row r="106" spans="2:10" s="7" customFormat="1" outlineLevel="1" x14ac:dyDescent="0.2">
      <c r="B106" s="123">
        <f t="shared" si="10"/>
        <v>44</v>
      </c>
      <c r="C106" s="125" t="str">
        <f t="shared" si="11"/>
        <v/>
      </c>
      <c r="D106" s="172">
        <f>IFERROR(SUMPRODUCT(INDEX('Input| Projects'!$BA$10:$CX$1009, ,MATCH($C106,'Input| Projects'!$BA$9:$CX$9,0)),'Calc| Project Costs'!AA$10:AA$1009)/10^3+SUMPRODUCT(INDEX('Input| Projects'!$BA$10:$CX$1009, ,MATCH($C51,'Input| Projects'!$BA$9:$CX$9,0)),'Calc| Project Costs'!BG$10:BG$1009)/10^3,0)</f>
        <v>0</v>
      </c>
      <c r="E106" s="172">
        <f>IFERROR(SUMPRODUCT(INDEX('Input| Projects'!$BA$10:$CX$1009, ,MATCH($C106,'Input| Projects'!$BA$9:$CX$9,0)),'Calc| Project Costs'!AB$10:AB$1009)/10^3+SUMPRODUCT(INDEX('Input| Projects'!$BA$10:$CX$1009, ,MATCH($C51,'Input| Projects'!$BA$9:$CX$9,0)),'Calc| Project Costs'!BH$10:BH$1009)/10^3,0)</f>
        <v>0</v>
      </c>
      <c r="F106" s="172">
        <f>IFERROR(SUMPRODUCT(INDEX('Input| Projects'!$BA$10:$CX$1009, ,MATCH($C106,'Input| Projects'!$BA$9:$CX$9,0)),'Calc| Project Costs'!AC$10:AC$1009)/10^3+SUMPRODUCT(INDEX('Input| Projects'!$BA$10:$CX$1009, ,MATCH($C51,'Input| Projects'!$BA$9:$CX$9,0)),'Calc| Project Costs'!BI$10:BI$1009)/10^3,0)</f>
        <v>0</v>
      </c>
      <c r="G106" s="172">
        <f>IFERROR(SUMPRODUCT(INDEX('Input| Projects'!$BA$10:$CX$1009, ,MATCH($C106,'Input| Projects'!$BA$9:$CX$9,0)),'Calc| Project Costs'!AD$10:AD$1009)/10^3+SUMPRODUCT(INDEX('Input| Projects'!$BA$10:$CX$1009, ,MATCH($C51,'Input| Projects'!$BA$9:$CX$9,0)),'Calc| Project Costs'!BJ$10:BJ$1009)/10^3,0)</f>
        <v>0</v>
      </c>
      <c r="H106" s="172">
        <f>IFERROR(SUMPRODUCT(INDEX('Input| Projects'!$BA$10:$CX$1009, ,MATCH($C106,'Input| Projects'!$BA$9:$CX$9,0)),'Calc| Project Costs'!AE$10:AE$1009)/10^3+SUMPRODUCT(INDEX('Input| Projects'!$BA$10:$CX$1009, ,MATCH($C51,'Input| Projects'!$BA$9:$CX$9,0)),'Calc| Project Costs'!BK$10:BK$1009)/10^3,0)</f>
        <v>0</v>
      </c>
      <c r="I106" s="174">
        <f t="shared" si="9"/>
        <v>0</v>
      </c>
      <c r="J106"/>
    </row>
    <row r="107" spans="2:10" s="7" customFormat="1" outlineLevel="1" x14ac:dyDescent="0.2">
      <c r="B107" s="123">
        <f t="shared" si="10"/>
        <v>45</v>
      </c>
      <c r="C107" s="125" t="str">
        <f t="shared" si="11"/>
        <v/>
      </c>
      <c r="D107" s="172">
        <f>IFERROR(SUMPRODUCT(INDEX('Input| Projects'!$BA$10:$CX$1009, ,MATCH($C107,'Input| Projects'!$BA$9:$CX$9,0)),'Calc| Project Costs'!AA$10:AA$1009)/10^3+SUMPRODUCT(INDEX('Input| Projects'!$BA$10:$CX$1009, ,MATCH($C52,'Input| Projects'!$BA$9:$CX$9,0)),'Calc| Project Costs'!BG$10:BG$1009)/10^3,0)</f>
        <v>0</v>
      </c>
      <c r="E107" s="172">
        <f>IFERROR(SUMPRODUCT(INDEX('Input| Projects'!$BA$10:$CX$1009, ,MATCH($C107,'Input| Projects'!$BA$9:$CX$9,0)),'Calc| Project Costs'!AB$10:AB$1009)/10^3+SUMPRODUCT(INDEX('Input| Projects'!$BA$10:$CX$1009, ,MATCH($C52,'Input| Projects'!$BA$9:$CX$9,0)),'Calc| Project Costs'!BH$10:BH$1009)/10^3,0)</f>
        <v>0</v>
      </c>
      <c r="F107" s="172">
        <f>IFERROR(SUMPRODUCT(INDEX('Input| Projects'!$BA$10:$CX$1009, ,MATCH($C107,'Input| Projects'!$BA$9:$CX$9,0)),'Calc| Project Costs'!AC$10:AC$1009)/10^3+SUMPRODUCT(INDEX('Input| Projects'!$BA$10:$CX$1009, ,MATCH($C52,'Input| Projects'!$BA$9:$CX$9,0)),'Calc| Project Costs'!BI$10:BI$1009)/10^3,0)</f>
        <v>0</v>
      </c>
      <c r="G107" s="172">
        <f>IFERROR(SUMPRODUCT(INDEX('Input| Projects'!$BA$10:$CX$1009, ,MATCH($C107,'Input| Projects'!$BA$9:$CX$9,0)),'Calc| Project Costs'!AD$10:AD$1009)/10^3+SUMPRODUCT(INDEX('Input| Projects'!$BA$10:$CX$1009, ,MATCH($C52,'Input| Projects'!$BA$9:$CX$9,0)),'Calc| Project Costs'!BJ$10:BJ$1009)/10^3,0)</f>
        <v>0</v>
      </c>
      <c r="H107" s="172">
        <f>IFERROR(SUMPRODUCT(INDEX('Input| Projects'!$BA$10:$CX$1009, ,MATCH($C107,'Input| Projects'!$BA$9:$CX$9,0)),'Calc| Project Costs'!AE$10:AE$1009)/10^3+SUMPRODUCT(INDEX('Input| Projects'!$BA$10:$CX$1009, ,MATCH($C52,'Input| Projects'!$BA$9:$CX$9,0)),'Calc| Project Costs'!BK$10:BK$1009)/10^3,0)</f>
        <v>0</v>
      </c>
      <c r="I107" s="174">
        <f t="shared" si="9"/>
        <v>0</v>
      </c>
      <c r="J107"/>
    </row>
    <row r="108" spans="2:10" s="7" customFormat="1" outlineLevel="1" x14ac:dyDescent="0.2">
      <c r="B108" s="123">
        <f t="shared" si="10"/>
        <v>46</v>
      </c>
      <c r="C108" s="125" t="str">
        <f t="shared" si="11"/>
        <v/>
      </c>
      <c r="D108" s="172">
        <f>IFERROR(SUMPRODUCT(INDEX('Input| Projects'!$BA$10:$CX$1009, ,MATCH($C108,'Input| Projects'!$BA$9:$CX$9,0)),'Calc| Project Costs'!AA$10:AA$1009)/10^3+SUMPRODUCT(INDEX('Input| Projects'!$BA$10:$CX$1009, ,MATCH($C53,'Input| Projects'!$BA$9:$CX$9,0)),'Calc| Project Costs'!BG$10:BG$1009)/10^3,0)</f>
        <v>0</v>
      </c>
      <c r="E108" s="172">
        <f>IFERROR(SUMPRODUCT(INDEX('Input| Projects'!$BA$10:$CX$1009, ,MATCH($C108,'Input| Projects'!$BA$9:$CX$9,0)),'Calc| Project Costs'!AB$10:AB$1009)/10^3+SUMPRODUCT(INDEX('Input| Projects'!$BA$10:$CX$1009, ,MATCH($C53,'Input| Projects'!$BA$9:$CX$9,0)),'Calc| Project Costs'!BH$10:BH$1009)/10^3,0)</f>
        <v>0</v>
      </c>
      <c r="F108" s="172">
        <f>IFERROR(SUMPRODUCT(INDEX('Input| Projects'!$BA$10:$CX$1009, ,MATCH($C108,'Input| Projects'!$BA$9:$CX$9,0)),'Calc| Project Costs'!AC$10:AC$1009)/10^3+SUMPRODUCT(INDEX('Input| Projects'!$BA$10:$CX$1009, ,MATCH($C53,'Input| Projects'!$BA$9:$CX$9,0)),'Calc| Project Costs'!BI$10:BI$1009)/10^3,0)</f>
        <v>0</v>
      </c>
      <c r="G108" s="172">
        <f>IFERROR(SUMPRODUCT(INDEX('Input| Projects'!$BA$10:$CX$1009, ,MATCH($C108,'Input| Projects'!$BA$9:$CX$9,0)),'Calc| Project Costs'!AD$10:AD$1009)/10^3+SUMPRODUCT(INDEX('Input| Projects'!$BA$10:$CX$1009, ,MATCH($C53,'Input| Projects'!$BA$9:$CX$9,0)),'Calc| Project Costs'!BJ$10:BJ$1009)/10^3,0)</f>
        <v>0</v>
      </c>
      <c r="H108" s="172">
        <f>IFERROR(SUMPRODUCT(INDEX('Input| Projects'!$BA$10:$CX$1009, ,MATCH($C108,'Input| Projects'!$BA$9:$CX$9,0)),'Calc| Project Costs'!AE$10:AE$1009)/10^3+SUMPRODUCT(INDEX('Input| Projects'!$BA$10:$CX$1009, ,MATCH($C53,'Input| Projects'!$BA$9:$CX$9,0)),'Calc| Project Costs'!BK$10:BK$1009)/10^3,0)</f>
        <v>0</v>
      </c>
      <c r="I108" s="174">
        <f t="shared" si="9"/>
        <v>0</v>
      </c>
      <c r="J108"/>
    </row>
    <row r="109" spans="2:10" s="7" customFormat="1" outlineLevel="1" x14ac:dyDescent="0.2">
      <c r="B109" s="123">
        <f t="shared" si="10"/>
        <v>47</v>
      </c>
      <c r="C109" s="125" t="str">
        <f t="shared" si="11"/>
        <v/>
      </c>
      <c r="D109" s="172">
        <f>IFERROR(SUMPRODUCT(INDEX('Input| Projects'!$BA$10:$CX$1009, ,MATCH($C109,'Input| Projects'!$BA$9:$CX$9,0)),'Calc| Project Costs'!AA$10:AA$1009)/10^3+SUMPRODUCT(INDEX('Input| Projects'!$BA$10:$CX$1009, ,MATCH($C54,'Input| Projects'!$BA$9:$CX$9,0)),'Calc| Project Costs'!BG$10:BG$1009)/10^3,0)</f>
        <v>0</v>
      </c>
      <c r="E109" s="172">
        <f>IFERROR(SUMPRODUCT(INDEX('Input| Projects'!$BA$10:$CX$1009, ,MATCH($C109,'Input| Projects'!$BA$9:$CX$9,0)),'Calc| Project Costs'!AB$10:AB$1009)/10^3+SUMPRODUCT(INDEX('Input| Projects'!$BA$10:$CX$1009, ,MATCH($C54,'Input| Projects'!$BA$9:$CX$9,0)),'Calc| Project Costs'!BH$10:BH$1009)/10^3,0)</f>
        <v>0</v>
      </c>
      <c r="F109" s="172">
        <f>IFERROR(SUMPRODUCT(INDEX('Input| Projects'!$BA$10:$CX$1009, ,MATCH($C109,'Input| Projects'!$BA$9:$CX$9,0)),'Calc| Project Costs'!AC$10:AC$1009)/10^3+SUMPRODUCT(INDEX('Input| Projects'!$BA$10:$CX$1009, ,MATCH($C54,'Input| Projects'!$BA$9:$CX$9,0)),'Calc| Project Costs'!BI$10:BI$1009)/10^3,0)</f>
        <v>0</v>
      </c>
      <c r="G109" s="172">
        <f>IFERROR(SUMPRODUCT(INDEX('Input| Projects'!$BA$10:$CX$1009, ,MATCH($C109,'Input| Projects'!$BA$9:$CX$9,0)),'Calc| Project Costs'!AD$10:AD$1009)/10^3+SUMPRODUCT(INDEX('Input| Projects'!$BA$10:$CX$1009, ,MATCH($C54,'Input| Projects'!$BA$9:$CX$9,0)),'Calc| Project Costs'!BJ$10:BJ$1009)/10^3,0)</f>
        <v>0</v>
      </c>
      <c r="H109" s="172">
        <f>IFERROR(SUMPRODUCT(INDEX('Input| Projects'!$BA$10:$CX$1009, ,MATCH($C109,'Input| Projects'!$BA$9:$CX$9,0)),'Calc| Project Costs'!AE$10:AE$1009)/10^3+SUMPRODUCT(INDEX('Input| Projects'!$BA$10:$CX$1009, ,MATCH($C54,'Input| Projects'!$BA$9:$CX$9,0)),'Calc| Project Costs'!BK$10:BK$1009)/10^3,0)</f>
        <v>0</v>
      </c>
      <c r="I109" s="174">
        <f t="shared" si="9"/>
        <v>0</v>
      </c>
      <c r="J109"/>
    </row>
    <row r="110" spans="2:10" s="7" customFormat="1" outlineLevel="1" x14ac:dyDescent="0.2">
      <c r="B110" s="123">
        <f t="shared" si="10"/>
        <v>48</v>
      </c>
      <c r="C110" s="125" t="str">
        <f t="shared" si="11"/>
        <v/>
      </c>
      <c r="D110" s="172">
        <f>IFERROR(SUMPRODUCT(INDEX('Input| Projects'!$BA$10:$CX$1009, ,MATCH($C110,'Input| Projects'!$BA$9:$CX$9,0)),'Calc| Project Costs'!AA$10:AA$1009)/10^3+SUMPRODUCT(INDEX('Input| Projects'!$BA$10:$CX$1009, ,MATCH($C55,'Input| Projects'!$BA$9:$CX$9,0)),'Calc| Project Costs'!BG$10:BG$1009)/10^3,0)</f>
        <v>0</v>
      </c>
      <c r="E110" s="172">
        <f>IFERROR(SUMPRODUCT(INDEX('Input| Projects'!$BA$10:$CX$1009, ,MATCH($C110,'Input| Projects'!$BA$9:$CX$9,0)),'Calc| Project Costs'!AB$10:AB$1009)/10^3+SUMPRODUCT(INDEX('Input| Projects'!$BA$10:$CX$1009, ,MATCH($C55,'Input| Projects'!$BA$9:$CX$9,0)),'Calc| Project Costs'!BH$10:BH$1009)/10^3,0)</f>
        <v>0</v>
      </c>
      <c r="F110" s="172">
        <f>IFERROR(SUMPRODUCT(INDEX('Input| Projects'!$BA$10:$CX$1009, ,MATCH($C110,'Input| Projects'!$BA$9:$CX$9,0)),'Calc| Project Costs'!AC$10:AC$1009)/10^3+SUMPRODUCT(INDEX('Input| Projects'!$BA$10:$CX$1009, ,MATCH($C55,'Input| Projects'!$BA$9:$CX$9,0)),'Calc| Project Costs'!BI$10:BI$1009)/10^3,0)</f>
        <v>0</v>
      </c>
      <c r="G110" s="172">
        <f>IFERROR(SUMPRODUCT(INDEX('Input| Projects'!$BA$10:$CX$1009, ,MATCH($C110,'Input| Projects'!$BA$9:$CX$9,0)),'Calc| Project Costs'!AD$10:AD$1009)/10^3+SUMPRODUCT(INDEX('Input| Projects'!$BA$10:$CX$1009, ,MATCH($C55,'Input| Projects'!$BA$9:$CX$9,0)),'Calc| Project Costs'!BJ$10:BJ$1009)/10^3,0)</f>
        <v>0</v>
      </c>
      <c r="H110" s="172">
        <f>IFERROR(SUMPRODUCT(INDEX('Input| Projects'!$BA$10:$CX$1009, ,MATCH($C110,'Input| Projects'!$BA$9:$CX$9,0)),'Calc| Project Costs'!AE$10:AE$1009)/10^3+SUMPRODUCT(INDEX('Input| Projects'!$BA$10:$CX$1009, ,MATCH($C55,'Input| Projects'!$BA$9:$CX$9,0)),'Calc| Project Costs'!BK$10:BK$1009)/10^3,0)</f>
        <v>0</v>
      </c>
      <c r="I110" s="174">
        <f t="shared" si="9"/>
        <v>0</v>
      </c>
      <c r="J110"/>
    </row>
    <row r="111" spans="2:10" s="7" customFormat="1" outlineLevel="1" x14ac:dyDescent="0.2">
      <c r="B111" s="123">
        <f t="shared" si="10"/>
        <v>49</v>
      </c>
      <c r="C111" s="125" t="str">
        <f t="shared" si="11"/>
        <v/>
      </c>
      <c r="D111" s="172">
        <f>IFERROR(SUMPRODUCT(INDEX('Input| Projects'!$BA$10:$CX$1009, ,MATCH($C111,'Input| Projects'!$BA$9:$CX$9,0)),'Calc| Project Costs'!AA$10:AA$1009)/10^3+SUMPRODUCT(INDEX('Input| Projects'!$BA$10:$CX$1009, ,MATCH($C56,'Input| Projects'!$BA$9:$CX$9,0)),'Calc| Project Costs'!BG$10:BG$1009)/10^3,0)</f>
        <v>0</v>
      </c>
      <c r="E111" s="172">
        <f>IFERROR(SUMPRODUCT(INDEX('Input| Projects'!$BA$10:$CX$1009, ,MATCH($C111,'Input| Projects'!$BA$9:$CX$9,0)),'Calc| Project Costs'!AB$10:AB$1009)/10^3+SUMPRODUCT(INDEX('Input| Projects'!$BA$10:$CX$1009, ,MATCH($C56,'Input| Projects'!$BA$9:$CX$9,0)),'Calc| Project Costs'!BH$10:BH$1009)/10^3,0)</f>
        <v>0</v>
      </c>
      <c r="F111" s="172">
        <f>IFERROR(SUMPRODUCT(INDEX('Input| Projects'!$BA$10:$CX$1009, ,MATCH($C111,'Input| Projects'!$BA$9:$CX$9,0)),'Calc| Project Costs'!AC$10:AC$1009)/10^3+SUMPRODUCT(INDEX('Input| Projects'!$BA$10:$CX$1009, ,MATCH($C56,'Input| Projects'!$BA$9:$CX$9,0)),'Calc| Project Costs'!BI$10:BI$1009)/10^3,0)</f>
        <v>0</v>
      </c>
      <c r="G111" s="172">
        <f>IFERROR(SUMPRODUCT(INDEX('Input| Projects'!$BA$10:$CX$1009, ,MATCH($C111,'Input| Projects'!$BA$9:$CX$9,0)),'Calc| Project Costs'!AD$10:AD$1009)/10^3+SUMPRODUCT(INDEX('Input| Projects'!$BA$10:$CX$1009, ,MATCH($C56,'Input| Projects'!$BA$9:$CX$9,0)),'Calc| Project Costs'!BJ$10:BJ$1009)/10^3,0)</f>
        <v>0</v>
      </c>
      <c r="H111" s="172">
        <f>IFERROR(SUMPRODUCT(INDEX('Input| Projects'!$BA$10:$CX$1009, ,MATCH($C111,'Input| Projects'!$BA$9:$CX$9,0)),'Calc| Project Costs'!AE$10:AE$1009)/10^3+SUMPRODUCT(INDEX('Input| Projects'!$BA$10:$CX$1009, ,MATCH($C56,'Input| Projects'!$BA$9:$CX$9,0)),'Calc| Project Costs'!BK$10:BK$1009)/10^3,0)</f>
        <v>0</v>
      </c>
      <c r="I111" s="174">
        <f t="shared" si="9"/>
        <v>0</v>
      </c>
      <c r="J111"/>
    </row>
    <row r="112" spans="2:10" s="7" customFormat="1" outlineLevel="1" x14ac:dyDescent="0.2">
      <c r="B112" s="123">
        <f t="shared" si="10"/>
        <v>50</v>
      </c>
      <c r="C112" s="125" t="str">
        <f t="shared" si="11"/>
        <v/>
      </c>
      <c r="D112" s="172">
        <f>IFERROR(SUMPRODUCT(INDEX('Input| Projects'!$BA$10:$CX$1009, ,MATCH($C112,'Input| Projects'!$BA$9:$CX$9,0)),'Calc| Project Costs'!AA$10:AA$1009)/10^3+SUMPRODUCT(INDEX('Input| Projects'!$BA$10:$CX$1009, ,MATCH($C57,'Input| Projects'!$BA$9:$CX$9,0)),'Calc| Project Costs'!BG$10:BG$1009)/10^3,0)</f>
        <v>0</v>
      </c>
      <c r="E112" s="172">
        <f>IFERROR(SUMPRODUCT(INDEX('Input| Projects'!$BA$10:$CX$1009, ,MATCH($C112,'Input| Projects'!$BA$9:$CX$9,0)),'Calc| Project Costs'!AB$10:AB$1009)/10^3+SUMPRODUCT(INDEX('Input| Projects'!$BA$10:$CX$1009, ,MATCH($C57,'Input| Projects'!$BA$9:$CX$9,0)),'Calc| Project Costs'!BH$10:BH$1009)/10^3,0)</f>
        <v>0</v>
      </c>
      <c r="F112" s="172">
        <f>IFERROR(SUMPRODUCT(INDEX('Input| Projects'!$BA$10:$CX$1009, ,MATCH($C112,'Input| Projects'!$BA$9:$CX$9,0)),'Calc| Project Costs'!AC$10:AC$1009)/10^3+SUMPRODUCT(INDEX('Input| Projects'!$BA$10:$CX$1009, ,MATCH($C57,'Input| Projects'!$BA$9:$CX$9,0)),'Calc| Project Costs'!BI$10:BI$1009)/10^3,0)</f>
        <v>0</v>
      </c>
      <c r="G112" s="172">
        <f>IFERROR(SUMPRODUCT(INDEX('Input| Projects'!$BA$10:$CX$1009, ,MATCH($C112,'Input| Projects'!$BA$9:$CX$9,0)),'Calc| Project Costs'!AD$10:AD$1009)/10^3+SUMPRODUCT(INDEX('Input| Projects'!$BA$10:$CX$1009, ,MATCH($C57,'Input| Projects'!$BA$9:$CX$9,0)),'Calc| Project Costs'!BJ$10:BJ$1009)/10^3,0)</f>
        <v>0</v>
      </c>
      <c r="H112" s="172">
        <f>IFERROR(SUMPRODUCT(INDEX('Input| Projects'!$BA$10:$CX$1009, ,MATCH($C112,'Input| Projects'!$BA$9:$CX$9,0)),'Calc| Project Costs'!AE$10:AE$1009)/10^3+SUMPRODUCT(INDEX('Input| Projects'!$BA$10:$CX$1009, ,MATCH($C57,'Input| Projects'!$BA$9:$CX$9,0)),'Calc| Project Costs'!BK$10:BK$1009)/10^3,0)</f>
        <v>0</v>
      </c>
      <c r="I112" s="174">
        <f t="shared" si="9"/>
        <v>0</v>
      </c>
      <c r="J112"/>
    </row>
    <row r="113" spans="1:18" s="7" customFormat="1" x14ac:dyDescent="0.2">
      <c r="B113"/>
      <c r="C113" t="s">
        <v>1</v>
      </c>
      <c r="D113" s="168">
        <f t="shared" ref="D113:I113" si="12">IFERROR(SUM(D63:D112),"")</f>
        <v>2.7782937072379785</v>
      </c>
      <c r="E113" s="168">
        <f t="shared" si="12"/>
        <v>5.8385715194470027</v>
      </c>
      <c r="F113" s="168">
        <f t="shared" si="12"/>
        <v>0.23003347723977052</v>
      </c>
      <c r="G113" s="168">
        <f t="shared" si="12"/>
        <v>1.4346574197763398</v>
      </c>
      <c r="H113" s="168">
        <f t="shared" si="12"/>
        <v>1.1809525246560471</v>
      </c>
      <c r="I113" s="169">
        <f t="shared" si="12"/>
        <v>11.462508648357137</v>
      </c>
      <c r="J113"/>
    </row>
    <row r="114" spans="1:18" s="7" customFormat="1" x14ac:dyDescent="0.2">
      <c r="A114" s="49"/>
      <c r="C114" s="16"/>
      <c r="I114" s="90"/>
      <c r="J114"/>
    </row>
    <row r="115" spans="1:18" ht="15" x14ac:dyDescent="0.2">
      <c r="A115" s="256"/>
      <c r="B115" s="256"/>
      <c r="C115" s="256" t="str">
        <f>IFERROR(LEFT(C60,2)+1&amp;". Forecast asset disposals – as incurred ($millions "&amp;'Input| Escalations'!$D$9&amp;" "&amp;'Input| Escalations'!$C$9&amp;") (dual function assets)","")</f>
        <v>72. Forecast asset disposals – as incurred ($millions June 2026) (dual function assets)</v>
      </c>
      <c r="D115" s="256"/>
      <c r="E115" s="256"/>
      <c r="F115" s="256"/>
      <c r="G115" s="256"/>
      <c r="H115" s="256"/>
      <c r="I115" s="256"/>
      <c r="M115"/>
      <c r="N115"/>
      <c r="O115"/>
      <c r="P115"/>
      <c r="Q115"/>
      <c r="R115"/>
    </row>
    <row r="116" spans="1:18" x14ac:dyDescent="0.2">
      <c r="D116" s="89">
        <f>IF(ABS('Input| Disposals'!R58/10^3-D168-'Output| PTRM (SCS)'!D168)&lt;0.000001,0,1)</f>
        <v>0</v>
      </c>
      <c r="E116" s="89">
        <f>IF(ABS('Input| Disposals'!S58/10^3-E168-'Output| PTRM (SCS)'!E168)&lt;0.000001,0,1)</f>
        <v>0</v>
      </c>
      <c r="F116" s="89">
        <f>IF(ABS('Input| Disposals'!T58/10^3-F168-'Output| PTRM (SCS)'!F168)&lt;0.000001,0,1)</f>
        <v>0</v>
      </c>
      <c r="G116" s="89">
        <f>IF(ABS('Input| Disposals'!U58/10^3-G168-'Output| PTRM (SCS)'!G168)&lt;0.000001,0,1)</f>
        <v>0</v>
      </c>
      <c r="H116" s="89">
        <f>IF(ABS('Input| Disposals'!V58/10^3-H168-'Output| PTRM (SCS)'!H168)&lt;0.000001,0,1)</f>
        <v>0</v>
      </c>
      <c r="I116"/>
      <c r="M116"/>
      <c r="N116"/>
      <c r="O116"/>
      <c r="P116"/>
      <c r="Q116"/>
      <c r="R116"/>
    </row>
    <row r="117" spans="1:18" x14ac:dyDescent="0.2">
      <c r="B117" s="15"/>
      <c r="C117" s="159" t="s">
        <v>106</v>
      </c>
      <c r="D117" s="159" t="str">
        <f>D$7</f>
        <v>2026-27</v>
      </c>
      <c r="E117" s="159" t="str">
        <f>E$7</f>
        <v>2027-28</v>
      </c>
      <c r="F117" s="159" t="str">
        <f>F$7</f>
        <v>2028-29</v>
      </c>
      <c r="G117" s="159" t="str">
        <f>G$7</f>
        <v>2029-30</v>
      </c>
      <c r="H117" s="159" t="str">
        <f>H$7</f>
        <v>2030-31</v>
      </c>
      <c r="I117" s="159" t="s">
        <v>1</v>
      </c>
      <c r="M117"/>
      <c r="N117"/>
      <c r="O117"/>
      <c r="P117"/>
      <c r="Q117"/>
      <c r="R117"/>
    </row>
    <row r="118" spans="1:18" x14ac:dyDescent="0.2">
      <c r="B118" s="123">
        <v>1</v>
      </c>
      <c r="C118" s="125" t="str">
        <f t="shared" ref="C118:C149" si="13">IFERROR(C8,"")</f>
        <v>Category 9</v>
      </c>
      <c r="D118" s="172">
        <f>IFERROR(INDEX('Input| Disposals'!$R$8:$V$57,MATCH($C118,'Input| Disposals'!$N$8:$N$57,0),MATCH(D$117,'Input| Disposals'!$R$7:$V$7,0))/10^3,0)</f>
        <v>0</v>
      </c>
      <c r="E118" s="172">
        <f>IFERROR(INDEX('Input| Disposals'!$R$8:$V$57,MATCH($C118,'Input| Disposals'!$N$8:$N$57,0),MATCH(E$117,'Input| Disposals'!$R$7:$V$7,0))/10^3,0)</f>
        <v>3.2754000000000003</v>
      </c>
      <c r="F118" s="172">
        <f>IFERROR(INDEX('Input| Disposals'!$R$8:$V$57,MATCH($C118,'Input| Disposals'!$N$8:$N$57,0),MATCH(F$117,'Input| Disposals'!$R$7:$V$7,0))/10^3,0)</f>
        <v>0</v>
      </c>
      <c r="G118" s="172">
        <f>IFERROR(INDEX('Input| Disposals'!$R$8:$V$57,MATCH($C118,'Input| Disposals'!$N$8:$N$57,0),MATCH(G$117,'Input| Disposals'!$R$7:$V$7,0))/10^3,0)</f>
        <v>0</v>
      </c>
      <c r="H118" s="172">
        <f>IFERROR(INDEX('Input| Disposals'!$R$8:$V$57,MATCH($C118,'Input| Disposals'!$N$8:$N$57,0),MATCH(H$117,'Input| Disposals'!$R$7:$V$7,0))/10^3,0)</f>
        <v>0</v>
      </c>
      <c r="I118" s="174">
        <f>IFERROR(SUM(D118:H118),"")</f>
        <v>3.2754000000000003</v>
      </c>
      <c r="M118"/>
      <c r="N118"/>
      <c r="O118"/>
      <c r="P118"/>
      <c r="Q118"/>
      <c r="R118"/>
    </row>
    <row r="119" spans="1:18" x14ac:dyDescent="0.2">
      <c r="B119" s="123">
        <f>IFERROR(B118+1,"")</f>
        <v>2</v>
      </c>
      <c r="C119" s="125" t="str">
        <f t="shared" si="13"/>
        <v/>
      </c>
      <c r="D119" s="172">
        <f>IFERROR(INDEX('Input| Disposals'!$R$8:$V$57,MATCH($C119,'Input| Disposals'!$N$8:$N$57,0),MATCH(D$117,'Input| Disposals'!$R$7:$V$7,0))/10^3,0)</f>
        <v>0</v>
      </c>
      <c r="E119" s="172">
        <f>IFERROR(INDEX('Input| Disposals'!$R$8:$V$57,MATCH($C119,'Input| Disposals'!$N$8:$N$57,0),MATCH(E$117,'Input| Disposals'!$R$7:$V$7,0))/10^3,0)</f>
        <v>0</v>
      </c>
      <c r="F119" s="172">
        <f>IFERROR(INDEX('Input| Disposals'!$R$8:$V$57,MATCH($C119,'Input| Disposals'!$N$8:$N$57,0),MATCH(F$117,'Input| Disposals'!$R$7:$V$7,0))/10^3,0)</f>
        <v>0</v>
      </c>
      <c r="G119" s="172">
        <f>IFERROR(INDEX('Input| Disposals'!$R$8:$V$57,MATCH($C119,'Input| Disposals'!$N$8:$N$57,0),MATCH(G$117,'Input| Disposals'!$R$7:$V$7,0))/10^3,0)</f>
        <v>0</v>
      </c>
      <c r="H119" s="172">
        <f>IFERROR(INDEX('Input| Disposals'!$R$8:$V$57,MATCH($C119,'Input| Disposals'!$N$8:$N$57,0),MATCH(H$117,'Input| Disposals'!$R$7:$V$7,0))/10^3,0)</f>
        <v>0</v>
      </c>
      <c r="I119" s="174">
        <f t="shared" ref="I119:I167" si="14">IFERROR(SUM(D119:H119),"")</f>
        <v>0</v>
      </c>
      <c r="M119"/>
      <c r="N119"/>
      <c r="O119"/>
      <c r="P119"/>
      <c r="Q119"/>
      <c r="R119"/>
    </row>
    <row r="120" spans="1:18" x14ac:dyDescent="0.2">
      <c r="B120" s="123">
        <f t="shared" ref="B120:B167" si="15">IFERROR(B119+1,"")</f>
        <v>3</v>
      </c>
      <c r="C120" s="125" t="str">
        <f t="shared" si="13"/>
        <v/>
      </c>
      <c r="D120" s="172">
        <f>IFERROR(INDEX('Input| Disposals'!$R$8:$V$57,MATCH($C120,'Input| Disposals'!$N$8:$N$57,0),MATCH(D$117,'Input| Disposals'!$R$7:$V$7,0))/10^3,0)</f>
        <v>0</v>
      </c>
      <c r="E120" s="172">
        <f>IFERROR(INDEX('Input| Disposals'!$R$8:$V$57,MATCH($C120,'Input| Disposals'!$N$8:$N$57,0),MATCH(E$117,'Input| Disposals'!$R$7:$V$7,0))/10^3,0)</f>
        <v>0</v>
      </c>
      <c r="F120" s="172">
        <f>IFERROR(INDEX('Input| Disposals'!$R$8:$V$57,MATCH($C120,'Input| Disposals'!$N$8:$N$57,0),MATCH(F$117,'Input| Disposals'!$R$7:$V$7,0))/10^3,0)</f>
        <v>0</v>
      </c>
      <c r="G120" s="172">
        <f>IFERROR(INDEX('Input| Disposals'!$R$8:$V$57,MATCH($C120,'Input| Disposals'!$N$8:$N$57,0),MATCH(G$117,'Input| Disposals'!$R$7:$V$7,0))/10^3,0)</f>
        <v>0</v>
      </c>
      <c r="H120" s="172">
        <f>IFERROR(INDEX('Input| Disposals'!$R$8:$V$57,MATCH($C120,'Input| Disposals'!$N$8:$N$57,0),MATCH(H$117,'Input| Disposals'!$R$7:$V$7,0))/10^3,0)</f>
        <v>0</v>
      </c>
      <c r="I120" s="174">
        <f t="shared" si="14"/>
        <v>0</v>
      </c>
      <c r="M120"/>
      <c r="N120"/>
      <c r="O120"/>
      <c r="P120"/>
      <c r="Q120"/>
      <c r="R120"/>
    </row>
    <row r="121" spans="1:18" x14ac:dyDescent="0.2">
      <c r="B121" s="123">
        <f t="shared" si="15"/>
        <v>4</v>
      </c>
      <c r="C121" s="125" t="str">
        <f t="shared" si="13"/>
        <v/>
      </c>
      <c r="D121" s="172">
        <f>IFERROR(INDEX('Input| Disposals'!$R$8:$V$57,MATCH($C121,'Input| Disposals'!$N$8:$N$57,0),MATCH(D$117,'Input| Disposals'!$R$7:$V$7,0))/10^3,0)</f>
        <v>0</v>
      </c>
      <c r="E121" s="172">
        <f>IFERROR(INDEX('Input| Disposals'!$R$8:$V$57,MATCH($C121,'Input| Disposals'!$N$8:$N$57,0),MATCH(E$117,'Input| Disposals'!$R$7:$V$7,0))/10^3,0)</f>
        <v>0</v>
      </c>
      <c r="F121" s="172">
        <f>IFERROR(INDEX('Input| Disposals'!$R$8:$V$57,MATCH($C121,'Input| Disposals'!$N$8:$N$57,0),MATCH(F$117,'Input| Disposals'!$R$7:$V$7,0))/10^3,0)</f>
        <v>0</v>
      </c>
      <c r="G121" s="172">
        <f>IFERROR(INDEX('Input| Disposals'!$R$8:$V$57,MATCH($C121,'Input| Disposals'!$N$8:$N$57,0),MATCH(G$117,'Input| Disposals'!$R$7:$V$7,0))/10^3,0)</f>
        <v>0</v>
      </c>
      <c r="H121" s="172">
        <f>IFERROR(INDEX('Input| Disposals'!$R$8:$V$57,MATCH($C121,'Input| Disposals'!$N$8:$N$57,0),MATCH(H$117,'Input| Disposals'!$R$7:$V$7,0))/10^3,0)</f>
        <v>0</v>
      </c>
      <c r="I121" s="174">
        <f t="shared" si="14"/>
        <v>0</v>
      </c>
      <c r="M121"/>
      <c r="N121"/>
      <c r="O121"/>
      <c r="P121"/>
      <c r="Q121"/>
      <c r="R121"/>
    </row>
    <row r="122" spans="1:18" x14ac:dyDescent="0.2">
      <c r="B122" s="123">
        <f t="shared" si="15"/>
        <v>5</v>
      </c>
      <c r="C122" s="125" t="str">
        <f t="shared" si="13"/>
        <v/>
      </c>
      <c r="D122" s="172">
        <f>IFERROR(INDEX('Input| Disposals'!$R$8:$V$57,MATCH($C122,'Input| Disposals'!$N$8:$N$57,0),MATCH(D$117,'Input| Disposals'!$R$7:$V$7,0))/10^3,0)</f>
        <v>0</v>
      </c>
      <c r="E122" s="172">
        <f>IFERROR(INDEX('Input| Disposals'!$R$8:$V$57,MATCH($C122,'Input| Disposals'!$N$8:$N$57,0),MATCH(E$117,'Input| Disposals'!$R$7:$V$7,0))/10^3,0)</f>
        <v>0</v>
      </c>
      <c r="F122" s="172">
        <f>IFERROR(INDEX('Input| Disposals'!$R$8:$V$57,MATCH($C122,'Input| Disposals'!$N$8:$N$57,0),MATCH(F$117,'Input| Disposals'!$R$7:$V$7,0))/10^3,0)</f>
        <v>0</v>
      </c>
      <c r="G122" s="172">
        <f>IFERROR(INDEX('Input| Disposals'!$R$8:$V$57,MATCH($C122,'Input| Disposals'!$N$8:$N$57,0),MATCH(G$117,'Input| Disposals'!$R$7:$V$7,0))/10^3,0)</f>
        <v>0</v>
      </c>
      <c r="H122" s="172">
        <f>IFERROR(INDEX('Input| Disposals'!$R$8:$V$57,MATCH($C122,'Input| Disposals'!$N$8:$N$57,0),MATCH(H$117,'Input| Disposals'!$R$7:$V$7,0))/10^3,0)</f>
        <v>0</v>
      </c>
      <c r="I122" s="174">
        <f t="shared" si="14"/>
        <v>0</v>
      </c>
      <c r="M122"/>
      <c r="N122"/>
      <c r="O122"/>
      <c r="P122"/>
      <c r="Q122"/>
      <c r="R122"/>
    </row>
    <row r="123" spans="1:18" x14ac:dyDescent="0.2">
      <c r="B123" s="123">
        <f t="shared" si="15"/>
        <v>6</v>
      </c>
      <c r="C123" s="125" t="str">
        <f t="shared" si="13"/>
        <v/>
      </c>
      <c r="D123" s="172">
        <f>IFERROR(INDEX('Input| Disposals'!$R$8:$V$57,MATCH($C123,'Input| Disposals'!$N$8:$N$57,0),MATCH(D$117,'Input| Disposals'!$R$7:$V$7,0))/10^3,0)</f>
        <v>0</v>
      </c>
      <c r="E123" s="172">
        <f>IFERROR(INDEX('Input| Disposals'!$R$8:$V$57,MATCH($C123,'Input| Disposals'!$N$8:$N$57,0),MATCH(E$117,'Input| Disposals'!$R$7:$V$7,0))/10^3,0)</f>
        <v>0</v>
      </c>
      <c r="F123" s="172">
        <f>IFERROR(INDEX('Input| Disposals'!$R$8:$V$57,MATCH($C123,'Input| Disposals'!$N$8:$N$57,0),MATCH(F$117,'Input| Disposals'!$R$7:$V$7,0))/10^3,0)</f>
        <v>0</v>
      </c>
      <c r="G123" s="172">
        <f>IFERROR(INDEX('Input| Disposals'!$R$8:$V$57,MATCH($C123,'Input| Disposals'!$N$8:$N$57,0),MATCH(G$117,'Input| Disposals'!$R$7:$V$7,0))/10^3,0)</f>
        <v>0</v>
      </c>
      <c r="H123" s="172">
        <f>IFERROR(INDEX('Input| Disposals'!$R$8:$V$57,MATCH($C123,'Input| Disposals'!$N$8:$N$57,0),MATCH(H$117,'Input| Disposals'!$R$7:$V$7,0))/10^3,0)</f>
        <v>0</v>
      </c>
      <c r="I123" s="174">
        <f t="shared" si="14"/>
        <v>0</v>
      </c>
      <c r="M123"/>
      <c r="N123"/>
      <c r="O123"/>
      <c r="P123"/>
      <c r="Q123"/>
      <c r="R123"/>
    </row>
    <row r="124" spans="1:18" x14ac:dyDescent="0.2">
      <c r="B124" s="123">
        <f t="shared" si="15"/>
        <v>7</v>
      </c>
      <c r="C124" s="125" t="str">
        <f t="shared" si="13"/>
        <v/>
      </c>
      <c r="D124" s="172">
        <f>IFERROR(INDEX('Input| Disposals'!$R$8:$V$57,MATCH($C124,'Input| Disposals'!$N$8:$N$57,0),MATCH(D$117,'Input| Disposals'!$R$7:$V$7,0))/10^3,0)</f>
        <v>0</v>
      </c>
      <c r="E124" s="172">
        <f>IFERROR(INDEX('Input| Disposals'!$R$8:$V$57,MATCH($C124,'Input| Disposals'!$N$8:$N$57,0),MATCH(E$117,'Input| Disposals'!$R$7:$V$7,0))/10^3,0)</f>
        <v>0</v>
      </c>
      <c r="F124" s="172">
        <f>IFERROR(INDEX('Input| Disposals'!$R$8:$V$57,MATCH($C124,'Input| Disposals'!$N$8:$N$57,0),MATCH(F$117,'Input| Disposals'!$R$7:$V$7,0))/10^3,0)</f>
        <v>0</v>
      </c>
      <c r="G124" s="172">
        <f>IFERROR(INDEX('Input| Disposals'!$R$8:$V$57,MATCH($C124,'Input| Disposals'!$N$8:$N$57,0),MATCH(G$117,'Input| Disposals'!$R$7:$V$7,0))/10^3,0)</f>
        <v>0</v>
      </c>
      <c r="H124" s="172">
        <f>IFERROR(INDEX('Input| Disposals'!$R$8:$V$57,MATCH($C124,'Input| Disposals'!$N$8:$N$57,0),MATCH(H$117,'Input| Disposals'!$R$7:$V$7,0))/10^3,0)</f>
        <v>0</v>
      </c>
      <c r="I124" s="174">
        <f t="shared" si="14"/>
        <v>0</v>
      </c>
      <c r="M124"/>
      <c r="N124"/>
      <c r="O124"/>
      <c r="P124"/>
      <c r="Q124"/>
      <c r="R124"/>
    </row>
    <row r="125" spans="1:18" x14ac:dyDescent="0.2">
      <c r="B125" s="123">
        <f t="shared" si="15"/>
        <v>8</v>
      </c>
      <c r="C125" s="125" t="str">
        <f t="shared" si="13"/>
        <v/>
      </c>
      <c r="D125" s="172">
        <f>IFERROR(INDEX('Input| Disposals'!$R$8:$V$57,MATCH($C125,'Input| Disposals'!$N$8:$N$57,0),MATCH(D$117,'Input| Disposals'!$R$7:$V$7,0))/10^3,0)</f>
        <v>0</v>
      </c>
      <c r="E125" s="172">
        <f>IFERROR(INDEX('Input| Disposals'!$R$8:$V$57,MATCH($C125,'Input| Disposals'!$N$8:$N$57,0),MATCH(E$117,'Input| Disposals'!$R$7:$V$7,0))/10^3,0)</f>
        <v>0</v>
      </c>
      <c r="F125" s="172">
        <f>IFERROR(INDEX('Input| Disposals'!$R$8:$V$57,MATCH($C125,'Input| Disposals'!$N$8:$N$57,0),MATCH(F$117,'Input| Disposals'!$R$7:$V$7,0))/10^3,0)</f>
        <v>0</v>
      </c>
      <c r="G125" s="172">
        <f>IFERROR(INDEX('Input| Disposals'!$R$8:$V$57,MATCH($C125,'Input| Disposals'!$N$8:$N$57,0),MATCH(G$117,'Input| Disposals'!$R$7:$V$7,0))/10^3,0)</f>
        <v>0</v>
      </c>
      <c r="H125" s="172">
        <f>IFERROR(INDEX('Input| Disposals'!$R$8:$V$57,MATCH($C125,'Input| Disposals'!$N$8:$N$57,0),MATCH(H$117,'Input| Disposals'!$R$7:$V$7,0))/10^3,0)</f>
        <v>0</v>
      </c>
      <c r="I125" s="174">
        <f t="shared" si="14"/>
        <v>0</v>
      </c>
      <c r="M125"/>
      <c r="N125"/>
      <c r="O125"/>
      <c r="P125"/>
      <c r="Q125"/>
      <c r="R125"/>
    </row>
    <row r="126" spans="1:18" x14ac:dyDescent="0.2">
      <c r="B126" s="123">
        <f t="shared" si="15"/>
        <v>9</v>
      </c>
      <c r="C126" s="125" t="str">
        <f t="shared" si="13"/>
        <v/>
      </c>
      <c r="D126" s="172">
        <f>IFERROR(INDEX('Input| Disposals'!$R$8:$V$57,MATCH($C126,'Input| Disposals'!$N$8:$N$57,0),MATCH(D$117,'Input| Disposals'!$R$7:$V$7,0))/10^3,0)</f>
        <v>0</v>
      </c>
      <c r="E126" s="172">
        <f>IFERROR(INDEX('Input| Disposals'!$R$8:$V$57,MATCH($C126,'Input| Disposals'!$N$8:$N$57,0),MATCH(E$117,'Input| Disposals'!$R$7:$V$7,0))/10^3,0)</f>
        <v>0</v>
      </c>
      <c r="F126" s="172">
        <f>IFERROR(INDEX('Input| Disposals'!$R$8:$V$57,MATCH($C126,'Input| Disposals'!$N$8:$N$57,0),MATCH(F$117,'Input| Disposals'!$R$7:$V$7,0))/10^3,0)</f>
        <v>0</v>
      </c>
      <c r="G126" s="172">
        <f>IFERROR(INDEX('Input| Disposals'!$R$8:$V$57,MATCH($C126,'Input| Disposals'!$N$8:$N$57,0),MATCH(G$117,'Input| Disposals'!$R$7:$V$7,0))/10^3,0)</f>
        <v>0</v>
      </c>
      <c r="H126" s="172">
        <f>IFERROR(INDEX('Input| Disposals'!$R$8:$V$57,MATCH($C126,'Input| Disposals'!$N$8:$N$57,0),MATCH(H$117,'Input| Disposals'!$R$7:$V$7,0))/10^3,0)</f>
        <v>0</v>
      </c>
      <c r="I126" s="174">
        <f t="shared" si="14"/>
        <v>0</v>
      </c>
      <c r="M126"/>
      <c r="N126"/>
      <c r="O126"/>
      <c r="P126"/>
      <c r="Q126"/>
      <c r="R126"/>
    </row>
    <row r="127" spans="1:18" x14ac:dyDescent="0.2">
      <c r="B127" s="123">
        <f t="shared" si="15"/>
        <v>10</v>
      </c>
      <c r="C127" s="125" t="str">
        <f t="shared" si="13"/>
        <v/>
      </c>
      <c r="D127" s="172">
        <f>IFERROR(INDEX('Input| Disposals'!$R$8:$V$57,MATCH($C127,'Input| Disposals'!$N$8:$N$57,0),MATCH(D$117,'Input| Disposals'!$R$7:$V$7,0))/10^3,0)</f>
        <v>0</v>
      </c>
      <c r="E127" s="172">
        <f>IFERROR(INDEX('Input| Disposals'!$R$8:$V$57,MATCH($C127,'Input| Disposals'!$N$8:$N$57,0),MATCH(E$117,'Input| Disposals'!$R$7:$V$7,0))/10^3,0)</f>
        <v>0</v>
      </c>
      <c r="F127" s="172">
        <f>IFERROR(INDEX('Input| Disposals'!$R$8:$V$57,MATCH($C127,'Input| Disposals'!$N$8:$N$57,0),MATCH(F$117,'Input| Disposals'!$R$7:$V$7,0))/10^3,0)</f>
        <v>0</v>
      </c>
      <c r="G127" s="172">
        <f>IFERROR(INDEX('Input| Disposals'!$R$8:$V$57,MATCH($C127,'Input| Disposals'!$N$8:$N$57,0),MATCH(G$117,'Input| Disposals'!$R$7:$V$7,0))/10^3,0)</f>
        <v>0</v>
      </c>
      <c r="H127" s="172">
        <f>IFERROR(INDEX('Input| Disposals'!$R$8:$V$57,MATCH($C127,'Input| Disposals'!$N$8:$N$57,0),MATCH(H$117,'Input| Disposals'!$R$7:$V$7,0))/10^3,0)</f>
        <v>0</v>
      </c>
      <c r="I127" s="174">
        <f t="shared" si="14"/>
        <v>0</v>
      </c>
      <c r="M127"/>
      <c r="N127"/>
      <c r="O127"/>
      <c r="P127"/>
      <c r="Q127"/>
      <c r="R127"/>
    </row>
    <row r="128" spans="1:18" x14ac:dyDescent="0.2">
      <c r="B128" s="123">
        <f t="shared" si="15"/>
        <v>11</v>
      </c>
      <c r="C128" s="125" t="str">
        <f t="shared" si="13"/>
        <v/>
      </c>
      <c r="D128" s="172">
        <f>IFERROR(INDEX('Input| Disposals'!$R$8:$V$57,MATCH($C128,'Input| Disposals'!$N$8:$N$57,0),MATCH(D$117,'Input| Disposals'!$R$7:$V$7,0))/10^3,0)</f>
        <v>0</v>
      </c>
      <c r="E128" s="172">
        <f>IFERROR(INDEX('Input| Disposals'!$R$8:$V$57,MATCH($C128,'Input| Disposals'!$N$8:$N$57,0),MATCH(E$117,'Input| Disposals'!$R$7:$V$7,0))/10^3,0)</f>
        <v>0</v>
      </c>
      <c r="F128" s="172">
        <f>IFERROR(INDEX('Input| Disposals'!$R$8:$V$57,MATCH($C128,'Input| Disposals'!$N$8:$N$57,0),MATCH(F$117,'Input| Disposals'!$R$7:$V$7,0))/10^3,0)</f>
        <v>0</v>
      </c>
      <c r="G128" s="172">
        <f>IFERROR(INDEX('Input| Disposals'!$R$8:$V$57,MATCH($C128,'Input| Disposals'!$N$8:$N$57,0),MATCH(G$117,'Input| Disposals'!$R$7:$V$7,0))/10^3,0)</f>
        <v>0</v>
      </c>
      <c r="H128" s="172">
        <f>IFERROR(INDEX('Input| Disposals'!$R$8:$V$57,MATCH($C128,'Input| Disposals'!$N$8:$N$57,0),MATCH(H$117,'Input| Disposals'!$R$7:$V$7,0))/10^3,0)</f>
        <v>0</v>
      </c>
      <c r="I128" s="174">
        <f t="shared" si="14"/>
        <v>0</v>
      </c>
      <c r="M128"/>
      <c r="N128"/>
      <c r="O128"/>
      <c r="P128"/>
      <c r="Q128"/>
      <c r="R128"/>
    </row>
    <row r="129" spans="2:18" x14ac:dyDescent="0.2">
      <c r="B129" s="123">
        <f t="shared" si="15"/>
        <v>12</v>
      </c>
      <c r="C129" s="125" t="str">
        <f t="shared" si="13"/>
        <v/>
      </c>
      <c r="D129" s="172">
        <f>IFERROR(INDEX('Input| Disposals'!$R$8:$V$57,MATCH($C129,'Input| Disposals'!$N$8:$N$57,0),MATCH(D$117,'Input| Disposals'!$R$7:$V$7,0))/10^3,0)</f>
        <v>0</v>
      </c>
      <c r="E129" s="172">
        <f>IFERROR(INDEX('Input| Disposals'!$R$8:$V$57,MATCH($C129,'Input| Disposals'!$N$8:$N$57,0),MATCH(E$117,'Input| Disposals'!$R$7:$V$7,0))/10^3,0)</f>
        <v>0</v>
      </c>
      <c r="F129" s="172">
        <f>IFERROR(INDEX('Input| Disposals'!$R$8:$V$57,MATCH($C129,'Input| Disposals'!$N$8:$N$57,0),MATCH(F$117,'Input| Disposals'!$R$7:$V$7,0))/10^3,0)</f>
        <v>0</v>
      </c>
      <c r="G129" s="172">
        <f>IFERROR(INDEX('Input| Disposals'!$R$8:$V$57,MATCH($C129,'Input| Disposals'!$N$8:$N$57,0),MATCH(G$117,'Input| Disposals'!$R$7:$V$7,0))/10^3,0)</f>
        <v>0</v>
      </c>
      <c r="H129" s="172">
        <f>IFERROR(INDEX('Input| Disposals'!$R$8:$V$57,MATCH($C129,'Input| Disposals'!$N$8:$N$57,0),MATCH(H$117,'Input| Disposals'!$R$7:$V$7,0))/10^3,0)</f>
        <v>0</v>
      </c>
      <c r="I129" s="174">
        <f t="shared" si="14"/>
        <v>0</v>
      </c>
      <c r="M129"/>
      <c r="N129"/>
      <c r="O129"/>
      <c r="P129"/>
      <c r="Q129"/>
      <c r="R129"/>
    </row>
    <row r="130" spans="2:18" x14ac:dyDescent="0.2">
      <c r="B130" s="123">
        <f t="shared" si="15"/>
        <v>13</v>
      </c>
      <c r="C130" s="125" t="str">
        <f t="shared" si="13"/>
        <v/>
      </c>
      <c r="D130" s="172">
        <f>IFERROR(INDEX('Input| Disposals'!$R$8:$V$57,MATCH($C130,'Input| Disposals'!$N$8:$N$57,0),MATCH(D$117,'Input| Disposals'!$R$7:$V$7,0))/10^3,0)</f>
        <v>0</v>
      </c>
      <c r="E130" s="172">
        <f>IFERROR(INDEX('Input| Disposals'!$R$8:$V$57,MATCH($C130,'Input| Disposals'!$N$8:$N$57,0),MATCH(E$117,'Input| Disposals'!$R$7:$V$7,0))/10^3,0)</f>
        <v>0</v>
      </c>
      <c r="F130" s="172">
        <f>IFERROR(INDEX('Input| Disposals'!$R$8:$V$57,MATCH($C130,'Input| Disposals'!$N$8:$N$57,0),MATCH(F$117,'Input| Disposals'!$R$7:$V$7,0))/10^3,0)</f>
        <v>0</v>
      </c>
      <c r="G130" s="172">
        <f>IFERROR(INDEX('Input| Disposals'!$R$8:$V$57,MATCH($C130,'Input| Disposals'!$N$8:$N$57,0),MATCH(G$117,'Input| Disposals'!$R$7:$V$7,0))/10^3,0)</f>
        <v>0</v>
      </c>
      <c r="H130" s="172">
        <f>IFERROR(INDEX('Input| Disposals'!$R$8:$V$57,MATCH($C130,'Input| Disposals'!$N$8:$N$57,0),MATCH(H$117,'Input| Disposals'!$R$7:$V$7,0))/10^3,0)</f>
        <v>0</v>
      </c>
      <c r="I130" s="174">
        <f t="shared" si="14"/>
        <v>0</v>
      </c>
      <c r="M130"/>
      <c r="N130"/>
      <c r="O130"/>
      <c r="P130"/>
      <c r="Q130"/>
      <c r="R130"/>
    </row>
    <row r="131" spans="2:18" x14ac:dyDescent="0.2">
      <c r="B131" s="123">
        <f t="shared" si="15"/>
        <v>14</v>
      </c>
      <c r="C131" s="125" t="str">
        <f t="shared" si="13"/>
        <v/>
      </c>
      <c r="D131" s="172">
        <f>IFERROR(INDEX('Input| Disposals'!$R$8:$V$57,MATCH($C131,'Input| Disposals'!$N$8:$N$57,0),MATCH(D$117,'Input| Disposals'!$R$7:$V$7,0))/10^3,0)</f>
        <v>0</v>
      </c>
      <c r="E131" s="172">
        <f>IFERROR(INDEX('Input| Disposals'!$R$8:$V$57,MATCH($C131,'Input| Disposals'!$N$8:$N$57,0),MATCH(E$117,'Input| Disposals'!$R$7:$V$7,0))/10^3,0)</f>
        <v>0</v>
      </c>
      <c r="F131" s="172">
        <f>IFERROR(INDEX('Input| Disposals'!$R$8:$V$57,MATCH($C131,'Input| Disposals'!$N$8:$N$57,0),MATCH(F$117,'Input| Disposals'!$R$7:$V$7,0))/10^3,0)</f>
        <v>0</v>
      </c>
      <c r="G131" s="172">
        <f>IFERROR(INDEX('Input| Disposals'!$R$8:$V$57,MATCH($C131,'Input| Disposals'!$N$8:$N$57,0),MATCH(G$117,'Input| Disposals'!$R$7:$V$7,0))/10^3,0)</f>
        <v>0</v>
      </c>
      <c r="H131" s="172">
        <f>IFERROR(INDEX('Input| Disposals'!$R$8:$V$57,MATCH($C131,'Input| Disposals'!$N$8:$N$57,0),MATCH(H$117,'Input| Disposals'!$R$7:$V$7,0))/10^3,0)</f>
        <v>0</v>
      </c>
      <c r="I131" s="174">
        <f t="shared" si="14"/>
        <v>0</v>
      </c>
      <c r="M131"/>
      <c r="N131"/>
      <c r="O131"/>
      <c r="P131"/>
      <c r="Q131"/>
      <c r="R131"/>
    </row>
    <row r="132" spans="2:18" x14ac:dyDescent="0.2">
      <c r="B132" s="123">
        <f t="shared" si="15"/>
        <v>15</v>
      </c>
      <c r="C132" s="125" t="str">
        <f t="shared" si="13"/>
        <v/>
      </c>
      <c r="D132" s="172">
        <f>IFERROR(INDEX('Input| Disposals'!$R$8:$V$57,MATCH($C132,'Input| Disposals'!$N$8:$N$57,0),MATCH(D$117,'Input| Disposals'!$R$7:$V$7,0))/10^3,0)</f>
        <v>0</v>
      </c>
      <c r="E132" s="172">
        <f>IFERROR(INDEX('Input| Disposals'!$R$8:$V$57,MATCH($C132,'Input| Disposals'!$N$8:$N$57,0),MATCH(E$117,'Input| Disposals'!$R$7:$V$7,0))/10^3,0)</f>
        <v>0</v>
      </c>
      <c r="F132" s="172">
        <f>IFERROR(INDEX('Input| Disposals'!$R$8:$V$57,MATCH($C132,'Input| Disposals'!$N$8:$N$57,0),MATCH(F$117,'Input| Disposals'!$R$7:$V$7,0))/10^3,0)</f>
        <v>0</v>
      </c>
      <c r="G132" s="172">
        <f>IFERROR(INDEX('Input| Disposals'!$R$8:$V$57,MATCH($C132,'Input| Disposals'!$N$8:$N$57,0),MATCH(G$117,'Input| Disposals'!$R$7:$V$7,0))/10^3,0)</f>
        <v>0</v>
      </c>
      <c r="H132" s="172">
        <f>IFERROR(INDEX('Input| Disposals'!$R$8:$V$57,MATCH($C132,'Input| Disposals'!$N$8:$N$57,0),MATCH(H$117,'Input| Disposals'!$R$7:$V$7,0))/10^3,0)</f>
        <v>0</v>
      </c>
      <c r="I132" s="174">
        <f t="shared" si="14"/>
        <v>0</v>
      </c>
      <c r="M132"/>
      <c r="N132"/>
      <c r="O132"/>
      <c r="P132"/>
      <c r="Q132"/>
      <c r="R132"/>
    </row>
    <row r="133" spans="2:18" x14ac:dyDescent="0.2">
      <c r="B133" s="123">
        <f t="shared" si="15"/>
        <v>16</v>
      </c>
      <c r="C133" s="125" t="str">
        <f t="shared" si="13"/>
        <v/>
      </c>
      <c r="D133" s="172">
        <f>IFERROR(INDEX('Input| Disposals'!$R$8:$V$57,MATCH($C133,'Input| Disposals'!$N$8:$N$57,0),MATCH(D$117,'Input| Disposals'!$R$7:$V$7,0))/10^3,0)</f>
        <v>0</v>
      </c>
      <c r="E133" s="172">
        <f>IFERROR(INDEX('Input| Disposals'!$R$8:$V$57,MATCH($C133,'Input| Disposals'!$N$8:$N$57,0),MATCH(E$117,'Input| Disposals'!$R$7:$V$7,0))/10^3,0)</f>
        <v>0</v>
      </c>
      <c r="F133" s="172">
        <f>IFERROR(INDEX('Input| Disposals'!$R$8:$V$57,MATCH($C133,'Input| Disposals'!$N$8:$N$57,0),MATCH(F$117,'Input| Disposals'!$R$7:$V$7,0))/10^3,0)</f>
        <v>0</v>
      </c>
      <c r="G133" s="172">
        <f>IFERROR(INDEX('Input| Disposals'!$R$8:$V$57,MATCH($C133,'Input| Disposals'!$N$8:$N$57,0),MATCH(G$117,'Input| Disposals'!$R$7:$V$7,0))/10^3,0)</f>
        <v>0</v>
      </c>
      <c r="H133" s="172">
        <f>IFERROR(INDEX('Input| Disposals'!$R$8:$V$57,MATCH($C133,'Input| Disposals'!$N$8:$N$57,0),MATCH(H$117,'Input| Disposals'!$R$7:$V$7,0))/10^3,0)</f>
        <v>0</v>
      </c>
      <c r="I133" s="174">
        <f t="shared" si="14"/>
        <v>0</v>
      </c>
      <c r="M133"/>
      <c r="N133"/>
      <c r="O133"/>
      <c r="P133"/>
      <c r="Q133"/>
      <c r="R133"/>
    </row>
    <row r="134" spans="2:18" x14ac:dyDescent="0.2">
      <c r="B134" s="123">
        <f t="shared" si="15"/>
        <v>17</v>
      </c>
      <c r="C134" s="125" t="str">
        <f t="shared" si="13"/>
        <v/>
      </c>
      <c r="D134" s="172">
        <f>IFERROR(INDEX('Input| Disposals'!$R$8:$V$57,MATCH($C134,'Input| Disposals'!$N$8:$N$57,0),MATCH(D$117,'Input| Disposals'!$R$7:$V$7,0))/10^3,0)</f>
        <v>0</v>
      </c>
      <c r="E134" s="172">
        <f>IFERROR(INDEX('Input| Disposals'!$R$8:$V$57,MATCH($C134,'Input| Disposals'!$N$8:$N$57,0),MATCH(E$117,'Input| Disposals'!$R$7:$V$7,0))/10^3,0)</f>
        <v>0</v>
      </c>
      <c r="F134" s="172">
        <f>IFERROR(INDEX('Input| Disposals'!$R$8:$V$57,MATCH($C134,'Input| Disposals'!$N$8:$N$57,0),MATCH(F$117,'Input| Disposals'!$R$7:$V$7,0))/10^3,0)</f>
        <v>0</v>
      </c>
      <c r="G134" s="172">
        <f>IFERROR(INDEX('Input| Disposals'!$R$8:$V$57,MATCH($C134,'Input| Disposals'!$N$8:$N$57,0),MATCH(G$117,'Input| Disposals'!$R$7:$V$7,0))/10^3,0)</f>
        <v>0</v>
      </c>
      <c r="H134" s="172">
        <f>IFERROR(INDEX('Input| Disposals'!$R$8:$V$57,MATCH($C134,'Input| Disposals'!$N$8:$N$57,0),MATCH(H$117,'Input| Disposals'!$R$7:$V$7,0))/10^3,0)</f>
        <v>0</v>
      </c>
      <c r="I134" s="174">
        <f t="shared" si="14"/>
        <v>0</v>
      </c>
      <c r="M134"/>
      <c r="N134"/>
      <c r="O134"/>
      <c r="P134"/>
      <c r="Q134"/>
      <c r="R134"/>
    </row>
    <row r="135" spans="2:18" x14ac:dyDescent="0.2">
      <c r="B135" s="123">
        <f t="shared" si="15"/>
        <v>18</v>
      </c>
      <c r="C135" s="125" t="str">
        <f t="shared" si="13"/>
        <v/>
      </c>
      <c r="D135" s="172">
        <f>IFERROR(INDEX('Input| Disposals'!$R$8:$V$57,MATCH($C135,'Input| Disposals'!$N$8:$N$57,0),MATCH(D$117,'Input| Disposals'!$R$7:$V$7,0))/10^3,0)</f>
        <v>0</v>
      </c>
      <c r="E135" s="172">
        <f>IFERROR(INDEX('Input| Disposals'!$R$8:$V$57,MATCH($C135,'Input| Disposals'!$N$8:$N$57,0),MATCH(E$117,'Input| Disposals'!$R$7:$V$7,0))/10^3,0)</f>
        <v>0</v>
      </c>
      <c r="F135" s="172">
        <f>IFERROR(INDEX('Input| Disposals'!$R$8:$V$57,MATCH($C135,'Input| Disposals'!$N$8:$N$57,0),MATCH(F$117,'Input| Disposals'!$R$7:$V$7,0))/10^3,0)</f>
        <v>0</v>
      </c>
      <c r="G135" s="172">
        <f>IFERROR(INDEX('Input| Disposals'!$R$8:$V$57,MATCH($C135,'Input| Disposals'!$N$8:$N$57,0),MATCH(G$117,'Input| Disposals'!$R$7:$V$7,0))/10^3,0)</f>
        <v>0</v>
      </c>
      <c r="H135" s="172">
        <f>IFERROR(INDEX('Input| Disposals'!$R$8:$V$57,MATCH($C135,'Input| Disposals'!$N$8:$N$57,0),MATCH(H$117,'Input| Disposals'!$R$7:$V$7,0))/10^3,0)</f>
        <v>0</v>
      </c>
      <c r="I135" s="174">
        <f t="shared" si="14"/>
        <v>0</v>
      </c>
      <c r="M135"/>
      <c r="N135"/>
      <c r="O135"/>
      <c r="P135"/>
      <c r="Q135"/>
      <c r="R135"/>
    </row>
    <row r="136" spans="2:18" x14ac:dyDescent="0.2">
      <c r="B136" s="123">
        <f t="shared" si="15"/>
        <v>19</v>
      </c>
      <c r="C136" s="125" t="str">
        <f t="shared" si="13"/>
        <v/>
      </c>
      <c r="D136" s="172">
        <f>IFERROR(INDEX('Input| Disposals'!$R$8:$V$57,MATCH($C136,'Input| Disposals'!$N$8:$N$57,0),MATCH(D$117,'Input| Disposals'!$R$7:$V$7,0))/10^3,0)</f>
        <v>0</v>
      </c>
      <c r="E136" s="172">
        <f>IFERROR(INDEX('Input| Disposals'!$R$8:$V$57,MATCH($C136,'Input| Disposals'!$N$8:$N$57,0),MATCH(E$117,'Input| Disposals'!$R$7:$V$7,0))/10^3,0)</f>
        <v>0</v>
      </c>
      <c r="F136" s="172">
        <f>IFERROR(INDEX('Input| Disposals'!$R$8:$V$57,MATCH($C136,'Input| Disposals'!$N$8:$N$57,0),MATCH(F$117,'Input| Disposals'!$R$7:$V$7,0))/10^3,0)</f>
        <v>0</v>
      </c>
      <c r="G136" s="172">
        <f>IFERROR(INDEX('Input| Disposals'!$R$8:$V$57,MATCH($C136,'Input| Disposals'!$N$8:$N$57,0),MATCH(G$117,'Input| Disposals'!$R$7:$V$7,0))/10^3,0)</f>
        <v>0</v>
      </c>
      <c r="H136" s="172">
        <f>IFERROR(INDEX('Input| Disposals'!$R$8:$V$57,MATCH($C136,'Input| Disposals'!$N$8:$N$57,0),MATCH(H$117,'Input| Disposals'!$R$7:$V$7,0))/10^3,0)</f>
        <v>0</v>
      </c>
      <c r="I136" s="174">
        <f t="shared" si="14"/>
        <v>0</v>
      </c>
      <c r="M136"/>
      <c r="N136"/>
      <c r="O136"/>
      <c r="P136"/>
      <c r="Q136"/>
      <c r="R136"/>
    </row>
    <row r="137" spans="2:18" x14ac:dyDescent="0.2">
      <c r="B137" s="123">
        <f t="shared" si="15"/>
        <v>20</v>
      </c>
      <c r="C137" s="125" t="str">
        <f t="shared" si="13"/>
        <v/>
      </c>
      <c r="D137" s="172">
        <f>IFERROR(INDEX('Input| Disposals'!$R$8:$V$57,MATCH($C137,'Input| Disposals'!$N$8:$N$57,0),MATCH(D$117,'Input| Disposals'!$R$7:$V$7,0))/10^3,0)</f>
        <v>0</v>
      </c>
      <c r="E137" s="172">
        <f>IFERROR(INDEX('Input| Disposals'!$R$8:$V$57,MATCH($C137,'Input| Disposals'!$N$8:$N$57,0),MATCH(E$117,'Input| Disposals'!$R$7:$V$7,0))/10^3,0)</f>
        <v>0</v>
      </c>
      <c r="F137" s="172">
        <f>IFERROR(INDEX('Input| Disposals'!$R$8:$V$57,MATCH($C137,'Input| Disposals'!$N$8:$N$57,0),MATCH(F$117,'Input| Disposals'!$R$7:$V$7,0))/10^3,0)</f>
        <v>0</v>
      </c>
      <c r="G137" s="172">
        <f>IFERROR(INDEX('Input| Disposals'!$R$8:$V$57,MATCH($C137,'Input| Disposals'!$N$8:$N$57,0),MATCH(G$117,'Input| Disposals'!$R$7:$V$7,0))/10^3,0)</f>
        <v>0</v>
      </c>
      <c r="H137" s="172">
        <f>IFERROR(INDEX('Input| Disposals'!$R$8:$V$57,MATCH($C137,'Input| Disposals'!$N$8:$N$57,0),MATCH(H$117,'Input| Disposals'!$R$7:$V$7,0))/10^3,0)</f>
        <v>0</v>
      </c>
      <c r="I137" s="174">
        <f t="shared" si="14"/>
        <v>0</v>
      </c>
      <c r="M137"/>
      <c r="N137"/>
      <c r="O137"/>
      <c r="P137"/>
      <c r="Q137"/>
      <c r="R137"/>
    </row>
    <row r="138" spans="2:18" outlineLevel="1" x14ac:dyDescent="0.2">
      <c r="B138" s="123">
        <f t="shared" si="15"/>
        <v>21</v>
      </c>
      <c r="C138" s="125" t="str">
        <f t="shared" si="13"/>
        <v/>
      </c>
      <c r="D138" s="172">
        <f>IFERROR(INDEX('Input| Disposals'!$R$8:$V$57,MATCH($C138,'Input| Disposals'!$N$8:$N$57,0),MATCH(D$117,'Input| Disposals'!$R$7:$V$7,0))/10^3,0)</f>
        <v>0</v>
      </c>
      <c r="E138" s="172">
        <f>IFERROR(INDEX('Input| Disposals'!$R$8:$V$57,MATCH($C138,'Input| Disposals'!$N$8:$N$57,0),MATCH(E$117,'Input| Disposals'!$R$7:$V$7,0))/10^3,0)</f>
        <v>0</v>
      </c>
      <c r="F138" s="172">
        <f>IFERROR(INDEX('Input| Disposals'!$R$8:$V$57,MATCH($C138,'Input| Disposals'!$N$8:$N$57,0),MATCH(F$117,'Input| Disposals'!$R$7:$V$7,0))/10^3,0)</f>
        <v>0</v>
      </c>
      <c r="G138" s="172">
        <f>IFERROR(INDEX('Input| Disposals'!$R$8:$V$57,MATCH($C138,'Input| Disposals'!$N$8:$N$57,0),MATCH(G$117,'Input| Disposals'!$R$7:$V$7,0))/10^3,0)</f>
        <v>0</v>
      </c>
      <c r="H138" s="172">
        <f>IFERROR(INDEX('Input| Disposals'!$R$8:$V$57,MATCH($C138,'Input| Disposals'!$N$8:$N$57,0),MATCH(H$117,'Input| Disposals'!$R$7:$V$7,0))/10^3,0)</f>
        <v>0</v>
      </c>
      <c r="I138" s="174">
        <f t="shared" si="14"/>
        <v>0</v>
      </c>
      <c r="M138"/>
      <c r="N138"/>
      <c r="O138"/>
      <c r="P138"/>
      <c r="Q138"/>
      <c r="R138"/>
    </row>
    <row r="139" spans="2:18" outlineLevel="1" x14ac:dyDescent="0.2">
      <c r="B139" s="123">
        <f t="shared" si="15"/>
        <v>22</v>
      </c>
      <c r="C139" s="125" t="str">
        <f t="shared" si="13"/>
        <v/>
      </c>
      <c r="D139" s="172">
        <f>IFERROR(INDEX('Input| Disposals'!$R$8:$V$57,MATCH($C139,'Input| Disposals'!$N$8:$N$57,0),MATCH(D$117,'Input| Disposals'!$R$7:$V$7,0))/10^3,0)</f>
        <v>0</v>
      </c>
      <c r="E139" s="172">
        <f>IFERROR(INDEX('Input| Disposals'!$R$8:$V$57,MATCH($C139,'Input| Disposals'!$N$8:$N$57,0),MATCH(E$117,'Input| Disposals'!$R$7:$V$7,0))/10^3,0)</f>
        <v>0</v>
      </c>
      <c r="F139" s="172">
        <f>IFERROR(INDEX('Input| Disposals'!$R$8:$V$57,MATCH($C139,'Input| Disposals'!$N$8:$N$57,0),MATCH(F$117,'Input| Disposals'!$R$7:$V$7,0))/10^3,0)</f>
        <v>0</v>
      </c>
      <c r="G139" s="172">
        <f>IFERROR(INDEX('Input| Disposals'!$R$8:$V$57,MATCH($C139,'Input| Disposals'!$N$8:$N$57,0),MATCH(G$117,'Input| Disposals'!$R$7:$V$7,0))/10^3,0)</f>
        <v>0</v>
      </c>
      <c r="H139" s="172">
        <f>IFERROR(INDEX('Input| Disposals'!$R$8:$V$57,MATCH($C139,'Input| Disposals'!$N$8:$N$57,0),MATCH(H$117,'Input| Disposals'!$R$7:$V$7,0))/10^3,0)</f>
        <v>0</v>
      </c>
      <c r="I139" s="174">
        <f t="shared" si="14"/>
        <v>0</v>
      </c>
      <c r="M139"/>
      <c r="N139"/>
      <c r="O139"/>
      <c r="P139"/>
      <c r="Q139"/>
      <c r="R139"/>
    </row>
    <row r="140" spans="2:18" outlineLevel="1" x14ac:dyDescent="0.2">
      <c r="B140" s="123">
        <f t="shared" si="15"/>
        <v>23</v>
      </c>
      <c r="C140" s="125" t="str">
        <f t="shared" si="13"/>
        <v/>
      </c>
      <c r="D140" s="172">
        <f>IFERROR(INDEX('Input| Disposals'!$R$8:$V$57,MATCH($C140,'Input| Disposals'!$N$8:$N$57,0),MATCH(D$117,'Input| Disposals'!$R$7:$V$7,0))/10^3,0)</f>
        <v>0</v>
      </c>
      <c r="E140" s="172">
        <f>IFERROR(INDEX('Input| Disposals'!$R$8:$V$57,MATCH($C140,'Input| Disposals'!$N$8:$N$57,0),MATCH(E$117,'Input| Disposals'!$R$7:$V$7,0))/10^3,0)</f>
        <v>0</v>
      </c>
      <c r="F140" s="172">
        <f>IFERROR(INDEX('Input| Disposals'!$R$8:$V$57,MATCH($C140,'Input| Disposals'!$N$8:$N$57,0),MATCH(F$117,'Input| Disposals'!$R$7:$V$7,0))/10^3,0)</f>
        <v>0</v>
      </c>
      <c r="G140" s="172">
        <f>IFERROR(INDEX('Input| Disposals'!$R$8:$V$57,MATCH($C140,'Input| Disposals'!$N$8:$N$57,0),MATCH(G$117,'Input| Disposals'!$R$7:$V$7,0))/10^3,0)</f>
        <v>0</v>
      </c>
      <c r="H140" s="172">
        <f>IFERROR(INDEX('Input| Disposals'!$R$8:$V$57,MATCH($C140,'Input| Disposals'!$N$8:$N$57,0),MATCH(H$117,'Input| Disposals'!$R$7:$V$7,0))/10^3,0)</f>
        <v>0</v>
      </c>
      <c r="I140" s="174">
        <f t="shared" si="14"/>
        <v>0</v>
      </c>
      <c r="M140"/>
      <c r="N140"/>
      <c r="O140"/>
      <c r="P140"/>
      <c r="Q140"/>
      <c r="R140"/>
    </row>
    <row r="141" spans="2:18" outlineLevel="1" x14ac:dyDescent="0.2">
      <c r="B141" s="123">
        <f t="shared" si="15"/>
        <v>24</v>
      </c>
      <c r="C141" s="125" t="str">
        <f t="shared" si="13"/>
        <v/>
      </c>
      <c r="D141" s="172">
        <f>IFERROR(INDEX('Input| Disposals'!$R$8:$V$57,MATCH($C141,'Input| Disposals'!$N$8:$N$57,0),MATCH(D$117,'Input| Disposals'!$R$7:$V$7,0))/10^3,0)</f>
        <v>0</v>
      </c>
      <c r="E141" s="172">
        <f>IFERROR(INDEX('Input| Disposals'!$R$8:$V$57,MATCH($C141,'Input| Disposals'!$N$8:$N$57,0),MATCH(E$117,'Input| Disposals'!$R$7:$V$7,0))/10^3,0)</f>
        <v>0</v>
      </c>
      <c r="F141" s="172">
        <f>IFERROR(INDEX('Input| Disposals'!$R$8:$V$57,MATCH($C141,'Input| Disposals'!$N$8:$N$57,0),MATCH(F$117,'Input| Disposals'!$R$7:$V$7,0))/10^3,0)</f>
        <v>0</v>
      </c>
      <c r="G141" s="172">
        <f>IFERROR(INDEX('Input| Disposals'!$R$8:$V$57,MATCH($C141,'Input| Disposals'!$N$8:$N$57,0),MATCH(G$117,'Input| Disposals'!$R$7:$V$7,0))/10^3,0)</f>
        <v>0</v>
      </c>
      <c r="H141" s="172">
        <f>IFERROR(INDEX('Input| Disposals'!$R$8:$V$57,MATCH($C141,'Input| Disposals'!$N$8:$N$57,0),MATCH(H$117,'Input| Disposals'!$R$7:$V$7,0))/10^3,0)</f>
        <v>0</v>
      </c>
      <c r="I141" s="174">
        <f t="shared" si="14"/>
        <v>0</v>
      </c>
      <c r="M141"/>
      <c r="N141"/>
      <c r="O141"/>
      <c r="P141"/>
      <c r="Q141"/>
      <c r="R141"/>
    </row>
    <row r="142" spans="2:18" outlineLevel="1" x14ac:dyDescent="0.2">
      <c r="B142" s="123">
        <f t="shared" si="15"/>
        <v>25</v>
      </c>
      <c r="C142" s="125" t="str">
        <f t="shared" si="13"/>
        <v/>
      </c>
      <c r="D142" s="172">
        <f>IFERROR(INDEX('Input| Disposals'!$R$8:$V$57,MATCH($C142,'Input| Disposals'!$N$8:$N$57,0),MATCH(D$117,'Input| Disposals'!$R$7:$V$7,0))/10^3,0)</f>
        <v>0</v>
      </c>
      <c r="E142" s="172">
        <f>IFERROR(INDEX('Input| Disposals'!$R$8:$V$57,MATCH($C142,'Input| Disposals'!$N$8:$N$57,0),MATCH(E$117,'Input| Disposals'!$R$7:$V$7,0))/10^3,0)</f>
        <v>0</v>
      </c>
      <c r="F142" s="172">
        <f>IFERROR(INDEX('Input| Disposals'!$R$8:$V$57,MATCH($C142,'Input| Disposals'!$N$8:$N$57,0),MATCH(F$117,'Input| Disposals'!$R$7:$V$7,0))/10^3,0)</f>
        <v>0</v>
      </c>
      <c r="G142" s="172">
        <f>IFERROR(INDEX('Input| Disposals'!$R$8:$V$57,MATCH($C142,'Input| Disposals'!$N$8:$N$57,0),MATCH(G$117,'Input| Disposals'!$R$7:$V$7,0))/10^3,0)</f>
        <v>0</v>
      </c>
      <c r="H142" s="172">
        <f>IFERROR(INDEX('Input| Disposals'!$R$8:$V$57,MATCH($C142,'Input| Disposals'!$N$8:$N$57,0),MATCH(H$117,'Input| Disposals'!$R$7:$V$7,0))/10^3,0)</f>
        <v>0</v>
      </c>
      <c r="I142" s="174">
        <f t="shared" si="14"/>
        <v>0</v>
      </c>
      <c r="M142"/>
      <c r="N142"/>
      <c r="O142"/>
      <c r="P142"/>
      <c r="Q142"/>
      <c r="R142"/>
    </row>
    <row r="143" spans="2:18" outlineLevel="1" x14ac:dyDescent="0.2">
      <c r="B143" s="123">
        <f t="shared" si="15"/>
        <v>26</v>
      </c>
      <c r="C143" s="125" t="str">
        <f t="shared" si="13"/>
        <v/>
      </c>
      <c r="D143" s="172">
        <f>IFERROR(INDEX('Input| Disposals'!$R$8:$V$57,MATCH($C143,'Input| Disposals'!$N$8:$N$57,0),MATCH(D$117,'Input| Disposals'!$R$7:$V$7,0))/10^3,0)</f>
        <v>0</v>
      </c>
      <c r="E143" s="172">
        <f>IFERROR(INDEX('Input| Disposals'!$R$8:$V$57,MATCH($C143,'Input| Disposals'!$N$8:$N$57,0),MATCH(E$117,'Input| Disposals'!$R$7:$V$7,0))/10^3,0)</f>
        <v>0</v>
      </c>
      <c r="F143" s="172">
        <f>IFERROR(INDEX('Input| Disposals'!$R$8:$V$57,MATCH($C143,'Input| Disposals'!$N$8:$N$57,0),MATCH(F$117,'Input| Disposals'!$R$7:$V$7,0))/10^3,0)</f>
        <v>0</v>
      </c>
      <c r="G143" s="172">
        <f>IFERROR(INDEX('Input| Disposals'!$R$8:$V$57,MATCH($C143,'Input| Disposals'!$N$8:$N$57,0),MATCH(G$117,'Input| Disposals'!$R$7:$V$7,0))/10^3,0)</f>
        <v>0</v>
      </c>
      <c r="H143" s="172">
        <f>IFERROR(INDEX('Input| Disposals'!$R$8:$V$57,MATCH($C143,'Input| Disposals'!$N$8:$N$57,0),MATCH(H$117,'Input| Disposals'!$R$7:$V$7,0))/10^3,0)</f>
        <v>0</v>
      </c>
      <c r="I143" s="174">
        <f t="shared" si="14"/>
        <v>0</v>
      </c>
      <c r="M143"/>
      <c r="N143"/>
      <c r="O143"/>
      <c r="P143"/>
      <c r="Q143"/>
      <c r="R143"/>
    </row>
    <row r="144" spans="2:18" outlineLevel="1" x14ac:dyDescent="0.2">
      <c r="B144" s="123">
        <f t="shared" si="15"/>
        <v>27</v>
      </c>
      <c r="C144" s="125" t="str">
        <f t="shared" si="13"/>
        <v/>
      </c>
      <c r="D144" s="172">
        <f>IFERROR(INDEX('Input| Disposals'!$R$8:$V$57,MATCH($C144,'Input| Disposals'!$N$8:$N$57,0),MATCH(D$117,'Input| Disposals'!$R$7:$V$7,0))/10^3,0)</f>
        <v>0</v>
      </c>
      <c r="E144" s="172">
        <f>IFERROR(INDEX('Input| Disposals'!$R$8:$V$57,MATCH($C144,'Input| Disposals'!$N$8:$N$57,0),MATCH(E$117,'Input| Disposals'!$R$7:$V$7,0))/10^3,0)</f>
        <v>0</v>
      </c>
      <c r="F144" s="172">
        <f>IFERROR(INDEX('Input| Disposals'!$R$8:$V$57,MATCH($C144,'Input| Disposals'!$N$8:$N$57,0),MATCH(F$117,'Input| Disposals'!$R$7:$V$7,0))/10^3,0)</f>
        <v>0</v>
      </c>
      <c r="G144" s="172">
        <f>IFERROR(INDEX('Input| Disposals'!$R$8:$V$57,MATCH($C144,'Input| Disposals'!$N$8:$N$57,0),MATCH(G$117,'Input| Disposals'!$R$7:$V$7,0))/10^3,0)</f>
        <v>0</v>
      </c>
      <c r="H144" s="172">
        <f>IFERROR(INDEX('Input| Disposals'!$R$8:$V$57,MATCH($C144,'Input| Disposals'!$N$8:$N$57,0),MATCH(H$117,'Input| Disposals'!$R$7:$V$7,0))/10^3,0)</f>
        <v>0</v>
      </c>
      <c r="I144" s="174">
        <f t="shared" si="14"/>
        <v>0</v>
      </c>
      <c r="M144"/>
      <c r="N144"/>
      <c r="O144"/>
      <c r="P144"/>
      <c r="Q144"/>
      <c r="R144"/>
    </row>
    <row r="145" spans="2:18" outlineLevel="1" x14ac:dyDescent="0.2">
      <c r="B145" s="123">
        <f t="shared" si="15"/>
        <v>28</v>
      </c>
      <c r="C145" s="125" t="str">
        <f t="shared" si="13"/>
        <v/>
      </c>
      <c r="D145" s="172">
        <f>IFERROR(INDEX('Input| Disposals'!$R$8:$V$57,MATCH($C145,'Input| Disposals'!$N$8:$N$57,0),MATCH(D$117,'Input| Disposals'!$R$7:$V$7,0))/10^3,0)</f>
        <v>0</v>
      </c>
      <c r="E145" s="172">
        <f>IFERROR(INDEX('Input| Disposals'!$R$8:$V$57,MATCH($C145,'Input| Disposals'!$N$8:$N$57,0),MATCH(E$117,'Input| Disposals'!$R$7:$V$7,0))/10^3,0)</f>
        <v>0</v>
      </c>
      <c r="F145" s="172">
        <f>IFERROR(INDEX('Input| Disposals'!$R$8:$V$57,MATCH($C145,'Input| Disposals'!$N$8:$N$57,0),MATCH(F$117,'Input| Disposals'!$R$7:$V$7,0))/10^3,0)</f>
        <v>0</v>
      </c>
      <c r="G145" s="172">
        <f>IFERROR(INDEX('Input| Disposals'!$R$8:$V$57,MATCH($C145,'Input| Disposals'!$N$8:$N$57,0),MATCH(G$117,'Input| Disposals'!$R$7:$V$7,0))/10^3,0)</f>
        <v>0</v>
      </c>
      <c r="H145" s="172">
        <f>IFERROR(INDEX('Input| Disposals'!$R$8:$V$57,MATCH($C145,'Input| Disposals'!$N$8:$N$57,0),MATCH(H$117,'Input| Disposals'!$R$7:$V$7,0))/10^3,0)</f>
        <v>0</v>
      </c>
      <c r="I145" s="174">
        <f t="shared" si="14"/>
        <v>0</v>
      </c>
      <c r="M145"/>
      <c r="N145"/>
      <c r="O145"/>
      <c r="P145"/>
      <c r="Q145"/>
      <c r="R145"/>
    </row>
    <row r="146" spans="2:18" outlineLevel="1" x14ac:dyDescent="0.2">
      <c r="B146" s="123">
        <f t="shared" si="15"/>
        <v>29</v>
      </c>
      <c r="C146" s="125" t="str">
        <f t="shared" si="13"/>
        <v/>
      </c>
      <c r="D146" s="172">
        <f>IFERROR(INDEX('Input| Disposals'!$R$8:$V$57,MATCH($C146,'Input| Disposals'!$N$8:$N$57,0),MATCH(D$117,'Input| Disposals'!$R$7:$V$7,0))/10^3,0)</f>
        <v>0</v>
      </c>
      <c r="E146" s="172">
        <f>IFERROR(INDEX('Input| Disposals'!$R$8:$V$57,MATCH($C146,'Input| Disposals'!$N$8:$N$57,0),MATCH(E$117,'Input| Disposals'!$R$7:$V$7,0))/10^3,0)</f>
        <v>0</v>
      </c>
      <c r="F146" s="172">
        <f>IFERROR(INDEX('Input| Disposals'!$R$8:$V$57,MATCH($C146,'Input| Disposals'!$N$8:$N$57,0),MATCH(F$117,'Input| Disposals'!$R$7:$V$7,0))/10^3,0)</f>
        <v>0</v>
      </c>
      <c r="G146" s="172">
        <f>IFERROR(INDEX('Input| Disposals'!$R$8:$V$57,MATCH($C146,'Input| Disposals'!$N$8:$N$57,0),MATCH(G$117,'Input| Disposals'!$R$7:$V$7,0))/10^3,0)</f>
        <v>0</v>
      </c>
      <c r="H146" s="172">
        <f>IFERROR(INDEX('Input| Disposals'!$R$8:$V$57,MATCH($C146,'Input| Disposals'!$N$8:$N$57,0),MATCH(H$117,'Input| Disposals'!$R$7:$V$7,0))/10^3,0)</f>
        <v>0</v>
      </c>
      <c r="I146" s="174">
        <f t="shared" si="14"/>
        <v>0</v>
      </c>
      <c r="M146"/>
      <c r="N146"/>
      <c r="O146"/>
      <c r="P146"/>
      <c r="Q146"/>
      <c r="R146"/>
    </row>
    <row r="147" spans="2:18" outlineLevel="1" x14ac:dyDescent="0.2">
      <c r="B147" s="123">
        <f t="shared" si="15"/>
        <v>30</v>
      </c>
      <c r="C147" s="125" t="str">
        <f t="shared" si="13"/>
        <v/>
      </c>
      <c r="D147" s="172">
        <f>IFERROR(INDEX('Input| Disposals'!$R$8:$V$57,MATCH($C147,'Input| Disposals'!$N$8:$N$57,0),MATCH(D$117,'Input| Disposals'!$R$7:$V$7,0))/10^3,0)</f>
        <v>0</v>
      </c>
      <c r="E147" s="172">
        <f>IFERROR(INDEX('Input| Disposals'!$R$8:$V$57,MATCH($C147,'Input| Disposals'!$N$8:$N$57,0),MATCH(E$117,'Input| Disposals'!$R$7:$V$7,0))/10^3,0)</f>
        <v>0</v>
      </c>
      <c r="F147" s="172">
        <f>IFERROR(INDEX('Input| Disposals'!$R$8:$V$57,MATCH($C147,'Input| Disposals'!$N$8:$N$57,0),MATCH(F$117,'Input| Disposals'!$R$7:$V$7,0))/10^3,0)</f>
        <v>0</v>
      </c>
      <c r="G147" s="172">
        <f>IFERROR(INDEX('Input| Disposals'!$R$8:$V$57,MATCH($C147,'Input| Disposals'!$N$8:$N$57,0),MATCH(G$117,'Input| Disposals'!$R$7:$V$7,0))/10^3,0)</f>
        <v>0</v>
      </c>
      <c r="H147" s="172">
        <f>IFERROR(INDEX('Input| Disposals'!$R$8:$V$57,MATCH($C147,'Input| Disposals'!$N$8:$N$57,0),MATCH(H$117,'Input| Disposals'!$R$7:$V$7,0))/10^3,0)</f>
        <v>0</v>
      </c>
      <c r="I147" s="174">
        <f t="shared" si="14"/>
        <v>0</v>
      </c>
      <c r="M147"/>
      <c r="N147"/>
      <c r="O147"/>
      <c r="P147"/>
      <c r="Q147"/>
      <c r="R147"/>
    </row>
    <row r="148" spans="2:18" outlineLevel="1" x14ac:dyDescent="0.2">
      <c r="B148" s="123">
        <f t="shared" si="15"/>
        <v>31</v>
      </c>
      <c r="C148" s="125" t="str">
        <f t="shared" si="13"/>
        <v/>
      </c>
      <c r="D148" s="172">
        <f>IFERROR(INDEX('Input| Disposals'!$R$8:$V$57,MATCH($C148,'Input| Disposals'!$N$8:$N$57,0),MATCH(D$117,'Input| Disposals'!$R$7:$V$7,0))/10^3,0)</f>
        <v>0</v>
      </c>
      <c r="E148" s="172">
        <f>IFERROR(INDEX('Input| Disposals'!$R$8:$V$57,MATCH($C148,'Input| Disposals'!$N$8:$N$57,0),MATCH(E$117,'Input| Disposals'!$R$7:$V$7,0))/10^3,0)</f>
        <v>0</v>
      </c>
      <c r="F148" s="172">
        <f>IFERROR(INDEX('Input| Disposals'!$R$8:$V$57,MATCH($C148,'Input| Disposals'!$N$8:$N$57,0),MATCH(F$117,'Input| Disposals'!$R$7:$V$7,0))/10^3,0)</f>
        <v>0</v>
      </c>
      <c r="G148" s="172">
        <f>IFERROR(INDEX('Input| Disposals'!$R$8:$V$57,MATCH($C148,'Input| Disposals'!$N$8:$N$57,0),MATCH(G$117,'Input| Disposals'!$R$7:$V$7,0))/10^3,0)</f>
        <v>0</v>
      </c>
      <c r="H148" s="172">
        <f>IFERROR(INDEX('Input| Disposals'!$R$8:$V$57,MATCH($C148,'Input| Disposals'!$N$8:$N$57,0),MATCH(H$117,'Input| Disposals'!$R$7:$V$7,0))/10^3,0)</f>
        <v>0</v>
      </c>
      <c r="I148" s="174">
        <f t="shared" si="14"/>
        <v>0</v>
      </c>
      <c r="M148"/>
      <c r="N148"/>
      <c r="O148"/>
      <c r="P148"/>
      <c r="Q148"/>
      <c r="R148"/>
    </row>
    <row r="149" spans="2:18" outlineLevel="1" x14ac:dyDescent="0.2">
      <c r="B149" s="123">
        <f t="shared" si="15"/>
        <v>32</v>
      </c>
      <c r="C149" s="125" t="str">
        <f t="shared" si="13"/>
        <v/>
      </c>
      <c r="D149" s="172">
        <f>IFERROR(INDEX('Input| Disposals'!$R$8:$V$57,MATCH($C149,'Input| Disposals'!$N$8:$N$57,0),MATCH(D$117,'Input| Disposals'!$R$7:$V$7,0))/10^3,0)</f>
        <v>0</v>
      </c>
      <c r="E149" s="172">
        <f>IFERROR(INDEX('Input| Disposals'!$R$8:$V$57,MATCH($C149,'Input| Disposals'!$N$8:$N$57,0),MATCH(E$117,'Input| Disposals'!$R$7:$V$7,0))/10^3,0)</f>
        <v>0</v>
      </c>
      <c r="F149" s="172">
        <f>IFERROR(INDEX('Input| Disposals'!$R$8:$V$57,MATCH($C149,'Input| Disposals'!$N$8:$N$57,0),MATCH(F$117,'Input| Disposals'!$R$7:$V$7,0))/10^3,0)</f>
        <v>0</v>
      </c>
      <c r="G149" s="172">
        <f>IFERROR(INDEX('Input| Disposals'!$R$8:$V$57,MATCH($C149,'Input| Disposals'!$N$8:$N$57,0),MATCH(G$117,'Input| Disposals'!$R$7:$V$7,0))/10^3,0)</f>
        <v>0</v>
      </c>
      <c r="H149" s="172">
        <f>IFERROR(INDEX('Input| Disposals'!$R$8:$V$57,MATCH($C149,'Input| Disposals'!$N$8:$N$57,0),MATCH(H$117,'Input| Disposals'!$R$7:$V$7,0))/10^3,0)</f>
        <v>0</v>
      </c>
      <c r="I149" s="174">
        <f t="shared" si="14"/>
        <v>0</v>
      </c>
      <c r="M149"/>
      <c r="N149"/>
      <c r="O149"/>
      <c r="P149"/>
      <c r="Q149"/>
      <c r="R149"/>
    </row>
    <row r="150" spans="2:18" outlineLevel="1" x14ac:dyDescent="0.2">
      <c r="B150" s="123">
        <f t="shared" si="15"/>
        <v>33</v>
      </c>
      <c r="C150" s="125" t="str">
        <f t="shared" ref="C150:C167" si="16">IFERROR(C40,"")</f>
        <v/>
      </c>
      <c r="D150" s="172">
        <f>IFERROR(INDEX('Input| Disposals'!$R$8:$V$57,MATCH($C150,'Input| Disposals'!$N$8:$N$57,0),MATCH(D$117,'Input| Disposals'!$R$7:$V$7,0))/10^3,0)</f>
        <v>0</v>
      </c>
      <c r="E150" s="172">
        <f>IFERROR(INDEX('Input| Disposals'!$R$8:$V$57,MATCH($C150,'Input| Disposals'!$N$8:$N$57,0),MATCH(E$117,'Input| Disposals'!$R$7:$V$7,0))/10^3,0)</f>
        <v>0</v>
      </c>
      <c r="F150" s="172">
        <f>IFERROR(INDEX('Input| Disposals'!$R$8:$V$57,MATCH($C150,'Input| Disposals'!$N$8:$N$57,0),MATCH(F$117,'Input| Disposals'!$R$7:$V$7,0))/10^3,0)</f>
        <v>0</v>
      </c>
      <c r="G150" s="172">
        <f>IFERROR(INDEX('Input| Disposals'!$R$8:$V$57,MATCH($C150,'Input| Disposals'!$N$8:$N$57,0),MATCH(G$117,'Input| Disposals'!$R$7:$V$7,0))/10^3,0)</f>
        <v>0</v>
      </c>
      <c r="H150" s="172">
        <f>IFERROR(INDEX('Input| Disposals'!$R$8:$V$57,MATCH($C150,'Input| Disposals'!$N$8:$N$57,0),MATCH(H$117,'Input| Disposals'!$R$7:$V$7,0))/10^3,0)</f>
        <v>0</v>
      </c>
      <c r="I150" s="174">
        <f t="shared" si="14"/>
        <v>0</v>
      </c>
      <c r="M150"/>
      <c r="N150"/>
      <c r="O150"/>
      <c r="P150"/>
      <c r="Q150"/>
      <c r="R150"/>
    </row>
    <row r="151" spans="2:18" outlineLevel="1" x14ac:dyDescent="0.2">
      <c r="B151" s="123">
        <f t="shared" si="15"/>
        <v>34</v>
      </c>
      <c r="C151" s="125" t="str">
        <f t="shared" si="16"/>
        <v/>
      </c>
      <c r="D151" s="172">
        <f>IFERROR(INDEX('Input| Disposals'!$R$8:$V$57,MATCH($C151,'Input| Disposals'!$N$8:$N$57,0),MATCH(D$117,'Input| Disposals'!$R$7:$V$7,0))/10^3,0)</f>
        <v>0</v>
      </c>
      <c r="E151" s="172">
        <f>IFERROR(INDEX('Input| Disposals'!$R$8:$V$57,MATCH($C151,'Input| Disposals'!$N$8:$N$57,0),MATCH(E$117,'Input| Disposals'!$R$7:$V$7,0))/10^3,0)</f>
        <v>0</v>
      </c>
      <c r="F151" s="172">
        <f>IFERROR(INDEX('Input| Disposals'!$R$8:$V$57,MATCH($C151,'Input| Disposals'!$N$8:$N$57,0),MATCH(F$117,'Input| Disposals'!$R$7:$V$7,0))/10^3,0)</f>
        <v>0</v>
      </c>
      <c r="G151" s="172">
        <f>IFERROR(INDEX('Input| Disposals'!$R$8:$V$57,MATCH($C151,'Input| Disposals'!$N$8:$N$57,0),MATCH(G$117,'Input| Disposals'!$R$7:$V$7,0))/10^3,0)</f>
        <v>0</v>
      </c>
      <c r="H151" s="172">
        <f>IFERROR(INDEX('Input| Disposals'!$R$8:$V$57,MATCH($C151,'Input| Disposals'!$N$8:$N$57,0),MATCH(H$117,'Input| Disposals'!$R$7:$V$7,0))/10^3,0)</f>
        <v>0</v>
      </c>
      <c r="I151" s="174">
        <f t="shared" si="14"/>
        <v>0</v>
      </c>
      <c r="M151"/>
      <c r="N151"/>
      <c r="O151"/>
      <c r="P151"/>
      <c r="Q151"/>
      <c r="R151"/>
    </row>
    <row r="152" spans="2:18" outlineLevel="1" x14ac:dyDescent="0.2">
      <c r="B152" s="123">
        <f t="shared" si="15"/>
        <v>35</v>
      </c>
      <c r="C152" s="125" t="str">
        <f t="shared" si="16"/>
        <v/>
      </c>
      <c r="D152" s="172">
        <f>IFERROR(INDEX('Input| Disposals'!$R$8:$V$57,MATCH($C152,'Input| Disposals'!$N$8:$N$57,0),MATCH(D$117,'Input| Disposals'!$R$7:$V$7,0))/10^3,0)</f>
        <v>0</v>
      </c>
      <c r="E152" s="172">
        <f>IFERROR(INDEX('Input| Disposals'!$R$8:$V$57,MATCH($C152,'Input| Disposals'!$N$8:$N$57,0),MATCH(E$117,'Input| Disposals'!$R$7:$V$7,0))/10^3,0)</f>
        <v>0</v>
      </c>
      <c r="F152" s="172">
        <f>IFERROR(INDEX('Input| Disposals'!$R$8:$V$57,MATCH($C152,'Input| Disposals'!$N$8:$N$57,0),MATCH(F$117,'Input| Disposals'!$R$7:$V$7,0))/10^3,0)</f>
        <v>0</v>
      </c>
      <c r="G152" s="172">
        <f>IFERROR(INDEX('Input| Disposals'!$R$8:$V$57,MATCH($C152,'Input| Disposals'!$N$8:$N$57,0),MATCH(G$117,'Input| Disposals'!$R$7:$V$7,0))/10^3,0)</f>
        <v>0</v>
      </c>
      <c r="H152" s="172">
        <f>IFERROR(INDEX('Input| Disposals'!$R$8:$V$57,MATCH($C152,'Input| Disposals'!$N$8:$N$57,0),MATCH(H$117,'Input| Disposals'!$R$7:$V$7,0))/10^3,0)</f>
        <v>0</v>
      </c>
      <c r="I152" s="174">
        <f t="shared" si="14"/>
        <v>0</v>
      </c>
      <c r="M152"/>
      <c r="N152"/>
      <c r="O152"/>
      <c r="P152"/>
      <c r="Q152"/>
      <c r="R152"/>
    </row>
    <row r="153" spans="2:18" outlineLevel="1" x14ac:dyDescent="0.2">
      <c r="B153" s="123">
        <f t="shared" si="15"/>
        <v>36</v>
      </c>
      <c r="C153" s="125" t="str">
        <f t="shared" si="16"/>
        <v/>
      </c>
      <c r="D153" s="172">
        <f>IFERROR(INDEX('Input| Disposals'!$R$8:$V$57,MATCH($C153,'Input| Disposals'!$N$8:$N$57,0),MATCH(D$117,'Input| Disposals'!$R$7:$V$7,0))/10^3,0)</f>
        <v>0</v>
      </c>
      <c r="E153" s="172">
        <f>IFERROR(INDEX('Input| Disposals'!$R$8:$V$57,MATCH($C153,'Input| Disposals'!$N$8:$N$57,0),MATCH(E$117,'Input| Disposals'!$R$7:$V$7,0))/10^3,0)</f>
        <v>0</v>
      </c>
      <c r="F153" s="172">
        <f>IFERROR(INDEX('Input| Disposals'!$R$8:$V$57,MATCH($C153,'Input| Disposals'!$N$8:$N$57,0),MATCH(F$117,'Input| Disposals'!$R$7:$V$7,0))/10^3,0)</f>
        <v>0</v>
      </c>
      <c r="G153" s="172">
        <f>IFERROR(INDEX('Input| Disposals'!$R$8:$V$57,MATCH($C153,'Input| Disposals'!$N$8:$N$57,0),MATCH(G$117,'Input| Disposals'!$R$7:$V$7,0))/10^3,0)</f>
        <v>0</v>
      </c>
      <c r="H153" s="172">
        <f>IFERROR(INDEX('Input| Disposals'!$R$8:$V$57,MATCH($C153,'Input| Disposals'!$N$8:$N$57,0),MATCH(H$117,'Input| Disposals'!$R$7:$V$7,0))/10^3,0)</f>
        <v>0</v>
      </c>
      <c r="I153" s="174">
        <f t="shared" si="14"/>
        <v>0</v>
      </c>
      <c r="M153"/>
      <c r="N153"/>
      <c r="O153"/>
      <c r="P153"/>
      <c r="Q153"/>
      <c r="R153"/>
    </row>
    <row r="154" spans="2:18" outlineLevel="1" x14ac:dyDescent="0.2">
      <c r="B154" s="123">
        <f t="shared" si="15"/>
        <v>37</v>
      </c>
      <c r="C154" s="125" t="str">
        <f t="shared" si="16"/>
        <v/>
      </c>
      <c r="D154" s="172">
        <f>IFERROR(INDEX('Input| Disposals'!$R$8:$V$57,MATCH($C154,'Input| Disposals'!$N$8:$N$57,0),MATCH(D$117,'Input| Disposals'!$R$7:$V$7,0))/10^3,0)</f>
        <v>0</v>
      </c>
      <c r="E154" s="172">
        <f>IFERROR(INDEX('Input| Disposals'!$R$8:$V$57,MATCH($C154,'Input| Disposals'!$N$8:$N$57,0),MATCH(E$117,'Input| Disposals'!$R$7:$V$7,0))/10^3,0)</f>
        <v>0</v>
      </c>
      <c r="F154" s="172">
        <f>IFERROR(INDEX('Input| Disposals'!$R$8:$V$57,MATCH($C154,'Input| Disposals'!$N$8:$N$57,0),MATCH(F$117,'Input| Disposals'!$R$7:$V$7,0))/10^3,0)</f>
        <v>0</v>
      </c>
      <c r="G154" s="172">
        <f>IFERROR(INDEX('Input| Disposals'!$R$8:$V$57,MATCH($C154,'Input| Disposals'!$N$8:$N$57,0),MATCH(G$117,'Input| Disposals'!$R$7:$V$7,0))/10^3,0)</f>
        <v>0</v>
      </c>
      <c r="H154" s="172">
        <f>IFERROR(INDEX('Input| Disposals'!$R$8:$V$57,MATCH($C154,'Input| Disposals'!$N$8:$N$57,0),MATCH(H$117,'Input| Disposals'!$R$7:$V$7,0))/10^3,0)</f>
        <v>0</v>
      </c>
      <c r="I154" s="174">
        <f t="shared" si="14"/>
        <v>0</v>
      </c>
      <c r="M154"/>
      <c r="N154"/>
      <c r="O154"/>
      <c r="P154"/>
      <c r="Q154"/>
      <c r="R154"/>
    </row>
    <row r="155" spans="2:18" outlineLevel="1" x14ac:dyDescent="0.2">
      <c r="B155" s="123">
        <f t="shared" si="15"/>
        <v>38</v>
      </c>
      <c r="C155" s="125" t="str">
        <f t="shared" si="16"/>
        <v/>
      </c>
      <c r="D155" s="172">
        <f>IFERROR(INDEX('Input| Disposals'!$R$8:$V$57,MATCH($C155,'Input| Disposals'!$N$8:$N$57,0),MATCH(D$117,'Input| Disposals'!$R$7:$V$7,0))/10^3,0)</f>
        <v>0</v>
      </c>
      <c r="E155" s="172">
        <f>IFERROR(INDEX('Input| Disposals'!$R$8:$V$57,MATCH($C155,'Input| Disposals'!$N$8:$N$57,0),MATCH(E$117,'Input| Disposals'!$R$7:$V$7,0))/10^3,0)</f>
        <v>0</v>
      </c>
      <c r="F155" s="172">
        <f>IFERROR(INDEX('Input| Disposals'!$R$8:$V$57,MATCH($C155,'Input| Disposals'!$N$8:$N$57,0),MATCH(F$117,'Input| Disposals'!$R$7:$V$7,0))/10^3,0)</f>
        <v>0</v>
      </c>
      <c r="G155" s="172">
        <f>IFERROR(INDEX('Input| Disposals'!$R$8:$V$57,MATCH($C155,'Input| Disposals'!$N$8:$N$57,0),MATCH(G$117,'Input| Disposals'!$R$7:$V$7,0))/10^3,0)</f>
        <v>0</v>
      </c>
      <c r="H155" s="172">
        <f>IFERROR(INDEX('Input| Disposals'!$R$8:$V$57,MATCH($C155,'Input| Disposals'!$N$8:$N$57,0),MATCH(H$117,'Input| Disposals'!$R$7:$V$7,0))/10^3,0)</f>
        <v>0</v>
      </c>
      <c r="I155" s="174">
        <f t="shared" si="14"/>
        <v>0</v>
      </c>
      <c r="M155"/>
      <c r="N155"/>
      <c r="O155"/>
      <c r="P155"/>
      <c r="Q155"/>
      <c r="R155"/>
    </row>
    <row r="156" spans="2:18" outlineLevel="1" x14ac:dyDescent="0.2">
      <c r="B156" s="123">
        <f t="shared" si="15"/>
        <v>39</v>
      </c>
      <c r="C156" s="125" t="str">
        <f t="shared" si="16"/>
        <v/>
      </c>
      <c r="D156" s="172">
        <f>IFERROR(INDEX('Input| Disposals'!$R$8:$V$57,MATCH($C156,'Input| Disposals'!$N$8:$N$57,0),MATCH(D$117,'Input| Disposals'!$R$7:$V$7,0))/10^3,0)</f>
        <v>0</v>
      </c>
      <c r="E156" s="172">
        <f>IFERROR(INDEX('Input| Disposals'!$R$8:$V$57,MATCH($C156,'Input| Disposals'!$N$8:$N$57,0),MATCH(E$117,'Input| Disposals'!$R$7:$V$7,0))/10^3,0)</f>
        <v>0</v>
      </c>
      <c r="F156" s="172">
        <f>IFERROR(INDEX('Input| Disposals'!$R$8:$V$57,MATCH($C156,'Input| Disposals'!$N$8:$N$57,0),MATCH(F$117,'Input| Disposals'!$R$7:$V$7,0))/10^3,0)</f>
        <v>0</v>
      </c>
      <c r="G156" s="172">
        <f>IFERROR(INDEX('Input| Disposals'!$R$8:$V$57,MATCH($C156,'Input| Disposals'!$N$8:$N$57,0),MATCH(G$117,'Input| Disposals'!$R$7:$V$7,0))/10^3,0)</f>
        <v>0</v>
      </c>
      <c r="H156" s="172">
        <f>IFERROR(INDEX('Input| Disposals'!$R$8:$V$57,MATCH($C156,'Input| Disposals'!$N$8:$N$57,0),MATCH(H$117,'Input| Disposals'!$R$7:$V$7,0))/10^3,0)</f>
        <v>0</v>
      </c>
      <c r="I156" s="174">
        <f t="shared" si="14"/>
        <v>0</v>
      </c>
      <c r="M156"/>
      <c r="N156"/>
      <c r="O156"/>
      <c r="P156"/>
      <c r="Q156"/>
      <c r="R156"/>
    </row>
    <row r="157" spans="2:18" outlineLevel="1" x14ac:dyDescent="0.2">
      <c r="B157" s="123">
        <f t="shared" si="15"/>
        <v>40</v>
      </c>
      <c r="C157" s="125" t="str">
        <f t="shared" si="16"/>
        <v/>
      </c>
      <c r="D157" s="172">
        <f>IFERROR(INDEX('Input| Disposals'!$R$8:$V$57,MATCH($C157,'Input| Disposals'!$N$8:$N$57,0),MATCH(D$117,'Input| Disposals'!$R$7:$V$7,0))/10^3,0)</f>
        <v>0</v>
      </c>
      <c r="E157" s="172">
        <f>IFERROR(INDEX('Input| Disposals'!$R$8:$V$57,MATCH($C157,'Input| Disposals'!$N$8:$N$57,0),MATCH(E$117,'Input| Disposals'!$R$7:$V$7,0))/10^3,0)</f>
        <v>0</v>
      </c>
      <c r="F157" s="172">
        <f>IFERROR(INDEX('Input| Disposals'!$R$8:$V$57,MATCH($C157,'Input| Disposals'!$N$8:$N$57,0),MATCH(F$117,'Input| Disposals'!$R$7:$V$7,0))/10^3,0)</f>
        <v>0</v>
      </c>
      <c r="G157" s="172">
        <f>IFERROR(INDEX('Input| Disposals'!$R$8:$V$57,MATCH($C157,'Input| Disposals'!$N$8:$N$57,0),MATCH(G$117,'Input| Disposals'!$R$7:$V$7,0))/10^3,0)</f>
        <v>0</v>
      </c>
      <c r="H157" s="172">
        <f>IFERROR(INDEX('Input| Disposals'!$R$8:$V$57,MATCH($C157,'Input| Disposals'!$N$8:$N$57,0),MATCH(H$117,'Input| Disposals'!$R$7:$V$7,0))/10^3,0)</f>
        <v>0</v>
      </c>
      <c r="I157" s="174">
        <f t="shared" si="14"/>
        <v>0</v>
      </c>
      <c r="M157"/>
      <c r="N157"/>
      <c r="O157"/>
      <c r="P157"/>
      <c r="Q157"/>
      <c r="R157"/>
    </row>
    <row r="158" spans="2:18" outlineLevel="1" x14ac:dyDescent="0.2">
      <c r="B158" s="123">
        <f t="shared" si="15"/>
        <v>41</v>
      </c>
      <c r="C158" s="125" t="str">
        <f t="shared" si="16"/>
        <v/>
      </c>
      <c r="D158" s="172">
        <f>IFERROR(INDEX('Input| Disposals'!$R$8:$V$57,MATCH($C158,'Input| Disposals'!$N$8:$N$57,0),MATCH(D$117,'Input| Disposals'!$R$7:$V$7,0))/10^3,0)</f>
        <v>0</v>
      </c>
      <c r="E158" s="172">
        <f>IFERROR(INDEX('Input| Disposals'!$R$8:$V$57,MATCH($C158,'Input| Disposals'!$N$8:$N$57,0),MATCH(E$117,'Input| Disposals'!$R$7:$V$7,0))/10^3,0)</f>
        <v>0</v>
      </c>
      <c r="F158" s="172">
        <f>IFERROR(INDEX('Input| Disposals'!$R$8:$V$57,MATCH($C158,'Input| Disposals'!$N$8:$N$57,0),MATCH(F$117,'Input| Disposals'!$R$7:$V$7,0))/10^3,0)</f>
        <v>0</v>
      </c>
      <c r="G158" s="172">
        <f>IFERROR(INDEX('Input| Disposals'!$R$8:$V$57,MATCH($C158,'Input| Disposals'!$N$8:$N$57,0),MATCH(G$117,'Input| Disposals'!$R$7:$V$7,0))/10^3,0)</f>
        <v>0</v>
      </c>
      <c r="H158" s="172">
        <f>IFERROR(INDEX('Input| Disposals'!$R$8:$V$57,MATCH($C158,'Input| Disposals'!$N$8:$N$57,0),MATCH(H$117,'Input| Disposals'!$R$7:$V$7,0))/10^3,0)</f>
        <v>0</v>
      </c>
      <c r="I158" s="174">
        <f t="shared" si="14"/>
        <v>0</v>
      </c>
      <c r="M158"/>
      <c r="N158"/>
      <c r="O158"/>
      <c r="P158"/>
      <c r="Q158"/>
      <c r="R158"/>
    </row>
    <row r="159" spans="2:18" outlineLevel="1" x14ac:dyDescent="0.2">
      <c r="B159" s="123">
        <f t="shared" si="15"/>
        <v>42</v>
      </c>
      <c r="C159" s="125" t="str">
        <f t="shared" si="16"/>
        <v/>
      </c>
      <c r="D159" s="172">
        <f>IFERROR(INDEX('Input| Disposals'!$R$8:$V$57,MATCH($C159,'Input| Disposals'!$N$8:$N$57,0),MATCH(D$117,'Input| Disposals'!$R$7:$V$7,0))/10^3,0)</f>
        <v>0</v>
      </c>
      <c r="E159" s="172">
        <f>IFERROR(INDEX('Input| Disposals'!$R$8:$V$57,MATCH($C159,'Input| Disposals'!$N$8:$N$57,0),MATCH(E$117,'Input| Disposals'!$R$7:$V$7,0))/10^3,0)</f>
        <v>0</v>
      </c>
      <c r="F159" s="172">
        <f>IFERROR(INDEX('Input| Disposals'!$R$8:$V$57,MATCH($C159,'Input| Disposals'!$N$8:$N$57,0),MATCH(F$117,'Input| Disposals'!$R$7:$V$7,0))/10^3,0)</f>
        <v>0</v>
      </c>
      <c r="G159" s="172">
        <f>IFERROR(INDEX('Input| Disposals'!$R$8:$V$57,MATCH($C159,'Input| Disposals'!$N$8:$N$57,0),MATCH(G$117,'Input| Disposals'!$R$7:$V$7,0))/10^3,0)</f>
        <v>0</v>
      </c>
      <c r="H159" s="172">
        <f>IFERROR(INDEX('Input| Disposals'!$R$8:$V$57,MATCH($C159,'Input| Disposals'!$N$8:$N$57,0),MATCH(H$117,'Input| Disposals'!$R$7:$V$7,0))/10^3,0)</f>
        <v>0</v>
      </c>
      <c r="I159" s="174">
        <f t="shared" si="14"/>
        <v>0</v>
      </c>
      <c r="M159"/>
      <c r="N159"/>
      <c r="O159"/>
      <c r="P159"/>
      <c r="Q159"/>
      <c r="R159"/>
    </row>
    <row r="160" spans="2:18" outlineLevel="1" x14ac:dyDescent="0.2">
      <c r="B160" s="123">
        <f t="shared" si="15"/>
        <v>43</v>
      </c>
      <c r="C160" s="125" t="str">
        <f t="shared" si="16"/>
        <v/>
      </c>
      <c r="D160" s="172">
        <f>IFERROR(INDEX('Input| Disposals'!$R$8:$V$57,MATCH($C160,'Input| Disposals'!$N$8:$N$57,0),MATCH(D$117,'Input| Disposals'!$R$7:$V$7,0))/10^3,0)</f>
        <v>0</v>
      </c>
      <c r="E160" s="172">
        <f>IFERROR(INDEX('Input| Disposals'!$R$8:$V$57,MATCH($C160,'Input| Disposals'!$N$8:$N$57,0),MATCH(E$117,'Input| Disposals'!$R$7:$V$7,0))/10^3,0)</f>
        <v>0</v>
      </c>
      <c r="F160" s="172">
        <f>IFERROR(INDEX('Input| Disposals'!$R$8:$V$57,MATCH($C160,'Input| Disposals'!$N$8:$N$57,0),MATCH(F$117,'Input| Disposals'!$R$7:$V$7,0))/10^3,0)</f>
        <v>0</v>
      </c>
      <c r="G160" s="172">
        <f>IFERROR(INDEX('Input| Disposals'!$R$8:$V$57,MATCH($C160,'Input| Disposals'!$N$8:$N$57,0),MATCH(G$117,'Input| Disposals'!$R$7:$V$7,0))/10^3,0)</f>
        <v>0</v>
      </c>
      <c r="H160" s="172">
        <f>IFERROR(INDEX('Input| Disposals'!$R$8:$V$57,MATCH($C160,'Input| Disposals'!$N$8:$N$57,0),MATCH(H$117,'Input| Disposals'!$R$7:$V$7,0))/10^3,0)</f>
        <v>0</v>
      </c>
      <c r="I160" s="174">
        <f t="shared" si="14"/>
        <v>0</v>
      </c>
      <c r="M160"/>
      <c r="N160"/>
      <c r="O160"/>
      <c r="P160"/>
      <c r="Q160"/>
      <c r="R160"/>
    </row>
    <row r="161" spans="1:37" outlineLevel="1" x14ac:dyDescent="0.2">
      <c r="B161" s="123">
        <f t="shared" si="15"/>
        <v>44</v>
      </c>
      <c r="C161" s="125" t="str">
        <f t="shared" si="16"/>
        <v/>
      </c>
      <c r="D161" s="172">
        <f>IFERROR(INDEX('Input| Disposals'!$R$8:$V$57,MATCH($C161,'Input| Disposals'!$N$8:$N$57,0),MATCH(D$117,'Input| Disposals'!$R$7:$V$7,0))/10^3,0)</f>
        <v>0</v>
      </c>
      <c r="E161" s="172">
        <f>IFERROR(INDEX('Input| Disposals'!$R$8:$V$57,MATCH($C161,'Input| Disposals'!$N$8:$N$57,0),MATCH(E$117,'Input| Disposals'!$R$7:$V$7,0))/10^3,0)</f>
        <v>0</v>
      </c>
      <c r="F161" s="172">
        <f>IFERROR(INDEX('Input| Disposals'!$R$8:$V$57,MATCH($C161,'Input| Disposals'!$N$8:$N$57,0),MATCH(F$117,'Input| Disposals'!$R$7:$V$7,0))/10^3,0)</f>
        <v>0</v>
      </c>
      <c r="G161" s="172">
        <f>IFERROR(INDEX('Input| Disposals'!$R$8:$V$57,MATCH($C161,'Input| Disposals'!$N$8:$N$57,0),MATCH(G$117,'Input| Disposals'!$R$7:$V$7,0))/10^3,0)</f>
        <v>0</v>
      </c>
      <c r="H161" s="172">
        <f>IFERROR(INDEX('Input| Disposals'!$R$8:$V$57,MATCH($C161,'Input| Disposals'!$N$8:$N$57,0),MATCH(H$117,'Input| Disposals'!$R$7:$V$7,0))/10^3,0)</f>
        <v>0</v>
      </c>
      <c r="I161" s="174">
        <f t="shared" si="14"/>
        <v>0</v>
      </c>
      <c r="M161"/>
      <c r="N161"/>
      <c r="O161"/>
      <c r="P161"/>
      <c r="Q161"/>
      <c r="R161"/>
    </row>
    <row r="162" spans="1:37" outlineLevel="1" x14ac:dyDescent="0.2">
      <c r="B162" s="123">
        <f t="shared" si="15"/>
        <v>45</v>
      </c>
      <c r="C162" s="125" t="str">
        <f t="shared" si="16"/>
        <v/>
      </c>
      <c r="D162" s="172">
        <f>IFERROR(INDEX('Input| Disposals'!$R$8:$V$57,MATCH($C162,'Input| Disposals'!$N$8:$N$57,0),MATCH(D$117,'Input| Disposals'!$R$7:$V$7,0))/10^3,0)</f>
        <v>0</v>
      </c>
      <c r="E162" s="172">
        <f>IFERROR(INDEX('Input| Disposals'!$R$8:$V$57,MATCH($C162,'Input| Disposals'!$N$8:$N$57,0),MATCH(E$117,'Input| Disposals'!$R$7:$V$7,0))/10^3,0)</f>
        <v>0</v>
      </c>
      <c r="F162" s="172">
        <f>IFERROR(INDEX('Input| Disposals'!$R$8:$V$57,MATCH($C162,'Input| Disposals'!$N$8:$N$57,0),MATCH(F$117,'Input| Disposals'!$R$7:$V$7,0))/10^3,0)</f>
        <v>0</v>
      </c>
      <c r="G162" s="172">
        <f>IFERROR(INDEX('Input| Disposals'!$R$8:$V$57,MATCH($C162,'Input| Disposals'!$N$8:$N$57,0),MATCH(G$117,'Input| Disposals'!$R$7:$V$7,0))/10^3,0)</f>
        <v>0</v>
      </c>
      <c r="H162" s="172">
        <f>IFERROR(INDEX('Input| Disposals'!$R$8:$V$57,MATCH($C162,'Input| Disposals'!$N$8:$N$57,0),MATCH(H$117,'Input| Disposals'!$R$7:$V$7,0))/10^3,0)</f>
        <v>0</v>
      </c>
      <c r="I162" s="174">
        <f t="shared" si="14"/>
        <v>0</v>
      </c>
      <c r="M162"/>
      <c r="N162"/>
      <c r="O162"/>
      <c r="P162"/>
      <c r="Q162"/>
      <c r="R162"/>
    </row>
    <row r="163" spans="1:37" outlineLevel="1" x14ac:dyDescent="0.2">
      <c r="B163" s="123">
        <f t="shared" si="15"/>
        <v>46</v>
      </c>
      <c r="C163" s="125" t="str">
        <f t="shared" si="16"/>
        <v/>
      </c>
      <c r="D163" s="172">
        <f>IFERROR(INDEX('Input| Disposals'!$R$8:$V$57,MATCH($C163,'Input| Disposals'!$N$8:$N$57,0),MATCH(D$117,'Input| Disposals'!$R$7:$V$7,0))/10^3,0)</f>
        <v>0</v>
      </c>
      <c r="E163" s="172">
        <f>IFERROR(INDEX('Input| Disposals'!$R$8:$V$57,MATCH($C163,'Input| Disposals'!$N$8:$N$57,0),MATCH(E$117,'Input| Disposals'!$R$7:$V$7,0))/10^3,0)</f>
        <v>0</v>
      </c>
      <c r="F163" s="172">
        <f>IFERROR(INDEX('Input| Disposals'!$R$8:$V$57,MATCH($C163,'Input| Disposals'!$N$8:$N$57,0),MATCH(F$117,'Input| Disposals'!$R$7:$V$7,0))/10^3,0)</f>
        <v>0</v>
      </c>
      <c r="G163" s="172">
        <f>IFERROR(INDEX('Input| Disposals'!$R$8:$V$57,MATCH($C163,'Input| Disposals'!$N$8:$N$57,0),MATCH(G$117,'Input| Disposals'!$R$7:$V$7,0))/10^3,0)</f>
        <v>0</v>
      </c>
      <c r="H163" s="172">
        <f>IFERROR(INDEX('Input| Disposals'!$R$8:$V$57,MATCH($C163,'Input| Disposals'!$N$8:$N$57,0),MATCH(H$117,'Input| Disposals'!$R$7:$V$7,0))/10^3,0)</f>
        <v>0</v>
      </c>
      <c r="I163" s="174">
        <f t="shared" si="14"/>
        <v>0</v>
      </c>
      <c r="M163"/>
      <c r="N163"/>
      <c r="O163"/>
      <c r="P163"/>
      <c r="Q163"/>
      <c r="R163"/>
    </row>
    <row r="164" spans="1:37" outlineLevel="1" x14ac:dyDescent="0.2">
      <c r="B164" s="123">
        <f t="shared" si="15"/>
        <v>47</v>
      </c>
      <c r="C164" s="125" t="str">
        <f t="shared" si="16"/>
        <v/>
      </c>
      <c r="D164" s="172">
        <f>IFERROR(INDEX('Input| Disposals'!$R$8:$V$57,MATCH($C164,'Input| Disposals'!$N$8:$N$57,0),MATCH(D$117,'Input| Disposals'!$R$7:$V$7,0))/10^3,0)</f>
        <v>0</v>
      </c>
      <c r="E164" s="172">
        <f>IFERROR(INDEX('Input| Disposals'!$R$8:$V$57,MATCH($C164,'Input| Disposals'!$N$8:$N$57,0),MATCH(E$117,'Input| Disposals'!$R$7:$V$7,0))/10^3,0)</f>
        <v>0</v>
      </c>
      <c r="F164" s="172">
        <f>IFERROR(INDEX('Input| Disposals'!$R$8:$V$57,MATCH($C164,'Input| Disposals'!$N$8:$N$57,0),MATCH(F$117,'Input| Disposals'!$R$7:$V$7,0))/10^3,0)</f>
        <v>0</v>
      </c>
      <c r="G164" s="172">
        <f>IFERROR(INDEX('Input| Disposals'!$R$8:$V$57,MATCH($C164,'Input| Disposals'!$N$8:$N$57,0),MATCH(G$117,'Input| Disposals'!$R$7:$V$7,0))/10^3,0)</f>
        <v>0</v>
      </c>
      <c r="H164" s="172">
        <f>IFERROR(INDEX('Input| Disposals'!$R$8:$V$57,MATCH($C164,'Input| Disposals'!$N$8:$N$57,0),MATCH(H$117,'Input| Disposals'!$R$7:$V$7,0))/10^3,0)</f>
        <v>0</v>
      </c>
      <c r="I164" s="174">
        <f t="shared" si="14"/>
        <v>0</v>
      </c>
      <c r="M164"/>
      <c r="N164"/>
      <c r="O164"/>
      <c r="P164"/>
      <c r="Q164"/>
      <c r="R164"/>
    </row>
    <row r="165" spans="1:37" outlineLevel="1" x14ac:dyDescent="0.2">
      <c r="B165" s="123">
        <f t="shared" si="15"/>
        <v>48</v>
      </c>
      <c r="C165" s="125" t="str">
        <f t="shared" si="16"/>
        <v/>
      </c>
      <c r="D165" s="172">
        <f>IFERROR(INDEX('Input| Disposals'!$R$8:$V$57,MATCH($C165,'Input| Disposals'!$N$8:$N$57,0),MATCH(D$117,'Input| Disposals'!$R$7:$V$7,0))/10^3,0)</f>
        <v>0</v>
      </c>
      <c r="E165" s="172">
        <f>IFERROR(INDEX('Input| Disposals'!$R$8:$V$57,MATCH($C165,'Input| Disposals'!$N$8:$N$57,0),MATCH(E$117,'Input| Disposals'!$R$7:$V$7,0))/10^3,0)</f>
        <v>0</v>
      </c>
      <c r="F165" s="172">
        <f>IFERROR(INDEX('Input| Disposals'!$R$8:$V$57,MATCH($C165,'Input| Disposals'!$N$8:$N$57,0),MATCH(F$117,'Input| Disposals'!$R$7:$V$7,0))/10^3,0)</f>
        <v>0</v>
      </c>
      <c r="G165" s="172">
        <f>IFERROR(INDEX('Input| Disposals'!$R$8:$V$57,MATCH($C165,'Input| Disposals'!$N$8:$N$57,0),MATCH(G$117,'Input| Disposals'!$R$7:$V$7,0))/10^3,0)</f>
        <v>0</v>
      </c>
      <c r="H165" s="172">
        <f>IFERROR(INDEX('Input| Disposals'!$R$8:$V$57,MATCH($C165,'Input| Disposals'!$N$8:$N$57,0),MATCH(H$117,'Input| Disposals'!$R$7:$V$7,0))/10^3,0)</f>
        <v>0</v>
      </c>
      <c r="I165" s="174">
        <f t="shared" si="14"/>
        <v>0</v>
      </c>
      <c r="M165"/>
      <c r="N165"/>
      <c r="O165"/>
      <c r="P165"/>
      <c r="Q165"/>
      <c r="R165"/>
    </row>
    <row r="166" spans="1:37" outlineLevel="1" x14ac:dyDescent="0.2">
      <c r="B166" s="123">
        <f t="shared" si="15"/>
        <v>49</v>
      </c>
      <c r="C166" s="125" t="str">
        <f t="shared" si="16"/>
        <v/>
      </c>
      <c r="D166" s="172">
        <f>IFERROR(INDEX('Input| Disposals'!$R$8:$V$57,MATCH($C166,'Input| Disposals'!$N$8:$N$57,0),MATCH(D$117,'Input| Disposals'!$R$7:$V$7,0))/10^3,0)</f>
        <v>0</v>
      </c>
      <c r="E166" s="172">
        <f>IFERROR(INDEX('Input| Disposals'!$R$8:$V$57,MATCH($C166,'Input| Disposals'!$N$8:$N$57,0),MATCH(E$117,'Input| Disposals'!$R$7:$V$7,0))/10^3,0)</f>
        <v>0</v>
      </c>
      <c r="F166" s="172">
        <f>IFERROR(INDEX('Input| Disposals'!$R$8:$V$57,MATCH($C166,'Input| Disposals'!$N$8:$N$57,0),MATCH(F$117,'Input| Disposals'!$R$7:$V$7,0))/10^3,0)</f>
        <v>0</v>
      </c>
      <c r="G166" s="172">
        <f>IFERROR(INDEX('Input| Disposals'!$R$8:$V$57,MATCH($C166,'Input| Disposals'!$N$8:$N$57,0),MATCH(G$117,'Input| Disposals'!$R$7:$V$7,0))/10^3,0)</f>
        <v>0</v>
      </c>
      <c r="H166" s="172">
        <f>IFERROR(INDEX('Input| Disposals'!$R$8:$V$57,MATCH($C166,'Input| Disposals'!$N$8:$N$57,0),MATCH(H$117,'Input| Disposals'!$R$7:$V$7,0))/10^3,0)</f>
        <v>0</v>
      </c>
      <c r="I166" s="174">
        <f t="shared" si="14"/>
        <v>0</v>
      </c>
      <c r="M166"/>
      <c r="N166"/>
      <c r="O166"/>
      <c r="P166"/>
      <c r="Q166"/>
      <c r="R166"/>
    </row>
    <row r="167" spans="1:37" outlineLevel="1" x14ac:dyDescent="0.2">
      <c r="B167" s="123">
        <f t="shared" si="15"/>
        <v>50</v>
      </c>
      <c r="C167" s="125" t="str">
        <f t="shared" si="16"/>
        <v/>
      </c>
      <c r="D167" s="172">
        <f>IFERROR(INDEX('Input| Disposals'!$R$8:$V$57,MATCH($C167,'Input| Disposals'!$N$8:$N$57,0),MATCH(D$117,'Input| Disposals'!$R$7:$V$7,0))/10^3,0)</f>
        <v>0</v>
      </c>
      <c r="E167" s="172">
        <f>IFERROR(INDEX('Input| Disposals'!$R$8:$V$57,MATCH($C167,'Input| Disposals'!$N$8:$N$57,0),MATCH(E$117,'Input| Disposals'!$R$7:$V$7,0))/10^3,0)</f>
        <v>0</v>
      </c>
      <c r="F167" s="172">
        <f>IFERROR(INDEX('Input| Disposals'!$R$8:$V$57,MATCH($C167,'Input| Disposals'!$N$8:$N$57,0),MATCH(F$117,'Input| Disposals'!$R$7:$V$7,0))/10^3,0)</f>
        <v>0</v>
      </c>
      <c r="G167" s="172">
        <f>IFERROR(INDEX('Input| Disposals'!$R$8:$V$57,MATCH($C167,'Input| Disposals'!$N$8:$N$57,0),MATCH(G$117,'Input| Disposals'!$R$7:$V$7,0))/10^3,0)</f>
        <v>0</v>
      </c>
      <c r="H167" s="172">
        <f>IFERROR(INDEX('Input| Disposals'!$R$8:$V$57,MATCH($C167,'Input| Disposals'!$N$8:$N$57,0),MATCH(H$117,'Input| Disposals'!$R$7:$V$7,0))/10^3,0)</f>
        <v>0</v>
      </c>
      <c r="I167" s="174">
        <f t="shared" si="14"/>
        <v>0</v>
      </c>
      <c r="M167"/>
      <c r="N167"/>
      <c r="O167"/>
      <c r="P167"/>
      <c r="Q167"/>
      <c r="R167"/>
    </row>
    <row r="168" spans="1:37" x14ac:dyDescent="0.2">
      <c r="C168" t="s">
        <v>1</v>
      </c>
      <c r="D168" s="168">
        <f t="shared" ref="D168:I168" si="17">IFERROR(SUM(D118:D167),"")</f>
        <v>0</v>
      </c>
      <c r="E168" s="168">
        <f t="shared" si="17"/>
        <v>3.2754000000000003</v>
      </c>
      <c r="F168" s="168">
        <f t="shared" si="17"/>
        <v>0</v>
      </c>
      <c r="G168" s="168">
        <f t="shared" si="17"/>
        <v>0</v>
      </c>
      <c r="H168" s="168">
        <f t="shared" si="17"/>
        <v>0</v>
      </c>
      <c r="I168" s="169">
        <f t="shared" si="17"/>
        <v>3.2754000000000003</v>
      </c>
      <c r="M168"/>
      <c r="N168"/>
      <c r="O168"/>
      <c r="P168"/>
      <c r="Q168"/>
      <c r="R168"/>
    </row>
    <row r="169" spans="1:37" s="7" customFormat="1" x14ac:dyDescent="0.2">
      <c r="A169" s="49"/>
      <c r="C169" s="59"/>
      <c r="I169" s="90"/>
      <c r="T169"/>
      <c r="U169"/>
      <c r="V169" s="11"/>
      <c r="W169" s="11"/>
      <c r="X169" s="11"/>
      <c r="Y169" s="11"/>
      <c r="Z169" s="11"/>
      <c r="AA169" s="11"/>
      <c r="AB169"/>
      <c r="AC169"/>
      <c r="AD169"/>
      <c r="AE169"/>
      <c r="AF169" s="11"/>
      <c r="AG169" s="11"/>
      <c r="AH169" s="11"/>
      <c r="AI169" s="11"/>
      <c r="AJ169" s="11"/>
      <c r="AK169" s="11"/>
    </row>
    <row r="170" spans="1:37" ht="15" x14ac:dyDescent="0.2">
      <c r="A170" s="256"/>
      <c r="B170" s="256"/>
      <c r="C170" s="256" t="str">
        <f>IFERROR(LEFT(C115,2)+1&amp;". Forecast net capital expenditure – as incurred ($millions "&amp;'Input| Escalations'!$D$9&amp;" "&amp;'Input| Escalations'!$C$9&amp;") (dual function assets)","")</f>
        <v>73. Forecast net capital expenditure – as incurred ($millions June 2026) (dual function assets)</v>
      </c>
      <c r="D170" s="256"/>
      <c r="E170" s="256"/>
      <c r="F170" s="256"/>
      <c r="G170" s="256"/>
      <c r="H170" s="256"/>
      <c r="I170" s="256"/>
    </row>
    <row r="171" spans="1:37" x14ac:dyDescent="0.2">
      <c r="D171" s="89">
        <f t="shared" ref="D171:I171" si="18">IF(ABS(D58-D168-D113-D223)&lt;0.000001,0,1)</f>
        <v>0</v>
      </c>
      <c r="E171" s="89">
        <f t="shared" si="18"/>
        <v>0</v>
      </c>
      <c r="F171" s="89">
        <f t="shared" si="18"/>
        <v>0</v>
      </c>
      <c r="G171" s="89">
        <f t="shared" si="18"/>
        <v>0</v>
      </c>
      <c r="H171" s="89">
        <f t="shared" si="18"/>
        <v>0</v>
      </c>
      <c r="I171" s="89">
        <f t="shared" si="18"/>
        <v>0</v>
      </c>
    </row>
    <row r="172" spans="1:37" x14ac:dyDescent="0.2">
      <c r="B172" s="15"/>
      <c r="C172" s="159" t="s">
        <v>106</v>
      </c>
      <c r="D172" s="159" t="str">
        <f>D$7</f>
        <v>2026-27</v>
      </c>
      <c r="E172" s="159" t="str">
        <f>E$7</f>
        <v>2027-28</v>
      </c>
      <c r="F172" s="159" t="str">
        <f>F$7</f>
        <v>2028-29</v>
      </c>
      <c r="G172" s="159" t="str">
        <f>G$7</f>
        <v>2029-30</v>
      </c>
      <c r="H172" s="159" t="str">
        <f>H$7</f>
        <v>2030-31</v>
      </c>
      <c r="I172" s="159" t="s">
        <v>1</v>
      </c>
    </row>
    <row r="173" spans="1:37" x14ac:dyDescent="0.2">
      <c r="B173" s="123">
        <v>1</v>
      </c>
      <c r="C173" s="125" t="str">
        <f t="shared" ref="C173:C204" si="19">IFERROR(C118,"")</f>
        <v>Category 9</v>
      </c>
      <c r="D173" s="172">
        <f t="shared" ref="D173:H182" si="20">IFERROR(D8-D63-D118,0)</f>
        <v>33.223106724541275</v>
      </c>
      <c r="E173" s="172">
        <f t="shared" si="20"/>
        <v>26.052400905095507</v>
      </c>
      <c r="F173" s="172">
        <f t="shared" si="20"/>
        <v>20.243479207898275</v>
      </c>
      <c r="G173" s="172">
        <f t="shared" si="20"/>
        <v>15.024613294016149</v>
      </c>
      <c r="H173" s="172">
        <f t="shared" si="20"/>
        <v>29.571915784170422</v>
      </c>
      <c r="I173" s="174">
        <f>IFERROR(SUM(D173:H173),"")</f>
        <v>124.11551591572163</v>
      </c>
    </row>
    <row r="174" spans="1:37" x14ac:dyDescent="0.2">
      <c r="B174" s="123">
        <f>IFERROR(B173+1,"")</f>
        <v>2</v>
      </c>
      <c r="C174" s="125" t="str">
        <f t="shared" si="19"/>
        <v/>
      </c>
      <c r="D174" s="172">
        <f t="shared" si="20"/>
        <v>0</v>
      </c>
      <c r="E174" s="172">
        <f t="shared" si="20"/>
        <v>0</v>
      </c>
      <c r="F174" s="172">
        <f t="shared" si="20"/>
        <v>0</v>
      </c>
      <c r="G174" s="172">
        <f t="shared" si="20"/>
        <v>0</v>
      </c>
      <c r="H174" s="172">
        <f t="shared" si="20"/>
        <v>0</v>
      </c>
      <c r="I174" s="174">
        <f t="shared" ref="I174:I222" si="21">IFERROR(SUM(D174:H174),"")</f>
        <v>0</v>
      </c>
    </row>
    <row r="175" spans="1:37" x14ac:dyDescent="0.2">
      <c r="B175" s="123">
        <f t="shared" ref="B175:B222" si="22">IFERROR(B174+1,"")</f>
        <v>3</v>
      </c>
      <c r="C175" s="125" t="str">
        <f t="shared" si="19"/>
        <v/>
      </c>
      <c r="D175" s="172">
        <f t="shared" si="20"/>
        <v>0</v>
      </c>
      <c r="E175" s="172">
        <f t="shared" si="20"/>
        <v>0</v>
      </c>
      <c r="F175" s="172">
        <f t="shared" si="20"/>
        <v>0</v>
      </c>
      <c r="G175" s="172">
        <f t="shared" si="20"/>
        <v>0</v>
      </c>
      <c r="H175" s="172">
        <f t="shared" si="20"/>
        <v>0</v>
      </c>
      <c r="I175" s="174">
        <f t="shared" si="21"/>
        <v>0</v>
      </c>
    </row>
    <row r="176" spans="1:37" x14ac:dyDescent="0.2">
      <c r="B176" s="123">
        <f t="shared" si="22"/>
        <v>4</v>
      </c>
      <c r="C176" s="125" t="str">
        <f t="shared" si="19"/>
        <v/>
      </c>
      <c r="D176" s="172">
        <f t="shared" si="20"/>
        <v>0</v>
      </c>
      <c r="E176" s="172">
        <f t="shared" si="20"/>
        <v>0</v>
      </c>
      <c r="F176" s="172">
        <f t="shared" si="20"/>
        <v>0</v>
      </c>
      <c r="G176" s="172">
        <f t="shared" si="20"/>
        <v>0</v>
      </c>
      <c r="H176" s="172">
        <f t="shared" si="20"/>
        <v>0</v>
      </c>
      <c r="I176" s="174">
        <f t="shared" si="21"/>
        <v>0</v>
      </c>
    </row>
    <row r="177" spans="2:9" x14ac:dyDescent="0.2">
      <c r="B177" s="123">
        <f t="shared" si="22"/>
        <v>5</v>
      </c>
      <c r="C177" s="125" t="str">
        <f t="shared" si="19"/>
        <v/>
      </c>
      <c r="D177" s="172">
        <f t="shared" si="20"/>
        <v>0</v>
      </c>
      <c r="E177" s="172">
        <f t="shared" si="20"/>
        <v>0</v>
      </c>
      <c r="F177" s="172">
        <f t="shared" si="20"/>
        <v>0</v>
      </c>
      <c r="G177" s="172">
        <f t="shared" si="20"/>
        <v>0</v>
      </c>
      <c r="H177" s="172">
        <f t="shared" si="20"/>
        <v>0</v>
      </c>
      <c r="I177" s="174">
        <f t="shared" si="21"/>
        <v>0</v>
      </c>
    </row>
    <row r="178" spans="2:9" x14ac:dyDescent="0.2">
      <c r="B178" s="123">
        <f t="shared" si="22"/>
        <v>6</v>
      </c>
      <c r="C178" s="125" t="str">
        <f t="shared" si="19"/>
        <v/>
      </c>
      <c r="D178" s="172">
        <f t="shared" si="20"/>
        <v>0</v>
      </c>
      <c r="E178" s="172">
        <f t="shared" si="20"/>
        <v>0</v>
      </c>
      <c r="F178" s="172">
        <f t="shared" si="20"/>
        <v>0</v>
      </c>
      <c r="G178" s="172">
        <f t="shared" si="20"/>
        <v>0</v>
      </c>
      <c r="H178" s="172">
        <f t="shared" si="20"/>
        <v>0</v>
      </c>
      <c r="I178" s="174">
        <f t="shared" si="21"/>
        <v>0</v>
      </c>
    </row>
    <row r="179" spans="2:9" x14ac:dyDescent="0.2">
      <c r="B179" s="123">
        <f t="shared" si="22"/>
        <v>7</v>
      </c>
      <c r="C179" s="125" t="str">
        <f t="shared" si="19"/>
        <v/>
      </c>
      <c r="D179" s="172">
        <f t="shared" si="20"/>
        <v>0</v>
      </c>
      <c r="E179" s="172">
        <f t="shared" si="20"/>
        <v>0</v>
      </c>
      <c r="F179" s="172">
        <f t="shared" si="20"/>
        <v>0</v>
      </c>
      <c r="G179" s="172">
        <f t="shared" si="20"/>
        <v>0</v>
      </c>
      <c r="H179" s="172">
        <f t="shared" si="20"/>
        <v>0</v>
      </c>
      <c r="I179" s="174">
        <f t="shared" si="21"/>
        <v>0</v>
      </c>
    </row>
    <row r="180" spans="2:9" x14ac:dyDescent="0.2">
      <c r="B180" s="123">
        <f t="shared" si="22"/>
        <v>8</v>
      </c>
      <c r="C180" s="125" t="str">
        <f t="shared" si="19"/>
        <v/>
      </c>
      <c r="D180" s="172">
        <f t="shared" si="20"/>
        <v>0</v>
      </c>
      <c r="E180" s="172">
        <f t="shared" si="20"/>
        <v>0</v>
      </c>
      <c r="F180" s="172">
        <f t="shared" si="20"/>
        <v>0</v>
      </c>
      <c r="G180" s="172">
        <f t="shared" si="20"/>
        <v>0</v>
      </c>
      <c r="H180" s="172">
        <f t="shared" si="20"/>
        <v>0</v>
      </c>
      <c r="I180" s="174">
        <f t="shared" si="21"/>
        <v>0</v>
      </c>
    </row>
    <row r="181" spans="2:9" x14ac:dyDescent="0.2">
      <c r="B181" s="123">
        <f t="shared" si="22"/>
        <v>9</v>
      </c>
      <c r="C181" s="125" t="str">
        <f t="shared" si="19"/>
        <v/>
      </c>
      <c r="D181" s="172">
        <f t="shared" si="20"/>
        <v>0</v>
      </c>
      <c r="E181" s="172">
        <f t="shared" si="20"/>
        <v>0</v>
      </c>
      <c r="F181" s="172">
        <f t="shared" si="20"/>
        <v>0</v>
      </c>
      <c r="G181" s="172">
        <f t="shared" si="20"/>
        <v>0</v>
      </c>
      <c r="H181" s="172">
        <f t="shared" si="20"/>
        <v>0</v>
      </c>
      <c r="I181" s="174">
        <f t="shared" si="21"/>
        <v>0</v>
      </c>
    </row>
    <row r="182" spans="2:9" x14ac:dyDescent="0.2">
      <c r="B182" s="123">
        <f t="shared" si="22"/>
        <v>10</v>
      </c>
      <c r="C182" s="125" t="str">
        <f t="shared" si="19"/>
        <v/>
      </c>
      <c r="D182" s="172">
        <f t="shared" si="20"/>
        <v>0</v>
      </c>
      <c r="E182" s="172">
        <f t="shared" si="20"/>
        <v>0</v>
      </c>
      <c r="F182" s="172">
        <f t="shared" si="20"/>
        <v>0</v>
      </c>
      <c r="G182" s="172">
        <f t="shared" si="20"/>
        <v>0</v>
      </c>
      <c r="H182" s="172">
        <f t="shared" si="20"/>
        <v>0</v>
      </c>
      <c r="I182" s="174">
        <f t="shared" si="21"/>
        <v>0</v>
      </c>
    </row>
    <row r="183" spans="2:9" x14ac:dyDescent="0.2">
      <c r="B183" s="123">
        <f t="shared" si="22"/>
        <v>11</v>
      </c>
      <c r="C183" s="125" t="str">
        <f t="shared" si="19"/>
        <v/>
      </c>
      <c r="D183" s="172">
        <f t="shared" ref="D183:H192" si="23">IFERROR(D18-D73-D128,0)</f>
        <v>0</v>
      </c>
      <c r="E183" s="172">
        <f t="shared" si="23"/>
        <v>0</v>
      </c>
      <c r="F183" s="172">
        <f t="shared" si="23"/>
        <v>0</v>
      </c>
      <c r="G183" s="172">
        <f t="shared" si="23"/>
        <v>0</v>
      </c>
      <c r="H183" s="172">
        <f t="shared" si="23"/>
        <v>0</v>
      </c>
      <c r="I183" s="174">
        <f t="shared" si="21"/>
        <v>0</v>
      </c>
    </row>
    <row r="184" spans="2:9" x14ac:dyDescent="0.2">
      <c r="B184" s="123">
        <f t="shared" si="22"/>
        <v>12</v>
      </c>
      <c r="C184" s="125" t="str">
        <f t="shared" si="19"/>
        <v/>
      </c>
      <c r="D184" s="172">
        <f t="shared" si="23"/>
        <v>0</v>
      </c>
      <c r="E184" s="172">
        <f t="shared" si="23"/>
        <v>0</v>
      </c>
      <c r="F184" s="172">
        <f t="shared" si="23"/>
        <v>0</v>
      </c>
      <c r="G184" s="172">
        <f t="shared" si="23"/>
        <v>0</v>
      </c>
      <c r="H184" s="172">
        <f t="shared" si="23"/>
        <v>0</v>
      </c>
      <c r="I184" s="174">
        <f t="shared" si="21"/>
        <v>0</v>
      </c>
    </row>
    <row r="185" spans="2:9" x14ac:dyDescent="0.2">
      <c r="B185" s="123">
        <f t="shared" si="22"/>
        <v>13</v>
      </c>
      <c r="C185" s="125" t="str">
        <f t="shared" si="19"/>
        <v/>
      </c>
      <c r="D185" s="172">
        <f t="shared" si="23"/>
        <v>0</v>
      </c>
      <c r="E185" s="172">
        <f t="shared" si="23"/>
        <v>0</v>
      </c>
      <c r="F185" s="172">
        <f t="shared" si="23"/>
        <v>0</v>
      </c>
      <c r="G185" s="172">
        <f t="shared" si="23"/>
        <v>0</v>
      </c>
      <c r="H185" s="172">
        <f t="shared" si="23"/>
        <v>0</v>
      </c>
      <c r="I185" s="174">
        <f t="shared" si="21"/>
        <v>0</v>
      </c>
    </row>
    <row r="186" spans="2:9" x14ac:dyDescent="0.2">
      <c r="B186" s="123">
        <f t="shared" si="22"/>
        <v>14</v>
      </c>
      <c r="C186" s="125" t="str">
        <f t="shared" si="19"/>
        <v/>
      </c>
      <c r="D186" s="172">
        <f t="shared" si="23"/>
        <v>0</v>
      </c>
      <c r="E186" s="172">
        <f t="shared" si="23"/>
        <v>0</v>
      </c>
      <c r="F186" s="172">
        <f t="shared" si="23"/>
        <v>0</v>
      </c>
      <c r="G186" s="172">
        <f t="shared" si="23"/>
        <v>0</v>
      </c>
      <c r="H186" s="172">
        <f t="shared" si="23"/>
        <v>0</v>
      </c>
      <c r="I186" s="174">
        <f t="shared" si="21"/>
        <v>0</v>
      </c>
    </row>
    <row r="187" spans="2:9" x14ac:dyDescent="0.2">
      <c r="B187" s="123">
        <f t="shared" si="22"/>
        <v>15</v>
      </c>
      <c r="C187" s="125" t="str">
        <f t="shared" si="19"/>
        <v/>
      </c>
      <c r="D187" s="172">
        <f t="shared" si="23"/>
        <v>0</v>
      </c>
      <c r="E187" s="172">
        <f t="shared" si="23"/>
        <v>0</v>
      </c>
      <c r="F187" s="172">
        <f t="shared" si="23"/>
        <v>0</v>
      </c>
      <c r="G187" s="172">
        <f t="shared" si="23"/>
        <v>0</v>
      </c>
      <c r="H187" s="172">
        <f t="shared" si="23"/>
        <v>0</v>
      </c>
      <c r="I187" s="174">
        <f t="shared" si="21"/>
        <v>0</v>
      </c>
    </row>
    <row r="188" spans="2:9" x14ac:dyDescent="0.2">
      <c r="B188" s="123">
        <f t="shared" si="22"/>
        <v>16</v>
      </c>
      <c r="C188" s="125" t="str">
        <f t="shared" si="19"/>
        <v/>
      </c>
      <c r="D188" s="172">
        <f t="shared" si="23"/>
        <v>0</v>
      </c>
      <c r="E188" s="172">
        <f t="shared" si="23"/>
        <v>0</v>
      </c>
      <c r="F188" s="172">
        <f t="shared" si="23"/>
        <v>0</v>
      </c>
      <c r="G188" s="172">
        <f t="shared" si="23"/>
        <v>0</v>
      </c>
      <c r="H188" s="172">
        <f t="shared" si="23"/>
        <v>0</v>
      </c>
      <c r="I188" s="174">
        <f t="shared" si="21"/>
        <v>0</v>
      </c>
    </row>
    <row r="189" spans="2:9" x14ac:dyDescent="0.2">
      <c r="B189" s="123">
        <f t="shared" si="22"/>
        <v>17</v>
      </c>
      <c r="C189" s="125" t="str">
        <f t="shared" si="19"/>
        <v/>
      </c>
      <c r="D189" s="172">
        <f t="shared" si="23"/>
        <v>0</v>
      </c>
      <c r="E189" s="172">
        <f t="shared" si="23"/>
        <v>0</v>
      </c>
      <c r="F189" s="172">
        <f t="shared" si="23"/>
        <v>0</v>
      </c>
      <c r="G189" s="172">
        <f t="shared" si="23"/>
        <v>0</v>
      </c>
      <c r="H189" s="172">
        <f t="shared" si="23"/>
        <v>0</v>
      </c>
      <c r="I189" s="174">
        <f t="shared" si="21"/>
        <v>0</v>
      </c>
    </row>
    <row r="190" spans="2:9" x14ac:dyDescent="0.2">
      <c r="B190" s="123">
        <f t="shared" si="22"/>
        <v>18</v>
      </c>
      <c r="C190" s="125" t="str">
        <f t="shared" si="19"/>
        <v/>
      </c>
      <c r="D190" s="172">
        <f t="shared" si="23"/>
        <v>0</v>
      </c>
      <c r="E190" s="172">
        <f t="shared" si="23"/>
        <v>0</v>
      </c>
      <c r="F190" s="172">
        <f t="shared" si="23"/>
        <v>0</v>
      </c>
      <c r="G190" s="172">
        <f t="shared" si="23"/>
        <v>0</v>
      </c>
      <c r="H190" s="172">
        <f t="shared" si="23"/>
        <v>0</v>
      </c>
      <c r="I190" s="174">
        <f t="shared" si="21"/>
        <v>0</v>
      </c>
    </row>
    <row r="191" spans="2:9" x14ac:dyDescent="0.2">
      <c r="B191" s="123">
        <f t="shared" si="22"/>
        <v>19</v>
      </c>
      <c r="C191" s="125" t="str">
        <f t="shared" si="19"/>
        <v/>
      </c>
      <c r="D191" s="172">
        <f t="shared" si="23"/>
        <v>0</v>
      </c>
      <c r="E191" s="172">
        <f t="shared" si="23"/>
        <v>0</v>
      </c>
      <c r="F191" s="172">
        <f t="shared" si="23"/>
        <v>0</v>
      </c>
      <c r="G191" s="172">
        <f t="shared" si="23"/>
        <v>0</v>
      </c>
      <c r="H191" s="172">
        <f t="shared" si="23"/>
        <v>0</v>
      </c>
      <c r="I191" s="174">
        <f t="shared" si="21"/>
        <v>0</v>
      </c>
    </row>
    <row r="192" spans="2:9" x14ac:dyDescent="0.2">
      <c r="B192" s="123">
        <f t="shared" si="22"/>
        <v>20</v>
      </c>
      <c r="C192" s="125" t="str">
        <f t="shared" si="19"/>
        <v/>
      </c>
      <c r="D192" s="172">
        <f t="shared" si="23"/>
        <v>0</v>
      </c>
      <c r="E192" s="172">
        <f t="shared" si="23"/>
        <v>0</v>
      </c>
      <c r="F192" s="172">
        <f t="shared" si="23"/>
        <v>0</v>
      </c>
      <c r="G192" s="172">
        <f t="shared" si="23"/>
        <v>0</v>
      </c>
      <c r="H192" s="172">
        <f t="shared" si="23"/>
        <v>0</v>
      </c>
      <c r="I192" s="174">
        <f t="shared" si="21"/>
        <v>0</v>
      </c>
    </row>
    <row r="193" spans="2:9" outlineLevel="1" x14ac:dyDescent="0.2">
      <c r="B193" s="123">
        <f t="shared" si="22"/>
        <v>21</v>
      </c>
      <c r="C193" s="125" t="str">
        <f t="shared" si="19"/>
        <v/>
      </c>
      <c r="D193" s="172">
        <f t="shared" ref="D193:H202" si="24">IFERROR(D28-D83-D138,0)</f>
        <v>0</v>
      </c>
      <c r="E193" s="172">
        <f t="shared" si="24"/>
        <v>0</v>
      </c>
      <c r="F193" s="172">
        <f t="shared" si="24"/>
        <v>0</v>
      </c>
      <c r="G193" s="172">
        <f t="shared" si="24"/>
        <v>0</v>
      </c>
      <c r="H193" s="172">
        <f t="shared" si="24"/>
        <v>0</v>
      </c>
      <c r="I193" s="174">
        <f t="shared" si="21"/>
        <v>0</v>
      </c>
    </row>
    <row r="194" spans="2:9" outlineLevel="1" x14ac:dyDescent="0.2">
      <c r="B194" s="123">
        <f t="shared" si="22"/>
        <v>22</v>
      </c>
      <c r="C194" s="125" t="str">
        <f t="shared" si="19"/>
        <v/>
      </c>
      <c r="D194" s="172">
        <f t="shared" si="24"/>
        <v>0</v>
      </c>
      <c r="E194" s="172">
        <f t="shared" si="24"/>
        <v>0</v>
      </c>
      <c r="F194" s="172">
        <f t="shared" si="24"/>
        <v>0</v>
      </c>
      <c r="G194" s="172">
        <f t="shared" si="24"/>
        <v>0</v>
      </c>
      <c r="H194" s="172">
        <f t="shared" si="24"/>
        <v>0</v>
      </c>
      <c r="I194" s="174">
        <f t="shared" si="21"/>
        <v>0</v>
      </c>
    </row>
    <row r="195" spans="2:9" outlineLevel="1" x14ac:dyDescent="0.2">
      <c r="B195" s="123">
        <f t="shared" si="22"/>
        <v>23</v>
      </c>
      <c r="C195" s="125" t="str">
        <f t="shared" si="19"/>
        <v/>
      </c>
      <c r="D195" s="172">
        <f t="shared" si="24"/>
        <v>0</v>
      </c>
      <c r="E195" s="172">
        <f t="shared" si="24"/>
        <v>0</v>
      </c>
      <c r="F195" s="172">
        <f t="shared" si="24"/>
        <v>0</v>
      </c>
      <c r="G195" s="172">
        <f t="shared" si="24"/>
        <v>0</v>
      </c>
      <c r="H195" s="172">
        <f t="shared" si="24"/>
        <v>0</v>
      </c>
      <c r="I195" s="174">
        <f t="shared" si="21"/>
        <v>0</v>
      </c>
    </row>
    <row r="196" spans="2:9" outlineLevel="1" x14ac:dyDescent="0.2">
      <c r="B196" s="123">
        <f t="shared" si="22"/>
        <v>24</v>
      </c>
      <c r="C196" s="125" t="str">
        <f t="shared" si="19"/>
        <v/>
      </c>
      <c r="D196" s="172">
        <f t="shared" si="24"/>
        <v>0</v>
      </c>
      <c r="E196" s="172">
        <f t="shared" si="24"/>
        <v>0</v>
      </c>
      <c r="F196" s="172">
        <f t="shared" si="24"/>
        <v>0</v>
      </c>
      <c r="G196" s="172">
        <f t="shared" si="24"/>
        <v>0</v>
      </c>
      <c r="H196" s="172">
        <f t="shared" si="24"/>
        <v>0</v>
      </c>
      <c r="I196" s="174">
        <f t="shared" si="21"/>
        <v>0</v>
      </c>
    </row>
    <row r="197" spans="2:9" outlineLevel="1" x14ac:dyDescent="0.2">
      <c r="B197" s="123">
        <f t="shared" si="22"/>
        <v>25</v>
      </c>
      <c r="C197" s="125" t="str">
        <f t="shared" si="19"/>
        <v/>
      </c>
      <c r="D197" s="172">
        <f t="shared" si="24"/>
        <v>0</v>
      </c>
      <c r="E197" s="172">
        <f t="shared" si="24"/>
        <v>0</v>
      </c>
      <c r="F197" s="172">
        <f t="shared" si="24"/>
        <v>0</v>
      </c>
      <c r="G197" s="172">
        <f t="shared" si="24"/>
        <v>0</v>
      </c>
      <c r="H197" s="172">
        <f t="shared" si="24"/>
        <v>0</v>
      </c>
      <c r="I197" s="174">
        <f t="shared" si="21"/>
        <v>0</v>
      </c>
    </row>
    <row r="198" spans="2:9" outlineLevel="1" x14ac:dyDescent="0.2">
      <c r="B198" s="123">
        <f t="shared" si="22"/>
        <v>26</v>
      </c>
      <c r="C198" s="125" t="str">
        <f t="shared" si="19"/>
        <v/>
      </c>
      <c r="D198" s="172">
        <f t="shared" si="24"/>
        <v>0</v>
      </c>
      <c r="E198" s="172">
        <f t="shared" si="24"/>
        <v>0</v>
      </c>
      <c r="F198" s="172">
        <f t="shared" si="24"/>
        <v>0</v>
      </c>
      <c r="G198" s="172">
        <f t="shared" si="24"/>
        <v>0</v>
      </c>
      <c r="H198" s="172">
        <f t="shared" si="24"/>
        <v>0</v>
      </c>
      <c r="I198" s="174">
        <f t="shared" si="21"/>
        <v>0</v>
      </c>
    </row>
    <row r="199" spans="2:9" outlineLevel="1" x14ac:dyDescent="0.2">
      <c r="B199" s="123">
        <f t="shared" si="22"/>
        <v>27</v>
      </c>
      <c r="C199" s="125" t="str">
        <f t="shared" si="19"/>
        <v/>
      </c>
      <c r="D199" s="172">
        <f t="shared" si="24"/>
        <v>0</v>
      </c>
      <c r="E199" s="172">
        <f t="shared" si="24"/>
        <v>0</v>
      </c>
      <c r="F199" s="172">
        <f t="shared" si="24"/>
        <v>0</v>
      </c>
      <c r="G199" s="172">
        <f t="shared" si="24"/>
        <v>0</v>
      </c>
      <c r="H199" s="172">
        <f t="shared" si="24"/>
        <v>0</v>
      </c>
      <c r="I199" s="174">
        <f t="shared" si="21"/>
        <v>0</v>
      </c>
    </row>
    <row r="200" spans="2:9" outlineLevel="1" x14ac:dyDescent="0.2">
      <c r="B200" s="123">
        <f t="shared" si="22"/>
        <v>28</v>
      </c>
      <c r="C200" s="125" t="str">
        <f t="shared" si="19"/>
        <v/>
      </c>
      <c r="D200" s="172">
        <f t="shared" si="24"/>
        <v>0</v>
      </c>
      <c r="E200" s="172">
        <f t="shared" si="24"/>
        <v>0</v>
      </c>
      <c r="F200" s="172">
        <f t="shared" si="24"/>
        <v>0</v>
      </c>
      <c r="G200" s="172">
        <f t="shared" si="24"/>
        <v>0</v>
      </c>
      <c r="H200" s="172">
        <f t="shared" si="24"/>
        <v>0</v>
      </c>
      <c r="I200" s="174">
        <f t="shared" si="21"/>
        <v>0</v>
      </c>
    </row>
    <row r="201" spans="2:9" outlineLevel="1" x14ac:dyDescent="0.2">
      <c r="B201" s="123">
        <f t="shared" si="22"/>
        <v>29</v>
      </c>
      <c r="C201" s="125" t="str">
        <f t="shared" si="19"/>
        <v/>
      </c>
      <c r="D201" s="172">
        <f t="shared" si="24"/>
        <v>0</v>
      </c>
      <c r="E201" s="172">
        <f t="shared" si="24"/>
        <v>0</v>
      </c>
      <c r="F201" s="172">
        <f t="shared" si="24"/>
        <v>0</v>
      </c>
      <c r="G201" s="172">
        <f t="shared" si="24"/>
        <v>0</v>
      </c>
      <c r="H201" s="172">
        <f t="shared" si="24"/>
        <v>0</v>
      </c>
      <c r="I201" s="174">
        <f t="shared" si="21"/>
        <v>0</v>
      </c>
    </row>
    <row r="202" spans="2:9" outlineLevel="1" x14ac:dyDescent="0.2">
      <c r="B202" s="123">
        <f t="shared" si="22"/>
        <v>30</v>
      </c>
      <c r="C202" s="125" t="str">
        <f t="shared" si="19"/>
        <v/>
      </c>
      <c r="D202" s="172">
        <f t="shared" si="24"/>
        <v>0</v>
      </c>
      <c r="E202" s="172">
        <f t="shared" si="24"/>
        <v>0</v>
      </c>
      <c r="F202" s="172">
        <f t="shared" si="24"/>
        <v>0</v>
      </c>
      <c r="G202" s="172">
        <f t="shared" si="24"/>
        <v>0</v>
      </c>
      <c r="H202" s="172">
        <f t="shared" si="24"/>
        <v>0</v>
      </c>
      <c r="I202" s="174">
        <f t="shared" si="21"/>
        <v>0</v>
      </c>
    </row>
    <row r="203" spans="2:9" outlineLevel="1" x14ac:dyDescent="0.2">
      <c r="B203" s="123">
        <f t="shared" si="22"/>
        <v>31</v>
      </c>
      <c r="C203" s="125" t="str">
        <f t="shared" si="19"/>
        <v/>
      </c>
      <c r="D203" s="172">
        <f t="shared" ref="D203:H212" si="25">IFERROR(D38-D93-D148,0)</f>
        <v>0</v>
      </c>
      <c r="E203" s="172">
        <f t="shared" si="25"/>
        <v>0</v>
      </c>
      <c r="F203" s="172">
        <f t="shared" si="25"/>
        <v>0</v>
      </c>
      <c r="G203" s="172">
        <f t="shared" si="25"/>
        <v>0</v>
      </c>
      <c r="H203" s="172">
        <f t="shared" si="25"/>
        <v>0</v>
      </c>
      <c r="I203" s="174">
        <f t="shared" si="21"/>
        <v>0</v>
      </c>
    </row>
    <row r="204" spans="2:9" outlineLevel="1" x14ac:dyDescent="0.2">
      <c r="B204" s="123">
        <f t="shared" si="22"/>
        <v>32</v>
      </c>
      <c r="C204" s="125" t="str">
        <f t="shared" si="19"/>
        <v/>
      </c>
      <c r="D204" s="172">
        <f t="shared" si="25"/>
        <v>0</v>
      </c>
      <c r="E204" s="172">
        <f t="shared" si="25"/>
        <v>0</v>
      </c>
      <c r="F204" s="172">
        <f t="shared" si="25"/>
        <v>0</v>
      </c>
      <c r="G204" s="172">
        <f t="shared" si="25"/>
        <v>0</v>
      </c>
      <c r="H204" s="172">
        <f t="shared" si="25"/>
        <v>0</v>
      </c>
      <c r="I204" s="174">
        <f t="shared" si="21"/>
        <v>0</v>
      </c>
    </row>
    <row r="205" spans="2:9" outlineLevel="1" x14ac:dyDescent="0.2">
      <c r="B205" s="123">
        <f t="shared" si="22"/>
        <v>33</v>
      </c>
      <c r="C205" s="125" t="str">
        <f t="shared" ref="C205:C223" si="26">IFERROR(C150,"")</f>
        <v/>
      </c>
      <c r="D205" s="172">
        <f t="shared" si="25"/>
        <v>0</v>
      </c>
      <c r="E205" s="172">
        <f t="shared" si="25"/>
        <v>0</v>
      </c>
      <c r="F205" s="172">
        <f t="shared" si="25"/>
        <v>0</v>
      </c>
      <c r="G205" s="172">
        <f t="shared" si="25"/>
        <v>0</v>
      </c>
      <c r="H205" s="172">
        <f t="shared" si="25"/>
        <v>0</v>
      </c>
      <c r="I205" s="174">
        <f t="shared" si="21"/>
        <v>0</v>
      </c>
    </row>
    <row r="206" spans="2:9" outlineLevel="1" x14ac:dyDescent="0.2">
      <c r="B206" s="123">
        <f t="shared" si="22"/>
        <v>34</v>
      </c>
      <c r="C206" s="125" t="str">
        <f t="shared" si="26"/>
        <v/>
      </c>
      <c r="D206" s="172">
        <f t="shared" si="25"/>
        <v>0</v>
      </c>
      <c r="E206" s="172">
        <f t="shared" si="25"/>
        <v>0</v>
      </c>
      <c r="F206" s="172">
        <f t="shared" si="25"/>
        <v>0</v>
      </c>
      <c r="G206" s="172">
        <f t="shared" si="25"/>
        <v>0</v>
      </c>
      <c r="H206" s="172">
        <f t="shared" si="25"/>
        <v>0</v>
      </c>
      <c r="I206" s="174">
        <f t="shared" si="21"/>
        <v>0</v>
      </c>
    </row>
    <row r="207" spans="2:9" outlineLevel="1" x14ac:dyDescent="0.2">
      <c r="B207" s="123">
        <f t="shared" si="22"/>
        <v>35</v>
      </c>
      <c r="C207" s="125" t="str">
        <f t="shared" si="26"/>
        <v/>
      </c>
      <c r="D207" s="172">
        <f t="shared" si="25"/>
        <v>0</v>
      </c>
      <c r="E207" s="172">
        <f t="shared" si="25"/>
        <v>0</v>
      </c>
      <c r="F207" s="172">
        <f t="shared" si="25"/>
        <v>0</v>
      </c>
      <c r="G207" s="172">
        <f t="shared" si="25"/>
        <v>0</v>
      </c>
      <c r="H207" s="172">
        <f t="shared" si="25"/>
        <v>0</v>
      </c>
      <c r="I207" s="174">
        <f t="shared" si="21"/>
        <v>0</v>
      </c>
    </row>
    <row r="208" spans="2:9" outlineLevel="1" x14ac:dyDescent="0.2">
      <c r="B208" s="123">
        <f t="shared" si="22"/>
        <v>36</v>
      </c>
      <c r="C208" s="125" t="str">
        <f t="shared" si="26"/>
        <v/>
      </c>
      <c r="D208" s="172">
        <f t="shared" si="25"/>
        <v>0</v>
      </c>
      <c r="E208" s="172">
        <f t="shared" si="25"/>
        <v>0</v>
      </c>
      <c r="F208" s="172">
        <f t="shared" si="25"/>
        <v>0</v>
      </c>
      <c r="G208" s="172">
        <f t="shared" si="25"/>
        <v>0</v>
      </c>
      <c r="H208" s="172">
        <f t="shared" si="25"/>
        <v>0</v>
      </c>
      <c r="I208" s="174">
        <f t="shared" si="21"/>
        <v>0</v>
      </c>
    </row>
    <row r="209" spans="1:9" outlineLevel="1" x14ac:dyDescent="0.2">
      <c r="B209" s="123">
        <f t="shared" si="22"/>
        <v>37</v>
      </c>
      <c r="C209" s="125" t="str">
        <f t="shared" si="26"/>
        <v/>
      </c>
      <c r="D209" s="172">
        <f t="shared" si="25"/>
        <v>0</v>
      </c>
      <c r="E209" s="172">
        <f t="shared" si="25"/>
        <v>0</v>
      </c>
      <c r="F209" s="172">
        <f t="shared" si="25"/>
        <v>0</v>
      </c>
      <c r="G209" s="172">
        <f t="shared" si="25"/>
        <v>0</v>
      </c>
      <c r="H209" s="172">
        <f t="shared" si="25"/>
        <v>0</v>
      </c>
      <c r="I209" s="174">
        <f t="shared" si="21"/>
        <v>0</v>
      </c>
    </row>
    <row r="210" spans="1:9" outlineLevel="1" x14ac:dyDescent="0.2">
      <c r="B210" s="123">
        <f t="shared" si="22"/>
        <v>38</v>
      </c>
      <c r="C210" s="125" t="str">
        <f t="shared" si="26"/>
        <v/>
      </c>
      <c r="D210" s="172">
        <f t="shared" si="25"/>
        <v>0</v>
      </c>
      <c r="E210" s="172">
        <f t="shared" si="25"/>
        <v>0</v>
      </c>
      <c r="F210" s="172">
        <f t="shared" si="25"/>
        <v>0</v>
      </c>
      <c r="G210" s="172">
        <f t="shared" si="25"/>
        <v>0</v>
      </c>
      <c r="H210" s="172">
        <f t="shared" si="25"/>
        <v>0</v>
      </c>
      <c r="I210" s="174">
        <f t="shared" si="21"/>
        <v>0</v>
      </c>
    </row>
    <row r="211" spans="1:9" outlineLevel="1" x14ac:dyDescent="0.2">
      <c r="B211" s="123">
        <f t="shared" si="22"/>
        <v>39</v>
      </c>
      <c r="C211" s="125" t="str">
        <f t="shared" si="26"/>
        <v/>
      </c>
      <c r="D211" s="172">
        <f t="shared" si="25"/>
        <v>0</v>
      </c>
      <c r="E211" s="172">
        <f t="shared" si="25"/>
        <v>0</v>
      </c>
      <c r="F211" s="172">
        <f t="shared" si="25"/>
        <v>0</v>
      </c>
      <c r="G211" s="172">
        <f t="shared" si="25"/>
        <v>0</v>
      </c>
      <c r="H211" s="172">
        <f t="shared" si="25"/>
        <v>0</v>
      </c>
      <c r="I211" s="174">
        <f t="shared" si="21"/>
        <v>0</v>
      </c>
    </row>
    <row r="212" spans="1:9" outlineLevel="1" x14ac:dyDescent="0.2">
      <c r="B212" s="123">
        <f t="shared" si="22"/>
        <v>40</v>
      </c>
      <c r="C212" s="125" t="str">
        <f t="shared" si="26"/>
        <v/>
      </c>
      <c r="D212" s="172">
        <f t="shared" si="25"/>
        <v>0</v>
      </c>
      <c r="E212" s="172">
        <f t="shared" si="25"/>
        <v>0</v>
      </c>
      <c r="F212" s="172">
        <f t="shared" si="25"/>
        <v>0</v>
      </c>
      <c r="G212" s="172">
        <f t="shared" si="25"/>
        <v>0</v>
      </c>
      <c r="H212" s="172">
        <f t="shared" si="25"/>
        <v>0</v>
      </c>
      <c r="I212" s="174">
        <f t="shared" si="21"/>
        <v>0</v>
      </c>
    </row>
    <row r="213" spans="1:9" outlineLevel="1" x14ac:dyDescent="0.2">
      <c r="B213" s="123">
        <f t="shared" si="22"/>
        <v>41</v>
      </c>
      <c r="C213" s="125" t="str">
        <f t="shared" si="26"/>
        <v/>
      </c>
      <c r="D213" s="172">
        <f t="shared" ref="D213:H222" si="27">IFERROR(D48-D103-D158,0)</f>
        <v>0</v>
      </c>
      <c r="E213" s="172">
        <f t="shared" si="27"/>
        <v>0</v>
      </c>
      <c r="F213" s="172">
        <f t="shared" si="27"/>
        <v>0</v>
      </c>
      <c r="G213" s="172">
        <f t="shared" si="27"/>
        <v>0</v>
      </c>
      <c r="H213" s="172">
        <f t="shared" si="27"/>
        <v>0</v>
      </c>
      <c r="I213" s="174">
        <f t="shared" si="21"/>
        <v>0</v>
      </c>
    </row>
    <row r="214" spans="1:9" outlineLevel="1" x14ac:dyDescent="0.2">
      <c r="B214" s="123">
        <f t="shared" si="22"/>
        <v>42</v>
      </c>
      <c r="C214" s="125" t="str">
        <f t="shared" si="26"/>
        <v/>
      </c>
      <c r="D214" s="172">
        <f t="shared" si="27"/>
        <v>0</v>
      </c>
      <c r="E214" s="172">
        <f t="shared" si="27"/>
        <v>0</v>
      </c>
      <c r="F214" s="172">
        <f t="shared" si="27"/>
        <v>0</v>
      </c>
      <c r="G214" s="172">
        <f t="shared" si="27"/>
        <v>0</v>
      </c>
      <c r="H214" s="172">
        <f t="shared" si="27"/>
        <v>0</v>
      </c>
      <c r="I214" s="174">
        <f t="shared" si="21"/>
        <v>0</v>
      </c>
    </row>
    <row r="215" spans="1:9" outlineLevel="1" x14ac:dyDescent="0.2">
      <c r="B215" s="123">
        <f t="shared" si="22"/>
        <v>43</v>
      </c>
      <c r="C215" s="125" t="str">
        <f t="shared" si="26"/>
        <v/>
      </c>
      <c r="D215" s="172">
        <f t="shared" si="27"/>
        <v>0</v>
      </c>
      <c r="E215" s="172">
        <f t="shared" si="27"/>
        <v>0</v>
      </c>
      <c r="F215" s="172">
        <f t="shared" si="27"/>
        <v>0</v>
      </c>
      <c r="G215" s="172">
        <f t="shared" si="27"/>
        <v>0</v>
      </c>
      <c r="H215" s="172">
        <f t="shared" si="27"/>
        <v>0</v>
      </c>
      <c r="I215" s="174">
        <f t="shared" si="21"/>
        <v>0</v>
      </c>
    </row>
    <row r="216" spans="1:9" outlineLevel="1" x14ac:dyDescent="0.2">
      <c r="B216" s="123">
        <f t="shared" si="22"/>
        <v>44</v>
      </c>
      <c r="C216" s="125" t="str">
        <f t="shared" si="26"/>
        <v/>
      </c>
      <c r="D216" s="172">
        <f t="shared" si="27"/>
        <v>0</v>
      </c>
      <c r="E216" s="172">
        <f t="shared" si="27"/>
        <v>0</v>
      </c>
      <c r="F216" s="172">
        <f t="shared" si="27"/>
        <v>0</v>
      </c>
      <c r="G216" s="172">
        <f t="shared" si="27"/>
        <v>0</v>
      </c>
      <c r="H216" s="172">
        <f t="shared" si="27"/>
        <v>0</v>
      </c>
      <c r="I216" s="174">
        <f t="shared" si="21"/>
        <v>0</v>
      </c>
    </row>
    <row r="217" spans="1:9" outlineLevel="1" x14ac:dyDescent="0.2">
      <c r="B217" s="123">
        <f t="shared" si="22"/>
        <v>45</v>
      </c>
      <c r="C217" s="125" t="str">
        <f t="shared" si="26"/>
        <v/>
      </c>
      <c r="D217" s="172">
        <f t="shared" si="27"/>
        <v>0</v>
      </c>
      <c r="E217" s="172">
        <f t="shared" si="27"/>
        <v>0</v>
      </c>
      <c r="F217" s="172">
        <f t="shared" si="27"/>
        <v>0</v>
      </c>
      <c r="G217" s="172">
        <f t="shared" si="27"/>
        <v>0</v>
      </c>
      <c r="H217" s="172">
        <f t="shared" si="27"/>
        <v>0</v>
      </c>
      <c r="I217" s="174">
        <f t="shared" si="21"/>
        <v>0</v>
      </c>
    </row>
    <row r="218" spans="1:9" outlineLevel="1" x14ac:dyDescent="0.2">
      <c r="B218" s="123">
        <f t="shared" si="22"/>
        <v>46</v>
      </c>
      <c r="C218" s="125" t="str">
        <f t="shared" si="26"/>
        <v/>
      </c>
      <c r="D218" s="172">
        <f t="shared" si="27"/>
        <v>0</v>
      </c>
      <c r="E218" s="172">
        <f t="shared" si="27"/>
        <v>0</v>
      </c>
      <c r="F218" s="172">
        <f t="shared" si="27"/>
        <v>0</v>
      </c>
      <c r="G218" s="172">
        <f t="shared" si="27"/>
        <v>0</v>
      </c>
      <c r="H218" s="172">
        <f t="shared" si="27"/>
        <v>0</v>
      </c>
      <c r="I218" s="174">
        <f t="shared" si="21"/>
        <v>0</v>
      </c>
    </row>
    <row r="219" spans="1:9" outlineLevel="1" x14ac:dyDescent="0.2">
      <c r="B219" s="123">
        <f t="shared" si="22"/>
        <v>47</v>
      </c>
      <c r="C219" s="125" t="str">
        <f t="shared" si="26"/>
        <v/>
      </c>
      <c r="D219" s="172">
        <f t="shared" si="27"/>
        <v>0</v>
      </c>
      <c r="E219" s="172">
        <f t="shared" si="27"/>
        <v>0</v>
      </c>
      <c r="F219" s="172">
        <f t="shared" si="27"/>
        <v>0</v>
      </c>
      <c r="G219" s="172">
        <f t="shared" si="27"/>
        <v>0</v>
      </c>
      <c r="H219" s="172">
        <f t="shared" si="27"/>
        <v>0</v>
      </c>
      <c r="I219" s="174">
        <f t="shared" si="21"/>
        <v>0</v>
      </c>
    </row>
    <row r="220" spans="1:9" outlineLevel="1" x14ac:dyDescent="0.2">
      <c r="B220" s="123">
        <f t="shared" si="22"/>
        <v>48</v>
      </c>
      <c r="C220" s="125" t="str">
        <f t="shared" si="26"/>
        <v/>
      </c>
      <c r="D220" s="172">
        <f t="shared" si="27"/>
        <v>0</v>
      </c>
      <c r="E220" s="172">
        <f t="shared" si="27"/>
        <v>0</v>
      </c>
      <c r="F220" s="172">
        <f t="shared" si="27"/>
        <v>0</v>
      </c>
      <c r="G220" s="172">
        <f t="shared" si="27"/>
        <v>0</v>
      </c>
      <c r="H220" s="172">
        <f t="shared" si="27"/>
        <v>0</v>
      </c>
      <c r="I220" s="174">
        <f t="shared" si="21"/>
        <v>0</v>
      </c>
    </row>
    <row r="221" spans="1:9" outlineLevel="1" x14ac:dyDescent="0.2">
      <c r="B221" s="123">
        <f t="shared" si="22"/>
        <v>49</v>
      </c>
      <c r="C221" s="125" t="str">
        <f t="shared" si="26"/>
        <v/>
      </c>
      <c r="D221" s="172">
        <f t="shared" si="27"/>
        <v>0</v>
      </c>
      <c r="E221" s="172">
        <f t="shared" si="27"/>
        <v>0</v>
      </c>
      <c r="F221" s="172">
        <f t="shared" si="27"/>
        <v>0</v>
      </c>
      <c r="G221" s="172">
        <f t="shared" si="27"/>
        <v>0</v>
      </c>
      <c r="H221" s="172">
        <f t="shared" si="27"/>
        <v>0</v>
      </c>
      <c r="I221" s="174">
        <f t="shared" si="21"/>
        <v>0</v>
      </c>
    </row>
    <row r="222" spans="1:9" outlineLevel="1" x14ac:dyDescent="0.2">
      <c r="B222" s="123">
        <f t="shared" si="22"/>
        <v>50</v>
      </c>
      <c r="C222" s="125" t="str">
        <f t="shared" si="26"/>
        <v/>
      </c>
      <c r="D222" s="172">
        <f t="shared" si="27"/>
        <v>0</v>
      </c>
      <c r="E222" s="172">
        <f t="shared" si="27"/>
        <v>0</v>
      </c>
      <c r="F222" s="172">
        <f t="shared" si="27"/>
        <v>0</v>
      </c>
      <c r="G222" s="172">
        <f t="shared" si="27"/>
        <v>0</v>
      </c>
      <c r="H222" s="172">
        <f t="shared" si="27"/>
        <v>0</v>
      </c>
      <c r="I222" s="174">
        <f t="shared" si="21"/>
        <v>0</v>
      </c>
    </row>
    <row r="223" spans="1:9" x14ac:dyDescent="0.2">
      <c r="C223" t="str">
        <f t="shared" si="26"/>
        <v>Total</v>
      </c>
      <c r="D223" s="168">
        <f t="shared" ref="D223:I223" si="28">IFERROR(SUM(D173:D222),"")</f>
        <v>33.223106724541275</v>
      </c>
      <c r="E223" s="168">
        <f t="shared" si="28"/>
        <v>26.052400905095507</v>
      </c>
      <c r="F223" s="168">
        <f t="shared" si="28"/>
        <v>20.243479207898275</v>
      </c>
      <c r="G223" s="168">
        <f t="shared" si="28"/>
        <v>15.024613294016149</v>
      </c>
      <c r="H223" s="168">
        <f t="shared" si="28"/>
        <v>29.571915784170422</v>
      </c>
      <c r="I223" s="169">
        <f t="shared" si="28"/>
        <v>124.11551591572163</v>
      </c>
    </row>
    <row r="224" spans="1:9" s="7" customFormat="1" x14ac:dyDescent="0.2">
      <c r="A224" s="49"/>
      <c r="C224" s="59"/>
    </row>
    <row r="225" spans="4:4" x14ac:dyDescent="0.2">
      <c r="D225" s="47"/>
    </row>
  </sheetData>
  <mergeCells count="9">
    <mergeCell ref="L5:R5"/>
    <mergeCell ref="C60:I60"/>
    <mergeCell ref="C115:I115"/>
    <mergeCell ref="C170:I170"/>
    <mergeCell ref="A60:B60"/>
    <mergeCell ref="A115:B115"/>
    <mergeCell ref="A170:B170"/>
    <mergeCell ref="C5:I5"/>
    <mergeCell ref="H2:I2"/>
  </mergeCells>
  <conditionalFormatting sqref="F2">
    <cfRule type="cellIs" dxfId="13" priority="1" operator="equal">
      <formula>"Check"</formula>
    </cfRule>
    <cfRule type="cellIs" dxfId="12" priority="2" operator="equal">
      <formula>"Ok"</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7"/>
  </sheetPr>
  <dimension ref="A1:W66"/>
  <sheetViews>
    <sheetView showGridLines="0" workbookViewId="0">
      <selection activeCell="G2" sqref="G2"/>
    </sheetView>
  </sheetViews>
  <sheetFormatPr defaultColWidth="0" defaultRowHeight="12.75" zeroHeight="1" outlineLevelCol="1" x14ac:dyDescent="0.2"/>
  <cols>
    <col min="1" max="1" width="2.5703125" customWidth="1"/>
    <col min="2" max="2" width="45.7109375" bestFit="1" customWidth="1"/>
    <col min="3" max="4" width="12.85546875" customWidth="1"/>
    <col min="5" max="5" width="12.85546875" style="11" customWidth="1"/>
    <col min="6" max="6" width="15" style="11" customWidth="1"/>
    <col min="7" max="10" width="12.85546875" style="11" customWidth="1"/>
    <col min="11" max="11" width="4.28515625" style="11" customWidth="1" outlineLevel="1"/>
    <col min="12" max="12" width="12.85546875" customWidth="1" outlineLevel="1"/>
    <col min="13" max="19" width="12.85546875" style="11" customWidth="1" outlineLevel="1"/>
    <col min="20" max="20" width="4.28515625" customWidth="1"/>
    <col min="21" max="22" width="0" hidden="1" customWidth="1"/>
    <col min="23" max="16384" width="11.5703125" hidden="1"/>
  </cols>
  <sheetData>
    <row r="1" spans="1:23" ht="20.100000000000001" customHeight="1" x14ac:dyDescent="0.2">
      <c r="A1" s="114"/>
      <c r="B1" s="114" t="str">
        <f>'Input| Setup'!$B$1</f>
        <v>Enter DNSP name — 2026–31 — Draft decision</v>
      </c>
      <c r="C1" s="114"/>
      <c r="D1" s="114"/>
      <c r="E1" s="114"/>
      <c r="F1" s="114"/>
      <c r="G1" s="114"/>
      <c r="H1" s="114"/>
      <c r="I1" s="114"/>
      <c r="J1" s="114"/>
      <c r="K1" s="114"/>
      <c r="L1" s="114"/>
      <c r="M1" s="114"/>
      <c r="N1" s="114"/>
      <c r="O1" s="114"/>
      <c r="P1" s="114"/>
      <c r="Q1" s="114"/>
      <c r="R1" s="114"/>
      <c r="S1" s="114"/>
      <c r="T1" s="114"/>
      <c r="U1" s="114"/>
      <c r="V1" s="114"/>
      <c r="W1" s="114"/>
    </row>
    <row r="2" spans="1:23" ht="20.100000000000001" customHeight="1" x14ac:dyDescent="0.2">
      <c r="A2" s="114"/>
      <c r="B2" s="114" t="str">
        <f>'Input| Setup'!$B$2</f>
        <v>AER Capex Forecast Model</v>
      </c>
      <c r="C2" s="114"/>
      <c r="D2" s="114"/>
      <c r="E2" s="114"/>
      <c r="F2" s="119" t="s">
        <v>206</v>
      </c>
      <c r="G2" s="118">
        <f ca="1">_xlfn.XLOOKUP($B$3,'Model Validation'!$B$7:$B$19,'Model Validation'!$C$7:$C$19)</f>
        <v>0</v>
      </c>
      <c r="H2" s="119" t="s">
        <v>24</v>
      </c>
      <c r="I2" s="260" t="s">
        <v>97</v>
      </c>
      <c r="J2" s="260"/>
      <c r="K2" s="114"/>
      <c r="L2" s="114"/>
      <c r="M2" s="114"/>
      <c r="N2" s="114"/>
      <c r="O2" s="114"/>
      <c r="P2" s="114"/>
      <c r="Q2" s="114"/>
      <c r="R2" s="114"/>
      <c r="S2" s="114"/>
      <c r="T2" s="114"/>
      <c r="U2" s="114"/>
      <c r="V2" s="114"/>
      <c r="W2" s="114"/>
    </row>
    <row r="3" spans="1:23" ht="20.100000000000001" customHeight="1" x14ac:dyDescent="0.2">
      <c r="A3" s="115"/>
      <c r="B3" s="115" t="str">
        <f ca="1">MID(CELL("filename",A2),FIND("]",CELL("filename",A2))+1,255)</f>
        <v>Output| AER</v>
      </c>
      <c r="C3" s="115"/>
      <c r="D3" s="115"/>
      <c r="E3" s="115"/>
      <c r="F3" s="115"/>
      <c r="G3" s="115"/>
      <c r="H3" s="115"/>
      <c r="I3" s="115"/>
      <c r="J3" s="115"/>
      <c r="K3" s="115"/>
      <c r="L3" s="115"/>
      <c r="M3" s="115"/>
      <c r="N3" s="115"/>
      <c r="O3" s="115"/>
      <c r="P3" s="115"/>
      <c r="Q3" s="115"/>
      <c r="R3" s="115"/>
      <c r="S3" s="115"/>
      <c r="T3" s="115"/>
      <c r="U3" s="115"/>
      <c r="V3" s="115"/>
      <c r="W3" s="115"/>
    </row>
    <row r="4" spans="1:23" x14ac:dyDescent="0.2">
      <c r="P4"/>
      <c r="Q4" s="75"/>
    </row>
    <row r="5" spans="1:23" ht="15" x14ac:dyDescent="0.2">
      <c r="A5" s="122"/>
      <c r="B5" s="261" t="str">
        <f>IFERROR(LEFT('Output| PTRM (DFA)'!L5,2)+1&amp;". AER categories: forecast capex ($millions "&amp;'Input| Escalations'!$D$9&amp;" "&amp;'Input| Escalations'!$C$9&amp;")","")</f>
        <v>75. AER categories: forecast capex ($millions June 2026)</v>
      </c>
      <c r="C5" s="261"/>
      <c r="D5" s="261"/>
      <c r="E5" s="261"/>
      <c r="F5" s="261"/>
      <c r="G5" s="261"/>
      <c r="H5" s="261"/>
      <c r="I5" s="261"/>
      <c r="J5" s="261"/>
      <c r="K5" s="122"/>
      <c r="L5" s="122"/>
      <c r="M5" s="122"/>
      <c r="N5" s="122"/>
      <c r="O5" s="122"/>
      <c r="P5" s="122"/>
      <c r="Q5" s="122"/>
      <c r="R5" s="122"/>
      <c r="S5" s="122"/>
    </row>
    <row r="6" spans="1:23" x14ac:dyDescent="0.2">
      <c r="E6"/>
      <c r="F6"/>
      <c r="G6"/>
      <c r="H6"/>
      <c r="I6"/>
      <c r="J6"/>
      <c r="M6"/>
      <c r="P6" s="32"/>
      <c r="Q6" s="74"/>
    </row>
    <row r="7" spans="1:23" x14ac:dyDescent="0.2">
      <c r="C7" s="262" t="s">
        <v>297</v>
      </c>
      <c r="D7" s="262"/>
      <c r="E7" s="262"/>
      <c r="F7" s="262"/>
      <c r="G7" s="262"/>
      <c r="H7" s="262"/>
      <c r="I7" s="262"/>
      <c r="J7" s="262"/>
      <c r="L7" s="262" t="s">
        <v>298</v>
      </c>
      <c r="M7" s="262"/>
      <c r="N7" s="262"/>
      <c r="O7" s="262"/>
      <c r="P7" s="262"/>
      <c r="Q7" s="262"/>
      <c r="R7" s="262"/>
      <c r="S7" s="262"/>
    </row>
    <row r="8" spans="1:23" x14ac:dyDescent="0.2">
      <c r="C8" s="109" t="str">
        <f>'Calc| Project Costs'!Q9</f>
        <v>2024-25</v>
      </c>
      <c r="D8" s="109" t="str">
        <f>'Calc| Project Costs'!R9</f>
        <v>2025-26</v>
      </c>
      <c r="E8" s="109" t="str">
        <f>'Calc| Project Costs'!S9</f>
        <v>2026-27</v>
      </c>
      <c r="F8" s="109" t="str">
        <f>'Calc| Project Costs'!T9</f>
        <v>2027-28</v>
      </c>
      <c r="G8" s="109" t="str">
        <f>'Calc| Project Costs'!U9</f>
        <v>2028-29</v>
      </c>
      <c r="H8" s="109" t="str">
        <f>'Calc| Project Costs'!V9</f>
        <v>2029-30</v>
      </c>
      <c r="I8" s="109" t="str">
        <f>'Calc| Project Costs'!W9</f>
        <v>2030-31</v>
      </c>
      <c r="J8" s="109" t="s">
        <v>90</v>
      </c>
      <c r="L8" s="109" t="str">
        <f>C8</f>
        <v>2024-25</v>
      </c>
      <c r="M8" s="109" t="str">
        <f t="shared" ref="M8:R8" si="0">D8</f>
        <v>2025-26</v>
      </c>
      <c r="N8" s="109" t="str">
        <f t="shared" si="0"/>
        <v>2026-27</v>
      </c>
      <c r="O8" s="109" t="str">
        <f t="shared" si="0"/>
        <v>2027-28</v>
      </c>
      <c r="P8" s="109" t="str">
        <f t="shared" si="0"/>
        <v>2028-29</v>
      </c>
      <c r="Q8" s="109" t="str">
        <f t="shared" si="0"/>
        <v>2029-30</v>
      </c>
      <c r="R8" s="109" t="str">
        <f t="shared" si="0"/>
        <v>2030-31</v>
      </c>
      <c r="S8" s="109" t="s">
        <v>90</v>
      </c>
    </row>
    <row r="9" spans="1:23" x14ac:dyDescent="0.2">
      <c r="B9" s="125" t="str">
        <f>IF('Input| Setup'!B18="","",'Input| Setup'!B18)</f>
        <v>Replacement</v>
      </c>
      <c r="C9" s="167" cm="1">
        <f t="array" ref="C9">SUMPRODUCT('Calc| Project Costs'!Q$10:Q$1009,1*('Calc| Project Costs'!$F$10:$F$1009=$B9),'Calc| Project Costs'!$BU$10:$BU$1009)/10^3</f>
        <v>46.47754341956513</v>
      </c>
      <c r="D9" s="167" cm="1">
        <f t="array" ref="D9">SUMPRODUCT('Calc| Project Costs'!R$10:R$1009,1*('Calc| Project Costs'!$F$10:$F$1009=$B9),'Calc| Project Costs'!$BU$10:$BU$1009)/10^3</f>
        <v>70.865372434787247</v>
      </c>
      <c r="E9" s="167" cm="1">
        <f t="array" ref="E9">SUMPRODUCT('Calc| Project Costs'!S$10:S$1009,1*('Calc| Project Costs'!$F$10:$F$1009=$B9),'Calc| Project Costs'!$BU$10:$BU$1009)/10^3</f>
        <v>60.458628846696641</v>
      </c>
      <c r="F9" s="167" cm="1">
        <f t="array" ref="F9">SUMPRODUCT('Calc| Project Costs'!T$10:T$1009,1*('Calc| Project Costs'!$F$10:$F$1009=$B9),'Calc| Project Costs'!$BU$10:$BU$1009)/10^3</f>
        <v>73.052619507520049</v>
      </c>
      <c r="G9" s="167" cm="1">
        <f t="array" ref="G9">SUMPRODUCT('Calc| Project Costs'!U$10:U$1009,1*('Calc| Project Costs'!$F$10:$F$1009=$B9),'Calc| Project Costs'!$BU$10:$BU$1009)/10^3</f>
        <v>69.398076841495978</v>
      </c>
      <c r="H9" s="167" cm="1">
        <f t="array" ref="H9">SUMPRODUCT('Calc| Project Costs'!V$10:V$1009,1*('Calc| Project Costs'!$F$10:$F$1009=$B9),'Calc| Project Costs'!$BU$10:$BU$1009)/10^3</f>
        <v>66.315054570696361</v>
      </c>
      <c r="I9" s="167" cm="1">
        <f t="array" ref="I9">SUMPRODUCT('Calc| Project Costs'!W$10:W$1009,1*('Calc| Project Costs'!$F$10:$F$1009=$B9),'Calc| Project Costs'!$BU$10:$BU$1009)/10^3</f>
        <v>74.533939852694132</v>
      </c>
      <c r="J9" s="190">
        <f>IFERROR(SUM(E9:I9),"")</f>
        <v>343.75831961910313</v>
      </c>
      <c r="L9" s="167" cm="1">
        <f t="array" ref="L9">SUMPRODUCT('Calc| Project Costs'!Q$10:Q$1009,1*('Calc| Project Costs'!$F$10:$F$1009=$B9),'Calc| Project Costs'!$BV$10:$BV$1009)/10^3</f>
        <v>8.4032116709989317</v>
      </c>
      <c r="M9" s="167" cm="1">
        <f t="array" ref="M9">SUMPRODUCT('Calc| Project Costs'!R$10:R$1009,1*('Calc| Project Costs'!$F$10:$F$1009=$B9),'Calc| Project Costs'!$BV$10:$BV$1009)/10^3</f>
        <v>2.0796347718029797</v>
      </c>
      <c r="N9" s="167" cm="1">
        <f t="array" ref="N9">SUMPRODUCT('Calc| Project Costs'!S$10:S$1009,1*('Calc| Project Costs'!$F$10:$F$1009=$B9),'Calc| Project Costs'!$BV$10:$BV$1009)/10^3</f>
        <v>7.3376539220541712</v>
      </c>
      <c r="O9" s="167" cm="1">
        <f t="array" ref="O9">SUMPRODUCT('Calc| Project Costs'!T$10:T$1009,1*('Calc| Project Costs'!$F$10:$F$1009=$B9),'Calc| Project Costs'!$BV$10:$BV$1009)/10^3</f>
        <v>1.4407211502343099E-2</v>
      </c>
      <c r="P9" s="167" cm="1">
        <f t="array" ref="P9">SUMPRODUCT('Calc| Project Costs'!U$10:U$1009,1*('Calc| Project Costs'!$F$10:$F$1009=$B9),'Calc| Project Costs'!$BV$10:$BV$1009)/10^3</f>
        <v>3.7863875630883244</v>
      </c>
      <c r="Q9" s="167" cm="1">
        <f t="array" ref="Q9">SUMPRODUCT('Calc| Project Costs'!V$10:V$1009,1*('Calc| Project Costs'!$F$10:$F$1009=$B9),'Calc| Project Costs'!$BV$10:$BV$1009)/10^3</f>
        <v>4.6099118507762276</v>
      </c>
      <c r="R9" s="167" cm="1">
        <f t="array" ref="R9">SUMPRODUCT('Calc| Project Costs'!W$10:W$1009,1*('Calc| Project Costs'!$F$10:$F$1009=$B9),'Calc| Project Costs'!$BV$10:$BV$1009)/10^3</f>
        <v>3.0856901484956083</v>
      </c>
      <c r="S9" s="190">
        <f>IFERROR(SUM(N9:R9),"")</f>
        <v>18.834050695916673</v>
      </c>
      <c r="V9" s="85"/>
    </row>
    <row r="10" spans="1:23" x14ac:dyDescent="0.2">
      <c r="B10" s="125" t="str">
        <f>IF('Input| Setup'!B19="","",'Input| Setup'!B19)</f>
        <v>DER capex</v>
      </c>
      <c r="C10" s="167" cm="1">
        <f t="array" ref="C10">SUMPRODUCT('Calc| Project Costs'!Q$10:Q$1009,1*('Calc| Project Costs'!$F$10:$F$1009=$B10),'Calc| Project Costs'!$BU$10:$BU$1009)/10^3</f>
        <v>12.925730681426328</v>
      </c>
      <c r="D10" s="167" cm="1">
        <f t="array" ref="D10">SUMPRODUCT('Calc| Project Costs'!R$10:R$1009,1*('Calc| Project Costs'!$F$10:$F$1009=$B10),'Calc| Project Costs'!$BU$10:$BU$1009)/10^3</f>
        <v>20.422364593341641</v>
      </c>
      <c r="E10" s="167" cm="1">
        <f t="array" ref="E10">SUMPRODUCT('Calc| Project Costs'!S$10:S$1009,1*('Calc| Project Costs'!$F$10:$F$1009=$B10),'Calc| Project Costs'!$BU$10:$BU$1009)/10^3</f>
        <v>17.274833364549821</v>
      </c>
      <c r="F10" s="167" cm="1">
        <f t="array" ref="F10">SUMPRODUCT('Calc| Project Costs'!T$10:T$1009,1*('Calc| Project Costs'!$F$10:$F$1009=$B10),'Calc| Project Costs'!$BU$10:$BU$1009)/10^3</f>
        <v>31.004910571115158</v>
      </c>
      <c r="G10" s="167" cm="1">
        <f t="array" ref="G10">SUMPRODUCT('Calc| Project Costs'!U$10:U$1009,1*('Calc| Project Costs'!$F$10:$F$1009=$B10),'Calc| Project Costs'!$BU$10:$BU$1009)/10^3</f>
        <v>16.566094438185058</v>
      </c>
      <c r="H10" s="167" cm="1">
        <f t="array" ref="H10">SUMPRODUCT('Calc| Project Costs'!V$10:V$1009,1*('Calc| Project Costs'!$F$10:$F$1009=$B10),'Calc| Project Costs'!$BU$10:$BU$1009)/10^3</f>
        <v>9.659112503428755</v>
      </c>
      <c r="I10" s="167" cm="1">
        <f t="array" ref="I10">SUMPRODUCT('Calc| Project Costs'!W$10:W$1009,1*('Calc| Project Costs'!$F$10:$F$1009=$B10),'Calc| Project Costs'!$BU$10:$BU$1009)/10^3</f>
        <v>21.629589908177245</v>
      </c>
      <c r="J10" s="190">
        <f t="shared" ref="J10:J17" si="1">IFERROR(SUM(E10:I10),"")</f>
        <v>96.134540785456039</v>
      </c>
      <c r="L10" s="167" cm="1">
        <f t="array" ref="L10">SUMPRODUCT('Calc| Project Costs'!Q$10:Q$1009,1*('Calc| Project Costs'!$F$10:$F$1009=$B10),'Calc| Project Costs'!$BV$10:$BV$1009)/10^3</f>
        <v>0</v>
      </c>
      <c r="M10" s="167" cm="1">
        <f t="array" ref="M10">SUMPRODUCT('Calc| Project Costs'!R$10:R$1009,1*('Calc| Project Costs'!$F$10:$F$1009=$B10),'Calc| Project Costs'!$BV$10:$BV$1009)/10^3</f>
        <v>0</v>
      </c>
      <c r="N10" s="167" cm="1">
        <f t="array" ref="N10">SUMPRODUCT('Calc| Project Costs'!S$10:S$1009,1*('Calc| Project Costs'!$F$10:$F$1009=$B10),'Calc| Project Costs'!$BV$10:$BV$1009)/10^3</f>
        <v>0</v>
      </c>
      <c r="O10" s="167" cm="1">
        <f t="array" ref="O10">SUMPRODUCT('Calc| Project Costs'!T$10:T$1009,1*('Calc| Project Costs'!$F$10:$F$1009=$B10),'Calc| Project Costs'!$BV$10:$BV$1009)/10^3</f>
        <v>0</v>
      </c>
      <c r="P10" s="167" cm="1">
        <f t="array" ref="P10">SUMPRODUCT('Calc| Project Costs'!U$10:U$1009,1*('Calc| Project Costs'!$F$10:$F$1009=$B10),'Calc| Project Costs'!$BV$10:$BV$1009)/10^3</f>
        <v>0</v>
      </c>
      <c r="Q10" s="167" cm="1">
        <f t="array" ref="Q10">SUMPRODUCT('Calc| Project Costs'!V$10:V$1009,1*('Calc| Project Costs'!$F$10:$F$1009=$B10),'Calc| Project Costs'!$BV$10:$BV$1009)/10^3</f>
        <v>0</v>
      </c>
      <c r="R10" s="167" cm="1">
        <f t="array" ref="R10">SUMPRODUCT('Calc| Project Costs'!W$10:W$1009,1*('Calc| Project Costs'!$F$10:$F$1009=$B10),'Calc| Project Costs'!$BV$10:$BV$1009)/10^3</f>
        <v>0</v>
      </c>
      <c r="S10" s="190">
        <f t="shared" ref="S10:S17" si="2">IFERROR(SUM(N10:R10),"")</f>
        <v>0</v>
      </c>
    </row>
    <row r="11" spans="1:23" x14ac:dyDescent="0.2">
      <c r="B11" s="125" t="str">
        <f>IF('Input| Setup'!B20="","",'Input| Setup'!B20)</f>
        <v>Augmentation</v>
      </c>
      <c r="C11" s="167" cm="1">
        <f t="array" ref="C11">SUMPRODUCT('Calc| Project Costs'!Q$10:Q$1009,1*('Calc| Project Costs'!$F$10:$F$1009=$B11),'Calc| Project Costs'!$BU$10:$BU$1009)/10^3</f>
        <v>41.144461503088046</v>
      </c>
      <c r="D11" s="167" cm="1">
        <f t="array" ref="D11">SUMPRODUCT('Calc| Project Costs'!R$10:R$1009,1*('Calc| Project Costs'!$F$10:$F$1009=$B11),'Calc| Project Costs'!$BU$10:$BU$1009)/10^3</f>
        <v>62.842715249833809</v>
      </c>
      <c r="E11" s="167" cm="1">
        <f t="array" ref="E11">SUMPRODUCT('Calc| Project Costs'!S$10:S$1009,1*('Calc| Project Costs'!$F$10:$F$1009=$B11),'Calc| Project Costs'!$BU$10:$BU$1009)/10^3</f>
        <v>57.64321654635544</v>
      </c>
      <c r="F11" s="167" cm="1">
        <f t="array" ref="F11">SUMPRODUCT('Calc| Project Costs'!T$10:T$1009,1*('Calc| Project Costs'!$F$10:$F$1009=$B11),'Calc| Project Costs'!$BU$10:$BU$1009)/10^3</f>
        <v>49.806850671312155</v>
      </c>
      <c r="G11" s="167" cm="1">
        <f t="array" ref="G11">SUMPRODUCT('Calc| Project Costs'!U$10:U$1009,1*('Calc| Project Costs'!$F$10:$F$1009=$B11),'Calc| Project Costs'!$BU$10:$BU$1009)/10^3</f>
        <v>68.970484070242819</v>
      </c>
      <c r="H11" s="167" cm="1">
        <f t="array" ref="H11">SUMPRODUCT('Calc| Project Costs'!V$10:V$1009,1*('Calc| Project Costs'!$F$10:$F$1009=$B11),'Calc| Project Costs'!$BU$10:$BU$1009)/10^3</f>
        <v>72.594111049751191</v>
      </c>
      <c r="I11" s="167" cm="1">
        <f t="array" ref="I11">SUMPRODUCT('Calc| Project Costs'!W$10:W$1009,1*('Calc| Project Costs'!$F$10:$F$1009=$B11),'Calc| Project Costs'!$BU$10:$BU$1009)/10^3</f>
        <v>67.225423928490159</v>
      </c>
      <c r="J11" s="190">
        <f t="shared" si="1"/>
        <v>316.24008626615176</v>
      </c>
      <c r="L11" s="167" cm="1">
        <f t="array" ref="L11">SUMPRODUCT('Calc| Project Costs'!Q$10:Q$1009,1*('Calc| Project Costs'!$F$10:$F$1009=$B11),'Calc| Project Costs'!$BV$10:$BV$1009)/10^3</f>
        <v>5.7981535052467654</v>
      </c>
      <c r="M11" s="167" cm="1">
        <f t="array" ref="M11">SUMPRODUCT('Calc| Project Costs'!R$10:R$1009,1*('Calc| Project Costs'!$F$10:$F$1009=$B11),'Calc| Project Costs'!$BV$10:$BV$1009)/10^3</f>
        <v>12.812658437302039</v>
      </c>
      <c r="N11" s="167" cm="1">
        <f t="array" ref="N11">SUMPRODUCT('Calc| Project Costs'!S$10:S$1009,1*('Calc| Project Costs'!$F$10:$F$1009=$B11),'Calc| Project Costs'!$BV$10:$BV$1009)/10^3</f>
        <v>19.155594952176916</v>
      </c>
      <c r="O11" s="167" cm="1">
        <f t="array" ref="O11">SUMPRODUCT('Calc| Project Costs'!T$10:T$1009,1*('Calc| Project Costs'!$F$10:$F$1009=$B11),'Calc| Project Costs'!$BV$10:$BV$1009)/10^3</f>
        <v>14.409380438380241</v>
      </c>
      <c r="P11" s="167" cm="1">
        <f t="array" ref="P11">SUMPRODUCT('Calc| Project Costs'!U$10:U$1009,1*('Calc| Project Costs'!$F$10:$F$1009=$B11),'Calc| Project Costs'!$BV$10:$BV$1009)/10^3</f>
        <v>8.9228221251737985</v>
      </c>
      <c r="Q11" s="167" cm="1">
        <f t="array" ref="Q11">SUMPRODUCT('Calc| Project Costs'!V$10:V$1009,1*('Calc| Project Costs'!$F$10:$F$1009=$B11),'Calc| Project Costs'!$BV$10:$BV$1009)/10^3</f>
        <v>3.4853304261105351</v>
      </c>
      <c r="R11" s="167" cm="1">
        <f t="array" ref="R11">SUMPRODUCT('Calc| Project Costs'!W$10:W$1009,1*('Calc| Project Costs'!$F$10:$F$1009=$B11),'Calc| Project Costs'!$BV$10:$BV$1009)/10^3</f>
        <v>14.998729339016498</v>
      </c>
      <c r="S11" s="190">
        <f t="shared" si="2"/>
        <v>60.971857280857996</v>
      </c>
    </row>
    <row r="12" spans="1:23" x14ac:dyDescent="0.2">
      <c r="B12" s="125" t="str">
        <f>IF('Input| Setup'!B21="","",'Input| Setup'!B21)</f>
        <v>Connections</v>
      </c>
      <c r="C12" s="167" cm="1">
        <f t="array" ref="C12">SUMPRODUCT('Calc| Project Costs'!Q$10:Q$1009,1*('Calc| Project Costs'!$F$10:$F$1009=$B12),'Calc| Project Costs'!$BU$10:$BU$1009)/10^3</f>
        <v>23.61269696910497</v>
      </c>
      <c r="D12" s="167" cm="1">
        <f t="array" ref="D12">SUMPRODUCT('Calc| Project Costs'!R$10:R$1009,1*('Calc| Project Costs'!$F$10:$F$1009=$B12),'Calc| Project Costs'!$BU$10:$BU$1009)/10^3</f>
        <v>31.607009949857712</v>
      </c>
      <c r="E12" s="167" cm="1">
        <f t="array" ref="E12">SUMPRODUCT('Calc| Project Costs'!S$10:S$1009,1*('Calc| Project Costs'!$F$10:$F$1009=$B12),'Calc| Project Costs'!$BU$10:$BU$1009)/10^3</f>
        <v>26.237512894631948</v>
      </c>
      <c r="F12" s="167" cm="1">
        <f t="array" ref="F12">SUMPRODUCT('Calc| Project Costs'!T$10:T$1009,1*('Calc| Project Costs'!$F$10:$F$1009=$B12),'Calc| Project Costs'!$BU$10:$BU$1009)/10^3</f>
        <v>20.221186089807727</v>
      </c>
      <c r="G12" s="167" cm="1">
        <f t="array" ref="G12">SUMPRODUCT('Calc| Project Costs'!U$10:U$1009,1*('Calc| Project Costs'!$F$10:$F$1009=$B12),'Calc| Project Costs'!$BU$10:$BU$1009)/10^3</f>
        <v>23.02367534415832</v>
      </c>
      <c r="H12" s="167" cm="1">
        <f t="array" ref="H12">SUMPRODUCT('Calc| Project Costs'!V$10:V$1009,1*('Calc| Project Costs'!$F$10:$F$1009=$B12),'Calc| Project Costs'!$BU$10:$BU$1009)/10^3</f>
        <v>22.630080386805187</v>
      </c>
      <c r="I12" s="167" cm="1">
        <f t="array" ref="I12">SUMPRODUCT('Calc| Project Costs'!W$10:W$1009,1*('Calc| Project Costs'!$F$10:$F$1009=$B12),'Calc| Project Costs'!$BU$10:$BU$1009)/10^3</f>
        <v>23.148527252809448</v>
      </c>
      <c r="J12" s="190">
        <f t="shared" si="1"/>
        <v>115.26098196821263</v>
      </c>
      <c r="L12" s="167" cm="1">
        <f t="array" ref="L12">SUMPRODUCT('Calc| Project Costs'!Q$10:Q$1009,1*('Calc| Project Costs'!$F$10:$F$1009=$B12),'Calc| Project Costs'!$BV$10:$BV$1009)/10^3</f>
        <v>8.1949245784855229</v>
      </c>
      <c r="M12" s="167" cm="1">
        <f t="array" ref="M12">SUMPRODUCT('Calc| Project Costs'!R$10:R$1009,1*('Calc| Project Costs'!$F$10:$F$1009=$B12),'Calc| Project Costs'!$BV$10:$BV$1009)/10^3</f>
        <v>7.5732356447992313</v>
      </c>
      <c r="N12" s="167" cm="1">
        <f t="array" ref="N12">SUMPRODUCT('Calc| Project Costs'!S$10:S$1009,1*('Calc| Project Costs'!$F$10:$F$1009=$B12),'Calc| Project Costs'!$BV$10:$BV$1009)/10^3</f>
        <v>4.4016375865245516</v>
      </c>
      <c r="O12" s="167" cm="1">
        <f t="array" ref="O12">SUMPRODUCT('Calc| Project Costs'!T$10:T$1009,1*('Calc| Project Costs'!$F$10:$F$1009=$B12),'Calc| Project Costs'!$BV$10:$BV$1009)/10^3</f>
        <v>9.2513726185955178</v>
      </c>
      <c r="P12" s="167" cm="1">
        <f t="array" ref="P12">SUMPRODUCT('Calc| Project Costs'!U$10:U$1009,1*('Calc| Project Costs'!$F$10:$F$1009=$B12),'Calc| Project Costs'!$BV$10:$BV$1009)/10^3</f>
        <v>0.36456429143704489</v>
      </c>
      <c r="Q12" s="167" cm="1">
        <f t="array" ref="Q12">SUMPRODUCT('Calc| Project Costs'!V$10:V$1009,1*('Calc| Project Costs'!$F$10:$F$1009=$B12),'Calc| Project Costs'!$BV$10:$BV$1009)/10^3</f>
        <v>2.2741150133579628</v>
      </c>
      <c r="R12" s="167" cm="1">
        <f t="array" ref="R12">SUMPRODUCT('Calc| Project Costs'!W$10:W$1009,1*('Calc| Project Costs'!$F$10:$F$1009=$B12),'Calc| Project Costs'!$BV$10:$BV$1009)/10^3</f>
        <v>1.8722250418620936</v>
      </c>
      <c r="S12" s="190">
        <f t="shared" si="2"/>
        <v>18.163914551777172</v>
      </c>
    </row>
    <row r="13" spans="1:23" x14ac:dyDescent="0.2">
      <c r="B13" s="125" t="str">
        <f>IF('Input| Setup'!B22="","",'Input| Setup'!B22)</f>
        <v>ICT capex</v>
      </c>
      <c r="C13" s="167" cm="1">
        <f t="array" ref="C13">SUMPRODUCT('Calc| Project Costs'!Q$10:Q$1009,1*('Calc| Project Costs'!$F$10:$F$1009=$B13),'Calc| Project Costs'!$BU$10:$BU$1009)/10^3</f>
        <v>20.788589274165489</v>
      </c>
      <c r="D13" s="167" cm="1">
        <f t="array" ref="D13">SUMPRODUCT('Calc| Project Costs'!R$10:R$1009,1*('Calc| Project Costs'!$F$10:$F$1009=$B13),'Calc| Project Costs'!$BU$10:$BU$1009)/10^3</f>
        <v>26.87670319854141</v>
      </c>
      <c r="E13" s="167" cm="1">
        <f t="array" ref="E13">SUMPRODUCT('Calc| Project Costs'!S$10:S$1009,1*('Calc| Project Costs'!$F$10:$F$1009=$B13),'Calc| Project Costs'!$BU$10:$BU$1009)/10^3</f>
        <v>43.302129724507211</v>
      </c>
      <c r="F13" s="167" cm="1">
        <f t="array" ref="F13">SUMPRODUCT('Calc| Project Costs'!T$10:T$1009,1*('Calc| Project Costs'!$F$10:$F$1009=$B13),'Calc| Project Costs'!$BU$10:$BU$1009)/10^3</f>
        <v>34.606062111522476</v>
      </c>
      <c r="G13" s="167" cm="1">
        <f t="array" ref="G13">SUMPRODUCT('Calc| Project Costs'!U$10:U$1009,1*('Calc| Project Costs'!$F$10:$F$1009=$B13),'Calc| Project Costs'!$BU$10:$BU$1009)/10^3</f>
        <v>32.841950047158399</v>
      </c>
      <c r="H13" s="167" cm="1">
        <f t="array" ref="H13">SUMPRODUCT('Calc| Project Costs'!V$10:V$1009,1*('Calc| Project Costs'!$F$10:$F$1009=$B13),'Calc| Project Costs'!$BU$10:$BU$1009)/10^3</f>
        <v>21.20179867628822</v>
      </c>
      <c r="I13" s="167" cm="1">
        <f t="array" ref="I13">SUMPRODUCT('Calc| Project Costs'!W$10:W$1009,1*('Calc| Project Costs'!$F$10:$F$1009=$B13),'Calc| Project Costs'!$BU$10:$BU$1009)/10^3</f>
        <v>32.225543620459909</v>
      </c>
      <c r="J13" s="190">
        <f t="shared" si="1"/>
        <v>164.17748417993624</v>
      </c>
      <c r="L13" s="167" cm="1">
        <f t="array" ref="L13">SUMPRODUCT('Calc| Project Costs'!Q$10:Q$1009,1*('Calc| Project Costs'!$F$10:$F$1009=$B13),'Calc| Project Costs'!$BV$10:$BV$1009)/10^3</f>
        <v>0</v>
      </c>
      <c r="M13" s="167" cm="1">
        <f t="array" ref="M13">SUMPRODUCT('Calc| Project Costs'!R$10:R$1009,1*('Calc| Project Costs'!$F$10:$F$1009=$B13),'Calc| Project Costs'!$BV$10:$BV$1009)/10^3</f>
        <v>0</v>
      </c>
      <c r="N13" s="167" cm="1">
        <f t="array" ref="N13">SUMPRODUCT('Calc| Project Costs'!S$10:S$1009,1*('Calc| Project Costs'!$F$10:$F$1009=$B13),'Calc| Project Costs'!$BV$10:$BV$1009)/10^3</f>
        <v>0</v>
      </c>
      <c r="O13" s="167" cm="1">
        <f t="array" ref="O13">SUMPRODUCT('Calc| Project Costs'!T$10:T$1009,1*('Calc| Project Costs'!$F$10:$F$1009=$B13),'Calc| Project Costs'!$BV$10:$BV$1009)/10^3</f>
        <v>0</v>
      </c>
      <c r="P13" s="167" cm="1">
        <f t="array" ref="P13">SUMPRODUCT('Calc| Project Costs'!U$10:U$1009,1*('Calc| Project Costs'!$F$10:$F$1009=$B13),'Calc| Project Costs'!$BV$10:$BV$1009)/10^3</f>
        <v>0</v>
      </c>
      <c r="Q13" s="167" cm="1">
        <f t="array" ref="Q13">SUMPRODUCT('Calc| Project Costs'!V$10:V$1009,1*('Calc| Project Costs'!$F$10:$F$1009=$B13),'Calc| Project Costs'!$BV$10:$BV$1009)/10^3</f>
        <v>0</v>
      </c>
      <c r="R13" s="167" cm="1">
        <f t="array" ref="R13">SUMPRODUCT('Calc| Project Costs'!W$10:W$1009,1*('Calc| Project Costs'!$F$10:$F$1009=$B13),'Calc| Project Costs'!$BV$10:$BV$1009)/10^3</f>
        <v>0</v>
      </c>
      <c r="S13" s="190">
        <f t="shared" si="2"/>
        <v>0</v>
      </c>
    </row>
    <row r="14" spans="1:23" x14ac:dyDescent="0.2">
      <c r="B14" s="125" t="str">
        <f>IF('Input| Setup'!B23="","",'Input| Setup'!B23)</f>
        <v>Property capex</v>
      </c>
      <c r="C14" s="167" cm="1">
        <f t="array" ref="C14">SUMPRODUCT('Calc| Project Costs'!Q$10:Q$1009,1*('Calc| Project Costs'!$F$10:$F$1009=$B14),'Calc| Project Costs'!$BU$10:$BU$1009)/10^3</f>
        <v>23.212701224812168</v>
      </c>
      <c r="D14" s="167" cm="1">
        <f t="array" ref="D14">SUMPRODUCT('Calc| Project Costs'!R$10:R$1009,1*('Calc| Project Costs'!$F$10:$F$1009=$B14),'Calc| Project Costs'!$BU$10:$BU$1009)/10^3</f>
        <v>29.709850777775383</v>
      </c>
      <c r="E14" s="167" cm="1">
        <f t="array" ref="E14">SUMPRODUCT('Calc| Project Costs'!S$10:S$1009,1*('Calc| Project Costs'!$F$10:$F$1009=$B14),'Calc| Project Costs'!$BU$10:$BU$1009)/10^3</f>
        <v>28.108407426926071</v>
      </c>
      <c r="F14" s="167" cm="1">
        <f t="array" ref="F14">SUMPRODUCT('Calc| Project Costs'!T$10:T$1009,1*('Calc| Project Costs'!$F$10:$F$1009=$B14),'Calc| Project Costs'!$BU$10:$BU$1009)/10^3</f>
        <v>24.110344473183876</v>
      </c>
      <c r="G14" s="167" cm="1">
        <f t="array" ref="G14">SUMPRODUCT('Calc| Project Costs'!U$10:U$1009,1*('Calc| Project Costs'!$F$10:$F$1009=$B14),'Calc| Project Costs'!$BU$10:$BU$1009)/10^3</f>
        <v>16.549849086656526</v>
      </c>
      <c r="H14" s="167" cm="1">
        <f t="array" ref="H14">SUMPRODUCT('Calc| Project Costs'!V$10:V$1009,1*('Calc| Project Costs'!$F$10:$F$1009=$B14),'Calc| Project Costs'!$BU$10:$BU$1009)/10^3</f>
        <v>19.218502044478193</v>
      </c>
      <c r="I14" s="167" cm="1">
        <f t="array" ref="I14">SUMPRODUCT('Calc| Project Costs'!W$10:W$1009,1*('Calc| Project Costs'!$F$10:$F$1009=$B14),'Calc| Project Costs'!$BU$10:$BU$1009)/10^3</f>
        <v>28.231280574712283</v>
      </c>
      <c r="J14" s="190">
        <f t="shared" si="1"/>
        <v>116.21838360595694</v>
      </c>
      <c r="L14" s="167" cm="1">
        <f t="array" ref="L14">SUMPRODUCT('Calc| Project Costs'!Q$10:Q$1009,1*('Calc| Project Costs'!$F$10:$F$1009=$B14),'Calc| Project Costs'!$BV$10:$BV$1009)/10^3</f>
        <v>0.47304387101029921</v>
      </c>
      <c r="M14" s="167" cm="1">
        <f t="array" ref="M14">SUMPRODUCT('Calc| Project Costs'!R$10:R$1009,1*('Calc| Project Costs'!$F$10:$F$1009=$B14),'Calc| Project Costs'!$BV$10:$BV$1009)/10^3</f>
        <v>3.0976378842958883</v>
      </c>
      <c r="N14" s="167" cm="1">
        <f t="array" ref="N14">SUMPRODUCT('Calc| Project Costs'!S$10:S$1009,1*('Calc| Project Costs'!$F$10:$F$1009=$B14),'Calc| Project Costs'!$BV$10:$BV$1009)/10^3</f>
        <v>3.3272226478406068</v>
      </c>
      <c r="O14" s="167" cm="1">
        <f t="array" ref="O14">SUMPRODUCT('Calc| Project Costs'!T$10:T$1009,1*('Calc| Project Costs'!$F$10:$F$1009=$B14),'Calc| Project Costs'!$BV$10:$BV$1009)/10^3</f>
        <v>9.7580739252062347</v>
      </c>
      <c r="P14" s="167" cm="1">
        <f t="array" ref="P14">SUMPRODUCT('Calc| Project Costs'!U$10:U$1009,1*('Calc| Project Costs'!$F$10:$F$1009=$B14),'Calc| Project Costs'!$BV$10:$BV$1009)/10^3</f>
        <v>6.3944662125877576</v>
      </c>
      <c r="Q14" s="167" cm="1">
        <f t="array" ref="Q14">SUMPRODUCT('Calc| Project Costs'!V$10:V$1009,1*('Calc| Project Costs'!$F$10:$F$1009=$B14),'Calc| Project Costs'!$BV$10:$BV$1009)/10^3</f>
        <v>5.2846688723190836</v>
      </c>
      <c r="R14" s="167" cm="1">
        <f t="array" ref="R14">SUMPRODUCT('Calc| Project Costs'!W$10:W$1009,1*('Calc| Project Costs'!$F$10:$F$1009=$B14),'Calc| Project Costs'!$BV$10:$BV$1009)/10^3</f>
        <v>9.2958219101083834</v>
      </c>
      <c r="S14" s="190">
        <f t="shared" si="2"/>
        <v>34.060253568062066</v>
      </c>
    </row>
    <row r="15" spans="1:23" x14ac:dyDescent="0.2">
      <c r="B15" s="125" t="str">
        <f>IF('Input| Setup'!B24="","",'Input| Setup'!B24)</f>
        <v>Fleet capex</v>
      </c>
      <c r="C15" s="167" cm="1">
        <f t="array" ref="C15">SUMPRODUCT('Calc| Project Costs'!Q$10:Q$1009,1*('Calc| Project Costs'!$F$10:$F$1009=$B15),'Calc| Project Costs'!$BU$10:$BU$1009)/10^3</f>
        <v>16.003063968886902</v>
      </c>
      <c r="D15" s="167" cm="1">
        <f t="array" ref="D15">SUMPRODUCT('Calc| Project Costs'!R$10:R$1009,1*('Calc| Project Costs'!$F$10:$F$1009=$B15),'Calc| Project Costs'!$BU$10:$BU$1009)/10^3</f>
        <v>22.649208960544858</v>
      </c>
      <c r="E15" s="167" cm="1">
        <f t="array" ref="E15">SUMPRODUCT('Calc| Project Costs'!S$10:S$1009,1*('Calc| Project Costs'!$F$10:$F$1009=$B15),'Calc| Project Costs'!$BU$10:$BU$1009)/10^3</f>
        <v>14.966952537866753</v>
      </c>
      <c r="F15" s="167" cm="1">
        <f t="array" ref="F15">SUMPRODUCT('Calc| Project Costs'!T$10:T$1009,1*('Calc| Project Costs'!$F$10:$F$1009=$B15),'Calc| Project Costs'!$BU$10:$BU$1009)/10^3</f>
        <v>18.438796019895285</v>
      </c>
      <c r="G15" s="167" cm="1">
        <f t="array" ref="G15">SUMPRODUCT('Calc| Project Costs'!U$10:U$1009,1*('Calc| Project Costs'!$F$10:$F$1009=$B15),'Calc| Project Costs'!$BU$10:$BU$1009)/10^3</f>
        <v>7.2563573447915006</v>
      </c>
      <c r="H15" s="167" cm="1">
        <f t="array" ref="H15">SUMPRODUCT('Calc| Project Costs'!V$10:V$1009,1*('Calc| Project Costs'!$F$10:$F$1009=$B15),'Calc| Project Costs'!$BU$10:$BU$1009)/10^3</f>
        <v>10.952023532068758</v>
      </c>
      <c r="I15" s="167" cm="1">
        <f t="array" ref="I15">SUMPRODUCT('Calc| Project Costs'!W$10:W$1009,1*('Calc| Project Costs'!$F$10:$F$1009=$B15),'Calc| Project Costs'!$BU$10:$BU$1009)/10^3</f>
        <v>9.79255643141245</v>
      </c>
      <c r="J15" s="190">
        <f t="shared" si="1"/>
        <v>61.406685866034749</v>
      </c>
      <c r="L15" s="167" cm="1">
        <f t="array" ref="L15">SUMPRODUCT('Calc| Project Costs'!Q$10:Q$1009,1*('Calc| Project Costs'!$F$10:$F$1009=$B15),'Calc| Project Costs'!$BV$10:$BV$1009)/10^3</f>
        <v>0</v>
      </c>
      <c r="M15" s="167" cm="1">
        <f t="array" ref="M15">SUMPRODUCT('Calc| Project Costs'!R$10:R$1009,1*('Calc| Project Costs'!$F$10:$F$1009=$B15),'Calc| Project Costs'!$BV$10:$BV$1009)/10^3</f>
        <v>0</v>
      </c>
      <c r="N15" s="167" cm="1">
        <f t="array" ref="N15">SUMPRODUCT('Calc| Project Costs'!S$10:S$1009,1*('Calc| Project Costs'!$F$10:$F$1009=$B15),'Calc| Project Costs'!$BV$10:$BV$1009)/10^3</f>
        <v>0</v>
      </c>
      <c r="O15" s="167" cm="1">
        <f t="array" ref="O15">SUMPRODUCT('Calc| Project Costs'!T$10:T$1009,1*('Calc| Project Costs'!$F$10:$F$1009=$B15),'Calc| Project Costs'!$BV$10:$BV$1009)/10^3</f>
        <v>0</v>
      </c>
      <c r="P15" s="167" cm="1">
        <f t="array" ref="P15">SUMPRODUCT('Calc| Project Costs'!U$10:U$1009,1*('Calc| Project Costs'!$F$10:$F$1009=$B15),'Calc| Project Costs'!$BV$10:$BV$1009)/10^3</f>
        <v>0</v>
      </c>
      <c r="Q15" s="167" cm="1">
        <f t="array" ref="Q15">SUMPRODUCT('Calc| Project Costs'!V$10:V$1009,1*('Calc| Project Costs'!$F$10:$F$1009=$B15),'Calc| Project Costs'!$BV$10:$BV$1009)/10^3</f>
        <v>0</v>
      </c>
      <c r="R15" s="167" cm="1">
        <f t="array" ref="R15">SUMPRODUCT('Calc| Project Costs'!W$10:W$1009,1*('Calc| Project Costs'!$F$10:$F$1009=$B15),'Calc| Project Costs'!$BV$10:$BV$1009)/10^3</f>
        <v>0</v>
      </c>
      <c r="S15" s="190">
        <f t="shared" si="2"/>
        <v>0</v>
      </c>
    </row>
    <row r="16" spans="1:23" x14ac:dyDescent="0.2">
      <c r="B16" s="125" t="str">
        <f>IF('Input| Setup'!B25="","",'Input| Setup'!B25)</f>
        <v>Other non-network capex</v>
      </c>
      <c r="C16" s="167" cm="1">
        <f t="array" ref="C16">SUMPRODUCT('Calc| Project Costs'!Q$10:Q$1009,1*('Calc| Project Costs'!$F$10:$F$1009=$B16),'Calc| Project Costs'!$BU$10:$BU$1009)/10^3</f>
        <v>19.487824944443279</v>
      </c>
      <c r="D16" s="167" cm="1">
        <f t="array" ref="D16">SUMPRODUCT('Calc| Project Costs'!R$10:R$1009,1*('Calc| Project Costs'!$F$10:$F$1009=$B16),'Calc| Project Costs'!$BU$10:$BU$1009)/10^3</f>
        <v>15.809263273459811</v>
      </c>
      <c r="E16" s="167" cm="1">
        <f t="array" ref="E16">SUMPRODUCT('Calc| Project Costs'!S$10:S$1009,1*('Calc| Project Costs'!$F$10:$F$1009=$B16),'Calc| Project Costs'!$BU$10:$BU$1009)/10^3</f>
        <v>18.915795726616633</v>
      </c>
      <c r="F16" s="167" cm="1">
        <f t="array" ref="F16">SUMPRODUCT('Calc| Project Costs'!T$10:T$1009,1*('Calc| Project Costs'!$F$10:$F$1009=$B16),'Calc| Project Costs'!$BU$10:$BU$1009)/10^3</f>
        <v>14.674782053312006</v>
      </c>
      <c r="G16" s="167" cm="1">
        <f t="array" ref="G16">SUMPRODUCT('Calc| Project Costs'!U$10:U$1009,1*('Calc| Project Costs'!$F$10:$F$1009=$B16),'Calc| Project Costs'!$BU$10:$BU$1009)/10^3</f>
        <v>16.905789621449792</v>
      </c>
      <c r="H16" s="167" cm="1">
        <f t="array" ref="H16">SUMPRODUCT('Calc| Project Costs'!V$10:V$1009,1*('Calc| Project Costs'!$F$10:$F$1009=$B16),'Calc| Project Costs'!$BU$10:$BU$1009)/10^3</f>
        <v>17.416267612198563</v>
      </c>
      <c r="I16" s="167" cm="1">
        <f t="array" ref="I16">SUMPRODUCT('Calc| Project Costs'!W$10:W$1009,1*('Calc| Project Costs'!$F$10:$F$1009=$B16),'Calc| Project Costs'!$BU$10:$BU$1009)/10^3</f>
        <v>16.566407617861376</v>
      </c>
      <c r="J16" s="190">
        <f t="shared" si="1"/>
        <v>84.479042631438361</v>
      </c>
      <c r="L16" s="167" cm="1">
        <f t="array" ref="L16">SUMPRODUCT('Calc| Project Costs'!Q$10:Q$1009,1*('Calc| Project Costs'!$F$10:$F$1009=$B16),'Calc| Project Costs'!$BV$10:$BV$1009)/10^3</f>
        <v>0</v>
      </c>
      <c r="M16" s="167" cm="1">
        <f t="array" ref="M16">SUMPRODUCT('Calc| Project Costs'!R$10:R$1009,1*('Calc| Project Costs'!$F$10:$F$1009=$B16),'Calc| Project Costs'!$BV$10:$BV$1009)/10^3</f>
        <v>0</v>
      </c>
      <c r="N16" s="167" cm="1">
        <f t="array" ref="N16">SUMPRODUCT('Calc| Project Costs'!S$10:S$1009,1*('Calc| Project Costs'!$F$10:$F$1009=$B16),'Calc| Project Costs'!$BV$10:$BV$1009)/10^3</f>
        <v>0</v>
      </c>
      <c r="O16" s="167" cm="1">
        <f t="array" ref="O16">SUMPRODUCT('Calc| Project Costs'!T$10:T$1009,1*('Calc| Project Costs'!$F$10:$F$1009=$B16),'Calc| Project Costs'!$BV$10:$BV$1009)/10^3</f>
        <v>0</v>
      </c>
      <c r="P16" s="167" cm="1">
        <f t="array" ref="P16">SUMPRODUCT('Calc| Project Costs'!U$10:U$1009,1*('Calc| Project Costs'!$F$10:$F$1009=$B16),'Calc| Project Costs'!$BV$10:$BV$1009)/10^3</f>
        <v>0</v>
      </c>
      <c r="Q16" s="167" cm="1">
        <f t="array" ref="Q16">SUMPRODUCT('Calc| Project Costs'!V$10:V$1009,1*('Calc| Project Costs'!$F$10:$F$1009=$B16),'Calc| Project Costs'!$BV$10:$BV$1009)/10^3</f>
        <v>0</v>
      </c>
      <c r="R16" s="167" cm="1">
        <f t="array" ref="R16">SUMPRODUCT('Calc| Project Costs'!W$10:W$1009,1*('Calc| Project Costs'!$F$10:$F$1009=$B16),'Calc| Project Costs'!$BV$10:$BV$1009)/10^3</f>
        <v>0</v>
      </c>
      <c r="S16" s="190">
        <f t="shared" si="2"/>
        <v>0</v>
      </c>
    </row>
    <row r="17" spans="1:21" x14ac:dyDescent="0.2">
      <c r="B17" s="125" t="s">
        <v>31</v>
      </c>
      <c r="C17" s="167">
        <f>SUMPRODUCT('Calc| Project Costs'!$BU$10:$BU$1009,'Calc| Project Costs'!AW10:AW1009)/10^3</f>
        <v>11.968250031515963</v>
      </c>
      <c r="D17" s="167">
        <f>SUMPRODUCT('Calc| Project Costs'!$BU$10:$BU$1009,'Calc| Project Costs'!AX10:AX1009)/10^3</f>
        <v>2.2993403635313019</v>
      </c>
      <c r="E17" s="167">
        <f>SUMPRODUCT('Calc| Project Costs'!$BU$10:$BU$1009,'Calc| Project Costs'!AY10:AY1009)/10^3</f>
        <v>13.232249193604208</v>
      </c>
      <c r="F17" s="167">
        <f>SUMPRODUCT('Calc| Project Costs'!$BU$10:$BU$1009,'Calc| Project Costs'!AZ10:AZ1009)/10^3</f>
        <v>13.019979294290589</v>
      </c>
      <c r="G17" s="167">
        <f>SUMPRODUCT('Calc| Project Costs'!$BU$10:$BU$1009,'Calc| Project Costs'!BA10:BA1009)/10^3</f>
        <v>12.250203202319421</v>
      </c>
      <c r="H17" s="167">
        <f>SUMPRODUCT('Calc| Project Costs'!$BU$10:$BU$1009,'Calc| Project Costs'!BB10:BB1009)/10^3</f>
        <v>11.778868384954794</v>
      </c>
      <c r="I17" s="167">
        <f>SUMPRODUCT('Calc| Project Costs'!$BU$10:$BU$1009,'Calc| Project Costs'!BC10:BC1009)/10^3</f>
        <v>13.357772722585272</v>
      </c>
      <c r="J17" s="190">
        <f t="shared" si="1"/>
        <v>63.639072797754288</v>
      </c>
      <c r="L17" s="167">
        <f>SUMPRODUCT('Calc| Project Costs'!$BV$10:$BV$1009,'Calc| Project Costs'!AW10:AW1009)/10^3</f>
        <v>1.3898953793198749</v>
      </c>
      <c r="M17" s="167">
        <f>SUMPRODUCT('Calc| Project Costs'!$BV$10:$BV$1009,'Calc| Project Costs'!AX10:AX1009)/10^3</f>
        <v>0.21835602220923442</v>
      </c>
      <c r="N17" s="167">
        <f>SUMPRODUCT('Calc| Project Costs'!$BV$10:$BV$1009,'Calc| Project Costs'!AY10:AY1009)/10^3</f>
        <v>1.7792913231829997</v>
      </c>
      <c r="O17" s="167">
        <f>SUMPRODUCT('Calc| Project Costs'!$BV$10:$BV$1009,'Calc| Project Costs'!AZ10:AZ1009)/10^3</f>
        <v>1.7331382308581729</v>
      </c>
      <c r="P17" s="167">
        <f>SUMPRODUCT('Calc| Project Costs'!$BV$10:$BV$1009,'Calc| Project Costs'!BA10:BA1009)/10^3</f>
        <v>1.0052724928511223</v>
      </c>
      <c r="Q17" s="167">
        <f>SUMPRODUCT('Calc| Project Costs'!$BV$10:$BV$1009,'Calc| Project Costs'!BB10:BB1009)/10^3</f>
        <v>0.805244551228678</v>
      </c>
      <c r="R17" s="167">
        <f>SUMPRODUCT('Calc| Project Costs'!$BV$10:$BV$1009,'Calc| Project Costs'!BC10:BC1009)/10^3</f>
        <v>1.500401869343883</v>
      </c>
      <c r="S17" s="190">
        <f t="shared" si="2"/>
        <v>6.8233484674648555</v>
      </c>
    </row>
    <row r="18" spans="1:21" x14ac:dyDescent="0.2">
      <c r="B18" s="126" t="s">
        <v>123</v>
      </c>
      <c r="C18" s="192">
        <f t="shared" ref="C18:J18" si="3">IFERROR(SUM(C9:C17),"")</f>
        <v>215.62086201700828</v>
      </c>
      <c r="D18" s="192">
        <f t="shared" si="3"/>
        <v>283.08182880167317</v>
      </c>
      <c r="E18" s="192">
        <f t="shared" si="3"/>
        <v>280.13972626175473</v>
      </c>
      <c r="F18" s="192">
        <f>IFERROR(SUM(F9:F17),"")</f>
        <v>278.93553079195931</v>
      </c>
      <c r="G18" s="192">
        <f>IFERROR(SUM(G9:G17),"")</f>
        <v>263.76247999645784</v>
      </c>
      <c r="H18" s="192">
        <f>IFERROR(SUM(H9:H17),"")</f>
        <v>251.76581876067004</v>
      </c>
      <c r="I18" s="192">
        <f>IFERROR(SUM(I9:I17),"")</f>
        <v>286.71104190920227</v>
      </c>
      <c r="J18" s="190">
        <f t="shared" si="3"/>
        <v>1361.314597720044</v>
      </c>
      <c r="L18" s="192">
        <f t="shared" ref="L18:S18" si="4">IFERROR(SUM(L9:L17),"")</f>
        <v>24.259229005061396</v>
      </c>
      <c r="M18" s="192">
        <f t="shared" si="4"/>
        <v>25.781522760409374</v>
      </c>
      <c r="N18" s="192">
        <f t="shared" si="4"/>
        <v>36.001400431779246</v>
      </c>
      <c r="O18" s="192">
        <f t="shared" si="4"/>
        <v>35.166372424542509</v>
      </c>
      <c r="P18" s="192">
        <f t="shared" si="4"/>
        <v>20.473512685138047</v>
      </c>
      <c r="Q18" s="192">
        <f t="shared" si="4"/>
        <v>16.459270713792488</v>
      </c>
      <c r="R18" s="192">
        <f t="shared" si="4"/>
        <v>30.752868308826468</v>
      </c>
      <c r="S18" s="190">
        <f t="shared" si="4"/>
        <v>138.85342456407878</v>
      </c>
    </row>
    <row r="19" spans="1:21" x14ac:dyDescent="0.2">
      <c r="B19" s="129" t="s">
        <v>197</v>
      </c>
      <c r="C19" s="167">
        <f>(SUMPRODUCT('Calc| Project Costs'!Y10:Y1009,'Calc| Project Costs'!$BU$10:$BU$1009)+SUMPRODUCT('Calc| Project Costs'!BE10:BE1009,'Calc| Project Costs'!$BU$10:$BU$1009))/10^3</f>
        <v>19.296984477208888</v>
      </c>
      <c r="D19" s="167">
        <f>(SUMPRODUCT('Calc| Project Costs'!Z10:Z1009,'Calc| Project Costs'!$BU$10:$BU$1009)+SUMPRODUCT('Calc| Project Costs'!BF10:BF1009,'Calc| Project Costs'!$BU$10:$BU$1009))/10^3</f>
        <v>24.784947785216538</v>
      </c>
      <c r="E19" s="167">
        <f>(SUMPRODUCT('Calc| Project Costs'!AA10:AA1009,'Calc| Project Costs'!$BU$10:$BU$1009)+SUMPRODUCT('Calc| Project Costs'!BG10:BG1009,'Calc| Project Costs'!$BU$10:$BU$1009))/10^3</f>
        <v>21.511895287632296</v>
      </c>
      <c r="F19" s="167">
        <f>(SUMPRODUCT('Calc| Project Costs'!AB10:AB1009,'Calc| Project Costs'!$BU$10:$BU$1009)+SUMPRODUCT('Calc| Project Costs'!BH10:BH1009,'Calc| Project Costs'!$BU$10:$BU$1009))/10^3</f>
        <v>17.281767553370948</v>
      </c>
      <c r="G19" s="167">
        <f>(SUMPRODUCT('Calc| Project Costs'!AC10:AC1009,'Calc| Project Costs'!$BU$10:$BU$1009)+SUMPRODUCT('Calc| Project Costs'!BI10:BI1009,'Calc| Project Costs'!$BU$10:$BU$1009))/10^3</f>
        <v>13.83960701618633</v>
      </c>
      <c r="H19" s="167">
        <f>(SUMPRODUCT('Calc| Project Costs'!AD10:AD1009,'Calc| Project Costs'!$BU$10:$BU$1009)+SUMPRODUCT('Calc| Project Costs'!BJ10:BJ1009,'Calc| Project Costs'!$BU$10:$BU$1009))/10^3</f>
        <v>14.763649717916113</v>
      </c>
      <c r="I19" s="167">
        <f>(SUMPRODUCT('Calc| Project Costs'!AE10:AE1009,'Calc| Project Costs'!$BU$10:$BU$1009)+SUMPRODUCT('Calc| Project Costs'!BK10:BK1009,'Calc| Project Costs'!$BU$10:$BU$1009))/10^3</f>
        <v>17.883186562581578</v>
      </c>
      <c r="J19" s="190">
        <f>IFERROR(SUM(E19:I19),"")</f>
        <v>85.280106137687255</v>
      </c>
      <c r="L19" s="167">
        <f>(SUMPRODUCT('Calc| Project Costs'!Y10:Y1009,'Calc| Project Costs'!$BV$10:$BV$1009)+SUMPRODUCT('Calc| Project Costs'!BE10:BE1009,'Calc| Project Costs'!$BV$10:$BV$1009))/10^3</f>
        <v>5.2157851719365214</v>
      </c>
      <c r="M19" s="167">
        <f>(SUMPRODUCT('Calc| Project Costs'!Z10:Z1009,'Calc| Project Costs'!$BV$10:$BV$1009)+SUMPRODUCT('Calc| Project Costs'!BF10:BF1009,'Calc| Project Costs'!$BV$10:$BV$1009))/10^3</f>
        <v>4.5827549257713489</v>
      </c>
      <c r="N19" s="167">
        <f>(SUMPRODUCT('Calc| Project Costs'!AA10:AA1009,'Calc| Project Costs'!$BV$10:$BV$1009)+SUMPRODUCT('Calc| Project Costs'!BG10:BG1009,'Calc| Project Costs'!$BV$10:$BV$1009))/10^3</f>
        <v>2.7782937072379785</v>
      </c>
      <c r="O19" s="167">
        <f>(SUMPRODUCT('Calc| Project Costs'!AB10:AB1009,'Calc| Project Costs'!$BV$10:$BV$1009)+SUMPRODUCT('Calc| Project Costs'!BH10:BH1009,'Calc| Project Costs'!$BV$10:$BV$1009))/10^3</f>
        <v>5.8385715194470018</v>
      </c>
      <c r="P19" s="167">
        <f>(SUMPRODUCT('Calc| Project Costs'!AC10:AC1009,'Calc| Project Costs'!$BV$10:$BV$1009)+SUMPRODUCT('Calc| Project Costs'!BI10:BI1009,'Calc| Project Costs'!$BV$10:$BV$1009))/10^3</f>
        <v>0.23003347723977052</v>
      </c>
      <c r="Q19" s="167">
        <f>(SUMPRODUCT('Calc| Project Costs'!AD10:AD1009,'Calc| Project Costs'!$BV$10:$BV$1009)+SUMPRODUCT('Calc| Project Costs'!BJ10:BJ1009,'Calc| Project Costs'!$BV$10:$BV$1009))/10^3</f>
        <v>1.4346574197763398</v>
      </c>
      <c r="R19" s="167">
        <f>(SUMPRODUCT('Calc| Project Costs'!AE10:AE1009,'Calc| Project Costs'!$BV$10:$BV$1009)+SUMPRODUCT('Calc| Project Costs'!BK10:BK1009,'Calc| Project Costs'!$BV$10:$BV$1009))/10^3</f>
        <v>1.1809525246560471</v>
      </c>
      <c r="S19" s="190">
        <f>IFERROR(SUM(N19:R19),"")</f>
        <v>11.462508648357137</v>
      </c>
    </row>
    <row r="20" spans="1:21" x14ac:dyDescent="0.2">
      <c r="B20" s="129" t="s">
        <v>198</v>
      </c>
      <c r="C20" s="167" cm="1">
        <f t="array" ref="C20">IFERROR(SUMPRODUCT(--('Input| Disposals'!$O$8:$O$57='Input| Setup'!$B$36),'Input| Disposals'!P$8:P$57)/10^3,"")</f>
        <v>1.0918000000000001</v>
      </c>
      <c r="D20" s="167" cm="1">
        <f t="array" ref="D20">IFERROR(SUMPRODUCT(--('Input| Disposals'!$O$8:$O$57='Input| Setup'!$B$36),'Input| Disposals'!Q$8:Q$57)/10^3,"")</f>
        <v>0.54590000000000005</v>
      </c>
      <c r="E20" s="167" cm="1">
        <f t="array" ref="E20">IFERROR(SUMPRODUCT(--('Input| Disposals'!$O$8:$O$57='Input| Setup'!$B$36),'Input| Disposals'!R$8:R$57)/10^3,"")</f>
        <v>13.975040000000003</v>
      </c>
      <c r="F20" s="167" cm="1">
        <f t="array" ref="F20">IFERROR(SUMPRODUCT(--('Input| Disposals'!$O$8:$O$57='Input| Setup'!$B$36),'Input| Disposals'!S$8:S$57)/10^3,"")</f>
        <v>0.98262000000000016</v>
      </c>
      <c r="G20" s="167" cm="1">
        <f t="array" ref="G20">IFERROR(SUMPRODUCT(--('Input| Disposals'!$O$8:$O$57='Input| Setup'!$B$36),'Input| Disposals'!T$8:T$57)/10^3,"")</f>
        <v>0.76426000000000005</v>
      </c>
      <c r="H20" s="167" cm="1">
        <f t="array" ref="H20">IFERROR(SUMPRODUCT(--('Input| Disposals'!$O$8:$O$57='Input| Setup'!$B$36),'Input| Disposals'!U$8:U$57)/10^3,"")</f>
        <v>4.2580200000000001</v>
      </c>
      <c r="I20" s="167" cm="1">
        <f t="array" ref="I20">IFERROR(SUMPRODUCT(--('Input| Disposals'!$O$8:$O$57='Input| Setup'!$B$36),'Input| Disposals'!V$8:V$57)/10^3,"")</f>
        <v>1.5285200000000001</v>
      </c>
      <c r="J20" s="190">
        <f>IFERROR(SUM(E20:I20),"")</f>
        <v>21.508460000000007</v>
      </c>
      <c r="L20" s="167" cm="1">
        <f t="array" ref="L20">IFERROR(SUMPRODUCT(--('Input| Disposals'!$O$8:$O$57='Input| Setup'!$B$37),'Input| Disposals'!P$8:P$57)/10^3,"")</f>
        <v>0</v>
      </c>
      <c r="M20" s="167" cm="1">
        <f t="array" ref="M20">IFERROR(SUMPRODUCT(--('Input| Disposals'!$O$8:$O$57='Input| Setup'!$B$37),'Input| Disposals'!Q$8:Q$57)/10^3,"")</f>
        <v>0</v>
      </c>
      <c r="N20" s="167" cm="1">
        <f t="array" ref="N20">IFERROR(SUMPRODUCT(--('Input| Disposals'!$O$8:$O$57='Input| Setup'!$B$37),'Input| Disposals'!R$8:R$57)/10^3,"")</f>
        <v>0</v>
      </c>
      <c r="O20" s="167" cm="1">
        <f t="array" ref="O20">IFERROR(SUMPRODUCT(--('Input| Disposals'!$O$8:$O$57='Input| Setup'!$B$37),'Input| Disposals'!S$8:S$57)/10^3,"")</f>
        <v>3.2754000000000003</v>
      </c>
      <c r="P20" s="167" cm="1">
        <f t="array" ref="P20">IFERROR(SUMPRODUCT(--('Input| Disposals'!$O$8:$O$57='Input| Setup'!$B$37),'Input| Disposals'!T$8:T$57)/10^3,"")</f>
        <v>0</v>
      </c>
      <c r="Q20" s="167" cm="1">
        <f t="array" ref="Q20">IFERROR(SUMPRODUCT(--('Input| Disposals'!$O$8:$O$57='Input| Setup'!$B$37),'Input| Disposals'!U$8:U$57)/10^3,"")</f>
        <v>0</v>
      </c>
      <c r="R20" s="167" cm="1">
        <f t="array" ref="R20">IFERROR(SUMPRODUCT(--('Input| Disposals'!$O$8:$O$57='Input| Setup'!$B$37),'Input| Disposals'!V$8:V$57)/10^3,"")</f>
        <v>0</v>
      </c>
      <c r="S20" s="190">
        <f>IFERROR(SUM(N20:R20),"")</f>
        <v>3.2754000000000003</v>
      </c>
    </row>
    <row r="21" spans="1:21" ht="12.75" customHeight="1" x14ac:dyDescent="0.2">
      <c r="B21" s="126" t="s">
        <v>30</v>
      </c>
      <c r="C21" s="192">
        <f t="shared" ref="C21:I21" si="5">IFERROR(C18-C19-C20,"")</f>
        <v>195.23207753979938</v>
      </c>
      <c r="D21" s="192">
        <f t="shared" si="5"/>
        <v>257.75098101645659</v>
      </c>
      <c r="E21" s="192">
        <f t="shared" si="5"/>
        <v>244.65279097412244</v>
      </c>
      <c r="F21" s="192">
        <f t="shared" si="5"/>
        <v>260.67114323858834</v>
      </c>
      <c r="G21" s="192">
        <f t="shared" si="5"/>
        <v>249.1586129802715</v>
      </c>
      <c r="H21" s="192">
        <f t="shared" si="5"/>
        <v>232.74414904275395</v>
      </c>
      <c r="I21" s="193">
        <f t="shared" si="5"/>
        <v>267.29933534662069</v>
      </c>
      <c r="J21" s="190">
        <f>IFERROR(SUM(E21:I21),"")</f>
        <v>1254.5260315823571</v>
      </c>
      <c r="L21" s="192">
        <f t="shared" ref="L21:R21" si="6">IFERROR(L18-L19-L20,"")</f>
        <v>19.043443833124876</v>
      </c>
      <c r="M21" s="192">
        <f t="shared" si="6"/>
        <v>21.198767834638026</v>
      </c>
      <c r="N21" s="192">
        <f t="shared" si="6"/>
        <v>33.223106724541267</v>
      </c>
      <c r="O21" s="192">
        <f t="shared" si="6"/>
        <v>26.052400905095507</v>
      </c>
      <c r="P21" s="192">
        <f t="shared" si="6"/>
        <v>20.243479207898275</v>
      </c>
      <c r="Q21" s="192">
        <f t="shared" si="6"/>
        <v>15.024613294016149</v>
      </c>
      <c r="R21" s="193">
        <f t="shared" si="6"/>
        <v>29.571915784170422</v>
      </c>
      <c r="S21" s="190">
        <f>IFERROR(SUM(N21:R21),"")</f>
        <v>124.11551591572163</v>
      </c>
    </row>
    <row r="22" spans="1:21" ht="12.75" customHeight="1" x14ac:dyDescent="0.2">
      <c r="A22" s="30"/>
      <c r="B22" s="63"/>
      <c r="C22" s="3" cm="1">
        <f t="array" ref="C22">IF(AND(ABS(C$18*10^3-(SUM(SUMPRODUCT('Calc| Project Costs'!$BU$10:$BU$1009,'Calc| Project Costs'!Y$10:Y$1009)+SUMPRODUCT('Calc| Project Costs'!$BU$10:$BU$1009,'Calc| Project Costs'!BE$10:BE$1009))+SUMPRODUCT(--('Input| Disposals'!$O$8:$O$57='Input| Setup'!$B$36),'Input| Disposals'!P$8:P$57)+C$21*10^3))&lt;0.000001,(ABS(C$18*10^3-(SUMPRODUCT('Calc| Project Costs'!$BU$10:$BU$1009,'Calc| Project Costs'!BM$10:BM$1009)))&lt;0.000001)),0,1)</f>
        <v>0</v>
      </c>
      <c r="D22" s="3" cm="1">
        <f t="array" ref="D22">IF(AND(ABS(D$18*10^3-(SUM(SUMPRODUCT('Calc| Project Costs'!$BU$10:$BU$1009,'Calc| Project Costs'!Z$10:Z$1009)+SUMPRODUCT('Calc| Project Costs'!$BU$10:$BU$1009,'Calc| Project Costs'!BF$10:BF$1009))+SUMPRODUCT(--('Input| Disposals'!$O$8:$O$57='Input| Setup'!$B$36),'Input| Disposals'!Q$8:Q$57)+D$21*10^3))&lt;0.000001,(ABS(D$18*10^3-(SUMPRODUCT('Calc| Project Costs'!$BU$10:$BU$1009,'Calc| Project Costs'!BN$10:BN$1009)))&lt;0.000001)),0,1)</f>
        <v>0</v>
      </c>
      <c r="E22" s="3" cm="1">
        <f t="array" ref="E22">IF(AND(ABS(E$18*10^3-(SUM(SUMPRODUCT('Calc| Project Costs'!$BU$10:$BU$1009,'Calc| Project Costs'!AA$10:AA$1009)+SUMPRODUCT('Calc| Project Costs'!$BU$10:$BU$1009,'Calc| Project Costs'!BG$10:BG$1009))+SUMPRODUCT(--('Input| Disposals'!$O$8:$O$57='Input| Setup'!$B$36),'Input| Disposals'!R$8:R$57)+E$21*10^3))&lt;0.000001,(ABS(E$18*10^3-(SUMPRODUCT('Calc| Project Costs'!$BU$10:$BU$1009,'Calc| Project Costs'!BO$10:BO$1009)))&lt;0.000001)),0,1)</f>
        <v>0</v>
      </c>
      <c r="F22" s="3" cm="1">
        <f t="array" ref="F22">IF(AND(ABS(F$18*10^3-(SUM(SUMPRODUCT('Calc| Project Costs'!$BU$10:$BU$1009,'Calc| Project Costs'!AB$10:AB$1009)+SUMPRODUCT('Calc| Project Costs'!$BU$10:$BU$1009,'Calc| Project Costs'!BH$10:BH$1009))+SUMPRODUCT(--('Input| Disposals'!$O$8:$O$57='Input| Setup'!$B$36),'Input| Disposals'!S$8:S$57)+F$21*10^3))&lt;0.000001,(ABS(F$18*10^3-(SUMPRODUCT('Calc| Project Costs'!$BU$10:$BU$1009,'Calc| Project Costs'!BP$10:BP$1009)))&lt;0.000001)),0,1)</f>
        <v>0</v>
      </c>
      <c r="G22" s="3" cm="1">
        <f t="array" ref="G22">IF(AND(ABS(G$18*10^3-(SUM(SUMPRODUCT('Calc| Project Costs'!$BU$10:$BU$1009,'Calc| Project Costs'!AC$10:AC$1009)+SUMPRODUCT('Calc| Project Costs'!$BU$10:$BU$1009,'Calc| Project Costs'!BI$10:BI$1009))+SUMPRODUCT(--('Input| Disposals'!$O$8:$O$57='Input| Setup'!$B$36),'Input| Disposals'!T$8:T$57)+G$21*10^3))&lt;0.000001,(ABS(G$18*10^3-(SUMPRODUCT('Calc| Project Costs'!$BU$10:$BU$1009,'Calc| Project Costs'!BQ$10:BQ$1009)))&lt;0.000001)),0,1)</f>
        <v>0</v>
      </c>
      <c r="H22" s="3" cm="1">
        <f t="array" ref="H22">IF(AND(ABS(H$18*10^3-(SUM(SUMPRODUCT('Calc| Project Costs'!$BU$10:$BU$1009,'Calc| Project Costs'!AD$10:AD$1009)+SUMPRODUCT('Calc| Project Costs'!$BU$10:$BU$1009,'Calc| Project Costs'!BJ$10:BJ$1009))+SUMPRODUCT(--('Input| Disposals'!$O$8:$O$57='Input| Setup'!$B$36),'Input| Disposals'!U$8:U$57)+H$21*10^3))&lt;0.000001,(ABS(H$18*10^3-(SUMPRODUCT('Calc| Project Costs'!$BU$10:$BU$1009,'Calc| Project Costs'!BR$10:BR$1009)))&lt;0.000001)),0,1)</f>
        <v>0</v>
      </c>
      <c r="I22" s="3" cm="1">
        <f t="array" ref="I22">IF(AND(ABS(I$18*10^3-(SUM(SUMPRODUCT('Calc| Project Costs'!$BU$10:$BU$1009,'Calc| Project Costs'!AE$10:AE$1009)+SUMPRODUCT('Calc| Project Costs'!$BU$10:$BU$1009,'Calc| Project Costs'!BK$10:BK$1009))+SUMPRODUCT(--('Input| Disposals'!$O$8:$O$57='Input| Setup'!$B$36),'Input| Disposals'!V$8:V$57)+I$21*10^3))&lt;0.000001,(ABS(I$18*10^3-(SUMPRODUCT('Calc| Project Costs'!$BU$10:$BU$1009,'Calc| Project Costs'!BS$10:BS$1009)))&lt;0.000001)),0,1)</f>
        <v>0</v>
      </c>
      <c r="J22" s="3">
        <f>IFERROR(IF(AND(ABS('Output| PTRM (SCS)'!I223-'Output| AER'!J21)&lt;0.000001,(ABS('Output| PTRM (SCS)'!I58-'Output| AER'!J18)&lt;0.000001)),0,1),1)</f>
        <v>0</v>
      </c>
      <c r="L22" s="3" cm="1">
        <f t="array" ref="L22">IF(AND(ABS(L$18*10^3-(SUM(SUMPRODUCT('Calc| Project Costs'!$BV$10:$BV$1009,'Calc| Project Costs'!Y$10:Y$1009)+SUMPRODUCT('Calc| Project Costs'!$BV$10:$BV$1009,'Calc| Project Costs'!BE$10:BE$1009))+SUMPRODUCT(--('Input| Disposals'!$O$8:$O$57='Input| Setup'!$B$37),'Input| Disposals'!P$8:P$57)+L$21*10^3))&lt;0.000001,(ABS(L$18*10^3-(SUMPRODUCT('Calc| Project Costs'!$BV$10:$BV$1009,'Calc| Project Costs'!BM$10:BM$1009)))&lt;0.000001)),0,1)</f>
        <v>0</v>
      </c>
      <c r="M22" s="3" cm="1">
        <f t="array" ref="M22">IF(AND(ABS(M$18*10^3-(SUM(SUMPRODUCT('Calc| Project Costs'!$BV$10:$BV$1009,'Calc| Project Costs'!Z$10:Z$1009)+SUMPRODUCT('Calc| Project Costs'!$BV$10:$BV$1009,'Calc| Project Costs'!BF$10:BF$1009))+SUMPRODUCT(--('Input| Disposals'!$O$8:$O$57='Input| Setup'!$B$37),'Input| Disposals'!Q$8:Q$57)+M$21*10^3))&lt;0.000001,(ABS(M$18*10^3-(SUMPRODUCT('Calc| Project Costs'!$BV$10:$BV$1009,'Calc| Project Costs'!BN$10:BN$1009)))&lt;0.000001)),0,1)</f>
        <v>0</v>
      </c>
      <c r="N22" s="3" cm="1">
        <f t="array" ref="N22">IF(AND(ABS(N$18*10^3-(SUM(SUMPRODUCT('Calc| Project Costs'!$BV$10:$BV$1009,'Calc| Project Costs'!AA$10:AA$1009)+SUMPRODUCT('Calc| Project Costs'!$BV$10:$BV$1009,'Calc| Project Costs'!BG$10:BG$1009))+SUMPRODUCT(--('Input| Disposals'!$O$8:$O$57='Input| Setup'!$B$37),'Input| Disposals'!R$8:R$57)+N$21*10^3))&lt;0.000001,(ABS(N$18*10^3-(SUMPRODUCT('Calc| Project Costs'!$BV$10:$BV$1009,'Calc| Project Costs'!BO$10:BO$1009)))&lt;0.000001)),0,1)</f>
        <v>0</v>
      </c>
      <c r="O22" s="3" cm="1">
        <f t="array" ref="O22">IF(AND(ABS(O$18*10^3-(SUM(SUMPRODUCT('Calc| Project Costs'!$BV$10:$BV$1009,'Calc| Project Costs'!AB$10:AB$1009)+SUMPRODUCT('Calc| Project Costs'!$BV$10:$BV$1009,'Calc| Project Costs'!BH$10:BH$1009))+SUMPRODUCT(--('Input| Disposals'!$O$8:$O$57='Input| Setup'!$B$37),'Input| Disposals'!S$8:S$57)+O$21*10^3))&lt;0.000001,(ABS(O$18*10^3-(SUMPRODUCT('Calc| Project Costs'!$BV$10:$BV$1009,'Calc| Project Costs'!BP$10:BP$1009)))&lt;0.000001)),0,1)</f>
        <v>0</v>
      </c>
      <c r="P22" s="3" cm="1">
        <f t="array" ref="P22">IF(AND(ABS(P$18*10^3-(SUM(SUMPRODUCT('Calc| Project Costs'!$BV$10:$BV$1009,'Calc| Project Costs'!AC$10:AC$1009)+SUMPRODUCT('Calc| Project Costs'!$BV$10:$BV$1009,'Calc| Project Costs'!BI$10:BI$1009))+SUMPRODUCT(--('Input| Disposals'!$O$8:$O$57='Input| Setup'!$B$37),'Input| Disposals'!T$8:T$57)+P$21*10^3))&lt;0.000001,(ABS(P$18*10^3-(SUMPRODUCT('Calc| Project Costs'!$BV$10:$BV$1009,'Calc| Project Costs'!BQ$10:BQ$1009)))&lt;0.000001)),0,1)</f>
        <v>0</v>
      </c>
      <c r="Q22" s="3" cm="1">
        <f t="array" ref="Q22">IF(AND(ABS(Q$18*10^3-(SUM(SUMPRODUCT('Calc| Project Costs'!$BV$10:$BV$1009,'Calc| Project Costs'!AD$10:AD$1009)+SUMPRODUCT('Calc| Project Costs'!$BV$10:$BV$1009,'Calc| Project Costs'!BJ$10:BJ$1009))+SUMPRODUCT(--('Input| Disposals'!$O$8:$O$57='Input| Setup'!$B$37),'Input| Disposals'!U$8:U$57)+Q$21*10^3))&lt;0.000001,(ABS(Q$18*10^3-(SUMPRODUCT('Calc| Project Costs'!$BV$10:$BV$1009,'Calc| Project Costs'!BR$10:BR$1009)))&lt;0.000001)),0,1)</f>
        <v>0</v>
      </c>
      <c r="R22" s="3" cm="1">
        <f t="array" ref="R22">IF(AND(ABS(R$18*10^3-(SUM(SUMPRODUCT('Calc| Project Costs'!$BV$10:$BV$1009,'Calc| Project Costs'!AE$10:AE$1009)+SUMPRODUCT('Calc| Project Costs'!$BV$10:$BV$1009,'Calc| Project Costs'!BK$10:BK$1009))+SUMPRODUCT(--('Input| Disposals'!$O$8:$O$57='Input| Setup'!$B$37),'Input| Disposals'!V$8:V$57)+R$21*10^3))&lt;0.000001,(ABS(R$18*10^3-(SUMPRODUCT('Calc| Project Costs'!$BV$10:$BV$1009,'Calc| Project Costs'!BS$10:BS$1009)))&lt;0.000001)),0,1)</f>
        <v>0</v>
      </c>
      <c r="S22" s="3">
        <f>IFERROR(IF(AND(ABS('Output| PTRM (DFA)'!I223-S21)&lt;0.000001,(ABS('Output| PTRM (DFA)'!I58-S18)&lt;0.000001)),0,1),1)</f>
        <v>0</v>
      </c>
    </row>
    <row r="23" spans="1:21" ht="12.75" customHeight="1" x14ac:dyDescent="0.2">
      <c r="B23" s="177" t="s">
        <v>169</v>
      </c>
      <c r="C23" s="63"/>
      <c r="D23" s="63"/>
      <c r="L23" s="63"/>
      <c r="M23" s="63"/>
    </row>
    <row r="24" spans="1:21" ht="12.75" customHeight="1" x14ac:dyDescent="0.2">
      <c r="B24" s="125" t="s">
        <v>100</v>
      </c>
      <c r="C24" s="167">
        <f>IFERROR('Input| Type 2 capcons'!C46/10^3,"")</f>
        <v>2.1880674532241247</v>
      </c>
      <c r="D24" s="167">
        <f>IFERROR('Input| Type 2 capcons'!D46/10^3,"")</f>
        <v>2.1337831981316575</v>
      </c>
      <c r="E24" s="167">
        <f>IFERROR('Input| Type 2 capcons'!E46/10^3,"")</f>
        <v>2.2850001470303178</v>
      </c>
      <c r="F24" s="167">
        <f>IFERROR('Input| Type 2 capcons'!F46/10^3,"")</f>
        <v>2.1703611943162988</v>
      </c>
      <c r="G24" s="167">
        <f>IFERROR('Input| Type 2 capcons'!G46/10^3,"")</f>
        <v>2.306496502377041</v>
      </c>
      <c r="H24" s="167">
        <f>IFERROR('Input| Type 2 capcons'!H46/10^3,"")</f>
        <v>2.2418431585325944</v>
      </c>
      <c r="I24" s="167">
        <f>IFERROR('Input| Type 2 capcons'!I46/10^3,"")</f>
        <v>3.3265826751050254</v>
      </c>
      <c r="J24" s="190">
        <f>IFERROR('Input| Type 2 capcons'!J46/10^3,"")</f>
        <v>12.330283677361278</v>
      </c>
      <c r="L24" s="167">
        <f>IFERROR('Input| Type 2 capcons'!L46/10^3,"")</f>
        <v>1.7504539625792996</v>
      </c>
      <c r="M24" s="167">
        <f>IFERROR('Input| Type 2 capcons'!M46/10^3,"")</f>
        <v>1.7070265585053264</v>
      </c>
      <c r="N24" s="167">
        <f>IFERROR('Input| Type 2 capcons'!N46/10^3,"")</f>
        <v>1.8280001176242542</v>
      </c>
      <c r="O24" s="167">
        <f>IFERROR('Input| Type 2 capcons'!O46/10^3,"")</f>
        <v>0.88609995228889038</v>
      </c>
      <c r="P24" s="167">
        <f>IFERROR('Input| Type 2 capcons'!P46/10^3,"")</f>
        <v>1.8451972019016329</v>
      </c>
      <c r="Q24" s="167">
        <f>IFERROR('Input| Type 2 capcons'!Q46/10^3,"")</f>
        <v>1.7934745268260754</v>
      </c>
      <c r="R24" s="167">
        <f>IFERROR('Input| Type 2 capcons'!R46/10^3,"")</f>
        <v>1.7640291925799452</v>
      </c>
      <c r="S24" s="190">
        <f>IFERROR('Input| Type 2 capcons'!S46/10^3,"")</f>
        <v>8.1168009912207975</v>
      </c>
    </row>
    <row r="25" spans="1:21" ht="12.75" hidden="1" customHeight="1" x14ac:dyDescent="0.2">
      <c r="E25"/>
      <c r="F25"/>
      <c r="G25"/>
      <c r="H25"/>
      <c r="I25"/>
      <c r="U25" s="87"/>
    </row>
    <row r="26" spans="1:21" ht="12.75" hidden="1" customHeight="1" x14ac:dyDescent="0.2">
      <c r="E26"/>
      <c r="F26"/>
      <c r="R26" s="86"/>
    </row>
    <row r="27" spans="1:21" ht="12.75" hidden="1" customHeight="1" x14ac:dyDescent="0.2">
      <c r="E27"/>
      <c r="F27"/>
    </row>
    <row r="28" spans="1:21" hidden="1" x14ac:dyDescent="0.2">
      <c r="E28"/>
      <c r="F28"/>
    </row>
    <row r="29" spans="1:21" hidden="1" x14ac:dyDescent="0.2">
      <c r="E29"/>
      <c r="F29"/>
    </row>
    <row r="30" spans="1:21" hidden="1" x14ac:dyDescent="0.2">
      <c r="E30"/>
      <c r="F30"/>
    </row>
    <row r="31" spans="1:21" hidden="1" x14ac:dyDescent="0.2">
      <c r="E31"/>
      <c r="F31"/>
    </row>
    <row r="32" spans="1:21" hidden="1" x14ac:dyDescent="0.2">
      <c r="E32"/>
      <c r="F32"/>
    </row>
    <row r="33" spans="5:6" hidden="1" x14ac:dyDescent="0.2">
      <c r="E33"/>
      <c r="F33"/>
    </row>
    <row r="34" spans="5:6" ht="12.75" hidden="1" customHeight="1" x14ac:dyDescent="0.2">
      <c r="E34"/>
      <c r="F34"/>
    </row>
    <row r="35" spans="5:6" hidden="1" x14ac:dyDescent="0.2">
      <c r="E35"/>
      <c r="F35"/>
    </row>
    <row r="36" spans="5:6" hidden="1" x14ac:dyDescent="0.2">
      <c r="E36"/>
      <c r="F36"/>
    </row>
    <row r="37" spans="5:6" hidden="1" x14ac:dyDescent="0.2">
      <c r="E37"/>
      <c r="F37"/>
    </row>
    <row r="38" spans="5:6" hidden="1" x14ac:dyDescent="0.2">
      <c r="E38"/>
      <c r="F38"/>
    </row>
    <row r="39" spans="5:6" hidden="1" x14ac:dyDescent="0.2">
      <c r="E39"/>
      <c r="F39"/>
    </row>
    <row r="40" spans="5:6" ht="12.75" hidden="1" customHeight="1" x14ac:dyDescent="0.2">
      <c r="E40"/>
      <c r="F40"/>
    </row>
    <row r="41" spans="5:6" hidden="1" x14ac:dyDescent="0.2">
      <c r="E41"/>
      <c r="F41"/>
    </row>
    <row r="42" spans="5:6" hidden="1" x14ac:dyDescent="0.2">
      <c r="E42"/>
      <c r="F42"/>
    </row>
    <row r="43" spans="5:6" hidden="1" x14ac:dyDescent="0.2">
      <c r="E43"/>
      <c r="F43"/>
    </row>
    <row r="44" spans="5:6" hidden="1" x14ac:dyDescent="0.2">
      <c r="E44"/>
      <c r="F44"/>
    </row>
    <row r="45" spans="5:6" hidden="1" x14ac:dyDescent="0.2">
      <c r="E45"/>
      <c r="F45"/>
    </row>
    <row r="46" spans="5:6" ht="12.75" hidden="1" customHeight="1" x14ac:dyDescent="0.2">
      <c r="E46"/>
      <c r="F46"/>
    </row>
    <row r="48" spans="5:6" ht="12.75" hidden="1" customHeight="1" x14ac:dyDescent="0.2"/>
    <row r="59" ht="12.75" hidden="1" customHeight="1" x14ac:dyDescent="0.2"/>
    <row r="62" ht="12.75" hidden="1" customHeight="1" x14ac:dyDescent="0.2"/>
    <row r="64" x14ac:dyDescent="0.2"/>
    <row r="65" ht="12.75" hidden="1" customHeight="1" x14ac:dyDescent="0.2"/>
    <row r="66" x14ac:dyDescent="0.2"/>
  </sheetData>
  <sheetProtection formatColumns="0" formatRows="0"/>
  <mergeCells count="4">
    <mergeCell ref="I2:J2"/>
    <mergeCell ref="B5:J5"/>
    <mergeCell ref="C7:J7"/>
    <mergeCell ref="L7:S7"/>
  </mergeCells>
  <conditionalFormatting sqref="G2">
    <cfRule type="cellIs" dxfId="11" priority="1" operator="equal">
      <formula>"Check"</formula>
    </cfRule>
    <cfRule type="cellIs" dxfId="10" priority="2" operator="equal">
      <formula>"Ok"</formula>
    </cfRule>
  </conditionalFormatting>
  <pageMargins left="0.7" right="0.7" top="0.75" bottom="0.75" header="0.3" footer="0.3"/>
  <pageSetup paperSize="9" orientation="portrait" r:id="rId1"/>
  <ignoredErrors>
    <ignoredError sqref="E21 B22 J20:J21 A8 J9:J16 E18:I18 A5 L3:L4 A24 A9:B17 A21:B21 A3:B4 G39:H39 A47:B1048576 A25:A46 L25:L1048576 E47:J63 J39 G40:J46 J25 G3:J3 G26:J38 E4:J4 A18:A20 E65:J1048576 E64:I64 A2" unlockedFormula="1"/>
    <ignoredError sqref="J18 S1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0D06-8424-49C4-847C-D7AEE8ACA1D7}">
  <sheetPr>
    <tabColor theme="7"/>
  </sheetPr>
  <dimension ref="A1:V99"/>
  <sheetViews>
    <sheetView showGridLines="0" zoomScale="115" zoomScaleNormal="115" workbookViewId="0">
      <selection activeCell="G2" sqref="G2"/>
    </sheetView>
  </sheetViews>
  <sheetFormatPr defaultColWidth="0" defaultRowHeight="12.75" customHeight="1" zeroHeight="1" outlineLevelCol="1" x14ac:dyDescent="0.2"/>
  <cols>
    <col min="1" max="1" width="2.5703125" customWidth="1"/>
    <col min="2" max="2" width="64.28515625" customWidth="1"/>
    <col min="3" max="4" width="12.85546875" customWidth="1"/>
    <col min="5" max="5" width="12.85546875" style="11" customWidth="1"/>
    <col min="6" max="6" width="15" style="11" customWidth="1"/>
    <col min="7" max="10" width="12.85546875" style="11" customWidth="1"/>
    <col min="11" max="11" width="4.28515625" style="11" customWidth="1" outlineLevel="1"/>
    <col min="12" max="12" width="12.85546875" customWidth="1" outlineLevel="1"/>
    <col min="13" max="19" width="12.85546875" style="11" customWidth="1" outlineLevel="1"/>
    <col min="20" max="20" width="4.28515625" customWidth="1"/>
    <col min="21" max="22" width="0" hidden="1" customWidth="1"/>
    <col min="23" max="16384" width="11.5703125" hidden="1"/>
  </cols>
  <sheetData>
    <row r="1" spans="1:22" ht="20.100000000000001" customHeight="1" x14ac:dyDescent="0.2">
      <c r="A1" s="114"/>
      <c r="B1" s="114" t="str">
        <f>'Input| Setup'!$B$1</f>
        <v>Enter DNSP name — 2026–31 — Draft decision</v>
      </c>
      <c r="C1" s="114"/>
      <c r="D1" s="114"/>
      <c r="E1" s="114"/>
      <c r="F1" s="114"/>
      <c r="G1" s="114"/>
      <c r="H1" s="114"/>
      <c r="I1" s="114"/>
      <c r="J1" s="114"/>
      <c r="K1" s="114"/>
      <c r="L1" s="114"/>
      <c r="M1" s="114"/>
      <c r="N1" s="114"/>
      <c r="O1" s="114"/>
      <c r="P1" s="114"/>
      <c r="Q1" s="114"/>
      <c r="R1" s="114"/>
      <c r="S1" s="114"/>
      <c r="T1" s="114"/>
    </row>
    <row r="2" spans="1:22" ht="20.100000000000001" customHeight="1" x14ac:dyDescent="0.2">
      <c r="A2" s="114"/>
      <c r="B2" s="114" t="str">
        <f>'Input| Setup'!$B$2</f>
        <v>AER Capex Forecast Model</v>
      </c>
      <c r="C2" s="114"/>
      <c r="D2" s="114"/>
      <c r="E2" s="114"/>
      <c r="F2" s="119" t="s">
        <v>206</v>
      </c>
      <c r="G2" s="118">
        <f ca="1">_xlfn.XLOOKUP($B$3,'Model Validation'!$B$7:$B$19,'Model Validation'!$C$7:$C$19)</f>
        <v>0</v>
      </c>
      <c r="H2" s="119" t="s">
        <v>24</v>
      </c>
      <c r="I2" s="260" t="s">
        <v>97</v>
      </c>
      <c r="J2" s="260"/>
      <c r="K2" s="114"/>
      <c r="L2" s="114"/>
      <c r="M2" s="114"/>
      <c r="N2" s="114"/>
      <c r="O2" s="114"/>
      <c r="P2" s="114"/>
      <c r="Q2" s="114"/>
      <c r="R2" s="114"/>
      <c r="S2" s="114"/>
      <c r="T2" s="114"/>
    </row>
    <row r="3" spans="1:22" ht="20.100000000000001" customHeight="1" x14ac:dyDescent="0.2">
      <c r="A3" s="115"/>
      <c r="B3" s="115" t="str">
        <f ca="1">MID(CELL("filename",A2),FIND("]",CELL("filename",A2))+1,255)</f>
        <v>Output| DNSP</v>
      </c>
      <c r="C3" s="115"/>
      <c r="D3" s="115"/>
      <c r="E3" s="115"/>
      <c r="F3" s="115"/>
      <c r="G3" s="115"/>
      <c r="H3" s="115"/>
      <c r="I3" s="115"/>
      <c r="J3" s="115"/>
      <c r="K3" s="115"/>
      <c r="L3" s="115"/>
      <c r="M3" s="115"/>
      <c r="N3" s="115"/>
      <c r="O3" s="115"/>
      <c r="P3" s="115"/>
      <c r="Q3" s="115"/>
      <c r="R3" s="115"/>
      <c r="S3" s="115"/>
      <c r="T3" s="115"/>
    </row>
    <row r="4" spans="1:22" x14ac:dyDescent="0.2">
      <c r="P4"/>
      <c r="Q4" s="75"/>
    </row>
    <row r="5" spans="1:22" ht="12.75" customHeight="1" x14ac:dyDescent="0.2">
      <c r="A5" s="122"/>
      <c r="B5" s="229" t="str">
        <f>IFERROR(LEFT('Output| AER'!B5,2)+1&amp;"."&amp;IF(COUNTBLANK($B$9:$B$38)=30," NOT USED —","")&amp;" DNSP categories: forecast capex ($miilions "&amp;'Input| Escalations'!$D$9&amp;" "&amp;'Input| Escalations'!$C$9&amp;")","")</f>
        <v>76. DNSP categories: forecast capex ($miilions June 2026)</v>
      </c>
      <c r="C5" s="229"/>
      <c r="D5" s="229"/>
      <c r="E5" s="229"/>
      <c r="F5" s="229"/>
      <c r="G5" s="229"/>
      <c r="H5" s="229"/>
      <c r="I5" s="229"/>
      <c r="J5" s="229"/>
      <c r="K5" s="122"/>
      <c r="L5" s="122"/>
      <c r="M5" s="122"/>
      <c r="N5" s="122"/>
      <c r="O5" s="122"/>
      <c r="P5" s="122"/>
      <c r="Q5" s="122"/>
      <c r="R5" s="122"/>
      <c r="S5" s="122"/>
    </row>
    <row r="6" spans="1:22" ht="12.75" customHeight="1" x14ac:dyDescent="0.2">
      <c r="E6"/>
      <c r="F6"/>
      <c r="G6"/>
      <c r="H6"/>
      <c r="I6"/>
      <c r="J6"/>
      <c r="M6"/>
      <c r="P6" s="32"/>
      <c r="Q6" s="74"/>
    </row>
    <row r="7" spans="1:22" ht="12.75" customHeight="1" x14ac:dyDescent="0.2">
      <c r="C7" s="262" t="str">
        <f>'Output| AER'!C7</f>
        <v>Standard Control Services</v>
      </c>
      <c r="D7" s="262"/>
      <c r="E7" s="262"/>
      <c r="F7" s="262"/>
      <c r="G7" s="262"/>
      <c r="H7" s="262"/>
      <c r="I7" s="262"/>
      <c r="J7" s="262"/>
      <c r="L7" s="262" t="str">
        <f>'Output| AER'!L7</f>
        <v>Dual Function Assets</v>
      </c>
      <c r="M7" s="262"/>
      <c r="N7" s="262"/>
      <c r="O7" s="262"/>
      <c r="P7" s="262"/>
      <c r="Q7" s="262"/>
      <c r="R7" s="262"/>
      <c r="S7" s="262"/>
    </row>
    <row r="8" spans="1:22" ht="12.75" customHeight="1" x14ac:dyDescent="0.2">
      <c r="B8" s="198"/>
      <c r="C8" s="109" t="str">
        <f>'Output| AER'!L8</f>
        <v>2024-25</v>
      </c>
      <c r="D8" s="109" t="str">
        <f>'Output| AER'!M8</f>
        <v>2025-26</v>
      </c>
      <c r="E8" s="109" t="str">
        <f>'Output| AER'!N8</f>
        <v>2026-27</v>
      </c>
      <c r="F8" s="109" t="str">
        <f>'Output| AER'!O8</f>
        <v>2027-28</v>
      </c>
      <c r="G8" s="109" t="str">
        <f>'Output| AER'!P8</f>
        <v>2028-29</v>
      </c>
      <c r="H8" s="109" t="str">
        <f>'Output| AER'!Q8</f>
        <v>2029-30</v>
      </c>
      <c r="I8" s="109" t="str">
        <f>'Output| AER'!R8</f>
        <v>2030-31</v>
      </c>
      <c r="J8" s="109" t="s">
        <v>90</v>
      </c>
      <c r="L8" s="109" t="str">
        <f>C8</f>
        <v>2024-25</v>
      </c>
      <c r="M8" s="109" t="str">
        <f t="shared" ref="M8:R8" si="0">D8</f>
        <v>2025-26</v>
      </c>
      <c r="N8" s="109" t="str">
        <f t="shared" si="0"/>
        <v>2026-27</v>
      </c>
      <c r="O8" s="109" t="str">
        <f t="shared" si="0"/>
        <v>2027-28</v>
      </c>
      <c r="P8" s="109" t="str">
        <f t="shared" si="0"/>
        <v>2028-29</v>
      </c>
      <c r="Q8" s="109" t="str">
        <f t="shared" si="0"/>
        <v>2029-30</v>
      </c>
      <c r="R8" s="109" t="str">
        <f t="shared" si="0"/>
        <v>2030-31</v>
      </c>
      <c r="S8" s="109" t="s">
        <v>90</v>
      </c>
    </row>
    <row r="9" spans="1:22" ht="12.75" customHeight="1" x14ac:dyDescent="0.2">
      <c r="B9" s="125" t="str" cm="1">
        <f t="array" ref="B9">IFERROR(_xlfn.LET(_xlpm.x, INDEX(_xlfn.VSTACK(_xlfn.UNIQUE(_xlfn._xlws.FILTER('Input| Projects'!$G$10:$G$1009,'Input| Projects'!$G$10:$G$1009&lt;&gt;"")),'Output| AER'!$B$17:$B$24),ROW(A1)),IF(_xlpm.x=0,"",_xlpm.x)),"")</f>
        <v>Resillience</v>
      </c>
      <c r="C9" s="213" cm="1">
        <f t="array" ref="C9">IF($B8='Output| AER'!$B$21,
IF(AND(ABS(C5*10^3-(SUM(SUMPRODUCT('Calc| Project Costs'!$BU$10:$BU$1009,'Calc| Project Costs'!Y$10:Y$1009)+SUMPRODUCT('Calc| Project Costs'!$BU$10:$BU$1009,'Calc| Project Costs'!BE$10:BE$1009))+SUMPRODUCT(--('Input| Disposals'!$O$8:$O$57='Input| Setup'!$B$36),'Input| Disposals'!P$8:P$57)+C8*10^3))&lt;0.000001,(ABS(C5*10^3-(SUMPRODUCT('Calc| Project Costs'!$BU$10:$BU$1009,'Calc| Project Costs'!BM$10:BM$1009)))&lt;0.000001)),0,1),
IF(LEN($B9)&gt;0,
_xlfn.SWITCH($B9,
'Output| AER'!$B$17,SUMPRODUCT('Calc| Project Costs'!$BU$10:$BU$1009,'Calc| Project Costs'!AW$10:AW$1009)/10^3,
'Output| AER'!$B$18,IF(LEN($B8)&gt;0,SUM(C8:C$9),0),
'Output| AER'!$B$19,(SUMPRODUCT('Calc| Project Costs'!Y$10:Y$1009,'Calc| Project Costs'!$BU$10:$BU$1009)+SUMPRODUCT('Calc| Project Costs'!BE$10:BE$1009,'Calc| Project Costs'!$BU$10:$BU$1009))/10^3,
'Output| AER'!$B$20,SUMPRODUCT(--('Input| Disposals'!$O$8:$O$57='Input| Setup'!$B$36),'Input| Disposals'!P$8:P$57)/10^3,
'Output| AER'!$B$21,C6-C7-C8,
'Output| AER'!$B$23,"",
'Output| AER'!$B$24,'Input| Type 2 capcons'!C$46/10^3,
SUMPRODUCT('Calc| Project Costs'!Q$10:Q$1009,1*('Calc| Project Costs'!$G$10:$G$1009=$B9),'Calc| Project Costs'!$BU$10:$BU$1009)/10^3),
""))</f>
        <v>18.242088791229264</v>
      </c>
      <c r="D9" s="213" cm="1">
        <f t="array" ref="D9">IF($B8='Output| AER'!$B$21,
IF(AND(ABS(D5*10^3-(SUM(SUMPRODUCT('Calc| Project Costs'!$BU$10:$BU$1009,'Calc| Project Costs'!Z$10:Z$1009)+SUMPRODUCT('Calc| Project Costs'!$BU$10:$BU$1009,'Calc| Project Costs'!BF$10:BF$1009))+SUMPRODUCT(--('Input| Disposals'!$O$8:$O$57='Input| Setup'!$B$36),'Input| Disposals'!Q$8:Q$57)+D8*10^3))&lt;0.000001,(ABS(D5*10^3-(SUMPRODUCT('Calc| Project Costs'!$BU$10:$BU$1009,'Calc| Project Costs'!BN$10:BN$1009)))&lt;0.000001)),0,1),
IF(LEN($B9)&gt;0,
_xlfn.SWITCH($B9,
'Output| AER'!$B$17,SUMPRODUCT('Calc| Project Costs'!$BU$10:$BU$1009,'Calc| Project Costs'!AX$10:AX$1009)/10^3,
'Output| AER'!$B$18,IF(LEN($B8)&gt;0,SUM(D8:D$9),0),
'Output| AER'!$B$19,(SUMPRODUCT('Calc| Project Costs'!Z$10:Z$1009,'Calc| Project Costs'!$BU$10:$BU$1009)+SUMPRODUCT('Calc| Project Costs'!BF$10:BF$1009,'Calc| Project Costs'!$BU$10:$BU$1009))/10^3,
'Output| AER'!$B$20,SUMPRODUCT(--('Input| Disposals'!$O$8:$O$57='Input| Setup'!$B$36),'Input| Disposals'!Q$8:Q$57)/10^3,
'Output| AER'!$B$21,D6-D7-D8,
'Output| AER'!$B$23,"",
'Output| AER'!$B$24,'Input| Type 2 capcons'!D$46/10^3,
SUMPRODUCT('Calc| Project Costs'!R$10:R$1009,1*('Calc| Project Costs'!$G$10:$G$1009=$B9),'Calc| Project Costs'!$BU$10:$BU$1009)/10^3),
""))</f>
        <v>23.999526053285695</v>
      </c>
      <c r="E9" s="213" cm="1">
        <f t="array" ref="E9">IF($B8='Output| AER'!$B$21,
IF(AND(ABS(E5*10^3-(SUM(SUMPRODUCT('Calc| Project Costs'!$BU$10:$BU$1009,'Calc| Project Costs'!AA$10:AA$1009)+SUMPRODUCT('Calc| Project Costs'!$BU$10:$BU$1009,'Calc| Project Costs'!BG$10:BG$1009))+SUMPRODUCT(--('Input| Disposals'!$O$8:$O$57='Input| Setup'!$B$36),'Input| Disposals'!R$8:R$57)+E8*10^3))&lt;0.000001,(ABS(E5*10^3-(SUMPRODUCT('Calc| Project Costs'!$BU$10:$BU$1009,'Calc| Project Costs'!BO$10:BO$1009)))&lt;0.000001)),0,1),
IF(LEN($B9)&gt;0,
_xlfn.SWITCH($B9,
'Output| AER'!$B$17,SUMPRODUCT('Calc| Project Costs'!$BU$10:$BU$1009,'Calc| Project Costs'!AY$10:AY$1009)/10^3,
'Output| AER'!$B$18,IF(LEN($B8)&gt;0,SUM(E8:E$9),0),
'Output| AER'!$B$19,(SUMPRODUCT('Calc| Project Costs'!AA$10:AA$1009,'Calc| Project Costs'!$BU$10:$BU$1009)+SUMPRODUCT('Calc| Project Costs'!BG$10:BG$1009,'Calc| Project Costs'!$BU$10:$BU$1009))/10^3,
'Output| AER'!$B$20,SUMPRODUCT(--('Input| Disposals'!$O$8:$O$57='Input| Setup'!$B$36),'Input| Disposals'!R$8:R$57)/10^3,
'Output| AER'!$B$21,E6-E7-E8,
'Output| AER'!$B$23,"",
'Output| AER'!$B$24,'Input| Type 2 capcons'!E$46/10^3,
SUMPRODUCT('Calc| Project Costs'!S$10:S$1009,1*('Calc| Project Costs'!$G$10:$G$1009=$B9),'Calc| Project Costs'!$BU$10:$BU$1009)/10^3),
""))</f>
        <v>23.024086503535628</v>
      </c>
      <c r="F9" s="213" cm="1">
        <f t="array" ref="F9">IF($B8='Output| AER'!$B$21,
IF(AND(ABS(F5*10^3-(SUM(SUMPRODUCT('Calc| Project Costs'!$BU$10:$BU$1009,'Calc| Project Costs'!AB$10:AB$1009)+SUMPRODUCT('Calc| Project Costs'!$BU$10:$BU$1009,'Calc| Project Costs'!BH$10:BH$1009))+SUMPRODUCT(--('Input| Disposals'!$O$8:$O$57='Input| Setup'!$B$36),'Input| Disposals'!S$8:S$57)+F8*10^3))&lt;0.000001,(ABS(F5*10^3-(SUMPRODUCT('Calc| Project Costs'!$BU$10:$BU$1009,'Calc| Project Costs'!BP$10:BP$1009)))&lt;0.000001)),0,1),
IF(LEN($B9)&gt;0,
_xlfn.SWITCH($B9,
'Output| AER'!$B$17,SUMPRODUCT('Calc| Project Costs'!$BU$10:$BU$1009,'Calc| Project Costs'!AZ$10:AZ$1009)/10^3,
'Output| AER'!$B$18,IF(LEN($B8)&gt;0,SUM(F8:F$9),0),
'Output| AER'!$B$19,(SUMPRODUCT('Calc| Project Costs'!AB$10:AB$1009,'Calc| Project Costs'!$BU$10:$BU$1009)+SUMPRODUCT('Calc| Project Costs'!BH$10:BH$1009,'Calc| Project Costs'!$BU$10:$BU$1009))/10^3,
'Output| AER'!$B$20,SUMPRODUCT(--('Input| Disposals'!$O$8:$O$57='Input| Setup'!$B$36),'Input| Disposals'!S$8:S$57)/10^3,
'Output| AER'!$B$21,F6-F7-F8,
'Output| AER'!$B$23,"",
'Output| AER'!$B$24,'Input| Type 2 capcons'!F$46/10^3,
SUMPRODUCT('Calc| Project Costs'!T$10:T$1009,1*('Calc| Project Costs'!$G$10:$G$1009=$B9),'Calc| Project Costs'!$BU$10:$BU$1009)/10^3),
""))</f>
        <v>22.114397601310984</v>
      </c>
      <c r="G9" s="213" cm="1">
        <f t="array" ref="G9">IF($B8='Output| AER'!$B$21,
IF(AND(ABS(G5*10^3-(SUM(SUMPRODUCT('Calc| Project Costs'!$BU$10:$BU$1009,'Calc| Project Costs'!AC$10:AC$1009)+SUMPRODUCT('Calc| Project Costs'!$BU$10:$BU$1009,'Calc| Project Costs'!BI$10:BI$1009))+SUMPRODUCT(--('Input| Disposals'!$O$8:$O$57='Input| Setup'!$B$36),'Input| Disposals'!T$8:T$57)+G8*10^3))&lt;0.000001,(ABS(G5*10^3-(SUMPRODUCT('Calc| Project Costs'!$BU$10:$BU$1009,'Calc| Project Costs'!BQ$10:BQ$1009)))&lt;0.000001)),0,1),
IF(LEN($B9)&gt;0,
_xlfn.SWITCH($B9,
'Output| AER'!$B$17,SUMPRODUCT('Calc| Project Costs'!$BU$10:$BU$1009,'Calc| Project Costs'!BA$10:BA$1009)/10^3,
'Output| AER'!$B$18,IF(LEN($B8)&gt;0,SUM(G8:G$9),0),
'Output| AER'!$B$19,(SUMPRODUCT('Calc| Project Costs'!AC$10:AC$1009,'Calc| Project Costs'!$BU$10:$BU$1009)+SUMPRODUCT('Calc| Project Costs'!BI$10:BI$1009,'Calc| Project Costs'!$BU$10:$BU$1009))/10^3,
'Output| AER'!$B$20,SUMPRODUCT(--('Input| Disposals'!$O$8:$O$57='Input| Setup'!$B$36),'Input| Disposals'!T$8:T$57)/10^3,
'Output| AER'!$B$21,G6-G7-G8,
'Output| AER'!$B$23,"",
'Output| AER'!$B$24,'Input| Type 2 capcons'!G$46/10^3,
SUMPRODUCT('Calc| Project Costs'!U$10:U$1009,1*('Calc| Project Costs'!$G$10:$G$1009=$B9),'Calc| Project Costs'!$BU$10:$BU$1009)/10^3),
""))</f>
        <v>20.712161702636976</v>
      </c>
      <c r="H9" s="213" cm="1">
        <f t="array" ref="H9">IF($B8='Output| AER'!$B$21,
IF(AND(ABS(H5*10^3-(SUM(SUMPRODUCT('Calc| Project Costs'!$BU$10:$BU$1009,'Calc| Project Costs'!AD$10:AD$1009)+SUMPRODUCT('Calc| Project Costs'!$BU$10:$BU$1009,'Calc| Project Costs'!BJ$10:BJ$1009))+SUMPRODUCT(--('Input| Disposals'!$O$8:$O$57='Input| Setup'!$B$36),'Input| Disposals'!U$8:U$57)+H8*10^3))&lt;0.000001,(ABS(H5*10^3-(SUMPRODUCT('Calc| Project Costs'!$BU$10:$BU$1009,'Calc| Project Costs'!BR$10:BR$1009)))&lt;0.000001)),0,1),
IF(LEN($B9)&gt;0,
_xlfn.SWITCH($B9,
'Output| AER'!$B$17,SUMPRODUCT('Calc| Project Costs'!$BU$10:$BU$1009,'Calc| Project Costs'!BB$10:BB$1009)/10^3,
'Output| AER'!$B$18,IF(LEN($B8)&gt;0,SUM(H8:H$9),0),
'Output| AER'!$B$19,(SUMPRODUCT('Calc| Project Costs'!AD$10:AD$1009,'Calc| Project Costs'!$BU$10:$BU$1009)+SUMPRODUCT('Calc| Project Costs'!BJ$10:BJ$1009,'Calc| Project Costs'!$BU$10:$BU$1009))/10^3,
'Output| AER'!$B$20,SUMPRODUCT(--('Input| Disposals'!$O$8:$O$57='Input| Setup'!$B$36),'Input| Disposals'!U$8:U$57)/10^3,
'Output| AER'!$B$21,H6-H7-H8,
'Output| AER'!$B$23,"",
'Output| AER'!$B$24,'Input| Type 2 capcons'!H$46/10^3,
SUMPRODUCT('Calc| Project Costs'!V$10:V$1009,1*('Calc| Project Costs'!$G$10:$G$1009=$B9),'Calc| Project Costs'!$BU$10:$BU$1009)/10^3),
""))</f>
        <v>22.821228345415136</v>
      </c>
      <c r="I9" s="213" cm="1">
        <f t="array" ref="I9">IF($B8='Output| AER'!$B$21,
IF(AND(ABS(I5*10^3-(SUM(SUMPRODUCT('Calc| Project Costs'!$BU$10:$BU$1009,'Calc| Project Costs'!AE$10:AE$1009)+SUMPRODUCT('Calc| Project Costs'!$BU$10:$BU$1009,'Calc| Project Costs'!BK$10:BK$1009))+SUMPRODUCT(--('Input| Disposals'!$O$8:$O$57='Input| Setup'!$B$36),'Input| Disposals'!V$8:V$57)+I8*10^3))&lt;0.000001,(ABS(I5*10^3-(SUMPRODUCT('Calc| Project Costs'!$BU$10:$BU$1009,'Calc| Project Costs'!BS$10:BS$1009)))&lt;0.000001)),0,1),
IF(LEN($B9)&gt;0,
_xlfn.SWITCH($B9,
'Output| AER'!$B$17,SUMPRODUCT('Calc| Project Costs'!$BU$10:$BU$1009,'Calc| Project Costs'!BC$10:BC$1009)/10^3,
'Output| AER'!$B$18,IF(LEN($B8)&gt;0,SUM(I8:I$9),0),
'Output| AER'!$B$19,(SUMPRODUCT('Calc| Project Costs'!AE$10:AE$1009,'Calc| Project Costs'!$BU$10:$BU$1009)+SUMPRODUCT('Calc| Project Costs'!BK$10:BK$1009,'Calc| Project Costs'!$BU$10:$BU$1009))/10^3,
'Output| AER'!$B$20,SUMPRODUCT(--('Input| Disposals'!$O$8:$O$57='Input| Setup'!$B$36),'Input| Disposals'!V$8:V$57)/10^3,
'Output| AER'!$B$21,I6-I7-I8,
'Output| AER'!$B$23,"",
'Output| AER'!$B$24,'Input| Type 2 capcons'!I$46/10^3,
SUMPRODUCT('Calc| Project Costs'!W$10:W$1009,1*('Calc| Project Costs'!$G$10:$G$1009=$B9),'Calc| Project Costs'!$BU$10:$BU$1009)/10^3),
""))</f>
        <v>29.104621622169518</v>
      </c>
      <c r="J9" s="214">
        <f>IF(B8='Output| AER'!$B$21,ROUND(J8-'Output| PTRM (SCS)'!$I$223,9),IF(OR(B9='Output| AER'!$B$23,AND(B9="",B8=""),AND(B9="",B8='Output| AER'!$B$24)),"",IFERROR(SUM(E9:I9),0)))</f>
        <v>117.77649577506824</v>
      </c>
      <c r="L9" s="213" cm="1">
        <f t="array" ref="L9">IF($B8='Output| AER'!$B$21,
IF(AND(ABS(L5*10^3-(SUM(SUMPRODUCT('Calc| Project Costs'!$BV$10:$BV$1009,'Calc| Project Costs'!Y$10:Y$1009)+SUMPRODUCT('Calc| Project Costs'!$BV$10:$BV$1009,'Calc| Project Costs'!BE$10:BE$1009))+SUMPRODUCT(--('Input| Disposals'!$O$8:$O$57='Input| Setup'!$B$37),'Input| Disposals'!P$8:P$57)+L8*10^3))&lt;0.000001,(ABS(L5*10^3-(SUMPRODUCT('Calc| Project Costs'!$BV$10:$BV$1009,'Calc| Project Costs'!BM$10:BM$1009)))&lt;0.000001)),0,1),
IF(LEN($B9)&gt;0,
_xlfn.SWITCH($B9,
'Output| AER'!$B$17,SUMPRODUCT('Calc| Project Costs'!$BV$10:$BV$1009,'Calc| Project Costs'!AW$10:AW$1009)/10^3,
'Output| AER'!$B$18,IF(LEN($B8)&gt;0,SUM(L8:L$9),0),
'Output| AER'!$B$19,(SUMPRODUCT('Calc| Project Costs'!Y$10:Y$1009,'Calc| Project Costs'!$BV$10:$BV$1009)+SUMPRODUCT('Calc| Project Costs'!BE$10:BE$1009,'Calc| Project Costs'!$BV$10:$BV$1009))/10^3,
'Output| AER'!$B$20,SUMPRODUCT(--('Input| Disposals'!$O$8:$O$57='Input| Setup'!$B$37),'Input| Disposals'!P$8:P$57)/10^3,
'Output| AER'!$B$21,L6-L7-L8,
'Output| AER'!$B$23,"",
'Output| AER'!$B$24,'Input| Type 2 capcons'!L$46/10^3,
SUMPRODUCT('Calc| Project Costs'!Q$10:Q$1009,1*('Calc| Project Costs'!$G$10:$G$1009=$B9),'Calc| Project Costs'!$BV$10:$BV$1009)/10^3),
""))</f>
        <v>0</v>
      </c>
      <c r="M9" s="213" cm="1">
        <f t="array" ref="M9">IF($B8='Output| AER'!$B$21,
IF(AND(ABS(M5*10^3-(SUM(SUMPRODUCT('Calc| Project Costs'!$BV$10:$BV$1009,'Calc| Project Costs'!Z$10:Z$1009)+SUMPRODUCT('Calc| Project Costs'!$BV$10:$BV$1009,'Calc| Project Costs'!BF$10:BF$1009))+SUMPRODUCT(--('Input| Disposals'!$O$8:$O$57='Input| Setup'!$B$37),'Input| Disposals'!Q$8:Q$57)+M8*10^3))&lt;0.000001,(ABS(M5*10^3-(SUMPRODUCT('Calc| Project Costs'!$BV$10:$BV$1009,'Calc| Project Costs'!BN$10:BN$1009)))&lt;0.000001)),0,1),
IF(LEN($B9)&gt;0,
_xlfn.SWITCH($B9,
'Output| AER'!$B$17,SUMPRODUCT('Calc| Project Costs'!$BV$10:$BV$1009,'Calc| Project Costs'!AX$10:AX$1009)/10^3,
'Output| AER'!$B$18,IF(LEN($B8)&gt;0,SUM(M8:M$9),0),
'Output| AER'!$B$19,(SUMPRODUCT('Calc| Project Costs'!Z$10:Z$1009,'Calc| Project Costs'!$BV$10:$BV$1009)+SUMPRODUCT('Calc| Project Costs'!BF$10:BF$1009,'Calc| Project Costs'!$BV$10:$BV$1009))/10^3,
'Output| AER'!$B$20,SUMPRODUCT(--('Input| Disposals'!$O$8:$O$57='Input| Setup'!$B$37),'Input| Disposals'!Q$8:Q$57)/10^3,
'Output| AER'!$B$21,M6-M7-M8,
'Output| AER'!$B$23,"",
'Output| AER'!$B$24,'Input| Type 2 capcons'!M$46/10^3,
SUMPRODUCT('Calc| Project Costs'!R$10:R$1009,1*('Calc| Project Costs'!$G$10:$G$1009=$B9),'Calc| Project Costs'!$BV$10:$BV$1009)/10^3),
""))</f>
        <v>0</v>
      </c>
      <c r="N9" s="213" cm="1">
        <f t="array" ref="N9">IF($B8='Output| AER'!$B$21,
IF(AND(ABS(N5*10^3-(SUM(SUMPRODUCT('Calc| Project Costs'!$BV$10:$BV$1009,'Calc| Project Costs'!AA$10:AA$1009)+SUMPRODUCT('Calc| Project Costs'!$BV$10:$BV$1009,'Calc| Project Costs'!BG$10:BG$1009))+SUMPRODUCT(--('Input| Disposals'!$O$8:$O$57='Input| Setup'!$B$37),'Input| Disposals'!R$8:R$57)+N8*10^3))&lt;0.000001,(ABS(N5*10^3-(SUMPRODUCT('Calc| Project Costs'!$BV$10:$BV$1009,'Calc| Project Costs'!BO$10:BO$1009)))&lt;0.000001)),0,1),
IF(LEN($B9)&gt;0,
_xlfn.SWITCH($B9,
'Output| AER'!$B$17,SUMPRODUCT('Calc| Project Costs'!$BV$10:$BV$1009,'Calc| Project Costs'!AY$10:AY$1009)/10^3,
'Output| AER'!$B$18,IF(LEN($B8)&gt;0,SUM(N8:N$9),0),
'Output| AER'!$B$19,(SUMPRODUCT('Calc| Project Costs'!AA$10:AA$1009,'Calc| Project Costs'!$BV$10:$BV$1009)+SUMPRODUCT('Calc| Project Costs'!BG$10:BG$1009,'Calc| Project Costs'!$BV$10:$BV$1009))/10^3,
'Output| AER'!$B$20,SUMPRODUCT(--('Input| Disposals'!$O$8:$O$57='Input| Setup'!$B$37),'Input| Disposals'!R$8:R$57)/10^3,
'Output| AER'!$B$21,N6-N7-N8,
'Output| AER'!$B$23,"",
'Output| AER'!$B$24,'Input| Type 2 capcons'!N$46/10^3,
SUMPRODUCT('Calc| Project Costs'!S$10:S$1009,1*('Calc| Project Costs'!$G$10:$G$1009=$B9),'Calc| Project Costs'!$BV$10:$BV$1009)/10^3),
""))</f>
        <v>0</v>
      </c>
      <c r="O9" s="213" cm="1">
        <f t="array" ref="O9">IF($B8='Output| AER'!$B$21,
IF(AND(ABS(O5*10^3-(SUM(SUMPRODUCT('Calc| Project Costs'!$BV$10:$BV$1009,'Calc| Project Costs'!AB$10:AB$1009)+SUMPRODUCT('Calc| Project Costs'!$BV$10:$BV$1009,'Calc| Project Costs'!BH$10:BH$1009))+SUMPRODUCT(--('Input| Disposals'!$O$8:$O$57='Input| Setup'!$B$37),'Input| Disposals'!S$8:S$57)+O8*10^3))&lt;0.000001,(ABS(O5*10^3-(SUMPRODUCT('Calc| Project Costs'!$BV$10:$BV$1009,'Calc| Project Costs'!BP$10:BP$1009)))&lt;0.000001)),0,1),
IF(LEN($B9)&gt;0,
_xlfn.SWITCH($B9,
'Output| AER'!$B$17,SUMPRODUCT('Calc| Project Costs'!$BV$10:$BV$1009,'Calc| Project Costs'!AZ$10:AZ$1009)/10^3,
'Output| AER'!$B$18,IF(LEN($B8)&gt;0,SUM(O8:O$9),0),
'Output| AER'!$B$19,(SUMPRODUCT('Calc| Project Costs'!AB$10:AB$1009,'Calc| Project Costs'!$BV$10:$BV$1009)+SUMPRODUCT('Calc| Project Costs'!BH$10:BH$1009,'Calc| Project Costs'!$BV$10:$BV$1009))/10^3,
'Output| AER'!$B$20,SUMPRODUCT(--('Input| Disposals'!$O$8:$O$57='Input| Setup'!$B$37),'Input| Disposals'!S$8:S$57)/10^3,
'Output| AER'!$B$21,O6-O7-O8,
'Output| AER'!$B$23,"",
'Output| AER'!$B$24,'Input| Type 2 capcons'!O$46/10^3,
SUMPRODUCT('Calc| Project Costs'!T$10:T$1009,1*('Calc| Project Costs'!$G$10:$G$1009=$B9),'Calc| Project Costs'!$BV$10:$BV$1009)/10^3),
""))</f>
        <v>0</v>
      </c>
      <c r="P9" s="213" cm="1">
        <f t="array" ref="P9">IF($B8='Output| AER'!$B$21,
IF(AND(ABS(P5*10^3-(SUM(SUMPRODUCT('Calc| Project Costs'!$BV$10:$BV$1009,'Calc| Project Costs'!AC$10:AC$1009)+SUMPRODUCT('Calc| Project Costs'!$BV$10:$BV$1009,'Calc| Project Costs'!BI$10:BI$1009))+SUMPRODUCT(--('Input| Disposals'!$O$8:$O$57='Input| Setup'!$B$37),'Input| Disposals'!T$8:T$57)+P8*10^3))&lt;0.000001,(ABS(P5*10^3-(SUMPRODUCT('Calc| Project Costs'!$BV$10:$BV$1009,'Calc| Project Costs'!BQ$10:BQ$1009)))&lt;0.000001)),0,1),
IF(LEN($B9)&gt;0,
_xlfn.SWITCH($B9,
'Output| AER'!$B$17,SUMPRODUCT('Calc| Project Costs'!$BV$10:$BV$1009,'Calc| Project Costs'!BA$10:BA$1009)/10^3,
'Output| AER'!$B$18,IF(LEN($B8)&gt;0,SUM(P8:P$9),0),
'Output| AER'!$B$19,(SUMPRODUCT('Calc| Project Costs'!AC$10:AC$1009,'Calc| Project Costs'!$BV$10:$BV$1009)+SUMPRODUCT('Calc| Project Costs'!BI$10:BI$1009,'Calc| Project Costs'!$BV$10:$BV$1009))/10^3,
'Output| AER'!$B$20,SUMPRODUCT(--('Input| Disposals'!$O$8:$O$57='Input| Setup'!$B$37),'Input| Disposals'!T$8:T$57)/10^3,
'Output| AER'!$B$21,P6-P7-P8,
'Output| AER'!$B$23,"",
'Output| AER'!$B$24,'Input| Type 2 capcons'!P$46/10^3,
SUMPRODUCT('Calc| Project Costs'!U$10:U$1009,1*('Calc| Project Costs'!$G$10:$G$1009=$B9),'Calc| Project Costs'!$BV$10:$BV$1009)/10^3),
""))</f>
        <v>0</v>
      </c>
      <c r="Q9" s="213" cm="1">
        <f t="array" ref="Q9">IF($B8='Output| AER'!$B$21,
IF(AND(ABS(Q5*10^3-(SUM(SUMPRODUCT('Calc| Project Costs'!$BV$10:$BV$1009,'Calc| Project Costs'!AD$10:AD$1009)+SUMPRODUCT('Calc| Project Costs'!$BV$10:$BV$1009,'Calc| Project Costs'!BJ$10:BJ$1009))+SUMPRODUCT(--('Input| Disposals'!$O$8:$O$57='Input| Setup'!$B$37),'Input| Disposals'!U$8:U$57)+Q8*10^3))&lt;0.000001,(ABS(Q5*10^3-(SUMPRODUCT('Calc| Project Costs'!$BV$10:$BV$1009,'Calc| Project Costs'!BR$10:BR$1009)))&lt;0.000001)),0,1),
IF(LEN($B9)&gt;0,
_xlfn.SWITCH($B9,
'Output| AER'!$B$17,SUMPRODUCT('Calc| Project Costs'!$BV$10:$BV$1009,'Calc| Project Costs'!BB$10:BB$1009)/10^3,
'Output| AER'!$B$18,IF(LEN($B8)&gt;0,SUM(Q8:Q$9),0),
'Output| AER'!$B$19,(SUMPRODUCT('Calc| Project Costs'!AD$10:AD$1009,'Calc| Project Costs'!$BV$10:$BV$1009)+SUMPRODUCT('Calc| Project Costs'!BJ$10:BJ$1009,'Calc| Project Costs'!$BV$10:$BV$1009))/10^3,
'Output| AER'!$B$20,SUMPRODUCT(--('Input| Disposals'!$O$8:$O$57='Input| Setup'!$B$37),'Input| Disposals'!U$8:U$57)/10^3,
'Output| AER'!$B$21,Q6-Q7-Q8,
'Output| AER'!$B$23,"",
'Output| AER'!$B$24,'Input| Type 2 capcons'!Q$46/10^3,
SUMPRODUCT('Calc| Project Costs'!V$10:V$1009,1*('Calc| Project Costs'!$G$10:$G$1009=$B9),'Calc| Project Costs'!$BV$10:$BV$1009)/10^3),
""))</f>
        <v>0</v>
      </c>
      <c r="R9" s="213" cm="1">
        <f t="array" ref="R9">IF($B8='Output| AER'!$B$21,
IF(AND(ABS(R5*10^3-(SUM(SUMPRODUCT('Calc| Project Costs'!$BV$10:$BV$1009,'Calc| Project Costs'!AE$10:AE$1009)+SUMPRODUCT('Calc| Project Costs'!$BV$10:$BV$1009,'Calc| Project Costs'!BK$10:BK$1009))+SUMPRODUCT(--('Input| Disposals'!$O$8:$O$57='Input| Setup'!$B$37),'Input| Disposals'!V$8:V$57)+R8*10^3))&lt;0.000001,(ABS(R5*10^3-(SUMPRODUCT('Calc| Project Costs'!$BV$10:$BV$1009,'Calc| Project Costs'!BS$10:BS$1009)))&lt;0.000001)),0,1),
IF(LEN($B9)&gt;0,
_xlfn.SWITCH($B9,
'Output| AER'!$B$17,SUMPRODUCT('Calc| Project Costs'!$BV$10:$BV$1009,'Calc| Project Costs'!BC$10:BC$1009)/10^3,
'Output| AER'!$B$18,IF(LEN($B8)&gt;0,SUM(R8:R$9),0),
'Output| AER'!$B$19,(SUMPRODUCT('Calc| Project Costs'!AE$10:AE$1009,'Calc| Project Costs'!$BV$10:$BV$1009)+SUMPRODUCT('Calc| Project Costs'!BK$10:BK$1009,'Calc| Project Costs'!$BV$10:$BV$1009))/10^3,
'Output| AER'!$B$20,SUMPRODUCT(--('Input| Disposals'!$O$8:$O$57='Input| Setup'!$B$37),'Input| Disposals'!V$8:V$57)/10^3,
'Output| AER'!$B$21,R6-R7-R8,
'Output| AER'!$B$23,"",
'Output| AER'!$B$24,'Input| Type 2 capcons'!R$46/10^3,
SUMPRODUCT('Calc| Project Costs'!W$10:W$1009,1*('Calc| Project Costs'!$G$10:$G$1009=$B9),'Calc| Project Costs'!$BV$10:$BV$1009)/10^3),
""))</f>
        <v>0</v>
      </c>
      <c r="S9" s="214">
        <f>IF(B8='Output| AER'!$B$21,ROUND(S8-'Output| PTRM (DFA)'!$I$223,9),IF(OR(B9='Output| AER'!$B$23,AND(B9="",B8=""),AND(B9="",B8='Output| AER'!$B$24)),"",IFERROR(SUM(N9:R9),0)))</f>
        <v>0</v>
      </c>
      <c r="V9" s="85"/>
    </row>
    <row r="10" spans="1:22" ht="12.75" customHeight="1" x14ac:dyDescent="0.2">
      <c r="B10" s="125" t="str" cm="1">
        <f t="array" ref="B10">IFERROR(_xlfn.LET(_xlpm.x, INDEX(_xlfn.VSTACK(_xlfn.UNIQUE(_xlfn._xlws.FILTER('Input| Projects'!$G$10:$G$1009,'Input| Projects'!$G$10:$G$1009&lt;&gt;"")),'Output| AER'!$B$17:$B$24),ROW(A2)),IF(_xlpm.x=0,"",_xlpm.x)),"")</f>
        <v>Plant</v>
      </c>
      <c r="C10" s="213" cm="1">
        <f t="array" ref="C10">IF($B9='Output| AER'!$B$21,
IF(AND(ABS(C6*10^3-(SUM(SUMPRODUCT('Calc| Project Costs'!$BU$10:$BU$1009,'Calc| Project Costs'!Y$10:Y$1009)+SUMPRODUCT('Calc| Project Costs'!$BU$10:$BU$1009,'Calc| Project Costs'!BE$10:BE$1009))+SUMPRODUCT(--('Input| Disposals'!$O$8:$O$57='Input| Setup'!$B$36),'Input| Disposals'!P$8:P$57)+C9*10^3))&lt;0.000001,(ABS(C6*10^3-(SUMPRODUCT('Calc| Project Costs'!$BU$10:$BU$1009,'Calc| Project Costs'!BM$10:BM$1009)))&lt;0.000001)),0,1),
IF(LEN($B10)&gt;0,
_xlfn.SWITCH($B10,
'Output| AER'!$B$17,SUMPRODUCT('Calc| Project Costs'!$BU$10:$BU$1009,'Calc| Project Costs'!AW$10:AW$1009)/10^3,
'Output| AER'!$B$18,IF(LEN($B9)&gt;0,SUM(C9:C$9),0),
'Output| AER'!$B$19,(SUMPRODUCT('Calc| Project Costs'!Y$10:Y$1009,'Calc| Project Costs'!$BU$10:$BU$1009)+SUMPRODUCT('Calc| Project Costs'!BE$10:BE$1009,'Calc| Project Costs'!$BU$10:$BU$1009))/10^3,
'Output| AER'!$B$20,SUMPRODUCT(--('Input| Disposals'!$O$8:$O$57='Input| Setup'!$B$36),'Input| Disposals'!P$8:P$57)/10^3,
'Output| AER'!$B$21,C7-C8-C9,
'Output| AER'!$B$23,"",
'Output| AER'!$B$24,'Input| Type 2 capcons'!C$46/10^3,
SUMPRODUCT('Calc| Project Costs'!Q$10:Q$1009,1*('Calc| Project Costs'!$G$10:$G$1009=$B10),'Calc| Project Costs'!$BU$10:$BU$1009)/10^3),
""))</f>
        <v>0.1440190130148454</v>
      </c>
      <c r="D10" s="213" cm="1">
        <f t="array" ref="D10">IF($B9='Output| AER'!$B$21,
IF(AND(ABS(D6*10^3-(SUM(SUMPRODUCT('Calc| Project Costs'!$BU$10:$BU$1009,'Calc| Project Costs'!Z$10:Z$1009)+SUMPRODUCT('Calc| Project Costs'!$BU$10:$BU$1009,'Calc| Project Costs'!BF$10:BF$1009))+SUMPRODUCT(--('Input| Disposals'!$O$8:$O$57='Input| Setup'!$B$36),'Input| Disposals'!Q$8:Q$57)+D9*10^3))&lt;0.000001,(ABS(D6*10^3-(SUMPRODUCT('Calc| Project Costs'!$BU$10:$BU$1009,'Calc| Project Costs'!BN$10:BN$1009)))&lt;0.000001)),0,1),
IF(LEN($B10)&gt;0,
_xlfn.SWITCH($B10,
'Output| AER'!$B$17,SUMPRODUCT('Calc| Project Costs'!$BU$10:$BU$1009,'Calc| Project Costs'!AX$10:AX$1009)/10^3,
'Output| AER'!$B$18,IF(LEN($B9)&gt;0,SUM(D9:D$9),0),
'Output| AER'!$B$19,(SUMPRODUCT('Calc| Project Costs'!Z$10:Z$1009,'Calc| Project Costs'!$BU$10:$BU$1009)+SUMPRODUCT('Calc| Project Costs'!BF$10:BF$1009,'Calc| Project Costs'!$BU$10:$BU$1009))/10^3,
'Output| AER'!$B$20,SUMPRODUCT(--('Input| Disposals'!$O$8:$O$57='Input| Setup'!$B$36),'Input| Disposals'!Q$8:Q$57)/10^3,
'Output| AER'!$B$21,D7-D8-D9,
'Output| AER'!$B$23,"",
'Output| AER'!$B$24,'Input| Type 2 capcons'!D$46/10^3,
SUMPRODUCT('Calc| Project Costs'!R$10:R$1009,1*('Calc| Project Costs'!$G$10:$G$1009=$B10),'Calc| Project Costs'!$BU$10:$BU$1009)/10^3),
""))</f>
        <v>6.9951643605468181</v>
      </c>
      <c r="E10" s="213" cm="1">
        <f t="array" ref="E10">IF($B9='Output| AER'!$B$21,
IF(AND(ABS(E6*10^3-(SUM(SUMPRODUCT('Calc| Project Costs'!$BU$10:$BU$1009,'Calc| Project Costs'!AA$10:AA$1009)+SUMPRODUCT('Calc| Project Costs'!$BU$10:$BU$1009,'Calc| Project Costs'!BG$10:BG$1009))+SUMPRODUCT(--('Input| Disposals'!$O$8:$O$57='Input| Setup'!$B$36),'Input| Disposals'!R$8:R$57)+E9*10^3))&lt;0.000001,(ABS(E6*10^3-(SUMPRODUCT('Calc| Project Costs'!$BU$10:$BU$1009,'Calc| Project Costs'!BO$10:BO$1009)))&lt;0.000001)),0,1),
IF(LEN($B10)&gt;0,
_xlfn.SWITCH($B10,
'Output| AER'!$B$17,SUMPRODUCT('Calc| Project Costs'!$BU$10:$BU$1009,'Calc| Project Costs'!AY$10:AY$1009)/10^3,
'Output| AER'!$B$18,IF(LEN($B9)&gt;0,SUM(E9:E$9),0),
'Output| AER'!$B$19,(SUMPRODUCT('Calc| Project Costs'!AA$10:AA$1009,'Calc| Project Costs'!$BU$10:$BU$1009)+SUMPRODUCT('Calc| Project Costs'!BG$10:BG$1009,'Calc| Project Costs'!$BU$10:$BU$1009))/10^3,
'Output| AER'!$B$20,SUMPRODUCT(--('Input| Disposals'!$O$8:$O$57='Input| Setup'!$B$36),'Input| Disposals'!R$8:R$57)/10^3,
'Output| AER'!$B$21,E7-E8-E9,
'Output| AER'!$B$23,"",
'Output| AER'!$B$24,'Input| Type 2 capcons'!E$46/10^3,
SUMPRODUCT('Calc| Project Costs'!S$10:S$1009,1*('Calc| Project Costs'!$G$10:$G$1009=$B10),'Calc| Project Costs'!$BU$10:$BU$1009)/10^3),
""))</f>
        <v>5.6350605944404686</v>
      </c>
      <c r="F10" s="213" cm="1">
        <f t="array" ref="F10">IF($B9='Output| AER'!$B$21,
IF(AND(ABS(F6*10^3-(SUM(SUMPRODUCT('Calc| Project Costs'!$BU$10:$BU$1009,'Calc| Project Costs'!AB$10:AB$1009)+SUMPRODUCT('Calc| Project Costs'!$BU$10:$BU$1009,'Calc| Project Costs'!BH$10:BH$1009))+SUMPRODUCT(--('Input| Disposals'!$O$8:$O$57='Input| Setup'!$B$36),'Input| Disposals'!S$8:S$57)+F9*10^3))&lt;0.000001,(ABS(F6*10^3-(SUMPRODUCT('Calc| Project Costs'!$BU$10:$BU$1009,'Calc| Project Costs'!BP$10:BP$1009)))&lt;0.000001)),0,1),
IF(LEN($B10)&gt;0,
_xlfn.SWITCH($B10,
'Output| AER'!$B$17,SUMPRODUCT('Calc| Project Costs'!$BU$10:$BU$1009,'Calc| Project Costs'!AZ$10:AZ$1009)/10^3,
'Output| AER'!$B$18,IF(LEN($B9)&gt;0,SUM(F9:F$9),0),
'Output| AER'!$B$19,(SUMPRODUCT('Calc| Project Costs'!AB$10:AB$1009,'Calc| Project Costs'!$BU$10:$BU$1009)+SUMPRODUCT('Calc| Project Costs'!BH$10:BH$1009,'Calc| Project Costs'!$BU$10:$BU$1009))/10^3,
'Output| AER'!$B$20,SUMPRODUCT(--('Input| Disposals'!$O$8:$O$57='Input| Setup'!$B$36),'Input| Disposals'!S$8:S$57)/10^3,
'Output| AER'!$B$21,F7-F8-F9,
'Output| AER'!$B$23,"",
'Output| AER'!$B$24,'Input| Type 2 capcons'!F$46/10^3,
SUMPRODUCT('Calc| Project Costs'!T$10:T$1009,1*('Calc| Project Costs'!$G$10:$G$1009=$B10),'Calc| Project Costs'!$BU$10:$BU$1009)/10^3),
""))</f>
        <v>0.42881322502280372</v>
      </c>
      <c r="G10" s="213" cm="1">
        <f t="array" ref="G10">IF($B9='Output| AER'!$B$21,
IF(AND(ABS(G6*10^3-(SUM(SUMPRODUCT('Calc| Project Costs'!$BU$10:$BU$1009,'Calc| Project Costs'!AC$10:AC$1009)+SUMPRODUCT('Calc| Project Costs'!$BU$10:$BU$1009,'Calc| Project Costs'!BI$10:BI$1009))+SUMPRODUCT(--('Input| Disposals'!$O$8:$O$57='Input| Setup'!$B$36),'Input| Disposals'!T$8:T$57)+G9*10^3))&lt;0.000001,(ABS(G6*10^3-(SUMPRODUCT('Calc| Project Costs'!$BU$10:$BU$1009,'Calc| Project Costs'!BQ$10:BQ$1009)))&lt;0.000001)),0,1),
IF(LEN($B10)&gt;0,
_xlfn.SWITCH($B10,
'Output| AER'!$B$17,SUMPRODUCT('Calc| Project Costs'!$BU$10:$BU$1009,'Calc| Project Costs'!BA$10:BA$1009)/10^3,
'Output| AER'!$B$18,IF(LEN($B9)&gt;0,SUM(G9:G$9),0),
'Output| AER'!$B$19,(SUMPRODUCT('Calc| Project Costs'!AC$10:AC$1009,'Calc| Project Costs'!$BU$10:$BU$1009)+SUMPRODUCT('Calc| Project Costs'!BI$10:BI$1009,'Calc| Project Costs'!$BU$10:$BU$1009))/10^3,
'Output| AER'!$B$20,SUMPRODUCT(--('Input| Disposals'!$O$8:$O$57='Input| Setup'!$B$36),'Input| Disposals'!T$8:T$57)/10^3,
'Output| AER'!$B$21,G7-G8-G9,
'Output| AER'!$B$23,"",
'Output| AER'!$B$24,'Input| Type 2 capcons'!G$46/10^3,
SUMPRODUCT('Calc| Project Costs'!U$10:U$1009,1*('Calc| Project Costs'!$G$10:$G$1009=$B10),'Calc| Project Costs'!$BU$10:$BU$1009)/10^3),
""))</f>
        <v>5.7336971864316935</v>
      </c>
      <c r="H10" s="213" cm="1">
        <f t="array" ref="H10">IF($B9='Output| AER'!$B$21,
IF(AND(ABS(H6*10^3-(SUM(SUMPRODUCT('Calc| Project Costs'!$BU$10:$BU$1009,'Calc| Project Costs'!AD$10:AD$1009)+SUMPRODUCT('Calc| Project Costs'!$BU$10:$BU$1009,'Calc| Project Costs'!BJ$10:BJ$1009))+SUMPRODUCT(--('Input| Disposals'!$O$8:$O$57='Input| Setup'!$B$36),'Input| Disposals'!U$8:U$57)+H9*10^3))&lt;0.000001,(ABS(H6*10^3-(SUMPRODUCT('Calc| Project Costs'!$BU$10:$BU$1009,'Calc| Project Costs'!BR$10:BR$1009)))&lt;0.000001)),0,1),
IF(LEN($B10)&gt;0,
_xlfn.SWITCH($B10,
'Output| AER'!$B$17,SUMPRODUCT('Calc| Project Costs'!$BU$10:$BU$1009,'Calc| Project Costs'!BB$10:BB$1009)/10^3,
'Output| AER'!$B$18,IF(LEN($B9)&gt;0,SUM(H9:H$9),0),
'Output| AER'!$B$19,(SUMPRODUCT('Calc| Project Costs'!AD$10:AD$1009,'Calc| Project Costs'!$BU$10:$BU$1009)+SUMPRODUCT('Calc| Project Costs'!BJ$10:BJ$1009,'Calc| Project Costs'!$BU$10:$BU$1009))/10^3,
'Output| AER'!$B$20,SUMPRODUCT(--('Input| Disposals'!$O$8:$O$57='Input| Setup'!$B$36),'Input| Disposals'!U$8:U$57)/10^3,
'Output| AER'!$B$21,H7-H8-H9,
'Output| AER'!$B$23,"",
'Output| AER'!$B$24,'Input| Type 2 capcons'!H$46/10^3,
SUMPRODUCT('Calc| Project Costs'!V$10:V$1009,1*('Calc| Project Costs'!$G$10:$G$1009=$B10),'Calc| Project Costs'!$BU$10:$BU$1009)/10^3),
""))</f>
        <v>5.7176560622996906</v>
      </c>
      <c r="I10" s="213" cm="1">
        <f t="array" ref="I10">IF($B9='Output| AER'!$B$21,
IF(AND(ABS(I6*10^3-(SUM(SUMPRODUCT('Calc| Project Costs'!$BU$10:$BU$1009,'Calc| Project Costs'!AE$10:AE$1009)+SUMPRODUCT('Calc| Project Costs'!$BU$10:$BU$1009,'Calc| Project Costs'!BK$10:BK$1009))+SUMPRODUCT(--('Input| Disposals'!$O$8:$O$57='Input| Setup'!$B$36),'Input| Disposals'!V$8:V$57)+I9*10^3))&lt;0.000001,(ABS(I6*10^3-(SUMPRODUCT('Calc| Project Costs'!$BU$10:$BU$1009,'Calc| Project Costs'!BS$10:BS$1009)))&lt;0.000001)),0,1),
IF(LEN($B10)&gt;0,
_xlfn.SWITCH($B10,
'Output| AER'!$B$17,SUMPRODUCT('Calc| Project Costs'!$BU$10:$BU$1009,'Calc| Project Costs'!BC$10:BC$1009)/10^3,
'Output| AER'!$B$18,IF(LEN($B9)&gt;0,SUM(I9:I$9),0),
'Output| AER'!$B$19,(SUMPRODUCT('Calc| Project Costs'!AE$10:AE$1009,'Calc| Project Costs'!$BU$10:$BU$1009)+SUMPRODUCT('Calc| Project Costs'!BK$10:BK$1009,'Calc| Project Costs'!$BU$10:$BU$1009))/10^3,
'Output| AER'!$B$20,SUMPRODUCT(--('Input| Disposals'!$O$8:$O$57='Input| Setup'!$B$36),'Input| Disposals'!V$8:V$57)/10^3,
'Output| AER'!$B$21,I7-I8-I9,
'Output| AER'!$B$23,"",
'Output| AER'!$B$24,'Input| Type 2 capcons'!I$46/10^3,
SUMPRODUCT('Calc| Project Costs'!W$10:W$1009,1*('Calc| Project Costs'!$G$10:$G$1009=$B10),'Calc| Project Costs'!$BU$10:$BU$1009)/10^3),
""))</f>
        <v>5.3837919877924207</v>
      </c>
      <c r="J10" s="214">
        <f>IF(B9='Output| AER'!$B$21,ROUND(J9-'Output| PTRM (SCS)'!$I$223,9),IF(OR(B10='Output| AER'!$B$23,AND(B10="",B9=""),AND(B10="",B9='Output| AER'!$B$24)),"",IFERROR(SUM(E10:I10),0)))</f>
        <v>22.899019055987075</v>
      </c>
      <c r="L10" s="213" cm="1">
        <f t="array" ref="L10">IF($B9='Output| AER'!$B$21,
IF(AND(ABS(L6*10^3-(SUM(SUMPRODUCT('Calc| Project Costs'!$BV$10:$BV$1009,'Calc| Project Costs'!Y$10:Y$1009)+SUMPRODUCT('Calc| Project Costs'!$BV$10:$BV$1009,'Calc| Project Costs'!BE$10:BE$1009))+SUMPRODUCT(--('Input| Disposals'!$O$8:$O$57='Input| Setup'!$B$37),'Input| Disposals'!P$8:P$57)+L9*10^3))&lt;0.000001,(ABS(L6*10^3-(SUMPRODUCT('Calc| Project Costs'!$BV$10:$BV$1009,'Calc| Project Costs'!BM$10:BM$1009)))&lt;0.000001)),0,1),
IF(LEN($B10)&gt;0,
_xlfn.SWITCH($B10,
'Output| AER'!$B$17,SUMPRODUCT('Calc| Project Costs'!$BV$10:$BV$1009,'Calc| Project Costs'!AW$10:AW$1009)/10^3,
'Output| AER'!$B$18,IF(LEN($B9)&gt;0,SUM(L9:L$9),0),
'Output| AER'!$B$19,(SUMPRODUCT('Calc| Project Costs'!Y$10:Y$1009,'Calc| Project Costs'!$BV$10:$BV$1009)+SUMPRODUCT('Calc| Project Costs'!BE$10:BE$1009,'Calc| Project Costs'!$BV$10:$BV$1009))/10^3,
'Output| AER'!$B$20,SUMPRODUCT(--('Input| Disposals'!$O$8:$O$57='Input| Setup'!$B$37),'Input| Disposals'!P$8:P$57)/10^3,
'Output| AER'!$B$21,L7-L8-L9,
'Output| AER'!$B$23,"",
'Output| AER'!$B$24,'Input| Type 2 capcons'!L$46/10^3,
SUMPRODUCT('Calc| Project Costs'!Q$10:Q$1009,1*('Calc| Project Costs'!$G$10:$G$1009=$B10),'Calc| Project Costs'!$BV$10:$BV$1009)/10^3),
""))</f>
        <v>0</v>
      </c>
      <c r="M10" s="213" cm="1">
        <f t="array" ref="M10">IF($B9='Output| AER'!$B$21,
IF(AND(ABS(M6*10^3-(SUM(SUMPRODUCT('Calc| Project Costs'!$BV$10:$BV$1009,'Calc| Project Costs'!Z$10:Z$1009)+SUMPRODUCT('Calc| Project Costs'!$BV$10:$BV$1009,'Calc| Project Costs'!BF$10:BF$1009))+SUMPRODUCT(--('Input| Disposals'!$O$8:$O$57='Input| Setup'!$B$37),'Input| Disposals'!Q$8:Q$57)+M9*10^3))&lt;0.000001,(ABS(M6*10^3-(SUMPRODUCT('Calc| Project Costs'!$BV$10:$BV$1009,'Calc| Project Costs'!BN$10:BN$1009)))&lt;0.000001)),0,1),
IF(LEN($B10)&gt;0,
_xlfn.SWITCH($B10,
'Output| AER'!$B$17,SUMPRODUCT('Calc| Project Costs'!$BV$10:$BV$1009,'Calc| Project Costs'!AX$10:AX$1009)/10^3,
'Output| AER'!$B$18,IF(LEN($B9)&gt;0,SUM(M9:M$9),0),
'Output| AER'!$B$19,(SUMPRODUCT('Calc| Project Costs'!Z$10:Z$1009,'Calc| Project Costs'!$BV$10:$BV$1009)+SUMPRODUCT('Calc| Project Costs'!BF$10:BF$1009,'Calc| Project Costs'!$BV$10:$BV$1009))/10^3,
'Output| AER'!$B$20,SUMPRODUCT(--('Input| Disposals'!$O$8:$O$57='Input| Setup'!$B$37),'Input| Disposals'!Q$8:Q$57)/10^3,
'Output| AER'!$B$21,M7-M8-M9,
'Output| AER'!$B$23,"",
'Output| AER'!$B$24,'Input| Type 2 capcons'!M$46/10^3,
SUMPRODUCT('Calc| Project Costs'!R$10:R$1009,1*('Calc| Project Costs'!$G$10:$G$1009=$B10),'Calc| Project Costs'!$BV$10:$BV$1009)/10^3),
""))</f>
        <v>0</v>
      </c>
      <c r="N10" s="213" cm="1">
        <f t="array" ref="N10">IF($B9='Output| AER'!$B$21,
IF(AND(ABS(N6*10^3-(SUM(SUMPRODUCT('Calc| Project Costs'!$BV$10:$BV$1009,'Calc| Project Costs'!AA$10:AA$1009)+SUMPRODUCT('Calc| Project Costs'!$BV$10:$BV$1009,'Calc| Project Costs'!BG$10:BG$1009))+SUMPRODUCT(--('Input| Disposals'!$O$8:$O$57='Input| Setup'!$B$37),'Input| Disposals'!R$8:R$57)+N9*10^3))&lt;0.000001,(ABS(N6*10^3-(SUMPRODUCT('Calc| Project Costs'!$BV$10:$BV$1009,'Calc| Project Costs'!BO$10:BO$1009)))&lt;0.000001)),0,1),
IF(LEN($B10)&gt;0,
_xlfn.SWITCH($B10,
'Output| AER'!$B$17,SUMPRODUCT('Calc| Project Costs'!$BV$10:$BV$1009,'Calc| Project Costs'!AY$10:AY$1009)/10^3,
'Output| AER'!$B$18,IF(LEN($B9)&gt;0,SUM(N9:N$9),0),
'Output| AER'!$B$19,(SUMPRODUCT('Calc| Project Costs'!AA$10:AA$1009,'Calc| Project Costs'!$BV$10:$BV$1009)+SUMPRODUCT('Calc| Project Costs'!BG$10:BG$1009,'Calc| Project Costs'!$BV$10:$BV$1009))/10^3,
'Output| AER'!$B$20,SUMPRODUCT(--('Input| Disposals'!$O$8:$O$57='Input| Setup'!$B$37),'Input| Disposals'!R$8:R$57)/10^3,
'Output| AER'!$B$21,N7-N8-N9,
'Output| AER'!$B$23,"",
'Output| AER'!$B$24,'Input| Type 2 capcons'!N$46/10^3,
SUMPRODUCT('Calc| Project Costs'!S$10:S$1009,1*('Calc| Project Costs'!$G$10:$G$1009=$B10),'Calc| Project Costs'!$BV$10:$BV$1009)/10^3),
""))</f>
        <v>0</v>
      </c>
      <c r="O10" s="213" cm="1">
        <f t="array" ref="O10">IF($B9='Output| AER'!$B$21,
IF(AND(ABS(O6*10^3-(SUM(SUMPRODUCT('Calc| Project Costs'!$BV$10:$BV$1009,'Calc| Project Costs'!AB$10:AB$1009)+SUMPRODUCT('Calc| Project Costs'!$BV$10:$BV$1009,'Calc| Project Costs'!BH$10:BH$1009))+SUMPRODUCT(--('Input| Disposals'!$O$8:$O$57='Input| Setup'!$B$37),'Input| Disposals'!S$8:S$57)+O9*10^3))&lt;0.000001,(ABS(O6*10^3-(SUMPRODUCT('Calc| Project Costs'!$BV$10:$BV$1009,'Calc| Project Costs'!BP$10:BP$1009)))&lt;0.000001)),0,1),
IF(LEN($B10)&gt;0,
_xlfn.SWITCH($B10,
'Output| AER'!$B$17,SUMPRODUCT('Calc| Project Costs'!$BV$10:$BV$1009,'Calc| Project Costs'!AZ$10:AZ$1009)/10^3,
'Output| AER'!$B$18,IF(LEN($B9)&gt;0,SUM(O9:O$9),0),
'Output| AER'!$B$19,(SUMPRODUCT('Calc| Project Costs'!AB$10:AB$1009,'Calc| Project Costs'!$BV$10:$BV$1009)+SUMPRODUCT('Calc| Project Costs'!BH$10:BH$1009,'Calc| Project Costs'!$BV$10:$BV$1009))/10^3,
'Output| AER'!$B$20,SUMPRODUCT(--('Input| Disposals'!$O$8:$O$57='Input| Setup'!$B$37),'Input| Disposals'!S$8:S$57)/10^3,
'Output| AER'!$B$21,O7-O8-O9,
'Output| AER'!$B$23,"",
'Output| AER'!$B$24,'Input| Type 2 capcons'!O$46/10^3,
SUMPRODUCT('Calc| Project Costs'!T$10:T$1009,1*('Calc| Project Costs'!$G$10:$G$1009=$B10),'Calc| Project Costs'!$BV$10:$BV$1009)/10^3),
""))</f>
        <v>0</v>
      </c>
      <c r="P10" s="213" cm="1">
        <f t="array" ref="P10">IF($B9='Output| AER'!$B$21,
IF(AND(ABS(P6*10^3-(SUM(SUMPRODUCT('Calc| Project Costs'!$BV$10:$BV$1009,'Calc| Project Costs'!AC$10:AC$1009)+SUMPRODUCT('Calc| Project Costs'!$BV$10:$BV$1009,'Calc| Project Costs'!BI$10:BI$1009))+SUMPRODUCT(--('Input| Disposals'!$O$8:$O$57='Input| Setup'!$B$37),'Input| Disposals'!T$8:T$57)+P9*10^3))&lt;0.000001,(ABS(P6*10^3-(SUMPRODUCT('Calc| Project Costs'!$BV$10:$BV$1009,'Calc| Project Costs'!BQ$10:BQ$1009)))&lt;0.000001)),0,1),
IF(LEN($B10)&gt;0,
_xlfn.SWITCH($B10,
'Output| AER'!$B$17,SUMPRODUCT('Calc| Project Costs'!$BV$10:$BV$1009,'Calc| Project Costs'!BA$10:BA$1009)/10^3,
'Output| AER'!$B$18,IF(LEN($B9)&gt;0,SUM(P9:P$9),0),
'Output| AER'!$B$19,(SUMPRODUCT('Calc| Project Costs'!AC$10:AC$1009,'Calc| Project Costs'!$BV$10:$BV$1009)+SUMPRODUCT('Calc| Project Costs'!BI$10:BI$1009,'Calc| Project Costs'!$BV$10:$BV$1009))/10^3,
'Output| AER'!$B$20,SUMPRODUCT(--('Input| Disposals'!$O$8:$O$57='Input| Setup'!$B$37),'Input| Disposals'!T$8:T$57)/10^3,
'Output| AER'!$B$21,P7-P8-P9,
'Output| AER'!$B$23,"",
'Output| AER'!$B$24,'Input| Type 2 capcons'!P$46/10^3,
SUMPRODUCT('Calc| Project Costs'!U$10:U$1009,1*('Calc| Project Costs'!$G$10:$G$1009=$B10),'Calc| Project Costs'!$BV$10:$BV$1009)/10^3),
""))</f>
        <v>0</v>
      </c>
      <c r="Q10" s="213" cm="1">
        <f t="array" ref="Q10">IF($B9='Output| AER'!$B$21,
IF(AND(ABS(Q6*10^3-(SUM(SUMPRODUCT('Calc| Project Costs'!$BV$10:$BV$1009,'Calc| Project Costs'!AD$10:AD$1009)+SUMPRODUCT('Calc| Project Costs'!$BV$10:$BV$1009,'Calc| Project Costs'!BJ$10:BJ$1009))+SUMPRODUCT(--('Input| Disposals'!$O$8:$O$57='Input| Setup'!$B$37),'Input| Disposals'!U$8:U$57)+Q9*10^3))&lt;0.000001,(ABS(Q6*10^3-(SUMPRODUCT('Calc| Project Costs'!$BV$10:$BV$1009,'Calc| Project Costs'!BR$10:BR$1009)))&lt;0.000001)),0,1),
IF(LEN($B10)&gt;0,
_xlfn.SWITCH($B10,
'Output| AER'!$B$17,SUMPRODUCT('Calc| Project Costs'!$BV$10:$BV$1009,'Calc| Project Costs'!BB$10:BB$1009)/10^3,
'Output| AER'!$B$18,IF(LEN($B9)&gt;0,SUM(Q9:Q$9),0),
'Output| AER'!$B$19,(SUMPRODUCT('Calc| Project Costs'!AD$10:AD$1009,'Calc| Project Costs'!$BV$10:$BV$1009)+SUMPRODUCT('Calc| Project Costs'!BJ$10:BJ$1009,'Calc| Project Costs'!$BV$10:$BV$1009))/10^3,
'Output| AER'!$B$20,SUMPRODUCT(--('Input| Disposals'!$O$8:$O$57='Input| Setup'!$B$37),'Input| Disposals'!U$8:U$57)/10^3,
'Output| AER'!$B$21,Q7-Q8-Q9,
'Output| AER'!$B$23,"",
'Output| AER'!$B$24,'Input| Type 2 capcons'!Q$46/10^3,
SUMPRODUCT('Calc| Project Costs'!V$10:V$1009,1*('Calc| Project Costs'!$G$10:$G$1009=$B10),'Calc| Project Costs'!$BV$10:$BV$1009)/10^3),
""))</f>
        <v>0</v>
      </c>
      <c r="R10" s="213" cm="1">
        <f t="array" ref="R10">IF($B9='Output| AER'!$B$21,
IF(AND(ABS(R6*10^3-(SUM(SUMPRODUCT('Calc| Project Costs'!$BV$10:$BV$1009,'Calc| Project Costs'!AE$10:AE$1009)+SUMPRODUCT('Calc| Project Costs'!$BV$10:$BV$1009,'Calc| Project Costs'!BK$10:BK$1009))+SUMPRODUCT(--('Input| Disposals'!$O$8:$O$57='Input| Setup'!$B$37),'Input| Disposals'!V$8:V$57)+R9*10^3))&lt;0.000001,(ABS(R6*10^3-(SUMPRODUCT('Calc| Project Costs'!$BV$10:$BV$1009,'Calc| Project Costs'!BS$10:BS$1009)))&lt;0.000001)),0,1),
IF(LEN($B10)&gt;0,
_xlfn.SWITCH($B10,
'Output| AER'!$B$17,SUMPRODUCT('Calc| Project Costs'!$BV$10:$BV$1009,'Calc| Project Costs'!BC$10:BC$1009)/10^3,
'Output| AER'!$B$18,IF(LEN($B9)&gt;0,SUM(R9:R$9),0),
'Output| AER'!$B$19,(SUMPRODUCT('Calc| Project Costs'!AE$10:AE$1009,'Calc| Project Costs'!$BV$10:$BV$1009)+SUMPRODUCT('Calc| Project Costs'!BK$10:BK$1009,'Calc| Project Costs'!$BV$10:$BV$1009))/10^3,
'Output| AER'!$B$20,SUMPRODUCT(--('Input| Disposals'!$O$8:$O$57='Input| Setup'!$B$37),'Input| Disposals'!V$8:V$57)/10^3,
'Output| AER'!$B$21,R7-R8-R9,
'Output| AER'!$B$23,"",
'Output| AER'!$B$24,'Input| Type 2 capcons'!R$46/10^3,
SUMPRODUCT('Calc| Project Costs'!W$10:W$1009,1*('Calc| Project Costs'!$G$10:$G$1009=$B10),'Calc| Project Costs'!$BV$10:$BV$1009)/10^3),
""))</f>
        <v>0</v>
      </c>
      <c r="S10" s="214">
        <f>IF(B9='Output| AER'!$B$21,ROUND(S9-'Output| PTRM (DFA)'!$I$223,9),IF(OR(B10='Output| AER'!$B$23,AND(B10="",B9=""),AND(B10="",B9='Output| AER'!$B$24)),"",IFERROR(SUM(N10:R10),0)))</f>
        <v>0</v>
      </c>
    </row>
    <row r="11" spans="1:22" ht="12.75" customHeight="1" x14ac:dyDescent="0.2">
      <c r="B11" s="125" t="str" cm="1">
        <f t="array" ref="B11">IFERROR(_xlfn.LET(_xlpm.x, INDEX(_xlfn.VSTACK(_xlfn.UNIQUE(_xlfn._xlws.FILTER('Input| Projects'!$G$10:$G$1009,'Input| Projects'!$G$10:$G$1009&lt;&gt;"")),'Output| AER'!$B$17:$B$24),ROW(A3)),IF(_xlpm.x=0,"",_xlpm.x)),"")</f>
        <v>Substations</v>
      </c>
      <c r="C11" s="213" cm="1">
        <f t="array" ref="C11">IF($B10='Output| AER'!$B$21,
IF(AND(ABS(C7*10^3-(SUM(SUMPRODUCT('Calc| Project Costs'!$BU$10:$BU$1009,'Calc| Project Costs'!Y$10:Y$1009)+SUMPRODUCT('Calc| Project Costs'!$BU$10:$BU$1009,'Calc| Project Costs'!BE$10:BE$1009))+SUMPRODUCT(--('Input| Disposals'!$O$8:$O$57='Input| Setup'!$B$36),'Input| Disposals'!P$8:P$57)+C10*10^3))&lt;0.000001,(ABS(C7*10^3-(SUMPRODUCT('Calc| Project Costs'!$BU$10:$BU$1009,'Calc| Project Costs'!BM$10:BM$1009)))&lt;0.000001)),0,1),
IF(LEN($B11)&gt;0,
_xlfn.SWITCH($B11,
'Output| AER'!$B$17,SUMPRODUCT('Calc| Project Costs'!$BU$10:$BU$1009,'Calc| Project Costs'!AW$10:AW$1009)/10^3,
'Output| AER'!$B$18,IF(LEN($B10)&gt;0,SUM(C$9:C10),0),
'Output| AER'!$B$19,(SUMPRODUCT('Calc| Project Costs'!Y$10:Y$1009,'Calc| Project Costs'!$BU$10:$BU$1009)+SUMPRODUCT('Calc| Project Costs'!BE$10:BE$1009,'Calc| Project Costs'!$BU$10:$BU$1009))/10^3,
'Output| AER'!$B$20,SUMPRODUCT(--('Input| Disposals'!$O$8:$O$57='Input| Setup'!$B$36),'Input| Disposals'!P$8:P$57)/10^3,
'Output| AER'!$B$21,C8-C9-C10,
'Output| AER'!$B$23,"",
'Output| AER'!$B$24,'Input| Type 2 capcons'!C$46/10^3,
SUMPRODUCT('Calc| Project Costs'!Q$10:Q$1009,1*('Calc| Project Costs'!$G$10:$G$1009=$B11),'Calc| Project Costs'!$BU$10:$BU$1009)/10^3),
""))</f>
        <v>9.486772890592615</v>
      </c>
      <c r="D11" s="213" cm="1">
        <f t="array" ref="D11">IF($B10='Output| AER'!$B$21,
IF(AND(ABS(D7*10^3-(SUM(SUMPRODUCT('Calc| Project Costs'!$BU$10:$BU$1009,'Calc| Project Costs'!Z$10:Z$1009)+SUMPRODUCT('Calc| Project Costs'!$BU$10:$BU$1009,'Calc| Project Costs'!BF$10:BF$1009))+SUMPRODUCT(--('Input| Disposals'!$O$8:$O$57='Input| Setup'!$B$36),'Input| Disposals'!Q$8:Q$57)+D10*10^3))&lt;0.000001,(ABS(D7*10^3-(SUMPRODUCT('Calc| Project Costs'!$BU$10:$BU$1009,'Calc| Project Costs'!BN$10:BN$1009)))&lt;0.000001)),0,1),
IF(LEN($B11)&gt;0,
_xlfn.SWITCH($B11,
'Output| AER'!$B$17,SUMPRODUCT('Calc| Project Costs'!$BU$10:$BU$1009,'Calc| Project Costs'!AX$10:AX$1009)/10^3,
'Output| AER'!$B$18,IF(LEN($B10)&gt;0,SUM(D$9:D10),0),
'Output| AER'!$B$19,(SUMPRODUCT('Calc| Project Costs'!Z$10:Z$1009,'Calc| Project Costs'!$BU$10:$BU$1009)+SUMPRODUCT('Calc| Project Costs'!BF$10:BF$1009,'Calc| Project Costs'!$BU$10:$BU$1009))/10^3,
'Output| AER'!$B$20,SUMPRODUCT(--('Input| Disposals'!$O$8:$O$57='Input| Setup'!$B$36),'Input| Disposals'!Q$8:Q$57)/10^3,
'Output| AER'!$B$21,D8-D9-D10,
'Output| AER'!$B$23,"",
'Output| AER'!$B$24,'Input| Type 2 capcons'!D$46/10^3,
SUMPRODUCT('Calc| Project Costs'!R$10:R$1009,1*('Calc| Project Costs'!$G$10:$G$1009=$B11),'Calc| Project Costs'!$BU$10:$BU$1009)/10^3),
""))</f>
        <v>0</v>
      </c>
      <c r="E11" s="213" cm="1">
        <f t="array" ref="E11">IF($B10='Output| AER'!$B$21,
IF(AND(ABS(E7*10^3-(SUM(SUMPRODUCT('Calc| Project Costs'!$BU$10:$BU$1009,'Calc| Project Costs'!AA$10:AA$1009)+SUMPRODUCT('Calc| Project Costs'!$BU$10:$BU$1009,'Calc| Project Costs'!BG$10:BG$1009))+SUMPRODUCT(--('Input| Disposals'!$O$8:$O$57='Input| Setup'!$B$36),'Input| Disposals'!R$8:R$57)+E10*10^3))&lt;0.000001,(ABS(E7*10^3-(SUMPRODUCT('Calc| Project Costs'!$BU$10:$BU$1009,'Calc| Project Costs'!BO$10:BO$1009)))&lt;0.000001)),0,1),
IF(LEN($B11)&gt;0,
_xlfn.SWITCH($B11,
'Output| AER'!$B$17,SUMPRODUCT('Calc| Project Costs'!$BU$10:$BU$1009,'Calc| Project Costs'!AY$10:AY$1009)/10^3,
'Output| AER'!$B$18,IF(LEN($B10)&gt;0,SUM(E$9:E10),0),
'Output| AER'!$B$19,(SUMPRODUCT('Calc| Project Costs'!AA$10:AA$1009,'Calc| Project Costs'!$BU$10:$BU$1009)+SUMPRODUCT('Calc| Project Costs'!BG$10:BG$1009,'Calc| Project Costs'!$BU$10:$BU$1009))/10^3,
'Output| AER'!$B$20,SUMPRODUCT(--('Input| Disposals'!$O$8:$O$57='Input| Setup'!$B$36),'Input| Disposals'!R$8:R$57)/10^3,
'Output| AER'!$B$21,E8-E9-E10,
'Output| AER'!$B$23,"",
'Output| AER'!$B$24,'Input| Type 2 capcons'!E$46/10^3,
SUMPRODUCT('Calc| Project Costs'!S$10:S$1009,1*('Calc| Project Costs'!$G$10:$G$1009=$B11),'Calc| Project Costs'!$BU$10:$BU$1009)/10^3),
""))</f>
        <v>5.1087706478232393</v>
      </c>
      <c r="F11" s="213" cm="1">
        <f t="array" ref="F11">IF($B10='Output| AER'!$B$21,
IF(AND(ABS(F7*10^3-(SUM(SUMPRODUCT('Calc| Project Costs'!$BU$10:$BU$1009,'Calc| Project Costs'!AB$10:AB$1009)+SUMPRODUCT('Calc| Project Costs'!$BU$10:$BU$1009,'Calc| Project Costs'!BH$10:BH$1009))+SUMPRODUCT(--('Input| Disposals'!$O$8:$O$57='Input| Setup'!$B$36),'Input| Disposals'!S$8:S$57)+F10*10^3))&lt;0.000001,(ABS(F7*10^3-(SUMPRODUCT('Calc| Project Costs'!$BU$10:$BU$1009,'Calc| Project Costs'!BP$10:BP$1009)))&lt;0.000001)),0,1),
IF(LEN($B11)&gt;0,
_xlfn.SWITCH($B11,
'Output| AER'!$B$17,SUMPRODUCT('Calc| Project Costs'!$BU$10:$BU$1009,'Calc| Project Costs'!AZ$10:AZ$1009)/10^3,
'Output| AER'!$B$18,IF(LEN($B10)&gt;0,SUM(F$9:F10),0),
'Output| AER'!$B$19,(SUMPRODUCT('Calc| Project Costs'!AB$10:AB$1009,'Calc| Project Costs'!$BU$10:$BU$1009)+SUMPRODUCT('Calc| Project Costs'!BH$10:BH$1009,'Calc| Project Costs'!$BU$10:$BU$1009))/10^3,
'Output| AER'!$B$20,SUMPRODUCT(--('Input| Disposals'!$O$8:$O$57='Input| Setup'!$B$36),'Input| Disposals'!S$8:S$57)/10^3,
'Output| AER'!$B$21,F8-F9-F10,
'Output| AER'!$B$23,"",
'Output| AER'!$B$24,'Input| Type 2 capcons'!F$46/10^3,
SUMPRODUCT('Calc| Project Costs'!T$10:T$1009,1*('Calc| Project Costs'!$G$10:$G$1009=$B11),'Calc| Project Costs'!$BU$10:$BU$1009)/10^3),
""))</f>
        <v>10.751697344389664</v>
      </c>
      <c r="G11" s="213" cm="1">
        <f t="array" ref="G11">IF($B10='Output| AER'!$B$21,
IF(AND(ABS(G7*10^3-(SUM(SUMPRODUCT('Calc| Project Costs'!$BU$10:$BU$1009,'Calc| Project Costs'!AC$10:AC$1009)+SUMPRODUCT('Calc| Project Costs'!$BU$10:$BU$1009,'Calc| Project Costs'!BI$10:BI$1009))+SUMPRODUCT(--('Input| Disposals'!$O$8:$O$57='Input| Setup'!$B$36),'Input| Disposals'!T$8:T$57)+G10*10^3))&lt;0.000001,(ABS(G7*10^3-(SUMPRODUCT('Calc| Project Costs'!$BU$10:$BU$1009,'Calc| Project Costs'!BQ$10:BQ$1009)))&lt;0.000001)),0,1),
IF(LEN($B11)&gt;0,
_xlfn.SWITCH($B11,
'Output| AER'!$B$17,SUMPRODUCT('Calc| Project Costs'!$BU$10:$BU$1009,'Calc| Project Costs'!BA$10:BA$1009)/10^3,
'Output| AER'!$B$18,IF(LEN($B10)&gt;0,SUM(G$9:G10),0),
'Output| AER'!$B$19,(SUMPRODUCT('Calc| Project Costs'!AC$10:AC$1009,'Calc| Project Costs'!$BU$10:$BU$1009)+SUMPRODUCT('Calc| Project Costs'!BI$10:BI$1009,'Calc| Project Costs'!$BU$10:$BU$1009))/10^3,
'Output| AER'!$B$20,SUMPRODUCT(--('Input| Disposals'!$O$8:$O$57='Input| Setup'!$B$36),'Input| Disposals'!T$8:T$57)/10^3,
'Output| AER'!$B$21,G8-G9-G10,
'Output| AER'!$B$23,"",
'Output| AER'!$B$24,'Input| Type 2 capcons'!G$46/10^3,
SUMPRODUCT('Calc| Project Costs'!U$10:U$1009,1*('Calc| Project Costs'!$G$10:$G$1009=$B11),'Calc| Project Costs'!$BU$10:$BU$1009)/10^3),
""))</f>
        <v>0.42424495459697348</v>
      </c>
      <c r="H11" s="213" cm="1">
        <f t="array" ref="H11">IF($B10='Output| AER'!$B$21,
IF(AND(ABS(H7*10^3-(SUM(SUMPRODUCT('Calc| Project Costs'!$BU$10:$BU$1009,'Calc| Project Costs'!AD$10:AD$1009)+SUMPRODUCT('Calc| Project Costs'!$BU$10:$BU$1009,'Calc| Project Costs'!BJ$10:BJ$1009))+SUMPRODUCT(--('Input| Disposals'!$O$8:$O$57='Input| Setup'!$B$36),'Input| Disposals'!U$8:U$57)+H10*10^3))&lt;0.000001,(ABS(H7*10^3-(SUMPRODUCT('Calc| Project Costs'!$BU$10:$BU$1009,'Calc| Project Costs'!BR$10:BR$1009)))&lt;0.000001)),0,1),
IF(LEN($B11)&gt;0,
_xlfn.SWITCH($B11,
'Output| AER'!$B$17,SUMPRODUCT('Calc| Project Costs'!$BU$10:$BU$1009,'Calc| Project Costs'!BB$10:BB$1009)/10^3,
'Output| AER'!$B$18,IF(LEN($B10)&gt;0,SUM(H$9:H10),0),
'Output| AER'!$B$19,(SUMPRODUCT('Calc| Project Costs'!AD$10:AD$1009,'Calc| Project Costs'!$BU$10:$BU$1009)+SUMPRODUCT('Calc| Project Costs'!BJ$10:BJ$1009,'Calc| Project Costs'!$BU$10:$BU$1009))/10^3,
'Output| AER'!$B$20,SUMPRODUCT(--('Input| Disposals'!$O$8:$O$57='Input| Setup'!$B$36),'Input| Disposals'!U$8:U$57)/10^3,
'Output| AER'!$B$21,H8-H9-H10,
'Output| AER'!$B$23,"",
'Output| AER'!$B$24,'Input| Type 2 capcons'!H$46/10^3,
SUMPRODUCT('Calc| Project Costs'!V$10:V$1009,1*('Calc| Project Costs'!$G$10:$G$1009=$B11),'Calc| Project Costs'!$BU$10:$BU$1009)/10^3),
""))</f>
        <v>2.6499010520804185</v>
      </c>
      <c r="I11" s="213" cm="1">
        <f t="array" ref="I11">IF($B10='Output| AER'!$B$21,
IF(AND(ABS(I7*10^3-(SUM(SUMPRODUCT('Calc| Project Costs'!$BU$10:$BU$1009,'Calc| Project Costs'!AE$10:AE$1009)+SUMPRODUCT('Calc| Project Costs'!$BU$10:$BU$1009,'Calc| Project Costs'!BK$10:BK$1009))+SUMPRODUCT(--('Input| Disposals'!$O$8:$O$57='Input| Setup'!$B$36),'Input| Disposals'!V$8:V$57)+I10*10^3))&lt;0.000001,(ABS(I7*10^3-(SUMPRODUCT('Calc| Project Costs'!$BU$10:$BU$1009,'Calc| Project Costs'!BS$10:BS$1009)))&lt;0.000001)),0,1),
IF(LEN($B11)&gt;0,
_xlfn.SWITCH($B11,
'Output| AER'!$B$17,SUMPRODUCT('Calc| Project Costs'!$BU$10:$BU$1009,'Calc| Project Costs'!BC$10:BC$1009)/10^3,
'Output| AER'!$B$18,IF(LEN($B10)&gt;0,SUM(I$9:I10),0),
'Output| AER'!$B$19,(SUMPRODUCT('Calc| Project Costs'!AE$10:AE$1009,'Calc| Project Costs'!$BU$10:$BU$1009)+SUMPRODUCT('Calc| Project Costs'!BK$10:BK$1009,'Calc| Project Costs'!$BU$10:$BU$1009))/10^3,
'Output| AER'!$B$20,SUMPRODUCT(--('Input| Disposals'!$O$8:$O$57='Input| Setup'!$B$36),'Input| Disposals'!V$8:V$57)/10^3,
'Output| AER'!$B$21,I8-I9-I10,
'Output| AER'!$B$23,"",
'Output| AER'!$B$24,'Input| Type 2 capcons'!I$46/10^3,
SUMPRODUCT('Calc| Project Costs'!W$10:W$1009,1*('Calc| Project Costs'!$G$10:$G$1009=$B11),'Calc| Project Costs'!$BU$10:$BU$1009)/10^3),
""))</f>
        <v>2.1845044502385909</v>
      </c>
      <c r="J11" s="214">
        <f>IF(B10='Output| AER'!$B$21,ROUND(J10-'Output| PTRM (SCS)'!$I$223,9),IF(OR(B11='Output| AER'!$B$23,AND(B11="",B10=""),AND(B11="",B10='Output| AER'!$B$24)),"",IFERROR(SUM(E11:I11),0)))</f>
        <v>21.119118449128887</v>
      </c>
      <c r="L11" s="213" cm="1">
        <f t="array" ref="L11">IF($B10='Output| AER'!$B$21,
IF(AND(ABS(L7*10^3-(SUM(SUMPRODUCT('Calc| Project Costs'!$BV$10:$BV$1009,'Calc| Project Costs'!Y$10:Y$1009)+SUMPRODUCT('Calc| Project Costs'!$BV$10:$BV$1009,'Calc| Project Costs'!BE$10:BE$1009))+SUMPRODUCT(--('Input| Disposals'!$O$8:$O$57='Input| Setup'!$B$37),'Input| Disposals'!P$8:P$57)+L10*10^3))&lt;0.000001,(ABS(L7*10^3-(SUMPRODUCT('Calc| Project Costs'!$BV$10:$BV$1009,'Calc| Project Costs'!BM$10:BM$1009)))&lt;0.000001)),0,1),
IF(LEN($B11)&gt;0,
_xlfn.SWITCH($B11,
'Output| AER'!$B$17,SUMPRODUCT('Calc| Project Costs'!$BV$10:$BV$1009,'Calc| Project Costs'!AW$10:AW$1009)/10^3,
'Output| AER'!$B$18,IF(LEN($B10)&gt;0,SUM(L$9:L10),0),
'Output| AER'!$B$19,(SUMPRODUCT('Calc| Project Costs'!Y$10:Y$1009,'Calc| Project Costs'!$BV$10:$BV$1009)+SUMPRODUCT('Calc| Project Costs'!BE$10:BE$1009,'Calc| Project Costs'!$BV$10:$BV$1009))/10^3,
'Output| AER'!$B$20,SUMPRODUCT(--('Input| Disposals'!$O$8:$O$57='Input| Setup'!$B$37),'Input| Disposals'!P$8:P$57)/10^3,
'Output| AER'!$B$21,L8-L9-L10,
'Output| AER'!$B$23,"",
'Output| AER'!$B$24,'Input| Type 2 capcons'!L$46/10^3,
SUMPRODUCT('Calc| Project Costs'!Q$10:Q$1009,1*('Calc| Project Costs'!$G$10:$G$1009=$B11),'Calc| Project Costs'!$BV$10:$BV$1009)/10^3),
""))</f>
        <v>0</v>
      </c>
      <c r="M11" s="213" cm="1">
        <f t="array" ref="M11">IF($B10='Output| AER'!$B$21,
IF(AND(ABS(M7*10^3-(SUM(SUMPRODUCT('Calc| Project Costs'!$BV$10:$BV$1009,'Calc| Project Costs'!Z$10:Z$1009)+SUMPRODUCT('Calc| Project Costs'!$BV$10:$BV$1009,'Calc| Project Costs'!BF$10:BF$1009))+SUMPRODUCT(--('Input| Disposals'!$O$8:$O$57='Input| Setup'!$B$37),'Input| Disposals'!Q$8:Q$57)+M10*10^3))&lt;0.000001,(ABS(M7*10^3-(SUMPRODUCT('Calc| Project Costs'!$BV$10:$BV$1009,'Calc| Project Costs'!BN$10:BN$1009)))&lt;0.000001)),0,1),
IF(LEN($B11)&gt;0,
_xlfn.SWITCH($B11,
'Output| AER'!$B$17,SUMPRODUCT('Calc| Project Costs'!$BV$10:$BV$1009,'Calc| Project Costs'!AX$10:AX$1009)/10^3,
'Output| AER'!$B$18,IF(LEN($B10)&gt;0,SUM(M$9:M10),0),
'Output| AER'!$B$19,(SUMPRODUCT('Calc| Project Costs'!Z$10:Z$1009,'Calc| Project Costs'!$BV$10:$BV$1009)+SUMPRODUCT('Calc| Project Costs'!BF$10:BF$1009,'Calc| Project Costs'!$BV$10:$BV$1009))/10^3,
'Output| AER'!$B$20,SUMPRODUCT(--('Input| Disposals'!$O$8:$O$57='Input| Setup'!$B$37),'Input| Disposals'!Q$8:Q$57)/10^3,
'Output| AER'!$B$21,M8-M9-M10,
'Output| AER'!$B$23,"",
'Output| AER'!$B$24,'Input| Type 2 capcons'!M$46/10^3,
SUMPRODUCT('Calc| Project Costs'!R$10:R$1009,1*('Calc| Project Costs'!$G$10:$G$1009=$B11),'Calc| Project Costs'!$BV$10:$BV$1009)/10^3),
""))</f>
        <v>0</v>
      </c>
      <c r="N11" s="213" cm="1">
        <f t="array" ref="N11">IF($B10='Output| AER'!$B$21,
IF(AND(ABS(N7*10^3-(SUM(SUMPRODUCT('Calc| Project Costs'!$BV$10:$BV$1009,'Calc| Project Costs'!AA$10:AA$1009)+SUMPRODUCT('Calc| Project Costs'!$BV$10:$BV$1009,'Calc| Project Costs'!BG$10:BG$1009))+SUMPRODUCT(--('Input| Disposals'!$O$8:$O$57='Input| Setup'!$B$37),'Input| Disposals'!R$8:R$57)+N10*10^3))&lt;0.000001,(ABS(N7*10^3-(SUMPRODUCT('Calc| Project Costs'!$BV$10:$BV$1009,'Calc| Project Costs'!BO$10:BO$1009)))&lt;0.000001)),0,1),
IF(LEN($B11)&gt;0,
_xlfn.SWITCH($B11,
'Output| AER'!$B$17,SUMPRODUCT('Calc| Project Costs'!$BV$10:$BV$1009,'Calc| Project Costs'!AY$10:AY$1009)/10^3,
'Output| AER'!$B$18,IF(LEN($B10)&gt;0,SUM(N$9:N10),0),
'Output| AER'!$B$19,(SUMPRODUCT('Calc| Project Costs'!AA$10:AA$1009,'Calc| Project Costs'!$BV$10:$BV$1009)+SUMPRODUCT('Calc| Project Costs'!BG$10:BG$1009,'Calc| Project Costs'!$BV$10:$BV$1009))/10^3,
'Output| AER'!$B$20,SUMPRODUCT(--('Input| Disposals'!$O$8:$O$57='Input| Setup'!$B$37),'Input| Disposals'!R$8:R$57)/10^3,
'Output| AER'!$B$21,N8-N9-N10,
'Output| AER'!$B$23,"",
'Output| AER'!$B$24,'Input| Type 2 capcons'!N$46/10^3,
SUMPRODUCT('Calc| Project Costs'!S$10:S$1009,1*('Calc| Project Costs'!$G$10:$G$1009=$B11),'Calc| Project Costs'!$BV$10:$BV$1009)/10^3),
""))</f>
        <v>0</v>
      </c>
      <c r="O11" s="213" cm="1">
        <f t="array" ref="O11">IF($B10='Output| AER'!$B$21,
IF(AND(ABS(O7*10^3-(SUM(SUMPRODUCT('Calc| Project Costs'!$BV$10:$BV$1009,'Calc| Project Costs'!AB$10:AB$1009)+SUMPRODUCT('Calc| Project Costs'!$BV$10:$BV$1009,'Calc| Project Costs'!BH$10:BH$1009))+SUMPRODUCT(--('Input| Disposals'!$O$8:$O$57='Input| Setup'!$B$37),'Input| Disposals'!S$8:S$57)+O10*10^3))&lt;0.000001,(ABS(O7*10^3-(SUMPRODUCT('Calc| Project Costs'!$BV$10:$BV$1009,'Calc| Project Costs'!BP$10:BP$1009)))&lt;0.000001)),0,1),
IF(LEN($B11)&gt;0,
_xlfn.SWITCH($B11,
'Output| AER'!$B$17,SUMPRODUCT('Calc| Project Costs'!$BV$10:$BV$1009,'Calc| Project Costs'!AZ$10:AZ$1009)/10^3,
'Output| AER'!$B$18,IF(LEN($B10)&gt;0,SUM(O$9:O10),0),
'Output| AER'!$B$19,(SUMPRODUCT('Calc| Project Costs'!AB$10:AB$1009,'Calc| Project Costs'!$BV$10:$BV$1009)+SUMPRODUCT('Calc| Project Costs'!BH$10:BH$1009,'Calc| Project Costs'!$BV$10:$BV$1009))/10^3,
'Output| AER'!$B$20,SUMPRODUCT(--('Input| Disposals'!$O$8:$O$57='Input| Setup'!$B$37),'Input| Disposals'!S$8:S$57)/10^3,
'Output| AER'!$B$21,O8-O9-O10,
'Output| AER'!$B$23,"",
'Output| AER'!$B$24,'Input| Type 2 capcons'!O$46/10^3,
SUMPRODUCT('Calc| Project Costs'!T$10:T$1009,1*('Calc| Project Costs'!$G$10:$G$1009=$B11),'Calc| Project Costs'!$BV$10:$BV$1009)/10^3),
""))</f>
        <v>0</v>
      </c>
      <c r="P11" s="213" cm="1">
        <f t="array" ref="P11">IF($B10='Output| AER'!$B$21,
IF(AND(ABS(P7*10^3-(SUM(SUMPRODUCT('Calc| Project Costs'!$BV$10:$BV$1009,'Calc| Project Costs'!AC$10:AC$1009)+SUMPRODUCT('Calc| Project Costs'!$BV$10:$BV$1009,'Calc| Project Costs'!BI$10:BI$1009))+SUMPRODUCT(--('Input| Disposals'!$O$8:$O$57='Input| Setup'!$B$37),'Input| Disposals'!T$8:T$57)+P10*10^3))&lt;0.000001,(ABS(P7*10^3-(SUMPRODUCT('Calc| Project Costs'!$BV$10:$BV$1009,'Calc| Project Costs'!BQ$10:BQ$1009)))&lt;0.000001)),0,1),
IF(LEN($B11)&gt;0,
_xlfn.SWITCH($B11,
'Output| AER'!$B$17,SUMPRODUCT('Calc| Project Costs'!$BV$10:$BV$1009,'Calc| Project Costs'!BA$10:BA$1009)/10^3,
'Output| AER'!$B$18,IF(LEN($B10)&gt;0,SUM(P$9:P10),0),
'Output| AER'!$B$19,(SUMPRODUCT('Calc| Project Costs'!AC$10:AC$1009,'Calc| Project Costs'!$BV$10:$BV$1009)+SUMPRODUCT('Calc| Project Costs'!BI$10:BI$1009,'Calc| Project Costs'!$BV$10:$BV$1009))/10^3,
'Output| AER'!$B$20,SUMPRODUCT(--('Input| Disposals'!$O$8:$O$57='Input| Setup'!$B$37),'Input| Disposals'!T$8:T$57)/10^3,
'Output| AER'!$B$21,P8-P9-P10,
'Output| AER'!$B$23,"",
'Output| AER'!$B$24,'Input| Type 2 capcons'!P$46/10^3,
SUMPRODUCT('Calc| Project Costs'!U$10:U$1009,1*('Calc| Project Costs'!$G$10:$G$1009=$B11),'Calc| Project Costs'!$BV$10:$BV$1009)/10^3),
""))</f>
        <v>0</v>
      </c>
      <c r="Q11" s="213" cm="1">
        <f t="array" ref="Q11">IF($B10='Output| AER'!$B$21,
IF(AND(ABS(Q7*10^3-(SUM(SUMPRODUCT('Calc| Project Costs'!$BV$10:$BV$1009,'Calc| Project Costs'!AD$10:AD$1009)+SUMPRODUCT('Calc| Project Costs'!$BV$10:$BV$1009,'Calc| Project Costs'!BJ$10:BJ$1009))+SUMPRODUCT(--('Input| Disposals'!$O$8:$O$57='Input| Setup'!$B$37),'Input| Disposals'!U$8:U$57)+Q10*10^3))&lt;0.000001,(ABS(Q7*10^3-(SUMPRODUCT('Calc| Project Costs'!$BV$10:$BV$1009,'Calc| Project Costs'!BR$10:BR$1009)))&lt;0.000001)),0,1),
IF(LEN($B11)&gt;0,
_xlfn.SWITCH($B11,
'Output| AER'!$B$17,SUMPRODUCT('Calc| Project Costs'!$BV$10:$BV$1009,'Calc| Project Costs'!BB$10:BB$1009)/10^3,
'Output| AER'!$B$18,IF(LEN($B10)&gt;0,SUM(Q$9:Q10),0),
'Output| AER'!$B$19,(SUMPRODUCT('Calc| Project Costs'!AD$10:AD$1009,'Calc| Project Costs'!$BV$10:$BV$1009)+SUMPRODUCT('Calc| Project Costs'!BJ$10:BJ$1009,'Calc| Project Costs'!$BV$10:$BV$1009))/10^3,
'Output| AER'!$B$20,SUMPRODUCT(--('Input| Disposals'!$O$8:$O$57='Input| Setup'!$B$37),'Input| Disposals'!U$8:U$57)/10^3,
'Output| AER'!$B$21,Q8-Q9-Q10,
'Output| AER'!$B$23,"",
'Output| AER'!$B$24,'Input| Type 2 capcons'!Q$46/10^3,
SUMPRODUCT('Calc| Project Costs'!V$10:V$1009,1*('Calc| Project Costs'!$G$10:$G$1009=$B11),'Calc| Project Costs'!$BV$10:$BV$1009)/10^3),
""))</f>
        <v>0</v>
      </c>
      <c r="R11" s="213" cm="1">
        <f t="array" ref="R11">IF($B10='Output| AER'!$B$21,
IF(AND(ABS(R7*10^3-(SUM(SUMPRODUCT('Calc| Project Costs'!$BV$10:$BV$1009,'Calc| Project Costs'!AE$10:AE$1009)+SUMPRODUCT('Calc| Project Costs'!$BV$10:$BV$1009,'Calc| Project Costs'!BK$10:BK$1009))+SUMPRODUCT(--('Input| Disposals'!$O$8:$O$57='Input| Setup'!$B$37),'Input| Disposals'!V$8:V$57)+R10*10^3))&lt;0.000001,(ABS(R7*10^3-(SUMPRODUCT('Calc| Project Costs'!$BV$10:$BV$1009,'Calc| Project Costs'!BS$10:BS$1009)))&lt;0.000001)),0,1),
IF(LEN($B11)&gt;0,
_xlfn.SWITCH($B11,
'Output| AER'!$B$17,SUMPRODUCT('Calc| Project Costs'!$BV$10:$BV$1009,'Calc| Project Costs'!BC$10:BC$1009)/10^3,
'Output| AER'!$B$18,IF(LEN($B10)&gt;0,SUM(R$9:R10),0),
'Output| AER'!$B$19,(SUMPRODUCT('Calc| Project Costs'!AE$10:AE$1009,'Calc| Project Costs'!$BV$10:$BV$1009)+SUMPRODUCT('Calc| Project Costs'!BK$10:BK$1009,'Calc| Project Costs'!$BV$10:$BV$1009))/10^3,
'Output| AER'!$B$20,SUMPRODUCT(--('Input| Disposals'!$O$8:$O$57='Input| Setup'!$B$37),'Input| Disposals'!V$8:V$57)/10^3,
'Output| AER'!$B$21,R8-R9-R10,
'Output| AER'!$B$23,"",
'Output| AER'!$B$24,'Input| Type 2 capcons'!R$46/10^3,
SUMPRODUCT('Calc| Project Costs'!W$10:W$1009,1*('Calc| Project Costs'!$G$10:$G$1009=$B11),'Calc| Project Costs'!$BV$10:$BV$1009)/10^3),
""))</f>
        <v>0</v>
      </c>
      <c r="S11" s="214">
        <f>IF(B10='Output| AER'!$B$21,ROUND(S10-'Output| PTRM (DFA)'!$I$223,9),IF(OR(B11='Output| AER'!$B$23,AND(B11="",B10=""),AND(B11="",B10='Output| AER'!$B$24)),"",IFERROR(SUM(N11:R11),0)))</f>
        <v>0</v>
      </c>
    </row>
    <row r="12" spans="1:22" ht="12.75" customHeight="1" x14ac:dyDescent="0.2">
      <c r="B12" s="125" t="str" cm="1">
        <f t="array" ref="B12">IFERROR(_xlfn.LET(_xlpm.x, INDEX(_xlfn.VSTACK(_xlfn.UNIQUE(_xlfn._xlws.FILTER('Input| Projects'!$G$10:$G$1009,'Input| Projects'!$G$10:$G$1009&lt;&gt;"")),'Output| AER'!$B$17:$B$24),ROW(A4)),IF(_xlpm.x=0,"",_xlpm.x)),"")</f>
        <v>Poles</v>
      </c>
      <c r="C12" s="213" cm="1">
        <f t="array" ref="C12">IF($B11='Output| AER'!$B$21,
IF(AND(ABS(C8*10^3-(SUM(SUMPRODUCT('Calc| Project Costs'!$BU$10:$BU$1009,'Calc| Project Costs'!Y$10:Y$1009)+SUMPRODUCT('Calc| Project Costs'!$BU$10:$BU$1009,'Calc| Project Costs'!BE$10:BE$1009))+SUMPRODUCT(--('Input| Disposals'!$O$8:$O$57='Input| Setup'!$B$36),'Input| Disposals'!P$8:P$57)+C11*10^3))&lt;0.000001,(ABS(C8*10^3-(SUMPRODUCT('Calc| Project Costs'!$BU$10:$BU$1009,'Calc| Project Costs'!BM$10:BM$1009)))&lt;0.000001)),0,1),
IF(LEN($B12)&gt;0,
_xlfn.SWITCH($B12,
'Output| AER'!$B$17,SUMPRODUCT('Calc| Project Costs'!$BU$10:$BU$1009,'Calc| Project Costs'!AW$10:AW$1009)/10^3,
'Output| AER'!$B$18,IF(LEN($B11)&gt;0,SUM(C$9:C11),0),
'Output| AER'!$B$19,(SUMPRODUCT('Calc| Project Costs'!Y$10:Y$1009,'Calc| Project Costs'!$BU$10:$BU$1009)+SUMPRODUCT('Calc| Project Costs'!BE$10:BE$1009,'Calc| Project Costs'!$BU$10:$BU$1009))/10^3,
'Output| AER'!$B$20,SUMPRODUCT(--('Input| Disposals'!$O$8:$O$57='Input| Setup'!$B$36),'Input| Disposals'!P$8:P$57)/10^3,
'Output| AER'!$B$21,C9-C10-C11,
'Output| AER'!$B$23,"",
'Output| AER'!$B$24,'Input| Type 2 capcons'!C$46/10^3,
SUMPRODUCT('Calc| Project Costs'!Q$10:Q$1009,1*('Calc| Project Costs'!$G$10:$G$1009=$B12),'Calc| Project Costs'!$BU$10:$BU$1009)/10^3),
""))</f>
        <v>3.1503685440535047</v>
      </c>
      <c r="D12" s="213" cm="1">
        <f t="array" ref="D12">IF($B11='Output| AER'!$B$21,
IF(AND(ABS(D8*10^3-(SUM(SUMPRODUCT('Calc| Project Costs'!$BU$10:$BU$1009,'Calc| Project Costs'!Z$10:Z$1009)+SUMPRODUCT('Calc| Project Costs'!$BU$10:$BU$1009,'Calc| Project Costs'!BF$10:BF$1009))+SUMPRODUCT(--('Input| Disposals'!$O$8:$O$57='Input| Setup'!$B$36),'Input| Disposals'!Q$8:Q$57)+D11*10^3))&lt;0.000001,(ABS(D8*10^3-(SUMPRODUCT('Calc| Project Costs'!$BU$10:$BU$1009,'Calc| Project Costs'!BN$10:BN$1009)))&lt;0.000001)),0,1),
IF(LEN($B12)&gt;0,
_xlfn.SWITCH($B12,
'Output| AER'!$B$17,SUMPRODUCT('Calc| Project Costs'!$BU$10:$BU$1009,'Calc| Project Costs'!AX$10:AX$1009)/10^3,
'Output| AER'!$B$18,IF(LEN($B11)&gt;0,SUM(D$9:D11),0),
'Output| AER'!$B$19,(SUMPRODUCT('Calc| Project Costs'!Z$10:Z$1009,'Calc| Project Costs'!$BU$10:$BU$1009)+SUMPRODUCT('Calc| Project Costs'!BF$10:BF$1009,'Calc| Project Costs'!$BU$10:$BU$1009))/10^3,
'Output| AER'!$B$20,SUMPRODUCT(--('Input| Disposals'!$O$8:$O$57='Input| Setup'!$B$36),'Input| Disposals'!Q$8:Q$57)/10^3,
'Output| AER'!$B$21,D9-D10-D11,
'Output| AER'!$B$23,"",
'Output| AER'!$B$24,'Input| Type 2 capcons'!D$46/10^3,
SUMPRODUCT('Calc| Project Costs'!R$10:R$1009,1*('Calc| Project Costs'!$G$10:$G$1009=$B12),'Calc| Project Costs'!$BU$10:$BU$1009)/10^3),
""))</f>
        <v>14.709502459773205</v>
      </c>
      <c r="E12" s="213" cm="1">
        <f t="array" ref="E12">IF($B11='Output| AER'!$B$21,
IF(AND(ABS(E8*10^3-(SUM(SUMPRODUCT('Calc| Project Costs'!$BU$10:$BU$1009,'Calc| Project Costs'!AA$10:AA$1009)+SUMPRODUCT('Calc| Project Costs'!$BU$10:$BU$1009,'Calc| Project Costs'!BG$10:BG$1009))+SUMPRODUCT(--('Input| Disposals'!$O$8:$O$57='Input| Setup'!$B$36),'Input| Disposals'!R$8:R$57)+E11*10^3))&lt;0.000001,(ABS(E8*10^3-(SUMPRODUCT('Calc| Project Costs'!$BU$10:$BU$1009,'Calc| Project Costs'!BO$10:BO$1009)))&lt;0.000001)),0,1),
IF(LEN($B12)&gt;0,
_xlfn.SWITCH($B12,
'Output| AER'!$B$17,SUMPRODUCT('Calc| Project Costs'!$BU$10:$BU$1009,'Calc| Project Costs'!AY$10:AY$1009)/10^3,
'Output| AER'!$B$18,IF(LEN($B11)&gt;0,SUM(E$9:E11),0),
'Output| AER'!$B$19,(SUMPRODUCT('Calc| Project Costs'!AA$10:AA$1009,'Calc| Project Costs'!$BU$10:$BU$1009)+SUMPRODUCT('Calc| Project Costs'!BG$10:BG$1009,'Calc| Project Costs'!$BU$10:$BU$1009))/10^3,
'Output| AER'!$B$20,SUMPRODUCT(--('Input| Disposals'!$O$8:$O$57='Input| Setup'!$B$36),'Input| Disposals'!R$8:R$57)/10^3,
'Output| AER'!$B$21,E9-E10-E11,
'Output| AER'!$B$23,"",
'Output| AER'!$B$24,'Input| Type 2 capcons'!E$46/10^3,
SUMPRODUCT('Calc| Project Costs'!S$10:S$1009,1*('Calc| Project Costs'!$G$10:$G$1009=$B12),'Calc| Project Costs'!$BU$10:$BU$1009)/10^3),
""))</f>
        <v>5.5323228199840893</v>
      </c>
      <c r="F12" s="213" cm="1">
        <f t="array" ref="F12">IF($B11='Output| AER'!$B$21,
IF(AND(ABS(F8*10^3-(SUM(SUMPRODUCT('Calc| Project Costs'!$BU$10:$BU$1009,'Calc| Project Costs'!AB$10:AB$1009)+SUMPRODUCT('Calc| Project Costs'!$BU$10:$BU$1009,'Calc| Project Costs'!BH$10:BH$1009))+SUMPRODUCT(--('Input| Disposals'!$O$8:$O$57='Input| Setup'!$B$36),'Input| Disposals'!S$8:S$57)+F11*10^3))&lt;0.000001,(ABS(F8*10^3-(SUMPRODUCT('Calc| Project Costs'!$BU$10:$BU$1009,'Calc| Project Costs'!BP$10:BP$1009)))&lt;0.000001)),0,1),
IF(LEN($B12)&gt;0,
_xlfn.SWITCH($B12,
'Output| AER'!$B$17,SUMPRODUCT('Calc| Project Costs'!$BU$10:$BU$1009,'Calc| Project Costs'!AZ$10:AZ$1009)/10^3,
'Output| AER'!$B$18,IF(LEN($B11)&gt;0,SUM(F$9:F11),0),
'Output| AER'!$B$19,(SUMPRODUCT('Calc| Project Costs'!AB$10:AB$1009,'Calc| Project Costs'!$BU$10:$BU$1009)+SUMPRODUCT('Calc| Project Costs'!BH$10:BH$1009,'Calc| Project Costs'!$BU$10:$BU$1009))/10^3,
'Output| AER'!$B$20,SUMPRODUCT(--('Input| Disposals'!$O$8:$O$57='Input| Setup'!$B$36),'Input| Disposals'!S$8:S$57)/10^3,
'Output| AER'!$B$21,F9-F10-F11,
'Output| AER'!$B$23,"",
'Output| AER'!$B$24,'Input| Type 2 capcons'!F$46/10^3,
SUMPRODUCT('Calc| Project Costs'!T$10:T$1009,1*('Calc| Project Costs'!$G$10:$G$1009=$B12),'Calc| Project Costs'!$BU$10:$BU$1009)/10^3),
""))</f>
        <v>10.523446716774561</v>
      </c>
      <c r="G12" s="213" cm="1">
        <f t="array" ref="G12">IF($B11='Output| AER'!$B$21,
IF(AND(ABS(G8*10^3-(SUM(SUMPRODUCT('Calc| Project Costs'!$BU$10:$BU$1009,'Calc| Project Costs'!AC$10:AC$1009)+SUMPRODUCT('Calc| Project Costs'!$BU$10:$BU$1009,'Calc| Project Costs'!BI$10:BI$1009))+SUMPRODUCT(--('Input| Disposals'!$O$8:$O$57='Input| Setup'!$B$36),'Input| Disposals'!T$8:T$57)+G11*10^3))&lt;0.000001,(ABS(G8*10^3-(SUMPRODUCT('Calc| Project Costs'!$BU$10:$BU$1009,'Calc| Project Costs'!BQ$10:BQ$1009)))&lt;0.000001)),0,1),
IF(LEN($B12)&gt;0,
_xlfn.SWITCH($B12,
'Output| AER'!$B$17,SUMPRODUCT('Calc| Project Costs'!$BU$10:$BU$1009,'Calc| Project Costs'!BA$10:BA$1009)/10^3,
'Output| AER'!$B$18,IF(LEN($B11)&gt;0,SUM(G$9:G11),0),
'Output| AER'!$B$19,(SUMPRODUCT('Calc| Project Costs'!AC$10:AC$1009,'Calc| Project Costs'!$BU$10:$BU$1009)+SUMPRODUCT('Calc| Project Costs'!BI$10:BI$1009,'Calc| Project Costs'!$BU$10:$BU$1009))/10^3,
'Output| AER'!$B$20,SUMPRODUCT(--('Input| Disposals'!$O$8:$O$57='Input| Setup'!$B$36),'Input| Disposals'!T$8:T$57)/10^3,
'Output| AER'!$B$21,G9-G10-G11,
'Output| AER'!$B$23,"",
'Output| AER'!$B$24,'Input| Type 2 capcons'!G$46/10^3,
SUMPRODUCT('Calc| Project Costs'!U$10:U$1009,1*('Calc| Project Costs'!$G$10:$G$1009=$B12),'Calc| Project Costs'!$BU$10:$BU$1009)/10^3),
""))</f>
        <v>17.470884306737528</v>
      </c>
      <c r="H12" s="213" cm="1">
        <f t="array" ref="H12">IF($B11='Output| AER'!$B$21,
IF(AND(ABS(H8*10^3-(SUM(SUMPRODUCT('Calc| Project Costs'!$BU$10:$BU$1009,'Calc| Project Costs'!AD$10:AD$1009)+SUMPRODUCT('Calc| Project Costs'!$BU$10:$BU$1009,'Calc| Project Costs'!BJ$10:BJ$1009))+SUMPRODUCT(--('Input| Disposals'!$O$8:$O$57='Input| Setup'!$B$36),'Input| Disposals'!U$8:U$57)+H11*10^3))&lt;0.000001,(ABS(H8*10^3-(SUMPRODUCT('Calc| Project Costs'!$BU$10:$BU$1009,'Calc| Project Costs'!BR$10:BR$1009)))&lt;0.000001)),0,1),
IF(LEN($B12)&gt;0,
_xlfn.SWITCH($B12,
'Output| AER'!$B$17,SUMPRODUCT('Calc| Project Costs'!$BU$10:$BU$1009,'Calc| Project Costs'!BB$10:BB$1009)/10^3,
'Output| AER'!$B$18,IF(LEN($B11)&gt;0,SUM(H$9:H11),0),
'Output| AER'!$B$19,(SUMPRODUCT('Calc| Project Costs'!AD$10:AD$1009,'Calc| Project Costs'!$BU$10:$BU$1009)+SUMPRODUCT('Calc| Project Costs'!BJ$10:BJ$1009,'Calc| Project Costs'!$BU$10:$BU$1009))/10^3,
'Output| AER'!$B$20,SUMPRODUCT(--('Input| Disposals'!$O$8:$O$57='Input| Setup'!$B$36),'Input| Disposals'!U$8:U$57)/10^3,
'Output| AER'!$B$21,H9-H10-H11,
'Output| AER'!$B$23,"",
'Output| AER'!$B$24,'Input| Type 2 capcons'!H$46/10^3,
SUMPRODUCT('Calc| Project Costs'!V$10:V$1009,1*('Calc| Project Costs'!$G$10:$G$1009=$B12),'Calc| Project Costs'!$BU$10:$BU$1009)/10^3),
""))</f>
        <v>13.169930794219011</v>
      </c>
      <c r="I12" s="213" cm="1">
        <f t="array" ref="I12">IF($B11='Output| AER'!$B$21,
IF(AND(ABS(I8*10^3-(SUM(SUMPRODUCT('Calc| Project Costs'!$BU$10:$BU$1009,'Calc| Project Costs'!AE$10:AE$1009)+SUMPRODUCT('Calc| Project Costs'!$BU$10:$BU$1009,'Calc| Project Costs'!BK$10:BK$1009))+SUMPRODUCT(--('Input| Disposals'!$O$8:$O$57='Input| Setup'!$B$36),'Input| Disposals'!V$8:V$57)+I11*10^3))&lt;0.000001,(ABS(I8*10^3-(SUMPRODUCT('Calc| Project Costs'!$BU$10:$BU$1009,'Calc| Project Costs'!BS$10:BS$1009)))&lt;0.000001)),0,1),
IF(LEN($B12)&gt;0,
_xlfn.SWITCH($B12,
'Output| AER'!$B$17,SUMPRODUCT('Calc| Project Costs'!$BU$10:$BU$1009,'Calc| Project Costs'!BC$10:BC$1009)/10^3,
'Output| AER'!$B$18,IF(LEN($B11)&gt;0,SUM(I$9:I11),0),
'Output| AER'!$B$19,(SUMPRODUCT('Calc| Project Costs'!AE$10:AE$1009,'Calc| Project Costs'!$BU$10:$BU$1009)+SUMPRODUCT('Calc| Project Costs'!BK$10:BK$1009,'Calc| Project Costs'!$BU$10:$BU$1009))/10^3,
'Output| AER'!$B$20,SUMPRODUCT(--('Input| Disposals'!$O$8:$O$57='Input| Setup'!$B$36),'Input| Disposals'!V$8:V$57)/10^3,
'Output| AER'!$B$21,I9-I10-I11,
'Output| AER'!$B$23,"",
'Output| AER'!$B$24,'Input| Type 2 capcons'!I$46/10^3,
SUMPRODUCT('Calc| Project Costs'!W$10:W$1009,1*('Calc| Project Costs'!$G$10:$G$1009=$B12),'Calc| Project Costs'!$BU$10:$BU$1009)/10^3),
""))</f>
        <v>17.743546991448731</v>
      </c>
      <c r="J12" s="214">
        <f>IF(B11='Output| AER'!$B$21,ROUND(J11-'Output| PTRM (SCS)'!$I$223,9),IF(OR(B12='Output| AER'!$B$23,AND(B12="",B11=""),AND(B12="",B11='Output| AER'!$B$24)),"",IFERROR(SUM(E12:I12),0)))</f>
        <v>64.440131629163915</v>
      </c>
      <c r="L12" s="213" cm="1">
        <f t="array" ref="L12">IF($B11='Output| AER'!$B$21,
IF(AND(ABS(L8*10^3-(SUM(SUMPRODUCT('Calc| Project Costs'!$BV$10:$BV$1009,'Calc| Project Costs'!Y$10:Y$1009)+SUMPRODUCT('Calc| Project Costs'!$BV$10:$BV$1009,'Calc| Project Costs'!BE$10:BE$1009))+SUMPRODUCT(--('Input| Disposals'!$O$8:$O$57='Input| Setup'!$B$37),'Input| Disposals'!P$8:P$57)+L11*10^3))&lt;0.000001,(ABS(L8*10^3-(SUMPRODUCT('Calc| Project Costs'!$BV$10:$BV$1009,'Calc| Project Costs'!BM$10:BM$1009)))&lt;0.000001)),0,1),
IF(LEN($B12)&gt;0,
_xlfn.SWITCH($B12,
'Output| AER'!$B$17,SUMPRODUCT('Calc| Project Costs'!$BV$10:$BV$1009,'Calc| Project Costs'!AW$10:AW$1009)/10^3,
'Output| AER'!$B$18,IF(LEN($B11)&gt;0,SUM(L$9:L11),0),
'Output| AER'!$B$19,(SUMPRODUCT('Calc| Project Costs'!Y$10:Y$1009,'Calc| Project Costs'!$BV$10:$BV$1009)+SUMPRODUCT('Calc| Project Costs'!BE$10:BE$1009,'Calc| Project Costs'!$BV$10:$BV$1009))/10^3,
'Output| AER'!$B$20,SUMPRODUCT(--('Input| Disposals'!$O$8:$O$57='Input| Setup'!$B$37),'Input| Disposals'!P$8:P$57)/10^3,
'Output| AER'!$B$21,L9-L10-L11,
'Output| AER'!$B$23,"",
'Output| AER'!$B$24,'Input| Type 2 capcons'!L$46/10^3,
SUMPRODUCT('Calc| Project Costs'!Q$10:Q$1009,1*('Calc| Project Costs'!$G$10:$G$1009=$B12),'Calc| Project Costs'!$BV$10:$BV$1009)/10^3),
""))</f>
        <v>0</v>
      </c>
      <c r="M12" s="213" cm="1">
        <f t="array" ref="M12">IF($B11='Output| AER'!$B$21,
IF(AND(ABS(M8*10^3-(SUM(SUMPRODUCT('Calc| Project Costs'!$BV$10:$BV$1009,'Calc| Project Costs'!Z$10:Z$1009)+SUMPRODUCT('Calc| Project Costs'!$BV$10:$BV$1009,'Calc| Project Costs'!BF$10:BF$1009))+SUMPRODUCT(--('Input| Disposals'!$O$8:$O$57='Input| Setup'!$B$37),'Input| Disposals'!Q$8:Q$57)+M11*10^3))&lt;0.000001,(ABS(M8*10^3-(SUMPRODUCT('Calc| Project Costs'!$BV$10:$BV$1009,'Calc| Project Costs'!BN$10:BN$1009)))&lt;0.000001)),0,1),
IF(LEN($B12)&gt;0,
_xlfn.SWITCH($B12,
'Output| AER'!$B$17,SUMPRODUCT('Calc| Project Costs'!$BV$10:$BV$1009,'Calc| Project Costs'!AX$10:AX$1009)/10^3,
'Output| AER'!$B$18,IF(LEN($B11)&gt;0,SUM(M$9:M11),0),
'Output| AER'!$B$19,(SUMPRODUCT('Calc| Project Costs'!Z$10:Z$1009,'Calc| Project Costs'!$BV$10:$BV$1009)+SUMPRODUCT('Calc| Project Costs'!BF$10:BF$1009,'Calc| Project Costs'!$BV$10:$BV$1009))/10^3,
'Output| AER'!$B$20,SUMPRODUCT(--('Input| Disposals'!$O$8:$O$57='Input| Setup'!$B$37),'Input| Disposals'!Q$8:Q$57)/10^3,
'Output| AER'!$B$21,M9-M10-M11,
'Output| AER'!$B$23,"",
'Output| AER'!$B$24,'Input| Type 2 capcons'!M$46/10^3,
SUMPRODUCT('Calc| Project Costs'!R$10:R$1009,1*('Calc| Project Costs'!$G$10:$G$1009=$B12),'Calc| Project Costs'!$BV$10:$BV$1009)/10^3),
""))</f>
        <v>0</v>
      </c>
      <c r="N12" s="213" cm="1">
        <f t="array" ref="N12">IF($B11='Output| AER'!$B$21,
IF(AND(ABS(N8*10^3-(SUM(SUMPRODUCT('Calc| Project Costs'!$BV$10:$BV$1009,'Calc| Project Costs'!AA$10:AA$1009)+SUMPRODUCT('Calc| Project Costs'!$BV$10:$BV$1009,'Calc| Project Costs'!BG$10:BG$1009))+SUMPRODUCT(--('Input| Disposals'!$O$8:$O$57='Input| Setup'!$B$37),'Input| Disposals'!R$8:R$57)+N11*10^3))&lt;0.000001,(ABS(N8*10^3-(SUMPRODUCT('Calc| Project Costs'!$BV$10:$BV$1009,'Calc| Project Costs'!BO$10:BO$1009)))&lt;0.000001)),0,1),
IF(LEN($B12)&gt;0,
_xlfn.SWITCH($B12,
'Output| AER'!$B$17,SUMPRODUCT('Calc| Project Costs'!$BV$10:$BV$1009,'Calc| Project Costs'!AY$10:AY$1009)/10^3,
'Output| AER'!$B$18,IF(LEN($B11)&gt;0,SUM(N$9:N11),0),
'Output| AER'!$B$19,(SUMPRODUCT('Calc| Project Costs'!AA$10:AA$1009,'Calc| Project Costs'!$BV$10:$BV$1009)+SUMPRODUCT('Calc| Project Costs'!BG$10:BG$1009,'Calc| Project Costs'!$BV$10:$BV$1009))/10^3,
'Output| AER'!$B$20,SUMPRODUCT(--('Input| Disposals'!$O$8:$O$57='Input| Setup'!$B$37),'Input| Disposals'!R$8:R$57)/10^3,
'Output| AER'!$B$21,N9-N10-N11,
'Output| AER'!$B$23,"",
'Output| AER'!$B$24,'Input| Type 2 capcons'!N$46/10^3,
SUMPRODUCT('Calc| Project Costs'!S$10:S$1009,1*('Calc| Project Costs'!$G$10:$G$1009=$B12),'Calc| Project Costs'!$BV$10:$BV$1009)/10^3),
""))</f>
        <v>0</v>
      </c>
      <c r="O12" s="213" cm="1">
        <f t="array" ref="O12">IF($B11='Output| AER'!$B$21,
IF(AND(ABS(O8*10^3-(SUM(SUMPRODUCT('Calc| Project Costs'!$BV$10:$BV$1009,'Calc| Project Costs'!AB$10:AB$1009)+SUMPRODUCT('Calc| Project Costs'!$BV$10:$BV$1009,'Calc| Project Costs'!BH$10:BH$1009))+SUMPRODUCT(--('Input| Disposals'!$O$8:$O$57='Input| Setup'!$B$37),'Input| Disposals'!S$8:S$57)+O11*10^3))&lt;0.000001,(ABS(O8*10^3-(SUMPRODUCT('Calc| Project Costs'!$BV$10:$BV$1009,'Calc| Project Costs'!BP$10:BP$1009)))&lt;0.000001)),0,1),
IF(LEN($B12)&gt;0,
_xlfn.SWITCH($B12,
'Output| AER'!$B$17,SUMPRODUCT('Calc| Project Costs'!$BV$10:$BV$1009,'Calc| Project Costs'!AZ$10:AZ$1009)/10^3,
'Output| AER'!$B$18,IF(LEN($B11)&gt;0,SUM(O$9:O11),0),
'Output| AER'!$B$19,(SUMPRODUCT('Calc| Project Costs'!AB$10:AB$1009,'Calc| Project Costs'!$BV$10:$BV$1009)+SUMPRODUCT('Calc| Project Costs'!BH$10:BH$1009,'Calc| Project Costs'!$BV$10:$BV$1009))/10^3,
'Output| AER'!$B$20,SUMPRODUCT(--('Input| Disposals'!$O$8:$O$57='Input| Setup'!$B$37),'Input| Disposals'!S$8:S$57)/10^3,
'Output| AER'!$B$21,O9-O10-O11,
'Output| AER'!$B$23,"",
'Output| AER'!$B$24,'Input| Type 2 capcons'!O$46/10^3,
SUMPRODUCT('Calc| Project Costs'!T$10:T$1009,1*('Calc| Project Costs'!$G$10:$G$1009=$B12),'Calc| Project Costs'!$BV$10:$BV$1009)/10^3),
""))</f>
        <v>0</v>
      </c>
      <c r="P12" s="213" cm="1">
        <f t="array" ref="P12">IF($B11='Output| AER'!$B$21,
IF(AND(ABS(P8*10^3-(SUM(SUMPRODUCT('Calc| Project Costs'!$BV$10:$BV$1009,'Calc| Project Costs'!AC$10:AC$1009)+SUMPRODUCT('Calc| Project Costs'!$BV$10:$BV$1009,'Calc| Project Costs'!BI$10:BI$1009))+SUMPRODUCT(--('Input| Disposals'!$O$8:$O$57='Input| Setup'!$B$37),'Input| Disposals'!T$8:T$57)+P11*10^3))&lt;0.000001,(ABS(P8*10^3-(SUMPRODUCT('Calc| Project Costs'!$BV$10:$BV$1009,'Calc| Project Costs'!BQ$10:BQ$1009)))&lt;0.000001)),0,1),
IF(LEN($B12)&gt;0,
_xlfn.SWITCH($B12,
'Output| AER'!$B$17,SUMPRODUCT('Calc| Project Costs'!$BV$10:$BV$1009,'Calc| Project Costs'!BA$10:BA$1009)/10^3,
'Output| AER'!$B$18,IF(LEN($B11)&gt;0,SUM(P$9:P11),0),
'Output| AER'!$B$19,(SUMPRODUCT('Calc| Project Costs'!AC$10:AC$1009,'Calc| Project Costs'!$BV$10:$BV$1009)+SUMPRODUCT('Calc| Project Costs'!BI$10:BI$1009,'Calc| Project Costs'!$BV$10:$BV$1009))/10^3,
'Output| AER'!$B$20,SUMPRODUCT(--('Input| Disposals'!$O$8:$O$57='Input| Setup'!$B$37),'Input| Disposals'!T$8:T$57)/10^3,
'Output| AER'!$B$21,P9-P10-P11,
'Output| AER'!$B$23,"",
'Output| AER'!$B$24,'Input| Type 2 capcons'!P$46/10^3,
SUMPRODUCT('Calc| Project Costs'!U$10:U$1009,1*('Calc| Project Costs'!$G$10:$G$1009=$B12),'Calc| Project Costs'!$BV$10:$BV$1009)/10^3),
""))</f>
        <v>0</v>
      </c>
      <c r="Q12" s="213" cm="1">
        <f t="array" ref="Q12">IF($B11='Output| AER'!$B$21,
IF(AND(ABS(Q8*10^3-(SUM(SUMPRODUCT('Calc| Project Costs'!$BV$10:$BV$1009,'Calc| Project Costs'!AD$10:AD$1009)+SUMPRODUCT('Calc| Project Costs'!$BV$10:$BV$1009,'Calc| Project Costs'!BJ$10:BJ$1009))+SUMPRODUCT(--('Input| Disposals'!$O$8:$O$57='Input| Setup'!$B$37),'Input| Disposals'!U$8:U$57)+Q11*10^3))&lt;0.000001,(ABS(Q8*10^3-(SUMPRODUCT('Calc| Project Costs'!$BV$10:$BV$1009,'Calc| Project Costs'!BR$10:BR$1009)))&lt;0.000001)),0,1),
IF(LEN($B12)&gt;0,
_xlfn.SWITCH($B12,
'Output| AER'!$B$17,SUMPRODUCT('Calc| Project Costs'!$BV$10:$BV$1009,'Calc| Project Costs'!BB$10:BB$1009)/10^3,
'Output| AER'!$B$18,IF(LEN($B11)&gt;0,SUM(Q$9:Q11),0),
'Output| AER'!$B$19,(SUMPRODUCT('Calc| Project Costs'!AD$10:AD$1009,'Calc| Project Costs'!$BV$10:$BV$1009)+SUMPRODUCT('Calc| Project Costs'!BJ$10:BJ$1009,'Calc| Project Costs'!$BV$10:$BV$1009))/10^3,
'Output| AER'!$B$20,SUMPRODUCT(--('Input| Disposals'!$O$8:$O$57='Input| Setup'!$B$37),'Input| Disposals'!U$8:U$57)/10^3,
'Output| AER'!$B$21,Q9-Q10-Q11,
'Output| AER'!$B$23,"",
'Output| AER'!$B$24,'Input| Type 2 capcons'!Q$46/10^3,
SUMPRODUCT('Calc| Project Costs'!V$10:V$1009,1*('Calc| Project Costs'!$G$10:$G$1009=$B12),'Calc| Project Costs'!$BV$10:$BV$1009)/10^3),
""))</f>
        <v>0</v>
      </c>
      <c r="R12" s="213" cm="1">
        <f t="array" ref="R12">IF($B11='Output| AER'!$B$21,
IF(AND(ABS(R8*10^3-(SUM(SUMPRODUCT('Calc| Project Costs'!$BV$10:$BV$1009,'Calc| Project Costs'!AE$10:AE$1009)+SUMPRODUCT('Calc| Project Costs'!$BV$10:$BV$1009,'Calc| Project Costs'!BK$10:BK$1009))+SUMPRODUCT(--('Input| Disposals'!$O$8:$O$57='Input| Setup'!$B$37),'Input| Disposals'!V$8:V$57)+R11*10^3))&lt;0.000001,(ABS(R8*10^3-(SUMPRODUCT('Calc| Project Costs'!$BV$10:$BV$1009,'Calc| Project Costs'!BS$10:BS$1009)))&lt;0.000001)),0,1),
IF(LEN($B12)&gt;0,
_xlfn.SWITCH($B12,
'Output| AER'!$B$17,SUMPRODUCT('Calc| Project Costs'!$BV$10:$BV$1009,'Calc| Project Costs'!BC$10:BC$1009)/10^3,
'Output| AER'!$B$18,IF(LEN($B11)&gt;0,SUM(R$9:R11),0),
'Output| AER'!$B$19,(SUMPRODUCT('Calc| Project Costs'!AE$10:AE$1009,'Calc| Project Costs'!$BV$10:$BV$1009)+SUMPRODUCT('Calc| Project Costs'!BK$10:BK$1009,'Calc| Project Costs'!$BV$10:$BV$1009))/10^3,
'Output| AER'!$B$20,SUMPRODUCT(--('Input| Disposals'!$O$8:$O$57='Input| Setup'!$B$37),'Input| Disposals'!V$8:V$57)/10^3,
'Output| AER'!$B$21,R9-R10-R11,
'Output| AER'!$B$23,"",
'Output| AER'!$B$24,'Input| Type 2 capcons'!R$46/10^3,
SUMPRODUCT('Calc| Project Costs'!W$10:W$1009,1*('Calc| Project Costs'!$G$10:$G$1009=$B12),'Calc| Project Costs'!$BV$10:$BV$1009)/10^3),
""))</f>
        <v>0</v>
      </c>
      <c r="S12" s="214">
        <f>IF(B11='Output| AER'!$B$21,ROUND(S11-'Output| PTRM (DFA)'!$I$223,9),IF(OR(B12='Output| AER'!$B$23,AND(B12="",B11=""),AND(B12="",B11='Output| AER'!$B$24)),"",IFERROR(SUM(N12:R12),0)))</f>
        <v>0</v>
      </c>
    </row>
    <row r="13" spans="1:22" ht="12.75" customHeight="1" x14ac:dyDescent="0.2">
      <c r="B13" s="125" t="str" cm="1">
        <f t="array" ref="B13">IFERROR(_xlfn.LET(_xlpm.x, INDEX(_xlfn.VSTACK(_xlfn.UNIQUE(_xlfn._xlws.FILTER('Input| Projects'!$G$10:$G$1009,'Input| Projects'!$G$10:$G$1009&lt;&gt;"")),'Output| AER'!$B$17:$B$24),ROW(A5)),IF(_xlpm.x=0,"",_xlpm.x)),"")</f>
        <v>Transformers</v>
      </c>
      <c r="C13" s="213" cm="1">
        <f t="array" ref="C13">IF($B12='Output| AER'!$B$21,
IF(AND(ABS(C9*10^3-(SUM(SUMPRODUCT('Calc| Project Costs'!$BU$10:$BU$1009,'Calc| Project Costs'!Y$10:Y$1009)+SUMPRODUCT('Calc| Project Costs'!$BU$10:$BU$1009,'Calc| Project Costs'!BE$10:BE$1009))+SUMPRODUCT(--('Input| Disposals'!$O$8:$O$57='Input| Setup'!$B$36),'Input| Disposals'!P$8:P$57)+C12*10^3))&lt;0.000001,(ABS(C9*10^3-(SUMPRODUCT('Calc| Project Costs'!$BU$10:$BU$1009,'Calc| Project Costs'!BM$10:BM$1009)))&lt;0.000001)),0,1),
IF(LEN($B13)&gt;0,
_xlfn.SWITCH($B13,
'Output| AER'!$B$17,SUMPRODUCT('Calc| Project Costs'!$BU$10:$BU$1009,'Calc| Project Costs'!AW$10:AW$1009)/10^3,
'Output| AER'!$B$18,IF(LEN($B12)&gt;0,SUM(C$9:C12),0),
'Output| AER'!$B$19,(SUMPRODUCT('Calc| Project Costs'!Y$10:Y$1009,'Calc| Project Costs'!$BU$10:$BU$1009)+SUMPRODUCT('Calc| Project Costs'!BE$10:BE$1009,'Calc| Project Costs'!$BU$10:$BU$1009))/10^3,
'Output| AER'!$B$20,SUMPRODUCT(--('Input| Disposals'!$O$8:$O$57='Input| Setup'!$B$36),'Input| Disposals'!P$8:P$57)/10^3,
'Output| AER'!$B$21,C10-C11-C12,
'Output| AER'!$B$23,"",
'Output| AER'!$B$24,'Input| Type 2 capcons'!C$46/10^3,
SUMPRODUCT('Calc| Project Costs'!Q$10:Q$1009,1*('Calc| Project Costs'!$G$10:$G$1009=$B13),'Calc| Project Costs'!$BU$10:$BU$1009)/10^3),
""))</f>
        <v>14.58355596824839</v>
      </c>
      <c r="D13" s="213" cm="1">
        <f t="array" ref="D13">IF($B12='Output| AER'!$B$21,
IF(AND(ABS(D9*10^3-(SUM(SUMPRODUCT('Calc| Project Costs'!$BU$10:$BU$1009,'Calc| Project Costs'!Z$10:Z$1009)+SUMPRODUCT('Calc| Project Costs'!$BU$10:$BU$1009,'Calc| Project Costs'!BF$10:BF$1009))+SUMPRODUCT(--('Input| Disposals'!$O$8:$O$57='Input| Setup'!$B$36),'Input| Disposals'!Q$8:Q$57)+D12*10^3))&lt;0.000001,(ABS(D9*10^3-(SUMPRODUCT('Calc| Project Costs'!$BU$10:$BU$1009,'Calc| Project Costs'!BN$10:BN$1009)))&lt;0.000001)),0,1),
IF(LEN($B13)&gt;0,
_xlfn.SWITCH($B13,
'Output| AER'!$B$17,SUMPRODUCT('Calc| Project Costs'!$BU$10:$BU$1009,'Calc| Project Costs'!AX$10:AX$1009)/10^3,
'Output| AER'!$B$18,IF(LEN($B12)&gt;0,SUM(D$9:D12),0),
'Output| AER'!$B$19,(SUMPRODUCT('Calc| Project Costs'!Z$10:Z$1009,'Calc| Project Costs'!$BU$10:$BU$1009)+SUMPRODUCT('Calc| Project Costs'!BF$10:BF$1009,'Calc| Project Costs'!$BU$10:$BU$1009))/10^3,
'Output| AER'!$B$20,SUMPRODUCT(--('Input| Disposals'!$O$8:$O$57='Input| Setup'!$B$36),'Input| Disposals'!Q$8:Q$57)/10^3,
'Output| AER'!$B$21,D10-D11-D12,
'Output| AER'!$B$23,"",
'Output| AER'!$B$24,'Input| Type 2 capcons'!D$46/10^3,
SUMPRODUCT('Calc| Project Costs'!R$10:R$1009,1*('Calc| Project Costs'!$G$10:$G$1009=$B13),'Calc| Project Costs'!$BU$10:$BU$1009)/10^3),
""))</f>
        <v>24.436404816992987</v>
      </c>
      <c r="E13" s="213" cm="1">
        <f t="array" ref="E13">IF($B12='Output| AER'!$B$21,
IF(AND(ABS(E9*10^3-(SUM(SUMPRODUCT('Calc| Project Costs'!$BU$10:$BU$1009,'Calc| Project Costs'!AA$10:AA$1009)+SUMPRODUCT('Calc| Project Costs'!$BU$10:$BU$1009,'Calc| Project Costs'!BG$10:BG$1009))+SUMPRODUCT(--('Input| Disposals'!$O$8:$O$57='Input| Setup'!$B$36),'Input| Disposals'!R$8:R$57)+E12*10^3))&lt;0.000001,(ABS(E9*10^3-(SUMPRODUCT('Calc| Project Costs'!$BU$10:$BU$1009,'Calc| Project Costs'!BO$10:BO$1009)))&lt;0.000001)),0,1),
IF(LEN($B13)&gt;0,
_xlfn.SWITCH($B13,
'Output| AER'!$B$17,SUMPRODUCT('Calc| Project Costs'!$BU$10:$BU$1009,'Calc| Project Costs'!AY$10:AY$1009)/10^3,
'Output| AER'!$B$18,IF(LEN($B12)&gt;0,SUM(E$9:E12),0),
'Output| AER'!$B$19,(SUMPRODUCT('Calc| Project Costs'!AA$10:AA$1009,'Calc| Project Costs'!$BU$10:$BU$1009)+SUMPRODUCT('Calc| Project Costs'!BG$10:BG$1009,'Calc| Project Costs'!$BU$10:$BU$1009))/10^3,
'Output| AER'!$B$20,SUMPRODUCT(--('Input| Disposals'!$O$8:$O$57='Input| Setup'!$B$36),'Input| Disposals'!R$8:R$57)/10^3,
'Output| AER'!$B$21,E10-E11-E12,
'Output| AER'!$B$23,"",
'Output| AER'!$B$24,'Input| Type 2 capcons'!E$46/10^3,
SUMPRODUCT('Calc| Project Costs'!S$10:S$1009,1*('Calc| Project Costs'!$G$10:$G$1009=$B13),'Calc| Project Costs'!$BU$10:$BU$1009)/10^3),
""))</f>
        <v>26.685124393364738</v>
      </c>
      <c r="F13" s="213" cm="1">
        <f t="array" ref="F13">IF($B12='Output| AER'!$B$21,
IF(AND(ABS(F9*10^3-(SUM(SUMPRODUCT('Calc| Project Costs'!$BU$10:$BU$1009,'Calc| Project Costs'!AB$10:AB$1009)+SUMPRODUCT('Calc| Project Costs'!$BU$10:$BU$1009,'Calc| Project Costs'!BH$10:BH$1009))+SUMPRODUCT(--('Input| Disposals'!$O$8:$O$57='Input| Setup'!$B$36),'Input| Disposals'!S$8:S$57)+F12*10^3))&lt;0.000001,(ABS(F9*10^3-(SUMPRODUCT('Calc| Project Costs'!$BU$10:$BU$1009,'Calc| Project Costs'!BP$10:BP$1009)))&lt;0.000001)),0,1),
IF(LEN($B13)&gt;0,
_xlfn.SWITCH($B13,
'Output| AER'!$B$17,SUMPRODUCT('Calc| Project Costs'!$BU$10:$BU$1009,'Calc| Project Costs'!AZ$10:AZ$1009)/10^3,
'Output| AER'!$B$18,IF(LEN($B12)&gt;0,SUM(F$9:F12),0),
'Output| AER'!$B$19,(SUMPRODUCT('Calc| Project Costs'!AB$10:AB$1009,'Calc| Project Costs'!$BU$10:$BU$1009)+SUMPRODUCT('Calc| Project Costs'!BH$10:BH$1009,'Calc| Project Costs'!$BU$10:$BU$1009))/10^3,
'Output| AER'!$B$20,SUMPRODUCT(--('Input| Disposals'!$O$8:$O$57='Input| Setup'!$B$36),'Input| Disposals'!S$8:S$57)/10^3,
'Output| AER'!$B$21,F10-F11-F12,
'Output| AER'!$B$23,"",
'Output| AER'!$B$24,'Input| Type 2 capcons'!F$46/10^3,
SUMPRODUCT('Calc| Project Costs'!T$10:T$1009,1*('Calc| Project Costs'!$G$10:$G$1009=$B13),'Calc| Project Costs'!$BU$10:$BU$1009)/10^3),
""))</f>
        <v>27.708230928949117</v>
      </c>
      <c r="G13" s="213" cm="1">
        <f t="array" ref="G13">IF($B12='Output| AER'!$B$21,
IF(AND(ABS(G9*10^3-(SUM(SUMPRODUCT('Calc| Project Costs'!$BU$10:$BU$1009,'Calc| Project Costs'!AC$10:AC$1009)+SUMPRODUCT('Calc| Project Costs'!$BU$10:$BU$1009,'Calc| Project Costs'!BI$10:BI$1009))+SUMPRODUCT(--('Input| Disposals'!$O$8:$O$57='Input| Setup'!$B$36),'Input| Disposals'!T$8:T$57)+G12*10^3))&lt;0.000001,(ABS(G9*10^3-(SUMPRODUCT('Calc| Project Costs'!$BU$10:$BU$1009,'Calc| Project Costs'!BQ$10:BQ$1009)))&lt;0.000001)),0,1),
IF(LEN($B13)&gt;0,
_xlfn.SWITCH($B13,
'Output| AER'!$B$17,SUMPRODUCT('Calc| Project Costs'!$BU$10:$BU$1009,'Calc| Project Costs'!BA$10:BA$1009)/10^3,
'Output| AER'!$B$18,IF(LEN($B12)&gt;0,SUM(G$9:G12),0),
'Output| AER'!$B$19,(SUMPRODUCT('Calc| Project Costs'!AC$10:AC$1009,'Calc| Project Costs'!$BU$10:$BU$1009)+SUMPRODUCT('Calc| Project Costs'!BI$10:BI$1009,'Calc| Project Costs'!$BU$10:$BU$1009))/10^3,
'Output| AER'!$B$20,SUMPRODUCT(--('Input| Disposals'!$O$8:$O$57='Input| Setup'!$B$36),'Input| Disposals'!T$8:T$57)/10^3,
'Output| AER'!$B$21,G10-G11-G12,
'Output| AER'!$B$23,"",
'Output| AER'!$B$24,'Input| Type 2 capcons'!G$46/10^3,
SUMPRODUCT('Calc| Project Costs'!U$10:U$1009,1*('Calc| Project Costs'!$G$10:$G$1009=$B13),'Calc| Project Costs'!$BU$10:$BU$1009)/10^3),
""))</f>
        <v>22.318842840906115</v>
      </c>
      <c r="H13" s="213" cm="1">
        <f t="array" ref="H13">IF($B12='Output| AER'!$B$21,
IF(AND(ABS(H9*10^3-(SUM(SUMPRODUCT('Calc| Project Costs'!$BU$10:$BU$1009,'Calc| Project Costs'!AD$10:AD$1009)+SUMPRODUCT('Calc| Project Costs'!$BU$10:$BU$1009,'Calc| Project Costs'!BJ$10:BJ$1009))+SUMPRODUCT(--('Input| Disposals'!$O$8:$O$57='Input| Setup'!$B$36),'Input| Disposals'!U$8:U$57)+H12*10^3))&lt;0.000001,(ABS(H9*10^3-(SUMPRODUCT('Calc| Project Costs'!$BU$10:$BU$1009,'Calc| Project Costs'!BR$10:BR$1009)))&lt;0.000001)),0,1),
IF(LEN($B13)&gt;0,
_xlfn.SWITCH($B13,
'Output| AER'!$B$17,SUMPRODUCT('Calc| Project Costs'!$BU$10:$BU$1009,'Calc| Project Costs'!BB$10:BB$1009)/10^3,
'Output| AER'!$B$18,IF(LEN($B12)&gt;0,SUM(H$9:H12),0),
'Output| AER'!$B$19,(SUMPRODUCT('Calc| Project Costs'!AD$10:AD$1009,'Calc| Project Costs'!$BU$10:$BU$1009)+SUMPRODUCT('Calc| Project Costs'!BJ$10:BJ$1009,'Calc| Project Costs'!$BU$10:$BU$1009))/10^3,
'Output| AER'!$B$20,SUMPRODUCT(--('Input| Disposals'!$O$8:$O$57='Input| Setup'!$B$36),'Input| Disposals'!U$8:U$57)/10^3,
'Output| AER'!$B$21,H10-H11-H12,
'Output| AER'!$B$23,"",
'Output| AER'!$B$24,'Input| Type 2 capcons'!H$46/10^3,
SUMPRODUCT('Calc| Project Costs'!V$10:V$1009,1*('Calc| Project Costs'!$G$10:$G$1009=$B13),'Calc| Project Costs'!$BU$10:$BU$1009)/10^3),
""))</f>
        <v>18.860122952364456</v>
      </c>
      <c r="I13" s="213" cm="1">
        <f t="array" ref="I13">IF($B12='Output| AER'!$B$21,
IF(AND(ABS(I9*10^3-(SUM(SUMPRODUCT('Calc| Project Costs'!$BU$10:$BU$1009,'Calc| Project Costs'!AE$10:AE$1009)+SUMPRODUCT('Calc| Project Costs'!$BU$10:$BU$1009,'Calc| Project Costs'!BK$10:BK$1009))+SUMPRODUCT(--('Input| Disposals'!$O$8:$O$57='Input| Setup'!$B$36),'Input| Disposals'!V$8:V$57)+I12*10^3))&lt;0.000001,(ABS(I9*10^3-(SUMPRODUCT('Calc| Project Costs'!$BU$10:$BU$1009,'Calc| Project Costs'!BS$10:BS$1009)))&lt;0.000001)),0,1),
IF(LEN($B13)&gt;0,
_xlfn.SWITCH($B13,
'Output| AER'!$B$17,SUMPRODUCT('Calc| Project Costs'!$BU$10:$BU$1009,'Calc| Project Costs'!BC$10:BC$1009)/10^3,
'Output| AER'!$B$18,IF(LEN($B12)&gt;0,SUM(I$9:I12),0),
'Output| AER'!$B$19,(SUMPRODUCT('Calc| Project Costs'!AE$10:AE$1009,'Calc| Project Costs'!$BU$10:$BU$1009)+SUMPRODUCT('Calc| Project Costs'!BK$10:BK$1009,'Calc| Project Costs'!$BU$10:$BU$1009))/10^3,
'Output| AER'!$B$20,SUMPRODUCT(--('Input| Disposals'!$O$8:$O$57='Input| Setup'!$B$36),'Input| Disposals'!V$8:V$57)/10^3,
'Output| AER'!$B$21,I10-I11-I12,
'Output| AER'!$B$23,"",
'Output| AER'!$B$24,'Input| Type 2 capcons'!I$46/10^3,
SUMPRODUCT('Calc| Project Costs'!W$10:W$1009,1*('Calc| Project Costs'!$G$10:$G$1009=$B13),'Calc| Project Costs'!$BU$10:$BU$1009)/10^3),
""))</f>
        <v>27.394330450965054</v>
      </c>
      <c r="J13" s="214">
        <f>IF(B12='Output| AER'!$B$21,ROUND(J12-'Output| PTRM (SCS)'!$I$223,9),IF(OR(B13='Output| AER'!$B$23,AND(B13="",B12=""),AND(B13="",B12='Output| AER'!$B$24)),"",IFERROR(SUM(E13:I13),0)))</f>
        <v>122.96665156654949</v>
      </c>
      <c r="L13" s="213" cm="1">
        <f t="array" ref="L13">IF($B12='Output| AER'!$B$21,
IF(AND(ABS(L9*10^3-(SUM(SUMPRODUCT('Calc| Project Costs'!$BV$10:$BV$1009,'Calc| Project Costs'!Y$10:Y$1009)+SUMPRODUCT('Calc| Project Costs'!$BV$10:$BV$1009,'Calc| Project Costs'!BE$10:BE$1009))+SUMPRODUCT(--('Input| Disposals'!$O$8:$O$57='Input| Setup'!$B$37),'Input| Disposals'!P$8:P$57)+L12*10^3))&lt;0.000001,(ABS(L9*10^3-(SUMPRODUCT('Calc| Project Costs'!$BV$10:$BV$1009,'Calc| Project Costs'!BM$10:BM$1009)))&lt;0.000001)),0,1),
IF(LEN($B13)&gt;0,
_xlfn.SWITCH($B13,
'Output| AER'!$B$17,SUMPRODUCT('Calc| Project Costs'!$BV$10:$BV$1009,'Calc| Project Costs'!AW$10:AW$1009)/10^3,
'Output| AER'!$B$18,IF(LEN($B12)&gt;0,SUM(L$9:L12),0),
'Output| AER'!$B$19,(SUMPRODUCT('Calc| Project Costs'!Y$10:Y$1009,'Calc| Project Costs'!$BV$10:$BV$1009)+SUMPRODUCT('Calc| Project Costs'!BE$10:BE$1009,'Calc| Project Costs'!$BV$10:$BV$1009))/10^3,
'Output| AER'!$B$20,SUMPRODUCT(--('Input| Disposals'!$O$8:$O$57='Input| Setup'!$B$37),'Input| Disposals'!P$8:P$57)/10^3,
'Output| AER'!$B$21,L10-L11-L12,
'Output| AER'!$B$23,"",
'Output| AER'!$B$24,'Input| Type 2 capcons'!L$46/10^3,
SUMPRODUCT('Calc| Project Costs'!Q$10:Q$1009,1*('Calc| Project Costs'!$G$10:$G$1009=$B13),'Calc| Project Costs'!$BV$10:$BV$1009)/10^3),
""))</f>
        <v>0</v>
      </c>
      <c r="M13" s="213" cm="1">
        <f t="array" ref="M13">IF($B12='Output| AER'!$B$21,
IF(AND(ABS(M9*10^3-(SUM(SUMPRODUCT('Calc| Project Costs'!$BV$10:$BV$1009,'Calc| Project Costs'!Z$10:Z$1009)+SUMPRODUCT('Calc| Project Costs'!$BV$10:$BV$1009,'Calc| Project Costs'!BF$10:BF$1009))+SUMPRODUCT(--('Input| Disposals'!$O$8:$O$57='Input| Setup'!$B$37),'Input| Disposals'!Q$8:Q$57)+M12*10^3))&lt;0.000001,(ABS(M9*10^3-(SUMPRODUCT('Calc| Project Costs'!$BV$10:$BV$1009,'Calc| Project Costs'!BN$10:BN$1009)))&lt;0.000001)),0,1),
IF(LEN($B13)&gt;0,
_xlfn.SWITCH($B13,
'Output| AER'!$B$17,SUMPRODUCT('Calc| Project Costs'!$BV$10:$BV$1009,'Calc| Project Costs'!AX$10:AX$1009)/10^3,
'Output| AER'!$B$18,IF(LEN($B12)&gt;0,SUM(M$9:M12),0),
'Output| AER'!$B$19,(SUMPRODUCT('Calc| Project Costs'!Z$10:Z$1009,'Calc| Project Costs'!$BV$10:$BV$1009)+SUMPRODUCT('Calc| Project Costs'!BF$10:BF$1009,'Calc| Project Costs'!$BV$10:$BV$1009))/10^3,
'Output| AER'!$B$20,SUMPRODUCT(--('Input| Disposals'!$O$8:$O$57='Input| Setup'!$B$37),'Input| Disposals'!Q$8:Q$57)/10^3,
'Output| AER'!$B$21,M10-M11-M12,
'Output| AER'!$B$23,"",
'Output| AER'!$B$24,'Input| Type 2 capcons'!M$46/10^3,
SUMPRODUCT('Calc| Project Costs'!R$10:R$1009,1*('Calc| Project Costs'!$G$10:$G$1009=$B13),'Calc| Project Costs'!$BV$10:$BV$1009)/10^3),
""))</f>
        <v>0</v>
      </c>
      <c r="N13" s="213" cm="1">
        <f t="array" ref="N13">IF($B12='Output| AER'!$B$21,
IF(AND(ABS(N9*10^3-(SUM(SUMPRODUCT('Calc| Project Costs'!$BV$10:$BV$1009,'Calc| Project Costs'!AA$10:AA$1009)+SUMPRODUCT('Calc| Project Costs'!$BV$10:$BV$1009,'Calc| Project Costs'!BG$10:BG$1009))+SUMPRODUCT(--('Input| Disposals'!$O$8:$O$57='Input| Setup'!$B$37),'Input| Disposals'!R$8:R$57)+N12*10^3))&lt;0.000001,(ABS(N9*10^3-(SUMPRODUCT('Calc| Project Costs'!$BV$10:$BV$1009,'Calc| Project Costs'!BO$10:BO$1009)))&lt;0.000001)),0,1),
IF(LEN($B13)&gt;0,
_xlfn.SWITCH($B13,
'Output| AER'!$B$17,SUMPRODUCT('Calc| Project Costs'!$BV$10:$BV$1009,'Calc| Project Costs'!AY$10:AY$1009)/10^3,
'Output| AER'!$B$18,IF(LEN($B12)&gt;0,SUM(N$9:N12),0),
'Output| AER'!$B$19,(SUMPRODUCT('Calc| Project Costs'!AA$10:AA$1009,'Calc| Project Costs'!$BV$10:$BV$1009)+SUMPRODUCT('Calc| Project Costs'!BG$10:BG$1009,'Calc| Project Costs'!$BV$10:$BV$1009))/10^3,
'Output| AER'!$B$20,SUMPRODUCT(--('Input| Disposals'!$O$8:$O$57='Input| Setup'!$B$37),'Input| Disposals'!R$8:R$57)/10^3,
'Output| AER'!$B$21,N10-N11-N12,
'Output| AER'!$B$23,"",
'Output| AER'!$B$24,'Input| Type 2 capcons'!N$46/10^3,
SUMPRODUCT('Calc| Project Costs'!S$10:S$1009,1*('Calc| Project Costs'!$G$10:$G$1009=$B13),'Calc| Project Costs'!$BV$10:$BV$1009)/10^3),
""))</f>
        <v>0</v>
      </c>
      <c r="O13" s="213" cm="1">
        <f t="array" ref="O13">IF($B12='Output| AER'!$B$21,
IF(AND(ABS(O9*10^3-(SUM(SUMPRODUCT('Calc| Project Costs'!$BV$10:$BV$1009,'Calc| Project Costs'!AB$10:AB$1009)+SUMPRODUCT('Calc| Project Costs'!$BV$10:$BV$1009,'Calc| Project Costs'!BH$10:BH$1009))+SUMPRODUCT(--('Input| Disposals'!$O$8:$O$57='Input| Setup'!$B$37),'Input| Disposals'!S$8:S$57)+O12*10^3))&lt;0.000001,(ABS(O9*10^3-(SUMPRODUCT('Calc| Project Costs'!$BV$10:$BV$1009,'Calc| Project Costs'!BP$10:BP$1009)))&lt;0.000001)),0,1),
IF(LEN($B13)&gt;0,
_xlfn.SWITCH($B13,
'Output| AER'!$B$17,SUMPRODUCT('Calc| Project Costs'!$BV$10:$BV$1009,'Calc| Project Costs'!AZ$10:AZ$1009)/10^3,
'Output| AER'!$B$18,IF(LEN($B12)&gt;0,SUM(O$9:O12),0),
'Output| AER'!$B$19,(SUMPRODUCT('Calc| Project Costs'!AB$10:AB$1009,'Calc| Project Costs'!$BV$10:$BV$1009)+SUMPRODUCT('Calc| Project Costs'!BH$10:BH$1009,'Calc| Project Costs'!$BV$10:$BV$1009))/10^3,
'Output| AER'!$B$20,SUMPRODUCT(--('Input| Disposals'!$O$8:$O$57='Input| Setup'!$B$37),'Input| Disposals'!S$8:S$57)/10^3,
'Output| AER'!$B$21,O10-O11-O12,
'Output| AER'!$B$23,"",
'Output| AER'!$B$24,'Input| Type 2 capcons'!O$46/10^3,
SUMPRODUCT('Calc| Project Costs'!T$10:T$1009,1*('Calc| Project Costs'!$G$10:$G$1009=$B13),'Calc| Project Costs'!$BV$10:$BV$1009)/10^3),
""))</f>
        <v>0</v>
      </c>
      <c r="P13" s="213" cm="1">
        <f t="array" ref="P13">IF($B12='Output| AER'!$B$21,
IF(AND(ABS(P9*10^3-(SUM(SUMPRODUCT('Calc| Project Costs'!$BV$10:$BV$1009,'Calc| Project Costs'!AC$10:AC$1009)+SUMPRODUCT('Calc| Project Costs'!$BV$10:$BV$1009,'Calc| Project Costs'!BI$10:BI$1009))+SUMPRODUCT(--('Input| Disposals'!$O$8:$O$57='Input| Setup'!$B$37),'Input| Disposals'!T$8:T$57)+P12*10^3))&lt;0.000001,(ABS(P9*10^3-(SUMPRODUCT('Calc| Project Costs'!$BV$10:$BV$1009,'Calc| Project Costs'!BQ$10:BQ$1009)))&lt;0.000001)),0,1),
IF(LEN($B13)&gt;0,
_xlfn.SWITCH($B13,
'Output| AER'!$B$17,SUMPRODUCT('Calc| Project Costs'!$BV$10:$BV$1009,'Calc| Project Costs'!BA$10:BA$1009)/10^3,
'Output| AER'!$B$18,IF(LEN($B12)&gt;0,SUM(P$9:P12),0),
'Output| AER'!$B$19,(SUMPRODUCT('Calc| Project Costs'!AC$10:AC$1009,'Calc| Project Costs'!$BV$10:$BV$1009)+SUMPRODUCT('Calc| Project Costs'!BI$10:BI$1009,'Calc| Project Costs'!$BV$10:$BV$1009))/10^3,
'Output| AER'!$B$20,SUMPRODUCT(--('Input| Disposals'!$O$8:$O$57='Input| Setup'!$B$37),'Input| Disposals'!T$8:T$57)/10^3,
'Output| AER'!$B$21,P10-P11-P12,
'Output| AER'!$B$23,"",
'Output| AER'!$B$24,'Input| Type 2 capcons'!P$46/10^3,
SUMPRODUCT('Calc| Project Costs'!U$10:U$1009,1*('Calc| Project Costs'!$G$10:$G$1009=$B13),'Calc| Project Costs'!$BV$10:$BV$1009)/10^3),
""))</f>
        <v>0</v>
      </c>
      <c r="Q13" s="213" cm="1">
        <f t="array" ref="Q13">IF($B12='Output| AER'!$B$21,
IF(AND(ABS(Q9*10^3-(SUM(SUMPRODUCT('Calc| Project Costs'!$BV$10:$BV$1009,'Calc| Project Costs'!AD$10:AD$1009)+SUMPRODUCT('Calc| Project Costs'!$BV$10:$BV$1009,'Calc| Project Costs'!BJ$10:BJ$1009))+SUMPRODUCT(--('Input| Disposals'!$O$8:$O$57='Input| Setup'!$B$37),'Input| Disposals'!U$8:U$57)+Q12*10^3))&lt;0.000001,(ABS(Q9*10^3-(SUMPRODUCT('Calc| Project Costs'!$BV$10:$BV$1009,'Calc| Project Costs'!BR$10:BR$1009)))&lt;0.000001)),0,1),
IF(LEN($B13)&gt;0,
_xlfn.SWITCH($B13,
'Output| AER'!$B$17,SUMPRODUCT('Calc| Project Costs'!$BV$10:$BV$1009,'Calc| Project Costs'!BB$10:BB$1009)/10^3,
'Output| AER'!$B$18,IF(LEN($B12)&gt;0,SUM(Q$9:Q12),0),
'Output| AER'!$B$19,(SUMPRODUCT('Calc| Project Costs'!AD$10:AD$1009,'Calc| Project Costs'!$BV$10:$BV$1009)+SUMPRODUCT('Calc| Project Costs'!BJ$10:BJ$1009,'Calc| Project Costs'!$BV$10:$BV$1009))/10^3,
'Output| AER'!$B$20,SUMPRODUCT(--('Input| Disposals'!$O$8:$O$57='Input| Setup'!$B$37),'Input| Disposals'!U$8:U$57)/10^3,
'Output| AER'!$B$21,Q10-Q11-Q12,
'Output| AER'!$B$23,"",
'Output| AER'!$B$24,'Input| Type 2 capcons'!Q$46/10^3,
SUMPRODUCT('Calc| Project Costs'!V$10:V$1009,1*('Calc| Project Costs'!$G$10:$G$1009=$B13),'Calc| Project Costs'!$BV$10:$BV$1009)/10^3),
""))</f>
        <v>0</v>
      </c>
      <c r="R13" s="213" cm="1">
        <f t="array" ref="R13">IF($B12='Output| AER'!$B$21,
IF(AND(ABS(R9*10^3-(SUM(SUMPRODUCT('Calc| Project Costs'!$BV$10:$BV$1009,'Calc| Project Costs'!AE$10:AE$1009)+SUMPRODUCT('Calc| Project Costs'!$BV$10:$BV$1009,'Calc| Project Costs'!BK$10:BK$1009))+SUMPRODUCT(--('Input| Disposals'!$O$8:$O$57='Input| Setup'!$B$37),'Input| Disposals'!V$8:V$57)+R12*10^3))&lt;0.000001,(ABS(R9*10^3-(SUMPRODUCT('Calc| Project Costs'!$BV$10:$BV$1009,'Calc| Project Costs'!BS$10:BS$1009)))&lt;0.000001)),0,1),
IF(LEN($B13)&gt;0,
_xlfn.SWITCH($B13,
'Output| AER'!$B$17,SUMPRODUCT('Calc| Project Costs'!$BV$10:$BV$1009,'Calc| Project Costs'!BC$10:BC$1009)/10^3,
'Output| AER'!$B$18,IF(LEN($B12)&gt;0,SUM(R$9:R12),0),
'Output| AER'!$B$19,(SUMPRODUCT('Calc| Project Costs'!AE$10:AE$1009,'Calc| Project Costs'!$BV$10:$BV$1009)+SUMPRODUCT('Calc| Project Costs'!BK$10:BK$1009,'Calc| Project Costs'!$BV$10:$BV$1009))/10^3,
'Output| AER'!$B$20,SUMPRODUCT(--('Input| Disposals'!$O$8:$O$57='Input| Setup'!$B$37),'Input| Disposals'!V$8:V$57)/10^3,
'Output| AER'!$B$21,R10-R11-R12,
'Output| AER'!$B$23,"",
'Output| AER'!$B$24,'Input| Type 2 capcons'!R$46/10^3,
SUMPRODUCT('Calc| Project Costs'!W$10:W$1009,1*('Calc| Project Costs'!$G$10:$G$1009=$B13),'Calc| Project Costs'!$BV$10:$BV$1009)/10^3),
""))</f>
        <v>0</v>
      </c>
      <c r="S13" s="214">
        <f>IF(B12='Output| AER'!$B$21,ROUND(S12-'Output| PTRM (DFA)'!$I$223,9),IF(OR(B13='Output| AER'!$B$23,AND(B13="",B12=""),AND(B13="",B12='Output| AER'!$B$24)),"",IFERROR(SUM(N13:R13),0)))</f>
        <v>0</v>
      </c>
    </row>
    <row r="14" spans="1:22" ht="12.75" customHeight="1" x14ac:dyDescent="0.2">
      <c r="B14" s="125" t="str" cm="1">
        <f t="array" ref="B14">IFERROR(_xlfn.LET(_xlpm.x, INDEX(_xlfn.VSTACK(_xlfn.UNIQUE(_xlfn._xlws.FILTER('Input| Projects'!$G$10:$G$1009,'Input| Projects'!$G$10:$G$1009&lt;&gt;"")),'Output| AER'!$B$17:$B$24),ROW(A6)),IF(_xlpm.x=0,"",_xlpm.x)),"")</f>
        <v>Conductors</v>
      </c>
      <c r="C14" s="213" cm="1">
        <f t="array" ref="C14">IF($B13='Output| AER'!$B$21,
IF(AND(ABS(C10*10^3-(SUM(SUMPRODUCT('Calc| Project Costs'!$BU$10:$BU$1009,'Calc| Project Costs'!Y$10:Y$1009)+SUMPRODUCT('Calc| Project Costs'!$BU$10:$BU$1009,'Calc| Project Costs'!BE$10:BE$1009))+SUMPRODUCT(--('Input| Disposals'!$O$8:$O$57='Input| Setup'!$B$36),'Input| Disposals'!P$8:P$57)+C13*10^3))&lt;0.000001,(ABS(C10*10^3-(SUMPRODUCT('Calc| Project Costs'!$BU$10:$BU$1009,'Calc| Project Costs'!BM$10:BM$1009)))&lt;0.000001)),0,1),
IF(LEN($B14)&gt;0,
_xlfn.SWITCH($B14,
'Output| AER'!$B$17,SUMPRODUCT('Calc| Project Costs'!$BU$10:$BU$1009,'Calc| Project Costs'!AW$10:AW$1009)/10^3,
'Output| AER'!$B$18,IF(LEN($B13)&gt;0,SUM(C$9:C13),0),
'Output| AER'!$B$19,(SUMPRODUCT('Calc| Project Costs'!Y$10:Y$1009,'Calc| Project Costs'!$BU$10:$BU$1009)+SUMPRODUCT('Calc| Project Costs'!BE$10:BE$1009,'Calc| Project Costs'!$BU$10:$BU$1009))/10^3,
'Output| AER'!$B$20,SUMPRODUCT(--('Input| Disposals'!$O$8:$O$57='Input| Setup'!$B$36),'Input| Disposals'!P$8:P$57)/10^3,
'Output| AER'!$B$21,C11-C12-C13,
'Output| AER'!$B$23,"",
'Output| AER'!$B$24,'Input| Type 2 capcons'!C$46/10^3,
SUMPRODUCT('Calc| Project Costs'!Q$10:Q$1009,1*('Calc| Project Costs'!$G$10:$G$1009=$B14),'Calc| Project Costs'!$BU$10:$BU$1009)/10^3),
""))</f>
        <v>8.179842777743719</v>
      </c>
      <c r="D14" s="213" cm="1">
        <f t="array" ref="D14">IF($B13='Output| AER'!$B$21,
IF(AND(ABS(D10*10^3-(SUM(SUMPRODUCT('Calc| Project Costs'!$BU$10:$BU$1009,'Calc| Project Costs'!Z$10:Z$1009)+SUMPRODUCT('Calc| Project Costs'!$BU$10:$BU$1009,'Calc| Project Costs'!BF$10:BF$1009))+SUMPRODUCT(--('Input| Disposals'!$O$8:$O$57='Input| Setup'!$B$36),'Input| Disposals'!Q$8:Q$57)+D13*10^3))&lt;0.000001,(ABS(D10*10^3-(SUMPRODUCT('Calc| Project Costs'!$BU$10:$BU$1009,'Calc| Project Costs'!BN$10:BN$1009)))&lt;0.000001)),0,1),
IF(LEN($B14)&gt;0,
_xlfn.SWITCH($B14,
'Output| AER'!$B$17,SUMPRODUCT('Calc| Project Costs'!$BU$10:$BU$1009,'Calc| Project Costs'!AX$10:AX$1009)/10^3,
'Output| AER'!$B$18,IF(LEN($B13)&gt;0,SUM(D$9:D13),0),
'Output| AER'!$B$19,(SUMPRODUCT('Calc| Project Costs'!Z$10:Z$1009,'Calc| Project Costs'!$BU$10:$BU$1009)+SUMPRODUCT('Calc| Project Costs'!BF$10:BF$1009,'Calc| Project Costs'!$BU$10:$BU$1009))/10^3,
'Output| AER'!$B$20,SUMPRODUCT(--('Input| Disposals'!$O$8:$O$57='Input| Setup'!$B$36),'Input| Disposals'!Q$8:Q$57)/10^3,
'Output| AER'!$B$21,D11-D12-D13,
'Output| AER'!$B$23,"",
'Output| AER'!$B$24,'Input| Type 2 capcons'!D$46/10^3,
SUMPRODUCT('Calc| Project Costs'!R$10:R$1009,1*('Calc| Project Costs'!$G$10:$G$1009=$B14),'Calc| Project Costs'!$BU$10:$BU$1009)/10^3),
""))</f>
        <v>13.761179727726153</v>
      </c>
      <c r="E14" s="213" cm="1">
        <f t="array" ref="E14">IF($B13='Output| AER'!$B$21,
IF(AND(ABS(E10*10^3-(SUM(SUMPRODUCT('Calc| Project Costs'!$BU$10:$BU$1009,'Calc| Project Costs'!AA$10:AA$1009)+SUMPRODUCT('Calc| Project Costs'!$BU$10:$BU$1009,'Calc| Project Costs'!BG$10:BG$1009))+SUMPRODUCT(--('Input| Disposals'!$O$8:$O$57='Input| Setup'!$B$36),'Input| Disposals'!R$8:R$57)+E13*10^3))&lt;0.000001,(ABS(E10*10^3-(SUMPRODUCT('Calc| Project Costs'!$BU$10:$BU$1009,'Calc| Project Costs'!BO$10:BO$1009)))&lt;0.000001)),0,1),
IF(LEN($B14)&gt;0,
_xlfn.SWITCH($B14,
'Output| AER'!$B$17,SUMPRODUCT('Calc| Project Costs'!$BU$10:$BU$1009,'Calc| Project Costs'!AY$10:AY$1009)/10^3,
'Output| AER'!$B$18,IF(LEN($B13)&gt;0,SUM(E$9:E13),0),
'Output| AER'!$B$19,(SUMPRODUCT('Calc| Project Costs'!AA$10:AA$1009,'Calc| Project Costs'!$BU$10:$BU$1009)+SUMPRODUCT('Calc| Project Costs'!BG$10:BG$1009,'Calc| Project Costs'!$BU$10:$BU$1009))/10^3,
'Output| AER'!$B$20,SUMPRODUCT(--('Input| Disposals'!$O$8:$O$57='Input| Setup'!$B$36),'Input| Disposals'!R$8:R$57)/10^3,
'Output| AER'!$B$21,E11-E12-E13,
'Output| AER'!$B$23,"",
'Output| AER'!$B$24,'Input| Type 2 capcons'!E$46/10^3,
SUMPRODUCT('Calc| Project Costs'!S$10:S$1009,1*('Calc| Project Costs'!$G$10:$G$1009=$B14),'Calc| Project Costs'!$BU$10:$BU$1009)/10^3),
""))</f>
        <v>6.5038662993702001</v>
      </c>
      <c r="F14" s="213" cm="1">
        <f t="array" ref="F14">IF($B13='Output| AER'!$B$21,
IF(AND(ABS(F10*10^3-(SUM(SUMPRODUCT('Calc| Project Costs'!$BU$10:$BU$1009,'Calc| Project Costs'!AB$10:AB$1009)+SUMPRODUCT('Calc| Project Costs'!$BU$10:$BU$1009,'Calc| Project Costs'!BH$10:BH$1009))+SUMPRODUCT(--('Input| Disposals'!$O$8:$O$57='Input| Setup'!$B$36),'Input| Disposals'!S$8:S$57)+F13*10^3))&lt;0.000001,(ABS(F10*10^3-(SUMPRODUCT('Calc| Project Costs'!$BU$10:$BU$1009,'Calc| Project Costs'!BP$10:BP$1009)))&lt;0.000001)),0,1),
IF(LEN($B14)&gt;0,
_xlfn.SWITCH($B14,
'Output| AER'!$B$17,SUMPRODUCT('Calc| Project Costs'!$BU$10:$BU$1009,'Calc| Project Costs'!AZ$10:AZ$1009)/10^3,
'Output| AER'!$B$18,IF(LEN($B13)&gt;0,SUM(F$9:F13),0),
'Output| AER'!$B$19,(SUMPRODUCT('Calc| Project Costs'!AB$10:AB$1009,'Calc| Project Costs'!$BU$10:$BU$1009)+SUMPRODUCT('Calc| Project Costs'!BH$10:BH$1009,'Calc| Project Costs'!$BU$10:$BU$1009))/10^3,
'Output| AER'!$B$20,SUMPRODUCT(--('Input| Disposals'!$O$8:$O$57='Input| Setup'!$B$36),'Input| Disposals'!S$8:S$57)/10^3,
'Output| AER'!$B$21,F11-F12-F13,
'Output| AER'!$B$23,"",
'Output| AER'!$B$24,'Input| Type 2 capcons'!F$46/10^3,
SUMPRODUCT('Calc| Project Costs'!T$10:T$1009,1*('Calc| Project Costs'!$G$10:$G$1009=$B14),'Calc| Project Costs'!$BU$10:$BU$1009)/10^3),
""))</f>
        <v>12.616355998421424</v>
      </c>
      <c r="G14" s="213" cm="1">
        <f t="array" ref="G14">IF($B13='Output| AER'!$B$21,
IF(AND(ABS(G10*10^3-(SUM(SUMPRODUCT('Calc| Project Costs'!$BU$10:$BU$1009,'Calc| Project Costs'!AC$10:AC$1009)+SUMPRODUCT('Calc| Project Costs'!$BU$10:$BU$1009,'Calc| Project Costs'!BI$10:BI$1009))+SUMPRODUCT(--('Input| Disposals'!$O$8:$O$57='Input| Setup'!$B$36),'Input| Disposals'!T$8:T$57)+G13*10^3))&lt;0.000001,(ABS(G10*10^3-(SUMPRODUCT('Calc| Project Costs'!$BU$10:$BU$1009,'Calc| Project Costs'!BQ$10:BQ$1009)))&lt;0.000001)),0,1),
IF(LEN($B14)&gt;0,
_xlfn.SWITCH($B14,
'Output| AER'!$B$17,SUMPRODUCT('Calc| Project Costs'!$BU$10:$BU$1009,'Calc| Project Costs'!BA$10:BA$1009)/10^3,
'Output| AER'!$B$18,IF(LEN($B13)&gt;0,SUM(G$9:G13),0),
'Output| AER'!$B$19,(SUMPRODUCT('Calc| Project Costs'!AC$10:AC$1009,'Calc| Project Costs'!$BU$10:$BU$1009)+SUMPRODUCT('Calc| Project Costs'!BI$10:BI$1009,'Calc| Project Costs'!$BU$10:$BU$1009))/10^3,
'Output| AER'!$B$20,SUMPRODUCT(--('Input| Disposals'!$O$8:$O$57='Input| Setup'!$B$36),'Input| Disposals'!T$8:T$57)/10^3,
'Output| AER'!$B$21,G11-G12-G13,
'Output| AER'!$B$23,"",
'Output| AER'!$B$24,'Input| Type 2 capcons'!G$46/10^3,
SUMPRODUCT('Calc| Project Costs'!U$10:U$1009,1*('Calc| Project Costs'!$G$10:$G$1009=$B14),'Calc| Project Costs'!$BU$10:$BU$1009)/10^3),
""))</f>
        <v>12.395510856185123</v>
      </c>
      <c r="H14" s="213" cm="1">
        <f t="array" ref="H14">IF($B13='Output| AER'!$B$21,
IF(AND(ABS(H10*10^3-(SUM(SUMPRODUCT('Calc| Project Costs'!$BU$10:$BU$1009,'Calc| Project Costs'!AD$10:AD$1009)+SUMPRODUCT('Calc| Project Costs'!$BU$10:$BU$1009,'Calc| Project Costs'!BJ$10:BJ$1009))+SUMPRODUCT(--('Input| Disposals'!$O$8:$O$57='Input| Setup'!$B$36),'Input| Disposals'!U$8:U$57)+H13*10^3))&lt;0.000001,(ABS(H10*10^3-(SUMPRODUCT('Calc| Project Costs'!$BU$10:$BU$1009,'Calc| Project Costs'!BR$10:BR$1009)))&lt;0.000001)),0,1),
IF(LEN($B14)&gt;0,
_xlfn.SWITCH($B14,
'Output| AER'!$B$17,SUMPRODUCT('Calc| Project Costs'!$BU$10:$BU$1009,'Calc| Project Costs'!BB$10:BB$1009)/10^3,
'Output| AER'!$B$18,IF(LEN($B13)&gt;0,SUM(H$9:H13),0),
'Output| AER'!$B$19,(SUMPRODUCT('Calc| Project Costs'!AD$10:AD$1009,'Calc| Project Costs'!$BU$10:$BU$1009)+SUMPRODUCT('Calc| Project Costs'!BJ$10:BJ$1009,'Calc| Project Costs'!$BU$10:$BU$1009))/10^3,
'Output| AER'!$B$20,SUMPRODUCT(--('Input| Disposals'!$O$8:$O$57='Input| Setup'!$B$36),'Input| Disposals'!U$8:U$57)/10^3,
'Output| AER'!$B$21,H11-H12-H13,
'Output| AER'!$B$23,"",
'Output| AER'!$B$24,'Input| Type 2 capcons'!H$46/10^3,
SUMPRODUCT('Calc| Project Costs'!V$10:V$1009,1*('Calc| Project Costs'!$G$10:$G$1009=$B14),'Calc| Project Costs'!$BU$10:$BU$1009)/10^3),
""))</f>
        <v>14.831493371692369</v>
      </c>
      <c r="I14" s="213" cm="1">
        <f t="array" ref="I14">IF($B13='Output| AER'!$B$21,
IF(AND(ABS(I10*10^3-(SUM(SUMPRODUCT('Calc| Project Costs'!$BU$10:$BU$1009,'Calc| Project Costs'!AE$10:AE$1009)+SUMPRODUCT('Calc| Project Costs'!$BU$10:$BU$1009,'Calc| Project Costs'!BK$10:BK$1009))+SUMPRODUCT(--('Input| Disposals'!$O$8:$O$57='Input| Setup'!$B$36),'Input| Disposals'!V$8:V$57)+I13*10^3))&lt;0.000001,(ABS(I10*10^3-(SUMPRODUCT('Calc| Project Costs'!$BU$10:$BU$1009,'Calc| Project Costs'!BS$10:BS$1009)))&lt;0.000001)),0,1),
IF(LEN($B14)&gt;0,
_xlfn.SWITCH($B14,
'Output| AER'!$B$17,SUMPRODUCT('Calc| Project Costs'!$BU$10:$BU$1009,'Calc| Project Costs'!BC$10:BC$1009)/10^3,
'Output| AER'!$B$18,IF(LEN($B13)&gt;0,SUM(I$9:I13),0),
'Output| AER'!$B$19,(SUMPRODUCT('Calc| Project Costs'!AE$10:AE$1009,'Calc| Project Costs'!$BU$10:$BU$1009)+SUMPRODUCT('Calc| Project Costs'!BK$10:BK$1009,'Calc| Project Costs'!$BU$10:$BU$1009))/10^3,
'Output| AER'!$B$20,SUMPRODUCT(--('Input| Disposals'!$O$8:$O$57='Input| Setup'!$B$36),'Input| Disposals'!V$8:V$57)/10^3,
'Output| AER'!$B$21,I11-I12-I13,
'Output| AER'!$B$23,"",
'Output| AER'!$B$24,'Input| Type 2 capcons'!I$46/10^3,
SUMPRODUCT('Calc| Project Costs'!W$10:W$1009,1*('Calc| Project Costs'!$G$10:$G$1009=$B14),'Calc| Project Costs'!$BU$10:$BU$1009)/10^3),
""))</f>
        <v>10.71052769746592</v>
      </c>
      <c r="J14" s="214">
        <f>IF(B13='Output| AER'!$B$21,ROUND(J13-'Output| PTRM (SCS)'!$I$223,9),IF(OR(B14='Output| AER'!$B$23,AND(B14="",B13=""),AND(B14="",B13='Output| AER'!$B$24)),"",IFERROR(SUM(E14:I14),0)))</f>
        <v>57.057754223135035</v>
      </c>
      <c r="L14" s="213" cm="1">
        <f t="array" ref="L14">IF($B13='Output| AER'!$B$21,
IF(AND(ABS(L10*10^3-(SUM(SUMPRODUCT('Calc| Project Costs'!$BV$10:$BV$1009,'Calc| Project Costs'!Y$10:Y$1009)+SUMPRODUCT('Calc| Project Costs'!$BV$10:$BV$1009,'Calc| Project Costs'!BE$10:BE$1009))+SUMPRODUCT(--('Input| Disposals'!$O$8:$O$57='Input| Setup'!$B$37),'Input| Disposals'!P$8:P$57)+L13*10^3))&lt;0.000001,(ABS(L10*10^3-(SUMPRODUCT('Calc| Project Costs'!$BV$10:$BV$1009,'Calc| Project Costs'!BM$10:BM$1009)))&lt;0.000001)),0,1),
IF(LEN($B14)&gt;0,
_xlfn.SWITCH($B14,
'Output| AER'!$B$17,SUMPRODUCT('Calc| Project Costs'!$BV$10:$BV$1009,'Calc| Project Costs'!AW$10:AW$1009)/10^3,
'Output| AER'!$B$18,IF(LEN($B13)&gt;0,SUM(L$9:L13),0),
'Output| AER'!$B$19,(SUMPRODUCT('Calc| Project Costs'!Y$10:Y$1009,'Calc| Project Costs'!$BV$10:$BV$1009)+SUMPRODUCT('Calc| Project Costs'!BE$10:BE$1009,'Calc| Project Costs'!$BV$10:$BV$1009))/10^3,
'Output| AER'!$B$20,SUMPRODUCT(--('Input| Disposals'!$O$8:$O$57='Input| Setup'!$B$37),'Input| Disposals'!P$8:P$57)/10^3,
'Output| AER'!$B$21,L11-L12-L13,
'Output| AER'!$B$23,"",
'Output| AER'!$B$24,'Input| Type 2 capcons'!L$46/10^3,
SUMPRODUCT('Calc| Project Costs'!Q$10:Q$1009,1*('Calc| Project Costs'!$G$10:$G$1009=$B14),'Calc| Project Costs'!$BV$10:$BV$1009)/10^3),
""))</f>
        <v>8.4032116709989317</v>
      </c>
      <c r="M14" s="213" cm="1">
        <f t="array" ref="M14">IF($B13='Output| AER'!$B$21,
IF(AND(ABS(M10*10^3-(SUM(SUMPRODUCT('Calc| Project Costs'!$BV$10:$BV$1009,'Calc| Project Costs'!Z$10:Z$1009)+SUMPRODUCT('Calc| Project Costs'!$BV$10:$BV$1009,'Calc| Project Costs'!BF$10:BF$1009))+SUMPRODUCT(--('Input| Disposals'!$O$8:$O$57='Input| Setup'!$B$37),'Input| Disposals'!Q$8:Q$57)+M13*10^3))&lt;0.000001,(ABS(M10*10^3-(SUMPRODUCT('Calc| Project Costs'!$BV$10:$BV$1009,'Calc| Project Costs'!BN$10:BN$1009)))&lt;0.000001)),0,1),
IF(LEN($B14)&gt;0,
_xlfn.SWITCH($B14,
'Output| AER'!$B$17,SUMPRODUCT('Calc| Project Costs'!$BV$10:$BV$1009,'Calc| Project Costs'!AX$10:AX$1009)/10^3,
'Output| AER'!$B$18,IF(LEN($B13)&gt;0,SUM(M$9:M13),0),
'Output| AER'!$B$19,(SUMPRODUCT('Calc| Project Costs'!Z$10:Z$1009,'Calc| Project Costs'!$BV$10:$BV$1009)+SUMPRODUCT('Calc| Project Costs'!BF$10:BF$1009,'Calc| Project Costs'!$BV$10:$BV$1009))/10^3,
'Output| AER'!$B$20,SUMPRODUCT(--('Input| Disposals'!$O$8:$O$57='Input| Setup'!$B$37),'Input| Disposals'!Q$8:Q$57)/10^3,
'Output| AER'!$B$21,M11-M12-M13,
'Output| AER'!$B$23,"",
'Output| AER'!$B$24,'Input| Type 2 capcons'!M$46/10^3,
SUMPRODUCT('Calc| Project Costs'!R$10:R$1009,1*('Calc| Project Costs'!$G$10:$G$1009=$B14),'Calc| Project Costs'!$BV$10:$BV$1009)/10^3),
""))</f>
        <v>2.0796347718029797</v>
      </c>
      <c r="N14" s="213" cm="1">
        <f t="array" ref="N14">IF($B13='Output| AER'!$B$21,
IF(AND(ABS(N10*10^3-(SUM(SUMPRODUCT('Calc| Project Costs'!$BV$10:$BV$1009,'Calc| Project Costs'!AA$10:AA$1009)+SUMPRODUCT('Calc| Project Costs'!$BV$10:$BV$1009,'Calc| Project Costs'!BG$10:BG$1009))+SUMPRODUCT(--('Input| Disposals'!$O$8:$O$57='Input| Setup'!$B$37),'Input| Disposals'!R$8:R$57)+N13*10^3))&lt;0.000001,(ABS(N10*10^3-(SUMPRODUCT('Calc| Project Costs'!$BV$10:$BV$1009,'Calc| Project Costs'!BO$10:BO$1009)))&lt;0.000001)),0,1),
IF(LEN($B14)&gt;0,
_xlfn.SWITCH($B14,
'Output| AER'!$B$17,SUMPRODUCT('Calc| Project Costs'!$BV$10:$BV$1009,'Calc| Project Costs'!AY$10:AY$1009)/10^3,
'Output| AER'!$B$18,IF(LEN($B13)&gt;0,SUM(N$9:N13),0),
'Output| AER'!$B$19,(SUMPRODUCT('Calc| Project Costs'!AA$10:AA$1009,'Calc| Project Costs'!$BV$10:$BV$1009)+SUMPRODUCT('Calc| Project Costs'!BG$10:BG$1009,'Calc| Project Costs'!$BV$10:$BV$1009))/10^3,
'Output| AER'!$B$20,SUMPRODUCT(--('Input| Disposals'!$O$8:$O$57='Input| Setup'!$B$37),'Input| Disposals'!R$8:R$57)/10^3,
'Output| AER'!$B$21,N11-N12-N13,
'Output| AER'!$B$23,"",
'Output| AER'!$B$24,'Input| Type 2 capcons'!N$46/10^3,
SUMPRODUCT('Calc| Project Costs'!S$10:S$1009,1*('Calc| Project Costs'!$G$10:$G$1009=$B14),'Calc| Project Costs'!$BV$10:$BV$1009)/10^3),
""))</f>
        <v>7.3376539220541712</v>
      </c>
      <c r="O14" s="213" cm="1">
        <f t="array" ref="O14">IF($B13='Output| AER'!$B$21,
IF(AND(ABS(O10*10^3-(SUM(SUMPRODUCT('Calc| Project Costs'!$BV$10:$BV$1009,'Calc| Project Costs'!AB$10:AB$1009)+SUMPRODUCT('Calc| Project Costs'!$BV$10:$BV$1009,'Calc| Project Costs'!BH$10:BH$1009))+SUMPRODUCT(--('Input| Disposals'!$O$8:$O$57='Input| Setup'!$B$37),'Input| Disposals'!S$8:S$57)+O13*10^3))&lt;0.000001,(ABS(O10*10^3-(SUMPRODUCT('Calc| Project Costs'!$BV$10:$BV$1009,'Calc| Project Costs'!BP$10:BP$1009)))&lt;0.000001)),0,1),
IF(LEN($B14)&gt;0,
_xlfn.SWITCH($B14,
'Output| AER'!$B$17,SUMPRODUCT('Calc| Project Costs'!$BV$10:$BV$1009,'Calc| Project Costs'!AZ$10:AZ$1009)/10^3,
'Output| AER'!$B$18,IF(LEN($B13)&gt;0,SUM(O$9:O13),0),
'Output| AER'!$B$19,(SUMPRODUCT('Calc| Project Costs'!AB$10:AB$1009,'Calc| Project Costs'!$BV$10:$BV$1009)+SUMPRODUCT('Calc| Project Costs'!BH$10:BH$1009,'Calc| Project Costs'!$BV$10:$BV$1009))/10^3,
'Output| AER'!$B$20,SUMPRODUCT(--('Input| Disposals'!$O$8:$O$57='Input| Setup'!$B$37),'Input| Disposals'!S$8:S$57)/10^3,
'Output| AER'!$B$21,O11-O12-O13,
'Output| AER'!$B$23,"",
'Output| AER'!$B$24,'Input| Type 2 capcons'!O$46/10^3,
SUMPRODUCT('Calc| Project Costs'!T$10:T$1009,1*('Calc| Project Costs'!$G$10:$G$1009=$B14),'Calc| Project Costs'!$BV$10:$BV$1009)/10^3),
""))</f>
        <v>1.4407211502343099E-2</v>
      </c>
      <c r="P14" s="213" cm="1">
        <f t="array" ref="P14">IF($B13='Output| AER'!$B$21,
IF(AND(ABS(P10*10^3-(SUM(SUMPRODUCT('Calc| Project Costs'!$BV$10:$BV$1009,'Calc| Project Costs'!AC$10:AC$1009)+SUMPRODUCT('Calc| Project Costs'!$BV$10:$BV$1009,'Calc| Project Costs'!BI$10:BI$1009))+SUMPRODUCT(--('Input| Disposals'!$O$8:$O$57='Input| Setup'!$B$37),'Input| Disposals'!T$8:T$57)+P13*10^3))&lt;0.000001,(ABS(P10*10^3-(SUMPRODUCT('Calc| Project Costs'!$BV$10:$BV$1009,'Calc| Project Costs'!BQ$10:BQ$1009)))&lt;0.000001)),0,1),
IF(LEN($B14)&gt;0,
_xlfn.SWITCH($B14,
'Output| AER'!$B$17,SUMPRODUCT('Calc| Project Costs'!$BV$10:$BV$1009,'Calc| Project Costs'!BA$10:BA$1009)/10^3,
'Output| AER'!$B$18,IF(LEN($B13)&gt;0,SUM(P$9:P13),0),
'Output| AER'!$B$19,(SUMPRODUCT('Calc| Project Costs'!AC$10:AC$1009,'Calc| Project Costs'!$BV$10:$BV$1009)+SUMPRODUCT('Calc| Project Costs'!BI$10:BI$1009,'Calc| Project Costs'!$BV$10:$BV$1009))/10^3,
'Output| AER'!$B$20,SUMPRODUCT(--('Input| Disposals'!$O$8:$O$57='Input| Setup'!$B$37),'Input| Disposals'!T$8:T$57)/10^3,
'Output| AER'!$B$21,P11-P12-P13,
'Output| AER'!$B$23,"",
'Output| AER'!$B$24,'Input| Type 2 capcons'!P$46/10^3,
SUMPRODUCT('Calc| Project Costs'!U$10:U$1009,1*('Calc| Project Costs'!$G$10:$G$1009=$B14),'Calc| Project Costs'!$BV$10:$BV$1009)/10^3),
""))</f>
        <v>3.7863875630883244</v>
      </c>
      <c r="Q14" s="213" cm="1">
        <f t="array" ref="Q14">IF($B13='Output| AER'!$B$21,
IF(AND(ABS(Q10*10^3-(SUM(SUMPRODUCT('Calc| Project Costs'!$BV$10:$BV$1009,'Calc| Project Costs'!AD$10:AD$1009)+SUMPRODUCT('Calc| Project Costs'!$BV$10:$BV$1009,'Calc| Project Costs'!BJ$10:BJ$1009))+SUMPRODUCT(--('Input| Disposals'!$O$8:$O$57='Input| Setup'!$B$37),'Input| Disposals'!U$8:U$57)+Q13*10^3))&lt;0.000001,(ABS(Q10*10^3-(SUMPRODUCT('Calc| Project Costs'!$BV$10:$BV$1009,'Calc| Project Costs'!BR$10:BR$1009)))&lt;0.000001)),0,1),
IF(LEN($B14)&gt;0,
_xlfn.SWITCH($B14,
'Output| AER'!$B$17,SUMPRODUCT('Calc| Project Costs'!$BV$10:$BV$1009,'Calc| Project Costs'!BB$10:BB$1009)/10^3,
'Output| AER'!$B$18,IF(LEN($B13)&gt;0,SUM(Q$9:Q13),0),
'Output| AER'!$B$19,(SUMPRODUCT('Calc| Project Costs'!AD$10:AD$1009,'Calc| Project Costs'!$BV$10:$BV$1009)+SUMPRODUCT('Calc| Project Costs'!BJ$10:BJ$1009,'Calc| Project Costs'!$BV$10:$BV$1009))/10^3,
'Output| AER'!$B$20,SUMPRODUCT(--('Input| Disposals'!$O$8:$O$57='Input| Setup'!$B$37),'Input| Disposals'!U$8:U$57)/10^3,
'Output| AER'!$B$21,Q11-Q12-Q13,
'Output| AER'!$B$23,"",
'Output| AER'!$B$24,'Input| Type 2 capcons'!Q$46/10^3,
SUMPRODUCT('Calc| Project Costs'!V$10:V$1009,1*('Calc| Project Costs'!$G$10:$G$1009=$B14),'Calc| Project Costs'!$BV$10:$BV$1009)/10^3),
""))</f>
        <v>4.6099118507762276</v>
      </c>
      <c r="R14" s="213" cm="1">
        <f t="array" ref="R14">IF($B13='Output| AER'!$B$21,
IF(AND(ABS(R10*10^3-(SUM(SUMPRODUCT('Calc| Project Costs'!$BV$10:$BV$1009,'Calc| Project Costs'!AE$10:AE$1009)+SUMPRODUCT('Calc| Project Costs'!$BV$10:$BV$1009,'Calc| Project Costs'!BK$10:BK$1009))+SUMPRODUCT(--('Input| Disposals'!$O$8:$O$57='Input| Setup'!$B$37),'Input| Disposals'!V$8:V$57)+R13*10^3))&lt;0.000001,(ABS(R10*10^3-(SUMPRODUCT('Calc| Project Costs'!$BV$10:$BV$1009,'Calc| Project Costs'!BS$10:BS$1009)))&lt;0.000001)),0,1),
IF(LEN($B14)&gt;0,
_xlfn.SWITCH($B14,
'Output| AER'!$B$17,SUMPRODUCT('Calc| Project Costs'!$BV$10:$BV$1009,'Calc| Project Costs'!BC$10:BC$1009)/10^3,
'Output| AER'!$B$18,IF(LEN($B13)&gt;0,SUM(R$9:R13),0),
'Output| AER'!$B$19,(SUMPRODUCT('Calc| Project Costs'!AE$10:AE$1009,'Calc| Project Costs'!$BV$10:$BV$1009)+SUMPRODUCT('Calc| Project Costs'!BK$10:BK$1009,'Calc| Project Costs'!$BV$10:$BV$1009))/10^3,
'Output| AER'!$B$20,SUMPRODUCT(--('Input| Disposals'!$O$8:$O$57='Input| Setup'!$B$37),'Input| Disposals'!V$8:V$57)/10^3,
'Output| AER'!$B$21,R11-R12-R13,
'Output| AER'!$B$23,"",
'Output| AER'!$B$24,'Input| Type 2 capcons'!R$46/10^3,
SUMPRODUCT('Calc| Project Costs'!W$10:W$1009,1*('Calc| Project Costs'!$G$10:$G$1009=$B14),'Calc| Project Costs'!$BV$10:$BV$1009)/10^3),
""))</f>
        <v>3.0856901484956083</v>
      </c>
      <c r="S14" s="214">
        <f>IF(B13='Output| AER'!$B$21,ROUND(S13-'Output| PTRM (DFA)'!$I$223,9),IF(OR(B14='Output| AER'!$B$23,AND(B14="",B13=""),AND(B14="",B13='Output| AER'!$B$24)),"",IFERROR(SUM(N14:R14),0)))</f>
        <v>18.834050695916673</v>
      </c>
    </row>
    <row r="15" spans="1:22" ht="12.75" customHeight="1" x14ac:dyDescent="0.2">
      <c r="B15" s="125" t="str" cm="1">
        <f t="array" ref="B15">IFERROR(_xlfn.LET(_xlpm.x, INDEX(_xlfn.VSTACK(_xlfn.UNIQUE(_xlfn._xlws.FILTER('Input| Projects'!$G$10:$G$1009,'Input| Projects'!$G$10:$G$1009&lt;&gt;"")),'Output| AER'!$B$17:$B$24),ROW(A7)),IF(_xlpm.x=0,"",_xlpm.x)),"")</f>
        <v>Demand</v>
      </c>
      <c r="C15" s="213" cm="1">
        <f t="array" ref="C15">IF($B14='Output| AER'!$B$21,
IF(AND(ABS(C11*10^3-(SUM(SUMPRODUCT('Calc| Project Costs'!$BU$10:$BU$1009,'Calc| Project Costs'!Y$10:Y$1009)+SUMPRODUCT('Calc| Project Costs'!$BU$10:$BU$1009,'Calc| Project Costs'!BE$10:BE$1009))+SUMPRODUCT(--('Input| Disposals'!$O$8:$O$57='Input| Setup'!$B$36),'Input| Disposals'!P$8:P$57)+C14*10^3))&lt;0.000001,(ABS(C11*10^3-(SUMPRODUCT('Calc| Project Costs'!$BU$10:$BU$1009,'Calc| Project Costs'!BM$10:BM$1009)))&lt;0.000001)),0,1),
IF(LEN($B15)&gt;0,
_xlfn.SWITCH($B15,
'Output| AER'!$B$17,SUMPRODUCT('Calc| Project Costs'!$BU$10:$BU$1009,'Calc| Project Costs'!AW$10:AW$1009)/10^3,
'Output| AER'!$B$18,IF(LEN($B14)&gt;0,SUM(C$9:C14),0),
'Output| AER'!$B$19,(SUMPRODUCT('Calc| Project Costs'!Y$10:Y$1009,'Calc| Project Costs'!$BU$10:$BU$1009)+SUMPRODUCT('Calc| Project Costs'!BE$10:BE$1009,'Calc| Project Costs'!$BU$10:$BU$1009))/10^3,
'Output| AER'!$B$20,SUMPRODUCT(--('Input| Disposals'!$O$8:$O$57='Input| Setup'!$B$36),'Input| Disposals'!P$8:P$57)/10^3,
'Output| AER'!$B$21,C12-C13-C14,
'Output| AER'!$B$23,"",
'Output| AER'!$B$24,'Input| Type 2 capcons'!C$46/10^3,
SUMPRODUCT('Calc| Project Costs'!Q$10:Q$1009,1*('Calc| Project Costs'!$G$10:$G$1009=$B15),'Calc| Project Costs'!$BU$10:$BU$1009)/10^3),
""))</f>
        <v>9.9378086455350889</v>
      </c>
      <c r="D15" s="213" cm="1">
        <f t="array" ref="D15">IF($B14='Output| AER'!$B$21,
IF(AND(ABS(D11*10^3-(SUM(SUMPRODUCT('Calc| Project Costs'!$BU$10:$BU$1009,'Calc| Project Costs'!Z$10:Z$1009)+SUMPRODUCT('Calc| Project Costs'!$BU$10:$BU$1009,'Calc| Project Costs'!BF$10:BF$1009))+SUMPRODUCT(--('Input| Disposals'!$O$8:$O$57='Input| Setup'!$B$36),'Input| Disposals'!Q$8:Q$57)+D14*10^3))&lt;0.000001,(ABS(D11*10^3-(SUMPRODUCT('Calc| Project Costs'!$BU$10:$BU$1009,'Calc| Project Costs'!BN$10:BN$1009)))&lt;0.000001)),0,1),
IF(LEN($B15)&gt;0,
_xlfn.SWITCH($B15,
'Output| AER'!$B$17,SUMPRODUCT('Calc| Project Costs'!$BU$10:$BU$1009,'Calc| Project Costs'!AX$10:AX$1009)/10^3,
'Output| AER'!$B$18,IF(LEN($B14)&gt;0,SUM(D$9:D14),0),
'Output| AER'!$B$19,(SUMPRODUCT('Calc| Project Costs'!Z$10:Z$1009,'Calc| Project Costs'!$BU$10:$BU$1009)+SUMPRODUCT('Calc| Project Costs'!BF$10:BF$1009,'Calc| Project Costs'!$BU$10:$BU$1009))/10^3,
'Output| AER'!$B$20,SUMPRODUCT(--('Input| Disposals'!$O$8:$O$57='Input| Setup'!$B$36),'Input| Disposals'!Q$8:Q$57)/10^3,
'Output| AER'!$B$21,D12-D13-D14,
'Output| AER'!$B$23,"",
'Output| AER'!$B$24,'Input| Type 2 capcons'!D$46/10^3,
SUMPRODUCT('Calc| Project Costs'!R$10:R$1009,1*('Calc| Project Costs'!$G$10:$G$1009=$B15),'Calc| Project Costs'!$BU$10:$BU$1009)/10^3),
""))</f>
        <v>42.462222818974958</v>
      </c>
      <c r="E15" s="213" cm="1">
        <f t="array" ref="E15">IF($B14='Output| AER'!$B$21,
IF(AND(ABS(E11*10^3-(SUM(SUMPRODUCT('Calc| Project Costs'!$BU$10:$BU$1009,'Calc| Project Costs'!AA$10:AA$1009)+SUMPRODUCT('Calc| Project Costs'!$BU$10:$BU$1009,'Calc| Project Costs'!BG$10:BG$1009))+SUMPRODUCT(--('Input| Disposals'!$O$8:$O$57='Input| Setup'!$B$36),'Input| Disposals'!R$8:R$57)+E14*10^3))&lt;0.000001,(ABS(E11*10^3-(SUMPRODUCT('Calc| Project Costs'!$BU$10:$BU$1009,'Calc| Project Costs'!BO$10:BO$1009)))&lt;0.000001)),0,1),
IF(LEN($B15)&gt;0,
_xlfn.SWITCH($B15,
'Output| AER'!$B$17,SUMPRODUCT('Calc| Project Costs'!$BU$10:$BU$1009,'Calc| Project Costs'!AY$10:AY$1009)/10^3,
'Output| AER'!$B$18,IF(LEN($B14)&gt;0,SUM(E$9:E14),0),
'Output| AER'!$B$19,(SUMPRODUCT('Calc| Project Costs'!AA$10:AA$1009,'Calc| Project Costs'!$BU$10:$BU$1009)+SUMPRODUCT('Calc| Project Costs'!BG$10:BG$1009,'Calc| Project Costs'!$BU$10:$BU$1009))/10^3,
'Output| AER'!$B$20,SUMPRODUCT(--('Input| Disposals'!$O$8:$O$57='Input| Setup'!$B$36),'Input| Disposals'!R$8:R$57)/10^3,
'Output| AER'!$B$21,E12-E13-E14,
'Output| AER'!$B$23,"",
'Output| AER'!$B$24,'Input| Type 2 capcons'!E$46/10^3,
SUMPRODUCT('Calc| Project Costs'!S$10:S$1009,1*('Calc| Project Costs'!$G$10:$G$1009=$B15),'Calc| Project Costs'!$BU$10:$BU$1009)/10^3),
""))</f>
        <v>28.902924526612171</v>
      </c>
      <c r="F15" s="213" cm="1">
        <f t="array" ref="F15">IF($B14='Output| AER'!$B$21,
IF(AND(ABS(F11*10^3-(SUM(SUMPRODUCT('Calc| Project Costs'!$BU$10:$BU$1009,'Calc| Project Costs'!AB$10:AB$1009)+SUMPRODUCT('Calc| Project Costs'!$BU$10:$BU$1009,'Calc| Project Costs'!BH$10:BH$1009))+SUMPRODUCT(--('Input| Disposals'!$O$8:$O$57='Input| Setup'!$B$36),'Input| Disposals'!S$8:S$57)+F14*10^3))&lt;0.000001,(ABS(F11*10^3-(SUMPRODUCT('Calc| Project Costs'!$BU$10:$BU$1009,'Calc| Project Costs'!BP$10:BP$1009)))&lt;0.000001)),0,1),
IF(LEN($B15)&gt;0,
_xlfn.SWITCH($B15,
'Output| AER'!$B$17,SUMPRODUCT('Calc| Project Costs'!$BU$10:$BU$1009,'Calc| Project Costs'!AZ$10:AZ$1009)/10^3,
'Output| AER'!$B$18,IF(LEN($B14)&gt;0,SUM(F$9:F14),0),
'Output| AER'!$B$19,(SUMPRODUCT('Calc| Project Costs'!AB$10:AB$1009,'Calc| Project Costs'!$BU$10:$BU$1009)+SUMPRODUCT('Calc| Project Costs'!BH$10:BH$1009,'Calc| Project Costs'!$BU$10:$BU$1009))/10^3,
'Output| AER'!$B$20,SUMPRODUCT(--('Input| Disposals'!$O$8:$O$57='Input| Setup'!$B$36),'Input| Disposals'!S$8:S$57)/10^3,
'Output| AER'!$B$21,F12-F13-F14,
'Output| AER'!$B$23,"",
'Output| AER'!$B$24,'Input| Type 2 capcons'!F$46/10^3,
SUMPRODUCT('Calc| Project Costs'!T$10:T$1009,1*('Calc| Project Costs'!$G$10:$G$1009=$B15),'Calc| Project Costs'!$BU$10:$BU$1009)/10^3),
""))</f>
        <v>25.796414650644568</v>
      </c>
      <c r="G15" s="213" cm="1">
        <f t="array" ref="G15">IF($B14='Output| AER'!$B$21,
IF(AND(ABS(G11*10^3-(SUM(SUMPRODUCT('Calc| Project Costs'!$BU$10:$BU$1009,'Calc| Project Costs'!AC$10:AC$1009)+SUMPRODUCT('Calc| Project Costs'!$BU$10:$BU$1009,'Calc| Project Costs'!BI$10:BI$1009))+SUMPRODUCT(--('Input| Disposals'!$O$8:$O$57='Input| Setup'!$B$36),'Input| Disposals'!T$8:T$57)+G14*10^3))&lt;0.000001,(ABS(G11*10^3-(SUMPRODUCT('Calc| Project Costs'!$BU$10:$BU$1009,'Calc| Project Costs'!BQ$10:BQ$1009)))&lt;0.000001)),0,1),
IF(LEN($B15)&gt;0,
_xlfn.SWITCH($B15,
'Output| AER'!$B$17,SUMPRODUCT('Calc| Project Costs'!$BU$10:$BU$1009,'Calc| Project Costs'!BA$10:BA$1009)/10^3,
'Output| AER'!$B$18,IF(LEN($B14)&gt;0,SUM(G$9:G14),0),
'Output| AER'!$B$19,(SUMPRODUCT('Calc| Project Costs'!AC$10:AC$1009,'Calc| Project Costs'!$BU$10:$BU$1009)+SUMPRODUCT('Calc| Project Costs'!BI$10:BI$1009,'Calc| Project Costs'!$BU$10:$BU$1009))/10^3,
'Output| AER'!$B$20,SUMPRODUCT(--('Input| Disposals'!$O$8:$O$57='Input| Setup'!$B$36),'Input| Disposals'!T$8:T$57)/10^3,
'Output| AER'!$B$21,G12-G13-G14,
'Output| AER'!$B$23,"",
'Output| AER'!$B$24,'Input| Type 2 capcons'!G$46/10^3,
SUMPRODUCT('Calc| Project Costs'!U$10:U$1009,1*('Calc| Project Costs'!$G$10:$G$1009=$B15),'Calc| Project Costs'!$BU$10:$BU$1009)/10^3),
""))</f>
        <v>44.788004835633608</v>
      </c>
      <c r="H15" s="213" cm="1">
        <f t="array" ref="H15">IF($B14='Output| AER'!$B$21,
IF(AND(ABS(H11*10^3-(SUM(SUMPRODUCT('Calc| Project Costs'!$BU$10:$BU$1009,'Calc| Project Costs'!AD$10:AD$1009)+SUMPRODUCT('Calc| Project Costs'!$BU$10:$BU$1009,'Calc| Project Costs'!BJ$10:BJ$1009))+SUMPRODUCT(--('Input| Disposals'!$O$8:$O$57='Input| Setup'!$B$36),'Input| Disposals'!U$8:U$57)+H14*10^3))&lt;0.000001,(ABS(H11*10^3-(SUMPRODUCT('Calc| Project Costs'!$BU$10:$BU$1009,'Calc| Project Costs'!BR$10:BR$1009)))&lt;0.000001)),0,1),
IF(LEN($B15)&gt;0,
_xlfn.SWITCH($B15,
'Output| AER'!$B$17,SUMPRODUCT('Calc| Project Costs'!$BU$10:$BU$1009,'Calc| Project Costs'!BB$10:BB$1009)/10^3,
'Output| AER'!$B$18,IF(LEN($B14)&gt;0,SUM(H$9:H14),0),
'Output| AER'!$B$19,(SUMPRODUCT('Calc| Project Costs'!AD$10:AD$1009,'Calc| Project Costs'!$BU$10:$BU$1009)+SUMPRODUCT('Calc| Project Costs'!BJ$10:BJ$1009,'Calc| Project Costs'!$BU$10:$BU$1009))/10^3,
'Output| AER'!$B$20,SUMPRODUCT(--('Input| Disposals'!$O$8:$O$57='Input| Setup'!$B$36),'Input| Disposals'!U$8:U$57)/10^3,
'Output| AER'!$B$21,H12-H13-H14,
'Output| AER'!$B$23,"",
'Output| AER'!$B$24,'Input| Type 2 capcons'!H$46/10^3,
SUMPRODUCT('Calc| Project Costs'!V$10:V$1009,1*('Calc| Project Costs'!$G$10:$G$1009=$B15),'Calc| Project Costs'!$BU$10:$BU$1009)/10^3),
""))</f>
        <v>41.725553835585949</v>
      </c>
      <c r="I15" s="213" cm="1">
        <f t="array" ref="I15">IF($B14='Output| AER'!$B$21,
IF(AND(ABS(I11*10^3-(SUM(SUMPRODUCT('Calc| Project Costs'!$BU$10:$BU$1009,'Calc| Project Costs'!AE$10:AE$1009)+SUMPRODUCT('Calc| Project Costs'!$BU$10:$BU$1009,'Calc| Project Costs'!BK$10:BK$1009))+SUMPRODUCT(--('Input| Disposals'!$O$8:$O$57='Input| Setup'!$B$36),'Input| Disposals'!V$8:V$57)+I14*10^3))&lt;0.000001,(ABS(I11*10^3-(SUMPRODUCT('Calc| Project Costs'!$BU$10:$BU$1009,'Calc| Project Costs'!BS$10:BS$1009)))&lt;0.000001)),0,1),
IF(LEN($B15)&gt;0,
_xlfn.SWITCH($B15,
'Output| AER'!$B$17,SUMPRODUCT('Calc| Project Costs'!$BU$10:$BU$1009,'Calc| Project Costs'!BC$10:BC$1009)/10^3,
'Output| AER'!$B$18,IF(LEN($B14)&gt;0,SUM(I$9:I14),0),
'Output| AER'!$B$19,(SUMPRODUCT('Calc| Project Costs'!AE$10:AE$1009,'Calc| Project Costs'!$BU$10:$BU$1009)+SUMPRODUCT('Calc| Project Costs'!BK$10:BK$1009,'Calc| Project Costs'!$BU$10:$BU$1009))/10^3,
'Output| AER'!$B$20,SUMPRODUCT(--('Input| Disposals'!$O$8:$O$57='Input| Setup'!$B$36),'Input| Disposals'!V$8:V$57)/10^3,
'Output| AER'!$B$21,I12-I13-I14,
'Output| AER'!$B$23,"",
'Output| AER'!$B$24,'Input| Type 2 capcons'!I$46/10^3,
SUMPRODUCT('Calc| Project Costs'!W$10:W$1009,1*('Calc| Project Costs'!$G$10:$G$1009=$B15),'Calc| Project Costs'!$BU$10:$BU$1009)/10^3),
""))</f>
        <v>30.030619841243176</v>
      </c>
      <c r="J15" s="214">
        <f>IF(B14='Output| AER'!$B$21,ROUND(J14-'Output| PTRM (SCS)'!$I$223,9),IF(OR(B15='Output| AER'!$B$23,AND(B15="",B14=""),AND(B15="",B14='Output| AER'!$B$24)),"",IFERROR(SUM(E15:I15),0)))</f>
        <v>171.24351768971948</v>
      </c>
      <c r="L15" s="213" cm="1">
        <f t="array" ref="L15">IF($B14='Output| AER'!$B$21,
IF(AND(ABS(L11*10^3-(SUM(SUMPRODUCT('Calc| Project Costs'!$BV$10:$BV$1009,'Calc| Project Costs'!Y$10:Y$1009)+SUMPRODUCT('Calc| Project Costs'!$BV$10:$BV$1009,'Calc| Project Costs'!BE$10:BE$1009))+SUMPRODUCT(--('Input| Disposals'!$O$8:$O$57='Input| Setup'!$B$37),'Input| Disposals'!P$8:P$57)+L14*10^3))&lt;0.000001,(ABS(L11*10^3-(SUMPRODUCT('Calc| Project Costs'!$BV$10:$BV$1009,'Calc| Project Costs'!BM$10:BM$1009)))&lt;0.000001)),0,1),
IF(LEN($B15)&gt;0,
_xlfn.SWITCH($B15,
'Output| AER'!$B$17,SUMPRODUCT('Calc| Project Costs'!$BV$10:$BV$1009,'Calc| Project Costs'!AW$10:AW$1009)/10^3,
'Output| AER'!$B$18,IF(LEN($B14)&gt;0,SUM(L$9:L14),0),
'Output| AER'!$B$19,(SUMPRODUCT('Calc| Project Costs'!Y$10:Y$1009,'Calc| Project Costs'!$BV$10:$BV$1009)+SUMPRODUCT('Calc| Project Costs'!BE$10:BE$1009,'Calc| Project Costs'!$BV$10:$BV$1009))/10^3,
'Output| AER'!$B$20,SUMPRODUCT(--('Input| Disposals'!$O$8:$O$57='Input| Setup'!$B$37),'Input| Disposals'!P$8:P$57)/10^3,
'Output| AER'!$B$21,L12-L13-L14,
'Output| AER'!$B$23,"",
'Output| AER'!$B$24,'Input| Type 2 capcons'!L$46/10^3,
SUMPRODUCT('Calc| Project Costs'!Q$10:Q$1009,1*('Calc| Project Costs'!$G$10:$G$1009=$B15),'Calc| Project Costs'!$BV$10:$BV$1009)/10^3),
""))</f>
        <v>5.0128151228896991</v>
      </c>
      <c r="M15" s="213" cm="1">
        <f t="array" ref="M15">IF($B14='Output| AER'!$B$21,
IF(AND(ABS(M11*10^3-(SUM(SUMPRODUCT('Calc| Project Costs'!$BV$10:$BV$1009,'Calc| Project Costs'!Z$10:Z$1009)+SUMPRODUCT('Calc| Project Costs'!$BV$10:$BV$1009,'Calc| Project Costs'!BF$10:BF$1009))+SUMPRODUCT(--('Input| Disposals'!$O$8:$O$57='Input| Setup'!$B$37),'Input| Disposals'!Q$8:Q$57)+M14*10^3))&lt;0.000001,(ABS(M11*10^3-(SUMPRODUCT('Calc| Project Costs'!$BV$10:$BV$1009,'Calc| Project Costs'!BN$10:BN$1009)))&lt;0.000001)),0,1),
IF(LEN($B15)&gt;0,
_xlfn.SWITCH($B15,
'Output| AER'!$B$17,SUMPRODUCT('Calc| Project Costs'!$BV$10:$BV$1009,'Calc| Project Costs'!AX$10:AX$1009)/10^3,
'Output| AER'!$B$18,IF(LEN($B14)&gt;0,SUM(M$9:M14),0),
'Output| AER'!$B$19,(SUMPRODUCT('Calc| Project Costs'!Z$10:Z$1009,'Calc| Project Costs'!$BV$10:$BV$1009)+SUMPRODUCT('Calc| Project Costs'!BF$10:BF$1009,'Calc| Project Costs'!$BV$10:$BV$1009))/10^3,
'Output| AER'!$B$20,SUMPRODUCT(--('Input| Disposals'!$O$8:$O$57='Input| Setup'!$B$37),'Input| Disposals'!Q$8:Q$57)/10^3,
'Output| AER'!$B$21,M12-M13-M14,
'Output| AER'!$B$23,"",
'Output| AER'!$B$24,'Input| Type 2 capcons'!M$46/10^3,
SUMPRODUCT('Calc| Project Costs'!R$10:R$1009,1*('Calc| Project Costs'!$G$10:$G$1009=$B15),'Calc| Project Costs'!$BV$10:$BV$1009)/10^3),
""))</f>
        <v>9.2702078768381568</v>
      </c>
      <c r="N15" s="213" cm="1">
        <f t="array" ref="N15">IF($B14='Output| AER'!$B$21,
IF(AND(ABS(N11*10^3-(SUM(SUMPRODUCT('Calc| Project Costs'!$BV$10:$BV$1009,'Calc| Project Costs'!AA$10:AA$1009)+SUMPRODUCT('Calc| Project Costs'!$BV$10:$BV$1009,'Calc| Project Costs'!BG$10:BG$1009))+SUMPRODUCT(--('Input| Disposals'!$O$8:$O$57='Input| Setup'!$B$37),'Input| Disposals'!R$8:R$57)+N14*10^3))&lt;0.000001,(ABS(N11*10^3-(SUMPRODUCT('Calc| Project Costs'!$BV$10:$BV$1009,'Calc| Project Costs'!BO$10:BO$1009)))&lt;0.000001)),0,1),
IF(LEN($B15)&gt;0,
_xlfn.SWITCH($B15,
'Output| AER'!$B$17,SUMPRODUCT('Calc| Project Costs'!$BV$10:$BV$1009,'Calc| Project Costs'!AY$10:AY$1009)/10^3,
'Output| AER'!$B$18,IF(LEN($B14)&gt;0,SUM(N$9:N14),0),
'Output| AER'!$B$19,(SUMPRODUCT('Calc| Project Costs'!AA$10:AA$1009,'Calc| Project Costs'!$BV$10:$BV$1009)+SUMPRODUCT('Calc| Project Costs'!BG$10:BG$1009,'Calc| Project Costs'!$BV$10:$BV$1009))/10^3,
'Output| AER'!$B$20,SUMPRODUCT(--('Input| Disposals'!$O$8:$O$57='Input| Setup'!$B$37),'Input| Disposals'!R$8:R$57)/10^3,
'Output| AER'!$B$21,N12-N13-N14,
'Output| AER'!$B$23,"",
'Output| AER'!$B$24,'Input| Type 2 capcons'!N$46/10^3,
SUMPRODUCT('Calc| Project Costs'!S$10:S$1009,1*('Calc| Project Costs'!$G$10:$G$1009=$B15),'Calc| Project Costs'!$BV$10:$BV$1009)/10^3),
""))</f>
        <v>10.484761546792473</v>
      </c>
      <c r="O15" s="213" cm="1">
        <f t="array" ref="O15">IF($B14='Output| AER'!$B$21,
IF(AND(ABS(O11*10^3-(SUM(SUMPRODUCT('Calc| Project Costs'!$BV$10:$BV$1009,'Calc| Project Costs'!AB$10:AB$1009)+SUMPRODUCT('Calc| Project Costs'!$BV$10:$BV$1009,'Calc| Project Costs'!BH$10:BH$1009))+SUMPRODUCT(--('Input| Disposals'!$O$8:$O$57='Input| Setup'!$B$37),'Input| Disposals'!S$8:S$57)+O14*10^3))&lt;0.000001,(ABS(O11*10^3-(SUMPRODUCT('Calc| Project Costs'!$BV$10:$BV$1009,'Calc| Project Costs'!BP$10:BP$1009)))&lt;0.000001)),0,1),
IF(LEN($B15)&gt;0,
_xlfn.SWITCH($B15,
'Output| AER'!$B$17,SUMPRODUCT('Calc| Project Costs'!$BV$10:$BV$1009,'Calc| Project Costs'!AZ$10:AZ$1009)/10^3,
'Output| AER'!$B$18,IF(LEN($B14)&gt;0,SUM(O$9:O14),0),
'Output| AER'!$B$19,(SUMPRODUCT('Calc| Project Costs'!AB$10:AB$1009,'Calc| Project Costs'!$BV$10:$BV$1009)+SUMPRODUCT('Calc| Project Costs'!BH$10:BH$1009,'Calc| Project Costs'!$BV$10:$BV$1009))/10^3,
'Output| AER'!$B$20,SUMPRODUCT(--('Input| Disposals'!$O$8:$O$57='Input| Setup'!$B$37),'Input| Disposals'!S$8:S$57)/10^3,
'Output| AER'!$B$21,O12-O13-O14,
'Output| AER'!$B$23,"",
'Output| AER'!$B$24,'Input| Type 2 capcons'!O$46/10^3,
SUMPRODUCT('Calc| Project Costs'!T$10:T$1009,1*('Calc| Project Costs'!$G$10:$G$1009=$B15),'Calc| Project Costs'!$BV$10:$BV$1009)/10^3),
""))</f>
        <v>4.5360321177749601</v>
      </c>
      <c r="P15" s="213" cm="1">
        <f t="array" ref="P15">IF($B14='Output| AER'!$B$21,
IF(AND(ABS(P11*10^3-(SUM(SUMPRODUCT('Calc| Project Costs'!$BV$10:$BV$1009,'Calc| Project Costs'!AC$10:AC$1009)+SUMPRODUCT('Calc| Project Costs'!$BV$10:$BV$1009,'Calc| Project Costs'!BI$10:BI$1009))+SUMPRODUCT(--('Input| Disposals'!$O$8:$O$57='Input| Setup'!$B$37),'Input| Disposals'!T$8:T$57)+P14*10^3))&lt;0.000001,(ABS(P11*10^3-(SUMPRODUCT('Calc| Project Costs'!$BV$10:$BV$1009,'Calc| Project Costs'!BQ$10:BQ$1009)))&lt;0.000001)),0,1),
IF(LEN($B15)&gt;0,
_xlfn.SWITCH($B15,
'Output| AER'!$B$17,SUMPRODUCT('Calc| Project Costs'!$BV$10:$BV$1009,'Calc| Project Costs'!BA$10:BA$1009)/10^3,
'Output| AER'!$B$18,IF(LEN($B14)&gt;0,SUM(P$9:P14),0),
'Output| AER'!$B$19,(SUMPRODUCT('Calc| Project Costs'!AC$10:AC$1009,'Calc| Project Costs'!$BV$10:$BV$1009)+SUMPRODUCT('Calc| Project Costs'!BI$10:BI$1009,'Calc| Project Costs'!$BV$10:$BV$1009))/10^3,
'Output| AER'!$B$20,SUMPRODUCT(--('Input| Disposals'!$O$8:$O$57='Input| Setup'!$B$37),'Input| Disposals'!T$8:T$57)/10^3,
'Output| AER'!$B$21,P12-P13-P14,
'Output| AER'!$B$23,"",
'Output| AER'!$B$24,'Input| Type 2 capcons'!P$46/10^3,
SUMPRODUCT('Calc| Project Costs'!U$10:U$1009,1*('Calc| Project Costs'!$G$10:$G$1009=$B15),'Calc| Project Costs'!$BV$10:$BV$1009)/10^3),
""))</f>
        <v>2.7090960928049705</v>
      </c>
      <c r="Q15" s="213" cm="1">
        <f t="array" ref="Q15">IF($B14='Output| AER'!$B$21,
IF(AND(ABS(Q11*10^3-(SUM(SUMPRODUCT('Calc| Project Costs'!$BV$10:$BV$1009,'Calc| Project Costs'!AD$10:AD$1009)+SUMPRODUCT('Calc| Project Costs'!$BV$10:$BV$1009,'Calc| Project Costs'!BJ$10:BJ$1009))+SUMPRODUCT(--('Input| Disposals'!$O$8:$O$57='Input| Setup'!$B$37),'Input| Disposals'!U$8:U$57)+Q14*10^3))&lt;0.000001,(ABS(Q11*10^3-(SUMPRODUCT('Calc| Project Costs'!$BV$10:$BV$1009,'Calc| Project Costs'!BR$10:BR$1009)))&lt;0.000001)),0,1),
IF(LEN($B15)&gt;0,
_xlfn.SWITCH($B15,
'Output| AER'!$B$17,SUMPRODUCT('Calc| Project Costs'!$BV$10:$BV$1009,'Calc| Project Costs'!BB$10:BB$1009)/10^3,
'Output| AER'!$B$18,IF(LEN($B14)&gt;0,SUM(Q$9:Q14),0),
'Output| AER'!$B$19,(SUMPRODUCT('Calc| Project Costs'!AD$10:AD$1009,'Calc| Project Costs'!$BV$10:$BV$1009)+SUMPRODUCT('Calc| Project Costs'!BJ$10:BJ$1009,'Calc| Project Costs'!$BV$10:$BV$1009))/10^3,
'Output| AER'!$B$20,SUMPRODUCT(--('Input| Disposals'!$O$8:$O$57='Input| Setup'!$B$37),'Input| Disposals'!U$8:U$57)/10^3,
'Output| AER'!$B$21,Q12-Q13-Q14,
'Output| AER'!$B$23,"",
'Output| AER'!$B$24,'Input| Type 2 capcons'!Q$46/10^3,
SUMPRODUCT('Calc| Project Costs'!V$10:V$1009,1*('Calc| Project Costs'!$G$10:$G$1009=$B15),'Calc| Project Costs'!$BV$10:$BV$1009)/10^3),
""))</f>
        <v>3.2307899140634073</v>
      </c>
      <c r="R15" s="213" cm="1">
        <f t="array" ref="R15">IF($B14='Output| AER'!$B$21,
IF(AND(ABS(R11*10^3-(SUM(SUMPRODUCT('Calc| Project Costs'!$BV$10:$BV$1009,'Calc| Project Costs'!AE$10:AE$1009)+SUMPRODUCT('Calc| Project Costs'!$BV$10:$BV$1009,'Calc| Project Costs'!BK$10:BK$1009))+SUMPRODUCT(--('Input| Disposals'!$O$8:$O$57='Input| Setup'!$B$37),'Input| Disposals'!V$8:V$57)+R14*10^3))&lt;0.000001,(ABS(R11*10^3-(SUMPRODUCT('Calc| Project Costs'!$BV$10:$BV$1009,'Calc| Project Costs'!BS$10:BS$1009)))&lt;0.000001)),0,1),
IF(LEN($B15)&gt;0,
_xlfn.SWITCH($B15,
'Output| AER'!$B$17,SUMPRODUCT('Calc| Project Costs'!$BV$10:$BV$1009,'Calc| Project Costs'!BC$10:BC$1009)/10^3,
'Output| AER'!$B$18,IF(LEN($B14)&gt;0,SUM(R$9:R14),0),
'Output| AER'!$B$19,(SUMPRODUCT('Calc| Project Costs'!AE$10:AE$1009,'Calc| Project Costs'!$BV$10:$BV$1009)+SUMPRODUCT('Calc| Project Costs'!BK$10:BK$1009,'Calc| Project Costs'!$BV$10:$BV$1009))/10^3,
'Output| AER'!$B$20,SUMPRODUCT(--('Input| Disposals'!$O$8:$O$57='Input| Setup'!$B$37),'Input| Disposals'!V$8:V$57)/10^3,
'Output| AER'!$B$21,R12-R13-R14,
'Output| AER'!$B$23,"",
'Output| AER'!$B$24,'Input| Type 2 capcons'!R$46/10^3,
SUMPRODUCT('Calc| Project Costs'!W$10:W$1009,1*('Calc| Project Costs'!$G$10:$G$1009=$B15),'Calc| Project Costs'!$BV$10:$BV$1009)/10^3),
""))</f>
        <v>9.6454088645390517</v>
      </c>
      <c r="S15" s="214">
        <f>IF(B14='Output| AER'!$B$21,ROUND(S14-'Output| PTRM (DFA)'!$I$223,9),IF(OR(B15='Output| AER'!$B$23,AND(B15="",B14=""),AND(B15="",B14='Output| AER'!$B$24)),"",IFERROR(SUM(N15:R15),0)))</f>
        <v>30.606088535974862</v>
      </c>
    </row>
    <row r="16" spans="1:22" ht="12.75" customHeight="1" x14ac:dyDescent="0.2">
      <c r="B16" s="125" t="str" cm="1">
        <f t="array" ref="B16">IFERROR(_xlfn.LET(_xlpm.x, INDEX(_xlfn.VSTACK(_xlfn.UNIQUE(_xlfn._xlws.FILTER('Input| Projects'!$G$10:$G$1009,'Input| Projects'!$G$10:$G$1009&lt;&gt;"")),'Output| AER'!$B$17:$B$24),ROW(A8)),IF(_xlpm.x=0,"",_xlpm.x)),"")</f>
        <v xml:space="preserve">Reliability </v>
      </c>
      <c r="C16" s="213" cm="1">
        <f t="array" ref="C16">IF($B15='Output| AER'!$B$21,
IF(AND(ABS(C12*10^3-(SUM(SUMPRODUCT('Calc| Project Costs'!$BU$10:$BU$1009,'Calc| Project Costs'!Y$10:Y$1009)+SUMPRODUCT('Calc| Project Costs'!$BU$10:$BU$1009,'Calc| Project Costs'!BE$10:BE$1009))+SUMPRODUCT(--('Input| Disposals'!$O$8:$O$57='Input| Setup'!$B$36),'Input| Disposals'!P$8:P$57)+C15*10^3))&lt;0.000001,(ABS(C12*10^3-(SUMPRODUCT('Calc| Project Costs'!$BU$10:$BU$1009,'Calc| Project Costs'!BM$10:BM$1009)))&lt;0.000001)),0,1),
IF(LEN($B16)&gt;0,
_xlfn.SWITCH($B16,
'Output| AER'!$B$17,SUMPRODUCT('Calc| Project Costs'!$BU$10:$BU$1009,'Calc| Project Costs'!AW$10:AW$1009)/10^3,
'Output| AER'!$B$18,IF(LEN($B15)&gt;0,SUM(C$9:C15),0),
'Output| AER'!$B$19,(SUMPRODUCT('Calc| Project Costs'!Y$10:Y$1009,'Calc| Project Costs'!$BU$10:$BU$1009)+SUMPRODUCT('Calc| Project Costs'!BE$10:BE$1009,'Calc| Project Costs'!$BU$10:$BU$1009))/10^3,
'Output| AER'!$B$20,SUMPRODUCT(--('Input| Disposals'!$O$8:$O$57='Input| Setup'!$B$36),'Input| Disposals'!P$8:P$57)/10^3,
'Output| AER'!$B$21,C13-C14-C15,
'Output| AER'!$B$23,"",
'Output| AER'!$B$24,'Input| Type 2 capcons'!C$46/10^3,
SUMPRODUCT('Calc| Project Costs'!Q$10:Q$1009,1*('Calc| Project Costs'!$G$10:$G$1009=$B16),'Calc| Project Costs'!$BU$10:$BU$1009)/10^3),
""))</f>
        <v>23.897548292235747</v>
      </c>
      <c r="D16" s="213" cm="1">
        <f t="array" ref="D16">IF($B15='Output| AER'!$B$21,
IF(AND(ABS(D12*10^3-(SUM(SUMPRODUCT('Calc| Project Costs'!$BU$10:$BU$1009,'Calc| Project Costs'!Z$10:Z$1009)+SUMPRODUCT('Calc| Project Costs'!$BU$10:$BU$1009,'Calc| Project Costs'!BF$10:BF$1009))+SUMPRODUCT(--('Input| Disposals'!$O$8:$O$57='Input| Setup'!$B$36),'Input| Disposals'!Q$8:Q$57)+D15*10^3))&lt;0.000001,(ABS(D12*10^3-(SUMPRODUCT('Calc| Project Costs'!$BU$10:$BU$1009,'Calc| Project Costs'!BN$10:BN$1009)))&lt;0.000001)),0,1),
IF(LEN($B16)&gt;0,
_xlfn.SWITCH($B16,
'Output| AER'!$B$17,SUMPRODUCT('Calc| Project Costs'!$BU$10:$BU$1009,'Calc| Project Costs'!AX$10:AX$1009)/10^3,
'Output| AER'!$B$18,IF(LEN($B15)&gt;0,SUM(D$9:D15),0),
'Output| AER'!$B$19,(SUMPRODUCT('Calc| Project Costs'!Z$10:Z$1009,'Calc| Project Costs'!$BU$10:$BU$1009)+SUMPRODUCT('Calc| Project Costs'!BF$10:BF$1009,'Calc| Project Costs'!$BU$10:$BU$1009))/10^3,
'Output| AER'!$B$20,SUMPRODUCT(--('Input| Disposals'!$O$8:$O$57='Input| Setup'!$B$36),'Input| Disposals'!Q$8:Q$57)/10^3,
'Output| AER'!$B$21,D13-D14-D15,
'Output| AER'!$B$23,"",
'Output| AER'!$B$24,'Input| Type 2 capcons'!D$46/10^3,
SUMPRODUCT('Calc| Project Costs'!R$10:R$1009,1*('Calc| Project Costs'!$G$10:$G$1009=$B16),'Calc| Project Costs'!$BU$10:$BU$1009)/10^3),
""))</f>
        <v>7.3440874473212405</v>
      </c>
      <c r="E16" s="213" cm="1">
        <f t="array" ref="E16">IF($B15='Output| AER'!$B$21,
IF(AND(ABS(E12*10^3-(SUM(SUMPRODUCT('Calc| Project Costs'!$BU$10:$BU$1009,'Calc| Project Costs'!AA$10:AA$1009)+SUMPRODUCT('Calc| Project Costs'!$BU$10:$BU$1009,'Calc| Project Costs'!BG$10:BG$1009))+SUMPRODUCT(--('Input| Disposals'!$O$8:$O$57='Input| Setup'!$B$36),'Input| Disposals'!R$8:R$57)+E15*10^3))&lt;0.000001,(ABS(E12*10^3-(SUMPRODUCT('Calc| Project Costs'!$BU$10:$BU$1009,'Calc| Project Costs'!BO$10:BO$1009)))&lt;0.000001)),0,1),
IF(LEN($B16)&gt;0,
_xlfn.SWITCH($B16,
'Output| AER'!$B$17,SUMPRODUCT('Calc| Project Costs'!$BU$10:$BU$1009,'Calc| Project Costs'!AY$10:AY$1009)/10^3,
'Output| AER'!$B$18,IF(LEN($B15)&gt;0,SUM(E$9:E15),0),
'Output| AER'!$B$19,(SUMPRODUCT('Calc| Project Costs'!AA$10:AA$1009,'Calc| Project Costs'!$BU$10:$BU$1009)+SUMPRODUCT('Calc| Project Costs'!BG$10:BG$1009,'Calc| Project Costs'!$BU$10:$BU$1009))/10^3,
'Output| AER'!$B$20,SUMPRODUCT(--('Input| Disposals'!$O$8:$O$57='Input| Setup'!$B$36),'Input| Disposals'!R$8:R$57)/10^3,
'Output| AER'!$B$21,E13-E14-E15,
'Output| AER'!$B$23,"",
'Output| AER'!$B$24,'Input| Type 2 capcons'!E$46/10^3,
SUMPRODUCT('Calc| Project Costs'!S$10:S$1009,1*('Calc| Project Costs'!$G$10:$G$1009=$B16),'Calc| Project Costs'!$BU$10:$BU$1009)/10^3),
""))</f>
        <v>16.70968960792154</v>
      </c>
      <c r="F16" s="213" cm="1">
        <f t="array" ref="F16">IF($B15='Output| AER'!$B$21,
IF(AND(ABS(F12*10^3-(SUM(SUMPRODUCT('Calc| Project Costs'!$BU$10:$BU$1009,'Calc| Project Costs'!AB$10:AB$1009)+SUMPRODUCT('Calc| Project Costs'!$BU$10:$BU$1009,'Calc| Project Costs'!BH$10:BH$1009))+SUMPRODUCT(--('Input| Disposals'!$O$8:$O$57='Input| Setup'!$B$36),'Input| Disposals'!S$8:S$57)+F15*10^3))&lt;0.000001,(ABS(F12*10^3-(SUMPRODUCT('Calc| Project Costs'!$BU$10:$BU$1009,'Calc| Project Costs'!BP$10:BP$1009)))&lt;0.000001)),0,1),
IF(LEN($B16)&gt;0,
_xlfn.SWITCH($B16,
'Output| AER'!$B$17,SUMPRODUCT('Calc| Project Costs'!$BU$10:$BU$1009,'Calc| Project Costs'!AZ$10:AZ$1009)/10^3,
'Output| AER'!$B$18,IF(LEN($B15)&gt;0,SUM(F$9:F15),0),
'Output| AER'!$B$19,(SUMPRODUCT('Calc| Project Costs'!AB$10:AB$1009,'Calc| Project Costs'!$BU$10:$BU$1009)+SUMPRODUCT('Calc| Project Costs'!BH$10:BH$1009,'Calc| Project Costs'!$BU$10:$BU$1009))/10^3,
'Output| AER'!$B$20,SUMPRODUCT(--('Input| Disposals'!$O$8:$O$57='Input| Setup'!$B$36),'Input| Disposals'!S$8:S$57)/10^3,
'Output| AER'!$B$21,F13-F14-F15,
'Output| AER'!$B$23,"",
'Output| AER'!$B$24,'Input| Type 2 capcons'!F$46/10^3,
SUMPRODUCT('Calc| Project Costs'!T$10:T$1009,1*('Calc| Project Costs'!$G$10:$G$1009=$B16),'Calc| Project Costs'!$BU$10:$BU$1009)/10^3),
""))</f>
        <v>12.920113713319083</v>
      </c>
      <c r="G16" s="213" cm="1">
        <f t="array" ref="G16">IF($B15='Output| AER'!$B$21,
IF(AND(ABS(G12*10^3-(SUM(SUMPRODUCT('Calc| Project Costs'!$BU$10:$BU$1009,'Calc| Project Costs'!AC$10:AC$1009)+SUMPRODUCT('Calc| Project Costs'!$BU$10:$BU$1009,'Calc| Project Costs'!BI$10:BI$1009))+SUMPRODUCT(--('Input| Disposals'!$O$8:$O$57='Input| Setup'!$B$36),'Input| Disposals'!T$8:T$57)+G15*10^3))&lt;0.000001,(ABS(G12*10^3-(SUMPRODUCT('Calc| Project Costs'!$BU$10:$BU$1009,'Calc| Project Costs'!BQ$10:BQ$1009)))&lt;0.000001)),0,1),
IF(LEN($B16)&gt;0,
_xlfn.SWITCH($B16,
'Output| AER'!$B$17,SUMPRODUCT('Calc| Project Costs'!$BU$10:$BU$1009,'Calc| Project Costs'!BA$10:BA$1009)/10^3,
'Output| AER'!$B$18,IF(LEN($B15)&gt;0,SUM(G$9:G15),0),
'Output| AER'!$B$19,(SUMPRODUCT('Calc| Project Costs'!AC$10:AC$1009,'Calc| Project Costs'!$BU$10:$BU$1009)+SUMPRODUCT('Calc| Project Costs'!BI$10:BI$1009,'Calc| Project Costs'!$BU$10:$BU$1009))/10^3,
'Output| AER'!$B$20,SUMPRODUCT(--('Input| Disposals'!$O$8:$O$57='Input| Setup'!$B$36),'Input| Disposals'!T$8:T$57)/10^3,
'Output| AER'!$B$21,G13-G14-G15,
'Output| AER'!$B$23,"",
'Output| AER'!$B$24,'Input| Type 2 capcons'!G$46/10^3,
SUMPRODUCT('Calc| Project Costs'!U$10:U$1009,1*('Calc| Project Costs'!$G$10:$G$1009=$B16),'Calc| Project Costs'!$BU$10:$BU$1009)/10^3),
""))</f>
        <v>14.525214228610789</v>
      </c>
      <c r="H16" s="213" cm="1">
        <f t="array" ref="H16">IF($B15='Output| AER'!$B$21,
IF(AND(ABS(H12*10^3-(SUM(SUMPRODUCT('Calc| Project Costs'!$BU$10:$BU$1009,'Calc| Project Costs'!AD$10:AD$1009)+SUMPRODUCT('Calc| Project Costs'!$BU$10:$BU$1009,'Calc| Project Costs'!BJ$10:BJ$1009))+SUMPRODUCT(--('Input| Disposals'!$O$8:$O$57='Input| Setup'!$B$36),'Input| Disposals'!U$8:U$57)+H15*10^3))&lt;0.000001,(ABS(H12*10^3-(SUMPRODUCT('Calc| Project Costs'!$BU$10:$BU$1009,'Calc| Project Costs'!BR$10:BR$1009)))&lt;0.000001)),0,1),
IF(LEN($B16)&gt;0,
_xlfn.SWITCH($B16,
'Output| AER'!$B$17,SUMPRODUCT('Calc| Project Costs'!$BU$10:$BU$1009,'Calc| Project Costs'!BB$10:BB$1009)/10^3,
'Output| AER'!$B$18,IF(LEN($B15)&gt;0,SUM(H$9:H15),0),
'Output| AER'!$B$19,(SUMPRODUCT('Calc| Project Costs'!AD$10:AD$1009,'Calc| Project Costs'!$BU$10:$BU$1009)+SUMPRODUCT('Calc| Project Costs'!BJ$10:BJ$1009,'Calc| Project Costs'!$BU$10:$BU$1009))/10^3,
'Output| AER'!$B$20,SUMPRODUCT(--('Input| Disposals'!$O$8:$O$57='Input| Setup'!$B$36),'Input| Disposals'!U$8:U$57)/10^3,
'Output| AER'!$B$21,H13-H14-H15,
'Output| AER'!$B$23,"",
'Output| AER'!$B$24,'Input| Type 2 capcons'!H$46/10^3,
SUMPRODUCT('Calc| Project Costs'!V$10:V$1009,1*('Calc| Project Costs'!$G$10:$G$1009=$B16),'Calc| Project Costs'!$BU$10:$BU$1009)/10^3),
""))</f>
        <v>19.133279206790522</v>
      </c>
      <c r="I16" s="213" cm="1">
        <f t="array" ref="I16">IF($B15='Output| AER'!$B$21,
IF(AND(ABS(I12*10^3-(SUM(SUMPRODUCT('Calc| Project Costs'!$BU$10:$BU$1009,'Calc| Project Costs'!AE$10:AE$1009)+SUMPRODUCT('Calc| Project Costs'!$BU$10:$BU$1009,'Calc| Project Costs'!BK$10:BK$1009))+SUMPRODUCT(--('Input| Disposals'!$O$8:$O$57='Input| Setup'!$B$36),'Input| Disposals'!V$8:V$57)+I15*10^3))&lt;0.000001,(ABS(I12*10^3-(SUMPRODUCT('Calc| Project Costs'!$BU$10:$BU$1009,'Calc| Project Costs'!BS$10:BS$1009)))&lt;0.000001)),0,1),
IF(LEN($B16)&gt;0,
_xlfn.SWITCH($B16,
'Output| AER'!$B$17,SUMPRODUCT('Calc| Project Costs'!$BU$10:$BU$1009,'Calc| Project Costs'!BC$10:BC$1009)/10^3,
'Output| AER'!$B$18,IF(LEN($B15)&gt;0,SUM(I$9:I15),0),
'Output| AER'!$B$19,(SUMPRODUCT('Calc| Project Costs'!AE$10:AE$1009,'Calc| Project Costs'!$BU$10:$BU$1009)+SUMPRODUCT('Calc| Project Costs'!BK$10:BK$1009,'Calc| Project Costs'!$BU$10:$BU$1009))/10^3,
'Output| AER'!$B$20,SUMPRODUCT(--('Input| Disposals'!$O$8:$O$57='Input| Setup'!$B$36),'Input| Disposals'!V$8:V$57)/10^3,
'Output| AER'!$B$21,I13-I14-I15,
'Output| AER'!$B$23,"",
'Output| AER'!$B$24,'Input| Type 2 capcons'!I$46/10^3,
SUMPRODUCT('Calc| Project Costs'!W$10:W$1009,1*('Calc| Project Costs'!$G$10:$G$1009=$B16),'Calc| Project Costs'!$BU$10:$BU$1009)/10^3),
""))</f>
        <v>19.207420739860883</v>
      </c>
      <c r="J16" s="214">
        <f>IF(B15='Output| AER'!$B$21,ROUND(J15-'Output| PTRM (SCS)'!$I$223,9),IF(OR(B16='Output| AER'!$B$23,AND(B16="",B15=""),AND(B16="",B15='Output| AER'!$B$24)),"",IFERROR(SUM(E16:I16),0)))</f>
        <v>82.495717496502806</v>
      </c>
      <c r="L16" s="213" cm="1">
        <f t="array" ref="L16">IF($B15='Output| AER'!$B$21,
IF(AND(ABS(L12*10^3-(SUM(SUMPRODUCT('Calc| Project Costs'!$BV$10:$BV$1009,'Calc| Project Costs'!Y$10:Y$1009)+SUMPRODUCT('Calc| Project Costs'!$BV$10:$BV$1009,'Calc| Project Costs'!BE$10:BE$1009))+SUMPRODUCT(--('Input| Disposals'!$O$8:$O$57='Input| Setup'!$B$37),'Input| Disposals'!P$8:P$57)+L15*10^3))&lt;0.000001,(ABS(L12*10^3-(SUMPRODUCT('Calc| Project Costs'!$BV$10:$BV$1009,'Calc| Project Costs'!BM$10:BM$1009)))&lt;0.000001)),0,1),
IF(LEN($B16)&gt;0,
_xlfn.SWITCH($B16,
'Output| AER'!$B$17,SUMPRODUCT('Calc| Project Costs'!$BV$10:$BV$1009,'Calc| Project Costs'!AW$10:AW$1009)/10^3,
'Output| AER'!$B$18,IF(LEN($B15)&gt;0,SUM(L$9:L15),0),
'Output| AER'!$B$19,(SUMPRODUCT('Calc| Project Costs'!Y$10:Y$1009,'Calc| Project Costs'!$BV$10:$BV$1009)+SUMPRODUCT('Calc| Project Costs'!BE$10:BE$1009,'Calc| Project Costs'!$BV$10:$BV$1009))/10^3,
'Output| AER'!$B$20,SUMPRODUCT(--('Input| Disposals'!$O$8:$O$57='Input| Setup'!$B$37),'Input| Disposals'!P$8:P$57)/10^3,
'Output| AER'!$B$21,L13-L14-L15,
'Output| AER'!$B$23,"",
'Output| AER'!$B$24,'Input| Type 2 capcons'!L$46/10^3,
SUMPRODUCT('Calc| Project Costs'!Q$10:Q$1009,1*('Calc| Project Costs'!$G$10:$G$1009=$B16),'Calc| Project Costs'!$BV$10:$BV$1009)/10^3),
""))</f>
        <v>0.7853383823570661</v>
      </c>
      <c r="M16" s="213" cm="1">
        <f t="array" ref="M16">IF($B15='Output| AER'!$B$21,
IF(AND(ABS(M12*10^3-(SUM(SUMPRODUCT('Calc| Project Costs'!$BV$10:$BV$1009,'Calc| Project Costs'!Z$10:Z$1009)+SUMPRODUCT('Calc| Project Costs'!$BV$10:$BV$1009,'Calc| Project Costs'!BF$10:BF$1009))+SUMPRODUCT(--('Input| Disposals'!$O$8:$O$57='Input| Setup'!$B$37),'Input| Disposals'!Q$8:Q$57)+M15*10^3))&lt;0.000001,(ABS(M12*10^3-(SUMPRODUCT('Calc| Project Costs'!$BV$10:$BV$1009,'Calc| Project Costs'!BN$10:BN$1009)))&lt;0.000001)),0,1),
IF(LEN($B16)&gt;0,
_xlfn.SWITCH($B16,
'Output| AER'!$B$17,SUMPRODUCT('Calc| Project Costs'!$BV$10:$BV$1009,'Calc| Project Costs'!AX$10:AX$1009)/10^3,
'Output| AER'!$B$18,IF(LEN($B15)&gt;0,SUM(M$9:M15),0),
'Output| AER'!$B$19,(SUMPRODUCT('Calc| Project Costs'!Z$10:Z$1009,'Calc| Project Costs'!$BV$10:$BV$1009)+SUMPRODUCT('Calc| Project Costs'!BF$10:BF$1009,'Calc| Project Costs'!$BV$10:$BV$1009))/10^3,
'Output| AER'!$B$20,SUMPRODUCT(--('Input| Disposals'!$O$8:$O$57='Input| Setup'!$B$37),'Input| Disposals'!Q$8:Q$57)/10^3,
'Output| AER'!$B$21,M13-M14-M15,
'Output| AER'!$B$23,"",
'Output| AER'!$B$24,'Input| Type 2 capcons'!M$46/10^3,
SUMPRODUCT('Calc| Project Costs'!R$10:R$1009,1*('Calc| Project Costs'!$G$10:$G$1009=$B16),'Calc| Project Costs'!$BV$10:$BV$1009)/10^3),
""))</f>
        <v>3.542450560463883</v>
      </c>
      <c r="N16" s="213" cm="1">
        <f t="array" ref="N16">IF($B15='Output| AER'!$B$21,
IF(AND(ABS(N12*10^3-(SUM(SUMPRODUCT('Calc| Project Costs'!$BV$10:$BV$1009,'Calc| Project Costs'!AA$10:AA$1009)+SUMPRODUCT('Calc| Project Costs'!$BV$10:$BV$1009,'Calc| Project Costs'!BG$10:BG$1009))+SUMPRODUCT(--('Input| Disposals'!$O$8:$O$57='Input| Setup'!$B$37),'Input| Disposals'!R$8:R$57)+N15*10^3))&lt;0.000001,(ABS(N12*10^3-(SUMPRODUCT('Calc| Project Costs'!$BV$10:$BV$1009,'Calc| Project Costs'!BO$10:BO$1009)))&lt;0.000001)),0,1),
IF(LEN($B16)&gt;0,
_xlfn.SWITCH($B16,
'Output| AER'!$B$17,SUMPRODUCT('Calc| Project Costs'!$BV$10:$BV$1009,'Calc| Project Costs'!AY$10:AY$1009)/10^3,
'Output| AER'!$B$18,IF(LEN($B15)&gt;0,SUM(N$9:N15),0),
'Output| AER'!$B$19,(SUMPRODUCT('Calc| Project Costs'!AA$10:AA$1009,'Calc| Project Costs'!$BV$10:$BV$1009)+SUMPRODUCT('Calc| Project Costs'!BG$10:BG$1009,'Calc| Project Costs'!$BV$10:$BV$1009))/10^3,
'Output| AER'!$B$20,SUMPRODUCT(--('Input| Disposals'!$O$8:$O$57='Input| Setup'!$B$37),'Input| Disposals'!R$8:R$57)/10^3,
'Output| AER'!$B$21,N13-N14-N15,
'Output| AER'!$B$23,"",
'Output| AER'!$B$24,'Input| Type 2 capcons'!N$46/10^3,
SUMPRODUCT('Calc| Project Costs'!S$10:S$1009,1*('Calc| Project Costs'!$G$10:$G$1009=$B16),'Calc| Project Costs'!$BV$10:$BV$1009)/10^3),
""))</f>
        <v>8.6708334053844425</v>
      </c>
      <c r="O16" s="213" cm="1">
        <f t="array" ref="O16">IF($B15='Output| AER'!$B$21,
IF(AND(ABS(O12*10^3-(SUM(SUMPRODUCT('Calc| Project Costs'!$BV$10:$BV$1009,'Calc| Project Costs'!AB$10:AB$1009)+SUMPRODUCT('Calc| Project Costs'!$BV$10:$BV$1009,'Calc| Project Costs'!BH$10:BH$1009))+SUMPRODUCT(--('Input| Disposals'!$O$8:$O$57='Input| Setup'!$B$37),'Input| Disposals'!S$8:S$57)+O15*10^3))&lt;0.000001,(ABS(O12*10^3-(SUMPRODUCT('Calc| Project Costs'!$BV$10:$BV$1009,'Calc| Project Costs'!BP$10:BP$1009)))&lt;0.000001)),0,1),
IF(LEN($B16)&gt;0,
_xlfn.SWITCH($B16,
'Output| AER'!$B$17,SUMPRODUCT('Calc| Project Costs'!$BV$10:$BV$1009,'Calc| Project Costs'!AZ$10:AZ$1009)/10^3,
'Output| AER'!$B$18,IF(LEN($B15)&gt;0,SUM(O$9:O15),0),
'Output| AER'!$B$19,(SUMPRODUCT('Calc| Project Costs'!AB$10:AB$1009,'Calc| Project Costs'!$BV$10:$BV$1009)+SUMPRODUCT('Calc| Project Costs'!BH$10:BH$1009,'Calc| Project Costs'!$BV$10:$BV$1009))/10^3,
'Output| AER'!$B$20,SUMPRODUCT(--('Input| Disposals'!$O$8:$O$57='Input| Setup'!$B$37),'Input| Disposals'!S$8:S$57)/10^3,
'Output| AER'!$B$21,O13-O14-O15,
'Output| AER'!$B$23,"",
'Output| AER'!$B$24,'Input| Type 2 capcons'!O$46/10^3,
SUMPRODUCT('Calc| Project Costs'!T$10:T$1009,1*('Calc| Project Costs'!$G$10:$G$1009=$B16),'Calc| Project Costs'!$BV$10:$BV$1009)/10^3),
""))</f>
        <v>9.873348320605281</v>
      </c>
      <c r="P16" s="213" cm="1">
        <f t="array" ref="P16">IF($B15='Output| AER'!$B$21,
IF(AND(ABS(P12*10^3-(SUM(SUMPRODUCT('Calc| Project Costs'!$BV$10:$BV$1009,'Calc| Project Costs'!AC$10:AC$1009)+SUMPRODUCT('Calc| Project Costs'!$BV$10:$BV$1009,'Calc| Project Costs'!BI$10:BI$1009))+SUMPRODUCT(--('Input| Disposals'!$O$8:$O$57='Input| Setup'!$B$37),'Input| Disposals'!T$8:T$57)+P15*10^3))&lt;0.000001,(ABS(P12*10^3-(SUMPRODUCT('Calc| Project Costs'!$BV$10:$BV$1009,'Calc| Project Costs'!BQ$10:BQ$1009)))&lt;0.000001)),0,1),
IF(LEN($B16)&gt;0,
_xlfn.SWITCH($B16,
'Output| AER'!$B$17,SUMPRODUCT('Calc| Project Costs'!$BV$10:$BV$1009,'Calc| Project Costs'!BA$10:BA$1009)/10^3,
'Output| AER'!$B$18,IF(LEN($B15)&gt;0,SUM(P$9:P15),0),
'Output| AER'!$B$19,(SUMPRODUCT('Calc| Project Costs'!AC$10:AC$1009,'Calc| Project Costs'!$BV$10:$BV$1009)+SUMPRODUCT('Calc| Project Costs'!BI$10:BI$1009,'Calc| Project Costs'!$BV$10:$BV$1009))/10^3,
'Output| AER'!$B$20,SUMPRODUCT(--('Input| Disposals'!$O$8:$O$57='Input| Setup'!$B$37),'Input| Disposals'!T$8:T$57)/10^3,
'Output| AER'!$B$21,P13-P14-P15,
'Output| AER'!$B$23,"",
'Output| AER'!$B$24,'Input| Type 2 capcons'!P$46/10^3,
SUMPRODUCT('Calc| Project Costs'!U$10:U$1009,1*('Calc| Project Costs'!$G$10:$G$1009=$B16),'Calc| Project Costs'!$BV$10:$BV$1009)/10^3),
""))</f>
        <v>6.2137260323688279</v>
      </c>
      <c r="Q16" s="213" cm="1">
        <f t="array" ref="Q16">IF($B15='Output| AER'!$B$21,
IF(AND(ABS(Q12*10^3-(SUM(SUMPRODUCT('Calc| Project Costs'!$BV$10:$BV$1009,'Calc| Project Costs'!AD$10:AD$1009)+SUMPRODUCT('Calc| Project Costs'!$BV$10:$BV$1009,'Calc| Project Costs'!BJ$10:BJ$1009))+SUMPRODUCT(--('Input| Disposals'!$O$8:$O$57='Input| Setup'!$B$37),'Input| Disposals'!U$8:U$57)+Q15*10^3))&lt;0.000001,(ABS(Q12*10^3-(SUMPRODUCT('Calc| Project Costs'!$BV$10:$BV$1009,'Calc| Project Costs'!BR$10:BR$1009)))&lt;0.000001)),0,1),
IF(LEN($B16)&gt;0,
_xlfn.SWITCH($B16,
'Output| AER'!$B$17,SUMPRODUCT('Calc| Project Costs'!$BV$10:$BV$1009,'Calc| Project Costs'!BB$10:BB$1009)/10^3,
'Output| AER'!$B$18,IF(LEN($B15)&gt;0,SUM(Q$9:Q15),0),
'Output| AER'!$B$19,(SUMPRODUCT('Calc| Project Costs'!AD$10:AD$1009,'Calc| Project Costs'!$BV$10:$BV$1009)+SUMPRODUCT('Calc| Project Costs'!BJ$10:BJ$1009,'Calc| Project Costs'!$BV$10:$BV$1009))/10^3,
'Output| AER'!$B$20,SUMPRODUCT(--('Input| Disposals'!$O$8:$O$57='Input| Setup'!$B$37),'Input| Disposals'!U$8:U$57)/10^3,
'Output| AER'!$B$21,Q13-Q14-Q15,
'Output| AER'!$B$23,"",
'Output| AER'!$B$24,'Input| Type 2 capcons'!Q$46/10^3,
SUMPRODUCT('Calc| Project Costs'!V$10:V$1009,1*('Calc| Project Costs'!$G$10:$G$1009=$B16),'Calc| Project Costs'!$BV$10:$BV$1009)/10^3),
""))</f>
        <v>0.25454051204712802</v>
      </c>
      <c r="R16" s="213" cm="1">
        <f t="array" ref="R16">IF($B15='Output| AER'!$B$21,
IF(AND(ABS(R12*10^3-(SUM(SUMPRODUCT('Calc| Project Costs'!$BV$10:$BV$1009,'Calc| Project Costs'!AE$10:AE$1009)+SUMPRODUCT('Calc| Project Costs'!$BV$10:$BV$1009,'Calc| Project Costs'!BK$10:BK$1009))+SUMPRODUCT(--('Input| Disposals'!$O$8:$O$57='Input| Setup'!$B$37),'Input| Disposals'!V$8:V$57)+R15*10^3))&lt;0.000001,(ABS(R12*10^3-(SUMPRODUCT('Calc| Project Costs'!$BV$10:$BV$1009,'Calc| Project Costs'!BS$10:BS$1009)))&lt;0.000001)),0,1),
IF(LEN($B16)&gt;0,
_xlfn.SWITCH($B16,
'Output| AER'!$B$17,SUMPRODUCT('Calc| Project Costs'!$BV$10:$BV$1009,'Calc| Project Costs'!BC$10:BC$1009)/10^3,
'Output| AER'!$B$18,IF(LEN($B15)&gt;0,SUM(R$9:R15),0),
'Output| AER'!$B$19,(SUMPRODUCT('Calc| Project Costs'!AE$10:AE$1009,'Calc| Project Costs'!$BV$10:$BV$1009)+SUMPRODUCT('Calc| Project Costs'!BK$10:BK$1009,'Calc| Project Costs'!$BV$10:$BV$1009))/10^3,
'Output| AER'!$B$20,SUMPRODUCT(--('Input| Disposals'!$O$8:$O$57='Input| Setup'!$B$37),'Input| Disposals'!V$8:V$57)/10^3,
'Output| AER'!$B$21,R13-R14-R15,
'Output| AER'!$B$23,"",
'Output| AER'!$B$24,'Input| Type 2 capcons'!R$46/10^3,
SUMPRODUCT('Calc| Project Costs'!W$10:W$1009,1*('Calc| Project Costs'!$G$10:$G$1009=$B16),'Calc| Project Costs'!$BV$10:$BV$1009)/10^3),
""))</f>
        <v>5.3533204744774467</v>
      </c>
      <c r="S16" s="214">
        <f>IF(B15='Output| AER'!$B$21,ROUND(S15-'Output| PTRM (DFA)'!$I$223,9),IF(OR(B16='Output| AER'!$B$23,AND(B16="",B15=""),AND(B16="",B15='Output| AER'!$B$24)),"",IFERROR(SUM(N16:R16),0)))</f>
        <v>30.365768744883127</v>
      </c>
    </row>
    <row r="17" spans="1:19" ht="12.75" customHeight="1" x14ac:dyDescent="0.2">
      <c r="B17" s="125" t="str" cm="1">
        <f t="array" ref="B17">IFERROR(_xlfn.LET(_xlpm.x, INDEX(_xlfn.VSTACK(_xlfn.UNIQUE(_xlfn._xlws.FILTER('Input| Projects'!$G$10:$G$1009,'Input| Projects'!$G$10:$G$1009&lt;&gt;"")),'Output| AER'!$B$17:$B$24),ROW(A9)),IF(_xlpm.x=0,"",_xlpm.x)),"")</f>
        <v>Business connections</v>
      </c>
      <c r="C17" s="213" cm="1">
        <f t="array" ref="C17">IF($B16='Output| AER'!$B$21,
IF(AND(ABS(C13*10^3-(SUM(SUMPRODUCT('Calc| Project Costs'!$BU$10:$BU$1009,'Calc| Project Costs'!Y$10:Y$1009)+SUMPRODUCT('Calc| Project Costs'!$BU$10:$BU$1009,'Calc| Project Costs'!BE$10:BE$1009))+SUMPRODUCT(--('Input| Disposals'!$O$8:$O$57='Input| Setup'!$B$36),'Input| Disposals'!P$8:P$57)+C16*10^3))&lt;0.000001,(ABS(C13*10^3-(SUMPRODUCT('Calc| Project Costs'!$BU$10:$BU$1009,'Calc| Project Costs'!BM$10:BM$1009)))&lt;0.000001)),0,1),
IF(LEN($B17)&gt;0,
_xlfn.SWITCH($B17,
'Output| AER'!$B$17,SUMPRODUCT('Calc| Project Costs'!$BU$10:$BU$1009,'Calc| Project Costs'!AW$10:AW$1009)/10^3,
'Output| AER'!$B$18,IF(LEN($B16)&gt;0,SUM(C$9:C16),0),
'Output| AER'!$B$19,(SUMPRODUCT('Calc| Project Costs'!Y$10:Y$1009,'Calc| Project Costs'!$BU$10:$BU$1009)+SUMPRODUCT('Calc| Project Costs'!BE$10:BE$1009,'Calc| Project Costs'!$BU$10:$BU$1009))/10^3,
'Output| AER'!$B$20,SUMPRODUCT(--('Input| Disposals'!$O$8:$O$57='Input| Setup'!$B$36),'Input| Disposals'!P$8:P$57)/10^3,
'Output| AER'!$B$21,C14-C15-C16,
'Output| AER'!$B$23,"",
'Output| AER'!$B$24,'Input| Type 2 capcons'!C$46/10^3,
SUMPRODUCT('Calc| Project Costs'!Q$10:Q$1009,1*('Calc| Project Costs'!$G$10:$G$1009=$B17),'Calc| Project Costs'!$BU$10:$BU$1009)/10^3),
""))</f>
        <v>10.09698885650938</v>
      </c>
      <c r="D17" s="213" cm="1">
        <f t="array" ref="D17">IF($B16='Output| AER'!$B$21,
IF(AND(ABS(D13*10^3-(SUM(SUMPRODUCT('Calc| Project Costs'!$BU$10:$BU$1009,'Calc| Project Costs'!Z$10:Z$1009)+SUMPRODUCT('Calc| Project Costs'!$BU$10:$BU$1009,'Calc| Project Costs'!BF$10:BF$1009))+SUMPRODUCT(--('Input| Disposals'!$O$8:$O$57='Input| Setup'!$B$36),'Input| Disposals'!Q$8:Q$57)+D16*10^3))&lt;0.000001,(ABS(D13*10^3-(SUMPRODUCT('Calc| Project Costs'!$BU$10:$BU$1009,'Calc| Project Costs'!BN$10:BN$1009)))&lt;0.000001)),0,1),
IF(LEN($B17)&gt;0,
_xlfn.SWITCH($B17,
'Output| AER'!$B$17,SUMPRODUCT('Calc| Project Costs'!$BU$10:$BU$1009,'Calc| Project Costs'!AX$10:AX$1009)/10^3,
'Output| AER'!$B$18,IF(LEN($B16)&gt;0,SUM(D$9:D16),0),
'Output| AER'!$B$19,(SUMPRODUCT('Calc| Project Costs'!Z$10:Z$1009,'Calc| Project Costs'!$BU$10:$BU$1009)+SUMPRODUCT('Calc| Project Costs'!BF$10:BF$1009,'Calc| Project Costs'!$BU$10:$BU$1009))/10^3,
'Output| AER'!$B$20,SUMPRODUCT(--('Input| Disposals'!$O$8:$O$57='Input| Setup'!$B$36),'Input| Disposals'!Q$8:Q$57)/10^3,
'Output| AER'!$B$21,D14-D15-D16,
'Output| AER'!$B$23,"",
'Output| AER'!$B$24,'Input| Type 2 capcons'!D$46/10^3,
SUMPRODUCT('Calc| Project Costs'!R$10:R$1009,1*('Calc| Project Costs'!$G$10:$G$1009=$B17),'Calc| Project Costs'!$BU$10:$BU$1009)/10^3),
""))</f>
        <v>10.111708794333197</v>
      </c>
      <c r="E17" s="213" cm="1">
        <f t="array" ref="E17">IF($B16='Output| AER'!$B$21,
IF(AND(ABS(E13*10^3-(SUM(SUMPRODUCT('Calc| Project Costs'!$BU$10:$BU$1009,'Calc| Project Costs'!AA$10:AA$1009)+SUMPRODUCT('Calc| Project Costs'!$BU$10:$BU$1009,'Calc| Project Costs'!BG$10:BG$1009))+SUMPRODUCT(--('Input| Disposals'!$O$8:$O$57='Input| Setup'!$B$36),'Input| Disposals'!R$8:R$57)+E16*10^3))&lt;0.000001,(ABS(E13*10^3-(SUMPRODUCT('Calc| Project Costs'!$BU$10:$BU$1009,'Calc| Project Costs'!BO$10:BO$1009)))&lt;0.000001)),0,1),
IF(LEN($B17)&gt;0,
_xlfn.SWITCH($B17,
'Output| AER'!$B$17,SUMPRODUCT('Calc| Project Costs'!$BU$10:$BU$1009,'Calc| Project Costs'!AY$10:AY$1009)/10^3,
'Output| AER'!$B$18,IF(LEN($B16)&gt;0,SUM(E$9:E16),0),
'Output| AER'!$B$19,(SUMPRODUCT('Calc| Project Costs'!AA$10:AA$1009,'Calc| Project Costs'!$BU$10:$BU$1009)+SUMPRODUCT('Calc| Project Costs'!BG$10:BG$1009,'Calc| Project Costs'!$BU$10:$BU$1009))/10^3,
'Output| AER'!$B$20,SUMPRODUCT(--('Input| Disposals'!$O$8:$O$57='Input| Setup'!$B$36),'Input| Disposals'!R$8:R$57)/10^3,
'Output| AER'!$B$21,E14-E15-E16,
'Output| AER'!$B$23,"",
'Output| AER'!$B$24,'Input| Type 2 capcons'!E$46/10^3,
SUMPRODUCT('Calc| Project Costs'!S$10:S$1009,1*('Calc| Project Costs'!$G$10:$G$1009=$B17),'Calc| Project Costs'!$BU$10:$BU$1009)/10^3),
""))</f>
        <v>10.12651304041264</v>
      </c>
      <c r="F17" s="213" cm="1">
        <f t="array" ref="F17">IF($B16='Output| AER'!$B$21,
IF(AND(ABS(F13*10^3-(SUM(SUMPRODUCT('Calc| Project Costs'!$BU$10:$BU$1009,'Calc| Project Costs'!AB$10:AB$1009)+SUMPRODUCT('Calc| Project Costs'!$BU$10:$BU$1009,'Calc| Project Costs'!BH$10:BH$1009))+SUMPRODUCT(--('Input| Disposals'!$O$8:$O$57='Input| Setup'!$B$36),'Input| Disposals'!S$8:S$57)+F16*10^3))&lt;0.000001,(ABS(F13*10^3-(SUMPRODUCT('Calc| Project Costs'!$BU$10:$BU$1009,'Calc| Project Costs'!BP$10:BP$1009)))&lt;0.000001)),0,1),
IF(LEN($B17)&gt;0,
_xlfn.SWITCH($B17,
'Output| AER'!$B$17,SUMPRODUCT('Calc| Project Costs'!$BU$10:$BU$1009,'Calc| Project Costs'!AZ$10:AZ$1009)/10^3,
'Output| AER'!$B$18,IF(LEN($B16)&gt;0,SUM(F$9:F16),0),
'Output| AER'!$B$19,(SUMPRODUCT('Calc| Project Costs'!AB$10:AB$1009,'Calc| Project Costs'!$BU$10:$BU$1009)+SUMPRODUCT('Calc| Project Costs'!BH$10:BH$1009,'Calc| Project Costs'!$BU$10:$BU$1009))/10^3,
'Output| AER'!$B$20,SUMPRODUCT(--('Input| Disposals'!$O$8:$O$57='Input| Setup'!$B$36),'Input| Disposals'!S$8:S$57)/10^3,
'Output| AER'!$B$21,F14-F15-F16,
'Output| AER'!$B$23,"",
'Output| AER'!$B$24,'Input| Type 2 capcons'!F$46/10^3,
SUMPRODUCT('Calc| Project Costs'!T$10:T$1009,1*('Calc| Project Costs'!$G$10:$G$1009=$B17),'Calc| Project Costs'!$BU$10:$BU$1009)/10^3),
""))</f>
        <v>10.141402319341708</v>
      </c>
      <c r="G17" s="213" cm="1">
        <f t="array" ref="G17">IF($B16='Output| AER'!$B$21,
IF(AND(ABS(G13*10^3-(SUM(SUMPRODUCT('Calc| Project Costs'!$BU$10:$BU$1009,'Calc| Project Costs'!AC$10:AC$1009)+SUMPRODUCT('Calc| Project Costs'!$BU$10:$BU$1009,'Calc| Project Costs'!BI$10:BI$1009))+SUMPRODUCT(--('Input| Disposals'!$O$8:$O$57='Input| Setup'!$B$36),'Input| Disposals'!T$8:T$57)+G16*10^3))&lt;0.000001,(ABS(G13*10^3-(SUMPRODUCT('Calc| Project Costs'!$BU$10:$BU$1009,'Calc| Project Costs'!BQ$10:BQ$1009)))&lt;0.000001)),0,1),
IF(LEN($B17)&gt;0,
_xlfn.SWITCH($B17,
'Output| AER'!$B$17,SUMPRODUCT('Calc| Project Costs'!$BU$10:$BU$1009,'Calc| Project Costs'!BA$10:BA$1009)/10^3,
'Output| AER'!$B$18,IF(LEN($B16)&gt;0,SUM(G$9:G16),0),
'Output| AER'!$B$19,(SUMPRODUCT('Calc| Project Costs'!AC$10:AC$1009,'Calc| Project Costs'!$BU$10:$BU$1009)+SUMPRODUCT('Calc| Project Costs'!BI$10:BI$1009,'Calc| Project Costs'!$BU$10:$BU$1009))/10^3,
'Output| AER'!$B$20,SUMPRODUCT(--('Input| Disposals'!$O$8:$O$57='Input| Setup'!$B$36),'Input| Disposals'!T$8:T$57)/10^3,
'Output| AER'!$B$21,G14-G15-G16,
'Output| AER'!$B$23,"",
'Output| AER'!$B$24,'Input| Type 2 capcons'!G$46/10^3,
SUMPRODUCT('Calc| Project Costs'!U$10:U$1009,1*('Calc| Project Costs'!$G$10:$G$1009=$B17),'Calc| Project Costs'!$BU$10:$BU$1009)/10^3),
""))</f>
        <v>10.156377362208572</v>
      </c>
      <c r="H17" s="213" cm="1">
        <f t="array" ref="H17">IF($B16='Output| AER'!$B$21,
IF(AND(ABS(H13*10^3-(SUM(SUMPRODUCT('Calc| Project Costs'!$BU$10:$BU$1009,'Calc| Project Costs'!AD$10:AD$1009)+SUMPRODUCT('Calc| Project Costs'!$BU$10:$BU$1009,'Calc| Project Costs'!BJ$10:BJ$1009))+SUMPRODUCT(--('Input| Disposals'!$O$8:$O$57='Input| Setup'!$B$36),'Input| Disposals'!U$8:U$57)+H16*10^3))&lt;0.000001,(ABS(H13*10^3-(SUMPRODUCT('Calc| Project Costs'!$BU$10:$BU$1009,'Calc| Project Costs'!BR$10:BR$1009)))&lt;0.000001)),0,1),
IF(LEN($B17)&gt;0,
_xlfn.SWITCH($B17,
'Output| AER'!$B$17,SUMPRODUCT('Calc| Project Costs'!$BU$10:$BU$1009,'Calc| Project Costs'!BB$10:BB$1009)/10^3,
'Output| AER'!$B$18,IF(LEN($B16)&gt;0,SUM(H$9:H16),0),
'Output| AER'!$B$19,(SUMPRODUCT('Calc| Project Costs'!AD$10:AD$1009,'Calc| Project Costs'!$BU$10:$BU$1009)+SUMPRODUCT('Calc| Project Costs'!BJ$10:BJ$1009,'Calc| Project Costs'!$BU$10:$BU$1009))/10^3,
'Output| AER'!$B$20,SUMPRODUCT(--('Input| Disposals'!$O$8:$O$57='Input| Setup'!$B$36),'Input| Disposals'!U$8:U$57)/10^3,
'Output| AER'!$B$21,H14-H15-H16,
'Output| AER'!$B$23,"",
'Output| AER'!$B$24,'Input| Type 2 capcons'!H$46/10^3,
SUMPRODUCT('Calc| Project Costs'!V$10:V$1009,1*('Calc| Project Costs'!$G$10:$G$1009=$B17),'Calc| Project Costs'!$BU$10:$BU$1009)/10^3),
""))</f>
        <v>10.171438906653979</v>
      </c>
      <c r="I17" s="213" cm="1">
        <f t="array" ref="I17">IF($B16='Output| AER'!$B$21,
IF(AND(ABS(I13*10^3-(SUM(SUMPRODUCT('Calc| Project Costs'!$BU$10:$BU$1009,'Calc| Project Costs'!AE$10:AE$1009)+SUMPRODUCT('Calc| Project Costs'!$BU$10:$BU$1009,'Calc| Project Costs'!BK$10:BK$1009))+SUMPRODUCT(--('Input| Disposals'!$O$8:$O$57='Input| Setup'!$B$36),'Input| Disposals'!V$8:V$57)+I16*10^3))&lt;0.000001,(ABS(I13*10^3-(SUMPRODUCT('Calc| Project Costs'!$BU$10:$BU$1009,'Calc| Project Costs'!BS$10:BS$1009)))&lt;0.000001)),0,1),
IF(LEN($B17)&gt;0,
_xlfn.SWITCH($B17,
'Output| AER'!$B$17,SUMPRODUCT('Calc| Project Costs'!$BU$10:$BU$1009,'Calc| Project Costs'!BC$10:BC$1009)/10^3,
'Output| AER'!$B$18,IF(LEN($B16)&gt;0,SUM(I$9:I16),0),
'Output| AER'!$B$19,(SUMPRODUCT('Calc| Project Costs'!AE$10:AE$1009,'Calc| Project Costs'!$BU$10:$BU$1009)+SUMPRODUCT('Calc| Project Costs'!BK$10:BK$1009,'Calc| Project Costs'!$BU$10:$BU$1009))/10^3,
'Output| AER'!$B$20,SUMPRODUCT(--('Input| Disposals'!$O$8:$O$57='Input| Setup'!$B$36),'Input| Disposals'!V$8:V$57)/10^3,
'Output| AER'!$B$21,I14-I15-I16,
'Output| AER'!$B$23,"",
'Output| AER'!$B$24,'Input| Type 2 capcons'!I$46/10^3,
SUMPRODUCT('Calc| Project Costs'!W$10:W$1009,1*('Calc| Project Costs'!$G$10:$G$1009=$B17),'Calc| Project Costs'!$BU$10:$BU$1009)/10^3),
""))</f>
        <v>10.186587696930216</v>
      </c>
      <c r="J17" s="214">
        <f>IF(B16='Output| AER'!$B$21,ROUND(J16-'Output| PTRM (SCS)'!$I$223,9),IF(OR(B17='Output| AER'!$B$23,AND(B17="",B16=""),AND(B17="",B16='Output| AER'!$B$24)),"",IFERROR(SUM(E17:I17),0)))</f>
        <v>50.782319325547121</v>
      </c>
      <c r="L17" s="213" cm="1">
        <f t="array" ref="L17">IF($B16='Output| AER'!$B$21,
IF(AND(ABS(L13*10^3-(SUM(SUMPRODUCT('Calc| Project Costs'!$BV$10:$BV$1009,'Calc| Project Costs'!Y$10:Y$1009)+SUMPRODUCT('Calc| Project Costs'!$BV$10:$BV$1009,'Calc| Project Costs'!BE$10:BE$1009))+SUMPRODUCT(--('Input| Disposals'!$O$8:$O$57='Input| Setup'!$B$37),'Input| Disposals'!P$8:P$57)+L16*10^3))&lt;0.000001,(ABS(L13*10^3-(SUMPRODUCT('Calc| Project Costs'!$BV$10:$BV$1009,'Calc| Project Costs'!BM$10:BM$1009)))&lt;0.000001)),0,1),
IF(LEN($B17)&gt;0,
_xlfn.SWITCH($B17,
'Output| AER'!$B$17,SUMPRODUCT('Calc| Project Costs'!$BV$10:$BV$1009,'Calc| Project Costs'!AW$10:AW$1009)/10^3,
'Output| AER'!$B$18,IF(LEN($B16)&gt;0,SUM(L$9:L16),0),
'Output| AER'!$B$19,(SUMPRODUCT('Calc| Project Costs'!Y$10:Y$1009,'Calc| Project Costs'!$BV$10:$BV$1009)+SUMPRODUCT('Calc| Project Costs'!BE$10:BE$1009,'Calc| Project Costs'!$BV$10:$BV$1009))/10^3,
'Output| AER'!$B$20,SUMPRODUCT(--('Input| Disposals'!$O$8:$O$57='Input| Setup'!$B$37),'Input| Disposals'!P$8:P$57)/10^3,
'Output| AER'!$B$21,L14-L15-L16,
'Output| AER'!$B$23,"",
'Output| AER'!$B$24,'Input| Type 2 capcons'!L$46/10^3,
SUMPRODUCT('Calc| Project Costs'!Q$10:Q$1009,1*('Calc| Project Costs'!$G$10:$G$1009=$B17),'Calc| Project Costs'!$BV$10:$BV$1009)/10^3),
""))</f>
        <v>0</v>
      </c>
      <c r="M17" s="213" cm="1">
        <f t="array" ref="M17">IF($B16='Output| AER'!$B$21,
IF(AND(ABS(M13*10^3-(SUM(SUMPRODUCT('Calc| Project Costs'!$BV$10:$BV$1009,'Calc| Project Costs'!Z$10:Z$1009)+SUMPRODUCT('Calc| Project Costs'!$BV$10:$BV$1009,'Calc| Project Costs'!BF$10:BF$1009))+SUMPRODUCT(--('Input| Disposals'!$O$8:$O$57='Input| Setup'!$B$37),'Input| Disposals'!Q$8:Q$57)+M16*10^3))&lt;0.000001,(ABS(M13*10^3-(SUMPRODUCT('Calc| Project Costs'!$BV$10:$BV$1009,'Calc| Project Costs'!BN$10:BN$1009)))&lt;0.000001)),0,1),
IF(LEN($B17)&gt;0,
_xlfn.SWITCH($B17,
'Output| AER'!$B$17,SUMPRODUCT('Calc| Project Costs'!$BV$10:$BV$1009,'Calc| Project Costs'!AX$10:AX$1009)/10^3,
'Output| AER'!$B$18,IF(LEN($B16)&gt;0,SUM(M$9:M16),0),
'Output| AER'!$B$19,(SUMPRODUCT('Calc| Project Costs'!Z$10:Z$1009,'Calc| Project Costs'!$BV$10:$BV$1009)+SUMPRODUCT('Calc| Project Costs'!BF$10:BF$1009,'Calc| Project Costs'!$BV$10:$BV$1009))/10^3,
'Output| AER'!$B$20,SUMPRODUCT(--('Input| Disposals'!$O$8:$O$57='Input| Setup'!$B$37),'Input| Disposals'!Q$8:Q$57)/10^3,
'Output| AER'!$B$21,M14-M15-M16,
'Output| AER'!$B$23,"",
'Output| AER'!$B$24,'Input| Type 2 capcons'!M$46/10^3,
SUMPRODUCT('Calc| Project Costs'!R$10:R$1009,1*('Calc| Project Costs'!$G$10:$G$1009=$B17),'Calc| Project Costs'!$BV$10:$BV$1009)/10^3),
""))</f>
        <v>0</v>
      </c>
      <c r="N17" s="213" cm="1">
        <f t="array" ref="N17">IF($B16='Output| AER'!$B$21,
IF(AND(ABS(N13*10^3-(SUM(SUMPRODUCT('Calc| Project Costs'!$BV$10:$BV$1009,'Calc| Project Costs'!AA$10:AA$1009)+SUMPRODUCT('Calc| Project Costs'!$BV$10:$BV$1009,'Calc| Project Costs'!BG$10:BG$1009))+SUMPRODUCT(--('Input| Disposals'!$O$8:$O$57='Input| Setup'!$B$37),'Input| Disposals'!R$8:R$57)+N16*10^3))&lt;0.000001,(ABS(N13*10^3-(SUMPRODUCT('Calc| Project Costs'!$BV$10:$BV$1009,'Calc| Project Costs'!BO$10:BO$1009)))&lt;0.000001)),0,1),
IF(LEN($B17)&gt;0,
_xlfn.SWITCH($B17,
'Output| AER'!$B$17,SUMPRODUCT('Calc| Project Costs'!$BV$10:$BV$1009,'Calc| Project Costs'!AY$10:AY$1009)/10^3,
'Output| AER'!$B$18,IF(LEN($B16)&gt;0,SUM(N$9:N16),0),
'Output| AER'!$B$19,(SUMPRODUCT('Calc| Project Costs'!AA$10:AA$1009,'Calc| Project Costs'!$BV$10:$BV$1009)+SUMPRODUCT('Calc| Project Costs'!BG$10:BG$1009,'Calc| Project Costs'!$BV$10:$BV$1009))/10^3,
'Output| AER'!$B$20,SUMPRODUCT(--('Input| Disposals'!$O$8:$O$57='Input| Setup'!$B$37),'Input| Disposals'!R$8:R$57)/10^3,
'Output| AER'!$B$21,N14-N15-N16,
'Output| AER'!$B$23,"",
'Output| AER'!$B$24,'Input| Type 2 capcons'!N$46/10^3,
SUMPRODUCT('Calc| Project Costs'!S$10:S$1009,1*('Calc| Project Costs'!$G$10:$G$1009=$B17),'Calc| Project Costs'!$BV$10:$BV$1009)/10^3),
""))</f>
        <v>0</v>
      </c>
      <c r="O17" s="213" cm="1">
        <f t="array" ref="O17">IF($B16='Output| AER'!$B$21,
IF(AND(ABS(O13*10^3-(SUM(SUMPRODUCT('Calc| Project Costs'!$BV$10:$BV$1009,'Calc| Project Costs'!AB$10:AB$1009)+SUMPRODUCT('Calc| Project Costs'!$BV$10:$BV$1009,'Calc| Project Costs'!BH$10:BH$1009))+SUMPRODUCT(--('Input| Disposals'!$O$8:$O$57='Input| Setup'!$B$37),'Input| Disposals'!S$8:S$57)+O16*10^3))&lt;0.000001,(ABS(O13*10^3-(SUMPRODUCT('Calc| Project Costs'!$BV$10:$BV$1009,'Calc| Project Costs'!BP$10:BP$1009)))&lt;0.000001)),0,1),
IF(LEN($B17)&gt;0,
_xlfn.SWITCH($B17,
'Output| AER'!$B$17,SUMPRODUCT('Calc| Project Costs'!$BV$10:$BV$1009,'Calc| Project Costs'!AZ$10:AZ$1009)/10^3,
'Output| AER'!$B$18,IF(LEN($B16)&gt;0,SUM(O$9:O16),0),
'Output| AER'!$B$19,(SUMPRODUCT('Calc| Project Costs'!AB$10:AB$1009,'Calc| Project Costs'!$BV$10:$BV$1009)+SUMPRODUCT('Calc| Project Costs'!BH$10:BH$1009,'Calc| Project Costs'!$BV$10:$BV$1009))/10^3,
'Output| AER'!$B$20,SUMPRODUCT(--('Input| Disposals'!$O$8:$O$57='Input| Setup'!$B$37),'Input| Disposals'!S$8:S$57)/10^3,
'Output| AER'!$B$21,O14-O15-O16,
'Output| AER'!$B$23,"",
'Output| AER'!$B$24,'Input| Type 2 capcons'!O$46/10^3,
SUMPRODUCT('Calc| Project Costs'!T$10:T$1009,1*('Calc| Project Costs'!$G$10:$G$1009=$B17),'Calc| Project Costs'!$BV$10:$BV$1009)/10^3),
""))</f>
        <v>0</v>
      </c>
      <c r="P17" s="213" cm="1">
        <f t="array" ref="P17">IF($B16='Output| AER'!$B$21,
IF(AND(ABS(P13*10^3-(SUM(SUMPRODUCT('Calc| Project Costs'!$BV$10:$BV$1009,'Calc| Project Costs'!AC$10:AC$1009)+SUMPRODUCT('Calc| Project Costs'!$BV$10:$BV$1009,'Calc| Project Costs'!BI$10:BI$1009))+SUMPRODUCT(--('Input| Disposals'!$O$8:$O$57='Input| Setup'!$B$37),'Input| Disposals'!T$8:T$57)+P16*10^3))&lt;0.000001,(ABS(P13*10^3-(SUMPRODUCT('Calc| Project Costs'!$BV$10:$BV$1009,'Calc| Project Costs'!BQ$10:BQ$1009)))&lt;0.000001)),0,1),
IF(LEN($B17)&gt;0,
_xlfn.SWITCH($B17,
'Output| AER'!$B$17,SUMPRODUCT('Calc| Project Costs'!$BV$10:$BV$1009,'Calc| Project Costs'!BA$10:BA$1009)/10^3,
'Output| AER'!$B$18,IF(LEN($B16)&gt;0,SUM(P$9:P16),0),
'Output| AER'!$B$19,(SUMPRODUCT('Calc| Project Costs'!AC$10:AC$1009,'Calc| Project Costs'!$BV$10:$BV$1009)+SUMPRODUCT('Calc| Project Costs'!BI$10:BI$1009,'Calc| Project Costs'!$BV$10:$BV$1009))/10^3,
'Output| AER'!$B$20,SUMPRODUCT(--('Input| Disposals'!$O$8:$O$57='Input| Setup'!$B$37),'Input| Disposals'!T$8:T$57)/10^3,
'Output| AER'!$B$21,P14-P15-P16,
'Output| AER'!$B$23,"",
'Output| AER'!$B$24,'Input| Type 2 capcons'!P$46/10^3,
SUMPRODUCT('Calc| Project Costs'!U$10:U$1009,1*('Calc| Project Costs'!$G$10:$G$1009=$B17),'Calc| Project Costs'!$BV$10:$BV$1009)/10^3),
""))</f>
        <v>0</v>
      </c>
      <c r="Q17" s="213" cm="1">
        <f t="array" ref="Q17">IF($B16='Output| AER'!$B$21,
IF(AND(ABS(Q13*10^3-(SUM(SUMPRODUCT('Calc| Project Costs'!$BV$10:$BV$1009,'Calc| Project Costs'!AD$10:AD$1009)+SUMPRODUCT('Calc| Project Costs'!$BV$10:$BV$1009,'Calc| Project Costs'!BJ$10:BJ$1009))+SUMPRODUCT(--('Input| Disposals'!$O$8:$O$57='Input| Setup'!$B$37),'Input| Disposals'!U$8:U$57)+Q16*10^3))&lt;0.000001,(ABS(Q13*10^3-(SUMPRODUCT('Calc| Project Costs'!$BV$10:$BV$1009,'Calc| Project Costs'!BR$10:BR$1009)))&lt;0.000001)),0,1),
IF(LEN($B17)&gt;0,
_xlfn.SWITCH($B17,
'Output| AER'!$B$17,SUMPRODUCT('Calc| Project Costs'!$BV$10:$BV$1009,'Calc| Project Costs'!BB$10:BB$1009)/10^3,
'Output| AER'!$B$18,IF(LEN($B16)&gt;0,SUM(Q$9:Q16),0),
'Output| AER'!$B$19,(SUMPRODUCT('Calc| Project Costs'!AD$10:AD$1009,'Calc| Project Costs'!$BV$10:$BV$1009)+SUMPRODUCT('Calc| Project Costs'!BJ$10:BJ$1009,'Calc| Project Costs'!$BV$10:$BV$1009))/10^3,
'Output| AER'!$B$20,SUMPRODUCT(--('Input| Disposals'!$O$8:$O$57='Input| Setup'!$B$37),'Input| Disposals'!U$8:U$57)/10^3,
'Output| AER'!$B$21,Q14-Q15-Q16,
'Output| AER'!$B$23,"",
'Output| AER'!$B$24,'Input| Type 2 capcons'!Q$46/10^3,
SUMPRODUCT('Calc| Project Costs'!V$10:V$1009,1*('Calc| Project Costs'!$G$10:$G$1009=$B17),'Calc| Project Costs'!$BV$10:$BV$1009)/10^3),
""))</f>
        <v>0</v>
      </c>
      <c r="R17" s="213" cm="1">
        <f t="array" ref="R17">IF($B16='Output| AER'!$B$21,
IF(AND(ABS(R13*10^3-(SUM(SUMPRODUCT('Calc| Project Costs'!$BV$10:$BV$1009,'Calc| Project Costs'!AE$10:AE$1009)+SUMPRODUCT('Calc| Project Costs'!$BV$10:$BV$1009,'Calc| Project Costs'!BK$10:BK$1009))+SUMPRODUCT(--('Input| Disposals'!$O$8:$O$57='Input| Setup'!$B$37),'Input| Disposals'!V$8:V$57)+R16*10^3))&lt;0.000001,(ABS(R13*10^3-(SUMPRODUCT('Calc| Project Costs'!$BV$10:$BV$1009,'Calc| Project Costs'!BS$10:BS$1009)))&lt;0.000001)),0,1),
IF(LEN($B17)&gt;0,
_xlfn.SWITCH($B17,
'Output| AER'!$B$17,SUMPRODUCT('Calc| Project Costs'!$BV$10:$BV$1009,'Calc| Project Costs'!BC$10:BC$1009)/10^3,
'Output| AER'!$B$18,IF(LEN($B16)&gt;0,SUM(R$9:R16),0),
'Output| AER'!$B$19,(SUMPRODUCT('Calc| Project Costs'!AE$10:AE$1009,'Calc| Project Costs'!$BV$10:$BV$1009)+SUMPRODUCT('Calc| Project Costs'!BK$10:BK$1009,'Calc| Project Costs'!$BV$10:$BV$1009))/10^3,
'Output| AER'!$B$20,SUMPRODUCT(--('Input| Disposals'!$O$8:$O$57='Input| Setup'!$B$37),'Input| Disposals'!V$8:V$57)/10^3,
'Output| AER'!$B$21,R14-R15-R16,
'Output| AER'!$B$23,"",
'Output| AER'!$B$24,'Input| Type 2 capcons'!R$46/10^3,
SUMPRODUCT('Calc| Project Costs'!W$10:W$1009,1*('Calc| Project Costs'!$G$10:$G$1009=$B17),'Calc| Project Costs'!$BV$10:$BV$1009)/10^3),
""))</f>
        <v>0</v>
      </c>
      <c r="S17" s="214">
        <f>IF(B16='Output| AER'!$B$21,ROUND(S16-'Output| PTRM (DFA)'!$I$223,9),IF(OR(B17='Output| AER'!$B$23,AND(B17="",B16=""),AND(B17="",B16='Output| AER'!$B$24)),"",IFERROR(SUM(N17:R17),0)))</f>
        <v>0</v>
      </c>
    </row>
    <row r="18" spans="1:19" ht="12.75" customHeight="1" x14ac:dyDescent="0.2">
      <c r="B18" s="125" t="str" cm="1">
        <f t="array" ref="B18">IFERROR(_xlfn.LET(_xlpm.x, INDEX(_xlfn.VSTACK(_xlfn.UNIQUE(_xlfn._xlws.FILTER('Input| Projects'!$G$10:$G$1009,'Input| Projects'!$G$10:$G$1009&lt;&gt;"")),'Output| AER'!$B$17:$B$24),ROW(A10)),IF(_xlpm.x=0,"",_xlpm.x)),"")</f>
        <v>Data centres</v>
      </c>
      <c r="C18" s="213" cm="1">
        <f t="array" ref="C18">IF($B17='Output| AER'!$B$21,
IF(AND(ABS(C14*10^3-(SUM(SUMPRODUCT('Calc| Project Costs'!$BU$10:$BU$1009,'Calc| Project Costs'!Y$10:Y$1009)+SUMPRODUCT('Calc| Project Costs'!$BU$10:$BU$1009,'Calc| Project Costs'!BE$10:BE$1009))+SUMPRODUCT(--('Input| Disposals'!$O$8:$O$57='Input| Setup'!$B$36),'Input| Disposals'!P$8:P$57)+C17*10^3))&lt;0.000001,(ABS(C14*10^3-(SUMPRODUCT('Calc| Project Costs'!$BU$10:$BU$1009,'Calc| Project Costs'!BM$10:BM$1009)))&lt;0.000001)),0,1),
IF(LEN($B18)&gt;0,
_xlfn.SWITCH($B18,
'Output| AER'!$B$17,SUMPRODUCT('Calc| Project Costs'!$BU$10:$BU$1009,'Calc| Project Costs'!AW$10:AW$1009)/10^3,
'Output| AER'!$B$18,IF(LEN($B17)&gt;0,SUM(C$9:C17),0),
'Output| AER'!$B$19,(SUMPRODUCT('Calc| Project Costs'!Y$10:Y$1009,'Calc| Project Costs'!$BU$10:$BU$1009)+SUMPRODUCT('Calc| Project Costs'!BE$10:BE$1009,'Calc| Project Costs'!$BU$10:$BU$1009))/10^3,
'Output| AER'!$B$20,SUMPRODUCT(--('Input| Disposals'!$O$8:$O$57='Input| Setup'!$B$36),'Input| Disposals'!P$8:P$57)/10^3,
'Output| AER'!$B$21,C15-C16-C17,
'Output| AER'!$B$23,"",
'Output| AER'!$B$24,'Input| Type 2 capcons'!C$46/10^3,
SUMPRODUCT('Calc| Project Costs'!Q$10:Q$1009,1*('Calc| Project Costs'!$G$10:$G$1009=$B18),'Calc| Project Costs'!$BU$10:$BU$1009)/10^3),
""))</f>
        <v>6.4241820953228652</v>
      </c>
      <c r="D18" s="213" cm="1">
        <f t="array" ref="D18">IF($B17='Output| AER'!$B$21,
IF(AND(ABS(D14*10^3-(SUM(SUMPRODUCT('Calc| Project Costs'!$BU$10:$BU$1009,'Calc| Project Costs'!Z$10:Z$1009)+SUMPRODUCT('Calc| Project Costs'!$BU$10:$BU$1009,'Calc| Project Costs'!BF$10:BF$1009))+SUMPRODUCT(--('Input| Disposals'!$O$8:$O$57='Input| Setup'!$B$36),'Input| Disposals'!Q$8:Q$57)+D17*10^3))&lt;0.000001,(ABS(D14*10^3-(SUMPRODUCT('Calc| Project Costs'!$BU$10:$BU$1009,'Calc| Project Costs'!BN$10:BN$1009)))&lt;0.000001)),0,1),
IF(LEN($B18)&gt;0,
_xlfn.SWITCH($B18,
'Output| AER'!$B$17,SUMPRODUCT('Calc| Project Costs'!$BU$10:$BU$1009,'Calc| Project Costs'!AX$10:AX$1009)/10^3,
'Output| AER'!$B$18,IF(LEN($B17)&gt;0,SUM(D$9:D17),0),
'Output| AER'!$B$19,(SUMPRODUCT('Calc| Project Costs'!Z$10:Z$1009,'Calc| Project Costs'!$BU$10:$BU$1009)+SUMPRODUCT('Calc| Project Costs'!BF$10:BF$1009,'Calc| Project Costs'!$BU$10:$BU$1009))/10^3,
'Output| AER'!$B$20,SUMPRODUCT(--('Input| Disposals'!$O$8:$O$57='Input| Setup'!$B$36),'Input| Disposals'!Q$8:Q$57)/10^3,
'Output| AER'!$B$21,D15-D16-D17,
'Output| AER'!$B$23,"",
'Output| AER'!$B$24,'Input| Type 2 capcons'!D$46/10^3,
SUMPRODUCT('Calc| Project Costs'!R$10:R$1009,1*('Calc| Project Costs'!$G$10:$G$1009=$B18),'Calc| Project Costs'!$BU$10:$BU$1009)/10^3),
""))</f>
        <v>11.861507695474277</v>
      </c>
      <c r="E18" s="213" cm="1">
        <f t="array" ref="E18">IF($B17='Output| AER'!$B$21,
IF(AND(ABS(E14*10^3-(SUM(SUMPRODUCT('Calc| Project Costs'!$BU$10:$BU$1009,'Calc| Project Costs'!AA$10:AA$1009)+SUMPRODUCT('Calc| Project Costs'!$BU$10:$BU$1009,'Calc| Project Costs'!BG$10:BG$1009))+SUMPRODUCT(--('Input| Disposals'!$O$8:$O$57='Input| Setup'!$B$36),'Input| Disposals'!R$8:R$57)+E17*10^3))&lt;0.000001,(ABS(E14*10^3-(SUMPRODUCT('Calc| Project Costs'!$BU$10:$BU$1009,'Calc| Project Costs'!BO$10:BO$1009)))&lt;0.000001)),0,1),
IF(LEN($B18)&gt;0,
_xlfn.SWITCH($B18,
'Output| AER'!$B$17,SUMPRODUCT('Calc| Project Costs'!$BU$10:$BU$1009,'Calc| Project Costs'!AY$10:AY$1009)/10^3,
'Output| AER'!$B$18,IF(LEN($B17)&gt;0,SUM(E$9:E17),0),
'Output| AER'!$B$19,(SUMPRODUCT('Calc| Project Costs'!AA$10:AA$1009,'Calc| Project Costs'!$BU$10:$BU$1009)+SUMPRODUCT('Calc| Project Costs'!BG$10:BG$1009,'Calc| Project Costs'!$BU$10:$BU$1009))/10^3,
'Output| AER'!$B$20,SUMPRODUCT(--('Input| Disposals'!$O$8:$O$57='Input| Setup'!$B$36),'Input| Disposals'!R$8:R$57)/10^3,
'Output| AER'!$B$21,E15-E16-E17,
'Output| AER'!$B$23,"",
'Output| AER'!$B$24,'Input| Type 2 capcons'!E$46/10^3,
SUMPRODUCT('Calc| Project Costs'!S$10:S$1009,1*('Calc| Project Costs'!$G$10:$G$1009=$B18),'Calc| Project Costs'!$BU$10:$BU$1009)/10^3),
""))</f>
        <v>13.394294339048853</v>
      </c>
      <c r="F18" s="213" cm="1">
        <f t="array" ref="F18">IF($B17='Output| AER'!$B$21,
IF(AND(ABS(F14*10^3-(SUM(SUMPRODUCT('Calc| Project Costs'!$BU$10:$BU$1009,'Calc| Project Costs'!AB$10:AB$1009)+SUMPRODUCT('Calc| Project Costs'!$BU$10:$BU$1009,'Calc| Project Costs'!BH$10:BH$1009))+SUMPRODUCT(--('Input| Disposals'!$O$8:$O$57='Input| Setup'!$B$36),'Input| Disposals'!S$8:S$57)+F17*10^3))&lt;0.000001,(ABS(F14*10^3-(SUMPRODUCT('Calc| Project Costs'!$BU$10:$BU$1009,'Calc| Project Costs'!BP$10:BP$1009)))&lt;0.000001)),0,1),
IF(LEN($B18)&gt;0,
_xlfn.SWITCH($B18,
'Output| AER'!$B$17,SUMPRODUCT('Calc| Project Costs'!$BU$10:$BU$1009,'Calc| Project Costs'!AZ$10:AZ$1009)/10^3,
'Output| AER'!$B$18,IF(LEN($B17)&gt;0,SUM(F$9:F17),0),
'Output| AER'!$B$19,(SUMPRODUCT('Calc| Project Costs'!AB$10:AB$1009,'Calc| Project Costs'!$BU$10:$BU$1009)+SUMPRODUCT('Calc| Project Costs'!BH$10:BH$1009,'Calc| Project Costs'!$BU$10:$BU$1009))/10^3,
'Output| AER'!$B$20,SUMPRODUCT(--('Input| Disposals'!$O$8:$O$57='Input| Setup'!$B$36),'Input| Disposals'!S$8:S$57)/10^3,
'Output| AER'!$B$21,F15-F16-F17,
'Output| AER'!$B$23,"",
'Output| AER'!$B$24,'Input| Type 2 capcons'!F$46/10^3,
SUMPRODUCT('Calc| Project Costs'!T$10:T$1009,1*('Calc| Project Costs'!$G$10:$G$1009=$B18),'Calc| Project Costs'!$BU$10:$BU$1009)/10^3),
""))</f>
        <v>5.7855526185402946</v>
      </c>
      <c r="G18" s="213" cm="1">
        <f t="array" ref="G18">IF($B17='Output| AER'!$B$21,
IF(AND(ABS(G14*10^3-(SUM(SUMPRODUCT('Calc| Project Costs'!$BU$10:$BU$1009,'Calc| Project Costs'!AC$10:AC$1009)+SUMPRODUCT('Calc| Project Costs'!$BU$10:$BU$1009,'Calc| Project Costs'!BI$10:BI$1009))+SUMPRODUCT(--('Input| Disposals'!$O$8:$O$57='Input| Setup'!$B$36),'Input| Disposals'!T$8:T$57)+G17*10^3))&lt;0.000001,(ABS(G14*10^3-(SUMPRODUCT('Calc| Project Costs'!$BU$10:$BU$1009,'Calc| Project Costs'!BQ$10:BQ$1009)))&lt;0.000001)),0,1),
IF(LEN($B18)&gt;0,
_xlfn.SWITCH($B18,
'Output| AER'!$B$17,SUMPRODUCT('Calc| Project Costs'!$BU$10:$BU$1009,'Calc| Project Costs'!BA$10:BA$1009)/10^3,
'Output| AER'!$B$18,IF(LEN($B17)&gt;0,SUM(G$9:G17),0),
'Output| AER'!$B$19,(SUMPRODUCT('Calc| Project Costs'!AC$10:AC$1009,'Calc| Project Costs'!$BU$10:$BU$1009)+SUMPRODUCT('Calc| Project Costs'!BI$10:BI$1009,'Calc| Project Costs'!$BU$10:$BU$1009))/10^3,
'Output| AER'!$B$20,SUMPRODUCT(--('Input| Disposals'!$O$8:$O$57='Input| Setup'!$B$36),'Input| Disposals'!T$8:T$57)/10^3,
'Output| AER'!$B$21,G15-G16-G17,
'Output| AER'!$B$23,"",
'Output| AER'!$B$24,'Input| Type 2 capcons'!G$46/10^3,
SUMPRODUCT('Calc| Project Costs'!U$10:U$1009,1*('Calc| Project Costs'!$G$10:$G$1009=$B18),'Calc| Project Costs'!$BU$10:$BU$1009)/10^3),
""))</f>
        <v>3.4498258137725273</v>
      </c>
      <c r="H18" s="213" cm="1">
        <f t="array" ref="H18">IF($B17='Output| AER'!$B$21,
IF(AND(ABS(H14*10^3-(SUM(SUMPRODUCT('Calc| Project Costs'!$BU$10:$BU$1009,'Calc| Project Costs'!AD$10:AD$1009)+SUMPRODUCT('Calc| Project Costs'!$BU$10:$BU$1009,'Calc| Project Costs'!BJ$10:BJ$1009))+SUMPRODUCT(--('Input| Disposals'!$O$8:$O$57='Input| Setup'!$B$36),'Input| Disposals'!U$8:U$57)+H17*10^3))&lt;0.000001,(ABS(H14*10^3-(SUMPRODUCT('Calc| Project Costs'!$BU$10:$BU$1009,'Calc| Project Costs'!BR$10:BR$1009)))&lt;0.000001)),0,1),
IF(LEN($B18)&gt;0,
_xlfn.SWITCH($B18,
'Output| AER'!$B$17,SUMPRODUCT('Calc| Project Costs'!$BU$10:$BU$1009,'Calc| Project Costs'!BB$10:BB$1009)/10^3,
'Output| AER'!$B$18,IF(LEN($B17)&gt;0,SUM(H$9:H17),0),
'Output| AER'!$B$19,(SUMPRODUCT('Calc| Project Costs'!AD$10:AD$1009,'Calc| Project Costs'!$BU$10:$BU$1009)+SUMPRODUCT('Calc| Project Costs'!BJ$10:BJ$1009,'Calc| Project Costs'!$BU$10:$BU$1009))/10^3,
'Output| AER'!$B$20,SUMPRODUCT(--('Input| Disposals'!$O$8:$O$57='Input| Setup'!$B$36),'Input| Disposals'!U$8:U$57)/10^3,
'Output| AER'!$B$21,H15-H16-H17,
'Output| AER'!$B$23,"",
'Output| AER'!$B$24,'Input| Type 2 capcons'!H$46/10^3,
SUMPRODUCT('Calc| Project Costs'!V$10:V$1009,1*('Calc| Project Costs'!$G$10:$G$1009=$B18),'Calc| Project Costs'!$BU$10:$BU$1009)/10^3),
""))</f>
        <v>4.1075427119748911</v>
      </c>
      <c r="I18" s="213" cm="1">
        <f t="array" ref="I18">IF($B17='Output| AER'!$B$21,
IF(AND(ABS(I14*10^3-(SUM(SUMPRODUCT('Calc| Project Costs'!$BU$10:$BU$1009,'Calc| Project Costs'!AE$10:AE$1009)+SUMPRODUCT('Calc| Project Costs'!$BU$10:$BU$1009,'Calc| Project Costs'!BK$10:BK$1009))+SUMPRODUCT(--('Input| Disposals'!$O$8:$O$57='Input| Setup'!$B$36),'Input| Disposals'!V$8:V$57)+I17*10^3))&lt;0.000001,(ABS(I14*10^3-(SUMPRODUCT('Calc| Project Costs'!$BU$10:$BU$1009,'Calc| Project Costs'!BS$10:BS$1009)))&lt;0.000001)),0,1),
IF(LEN($B18)&gt;0,
_xlfn.SWITCH($B18,
'Output| AER'!$B$17,SUMPRODUCT('Calc| Project Costs'!$BU$10:$BU$1009,'Calc| Project Costs'!BC$10:BC$1009)/10^3,
'Output| AER'!$B$18,IF(LEN($B17)&gt;0,SUM(I$9:I17),0),
'Output| AER'!$B$19,(SUMPRODUCT('Calc| Project Costs'!AE$10:AE$1009,'Calc| Project Costs'!$BU$10:$BU$1009)+SUMPRODUCT('Calc| Project Costs'!BK$10:BK$1009,'Calc| Project Costs'!$BU$10:$BU$1009))/10^3,
'Output| AER'!$B$20,SUMPRODUCT(--('Input| Disposals'!$O$8:$O$57='Input| Setup'!$B$36),'Input| Disposals'!V$8:V$57)/10^3,
'Output| AER'!$B$21,I15-I16-I17,
'Output| AER'!$B$23,"",
'Output| AER'!$B$24,'Input| Type 2 capcons'!I$46/10^3,
SUMPRODUCT('Calc| Project Costs'!W$10:W$1009,1*('Calc| Project Costs'!$G$10:$G$1009=$B18),'Calc| Project Costs'!$BU$10:$BU$1009)/10^3),
""))</f>
        <v>12.243094508028781</v>
      </c>
      <c r="J18" s="214">
        <f>IF(B17='Output| AER'!$B$21,ROUND(J17-'Output| PTRM (SCS)'!$I$223,9),IF(OR(B18='Output| AER'!$B$23,AND(B18="",B17=""),AND(B18="",B17='Output| AER'!$B$24)),"",IFERROR(SUM(E18:I18),0)))</f>
        <v>38.980309991365345</v>
      </c>
      <c r="L18" s="213" cm="1">
        <f t="array" ref="L18">IF($B17='Output| AER'!$B$21,
IF(AND(ABS(L14*10^3-(SUM(SUMPRODUCT('Calc| Project Costs'!$BV$10:$BV$1009,'Calc| Project Costs'!Y$10:Y$1009)+SUMPRODUCT('Calc| Project Costs'!$BV$10:$BV$1009,'Calc| Project Costs'!BE$10:BE$1009))+SUMPRODUCT(--('Input| Disposals'!$O$8:$O$57='Input| Setup'!$B$37),'Input| Disposals'!P$8:P$57)+L17*10^3))&lt;0.000001,(ABS(L14*10^3-(SUMPRODUCT('Calc| Project Costs'!$BV$10:$BV$1009,'Calc| Project Costs'!BM$10:BM$1009)))&lt;0.000001)),0,1),
IF(LEN($B18)&gt;0,
_xlfn.SWITCH($B18,
'Output| AER'!$B$17,SUMPRODUCT('Calc| Project Costs'!$BV$10:$BV$1009,'Calc| Project Costs'!AW$10:AW$1009)/10^3,
'Output| AER'!$B$18,IF(LEN($B17)&gt;0,SUM(L$9:L17),0),
'Output| AER'!$B$19,(SUMPRODUCT('Calc| Project Costs'!Y$10:Y$1009,'Calc| Project Costs'!$BV$10:$BV$1009)+SUMPRODUCT('Calc| Project Costs'!BE$10:BE$1009,'Calc| Project Costs'!$BV$10:$BV$1009))/10^3,
'Output| AER'!$B$20,SUMPRODUCT(--('Input| Disposals'!$O$8:$O$57='Input| Setup'!$B$37),'Input| Disposals'!P$8:P$57)/10^3,
'Output| AER'!$B$21,L15-L16-L17,
'Output| AER'!$B$23,"",
'Output| AER'!$B$24,'Input| Type 2 capcons'!L$46/10^3,
SUMPRODUCT('Calc| Project Costs'!Q$10:Q$1009,1*('Calc| Project Costs'!$G$10:$G$1009=$B18),'Calc| Project Costs'!$BV$10:$BV$1009)/10^3),
""))</f>
        <v>0</v>
      </c>
      <c r="M18" s="213" cm="1">
        <f t="array" ref="M18">IF($B17='Output| AER'!$B$21,
IF(AND(ABS(M14*10^3-(SUM(SUMPRODUCT('Calc| Project Costs'!$BV$10:$BV$1009,'Calc| Project Costs'!Z$10:Z$1009)+SUMPRODUCT('Calc| Project Costs'!$BV$10:$BV$1009,'Calc| Project Costs'!BF$10:BF$1009))+SUMPRODUCT(--('Input| Disposals'!$O$8:$O$57='Input| Setup'!$B$37),'Input| Disposals'!Q$8:Q$57)+M17*10^3))&lt;0.000001,(ABS(M14*10^3-(SUMPRODUCT('Calc| Project Costs'!$BV$10:$BV$1009,'Calc| Project Costs'!BN$10:BN$1009)))&lt;0.000001)),0,1),
IF(LEN($B18)&gt;0,
_xlfn.SWITCH($B18,
'Output| AER'!$B$17,SUMPRODUCT('Calc| Project Costs'!$BV$10:$BV$1009,'Calc| Project Costs'!AX$10:AX$1009)/10^3,
'Output| AER'!$B$18,IF(LEN($B17)&gt;0,SUM(M$9:M17),0),
'Output| AER'!$B$19,(SUMPRODUCT('Calc| Project Costs'!Z$10:Z$1009,'Calc| Project Costs'!$BV$10:$BV$1009)+SUMPRODUCT('Calc| Project Costs'!BF$10:BF$1009,'Calc| Project Costs'!$BV$10:$BV$1009))/10^3,
'Output| AER'!$B$20,SUMPRODUCT(--('Input| Disposals'!$O$8:$O$57='Input| Setup'!$B$37),'Input| Disposals'!Q$8:Q$57)/10^3,
'Output| AER'!$B$21,M15-M16-M17,
'Output| AER'!$B$23,"",
'Output| AER'!$B$24,'Input| Type 2 capcons'!M$46/10^3,
SUMPRODUCT('Calc| Project Costs'!R$10:R$1009,1*('Calc| Project Costs'!$G$10:$G$1009=$B18),'Calc| Project Costs'!$BV$10:$BV$1009)/10^3),
""))</f>
        <v>0</v>
      </c>
      <c r="N18" s="213" cm="1">
        <f t="array" ref="N18">IF($B17='Output| AER'!$B$21,
IF(AND(ABS(N14*10^3-(SUM(SUMPRODUCT('Calc| Project Costs'!$BV$10:$BV$1009,'Calc| Project Costs'!AA$10:AA$1009)+SUMPRODUCT('Calc| Project Costs'!$BV$10:$BV$1009,'Calc| Project Costs'!BG$10:BG$1009))+SUMPRODUCT(--('Input| Disposals'!$O$8:$O$57='Input| Setup'!$B$37),'Input| Disposals'!R$8:R$57)+N17*10^3))&lt;0.000001,(ABS(N14*10^3-(SUMPRODUCT('Calc| Project Costs'!$BV$10:$BV$1009,'Calc| Project Costs'!BO$10:BO$1009)))&lt;0.000001)),0,1),
IF(LEN($B18)&gt;0,
_xlfn.SWITCH($B18,
'Output| AER'!$B$17,SUMPRODUCT('Calc| Project Costs'!$BV$10:$BV$1009,'Calc| Project Costs'!AY$10:AY$1009)/10^3,
'Output| AER'!$B$18,IF(LEN($B17)&gt;0,SUM(N$9:N17),0),
'Output| AER'!$B$19,(SUMPRODUCT('Calc| Project Costs'!AA$10:AA$1009,'Calc| Project Costs'!$BV$10:$BV$1009)+SUMPRODUCT('Calc| Project Costs'!BG$10:BG$1009,'Calc| Project Costs'!$BV$10:$BV$1009))/10^3,
'Output| AER'!$B$20,SUMPRODUCT(--('Input| Disposals'!$O$8:$O$57='Input| Setup'!$B$37),'Input| Disposals'!R$8:R$57)/10^3,
'Output| AER'!$B$21,N15-N16-N17,
'Output| AER'!$B$23,"",
'Output| AER'!$B$24,'Input| Type 2 capcons'!N$46/10^3,
SUMPRODUCT('Calc| Project Costs'!S$10:S$1009,1*('Calc| Project Costs'!$G$10:$G$1009=$B18),'Calc| Project Costs'!$BV$10:$BV$1009)/10^3),
""))</f>
        <v>0</v>
      </c>
      <c r="O18" s="213" cm="1">
        <f t="array" ref="O18">IF($B17='Output| AER'!$B$21,
IF(AND(ABS(O14*10^3-(SUM(SUMPRODUCT('Calc| Project Costs'!$BV$10:$BV$1009,'Calc| Project Costs'!AB$10:AB$1009)+SUMPRODUCT('Calc| Project Costs'!$BV$10:$BV$1009,'Calc| Project Costs'!BH$10:BH$1009))+SUMPRODUCT(--('Input| Disposals'!$O$8:$O$57='Input| Setup'!$B$37),'Input| Disposals'!S$8:S$57)+O17*10^3))&lt;0.000001,(ABS(O14*10^3-(SUMPRODUCT('Calc| Project Costs'!$BV$10:$BV$1009,'Calc| Project Costs'!BP$10:BP$1009)))&lt;0.000001)),0,1),
IF(LEN($B18)&gt;0,
_xlfn.SWITCH($B18,
'Output| AER'!$B$17,SUMPRODUCT('Calc| Project Costs'!$BV$10:$BV$1009,'Calc| Project Costs'!AZ$10:AZ$1009)/10^3,
'Output| AER'!$B$18,IF(LEN($B17)&gt;0,SUM(O$9:O17),0),
'Output| AER'!$B$19,(SUMPRODUCT('Calc| Project Costs'!AB$10:AB$1009,'Calc| Project Costs'!$BV$10:$BV$1009)+SUMPRODUCT('Calc| Project Costs'!BH$10:BH$1009,'Calc| Project Costs'!$BV$10:$BV$1009))/10^3,
'Output| AER'!$B$20,SUMPRODUCT(--('Input| Disposals'!$O$8:$O$57='Input| Setup'!$B$37),'Input| Disposals'!S$8:S$57)/10^3,
'Output| AER'!$B$21,O15-O16-O17,
'Output| AER'!$B$23,"",
'Output| AER'!$B$24,'Input| Type 2 capcons'!O$46/10^3,
SUMPRODUCT('Calc| Project Costs'!T$10:T$1009,1*('Calc| Project Costs'!$G$10:$G$1009=$B18),'Calc| Project Costs'!$BV$10:$BV$1009)/10^3),
""))</f>
        <v>0</v>
      </c>
      <c r="P18" s="213" cm="1">
        <f t="array" ref="P18">IF($B17='Output| AER'!$B$21,
IF(AND(ABS(P14*10^3-(SUM(SUMPRODUCT('Calc| Project Costs'!$BV$10:$BV$1009,'Calc| Project Costs'!AC$10:AC$1009)+SUMPRODUCT('Calc| Project Costs'!$BV$10:$BV$1009,'Calc| Project Costs'!BI$10:BI$1009))+SUMPRODUCT(--('Input| Disposals'!$O$8:$O$57='Input| Setup'!$B$37),'Input| Disposals'!T$8:T$57)+P17*10^3))&lt;0.000001,(ABS(P14*10^3-(SUMPRODUCT('Calc| Project Costs'!$BV$10:$BV$1009,'Calc| Project Costs'!BQ$10:BQ$1009)))&lt;0.000001)),0,1),
IF(LEN($B18)&gt;0,
_xlfn.SWITCH($B18,
'Output| AER'!$B$17,SUMPRODUCT('Calc| Project Costs'!$BV$10:$BV$1009,'Calc| Project Costs'!BA$10:BA$1009)/10^3,
'Output| AER'!$B$18,IF(LEN($B17)&gt;0,SUM(P$9:P17),0),
'Output| AER'!$B$19,(SUMPRODUCT('Calc| Project Costs'!AC$10:AC$1009,'Calc| Project Costs'!$BV$10:$BV$1009)+SUMPRODUCT('Calc| Project Costs'!BI$10:BI$1009,'Calc| Project Costs'!$BV$10:$BV$1009))/10^3,
'Output| AER'!$B$20,SUMPRODUCT(--('Input| Disposals'!$O$8:$O$57='Input| Setup'!$B$37),'Input| Disposals'!T$8:T$57)/10^3,
'Output| AER'!$B$21,P15-P16-P17,
'Output| AER'!$B$23,"",
'Output| AER'!$B$24,'Input| Type 2 capcons'!P$46/10^3,
SUMPRODUCT('Calc| Project Costs'!U$10:U$1009,1*('Calc| Project Costs'!$G$10:$G$1009=$B18),'Calc| Project Costs'!$BV$10:$BV$1009)/10^3),
""))</f>
        <v>0</v>
      </c>
      <c r="Q18" s="213" cm="1">
        <f t="array" ref="Q18">IF($B17='Output| AER'!$B$21,
IF(AND(ABS(Q14*10^3-(SUM(SUMPRODUCT('Calc| Project Costs'!$BV$10:$BV$1009,'Calc| Project Costs'!AD$10:AD$1009)+SUMPRODUCT('Calc| Project Costs'!$BV$10:$BV$1009,'Calc| Project Costs'!BJ$10:BJ$1009))+SUMPRODUCT(--('Input| Disposals'!$O$8:$O$57='Input| Setup'!$B$37),'Input| Disposals'!U$8:U$57)+Q17*10^3))&lt;0.000001,(ABS(Q14*10^3-(SUMPRODUCT('Calc| Project Costs'!$BV$10:$BV$1009,'Calc| Project Costs'!BR$10:BR$1009)))&lt;0.000001)),0,1),
IF(LEN($B18)&gt;0,
_xlfn.SWITCH($B18,
'Output| AER'!$B$17,SUMPRODUCT('Calc| Project Costs'!$BV$10:$BV$1009,'Calc| Project Costs'!BB$10:BB$1009)/10^3,
'Output| AER'!$B$18,IF(LEN($B17)&gt;0,SUM(Q$9:Q17),0),
'Output| AER'!$B$19,(SUMPRODUCT('Calc| Project Costs'!AD$10:AD$1009,'Calc| Project Costs'!$BV$10:$BV$1009)+SUMPRODUCT('Calc| Project Costs'!BJ$10:BJ$1009,'Calc| Project Costs'!$BV$10:$BV$1009))/10^3,
'Output| AER'!$B$20,SUMPRODUCT(--('Input| Disposals'!$O$8:$O$57='Input| Setup'!$B$37),'Input| Disposals'!U$8:U$57)/10^3,
'Output| AER'!$B$21,Q15-Q16-Q17,
'Output| AER'!$B$23,"",
'Output| AER'!$B$24,'Input| Type 2 capcons'!Q$46/10^3,
SUMPRODUCT('Calc| Project Costs'!V$10:V$1009,1*('Calc| Project Costs'!$G$10:$G$1009=$B18),'Calc| Project Costs'!$BV$10:$BV$1009)/10^3),
""))</f>
        <v>0</v>
      </c>
      <c r="R18" s="213" cm="1">
        <f t="array" ref="R18">IF($B17='Output| AER'!$B$21,
IF(AND(ABS(R14*10^3-(SUM(SUMPRODUCT('Calc| Project Costs'!$BV$10:$BV$1009,'Calc| Project Costs'!AE$10:AE$1009)+SUMPRODUCT('Calc| Project Costs'!$BV$10:$BV$1009,'Calc| Project Costs'!BK$10:BK$1009))+SUMPRODUCT(--('Input| Disposals'!$O$8:$O$57='Input| Setup'!$B$37),'Input| Disposals'!V$8:V$57)+R17*10^3))&lt;0.000001,(ABS(R14*10^3-(SUMPRODUCT('Calc| Project Costs'!$BV$10:$BV$1009,'Calc| Project Costs'!BS$10:BS$1009)))&lt;0.000001)),0,1),
IF(LEN($B18)&gt;0,
_xlfn.SWITCH($B18,
'Output| AER'!$B$17,SUMPRODUCT('Calc| Project Costs'!$BV$10:$BV$1009,'Calc| Project Costs'!BC$10:BC$1009)/10^3,
'Output| AER'!$B$18,IF(LEN($B17)&gt;0,SUM(R$9:R17),0),
'Output| AER'!$B$19,(SUMPRODUCT('Calc| Project Costs'!AE$10:AE$1009,'Calc| Project Costs'!$BV$10:$BV$1009)+SUMPRODUCT('Calc| Project Costs'!BK$10:BK$1009,'Calc| Project Costs'!$BV$10:$BV$1009))/10^3,
'Output| AER'!$B$20,SUMPRODUCT(--('Input| Disposals'!$O$8:$O$57='Input| Setup'!$B$37),'Input| Disposals'!V$8:V$57)/10^3,
'Output| AER'!$B$21,R15-R16-R17,
'Output| AER'!$B$23,"",
'Output| AER'!$B$24,'Input| Type 2 capcons'!R$46/10^3,
SUMPRODUCT('Calc| Project Costs'!W$10:W$1009,1*('Calc| Project Costs'!$G$10:$G$1009=$B18),'Calc| Project Costs'!$BV$10:$BV$1009)/10^3),
""))</f>
        <v>0</v>
      </c>
      <c r="S18" s="214">
        <f>IF(B17='Output| AER'!$B$21,ROUND(S17-'Output| PTRM (DFA)'!$I$223,9),IF(OR(B18='Output| AER'!$B$23,AND(B18="",B17=""),AND(B18="",B17='Output| AER'!$B$24)),"",IFERROR(SUM(N18:R18),0)))</f>
        <v>0</v>
      </c>
    </row>
    <row r="19" spans="1:19" ht="12.75" customHeight="1" x14ac:dyDescent="0.2">
      <c r="B19" s="125" t="str" cm="1">
        <f t="array" ref="B19">IFERROR(_xlfn.LET(_xlpm.x, INDEX(_xlfn.VSTACK(_xlfn.UNIQUE(_xlfn._xlws.FILTER('Input| Projects'!$G$10:$G$1009,'Input| Projects'!$G$10:$G$1009&lt;&gt;"")),'Output| AER'!$B$17:$B$24),ROW(A11)),IF(_xlpm.x=0,"",_xlpm.x)),"")</f>
        <v>Residential connections</v>
      </c>
      <c r="C19" s="213" cm="1">
        <f t="array" ref="C19">IF($B18='Output| AER'!$B$21,
IF(AND(ABS(C15*10^3-(SUM(SUMPRODUCT('Calc| Project Costs'!$BU$10:$BU$1009,'Calc| Project Costs'!Y$10:Y$1009)+SUMPRODUCT('Calc| Project Costs'!$BU$10:$BU$1009,'Calc| Project Costs'!BE$10:BE$1009))+SUMPRODUCT(--('Input| Disposals'!$O$8:$O$57='Input| Setup'!$B$36),'Input| Disposals'!P$8:P$57)+C18*10^3))&lt;0.000001,(ABS(C15*10^3-(SUMPRODUCT('Calc| Project Costs'!$BU$10:$BU$1009,'Calc| Project Costs'!BM$10:BM$1009)))&lt;0.000001)),0,1),
IF(LEN($B19)&gt;0,
_xlfn.SWITCH($B19,
'Output| AER'!$B$17,SUMPRODUCT('Calc| Project Costs'!$BU$10:$BU$1009,'Calc| Project Costs'!AW$10:AW$1009)/10^3,
'Output| AER'!$B$18,IF(LEN($B18)&gt;0,SUM(C$9:C18),0),
'Output| AER'!$B$19,(SUMPRODUCT('Calc| Project Costs'!Y$10:Y$1009,'Calc| Project Costs'!$BU$10:$BU$1009)+SUMPRODUCT('Calc| Project Costs'!BE$10:BE$1009,'Calc| Project Costs'!$BU$10:$BU$1009))/10^3,
'Output| AER'!$B$20,SUMPRODUCT(--('Input| Disposals'!$O$8:$O$57='Input| Setup'!$B$36),'Input| Disposals'!P$8:P$57)/10^3,
'Output| AER'!$B$21,C16-C17-C18,
'Output| AER'!$B$23,"",
'Output| AER'!$B$24,'Input| Type 2 capcons'!C$46/10^3,
SUMPRODUCT('Calc| Project Costs'!Q$10:Q$1009,1*('Calc| Project Costs'!$G$10:$G$1009=$B19),'Calc| Project Costs'!$BU$10:$BU$1009)/10^3),
""))</f>
        <v>7.0915260172727237</v>
      </c>
      <c r="D19" s="213" cm="1">
        <f t="array" ref="D19">IF($B18='Output| AER'!$B$21,
IF(AND(ABS(D15*10^3-(SUM(SUMPRODUCT('Calc| Project Costs'!$BU$10:$BU$1009,'Calc| Project Costs'!Z$10:Z$1009)+SUMPRODUCT('Calc| Project Costs'!$BU$10:$BU$1009,'Calc| Project Costs'!BF$10:BF$1009))+SUMPRODUCT(--('Input| Disposals'!$O$8:$O$57='Input| Setup'!$B$36),'Input| Disposals'!Q$8:Q$57)+D18*10^3))&lt;0.000001,(ABS(D15*10^3-(SUMPRODUCT('Calc| Project Costs'!$BU$10:$BU$1009,'Calc| Project Costs'!BN$10:BN$1009)))&lt;0.000001)),0,1),
IF(LEN($B19)&gt;0,
_xlfn.SWITCH($B19,
'Output| AER'!$B$17,SUMPRODUCT('Calc| Project Costs'!$BU$10:$BU$1009,'Calc| Project Costs'!AX$10:AX$1009)/10^3,
'Output| AER'!$B$18,IF(LEN($B18)&gt;0,SUM(D$9:D18),0),
'Output| AER'!$B$19,(SUMPRODUCT('Calc| Project Costs'!Z$10:Z$1009,'Calc| Project Costs'!$BU$10:$BU$1009)+SUMPRODUCT('Calc| Project Costs'!BF$10:BF$1009,'Calc| Project Costs'!$BU$10:$BU$1009))/10^3,
'Output| AER'!$B$20,SUMPRODUCT(--('Input| Disposals'!$O$8:$O$57='Input| Setup'!$B$36),'Input| Disposals'!Q$8:Q$57)/10^3,
'Output| AER'!$B$21,D16-D17-D18,
'Output| AER'!$B$23,"",
'Output| AER'!$B$24,'Input| Type 2 capcons'!D$46/10^3,
SUMPRODUCT('Calc| Project Costs'!R$10:R$1009,1*('Calc| Project Costs'!$G$10:$G$1009=$B19),'Calc| Project Costs'!$BU$10:$BU$1009)/10^3),
""))</f>
        <v>9.6337934600502368</v>
      </c>
      <c r="E19" s="213" cm="1">
        <f t="array" ref="E19">IF($B18='Output| AER'!$B$21,
IF(AND(ABS(E15*10^3-(SUM(SUMPRODUCT('Calc| Project Costs'!$BU$10:$BU$1009,'Calc| Project Costs'!AA$10:AA$1009)+SUMPRODUCT('Calc| Project Costs'!$BU$10:$BU$1009,'Calc| Project Costs'!BG$10:BG$1009))+SUMPRODUCT(--('Input| Disposals'!$O$8:$O$57='Input| Setup'!$B$36),'Input| Disposals'!R$8:R$57)+E18*10^3))&lt;0.000001,(ABS(E15*10^3-(SUMPRODUCT('Calc| Project Costs'!$BU$10:$BU$1009,'Calc| Project Costs'!BO$10:BO$1009)))&lt;0.000001)),0,1),
IF(LEN($B19)&gt;0,
_xlfn.SWITCH($B19,
'Output| AER'!$B$17,SUMPRODUCT('Calc| Project Costs'!$BU$10:$BU$1009,'Calc| Project Costs'!AY$10:AY$1009)/10^3,
'Output| AER'!$B$18,IF(LEN($B18)&gt;0,SUM(E$9:E18),0),
'Output| AER'!$B$19,(SUMPRODUCT('Calc| Project Costs'!AA$10:AA$1009,'Calc| Project Costs'!$BU$10:$BU$1009)+SUMPRODUCT('Calc| Project Costs'!BG$10:BG$1009,'Calc| Project Costs'!$BU$10:$BU$1009))/10^3,
'Output| AER'!$B$20,SUMPRODUCT(--('Input| Disposals'!$O$8:$O$57='Input| Setup'!$B$36),'Input| Disposals'!R$8:R$57)/10^3,
'Output| AER'!$B$21,E16-E17-E18,
'Output| AER'!$B$23,"",
'Output| AER'!$B$24,'Input| Type 2 capcons'!E$46/10^3,
SUMPRODUCT('Calc| Project Costs'!S$10:S$1009,1*('Calc| Project Costs'!$G$10:$G$1009=$B19),'Calc| Project Costs'!$BU$10:$BU$1009)/10^3),
""))</f>
        <v>2.7167055151704589</v>
      </c>
      <c r="F19" s="213" cm="1">
        <f t="array" ref="F19">IF($B18='Output| AER'!$B$21,
IF(AND(ABS(F15*10^3-(SUM(SUMPRODUCT('Calc| Project Costs'!$BU$10:$BU$1009,'Calc| Project Costs'!AB$10:AB$1009)+SUMPRODUCT('Calc| Project Costs'!$BU$10:$BU$1009,'Calc| Project Costs'!BH$10:BH$1009))+SUMPRODUCT(--('Input| Disposals'!$O$8:$O$57='Input| Setup'!$B$36),'Input| Disposals'!S$8:S$57)+F18*10^3))&lt;0.000001,(ABS(F15*10^3-(SUMPRODUCT('Calc| Project Costs'!$BU$10:$BU$1009,'Calc| Project Costs'!BP$10:BP$1009)))&lt;0.000001)),0,1),
IF(LEN($B19)&gt;0,
_xlfn.SWITCH($B19,
'Output| AER'!$B$17,SUMPRODUCT('Calc| Project Costs'!$BU$10:$BU$1009,'Calc| Project Costs'!AZ$10:AZ$1009)/10^3,
'Output| AER'!$B$18,IF(LEN($B18)&gt;0,SUM(F$9:F18),0),
'Output| AER'!$B$19,(SUMPRODUCT('Calc| Project Costs'!AB$10:AB$1009,'Calc| Project Costs'!$BU$10:$BU$1009)+SUMPRODUCT('Calc| Project Costs'!BH$10:BH$1009,'Calc| Project Costs'!$BU$10:$BU$1009))/10^3,
'Output| AER'!$B$20,SUMPRODUCT(--('Input| Disposals'!$O$8:$O$57='Input| Setup'!$B$36),'Input| Disposals'!S$8:S$57)/10^3,
'Output| AER'!$B$21,F16-F17-F18,
'Output| AER'!$B$23,"",
'Output| AER'!$B$24,'Input| Type 2 capcons'!F$46/10^3,
SUMPRODUCT('Calc| Project Costs'!T$10:T$1009,1*('Calc| Project Costs'!$G$10:$G$1009=$B19),'Calc| Project Costs'!$BU$10:$BU$1009)/10^3),
""))</f>
        <v>4.2942311519257252</v>
      </c>
      <c r="G19" s="213" cm="1">
        <f t="array" ref="G19">IF($B18='Output| AER'!$B$21,
IF(AND(ABS(G15*10^3-(SUM(SUMPRODUCT('Calc| Project Costs'!$BU$10:$BU$1009,'Calc| Project Costs'!AC$10:AC$1009)+SUMPRODUCT('Calc| Project Costs'!$BU$10:$BU$1009,'Calc| Project Costs'!BI$10:BI$1009))+SUMPRODUCT(--('Input| Disposals'!$O$8:$O$57='Input| Setup'!$B$36),'Input| Disposals'!T$8:T$57)+G18*10^3))&lt;0.000001,(ABS(G15*10^3-(SUMPRODUCT('Calc| Project Costs'!$BU$10:$BU$1009,'Calc| Project Costs'!BQ$10:BQ$1009)))&lt;0.000001)),0,1),
IF(LEN($B19)&gt;0,
_xlfn.SWITCH($B19,
'Output| AER'!$B$17,SUMPRODUCT('Calc| Project Costs'!$BU$10:$BU$1009,'Calc| Project Costs'!BA$10:BA$1009)/10^3,
'Output| AER'!$B$18,IF(LEN($B18)&gt;0,SUM(G$9:G18),0),
'Output| AER'!$B$19,(SUMPRODUCT('Calc| Project Costs'!AC$10:AC$1009,'Calc| Project Costs'!$BU$10:$BU$1009)+SUMPRODUCT('Calc| Project Costs'!BI$10:BI$1009,'Calc| Project Costs'!$BU$10:$BU$1009))/10^3,
'Output| AER'!$B$20,SUMPRODUCT(--('Input| Disposals'!$O$8:$O$57='Input| Setup'!$B$36),'Input| Disposals'!T$8:T$57)/10^3,
'Output| AER'!$B$21,G16-G17-G18,
'Output| AER'!$B$23,"",
'Output| AER'!$B$24,'Input| Type 2 capcons'!G$46/10^3,
SUMPRODUCT('Calc| Project Costs'!U$10:U$1009,1*('Calc| Project Costs'!$G$10:$G$1009=$B19),'Calc| Project Costs'!$BU$10:$BU$1009)/10^3),
""))</f>
        <v>9.4174721681772215</v>
      </c>
      <c r="H19" s="213" cm="1">
        <f t="array" ref="H19">IF($B18='Output| AER'!$B$21,
IF(AND(ABS(H15*10^3-(SUM(SUMPRODUCT('Calc| Project Costs'!$BU$10:$BU$1009,'Calc| Project Costs'!AD$10:AD$1009)+SUMPRODUCT('Calc| Project Costs'!$BU$10:$BU$1009,'Calc| Project Costs'!BJ$10:BJ$1009))+SUMPRODUCT(--('Input| Disposals'!$O$8:$O$57='Input| Setup'!$B$36),'Input| Disposals'!U$8:U$57)+H18*10^3))&lt;0.000001,(ABS(H15*10^3-(SUMPRODUCT('Calc| Project Costs'!$BU$10:$BU$1009,'Calc| Project Costs'!BR$10:BR$1009)))&lt;0.000001)),0,1),
IF(LEN($B19)&gt;0,
_xlfn.SWITCH($B19,
'Output| AER'!$B$17,SUMPRODUCT('Calc| Project Costs'!$BU$10:$BU$1009,'Calc| Project Costs'!BB$10:BB$1009)/10^3,
'Output| AER'!$B$18,IF(LEN($B18)&gt;0,SUM(H$9:H18),0),
'Output| AER'!$B$19,(SUMPRODUCT('Calc| Project Costs'!AD$10:AD$1009,'Calc| Project Costs'!$BU$10:$BU$1009)+SUMPRODUCT('Calc| Project Costs'!BJ$10:BJ$1009,'Calc| Project Costs'!$BU$10:$BU$1009))/10^3,
'Output| AER'!$B$20,SUMPRODUCT(--('Input| Disposals'!$O$8:$O$57='Input| Setup'!$B$36),'Input| Disposals'!U$8:U$57)/10^3,
'Output| AER'!$B$21,H16-H17-H18,
'Output| AER'!$B$23,"",
'Output| AER'!$B$24,'Input| Type 2 capcons'!H$46/10^3,
SUMPRODUCT('Calc| Project Costs'!V$10:V$1009,1*('Calc| Project Costs'!$G$10:$G$1009=$B19),'Calc| Project Costs'!$BU$10:$BU$1009)/10^3),
""))</f>
        <v>8.3510987681763194</v>
      </c>
      <c r="I19" s="213" cm="1">
        <f t="array" ref="I19">IF($B18='Output| AER'!$B$21,
IF(AND(ABS(I15*10^3-(SUM(SUMPRODUCT('Calc| Project Costs'!$BU$10:$BU$1009,'Calc| Project Costs'!AE$10:AE$1009)+SUMPRODUCT('Calc| Project Costs'!$BU$10:$BU$1009,'Calc| Project Costs'!BK$10:BK$1009))+SUMPRODUCT(--('Input| Disposals'!$O$8:$O$57='Input| Setup'!$B$36),'Input| Disposals'!V$8:V$57)+I18*10^3))&lt;0.000001,(ABS(I15*10^3-(SUMPRODUCT('Calc| Project Costs'!$BU$10:$BU$1009,'Calc| Project Costs'!BS$10:BS$1009)))&lt;0.000001)),0,1),
IF(LEN($B19)&gt;0,
_xlfn.SWITCH($B19,
'Output| AER'!$B$17,SUMPRODUCT('Calc| Project Costs'!$BU$10:$BU$1009,'Calc| Project Costs'!BC$10:BC$1009)/10^3,
'Output| AER'!$B$18,IF(LEN($B18)&gt;0,SUM(I$9:I18),0),
'Output| AER'!$B$19,(SUMPRODUCT('Calc| Project Costs'!AE$10:AE$1009,'Calc| Project Costs'!$BU$10:$BU$1009)+SUMPRODUCT('Calc| Project Costs'!BK$10:BK$1009,'Calc| Project Costs'!$BU$10:$BU$1009))/10^3,
'Output| AER'!$B$20,SUMPRODUCT(--('Input| Disposals'!$O$8:$O$57='Input| Setup'!$B$36),'Input| Disposals'!V$8:V$57)/10^3,
'Output| AER'!$B$21,I16-I17-I18,
'Output| AER'!$B$23,"",
'Output| AER'!$B$24,'Input| Type 2 capcons'!I$46/10^3,
SUMPRODUCT('Calc| Project Costs'!W$10:W$1009,1*('Calc| Project Costs'!$G$10:$G$1009=$B19),'Calc| Project Costs'!$BU$10:$BU$1009)/10^3),
""))</f>
        <v>0.71884504785045034</v>
      </c>
      <c r="J19" s="214">
        <f>IF(B18='Output| AER'!$B$21,ROUND(J18-'Output| PTRM (SCS)'!$I$223,9),IF(OR(B19='Output| AER'!$B$23,AND(B19="",B18=""),AND(B19="",B18='Output| AER'!$B$24)),"",IFERROR(SUM(E19:I19),0)))</f>
        <v>25.498352651300173</v>
      </c>
      <c r="L19" s="213" cm="1">
        <f t="array" ref="L19">IF($B18='Output| AER'!$B$21,
IF(AND(ABS(L15*10^3-(SUM(SUMPRODUCT('Calc| Project Costs'!$BV$10:$BV$1009,'Calc| Project Costs'!Y$10:Y$1009)+SUMPRODUCT('Calc| Project Costs'!$BV$10:$BV$1009,'Calc| Project Costs'!BE$10:BE$1009))+SUMPRODUCT(--('Input| Disposals'!$O$8:$O$57='Input| Setup'!$B$37),'Input| Disposals'!P$8:P$57)+L18*10^3))&lt;0.000001,(ABS(L15*10^3-(SUMPRODUCT('Calc| Project Costs'!$BV$10:$BV$1009,'Calc| Project Costs'!BM$10:BM$1009)))&lt;0.000001)),0,1),
IF(LEN($B19)&gt;0,
_xlfn.SWITCH($B19,
'Output| AER'!$B$17,SUMPRODUCT('Calc| Project Costs'!$BV$10:$BV$1009,'Calc| Project Costs'!AW$10:AW$1009)/10^3,
'Output| AER'!$B$18,IF(LEN($B18)&gt;0,SUM(L$9:L18),0),
'Output| AER'!$B$19,(SUMPRODUCT('Calc| Project Costs'!Y$10:Y$1009,'Calc| Project Costs'!$BV$10:$BV$1009)+SUMPRODUCT('Calc| Project Costs'!BE$10:BE$1009,'Calc| Project Costs'!$BV$10:$BV$1009))/10^3,
'Output| AER'!$B$20,SUMPRODUCT(--('Input| Disposals'!$O$8:$O$57='Input| Setup'!$B$37),'Input| Disposals'!P$8:P$57)/10^3,
'Output| AER'!$B$21,L16-L17-L18,
'Output| AER'!$B$23,"",
'Output| AER'!$B$24,'Input| Type 2 capcons'!L$46/10^3,
SUMPRODUCT('Calc| Project Costs'!Q$10:Q$1009,1*('Calc| Project Costs'!$G$10:$G$1009=$B19),'Calc| Project Costs'!$BV$10:$BV$1009)/10^3),
""))</f>
        <v>8.1949245784855229</v>
      </c>
      <c r="M19" s="213" cm="1">
        <f t="array" ref="M19">IF($B18='Output| AER'!$B$21,
IF(AND(ABS(M15*10^3-(SUM(SUMPRODUCT('Calc| Project Costs'!$BV$10:$BV$1009,'Calc| Project Costs'!Z$10:Z$1009)+SUMPRODUCT('Calc| Project Costs'!$BV$10:$BV$1009,'Calc| Project Costs'!BF$10:BF$1009))+SUMPRODUCT(--('Input| Disposals'!$O$8:$O$57='Input| Setup'!$B$37),'Input| Disposals'!Q$8:Q$57)+M18*10^3))&lt;0.000001,(ABS(M15*10^3-(SUMPRODUCT('Calc| Project Costs'!$BV$10:$BV$1009,'Calc| Project Costs'!BN$10:BN$1009)))&lt;0.000001)),0,1),
IF(LEN($B19)&gt;0,
_xlfn.SWITCH($B19,
'Output| AER'!$B$17,SUMPRODUCT('Calc| Project Costs'!$BV$10:$BV$1009,'Calc| Project Costs'!AX$10:AX$1009)/10^3,
'Output| AER'!$B$18,IF(LEN($B18)&gt;0,SUM(M$9:M18),0),
'Output| AER'!$B$19,(SUMPRODUCT('Calc| Project Costs'!Z$10:Z$1009,'Calc| Project Costs'!$BV$10:$BV$1009)+SUMPRODUCT('Calc| Project Costs'!BF$10:BF$1009,'Calc| Project Costs'!$BV$10:$BV$1009))/10^3,
'Output| AER'!$B$20,SUMPRODUCT(--('Input| Disposals'!$O$8:$O$57='Input| Setup'!$B$37),'Input| Disposals'!Q$8:Q$57)/10^3,
'Output| AER'!$B$21,M16-M17-M18,
'Output| AER'!$B$23,"",
'Output| AER'!$B$24,'Input| Type 2 capcons'!M$46/10^3,
SUMPRODUCT('Calc| Project Costs'!R$10:R$1009,1*('Calc| Project Costs'!$G$10:$G$1009=$B19),'Calc| Project Costs'!$BV$10:$BV$1009)/10^3),
""))</f>
        <v>7.5732356447992313</v>
      </c>
      <c r="N19" s="213" cm="1">
        <f t="array" ref="N19">IF($B18='Output| AER'!$B$21,
IF(AND(ABS(N15*10^3-(SUM(SUMPRODUCT('Calc| Project Costs'!$BV$10:$BV$1009,'Calc| Project Costs'!AA$10:AA$1009)+SUMPRODUCT('Calc| Project Costs'!$BV$10:$BV$1009,'Calc| Project Costs'!BG$10:BG$1009))+SUMPRODUCT(--('Input| Disposals'!$O$8:$O$57='Input| Setup'!$B$37),'Input| Disposals'!R$8:R$57)+N18*10^3))&lt;0.000001,(ABS(N15*10^3-(SUMPRODUCT('Calc| Project Costs'!$BV$10:$BV$1009,'Calc| Project Costs'!BO$10:BO$1009)))&lt;0.000001)),0,1),
IF(LEN($B19)&gt;0,
_xlfn.SWITCH($B19,
'Output| AER'!$B$17,SUMPRODUCT('Calc| Project Costs'!$BV$10:$BV$1009,'Calc| Project Costs'!AY$10:AY$1009)/10^3,
'Output| AER'!$B$18,IF(LEN($B18)&gt;0,SUM(N$9:N18),0),
'Output| AER'!$B$19,(SUMPRODUCT('Calc| Project Costs'!AA$10:AA$1009,'Calc| Project Costs'!$BV$10:$BV$1009)+SUMPRODUCT('Calc| Project Costs'!BG$10:BG$1009,'Calc| Project Costs'!$BV$10:$BV$1009))/10^3,
'Output| AER'!$B$20,SUMPRODUCT(--('Input| Disposals'!$O$8:$O$57='Input| Setup'!$B$37),'Input| Disposals'!R$8:R$57)/10^3,
'Output| AER'!$B$21,N16-N17-N18,
'Output| AER'!$B$23,"",
'Output| AER'!$B$24,'Input| Type 2 capcons'!N$46/10^3,
SUMPRODUCT('Calc| Project Costs'!S$10:S$1009,1*('Calc| Project Costs'!$G$10:$G$1009=$B19),'Calc| Project Costs'!$BV$10:$BV$1009)/10^3),
""))</f>
        <v>4.4016375865245516</v>
      </c>
      <c r="O19" s="213" cm="1">
        <f t="array" ref="O19">IF($B18='Output| AER'!$B$21,
IF(AND(ABS(O15*10^3-(SUM(SUMPRODUCT('Calc| Project Costs'!$BV$10:$BV$1009,'Calc| Project Costs'!AB$10:AB$1009)+SUMPRODUCT('Calc| Project Costs'!$BV$10:$BV$1009,'Calc| Project Costs'!BH$10:BH$1009))+SUMPRODUCT(--('Input| Disposals'!$O$8:$O$57='Input| Setup'!$B$37),'Input| Disposals'!S$8:S$57)+O18*10^3))&lt;0.000001,(ABS(O15*10^3-(SUMPRODUCT('Calc| Project Costs'!$BV$10:$BV$1009,'Calc| Project Costs'!BP$10:BP$1009)))&lt;0.000001)),0,1),
IF(LEN($B19)&gt;0,
_xlfn.SWITCH($B19,
'Output| AER'!$B$17,SUMPRODUCT('Calc| Project Costs'!$BV$10:$BV$1009,'Calc| Project Costs'!AZ$10:AZ$1009)/10^3,
'Output| AER'!$B$18,IF(LEN($B18)&gt;0,SUM(O$9:O18),0),
'Output| AER'!$B$19,(SUMPRODUCT('Calc| Project Costs'!AB$10:AB$1009,'Calc| Project Costs'!$BV$10:$BV$1009)+SUMPRODUCT('Calc| Project Costs'!BH$10:BH$1009,'Calc| Project Costs'!$BV$10:$BV$1009))/10^3,
'Output| AER'!$B$20,SUMPRODUCT(--('Input| Disposals'!$O$8:$O$57='Input| Setup'!$B$37),'Input| Disposals'!S$8:S$57)/10^3,
'Output| AER'!$B$21,O16-O17-O18,
'Output| AER'!$B$23,"",
'Output| AER'!$B$24,'Input| Type 2 capcons'!O$46/10^3,
SUMPRODUCT('Calc| Project Costs'!T$10:T$1009,1*('Calc| Project Costs'!$G$10:$G$1009=$B19),'Calc| Project Costs'!$BV$10:$BV$1009)/10^3),
""))</f>
        <v>9.2513726185955178</v>
      </c>
      <c r="P19" s="213" cm="1">
        <f t="array" ref="P19">IF($B18='Output| AER'!$B$21,
IF(AND(ABS(P15*10^3-(SUM(SUMPRODUCT('Calc| Project Costs'!$BV$10:$BV$1009,'Calc| Project Costs'!AC$10:AC$1009)+SUMPRODUCT('Calc| Project Costs'!$BV$10:$BV$1009,'Calc| Project Costs'!BI$10:BI$1009))+SUMPRODUCT(--('Input| Disposals'!$O$8:$O$57='Input| Setup'!$B$37),'Input| Disposals'!T$8:T$57)+P18*10^3))&lt;0.000001,(ABS(P15*10^3-(SUMPRODUCT('Calc| Project Costs'!$BV$10:$BV$1009,'Calc| Project Costs'!BQ$10:BQ$1009)))&lt;0.000001)),0,1),
IF(LEN($B19)&gt;0,
_xlfn.SWITCH($B19,
'Output| AER'!$B$17,SUMPRODUCT('Calc| Project Costs'!$BV$10:$BV$1009,'Calc| Project Costs'!BA$10:BA$1009)/10^3,
'Output| AER'!$B$18,IF(LEN($B18)&gt;0,SUM(P$9:P18),0),
'Output| AER'!$B$19,(SUMPRODUCT('Calc| Project Costs'!AC$10:AC$1009,'Calc| Project Costs'!$BV$10:$BV$1009)+SUMPRODUCT('Calc| Project Costs'!BI$10:BI$1009,'Calc| Project Costs'!$BV$10:$BV$1009))/10^3,
'Output| AER'!$B$20,SUMPRODUCT(--('Input| Disposals'!$O$8:$O$57='Input| Setup'!$B$37),'Input| Disposals'!T$8:T$57)/10^3,
'Output| AER'!$B$21,P16-P17-P18,
'Output| AER'!$B$23,"",
'Output| AER'!$B$24,'Input| Type 2 capcons'!P$46/10^3,
SUMPRODUCT('Calc| Project Costs'!U$10:U$1009,1*('Calc| Project Costs'!$G$10:$G$1009=$B19),'Calc| Project Costs'!$BV$10:$BV$1009)/10^3),
""))</f>
        <v>0.36456429143704489</v>
      </c>
      <c r="Q19" s="213" cm="1">
        <f t="array" ref="Q19">IF($B18='Output| AER'!$B$21,
IF(AND(ABS(Q15*10^3-(SUM(SUMPRODUCT('Calc| Project Costs'!$BV$10:$BV$1009,'Calc| Project Costs'!AD$10:AD$1009)+SUMPRODUCT('Calc| Project Costs'!$BV$10:$BV$1009,'Calc| Project Costs'!BJ$10:BJ$1009))+SUMPRODUCT(--('Input| Disposals'!$O$8:$O$57='Input| Setup'!$B$37),'Input| Disposals'!U$8:U$57)+Q18*10^3))&lt;0.000001,(ABS(Q15*10^3-(SUMPRODUCT('Calc| Project Costs'!$BV$10:$BV$1009,'Calc| Project Costs'!BR$10:BR$1009)))&lt;0.000001)),0,1),
IF(LEN($B19)&gt;0,
_xlfn.SWITCH($B19,
'Output| AER'!$B$17,SUMPRODUCT('Calc| Project Costs'!$BV$10:$BV$1009,'Calc| Project Costs'!BB$10:BB$1009)/10^3,
'Output| AER'!$B$18,IF(LEN($B18)&gt;0,SUM(Q$9:Q18),0),
'Output| AER'!$B$19,(SUMPRODUCT('Calc| Project Costs'!AD$10:AD$1009,'Calc| Project Costs'!$BV$10:$BV$1009)+SUMPRODUCT('Calc| Project Costs'!BJ$10:BJ$1009,'Calc| Project Costs'!$BV$10:$BV$1009))/10^3,
'Output| AER'!$B$20,SUMPRODUCT(--('Input| Disposals'!$O$8:$O$57='Input| Setup'!$B$37),'Input| Disposals'!U$8:U$57)/10^3,
'Output| AER'!$B$21,Q16-Q17-Q18,
'Output| AER'!$B$23,"",
'Output| AER'!$B$24,'Input| Type 2 capcons'!Q$46/10^3,
SUMPRODUCT('Calc| Project Costs'!V$10:V$1009,1*('Calc| Project Costs'!$G$10:$G$1009=$B19),'Calc| Project Costs'!$BV$10:$BV$1009)/10^3),
""))</f>
        <v>2.2741150133579628</v>
      </c>
      <c r="R19" s="213" cm="1">
        <f t="array" ref="R19">IF($B18='Output| AER'!$B$21,
IF(AND(ABS(R15*10^3-(SUM(SUMPRODUCT('Calc| Project Costs'!$BV$10:$BV$1009,'Calc| Project Costs'!AE$10:AE$1009)+SUMPRODUCT('Calc| Project Costs'!$BV$10:$BV$1009,'Calc| Project Costs'!BK$10:BK$1009))+SUMPRODUCT(--('Input| Disposals'!$O$8:$O$57='Input| Setup'!$B$37),'Input| Disposals'!V$8:V$57)+R18*10^3))&lt;0.000001,(ABS(R15*10^3-(SUMPRODUCT('Calc| Project Costs'!$BV$10:$BV$1009,'Calc| Project Costs'!BS$10:BS$1009)))&lt;0.000001)),0,1),
IF(LEN($B19)&gt;0,
_xlfn.SWITCH($B19,
'Output| AER'!$B$17,SUMPRODUCT('Calc| Project Costs'!$BV$10:$BV$1009,'Calc| Project Costs'!BC$10:BC$1009)/10^3,
'Output| AER'!$B$18,IF(LEN($B18)&gt;0,SUM(R$9:R18),0),
'Output| AER'!$B$19,(SUMPRODUCT('Calc| Project Costs'!AE$10:AE$1009,'Calc| Project Costs'!$BV$10:$BV$1009)+SUMPRODUCT('Calc| Project Costs'!BK$10:BK$1009,'Calc| Project Costs'!$BV$10:$BV$1009))/10^3,
'Output| AER'!$B$20,SUMPRODUCT(--('Input| Disposals'!$O$8:$O$57='Input| Setup'!$B$37),'Input| Disposals'!V$8:V$57)/10^3,
'Output| AER'!$B$21,R16-R17-R18,
'Output| AER'!$B$23,"",
'Output| AER'!$B$24,'Input| Type 2 capcons'!R$46/10^3,
SUMPRODUCT('Calc| Project Costs'!W$10:W$1009,1*('Calc| Project Costs'!$G$10:$G$1009=$B19),'Calc| Project Costs'!$BV$10:$BV$1009)/10^3),
""))</f>
        <v>1.8722250418620936</v>
      </c>
      <c r="S19" s="214">
        <f>IF(B18='Output| AER'!$B$21,ROUND(S18-'Output| PTRM (DFA)'!$I$223,9),IF(OR(B19='Output| AER'!$B$23,AND(B19="",B18=""),AND(B19="",B18='Output| AER'!$B$24)),"",IFERROR(SUM(N19:R19),0)))</f>
        <v>18.163914551777172</v>
      </c>
    </row>
    <row r="20" spans="1:19" ht="12.75" customHeight="1" x14ac:dyDescent="0.2">
      <c r="B20" s="125" t="str" cm="1">
        <f t="array" ref="B20">IFERROR(_xlfn.LET(_xlpm.x, INDEX(_xlfn.VSTACK(_xlfn.UNIQUE(_xlfn._xlws.FILTER('Input| Projects'!$G$10:$G$1009,'Input| Projects'!$G$10:$G$1009&lt;&gt;"")),'Output| AER'!$B$17:$B$24),ROW(A12)),IF(_xlpm.x=0,"",_xlpm.x)),"")</f>
        <v>Digital</v>
      </c>
      <c r="C20" s="213" cm="1">
        <f t="array" ref="C20">IF($B19='Output| AER'!$B$21,
IF(AND(ABS(C16*10^3-(SUM(SUMPRODUCT('Calc| Project Costs'!$BU$10:$BU$1009,'Calc| Project Costs'!Y$10:Y$1009)+SUMPRODUCT('Calc| Project Costs'!$BU$10:$BU$1009,'Calc| Project Costs'!BE$10:BE$1009))+SUMPRODUCT(--('Input| Disposals'!$O$8:$O$57='Input| Setup'!$B$36),'Input| Disposals'!P$8:P$57)+C19*10^3))&lt;0.000001,(ABS(C16*10^3-(SUMPRODUCT('Calc| Project Costs'!$BU$10:$BU$1009,'Calc| Project Costs'!BM$10:BM$1009)))&lt;0.000001)),0,1),
IF(LEN($B20)&gt;0,
_xlfn.SWITCH($B20,
'Output| AER'!$B$17,SUMPRODUCT('Calc| Project Costs'!$BU$10:$BU$1009,'Calc| Project Costs'!AW$10:AW$1009)/10^3,
'Output| AER'!$B$18,IF(LEN($B19)&gt;0,SUM(C$9:C19),0),
'Output| AER'!$B$19,(SUMPRODUCT('Calc| Project Costs'!Y$10:Y$1009,'Calc| Project Costs'!$BU$10:$BU$1009)+SUMPRODUCT('Calc| Project Costs'!BE$10:BE$1009,'Calc| Project Costs'!$BU$10:$BU$1009))/10^3,
'Output| AER'!$B$20,SUMPRODUCT(--('Input| Disposals'!$O$8:$O$57='Input| Setup'!$B$36),'Input| Disposals'!P$8:P$57)/10^3,
'Output| AER'!$B$21,C17-C18-C19,
'Output| AER'!$B$23,"",
'Output| AER'!$B$24,'Input| Type 2 capcons'!C$46/10^3,
SUMPRODUCT('Calc| Project Costs'!Q$10:Q$1009,1*('Calc| Project Costs'!$G$10:$G$1009=$B20),'Calc| Project Costs'!$BU$10:$BU$1009)/10^3),
""))</f>
        <v>29.636147629695841</v>
      </c>
      <c r="D20" s="213" cm="1">
        <f t="array" ref="D20">IF($B19='Output| AER'!$B$21,
IF(AND(ABS(D16*10^3-(SUM(SUMPRODUCT('Calc| Project Costs'!$BU$10:$BU$1009,'Calc| Project Costs'!Z$10:Z$1009)+SUMPRODUCT('Calc| Project Costs'!$BU$10:$BU$1009,'Calc| Project Costs'!BF$10:BF$1009))+SUMPRODUCT(--('Input| Disposals'!$O$8:$O$57='Input| Setup'!$B$36),'Input| Disposals'!Q$8:Q$57)+D19*10^3))&lt;0.000001,(ABS(D16*10^3-(SUMPRODUCT('Calc| Project Costs'!$BU$10:$BU$1009,'Calc| Project Costs'!BN$10:BN$1009)))&lt;0.000001)),0,1),
IF(LEN($B20)&gt;0,
_xlfn.SWITCH($B20,
'Output| AER'!$B$17,SUMPRODUCT('Calc| Project Costs'!$BU$10:$BU$1009,'Calc| Project Costs'!AX$10:AX$1009)/10^3,
'Output| AER'!$B$18,IF(LEN($B19)&gt;0,SUM(D$9:D19),0),
'Output| AER'!$B$19,(SUMPRODUCT('Calc| Project Costs'!Z$10:Z$1009,'Calc| Project Costs'!$BU$10:$BU$1009)+SUMPRODUCT('Calc| Project Costs'!BF$10:BF$1009,'Calc| Project Costs'!$BU$10:$BU$1009))/10^3,
'Output| AER'!$B$20,SUMPRODUCT(--('Input| Disposals'!$O$8:$O$57='Input| Setup'!$B$36),'Input| Disposals'!Q$8:Q$57)/10^3,
'Output| AER'!$B$21,D17-D18-D19,
'Output| AER'!$B$23,"",
'Output| AER'!$B$24,'Input| Type 2 capcons'!D$46/10^3,
SUMPRODUCT('Calc| Project Costs'!R$10:R$1009,1*('Calc| Project Costs'!$G$10:$G$1009=$B20),'Calc| Project Costs'!$BU$10:$BU$1009)/10^3),
""))</f>
        <v>33.540829066640178</v>
      </c>
      <c r="E20" s="213" cm="1">
        <f t="array" ref="E20">IF($B19='Output| AER'!$B$21,
IF(AND(ABS(E16*10^3-(SUM(SUMPRODUCT('Calc| Project Costs'!$BU$10:$BU$1009,'Calc| Project Costs'!AA$10:AA$1009)+SUMPRODUCT('Calc| Project Costs'!$BU$10:$BU$1009,'Calc| Project Costs'!BG$10:BG$1009))+SUMPRODUCT(--('Input| Disposals'!$O$8:$O$57='Input| Setup'!$B$36),'Input| Disposals'!R$8:R$57)+E19*10^3))&lt;0.000001,(ABS(E16*10^3-(SUMPRODUCT('Calc| Project Costs'!$BU$10:$BU$1009,'Calc| Project Costs'!BO$10:BO$1009)))&lt;0.000001)),0,1),
IF(LEN($B20)&gt;0,
_xlfn.SWITCH($B20,
'Output| AER'!$B$17,SUMPRODUCT('Calc| Project Costs'!$BU$10:$BU$1009,'Calc| Project Costs'!AY$10:AY$1009)/10^3,
'Output| AER'!$B$18,IF(LEN($B19)&gt;0,SUM(E$9:E19),0),
'Output| AER'!$B$19,(SUMPRODUCT('Calc| Project Costs'!AA$10:AA$1009,'Calc| Project Costs'!$BU$10:$BU$1009)+SUMPRODUCT('Calc| Project Costs'!BG$10:BG$1009,'Calc| Project Costs'!$BU$10:$BU$1009))/10^3,
'Output| AER'!$B$20,SUMPRODUCT(--('Input| Disposals'!$O$8:$O$57='Input| Setup'!$B$36),'Input| Disposals'!R$8:R$57)/10^3,
'Output| AER'!$B$21,E17-E18-E19,
'Output| AER'!$B$23,"",
'Output| AER'!$B$24,'Input| Type 2 capcons'!E$46/10^3,
SUMPRODUCT('Calc| Project Costs'!S$10:S$1009,1*('Calc| Project Costs'!$G$10:$G$1009=$B20),'Calc| Project Costs'!$BU$10:$BU$1009)/10^3),
""))</f>
        <v>48.502212890499834</v>
      </c>
      <c r="F20" s="213" cm="1">
        <f t="array" ref="F20">IF($B19='Output| AER'!$B$21,
IF(AND(ABS(F16*10^3-(SUM(SUMPRODUCT('Calc| Project Costs'!$BU$10:$BU$1009,'Calc| Project Costs'!AB$10:AB$1009)+SUMPRODUCT('Calc| Project Costs'!$BU$10:$BU$1009,'Calc| Project Costs'!BH$10:BH$1009))+SUMPRODUCT(--('Input| Disposals'!$O$8:$O$57='Input| Setup'!$B$36),'Input| Disposals'!S$8:S$57)+F19*10^3))&lt;0.000001,(ABS(F16*10^3-(SUMPRODUCT('Calc| Project Costs'!$BU$10:$BU$1009,'Calc| Project Costs'!BP$10:BP$1009)))&lt;0.000001)),0,1),
IF(LEN($B20)&gt;0,
_xlfn.SWITCH($B20,
'Output| AER'!$B$17,SUMPRODUCT('Calc| Project Costs'!$BU$10:$BU$1009,'Calc| Project Costs'!AZ$10:AZ$1009)/10^3,
'Output| AER'!$B$18,IF(LEN($B19)&gt;0,SUM(F$9:F19),0),
'Output| AER'!$B$19,(SUMPRODUCT('Calc| Project Costs'!AB$10:AB$1009,'Calc| Project Costs'!$BU$10:$BU$1009)+SUMPRODUCT('Calc| Project Costs'!BH$10:BH$1009,'Calc| Project Costs'!$BU$10:$BU$1009))/10^3,
'Output| AER'!$B$20,SUMPRODUCT(--('Input| Disposals'!$O$8:$O$57='Input| Setup'!$B$36),'Input| Disposals'!S$8:S$57)/10^3,
'Output| AER'!$B$21,F17-F18-F19,
'Output| AER'!$B$23,"",
'Output| AER'!$B$24,'Input| Type 2 capcons'!F$46/10^3,
SUMPRODUCT('Calc| Project Costs'!T$10:T$1009,1*('Calc| Project Costs'!$G$10:$G$1009=$B20),'Calc| Project Costs'!$BU$10:$BU$1009)/10^3),
""))</f>
        <v>45.086349101196419</v>
      </c>
      <c r="G20" s="213" cm="1">
        <f t="array" ref="G20">IF($B19='Output| AER'!$B$21,
IF(AND(ABS(G16*10^3-(SUM(SUMPRODUCT('Calc| Project Costs'!$BU$10:$BU$1009,'Calc| Project Costs'!AC$10:AC$1009)+SUMPRODUCT('Calc| Project Costs'!$BU$10:$BU$1009,'Calc| Project Costs'!BI$10:BI$1009))+SUMPRODUCT(--('Input| Disposals'!$O$8:$O$57='Input| Setup'!$B$36),'Input| Disposals'!T$8:T$57)+G19*10^3))&lt;0.000001,(ABS(G16*10^3-(SUMPRODUCT('Calc| Project Costs'!$BU$10:$BU$1009,'Calc| Project Costs'!BQ$10:BQ$1009)))&lt;0.000001)),0,1),
IF(LEN($B20)&gt;0,
_xlfn.SWITCH($B20,
'Output| AER'!$B$17,SUMPRODUCT('Calc| Project Costs'!$BU$10:$BU$1009,'Calc| Project Costs'!BA$10:BA$1009)/10^3,
'Output| AER'!$B$18,IF(LEN($B19)&gt;0,SUM(G$9:G19),0),
'Output| AER'!$B$19,(SUMPRODUCT('Calc| Project Costs'!AC$10:AC$1009,'Calc| Project Costs'!$BU$10:$BU$1009)+SUMPRODUCT('Calc| Project Costs'!BI$10:BI$1009,'Calc| Project Costs'!$BU$10:$BU$1009))/10^3,
'Output| AER'!$B$20,SUMPRODUCT(--('Input| Disposals'!$O$8:$O$57='Input| Setup'!$B$36),'Input| Disposals'!T$8:T$57)/10^3,
'Output| AER'!$B$21,G17-G18-G19,
'Output| AER'!$B$23,"",
'Output| AER'!$B$24,'Input| Type 2 capcons'!G$46/10^3,
SUMPRODUCT('Calc| Project Costs'!U$10:U$1009,1*('Calc| Project Costs'!$G$10:$G$1009=$B20),'Calc| Project Costs'!$BU$10:$BU$1009)/10^3),
""))</f>
        <v>30.71733632271798</v>
      </c>
      <c r="H20" s="213" cm="1">
        <f t="array" ref="H20">IF($B19='Output| AER'!$B$21,
IF(AND(ABS(H16*10^3-(SUM(SUMPRODUCT('Calc| Project Costs'!$BU$10:$BU$1009,'Calc| Project Costs'!AD$10:AD$1009)+SUMPRODUCT('Calc| Project Costs'!$BU$10:$BU$1009,'Calc| Project Costs'!BJ$10:BJ$1009))+SUMPRODUCT(--('Input| Disposals'!$O$8:$O$57='Input| Setup'!$B$36),'Input| Disposals'!U$8:U$57)+H19*10^3))&lt;0.000001,(ABS(H16*10^3-(SUMPRODUCT('Calc| Project Costs'!$BU$10:$BU$1009,'Calc| Project Costs'!BR$10:BR$1009)))&lt;0.000001)),0,1),
IF(LEN($B20)&gt;0,
_xlfn.SWITCH($B20,
'Output| AER'!$B$17,SUMPRODUCT('Calc| Project Costs'!$BU$10:$BU$1009,'Calc| Project Costs'!BB$10:BB$1009)/10^3,
'Output| AER'!$B$18,IF(LEN($B19)&gt;0,SUM(H$9:H19),0),
'Output| AER'!$B$19,(SUMPRODUCT('Calc| Project Costs'!AD$10:AD$1009,'Calc| Project Costs'!$BU$10:$BU$1009)+SUMPRODUCT('Calc| Project Costs'!BJ$10:BJ$1009,'Calc| Project Costs'!$BU$10:$BU$1009))/10^3,
'Output| AER'!$B$20,SUMPRODUCT(--('Input| Disposals'!$O$8:$O$57='Input| Setup'!$B$36),'Input| Disposals'!U$8:U$57)/10^3,
'Output| AER'!$B$21,H17-H18-H19,
'Output| AER'!$B$23,"",
'Output| AER'!$B$24,'Input| Type 2 capcons'!H$46/10^3,
SUMPRODUCT('Calc| Project Costs'!V$10:V$1009,1*('Calc| Project Costs'!$G$10:$G$1009=$B20),'Calc| Project Costs'!$BU$10:$BU$1009)/10^3),
""))</f>
        <v>14.832605249201208</v>
      </c>
      <c r="I20" s="213" cm="1">
        <f t="array" ref="I20">IF($B19='Output| AER'!$B$21,
IF(AND(ABS(I16*10^3-(SUM(SUMPRODUCT('Calc| Project Costs'!$BU$10:$BU$1009,'Calc| Project Costs'!AE$10:AE$1009)+SUMPRODUCT('Calc| Project Costs'!$BU$10:$BU$1009,'Calc| Project Costs'!BK$10:BK$1009))+SUMPRODUCT(--('Input| Disposals'!$O$8:$O$57='Input| Setup'!$B$36),'Input| Disposals'!V$8:V$57)+I19*10^3))&lt;0.000001,(ABS(I16*10^3-(SUMPRODUCT('Calc| Project Costs'!$BU$10:$BU$1009,'Calc| Project Costs'!BS$10:BS$1009)))&lt;0.000001)),0,1),
IF(LEN($B20)&gt;0,
_xlfn.SWITCH($B20,
'Output| AER'!$B$17,SUMPRODUCT('Calc| Project Costs'!$BU$10:$BU$1009,'Calc| Project Costs'!BC$10:BC$1009)/10^3,
'Output| AER'!$B$18,IF(LEN($B19)&gt;0,SUM(I$9:I19),0),
'Output| AER'!$B$19,(SUMPRODUCT('Calc| Project Costs'!AE$10:AE$1009,'Calc| Project Costs'!$BU$10:$BU$1009)+SUMPRODUCT('Calc| Project Costs'!BK$10:BK$1009,'Calc| Project Costs'!$BU$10:$BU$1009))/10^3,
'Output| AER'!$B$20,SUMPRODUCT(--('Input| Disposals'!$O$8:$O$57='Input| Setup'!$B$36),'Input| Disposals'!V$8:V$57)/10^3,
'Output| AER'!$B$21,I17-I18-I19,
'Output| AER'!$B$23,"",
'Output| AER'!$B$24,'Input| Type 2 capcons'!I$46/10^3,
SUMPRODUCT('Calc| Project Costs'!W$10:W$1009,1*('Calc| Project Costs'!$G$10:$G$1009=$B20),'Calc| Project Costs'!$BU$10:$BU$1009)/10^3),
""))</f>
        <v>35.098472038092758</v>
      </c>
      <c r="J20" s="214">
        <f>IF(B19='Output| AER'!$B$21,ROUND(J19-'Output| PTRM (SCS)'!$I$223,9),IF(OR(B20='Output| AER'!$B$23,AND(B20="",B19=""),AND(B20="",B19='Output| AER'!$B$24)),"",IFERROR(SUM(E20:I20),0)))</f>
        <v>174.2369756017082</v>
      </c>
      <c r="L20" s="213" cm="1">
        <f t="array" ref="L20">IF($B19='Output| AER'!$B$21,
IF(AND(ABS(L16*10^3-(SUM(SUMPRODUCT('Calc| Project Costs'!$BV$10:$BV$1009,'Calc| Project Costs'!Y$10:Y$1009)+SUMPRODUCT('Calc| Project Costs'!$BV$10:$BV$1009,'Calc| Project Costs'!BE$10:BE$1009))+SUMPRODUCT(--('Input| Disposals'!$O$8:$O$57='Input| Setup'!$B$37),'Input| Disposals'!P$8:P$57)+L19*10^3))&lt;0.000001,(ABS(L16*10^3-(SUMPRODUCT('Calc| Project Costs'!$BV$10:$BV$1009,'Calc| Project Costs'!BM$10:BM$1009)))&lt;0.000001)),0,1),
IF(LEN($B20)&gt;0,
_xlfn.SWITCH($B20,
'Output| AER'!$B$17,SUMPRODUCT('Calc| Project Costs'!$BV$10:$BV$1009,'Calc| Project Costs'!AW$10:AW$1009)/10^3,
'Output| AER'!$B$18,IF(LEN($B19)&gt;0,SUM(L$9:L19),0),
'Output| AER'!$B$19,(SUMPRODUCT('Calc| Project Costs'!Y$10:Y$1009,'Calc| Project Costs'!$BV$10:$BV$1009)+SUMPRODUCT('Calc| Project Costs'!BE$10:BE$1009,'Calc| Project Costs'!$BV$10:$BV$1009))/10^3,
'Output| AER'!$B$20,SUMPRODUCT(--('Input| Disposals'!$O$8:$O$57='Input| Setup'!$B$37),'Input| Disposals'!P$8:P$57)/10^3,
'Output| AER'!$B$21,L17-L18-L19,
'Output| AER'!$B$23,"",
'Output| AER'!$B$24,'Input| Type 2 capcons'!L$46/10^3,
SUMPRODUCT('Calc| Project Costs'!Q$10:Q$1009,1*('Calc| Project Costs'!$G$10:$G$1009=$B20),'Calc| Project Costs'!$BV$10:$BV$1009)/10^3),
""))</f>
        <v>0</v>
      </c>
      <c r="M20" s="213" cm="1">
        <f t="array" ref="M20">IF($B19='Output| AER'!$B$21,
IF(AND(ABS(M16*10^3-(SUM(SUMPRODUCT('Calc| Project Costs'!$BV$10:$BV$1009,'Calc| Project Costs'!Z$10:Z$1009)+SUMPRODUCT('Calc| Project Costs'!$BV$10:$BV$1009,'Calc| Project Costs'!BF$10:BF$1009))+SUMPRODUCT(--('Input| Disposals'!$O$8:$O$57='Input| Setup'!$B$37),'Input| Disposals'!Q$8:Q$57)+M19*10^3))&lt;0.000001,(ABS(M16*10^3-(SUMPRODUCT('Calc| Project Costs'!$BV$10:$BV$1009,'Calc| Project Costs'!BN$10:BN$1009)))&lt;0.000001)),0,1),
IF(LEN($B20)&gt;0,
_xlfn.SWITCH($B20,
'Output| AER'!$B$17,SUMPRODUCT('Calc| Project Costs'!$BV$10:$BV$1009,'Calc| Project Costs'!AX$10:AX$1009)/10^3,
'Output| AER'!$B$18,IF(LEN($B19)&gt;0,SUM(M$9:M19),0),
'Output| AER'!$B$19,(SUMPRODUCT('Calc| Project Costs'!Z$10:Z$1009,'Calc| Project Costs'!$BV$10:$BV$1009)+SUMPRODUCT('Calc| Project Costs'!BF$10:BF$1009,'Calc| Project Costs'!$BV$10:$BV$1009))/10^3,
'Output| AER'!$B$20,SUMPRODUCT(--('Input| Disposals'!$O$8:$O$57='Input| Setup'!$B$37),'Input| Disposals'!Q$8:Q$57)/10^3,
'Output| AER'!$B$21,M17-M18-M19,
'Output| AER'!$B$23,"",
'Output| AER'!$B$24,'Input| Type 2 capcons'!M$46/10^3,
SUMPRODUCT('Calc| Project Costs'!R$10:R$1009,1*('Calc| Project Costs'!$G$10:$G$1009=$B20),'Calc| Project Costs'!$BV$10:$BV$1009)/10^3),
""))</f>
        <v>0</v>
      </c>
      <c r="N20" s="213" cm="1">
        <f t="array" ref="N20">IF($B19='Output| AER'!$B$21,
IF(AND(ABS(N16*10^3-(SUM(SUMPRODUCT('Calc| Project Costs'!$BV$10:$BV$1009,'Calc| Project Costs'!AA$10:AA$1009)+SUMPRODUCT('Calc| Project Costs'!$BV$10:$BV$1009,'Calc| Project Costs'!BG$10:BG$1009))+SUMPRODUCT(--('Input| Disposals'!$O$8:$O$57='Input| Setup'!$B$37),'Input| Disposals'!R$8:R$57)+N19*10^3))&lt;0.000001,(ABS(N16*10^3-(SUMPRODUCT('Calc| Project Costs'!$BV$10:$BV$1009,'Calc| Project Costs'!BO$10:BO$1009)))&lt;0.000001)),0,1),
IF(LEN($B20)&gt;0,
_xlfn.SWITCH($B20,
'Output| AER'!$B$17,SUMPRODUCT('Calc| Project Costs'!$BV$10:$BV$1009,'Calc| Project Costs'!AY$10:AY$1009)/10^3,
'Output| AER'!$B$18,IF(LEN($B19)&gt;0,SUM(N$9:N19),0),
'Output| AER'!$B$19,(SUMPRODUCT('Calc| Project Costs'!AA$10:AA$1009,'Calc| Project Costs'!$BV$10:$BV$1009)+SUMPRODUCT('Calc| Project Costs'!BG$10:BG$1009,'Calc| Project Costs'!$BV$10:$BV$1009))/10^3,
'Output| AER'!$B$20,SUMPRODUCT(--('Input| Disposals'!$O$8:$O$57='Input| Setup'!$B$37),'Input| Disposals'!R$8:R$57)/10^3,
'Output| AER'!$B$21,N17-N18-N19,
'Output| AER'!$B$23,"",
'Output| AER'!$B$24,'Input| Type 2 capcons'!N$46/10^3,
SUMPRODUCT('Calc| Project Costs'!S$10:S$1009,1*('Calc| Project Costs'!$G$10:$G$1009=$B20),'Calc| Project Costs'!$BV$10:$BV$1009)/10^3),
""))</f>
        <v>0</v>
      </c>
      <c r="O20" s="213" cm="1">
        <f t="array" ref="O20">IF($B19='Output| AER'!$B$21,
IF(AND(ABS(O16*10^3-(SUM(SUMPRODUCT('Calc| Project Costs'!$BV$10:$BV$1009,'Calc| Project Costs'!AB$10:AB$1009)+SUMPRODUCT('Calc| Project Costs'!$BV$10:$BV$1009,'Calc| Project Costs'!BH$10:BH$1009))+SUMPRODUCT(--('Input| Disposals'!$O$8:$O$57='Input| Setup'!$B$37),'Input| Disposals'!S$8:S$57)+O19*10^3))&lt;0.000001,(ABS(O16*10^3-(SUMPRODUCT('Calc| Project Costs'!$BV$10:$BV$1009,'Calc| Project Costs'!BP$10:BP$1009)))&lt;0.000001)),0,1),
IF(LEN($B20)&gt;0,
_xlfn.SWITCH($B20,
'Output| AER'!$B$17,SUMPRODUCT('Calc| Project Costs'!$BV$10:$BV$1009,'Calc| Project Costs'!AZ$10:AZ$1009)/10^3,
'Output| AER'!$B$18,IF(LEN($B19)&gt;0,SUM(O$9:O19),0),
'Output| AER'!$B$19,(SUMPRODUCT('Calc| Project Costs'!AB$10:AB$1009,'Calc| Project Costs'!$BV$10:$BV$1009)+SUMPRODUCT('Calc| Project Costs'!BH$10:BH$1009,'Calc| Project Costs'!$BV$10:$BV$1009))/10^3,
'Output| AER'!$B$20,SUMPRODUCT(--('Input| Disposals'!$O$8:$O$57='Input| Setup'!$B$37),'Input| Disposals'!S$8:S$57)/10^3,
'Output| AER'!$B$21,O17-O18-O19,
'Output| AER'!$B$23,"",
'Output| AER'!$B$24,'Input| Type 2 capcons'!O$46/10^3,
SUMPRODUCT('Calc| Project Costs'!T$10:T$1009,1*('Calc| Project Costs'!$G$10:$G$1009=$B20),'Calc| Project Costs'!$BV$10:$BV$1009)/10^3),
""))</f>
        <v>0</v>
      </c>
      <c r="P20" s="213" cm="1">
        <f t="array" ref="P20">IF($B19='Output| AER'!$B$21,
IF(AND(ABS(P16*10^3-(SUM(SUMPRODUCT('Calc| Project Costs'!$BV$10:$BV$1009,'Calc| Project Costs'!AC$10:AC$1009)+SUMPRODUCT('Calc| Project Costs'!$BV$10:$BV$1009,'Calc| Project Costs'!BI$10:BI$1009))+SUMPRODUCT(--('Input| Disposals'!$O$8:$O$57='Input| Setup'!$B$37),'Input| Disposals'!T$8:T$57)+P19*10^3))&lt;0.000001,(ABS(P16*10^3-(SUMPRODUCT('Calc| Project Costs'!$BV$10:$BV$1009,'Calc| Project Costs'!BQ$10:BQ$1009)))&lt;0.000001)),0,1),
IF(LEN($B20)&gt;0,
_xlfn.SWITCH($B20,
'Output| AER'!$B$17,SUMPRODUCT('Calc| Project Costs'!$BV$10:$BV$1009,'Calc| Project Costs'!BA$10:BA$1009)/10^3,
'Output| AER'!$B$18,IF(LEN($B19)&gt;0,SUM(P$9:P19),0),
'Output| AER'!$B$19,(SUMPRODUCT('Calc| Project Costs'!AC$10:AC$1009,'Calc| Project Costs'!$BV$10:$BV$1009)+SUMPRODUCT('Calc| Project Costs'!BI$10:BI$1009,'Calc| Project Costs'!$BV$10:$BV$1009))/10^3,
'Output| AER'!$B$20,SUMPRODUCT(--('Input| Disposals'!$O$8:$O$57='Input| Setup'!$B$37),'Input| Disposals'!T$8:T$57)/10^3,
'Output| AER'!$B$21,P17-P18-P19,
'Output| AER'!$B$23,"",
'Output| AER'!$B$24,'Input| Type 2 capcons'!P$46/10^3,
SUMPRODUCT('Calc| Project Costs'!U$10:U$1009,1*('Calc| Project Costs'!$G$10:$G$1009=$B20),'Calc| Project Costs'!$BV$10:$BV$1009)/10^3),
""))</f>
        <v>0</v>
      </c>
      <c r="Q20" s="213" cm="1">
        <f t="array" ref="Q20">IF($B19='Output| AER'!$B$21,
IF(AND(ABS(Q16*10^3-(SUM(SUMPRODUCT('Calc| Project Costs'!$BV$10:$BV$1009,'Calc| Project Costs'!AD$10:AD$1009)+SUMPRODUCT('Calc| Project Costs'!$BV$10:$BV$1009,'Calc| Project Costs'!BJ$10:BJ$1009))+SUMPRODUCT(--('Input| Disposals'!$O$8:$O$57='Input| Setup'!$B$37),'Input| Disposals'!U$8:U$57)+Q19*10^3))&lt;0.000001,(ABS(Q16*10^3-(SUMPRODUCT('Calc| Project Costs'!$BV$10:$BV$1009,'Calc| Project Costs'!BR$10:BR$1009)))&lt;0.000001)),0,1),
IF(LEN($B20)&gt;0,
_xlfn.SWITCH($B20,
'Output| AER'!$B$17,SUMPRODUCT('Calc| Project Costs'!$BV$10:$BV$1009,'Calc| Project Costs'!BB$10:BB$1009)/10^3,
'Output| AER'!$B$18,IF(LEN($B19)&gt;0,SUM(Q$9:Q19),0),
'Output| AER'!$B$19,(SUMPRODUCT('Calc| Project Costs'!AD$10:AD$1009,'Calc| Project Costs'!$BV$10:$BV$1009)+SUMPRODUCT('Calc| Project Costs'!BJ$10:BJ$1009,'Calc| Project Costs'!$BV$10:$BV$1009))/10^3,
'Output| AER'!$B$20,SUMPRODUCT(--('Input| Disposals'!$O$8:$O$57='Input| Setup'!$B$37),'Input| Disposals'!U$8:U$57)/10^3,
'Output| AER'!$B$21,Q17-Q18-Q19,
'Output| AER'!$B$23,"",
'Output| AER'!$B$24,'Input| Type 2 capcons'!Q$46/10^3,
SUMPRODUCT('Calc| Project Costs'!V$10:V$1009,1*('Calc| Project Costs'!$G$10:$G$1009=$B20),'Calc| Project Costs'!$BV$10:$BV$1009)/10^3),
""))</f>
        <v>0</v>
      </c>
      <c r="R20" s="213" cm="1">
        <f t="array" ref="R20">IF($B19='Output| AER'!$B$21,
IF(AND(ABS(R16*10^3-(SUM(SUMPRODUCT('Calc| Project Costs'!$BV$10:$BV$1009,'Calc| Project Costs'!AE$10:AE$1009)+SUMPRODUCT('Calc| Project Costs'!$BV$10:$BV$1009,'Calc| Project Costs'!BK$10:BK$1009))+SUMPRODUCT(--('Input| Disposals'!$O$8:$O$57='Input| Setup'!$B$37),'Input| Disposals'!V$8:V$57)+R19*10^3))&lt;0.000001,(ABS(R16*10^3-(SUMPRODUCT('Calc| Project Costs'!$BV$10:$BV$1009,'Calc| Project Costs'!BS$10:BS$1009)))&lt;0.000001)),0,1),
IF(LEN($B20)&gt;0,
_xlfn.SWITCH($B20,
'Output| AER'!$B$17,SUMPRODUCT('Calc| Project Costs'!$BV$10:$BV$1009,'Calc| Project Costs'!BC$10:BC$1009)/10^3,
'Output| AER'!$B$18,IF(LEN($B19)&gt;0,SUM(R$9:R19),0),
'Output| AER'!$B$19,(SUMPRODUCT('Calc| Project Costs'!AE$10:AE$1009,'Calc| Project Costs'!$BV$10:$BV$1009)+SUMPRODUCT('Calc| Project Costs'!BK$10:BK$1009,'Calc| Project Costs'!$BV$10:$BV$1009))/10^3,
'Output| AER'!$B$20,SUMPRODUCT(--('Input| Disposals'!$O$8:$O$57='Input| Setup'!$B$37),'Input| Disposals'!V$8:V$57)/10^3,
'Output| AER'!$B$21,R17-R18-R19,
'Output| AER'!$B$23,"",
'Output| AER'!$B$24,'Input| Type 2 capcons'!R$46/10^3,
SUMPRODUCT('Calc| Project Costs'!W$10:W$1009,1*('Calc| Project Costs'!$G$10:$G$1009=$B20),'Calc| Project Costs'!$BV$10:$BV$1009)/10^3),
""))</f>
        <v>0</v>
      </c>
      <c r="S20" s="214">
        <f>IF(B19='Output| AER'!$B$21,ROUND(S19-'Output| PTRM (DFA)'!$I$223,9),IF(OR(B20='Output| AER'!$B$23,AND(B20="",B19=""),AND(B20="",B19='Output| AER'!$B$24)),"",IFERROR(SUM(N20:R20),0)))</f>
        <v>0</v>
      </c>
    </row>
    <row r="21" spans="1:19" ht="12.75" customHeight="1" x14ac:dyDescent="0.2">
      <c r="B21" s="125" t="str" cm="1">
        <f t="array" ref="B21">IFERROR(_xlfn.LET(_xlpm.x, INDEX(_xlfn.VSTACK(_xlfn.UNIQUE(_xlfn._xlws.FILTER('Input| Projects'!$G$10:$G$1009,'Input| Projects'!$G$10:$G$1009&lt;&gt;"")),'Output| AER'!$B$17:$B$24),ROW(A13)),IF(_xlpm.x=0,"",_xlpm.x)),"")</f>
        <v>DER capex</v>
      </c>
      <c r="C21" s="213" cm="1">
        <f t="array" ref="C21">IF($B20='Output| AER'!$B$21,
IF(AND(ABS(C17*10^3-(SUM(SUMPRODUCT('Calc| Project Costs'!$BU$10:$BU$1009,'Calc| Project Costs'!Y$10:Y$1009)+SUMPRODUCT('Calc| Project Costs'!$BU$10:$BU$1009,'Calc| Project Costs'!BE$10:BE$1009))+SUMPRODUCT(--('Input| Disposals'!$O$8:$O$57='Input| Setup'!$B$36),'Input| Disposals'!P$8:P$57)+C20*10^3))&lt;0.000001,(ABS(C17*10^3-(SUMPRODUCT('Calc| Project Costs'!$BU$10:$BU$1009,'Calc| Project Costs'!BM$10:BM$1009)))&lt;0.000001)),0,1),
IF(LEN($B21)&gt;0,
_xlfn.SWITCH($B21,
'Output| AER'!$B$17,SUMPRODUCT('Calc| Project Costs'!$BU$10:$BU$1009,'Calc| Project Costs'!AW$10:AW$1009)/10^3,
'Output| AER'!$B$18,IF(LEN($B20)&gt;0,SUM(C$9:C20),0),
'Output| AER'!$B$19,(SUMPRODUCT('Calc| Project Costs'!Y$10:Y$1009,'Calc| Project Costs'!$BU$10:$BU$1009)+SUMPRODUCT('Calc| Project Costs'!BE$10:BE$1009,'Calc| Project Costs'!$BU$10:$BU$1009))/10^3,
'Output| AER'!$B$20,SUMPRODUCT(--('Input| Disposals'!$O$8:$O$57='Input| Setup'!$B$36),'Input| Disposals'!P$8:P$57)/10^3,
'Output| AER'!$B$21,C18-C19-C20,
'Output| AER'!$B$23,"",
'Output| AER'!$B$24,'Input| Type 2 capcons'!C$46/10^3,
SUMPRODUCT('Calc| Project Costs'!Q$10:Q$1009,1*('Calc| Project Costs'!$G$10:$G$1009=$B21),'Calc| Project Costs'!$BU$10:$BU$1009)/10^3),
""))</f>
        <v>0.36513055648014764</v>
      </c>
      <c r="D21" s="213" cm="1">
        <f t="array" ref="D21">IF($B20='Output| AER'!$B$21,
IF(AND(ABS(D17*10^3-(SUM(SUMPRODUCT('Calc| Project Costs'!$BU$10:$BU$1009,'Calc| Project Costs'!Z$10:Z$1009)+SUMPRODUCT('Calc| Project Costs'!$BU$10:$BU$1009,'Calc| Project Costs'!BF$10:BF$1009))+SUMPRODUCT(--('Input| Disposals'!$O$8:$O$57='Input| Setup'!$B$36),'Input| Disposals'!Q$8:Q$57)+D20*10^3))&lt;0.000001,(ABS(D17*10^3-(SUMPRODUCT('Calc| Project Costs'!$BU$10:$BU$1009,'Calc| Project Costs'!BN$10:BN$1009)))&lt;0.000001)),0,1),
IF(LEN($B21)&gt;0,
_xlfn.SWITCH($B21,
'Output| AER'!$B$17,SUMPRODUCT('Calc| Project Costs'!$BU$10:$BU$1009,'Calc| Project Costs'!AX$10:AX$1009)/10^3,
'Output| AER'!$B$18,IF(LEN($B20)&gt;0,SUM(D$9:D20),0),
'Output| AER'!$B$19,(SUMPRODUCT('Calc| Project Costs'!Z$10:Z$1009,'Calc| Project Costs'!$BU$10:$BU$1009)+SUMPRODUCT('Calc| Project Costs'!BF$10:BF$1009,'Calc| Project Costs'!$BU$10:$BU$1009))/10^3,
'Output| AER'!$B$20,SUMPRODUCT(--('Input| Disposals'!$O$8:$O$57='Input| Setup'!$B$36),'Input| Disposals'!Q$8:Q$57)/10^3,
'Output| AER'!$B$21,D18-D19-D20,
'Output| AER'!$B$23,"",
'Output| AER'!$B$24,'Input| Type 2 capcons'!D$46/10^3,
SUMPRODUCT('Calc| Project Costs'!R$10:R$1009,1*('Calc| Project Costs'!$G$10:$G$1009=$B21),'Calc| Project Costs'!$BU$10:$BU$1009)/10^3),
""))</f>
        <v>2.3889546022788739</v>
      </c>
      <c r="E21" s="213" cm="1">
        <f t="array" ref="E21">IF($B20='Output| AER'!$B$21,
IF(AND(ABS(E17*10^3-(SUM(SUMPRODUCT('Calc| Project Costs'!$BU$10:$BU$1009,'Calc| Project Costs'!AA$10:AA$1009)+SUMPRODUCT('Calc| Project Costs'!$BU$10:$BU$1009,'Calc| Project Costs'!BG$10:BG$1009))+SUMPRODUCT(--('Input| Disposals'!$O$8:$O$57='Input| Setup'!$B$36),'Input| Disposals'!R$8:R$57)+E20*10^3))&lt;0.000001,(ABS(E17*10^3-(SUMPRODUCT('Calc| Project Costs'!$BU$10:$BU$1009,'Calc| Project Costs'!BO$10:BO$1009)))&lt;0.000001)),0,1),
IF(LEN($B21)&gt;0,
_xlfn.SWITCH($B21,
'Output| AER'!$B$17,SUMPRODUCT('Calc| Project Costs'!$BU$10:$BU$1009,'Calc| Project Costs'!AY$10:AY$1009)/10^3,
'Output| AER'!$B$18,IF(LEN($B20)&gt;0,SUM(E$9:E20),0),
'Output| AER'!$B$19,(SUMPRODUCT('Calc| Project Costs'!AA$10:AA$1009,'Calc| Project Costs'!$BU$10:$BU$1009)+SUMPRODUCT('Calc| Project Costs'!BG$10:BG$1009,'Calc| Project Costs'!$BU$10:$BU$1009))/10^3,
'Output| AER'!$B$20,SUMPRODUCT(--('Input| Disposals'!$O$8:$O$57='Input| Setup'!$B$36),'Input| Disposals'!R$8:R$57)/10^3,
'Output| AER'!$B$21,E18-E19-E20,
'Output| AER'!$B$23,"",
'Output| AER'!$B$24,'Input| Type 2 capcons'!E$46/10^3,
SUMPRODUCT('Calc| Project Costs'!S$10:S$1009,1*('Calc| Project Costs'!$G$10:$G$1009=$B21),'Calc| Project Costs'!$BU$10:$BU$1009)/10^3),
""))</f>
        <v>2.5638197936985319</v>
      </c>
      <c r="F21" s="213" cm="1">
        <f t="array" ref="F21">IF($B20='Output| AER'!$B$21,
IF(AND(ABS(F17*10^3-(SUM(SUMPRODUCT('Calc| Project Costs'!$BU$10:$BU$1009,'Calc| Project Costs'!AB$10:AB$1009)+SUMPRODUCT('Calc| Project Costs'!$BU$10:$BU$1009,'Calc| Project Costs'!BH$10:BH$1009))+SUMPRODUCT(--('Input| Disposals'!$O$8:$O$57='Input| Setup'!$B$36),'Input| Disposals'!S$8:S$57)+F20*10^3))&lt;0.000001,(ABS(F17*10^3-(SUMPRODUCT('Calc| Project Costs'!$BU$10:$BU$1009,'Calc| Project Costs'!BP$10:BP$1009)))&lt;0.000001)),0,1),
IF(LEN($B21)&gt;0,
_xlfn.SWITCH($B21,
'Output| AER'!$B$17,SUMPRODUCT('Calc| Project Costs'!$BU$10:$BU$1009,'Calc| Project Costs'!AZ$10:AZ$1009)/10^3,
'Output| AER'!$B$18,IF(LEN($B20)&gt;0,SUM(F$9:F20),0),
'Output| AER'!$B$19,(SUMPRODUCT('Calc| Project Costs'!AB$10:AB$1009,'Calc| Project Costs'!$BU$10:$BU$1009)+SUMPRODUCT('Calc| Project Costs'!BH$10:BH$1009,'Calc| Project Costs'!$BU$10:$BU$1009))/10^3,
'Output| AER'!$B$20,SUMPRODUCT(--('Input| Disposals'!$O$8:$O$57='Input| Setup'!$B$36),'Input| Disposals'!S$8:S$57)/10^3,
'Output| AER'!$B$21,F18-F19-F20,
'Output| AER'!$B$23,"",
'Output| AER'!$B$24,'Input| Type 2 capcons'!F$46/10^3,
SUMPRODUCT('Calc| Project Costs'!T$10:T$1009,1*('Calc| Project Costs'!$G$10:$G$1009=$B21),'Calc| Project Costs'!$BU$10:$BU$1009)/10^3),
""))</f>
        <v>7.5126992891095634</v>
      </c>
      <c r="G21" s="213" cm="1">
        <f t="array" ref="G21">IF($B20='Output| AER'!$B$21,
IF(AND(ABS(G17*10^3-(SUM(SUMPRODUCT('Calc| Project Costs'!$BU$10:$BU$1009,'Calc| Project Costs'!AC$10:AC$1009)+SUMPRODUCT('Calc| Project Costs'!$BU$10:$BU$1009,'Calc| Project Costs'!BI$10:BI$1009))+SUMPRODUCT(--('Input| Disposals'!$O$8:$O$57='Input| Setup'!$B$36),'Input| Disposals'!T$8:T$57)+G20*10^3))&lt;0.000001,(ABS(G17*10^3-(SUMPRODUCT('Calc| Project Costs'!$BU$10:$BU$1009,'Calc| Project Costs'!BQ$10:BQ$1009)))&lt;0.000001)),0,1),
IF(LEN($B21)&gt;0,
_xlfn.SWITCH($B21,
'Output| AER'!$B$17,SUMPRODUCT('Calc| Project Costs'!$BU$10:$BU$1009,'Calc| Project Costs'!BA$10:BA$1009)/10^3,
'Output| AER'!$B$18,IF(LEN($B20)&gt;0,SUM(G$9:G20),0),
'Output| AER'!$B$19,(SUMPRODUCT('Calc| Project Costs'!AC$10:AC$1009,'Calc| Project Costs'!$BU$10:$BU$1009)+SUMPRODUCT('Calc| Project Costs'!BI$10:BI$1009,'Calc| Project Costs'!$BU$10:$BU$1009))/10^3,
'Output| AER'!$B$20,SUMPRODUCT(--('Input| Disposals'!$O$8:$O$57='Input| Setup'!$B$36),'Input| Disposals'!T$8:T$57)/10^3,
'Output| AER'!$B$21,G18-G19-G20,
'Output| AER'!$B$23,"",
'Output| AER'!$B$24,'Input| Type 2 capcons'!G$46/10^3,
SUMPRODUCT('Calc| Project Costs'!U$10:U$1009,1*('Calc| Project Costs'!$G$10:$G$1009=$B21),'Calc| Project Costs'!$BU$10:$BU$1009)/10^3),
""))</f>
        <v>4.9188134096896023</v>
      </c>
      <c r="H21" s="213" cm="1">
        <f t="array" ref="H21">IF($B20='Output| AER'!$B$21,
IF(AND(ABS(H17*10^3-(SUM(SUMPRODUCT('Calc| Project Costs'!$BU$10:$BU$1009,'Calc| Project Costs'!AD$10:AD$1009)+SUMPRODUCT('Calc| Project Costs'!$BU$10:$BU$1009,'Calc| Project Costs'!BJ$10:BJ$1009))+SUMPRODUCT(--('Input| Disposals'!$O$8:$O$57='Input| Setup'!$B$36),'Input| Disposals'!U$8:U$57)+H20*10^3))&lt;0.000001,(ABS(H17*10^3-(SUMPRODUCT('Calc| Project Costs'!$BU$10:$BU$1009,'Calc| Project Costs'!BR$10:BR$1009)))&lt;0.000001)),0,1),
IF(LEN($B21)&gt;0,
_xlfn.SWITCH($B21,
'Output| AER'!$B$17,SUMPRODUCT('Calc| Project Costs'!$BU$10:$BU$1009,'Calc| Project Costs'!BB$10:BB$1009)/10^3,
'Output| AER'!$B$18,IF(LEN($B20)&gt;0,SUM(H$9:H20),0),
'Output| AER'!$B$19,(SUMPRODUCT('Calc| Project Costs'!AD$10:AD$1009,'Calc| Project Costs'!$BU$10:$BU$1009)+SUMPRODUCT('Calc| Project Costs'!BJ$10:BJ$1009,'Calc| Project Costs'!$BU$10:$BU$1009))/10^3,
'Output| AER'!$B$20,SUMPRODUCT(--('Input| Disposals'!$O$8:$O$57='Input| Setup'!$B$36),'Input| Disposals'!U$8:U$57)/10^3,
'Output| AER'!$B$21,H18-H19-H20,
'Output| AER'!$B$23,"",
'Output| AER'!$B$24,'Input| Type 2 capcons'!H$46/10^3,
SUMPRODUCT('Calc| Project Costs'!V$10:V$1009,1*('Calc| Project Costs'!$G$10:$G$1009=$B21),'Calc| Project Costs'!$BU$10:$BU$1009)/10^3),
""))</f>
        <v>4.0615878954078806</v>
      </c>
      <c r="I21" s="213" cm="1">
        <f t="array" ref="I21">IF($B20='Output| AER'!$B$21,
IF(AND(ABS(I17*10^3-(SUM(SUMPRODUCT('Calc| Project Costs'!$BU$10:$BU$1009,'Calc| Project Costs'!AE$10:AE$1009)+SUMPRODUCT('Calc| Project Costs'!$BU$10:$BU$1009,'Calc| Project Costs'!BK$10:BK$1009))+SUMPRODUCT(--('Input| Disposals'!$O$8:$O$57='Input| Setup'!$B$36),'Input| Disposals'!V$8:V$57)+I20*10^3))&lt;0.000001,(ABS(I17*10^3-(SUMPRODUCT('Calc| Project Costs'!$BU$10:$BU$1009,'Calc| Project Costs'!BS$10:BS$1009)))&lt;0.000001)),0,1),
IF(LEN($B21)&gt;0,
_xlfn.SWITCH($B21,
'Output| AER'!$B$17,SUMPRODUCT('Calc| Project Costs'!$BU$10:$BU$1009,'Calc| Project Costs'!BC$10:BC$1009)/10^3,
'Output| AER'!$B$18,IF(LEN($B20)&gt;0,SUM(I$9:I20),0),
'Output| AER'!$B$19,(SUMPRODUCT('Calc| Project Costs'!AE$10:AE$1009,'Calc| Project Costs'!$BU$10:$BU$1009)+SUMPRODUCT('Calc| Project Costs'!BK$10:BK$1009,'Calc| Project Costs'!$BU$10:$BU$1009))/10^3,
'Output| AER'!$B$20,SUMPRODUCT(--('Input| Disposals'!$O$8:$O$57='Input| Setup'!$B$36),'Input| Disposals'!V$8:V$57)/10^3,
'Output| AER'!$B$21,I18-I19-I20,
'Output| AER'!$B$23,"",
'Output| AER'!$B$24,'Input| Type 2 capcons'!I$46/10^3,
SUMPRODUCT('Calc| Project Costs'!W$10:W$1009,1*('Calc| Project Costs'!$G$10:$G$1009=$B21),'Calc| Project Costs'!$BU$10:$BU$1009)/10^3),
""))</f>
        <v>7.1381515445330059</v>
      </c>
      <c r="J21" s="214">
        <f>IF(B20='Output| AER'!$B$21,ROUND(J20-'Output| PTRM (SCS)'!$I$223,9),IF(OR(B21='Output| AER'!$B$23,AND(B21="",B20=""),AND(B21="",B20='Output| AER'!$B$24)),"",IFERROR(SUM(E21:I21),0)))</f>
        <v>26.195071932438584</v>
      </c>
      <c r="L21" s="213" cm="1">
        <f t="array" ref="L21">IF($B20='Output| AER'!$B$21,
IF(AND(ABS(L17*10^3-(SUM(SUMPRODUCT('Calc| Project Costs'!$BV$10:$BV$1009,'Calc| Project Costs'!Y$10:Y$1009)+SUMPRODUCT('Calc| Project Costs'!$BV$10:$BV$1009,'Calc| Project Costs'!BE$10:BE$1009))+SUMPRODUCT(--('Input| Disposals'!$O$8:$O$57='Input| Setup'!$B$37),'Input| Disposals'!P$8:P$57)+L20*10^3))&lt;0.000001,(ABS(L17*10^3-(SUMPRODUCT('Calc| Project Costs'!$BV$10:$BV$1009,'Calc| Project Costs'!BM$10:BM$1009)))&lt;0.000001)),0,1),
IF(LEN($B21)&gt;0,
_xlfn.SWITCH($B21,
'Output| AER'!$B$17,SUMPRODUCT('Calc| Project Costs'!$BV$10:$BV$1009,'Calc| Project Costs'!AW$10:AW$1009)/10^3,
'Output| AER'!$B$18,IF(LEN($B20)&gt;0,SUM(L$9:L20),0),
'Output| AER'!$B$19,(SUMPRODUCT('Calc| Project Costs'!Y$10:Y$1009,'Calc| Project Costs'!$BV$10:$BV$1009)+SUMPRODUCT('Calc| Project Costs'!BE$10:BE$1009,'Calc| Project Costs'!$BV$10:$BV$1009))/10^3,
'Output| AER'!$B$20,SUMPRODUCT(--('Input| Disposals'!$O$8:$O$57='Input| Setup'!$B$37),'Input| Disposals'!P$8:P$57)/10^3,
'Output| AER'!$B$21,L18-L19-L20,
'Output| AER'!$B$23,"",
'Output| AER'!$B$24,'Input| Type 2 capcons'!L$46/10^3,
SUMPRODUCT('Calc| Project Costs'!Q$10:Q$1009,1*('Calc| Project Costs'!$G$10:$G$1009=$B21),'Calc| Project Costs'!$BV$10:$BV$1009)/10^3),
""))</f>
        <v>0</v>
      </c>
      <c r="M21" s="213" cm="1">
        <f t="array" ref="M21">IF($B20='Output| AER'!$B$21,
IF(AND(ABS(M17*10^3-(SUM(SUMPRODUCT('Calc| Project Costs'!$BV$10:$BV$1009,'Calc| Project Costs'!Z$10:Z$1009)+SUMPRODUCT('Calc| Project Costs'!$BV$10:$BV$1009,'Calc| Project Costs'!BF$10:BF$1009))+SUMPRODUCT(--('Input| Disposals'!$O$8:$O$57='Input| Setup'!$B$37),'Input| Disposals'!Q$8:Q$57)+M20*10^3))&lt;0.000001,(ABS(M17*10^3-(SUMPRODUCT('Calc| Project Costs'!$BV$10:$BV$1009,'Calc| Project Costs'!BN$10:BN$1009)))&lt;0.000001)),0,1),
IF(LEN($B21)&gt;0,
_xlfn.SWITCH($B21,
'Output| AER'!$B$17,SUMPRODUCT('Calc| Project Costs'!$BV$10:$BV$1009,'Calc| Project Costs'!AX$10:AX$1009)/10^3,
'Output| AER'!$B$18,IF(LEN($B20)&gt;0,SUM(M$9:M20),0),
'Output| AER'!$B$19,(SUMPRODUCT('Calc| Project Costs'!Z$10:Z$1009,'Calc| Project Costs'!$BV$10:$BV$1009)+SUMPRODUCT('Calc| Project Costs'!BF$10:BF$1009,'Calc| Project Costs'!$BV$10:$BV$1009))/10^3,
'Output| AER'!$B$20,SUMPRODUCT(--('Input| Disposals'!$O$8:$O$57='Input| Setup'!$B$37),'Input| Disposals'!Q$8:Q$57)/10^3,
'Output| AER'!$B$21,M18-M19-M20,
'Output| AER'!$B$23,"",
'Output| AER'!$B$24,'Input| Type 2 capcons'!M$46/10^3,
SUMPRODUCT('Calc| Project Costs'!R$10:R$1009,1*('Calc| Project Costs'!$G$10:$G$1009=$B21),'Calc| Project Costs'!$BV$10:$BV$1009)/10^3),
""))</f>
        <v>0</v>
      </c>
      <c r="N21" s="213" cm="1">
        <f t="array" ref="N21">IF($B20='Output| AER'!$B$21,
IF(AND(ABS(N17*10^3-(SUM(SUMPRODUCT('Calc| Project Costs'!$BV$10:$BV$1009,'Calc| Project Costs'!AA$10:AA$1009)+SUMPRODUCT('Calc| Project Costs'!$BV$10:$BV$1009,'Calc| Project Costs'!BG$10:BG$1009))+SUMPRODUCT(--('Input| Disposals'!$O$8:$O$57='Input| Setup'!$B$37),'Input| Disposals'!R$8:R$57)+N20*10^3))&lt;0.000001,(ABS(N17*10^3-(SUMPRODUCT('Calc| Project Costs'!$BV$10:$BV$1009,'Calc| Project Costs'!BO$10:BO$1009)))&lt;0.000001)),0,1),
IF(LEN($B21)&gt;0,
_xlfn.SWITCH($B21,
'Output| AER'!$B$17,SUMPRODUCT('Calc| Project Costs'!$BV$10:$BV$1009,'Calc| Project Costs'!AY$10:AY$1009)/10^3,
'Output| AER'!$B$18,IF(LEN($B20)&gt;0,SUM(N$9:N20),0),
'Output| AER'!$B$19,(SUMPRODUCT('Calc| Project Costs'!AA$10:AA$1009,'Calc| Project Costs'!$BV$10:$BV$1009)+SUMPRODUCT('Calc| Project Costs'!BG$10:BG$1009,'Calc| Project Costs'!$BV$10:$BV$1009))/10^3,
'Output| AER'!$B$20,SUMPRODUCT(--('Input| Disposals'!$O$8:$O$57='Input| Setup'!$B$37),'Input| Disposals'!R$8:R$57)/10^3,
'Output| AER'!$B$21,N18-N19-N20,
'Output| AER'!$B$23,"",
'Output| AER'!$B$24,'Input| Type 2 capcons'!N$46/10^3,
SUMPRODUCT('Calc| Project Costs'!S$10:S$1009,1*('Calc| Project Costs'!$G$10:$G$1009=$B21),'Calc| Project Costs'!$BV$10:$BV$1009)/10^3),
""))</f>
        <v>0</v>
      </c>
      <c r="O21" s="213" cm="1">
        <f t="array" ref="O21">IF($B20='Output| AER'!$B$21,
IF(AND(ABS(O17*10^3-(SUM(SUMPRODUCT('Calc| Project Costs'!$BV$10:$BV$1009,'Calc| Project Costs'!AB$10:AB$1009)+SUMPRODUCT('Calc| Project Costs'!$BV$10:$BV$1009,'Calc| Project Costs'!BH$10:BH$1009))+SUMPRODUCT(--('Input| Disposals'!$O$8:$O$57='Input| Setup'!$B$37),'Input| Disposals'!S$8:S$57)+O20*10^3))&lt;0.000001,(ABS(O17*10^3-(SUMPRODUCT('Calc| Project Costs'!$BV$10:$BV$1009,'Calc| Project Costs'!BP$10:BP$1009)))&lt;0.000001)),0,1),
IF(LEN($B21)&gt;0,
_xlfn.SWITCH($B21,
'Output| AER'!$B$17,SUMPRODUCT('Calc| Project Costs'!$BV$10:$BV$1009,'Calc| Project Costs'!AZ$10:AZ$1009)/10^3,
'Output| AER'!$B$18,IF(LEN($B20)&gt;0,SUM(O$9:O20),0),
'Output| AER'!$B$19,(SUMPRODUCT('Calc| Project Costs'!AB$10:AB$1009,'Calc| Project Costs'!$BV$10:$BV$1009)+SUMPRODUCT('Calc| Project Costs'!BH$10:BH$1009,'Calc| Project Costs'!$BV$10:$BV$1009))/10^3,
'Output| AER'!$B$20,SUMPRODUCT(--('Input| Disposals'!$O$8:$O$57='Input| Setup'!$B$37),'Input| Disposals'!S$8:S$57)/10^3,
'Output| AER'!$B$21,O18-O19-O20,
'Output| AER'!$B$23,"",
'Output| AER'!$B$24,'Input| Type 2 capcons'!O$46/10^3,
SUMPRODUCT('Calc| Project Costs'!T$10:T$1009,1*('Calc| Project Costs'!$G$10:$G$1009=$B21),'Calc| Project Costs'!$BV$10:$BV$1009)/10^3),
""))</f>
        <v>0</v>
      </c>
      <c r="P21" s="213" cm="1">
        <f t="array" ref="P21">IF($B20='Output| AER'!$B$21,
IF(AND(ABS(P17*10^3-(SUM(SUMPRODUCT('Calc| Project Costs'!$BV$10:$BV$1009,'Calc| Project Costs'!AC$10:AC$1009)+SUMPRODUCT('Calc| Project Costs'!$BV$10:$BV$1009,'Calc| Project Costs'!BI$10:BI$1009))+SUMPRODUCT(--('Input| Disposals'!$O$8:$O$57='Input| Setup'!$B$37),'Input| Disposals'!T$8:T$57)+P20*10^3))&lt;0.000001,(ABS(P17*10^3-(SUMPRODUCT('Calc| Project Costs'!$BV$10:$BV$1009,'Calc| Project Costs'!BQ$10:BQ$1009)))&lt;0.000001)),0,1),
IF(LEN($B21)&gt;0,
_xlfn.SWITCH($B21,
'Output| AER'!$B$17,SUMPRODUCT('Calc| Project Costs'!$BV$10:$BV$1009,'Calc| Project Costs'!BA$10:BA$1009)/10^3,
'Output| AER'!$B$18,IF(LEN($B20)&gt;0,SUM(P$9:P20),0),
'Output| AER'!$B$19,(SUMPRODUCT('Calc| Project Costs'!AC$10:AC$1009,'Calc| Project Costs'!$BV$10:$BV$1009)+SUMPRODUCT('Calc| Project Costs'!BI$10:BI$1009,'Calc| Project Costs'!$BV$10:$BV$1009))/10^3,
'Output| AER'!$B$20,SUMPRODUCT(--('Input| Disposals'!$O$8:$O$57='Input| Setup'!$B$37),'Input| Disposals'!T$8:T$57)/10^3,
'Output| AER'!$B$21,P18-P19-P20,
'Output| AER'!$B$23,"",
'Output| AER'!$B$24,'Input| Type 2 capcons'!P$46/10^3,
SUMPRODUCT('Calc| Project Costs'!U$10:U$1009,1*('Calc| Project Costs'!$G$10:$G$1009=$B21),'Calc| Project Costs'!$BV$10:$BV$1009)/10^3),
""))</f>
        <v>0</v>
      </c>
      <c r="Q21" s="213" cm="1">
        <f t="array" ref="Q21">IF($B20='Output| AER'!$B$21,
IF(AND(ABS(Q17*10^3-(SUM(SUMPRODUCT('Calc| Project Costs'!$BV$10:$BV$1009,'Calc| Project Costs'!AD$10:AD$1009)+SUMPRODUCT('Calc| Project Costs'!$BV$10:$BV$1009,'Calc| Project Costs'!BJ$10:BJ$1009))+SUMPRODUCT(--('Input| Disposals'!$O$8:$O$57='Input| Setup'!$B$37),'Input| Disposals'!U$8:U$57)+Q20*10^3))&lt;0.000001,(ABS(Q17*10^3-(SUMPRODUCT('Calc| Project Costs'!$BV$10:$BV$1009,'Calc| Project Costs'!BR$10:BR$1009)))&lt;0.000001)),0,1),
IF(LEN($B21)&gt;0,
_xlfn.SWITCH($B21,
'Output| AER'!$B$17,SUMPRODUCT('Calc| Project Costs'!$BV$10:$BV$1009,'Calc| Project Costs'!BB$10:BB$1009)/10^3,
'Output| AER'!$B$18,IF(LEN($B20)&gt;0,SUM(Q$9:Q20),0),
'Output| AER'!$B$19,(SUMPRODUCT('Calc| Project Costs'!AD$10:AD$1009,'Calc| Project Costs'!$BV$10:$BV$1009)+SUMPRODUCT('Calc| Project Costs'!BJ$10:BJ$1009,'Calc| Project Costs'!$BV$10:$BV$1009))/10^3,
'Output| AER'!$B$20,SUMPRODUCT(--('Input| Disposals'!$O$8:$O$57='Input| Setup'!$B$37),'Input| Disposals'!U$8:U$57)/10^3,
'Output| AER'!$B$21,Q18-Q19-Q20,
'Output| AER'!$B$23,"",
'Output| AER'!$B$24,'Input| Type 2 capcons'!Q$46/10^3,
SUMPRODUCT('Calc| Project Costs'!V$10:V$1009,1*('Calc| Project Costs'!$G$10:$G$1009=$B21),'Calc| Project Costs'!$BV$10:$BV$1009)/10^3),
""))</f>
        <v>0</v>
      </c>
      <c r="R21" s="213" cm="1">
        <f t="array" ref="R21">IF($B20='Output| AER'!$B$21,
IF(AND(ABS(R17*10^3-(SUM(SUMPRODUCT('Calc| Project Costs'!$BV$10:$BV$1009,'Calc| Project Costs'!AE$10:AE$1009)+SUMPRODUCT('Calc| Project Costs'!$BV$10:$BV$1009,'Calc| Project Costs'!BK$10:BK$1009))+SUMPRODUCT(--('Input| Disposals'!$O$8:$O$57='Input| Setup'!$B$37),'Input| Disposals'!V$8:V$57)+R20*10^3))&lt;0.000001,(ABS(R17*10^3-(SUMPRODUCT('Calc| Project Costs'!$BV$10:$BV$1009,'Calc| Project Costs'!BS$10:BS$1009)))&lt;0.000001)),0,1),
IF(LEN($B21)&gt;0,
_xlfn.SWITCH($B21,
'Output| AER'!$B$17,SUMPRODUCT('Calc| Project Costs'!$BV$10:$BV$1009,'Calc| Project Costs'!BC$10:BC$1009)/10^3,
'Output| AER'!$B$18,IF(LEN($B20)&gt;0,SUM(R$9:R20),0),
'Output| AER'!$B$19,(SUMPRODUCT('Calc| Project Costs'!AE$10:AE$1009,'Calc| Project Costs'!$BV$10:$BV$1009)+SUMPRODUCT('Calc| Project Costs'!BK$10:BK$1009,'Calc| Project Costs'!$BV$10:$BV$1009))/10^3,
'Output| AER'!$B$20,SUMPRODUCT(--('Input| Disposals'!$O$8:$O$57='Input| Setup'!$B$37),'Input| Disposals'!V$8:V$57)/10^3,
'Output| AER'!$B$21,R18-R19-R20,
'Output| AER'!$B$23,"",
'Output| AER'!$B$24,'Input| Type 2 capcons'!R$46/10^3,
SUMPRODUCT('Calc| Project Costs'!W$10:W$1009,1*('Calc| Project Costs'!$G$10:$G$1009=$B21),'Calc| Project Costs'!$BV$10:$BV$1009)/10^3),
""))</f>
        <v>0</v>
      </c>
      <c r="S21" s="214">
        <f>IF(B20='Output| AER'!$B$21,ROUND(S20-'Output| PTRM (DFA)'!$I$223,9),IF(OR(B21='Output| AER'!$B$23,AND(B21="",B20=""),AND(B21="",B20='Output| AER'!$B$24)),"",IFERROR(SUM(N21:R21),0)))</f>
        <v>0</v>
      </c>
    </row>
    <row r="22" spans="1:19" ht="12.75" customHeight="1" x14ac:dyDescent="0.2">
      <c r="B22" s="125" t="str" cm="1">
        <f t="array" ref="B22">IFERROR(_xlfn.LET(_xlpm.x, INDEX(_xlfn.VSTACK(_xlfn.UNIQUE(_xlfn._xlws.FILTER('Input| Projects'!$G$10:$G$1009,'Input| Projects'!$G$10:$G$1009&lt;&gt;"")),'Output| AER'!$B$17:$B$24),ROW(A14)),IF(_xlpm.x=0,"",_xlpm.x)),"")</f>
        <v>Vehicles</v>
      </c>
      <c r="C22" s="213" cm="1">
        <f t="array" ref="C22">IF($B21='Output| AER'!$B$21,
IF(AND(ABS(C18*10^3-(SUM(SUMPRODUCT('Calc| Project Costs'!$BU$10:$BU$1009,'Calc| Project Costs'!Y$10:Y$1009)+SUMPRODUCT('Calc| Project Costs'!$BU$10:$BU$1009,'Calc| Project Costs'!BE$10:BE$1009))+SUMPRODUCT(--('Input| Disposals'!$O$8:$O$57='Input| Setup'!$B$36),'Input| Disposals'!P$8:P$57)+C21*10^3))&lt;0.000001,(ABS(C18*10^3-(SUMPRODUCT('Calc| Project Costs'!$BU$10:$BU$1009,'Calc| Project Costs'!BM$10:BM$1009)))&lt;0.000001)),0,1),
IF(LEN($B22)&gt;0,
_xlfn.SWITCH($B22,
'Output| AER'!$B$17,SUMPRODUCT('Calc| Project Costs'!$BU$10:$BU$1009,'Calc| Project Costs'!AW$10:AW$1009)/10^3,
'Output| AER'!$B$18,IF(LEN($B21)&gt;0,SUM(C$9:C21),0),
'Output| AER'!$B$19,(SUMPRODUCT('Calc| Project Costs'!Y$10:Y$1009,'Calc| Project Costs'!$BU$10:$BU$1009)+SUMPRODUCT('Calc| Project Costs'!BE$10:BE$1009,'Calc| Project Costs'!$BU$10:$BU$1009))/10^3,
'Output| AER'!$B$20,SUMPRODUCT(--('Input| Disposals'!$O$8:$O$57='Input| Setup'!$B$36),'Input| Disposals'!P$8:P$57)/10^3,
'Output| AER'!$B$21,C19-C20-C21,
'Output| AER'!$B$23,"",
'Output| AER'!$B$24,'Input| Type 2 capcons'!C$46/10^3,
SUMPRODUCT('Calc| Project Costs'!Q$10:Q$1009,1*('Calc| Project Costs'!$G$10:$G$1009=$B22),'Calc| Project Costs'!$BU$10:$BU$1009)/10^3),
""))</f>
        <v>15.838453907811839</v>
      </c>
      <c r="D22" s="213" cm="1">
        <f t="array" ref="D22">IF($B21='Output| AER'!$B$21,
IF(AND(ABS(D18*10^3-(SUM(SUMPRODUCT('Calc| Project Costs'!$BU$10:$BU$1009,'Calc| Project Costs'!Z$10:Z$1009)+SUMPRODUCT('Calc| Project Costs'!$BU$10:$BU$1009,'Calc| Project Costs'!BF$10:BF$1009))+SUMPRODUCT(--('Input| Disposals'!$O$8:$O$57='Input| Setup'!$B$36),'Input| Disposals'!Q$8:Q$57)+D21*10^3))&lt;0.000001,(ABS(D18*10^3-(SUMPRODUCT('Calc| Project Costs'!$BU$10:$BU$1009,'Calc| Project Costs'!BN$10:BN$1009)))&lt;0.000001)),0,1),
IF(LEN($B22)&gt;0,
_xlfn.SWITCH($B22,
'Output| AER'!$B$17,SUMPRODUCT('Calc| Project Costs'!$BU$10:$BU$1009,'Calc| Project Costs'!AX$10:AX$1009)/10^3,
'Output| AER'!$B$18,IF(LEN($B21)&gt;0,SUM(D$9:D21),0),
'Output| AER'!$B$19,(SUMPRODUCT('Calc| Project Costs'!Z$10:Z$1009,'Calc| Project Costs'!$BU$10:$BU$1009)+SUMPRODUCT('Calc| Project Costs'!BF$10:BF$1009,'Calc| Project Costs'!$BU$10:$BU$1009))/10^3,
'Output| AER'!$B$20,SUMPRODUCT(--('Input| Disposals'!$O$8:$O$57='Input| Setup'!$B$36),'Input| Disposals'!Q$8:Q$57)/10^3,
'Output| AER'!$B$21,D19-D20-D21,
'Output| AER'!$B$23,"",
'Output| AER'!$B$24,'Input| Type 2 capcons'!D$46/10^3,
SUMPRODUCT('Calc| Project Costs'!R$10:R$1009,1*('Calc| Project Costs'!$G$10:$G$1009=$B22),'Calc| Project Costs'!$BU$10:$BU$1009)/10^3),
""))</f>
        <v>14.655531411478172</v>
      </c>
      <c r="E22" s="213" cm="1">
        <f t="array" ref="E22">IF($B21='Output| AER'!$B$21,
IF(AND(ABS(E18*10^3-(SUM(SUMPRODUCT('Calc| Project Costs'!$BU$10:$BU$1009,'Calc| Project Costs'!AA$10:AA$1009)+SUMPRODUCT('Calc| Project Costs'!$BU$10:$BU$1009,'Calc| Project Costs'!BG$10:BG$1009))+SUMPRODUCT(--('Input| Disposals'!$O$8:$O$57='Input| Setup'!$B$36),'Input| Disposals'!R$8:R$57)+E21*10^3))&lt;0.000001,(ABS(E18*10^3-(SUMPRODUCT('Calc| Project Costs'!$BU$10:$BU$1009,'Calc| Project Costs'!BO$10:BO$1009)))&lt;0.000001)),0,1),
IF(LEN($B22)&gt;0,
_xlfn.SWITCH($B22,
'Output| AER'!$B$17,SUMPRODUCT('Calc| Project Costs'!$BU$10:$BU$1009,'Calc| Project Costs'!AY$10:AY$1009)/10^3,
'Output| AER'!$B$18,IF(LEN($B21)&gt;0,SUM(E$9:E21),0),
'Output| AER'!$B$19,(SUMPRODUCT('Calc| Project Costs'!AA$10:AA$1009,'Calc| Project Costs'!$BU$10:$BU$1009)+SUMPRODUCT('Calc| Project Costs'!BG$10:BG$1009,'Calc| Project Costs'!$BU$10:$BU$1009))/10^3,
'Output| AER'!$B$20,SUMPRODUCT(--('Input| Disposals'!$O$8:$O$57='Input| Setup'!$B$36),'Input| Disposals'!R$8:R$57)/10^3,
'Output| AER'!$B$21,E19-E20-E21,
'Output| AER'!$B$23,"",
'Output| AER'!$B$24,'Input| Type 2 capcons'!E$46/10^3,
SUMPRODUCT('Calc| Project Costs'!S$10:S$1009,1*('Calc| Project Costs'!$G$10:$G$1009=$B22),'Calc| Project Costs'!$BU$10:$BU$1009)/10^3),
""))</f>
        <v>8.5288322825998701</v>
      </c>
      <c r="F22" s="213" cm="1">
        <f t="array" ref="F22">IF($B21='Output| AER'!$B$21,
IF(AND(ABS(F18*10^3-(SUM(SUMPRODUCT('Calc| Project Costs'!$BU$10:$BU$1009,'Calc| Project Costs'!AB$10:AB$1009)+SUMPRODUCT('Calc| Project Costs'!$BU$10:$BU$1009,'Calc| Project Costs'!BH$10:BH$1009))+SUMPRODUCT(--('Input| Disposals'!$O$8:$O$57='Input| Setup'!$B$36),'Input| Disposals'!S$8:S$57)+F21*10^3))&lt;0.000001,(ABS(F18*10^3-(SUMPRODUCT('Calc| Project Costs'!$BU$10:$BU$1009,'Calc| Project Costs'!BP$10:BP$1009)))&lt;0.000001)),0,1),
IF(LEN($B22)&gt;0,
_xlfn.SWITCH($B22,
'Output| AER'!$B$17,SUMPRODUCT('Calc| Project Costs'!$BU$10:$BU$1009,'Calc| Project Costs'!AZ$10:AZ$1009)/10^3,
'Output| AER'!$B$18,IF(LEN($B21)&gt;0,SUM(F$9:F21),0),
'Output| AER'!$B$19,(SUMPRODUCT('Calc| Project Costs'!AB$10:AB$1009,'Calc| Project Costs'!$BU$10:$BU$1009)+SUMPRODUCT('Calc| Project Costs'!BH$10:BH$1009,'Calc| Project Costs'!$BU$10:$BU$1009))/10^3,
'Output| AER'!$B$20,SUMPRODUCT(--('Input| Disposals'!$O$8:$O$57='Input| Setup'!$B$36),'Input| Disposals'!S$8:S$57)/10^3,
'Output| AER'!$B$21,F19-F20-F21,
'Output| AER'!$B$23,"",
'Output| AER'!$B$24,'Input| Type 2 capcons'!F$46/10^3,
SUMPRODUCT('Calc| Project Costs'!T$10:T$1009,1*('Calc| Project Costs'!$G$10:$G$1009=$B22),'Calc| Project Costs'!$BU$10:$BU$1009)/10^3),
""))</f>
        <v>17.948971983918739</v>
      </c>
      <c r="G22" s="213" cm="1">
        <f t="array" ref="G22">IF($B21='Output| AER'!$B$21,
IF(AND(ABS(G18*10^3-(SUM(SUMPRODUCT('Calc| Project Costs'!$BU$10:$BU$1009,'Calc| Project Costs'!AC$10:AC$1009)+SUMPRODUCT('Calc| Project Costs'!$BU$10:$BU$1009,'Calc| Project Costs'!BI$10:BI$1009))+SUMPRODUCT(--('Input| Disposals'!$O$8:$O$57='Input| Setup'!$B$36),'Input| Disposals'!T$8:T$57)+G21*10^3))&lt;0.000001,(ABS(G18*10^3-(SUMPRODUCT('Calc| Project Costs'!$BU$10:$BU$1009,'Calc| Project Costs'!BQ$10:BQ$1009)))&lt;0.000001)),0,1),
IF(LEN($B22)&gt;0,
_xlfn.SWITCH($B22,
'Output| AER'!$B$17,SUMPRODUCT('Calc| Project Costs'!$BU$10:$BU$1009,'Calc| Project Costs'!BA$10:BA$1009)/10^3,
'Output| AER'!$B$18,IF(LEN($B21)&gt;0,SUM(G$9:G21),0),
'Output| AER'!$B$19,(SUMPRODUCT('Calc| Project Costs'!AC$10:AC$1009,'Calc| Project Costs'!$BU$10:$BU$1009)+SUMPRODUCT('Calc| Project Costs'!BI$10:BI$1009,'Calc| Project Costs'!$BU$10:$BU$1009))/10^3,
'Output| AER'!$B$20,SUMPRODUCT(--('Input| Disposals'!$O$8:$O$57='Input| Setup'!$B$36),'Input| Disposals'!T$8:T$57)/10^3,
'Output| AER'!$B$21,G19-G20-G21,
'Output| AER'!$B$23,"",
'Output| AER'!$B$24,'Input| Type 2 capcons'!G$46/10^3,
SUMPRODUCT('Calc| Project Costs'!U$10:U$1009,1*('Calc| Project Costs'!$G$10:$G$1009=$B22),'Calc| Project Costs'!$BU$10:$BU$1009)/10^3),
""))</f>
        <v>0.70822063146802106</v>
      </c>
      <c r="H22" s="213" cm="1">
        <f t="array" ref="H22">IF($B21='Output| AER'!$B$21,
IF(AND(ABS(H18*10^3-(SUM(SUMPRODUCT('Calc| Project Costs'!$BU$10:$BU$1009,'Calc| Project Costs'!AD$10:AD$1009)+SUMPRODUCT('Calc| Project Costs'!$BU$10:$BU$1009,'Calc| Project Costs'!BJ$10:BJ$1009))+SUMPRODUCT(--('Input| Disposals'!$O$8:$O$57='Input| Setup'!$B$36),'Input| Disposals'!U$8:U$57)+H21*10^3))&lt;0.000001,(ABS(H18*10^3-(SUMPRODUCT('Calc| Project Costs'!$BU$10:$BU$1009,'Calc| Project Costs'!BR$10:BR$1009)))&lt;0.000001)),0,1),
IF(LEN($B22)&gt;0,
_xlfn.SWITCH($B22,
'Output| AER'!$B$17,SUMPRODUCT('Calc| Project Costs'!$BU$10:$BU$1009,'Calc| Project Costs'!BB$10:BB$1009)/10^3,
'Output| AER'!$B$18,IF(LEN($B21)&gt;0,SUM(H$9:H21),0),
'Output| AER'!$B$19,(SUMPRODUCT('Calc| Project Costs'!AD$10:AD$1009,'Calc| Project Costs'!$BU$10:$BU$1009)+SUMPRODUCT('Calc| Project Costs'!BJ$10:BJ$1009,'Calc| Project Costs'!$BU$10:$BU$1009))/10^3,
'Output| AER'!$B$20,SUMPRODUCT(--('Input| Disposals'!$O$8:$O$57='Input| Setup'!$B$36),'Input| Disposals'!U$8:U$57)/10^3,
'Output| AER'!$B$21,H19-H20-H21,
'Output| AER'!$B$23,"",
'Output| AER'!$B$24,'Input| Type 2 capcons'!H$46/10^3,
SUMPRODUCT('Calc| Project Costs'!V$10:V$1009,1*('Calc| Project Costs'!$G$10:$G$1009=$B22),'Calc| Project Costs'!$BU$10:$BU$1009)/10^3),
""))</f>
        <v>4.4235490091370595</v>
      </c>
      <c r="I22" s="213" cm="1">
        <f t="array" ref="I22">IF($B21='Output| AER'!$B$21,
IF(AND(ABS(I18*10^3-(SUM(SUMPRODUCT('Calc| Project Costs'!$BU$10:$BU$1009,'Calc| Project Costs'!AE$10:AE$1009)+SUMPRODUCT('Calc| Project Costs'!$BU$10:$BU$1009,'Calc| Project Costs'!BK$10:BK$1009))+SUMPRODUCT(--('Input| Disposals'!$O$8:$O$57='Input| Setup'!$B$36),'Input| Disposals'!V$8:V$57)+I21*10^3))&lt;0.000001,(ABS(I18*10^3-(SUMPRODUCT('Calc| Project Costs'!$BU$10:$BU$1009,'Calc| Project Costs'!BS$10:BS$1009)))&lt;0.000001)),0,1),
IF(LEN($B22)&gt;0,
_xlfn.SWITCH($B22,
'Output| AER'!$B$17,SUMPRODUCT('Calc| Project Costs'!$BU$10:$BU$1009,'Calc| Project Costs'!BC$10:BC$1009)/10^3,
'Output| AER'!$B$18,IF(LEN($B21)&gt;0,SUM(I$9:I21),0),
'Output| AER'!$B$19,(SUMPRODUCT('Calc| Project Costs'!AE$10:AE$1009,'Calc| Project Costs'!$BU$10:$BU$1009)+SUMPRODUCT('Calc| Project Costs'!BK$10:BK$1009,'Calc| Project Costs'!$BU$10:$BU$1009))/10^3,
'Output| AER'!$B$20,SUMPRODUCT(--('Input| Disposals'!$O$8:$O$57='Input| Setup'!$B$36),'Input| Disposals'!V$8:V$57)/10^3,
'Output| AER'!$B$21,I19-I20-I21,
'Output| AER'!$B$23,"",
'Output| AER'!$B$24,'Input| Type 2 capcons'!I$46/10^3,
SUMPRODUCT('Calc| Project Costs'!W$10:W$1009,1*('Calc| Project Costs'!$G$10:$G$1009=$B22),'Calc| Project Costs'!$BU$10:$BU$1009)/10^3),
""))</f>
        <v>3.6465600986951214</v>
      </c>
      <c r="J22" s="214">
        <f>IF(B21='Output| AER'!$B$21,ROUND(J21-'Output| PTRM (SCS)'!$I$223,9),IF(OR(B22='Output| AER'!$B$23,AND(B22="",B21=""),AND(B22="",B21='Output| AER'!$B$24)),"",IFERROR(SUM(E22:I22),0)))</f>
        <v>35.256134005818808</v>
      </c>
      <c r="L22" s="213" cm="1">
        <f t="array" ref="L22">IF($B21='Output| AER'!$B$21,
IF(AND(ABS(L18*10^3-(SUM(SUMPRODUCT('Calc| Project Costs'!$BV$10:$BV$1009,'Calc| Project Costs'!Y$10:Y$1009)+SUMPRODUCT('Calc| Project Costs'!$BV$10:$BV$1009,'Calc| Project Costs'!BE$10:BE$1009))+SUMPRODUCT(--('Input| Disposals'!$O$8:$O$57='Input| Setup'!$B$37),'Input| Disposals'!P$8:P$57)+L21*10^3))&lt;0.000001,(ABS(L18*10^3-(SUMPRODUCT('Calc| Project Costs'!$BV$10:$BV$1009,'Calc| Project Costs'!BM$10:BM$1009)))&lt;0.000001)),0,1),
IF(LEN($B22)&gt;0,
_xlfn.SWITCH($B22,
'Output| AER'!$B$17,SUMPRODUCT('Calc| Project Costs'!$BV$10:$BV$1009,'Calc| Project Costs'!AW$10:AW$1009)/10^3,
'Output| AER'!$B$18,IF(LEN($B21)&gt;0,SUM(L$9:L21),0),
'Output| AER'!$B$19,(SUMPRODUCT('Calc| Project Costs'!Y$10:Y$1009,'Calc| Project Costs'!$BV$10:$BV$1009)+SUMPRODUCT('Calc| Project Costs'!BE$10:BE$1009,'Calc| Project Costs'!$BV$10:$BV$1009))/10^3,
'Output| AER'!$B$20,SUMPRODUCT(--('Input| Disposals'!$O$8:$O$57='Input| Setup'!$B$37),'Input| Disposals'!P$8:P$57)/10^3,
'Output| AER'!$B$21,L19-L20-L21,
'Output| AER'!$B$23,"",
'Output| AER'!$B$24,'Input| Type 2 capcons'!L$46/10^3,
SUMPRODUCT('Calc| Project Costs'!Q$10:Q$1009,1*('Calc| Project Costs'!$G$10:$G$1009=$B22),'Calc| Project Costs'!$BV$10:$BV$1009)/10^3),
""))</f>
        <v>0</v>
      </c>
      <c r="M22" s="213" cm="1">
        <f t="array" ref="M22">IF($B21='Output| AER'!$B$21,
IF(AND(ABS(M18*10^3-(SUM(SUMPRODUCT('Calc| Project Costs'!$BV$10:$BV$1009,'Calc| Project Costs'!Z$10:Z$1009)+SUMPRODUCT('Calc| Project Costs'!$BV$10:$BV$1009,'Calc| Project Costs'!BF$10:BF$1009))+SUMPRODUCT(--('Input| Disposals'!$O$8:$O$57='Input| Setup'!$B$37),'Input| Disposals'!Q$8:Q$57)+M21*10^3))&lt;0.000001,(ABS(M18*10^3-(SUMPRODUCT('Calc| Project Costs'!$BV$10:$BV$1009,'Calc| Project Costs'!BN$10:BN$1009)))&lt;0.000001)),0,1),
IF(LEN($B22)&gt;0,
_xlfn.SWITCH($B22,
'Output| AER'!$B$17,SUMPRODUCT('Calc| Project Costs'!$BV$10:$BV$1009,'Calc| Project Costs'!AX$10:AX$1009)/10^3,
'Output| AER'!$B$18,IF(LEN($B21)&gt;0,SUM(M$9:M21),0),
'Output| AER'!$B$19,(SUMPRODUCT('Calc| Project Costs'!Z$10:Z$1009,'Calc| Project Costs'!$BV$10:$BV$1009)+SUMPRODUCT('Calc| Project Costs'!BF$10:BF$1009,'Calc| Project Costs'!$BV$10:$BV$1009))/10^3,
'Output| AER'!$B$20,SUMPRODUCT(--('Input| Disposals'!$O$8:$O$57='Input| Setup'!$B$37),'Input| Disposals'!Q$8:Q$57)/10^3,
'Output| AER'!$B$21,M19-M20-M21,
'Output| AER'!$B$23,"",
'Output| AER'!$B$24,'Input| Type 2 capcons'!M$46/10^3,
SUMPRODUCT('Calc| Project Costs'!R$10:R$1009,1*('Calc| Project Costs'!$G$10:$G$1009=$B22),'Calc| Project Costs'!$BV$10:$BV$1009)/10^3),
""))</f>
        <v>0</v>
      </c>
      <c r="N22" s="213" cm="1">
        <f t="array" ref="N22">IF($B21='Output| AER'!$B$21,
IF(AND(ABS(N18*10^3-(SUM(SUMPRODUCT('Calc| Project Costs'!$BV$10:$BV$1009,'Calc| Project Costs'!AA$10:AA$1009)+SUMPRODUCT('Calc| Project Costs'!$BV$10:$BV$1009,'Calc| Project Costs'!BG$10:BG$1009))+SUMPRODUCT(--('Input| Disposals'!$O$8:$O$57='Input| Setup'!$B$37),'Input| Disposals'!R$8:R$57)+N21*10^3))&lt;0.000001,(ABS(N18*10^3-(SUMPRODUCT('Calc| Project Costs'!$BV$10:$BV$1009,'Calc| Project Costs'!BO$10:BO$1009)))&lt;0.000001)),0,1),
IF(LEN($B22)&gt;0,
_xlfn.SWITCH($B22,
'Output| AER'!$B$17,SUMPRODUCT('Calc| Project Costs'!$BV$10:$BV$1009,'Calc| Project Costs'!AY$10:AY$1009)/10^3,
'Output| AER'!$B$18,IF(LEN($B21)&gt;0,SUM(N$9:N21),0),
'Output| AER'!$B$19,(SUMPRODUCT('Calc| Project Costs'!AA$10:AA$1009,'Calc| Project Costs'!$BV$10:$BV$1009)+SUMPRODUCT('Calc| Project Costs'!BG$10:BG$1009,'Calc| Project Costs'!$BV$10:$BV$1009))/10^3,
'Output| AER'!$B$20,SUMPRODUCT(--('Input| Disposals'!$O$8:$O$57='Input| Setup'!$B$37),'Input| Disposals'!R$8:R$57)/10^3,
'Output| AER'!$B$21,N19-N20-N21,
'Output| AER'!$B$23,"",
'Output| AER'!$B$24,'Input| Type 2 capcons'!N$46/10^3,
SUMPRODUCT('Calc| Project Costs'!S$10:S$1009,1*('Calc| Project Costs'!$G$10:$G$1009=$B22),'Calc| Project Costs'!$BV$10:$BV$1009)/10^3),
""))</f>
        <v>0</v>
      </c>
      <c r="O22" s="213" cm="1">
        <f t="array" ref="O22">IF($B21='Output| AER'!$B$21,
IF(AND(ABS(O18*10^3-(SUM(SUMPRODUCT('Calc| Project Costs'!$BV$10:$BV$1009,'Calc| Project Costs'!AB$10:AB$1009)+SUMPRODUCT('Calc| Project Costs'!$BV$10:$BV$1009,'Calc| Project Costs'!BH$10:BH$1009))+SUMPRODUCT(--('Input| Disposals'!$O$8:$O$57='Input| Setup'!$B$37),'Input| Disposals'!S$8:S$57)+O21*10^3))&lt;0.000001,(ABS(O18*10^3-(SUMPRODUCT('Calc| Project Costs'!$BV$10:$BV$1009,'Calc| Project Costs'!BP$10:BP$1009)))&lt;0.000001)),0,1),
IF(LEN($B22)&gt;0,
_xlfn.SWITCH($B22,
'Output| AER'!$B$17,SUMPRODUCT('Calc| Project Costs'!$BV$10:$BV$1009,'Calc| Project Costs'!AZ$10:AZ$1009)/10^3,
'Output| AER'!$B$18,IF(LEN($B21)&gt;0,SUM(O$9:O21),0),
'Output| AER'!$B$19,(SUMPRODUCT('Calc| Project Costs'!AB$10:AB$1009,'Calc| Project Costs'!$BV$10:$BV$1009)+SUMPRODUCT('Calc| Project Costs'!BH$10:BH$1009,'Calc| Project Costs'!$BV$10:$BV$1009))/10^3,
'Output| AER'!$B$20,SUMPRODUCT(--('Input| Disposals'!$O$8:$O$57='Input| Setup'!$B$37),'Input| Disposals'!S$8:S$57)/10^3,
'Output| AER'!$B$21,O19-O20-O21,
'Output| AER'!$B$23,"",
'Output| AER'!$B$24,'Input| Type 2 capcons'!O$46/10^3,
SUMPRODUCT('Calc| Project Costs'!T$10:T$1009,1*('Calc| Project Costs'!$G$10:$G$1009=$B22),'Calc| Project Costs'!$BV$10:$BV$1009)/10^3),
""))</f>
        <v>0</v>
      </c>
      <c r="P22" s="213" cm="1">
        <f t="array" ref="P22">IF($B21='Output| AER'!$B$21,
IF(AND(ABS(P18*10^3-(SUM(SUMPRODUCT('Calc| Project Costs'!$BV$10:$BV$1009,'Calc| Project Costs'!AC$10:AC$1009)+SUMPRODUCT('Calc| Project Costs'!$BV$10:$BV$1009,'Calc| Project Costs'!BI$10:BI$1009))+SUMPRODUCT(--('Input| Disposals'!$O$8:$O$57='Input| Setup'!$B$37),'Input| Disposals'!T$8:T$57)+P21*10^3))&lt;0.000001,(ABS(P18*10^3-(SUMPRODUCT('Calc| Project Costs'!$BV$10:$BV$1009,'Calc| Project Costs'!BQ$10:BQ$1009)))&lt;0.000001)),0,1),
IF(LEN($B22)&gt;0,
_xlfn.SWITCH($B22,
'Output| AER'!$B$17,SUMPRODUCT('Calc| Project Costs'!$BV$10:$BV$1009,'Calc| Project Costs'!BA$10:BA$1009)/10^3,
'Output| AER'!$B$18,IF(LEN($B21)&gt;0,SUM(P$9:P21),0),
'Output| AER'!$B$19,(SUMPRODUCT('Calc| Project Costs'!AC$10:AC$1009,'Calc| Project Costs'!$BV$10:$BV$1009)+SUMPRODUCT('Calc| Project Costs'!BI$10:BI$1009,'Calc| Project Costs'!$BV$10:$BV$1009))/10^3,
'Output| AER'!$B$20,SUMPRODUCT(--('Input| Disposals'!$O$8:$O$57='Input| Setup'!$B$37),'Input| Disposals'!T$8:T$57)/10^3,
'Output| AER'!$B$21,P19-P20-P21,
'Output| AER'!$B$23,"",
'Output| AER'!$B$24,'Input| Type 2 capcons'!P$46/10^3,
SUMPRODUCT('Calc| Project Costs'!U$10:U$1009,1*('Calc| Project Costs'!$G$10:$G$1009=$B22),'Calc| Project Costs'!$BV$10:$BV$1009)/10^3),
""))</f>
        <v>0</v>
      </c>
      <c r="Q22" s="213" cm="1">
        <f t="array" ref="Q22">IF($B21='Output| AER'!$B$21,
IF(AND(ABS(Q18*10^3-(SUM(SUMPRODUCT('Calc| Project Costs'!$BV$10:$BV$1009,'Calc| Project Costs'!AD$10:AD$1009)+SUMPRODUCT('Calc| Project Costs'!$BV$10:$BV$1009,'Calc| Project Costs'!BJ$10:BJ$1009))+SUMPRODUCT(--('Input| Disposals'!$O$8:$O$57='Input| Setup'!$B$37),'Input| Disposals'!U$8:U$57)+Q21*10^3))&lt;0.000001,(ABS(Q18*10^3-(SUMPRODUCT('Calc| Project Costs'!$BV$10:$BV$1009,'Calc| Project Costs'!BR$10:BR$1009)))&lt;0.000001)),0,1),
IF(LEN($B22)&gt;0,
_xlfn.SWITCH($B22,
'Output| AER'!$B$17,SUMPRODUCT('Calc| Project Costs'!$BV$10:$BV$1009,'Calc| Project Costs'!BB$10:BB$1009)/10^3,
'Output| AER'!$B$18,IF(LEN($B21)&gt;0,SUM(Q$9:Q21),0),
'Output| AER'!$B$19,(SUMPRODUCT('Calc| Project Costs'!AD$10:AD$1009,'Calc| Project Costs'!$BV$10:$BV$1009)+SUMPRODUCT('Calc| Project Costs'!BJ$10:BJ$1009,'Calc| Project Costs'!$BV$10:$BV$1009))/10^3,
'Output| AER'!$B$20,SUMPRODUCT(--('Input| Disposals'!$O$8:$O$57='Input| Setup'!$B$37),'Input| Disposals'!U$8:U$57)/10^3,
'Output| AER'!$B$21,Q19-Q20-Q21,
'Output| AER'!$B$23,"",
'Output| AER'!$B$24,'Input| Type 2 capcons'!Q$46/10^3,
SUMPRODUCT('Calc| Project Costs'!V$10:V$1009,1*('Calc| Project Costs'!$G$10:$G$1009=$B22),'Calc| Project Costs'!$BV$10:$BV$1009)/10^3),
""))</f>
        <v>0</v>
      </c>
      <c r="R22" s="213" cm="1">
        <f t="array" ref="R22">IF($B21='Output| AER'!$B$21,
IF(AND(ABS(R18*10^3-(SUM(SUMPRODUCT('Calc| Project Costs'!$BV$10:$BV$1009,'Calc| Project Costs'!AE$10:AE$1009)+SUMPRODUCT('Calc| Project Costs'!$BV$10:$BV$1009,'Calc| Project Costs'!BK$10:BK$1009))+SUMPRODUCT(--('Input| Disposals'!$O$8:$O$57='Input| Setup'!$B$37),'Input| Disposals'!V$8:V$57)+R21*10^3))&lt;0.000001,(ABS(R18*10^3-(SUMPRODUCT('Calc| Project Costs'!$BV$10:$BV$1009,'Calc| Project Costs'!BS$10:BS$1009)))&lt;0.000001)),0,1),
IF(LEN($B22)&gt;0,
_xlfn.SWITCH($B22,
'Output| AER'!$B$17,SUMPRODUCT('Calc| Project Costs'!$BV$10:$BV$1009,'Calc| Project Costs'!BC$10:BC$1009)/10^3,
'Output| AER'!$B$18,IF(LEN($B21)&gt;0,SUM(R$9:R21),0),
'Output| AER'!$B$19,(SUMPRODUCT('Calc| Project Costs'!AE$10:AE$1009,'Calc| Project Costs'!$BV$10:$BV$1009)+SUMPRODUCT('Calc| Project Costs'!BK$10:BK$1009,'Calc| Project Costs'!$BV$10:$BV$1009))/10^3,
'Output| AER'!$B$20,SUMPRODUCT(--('Input| Disposals'!$O$8:$O$57='Input| Setup'!$B$37),'Input| Disposals'!V$8:V$57)/10^3,
'Output| AER'!$B$21,R19-R20-R21,
'Output| AER'!$B$23,"",
'Output| AER'!$B$24,'Input| Type 2 capcons'!R$46/10^3,
SUMPRODUCT('Calc| Project Costs'!W$10:W$1009,1*('Calc| Project Costs'!$G$10:$G$1009=$B22),'Calc| Project Costs'!$BV$10:$BV$1009)/10^3),
""))</f>
        <v>0</v>
      </c>
      <c r="S22" s="214">
        <f>IF(B21='Output| AER'!$B$21,ROUND(S21-'Output| PTRM (DFA)'!$I$223,9),IF(OR(B22='Output| AER'!$B$23,AND(B22="",B21=""),AND(B22="",B21='Output| AER'!$B$24)),"",IFERROR(SUM(N22:R22),0)))</f>
        <v>0</v>
      </c>
    </row>
    <row r="23" spans="1:19" ht="12.75" customHeight="1" x14ac:dyDescent="0.2">
      <c r="A23" s="199"/>
      <c r="B23" s="125" t="str" cm="1">
        <f t="array" ref="B23">IFERROR(_xlfn.LET(_xlpm.x, INDEX(_xlfn.VSTACK(_xlfn.UNIQUE(_xlfn._xlws.FILTER('Input| Projects'!$G$10:$G$1009,'Input| Projects'!$G$10:$G$1009&lt;&gt;"")),'Output| AER'!$B$17:$B$24),ROW(A15)),IF(_xlpm.x=0,"",_xlpm.x)),"")</f>
        <v>Innovation</v>
      </c>
      <c r="C23" s="213" cm="1">
        <f t="array" ref="C23">IF($B22='Output| AER'!$B$21,
IF(AND(ABS(C19*10^3-(SUM(SUMPRODUCT('Calc| Project Costs'!$BU$10:$BU$1009,'Calc| Project Costs'!Y$10:Y$1009)+SUMPRODUCT('Calc| Project Costs'!$BU$10:$BU$1009,'Calc| Project Costs'!BE$10:BE$1009))+SUMPRODUCT(--('Input| Disposals'!$O$8:$O$57='Input| Setup'!$B$36),'Input| Disposals'!P$8:P$57)+C22*10^3))&lt;0.000001,(ABS(C19*10^3-(SUMPRODUCT('Calc| Project Costs'!$BU$10:$BU$1009,'Calc| Project Costs'!BM$10:BM$1009)))&lt;0.000001)),0,1),
IF(LEN($B23)&gt;0,
_xlfn.SWITCH($B23,
'Output| AER'!$B$17,SUMPRODUCT('Calc| Project Costs'!$BU$10:$BU$1009,'Calc| Project Costs'!AW$10:AW$1009)/10^3,
'Output| AER'!$B$18,IF(LEN($B22)&gt;0,SUM(C$9:C22),0),
'Output| AER'!$B$19,(SUMPRODUCT('Calc| Project Costs'!Y$10:Y$1009,'Calc| Project Costs'!$BU$10:$BU$1009)+SUMPRODUCT('Calc| Project Costs'!BE$10:BE$1009,'Calc| Project Costs'!$BU$10:$BU$1009))/10^3,
'Output| AER'!$B$20,SUMPRODUCT(--('Input| Disposals'!$O$8:$O$57='Input| Setup'!$B$36),'Input| Disposals'!P$8:P$57)/10^3,
'Output| AER'!$B$21,C20-C21-C22,
'Output| AER'!$B$23,"",
'Output| AER'!$B$24,'Input| Type 2 capcons'!C$46/10^3,
SUMPRODUCT('Calc| Project Costs'!Q$10:Q$1009,1*('Calc| Project Costs'!$G$10:$G$1009=$B23),'Calc| Project Costs'!$BU$10:$BU$1009)/10^3),
""))</f>
        <v>0.66565110702665264</v>
      </c>
      <c r="D23" s="213" cm="1">
        <f t="array" ref="D23">IF($B22='Output| AER'!$B$21,
IF(AND(ABS(D19*10^3-(SUM(SUMPRODUCT('Calc| Project Costs'!$BU$10:$BU$1009,'Calc| Project Costs'!Z$10:Z$1009)+SUMPRODUCT('Calc| Project Costs'!$BU$10:$BU$1009,'Calc| Project Costs'!BF$10:BF$1009))+SUMPRODUCT(--('Input| Disposals'!$O$8:$O$57='Input| Setup'!$B$36),'Input| Disposals'!Q$8:Q$57)+D22*10^3))&lt;0.000001,(ABS(D19*10^3-(SUMPRODUCT('Calc| Project Costs'!$BU$10:$BU$1009,'Calc| Project Costs'!BN$10:BN$1009)))&lt;0.000001)),0,1),
IF(LEN($B23)&gt;0,
_xlfn.SWITCH($B23,
'Output| AER'!$B$17,SUMPRODUCT('Calc| Project Costs'!$BU$10:$BU$1009,'Calc| Project Costs'!AX$10:AX$1009)/10^3,
'Output| AER'!$B$18,IF(LEN($B22)&gt;0,SUM(D$9:D22),0),
'Output| AER'!$B$19,(SUMPRODUCT('Calc| Project Costs'!Z$10:Z$1009,'Calc| Project Costs'!$BU$10:$BU$1009)+SUMPRODUCT('Calc| Project Costs'!BF$10:BF$1009,'Calc| Project Costs'!$BU$10:$BU$1009))/10^3,
'Output| AER'!$B$20,SUMPRODUCT(--('Input| Disposals'!$O$8:$O$57='Input| Setup'!$B$36),'Input| Disposals'!Q$8:Q$57)/10^3,
'Output| AER'!$B$21,D20-D21-D22,
'Output| AER'!$B$23,"",
'Output| AER'!$B$24,'Input| Type 2 capcons'!D$46/10^3,
SUMPRODUCT('Calc| Project Costs'!R$10:R$1009,1*('Calc| Project Costs'!$G$10:$G$1009=$B23),'Calc| Project Costs'!$BU$10:$BU$1009)/10^3),
""))</f>
        <v>11.276243038157942</v>
      </c>
      <c r="E23" s="213" cm="1">
        <f t="array" ref="E23">IF($B22='Output| AER'!$B$21,
IF(AND(ABS(E19*10^3-(SUM(SUMPRODUCT('Calc| Project Costs'!$BU$10:$BU$1009,'Calc| Project Costs'!AA$10:AA$1009)+SUMPRODUCT('Calc| Project Costs'!$BU$10:$BU$1009,'Calc| Project Costs'!BG$10:BG$1009))+SUMPRODUCT(--('Input| Disposals'!$O$8:$O$57='Input| Setup'!$B$36),'Input| Disposals'!R$8:R$57)+E22*10^3))&lt;0.000001,(ABS(E19*10^3-(SUMPRODUCT('Calc| Project Costs'!$BU$10:$BU$1009,'Calc| Project Costs'!BO$10:BO$1009)))&lt;0.000001)),0,1),
IF(LEN($B23)&gt;0,
_xlfn.SWITCH($B23,
'Output| AER'!$B$17,SUMPRODUCT('Calc| Project Costs'!$BU$10:$BU$1009,'Calc| Project Costs'!AY$10:AY$1009)/10^3,
'Output| AER'!$B$18,IF(LEN($B22)&gt;0,SUM(E$9:E22),0),
'Output| AER'!$B$19,(SUMPRODUCT('Calc| Project Costs'!AA$10:AA$1009,'Calc| Project Costs'!$BU$10:$BU$1009)+SUMPRODUCT('Calc| Project Costs'!BG$10:BG$1009,'Calc| Project Costs'!$BU$10:$BU$1009))/10^3,
'Output| AER'!$B$20,SUMPRODUCT(--('Input| Disposals'!$O$8:$O$57='Input| Setup'!$B$36),'Input| Disposals'!R$8:R$57)/10^3,
'Output| AER'!$B$21,E20-E21-E22,
'Output| AER'!$B$23,"",
'Output| AER'!$B$24,'Input| Type 2 capcons'!E$46/10^3,
SUMPRODUCT('Calc| Project Costs'!S$10:S$1009,1*('Calc| Project Costs'!$G$10:$G$1009=$B23),'Calc| Project Costs'!$BU$10:$BU$1009)/10^3),
""))</f>
        <v>9.9656964353481374</v>
      </c>
      <c r="F23" s="213" cm="1">
        <f t="array" ref="F23">IF($B22='Output| AER'!$B$21,
IF(AND(ABS(F19*10^3-(SUM(SUMPRODUCT('Calc| Project Costs'!$BU$10:$BU$1009,'Calc| Project Costs'!AB$10:AB$1009)+SUMPRODUCT('Calc| Project Costs'!$BU$10:$BU$1009,'Calc| Project Costs'!BH$10:BH$1009))+SUMPRODUCT(--('Input| Disposals'!$O$8:$O$57='Input| Setup'!$B$36),'Input| Disposals'!S$8:S$57)+F22*10^3))&lt;0.000001,(ABS(F19*10^3-(SUMPRODUCT('Calc| Project Costs'!$BU$10:$BU$1009,'Calc| Project Costs'!BP$10:BP$1009)))&lt;0.000001)),0,1),
IF(LEN($B23)&gt;0,
_xlfn.SWITCH($B23,
'Output| AER'!$B$17,SUMPRODUCT('Calc| Project Costs'!$BU$10:$BU$1009,'Calc| Project Costs'!AZ$10:AZ$1009)/10^3,
'Output| AER'!$B$18,IF(LEN($B22)&gt;0,SUM(F$9:F22),0),
'Output| AER'!$B$19,(SUMPRODUCT('Calc| Project Costs'!AB$10:AB$1009,'Calc| Project Costs'!$BU$10:$BU$1009)+SUMPRODUCT('Calc| Project Costs'!BH$10:BH$1009,'Calc| Project Costs'!$BU$10:$BU$1009))/10^3,
'Output| AER'!$B$20,SUMPRODUCT(--('Input| Disposals'!$O$8:$O$57='Input| Setup'!$B$36),'Input| Disposals'!S$8:S$57)/10^3,
'Output| AER'!$B$21,F20-F21-F22,
'Output| AER'!$B$23,"",
'Output| AER'!$B$24,'Input| Type 2 capcons'!F$46/10^3,
SUMPRODUCT('Calc| Project Costs'!T$10:T$1009,1*('Calc| Project Costs'!$G$10:$G$1009=$B23),'Calc| Project Costs'!$BU$10:$BU$1009)/10^3),
""))</f>
        <v>10.840562741029563</v>
      </c>
      <c r="G23" s="213" cm="1">
        <f t="array" ref="G23">IF($B22='Output| AER'!$B$21,
IF(AND(ABS(G19*10^3-(SUM(SUMPRODUCT('Calc| Project Costs'!$BU$10:$BU$1009,'Calc| Project Costs'!AC$10:AC$1009)+SUMPRODUCT('Calc| Project Costs'!$BU$10:$BU$1009,'Calc| Project Costs'!BI$10:BI$1009))+SUMPRODUCT(--('Input| Disposals'!$O$8:$O$57='Input| Setup'!$B$36),'Input| Disposals'!T$8:T$57)+G22*10^3))&lt;0.000001,(ABS(G19*10^3-(SUMPRODUCT('Calc| Project Costs'!$BU$10:$BU$1009,'Calc| Project Costs'!BQ$10:BQ$1009)))&lt;0.000001)),0,1),
IF(LEN($B23)&gt;0,
_xlfn.SWITCH($B23,
'Output| AER'!$B$17,SUMPRODUCT('Calc| Project Costs'!$BU$10:$BU$1009,'Calc| Project Costs'!BA$10:BA$1009)/10^3,
'Output| AER'!$B$18,IF(LEN($B22)&gt;0,SUM(G$9:G22),0),
'Output| AER'!$B$19,(SUMPRODUCT('Calc| Project Costs'!AC$10:AC$1009,'Calc| Project Costs'!$BU$10:$BU$1009)+SUMPRODUCT('Calc| Project Costs'!BI$10:BI$1009,'Calc| Project Costs'!$BU$10:$BU$1009))/10^3,
'Output| AER'!$B$20,SUMPRODUCT(--('Input| Disposals'!$O$8:$O$57='Input| Setup'!$B$36),'Input| Disposals'!T$8:T$57)/10^3,
'Output| AER'!$B$21,G20-G21-G22,
'Output| AER'!$B$23,"",
'Output| AER'!$B$24,'Input| Type 2 capcons'!G$46/10^3,
SUMPRODUCT('Calc| Project Costs'!U$10:U$1009,1*('Calc| Project Costs'!$G$10:$G$1009=$B23),'Calc| Project Costs'!$BU$10:$BU$1009)/10^3),
""))</f>
        <v>13.334313338310887</v>
      </c>
      <c r="H23" s="213" cm="1">
        <f t="array" ref="H23">IF($B22='Output| AER'!$B$21,
IF(AND(ABS(H19*10^3-(SUM(SUMPRODUCT('Calc| Project Costs'!$BU$10:$BU$1009,'Calc| Project Costs'!AD$10:AD$1009)+SUMPRODUCT('Calc| Project Costs'!$BU$10:$BU$1009,'Calc| Project Costs'!BJ$10:BJ$1009))+SUMPRODUCT(--('Input| Disposals'!$O$8:$O$57='Input| Setup'!$B$36),'Input| Disposals'!U$8:U$57)+H22*10^3))&lt;0.000001,(ABS(H19*10^3-(SUMPRODUCT('Calc| Project Costs'!$BU$10:$BU$1009,'Calc| Project Costs'!BR$10:BR$1009)))&lt;0.000001)),0,1),
IF(LEN($B23)&gt;0,
_xlfn.SWITCH($B23,
'Output| AER'!$B$17,SUMPRODUCT('Calc| Project Costs'!$BU$10:$BU$1009,'Calc| Project Costs'!BB$10:BB$1009)/10^3,
'Output| AER'!$B$18,IF(LEN($B22)&gt;0,SUM(H$9:H22),0),
'Output| AER'!$B$19,(SUMPRODUCT('Calc| Project Costs'!AD$10:AD$1009,'Calc| Project Costs'!$BU$10:$BU$1009)+SUMPRODUCT('Calc| Project Costs'!BJ$10:BJ$1009,'Calc| Project Costs'!$BU$10:$BU$1009))/10^3,
'Output| AER'!$B$20,SUMPRODUCT(--('Input| Disposals'!$O$8:$O$57='Input| Setup'!$B$36),'Input| Disposals'!U$8:U$57)/10^3,
'Output| AER'!$B$21,H20-H21-H22,
'Output| AER'!$B$23,"",
'Output| AER'!$B$24,'Input| Type 2 capcons'!H$46/10^3,
SUMPRODUCT('Calc| Project Costs'!V$10:V$1009,1*('Calc| Project Costs'!$G$10:$G$1009=$B23),'Calc| Project Costs'!$BU$10:$BU$1009)/10^3),
""))</f>
        <v>12.139641319723392</v>
      </c>
      <c r="I23" s="213" cm="1">
        <f t="array" ref="I23">IF($B22='Output| AER'!$B$21,
IF(AND(ABS(I19*10^3-(SUM(SUMPRODUCT('Calc| Project Costs'!$BU$10:$BU$1009,'Calc| Project Costs'!AE$10:AE$1009)+SUMPRODUCT('Calc| Project Costs'!$BU$10:$BU$1009,'Calc| Project Costs'!BK$10:BK$1009))+SUMPRODUCT(--('Input| Disposals'!$O$8:$O$57='Input| Setup'!$B$36),'Input| Disposals'!V$8:V$57)+I22*10^3))&lt;0.000001,(ABS(I19*10^3-(SUMPRODUCT('Calc| Project Costs'!$BU$10:$BU$1009,'Calc| Project Costs'!BS$10:BS$1009)))&lt;0.000001)),0,1),
IF(LEN($B23)&gt;0,
_xlfn.SWITCH($B23,
'Output| AER'!$B$17,SUMPRODUCT('Calc| Project Costs'!$BU$10:$BU$1009,'Calc| Project Costs'!BC$10:BC$1009)/10^3,
'Output| AER'!$B$18,IF(LEN($B22)&gt;0,SUM(I$9:I22),0),
'Output| AER'!$B$19,(SUMPRODUCT('Calc| Project Costs'!AE$10:AE$1009,'Calc| Project Costs'!$BU$10:$BU$1009)+SUMPRODUCT('Calc| Project Costs'!BK$10:BK$1009,'Calc| Project Costs'!$BU$10:$BU$1009))/10^3,
'Output| AER'!$B$20,SUMPRODUCT(--('Input| Disposals'!$O$8:$O$57='Input| Setup'!$B$36),'Input| Disposals'!V$8:V$57)/10^3,
'Output| AER'!$B$21,I20-I21-I22,
'Output| AER'!$B$23,"",
'Output| AER'!$B$24,'Input| Type 2 capcons'!I$46/10^3,
SUMPRODUCT('Calc| Project Costs'!W$10:W$1009,1*('Calc| Project Costs'!$G$10:$G$1009=$B23),'Calc| Project Costs'!$BU$10:$BU$1009)/10^3),
""))</f>
        <v>16.021031345503342</v>
      </c>
      <c r="J23" s="214">
        <f>IF(B22='Output| AER'!$B$21,ROUND(J22-'Output| PTRM (SCS)'!$I$223,9),IF(OR(B23='Output| AER'!$B$23,AND(B23="",B22=""),AND(B23="",B22='Output| AER'!$B$24)),"",IFERROR(SUM(E23:I23),0)))</f>
        <v>62.301245179915327</v>
      </c>
      <c r="L23" s="213" cm="1">
        <f t="array" ref="L23">IF($B22='Output| AER'!$B$21,
IF(AND(ABS(L19*10^3-(SUM(SUMPRODUCT('Calc| Project Costs'!$BV$10:$BV$1009,'Calc| Project Costs'!Y$10:Y$1009)+SUMPRODUCT('Calc| Project Costs'!$BV$10:$BV$1009,'Calc| Project Costs'!BE$10:BE$1009))+SUMPRODUCT(--('Input| Disposals'!$O$8:$O$57='Input| Setup'!$B$37),'Input| Disposals'!P$8:P$57)+L22*10^3))&lt;0.000001,(ABS(L19*10^3-(SUMPRODUCT('Calc| Project Costs'!$BV$10:$BV$1009,'Calc| Project Costs'!BM$10:BM$1009)))&lt;0.000001)),0,1),
IF(LEN($B23)&gt;0,
_xlfn.SWITCH($B23,
'Output| AER'!$B$17,SUMPRODUCT('Calc| Project Costs'!$BV$10:$BV$1009,'Calc| Project Costs'!AW$10:AW$1009)/10^3,
'Output| AER'!$B$18,IF(LEN($B22)&gt;0,SUM(L$9:L22),0),
'Output| AER'!$B$19,(SUMPRODUCT('Calc| Project Costs'!Y$10:Y$1009,'Calc| Project Costs'!$BV$10:$BV$1009)+SUMPRODUCT('Calc| Project Costs'!BE$10:BE$1009,'Calc| Project Costs'!$BV$10:$BV$1009))/10^3,
'Output| AER'!$B$20,SUMPRODUCT(--('Input| Disposals'!$O$8:$O$57='Input| Setup'!$B$37),'Input| Disposals'!P$8:P$57)/10^3,
'Output| AER'!$B$21,L20-L21-L22,
'Output| AER'!$B$23,"",
'Output| AER'!$B$24,'Input| Type 2 capcons'!L$46/10^3,
SUMPRODUCT('Calc| Project Costs'!Q$10:Q$1009,1*('Calc| Project Costs'!$G$10:$G$1009=$B23),'Calc| Project Costs'!$BV$10:$BV$1009)/10^3),
""))</f>
        <v>0</v>
      </c>
      <c r="M23" s="213" cm="1">
        <f t="array" ref="M23">IF($B22='Output| AER'!$B$21,
IF(AND(ABS(M19*10^3-(SUM(SUMPRODUCT('Calc| Project Costs'!$BV$10:$BV$1009,'Calc| Project Costs'!Z$10:Z$1009)+SUMPRODUCT('Calc| Project Costs'!$BV$10:$BV$1009,'Calc| Project Costs'!BF$10:BF$1009))+SUMPRODUCT(--('Input| Disposals'!$O$8:$O$57='Input| Setup'!$B$37),'Input| Disposals'!Q$8:Q$57)+M22*10^3))&lt;0.000001,(ABS(M19*10^3-(SUMPRODUCT('Calc| Project Costs'!$BV$10:$BV$1009,'Calc| Project Costs'!BN$10:BN$1009)))&lt;0.000001)),0,1),
IF(LEN($B23)&gt;0,
_xlfn.SWITCH($B23,
'Output| AER'!$B$17,SUMPRODUCT('Calc| Project Costs'!$BV$10:$BV$1009,'Calc| Project Costs'!AX$10:AX$1009)/10^3,
'Output| AER'!$B$18,IF(LEN($B22)&gt;0,SUM(M$9:M22),0),
'Output| AER'!$B$19,(SUMPRODUCT('Calc| Project Costs'!Z$10:Z$1009,'Calc| Project Costs'!$BV$10:$BV$1009)+SUMPRODUCT('Calc| Project Costs'!BF$10:BF$1009,'Calc| Project Costs'!$BV$10:$BV$1009))/10^3,
'Output| AER'!$B$20,SUMPRODUCT(--('Input| Disposals'!$O$8:$O$57='Input| Setup'!$B$37),'Input| Disposals'!Q$8:Q$57)/10^3,
'Output| AER'!$B$21,M20-M21-M22,
'Output| AER'!$B$23,"",
'Output| AER'!$B$24,'Input| Type 2 capcons'!M$46/10^3,
SUMPRODUCT('Calc| Project Costs'!R$10:R$1009,1*('Calc| Project Costs'!$G$10:$G$1009=$B23),'Calc| Project Costs'!$BV$10:$BV$1009)/10^3),
""))</f>
        <v>0</v>
      </c>
      <c r="N23" s="213" cm="1">
        <f t="array" ref="N23">IF($B22='Output| AER'!$B$21,
IF(AND(ABS(N19*10^3-(SUM(SUMPRODUCT('Calc| Project Costs'!$BV$10:$BV$1009,'Calc| Project Costs'!AA$10:AA$1009)+SUMPRODUCT('Calc| Project Costs'!$BV$10:$BV$1009,'Calc| Project Costs'!BG$10:BG$1009))+SUMPRODUCT(--('Input| Disposals'!$O$8:$O$57='Input| Setup'!$B$37),'Input| Disposals'!R$8:R$57)+N22*10^3))&lt;0.000001,(ABS(N19*10^3-(SUMPRODUCT('Calc| Project Costs'!$BV$10:$BV$1009,'Calc| Project Costs'!BO$10:BO$1009)))&lt;0.000001)),0,1),
IF(LEN($B23)&gt;0,
_xlfn.SWITCH($B23,
'Output| AER'!$B$17,SUMPRODUCT('Calc| Project Costs'!$BV$10:$BV$1009,'Calc| Project Costs'!AY$10:AY$1009)/10^3,
'Output| AER'!$B$18,IF(LEN($B22)&gt;0,SUM(N$9:N22),0),
'Output| AER'!$B$19,(SUMPRODUCT('Calc| Project Costs'!AA$10:AA$1009,'Calc| Project Costs'!$BV$10:$BV$1009)+SUMPRODUCT('Calc| Project Costs'!BG$10:BG$1009,'Calc| Project Costs'!$BV$10:$BV$1009))/10^3,
'Output| AER'!$B$20,SUMPRODUCT(--('Input| Disposals'!$O$8:$O$57='Input| Setup'!$B$37),'Input| Disposals'!R$8:R$57)/10^3,
'Output| AER'!$B$21,N20-N21-N22,
'Output| AER'!$B$23,"",
'Output| AER'!$B$24,'Input| Type 2 capcons'!N$46/10^3,
SUMPRODUCT('Calc| Project Costs'!S$10:S$1009,1*('Calc| Project Costs'!$G$10:$G$1009=$B23),'Calc| Project Costs'!$BV$10:$BV$1009)/10^3),
""))</f>
        <v>0</v>
      </c>
      <c r="O23" s="213" cm="1">
        <f t="array" ref="O23">IF($B22='Output| AER'!$B$21,
IF(AND(ABS(O19*10^3-(SUM(SUMPRODUCT('Calc| Project Costs'!$BV$10:$BV$1009,'Calc| Project Costs'!AB$10:AB$1009)+SUMPRODUCT('Calc| Project Costs'!$BV$10:$BV$1009,'Calc| Project Costs'!BH$10:BH$1009))+SUMPRODUCT(--('Input| Disposals'!$O$8:$O$57='Input| Setup'!$B$37),'Input| Disposals'!S$8:S$57)+O22*10^3))&lt;0.000001,(ABS(O19*10^3-(SUMPRODUCT('Calc| Project Costs'!$BV$10:$BV$1009,'Calc| Project Costs'!BP$10:BP$1009)))&lt;0.000001)),0,1),
IF(LEN($B23)&gt;0,
_xlfn.SWITCH($B23,
'Output| AER'!$B$17,SUMPRODUCT('Calc| Project Costs'!$BV$10:$BV$1009,'Calc| Project Costs'!AZ$10:AZ$1009)/10^3,
'Output| AER'!$B$18,IF(LEN($B22)&gt;0,SUM(O$9:O22),0),
'Output| AER'!$B$19,(SUMPRODUCT('Calc| Project Costs'!AB$10:AB$1009,'Calc| Project Costs'!$BV$10:$BV$1009)+SUMPRODUCT('Calc| Project Costs'!BH$10:BH$1009,'Calc| Project Costs'!$BV$10:$BV$1009))/10^3,
'Output| AER'!$B$20,SUMPRODUCT(--('Input| Disposals'!$O$8:$O$57='Input| Setup'!$B$37),'Input| Disposals'!S$8:S$57)/10^3,
'Output| AER'!$B$21,O20-O21-O22,
'Output| AER'!$B$23,"",
'Output| AER'!$B$24,'Input| Type 2 capcons'!O$46/10^3,
SUMPRODUCT('Calc| Project Costs'!T$10:T$1009,1*('Calc| Project Costs'!$G$10:$G$1009=$B23),'Calc| Project Costs'!$BV$10:$BV$1009)/10^3),
""))</f>
        <v>0</v>
      </c>
      <c r="P23" s="213" cm="1">
        <f t="array" ref="P23">IF($B22='Output| AER'!$B$21,
IF(AND(ABS(P19*10^3-(SUM(SUMPRODUCT('Calc| Project Costs'!$BV$10:$BV$1009,'Calc| Project Costs'!AC$10:AC$1009)+SUMPRODUCT('Calc| Project Costs'!$BV$10:$BV$1009,'Calc| Project Costs'!BI$10:BI$1009))+SUMPRODUCT(--('Input| Disposals'!$O$8:$O$57='Input| Setup'!$B$37),'Input| Disposals'!T$8:T$57)+P22*10^3))&lt;0.000001,(ABS(P19*10^3-(SUMPRODUCT('Calc| Project Costs'!$BV$10:$BV$1009,'Calc| Project Costs'!BQ$10:BQ$1009)))&lt;0.000001)),0,1),
IF(LEN($B23)&gt;0,
_xlfn.SWITCH($B23,
'Output| AER'!$B$17,SUMPRODUCT('Calc| Project Costs'!$BV$10:$BV$1009,'Calc| Project Costs'!BA$10:BA$1009)/10^3,
'Output| AER'!$B$18,IF(LEN($B22)&gt;0,SUM(P$9:P22),0),
'Output| AER'!$B$19,(SUMPRODUCT('Calc| Project Costs'!AC$10:AC$1009,'Calc| Project Costs'!$BV$10:$BV$1009)+SUMPRODUCT('Calc| Project Costs'!BI$10:BI$1009,'Calc| Project Costs'!$BV$10:$BV$1009))/10^3,
'Output| AER'!$B$20,SUMPRODUCT(--('Input| Disposals'!$O$8:$O$57='Input| Setup'!$B$37),'Input| Disposals'!T$8:T$57)/10^3,
'Output| AER'!$B$21,P20-P21-P22,
'Output| AER'!$B$23,"",
'Output| AER'!$B$24,'Input| Type 2 capcons'!P$46/10^3,
SUMPRODUCT('Calc| Project Costs'!U$10:U$1009,1*('Calc| Project Costs'!$G$10:$G$1009=$B23),'Calc| Project Costs'!$BV$10:$BV$1009)/10^3),
""))</f>
        <v>0</v>
      </c>
      <c r="Q23" s="213" cm="1">
        <f t="array" ref="Q23">IF($B22='Output| AER'!$B$21,
IF(AND(ABS(Q19*10^3-(SUM(SUMPRODUCT('Calc| Project Costs'!$BV$10:$BV$1009,'Calc| Project Costs'!AD$10:AD$1009)+SUMPRODUCT('Calc| Project Costs'!$BV$10:$BV$1009,'Calc| Project Costs'!BJ$10:BJ$1009))+SUMPRODUCT(--('Input| Disposals'!$O$8:$O$57='Input| Setup'!$B$37),'Input| Disposals'!U$8:U$57)+Q22*10^3))&lt;0.000001,(ABS(Q19*10^3-(SUMPRODUCT('Calc| Project Costs'!$BV$10:$BV$1009,'Calc| Project Costs'!BR$10:BR$1009)))&lt;0.000001)),0,1),
IF(LEN($B23)&gt;0,
_xlfn.SWITCH($B23,
'Output| AER'!$B$17,SUMPRODUCT('Calc| Project Costs'!$BV$10:$BV$1009,'Calc| Project Costs'!BB$10:BB$1009)/10^3,
'Output| AER'!$B$18,IF(LEN($B22)&gt;0,SUM(Q$9:Q22),0),
'Output| AER'!$B$19,(SUMPRODUCT('Calc| Project Costs'!AD$10:AD$1009,'Calc| Project Costs'!$BV$10:$BV$1009)+SUMPRODUCT('Calc| Project Costs'!BJ$10:BJ$1009,'Calc| Project Costs'!$BV$10:$BV$1009))/10^3,
'Output| AER'!$B$20,SUMPRODUCT(--('Input| Disposals'!$O$8:$O$57='Input| Setup'!$B$37),'Input| Disposals'!U$8:U$57)/10^3,
'Output| AER'!$B$21,Q20-Q21-Q22,
'Output| AER'!$B$23,"",
'Output| AER'!$B$24,'Input| Type 2 capcons'!Q$46/10^3,
SUMPRODUCT('Calc| Project Costs'!V$10:V$1009,1*('Calc| Project Costs'!$G$10:$G$1009=$B23),'Calc| Project Costs'!$BV$10:$BV$1009)/10^3),
""))</f>
        <v>0</v>
      </c>
      <c r="R23" s="213" cm="1">
        <f t="array" ref="R23">IF($B22='Output| AER'!$B$21,
IF(AND(ABS(R19*10^3-(SUM(SUMPRODUCT('Calc| Project Costs'!$BV$10:$BV$1009,'Calc| Project Costs'!AE$10:AE$1009)+SUMPRODUCT('Calc| Project Costs'!$BV$10:$BV$1009,'Calc| Project Costs'!BK$10:BK$1009))+SUMPRODUCT(--('Input| Disposals'!$O$8:$O$57='Input| Setup'!$B$37),'Input| Disposals'!V$8:V$57)+R22*10^3))&lt;0.000001,(ABS(R19*10^3-(SUMPRODUCT('Calc| Project Costs'!$BV$10:$BV$1009,'Calc| Project Costs'!BS$10:BS$1009)))&lt;0.000001)),0,1),
IF(LEN($B23)&gt;0,
_xlfn.SWITCH($B23,
'Output| AER'!$B$17,SUMPRODUCT('Calc| Project Costs'!$BV$10:$BV$1009,'Calc| Project Costs'!BC$10:BC$1009)/10^3,
'Output| AER'!$B$18,IF(LEN($B22)&gt;0,SUM(R$9:R22),0),
'Output| AER'!$B$19,(SUMPRODUCT('Calc| Project Costs'!AE$10:AE$1009,'Calc| Project Costs'!$BV$10:$BV$1009)+SUMPRODUCT('Calc| Project Costs'!BK$10:BK$1009,'Calc| Project Costs'!$BV$10:$BV$1009))/10^3,
'Output| AER'!$B$20,SUMPRODUCT(--('Input| Disposals'!$O$8:$O$57='Input| Setup'!$B$37),'Input| Disposals'!V$8:V$57)/10^3,
'Output| AER'!$B$21,R20-R21-R22,
'Output| AER'!$B$23,"",
'Output| AER'!$B$24,'Input| Type 2 capcons'!R$46/10^3,
SUMPRODUCT('Calc| Project Costs'!W$10:W$1009,1*('Calc| Project Costs'!$G$10:$G$1009=$B23),'Calc| Project Costs'!$BV$10:$BV$1009)/10^3),
""))</f>
        <v>0</v>
      </c>
      <c r="S23" s="214">
        <f>IF(B22='Output| AER'!$B$21,ROUND(S22-'Output| PTRM (DFA)'!$I$223,9),IF(OR(B23='Output| AER'!$B$23,AND(B23="",B22=""),AND(B23="",B22='Output| AER'!$B$24)),"",IFERROR(SUM(N23:R23),0)))</f>
        <v>0</v>
      </c>
    </row>
    <row r="24" spans="1:19" ht="12.75" customHeight="1" x14ac:dyDescent="0.2">
      <c r="B24" s="125" t="str" cm="1">
        <f t="array" ref="B24">IFERROR(_xlfn.LET(_xlpm.x, INDEX(_xlfn.VSTACK(_xlfn.UNIQUE(_xlfn._xlws.FILTER('Input| Projects'!$G$10:$G$1009,'Input| Projects'!$G$10:$G$1009&lt;&gt;"")),'Output| AER'!$B$17:$B$24),ROW(A16)),IF(_xlpm.x=0,"",_xlpm.x)),"")</f>
        <v>Cyber</v>
      </c>
      <c r="C24" s="213" cm="1">
        <f t="array" ref="C24">IF($B23='Output| AER'!$B$21,
IF(AND(ABS(C20*10^3-(SUM(SUMPRODUCT('Calc| Project Costs'!$BU$10:$BU$1009,'Calc| Project Costs'!Y$10:Y$1009)+SUMPRODUCT('Calc| Project Costs'!$BU$10:$BU$1009,'Calc| Project Costs'!BE$10:BE$1009))+SUMPRODUCT(--('Input| Disposals'!$O$8:$O$57='Input| Setup'!$B$36),'Input| Disposals'!P$8:P$57)+C23*10^3))&lt;0.000001,(ABS(C20*10^3-(SUMPRODUCT('Calc| Project Costs'!$BU$10:$BU$1009,'Calc| Project Costs'!BM$10:BM$1009)))&lt;0.000001)),0,1),
IF(LEN($B24)&gt;0,
_xlfn.SWITCH($B24,
'Output| AER'!$B$17,SUMPRODUCT('Calc| Project Costs'!$BU$10:$BU$1009,'Calc| Project Costs'!AW$10:AW$1009)/10^3,
'Output| AER'!$B$18,IF(LEN($B23)&gt;0,SUM(C$9:C23),0),
'Output| AER'!$B$19,(SUMPRODUCT('Calc| Project Costs'!Y$10:Y$1009,'Calc| Project Costs'!$BU$10:$BU$1009)+SUMPRODUCT('Calc| Project Costs'!BE$10:BE$1009,'Calc| Project Costs'!$BU$10:$BU$1009))/10^3,
'Output| AER'!$B$20,SUMPRODUCT(--('Input| Disposals'!$O$8:$O$57='Input| Setup'!$B$36),'Input| Disposals'!P$8:P$57)/10^3,
'Output| AER'!$B$21,C21-C22-C23,
'Output| AER'!$B$23,"",
'Output| AER'!$B$24,'Input| Type 2 capcons'!C$46/10^3,
SUMPRODUCT('Calc| Project Costs'!Q$10:Q$1009,1*('Calc| Project Costs'!$G$10:$G$1009=$B24),'Calc| Project Costs'!$BU$10:$BU$1009)/10^3),
""))</f>
        <v>3.2120007234642367</v>
      </c>
      <c r="D24" s="213" cm="1">
        <f t="array" ref="D24">IF($B23='Output| AER'!$B$21,
IF(AND(ABS(D20*10^3-(SUM(SUMPRODUCT('Calc| Project Costs'!$BU$10:$BU$1009,'Calc| Project Costs'!Z$10:Z$1009)+SUMPRODUCT('Calc| Project Costs'!$BU$10:$BU$1009,'Calc| Project Costs'!BF$10:BF$1009))+SUMPRODUCT(--('Input| Disposals'!$O$8:$O$57='Input| Setup'!$B$36),'Input| Disposals'!Q$8:Q$57)+D23*10^3))&lt;0.000001,(ABS(D20*10^3-(SUMPRODUCT('Calc| Project Costs'!$BU$10:$BU$1009,'Calc| Project Costs'!BN$10:BN$1009)))&lt;0.000001)),0,1),
IF(LEN($B24)&gt;0,
_xlfn.SWITCH($B24,
'Output| AER'!$B$17,SUMPRODUCT('Calc| Project Costs'!$BU$10:$BU$1009,'Calc| Project Costs'!AX$10:AX$1009)/10^3,
'Output| AER'!$B$18,IF(LEN($B23)&gt;0,SUM(D$9:D23),0),
'Output| AER'!$B$19,(SUMPRODUCT('Calc| Project Costs'!Z$10:Z$1009,'Calc| Project Costs'!$BU$10:$BU$1009)+SUMPRODUCT('Calc| Project Costs'!BF$10:BF$1009,'Calc| Project Costs'!$BU$10:$BU$1009))/10^3,
'Output| AER'!$B$20,SUMPRODUCT(--('Input| Disposals'!$O$8:$O$57='Input| Setup'!$B$36),'Input| Disposals'!Q$8:Q$57)/10^3,
'Output| AER'!$B$21,D21-D22-D23,
'Output| AER'!$B$23,"",
'Output| AER'!$B$24,'Input| Type 2 capcons'!D$46/10^3,
SUMPRODUCT('Calc| Project Costs'!R$10:R$1009,1*('Calc| Project Costs'!$G$10:$G$1009=$B24),'Calc| Project Costs'!$BU$10:$BU$1009)/10^3),
""))</f>
        <v>8.0867186338727439</v>
      </c>
      <c r="E24" s="213" cm="1">
        <f t="array" ref="E24">IF($B23='Output| AER'!$B$21,
IF(AND(ABS(E20*10^3-(SUM(SUMPRODUCT('Calc| Project Costs'!$BU$10:$BU$1009,'Calc| Project Costs'!AA$10:AA$1009)+SUMPRODUCT('Calc| Project Costs'!$BU$10:$BU$1009,'Calc| Project Costs'!BG$10:BG$1009))+SUMPRODUCT(--('Input| Disposals'!$O$8:$O$57='Input| Setup'!$B$36),'Input| Disposals'!R$8:R$57)+E23*10^3))&lt;0.000001,(ABS(E20*10^3-(SUMPRODUCT('Calc| Project Costs'!$BU$10:$BU$1009,'Calc| Project Costs'!BO$10:BO$1009)))&lt;0.000001)),0,1),
IF(LEN($B24)&gt;0,
_xlfn.SWITCH($B24,
'Output| AER'!$B$17,SUMPRODUCT('Calc| Project Costs'!$BU$10:$BU$1009,'Calc| Project Costs'!AY$10:AY$1009)/10^3,
'Output| AER'!$B$18,IF(LEN($B23)&gt;0,SUM(E$9:E23),0),
'Output| AER'!$B$19,(SUMPRODUCT('Calc| Project Costs'!AA$10:AA$1009,'Calc| Project Costs'!$BU$10:$BU$1009)+SUMPRODUCT('Calc| Project Costs'!BG$10:BG$1009,'Calc| Project Costs'!$BU$10:$BU$1009))/10^3,
'Output| AER'!$B$20,SUMPRODUCT(--('Input| Disposals'!$O$8:$O$57='Input| Setup'!$B$36),'Input| Disposals'!R$8:R$57)/10^3,
'Output| AER'!$B$21,E21-E22-E23,
'Output| AER'!$B$23,"",
'Output| AER'!$B$24,'Input| Type 2 capcons'!E$46/10^3,
SUMPRODUCT('Calc| Project Costs'!S$10:S$1009,1*('Calc| Project Costs'!$G$10:$G$1009=$B24),'Calc| Project Costs'!$BU$10:$BU$1009)/10^3),
""))</f>
        <v>5.9833542247774156</v>
      </c>
      <c r="F24" s="213" cm="1">
        <f t="array" ref="F24">IF($B23='Output| AER'!$B$21,
IF(AND(ABS(F20*10^3-(SUM(SUMPRODUCT('Calc| Project Costs'!$BU$10:$BU$1009,'Calc| Project Costs'!AB$10:AB$1009)+SUMPRODUCT('Calc| Project Costs'!$BU$10:$BU$1009,'Calc| Project Costs'!BH$10:BH$1009))+SUMPRODUCT(--('Input| Disposals'!$O$8:$O$57='Input| Setup'!$B$36),'Input| Disposals'!S$8:S$57)+F23*10^3))&lt;0.000001,(ABS(F20*10^3-(SUMPRODUCT('Calc| Project Costs'!$BU$10:$BU$1009,'Calc| Project Costs'!BP$10:BP$1009)))&lt;0.000001)),0,1),
IF(LEN($B24)&gt;0,
_xlfn.SWITCH($B24,
'Output| AER'!$B$17,SUMPRODUCT('Calc| Project Costs'!$BU$10:$BU$1009,'Calc| Project Costs'!AZ$10:AZ$1009)/10^3,
'Output| AER'!$B$18,IF(LEN($B23)&gt;0,SUM(F$9:F23),0),
'Output| AER'!$B$19,(SUMPRODUCT('Calc| Project Costs'!AB$10:AB$1009,'Calc| Project Costs'!$BU$10:$BU$1009)+SUMPRODUCT('Calc| Project Costs'!BH$10:BH$1009,'Calc| Project Costs'!$BU$10:$BU$1009))/10^3,
'Output| AER'!$B$20,SUMPRODUCT(--('Input| Disposals'!$O$8:$O$57='Input| Setup'!$B$36),'Input| Disposals'!S$8:S$57)/10^3,
'Output| AER'!$B$21,F21-F22-F23,
'Output| AER'!$B$23,"",
'Output| AER'!$B$24,'Input| Type 2 capcons'!F$46/10^3,
SUMPRODUCT('Calc| Project Costs'!T$10:T$1009,1*('Calc| Project Costs'!$G$10:$G$1009=$B24),'Calc| Project Costs'!$BU$10:$BU$1009)/10^3),
""))</f>
        <v>2.6611855872786236</v>
      </c>
      <c r="G24" s="213" cm="1">
        <f t="array" ref="G24">IF($B23='Output| AER'!$B$21,
IF(AND(ABS(G20*10^3-(SUM(SUMPRODUCT('Calc| Project Costs'!$BU$10:$BU$1009,'Calc| Project Costs'!AC$10:AC$1009)+SUMPRODUCT('Calc| Project Costs'!$BU$10:$BU$1009,'Calc| Project Costs'!BI$10:BI$1009))+SUMPRODUCT(--('Input| Disposals'!$O$8:$O$57='Input| Setup'!$B$36),'Input| Disposals'!T$8:T$57)+G23*10^3))&lt;0.000001,(ABS(G20*10^3-(SUMPRODUCT('Calc| Project Costs'!$BU$10:$BU$1009,'Calc| Project Costs'!BQ$10:BQ$1009)))&lt;0.000001)),0,1),
IF(LEN($B24)&gt;0,
_xlfn.SWITCH($B24,
'Output| AER'!$B$17,SUMPRODUCT('Calc| Project Costs'!$BU$10:$BU$1009,'Calc| Project Costs'!BA$10:BA$1009)/10^3,
'Output| AER'!$B$18,IF(LEN($B23)&gt;0,SUM(G$9:G23),0),
'Output| AER'!$B$19,(SUMPRODUCT('Calc| Project Costs'!AC$10:AC$1009,'Calc| Project Costs'!$BU$10:$BU$1009)+SUMPRODUCT('Calc| Project Costs'!BI$10:BI$1009,'Calc| Project Costs'!$BU$10:$BU$1009))/10^3,
'Output| AER'!$B$20,SUMPRODUCT(--('Input| Disposals'!$O$8:$O$57='Input| Setup'!$B$36),'Input| Disposals'!T$8:T$57)/10^3,
'Output| AER'!$B$21,G21-G22-G23,
'Output| AER'!$B$23,"",
'Output| AER'!$B$24,'Input| Type 2 capcons'!G$46/10^3,
SUMPRODUCT('Calc| Project Costs'!U$10:U$1009,1*('Calc| Project Costs'!$G$10:$G$1009=$B24),'Calc| Project Costs'!$BU$10:$BU$1009)/10^3),
""))</f>
        <v>6.9857181279484628</v>
      </c>
      <c r="H24" s="213" cm="1">
        <f t="array" ref="H24">IF($B23='Output| AER'!$B$21,
IF(AND(ABS(H20*10^3-(SUM(SUMPRODUCT('Calc| Project Costs'!$BU$10:$BU$1009,'Calc| Project Costs'!AD$10:AD$1009)+SUMPRODUCT('Calc| Project Costs'!$BU$10:$BU$1009,'Calc| Project Costs'!BJ$10:BJ$1009))+SUMPRODUCT(--('Input| Disposals'!$O$8:$O$57='Input| Setup'!$B$36),'Input| Disposals'!U$8:U$57)+H23*10^3))&lt;0.000001,(ABS(H20*10^3-(SUMPRODUCT('Calc| Project Costs'!$BU$10:$BU$1009,'Calc| Project Costs'!BR$10:BR$1009)))&lt;0.000001)),0,1),
IF(LEN($B24)&gt;0,
_xlfn.SWITCH($B24,
'Output| AER'!$B$17,SUMPRODUCT('Calc| Project Costs'!$BU$10:$BU$1009,'Calc| Project Costs'!BB$10:BB$1009)/10^3,
'Output| AER'!$B$18,IF(LEN($B23)&gt;0,SUM(H$9:H23),0),
'Output| AER'!$B$19,(SUMPRODUCT('Calc| Project Costs'!AD$10:AD$1009,'Calc| Project Costs'!$BU$10:$BU$1009)+SUMPRODUCT('Calc| Project Costs'!BJ$10:BJ$1009,'Calc| Project Costs'!$BU$10:$BU$1009))/10^3,
'Output| AER'!$B$20,SUMPRODUCT(--('Input| Disposals'!$O$8:$O$57='Input| Setup'!$B$36),'Input| Disposals'!U$8:U$57)/10^3,
'Output| AER'!$B$21,H21-H22-H23,
'Output| AER'!$B$23,"",
'Output| AER'!$B$24,'Input| Type 2 capcons'!H$46/10^3,
SUMPRODUCT('Calc| Project Costs'!V$10:V$1009,1*('Calc| Project Costs'!$G$10:$G$1009=$B24),'Calc| Project Costs'!$BU$10:$BU$1009)/10^3),
""))</f>
        <v>6.3555512383161936</v>
      </c>
      <c r="I24" s="213" cm="1">
        <f t="array" ref="I24">IF($B23='Output| AER'!$B$21,
IF(AND(ABS(I20*10^3-(SUM(SUMPRODUCT('Calc| Project Costs'!$BU$10:$BU$1009,'Calc| Project Costs'!AE$10:AE$1009)+SUMPRODUCT('Calc| Project Costs'!$BU$10:$BU$1009,'Calc| Project Costs'!BK$10:BK$1009))+SUMPRODUCT(--('Input| Disposals'!$O$8:$O$57='Input| Setup'!$B$36),'Input| Disposals'!V$8:V$57)+I23*10^3))&lt;0.000001,(ABS(I20*10^3-(SUMPRODUCT('Calc| Project Costs'!$BU$10:$BU$1009,'Calc| Project Costs'!BS$10:BS$1009)))&lt;0.000001)),0,1),
IF(LEN($B24)&gt;0,
_xlfn.SWITCH($B24,
'Output| AER'!$B$17,SUMPRODUCT('Calc| Project Costs'!$BU$10:$BU$1009,'Calc| Project Costs'!BC$10:BC$1009)/10^3,
'Output| AER'!$B$18,IF(LEN($B23)&gt;0,SUM(I$9:I23),0),
'Output| AER'!$B$19,(SUMPRODUCT('Calc| Project Costs'!AE$10:AE$1009,'Calc| Project Costs'!$BU$10:$BU$1009)+SUMPRODUCT('Calc| Project Costs'!BK$10:BK$1009,'Calc| Project Costs'!$BU$10:$BU$1009))/10^3,
'Output| AER'!$B$20,SUMPRODUCT(--('Input| Disposals'!$O$8:$O$57='Input| Setup'!$B$36),'Input| Disposals'!V$8:V$57)/10^3,
'Output| AER'!$B$21,I21-I22-I23,
'Output| AER'!$B$23,"",
'Output| AER'!$B$24,'Input| Type 2 capcons'!I$46/10^3,
SUMPRODUCT('Calc| Project Costs'!W$10:W$1009,1*('Calc| Project Costs'!$G$10:$G$1009=$B24),'Calc| Project Costs'!$BU$10:$BU$1009)/10^3),
""))</f>
        <v>1.7434749332253692</v>
      </c>
      <c r="J24" s="214">
        <f>IF(B23='Output| AER'!$B$21,ROUND(J23-'Output| PTRM (SCS)'!$I$223,9),IF(OR(B24='Output| AER'!$B$23,AND(B24="",B23=""),AND(B24="",B23='Output| AER'!$B$24)),"",IFERROR(SUM(E24:I24),0)))</f>
        <v>23.729284111546061</v>
      </c>
      <c r="L24" s="213" cm="1">
        <f t="array" ref="L24">IF($B23='Output| AER'!$B$21,
IF(AND(ABS(L20*10^3-(SUM(SUMPRODUCT('Calc| Project Costs'!$BV$10:$BV$1009,'Calc| Project Costs'!Y$10:Y$1009)+SUMPRODUCT('Calc| Project Costs'!$BV$10:$BV$1009,'Calc| Project Costs'!BE$10:BE$1009))+SUMPRODUCT(--('Input| Disposals'!$O$8:$O$57='Input| Setup'!$B$37),'Input| Disposals'!P$8:P$57)+L23*10^3))&lt;0.000001,(ABS(L20*10^3-(SUMPRODUCT('Calc| Project Costs'!$BV$10:$BV$1009,'Calc| Project Costs'!BM$10:BM$1009)))&lt;0.000001)),0,1),
IF(LEN($B24)&gt;0,
_xlfn.SWITCH($B24,
'Output| AER'!$B$17,SUMPRODUCT('Calc| Project Costs'!$BV$10:$BV$1009,'Calc| Project Costs'!AW$10:AW$1009)/10^3,
'Output| AER'!$B$18,IF(LEN($B23)&gt;0,SUM(L$9:L23),0),
'Output| AER'!$B$19,(SUMPRODUCT('Calc| Project Costs'!Y$10:Y$1009,'Calc| Project Costs'!$BV$10:$BV$1009)+SUMPRODUCT('Calc| Project Costs'!BE$10:BE$1009,'Calc| Project Costs'!$BV$10:$BV$1009))/10^3,
'Output| AER'!$B$20,SUMPRODUCT(--('Input| Disposals'!$O$8:$O$57='Input| Setup'!$B$37),'Input| Disposals'!P$8:P$57)/10^3,
'Output| AER'!$B$21,L21-L22-L23,
'Output| AER'!$B$23,"",
'Output| AER'!$B$24,'Input| Type 2 capcons'!L$46/10^3,
SUMPRODUCT('Calc| Project Costs'!Q$10:Q$1009,1*('Calc| Project Costs'!$G$10:$G$1009=$B24),'Calc| Project Costs'!$BV$10:$BV$1009)/10^3),
""))</f>
        <v>0</v>
      </c>
      <c r="M24" s="213" cm="1">
        <f t="array" ref="M24">IF($B23='Output| AER'!$B$21,
IF(AND(ABS(M20*10^3-(SUM(SUMPRODUCT('Calc| Project Costs'!$BV$10:$BV$1009,'Calc| Project Costs'!Z$10:Z$1009)+SUMPRODUCT('Calc| Project Costs'!$BV$10:$BV$1009,'Calc| Project Costs'!BF$10:BF$1009))+SUMPRODUCT(--('Input| Disposals'!$O$8:$O$57='Input| Setup'!$B$37),'Input| Disposals'!Q$8:Q$57)+M23*10^3))&lt;0.000001,(ABS(M20*10^3-(SUMPRODUCT('Calc| Project Costs'!$BV$10:$BV$1009,'Calc| Project Costs'!BN$10:BN$1009)))&lt;0.000001)),0,1),
IF(LEN($B24)&gt;0,
_xlfn.SWITCH($B24,
'Output| AER'!$B$17,SUMPRODUCT('Calc| Project Costs'!$BV$10:$BV$1009,'Calc| Project Costs'!AX$10:AX$1009)/10^3,
'Output| AER'!$B$18,IF(LEN($B23)&gt;0,SUM(M$9:M23),0),
'Output| AER'!$B$19,(SUMPRODUCT('Calc| Project Costs'!Z$10:Z$1009,'Calc| Project Costs'!$BV$10:$BV$1009)+SUMPRODUCT('Calc| Project Costs'!BF$10:BF$1009,'Calc| Project Costs'!$BV$10:$BV$1009))/10^3,
'Output| AER'!$B$20,SUMPRODUCT(--('Input| Disposals'!$O$8:$O$57='Input| Setup'!$B$37),'Input| Disposals'!Q$8:Q$57)/10^3,
'Output| AER'!$B$21,M21-M22-M23,
'Output| AER'!$B$23,"",
'Output| AER'!$B$24,'Input| Type 2 capcons'!M$46/10^3,
SUMPRODUCT('Calc| Project Costs'!R$10:R$1009,1*('Calc| Project Costs'!$G$10:$G$1009=$B24),'Calc| Project Costs'!$BV$10:$BV$1009)/10^3),
""))</f>
        <v>0</v>
      </c>
      <c r="N24" s="213" cm="1">
        <f t="array" ref="N24">IF($B23='Output| AER'!$B$21,
IF(AND(ABS(N20*10^3-(SUM(SUMPRODUCT('Calc| Project Costs'!$BV$10:$BV$1009,'Calc| Project Costs'!AA$10:AA$1009)+SUMPRODUCT('Calc| Project Costs'!$BV$10:$BV$1009,'Calc| Project Costs'!BG$10:BG$1009))+SUMPRODUCT(--('Input| Disposals'!$O$8:$O$57='Input| Setup'!$B$37),'Input| Disposals'!R$8:R$57)+N23*10^3))&lt;0.000001,(ABS(N20*10^3-(SUMPRODUCT('Calc| Project Costs'!$BV$10:$BV$1009,'Calc| Project Costs'!BO$10:BO$1009)))&lt;0.000001)),0,1),
IF(LEN($B24)&gt;0,
_xlfn.SWITCH($B24,
'Output| AER'!$B$17,SUMPRODUCT('Calc| Project Costs'!$BV$10:$BV$1009,'Calc| Project Costs'!AY$10:AY$1009)/10^3,
'Output| AER'!$B$18,IF(LEN($B23)&gt;0,SUM(N$9:N23),0),
'Output| AER'!$B$19,(SUMPRODUCT('Calc| Project Costs'!AA$10:AA$1009,'Calc| Project Costs'!$BV$10:$BV$1009)+SUMPRODUCT('Calc| Project Costs'!BG$10:BG$1009,'Calc| Project Costs'!$BV$10:$BV$1009))/10^3,
'Output| AER'!$B$20,SUMPRODUCT(--('Input| Disposals'!$O$8:$O$57='Input| Setup'!$B$37),'Input| Disposals'!R$8:R$57)/10^3,
'Output| AER'!$B$21,N21-N22-N23,
'Output| AER'!$B$23,"",
'Output| AER'!$B$24,'Input| Type 2 capcons'!N$46/10^3,
SUMPRODUCT('Calc| Project Costs'!S$10:S$1009,1*('Calc| Project Costs'!$G$10:$G$1009=$B24),'Calc| Project Costs'!$BV$10:$BV$1009)/10^3),
""))</f>
        <v>0</v>
      </c>
      <c r="O24" s="213" cm="1">
        <f t="array" ref="O24">IF($B23='Output| AER'!$B$21,
IF(AND(ABS(O20*10^3-(SUM(SUMPRODUCT('Calc| Project Costs'!$BV$10:$BV$1009,'Calc| Project Costs'!AB$10:AB$1009)+SUMPRODUCT('Calc| Project Costs'!$BV$10:$BV$1009,'Calc| Project Costs'!BH$10:BH$1009))+SUMPRODUCT(--('Input| Disposals'!$O$8:$O$57='Input| Setup'!$B$37),'Input| Disposals'!S$8:S$57)+O23*10^3))&lt;0.000001,(ABS(O20*10^3-(SUMPRODUCT('Calc| Project Costs'!$BV$10:$BV$1009,'Calc| Project Costs'!BP$10:BP$1009)))&lt;0.000001)),0,1),
IF(LEN($B24)&gt;0,
_xlfn.SWITCH($B24,
'Output| AER'!$B$17,SUMPRODUCT('Calc| Project Costs'!$BV$10:$BV$1009,'Calc| Project Costs'!AZ$10:AZ$1009)/10^3,
'Output| AER'!$B$18,IF(LEN($B23)&gt;0,SUM(O$9:O23),0),
'Output| AER'!$B$19,(SUMPRODUCT('Calc| Project Costs'!AB$10:AB$1009,'Calc| Project Costs'!$BV$10:$BV$1009)+SUMPRODUCT('Calc| Project Costs'!BH$10:BH$1009,'Calc| Project Costs'!$BV$10:$BV$1009))/10^3,
'Output| AER'!$B$20,SUMPRODUCT(--('Input| Disposals'!$O$8:$O$57='Input| Setup'!$B$37),'Input| Disposals'!S$8:S$57)/10^3,
'Output| AER'!$B$21,O21-O22-O23,
'Output| AER'!$B$23,"",
'Output| AER'!$B$24,'Input| Type 2 capcons'!O$46/10^3,
SUMPRODUCT('Calc| Project Costs'!T$10:T$1009,1*('Calc| Project Costs'!$G$10:$G$1009=$B24),'Calc| Project Costs'!$BV$10:$BV$1009)/10^3),
""))</f>
        <v>0</v>
      </c>
      <c r="P24" s="213" cm="1">
        <f t="array" ref="P24">IF($B23='Output| AER'!$B$21,
IF(AND(ABS(P20*10^3-(SUM(SUMPRODUCT('Calc| Project Costs'!$BV$10:$BV$1009,'Calc| Project Costs'!AC$10:AC$1009)+SUMPRODUCT('Calc| Project Costs'!$BV$10:$BV$1009,'Calc| Project Costs'!BI$10:BI$1009))+SUMPRODUCT(--('Input| Disposals'!$O$8:$O$57='Input| Setup'!$B$37),'Input| Disposals'!T$8:T$57)+P23*10^3))&lt;0.000001,(ABS(P20*10^3-(SUMPRODUCT('Calc| Project Costs'!$BV$10:$BV$1009,'Calc| Project Costs'!BQ$10:BQ$1009)))&lt;0.000001)),0,1),
IF(LEN($B24)&gt;0,
_xlfn.SWITCH($B24,
'Output| AER'!$B$17,SUMPRODUCT('Calc| Project Costs'!$BV$10:$BV$1009,'Calc| Project Costs'!BA$10:BA$1009)/10^3,
'Output| AER'!$B$18,IF(LEN($B23)&gt;0,SUM(P$9:P23),0),
'Output| AER'!$B$19,(SUMPRODUCT('Calc| Project Costs'!AC$10:AC$1009,'Calc| Project Costs'!$BV$10:$BV$1009)+SUMPRODUCT('Calc| Project Costs'!BI$10:BI$1009,'Calc| Project Costs'!$BV$10:$BV$1009))/10^3,
'Output| AER'!$B$20,SUMPRODUCT(--('Input| Disposals'!$O$8:$O$57='Input| Setup'!$B$37),'Input| Disposals'!T$8:T$57)/10^3,
'Output| AER'!$B$21,P21-P22-P23,
'Output| AER'!$B$23,"",
'Output| AER'!$B$24,'Input| Type 2 capcons'!P$46/10^3,
SUMPRODUCT('Calc| Project Costs'!U$10:U$1009,1*('Calc| Project Costs'!$G$10:$G$1009=$B24),'Calc| Project Costs'!$BV$10:$BV$1009)/10^3),
""))</f>
        <v>0</v>
      </c>
      <c r="Q24" s="213" cm="1">
        <f t="array" ref="Q24">IF($B23='Output| AER'!$B$21,
IF(AND(ABS(Q20*10^3-(SUM(SUMPRODUCT('Calc| Project Costs'!$BV$10:$BV$1009,'Calc| Project Costs'!AD$10:AD$1009)+SUMPRODUCT('Calc| Project Costs'!$BV$10:$BV$1009,'Calc| Project Costs'!BJ$10:BJ$1009))+SUMPRODUCT(--('Input| Disposals'!$O$8:$O$57='Input| Setup'!$B$37),'Input| Disposals'!U$8:U$57)+Q23*10^3))&lt;0.000001,(ABS(Q20*10^3-(SUMPRODUCT('Calc| Project Costs'!$BV$10:$BV$1009,'Calc| Project Costs'!BR$10:BR$1009)))&lt;0.000001)),0,1),
IF(LEN($B24)&gt;0,
_xlfn.SWITCH($B24,
'Output| AER'!$B$17,SUMPRODUCT('Calc| Project Costs'!$BV$10:$BV$1009,'Calc| Project Costs'!BB$10:BB$1009)/10^3,
'Output| AER'!$B$18,IF(LEN($B23)&gt;0,SUM(Q$9:Q23),0),
'Output| AER'!$B$19,(SUMPRODUCT('Calc| Project Costs'!AD$10:AD$1009,'Calc| Project Costs'!$BV$10:$BV$1009)+SUMPRODUCT('Calc| Project Costs'!BJ$10:BJ$1009,'Calc| Project Costs'!$BV$10:$BV$1009))/10^3,
'Output| AER'!$B$20,SUMPRODUCT(--('Input| Disposals'!$O$8:$O$57='Input| Setup'!$B$37),'Input| Disposals'!U$8:U$57)/10^3,
'Output| AER'!$B$21,Q21-Q22-Q23,
'Output| AER'!$B$23,"",
'Output| AER'!$B$24,'Input| Type 2 capcons'!Q$46/10^3,
SUMPRODUCT('Calc| Project Costs'!V$10:V$1009,1*('Calc| Project Costs'!$G$10:$G$1009=$B24),'Calc| Project Costs'!$BV$10:$BV$1009)/10^3),
""))</f>
        <v>0</v>
      </c>
      <c r="R24" s="213" cm="1">
        <f t="array" ref="R24">IF($B23='Output| AER'!$B$21,
IF(AND(ABS(R20*10^3-(SUM(SUMPRODUCT('Calc| Project Costs'!$BV$10:$BV$1009,'Calc| Project Costs'!AE$10:AE$1009)+SUMPRODUCT('Calc| Project Costs'!$BV$10:$BV$1009,'Calc| Project Costs'!BK$10:BK$1009))+SUMPRODUCT(--('Input| Disposals'!$O$8:$O$57='Input| Setup'!$B$37),'Input| Disposals'!V$8:V$57)+R23*10^3))&lt;0.000001,(ABS(R20*10^3-(SUMPRODUCT('Calc| Project Costs'!$BV$10:$BV$1009,'Calc| Project Costs'!BS$10:BS$1009)))&lt;0.000001)),0,1),
IF(LEN($B24)&gt;0,
_xlfn.SWITCH($B24,
'Output| AER'!$B$17,SUMPRODUCT('Calc| Project Costs'!$BV$10:$BV$1009,'Calc| Project Costs'!BC$10:BC$1009)/10^3,
'Output| AER'!$B$18,IF(LEN($B23)&gt;0,SUM(R$9:R23),0),
'Output| AER'!$B$19,(SUMPRODUCT('Calc| Project Costs'!AE$10:AE$1009,'Calc| Project Costs'!$BV$10:$BV$1009)+SUMPRODUCT('Calc| Project Costs'!BK$10:BK$1009,'Calc| Project Costs'!$BV$10:$BV$1009))/10^3,
'Output| AER'!$B$20,SUMPRODUCT(--('Input| Disposals'!$O$8:$O$57='Input| Setup'!$B$37),'Input| Disposals'!V$8:V$57)/10^3,
'Output| AER'!$B$21,R21-R22-R23,
'Output| AER'!$B$23,"",
'Output| AER'!$B$24,'Input| Type 2 capcons'!R$46/10^3,
SUMPRODUCT('Calc| Project Costs'!W$10:W$1009,1*('Calc| Project Costs'!$G$10:$G$1009=$B24),'Calc| Project Costs'!$BV$10:$BV$1009)/10^3),
""))</f>
        <v>0</v>
      </c>
      <c r="S24" s="214">
        <f>IF(B23='Output| AER'!$B$21,ROUND(S23-'Output| PTRM (DFA)'!$I$223,9),IF(OR(B24='Output| AER'!$B$23,AND(B24="",B23=""),AND(B24="",B23='Output| AER'!$B$24)),"",IFERROR(SUM(N24:R24),0)))</f>
        <v>0</v>
      </c>
    </row>
    <row r="25" spans="1:19" ht="12.75" customHeight="1" x14ac:dyDescent="0.2">
      <c r="B25" s="125" t="str" cm="1">
        <f t="array" ref="B25">IFERROR(_xlfn.LET(_xlpm.x, INDEX(_xlfn.VSTACK(_xlfn.UNIQUE(_xlfn._xlws.FILTER('Input| Projects'!$G$10:$G$1009,'Input| Projects'!$G$10:$G$1009&lt;&gt;"")),'Output| AER'!$B$17:$B$24),ROW(A17)),IF(_xlpm.x=0,"",_xlpm.x)),"")</f>
        <v>Equipment</v>
      </c>
      <c r="C25" s="213" cm="1">
        <f t="array" ref="C25">IF($B24='Output| AER'!$B$21,
IF(AND(ABS(C21*10^3-(SUM(SUMPRODUCT('Calc| Project Costs'!$BU$10:$BU$1009,'Calc| Project Costs'!Y$10:Y$1009)+SUMPRODUCT('Calc| Project Costs'!$BU$10:$BU$1009,'Calc| Project Costs'!BE$10:BE$1009))+SUMPRODUCT(--('Input| Disposals'!$O$8:$O$57='Input| Setup'!$B$36),'Input| Disposals'!P$8:P$57)+C24*10^3))&lt;0.000001,(ABS(C21*10^3-(SUMPRODUCT('Calc| Project Costs'!$BU$10:$BU$1009,'Calc| Project Costs'!BM$10:BM$1009)))&lt;0.000001)),0,1),
IF(LEN($B25)&gt;0,
_xlfn.SWITCH($B25,
'Output| AER'!$B$17,SUMPRODUCT('Calc| Project Costs'!$BU$10:$BU$1009,'Calc| Project Costs'!AW$10:AW$1009)/10^3,
'Output| AER'!$B$18,IF(LEN($B24)&gt;0,SUM(C$9:C24),0),
'Output| AER'!$B$19,(SUMPRODUCT('Calc| Project Costs'!Y$10:Y$1009,'Calc| Project Costs'!$BU$10:$BU$1009)+SUMPRODUCT('Calc| Project Costs'!BE$10:BE$1009,'Calc| Project Costs'!$BU$10:$BU$1009))/10^3,
'Output| AER'!$B$20,SUMPRODUCT(--('Input| Disposals'!$O$8:$O$57='Input| Setup'!$B$36),'Input| Disposals'!P$8:P$57)/10^3,
'Output| AER'!$B$21,C22-C23-C24,
'Output| AER'!$B$23,"",
'Output| AER'!$B$24,'Input| Type 2 capcons'!C$46/10^3,
SUMPRODUCT('Calc| Project Costs'!Q$10:Q$1009,1*('Calc| Project Costs'!$G$10:$G$1009=$B25),'Calc| Project Costs'!$BU$10:$BU$1009)/10^3),
""))</f>
        <v>14.554063255749087</v>
      </c>
      <c r="D25" s="213" cm="1">
        <f t="array" ref="D25">IF($B24='Output| AER'!$B$21,
IF(AND(ABS(D21*10^3-(SUM(SUMPRODUCT('Calc| Project Costs'!$BU$10:$BU$1009,'Calc| Project Costs'!Z$10:Z$1009)+SUMPRODUCT('Calc| Project Costs'!$BU$10:$BU$1009,'Calc| Project Costs'!BF$10:BF$1009))+SUMPRODUCT(--('Input| Disposals'!$O$8:$O$57='Input| Setup'!$B$36),'Input| Disposals'!Q$8:Q$57)+D24*10^3))&lt;0.000001,(ABS(D21*10^3-(SUMPRODUCT('Calc| Project Costs'!$BU$10:$BU$1009,'Calc| Project Costs'!BN$10:BN$1009)))&lt;0.000001)),0,1),
IF(LEN($B25)&gt;0,
_xlfn.SWITCH($B25,
'Output| AER'!$B$17,SUMPRODUCT('Calc| Project Costs'!$BU$10:$BU$1009,'Calc| Project Costs'!AX$10:AX$1009)/10^3,
'Output| AER'!$B$18,IF(LEN($B24)&gt;0,SUM(D$9:D24),0),
'Output| AER'!$B$19,(SUMPRODUCT('Calc| Project Costs'!Z$10:Z$1009,'Calc| Project Costs'!$BU$10:$BU$1009)+SUMPRODUCT('Calc| Project Costs'!BF$10:BF$1009,'Calc| Project Costs'!$BU$10:$BU$1009))/10^3,
'Output| AER'!$B$20,SUMPRODUCT(--('Input| Disposals'!$O$8:$O$57='Input| Setup'!$B$36),'Input| Disposals'!Q$8:Q$57)/10^3,
'Output| AER'!$B$21,D22-D23-D24,
'Output| AER'!$B$23,"",
'Output| AER'!$B$24,'Input| Type 2 capcons'!D$46/10^3,
SUMPRODUCT('Calc| Project Costs'!R$10:R$1009,1*('Calc| Project Costs'!$G$10:$G$1009=$B25),'Calc| Project Costs'!$BU$10:$BU$1009)/10^3),
""))</f>
        <v>14.591230006269392</v>
      </c>
      <c r="E25" s="213" cm="1">
        <f t="array" ref="E25">IF($B24='Output| AER'!$B$21,
IF(AND(ABS(E21*10^3-(SUM(SUMPRODUCT('Calc| Project Costs'!$BU$10:$BU$1009,'Calc| Project Costs'!AA$10:AA$1009)+SUMPRODUCT('Calc| Project Costs'!$BU$10:$BU$1009,'Calc| Project Costs'!BG$10:BG$1009))+SUMPRODUCT(--('Input| Disposals'!$O$8:$O$57='Input| Setup'!$B$36),'Input| Disposals'!R$8:R$57)+E24*10^3))&lt;0.000001,(ABS(E21*10^3-(SUMPRODUCT('Calc| Project Costs'!$BU$10:$BU$1009,'Calc| Project Costs'!BO$10:BO$1009)))&lt;0.000001)),0,1),
IF(LEN($B25)&gt;0,
_xlfn.SWITCH($B25,
'Output| AER'!$B$17,SUMPRODUCT('Calc| Project Costs'!$BU$10:$BU$1009,'Calc| Project Costs'!AY$10:AY$1009)/10^3,
'Output| AER'!$B$18,IF(LEN($B24)&gt;0,SUM(E$9:E24),0),
'Output| AER'!$B$19,(SUMPRODUCT('Calc| Project Costs'!AA$10:AA$1009,'Calc| Project Costs'!$BU$10:$BU$1009)+SUMPRODUCT('Calc| Project Costs'!BG$10:BG$1009,'Calc| Project Costs'!$BU$10:$BU$1009))/10^3,
'Output| AER'!$B$20,SUMPRODUCT(--('Input| Disposals'!$O$8:$O$57='Input| Setup'!$B$36),'Input| Disposals'!R$8:R$57)/10^3,
'Output| AER'!$B$21,E22-E23-E24,
'Output| AER'!$B$23,"",
'Output| AER'!$B$24,'Input| Type 2 capcons'!E$46/10^3,
SUMPRODUCT('Calc| Project Costs'!S$10:S$1009,1*('Calc| Project Costs'!$G$10:$G$1009=$B25),'Calc| Project Costs'!$BU$10:$BU$1009)/10^3),
""))</f>
        <v>14.628669804787487</v>
      </c>
      <c r="F25" s="213" cm="1">
        <f t="array" ref="F25">IF($B24='Output| AER'!$B$21,
IF(AND(ABS(F21*10^3-(SUM(SUMPRODUCT('Calc| Project Costs'!$BU$10:$BU$1009,'Calc| Project Costs'!AB$10:AB$1009)+SUMPRODUCT('Calc| Project Costs'!$BU$10:$BU$1009,'Calc| Project Costs'!BH$10:BH$1009))+SUMPRODUCT(--('Input| Disposals'!$O$8:$O$57='Input| Setup'!$B$36),'Input| Disposals'!S$8:S$57)+F24*10^3))&lt;0.000001,(ABS(F21*10^3-(SUMPRODUCT('Calc| Project Costs'!$BU$10:$BU$1009,'Calc| Project Costs'!BP$10:BP$1009)))&lt;0.000001)),0,1),
IF(LEN($B25)&gt;0,
_xlfn.SWITCH($B25,
'Output| AER'!$B$17,SUMPRODUCT('Calc| Project Costs'!$BU$10:$BU$1009,'Calc| Project Costs'!AZ$10:AZ$1009)/10^3,
'Output| AER'!$B$18,IF(LEN($B24)&gt;0,SUM(F$9:F24),0),
'Output| AER'!$B$19,(SUMPRODUCT('Calc| Project Costs'!AB$10:AB$1009,'Calc| Project Costs'!$BU$10:$BU$1009)+SUMPRODUCT('Calc| Project Costs'!BH$10:BH$1009,'Calc| Project Costs'!$BU$10:$BU$1009))/10^3,
'Output| AER'!$B$20,SUMPRODUCT(--('Input| Disposals'!$O$8:$O$57='Input| Setup'!$B$36),'Input| Disposals'!S$8:S$57)/10^3,
'Output| AER'!$B$21,F22-F23-F24,
'Output| AER'!$B$23,"",
'Output| AER'!$B$24,'Input| Type 2 capcons'!F$46/10^3,
SUMPRODUCT('Calc| Project Costs'!T$10:T$1009,1*('Calc| Project Costs'!$G$10:$G$1009=$B25),'Calc| Project Costs'!$BU$10:$BU$1009)/10^3),
""))</f>
        <v>14.666385063466132</v>
      </c>
      <c r="G25" s="213" cm="1">
        <f t="array" ref="G25">IF($B24='Output| AER'!$B$21,
IF(AND(ABS(G21*10^3-(SUM(SUMPRODUCT('Calc| Project Costs'!$BU$10:$BU$1009,'Calc| Project Costs'!AC$10:AC$1009)+SUMPRODUCT('Calc| Project Costs'!$BU$10:$BU$1009,'Calc| Project Costs'!BI$10:BI$1009))+SUMPRODUCT(--('Input| Disposals'!$O$8:$O$57='Input| Setup'!$B$36),'Input| Disposals'!T$8:T$57)+G24*10^3))&lt;0.000001,(ABS(G21*10^3-(SUMPRODUCT('Calc| Project Costs'!$BU$10:$BU$1009,'Calc| Project Costs'!BQ$10:BQ$1009)))&lt;0.000001)),0,1),
IF(LEN($B25)&gt;0,
_xlfn.SWITCH($B25,
'Output| AER'!$B$17,SUMPRODUCT('Calc| Project Costs'!$BU$10:$BU$1009,'Calc| Project Costs'!BA$10:BA$1009)/10^3,
'Output| AER'!$B$18,IF(LEN($B24)&gt;0,SUM(G$9:G24),0),
'Output| AER'!$B$19,(SUMPRODUCT('Calc| Project Costs'!AC$10:AC$1009,'Calc| Project Costs'!$BU$10:$BU$1009)+SUMPRODUCT('Calc| Project Costs'!BI$10:BI$1009,'Calc| Project Costs'!$BU$10:$BU$1009))/10^3,
'Output| AER'!$B$20,SUMPRODUCT(--('Input| Disposals'!$O$8:$O$57='Input| Setup'!$B$36),'Input| Disposals'!T$8:T$57)/10^3,
'Output| AER'!$B$21,G22-G23-G24,
'Output| AER'!$B$23,"",
'Output| AER'!$B$24,'Input| Type 2 capcons'!G$46/10^3,
SUMPRODUCT('Calc| Project Costs'!U$10:U$1009,1*('Calc| Project Costs'!$G$10:$G$1009=$B25),'Calc| Project Costs'!$BU$10:$BU$1009)/10^3),
""))</f>
        <v>14.704378216140363</v>
      </c>
      <c r="H25" s="213" cm="1">
        <f t="array" ref="H25">IF($B24='Output| AER'!$B$21,
IF(AND(ABS(H21*10^3-(SUM(SUMPRODUCT('Calc| Project Costs'!$BU$10:$BU$1009,'Calc| Project Costs'!AD$10:AD$1009)+SUMPRODUCT('Calc| Project Costs'!$BU$10:$BU$1009,'Calc| Project Costs'!BJ$10:BJ$1009))+SUMPRODUCT(--('Input| Disposals'!$O$8:$O$57='Input| Setup'!$B$36),'Input| Disposals'!U$8:U$57)+H24*10^3))&lt;0.000001,(ABS(H21*10^3-(SUMPRODUCT('Calc| Project Costs'!$BU$10:$BU$1009,'Calc| Project Costs'!BR$10:BR$1009)))&lt;0.000001)),0,1),
IF(LEN($B25)&gt;0,
_xlfn.SWITCH($B25,
'Output| AER'!$B$17,SUMPRODUCT('Calc| Project Costs'!$BU$10:$BU$1009,'Calc| Project Costs'!BB$10:BB$1009)/10^3,
'Output| AER'!$B$18,IF(LEN($B24)&gt;0,SUM(H$9:H24),0),
'Output| AER'!$B$19,(SUMPRODUCT('Calc| Project Costs'!AD$10:AD$1009,'Calc| Project Costs'!$BU$10:$BU$1009)+SUMPRODUCT('Calc| Project Costs'!BJ$10:BJ$1009,'Calc| Project Costs'!$BU$10:$BU$1009))/10^3,
'Output| AER'!$B$20,SUMPRODUCT(--('Input| Disposals'!$O$8:$O$57='Input| Setup'!$B$36),'Input| Disposals'!U$8:U$57)/10^3,
'Output| AER'!$B$21,H22-H23-H24,
'Output| AER'!$B$23,"",
'Output| AER'!$B$24,'Input| Type 2 capcons'!H$46/10^3,
SUMPRODUCT('Calc| Project Costs'!V$10:V$1009,1*('Calc| Project Costs'!$G$10:$G$1009=$B25),'Calc| Project Costs'!$BU$10:$BU$1009)/10^3),
""))</f>
        <v>14.742651718512526</v>
      </c>
      <c r="I25" s="213" cm="1">
        <f t="array" ref="I25">IF($B24='Output| AER'!$B$21,
IF(AND(ABS(I21*10^3-(SUM(SUMPRODUCT('Calc| Project Costs'!$BU$10:$BU$1009,'Calc| Project Costs'!AE$10:AE$1009)+SUMPRODUCT('Calc| Project Costs'!$BU$10:$BU$1009,'Calc| Project Costs'!BK$10:BK$1009))+SUMPRODUCT(--('Input| Disposals'!$O$8:$O$57='Input| Setup'!$B$36),'Input| Disposals'!V$8:V$57)+I24*10^3))&lt;0.000001,(ABS(I21*10^3-(SUMPRODUCT('Calc| Project Costs'!$BU$10:$BU$1009,'Calc| Project Costs'!BS$10:BS$1009)))&lt;0.000001)),0,1),
IF(LEN($B25)&gt;0,
_xlfn.SWITCH($B25,
'Output| AER'!$B$17,SUMPRODUCT('Calc| Project Costs'!$BU$10:$BU$1009,'Calc| Project Costs'!BC$10:BC$1009)/10^3,
'Output| AER'!$B$18,IF(LEN($B24)&gt;0,SUM(I$9:I24),0),
'Output| AER'!$B$19,(SUMPRODUCT('Calc| Project Costs'!AE$10:AE$1009,'Calc| Project Costs'!$BU$10:$BU$1009)+SUMPRODUCT('Calc| Project Costs'!BK$10:BK$1009,'Calc| Project Costs'!$BU$10:$BU$1009))/10^3,
'Output| AER'!$B$20,SUMPRODUCT(--('Input| Disposals'!$O$8:$O$57='Input| Setup'!$B$36),'Input| Disposals'!V$8:V$57)/10^3,
'Output| AER'!$B$21,I22-I23-I24,
'Output| AER'!$B$23,"",
'Output| AER'!$B$24,'Input| Type 2 capcons'!I$46/10^3,
SUMPRODUCT('Calc| Project Costs'!W$10:W$1009,1*('Calc| Project Costs'!$G$10:$G$1009=$B25),'Calc| Project Costs'!$BU$10:$BU$1009)/10^3),
""))</f>
        <v>14.781208048349047</v>
      </c>
      <c r="J25" s="214">
        <f>IF(B24='Output| AER'!$B$21,ROUND(J24-'Output| PTRM (SCS)'!$I$223,9),IF(OR(B25='Output| AER'!$B$23,AND(B25="",B24=""),AND(B25="",B24='Output| AER'!$B$24)),"",IFERROR(SUM(E25:I25),0)))</f>
        <v>73.523292851255562</v>
      </c>
      <c r="L25" s="213" cm="1">
        <f t="array" ref="L25">IF($B24='Output| AER'!$B$21,
IF(AND(ABS(L21*10^3-(SUM(SUMPRODUCT('Calc| Project Costs'!$BV$10:$BV$1009,'Calc| Project Costs'!Y$10:Y$1009)+SUMPRODUCT('Calc| Project Costs'!$BV$10:$BV$1009,'Calc| Project Costs'!BE$10:BE$1009))+SUMPRODUCT(--('Input| Disposals'!$O$8:$O$57='Input| Setup'!$B$37),'Input| Disposals'!P$8:P$57)+L24*10^3))&lt;0.000001,(ABS(L21*10^3-(SUMPRODUCT('Calc| Project Costs'!$BV$10:$BV$1009,'Calc| Project Costs'!BM$10:BM$1009)))&lt;0.000001)),0,1),
IF(LEN($B25)&gt;0,
_xlfn.SWITCH($B25,
'Output| AER'!$B$17,SUMPRODUCT('Calc| Project Costs'!$BV$10:$BV$1009,'Calc| Project Costs'!AW$10:AW$1009)/10^3,
'Output| AER'!$B$18,IF(LEN($B24)&gt;0,SUM(L$9:L24),0),
'Output| AER'!$B$19,(SUMPRODUCT('Calc| Project Costs'!Y$10:Y$1009,'Calc| Project Costs'!$BV$10:$BV$1009)+SUMPRODUCT('Calc| Project Costs'!BE$10:BE$1009,'Calc| Project Costs'!$BV$10:$BV$1009))/10^3,
'Output| AER'!$B$20,SUMPRODUCT(--('Input| Disposals'!$O$8:$O$57='Input| Setup'!$B$37),'Input| Disposals'!P$8:P$57)/10^3,
'Output| AER'!$B$21,L22-L23-L24,
'Output| AER'!$B$23,"",
'Output| AER'!$B$24,'Input| Type 2 capcons'!L$46/10^3,
SUMPRODUCT('Calc| Project Costs'!Q$10:Q$1009,1*('Calc| Project Costs'!$G$10:$G$1009=$B25),'Calc| Project Costs'!$BV$10:$BV$1009)/10^3),
""))</f>
        <v>0</v>
      </c>
      <c r="M25" s="213" cm="1">
        <f t="array" ref="M25">IF($B24='Output| AER'!$B$21,
IF(AND(ABS(M21*10^3-(SUM(SUMPRODUCT('Calc| Project Costs'!$BV$10:$BV$1009,'Calc| Project Costs'!Z$10:Z$1009)+SUMPRODUCT('Calc| Project Costs'!$BV$10:$BV$1009,'Calc| Project Costs'!BF$10:BF$1009))+SUMPRODUCT(--('Input| Disposals'!$O$8:$O$57='Input| Setup'!$B$37),'Input| Disposals'!Q$8:Q$57)+M24*10^3))&lt;0.000001,(ABS(M21*10^3-(SUMPRODUCT('Calc| Project Costs'!$BV$10:$BV$1009,'Calc| Project Costs'!BN$10:BN$1009)))&lt;0.000001)),0,1),
IF(LEN($B25)&gt;0,
_xlfn.SWITCH($B25,
'Output| AER'!$B$17,SUMPRODUCT('Calc| Project Costs'!$BV$10:$BV$1009,'Calc| Project Costs'!AX$10:AX$1009)/10^3,
'Output| AER'!$B$18,IF(LEN($B24)&gt;0,SUM(M$9:M24),0),
'Output| AER'!$B$19,(SUMPRODUCT('Calc| Project Costs'!Z$10:Z$1009,'Calc| Project Costs'!$BV$10:$BV$1009)+SUMPRODUCT('Calc| Project Costs'!BF$10:BF$1009,'Calc| Project Costs'!$BV$10:$BV$1009))/10^3,
'Output| AER'!$B$20,SUMPRODUCT(--('Input| Disposals'!$O$8:$O$57='Input| Setup'!$B$37),'Input| Disposals'!Q$8:Q$57)/10^3,
'Output| AER'!$B$21,M22-M23-M24,
'Output| AER'!$B$23,"",
'Output| AER'!$B$24,'Input| Type 2 capcons'!M$46/10^3,
SUMPRODUCT('Calc| Project Costs'!R$10:R$1009,1*('Calc| Project Costs'!$G$10:$G$1009=$B25),'Calc| Project Costs'!$BV$10:$BV$1009)/10^3),
""))</f>
        <v>0</v>
      </c>
      <c r="N25" s="213" cm="1">
        <f t="array" ref="N25">IF($B24='Output| AER'!$B$21,
IF(AND(ABS(N21*10^3-(SUM(SUMPRODUCT('Calc| Project Costs'!$BV$10:$BV$1009,'Calc| Project Costs'!AA$10:AA$1009)+SUMPRODUCT('Calc| Project Costs'!$BV$10:$BV$1009,'Calc| Project Costs'!BG$10:BG$1009))+SUMPRODUCT(--('Input| Disposals'!$O$8:$O$57='Input| Setup'!$B$37),'Input| Disposals'!R$8:R$57)+N24*10^3))&lt;0.000001,(ABS(N21*10^3-(SUMPRODUCT('Calc| Project Costs'!$BV$10:$BV$1009,'Calc| Project Costs'!BO$10:BO$1009)))&lt;0.000001)),0,1),
IF(LEN($B25)&gt;0,
_xlfn.SWITCH($B25,
'Output| AER'!$B$17,SUMPRODUCT('Calc| Project Costs'!$BV$10:$BV$1009,'Calc| Project Costs'!AY$10:AY$1009)/10^3,
'Output| AER'!$B$18,IF(LEN($B24)&gt;0,SUM(N$9:N24),0),
'Output| AER'!$B$19,(SUMPRODUCT('Calc| Project Costs'!AA$10:AA$1009,'Calc| Project Costs'!$BV$10:$BV$1009)+SUMPRODUCT('Calc| Project Costs'!BG$10:BG$1009,'Calc| Project Costs'!$BV$10:$BV$1009))/10^3,
'Output| AER'!$B$20,SUMPRODUCT(--('Input| Disposals'!$O$8:$O$57='Input| Setup'!$B$37),'Input| Disposals'!R$8:R$57)/10^3,
'Output| AER'!$B$21,N22-N23-N24,
'Output| AER'!$B$23,"",
'Output| AER'!$B$24,'Input| Type 2 capcons'!N$46/10^3,
SUMPRODUCT('Calc| Project Costs'!S$10:S$1009,1*('Calc| Project Costs'!$G$10:$G$1009=$B25),'Calc| Project Costs'!$BV$10:$BV$1009)/10^3),
""))</f>
        <v>0</v>
      </c>
      <c r="O25" s="213" cm="1">
        <f t="array" ref="O25">IF($B24='Output| AER'!$B$21,
IF(AND(ABS(O21*10^3-(SUM(SUMPRODUCT('Calc| Project Costs'!$BV$10:$BV$1009,'Calc| Project Costs'!AB$10:AB$1009)+SUMPRODUCT('Calc| Project Costs'!$BV$10:$BV$1009,'Calc| Project Costs'!BH$10:BH$1009))+SUMPRODUCT(--('Input| Disposals'!$O$8:$O$57='Input| Setup'!$B$37),'Input| Disposals'!S$8:S$57)+O24*10^3))&lt;0.000001,(ABS(O21*10^3-(SUMPRODUCT('Calc| Project Costs'!$BV$10:$BV$1009,'Calc| Project Costs'!BP$10:BP$1009)))&lt;0.000001)),0,1),
IF(LEN($B25)&gt;0,
_xlfn.SWITCH($B25,
'Output| AER'!$B$17,SUMPRODUCT('Calc| Project Costs'!$BV$10:$BV$1009,'Calc| Project Costs'!AZ$10:AZ$1009)/10^3,
'Output| AER'!$B$18,IF(LEN($B24)&gt;0,SUM(O$9:O24),0),
'Output| AER'!$B$19,(SUMPRODUCT('Calc| Project Costs'!AB$10:AB$1009,'Calc| Project Costs'!$BV$10:$BV$1009)+SUMPRODUCT('Calc| Project Costs'!BH$10:BH$1009,'Calc| Project Costs'!$BV$10:$BV$1009))/10^3,
'Output| AER'!$B$20,SUMPRODUCT(--('Input| Disposals'!$O$8:$O$57='Input| Setup'!$B$37),'Input| Disposals'!S$8:S$57)/10^3,
'Output| AER'!$B$21,O22-O23-O24,
'Output| AER'!$B$23,"",
'Output| AER'!$B$24,'Input| Type 2 capcons'!O$46/10^3,
SUMPRODUCT('Calc| Project Costs'!T$10:T$1009,1*('Calc| Project Costs'!$G$10:$G$1009=$B25),'Calc| Project Costs'!$BV$10:$BV$1009)/10^3),
""))</f>
        <v>0</v>
      </c>
      <c r="P25" s="213" cm="1">
        <f t="array" ref="P25">IF($B24='Output| AER'!$B$21,
IF(AND(ABS(P21*10^3-(SUM(SUMPRODUCT('Calc| Project Costs'!$BV$10:$BV$1009,'Calc| Project Costs'!AC$10:AC$1009)+SUMPRODUCT('Calc| Project Costs'!$BV$10:$BV$1009,'Calc| Project Costs'!BI$10:BI$1009))+SUMPRODUCT(--('Input| Disposals'!$O$8:$O$57='Input| Setup'!$B$37),'Input| Disposals'!T$8:T$57)+P24*10^3))&lt;0.000001,(ABS(P21*10^3-(SUMPRODUCT('Calc| Project Costs'!$BV$10:$BV$1009,'Calc| Project Costs'!BQ$10:BQ$1009)))&lt;0.000001)),0,1),
IF(LEN($B25)&gt;0,
_xlfn.SWITCH($B25,
'Output| AER'!$B$17,SUMPRODUCT('Calc| Project Costs'!$BV$10:$BV$1009,'Calc| Project Costs'!BA$10:BA$1009)/10^3,
'Output| AER'!$B$18,IF(LEN($B24)&gt;0,SUM(P$9:P24),0),
'Output| AER'!$B$19,(SUMPRODUCT('Calc| Project Costs'!AC$10:AC$1009,'Calc| Project Costs'!$BV$10:$BV$1009)+SUMPRODUCT('Calc| Project Costs'!BI$10:BI$1009,'Calc| Project Costs'!$BV$10:$BV$1009))/10^3,
'Output| AER'!$B$20,SUMPRODUCT(--('Input| Disposals'!$O$8:$O$57='Input| Setup'!$B$37),'Input| Disposals'!T$8:T$57)/10^3,
'Output| AER'!$B$21,P22-P23-P24,
'Output| AER'!$B$23,"",
'Output| AER'!$B$24,'Input| Type 2 capcons'!P$46/10^3,
SUMPRODUCT('Calc| Project Costs'!U$10:U$1009,1*('Calc| Project Costs'!$G$10:$G$1009=$B25),'Calc| Project Costs'!$BV$10:$BV$1009)/10^3),
""))</f>
        <v>0</v>
      </c>
      <c r="Q25" s="213" cm="1">
        <f t="array" ref="Q25">IF($B24='Output| AER'!$B$21,
IF(AND(ABS(Q21*10^3-(SUM(SUMPRODUCT('Calc| Project Costs'!$BV$10:$BV$1009,'Calc| Project Costs'!AD$10:AD$1009)+SUMPRODUCT('Calc| Project Costs'!$BV$10:$BV$1009,'Calc| Project Costs'!BJ$10:BJ$1009))+SUMPRODUCT(--('Input| Disposals'!$O$8:$O$57='Input| Setup'!$B$37),'Input| Disposals'!U$8:U$57)+Q24*10^3))&lt;0.000001,(ABS(Q21*10^3-(SUMPRODUCT('Calc| Project Costs'!$BV$10:$BV$1009,'Calc| Project Costs'!BR$10:BR$1009)))&lt;0.000001)),0,1),
IF(LEN($B25)&gt;0,
_xlfn.SWITCH($B25,
'Output| AER'!$B$17,SUMPRODUCT('Calc| Project Costs'!$BV$10:$BV$1009,'Calc| Project Costs'!BB$10:BB$1009)/10^3,
'Output| AER'!$B$18,IF(LEN($B24)&gt;0,SUM(Q$9:Q24),0),
'Output| AER'!$B$19,(SUMPRODUCT('Calc| Project Costs'!AD$10:AD$1009,'Calc| Project Costs'!$BV$10:$BV$1009)+SUMPRODUCT('Calc| Project Costs'!BJ$10:BJ$1009,'Calc| Project Costs'!$BV$10:$BV$1009))/10^3,
'Output| AER'!$B$20,SUMPRODUCT(--('Input| Disposals'!$O$8:$O$57='Input| Setup'!$B$37),'Input| Disposals'!U$8:U$57)/10^3,
'Output| AER'!$B$21,Q22-Q23-Q24,
'Output| AER'!$B$23,"",
'Output| AER'!$B$24,'Input| Type 2 capcons'!Q$46/10^3,
SUMPRODUCT('Calc| Project Costs'!V$10:V$1009,1*('Calc| Project Costs'!$G$10:$G$1009=$B25),'Calc| Project Costs'!$BV$10:$BV$1009)/10^3),
""))</f>
        <v>0</v>
      </c>
      <c r="R25" s="213" cm="1">
        <f t="array" ref="R25">IF($B24='Output| AER'!$B$21,
IF(AND(ABS(R21*10^3-(SUM(SUMPRODUCT('Calc| Project Costs'!$BV$10:$BV$1009,'Calc| Project Costs'!AE$10:AE$1009)+SUMPRODUCT('Calc| Project Costs'!$BV$10:$BV$1009,'Calc| Project Costs'!BK$10:BK$1009))+SUMPRODUCT(--('Input| Disposals'!$O$8:$O$57='Input| Setup'!$B$37),'Input| Disposals'!V$8:V$57)+R24*10^3))&lt;0.000001,(ABS(R21*10^3-(SUMPRODUCT('Calc| Project Costs'!$BV$10:$BV$1009,'Calc| Project Costs'!BS$10:BS$1009)))&lt;0.000001)),0,1),
IF(LEN($B25)&gt;0,
_xlfn.SWITCH($B25,
'Output| AER'!$B$17,SUMPRODUCT('Calc| Project Costs'!$BV$10:$BV$1009,'Calc| Project Costs'!BC$10:BC$1009)/10^3,
'Output| AER'!$B$18,IF(LEN($B24)&gt;0,SUM(R$9:R24),0),
'Output| AER'!$B$19,(SUMPRODUCT('Calc| Project Costs'!AE$10:AE$1009,'Calc| Project Costs'!$BV$10:$BV$1009)+SUMPRODUCT('Calc| Project Costs'!BK$10:BK$1009,'Calc| Project Costs'!$BV$10:$BV$1009))/10^3,
'Output| AER'!$B$20,SUMPRODUCT(--('Input| Disposals'!$O$8:$O$57='Input| Setup'!$B$37),'Input| Disposals'!V$8:V$57)/10^3,
'Output| AER'!$B$21,R22-R23-R24,
'Output| AER'!$B$23,"",
'Output| AER'!$B$24,'Input| Type 2 capcons'!R$46/10^3,
SUMPRODUCT('Calc| Project Costs'!W$10:W$1009,1*('Calc| Project Costs'!$G$10:$G$1009=$B25),'Calc| Project Costs'!$BV$10:$BV$1009)/10^3),
""))</f>
        <v>0</v>
      </c>
      <c r="S25" s="214">
        <f>IF(B24='Output| AER'!$B$21,ROUND(S24-'Output| PTRM (DFA)'!$I$223,9),IF(OR(B25='Output| AER'!$B$23,AND(B25="",B24=""),AND(B25="",B24='Output| AER'!$B$24)),"",IFERROR(SUM(N25:R25),0)))</f>
        <v>0</v>
      </c>
    </row>
    <row r="26" spans="1:19" ht="12.75" customHeight="1" x14ac:dyDescent="0.2">
      <c r="B26" s="125" t="str" cm="1">
        <f t="array" ref="B26">IFERROR(_xlfn.LET(_xlpm.x, INDEX(_xlfn.VSTACK(_xlfn.UNIQUE(_xlfn._xlws.FILTER('Input| Projects'!$G$10:$G$1009,'Input| Projects'!$G$10:$G$1009&lt;&gt;"")),'Output| AER'!$B$17:$B$24),ROW(A18)),IF(_xlpm.x=0,"",_xlpm.x)),"")</f>
        <v>Other non-network</v>
      </c>
      <c r="C26" s="213" cm="1">
        <f t="array" ref="C26">IF($B25='Output| AER'!$B$21,
IF(AND(ABS(C22*10^3-(SUM(SUMPRODUCT('Calc| Project Costs'!$BU$10:$BU$1009,'Calc| Project Costs'!Y$10:Y$1009)+SUMPRODUCT('Calc| Project Costs'!$BU$10:$BU$1009,'Calc| Project Costs'!BE$10:BE$1009))+SUMPRODUCT(--('Input| Disposals'!$O$8:$O$57='Input| Setup'!$B$36),'Input| Disposals'!P$8:P$57)+C25*10^3))&lt;0.000001,(ABS(C22*10^3-(SUMPRODUCT('Calc| Project Costs'!$BU$10:$BU$1009,'Calc| Project Costs'!BM$10:BM$1009)))&lt;0.000001)),0,1),
IF(LEN($B26)&gt;0,
_xlfn.SWITCH($B26,
'Output| AER'!$B$17,SUMPRODUCT('Calc| Project Costs'!$BU$10:$BU$1009,'Calc| Project Costs'!AW$10:AW$1009)/10^3,
'Output| AER'!$B$18,IF(LEN($B25)&gt;0,SUM(C$9:C25),0),
'Output| AER'!$B$19,(SUMPRODUCT('Calc| Project Costs'!Y$10:Y$1009,'Calc| Project Costs'!$BU$10:$BU$1009)+SUMPRODUCT('Calc| Project Costs'!BE$10:BE$1009,'Calc| Project Costs'!$BU$10:$BU$1009))/10^3,
'Output| AER'!$B$20,SUMPRODUCT(--('Input| Disposals'!$O$8:$O$57='Input| Setup'!$B$36),'Input| Disposals'!P$8:P$57)/10^3,
'Output| AER'!$B$21,C23-C24-C25,
'Output| AER'!$B$23,"",
'Output| AER'!$B$24,'Input| Type 2 capcons'!C$46/10^3,
SUMPRODUCT('Calc| Project Costs'!Q$10:Q$1009,1*('Calc| Project Costs'!$G$10:$G$1009=$B26),'Calc| Project Costs'!$BU$10:$BU$1009)/10^3),
""))</f>
        <v>4.9337616886941928</v>
      </c>
      <c r="D26" s="213" cm="1">
        <f t="array" ref="D26">IF($B25='Output| AER'!$B$21,
IF(AND(ABS(D22*10^3-(SUM(SUMPRODUCT('Calc| Project Costs'!$BU$10:$BU$1009,'Calc| Project Costs'!Z$10:Z$1009)+SUMPRODUCT('Calc| Project Costs'!$BU$10:$BU$1009,'Calc| Project Costs'!BF$10:BF$1009))+SUMPRODUCT(--('Input| Disposals'!$O$8:$O$57='Input| Setup'!$B$36),'Input| Disposals'!Q$8:Q$57)+D25*10^3))&lt;0.000001,(ABS(D22*10^3-(SUMPRODUCT('Calc| Project Costs'!$BU$10:$BU$1009,'Calc| Project Costs'!BN$10:BN$1009)))&lt;0.000001)),0,1),
IF(LEN($B26)&gt;0,
_xlfn.SWITCH($B26,
'Output| AER'!$B$17,SUMPRODUCT('Calc| Project Costs'!$BU$10:$BU$1009,'Calc| Project Costs'!AX$10:AX$1009)/10^3,
'Output| AER'!$B$18,IF(LEN($B25)&gt;0,SUM(D$9:D25),0),
'Output| AER'!$B$19,(SUMPRODUCT('Calc| Project Costs'!Z$10:Z$1009,'Calc| Project Costs'!$BU$10:$BU$1009)+SUMPRODUCT('Calc| Project Costs'!BF$10:BF$1009,'Calc| Project Costs'!$BU$10:$BU$1009))/10^3,
'Output| AER'!$B$20,SUMPRODUCT(--('Input| Disposals'!$O$8:$O$57='Input| Setup'!$B$36),'Input| Disposals'!Q$8:Q$57)/10^3,
'Output| AER'!$B$21,D23-D24-D25,
'Output| AER'!$B$23,"",
'Output| AER'!$B$24,'Input| Type 2 capcons'!D$46/10^3,
SUMPRODUCT('Calc| Project Costs'!R$10:R$1009,1*('Calc| Project Costs'!$G$10:$G$1009=$B26),'Calc| Project Costs'!$BU$10:$BU$1009)/10^3),
""))</f>
        <v>1.2180332671904179</v>
      </c>
      <c r="E26" s="213" cm="1">
        <f t="array" ref="E26">IF($B25='Output| AER'!$B$21,
IF(AND(ABS(E22*10^3-(SUM(SUMPRODUCT('Calc| Project Costs'!$BU$10:$BU$1009,'Calc| Project Costs'!AA$10:AA$1009)+SUMPRODUCT('Calc| Project Costs'!$BU$10:$BU$1009,'Calc| Project Costs'!BG$10:BG$1009))+SUMPRODUCT(--('Input| Disposals'!$O$8:$O$57='Input| Setup'!$B$36),'Input| Disposals'!R$8:R$57)+E25*10^3))&lt;0.000001,(ABS(E22*10^3-(SUMPRODUCT('Calc| Project Costs'!$BU$10:$BU$1009,'Calc| Project Costs'!BO$10:BO$1009)))&lt;0.000001)),0,1),
IF(LEN($B26)&gt;0,
_xlfn.SWITCH($B26,
'Output| AER'!$B$17,SUMPRODUCT('Calc| Project Costs'!$BU$10:$BU$1009,'Calc| Project Costs'!AY$10:AY$1009)/10^3,
'Output| AER'!$B$18,IF(LEN($B25)&gt;0,SUM(E$9:E25),0),
'Output| AER'!$B$19,(SUMPRODUCT('Calc| Project Costs'!AA$10:AA$1009,'Calc| Project Costs'!$BU$10:$BU$1009)+SUMPRODUCT('Calc| Project Costs'!BG$10:BG$1009,'Calc| Project Costs'!$BU$10:$BU$1009))/10^3,
'Output| AER'!$B$20,SUMPRODUCT(--('Input| Disposals'!$O$8:$O$57='Input| Setup'!$B$36),'Input| Disposals'!R$8:R$57)/10^3,
'Output| AER'!$B$21,E23-E24-E25,
'Output| AER'!$B$23,"",
'Output| AER'!$B$24,'Input| Type 2 capcons'!E$46/10^3,
SUMPRODUCT('Calc| Project Costs'!S$10:S$1009,1*('Calc| Project Costs'!$G$10:$G$1009=$B26),'Calc| Project Costs'!$BU$10:$BU$1009)/10^3),
""))</f>
        <v>4.287125921829146</v>
      </c>
      <c r="F26" s="213" cm="1">
        <f t="array" ref="F26">IF($B25='Output| AER'!$B$21,
IF(AND(ABS(F22*10^3-(SUM(SUMPRODUCT('Calc| Project Costs'!$BU$10:$BU$1009,'Calc| Project Costs'!AB$10:AB$1009)+SUMPRODUCT('Calc| Project Costs'!$BU$10:$BU$1009,'Calc| Project Costs'!BH$10:BH$1009))+SUMPRODUCT(--('Input| Disposals'!$O$8:$O$57='Input| Setup'!$B$36),'Input| Disposals'!S$8:S$57)+F25*10^3))&lt;0.000001,(ABS(F22*10^3-(SUMPRODUCT('Calc| Project Costs'!$BU$10:$BU$1009,'Calc| Project Costs'!BP$10:BP$1009)))&lt;0.000001)),0,1),
IF(LEN($B26)&gt;0,
_xlfn.SWITCH($B26,
'Output| AER'!$B$17,SUMPRODUCT('Calc| Project Costs'!$BU$10:$BU$1009,'Calc| Project Costs'!AZ$10:AZ$1009)/10^3,
'Output| AER'!$B$18,IF(LEN($B25)&gt;0,SUM(F$9:F25),0),
'Output| AER'!$B$19,(SUMPRODUCT('Calc| Project Costs'!AB$10:AB$1009,'Calc| Project Costs'!$BU$10:$BU$1009)+SUMPRODUCT('Calc| Project Costs'!BH$10:BH$1009,'Calc| Project Costs'!$BU$10:$BU$1009))/10^3,
'Output| AER'!$B$20,SUMPRODUCT(--('Input| Disposals'!$O$8:$O$57='Input| Setup'!$B$36),'Input| Disposals'!S$8:S$57)/10^3,
'Output| AER'!$B$21,F23-F24-F25,
'Output| AER'!$B$23,"",
'Output| AER'!$B$24,'Input| Type 2 capcons'!F$46/10^3,
SUMPRODUCT('Calc| Project Costs'!T$10:T$1009,1*('Calc| Project Costs'!$G$10:$G$1009=$B26),'Calc| Project Costs'!$BU$10:$BU$1009)/10^3),
""))</f>
        <v>8.3969898458737986E-3</v>
      </c>
      <c r="G26" s="213" cm="1">
        <f t="array" ref="G26">IF($B25='Output| AER'!$B$21,
IF(AND(ABS(G22*10^3-(SUM(SUMPRODUCT('Calc| Project Costs'!$BU$10:$BU$1009,'Calc| Project Costs'!AC$10:AC$1009)+SUMPRODUCT('Calc| Project Costs'!$BU$10:$BU$1009,'Calc| Project Costs'!BI$10:BI$1009))+SUMPRODUCT(--('Input| Disposals'!$O$8:$O$57='Input| Setup'!$B$36),'Input| Disposals'!T$8:T$57)+G25*10^3))&lt;0.000001,(ABS(G22*10^3-(SUMPRODUCT('Calc| Project Costs'!$BU$10:$BU$1009,'Calc| Project Costs'!BQ$10:BQ$1009)))&lt;0.000001)),0,1),
IF(LEN($B26)&gt;0,
_xlfn.SWITCH($B26,
'Output| AER'!$B$17,SUMPRODUCT('Calc| Project Costs'!$BU$10:$BU$1009,'Calc| Project Costs'!BA$10:BA$1009)/10^3,
'Output| AER'!$B$18,IF(LEN($B25)&gt;0,SUM(G$9:G25),0),
'Output| AER'!$B$19,(SUMPRODUCT('Calc| Project Costs'!AC$10:AC$1009,'Calc| Project Costs'!$BU$10:$BU$1009)+SUMPRODUCT('Calc| Project Costs'!BI$10:BI$1009,'Calc| Project Costs'!$BU$10:$BU$1009))/10^3,
'Output| AER'!$B$20,SUMPRODUCT(--('Input| Disposals'!$O$8:$O$57='Input| Setup'!$B$36),'Input| Disposals'!T$8:T$57)/10^3,
'Output| AER'!$B$21,G23-G24-G25,
'Output| AER'!$B$23,"",
'Output| AER'!$B$24,'Input| Type 2 capcons'!G$46/10^3,
SUMPRODUCT('Calc| Project Costs'!U$10:U$1009,1*('Calc| Project Costs'!$G$10:$G$1009=$B26),'Calc| Project Costs'!$BU$10:$BU$1009)/10^3),
""))</f>
        <v>2.2014114053094302</v>
      </c>
      <c r="H26" s="213" cm="1">
        <f t="array" ref="H26">IF($B25='Output| AER'!$B$21,
IF(AND(ABS(H22*10^3-(SUM(SUMPRODUCT('Calc| Project Costs'!$BU$10:$BU$1009,'Calc| Project Costs'!AD$10:AD$1009)+SUMPRODUCT('Calc| Project Costs'!$BU$10:$BU$1009,'Calc| Project Costs'!BJ$10:BJ$1009))+SUMPRODUCT(--('Input| Disposals'!$O$8:$O$57='Input| Setup'!$B$36),'Input| Disposals'!U$8:U$57)+H25*10^3))&lt;0.000001,(ABS(H22*10^3-(SUMPRODUCT('Calc| Project Costs'!$BU$10:$BU$1009,'Calc| Project Costs'!BR$10:BR$1009)))&lt;0.000001)),0,1),
IF(LEN($B26)&gt;0,
_xlfn.SWITCH($B26,
'Output| AER'!$B$17,SUMPRODUCT('Calc| Project Costs'!$BU$10:$BU$1009,'Calc| Project Costs'!BB$10:BB$1009)/10^3,
'Output| AER'!$B$18,IF(LEN($B25)&gt;0,SUM(H$9:H25),0),
'Output| AER'!$B$19,(SUMPRODUCT('Calc| Project Costs'!AD$10:AD$1009,'Calc| Project Costs'!$BU$10:$BU$1009)+SUMPRODUCT('Calc| Project Costs'!BJ$10:BJ$1009,'Calc| Project Costs'!$BU$10:$BU$1009))/10^3,
'Output| AER'!$B$20,SUMPRODUCT(--('Input| Disposals'!$O$8:$O$57='Input| Setup'!$B$36),'Input| Disposals'!U$8:U$57)/10^3,
'Output| AER'!$B$21,H23-H24-H25,
'Output| AER'!$B$23,"",
'Output| AER'!$B$24,'Input| Type 2 capcons'!H$46/10^3,
SUMPRODUCT('Calc| Project Costs'!V$10:V$1009,1*('Calc| Project Costs'!$G$10:$G$1009=$B26),'Calc| Project Costs'!$BU$10:$BU$1009)/10^3),
""))</f>
        <v>2.6736158936860357</v>
      </c>
      <c r="I26" s="213" cm="1">
        <f t="array" ref="I26">IF($B25='Output| AER'!$B$21,
IF(AND(ABS(I22*10^3-(SUM(SUMPRODUCT('Calc| Project Costs'!$BU$10:$BU$1009,'Calc| Project Costs'!AE$10:AE$1009)+SUMPRODUCT('Calc| Project Costs'!$BU$10:$BU$1009,'Calc| Project Costs'!BK$10:BK$1009))+SUMPRODUCT(--('Input| Disposals'!$O$8:$O$57='Input| Setup'!$B$36),'Input| Disposals'!V$8:V$57)+I25*10^3))&lt;0.000001,(ABS(I22*10^3-(SUMPRODUCT('Calc| Project Costs'!$BU$10:$BU$1009,'Calc| Project Costs'!BS$10:BS$1009)))&lt;0.000001)),0,1),
IF(LEN($B26)&gt;0,
_xlfn.SWITCH($B26,
'Output| AER'!$B$17,SUMPRODUCT('Calc| Project Costs'!$BU$10:$BU$1009,'Calc| Project Costs'!BC$10:BC$1009)/10^3,
'Output| AER'!$B$18,IF(LEN($B25)&gt;0,SUM(I$9:I25),0),
'Output| AER'!$B$19,(SUMPRODUCT('Calc| Project Costs'!AE$10:AE$1009,'Calc| Project Costs'!$BU$10:$BU$1009)+SUMPRODUCT('Calc| Project Costs'!BK$10:BK$1009,'Calc| Project Costs'!$BU$10:$BU$1009))/10^3,
'Output| AER'!$B$20,SUMPRODUCT(--('Input| Disposals'!$O$8:$O$57='Input| Setup'!$B$36),'Input| Disposals'!V$8:V$57)/10^3,
'Output| AER'!$B$21,I23-I24-I25,
'Output| AER'!$B$23,"",
'Output| AER'!$B$24,'Input| Type 2 capcons'!I$46/10^3,
SUMPRODUCT('Calc| Project Costs'!W$10:W$1009,1*('Calc| Project Costs'!$G$10:$G$1009=$B26),'Calc| Project Costs'!$BU$10:$BU$1009)/10^3),
""))</f>
        <v>1.7851995695123297</v>
      </c>
      <c r="J26" s="214">
        <f>IF(B25='Output| AER'!$B$21,ROUND(J25-'Output| PTRM (SCS)'!$I$223,9),IF(OR(B26='Output| AER'!$B$23,AND(B26="",B25=""),AND(B26="",B25='Output| AER'!$B$24)),"",IFERROR(SUM(E26:I26),0)))</f>
        <v>10.955749780182815</v>
      </c>
      <c r="L26" s="213" cm="1">
        <f t="array" ref="L26">IF($B25='Output| AER'!$B$21,
IF(AND(ABS(L22*10^3-(SUM(SUMPRODUCT('Calc| Project Costs'!$BV$10:$BV$1009,'Calc| Project Costs'!Y$10:Y$1009)+SUMPRODUCT('Calc| Project Costs'!$BV$10:$BV$1009,'Calc| Project Costs'!BE$10:BE$1009))+SUMPRODUCT(--('Input| Disposals'!$O$8:$O$57='Input| Setup'!$B$37),'Input| Disposals'!P$8:P$57)+L25*10^3))&lt;0.000001,(ABS(L22*10^3-(SUMPRODUCT('Calc| Project Costs'!$BV$10:$BV$1009,'Calc| Project Costs'!BM$10:BM$1009)))&lt;0.000001)),0,1),
IF(LEN($B26)&gt;0,
_xlfn.SWITCH($B26,
'Output| AER'!$B$17,SUMPRODUCT('Calc| Project Costs'!$BV$10:$BV$1009,'Calc| Project Costs'!AW$10:AW$1009)/10^3,
'Output| AER'!$B$18,IF(LEN($B25)&gt;0,SUM(L$9:L25),0),
'Output| AER'!$B$19,(SUMPRODUCT('Calc| Project Costs'!Y$10:Y$1009,'Calc| Project Costs'!$BV$10:$BV$1009)+SUMPRODUCT('Calc| Project Costs'!BE$10:BE$1009,'Calc| Project Costs'!$BV$10:$BV$1009))/10^3,
'Output| AER'!$B$20,SUMPRODUCT(--('Input| Disposals'!$O$8:$O$57='Input| Setup'!$B$37),'Input| Disposals'!P$8:P$57)/10^3,
'Output| AER'!$B$21,L23-L24-L25,
'Output| AER'!$B$23,"",
'Output| AER'!$B$24,'Input| Type 2 capcons'!L$46/10^3,
SUMPRODUCT('Calc| Project Costs'!Q$10:Q$1009,1*('Calc| Project Costs'!$G$10:$G$1009=$B26),'Calc| Project Costs'!$BV$10:$BV$1009)/10^3),
""))</f>
        <v>0</v>
      </c>
      <c r="M26" s="213" cm="1">
        <f t="array" ref="M26">IF($B25='Output| AER'!$B$21,
IF(AND(ABS(M22*10^3-(SUM(SUMPRODUCT('Calc| Project Costs'!$BV$10:$BV$1009,'Calc| Project Costs'!Z$10:Z$1009)+SUMPRODUCT('Calc| Project Costs'!$BV$10:$BV$1009,'Calc| Project Costs'!BF$10:BF$1009))+SUMPRODUCT(--('Input| Disposals'!$O$8:$O$57='Input| Setup'!$B$37),'Input| Disposals'!Q$8:Q$57)+M25*10^3))&lt;0.000001,(ABS(M22*10^3-(SUMPRODUCT('Calc| Project Costs'!$BV$10:$BV$1009,'Calc| Project Costs'!BN$10:BN$1009)))&lt;0.000001)),0,1),
IF(LEN($B26)&gt;0,
_xlfn.SWITCH($B26,
'Output| AER'!$B$17,SUMPRODUCT('Calc| Project Costs'!$BV$10:$BV$1009,'Calc| Project Costs'!AX$10:AX$1009)/10^3,
'Output| AER'!$B$18,IF(LEN($B25)&gt;0,SUM(M$9:M25),0),
'Output| AER'!$B$19,(SUMPRODUCT('Calc| Project Costs'!Z$10:Z$1009,'Calc| Project Costs'!$BV$10:$BV$1009)+SUMPRODUCT('Calc| Project Costs'!BF$10:BF$1009,'Calc| Project Costs'!$BV$10:$BV$1009))/10^3,
'Output| AER'!$B$20,SUMPRODUCT(--('Input| Disposals'!$O$8:$O$57='Input| Setup'!$B$37),'Input| Disposals'!Q$8:Q$57)/10^3,
'Output| AER'!$B$21,M23-M24-M25,
'Output| AER'!$B$23,"",
'Output| AER'!$B$24,'Input| Type 2 capcons'!M$46/10^3,
SUMPRODUCT('Calc| Project Costs'!R$10:R$1009,1*('Calc| Project Costs'!$G$10:$G$1009=$B26),'Calc| Project Costs'!$BV$10:$BV$1009)/10^3),
""))</f>
        <v>0</v>
      </c>
      <c r="N26" s="213" cm="1">
        <f t="array" ref="N26">IF($B25='Output| AER'!$B$21,
IF(AND(ABS(N22*10^3-(SUM(SUMPRODUCT('Calc| Project Costs'!$BV$10:$BV$1009,'Calc| Project Costs'!AA$10:AA$1009)+SUMPRODUCT('Calc| Project Costs'!$BV$10:$BV$1009,'Calc| Project Costs'!BG$10:BG$1009))+SUMPRODUCT(--('Input| Disposals'!$O$8:$O$57='Input| Setup'!$B$37),'Input| Disposals'!R$8:R$57)+N25*10^3))&lt;0.000001,(ABS(N22*10^3-(SUMPRODUCT('Calc| Project Costs'!$BV$10:$BV$1009,'Calc| Project Costs'!BO$10:BO$1009)))&lt;0.000001)),0,1),
IF(LEN($B26)&gt;0,
_xlfn.SWITCH($B26,
'Output| AER'!$B$17,SUMPRODUCT('Calc| Project Costs'!$BV$10:$BV$1009,'Calc| Project Costs'!AY$10:AY$1009)/10^3,
'Output| AER'!$B$18,IF(LEN($B25)&gt;0,SUM(N$9:N25),0),
'Output| AER'!$B$19,(SUMPRODUCT('Calc| Project Costs'!AA$10:AA$1009,'Calc| Project Costs'!$BV$10:$BV$1009)+SUMPRODUCT('Calc| Project Costs'!BG$10:BG$1009,'Calc| Project Costs'!$BV$10:$BV$1009))/10^3,
'Output| AER'!$B$20,SUMPRODUCT(--('Input| Disposals'!$O$8:$O$57='Input| Setup'!$B$37),'Input| Disposals'!R$8:R$57)/10^3,
'Output| AER'!$B$21,N23-N24-N25,
'Output| AER'!$B$23,"",
'Output| AER'!$B$24,'Input| Type 2 capcons'!N$46/10^3,
SUMPRODUCT('Calc| Project Costs'!S$10:S$1009,1*('Calc| Project Costs'!$G$10:$G$1009=$B26),'Calc| Project Costs'!$BV$10:$BV$1009)/10^3),
""))</f>
        <v>0</v>
      </c>
      <c r="O26" s="213" cm="1">
        <f t="array" ref="O26">IF($B25='Output| AER'!$B$21,
IF(AND(ABS(O22*10^3-(SUM(SUMPRODUCT('Calc| Project Costs'!$BV$10:$BV$1009,'Calc| Project Costs'!AB$10:AB$1009)+SUMPRODUCT('Calc| Project Costs'!$BV$10:$BV$1009,'Calc| Project Costs'!BH$10:BH$1009))+SUMPRODUCT(--('Input| Disposals'!$O$8:$O$57='Input| Setup'!$B$37),'Input| Disposals'!S$8:S$57)+O25*10^3))&lt;0.000001,(ABS(O22*10^3-(SUMPRODUCT('Calc| Project Costs'!$BV$10:$BV$1009,'Calc| Project Costs'!BP$10:BP$1009)))&lt;0.000001)),0,1),
IF(LEN($B26)&gt;0,
_xlfn.SWITCH($B26,
'Output| AER'!$B$17,SUMPRODUCT('Calc| Project Costs'!$BV$10:$BV$1009,'Calc| Project Costs'!AZ$10:AZ$1009)/10^3,
'Output| AER'!$B$18,IF(LEN($B25)&gt;0,SUM(O$9:O25),0),
'Output| AER'!$B$19,(SUMPRODUCT('Calc| Project Costs'!AB$10:AB$1009,'Calc| Project Costs'!$BV$10:$BV$1009)+SUMPRODUCT('Calc| Project Costs'!BH$10:BH$1009,'Calc| Project Costs'!$BV$10:$BV$1009))/10^3,
'Output| AER'!$B$20,SUMPRODUCT(--('Input| Disposals'!$O$8:$O$57='Input| Setup'!$B$37),'Input| Disposals'!S$8:S$57)/10^3,
'Output| AER'!$B$21,O23-O24-O25,
'Output| AER'!$B$23,"",
'Output| AER'!$B$24,'Input| Type 2 capcons'!O$46/10^3,
SUMPRODUCT('Calc| Project Costs'!T$10:T$1009,1*('Calc| Project Costs'!$G$10:$G$1009=$B26),'Calc| Project Costs'!$BV$10:$BV$1009)/10^3),
""))</f>
        <v>0</v>
      </c>
      <c r="P26" s="213" cm="1">
        <f t="array" ref="P26">IF($B25='Output| AER'!$B$21,
IF(AND(ABS(P22*10^3-(SUM(SUMPRODUCT('Calc| Project Costs'!$BV$10:$BV$1009,'Calc| Project Costs'!AC$10:AC$1009)+SUMPRODUCT('Calc| Project Costs'!$BV$10:$BV$1009,'Calc| Project Costs'!BI$10:BI$1009))+SUMPRODUCT(--('Input| Disposals'!$O$8:$O$57='Input| Setup'!$B$37),'Input| Disposals'!T$8:T$57)+P25*10^3))&lt;0.000001,(ABS(P22*10^3-(SUMPRODUCT('Calc| Project Costs'!$BV$10:$BV$1009,'Calc| Project Costs'!BQ$10:BQ$1009)))&lt;0.000001)),0,1),
IF(LEN($B26)&gt;0,
_xlfn.SWITCH($B26,
'Output| AER'!$B$17,SUMPRODUCT('Calc| Project Costs'!$BV$10:$BV$1009,'Calc| Project Costs'!BA$10:BA$1009)/10^3,
'Output| AER'!$B$18,IF(LEN($B25)&gt;0,SUM(P$9:P25),0),
'Output| AER'!$B$19,(SUMPRODUCT('Calc| Project Costs'!AC$10:AC$1009,'Calc| Project Costs'!$BV$10:$BV$1009)+SUMPRODUCT('Calc| Project Costs'!BI$10:BI$1009,'Calc| Project Costs'!$BV$10:$BV$1009))/10^3,
'Output| AER'!$B$20,SUMPRODUCT(--('Input| Disposals'!$O$8:$O$57='Input| Setup'!$B$37),'Input| Disposals'!T$8:T$57)/10^3,
'Output| AER'!$B$21,P23-P24-P25,
'Output| AER'!$B$23,"",
'Output| AER'!$B$24,'Input| Type 2 capcons'!P$46/10^3,
SUMPRODUCT('Calc| Project Costs'!U$10:U$1009,1*('Calc| Project Costs'!$G$10:$G$1009=$B26),'Calc| Project Costs'!$BV$10:$BV$1009)/10^3),
""))</f>
        <v>0</v>
      </c>
      <c r="Q26" s="213" cm="1">
        <f t="array" ref="Q26">IF($B25='Output| AER'!$B$21,
IF(AND(ABS(Q22*10^3-(SUM(SUMPRODUCT('Calc| Project Costs'!$BV$10:$BV$1009,'Calc| Project Costs'!AD$10:AD$1009)+SUMPRODUCT('Calc| Project Costs'!$BV$10:$BV$1009,'Calc| Project Costs'!BJ$10:BJ$1009))+SUMPRODUCT(--('Input| Disposals'!$O$8:$O$57='Input| Setup'!$B$37),'Input| Disposals'!U$8:U$57)+Q25*10^3))&lt;0.000001,(ABS(Q22*10^3-(SUMPRODUCT('Calc| Project Costs'!$BV$10:$BV$1009,'Calc| Project Costs'!BR$10:BR$1009)))&lt;0.000001)),0,1),
IF(LEN($B26)&gt;0,
_xlfn.SWITCH($B26,
'Output| AER'!$B$17,SUMPRODUCT('Calc| Project Costs'!$BV$10:$BV$1009,'Calc| Project Costs'!BB$10:BB$1009)/10^3,
'Output| AER'!$B$18,IF(LEN($B25)&gt;0,SUM(Q$9:Q25),0),
'Output| AER'!$B$19,(SUMPRODUCT('Calc| Project Costs'!AD$10:AD$1009,'Calc| Project Costs'!$BV$10:$BV$1009)+SUMPRODUCT('Calc| Project Costs'!BJ$10:BJ$1009,'Calc| Project Costs'!$BV$10:$BV$1009))/10^3,
'Output| AER'!$B$20,SUMPRODUCT(--('Input| Disposals'!$O$8:$O$57='Input| Setup'!$B$37),'Input| Disposals'!U$8:U$57)/10^3,
'Output| AER'!$B$21,Q23-Q24-Q25,
'Output| AER'!$B$23,"",
'Output| AER'!$B$24,'Input| Type 2 capcons'!Q$46/10^3,
SUMPRODUCT('Calc| Project Costs'!V$10:V$1009,1*('Calc| Project Costs'!$G$10:$G$1009=$B26),'Calc| Project Costs'!$BV$10:$BV$1009)/10^3),
""))</f>
        <v>0</v>
      </c>
      <c r="R26" s="213" cm="1">
        <f t="array" ref="R26">IF($B25='Output| AER'!$B$21,
IF(AND(ABS(R22*10^3-(SUM(SUMPRODUCT('Calc| Project Costs'!$BV$10:$BV$1009,'Calc| Project Costs'!AE$10:AE$1009)+SUMPRODUCT('Calc| Project Costs'!$BV$10:$BV$1009,'Calc| Project Costs'!BK$10:BK$1009))+SUMPRODUCT(--('Input| Disposals'!$O$8:$O$57='Input| Setup'!$B$37),'Input| Disposals'!V$8:V$57)+R25*10^3))&lt;0.000001,(ABS(R22*10^3-(SUMPRODUCT('Calc| Project Costs'!$BV$10:$BV$1009,'Calc| Project Costs'!BS$10:BS$1009)))&lt;0.000001)),0,1),
IF(LEN($B26)&gt;0,
_xlfn.SWITCH($B26,
'Output| AER'!$B$17,SUMPRODUCT('Calc| Project Costs'!$BV$10:$BV$1009,'Calc| Project Costs'!BC$10:BC$1009)/10^3,
'Output| AER'!$B$18,IF(LEN($B25)&gt;0,SUM(R$9:R25),0),
'Output| AER'!$B$19,(SUMPRODUCT('Calc| Project Costs'!AE$10:AE$1009,'Calc| Project Costs'!$BV$10:$BV$1009)+SUMPRODUCT('Calc| Project Costs'!BK$10:BK$1009,'Calc| Project Costs'!$BV$10:$BV$1009))/10^3,
'Output| AER'!$B$20,SUMPRODUCT(--('Input| Disposals'!$O$8:$O$57='Input| Setup'!$B$37),'Input| Disposals'!V$8:V$57)/10^3,
'Output| AER'!$B$21,R23-R24-R25,
'Output| AER'!$B$23,"",
'Output| AER'!$B$24,'Input| Type 2 capcons'!R$46/10^3,
SUMPRODUCT('Calc| Project Costs'!W$10:W$1009,1*('Calc| Project Costs'!$G$10:$G$1009=$B26),'Calc| Project Costs'!$BV$10:$BV$1009)/10^3),
""))</f>
        <v>0</v>
      </c>
      <c r="S26" s="214">
        <f>IF(B25='Output| AER'!$B$21,ROUND(S25-'Output| PTRM (DFA)'!$I$223,9),IF(OR(B26='Output| AER'!$B$23,AND(B26="",B25=""),AND(B26="",B25='Output| AER'!$B$24)),"",IFERROR(SUM(N26:R26),0)))</f>
        <v>0</v>
      </c>
    </row>
    <row r="27" spans="1:19" ht="12.75" customHeight="1" x14ac:dyDescent="0.2">
      <c r="B27" s="125" t="str" cm="1">
        <f t="array" ref="B27">IFERROR(_xlfn.LET(_xlpm.x, INDEX(_xlfn.VSTACK(_xlfn.UNIQUE(_xlfn._xlws.FILTER('Input| Projects'!$G$10:$G$1009,'Input| Projects'!$G$10:$G$1009&lt;&gt;"")),'Output| AER'!$B$17:$B$24),ROW(A19)),IF(_xlpm.x=0,"",_xlpm.x)),"")</f>
        <v>Land</v>
      </c>
      <c r="C27" s="213" cm="1">
        <f t="array" ref="C27">IF($B26='Output| AER'!$B$21,
IF(AND(ABS(C23*10^3-(SUM(SUMPRODUCT('Calc| Project Costs'!$BU$10:$BU$1009,'Calc| Project Costs'!Y$10:Y$1009)+SUMPRODUCT('Calc| Project Costs'!$BU$10:$BU$1009,'Calc| Project Costs'!BE$10:BE$1009))+SUMPRODUCT(--('Input| Disposals'!$O$8:$O$57='Input| Setup'!$B$36),'Input| Disposals'!P$8:P$57)+C26*10^3))&lt;0.000001,(ABS(C23*10^3-(SUMPRODUCT('Calc| Project Costs'!$BU$10:$BU$1009,'Calc| Project Costs'!BM$10:BM$1009)))&lt;0.000001)),0,1),
IF(LEN($B27)&gt;0,
_xlfn.SWITCH($B27,
'Output| AER'!$B$17,SUMPRODUCT('Calc| Project Costs'!$BU$10:$BU$1009,'Calc| Project Costs'!AW$10:AW$1009)/10^3,
'Output| AER'!$B$18,IF(LEN($B26)&gt;0,SUM(C$9:C26),0),
'Output| AER'!$B$19,(SUMPRODUCT('Calc| Project Costs'!Y$10:Y$1009,'Calc| Project Costs'!$BU$10:$BU$1009)+SUMPRODUCT('Calc| Project Costs'!BE$10:BE$1009,'Calc| Project Costs'!$BU$10:$BU$1009))/10^3,
'Output| AER'!$B$20,SUMPRODUCT(--('Input| Disposals'!$O$8:$O$57='Input| Setup'!$B$36),'Input| Disposals'!P$8:P$57)/10^3,
'Output| AER'!$B$21,C24-C25-C26,
'Output| AER'!$B$23,"",
'Output| AER'!$B$24,'Input| Type 2 capcons'!C$46/10^3,
SUMPRODUCT('Calc| Project Costs'!Q$10:Q$1009,1*('Calc| Project Costs'!$G$10:$G$1009=$B27),'Calc| Project Costs'!$BU$10:$BU$1009)/10^3),
""))</f>
        <v>10.942706125336668</v>
      </c>
      <c r="D27" s="213" cm="1">
        <f t="array" ref="D27">IF($B26='Output| AER'!$B$21,
IF(AND(ABS(D23*10^3-(SUM(SUMPRODUCT('Calc| Project Costs'!$BU$10:$BU$1009,'Calc| Project Costs'!Z$10:Z$1009)+SUMPRODUCT('Calc| Project Costs'!$BU$10:$BU$1009,'Calc| Project Costs'!BF$10:BF$1009))+SUMPRODUCT(--('Input| Disposals'!$O$8:$O$57='Input| Setup'!$B$36),'Input| Disposals'!Q$8:Q$57)+D26*10^3))&lt;0.000001,(ABS(D23*10^3-(SUMPRODUCT('Calc| Project Costs'!$BU$10:$BU$1009,'Calc| Project Costs'!BN$10:BN$1009)))&lt;0.000001)),0,1),
IF(LEN($B27)&gt;0,
_xlfn.SWITCH($B27,
'Output| AER'!$B$17,SUMPRODUCT('Calc| Project Costs'!$BU$10:$BU$1009,'Calc| Project Costs'!AX$10:AX$1009)/10^3,
'Output| AER'!$B$18,IF(LEN($B26)&gt;0,SUM(D$9:D26),0),
'Output| AER'!$B$19,(SUMPRODUCT('Calc| Project Costs'!Z$10:Z$1009,'Calc| Project Costs'!$BU$10:$BU$1009)+SUMPRODUCT('Calc| Project Costs'!BF$10:BF$1009,'Calc| Project Costs'!$BU$10:$BU$1009))/10^3,
'Output| AER'!$B$20,SUMPRODUCT(--('Input| Disposals'!$O$8:$O$57='Input| Setup'!$B$36),'Input| Disposals'!Q$8:Q$57)/10^3,
'Output| AER'!$B$21,D24-D25-D26,
'Output| AER'!$B$23,"",
'Output| AER'!$B$24,'Input| Type 2 capcons'!D$46/10^3,
SUMPRODUCT('Calc| Project Costs'!R$10:R$1009,1*('Calc| Project Costs'!$G$10:$G$1009=$B27),'Calc| Project Costs'!$BU$10:$BU$1009)/10^3),
""))</f>
        <v>16.637340007060775</v>
      </c>
      <c r="E27" s="213" cm="1">
        <f t="array" ref="E27">IF($B26='Output| AER'!$B$21,
IF(AND(ABS(E23*10^3-(SUM(SUMPRODUCT('Calc| Project Costs'!$BU$10:$BU$1009,'Calc| Project Costs'!AA$10:AA$1009)+SUMPRODUCT('Calc| Project Costs'!$BU$10:$BU$1009,'Calc| Project Costs'!BG$10:BG$1009))+SUMPRODUCT(--('Input| Disposals'!$O$8:$O$57='Input| Setup'!$B$36),'Input| Disposals'!R$8:R$57)+E26*10^3))&lt;0.000001,(ABS(E23*10^3-(SUMPRODUCT('Calc| Project Costs'!$BU$10:$BU$1009,'Calc| Project Costs'!BO$10:BO$1009)))&lt;0.000001)),0,1),
IF(LEN($B27)&gt;0,
_xlfn.SWITCH($B27,
'Output| AER'!$B$17,SUMPRODUCT('Calc| Project Costs'!$BU$10:$BU$1009,'Calc| Project Costs'!AY$10:AY$1009)/10^3,
'Output| AER'!$B$18,IF(LEN($B26)&gt;0,SUM(E$9:E26),0),
'Output| AER'!$B$19,(SUMPRODUCT('Calc| Project Costs'!AA$10:AA$1009,'Calc| Project Costs'!$BU$10:$BU$1009)+SUMPRODUCT('Calc| Project Costs'!BG$10:BG$1009,'Calc| Project Costs'!$BU$10:$BU$1009))/10^3,
'Output| AER'!$B$20,SUMPRODUCT(--('Input| Disposals'!$O$8:$O$57='Input| Setup'!$B$36),'Input| Disposals'!R$8:R$57)/10^3,
'Output| AER'!$B$21,E24-E25-E26,
'Output| AER'!$B$23,"",
'Output| AER'!$B$24,'Input| Type 2 capcons'!E$46/10^3,
SUMPRODUCT('Calc| Project Costs'!S$10:S$1009,1*('Calc| Project Costs'!$G$10:$G$1009=$B27),'Calc| Project Costs'!$BU$10:$BU$1009)/10^3),
""))</f>
        <v>9.8016704045864405</v>
      </c>
      <c r="F27" s="213" cm="1">
        <f t="array" ref="F27">IF($B26='Output| AER'!$B$21,
IF(AND(ABS(F23*10^3-(SUM(SUMPRODUCT('Calc| Project Costs'!$BU$10:$BU$1009,'Calc| Project Costs'!AB$10:AB$1009)+SUMPRODUCT('Calc| Project Costs'!$BU$10:$BU$1009,'Calc| Project Costs'!BH$10:BH$1009))+SUMPRODUCT(--('Input| Disposals'!$O$8:$O$57='Input| Setup'!$B$36),'Input| Disposals'!S$8:S$57)+F26*10^3))&lt;0.000001,(ABS(F23*10^3-(SUMPRODUCT('Calc| Project Costs'!$BU$10:$BU$1009,'Calc| Project Costs'!BP$10:BP$1009)))&lt;0.000001)),0,1),
IF(LEN($B27)&gt;0,
_xlfn.SWITCH($B27,
'Output| AER'!$B$17,SUMPRODUCT('Calc| Project Costs'!$BU$10:$BU$1009,'Calc| Project Costs'!AZ$10:AZ$1009)/10^3,
'Output| AER'!$B$18,IF(LEN($B26)&gt;0,SUM(F$9:F26),0),
'Output| AER'!$B$19,(SUMPRODUCT('Calc| Project Costs'!AB$10:AB$1009,'Calc| Project Costs'!$BU$10:$BU$1009)+SUMPRODUCT('Calc| Project Costs'!BH$10:BH$1009,'Calc| Project Costs'!$BU$10:$BU$1009))/10^3,
'Output| AER'!$B$20,SUMPRODUCT(--('Input| Disposals'!$O$8:$O$57='Input| Setup'!$B$36),'Input| Disposals'!S$8:S$57)/10^3,
'Output| AER'!$B$21,F24-F25-F26,
'Output| AER'!$B$23,"",
'Output| AER'!$B$24,'Input| Type 2 capcons'!F$46/10^3,
SUMPRODUCT('Calc| Project Costs'!T$10:T$1009,1*('Calc| Project Costs'!$G$10:$G$1009=$B27),'Calc| Project Costs'!$BU$10:$BU$1009)/10^3),
""))</f>
        <v>18.437339805879038</v>
      </c>
      <c r="G27" s="213" cm="1">
        <f t="array" ref="G27">IF($B26='Output| AER'!$B$21,
IF(AND(ABS(G23*10^3-(SUM(SUMPRODUCT('Calc| Project Costs'!$BU$10:$BU$1009,'Calc| Project Costs'!AC$10:AC$1009)+SUMPRODUCT('Calc| Project Costs'!$BU$10:$BU$1009,'Calc| Project Costs'!BI$10:BI$1009))+SUMPRODUCT(--('Input| Disposals'!$O$8:$O$57='Input| Setup'!$B$36),'Input| Disposals'!T$8:T$57)+G26*10^3))&lt;0.000001,(ABS(G23*10^3-(SUMPRODUCT('Calc| Project Costs'!$BU$10:$BU$1009,'Calc| Project Costs'!BQ$10:BQ$1009)))&lt;0.000001)),0,1),
IF(LEN($B27)&gt;0,
_xlfn.SWITCH($B27,
'Output| AER'!$B$17,SUMPRODUCT('Calc| Project Costs'!$BU$10:$BU$1009,'Calc| Project Costs'!BA$10:BA$1009)/10^3,
'Output| AER'!$B$18,IF(LEN($B26)&gt;0,SUM(G$9:G26),0),
'Output| AER'!$B$19,(SUMPRODUCT('Calc| Project Costs'!AC$10:AC$1009,'Calc| Project Costs'!$BU$10:$BU$1009)+SUMPRODUCT('Calc| Project Costs'!BI$10:BI$1009,'Calc| Project Costs'!$BU$10:$BU$1009))/10^3,
'Output| AER'!$B$20,SUMPRODUCT(--('Input| Disposals'!$O$8:$O$57='Input| Setup'!$B$36),'Input| Disposals'!T$8:T$57)/10^3,
'Output| AER'!$B$21,G24-G25-G26,
'Output| AER'!$B$23,"",
'Output| AER'!$B$24,'Input| Type 2 capcons'!G$46/10^3,
SUMPRODUCT('Calc| Project Costs'!U$10:U$1009,1*('Calc| Project Costs'!$G$10:$G$1009=$B27),'Calc| Project Costs'!$BU$10:$BU$1009)/10^3),
""))</f>
        <v>10.499288166352612</v>
      </c>
      <c r="H27" s="213" cm="1">
        <f t="array" ref="H27">IF($B26='Output| AER'!$B$21,
IF(AND(ABS(H23*10^3-(SUM(SUMPRODUCT('Calc| Project Costs'!$BU$10:$BU$1009,'Calc| Project Costs'!AD$10:AD$1009)+SUMPRODUCT('Calc| Project Costs'!$BU$10:$BU$1009,'Calc| Project Costs'!BJ$10:BJ$1009))+SUMPRODUCT(--('Input| Disposals'!$O$8:$O$57='Input| Setup'!$B$36),'Input| Disposals'!U$8:U$57)+H26*10^3))&lt;0.000001,(ABS(H23*10^3-(SUMPRODUCT('Calc| Project Costs'!$BU$10:$BU$1009,'Calc| Project Costs'!BR$10:BR$1009)))&lt;0.000001)),0,1),
IF(LEN($B27)&gt;0,
_xlfn.SWITCH($B27,
'Output| AER'!$B$17,SUMPRODUCT('Calc| Project Costs'!$BU$10:$BU$1009,'Calc| Project Costs'!BB$10:BB$1009)/10^3,
'Output| AER'!$B$18,IF(LEN($B26)&gt;0,SUM(H$9:H26),0),
'Output| AER'!$B$19,(SUMPRODUCT('Calc| Project Costs'!AD$10:AD$1009,'Calc| Project Costs'!$BU$10:$BU$1009)+SUMPRODUCT('Calc| Project Costs'!BJ$10:BJ$1009,'Calc| Project Costs'!$BU$10:$BU$1009))/10^3,
'Output| AER'!$B$20,SUMPRODUCT(--('Input| Disposals'!$O$8:$O$57='Input| Setup'!$B$36),'Input| Disposals'!U$8:U$57)/10^3,
'Output| AER'!$B$21,H24-H25-H26,
'Output| AER'!$B$23,"",
'Output| AER'!$B$24,'Input| Type 2 capcons'!H$46/10^3,
SUMPRODUCT('Calc| Project Costs'!V$10:V$1009,1*('Calc| Project Costs'!$G$10:$G$1009=$B27),'Calc| Project Costs'!$BU$10:$BU$1009)/10^3),
""))</f>
        <v>11.948879957769957</v>
      </c>
      <c r="I27" s="213" cm="1">
        <f t="array" ref="I27">IF($B26='Output| AER'!$B$21,
IF(AND(ABS(I23*10^3-(SUM(SUMPRODUCT('Calc| Project Costs'!$BU$10:$BU$1009,'Calc| Project Costs'!AE$10:AE$1009)+SUMPRODUCT('Calc| Project Costs'!$BU$10:$BU$1009,'Calc| Project Costs'!BK$10:BK$1009))+SUMPRODUCT(--('Input| Disposals'!$O$8:$O$57='Input| Setup'!$B$36),'Input| Disposals'!V$8:V$57)+I26*10^3))&lt;0.000001,(ABS(I23*10^3-(SUMPRODUCT('Calc| Project Costs'!$BU$10:$BU$1009,'Calc| Project Costs'!BS$10:BS$1009)))&lt;0.000001)),0,1),
IF(LEN($B27)&gt;0,
_xlfn.SWITCH($B27,
'Output| AER'!$B$17,SUMPRODUCT('Calc| Project Costs'!$BU$10:$BU$1009,'Calc| Project Costs'!BC$10:BC$1009)/10^3,
'Output| AER'!$B$18,IF(LEN($B26)&gt;0,SUM(I$9:I26),0),
'Output| AER'!$B$19,(SUMPRODUCT('Calc| Project Costs'!AE$10:AE$1009,'Calc| Project Costs'!$BU$10:$BU$1009)+SUMPRODUCT('Calc| Project Costs'!BK$10:BK$1009,'Calc| Project Costs'!$BU$10:$BU$1009))/10^3,
'Output| AER'!$B$20,SUMPRODUCT(--('Input| Disposals'!$O$8:$O$57='Input| Setup'!$B$36),'Input| Disposals'!V$8:V$57)/10^3,
'Output| AER'!$B$21,I24-I25-I26,
'Output| AER'!$B$23,"",
'Output| AER'!$B$24,'Input| Type 2 capcons'!I$46/10^3,
SUMPRODUCT('Calc| Project Costs'!W$10:W$1009,1*('Calc| Project Costs'!$G$10:$G$1009=$B27),'Calc| Project Costs'!$BU$10:$BU$1009)/10^3),
""))</f>
        <v>10.249246173417658</v>
      </c>
      <c r="J27" s="214">
        <f>IF(B26='Output| AER'!$B$21,ROUND(J26-'Output| PTRM (SCS)'!$I$223,9),IF(OR(B27='Output| AER'!$B$23,AND(B27="",B26=""),AND(B27="",B26='Output| AER'!$B$24)),"",IFERROR(SUM(E27:I27),0)))</f>
        <v>60.936424508005715</v>
      </c>
      <c r="L27" s="213" cm="1">
        <f t="array" ref="L27">IF($B26='Output| AER'!$B$21,
IF(AND(ABS(L23*10^3-(SUM(SUMPRODUCT('Calc| Project Costs'!$BV$10:$BV$1009,'Calc| Project Costs'!Y$10:Y$1009)+SUMPRODUCT('Calc| Project Costs'!$BV$10:$BV$1009,'Calc| Project Costs'!BE$10:BE$1009))+SUMPRODUCT(--('Input| Disposals'!$O$8:$O$57='Input| Setup'!$B$37),'Input| Disposals'!P$8:P$57)+L26*10^3))&lt;0.000001,(ABS(L23*10^3-(SUMPRODUCT('Calc| Project Costs'!$BV$10:$BV$1009,'Calc| Project Costs'!BM$10:BM$1009)))&lt;0.000001)),0,1),
IF(LEN($B27)&gt;0,
_xlfn.SWITCH($B27,
'Output| AER'!$B$17,SUMPRODUCT('Calc| Project Costs'!$BV$10:$BV$1009,'Calc| Project Costs'!AW$10:AW$1009)/10^3,
'Output| AER'!$B$18,IF(LEN($B26)&gt;0,SUM(L$9:L26),0),
'Output| AER'!$B$19,(SUMPRODUCT('Calc| Project Costs'!Y$10:Y$1009,'Calc| Project Costs'!$BV$10:$BV$1009)+SUMPRODUCT('Calc| Project Costs'!BE$10:BE$1009,'Calc| Project Costs'!$BV$10:$BV$1009))/10^3,
'Output| AER'!$B$20,SUMPRODUCT(--('Input| Disposals'!$O$8:$O$57='Input| Setup'!$B$37),'Input| Disposals'!P$8:P$57)/10^3,
'Output| AER'!$B$21,L24-L25-L26,
'Output| AER'!$B$23,"",
'Output| AER'!$B$24,'Input| Type 2 capcons'!L$46/10^3,
SUMPRODUCT('Calc| Project Costs'!Q$10:Q$1009,1*('Calc| Project Costs'!$G$10:$G$1009=$B27),'Calc| Project Costs'!$BV$10:$BV$1009)/10^3),
""))</f>
        <v>0.47304387101029921</v>
      </c>
      <c r="M27" s="213" cm="1">
        <f t="array" ref="M27">IF($B26='Output| AER'!$B$21,
IF(AND(ABS(M23*10^3-(SUM(SUMPRODUCT('Calc| Project Costs'!$BV$10:$BV$1009,'Calc| Project Costs'!Z$10:Z$1009)+SUMPRODUCT('Calc| Project Costs'!$BV$10:$BV$1009,'Calc| Project Costs'!BF$10:BF$1009))+SUMPRODUCT(--('Input| Disposals'!$O$8:$O$57='Input| Setup'!$B$37),'Input| Disposals'!Q$8:Q$57)+M26*10^3))&lt;0.000001,(ABS(M23*10^3-(SUMPRODUCT('Calc| Project Costs'!$BV$10:$BV$1009,'Calc| Project Costs'!BN$10:BN$1009)))&lt;0.000001)),0,1),
IF(LEN($B27)&gt;0,
_xlfn.SWITCH($B27,
'Output| AER'!$B$17,SUMPRODUCT('Calc| Project Costs'!$BV$10:$BV$1009,'Calc| Project Costs'!AX$10:AX$1009)/10^3,
'Output| AER'!$B$18,IF(LEN($B26)&gt;0,SUM(M$9:M26),0),
'Output| AER'!$B$19,(SUMPRODUCT('Calc| Project Costs'!Z$10:Z$1009,'Calc| Project Costs'!$BV$10:$BV$1009)+SUMPRODUCT('Calc| Project Costs'!BF$10:BF$1009,'Calc| Project Costs'!$BV$10:$BV$1009))/10^3,
'Output| AER'!$B$20,SUMPRODUCT(--('Input| Disposals'!$O$8:$O$57='Input| Setup'!$B$37),'Input| Disposals'!Q$8:Q$57)/10^3,
'Output| AER'!$B$21,M24-M25-M26,
'Output| AER'!$B$23,"",
'Output| AER'!$B$24,'Input| Type 2 capcons'!M$46/10^3,
SUMPRODUCT('Calc| Project Costs'!R$10:R$1009,1*('Calc| Project Costs'!$G$10:$G$1009=$B27),'Calc| Project Costs'!$BV$10:$BV$1009)/10^3),
""))</f>
        <v>3.0976378842958883</v>
      </c>
      <c r="N27" s="213" cm="1">
        <f t="array" ref="N27">IF($B26='Output| AER'!$B$21,
IF(AND(ABS(N23*10^3-(SUM(SUMPRODUCT('Calc| Project Costs'!$BV$10:$BV$1009,'Calc| Project Costs'!AA$10:AA$1009)+SUMPRODUCT('Calc| Project Costs'!$BV$10:$BV$1009,'Calc| Project Costs'!BG$10:BG$1009))+SUMPRODUCT(--('Input| Disposals'!$O$8:$O$57='Input| Setup'!$B$37),'Input| Disposals'!R$8:R$57)+N26*10^3))&lt;0.000001,(ABS(N23*10^3-(SUMPRODUCT('Calc| Project Costs'!$BV$10:$BV$1009,'Calc| Project Costs'!BO$10:BO$1009)))&lt;0.000001)),0,1),
IF(LEN($B27)&gt;0,
_xlfn.SWITCH($B27,
'Output| AER'!$B$17,SUMPRODUCT('Calc| Project Costs'!$BV$10:$BV$1009,'Calc| Project Costs'!AY$10:AY$1009)/10^3,
'Output| AER'!$B$18,IF(LEN($B26)&gt;0,SUM(N$9:N26),0),
'Output| AER'!$B$19,(SUMPRODUCT('Calc| Project Costs'!AA$10:AA$1009,'Calc| Project Costs'!$BV$10:$BV$1009)+SUMPRODUCT('Calc| Project Costs'!BG$10:BG$1009,'Calc| Project Costs'!$BV$10:$BV$1009))/10^3,
'Output| AER'!$B$20,SUMPRODUCT(--('Input| Disposals'!$O$8:$O$57='Input| Setup'!$B$37),'Input| Disposals'!R$8:R$57)/10^3,
'Output| AER'!$B$21,N24-N25-N26,
'Output| AER'!$B$23,"",
'Output| AER'!$B$24,'Input| Type 2 capcons'!N$46/10^3,
SUMPRODUCT('Calc| Project Costs'!S$10:S$1009,1*('Calc| Project Costs'!$G$10:$G$1009=$B27),'Calc| Project Costs'!$BV$10:$BV$1009)/10^3),
""))</f>
        <v>3.3272226478406068</v>
      </c>
      <c r="O27" s="213" cm="1">
        <f t="array" ref="O27">IF($B26='Output| AER'!$B$21,
IF(AND(ABS(O23*10^3-(SUM(SUMPRODUCT('Calc| Project Costs'!$BV$10:$BV$1009,'Calc| Project Costs'!AB$10:AB$1009)+SUMPRODUCT('Calc| Project Costs'!$BV$10:$BV$1009,'Calc| Project Costs'!BH$10:BH$1009))+SUMPRODUCT(--('Input| Disposals'!$O$8:$O$57='Input| Setup'!$B$37),'Input| Disposals'!S$8:S$57)+O26*10^3))&lt;0.000001,(ABS(O23*10^3-(SUMPRODUCT('Calc| Project Costs'!$BV$10:$BV$1009,'Calc| Project Costs'!BP$10:BP$1009)))&lt;0.000001)),0,1),
IF(LEN($B27)&gt;0,
_xlfn.SWITCH($B27,
'Output| AER'!$B$17,SUMPRODUCT('Calc| Project Costs'!$BV$10:$BV$1009,'Calc| Project Costs'!AZ$10:AZ$1009)/10^3,
'Output| AER'!$B$18,IF(LEN($B26)&gt;0,SUM(O$9:O26),0),
'Output| AER'!$B$19,(SUMPRODUCT('Calc| Project Costs'!AB$10:AB$1009,'Calc| Project Costs'!$BV$10:$BV$1009)+SUMPRODUCT('Calc| Project Costs'!BH$10:BH$1009,'Calc| Project Costs'!$BV$10:$BV$1009))/10^3,
'Output| AER'!$B$20,SUMPRODUCT(--('Input| Disposals'!$O$8:$O$57='Input| Setup'!$B$37),'Input| Disposals'!S$8:S$57)/10^3,
'Output| AER'!$B$21,O24-O25-O26,
'Output| AER'!$B$23,"",
'Output| AER'!$B$24,'Input| Type 2 capcons'!O$46/10^3,
SUMPRODUCT('Calc| Project Costs'!T$10:T$1009,1*('Calc| Project Costs'!$G$10:$G$1009=$B27),'Calc| Project Costs'!$BV$10:$BV$1009)/10^3),
""))</f>
        <v>9.7580739252062347</v>
      </c>
      <c r="P27" s="213" cm="1">
        <f t="array" ref="P27">IF($B26='Output| AER'!$B$21,
IF(AND(ABS(P23*10^3-(SUM(SUMPRODUCT('Calc| Project Costs'!$BV$10:$BV$1009,'Calc| Project Costs'!AC$10:AC$1009)+SUMPRODUCT('Calc| Project Costs'!$BV$10:$BV$1009,'Calc| Project Costs'!BI$10:BI$1009))+SUMPRODUCT(--('Input| Disposals'!$O$8:$O$57='Input| Setup'!$B$37),'Input| Disposals'!T$8:T$57)+P26*10^3))&lt;0.000001,(ABS(P23*10^3-(SUMPRODUCT('Calc| Project Costs'!$BV$10:$BV$1009,'Calc| Project Costs'!BQ$10:BQ$1009)))&lt;0.000001)),0,1),
IF(LEN($B27)&gt;0,
_xlfn.SWITCH($B27,
'Output| AER'!$B$17,SUMPRODUCT('Calc| Project Costs'!$BV$10:$BV$1009,'Calc| Project Costs'!BA$10:BA$1009)/10^3,
'Output| AER'!$B$18,IF(LEN($B26)&gt;0,SUM(P$9:P26),0),
'Output| AER'!$B$19,(SUMPRODUCT('Calc| Project Costs'!AC$10:AC$1009,'Calc| Project Costs'!$BV$10:$BV$1009)+SUMPRODUCT('Calc| Project Costs'!BI$10:BI$1009,'Calc| Project Costs'!$BV$10:$BV$1009))/10^3,
'Output| AER'!$B$20,SUMPRODUCT(--('Input| Disposals'!$O$8:$O$57='Input| Setup'!$B$37),'Input| Disposals'!T$8:T$57)/10^3,
'Output| AER'!$B$21,P24-P25-P26,
'Output| AER'!$B$23,"",
'Output| AER'!$B$24,'Input| Type 2 capcons'!P$46/10^3,
SUMPRODUCT('Calc| Project Costs'!U$10:U$1009,1*('Calc| Project Costs'!$G$10:$G$1009=$B27),'Calc| Project Costs'!$BV$10:$BV$1009)/10^3),
""))</f>
        <v>6.3944662125877576</v>
      </c>
      <c r="Q27" s="213" cm="1">
        <f t="array" ref="Q27">IF($B26='Output| AER'!$B$21,
IF(AND(ABS(Q23*10^3-(SUM(SUMPRODUCT('Calc| Project Costs'!$BV$10:$BV$1009,'Calc| Project Costs'!AD$10:AD$1009)+SUMPRODUCT('Calc| Project Costs'!$BV$10:$BV$1009,'Calc| Project Costs'!BJ$10:BJ$1009))+SUMPRODUCT(--('Input| Disposals'!$O$8:$O$57='Input| Setup'!$B$37),'Input| Disposals'!U$8:U$57)+Q26*10^3))&lt;0.000001,(ABS(Q23*10^3-(SUMPRODUCT('Calc| Project Costs'!$BV$10:$BV$1009,'Calc| Project Costs'!BR$10:BR$1009)))&lt;0.000001)),0,1),
IF(LEN($B27)&gt;0,
_xlfn.SWITCH($B27,
'Output| AER'!$B$17,SUMPRODUCT('Calc| Project Costs'!$BV$10:$BV$1009,'Calc| Project Costs'!BB$10:BB$1009)/10^3,
'Output| AER'!$B$18,IF(LEN($B26)&gt;0,SUM(Q$9:Q26),0),
'Output| AER'!$B$19,(SUMPRODUCT('Calc| Project Costs'!AD$10:AD$1009,'Calc| Project Costs'!$BV$10:$BV$1009)+SUMPRODUCT('Calc| Project Costs'!BJ$10:BJ$1009,'Calc| Project Costs'!$BV$10:$BV$1009))/10^3,
'Output| AER'!$B$20,SUMPRODUCT(--('Input| Disposals'!$O$8:$O$57='Input| Setup'!$B$37),'Input| Disposals'!U$8:U$57)/10^3,
'Output| AER'!$B$21,Q24-Q25-Q26,
'Output| AER'!$B$23,"",
'Output| AER'!$B$24,'Input| Type 2 capcons'!Q$46/10^3,
SUMPRODUCT('Calc| Project Costs'!V$10:V$1009,1*('Calc| Project Costs'!$G$10:$G$1009=$B27),'Calc| Project Costs'!$BV$10:$BV$1009)/10^3),
""))</f>
        <v>5.2846688723190836</v>
      </c>
      <c r="R27" s="213" cm="1">
        <f t="array" ref="R27">IF($B26='Output| AER'!$B$21,
IF(AND(ABS(R23*10^3-(SUM(SUMPRODUCT('Calc| Project Costs'!$BV$10:$BV$1009,'Calc| Project Costs'!AE$10:AE$1009)+SUMPRODUCT('Calc| Project Costs'!$BV$10:$BV$1009,'Calc| Project Costs'!BK$10:BK$1009))+SUMPRODUCT(--('Input| Disposals'!$O$8:$O$57='Input| Setup'!$B$37),'Input| Disposals'!V$8:V$57)+R26*10^3))&lt;0.000001,(ABS(R23*10^3-(SUMPRODUCT('Calc| Project Costs'!$BV$10:$BV$1009,'Calc| Project Costs'!BS$10:BS$1009)))&lt;0.000001)),0,1),
IF(LEN($B27)&gt;0,
_xlfn.SWITCH($B27,
'Output| AER'!$B$17,SUMPRODUCT('Calc| Project Costs'!$BV$10:$BV$1009,'Calc| Project Costs'!BC$10:BC$1009)/10^3,
'Output| AER'!$B$18,IF(LEN($B26)&gt;0,SUM(R$9:R26),0),
'Output| AER'!$B$19,(SUMPRODUCT('Calc| Project Costs'!AE$10:AE$1009,'Calc| Project Costs'!$BV$10:$BV$1009)+SUMPRODUCT('Calc| Project Costs'!BK$10:BK$1009,'Calc| Project Costs'!$BV$10:$BV$1009))/10^3,
'Output| AER'!$B$20,SUMPRODUCT(--('Input| Disposals'!$O$8:$O$57='Input| Setup'!$B$37),'Input| Disposals'!V$8:V$57)/10^3,
'Output| AER'!$B$21,R24-R25-R26,
'Output| AER'!$B$23,"",
'Output| AER'!$B$24,'Input| Type 2 capcons'!R$46/10^3,
SUMPRODUCT('Calc| Project Costs'!W$10:W$1009,1*('Calc| Project Costs'!$G$10:$G$1009=$B27),'Calc| Project Costs'!$BV$10:$BV$1009)/10^3),
""))</f>
        <v>9.2958219101083834</v>
      </c>
      <c r="S27" s="214">
        <f>IF(B26='Output| AER'!$B$21,ROUND(S26-'Output| PTRM (DFA)'!$I$223,9),IF(OR(B27='Output| AER'!$B$23,AND(B27="",B26=""),AND(B27="",B26='Output| AER'!$B$24)),"",IFERROR(SUM(N27:R27),0)))</f>
        <v>34.060253568062066</v>
      </c>
    </row>
    <row r="28" spans="1:19" ht="12.75" customHeight="1" x14ac:dyDescent="0.2">
      <c r="B28" s="125" t="str" cm="1">
        <f t="array" ref="B28">IFERROR(_xlfn.LET(_xlpm.x, INDEX(_xlfn.VSTACK(_xlfn.UNIQUE(_xlfn._xlws.FILTER('Input| Projects'!$G$10:$G$1009,'Input| Projects'!$G$10:$G$1009&lt;&gt;"")),'Output| AER'!$B$17:$B$24),ROW(A20)),IF(_xlpm.x=0,"",_xlpm.x)),"")</f>
        <v>Buildings</v>
      </c>
      <c r="C28" s="213" cm="1">
        <f t="array" ref="C28">IF($B27='Output| AER'!$B$21,
IF(AND(ABS(C24*10^3-(SUM(SUMPRODUCT('Calc| Project Costs'!$BU$10:$BU$1009,'Calc| Project Costs'!Y$10:Y$1009)+SUMPRODUCT('Calc| Project Costs'!$BU$10:$BU$1009,'Calc| Project Costs'!BE$10:BE$1009))+SUMPRODUCT(--('Input| Disposals'!$O$8:$O$57='Input| Setup'!$B$36),'Input| Disposals'!P$8:P$57)+C27*10^3))&lt;0.000001,(ABS(C24*10^3-(SUMPRODUCT('Calc| Project Costs'!$BU$10:$BU$1009,'Calc| Project Costs'!BM$10:BM$1009)))&lt;0.000001)),0,1),
IF(LEN($B28)&gt;0,
_xlfn.SWITCH($B28,
'Output| AER'!$B$17,SUMPRODUCT('Calc| Project Costs'!$BU$10:$BU$1009,'Calc| Project Costs'!AW$10:AW$1009)/10^3,
'Output| AER'!$B$18,IF(LEN($B27)&gt;0,SUM(C$9:C27),0),
'Output| AER'!$B$19,(SUMPRODUCT('Calc| Project Costs'!Y$10:Y$1009,'Calc| Project Costs'!$BU$10:$BU$1009)+SUMPRODUCT('Calc| Project Costs'!BE$10:BE$1009,'Calc| Project Costs'!$BU$10:$BU$1009))/10^3,
'Output| AER'!$B$20,SUMPRODUCT(--('Input| Disposals'!$O$8:$O$57='Input| Setup'!$B$36),'Input| Disposals'!P$8:P$57)/10^3,
'Output| AER'!$B$21,C25-C26-C27,
'Output| AER'!$B$23,"",
'Output| AER'!$B$24,'Input| Type 2 capcons'!C$46/10^3,
SUMPRODUCT('Calc| Project Costs'!Q$10:Q$1009,1*('Calc| Project Costs'!$G$10:$G$1009=$B28),'Calc| Project Costs'!$BU$10:$BU$1009)/10^3),
""))</f>
        <v>12.269995099475501</v>
      </c>
      <c r="D28" s="213" cm="1">
        <f t="array" ref="D28">IF($B27='Output| AER'!$B$21,
IF(AND(ABS(D24*10^3-(SUM(SUMPRODUCT('Calc| Project Costs'!$BU$10:$BU$1009,'Calc| Project Costs'!Z$10:Z$1009)+SUMPRODUCT('Calc| Project Costs'!$BU$10:$BU$1009,'Calc| Project Costs'!BF$10:BF$1009))+SUMPRODUCT(--('Input| Disposals'!$O$8:$O$57='Input| Setup'!$B$36),'Input| Disposals'!Q$8:Q$57)+D27*10^3))&lt;0.000001,(ABS(D24*10^3-(SUMPRODUCT('Calc| Project Costs'!$BU$10:$BU$1009,'Calc| Project Costs'!BN$10:BN$1009)))&lt;0.000001)),0,1),
IF(LEN($B28)&gt;0,
_xlfn.SWITCH($B28,
'Output| AER'!$B$17,SUMPRODUCT('Calc| Project Costs'!$BU$10:$BU$1009,'Calc| Project Costs'!AX$10:AX$1009)/10^3,
'Output| AER'!$B$18,IF(LEN($B27)&gt;0,SUM(D$9:D27),0),
'Output| AER'!$B$19,(SUMPRODUCT('Calc| Project Costs'!Z$10:Z$1009,'Calc| Project Costs'!$BU$10:$BU$1009)+SUMPRODUCT('Calc| Project Costs'!BF$10:BF$1009,'Calc| Project Costs'!$BU$10:$BU$1009))/10^3,
'Output| AER'!$B$20,SUMPRODUCT(--('Input| Disposals'!$O$8:$O$57='Input| Setup'!$B$36),'Input| Disposals'!Q$8:Q$57)/10^3,
'Output| AER'!$B$21,D25-D26-D27,
'Output| AER'!$B$23,"",
'Output| AER'!$B$24,'Input| Type 2 capcons'!D$46/10^3,
SUMPRODUCT('Calc| Project Costs'!R$10:R$1009,1*('Calc| Project Costs'!$G$10:$G$1009=$B28),'Calc| Project Costs'!$BU$10:$BU$1009)/10^3),
""))</f>
        <v>13.072510770714604</v>
      </c>
      <c r="E28" s="213" cm="1">
        <f t="array" ref="E28">IF($B27='Output| AER'!$B$21,
IF(AND(ABS(E24*10^3-(SUM(SUMPRODUCT('Calc| Project Costs'!$BU$10:$BU$1009,'Calc| Project Costs'!AA$10:AA$1009)+SUMPRODUCT('Calc| Project Costs'!$BU$10:$BU$1009,'Calc| Project Costs'!BG$10:BG$1009))+SUMPRODUCT(--('Input| Disposals'!$O$8:$O$57='Input| Setup'!$B$36),'Input| Disposals'!R$8:R$57)+E27*10^3))&lt;0.000001,(ABS(E24*10^3-(SUMPRODUCT('Calc| Project Costs'!$BU$10:$BU$1009,'Calc| Project Costs'!BO$10:BO$1009)))&lt;0.000001)),0,1),
IF(LEN($B28)&gt;0,
_xlfn.SWITCH($B28,
'Output| AER'!$B$17,SUMPRODUCT('Calc| Project Costs'!$BU$10:$BU$1009,'Calc| Project Costs'!AY$10:AY$1009)/10^3,
'Output| AER'!$B$18,IF(LEN($B27)&gt;0,SUM(E$9:E27),0),
'Output| AER'!$B$19,(SUMPRODUCT('Calc| Project Costs'!AA$10:AA$1009,'Calc| Project Costs'!$BU$10:$BU$1009)+SUMPRODUCT('Calc| Project Costs'!BG$10:BG$1009,'Calc| Project Costs'!$BU$10:$BU$1009))/10^3,
'Output| AER'!$B$20,SUMPRODUCT(--('Input| Disposals'!$O$8:$O$57='Input| Setup'!$B$36),'Input| Disposals'!R$8:R$57)/10^3,
'Output| AER'!$B$21,E25-E26-E27,
'Output| AER'!$B$23,"",
'Output| AER'!$B$24,'Input| Type 2 capcons'!E$46/10^3,
SUMPRODUCT('Calc| Project Costs'!S$10:S$1009,1*('Calc| Project Costs'!$G$10:$G$1009=$B28),'Calc| Project Costs'!$BU$10:$BU$1009)/10^3),
""))</f>
        <v>18.306737022339629</v>
      </c>
      <c r="F28" s="213" cm="1">
        <f t="array" ref="F28">IF($B27='Output| AER'!$B$21,
IF(AND(ABS(F24*10^3-(SUM(SUMPRODUCT('Calc| Project Costs'!$BU$10:$BU$1009,'Calc| Project Costs'!AB$10:AB$1009)+SUMPRODUCT('Calc| Project Costs'!$BU$10:$BU$1009,'Calc| Project Costs'!BH$10:BH$1009))+SUMPRODUCT(--('Input| Disposals'!$O$8:$O$57='Input| Setup'!$B$36),'Input| Disposals'!S$8:S$57)+F27*10^3))&lt;0.000001,(ABS(F24*10^3-(SUMPRODUCT('Calc| Project Costs'!$BU$10:$BU$1009,'Calc| Project Costs'!BP$10:BP$1009)))&lt;0.000001)),0,1),
IF(LEN($B28)&gt;0,
_xlfn.SWITCH($B28,
'Output| AER'!$B$17,SUMPRODUCT('Calc| Project Costs'!$BU$10:$BU$1009,'Calc| Project Costs'!AZ$10:AZ$1009)/10^3,
'Output| AER'!$B$18,IF(LEN($B27)&gt;0,SUM(F$9:F27),0),
'Output| AER'!$B$19,(SUMPRODUCT('Calc| Project Costs'!AB$10:AB$1009,'Calc| Project Costs'!$BU$10:$BU$1009)+SUMPRODUCT('Calc| Project Costs'!BH$10:BH$1009,'Calc| Project Costs'!$BU$10:$BU$1009))/10^3,
'Output| AER'!$B$20,SUMPRODUCT(--('Input| Disposals'!$O$8:$O$57='Input| Setup'!$B$36),'Input| Disposals'!S$8:S$57)/10^3,
'Output| AER'!$B$21,F25-F26-F27,
'Output| AER'!$B$23,"",
'Output| AER'!$B$24,'Input| Type 2 capcons'!F$46/10^3,
SUMPRODUCT('Calc| Project Costs'!T$10:T$1009,1*('Calc| Project Costs'!$G$10:$G$1009=$B28),'Calc| Project Costs'!$BU$10:$BU$1009)/10^3),
""))</f>
        <v>5.673004667304836</v>
      </c>
      <c r="G28" s="213" cm="1">
        <f t="array" ref="G28">IF($B27='Output| AER'!$B$21,
IF(AND(ABS(G24*10^3-(SUM(SUMPRODUCT('Calc| Project Costs'!$BU$10:$BU$1009,'Calc| Project Costs'!AC$10:AC$1009)+SUMPRODUCT('Calc| Project Costs'!$BU$10:$BU$1009,'Calc| Project Costs'!BI$10:BI$1009))+SUMPRODUCT(--('Input| Disposals'!$O$8:$O$57='Input| Setup'!$B$36),'Input| Disposals'!T$8:T$57)+G27*10^3))&lt;0.000001,(ABS(G24*10^3-(SUMPRODUCT('Calc| Project Costs'!$BU$10:$BU$1009,'Calc| Project Costs'!BQ$10:BQ$1009)))&lt;0.000001)),0,1),
IF(LEN($B28)&gt;0,
_xlfn.SWITCH($B28,
'Output| AER'!$B$17,SUMPRODUCT('Calc| Project Costs'!$BU$10:$BU$1009,'Calc| Project Costs'!BA$10:BA$1009)/10^3,
'Output| AER'!$B$18,IF(LEN($B27)&gt;0,SUM(G$9:G27),0),
'Output| AER'!$B$19,(SUMPRODUCT('Calc| Project Costs'!AC$10:AC$1009,'Calc| Project Costs'!$BU$10:$BU$1009)+SUMPRODUCT('Calc| Project Costs'!BI$10:BI$1009,'Calc| Project Costs'!$BU$10:$BU$1009))/10^3,
'Output| AER'!$B$20,SUMPRODUCT(--('Input| Disposals'!$O$8:$O$57='Input| Setup'!$B$36),'Input| Disposals'!T$8:T$57)/10^3,
'Output| AER'!$B$21,G25-G26-G27,
'Output| AER'!$B$23,"",
'Output| AER'!$B$24,'Input| Type 2 capcons'!G$46/10^3,
SUMPRODUCT('Calc| Project Costs'!U$10:U$1009,1*('Calc| Project Costs'!$G$10:$G$1009=$B28),'Calc| Project Costs'!$BU$10:$BU$1009)/10^3),
""))</f>
        <v>6.0505609203039166</v>
      </c>
      <c r="H28" s="213" cm="1">
        <f t="array" ref="H28">IF($B27='Output| AER'!$B$21,
IF(AND(ABS(H24*10^3-(SUM(SUMPRODUCT('Calc| Project Costs'!$BU$10:$BU$1009,'Calc| Project Costs'!AD$10:AD$1009)+SUMPRODUCT('Calc| Project Costs'!$BU$10:$BU$1009,'Calc| Project Costs'!BJ$10:BJ$1009))+SUMPRODUCT(--('Input| Disposals'!$O$8:$O$57='Input| Setup'!$B$36),'Input| Disposals'!U$8:U$57)+H27*10^3))&lt;0.000001,(ABS(H24*10^3-(SUMPRODUCT('Calc| Project Costs'!$BU$10:$BU$1009,'Calc| Project Costs'!BR$10:BR$1009)))&lt;0.000001)),0,1),
IF(LEN($B28)&gt;0,
_xlfn.SWITCH($B28,
'Output| AER'!$B$17,SUMPRODUCT('Calc| Project Costs'!$BU$10:$BU$1009,'Calc| Project Costs'!BB$10:BB$1009)/10^3,
'Output| AER'!$B$18,IF(LEN($B27)&gt;0,SUM(H$9:H27),0),
'Output| AER'!$B$19,(SUMPRODUCT('Calc| Project Costs'!AD$10:AD$1009,'Calc| Project Costs'!$BU$10:$BU$1009)+SUMPRODUCT('Calc| Project Costs'!BJ$10:BJ$1009,'Calc| Project Costs'!$BU$10:$BU$1009))/10^3,
'Output| AER'!$B$20,SUMPRODUCT(--('Input| Disposals'!$O$8:$O$57='Input| Setup'!$B$36),'Input| Disposals'!U$8:U$57)/10^3,
'Output| AER'!$B$21,H25-H26-H27,
'Output| AER'!$B$23,"",
'Output| AER'!$B$24,'Input| Type 2 capcons'!H$46/10^3,
SUMPRODUCT('Calc| Project Costs'!V$10:V$1009,1*('Calc| Project Costs'!$G$10:$G$1009=$B28),'Calc| Project Costs'!$BU$10:$BU$1009)/10^3),
""))</f>
        <v>7.2696220867082353</v>
      </c>
      <c r="I28" s="213" cm="1">
        <f t="array" ref="I28">IF($B27='Output| AER'!$B$21,
IF(AND(ABS(I24*10^3-(SUM(SUMPRODUCT('Calc| Project Costs'!$BU$10:$BU$1009,'Calc| Project Costs'!AE$10:AE$1009)+SUMPRODUCT('Calc| Project Costs'!$BU$10:$BU$1009,'Calc| Project Costs'!BK$10:BK$1009))+SUMPRODUCT(--('Input| Disposals'!$O$8:$O$57='Input| Setup'!$B$36),'Input| Disposals'!V$8:V$57)+I27*10^3))&lt;0.000001,(ABS(I24*10^3-(SUMPRODUCT('Calc| Project Costs'!$BU$10:$BU$1009,'Calc| Project Costs'!BS$10:BS$1009)))&lt;0.000001)),0,1),
IF(LEN($B28)&gt;0,
_xlfn.SWITCH($B28,
'Output| AER'!$B$17,SUMPRODUCT('Calc| Project Costs'!$BU$10:$BU$1009,'Calc| Project Costs'!BC$10:BC$1009)/10^3,
'Output| AER'!$B$18,IF(LEN($B27)&gt;0,SUM(I$9:I27),0),
'Output| AER'!$B$19,(SUMPRODUCT('Calc| Project Costs'!AE$10:AE$1009,'Calc| Project Costs'!$BU$10:$BU$1009)+SUMPRODUCT('Calc| Project Costs'!BK$10:BK$1009,'Calc| Project Costs'!$BU$10:$BU$1009))/10^3,
'Output| AER'!$B$20,SUMPRODUCT(--('Input| Disposals'!$O$8:$O$57='Input| Setup'!$B$36),'Input| Disposals'!V$8:V$57)/10^3,
'Output| AER'!$B$21,I25-I26-I27,
'Output| AER'!$B$23,"",
'Output| AER'!$B$24,'Input| Type 2 capcons'!I$46/10^3,
SUMPRODUCT('Calc| Project Costs'!W$10:W$1009,1*('Calc| Project Costs'!$G$10:$G$1009=$B28),'Calc| Project Costs'!$BU$10:$BU$1009)/10^3),
""))</f>
        <v>17.982034401294626</v>
      </c>
      <c r="J28" s="214">
        <f>IF(B27='Output| AER'!$B$21,ROUND(J27-'Output| PTRM (SCS)'!$I$223,9),IF(OR(B28='Output| AER'!$B$23,AND(B28="",B27=""),AND(B28="",B27='Output| AER'!$B$24)),"",IFERROR(SUM(E28:I28),0)))</f>
        <v>55.281959097951244</v>
      </c>
      <c r="L28" s="213" cm="1">
        <f t="array" ref="L28">IF($B27='Output| AER'!$B$21,
IF(AND(ABS(L24*10^3-(SUM(SUMPRODUCT('Calc| Project Costs'!$BV$10:$BV$1009,'Calc| Project Costs'!Y$10:Y$1009)+SUMPRODUCT('Calc| Project Costs'!$BV$10:$BV$1009,'Calc| Project Costs'!BE$10:BE$1009))+SUMPRODUCT(--('Input| Disposals'!$O$8:$O$57='Input| Setup'!$B$37),'Input| Disposals'!P$8:P$57)+L27*10^3))&lt;0.000001,(ABS(L24*10^3-(SUMPRODUCT('Calc| Project Costs'!$BV$10:$BV$1009,'Calc| Project Costs'!BM$10:BM$1009)))&lt;0.000001)),0,1),
IF(LEN($B28)&gt;0,
_xlfn.SWITCH($B28,
'Output| AER'!$B$17,SUMPRODUCT('Calc| Project Costs'!$BV$10:$BV$1009,'Calc| Project Costs'!AW$10:AW$1009)/10^3,
'Output| AER'!$B$18,IF(LEN($B27)&gt;0,SUM(L$9:L27),0),
'Output| AER'!$B$19,(SUMPRODUCT('Calc| Project Costs'!Y$10:Y$1009,'Calc| Project Costs'!$BV$10:$BV$1009)+SUMPRODUCT('Calc| Project Costs'!BE$10:BE$1009,'Calc| Project Costs'!$BV$10:$BV$1009))/10^3,
'Output| AER'!$B$20,SUMPRODUCT(--('Input| Disposals'!$O$8:$O$57='Input| Setup'!$B$37),'Input| Disposals'!P$8:P$57)/10^3,
'Output| AER'!$B$21,L25-L26-L27,
'Output| AER'!$B$23,"",
'Output| AER'!$B$24,'Input| Type 2 capcons'!L$46/10^3,
SUMPRODUCT('Calc| Project Costs'!Q$10:Q$1009,1*('Calc| Project Costs'!$G$10:$G$1009=$B28),'Calc| Project Costs'!$BV$10:$BV$1009)/10^3),
""))</f>
        <v>0</v>
      </c>
      <c r="M28" s="213" cm="1">
        <f t="array" ref="M28">IF($B27='Output| AER'!$B$21,
IF(AND(ABS(M24*10^3-(SUM(SUMPRODUCT('Calc| Project Costs'!$BV$10:$BV$1009,'Calc| Project Costs'!Z$10:Z$1009)+SUMPRODUCT('Calc| Project Costs'!$BV$10:$BV$1009,'Calc| Project Costs'!BF$10:BF$1009))+SUMPRODUCT(--('Input| Disposals'!$O$8:$O$57='Input| Setup'!$B$37),'Input| Disposals'!Q$8:Q$57)+M27*10^3))&lt;0.000001,(ABS(M24*10^3-(SUMPRODUCT('Calc| Project Costs'!$BV$10:$BV$1009,'Calc| Project Costs'!BN$10:BN$1009)))&lt;0.000001)),0,1),
IF(LEN($B28)&gt;0,
_xlfn.SWITCH($B28,
'Output| AER'!$B$17,SUMPRODUCT('Calc| Project Costs'!$BV$10:$BV$1009,'Calc| Project Costs'!AX$10:AX$1009)/10^3,
'Output| AER'!$B$18,IF(LEN($B27)&gt;0,SUM(M$9:M27),0),
'Output| AER'!$B$19,(SUMPRODUCT('Calc| Project Costs'!Z$10:Z$1009,'Calc| Project Costs'!$BV$10:$BV$1009)+SUMPRODUCT('Calc| Project Costs'!BF$10:BF$1009,'Calc| Project Costs'!$BV$10:$BV$1009))/10^3,
'Output| AER'!$B$20,SUMPRODUCT(--('Input| Disposals'!$O$8:$O$57='Input| Setup'!$B$37),'Input| Disposals'!Q$8:Q$57)/10^3,
'Output| AER'!$B$21,M25-M26-M27,
'Output| AER'!$B$23,"",
'Output| AER'!$B$24,'Input| Type 2 capcons'!M$46/10^3,
SUMPRODUCT('Calc| Project Costs'!R$10:R$1009,1*('Calc| Project Costs'!$G$10:$G$1009=$B28),'Calc| Project Costs'!$BV$10:$BV$1009)/10^3),
""))</f>
        <v>0</v>
      </c>
      <c r="N28" s="213" cm="1">
        <f t="array" ref="N28">IF($B27='Output| AER'!$B$21,
IF(AND(ABS(N24*10^3-(SUM(SUMPRODUCT('Calc| Project Costs'!$BV$10:$BV$1009,'Calc| Project Costs'!AA$10:AA$1009)+SUMPRODUCT('Calc| Project Costs'!$BV$10:$BV$1009,'Calc| Project Costs'!BG$10:BG$1009))+SUMPRODUCT(--('Input| Disposals'!$O$8:$O$57='Input| Setup'!$B$37),'Input| Disposals'!R$8:R$57)+N27*10^3))&lt;0.000001,(ABS(N24*10^3-(SUMPRODUCT('Calc| Project Costs'!$BV$10:$BV$1009,'Calc| Project Costs'!BO$10:BO$1009)))&lt;0.000001)),0,1),
IF(LEN($B28)&gt;0,
_xlfn.SWITCH($B28,
'Output| AER'!$B$17,SUMPRODUCT('Calc| Project Costs'!$BV$10:$BV$1009,'Calc| Project Costs'!AY$10:AY$1009)/10^3,
'Output| AER'!$B$18,IF(LEN($B27)&gt;0,SUM(N$9:N27),0),
'Output| AER'!$B$19,(SUMPRODUCT('Calc| Project Costs'!AA$10:AA$1009,'Calc| Project Costs'!$BV$10:$BV$1009)+SUMPRODUCT('Calc| Project Costs'!BG$10:BG$1009,'Calc| Project Costs'!$BV$10:$BV$1009))/10^3,
'Output| AER'!$B$20,SUMPRODUCT(--('Input| Disposals'!$O$8:$O$57='Input| Setup'!$B$37),'Input| Disposals'!R$8:R$57)/10^3,
'Output| AER'!$B$21,N25-N26-N27,
'Output| AER'!$B$23,"",
'Output| AER'!$B$24,'Input| Type 2 capcons'!N$46/10^3,
SUMPRODUCT('Calc| Project Costs'!S$10:S$1009,1*('Calc| Project Costs'!$G$10:$G$1009=$B28),'Calc| Project Costs'!$BV$10:$BV$1009)/10^3),
""))</f>
        <v>0</v>
      </c>
      <c r="O28" s="213" cm="1">
        <f t="array" ref="O28">IF($B27='Output| AER'!$B$21,
IF(AND(ABS(O24*10^3-(SUM(SUMPRODUCT('Calc| Project Costs'!$BV$10:$BV$1009,'Calc| Project Costs'!AB$10:AB$1009)+SUMPRODUCT('Calc| Project Costs'!$BV$10:$BV$1009,'Calc| Project Costs'!BH$10:BH$1009))+SUMPRODUCT(--('Input| Disposals'!$O$8:$O$57='Input| Setup'!$B$37),'Input| Disposals'!S$8:S$57)+O27*10^3))&lt;0.000001,(ABS(O24*10^3-(SUMPRODUCT('Calc| Project Costs'!$BV$10:$BV$1009,'Calc| Project Costs'!BP$10:BP$1009)))&lt;0.000001)),0,1),
IF(LEN($B28)&gt;0,
_xlfn.SWITCH($B28,
'Output| AER'!$B$17,SUMPRODUCT('Calc| Project Costs'!$BV$10:$BV$1009,'Calc| Project Costs'!AZ$10:AZ$1009)/10^3,
'Output| AER'!$B$18,IF(LEN($B27)&gt;0,SUM(O$9:O27),0),
'Output| AER'!$B$19,(SUMPRODUCT('Calc| Project Costs'!AB$10:AB$1009,'Calc| Project Costs'!$BV$10:$BV$1009)+SUMPRODUCT('Calc| Project Costs'!BH$10:BH$1009,'Calc| Project Costs'!$BV$10:$BV$1009))/10^3,
'Output| AER'!$B$20,SUMPRODUCT(--('Input| Disposals'!$O$8:$O$57='Input| Setup'!$B$37),'Input| Disposals'!S$8:S$57)/10^3,
'Output| AER'!$B$21,O25-O26-O27,
'Output| AER'!$B$23,"",
'Output| AER'!$B$24,'Input| Type 2 capcons'!O$46/10^3,
SUMPRODUCT('Calc| Project Costs'!T$10:T$1009,1*('Calc| Project Costs'!$G$10:$G$1009=$B28),'Calc| Project Costs'!$BV$10:$BV$1009)/10^3),
""))</f>
        <v>0</v>
      </c>
      <c r="P28" s="213" cm="1">
        <f t="array" ref="P28">IF($B27='Output| AER'!$B$21,
IF(AND(ABS(P24*10^3-(SUM(SUMPRODUCT('Calc| Project Costs'!$BV$10:$BV$1009,'Calc| Project Costs'!AC$10:AC$1009)+SUMPRODUCT('Calc| Project Costs'!$BV$10:$BV$1009,'Calc| Project Costs'!BI$10:BI$1009))+SUMPRODUCT(--('Input| Disposals'!$O$8:$O$57='Input| Setup'!$B$37),'Input| Disposals'!T$8:T$57)+P27*10^3))&lt;0.000001,(ABS(P24*10^3-(SUMPRODUCT('Calc| Project Costs'!$BV$10:$BV$1009,'Calc| Project Costs'!BQ$10:BQ$1009)))&lt;0.000001)),0,1),
IF(LEN($B28)&gt;0,
_xlfn.SWITCH($B28,
'Output| AER'!$B$17,SUMPRODUCT('Calc| Project Costs'!$BV$10:$BV$1009,'Calc| Project Costs'!BA$10:BA$1009)/10^3,
'Output| AER'!$B$18,IF(LEN($B27)&gt;0,SUM(P$9:P27),0),
'Output| AER'!$B$19,(SUMPRODUCT('Calc| Project Costs'!AC$10:AC$1009,'Calc| Project Costs'!$BV$10:$BV$1009)+SUMPRODUCT('Calc| Project Costs'!BI$10:BI$1009,'Calc| Project Costs'!$BV$10:$BV$1009))/10^3,
'Output| AER'!$B$20,SUMPRODUCT(--('Input| Disposals'!$O$8:$O$57='Input| Setup'!$B$37),'Input| Disposals'!T$8:T$57)/10^3,
'Output| AER'!$B$21,P25-P26-P27,
'Output| AER'!$B$23,"",
'Output| AER'!$B$24,'Input| Type 2 capcons'!P$46/10^3,
SUMPRODUCT('Calc| Project Costs'!U$10:U$1009,1*('Calc| Project Costs'!$G$10:$G$1009=$B28),'Calc| Project Costs'!$BV$10:$BV$1009)/10^3),
""))</f>
        <v>0</v>
      </c>
      <c r="Q28" s="213" cm="1">
        <f t="array" ref="Q28">IF($B27='Output| AER'!$B$21,
IF(AND(ABS(Q24*10^3-(SUM(SUMPRODUCT('Calc| Project Costs'!$BV$10:$BV$1009,'Calc| Project Costs'!AD$10:AD$1009)+SUMPRODUCT('Calc| Project Costs'!$BV$10:$BV$1009,'Calc| Project Costs'!BJ$10:BJ$1009))+SUMPRODUCT(--('Input| Disposals'!$O$8:$O$57='Input| Setup'!$B$37),'Input| Disposals'!U$8:U$57)+Q27*10^3))&lt;0.000001,(ABS(Q24*10^3-(SUMPRODUCT('Calc| Project Costs'!$BV$10:$BV$1009,'Calc| Project Costs'!BR$10:BR$1009)))&lt;0.000001)),0,1),
IF(LEN($B28)&gt;0,
_xlfn.SWITCH($B28,
'Output| AER'!$B$17,SUMPRODUCT('Calc| Project Costs'!$BV$10:$BV$1009,'Calc| Project Costs'!BB$10:BB$1009)/10^3,
'Output| AER'!$B$18,IF(LEN($B27)&gt;0,SUM(Q$9:Q27),0),
'Output| AER'!$B$19,(SUMPRODUCT('Calc| Project Costs'!AD$10:AD$1009,'Calc| Project Costs'!$BV$10:$BV$1009)+SUMPRODUCT('Calc| Project Costs'!BJ$10:BJ$1009,'Calc| Project Costs'!$BV$10:$BV$1009))/10^3,
'Output| AER'!$B$20,SUMPRODUCT(--('Input| Disposals'!$O$8:$O$57='Input| Setup'!$B$37),'Input| Disposals'!U$8:U$57)/10^3,
'Output| AER'!$B$21,Q25-Q26-Q27,
'Output| AER'!$B$23,"",
'Output| AER'!$B$24,'Input| Type 2 capcons'!Q$46/10^3,
SUMPRODUCT('Calc| Project Costs'!V$10:V$1009,1*('Calc| Project Costs'!$G$10:$G$1009=$B28),'Calc| Project Costs'!$BV$10:$BV$1009)/10^3),
""))</f>
        <v>0</v>
      </c>
      <c r="R28" s="213" cm="1">
        <f t="array" ref="R28">IF($B27='Output| AER'!$B$21,
IF(AND(ABS(R24*10^3-(SUM(SUMPRODUCT('Calc| Project Costs'!$BV$10:$BV$1009,'Calc| Project Costs'!AE$10:AE$1009)+SUMPRODUCT('Calc| Project Costs'!$BV$10:$BV$1009,'Calc| Project Costs'!BK$10:BK$1009))+SUMPRODUCT(--('Input| Disposals'!$O$8:$O$57='Input| Setup'!$B$37),'Input| Disposals'!V$8:V$57)+R27*10^3))&lt;0.000001,(ABS(R24*10^3-(SUMPRODUCT('Calc| Project Costs'!$BV$10:$BV$1009,'Calc| Project Costs'!BS$10:BS$1009)))&lt;0.000001)),0,1),
IF(LEN($B28)&gt;0,
_xlfn.SWITCH($B28,
'Output| AER'!$B$17,SUMPRODUCT('Calc| Project Costs'!$BV$10:$BV$1009,'Calc| Project Costs'!BC$10:BC$1009)/10^3,
'Output| AER'!$B$18,IF(LEN($B27)&gt;0,SUM(R$9:R27),0),
'Output| AER'!$B$19,(SUMPRODUCT('Calc| Project Costs'!AE$10:AE$1009,'Calc| Project Costs'!$BV$10:$BV$1009)+SUMPRODUCT('Calc| Project Costs'!BK$10:BK$1009,'Calc| Project Costs'!$BV$10:$BV$1009))/10^3,
'Output| AER'!$B$20,SUMPRODUCT(--('Input| Disposals'!$O$8:$O$57='Input| Setup'!$B$37),'Input| Disposals'!V$8:V$57)/10^3,
'Output| AER'!$B$21,R25-R26-R27,
'Output| AER'!$B$23,"",
'Output| AER'!$B$24,'Input| Type 2 capcons'!R$46/10^3,
SUMPRODUCT('Calc| Project Costs'!W$10:W$1009,1*('Calc| Project Costs'!$G$10:$G$1009=$B28),'Calc| Project Costs'!$BV$10:$BV$1009)/10^3),
""))</f>
        <v>0</v>
      </c>
      <c r="S28" s="214">
        <f>IF(B27='Output| AER'!$B$21,ROUND(S27-'Output| PTRM (DFA)'!$I$223,9),IF(OR(B28='Output| AER'!$B$23,AND(B28="",B27=""),AND(B28="",B27='Output| AER'!$B$24)),"",IFERROR(SUM(N28:R28),0)))</f>
        <v>0</v>
      </c>
    </row>
    <row r="29" spans="1:19" ht="12.75" customHeight="1" x14ac:dyDescent="0.2">
      <c r="B29" s="125" t="str" cm="1">
        <f t="array" ref="B29">IFERROR(_xlfn.LET(_xlpm.x, INDEX(_xlfn.VSTACK(_xlfn.UNIQUE(_xlfn._xlws.FILTER('Input| Projects'!$G$10:$G$1009,'Input| Projects'!$G$10:$G$1009&lt;&gt;"")),'Output| AER'!$B$17:$B$24),ROW(A21)),IF(_xlpm.x=0,"",_xlpm.x)),"")</f>
        <v>Capitalised overheads</v>
      </c>
      <c r="C29" s="213" cm="1">
        <f t="array" ref="C29">IF($B28='Output| AER'!$B$21,
IF(AND(ABS(C25*10^3-(SUM(SUMPRODUCT('Calc| Project Costs'!$BU$10:$BU$1009,'Calc| Project Costs'!Y$10:Y$1009)+SUMPRODUCT('Calc| Project Costs'!$BU$10:$BU$1009,'Calc| Project Costs'!BE$10:BE$1009))+SUMPRODUCT(--('Input| Disposals'!$O$8:$O$57='Input| Setup'!$B$36),'Input| Disposals'!P$8:P$57)+C28*10^3))&lt;0.000001,(ABS(C25*10^3-(SUMPRODUCT('Calc| Project Costs'!$BU$10:$BU$1009,'Calc| Project Costs'!BM$10:BM$1009)))&lt;0.000001)),0,1),
IF(LEN($B29)&gt;0,
_xlfn.SWITCH($B29,
'Output| AER'!$B$17,SUMPRODUCT('Calc| Project Costs'!$BU$10:$BU$1009,'Calc| Project Costs'!AW$10:AW$1009)/10^3,
'Output| AER'!$B$18,IF(LEN($B28)&gt;0,SUM(C$9:C28),0),
'Output| AER'!$B$19,(SUMPRODUCT('Calc| Project Costs'!Y$10:Y$1009,'Calc| Project Costs'!$BU$10:$BU$1009)+SUMPRODUCT('Calc| Project Costs'!BE$10:BE$1009,'Calc| Project Costs'!$BU$10:$BU$1009))/10^3,
'Output| AER'!$B$20,SUMPRODUCT(--('Input| Disposals'!$O$8:$O$57='Input| Setup'!$B$36),'Input| Disposals'!P$8:P$57)/10^3,
'Output| AER'!$B$21,C26-C27-C28,
'Output| AER'!$B$23,"",
'Output| AER'!$B$24,'Input| Type 2 capcons'!C$46/10^3,
SUMPRODUCT('Calc| Project Costs'!Q$10:Q$1009,1*('Calc| Project Costs'!$G$10:$G$1009=$B29),'Calc| Project Costs'!$BU$10:$BU$1009)/10^3),
""))</f>
        <v>11.968250031515963</v>
      </c>
      <c r="D29" s="213" cm="1">
        <f t="array" ref="D29">IF($B28='Output| AER'!$B$21,
IF(AND(ABS(D25*10^3-(SUM(SUMPRODUCT('Calc| Project Costs'!$BU$10:$BU$1009,'Calc| Project Costs'!Z$10:Z$1009)+SUMPRODUCT('Calc| Project Costs'!$BU$10:$BU$1009,'Calc| Project Costs'!BF$10:BF$1009))+SUMPRODUCT(--('Input| Disposals'!$O$8:$O$57='Input| Setup'!$B$36),'Input| Disposals'!Q$8:Q$57)+D28*10^3))&lt;0.000001,(ABS(D25*10^3-(SUMPRODUCT('Calc| Project Costs'!$BU$10:$BU$1009,'Calc| Project Costs'!BN$10:BN$1009)))&lt;0.000001)),0,1),
IF(LEN($B29)&gt;0,
_xlfn.SWITCH($B29,
'Output| AER'!$B$17,SUMPRODUCT('Calc| Project Costs'!$BU$10:$BU$1009,'Calc| Project Costs'!AX$10:AX$1009)/10^3,
'Output| AER'!$B$18,IF(LEN($B28)&gt;0,SUM(D$9:D28),0),
'Output| AER'!$B$19,(SUMPRODUCT('Calc| Project Costs'!Z$10:Z$1009,'Calc| Project Costs'!$BU$10:$BU$1009)+SUMPRODUCT('Calc| Project Costs'!BF$10:BF$1009,'Calc| Project Costs'!$BU$10:$BU$1009))/10^3,
'Output| AER'!$B$20,SUMPRODUCT(--('Input| Disposals'!$O$8:$O$57='Input| Setup'!$B$36),'Input| Disposals'!Q$8:Q$57)/10^3,
'Output| AER'!$B$21,D26-D27-D28,
'Output| AER'!$B$23,"",
'Output| AER'!$B$24,'Input| Type 2 capcons'!D$46/10^3,
SUMPRODUCT('Calc| Project Costs'!R$10:R$1009,1*('Calc| Project Costs'!$G$10:$G$1009=$B29),'Calc| Project Costs'!$BU$10:$BU$1009)/10^3),
""))</f>
        <v>2.2993403635313019</v>
      </c>
      <c r="E29" s="213" cm="1">
        <f t="array" ref="E29">IF($B28='Output| AER'!$B$21,
IF(AND(ABS(E25*10^3-(SUM(SUMPRODUCT('Calc| Project Costs'!$BU$10:$BU$1009,'Calc| Project Costs'!AA$10:AA$1009)+SUMPRODUCT('Calc| Project Costs'!$BU$10:$BU$1009,'Calc| Project Costs'!BG$10:BG$1009))+SUMPRODUCT(--('Input| Disposals'!$O$8:$O$57='Input| Setup'!$B$36),'Input| Disposals'!R$8:R$57)+E28*10^3))&lt;0.000001,(ABS(E25*10^3-(SUMPRODUCT('Calc| Project Costs'!$BU$10:$BU$1009,'Calc| Project Costs'!BO$10:BO$1009)))&lt;0.000001)),0,1),
IF(LEN($B29)&gt;0,
_xlfn.SWITCH($B29,
'Output| AER'!$B$17,SUMPRODUCT('Calc| Project Costs'!$BU$10:$BU$1009,'Calc| Project Costs'!AY$10:AY$1009)/10^3,
'Output| AER'!$B$18,IF(LEN($B28)&gt;0,SUM(E$9:E28),0),
'Output| AER'!$B$19,(SUMPRODUCT('Calc| Project Costs'!AA$10:AA$1009,'Calc| Project Costs'!$BU$10:$BU$1009)+SUMPRODUCT('Calc| Project Costs'!BG$10:BG$1009,'Calc| Project Costs'!$BU$10:$BU$1009))/10^3,
'Output| AER'!$B$20,SUMPRODUCT(--('Input| Disposals'!$O$8:$O$57='Input| Setup'!$B$36),'Input| Disposals'!R$8:R$57)/10^3,
'Output| AER'!$B$21,E26-E27-E28,
'Output| AER'!$B$23,"",
'Output| AER'!$B$24,'Input| Type 2 capcons'!E$46/10^3,
SUMPRODUCT('Calc| Project Costs'!S$10:S$1009,1*('Calc| Project Costs'!$G$10:$G$1009=$B29),'Calc| Project Costs'!$BU$10:$BU$1009)/10^3),
""))</f>
        <v>13.232249193604208</v>
      </c>
      <c r="F29" s="213" cm="1">
        <f t="array" ref="F29">IF($B28='Output| AER'!$B$21,
IF(AND(ABS(F25*10^3-(SUM(SUMPRODUCT('Calc| Project Costs'!$BU$10:$BU$1009,'Calc| Project Costs'!AB$10:AB$1009)+SUMPRODUCT('Calc| Project Costs'!$BU$10:$BU$1009,'Calc| Project Costs'!BH$10:BH$1009))+SUMPRODUCT(--('Input| Disposals'!$O$8:$O$57='Input| Setup'!$B$36),'Input| Disposals'!S$8:S$57)+F28*10^3))&lt;0.000001,(ABS(F25*10^3-(SUMPRODUCT('Calc| Project Costs'!$BU$10:$BU$1009,'Calc| Project Costs'!BP$10:BP$1009)))&lt;0.000001)),0,1),
IF(LEN($B29)&gt;0,
_xlfn.SWITCH($B29,
'Output| AER'!$B$17,SUMPRODUCT('Calc| Project Costs'!$BU$10:$BU$1009,'Calc| Project Costs'!AZ$10:AZ$1009)/10^3,
'Output| AER'!$B$18,IF(LEN($B28)&gt;0,SUM(F$9:F28),0),
'Output| AER'!$B$19,(SUMPRODUCT('Calc| Project Costs'!AB$10:AB$1009,'Calc| Project Costs'!$BU$10:$BU$1009)+SUMPRODUCT('Calc| Project Costs'!BH$10:BH$1009,'Calc| Project Costs'!$BU$10:$BU$1009))/10^3,
'Output| AER'!$B$20,SUMPRODUCT(--('Input| Disposals'!$O$8:$O$57='Input| Setup'!$B$36),'Input| Disposals'!S$8:S$57)/10^3,
'Output| AER'!$B$21,F26-F27-F28,
'Output| AER'!$B$23,"",
'Output| AER'!$B$24,'Input| Type 2 capcons'!F$46/10^3,
SUMPRODUCT('Calc| Project Costs'!T$10:T$1009,1*('Calc| Project Costs'!$G$10:$G$1009=$B29),'Calc| Project Costs'!$BU$10:$BU$1009)/10^3),
""))</f>
        <v>13.019979294290589</v>
      </c>
      <c r="G29" s="213" cm="1">
        <f t="array" ref="G29">IF($B28='Output| AER'!$B$21,
IF(AND(ABS(G25*10^3-(SUM(SUMPRODUCT('Calc| Project Costs'!$BU$10:$BU$1009,'Calc| Project Costs'!AC$10:AC$1009)+SUMPRODUCT('Calc| Project Costs'!$BU$10:$BU$1009,'Calc| Project Costs'!BI$10:BI$1009))+SUMPRODUCT(--('Input| Disposals'!$O$8:$O$57='Input| Setup'!$B$36),'Input| Disposals'!T$8:T$57)+G28*10^3))&lt;0.000001,(ABS(G25*10^3-(SUMPRODUCT('Calc| Project Costs'!$BU$10:$BU$1009,'Calc| Project Costs'!BQ$10:BQ$1009)))&lt;0.000001)),0,1),
IF(LEN($B29)&gt;0,
_xlfn.SWITCH($B29,
'Output| AER'!$B$17,SUMPRODUCT('Calc| Project Costs'!$BU$10:$BU$1009,'Calc| Project Costs'!BA$10:BA$1009)/10^3,
'Output| AER'!$B$18,IF(LEN($B28)&gt;0,SUM(G$9:G28),0),
'Output| AER'!$B$19,(SUMPRODUCT('Calc| Project Costs'!AC$10:AC$1009,'Calc| Project Costs'!$BU$10:$BU$1009)+SUMPRODUCT('Calc| Project Costs'!BI$10:BI$1009,'Calc| Project Costs'!$BU$10:$BU$1009))/10^3,
'Output| AER'!$B$20,SUMPRODUCT(--('Input| Disposals'!$O$8:$O$57='Input| Setup'!$B$36),'Input| Disposals'!T$8:T$57)/10^3,
'Output| AER'!$B$21,G26-G27-G28,
'Output| AER'!$B$23,"",
'Output| AER'!$B$24,'Input| Type 2 capcons'!G$46/10^3,
SUMPRODUCT('Calc| Project Costs'!U$10:U$1009,1*('Calc| Project Costs'!$G$10:$G$1009=$B29),'Calc| Project Costs'!$BU$10:$BU$1009)/10^3),
""))</f>
        <v>12.250203202319421</v>
      </c>
      <c r="H29" s="213" cm="1">
        <f t="array" ref="H29">IF($B28='Output| AER'!$B$21,
IF(AND(ABS(H25*10^3-(SUM(SUMPRODUCT('Calc| Project Costs'!$BU$10:$BU$1009,'Calc| Project Costs'!AD$10:AD$1009)+SUMPRODUCT('Calc| Project Costs'!$BU$10:$BU$1009,'Calc| Project Costs'!BJ$10:BJ$1009))+SUMPRODUCT(--('Input| Disposals'!$O$8:$O$57='Input| Setup'!$B$36),'Input| Disposals'!U$8:U$57)+H28*10^3))&lt;0.000001,(ABS(H25*10^3-(SUMPRODUCT('Calc| Project Costs'!$BU$10:$BU$1009,'Calc| Project Costs'!BR$10:BR$1009)))&lt;0.000001)),0,1),
IF(LEN($B29)&gt;0,
_xlfn.SWITCH($B29,
'Output| AER'!$B$17,SUMPRODUCT('Calc| Project Costs'!$BU$10:$BU$1009,'Calc| Project Costs'!BB$10:BB$1009)/10^3,
'Output| AER'!$B$18,IF(LEN($B28)&gt;0,SUM(H$9:H28),0),
'Output| AER'!$B$19,(SUMPRODUCT('Calc| Project Costs'!AD$10:AD$1009,'Calc| Project Costs'!$BU$10:$BU$1009)+SUMPRODUCT('Calc| Project Costs'!BJ$10:BJ$1009,'Calc| Project Costs'!$BU$10:$BU$1009))/10^3,
'Output| AER'!$B$20,SUMPRODUCT(--('Input| Disposals'!$O$8:$O$57='Input| Setup'!$B$36),'Input| Disposals'!U$8:U$57)/10^3,
'Output| AER'!$B$21,H26-H27-H28,
'Output| AER'!$B$23,"",
'Output| AER'!$B$24,'Input| Type 2 capcons'!H$46/10^3,
SUMPRODUCT('Calc| Project Costs'!V$10:V$1009,1*('Calc| Project Costs'!$G$10:$G$1009=$B29),'Calc| Project Costs'!$BU$10:$BU$1009)/10^3),
""))</f>
        <v>11.778868384954794</v>
      </c>
      <c r="I29" s="213" cm="1">
        <f t="array" ref="I29">IF($B28='Output| AER'!$B$21,
IF(AND(ABS(I25*10^3-(SUM(SUMPRODUCT('Calc| Project Costs'!$BU$10:$BU$1009,'Calc| Project Costs'!AE$10:AE$1009)+SUMPRODUCT('Calc| Project Costs'!$BU$10:$BU$1009,'Calc| Project Costs'!BK$10:BK$1009))+SUMPRODUCT(--('Input| Disposals'!$O$8:$O$57='Input| Setup'!$B$36),'Input| Disposals'!V$8:V$57)+I28*10^3))&lt;0.000001,(ABS(I25*10^3-(SUMPRODUCT('Calc| Project Costs'!$BU$10:$BU$1009,'Calc| Project Costs'!BS$10:BS$1009)))&lt;0.000001)),0,1),
IF(LEN($B29)&gt;0,
_xlfn.SWITCH($B29,
'Output| AER'!$B$17,SUMPRODUCT('Calc| Project Costs'!$BU$10:$BU$1009,'Calc| Project Costs'!BC$10:BC$1009)/10^3,
'Output| AER'!$B$18,IF(LEN($B28)&gt;0,SUM(I$9:I28),0),
'Output| AER'!$B$19,(SUMPRODUCT('Calc| Project Costs'!AE$10:AE$1009,'Calc| Project Costs'!$BU$10:$BU$1009)+SUMPRODUCT('Calc| Project Costs'!BK$10:BK$1009,'Calc| Project Costs'!$BU$10:$BU$1009))/10^3,
'Output| AER'!$B$20,SUMPRODUCT(--('Input| Disposals'!$O$8:$O$57='Input| Setup'!$B$36),'Input| Disposals'!V$8:V$57)/10^3,
'Output| AER'!$B$21,I26-I27-I28,
'Output| AER'!$B$23,"",
'Output| AER'!$B$24,'Input| Type 2 capcons'!I$46/10^3,
SUMPRODUCT('Calc| Project Costs'!W$10:W$1009,1*('Calc| Project Costs'!$G$10:$G$1009=$B29),'Calc| Project Costs'!$BU$10:$BU$1009)/10^3),
""))</f>
        <v>13.357772722585272</v>
      </c>
      <c r="J29" s="214">
        <f>IF(B28='Output| AER'!$B$21,ROUND(J28-'Output| PTRM (SCS)'!$I$223,9),IF(OR(B29='Output| AER'!$B$23,AND(B29="",B28=""),AND(B29="",B28='Output| AER'!$B$24)),"",IFERROR(SUM(E29:I29),0)))</f>
        <v>63.639072797754288</v>
      </c>
      <c r="L29" s="213" cm="1">
        <f t="array" ref="L29">IF($B28='Output| AER'!$B$21,
IF(AND(ABS(L25*10^3-(SUM(SUMPRODUCT('Calc| Project Costs'!$BV$10:$BV$1009,'Calc| Project Costs'!Y$10:Y$1009)+SUMPRODUCT('Calc| Project Costs'!$BV$10:$BV$1009,'Calc| Project Costs'!BE$10:BE$1009))+SUMPRODUCT(--('Input| Disposals'!$O$8:$O$57='Input| Setup'!$B$37),'Input| Disposals'!P$8:P$57)+L28*10^3))&lt;0.000001,(ABS(L25*10^3-(SUMPRODUCT('Calc| Project Costs'!$BV$10:$BV$1009,'Calc| Project Costs'!BM$10:BM$1009)))&lt;0.000001)),0,1),
IF(LEN($B29)&gt;0,
_xlfn.SWITCH($B29,
'Output| AER'!$B$17,SUMPRODUCT('Calc| Project Costs'!$BV$10:$BV$1009,'Calc| Project Costs'!AW$10:AW$1009)/10^3,
'Output| AER'!$B$18,IF(LEN($B28)&gt;0,SUM(L$9:L28),0),
'Output| AER'!$B$19,(SUMPRODUCT('Calc| Project Costs'!Y$10:Y$1009,'Calc| Project Costs'!$BV$10:$BV$1009)+SUMPRODUCT('Calc| Project Costs'!BE$10:BE$1009,'Calc| Project Costs'!$BV$10:$BV$1009))/10^3,
'Output| AER'!$B$20,SUMPRODUCT(--('Input| Disposals'!$O$8:$O$57='Input| Setup'!$B$37),'Input| Disposals'!P$8:P$57)/10^3,
'Output| AER'!$B$21,L26-L27-L28,
'Output| AER'!$B$23,"",
'Output| AER'!$B$24,'Input| Type 2 capcons'!L$46/10^3,
SUMPRODUCT('Calc| Project Costs'!Q$10:Q$1009,1*('Calc| Project Costs'!$G$10:$G$1009=$B29),'Calc| Project Costs'!$BV$10:$BV$1009)/10^3),
""))</f>
        <v>1.3898953793198749</v>
      </c>
      <c r="M29" s="213" cm="1">
        <f t="array" ref="M29">IF($B28='Output| AER'!$B$21,
IF(AND(ABS(M25*10^3-(SUM(SUMPRODUCT('Calc| Project Costs'!$BV$10:$BV$1009,'Calc| Project Costs'!Z$10:Z$1009)+SUMPRODUCT('Calc| Project Costs'!$BV$10:$BV$1009,'Calc| Project Costs'!BF$10:BF$1009))+SUMPRODUCT(--('Input| Disposals'!$O$8:$O$57='Input| Setup'!$B$37),'Input| Disposals'!Q$8:Q$57)+M28*10^3))&lt;0.000001,(ABS(M25*10^3-(SUMPRODUCT('Calc| Project Costs'!$BV$10:$BV$1009,'Calc| Project Costs'!BN$10:BN$1009)))&lt;0.000001)),0,1),
IF(LEN($B29)&gt;0,
_xlfn.SWITCH($B29,
'Output| AER'!$B$17,SUMPRODUCT('Calc| Project Costs'!$BV$10:$BV$1009,'Calc| Project Costs'!AX$10:AX$1009)/10^3,
'Output| AER'!$B$18,IF(LEN($B28)&gt;0,SUM(M$9:M28),0),
'Output| AER'!$B$19,(SUMPRODUCT('Calc| Project Costs'!Z$10:Z$1009,'Calc| Project Costs'!$BV$10:$BV$1009)+SUMPRODUCT('Calc| Project Costs'!BF$10:BF$1009,'Calc| Project Costs'!$BV$10:$BV$1009))/10^3,
'Output| AER'!$B$20,SUMPRODUCT(--('Input| Disposals'!$O$8:$O$57='Input| Setup'!$B$37),'Input| Disposals'!Q$8:Q$57)/10^3,
'Output| AER'!$B$21,M26-M27-M28,
'Output| AER'!$B$23,"",
'Output| AER'!$B$24,'Input| Type 2 capcons'!M$46/10^3,
SUMPRODUCT('Calc| Project Costs'!R$10:R$1009,1*('Calc| Project Costs'!$G$10:$G$1009=$B29),'Calc| Project Costs'!$BV$10:$BV$1009)/10^3),
""))</f>
        <v>0.21835602220923442</v>
      </c>
      <c r="N29" s="213" cm="1">
        <f t="array" ref="N29">IF($B28='Output| AER'!$B$21,
IF(AND(ABS(N25*10^3-(SUM(SUMPRODUCT('Calc| Project Costs'!$BV$10:$BV$1009,'Calc| Project Costs'!AA$10:AA$1009)+SUMPRODUCT('Calc| Project Costs'!$BV$10:$BV$1009,'Calc| Project Costs'!BG$10:BG$1009))+SUMPRODUCT(--('Input| Disposals'!$O$8:$O$57='Input| Setup'!$B$37),'Input| Disposals'!R$8:R$57)+N28*10^3))&lt;0.000001,(ABS(N25*10^3-(SUMPRODUCT('Calc| Project Costs'!$BV$10:$BV$1009,'Calc| Project Costs'!BO$10:BO$1009)))&lt;0.000001)),0,1),
IF(LEN($B29)&gt;0,
_xlfn.SWITCH($B29,
'Output| AER'!$B$17,SUMPRODUCT('Calc| Project Costs'!$BV$10:$BV$1009,'Calc| Project Costs'!AY$10:AY$1009)/10^3,
'Output| AER'!$B$18,IF(LEN($B28)&gt;0,SUM(N$9:N28),0),
'Output| AER'!$B$19,(SUMPRODUCT('Calc| Project Costs'!AA$10:AA$1009,'Calc| Project Costs'!$BV$10:$BV$1009)+SUMPRODUCT('Calc| Project Costs'!BG$10:BG$1009,'Calc| Project Costs'!$BV$10:$BV$1009))/10^3,
'Output| AER'!$B$20,SUMPRODUCT(--('Input| Disposals'!$O$8:$O$57='Input| Setup'!$B$37),'Input| Disposals'!R$8:R$57)/10^3,
'Output| AER'!$B$21,N26-N27-N28,
'Output| AER'!$B$23,"",
'Output| AER'!$B$24,'Input| Type 2 capcons'!N$46/10^3,
SUMPRODUCT('Calc| Project Costs'!S$10:S$1009,1*('Calc| Project Costs'!$G$10:$G$1009=$B29),'Calc| Project Costs'!$BV$10:$BV$1009)/10^3),
""))</f>
        <v>1.7792913231829997</v>
      </c>
      <c r="O29" s="213" cm="1">
        <f t="array" ref="O29">IF($B28='Output| AER'!$B$21,
IF(AND(ABS(O25*10^3-(SUM(SUMPRODUCT('Calc| Project Costs'!$BV$10:$BV$1009,'Calc| Project Costs'!AB$10:AB$1009)+SUMPRODUCT('Calc| Project Costs'!$BV$10:$BV$1009,'Calc| Project Costs'!BH$10:BH$1009))+SUMPRODUCT(--('Input| Disposals'!$O$8:$O$57='Input| Setup'!$B$37),'Input| Disposals'!S$8:S$57)+O28*10^3))&lt;0.000001,(ABS(O25*10^3-(SUMPRODUCT('Calc| Project Costs'!$BV$10:$BV$1009,'Calc| Project Costs'!BP$10:BP$1009)))&lt;0.000001)),0,1),
IF(LEN($B29)&gt;0,
_xlfn.SWITCH($B29,
'Output| AER'!$B$17,SUMPRODUCT('Calc| Project Costs'!$BV$10:$BV$1009,'Calc| Project Costs'!AZ$10:AZ$1009)/10^3,
'Output| AER'!$B$18,IF(LEN($B28)&gt;0,SUM(O$9:O28),0),
'Output| AER'!$B$19,(SUMPRODUCT('Calc| Project Costs'!AB$10:AB$1009,'Calc| Project Costs'!$BV$10:$BV$1009)+SUMPRODUCT('Calc| Project Costs'!BH$10:BH$1009,'Calc| Project Costs'!$BV$10:$BV$1009))/10^3,
'Output| AER'!$B$20,SUMPRODUCT(--('Input| Disposals'!$O$8:$O$57='Input| Setup'!$B$37),'Input| Disposals'!S$8:S$57)/10^3,
'Output| AER'!$B$21,O26-O27-O28,
'Output| AER'!$B$23,"",
'Output| AER'!$B$24,'Input| Type 2 capcons'!O$46/10^3,
SUMPRODUCT('Calc| Project Costs'!T$10:T$1009,1*('Calc| Project Costs'!$G$10:$G$1009=$B29),'Calc| Project Costs'!$BV$10:$BV$1009)/10^3),
""))</f>
        <v>1.7331382308581729</v>
      </c>
      <c r="P29" s="213" cm="1">
        <f t="array" ref="P29">IF($B28='Output| AER'!$B$21,
IF(AND(ABS(P25*10^3-(SUM(SUMPRODUCT('Calc| Project Costs'!$BV$10:$BV$1009,'Calc| Project Costs'!AC$10:AC$1009)+SUMPRODUCT('Calc| Project Costs'!$BV$10:$BV$1009,'Calc| Project Costs'!BI$10:BI$1009))+SUMPRODUCT(--('Input| Disposals'!$O$8:$O$57='Input| Setup'!$B$37),'Input| Disposals'!T$8:T$57)+P28*10^3))&lt;0.000001,(ABS(P25*10^3-(SUMPRODUCT('Calc| Project Costs'!$BV$10:$BV$1009,'Calc| Project Costs'!BQ$10:BQ$1009)))&lt;0.000001)),0,1),
IF(LEN($B29)&gt;0,
_xlfn.SWITCH($B29,
'Output| AER'!$B$17,SUMPRODUCT('Calc| Project Costs'!$BV$10:$BV$1009,'Calc| Project Costs'!BA$10:BA$1009)/10^3,
'Output| AER'!$B$18,IF(LEN($B28)&gt;0,SUM(P$9:P28),0),
'Output| AER'!$B$19,(SUMPRODUCT('Calc| Project Costs'!AC$10:AC$1009,'Calc| Project Costs'!$BV$10:$BV$1009)+SUMPRODUCT('Calc| Project Costs'!BI$10:BI$1009,'Calc| Project Costs'!$BV$10:$BV$1009))/10^3,
'Output| AER'!$B$20,SUMPRODUCT(--('Input| Disposals'!$O$8:$O$57='Input| Setup'!$B$37),'Input| Disposals'!T$8:T$57)/10^3,
'Output| AER'!$B$21,P26-P27-P28,
'Output| AER'!$B$23,"",
'Output| AER'!$B$24,'Input| Type 2 capcons'!P$46/10^3,
SUMPRODUCT('Calc| Project Costs'!U$10:U$1009,1*('Calc| Project Costs'!$G$10:$G$1009=$B29),'Calc| Project Costs'!$BV$10:$BV$1009)/10^3),
""))</f>
        <v>1.0052724928511223</v>
      </c>
      <c r="Q29" s="213" cm="1">
        <f t="array" ref="Q29">IF($B28='Output| AER'!$B$21,
IF(AND(ABS(Q25*10^3-(SUM(SUMPRODUCT('Calc| Project Costs'!$BV$10:$BV$1009,'Calc| Project Costs'!AD$10:AD$1009)+SUMPRODUCT('Calc| Project Costs'!$BV$10:$BV$1009,'Calc| Project Costs'!BJ$10:BJ$1009))+SUMPRODUCT(--('Input| Disposals'!$O$8:$O$57='Input| Setup'!$B$37),'Input| Disposals'!U$8:U$57)+Q28*10^3))&lt;0.000001,(ABS(Q25*10^3-(SUMPRODUCT('Calc| Project Costs'!$BV$10:$BV$1009,'Calc| Project Costs'!BR$10:BR$1009)))&lt;0.000001)),0,1),
IF(LEN($B29)&gt;0,
_xlfn.SWITCH($B29,
'Output| AER'!$B$17,SUMPRODUCT('Calc| Project Costs'!$BV$10:$BV$1009,'Calc| Project Costs'!BB$10:BB$1009)/10^3,
'Output| AER'!$B$18,IF(LEN($B28)&gt;0,SUM(Q$9:Q28),0),
'Output| AER'!$B$19,(SUMPRODUCT('Calc| Project Costs'!AD$10:AD$1009,'Calc| Project Costs'!$BV$10:$BV$1009)+SUMPRODUCT('Calc| Project Costs'!BJ$10:BJ$1009,'Calc| Project Costs'!$BV$10:$BV$1009))/10^3,
'Output| AER'!$B$20,SUMPRODUCT(--('Input| Disposals'!$O$8:$O$57='Input| Setup'!$B$37),'Input| Disposals'!U$8:U$57)/10^3,
'Output| AER'!$B$21,Q26-Q27-Q28,
'Output| AER'!$B$23,"",
'Output| AER'!$B$24,'Input| Type 2 capcons'!Q$46/10^3,
SUMPRODUCT('Calc| Project Costs'!V$10:V$1009,1*('Calc| Project Costs'!$G$10:$G$1009=$B29),'Calc| Project Costs'!$BV$10:$BV$1009)/10^3),
""))</f>
        <v>0.805244551228678</v>
      </c>
      <c r="R29" s="213" cm="1">
        <f t="array" ref="R29">IF($B28='Output| AER'!$B$21,
IF(AND(ABS(R25*10^3-(SUM(SUMPRODUCT('Calc| Project Costs'!$BV$10:$BV$1009,'Calc| Project Costs'!AE$10:AE$1009)+SUMPRODUCT('Calc| Project Costs'!$BV$10:$BV$1009,'Calc| Project Costs'!BK$10:BK$1009))+SUMPRODUCT(--('Input| Disposals'!$O$8:$O$57='Input| Setup'!$B$37),'Input| Disposals'!V$8:V$57)+R28*10^3))&lt;0.000001,(ABS(R25*10^3-(SUMPRODUCT('Calc| Project Costs'!$BV$10:$BV$1009,'Calc| Project Costs'!BS$10:BS$1009)))&lt;0.000001)),0,1),
IF(LEN($B29)&gt;0,
_xlfn.SWITCH($B29,
'Output| AER'!$B$17,SUMPRODUCT('Calc| Project Costs'!$BV$10:$BV$1009,'Calc| Project Costs'!BC$10:BC$1009)/10^3,
'Output| AER'!$B$18,IF(LEN($B28)&gt;0,SUM(R$9:R28),0),
'Output| AER'!$B$19,(SUMPRODUCT('Calc| Project Costs'!AE$10:AE$1009,'Calc| Project Costs'!$BV$10:$BV$1009)+SUMPRODUCT('Calc| Project Costs'!BK$10:BK$1009,'Calc| Project Costs'!$BV$10:$BV$1009))/10^3,
'Output| AER'!$B$20,SUMPRODUCT(--('Input| Disposals'!$O$8:$O$57='Input| Setup'!$B$37),'Input| Disposals'!V$8:V$57)/10^3,
'Output| AER'!$B$21,R26-R27-R28,
'Output| AER'!$B$23,"",
'Output| AER'!$B$24,'Input| Type 2 capcons'!R$46/10^3,
SUMPRODUCT('Calc| Project Costs'!W$10:W$1009,1*('Calc| Project Costs'!$G$10:$G$1009=$B29),'Calc| Project Costs'!$BV$10:$BV$1009)/10^3),
""))</f>
        <v>1.500401869343883</v>
      </c>
      <c r="S29" s="214">
        <f>IF(B28='Output| AER'!$B$21,ROUND(S28-'Output| PTRM (DFA)'!$I$223,9),IF(OR(B29='Output| AER'!$B$23,AND(B29="",B28=""),AND(B29="",B28='Output| AER'!$B$24)),"",IFERROR(SUM(N29:R29),0)))</f>
        <v>6.8233484674648555</v>
      </c>
    </row>
    <row r="30" spans="1:19" ht="12.75" customHeight="1" x14ac:dyDescent="0.2">
      <c r="B30" s="125" t="str" cm="1">
        <f t="array" ref="B30">IFERROR(_xlfn.LET(_xlpm.x, INDEX(_xlfn.VSTACK(_xlfn.UNIQUE(_xlfn._xlws.FILTER('Input| Projects'!$G$10:$G$1009,'Input| Projects'!$G$10:$G$1009&lt;&gt;"")),'Output| AER'!$B$17:$B$24),ROW(A22)),IF(_xlpm.x=0,"",_xlpm.x)),"")</f>
        <v>TOTAL GROSS CAPEX (includes type 1 capcons)</v>
      </c>
      <c r="C30" s="213" cm="1">
        <f t="array" ref="C30">IF($B29='Output| AER'!$B$21,
IF(AND(ABS(C26*10^3-(SUM(SUMPRODUCT('Calc| Project Costs'!$BU$10:$BU$1009,'Calc| Project Costs'!Y$10:Y$1009)+SUMPRODUCT('Calc| Project Costs'!$BU$10:$BU$1009,'Calc| Project Costs'!BE$10:BE$1009))+SUMPRODUCT(--('Input| Disposals'!$O$8:$O$57='Input| Setup'!$B$36),'Input| Disposals'!P$8:P$57)+C29*10^3))&lt;0.000001,(ABS(C26*10^3-(SUMPRODUCT('Calc| Project Costs'!$BU$10:$BU$1009,'Calc| Project Costs'!BM$10:BM$1009)))&lt;0.000001)),0,1),
IF(LEN($B30)&gt;0,
_xlfn.SWITCH($B30,
'Output| AER'!$B$17,SUMPRODUCT('Calc| Project Costs'!$BU$10:$BU$1009,'Calc| Project Costs'!AW$10:AW$1009)/10^3,
'Output| AER'!$B$18,IF(LEN($B29)&gt;0,SUM(C$9:C29),0),
'Output| AER'!$B$19,(SUMPRODUCT('Calc| Project Costs'!Y$10:Y$1009,'Calc| Project Costs'!$BU$10:$BU$1009)+SUMPRODUCT('Calc| Project Costs'!BE$10:BE$1009,'Calc| Project Costs'!$BU$10:$BU$1009))/10^3,
'Output| AER'!$B$20,SUMPRODUCT(--('Input| Disposals'!$O$8:$O$57='Input| Setup'!$B$36),'Input| Disposals'!P$8:P$57)/10^3,
'Output| AER'!$B$21,C27-C28-C29,
'Output| AER'!$B$23,"",
'Output| AER'!$B$24,'Input| Type 2 capcons'!C$46/10^3,
SUMPRODUCT('Calc| Project Costs'!Q$10:Q$1009,1*('Calc| Project Costs'!$G$10:$G$1009=$B30),'Calc| Project Costs'!$BU$10:$BU$1009)/10^3),
""))</f>
        <v>215.62086201700828</v>
      </c>
      <c r="D30" s="213" cm="1">
        <f t="array" ref="D30">IF($B29='Output| AER'!$B$21,
IF(AND(ABS(D26*10^3-(SUM(SUMPRODUCT('Calc| Project Costs'!$BU$10:$BU$1009,'Calc| Project Costs'!Z$10:Z$1009)+SUMPRODUCT('Calc| Project Costs'!$BU$10:$BU$1009,'Calc| Project Costs'!BF$10:BF$1009))+SUMPRODUCT(--('Input| Disposals'!$O$8:$O$57='Input| Setup'!$B$36),'Input| Disposals'!Q$8:Q$57)+D29*10^3))&lt;0.000001,(ABS(D26*10^3-(SUMPRODUCT('Calc| Project Costs'!$BU$10:$BU$1009,'Calc| Project Costs'!BN$10:BN$1009)))&lt;0.000001)),0,1),
IF(LEN($B30)&gt;0,
_xlfn.SWITCH($B30,
'Output| AER'!$B$17,SUMPRODUCT('Calc| Project Costs'!$BU$10:$BU$1009,'Calc| Project Costs'!AX$10:AX$1009)/10^3,
'Output| AER'!$B$18,IF(LEN($B29)&gt;0,SUM(D$9:D29),0),
'Output| AER'!$B$19,(SUMPRODUCT('Calc| Project Costs'!Z$10:Z$1009,'Calc| Project Costs'!$BU$10:$BU$1009)+SUMPRODUCT('Calc| Project Costs'!BF$10:BF$1009,'Calc| Project Costs'!$BU$10:$BU$1009))/10^3,
'Output| AER'!$B$20,SUMPRODUCT(--('Input| Disposals'!$O$8:$O$57='Input| Setup'!$B$36),'Input| Disposals'!Q$8:Q$57)/10^3,
'Output| AER'!$B$21,D27-D28-D29,
'Output| AER'!$B$23,"",
'Output| AER'!$B$24,'Input| Type 2 capcons'!D$46/10^3,
SUMPRODUCT('Calc| Project Costs'!R$10:R$1009,1*('Calc| Project Costs'!$G$10:$G$1009=$B30),'Calc| Project Costs'!$BU$10:$BU$1009)/10^3),
""))</f>
        <v>283.08182880167317</v>
      </c>
      <c r="E30" s="213" cm="1">
        <f t="array" ref="E30">IF($B29='Output| AER'!$B$21,
IF(AND(ABS(E26*10^3-(SUM(SUMPRODUCT('Calc| Project Costs'!$BU$10:$BU$1009,'Calc| Project Costs'!AA$10:AA$1009)+SUMPRODUCT('Calc| Project Costs'!$BU$10:$BU$1009,'Calc| Project Costs'!BG$10:BG$1009))+SUMPRODUCT(--('Input| Disposals'!$O$8:$O$57='Input| Setup'!$B$36),'Input| Disposals'!R$8:R$57)+E29*10^3))&lt;0.000001,(ABS(E26*10^3-(SUMPRODUCT('Calc| Project Costs'!$BU$10:$BU$1009,'Calc| Project Costs'!BO$10:BO$1009)))&lt;0.000001)),0,1),
IF(LEN($B30)&gt;0,
_xlfn.SWITCH($B30,
'Output| AER'!$B$17,SUMPRODUCT('Calc| Project Costs'!$BU$10:$BU$1009,'Calc| Project Costs'!AY$10:AY$1009)/10^3,
'Output| AER'!$B$18,IF(LEN($B29)&gt;0,SUM(E$9:E29),0),
'Output| AER'!$B$19,(SUMPRODUCT('Calc| Project Costs'!AA$10:AA$1009,'Calc| Project Costs'!$BU$10:$BU$1009)+SUMPRODUCT('Calc| Project Costs'!BG$10:BG$1009,'Calc| Project Costs'!$BU$10:$BU$1009))/10^3,
'Output| AER'!$B$20,SUMPRODUCT(--('Input| Disposals'!$O$8:$O$57='Input| Setup'!$B$36),'Input| Disposals'!R$8:R$57)/10^3,
'Output| AER'!$B$21,E27-E28-E29,
'Output| AER'!$B$23,"",
'Output| AER'!$B$24,'Input| Type 2 capcons'!E$46/10^3,
SUMPRODUCT('Calc| Project Costs'!S$10:S$1009,1*('Calc| Project Costs'!$G$10:$G$1009=$B30),'Calc| Project Costs'!$BU$10:$BU$1009)/10^3),
""))</f>
        <v>280.13972626175479</v>
      </c>
      <c r="F30" s="213" cm="1">
        <f t="array" ref="F30">IF($B29='Output| AER'!$B$21,
IF(AND(ABS(F26*10^3-(SUM(SUMPRODUCT('Calc| Project Costs'!$BU$10:$BU$1009,'Calc| Project Costs'!AB$10:AB$1009)+SUMPRODUCT('Calc| Project Costs'!$BU$10:$BU$1009,'Calc| Project Costs'!BH$10:BH$1009))+SUMPRODUCT(--('Input| Disposals'!$O$8:$O$57='Input| Setup'!$B$36),'Input| Disposals'!S$8:S$57)+F29*10^3))&lt;0.000001,(ABS(F26*10^3-(SUMPRODUCT('Calc| Project Costs'!$BU$10:$BU$1009,'Calc| Project Costs'!BP$10:BP$1009)))&lt;0.000001)),0,1),
IF(LEN($B30)&gt;0,
_xlfn.SWITCH($B30,
'Output| AER'!$B$17,SUMPRODUCT('Calc| Project Costs'!$BU$10:$BU$1009,'Calc| Project Costs'!AZ$10:AZ$1009)/10^3,
'Output| AER'!$B$18,IF(LEN($B29)&gt;0,SUM(F$9:F29),0),
'Output| AER'!$B$19,(SUMPRODUCT('Calc| Project Costs'!AB$10:AB$1009,'Calc| Project Costs'!$BU$10:$BU$1009)+SUMPRODUCT('Calc| Project Costs'!BH$10:BH$1009,'Calc| Project Costs'!$BU$10:$BU$1009))/10^3,
'Output| AER'!$B$20,SUMPRODUCT(--('Input| Disposals'!$O$8:$O$57='Input| Setup'!$B$36),'Input| Disposals'!S$8:S$57)/10^3,
'Output| AER'!$B$21,F27-F28-F29,
'Output| AER'!$B$23,"",
'Output| AER'!$B$24,'Input| Type 2 capcons'!F$46/10^3,
SUMPRODUCT('Calc| Project Costs'!T$10:T$1009,1*('Calc| Project Costs'!$G$10:$G$1009=$B30),'Calc| Project Costs'!$BU$10:$BU$1009)/10^3),
""))</f>
        <v>278.93553079195931</v>
      </c>
      <c r="G30" s="213" cm="1">
        <f t="array" ref="G30">IF($B29='Output| AER'!$B$21,
IF(AND(ABS(G26*10^3-(SUM(SUMPRODUCT('Calc| Project Costs'!$BU$10:$BU$1009,'Calc| Project Costs'!AC$10:AC$1009)+SUMPRODUCT('Calc| Project Costs'!$BU$10:$BU$1009,'Calc| Project Costs'!BI$10:BI$1009))+SUMPRODUCT(--('Input| Disposals'!$O$8:$O$57='Input| Setup'!$B$36),'Input| Disposals'!T$8:T$57)+G29*10^3))&lt;0.000001,(ABS(G26*10^3-(SUMPRODUCT('Calc| Project Costs'!$BU$10:$BU$1009,'Calc| Project Costs'!BQ$10:BQ$1009)))&lt;0.000001)),0,1),
IF(LEN($B30)&gt;0,
_xlfn.SWITCH($B30,
'Output| AER'!$B$17,SUMPRODUCT('Calc| Project Costs'!$BU$10:$BU$1009,'Calc| Project Costs'!BA$10:BA$1009)/10^3,
'Output| AER'!$B$18,IF(LEN($B29)&gt;0,SUM(G$9:G29),0),
'Output| AER'!$B$19,(SUMPRODUCT('Calc| Project Costs'!AC$10:AC$1009,'Calc| Project Costs'!$BU$10:$BU$1009)+SUMPRODUCT('Calc| Project Costs'!BI$10:BI$1009,'Calc| Project Costs'!$BU$10:$BU$1009))/10^3,
'Output| AER'!$B$20,SUMPRODUCT(--('Input| Disposals'!$O$8:$O$57='Input| Setup'!$B$36),'Input| Disposals'!T$8:T$57)/10^3,
'Output| AER'!$B$21,G27-G28-G29,
'Output| AER'!$B$23,"",
'Output| AER'!$B$24,'Input| Type 2 capcons'!G$46/10^3,
SUMPRODUCT('Calc| Project Costs'!U$10:U$1009,1*('Calc| Project Costs'!$G$10:$G$1009=$B30),'Calc| Project Costs'!$BU$10:$BU$1009)/10^3),
""))</f>
        <v>263.76247999645784</v>
      </c>
      <c r="H30" s="213" cm="1">
        <f t="array" ref="H30">IF($B29='Output| AER'!$B$21,
IF(AND(ABS(H26*10^3-(SUM(SUMPRODUCT('Calc| Project Costs'!$BU$10:$BU$1009,'Calc| Project Costs'!AD$10:AD$1009)+SUMPRODUCT('Calc| Project Costs'!$BU$10:$BU$1009,'Calc| Project Costs'!BJ$10:BJ$1009))+SUMPRODUCT(--('Input| Disposals'!$O$8:$O$57='Input| Setup'!$B$36),'Input| Disposals'!U$8:U$57)+H29*10^3))&lt;0.000001,(ABS(H26*10^3-(SUMPRODUCT('Calc| Project Costs'!$BU$10:$BU$1009,'Calc| Project Costs'!BR$10:BR$1009)))&lt;0.000001)),0,1),
IF(LEN($B30)&gt;0,
_xlfn.SWITCH($B30,
'Output| AER'!$B$17,SUMPRODUCT('Calc| Project Costs'!$BU$10:$BU$1009,'Calc| Project Costs'!BB$10:BB$1009)/10^3,
'Output| AER'!$B$18,IF(LEN($B29)&gt;0,SUM(H$9:H29),0),
'Output| AER'!$B$19,(SUMPRODUCT('Calc| Project Costs'!AD$10:AD$1009,'Calc| Project Costs'!$BU$10:$BU$1009)+SUMPRODUCT('Calc| Project Costs'!BJ$10:BJ$1009,'Calc| Project Costs'!$BU$10:$BU$1009))/10^3,
'Output| AER'!$B$20,SUMPRODUCT(--('Input| Disposals'!$O$8:$O$57='Input| Setup'!$B$36),'Input| Disposals'!U$8:U$57)/10^3,
'Output| AER'!$B$21,H27-H28-H29,
'Output| AER'!$B$23,"",
'Output| AER'!$B$24,'Input| Type 2 capcons'!H$46/10^3,
SUMPRODUCT('Calc| Project Costs'!V$10:V$1009,1*('Calc| Project Costs'!$G$10:$G$1009=$B30),'Calc| Project Costs'!$BU$10:$BU$1009)/10^3),
""))</f>
        <v>251.76581876066999</v>
      </c>
      <c r="I30" s="213" cm="1">
        <f t="array" ref="I30">IF($B29='Output| AER'!$B$21,
IF(AND(ABS(I26*10^3-(SUM(SUMPRODUCT('Calc| Project Costs'!$BU$10:$BU$1009,'Calc| Project Costs'!AE$10:AE$1009)+SUMPRODUCT('Calc| Project Costs'!$BU$10:$BU$1009,'Calc| Project Costs'!BK$10:BK$1009))+SUMPRODUCT(--('Input| Disposals'!$O$8:$O$57='Input| Setup'!$B$36),'Input| Disposals'!V$8:V$57)+I29*10^3))&lt;0.000001,(ABS(I26*10^3-(SUMPRODUCT('Calc| Project Costs'!$BU$10:$BU$1009,'Calc| Project Costs'!BS$10:BS$1009)))&lt;0.000001)),0,1),
IF(LEN($B30)&gt;0,
_xlfn.SWITCH($B30,
'Output| AER'!$B$17,SUMPRODUCT('Calc| Project Costs'!$BU$10:$BU$1009,'Calc| Project Costs'!BC$10:BC$1009)/10^3,
'Output| AER'!$B$18,IF(LEN($B29)&gt;0,SUM(I$9:I29),0),
'Output| AER'!$B$19,(SUMPRODUCT('Calc| Project Costs'!AE$10:AE$1009,'Calc| Project Costs'!$BU$10:$BU$1009)+SUMPRODUCT('Calc| Project Costs'!BK$10:BK$1009,'Calc| Project Costs'!$BU$10:$BU$1009))/10^3,
'Output| AER'!$B$20,SUMPRODUCT(--('Input| Disposals'!$O$8:$O$57='Input| Setup'!$B$36),'Input| Disposals'!V$8:V$57)/10^3,
'Output| AER'!$B$21,I27-I28-I29,
'Output| AER'!$B$23,"",
'Output| AER'!$B$24,'Input| Type 2 capcons'!I$46/10^3,
SUMPRODUCT('Calc| Project Costs'!W$10:W$1009,1*('Calc| Project Costs'!$G$10:$G$1009=$B30),'Calc| Project Costs'!$BU$10:$BU$1009)/10^3),
""))</f>
        <v>286.71104190920221</v>
      </c>
      <c r="J30" s="214">
        <f>IF(B29='Output| AER'!$B$21,ROUND(J29-'Output| PTRM (SCS)'!$I$223,9),IF(OR(B30='Output| AER'!$B$23,AND(B30="",B29=""),AND(B30="",B29='Output| AER'!$B$24)),"",IFERROR(SUM(E30:I30),0)))</f>
        <v>1361.3145977200443</v>
      </c>
      <c r="L30" s="213" cm="1">
        <f t="array" ref="L30">IF($B29='Output| AER'!$B$21,
IF(AND(ABS(L26*10^3-(SUM(SUMPRODUCT('Calc| Project Costs'!$BV$10:$BV$1009,'Calc| Project Costs'!Y$10:Y$1009)+SUMPRODUCT('Calc| Project Costs'!$BV$10:$BV$1009,'Calc| Project Costs'!BE$10:BE$1009))+SUMPRODUCT(--('Input| Disposals'!$O$8:$O$57='Input| Setup'!$B$37),'Input| Disposals'!P$8:P$57)+L29*10^3))&lt;0.000001,(ABS(L26*10^3-(SUMPRODUCT('Calc| Project Costs'!$BV$10:$BV$1009,'Calc| Project Costs'!BM$10:BM$1009)))&lt;0.000001)),0,1),
IF(LEN($B30)&gt;0,
_xlfn.SWITCH($B30,
'Output| AER'!$B$17,SUMPRODUCT('Calc| Project Costs'!$BV$10:$BV$1009,'Calc| Project Costs'!AW$10:AW$1009)/10^3,
'Output| AER'!$B$18,IF(LEN($B29)&gt;0,SUM(L$9:L29),0),
'Output| AER'!$B$19,(SUMPRODUCT('Calc| Project Costs'!Y$10:Y$1009,'Calc| Project Costs'!$BV$10:$BV$1009)+SUMPRODUCT('Calc| Project Costs'!BE$10:BE$1009,'Calc| Project Costs'!$BV$10:$BV$1009))/10^3,
'Output| AER'!$B$20,SUMPRODUCT(--('Input| Disposals'!$O$8:$O$57='Input| Setup'!$B$37),'Input| Disposals'!P$8:P$57)/10^3,
'Output| AER'!$B$21,L27-L28-L29,
'Output| AER'!$B$23,"",
'Output| AER'!$B$24,'Input| Type 2 capcons'!L$46/10^3,
SUMPRODUCT('Calc| Project Costs'!Q$10:Q$1009,1*('Calc| Project Costs'!$G$10:$G$1009=$B30),'Calc| Project Costs'!$BV$10:$BV$1009)/10^3),
""))</f>
        <v>24.259229005061396</v>
      </c>
      <c r="M30" s="213" cm="1">
        <f t="array" ref="M30">IF($B29='Output| AER'!$B$21,
IF(AND(ABS(M26*10^3-(SUM(SUMPRODUCT('Calc| Project Costs'!$BV$10:$BV$1009,'Calc| Project Costs'!Z$10:Z$1009)+SUMPRODUCT('Calc| Project Costs'!$BV$10:$BV$1009,'Calc| Project Costs'!BF$10:BF$1009))+SUMPRODUCT(--('Input| Disposals'!$O$8:$O$57='Input| Setup'!$B$37),'Input| Disposals'!Q$8:Q$57)+M29*10^3))&lt;0.000001,(ABS(M26*10^3-(SUMPRODUCT('Calc| Project Costs'!$BV$10:$BV$1009,'Calc| Project Costs'!BN$10:BN$1009)))&lt;0.000001)),0,1),
IF(LEN($B30)&gt;0,
_xlfn.SWITCH($B30,
'Output| AER'!$B$17,SUMPRODUCT('Calc| Project Costs'!$BV$10:$BV$1009,'Calc| Project Costs'!AX$10:AX$1009)/10^3,
'Output| AER'!$B$18,IF(LEN($B29)&gt;0,SUM(M$9:M29),0),
'Output| AER'!$B$19,(SUMPRODUCT('Calc| Project Costs'!Z$10:Z$1009,'Calc| Project Costs'!$BV$10:$BV$1009)+SUMPRODUCT('Calc| Project Costs'!BF$10:BF$1009,'Calc| Project Costs'!$BV$10:$BV$1009))/10^3,
'Output| AER'!$B$20,SUMPRODUCT(--('Input| Disposals'!$O$8:$O$57='Input| Setup'!$B$37),'Input| Disposals'!Q$8:Q$57)/10^3,
'Output| AER'!$B$21,M27-M28-M29,
'Output| AER'!$B$23,"",
'Output| AER'!$B$24,'Input| Type 2 capcons'!M$46/10^3,
SUMPRODUCT('Calc| Project Costs'!R$10:R$1009,1*('Calc| Project Costs'!$G$10:$G$1009=$B30),'Calc| Project Costs'!$BV$10:$BV$1009)/10^3),
""))</f>
        <v>25.781522760409377</v>
      </c>
      <c r="N30" s="213" cm="1">
        <f t="array" ref="N30">IF($B29='Output| AER'!$B$21,
IF(AND(ABS(N26*10^3-(SUM(SUMPRODUCT('Calc| Project Costs'!$BV$10:$BV$1009,'Calc| Project Costs'!AA$10:AA$1009)+SUMPRODUCT('Calc| Project Costs'!$BV$10:$BV$1009,'Calc| Project Costs'!BG$10:BG$1009))+SUMPRODUCT(--('Input| Disposals'!$O$8:$O$57='Input| Setup'!$B$37),'Input| Disposals'!R$8:R$57)+N29*10^3))&lt;0.000001,(ABS(N26*10^3-(SUMPRODUCT('Calc| Project Costs'!$BV$10:$BV$1009,'Calc| Project Costs'!BO$10:BO$1009)))&lt;0.000001)),0,1),
IF(LEN($B30)&gt;0,
_xlfn.SWITCH($B30,
'Output| AER'!$B$17,SUMPRODUCT('Calc| Project Costs'!$BV$10:$BV$1009,'Calc| Project Costs'!AY$10:AY$1009)/10^3,
'Output| AER'!$B$18,IF(LEN($B29)&gt;0,SUM(N$9:N29),0),
'Output| AER'!$B$19,(SUMPRODUCT('Calc| Project Costs'!AA$10:AA$1009,'Calc| Project Costs'!$BV$10:$BV$1009)+SUMPRODUCT('Calc| Project Costs'!BG$10:BG$1009,'Calc| Project Costs'!$BV$10:$BV$1009))/10^3,
'Output| AER'!$B$20,SUMPRODUCT(--('Input| Disposals'!$O$8:$O$57='Input| Setup'!$B$37),'Input| Disposals'!R$8:R$57)/10^3,
'Output| AER'!$B$21,N27-N28-N29,
'Output| AER'!$B$23,"",
'Output| AER'!$B$24,'Input| Type 2 capcons'!N$46/10^3,
SUMPRODUCT('Calc| Project Costs'!S$10:S$1009,1*('Calc| Project Costs'!$G$10:$G$1009=$B30),'Calc| Project Costs'!$BV$10:$BV$1009)/10^3),
""))</f>
        <v>36.001400431779246</v>
      </c>
      <c r="O30" s="213" cm="1">
        <f t="array" ref="O30">IF($B29='Output| AER'!$B$21,
IF(AND(ABS(O26*10^3-(SUM(SUMPRODUCT('Calc| Project Costs'!$BV$10:$BV$1009,'Calc| Project Costs'!AB$10:AB$1009)+SUMPRODUCT('Calc| Project Costs'!$BV$10:$BV$1009,'Calc| Project Costs'!BH$10:BH$1009))+SUMPRODUCT(--('Input| Disposals'!$O$8:$O$57='Input| Setup'!$B$37),'Input| Disposals'!S$8:S$57)+O29*10^3))&lt;0.000001,(ABS(O26*10^3-(SUMPRODUCT('Calc| Project Costs'!$BV$10:$BV$1009,'Calc| Project Costs'!BP$10:BP$1009)))&lt;0.000001)),0,1),
IF(LEN($B30)&gt;0,
_xlfn.SWITCH($B30,
'Output| AER'!$B$17,SUMPRODUCT('Calc| Project Costs'!$BV$10:$BV$1009,'Calc| Project Costs'!AZ$10:AZ$1009)/10^3,
'Output| AER'!$B$18,IF(LEN($B29)&gt;0,SUM(O$9:O29),0),
'Output| AER'!$B$19,(SUMPRODUCT('Calc| Project Costs'!AB$10:AB$1009,'Calc| Project Costs'!$BV$10:$BV$1009)+SUMPRODUCT('Calc| Project Costs'!BH$10:BH$1009,'Calc| Project Costs'!$BV$10:$BV$1009))/10^3,
'Output| AER'!$B$20,SUMPRODUCT(--('Input| Disposals'!$O$8:$O$57='Input| Setup'!$B$37),'Input| Disposals'!S$8:S$57)/10^3,
'Output| AER'!$B$21,O27-O28-O29,
'Output| AER'!$B$23,"",
'Output| AER'!$B$24,'Input| Type 2 capcons'!O$46/10^3,
SUMPRODUCT('Calc| Project Costs'!T$10:T$1009,1*('Calc| Project Costs'!$G$10:$G$1009=$B30),'Calc| Project Costs'!$BV$10:$BV$1009)/10^3),
""))</f>
        <v>35.166372424542509</v>
      </c>
      <c r="P30" s="213" cm="1">
        <f t="array" ref="P30">IF($B29='Output| AER'!$B$21,
IF(AND(ABS(P26*10^3-(SUM(SUMPRODUCT('Calc| Project Costs'!$BV$10:$BV$1009,'Calc| Project Costs'!AC$10:AC$1009)+SUMPRODUCT('Calc| Project Costs'!$BV$10:$BV$1009,'Calc| Project Costs'!BI$10:BI$1009))+SUMPRODUCT(--('Input| Disposals'!$O$8:$O$57='Input| Setup'!$B$37),'Input| Disposals'!T$8:T$57)+P29*10^3))&lt;0.000001,(ABS(P26*10^3-(SUMPRODUCT('Calc| Project Costs'!$BV$10:$BV$1009,'Calc| Project Costs'!BQ$10:BQ$1009)))&lt;0.000001)),0,1),
IF(LEN($B30)&gt;0,
_xlfn.SWITCH($B30,
'Output| AER'!$B$17,SUMPRODUCT('Calc| Project Costs'!$BV$10:$BV$1009,'Calc| Project Costs'!BA$10:BA$1009)/10^3,
'Output| AER'!$B$18,IF(LEN($B29)&gt;0,SUM(P$9:P29),0),
'Output| AER'!$B$19,(SUMPRODUCT('Calc| Project Costs'!AC$10:AC$1009,'Calc| Project Costs'!$BV$10:$BV$1009)+SUMPRODUCT('Calc| Project Costs'!BI$10:BI$1009,'Calc| Project Costs'!$BV$10:$BV$1009))/10^3,
'Output| AER'!$B$20,SUMPRODUCT(--('Input| Disposals'!$O$8:$O$57='Input| Setup'!$B$37),'Input| Disposals'!T$8:T$57)/10^3,
'Output| AER'!$B$21,P27-P28-P29,
'Output| AER'!$B$23,"",
'Output| AER'!$B$24,'Input| Type 2 capcons'!P$46/10^3,
SUMPRODUCT('Calc| Project Costs'!U$10:U$1009,1*('Calc| Project Costs'!$G$10:$G$1009=$B30),'Calc| Project Costs'!$BV$10:$BV$1009)/10^3),
""))</f>
        <v>20.473512685138051</v>
      </c>
      <c r="Q30" s="213" cm="1">
        <f t="array" ref="Q30">IF($B29='Output| AER'!$B$21,
IF(AND(ABS(Q26*10^3-(SUM(SUMPRODUCT('Calc| Project Costs'!$BV$10:$BV$1009,'Calc| Project Costs'!AD$10:AD$1009)+SUMPRODUCT('Calc| Project Costs'!$BV$10:$BV$1009,'Calc| Project Costs'!BJ$10:BJ$1009))+SUMPRODUCT(--('Input| Disposals'!$O$8:$O$57='Input| Setup'!$B$37),'Input| Disposals'!U$8:U$57)+Q29*10^3))&lt;0.000001,(ABS(Q26*10^3-(SUMPRODUCT('Calc| Project Costs'!$BV$10:$BV$1009,'Calc| Project Costs'!BR$10:BR$1009)))&lt;0.000001)),0,1),
IF(LEN($B30)&gt;0,
_xlfn.SWITCH($B30,
'Output| AER'!$B$17,SUMPRODUCT('Calc| Project Costs'!$BV$10:$BV$1009,'Calc| Project Costs'!BB$10:BB$1009)/10^3,
'Output| AER'!$B$18,IF(LEN($B29)&gt;0,SUM(Q$9:Q29),0),
'Output| AER'!$B$19,(SUMPRODUCT('Calc| Project Costs'!AD$10:AD$1009,'Calc| Project Costs'!$BV$10:$BV$1009)+SUMPRODUCT('Calc| Project Costs'!BJ$10:BJ$1009,'Calc| Project Costs'!$BV$10:$BV$1009))/10^3,
'Output| AER'!$B$20,SUMPRODUCT(--('Input| Disposals'!$O$8:$O$57='Input| Setup'!$B$37),'Input| Disposals'!U$8:U$57)/10^3,
'Output| AER'!$B$21,Q27-Q28-Q29,
'Output| AER'!$B$23,"",
'Output| AER'!$B$24,'Input| Type 2 capcons'!Q$46/10^3,
SUMPRODUCT('Calc| Project Costs'!V$10:V$1009,1*('Calc| Project Costs'!$G$10:$G$1009=$B30),'Calc| Project Costs'!$BV$10:$BV$1009)/10^3),
""))</f>
        <v>16.459270713792488</v>
      </c>
      <c r="R30" s="213" cm="1">
        <f t="array" ref="R30">IF($B29='Output| AER'!$B$21,
IF(AND(ABS(R26*10^3-(SUM(SUMPRODUCT('Calc| Project Costs'!$BV$10:$BV$1009,'Calc| Project Costs'!AE$10:AE$1009)+SUMPRODUCT('Calc| Project Costs'!$BV$10:$BV$1009,'Calc| Project Costs'!BK$10:BK$1009))+SUMPRODUCT(--('Input| Disposals'!$O$8:$O$57='Input| Setup'!$B$37),'Input| Disposals'!V$8:V$57)+R29*10^3))&lt;0.000001,(ABS(R26*10^3-(SUMPRODUCT('Calc| Project Costs'!$BV$10:$BV$1009,'Calc| Project Costs'!BS$10:BS$1009)))&lt;0.000001)),0,1),
IF(LEN($B30)&gt;0,
_xlfn.SWITCH($B30,
'Output| AER'!$B$17,SUMPRODUCT('Calc| Project Costs'!$BV$10:$BV$1009,'Calc| Project Costs'!BC$10:BC$1009)/10^3,
'Output| AER'!$B$18,IF(LEN($B29)&gt;0,SUM(R$9:R29),0),
'Output| AER'!$B$19,(SUMPRODUCT('Calc| Project Costs'!AE$10:AE$1009,'Calc| Project Costs'!$BV$10:$BV$1009)+SUMPRODUCT('Calc| Project Costs'!BK$10:BK$1009,'Calc| Project Costs'!$BV$10:$BV$1009))/10^3,
'Output| AER'!$B$20,SUMPRODUCT(--('Input| Disposals'!$O$8:$O$57='Input| Setup'!$B$37),'Input| Disposals'!V$8:V$57)/10^3,
'Output| AER'!$B$21,R27-R28-R29,
'Output| AER'!$B$23,"",
'Output| AER'!$B$24,'Input| Type 2 capcons'!R$46/10^3,
SUMPRODUCT('Calc| Project Costs'!W$10:W$1009,1*('Calc| Project Costs'!$G$10:$G$1009=$B30),'Calc| Project Costs'!$BV$10:$BV$1009)/10^3),
""))</f>
        <v>30.752868308826468</v>
      </c>
      <c r="S30" s="214">
        <f>IF(B29='Output| AER'!$B$21,ROUND(S29-'Output| PTRM (DFA)'!$I$223,9),IF(OR(B30='Output| AER'!$B$23,AND(B30="",B29=""),AND(B30="",B29='Output| AER'!$B$24)),"",IFERROR(SUM(N30:R30),0)))</f>
        <v>138.85342456407878</v>
      </c>
    </row>
    <row r="31" spans="1:19" ht="12.75" customHeight="1" x14ac:dyDescent="0.2">
      <c r="B31" s="125" t="str" cm="1">
        <f t="array" ref="B31">IFERROR(_xlfn.LET(_xlpm.x, INDEX(_xlfn.VSTACK(_xlfn.UNIQUE(_xlfn._xlws.FILTER('Input| Projects'!$G$10:$G$1009,'Input| Projects'!$G$10:$G$1009&lt;&gt;"")),'Output| AER'!$B$17:$B$24),ROW(A23)),IF(_xlpm.x=0,"",_xlpm.x)),"")</f>
        <v>less capcons</v>
      </c>
      <c r="C31" s="213" cm="1">
        <f t="array" ref="C31">IF($B30='Output| AER'!$B$21,
IF(AND(ABS(C27*10^3-(SUM(SUMPRODUCT('Calc| Project Costs'!$BU$10:$BU$1009,'Calc| Project Costs'!Y$10:Y$1009)+SUMPRODUCT('Calc| Project Costs'!$BU$10:$BU$1009,'Calc| Project Costs'!BE$10:BE$1009))+SUMPRODUCT(--('Input| Disposals'!$O$8:$O$57='Input| Setup'!$B$36),'Input| Disposals'!P$8:P$57)+C30*10^3))&lt;0.000001,(ABS(C27*10^3-(SUMPRODUCT('Calc| Project Costs'!$BU$10:$BU$1009,'Calc| Project Costs'!BM$10:BM$1009)))&lt;0.000001)),0,1),
IF(LEN($B31)&gt;0,
_xlfn.SWITCH($B31,
'Output| AER'!$B$17,SUMPRODUCT('Calc| Project Costs'!$BU$10:$BU$1009,'Calc| Project Costs'!AW$10:AW$1009)/10^3,
'Output| AER'!$B$18,IF(LEN($B30)&gt;0,SUM(C$9:C30),0),
'Output| AER'!$B$19,(SUMPRODUCT('Calc| Project Costs'!Y$10:Y$1009,'Calc| Project Costs'!$BU$10:$BU$1009)+SUMPRODUCT('Calc| Project Costs'!BE$10:BE$1009,'Calc| Project Costs'!$BU$10:$BU$1009))/10^3,
'Output| AER'!$B$20,SUMPRODUCT(--('Input| Disposals'!$O$8:$O$57='Input| Setup'!$B$36),'Input| Disposals'!P$8:P$57)/10^3,
'Output| AER'!$B$21,C28-C29-C30,
'Output| AER'!$B$23,"",
'Output| AER'!$B$24,'Input| Type 2 capcons'!C$46/10^3,
SUMPRODUCT('Calc| Project Costs'!Q$10:Q$1009,1*('Calc| Project Costs'!$G$10:$G$1009=$B31),'Calc| Project Costs'!$BU$10:$BU$1009)/10^3),
""))</f>
        <v>19.296984477208888</v>
      </c>
      <c r="D31" s="213" cm="1">
        <f t="array" ref="D31">IF($B30='Output| AER'!$B$21,
IF(AND(ABS(D27*10^3-(SUM(SUMPRODUCT('Calc| Project Costs'!$BU$10:$BU$1009,'Calc| Project Costs'!Z$10:Z$1009)+SUMPRODUCT('Calc| Project Costs'!$BU$10:$BU$1009,'Calc| Project Costs'!BF$10:BF$1009))+SUMPRODUCT(--('Input| Disposals'!$O$8:$O$57='Input| Setup'!$B$36),'Input| Disposals'!Q$8:Q$57)+D30*10^3))&lt;0.000001,(ABS(D27*10^3-(SUMPRODUCT('Calc| Project Costs'!$BU$10:$BU$1009,'Calc| Project Costs'!BN$10:BN$1009)))&lt;0.000001)),0,1),
IF(LEN($B31)&gt;0,
_xlfn.SWITCH($B31,
'Output| AER'!$B$17,SUMPRODUCT('Calc| Project Costs'!$BU$10:$BU$1009,'Calc| Project Costs'!AX$10:AX$1009)/10^3,
'Output| AER'!$B$18,IF(LEN($B30)&gt;0,SUM(D$9:D30),0),
'Output| AER'!$B$19,(SUMPRODUCT('Calc| Project Costs'!Z$10:Z$1009,'Calc| Project Costs'!$BU$10:$BU$1009)+SUMPRODUCT('Calc| Project Costs'!BF$10:BF$1009,'Calc| Project Costs'!$BU$10:$BU$1009))/10^3,
'Output| AER'!$B$20,SUMPRODUCT(--('Input| Disposals'!$O$8:$O$57='Input| Setup'!$B$36),'Input| Disposals'!Q$8:Q$57)/10^3,
'Output| AER'!$B$21,D28-D29-D30,
'Output| AER'!$B$23,"",
'Output| AER'!$B$24,'Input| Type 2 capcons'!D$46/10^3,
SUMPRODUCT('Calc| Project Costs'!R$10:R$1009,1*('Calc| Project Costs'!$G$10:$G$1009=$B31),'Calc| Project Costs'!$BU$10:$BU$1009)/10^3),
""))</f>
        <v>24.784947785216538</v>
      </c>
      <c r="E31" s="213" cm="1">
        <f t="array" ref="E31">IF($B30='Output| AER'!$B$21,
IF(AND(ABS(E27*10^3-(SUM(SUMPRODUCT('Calc| Project Costs'!$BU$10:$BU$1009,'Calc| Project Costs'!AA$10:AA$1009)+SUMPRODUCT('Calc| Project Costs'!$BU$10:$BU$1009,'Calc| Project Costs'!BG$10:BG$1009))+SUMPRODUCT(--('Input| Disposals'!$O$8:$O$57='Input| Setup'!$B$36),'Input| Disposals'!R$8:R$57)+E30*10^3))&lt;0.000001,(ABS(E27*10^3-(SUMPRODUCT('Calc| Project Costs'!$BU$10:$BU$1009,'Calc| Project Costs'!BO$10:BO$1009)))&lt;0.000001)),0,1),
IF(LEN($B31)&gt;0,
_xlfn.SWITCH($B31,
'Output| AER'!$B$17,SUMPRODUCT('Calc| Project Costs'!$BU$10:$BU$1009,'Calc| Project Costs'!AY$10:AY$1009)/10^3,
'Output| AER'!$B$18,IF(LEN($B30)&gt;0,SUM(E$9:E30),0),
'Output| AER'!$B$19,(SUMPRODUCT('Calc| Project Costs'!AA$10:AA$1009,'Calc| Project Costs'!$BU$10:$BU$1009)+SUMPRODUCT('Calc| Project Costs'!BG$10:BG$1009,'Calc| Project Costs'!$BU$10:$BU$1009))/10^3,
'Output| AER'!$B$20,SUMPRODUCT(--('Input| Disposals'!$O$8:$O$57='Input| Setup'!$B$36),'Input| Disposals'!R$8:R$57)/10^3,
'Output| AER'!$B$21,E28-E29-E30,
'Output| AER'!$B$23,"",
'Output| AER'!$B$24,'Input| Type 2 capcons'!E$46/10^3,
SUMPRODUCT('Calc| Project Costs'!S$10:S$1009,1*('Calc| Project Costs'!$G$10:$G$1009=$B31),'Calc| Project Costs'!$BU$10:$BU$1009)/10^3),
""))</f>
        <v>21.511895287632296</v>
      </c>
      <c r="F31" s="213" cm="1">
        <f t="array" ref="F31">IF($B30='Output| AER'!$B$21,
IF(AND(ABS(F27*10^3-(SUM(SUMPRODUCT('Calc| Project Costs'!$BU$10:$BU$1009,'Calc| Project Costs'!AB$10:AB$1009)+SUMPRODUCT('Calc| Project Costs'!$BU$10:$BU$1009,'Calc| Project Costs'!BH$10:BH$1009))+SUMPRODUCT(--('Input| Disposals'!$O$8:$O$57='Input| Setup'!$B$36),'Input| Disposals'!S$8:S$57)+F30*10^3))&lt;0.000001,(ABS(F27*10^3-(SUMPRODUCT('Calc| Project Costs'!$BU$10:$BU$1009,'Calc| Project Costs'!BP$10:BP$1009)))&lt;0.000001)),0,1),
IF(LEN($B31)&gt;0,
_xlfn.SWITCH($B31,
'Output| AER'!$B$17,SUMPRODUCT('Calc| Project Costs'!$BU$10:$BU$1009,'Calc| Project Costs'!AZ$10:AZ$1009)/10^3,
'Output| AER'!$B$18,IF(LEN($B30)&gt;0,SUM(F$9:F30),0),
'Output| AER'!$B$19,(SUMPRODUCT('Calc| Project Costs'!AB$10:AB$1009,'Calc| Project Costs'!$BU$10:$BU$1009)+SUMPRODUCT('Calc| Project Costs'!BH$10:BH$1009,'Calc| Project Costs'!$BU$10:$BU$1009))/10^3,
'Output| AER'!$B$20,SUMPRODUCT(--('Input| Disposals'!$O$8:$O$57='Input| Setup'!$B$36),'Input| Disposals'!S$8:S$57)/10^3,
'Output| AER'!$B$21,F28-F29-F30,
'Output| AER'!$B$23,"",
'Output| AER'!$B$24,'Input| Type 2 capcons'!F$46/10^3,
SUMPRODUCT('Calc| Project Costs'!T$10:T$1009,1*('Calc| Project Costs'!$G$10:$G$1009=$B31),'Calc| Project Costs'!$BU$10:$BU$1009)/10^3),
""))</f>
        <v>17.281767553370948</v>
      </c>
      <c r="G31" s="213" cm="1">
        <f t="array" ref="G31">IF($B30='Output| AER'!$B$21,
IF(AND(ABS(G27*10^3-(SUM(SUMPRODUCT('Calc| Project Costs'!$BU$10:$BU$1009,'Calc| Project Costs'!AC$10:AC$1009)+SUMPRODUCT('Calc| Project Costs'!$BU$10:$BU$1009,'Calc| Project Costs'!BI$10:BI$1009))+SUMPRODUCT(--('Input| Disposals'!$O$8:$O$57='Input| Setup'!$B$36),'Input| Disposals'!T$8:T$57)+G30*10^3))&lt;0.000001,(ABS(G27*10^3-(SUMPRODUCT('Calc| Project Costs'!$BU$10:$BU$1009,'Calc| Project Costs'!BQ$10:BQ$1009)))&lt;0.000001)),0,1),
IF(LEN($B31)&gt;0,
_xlfn.SWITCH($B31,
'Output| AER'!$B$17,SUMPRODUCT('Calc| Project Costs'!$BU$10:$BU$1009,'Calc| Project Costs'!BA$10:BA$1009)/10^3,
'Output| AER'!$B$18,IF(LEN($B30)&gt;0,SUM(G$9:G30),0),
'Output| AER'!$B$19,(SUMPRODUCT('Calc| Project Costs'!AC$10:AC$1009,'Calc| Project Costs'!$BU$10:$BU$1009)+SUMPRODUCT('Calc| Project Costs'!BI$10:BI$1009,'Calc| Project Costs'!$BU$10:$BU$1009))/10^3,
'Output| AER'!$B$20,SUMPRODUCT(--('Input| Disposals'!$O$8:$O$57='Input| Setup'!$B$36),'Input| Disposals'!T$8:T$57)/10^3,
'Output| AER'!$B$21,G28-G29-G30,
'Output| AER'!$B$23,"",
'Output| AER'!$B$24,'Input| Type 2 capcons'!G$46/10^3,
SUMPRODUCT('Calc| Project Costs'!U$10:U$1009,1*('Calc| Project Costs'!$G$10:$G$1009=$B31),'Calc| Project Costs'!$BU$10:$BU$1009)/10^3),
""))</f>
        <v>13.83960701618633</v>
      </c>
      <c r="H31" s="213" cm="1">
        <f t="array" ref="H31">IF($B30='Output| AER'!$B$21,
IF(AND(ABS(H27*10^3-(SUM(SUMPRODUCT('Calc| Project Costs'!$BU$10:$BU$1009,'Calc| Project Costs'!AD$10:AD$1009)+SUMPRODUCT('Calc| Project Costs'!$BU$10:$BU$1009,'Calc| Project Costs'!BJ$10:BJ$1009))+SUMPRODUCT(--('Input| Disposals'!$O$8:$O$57='Input| Setup'!$B$36),'Input| Disposals'!U$8:U$57)+H30*10^3))&lt;0.000001,(ABS(H27*10^3-(SUMPRODUCT('Calc| Project Costs'!$BU$10:$BU$1009,'Calc| Project Costs'!BR$10:BR$1009)))&lt;0.000001)),0,1),
IF(LEN($B31)&gt;0,
_xlfn.SWITCH($B31,
'Output| AER'!$B$17,SUMPRODUCT('Calc| Project Costs'!$BU$10:$BU$1009,'Calc| Project Costs'!BB$10:BB$1009)/10^3,
'Output| AER'!$B$18,IF(LEN($B30)&gt;0,SUM(H$9:H30),0),
'Output| AER'!$B$19,(SUMPRODUCT('Calc| Project Costs'!AD$10:AD$1009,'Calc| Project Costs'!$BU$10:$BU$1009)+SUMPRODUCT('Calc| Project Costs'!BJ$10:BJ$1009,'Calc| Project Costs'!$BU$10:$BU$1009))/10^3,
'Output| AER'!$B$20,SUMPRODUCT(--('Input| Disposals'!$O$8:$O$57='Input| Setup'!$B$36),'Input| Disposals'!U$8:U$57)/10^3,
'Output| AER'!$B$21,H28-H29-H30,
'Output| AER'!$B$23,"",
'Output| AER'!$B$24,'Input| Type 2 capcons'!H$46/10^3,
SUMPRODUCT('Calc| Project Costs'!V$10:V$1009,1*('Calc| Project Costs'!$G$10:$G$1009=$B31),'Calc| Project Costs'!$BU$10:$BU$1009)/10^3),
""))</f>
        <v>14.763649717916113</v>
      </c>
      <c r="I31" s="213" cm="1">
        <f t="array" ref="I31">IF($B30='Output| AER'!$B$21,
IF(AND(ABS(I27*10^3-(SUM(SUMPRODUCT('Calc| Project Costs'!$BU$10:$BU$1009,'Calc| Project Costs'!AE$10:AE$1009)+SUMPRODUCT('Calc| Project Costs'!$BU$10:$BU$1009,'Calc| Project Costs'!BK$10:BK$1009))+SUMPRODUCT(--('Input| Disposals'!$O$8:$O$57='Input| Setup'!$B$36),'Input| Disposals'!V$8:V$57)+I30*10^3))&lt;0.000001,(ABS(I27*10^3-(SUMPRODUCT('Calc| Project Costs'!$BU$10:$BU$1009,'Calc| Project Costs'!BS$10:BS$1009)))&lt;0.000001)),0,1),
IF(LEN($B31)&gt;0,
_xlfn.SWITCH($B31,
'Output| AER'!$B$17,SUMPRODUCT('Calc| Project Costs'!$BU$10:$BU$1009,'Calc| Project Costs'!BC$10:BC$1009)/10^3,
'Output| AER'!$B$18,IF(LEN($B30)&gt;0,SUM(I$9:I30),0),
'Output| AER'!$B$19,(SUMPRODUCT('Calc| Project Costs'!AE$10:AE$1009,'Calc| Project Costs'!$BU$10:$BU$1009)+SUMPRODUCT('Calc| Project Costs'!BK$10:BK$1009,'Calc| Project Costs'!$BU$10:$BU$1009))/10^3,
'Output| AER'!$B$20,SUMPRODUCT(--('Input| Disposals'!$O$8:$O$57='Input| Setup'!$B$36),'Input| Disposals'!V$8:V$57)/10^3,
'Output| AER'!$B$21,I28-I29-I30,
'Output| AER'!$B$23,"",
'Output| AER'!$B$24,'Input| Type 2 capcons'!I$46/10^3,
SUMPRODUCT('Calc| Project Costs'!W$10:W$1009,1*('Calc| Project Costs'!$G$10:$G$1009=$B31),'Calc| Project Costs'!$BU$10:$BU$1009)/10^3),
""))</f>
        <v>17.883186562581578</v>
      </c>
      <c r="J31" s="214">
        <f>IF(B30='Output| AER'!$B$21,ROUND(J30-'Output| PTRM (SCS)'!$I$223,9),IF(OR(B31='Output| AER'!$B$23,AND(B31="",B30=""),AND(B31="",B30='Output| AER'!$B$24)),"",IFERROR(SUM(E31:I31),0)))</f>
        <v>85.280106137687255</v>
      </c>
      <c r="L31" s="213" cm="1">
        <f t="array" ref="L31">IF($B30='Output| AER'!$B$21,
IF(AND(ABS(L27*10^3-(SUM(SUMPRODUCT('Calc| Project Costs'!$BV$10:$BV$1009,'Calc| Project Costs'!Y$10:Y$1009)+SUMPRODUCT('Calc| Project Costs'!$BV$10:$BV$1009,'Calc| Project Costs'!BE$10:BE$1009))+SUMPRODUCT(--('Input| Disposals'!$O$8:$O$57='Input| Setup'!$B$37),'Input| Disposals'!P$8:P$57)+L30*10^3))&lt;0.000001,(ABS(L27*10^3-(SUMPRODUCT('Calc| Project Costs'!$BV$10:$BV$1009,'Calc| Project Costs'!BM$10:BM$1009)))&lt;0.000001)),0,1),
IF(LEN($B31)&gt;0,
_xlfn.SWITCH($B31,
'Output| AER'!$B$17,SUMPRODUCT('Calc| Project Costs'!$BV$10:$BV$1009,'Calc| Project Costs'!AW$10:AW$1009)/10^3,
'Output| AER'!$B$18,IF(LEN($B30)&gt;0,SUM(L$9:L30),0),
'Output| AER'!$B$19,(SUMPRODUCT('Calc| Project Costs'!Y$10:Y$1009,'Calc| Project Costs'!$BV$10:$BV$1009)+SUMPRODUCT('Calc| Project Costs'!BE$10:BE$1009,'Calc| Project Costs'!$BV$10:$BV$1009))/10^3,
'Output| AER'!$B$20,SUMPRODUCT(--('Input| Disposals'!$O$8:$O$57='Input| Setup'!$B$37),'Input| Disposals'!P$8:P$57)/10^3,
'Output| AER'!$B$21,L28-L29-L30,
'Output| AER'!$B$23,"",
'Output| AER'!$B$24,'Input| Type 2 capcons'!L$46/10^3,
SUMPRODUCT('Calc| Project Costs'!Q$10:Q$1009,1*('Calc| Project Costs'!$G$10:$G$1009=$B31),'Calc| Project Costs'!$BV$10:$BV$1009)/10^3),
""))</f>
        <v>5.2157851719365214</v>
      </c>
      <c r="M31" s="213" cm="1">
        <f t="array" ref="M31">IF($B30='Output| AER'!$B$21,
IF(AND(ABS(M27*10^3-(SUM(SUMPRODUCT('Calc| Project Costs'!$BV$10:$BV$1009,'Calc| Project Costs'!Z$10:Z$1009)+SUMPRODUCT('Calc| Project Costs'!$BV$10:$BV$1009,'Calc| Project Costs'!BF$10:BF$1009))+SUMPRODUCT(--('Input| Disposals'!$O$8:$O$57='Input| Setup'!$B$37),'Input| Disposals'!Q$8:Q$57)+M30*10^3))&lt;0.000001,(ABS(M27*10^3-(SUMPRODUCT('Calc| Project Costs'!$BV$10:$BV$1009,'Calc| Project Costs'!BN$10:BN$1009)))&lt;0.000001)),0,1),
IF(LEN($B31)&gt;0,
_xlfn.SWITCH($B31,
'Output| AER'!$B$17,SUMPRODUCT('Calc| Project Costs'!$BV$10:$BV$1009,'Calc| Project Costs'!AX$10:AX$1009)/10^3,
'Output| AER'!$B$18,IF(LEN($B30)&gt;0,SUM(M$9:M30),0),
'Output| AER'!$B$19,(SUMPRODUCT('Calc| Project Costs'!Z$10:Z$1009,'Calc| Project Costs'!$BV$10:$BV$1009)+SUMPRODUCT('Calc| Project Costs'!BF$10:BF$1009,'Calc| Project Costs'!$BV$10:$BV$1009))/10^3,
'Output| AER'!$B$20,SUMPRODUCT(--('Input| Disposals'!$O$8:$O$57='Input| Setup'!$B$37),'Input| Disposals'!Q$8:Q$57)/10^3,
'Output| AER'!$B$21,M28-M29-M30,
'Output| AER'!$B$23,"",
'Output| AER'!$B$24,'Input| Type 2 capcons'!M$46/10^3,
SUMPRODUCT('Calc| Project Costs'!R$10:R$1009,1*('Calc| Project Costs'!$G$10:$G$1009=$B31),'Calc| Project Costs'!$BV$10:$BV$1009)/10^3),
""))</f>
        <v>4.5827549257713489</v>
      </c>
      <c r="N31" s="213" cm="1">
        <f t="array" ref="N31">IF($B30='Output| AER'!$B$21,
IF(AND(ABS(N27*10^3-(SUM(SUMPRODUCT('Calc| Project Costs'!$BV$10:$BV$1009,'Calc| Project Costs'!AA$10:AA$1009)+SUMPRODUCT('Calc| Project Costs'!$BV$10:$BV$1009,'Calc| Project Costs'!BG$10:BG$1009))+SUMPRODUCT(--('Input| Disposals'!$O$8:$O$57='Input| Setup'!$B$37),'Input| Disposals'!R$8:R$57)+N30*10^3))&lt;0.000001,(ABS(N27*10^3-(SUMPRODUCT('Calc| Project Costs'!$BV$10:$BV$1009,'Calc| Project Costs'!BO$10:BO$1009)))&lt;0.000001)),0,1),
IF(LEN($B31)&gt;0,
_xlfn.SWITCH($B31,
'Output| AER'!$B$17,SUMPRODUCT('Calc| Project Costs'!$BV$10:$BV$1009,'Calc| Project Costs'!AY$10:AY$1009)/10^3,
'Output| AER'!$B$18,IF(LEN($B30)&gt;0,SUM(N$9:N30),0),
'Output| AER'!$B$19,(SUMPRODUCT('Calc| Project Costs'!AA$10:AA$1009,'Calc| Project Costs'!$BV$10:$BV$1009)+SUMPRODUCT('Calc| Project Costs'!BG$10:BG$1009,'Calc| Project Costs'!$BV$10:$BV$1009))/10^3,
'Output| AER'!$B$20,SUMPRODUCT(--('Input| Disposals'!$O$8:$O$57='Input| Setup'!$B$37),'Input| Disposals'!R$8:R$57)/10^3,
'Output| AER'!$B$21,N28-N29-N30,
'Output| AER'!$B$23,"",
'Output| AER'!$B$24,'Input| Type 2 capcons'!N$46/10^3,
SUMPRODUCT('Calc| Project Costs'!S$10:S$1009,1*('Calc| Project Costs'!$G$10:$G$1009=$B31),'Calc| Project Costs'!$BV$10:$BV$1009)/10^3),
""))</f>
        <v>2.7782937072379785</v>
      </c>
      <c r="O31" s="213" cm="1">
        <f t="array" ref="O31">IF($B30='Output| AER'!$B$21,
IF(AND(ABS(O27*10^3-(SUM(SUMPRODUCT('Calc| Project Costs'!$BV$10:$BV$1009,'Calc| Project Costs'!AB$10:AB$1009)+SUMPRODUCT('Calc| Project Costs'!$BV$10:$BV$1009,'Calc| Project Costs'!BH$10:BH$1009))+SUMPRODUCT(--('Input| Disposals'!$O$8:$O$57='Input| Setup'!$B$37),'Input| Disposals'!S$8:S$57)+O30*10^3))&lt;0.000001,(ABS(O27*10^3-(SUMPRODUCT('Calc| Project Costs'!$BV$10:$BV$1009,'Calc| Project Costs'!BP$10:BP$1009)))&lt;0.000001)),0,1),
IF(LEN($B31)&gt;0,
_xlfn.SWITCH($B31,
'Output| AER'!$B$17,SUMPRODUCT('Calc| Project Costs'!$BV$10:$BV$1009,'Calc| Project Costs'!AZ$10:AZ$1009)/10^3,
'Output| AER'!$B$18,IF(LEN($B30)&gt;0,SUM(O$9:O30),0),
'Output| AER'!$B$19,(SUMPRODUCT('Calc| Project Costs'!AB$10:AB$1009,'Calc| Project Costs'!$BV$10:$BV$1009)+SUMPRODUCT('Calc| Project Costs'!BH$10:BH$1009,'Calc| Project Costs'!$BV$10:$BV$1009))/10^3,
'Output| AER'!$B$20,SUMPRODUCT(--('Input| Disposals'!$O$8:$O$57='Input| Setup'!$B$37),'Input| Disposals'!S$8:S$57)/10^3,
'Output| AER'!$B$21,O28-O29-O30,
'Output| AER'!$B$23,"",
'Output| AER'!$B$24,'Input| Type 2 capcons'!O$46/10^3,
SUMPRODUCT('Calc| Project Costs'!T$10:T$1009,1*('Calc| Project Costs'!$G$10:$G$1009=$B31),'Calc| Project Costs'!$BV$10:$BV$1009)/10^3),
""))</f>
        <v>5.8385715194470018</v>
      </c>
      <c r="P31" s="213" cm="1">
        <f t="array" ref="P31">IF($B30='Output| AER'!$B$21,
IF(AND(ABS(P27*10^3-(SUM(SUMPRODUCT('Calc| Project Costs'!$BV$10:$BV$1009,'Calc| Project Costs'!AC$10:AC$1009)+SUMPRODUCT('Calc| Project Costs'!$BV$10:$BV$1009,'Calc| Project Costs'!BI$10:BI$1009))+SUMPRODUCT(--('Input| Disposals'!$O$8:$O$57='Input| Setup'!$B$37),'Input| Disposals'!T$8:T$57)+P30*10^3))&lt;0.000001,(ABS(P27*10^3-(SUMPRODUCT('Calc| Project Costs'!$BV$10:$BV$1009,'Calc| Project Costs'!BQ$10:BQ$1009)))&lt;0.000001)),0,1),
IF(LEN($B31)&gt;0,
_xlfn.SWITCH($B31,
'Output| AER'!$B$17,SUMPRODUCT('Calc| Project Costs'!$BV$10:$BV$1009,'Calc| Project Costs'!BA$10:BA$1009)/10^3,
'Output| AER'!$B$18,IF(LEN($B30)&gt;0,SUM(P$9:P30),0),
'Output| AER'!$B$19,(SUMPRODUCT('Calc| Project Costs'!AC$10:AC$1009,'Calc| Project Costs'!$BV$10:$BV$1009)+SUMPRODUCT('Calc| Project Costs'!BI$10:BI$1009,'Calc| Project Costs'!$BV$10:$BV$1009))/10^3,
'Output| AER'!$B$20,SUMPRODUCT(--('Input| Disposals'!$O$8:$O$57='Input| Setup'!$B$37),'Input| Disposals'!T$8:T$57)/10^3,
'Output| AER'!$B$21,P28-P29-P30,
'Output| AER'!$B$23,"",
'Output| AER'!$B$24,'Input| Type 2 capcons'!P$46/10^3,
SUMPRODUCT('Calc| Project Costs'!U$10:U$1009,1*('Calc| Project Costs'!$G$10:$G$1009=$B31),'Calc| Project Costs'!$BV$10:$BV$1009)/10^3),
""))</f>
        <v>0.23003347723977052</v>
      </c>
      <c r="Q31" s="213" cm="1">
        <f t="array" ref="Q31">IF($B30='Output| AER'!$B$21,
IF(AND(ABS(Q27*10^3-(SUM(SUMPRODUCT('Calc| Project Costs'!$BV$10:$BV$1009,'Calc| Project Costs'!AD$10:AD$1009)+SUMPRODUCT('Calc| Project Costs'!$BV$10:$BV$1009,'Calc| Project Costs'!BJ$10:BJ$1009))+SUMPRODUCT(--('Input| Disposals'!$O$8:$O$57='Input| Setup'!$B$37),'Input| Disposals'!U$8:U$57)+Q30*10^3))&lt;0.000001,(ABS(Q27*10^3-(SUMPRODUCT('Calc| Project Costs'!$BV$10:$BV$1009,'Calc| Project Costs'!BR$10:BR$1009)))&lt;0.000001)),0,1),
IF(LEN($B31)&gt;0,
_xlfn.SWITCH($B31,
'Output| AER'!$B$17,SUMPRODUCT('Calc| Project Costs'!$BV$10:$BV$1009,'Calc| Project Costs'!BB$10:BB$1009)/10^3,
'Output| AER'!$B$18,IF(LEN($B30)&gt;0,SUM(Q$9:Q30),0),
'Output| AER'!$B$19,(SUMPRODUCT('Calc| Project Costs'!AD$10:AD$1009,'Calc| Project Costs'!$BV$10:$BV$1009)+SUMPRODUCT('Calc| Project Costs'!BJ$10:BJ$1009,'Calc| Project Costs'!$BV$10:$BV$1009))/10^3,
'Output| AER'!$B$20,SUMPRODUCT(--('Input| Disposals'!$O$8:$O$57='Input| Setup'!$B$37),'Input| Disposals'!U$8:U$57)/10^3,
'Output| AER'!$B$21,Q28-Q29-Q30,
'Output| AER'!$B$23,"",
'Output| AER'!$B$24,'Input| Type 2 capcons'!Q$46/10^3,
SUMPRODUCT('Calc| Project Costs'!V$10:V$1009,1*('Calc| Project Costs'!$G$10:$G$1009=$B31),'Calc| Project Costs'!$BV$10:$BV$1009)/10^3),
""))</f>
        <v>1.4346574197763398</v>
      </c>
      <c r="R31" s="213" cm="1">
        <f t="array" ref="R31">IF($B30='Output| AER'!$B$21,
IF(AND(ABS(R27*10^3-(SUM(SUMPRODUCT('Calc| Project Costs'!$BV$10:$BV$1009,'Calc| Project Costs'!AE$10:AE$1009)+SUMPRODUCT('Calc| Project Costs'!$BV$10:$BV$1009,'Calc| Project Costs'!BK$10:BK$1009))+SUMPRODUCT(--('Input| Disposals'!$O$8:$O$57='Input| Setup'!$B$37),'Input| Disposals'!V$8:V$57)+R30*10^3))&lt;0.000001,(ABS(R27*10^3-(SUMPRODUCT('Calc| Project Costs'!$BV$10:$BV$1009,'Calc| Project Costs'!BS$10:BS$1009)))&lt;0.000001)),0,1),
IF(LEN($B31)&gt;0,
_xlfn.SWITCH($B31,
'Output| AER'!$B$17,SUMPRODUCT('Calc| Project Costs'!$BV$10:$BV$1009,'Calc| Project Costs'!BC$10:BC$1009)/10^3,
'Output| AER'!$B$18,IF(LEN($B30)&gt;0,SUM(R$9:R30),0),
'Output| AER'!$B$19,(SUMPRODUCT('Calc| Project Costs'!AE$10:AE$1009,'Calc| Project Costs'!$BV$10:$BV$1009)+SUMPRODUCT('Calc| Project Costs'!BK$10:BK$1009,'Calc| Project Costs'!$BV$10:$BV$1009))/10^3,
'Output| AER'!$B$20,SUMPRODUCT(--('Input| Disposals'!$O$8:$O$57='Input| Setup'!$B$37),'Input| Disposals'!V$8:V$57)/10^3,
'Output| AER'!$B$21,R28-R29-R30,
'Output| AER'!$B$23,"",
'Output| AER'!$B$24,'Input| Type 2 capcons'!R$46/10^3,
SUMPRODUCT('Calc| Project Costs'!W$10:W$1009,1*('Calc| Project Costs'!$G$10:$G$1009=$B31),'Calc| Project Costs'!$BV$10:$BV$1009)/10^3),
""))</f>
        <v>1.1809525246560471</v>
      </c>
      <c r="S31" s="214">
        <f>IF(B30='Output| AER'!$B$21,ROUND(S30-'Output| PTRM (DFA)'!$I$223,9),IF(OR(B31='Output| AER'!$B$23,AND(B31="",B30=""),AND(B31="",B30='Output| AER'!$B$24)),"",IFERROR(SUM(N31:R31),0)))</f>
        <v>11.462508648357137</v>
      </c>
    </row>
    <row r="32" spans="1:19" ht="12.75" customHeight="1" x14ac:dyDescent="0.2">
      <c r="B32" s="125" t="str" cm="1">
        <f t="array" ref="B32">IFERROR(_xlfn.LET(_xlpm.x, INDEX(_xlfn.VSTACK(_xlfn.UNIQUE(_xlfn._xlws.FILTER('Input| Projects'!$G$10:$G$1009,'Input| Projects'!$G$10:$G$1009&lt;&gt;"")),'Output| AER'!$B$17:$B$24),ROW(A24)),IF(_xlpm.x=0,"",_xlpm.x)),"")</f>
        <v>less disposals</v>
      </c>
      <c r="C32" s="213" cm="1">
        <f t="array" ref="C32">IF($B31='Output| AER'!$B$21,
IF(AND(ABS(C28*10^3-(SUM(SUMPRODUCT('Calc| Project Costs'!$BU$10:$BU$1009,'Calc| Project Costs'!Y$10:Y$1009)+SUMPRODUCT('Calc| Project Costs'!$BU$10:$BU$1009,'Calc| Project Costs'!BE$10:BE$1009))+SUMPRODUCT(--('Input| Disposals'!$O$8:$O$57='Input| Setup'!$B$36),'Input| Disposals'!P$8:P$57)+C31*10^3))&lt;0.000001,(ABS(C28*10^3-(SUMPRODUCT('Calc| Project Costs'!$BU$10:$BU$1009,'Calc| Project Costs'!BM$10:BM$1009)))&lt;0.000001)),0,1),
IF(LEN($B32)&gt;0,
_xlfn.SWITCH($B32,
'Output| AER'!$B$17,SUMPRODUCT('Calc| Project Costs'!$BU$10:$BU$1009,'Calc| Project Costs'!AW$10:AW$1009)/10^3,
'Output| AER'!$B$18,IF(LEN($B31)&gt;0,SUM(C$9:C31),0),
'Output| AER'!$B$19,(SUMPRODUCT('Calc| Project Costs'!Y$10:Y$1009,'Calc| Project Costs'!$BU$10:$BU$1009)+SUMPRODUCT('Calc| Project Costs'!BE$10:BE$1009,'Calc| Project Costs'!$BU$10:$BU$1009))/10^3,
'Output| AER'!$B$20,SUMPRODUCT(--('Input| Disposals'!$O$8:$O$57='Input| Setup'!$B$36),'Input| Disposals'!P$8:P$57)/10^3,
'Output| AER'!$B$21,C29-C30-C31,
'Output| AER'!$B$23,"",
'Output| AER'!$B$24,'Input| Type 2 capcons'!C$46/10^3,
SUMPRODUCT('Calc| Project Costs'!Q$10:Q$1009,1*('Calc| Project Costs'!$G$10:$G$1009=$B32),'Calc| Project Costs'!$BU$10:$BU$1009)/10^3),
""))</f>
        <v>1.0918000000000001</v>
      </c>
      <c r="D32" s="213" cm="1">
        <f t="array" ref="D32">IF($B31='Output| AER'!$B$21,
IF(AND(ABS(D28*10^3-(SUM(SUMPRODUCT('Calc| Project Costs'!$BU$10:$BU$1009,'Calc| Project Costs'!Z$10:Z$1009)+SUMPRODUCT('Calc| Project Costs'!$BU$10:$BU$1009,'Calc| Project Costs'!BF$10:BF$1009))+SUMPRODUCT(--('Input| Disposals'!$O$8:$O$57='Input| Setup'!$B$36),'Input| Disposals'!Q$8:Q$57)+D31*10^3))&lt;0.000001,(ABS(D28*10^3-(SUMPRODUCT('Calc| Project Costs'!$BU$10:$BU$1009,'Calc| Project Costs'!BN$10:BN$1009)))&lt;0.000001)),0,1),
IF(LEN($B32)&gt;0,
_xlfn.SWITCH($B32,
'Output| AER'!$B$17,SUMPRODUCT('Calc| Project Costs'!$BU$10:$BU$1009,'Calc| Project Costs'!AX$10:AX$1009)/10^3,
'Output| AER'!$B$18,IF(LEN($B31)&gt;0,SUM(D$9:D31),0),
'Output| AER'!$B$19,(SUMPRODUCT('Calc| Project Costs'!Z$10:Z$1009,'Calc| Project Costs'!$BU$10:$BU$1009)+SUMPRODUCT('Calc| Project Costs'!BF$10:BF$1009,'Calc| Project Costs'!$BU$10:$BU$1009))/10^3,
'Output| AER'!$B$20,SUMPRODUCT(--('Input| Disposals'!$O$8:$O$57='Input| Setup'!$B$36),'Input| Disposals'!Q$8:Q$57)/10^3,
'Output| AER'!$B$21,D29-D30-D31,
'Output| AER'!$B$23,"",
'Output| AER'!$B$24,'Input| Type 2 capcons'!D$46/10^3,
SUMPRODUCT('Calc| Project Costs'!R$10:R$1009,1*('Calc| Project Costs'!$G$10:$G$1009=$B32),'Calc| Project Costs'!$BU$10:$BU$1009)/10^3),
""))</f>
        <v>0.54590000000000005</v>
      </c>
      <c r="E32" s="213" cm="1">
        <f t="array" ref="E32">IF($B31='Output| AER'!$B$21,
IF(AND(ABS(E28*10^3-(SUM(SUMPRODUCT('Calc| Project Costs'!$BU$10:$BU$1009,'Calc| Project Costs'!AA$10:AA$1009)+SUMPRODUCT('Calc| Project Costs'!$BU$10:$BU$1009,'Calc| Project Costs'!BG$10:BG$1009))+SUMPRODUCT(--('Input| Disposals'!$O$8:$O$57='Input| Setup'!$B$36),'Input| Disposals'!R$8:R$57)+E31*10^3))&lt;0.000001,(ABS(E28*10^3-(SUMPRODUCT('Calc| Project Costs'!$BU$10:$BU$1009,'Calc| Project Costs'!BO$10:BO$1009)))&lt;0.000001)),0,1),
IF(LEN($B32)&gt;0,
_xlfn.SWITCH($B32,
'Output| AER'!$B$17,SUMPRODUCT('Calc| Project Costs'!$BU$10:$BU$1009,'Calc| Project Costs'!AY$10:AY$1009)/10^3,
'Output| AER'!$B$18,IF(LEN($B31)&gt;0,SUM(E$9:E31),0),
'Output| AER'!$B$19,(SUMPRODUCT('Calc| Project Costs'!AA$10:AA$1009,'Calc| Project Costs'!$BU$10:$BU$1009)+SUMPRODUCT('Calc| Project Costs'!BG$10:BG$1009,'Calc| Project Costs'!$BU$10:$BU$1009))/10^3,
'Output| AER'!$B$20,SUMPRODUCT(--('Input| Disposals'!$O$8:$O$57='Input| Setup'!$B$36),'Input| Disposals'!R$8:R$57)/10^3,
'Output| AER'!$B$21,E29-E30-E31,
'Output| AER'!$B$23,"",
'Output| AER'!$B$24,'Input| Type 2 capcons'!E$46/10^3,
SUMPRODUCT('Calc| Project Costs'!S$10:S$1009,1*('Calc| Project Costs'!$G$10:$G$1009=$B32),'Calc| Project Costs'!$BU$10:$BU$1009)/10^3),
""))</f>
        <v>13.975040000000003</v>
      </c>
      <c r="F32" s="213" cm="1">
        <f t="array" ref="F32">IF($B31='Output| AER'!$B$21,
IF(AND(ABS(F28*10^3-(SUM(SUMPRODUCT('Calc| Project Costs'!$BU$10:$BU$1009,'Calc| Project Costs'!AB$10:AB$1009)+SUMPRODUCT('Calc| Project Costs'!$BU$10:$BU$1009,'Calc| Project Costs'!BH$10:BH$1009))+SUMPRODUCT(--('Input| Disposals'!$O$8:$O$57='Input| Setup'!$B$36),'Input| Disposals'!S$8:S$57)+F31*10^3))&lt;0.000001,(ABS(F28*10^3-(SUMPRODUCT('Calc| Project Costs'!$BU$10:$BU$1009,'Calc| Project Costs'!BP$10:BP$1009)))&lt;0.000001)),0,1),
IF(LEN($B32)&gt;0,
_xlfn.SWITCH($B32,
'Output| AER'!$B$17,SUMPRODUCT('Calc| Project Costs'!$BU$10:$BU$1009,'Calc| Project Costs'!AZ$10:AZ$1009)/10^3,
'Output| AER'!$B$18,IF(LEN($B31)&gt;0,SUM(F$9:F31),0),
'Output| AER'!$B$19,(SUMPRODUCT('Calc| Project Costs'!AB$10:AB$1009,'Calc| Project Costs'!$BU$10:$BU$1009)+SUMPRODUCT('Calc| Project Costs'!BH$10:BH$1009,'Calc| Project Costs'!$BU$10:$BU$1009))/10^3,
'Output| AER'!$B$20,SUMPRODUCT(--('Input| Disposals'!$O$8:$O$57='Input| Setup'!$B$36),'Input| Disposals'!S$8:S$57)/10^3,
'Output| AER'!$B$21,F29-F30-F31,
'Output| AER'!$B$23,"",
'Output| AER'!$B$24,'Input| Type 2 capcons'!F$46/10^3,
SUMPRODUCT('Calc| Project Costs'!T$10:T$1009,1*('Calc| Project Costs'!$G$10:$G$1009=$B32),'Calc| Project Costs'!$BU$10:$BU$1009)/10^3),
""))</f>
        <v>0.98262000000000016</v>
      </c>
      <c r="G32" s="213" cm="1">
        <f t="array" ref="G32">IF($B31='Output| AER'!$B$21,
IF(AND(ABS(G28*10^3-(SUM(SUMPRODUCT('Calc| Project Costs'!$BU$10:$BU$1009,'Calc| Project Costs'!AC$10:AC$1009)+SUMPRODUCT('Calc| Project Costs'!$BU$10:$BU$1009,'Calc| Project Costs'!BI$10:BI$1009))+SUMPRODUCT(--('Input| Disposals'!$O$8:$O$57='Input| Setup'!$B$36),'Input| Disposals'!T$8:T$57)+G31*10^3))&lt;0.000001,(ABS(G28*10^3-(SUMPRODUCT('Calc| Project Costs'!$BU$10:$BU$1009,'Calc| Project Costs'!BQ$10:BQ$1009)))&lt;0.000001)),0,1),
IF(LEN($B32)&gt;0,
_xlfn.SWITCH($B32,
'Output| AER'!$B$17,SUMPRODUCT('Calc| Project Costs'!$BU$10:$BU$1009,'Calc| Project Costs'!BA$10:BA$1009)/10^3,
'Output| AER'!$B$18,IF(LEN($B31)&gt;0,SUM(G$9:G31),0),
'Output| AER'!$B$19,(SUMPRODUCT('Calc| Project Costs'!AC$10:AC$1009,'Calc| Project Costs'!$BU$10:$BU$1009)+SUMPRODUCT('Calc| Project Costs'!BI$10:BI$1009,'Calc| Project Costs'!$BU$10:$BU$1009))/10^3,
'Output| AER'!$B$20,SUMPRODUCT(--('Input| Disposals'!$O$8:$O$57='Input| Setup'!$B$36),'Input| Disposals'!T$8:T$57)/10^3,
'Output| AER'!$B$21,G29-G30-G31,
'Output| AER'!$B$23,"",
'Output| AER'!$B$24,'Input| Type 2 capcons'!G$46/10^3,
SUMPRODUCT('Calc| Project Costs'!U$10:U$1009,1*('Calc| Project Costs'!$G$10:$G$1009=$B32),'Calc| Project Costs'!$BU$10:$BU$1009)/10^3),
""))</f>
        <v>0.76426000000000005</v>
      </c>
      <c r="H32" s="213" cm="1">
        <f t="array" ref="H32">IF($B31='Output| AER'!$B$21,
IF(AND(ABS(H28*10^3-(SUM(SUMPRODUCT('Calc| Project Costs'!$BU$10:$BU$1009,'Calc| Project Costs'!AD$10:AD$1009)+SUMPRODUCT('Calc| Project Costs'!$BU$10:$BU$1009,'Calc| Project Costs'!BJ$10:BJ$1009))+SUMPRODUCT(--('Input| Disposals'!$O$8:$O$57='Input| Setup'!$B$36),'Input| Disposals'!U$8:U$57)+H31*10^3))&lt;0.000001,(ABS(H28*10^3-(SUMPRODUCT('Calc| Project Costs'!$BU$10:$BU$1009,'Calc| Project Costs'!BR$10:BR$1009)))&lt;0.000001)),0,1),
IF(LEN($B32)&gt;0,
_xlfn.SWITCH($B32,
'Output| AER'!$B$17,SUMPRODUCT('Calc| Project Costs'!$BU$10:$BU$1009,'Calc| Project Costs'!BB$10:BB$1009)/10^3,
'Output| AER'!$B$18,IF(LEN($B31)&gt;0,SUM(H$9:H31),0),
'Output| AER'!$B$19,(SUMPRODUCT('Calc| Project Costs'!AD$10:AD$1009,'Calc| Project Costs'!$BU$10:$BU$1009)+SUMPRODUCT('Calc| Project Costs'!BJ$10:BJ$1009,'Calc| Project Costs'!$BU$10:$BU$1009))/10^3,
'Output| AER'!$B$20,SUMPRODUCT(--('Input| Disposals'!$O$8:$O$57='Input| Setup'!$B$36),'Input| Disposals'!U$8:U$57)/10^3,
'Output| AER'!$B$21,H29-H30-H31,
'Output| AER'!$B$23,"",
'Output| AER'!$B$24,'Input| Type 2 capcons'!H$46/10^3,
SUMPRODUCT('Calc| Project Costs'!V$10:V$1009,1*('Calc| Project Costs'!$G$10:$G$1009=$B32),'Calc| Project Costs'!$BU$10:$BU$1009)/10^3),
""))</f>
        <v>4.2580200000000001</v>
      </c>
      <c r="I32" s="213" cm="1">
        <f t="array" ref="I32">IF($B31='Output| AER'!$B$21,
IF(AND(ABS(I28*10^3-(SUM(SUMPRODUCT('Calc| Project Costs'!$BU$10:$BU$1009,'Calc| Project Costs'!AE$10:AE$1009)+SUMPRODUCT('Calc| Project Costs'!$BU$10:$BU$1009,'Calc| Project Costs'!BK$10:BK$1009))+SUMPRODUCT(--('Input| Disposals'!$O$8:$O$57='Input| Setup'!$B$36),'Input| Disposals'!V$8:V$57)+I31*10^3))&lt;0.000001,(ABS(I28*10^3-(SUMPRODUCT('Calc| Project Costs'!$BU$10:$BU$1009,'Calc| Project Costs'!BS$10:BS$1009)))&lt;0.000001)),0,1),
IF(LEN($B32)&gt;0,
_xlfn.SWITCH($B32,
'Output| AER'!$B$17,SUMPRODUCT('Calc| Project Costs'!$BU$10:$BU$1009,'Calc| Project Costs'!BC$10:BC$1009)/10^3,
'Output| AER'!$B$18,IF(LEN($B31)&gt;0,SUM(I$9:I31),0),
'Output| AER'!$B$19,(SUMPRODUCT('Calc| Project Costs'!AE$10:AE$1009,'Calc| Project Costs'!$BU$10:$BU$1009)+SUMPRODUCT('Calc| Project Costs'!BK$10:BK$1009,'Calc| Project Costs'!$BU$10:$BU$1009))/10^3,
'Output| AER'!$B$20,SUMPRODUCT(--('Input| Disposals'!$O$8:$O$57='Input| Setup'!$B$36),'Input| Disposals'!V$8:V$57)/10^3,
'Output| AER'!$B$21,I29-I30-I31,
'Output| AER'!$B$23,"",
'Output| AER'!$B$24,'Input| Type 2 capcons'!I$46/10^3,
SUMPRODUCT('Calc| Project Costs'!W$10:W$1009,1*('Calc| Project Costs'!$G$10:$G$1009=$B32),'Calc| Project Costs'!$BU$10:$BU$1009)/10^3),
""))</f>
        <v>1.5285200000000001</v>
      </c>
      <c r="J32" s="214">
        <f>IF(B31='Output| AER'!$B$21,ROUND(J31-'Output| PTRM (SCS)'!$I$223,9),IF(OR(B32='Output| AER'!$B$23,AND(B32="",B31=""),AND(B32="",B31='Output| AER'!$B$24)),"",IFERROR(SUM(E32:I32),0)))</f>
        <v>21.508460000000007</v>
      </c>
      <c r="L32" s="213" cm="1">
        <f t="array" ref="L32">IF($B31='Output| AER'!$B$21,
IF(AND(ABS(L28*10^3-(SUM(SUMPRODUCT('Calc| Project Costs'!$BV$10:$BV$1009,'Calc| Project Costs'!Y$10:Y$1009)+SUMPRODUCT('Calc| Project Costs'!$BV$10:$BV$1009,'Calc| Project Costs'!BE$10:BE$1009))+SUMPRODUCT(--('Input| Disposals'!$O$8:$O$57='Input| Setup'!$B$37),'Input| Disposals'!P$8:P$57)+L31*10^3))&lt;0.000001,(ABS(L28*10^3-(SUMPRODUCT('Calc| Project Costs'!$BV$10:$BV$1009,'Calc| Project Costs'!BM$10:BM$1009)))&lt;0.000001)),0,1),
IF(LEN($B32)&gt;0,
_xlfn.SWITCH($B32,
'Output| AER'!$B$17,SUMPRODUCT('Calc| Project Costs'!$BV$10:$BV$1009,'Calc| Project Costs'!AW$10:AW$1009)/10^3,
'Output| AER'!$B$18,IF(LEN($B31)&gt;0,SUM(L$9:L31),0),
'Output| AER'!$B$19,(SUMPRODUCT('Calc| Project Costs'!Y$10:Y$1009,'Calc| Project Costs'!$BV$10:$BV$1009)+SUMPRODUCT('Calc| Project Costs'!BE$10:BE$1009,'Calc| Project Costs'!$BV$10:$BV$1009))/10^3,
'Output| AER'!$B$20,SUMPRODUCT(--('Input| Disposals'!$O$8:$O$57='Input| Setup'!$B$37),'Input| Disposals'!P$8:P$57)/10^3,
'Output| AER'!$B$21,L29-L30-L31,
'Output| AER'!$B$23,"",
'Output| AER'!$B$24,'Input| Type 2 capcons'!L$46/10^3,
SUMPRODUCT('Calc| Project Costs'!Q$10:Q$1009,1*('Calc| Project Costs'!$G$10:$G$1009=$B32),'Calc| Project Costs'!$BV$10:$BV$1009)/10^3),
""))</f>
        <v>0</v>
      </c>
      <c r="M32" s="213" cm="1">
        <f t="array" ref="M32">IF($B31='Output| AER'!$B$21,
IF(AND(ABS(M28*10^3-(SUM(SUMPRODUCT('Calc| Project Costs'!$BV$10:$BV$1009,'Calc| Project Costs'!Z$10:Z$1009)+SUMPRODUCT('Calc| Project Costs'!$BV$10:$BV$1009,'Calc| Project Costs'!BF$10:BF$1009))+SUMPRODUCT(--('Input| Disposals'!$O$8:$O$57='Input| Setup'!$B$37),'Input| Disposals'!Q$8:Q$57)+M31*10^3))&lt;0.000001,(ABS(M28*10^3-(SUMPRODUCT('Calc| Project Costs'!$BV$10:$BV$1009,'Calc| Project Costs'!BN$10:BN$1009)))&lt;0.000001)),0,1),
IF(LEN($B32)&gt;0,
_xlfn.SWITCH($B32,
'Output| AER'!$B$17,SUMPRODUCT('Calc| Project Costs'!$BV$10:$BV$1009,'Calc| Project Costs'!AX$10:AX$1009)/10^3,
'Output| AER'!$B$18,IF(LEN($B31)&gt;0,SUM(M$9:M31),0),
'Output| AER'!$B$19,(SUMPRODUCT('Calc| Project Costs'!Z$10:Z$1009,'Calc| Project Costs'!$BV$10:$BV$1009)+SUMPRODUCT('Calc| Project Costs'!BF$10:BF$1009,'Calc| Project Costs'!$BV$10:$BV$1009))/10^3,
'Output| AER'!$B$20,SUMPRODUCT(--('Input| Disposals'!$O$8:$O$57='Input| Setup'!$B$37),'Input| Disposals'!Q$8:Q$57)/10^3,
'Output| AER'!$B$21,M29-M30-M31,
'Output| AER'!$B$23,"",
'Output| AER'!$B$24,'Input| Type 2 capcons'!M$46/10^3,
SUMPRODUCT('Calc| Project Costs'!R$10:R$1009,1*('Calc| Project Costs'!$G$10:$G$1009=$B32),'Calc| Project Costs'!$BV$10:$BV$1009)/10^3),
""))</f>
        <v>0</v>
      </c>
      <c r="N32" s="213" cm="1">
        <f t="array" ref="N32">IF($B31='Output| AER'!$B$21,
IF(AND(ABS(N28*10^3-(SUM(SUMPRODUCT('Calc| Project Costs'!$BV$10:$BV$1009,'Calc| Project Costs'!AA$10:AA$1009)+SUMPRODUCT('Calc| Project Costs'!$BV$10:$BV$1009,'Calc| Project Costs'!BG$10:BG$1009))+SUMPRODUCT(--('Input| Disposals'!$O$8:$O$57='Input| Setup'!$B$37),'Input| Disposals'!R$8:R$57)+N31*10^3))&lt;0.000001,(ABS(N28*10^3-(SUMPRODUCT('Calc| Project Costs'!$BV$10:$BV$1009,'Calc| Project Costs'!BO$10:BO$1009)))&lt;0.000001)),0,1),
IF(LEN($B32)&gt;0,
_xlfn.SWITCH($B32,
'Output| AER'!$B$17,SUMPRODUCT('Calc| Project Costs'!$BV$10:$BV$1009,'Calc| Project Costs'!AY$10:AY$1009)/10^3,
'Output| AER'!$B$18,IF(LEN($B31)&gt;0,SUM(N$9:N31),0),
'Output| AER'!$B$19,(SUMPRODUCT('Calc| Project Costs'!AA$10:AA$1009,'Calc| Project Costs'!$BV$10:$BV$1009)+SUMPRODUCT('Calc| Project Costs'!BG$10:BG$1009,'Calc| Project Costs'!$BV$10:$BV$1009))/10^3,
'Output| AER'!$B$20,SUMPRODUCT(--('Input| Disposals'!$O$8:$O$57='Input| Setup'!$B$37),'Input| Disposals'!R$8:R$57)/10^3,
'Output| AER'!$B$21,N29-N30-N31,
'Output| AER'!$B$23,"",
'Output| AER'!$B$24,'Input| Type 2 capcons'!N$46/10^3,
SUMPRODUCT('Calc| Project Costs'!S$10:S$1009,1*('Calc| Project Costs'!$G$10:$G$1009=$B32),'Calc| Project Costs'!$BV$10:$BV$1009)/10^3),
""))</f>
        <v>0</v>
      </c>
      <c r="O32" s="213" cm="1">
        <f t="array" ref="O32">IF($B31='Output| AER'!$B$21,
IF(AND(ABS(O28*10^3-(SUM(SUMPRODUCT('Calc| Project Costs'!$BV$10:$BV$1009,'Calc| Project Costs'!AB$10:AB$1009)+SUMPRODUCT('Calc| Project Costs'!$BV$10:$BV$1009,'Calc| Project Costs'!BH$10:BH$1009))+SUMPRODUCT(--('Input| Disposals'!$O$8:$O$57='Input| Setup'!$B$37),'Input| Disposals'!S$8:S$57)+O31*10^3))&lt;0.000001,(ABS(O28*10^3-(SUMPRODUCT('Calc| Project Costs'!$BV$10:$BV$1009,'Calc| Project Costs'!BP$10:BP$1009)))&lt;0.000001)),0,1),
IF(LEN($B32)&gt;0,
_xlfn.SWITCH($B32,
'Output| AER'!$B$17,SUMPRODUCT('Calc| Project Costs'!$BV$10:$BV$1009,'Calc| Project Costs'!AZ$10:AZ$1009)/10^3,
'Output| AER'!$B$18,IF(LEN($B31)&gt;0,SUM(O$9:O31),0),
'Output| AER'!$B$19,(SUMPRODUCT('Calc| Project Costs'!AB$10:AB$1009,'Calc| Project Costs'!$BV$10:$BV$1009)+SUMPRODUCT('Calc| Project Costs'!BH$10:BH$1009,'Calc| Project Costs'!$BV$10:$BV$1009))/10^3,
'Output| AER'!$B$20,SUMPRODUCT(--('Input| Disposals'!$O$8:$O$57='Input| Setup'!$B$37),'Input| Disposals'!S$8:S$57)/10^3,
'Output| AER'!$B$21,O29-O30-O31,
'Output| AER'!$B$23,"",
'Output| AER'!$B$24,'Input| Type 2 capcons'!O$46/10^3,
SUMPRODUCT('Calc| Project Costs'!T$10:T$1009,1*('Calc| Project Costs'!$G$10:$G$1009=$B32),'Calc| Project Costs'!$BV$10:$BV$1009)/10^3),
""))</f>
        <v>3.2754000000000003</v>
      </c>
      <c r="P32" s="213" cm="1">
        <f t="array" ref="P32">IF($B31='Output| AER'!$B$21,
IF(AND(ABS(P28*10^3-(SUM(SUMPRODUCT('Calc| Project Costs'!$BV$10:$BV$1009,'Calc| Project Costs'!AC$10:AC$1009)+SUMPRODUCT('Calc| Project Costs'!$BV$10:$BV$1009,'Calc| Project Costs'!BI$10:BI$1009))+SUMPRODUCT(--('Input| Disposals'!$O$8:$O$57='Input| Setup'!$B$37),'Input| Disposals'!T$8:T$57)+P31*10^3))&lt;0.000001,(ABS(P28*10^3-(SUMPRODUCT('Calc| Project Costs'!$BV$10:$BV$1009,'Calc| Project Costs'!BQ$10:BQ$1009)))&lt;0.000001)),0,1),
IF(LEN($B32)&gt;0,
_xlfn.SWITCH($B32,
'Output| AER'!$B$17,SUMPRODUCT('Calc| Project Costs'!$BV$10:$BV$1009,'Calc| Project Costs'!BA$10:BA$1009)/10^3,
'Output| AER'!$B$18,IF(LEN($B31)&gt;0,SUM(P$9:P31),0),
'Output| AER'!$B$19,(SUMPRODUCT('Calc| Project Costs'!AC$10:AC$1009,'Calc| Project Costs'!$BV$10:$BV$1009)+SUMPRODUCT('Calc| Project Costs'!BI$10:BI$1009,'Calc| Project Costs'!$BV$10:$BV$1009))/10^3,
'Output| AER'!$B$20,SUMPRODUCT(--('Input| Disposals'!$O$8:$O$57='Input| Setup'!$B$37),'Input| Disposals'!T$8:T$57)/10^3,
'Output| AER'!$B$21,P29-P30-P31,
'Output| AER'!$B$23,"",
'Output| AER'!$B$24,'Input| Type 2 capcons'!P$46/10^3,
SUMPRODUCT('Calc| Project Costs'!U$10:U$1009,1*('Calc| Project Costs'!$G$10:$G$1009=$B32),'Calc| Project Costs'!$BV$10:$BV$1009)/10^3),
""))</f>
        <v>0</v>
      </c>
      <c r="Q32" s="213" cm="1">
        <f t="array" ref="Q32">IF($B31='Output| AER'!$B$21,
IF(AND(ABS(Q28*10^3-(SUM(SUMPRODUCT('Calc| Project Costs'!$BV$10:$BV$1009,'Calc| Project Costs'!AD$10:AD$1009)+SUMPRODUCT('Calc| Project Costs'!$BV$10:$BV$1009,'Calc| Project Costs'!BJ$10:BJ$1009))+SUMPRODUCT(--('Input| Disposals'!$O$8:$O$57='Input| Setup'!$B$37),'Input| Disposals'!U$8:U$57)+Q31*10^3))&lt;0.000001,(ABS(Q28*10^3-(SUMPRODUCT('Calc| Project Costs'!$BV$10:$BV$1009,'Calc| Project Costs'!BR$10:BR$1009)))&lt;0.000001)),0,1),
IF(LEN($B32)&gt;0,
_xlfn.SWITCH($B32,
'Output| AER'!$B$17,SUMPRODUCT('Calc| Project Costs'!$BV$10:$BV$1009,'Calc| Project Costs'!BB$10:BB$1009)/10^3,
'Output| AER'!$B$18,IF(LEN($B31)&gt;0,SUM(Q$9:Q31),0),
'Output| AER'!$B$19,(SUMPRODUCT('Calc| Project Costs'!AD$10:AD$1009,'Calc| Project Costs'!$BV$10:$BV$1009)+SUMPRODUCT('Calc| Project Costs'!BJ$10:BJ$1009,'Calc| Project Costs'!$BV$10:$BV$1009))/10^3,
'Output| AER'!$B$20,SUMPRODUCT(--('Input| Disposals'!$O$8:$O$57='Input| Setup'!$B$37),'Input| Disposals'!U$8:U$57)/10^3,
'Output| AER'!$B$21,Q29-Q30-Q31,
'Output| AER'!$B$23,"",
'Output| AER'!$B$24,'Input| Type 2 capcons'!Q$46/10^3,
SUMPRODUCT('Calc| Project Costs'!V$10:V$1009,1*('Calc| Project Costs'!$G$10:$G$1009=$B32),'Calc| Project Costs'!$BV$10:$BV$1009)/10^3),
""))</f>
        <v>0</v>
      </c>
      <c r="R32" s="213" cm="1">
        <f t="array" ref="R32">IF($B31='Output| AER'!$B$21,
IF(AND(ABS(R28*10^3-(SUM(SUMPRODUCT('Calc| Project Costs'!$BV$10:$BV$1009,'Calc| Project Costs'!AE$10:AE$1009)+SUMPRODUCT('Calc| Project Costs'!$BV$10:$BV$1009,'Calc| Project Costs'!BK$10:BK$1009))+SUMPRODUCT(--('Input| Disposals'!$O$8:$O$57='Input| Setup'!$B$37),'Input| Disposals'!V$8:V$57)+R31*10^3))&lt;0.000001,(ABS(R28*10^3-(SUMPRODUCT('Calc| Project Costs'!$BV$10:$BV$1009,'Calc| Project Costs'!BS$10:BS$1009)))&lt;0.000001)),0,1),
IF(LEN($B32)&gt;0,
_xlfn.SWITCH($B32,
'Output| AER'!$B$17,SUMPRODUCT('Calc| Project Costs'!$BV$10:$BV$1009,'Calc| Project Costs'!BC$10:BC$1009)/10^3,
'Output| AER'!$B$18,IF(LEN($B31)&gt;0,SUM(R$9:R31),0),
'Output| AER'!$B$19,(SUMPRODUCT('Calc| Project Costs'!AE$10:AE$1009,'Calc| Project Costs'!$BV$10:$BV$1009)+SUMPRODUCT('Calc| Project Costs'!BK$10:BK$1009,'Calc| Project Costs'!$BV$10:$BV$1009))/10^3,
'Output| AER'!$B$20,SUMPRODUCT(--('Input| Disposals'!$O$8:$O$57='Input| Setup'!$B$37),'Input| Disposals'!V$8:V$57)/10^3,
'Output| AER'!$B$21,R29-R30-R31,
'Output| AER'!$B$23,"",
'Output| AER'!$B$24,'Input| Type 2 capcons'!R$46/10^3,
SUMPRODUCT('Calc| Project Costs'!W$10:W$1009,1*('Calc| Project Costs'!$G$10:$G$1009=$B32),'Calc| Project Costs'!$BV$10:$BV$1009)/10^3),
""))</f>
        <v>0</v>
      </c>
      <c r="S32" s="214">
        <f>IF(B31='Output| AER'!$B$21,ROUND(S31-'Output| PTRM (DFA)'!$I$223,9),IF(OR(B32='Output| AER'!$B$23,AND(B32="",B31=""),AND(B32="",B31='Output| AER'!$B$24)),"",IFERROR(SUM(N32:R32),0)))</f>
        <v>3.2754000000000003</v>
      </c>
    </row>
    <row r="33" spans="1:21" ht="12.75" customHeight="1" x14ac:dyDescent="0.2">
      <c r="B33" s="125" t="str" cm="1">
        <f t="array" ref="B33">IFERROR(_xlfn.LET(_xlpm.x, INDEX(_xlfn.VSTACK(_xlfn.UNIQUE(_xlfn._xlws.FILTER('Input| Projects'!$G$10:$G$1009,'Input| Projects'!$G$10:$G$1009&lt;&gt;"")),'Output| AER'!$B$17:$B$24),ROW(A25)),IF(_xlpm.x=0,"",_xlpm.x)),"")</f>
        <v>TOTAL NET CAPEX</v>
      </c>
      <c r="C33" s="213" cm="1">
        <f t="array" ref="C33">IF($B32='Output| AER'!$B$21,
IF(AND(ABS(C29*10^3-(SUM(SUMPRODUCT('Calc| Project Costs'!$BU$10:$BU$1009,'Calc| Project Costs'!Y$10:Y$1009)+SUMPRODUCT('Calc| Project Costs'!$BU$10:$BU$1009,'Calc| Project Costs'!BE$10:BE$1009))+SUMPRODUCT(--('Input| Disposals'!$O$8:$O$57='Input| Setup'!$B$36),'Input| Disposals'!P$8:P$57)+C32*10^3))&lt;0.000001,(ABS(C29*10^3-(SUMPRODUCT('Calc| Project Costs'!$BU$10:$BU$1009,'Calc| Project Costs'!BM$10:BM$1009)))&lt;0.000001)),0,1),
IF(LEN($B33)&gt;0,
_xlfn.SWITCH($B33,
'Output| AER'!$B$17,SUMPRODUCT('Calc| Project Costs'!$BU$10:$BU$1009,'Calc| Project Costs'!AW$10:AW$1009)/10^3,
'Output| AER'!$B$18,IF(LEN($B32)&gt;0,SUM(C$9:C32),0),
'Output| AER'!$B$19,(SUMPRODUCT('Calc| Project Costs'!Y$10:Y$1009,'Calc| Project Costs'!$BU$10:$BU$1009)+SUMPRODUCT('Calc| Project Costs'!BE$10:BE$1009,'Calc| Project Costs'!$BU$10:$BU$1009))/10^3,
'Output| AER'!$B$20,SUMPRODUCT(--('Input| Disposals'!$O$8:$O$57='Input| Setup'!$B$36),'Input| Disposals'!P$8:P$57)/10^3,
'Output| AER'!$B$21,C30-C31-C32,
'Output| AER'!$B$23,"",
'Output| AER'!$B$24,'Input| Type 2 capcons'!C$46/10^3,
SUMPRODUCT('Calc| Project Costs'!Q$10:Q$1009,1*('Calc| Project Costs'!$G$10:$G$1009=$B33),'Calc| Project Costs'!$BU$10:$BU$1009)/10^3),
""))</f>
        <v>195.23207753979938</v>
      </c>
      <c r="D33" s="213" cm="1">
        <f t="array" ref="D33">IF($B32='Output| AER'!$B$21,
IF(AND(ABS(D29*10^3-(SUM(SUMPRODUCT('Calc| Project Costs'!$BU$10:$BU$1009,'Calc| Project Costs'!Z$10:Z$1009)+SUMPRODUCT('Calc| Project Costs'!$BU$10:$BU$1009,'Calc| Project Costs'!BF$10:BF$1009))+SUMPRODUCT(--('Input| Disposals'!$O$8:$O$57='Input| Setup'!$B$36),'Input| Disposals'!Q$8:Q$57)+D32*10^3))&lt;0.000001,(ABS(D29*10^3-(SUMPRODUCT('Calc| Project Costs'!$BU$10:$BU$1009,'Calc| Project Costs'!BN$10:BN$1009)))&lt;0.000001)),0,1),
IF(LEN($B33)&gt;0,
_xlfn.SWITCH($B33,
'Output| AER'!$B$17,SUMPRODUCT('Calc| Project Costs'!$BU$10:$BU$1009,'Calc| Project Costs'!AX$10:AX$1009)/10^3,
'Output| AER'!$B$18,IF(LEN($B32)&gt;0,SUM(D$9:D32),0),
'Output| AER'!$B$19,(SUMPRODUCT('Calc| Project Costs'!Z$10:Z$1009,'Calc| Project Costs'!$BU$10:$BU$1009)+SUMPRODUCT('Calc| Project Costs'!BF$10:BF$1009,'Calc| Project Costs'!$BU$10:$BU$1009))/10^3,
'Output| AER'!$B$20,SUMPRODUCT(--('Input| Disposals'!$O$8:$O$57='Input| Setup'!$B$36),'Input| Disposals'!Q$8:Q$57)/10^3,
'Output| AER'!$B$21,D30-D31-D32,
'Output| AER'!$B$23,"",
'Output| AER'!$B$24,'Input| Type 2 capcons'!D$46/10^3,
SUMPRODUCT('Calc| Project Costs'!R$10:R$1009,1*('Calc| Project Costs'!$G$10:$G$1009=$B33),'Calc| Project Costs'!$BU$10:$BU$1009)/10^3),
""))</f>
        <v>257.75098101645659</v>
      </c>
      <c r="E33" s="213" cm="1">
        <f t="array" ref="E33">IF($B32='Output| AER'!$B$21,
IF(AND(ABS(E29*10^3-(SUM(SUMPRODUCT('Calc| Project Costs'!$BU$10:$BU$1009,'Calc| Project Costs'!AA$10:AA$1009)+SUMPRODUCT('Calc| Project Costs'!$BU$10:$BU$1009,'Calc| Project Costs'!BG$10:BG$1009))+SUMPRODUCT(--('Input| Disposals'!$O$8:$O$57='Input| Setup'!$B$36),'Input| Disposals'!R$8:R$57)+E32*10^3))&lt;0.000001,(ABS(E29*10^3-(SUMPRODUCT('Calc| Project Costs'!$BU$10:$BU$1009,'Calc| Project Costs'!BO$10:BO$1009)))&lt;0.000001)),0,1),
IF(LEN($B33)&gt;0,
_xlfn.SWITCH($B33,
'Output| AER'!$B$17,SUMPRODUCT('Calc| Project Costs'!$BU$10:$BU$1009,'Calc| Project Costs'!AY$10:AY$1009)/10^3,
'Output| AER'!$B$18,IF(LEN($B32)&gt;0,SUM(E$9:E32),0),
'Output| AER'!$B$19,(SUMPRODUCT('Calc| Project Costs'!AA$10:AA$1009,'Calc| Project Costs'!$BU$10:$BU$1009)+SUMPRODUCT('Calc| Project Costs'!BG$10:BG$1009,'Calc| Project Costs'!$BU$10:$BU$1009))/10^3,
'Output| AER'!$B$20,SUMPRODUCT(--('Input| Disposals'!$O$8:$O$57='Input| Setup'!$B$36),'Input| Disposals'!R$8:R$57)/10^3,
'Output| AER'!$B$21,E30-E31-E32,
'Output| AER'!$B$23,"",
'Output| AER'!$B$24,'Input| Type 2 capcons'!E$46/10^3,
SUMPRODUCT('Calc| Project Costs'!S$10:S$1009,1*('Calc| Project Costs'!$G$10:$G$1009=$B33),'Calc| Project Costs'!$BU$10:$BU$1009)/10^3),
""))</f>
        <v>244.6527909741225</v>
      </c>
      <c r="F33" s="213" cm="1">
        <f t="array" ref="F33">IF($B32='Output| AER'!$B$21,
IF(AND(ABS(F29*10^3-(SUM(SUMPRODUCT('Calc| Project Costs'!$BU$10:$BU$1009,'Calc| Project Costs'!AB$10:AB$1009)+SUMPRODUCT('Calc| Project Costs'!$BU$10:$BU$1009,'Calc| Project Costs'!BH$10:BH$1009))+SUMPRODUCT(--('Input| Disposals'!$O$8:$O$57='Input| Setup'!$B$36),'Input| Disposals'!S$8:S$57)+F32*10^3))&lt;0.000001,(ABS(F29*10^3-(SUMPRODUCT('Calc| Project Costs'!$BU$10:$BU$1009,'Calc| Project Costs'!BP$10:BP$1009)))&lt;0.000001)),0,1),
IF(LEN($B33)&gt;0,
_xlfn.SWITCH($B33,
'Output| AER'!$B$17,SUMPRODUCT('Calc| Project Costs'!$BU$10:$BU$1009,'Calc| Project Costs'!AZ$10:AZ$1009)/10^3,
'Output| AER'!$B$18,IF(LEN($B32)&gt;0,SUM(F$9:F32),0),
'Output| AER'!$B$19,(SUMPRODUCT('Calc| Project Costs'!AB$10:AB$1009,'Calc| Project Costs'!$BU$10:$BU$1009)+SUMPRODUCT('Calc| Project Costs'!BH$10:BH$1009,'Calc| Project Costs'!$BU$10:$BU$1009))/10^3,
'Output| AER'!$B$20,SUMPRODUCT(--('Input| Disposals'!$O$8:$O$57='Input| Setup'!$B$36),'Input| Disposals'!S$8:S$57)/10^3,
'Output| AER'!$B$21,F30-F31-F32,
'Output| AER'!$B$23,"",
'Output| AER'!$B$24,'Input| Type 2 capcons'!F$46/10^3,
SUMPRODUCT('Calc| Project Costs'!T$10:T$1009,1*('Calc| Project Costs'!$G$10:$G$1009=$B33),'Calc| Project Costs'!$BU$10:$BU$1009)/10^3),
""))</f>
        <v>260.67114323858834</v>
      </c>
      <c r="G33" s="213" cm="1">
        <f t="array" ref="G33">IF($B32='Output| AER'!$B$21,
IF(AND(ABS(G29*10^3-(SUM(SUMPRODUCT('Calc| Project Costs'!$BU$10:$BU$1009,'Calc| Project Costs'!AC$10:AC$1009)+SUMPRODUCT('Calc| Project Costs'!$BU$10:$BU$1009,'Calc| Project Costs'!BI$10:BI$1009))+SUMPRODUCT(--('Input| Disposals'!$O$8:$O$57='Input| Setup'!$B$36),'Input| Disposals'!T$8:T$57)+G32*10^3))&lt;0.000001,(ABS(G29*10^3-(SUMPRODUCT('Calc| Project Costs'!$BU$10:$BU$1009,'Calc| Project Costs'!BQ$10:BQ$1009)))&lt;0.000001)),0,1),
IF(LEN($B33)&gt;0,
_xlfn.SWITCH($B33,
'Output| AER'!$B$17,SUMPRODUCT('Calc| Project Costs'!$BU$10:$BU$1009,'Calc| Project Costs'!BA$10:BA$1009)/10^3,
'Output| AER'!$B$18,IF(LEN($B32)&gt;0,SUM(G$9:G32),0),
'Output| AER'!$B$19,(SUMPRODUCT('Calc| Project Costs'!AC$10:AC$1009,'Calc| Project Costs'!$BU$10:$BU$1009)+SUMPRODUCT('Calc| Project Costs'!BI$10:BI$1009,'Calc| Project Costs'!$BU$10:$BU$1009))/10^3,
'Output| AER'!$B$20,SUMPRODUCT(--('Input| Disposals'!$O$8:$O$57='Input| Setup'!$B$36),'Input| Disposals'!T$8:T$57)/10^3,
'Output| AER'!$B$21,G30-G31-G32,
'Output| AER'!$B$23,"",
'Output| AER'!$B$24,'Input| Type 2 capcons'!G$46/10^3,
SUMPRODUCT('Calc| Project Costs'!U$10:U$1009,1*('Calc| Project Costs'!$G$10:$G$1009=$B33),'Calc| Project Costs'!$BU$10:$BU$1009)/10^3),
""))</f>
        <v>249.1586129802715</v>
      </c>
      <c r="H33" s="213" cm="1">
        <f t="array" ref="H33">IF($B32='Output| AER'!$B$21,
IF(AND(ABS(H29*10^3-(SUM(SUMPRODUCT('Calc| Project Costs'!$BU$10:$BU$1009,'Calc| Project Costs'!AD$10:AD$1009)+SUMPRODUCT('Calc| Project Costs'!$BU$10:$BU$1009,'Calc| Project Costs'!BJ$10:BJ$1009))+SUMPRODUCT(--('Input| Disposals'!$O$8:$O$57='Input| Setup'!$B$36),'Input| Disposals'!U$8:U$57)+H32*10^3))&lt;0.000001,(ABS(H29*10^3-(SUMPRODUCT('Calc| Project Costs'!$BU$10:$BU$1009,'Calc| Project Costs'!BR$10:BR$1009)))&lt;0.000001)),0,1),
IF(LEN($B33)&gt;0,
_xlfn.SWITCH($B33,
'Output| AER'!$B$17,SUMPRODUCT('Calc| Project Costs'!$BU$10:$BU$1009,'Calc| Project Costs'!BB$10:BB$1009)/10^3,
'Output| AER'!$B$18,IF(LEN($B32)&gt;0,SUM(H$9:H32),0),
'Output| AER'!$B$19,(SUMPRODUCT('Calc| Project Costs'!AD$10:AD$1009,'Calc| Project Costs'!$BU$10:$BU$1009)+SUMPRODUCT('Calc| Project Costs'!BJ$10:BJ$1009,'Calc| Project Costs'!$BU$10:$BU$1009))/10^3,
'Output| AER'!$B$20,SUMPRODUCT(--('Input| Disposals'!$O$8:$O$57='Input| Setup'!$B$36),'Input| Disposals'!U$8:U$57)/10^3,
'Output| AER'!$B$21,H30-H31-H32,
'Output| AER'!$B$23,"",
'Output| AER'!$B$24,'Input| Type 2 capcons'!H$46/10^3,
SUMPRODUCT('Calc| Project Costs'!V$10:V$1009,1*('Calc| Project Costs'!$G$10:$G$1009=$B33),'Calc| Project Costs'!$BU$10:$BU$1009)/10^3),
""))</f>
        <v>232.74414904275389</v>
      </c>
      <c r="I33" s="213" cm="1">
        <f t="array" ref="I33">IF($B32='Output| AER'!$B$21,
IF(AND(ABS(I29*10^3-(SUM(SUMPRODUCT('Calc| Project Costs'!$BU$10:$BU$1009,'Calc| Project Costs'!AE$10:AE$1009)+SUMPRODUCT('Calc| Project Costs'!$BU$10:$BU$1009,'Calc| Project Costs'!BK$10:BK$1009))+SUMPRODUCT(--('Input| Disposals'!$O$8:$O$57='Input| Setup'!$B$36),'Input| Disposals'!V$8:V$57)+I32*10^3))&lt;0.000001,(ABS(I29*10^3-(SUMPRODUCT('Calc| Project Costs'!$BU$10:$BU$1009,'Calc| Project Costs'!BS$10:BS$1009)))&lt;0.000001)),0,1),
IF(LEN($B33)&gt;0,
_xlfn.SWITCH($B33,
'Output| AER'!$B$17,SUMPRODUCT('Calc| Project Costs'!$BU$10:$BU$1009,'Calc| Project Costs'!BC$10:BC$1009)/10^3,
'Output| AER'!$B$18,IF(LEN($B32)&gt;0,SUM(I$9:I32),0),
'Output| AER'!$B$19,(SUMPRODUCT('Calc| Project Costs'!AE$10:AE$1009,'Calc| Project Costs'!$BU$10:$BU$1009)+SUMPRODUCT('Calc| Project Costs'!BK$10:BK$1009,'Calc| Project Costs'!$BU$10:$BU$1009))/10^3,
'Output| AER'!$B$20,SUMPRODUCT(--('Input| Disposals'!$O$8:$O$57='Input| Setup'!$B$36),'Input| Disposals'!V$8:V$57)/10^3,
'Output| AER'!$B$21,I30-I31-I32,
'Output| AER'!$B$23,"",
'Output| AER'!$B$24,'Input| Type 2 capcons'!I$46/10^3,
SUMPRODUCT('Calc| Project Costs'!W$10:W$1009,1*('Calc| Project Costs'!$G$10:$G$1009=$B33),'Calc| Project Costs'!$BU$10:$BU$1009)/10^3),
""))</f>
        <v>267.29933534662064</v>
      </c>
      <c r="J33" s="214">
        <f>IF(B32='Output| AER'!$B$21,ROUND(J32-'Output| PTRM (SCS)'!$I$223,9),IF(OR(B33='Output| AER'!$B$23,AND(B33="",B32=""),AND(B33="",B32='Output| AER'!$B$24)),"",IFERROR(SUM(E33:I33),0)))</f>
        <v>1254.5260315823568</v>
      </c>
      <c r="L33" s="213" cm="1">
        <f t="array" ref="L33">IF($B32='Output| AER'!$B$21,
IF(AND(ABS(L29*10^3-(SUM(SUMPRODUCT('Calc| Project Costs'!$BV$10:$BV$1009,'Calc| Project Costs'!Y$10:Y$1009)+SUMPRODUCT('Calc| Project Costs'!$BV$10:$BV$1009,'Calc| Project Costs'!BE$10:BE$1009))+SUMPRODUCT(--('Input| Disposals'!$O$8:$O$57='Input| Setup'!$B$37),'Input| Disposals'!P$8:P$57)+L32*10^3))&lt;0.000001,(ABS(L29*10^3-(SUMPRODUCT('Calc| Project Costs'!$BV$10:$BV$1009,'Calc| Project Costs'!BM$10:BM$1009)))&lt;0.000001)),0,1),
IF(LEN($B33)&gt;0,
_xlfn.SWITCH($B33,
'Output| AER'!$B$17,SUMPRODUCT('Calc| Project Costs'!$BV$10:$BV$1009,'Calc| Project Costs'!AW$10:AW$1009)/10^3,
'Output| AER'!$B$18,IF(LEN($B32)&gt;0,SUM(L$9:L32),0),
'Output| AER'!$B$19,(SUMPRODUCT('Calc| Project Costs'!Y$10:Y$1009,'Calc| Project Costs'!$BV$10:$BV$1009)+SUMPRODUCT('Calc| Project Costs'!BE$10:BE$1009,'Calc| Project Costs'!$BV$10:$BV$1009))/10^3,
'Output| AER'!$B$20,SUMPRODUCT(--('Input| Disposals'!$O$8:$O$57='Input| Setup'!$B$37),'Input| Disposals'!P$8:P$57)/10^3,
'Output| AER'!$B$21,L30-L31-L32,
'Output| AER'!$B$23,"",
'Output| AER'!$B$24,'Input| Type 2 capcons'!L$46/10^3,
SUMPRODUCT('Calc| Project Costs'!Q$10:Q$1009,1*('Calc| Project Costs'!$G$10:$G$1009=$B33),'Calc| Project Costs'!$BV$10:$BV$1009)/10^3),
""))</f>
        <v>19.043443833124876</v>
      </c>
      <c r="M33" s="213" cm="1">
        <f t="array" ref="M33">IF($B32='Output| AER'!$B$21,
IF(AND(ABS(M29*10^3-(SUM(SUMPRODUCT('Calc| Project Costs'!$BV$10:$BV$1009,'Calc| Project Costs'!Z$10:Z$1009)+SUMPRODUCT('Calc| Project Costs'!$BV$10:$BV$1009,'Calc| Project Costs'!BF$10:BF$1009))+SUMPRODUCT(--('Input| Disposals'!$O$8:$O$57='Input| Setup'!$B$37),'Input| Disposals'!Q$8:Q$57)+M32*10^3))&lt;0.000001,(ABS(M29*10^3-(SUMPRODUCT('Calc| Project Costs'!$BV$10:$BV$1009,'Calc| Project Costs'!BN$10:BN$1009)))&lt;0.000001)),0,1),
IF(LEN($B33)&gt;0,
_xlfn.SWITCH($B33,
'Output| AER'!$B$17,SUMPRODUCT('Calc| Project Costs'!$BV$10:$BV$1009,'Calc| Project Costs'!AX$10:AX$1009)/10^3,
'Output| AER'!$B$18,IF(LEN($B32)&gt;0,SUM(M$9:M32),0),
'Output| AER'!$B$19,(SUMPRODUCT('Calc| Project Costs'!Z$10:Z$1009,'Calc| Project Costs'!$BV$10:$BV$1009)+SUMPRODUCT('Calc| Project Costs'!BF$10:BF$1009,'Calc| Project Costs'!$BV$10:$BV$1009))/10^3,
'Output| AER'!$B$20,SUMPRODUCT(--('Input| Disposals'!$O$8:$O$57='Input| Setup'!$B$37),'Input| Disposals'!Q$8:Q$57)/10^3,
'Output| AER'!$B$21,M30-M31-M32,
'Output| AER'!$B$23,"",
'Output| AER'!$B$24,'Input| Type 2 capcons'!M$46/10^3,
SUMPRODUCT('Calc| Project Costs'!R$10:R$1009,1*('Calc| Project Costs'!$G$10:$G$1009=$B33),'Calc| Project Costs'!$BV$10:$BV$1009)/10^3),
""))</f>
        <v>21.198767834638026</v>
      </c>
      <c r="N33" s="213" cm="1">
        <f t="array" ref="N33">IF($B32='Output| AER'!$B$21,
IF(AND(ABS(N29*10^3-(SUM(SUMPRODUCT('Calc| Project Costs'!$BV$10:$BV$1009,'Calc| Project Costs'!AA$10:AA$1009)+SUMPRODUCT('Calc| Project Costs'!$BV$10:$BV$1009,'Calc| Project Costs'!BG$10:BG$1009))+SUMPRODUCT(--('Input| Disposals'!$O$8:$O$57='Input| Setup'!$B$37),'Input| Disposals'!R$8:R$57)+N32*10^3))&lt;0.000001,(ABS(N29*10^3-(SUMPRODUCT('Calc| Project Costs'!$BV$10:$BV$1009,'Calc| Project Costs'!BO$10:BO$1009)))&lt;0.000001)),0,1),
IF(LEN($B33)&gt;0,
_xlfn.SWITCH($B33,
'Output| AER'!$B$17,SUMPRODUCT('Calc| Project Costs'!$BV$10:$BV$1009,'Calc| Project Costs'!AY$10:AY$1009)/10^3,
'Output| AER'!$B$18,IF(LEN($B32)&gt;0,SUM(N$9:N32),0),
'Output| AER'!$B$19,(SUMPRODUCT('Calc| Project Costs'!AA$10:AA$1009,'Calc| Project Costs'!$BV$10:$BV$1009)+SUMPRODUCT('Calc| Project Costs'!BG$10:BG$1009,'Calc| Project Costs'!$BV$10:$BV$1009))/10^3,
'Output| AER'!$B$20,SUMPRODUCT(--('Input| Disposals'!$O$8:$O$57='Input| Setup'!$B$37),'Input| Disposals'!R$8:R$57)/10^3,
'Output| AER'!$B$21,N30-N31-N32,
'Output| AER'!$B$23,"",
'Output| AER'!$B$24,'Input| Type 2 capcons'!N$46/10^3,
SUMPRODUCT('Calc| Project Costs'!S$10:S$1009,1*('Calc| Project Costs'!$G$10:$G$1009=$B33),'Calc| Project Costs'!$BV$10:$BV$1009)/10^3),
""))</f>
        <v>33.223106724541267</v>
      </c>
      <c r="O33" s="213" cm="1">
        <f t="array" ref="O33">IF($B32='Output| AER'!$B$21,
IF(AND(ABS(O29*10^3-(SUM(SUMPRODUCT('Calc| Project Costs'!$BV$10:$BV$1009,'Calc| Project Costs'!AB$10:AB$1009)+SUMPRODUCT('Calc| Project Costs'!$BV$10:$BV$1009,'Calc| Project Costs'!BH$10:BH$1009))+SUMPRODUCT(--('Input| Disposals'!$O$8:$O$57='Input| Setup'!$B$37),'Input| Disposals'!S$8:S$57)+O32*10^3))&lt;0.000001,(ABS(O29*10^3-(SUMPRODUCT('Calc| Project Costs'!$BV$10:$BV$1009,'Calc| Project Costs'!BP$10:BP$1009)))&lt;0.000001)),0,1),
IF(LEN($B33)&gt;0,
_xlfn.SWITCH($B33,
'Output| AER'!$B$17,SUMPRODUCT('Calc| Project Costs'!$BV$10:$BV$1009,'Calc| Project Costs'!AZ$10:AZ$1009)/10^3,
'Output| AER'!$B$18,IF(LEN($B32)&gt;0,SUM(O$9:O32),0),
'Output| AER'!$B$19,(SUMPRODUCT('Calc| Project Costs'!AB$10:AB$1009,'Calc| Project Costs'!$BV$10:$BV$1009)+SUMPRODUCT('Calc| Project Costs'!BH$10:BH$1009,'Calc| Project Costs'!$BV$10:$BV$1009))/10^3,
'Output| AER'!$B$20,SUMPRODUCT(--('Input| Disposals'!$O$8:$O$57='Input| Setup'!$B$37),'Input| Disposals'!S$8:S$57)/10^3,
'Output| AER'!$B$21,O30-O31-O32,
'Output| AER'!$B$23,"",
'Output| AER'!$B$24,'Input| Type 2 capcons'!O$46/10^3,
SUMPRODUCT('Calc| Project Costs'!T$10:T$1009,1*('Calc| Project Costs'!$G$10:$G$1009=$B33),'Calc| Project Costs'!$BV$10:$BV$1009)/10^3),
""))</f>
        <v>26.052400905095507</v>
      </c>
      <c r="P33" s="213" cm="1">
        <f t="array" ref="P33">IF($B32='Output| AER'!$B$21,
IF(AND(ABS(P29*10^3-(SUM(SUMPRODUCT('Calc| Project Costs'!$BV$10:$BV$1009,'Calc| Project Costs'!AC$10:AC$1009)+SUMPRODUCT('Calc| Project Costs'!$BV$10:$BV$1009,'Calc| Project Costs'!BI$10:BI$1009))+SUMPRODUCT(--('Input| Disposals'!$O$8:$O$57='Input| Setup'!$B$37),'Input| Disposals'!T$8:T$57)+P32*10^3))&lt;0.000001,(ABS(P29*10^3-(SUMPRODUCT('Calc| Project Costs'!$BV$10:$BV$1009,'Calc| Project Costs'!BQ$10:BQ$1009)))&lt;0.000001)),0,1),
IF(LEN($B33)&gt;0,
_xlfn.SWITCH($B33,
'Output| AER'!$B$17,SUMPRODUCT('Calc| Project Costs'!$BV$10:$BV$1009,'Calc| Project Costs'!BA$10:BA$1009)/10^3,
'Output| AER'!$B$18,IF(LEN($B32)&gt;0,SUM(P$9:P32),0),
'Output| AER'!$B$19,(SUMPRODUCT('Calc| Project Costs'!AC$10:AC$1009,'Calc| Project Costs'!$BV$10:$BV$1009)+SUMPRODUCT('Calc| Project Costs'!BI$10:BI$1009,'Calc| Project Costs'!$BV$10:$BV$1009))/10^3,
'Output| AER'!$B$20,SUMPRODUCT(--('Input| Disposals'!$O$8:$O$57='Input| Setup'!$B$37),'Input| Disposals'!T$8:T$57)/10^3,
'Output| AER'!$B$21,P30-P31-P32,
'Output| AER'!$B$23,"",
'Output| AER'!$B$24,'Input| Type 2 capcons'!P$46/10^3,
SUMPRODUCT('Calc| Project Costs'!U$10:U$1009,1*('Calc| Project Costs'!$G$10:$G$1009=$B33),'Calc| Project Costs'!$BV$10:$BV$1009)/10^3),
""))</f>
        <v>20.243479207898279</v>
      </c>
      <c r="Q33" s="213" cm="1">
        <f t="array" ref="Q33">IF($B32='Output| AER'!$B$21,
IF(AND(ABS(Q29*10^3-(SUM(SUMPRODUCT('Calc| Project Costs'!$BV$10:$BV$1009,'Calc| Project Costs'!AD$10:AD$1009)+SUMPRODUCT('Calc| Project Costs'!$BV$10:$BV$1009,'Calc| Project Costs'!BJ$10:BJ$1009))+SUMPRODUCT(--('Input| Disposals'!$O$8:$O$57='Input| Setup'!$B$37),'Input| Disposals'!U$8:U$57)+Q32*10^3))&lt;0.000001,(ABS(Q29*10^3-(SUMPRODUCT('Calc| Project Costs'!$BV$10:$BV$1009,'Calc| Project Costs'!BR$10:BR$1009)))&lt;0.000001)),0,1),
IF(LEN($B33)&gt;0,
_xlfn.SWITCH($B33,
'Output| AER'!$B$17,SUMPRODUCT('Calc| Project Costs'!$BV$10:$BV$1009,'Calc| Project Costs'!BB$10:BB$1009)/10^3,
'Output| AER'!$B$18,IF(LEN($B32)&gt;0,SUM(Q$9:Q32),0),
'Output| AER'!$B$19,(SUMPRODUCT('Calc| Project Costs'!AD$10:AD$1009,'Calc| Project Costs'!$BV$10:$BV$1009)+SUMPRODUCT('Calc| Project Costs'!BJ$10:BJ$1009,'Calc| Project Costs'!$BV$10:$BV$1009))/10^3,
'Output| AER'!$B$20,SUMPRODUCT(--('Input| Disposals'!$O$8:$O$57='Input| Setup'!$B$37),'Input| Disposals'!U$8:U$57)/10^3,
'Output| AER'!$B$21,Q30-Q31-Q32,
'Output| AER'!$B$23,"",
'Output| AER'!$B$24,'Input| Type 2 capcons'!Q$46/10^3,
SUMPRODUCT('Calc| Project Costs'!V$10:V$1009,1*('Calc| Project Costs'!$G$10:$G$1009=$B33),'Calc| Project Costs'!$BV$10:$BV$1009)/10^3),
""))</f>
        <v>15.024613294016149</v>
      </c>
      <c r="R33" s="213" cm="1">
        <f t="array" ref="R33">IF($B32='Output| AER'!$B$21,
IF(AND(ABS(R29*10^3-(SUM(SUMPRODUCT('Calc| Project Costs'!$BV$10:$BV$1009,'Calc| Project Costs'!AE$10:AE$1009)+SUMPRODUCT('Calc| Project Costs'!$BV$10:$BV$1009,'Calc| Project Costs'!BK$10:BK$1009))+SUMPRODUCT(--('Input| Disposals'!$O$8:$O$57='Input| Setup'!$B$37),'Input| Disposals'!V$8:V$57)+R32*10^3))&lt;0.000001,(ABS(R29*10^3-(SUMPRODUCT('Calc| Project Costs'!$BV$10:$BV$1009,'Calc| Project Costs'!BS$10:BS$1009)))&lt;0.000001)),0,1),
IF(LEN($B33)&gt;0,
_xlfn.SWITCH($B33,
'Output| AER'!$B$17,SUMPRODUCT('Calc| Project Costs'!$BV$10:$BV$1009,'Calc| Project Costs'!BC$10:BC$1009)/10^3,
'Output| AER'!$B$18,IF(LEN($B32)&gt;0,SUM(R$9:R32),0),
'Output| AER'!$B$19,(SUMPRODUCT('Calc| Project Costs'!AE$10:AE$1009,'Calc| Project Costs'!$BV$10:$BV$1009)+SUMPRODUCT('Calc| Project Costs'!BK$10:BK$1009,'Calc| Project Costs'!$BV$10:$BV$1009))/10^3,
'Output| AER'!$B$20,SUMPRODUCT(--('Input| Disposals'!$O$8:$O$57='Input| Setup'!$B$37),'Input| Disposals'!V$8:V$57)/10^3,
'Output| AER'!$B$21,R30-R31-R32,
'Output| AER'!$B$23,"",
'Output| AER'!$B$24,'Input| Type 2 capcons'!R$46/10^3,
SUMPRODUCT('Calc| Project Costs'!W$10:W$1009,1*('Calc| Project Costs'!$G$10:$G$1009=$B33),'Calc| Project Costs'!$BV$10:$BV$1009)/10^3),
""))</f>
        <v>29.571915784170422</v>
      </c>
      <c r="S33" s="214">
        <f>IF(B32='Output| AER'!$B$21,ROUND(S32-'Output| PTRM (DFA)'!$I$223,9),IF(OR(B33='Output| AER'!$B$23,AND(B33="",B32=""),AND(B33="",B32='Output| AER'!$B$24)),"",IFERROR(SUM(N33:R33),0)))</f>
        <v>124.11551591572163</v>
      </c>
    </row>
    <row r="34" spans="1:21" ht="12.75" customHeight="1" x14ac:dyDescent="0.2">
      <c r="B34" s="125" t="str" cm="1">
        <f t="array" ref="B34">IFERROR(_xlfn.LET(_xlpm.x, INDEX(_xlfn.VSTACK(_xlfn.UNIQUE(_xlfn._xlws.FILTER('Input| Projects'!$G$10:$G$1009,'Input| Projects'!$G$10:$G$1009&lt;&gt;"")),'Output| AER'!$B$17:$B$24),ROW(A26)),IF(_xlpm.x=0,"",_xlpm.x)),"")</f>
        <v/>
      </c>
      <c r="C34" s="213" cm="1">
        <f t="array" ref="C34">IF($B33='Output| AER'!$B$21,
IF(AND(ABS(C30*10^3-(SUM(SUMPRODUCT('Calc| Project Costs'!$BU$10:$BU$1009,'Calc| Project Costs'!Y$10:Y$1009)+SUMPRODUCT('Calc| Project Costs'!$BU$10:$BU$1009,'Calc| Project Costs'!BE$10:BE$1009))+SUMPRODUCT(--('Input| Disposals'!$O$8:$O$57='Input| Setup'!$B$36),'Input| Disposals'!P$8:P$57)+C33*10^3))&lt;0.000001,(ABS(C30*10^3-(SUMPRODUCT('Calc| Project Costs'!$BU$10:$BU$1009,'Calc| Project Costs'!BM$10:BM$1009)))&lt;0.000001)),0,1),
IF(LEN($B34)&gt;0,
_xlfn.SWITCH($B34,
'Output| AER'!$B$17,SUMPRODUCT('Calc| Project Costs'!$BU$10:$BU$1009,'Calc| Project Costs'!AW$10:AW$1009)/10^3,
'Output| AER'!$B$18,IF(LEN($B33)&gt;0,SUM(C$9:C33),0),
'Output| AER'!$B$19,(SUMPRODUCT('Calc| Project Costs'!Y$10:Y$1009,'Calc| Project Costs'!$BU$10:$BU$1009)+SUMPRODUCT('Calc| Project Costs'!BE$10:BE$1009,'Calc| Project Costs'!$BU$10:$BU$1009))/10^3,
'Output| AER'!$B$20,SUMPRODUCT(--('Input| Disposals'!$O$8:$O$57='Input| Setup'!$B$36),'Input| Disposals'!P$8:P$57)/10^3,
'Output| AER'!$B$21,C31-C32-C33,
'Output| AER'!$B$23,"",
'Output| AER'!$B$24,'Input| Type 2 capcons'!C$46/10^3,
SUMPRODUCT('Calc| Project Costs'!Q$10:Q$1009,1*('Calc| Project Costs'!$G$10:$G$1009=$B34),'Calc| Project Costs'!$BU$10:$BU$1009)/10^3),
""))</f>
        <v>0</v>
      </c>
      <c r="D34" s="213" cm="1">
        <f t="array" ref="D34">IF($B33='Output| AER'!$B$21,
IF(AND(ABS(D30*10^3-(SUM(SUMPRODUCT('Calc| Project Costs'!$BU$10:$BU$1009,'Calc| Project Costs'!Z$10:Z$1009)+SUMPRODUCT('Calc| Project Costs'!$BU$10:$BU$1009,'Calc| Project Costs'!BF$10:BF$1009))+SUMPRODUCT(--('Input| Disposals'!$O$8:$O$57='Input| Setup'!$B$36),'Input| Disposals'!Q$8:Q$57)+D33*10^3))&lt;0.000001,(ABS(D30*10^3-(SUMPRODUCT('Calc| Project Costs'!$BU$10:$BU$1009,'Calc| Project Costs'!BN$10:BN$1009)))&lt;0.000001)),0,1),
IF(LEN($B34)&gt;0,
_xlfn.SWITCH($B34,
'Output| AER'!$B$17,SUMPRODUCT('Calc| Project Costs'!$BU$10:$BU$1009,'Calc| Project Costs'!AX$10:AX$1009)/10^3,
'Output| AER'!$B$18,IF(LEN($B33)&gt;0,SUM(D$9:D33),0),
'Output| AER'!$B$19,(SUMPRODUCT('Calc| Project Costs'!Z$10:Z$1009,'Calc| Project Costs'!$BU$10:$BU$1009)+SUMPRODUCT('Calc| Project Costs'!BF$10:BF$1009,'Calc| Project Costs'!$BU$10:$BU$1009))/10^3,
'Output| AER'!$B$20,SUMPRODUCT(--('Input| Disposals'!$O$8:$O$57='Input| Setup'!$B$36),'Input| Disposals'!Q$8:Q$57)/10^3,
'Output| AER'!$B$21,D31-D32-D33,
'Output| AER'!$B$23,"",
'Output| AER'!$B$24,'Input| Type 2 capcons'!D$46/10^3,
SUMPRODUCT('Calc| Project Costs'!R$10:R$1009,1*('Calc| Project Costs'!$G$10:$G$1009=$B34),'Calc| Project Costs'!$BU$10:$BU$1009)/10^3),
""))</f>
        <v>0</v>
      </c>
      <c r="E34" s="213" cm="1">
        <f t="array" ref="E34">IF($B33='Output| AER'!$B$21,
IF(AND(ABS(E30*10^3-(SUM(SUMPRODUCT('Calc| Project Costs'!$BU$10:$BU$1009,'Calc| Project Costs'!AA$10:AA$1009)+SUMPRODUCT('Calc| Project Costs'!$BU$10:$BU$1009,'Calc| Project Costs'!BG$10:BG$1009))+SUMPRODUCT(--('Input| Disposals'!$O$8:$O$57='Input| Setup'!$B$36),'Input| Disposals'!R$8:R$57)+E33*10^3))&lt;0.000001,(ABS(E30*10^3-(SUMPRODUCT('Calc| Project Costs'!$BU$10:$BU$1009,'Calc| Project Costs'!BO$10:BO$1009)))&lt;0.000001)),0,1),
IF(LEN($B34)&gt;0,
_xlfn.SWITCH($B34,
'Output| AER'!$B$17,SUMPRODUCT('Calc| Project Costs'!$BU$10:$BU$1009,'Calc| Project Costs'!AY$10:AY$1009)/10^3,
'Output| AER'!$B$18,IF(LEN($B33)&gt;0,SUM(E$9:E33),0),
'Output| AER'!$B$19,(SUMPRODUCT('Calc| Project Costs'!AA$10:AA$1009,'Calc| Project Costs'!$BU$10:$BU$1009)+SUMPRODUCT('Calc| Project Costs'!BG$10:BG$1009,'Calc| Project Costs'!$BU$10:$BU$1009))/10^3,
'Output| AER'!$B$20,SUMPRODUCT(--('Input| Disposals'!$O$8:$O$57='Input| Setup'!$B$36),'Input| Disposals'!R$8:R$57)/10^3,
'Output| AER'!$B$21,E31-E32-E33,
'Output| AER'!$B$23,"",
'Output| AER'!$B$24,'Input| Type 2 capcons'!E$46/10^3,
SUMPRODUCT('Calc| Project Costs'!S$10:S$1009,1*('Calc| Project Costs'!$G$10:$G$1009=$B34),'Calc| Project Costs'!$BU$10:$BU$1009)/10^3),
""))</f>
        <v>0</v>
      </c>
      <c r="F34" s="213" cm="1">
        <f t="array" ref="F34">IF($B33='Output| AER'!$B$21,
IF(AND(ABS(F30*10^3-(SUM(SUMPRODUCT('Calc| Project Costs'!$BU$10:$BU$1009,'Calc| Project Costs'!AB$10:AB$1009)+SUMPRODUCT('Calc| Project Costs'!$BU$10:$BU$1009,'Calc| Project Costs'!BH$10:BH$1009))+SUMPRODUCT(--('Input| Disposals'!$O$8:$O$57='Input| Setup'!$B$36),'Input| Disposals'!S$8:S$57)+F33*10^3))&lt;0.000001,(ABS(F30*10^3-(SUMPRODUCT('Calc| Project Costs'!$BU$10:$BU$1009,'Calc| Project Costs'!BP$10:BP$1009)))&lt;0.000001)),0,1),
IF(LEN($B34)&gt;0,
_xlfn.SWITCH($B34,
'Output| AER'!$B$17,SUMPRODUCT('Calc| Project Costs'!$BU$10:$BU$1009,'Calc| Project Costs'!AZ$10:AZ$1009)/10^3,
'Output| AER'!$B$18,IF(LEN($B33)&gt;0,SUM(F$9:F33),0),
'Output| AER'!$B$19,(SUMPRODUCT('Calc| Project Costs'!AB$10:AB$1009,'Calc| Project Costs'!$BU$10:$BU$1009)+SUMPRODUCT('Calc| Project Costs'!BH$10:BH$1009,'Calc| Project Costs'!$BU$10:$BU$1009))/10^3,
'Output| AER'!$B$20,SUMPRODUCT(--('Input| Disposals'!$O$8:$O$57='Input| Setup'!$B$36),'Input| Disposals'!S$8:S$57)/10^3,
'Output| AER'!$B$21,F31-F32-F33,
'Output| AER'!$B$23,"",
'Output| AER'!$B$24,'Input| Type 2 capcons'!F$46/10^3,
SUMPRODUCT('Calc| Project Costs'!T$10:T$1009,1*('Calc| Project Costs'!$G$10:$G$1009=$B34),'Calc| Project Costs'!$BU$10:$BU$1009)/10^3),
""))</f>
        <v>0</v>
      </c>
      <c r="G34" s="213" cm="1">
        <f t="array" ref="G34">IF($B33='Output| AER'!$B$21,
IF(AND(ABS(G30*10^3-(SUM(SUMPRODUCT('Calc| Project Costs'!$BU$10:$BU$1009,'Calc| Project Costs'!AC$10:AC$1009)+SUMPRODUCT('Calc| Project Costs'!$BU$10:$BU$1009,'Calc| Project Costs'!BI$10:BI$1009))+SUMPRODUCT(--('Input| Disposals'!$O$8:$O$57='Input| Setup'!$B$36),'Input| Disposals'!T$8:T$57)+G33*10^3))&lt;0.000001,(ABS(G30*10^3-(SUMPRODUCT('Calc| Project Costs'!$BU$10:$BU$1009,'Calc| Project Costs'!BQ$10:BQ$1009)))&lt;0.000001)),0,1),
IF(LEN($B34)&gt;0,
_xlfn.SWITCH($B34,
'Output| AER'!$B$17,SUMPRODUCT('Calc| Project Costs'!$BU$10:$BU$1009,'Calc| Project Costs'!BA$10:BA$1009)/10^3,
'Output| AER'!$B$18,IF(LEN($B33)&gt;0,SUM(G$9:G33),0),
'Output| AER'!$B$19,(SUMPRODUCT('Calc| Project Costs'!AC$10:AC$1009,'Calc| Project Costs'!$BU$10:$BU$1009)+SUMPRODUCT('Calc| Project Costs'!BI$10:BI$1009,'Calc| Project Costs'!$BU$10:$BU$1009))/10^3,
'Output| AER'!$B$20,SUMPRODUCT(--('Input| Disposals'!$O$8:$O$57='Input| Setup'!$B$36),'Input| Disposals'!T$8:T$57)/10^3,
'Output| AER'!$B$21,G31-G32-G33,
'Output| AER'!$B$23,"",
'Output| AER'!$B$24,'Input| Type 2 capcons'!G$46/10^3,
SUMPRODUCT('Calc| Project Costs'!U$10:U$1009,1*('Calc| Project Costs'!$G$10:$G$1009=$B34),'Calc| Project Costs'!$BU$10:$BU$1009)/10^3),
""))</f>
        <v>0</v>
      </c>
      <c r="H34" s="213" cm="1">
        <f t="array" ref="H34">IF($B33='Output| AER'!$B$21,
IF(AND(ABS(H30*10^3-(SUM(SUMPRODUCT('Calc| Project Costs'!$BU$10:$BU$1009,'Calc| Project Costs'!AD$10:AD$1009)+SUMPRODUCT('Calc| Project Costs'!$BU$10:$BU$1009,'Calc| Project Costs'!BJ$10:BJ$1009))+SUMPRODUCT(--('Input| Disposals'!$O$8:$O$57='Input| Setup'!$B$36),'Input| Disposals'!U$8:U$57)+H33*10^3))&lt;0.000001,(ABS(H30*10^3-(SUMPRODUCT('Calc| Project Costs'!$BU$10:$BU$1009,'Calc| Project Costs'!BR$10:BR$1009)))&lt;0.000001)),0,1),
IF(LEN($B34)&gt;0,
_xlfn.SWITCH($B34,
'Output| AER'!$B$17,SUMPRODUCT('Calc| Project Costs'!$BU$10:$BU$1009,'Calc| Project Costs'!BB$10:BB$1009)/10^3,
'Output| AER'!$B$18,IF(LEN($B33)&gt;0,SUM(H$9:H33),0),
'Output| AER'!$B$19,(SUMPRODUCT('Calc| Project Costs'!AD$10:AD$1009,'Calc| Project Costs'!$BU$10:$BU$1009)+SUMPRODUCT('Calc| Project Costs'!BJ$10:BJ$1009,'Calc| Project Costs'!$BU$10:$BU$1009))/10^3,
'Output| AER'!$B$20,SUMPRODUCT(--('Input| Disposals'!$O$8:$O$57='Input| Setup'!$B$36),'Input| Disposals'!U$8:U$57)/10^3,
'Output| AER'!$B$21,H31-H32-H33,
'Output| AER'!$B$23,"",
'Output| AER'!$B$24,'Input| Type 2 capcons'!H$46/10^3,
SUMPRODUCT('Calc| Project Costs'!V$10:V$1009,1*('Calc| Project Costs'!$G$10:$G$1009=$B34),'Calc| Project Costs'!$BU$10:$BU$1009)/10^3),
""))</f>
        <v>0</v>
      </c>
      <c r="I34" s="213" cm="1">
        <f t="array" ref="I34">IF($B33='Output| AER'!$B$21,
IF(AND(ABS(I30*10^3-(SUM(SUMPRODUCT('Calc| Project Costs'!$BU$10:$BU$1009,'Calc| Project Costs'!AE$10:AE$1009)+SUMPRODUCT('Calc| Project Costs'!$BU$10:$BU$1009,'Calc| Project Costs'!BK$10:BK$1009))+SUMPRODUCT(--('Input| Disposals'!$O$8:$O$57='Input| Setup'!$B$36),'Input| Disposals'!V$8:V$57)+I33*10^3))&lt;0.000001,(ABS(I30*10^3-(SUMPRODUCT('Calc| Project Costs'!$BU$10:$BU$1009,'Calc| Project Costs'!BS$10:BS$1009)))&lt;0.000001)),0,1),
IF(LEN($B34)&gt;0,
_xlfn.SWITCH($B34,
'Output| AER'!$B$17,SUMPRODUCT('Calc| Project Costs'!$BU$10:$BU$1009,'Calc| Project Costs'!BC$10:BC$1009)/10^3,
'Output| AER'!$B$18,IF(LEN($B33)&gt;0,SUM(I$9:I33),0),
'Output| AER'!$B$19,(SUMPRODUCT('Calc| Project Costs'!AE$10:AE$1009,'Calc| Project Costs'!$BU$10:$BU$1009)+SUMPRODUCT('Calc| Project Costs'!BK$10:BK$1009,'Calc| Project Costs'!$BU$10:$BU$1009))/10^3,
'Output| AER'!$B$20,SUMPRODUCT(--('Input| Disposals'!$O$8:$O$57='Input| Setup'!$B$36),'Input| Disposals'!V$8:V$57)/10^3,
'Output| AER'!$B$21,I31-I32-I33,
'Output| AER'!$B$23,"",
'Output| AER'!$B$24,'Input| Type 2 capcons'!I$46/10^3,
SUMPRODUCT('Calc| Project Costs'!W$10:W$1009,1*('Calc| Project Costs'!$G$10:$G$1009=$B34),'Calc| Project Costs'!$BU$10:$BU$1009)/10^3),
""))</f>
        <v>0</v>
      </c>
      <c r="J34" s="214">
        <f>IF(B33='Output| AER'!$B$21,ROUND(J33-'Output| PTRM (SCS)'!$I$223,9),IF(OR(B34='Output| AER'!$B$23,AND(B34="",B33=""),AND(B34="",B33='Output| AER'!$B$24)),"",IFERROR(SUM(E34:I34),0)))</f>
        <v>0</v>
      </c>
      <c r="L34" s="213" cm="1">
        <f t="array" ref="L34">IF($B33='Output| AER'!$B$21,
IF(AND(ABS(L30*10^3-(SUM(SUMPRODUCT('Calc| Project Costs'!$BV$10:$BV$1009,'Calc| Project Costs'!Y$10:Y$1009)+SUMPRODUCT('Calc| Project Costs'!$BV$10:$BV$1009,'Calc| Project Costs'!BE$10:BE$1009))+SUMPRODUCT(--('Input| Disposals'!$O$8:$O$57='Input| Setup'!$B$37),'Input| Disposals'!P$8:P$57)+L33*10^3))&lt;0.000001,(ABS(L30*10^3-(SUMPRODUCT('Calc| Project Costs'!$BV$10:$BV$1009,'Calc| Project Costs'!BM$10:BM$1009)))&lt;0.000001)),0,1),
IF(LEN($B34)&gt;0,
_xlfn.SWITCH($B34,
'Output| AER'!$B$17,SUMPRODUCT('Calc| Project Costs'!$BV$10:$BV$1009,'Calc| Project Costs'!AW$10:AW$1009)/10^3,
'Output| AER'!$B$18,IF(LEN($B33)&gt;0,SUM(L$9:L33),0),
'Output| AER'!$B$19,(SUMPRODUCT('Calc| Project Costs'!Y$10:Y$1009,'Calc| Project Costs'!$BV$10:$BV$1009)+SUMPRODUCT('Calc| Project Costs'!BE$10:BE$1009,'Calc| Project Costs'!$BV$10:$BV$1009))/10^3,
'Output| AER'!$B$20,SUMPRODUCT(--('Input| Disposals'!$O$8:$O$57='Input| Setup'!$B$37),'Input| Disposals'!P$8:P$57)/10^3,
'Output| AER'!$B$21,L31-L32-L33,
'Output| AER'!$B$23,"",
'Output| AER'!$B$24,'Input| Type 2 capcons'!L$46/10^3,
SUMPRODUCT('Calc| Project Costs'!Q$10:Q$1009,1*('Calc| Project Costs'!$G$10:$G$1009=$B34),'Calc| Project Costs'!$BV$10:$BV$1009)/10^3),
""))</f>
        <v>0</v>
      </c>
      <c r="M34" s="213" cm="1">
        <f t="array" ref="M34">IF($B33='Output| AER'!$B$21,
IF(AND(ABS(M30*10^3-(SUM(SUMPRODUCT('Calc| Project Costs'!$BV$10:$BV$1009,'Calc| Project Costs'!Z$10:Z$1009)+SUMPRODUCT('Calc| Project Costs'!$BV$10:$BV$1009,'Calc| Project Costs'!BF$10:BF$1009))+SUMPRODUCT(--('Input| Disposals'!$O$8:$O$57='Input| Setup'!$B$37),'Input| Disposals'!Q$8:Q$57)+M33*10^3))&lt;0.000001,(ABS(M30*10^3-(SUMPRODUCT('Calc| Project Costs'!$BV$10:$BV$1009,'Calc| Project Costs'!BN$10:BN$1009)))&lt;0.000001)),0,1),
IF(LEN($B34)&gt;0,
_xlfn.SWITCH($B34,
'Output| AER'!$B$17,SUMPRODUCT('Calc| Project Costs'!$BV$10:$BV$1009,'Calc| Project Costs'!AX$10:AX$1009)/10^3,
'Output| AER'!$B$18,IF(LEN($B33)&gt;0,SUM(M$9:M33),0),
'Output| AER'!$B$19,(SUMPRODUCT('Calc| Project Costs'!Z$10:Z$1009,'Calc| Project Costs'!$BV$10:$BV$1009)+SUMPRODUCT('Calc| Project Costs'!BF$10:BF$1009,'Calc| Project Costs'!$BV$10:$BV$1009))/10^3,
'Output| AER'!$B$20,SUMPRODUCT(--('Input| Disposals'!$O$8:$O$57='Input| Setup'!$B$37),'Input| Disposals'!Q$8:Q$57)/10^3,
'Output| AER'!$B$21,M31-M32-M33,
'Output| AER'!$B$23,"",
'Output| AER'!$B$24,'Input| Type 2 capcons'!M$46/10^3,
SUMPRODUCT('Calc| Project Costs'!R$10:R$1009,1*('Calc| Project Costs'!$G$10:$G$1009=$B34),'Calc| Project Costs'!$BV$10:$BV$1009)/10^3),
""))</f>
        <v>0</v>
      </c>
      <c r="N34" s="213" cm="1">
        <f t="array" ref="N34">IF($B33='Output| AER'!$B$21,
IF(AND(ABS(N30*10^3-(SUM(SUMPRODUCT('Calc| Project Costs'!$BV$10:$BV$1009,'Calc| Project Costs'!AA$10:AA$1009)+SUMPRODUCT('Calc| Project Costs'!$BV$10:$BV$1009,'Calc| Project Costs'!BG$10:BG$1009))+SUMPRODUCT(--('Input| Disposals'!$O$8:$O$57='Input| Setup'!$B$37),'Input| Disposals'!R$8:R$57)+N33*10^3))&lt;0.000001,(ABS(N30*10^3-(SUMPRODUCT('Calc| Project Costs'!$BV$10:$BV$1009,'Calc| Project Costs'!BO$10:BO$1009)))&lt;0.000001)),0,1),
IF(LEN($B34)&gt;0,
_xlfn.SWITCH($B34,
'Output| AER'!$B$17,SUMPRODUCT('Calc| Project Costs'!$BV$10:$BV$1009,'Calc| Project Costs'!AY$10:AY$1009)/10^3,
'Output| AER'!$B$18,IF(LEN($B33)&gt;0,SUM(N$9:N33),0),
'Output| AER'!$B$19,(SUMPRODUCT('Calc| Project Costs'!AA$10:AA$1009,'Calc| Project Costs'!$BV$10:$BV$1009)+SUMPRODUCT('Calc| Project Costs'!BG$10:BG$1009,'Calc| Project Costs'!$BV$10:$BV$1009))/10^3,
'Output| AER'!$B$20,SUMPRODUCT(--('Input| Disposals'!$O$8:$O$57='Input| Setup'!$B$37),'Input| Disposals'!R$8:R$57)/10^3,
'Output| AER'!$B$21,N31-N32-N33,
'Output| AER'!$B$23,"",
'Output| AER'!$B$24,'Input| Type 2 capcons'!N$46/10^3,
SUMPRODUCT('Calc| Project Costs'!S$10:S$1009,1*('Calc| Project Costs'!$G$10:$G$1009=$B34),'Calc| Project Costs'!$BV$10:$BV$1009)/10^3),
""))</f>
        <v>0</v>
      </c>
      <c r="O34" s="213" cm="1">
        <f t="array" ref="O34">IF($B33='Output| AER'!$B$21,
IF(AND(ABS(O30*10^3-(SUM(SUMPRODUCT('Calc| Project Costs'!$BV$10:$BV$1009,'Calc| Project Costs'!AB$10:AB$1009)+SUMPRODUCT('Calc| Project Costs'!$BV$10:$BV$1009,'Calc| Project Costs'!BH$10:BH$1009))+SUMPRODUCT(--('Input| Disposals'!$O$8:$O$57='Input| Setup'!$B$37),'Input| Disposals'!S$8:S$57)+O33*10^3))&lt;0.000001,(ABS(O30*10^3-(SUMPRODUCT('Calc| Project Costs'!$BV$10:$BV$1009,'Calc| Project Costs'!BP$10:BP$1009)))&lt;0.000001)),0,1),
IF(LEN($B34)&gt;0,
_xlfn.SWITCH($B34,
'Output| AER'!$B$17,SUMPRODUCT('Calc| Project Costs'!$BV$10:$BV$1009,'Calc| Project Costs'!AZ$10:AZ$1009)/10^3,
'Output| AER'!$B$18,IF(LEN($B33)&gt;0,SUM(O$9:O33),0),
'Output| AER'!$B$19,(SUMPRODUCT('Calc| Project Costs'!AB$10:AB$1009,'Calc| Project Costs'!$BV$10:$BV$1009)+SUMPRODUCT('Calc| Project Costs'!BH$10:BH$1009,'Calc| Project Costs'!$BV$10:$BV$1009))/10^3,
'Output| AER'!$B$20,SUMPRODUCT(--('Input| Disposals'!$O$8:$O$57='Input| Setup'!$B$37),'Input| Disposals'!S$8:S$57)/10^3,
'Output| AER'!$B$21,O31-O32-O33,
'Output| AER'!$B$23,"",
'Output| AER'!$B$24,'Input| Type 2 capcons'!O$46/10^3,
SUMPRODUCT('Calc| Project Costs'!T$10:T$1009,1*('Calc| Project Costs'!$G$10:$G$1009=$B34),'Calc| Project Costs'!$BV$10:$BV$1009)/10^3),
""))</f>
        <v>0</v>
      </c>
      <c r="P34" s="213" cm="1">
        <f t="array" ref="P34">IF($B33='Output| AER'!$B$21,
IF(AND(ABS(P30*10^3-(SUM(SUMPRODUCT('Calc| Project Costs'!$BV$10:$BV$1009,'Calc| Project Costs'!AC$10:AC$1009)+SUMPRODUCT('Calc| Project Costs'!$BV$10:$BV$1009,'Calc| Project Costs'!BI$10:BI$1009))+SUMPRODUCT(--('Input| Disposals'!$O$8:$O$57='Input| Setup'!$B$37),'Input| Disposals'!T$8:T$57)+P33*10^3))&lt;0.000001,(ABS(P30*10^3-(SUMPRODUCT('Calc| Project Costs'!$BV$10:$BV$1009,'Calc| Project Costs'!BQ$10:BQ$1009)))&lt;0.000001)),0,1),
IF(LEN($B34)&gt;0,
_xlfn.SWITCH($B34,
'Output| AER'!$B$17,SUMPRODUCT('Calc| Project Costs'!$BV$10:$BV$1009,'Calc| Project Costs'!BA$10:BA$1009)/10^3,
'Output| AER'!$B$18,IF(LEN($B33)&gt;0,SUM(P$9:P33),0),
'Output| AER'!$B$19,(SUMPRODUCT('Calc| Project Costs'!AC$10:AC$1009,'Calc| Project Costs'!$BV$10:$BV$1009)+SUMPRODUCT('Calc| Project Costs'!BI$10:BI$1009,'Calc| Project Costs'!$BV$10:$BV$1009))/10^3,
'Output| AER'!$B$20,SUMPRODUCT(--('Input| Disposals'!$O$8:$O$57='Input| Setup'!$B$37),'Input| Disposals'!T$8:T$57)/10^3,
'Output| AER'!$B$21,P31-P32-P33,
'Output| AER'!$B$23,"",
'Output| AER'!$B$24,'Input| Type 2 capcons'!P$46/10^3,
SUMPRODUCT('Calc| Project Costs'!U$10:U$1009,1*('Calc| Project Costs'!$G$10:$G$1009=$B34),'Calc| Project Costs'!$BV$10:$BV$1009)/10^3),
""))</f>
        <v>0</v>
      </c>
      <c r="Q34" s="213" cm="1">
        <f t="array" ref="Q34">IF($B33='Output| AER'!$B$21,
IF(AND(ABS(Q30*10^3-(SUM(SUMPRODUCT('Calc| Project Costs'!$BV$10:$BV$1009,'Calc| Project Costs'!AD$10:AD$1009)+SUMPRODUCT('Calc| Project Costs'!$BV$10:$BV$1009,'Calc| Project Costs'!BJ$10:BJ$1009))+SUMPRODUCT(--('Input| Disposals'!$O$8:$O$57='Input| Setup'!$B$37),'Input| Disposals'!U$8:U$57)+Q33*10^3))&lt;0.000001,(ABS(Q30*10^3-(SUMPRODUCT('Calc| Project Costs'!$BV$10:$BV$1009,'Calc| Project Costs'!BR$10:BR$1009)))&lt;0.000001)),0,1),
IF(LEN($B34)&gt;0,
_xlfn.SWITCH($B34,
'Output| AER'!$B$17,SUMPRODUCT('Calc| Project Costs'!$BV$10:$BV$1009,'Calc| Project Costs'!BB$10:BB$1009)/10^3,
'Output| AER'!$B$18,IF(LEN($B33)&gt;0,SUM(Q$9:Q33),0),
'Output| AER'!$B$19,(SUMPRODUCT('Calc| Project Costs'!AD$10:AD$1009,'Calc| Project Costs'!$BV$10:$BV$1009)+SUMPRODUCT('Calc| Project Costs'!BJ$10:BJ$1009,'Calc| Project Costs'!$BV$10:$BV$1009))/10^3,
'Output| AER'!$B$20,SUMPRODUCT(--('Input| Disposals'!$O$8:$O$57='Input| Setup'!$B$37),'Input| Disposals'!U$8:U$57)/10^3,
'Output| AER'!$B$21,Q31-Q32-Q33,
'Output| AER'!$B$23,"",
'Output| AER'!$B$24,'Input| Type 2 capcons'!Q$46/10^3,
SUMPRODUCT('Calc| Project Costs'!V$10:V$1009,1*('Calc| Project Costs'!$G$10:$G$1009=$B34),'Calc| Project Costs'!$BV$10:$BV$1009)/10^3),
""))</f>
        <v>0</v>
      </c>
      <c r="R34" s="213" cm="1">
        <f t="array" ref="R34">IF($B33='Output| AER'!$B$21,
IF(AND(ABS(R30*10^3-(SUM(SUMPRODUCT('Calc| Project Costs'!$BV$10:$BV$1009,'Calc| Project Costs'!AE$10:AE$1009)+SUMPRODUCT('Calc| Project Costs'!$BV$10:$BV$1009,'Calc| Project Costs'!BK$10:BK$1009))+SUMPRODUCT(--('Input| Disposals'!$O$8:$O$57='Input| Setup'!$B$37),'Input| Disposals'!V$8:V$57)+R33*10^3))&lt;0.000001,(ABS(R30*10^3-(SUMPRODUCT('Calc| Project Costs'!$BV$10:$BV$1009,'Calc| Project Costs'!BS$10:BS$1009)))&lt;0.000001)),0,1),
IF(LEN($B34)&gt;0,
_xlfn.SWITCH($B34,
'Output| AER'!$B$17,SUMPRODUCT('Calc| Project Costs'!$BV$10:$BV$1009,'Calc| Project Costs'!BC$10:BC$1009)/10^3,
'Output| AER'!$B$18,IF(LEN($B33)&gt;0,SUM(R$9:R33),0),
'Output| AER'!$B$19,(SUMPRODUCT('Calc| Project Costs'!AE$10:AE$1009,'Calc| Project Costs'!$BV$10:$BV$1009)+SUMPRODUCT('Calc| Project Costs'!BK$10:BK$1009,'Calc| Project Costs'!$BV$10:$BV$1009))/10^3,
'Output| AER'!$B$20,SUMPRODUCT(--('Input| Disposals'!$O$8:$O$57='Input| Setup'!$B$37),'Input| Disposals'!V$8:V$57)/10^3,
'Output| AER'!$B$21,R31-R32-R33,
'Output| AER'!$B$23,"",
'Output| AER'!$B$24,'Input| Type 2 capcons'!R$46/10^3,
SUMPRODUCT('Calc| Project Costs'!W$10:W$1009,1*('Calc| Project Costs'!$G$10:$G$1009=$B34),'Calc| Project Costs'!$BV$10:$BV$1009)/10^3),
""))</f>
        <v>0</v>
      </c>
      <c r="S34" s="214">
        <f>IF(B33='Output| AER'!$B$21,ROUND(S33-'Output| PTRM (DFA)'!$I$223,9),IF(OR(B34='Output| AER'!$B$23,AND(B34="",B33=""),AND(B34="",B33='Output| AER'!$B$24)),"",IFERROR(SUM(N34:R34),0)))</f>
        <v>0</v>
      </c>
    </row>
    <row r="35" spans="1:21" ht="12.75" customHeight="1" x14ac:dyDescent="0.2">
      <c r="B35" s="125" t="str" cm="1">
        <f t="array" ref="B35">IFERROR(_xlfn.LET(_xlpm.x, INDEX(_xlfn.VSTACK(_xlfn.UNIQUE(_xlfn._xlws.FILTER('Input| Projects'!$G$10:$G$1009,'Input| Projects'!$G$10:$G$1009&lt;&gt;"")),'Output| AER'!$B$17:$B$24),ROW(A27)),IF(_xlpm.x=0,"",_xlpm.x)),"")</f>
        <v>Note : Total gross capex in the AER output table does not include Type 2 capcons</v>
      </c>
      <c r="C35" s="213" t="str" cm="1">
        <f t="array" ref="C35">IF($B34='Output| AER'!$B$21,
IF(AND(ABS(C31*10^3-(SUM(SUMPRODUCT('Calc| Project Costs'!$BU$10:$BU$1009,'Calc| Project Costs'!Y$10:Y$1009)+SUMPRODUCT('Calc| Project Costs'!$BU$10:$BU$1009,'Calc| Project Costs'!BE$10:BE$1009))+SUMPRODUCT(--('Input| Disposals'!$O$8:$O$57='Input| Setup'!$B$36),'Input| Disposals'!P$8:P$57)+C34*10^3))&lt;0.000001,(ABS(C31*10^3-(SUMPRODUCT('Calc| Project Costs'!$BU$10:$BU$1009,'Calc| Project Costs'!BM$10:BM$1009)))&lt;0.000001)),0,1),
IF(LEN($B35)&gt;0,
_xlfn.SWITCH($B35,
'Output| AER'!$B$17,SUMPRODUCT('Calc| Project Costs'!$BU$10:$BU$1009,'Calc| Project Costs'!AW$10:AW$1009)/10^3,
'Output| AER'!$B$18,IF(LEN($B34)&gt;0,SUM(C$9:C34),0),
'Output| AER'!$B$19,(SUMPRODUCT('Calc| Project Costs'!Y$10:Y$1009,'Calc| Project Costs'!$BU$10:$BU$1009)+SUMPRODUCT('Calc| Project Costs'!BE$10:BE$1009,'Calc| Project Costs'!$BU$10:$BU$1009))/10^3,
'Output| AER'!$B$20,SUMPRODUCT(--('Input| Disposals'!$O$8:$O$57='Input| Setup'!$B$36),'Input| Disposals'!P$8:P$57)/10^3,
'Output| AER'!$B$21,C32-C33-C34,
'Output| AER'!$B$23,"",
'Output| AER'!$B$24,'Input| Type 2 capcons'!C$46/10^3,
SUMPRODUCT('Calc| Project Costs'!Q$10:Q$1009,1*('Calc| Project Costs'!$G$10:$G$1009=$B35),'Calc| Project Costs'!$BU$10:$BU$1009)/10^3),
""))</f>
        <v/>
      </c>
      <c r="D35" s="213" t="str" cm="1">
        <f t="array" ref="D35">IF($B34='Output| AER'!$B$21,
IF(AND(ABS(D31*10^3-(SUM(SUMPRODUCT('Calc| Project Costs'!$BU$10:$BU$1009,'Calc| Project Costs'!Z$10:Z$1009)+SUMPRODUCT('Calc| Project Costs'!$BU$10:$BU$1009,'Calc| Project Costs'!BF$10:BF$1009))+SUMPRODUCT(--('Input| Disposals'!$O$8:$O$57='Input| Setup'!$B$36),'Input| Disposals'!Q$8:Q$57)+D34*10^3))&lt;0.000001,(ABS(D31*10^3-(SUMPRODUCT('Calc| Project Costs'!$BU$10:$BU$1009,'Calc| Project Costs'!BN$10:BN$1009)))&lt;0.000001)),0,1),
IF(LEN($B35)&gt;0,
_xlfn.SWITCH($B35,
'Output| AER'!$B$17,SUMPRODUCT('Calc| Project Costs'!$BU$10:$BU$1009,'Calc| Project Costs'!AX$10:AX$1009)/10^3,
'Output| AER'!$B$18,IF(LEN($B34)&gt;0,SUM(D$9:D34),0),
'Output| AER'!$B$19,(SUMPRODUCT('Calc| Project Costs'!Z$10:Z$1009,'Calc| Project Costs'!$BU$10:$BU$1009)+SUMPRODUCT('Calc| Project Costs'!BF$10:BF$1009,'Calc| Project Costs'!$BU$10:$BU$1009))/10^3,
'Output| AER'!$B$20,SUMPRODUCT(--('Input| Disposals'!$O$8:$O$57='Input| Setup'!$B$36),'Input| Disposals'!Q$8:Q$57)/10^3,
'Output| AER'!$B$21,D32-D33-D34,
'Output| AER'!$B$23,"",
'Output| AER'!$B$24,'Input| Type 2 capcons'!D$46/10^3,
SUMPRODUCT('Calc| Project Costs'!R$10:R$1009,1*('Calc| Project Costs'!$G$10:$G$1009=$B35),'Calc| Project Costs'!$BU$10:$BU$1009)/10^3),
""))</f>
        <v/>
      </c>
      <c r="E35" s="213" t="str" cm="1">
        <f t="array" ref="E35">IF($B34='Output| AER'!$B$21,
IF(AND(ABS(E31*10^3-(SUM(SUMPRODUCT('Calc| Project Costs'!$BU$10:$BU$1009,'Calc| Project Costs'!AA$10:AA$1009)+SUMPRODUCT('Calc| Project Costs'!$BU$10:$BU$1009,'Calc| Project Costs'!BG$10:BG$1009))+SUMPRODUCT(--('Input| Disposals'!$O$8:$O$57='Input| Setup'!$B$36),'Input| Disposals'!R$8:R$57)+E34*10^3))&lt;0.000001,(ABS(E31*10^3-(SUMPRODUCT('Calc| Project Costs'!$BU$10:$BU$1009,'Calc| Project Costs'!BO$10:BO$1009)))&lt;0.000001)),0,1),
IF(LEN($B35)&gt;0,
_xlfn.SWITCH($B35,
'Output| AER'!$B$17,SUMPRODUCT('Calc| Project Costs'!$BU$10:$BU$1009,'Calc| Project Costs'!AY$10:AY$1009)/10^3,
'Output| AER'!$B$18,IF(LEN($B34)&gt;0,SUM(E$9:E34),0),
'Output| AER'!$B$19,(SUMPRODUCT('Calc| Project Costs'!AA$10:AA$1009,'Calc| Project Costs'!$BU$10:$BU$1009)+SUMPRODUCT('Calc| Project Costs'!BG$10:BG$1009,'Calc| Project Costs'!$BU$10:$BU$1009))/10^3,
'Output| AER'!$B$20,SUMPRODUCT(--('Input| Disposals'!$O$8:$O$57='Input| Setup'!$B$36),'Input| Disposals'!R$8:R$57)/10^3,
'Output| AER'!$B$21,E32-E33-E34,
'Output| AER'!$B$23,"",
'Output| AER'!$B$24,'Input| Type 2 capcons'!E$46/10^3,
SUMPRODUCT('Calc| Project Costs'!S$10:S$1009,1*('Calc| Project Costs'!$G$10:$G$1009=$B35),'Calc| Project Costs'!$BU$10:$BU$1009)/10^3),
""))</f>
        <v/>
      </c>
      <c r="F35" s="213" t="str" cm="1">
        <f t="array" ref="F35">IF($B34='Output| AER'!$B$21,
IF(AND(ABS(F31*10^3-(SUM(SUMPRODUCT('Calc| Project Costs'!$BU$10:$BU$1009,'Calc| Project Costs'!AB$10:AB$1009)+SUMPRODUCT('Calc| Project Costs'!$BU$10:$BU$1009,'Calc| Project Costs'!BH$10:BH$1009))+SUMPRODUCT(--('Input| Disposals'!$O$8:$O$57='Input| Setup'!$B$36),'Input| Disposals'!S$8:S$57)+F34*10^3))&lt;0.000001,(ABS(F31*10^3-(SUMPRODUCT('Calc| Project Costs'!$BU$10:$BU$1009,'Calc| Project Costs'!BP$10:BP$1009)))&lt;0.000001)),0,1),
IF(LEN($B35)&gt;0,
_xlfn.SWITCH($B35,
'Output| AER'!$B$17,SUMPRODUCT('Calc| Project Costs'!$BU$10:$BU$1009,'Calc| Project Costs'!AZ$10:AZ$1009)/10^3,
'Output| AER'!$B$18,IF(LEN($B34)&gt;0,SUM(F$9:F34),0),
'Output| AER'!$B$19,(SUMPRODUCT('Calc| Project Costs'!AB$10:AB$1009,'Calc| Project Costs'!$BU$10:$BU$1009)+SUMPRODUCT('Calc| Project Costs'!BH$10:BH$1009,'Calc| Project Costs'!$BU$10:$BU$1009))/10^3,
'Output| AER'!$B$20,SUMPRODUCT(--('Input| Disposals'!$O$8:$O$57='Input| Setup'!$B$36),'Input| Disposals'!S$8:S$57)/10^3,
'Output| AER'!$B$21,F32-F33-F34,
'Output| AER'!$B$23,"",
'Output| AER'!$B$24,'Input| Type 2 capcons'!F$46/10^3,
SUMPRODUCT('Calc| Project Costs'!T$10:T$1009,1*('Calc| Project Costs'!$G$10:$G$1009=$B35),'Calc| Project Costs'!$BU$10:$BU$1009)/10^3),
""))</f>
        <v/>
      </c>
      <c r="G35" s="213" t="str" cm="1">
        <f t="array" ref="G35">IF($B34='Output| AER'!$B$21,
IF(AND(ABS(G31*10^3-(SUM(SUMPRODUCT('Calc| Project Costs'!$BU$10:$BU$1009,'Calc| Project Costs'!AC$10:AC$1009)+SUMPRODUCT('Calc| Project Costs'!$BU$10:$BU$1009,'Calc| Project Costs'!BI$10:BI$1009))+SUMPRODUCT(--('Input| Disposals'!$O$8:$O$57='Input| Setup'!$B$36),'Input| Disposals'!T$8:T$57)+G34*10^3))&lt;0.000001,(ABS(G31*10^3-(SUMPRODUCT('Calc| Project Costs'!$BU$10:$BU$1009,'Calc| Project Costs'!BQ$10:BQ$1009)))&lt;0.000001)),0,1),
IF(LEN($B35)&gt;0,
_xlfn.SWITCH($B35,
'Output| AER'!$B$17,SUMPRODUCT('Calc| Project Costs'!$BU$10:$BU$1009,'Calc| Project Costs'!BA$10:BA$1009)/10^3,
'Output| AER'!$B$18,IF(LEN($B34)&gt;0,SUM(G$9:G34),0),
'Output| AER'!$B$19,(SUMPRODUCT('Calc| Project Costs'!AC$10:AC$1009,'Calc| Project Costs'!$BU$10:$BU$1009)+SUMPRODUCT('Calc| Project Costs'!BI$10:BI$1009,'Calc| Project Costs'!$BU$10:$BU$1009))/10^3,
'Output| AER'!$B$20,SUMPRODUCT(--('Input| Disposals'!$O$8:$O$57='Input| Setup'!$B$36),'Input| Disposals'!T$8:T$57)/10^3,
'Output| AER'!$B$21,G32-G33-G34,
'Output| AER'!$B$23,"",
'Output| AER'!$B$24,'Input| Type 2 capcons'!G$46/10^3,
SUMPRODUCT('Calc| Project Costs'!U$10:U$1009,1*('Calc| Project Costs'!$G$10:$G$1009=$B35),'Calc| Project Costs'!$BU$10:$BU$1009)/10^3),
""))</f>
        <v/>
      </c>
      <c r="H35" s="213" t="str" cm="1">
        <f t="array" ref="H35">IF($B34='Output| AER'!$B$21,
IF(AND(ABS(H31*10^3-(SUM(SUMPRODUCT('Calc| Project Costs'!$BU$10:$BU$1009,'Calc| Project Costs'!AD$10:AD$1009)+SUMPRODUCT('Calc| Project Costs'!$BU$10:$BU$1009,'Calc| Project Costs'!BJ$10:BJ$1009))+SUMPRODUCT(--('Input| Disposals'!$O$8:$O$57='Input| Setup'!$B$36),'Input| Disposals'!U$8:U$57)+H34*10^3))&lt;0.000001,(ABS(H31*10^3-(SUMPRODUCT('Calc| Project Costs'!$BU$10:$BU$1009,'Calc| Project Costs'!BR$10:BR$1009)))&lt;0.000001)),0,1),
IF(LEN($B35)&gt;0,
_xlfn.SWITCH($B35,
'Output| AER'!$B$17,SUMPRODUCT('Calc| Project Costs'!$BU$10:$BU$1009,'Calc| Project Costs'!BB$10:BB$1009)/10^3,
'Output| AER'!$B$18,IF(LEN($B34)&gt;0,SUM(H$9:H34),0),
'Output| AER'!$B$19,(SUMPRODUCT('Calc| Project Costs'!AD$10:AD$1009,'Calc| Project Costs'!$BU$10:$BU$1009)+SUMPRODUCT('Calc| Project Costs'!BJ$10:BJ$1009,'Calc| Project Costs'!$BU$10:$BU$1009))/10^3,
'Output| AER'!$B$20,SUMPRODUCT(--('Input| Disposals'!$O$8:$O$57='Input| Setup'!$B$36),'Input| Disposals'!U$8:U$57)/10^3,
'Output| AER'!$B$21,H32-H33-H34,
'Output| AER'!$B$23,"",
'Output| AER'!$B$24,'Input| Type 2 capcons'!H$46/10^3,
SUMPRODUCT('Calc| Project Costs'!V$10:V$1009,1*('Calc| Project Costs'!$G$10:$G$1009=$B35),'Calc| Project Costs'!$BU$10:$BU$1009)/10^3),
""))</f>
        <v/>
      </c>
      <c r="I35" s="213" t="str" cm="1">
        <f t="array" ref="I35">IF($B34='Output| AER'!$B$21,
IF(AND(ABS(I31*10^3-(SUM(SUMPRODUCT('Calc| Project Costs'!$BU$10:$BU$1009,'Calc| Project Costs'!AE$10:AE$1009)+SUMPRODUCT('Calc| Project Costs'!$BU$10:$BU$1009,'Calc| Project Costs'!BK$10:BK$1009))+SUMPRODUCT(--('Input| Disposals'!$O$8:$O$57='Input| Setup'!$B$36),'Input| Disposals'!V$8:V$57)+I34*10^3))&lt;0.000001,(ABS(I31*10^3-(SUMPRODUCT('Calc| Project Costs'!$BU$10:$BU$1009,'Calc| Project Costs'!BS$10:BS$1009)))&lt;0.000001)),0,1),
IF(LEN($B35)&gt;0,
_xlfn.SWITCH($B35,
'Output| AER'!$B$17,SUMPRODUCT('Calc| Project Costs'!$BU$10:$BU$1009,'Calc| Project Costs'!BC$10:BC$1009)/10^3,
'Output| AER'!$B$18,IF(LEN($B34)&gt;0,SUM(I$9:I34),0),
'Output| AER'!$B$19,(SUMPRODUCT('Calc| Project Costs'!AE$10:AE$1009,'Calc| Project Costs'!$BU$10:$BU$1009)+SUMPRODUCT('Calc| Project Costs'!BK$10:BK$1009,'Calc| Project Costs'!$BU$10:$BU$1009))/10^3,
'Output| AER'!$B$20,SUMPRODUCT(--('Input| Disposals'!$O$8:$O$57='Input| Setup'!$B$36),'Input| Disposals'!V$8:V$57)/10^3,
'Output| AER'!$B$21,I32-I33-I34,
'Output| AER'!$B$23,"",
'Output| AER'!$B$24,'Input| Type 2 capcons'!I$46/10^3,
SUMPRODUCT('Calc| Project Costs'!W$10:W$1009,1*('Calc| Project Costs'!$G$10:$G$1009=$B35),'Calc| Project Costs'!$BU$10:$BU$1009)/10^3),
""))</f>
        <v/>
      </c>
      <c r="J35" s="214" t="str">
        <f>IF(B34='Output| AER'!$B$21,ROUND(J34-'Output| PTRM (SCS)'!$I$223,9),IF(OR(B35='Output| AER'!$B$23,AND(B35="",B34=""),AND(B35="",B34='Output| AER'!$B$24)),"",IFERROR(SUM(E35:I35),0)))</f>
        <v/>
      </c>
      <c r="L35" s="213" t="str" cm="1">
        <f t="array" ref="L35">IF($B34='Output| AER'!$B$21,
IF(AND(ABS(L31*10^3-(SUM(SUMPRODUCT('Calc| Project Costs'!$BV$10:$BV$1009,'Calc| Project Costs'!Y$10:Y$1009)+SUMPRODUCT('Calc| Project Costs'!$BV$10:$BV$1009,'Calc| Project Costs'!BE$10:BE$1009))+SUMPRODUCT(--('Input| Disposals'!$O$8:$O$57='Input| Setup'!$B$37),'Input| Disposals'!P$8:P$57)+L34*10^3))&lt;0.000001,(ABS(L31*10^3-(SUMPRODUCT('Calc| Project Costs'!$BV$10:$BV$1009,'Calc| Project Costs'!BM$10:BM$1009)))&lt;0.000001)),0,1),
IF(LEN($B35)&gt;0,
_xlfn.SWITCH($B35,
'Output| AER'!$B$17,SUMPRODUCT('Calc| Project Costs'!$BV$10:$BV$1009,'Calc| Project Costs'!AW$10:AW$1009)/10^3,
'Output| AER'!$B$18,IF(LEN($B34)&gt;0,SUM(L$9:L34),0),
'Output| AER'!$B$19,(SUMPRODUCT('Calc| Project Costs'!Y$10:Y$1009,'Calc| Project Costs'!$BV$10:$BV$1009)+SUMPRODUCT('Calc| Project Costs'!BE$10:BE$1009,'Calc| Project Costs'!$BV$10:$BV$1009))/10^3,
'Output| AER'!$B$20,SUMPRODUCT(--('Input| Disposals'!$O$8:$O$57='Input| Setup'!$B$37),'Input| Disposals'!P$8:P$57)/10^3,
'Output| AER'!$B$21,L32-L33-L34,
'Output| AER'!$B$23,"",
'Output| AER'!$B$24,'Input| Type 2 capcons'!L$46/10^3,
SUMPRODUCT('Calc| Project Costs'!Q$10:Q$1009,1*('Calc| Project Costs'!$G$10:$G$1009=$B35),'Calc| Project Costs'!$BV$10:$BV$1009)/10^3),
""))</f>
        <v/>
      </c>
      <c r="M35" s="213" t="str" cm="1">
        <f t="array" ref="M35">IF($B34='Output| AER'!$B$21,
IF(AND(ABS(M31*10^3-(SUM(SUMPRODUCT('Calc| Project Costs'!$BV$10:$BV$1009,'Calc| Project Costs'!Z$10:Z$1009)+SUMPRODUCT('Calc| Project Costs'!$BV$10:$BV$1009,'Calc| Project Costs'!BF$10:BF$1009))+SUMPRODUCT(--('Input| Disposals'!$O$8:$O$57='Input| Setup'!$B$37),'Input| Disposals'!Q$8:Q$57)+M34*10^3))&lt;0.000001,(ABS(M31*10^3-(SUMPRODUCT('Calc| Project Costs'!$BV$10:$BV$1009,'Calc| Project Costs'!BN$10:BN$1009)))&lt;0.000001)),0,1),
IF(LEN($B35)&gt;0,
_xlfn.SWITCH($B35,
'Output| AER'!$B$17,SUMPRODUCT('Calc| Project Costs'!$BV$10:$BV$1009,'Calc| Project Costs'!AX$10:AX$1009)/10^3,
'Output| AER'!$B$18,IF(LEN($B34)&gt;0,SUM(M$9:M34),0),
'Output| AER'!$B$19,(SUMPRODUCT('Calc| Project Costs'!Z$10:Z$1009,'Calc| Project Costs'!$BV$10:$BV$1009)+SUMPRODUCT('Calc| Project Costs'!BF$10:BF$1009,'Calc| Project Costs'!$BV$10:$BV$1009))/10^3,
'Output| AER'!$B$20,SUMPRODUCT(--('Input| Disposals'!$O$8:$O$57='Input| Setup'!$B$37),'Input| Disposals'!Q$8:Q$57)/10^3,
'Output| AER'!$B$21,M32-M33-M34,
'Output| AER'!$B$23,"",
'Output| AER'!$B$24,'Input| Type 2 capcons'!M$46/10^3,
SUMPRODUCT('Calc| Project Costs'!R$10:R$1009,1*('Calc| Project Costs'!$G$10:$G$1009=$B35),'Calc| Project Costs'!$BV$10:$BV$1009)/10^3),
""))</f>
        <v/>
      </c>
      <c r="N35" s="213" t="str" cm="1">
        <f t="array" ref="N35">IF($B34='Output| AER'!$B$21,
IF(AND(ABS(N31*10^3-(SUM(SUMPRODUCT('Calc| Project Costs'!$BV$10:$BV$1009,'Calc| Project Costs'!AA$10:AA$1009)+SUMPRODUCT('Calc| Project Costs'!$BV$10:$BV$1009,'Calc| Project Costs'!BG$10:BG$1009))+SUMPRODUCT(--('Input| Disposals'!$O$8:$O$57='Input| Setup'!$B$37),'Input| Disposals'!R$8:R$57)+N34*10^3))&lt;0.000001,(ABS(N31*10^3-(SUMPRODUCT('Calc| Project Costs'!$BV$10:$BV$1009,'Calc| Project Costs'!BO$10:BO$1009)))&lt;0.000001)),0,1),
IF(LEN($B35)&gt;0,
_xlfn.SWITCH($B35,
'Output| AER'!$B$17,SUMPRODUCT('Calc| Project Costs'!$BV$10:$BV$1009,'Calc| Project Costs'!AY$10:AY$1009)/10^3,
'Output| AER'!$B$18,IF(LEN($B34)&gt;0,SUM(N$9:N34),0),
'Output| AER'!$B$19,(SUMPRODUCT('Calc| Project Costs'!AA$10:AA$1009,'Calc| Project Costs'!$BV$10:$BV$1009)+SUMPRODUCT('Calc| Project Costs'!BG$10:BG$1009,'Calc| Project Costs'!$BV$10:$BV$1009))/10^3,
'Output| AER'!$B$20,SUMPRODUCT(--('Input| Disposals'!$O$8:$O$57='Input| Setup'!$B$37),'Input| Disposals'!R$8:R$57)/10^3,
'Output| AER'!$B$21,N32-N33-N34,
'Output| AER'!$B$23,"",
'Output| AER'!$B$24,'Input| Type 2 capcons'!N$46/10^3,
SUMPRODUCT('Calc| Project Costs'!S$10:S$1009,1*('Calc| Project Costs'!$G$10:$G$1009=$B35),'Calc| Project Costs'!$BV$10:$BV$1009)/10^3),
""))</f>
        <v/>
      </c>
      <c r="O35" s="213" t="str" cm="1">
        <f t="array" ref="O35">IF($B34='Output| AER'!$B$21,
IF(AND(ABS(O31*10^3-(SUM(SUMPRODUCT('Calc| Project Costs'!$BV$10:$BV$1009,'Calc| Project Costs'!AB$10:AB$1009)+SUMPRODUCT('Calc| Project Costs'!$BV$10:$BV$1009,'Calc| Project Costs'!BH$10:BH$1009))+SUMPRODUCT(--('Input| Disposals'!$O$8:$O$57='Input| Setup'!$B$37),'Input| Disposals'!S$8:S$57)+O34*10^3))&lt;0.000001,(ABS(O31*10^3-(SUMPRODUCT('Calc| Project Costs'!$BV$10:$BV$1009,'Calc| Project Costs'!BP$10:BP$1009)))&lt;0.000001)),0,1),
IF(LEN($B35)&gt;0,
_xlfn.SWITCH($B35,
'Output| AER'!$B$17,SUMPRODUCT('Calc| Project Costs'!$BV$10:$BV$1009,'Calc| Project Costs'!AZ$10:AZ$1009)/10^3,
'Output| AER'!$B$18,IF(LEN($B34)&gt;0,SUM(O$9:O34),0),
'Output| AER'!$B$19,(SUMPRODUCT('Calc| Project Costs'!AB$10:AB$1009,'Calc| Project Costs'!$BV$10:$BV$1009)+SUMPRODUCT('Calc| Project Costs'!BH$10:BH$1009,'Calc| Project Costs'!$BV$10:$BV$1009))/10^3,
'Output| AER'!$B$20,SUMPRODUCT(--('Input| Disposals'!$O$8:$O$57='Input| Setup'!$B$37),'Input| Disposals'!S$8:S$57)/10^3,
'Output| AER'!$B$21,O32-O33-O34,
'Output| AER'!$B$23,"",
'Output| AER'!$B$24,'Input| Type 2 capcons'!O$46/10^3,
SUMPRODUCT('Calc| Project Costs'!T$10:T$1009,1*('Calc| Project Costs'!$G$10:$G$1009=$B35),'Calc| Project Costs'!$BV$10:$BV$1009)/10^3),
""))</f>
        <v/>
      </c>
      <c r="P35" s="213" t="str" cm="1">
        <f t="array" ref="P35">IF($B34='Output| AER'!$B$21,
IF(AND(ABS(P31*10^3-(SUM(SUMPRODUCT('Calc| Project Costs'!$BV$10:$BV$1009,'Calc| Project Costs'!AC$10:AC$1009)+SUMPRODUCT('Calc| Project Costs'!$BV$10:$BV$1009,'Calc| Project Costs'!BI$10:BI$1009))+SUMPRODUCT(--('Input| Disposals'!$O$8:$O$57='Input| Setup'!$B$37),'Input| Disposals'!T$8:T$57)+P34*10^3))&lt;0.000001,(ABS(P31*10^3-(SUMPRODUCT('Calc| Project Costs'!$BV$10:$BV$1009,'Calc| Project Costs'!BQ$10:BQ$1009)))&lt;0.000001)),0,1),
IF(LEN($B35)&gt;0,
_xlfn.SWITCH($B35,
'Output| AER'!$B$17,SUMPRODUCT('Calc| Project Costs'!$BV$10:$BV$1009,'Calc| Project Costs'!BA$10:BA$1009)/10^3,
'Output| AER'!$B$18,IF(LEN($B34)&gt;0,SUM(P$9:P34),0),
'Output| AER'!$B$19,(SUMPRODUCT('Calc| Project Costs'!AC$10:AC$1009,'Calc| Project Costs'!$BV$10:$BV$1009)+SUMPRODUCT('Calc| Project Costs'!BI$10:BI$1009,'Calc| Project Costs'!$BV$10:$BV$1009))/10^3,
'Output| AER'!$B$20,SUMPRODUCT(--('Input| Disposals'!$O$8:$O$57='Input| Setup'!$B$37),'Input| Disposals'!T$8:T$57)/10^3,
'Output| AER'!$B$21,P32-P33-P34,
'Output| AER'!$B$23,"",
'Output| AER'!$B$24,'Input| Type 2 capcons'!P$46/10^3,
SUMPRODUCT('Calc| Project Costs'!U$10:U$1009,1*('Calc| Project Costs'!$G$10:$G$1009=$B35),'Calc| Project Costs'!$BV$10:$BV$1009)/10^3),
""))</f>
        <v/>
      </c>
      <c r="Q35" s="213" t="str" cm="1">
        <f t="array" ref="Q35">IF($B34='Output| AER'!$B$21,
IF(AND(ABS(Q31*10^3-(SUM(SUMPRODUCT('Calc| Project Costs'!$BV$10:$BV$1009,'Calc| Project Costs'!AD$10:AD$1009)+SUMPRODUCT('Calc| Project Costs'!$BV$10:$BV$1009,'Calc| Project Costs'!BJ$10:BJ$1009))+SUMPRODUCT(--('Input| Disposals'!$O$8:$O$57='Input| Setup'!$B$37),'Input| Disposals'!U$8:U$57)+Q34*10^3))&lt;0.000001,(ABS(Q31*10^3-(SUMPRODUCT('Calc| Project Costs'!$BV$10:$BV$1009,'Calc| Project Costs'!BR$10:BR$1009)))&lt;0.000001)),0,1),
IF(LEN($B35)&gt;0,
_xlfn.SWITCH($B35,
'Output| AER'!$B$17,SUMPRODUCT('Calc| Project Costs'!$BV$10:$BV$1009,'Calc| Project Costs'!BB$10:BB$1009)/10^3,
'Output| AER'!$B$18,IF(LEN($B34)&gt;0,SUM(Q$9:Q34),0),
'Output| AER'!$B$19,(SUMPRODUCT('Calc| Project Costs'!AD$10:AD$1009,'Calc| Project Costs'!$BV$10:$BV$1009)+SUMPRODUCT('Calc| Project Costs'!BJ$10:BJ$1009,'Calc| Project Costs'!$BV$10:$BV$1009))/10^3,
'Output| AER'!$B$20,SUMPRODUCT(--('Input| Disposals'!$O$8:$O$57='Input| Setup'!$B$37),'Input| Disposals'!U$8:U$57)/10^3,
'Output| AER'!$B$21,Q32-Q33-Q34,
'Output| AER'!$B$23,"",
'Output| AER'!$B$24,'Input| Type 2 capcons'!Q$46/10^3,
SUMPRODUCT('Calc| Project Costs'!V$10:V$1009,1*('Calc| Project Costs'!$G$10:$G$1009=$B35),'Calc| Project Costs'!$BV$10:$BV$1009)/10^3),
""))</f>
        <v/>
      </c>
      <c r="R35" s="213" t="str" cm="1">
        <f t="array" ref="R35">IF($B34='Output| AER'!$B$21,
IF(AND(ABS(R31*10^3-(SUM(SUMPRODUCT('Calc| Project Costs'!$BV$10:$BV$1009,'Calc| Project Costs'!AE$10:AE$1009)+SUMPRODUCT('Calc| Project Costs'!$BV$10:$BV$1009,'Calc| Project Costs'!BK$10:BK$1009))+SUMPRODUCT(--('Input| Disposals'!$O$8:$O$57='Input| Setup'!$B$37),'Input| Disposals'!V$8:V$57)+R34*10^3))&lt;0.000001,(ABS(R31*10^3-(SUMPRODUCT('Calc| Project Costs'!$BV$10:$BV$1009,'Calc| Project Costs'!BS$10:BS$1009)))&lt;0.000001)),0,1),
IF(LEN($B35)&gt;0,
_xlfn.SWITCH($B35,
'Output| AER'!$B$17,SUMPRODUCT('Calc| Project Costs'!$BV$10:$BV$1009,'Calc| Project Costs'!BC$10:BC$1009)/10^3,
'Output| AER'!$B$18,IF(LEN($B34)&gt;0,SUM(R$9:R34),0),
'Output| AER'!$B$19,(SUMPRODUCT('Calc| Project Costs'!AE$10:AE$1009,'Calc| Project Costs'!$BV$10:$BV$1009)+SUMPRODUCT('Calc| Project Costs'!BK$10:BK$1009,'Calc| Project Costs'!$BV$10:$BV$1009))/10^3,
'Output| AER'!$B$20,SUMPRODUCT(--('Input| Disposals'!$O$8:$O$57='Input| Setup'!$B$37),'Input| Disposals'!V$8:V$57)/10^3,
'Output| AER'!$B$21,R32-R33-R34,
'Output| AER'!$B$23,"",
'Output| AER'!$B$24,'Input| Type 2 capcons'!R$46/10^3,
SUMPRODUCT('Calc| Project Costs'!W$10:W$1009,1*('Calc| Project Costs'!$G$10:$G$1009=$B35),'Calc| Project Costs'!$BV$10:$BV$1009)/10^3),
""))</f>
        <v/>
      </c>
      <c r="S35" s="214" t="str">
        <f>IF(B34='Output| AER'!$B$21,ROUND(S34-'Output| PTRM (DFA)'!$I$223,9),IF(OR(B35='Output| AER'!$B$23,AND(B35="",B34=""),AND(B35="",B34='Output| AER'!$B$24)),"",IFERROR(SUM(N35:R35),0)))</f>
        <v/>
      </c>
    </row>
    <row r="36" spans="1:21" ht="12.75" customHeight="1" x14ac:dyDescent="0.2">
      <c r="B36" s="125" t="str" cm="1">
        <f t="array" ref="B36">IFERROR(_xlfn.LET(_xlpm.x, INDEX(_xlfn.VSTACK(_xlfn.UNIQUE(_xlfn._xlws.FILTER('Input| Projects'!$G$10:$G$1009,'Input| Projects'!$G$10:$G$1009&lt;&gt;"")),'Output| AER'!$B$17:$B$24),ROW(A28)),IF(_xlpm.x=0,"",_xlpm.x)),"")</f>
        <v>Type 2 capital contributions</v>
      </c>
      <c r="C36" s="213" cm="1">
        <f t="array" ref="C36">IF($B35='Output| AER'!$B$21,
IF(AND(ABS(C32*10^3-(SUM(SUMPRODUCT('Calc| Project Costs'!$BU$10:$BU$1009,'Calc| Project Costs'!Y$10:Y$1009)+SUMPRODUCT('Calc| Project Costs'!$BU$10:$BU$1009,'Calc| Project Costs'!BE$10:BE$1009))+SUMPRODUCT(--('Input| Disposals'!$O$8:$O$57='Input| Setup'!$B$36),'Input| Disposals'!P$8:P$57)+C35*10^3))&lt;0.000001,(ABS(C32*10^3-(SUMPRODUCT('Calc| Project Costs'!$BU$10:$BU$1009,'Calc| Project Costs'!BM$10:BM$1009)))&lt;0.000001)),0,1),
IF(LEN($B36)&gt;0,
_xlfn.SWITCH($B36,
'Output| AER'!$B$17,SUMPRODUCT('Calc| Project Costs'!$BU$10:$BU$1009,'Calc| Project Costs'!AW$10:AW$1009)/10^3,
'Output| AER'!$B$18,IF(LEN($B35)&gt;0,SUM(C$9:C35),0),
'Output| AER'!$B$19,(SUMPRODUCT('Calc| Project Costs'!Y$10:Y$1009,'Calc| Project Costs'!$BU$10:$BU$1009)+SUMPRODUCT('Calc| Project Costs'!BE$10:BE$1009,'Calc| Project Costs'!$BU$10:$BU$1009))/10^3,
'Output| AER'!$B$20,SUMPRODUCT(--('Input| Disposals'!$O$8:$O$57='Input| Setup'!$B$36),'Input| Disposals'!P$8:P$57)/10^3,
'Output| AER'!$B$21,C33-C34-C35,
'Output| AER'!$B$23,"",
'Output| AER'!$B$24,'Input| Type 2 capcons'!C$46/10^3,
SUMPRODUCT('Calc| Project Costs'!Q$10:Q$1009,1*('Calc| Project Costs'!$G$10:$G$1009=$B36),'Calc| Project Costs'!$BU$10:$BU$1009)/10^3),
""))</f>
        <v>2.1880674532241247</v>
      </c>
      <c r="D36" s="213" cm="1">
        <f t="array" ref="D36">IF($B35='Output| AER'!$B$21,
IF(AND(ABS(D32*10^3-(SUM(SUMPRODUCT('Calc| Project Costs'!$BU$10:$BU$1009,'Calc| Project Costs'!Z$10:Z$1009)+SUMPRODUCT('Calc| Project Costs'!$BU$10:$BU$1009,'Calc| Project Costs'!BF$10:BF$1009))+SUMPRODUCT(--('Input| Disposals'!$O$8:$O$57='Input| Setup'!$B$36),'Input| Disposals'!Q$8:Q$57)+D35*10^3))&lt;0.000001,(ABS(D32*10^3-(SUMPRODUCT('Calc| Project Costs'!$BU$10:$BU$1009,'Calc| Project Costs'!BN$10:BN$1009)))&lt;0.000001)),0,1),
IF(LEN($B36)&gt;0,
_xlfn.SWITCH($B36,
'Output| AER'!$B$17,SUMPRODUCT('Calc| Project Costs'!$BU$10:$BU$1009,'Calc| Project Costs'!AX$10:AX$1009)/10^3,
'Output| AER'!$B$18,IF(LEN($B35)&gt;0,SUM(D$9:D35),0),
'Output| AER'!$B$19,(SUMPRODUCT('Calc| Project Costs'!Z$10:Z$1009,'Calc| Project Costs'!$BU$10:$BU$1009)+SUMPRODUCT('Calc| Project Costs'!BF$10:BF$1009,'Calc| Project Costs'!$BU$10:$BU$1009))/10^3,
'Output| AER'!$B$20,SUMPRODUCT(--('Input| Disposals'!$O$8:$O$57='Input| Setup'!$B$36),'Input| Disposals'!Q$8:Q$57)/10^3,
'Output| AER'!$B$21,D33-D34-D35,
'Output| AER'!$B$23,"",
'Output| AER'!$B$24,'Input| Type 2 capcons'!D$46/10^3,
SUMPRODUCT('Calc| Project Costs'!R$10:R$1009,1*('Calc| Project Costs'!$G$10:$G$1009=$B36),'Calc| Project Costs'!$BU$10:$BU$1009)/10^3),
""))</f>
        <v>2.1337831981316575</v>
      </c>
      <c r="E36" s="213" cm="1">
        <f t="array" ref="E36">IF($B35='Output| AER'!$B$21,
IF(AND(ABS(E32*10^3-(SUM(SUMPRODUCT('Calc| Project Costs'!$BU$10:$BU$1009,'Calc| Project Costs'!AA$10:AA$1009)+SUMPRODUCT('Calc| Project Costs'!$BU$10:$BU$1009,'Calc| Project Costs'!BG$10:BG$1009))+SUMPRODUCT(--('Input| Disposals'!$O$8:$O$57='Input| Setup'!$B$36),'Input| Disposals'!R$8:R$57)+E35*10^3))&lt;0.000001,(ABS(E32*10^3-(SUMPRODUCT('Calc| Project Costs'!$BU$10:$BU$1009,'Calc| Project Costs'!BO$10:BO$1009)))&lt;0.000001)),0,1),
IF(LEN($B36)&gt;0,
_xlfn.SWITCH($B36,
'Output| AER'!$B$17,SUMPRODUCT('Calc| Project Costs'!$BU$10:$BU$1009,'Calc| Project Costs'!AY$10:AY$1009)/10^3,
'Output| AER'!$B$18,IF(LEN($B35)&gt;0,SUM(E$9:E35),0),
'Output| AER'!$B$19,(SUMPRODUCT('Calc| Project Costs'!AA$10:AA$1009,'Calc| Project Costs'!$BU$10:$BU$1009)+SUMPRODUCT('Calc| Project Costs'!BG$10:BG$1009,'Calc| Project Costs'!$BU$10:$BU$1009))/10^3,
'Output| AER'!$B$20,SUMPRODUCT(--('Input| Disposals'!$O$8:$O$57='Input| Setup'!$B$36),'Input| Disposals'!R$8:R$57)/10^3,
'Output| AER'!$B$21,E33-E34-E35,
'Output| AER'!$B$23,"",
'Output| AER'!$B$24,'Input| Type 2 capcons'!E$46/10^3,
SUMPRODUCT('Calc| Project Costs'!S$10:S$1009,1*('Calc| Project Costs'!$G$10:$G$1009=$B36),'Calc| Project Costs'!$BU$10:$BU$1009)/10^3),
""))</f>
        <v>2.2850001470303178</v>
      </c>
      <c r="F36" s="213" cm="1">
        <f t="array" ref="F36">IF($B35='Output| AER'!$B$21,
IF(AND(ABS(F32*10^3-(SUM(SUMPRODUCT('Calc| Project Costs'!$BU$10:$BU$1009,'Calc| Project Costs'!AB$10:AB$1009)+SUMPRODUCT('Calc| Project Costs'!$BU$10:$BU$1009,'Calc| Project Costs'!BH$10:BH$1009))+SUMPRODUCT(--('Input| Disposals'!$O$8:$O$57='Input| Setup'!$B$36),'Input| Disposals'!S$8:S$57)+F35*10^3))&lt;0.000001,(ABS(F32*10^3-(SUMPRODUCT('Calc| Project Costs'!$BU$10:$BU$1009,'Calc| Project Costs'!BP$10:BP$1009)))&lt;0.000001)),0,1),
IF(LEN($B36)&gt;0,
_xlfn.SWITCH($B36,
'Output| AER'!$B$17,SUMPRODUCT('Calc| Project Costs'!$BU$10:$BU$1009,'Calc| Project Costs'!AZ$10:AZ$1009)/10^3,
'Output| AER'!$B$18,IF(LEN($B35)&gt;0,SUM(F$9:F35),0),
'Output| AER'!$B$19,(SUMPRODUCT('Calc| Project Costs'!AB$10:AB$1009,'Calc| Project Costs'!$BU$10:$BU$1009)+SUMPRODUCT('Calc| Project Costs'!BH$10:BH$1009,'Calc| Project Costs'!$BU$10:$BU$1009))/10^3,
'Output| AER'!$B$20,SUMPRODUCT(--('Input| Disposals'!$O$8:$O$57='Input| Setup'!$B$36),'Input| Disposals'!S$8:S$57)/10^3,
'Output| AER'!$B$21,F33-F34-F35,
'Output| AER'!$B$23,"",
'Output| AER'!$B$24,'Input| Type 2 capcons'!F$46/10^3,
SUMPRODUCT('Calc| Project Costs'!T$10:T$1009,1*('Calc| Project Costs'!$G$10:$G$1009=$B36),'Calc| Project Costs'!$BU$10:$BU$1009)/10^3),
""))</f>
        <v>2.1703611943162988</v>
      </c>
      <c r="G36" s="213" cm="1">
        <f t="array" ref="G36">IF($B35='Output| AER'!$B$21,
IF(AND(ABS(G32*10^3-(SUM(SUMPRODUCT('Calc| Project Costs'!$BU$10:$BU$1009,'Calc| Project Costs'!AC$10:AC$1009)+SUMPRODUCT('Calc| Project Costs'!$BU$10:$BU$1009,'Calc| Project Costs'!BI$10:BI$1009))+SUMPRODUCT(--('Input| Disposals'!$O$8:$O$57='Input| Setup'!$B$36),'Input| Disposals'!T$8:T$57)+G35*10^3))&lt;0.000001,(ABS(G32*10^3-(SUMPRODUCT('Calc| Project Costs'!$BU$10:$BU$1009,'Calc| Project Costs'!BQ$10:BQ$1009)))&lt;0.000001)),0,1),
IF(LEN($B36)&gt;0,
_xlfn.SWITCH($B36,
'Output| AER'!$B$17,SUMPRODUCT('Calc| Project Costs'!$BU$10:$BU$1009,'Calc| Project Costs'!BA$10:BA$1009)/10^3,
'Output| AER'!$B$18,IF(LEN($B35)&gt;0,SUM(G$9:G35),0),
'Output| AER'!$B$19,(SUMPRODUCT('Calc| Project Costs'!AC$10:AC$1009,'Calc| Project Costs'!$BU$10:$BU$1009)+SUMPRODUCT('Calc| Project Costs'!BI$10:BI$1009,'Calc| Project Costs'!$BU$10:$BU$1009))/10^3,
'Output| AER'!$B$20,SUMPRODUCT(--('Input| Disposals'!$O$8:$O$57='Input| Setup'!$B$36),'Input| Disposals'!T$8:T$57)/10^3,
'Output| AER'!$B$21,G33-G34-G35,
'Output| AER'!$B$23,"",
'Output| AER'!$B$24,'Input| Type 2 capcons'!G$46/10^3,
SUMPRODUCT('Calc| Project Costs'!U$10:U$1009,1*('Calc| Project Costs'!$G$10:$G$1009=$B36),'Calc| Project Costs'!$BU$10:$BU$1009)/10^3),
""))</f>
        <v>2.306496502377041</v>
      </c>
      <c r="H36" s="213" cm="1">
        <f t="array" ref="H36">IF($B35='Output| AER'!$B$21,
IF(AND(ABS(H32*10^3-(SUM(SUMPRODUCT('Calc| Project Costs'!$BU$10:$BU$1009,'Calc| Project Costs'!AD$10:AD$1009)+SUMPRODUCT('Calc| Project Costs'!$BU$10:$BU$1009,'Calc| Project Costs'!BJ$10:BJ$1009))+SUMPRODUCT(--('Input| Disposals'!$O$8:$O$57='Input| Setup'!$B$36),'Input| Disposals'!U$8:U$57)+H35*10^3))&lt;0.000001,(ABS(H32*10^3-(SUMPRODUCT('Calc| Project Costs'!$BU$10:$BU$1009,'Calc| Project Costs'!BR$10:BR$1009)))&lt;0.000001)),0,1),
IF(LEN($B36)&gt;0,
_xlfn.SWITCH($B36,
'Output| AER'!$B$17,SUMPRODUCT('Calc| Project Costs'!$BU$10:$BU$1009,'Calc| Project Costs'!BB$10:BB$1009)/10^3,
'Output| AER'!$B$18,IF(LEN($B35)&gt;0,SUM(H$9:H35),0),
'Output| AER'!$B$19,(SUMPRODUCT('Calc| Project Costs'!AD$10:AD$1009,'Calc| Project Costs'!$BU$10:$BU$1009)+SUMPRODUCT('Calc| Project Costs'!BJ$10:BJ$1009,'Calc| Project Costs'!$BU$10:$BU$1009))/10^3,
'Output| AER'!$B$20,SUMPRODUCT(--('Input| Disposals'!$O$8:$O$57='Input| Setup'!$B$36),'Input| Disposals'!U$8:U$57)/10^3,
'Output| AER'!$B$21,H33-H34-H35,
'Output| AER'!$B$23,"",
'Output| AER'!$B$24,'Input| Type 2 capcons'!H$46/10^3,
SUMPRODUCT('Calc| Project Costs'!V$10:V$1009,1*('Calc| Project Costs'!$G$10:$G$1009=$B36),'Calc| Project Costs'!$BU$10:$BU$1009)/10^3),
""))</f>
        <v>2.2418431585325944</v>
      </c>
      <c r="I36" s="213" cm="1">
        <f t="array" ref="I36">IF($B35='Output| AER'!$B$21,
IF(AND(ABS(I32*10^3-(SUM(SUMPRODUCT('Calc| Project Costs'!$BU$10:$BU$1009,'Calc| Project Costs'!AE$10:AE$1009)+SUMPRODUCT('Calc| Project Costs'!$BU$10:$BU$1009,'Calc| Project Costs'!BK$10:BK$1009))+SUMPRODUCT(--('Input| Disposals'!$O$8:$O$57='Input| Setup'!$B$36),'Input| Disposals'!V$8:V$57)+I35*10^3))&lt;0.000001,(ABS(I32*10^3-(SUMPRODUCT('Calc| Project Costs'!$BU$10:$BU$1009,'Calc| Project Costs'!BS$10:BS$1009)))&lt;0.000001)),0,1),
IF(LEN($B36)&gt;0,
_xlfn.SWITCH($B36,
'Output| AER'!$B$17,SUMPRODUCT('Calc| Project Costs'!$BU$10:$BU$1009,'Calc| Project Costs'!BC$10:BC$1009)/10^3,
'Output| AER'!$B$18,IF(LEN($B35)&gt;0,SUM(I$9:I35),0),
'Output| AER'!$B$19,(SUMPRODUCT('Calc| Project Costs'!AE$10:AE$1009,'Calc| Project Costs'!$BU$10:$BU$1009)+SUMPRODUCT('Calc| Project Costs'!BK$10:BK$1009,'Calc| Project Costs'!$BU$10:$BU$1009))/10^3,
'Output| AER'!$B$20,SUMPRODUCT(--('Input| Disposals'!$O$8:$O$57='Input| Setup'!$B$36),'Input| Disposals'!V$8:V$57)/10^3,
'Output| AER'!$B$21,I33-I34-I35,
'Output| AER'!$B$23,"",
'Output| AER'!$B$24,'Input| Type 2 capcons'!I$46/10^3,
SUMPRODUCT('Calc| Project Costs'!W$10:W$1009,1*('Calc| Project Costs'!$G$10:$G$1009=$B36),'Calc| Project Costs'!$BU$10:$BU$1009)/10^3),
""))</f>
        <v>3.3265826751050254</v>
      </c>
      <c r="J36" s="214">
        <f>IF(B35='Output| AER'!$B$21,ROUND(J35-'Output| PTRM (SCS)'!$I$223,9),IF(OR(B36='Output| AER'!$B$23,AND(B36="",B35=""),AND(B36="",B35='Output| AER'!$B$24)),"",IFERROR(SUM(E36:I36),0)))</f>
        <v>12.330283677361276</v>
      </c>
      <c r="L36" s="213" cm="1">
        <f t="array" ref="L36">IF($B35='Output| AER'!$B$21,
IF(AND(ABS(L32*10^3-(SUM(SUMPRODUCT('Calc| Project Costs'!$BV$10:$BV$1009,'Calc| Project Costs'!Y$10:Y$1009)+SUMPRODUCT('Calc| Project Costs'!$BV$10:$BV$1009,'Calc| Project Costs'!BE$10:BE$1009))+SUMPRODUCT(--('Input| Disposals'!$O$8:$O$57='Input| Setup'!$B$37),'Input| Disposals'!P$8:P$57)+L35*10^3))&lt;0.000001,(ABS(L32*10^3-(SUMPRODUCT('Calc| Project Costs'!$BV$10:$BV$1009,'Calc| Project Costs'!BM$10:BM$1009)))&lt;0.000001)),0,1),
IF(LEN($B36)&gt;0,
_xlfn.SWITCH($B36,
'Output| AER'!$B$17,SUMPRODUCT('Calc| Project Costs'!$BV$10:$BV$1009,'Calc| Project Costs'!AW$10:AW$1009)/10^3,
'Output| AER'!$B$18,IF(LEN($B35)&gt;0,SUM(L$9:L35),0),
'Output| AER'!$B$19,(SUMPRODUCT('Calc| Project Costs'!Y$10:Y$1009,'Calc| Project Costs'!$BV$10:$BV$1009)+SUMPRODUCT('Calc| Project Costs'!BE$10:BE$1009,'Calc| Project Costs'!$BV$10:$BV$1009))/10^3,
'Output| AER'!$B$20,SUMPRODUCT(--('Input| Disposals'!$O$8:$O$57='Input| Setup'!$B$37),'Input| Disposals'!P$8:P$57)/10^3,
'Output| AER'!$B$21,L33-L34-L35,
'Output| AER'!$B$23,"",
'Output| AER'!$B$24,'Input| Type 2 capcons'!L$46/10^3,
SUMPRODUCT('Calc| Project Costs'!Q$10:Q$1009,1*('Calc| Project Costs'!$G$10:$G$1009=$B36),'Calc| Project Costs'!$BV$10:$BV$1009)/10^3),
""))</f>
        <v>1.7504539625792996</v>
      </c>
      <c r="M36" s="213" cm="1">
        <f t="array" ref="M36">IF($B35='Output| AER'!$B$21,
IF(AND(ABS(M32*10^3-(SUM(SUMPRODUCT('Calc| Project Costs'!$BV$10:$BV$1009,'Calc| Project Costs'!Z$10:Z$1009)+SUMPRODUCT('Calc| Project Costs'!$BV$10:$BV$1009,'Calc| Project Costs'!BF$10:BF$1009))+SUMPRODUCT(--('Input| Disposals'!$O$8:$O$57='Input| Setup'!$B$37),'Input| Disposals'!Q$8:Q$57)+M35*10^3))&lt;0.000001,(ABS(M32*10^3-(SUMPRODUCT('Calc| Project Costs'!$BV$10:$BV$1009,'Calc| Project Costs'!BN$10:BN$1009)))&lt;0.000001)),0,1),
IF(LEN($B36)&gt;0,
_xlfn.SWITCH($B36,
'Output| AER'!$B$17,SUMPRODUCT('Calc| Project Costs'!$BV$10:$BV$1009,'Calc| Project Costs'!AX$10:AX$1009)/10^3,
'Output| AER'!$B$18,IF(LEN($B35)&gt;0,SUM(M$9:M35),0),
'Output| AER'!$B$19,(SUMPRODUCT('Calc| Project Costs'!Z$10:Z$1009,'Calc| Project Costs'!$BV$10:$BV$1009)+SUMPRODUCT('Calc| Project Costs'!BF$10:BF$1009,'Calc| Project Costs'!$BV$10:$BV$1009))/10^3,
'Output| AER'!$B$20,SUMPRODUCT(--('Input| Disposals'!$O$8:$O$57='Input| Setup'!$B$37),'Input| Disposals'!Q$8:Q$57)/10^3,
'Output| AER'!$B$21,M33-M34-M35,
'Output| AER'!$B$23,"",
'Output| AER'!$B$24,'Input| Type 2 capcons'!M$46/10^3,
SUMPRODUCT('Calc| Project Costs'!R$10:R$1009,1*('Calc| Project Costs'!$G$10:$G$1009=$B36),'Calc| Project Costs'!$BV$10:$BV$1009)/10^3),
""))</f>
        <v>1.7070265585053264</v>
      </c>
      <c r="N36" s="213" cm="1">
        <f t="array" ref="N36">IF($B35='Output| AER'!$B$21,
IF(AND(ABS(N32*10^3-(SUM(SUMPRODUCT('Calc| Project Costs'!$BV$10:$BV$1009,'Calc| Project Costs'!AA$10:AA$1009)+SUMPRODUCT('Calc| Project Costs'!$BV$10:$BV$1009,'Calc| Project Costs'!BG$10:BG$1009))+SUMPRODUCT(--('Input| Disposals'!$O$8:$O$57='Input| Setup'!$B$37),'Input| Disposals'!R$8:R$57)+N35*10^3))&lt;0.000001,(ABS(N32*10^3-(SUMPRODUCT('Calc| Project Costs'!$BV$10:$BV$1009,'Calc| Project Costs'!BO$10:BO$1009)))&lt;0.000001)),0,1),
IF(LEN($B36)&gt;0,
_xlfn.SWITCH($B36,
'Output| AER'!$B$17,SUMPRODUCT('Calc| Project Costs'!$BV$10:$BV$1009,'Calc| Project Costs'!AY$10:AY$1009)/10^3,
'Output| AER'!$B$18,IF(LEN($B35)&gt;0,SUM(N$9:N35),0),
'Output| AER'!$B$19,(SUMPRODUCT('Calc| Project Costs'!AA$10:AA$1009,'Calc| Project Costs'!$BV$10:$BV$1009)+SUMPRODUCT('Calc| Project Costs'!BG$10:BG$1009,'Calc| Project Costs'!$BV$10:$BV$1009))/10^3,
'Output| AER'!$B$20,SUMPRODUCT(--('Input| Disposals'!$O$8:$O$57='Input| Setup'!$B$37),'Input| Disposals'!R$8:R$57)/10^3,
'Output| AER'!$B$21,N33-N34-N35,
'Output| AER'!$B$23,"",
'Output| AER'!$B$24,'Input| Type 2 capcons'!N$46/10^3,
SUMPRODUCT('Calc| Project Costs'!S$10:S$1009,1*('Calc| Project Costs'!$G$10:$G$1009=$B36),'Calc| Project Costs'!$BV$10:$BV$1009)/10^3),
""))</f>
        <v>1.8280001176242542</v>
      </c>
      <c r="O36" s="213" cm="1">
        <f t="array" ref="O36">IF($B35='Output| AER'!$B$21,
IF(AND(ABS(O32*10^3-(SUM(SUMPRODUCT('Calc| Project Costs'!$BV$10:$BV$1009,'Calc| Project Costs'!AB$10:AB$1009)+SUMPRODUCT('Calc| Project Costs'!$BV$10:$BV$1009,'Calc| Project Costs'!BH$10:BH$1009))+SUMPRODUCT(--('Input| Disposals'!$O$8:$O$57='Input| Setup'!$B$37),'Input| Disposals'!S$8:S$57)+O35*10^3))&lt;0.000001,(ABS(O32*10^3-(SUMPRODUCT('Calc| Project Costs'!$BV$10:$BV$1009,'Calc| Project Costs'!BP$10:BP$1009)))&lt;0.000001)),0,1),
IF(LEN($B36)&gt;0,
_xlfn.SWITCH($B36,
'Output| AER'!$B$17,SUMPRODUCT('Calc| Project Costs'!$BV$10:$BV$1009,'Calc| Project Costs'!AZ$10:AZ$1009)/10^3,
'Output| AER'!$B$18,IF(LEN($B35)&gt;0,SUM(O$9:O35),0),
'Output| AER'!$B$19,(SUMPRODUCT('Calc| Project Costs'!AB$10:AB$1009,'Calc| Project Costs'!$BV$10:$BV$1009)+SUMPRODUCT('Calc| Project Costs'!BH$10:BH$1009,'Calc| Project Costs'!$BV$10:$BV$1009))/10^3,
'Output| AER'!$B$20,SUMPRODUCT(--('Input| Disposals'!$O$8:$O$57='Input| Setup'!$B$37),'Input| Disposals'!S$8:S$57)/10^3,
'Output| AER'!$B$21,O33-O34-O35,
'Output| AER'!$B$23,"",
'Output| AER'!$B$24,'Input| Type 2 capcons'!O$46/10^3,
SUMPRODUCT('Calc| Project Costs'!T$10:T$1009,1*('Calc| Project Costs'!$G$10:$G$1009=$B36),'Calc| Project Costs'!$BV$10:$BV$1009)/10^3),
""))</f>
        <v>0.88609995228889038</v>
      </c>
      <c r="P36" s="213" cm="1">
        <f t="array" ref="P36">IF($B35='Output| AER'!$B$21,
IF(AND(ABS(P32*10^3-(SUM(SUMPRODUCT('Calc| Project Costs'!$BV$10:$BV$1009,'Calc| Project Costs'!AC$10:AC$1009)+SUMPRODUCT('Calc| Project Costs'!$BV$10:$BV$1009,'Calc| Project Costs'!BI$10:BI$1009))+SUMPRODUCT(--('Input| Disposals'!$O$8:$O$57='Input| Setup'!$B$37),'Input| Disposals'!T$8:T$57)+P35*10^3))&lt;0.000001,(ABS(P32*10^3-(SUMPRODUCT('Calc| Project Costs'!$BV$10:$BV$1009,'Calc| Project Costs'!BQ$10:BQ$1009)))&lt;0.000001)),0,1),
IF(LEN($B36)&gt;0,
_xlfn.SWITCH($B36,
'Output| AER'!$B$17,SUMPRODUCT('Calc| Project Costs'!$BV$10:$BV$1009,'Calc| Project Costs'!BA$10:BA$1009)/10^3,
'Output| AER'!$B$18,IF(LEN($B35)&gt;0,SUM(P$9:P35),0),
'Output| AER'!$B$19,(SUMPRODUCT('Calc| Project Costs'!AC$10:AC$1009,'Calc| Project Costs'!$BV$10:$BV$1009)+SUMPRODUCT('Calc| Project Costs'!BI$10:BI$1009,'Calc| Project Costs'!$BV$10:$BV$1009))/10^3,
'Output| AER'!$B$20,SUMPRODUCT(--('Input| Disposals'!$O$8:$O$57='Input| Setup'!$B$37),'Input| Disposals'!T$8:T$57)/10^3,
'Output| AER'!$B$21,P33-P34-P35,
'Output| AER'!$B$23,"",
'Output| AER'!$B$24,'Input| Type 2 capcons'!P$46/10^3,
SUMPRODUCT('Calc| Project Costs'!U$10:U$1009,1*('Calc| Project Costs'!$G$10:$G$1009=$B36),'Calc| Project Costs'!$BV$10:$BV$1009)/10^3),
""))</f>
        <v>1.8451972019016329</v>
      </c>
      <c r="Q36" s="213" cm="1">
        <f t="array" ref="Q36">IF($B35='Output| AER'!$B$21,
IF(AND(ABS(Q32*10^3-(SUM(SUMPRODUCT('Calc| Project Costs'!$BV$10:$BV$1009,'Calc| Project Costs'!AD$10:AD$1009)+SUMPRODUCT('Calc| Project Costs'!$BV$10:$BV$1009,'Calc| Project Costs'!BJ$10:BJ$1009))+SUMPRODUCT(--('Input| Disposals'!$O$8:$O$57='Input| Setup'!$B$37),'Input| Disposals'!U$8:U$57)+Q35*10^3))&lt;0.000001,(ABS(Q32*10^3-(SUMPRODUCT('Calc| Project Costs'!$BV$10:$BV$1009,'Calc| Project Costs'!BR$10:BR$1009)))&lt;0.000001)),0,1),
IF(LEN($B36)&gt;0,
_xlfn.SWITCH($B36,
'Output| AER'!$B$17,SUMPRODUCT('Calc| Project Costs'!$BV$10:$BV$1009,'Calc| Project Costs'!BB$10:BB$1009)/10^3,
'Output| AER'!$B$18,IF(LEN($B35)&gt;0,SUM(Q$9:Q35),0),
'Output| AER'!$B$19,(SUMPRODUCT('Calc| Project Costs'!AD$10:AD$1009,'Calc| Project Costs'!$BV$10:$BV$1009)+SUMPRODUCT('Calc| Project Costs'!BJ$10:BJ$1009,'Calc| Project Costs'!$BV$10:$BV$1009))/10^3,
'Output| AER'!$B$20,SUMPRODUCT(--('Input| Disposals'!$O$8:$O$57='Input| Setup'!$B$37),'Input| Disposals'!U$8:U$57)/10^3,
'Output| AER'!$B$21,Q33-Q34-Q35,
'Output| AER'!$B$23,"",
'Output| AER'!$B$24,'Input| Type 2 capcons'!Q$46/10^3,
SUMPRODUCT('Calc| Project Costs'!V$10:V$1009,1*('Calc| Project Costs'!$G$10:$G$1009=$B36),'Calc| Project Costs'!$BV$10:$BV$1009)/10^3),
""))</f>
        <v>1.7934745268260754</v>
      </c>
      <c r="R36" s="213" cm="1">
        <f t="array" ref="R36">IF($B35='Output| AER'!$B$21,
IF(AND(ABS(R32*10^3-(SUM(SUMPRODUCT('Calc| Project Costs'!$BV$10:$BV$1009,'Calc| Project Costs'!AE$10:AE$1009)+SUMPRODUCT('Calc| Project Costs'!$BV$10:$BV$1009,'Calc| Project Costs'!BK$10:BK$1009))+SUMPRODUCT(--('Input| Disposals'!$O$8:$O$57='Input| Setup'!$B$37),'Input| Disposals'!V$8:V$57)+R35*10^3))&lt;0.000001,(ABS(R32*10^3-(SUMPRODUCT('Calc| Project Costs'!$BV$10:$BV$1009,'Calc| Project Costs'!BS$10:BS$1009)))&lt;0.000001)),0,1),
IF(LEN($B36)&gt;0,
_xlfn.SWITCH($B36,
'Output| AER'!$B$17,SUMPRODUCT('Calc| Project Costs'!$BV$10:$BV$1009,'Calc| Project Costs'!BC$10:BC$1009)/10^3,
'Output| AER'!$B$18,IF(LEN($B35)&gt;0,SUM(R$9:R35),0),
'Output| AER'!$B$19,(SUMPRODUCT('Calc| Project Costs'!AE$10:AE$1009,'Calc| Project Costs'!$BV$10:$BV$1009)+SUMPRODUCT('Calc| Project Costs'!BK$10:BK$1009,'Calc| Project Costs'!$BV$10:$BV$1009))/10^3,
'Output| AER'!$B$20,SUMPRODUCT(--('Input| Disposals'!$O$8:$O$57='Input| Setup'!$B$37),'Input| Disposals'!V$8:V$57)/10^3,
'Output| AER'!$B$21,R33-R34-R35,
'Output| AER'!$B$23,"",
'Output| AER'!$B$24,'Input| Type 2 capcons'!R$46/10^3,
SUMPRODUCT('Calc| Project Costs'!W$10:W$1009,1*('Calc| Project Costs'!$G$10:$G$1009=$B36),'Calc| Project Costs'!$BV$10:$BV$1009)/10^3),
""))</f>
        <v>1.7640291925799452</v>
      </c>
      <c r="S36" s="214">
        <f>IF(B35='Output| AER'!$B$21,ROUND(S35-'Output| PTRM (DFA)'!$I$223,9),IF(OR(B36='Output| AER'!$B$23,AND(B36="",B35=""),AND(B36="",B35='Output| AER'!$B$24)),"",IFERROR(SUM(N36:R36),0)))</f>
        <v>8.1168009912207992</v>
      </c>
    </row>
    <row r="37" spans="1:21" ht="12.75" customHeight="1" x14ac:dyDescent="0.2">
      <c r="B37" s="125" t="str" cm="1">
        <f t="array" ref="B37">IFERROR(_xlfn.LET(_xlpm.x, INDEX(_xlfn.VSTACK(_xlfn.UNIQUE(_xlfn._xlws.FILTER('Input| Projects'!$G$10:$G$1009,'Input| Projects'!$G$10:$G$1009&lt;&gt;"")),'Output| AER'!$B$17:$B$24),ROW(A29)),IF(_xlpm.x=0,"",_xlpm.x)),"")</f>
        <v/>
      </c>
      <c r="C37" s="213" t="str" cm="1">
        <f t="array" ref="C37">IF($B36='Output| AER'!$B$21,
IF(AND(ABS(C33*10^3-(SUM(SUMPRODUCT('Calc| Project Costs'!$BU$10:$BU$1009,'Calc| Project Costs'!Y$10:Y$1009)+SUMPRODUCT('Calc| Project Costs'!$BU$10:$BU$1009,'Calc| Project Costs'!BE$10:BE$1009))+SUMPRODUCT(--('Input| Disposals'!$O$8:$O$57='Input| Setup'!$B$36),'Input| Disposals'!P$8:P$57)+C36*10^3))&lt;0.000001,(ABS(C33*10^3-(SUMPRODUCT('Calc| Project Costs'!$BU$10:$BU$1009,'Calc| Project Costs'!BM$10:BM$1009)))&lt;0.000001)),0,1),
IF(LEN($B37)&gt;0,
_xlfn.SWITCH($B37,
'Output| AER'!$B$17,SUMPRODUCT('Calc| Project Costs'!$BU$10:$BU$1009,'Calc| Project Costs'!AW$10:AW$1009)/10^3,
'Output| AER'!$B$18,IF(LEN($B36)&gt;0,SUM(C$9:C36),0),
'Output| AER'!$B$19,(SUMPRODUCT('Calc| Project Costs'!Y$10:Y$1009,'Calc| Project Costs'!$BU$10:$BU$1009)+SUMPRODUCT('Calc| Project Costs'!BE$10:BE$1009,'Calc| Project Costs'!$BU$10:$BU$1009))/10^3,
'Output| AER'!$B$20,SUMPRODUCT(--('Input| Disposals'!$O$8:$O$57='Input| Setup'!$B$36),'Input| Disposals'!P$8:P$57)/10^3,
'Output| AER'!$B$21,C34-C35-C36,
'Output| AER'!$B$23,"",
'Output| AER'!$B$24,'Input| Type 2 capcons'!C$46/10^3,
SUMPRODUCT('Calc| Project Costs'!Q$10:Q$1009,1*('Calc| Project Costs'!$G$10:$G$1009=$B37),'Calc| Project Costs'!$BU$10:$BU$1009)/10^3),
""))</f>
        <v/>
      </c>
      <c r="D37" s="213" t="str" cm="1">
        <f t="array" ref="D37">IF($B36='Output| AER'!$B$21,
IF(AND(ABS(D33*10^3-(SUM(SUMPRODUCT('Calc| Project Costs'!$BU$10:$BU$1009,'Calc| Project Costs'!Z$10:Z$1009)+SUMPRODUCT('Calc| Project Costs'!$BU$10:$BU$1009,'Calc| Project Costs'!BF$10:BF$1009))+SUMPRODUCT(--('Input| Disposals'!$O$8:$O$57='Input| Setup'!$B$36),'Input| Disposals'!Q$8:Q$57)+D36*10^3))&lt;0.000001,(ABS(D33*10^3-(SUMPRODUCT('Calc| Project Costs'!$BU$10:$BU$1009,'Calc| Project Costs'!BN$10:BN$1009)))&lt;0.000001)),0,1),
IF(LEN($B37)&gt;0,
_xlfn.SWITCH($B37,
'Output| AER'!$B$17,SUMPRODUCT('Calc| Project Costs'!$BU$10:$BU$1009,'Calc| Project Costs'!AX$10:AX$1009)/10^3,
'Output| AER'!$B$18,IF(LEN($B36)&gt;0,SUM(D$9:D36),0),
'Output| AER'!$B$19,(SUMPRODUCT('Calc| Project Costs'!Z$10:Z$1009,'Calc| Project Costs'!$BU$10:$BU$1009)+SUMPRODUCT('Calc| Project Costs'!BF$10:BF$1009,'Calc| Project Costs'!$BU$10:$BU$1009))/10^3,
'Output| AER'!$B$20,SUMPRODUCT(--('Input| Disposals'!$O$8:$O$57='Input| Setup'!$B$36),'Input| Disposals'!Q$8:Q$57)/10^3,
'Output| AER'!$B$21,D34-D35-D36,
'Output| AER'!$B$23,"",
'Output| AER'!$B$24,'Input| Type 2 capcons'!D$46/10^3,
SUMPRODUCT('Calc| Project Costs'!R$10:R$1009,1*('Calc| Project Costs'!$G$10:$G$1009=$B37),'Calc| Project Costs'!$BU$10:$BU$1009)/10^3),
""))</f>
        <v/>
      </c>
      <c r="E37" s="213" t="str" cm="1">
        <f t="array" ref="E37">IF($B36='Output| AER'!$B$21,
IF(AND(ABS(E33*10^3-(SUM(SUMPRODUCT('Calc| Project Costs'!$BU$10:$BU$1009,'Calc| Project Costs'!AA$10:AA$1009)+SUMPRODUCT('Calc| Project Costs'!$BU$10:$BU$1009,'Calc| Project Costs'!BG$10:BG$1009))+SUMPRODUCT(--('Input| Disposals'!$O$8:$O$57='Input| Setup'!$B$36),'Input| Disposals'!R$8:R$57)+E36*10^3))&lt;0.000001,(ABS(E33*10^3-(SUMPRODUCT('Calc| Project Costs'!$BU$10:$BU$1009,'Calc| Project Costs'!BO$10:BO$1009)))&lt;0.000001)),0,1),
IF(LEN($B37)&gt;0,
_xlfn.SWITCH($B37,
'Output| AER'!$B$17,SUMPRODUCT('Calc| Project Costs'!$BU$10:$BU$1009,'Calc| Project Costs'!AY$10:AY$1009)/10^3,
'Output| AER'!$B$18,IF(LEN($B36)&gt;0,SUM(E$9:E36),0),
'Output| AER'!$B$19,(SUMPRODUCT('Calc| Project Costs'!AA$10:AA$1009,'Calc| Project Costs'!$BU$10:$BU$1009)+SUMPRODUCT('Calc| Project Costs'!BG$10:BG$1009,'Calc| Project Costs'!$BU$10:$BU$1009))/10^3,
'Output| AER'!$B$20,SUMPRODUCT(--('Input| Disposals'!$O$8:$O$57='Input| Setup'!$B$36),'Input| Disposals'!R$8:R$57)/10^3,
'Output| AER'!$B$21,E34-E35-E36,
'Output| AER'!$B$23,"",
'Output| AER'!$B$24,'Input| Type 2 capcons'!E$46/10^3,
SUMPRODUCT('Calc| Project Costs'!S$10:S$1009,1*('Calc| Project Costs'!$G$10:$G$1009=$B37),'Calc| Project Costs'!$BU$10:$BU$1009)/10^3),
""))</f>
        <v/>
      </c>
      <c r="F37" s="213" t="str" cm="1">
        <f t="array" ref="F37">IF($B36='Output| AER'!$B$21,
IF(AND(ABS(F33*10^3-(SUM(SUMPRODUCT('Calc| Project Costs'!$BU$10:$BU$1009,'Calc| Project Costs'!AB$10:AB$1009)+SUMPRODUCT('Calc| Project Costs'!$BU$10:$BU$1009,'Calc| Project Costs'!BH$10:BH$1009))+SUMPRODUCT(--('Input| Disposals'!$O$8:$O$57='Input| Setup'!$B$36),'Input| Disposals'!S$8:S$57)+F36*10^3))&lt;0.000001,(ABS(F33*10^3-(SUMPRODUCT('Calc| Project Costs'!$BU$10:$BU$1009,'Calc| Project Costs'!BP$10:BP$1009)))&lt;0.000001)),0,1),
IF(LEN($B37)&gt;0,
_xlfn.SWITCH($B37,
'Output| AER'!$B$17,SUMPRODUCT('Calc| Project Costs'!$BU$10:$BU$1009,'Calc| Project Costs'!AZ$10:AZ$1009)/10^3,
'Output| AER'!$B$18,IF(LEN($B36)&gt;0,SUM(F$9:F36),0),
'Output| AER'!$B$19,(SUMPRODUCT('Calc| Project Costs'!AB$10:AB$1009,'Calc| Project Costs'!$BU$10:$BU$1009)+SUMPRODUCT('Calc| Project Costs'!BH$10:BH$1009,'Calc| Project Costs'!$BU$10:$BU$1009))/10^3,
'Output| AER'!$B$20,SUMPRODUCT(--('Input| Disposals'!$O$8:$O$57='Input| Setup'!$B$36),'Input| Disposals'!S$8:S$57)/10^3,
'Output| AER'!$B$21,F34-F35-F36,
'Output| AER'!$B$23,"",
'Output| AER'!$B$24,'Input| Type 2 capcons'!F$46/10^3,
SUMPRODUCT('Calc| Project Costs'!T$10:T$1009,1*('Calc| Project Costs'!$G$10:$G$1009=$B37),'Calc| Project Costs'!$BU$10:$BU$1009)/10^3),
""))</f>
        <v/>
      </c>
      <c r="G37" s="213" t="str" cm="1">
        <f t="array" ref="G37">IF($B36='Output| AER'!$B$21,
IF(AND(ABS(G33*10^3-(SUM(SUMPRODUCT('Calc| Project Costs'!$BU$10:$BU$1009,'Calc| Project Costs'!AC$10:AC$1009)+SUMPRODUCT('Calc| Project Costs'!$BU$10:$BU$1009,'Calc| Project Costs'!BI$10:BI$1009))+SUMPRODUCT(--('Input| Disposals'!$O$8:$O$57='Input| Setup'!$B$36),'Input| Disposals'!T$8:T$57)+G36*10^3))&lt;0.000001,(ABS(G33*10^3-(SUMPRODUCT('Calc| Project Costs'!$BU$10:$BU$1009,'Calc| Project Costs'!BQ$10:BQ$1009)))&lt;0.000001)),0,1),
IF(LEN($B37)&gt;0,
_xlfn.SWITCH($B37,
'Output| AER'!$B$17,SUMPRODUCT('Calc| Project Costs'!$BU$10:$BU$1009,'Calc| Project Costs'!BA$10:BA$1009)/10^3,
'Output| AER'!$B$18,IF(LEN($B36)&gt;0,SUM(G$9:G36),0),
'Output| AER'!$B$19,(SUMPRODUCT('Calc| Project Costs'!AC$10:AC$1009,'Calc| Project Costs'!$BU$10:$BU$1009)+SUMPRODUCT('Calc| Project Costs'!BI$10:BI$1009,'Calc| Project Costs'!$BU$10:$BU$1009))/10^3,
'Output| AER'!$B$20,SUMPRODUCT(--('Input| Disposals'!$O$8:$O$57='Input| Setup'!$B$36),'Input| Disposals'!T$8:T$57)/10^3,
'Output| AER'!$B$21,G34-G35-G36,
'Output| AER'!$B$23,"",
'Output| AER'!$B$24,'Input| Type 2 capcons'!G$46/10^3,
SUMPRODUCT('Calc| Project Costs'!U$10:U$1009,1*('Calc| Project Costs'!$G$10:$G$1009=$B37),'Calc| Project Costs'!$BU$10:$BU$1009)/10^3),
""))</f>
        <v/>
      </c>
      <c r="H37" s="213" t="str" cm="1">
        <f t="array" ref="H37">IF($B36='Output| AER'!$B$21,
IF(AND(ABS(H33*10^3-(SUM(SUMPRODUCT('Calc| Project Costs'!$BU$10:$BU$1009,'Calc| Project Costs'!AD$10:AD$1009)+SUMPRODUCT('Calc| Project Costs'!$BU$10:$BU$1009,'Calc| Project Costs'!BJ$10:BJ$1009))+SUMPRODUCT(--('Input| Disposals'!$O$8:$O$57='Input| Setup'!$B$36),'Input| Disposals'!U$8:U$57)+H36*10^3))&lt;0.000001,(ABS(H33*10^3-(SUMPRODUCT('Calc| Project Costs'!$BU$10:$BU$1009,'Calc| Project Costs'!BR$10:BR$1009)))&lt;0.000001)),0,1),
IF(LEN($B37)&gt;0,
_xlfn.SWITCH($B37,
'Output| AER'!$B$17,SUMPRODUCT('Calc| Project Costs'!$BU$10:$BU$1009,'Calc| Project Costs'!BB$10:BB$1009)/10^3,
'Output| AER'!$B$18,IF(LEN($B36)&gt;0,SUM(H$9:H36),0),
'Output| AER'!$B$19,(SUMPRODUCT('Calc| Project Costs'!AD$10:AD$1009,'Calc| Project Costs'!$BU$10:$BU$1009)+SUMPRODUCT('Calc| Project Costs'!BJ$10:BJ$1009,'Calc| Project Costs'!$BU$10:$BU$1009))/10^3,
'Output| AER'!$B$20,SUMPRODUCT(--('Input| Disposals'!$O$8:$O$57='Input| Setup'!$B$36),'Input| Disposals'!U$8:U$57)/10^3,
'Output| AER'!$B$21,H34-H35-H36,
'Output| AER'!$B$23,"",
'Output| AER'!$B$24,'Input| Type 2 capcons'!H$46/10^3,
SUMPRODUCT('Calc| Project Costs'!V$10:V$1009,1*('Calc| Project Costs'!$G$10:$G$1009=$B37),'Calc| Project Costs'!$BU$10:$BU$1009)/10^3),
""))</f>
        <v/>
      </c>
      <c r="I37" s="213" t="str" cm="1">
        <f t="array" ref="I37">IF($B36='Output| AER'!$B$21,
IF(AND(ABS(I33*10^3-(SUM(SUMPRODUCT('Calc| Project Costs'!$BU$10:$BU$1009,'Calc| Project Costs'!AE$10:AE$1009)+SUMPRODUCT('Calc| Project Costs'!$BU$10:$BU$1009,'Calc| Project Costs'!BK$10:BK$1009))+SUMPRODUCT(--('Input| Disposals'!$O$8:$O$57='Input| Setup'!$B$36),'Input| Disposals'!V$8:V$57)+I36*10^3))&lt;0.000001,(ABS(I33*10^3-(SUMPRODUCT('Calc| Project Costs'!$BU$10:$BU$1009,'Calc| Project Costs'!BS$10:BS$1009)))&lt;0.000001)),0,1),
IF(LEN($B37)&gt;0,
_xlfn.SWITCH($B37,
'Output| AER'!$B$17,SUMPRODUCT('Calc| Project Costs'!$BU$10:$BU$1009,'Calc| Project Costs'!BC$10:BC$1009)/10^3,
'Output| AER'!$B$18,IF(LEN($B36)&gt;0,SUM(I$9:I36),0),
'Output| AER'!$B$19,(SUMPRODUCT('Calc| Project Costs'!AE$10:AE$1009,'Calc| Project Costs'!$BU$10:$BU$1009)+SUMPRODUCT('Calc| Project Costs'!BK$10:BK$1009,'Calc| Project Costs'!$BU$10:$BU$1009))/10^3,
'Output| AER'!$B$20,SUMPRODUCT(--('Input| Disposals'!$O$8:$O$57='Input| Setup'!$B$36),'Input| Disposals'!V$8:V$57)/10^3,
'Output| AER'!$B$21,I34-I35-I36,
'Output| AER'!$B$23,"",
'Output| AER'!$B$24,'Input| Type 2 capcons'!I$46/10^3,
SUMPRODUCT('Calc| Project Costs'!W$10:W$1009,1*('Calc| Project Costs'!$G$10:$G$1009=$B37),'Calc| Project Costs'!$BU$10:$BU$1009)/10^3),
""))</f>
        <v/>
      </c>
      <c r="J37" s="214" t="str">
        <f>IF(B36='Output| AER'!$B$21,ROUND(J36-'Output| PTRM (SCS)'!$I$223,9),IF(OR(B37='Output| AER'!$B$23,AND(B37="",B36=""),AND(B37="",B36='Output| AER'!$B$24)),"",IFERROR(SUM(E37:I37),0)))</f>
        <v/>
      </c>
      <c r="L37" s="213" t="str" cm="1">
        <f t="array" ref="L37">IF($B36='Output| AER'!$B$21,
IF(AND(ABS(L33*10^3-(SUM(SUMPRODUCT('Calc| Project Costs'!$BV$10:$BV$1009,'Calc| Project Costs'!Y$10:Y$1009)+SUMPRODUCT('Calc| Project Costs'!$BV$10:$BV$1009,'Calc| Project Costs'!BE$10:BE$1009))+SUMPRODUCT(--('Input| Disposals'!$O$8:$O$57='Input| Setup'!$B$37),'Input| Disposals'!P$8:P$57)+L36*10^3))&lt;0.000001,(ABS(L33*10^3-(SUMPRODUCT('Calc| Project Costs'!$BV$10:$BV$1009,'Calc| Project Costs'!BM$10:BM$1009)))&lt;0.000001)),0,1),
IF(LEN($B37)&gt;0,
_xlfn.SWITCH($B37,
'Output| AER'!$B$17,SUMPRODUCT('Calc| Project Costs'!$BV$10:$BV$1009,'Calc| Project Costs'!AW$10:AW$1009)/10^3,
'Output| AER'!$B$18,IF(LEN($B36)&gt;0,SUM(L$9:L36),0),
'Output| AER'!$B$19,(SUMPRODUCT('Calc| Project Costs'!Y$10:Y$1009,'Calc| Project Costs'!$BV$10:$BV$1009)+SUMPRODUCT('Calc| Project Costs'!BE$10:BE$1009,'Calc| Project Costs'!$BV$10:$BV$1009))/10^3,
'Output| AER'!$B$20,SUMPRODUCT(--('Input| Disposals'!$O$8:$O$57='Input| Setup'!$B$37),'Input| Disposals'!P$8:P$57)/10^3,
'Output| AER'!$B$21,L34-L35-L36,
'Output| AER'!$B$23,"",
'Output| AER'!$B$24,'Input| Type 2 capcons'!L$46/10^3,
SUMPRODUCT('Calc| Project Costs'!Q$10:Q$1009,1*('Calc| Project Costs'!$G$10:$G$1009=$B37),'Calc| Project Costs'!$BV$10:$BV$1009)/10^3),
""))</f>
        <v/>
      </c>
      <c r="M37" s="213" t="str" cm="1">
        <f t="array" ref="M37">IF($B36='Output| AER'!$B$21,
IF(AND(ABS(M33*10^3-(SUM(SUMPRODUCT('Calc| Project Costs'!$BV$10:$BV$1009,'Calc| Project Costs'!Z$10:Z$1009)+SUMPRODUCT('Calc| Project Costs'!$BV$10:$BV$1009,'Calc| Project Costs'!BF$10:BF$1009))+SUMPRODUCT(--('Input| Disposals'!$O$8:$O$57='Input| Setup'!$B$37),'Input| Disposals'!Q$8:Q$57)+M36*10^3))&lt;0.000001,(ABS(M33*10^3-(SUMPRODUCT('Calc| Project Costs'!$BV$10:$BV$1009,'Calc| Project Costs'!BN$10:BN$1009)))&lt;0.000001)),0,1),
IF(LEN($B37)&gt;0,
_xlfn.SWITCH($B37,
'Output| AER'!$B$17,SUMPRODUCT('Calc| Project Costs'!$BV$10:$BV$1009,'Calc| Project Costs'!AX$10:AX$1009)/10^3,
'Output| AER'!$B$18,IF(LEN($B36)&gt;0,SUM(M$9:M36),0),
'Output| AER'!$B$19,(SUMPRODUCT('Calc| Project Costs'!Z$10:Z$1009,'Calc| Project Costs'!$BV$10:$BV$1009)+SUMPRODUCT('Calc| Project Costs'!BF$10:BF$1009,'Calc| Project Costs'!$BV$10:$BV$1009))/10^3,
'Output| AER'!$B$20,SUMPRODUCT(--('Input| Disposals'!$O$8:$O$57='Input| Setup'!$B$37),'Input| Disposals'!Q$8:Q$57)/10^3,
'Output| AER'!$B$21,M34-M35-M36,
'Output| AER'!$B$23,"",
'Output| AER'!$B$24,'Input| Type 2 capcons'!M$46/10^3,
SUMPRODUCT('Calc| Project Costs'!R$10:R$1009,1*('Calc| Project Costs'!$G$10:$G$1009=$B37),'Calc| Project Costs'!$BV$10:$BV$1009)/10^3),
""))</f>
        <v/>
      </c>
      <c r="N37" s="213" t="str" cm="1">
        <f t="array" ref="N37">IF($B36='Output| AER'!$B$21,
IF(AND(ABS(N33*10^3-(SUM(SUMPRODUCT('Calc| Project Costs'!$BV$10:$BV$1009,'Calc| Project Costs'!AA$10:AA$1009)+SUMPRODUCT('Calc| Project Costs'!$BV$10:$BV$1009,'Calc| Project Costs'!BG$10:BG$1009))+SUMPRODUCT(--('Input| Disposals'!$O$8:$O$57='Input| Setup'!$B$37),'Input| Disposals'!R$8:R$57)+N36*10^3))&lt;0.000001,(ABS(N33*10^3-(SUMPRODUCT('Calc| Project Costs'!$BV$10:$BV$1009,'Calc| Project Costs'!BO$10:BO$1009)))&lt;0.000001)),0,1),
IF(LEN($B37)&gt;0,
_xlfn.SWITCH($B37,
'Output| AER'!$B$17,SUMPRODUCT('Calc| Project Costs'!$BV$10:$BV$1009,'Calc| Project Costs'!AY$10:AY$1009)/10^3,
'Output| AER'!$B$18,IF(LEN($B36)&gt;0,SUM(N$9:N36),0),
'Output| AER'!$B$19,(SUMPRODUCT('Calc| Project Costs'!AA$10:AA$1009,'Calc| Project Costs'!$BV$10:$BV$1009)+SUMPRODUCT('Calc| Project Costs'!BG$10:BG$1009,'Calc| Project Costs'!$BV$10:$BV$1009))/10^3,
'Output| AER'!$B$20,SUMPRODUCT(--('Input| Disposals'!$O$8:$O$57='Input| Setup'!$B$37),'Input| Disposals'!R$8:R$57)/10^3,
'Output| AER'!$B$21,N34-N35-N36,
'Output| AER'!$B$23,"",
'Output| AER'!$B$24,'Input| Type 2 capcons'!N$46/10^3,
SUMPRODUCT('Calc| Project Costs'!S$10:S$1009,1*('Calc| Project Costs'!$G$10:$G$1009=$B37),'Calc| Project Costs'!$BV$10:$BV$1009)/10^3),
""))</f>
        <v/>
      </c>
      <c r="O37" s="213" t="str" cm="1">
        <f t="array" ref="O37">IF($B36='Output| AER'!$B$21,
IF(AND(ABS(O33*10^3-(SUM(SUMPRODUCT('Calc| Project Costs'!$BV$10:$BV$1009,'Calc| Project Costs'!AB$10:AB$1009)+SUMPRODUCT('Calc| Project Costs'!$BV$10:$BV$1009,'Calc| Project Costs'!BH$10:BH$1009))+SUMPRODUCT(--('Input| Disposals'!$O$8:$O$57='Input| Setup'!$B$37),'Input| Disposals'!S$8:S$57)+O36*10^3))&lt;0.000001,(ABS(O33*10^3-(SUMPRODUCT('Calc| Project Costs'!$BV$10:$BV$1009,'Calc| Project Costs'!BP$10:BP$1009)))&lt;0.000001)),0,1),
IF(LEN($B37)&gt;0,
_xlfn.SWITCH($B37,
'Output| AER'!$B$17,SUMPRODUCT('Calc| Project Costs'!$BV$10:$BV$1009,'Calc| Project Costs'!AZ$10:AZ$1009)/10^3,
'Output| AER'!$B$18,IF(LEN($B36)&gt;0,SUM(O$9:O36),0),
'Output| AER'!$B$19,(SUMPRODUCT('Calc| Project Costs'!AB$10:AB$1009,'Calc| Project Costs'!$BV$10:$BV$1009)+SUMPRODUCT('Calc| Project Costs'!BH$10:BH$1009,'Calc| Project Costs'!$BV$10:$BV$1009))/10^3,
'Output| AER'!$B$20,SUMPRODUCT(--('Input| Disposals'!$O$8:$O$57='Input| Setup'!$B$37),'Input| Disposals'!S$8:S$57)/10^3,
'Output| AER'!$B$21,O34-O35-O36,
'Output| AER'!$B$23,"",
'Output| AER'!$B$24,'Input| Type 2 capcons'!O$46/10^3,
SUMPRODUCT('Calc| Project Costs'!T$10:T$1009,1*('Calc| Project Costs'!$G$10:$G$1009=$B37),'Calc| Project Costs'!$BV$10:$BV$1009)/10^3),
""))</f>
        <v/>
      </c>
      <c r="P37" s="213" t="str" cm="1">
        <f t="array" ref="P37">IF($B36='Output| AER'!$B$21,
IF(AND(ABS(P33*10^3-(SUM(SUMPRODUCT('Calc| Project Costs'!$BV$10:$BV$1009,'Calc| Project Costs'!AC$10:AC$1009)+SUMPRODUCT('Calc| Project Costs'!$BV$10:$BV$1009,'Calc| Project Costs'!BI$10:BI$1009))+SUMPRODUCT(--('Input| Disposals'!$O$8:$O$57='Input| Setup'!$B$37),'Input| Disposals'!T$8:T$57)+P36*10^3))&lt;0.000001,(ABS(P33*10^3-(SUMPRODUCT('Calc| Project Costs'!$BV$10:$BV$1009,'Calc| Project Costs'!BQ$10:BQ$1009)))&lt;0.000001)),0,1),
IF(LEN($B37)&gt;0,
_xlfn.SWITCH($B37,
'Output| AER'!$B$17,SUMPRODUCT('Calc| Project Costs'!$BV$10:$BV$1009,'Calc| Project Costs'!BA$10:BA$1009)/10^3,
'Output| AER'!$B$18,IF(LEN($B36)&gt;0,SUM(P$9:P36),0),
'Output| AER'!$B$19,(SUMPRODUCT('Calc| Project Costs'!AC$10:AC$1009,'Calc| Project Costs'!$BV$10:$BV$1009)+SUMPRODUCT('Calc| Project Costs'!BI$10:BI$1009,'Calc| Project Costs'!$BV$10:$BV$1009))/10^3,
'Output| AER'!$B$20,SUMPRODUCT(--('Input| Disposals'!$O$8:$O$57='Input| Setup'!$B$37),'Input| Disposals'!T$8:T$57)/10^3,
'Output| AER'!$B$21,P34-P35-P36,
'Output| AER'!$B$23,"",
'Output| AER'!$B$24,'Input| Type 2 capcons'!P$46/10^3,
SUMPRODUCT('Calc| Project Costs'!U$10:U$1009,1*('Calc| Project Costs'!$G$10:$G$1009=$B37),'Calc| Project Costs'!$BV$10:$BV$1009)/10^3),
""))</f>
        <v/>
      </c>
      <c r="Q37" s="213" t="str" cm="1">
        <f t="array" ref="Q37">IF($B36='Output| AER'!$B$21,
IF(AND(ABS(Q33*10^3-(SUM(SUMPRODUCT('Calc| Project Costs'!$BV$10:$BV$1009,'Calc| Project Costs'!AD$10:AD$1009)+SUMPRODUCT('Calc| Project Costs'!$BV$10:$BV$1009,'Calc| Project Costs'!BJ$10:BJ$1009))+SUMPRODUCT(--('Input| Disposals'!$O$8:$O$57='Input| Setup'!$B$37),'Input| Disposals'!U$8:U$57)+Q36*10^3))&lt;0.000001,(ABS(Q33*10^3-(SUMPRODUCT('Calc| Project Costs'!$BV$10:$BV$1009,'Calc| Project Costs'!BR$10:BR$1009)))&lt;0.000001)),0,1),
IF(LEN($B37)&gt;0,
_xlfn.SWITCH($B37,
'Output| AER'!$B$17,SUMPRODUCT('Calc| Project Costs'!$BV$10:$BV$1009,'Calc| Project Costs'!BB$10:BB$1009)/10^3,
'Output| AER'!$B$18,IF(LEN($B36)&gt;0,SUM(Q$9:Q36),0),
'Output| AER'!$B$19,(SUMPRODUCT('Calc| Project Costs'!AD$10:AD$1009,'Calc| Project Costs'!$BV$10:$BV$1009)+SUMPRODUCT('Calc| Project Costs'!BJ$10:BJ$1009,'Calc| Project Costs'!$BV$10:$BV$1009))/10^3,
'Output| AER'!$B$20,SUMPRODUCT(--('Input| Disposals'!$O$8:$O$57='Input| Setup'!$B$37),'Input| Disposals'!U$8:U$57)/10^3,
'Output| AER'!$B$21,Q34-Q35-Q36,
'Output| AER'!$B$23,"",
'Output| AER'!$B$24,'Input| Type 2 capcons'!Q$46/10^3,
SUMPRODUCT('Calc| Project Costs'!V$10:V$1009,1*('Calc| Project Costs'!$G$10:$G$1009=$B37),'Calc| Project Costs'!$BV$10:$BV$1009)/10^3),
""))</f>
        <v/>
      </c>
      <c r="R37" s="213" t="str" cm="1">
        <f t="array" ref="R37">IF($B36='Output| AER'!$B$21,
IF(AND(ABS(R33*10^3-(SUM(SUMPRODUCT('Calc| Project Costs'!$BV$10:$BV$1009,'Calc| Project Costs'!AE$10:AE$1009)+SUMPRODUCT('Calc| Project Costs'!$BV$10:$BV$1009,'Calc| Project Costs'!BK$10:BK$1009))+SUMPRODUCT(--('Input| Disposals'!$O$8:$O$57='Input| Setup'!$B$37),'Input| Disposals'!V$8:V$57)+R36*10^3))&lt;0.000001,(ABS(R33*10^3-(SUMPRODUCT('Calc| Project Costs'!$BV$10:$BV$1009,'Calc| Project Costs'!BS$10:BS$1009)))&lt;0.000001)),0,1),
IF(LEN($B37)&gt;0,
_xlfn.SWITCH($B37,
'Output| AER'!$B$17,SUMPRODUCT('Calc| Project Costs'!$BV$10:$BV$1009,'Calc| Project Costs'!BC$10:BC$1009)/10^3,
'Output| AER'!$B$18,IF(LEN($B36)&gt;0,SUM(R$9:R36),0),
'Output| AER'!$B$19,(SUMPRODUCT('Calc| Project Costs'!AE$10:AE$1009,'Calc| Project Costs'!$BV$10:$BV$1009)+SUMPRODUCT('Calc| Project Costs'!BK$10:BK$1009,'Calc| Project Costs'!$BV$10:$BV$1009))/10^3,
'Output| AER'!$B$20,SUMPRODUCT(--('Input| Disposals'!$O$8:$O$57='Input| Setup'!$B$37),'Input| Disposals'!V$8:V$57)/10^3,
'Output| AER'!$B$21,R34-R35-R36,
'Output| AER'!$B$23,"",
'Output| AER'!$B$24,'Input| Type 2 capcons'!R$46/10^3,
SUMPRODUCT('Calc| Project Costs'!W$10:W$1009,1*('Calc| Project Costs'!$G$10:$G$1009=$B37),'Calc| Project Costs'!$BV$10:$BV$1009)/10^3),
""))</f>
        <v/>
      </c>
      <c r="S37" s="214" t="str">
        <f>IF(B36='Output| AER'!$B$21,ROUND(S36-'Output| PTRM (DFA)'!$I$223,9),IF(OR(B37='Output| AER'!$B$23,AND(B37="",B36=""),AND(B37="",B36='Output| AER'!$B$24)),"",IFERROR(SUM(N37:R37),0)))</f>
        <v/>
      </c>
    </row>
    <row r="38" spans="1:21" ht="12.75" customHeight="1" x14ac:dyDescent="0.2">
      <c r="B38" s="125" t="str" cm="1">
        <f t="array" ref="B38">IFERROR(_xlfn.LET(_xlpm.x, INDEX(_xlfn.VSTACK(_xlfn.UNIQUE(_xlfn._xlws.FILTER('Input| Projects'!$G$10:$G$1009,'Input| Projects'!$G$10:$G$1009&lt;&gt;"")),'Output| AER'!$B$17:$B$24),ROW(A30)),IF(_xlpm.x=0,"",_xlpm.x)),"")</f>
        <v/>
      </c>
      <c r="C38" s="213" t="str" cm="1">
        <f t="array" ref="C38">IF($B37='Output| AER'!$B$21,
IF(AND(ABS(C34*10^3-(SUM(SUMPRODUCT('Calc| Project Costs'!$BU$10:$BU$1009,'Calc| Project Costs'!Y$10:Y$1009)+SUMPRODUCT('Calc| Project Costs'!$BU$10:$BU$1009,'Calc| Project Costs'!BE$10:BE$1009))+SUMPRODUCT(--('Input| Disposals'!$O$8:$O$57='Input| Setup'!$B$36),'Input| Disposals'!P$8:P$57)+C37*10^3))&lt;0.000001,(ABS(C34*10^3-(SUMPRODUCT('Calc| Project Costs'!$BU$10:$BU$1009,'Calc| Project Costs'!BM$10:BM$1009)))&lt;0.000001)),0,1),
IF(LEN($B38)&gt;0,
_xlfn.SWITCH($B38,
'Output| AER'!$B$17,SUMPRODUCT('Calc| Project Costs'!$BU$10:$BU$1009,'Calc| Project Costs'!AW$10:AW$1009)/10^3,
'Output| AER'!$B$18,IF(LEN($B37)&gt;0,SUM(C$9:C37),0),
'Output| AER'!$B$19,(SUMPRODUCT('Calc| Project Costs'!Y$10:Y$1009,'Calc| Project Costs'!$BU$10:$BU$1009)+SUMPRODUCT('Calc| Project Costs'!BE$10:BE$1009,'Calc| Project Costs'!$BU$10:$BU$1009))/10^3,
'Output| AER'!$B$20,SUMPRODUCT(--('Input| Disposals'!$O$8:$O$57='Input| Setup'!$B$36),'Input| Disposals'!P$8:P$57)/10^3,
'Output| AER'!$B$21,C35-C36-C37,
'Output| AER'!$B$23,"",
'Output| AER'!$B$24,'Input| Type 2 capcons'!C$46/10^3,
SUMPRODUCT('Calc| Project Costs'!Q$10:Q$1009,1*('Calc| Project Costs'!$G$10:$G$1009=$B38),'Calc| Project Costs'!$BU$10:$BU$1009)/10^3),
""))</f>
        <v/>
      </c>
      <c r="D38" s="213" t="str" cm="1">
        <f t="array" ref="D38">IF($B37='Output| AER'!$B$21,
IF(AND(ABS(D34*10^3-(SUM(SUMPRODUCT('Calc| Project Costs'!$BU$10:$BU$1009,'Calc| Project Costs'!Z$10:Z$1009)+SUMPRODUCT('Calc| Project Costs'!$BU$10:$BU$1009,'Calc| Project Costs'!BF$10:BF$1009))+SUMPRODUCT(--('Input| Disposals'!$O$8:$O$57='Input| Setup'!$B$36),'Input| Disposals'!Q$8:Q$57)+D37*10^3))&lt;0.000001,(ABS(D34*10^3-(SUMPRODUCT('Calc| Project Costs'!$BU$10:$BU$1009,'Calc| Project Costs'!BN$10:BN$1009)))&lt;0.000001)),0,1),
IF(LEN($B38)&gt;0,
_xlfn.SWITCH($B38,
'Output| AER'!$B$17,SUMPRODUCT('Calc| Project Costs'!$BU$10:$BU$1009,'Calc| Project Costs'!AX$10:AX$1009)/10^3,
'Output| AER'!$B$18,IF(LEN($B37)&gt;0,SUM(D$9:D37),0),
'Output| AER'!$B$19,(SUMPRODUCT('Calc| Project Costs'!Z$10:Z$1009,'Calc| Project Costs'!$BU$10:$BU$1009)+SUMPRODUCT('Calc| Project Costs'!BF$10:BF$1009,'Calc| Project Costs'!$BU$10:$BU$1009))/10^3,
'Output| AER'!$B$20,SUMPRODUCT(--('Input| Disposals'!$O$8:$O$57='Input| Setup'!$B$36),'Input| Disposals'!Q$8:Q$57)/10^3,
'Output| AER'!$B$21,D35-D36-D37,
'Output| AER'!$B$23,"",
'Output| AER'!$B$24,'Input| Type 2 capcons'!D$46/10^3,
SUMPRODUCT('Calc| Project Costs'!R$10:R$1009,1*('Calc| Project Costs'!$G$10:$G$1009=$B38),'Calc| Project Costs'!$BU$10:$BU$1009)/10^3),
""))</f>
        <v/>
      </c>
      <c r="E38" s="213" t="str" cm="1">
        <f t="array" ref="E38">IF($B37='Output| AER'!$B$21,
IF(AND(ABS(E34*10^3-(SUM(SUMPRODUCT('Calc| Project Costs'!$BU$10:$BU$1009,'Calc| Project Costs'!AA$10:AA$1009)+SUMPRODUCT('Calc| Project Costs'!$BU$10:$BU$1009,'Calc| Project Costs'!BG$10:BG$1009))+SUMPRODUCT(--('Input| Disposals'!$O$8:$O$57='Input| Setup'!$B$36),'Input| Disposals'!R$8:R$57)+E37*10^3))&lt;0.000001,(ABS(E34*10^3-(SUMPRODUCT('Calc| Project Costs'!$BU$10:$BU$1009,'Calc| Project Costs'!BO$10:BO$1009)))&lt;0.000001)),0,1),
IF(LEN($B38)&gt;0,
_xlfn.SWITCH($B38,
'Output| AER'!$B$17,SUMPRODUCT('Calc| Project Costs'!$BU$10:$BU$1009,'Calc| Project Costs'!AY$10:AY$1009)/10^3,
'Output| AER'!$B$18,IF(LEN($B37)&gt;0,SUM(E$9:E37),0),
'Output| AER'!$B$19,(SUMPRODUCT('Calc| Project Costs'!AA$10:AA$1009,'Calc| Project Costs'!$BU$10:$BU$1009)+SUMPRODUCT('Calc| Project Costs'!BG$10:BG$1009,'Calc| Project Costs'!$BU$10:$BU$1009))/10^3,
'Output| AER'!$B$20,SUMPRODUCT(--('Input| Disposals'!$O$8:$O$57='Input| Setup'!$B$36),'Input| Disposals'!R$8:R$57)/10^3,
'Output| AER'!$B$21,E35-E36-E37,
'Output| AER'!$B$23,"",
'Output| AER'!$B$24,'Input| Type 2 capcons'!E$46/10^3,
SUMPRODUCT('Calc| Project Costs'!S$10:S$1009,1*('Calc| Project Costs'!$G$10:$G$1009=$B38),'Calc| Project Costs'!$BU$10:$BU$1009)/10^3),
""))</f>
        <v/>
      </c>
      <c r="F38" s="213" t="str" cm="1">
        <f t="array" ref="F38">IF($B37='Output| AER'!$B$21,
IF(AND(ABS(F34*10^3-(SUM(SUMPRODUCT('Calc| Project Costs'!$BU$10:$BU$1009,'Calc| Project Costs'!AB$10:AB$1009)+SUMPRODUCT('Calc| Project Costs'!$BU$10:$BU$1009,'Calc| Project Costs'!BH$10:BH$1009))+SUMPRODUCT(--('Input| Disposals'!$O$8:$O$57='Input| Setup'!$B$36),'Input| Disposals'!S$8:S$57)+F37*10^3))&lt;0.000001,(ABS(F34*10^3-(SUMPRODUCT('Calc| Project Costs'!$BU$10:$BU$1009,'Calc| Project Costs'!BP$10:BP$1009)))&lt;0.000001)),0,1),
IF(LEN($B38)&gt;0,
_xlfn.SWITCH($B38,
'Output| AER'!$B$17,SUMPRODUCT('Calc| Project Costs'!$BU$10:$BU$1009,'Calc| Project Costs'!AZ$10:AZ$1009)/10^3,
'Output| AER'!$B$18,IF(LEN($B37)&gt;0,SUM(F$9:F37),0),
'Output| AER'!$B$19,(SUMPRODUCT('Calc| Project Costs'!AB$10:AB$1009,'Calc| Project Costs'!$BU$10:$BU$1009)+SUMPRODUCT('Calc| Project Costs'!BH$10:BH$1009,'Calc| Project Costs'!$BU$10:$BU$1009))/10^3,
'Output| AER'!$B$20,SUMPRODUCT(--('Input| Disposals'!$O$8:$O$57='Input| Setup'!$B$36),'Input| Disposals'!S$8:S$57)/10^3,
'Output| AER'!$B$21,F35-F36-F37,
'Output| AER'!$B$23,"",
'Output| AER'!$B$24,'Input| Type 2 capcons'!F$46/10^3,
SUMPRODUCT('Calc| Project Costs'!T$10:T$1009,1*('Calc| Project Costs'!$G$10:$G$1009=$B38),'Calc| Project Costs'!$BU$10:$BU$1009)/10^3),
""))</f>
        <v/>
      </c>
      <c r="G38" s="213" t="str" cm="1">
        <f t="array" ref="G38">IF($B37='Output| AER'!$B$21,
IF(AND(ABS(G34*10^3-(SUM(SUMPRODUCT('Calc| Project Costs'!$BU$10:$BU$1009,'Calc| Project Costs'!AC$10:AC$1009)+SUMPRODUCT('Calc| Project Costs'!$BU$10:$BU$1009,'Calc| Project Costs'!BI$10:BI$1009))+SUMPRODUCT(--('Input| Disposals'!$O$8:$O$57='Input| Setup'!$B$36),'Input| Disposals'!T$8:T$57)+G37*10^3))&lt;0.000001,(ABS(G34*10^3-(SUMPRODUCT('Calc| Project Costs'!$BU$10:$BU$1009,'Calc| Project Costs'!BQ$10:BQ$1009)))&lt;0.000001)),0,1),
IF(LEN($B38)&gt;0,
_xlfn.SWITCH($B38,
'Output| AER'!$B$17,SUMPRODUCT('Calc| Project Costs'!$BU$10:$BU$1009,'Calc| Project Costs'!BA$10:BA$1009)/10^3,
'Output| AER'!$B$18,IF(LEN($B37)&gt;0,SUM(G$9:G37),0),
'Output| AER'!$B$19,(SUMPRODUCT('Calc| Project Costs'!AC$10:AC$1009,'Calc| Project Costs'!$BU$10:$BU$1009)+SUMPRODUCT('Calc| Project Costs'!BI$10:BI$1009,'Calc| Project Costs'!$BU$10:$BU$1009))/10^3,
'Output| AER'!$B$20,SUMPRODUCT(--('Input| Disposals'!$O$8:$O$57='Input| Setup'!$B$36),'Input| Disposals'!T$8:T$57)/10^3,
'Output| AER'!$B$21,G35-G36-G37,
'Output| AER'!$B$23,"",
'Output| AER'!$B$24,'Input| Type 2 capcons'!G$46/10^3,
SUMPRODUCT('Calc| Project Costs'!U$10:U$1009,1*('Calc| Project Costs'!$G$10:$G$1009=$B38),'Calc| Project Costs'!$BU$10:$BU$1009)/10^3),
""))</f>
        <v/>
      </c>
      <c r="H38" s="213" t="str" cm="1">
        <f t="array" ref="H38">IF($B37='Output| AER'!$B$21,
IF(AND(ABS(H34*10^3-(SUM(SUMPRODUCT('Calc| Project Costs'!$BU$10:$BU$1009,'Calc| Project Costs'!AD$10:AD$1009)+SUMPRODUCT('Calc| Project Costs'!$BU$10:$BU$1009,'Calc| Project Costs'!BJ$10:BJ$1009))+SUMPRODUCT(--('Input| Disposals'!$O$8:$O$57='Input| Setup'!$B$36),'Input| Disposals'!U$8:U$57)+H37*10^3))&lt;0.000001,(ABS(H34*10^3-(SUMPRODUCT('Calc| Project Costs'!$BU$10:$BU$1009,'Calc| Project Costs'!BR$10:BR$1009)))&lt;0.000001)),0,1),
IF(LEN($B38)&gt;0,
_xlfn.SWITCH($B38,
'Output| AER'!$B$17,SUMPRODUCT('Calc| Project Costs'!$BU$10:$BU$1009,'Calc| Project Costs'!BB$10:BB$1009)/10^3,
'Output| AER'!$B$18,IF(LEN($B37)&gt;0,SUM(H$9:H37),0),
'Output| AER'!$B$19,(SUMPRODUCT('Calc| Project Costs'!AD$10:AD$1009,'Calc| Project Costs'!$BU$10:$BU$1009)+SUMPRODUCT('Calc| Project Costs'!BJ$10:BJ$1009,'Calc| Project Costs'!$BU$10:$BU$1009))/10^3,
'Output| AER'!$B$20,SUMPRODUCT(--('Input| Disposals'!$O$8:$O$57='Input| Setup'!$B$36),'Input| Disposals'!U$8:U$57)/10^3,
'Output| AER'!$B$21,H35-H36-H37,
'Output| AER'!$B$23,"",
'Output| AER'!$B$24,'Input| Type 2 capcons'!H$46/10^3,
SUMPRODUCT('Calc| Project Costs'!V$10:V$1009,1*('Calc| Project Costs'!$G$10:$G$1009=$B38),'Calc| Project Costs'!$BU$10:$BU$1009)/10^3),
""))</f>
        <v/>
      </c>
      <c r="I38" s="213" t="str" cm="1">
        <f t="array" ref="I38">IF($B37='Output| AER'!$B$21,
IF(AND(ABS(I34*10^3-(SUM(SUMPRODUCT('Calc| Project Costs'!$BU$10:$BU$1009,'Calc| Project Costs'!AE$10:AE$1009)+SUMPRODUCT('Calc| Project Costs'!$BU$10:$BU$1009,'Calc| Project Costs'!BK$10:BK$1009))+SUMPRODUCT(--('Input| Disposals'!$O$8:$O$57='Input| Setup'!$B$36),'Input| Disposals'!V$8:V$57)+I37*10^3))&lt;0.000001,(ABS(I34*10^3-(SUMPRODUCT('Calc| Project Costs'!$BU$10:$BU$1009,'Calc| Project Costs'!BS$10:BS$1009)))&lt;0.000001)),0,1),
IF(LEN($B38)&gt;0,
_xlfn.SWITCH($B38,
'Output| AER'!$B$17,SUMPRODUCT('Calc| Project Costs'!$BU$10:$BU$1009,'Calc| Project Costs'!BC$10:BC$1009)/10^3,
'Output| AER'!$B$18,IF(LEN($B37)&gt;0,SUM(I$9:I37),0),
'Output| AER'!$B$19,(SUMPRODUCT('Calc| Project Costs'!AE$10:AE$1009,'Calc| Project Costs'!$BU$10:$BU$1009)+SUMPRODUCT('Calc| Project Costs'!BK$10:BK$1009,'Calc| Project Costs'!$BU$10:$BU$1009))/10^3,
'Output| AER'!$B$20,SUMPRODUCT(--('Input| Disposals'!$O$8:$O$57='Input| Setup'!$B$36),'Input| Disposals'!V$8:V$57)/10^3,
'Output| AER'!$B$21,I35-I36-I37,
'Output| AER'!$B$23,"",
'Output| AER'!$B$24,'Input| Type 2 capcons'!I$46/10^3,
SUMPRODUCT('Calc| Project Costs'!W$10:W$1009,1*('Calc| Project Costs'!$G$10:$G$1009=$B38),'Calc| Project Costs'!$BU$10:$BU$1009)/10^3),
""))</f>
        <v/>
      </c>
      <c r="J38" s="214" t="str">
        <f>IF(B37='Output| AER'!$B$21,ROUND(J37-'Output| PTRM (SCS)'!$I$223,9),IF(OR(B38='Output| AER'!$B$23,AND(B38="",B37=""),AND(B38="",B37='Output| AER'!$B$24)),"",IFERROR(SUM(E38:I38),0)))</f>
        <v/>
      </c>
      <c r="L38" s="213" t="str" cm="1">
        <f t="array" ref="L38">IF($B37='Output| AER'!$B$21,
IF(AND(ABS(L34*10^3-(SUM(SUMPRODUCT('Calc| Project Costs'!$BV$10:$BV$1009,'Calc| Project Costs'!Y$10:Y$1009)+SUMPRODUCT('Calc| Project Costs'!$BV$10:$BV$1009,'Calc| Project Costs'!BE$10:BE$1009))+SUMPRODUCT(--('Input| Disposals'!$O$8:$O$57='Input| Setup'!$B$37),'Input| Disposals'!P$8:P$57)+L37*10^3))&lt;0.000001,(ABS(L34*10^3-(SUMPRODUCT('Calc| Project Costs'!$BV$10:$BV$1009,'Calc| Project Costs'!BM$10:BM$1009)))&lt;0.000001)),0,1),
IF(LEN($B38)&gt;0,
_xlfn.SWITCH($B38,
'Output| AER'!$B$17,SUMPRODUCT('Calc| Project Costs'!$BV$10:$BV$1009,'Calc| Project Costs'!AW$10:AW$1009)/10^3,
'Output| AER'!$B$18,IF(LEN($B37)&gt;0,SUM(L$9:L37),0),
'Output| AER'!$B$19,(SUMPRODUCT('Calc| Project Costs'!Y$10:Y$1009,'Calc| Project Costs'!$BV$10:$BV$1009)+SUMPRODUCT('Calc| Project Costs'!BE$10:BE$1009,'Calc| Project Costs'!$BV$10:$BV$1009))/10^3,
'Output| AER'!$B$20,SUMPRODUCT(--('Input| Disposals'!$O$8:$O$57='Input| Setup'!$B$37),'Input| Disposals'!P$8:P$57)/10^3,
'Output| AER'!$B$21,L35-L36-L37,
'Output| AER'!$B$23,"",
'Output| AER'!$B$24,'Input| Type 2 capcons'!L$46/10^3,
SUMPRODUCT('Calc| Project Costs'!Q$10:Q$1009,1*('Calc| Project Costs'!$G$10:$G$1009=$B38),'Calc| Project Costs'!$BV$10:$BV$1009)/10^3),
""))</f>
        <v/>
      </c>
      <c r="M38" s="213" t="str" cm="1">
        <f t="array" ref="M38">IF($B37='Output| AER'!$B$21,
IF(AND(ABS(M34*10^3-(SUM(SUMPRODUCT('Calc| Project Costs'!$BV$10:$BV$1009,'Calc| Project Costs'!Z$10:Z$1009)+SUMPRODUCT('Calc| Project Costs'!$BV$10:$BV$1009,'Calc| Project Costs'!BF$10:BF$1009))+SUMPRODUCT(--('Input| Disposals'!$O$8:$O$57='Input| Setup'!$B$37),'Input| Disposals'!Q$8:Q$57)+M37*10^3))&lt;0.000001,(ABS(M34*10^3-(SUMPRODUCT('Calc| Project Costs'!$BV$10:$BV$1009,'Calc| Project Costs'!BN$10:BN$1009)))&lt;0.000001)),0,1),
IF(LEN($B38)&gt;0,
_xlfn.SWITCH($B38,
'Output| AER'!$B$17,SUMPRODUCT('Calc| Project Costs'!$BV$10:$BV$1009,'Calc| Project Costs'!AX$10:AX$1009)/10^3,
'Output| AER'!$B$18,IF(LEN($B37)&gt;0,SUM(M$9:M37),0),
'Output| AER'!$B$19,(SUMPRODUCT('Calc| Project Costs'!Z$10:Z$1009,'Calc| Project Costs'!$BV$10:$BV$1009)+SUMPRODUCT('Calc| Project Costs'!BF$10:BF$1009,'Calc| Project Costs'!$BV$10:$BV$1009))/10^3,
'Output| AER'!$B$20,SUMPRODUCT(--('Input| Disposals'!$O$8:$O$57='Input| Setup'!$B$37),'Input| Disposals'!Q$8:Q$57)/10^3,
'Output| AER'!$B$21,M35-M36-M37,
'Output| AER'!$B$23,"",
'Output| AER'!$B$24,'Input| Type 2 capcons'!M$46/10^3,
SUMPRODUCT('Calc| Project Costs'!R$10:R$1009,1*('Calc| Project Costs'!$G$10:$G$1009=$B38),'Calc| Project Costs'!$BV$10:$BV$1009)/10^3),
""))</f>
        <v/>
      </c>
      <c r="N38" s="213" t="str" cm="1">
        <f t="array" ref="N38">IF($B37='Output| AER'!$B$21,
IF(AND(ABS(N34*10^3-(SUM(SUMPRODUCT('Calc| Project Costs'!$BV$10:$BV$1009,'Calc| Project Costs'!AA$10:AA$1009)+SUMPRODUCT('Calc| Project Costs'!$BV$10:$BV$1009,'Calc| Project Costs'!BG$10:BG$1009))+SUMPRODUCT(--('Input| Disposals'!$O$8:$O$57='Input| Setup'!$B$37),'Input| Disposals'!R$8:R$57)+N37*10^3))&lt;0.000001,(ABS(N34*10^3-(SUMPRODUCT('Calc| Project Costs'!$BV$10:$BV$1009,'Calc| Project Costs'!BO$10:BO$1009)))&lt;0.000001)),0,1),
IF(LEN($B38)&gt;0,
_xlfn.SWITCH($B38,
'Output| AER'!$B$17,SUMPRODUCT('Calc| Project Costs'!$BV$10:$BV$1009,'Calc| Project Costs'!AY$10:AY$1009)/10^3,
'Output| AER'!$B$18,IF(LEN($B37)&gt;0,SUM(N$9:N37),0),
'Output| AER'!$B$19,(SUMPRODUCT('Calc| Project Costs'!AA$10:AA$1009,'Calc| Project Costs'!$BV$10:$BV$1009)+SUMPRODUCT('Calc| Project Costs'!BG$10:BG$1009,'Calc| Project Costs'!$BV$10:$BV$1009))/10^3,
'Output| AER'!$B$20,SUMPRODUCT(--('Input| Disposals'!$O$8:$O$57='Input| Setup'!$B$37),'Input| Disposals'!R$8:R$57)/10^3,
'Output| AER'!$B$21,N35-N36-N37,
'Output| AER'!$B$23,"",
'Output| AER'!$B$24,'Input| Type 2 capcons'!N$46/10^3,
SUMPRODUCT('Calc| Project Costs'!S$10:S$1009,1*('Calc| Project Costs'!$G$10:$G$1009=$B38),'Calc| Project Costs'!$BV$10:$BV$1009)/10^3),
""))</f>
        <v/>
      </c>
      <c r="O38" s="213" t="str" cm="1">
        <f t="array" ref="O38">IF($B37='Output| AER'!$B$21,
IF(AND(ABS(O34*10^3-(SUM(SUMPRODUCT('Calc| Project Costs'!$BV$10:$BV$1009,'Calc| Project Costs'!AB$10:AB$1009)+SUMPRODUCT('Calc| Project Costs'!$BV$10:$BV$1009,'Calc| Project Costs'!BH$10:BH$1009))+SUMPRODUCT(--('Input| Disposals'!$O$8:$O$57='Input| Setup'!$B$37),'Input| Disposals'!S$8:S$57)+O37*10^3))&lt;0.000001,(ABS(O34*10^3-(SUMPRODUCT('Calc| Project Costs'!$BV$10:$BV$1009,'Calc| Project Costs'!BP$10:BP$1009)))&lt;0.000001)),0,1),
IF(LEN($B38)&gt;0,
_xlfn.SWITCH($B38,
'Output| AER'!$B$17,SUMPRODUCT('Calc| Project Costs'!$BV$10:$BV$1009,'Calc| Project Costs'!AZ$10:AZ$1009)/10^3,
'Output| AER'!$B$18,IF(LEN($B37)&gt;0,SUM(O$9:O37),0),
'Output| AER'!$B$19,(SUMPRODUCT('Calc| Project Costs'!AB$10:AB$1009,'Calc| Project Costs'!$BV$10:$BV$1009)+SUMPRODUCT('Calc| Project Costs'!BH$10:BH$1009,'Calc| Project Costs'!$BV$10:$BV$1009))/10^3,
'Output| AER'!$B$20,SUMPRODUCT(--('Input| Disposals'!$O$8:$O$57='Input| Setup'!$B$37),'Input| Disposals'!S$8:S$57)/10^3,
'Output| AER'!$B$21,O35-O36-O37,
'Output| AER'!$B$23,"",
'Output| AER'!$B$24,'Input| Type 2 capcons'!O$46/10^3,
SUMPRODUCT('Calc| Project Costs'!T$10:T$1009,1*('Calc| Project Costs'!$G$10:$G$1009=$B38),'Calc| Project Costs'!$BV$10:$BV$1009)/10^3),
""))</f>
        <v/>
      </c>
      <c r="P38" s="213" t="str" cm="1">
        <f t="array" ref="P38">IF($B37='Output| AER'!$B$21,
IF(AND(ABS(P34*10^3-(SUM(SUMPRODUCT('Calc| Project Costs'!$BV$10:$BV$1009,'Calc| Project Costs'!AC$10:AC$1009)+SUMPRODUCT('Calc| Project Costs'!$BV$10:$BV$1009,'Calc| Project Costs'!BI$10:BI$1009))+SUMPRODUCT(--('Input| Disposals'!$O$8:$O$57='Input| Setup'!$B$37),'Input| Disposals'!T$8:T$57)+P37*10^3))&lt;0.000001,(ABS(P34*10^3-(SUMPRODUCT('Calc| Project Costs'!$BV$10:$BV$1009,'Calc| Project Costs'!BQ$10:BQ$1009)))&lt;0.000001)),0,1),
IF(LEN($B38)&gt;0,
_xlfn.SWITCH($B38,
'Output| AER'!$B$17,SUMPRODUCT('Calc| Project Costs'!$BV$10:$BV$1009,'Calc| Project Costs'!BA$10:BA$1009)/10^3,
'Output| AER'!$B$18,IF(LEN($B37)&gt;0,SUM(P$9:P37),0),
'Output| AER'!$B$19,(SUMPRODUCT('Calc| Project Costs'!AC$10:AC$1009,'Calc| Project Costs'!$BV$10:$BV$1009)+SUMPRODUCT('Calc| Project Costs'!BI$10:BI$1009,'Calc| Project Costs'!$BV$10:$BV$1009))/10^3,
'Output| AER'!$B$20,SUMPRODUCT(--('Input| Disposals'!$O$8:$O$57='Input| Setup'!$B$37),'Input| Disposals'!T$8:T$57)/10^3,
'Output| AER'!$B$21,P35-P36-P37,
'Output| AER'!$B$23,"",
'Output| AER'!$B$24,'Input| Type 2 capcons'!P$46/10^3,
SUMPRODUCT('Calc| Project Costs'!U$10:U$1009,1*('Calc| Project Costs'!$G$10:$G$1009=$B38),'Calc| Project Costs'!$BV$10:$BV$1009)/10^3),
""))</f>
        <v/>
      </c>
      <c r="Q38" s="213" t="str" cm="1">
        <f t="array" ref="Q38">IF($B37='Output| AER'!$B$21,
IF(AND(ABS(Q34*10^3-(SUM(SUMPRODUCT('Calc| Project Costs'!$BV$10:$BV$1009,'Calc| Project Costs'!AD$10:AD$1009)+SUMPRODUCT('Calc| Project Costs'!$BV$10:$BV$1009,'Calc| Project Costs'!BJ$10:BJ$1009))+SUMPRODUCT(--('Input| Disposals'!$O$8:$O$57='Input| Setup'!$B$37),'Input| Disposals'!U$8:U$57)+Q37*10^3))&lt;0.000001,(ABS(Q34*10^3-(SUMPRODUCT('Calc| Project Costs'!$BV$10:$BV$1009,'Calc| Project Costs'!BR$10:BR$1009)))&lt;0.000001)),0,1),
IF(LEN($B38)&gt;0,
_xlfn.SWITCH($B38,
'Output| AER'!$B$17,SUMPRODUCT('Calc| Project Costs'!$BV$10:$BV$1009,'Calc| Project Costs'!BB$10:BB$1009)/10^3,
'Output| AER'!$B$18,IF(LEN($B37)&gt;0,SUM(Q$9:Q37),0),
'Output| AER'!$B$19,(SUMPRODUCT('Calc| Project Costs'!AD$10:AD$1009,'Calc| Project Costs'!$BV$10:$BV$1009)+SUMPRODUCT('Calc| Project Costs'!BJ$10:BJ$1009,'Calc| Project Costs'!$BV$10:$BV$1009))/10^3,
'Output| AER'!$B$20,SUMPRODUCT(--('Input| Disposals'!$O$8:$O$57='Input| Setup'!$B$37),'Input| Disposals'!U$8:U$57)/10^3,
'Output| AER'!$B$21,Q35-Q36-Q37,
'Output| AER'!$B$23,"",
'Output| AER'!$B$24,'Input| Type 2 capcons'!Q$46/10^3,
SUMPRODUCT('Calc| Project Costs'!V$10:V$1009,1*('Calc| Project Costs'!$G$10:$G$1009=$B38),'Calc| Project Costs'!$BV$10:$BV$1009)/10^3),
""))</f>
        <v/>
      </c>
      <c r="R38" s="213" t="str" cm="1">
        <f t="array" ref="R38">IF($B37='Output| AER'!$B$21,
IF(AND(ABS(R34*10^3-(SUM(SUMPRODUCT('Calc| Project Costs'!$BV$10:$BV$1009,'Calc| Project Costs'!AE$10:AE$1009)+SUMPRODUCT('Calc| Project Costs'!$BV$10:$BV$1009,'Calc| Project Costs'!BK$10:BK$1009))+SUMPRODUCT(--('Input| Disposals'!$O$8:$O$57='Input| Setup'!$B$37),'Input| Disposals'!V$8:V$57)+R37*10^3))&lt;0.000001,(ABS(R34*10^3-(SUMPRODUCT('Calc| Project Costs'!$BV$10:$BV$1009,'Calc| Project Costs'!BS$10:BS$1009)))&lt;0.000001)),0,1),
IF(LEN($B38)&gt;0,
_xlfn.SWITCH($B38,
'Output| AER'!$B$17,SUMPRODUCT('Calc| Project Costs'!$BV$10:$BV$1009,'Calc| Project Costs'!BC$10:BC$1009)/10^3,
'Output| AER'!$B$18,IF(LEN($B37)&gt;0,SUM(R$9:R37),0),
'Output| AER'!$B$19,(SUMPRODUCT('Calc| Project Costs'!AE$10:AE$1009,'Calc| Project Costs'!$BV$10:$BV$1009)+SUMPRODUCT('Calc| Project Costs'!BK$10:BK$1009,'Calc| Project Costs'!$BV$10:$BV$1009))/10^3,
'Output| AER'!$B$20,SUMPRODUCT(--('Input| Disposals'!$O$8:$O$57='Input| Setup'!$B$37),'Input| Disposals'!V$8:V$57)/10^3,
'Output| AER'!$B$21,R35-R36-R37,
'Output| AER'!$B$23,"",
'Output| AER'!$B$24,'Input| Type 2 capcons'!R$46/10^3,
SUMPRODUCT('Calc| Project Costs'!W$10:W$1009,1*('Calc| Project Costs'!$G$10:$G$1009=$B38),'Calc| Project Costs'!$BV$10:$BV$1009)/10^3),
""))</f>
        <v/>
      </c>
      <c r="S38" s="214" t="str">
        <f>IF(B37='Output| AER'!$B$21,ROUND(S37-'Output| PTRM (DFA)'!$I$223,9),IF(OR(B38='Output| AER'!$B$23,AND(B38="",B37=""),AND(B38="",B37='Output| AER'!$B$24)),"",IFERROR(SUM(N38:R38),0)))</f>
        <v/>
      </c>
    </row>
    <row r="39" spans="1:21" ht="12.75" customHeight="1" x14ac:dyDescent="0.2">
      <c r="B39" s="125" t="str" cm="1">
        <f t="array" ref="B39">IFERROR(_xlfn.LET(_xlpm.x, INDEX(_xlfn.VSTACK(_xlfn.UNIQUE(_xlfn._xlws.FILTER('Input| Projects'!$G$10:$G$1009,'Input| Projects'!$G$10:$G$1009&lt;&gt;"")),'Output| AER'!$B$17:$B$24),ROW(A31)),IF(_xlpm.x=0,"",_xlpm.x)),"")</f>
        <v/>
      </c>
      <c r="C39" s="213" t="str" cm="1">
        <f t="array" ref="C39">IF($B38='Output| AER'!$B$21,
IF(AND(ABS(C35*10^3-(SUM(SUMPRODUCT('Calc| Project Costs'!$BU$10:$BU$1009,'Calc| Project Costs'!Y$10:Y$1009)+SUMPRODUCT('Calc| Project Costs'!$BU$10:$BU$1009,'Calc| Project Costs'!BE$10:BE$1009))+SUMPRODUCT(--('Input| Disposals'!$O$8:$O$57='Input| Setup'!$B$36),'Input| Disposals'!P$8:P$57)+C38*10^3))&lt;0.000001,(ABS(C35*10^3-(SUMPRODUCT('Calc| Project Costs'!$BU$10:$BU$1009,'Calc| Project Costs'!BM$10:BM$1009)))&lt;0.000001)),0,1),
IF(LEN($B39)&gt;0,
_xlfn.SWITCH($B39,
'Output| AER'!$B$17,SUMPRODUCT('Calc| Project Costs'!$BU$10:$BU$1009,'Calc| Project Costs'!AW$10:AW$1009)/10^3,
'Output| AER'!$B$18,IF(LEN($B38)&gt;0,SUM(C$9:C38),0),
'Output| AER'!$B$19,(SUMPRODUCT('Calc| Project Costs'!Y$10:Y$1009,'Calc| Project Costs'!$BU$10:$BU$1009)+SUMPRODUCT('Calc| Project Costs'!BE$10:BE$1009,'Calc| Project Costs'!$BU$10:$BU$1009))/10^3,
'Output| AER'!$B$20,SUMPRODUCT(--('Input| Disposals'!$O$8:$O$57='Input| Setup'!$B$36),'Input| Disposals'!P$8:P$57)/10^3,
'Output| AER'!$B$21,C36-C37-C38,
'Output| AER'!$B$23,"",
'Output| AER'!$B$24,'Input| Type 2 capcons'!C$46/10^3,
SUMPRODUCT('Calc| Project Costs'!Q$10:Q$1009,1*('Calc| Project Costs'!$G$10:$G$1009=$B39),'Calc| Project Costs'!$BU$10:$BU$1009)/10^3),
""))</f>
        <v/>
      </c>
      <c r="D39" s="213" t="str" cm="1">
        <f t="array" ref="D39">IF($B38='Output| AER'!$B$21,
IF(AND(ABS(D35*10^3-(SUM(SUMPRODUCT('Calc| Project Costs'!$BU$10:$BU$1009,'Calc| Project Costs'!Z$10:Z$1009)+SUMPRODUCT('Calc| Project Costs'!$BU$10:$BU$1009,'Calc| Project Costs'!BF$10:BF$1009))+SUMPRODUCT(--('Input| Disposals'!$O$8:$O$57='Input| Setup'!$B$36),'Input| Disposals'!Q$8:Q$57)+D38*10^3))&lt;0.000001,(ABS(D35*10^3-(SUMPRODUCT('Calc| Project Costs'!$BU$10:$BU$1009,'Calc| Project Costs'!BN$10:BN$1009)))&lt;0.000001)),0,1),
IF(LEN($B39)&gt;0,
_xlfn.SWITCH($B39,
'Output| AER'!$B$17,SUMPRODUCT('Calc| Project Costs'!$BU$10:$BU$1009,'Calc| Project Costs'!AX$10:AX$1009)/10^3,
'Output| AER'!$B$18,IF(LEN($B38)&gt;0,SUM(D$9:D38),0),
'Output| AER'!$B$19,(SUMPRODUCT('Calc| Project Costs'!Z$10:Z$1009,'Calc| Project Costs'!$BU$10:$BU$1009)+SUMPRODUCT('Calc| Project Costs'!BF$10:BF$1009,'Calc| Project Costs'!$BU$10:$BU$1009))/10^3,
'Output| AER'!$B$20,SUMPRODUCT(--('Input| Disposals'!$O$8:$O$57='Input| Setup'!$B$36),'Input| Disposals'!Q$8:Q$57)/10^3,
'Output| AER'!$B$21,D36-D37-D38,
'Output| AER'!$B$23,"",
'Output| AER'!$B$24,'Input| Type 2 capcons'!D$46/10^3,
SUMPRODUCT('Calc| Project Costs'!R$10:R$1009,1*('Calc| Project Costs'!$G$10:$G$1009=$B39),'Calc| Project Costs'!$BU$10:$BU$1009)/10^3),
""))</f>
        <v/>
      </c>
      <c r="E39" s="213" t="str" cm="1">
        <f t="array" ref="E39">IF($B38='Output| AER'!$B$21,
IF(AND(ABS(E35*10^3-(SUM(SUMPRODUCT('Calc| Project Costs'!$BU$10:$BU$1009,'Calc| Project Costs'!AA$10:AA$1009)+SUMPRODUCT('Calc| Project Costs'!$BU$10:$BU$1009,'Calc| Project Costs'!BG$10:BG$1009))+SUMPRODUCT(--('Input| Disposals'!$O$8:$O$57='Input| Setup'!$B$36),'Input| Disposals'!R$8:R$57)+E38*10^3))&lt;0.000001,(ABS(E35*10^3-(SUMPRODUCT('Calc| Project Costs'!$BU$10:$BU$1009,'Calc| Project Costs'!BO$10:BO$1009)))&lt;0.000001)),0,1),
IF(LEN($B39)&gt;0,
_xlfn.SWITCH($B39,
'Output| AER'!$B$17,SUMPRODUCT('Calc| Project Costs'!$BU$10:$BU$1009,'Calc| Project Costs'!AY$10:AY$1009)/10^3,
'Output| AER'!$B$18,IF(LEN($B38)&gt;0,SUM(E$9:E38),0),
'Output| AER'!$B$19,(SUMPRODUCT('Calc| Project Costs'!AA$10:AA$1009,'Calc| Project Costs'!$BU$10:$BU$1009)+SUMPRODUCT('Calc| Project Costs'!BG$10:BG$1009,'Calc| Project Costs'!$BU$10:$BU$1009))/10^3,
'Output| AER'!$B$20,SUMPRODUCT(--('Input| Disposals'!$O$8:$O$57='Input| Setup'!$B$36),'Input| Disposals'!R$8:R$57)/10^3,
'Output| AER'!$B$21,E36-E37-E38,
'Output| AER'!$B$23,"",
'Output| AER'!$B$24,'Input| Type 2 capcons'!E$46/10^3,
SUMPRODUCT('Calc| Project Costs'!S$10:S$1009,1*('Calc| Project Costs'!$G$10:$G$1009=$B39),'Calc| Project Costs'!$BU$10:$BU$1009)/10^3),
""))</f>
        <v/>
      </c>
      <c r="F39" s="213" t="str" cm="1">
        <f t="array" ref="F39">IF($B38='Output| AER'!$B$21,
IF(AND(ABS(F35*10^3-(SUM(SUMPRODUCT('Calc| Project Costs'!$BU$10:$BU$1009,'Calc| Project Costs'!AB$10:AB$1009)+SUMPRODUCT('Calc| Project Costs'!$BU$10:$BU$1009,'Calc| Project Costs'!BH$10:BH$1009))+SUMPRODUCT(--('Input| Disposals'!$O$8:$O$57='Input| Setup'!$B$36),'Input| Disposals'!S$8:S$57)+F38*10^3))&lt;0.000001,(ABS(F35*10^3-(SUMPRODUCT('Calc| Project Costs'!$BU$10:$BU$1009,'Calc| Project Costs'!BP$10:BP$1009)))&lt;0.000001)),0,1),
IF(LEN($B39)&gt;0,
_xlfn.SWITCH($B39,
'Output| AER'!$B$17,SUMPRODUCT('Calc| Project Costs'!$BU$10:$BU$1009,'Calc| Project Costs'!AZ$10:AZ$1009)/10^3,
'Output| AER'!$B$18,IF(LEN($B38)&gt;0,SUM(F$9:F38),0),
'Output| AER'!$B$19,(SUMPRODUCT('Calc| Project Costs'!AB$10:AB$1009,'Calc| Project Costs'!$BU$10:$BU$1009)+SUMPRODUCT('Calc| Project Costs'!BH$10:BH$1009,'Calc| Project Costs'!$BU$10:$BU$1009))/10^3,
'Output| AER'!$B$20,SUMPRODUCT(--('Input| Disposals'!$O$8:$O$57='Input| Setup'!$B$36),'Input| Disposals'!S$8:S$57)/10^3,
'Output| AER'!$B$21,F36-F37-F38,
'Output| AER'!$B$23,"",
'Output| AER'!$B$24,'Input| Type 2 capcons'!F$46/10^3,
SUMPRODUCT('Calc| Project Costs'!T$10:T$1009,1*('Calc| Project Costs'!$G$10:$G$1009=$B39),'Calc| Project Costs'!$BU$10:$BU$1009)/10^3),
""))</f>
        <v/>
      </c>
      <c r="G39" s="213" t="str" cm="1">
        <f t="array" ref="G39">IF($B38='Output| AER'!$B$21,
IF(AND(ABS(G35*10^3-(SUM(SUMPRODUCT('Calc| Project Costs'!$BU$10:$BU$1009,'Calc| Project Costs'!AC$10:AC$1009)+SUMPRODUCT('Calc| Project Costs'!$BU$10:$BU$1009,'Calc| Project Costs'!BI$10:BI$1009))+SUMPRODUCT(--('Input| Disposals'!$O$8:$O$57='Input| Setup'!$B$36),'Input| Disposals'!T$8:T$57)+G38*10^3))&lt;0.000001,(ABS(G35*10^3-(SUMPRODUCT('Calc| Project Costs'!$BU$10:$BU$1009,'Calc| Project Costs'!BQ$10:BQ$1009)))&lt;0.000001)),0,1),
IF(LEN($B39)&gt;0,
_xlfn.SWITCH($B39,
'Output| AER'!$B$17,SUMPRODUCT('Calc| Project Costs'!$BU$10:$BU$1009,'Calc| Project Costs'!BA$10:BA$1009)/10^3,
'Output| AER'!$B$18,IF(LEN($B38)&gt;0,SUM(G$9:G38),0),
'Output| AER'!$B$19,(SUMPRODUCT('Calc| Project Costs'!AC$10:AC$1009,'Calc| Project Costs'!$BU$10:$BU$1009)+SUMPRODUCT('Calc| Project Costs'!BI$10:BI$1009,'Calc| Project Costs'!$BU$10:$BU$1009))/10^3,
'Output| AER'!$B$20,SUMPRODUCT(--('Input| Disposals'!$O$8:$O$57='Input| Setup'!$B$36),'Input| Disposals'!T$8:T$57)/10^3,
'Output| AER'!$B$21,G36-G37-G38,
'Output| AER'!$B$23,"",
'Output| AER'!$B$24,'Input| Type 2 capcons'!G$46/10^3,
SUMPRODUCT('Calc| Project Costs'!U$10:U$1009,1*('Calc| Project Costs'!$G$10:$G$1009=$B39),'Calc| Project Costs'!$BU$10:$BU$1009)/10^3),
""))</f>
        <v/>
      </c>
      <c r="H39" s="213" t="str" cm="1">
        <f t="array" ref="H39">IF($B38='Output| AER'!$B$21,
IF(AND(ABS(H35*10^3-(SUM(SUMPRODUCT('Calc| Project Costs'!$BU$10:$BU$1009,'Calc| Project Costs'!AD$10:AD$1009)+SUMPRODUCT('Calc| Project Costs'!$BU$10:$BU$1009,'Calc| Project Costs'!BJ$10:BJ$1009))+SUMPRODUCT(--('Input| Disposals'!$O$8:$O$57='Input| Setup'!$B$36),'Input| Disposals'!U$8:U$57)+H38*10^3))&lt;0.000001,(ABS(H35*10^3-(SUMPRODUCT('Calc| Project Costs'!$BU$10:$BU$1009,'Calc| Project Costs'!BR$10:BR$1009)))&lt;0.000001)),0,1),
IF(LEN($B39)&gt;0,
_xlfn.SWITCH($B39,
'Output| AER'!$B$17,SUMPRODUCT('Calc| Project Costs'!$BU$10:$BU$1009,'Calc| Project Costs'!BB$10:BB$1009)/10^3,
'Output| AER'!$B$18,IF(LEN($B38)&gt;0,SUM(H$9:H38),0),
'Output| AER'!$B$19,(SUMPRODUCT('Calc| Project Costs'!AD$10:AD$1009,'Calc| Project Costs'!$BU$10:$BU$1009)+SUMPRODUCT('Calc| Project Costs'!BJ$10:BJ$1009,'Calc| Project Costs'!$BU$10:$BU$1009))/10^3,
'Output| AER'!$B$20,SUMPRODUCT(--('Input| Disposals'!$O$8:$O$57='Input| Setup'!$B$36),'Input| Disposals'!U$8:U$57)/10^3,
'Output| AER'!$B$21,H36-H37-H38,
'Output| AER'!$B$23,"",
'Output| AER'!$B$24,'Input| Type 2 capcons'!H$46/10^3,
SUMPRODUCT('Calc| Project Costs'!V$10:V$1009,1*('Calc| Project Costs'!$G$10:$G$1009=$B39),'Calc| Project Costs'!$BU$10:$BU$1009)/10^3),
""))</f>
        <v/>
      </c>
      <c r="I39" s="213" t="str" cm="1">
        <f t="array" ref="I39">IF($B38='Output| AER'!$B$21,
IF(AND(ABS(I35*10^3-(SUM(SUMPRODUCT('Calc| Project Costs'!$BU$10:$BU$1009,'Calc| Project Costs'!AE$10:AE$1009)+SUMPRODUCT('Calc| Project Costs'!$BU$10:$BU$1009,'Calc| Project Costs'!BK$10:BK$1009))+SUMPRODUCT(--('Input| Disposals'!$O$8:$O$57='Input| Setup'!$B$36),'Input| Disposals'!V$8:V$57)+I38*10^3))&lt;0.000001,(ABS(I35*10^3-(SUMPRODUCT('Calc| Project Costs'!$BU$10:$BU$1009,'Calc| Project Costs'!BS$10:BS$1009)))&lt;0.000001)),0,1),
IF(LEN($B39)&gt;0,
_xlfn.SWITCH($B39,
'Output| AER'!$B$17,SUMPRODUCT('Calc| Project Costs'!$BU$10:$BU$1009,'Calc| Project Costs'!BC$10:BC$1009)/10^3,
'Output| AER'!$B$18,IF(LEN($B38)&gt;0,SUM(I$9:I38),0),
'Output| AER'!$B$19,(SUMPRODUCT('Calc| Project Costs'!AE$10:AE$1009,'Calc| Project Costs'!$BU$10:$BU$1009)+SUMPRODUCT('Calc| Project Costs'!BK$10:BK$1009,'Calc| Project Costs'!$BU$10:$BU$1009))/10^3,
'Output| AER'!$B$20,SUMPRODUCT(--('Input| Disposals'!$O$8:$O$57='Input| Setup'!$B$36),'Input| Disposals'!V$8:V$57)/10^3,
'Output| AER'!$B$21,I36-I37-I38,
'Output| AER'!$B$23,"",
'Output| AER'!$B$24,'Input| Type 2 capcons'!I$46/10^3,
SUMPRODUCT('Calc| Project Costs'!W$10:W$1009,1*('Calc| Project Costs'!$G$10:$G$1009=$B39),'Calc| Project Costs'!$BU$10:$BU$1009)/10^3),
""))</f>
        <v/>
      </c>
      <c r="J39" s="214" t="str">
        <f>IF(B38='Output| AER'!$B$21,ROUND(J38-'Output| PTRM (SCS)'!$I$223,9),IF(OR(B39='Output| AER'!$B$23,AND(B39="",B38=""),AND(B39="",B38='Output| AER'!$B$24)),"",IFERROR(SUM(E39:I39),0)))</f>
        <v/>
      </c>
      <c r="L39" s="213" t="str" cm="1">
        <f t="array" ref="L39">IF($B38='Output| AER'!$B$21,
IF(AND(ABS(L35*10^3-(SUM(SUMPRODUCT('Calc| Project Costs'!$BV$10:$BV$1009,'Calc| Project Costs'!Y$10:Y$1009)+SUMPRODUCT('Calc| Project Costs'!$BV$10:$BV$1009,'Calc| Project Costs'!BE$10:BE$1009))+SUMPRODUCT(--('Input| Disposals'!$O$8:$O$57='Input| Setup'!$B$37),'Input| Disposals'!P$8:P$57)+L38*10^3))&lt;0.000001,(ABS(L35*10^3-(SUMPRODUCT('Calc| Project Costs'!$BV$10:$BV$1009,'Calc| Project Costs'!BM$10:BM$1009)))&lt;0.000001)),0,1),
IF(LEN($B39)&gt;0,
_xlfn.SWITCH($B39,
'Output| AER'!$B$17,SUMPRODUCT('Calc| Project Costs'!$BV$10:$BV$1009,'Calc| Project Costs'!AW$10:AW$1009)/10^3,
'Output| AER'!$B$18,IF(LEN($B38)&gt;0,SUM(L$9:L38),0),
'Output| AER'!$B$19,(SUMPRODUCT('Calc| Project Costs'!Y$10:Y$1009,'Calc| Project Costs'!$BV$10:$BV$1009)+SUMPRODUCT('Calc| Project Costs'!BE$10:BE$1009,'Calc| Project Costs'!$BV$10:$BV$1009))/10^3,
'Output| AER'!$B$20,SUMPRODUCT(--('Input| Disposals'!$O$8:$O$57='Input| Setup'!$B$37),'Input| Disposals'!P$8:P$57)/10^3,
'Output| AER'!$B$21,L36-L37-L38,
'Output| AER'!$B$23,"",
'Output| AER'!$B$24,'Input| Type 2 capcons'!L$46/10^3,
SUMPRODUCT('Calc| Project Costs'!Q$10:Q$1009,1*('Calc| Project Costs'!$G$10:$G$1009=$B39),'Calc| Project Costs'!$BV$10:$BV$1009)/10^3),
""))</f>
        <v/>
      </c>
      <c r="M39" s="213" t="str" cm="1">
        <f t="array" ref="M39">IF($B38='Output| AER'!$B$21,
IF(AND(ABS(M35*10^3-(SUM(SUMPRODUCT('Calc| Project Costs'!$BV$10:$BV$1009,'Calc| Project Costs'!Z$10:Z$1009)+SUMPRODUCT('Calc| Project Costs'!$BV$10:$BV$1009,'Calc| Project Costs'!BF$10:BF$1009))+SUMPRODUCT(--('Input| Disposals'!$O$8:$O$57='Input| Setup'!$B$37),'Input| Disposals'!Q$8:Q$57)+M38*10^3))&lt;0.000001,(ABS(M35*10^3-(SUMPRODUCT('Calc| Project Costs'!$BV$10:$BV$1009,'Calc| Project Costs'!BN$10:BN$1009)))&lt;0.000001)),0,1),
IF(LEN($B39)&gt;0,
_xlfn.SWITCH($B39,
'Output| AER'!$B$17,SUMPRODUCT('Calc| Project Costs'!$BV$10:$BV$1009,'Calc| Project Costs'!AX$10:AX$1009)/10^3,
'Output| AER'!$B$18,IF(LEN($B38)&gt;0,SUM(M$9:M38),0),
'Output| AER'!$B$19,(SUMPRODUCT('Calc| Project Costs'!Z$10:Z$1009,'Calc| Project Costs'!$BV$10:$BV$1009)+SUMPRODUCT('Calc| Project Costs'!BF$10:BF$1009,'Calc| Project Costs'!$BV$10:$BV$1009))/10^3,
'Output| AER'!$B$20,SUMPRODUCT(--('Input| Disposals'!$O$8:$O$57='Input| Setup'!$B$37),'Input| Disposals'!Q$8:Q$57)/10^3,
'Output| AER'!$B$21,M36-M37-M38,
'Output| AER'!$B$23,"",
'Output| AER'!$B$24,'Input| Type 2 capcons'!M$46/10^3,
SUMPRODUCT('Calc| Project Costs'!R$10:R$1009,1*('Calc| Project Costs'!$G$10:$G$1009=$B39),'Calc| Project Costs'!$BV$10:$BV$1009)/10^3),
""))</f>
        <v/>
      </c>
      <c r="N39" s="213" t="str" cm="1">
        <f t="array" ref="N39">IF($B38='Output| AER'!$B$21,
IF(AND(ABS(N35*10^3-(SUM(SUMPRODUCT('Calc| Project Costs'!$BV$10:$BV$1009,'Calc| Project Costs'!AA$10:AA$1009)+SUMPRODUCT('Calc| Project Costs'!$BV$10:$BV$1009,'Calc| Project Costs'!BG$10:BG$1009))+SUMPRODUCT(--('Input| Disposals'!$O$8:$O$57='Input| Setup'!$B$37),'Input| Disposals'!R$8:R$57)+N38*10^3))&lt;0.000001,(ABS(N35*10^3-(SUMPRODUCT('Calc| Project Costs'!$BV$10:$BV$1009,'Calc| Project Costs'!BO$10:BO$1009)))&lt;0.000001)),0,1),
IF(LEN($B39)&gt;0,
_xlfn.SWITCH($B39,
'Output| AER'!$B$17,SUMPRODUCT('Calc| Project Costs'!$BV$10:$BV$1009,'Calc| Project Costs'!AY$10:AY$1009)/10^3,
'Output| AER'!$B$18,IF(LEN($B38)&gt;0,SUM(N$9:N38),0),
'Output| AER'!$B$19,(SUMPRODUCT('Calc| Project Costs'!AA$10:AA$1009,'Calc| Project Costs'!$BV$10:$BV$1009)+SUMPRODUCT('Calc| Project Costs'!BG$10:BG$1009,'Calc| Project Costs'!$BV$10:$BV$1009))/10^3,
'Output| AER'!$B$20,SUMPRODUCT(--('Input| Disposals'!$O$8:$O$57='Input| Setup'!$B$37),'Input| Disposals'!R$8:R$57)/10^3,
'Output| AER'!$B$21,N36-N37-N38,
'Output| AER'!$B$23,"",
'Output| AER'!$B$24,'Input| Type 2 capcons'!N$46/10^3,
SUMPRODUCT('Calc| Project Costs'!S$10:S$1009,1*('Calc| Project Costs'!$G$10:$G$1009=$B39),'Calc| Project Costs'!$BV$10:$BV$1009)/10^3),
""))</f>
        <v/>
      </c>
      <c r="O39" s="213" t="str" cm="1">
        <f t="array" ref="O39">IF($B38='Output| AER'!$B$21,
IF(AND(ABS(O35*10^3-(SUM(SUMPRODUCT('Calc| Project Costs'!$BV$10:$BV$1009,'Calc| Project Costs'!AB$10:AB$1009)+SUMPRODUCT('Calc| Project Costs'!$BV$10:$BV$1009,'Calc| Project Costs'!BH$10:BH$1009))+SUMPRODUCT(--('Input| Disposals'!$O$8:$O$57='Input| Setup'!$B$37),'Input| Disposals'!S$8:S$57)+O38*10^3))&lt;0.000001,(ABS(O35*10^3-(SUMPRODUCT('Calc| Project Costs'!$BV$10:$BV$1009,'Calc| Project Costs'!BP$10:BP$1009)))&lt;0.000001)),0,1),
IF(LEN($B39)&gt;0,
_xlfn.SWITCH($B39,
'Output| AER'!$B$17,SUMPRODUCT('Calc| Project Costs'!$BV$10:$BV$1009,'Calc| Project Costs'!AZ$10:AZ$1009)/10^3,
'Output| AER'!$B$18,IF(LEN($B38)&gt;0,SUM(O$9:O38),0),
'Output| AER'!$B$19,(SUMPRODUCT('Calc| Project Costs'!AB$10:AB$1009,'Calc| Project Costs'!$BV$10:$BV$1009)+SUMPRODUCT('Calc| Project Costs'!BH$10:BH$1009,'Calc| Project Costs'!$BV$10:$BV$1009))/10^3,
'Output| AER'!$B$20,SUMPRODUCT(--('Input| Disposals'!$O$8:$O$57='Input| Setup'!$B$37),'Input| Disposals'!S$8:S$57)/10^3,
'Output| AER'!$B$21,O36-O37-O38,
'Output| AER'!$B$23,"",
'Output| AER'!$B$24,'Input| Type 2 capcons'!O$46/10^3,
SUMPRODUCT('Calc| Project Costs'!T$10:T$1009,1*('Calc| Project Costs'!$G$10:$G$1009=$B39),'Calc| Project Costs'!$BV$10:$BV$1009)/10^3),
""))</f>
        <v/>
      </c>
      <c r="P39" s="213" t="str" cm="1">
        <f t="array" ref="P39">IF($B38='Output| AER'!$B$21,
IF(AND(ABS(P35*10^3-(SUM(SUMPRODUCT('Calc| Project Costs'!$BV$10:$BV$1009,'Calc| Project Costs'!AC$10:AC$1009)+SUMPRODUCT('Calc| Project Costs'!$BV$10:$BV$1009,'Calc| Project Costs'!BI$10:BI$1009))+SUMPRODUCT(--('Input| Disposals'!$O$8:$O$57='Input| Setup'!$B$37),'Input| Disposals'!T$8:T$57)+P38*10^3))&lt;0.000001,(ABS(P35*10^3-(SUMPRODUCT('Calc| Project Costs'!$BV$10:$BV$1009,'Calc| Project Costs'!BQ$10:BQ$1009)))&lt;0.000001)),0,1),
IF(LEN($B39)&gt;0,
_xlfn.SWITCH($B39,
'Output| AER'!$B$17,SUMPRODUCT('Calc| Project Costs'!$BV$10:$BV$1009,'Calc| Project Costs'!BA$10:BA$1009)/10^3,
'Output| AER'!$B$18,IF(LEN($B38)&gt;0,SUM(P$9:P38),0),
'Output| AER'!$B$19,(SUMPRODUCT('Calc| Project Costs'!AC$10:AC$1009,'Calc| Project Costs'!$BV$10:$BV$1009)+SUMPRODUCT('Calc| Project Costs'!BI$10:BI$1009,'Calc| Project Costs'!$BV$10:$BV$1009))/10^3,
'Output| AER'!$B$20,SUMPRODUCT(--('Input| Disposals'!$O$8:$O$57='Input| Setup'!$B$37),'Input| Disposals'!T$8:T$57)/10^3,
'Output| AER'!$B$21,P36-P37-P38,
'Output| AER'!$B$23,"",
'Output| AER'!$B$24,'Input| Type 2 capcons'!P$46/10^3,
SUMPRODUCT('Calc| Project Costs'!U$10:U$1009,1*('Calc| Project Costs'!$G$10:$G$1009=$B39),'Calc| Project Costs'!$BV$10:$BV$1009)/10^3),
""))</f>
        <v/>
      </c>
      <c r="Q39" s="213" t="str" cm="1">
        <f t="array" ref="Q39">IF($B38='Output| AER'!$B$21,
IF(AND(ABS(Q35*10^3-(SUM(SUMPRODUCT('Calc| Project Costs'!$BV$10:$BV$1009,'Calc| Project Costs'!AD$10:AD$1009)+SUMPRODUCT('Calc| Project Costs'!$BV$10:$BV$1009,'Calc| Project Costs'!BJ$10:BJ$1009))+SUMPRODUCT(--('Input| Disposals'!$O$8:$O$57='Input| Setup'!$B$37),'Input| Disposals'!U$8:U$57)+Q38*10^3))&lt;0.000001,(ABS(Q35*10^3-(SUMPRODUCT('Calc| Project Costs'!$BV$10:$BV$1009,'Calc| Project Costs'!BR$10:BR$1009)))&lt;0.000001)),0,1),
IF(LEN($B39)&gt;0,
_xlfn.SWITCH($B39,
'Output| AER'!$B$17,SUMPRODUCT('Calc| Project Costs'!$BV$10:$BV$1009,'Calc| Project Costs'!BB$10:BB$1009)/10^3,
'Output| AER'!$B$18,IF(LEN($B38)&gt;0,SUM(Q$9:Q38),0),
'Output| AER'!$B$19,(SUMPRODUCT('Calc| Project Costs'!AD$10:AD$1009,'Calc| Project Costs'!$BV$10:$BV$1009)+SUMPRODUCT('Calc| Project Costs'!BJ$10:BJ$1009,'Calc| Project Costs'!$BV$10:$BV$1009))/10^3,
'Output| AER'!$B$20,SUMPRODUCT(--('Input| Disposals'!$O$8:$O$57='Input| Setup'!$B$37),'Input| Disposals'!U$8:U$57)/10^3,
'Output| AER'!$B$21,Q36-Q37-Q38,
'Output| AER'!$B$23,"",
'Output| AER'!$B$24,'Input| Type 2 capcons'!Q$46/10^3,
SUMPRODUCT('Calc| Project Costs'!V$10:V$1009,1*('Calc| Project Costs'!$G$10:$G$1009=$B39),'Calc| Project Costs'!$BV$10:$BV$1009)/10^3),
""))</f>
        <v/>
      </c>
      <c r="R39" s="213" t="str" cm="1">
        <f t="array" ref="R39">IF($B38='Output| AER'!$B$21,
IF(AND(ABS(R35*10^3-(SUM(SUMPRODUCT('Calc| Project Costs'!$BV$10:$BV$1009,'Calc| Project Costs'!AE$10:AE$1009)+SUMPRODUCT('Calc| Project Costs'!$BV$10:$BV$1009,'Calc| Project Costs'!BK$10:BK$1009))+SUMPRODUCT(--('Input| Disposals'!$O$8:$O$57='Input| Setup'!$B$37),'Input| Disposals'!V$8:V$57)+R38*10^3))&lt;0.000001,(ABS(R35*10^3-(SUMPRODUCT('Calc| Project Costs'!$BV$10:$BV$1009,'Calc| Project Costs'!BS$10:BS$1009)))&lt;0.000001)),0,1),
IF(LEN($B39)&gt;0,
_xlfn.SWITCH($B39,
'Output| AER'!$B$17,SUMPRODUCT('Calc| Project Costs'!$BV$10:$BV$1009,'Calc| Project Costs'!BC$10:BC$1009)/10^3,
'Output| AER'!$B$18,IF(LEN($B38)&gt;0,SUM(R$9:R38),0),
'Output| AER'!$B$19,(SUMPRODUCT('Calc| Project Costs'!AE$10:AE$1009,'Calc| Project Costs'!$BV$10:$BV$1009)+SUMPRODUCT('Calc| Project Costs'!BK$10:BK$1009,'Calc| Project Costs'!$BV$10:$BV$1009))/10^3,
'Output| AER'!$B$20,SUMPRODUCT(--('Input| Disposals'!$O$8:$O$57='Input| Setup'!$B$37),'Input| Disposals'!V$8:V$57)/10^3,
'Output| AER'!$B$21,R36-R37-R38,
'Output| AER'!$B$23,"",
'Output| AER'!$B$24,'Input| Type 2 capcons'!R$46/10^3,
SUMPRODUCT('Calc| Project Costs'!W$10:W$1009,1*('Calc| Project Costs'!$G$10:$G$1009=$B39),'Calc| Project Costs'!$BV$10:$BV$1009)/10^3),
""))</f>
        <v/>
      </c>
      <c r="S39" s="214" t="str">
        <f>IF(B38='Output| AER'!$B$21,ROUND(S38-'Output| PTRM (DFA)'!$I$223,9),IF(OR(B39='Output| AER'!$B$23,AND(B39="",B38=""),AND(B39="",B38='Output| AER'!$B$24)),"",IFERROR(SUM(N39:R39),0)))</f>
        <v/>
      </c>
    </row>
    <row r="40" spans="1:21" ht="12.75" customHeight="1" x14ac:dyDescent="0.2">
      <c r="B40" s="125" t="str" cm="1">
        <f t="array" ref="B40">IFERROR(_xlfn.LET(_xlpm.x, INDEX(_xlfn.VSTACK(_xlfn.UNIQUE(_xlfn._xlws.FILTER('Input| Projects'!$G$10:$G$1009,'Input| Projects'!$G$10:$G$1009&lt;&gt;"")),'Output| AER'!$B$17:$B$24),ROW(A32)),IF(_xlpm.x=0,"",_xlpm.x)),"")</f>
        <v/>
      </c>
      <c r="C40" s="213" t="str" cm="1">
        <f t="array" ref="C40">IF($B39='Output| AER'!$B$21,
IF(AND(ABS(C36*10^3-(SUM(SUMPRODUCT('Calc| Project Costs'!$BU$10:$BU$1009,'Calc| Project Costs'!Y$10:Y$1009)+SUMPRODUCT('Calc| Project Costs'!$BU$10:$BU$1009,'Calc| Project Costs'!BE$10:BE$1009))+SUMPRODUCT(--('Input| Disposals'!$O$8:$O$57='Input| Setup'!$B$36),'Input| Disposals'!P$8:P$57)+C39*10^3))&lt;0.000001,(ABS(C36*10^3-(SUMPRODUCT('Calc| Project Costs'!$BU$10:$BU$1009,'Calc| Project Costs'!BM$10:BM$1009)))&lt;0.000001)),0,1),
IF(LEN($B40)&gt;0,
_xlfn.SWITCH($B40,
'Output| AER'!$B$17,SUMPRODUCT('Calc| Project Costs'!$BU$10:$BU$1009,'Calc| Project Costs'!AW$10:AW$1009)/10^3,
'Output| AER'!$B$18,IF(LEN($B39)&gt;0,SUM(C$9:C39),0),
'Output| AER'!$B$19,(SUMPRODUCT('Calc| Project Costs'!Y$10:Y$1009,'Calc| Project Costs'!$BU$10:$BU$1009)+SUMPRODUCT('Calc| Project Costs'!BE$10:BE$1009,'Calc| Project Costs'!$BU$10:$BU$1009))/10^3,
'Output| AER'!$B$20,SUMPRODUCT(--('Input| Disposals'!$O$8:$O$57='Input| Setup'!$B$36),'Input| Disposals'!P$8:P$57)/10^3,
'Output| AER'!$B$21,C37-C38-C39,
'Output| AER'!$B$23,"",
'Output| AER'!$B$24,'Input| Type 2 capcons'!C$46/10^3,
SUMPRODUCT('Calc| Project Costs'!Q$10:Q$1009,1*('Calc| Project Costs'!$G$10:$G$1009=$B40),'Calc| Project Costs'!$BU$10:$BU$1009)/10^3),
""))</f>
        <v/>
      </c>
      <c r="D40" s="213" t="str" cm="1">
        <f t="array" ref="D40">IF($B39='Output| AER'!$B$21,
IF(AND(ABS(D36*10^3-(SUM(SUMPRODUCT('Calc| Project Costs'!$BU$10:$BU$1009,'Calc| Project Costs'!Z$10:Z$1009)+SUMPRODUCT('Calc| Project Costs'!$BU$10:$BU$1009,'Calc| Project Costs'!BF$10:BF$1009))+SUMPRODUCT(--('Input| Disposals'!$O$8:$O$57='Input| Setup'!$B$36),'Input| Disposals'!Q$8:Q$57)+D39*10^3))&lt;0.000001,(ABS(D36*10^3-(SUMPRODUCT('Calc| Project Costs'!$BU$10:$BU$1009,'Calc| Project Costs'!BN$10:BN$1009)))&lt;0.000001)),0,1),
IF(LEN($B40)&gt;0,
_xlfn.SWITCH($B40,
'Output| AER'!$B$17,SUMPRODUCT('Calc| Project Costs'!$BU$10:$BU$1009,'Calc| Project Costs'!AX$10:AX$1009)/10^3,
'Output| AER'!$B$18,IF(LEN($B39)&gt;0,SUM(D$9:D39),0),
'Output| AER'!$B$19,(SUMPRODUCT('Calc| Project Costs'!Z$10:Z$1009,'Calc| Project Costs'!$BU$10:$BU$1009)+SUMPRODUCT('Calc| Project Costs'!BF$10:BF$1009,'Calc| Project Costs'!$BU$10:$BU$1009))/10^3,
'Output| AER'!$B$20,SUMPRODUCT(--('Input| Disposals'!$O$8:$O$57='Input| Setup'!$B$36),'Input| Disposals'!Q$8:Q$57)/10^3,
'Output| AER'!$B$21,D37-D38-D39,
'Output| AER'!$B$23,"",
'Output| AER'!$B$24,'Input| Type 2 capcons'!D$46/10^3,
SUMPRODUCT('Calc| Project Costs'!R$10:R$1009,1*('Calc| Project Costs'!$G$10:$G$1009=$B40),'Calc| Project Costs'!$BU$10:$BU$1009)/10^3),
""))</f>
        <v/>
      </c>
      <c r="E40" s="213" t="str" cm="1">
        <f t="array" ref="E40">IF($B39='Output| AER'!$B$21,
IF(AND(ABS(E36*10^3-(SUM(SUMPRODUCT('Calc| Project Costs'!$BU$10:$BU$1009,'Calc| Project Costs'!AA$10:AA$1009)+SUMPRODUCT('Calc| Project Costs'!$BU$10:$BU$1009,'Calc| Project Costs'!BG$10:BG$1009))+SUMPRODUCT(--('Input| Disposals'!$O$8:$O$57='Input| Setup'!$B$36),'Input| Disposals'!R$8:R$57)+E39*10^3))&lt;0.000001,(ABS(E36*10^3-(SUMPRODUCT('Calc| Project Costs'!$BU$10:$BU$1009,'Calc| Project Costs'!BO$10:BO$1009)))&lt;0.000001)),0,1),
IF(LEN($B40)&gt;0,
_xlfn.SWITCH($B40,
'Output| AER'!$B$17,SUMPRODUCT('Calc| Project Costs'!$BU$10:$BU$1009,'Calc| Project Costs'!AY$10:AY$1009)/10^3,
'Output| AER'!$B$18,IF(LEN($B39)&gt;0,SUM(E$9:E39),0),
'Output| AER'!$B$19,(SUMPRODUCT('Calc| Project Costs'!AA$10:AA$1009,'Calc| Project Costs'!$BU$10:$BU$1009)+SUMPRODUCT('Calc| Project Costs'!BG$10:BG$1009,'Calc| Project Costs'!$BU$10:$BU$1009))/10^3,
'Output| AER'!$B$20,SUMPRODUCT(--('Input| Disposals'!$O$8:$O$57='Input| Setup'!$B$36),'Input| Disposals'!R$8:R$57)/10^3,
'Output| AER'!$B$21,E37-E38-E39,
'Output| AER'!$B$23,"",
'Output| AER'!$B$24,'Input| Type 2 capcons'!E$46/10^3,
SUMPRODUCT('Calc| Project Costs'!S$10:S$1009,1*('Calc| Project Costs'!$G$10:$G$1009=$B40),'Calc| Project Costs'!$BU$10:$BU$1009)/10^3),
""))</f>
        <v/>
      </c>
      <c r="F40" s="213" t="str" cm="1">
        <f t="array" ref="F40">IF($B39='Output| AER'!$B$21,
IF(AND(ABS(F36*10^3-(SUM(SUMPRODUCT('Calc| Project Costs'!$BU$10:$BU$1009,'Calc| Project Costs'!AB$10:AB$1009)+SUMPRODUCT('Calc| Project Costs'!$BU$10:$BU$1009,'Calc| Project Costs'!BH$10:BH$1009))+SUMPRODUCT(--('Input| Disposals'!$O$8:$O$57='Input| Setup'!$B$36),'Input| Disposals'!S$8:S$57)+F39*10^3))&lt;0.000001,(ABS(F36*10^3-(SUMPRODUCT('Calc| Project Costs'!$BU$10:$BU$1009,'Calc| Project Costs'!BP$10:BP$1009)))&lt;0.000001)),0,1),
IF(LEN($B40)&gt;0,
_xlfn.SWITCH($B40,
'Output| AER'!$B$17,SUMPRODUCT('Calc| Project Costs'!$BU$10:$BU$1009,'Calc| Project Costs'!AZ$10:AZ$1009)/10^3,
'Output| AER'!$B$18,IF(LEN($B39)&gt;0,SUM(F$9:F39),0),
'Output| AER'!$B$19,(SUMPRODUCT('Calc| Project Costs'!AB$10:AB$1009,'Calc| Project Costs'!$BU$10:$BU$1009)+SUMPRODUCT('Calc| Project Costs'!BH$10:BH$1009,'Calc| Project Costs'!$BU$10:$BU$1009))/10^3,
'Output| AER'!$B$20,SUMPRODUCT(--('Input| Disposals'!$O$8:$O$57='Input| Setup'!$B$36),'Input| Disposals'!S$8:S$57)/10^3,
'Output| AER'!$B$21,F37-F38-F39,
'Output| AER'!$B$23,"",
'Output| AER'!$B$24,'Input| Type 2 capcons'!F$46/10^3,
SUMPRODUCT('Calc| Project Costs'!T$10:T$1009,1*('Calc| Project Costs'!$G$10:$G$1009=$B40),'Calc| Project Costs'!$BU$10:$BU$1009)/10^3),
""))</f>
        <v/>
      </c>
      <c r="G40" s="213" t="str" cm="1">
        <f t="array" ref="G40">IF($B39='Output| AER'!$B$21,
IF(AND(ABS(G36*10^3-(SUM(SUMPRODUCT('Calc| Project Costs'!$BU$10:$BU$1009,'Calc| Project Costs'!AC$10:AC$1009)+SUMPRODUCT('Calc| Project Costs'!$BU$10:$BU$1009,'Calc| Project Costs'!BI$10:BI$1009))+SUMPRODUCT(--('Input| Disposals'!$O$8:$O$57='Input| Setup'!$B$36),'Input| Disposals'!T$8:T$57)+G39*10^3))&lt;0.000001,(ABS(G36*10^3-(SUMPRODUCT('Calc| Project Costs'!$BU$10:$BU$1009,'Calc| Project Costs'!BQ$10:BQ$1009)))&lt;0.000001)),0,1),
IF(LEN($B40)&gt;0,
_xlfn.SWITCH($B40,
'Output| AER'!$B$17,SUMPRODUCT('Calc| Project Costs'!$BU$10:$BU$1009,'Calc| Project Costs'!BA$10:BA$1009)/10^3,
'Output| AER'!$B$18,IF(LEN($B39)&gt;0,SUM(G$9:G39),0),
'Output| AER'!$B$19,(SUMPRODUCT('Calc| Project Costs'!AC$10:AC$1009,'Calc| Project Costs'!$BU$10:$BU$1009)+SUMPRODUCT('Calc| Project Costs'!BI$10:BI$1009,'Calc| Project Costs'!$BU$10:$BU$1009))/10^3,
'Output| AER'!$B$20,SUMPRODUCT(--('Input| Disposals'!$O$8:$O$57='Input| Setup'!$B$36),'Input| Disposals'!T$8:T$57)/10^3,
'Output| AER'!$B$21,G37-G38-G39,
'Output| AER'!$B$23,"",
'Output| AER'!$B$24,'Input| Type 2 capcons'!G$46/10^3,
SUMPRODUCT('Calc| Project Costs'!U$10:U$1009,1*('Calc| Project Costs'!$G$10:$G$1009=$B40),'Calc| Project Costs'!$BU$10:$BU$1009)/10^3),
""))</f>
        <v/>
      </c>
      <c r="H40" s="213" t="str" cm="1">
        <f t="array" ref="H40">IF($B39='Output| AER'!$B$21,
IF(AND(ABS(H36*10^3-(SUM(SUMPRODUCT('Calc| Project Costs'!$BU$10:$BU$1009,'Calc| Project Costs'!AD$10:AD$1009)+SUMPRODUCT('Calc| Project Costs'!$BU$10:$BU$1009,'Calc| Project Costs'!BJ$10:BJ$1009))+SUMPRODUCT(--('Input| Disposals'!$O$8:$O$57='Input| Setup'!$B$36),'Input| Disposals'!U$8:U$57)+H39*10^3))&lt;0.000001,(ABS(H36*10^3-(SUMPRODUCT('Calc| Project Costs'!$BU$10:$BU$1009,'Calc| Project Costs'!BR$10:BR$1009)))&lt;0.000001)),0,1),
IF(LEN($B40)&gt;0,
_xlfn.SWITCH($B40,
'Output| AER'!$B$17,SUMPRODUCT('Calc| Project Costs'!$BU$10:$BU$1009,'Calc| Project Costs'!BB$10:BB$1009)/10^3,
'Output| AER'!$B$18,IF(LEN($B39)&gt;0,SUM(H$9:H39),0),
'Output| AER'!$B$19,(SUMPRODUCT('Calc| Project Costs'!AD$10:AD$1009,'Calc| Project Costs'!$BU$10:$BU$1009)+SUMPRODUCT('Calc| Project Costs'!BJ$10:BJ$1009,'Calc| Project Costs'!$BU$10:$BU$1009))/10^3,
'Output| AER'!$B$20,SUMPRODUCT(--('Input| Disposals'!$O$8:$O$57='Input| Setup'!$B$36),'Input| Disposals'!U$8:U$57)/10^3,
'Output| AER'!$B$21,H37-H38-H39,
'Output| AER'!$B$23,"",
'Output| AER'!$B$24,'Input| Type 2 capcons'!H$46/10^3,
SUMPRODUCT('Calc| Project Costs'!V$10:V$1009,1*('Calc| Project Costs'!$G$10:$G$1009=$B40),'Calc| Project Costs'!$BU$10:$BU$1009)/10^3),
""))</f>
        <v/>
      </c>
      <c r="I40" s="213" t="str" cm="1">
        <f t="array" ref="I40">IF($B39='Output| AER'!$B$21,
IF(AND(ABS(I36*10^3-(SUM(SUMPRODUCT('Calc| Project Costs'!$BU$10:$BU$1009,'Calc| Project Costs'!AE$10:AE$1009)+SUMPRODUCT('Calc| Project Costs'!$BU$10:$BU$1009,'Calc| Project Costs'!BK$10:BK$1009))+SUMPRODUCT(--('Input| Disposals'!$O$8:$O$57='Input| Setup'!$B$36),'Input| Disposals'!V$8:V$57)+I39*10^3))&lt;0.000001,(ABS(I36*10^3-(SUMPRODUCT('Calc| Project Costs'!$BU$10:$BU$1009,'Calc| Project Costs'!BS$10:BS$1009)))&lt;0.000001)),0,1),
IF(LEN($B40)&gt;0,
_xlfn.SWITCH($B40,
'Output| AER'!$B$17,SUMPRODUCT('Calc| Project Costs'!$BU$10:$BU$1009,'Calc| Project Costs'!BC$10:BC$1009)/10^3,
'Output| AER'!$B$18,IF(LEN($B39)&gt;0,SUM(I$9:I39),0),
'Output| AER'!$B$19,(SUMPRODUCT('Calc| Project Costs'!AE$10:AE$1009,'Calc| Project Costs'!$BU$10:$BU$1009)+SUMPRODUCT('Calc| Project Costs'!BK$10:BK$1009,'Calc| Project Costs'!$BU$10:$BU$1009))/10^3,
'Output| AER'!$B$20,SUMPRODUCT(--('Input| Disposals'!$O$8:$O$57='Input| Setup'!$B$36),'Input| Disposals'!V$8:V$57)/10^3,
'Output| AER'!$B$21,I37-I38-I39,
'Output| AER'!$B$23,"",
'Output| AER'!$B$24,'Input| Type 2 capcons'!I$46/10^3,
SUMPRODUCT('Calc| Project Costs'!W$10:W$1009,1*('Calc| Project Costs'!$G$10:$G$1009=$B40),'Calc| Project Costs'!$BU$10:$BU$1009)/10^3),
""))</f>
        <v/>
      </c>
      <c r="J40" s="214" t="str">
        <f>IF(B39='Output| AER'!$B$21,ROUND(J39-'Output| PTRM (SCS)'!$I$223,9),IF(OR(B40='Output| AER'!$B$23,AND(B40="",B39=""),AND(B40="",B39='Output| AER'!$B$24)),"",IFERROR(SUM(E40:I40),0)))</f>
        <v/>
      </c>
      <c r="L40" s="213" t="str" cm="1">
        <f t="array" ref="L40">IF($B39='Output| AER'!$B$21,
IF(AND(ABS(L36*10^3-(SUM(SUMPRODUCT('Calc| Project Costs'!$BV$10:$BV$1009,'Calc| Project Costs'!Y$10:Y$1009)+SUMPRODUCT('Calc| Project Costs'!$BV$10:$BV$1009,'Calc| Project Costs'!BE$10:BE$1009))+SUMPRODUCT(--('Input| Disposals'!$O$8:$O$57='Input| Setup'!$B$37),'Input| Disposals'!P$8:P$57)+L39*10^3))&lt;0.000001,(ABS(L36*10^3-(SUMPRODUCT('Calc| Project Costs'!$BV$10:$BV$1009,'Calc| Project Costs'!BM$10:BM$1009)))&lt;0.000001)),0,1),
IF(LEN($B40)&gt;0,
_xlfn.SWITCH($B40,
'Output| AER'!$B$17,SUMPRODUCT('Calc| Project Costs'!$BV$10:$BV$1009,'Calc| Project Costs'!AW$10:AW$1009)/10^3,
'Output| AER'!$B$18,IF(LEN($B39)&gt;0,SUM(L$9:L39),0),
'Output| AER'!$B$19,(SUMPRODUCT('Calc| Project Costs'!Y$10:Y$1009,'Calc| Project Costs'!$BV$10:$BV$1009)+SUMPRODUCT('Calc| Project Costs'!BE$10:BE$1009,'Calc| Project Costs'!$BV$10:$BV$1009))/10^3,
'Output| AER'!$B$20,SUMPRODUCT(--('Input| Disposals'!$O$8:$O$57='Input| Setup'!$B$37),'Input| Disposals'!P$8:P$57)/10^3,
'Output| AER'!$B$21,L37-L38-L39,
'Output| AER'!$B$23,"",
'Output| AER'!$B$24,'Input| Type 2 capcons'!L$46/10^3,
SUMPRODUCT('Calc| Project Costs'!Q$10:Q$1009,1*('Calc| Project Costs'!$G$10:$G$1009=$B40),'Calc| Project Costs'!$BV$10:$BV$1009)/10^3),
""))</f>
        <v/>
      </c>
      <c r="M40" s="213" t="str" cm="1">
        <f t="array" ref="M40">IF($B39='Output| AER'!$B$21,
IF(AND(ABS(M36*10^3-(SUM(SUMPRODUCT('Calc| Project Costs'!$BV$10:$BV$1009,'Calc| Project Costs'!Z$10:Z$1009)+SUMPRODUCT('Calc| Project Costs'!$BV$10:$BV$1009,'Calc| Project Costs'!BF$10:BF$1009))+SUMPRODUCT(--('Input| Disposals'!$O$8:$O$57='Input| Setup'!$B$37),'Input| Disposals'!Q$8:Q$57)+M39*10^3))&lt;0.000001,(ABS(M36*10^3-(SUMPRODUCT('Calc| Project Costs'!$BV$10:$BV$1009,'Calc| Project Costs'!BN$10:BN$1009)))&lt;0.000001)),0,1),
IF(LEN($B40)&gt;0,
_xlfn.SWITCH($B40,
'Output| AER'!$B$17,SUMPRODUCT('Calc| Project Costs'!$BV$10:$BV$1009,'Calc| Project Costs'!AX$10:AX$1009)/10^3,
'Output| AER'!$B$18,IF(LEN($B39)&gt;0,SUM(M$9:M39),0),
'Output| AER'!$B$19,(SUMPRODUCT('Calc| Project Costs'!Z$10:Z$1009,'Calc| Project Costs'!$BV$10:$BV$1009)+SUMPRODUCT('Calc| Project Costs'!BF$10:BF$1009,'Calc| Project Costs'!$BV$10:$BV$1009))/10^3,
'Output| AER'!$B$20,SUMPRODUCT(--('Input| Disposals'!$O$8:$O$57='Input| Setup'!$B$37),'Input| Disposals'!Q$8:Q$57)/10^3,
'Output| AER'!$B$21,M37-M38-M39,
'Output| AER'!$B$23,"",
'Output| AER'!$B$24,'Input| Type 2 capcons'!M$46/10^3,
SUMPRODUCT('Calc| Project Costs'!R$10:R$1009,1*('Calc| Project Costs'!$G$10:$G$1009=$B40),'Calc| Project Costs'!$BV$10:$BV$1009)/10^3),
""))</f>
        <v/>
      </c>
      <c r="N40" s="213" t="str" cm="1">
        <f t="array" ref="N40">IF($B39='Output| AER'!$B$21,
IF(AND(ABS(N36*10^3-(SUM(SUMPRODUCT('Calc| Project Costs'!$BV$10:$BV$1009,'Calc| Project Costs'!AA$10:AA$1009)+SUMPRODUCT('Calc| Project Costs'!$BV$10:$BV$1009,'Calc| Project Costs'!BG$10:BG$1009))+SUMPRODUCT(--('Input| Disposals'!$O$8:$O$57='Input| Setup'!$B$37),'Input| Disposals'!R$8:R$57)+N39*10^3))&lt;0.000001,(ABS(N36*10^3-(SUMPRODUCT('Calc| Project Costs'!$BV$10:$BV$1009,'Calc| Project Costs'!BO$10:BO$1009)))&lt;0.000001)),0,1),
IF(LEN($B40)&gt;0,
_xlfn.SWITCH($B40,
'Output| AER'!$B$17,SUMPRODUCT('Calc| Project Costs'!$BV$10:$BV$1009,'Calc| Project Costs'!AY$10:AY$1009)/10^3,
'Output| AER'!$B$18,IF(LEN($B39)&gt;0,SUM(N$9:N39),0),
'Output| AER'!$B$19,(SUMPRODUCT('Calc| Project Costs'!AA$10:AA$1009,'Calc| Project Costs'!$BV$10:$BV$1009)+SUMPRODUCT('Calc| Project Costs'!BG$10:BG$1009,'Calc| Project Costs'!$BV$10:$BV$1009))/10^3,
'Output| AER'!$B$20,SUMPRODUCT(--('Input| Disposals'!$O$8:$O$57='Input| Setup'!$B$37),'Input| Disposals'!R$8:R$57)/10^3,
'Output| AER'!$B$21,N37-N38-N39,
'Output| AER'!$B$23,"",
'Output| AER'!$B$24,'Input| Type 2 capcons'!N$46/10^3,
SUMPRODUCT('Calc| Project Costs'!S$10:S$1009,1*('Calc| Project Costs'!$G$10:$G$1009=$B40),'Calc| Project Costs'!$BV$10:$BV$1009)/10^3),
""))</f>
        <v/>
      </c>
      <c r="O40" s="213" t="str" cm="1">
        <f t="array" ref="O40">IF($B39='Output| AER'!$B$21,
IF(AND(ABS(O36*10^3-(SUM(SUMPRODUCT('Calc| Project Costs'!$BV$10:$BV$1009,'Calc| Project Costs'!AB$10:AB$1009)+SUMPRODUCT('Calc| Project Costs'!$BV$10:$BV$1009,'Calc| Project Costs'!BH$10:BH$1009))+SUMPRODUCT(--('Input| Disposals'!$O$8:$O$57='Input| Setup'!$B$37),'Input| Disposals'!S$8:S$57)+O39*10^3))&lt;0.000001,(ABS(O36*10^3-(SUMPRODUCT('Calc| Project Costs'!$BV$10:$BV$1009,'Calc| Project Costs'!BP$10:BP$1009)))&lt;0.000001)),0,1),
IF(LEN($B40)&gt;0,
_xlfn.SWITCH($B40,
'Output| AER'!$B$17,SUMPRODUCT('Calc| Project Costs'!$BV$10:$BV$1009,'Calc| Project Costs'!AZ$10:AZ$1009)/10^3,
'Output| AER'!$B$18,IF(LEN($B39)&gt;0,SUM(O$9:O39),0),
'Output| AER'!$B$19,(SUMPRODUCT('Calc| Project Costs'!AB$10:AB$1009,'Calc| Project Costs'!$BV$10:$BV$1009)+SUMPRODUCT('Calc| Project Costs'!BH$10:BH$1009,'Calc| Project Costs'!$BV$10:$BV$1009))/10^3,
'Output| AER'!$B$20,SUMPRODUCT(--('Input| Disposals'!$O$8:$O$57='Input| Setup'!$B$37),'Input| Disposals'!S$8:S$57)/10^3,
'Output| AER'!$B$21,O37-O38-O39,
'Output| AER'!$B$23,"",
'Output| AER'!$B$24,'Input| Type 2 capcons'!O$46/10^3,
SUMPRODUCT('Calc| Project Costs'!T$10:T$1009,1*('Calc| Project Costs'!$G$10:$G$1009=$B40),'Calc| Project Costs'!$BV$10:$BV$1009)/10^3),
""))</f>
        <v/>
      </c>
      <c r="P40" s="213" t="str" cm="1">
        <f t="array" ref="P40">IF($B39='Output| AER'!$B$21,
IF(AND(ABS(P36*10^3-(SUM(SUMPRODUCT('Calc| Project Costs'!$BV$10:$BV$1009,'Calc| Project Costs'!AC$10:AC$1009)+SUMPRODUCT('Calc| Project Costs'!$BV$10:$BV$1009,'Calc| Project Costs'!BI$10:BI$1009))+SUMPRODUCT(--('Input| Disposals'!$O$8:$O$57='Input| Setup'!$B$37),'Input| Disposals'!T$8:T$57)+P39*10^3))&lt;0.000001,(ABS(P36*10^3-(SUMPRODUCT('Calc| Project Costs'!$BV$10:$BV$1009,'Calc| Project Costs'!BQ$10:BQ$1009)))&lt;0.000001)),0,1),
IF(LEN($B40)&gt;0,
_xlfn.SWITCH($B40,
'Output| AER'!$B$17,SUMPRODUCT('Calc| Project Costs'!$BV$10:$BV$1009,'Calc| Project Costs'!BA$10:BA$1009)/10^3,
'Output| AER'!$B$18,IF(LEN($B39)&gt;0,SUM(P$9:P39),0),
'Output| AER'!$B$19,(SUMPRODUCT('Calc| Project Costs'!AC$10:AC$1009,'Calc| Project Costs'!$BV$10:$BV$1009)+SUMPRODUCT('Calc| Project Costs'!BI$10:BI$1009,'Calc| Project Costs'!$BV$10:$BV$1009))/10^3,
'Output| AER'!$B$20,SUMPRODUCT(--('Input| Disposals'!$O$8:$O$57='Input| Setup'!$B$37),'Input| Disposals'!T$8:T$57)/10^3,
'Output| AER'!$B$21,P37-P38-P39,
'Output| AER'!$B$23,"",
'Output| AER'!$B$24,'Input| Type 2 capcons'!P$46/10^3,
SUMPRODUCT('Calc| Project Costs'!U$10:U$1009,1*('Calc| Project Costs'!$G$10:$G$1009=$B40),'Calc| Project Costs'!$BV$10:$BV$1009)/10^3),
""))</f>
        <v/>
      </c>
      <c r="Q40" s="213" t="str" cm="1">
        <f t="array" ref="Q40">IF($B39='Output| AER'!$B$21,
IF(AND(ABS(Q36*10^3-(SUM(SUMPRODUCT('Calc| Project Costs'!$BV$10:$BV$1009,'Calc| Project Costs'!AD$10:AD$1009)+SUMPRODUCT('Calc| Project Costs'!$BV$10:$BV$1009,'Calc| Project Costs'!BJ$10:BJ$1009))+SUMPRODUCT(--('Input| Disposals'!$O$8:$O$57='Input| Setup'!$B$37),'Input| Disposals'!U$8:U$57)+Q39*10^3))&lt;0.000001,(ABS(Q36*10^3-(SUMPRODUCT('Calc| Project Costs'!$BV$10:$BV$1009,'Calc| Project Costs'!BR$10:BR$1009)))&lt;0.000001)),0,1),
IF(LEN($B40)&gt;0,
_xlfn.SWITCH($B40,
'Output| AER'!$B$17,SUMPRODUCT('Calc| Project Costs'!$BV$10:$BV$1009,'Calc| Project Costs'!BB$10:BB$1009)/10^3,
'Output| AER'!$B$18,IF(LEN($B39)&gt;0,SUM(Q$9:Q39),0),
'Output| AER'!$B$19,(SUMPRODUCT('Calc| Project Costs'!AD$10:AD$1009,'Calc| Project Costs'!$BV$10:$BV$1009)+SUMPRODUCT('Calc| Project Costs'!BJ$10:BJ$1009,'Calc| Project Costs'!$BV$10:$BV$1009))/10^3,
'Output| AER'!$B$20,SUMPRODUCT(--('Input| Disposals'!$O$8:$O$57='Input| Setup'!$B$37),'Input| Disposals'!U$8:U$57)/10^3,
'Output| AER'!$B$21,Q37-Q38-Q39,
'Output| AER'!$B$23,"",
'Output| AER'!$B$24,'Input| Type 2 capcons'!Q$46/10^3,
SUMPRODUCT('Calc| Project Costs'!V$10:V$1009,1*('Calc| Project Costs'!$G$10:$G$1009=$B40),'Calc| Project Costs'!$BV$10:$BV$1009)/10^3),
""))</f>
        <v/>
      </c>
      <c r="R40" s="213" t="str" cm="1">
        <f t="array" ref="R40">IF($B39='Output| AER'!$B$21,
IF(AND(ABS(R36*10^3-(SUM(SUMPRODUCT('Calc| Project Costs'!$BV$10:$BV$1009,'Calc| Project Costs'!AE$10:AE$1009)+SUMPRODUCT('Calc| Project Costs'!$BV$10:$BV$1009,'Calc| Project Costs'!BK$10:BK$1009))+SUMPRODUCT(--('Input| Disposals'!$O$8:$O$57='Input| Setup'!$B$37),'Input| Disposals'!V$8:V$57)+R39*10^3))&lt;0.000001,(ABS(R36*10^3-(SUMPRODUCT('Calc| Project Costs'!$BV$10:$BV$1009,'Calc| Project Costs'!BS$10:BS$1009)))&lt;0.000001)),0,1),
IF(LEN($B40)&gt;0,
_xlfn.SWITCH($B40,
'Output| AER'!$B$17,SUMPRODUCT('Calc| Project Costs'!$BV$10:$BV$1009,'Calc| Project Costs'!BC$10:BC$1009)/10^3,
'Output| AER'!$B$18,IF(LEN($B39)&gt;0,SUM(R$9:R39),0),
'Output| AER'!$B$19,(SUMPRODUCT('Calc| Project Costs'!AE$10:AE$1009,'Calc| Project Costs'!$BV$10:$BV$1009)+SUMPRODUCT('Calc| Project Costs'!BK$10:BK$1009,'Calc| Project Costs'!$BV$10:$BV$1009))/10^3,
'Output| AER'!$B$20,SUMPRODUCT(--('Input| Disposals'!$O$8:$O$57='Input| Setup'!$B$37),'Input| Disposals'!V$8:V$57)/10^3,
'Output| AER'!$B$21,R37-R38-R39,
'Output| AER'!$B$23,"",
'Output| AER'!$B$24,'Input| Type 2 capcons'!R$46/10^3,
SUMPRODUCT('Calc| Project Costs'!W$10:W$1009,1*('Calc| Project Costs'!$G$10:$G$1009=$B40),'Calc| Project Costs'!$BV$10:$BV$1009)/10^3),
""))</f>
        <v/>
      </c>
      <c r="S40" s="214" t="str">
        <f>IF(B39='Output| AER'!$B$21,ROUND(S39-'Output| PTRM (DFA)'!$I$223,9),IF(OR(B40='Output| AER'!$B$23,AND(B40="",B39=""),AND(B40="",B39='Output| AER'!$B$24)),"",IFERROR(SUM(N40:R40),0)))</f>
        <v/>
      </c>
    </row>
    <row r="41" spans="1:21" ht="12.75" customHeight="1" x14ac:dyDescent="0.2">
      <c r="B41" s="125" t="str" cm="1">
        <f t="array" ref="B41">IFERROR(_xlfn.LET(_xlpm.x, INDEX(_xlfn.VSTACK(_xlfn.UNIQUE(_xlfn._xlws.FILTER('Input| Projects'!$G$10:$G$1009,'Input| Projects'!$G$10:$G$1009&lt;&gt;"")),'Output| AER'!$B$17:$B$24),ROW(A33)),IF(_xlpm.x=0,"",_xlpm.x)),"")</f>
        <v/>
      </c>
      <c r="C41" s="213" t="str" cm="1">
        <f t="array" ref="C41">IF($B40='Output| AER'!$B$21,
IF(AND(ABS(C37*10^3-(SUM(SUMPRODUCT('Calc| Project Costs'!$BU$10:$BU$1009,'Calc| Project Costs'!Y$10:Y$1009)+SUMPRODUCT('Calc| Project Costs'!$BU$10:$BU$1009,'Calc| Project Costs'!BE$10:BE$1009))+SUMPRODUCT(--('Input| Disposals'!$O$8:$O$57='Input| Setup'!$B$36),'Input| Disposals'!P$8:P$57)+C40*10^3))&lt;0.000001,(ABS(C37*10^3-(SUMPRODUCT('Calc| Project Costs'!$BU$10:$BU$1009,'Calc| Project Costs'!BM$10:BM$1009)))&lt;0.000001)),0,1),
IF(LEN($B41)&gt;0,
_xlfn.SWITCH($B41,
'Output| AER'!$B$17,SUMPRODUCT('Calc| Project Costs'!$BU$10:$BU$1009,'Calc| Project Costs'!AW$10:AW$1009)/10^3,
'Output| AER'!$B$18,IF(LEN($B40)&gt;0,SUM(C$9:C40),0),
'Output| AER'!$B$19,(SUMPRODUCT('Calc| Project Costs'!Y$10:Y$1009,'Calc| Project Costs'!$BU$10:$BU$1009)+SUMPRODUCT('Calc| Project Costs'!BE$10:BE$1009,'Calc| Project Costs'!$BU$10:$BU$1009))/10^3,
'Output| AER'!$B$20,SUMPRODUCT(--('Input| Disposals'!$O$8:$O$57='Input| Setup'!$B$36),'Input| Disposals'!P$8:P$57)/10^3,
'Output| AER'!$B$21,C38-C39-C40,
'Output| AER'!$B$23,"",
'Output| AER'!$B$24,'Input| Type 2 capcons'!C$46/10^3,
SUMPRODUCT('Calc| Project Costs'!Q$10:Q$1009,1*('Calc| Project Costs'!$G$10:$G$1009=$B41),'Calc| Project Costs'!$BU$10:$BU$1009)/10^3),
""))</f>
        <v/>
      </c>
      <c r="D41" s="213" t="str" cm="1">
        <f t="array" ref="D41">IF($B40='Output| AER'!$B$21,
IF(AND(ABS(D37*10^3-(SUM(SUMPRODUCT('Calc| Project Costs'!$BU$10:$BU$1009,'Calc| Project Costs'!Z$10:Z$1009)+SUMPRODUCT('Calc| Project Costs'!$BU$10:$BU$1009,'Calc| Project Costs'!BF$10:BF$1009))+SUMPRODUCT(--('Input| Disposals'!$O$8:$O$57='Input| Setup'!$B$36),'Input| Disposals'!Q$8:Q$57)+D40*10^3))&lt;0.000001,(ABS(D37*10^3-(SUMPRODUCT('Calc| Project Costs'!$BU$10:$BU$1009,'Calc| Project Costs'!BN$10:BN$1009)))&lt;0.000001)),0,1),
IF(LEN($B41)&gt;0,
_xlfn.SWITCH($B41,
'Output| AER'!$B$17,SUMPRODUCT('Calc| Project Costs'!$BU$10:$BU$1009,'Calc| Project Costs'!AX$10:AX$1009)/10^3,
'Output| AER'!$B$18,IF(LEN($B40)&gt;0,SUM(D$9:D40),0),
'Output| AER'!$B$19,(SUMPRODUCT('Calc| Project Costs'!Z$10:Z$1009,'Calc| Project Costs'!$BU$10:$BU$1009)+SUMPRODUCT('Calc| Project Costs'!BF$10:BF$1009,'Calc| Project Costs'!$BU$10:$BU$1009))/10^3,
'Output| AER'!$B$20,SUMPRODUCT(--('Input| Disposals'!$O$8:$O$57='Input| Setup'!$B$36),'Input| Disposals'!Q$8:Q$57)/10^3,
'Output| AER'!$B$21,D38-D39-D40,
'Output| AER'!$B$23,"",
'Output| AER'!$B$24,'Input| Type 2 capcons'!D$46/10^3,
SUMPRODUCT('Calc| Project Costs'!R$10:R$1009,1*('Calc| Project Costs'!$G$10:$G$1009=$B41),'Calc| Project Costs'!$BU$10:$BU$1009)/10^3),
""))</f>
        <v/>
      </c>
      <c r="E41" s="213" t="str" cm="1">
        <f t="array" ref="E41">IF($B40='Output| AER'!$B$21,
IF(AND(ABS(E37*10^3-(SUM(SUMPRODUCT('Calc| Project Costs'!$BU$10:$BU$1009,'Calc| Project Costs'!AA$10:AA$1009)+SUMPRODUCT('Calc| Project Costs'!$BU$10:$BU$1009,'Calc| Project Costs'!BG$10:BG$1009))+SUMPRODUCT(--('Input| Disposals'!$O$8:$O$57='Input| Setup'!$B$36),'Input| Disposals'!R$8:R$57)+E40*10^3))&lt;0.000001,(ABS(E37*10^3-(SUMPRODUCT('Calc| Project Costs'!$BU$10:$BU$1009,'Calc| Project Costs'!BO$10:BO$1009)))&lt;0.000001)),0,1),
IF(LEN($B41)&gt;0,
_xlfn.SWITCH($B41,
'Output| AER'!$B$17,SUMPRODUCT('Calc| Project Costs'!$BU$10:$BU$1009,'Calc| Project Costs'!AY$10:AY$1009)/10^3,
'Output| AER'!$B$18,IF(LEN($B40)&gt;0,SUM(E$9:E40),0),
'Output| AER'!$B$19,(SUMPRODUCT('Calc| Project Costs'!AA$10:AA$1009,'Calc| Project Costs'!$BU$10:$BU$1009)+SUMPRODUCT('Calc| Project Costs'!BG$10:BG$1009,'Calc| Project Costs'!$BU$10:$BU$1009))/10^3,
'Output| AER'!$B$20,SUMPRODUCT(--('Input| Disposals'!$O$8:$O$57='Input| Setup'!$B$36),'Input| Disposals'!R$8:R$57)/10^3,
'Output| AER'!$B$21,E38-E39-E40,
'Output| AER'!$B$23,"",
'Output| AER'!$B$24,'Input| Type 2 capcons'!E$46/10^3,
SUMPRODUCT('Calc| Project Costs'!S$10:S$1009,1*('Calc| Project Costs'!$G$10:$G$1009=$B41),'Calc| Project Costs'!$BU$10:$BU$1009)/10^3),
""))</f>
        <v/>
      </c>
      <c r="F41" s="213" t="str" cm="1">
        <f t="array" ref="F41">IF($B40='Output| AER'!$B$21,
IF(AND(ABS(F37*10^3-(SUM(SUMPRODUCT('Calc| Project Costs'!$BU$10:$BU$1009,'Calc| Project Costs'!AB$10:AB$1009)+SUMPRODUCT('Calc| Project Costs'!$BU$10:$BU$1009,'Calc| Project Costs'!BH$10:BH$1009))+SUMPRODUCT(--('Input| Disposals'!$O$8:$O$57='Input| Setup'!$B$36),'Input| Disposals'!S$8:S$57)+F40*10^3))&lt;0.000001,(ABS(F37*10^3-(SUMPRODUCT('Calc| Project Costs'!$BU$10:$BU$1009,'Calc| Project Costs'!BP$10:BP$1009)))&lt;0.000001)),0,1),
IF(LEN($B41)&gt;0,
_xlfn.SWITCH($B41,
'Output| AER'!$B$17,SUMPRODUCT('Calc| Project Costs'!$BU$10:$BU$1009,'Calc| Project Costs'!AZ$10:AZ$1009)/10^3,
'Output| AER'!$B$18,IF(LEN($B40)&gt;0,SUM(F$9:F40),0),
'Output| AER'!$B$19,(SUMPRODUCT('Calc| Project Costs'!AB$10:AB$1009,'Calc| Project Costs'!$BU$10:$BU$1009)+SUMPRODUCT('Calc| Project Costs'!BH$10:BH$1009,'Calc| Project Costs'!$BU$10:$BU$1009))/10^3,
'Output| AER'!$B$20,SUMPRODUCT(--('Input| Disposals'!$O$8:$O$57='Input| Setup'!$B$36),'Input| Disposals'!S$8:S$57)/10^3,
'Output| AER'!$B$21,F38-F39-F40,
'Output| AER'!$B$23,"",
'Output| AER'!$B$24,'Input| Type 2 capcons'!F$46/10^3,
SUMPRODUCT('Calc| Project Costs'!T$10:T$1009,1*('Calc| Project Costs'!$G$10:$G$1009=$B41),'Calc| Project Costs'!$BU$10:$BU$1009)/10^3),
""))</f>
        <v/>
      </c>
      <c r="G41" s="213" t="str" cm="1">
        <f t="array" ref="G41">IF($B40='Output| AER'!$B$21,
IF(AND(ABS(G37*10^3-(SUM(SUMPRODUCT('Calc| Project Costs'!$BU$10:$BU$1009,'Calc| Project Costs'!AC$10:AC$1009)+SUMPRODUCT('Calc| Project Costs'!$BU$10:$BU$1009,'Calc| Project Costs'!BI$10:BI$1009))+SUMPRODUCT(--('Input| Disposals'!$O$8:$O$57='Input| Setup'!$B$36),'Input| Disposals'!T$8:T$57)+G40*10^3))&lt;0.000001,(ABS(G37*10^3-(SUMPRODUCT('Calc| Project Costs'!$BU$10:$BU$1009,'Calc| Project Costs'!BQ$10:BQ$1009)))&lt;0.000001)),0,1),
IF(LEN($B41)&gt;0,
_xlfn.SWITCH($B41,
'Output| AER'!$B$17,SUMPRODUCT('Calc| Project Costs'!$BU$10:$BU$1009,'Calc| Project Costs'!BA$10:BA$1009)/10^3,
'Output| AER'!$B$18,IF(LEN($B40)&gt;0,SUM(G$9:G40),0),
'Output| AER'!$B$19,(SUMPRODUCT('Calc| Project Costs'!AC$10:AC$1009,'Calc| Project Costs'!$BU$10:$BU$1009)+SUMPRODUCT('Calc| Project Costs'!BI$10:BI$1009,'Calc| Project Costs'!$BU$10:$BU$1009))/10^3,
'Output| AER'!$B$20,SUMPRODUCT(--('Input| Disposals'!$O$8:$O$57='Input| Setup'!$B$36),'Input| Disposals'!T$8:T$57)/10^3,
'Output| AER'!$B$21,G38-G39-G40,
'Output| AER'!$B$23,"",
'Output| AER'!$B$24,'Input| Type 2 capcons'!G$46/10^3,
SUMPRODUCT('Calc| Project Costs'!U$10:U$1009,1*('Calc| Project Costs'!$G$10:$G$1009=$B41),'Calc| Project Costs'!$BU$10:$BU$1009)/10^3),
""))</f>
        <v/>
      </c>
      <c r="H41" s="213" t="str" cm="1">
        <f t="array" ref="H41">IF($B40='Output| AER'!$B$21,
IF(AND(ABS(H37*10^3-(SUM(SUMPRODUCT('Calc| Project Costs'!$BU$10:$BU$1009,'Calc| Project Costs'!AD$10:AD$1009)+SUMPRODUCT('Calc| Project Costs'!$BU$10:$BU$1009,'Calc| Project Costs'!BJ$10:BJ$1009))+SUMPRODUCT(--('Input| Disposals'!$O$8:$O$57='Input| Setup'!$B$36),'Input| Disposals'!U$8:U$57)+H40*10^3))&lt;0.000001,(ABS(H37*10^3-(SUMPRODUCT('Calc| Project Costs'!$BU$10:$BU$1009,'Calc| Project Costs'!BR$10:BR$1009)))&lt;0.000001)),0,1),
IF(LEN($B41)&gt;0,
_xlfn.SWITCH($B41,
'Output| AER'!$B$17,SUMPRODUCT('Calc| Project Costs'!$BU$10:$BU$1009,'Calc| Project Costs'!BB$10:BB$1009)/10^3,
'Output| AER'!$B$18,IF(LEN($B40)&gt;0,SUM(H$9:H40),0),
'Output| AER'!$B$19,(SUMPRODUCT('Calc| Project Costs'!AD$10:AD$1009,'Calc| Project Costs'!$BU$10:$BU$1009)+SUMPRODUCT('Calc| Project Costs'!BJ$10:BJ$1009,'Calc| Project Costs'!$BU$10:$BU$1009))/10^3,
'Output| AER'!$B$20,SUMPRODUCT(--('Input| Disposals'!$O$8:$O$57='Input| Setup'!$B$36),'Input| Disposals'!U$8:U$57)/10^3,
'Output| AER'!$B$21,H38-H39-H40,
'Output| AER'!$B$23,"",
'Output| AER'!$B$24,'Input| Type 2 capcons'!H$46/10^3,
SUMPRODUCT('Calc| Project Costs'!V$10:V$1009,1*('Calc| Project Costs'!$G$10:$G$1009=$B41),'Calc| Project Costs'!$BU$10:$BU$1009)/10^3),
""))</f>
        <v/>
      </c>
      <c r="I41" s="213" t="str" cm="1">
        <f t="array" ref="I41">IF($B40='Output| AER'!$B$21,
IF(AND(ABS(I37*10^3-(SUM(SUMPRODUCT('Calc| Project Costs'!$BU$10:$BU$1009,'Calc| Project Costs'!AE$10:AE$1009)+SUMPRODUCT('Calc| Project Costs'!$BU$10:$BU$1009,'Calc| Project Costs'!BK$10:BK$1009))+SUMPRODUCT(--('Input| Disposals'!$O$8:$O$57='Input| Setup'!$B$36),'Input| Disposals'!V$8:V$57)+I40*10^3))&lt;0.000001,(ABS(I37*10^3-(SUMPRODUCT('Calc| Project Costs'!$BU$10:$BU$1009,'Calc| Project Costs'!BS$10:BS$1009)))&lt;0.000001)),0,1),
IF(LEN($B41)&gt;0,
_xlfn.SWITCH($B41,
'Output| AER'!$B$17,SUMPRODUCT('Calc| Project Costs'!$BU$10:$BU$1009,'Calc| Project Costs'!BC$10:BC$1009)/10^3,
'Output| AER'!$B$18,IF(LEN($B40)&gt;0,SUM(I$9:I40),0),
'Output| AER'!$B$19,(SUMPRODUCT('Calc| Project Costs'!AE$10:AE$1009,'Calc| Project Costs'!$BU$10:$BU$1009)+SUMPRODUCT('Calc| Project Costs'!BK$10:BK$1009,'Calc| Project Costs'!$BU$10:$BU$1009))/10^3,
'Output| AER'!$B$20,SUMPRODUCT(--('Input| Disposals'!$O$8:$O$57='Input| Setup'!$B$36),'Input| Disposals'!V$8:V$57)/10^3,
'Output| AER'!$B$21,I38-I39-I40,
'Output| AER'!$B$23,"",
'Output| AER'!$B$24,'Input| Type 2 capcons'!I$46/10^3,
SUMPRODUCT('Calc| Project Costs'!W$10:W$1009,1*('Calc| Project Costs'!$G$10:$G$1009=$B41),'Calc| Project Costs'!$BU$10:$BU$1009)/10^3),
""))</f>
        <v/>
      </c>
      <c r="J41" s="214" t="str">
        <f>IF(B40='Output| AER'!$B$21,ROUND(J40-'Output| PTRM (SCS)'!$I$223,9),IF(OR(B41='Output| AER'!$B$23,AND(B41="",B40=""),AND(B41="",B40='Output| AER'!$B$24)),"",IFERROR(SUM(E41:I41),0)))</f>
        <v/>
      </c>
      <c r="L41" s="213" t="str" cm="1">
        <f t="array" ref="L41">IF($B40='Output| AER'!$B$21,
IF(AND(ABS(L37*10^3-(SUM(SUMPRODUCT('Calc| Project Costs'!$BV$10:$BV$1009,'Calc| Project Costs'!Y$10:Y$1009)+SUMPRODUCT('Calc| Project Costs'!$BV$10:$BV$1009,'Calc| Project Costs'!BE$10:BE$1009))+SUMPRODUCT(--('Input| Disposals'!$O$8:$O$57='Input| Setup'!$B$37),'Input| Disposals'!P$8:P$57)+L40*10^3))&lt;0.000001,(ABS(L37*10^3-(SUMPRODUCT('Calc| Project Costs'!$BV$10:$BV$1009,'Calc| Project Costs'!BM$10:BM$1009)))&lt;0.000001)),0,1),
IF(LEN($B41)&gt;0,
_xlfn.SWITCH($B41,
'Output| AER'!$B$17,SUMPRODUCT('Calc| Project Costs'!$BV$10:$BV$1009,'Calc| Project Costs'!AW$10:AW$1009)/10^3,
'Output| AER'!$B$18,IF(LEN($B40)&gt;0,SUM(L$9:L40),0),
'Output| AER'!$B$19,(SUMPRODUCT('Calc| Project Costs'!Y$10:Y$1009,'Calc| Project Costs'!$BV$10:$BV$1009)+SUMPRODUCT('Calc| Project Costs'!BE$10:BE$1009,'Calc| Project Costs'!$BV$10:$BV$1009))/10^3,
'Output| AER'!$B$20,SUMPRODUCT(--('Input| Disposals'!$O$8:$O$57='Input| Setup'!$B$37),'Input| Disposals'!P$8:P$57)/10^3,
'Output| AER'!$B$21,L38-L39-L40,
'Output| AER'!$B$23,"",
'Output| AER'!$B$24,'Input| Type 2 capcons'!L$46/10^3,
SUMPRODUCT('Calc| Project Costs'!Q$10:Q$1009,1*('Calc| Project Costs'!$G$10:$G$1009=$B41),'Calc| Project Costs'!$BV$10:$BV$1009)/10^3),
""))</f>
        <v/>
      </c>
      <c r="M41" s="213" t="str" cm="1">
        <f t="array" ref="M41">IF($B40='Output| AER'!$B$21,
IF(AND(ABS(M37*10^3-(SUM(SUMPRODUCT('Calc| Project Costs'!$BV$10:$BV$1009,'Calc| Project Costs'!Z$10:Z$1009)+SUMPRODUCT('Calc| Project Costs'!$BV$10:$BV$1009,'Calc| Project Costs'!BF$10:BF$1009))+SUMPRODUCT(--('Input| Disposals'!$O$8:$O$57='Input| Setup'!$B$37),'Input| Disposals'!Q$8:Q$57)+M40*10^3))&lt;0.000001,(ABS(M37*10^3-(SUMPRODUCT('Calc| Project Costs'!$BV$10:$BV$1009,'Calc| Project Costs'!BN$10:BN$1009)))&lt;0.000001)),0,1),
IF(LEN($B41)&gt;0,
_xlfn.SWITCH($B41,
'Output| AER'!$B$17,SUMPRODUCT('Calc| Project Costs'!$BV$10:$BV$1009,'Calc| Project Costs'!AX$10:AX$1009)/10^3,
'Output| AER'!$B$18,IF(LEN($B40)&gt;0,SUM(M$9:M40),0),
'Output| AER'!$B$19,(SUMPRODUCT('Calc| Project Costs'!Z$10:Z$1009,'Calc| Project Costs'!$BV$10:$BV$1009)+SUMPRODUCT('Calc| Project Costs'!BF$10:BF$1009,'Calc| Project Costs'!$BV$10:$BV$1009))/10^3,
'Output| AER'!$B$20,SUMPRODUCT(--('Input| Disposals'!$O$8:$O$57='Input| Setup'!$B$37),'Input| Disposals'!Q$8:Q$57)/10^3,
'Output| AER'!$B$21,M38-M39-M40,
'Output| AER'!$B$23,"",
'Output| AER'!$B$24,'Input| Type 2 capcons'!M$46/10^3,
SUMPRODUCT('Calc| Project Costs'!R$10:R$1009,1*('Calc| Project Costs'!$G$10:$G$1009=$B41),'Calc| Project Costs'!$BV$10:$BV$1009)/10^3),
""))</f>
        <v/>
      </c>
      <c r="N41" s="213" t="str" cm="1">
        <f t="array" ref="N41">IF($B40='Output| AER'!$B$21,
IF(AND(ABS(N37*10^3-(SUM(SUMPRODUCT('Calc| Project Costs'!$BV$10:$BV$1009,'Calc| Project Costs'!AA$10:AA$1009)+SUMPRODUCT('Calc| Project Costs'!$BV$10:$BV$1009,'Calc| Project Costs'!BG$10:BG$1009))+SUMPRODUCT(--('Input| Disposals'!$O$8:$O$57='Input| Setup'!$B$37),'Input| Disposals'!R$8:R$57)+N40*10^3))&lt;0.000001,(ABS(N37*10^3-(SUMPRODUCT('Calc| Project Costs'!$BV$10:$BV$1009,'Calc| Project Costs'!BO$10:BO$1009)))&lt;0.000001)),0,1),
IF(LEN($B41)&gt;0,
_xlfn.SWITCH($B41,
'Output| AER'!$B$17,SUMPRODUCT('Calc| Project Costs'!$BV$10:$BV$1009,'Calc| Project Costs'!AY$10:AY$1009)/10^3,
'Output| AER'!$B$18,IF(LEN($B40)&gt;0,SUM(N$9:N40),0),
'Output| AER'!$B$19,(SUMPRODUCT('Calc| Project Costs'!AA$10:AA$1009,'Calc| Project Costs'!$BV$10:$BV$1009)+SUMPRODUCT('Calc| Project Costs'!BG$10:BG$1009,'Calc| Project Costs'!$BV$10:$BV$1009))/10^3,
'Output| AER'!$B$20,SUMPRODUCT(--('Input| Disposals'!$O$8:$O$57='Input| Setup'!$B$37),'Input| Disposals'!R$8:R$57)/10^3,
'Output| AER'!$B$21,N38-N39-N40,
'Output| AER'!$B$23,"",
'Output| AER'!$B$24,'Input| Type 2 capcons'!N$46/10^3,
SUMPRODUCT('Calc| Project Costs'!S$10:S$1009,1*('Calc| Project Costs'!$G$10:$G$1009=$B41),'Calc| Project Costs'!$BV$10:$BV$1009)/10^3),
""))</f>
        <v/>
      </c>
      <c r="O41" s="213" t="str" cm="1">
        <f t="array" ref="O41">IF($B40='Output| AER'!$B$21,
IF(AND(ABS(O37*10^3-(SUM(SUMPRODUCT('Calc| Project Costs'!$BV$10:$BV$1009,'Calc| Project Costs'!AB$10:AB$1009)+SUMPRODUCT('Calc| Project Costs'!$BV$10:$BV$1009,'Calc| Project Costs'!BH$10:BH$1009))+SUMPRODUCT(--('Input| Disposals'!$O$8:$O$57='Input| Setup'!$B$37),'Input| Disposals'!S$8:S$57)+O40*10^3))&lt;0.000001,(ABS(O37*10^3-(SUMPRODUCT('Calc| Project Costs'!$BV$10:$BV$1009,'Calc| Project Costs'!BP$10:BP$1009)))&lt;0.000001)),0,1),
IF(LEN($B41)&gt;0,
_xlfn.SWITCH($B41,
'Output| AER'!$B$17,SUMPRODUCT('Calc| Project Costs'!$BV$10:$BV$1009,'Calc| Project Costs'!AZ$10:AZ$1009)/10^3,
'Output| AER'!$B$18,IF(LEN($B40)&gt;0,SUM(O$9:O40),0),
'Output| AER'!$B$19,(SUMPRODUCT('Calc| Project Costs'!AB$10:AB$1009,'Calc| Project Costs'!$BV$10:$BV$1009)+SUMPRODUCT('Calc| Project Costs'!BH$10:BH$1009,'Calc| Project Costs'!$BV$10:$BV$1009))/10^3,
'Output| AER'!$B$20,SUMPRODUCT(--('Input| Disposals'!$O$8:$O$57='Input| Setup'!$B$37),'Input| Disposals'!S$8:S$57)/10^3,
'Output| AER'!$B$21,O38-O39-O40,
'Output| AER'!$B$23,"",
'Output| AER'!$B$24,'Input| Type 2 capcons'!O$46/10^3,
SUMPRODUCT('Calc| Project Costs'!T$10:T$1009,1*('Calc| Project Costs'!$G$10:$G$1009=$B41),'Calc| Project Costs'!$BV$10:$BV$1009)/10^3),
""))</f>
        <v/>
      </c>
      <c r="P41" s="213" t="str" cm="1">
        <f t="array" ref="P41">IF($B40='Output| AER'!$B$21,
IF(AND(ABS(P37*10^3-(SUM(SUMPRODUCT('Calc| Project Costs'!$BV$10:$BV$1009,'Calc| Project Costs'!AC$10:AC$1009)+SUMPRODUCT('Calc| Project Costs'!$BV$10:$BV$1009,'Calc| Project Costs'!BI$10:BI$1009))+SUMPRODUCT(--('Input| Disposals'!$O$8:$O$57='Input| Setup'!$B$37),'Input| Disposals'!T$8:T$57)+P40*10^3))&lt;0.000001,(ABS(P37*10^3-(SUMPRODUCT('Calc| Project Costs'!$BV$10:$BV$1009,'Calc| Project Costs'!BQ$10:BQ$1009)))&lt;0.000001)),0,1),
IF(LEN($B41)&gt;0,
_xlfn.SWITCH($B41,
'Output| AER'!$B$17,SUMPRODUCT('Calc| Project Costs'!$BV$10:$BV$1009,'Calc| Project Costs'!BA$10:BA$1009)/10^3,
'Output| AER'!$B$18,IF(LEN($B40)&gt;0,SUM(P$9:P40),0),
'Output| AER'!$B$19,(SUMPRODUCT('Calc| Project Costs'!AC$10:AC$1009,'Calc| Project Costs'!$BV$10:$BV$1009)+SUMPRODUCT('Calc| Project Costs'!BI$10:BI$1009,'Calc| Project Costs'!$BV$10:$BV$1009))/10^3,
'Output| AER'!$B$20,SUMPRODUCT(--('Input| Disposals'!$O$8:$O$57='Input| Setup'!$B$37),'Input| Disposals'!T$8:T$57)/10^3,
'Output| AER'!$B$21,P38-P39-P40,
'Output| AER'!$B$23,"",
'Output| AER'!$B$24,'Input| Type 2 capcons'!P$46/10^3,
SUMPRODUCT('Calc| Project Costs'!U$10:U$1009,1*('Calc| Project Costs'!$G$10:$G$1009=$B41),'Calc| Project Costs'!$BV$10:$BV$1009)/10^3),
""))</f>
        <v/>
      </c>
      <c r="Q41" s="213" t="str" cm="1">
        <f t="array" ref="Q41">IF($B40='Output| AER'!$B$21,
IF(AND(ABS(Q37*10^3-(SUM(SUMPRODUCT('Calc| Project Costs'!$BV$10:$BV$1009,'Calc| Project Costs'!AD$10:AD$1009)+SUMPRODUCT('Calc| Project Costs'!$BV$10:$BV$1009,'Calc| Project Costs'!BJ$10:BJ$1009))+SUMPRODUCT(--('Input| Disposals'!$O$8:$O$57='Input| Setup'!$B$37),'Input| Disposals'!U$8:U$57)+Q40*10^3))&lt;0.000001,(ABS(Q37*10^3-(SUMPRODUCT('Calc| Project Costs'!$BV$10:$BV$1009,'Calc| Project Costs'!BR$10:BR$1009)))&lt;0.000001)),0,1),
IF(LEN($B41)&gt;0,
_xlfn.SWITCH($B41,
'Output| AER'!$B$17,SUMPRODUCT('Calc| Project Costs'!$BV$10:$BV$1009,'Calc| Project Costs'!BB$10:BB$1009)/10^3,
'Output| AER'!$B$18,IF(LEN($B40)&gt;0,SUM(Q$9:Q40),0),
'Output| AER'!$B$19,(SUMPRODUCT('Calc| Project Costs'!AD$10:AD$1009,'Calc| Project Costs'!$BV$10:$BV$1009)+SUMPRODUCT('Calc| Project Costs'!BJ$10:BJ$1009,'Calc| Project Costs'!$BV$10:$BV$1009))/10^3,
'Output| AER'!$B$20,SUMPRODUCT(--('Input| Disposals'!$O$8:$O$57='Input| Setup'!$B$37),'Input| Disposals'!U$8:U$57)/10^3,
'Output| AER'!$B$21,Q38-Q39-Q40,
'Output| AER'!$B$23,"",
'Output| AER'!$B$24,'Input| Type 2 capcons'!Q$46/10^3,
SUMPRODUCT('Calc| Project Costs'!V$10:V$1009,1*('Calc| Project Costs'!$G$10:$G$1009=$B41),'Calc| Project Costs'!$BV$10:$BV$1009)/10^3),
""))</f>
        <v/>
      </c>
      <c r="R41" s="213" t="str" cm="1">
        <f t="array" ref="R41">IF($B40='Output| AER'!$B$21,
IF(AND(ABS(R37*10^3-(SUM(SUMPRODUCT('Calc| Project Costs'!$BV$10:$BV$1009,'Calc| Project Costs'!AE$10:AE$1009)+SUMPRODUCT('Calc| Project Costs'!$BV$10:$BV$1009,'Calc| Project Costs'!BK$10:BK$1009))+SUMPRODUCT(--('Input| Disposals'!$O$8:$O$57='Input| Setup'!$B$37),'Input| Disposals'!V$8:V$57)+R40*10^3))&lt;0.000001,(ABS(R37*10^3-(SUMPRODUCT('Calc| Project Costs'!$BV$10:$BV$1009,'Calc| Project Costs'!BS$10:BS$1009)))&lt;0.000001)),0,1),
IF(LEN($B41)&gt;0,
_xlfn.SWITCH($B41,
'Output| AER'!$B$17,SUMPRODUCT('Calc| Project Costs'!$BV$10:$BV$1009,'Calc| Project Costs'!BC$10:BC$1009)/10^3,
'Output| AER'!$B$18,IF(LEN($B40)&gt;0,SUM(R$9:R40),0),
'Output| AER'!$B$19,(SUMPRODUCT('Calc| Project Costs'!AE$10:AE$1009,'Calc| Project Costs'!$BV$10:$BV$1009)+SUMPRODUCT('Calc| Project Costs'!BK$10:BK$1009,'Calc| Project Costs'!$BV$10:$BV$1009))/10^3,
'Output| AER'!$B$20,SUMPRODUCT(--('Input| Disposals'!$O$8:$O$57='Input| Setup'!$B$37),'Input| Disposals'!V$8:V$57)/10^3,
'Output| AER'!$B$21,R38-R39-R40,
'Output| AER'!$B$23,"",
'Output| AER'!$B$24,'Input| Type 2 capcons'!R$46/10^3,
SUMPRODUCT('Calc| Project Costs'!W$10:W$1009,1*('Calc| Project Costs'!$G$10:$G$1009=$B41),'Calc| Project Costs'!$BV$10:$BV$1009)/10^3),
""))</f>
        <v/>
      </c>
      <c r="S41" s="214" t="str">
        <f>IF(B40='Output| AER'!$B$21,ROUND(S40-'Output| PTRM (DFA)'!$I$223,9),IF(OR(B41='Output| AER'!$B$23,AND(B41="",B40=""),AND(B41="",B40='Output| AER'!$B$24)),"",IFERROR(SUM(N41:R41),0)))</f>
        <v/>
      </c>
    </row>
    <row r="42" spans="1:21" ht="12.75" customHeight="1" x14ac:dyDescent="0.2">
      <c r="B42" s="125" t="str" cm="1">
        <f t="array" ref="B42">IFERROR(_xlfn.LET(_xlpm.x, INDEX(_xlfn.VSTACK(_xlfn.UNIQUE(_xlfn._xlws.FILTER('Input| Projects'!$G$10:$G$1009,'Input| Projects'!$G$10:$G$1009&lt;&gt;"")),'Output| AER'!$B$17:$B$24),ROW(A34)),IF(_xlpm.x=0,"",_xlpm.x)),"")</f>
        <v/>
      </c>
      <c r="C42" s="213" t="str" cm="1">
        <f t="array" ref="C42">IF($B41='Output| AER'!$B$21,
IF(AND(ABS(C38*10^3-(SUM(SUMPRODUCT('Calc| Project Costs'!$BU$10:$BU$1009,'Calc| Project Costs'!Y$10:Y$1009)+SUMPRODUCT('Calc| Project Costs'!$BU$10:$BU$1009,'Calc| Project Costs'!BE$10:BE$1009))+SUMPRODUCT(--('Input| Disposals'!$O$8:$O$57='Input| Setup'!$B$36),'Input| Disposals'!P$8:P$57)+C41*10^3))&lt;0.000001,(ABS(C38*10^3-(SUMPRODUCT('Calc| Project Costs'!$BU$10:$BU$1009,'Calc| Project Costs'!BM$10:BM$1009)))&lt;0.000001)),0,1),
IF(LEN($B42)&gt;0,
_xlfn.SWITCH($B42,
'Output| AER'!$B$17,SUMPRODUCT('Calc| Project Costs'!$BU$10:$BU$1009,'Calc| Project Costs'!AW$10:AW$1009)/10^3,
'Output| AER'!$B$18,IF(LEN($B41)&gt;0,SUM(C$9:C41),0),
'Output| AER'!$B$19,(SUMPRODUCT('Calc| Project Costs'!Y$10:Y$1009,'Calc| Project Costs'!$BU$10:$BU$1009)+SUMPRODUCT('Calc| Project Costs'!BE$10:BE$1009,'Calc| Project Costs'!$BU$10:$BU$1009))/10^3,
'Output| AER'!$B$20,SUMPRODUCT(--('Input| Disposals'!$O$8:$O$57='Input| Setup'!$B$36),'Input| Disposals'!P$8:P$57)/10^3,
'Output| AER'!$B$21,C39-C40-C41,
'Output| AER'!$B$23,"",
'Output| AER'!$B$24,'Input| Type 2 capcons'!C$46/10^3,
SUMPRODUCT('Calc| Project Costs'!Q$10:Q$1009,1*('Calc| Project Costs'!$G$10:$G$1009=$B42),'Calc| Project Costs'!$BU$10:$BU$1009)/10^3),
""))</f>
        <v/>
      </c>
      <c r="D42" s="213" t="str" cm="1">
        <f t="array" ref="D42">IF($B41='Output| AER'!$B$21,
IF(AND(ABS(D38*10^3-(SUM(SUMPRODUCT('Calc| Project Costs'!$BU$10:$BU$1009,'Calc| Project Costs'!Z$10:Z$1009)+SUMPRODUCT('Calc| Project Costs'!$BU$10:$BU$1009,'Calc| Project Costs'!BF$10:BF$1009))+SUMPRODUCT(--('Input| Disposals'!$O$8:$O$57='Input| Setup'!$B$36),'Input| Disposals'!Q$8:Q$57)+D41*10^3))&lt;0.000001,(ABS(D38*10^3-(SUMPRODUCT('Calc| Project Costs'!$BU$10:$BU$1009,'Calc| Project Costs'!BN$10:BN$1009)))&lt;0.000001)),0,1),
IF(LEN($B42)&gt;0,
_xlfn.SWITCH($B42,
'Output| AER'!$B$17,SUMPRODUCT('Calc| Project Costs'!$BU$10:$BU$1009,'Calc| Project Costs'!AX$10:AX$1009)/10^3,
'Output| AER'!$B$18,IF(LEN($B41)&gt;0,SUM(D$9:D41),0),
'Output| AER'!$B$19,(SUMPRODUCT('Calc| Project Costs'!Z$10:Z$1009,'Calc| Project Costs'!$BU$10:$BU$1009)+SUMPRODUCT('Calc| Project Costs'!BF$10:BF$1009,'Calc| Project Costs'!$BU$10:$BU$1009))/10^3,
'Output| AER'!$B$20,SUMPRODUCT(--('Input| Disposals'!$O$8:$O$57='Input| Setup'!$B$36),'Input| Disposals'!Q$8:Q$57)/10^3,
'Output| AER'!$B$21,D39-D40-D41,
'Output| AER'!$B$23,"",
'Output| AER'!$B$24,'Input| Type 2 capcons'!D$46/10^3,
SUMPRODUCT('Calc| Project Costs'!R$10:R$1009,1*('Calc| Project Costs'!$G$10:$G$1009=$B42),'Calc| Project Costs'!$BU$10:$BU$1009)/10^3),
""))</f>
        <v/>
      </c>
      <c r="E42" s="213" t="str" cm="1">
        <f t="array" ref="E42">IF($B41='Output| AER'!$B$21,
IF(AND(ABS(E38*10^3-(SUM(SUMPRODUCT('Calc| Project Costs'!$BU$10:$BU$1009,'Calc| Project Costs'!AA$10:AA$1009)+SUMPRODUCT('Calc| Project Costs'!$BU$10:$BU$1009,'Calc| Project Costs'!BG$10:BG$1009))+SUMPRODUCT(--('Input| Disposals'!$O$8:$O$57='Input| Setup'!$B$36),'Input| Disposals'!R$8:R$57)+E41*10^3))&lt;0.000001,(ABS(E38*10^3-(SUMPRODUCT('Calc| Project Costs'!$BU$10:$BU$1009,'Calc| Project Costs'!BO$10:BO$1009)))&lt;0.000001)),0,1),
IF(LEN($B42)&gt;0,
_xlfn.SWITCH($B42,
'Output| AER'!$B$17,SUMPRODUCT('Calc| Project Costs'!$BU$10:$BU$1009,'Calc| Project Costs'!AY$10:AY$1009)/10^3,
'Output| AER'!$B$18,IF(LEN($B41)&gt;0,SUM(E$9:E41),0),
'Output| AER'!$B$19,(SUMPRODUCT('Calc| Project Costs'!AA$10:AA$1009,'Calc| Project Costs'!$BU$10:$BU$1009)+SUMPRODUCT('Calc| Project Costs'!BG$10:BG$1009,'Calc| Project Costs'!$BU$10:$BU$1009))/10^3,
'Output| AER'!$B$20,SUMPRODUCT(--('Input| Disposals'!$O$8:$O$57='Input| Setup'!$B$36),'Input| Disposals'!R$8:R$57)/10^3,
'Output| AER'!$B$21,E39-E40-E41,
'Output| AER'!$B$23,"",
'Output| AER'!$B$24,'Input| Type 2 capcons'!E$46/10^3,
SUMPRODUCT('Calc| Project Costs'!S$10:S$1009,1*('Calc| Project Costs'!$G$10:$G$1009=$B42),'Calc| Project Costs'!$BU$10:$BU$1009)/10^3),
""))</f>
        <v/>
      </c>
      <c r="F42" s="213" t="str" cm="1">
        <f t="array" ref="F42">IF($B41='Output| AER'!$B$21,
IF(AND(ABS(F38*10^3-(SUM(SUMPRODUCT('Calc| Project Costs'!$BU$10:$BU$1009,'Calc| Project Costs'!AB$10:AB$1009)+SUMPRODUCT('Calc| Project Costs'!$BU$10:$BU$1009,'Calc| Project Costs'!BH$10:BH$1009))+SUMPRODUCT(--('Input| Disposals'!$O$8:$O$57='Input| Setup'!$B$36),'Input| Disposals'!S$8:S$57)+F41*10^3))&lt;0.000001,(ABS(F38*10^3-(SUMPRODUCT('Calc| Project Costs'!$BU$10:$BU$1009,'Calc| Project Costs'!BP$10:BP$1009)))&lt;0.000001)),0,1),
IF(LEN($B42)&gt;0,
_xlfn.SWITCH($B42,
'Output| AER'!$B$17,SUMPRODUCT('Calc| Project Costs'!$BU$10:$BU$1009,'Calc| Project Costs'!AZ$10:AZ$1009)/10^3,
'Output| AER'!$B$18,IF(LEN($B41)&gt;0,SUM(F$9:F41),0),
'Output| AER'!$B$19,(SUMPRODUCT('Calc| Project Costs'!AB$10:AB$1009,'Calc| Project Costs'!$BU$10:$BU$1009)+SUMPRODUCT('Calc| Project Costs'!BH$10:BH$1009,'Calc| Project Costs'!$BU$10:$BU$1009))/10^3,
'Output| AER'!$B$20,SUMPRODUCT(--('Input| Disposals'!$O$8:$O$57='Input| Setup'!$B$36),'Input| Disposals'!S$8:S$57)/10^3,
'Output| AER'!$B$21,F39-F40-F41,
'Output| AER'!$B$23,"",
'Output| AER'!$B$24,'Input| Type 2 capcons'!F$46/10^3,
SUMPRODUCT('Calc| Project Costs'!T$10:T$1009,1*('Calc| Project Costs'!$G$10:$G$1009=$B42),'Calc| Project Costs'!$BU$10:$BU$1009)/10^3),
""))</f>
        <v/>
      </c>
      <c r="G42" s="213" t="str" cm="1">
        <f t="array" ref="G42">IF($B41='Output| AER'!$B$21,
IF(AND(ABS(G38*10^3-(SUM(SUMPRODUCT('Calc| Project Costs'!$BU$10:$BU$1009,'Calc| Project Costs'!AC$10:AC$1009)+SUMPRODUCT('Calc| Project Costs'!$BU$10:$BU$1009,'Calc| Project Costs'!BI$10:BI$1009))+SUMPRODUCT(--('Input| Disposals'!$O$8:$O$57='Input| Setup'!$B$36),'Input| Disposals'!T$8:T$57)+G41*10^3))&lt;0.000001,(ABS(G38*10^3-(SUMPRODUCT('Calc| Project Costs'!$BU$10:$BU$1009,'Calc| Project Costs'!BQ$10:BQ$1009)))&lt;0.000001)),0,1),
IF(LEN($B42)&gt;0,
_xlfn.SWITCH($B42,
'Output| AER'!$B$17,SUMPRODUCT('Calc| Project Costs'!$BU$10:$BU$1009,'Calc| Project Costs'!BA$10:BA$1009)/10^3,
'Output| AER'!$B$18,IF(LEN($B41)&gt;0,SUM(G$9:G41),0),
'Output| AER'!$B$19,(SUMPRODUCT('Calc| Project Costs'!AC$10:AC$1009,'Calc| Project Costs'!$BU$10:$BU$1009)+SUMPRODUCT('Calc| Project Costs'!BI$10:BI$1009,'Calc| Project Costs'!$BU$10:$BU$1009))/10^3,
'Output| AER'!$B$20,SUMPRODUCT(--('Input| Disposals'!$O$8:$O$57='Input| Setup'!$B$36),'Input| Disposals'!T$8:T$57)/10^3,
'Output| AER'!$B$21,G39-G40-G41,
'Output| AER'!$B$23,"",
'Output| AER'!$B$24,'Input| Type 2 capcons'!G$46/10^3,
SUMPRODUCT('Calc| Project Costs'!U$10:U$1009,1*('Calc| Project Costs'!$G$10:$G$1009=$B42),'Calc| Project Costs'!$BU$10:$BU$1009)/10^3),
""))</f>
        <v/>
      </c>
      <c r="H42" s="213" t="str" cm="1">
        <f t="array" ref="H42">IF($B41='Output| AER'!$B$21,
IF(AND(ABS(H38*10^3-(SUM(SUMPRODUCT('Calc| Project Costs'!$BU$10:$BU$1009,'Calc| Project Costs'!AD$10:AD$1009)+SUMPRODUCT('Calc| Project Costs'!$BU$10:$BU$1009,'Calc| Project Costs'!BJ$10:BJ$1009))+SUMPRODUCT(--('Input| Disposals'!$O$8:$O$57='Input| Setup'!$B$36),'Input| Disposals'!U$8:U$57)+H41*10^3))&lt;0.000001,(ABS(H38*10^3-(SUMPRODUCT('Calc| Project Costs'!$BU$10:$BU$1009,'Calc| Project Costs'!BR$10:BR$1009)))&lt;0.000001)),0,1),
IF(LEN($B42)&gt;0,
_xlfn.SWITCH($B42,
'Output| AER'!$B$17,SUMPRODUCT('Calc| Project Costs'!$BU$10:$BU$1009,'Calc| Project Costs'!BB$10:BB$1009)/10^3,
'Output| AER'!$B$18,IF(LEN($B41)&gt;0,SUM(H$9:H41),0),
'Output| AER'!$B$19,(SUMPRODUCT('Calc| Project Costs'!AD$10:AD$1009,'Calc| Project Costs'!$BU$10:$BU$1009)+SUMPRODUCT('Calc| Project Costs'!BJ$10:BJ$1009,'Calc| Project Costs'!$BU$10:$BU$1009))/10^3,
'Output| AER'!$B$20,SUMPRODUCT(--('Input| Disposals'!$O$8:$O$57='Input| Setup'!$B$36),'Input| Disposals'!U$8:U$57)/10^3,
'Output| AER'!$B$21,H39-H40-H41,
'Output| AER'!$B$23,"",
'Output| AER'!$B$24,'Input| Type 2 capcons'!H$46/10^3,
SUMPRODUCT('Calc| Project Costs'!V$10:V$1009,1*('Calc| Project Costs'!$G$10:$G$1009=$B42),'Calc| Project Costs'!$BU$10:$BU$1009)/10^3),
""))</f>
        <v/>
      </c>
      <c r="I42" s="213" t="str" cm="1">
        <f t="array" ref="I42">IF($B41='Output| AER'!$B$21,
IF(AND(ABS(I38*10^3-(SUM(SUMPRODUCT('Calc| Project Costs'!$BU$10:$BU$1009,'Calc| Project Costs'!AE$10:AE$1009)+SUMPRODUCT('Calc| Project Costs'!$BU$10:$BU$1009,'Calc| Project Costs'!BK$10:BK$1009))+SUMPRODUCT(--('Input| Disposals'!$O$8:$O$57='Input| Setup'!$B$36),'Input| Disposals'!V$8:V$57)+I41*10^3))&lt;0.000001,(ABS(I38*10^3-(SUMPRODUCT('Calc| Project Costs'!$BU$10:$BU$1009,'Calc| Project Costs'!BS$10:BS$1009)))&lt;0.000001)),0,1),
IF(LEN($B42)&gt;0,
_xlfn.SWITCH($B42,
'Output| AER'!$B$17,SUMPRODUCT('Calc| Project Costs'!$BU$10:$BU$1009,'Calc| Project Costs'!BC$10:BC$1009)/10^3,
'Output| AER'!$B$18,IF(LEN($B41)&gt;0,SUM(I$9:I41),0),
'Output| AER'!$B$19,(SUMPRODUCT('Calc| Project Costs'!AE$10:AE$1009,'Calc| Project Costs'!$BU$10:$BU$1009)+SUMPRODUCT('Calc| Project Costs'!BK$10:BK$1009,'Calc| Project Costs'!$BU$10:$BU$1009))/10^3,
'Output| AER'!$B$20,SUMPRODUCT(--('Input| Disposals'!$O$8:$O$57='Input| Setup'!$B$36),'Input| Disposals'!V$8:V$57)/10^3,
'Output| AER'!$B$21,I39-I40-I41,
'Output| AER'!$B$23,"",
'Output| AER'!$B$24,'Input| Type 2 capcons'!I$46/10^3,
SUMPRODUCT('Calc| Project Costs'!W$10:W$1009,1*('Calc| Project Costs'!$G$10:$G$1009=$B42),'Calc| Project Costs'!$BU$10:$BU$1009)/10^3),
""))</f>
        <v/>
      </c>
      <c r="J42" s="214" t="str">
        <f>IF(B41='Output| AER'!$B$21,ROUND(J41-'Output| PTRM (SCS)'!$I$223,9),IF(OR(B42='Output| AER'!$B$23,AND(B42="",B41=""),AND(B42="",B41='Output| AER'!$B$24)),"",IFERROR(SUM(E42:I42),0)))</f>
        <v/>
      </c>
      <c r="L42" s="213" t="str" cm="1">
        <f t="array" ref="L42">IF($B41='Output| AER'!$B$21,
IF(AND(ABS(L38*10^3-(SUM(SUMPRODUCT('Calc| Project Costs'!$BV$10:$BV$1009,'Calc| Project Costs'!Y$10:Y$1009)+SUMPRODUCT('Calc| Project Costs'!$BV$10:$BV$1009,'Calc| Project Costs'!BE$10:BE$1009))+SUMPRODUCT(--('Input| Disposals'!$O$8:$O$57='Input| Setup'!$B$37),'Input| Disposals'!P$8:P$57)+L41*10^3))&lt;0.000001,(ABS(L38*10^3-(SUMPRODUCT('Calc| Project Costs'!$BV$10:$BV$1009,'Calc| Project Costs'!BM$10:BM$1009)))&lt;0.000001)),0,1),
IF(LEN($B42)&gt;0,
_xlfn.SWITCH($B42,
'Output| AER'!$B$17,SUMPRODUCT('Calc| Project Costs'!$BV$10:$BV$1009,'Calc| Project Costs'!AW$10:AW$1009)/10^3,
'Output| AER'!$B$18,IF(LEN($B41)&gt;0,SUM(L$9:L41),0),
'Output| AER'!$B$19,(SUMPRODUCT('Calc| Project Costs'!Y$10:Y$1009,'Calc| Project Costs'!$BV$10:$BV$1009)+SUMPRODUCT('Calc| Project Costs'!BE$10:BE$1009,'Calc| Project Costs'!$BV$10:$BV$1009))/10^3,
'Output| AER'!$B$20,SUMPRODUCT(--('Input| Disposals'!$O$8:$O$57='Input| Setup'!$B$37),'Input| Disposals'!P$8:P$57)/10^3,
'Output| AER'!$B$21,L39-L40-L41,
'Output| AER'!$B$23,"",
'Output| AER'!$B$24,'Input| Type 2 capcons'!L$46/10^3,
SUMPRODUCT('Calc| Project Costs'!Q$10:Q$1009,1*('Calc| Project Costs'!$G$10:$G$1009=$B42),'Calc| Project Costs'!$BV$10:$BV$1009)/10^3),
""))</f>
        <v/>
      </c>
      <c r="M42" s="213" t="str" cm="1">
        <f t="array" ref="M42">IF($B41='Output| AER'!$B$21,
IF(AND(ABS(M38*10^3-(SUM(SUMPRODUCT('Calc| Project Costs'!$BV$10:$BV$1009,'Calc| Project Costs'!Z$10:Z$1009)+SUMPRODUCT('Calc| Project Costs'!$BV$10:$BV$1009,'Calc| Project Costs'!BF$10:BF$1009))+SUMPRODUCT(--('Input| Disposals'!$O$8:$O$57='Input| Setup'!$B$37),'Input| Disposals'!Q$8:Q$57)+M41*10^3))&lt;0.000001,(ABS(M38*10^3-(SUMPRODUCT('Calc| Project Costs'!$BV$10:$BV$1009,'Calc| Project Costs'!BN$10:BN$1009)))&lt;0.000001)),0,1),
IF(LEN($B42)&gt;0,
_xlfn.SWITCH($B42,
'Output| AER'!$B$17,SUMPRODUCT('Calc| Project Costs'!$BV$10:$BV$1009,'Calc| Project Costs'!AX$10:AX$1009)/10^3,
'Output| AER'!$B$18,IF(LEN($B41)&gt;0,SUM(M$9:M41),0),
'Output| AER'!$B$19,(SUMPRODUCT('Calc| Project Costs'!Z$10:Z$1009,'Calc| Project Costs'!$BV$10:$BV$1009)+SUMPRODUCT('Calc| Project Costs'!BF$10:BF$1009,'Calc| Project Costs'!$BV$10:$BV$1009))/10^3,
'Output| AER'!$B$20,SUMPRODUCT(--('Input| Disposals'!$O$8:$O$57='Input| Setup'!$B$37),'Input| Disposals'!Q$8:Q$57)/10^3,
'Output| AER'!$B$21,M39-M40-M41,
'Output| AER'!$B$23,"",
'Output| AER'!$B$24,'Input| Type 2 capcons'!M$46/10^3,
SUMPRODUCT('Calc| Project Costs'!R$10:R$1009,1*('Calc| Project Costs'!$G$10:$G$1009=$B42),'Calc| Project Costs'!$BV$10:$BV$1009)/10^3),
""))</f>
        <v/>
      </c>
      <c r="N42" s="213" t="str" cm="1">
        <f t="array" ref="N42">IF($B41='Output| AER'!$B$21,
IF(AND(ABS(N38*10^3-(SUM(SUMPRODUCT('Calc| Project Costs'!$BV$10:$BV$1009,'Calc| Project Costs'!AA$10:AA$1009)+SUMPRODUCT('Calc| Project Costs'!$BV$10:$BV$1009,'Calc| Project Costs'!BG$10:BG$1009))+SUMPRODUCT(--('Input| Disposals'!$O$8:$O$57='Input| Setup'!$B$37),'Input| Disposals'!R$8:R$57)+N41*10^3))&lt;0.000001,(ABS(N38*10^3-(SUMPRODUCT('Calc| Project Costs'!$BV$10:$BV$1009,'Calc| Project Costs'!BO$10:BO$1009)))&lt;0.000001)),0,1),
IF(LEN($B42)&gt;0,
_xlfn.SWITCH($B42,
'Output| AER'!$B$17,SUMPRODUCT('Calc| Project Costs'!$BV$10:$BV$1009,'Calc| Project Costs'!AY$10:AY$1009)/10^3,
'Output| AER'!$B$18,IF(LEN($B41)&gt;0,SUM(N$9:N41),0),
'Output| AER'!$B$19,(SUMPRODUCT('Calc| Project Costs'!AA$10:AA$1009,'Calc| Project Costs'!$BV$10:$BV$1009)+SUMPRODUCT('Calc| Project Costs'!BG$10:BG$1009,'Calc| Project Costs'!$BV$10:$BV$1009))/10^3,
'Output| AER'!$B$20,SUMPRODUCT(--('Input| Disposals'!$O$8:$O$57='Input| Setup'!$B$37),'Input| Disposals'!R$8:R$57)/10^3,
'Output| AER'!$B$21,N39-N40-N41,
'Output| AER'!$B$23,"",
'Output| AER'!$B$24,'Input| Type 2 capcons'!N$46/10^3,
SUMPRODUCT('Calc| Project Costs'!S$10:S$1009,1*('Calc| Project Costs'!$G$10:$G$1009=$B42),'Calc| Project Costs'!$BV$10:$BV$1009)/10^3),
""))</f>
        <v/>
      </c>
      <c r="O42" s="213" t="str" cm="1">
        <f t="array" ref="O42">IF($B41='Output| AER'!$B$21,
IF(AND(ABS(O38*10^3-(SUM(SUMPRODUCT('Calc| Project Costs'!$BV$10:$BV$1009,'Calc| Project Costs'!AB$10:AB$1009)+SUMPRODUCT('Calc| Project Costs'!$BV$10:$BV$1009,'Calc| Project Costs'!BH$10:BH$1009))+SUMPRODUCT(--('Input| Disposals'!$O$8:$O$57='Input| Setup'!$B$37),'Input| Disposals'!S$8:S$57)+O41*10^3))&lt;0.000001,(ABS(O38*10^3-(SUMPRODUCT('Calc| Project Costs'!$BV$10:$BV$1009,'Calc| Project Costs'!BP$10:BP$1009)))&lt;0.000001)),0,1),
IF(LEN($B42)&gt;0,
_xlfn.SWITCH($B42,
'Output| AER'!$B$17,SUMPRODUCT('Calc| Project Costs'!$BV$10:$BV$1009,'Calc| Project Costs'!AZ$10:AZ$1009)/10^3,
'Output| AER'!$B$18,IF(LEN($B41)&gt;0,SUM(O$9:O41),0),
'Output| AER'!$B$19,(SUMPRODUCT('Calc| Project Costs'!AB$10:AB$1009,'Calc| Project Costs'!$BV$10:$BV$1009)+SUMPRODUCT('Calc| Project Costs'!BH$10:BH$1009,'Calc| Project Costs'!$BV$10:$BV$1009))/10^3,
'Output| AER'!$B$20,SUMPRODUCT(--('Input| Disposals'!$O$8:$O$57='Input| Setup'!$B$37),'Input| Disposals'!S$8:S$57)/10^3,
'Output| AER'!$B$21,O39-O40-O41,
'Output| AER'!$B$23,"",
'Output| AER'!$B$24,'Input| Type 2 capcons'!O$46/10^3,
SUMPRODUCT('Calc| Project Costs'!T$10:T$1009,1*('Calc| Project Costs'!$G$10:$G$1009=$B42),'Calc| Project Costs'!$BV$10:$BV$1009)/10^3),
""))</f>
        <v/>
      </c>
      <c r="P42" s="213" t="str" cm="1">
        <f t="array" ref="P42">IF($B41='Output| AER'!$B$21,
IF(AND(ABS(P38*10^3-(SUM(SUMPRODUCT('Calc| Project Costs'!$BV$10:$BV$1009,'Calc| Project Costs'!AC$10:AC$1009)+SUMPRODUCT('Calc| Project Costs'!$BV$10:$BV$1009,'Calc| Project Costs'!BI$10:BI$1009))+SUMPRODUCT(--('Input| Disposals'!$O$8:$O$57='Input| Setup'!$B$37),'Input| Disposals'!T$8:T$57)+P41*10^3))&lt;0.000001,(ABS(P38*10^3-(SUMPRODUCT('Calc| Project Costs'!$BV$10:$BV$1009,'Calc| Project Costs'!BQ$10:BQ$1009)))&lt;0.000001)),0,1),
IF(LEN($B42)&gt;0,
_xlfn.SWITCH($B42,
'Output| AER'!$B$17,SUMPRODUCT('Calc| Project Costs'!$BV$10:$BV$1009,'Calc| Project Costs'!BA$10:BA$1009)/10^3,
'Output| AER'!$B$18,IF(LEN($B41)&gt;0,SUM(P$9:P41),0),
'Output| AER'!$B$19,(SUMPRODUCT('Calc| Project Costs'!AC$10:AC$1009,'Calc| Project Costs'!$BV$10:$BV$1009)+SUMPRODUCT('Calc| Project Costs'!BI$10:BI$1009,'Calc| Project Costs'!$BV$10:$BV$1009))/10^3,
'Output| AER'!$B$20,SUMPRODUCT(--('Input| Disposals'!$O$8:$O$57='Input| Setup'!$B$37),'Input| Disposals'!T$8:T$57)/10^3,
'Output| AER'!$B$21,P39-P40-P41,
'Output| AER'!$B$23,"",
'Output| AER'!$B$24,'Input| Type 2 capcons'!P$46/10^3,
SUMPRODUCT('Calc| Project Costs'!U$10:U$1009,1*('Calc| Project Costs'!$G$10:$G$1009=$B42),'Calc| Project Costs'!$BV$10:$BV$1009)/10^3),
""))</f>
        <v/>
      </c>
      <c r="Q42" s="213" t="str" cm="1">
        <f t="array" ref="Q42">IF($B41='Output| AER'!$B$21,
IF(AND(ABS(Q38*10^3-(SUM(SUMPRODUCT('Calc| Project Costs'!$BV$10:$BV$1009,'Calc| Project Costs'!AD$10:AD$1009)+SUMPRODUCT('Calc| Project Costs'!$BV$10:$BV$1009,'Calc| Project Costs'!BJ$10:BJ$1009))+SUMPRODUCT(--('Input| Disposals'!$O$8:$O$57='Input| Setup'!$B$37),'Input| Disposals'!U$8:U$57)+Q41*10^3))&lt;0.000001,(ABS(Q38*10^3-(SUMPRODUCT('Calc| Project Costs'!$BV$10:$BV$1009,'Calc| Project Costs'!BR$10:BR$1009)))&lt;0.000001)),0,1),
IF(LEN($B42)&gt;0,
_xlfn.SWITCH($B42,
'Output| AER'!$B$17,SUMPRODUCT('Calc| Project Costs'!$BV$10:$BV$1009,'Calc| Project Costs'!BB$10:BB$1009)/10^3,
'Output| AER'!$B$18,IF(LEN($B41)&gt;0,SUM(Q$9:Q41),0),
'Output| AER'!$B$19,(SUMPRODUCT('Calc| Project Costs'!AD$10:AD$1009,'Calc| Project Costs'!$BV$10:$BV$1009)+SUMPRODUCT('Calc| Project Costs'!BJ$10:BJ$1009,'Calc| Project Costs'!$BV$10:$BV$1009))/10^3,
'Output| AER'!$B$20,SUMPRODUCT(--('Input| Disposals'!$O$8:$O$57='Input| Setup'!$B$37),'Input| Disposals'!U$8:U$57)/10^3,
'Output| AER'!$B$21,Q39-Q40-Q41,
'Output| AER'!$B$23,"",
'Output| AER'!$B$24,'Input| Type 2 capcons'!Q$46/10^3,
SUMPRODUCT('Calc| Project Costs'!V$10:V$1009,1*('Calc| Project Costs'!$G$10:$G$1009=$B42),'Calc| Project Costs'!$BV$10:$BV$1009)/10^3),
""))</f>
        <v/>
      </c>
      <c r="R42" s="213" t="str" cm="1">
        <f t="array" ref="R42">IF($B41='Output| AER'!$B$21,
IF(AND(ABS(R38*10^3-(SUM(SUMPRODUCT('Calc| Project Costs'!$BV$10:$BV$1009,'Calc| Project Costs'!AE$10:AE$1009)+SUMPRODUCT('Calc| Project Costs'!$BV$10:$BV$1009,'Calc| Project Costs'!BK$10:BK$1009))+SUMPRODUCT(--('Input| Disposals'!$O$8:$O$57='Input| Setup'!$B$37),'Input| Disposals'!V$8:V$57)+R41*10^3))&lt;0.000001,(ABS(R38*10^3-(SUMPRODUCT('Calc| Project Costs'!$BV$10:$BV$1009,'Calc| Project Costs'!BS$10:BS$1009)))&lt;0.000001)),0,1),
IF(LEN($B42)&gt;0,
_xlfn.SWITCH($B42,
'Output| AER'!$B$17,SUMPRODUCT('Calc| Project Costs'!$BV$10:$BV$1009,'Calc| Project Costs'!BC$10:BC$1009)/10^3,
'Output| AER'!$B$18,IF(LEN($B41)&gt;0,SUM(R$9:R41),0),
'Output| AER'!$B$19,(SUMPRODUCT('Calc| Project Costs'!AE$10:AE$1009,'Calc| Project Costs'!$BV$10:$BV$1009)+SUMPRODUCT('Calc| Project Costs'!BK$10:BK$1009,'Calc| Project Costs'!$BV$10:$BV$1009))/10^3,
'Output| AER'!$B$20,SUMPRODUCT(--('Input| Disposals'!$O$8:$O$57='Input| Setup'!$B$37),'Input| Disposals'!V$8:V$57)/10^3,
'Output| AER'!$B$21,R39-R40-R41,
'Output| AER'!$B$23,"",
'Output| AER'!$B$24,'Input| Type 2 capcons'!R$46/10^3,
SUMPRODUCT('Calc| Project Costs'!W$10:W$1009,1*('Calc| Project Costs'!$G$10:$G$1009=$B42),'Calc| Project Costs'!$BV$10:$BV$1009)/10^3),
""))</f>
        <v/>
      </c>
      <c r="S42" s="214" t="str">
        <f>IF(B41='Output| AER'!$B$21,ROUND(S41-'Output| PTRM (DFA)'!$I$223,9),IF(OR(B42='Output| AER'!$B$23,AND(B42="",B41=""),AND(B42="",B41='Output| AER'!$B$24)),"",IFERROR(SUM(N42:R42),0)))</f>
        <v/>
      </c>
    </row>
    <row r="43" spans="1:21" ht="12.75" customHeight="1" x14ac:dyDescent="0.2">
      <c r="B43" s="125" t="str" cm="1">
        <f t="array" ref="B43">IFERROR(_xlfn.LET(_xlpm.x, INDEX(_xlfn.VSTACK(_xlfn.UNIQUE(_xlfn._xlws.FILTER('Input| Projects'!$G$10:$G$1009,'Input| Projects'!$G$10:$G$1009&lt;&gt;"")),'Output| AER'!$B$17:$B$24),ROW(A35)),IF(_xlpm.x=0,"",_xlpm.x)),"")</f>
        <v/>
      </c>
      <c r="C43" s="213" t="str" cm="1">
        <f t="array" ref="C43">IF($B42='Output| AER'!$B$21,
IF(AND(ABS(C39*10^3-(SUM(SUMPRODUCT('Calc| Project Costs'!$BU$10:$BU$1009,'Calc| Project Costs'!Y$10:Y$1009)+SUMPRODUCT('Calc| Project Costs'!$BU$10:$BU$1009,'Calc| Project Costs'!BE$10:BE$1009))+SUMPRODUCT(--('Input| Disposals'!$O$8:$O$57='Input| Setup'!$B$36),'Input| Disposals'!P$8:P$57)+C42*10^3))&lt;0.000001,(ABS(C39*10^3-(SUMPRODUCT('Calc| Project Costs'!$BU$10:$BU$1009,'Calc| Project Costs'!BM$10:BM$1009)))&lt;0.000001)),0,1),
IF(LEN($B43)&gt;0,
_xlfn.SWITCH($B43,
'Output| AER'!$B$17,SUMPRODUCT('Calc| Project Costs'!$BU$10:$BU$1009,'Calc| Project Costs'!AW$10:AW$1009)/10^3,
'Output| AER'!$B$18,IF(LEN($B42)&gt;0,SUM(C$9:C42),0),
'Output| AER'!$B$19,(SUMPRODUCT('Calc| Project Costs'!Y$10:Y$1009,'Calc| Project Costs'!$BU$10:$BU$1009)+SUMPRODUCT('Calc| Project Costs'!BE$10:BE$1009,'Calc| Project Costs'!$BU$10:$BU$1009))/10^3,
'Output| AER'!$B$20,SUMPRODUCT(--('Input| Disposals'!$O$8:$O$57='Input| Setup'!$B$36),'Input| Disposals'!P$8:P$57)/10^3,
'Output| AER'!$B$21,C40-C41-C42,
'Output| AER'!$B$23,"",
'Output| AER'!$B$24,'Input| Type 2 capcons'!C$46/10^3,
SUMPRODUCT('Calc| Project Costs'!Q$10:Q$1009,1*('Calc| Project Costs'!$G$10:$G$1009=$B43),'Calc| Project Costs'!$BU$10:$BU$1009)/10^3),
""))</f>
        <v/>
      </c>
      <c r="D43" s="213" t="str" cm="1">
        <f t="array" ref="D43">IF($B42='Output| AER'!$B$21,
IF(AND(ABS(D39*10^3-(SUM(SUMPRODUCT('Calc| Project Costs'!$BU$10:$BU$1009,'Calc| Project Costs'!Z$10:Z$1009)+SUMPRODUCT('Calc| Project Costs'!$BU$10:$BU$1009,'Calc| Project Costs'!BF$10:BF$1009))+SUMPRODUCT(--('Input| Disposals'!$O$8:$O$57='Input| Setup'!$B$36),'Input| Disposals'!Q$8:Q$57)+D42*10^3))&lt;0.000001,(ABS(D39*10^3-(SUMPRODUCT('Calc| Project Costs'!$BU$10:$BU$1009,'Calc| Project Costs'!BN$10:BN$1009)))&lt;0.000001)),0,1),
IF(LEN($B43)&gt;0,
_xlfn.SWITCH($B43,
'Output| AER'!$B$17,SUMPRODUCT('Calc| Project Costs'!$BU$10:$BU$1009,'Calc| Project Costs'!AX$10:AX$1009)/10^3,
'Output| AER'!$B$18,IF(LEN($B42)&gt;0,SUM(D$9:D42),0),
'Output| AER'!$B$19,(SUMPRODUCT('Calc| Project Costs'!Z$10:Z$1009,'Calc| Project Costs'!$BU$10:$BU$1009)+SUMPRODUCT('Calc| Project Costs'!BF$10:BF$1009,'Calc| Project Costs'!$BU$10:$BU$1009))/10^3,
'Output| AER'!$B$20,SUMPRODUCT(--('Input| Disposals'!$O$8:$O$57='Input| Setup'!$B$36),'Input| Disposals'!Q$8:Q$57)/10^3,
'Output| AER'!$B$21,D40-D41-D42,
'Output| AER'!$B$23,"",
'Output| AER'!$B$24,'Input| Type 2 capcons'!D$46/10^3,
SUMPRODUCT('Calc| Project Costs'!R$10:R$1009,1*('Calc| Project Costs'!$G$10:$G$1009=$B43),'Calc| Project Costs'!$BU$10:$BU$1009)/10^3),
""))</f>
        <v/>
      </c>
      <c r="E43" s="213" t="str" cm="1">
        <f t="array" ref="E43">IF($B42='Output| AER'!$B$21,
IF(AND(ABS(E39*10^3-(SUM(SUMPRODUCT('Calc| Project Costs'!$BU$10:$BU$1009,'Calc| Project Costs'!AA$10:AA$1009)+SUMPRODUCT('Calc| Project Costs'!$BU$10:$BU$1009,'Calc| Project Costs'!BG$10:BG$1009))+SUMPRODUCT(--('Input| Disposals'!$O$8:$O$57='Input| Setup'!$B$36),'Input| Disposals'!R$8:R$57)+E42*10^3))&lt;0.000001,(ABS(E39*10^3-(SUMPRODUCT('Calc| Project Costs'!$BU$10:$BU$1009,'Calc| Project Costs'!BO$10:BO$1009)))&lt;0.000001)),0,1),
IF(LEN($B43)&gt;0,
_xlfn.SWITCH($B43,
'Output| AER'!$B$17,SUMPRODUCT('Calc| Project Costs'!$BU$10:$BU$1009,'Calc| Project Costs'!AY$10:AY$1009)/10^3,
'Output| AER'!$B$18,IF(LEN($B42)&gt;0,SUM(E$9:E42),0),
'Output| AER'!$B$19,(SUMPRODUCT('Calc| Project Costs'!AA$10:AA$1009,'Calc| Project Costs'!$BU$10:$BU$1009)+SUMPRODUCT('Calc| Project Costs'!BG$10:BG$1009,'Calc| Project Costs'!$BU$10:$BU$1009))/10^3,
'Output| AER'!$B$20,SUMPRODUCT(--('Input| Disposals'!$O$8:$O$57='Input| Setup'!$B$36),'Input| Disposals'!R$8:R$57)/10^3,
'Output| AER'!$B$21,E40-E41-E42,
'Output| AER'!$B$23,"",
'Output| AER'!$B$24,'Input| Type 2 capcons'!E$46/10^3,
SUMPRODUCT('Calc| Project Costs'!S$10:S$1009,1*('Calc| Project Costs'!$G$10:$G$1009=$B43),'Calc| Project Costs'!$BU$10:$BU$1009)/10^3),
""))</f>
        <v/>
      </c>
      <c r="F43" s="213" t="str" cm="1">
        <f t="array" ref="F43">IF($B42='Output| AER'!$B$21,
IF(AND(ABS(F39*10^3-(SUM(SUMPRODUCT('Calc| Project Costs'!$BU$10:$BU$1009,'Calc| Project Costs'!AB$10:AB$1009)+SUMPRODUCT('Calc| Project Costs'!$BU$10:$BU$1009,'Calc| Project Costs'!BH$10:BH$1009))+SUMPRODUCT(--('Input| Disposals'!$O$8:$O$57='Input| Setup'!$B$36),'Input| Disposals'!S$8:S$57)+F42*10^3))&lt;0.000001,(ABS(F39*10^3-(SUMPRODUCT('Calc| Project Costs'!$BU$10:$BU$1009,'Calc| Project Costs'!BP$10:BP$1009)))&lt;0.000001)),0,1),
IF(LEN($B43)&gt;0,
_xlfn.SWITCH($B43,
'Output| AER'!$B$17,SUMPRODUCT('Calc| Project Costs'!$BU$10:$BU$1009,'Calc| Project Costs'!AZ$10:AZ$1009)/10^3,
'Output| AER'!$B$18,IF(LEN($B42)&gt;0,SUM(F$9:F42),0),
'Output| AER'!$B$19,(SUMPRODUCT('Calc| Project Costs'!AB$10:AB$1009,'Calc| Project Costs'!$BU$10:$BU$1009)+SUMPRODUCT('Calc| Project Costs'!BH$10:BH$1009,'Calc| Project Costs'!$BU$10:$BU$1009))/10^3,
'Output| AER'!$B$20,SUMPRODUCT(--('Input| Disposals'!$O$8:$O$57='Input| Setup'!$B$36),'Input| Disposals'!S$8:S$57)/10^3,
'Output| AER'!$B$21,F40-F41-F42,
'Output| AER'!$B$23,"",
'Output| AER'!$B$24,'Input| Type 2 capcons'!F$46/10^3,
SUMPRODUCT('Calc| Project Costs'!T$10:T$1009,1*('Calc| Project Costs'!$G$10:$G$1009=$B43),'Calc| Project Costs'!$BU$10:$BU$1009)/10^3),
""))</f>
        <v/>
      </c>
      <c r="G43" s="213" t="str" cm="1">
        <f t="array" ref="G43">IF($B42='Output| AER'!$B$21,
IF(AND(ABS(G39*10^3-(SUM(SUMPRODUCT('Calc| Project Costs'!$BU$10:$BU$1009,'Calc| Project Costs'!AC$10:AC$1009)+SUMPRODUCT('Calc| Project Costs'!$BU$10:$BU$1009,'Calc| Project Costs'!BI$10:BI$1009))+SUMPRODUCT(--('Input| Disposals'!$O$8:$O$57='Input| Setup'!$B$36),'Input| Disposals'!T$8:T$57)+G42*10^3))&lt;0.000001,(ABS(G39*10^3-(SUMPRODUCT('Calc| Project Costs'!$BU$10:$BU$1009,'Calc| Project Costs'!BQ$10:BQ$1009)))&lt;0.000001)),0,1),
IF(LEN($B43)&gt;0,
_xlfn.SWITCH($B43,
'Output| AER'!$B$17,SUMPRODUCT('Calc| Project Costs'!$BU$10:$BU$1009,'Calc| Project Costs'!BA$10:BA$1009)/10^3,
'Output| AER'!$B$18,IF(LEN($B42)&gt;0,SUM(G$9:G42),0),
'Output| AER'!$B$19,(SUMPRODUCT('Calc| Project Costs'!AC$10:AC$1009,'Calc| Project Costs'!$BU$10:$BU$1009)+SUMPRODUCT('Calc| Project Costs'!BI$10:BI$1009,'Calc| Project Costs'!$BU$10:$BU$1009))/10^3,
'Output| AER'!$B$20,SUMPRODUCT(--('Input| Disposals'!$O$8:$O$57='Input| Setup'!$B$36),'Input| Disposals'!T$8:T$57)/10^3,
'Output| AER'!$B$21,G40-G41-G42,
'Output| AER'!$B$23,"",
'Output| AER'!$B$24,'Input| Type 2 capcons'!G$46/10^3,
SUMPRODUCT('Calc| Project Costs'!U$10:U$1009,1*('Calc| Project Costs'!$G$10:$G$1009=$B43),'Calc| Project Costs'!$BU$10:$BU$1009)/10^3),
""))</f>
        <v/>
      </c>
      <c r="H43" s="213" t="str" cm="1">
        <f t="array" ref="H43">IF($B42='Output| AER'!$B$21,
IF(AND(ABS(H39*10^3-(SUM(SUMPRODUCT('Calc| Project Costs'!$BU$10:$BU$1009,'Calc| Project Costs'!AD$10:AD$1009)+SUMPRODUCT('Calc| Project Costs'!$BU$10:$BU$1009,'Calc| Project Costs'!BJ$10:BJ$1009))+SUMPRODUCT(--('Input| Disposals'!$O$8:$O$57='Input| Setup'!$B$36),'Input| Disposals'!U$8:U$57)+H42*10^3))&lt;0.000001,(ABS(H39*10^3-(SUMPRODUCT('Calc| Project Costs'!$BU$10:$BU$1009,'Calc| Project Costs'!BR$10:BR$1009)))&lt;0.000001)),0,1),
IF(LEN($B43)&gt;0,
_xlfn.SWITCH($B43,
'Output| AER'!$B$17,SUMPRODUCT('Calc| Project Costs'!$BU$10:$BU$1009,'Calc| Project Costs'!BB$10:BB$1009)/10^3,
'Output| AER'!$B$18,IF(LEN($B42)&gt;0,SUM(H$9:H42),0),
'Output| AER'!$B$19,(SUMPRODUCT('Calc| Project Costs'!AD$10:AD$1009,'Calc| Project Costs'!$BU$10:$BU$1009)+SUMPRODUCT('Calc| Project Costs'!BJ$10:BJ$1009,'Calc| Project Costs'!$BU$10:$BU$1009))/10^3,
'Output| AER'!$B$20,SUMPRODUCT(--('Input| Disposals'!$O$8:$O$57='Input| Setup'!$B$36),'Input| Disposals'!U$8:U$57)/10^3,
'Output| AER'!$B$21,H40-H41-H42,
'Output| AER'!$B$23,"",
'Output| AER'!$B$24,'Input| Type 2 capcons'!H$46/10^3,
SUMPRODUCT('Calc| Project Costs'!V$10:V$1009,1*('Calc| Project Costs'!$G$10:$G$1009=$B43),'Calc| Project Costs'!$BU$10:$BU$1009)/10^3),
""))</f>
        <v/>
      </c>
      <c r="I43" s="213" t="str" cm="1">
        <f t="array" ref="I43">IF($B42='Output| AER'!$B$21,
IF(AND(ABS(I39*10^3-(SUM(SUMPRODUCT('Calc| Project Costs'!$BU$10:$BU$1009,'Calc| Project Costs'!AE$10:AE$1009)+SUMPRODUCT('Calc| Project Costs'!$BU$10:$BU$1009,'Calc| Project Costs'!BK$10:BK$1009))+SUMPRODUCT(--('Input| Disposals'!$O$8:$O$57='Input| Setup'!$B$36),'Input| Disposals'!V$8:V$57)+I42*10^3))&lt;0.000001,(ABS(I39*10^3-(SUMPRODUCT('Calc| Project Costs'!$BU$10:$BU$1009,'Calc| Project Costs'!BS$10:BS$1009)))&lt;0.000001)),0,1),
IF(LEN($B43)&gt;0,
_xlfn.SWITCH($B43,
'Output| AER'!$B$17,SUMPRODUCT('Calc| Project Costs'!$BU$10:$BU$1009,'Calc| Project Costs'!BC$10:BC$1009)/10^3,
'Output| AER'!$B$18,IF(LEN($B42)&gt;0,SUM(I$9:I42),0),
'Output| AER'!$B$19,(SUMPRODUCT('Calc| Project Costs'!AE$10:AE$1009,'Calc| Project Costs'!$BU$10:$BU$1009)+SUMPRODUCT('Calc| Project Costs'!BK$10:BK$1009,'Calc| Project Costs'!$BU$10:$BU$1009))/10^3,
'Output| AER'!$B$20,SUMPRODUCT(--('Input| Disposals'!$O$8:$O$57='Input| Setup'!$B$36),'Input| Disposals'!V$8:V$57)/10^3,
'Output| AER'!$B$21,I40-I41-I42,
'Output| AER'!$B$23,"",
'Output| AER'!$B$24,'Input| Type 2 capcons'!I$46/10^3,
SUMPRODUCT('Calc| Project Costs'!W$10:W$1009,1*('Calc| Project Costs'!$G$10:$G$1009=$B43),'Calc| Project Costs'!$BU$10:$BU$1009)/10^3),
""))</f>
        <v/>
      </c>
      <c r="J43" s="214" t="str">
        <f>IF(B42='Output| AER'!$B$21,ROUND(J42-'Output| PTRM (SCS)'!$I$223,9),IF(OR(B43='Output| AER'!$B$23,AND(B43="",B42=""),AND(B43="",B42='Output| AER'!$B$24)),"",IFERROR(SUM(E43:I43),0)))</f>
        <v/>
      </c>
      <c r="L43" s="213" t="str" cm="1">
        <f t="array" ref="L43">IF($B42='Output| AER'!$B$21,
IF(AND(ABS(L39*10^3-(SUM(SUMPRODUCT('Calc| Project Costs'!$BV$10:$BV$1009,'Calc| Project Costs'!Y$10:Y$1009)+SUMPRODUCT('Calc| Project Costs'!$BV$10:$BV$1009,'Calc| Project Costs'!BE$10:BE$1009))+SUMPRODUCT(--('Input| Disposals'!$O$8:$O$57='Input| Setup'!$B$37),'Input| Disposals'!P$8:P$57)+L42*10^3))&lt;0.000001,(ABS(L39*10^3-(SUMPRODUCT('Calc| Project Costs'!$BV$10:$BV$1009,'Calc| Project Costs'!BM$10:BM$1009)))&lt;0.000001)),0,1),
IF(LEN($B43)&gt;0,
_xlfn.SWITCH($B43,
'Output| AER'!$B$17,SUMPRODUCT('Calc| Project Costs'!$BV$10:$BV$1009,'Calc| Project Costs'!AW$10:AW$1009)/10^3,
'Output| AER'!$B$18,IF(LEN($B42)&gt;0,SUM(L$9:L42),0),
'Output| AER'!$B$19,(SUMPRODUCT('Calc| Project Costs'!Y$10:Y$1009,'Calc| Project Costs'!$BV$10:$BV$1009)+SUMPRODUCT('Calc| Project Costs'!BE$10:BE$1009,'Calc| Project Costs'!$BV$10:$BV$1009))/10^3,
'Output| AER'!$B$20,SUMPRODUCT(--('Input| Disposals'!$O$8:$O$57='Input| Setup'!$B$37),'Input| Disposals'!P$8:P$57)/10^3,
'Output| AER'!$B$21,L40-L41-L42,
'Output| AER'!$B$23,"",
'Output| AER'!$B$24,'Input| Type 2 capcons'!L$46/10^3,
SUMPRODUCT('Calc| Project Costs'!Q$10:Q$1009,1*('Calc| Project Costs'!$G$10:$G$1009=$B43),'Calc| Project Costs'!$BV$10:$BV$1009)/10^3),
""))</f>
        <v/>
      </c>
      <c r="M43" s="213" t="str" cm="1">
        <f t="array" ref="M43">IF($B42='Output| AER'!$B$21,
IF(AND(ABS(M39*10^3-(SUM(SUMPRODUCT('Calc| Project Costs'!$BV$10:$BV$1009,'Calc| Project Costs'!Z$10:Z$1009)+SUMPRODUCT('Calc| Project Costs'!$BV$10:$BV$1009,'Calc| Project Costs'!BF$10:BF$1009))+SUMPRODUCT(--('Input| Disposals'!$O$8:$O$57='Input| Setup'!$B$37),'Input| Disposals'!Q$8:Q$57)+M42*10^3))&lt;0.000001,(ABS(M39*10^3-(SUMPRODUCT('Calc| Project Costs'!$BV$10:$BV$1009,'Calc| Project Costs'!BN$10:BN$1009)))&lt;0.000001)),0,1),
IF(LEN($B43)&gt;0,
_xlfn.SWITCH($B43,
'Output| AER'!$B$17,SUMPRODUCT('Calc| Project Costs'!$BV$10:$BV$1009,'Calc| Project Costs'!AX$10:AX$1009)/10^3,
'Output| AER'!$B$18,IF(LEN($B42)&gt;0,SUM(M$9:M42),0),
'Output| AER'!$B$19,(SUMPRODUCT('Calc| Project Costs'!Z$10:Z$1009,'Calc| Project Costs'!$BV$10:$BV$1009)+SUMPRODUCT('Calc| Project Costs'!BF$10:BF$1009,'Calc| Project Costs'!$BV$10:$BV$1009))/10^3,
'Output| AER'!$B$20,SUMPRODUCT(--('Input| Disposals'!$O$8:$O$57='Input| Setup'!$B$37),'Input| Disposals'!Q$8:Q$57)/10^3,
'Output| AER'!$B$21,M40-M41-M42,
'Output| AER'!$B$23,"",
'Output| AER'!$B$24,'Input| Type 2 capcons'!M$46/10^3,
SUMPRODUCT('Calc| Project Costs'!R$10:R$1009,1*('Calc| Project Costs'!$G$10:$G$1009=$B43),'Calc| Project Costs'!$BV$10:$BV$1009)/10^3),
""))</f>
        <v/>
      </c>
      <c r="N43" s="213" t="str" cm="1">
        <f t="array" ref="N43">IF($B42='Output| AER'!$B$21,
IF(AND(ABS(N39*10^3-(SUM(SUMPRODUCT('Calc| Project Costs'!$BV$10:$BV$1009,'Calc| Project Costs'!AA$10:AA$1009)+SUMPRODUCT('Calc| Project Costs'!$BV$10:$BV$1009,'Calc| Project Costs'!BG$10:BG$1009))+SUMPRODUCT(--('Input| Disposals'!$O$8:$O$57='Input| Setup'!$B$37),'Input| Disposals'!R$8:R$57)+N42*10^3))&lt;0.000001,(ABS(N39*10^3-(SUMPRODUCT('Calc| Project Costs'!$BV$10:$BV$1009,'Calc| Project Costs'!BO$10:BO$1009)))&lt;0.000001)),0,1),
IF(LEN($B43)&gt;0,
_xlfn.SWITCH($B43,
'Output| AER'!$B$17,SUMPRODUCT('Calc| Project Costs'!$BV$10:$BV$1009,'Calc| Project Costs'!AY$10:AY$1009)/10^3,
'Output| AER'!$B$18,IF(LEN($B42)&gt;0,SUM(N$9:N42),0),
'Output| AER'!$B$19,(SUMPRODUCT('Calc| Project Costs'!AA$10:AA$1009,'Calc| Project Costs'!$BV$10:$BV$1009)+SUMPRODUCT('Calc| Project Costs'!BG$10:BG$1009,'Calc| Project Costs'!$BV$10:$BV$1009))/10^3,
'Output| AER'!$B$20,SUMPRODUCT(--('Input| Disposals'!$O$8:$O$57='Input| Setup'!$B$37),'Input| Disposals'!R$8:R$57)/10^3,
'Output| AER'!$B$21,N40-N41-N42,
'Output| AER'!$B$23,"",
'Output| AER'!$B$24,'Input| Type 2 capcons'!N$46/10^3,
SUMPRODUCT('Calc| Project Costs'!S$10:S$1009,1*('Calc| Project Costs'!$G$10:$G$1009=$B43),'Calc| Project Costs'!$BV$10:$BV$1009)/10^3),
""))</f>
        <v/>
      </c>
      <c r="O43" s="213" t="str" cm="1">
        <f t="array" ref="O43">IF($B42='Output| AER'!$B$21,
IF(AND(ABS(O39*10^3-(SUM(SUMPRODUCT('Calc| Project Costs'!$BV$10:$BV$1009,'Calc| Project Costs'!AB$10:AB$1009)+SUMPRODUCT('Calc| Project Costs'!$BV$10:$BV$1009,'Calc| Project Costs'!BH$10:BH$1009))+SUMPRODUCT(--('Input| Disposals'!$O$8:$O$57='Input| Setup'!$B$37),'Input| Disposals'!S$8:S$57)+O42*10^3))&lt;0.000001,(ABS(O39*10^3-(SUMPRODUCT('Calc| Project Costs'!$BV$10:$BV$1009,'Calc| Project Costs'!BP$10:BP$1009)))&lt;0.000001)),0,1),
IF(LEN($B43)&gt;0,
_xlfn.SWITCH($B43,
'Output| AER'!$B$17,SUMPRODUCT('Calc| Project Costs'!$BV$10:$BV$1009,'Calc| Project Costs'!AZ$10:AZ$1009)/10^3,
'Output| AER'!$B$18,IF(LEN($B42)&gt;0,SUM(O$9:O42),0),
'Output| AER'!$B$19,(SUMPRODUCT('Calc| Project Costs'!AB$10:AB$1009,'Calc| Project Costs'!$BV$10:$BV$1009)+SUMPRODUCT('Calc| Project Costs'!BH$10:BH$1009,'Calc| Project Costs'!$BV$10:$BV$1009))/10^3,
'Output| AER'!$B$20,SUMPRODUCT(--('Input| Disposals'!$O$8:$O$57='Input| Setup'!$B$37),'Input| Disposals'!S$8:S$57)/10^3,
'Output| AER'!$B$21,O40-O41-O42,
'Output| AER'!$B$23,"",
'Output| AER'!$B$24,'Input| Type 2 capcons'!O$46/10^3,
SUMPRODUCT('Calc| Project Costs'!T$10:T$1009,1*('Calc| Project Costs'!$G$10:$G$1009=$B43),'Calc| Project Costs'!$BV$10:$BV$1009)/10^3),
""))</f>
        <v/>
      </c>
      <c r="P43" s="213" t="str" cm="1">
        <f t="array" ref="P43">IF($B42='Output| AER'!$B$21,
IF(AND(ABS(P39*10^3-(SUM(SUMPRODUCT('Calc| Project Costs'!$BV$10:$BV$1009,'Calc| Project Costs'!AC$10:AC$1009)+SUMPRODUCT('Calc| Project Costs'!$BV$10:$BV$1009,'Calc| Project Costs'!BI$10:BI$1009))+SUMPRODUCT(--('Input| Disposals'!$O$8:$O$57='Input| Setup'!$B$37),'Input| Disposals'!T$8:T$57)+P42*10^3))&lt;0.000001,(ABS(P39*10^3-(SUMPRODUCT('Calc| Project Costs'!$BV$10:$BV$1009,'Calc| Project Costs'!BQ$10:BQ$1009)))&lt;0.000001)),0,1),
IF(LEN($B43)&gt;0,
_xlfn.SWITCH($B43,
'Output| AER'!$B$17,SUMPRODUCT('Calc| Project Costs'!$BV$10:$BV$1009,'Calc| Project Costs'!BA$10:BA$1009)/10^3,
'Output| AER'!$B$18,IF(LEN($B42)&gt;0,SUM(P$9:P42),0),
'Output| AER'!$B$19,(SUMPRODUCT('Calc| Project Costs'!AC$10:AC$1009,'Calc| Project Costs'!$BV$10:$BV$1009)+SUMPRODUCT('Calc| Project Costs'!BI$10:BI$1009,'Calc| Project Costs'!$BV$10:$BV$1009))/10^3,
'Output| AER'!$B$20,SUMPRODUCT(--('Input| Disposals'!$O$8:$O$57='Input| Setup'!$B$37),'Input| Disposals'!T$8:T$57)/10^3,
'Output| AER'!$B$21,P40-P41-P42,
'Output| AER'!$B$23,"",
'Output| AER'!$B$24,'Input| Type 2 capcons'!P$46/10^3,
SUMPRODUCT('Calc| Project Costs'!U$10:U$1009,1*('Calc| Project Costs'!$G$10:$G$1009=$B43),'Calc| Project Costs'!$BV$10:$BV$1009)/10^3),
""))</f>
        <v/>
      </c>
      <c r="Q43" s="213" t="str" cm="1">
        <f t="array" ref="Q43">IF($B42='Output| AER'!$B$21,
IF(AND(ABS(Q39*10^3-(SUM(SUMPRODUCT('Calc| Project Costs'!$BV$10:$BV$1009,'Calc| Project Costs'!AD$10:AD$1009)+SUMPRODUCT('Calc| Project Costs'!$BV$10:$BV$1009,'Calc| Project Costs'!BJ$10:BJ$1009))+SUMPRODUCT(--('Input| Disposals'!$O$8:$O$57='Input| Setup'!$B$37),'Input| Disposals'!U$8:U$57)+Q42*10^3))&lt;0.000001,(ABS(Q39*10^3-(SUMPRODUCT('Calc| Project Costs'!$BV$10:$BV$1009,'Calc| Project Costs'!BR$10:BR$1009)))&lt;0.000001)),0,1),
IF(LEN($B43)&gt;0,
_xlfn.SWITCH($B43,
'Output| AER'!$B$17,SUMPRODUCT('Calc| Project Costs'!$BV$10:$BV$1009,'Calc| Project Costs'!BB$10:BB$1009)/10^3,
'Output| AER'!$B$18,IF(LEN($B42)&gt;0,SUM(Q$9:Q42),0),
'Output| AER'!$B$19,(SUMPRODUCT('Calc| Project Costs'!AD$10:AD$1009,'Calc| Project Costs'!$BV$10:$BV$1009)+SUMPRODUCT('Calc| Project Costs'!BJ$10:BJ$1009,'Calc| Project Costs'!$BV$10:$BV$1009))/10^3,
'Output| AER'!$B$20,SUMPRODUCT(--('Input| Disposals'!$O$8:$O$57='Input| Setup'!$B$37),'Input| Disposals'!U$8:U$57)/10^3,
'Output| AER'!$B$21,Q40-Q41-Q42,
'Output| AER'!$B$23,"",
'Output| AER'!$B$24,'Input| Type 2 capcons'!Q$46/10^3,
SUMPRODUCT('Calc| Project Costs'!V$10:V$1009,1*('Calc| Project Costs'!$G$10:$G$1009=$B43),'Calc| Project Costs'!$BV$10:$BV$1009)/10^3),
""))</f>
        <v/>
      </c>
      <c r="R43" s="213" t="str" cm="1">
        <f t="array" ref="R43">IF($B42='Output| AER'!$B$21,
IF(AND(ABS(R39*10^3-(SUM(SUMPRODUCT('Calc| Project Costs'!$BV$10:$BV$1009,'Calc| Project Costs'!AE$10:AE$1009)+SUMPRODUCT('Calc| Project Costs'!$BV$10:$BV$1009,'Calc| Project Costs'!BK$10:BK$1009))+SUMPRODUCT(--('Input| Disposals'!$O$8:$O$57='Input| Setup'!$B$37),'Input| Disposals'!V$8:V$57)+R42*10^3))&lt;0.000001,(ABS(R39*10^3-(SUMPRODUCT('Calc| Project Costs'!$BV$10:$BV$1009,'Calc| Project Costs'!BS$10:BS$1009)))&lt;0.000001)),0,1),
IF(LEN($B43)&gt;0,
_xlfn.SWITCH($B43,
'Output| AER'!$B$17,SUMPRODUCT('Calc| Project Costs'!$BV$10:$BV$1009,'Calc| Project Costs'!BC$10:BC$1009)/10^3,
'Output| AER'!$B$18,IF(LEN($B42)&gt;0,SUM(R$9:R42),0),
'Output| AER'!$B$19,(SUMPRODUCT('Calc| Project Costs'!AE$10:AE$1009,'Calc| Project Costs'!$BV$10:$BV$1009)+SUMPRODUCT('Calc| Project Costs'!BK$10:BK$1009,'Calc| Project Costs'!$BV$10:$BV$1009))/10^3,
'Output| AER'!$B$20,SUMPRODUCT(--('Input| Disposals'!$O$8:$O$57='Input| Setup'!$B$37),'Input| Disposals'!V$8:V$57)/10^3,
'Output| AER'!$B$21,R40-R41-R42,
'Output| AER'!$B$23,"",
'Output| AER'!$B$24,'Input| Type 2 capcons'!R$46/10^3,
SUMPRODUCT('Calc| Project Costs'!W$10:W$1009,1*('Calc| Project Costs'!$G$10:$G$1009=$B43),'Calc| Project Costs'!$BV$10:$BV$1009)/10^3),
""))</f>
        <v/>
      </c>
      <c r="S43" s="214" t="str">
        <f>IF(B42='Output| AER'!$B$21,ROUND(S42-'Output| PTRM (DFA)'!$I$223,9),IF(OR(B43='Output| AER'!$B$23,AND(B43="",B42=""),AND(B43="",B42='Output| AER'!$B$24)),"",IFERROR(SUM(N43:R43),0)))</f>
        <v/>
      </c>
    </row>
    <row r="44" spans="1:21" ht="12.75" customHeight="1" x14ac:dyDescent="0.2">
      <c r="A44" s="30"/>
      <c r="B44" s="125" t="str" cm="1">
        <f t="array" ref="B44">IFERROR(_xlfn.LET(_xlpm.x, INDEX(_xlfn.VSTACK(_xlfn.UNIQUE(_xlfn._xlws.FILTER('Input| Projects'!$G$10:$G$1009,'Input| Projects'!$G$10:$G$1009&lt;&gt;"")),'Output| AER'!$B$17:$B$24),ROW(A36)),IF(_xlpm.x=0,"",_xlpm.x)),"")</f>
        <v/>
      </c>
      <c r="C44" s="213" t="str" cm="1">
        <f t="array" ref="C44">IF($B43='Output| AER'!$B$21,
IF(AND(ABS(C40*10^3-(SUM(SUMPRODUCT('Calc| Project Costs'!$BU$10:$BU$1009,'Calc| Project Costs'!Y$10:Y$1009)+SUMPRODUCT('Calc| Project Costs'!$BU$10:$BU$1009,'Calc| Project Costs'!BE$10:BE$1009))+SUMPRODUCT(--('Input| Disposals'!$O$8:$O$57='Input| Setup'!$B$36),'Input| Disposals'!P$8:P$57)+C43*10^3))&lt;0.000001,(ABS(C40*10^3-(SUMPRODUCT('Calc| Project Costs'!$BU$10:$BU$1009,'Calc| Project Costs'!BM$10:BM$1009)))&lt;0.000001)),0,1),
IF(LEN($B44)&gt;0,
_xlfn.SWITCH($B44,
'Output| AER'!$B$17,SUMPRODUCT('Calc| Project Costs'!$BU$10:$BU$1009,'Calc| Project Costs'!AW$10:AW$1009)/10^3,
'Output| AER'!$B$18,IF(LEN($B43)&gt;0,SUM(C$9:C43),0),
'Output| AER'!$B$19,(SUMPRODUCT('Calc| Project Costs'!Y$10:Y$1009,'Calc| Project Costs'!$BU$10:$BU$1009)+SUMPRODUCT('Calc| Project Costs'!BE$10:BE$1009,'Calc| Project Costs'!$BU$10:$BU$1009))/10^3,
'Output| AER'!$B$20,SUMPRODUCT(--('Input| Disposals'!$O$8:$O$57='Input| Setup'!$B$36),'Input| Disposals'!P$8:P$57)/10^3,
'Output| AER'!$B$21,C41-C42-C43,
'Output| AER'!$B$23,"",
'Output| AER'!$B$24,'Input| Type 2 capcons'!C$46/10^3,
SUMPRODUCT('Calc| Project Costs'!Q$10:Q$1009,1*('Calc| Project Costs'!$G$10:$G$1009=$B44),'Calc| Project Costs'!$BU$10:$BU$1009)/10^3),
""))</f>
        <v/>
      </c>
      <c r="D44" s="213" t="str" cm="1">
        <f t="array" ref="D44">IF($B43='Output| AER'!$B$21,
IF(AND(ABS(D40*10^3-(SUM(SUMPRODUCT('Calc| Project Costs'!$BU$10:$BU$1009,'Calc| Project Costs'!Z$10:Z$1009)+SUMPRODUCT('Calc| Project Costs'!$BU$10:$BU$1009,'Calc| Project Costs'!BF$10:BF$1009))+SUMPRODUCT(--('Input| Disposals'!$O$8:$O$57='Input| Setup'!$B$36),'Input| Disposals'!Q$8:Q$57)+D43*10^3))&lt;0.000001,(ABS(D40*10^3-(SUMPRODUCT('Calc| Project Costs'!$BU$10:$BU$1009,'Calc| Project Costs'!BN$10:BN$1009)))&lt;0.000001)),0,1),
IF(LEN($B44)&gt;0,
_xlfn.SWITCH($B44,
'Output| AER'!$B$17,SUMPRODUCT('Calc| Project Costs'!$BU$10:$BU$1009,'Calc| Project Costs'!AX$10:AX$1009)/10^3,
'Output| AER'!$B$18,IF(LEN($B43)&gt;0,SUM(D$9:D43),0),
'Output| AER'!$B$19,(SUMPRODUCT('Calc| Project Costs'!Z$10:Z$1009,'Calc| Project Costs'!$BU$10:$BU$1009)+SUMPRODUCT('Calc| Project Costs'!BF$10:BF$1009,'Calc| Project Costs'!$BU$10:$BU$1009))/10^3,
'Output| AER'!$B$20,SUMPRODUCT(--('Input| Disposals'!$O$8:$O$57='Input| Setup'!$B$36),'Input| Disposals'!Q$8:Q$57)/10^3,
'Output| AER'!$B$21,D41-D42-D43,
'Output| AER'!$B$23,"",
'Output| AER'!$B$24,'Input| Type 2 capcons'!D$46/10^3,
SUMPRODUCT('Calc| Project Costs'!R$10:R$1009,1*('Calc| Project Costs'!$G$10:$G$1009=$B44),'Calc| Project Costs'!$BU$10:$BU$1009)/10^3),
""))</f>
        <v/>
      </c>
      <c r="E44" s="213" t="str" cm="1">
        <f t="array" ref="E44">IF($B43='Output| AER'!$B$21,
IF(AND(ABS(E40*10^3-(SUM(SUMPRODUCT('Calc| Project Costs'!$BU$10:$BU$1009,'Calc| Project Costs'!AA$10:AA$1009)+SUMPRODUCT('Calc| Project Costs'!$BU$10:$BU$1009,'Calc| Project Costs'!BG$10:BG$1009))+SUMPRODUCT(--('Input| Disposals'!$O$8:$O$57='Input| Setup'!$B$36),'Input| Disposals'!R$8:R$57)+E43*10^3))&lt;0.000001,(ABS(E40*10^3-(SUMPRODUCT('Calc| Project Costs'!$BU$10:$BU$1009,'Calc| Project Costs'!BO$10:BO$1009)))&lt;0.000001)),0,1),
IF(LEN($B44)&gt;0,
_xlfn.SWITCH($B44,
'Output| AER'!$B$17,SUMPRODUCT('Calc| Project Costs'!$BU$10:$BU$1009,'Calc| Project Costs'!AY$10:AY$1009)/10^3,
'Output| AER'!$B$18,IF(LEN($B43)&gt;0,SUM(E$9:E43),0),
'Output| AER'!$B$19,(SUMPRODUCT('Calc| Project Costs'!AA$10:AA$1009,'Calc| Project Costs'!$BU$10:$BU$1009)+SUMPRODUCT('Calc| Project Costs'!BG$10:BG$1009,'Calc| Project Costs'!$BU$10:$BU$1009))/10^3,
'Output| AER'!$B$20,SUMPRODUCT(--('Input| Disposals'!$O$8:$O$57='Input| Setup'!$B$36),'Input| Disposals'!R$8:R$57)/10^3,
'Output| AER'!$B$21,E41-E42-E43,
'Output| AER'!$B$23,"",
'Output| AER'!$B$24,'Input| Type 2 capcons'!E$46/10^3,
SUMPRODUCT('Calc| Project Costs'!S$10:S$1009,1*('Calc| Project Costs'!$G$10:$G$1009=$B44),'Calc| Project Costs'!$BU$10:$BU$1009)/10^3),
""))</f>
        <v/>
      </c>
      <c r="F44" s="213" t="str" cm="1">
        <f t="array" ref="F44">IF($B43='Output| AER'!$B$21,
IF(AND(ABS(F40*10^3-(SUM(SUMPRODUCT('Calc| Project Costs'!$BU$10:$BU$1009,'Calc| Project Costs'!AB$10:AB$1009)+SUMPRODUCT('Calc| Project Costs'!$BU$10:$BU$1009,'Calc| Project Costs'!BH$10:BH$1009))+SUMPRODUCT(--('Input| Disposals'!$O$8:$O$57='Input| Setup'!$B$36),'Input| Disposals'!S$8:S$57)+F43*10^3))&lt;0.000001,(ABS(F40*10^3-(SUMPRODUCT('Calc| Project Costs'!$BU$10:$BU$1009,'Calc| Project Costs'!BP$10:BP$1009)))&lt;0.000001)),0,1),
IF(LEN($B44)&gt;0,
_xlfn.SWITCH($B44,
'Output| AER'!$B$17,SUMPRODUCT('Calc| Project Costs'!$BU$10:$BU$1009,'Calc| Project Costs'!AZ$10:AZ$1009)/10^3,
'Output| AER'!$B$18,IF(LEN($B43)&gt;0,SUM(F$9:F43),0),
'Output| AER'!$B$19,(SUMPRODUCT('Calc| Project Costs'!AB$10:AB$1009,'Calc| Project Costs'!$BU$10:$BU$1009)+SUMPRODUCT('Calc| Project Costs'!BH$10:BH$1009,'Calc| Project Costs'!$BU$10:$BU$1009))/10^3,
'Output| AER'!$B$20,SUMPRODUCT(--('Input| Disposals'!$O$8:$O$57='Input| Setup'!$B$36),'Input| Disposals'!S$8:S$57)/10^3,
'Output| AER'!$B$21,F41-F42-F43,
'Output| AER'!$B$23,"",
'Output| AER'!$B$24,'Input| Type 2 capcons'!F$46/10^3,
SUMPRODUCT('Calc| Project Costs'!T$10:T$1009,1*('Calc| Project Costs'!$G$10:$G$1009=$B44),'Calc| Project Costs'!$BU$10:$BU$1009)/10^3),
""))</f>
        <v/>
      </c>
      <c r="G44" s="213" t="str" cm="1">
        <f t="array" ref="G44">IF($B43='Output| AER'!$B$21,
IF(AND(ABS(G40*10^3-(SUM(SUMPRODUCT('Calc| Project Costs'!$BU$10:$BU$1009,'Calc| Project Costs'!AC$10:AC$1009)+SUMPRODUCT('Calc| Project Costs'!$BU$10:$BU$1009,'Calc| Project Costs'!BI$10:BI$1009))+SUMPRODUCT(--('Input| Disposals'!$O$8:$O$57='Input| Setup'!$B$36),'Input| Disposals'!T$8:T$57)+G43*10^3))&lt;0.000001,(ABS(G40*10^3-(SUMPRODUCT('Calc| Project Costs'!$BU$10:$BU$1009,'Calc| Project Costs'!BQ$10:BQ$1009)))&lt;0.000001)),0,1),
IF(LEN($B44)&gt;0,
_xlfn.SWITCH($B44,
'Output| AER'!$B$17,SUMPRODUCT('Calc| Project Costs'!$BU$10:$BU$1009,'Calc| Project Costs'!BA$10:BA$1009)/10^3,
'Output| AER'!$B$18,IF(LEN($B43)&gt;0,SUM(G$9:G43),0),
'Output| AER'!$B$19,(SUMPRODUCT('Calc| Project Costs'!AC$10:AC$1009,'Calc| Project Costs'!$BU$10:$BU$1009)+SUMPRODUCT('Calc| Project Costs'!BI$10:BI$1009,'Calc| Project Costs'!$BU$10:$BU$1009))/10^3,
'Output| AER'!$B$20,SUMPRODUCT(--('Input| Disposals'!$O$8:$O$57='Input| Setup'!$B$36),'Input| Disposals'!T$8:T$57)/10^3,
'Output| AER'!$B$21,G41-G42-G43,
'Output| AER'!$B$23,"",
'Output| AER'!$B$24,'Input| Type 2 capcons'!G$46/10^3,
SUMPRODUCT('Calc| Project Costs'!U$10:U$1009,1*('Calc| Project Costs'!$G$10:$G$1009=$B44),'Calc| Project Costs'!$BU$10:$BU$1009)/10^3),
""))</f>
        <v/>
      </c>
      <c r="H44" s="213" t="str" cm="1">
        <f t="array" ref="H44">IF($B43='Output| AER'!$B$21,
IF(AND(ABS(H40*10^3-(SUM(SUMPRODUCT('Calc| Project Costs'!$BU$10:$BU$1009,'Calc| Project Costs'!AD$10:AD$1009)+SUMPRODUCT('Calc| Project Costs'!$BU$10:$BU$1009,'Calc| Project Costs'!BJ$10:BJ$1009))+SUMPRODUCT(--('Input| Disposals'!$O$8:$O$57='Input| Setup'!$B$36),'Input| Disposals'!U$8:U$57)+H43*10^3))&lt;0.000001,(ABS(H40*10^3-(SUMPRODUCT('Calc| Project Costs'!$BU$10:$BU$1009,'Calc| Project Costs'!BR$10:BR$1009)))&lt;0.000001)),0,1),
IF(LEN($B44)&gt;0,
_xlfn.SWITCH($B44,
'Output| AER'!$B$17,SUMPRODUCT('Calc| Project Costs'!$BU$10:$BU$1009,'Calc| Project Costs'!BB$10:BB$1009)/10^3,
'Output| AER'!$B$18,IF(LEN($B43)&gt;0,SUM(H$9:H43),0),
'Output| AER'!$B$19,(SUMPRODUCT('Calc| Project Costs'!AD$10:AD$1009,'Calc| Project Costs'!$BU$10:$BU$1009)+SUMPRODUCT('Calc| Project Costs'!BJ$10:BJ$1009,'Calc| Project Costs'!$BU$10:$BU$1009))/10^3,
'Output| AER'!$B$20,SUMPRODUCT(--('Input| Disposals'!$O$8:$O$57='Input| Setup'!$B$36),'Input| Disposals'!U$8:U$57)/10^3,
'Output| AER'!$B$21,H41-H42-H43,
'Output| AER'!$B$23,"",
'Output| AER'!$B$24,'Input| Type 2 capcons'!H$46/10^3,
SUMPRODUCT('Calc| Project Costs'!V$10:V$1009,1*('Calc| Project Costs'!$G$10:$G$1009=$B44),'Calc| Project Costs'!$BU$10:$BU$1009)/10^3),
""))</f>
        <v/>
      </c>
      <c r="I44" s="213" t="str" cm="1">
        <f t="array" ref="I44">IF($B43='Output| AER'!$B$21,
IF(AND(ABS(I40*10^3-(SUM(SUMPRODUCT('Calc| Project Costs'!$BU$10:$BU$1009,'Calc| Project Costs'!AE$10:AE$1009)+SUMPRODUCT('Calc| Project Costs'!$BU$10:$BU$1009,'Calc| Project Costs'!BK$10:BK$1009))+SUMPRODUCT(--('Input| Disposals'!$O$8:$O$57='Input| Setup'!$B$36),'Input| Disposals'!V$8:V$57)+I43*10^3))&lt;0.000001,(ABS(I40*10^3-(SUMPRODUCT('Calc| Project Costs'!$BU$10:$BU$1009,'Calc| Project Costs'!BS$10:BS$1009)))&lt;0.000001)),0,1),
IF(LEN($B44)&gt;0,
_xlfn.SWITCH($B44,
'Output| AER'!$B$17,SUMPRODUCT('Calc| Project Costs'!$BU$10:$BU$1009,'Calc| Project Costs'!BC$10:BC$1009)/10^3,
'Output| AER'!$B$18,IF(LEN($B43)&gt;0,SUM(I$9:I43),0),
'Output| AER'!$B$19,(SUMPRODUCT('Calc| Project Costs'!AE$10:AE$1009,'Calc| Project Costs'!$BU$10:$BU$1009)+SUMPRODUCT('Calc| Project Costs'!BK$10:BK$1009,'Calc| Project Costs'!$BU$10:$BU$1009))/10^3,
'Output| AER'!$B$20,SUMPRODUCT(--('Input| Disposals'!$O$8:$O$57='Input| Setup'!$B$36),'Input| Disposals'!V$8:V$57)/10^3,
'Output| AER'!$B$21,I41-I42-I43,
'Output| AER'!$B$23,"",
'Output| AER'!$B$24,'Input| Type 2 capcons'!I$46/10^3,
SUMPRODUCT('Calc| Project Costs'!W$10:W$1009,1*('Calc| Project Costs'!$G$10:$G$1009=$B44),'Calc| Project Costs'!$BU$10:$BU$1009)/10^3),
""))</f>
        <v/>
      </c>
      <c r="J44" s="214" t="str">
        <f>IF(B43='Output| AER'!$B$21,ROUND(J43-'Output| PTRM (SCS)'!$I$223,9),IF(OR(B44='Output| AER'!$B$23,AND(B44="",B43=""),AND(B44="",B43='Output| AER'!$B$24)),"",IFERROR(SUM(E44:I44),0)))</f>
        <v/>
      </c>
      <c r="L44" s="213" t="str" cm="1">
        <f t="array" ref="L44">IF($B43='Output| AER'!$B$21,
IF(AND(ABS(L40*10^3-(SUM(SUMPRODUCT('Calc| Project Costs'!$BV$10:$BV$1009,'Calc| Project Costs'!Y$10:Y$1009)+SUMPRODUCT('Calc| Project Costs'!$BV$10:$BV$1009,'Calc| Project Costs'!BE$10:BE$1009))+SUMPRODUCT(--('Input| Disposals'!$O$8:$O$57='Input| Setup'!$B$37),'Input| Disposals'!P$8:P$57)+L43*10^3))&lt;0.000001,(ABS(L40*10^3-(SUMPRODUCT('Calc| Project Costs'!$BV$10:$BV$1009,'Calc| Project Costs'!BM$10:BM$1009)))&lt;0.000001)),0,1),
IF(LEN($B44)&gt;0,
_xlfn.SWITCH($B44,
'Output| AER'!$B$17,SUMPRODUCT('Calc| Project Costs'!$BV$10:$BV$1009,'Calc| Project Costs'!AW$10:AW$1009)/10^3,
'Output| AER'!$B$18,IF(LEN($B43)&gt;0,SUM(L$9:L43),0),
'Output| AER'!$B$19,(SUMPRODUCT('Calc| Project Costs'!Y$10:Y$1009,'Calc| Project Costs'!$BV$10:$BV$1009)+SUMPRODUCT('Calc| Project Costs'!BE$10:BE$1009,'Calc| Project Costs'!$BV$10:$BV$1009))/10^3,
'Output| AER'!$B$20,SUMPRODUCT(--('Input| Disposals'!$O$8:$O$57='Input| Setup'!$B$37),'Input| Disposals'!P$8:P$57)/10^3,
'Output| AER'!$B$21,L41-L42-L43,
'Output| AER'!$B$23,"",
'Output| AER'!$B$24,'Input| Type 2 capcons'!L$46/10^3,
SUMPRODUCT('Calc| Project Costs'!Q$10:Q$1009,1*('Calc| Project Costs'!$G$10:$G$1009=$B44),'Calc| Project Costs'!$BV$10:$BV$1009)/10^3),
""))</f>
        <v/>
      </c>
      <c r="M44" s="213" t="str" cm="1">
        <f t="array" ref="M44">IF($B43='Output| AER'!$B$21,
IF(AND(ABS(M40*10^3-(SUM(SUMPRODUCT('Calc| Project Costs'!$BV$10:$BV$1009,'Calc| Project Costs'!Z$10:Z$1009)+SUMPRODUCT('Calc| Project Costs'!$BV$10:$BV$1009,'Calc| Project Costs'!BF$10:BF$1009))+SUMPRODUCT(--('Input| Disposals'!$O$8:$O$57='Input| Setup'!$B$37),'Input| Disposals'!Q$8:Q$57)+M43*10^3))&lt;0.000001,(ABS(M40*10^3-(SUMPRODUCT('Calc| Project Costs'!$BV$10:$BV$1009,'Calc| Project Costs'!BN$10:BN$1009)))&lt;0.000001)),0,1),
IF(LEN($B44)&gt;0,
_xlfn.SWITCH($B44,
'Output| AER'!$B$17,SUMPRODUCT('Calc| Project Costs'!$BV$10:$BV$1009,'Calc| Project Costs'!AX$10:AX$1009)/10^3,
'Output| AER'!$B$18,IF(LEN($B43)&gt;0,SUM(M$9:M43),0),
'Output| AER'!$B$19,(SUMPRODUCT('Calc| Project Costs'!Z$10:Z$1009,'Calc| Project Costs'!$BV$10:$BV$1009)+SUMPRODUCT('Calc| Project Costs'!BF$10:BF$1009,'Calc| Project Costs'!$BV$10:$BV$1009))/10^3,
'Output| AER'!$B$20,SUMPRODUCT(--('Input| Disposals'!$O$8:$O$57='Input| Setup'!$B$37),'Input| Disposals'!Q$8:Q$57)/10^3,
'Output| AER'!$B$21,M41-M42-M43,
'Output| AER'!$B$23,"",
'Output| AER'!$B$24,'Input| Type 2 capcons'!M$46/10^3,
SUMPRODUCT('Calc| Project Costs'!R$10:R$1009,1*('Calc| Project Costs'!$G$10:$G$1009=$B44),'Calc| Project Costs'!$BV$10:$BV$1009)/10^3),
""))</f>
        <v/>
      </c>
      <c r="N44" s="213" t="str" cm="1">
        <f t="array" ref="N44">IF($B43='Output| AER'!$B$21,
IF(AND(ABS(N40*10^3-(SUM(SUMPRODUCT('Calc| Project Costs'!$BV$10:$BV$1009,'Calc| Project Costs'!AA$10:AA$1009)+SUMPRODUCT('Calc| Project Costs'!$BV$10:$BV$1009,'Calc| Project Costs'!BG$10:BG$1009))+SUMPRODUCT(--('Input| Disposals'!$O$8:$O$57='Input| Setup'!$B$37),'Input| Disposals'!R$8:R$57)+N43*10^3))&lt;0.000001,(ABS(N40*10^3-(SUMPRODUCT('Calc| Project Costs'!$BV$10:$BV$1009,'Calc| Project Costs'!BO$10:BO$1009)))&lt;0.000001)),0,1),
IF(LEN($B44)&gt;0,
_xlfn.SWITCH($B44,
'Output| AER'!$B$17,SUMPRODUCT('Calc| Project Costs'!$BV$10:$BV$1009,'Calc| Project Costs'!AY$10:AY$1009)/10^3,
'Output| AER'!$B$18,IF(LEN($B43)&gt;0,SUM(N$9:N43),0),
'Output| AER'!$B$19,(SUMPRODUCT('Calc| Project Costs'!AA$10:AA$1009,'Calc| Project Costs'!$BV$10:$BV$1009)+SUMPRODUCT('Calc| Project Costs'!BG$10:BG$1009,'Calc| Project Costs'!$BV$10:$BV$1009))/10^3,
'Output| AER'!$B$20,SUMPRODUCT(--('Input| Disposals'!$O$8:$O$57='Input| Setup'!$B$37),'Input| Disposals'!R$8:R$57)/10^3,
'Output| AER'!$B$21,N41-N42-N43,
'Output| AER'!$B$23,"",
'Output| AER'!$B$24,'Input| Type 2 capcons'!N$46/10^3,
SUMPRODUCT('Calc| Project Costs'!S$10:S$1009,1*('Calc| Project Costs'!$G$10:$G$1009=$B44),'Calc| Project Costs'!$BV$10:$BV$1009)/10^3),
""))</f>
        <v/>
      </c>
      <c r="O44" s="213" t="str" cm="1">
        <f t="array" ref="O44">IF($B43='Output| AER'!$B$21,
IF(AND(ABS(O40*10^3-(SUM(SUMPRODUCT('Calc| Project Costs'!$BV$10:$BV$1009,'Calc| Project Costs'!AB$10:AB$1009)+SUMPRODUCT('Calc| Project Costs'!$BV$10:$BV$1009,'Calc| Project Costs'!BH$10:BH$1009))+SUMPRODUCT(--('Input| Disposals'!$O$8:$O$57='Input| Setup'!$B$37),'Input| Disposals'!S$8:S$57)+O43*10^3))&lt;0.000001,(ABS(O40*10^3-(SUMPRODUCT('Calc| Project Costs'!$BV$10:$BV$1009,'Calc| Project Costs'!BP$10:BP$1009)))&lt;0.000001)),0,1),
IF(LEN($B44)&gt;0,
_xlfn.SWITCH($B44,
'Output| AER'!$B$17,SUMPRODUCT('Calc| Project Costs'!$BV$10:$BV$1009,'Calc| Project Costs'!AZ$10:AZ$1009)/10^3,
'Output| AER'!$B$18,IF(LEN($B43)&gt;0,SUM(O$9:O43),0),
'Output| AER'!$B$19,(SUMPRODUCT('Calc| Project Costs'!AB$10:AB$1009,'Calc| Project Costs'!$BV$10:$BV$1009)+SUMPRODUCT('Calc| Project Costs'!BH$10:BH$1009,'Calc| Project Costs'!$BV$10:$BV$1009))/10^3,
'Output| AER'!$B$20,SUMPRODUCT(--('Input| Disposals'!$O$8:$O$57='Input| Setup'!$B$37),'Input| Disposals'!S$8:S$57)/10^3,
'Output| AER'!$B$21,O41-O42-O43,
'Output| AER'!$B$23,"",
'Output| AER'!$B$24,'Input| Type 2 capcons'!O$46/10^3,
SUMPRODUCT('Calc| Project Costs'!T$10:T$1009,1*('Calc| Project Costs'!$G$10:$G$1009=$B44),'Calc| Project Costs'!$BV$10:$BV$1009)/10^3),
""))</f>
        <v/>
      </c>
      <c r="P44" s="213" t="str" cm="1">
        <f t="array" ref="P44">IF($B43='Output| AER'!$B$21,
IF(AND(ABS(P40*10^3-(SUM(SUMPRODUCT('Calc| Project Costs'!$BV$10:$BV$1009,'Calc| Project Costs'!AC$10:AC$1009)+SUMPRODUCT('Calc| Project Costs'!$BV$10:$BV$1009,'Calc| Project Costs'!BI$10:BI$1009))+SUMPRODUCT(--('Input| Disposals'!$O$8:$O$57='Input| Setup'!$B$37),'Input| Disposals'!T$8:T$57)+P43*10^3))&lt;0.000001,(ABS(P40*10^3-(SUMPRODUCT('Calc| Project Costs'!$BV$10:$BV$1009,'Calc| Project Costs'!BQ$10:BQ$1009)))&lt;0.000001)),0,1),
IF(LEN($B44)&gt;0,
_xlfn.SWITCH($B44,
'Output| AER'!$B$17,SUMPRODUCT('Calc| Project Costs'!$BV$10:$BV$1009,'Calc| Project Costs'!BA$10:BA$1009)/10^3,
'Output| AER'!$B$18,IF(LEN($B43)&gt;0,SUM(P$9:P43),0),
'Output| AER'!$B$19,(SUMPRODUCT('Calc| Project Costs'!AC$10:AC$1009,'Calc| Project Costs'!$BV$10:$BV$1009)+SUMPRODUCT('Calc| Project Costs'!BI$10:BI$1009,'Calc| Project Costs'!$BV$10:$BV$1009))/10^3,
'Output| AER'!$B$20,SUMPRODUCT(--('Input| Disposals'!$O$8:$O$57='Input| Setup'!$B$37),'Input| Disposals'!T$8:T$57)/10^3,
'Output| AER'!$B$21,P41-P42-P43,
'Output| AER'!$B$23,"",
'Output| AER'!$B$24,'Input| Type 2 capcons'!P$46/10^3,
SUMPRODUCT('Calc| Project Costs'!U$10:U$1009,1*('Calc| Project Costs'!$G$10:$G$1009=$B44),'Calc| Project Costs'!$BV$10:$BV$1009)/10^3),
""))</f>
        <v/>
      </c>
      <c r="Q44" s="213" t="str" cm="1">
        <f t="array" ref="Q44">IF($B43='Output| AER'!$B$21,
IF(AND(ABS(Q40*10^3-(SUM(SUMPRODUCT('Calc| Project Costs'!$BV$10:$BV$1009,'Calc| Project Costs'!AD$10:AD$1009)+SUMPRODUCT('Calc| Project Costs'!$BV$10:$BV$1009,'Calc| Project Costs'!BJ$10:BJ$1009))+SUMPRODUCT(--('Input| Disposals'!$O$8:$O$57='Input| Setup'!$B$37),'Input| Disposals'!U$8:U$57)+Q43*10^3))&lt;0.000001,(ABS(Q40*10^3-(SUMPRODUCT('Calc| Project Costs'!$BV$10:$BV$1009,'Calc| Project Costs'!BR$10:BR$1009)))&lt;0.000001)),0,1),
IF(LEN($B44)&gt;0,
_xlfn.SWITCH($B44,
'Output| AER'!$B$17,SUMPRODUCT('Calc| Project Costs'!$BV$10:$BV$1009,'Calc| Project Costs'!BB$10:BB$1009)/10^3,
'Output| AER'!$B$18,IF(LEN($B43)&gt;0,SUM(Q$9:Q43),0),
'Output| AER'!$B$19,(SUMPRODUCT('Calc| Project Costs'!AD$10:AD$1009,'Calc| Project Costs'!$BV$10:$BV$1009)+SUMPRODUCT('Calc| Project Costs'!BJ$10:BJ$1009,'Calc| Project Costs'!$BV$10:$BV$1009))/10^3,
'Output| AER'!$B$20,SUMPRODUCT(--('Input| Disposals'!$O$8:$O$57='Input| Setup'!$B$37),'Input| Disposals'!U$8:U$57)/10^3,
'Output| AER'!$B$21,Q41-Q42-Q43,
'Output| AER'!$B$23,"",
'Output| AER'!$B$24,'Input| Type 2 capcons'!Q$46/10^3,
SUMPRODUCT('Calc| Project Costs'!V$10:V$1009,1*('Calc| Project Costs'!$G$10:$G$1009=$B44),'Calc| Project Costs'!$BV$10:$BV$1009)/10^3),
""))</f>
        <v/>
      </c>
      <c r="R44" s="213" t="str" cm="1">
        <f t="array" ref="R44">IF($B43='Output| AER'!$B$21,
IF(AND(ABS(R40*10^3-(SUM(SUMPRODUCT('Calc| Project Costs'!$BV$10:$BV$1009,'Calc| Project Costs'!AE$10:AE$1009)+SUMPRODUCT('Calc| Project Costs'!$BV$10:$BV$1009,'Calc| Project Costs'!BK$10:BK$1009))+SUMPRODUCT(--('Input| Disposals'!$O$8:$O$57='Input| Setup'!$B$37),'Input| Disposals'!V$8:V$57)+R43*10^3))&lt;0.000001,(ABS(R40*10^3-(SUMPRODUCT('Calc| Project Costs'!$BV$10:$BV$1009,'Calc| Project Costs'!BS$10:BS$1009)))&lt;0.000001)),0,1),
IF(LEN($B44)&gt;0,
_xlfn.SWITCH($B44,
'Output| AER'!$B$17,SUMPRODUCT('Calc| Project Costs'!$BV$10:$BV$1009,'Calc| Project Costs'!BC$10:BC$1009)/10^3,
'Output| AER'!$B$18,IF(LEN($B43)&gt;0,SUM(R$9:R43),0),
'Output| AER'!$B$19,(SUMPRODUCT('Calc| Project Costs'!AE$10:AE$1009,'Calc| Project Costs'!$BV$10:$BV$1009)+SUMPRODUCT('Calc| Project Costs'!BK$10:BK$1009,'Calc| Project Costs'!$BV$10:$BV$1009))/10^3,
'Output| AER'!$B$20,SUMPRODUCT(--('Input| Disposals'!$O$8:$O$57='Input| Setup'!$B$37),'Input| Disposals'!V$8:V$57)/10^3,
'Output| AER'!$B$21,R41-R42-R43,
'Output| AER'!$B$23,"",
'Output| AER'!$B$24,'Input| Type 2 capcons'!R$46/10^3,
SUMPRODUCT('Calc| Project Costs'!W$10:W$1009,1*('Calc| Project Costs'!$G$10:$G$1009=$B44),'Calc| Project Costs'!$BV$10:$BV$1009)/10^3),
""))</f>
        <v/>
      </c>
      <c r="S44" s="214" t="str">
        <f>IF(B43='Output| AER'!$B$21,ROUND(S43-'Output| PTRM (DFA)'!$I$223,9),IF(OR(B44='Output| AER'!$B$23,AND(B44="",B43=""),AND(B44="",B43='Output| AER'!$B$24)),"",IFERROR(SUM(N44:R44),0)))</f>
        <v/>
      </c>
    </row>
    <row r="45" spans="1:21" ht="12.75" customHeight="1" x14ac:dyDescent="0.2">
      <c r="B45" s="125" t="str" cm="1">
        <f t="array" ref="B45">IFERROR(_xlfn.LET(_xlpm.x, INDEX(_xlfn.VSTACK(_xlfn.UNIQUE(_xlfn._xlws.FILTER('Input| Projects'!$G$10:$G$1009,'Input| Projects'!$G$10:$G$1009&lt;&gt;"")),'Output| AER'!$B$17:$B$24),ROW(A37)),IF(_xlpm.x=0,"",_xlpm.x)),"")</f>
        <v/>
      </c>
      <c r="C45" s="213" t="str" cm="1">
        <f t="array" ref="C45">IF($B44='Output| AER'!$B$21,
IF(AND(ABS(C41*10^3-(SUM(SUMPRODUCT('Calc| Project Costs'!$BU$10:$BU$1009,'Calc| Project Costs'!Y$10:Y$1009)+SUMPRODUCT('Calc| Project Costs'!$BU$10:$BU$1009,'Calc| Project Costs'!BE$10:BE$1009))+SUMPRODUCT(--('Input| Disposals'!$O$8:$O$57='Input| Setup'!$B$36),'Input| Disposals'!P$8:P$57)+C44*10^3))&lt;0.000001,(ABS(C41*10^3-(SUMPRODUCT('Calc| Project Costs'!$BU$10:$BU$1009,'Calc| Project Costs'!BM$10:BM$1009)))&lt;0.000001)),0,1),
IF(LEN($B45)&gt;0,
_xlfn.SWITCH($B45,
'Output| AER'!$B$17,SUMPRODUCT('Calc| Project Costs'!$BU$10:$BU$1009,'Calc| Project Costs'!AW$10:AW$1009)/10^3,
'Output| AER'!$B$18,IF(LEN($B44)&gt;0,SUM(C$9:C44),0),
'Output| AER'!$B$19,(SUMPRODUCT('Calc| Project Costs'!Y$10:Y$1009,'Calc| Project Costs'!$BU$10:$BU$1009)+SUMPRODUCT('Calc| Project Costs'!BE$10:BE$1009,'Calc| Project Costs'!$BU$10:$BU$1009))/10^3,
'Output| AER'!$B$20,SUMPRODUCT(--('Input| Disposals'!$O$8:$O$57='Input| Setup'!$B$36),'Input| Disposals'!P$8:P$57)/10^3,
'Output| AER'!$B$21,C42-C43-C44,
'Output| AER'!$B$23,"",
'Output| AER'!$B$24,'Input| Type 2 capcons'!C$46/10^3,
SUMPRODUCT('Calc| Project Costs'!Q$10:Q$1009,1*('Calc| Project Costs'!$G$10:$G$1009=$B45),'Calc| Project Costs'!$BU$10:$BU$1009)/10^3),
""))</f>
        <v/>
      </c>
      <c r="D45" s="213" t="str" cm="1">
        <f t="array" ref="D45">IF($B44='Output| AER'!$B$21,
IF(AND(ABS(D41*10^3-(SUM(SUMPRODUCT('Calc| Project Costs'!$BU$10:$BU$1009,'Calc| Project Costs'!Z$10:Z$1009)+SUMPRODUCT('Calc| Project Costs'!$BU$10:$BU$1009,'Calc| Project Costs'!BF$10:BF$1009))+SUMPRODUCT(--('Input| Disposals'!$O$8:$O$57='Input| Setup'!$B$36),'Input| Disposals'!Q$8:Q$57)+D44*10^3))&lt;0.000001,(ABS(D41*10^3-(SUMPRODUCT('Calc| Project Costs'!$BU$10:$BU$1009,'Calc| Project Costs'!BN$10:BN$1009)))&lt;0.000001)),0,1),
IF(LEN($B45)&gt;0,
_xlfn.SWITCH($B45,
'Output| AER'!$B$17,SUMPRODUCT('Calc| Project Costs'!$BU$10:$BU$1009,'Calc| Project Costs'!AX$10:AX$1009)/10^3,
'Output| AER'!$B$18,IF(LEN($B44)&gt;0,SUM(D$9:D44),0),
'Output| AER'!$B$19,(SUMPRODUCT('Calc| Project Costs'!Z$10:Z$1009,'Calc| Project Costs'!$BU$10:$BU$1009)+SUMPRODUCT('Calc| Project Costs'!BF$10:BF$1009,'Calc| Project Costs'!$BU$10:$BU$1009))/10^3,
'Output| AER'!$B$20,SUMPRODUCT(--('Input| Disposals'!$O$8:$O$57='Input| Setup'!$B$36),'Input| Disposals'!Q$8:Q$57)/10^3,
'Output| AER'!$B$21,D42-D43-D44,
'Output| AER'!$B$23,"",
'Output| AER'!$B$24,'Input| Type 2 capcons'!D$46/10^3,
SUMPRODUCT('Calc| Project Costs'!R$10:R$1009,1*('Calc| Project Costs'!$G$10:$G$1009=$B45),'Calc| Project Costs'!$BU$10:$BU$1009)/10^3),
""))</f>
        <v/>
      </c>
      <c r="E45" s="213" t="str" cm="1">
        <f t="array" ref="E45">IF($B44='Output| AER'!$B$21,
IF(AND(ABS(E41*10^3-(SUM(SUMPRODUCT('Calc| Project Costs'!$BU$10:$BU$1009,'Calc| Project Costs'!AA$10:AA$1009)+SUMPRODUCT('Calc| Project Costs'!$BU$10:$BU$1009,'Calc| Project Costs'!BG$10:BG$1009))+SUMPRODUCT(--('Input| Disposals'!$O$8:$O$57='Input| Setup'!$B$36),'Input| Disposals'!R$8:R$57)+E44*10^3))&lt;0.000001,(ABS(E41*10^3-(SUMPRODUCT('Calc| Project Costs'!$BU$10:$BU$1009,'Calc| Project Costs'!BO$10:BO$1009)))&lt;0.000001)),0,1),
IF(LEN($B45)&gt;0,
_xlfn.SWITCH($B45,
'Output| AER'!$B$17,SUMPRODUCT('Calc| Project Costs'!$BU$10:$BU$1009,'Calc| Project Costs'!AY$10:AY$1009)/10^3,
'Output| AER'!$B$18,IF(LEN($B44)&gt;0,SUM(E$9:E44),0),
'Output| AER'!$B$19,(SUMPRODUCT('Calc| Project Costs'!AA$10:AA$1009,'Calc| Project Costs'!$BU$10:$BU$1009)+SUMPRODUCT('Calc| Project Costs'!BG$10:BG$1009,'Calc| Project Costs'!$BU$10:$BU$1009))/10^3,
'Output| AER'!$B$20,SUMPRODUCT(--('Input| Disposals'!$O$8:$O$57='Input| Setup'!$B$36),'Input| Disposals'!R$8:R$57)/10^3,
'Output| AER'!$B$21,E42-E43-E44,
'Output| AER'!$B$23,"",
'Output| AER'!$B$24,'Input| Type 2 capcons'!E$46/10^3,
SUMPRODUCT('Calc| Project Costs'!S$10:S$1009,1*('Calc| Project Costs'!$G$10:$G$1009=$B45),'Calc| Project Costs'!$BU$10:$BU$1009)/10^3),
""))</f>
        <v/>
      </c>
      <c r="F45" s="213" t="str" cm="1">
        <f t="array" ref="F45">IF($B44='Output| AER'!$B$21,
IF(AND(ABS(F41*10^3-(SUM(SUMPRODUCT('Calc| Project Costs'!$BU$10:$BU$1009,'Calc| Project Costs'!AB$10:AB$1009)+SUMPRODUCT('Calc| Project Costs'!$BU$10:$BU$1009,'Calc| Project Costs'!BH$10:BH$1009))+SUMPRODUCT(--('Input| Disposals'!$O$8:$O$57='Input| Setup'!$B$36),'Input| Disposals'!S$8:S$57)+F44*10^3))&lt;0.000001,(ABS(F41*10^3-(SUMPRODUCT('Calc| Project Costs'!$BU$10:$BU$1009,'Calc| Project Costs'!BP$10:BP$1009)))&lt;0.000001)),0,1),
IF(LEN($B45)&gt;0,
_xlfn.SWITCH($B45,
'Output| AER'!$B$17,SUMPRODUCT('Calc| Project Costs'!$BU$10:$BU$1009,'Calc| Project Costs'!AZ$10:AZ$1009)/10^3,
'Output| AER'!$B$18,IF(LEN($B44)&gt;0,SUM(F$9:F44),0),
'Output| AER'!$B$19,(SUMPRODUCT('Calc| Project Costs'!AB$10:AB$1009,'Calc| Project Costs'!$BU$10:$BU$1009)+SUMPRODUCT('Calc| Project Costs'!BH$10:BH$1009,'Calc| Project Costs'!$BU$10:$BU$1009))/10^3,
'Output| AER'!$B$20,SUMPRODUCT(--('Input| Disposals'!$O$8:$O$57='Input| Setup'!$B$36),'Input| Disposals'!S$8:S$57)/10^3,
'Output| AER'!$B$21,F42-F43-F44,
'Output| AER'!$B$23,"",
'Output| AER'!$B$24,'Input| Type 2 capcons'!F$46/10^3,
SUMPRODUCT('Calc| Project Costs'!T$10:T$1009,1*('Calc| Project Costs'!$G$10:$G$1009=$B45),'Calc| Project Costs'!$BU$10:$BU$1009)/10^3),
""))</f>
        <v/>
      </c>
      <c r="G45" s="213" t="str" cm="1">
        <f t="array" ref="G45">IF($B44='Output| AER'!$B$21,
IF(AND(ABS(G41*10^3-(SUM(SUMPRODUCT('Calc| Project Costs'!$BU$10:$BU$1009,'Calc| Project Costs'!AC$10:AC$1009)+SUMPRODUCT('Calc| Project Costs'!$BU$10:$BU$1009,'Calc| Project Costs'!BI$10:BI$1009))+SUMPRODUCT(--('Input| Disposals'!$O$8:$O$57='Input| Setup'!$B$36),'Input| Disposals'!T$8:T$57)+G44*10^3))&lt;0.000001,(ABS(G41*10^3-(SUMPRODUCT('Calc| Project Costs'!$BU$10:$BU$1009,'Calc| Project Costs'!BQ$10:BQ$1009)))&lt;0.000001)),0,1),
IF(LEN($B45)&gt;0,
_xlfn.SWITCH($B45,
'Output| AER'!$B$17,SUMPRODUCT('Calc| Project Costs'!$BU$10:$BU$1009,'Calc| Project Costs'!BA$10:BA$1009)/10^3,
'Output| AER'!$B$18,IF(LEN($B44)&gt;0,SUM(G$9:G44),0),
'Output| AER'!$B$19,(SUMPRODUCT('Calc| Project Costs'!AC$10:AC$1009,'Calc| Project Costs'!$BU$10:$BU$1009)+SUMPRODUCT('Calc| Project Costs'!BI$10:BI$1009,'Calc| Project Costs'!$BU$10:$BU$1009))/10^3,
'Output| AER'!$B$20,SUMPRODUCT(--('Input| Disposals'!$O$8:$O$57='Input| Setup'!$B$36),'Input| Disposals'!T$8:T$57)/10^3,
'Output| AER'!$B$21,G42-G43-G44,
'Output| AER'!$B$23,"",
'Output| AER'!$B$24,'Input| Type 2 capcons'!G$46/10^3,
SUMPRODUCT('Calc| Project Costs'!U$10:U$1009,1*('Calc| Project Costs'!$G$10:$G$1009=$B45),'Calc| Project Costs'!$BU$10:$BU$1009)/10^3),
""))</f>
        <v/>
      </c>
      <c r="H45" s="213" t="str" cm="1">
        <f t="array" ref="H45">IF($B44='Output| AER'!$B$21,
IF(AND(ABS(H41*10^3-(SUM(SUMPRODUCT('Calc| Project Costs'!$BU$10:$BU$1009,'Calc| Project Costs'!AD$10:AD$1009)+SUMPRODUCT('Calc| Project Costs'!$BU$10:$BU$1009,'Calc| Project Costs'!BJ$10:BJ$1009))+SUMPRODUCT(--('Input| Disposals'!$O$8:$O$57='Input| Setup'!$B$36),'Input| Disposals'!U$8:U$57)+H44*10^3))&lt;0.000001,(ABS(H41*10^3-(SUMPRODUCT('Calc| Project Costs'!$BU$10:$BU$1009,'Calc| Project Costs'!BR$10:BR$1009)))&lt;0.000001)),0,1),
IF(LEN($B45)&gt;0,
_xlfn.SWITCH($B45,
'Output| AER'!$B$17,SUMPRODUCT('Calc| Project Costs'!$BU$10:$BU$1009,'Calc| Project Costs'!BB$10:BB$1009)/10^3,
'Output| AER'!$B$18,IF(LEN($B44)&gt;0,SUM(H$9:H44),0),
'Output| AER'!$B$19,(SUMPRODUCT('Calc| Project Costs'!AD$10:AD$1009,'Calc| Project Costs'!$BU$10:$BU$1009)+SUMPRODUCT('Calc| Project Costs'!BJ$10:BJ$1009,'Calc| Project Costs'!$BU$10:$BU$1009))/10^3,
'Output| AER'!$B$20,SUMPRODUCT(--('Input| Disposals'!$O$8:$O$57='Input| Setup'!$B$36),'Input| Disposals'!U$8:U$57)/10^3,
'Output| AER'!$B$21,H42-H43-H44,
'Output| AER'!$B$23,"",
'Output| AER'!$B$24,'Input| Type 2 capcons'!H$46/10^3,
SUMPRODUCT('Calc| Project Costs'!V$10:V$1009,1*('Calc| Project Costs'!$G$10:$G$1009=$B45),'Calc| Project Costs'!$BU$10:$BU$1009)/10^3),
""))</f>
        <v/>
      </c>
      <c r="I45" s="213" t="str" cm="1">
        <f t="array" ref="I45">IF($B44='Output| AER'!$B$21,
IF(AND(ABS(I41*10^3-(SUM(SUMPRODUCT('Calc| Project Costs'!$BU$10:$BU$1009,'Calc| Project Costs'!AE$10:AE$1009)+SUMPRODUCT('Calc| Project Costs'!$BU$10:$BU$1009,'Calc| Project Costs'!BK$10:BK$1009))+SUMPRODUCT(--('Input| Disposals'!$O$8:$O$57='Input| Setup'!$B$36),'Input| Disposals'!V$8:V$57)+I44*10^3))&lt;0.000001,(ABS(I41*10^3-(SUMPRODUCT('Calc| Project Costs'!$BU$10:$BU$1009,'Calc| Project Costs'!BS$10:BS$1009)))&lt;0.000001)),0,1),
IF(LEN($B45)&gt;0,
_xlfn.SWITCH($B45,
'Output| AER'!$B$17,SUMPRODUCT('Calc| Project Costs'!$BU$10:$BU$1009,'Calc| Project Costs'!BC$10:BC$1009)/10^3,
'Output| AER'!$B$18,IF(LEN($B44)&gt;0,SUM(I$9:I44),0),
'Output| AER'!$B$19,(SUMPRODUCT('Calc| Project Costs'!AE$10:AE$1009,'Calc| Project Costs'!$BU$10:$BU$1009)+SUMPRODUCT('Calc| Project Costs'!BK$10:BK$1009,'Calc| Project Costs'!$BU$10:$BU$1009))/10^3,
'Output| AER'!$B$20,SUMPRODUCT(--('Input| Disposals'!$O$8:$O$57='Input| Setup'!$B$36),'Input| Disposals'!V$8:V$57)/10^3,
'Output| AER'!$B$21,I42-I43-I44,
'Output| AER'!$B$23,"",
'Output| AER'!$B$24,'Input| Type 2 capcons'!I$46/10^3,
SUMPRODUCT('Calc| Project Costs'!W$10:W$1009,1*('Calc| Project Costs'!$G$10:$G$1009=$B45),'Calc| Project Costs'!$BU$10:$BU$1009)/10^3),
""))</f>
        <v/>
      </c>
      <c r="J45" s="214" t="str">
        <f>IF(B44='Output| AER'!$B$21,ROUND(J44-'Output| PTRM (SCS)'!$I$223,9),IF(OR(B45='Output| AER'!$B$23,AND(B45="",B44=""),AND(B45="",B44='Output| AER'!$B$24)),"",IFERROR(SUM(E45:I45),0)))</f>
        <v/>
      </c>
      <c r="L45" s="213" t="str" cm="1">
        <f t="array" ref="L45">IF($B44='Output| AER'!$B$21,
IF(AND(ABS(L41*10^3-(SUM(SUMPRODUCT('Calc| Project Costs'!$BV$10:$BV$1009,'Calc| Project Costs'!Y$10:Y$1009)+SUMPRODUCT('Calc| Project Costs'!$BV$10:$BV$1009,'Calc| Project Costs'!BE$10:BE$1009))+SUMPRODUCT(--('Input| Disposals'!$O$8:$O$57='Input| Setup'!$B$37),'Input| Disposals'!P$8:P$57)+L44*10^3))&lt;0.000001,(ABS(L41*10^3-(SUMPRODUCT('Calc| Project Costs'!$BV$10:$BV$1009,'Calc| Project Costs'!BM$10:BM$1009)))&lt;0.000001)),0,1),
IF(LEN($B45)&gt;0,
_xlfn.SWITCH($B45,
'Output| AER'!$B$17,SUMPRODUCT('Calc| Project Costs'!$BV$10:$BV$1009,'Calc| Project Costs'!AW$10:AW$1009)/10^3,
'Output| AER'!$B$18,IF(LEN($B44)&gt;0,SUM(L$9:L44),0),
'Output| AER'!$B$19,(SUMPRODUCT('Calc| Project Costs'!Y$10:Y$1009,'Calc| Project Costs'!$BV$10:$BV$1009)+SUMPRODUCT('Calc| Project Costs'!BE$10:BE$1009,'Calc| Project Costs'!$BV$10:$BV$1009))/10^3,
'Output| AER'!$B$20,SUMPRODUCT(--('Input| Disposals'!$O$8:$O$57='Input| Setup'!$B$37),'Input| Disposals'!P$8:P$57)/10^3,
'Output| AER'!$B$21,L42-L43-L44,
'Output| AER'!$B$23,"",
'Output| AER'!$B$24,'Input| Type 2 capcons'!L$46/10^3,
SUMPRODUCT('Calc| Project Costs'!Q$10:Q$1009,1*('Calc| Project Costs'!$G$10:$G$1009=$B45),'Calc| Project Costs'!$BV$10:$BV$1009)/10^3),
""))</f>
        <v/>
      </c>
      <c r="M45" s="213" t="str" cm="1">
        <f t="array" ref="M45">IF($B44='Output| AER'!$B$21,
IF(AND(ABS(M41*10^3-(SUM(SUMPRODUCT('Calc| Project Costs'!$BV$10:$BV$1009,'Calc| Project Costs'!Z$10:Z$1009)+SUMPRODUCT('Calc| Project Costs'!$BV$10:$BV$1009,'Calc| Project Costs'!BF$10:BF$1009))+SUMPRODUCT(--('Input| Disposals'!$O$8:$O$57='Input| Setup'!$B$37),'Input| Disposals'!Q$8:Q$57)+M44*10^3))&lt;0.000001,(ABS(M41*10^3-(SUMPRODUCT('Calc| Project Costs'!$BV$10:$BV$1009,'Calc| Project Costs'!BN$10:BN$1009)))&lt;0.000001)),0,1),
IF(LEN($B45)&gt;0,
_xlfn.SWITCH($B45,
'Output| AER'!$B$17,SUMPRODUCT('Calc| Project Costs'!$BV$10:$BV$1009,'Calc| Project Costs'!AX$10:AX$1009)/10^3,
'Output| AER'!$B$18,IF(LEN($B44)&gt;0,SUM(M$9:M44),0),
'Output| AER'!$B$19,(SUMPRODUCT('Calc| Project Costs'!Z$10:Z$1009,'Calc| Project Costs'!$BV$10:$BV$1009)+SUMPRODUCT('Calc| Project Costs'!BF$10:BF$1009,'Calc| Project Costs'!$BV$10:$BV$1009))/10^3,
'Output| AER'!$B$20,SUMPRODUCT(--('Input| Disposals'!$O$8:$O$57='Input| Setup'!$B$37),'Input| Disposals'!Q$8:Q$57)/10^3,
'Output| AER'!$B$21,M42-M43-M44,
'Output| AER'!$B$23,"",
'Output| AER'!$B$24,'Input| Type 2 capcons'!M$46/10^3,
SUMPRODUCT('Calc| Project Costs'!R$10:R$1009,1*('Calc| Project Costs'!$G$10:$G$1009=$B45),'Calc| Project Costs'!$BV$10:$BV$1009)/10^3),
""))</f>
        <v/>
      </c>
      <c r="N45" s="213" t="str" cm="1">
        <f t="array" ref="N45">IF($B44='Output| AER'!$B$21,
IF(AND(ABS(N41*10^3-(SUM(SUMPRODUCT('Calc| Project Costs'!$BV$10:$BV$1009,'Calc| Project Costs'!AA$10:AA$1009)+SUMPRODUCT('Calc| Project Costs'!$BV$10:$BV$1009,'Calc| Project Costs'!BG$10:BG$1009))+SUMPRODUCT(--('Input| Disposals'!$O$8:$O$57='Input| Setup'!$B$37),'Input| Disposals'!R$8:R$57)+N44*10^3))&lt;0.000001,(ABS(N41*10^3-(SUMPRODUCT('Calc| Project Costs'!$BV$10:$BV$1009,'Calc| Project Costs'!BO$10:BO$1009)))&lt;0.000001)),0,1),
IF(LEN($B45)&gt;0,
_xlfn.SWITCH($B45,
'Output| AER'!$B$17,SUMPRODUCT('Calc| Project Costs'!$BV$10:$BV$1009,'Calc| Project Costs'!AY$10:AY$1009)/10^3,
'Output| AER'!$B$18,IF(LEN($B44)&gt;0,SUM(N$9:N44),0),
'Output| AER'!$B$19,(SUMPRODUCT('Calc| Project Costs'!AA$10:AA$1009,'Calc| Project Costs'!$BV$10:$BV$1009)+SUMPRODUCT('Calc| Project Costs'!BG$10:BG$1009,'Calc| Project Costs'!$BV$10:$BV$1009))/10^3,
'Output| AER'!$B$20,SUMPRODUCT(--('Input| Disposals'!$O$8:$O$57='Input| Setup'!$B$37),'Input| Disposals'!R$8:R$57)/10^3,
'Output| AER'!$B$21,N42-N43-N44,
'Output| AER'!$B$23,"",
'Output| AER'!$B$24,'Input| Type 2 capcons'!N$46/10^3,
SUMPRODUCT('Calc| Project Costs'!S$10:S$1009,1*('Calc| Project Costs'!$G$10:$G$1009=$B45),'Calc| Project Costs'!$BV$10:$BV$1009)/10^3),
""))</f>
        <v/>
      </c>
      <c r="O45" s="213" t="str" cm="1">
        <f t="array" ref="O45">IF($B44='Output| AER'!$B$21,
IF(AND(ABS(O41*10^3-(SUM(SUMPRODUCT('Calc| Project Costs'!$BV$10:$BV$1009,'Calc| Project Costs'!AB$10:AB$1009)+SUMPRODUCT('Calc| Project Costs'!$BV$10:$BV$1009,'Calc| Project Costs'!BH$10:BH$1009))+SUMPRODUCT(--('Input| Disposals'!$O$8:$O$57='Input| Setup'!$B$37),'Input| Disposals'!S$8:S$57)+O44*10^3))&lt;0.000001,(ABS(O41*10^3-(SUMPRODUCT('Calc| Project Costs'!$BV$10:$BV$1009,'Calc| Project Costs'!BP$10:BP$1009)))&lt;0.000001)),0,1),
IF(LEN($B45)&gt;0,
_xlfn.SWITCH($B45,
'Output| AER'!$B$17,SUMPRODUCT('Calc| Project Costs'!$BV$10:$BV$1009,'Calc| Project Costs'!AZ$10:AZ$1009)/10^3,
'Output| AER'!$B$18,IF(LEN($B44)&gt;0,SUM(O$9:O44),0),
'Output| AER'!$B$19,(SUMPRODUCT('Calc| Project Costs'!AB$10:AB$1009,'Calc| Project Costs'!$BV$10:$BV$1009)+SUMPRODUCT('Calc| Project Costs'!BH$10:BH$1009,'Calc| Project Costs'!$BV$10:$BV$1009))/10^3,
'Output| AER'!$B$20,SUMPRODUCT(--('Input| Disposals'!$O$8:$O$57='Input| Setup'!$B$37),'Input| Disposals'!S$8:S$57)/10^3,
'Output| AER'!$B$21,O42-O43-O44,
'Output| AER'!$B$23,"",
'Output| AER'!$B$24,'Input| Type 2 capcons'!O$46/10^3,
SUMPRODUCT('Calc| Project Costs'!T$10:T$1009,1*('Calc| Project Costs'!$G$10:$G$1009=$B45),'Calc| Project Costs'!$BV$10:$BV$1009)/10^3),
""))</f>
        <v/>
      </c>
      <c r="P45" s="213" t="str" cm="1">
        <f t="array" ref="P45">IF($B44='Output| AER'!$B$21,
IF(AND(ABS(P41*10^3-(SUM(SUMPRODUCT('Calc| Project Costs'!$BV$10:$BV$1009,'Calc| Project Costs'!AC$10:AC$1009)+SUMPRODUCT('Calc| Project Costs'!$BV$10:$BV$1009,'Calc| Project Costs'!BI$10:BI$1009))+SUMPRODUCT(--('Input| Disposals'!$O$8:$O$57='Input| Setup'!$B$37),'Input| Disposals'!T$8:T$57)+P44*10^3))&lt;0.000001,(ABS(P41*10^3-(SUMPRODUCT('Calc| Project Costs'!$BV$10:$BV$1009,'Calc| Project Costs'!BQ$10:BQ$1009)))&lt;0.000001)),0,1),
IF(LEN($B45)&gt;0,
_xlfn.SWITCH($B45,
'Output| AER'!$B$17,SUMPRODUCT('Calc| Project Costs'!$BV$10:$BV$1009,'Calc| Project Costs'!BA$10:BA$1009)/10^3,
'Output| AER'!$B$18,IF(LEN($B44)&gt;0,SUM(P$9:P44),0),
'Output| AER'!$B$19,(SUMPRODUCT('Calc| Project Costs'!AC$10:AC$1009,'Calc| Project Costs'!$BV$10:$BV$1009)+SUMPRODUCT('Calc| Project Costs'!BI$10:BI$1009,'Calc| Project Costs'!$BV$10:$BV$1009))/10^3,
'Output| AER'!$B$20,SUMPRODUCT(--('Input| Disposals'!$O$8:$O$57='Input| Setup'!$B$37),'Input| Disposals'!T$8:T$57)/10^3,
'Output| AER'!$B$21,P42-P43-P44,
'Output| AER'!$B$23,"",
'Output| AER'!$B$24,'Input| Type 2 capcons'!P$46/10^3,
SUMPRODUCT('Calc| Project Costs'!U$10:U$1009,1*('Calc| Project Costs'!$G$10:$G$1009=$B45),'Calc| Project Costs'!$BV$10:$BV$1009)/10^3),
""))</f>
        <v/>
      </c>
      <c r="Q45" s="213" t="str" cm="1">
        <f t="array" ref="Q45">IF($B44='Output| AER'!$B$21,
IF(AND(ABS(Q41*10^3-(SUM(SUMPRODUCT('Calc| Project Costs'!$BV$10:$BV$1009,'Calc| Project Costs'!AD$10:AD$1009)+SUMPRODUCT('Calc| Project Costs'!$BV$10:$BV$1009,'Calc| Project Costs'!BJ$10:BJ$1009))+SUMPRODUCT(--('Input| Disposals'!$O$8:$O$57='Input| Setup'!$B$37),'Input| Disposals'!U$8:U$57)+Q44*10^3))&lt;0.000001,(ABS(Q41*10^3-(SUMPRODUCT('Calc| Project Costs'!$BV$10:$BV$1009,'Calc| Project Costs'!BR$10:BR$1009)))&lt;0.000001)),0,1),
IF(LEN($B45)&gt;0,
_xlfn.SWITCH($B45,
'Output| AER'!$B$17,SUMPRODUCT('Calc| Project Costs'!$BV$10:$BV$1009,'Calc| Project Costs'!BB$10:BB$1009)/10^3,
'Output| AER'!$B$18,IF(LEN($B44)&gt;0,SUM(Q$9:Q44),0),
'Output| AER'!$B$19,(SUMPRODUCT('Calc| Project Costs'!AD$10:AD$1009,'Calc| Project Costs'!$BV$10:$BV$1009)+SUMPRODUCT('Calc| Project Costs'!BJ$10:BJ$1009,'Calc| Project Costs'!$BV$10:$BV$1009))/10^3,
'Output| AER'!$B$20,SUMPRODUCT(--('Input| Disposals'!$O$8:$O$57='Input| Setup'!$B$37),'Input| Disposals'!U$8:U$57)/10^3,
'Output| AER'!$B$21,Q42-Q43-Q44,
'Output| AER'!$B$23,"",
'Output| AER'!$B$24,'Input| Type 2 capcons'!Q$46/10^3,
SUMPRODUCT('Calc| Project Costs'!V$10:V$1009,1*('Calc| Project Costs'!$G$10:$G$1009=$B45),'Calc| Project Costs'!$BV$10:$BV$1009)/10^3),
""))</f>
        <v/>
      </c>
      <c r="R45" s="213" t="str" cm="1">
        <f t="array" ref="R45">IF($B44='Output| AER'!$B$21,
IF(AND(ABS(R41*10^3-(SUM(SUMPRODUCT('Calc| Project Costs'!$BV$10:$BV$1009,'Calc| Project Costs'!AE$10:AE$1009)+SUMPRODUCT('Calc| Project Costs'!$BV$10:$BV$1009,'Calc| Project Costs'!BK$10:BK$1009))+SUMPRODUCT(--('Input| Disposals'!$O$8:$O$57='Input| Setup'!$B$37),'Input| Disposals'!V$8:V$57)+R44*10^3))&lt;0.000001,(ABS(R41*10^3-(SUMPRODUCT('Calc| Project Costs'!$BV$10:$BV$1009,'Calc| Project Costs'!BS$10:BS$1009)))&lt;0.000001)),0,1),
IF(LEN($B45)&gt;0,
_xlfn.SWITCH($B45,
'Output| AER'!$B$17,SUMPRODUCT('Calc| Project Costs'!$BV$10:$BV$1009,'Calc| Project Costs'!BC$10:BC$1009)/10^3,
'Output| AER'!$B$18,IF(LEN($B44)&gt;0,SUM(R$9:R44),0),
'Output| AER'!$B$19,(SUMPRODUCT('Calc| Project Costs'!AE$10:AE$1009,'Calc| Project Costs'!$BV$10:$BV$1009)+SUMPRODUCT('Calc| Project Costs'!BK$10:BK$1009,'Calc| Project Costs'!$BV$10:$BV$1009))/10^3,
'Output| AER'!$B$20,SUMPRODUCT(--('Input| Disposals'!$O$8:$O$57='Input| Setup'!$B$37),'Input| Disposals'!V$8:V$57)/10^3,
'Output| AER'!$B$21,R42-R43-R44,
'Output| AER'!$B$23,"",
'Output| AER'!$B$24,'Input| Type 2 capcons'!R$46/10^3,
SUMPRODUCT('Calc| Project Costs'!W$10:W$1009,1*('Calc| Project Costs'!$G$10:$G$1009=$B45),'Calc| Project Costs'!$BV$10:$BV$1009)/10^3),
""))</f>
        <v/>
      </c>
      <c r="S45" s="214" t="str">
        <f>IF(B44='Output| AER'!$B$21,ROUND(S44-'Output| PTRM (DFA)'!$I$223,9),IF(OR(B45='Output| AER'!$B$23,AND(B45="",B44=""),AND(B45="",B44='Output| AER'!$B$24)),"",IFERROR(SUM(N45:R45),0)))</f>
        <v/>
      </c>
    </row>
    <row r="46" spans="1:21" ht="12.75" customHeight="1" x14ac:dyDescent="0.2">
      <c r="B46" s="125" t="str" cm="1">
        <f t="array" ref="B46">IFERROR(_xlfn.LET(_xlpm.x, INDEX(_xlfn.VSTACK(_xlfn.UNIQUE(_xlfn._xlws.FILTER('Input| Projects'!$G$10:$G$1009,'Input| Projects'!$G$10:$G$1009&lt;&gt;"")),'Output| AER'!$B$17:$B$24),ROW(A38)),IF(_xlpm.x=0,"",_xlpm.x)),"")</f>
        <v/>
      </c>
      <c r="C46" s="213" t="str" cm="1">
        <f t="array" ref="C46">IF($B45='Output| AER'!$B$21,
IF(AND(ABS(C42*10^3-(SUM(SUMPRODUCT('Calc| Project Costs'!$BU$10:$BU$1009,'Calc| Project Costs'!Y$10:Y$1009)+SUMPRODUCT('Calc| Project Costs'!$BU$10:$BU$1009,'Calc| Project Costs'!BE$10:BE$1009))+SUMPRODUCT(--('Input| Disposals'!$O$8:$O$57='Input| Setup'!$B$36),'Input| Disposals'!P$8:P$57)+C45*10^3))&lt;0.000001,(ABS(C42*10^3-(SUMPRODUCT('Calc| Project Costs'!$BU$10:$BU$1009,'Calc| Project Costs'!BM$10:BM$1009)))&lt;0.000001)),0,1),
IF(LEN($B46)&gt;0,
_xlfn.SWITCH($B46,
'Output| AER'!$B$17,SUMPRODUCT('Calc| Project Costs'!$BU$10:$BU$1009,'Calc| Project Costs'!AW$10:AW$1009)/10^3,
'Output| AER'!$B$18,IF(LEN($B45)&gt;0,SUM(C$9:C45),0),
'Output| AER'!$B$19,(SUMPRODUCT('Calc| Project Costs'!Y$10:Y$1009,'Calc| Project Costs'!$BU$10:$BU$1009)+SUMPRODUCT('Calc| Project Costs'!BE$10:BE$1009,'Calc| Project Costs'!$BU$10:$BU$1009))/10^3,
'Output| AER'!$B$20,SUMPRODUCT(--('Input| Disposals'!$O$8:$O$57='Input| Setup'!$B$36),'Input| Disposals'!P$8:P$57)/10^3,
'Output| AER'!$B$21,C43-C44-C45,
'Output| AER'!$B$23,"",
'Output| AER'!$B$24,'Input| Type 2 capcons'!C$46/10^3,
SUMPRODUCT('Calc| Project Costs'!Q$10:Q$1009,1*('Calc| Project Costs'!$G$10:$G$1009=$B46),'Calc| Project Costs'!$BU$10:$BU$1009)/10^3),
""))</f>
        <v/>
      </c>
      <c r="D46" s="213" t="str" cm="1">
        <f t="array" ref="D46">IF($B45='Output| AER'!$B$21,
IF(AND(ABS(D42*10^3-(SUM(SUMPRODUCT('Calc| Project Costs'!$BU$10:$BU$1009,'Calc| Project Costs'!Z$10:Z$1009)+SUMPRODUCT('Calc| Project Costs'!$BU$10:$BU$1009,'Calc| Project Costs'!BF$10:BF$1009))+SUMPRODUCT(--('Input| Disposals'!$O$8:$O$57='Input| Setup'!$B$36),'Input| Disposals'!Q$8:Q$57)+D45*10^3))&lt;0.000001,(ABS(D42*10^3-(SUMPRODUCT('Calc| Project Costs'!$BU$10:$BU$1009,'Calc| Project Costs'!BN$10:BN$1009)))&lt;0.000001)),0,1),
IF(LEN($B46)&gt;0,
_xlfn.SWITCH($B46,
'Output| AER'!$B$17,SUMPRODUCT('Calc| Project Costs'!$BU$10:$BU$1009,'Calc| Project Costs'!AX$10:AX$1009)/10^3,
'Output| AER'!$B$18,IF(LEN($B45)&gt;0,SUM(D$9:D45),0),
'Output| AER'!$B$19,(SUMPRODUCT('Calc| Project Costs'!Z$10:Z$1009,'Calc| Project Costs'!$BU$10:$BU$1009)+SUMPRODUCT('Calc| Project Costs'!BF$10:BF$1009,'Calc| Project Costs'!$BU$10:$BU$1009))/10^3,
'Output| AER'!$B$20,SUMPRODUCT(--('Input| Disposals'!$O$8:$O$57='Input| Setup'!$B$36),'Input| Disposals'!Q$8:Q$57)/10^3,
'Output| AER'!$B$21,D43-D44-D45,
'Output| AER'!$B$23,"",
'Output| AER'!$B$24,'Input| Type 2 capcons'!D$46/10^3,
SUMPRODUCT('Calc| Project Costs'!R$10:R$1009,1*('Calc| Project Costs'!$G$10:$G$1009=$B46),'Calc| Project Costs'!$BU$10:$BU$1009)/10^3),
""))</f>
        <v/>
      </c>
      <c r="E46" s="213" t="str" cm="1">
        <f t="array" ref="E46">IF($B45='Output| AER'!$B$21,
IF(AND(ABS(E42*10^3-(SUM(SUMPRODUCT('Calc| Project Costs'!$BU$10:$BU$1009,'Calc| Project Costs'!AA$10:AA$1009)+SUMPRODUCT('Calc| Project Costs'!$BU$10:$BU$1009,'Calc| Project Costs'!BG$10:BG$1009))+SUMPRODUCT(--('Input| Disposals'!$O$8:$O$57='Input| Setup'!$B$36),'Input| Disposals'!R$8:R$57)+E45*10^3))&lt;0.000001,(ABS(E42*10^3-(SUMPRODUCT('Calc| Project Costs'!$BU$10:$BU$1009,'Calc| Project Costs'!BO$10:BO$1009)))&lt;0.000001)),0,1),
IF(LEN($B46)&gt;0,
_xlfn.SWITCH($B46,
'Output| AER'!$B$17,SUMPRODUCT('Calc| Project Costs'!$BU$10:$BU$1009,'Calc| Project Costs'!AY$10:AY$1009)/10^3,
'Output| AER'!$B$18,IF(LEN($B45)&gt;0,SUM(E$9:E45),0),
'Output| AER'!$B$19,(SUMPRODUCT('Calc| Project Costs'!AA$10:AA$1009,'Calc| Project Costs'!$BU$10:$BU$1009)+SUMPRODUCT('Calc| Project Costs'!BG$10:BG$1009,'Calc| Project Costs'!$BU$10:$BU$1009))/10^3,
'Output| AER'!$B$20,SUMPRODUCT(--('Input| Disposals'!$O$8:$O$57='Input| Setup'!$B$36),'Input| Disposals'!R$8:R$57)/10^3,
'Output| AER'!$B$21,E43-E44-E45,
'Output| AER'!$B$23,"",
'Output| AER'!$B$24,'Input| Type 2 capcons'!E$46/10^3,
SUMPRODUCT('Calc| Project Costs'!S$10:S$1009,1*('Calc| Project Costs'!$G$10:$G$1009=$B46),'Calc| Project Costs'!$BU$10:$BU$1009)/10^3),
""))</f>
        <v/>
      </c>
      <c r="F46" s="213" t="str" cm="1">
        <f t="array" ref="F46">IF($B45='Output| AER'!$B$21,
IF(AND(ABS(F42*10^3-(SUM(SUMPRODUCT('Calc| Project Costs'!$BU$10:$BU$1009,'Calc| Project Costs'!AB$10:AB$1009)+SUMPRODUCT('Calc| Project Costs'!$BU$10:$BU$1009,'Calc| Project Costs'!BH$10:BH$1009))+SUMPRODUCT(--('Input| Disposals'!$O$8:$O$57='Input| Setup'!$B$36),'Input| Disposals'!S$8:S$57)+F45*10^3))&lt;0.000001,(ABS(F42*10^3-(SUMPRODUCT('Calc| Project Costs'!$BU$10:$BU$1009,'Calc| Project Costs'!BP$10:BP$1009)))&lt;0.000001)),0,1),
IF(LEN($B46)&gt;0,
_xlfn.SWITCH($B46,
'Output| AER'!$B$17,SUMPRODUCT('Calc| Project Costs'!$BU$10:$BU$1009,'Calc| Project Costs'!AZ$10:AZ$1009)/10^3,
'Output| AER'!$B$18,IF(LEN($B45)&gt;0,SUM(F$9:F45),0),
'Output| AER'!$B$19,(SUMPRODUCT('Calc| Project Costs'!AB$10:AB$1009,'Calc| Project Costs'!$BU$10:$BU$1009)+SUMPRODUCT('Calc| Project Costs'!BH$10:BH$1009,'Calc| Project Costs'!$BU$10:$BU$1009))/10^3,
'Output| AER'!$B$20,SUMPRODUCT(--('Input| Disposals'!$O$8:$O$57='Input| Setup'!$B$36),'Input| Disposals'!S$8:S$57)/10^3,
'Output| AER'!$B$21,F43-F44-F45,
'Output| AER'!$B$23,"",
'Output| AER'!$B$24,'Input| Type 2 capcons'!F$46/10^3,
SUMPRODUCT('Calc| Project Costs'!T$10:T$1009,1*('Calc| Project Costs'!$G$10:$G$1009=$B46),'Calc| Project Costs'!$BU$10:$BU$1009)/10^3),
""))</f>
        <v/>
      </c>
      <c r="G46" s="213" t="str" cm="1">
        <f t="array" ref="G46">IF($B45='Output| AER'!$B$21,
IF(AND(ABS(G42*10^3-(SUM(SUMPRODUCT('Calc| Project Costs'!$BU$10:$BU$1009,'Calc| Project Costs'!AC$10:AC$1009)+SUMPRODUCT('Calc| Project Costs'!$BU$10:$BU$1009,'Calc| Project Costs'!BI$10:BI$1009))+SUMPRODUCT(--('Input| Disposals'!$O$8:$O$57='Input| Setup'!$B$36),'Input| Disposals'!T$8:T$57)+G45*10^3))&lt;0.000001,(ABS(G42*10^3-(SUMPRODUCT('Calc| Project Costs'!$BU$10:$BU$1009,'Calc| Project Costs'!BQ$10:BQ$1009)))&lt;0.000001)),0,1),
IF(LEN($B46)&gt;0,
_xlfn.SWITCH($B46,
'Output| AER'!$B$17,SUMPRODUCT('Calc| Project Costs'!$BU$10:$BU$1009,'Calc| Project Costs'!BA$10:BA$1009)/10^3,
'Output| AER'!$B$18,IF(LEN($B45)&gt;0,SUM(G$9:G45),0),
'Output| AER'!$B$19,(SUMPRODUCT('Calc| Project Costs'!AC$10:AC$1009,'Calc| Project Costs'!$BU$10:$BU$1009)+SUMPRODUCT('Calc| Project Costs'!BI$10:BI$1009,'Calc| Project Costs'!$BU$10:$BU$1009))/10^3,
'Output| AER'!$B$20,SUMPRODUCT(--('Input| Disposals'!$O$8:$O$57='Input| Setup'!$B$36),'Input| Disposals'!T$8:T$57)/10^3,
'Output| AER'!$B$21,G43-G44-G45,
'Output| AER'!$B$23,"",
'Output| AER'!$B$24,'Input| Type 2 capcons'!G$46/10^3,
SUMPRODUCT('Calc| Project Costs'!U$10:U$1009,1*('Calc| Project Costs'!$G$10:$G$1009=$B46),'Calc| Project Costs'!$BU$10:$BU$1009)/10^3),
""))</f>
        <v/>
      </c>
      <c r="H46" s="213" t="str" cm="1">
        <f t="array" ref="H46">IF($B45='Output| AER'!$B$21,
IF(AND(ABS(H42*10^3-(SUM(SUMPRODUCT('Calc| Project Costs'!$BU$10:$BU$1009,'Calc| Project Costs'!AD$10:AD$1009)+SUMPRODUCT('Calc| Project Costs'!$BU$10:$BU$1009,'Calc| Project Costs'!BJ$10:BJ$1009))+SUMPRODUCT(--('Input| Disposals'!$O$8:$O$57='Input| Setup'!$B$36),'Input| Disposals'!U$8:U$57)+H45*10^3))&lt;0.000001,(ABS(H42*10^3-(SUMPRODUCT('Calc| Project Costs'!$BU$10:$BU$1009,'Calc| Project Costs'!BR$10:BR$1009)))&lt;0.000001)),0,1),
IF(LEN($B46)&gt;0,
_xlfn.SWITCH($B46,
'Output| AER'!$B$17,SUMPRODUCT('Calc| Project Costs'!$BU$10:$BU$1009,'Calc| Project Costs'!BB$10:BB$1009)/10^3,
'Output| AER'!$B$18,IF(LEN($B45)&gt;0,SUM(H$9:H45),0),
'Output| AER'!$B$19,(SUMPRODUCT('Calc| Project Costs'!AD$10:AD$1009,'Calc| Project Costs'!$BU$10:$BU$1009)+SUMPRODUCT('Calc| Project Costs'!BJ$10:BJ$1009,'Calc| Project Costs'!$BU$10:$BU$1009))/10^3,
'Output| AER'!$B$20,SUMPRODUCT(--('Input| Disposals'!$O$8:$O$57='Input| Setup'!$B$36),'Input| Disposals'!U$8:U$57)/10^3,
'Output| AER'!$B$21,H43-H44-H45,
'Output| AER'!$B$23,"",
'Output| AER'!$B$24,'Input| Type 2 capcons'!H$46/10^3,
SUMPRODUCT('Calc| Project Costs'!V$10:V$1009,1*('Calc| Project Costs'!$G$10:$G$1009=$B46),'Calc| Project Costs'!$BU$10:$BU$1009)/10^3),
""))</f>
        <v/>
      </c>
      <c r="I46" s="213" t="str" cm="1">
        <f t="array" ref="I46">IF($B45='Output| AER'!$B$21,
IF(AND(ABS(I42*10^3-(SUM(SUMPRODUCT('Calc| Project Costs'!$BU$10:$BU$1009,'Calc| Project Costs'!AE$10:AE$1009)+SUMPRODUCT('Calc| Project Costs'!$BU$10:$BU$1009,'Calc| Project Costs'!BK$10:BK$1009))+SUMPRODUCT(--('Input| Disposals'!$O$8:$O$57='Input| Setup'!$B$36),'Input| Disposals'!V$8:V$57)+I45*10^3))&lt;0.000001,(ABS(I42*10^3-(SUMPRODUCT('Calc| Project Costs'!$BU$10:$BU$1009,'Calc| Project Costs'!BS$10:BS$1009)))&lt;0.000001)),0,1),
IF(LEN($B46)&gt;0,
_xlfn.SWITCH($B46,
'Output| AER'!$B$17,SUMPRODUCT('Calc| Project Costs'!$BU$10:$BU$1009,'Calc| Project Costs'!BC$10:BC$1009)/10^3,
'Output| AER'!$B$18,IF(LEN($B45)&gt;0,SUM(I$9:I45),0),
'Output| AER'!$B$19,(SUMPRODUCT('Calc| Project Costs'!AE$10:AE$1009,'Calc| Project Costs'!$BU$10:$BU$1009)+SUMPRODUCT('Calc| Project Costs'!BK$10:BK$1009,'Calc| Project Costs'!$BU$10:$BU$1009))/10^3,
'Output| AER'!$B$20,SUMPRODUCT(--('Input| Disposals'!$O$8:$O$57='Input| Setup'!$B$36),'Input| Disposals'!V$8:V$57)/10^3,
'Output| AER'!$B$21,I43-I44-I45,
'Output| AER'!$B$23,"",
'Output| AER'!$B$24,'Input| Type 2 capcons'!I$46/10^3,
SUMPRODUCT('Calc| Project Costs'!W$10:W$1009,1*('Calc| Project Costs'!$G$10:$G$1009=$B46),'Calc| Project Costs'!$BU$10:$BU$1009)/10^3),
""))</f>
        <v/>
      </c>
      <c r="J46" s="214" t="str">
        <f>IF(B45='Output| AER'!$B$21,ROUND(J45-'Output| PTRM (SCS)'!$I$223,9),IF(OR(B46='Output| AER'!$B$23,AND(B46="",B45=""),AND(B46="",B45='Output| AER'!$B$24)),"",IFERROR(SUM(E46:I46),0)))</f>
        <v/>
      </c>
      <c r="L46" s="213" t="str" cm="1">
        <f t="array" ref="L46">IF($B45='Output| AER'!$B$21,
IF(AND(ABS(L42*10^3-(SUM(SUMPRODUCT('Calc| Project Costs'!$BV$10:$BV$1009,'Calc| Project Costs'!Y$10:Y$1009)+SUMPRODUCT('Calc| Project Costs'!$BV$10:$BV$1009,'Calc| Project Costs'!BE$10:BE$1009))+SUMPRODUCT(--('Input| Disposals'!$O$8:$O$57='Input| Setup'!$B$37),'Input| Disposals'!P$8:P$57)+L45*10^3))&lt;0.000001,(ABS(L42*10^3-(SUMPRODUCT('Calc| Project Costs'!$BV$10:$BV$1009,'Calc| Project Costs'!BM$10:BM$1009)))&lt;0.000001)),0,1),
IF(LEN($B46)&gt;0,
_xlfn.SWITCH($B46,
'Output| AER'!$B$17,SUMPRODUCT('Calc| Project Costs'!$BV$10:$BV$1009,'Calc| Project Costs'!AW$10:AW$1009)/10^3,
'Output| AER'!$B$18,IF(LEN($B45)&gt;0,SUM(L$9:L45),0),
'Output| AER'!$B$19,(SUMPRODUCT('Calc| Project Costs'!Y$10:Y$1009,'Calc| Project Costs'!$BV$10:$BV$1009)+SUMPRODUCT('Calc| Project Costs'!BE$10:BE$1009,'Calc| Project Costs'!$BV$10:$BV$1009))/10^3,
'Output| AER'!$B$20,SUMPRODUCT(--('Input| Disposals'!$O$8:$O$57='Input| Setup'!$B$37),'Input| Disposals'!P$8:P$57)/10^3,
'Output| AER'!$B$21,L43-L44-L45,
'Output| AER'!$B$23,"",
'Output| AER'!$B$24,'Input| Type 2 capcons'!L$46/10^3,
SUMPRODUCT('Calc| Project Costs'!Q$10:Q$1009,1*('Calc| Project Costs'!$G$10:$G$1009=$B46),'Calc| Project Costs'!$BV$10:$BV$1009)/10^3),
""))</f>
        <v/>
      </c>
      <c r="M46" s="213" t="str" cm="1">
        <f t="array" ref="M46">IF($B45='Output| AER'!$B$21,
IF(AND(ABS(M42*10^3-(SUM(SUMPRODUCT('Calc| Project Costs'!$BV$10:$BV$1009,'Calc| Project Costs'!Z$10:Z$1009)+SUMPRODUCT('Calc| Project Costs'!$BV$10:$BV$1009,'Calc| Project Costs'!BF$10:BF$1009))+SUMPRODUCT(--('Input| Disposals'!$O$8:$O$57='Input| Setup'!$B$37),'Input| Disposals'!Q$8:Q$57)+M45*10^3))&lt;0.000001,(ABS(M42*10^3-(SUMPRODUCT('Calc| Project Costs'!$BV$10:$BV$1009,'Calc| Project Costs'!BN$10:BN$1009)))&lt;0.000001)),0,1),
IF(LEN($B46)&gt;0,
_xlfn.SWITCH($B46,
'Output| AER'!$B$17,SUMPRODUCT('Calc| Project Costs'!$BV$10:$BV$1009,'Calc| Project Costs'!AX$10:AX$1009)/10^3,
'Output| AER'!$B$18,IF(LEN($B45)&gt;0,SUM(M$9:M45),0),
'Output| AER'!$B$19,(SUMPRODUCT('Calc| Project Costs'!Z$10:Z$1009,'Calc| Project Costs'!$BV$10:$BV$1009)+SUMPRODUCT('Calc| Project Costs'!BF$10:BF$1009,'Calc| Project Costs'!$BV$10:$BV$1009))/10^3,
'Output| AER'!$B$20,SUMPRODUCT(--('Input| Disposals'!$O$8:$O$57='Input| Setup'!$B$37),'Input| Disposals'!Q$8:Q$57)/10^3,
'Output| AER'!$B$21,M43-M44-M45,
'Output| AER'!$B$23,"",
'Output| AER'!$B$24,'Input| Type 2 capcons'!M$46/10^3,
SUMPRODUCT('Calc| Project Costs'!R$10:R$1009,1*('Calc| Project Costs'!$G$10:$G$1009=$B46),'Calc| Project Costs'!$BV$10:$BV$1009)/10^3),
""))</f>
        <v/>
      </c>
      <c r="N46" s="213" t="str" cm="1">
        <f t="array" ref="N46">IF($B45='Output| AER'!$B$21,
IF(AND(ABS(N42*10^3-(SUM(SUMPRODUCT('Calc| Project Costs'!$BV$10:$BV$1009,'Calc| Project Costs'!AA$10:AA$1009)+SUMPRODUCT('Calc| Project Costs'!$BV$10:$BV$1009,'Calc| Project Costs'!BG$10:BG$1009))+SUMPRODUCT(--('Input| Disposals'!$O$8:$O$57='Input| Setup'!$B$37),'Input| Disposals'!R$8:R$57)+N45*10^3))&lt;0.000001,(ABS(N42*10^3-(SUMPRODUCT('Calc| Project Costs'!$BV$10:$BV$1009,'Calc| Project Costs'!BO$10:BO$1009)))&lt;0.000001)),0,1),
IF(LEN($B46)&gt;0,
_xlfn.SWITCH($B46,
'Output| AER'!$B$17,SUMPRODUCT('Calc| Project Costs'!$BV$10:$BV$1009,'Calc| Project Costs'!AY$10:AY$1009)/10^3,
'Output| AER'!$B$18,IF(LEN($B45)&gt;0,SUM(N$9:N45),0),
'Output| AER'!$B$19,(SUMPRODUCT('Calc| Project Costs'!AA$10:AA$1009,'Calc| Project Costs'!$BV$10:$BV$1009)+SUMPRODUCT('Calc| Project Costs'!BG$10:BG$1009,'Calc| Project Costs'!$BV$10:$BV$1009))/10^3,
'Output| AER'!$B$20,SUMPRODUCT(--('Input| Disposals'!$O$8:$O$57='Input| Setup'!$B$37),'Input| Disposals'!R$8:R$57)/10^3,
'Output| AER'!$B$21,N43-N44-N45,
'Output| AER'!$B$23,"",
'Output| AER'!$B$24,'Input| Type 2 capcons'!N$46/10^3,
SUMPRODUCT('Calc| Project Costs'!S$10:S$1009,1*('Calc| Project Costs'!$G$10:$G$1009=$B46),'Calc| Project Costs'!$BV$10:$BV$1009)/10^3),
""))</f>
        <v/>
      </c>
      <c r="O46" s="213" t="str" cm="1">
        <f t="array" ref="O46">IF($B45='Output| AER'!$B$21,
IF(AND(ABS(O42*10^3-(SUM(SUMPRODUCT('Calc| Project Costs'!$BV$10:$BV$1009,'Calc| Project Costs'!AB$10:AB$1009)+SUMPRODUCT('Calc| Project Costs'!$BV$10:$BV$1009,'Calc| Project Costs'!BH$10:BH$1009))+SUMPRODUCT(--('Input| Disposals'!$O$8:$O$57='Input| Setup'!$B$37),'Input| Disposals'!S$8:S$57)+O45*10^3))&lt;0.000001,(ABS(O42*10^3-(SUMPRODUCT('Calc| Project Costs'!$BV$10:$BV$1009,'Calc| Project Costs'!BP$10:BP$1009)))&lt;0.000001)),0,1),
IF(LEN($B46)&gt;0,
_xlfn.SWITCH($B46,
'Output| AER'!$B$17,SUMPRODUCT('Calc| Project Costs'!$BV$10:$BV$1009,'Calc| Project Costs'!AZ$10:AZ$1009)/10^3,
'Output| AER'!$B$18,IF(LEN($B45)&gt;0,SUM(O$9:O45),0),
'Output| AER'!$B$19,(SUMPRODUCT('Calc| Project Costs'!AB$10:AB$1009,'Calc| Project Costs'!$BV$10:$BV$1009)+SUMPRODUCT('Calc| Project Costs'!BH$10:BH$1009,'Calc| Project Costs'!$BV$10:$BV$1009))/10^3,
'Output| AER'!$B$20,SUMPRODUCT(--('Input| Disposals'!$O$8:$O$57='Input| Setup'!$B$37),'Input| Disposals'!S$8:S$57)/10^3,
'Output| AER'!$B$21,O43-O44-O45,
'Output| AER'!$B$23,"",
'Output| AER'!$B$24,'Input| Type 2 capcons'!O$46/10^3,
SUMPRODUCT('Calc| Project Costs'!T$10:T$1009,1*('Calc| Project Costs'!$G$10:$G$1009=$B46),'Calc| Project Costs'!$BV$10:$BV$1009)/10^3),
""))</f>
        <v/>
      </c>
      <c r="P46" s="213" t="str" cm="1">
        <f t="array" ref="P46">IF($B45='Output| AER'!$B$21,
IF(AND(ABS(P42*10^3-(SUM(SUMPRODUCT('Calc| Project Costs'!$BV$10:$BV$1009,'Calc| Project Costs'!AC$10:AC$1009)+SUMPRODUCT('Calc| Project Costs'!$BV$10:$BV$1009,'Calc| Project Costs'!BI$10:BI$1009))+SUMPRODUCT(--('Input| Disposals'!$O$8:$O$57='Input| Setup'!$B$37),'Input| Disposals'!T$8:T$57)+P45*10^3))&lt;0.000001,(ABS(P42*10^3-(SUMPRODUCT('Calc| Project Costs'!$BV$10:$BV$1009,'Calc| Project Costs'!BQ$10:BQ$1009)))&lt;0.000001)),0,1),
IF(LEN($B46)&gt;0,
_xlfn.SWITCH($B46,
'Output| AER'!$B$17,SUMPRODUCT('Calc| Project Costs'!$BV$10:$BV$1009,'Calc| Project Costs'!BA$10:BA$1009)/10^3,
'Output| AER'!$B$18,IF(LEN($B45)&gt;0,SUM(P$9:P45),0),
'Output| AER'!$B$19,(SUMPRODUCT('Calc| Project Costs'!AC$10:AC$1009,'Calc| Project Costs'!$BV$10:$BV$1009)+SUMPRODUCT('Calc| Project Costs'!BI$10:BI$1009,'Calc| Project Costs'!$BV$10:$BV$1009))/10^3,
'Output| AER'!$B$20,SUMPRODUCT(--('Input| Disposals'!$O$8:$O$57='Input| Setup'!$B$37),'Input| Disposals'!T$8:T$57)/10^3,
'Output| AER'!$B$21,P43-P44-P45,
'Output| AER'!$B$23,"",
'Output| AER'!$B$24,'Input| Type 2 capcons'!P$46/10^3,
SUMPRODUCT('Calc| Project Costs'!U$10:U$1009,1*('Calc| Project Costs'!$G$10:$G$1009=$B46),'Calc| Project Costs'!$BV$10:$BV$1009)/10^3),
""))</f>
        <v/>
      </c>
      <c r="Q46" s="213" t="str" cm="1">
        <f t="array" ref="Q46">IF($B45='Output| AER'!$B$21,
IF(AND(ABS(Q42*10^3-(SUM(SUMPRODUCT('Calc| Project Costs'!$BV$10:$BV$1009,'Calc| Project Costs'!AD$10:AD$1009)+SUMPRODUCT('Calc| Project Costs'!$BV$10:$BV$1009,'Calc| Project Costs'!BJ$10:BJ$1009))+SUMPRODUCT(--('Input| Disposals'!$O$8:$O$57='Input| Setup'!$B$37),'Input| Disposals'!U$8:U$57)+Q45*10^3))&lt;0.000001,(ABS(Q42*10^3-(SUMPRODUCT('Calc| Project Costs'!$BV$10:$BV$1009,'Calc| Project Costs'!BR$10:BR$1009)))&lt;0.000001)),0,1),
IF(LEN($B46)&gt;0,
_xlfn.SWITCH($B46,
'Output| AER'!$B$17,SUMPRODUCT('Calc| Project Costs'!$BV$10:$BV$1009,'Calc| Project Costs'!BB$10:BB$1009)/10^3,
'Output| AER'!$B$18,IF(LEN($B45)&gt;0,SUM(Q$9:Q45),0),
'Output| AER'!$B$19,(SUMPRODUCT('Calc| Project Costs'!AD$10:AD$1009,'Calc| Project Costs'!$BV$10:$BV$1009)+SUMPRODUCT('Calc| Project Costs'!BJ$10:BJ$1009,'Calc| Project Costs'!$BV$10:$BV$1009))/10^3,
'Output| AER'!$B$20,SUMPRODUCT(--('Input| Disposals'!$O$8:$O$57='Input| Setup'!$B$37),'Input| Disposals'!U$8:U$57)/10^3,
'Output| AER'!$B$21,Q43-Q44-Q45,
'Output| AER'!$B$23,"",
'Output| AER'!$B$24,'Input| Type 2 capcons'!Q$46/10^3,
SUMPRODUCT('Calc| Project Costs'!V$10:V$1009,1*('Calc| Project Costs'!$G$10:$G$1009=$B46),'Calc| Project Costs'!$BV$10:$BV$1009)/10^3),
""))</f>
        <v/>
      </c>
      <c r="R46" s="213" t="str" cm="1">
        <f t="array" ref="R46">IF($B45='Output| AER'!$B$21,
IF(AND(ABS(R42*10^3-(SUM(SUMPRODUCT('Calc| Project Costs'!$BV$10:$BV$1009,'Calc| Project Costs'!AE$10:AE$1009)+SUMPRODUCT('Calc| Project Costs'!$BV$10:$BV$1009,'Calc| Project Costs'!BK$10:BK$1009))+SUMPRODUCT(--('Input| Disposals'!$O$8:$O$57='Input| Setup'!$B$37),'Input| Disposals'!V$8:V$57)+R45*10^3))&lt;0.000001,(ABS(R42*10^3-(SUMPRODUCT('Calc| Project Costs'!$BV$10:$BV$1009,'Calc| Project Costs'!BS$10:BS$1009)))&lt;0.000001)),0,1),
IF(LEN($B46)&gt;0,
_xlfn.SWITCH($B46,
'Output| AER'!$B$17,SUMPRODUCT('Calc| Project Costs'!$BV$10:$BV$1009,'Calc| Project Costs'!BC$10:BC$1009)/10^3,
'Output| AER'!$B$18,IF(LEN($B45)&gt;0,SUM(R$9:R45),0),
'Output| AER'!$B$19,(SUMPRODUCT('Calc| Project Costs'!AE$10:AE$1009,'Calc| Project Costs'!$BV$10:$BV$1009)+SUMPRODUCT('Calc| Project Costs'!BK$10:BK$1009,'Calc| Project Costs'!$BV$10:$BV$1009))/10^3,
'Output| AER'!$B$20,SUMPRODUCT(--('Input| Disposals'!$O$8:$O$57='Input| Setup'!$B$37),'Input| Disposals'!V$8:V$57)/10^3,
'Output| AER'!$B$21,R43-R44-R45,
'Output| AER'!$B$23,"",
'Output| AER'!$B$24,'Input| Type 2 capcons'!R$46/10^3,
SUMPRODUCT('Calc| Project Costs'!W$10:W$1009,1*('Calc| Project Costs'!$G$10:$G$1009=$B46),'Calc| Project Costs'!$BV$10:$BV$1009)/10^3),
""))</f>
        <v/>
      </c>
      <c r="S46" s="214" t="str">
        <f>IF(B45='Output| AER'!$B$21,ROUND(S45-'Output| PTRM (DFA)'!$I$223,9),IF(OR(B46='Output| AER'!$B$23,AND(B46="",B45=""),AND(B46="",B45='Output| AER'!$B$24)),"",IFERROR(SUM(N46:R46),0)))</f>
        <v/>
      </c>
    </row>
    <row r="47" spans="1:21" ht="12.75" customHeight="1" x14ac:dyDescent="0.2">
      <c r="B47" s="125" t="str" cm="1">
        <f t="array" ref="B47">IFERROR(_xlfn.LET(_xlpm.x, INDEX(_xlfn.VSTACK(_xlfn.UNIQUE(_xlfn._xlws.FILTER('Input| Projects'!$G$10:$G$1009,'Input| Projects'!$G$10:$G$1009&lt;&gt;"")),'Output| AER'!$B$17:$B$24),ROW(A39)),IF(_xlpm.x=0,"",_xlpm.x)),"")</f>
        <v/>
      </c>
      <c r="C47" s="213" t="str" cm="1">
        <f t="array" ref="C47">IF($B46='Output| AER'!$B$21,
IF(AND(ABS(C43*10^3-(SUM(SUMPRODUCT('Calc| Project Costs'!$BU$10:$BU$1009,'Calc| Project Costs'!Y$10:Y$1009)+SUMPRODUCT('Calc| Project Costs'!$BU$10:$BU$1009,'Calc| Project Costs'!BE$10:BE$1009))+SUMPRODUCT(--('Input| Disposals'!$O$8:$O$57='Input| Setup'!$B$36),'Input| Disposals'!P$8:P$57)+C46*10^3))&lt;0.000001,(ABS(C43*10^3-(SUMPRODUCT('Calc| Project Costs'!$BU$10:$BU$1009,'Calc| Project Costs'!BM$10:BM$1009)))&lt;0.000001)),0,1),
IF(LEN($B47)&gt;0,
_xlfn.SWITCH($B47,
'Output| AER'!$B$17,SUMPRODUCT('Calc| Project Costs'!$BU$10:$BU$1009,'Calc| Project Costs'!AW$10:AW$1009)/10^3,
'Output| AER'!$B$18,IF(LEN($B46)&gt;0,SUM(C$9:C46),0),
'Output| AER'!$B$19,(SUMPRODUCT('Calc| Project Costs'!Y$10:Y$1009,'Calc| Project Costs'!$BU$10:$BU$1009)+SUMPRODUCT('Calc| Project Costs'!BE$10:BE$1009,'Calc| Project Costs'!$BU$10:$BU$1009))/10^3,
'Output| AER'!$B$20,SUMPRODUCT(--('Input| Disposals'!$O$8:$O$57='Input| Setup'!$B$36),'Input| Disposals'!P$8:P$57)/10^3,
'Output| AER'!$B$21,C44-C45-C46,
'Output| AER'!$B$23,"",
'Output| AER'!$B$24,'Input| Type 2 capcons'!C$46/10^3,
SUMPRODUCT('Calc| Project Costs'!Q$10:Q$1009,1*('Calc| Project Costs'!$G$10:$G$1009=$B47),'Calc| Project Costs'!$BU$10:$BU$1009)/10^3),
""))</f>
        <v/>
      </c>
      <c r="D47" s="213" t="str" cm="1">
        <f t="array" ref="D47">IF($B46='Output| AER'!$B$21,
IF(AND(ABS(D43*10^3-(SUM(SUMPRODUCT('Calc| Project Costs'!$BU$10:$BU$1009,'Calc| Project Costs'!Z$10:Z$1009)+SUMPRODUCT('Calc| Project Costs'!$BU$10:$BU$1009,'Calc| Project Costs'!BF$10:BF$1009))+SUMPRODUCT(--('Input| Disposals'!$O$8:$O$57='Input| Setup'!$B$36),'Input| Disposals'!Q$8:Q$57)+D46*10^3))&lt;0.000001,(ABS(D43*10^3-(SUMPRODUCT('Calc| Project Costs'!$BU$10:$BU$1009,'Calc| Project Costs'!BN$10:BN$1009)))&lt;0.000001)),0,1),
IF(LEN($B47)&gt;0,
_xlfn.SWITCH($B47,
'Output| AER'!$B$17,SUMPRODUCT('Calc| Project Costs'!$BU$10:$BU$1009,'Calc| Project Costs'!AX$10:AX$1009)/10^3,
'Output| AER'!$B$18,IF(LEN($B46)&gt;0,SUM(D$9:D46),0),
'Output| AER'!$B$19,(SUMPRODUCT('Calc| Project Costs'!Z$10:Z$1009,'Calc| Project Costs'!$BU$10:$BU$1009)+SUMPRODUCT('Calc| Project Costs'!BF$10:BF$1009,'Calc| Project Costs'!$BU$10:$BU$1009))/10^3,
'Output| AER'!$B$20,SUMPRODUCT(--('Input| Disposals'!$O$8:$O$57='Input| Setup'!$B$36),'Input| Disposals'!Q$8:Q$57)/10^3,
'Output| AER'!$B$21,D44-D45-D46,
'Output| AER'!$B$23,"",
'Output| AER'!$B$24,'Input| Type 2 capcons'!D$46/10^3,
SUMPRODUCT('Calc| Project Costs'!R$10:R$1009,1*('Calc| Project Costs'!$G$10:$G$1009=$B47),'Calc| Project Costs'!$BU$10:$BU$1009)/10^3),
""))</f>
        <v/>
      </c>
      <c r="E47" s="213" t="str" cm="1">
        <f t="array" ref="E47">IF($B46='Output| AER'!$B$21,
IF(AND(ABS(E43*10^3-(SUM(SUMPRODUCT('Calc| Project Costs'!$BU$10:$BU$1009,'Calc| Project Costs'!AA$10:AA$1009)+SUMPRODUCT('Calc| Project Costs'!$BU$10:$BU$1009,'Calc| Project Costs'!BG$10:BG$1009))+SUMPRODUCT(--('Input| Disposals'!$O$8:$O$57='Input| Setup'!$B$36),'Input| Disposals'!R$8:R$57)+E46*10^3))&lt;0.000001,(ABS(E43*10^3-(SUMPRODUCT('Calc| Project Costs'!$BU$10:$BU$1009,'Calc| Project Costs'!BO$10:BO$1009)))&lt;0.000001)),0,1),
IF(LEN($B47)&gt;0,
_xlfn.SWITCH($B47,
'Output| AER'!$B$17,SUMPRODUCT('Calc| Project Costs'!$BU$10:$BU$1009,'Calc| Project Costs'!AY$10:AY$1009)/10^3,
'Output| AER'!$B$18,IF(LEN($B46)&gt;0,SUM(E$9:E46),0),
'Output| AER'!$B$19,(SUMPRODUCT('Calc| Project Costs'!AA$10:AA$1009,'Calc| Project Costs'!$BU$10:$BU$1009)+SUMPRODUCT('Calc| Project Costs'!BG$10:BG$1009,'Calc| Project Costs'!$BU$10:$BU$1009))/10^3,
'Output| AER'!$B$20,SUMPRODUCT(--('Input| Disposals'!$O$8:$O$57='Input| Setup'!$B$36),'Input| Disposals'!R$8:R$57)/10^3,
'Output| AER'!$B$21,E44-E45-E46,
'Output| AER'!$B$23,"",
'Output| AER'!$B$24,'Input| Type 2 capcons'!E$46/10^3,
SUMPRODUCT('Calc| Project Costs'!S$10:S$1009,1*('Calc| Project Costs'!$G$10:$G$1009=$B47),'Calc| Project Costs'!$BU$10:$BU$1009)/10^3),
""))</f>
        <v/>
      </c>
      <c r="F47" s="213" t="str" cm="1">
        <f t="array" ref="F47">IF($B46='Output| AER'!$B$21,
IF(AND(ABS(F43*10^3-(SUM(SUMPRODUCT('Calc| Project Costs'!$BU$10:$BU$1009,'Calc| Project Costs'!AB$10:AB$1009)+SUMPRODUCT('Calc| Project Costs'!$BU$10:$BU$1009,'Calc| Project Costs'!BH$10:BH$1009))+SUMPRODUCT(--('Input| Disposals'!$O$8:$O$57='Input| Setup'!$B$36),'Input| Disposals'!S$8:S$57)+F46*10^3))&lt;0.000001,(ABS(F43*10^3-(SUMPRODUCT('Calc| Project Costs'!$BU$10:$BU$1009,'Calc| Project Costs'!BP$10:BP$1009)))&lt;0.000001)),0,1),
IF(LEN($B47)&gt;0,
_xlfn.SWITCH($B47,
'Output| AER'!$B$17,SUMPRODUCT('Calc| Project Costs'!$BU$10:$BU$1009,'Calc| Project Costs'!AZ$10:AZ$1009)/10^3,
'Output| AER'!$B$18,IF(LEN($B46)&gt;0,SUM(F$9:F46),0),
'Output| AER'!$B$19,(SUMPRODUCT('Calc| Project Costs'!AB$10:AB$1009,'Calc| Project Costs'!$BU$10:$BU$1009)+SUMPRODUCT('Calc| Project Costs'!BH$10:BH$1009,'Calc| Project Costs'!$BU$10:$BU$1009))/10^3,
'Output| AER'!$B$20,SUMPRODUCT(--('Input| Disposals'!$O$8:$O$57='Input| Setup'!$B$36),'Input| Disposals'!S$8:S$57)/10^3,
'Output| AER'!$B$21,F44-F45-F46,
'Output| AER'!$B$23,"",
'Output| AER'!$B$24,'Input| Type 2 capcons'!F$46/10^3,
SUMPRODUCT('Calc| Project Costs'!T$10:T$1009,1*('Calc| Project Costs'!$G$10:$G$1009=$B47),'Calc| Project Costs'!$BU$10:$BU$1009)/10^3),
""))</f>
        <v/>
      </c>
      <c r="G47" s="213" t="str" cm="1">
        <f t="array" ref="G47">IF($B46='Output| AER'!$B$21,
IF(AND(ABS(G43*10^3-(SUM(SUMPRODUCT('Calc| Project Costs'!$BU$10:$BU$1009,'Calc| Project Costs'!AC$10:AC$1009)+SUMPRODUCT('Calc| Project Costs'!$BU$10:$BU$1009,'Calc| Project Costs'!BI$10:BI$1009))+SUMPRODUCT(--('Input| Disposals'!$O$8:$O$57='Input| Setup'!$B$36),'Input| Disposals'!T$8:T$57)+G46*10^3))&lt;0.000001,(ABS(G43*10^3-(SUMPRODUCT('Calc| Project Costs'!$BU$10:$BU$1009,'Calc| Project Costs'!BQ$10:BQ$1009)))&lt;0.000001)),0,1),
IF(LEN($B47)&gt;0,
_xlfn.SWITCH($B47,
'Output| AER'!$B$17,SUMPRODUCT('Calc| Project Costs'!$BU$10:$BU$1009,'Calc| Project Costs'!BA$10:BA$1009)/10^3,
'Output| AER'!$B$18,IF(LEN($B46)&gt;0,SUM(G$9:G46),0),
'Output| AER'!$B$19,(SUMPRODUCT('Calc| Project Costs'!AC$10:AC$1009,'Calc| Project Costs'!$BU$10:$BU$1009)+SUMPRODUCT('Calc| Project Costs'!BI$10:BI$1009,'Calc| Project Costs'!$BU$10:$BU$1009))/10^3,
'Output| AER'!$B$20,SUMPRODUCT(--('Input| Disposals'!$O$8:$O$57='Input| Setup'!$B$36),'Input| Disposals'!T$8:T$57)/10^3,
'Output| AER'!$B$21,G44-G45-G46,
'Output| AER'!$B$23,"",
'Output| AER'!$B$24,'Input| Type 2 capcons'!G$46/10^3,
SUMPRODUCT('Calc| Project Costs'!U$10:U$1009,1*('Calc| Project Costs'!$G$10:$G$1009=$B47),'Calc| Project Costs'!$BU$10:$BU$1009)/10^3),
""))</f>
        <v/>
      </c>
      <c r="H47" s="213" t="str" cm="1">
        <f t="array" ref="H47">IF($B46='Output| AER'!$B$21,
IF(AND(ABS(H43*10^3-(SUM(SUMPRODUCT('Calc| Project Costs'!$BU$10:$BU$1009,'Calc| Project Costs'!AD$10:AD$1009)+SUMPRODUCT('Calc| Project Costs'!$BU$10:$BU$1009,'Calc| Project Costs'!BJ$10:BJ$1009))+SUMPRODUCT(--('Input| Disposals'!$O$8:$O$57='Input| Setup'!$B$36),'Input| Disposals'!U$8:U$57)+H46*10^3))&lt;0.000001,(ABS(H43*10^3-(SUMPRODUCT('Calc| Project Costs'!$BU$10:$BU$1009,'Calc| Project Costs'!BR$10:BR$1009)))&lt;0.000001)),0,1),
IF(LEN($B47)&gt;0,
_xlfn.SWITCH($B47,
'Output| AER'!$B$17,SUMPRODUCT('Calc| Project Costs'!$BU$10:$BU$1009,'Calc| Project Costs'!BB$10:BB$1009)/10^3,
'Output| AER'!$B$18,IF(LEN($B46)&gt;0,SUM(H$9:H46),0),
'Output| AER'!$B$19,(SUMPRODUCT('Calc| Project Costs'!AD$10:AD$1009,'Calc| Project Costs'!$BU$10:$BU$1009)+SUMPRODUCT('Calc| Project Costs'!BJ$10:BJ$1009,'Calc| Project Costs'!$BU$10:$BU$1009))/10^3,
'Output| AER'!$B$20,SUMPRODUCT(--('Input| Disposals'!$O$8:$O$57='Input| Setup'!$B$36),'Input| Disposals'!U$8:U$57)/10^3,
'Output| AER'!$B$21,H44-H45-H46,
'Output| AER'!$B$23,"",
'Output| AER'!$B$24,'Input| Type 2 capcons'!H$46/10^3,
SUMPRODUCT('Calc| Project Costs'!V$10:V$1009,1*('Calc| Project Costs'!$G$10:$G$1009=$B47),'Calc| Project Costs'!$BU$10:$BU$1009)/10^3),
""))</f>
        <v/>
      </c>
      <c r="I47" s="213" t="str" cm="1">
        <f t="array" ref="I47">IF($B46='Output| AER'!$B$21,
IF(AND(ABS(I43*10^3-(SUM(SUMPRODUCT('Calc| Project Costs'!$BU$10:$BU$1009,'Calc| Project Costs'!AE$10:AE$1009)+SUMPRODUCT('Calc| Project Costs'!$BU$10:$BU$1009,'Calc| Project Costs'!BK$10:BK$1009))+SUMPRODUCT(--('Input| Disposals'!$O$8:$O$57='Input| Setup'!$B$36),'Input| Disposals'!V$8:V$57)+I46*10^3))&lt;0.000001,(ABS(I43*10^3-(SUMPRODUCT('Calc| Project Costs'!$BU$10:$BU$1009,'Calc| Project Costs'!BS$10:BS$1009)))&lt;0.000001)),0,1),
IF(LEN($B47)&gt;0,
_xlfn.SWITCH($B47,
'Output| AER'!$B$17,SUMPRODUCT('Calc| Project Costs'!$BU$10:$BU$1009,'Calc| Project Costs'!BC$10:BC$1009)/10^3,
'Output| AER'!$B$18,IF(LEN($B46)&gt;0,SUM(I$9:I46),0),
'Output| AER'!$B$19,(SUMPRODUCT('Calc| Project Costs'!AE$10:AE$1009,'Calc| Project Costs'!$BU$10:$BU$1009)+SUMPRODUCT('Calc| Project Costs'!BK$10:BK$1009,'Calc| Project Costs'!$BU$10:$BU$1009))/10^3,
'Output| AER'!$B$20,SUMPRODUCT(--('Input| Disposals'!$O$8:$O$57='Input| Setup'!$B$36),'Input| Disposals'!V$8:V$57)/10^3,
'Output| AER'!$B$21,I44-I45-I46,
'Output| AER'!$B$23,"",
'Output| AER'!$B$24,'Input| Type 2 capcons'!I$46/10^3,
SUMPRODUCT('Calc| Project Costs'!W$10:W$1009,1*('Calc| Project Costs'!$G$10:$G$1009=$B47),'Calc| Project Costs'!$BU$10:$BU$1009)/10^3),
""))</f>
        <v/>
      </c>
      <c r="J47" s="214" t="str">
        <f>IF(B46='Output| AER'!$B$21,ROUND(J46-'Output| PTRM (SCS)'!$I$223,9),IF(OR(B47='Output| AER'!$B$23,AND(B47="",B46=""),AND(B47="",B46='Output| AER'!$B$24)),"",IFERROR(SUM(E47:I47),0)))</f>
        <v/>
      </c>
      <c r="L47" s="213" t="str" cm="1">
        <f t="array" ref="L47">IF($B46='Output| AER'!$B$21,
IF(AND(ABS(L43*10^3-(SUM(SUMPRODUCT('Calc| Project Costs'!$BV$10:$BV$1009,'Calc| Project Costs'!Y$10:Y$1009)+SUMPRODUCT('Calc| Project Costs'!$BV$10:$BV$1009,'Calc| Project Costs'!BE$10:BE$1009))+SUMPRODUCT(--('Input| Disposals'!$O$8:$O$57='Input| Setup'!$B$37),'Input| Disposals'!P$8:P$57)+L46*10^3))&lt;0.000001,(ABS(L43*10^3-(SUMPRODUCT('Calc| Project Costs'!$BV$10:$BV$1009,'Calc| Project Costs'!BM$10:BM$1009)))&lt;0.000001)),0,1),
IF(LEN($B47)&gt;0,
_xlfn.SWITCH($B47,
'Output| AER'!$B$17,SUMPRODUCT('Calc| Project Costs'!$BV$10:$BV$1009,'Calc| Project Costs'!AW$10:AW$1009)/10^3,
'Output| AER'!$B$18,IF(LEN($B46)&gt;0,SUM(L$9:L46),0),
'Output| AER'!$B$19,(SUMPRODUCT('Calc| Project Costs'!Y$10:Y$1009,'Calc| Project Costs'!$BV$10:$BV$1009)+SUMPRODUCT('Calc| Project Costs'!BE$10:BE$1009,'Calc| Project Costs'!$BV$10:$BV$1009))/10^3,
'Output| AER'!$B$20,SUMPRODUCT(--('Input| Disposals'!$O$8:$O$57='Input| Setup'!$B$37),'Input| Disposals'!P$8:P$57)/10^3,
'Output| AER'!$B$21,L44-L45-L46,
'Output| AER'!$B$23,"",
'Output| AER'!$B$24,'Input| Type 2 capcons'!L$46/10^3,
SUMPRODUCT('Calc| Project Costs'!Q$10:Q$1009,1*('Calc| Project Costs'!$G$10:$G$1009=$B47),'Calc| Project Costs'!$BV$10:$BV$1009)/10^3),
""))</f>
        <v/>
      </c>
      <c r="M47" s="213" t="str" cm="1">
        <f t="array" ref="M47">IF($B46='Output| AER'!$B$21,
IF(AND(ABS(M43*10^3-(SUM(SUMPRODUCT('Calc| Project Costs'!$BV$10:$BV$1009,'Calc| Project Costs'!Z$10:Z$1009)+SUMPRODUCT('Calc| Project Costs'!$BV$10:$BV$1009,'Calc| Project Costs'!BF$10:BF$1009))+SUMPRODUCT(--('Input| Disposals'!$O$8:$O$57='Input| Setup'!$B$37),'Input| Disposals'!Q$8:Q$57)+M46*10^3))&lt;0.000001,(ABS(M43*10^3-(SUMPRODUCT('Calc| Project Costs'!$BV$10:$BV$1009,'Calc| Project Costs'!BN$10:BN$1009)))&lt;0.000001)),0,1),
IF(LEN($B47)&gt;0,
_xlfn.SWITCH($B47,
'Output| AER'!$B$17,SUMPRODUCT('Calc| Project Costs'!$BV$10:$BV$1009,'Calc| Project Costs'!AX$10:AX$1009)/10^3,
'Output| AER'!$B$18,IF(LEN($B46)&gt;0,SUM(M$9:M46),0),
'Output| AER'!$B$19,(SUMPRODUCT('Calc| Project Costs'!Z$10:Z$1009,'Calc| Project Costs'!$BV$10:$BV$1009)+SUMPRODUCT('Calc| Project Costs'!BF$10:BF$1009,'Calc| Project Costs'!$BV$10:$BV$1009))/10^3,
'Output| AER'!$B$20,SUMPRODUCT(--('Input| Disposals'!$O$8:$O$57='Input| Setup'!$B$37),'Input| Disposals'!Q$8:Q$57)/10^3,
'Output| AER'!$B$21,M44-M45-M46,
'Output| AER'!$B$23,"",
'Output| AER'!$B$24,'Input| Type 2 capcons'!M$46/10^3,
SUMPRODUCT('Calc| Project Costs'!R$10:R$1009,1*('Calc| Project Costs'!$G$10:$G$1009=$B47),'Calc| Project Costs'!$BV$10:$BV$1009)/10^3),
""))</f>
        <v/>
      </c>
      <c r="N47" s="213" t="str" cm="1">
        <f t="array" ref="N47">IF($B46='Output| AER'!$B$21,
IF(AND(ABS(N43*10^3-(SUM(SUMPRODUCT('Calc| Project Costs'!$BV$10:$BV$1009,'Calc| Project Costs'!AA$10:AA$1009)+SUMPRODUCT('Calc| Project Costs'!$BV$10:$BV$1009,'Calc| Project Costs'!BG$10:BG$1009))+SUMPRODUCT(--('Input| Disposals'!$O$8:$O$57='Input| Setup'!$B$37),'Input| Disposals'!R$8:R$57)+N46*10^3))&lt;0.000001,(ABS(N43*10^3-(SUMPRODUCT('Calc| Project Costs'!$BV$10:$BV$1009,'Calc| Project Costs'!BO$10:BO$1009)))&lt;0.000001)),0,1),
IF(LEN($B47)&gt;0,
_xlfn.SWITCH($B47,
'Output| AER'!$B$17,SUMPRODUCT('Calc| Project Costs'!$BV$10:$BV$1009,'Calc| Project Costs'!AY$10:AY$1009)/10^3,
'Output| AER'!$B$18,IF(LEN($B46)&gt;0,SUM(N$9:N46),0),
'Output| AER'!$B$19,(SUMPRODUCT('Calc| Project Costs'!AA$10:AA$1009,'Calc| Project Costs'!$BV$10:$BV$1009)+SUMPRODUCT('Calc| Project Costs'!BG$10:BG$1009,'Calc| Project Costs'!$BV$10:$BV$1009))/10^3,
'Output| AER'!$B$20,SUMPRODUCT(--('Input| Disposals'!$O$8:$O$57='Input| Setup'!$B$37),'Input| Disposals'!R$8:R$57)/10^3,
'Output| AER'!$B$21,N44-N45-N46,
'Output| AER'!$B$23,"",
'Output| AER'!$B$24,'Input| Type 2 capcons'!N$46/10^3,
SUMPRODUCT('Calc| Project Costs'!S$10:S$1009,1*('Calc| Project Costs'!$G$10:$G$1009=$B47),'Calc| Project Costs'!$BV$10:$BV$1009)/10^3),
""))</f>
        <v/>
      </c>
      <c r="O47" s="213" t="str" cm="1">
        <f t="array" ref="O47">IF($B46='Output| AER'!$B$21,
IF(AND(ABS(O43*10^3-(SUM(SUMPRODUCT('Calc| Project Costs'!$BV$10:$BV$1009,'Calc| Project Costs'!AB$10:AB$1009)+SUMPRODUCT('Calc| Project Costs'!$BV$10:$BV$1009,'Calc| Project Costs'!BH$10:BH$1009))+SUMPRODUCT(--('Input| Disposals'!$O$8:$O$57='Input| Setup'!$B$37),'Input| Disposals'!S$8:S$57)+O46*10^3))&lt;0.000001,(ABS(O43*10^3-(SUMPRODUCT('Calc| Project Costs'!$BV$10:$BV$1009,'Calc| Project Costs'!BP$10:BP$1009)))&lt;0.000001)),0,1),
IF(LEN($B47)&gt;0,
_xlfn.SWITCH($B47,
'Output| AER'!$B$17,SUMPRODUCT('Calc| Project Costs'!$BV$10:$BV$1009,'Calc| Project Costs'!AZ$10:AZ$1009)/10^3,
'Output| AER'!$B$18,IF(LEN($B46)&gt;0,SUM(O$9:O46),0),
'Output| AER'!$B$19,(SUMPRODUCT('Calc| Project Costs'!AB$10:AB$1009,'Calc| Project Costs'!$BV$10:$BV$1009)+SUMPRODUCT('Calc| Project Costs'!BH$10:BH$1009,'Calc| Project Costs'!$BV$10:$BV$1009))/10^3,
'Output| AER'!$B$20,SUMPRODUCT(--('Input| Disposals'!$O$8:$O$57='Input| Setup'!$B$37),'Input| Disposals'!S$8:S$57)/10^3,
'Output| AER'!$B$21,O44-O45-O46,
'Output| AER'!$B$23,"",
'Output| AER'!$B$24,'Input| Type 2 capcons'!O$46/10^3,
SUMPRODUCT('Calc| Project Costs'!T$10:T$1009,1*('Calc| Project Costs'!$G$10:$G$1009=$B47),'Calc| Project Costs'!$BV$10:$BV$1009)/10^3),
""))</f>
        <v/>
      </c>
      <c r="P47" s="213" t="str" cm="1">
        <f t="array" ref="P47">IF($B46='Output| AER'!$B$21,
IF(AND(ABS(P43*10^3-(SUM(SUMPRODUCT('Calc| Project Costs'!$BV$10:$BV$1009,'Calc| Project Costs'!AC$10:AC$1009)+SUMPRODUCT('Calc| Project Costs'!$BV$10:$BV$1009,'Calc| Project Costs'!BI$10:BI$1009))+SUMPRODUCT(--('Input| Disposals'!$O$8:$O$57='Input| Setup'!$B$37),'Input| Disposals'!T$8:T$57)+P46*10^3))&lt;0.000001,(ABS(P43*10^3-(SUMPRODUCT('Calc| Project Costs'!$BV$10:$BV$1009,'Calc| Project Costs'!BQ$10:BQ$1009)))&lt;0.000001)),0,1),
IF(LEN($B47)&gt;0,
_xlfn.SWITCH($B47,
'Output| AER'!$B$17,SUMPRODUCT('Calc| Project Costs'!$BV$10:$BV$1009,'Calc| Project Costs'!BA$10:BA$1009)/10^3,
'Output| AER'!$B$18,IF(LEN($B46)&gt;0,SUM(P$9:P46),0),
'Output| AER'!$B$19,(SUMPRODUCT('Calc| Project Costs'!AC$10:AC$1009,'Calc| Project Costs'!$BV$10:$BV$1009)+SUMPRODUCT('Calc| Project Costs'!BI$10:BI$1009,'Calc| Project Costs'!$BV$10:$BV$1009))/10^3,
'Output| AER'!$B$20,SUMPRODUCT(--('Input| Disposals'!$O$8:$O$57='Input| Setup'!$B$37),'Input| Disposals'!T$8:T$57)/10^3,
'Output| AER'!$B$21,P44-P45-P46,
'Output| AER'!$B$23,"",
'Output| AER'!$B$24,'Input| Type 2 capcons'!P$46/10^3,
SUMPRODUCT('Calc| Project Costs'!U$10:U$1009,1*('Calc| Project Costs'!$G$10:$G$1009=$B47),'Calc| Project Costs'!$BV$10:$BV$1009)/10^3),
""))</f>
        <v/>
      </c>
      <c r="Q47" s="213" t="str" cm="1">
        <f t="array" ref="Q47">IF($B46='Output| AER'!$B$21,
IF(AND(ABS(Q43*10^3-(SUM(SUMPRODUCT('Calc| Project Costs'!$BV$10:$BV$1009,'Calc| Project Costs'!AD$10:AD$1009)+SUMPRODUCT('Calc| Project Costs'!$BV$10:$BV$1009,'Calc| Project Costs'!BJ$10:BJ$1009))+SUMPRODUCT(--('Input| Disposals'!$O$8:$O$57='Input| Setup'!$B$37),'Input| Disposals'!U$8:U$57)+Q46*10^3))&lt;0.000001,(ABS(Q43*10^3-(SUMPRODUCT('Calc| Project Costs'!$BV$10:$BV$1009,'Calc| Project Costs'!BR$10:BR$1009)))&lt;0.000001)),0,1),
IF(LEN($B47)&gt;0,
_xlfn.SWITCH($B47,
'Output| AER'!$B$17,SUMPRODUCT('Calc| Project Costs'!$BV$10:$BV$1009,'Calc| Project Costs'!BB$10:BB$1009)/10^3,
'Output| AER'!$B$18,IF(LEN($B46)&gt;0,SUM(Q$9:Q46),0),
'Output| AER'!$B$19,(SUMPRODUCT('Calc| Project Costs'!AD$10:AD$1009,'Calc| Project Costs'!$BV$10:$BV$1009)+SUMPRODUCT('Calc| Project Costs'!BJ$10:BJ$1009,'Calc| Project Costs'!$BV$10:$BV$1009))/10^3,
'Output| AER'!$B$20,SUMPRODUCT(--('Input| Disposals'!$O$8:$O$57='Input| Setup'!$B$37),'Input| Disposals'!U$8:U$57)/10^3,
'Output| AER'!$B$21,Q44-Q45-Q46,
'Output| AER'!$B$23,"",
'Output| AER'!$B$24,'Input| Type 2 capcons'!Q$46/10^3,
SUMPRODUCT('Calc| Project Costs'!V$10:V$1009,1*('Calc| Project Costs'!$G$10:$G$1009=$B47),'Calc| Project Costs'!$BV$10:$BV$1009)/10^3),
""))</f>
        <v/>
      </c>
      <c r="R47" s="213" t="str" cm="1">
        <f t="array" ref="R47">IF($B46='Output| AER'!$B$21,
IF(AND(ABS(R43*10^3-(SUM(SUMPRODUCT('Calc| Project Costs'!$BV$10:$BV$1009,'Calc| Project Costs'!AE$10:AE$1009)+SUMPRODUCT('Calc| Project Costs'!$BV$10:$BV$1009,'Calc| Project Costs'!BK$10:BK$1009))+SUMPRODUCT(--('Input| Disposals'!$O$8:$O$57='Input| Setup'!$B$37),'Input| Disposals'!V$8:V$57)+R46*10^3))&lt;0.000001,(ABS(R43*10^3-(SUMPRODUCT('Calc| Project Costs'!$BV$10:$BV$1009,'Calc| Project Costs'!BS$10:BS$1009)))&lt;0.000001)),0,1),
IF(LEN($B47)&gt;0,
_xlfn.SWITCH($B47,
'Output| AER'!$B$17,SUMPRODUCT('Calc| Project Costs'!$BV$10:$BV$1009,'Calc| Project Costs'!BC$10:BC$1009)/10^3,
'Output| AER'!$B$18,IF(LEN($B46)&gt;0,SUM(R$9:R46),0),
'Output| AER'!$B$19,(SUMPRODUCT('Calc| Project Costs'!AE$10:AE$1009,'Calc| Project Costs'!$BV$10:$BV$1009)+SUMPRODUCT('Calc| Project Costs'!BK$10:BK$1009,'Calc| Project Costs'!$BV$10:$BV$1009))/10^3,
'Output| AER'!$B$20,SUMPRODUCT(--('Input| Disposals'!$O$8:$O$57='Input| Setup'!$B$37),'Input| Disposals'!V$8:V$57)/10^3,
'Output| AER'!$B$21,R44-R45-R46,
'Output| AER'!$B$23,"",
'Output| AER'!$B$24,'Input| Type 2 capcons'!R$46/10^3,
SUMPRODUCT('Calc| Project Costs'!W$10:W$1009,1*('Calc| Project Costs'!$G$10:$G$1009=$B47),'Calc| Project Costs'!$BV$10:$BV$1009)/10^3),
""))</f>
        <v/>
      </c>
      <c r="S47" s="214" t="str">
        <f>IF(B46='Output| AER'!$B$21,ROUND(S46-'Output| PTRM (DFA)'!$I$223,9),IF(OR(B47='Output| AER'!$B$23,AND(B47="",B46=""),AND(B47="",B46='Output| AER'!$B$24)),"",IFERROR(SUM(N47:R47),0)))</f>
        <v/>
      </c>
      <c r="U47" s="87"/>
    </row>
    <row r="48" spans="1:21" ht="12.75" customHeight="1" x14ac:dyDescent="0.2">
      <c r="B48" s="125" t="str" cm="1">
        <f t="array" ref="B48">IFERROR(_xlfn.LET(_xlpm.x, INDEX(_xlfn.VSTACK(_xlfn.UNIQUE(_xlfn._xlws.FILTER('Input| Projects'!$G$10:$G$1009,'Input| Projects'!$G$10:$G$1009&lt;&gt;"")),'Output| AER'!$B$17:$B$24),ROW(A40)),IF(_xlpm.x=0,"",_xlpm.x)),"")</f>
        <v/>
      </c>
      <c r="C48" s="213" t="str" cm="1">
        <f t="array" ref="C48">IF($B47='Output| AER'!$B$21,
IF(AND(ABS(C44*10^3-(SUM(SUMPRODUCT('Calc| Project Costs'!$BU$10:$BU$1009,'Calc| Project Costs'!Y$10:Y$1009)+SUMPRODUCT('Calc| Project Costs'!$BU$10:$BU$1009,'Calc| Project Costs'!BE$10:BE$1009))+SUMPRODUCT(--('Input| Disposals'!$O$8:$O$57='Input| Setup'!$B$36),'Input| Disposals'!P$8:P$57)+C47*10^3))&lt;0.000001,(ABS(C44*10^3-(SUMPRODUCT('Calc| Project Costs'!$BU$10:$BU$1009,'Calc| Project Costs'!BM$10:BM$1009)))&lt;0.000001)),0,1),
IF(LEN($B48)&gt;0,
_xlfn.SWITCH($B48,
'Output| AER'!$B$17,SUMPRODUCT('Calc| Project Costs'!$BU$10:$BU$1009,'Calc| Project Costs'!AW$10:AW$1009)/10^3,
'Output| AER'!$B$18,IF(LEN($B47)&gt;0,SUM(C$9:C47),0),
'Output| AER'!$B$19,(SUMPRODUCT('Calc| Project Costs'!Y$10:Y$1009,'Calc| Project Costs'!$BU$10:$BU$1009)+SUMPRODUCT('Calc| Project Costs'!BE$10:BE$1009,'Calc| Project Costs'!$BU$10:$BU$1009))/10^3,
'Output| AER'!$B$20,SUMPRODUCT(--('Input| Disposals'!$O$8:$O$57='Input| Setup'!$B$36),'Input| Disposals'!P$8:P$57)/10^3,
'Output| AER'!$B$21,C45-C46-C47,
'Output| AER'!$B$23,"",
'Output| AER'!$B$24,'Input| Type 2 capcons'!C$46/10^3,
SUMPRODUCT('Calc| Project Costs'!Q$10:Q$1009,1*('Calc| Project Costs'!$G$10:$G$1009=$B48),'Calc| Project Costs'!$BU$10:$BU$1009)/10^3),
""))</f>
        <v/>
      </c>
      <c r="D48" s="213" t="str" cm="1">
        <f t="array" ref="D48">IF($B47='Output| AER'!$B$21,
IF(AND(ABS(D44*10^3-(SUM(SUMPRODUCT('Calc| Project Costs'!$BU$10:$BU$1009,'Calc| Project Costs'!Z$10:Z$1009)+SUMPRODUCT('Calc| Project Costs'!$BU$10:$BU$1009,'Calc| Project Costs'!BF$10:BF$1009))+SUMPRODUCT(--('Input| Disposals'!$O$8:$O$57='Input| Setup'!$B$36),'Input| Disposals'!Q$8:Q$57)+D47*10^3))&lt;0.000001,(ABS(D44*10^3-(SUMPRODUCT('Calc| Project Costs'!$BU$10:$BU$1009,'Calc| Project Costs'!BN$10:BN$1009)))&lt;0.000001)),0,1),
IF(LEN($B48)&gt;0,
_xlfn.SWITCH($B48,
'Output| AER'!$B$17,SUMPRODUCT('Calc| Project Costs'!$BU$10:$BU$1009,'Calc| Project Costs'!AX$10:AX$1009)/10^3,
'Output| AER'!$B$18,IF(LEN($B47)&gt;0,SUM(D$9:D47),0),
'Output| AER'!$B$19,(SUMPRODUCT('Calc| Project Costs'!Z$10:Z$1009,'Calc| Project Costs'!$BU$10:$BU$1009)+SUMPRODUCT('Calc| Project Costs'!BF$10:BF$1009,'Calc| Project Costs'!$BU$10:$BU$1009))/10^3,
'Output| AER'!$B$20,SUMPRODUCT(--('Input| Disposals'!$O$8:$O$57='Input| Setup'!$B$36),'Input| Disposals'!Q$8:Q$57)/10^3,
'Output| AER'!$B$21,D45-D46-D47,
'Output| AER'!$B$23,"",
'Output| AER'!$B$24,'Input| Type 2 capcons'!D$46/10^3,
SUMPRODUCT('Calc| Project Costs'!R$10:R$1009,1*('Calc| Project Costs'!$G$10:$G$1009=$B48),'Calc| Project Costs'!$BU$10:$BU$1009)/10^3),
""))</f>
        <v/>
      </c>
      <c r="E48" s="213" t="str" cm="1">
        <f t="array" ref="E48">IF($B47='Output| AER'!$B$21,
IF(AND(ABS(E44*10^3-(SUM(SUMPRODUCT('Calc| Project Costs'!$BU$10:$BU$1009,'Calc| Project Costs'!AA$10:AA$1009)+SUMPRODUCT('Calc| Project Costs'!$BU$10:$BU$1009,'Calc| Project Costs'!BG$10:BG$1009))+SUMPRODUCT(--('Input| Disposals'!$O$8:$O$57='Input| Setup'!$B$36),'Input| Disposals'!R$8:R$57)+E47*10^3))&lt;0.000001,(ABS(E44*10^3-(SUMPRODUCT('Calc| Project Costs'!$BU$10:$BU$1009,'Calc| Project Costs'!BO$10:BO$1009)))&lt;0.000001)),0,1),
IF(LEN($B48)&gt;0,
_xlfn.SWITCH($B48,
'Output| AER'!$B$17,SUMPRODUCT('Calc| Project Costs'!$BU$10:$BU$1009,'Calc| Project Costs'!AY$10:AY$1009)/10^3,
'Output| AER'!$B$18,IF(LEN($B47)&gt;0,SUM(E$9:E47),0),
'Output| AER'!$B$19,(SUMPRODUCT('Calc| Project Costs'!AA$10:AA$1009,'Calc| Project Costs'!$BU$10:$BU$1009)+SUMPRODUCT('Calc| Project Costs'!BG$10:BG$1009,'Calc| Project Costs'!$BU$10:$BU$1009))/10^3,
'Output| AER'!$B$20,SUMPRODUCT(--('Input| Disposals'!$O$8:$O$57='Input| Setup'!$B$36),'Input| Disposals'!R$8:R$57)/10^3,
'Output| AER'!$B$21,E45-E46-E47,
'Output| AER'!$B$23,"",
'Output| AER'!$B$24,'Input| Type 2 capcons'!E$46/10^3,
SUMPRODUCT('Calc| Project Costs'!S$10:S$1009,1*('Calc| Project Costs'!$G$10:$G$1009=$B48),'Calc| Project Costs'!$BU$10:$BU$1009)/10^3),
""))</f>
        <v/>
      </c>
      <c r="F48" s="213" t="str" cm="1">
        <f t="array" ref="F48">IF($B47='Output| AER'!$B$21,
IF(AND(ABS(F44*10^3-(SUM(SUMPRODUCT('Calc| Project Costs'!$BU$10:$BU$1009,'Calc| Project Costs'!AB$10:AB$1009)+SUMPRODUCT('Calc| Project Costs'!$BU$10:$BU$1009,'Calc| Project Costs'!BH$10:BH$1009))+SUMPRODUCT(--('Input| Disposals'!$O$8:$O$57='Input| Setup'!$B$36),'Input| Disposals'!S$8:S$57)+F47*10^3))&lt;0.000001,(ABS(F44*10^3-(SUMPRODUCT('Calc| Project Costs'!$BU$10:$BU$1009,'Calc| Project Costs'!BP$10:BP$1009)))&lt;0.000001)),0,1),
IF(LEN($B48)&gt;0,
_xlfn.SWITCH($B48,
'Output| AER'!$B$17,SUMPRODUCT('Calc| Project Costs'!$BU$10:$BU$1009,'Calc| Project Costs'!AZ$10:AZ$1009)/10^3,
'Output| AER'!$B$18,IF(LEN($B47)&gt;0,SUM(F$9:F47),0),
'Output| AER'!$B$19,(SUMPRODUCT('Calc| Project Costs'!AB$10:AB$1009,'Calc| Project Costs'!$BU$10:$BU$1009)+SUMPRODUCT('Calc| Project Costs'!BH$10:BH$1009,'Calc| Project Costs'!$BU$10:$BU$1009))/10^3,
'Output| AER'!$B$20,SUMPRODUCT(--('Input| Disposals'!$O$8:$O$57='Input| Setup'!$B$36),'Input| Disposals'!S$8:S$57)/10^3,
'Output| AER'!$B$21,F45-F46-F47,
'Output| AER'!$B$23,"",
'Output| AER'!$B$24,'Input| Type 2 capcons'!F$46/10^3,
SUMPRODUCT('Calc| Project Costs'!T$10:T$1009,1*('Calc| Project Costs'!$G$10:$G$1009=$B48),'Calc| Project Costs'!$BU$10:$BU$1009)/10^3),
""))</f>
        <v/>
      </c>
      <c r="G48" s="213" t="str" cm="1">
        <f t="array" ref="G48">IF($B47='Output| AER'!$B$21,
IF(AND(ABS(G44*10^3-(SUM(SUMPRODUCT('Calc| Project Costs'!$BU$10:$BU$1009,'Calc| Project Costs'!AC$10:AC$1009)+SUMPRODUCT('Calc| Project Costs'!$BU$10:$BU$1009,'Calc| Project Costs'!BI$10:BI$1009))+SUMPRODUCT(--('Input| Disposals'!$O$8:$O$57='Input| Setup'!$B$36),'Input| Disposals'!T$8:T$57)+G47*10^3))&lt;0.000001,(ABS(G44*10^3-(SUMPRODUCT('Calc| Project Costs'!$BU$10:$BU$1009,'Calc| Project Costs'!BQ$10:BQ$1009)))&lt;0.000001)),0,1),
IF(LEN($B48)&gt;0,
_xlfn.SWITCH($B48,
'Output| AER'!$B$17,SUMPRODUCT('Calc| Project Costs'!$BU$10:$BU$1009,'Calc| Project Costs'!BA$10:BA$1009)/10^3,
'Output| AER'!$B$18,IF(LEN($B47)&gt;0,SUM(G$9:G47),0),
'Output| AER'!$B$19,(SUMPRODUCT('Calc| Project Costs'!AC$10:AC$1009,'Calc| Project Costs'!$BU$10:$BU$1009)+SUMPRODUCT('Calc| Project Costs'!BI$10:BI$1009,'Calc| Project Costs'!$BU$10:$BU$1009))/10^3,
'Output| AER'!$B$20,SUMPRODUCT(--('Input| Disposals'!$O$8:$O$57='Input| Setup'!$B$36),'Input| Disposals'!T$8:T$57)/10^3,
'Output| AER'!$B$21,G45-G46-G47,
'Output| AER'!$B$23,"",
'Output| AER'!$B$24,'Input| Type 2 capcons'!G$46/10^3,
SUMPRODUCT('Calc| Project Costs'!U$10:U$1009,1*('Calc| Project Costs'!$G$10:$G$1009=$B48),'Calc| Project Costs'!$BU$10:$BU$1009)/10^3),
""))</f>
        <v/>
      </c>
      <c r="H48" s="213" t="str" cm="1">
        <f t="array" ref="H48">IF($B47='Output| AER'!$B$21,
IF(AND(ABS(H44*10^3-(SUM(SUMPRODUCT('Calc| Project Costs'!$BU$10:$BU$1009,'Calc| Project Costs'!AD$10:AD$1009)+SUMPRODUCT('Calc| Project Costs'!$BU$10:$BU$1009,'Calc| Project Costs'!BJ$10:BJ$1009))+SUMPRODUCT(--('Input| Disposals'!$O$8:$O$57='Input| Setup'!$B$36),'Input| Disposals'!U$8:U$57)+H47*10^3))&lt;0.000001,(ABS(H44*10^3-(SUMPRODUCT('Calc| Project Costs'!$BU$10:$BU$1009,'Calc| Project Costs'!BR$10:BR$1009)))&lt;0.000001)),0,1),
IF(LEN($B48)&gt;0,
_xlfn.SWITCH($B48,
'Output| AER'!$B$17,SUMPRODUCT('Calc| Project Costs'!$BU$10:$BU$1009,'Calc| Project Costs'!BB$10:BB$1009)/10^3,
'Output| AER'!$B$18,IF(LEN($B47)&gt;0,SUM(H$9:H47),0),
'Output| AER'!$B$19,(SUMPRODUCT('Calc| Project Costs'!AD$10:AD$1009,'Calc| Project Costs'!$BU$10:$BU$1009)+SUMPRODUCT('Calc| Project Costs'!BJ$10:BJ$1009,'Calc| Project Costs'!$BU$10:$BU$1009))/10^3,
'Output| AER'!$B$20,SUMPRODUCT(--('Input| Disposals'!$O$8:$O$57='Input| Setup'!$B$36),'Input| Disposals'!U$8:U$57)/10^3,
'Output| AER'!$B$21,H45-H46-H47,
'Output| AER'!$B$23,"",
'Output| AER'!$B$24,'Input| Type 2 capcons'!H$46/10^3,
SUMPRODUCT('Calc| Project Costs'!V$10:V$1009,1*('Calc| Project Costs'!$G$10:$G$1009=$B48),'Calc| Project Costs'!$BU$10:$BU$1009)/10^3),
""))</f>
        <v/>
      </c>
      <c r="I48" s="213" t="str" cm="1">
        <f t="array" ref="I48">IF($B47='Output| AER'!$B$21,
IF(AND(ABS(I44*10^3-(SUM(SUMPRODUCT('Calc| Project Costs'!$BU$10:$BU$1009,'Calc| Project Costs'!AE$10:AE$1009)+SUMPRODUCT('Calc| Project Costs'!$BU$10:$BU$1009,'Calc| Project Costs'!BK$10:BK$1009))+SUMPRODUCT(--('Input| Disposals'!$O$8:$O$57='Input| Setup'!$B$36),'Input| Disposals'!V$8:V$57)+I47*10^3))&lt;0.000001,(ABS(I44*10^3-(SUMPRODUCT('Calc| Project Costs'!$BU$10:$BU$1009,'Calc| Project Costs'!BS$10:BS$1009)))&lt;0.000001)),0,1),
IF(LEN($B48)&gt;0,
_xlfn.SWITCH($B48,
'Output| AER'!$B$17,SUMPRODUCT('Calc| Project Costs'!$BU$10:$BU$1009,'Calc| Project Costs'!BC$10:BC$1009)/10^3,
'Output| AER'!$B$18,IF(LEN($B47)&gt;0,SUM(I$9:I47),0),
'Output| AER'!$B$19,(SUMPRODUCT('Calc| Project Costs'!AE$10:AE$1009,'Calc| Project Costs'!$BU$10:$BU$1009)+SUMPRODUCT('Calc| Project Costs'!BK$10:BK$1009,'Calc| Project Costs'!$BU$10:$BU$1009))/10^3,
'Output| AER'!$B$20,SUMPRODUCT(--('Input| Disposals'!$O$8:$O$57='Input| Setup'!$B$36),'Input| Disposals'!V$8:V$57)/10^3,
'Output| AER'!$B$21,I45-I46-I47,
'Output| AER'!$B$23,"",
'Output| AER'!$B$24,'Input| Type 2 capcons'!I$46/10^3,
SUMPRODUCT('Calc| Project Costs'!W$10:W$1009,1*('Calc| Project Costs'!$G$10:$G$1009=$B48),'Calc| Project Costs'!$BU$10:$BU$1009)/10^3),
""))</f>
        <v/>
      </c>
      <c r="J48" s="214" t="str">
        <f>IF(B47='Output| AER'!$B$21,ROUND(J47-'Output| PTRM (SCS)'!$I$223,9),IF(OR(B48='Output| AER'!$B$23,AND(B48="",B47=""),AND(B48="",B47='Output| AER'!$B$24)),"",IFERROR(SUM(E48:I48),0)))</f>
        <v/>
      </c>
      <c r="L48" s="213" t="str" cm="1">
        <f t="array" ref="L48">IF($B47='Output| AER'!$B$21,
IF(AND(ABS(L44*10^3-(SUM(SUMPRODUCT('Calc| Project Costs'!$BV$10:$BV$1009,'Calc| Project Costs'!Y$10:Y$1009)+SUMPRODUCT('Calc| Project Costs'!$BV$10:$BV$1009,'Calc| Project Costs'!BE$10:BE$1009))+SUMPRODUCT(--('Input| Disposals'!$O$8:$O$57='Input| Setup'!$B$37),'Input| Disposals'!P$8:P$57)+L47*10^3))&lt;0.000001,(ABS(L44*10^3-(SUMPRODUCT('Calc| Project Costs'!$BV$10:$BV$1009,'Calc| Project Costs'!BM$10:BM$1009)))&lt;0.000001)),0,1),
IF(LEN($B48)&gt;0,
_xlfn.SWITCH($B48,
'Output| AER'!$B$17,SUMPRODUCT('Calc| Project Costs'!$BV$10:$BV$1009,'Calc| Project Costs'!AW$10:AW$1009)/10^3,
'Output| AER'!$B$18,IF(LEN($B47)&gt;0,SUM(L$9:L47),0),
'Output| AER'!$B$19,(SUMPRODUCT('Calc| Project Costs'!Y$10:Y$1009,'Calc| Project Costs'!$BV$10:$BV$1009)+SUMPRODUCT('Calc| Project Costs'!BE$10:BE$1009,'Calc| Project Costs'!$BV$10:$BV$1009))/10^3,
'Output| AER'!$B$20,SUMPRODUCT(--('Input| Disposals'!$O$8:$O$57='Input| Setup'!$B$37),'Input| Disposals'!P$8:P$57)/10^3,
'Output| AER'!$B$21,L45-L46-L47,
'Output| AER'!$B$23,"",
'Output| AER'!$B$24,'Input| Type 2 capcons'!L$46/10^3,
SUMPRODUCT('Calc| Project Costs'!Q$10:Q$1009,1*('Calc| Project Costs'!$G$10:$G$1009=$B48),'Calc| Project Costs'!$BV$10:$BV$1009)/10^3),
""))</f>
        <v/>
      </c>
      <c r="M48" s="213" t="str" cm="1">
        <f t="array" ref="M48">IF($B47='Output| AER'!$B$21,
IF(AND(ABS(M44*10^3-(SUM(SUMPRODUCT('Calc| Project Costs'!$BV$10:$BV$1009,'Calc| Project Costs'!Z$10:Z$1009)+SUMPRODUCT('Calc| Project Costs'!$BV$10:$BV$1009,'Calc| Project Costs'!BF$10:BF$1009))+SUMPRODUCT(--('Input| Disposals'!$O$8:$O$57='Input| Setup'!$B$37),'Input| Disposals'!Q$8:Q$57)+M47*10^3))&lt;0.000001,(ABS(M44*10^3-(SUMPRODUCT('Calc| Project Costs'!$BV$10:$BV$1009,'Calc| Project Costs'!BN$10:BN$1009)))&lt;0.000001)),0,1),
IF(LEN($B48)&gt;0,
_xlfn.SWITCH($B48,
'Output| AER'!$B$17,SUMPRODUCT('Calc| Project Costs'!$BV$10:$BV$1009,'Calc| Project Costs'!AX$10:AX$1009)/10^3,
'Output| AER'!$B$18,IF(LEN($B47)&gt;0,SUM(M$9:M47),0),
'Output| AER'!$B$19,(SUMPRODUCT('Calc| Project Costs'!Z$10:Z$1009,'Calc| Project Costs'!$BV$10:$BV$1009)+SUMPRODUCT('Calc| Project Costs'!BF$10:BF$1009,'Calc| Project Costs'!$BV$10:$BV$1009))/10^3,
'Output| AER'!$B$20,SUMPRODUCT(--('Input| Disposals'!$O$8:$O$57='Input| Setup'!$B$37),'Input| Disposals'!Q$8:Q$57)/10^3,
'Output| AER'!$B$21,M45-M46-M47,
'Output| AER'!$B$23,"",
'Output| AER'!$B$24,'Input| Type 2 capcons'!M$46/10^3,
SUMPRODUCT('Calc| Project Costs'!R$10:R$1009,1*('Calc| Project Costs'!$G$10:$G$1009=$B48),'Calc| Project Costs'!$BV$10:$BV$1009)/10^3),
""))</f>
        <v/>
      </c>
      <c r="N48" s="213" t="str" cm="1">
        <f t="array" ref="N48">IF($B47='Output| AER'!$B$21,
IF(AND(ABS(N44*10^3-(SUM(SUMPRODUCT('Calc| Project Costs'!$BV$10:$BV$1009,'Calc| Project Costs'!AA$10:AA$1009)+SUMPRODUCT('Calc| Project Costs'!$BV$10:$BV$1009,'Calc| Project Costs'!BG$10:BG$1009))+SUMPRODUCT(--('Input| Disposals'!$O$8:$O$57='Input| Setup'!$B$37),'Input| Disposals'!R$8:R$57)+N47*10^3))&lt;0.000001,(ABS(N44*10^3-(SUMPRODUCT('Calc| Project Costs'!$BV$10:$BV$1009,'Calc| Project Costs'!BO$10:BO$1009)))&lt;0.000001)),0,1),
IF(LEN($B48)&gt;0,
_xlfn.SWITCH($B48,
'Output| AER'!$B$17,SUMPRODUCT('Calc| Project Costs'!$BV$10:$BV$1009,'Calc| Project Costs'!AY$10:AY$1009)/10^3,
'Output| AER'!$B$18,IF(LEN($B47)&gt;0,SUM(N$9:N47),0),
'Output| AER'!$B$19,(SUMPRODUCT('Calc| Project Costs'!AA$10:AA$1009,'Calc| Project Costs'!$BV$10:$BV$1009)+SUMPRODUCT('Calc| Project Costs'!BG$10:BG$1009,'Calc| Project Costs'!$BV$10:$BV$1009))/10^3,
'Output| AER'!$B$20,SUMPRODUCT(--('Input| Disposals'!$O$8:$O$57='Input| Setup'!$B$37),'Input| Disposals'!R$8:R$57)/10^3,
'Output| AER'!$B$21,N45-N46-N47,
'Output| AER'!$B$23,"",
'Output| AER'!$B$24,'Input| Type 2 capcons'!N$46/10^3,
SUMPRODUCT('Calc| Project Costs'!S$10:S$1009,1*('Calc| Project Costs'!$G$10:$G$1009=$B48),'Calc| Project Costs'!$BV$10:$BV$1009)/10^3),
""))</f>
        <v/>
      </c>
      <c r="O48" s="213" t="str" cm="1">
        <f t="array" ref="O48">IF($B47='Output| AER'!$B$21,
IF(AND(ABS(O44*10^3-(SUM(SUMPRODUCT('Calc| Project Costs'!$BV$10:$BV$1009,'Calc| Project Costs'!AB$10:AB$1009)+SUMPRODUCT('Calc| Project Costs'!$BV$10:$BV$1009,'Calc| Project Costs'!BH$10:BH$1009))+SUMPRODUCT(--('Input| Disposals'!$O$8:$O$57='Input| Setup'!$B$37),'Input| Disposals'!S$8:S$57)+O47*10^3))&lt;0.000001,(ABS(O44*10^3-(SUMPRODUCT('Calc| Project Costs'!$BV$10:$BV$1009,'Calc| Project Costs'!BP$10:BP$1009)))&lt;0.000001)),0,1),
IF(LEN($B48)&gt;0,
_xlfn.SWITCH($B48,
'Output| AER'!$B$17,SUMPRODUCT('Calc| Project Costs'!$BV$10:$BV$1009,'Calc| Project Costs'!AZ$10:AZ$1009)/10^3,
'Output| AER'!$B$18,IF(LEN($B47)&gt;0,SUM(O$9:O47),0),
'Output| AER'!$B$19,(SUMPRODUCT('Calc| Project Costs'!AB$10:AB$1009,'Calc| Project Costs'!$BV$10:$BV$1009)+SUMPRODUCT('Calc| Project Costs'!BH$10:BH$1009,'Calc| Project Costs'!$BV$10:$BV$1009))/10^3,
'Output| AER'!$B$20,SUMPRODUCT(--('Input| Disposals'!$O$8:$O$57='Input| Setup'!$B$37),'Input| Disposals'!S$8:S$57)/10^3,
'Output| AER'!$B$21,O45-O46-O47,
'Output| AER'!$B$23,"",
'Output| AER'!$B$24,'Input| Type 2 capcons'!O$46/10^3,
SUMPRODUCT('Calc| Project Costs'!T$10:T$1009,1*('Calc| Project Costs'!$G$10:$G$1009=$B48),'Calc| Project Costs'!$BV$10:$BV$1009)/10^3),
""))</f>
        <v/>
      </c>
      <c r="P48" s="213" t="str" cm="1">
        <f t="array" ref="P48">IF($B47='Output| AER'!$B$21,
IF(AND(ABS(P44*10^3-(SUM(SUMPRODUCT('Calc| Project Costs'!$BV$10:$BV$1009,'Calc| Project Costs'!AC$10:AC$1009)+SUMPRODUCT('Calc| Project Costs'!$BV$10:$BV$1009,'Calc| Project Costs'!BI$10:BI$1009))+SUMPRODUCT(--('Input| Disposals'!$O$8:$O$57='Input| Setup'!$B$37),'Input| Disposals'!T$8:T$57)+P47*10^3))&lt;0.000001,(ABS(P44*10^3-(SUMPRODUCT('Calc| Project Costs'!$BV$10:$BV$1009,'Calc| Project Costs'!BQ$10:BQ$1009)))&lt;0.000001)),0,1),
IF(LEN($B48)&gt;0,
_xlfn.SWITCH($B48,
'Output| AER'!$B$17,SUMPRODUCT('Calc| Project Costs'!$BV$10:$BV$1009,'Calc| Project Costs'!BA$10:BA$1009)/10^3,
'Output| AER'!$B$18,IF(LEN($B47)&gt;0,SUM(P$9:P47),0),
'Output| AER'!$B$19,(SUMPRODUCT('Calc| Project Costs'!AC$10:AC$1009,'Calc| Project Costs'!$BV$10:$BV$1009)+SUMPRODUCT('Calc| Project Costs'!BI$10:BI$1009,'Calc| Project Costs'!$BV$10:$BV$1009))/10^3,
'Output| AER'!$B$20,SUMPRODUCT(--('Input| Disposals'!$O$8:$O$57='Input| Setup'!$B$37),'Input| Disposals'!T$8:T$57)/10^3,
'Output| AER'!$B$21,P45-P46-P47,
'Output| AER'!$B$23,"",
'Output| AER'!$B$24,'Input| Type 2 capcons'!P$46/10^3,
SUMPRODUCT('Calc| Project Costs'!U$10:U$1009,1*('Calc| Project Costs'!$G$10:$G$1009=$B48),'Calc| Project Costs'!$BV$10:$BV$1009)/10^3),
""))</f>
        <v/>
      </c>
      <c r="Q48" s="213" t="str" cm="1">
        <f t="array" ref="Q48">IF($B47='Output| AER'!$B$21,
IF(AND(ABS(Q44*10^3-(SUM(SUMPRODUCT('Calc| Project Costs'!$BV$10:$BV$1009,'Calc| Project Costs'!AD$10:AD$1009)+SUMPRODUCT('Calc| Project Costs'!$BV$10:$BV$1009,'Calc| Project Costs'!BJ$10:BJ$1009))+SUMPRODUCT(--('Input| Disposals'!$O$8:$O$57='Input| Setup'!$B$37),'Input| Disposals'!U$8:U$57)+Q47*10^3))&lt;0.000001,(ABS(Q44*10^3-(SUMPRODUCT('Calc| Project Costs'!$BV$10:$BV$1009,'Calc| Project Costs'!BR$10:BR$1009)))&lt;0.000001)),0,1),
IF(LEN($B48)&gt;0,
_xlfn.SWITCH($B48,
'Output| AER'!$B$17,SUMPRODUCT('Calc| Project Costs'!$BV$10:$BV$1009,'Calc| Project Costs'!BB$10:BB$1009)/10^3,
'Output| AER'!$B$18,IF(LEN($B47)&gt;0,SUM(Q$9:Q47),0),
'Output| AER'!$B$19,(SUMPRODUCT('Calc| Project Costs'!AD$10:AD$1009,'Calc| Project Costs'!$BV$10:$BV$1009)+SUMPRODUCT('Calc| Project Costs'!BJ$10:BJ$1009,'Calc| Project Costs'!$BV$10:$BV$1009))/10^3,
'Output| AER'!$B$20,SUMPRODUCT(--('Input| Disposals'!$O$8:$O$57='Input| Setup'!$B$37),'Input| Disposals'!U$8:U$57)/10^3,
'Output| AER'!$B$21,Q45-Q46-Q47,
'Output| AER'!$B$23,"",
'Output| AER'!$B$24,'Input| Type 2 capcons'!Q$46/10^3,
SUMPRODUCT('Calc| Project Costs'!V$10:V$1009,1*('Calc| Project Costs'!$G$10:$G$1009=$B48),'Calc| Project Costs'!$BV$10:$BV$1009)/10^3),
""))</f>
        <v/>
      </c>
      <c r="R48" s="213" t="str" cm="1">
        <f t="array" ref="R48">IF($B47='Output| AER'!$B$21,
IF(AND(ABS(R44*10^3-(SUM(SUMPRODUCT('Calc| Project Costs'!$BV$10:$BV$1009,'Calc| Project Costs'!AE$10:AE$1009)+SUMPRODUCT('Calc| Project Costs'!$BV$10:$BV$1009,'Calc| Project Costs'!BK$10:BK$1009))+SUMPRODUCT(--('Input| Disposals'!$O$8:$O$57='Input| Setup'!$B$37),'Input| Disposals'!V$8:V$57)+R47*10^3))&lt;0.000001,(ABS(R44*10^3-(SUMPRODUCT('Calc| Project Costs'!$BV$10:$BV$1009,'Calc| Project Costs'!BS$10:BS$1009)))&lt;0.000001)),0,1),
IF(LEN($B48)&gt;0,
_xlfn.SWITCH($B48,
'Output| AER'!$B$17,SUMPRODUCT('Calc| Project Costs'!$BV$10:$BV$1009,'Calc| Project Costs'!BC$10:BC$1009)/10^3,
'Output| AER'!$B$18,IF(LEN($B47)&gt;0,SUM(R$9:R47),0),
'Output| AER'!$B$19,(SUMPRODUCT('Calc| Project Costs'!AE$10:AE$1009,'Calc| Project Costs'!$BV$10:$BV$1009)+SUMPRODUCT('Calc| Project Costs'!BK$10:BK$1009,'Calc| Project Costs'!$BV$10:$BV$1009))/10^3,
'Output| AER'!$B$20,SUMPRODUCT(--('Input| Disposals'!$O$8:$O$57='Input| Setup'!$B$37),'Input| Disposals'!V$8:V$57)/10^3,
'Output| AER'!$B$21,R45-R46-R47,
'Output| AER'!$B$23,"",
'Output| AER'!$B$24,'Input| Type 2 capcons'!R$46/10^3,
SUMPRODUCT('Calc| Project Costs'!W$10:W$1009,1*('Calc| Project Costs'!$G$10:$G$1009=$B48),'Calc| Project Costs'!$BV$10:$BV$1009)/10^3),
""))</f>
        <v/>
      </c>
      <c r="S48" s="214" t="str">
        <f>IF(B47='Output| AER'!$B$21,ROUND(S47-'Output| PTRM (DFA)'!$I$223,9),IF(OR(B48='Output| AER'!$B$23,AND(B48="",B47=""),AND(B48="",B47='Output| AER'!$B$24)),"",IFERROR(SUM(N48:R48),0)))</f>
        <v/>
      </c>
    </row>
    <row r="49" spans="2:19" ht="12.75" customHeight="1" x14ac:dyDescent="0.2">
      <c r="B49" s="125" t="str" cm="1">
        <f t="array" ref="B49">IFERROR(_xlfn.LET(_xlpm.x, INDEX(_xlfn.VSTACK(_xlfn.UNIQUE(_xlfn._xlws.FILTER('Input| Projects'!$G$10:$G$1009,'Input| Projects'!$G$10:$G$1009&lt;&gt;"")),'Output| AER'!$B$17:$B$24),ROW(A41)),IF(_xlpm.x=0,"",_xlpm.x)),"")</f>
        <v/>
      </c>
      <c r="C49" s="213" t="str" cm="1">
        <f t="array" ref="C49">IF($B48='Output| AER'!$B$21,
IF(AND(ABS(C45*10^3-(SUM(SUMPRODUCT('Calc| Project Costs'!$BU$10:$BU$1009,'Calc| Project Costs'!Y$10:Y$1009)+SUMPRODUCT('Calc| Project Costs'!$BU$10:$BU$1009,'Calc| Project Costs'!BE$10:BE$1009))+SUMPRODUCT(--('Input| Disposals'!$O$8:$O$57='Input| Setup'!$B$36),'Input| Disposals'!P$8:P$57)+C48*10^3))&lt;0.000001,(ABS(C45*10^3-(SUMPRODUCT('Calc| Project Costs'!$BU$10:$BU$1009,'Calc| Project Costs'!BM$10:BM$1009)))&lt;0.000001)),0,1),
IF(LEN($B49)&gt;0,
_xlfn.SWITCH($B49,
'Output| AER'!$B$17,SUMPRODUCT('Calc| Project Costs'!$BU$10:$BU$1009,'Calc| Project Costs'!AW$10:AW$1009)/10^3,
'Output| AER'!$B$18,IF(LEN($B48)&gt;0,SUM(C$9:C48),0),
'Output| AER'!$B$19,(SUMPRODUCT('Calc| Project Costs'!Y$10:Y$1009,'Calc| Project Costs'!$BU$10:$BU$1009)+SUMPRODUCT('Calc| Project Costs'!BE$10:BE$1009,'Calc| Project Costs'!$BU$10:$BU$1009))/10^3,
'Output| AER'!$B$20,SUMPRODUCT(--('Input| Disposals'!$O$8:$O$57='Input| Setup'!$B$36),'Input| Disposals'!P$8:P$57)/10^3,
'Output| AER'!$B$21,C46-C47-C48,
'Output| AER'!$B$23,"",
'Output| AER'!$B$24,'Input| Type 2 capcons'!C$46/10^3,
SUMPRODUCT('Calc| Project Costs'!Q$10:Q$1009,1*('Calc| Project Costs'!$G$10:$G$1009=$B49),'Calc| Project Costs'!$BU$10:$BU$1009)/10^3),
""))</f>
        <v/>
      </c>
      <c r="D49" s="213" t="str" cm="1">
        <f t="array" ref="D49">IF($B48='Output| AER'!$B$21,
IF(AND(ABS(D45*10^3-(SUM(SUMPRODUCT('Calc| Project Costs'!$BU$10:$BU$1009,'Calc| Project Costs'!Z$10:Z$1009)+SUMPRODUCT('Calc| Project Costs'!$BU$10:$BU$1009,'Calc| Project Costs'!BF$10:BF$1009))+SUMPRODUCT(--('Input| Disposals'!$O$8:$O$57='Input| Setup'!$B$36),'Input| Disposals'!Q$8:Q$57)+D48*10^3))&lt;0.000001,(ABS(D45*10^3-(SUMPRODUCT('Calc| Project Costs'!$BU$10:$BU$1009,'Calc| Project Costs'!BN$10:BN$1009)))&lt;0.000001)),0,1),
IF(LEN($B49)&gt;0,
_xlfn.SWITCH($B49,
'Output| AER'!$B$17,SUMPRODUCT('Calc| Project Costs'!$BU$10:$BU$1009,'Calc| Project Costs'!AX$10:AX$1009)/10^3,
'Output| AER'!$B$18,IF(LEN($B48)&gt;0,SUM(D$9:D48),0),
'Output| AER'!$B$19,(SUMPRODUCT('Calc| Project Costs'!Z$10:Z$1009,'Calc| Project Costs'!$BU$10:$BU$1009)+SUMPRODUCT('Calc| Project Costs'!BF$10:BF$1009,'Calc| Project Costs'!$BU$10:$BU$1009))/10^3,
'Output| AER'!$B$20,SUMPRODUCT(--('Input| Disposals'!$O$8:$O$57='Input| Setup'!$B$36),'Input| Disposals'!Q$8:Q$57)/10^3,
'Output| AER'!$B$21,D46-D47-D48,
'Output| AER'!$B$23,"",
'Output| AER'!$B$24,'Input| Type 2 capcons'!D$46/10^3,
SUMPRODUCT('Calc| Project Costs'!R$10:R$1009,1*('Calc| Project Costs'!$G$10:$G$1009=$B49),'Calc| Project Costs'!$BU$10:$BU$1009)/10^3),
""))</f>
        <v/>
      </c>
      <c r="E49" s="213" t="str" cm="1">
        <f t="array" ref="E49">IF($B48='Output| AER'!$B$21,
IF(AND(ABS(E45*10^3-(SUM(SUMPRODUCT('Calc| Project Costs'!$BU$10:$BU$1009,'Calc| Project Costs'!AA$10:AA$1009)+SUMPRODUCT('Calc| Project Costs'!$BU$10:$BU$1009,'Calc| Project Costs'!BG$10:BG$1009))+SUMPRODUCT(--('Input| Disposals'!$O$8:$O$57='Input| Setup'!$B$36),'Input| Disposals'!R$8:R$57)+E48*10^3))&lt;0.000001,(ABS(E45*10^3-(SUMPRODUCT('Calc| Project Costs'!$BU$10:$BU$1009,'Calc| Project Costs'!BO$10:BO$1009)))&lt;0.000001)),0,1),
IF(LEN($B49)&gt;0,
_xlfn.SWITCH($B49,
'Output| AER'!$B$17,SUMPRODUCT('Calc| Project Costs'!$BU$10:$BU$1009,'Calc| Project Costs'!AY$10:AY$1009)/10^3,
'Output| AER'!$B$18,IF(LEN($B48)&gt;0,SUM(E$9:E48),0),
'Output| AER'!$B$19,(SUMPRODUCT('Calc| Project Costs'!AA$10:AA$1009,'Calc| Project Costs'!$BU$10:$BU$1009)+SUMPRODUCT('Calc| Project Costs'!BG$10:BG$1009,'Calc| Project Costs'!$BU$10:$BU$1009))/10^3,
'Output| AER'!$B$20,SUMPRODUCT(--('Input| Disposals'!$O$8:$O$57='Input| Setup'!$B$36),'Input| Disposals'!R$8:R$57)/10^3,
'Output| AER'!$B$21,E46-E47-E48,
'Output| AER'!$B$23,"",
'Output| AER'!$B$24,'Input| Type 2 capcons'!E$46/10^3,
SUMPRODUCT('Calc| Project Costs'!S$10:S$1009,1*('Calc| Project Costs'!$G$10:$G$1009=$B49),'Calc| Project Costs'!$BU$10:$BU$1009)/10^3),
""))</f>
        <v/>
      </c>
      <c r="F49" s="213" t="str" cm="1">
        <f t="array" ref="F49">IF($B48='Output| AER'!$B$21,
IF(AND(ABS(F45*10^3-(SUM(SUMPRODUCT('Calc| Project Costs'!$BU$10:$BU$1009,'Calc| Project Costs'!AB$10:AB$1009)+SUMPRODUCT('Calc| Project Costs'!$BU$10:$BU$1009,'Calc| Project Costs'!BH$10:BH$1009))+SUMPRODUCT(--('Input| Disposals'!$O$8:$O$57='Input| Setup'!$B$36),'Input| Disposals'!S$8:S$57)+F48*10^3))&lt;0.000001,(ABS(F45*10^3-(SUMPRODUCT('Calc| Project Costs'!$BU$10:$BU$1009,'Calc| Project Costs'!BP$10:BP$1009)))&lt;0.000001)),0,1),
IF(LEN($B49)&gt;0,
_xlfn.SWITCH($B49,
'Output| AER'!$B$17,SUMPRODUCT('Calc| Project Costs'!$BU$10:$BU$1009,'Calc| Project Costs'!AZ$10:AZ$1009)/10^3,
'Output| AER'!$B$18,IF(LEN($B48)&gt;0,SUM(F$9:F48),0),
'Output| AER'!$B$19,(SUMPRODUCT('Calc| Project Costs'!AB$10:AB$1009,'Calc| Project Costs'!$BU$10:$BU$1009)+SUMPRODUCT('Calc| Project Costs'!BH$10:BH$1009,'Calc| Project Costs'!$BU$10:$BU$1009))/10^3,
'Output| AER'!$B$20,SUMPRODUCT(--('Input| Disposals'!$O$8:$O$57='Input| Setup'!$B$36),'Input| Disposals'!S$8:S$57)/10^3,
'Output| AER'!$B$21,F46-F47-F48,
'Output| AER'!$B$23,"",
'Output| AER'!$B$24,'Input| Type 2 capcons'!F$46/10^3,
SUMPRODUCT('Calc| Project Costs'!T$10:T$1009,1*('Calc| Project Costs'!$G$10:$G$1009=$B49),'Calc| Project Costs'!$BU$10:$BU$1009)/10^3),
""))</f>
        <v/>
      </c>
      <c r="G49" s="213" t="str" cm="1">
        <f t="array" ref="G49">IF($B48='Output| AER'!$B$21,
IF(AND(ABS(G45*10^3-(SUM(SUMPRODUCT('Calc| Project Costs'!$BU$10:$BU$1009,'Calc| Project Costs'!AC$10:AC$1009)+SUMPRODUCT('Calc| Project Costs'!$BU$10:$BU$1009,'Calc| Project Costs'!BI$10:BI$1009))+SUMPRODUCT(--('Input| Disposals'!$O$8:$O$57='Input| Setup'!$B$36),'Input| Disposals'!T$8:T$57)+G48*10^3))&lt;0.000001,(ABS(G45*10^3-(SUMPRODUCT('Calc| Project Costs'!$BU$10:$BU$1009,'Calc| Project Costs'!BQ$10:BQ$1009)))&lt;0.000001)),0,1),
IF(LEN($B49)&gt;0,
_xlfn.SWITCH($B49,
'Output| AER'!$B$17,SUMPRODUCT('Calc| Project Costs'!$BU$10:$BU$1009,'Calc| Project Costs'!BA$10:BA$1009)/10^3,
'Output| AER'!$B$18,IF(LEN($B48)&gt;0,SUM(G$9:G48),0),
'Output| AER'!$B$19,(SUMPRODUCT('Calc| Project Costs'!AC$10:AC$1009,'Calc| Project Costs'!$BU$10:$BU$1009)+SUMPRODUCT('Calc| Project Costs'!BI$10:BI$1009,'Calc| Project Costs'!$BU$10:$BU$1009))/10^3,
'Output| AER'!$B$20,SUMPRODUCT(--('Input| Disposals'!$O$8:$O$57='Input| Setup'!$B$36),'Input| Disposals'!T$8:T$57)/10^3,
'Output| AER'!$B$21,G46-G47-G48,
'Output| AER'!$B$23,"",
'Output| AER'!$B$24,'Input| Type 2 capcons'!G$46/10^3,
SUMPRODUCT('Calc| Project Costs'!U$10:U$1009,1*('Calc| Project Costs'!$G$10:$G$1009=$B49),'Calc| Project Costs'!$BU$10:$BU$1009)/10^3),
""))</f>
        <v/>
      </c>
      <c r="H49" s="213" t="str" cm="1">
        <f t="array" ref="H49">IF($B48='Output| AER'!$B$21,
IF(AND(ABS(H45*10^3-(SUM(SUMPRODUCT('Calc| Project Costs'!$BU$10:$BU$1009,'Calc| Project Costs'!AD$10:AD$1009)+SUMPRODUCT('Calc| Project Costs'!$BU$10:$BU$1009,'Calc| Project Costs'!BJ$10:BJ$1009))+SUMPRODUCT(--('Input| Disposals'!$O$8:$O$57='Input| Setup'!$B$36),'Input| Disposals'!U$8:U$57)+H48*10^3))&lt;0.000001,(ABS(H45*10^3-(SUMPRODUCT('Calc| Project Costs'!$BU$10:$BU$1009,'Calc| Project Costs'!BR$10:BR$1009)))&lt;0.000001)),0,1),
IF(LEN($B49)&gt;0,
_xlfn.SWITCH($B49,
'Output| AER'!$B$17,SUMPRODUCT('Calc| Project Costs'!$BU$10:$BU$1009,'Calc| Project Costs'!BB$10:BB$1009)/10^3,
'Output| AER'!$B$18,IF(LEN($B48)&gt;0,SUM(H$9:H48),0),
'Output| AER'!$B$19,(SUMPRODUCT('Calc| Project Costs'!AD$10:AD$1009,'Calc| Project Costs'!$BU$10:$BU$1009)+SUMPRODUCT('Calc| Project Costs'!BJ$10:BJ$1009,'Calc| Project Costs'!$BU$10:$BU$1009))/10^3,
'Output| AER'!$B$20,SUMPRODUCT(--('Input| Disposals'!$O$8:$O$57='Input| Setup'!$B$36),'Input| Disposals'!U$8:U$57)/10^3,
'Output| AER'!$B$21,H46-H47-H48,
'Output| AER'!$B$23,"",
'Output| AER'!$B$24,'Input| Type 2 capcons'!H$46/10^3,
SUMPRODUCT('Calc| Project Costs'!V$10:V$1009,1*('Calc| Project Costs'!$G$10:$G$1009=$B49),'Calc| Project Costs'!$BU$10:$BU$1009)/10^3),
""))</f>
        <v/>
      </c>
      <c r="I49" s="213" t="str" cm="1">
        <f t="array" ref="I49">IF($B48='Output| AER'!$B$21,
IF(AND(ABS(I45*10^3-(SUM(SUMPRODUCT('Calc| Project Costs'!$BU$10:$BU$1009,'Calc| Project Costs'!AE$10:AE$1009)+SUMPRODUCT('Calc| Project Costs'!$BU$10:$BU$1009,'Calc| Project Costs'!BK$10:BK$1009))+SUMPRODUCT(--('Input| Disposals'!$O$8:$O$57='Input| Setup'!$B$36),'Input| Disposals'!V$8:V$57)+I48*10^3))&lt;0.000001,(ABS(I45*10^3-(SUMPRODUCT('Calc| Project Costs'!$BU$10:$BU$1009,'Calc| Project Costs'!BS$10:BS$1009)))&lt;0.000001)),0,1),
IF(LEN($B49)&gt;0,
_xlfn.SWITCH($B49,
'Output| AER'!$B$17,SUMPRODUCT('Calc| Project Costs'!$BU$10:$BU$1009,'Calc| Project Costs'!BC$10:BC$1009)/10^3,
'Output| AER'!$B$18,IF(LEN($B48)&gt;0,SUM(I$9:I48),0),
'Output| AER'!$B$19,(SUMPRODUCT('Calc| Project Costs'!AE$10:AE$1009,'Calc| Project Costs'!$BU$10:$BU$1009)+SUMPRODUCT('Calc| Project Costs'!BK$10:BK$1009,'Calc| Project Costs'!$BU$10:$BU$1009))/10^3,
'Output| AER'!$B$20,SUMPRODUCT(--('Input| Disposals'!$O$8:$O$57='Input| Setup'!$B$36),'Input| Disposals'!V$8:V$57)/10^3,
'Output| AER'!$B$21,I46-I47-I48,
'Output| AER'!$B$23,"",
'Output| AER'!$B$24,'Input| Type 2 capcons'!I$46/10^3,
SUMPRODUCT('Calc| Project Costs'!W$10:W$1009,1*('Calc| Project Costs'!$G$10:$G$1009=$B49),'Calc| Project Costs'!$BU$10:$BU$1009)/10^3),
""))</f>
        <v/>
      </c>
      <c r="J49" s="214" t="str">
        <f>IF(B48='Output| AER'!$B$21,ROUND(J48-'Output| PTRM (SCS)'!$I$223,9),IF(OR(B49='Output| AER'!$B$23,AND(B49="",B48=""),AND(B49="",B48='Output| AER'!$B$24)),"",IFERROR(SUM(E49:I49),0)))</f>
        <v/>
      </c>
      <c r="L49" s="213" t="str" cm="1">
        <f t="array" ref="L49">IF($B48='Output| AER'!$B$21,
IF(AND(ABS(L45*10^3-(SUM(SUMPRODUCT('Calc| Project Costs'!$BV$10:$BV$1009,'Calc| Project Costs'!Y$10:Y$1009)+SUMPRODUCT('Calc| Project Costs'!$BV$10:$BV$1009,'Calc| Project Costs'!BE$10:BE$1009))+SUMPRODUCT(--('Input| Disposals'!$O$8:$O$57='Input| Setup'!$B$37),'Input| Disposals'!P$8:P$57)+L48*10^3))&lt;0.000001,(ABS(L45*10^3-(SUMPRODUCT('Calc| Project Costs'!$BV$10:$BV$1009,'Calc| Project Costs'!BM$10:BM$1009)))&lt;0.000001)),0,1),
IF(LEN($B49)&gt;0,
_xlfn.SWITCH($B49,
'Output| AER'!$B$17,SUMPRODUCT('Calc| Project Costs'!$BV$10:$BV$1009,'Calc| Project Costs'!AW$10:AW$1009)/10^3,
'Output| AER'!$B$18,IF(LEN($B48)&gt;0,SUM(L$9:L48),0),
'Output| AER'!$B$19,(SUMPRODUCT('Calc| Project Costs'!Y$10:Y$1009,'Calc| Project Costs'!$BV$10:$BV$1009)+SUMPRODUCT('Calc| Project Costs'!BE$10:BE$1009,'Calc| Project Costs'!$BV$10:$BV$1009))/10^3,
'Output| AER'!$B$20,SUMPRODUCT(--('Input| Disposals'!$O$8:$O$57='Input| Setup'!$B$37),'Input| Disposals'!P$8:P$57)/10^3,
'Output| AER'!$B$21,L46-L47-L48,
'Output| AER'!$B$23,"",
'Output| AER'!$B$24,'Input| Type 2 capcons'!L$46/10^3,
SUMPRODUCT('Calc| Project Costs'!Q$10:Q$1009,1*('Calc| Project Costs'!$G$10:$G$1009=$B49),'Calc| Project Costs'!$BV$10:$BV$1009)/10^3),
""))</f>
        <v/>
      </c>
      <c r="M49" s="213" t="str" cm="1">
        <f t="array" ref="M49">IF($B48='Output| AER'!$B$21,
IF(AND(ABS(M45*10^3-(SUM(SUMPRODUCT('Calc| Project Costs'!$BV$10:$BV$1009,'Calc| Project Costs'!Z$10:Z$1009)+SUMPRODUCT('Calc| Project Costs'!$BV$10:$BV$1009,'Calc| Project Costs'!BF$10:BF$1009))+SUMPRODUCT(--('Input| Disposals'!$O$8:$O$57='Input| Setup'!$B$37),'Input| Disposals'!Q$8:Q$57)+M48*10^3))&lt;0.000001,(ABS(M45*10^3-(SUMPRODUCT('Calc| Project Costs'!$BV$10:$BV$1009,'Calc| Project Costs'!BN$10:BN$1009)))&lt;0.000001)),0,1),
IF(LEN($B49)&gt;0,
_xlfn.SWITCH($B49,
'Output| AER'!$B$17,SUMPRODUCT('Calc| Project Costs'!$BV$10:$BV$1009,'Calc| Project Costs'!AX$10:AX$1009)/10^3,
'Output| AER'!$B$18,IF(LEN($B48)&gt;0,SUM(M$9:M48),0),
'Output| AER'!$B$19,(SUMPRODUCT('Calc| Project Costs'!Z$10:Z$1009,'Calc| Project Costs'!$BV$10:$BV$1009)+SUMPRODUCT('Calc| Project Costs'!BF$10:BF$1009,'Calc| Project Costs'!$BV$10:$BV$1009))/10^3,
'Output| AER'!$B$20,SUMPRODUCT(--('Input| Disposals'!$O$8:$O$57='Input| Setup'!$B$37),'Input| Disposals'!Q$8:Q$57)/10^3,
'Output| AER'!$B$21,M46-M47-M48,
'Output| AER'!$B$23,"",
'Output| AER'!$B$24,'Input| Type 2 capcons'!M$46/10^3,
SUMPRODUCT('Calc| Project Costs'!R$10:R$1009,1*('Calc| Project Costs'!$G$10:$G$1009=$B49),'Calc| Project Costs'!$BV$10:$BV$1009)/10^3),
""))</f>
        <v/>
      </c>
      <c r="N49" s="213" t="str" cm="1">
        <f t="array" ref="N49">IF($B48='Output| AER'!$B$21,
IF(AND(ABS(N45*10^3-(SUM(SUMPRODUCT('Calc| Project Costs'!$BV$10:$BV$1009,'Calc| Project Costs'!AA$10:AA$1009)+SUMPRODUCT('Calc| Project Costs'!$BV$10:$BV$1009,'Calc| Project Costs'!BG$10:BG$1009))+SUMPRODUCT(--('Input| Disposals'!$O$8:$O$57='Input| Setup'!$B$37),'Input| Disposals'!R$8:R$57)+N48*10^3))&lt;0.000001,(ABS(N45*10^3-(SUMPRODUCT('Calc| Project Costs'!$BV$10:$BV$1009,'Calc| Project Costs'!BO$10:BO$1009)))&lt;0.000001)),0,1),
IF(LEN($B49)&gt;0,
_xlfn.SWITCH($B49,
'Output| AER'!$B$17,SUMPRODUCT('Calc| Project Costs'!$BV$10:$BV$1009,'Calc| Project Costs'!AY$10:AY$1009)/10^3,
'Output| AER'!$B$18,IF(LEN($B48)&gt;0,SUM(N$9:N48),0),
'Output| AER'!$B$19,(SUMPRODUCT('Calc| Project Costs'!AA$10:AA$1009,'Calc| Project Costs'!$BV$10:$BV$1009)+SUMPRODUCT('Calc| Project Costs'!BG$10:BG$1009,'Calc| Project Costs'!$BV$10:$BV$1009))/10^3,
'Output| AER'!$B$20,SUMPRODUCT(--('Input| Disposals'!$O$8:$O$57='Input| Setup'!$B$37),'Input| Disposals'!R$8:R$57)/10^3,
'Output| AER'!$B$21,N46-N47-N48,
'Output| AER'!$B$23,"",
'Output| AER'!$B$24,'Input| Type 2 capcons'!N$46/10^3,
SUMPRODUCT('Calc| Project Costs'!S$10:S$1009,1*('Calc| Project Costs'!$G$10:$G$1009=$B49),'Calc| Project Costs'!$BV$10:$BV$1009)/10^3),
""))</f>
        <v/>
      </c>
      <c r="O49" s="213" t="str" cm="1">
        <f t="array" ref="O49">IF($B48='Output| AER'!$B$21,
IF(AND(ABS(O45*10^3-(SUM(SUMPRODUCT('Calc| Project Costs'!$BV$10:$BV$1009,'Calc| Project Costs'!AB$10:AB$1009)+SUMPRODUCT('Calc| Project Costs'!$BV$10:$BV$1009,'Calc| Project Costs'!BH$10:BH$1009))+SUMPRODUCT(--('Input| Disposals'!$O$8:$O$57='Input| Setup'!$B$37),'Input| Disposals'!S$8:S$57)+O48*10^3))&lt;0.000001,(ABS(O45*10^3-(SUMPRODUCT('Calc| Project Costs'!$BV$10:$BV$1009,'Calc| Project Costs'!BP$10:BP$1009)))&lt;0.000001)),0,1),
IF(LEN($B49)&gt;0,
_xlfn.SWITCH($B49,
'Output| AER'!$B$17,SUMPRODUCT('Calc| Project Costs'!$BV$10:$BV$1009,'Calc| Project Costs'!AZ$10:AZ$1009)/10^3,
'Output| AER'!$B$18,IF(LEN($B48)&gt;0,SUM(O$9:O48),0),
'Output| AER'!$B$19,(SUMPRODUCT('Calc| Project Costs'!AB$10:AB$1009,'Calc| Project Costs'!$BV$10:$BV$1009)+SUMPRODUCT('Calc| Project Costs'!BH$10:BH$1009,'Calc| Project Costs'!$BV$10:$BV$1009))/10^3,
'Output| AER'!$B$20,SUMPRODUCT(--('Input| Disposals'!$O$8:$O$57='Input| Setup'!$B$37),'Input| Disposals'!S$8:S$57)/10^3,
'Output| AER'!$B$21,O46-O47-O48,
'Output| AER'!$B$23,"",
'Output| AER'!$B$24,'Input| Type 2 capcons'!O$46/10^3,
SUMPRODUCT('Calc| Project Costs'!T$10:T$1009,1*('Calc| Project Costs'!$G$10:$G$1009=$B49),'Calc| Project Costs'!$BV$10:$BV$1009)/10^3),
""))</f>
        <v/>
      </c>
      <c r="P49" s="213" t="str" cm="1">
        <f t="array" ref="P49">IF($B48='Output| AER'!$B$21,
IF(AND(ABS(P45*10^3-(SUM(SUMPRODUCT('Calc| Project Costs'!$BV$10:$BV$1009,'Calc| Project Costs'!AC$10:AC$1009)+SUMPRODUCT('Calc| Project Costs'!$BV$10:$BV$1009,'Calc| Project Costs'!BI$10:BI$1009))+SUMPRODUCT(--('Input| Disposals'!$O$8:$O$57='Input| Setup'!$B$37),'Input| Disposals'!T$8:T$57)+P48*10^3))&lt;0.000001,(ABS(P45*10^3-(SUMPRODUCT('Calc| Project Costs'!$BV$10:$BV$1009,'Calc| Project Costs'!BQ$10:BQ$1009)))&lt;0.000001)),0,1),
IF(LEN($B49)&gt;0,
_xlfn.SWITCH($B49,
'Output| AER'!$B$17,SUMPRODUCT('Calc| Project Costs'!$BV$10:$BV$1009,'Calc| Project Costs'!BA$10:BA$1009)/10^3,
'Output| AER'!$B$18,IF(LEN($B48)&gt;0,SUM(P$9:P48),0),
'Output| AER'!$B$19,(SUMPRODUCT('Calc| Project Costs'!AC$10:AC$1009,'Calc| Project Costs'!$BV$10:$BV$1009)+SUMPRODUCT('Calc| Project Costs'!BI$10:BI$1009,'Calc| Project Costs'!$BV$10:$BV$1009))/10^3,
'Output| AER'!$B$20,SUMPRODUCT(--('Input| Disposals'!$O$8:$O$57='Input| Setup'!$B$37),'Input| Disposals'!T$8:T$57)/10^3,
'Output| AER'!$B$21,P46-P47-P48,
'Output| AER'!$B$23,"",
'Output| AER'!$B$24,'Input| Type 2 capcons'!P$46/10^3,
SUMPRODUCT('Calc| Project Costs'!U$10:U$1009,1*('Calc| Project Costs'!$G$10:$G$1009=$B49),'Calc| Project Costs'!$BV$10:$BV$1009)/10^3),
""))</f>
        <v/>
      </c>
      <c r="Q49" s="213" t="str" cm="1">
        <f t="array" ref="Q49">IF($B48='Output| AER'!$B$21,
IF(AND(ABS(Q45*10^3-(SUM(SUMPRODUCT('Calc| Project Costs'!$BV$10:$BV$1009,'Calc| Project Costs'!AD$10:AD$1009)+SUMPRODUCT('Calc| Project Costs'!$BV$10:$BV$1009,'Calc| Project Costs'!BJ$10:BJ$1009))+SUMPRODUCT(--('Input| Disposals'!$O$8:$O$57='Input| Setup'!$B$37),'Input| Disposals'!U$8:U$57)+Q48*10^3))&lt;0.000001,(ABS(Q45*10^3-(SUMPRODUCT('Calc| Project Costs'!$BV$10:$BV$1009,'Calc| Project Costs'!BR$10:BR$1009)))&lt;0.000001)),0,1),
IF(LEN($B49)&gt;0,
_xlfn.SWITCH($B49,
'Output| AER'!$B$17,SUMPRODUCT('Calc| Project Costs'!$BV$10:$BV$1009,'Calc| Project Costs'!BB$10:BB$1009)/10^3,
'Output| AER'!$B$18,IF(LEN($B48)&gt;0,SUM(Q$9:Q48),0),
'Output| AER'!$B$19,(SUMPRODUCT('Calc| Project Costs'!AD$10:AD$1009,'Calc| Project Costs'!$BV$10:$BV$1009)+SUMPRODUCT('Calc| Project Costs'!BJ$10:BJ$1009,'Calc| Project Costs'!$BV$10:$BV$1009))/10^3,
'Output| AER'!$B$20,SUMPRODUCT(--('Input| Disposals'!$O$8:$O$57='Input| Setup'!$B$37),'Input| Disposals'!U$8:U$57)/10^3,
'Output| AER'!$B$21,Q46-Q47-Q48,
'Output| AER'!$B$23,"",
'Output| AER'!$B$24,'Input| Type 2 capcons'!Q$46/10^3,
SUMPRODUCT('Calc| Project Costs'!V$10:V$1009,1*('Calc| Project Costs'!$G$10:$G$1009=$B49),'Calc| Project Costs'!$BV$10:$BV$1009)/10^3),
""))</f>
        <v/>
      </c>
      <c r="R49" s="213" t="str" cm="1">
        <f t="array" ref="R49">IF($B48='Output| AER'!$B$21,
IF(AND(ABS(R45*10^3-(SUM(SUMPRODUCT('Calc| Project Costs'!$BV$10:$BV$1009,'Calc| Project Costs'!AE$10:AE$1009)+SUMPRODUCT('Calc| Project Costs'!$BV$10:$BV$1009,'Calc| Project Costs'!BK$10:BK$1009))+SUMPRODUCT(--('Input| Disposals'!$O$8:$O$57='Input| Setup'!$B$37),'Input| Disposals'!V$8:V$57)+R48*10^3))&lt;0.000001,(ABS(R45*10^3-(SUMPRODUCT('Calc| Project Costs'!$BV$10:$BV$1009,'Calc| Project Costs'!BS$10:BS$1009)))&lt;0.000001)),0,1),
IF(LEN($B49)&gt;0,
_xlfn.SWITCH($B49,
'Output| AER'!$B$17,SUMPRODUCT('Calc| Project Costs'!$BV$10:$BV$1009,'Calc| Project Costs'!BC$10:BC$1009)/10^3,
'Output| AER'!$B$18,IF(LEN($B48)&gt;0,SUM(R$9:R48),0),
'Output| AER'!$B$19,(SUMPRODUCT('Calc| Project Costs'!AE$10:AE$1009,'Calc| Project Costs'!$BV$10:$BV$1009)+SUMPRODUCT('Calc| Project Costs'!BK$10:BK$1009,'Calc| Project Costs'!$BV$10:$BV$1009))/10^3,
'Output| AER'!$B$20,SUMPRODUCT(--('Input| Disposals'!$O$8:$O$57='Input| Setup'!$B$37),'Input| Disposals'!V$8:V$57)/10^3,
'Output| AER'!$B$21,R46-R47-R48,
'Output| AER'!$B$23,"",
'Output| AER'!$B$24,'Input| Type 2 capcons'!R$46/10^3,
SUMPRODUCT('Calc| Project Costs'!W$10:W$1009,1*('Calc| Project Costs'!$G$10:$G$1009=$B49),'Calc| Project Costs'!$BV$10:$BV$1009)/10^3),
""))</f>
        <v/>
      </c>
      <c r="S49" s="214" t="str">
        <f>IF(B48='Output| AER'!$B$21,ROUND(S48-'Output| PTRM (DFA)'!$I$223,9),IF(OR(B49='Output| AER'!$B$23,AND(B49="",B48=""),AND(B49="",B48='Output| AER'!$B$24)),"",IFERROR(SUM(N49:R49),0)))</f>
        <v/>
      </c>
    </row>
    <row r="50" spans="2:19" ht="12.75" customHeight="1" x14ac:dyDescent="0.2">
      <c r="B50" s="125" t="str" cm="1">
        <f t="array" ref="B50">IFERROR(_xlfn.LET(_xlpm.x, INDEX(_xlfn.VSTACK(_xlfn.UNIQUE(_xlfn._xlws.FILTER('Input| Projects'!$G$10:$G$1009,'Input| Projects'!$G$10:$G$1009&lt;&gt;"")),'Output| AER'!$B$17:$B$24),ROW(A42)),IF(_xlpm.x=0,"",_xlpm.x)),"")</f>
        <v/>
      </c>
      <c r="C50" s="213" t="str" cm="1">
        <f t="array" ref="C50">IF($B49='Output| AER'!$B$21,
IF(AND(ABS(C46*10^3-(SUM(SUMPRODUCT('Calc| Project Costs'!$BU$10:$BU$1009,'Calc| Project Costs'!Y$10:Y$1009)+SUMPRODUCT('Calc| Project Costs'!$BU$10:$BU$1009,'Calc| Project Costs'!BE$10:BE$1009))+SUMPRODUCT(--('Input| Disposals'!$O$8:$O$57='Input| Setup'!$B$36),'Input| Disposals'!P$8:P$57)+C49*10^3))&lt;0.000001,(ABS(C46*10^3-(SUMPRODUCT('Calc| Project Costs'!$BU$10:$BU$1009,'Calc| Project Costs'!BM$10:BM$1009)))&lt;0.000001)),0,1),
IF(LEN($B50)&gt;0,
_xlfn.SWITCH($B50,
'Output| AER'!$B$17,SUMPRODUCT('Calc| Project Costs'!$BU$10:$BU$1009,'Calc| Project Costs'!AW$10:AW$1009)/10^3,
'Output| AER'!$B$18,IF(LEN($B49)&gt;0,SUM(C$9:C49),0),
'Output| AER'!$B$19,(SUMPRODUCT('Calc| Project Costs'!Y$10:Y$1009,'Calc| Project Costs'!$BU$10:$BU$1009)+SUMPRODUCT('Calc| Project Costs'!BE$10:BE$1009,'Calc| Project Costs'!$BU$10:$BU$1009))/10^3,
'Output| AER'!$B$20,SUMPRODUCT(--('Input| Disposals'!$O$8:$O$57='Input| Setup'!$B$36),'Input| Disposals'!P$8:P$57)/10^3,
'Output| AER'!$B$21,C47-C48-C49,
'Output| AER'!$B$23,"",
'Output| AER'!$B$24,'Input| Type 2 capcons'!C$46/10^3,
SUMPRODUCT('Calc| Project Costs'!Q$10:Q$1009,1*('Calc| Project Costs'!$G$10:$G$1009=$B50),'Calc| Project Costs'!$BU$10:$BU$1009)/10^3),
""))</f>
        <v/>
      </c>
      <c r="D50" s="213" t="str" cm="1">
        <f t="array" ref="D50">IF($B49='Output| AER'!$B$21,
IF(AND(ABS(D46*10^3-(SUM(SUMPRODUCT('Calc| Project Costs'!$BU$10:$BU$1009,'Calc| Project Costs'!Z$10:Z$1009)+SUMPRODUCT('Calc| Project Costs'!$BU$10:$BU$1009,'Calc| Project Costs'!BF$10:BF$1009))+SUMPRODUCT(--('Input| Disposals'!$O$8:$O$57='Input| Setup'!$B$36),'Input| Disposals'!Q$8:Q$57)+D49*10^3))&lt;0.000001,(ABS(D46*10^3-(SUMPRODUCT('Calc| Project Costs'!$BU$10:$BU$1009,'Calc| Project Costs'!BN$10:BN$1009)))&lt;0.000001)),0,1),
IF(LEN($B50)&gt;0,
_xlfn.SWITCH($B50,
'Output| AER'!$B$17,SUMPRODUCT('Calc| Project Costs'!$BU$10:$BU$1009,'Calc| Project Costs'!AX$10:AX$1009)/10^3,
'Output| AER'!$B$18,IF(LEN($B49)&gt;0,SUM(D$9:D49),0),
'Output| AER'!$B$19,(SUMPRODUCT('Calc| Project Costs'!Z$10:Z$1009,'Calc| Project Costs'!$BU$10:$BU$1009)+SUMPRODUCT('Calc| Project Costs'!BF$10:BF$1009,'Calc| Project Costs'!$BU$10:$BU$1009))/10^3,
'Output| AER'!$B$20,SUMPRODUCT(--('Input| Disposals'!$O$8:$O$57='Input| Setup'!$B$36),'Input| Disposals'!Q$8:Q$57)/10^3,
'Output| AER'!$B$21,D47-D48-D49,
'Output| AER'!$B$23,"",
'Output| AER'!$B$24,'Input| Type 2 capcons'!D$46/10^3,
SUMPRODUCT('Calc| Project Costs'!R$10:R$1009,1*('Calc| Project Costs'!$G$10:$G$1009=$B50),'Calc| Project Costs'!$BU$10:$BU$1009)/10^3),
""))</f>
        <v/>
      </c>
      <c r="E50" s="213" t="str" cm="1">
        <f t="array" ref="E50">IF($B49='Output| AER'!$B$21,
IF(AND(ABS(E46*10^3-(SUM(SUMPRODUCT('Calc| Project Costs'!$BU$10:$BU$1009,'Calc| Project Costs'!AA$10:AA$1009)+SUMPRODUCT('Calc| Project Costs'!$BU$10:$BU$1009,'Calc| Project Costs'!BG$10:BG$1009))+SUMPRODUCT(--('Input| Disposals'!$O$8:$O$57='Input| Setup'!$B$36),'Input| Disposals'!R$8:R$57)+E49*10^3))&lt;0.000001,(ABS(E46*10^3-(SUMPRODUCT('Calc| Project Costs'!$BU$10:$BU$1009,'Calc| Project Costs'!BO$10:BO$1009)))&lt;0.000001)),0,1),
IF(LEN($B50)&gt;0,
_xlfn.SWITCH($B50,
'Output| AER'!$B$17,SUMPRODUCT('Calc| Project Costs'!$BU$10:$BU$1009,'Calc| Project Costs'!AY$10:AY$1009)/10^3,
'Output| AER'!$B$18,IF(LEN($B49)&gt;0,SUM(E$9:E49),0),
'Output| AER'!$B$19,(SUMPRODUCT('Calc| Project Costs'!AA$10:AA$1009,'Calc| Project Costs'!$BU$10:$BU$1009)+SUMPRODUCT('Calc| Project Costs'!BG$10:BG$1009,'Calc| Project Costs'!$BU$10:$BU$1009))/10^3,
'Output| AER'!$B$20,SUMPRODUCT(--('Input| Disposals'!$O$8:$O$57='Input| Setup'!$B$36),'Input| Disposals'!R$8:R$57)/10^3,
'Output| AER'!$B$21,E47-E48-E49,
'Output| AER'!$B$23,"",
'Output| AER'!$B$24,'Input| Type 2 capcons'!E$46/10^3,
SUMPRODUCT('Calc| Project Costs'!S$10:S$1009,1*('Calc| Project Costs'!$G$10:$G$1009=$B50),'Calc| Project Costs'!$BU$10:$BU$1009)/10^3),
""))</f>
        <v/>
      </c>
      <c r="F50" s="213" t="str" cm="1">
        <f t="array" ref="F50">IF($B49='Output| AER'!$B$21,
IF(AND(ABS(F46*10^3-(SUM(SUMPRODUCT('Calc| Project Costs'!$BU$10:$BU$1009,'Calc| Project Costs'!AB$10:AB$1009)+SUMPRODUCT('Calc| Project Costs'!$BU$10:$BU$1009,'Calc| Project Costs'!BH$10:BH$1009))+SUMPRODUCT(--('Input| Disposals'!$O$8:$O$57='Input| Setup'!$B$36),'Input| Disposals'!S$8:S$57)+F49*10^3))&lt;0.000001,(ABS(F46*10^3-(SUMPRODUCT('Calc| Project Costs'!$BU$10:$BU$1009,'Calc| Project Costs'!BP$10:BP$1009)))&lt;0.000001)),0,1),
IF(LEN($B50)&gt;0,
_xlfn.SWITCH($B50,
'Output| AER'!$B$17,SUMPRODUCT('Calc| Project Costs'!$BU$10:$BU$1009,'Calc| Project Costs'!AZ$10:AZ$1009)/10^3,
'Output| AER'!$B$18,IF(LEN($B49)&gt;0,SUM(F$9:F49),0),
'Output| AER'!$B$19,(SUMPRODUCT('Calc| Project Costs'!AB$10:AB$1009,'Calc| Project Costs'!$BU$10:$BU$1009)+SUMPRODUCT('Calc| Project Costs'!BH$10:BH$1009,'Calc| Project Costs'!$BU$10:$BU$1009))/10^3,
'Output| AER'!$B$20,SUMPRODUCT(--('Input| Disposals'!$O$8:$O$57='Input| Setup'!$B$36),'Input| Disposals'!S$8:S$57)/10^3,
'Output| AER'!$B$21,F47-F48-F49,
'Output| AER'!$B$23,"",
'Output| AER'!$B$24,'Input| Type 2 capcons'!F$46/10^3,
SUMPRODUCT('Calc| Project Costs'!T$10:T$1009,1*('Calc| Project Costs'!$G$10:$G$1009=$B50),'Calc| Project Costs'!$BU$10:$BU$1009)/10^3),
""))</f>
        <v/>
      </c>
      <c r="G50" s="213" t="str" cm="1">
        <f t="array" ref="G50">IF($B49='Output| AER'!$B$21,
IF(AND(ABS(G46*10^3-(SUM(SUMPRODUCT('Calc| Project Costs'!$BU$10:$BU$1009,'Calc| Project Costs'!AC$10:AC$1009)+SUMPRODUCT('Calc| Project Costs'!$BU$10:$BU$1009,'Calc| Project Costs'!BI$10:BI$1009))+SUMPRODUCT(--('Input| Disposals'!$O$8:$O$57='Input| Setup'!$B$36),'Input| Disposals'!T$8:T$57)+G49*10^3))&lt;0.000001,(ABS(G46*10^3-(SUMPRODUCT('Calc| Project Costs'!$BU$10:$BU$1009,'Calc| Project Costs'!BQ$10:BQ$1009)))&lt;0.000001)),0,1),
IF(LEN($B50)&gt;0,
_xlfn.SWITCH($B50,
'Output| AER'!$B$17,SUMPRODUCT('Calc| Project Costs'!$BU$10:$BU$1009,'Calc| Project Costs'!BA$10:BA$1009)/10^3,
'Output| AER'!$B$18,IF(LEN($B49)&gt;0,SUM(G$9:G49),0),
'Output| AER'!$B$19,(SUMPRODUCT('Calc| Project Costs'!AC$10:AC$1009,'Calc| Project Costs'!$BU$10:$BU$1009)+SUMPRODUCT('Calc| Project Costs'!BI$10:BI$1009,'Calc| Project Costs'!$BU$10:$BU$1009))/10^3,
'Output| AER'!$B$20,SUMPRODUCT(--('Input| Disposals'!$O$8:$O$57='Input| Setup'!$B$36),'Input| Disposals'!T$8:T$57)/10^3,
'Output| AER'!$B$21,G47-G48-G49,
'Output| AER'!$B$23,"",
'Output| AER'!$B$24,'Input| Type 2 capcons'!G$46/10^3,
SUMPRODUCT('Calc| Project Costs'!U$10:U$1009,1*('Calc| Project Costs'!$G$10:$G$1009=$B50),'Calc| Project Costs'!$BU$10:$BU$1009)/10^3),
""))</f>
        <v/>
      </c>
      <c r="H50" s="213" t="str" cm="1">
        <f t="array" ref="H50">IF($B49='Output| AER'!$B$21,
IF(AND(ABS(H46*10^3-(SUM(SUMPRODUCT('Calc| Project Costs'!$BU$10:$BU$1009,'Calc| Project Costs'!AD$10:AD$1009)+SUMPRODUCT('Calc| Project Costs'!$BU$10:$BU$1009,'Calc| Project Costs'!BJ$10:BJ$1009))+SUMPRODUCT(--('Input| Disposals'!$O$8:$O$57='Input| Setup'!$B$36),'Input| Disposals'!U$8:U$57)+H49*10^3))&lt;0.000001,(ABS(H46*10^3-(SUMPRODUCT('Calc| Project Costs'!$BU$10:$BU$1009,'Calc| Project Costs'!BR$10:BR$1009)))&lt;0.000001)),0,1),
IF(LEN($B50)&gt;0,
_xlfn.SWITCH($B50,
'Output| AER'!$B$17,SUMPRODUCT('Calc| Project Costs'!$BU$10:$BU$1009,'Calc| Project Costs'!BB$10:BB$1009)/10^3,
'Output| AER'!$B$18,IF(LEN($B49)&gt;0,SUM(H$9:H49),0),
'Output| AER'!$B$19,(SUMPRODUCT('Calc| Project Costs'!AD$10:AD$1009,'Calc| Project Costs'!$BU$10:$BU$1009)+SUMPRODUCT('Calc| Project Costs'!BJ$10:BJ$1009,'Calc| Project Costs'!$BU$10:$BU$1009))/10^3,
'Output| AER'!$B$20,SUMPRODUCT(--('Input| Disposals'!$O$8:$O$57='Input| Setup'!$B$36),'Input| Disposals'!U$8:U$57)/10^3,
'Output| AER'!$B$21,H47-H48-H49,
'Output| AER'!$B$23,"",
'Output| AER'!$B$24,'Input| Type 2 capcons'!H$46/10^3,
SUMPRODUCT('Calc| Project Costs'!V$10:V$1009,1*('Calc| Project Costs'!$G$10:$G$1009=$B50),'Calc| Project Costs'!$BU$10:$BU$1009)/10^3),
""))</f>
        <v/>
      </c>
      <c r="I50" s="213" t="str" cm="1">
        <f t="array" ref="I50">IF($B49='Output| AER'!$B$21,
IF(AND(ABS(I46*10^3-(SUM(SUMPRODUCT('Calc| Project Costs'!$BU$10:$BU$1009,'Calc| Project Costs'!AE$10:AE$1009)+SUMPRODUCT('Calc| Project Costs'!$BU$10:$BU$1009,'Calc| Project Costs'!BK$10:BK$1009))+SUMPRODUCT(--('Input| Disposals'!$O$8:$O$57='Input| Setup'!$B$36),'Input| Disposals'!V$8:V$57)+I49*10^3))&lt;0.000001,(ABS(I46*10^3-(SUMPRODUCT('Calc| Project Costs'!$BU$10:$BU$1009,'Calc| Project Costs'!BS$10:BS$1009)))&lt;0.000001)),0,1),
IF(LEN($B50)&gt;0,
_xlfn.SWITCH($B50,
'Output| AER'!$B$17,SUMPRODUCT('Calc| Project Costs'!$BU$10:$BU$1009,'Calc| Project Costs'!BC$10:BC$1009)/10^3,
'Output| AER'!$B$18,IF(LEN($B49)&gt;0,SUM(I$9:I49),0),
'Output| AER'!$B$19,(SUMPRODUCT('Calc| Project Costs'!AE$10:AE$1009,'Calc| Project Costs'!$BU$10:$BU$1009)+SUMPRODUCT('Calc| Project Costs'!BK$10:BK$1009,'Calc| Project Costs'!$BU$10:$BU$1009))/10^3,
'Output| AER'!$B$20,SUMPRODUCT(--('Input| Disposals'!$O$8:$O$57='Input| Setup'!$B$36),'Input| Disposals'!V$8:V$57)/10^3,
'Output| AER'!$B$21,I47-I48-I49,
'Output| AER'!$B$23,"",
'Output| AER'!$B$24,'Input| Type 2 capcons'!I$46/10^3,
SUMPRODUCT('Calc| Project Costs'!W$10:W$1009,1*('Calc| Project Costs'!$G$10:$G$1009=$B50),'Calc| Project Costs'!$BU$10:$BU$1009)/10^3),
""))</f>
        <v/>
      </c>
      <c r="J50" s="214" t="str">
        <f>IF(B49='Output| AER'!$B$21,ROUND(J49-'Output| PTRM (SCS)'!$I$223,9),IF(OR(B50='Output| AER'!$B$23,AND(B50="",B49=""),AND(B50="",B49='Output| AER'!$B$24)),"",IFERROR(SUM(E50:I50),0)))</f>
        <v/>
      </c>
      <c r="L50" s="213" t="str" cm="1">
        <f t="array" ref="L50">IF($B49='Output| AER'!$B$21,
IF(AND(ABS(L46*10^3-(SUM(SUMPRODUCT('Calc| Project Costs'!$BV$10:$BV$1009,'Calc| Project Costs'!Y$10:Y$1009)+SUMPRODUCT('Calc| Project Costs'!$BV$10:$BV$1009,'Calc| Project Costs'!BE$10:BE$1009))+SUMPRODUCT(--('Input| Disposals'!$O$8:$O$57='Input| Setup'!$B$37),'Input| Disposals'!P$8:P$57)+L49*10^3))&lt;0.000001,(ABS(L46*10^3-(SUMPRODUCT('Calc| Project Costs'!$BV$10:$BV$1009,'Calc| Project Costs'!BM$10:BM$1009)))&lt;0.000001)),0,1),
IF(LEN($B50)&gt;0,
_xlfn.SWITCH($B50,
'Output| AER'!$B$17,SUMPRODUCT('Calc| Project Costs'!$BV$10:$BV$1009,'Calc| Project Costs'!AW$10:AW$1009)/10^3,
'Output| AER'!$B$18,IF(LEN($B49)&gt;0,SUM(L$9:L49),0),
'Output| AER'!$B$19,(SUMPRODUCT('Calc| Project Costs'!Y$10:Y$1009,'Calc| Project Costs'!$BV$10:$BV$1009)+SUMPRODUCT('Calc| Project Costs'!BE$10:BE$1009,'Calc| Project Costs'!$BV$10:$BV$1009))/10^3,
'Output| AER'!$B$20,SUMPRODUCT(--('Input| Disposals'!$O$8:$O$57='Input| Setup'!$B$37),'Input| Disposals'!P$8:P$57)/10^3,
'Output| AER'!$B$21,L47-L48-L49,
'Output| AER'!$B$23,"",
'Output| AER'!$B$24,'Input| Type 2 capcons'!L$46/10^3,
SUMPRODUCT('Calc| Project Costs'!Q$10:Q$1009,1*('Calc| Project Costs'!$G$10:$G$1009=$B50),'Calc| Project Costs'!$BV$10:$BV$1009)/10^3),
""))</f>
        <v/>
      </c>
      <c r="M50" s="213" t="str" cm="1">
        <f t="array" ref="M50">IF($B49='Output| AER'!$B$21,
IF(AND(ABS(M46*10^3-(SUM(SUMPRODUCT('Calc| Project Costs'!$BV$10:$BV$1009,'Calc| Project Costs'!Z$10:Z$1009)+SUMPRODUCT('Calc| Project Costs'!$BV$10:$BV$1009,'Calc| Project Costs'!BF$10:BF$1009))+SUMPRODUCT(--('Input| Disposals'!$O$8:$O$57='Input| Setup'!$B$37),'Input| Disposals'!Q$8:Q$57)+M49*10^3))&lt;0.000001,(ABS(M46*10^3-(SUMPRODUCT('Calc| Project Costs'!$BV$10:$BV$1009,'Calc| Project Costs'!BN$10:BN$1009)))&lt;0.000001)),0,1),
IF(LEN($B50)&gt;0,
_xlfn.SWITCH($B50,
'Output| AER'!$B$17,SUMPRODUCT('Calc| Project Costs'!$BV$10:$BV$1009,'Calc| Project Costs'!AX$10:AX$1009)/10^3,
'Output| AER'!$B$18,IF(LEN($B49)&gt;0,SUM(M$9:M49),0),
'Output| AER'!$B$19,(SUMPRODUCT('Calc| Project Costs'!Z$10:Z$1009,'Calc| Project Costs'!$BV$10:$BV$1009)+SUMPRODUCT('Calc| Project Costs'!BF$10:BF$1009,'Calc| Project Costs'!$BV$10:$BV$1009))/10^3,
'Output| AER'!$B$20,SUMPRODUCT(--('Input| Disposals'!$O$8:$O$57='Input| Setup'!$B$37),'Input| Disposals'!Q$8:Q$57)/10^3,
'Output| AER'!$B$21,M47-M48-M49,
'Output| AER'!$B$23,"",
'Output| AER'!$B$24,'Input| Type 2 capcons'!M$46/10^3,
SUMPRODUCT('Calc| Project Costs'!R$10:R$1009,1*('Calc| Project Costs'!$G$10:$G$1009=$B50),'Calc| Project Costs'!$BV$10:$BV$1009)/10^3),
""))</f>
        <v/>
      </c>
      <c r="N50" s="213" t="str" cm="1">
        <f t="array" ref="N50">IF($B49='Output| AER'!$B$21,
IF(AND(ABS(N46*10^3-(SUM(SUMPRODUCT('Calc| Project Costs'!$BV$10:$BV$1009,'Calc| Project Costs'!AA$10:AA$1009)+SUMPRODUCT('Calc| Project Costs'!$BV$10:$BV$1009,'Calc| Project Costs'!BG$10:BG$1009))+SUMPRODUCT(--('Input| Disposals'!$O$8:$O$57='Input| Setup'!$B$37),'Input| Disposals'!R$8:R$57)+N49*10^3))&lt;0.000001,(ABS(N46*10^3-(SUMPRODUCT('Calc| Project Costs'!$BV$10:$BV$1009,'Calc| Project Costs'!BO$10:BO$1009)))&lt;0.000001)),0,1),
IF(LEN($B50)&gt;0,
_xlfn.SWITCH($B50,
'Output| AER'!$B$17,SUMPRODUCT('Calc| Project Costs'!$BV$10:$BV$1009,'Calc| Project Costs'!AY$10:AY$1009)/10^3,
'Output| AER'!$B$18,IF(LEN($B49)&gt;0,SUM(N$9:N49),0),
'Output| AER'!$B$19,(SUMPRODUCT('Calc| Project Costs'!AA$10:AA$1009,'Calc| Project Costs'!$BV$10:$BV$1009)+SUMPRODUCT('Calc| Project Costs'!BG$10:BG$1009,'Calc| Project Costs'!$BV$10:$BV$1009))/10^3,
'Output| AER'!$B$20,SUMPRODUCT(--('Input| Disposals'!$O$8:$O$57='Input| Setup'!$B$37),'Input| Disposals'!R$8:R$57)/10^3,
'Output| AER'!$B$21,N47-N48-N49,
'Output| AER'!$B$23,"",
'Output| AER'!$B$24,'Input| Type 2 capcons'!N$46/10^3,
SUMPRODUCT('Calc| Project Costs'!S$10:S$1009,1*('Calc| Project Costs'!$G$10:$G$1009=$B50),'Calc| Project Costs'!$BV$10:$BV$1009)/10^3),
""))</f>
        <v/>
      </c>
      <c r="O50" s="213" t="str" cm="1">
        <f t="array" ref="O50">IF($B49='Output| AER'!$B$21,
IF(AND(ABS(O46*10^3-(SUM(SUMPRODUCT('Calc| Project Costs'!$BV$10:$BV$1009,'Calc| Project Costs'!AB$10:AB$1009)+SUMPRODUCT('Calc| Project Costs'!$BV$10:$BV$1009,'Calc| Project Costs'!BH$10:BH$1009))+SUMPRODUCT(--('Input| Disposals'!$O$8:$O$57='Input| Setup'!$B$37),'Input| Disposals'!S$8:S$57)+O49*10^3))&lt;0.000001,(ABS(O46*10^3-(SUMPRODUCT('Calc| Project Costs'!$BV$10:$BV$1009,'Calc| Project Costs'!BP$10:BP$1009)))&lt;0.000001)),0,1),
IF(LEN($B50)&gt;0,
_xlfn.SWITCH($B50,
'Output| AER'!$B$17,SUMPRODUCT('Calc| Project Costs'!$BV$10:$BV$1009,'Calc| Project Costs'!AZ$10:AZ$1009)/10^3,
'Output| AER'!$B$18,IF(LEN($B49)&gt;0,SUM(O$9:O49),0),
'Output| AER'!$B$19,(SUMPRODUCT('Calc| Project Costs'!AB$10:AB$1009,'Calc| Project Costs'!$BV$10:$BV$1009)+SUMPRODUCT('Calc| Project Costs'!BH$10:BH$1009,'Calc| Project Costs'!$BV$10:$BV$1009))/10^3,
'Output| AER'!$B$20,SUMPRODUCT(--('Input| Disposals'!$O$8:$O$57='Input| Setup'!$B$37),'Input| Disposals'!S$8:S$57)/10^3,
'Output| AER'!$B$21,O47-O48-O49,
'Output| AER'!$B$23,"",
'Output| AER'!$B$24,'Input| Type 2 capcons'!O$46/10^3,
SUMPRODUCT('Calc| Project Costs'!T$10:T$1009,1*('Calc| Project Costs'!$G$10:$G$1009=$B50),'Calc| Project Costs'!$BV$10:$BV$1009)/10^3),
""))</f>
        <v/>
      </c>
      <c r="P50" s="213" t="str" cm="1">
        <f t="array" ref="P50">IF($B49='Output| AER'!$B$21,
IF(AND(ABS(P46*10^3-(SUM(SUMPRODUCT('Calc| Project Costs'!$BV$10:$BV$1009,'Calc| Project Costs'!AC$10:AC$1009)+SUMPRODUCT('Calc| Project Costs'!$BV$10:$BV$1009,'Calc| Project Costs'!BI$10:BI$1009))+SUMPRODUCT(--('Input| Disposals'!$O$8:$O$57='Input| Setup'!$B$37),'Input| Disposals'!T$8:T$57)+P49*10^3))&lt;0.000001,(ABS(P46*10^3-(SUMPRODUCT('Calc| Project Costs'!$BV$10:$BV$1009,'Calc| Project Costs'!BQ$10:BQ$1009)))&lt;0.000001)),0,1),
IF(LEN($B50)&gt;0,
_xlfn.SWITCH($B50,
'Output| AER'!$B$17,SUMPRODUCT('Calc| Project Costs'!$BV$10:$BV$1009,'Calc| Project Costs'!BA$10:BA$1009)/10^3,
'Output| AER'!$B$18,IF(LEN($B49)&gt;0,SUM(P$9:P49),0),
'Output| AER'!$B$19,(SUMPRODUCT('Calc| Project Costs'!AC$10:AC$1009,'Calc| Project Costs'!$BV$10:$BV$1009)+SUMPRODUCT('Calc| Project Costs'!BI$10:BI$1009,'Calc| Project Costs'!$BV$10:$BV$1009))/10^3,
'Output| AER'!$B$20,SUMPRODUCT(--('Input| Disposals'!$O$8:$O$57='Input| Setup'!$B$37),'Input| Disposals'!T$8:T$57)/10^3,
'Output| AER'!$B$21,P47-P48-P49,
'Output| AER'!$B$23,"",
'Output| AER'!$B$24,'Input| Type 2 capcons'!P$46/10^3,
SUMPRODUCT('Calc| Project Costs'!U$10:U$1009,1*('Calc| Project Costs'!$G$10:$G$1009=$B50),'Calc| Project Costs'!$BV$10:$BV$1009)/10^3),
""))</f>
        <v/>
      </c>
      <c r="Q50" s="213" t="str" cm="1">
        <f t="array" ref="Q50">IF($B49='Output| AER'!$B$21,
IF(AND(ABS(Q46*10^3-(SUM(SUMPRODUCT('Calc| Project Costs'!$BV$10:$BV$1009,'Calc| Project Costs'!AD$10:AD$1009)+SUMPRODUCT('Calc| Project Costs'!$BV$10:$BV$1009,'Calc| Project Costs'!BJ$10:BJ$1009))+SUMPRODUCT(--('Input| Disposals'!$O$8:$O$57='Input| Setup'!$B$37),'Input| Disposals'!U$8:U$57)+Q49*10^3))&lt;0.000001,(ABS(Q46*10^3-(SUMPRODUCT('Calc| Project Costs'!$BV$10:$BV$1009,'Calc| Project Costs'!BR$10:BR$1009)))&lt;0.000001)),0,1),
IF(LEN($B50)&gt;0,
_xlfn.SWITCH($B50,
'Output| AER'!$B$17,SUMPRODUCT('Calc| Project Costs'!$BV$10:$BV$1009,'Calc| Project Costs'!BB$10:BB$1009)/10^3,
'Output| AER'!$B$18,IF(LEN($B49)&gt;0,SUM(Q$9:Q49),0),
'Output| AER'!$B$19,(SUMPRODUCT('Calc| Project Costs'!AD$10:AD$1009,'Calc| Project Costs'!$BV$10:$BV$1009)+SUMPRODUCT('Calc| Project Costs'!BJ$10:BJ$1009,'Calc| Project Costs'!$BV$10:$BV$1009))/10^3,
'Output| AER'!$B$20,SUMPRODUCT(--('Input| Disposals'!$O$8:$O$57='Input| Setup'!$B$37),'Input| Disposals'!U$8:U$57)/10^3,
'Output| AER'!$B$21,Q47-Q48-Q49,
'Output| AER'!$B$23,"",
'Output| AER'!$B$24,'Input| Type 2 capcons'!Q$46/10^3,
SUMPRODUCT('Calc| Project Costs'!V$10:V$1009,1*('Calc| Project Costs'!$G$10:$G$1009=$B50),'Calc| Project Costs'!$BV$10:$BV$1009)/10^3),
""))</f>
        <v/>
      </c>
      <c r="R50" s="213" t="str" cm="1">
        <f t="array" ref="R50">IF($B49='Output| AER'!$B$21,
IF(AND(ABS(R46*10^3-(SUM(SUMPRODUCT('Calc| Project Costs'!$BV$10:$BV$1009,'Calc| Project Costs'!AE$10:AE$1009)+SUMPRODUCT('Calc| Project Costs'!$BV$10:$BV$1009,'Calc| Project Costs'!BK$10:BK$1009))+SUMPRODUCT(--('Input| Disposals'!$O$8:$O$57='Input| Setup'!$B$37),'Input| Disposals'!V$8:V$57)+R49*10^3))&lt;0.000001,(ABS(R46*10^3-(SUMPRODUCT('Calc| Project Costs'!$BV$10:$BV$1009,'Calc| Project Costs'!BS$10:BS$1009)))&lt;0.000001)),0,1),
IF(LEN($B50)&gt;0,
_xlfn.SWITCH($B50,
'Output| AER'!$B$17,SUMPRODUCT('Calc| Project Costs'!$BV$10:$BV$1009,'Calc| Project Costs'!BC$10:BC$1009)/10^3,
'Output| AER'!$B$18,IF(LEN($B49)&gt;0,SUM(R$9:R49),0),
'Output| AER'!$B$19,(SUMPRODUCT('Calc| Project Costs'!AE$10:AE$1009,'Calc| Project Costs'!$BV$10:$BV$1009)+SUMPRODUCT('Calc| Project Costs'!BK$10:BK$1009,'Calc| Project Costs'!$BV$10:$BV$1009))/10^3,
'Output| AER'!$B$20,SUMPRODUCT(--('Input| Disposals'!$O$8:$O$57='Input| Setup'!$B$37),'Input| Disposals'!V$8:V$57)/10^3,
'Output| AER'!$B$21,R47-R48-R49,
'Output| AER'!$B$23,"",
'Output| AER'!$B$24,'Input| Type 2 capcons'!R$46/10^3,
SUMPRODUCT('Calc| Project Costs'!W$10:W$1009,1*('Calc| Project Costs'!$G$10:$G$1009=$B50),'Calc| Project Costs'!$BV$10:$BV$1009)/10^3),
""))</f>
        <v/>
      </c>
      <c r="S50" s="214" t="str">
        <f>IF(B49='Output| AER'!$B$21,ROUND(S49-'Output| PTRM (DFA)'!$I$223,9),IF(OR(B50='Output| AER'!$B$23,AND(B50="",B49=""),AND(B50="",B49='Output| AER'!$B$24)),"",IFERROR(SUM(N50:R50),0)))</f>
        <v/>
      </c>
    </row>
    <row r="51" spans="2:19" ht="12.75" customHeight="1" x14ac:dyDescent="0.2">
      <c r="B51" s="125" t="str" cm="1">
        <f t="array" ref="B51">IFERROR(_xlfn.LET(_xlpm.x, INDEX(_xlfn.VSTACK(_xlfn.UNIQUE(_xlfn._xlws.FILTER('Input| Projects'!$G$10:$G$1009,'Input| Projects'!$G$10:$G$1009&lt;&gt;"")),'Output| AER'!$B$17:$B$24),ROW(A43)),IF(_xlpm.x=0,"",_xlpm.x)),"")</f>
        <v/>
      </c>
      <c r="C51" s="213" t="str" cm="1">
        <f t="array" ref="C51">IF($B50='Output| AER'!$B$21,
IF(AND(ABS(C47*10^3-(SUM(SUMPRODUCT('Calc| Project Costs'!$BU$10:$BU$1009,'Calc| Project Costs'!Y$10:Y$1009)+SUMPRODUCT('Calc| Project Costs'!$BU$10:$BU$1009,'Calc| Project Costs'!BE$10:BE$1009))+SUMPRODUCT(--('Input| Disposals'!$O$8:$O$57='Input| Setup'!$B$36),'Input| Disposals'!P$8:P$57)+C50*10^3))&lt;0.000001,(ABS(C47*10^3-(SUMPRODUCT('Calc| Project Costs'!$BU$10:$BU$1009,'Calc| Project Costs'!BM$10:BM$1009)))&lt;0.000001)),0,1),
IF(LEN($B51)&gt;0,
_xlfn.SWITCH($B51,
'Output| AER'!$B$17,SUMPRODUCT('Calc| Project Costs'!$BU$10:$BU$1009,'Calc| Project Costs'!AW$10:AW$1009)/10^3,
'Output| AER'!$B$18,IF(LEN($B50)&gt;0,SUM(C$9:C50),0),
'Output| AER'!$B$19,(SUMPRODUCT('Calc| Project Costs'!Y$10:Y$1009,'Calc| Project Costs'!$BU$10:$BU$1009)+SUMPRODUCT('Calc| Project Costs'!BE$10:BE$1009,'Calc| Project Costs'!$BU$10:$BU$1009))/10^3,
'Output| AER'!$B$20,SUMPRODUCT(--('Input| Disposals'!$O$8:$O$57='Input| Setup'!$B$36),'Input| Disposals'!P$8:P$57)/10^3,
'Output| AER'!$B$21,C48-C49-C50,
'Output| AER'!$B$23,"",
'Output| AER'!$B$24,'Input| Type 2 capcons'!C$46/10^3,
SUMPRODUCT('Calc| Project Costs'!Q$10:Q$1009,1*('Calc| Project Costs'!$G$10:$G$1009=$B51),'Calc| Project Costs'!$BU$10:$BU$1009)/10^3),
""))</f>
        <v/>
      </c>
      <c r="D51" s="213" t="str" cm="1">
        <f t="array" ref="D51">IF($B50='Output| AER'!$B$21,
IF(AND(ABS(D47*10^3-(SUM(SUMPRODUCT('Calc| Project Costs'!$BU$10:$BU$1009,'Calc| Project Costs'!Z$10:Z$1009)+SUMPRODUCT('Calc| Project Costs'!$BU$10:$BU$1009,'Calc| Project Costs'!BF$10:BF$1009))+SUMPRODUCT(--('Input| Disposals'!$O$8:$O$57='Input| Setup'!$B$36),'Input| Disposals'!Q$8:Q$57)+D50*10^3))&lt;0.000001,(ABS(D47*10^3-(SUMPRODUCT('Calc| Project Costs'!$BU$10:$BU$1009,'Calc| Project Costs'!BN$10:BN$1009)))&lt;0.000001)),0,1),
IF(LEN($B51)&gt;0,
_xlfn.SWITCH($B51,
'Output| AER'!$B$17,SUMPRODUCT('Calc| Project Costs'!$BU$10:$BU$1009,'Calc| Project Costs'!AX$10:AX$1009)/10^3,
'Output| AER'!$B$18,IF(LEN($B50)&gt;0,SUM(D$9:D50),0),
'Output| AER'!$B$19,(SUMPRODUCT('Calc| Project Costs'!Z$10:Z$1009,'Calc| Project Costs'!$BU$10:$BU$1009)+SUMPRODUCT('Calc| Project Costs'!BF$10:BF$1009,'Calc| Project Costs'!$BU$10:$BU$1009))/10^3,
'Output| AER'!$B$20,SUMPRODUCT(--('Input| Disposals'!$O$8:$O$57='Input| Setup'!$B$36),'Input| Disposals'!Q$8:Q$57)/10^3,
'Output| AER'!$B$21,D48-D49-D50,
'Output| AER'!$B$23,"",
'Output| AER'!$B$24,'Input| Type 2 capcons'!D$46/10^3,
SUMPRODUCT('Calc| Project Costs'!R$10:R$1009,1*('Calc| Project Costs'!$G$10:$G$1009=$B51),'Calc| Project Costs'!$BU$10:$BU$1009)/10^3),
""))</f>
        <v/>
      </c>
      <c r="E51" s="213" t="str" cm="1">
        <f t="array" ref="E51">IF($B50='Output| AER'!$B$21,
IF(AND(ABS(E47*10^3-(SUM(SUMPRODUCT('Calc| Project Costs'!$BU$10:$BU$1009,'Calc| Project Costs'!AA$10:AA$1009)+SUMPRODUCT('Calc| Project Costs'!$BU$10:$BU$1009,'Calc| Project Costs'!BG$10:BG$1009))+SUMPRODUCT(--('Input| Disposals'!$O$8:$O$57='Input| Setup'!$B$36),'Input| Disposals'!R$8:R$57)+E50*10^3))&lt;0.000001,(ABS(E47*10^3-(SUMPRODUCT('Calc| Project Costs'!$BU$10:$BU$1009,'Calc| Project Costs'!BO$10:BO$1009)))&lt;0.000001)),0,1),
IF(LEN($B51)&gt;0,
_xlfn.SWITCH($B51,
'Output| AER'!$B$17,SUMPRODUCT('Calc| Project Costs'!$BU$10:$BU$1009,'Calc| Project Costs'!AY$10:AY$1009)/10^3,
'Output| AER'!$B$18,IF(LEN($B50)&gt;0,SUM(E$9:E50),0),
'Output| AER'!$B$19,(SUMPRODUCT('Calc| Project Costs'!AA$10:AA$1009,'Calc| Project Costs'!$BU$10:$BU$1009)+SUMPRODUCT('Calc| Project Costs'!BG$10:BG$1009,'Calc| Project Costs'!$BU$10:$BU$1009))/10^3,
'Output| AER'!$B$20,SUMPRODUCT(--('Input| Disposals'!$O$8:$O$57='Input| Setup'!$B$36),'Input| Disposals'!R$8:R$57)/10^3,
'Output| AER'!$B$21,E48-E49-E50,
'Output| AER'!$B$23,"",
'Output| AER'!$B$24,'Input| Type 2 capcons'!E$46/10^3,
SUMPRODUCT('Calc| Project Costs'!S$10:S$1009,1*('Calc| Project Costs'!$G$10:$G$1009=$B51),'Calc| Project Costs'!$BU$10:$BU$1009)/10^3),
""))</f>
        <v/>
      </c>
      <c r="F51" s="213" t="str" cm="1">
        <f t="array" ref="F51">IF($B50='Output| AER'!$B$21,
IF(AND(ABS(F47*10^3-(SUM(SUMPRODUCT('Calc| Project Costs'!$BU$10:$BU$1009,'Calc| Project Costs'!AB$10:AB$1009)+SUMPRODUCT('Calc| Project Costs'!$BU$10:$BU$1009,'Calc| Project Costs'!BH$10:BH$1009))+SUMPRODUCT(--('Input| Disposals'!$O$8:$O$57='Input| Setup'!$B$36),'Input| Disposals'!S$8:S$57)+F50*10^3))&lt;0.000001,(ABS(F47*10^3-(SUMPRODUCT('Calc| Project Costs'!$BU$10:$BU$1009,'Calc| Project Costs'!BP$10:BP$1009)))&lt;0.000001)),0,1),
IF(LEN($B51)&gt;0,
_xlfn.SWITCH($B51,
'Output| AER'!$B$17,SUMPRODUCT('Calc| Project Costs'!$BU$10:$BU$1009,'Calc| Project Costs'!AZ$10:AZ$1009)/10^3,
'Output| AER'!$B$18,IF(LEN($B50)&gt;0,SUM(F$9:F50),0),
'Output| AER'!$B$19,(SUMPRODUCT('Calc| Project Costs'!AB$10:AB$1009,'Calc| Project Costs'!$BU$10:$BU$1009)+SUMPRODUCT('Calc| Project Costs'!BH$10:BH$1009,'Calc| Project Costs'!$BU$10:$BU$1009))/10^3,
'Output| AER'!$B$20,SUMPRODUCT(--('Input| Disposals'!$O$8:$O$57='Input| Setup'!$B$36),'Input| Disposals'!S$8:S$57)/10^3,
'Output| AER'!$B$21,F48-F49-F50,
'Output| AER'!$B$23,"",
'Output| AER'!$B$24,'Input| Type 2 capcons'!F$46/10^3,
SUMPRODUCT('Calc| Project Costs'!T$10:T$1009,1*('Calc| Project Costs'!$G$10:$G$1009=$B51),'Calc| Project Costs'!$BU$10:$BU$1009)/10^3),
""))</f>
        <v/>
      </c>
      <c r="G51" s="213" t="str" cm="1">
        <f t="array" ref="G51">IF($B50='Output| AER'!$B$21,
IF(AND(ABS(G47*10^3-(SUM(SUMPRODUCT('Calc| Project Costs'!$BU$10:$BU$1009,'Calc| Project Costs'!AC$10:AC$1009)+SUMPRODUCT('Calc| Project Costs'!$BU$10:$BU$1009,'Calc| Project Costs'!BI$10:BI$1009))+SUMPRODUCT(--('Input| Disposals'!$O$8:$O$57='Input| Setup'!$B$36),'Input| Disposals'!T$8:T$57)+G50*10^3))&lt;0.000001,(ABS(G47*10^3-(SUMPRODUCT('Calc| Project Costs'!$BU$10:$BU$1009,'Calc| Project Costs'!BQ$10:BQ$1009)))&lt;0.000001)),0,1),
IF(LEN($B51)&gt;0,
_xlfn.SWITCH($B51,
'Output| AER'!$B$17,SUMPRODUCT('Calc| Project Costs'!$BU$10:$BU$1009,'Calc| Project Costs'!BA$10:BA$1009)/10^3,
'Output| AER'!$B$18,IF(LEN($B50)&gt;0,SUM(G$9:G50),0),
'Output| AER'!$B$19,(SUMPRODUCT('Calc| Project Costs'!AC$10:AC$1009,'Calc| Project Costs'!$BU$10:$BU$1009)+SUMPRODUCT('Calc| Project Costs'!BI$10:BI$1009,'Calc| Project Costs'!$BU$10:$BU$1009))/10^3,
'Output| AER'!$B$20,SUMPRODUCT(--('Input| Disposals'!$O$8:$O$57='Input| Setup'!$B$36),'Input| Disposals'!T$8:T$57)/10^3,
'Output| AER'!$B$21,G48-G49-G50,
'Output| AER'!$B$23,"",
'Output| AER'!$B$24,'Input| Type 2 capcons'!G$46/10^3,
SUMPRODUCT('Calc| Project Costs'!U$10:U$1009,1*('Calc| Project Costs'!$G$10:$G$1009=$B51),'Calc| Project Costs'!$BU$10:$BU$1009)/10^3),
""))</f>
        <v/>
      </c>
      <c r="H51" s="213" t="str" cm="1">
        <f t="array" ref="H51">IF($B50='Output| AER'!$B$21,
IF(AND(ABS(H47*10^3-(SUM(SUMPRODUCT('Calc| Project Costs'!$BU$10:$BU$1009,'Calc| Project Costs'!AD$10:AD$1009)+SUMPRODUCT('Calc| Project Costs'!$BU$10:$BU$1009,'Calc| Project Costs'!BJ$10:BJ$1009))+SUMPRODUCT(--('Input| Disposals'!$O$8:$O$57='Input| Setup'!$B$36),'Input| Disposals'!U$8:U$57)+H50*10^3))&lt;0.000001,(ABS(H47*10^3-(SUMPRODUCT('Calc| Project Costs'!$BU$10:$BU$1009,'Calc| Project Costs'!BR$10:BR$1009)))&lt;0.000001)),0,1),
IF(LEN($B51)&gt;0,
_xlfn.SWITCH($B51,
'Output| AER'!$B$17,SUMPRODUCT('Calc| Project Costs'!$BU$10:$BU$1009,'Calc| Project Costs'!BB$10:BB$1009)/10^3,
'Output| AER'!$B$18,IF(LEN($B50)&gt;0,SUM(H$9:H50),0),
'Output| AER'!$B$19,(SUMPRODUCT('Calc| Project Costs'!AD$10:AD$1009,'Calc| Project Costs'!$BU$10:$BU$1009)+SUMPRODUCT('Calc| Project Costs'!BJ$10:BJ$1009,'Calc| Project Costs'!$BU$10:$BU$1009))/10^3,
'Output| AER'!$B$20,SUMPRODUCT(--('Input| Disposals'!$O$8:$O$57='Input| Setup'!$B$36),'Input| Disposals'!U$8:U$57)/10^3,
'Output| AER'!$B$21,H48-H49-H50,
'Output| AER'!$B$23,"",
'Output| AER'!$B$24,'Input| Type 2 capcons'!H$46/10^3,
SUMPRODUCT('Calc| Project Costs'!V$10:V$1009,1*('Calc| Project Costs'!$G$10:$G$1009=$B51),'Calc| Project Costs'!$BU$10:$BU$1009)/10^3),
""))</f>
        <v/>
      </c>
      <c r="I51" s="213" t="str" cm="1">
        <f t="array" ref="I51">IF($B50='Output| AER'!$B$21,
IF(AND(ABS(I47*10^3-(SUM(SUMPRODUCT('Calc| Project Costs'!$BU$10:$BU$1009,'Calc| Project Costs'!AE$10:AE$1009)+SUMPRODUCT('Calc| Project Costs'!$BU$10:$BU$1009,'Calc| Project Costs'!BK$10:BK$1009))+SUMPRODUCT(--('Input| Disposals'!$O$8:$O$57='Input| Setup'!$B$36),'Input| Disposals'!V$8:V$57)+I50*10^3))&lt;0.000001,(ABS(I47*10^3-(SUMPRODUCT('Calc| Project Costs'!$BU$10:$BU$1009,'Calc| Project Costs'!BS$10:BS$1009)))&lt;0.000001)),0,1),
IF(LEN($B51)&gt;0,
_xlfn.SWITCH($B51,
'Output| AER'!$B$17,SUMPRODUCT('Calc| Project Costs'!$BU$10:$BU$1009,'Calc| Project Costs'!BC$10:BC$1009)/10^3,
'Output| AER'!$B$18,IF(LEN($B50)&gt;0,SUM(I$9:I50),0),
'Output| AER'!$B$19,(SUMPRODUCT('Calc| Project Costs'!AE$10:AE$1009,'Calc| Project Costs'!$BU$10:$BU$1009)+SUMPRODUCT('Calc| Project Costs'!BK$10:BK$1009,'Calc| Project Costs'!$BU$10:$BU$1009))/10^3,
'Output| AER'!$B$20,SUMPRODUCT(--('Input| Disposals'!$O$8:$O$57='Input| Setup'!$B$36),'Input| Disposals'!V$8:V$57)/10^3,
'Output| AER'!$B$21,I48-I49-I50,
'Output| AER'!$B$23,"",
'Output| AER'!$B$24,'Input| Type 2 capcons'!I$46/10^3,
SUMPRODUCT('Calc| Project Costs'!W$10:W$1009,1*('Calc| Project Costs'!$G$10:$G$1009=$B51),'Calc| Project Costs'!$BU$10:$BU$1009)/10^3),
""))</f>
        <v/>
      </c>
      <c r="J51" s="214" t="str">
        <f>IF(B50='Output| AER'!$B$21,ROUND(J50-'Output| PTRM (SCS)'!$I$223,9),IF(OR(B51='Output| AER'!$B$23,AND(B51="",B50=""),AND(B51="",B50='Output| AER'!$B$24)),"",IFERROR(SUM(E51:I51),0)))</f>
        <v/>
      </c>
      <c r="L51" s="213" t="str" cm="1">
        <f t="array" ref="L51">IF($B50='Output| AER'!$B$21,
IF(AND(ABS(L47*10^3-(SUM(SUMPRODUCT('Calc| Project Costs'!$BV$10:$BV$1009,'Calc| Project Costs'!Y$10:Y$1009)+SUMPRODUCT('Calc| Project Costs'!$BV$10:$BV$1009,'Calc| Project Costs'!BE$10:BE$1009))+SUMPRODUCT(--('Input| Disposals'!$O$8:$O$57='Input| Setup'!$B$37),'Input| Disposals'!P$8:P$57)+L50*10^3))&lt;0.000001,(ABS(L47*10^3-(SUMPRODUCT('Calc| Project Costs'!$BV$10:$BV$1009,'Calc| Project Costs'!BM$10:BM$1009)))&lt;0.000001)),0,1),
IF(LEN($B51)&gt;0,
_xlfn.SWITCH($B51,
'Output| AER'!$B$17,SUMPRODUCT('Calc| Project Costs'!$BV$10:$BV$1009,'Calc| Project Costs'!AW$10:AW$1009)/10^3,
'Output| AER'!$B$18,IF(LEN($B50)&gt;0,SUM(L$9:L50),0),
'Output| AER'!$B$19,(SUMPRODUCT('Calc| Project Costs'!Y$10:Y$1009,'Calc| Project Costs'!$BV$10:$BV$1009)+SUMPRODUCT('Calc| Project Costs'!BE$10:BE$1009,'Calc| Project Costs'!$BV$10:$BV$1009))/10^3,
'Output| AER'!$B$20,SUMPRODUCT(--('Input| Disposals'!$O$8:$O$57='Input| Setup'!$B$37),'Input| Disposals'!P$8:P$57)/10^3,
'Output| AER'!$B$21,L48-L49-L50,
'Output| AER'!$B$23,"",
'Output| AER'!$B$24,'Input| Type 2 capcons'!L$46/10^3,
SUMPRODUCT('Calc| Project Costs'!Q$10:Q$1009,1*('Calc| Project Costs'!$G$10:$G$1009=$B51),'Calc| Project Costs'!$BV$10:$BV$1009)/10^3),
""))</f>
        <v/>
      </c>
      <c r="M51" s="213" t="str" cm="1">
        <f t="array" ref="M51">IF($B50='Output| AER'!$B$21,
IF(AND(ABS(M47*10^3-(SUM(SUMPRODUCT('Calc| Project Costs'!$BV$10:$BV$1009,'Calc| Project Costs'!Z$10:Z$1009)+SUMPRODUCT('Calc| Project Costs'!$BV$10:$BV$1009,'Calc| Project Costs'!BF$10:BF$1009))+SUMPRODUCT(--('Input| Disposals'!$O$8:$O$57='Input| Setup'!$B$37),'Input| Disposals'!Q$8:Q$57)+M50*10^3))&lt;0.000001,(ABS(M47*10^3-(SUMPRODUCT('Calc| Project Costs'!$BV$10:$BV$1009,'Calc| Project Costs'!BN$10:BN$1009)))&lt;0.000001)),0,1),
IF(LEN($B51)&gt;0,
_xlfn.SWITCH($B51,
'Output| AER'!$B$17,SUMPRODUCT('Calc| Project Costs'!$BV$10:$BV$1009,'Calc| Project Costs'!AX$10:AX$1009)/10^3,
'Output| AER'!$B$18,IF(LEN($B50)&gt;0,SUM(M$9:M50),0),
'Output| AER'!$B$19,(SUMPRODUCT('Calc| Project Costs'!Z$10:Z$1009,'Calc| Project Costs'!$BV$10:$BV$1009)+SUMPRODUCT('Calc| Project Costs'!BF$10:BF$1009,'Calc| Project Costs'!$BV$10:$BV$1009))/10^3,
'Output| AER'!$B$20,SUMPRODUCT(--('Input| Disposals'!$O$8:$O$57='Input| Setup'!$B$37),'Input| Disposals'!Q$8:Q$57)/10^3,
'Output| AER'!$B$21,M48-M49-M50,
'Output| AER'!$B$23,"",
'Output| AER'!$B$24,'Input| Type 2 capcons'!M$46/10^3,
SUMPRODUCT('Calc| Project Costs'!R$10:R$1009,1*('Calc| Project Costs'!$G$10:$G$1009=$B51),'Calc| Project Costs'!$BV$10:$BV$1009)/10^3),
""))</f>
        <v/>
      </c>
      <c r="N51" s="213" t="str" cm="1">
        <f t="array" ref="N51">IF($B50='Output| AER'!$B$21,
IF(AND(ABS(N47*10^3-(SUM(SUMPRODUCT('Calc| Project Costs'!$BV$10:$BV$1009,'Calc| Project Costs'!AA$10:AA$1009)+SUMPRODUCT('Calc| Project Costs'!$BV$10:$BV$1009,'Calc| Project Costs'!BG$10:BG$1009))+SUMPRODUCT(--('Input| Disposals'!$O$8:$O$57='Input| Setup'!$B$37),'Input| Disposals'!R$8:R$57)+N50*10^3))&lt;0.000001,(ABS(N47*10^3-(SUMPRODUCT('Calc| Project Costs'!$BV$10:$BV$1009,'Calc| Project Costs'!BO$10:BO$1009)))&lt;0.000001)),0,1),
IF(LEN($B51)&gt;0,
_xlfn.SWITCH($B51,
'Output| AER'!$B$17,SUMPRODUCT('Calc| Project Costs'!$BV$10:$BV$1009,'Calc| Project Costs'!AY$10:AY$1009)/10^3,
'Output| AER'!$B$18,IF(LEN($B50)&gt;0,SUM(N$9:N50),0),
'Output| AER'!$B$19,(SUMPRODUCT('Calc| Project Costs'!AA$10:AA$1009,'Calc| Project Costs'!$BV$10:$BV$1009)+SUMPRODUCT('Calc| Project Costs'!BG$10:BG$1009,'Calc| Project Costs'!$BV$10:$BV$1009))/10^3,
'Output| AER'!$B$20,SUMPRODUCT(--('Input| Disposals'!$O$8:$O$57='Input| Setup'!$B$37),'Input| Disposals'!R$8:R$57)/10^3,
'Output| AER'!$B$21,N48-N49-N50,
'Output| AER'!$B$23,"",
'Output| AER'!$B$24,'Input| Type 2 capcons'!N$46/10^3,
SUMPRODUCT('Calc| Project Costs'!S$10:S$1009,1*('Calc| Project Costs'!$G$10:$G$1009=$B51),'Calc| Project Costs'!$BV$10:$BV$1009)/10^3),
""))</f>
        <v/>
      </c>
      <c r="O51" s="213" t="str" cm="1">
        <f t="array" ref="O51">IF($B50='Output| AER'!$B$21,
IF(AND(ABS(O47*10^3-(SUM(SUMPRODUCT('Calc| Project Costs'!$BV$10:$BV$1009,'Calc| Project Costs'!AB$10:AB$1009)+SUMPRODUCT('Calc| Project Costs'!$BV$10:$BV$1009,'Calc| Project Costs'!BH$10:BH$1009))+SUMPRODUCT(--('Input| Disposals'!$O$8:$O$57='Input| Setup'!$B$37),'Input| Disposals'!S$8:S$57)+O50*10^3))&lt;0.000001,(ABS(O47*10^3-(SUMPRODUCT('Calc| Project Costs'!$BV$10:$BV$1009,'Calc| Project Costs'!BP$10:BP$1009)))&lt;0.000001)),0,1),
IF(LEN($B51)&gt;0,
_xlfn.SWITCH($B51,
'Output| AER'!$B$17,SUMPRODUCT('Calc| Project Costs'!$BV$10:$BV$1009,'Calc| Project Costs'!AZ$10:AZ$1009)/10^3,
'Output| AER'!$B$18,IF(LEN($B50)&gt;0,SUM(O$9:O50),0),
'Output| AER'!$B$19,(SUMPRODUCT('Calc| Project Costs'!AB$10:AB$1009,'Calc| Project Costs'!$BV$10:$BV$1009)+SUMPRODUCT('Calc| Project Costs'!BH$10:BH$1009,'Calc| Project Costs'!$BV$10:$BV$1009))/10^3,
'Output| AER'!$B$20,SUMPRODUCT(--('Input| Disposals'!$O$8:$O$57='Input| Setup'!$B$37),'Input| Disposals'!S$8:S$57)/10^3,
'Output| AER'!$B$21,O48-O49-O50,
'Output| AER'!$B$23,"",
'Output| AER'!$B$24,'Input| Type 2 capcons'!O$46/10^3,
SUMPRODUCT('Calc| Project Costs'!T$10:T$1009,1*('Calc| Project Costs'!$G$10:$G$1009=$B51),'Calc| Project Costs'!$BV$10:$BV$1009)/10^3),
""))</f>
        <v/>
      </c>
      <c r="P51" s="213" t="str" cm="1">
        <f t="array" ref="P51">IF($B50='Output| AER'!$B$21,
IF(AND(ABS(P47*10^3-(SUM(SUMPRODUCT('Calc| Project Costs'!$BV$10:$BV$1009,'Calc| Project Costs'!AC$10:AC$1009)+SUMPRODUCT('Calc| Project Costs'!$BV$10:$BV$1009,'Calc| Project Costs'!BI$10:BI$1009))+SUMPRODUCT(--('Input| Disposals'!$O$8:$O$57='Input| Setup'!$B$37),'Input| Disposals'!T$8:T$57)+P50*10^3))&lt;0.000001,(ABS(P47*10^3-(SUMPRODUCT('Calc| Project Costs'!$BV$10:$BV$1009,'Calc| Project Costs'!BQ$10:BQ$1009)))&lt;0.000001)),0,1),
IF(LEN($B51)&gt;0,
_xlfn.SWITCH($B51,
'Output| AER'!$B$17,SUMPRODUCT('Calc| Project Costs'!$BV$10:$BV$1009,'Calc| Project Costs'!BA$10:BA$1009)/10^3,
'Output| AER'!$B$18,IF(LEN($B50)&gt;0,SUM(P$9:P50),0),
'Output| AER'!$B$19,(SUMPRODUCT('Calc| Project Costs'!AC$10:AC$1009,'Calc| Project Costs'!$BV$10:$BV$1009)+SUMPRODUCT('Calc| Project Costs'!BI$10:BI$1009,'Calc| Project Costs'!$BV$10:$BV$1009))/10^3,
'Output| AER'!$B$20,SUMPRODUCT(--('Input| Disposals'!$O$8:$O$57='Input| Setup'!$B$37),'Input| Disposals'!T$8:T$57)/10^3,
'Output| AER'!$B$21,P48-P49-P50,
'Output| AER'!$B$23,"",
'Output| AER'!$B$24,'Input| Type 2 capcons'!P$46/10^3,
SUMPRODUCT('Calc| Project Costs'!U$10:U$1009,1*('Calc| Project Costs'!$G$10:$G$1009=$B51),'Calc| Project Costs'!$BV$10:$BV$1009)/10^3),
""))</f>
        <v/>
      </c>
      <c r="Q51" s="213" t="str" cm="1">
        <f t="array" ref="Q51">IF($B50='Output| AER'!$B$21,
IF(AND(ABS(Q47*10^3-(SUM(SUMPRODUCT('Calc| Project Costs'!$BV$10:$BV$1009,'Calc| Project Costs'!AD$10:AD$1009)+SUMPRODUCT('Calc| Project Costs'!$BV$10:$BV$1009,'Calc| Project Costs'!BJ$10:BJ$1009))+SUMPRODUCT(--('Input| Disposals'!$O$8:$O$57='Input| Setup'!$B$37),'Input| Disposals'!U$8:U$57)+Q50*10^3))&lt;0.000001,(ABS(Q47*10^3-(SUMPRODUCT('Calc| Project Costs'!$BV$10:$BV$1009,'Calc| Project Costs'!BR$10:BR$1009)))&lt;0.000001)),0,1),
IF(LEN($B51)&gt;0,
_xlfn.SWITCH($B51,
'Output| AER'!$B$17,SUMPRODUCT('Calc| Project Costs'!$BV$10:$BV$1009,'Calc| Project Costs'!BB$10:BB$1009)/10^3,
'Output| AER'!$B$18,IF(LEN($B50)&gt;0,SUM(Q$9:Q50),0),
'Output| AER'!$B$19,(SUMPRODUCT('Calc| Project Costs'!AD$10:AD$1009,'Calc| Project Costs'!$BV$10:$BV$1009)+SUMPRODUCT('Calc| Project Costs'!BJ$10:BJ$1009,'Calc| Project Costs'!$BV$10:$BV$1009))/10^3,
'Output| AER'!$B$20,SUMPRODUCT(--('Input| Disposals'!$O$8:$O$57='Input| Setup'!$B$37),'Input| Disposals'!U$8:U$57)/10^3,
'Output| AER'!$B$21,Q48-Q49-Q50,
'Output| AER'!$B$23,"",
'Output| AER'!$B$24,'Input| Type 2 capcons'!Q$46/10^3,
SUMPRODUCT('Calc| Project Costs'!V$10:V$1009,1*('Calc| Project Costs'!$G$10:$G$1009=$B51),'Calc| Project Costs'!$BV$10:$BV$1009)/10^3),
""))</f>
        <v/>
      </c>
      <c r="R51" s="213" t="str" cm="1">
        <f t="array" ref="R51">IF($B50='Output| AER'!$B$21,
IF(AND(ABS(R47*10^3-(SUM(SUMPRODUCT('Calc| Project Costs'!$BV$10:$BV$1009,'Calc| Project Costs'!AE$10:AE$1009)+SUMPRODUCT('Calc| Project Costs'!$BV$10:$BV$1009,'Calc| Project Costs'!BK$10:BK$1009))+SUMPRODUCT(--('Input| Disposals'!$O$8:$O$57='Input| Setup'!$B$37),'Input| Disposals'!V$8:V$57)+R50*10^3))&lt;0.000001,(ABS(R47*10^3-(SUMPRODUCT('Calc| Project Costs'!$BV$10:$BV$1009,'Calc| Project Costs'!BS$10:BS$1009)))&lt;0.000001)),0,1),
IF(LEN($B51)&gt;0,
_xlfn.SWITCH($B51,
'Output| AER'!$B$17,SUMPRODUCT('Calc| Project Costs'!$BV$10:$BV$1009,'Calc| Project Costs'!BC$10:BC$1009)/10^3,
'Output| AER'!$B$18,IF(LEN($B50)&gt;0,SUM(R$9:R50),0),
'Output| AER'!$B$19,(SUMPRODUCT('Calc| Project Costs'!AE$10:AE$1009,'Calc| Project Costs'!$BV$10:$BV$1009)+SUMPRODUCT('Calc| Project Costs'!BK$10:BK$1009,'Calc| Project Costs'!$BV$10:$BV$1009))/10^3,
'Output| AER'!$B$20,SUMPRODUCT(--('Input| Disposals'!$O$8:$O$57='Input| Setup'!$B$37),'Input| Disposals'!V$8:V$57)/10^3,
'Output| AER'!$B$21,R48-R49-R50,
'Output| AER'!$B$23,"",
'Output| AER'!$B$24,'Input| Type 2 capcons'!R$46/10^3,
SUMPRODUCT('Calc| Project Costs'!W$10:W$1009,1*('Calc| Project Costs'!$G$10:$G$1009=$B51),'Calc| Project Costs'!$BV$10:$BV$1009)/10^3),
""))</f>
        <v/>
      </c>
      <c r="S51" s="214" t="str">
        <f>IF(B50='Output| AER'!$B$21,ROUND(S50-'Output| PTRM (DFA)'!$I$223,9),IF(OR(B51='Output| AER'!$B$23,AND(B51="",B50=""),AND(B51="",B50='Output| AER'!$B$24)),"",IFERROR(SUM(N51:R51),0)))</f>
        <v/>
      </c>
    </row>
    <row r="52" spans="2:19" ht="12.75" customHeight="1" x14ac:dyDescent="0.2">
      <c r="B52" s="125" t="str" cm="1">
        <f t="array" ref="B52">IFERROR(_xlfn.LET(_xlpm.x, INDEX(_xlfn.VSTACK(_xlfn.UNIQUE(_xlfn._xlws.FILTER('Input| Projects'!$G$10:$G$1009,'Input| Projects'!$G$10:$G$1009&lt;&gt;"")),'Output| AER'!$B$17:$B$24),ROW(A44)),IF(_xlpm.x=0,"",_xlpm.x)),"")</f>
        <v/>
      </c>
      <c r="C52" s="213" t="str" cm="1">
        <f t="array" ref="C52">IF($B51='Output| AER'!$B$21,
IF(AND(ABS(C48*10^3-(SUM(SUMPRODUCT('Calc| Project Costs'!$BU$10:$BU$1009,'Calc| Project Costs'!Y$10:Y$1009)+SUMPRODUCT('Calc| Project Costs'!$BU$10:$BU$1009,'Calc| Project Costs'!BE$10:BE$1009))+SUMPRODUCT(--('Input| Disposals'!$O$8:$O$57='Input| Setup'!$B$36),'Input| Disposals'!P$8:P$57)+C51*10^3))&lt;0.000001,(ABS(C48*10^3-(SUMPRODUCT('Calc| Project Costs'!$BU$10:$BU$1009,'Calc| Project Costs'!BM$10:BM$1009)))&lt;0.000001)),0,1),
IF(LEN($B52)&gt;0,
_xlfn.SWITCH($B52,
'Output| AER'!$B$17,SUMPRODUCT('Calc| Project Costs'!$BU$10:$BU$1009,'Calc| Project Costs'!AW$10:AW$1009)/10^3,
'Output| AER'!$B$18,IF(LEN($B51)&gt;0,SUM(C$9:C51),0),
'Output| AER'!$B$19,(SUMPRODUCT('Calc| Project Costs'!Y$10:Y$1009,'Calc| Project Costs'!$BU$10:$BU$1009)+SUMPRODUCT('Calc| Project Costs'!BE$10:BE$1009,'Calc| Project Costs'!$BU$10:$BU$1009))/10^3,
'Output| AER'!$B$20,SUMPRODUCT(--('Input| Disposals'!$O$8:$O$57='Input| Setup'!$B$36),'Input| Disposals'!P$8:P$57)/10^3,
'Output| AER'!$B$21,C49-C50-C51,
'Output| AER'!$B$23,"",
'Output| AER'!$B$24,'Input| Type 2 capcons'!C$46/10^3,
SUMPRODUCT('Calc| Project Costs'!Q$10:Q$1009,1*('Calc| Project Costs'!$G$10:$G$1009=$B52),'Calc| Project Costs'!$BU$10:$BU$1009)/10^3),
""))</f>
        <v/>
      </c>
      <c r="D52" s="213" t="str" cm="1">
        <f t="array" ref="D52">IF($B51='Output| AER'!$B$21,
IF(AND(ABS(D48*10^3-(SUM(SUMPRODUCT('Calc| Project Costs'!$BU$10:$BU$1009,'Calc| Project Costs'!Z$10:Z$1009)+SUMPRODUCT('Calc| Project Costs'!$BU$10:$BU$1009,'Calc| Project Costs'!BF$10:BF$1009))+SUMPRODUCT(--('Input| Disposals'!$O$8:$O$57='Input| Setup'!$B$36),'Input| Disposals'!Q$8:Q$57)+D51*10^3))&lt;0.000001,(ABS(D48*10^3-(SUMPRODUCT('Calc| Project Costs'!$BU$10:$BU$1009,'Calc| Project Costs'!BN$10:BN$1009)))&lt;0.000001)),0,1),
IF(LEN($B52)&gt;0,
_xlfn.SWITCH($B52,
'Output| AER'!$B$17,SUMPRODUCT('Calc| Project Costs'!$BU$10:$BU$1009,'Calc| Project Costs'!AX$10:AX$1009)/10^3,
'Output| AER'!$B$18,IF(LEN($B51)&gt;0,SUM(D$9:D51),0),
'Output| AER'!$B$19,(SUMPRODUCT('Calc| Project Costs'!Z$10:Z$1009,'Calc| Project Costs'!$BU$10:$BU$1009)+SUMPRODUCT('Calc| Project Costs'!BF$10:BF$1009,'Calc| Project Costs'!$BU$10:$BU$1009))/10^3,
'Output| AER'!$B$20,SUMPRODUCT(--('Input| Disposals'!$O$8:$O$57='Input| Setup'!$B$36),'Input| Disposals'!Q$8:Q$57)/10^3,
'Output| AER'!$B$21,D49-D50-D51,
'Output| AER'!$B$23,"",
'Output| AER'!$B$24,'Input| Type 2 capcons'!D$46/10^3,
SUMPRODUCT('Calc| Project Costs'!R$10:R$1009,1*('Calc| Project Costs'!$G$10:$G$1009=$B52),'Calc| Project Costs'!$BU$10:$BU$1009)/10^3),
""))</f>
        <v/>
      </c>
      <c r="E52" s="213" t="str" cm="1">
        <f t="array" ref="E52">IF($B51='Output| AER'!$B$21,
IF(AND(ABS(E48*10^3-(SUM(SUMPRODUCT('Calc| Project Costs'!$BU$10:$BU$1009,'Calc| Project Costs'!AA$10:AA$1009)+SUMPRODUCT('Calc| Project Costs'!$BU$10:$BU$1009,'Calc| Project Costs'!BG$10:BG$1009))+SUMPRODUCT(--('Input| Disposals'!$O$8:$O$57='Input| Setup'!$B$36),'Input| Disposals'!R$8:R$57)+E51*10^3))&lt;0.000001,(ABS(E48*10^3-(SUMPRODUCT('Calc| Project Costs'!$BU$10:$BU$1009,'Calc| Project Costs'!BO$10:BO$1009)))&lt;0.000001)),0,1),
IF(LEN($B52)&gt;0,
_xlfn.SWITCH($B52,
'Output| AER'!$B$17,SUMPRODUCT('Calc| Project Costs'!$BU$10:$BU$1009,'Calc| Project Costs'!AY$10:AY$1009)/10^3,
'Output| AER'!$B$18,IF(LEN($B51)&gt;0,SUM(E$9:E51),0),
'Output| AER'!$B$19,(SUMPRODUCT('Calc| Project Costs'!AA$10:AA$1009,'Calc| Project Costs'!$BU$10:$BU$1009)+SUMPRODUCT('Calc| Project Costs'!BG$10:BG$1009,'Calc| Project Costs'!$BU$10:$BU$1009))/10^3,
'Output| AER'!$B$20,SUMPRODUCT(--('Input| Disposals'!$O$8:$O$57='Input| Setup'!$B$36),'Input| Disposals'!R$8:R$57)/10^3,
'Output| AER'!$B$21,E49-E50-E51,
'Output| AER'!$B$23,"",
'Output| AER'!$B$24,'Input| Type 2 capcons'!E$46/10^3,
SUMPRODUCT('Calc| Project Costs'!S$10:S$1009,1*('Calc| Project Costs'!$G$10:$G$1009=$B52),'Calc| Project Costs'!$BU$10:$BU$1009)/10^3),
""))</f>
        <v/>
      </c>
      <c r="F52" s="213" t="str" cm="1">
        <f t="array" ref="F52">IF($B51='Output| AER'!$B$21,
IF(AND(ABS(F48*10^3-(SUM(SUMPRODUCT('Calc| Project Costs'!$BU$10:$BU$1009,'Calc| Project Costs'!AB$10:AB$1009)+SUMPRODUCT('Calc| Project Costs'!$BU$10:$BU$1009,'Calc| Project Costs'!BH$10:BH$1009))+SUMPRODUCT(--('Input| Disposals'!$O$8:$O$57='Input| Setup'!$B$36),'Input| Disposals'!S$8:S$57)+F51*10^3))&lt;0.000001,(ABS(F48*10^3-(SUMPRODUCT('Calc| Project Costs'!$BU$10:$BU$1009,'Calc| Project Costs'!BP$10:BP$1009)))&lt;0.000001)),0,1),
IF(LEN($B52)&gt;0,
_xlfn.SWITCH($B52,
'Output| AER'!$B$17,SUMPRODUCT('Calc| Project Costs'!$BU$10:$BU$1009,'Calc| Project Costs'!AZ$10:AZ$1009)/10^3,
'Output| AER'!$B$18,IF(LEN($B51)&gt;0,SUM(F$9:F51),0),
'Output| AER'!$B$19,(SUMPRODUCT('Calc| Project Costs'!AB$10:AB$1009,'Calc| Project Costs'!$BU$10:$BU$1009)+SUMPRODUCT('Calc| Project Costs'!BH$10:BH$1009,'Calc| Project Costs'!$BU$10:$BU$1009))/10^3,
'Output| AER'!$B$20,SUMPRODUCT(--('Input| Disposals'!$O$8:$O$57='Input| Setup'!$B$36),'Input| Disposals'!S$8:S$57)/10^3,
'Output| AER'!$B$21,F49-F50-F51,
'Output| AER'!$B$23,"",
'Output| AER'!$B$24,'Input| Type 2 capcons'!F$46/10^3,
SUMPRODUCT('Calc| Project Costs'!T$10:T$1009,1*('Calc| Project Costs'!$G$10:$G$1009=$B52),'Calc| Project Costs'!$BU$10:$BU$1009)/10^3),
""))</f>
        <v/>
      </c>
      <c r="G52" s="213" t="str" cm="1">
        <f t="array" ref="G52">IF($B51='Output| AER'!$B$21,
IF(AND(ABS(G48*10^3-(SUM(SUMPRODUCT('Calc| Project Costs'!$BU$10:$BU$1009,'Calc| Project Costs'!AC$10:AC$1009)+SUMPRODUCT('Calc| Project Costs'!$BU$10:$BU$1009,'Calc| Project Costs'!BI$10:BI$1009))+SUMPRODUCT(--('Input| Disposals'!$O$8:$O$57='Input| Setup'!$B$36),'Input| Disposals'!T$8:T$57)+G51*10^3))&lt;0.000001,(ABS(G48*10^3-(SUMPRODUCT('Calc| Project Costs'!$BU$10:$BU$1009,'Calc| Project Costs'!BQ$10:BQ$1009)))&lt;0.000001)),0,1),
IF(LEN($B52)&gt;0,
_xlfn.SWITCH($B52,
'Output| AER'!$B$17,SUMPRODUCT('Calc| Project Costs'!$BU$10:$BU$1009,'Calc| Project Costs'!BA$10:BA$1009)/10^3,
'Output| AER'!$B$18,IF(LEN($B51)&gt;0,SUM(G$9:G51),0),
'Output| AER'!$B$19,(SUMPRODUCT('Calc| Project Costs'!AC$10:AC$1009,'Calc| Project Costs'!$BU$10:$BU$1009)+SUMPRODUCT('Calc| Project Costs'!BI$10:BI$1009,'Calc| Project Costs'!$BU$10:$BU$1009))/10^3,
'Output| AER'!$B$20,SUMPRODUCT(--('Input| Disposals'!$O$8:$O$57='Input| Setup'!$B$36),'Input| Disposals'!T$8:T$57)/10^3,
'Output| AER'!$B$21,G49-G50-G51,
'Output| AER'!$B$23,"",
'Output| AER'!$B$24,'Input| Type 2 capcons'!G$46/10^3,
SUMPRODUCT('Calc| Project Costs'!U$10:U$1009,1*('Calc| Project Costs'!$G$10:$G$1009=$B52),'Calc| Project Costs'!$BU$10:$BU$1009)/10^3),
""))</f>
        <v/>
      </c>
      <c r="H52" s="213" t="str" cm="1">
        <f t="array" ref="H52">IF($B51='Output| AER'!$B$21,
IF(AND(ABS(H48*10^3-(SUM(SUMPRODUCT('Calc| Project Costs'!$BU$10:$BU$1009,'Calc| Project Costs'!AD$10:AD$1009)+SUMPRODUCT('Calc| Project Costs'!$BU$10:$BU$1009,'Calc| Project Costs'!BJ$10:BJ$1009))+SUMPRODUCT(--('Input| Disposals'!$O$8:$O$57='Input| Setup'!$B$36),'Input| Disposals'!U$8:U$57)+H51*10^3))&lt;0.000001,(ABS(H48*10^3-(SUMPRODUCT('Calc| Project Costs'!$BU$10:$BU$1009,'Calc| Project Costs'!BR$10:BR$1009)))&lt;0.000001)),0,1),
IF(LEN($B52)&gt;0,
_xlfn.SWITCH($B52,
'Output| AER'!$B$17,SUMPRODUCT('Calc| Project Costs'!$BU$10:$BU$1009,'Calc| Project Costs'!BB$10:BB$1009)/10^3,
'Output| AER'!$B$18,IF(LEN($B51)&gt;0,SUM(H$9:H51),0),
'Output| AER'!$B$19,(SUMPRODUCT('Calc| Project Costs'!AD$10:AD$1009,'Calc| Project Costs'!$BU$10:$BU$1009)+SUMPRODUCT('Calc| Project Costs'!BJ$10:BJ$1009,'Calc| Project Costs'!$BU$10:$BU$1009))/10^3,
'Output| AER'!$B$20,SUMPRODUCT(--('Input| Disposals'!$O$8:$O$57='Input| Setup'!$B$36),'Input| Disposals'!U$8:U$57)/10^3,
'Output| AER'!$B$21,H49-H50-H51,
'Output| AER'!$B$23,"",
'Output| AER'!$B$24,'Input| Type 2 capcons'!H$46/10^3,
SUMPRODUCT('Calc| Project Costs'!V$10:V$1009,1*('Calc| Project Costs'!$G$10:$G$1009=$B52),'Calc| Project Costs'!$BU$10:$BU$1009)/10^3),
""))</f>
        <v/>
      </c>
      <c r="I52" s="213" t="str" cm="1">
        <f t="array" ref="I52">IF($B51='Output| AER'!$B$21,
IF(AND(ABS(I48*10^3-(SUM(SUMPRODUCT('Calc| Project Costs'!$BU$10:$BU$1009,'Calc| Project Costs'!AE$10:AE$1009)+SUMPRODUCT('Calc| Project Costs'!$BU$10:$BU$1009,'Calc| Project Costs'!BK$10:BK$1009))+SUMPRODUCT(--('Input| Disposals'!$O$8:$O$57='Input| Setup'!$B$36),'Input| Disposals'!V$8:V$57)+I51*10^3))&lt;0.000001,(ABS(I48*10^3-(SUMPRODUCT('Calc| Project Costs'!$BU$10:$BU$1009,'Calc| Project Costs'!BS$10:BS$1009)))&lt;0.000001)),0,1),
IF(LEN($B52)&gt;0,
_xlfn.SWITCH($B52,
'Output| AER'!$B$17,SUMPRODUCT('Calc| Project Costs'!$BU$10:$BU$1009,'Calc| Project Costs'!BC$10:BC$1009)/10^3,
'Output| AER'!$B$18,IF(LEN($B51)&gt;0,SUM(I$9:I51),0),
'Output| AER'!$B$19,(SUMPRODUCT('Calc| Project Costs'!AE$10:AE$1009,'Calc| Project Costs'!$BU$10:$BU$1009)+SUMPRODUCT('Calc| Project Costs'!BK$10:BK$1009,'Calc| Project Costs'!$BU$10:$BU$1009))/10^3,
'Output| AER'!$B$20,SUMPRODUCT(--('Input| Disposals'!$O$8:$O$57='Input| Setup'!$B$36),'Input| Disposals'!V$8:V$57)/10^3,
'Output| AER'!$B$21,I49-I50-I51,
'Output| AER'!$B$23,"",
'Output| AER'!$B$24,'Input| Type 2 capcons'!I$46/10^3,
SUMPRODUCT('Calc| Project Costs'!W$10:W$1009,1*('Calc| Project Costs'!$G$10:$G$1009=$B52),'Calc| Project Costs'!$BU$10:$BU$1009)/10^3),
""))</f>
        <v/>
      </c>
      <c r="J52" s="214" t="str">
        <f>IF(B51='Output| AER'!$B$21,ROUND(J51-'Output| PTRM (SCS)'!$I$223,9),IF(OR(B52='Output| AER'!$B$23,AND(B52="",B51=""),AND(B52="",B51='Output| AER'!$B$24)),"",IFERROR(SUM(E52:I52),0)))</f>
        <v/>
      </c>
      <c r="L52" s="213" t="str" cm="1">
        <f t="array" ref="L52">IF($B51='Output| AER'!$B$21,
IF(AND(ABS(L48*10^3-(SUM(SUMPRODUCT('Calc| Project Costs'!$BV$10:$BV$1009,'Calc| Project Costs'!Y$10:Y$1009)+SUMPRODUCT('Calc| Project Costs'!$BV$10:$BV$1009,'Calc| Project Costs'!BE$10:BE$1009))+SUMPRODUCT(--('Input| Disposals'!$O$8:$O$57='Input| Setup'!$B$37),'Input| Disposals'!P$8:P$57)+L51*10^3))&lt;0.000001,(ABS(L48*10^3-(SUMPRODUCT('Calc| Project Costs'!$BV$10:$BV$1009,'Calc| Project Costs'!BM$10:BM$1009)))&lt;0.000001)),0,1),
IF(LEN($B52)&gt;0,
_xlfn.SWITCH($B52,
'Output| AER'!$B$17,SUMPRODUCT('Calc| Project Costs'!$BV$10:$BV$1009,'Calc| Project Costs'!AW$10:AW$1009)/10^3,
'Output| AER'!$B$18,IF(LEN($B51)&gt;0,SUM(L$9:L51),0),
'Output| AER'!$B$19,(SUMPRODUCT('Calc| Project Costs'!Y$10:Y$1009,'Calc| Project Costs'!$BV$10:$BV$1009)+SUMPRODUCT('Calc| Project Costs'!BE$10:BE$1009,'Calc| Project Costs'!$BV$10:$BV$1009))/10^3,
'Output| AER'!$B$20,SUMPRODUCT(--('Input| Disposals'!$O$8:$O$57='Input| Setup'!$B$37),'Input| Disposals'!P$8:P$57)/10^3,
'Output| AER'!$B$21,L49-L50-L51,
'Output| AER'!$B$23,"",
'Output| AER'!$B$24,'Input| Type 2 capcons'!L$46/10^3,
SUMPRODUCT('Calc| Project Costs'!Q$10:Q$1009,1*('Calc| Project Costs'!$G$10:$G$1009=$B52),'Calc| Project Costs'!$BV$10:$BV$1009)/10^3),
""))</f>
        <v/>
      </c>
      <c r="M52" s="213" t="str" cm="1">
        <f t="array" ref="M52">IF($B51='Output| AER'!$B$21,
IF(AND(ABS(M48*10^3-(SUM(SUMPRODUCT('Calc| Project Costs'!$BV$10:$BV$1009,'Calc| Project Costs'!Z$10:Z$1009)+SUMPRODUCT('Calc| Project Costs'!$BV$10:$BV$1009,'Calc| Project Costs'!BF$10:BF$1009))+SUMPRODUCT(--('Input| Disposals'!$O$8:$O$57='Input| Setup'!$B$37),'Input| Disposals'!Q$8:Q$57)+M51*10^3))&lt;0.000001,(ABS(M48*10^3-(SUMPRODUCT('Calc| Project Costs'!$BV$10:$BV$1009,'Calc| Project Costs'!BN$10:BN$1009)))&lt;0.000001)),0,1),
IF(LEN($B52)&gt;0,
_xlfn.SWITCH($B52,
'Output| AER'!$B$17,SUMPRODUCT('Calc| Project Costs'!$BV$10:$BV$1009,'Calc| Project Costs'!AX$10:AX$1009)/10^3,
'Output| AER'!$B$18,IF(LEN($B51)&gt;0,SUM(M$9:M51),0),
'Output| AER'!$B$19,(SUMPRODUCT('Calc| Project Costs'!Z$10:Z$1009,'Calc| Project Costs'!$BV$10:$BV$1009)+SUMPRODUCT('Calc| Project Costs'!BF$10:BF$1009,'Calc| Project Costs'!$BV$10:$BV$1009))/10^3,
'Output| AER'!$B$20,SUMPRODUCT(--('Input| Disposals'!$O$8:$O$57='Input| Setup'!$B$37),'Input| Disposals'!Q$8:Q$57)/10^3,
'Output| AER'!$B$21,M49-M50-M51,
'Output| AER'!$B$23,"",
'Output| AER'!$B$24,'Input| Type 2 capcons'!M$46/10^3,
SUMPRODUCT('Calc| Project Costs'!R$10:R$1009,1*('Calc| Project Costs'!$G$10:$G$1009=$B52),'Calc| Project Costs'!$BV$10:$BV$1009)/10^3),
""))</f>
        <v/>
      </c>
      <c r="N52" s="213" t="str" cm="1">
        <f t="array" ref="N52">IF($B51='Output| AER'!$B$21,
IF(AND(ABS(N48*10^3-(SUM(SUMPRODUCT('Calc| Project Costs'!$BV$10:$BV$1009,'Calc| Project Costs'!AA$10:AA$1009)+SUMPRODUCT('Calc| Project Costs'!$BV$10:$BV$1009,'Calc| Project Costs'!BG$10:BG$1009))+SUMPRODUCT(--('Input| Disposals'!$O$8:$O$57='Input| Setup'!$B$37),'Input| Disposals'!R$8:R$57)+N51*10^3))&lt;0.000001,(ABS(N48*10^3-(SUMPRODUCT('Calc| Project Costs'!$BV$10:$BV$1009,'Calc| Project Costs'!BO$10:BO$1009)))&lt;0.000001)),0,1),
IF(LEN($B52)&gt;0,
_xlfn.SWITCH($B52,
'Output| AER'!$B$17,SUMPRODUCT('Calc| Project Costs'!$BV$10:$BV$1009,'Calc| Project Costs'!AY$10:AY$1009)/10^3,
'Output| AER'!$B$18,IF(LEN($B51)&gt;0,SUM(N$9:N51),0),
'Output| AER'!$B$19,(SUMPRODUCT('Calc| Project Costs'!AA$10:AA$1009,'Calc| Project Costs'!$BV$10:$BV$1009)+SUMPRODUCT('Calc| Project Costs'!BG$10:BG$1009,'Calc| Project Costs'!$BV$10:$BV$1009))/10^3,
'Output| AER'!$B$20,SUMPRODUCT(--('Input| Disposals'!$O$8:$O$57='Input| Setup'!$B$37),'Input| Disposals'!R$8:R$57)/10^3,
'Output| AER'!$B$21,N49-N50-N51,
'Output| AER'!$B$23,"",
'Output| AER'!$B$24,'Input| Type 2 capcons'!N$46/10^3,
SUMPRODUCT('Calc| Project Costs'!S$10:S$1009,1*('Calc| Project Costs'!$G$10:$G$1009=$B52),'Calc| Project Costs'!$BV$10:$BV$1009)/10^3),
""))</f>
        <v/>
      </c>
      <c r="O52" s="213" t="str" cm="1">
        <f t="array" ref="O52">IF($B51='Output| AER'!$B$21,
IF(AND(ABS(O48*10^3-(SUM(SUMPRODUCT('Calc| Project Costs'!$BV$10:$BV$1009,'Calc| Project Costs'!AB$10:AB$1009)+SUMPRODUCT('Calc| Project Costs'!$BV$10:$BV$1009,'Calc| Project Costs'!BH$10:BH$1009))+SUMPRODUCT(--('Input| Disposals'!$O$8:$O$57='Input| Setup'!$B$37),'Input| Disposals'!S$8:S$57)+O51*10^3))&lt;0.000001,(ABS(O48*10^3-(SUMPRODUCT('Calc| Project Costs'!$BV$10:$BV$1009,'Calc| Project Costs'!BP$10:BP$1009)))&lt;0.000001)),0,1),
IF(LEN($B52)&gt;0,
_xlfn.SWITCH($B52,
'Output| AER'!$B$17,SUMPRODUCT('Calc| Project Costs'!$BV$10:$BV$1009,'Calc| Project Costs'!AZ$10:AZ$1009)/10^3,
'Output| AER'!$B$18,IF(LEN($B51)&gt;0,SUM(O$9:O51),0),
'Output| AER'!$B$19,(SUMPRODUCT('Calc| Project Costs'!AB$10:AB$1009,'Calc| Project Costs'!$BV$10:$BV$1009)+SUMPRODUCT('Calc| Project Costs'!BH$10:BH$1009,'Calc| Project Costs'!$BV$10:$BV$1009))/10^3,
'Output| AER'!$B$20,SUMPRODUCT(--('Input| Disposals'!$O$8:$O$57='Input| Setup'!$B$37),'Input| Disposals'!S$8:S$57)/10^3,
'Output| AER'!$B$21,O49-O50-O51,
'Output| AER'!$B$23,"",
'Output| AER'!$B$24,'Input| Type 2 capcons'!O$46/10^3,
SUMPRODUCT('Calc| Project Costs'!T$10:T$1009,1*('Calc| Project Costs'!$G$10:$G$1009=$B52),'Calc| Project Costs'!$BV$10:$BV$1009)/10^3),
""))</f>
        <v/>
      </c>
      <c r="P52" s="213" t="str" cm="1">
        <f t="array" ref="P52">IF($B51='Output| AER'!$B$21,
IF(AND(ABS(P48*10^3-(SUM(SUMPRODUCT('Calc| Project Costs'!$BV$10:$BV$1009,'Calc| Project Costs'!AC$10:AC$1009)+SUMPRODUCT('Calc| Project Costs'!$BV$10:$BV$1009,'Calc| Project Costs'!BI$10:BI$1009))+SUMPRODUCT(--('Input| Disposals'!$O$8:$O$57='Input| Setup'!$B$37),'Input| Disposals'!T$8:T$57)+P51*10^3))&lt;0.000001,(ABS(P48*10^3-(SUMPRODUCT('Calc| Project Costs'!$BV$10:$BV$1009,'Calc| Project Costs'!BQ$10:BQ$1009)))&lt;0.000001)),0,1),
IF(LEN($B52)&gt;0,
_xlfn.SWITCH($B52,
'Output| AER'!$B$17,SUMPRODUCT('Calc| Project Costs'!$BV$10:$BV$1009,'Calc| Project Costs'!BA$10:BA$1009)/10^3,
'Output| AER'!$B$18,IF(LEN($B51)&gt;0,SUM(P$9:P51),0),
'Output| AER'!$B$19,(SUMPRODUCT('Calc| Project Costs'!AC$10:AC$1009,'Calc| Project Costs'!$BV$10:$BV$1009)+SUMPRODUCT('Calc| Project Costs'!BI$10:BI$1009,'Calc| Project Costs'!$BV$10:$BV$1009))/10^3,
'Output| AER'!$B$20,SUMPRODUCT(--('Input| Disposals'!$O$8:$O$57='Input| Setup'!$B$37),'Input| Disposals'!T$8:T$57)/10^3,
'Output| AER'!$B$21,P49-P50-P51,
'Output| AER'!$B$23,"",
'Output| AER'!$B$24,'Input| Type 2 capcons'!P$46/10^3,
SUMPRODUCT('Calc| Project Costs'!U$10:U$1009,1*('Calc| Project Costs'!$G$10:$G$1009=$B52),'Calc| Project Costs'!$BV$10:$BV$1009)/10^3),
""))</f>
        <v/>
      </c>
      <c r="Q52" s="213" t="str" cm="1">
        <f t="array" ref="Q52">IF($B51='Output| AER'!$B$21,
IF(AND(ABS(Q48*10^3-(SUM(SUMPRODUCT('Calc| Project Costs'!$BV$10:$BV$1009,'Calc| Project Costs'!AD$10:AD$1009)+SUMPRODUCT('Calc| Project Costs'!$BV$10:$BV$1009,'Calc| Project Costs'!BJ$10:BJ$1009))+SUMPRODUCT(--('Input| Disposals'!$O$8:$O$57='Input| Setup'!$B$37),'Input| Disposals'!U$8:U$57)+Q51*10^3))&lt;0.000001,(ABS(Q48*10^3-(SUMPRODUCT('Calc| Project Costs'!$BV$10:$BV$1009,'Calc| Project Costs'!BR$10:BR$1009)))&lt;0.000001)),0,1),
IF(LEN($B52)&gt;0,
_xlfn.SWITCH($B52,
'Output| AER'!$B$17,SUMPRODUCT('Calc| Project Costs'!$BV$10:$BV$1009,'Calc| Project Costs'!BB$10:BB$1009)/10^3,
'Output| AER'!$B$18,IF(LEN($B51)&gt;0,SUM(Q$9:Q51),0),
'Output| AER'!$B$19,(SUMPRODUCT('Calc| Project Costs'!AD$10:AD$1009,'Calc| Project Costs'!$BV$10:$BV$1009)+SUMPRODUCT('Calc| Project Costs'!BJ$10:BJ$1009,'Calc| Project Costs'!$BV$10:$BV$1009))/10^3,
'Output| AER'!$B$20,SUMPRODUCT(--('Input| Disposals'!$O$8:$O$57='Input| Setup'!$B$37),'Input| Disposals'!U$8:U$57)/10^3,
'Output| AER'!$B$21,Q49-Q50-Q51,
'Output| AER'!$B$23,"",
'Output| AER'!$B$24,'Input| Type 2 capcons'!Q$46/10^3,
SUMPRODUCT('Calc| Project Costs'!V$10:V$1009,1*('Calc| Project Costs'!$G$10:$G$1009=$B52),'Calc| Project Costs'!$BV$10:$BV$1009)/10^3),
""))</f>
        <v/>
      </c>
      <c r="R52" s="213" t="str" cm="1">
        <f t="array" ref="R52">IF($B51='Output| AER'!$B$21,
IF(AND(ABS(R48*10^3-(SUM(SUMPRODUCT('Calc| Project Costs'!$BV$10:$BV$1009,'Calc| Project Costs'!AE$10:AE$1009)+SUMPRODUCT('Calc| Project Costs'!$BV$10:$BV$1009,'Calc| Project Costs'!BK$10:BK$1009))+SUMPRODUCT(--('Input| Disposals'!$O$8:$O$57='Input| Setup'!$B$37),'Input| Disposals'!V$8:V$57)+R51*10^3))&lt;0.000001,(ABS(R48*10^3-(SUMPRODUCT('Calc| Project Costs'!$BV$10:$BV$1009,'Calc| Project Costs'!BS$10:BS$1009)))&lt;0.000001)),0,1),
IF(LEN($B52)&gt;0,
_xlfn.SWITCH($B52,
'Output| AER'!$B$17,SUMPRODUCT('Calc| Project Costs'!$BV$10:$BV$1009,'Calc| Project Costs'!BC$10:BC$1009)/10^3,
'Output| AER'!$B$18,IF(LEN($B51)&gt;0,SUM(R$9:R51),0),
'Output| AER'!$B$19,(SUMPRODUCT('Calc| Project Costs'!AE$10:AE$1009,'Calc| Project Costs'!$BV$10:$BV$1009)+SUMPRODUCT('Calc| Project Costs'!BK$10:BK$1009,'Calc| Project Costs'!$BV$10:$BV$1009))/10^3,
'Output| AER'!$B$20,SUMPRODUCT(--('Input| Disposals'!$O$8:$O$57='Input| Setup'!$B$37),'Input| Disposals'!V$8:V$57)/10^3,
'Output| AER'!$B$21,R49-R50-R51,
'Output| AER'!$B$23,"",
'Output| AER'!$B$24,'Input| Type 2 capcons'!R$46/10^3,
SUMPRODUCT('Calc| Project Costs'!W$10:W$1009,1*('Calc| Project Costs'!$G$10:$G$1009=$B52),'Calc| Project Costs'!$BV$10:$BV$1009)/10^3),
""))</f>
        <v/>
      </c>
      <c r="S52" s="214" t="str">
        <f>IF(B51='Output| AER'!$B$21,ROUND(S51-'Output| PTRM (DFA)'!$I$223,9),IF(OR(B52='Output| AER'!$B$23,AND(B52="",B51=""),AND(B52="",B51='Output| AER'!$B$24)),"",IFERROR(SUM(N52:R52),0)))</f>
        <v/>
      </c>
    </row>
    <row r="53" spans="2:19" ht="12.75" customHeight="1" x14ac:dyDescent="0.2">
      <c r="B53" s="125" t="str" cm="1">
        <f t="array" ref="B53">IFERROR(_xlfn.LET(_xlpm.x, INDEX(_xlfn.VSTACK(_xlfn.UNIQUE(_xlfn._xlws.FILTER('Input| Projects'!$G$10:$G$1009,'Input| Projects'!$G$10:$G$1009&lt;&gt;"")),'Output| AER'!$B$17:$B$24),ROW(A45)),IF(_xlpm.x=0,"",_xlpm.x)),"")</f>
        <v/>
      </c>
      <c r="C53" s="213" t="str" cm="1">
        <f t="array" ref="C53">IF($B52='Output| AER'!$B$21,
IF(AND(ABS(C49*10^3-(SUM(SUMPRODUCT('Calc| Project Costs'!$BU$10:$BU$1009,'Calc| Project Costs'!Y$10:Y$1009)+SUMPRODUCT('Calc| Project Costs'!$BU$10:$BU$1009,'Calc| Project Costs'!BE$10:BE$1009))+SUMPRODUCT(--('Input| Disposals'!$O$8:$O$57='Input| Setup'!$B$36),'Input| Disposals'!P$8:P$57)+C52*10^3))&lt;0.000001,(ABS(C49*10^3-(SUMPRODUCT('Calc| Project Costs'!$BU$10:$BU$1009,'Calc| Project Costs'!BM$10:BM$1009)))&lt;0.000001)),0,1),
IF(LEN($B53)&gt;0,
_xlfn.SWITCH($B53,
'Output| AER'!$B$17,SUMPRODUCT('Calc| Project Costs'!$BU$10:$BU$1009,'Calc| Project Costs'!AW$10:AW$1009)/10^3,
'Output| AER'!$B$18,IF(LEN($B52)&gt;0,SUM(C$9:C52),0),
'Output| AER'!$B$19,(SUMPRODUCT('Calc| Project Costs'!Y$10:Y$1009,'Calc| Project Costs'!$BU$10:$BU$1009)+SUMPRODUCT('Calc| Project Costs'!BE$10:BE$1009,'Calc| Project Costs'!$BU$10:$BU$1009))/10^3,
'Output| AER'!$B$20,SUMPRODUCT(--('Input| Disposals'!$O$8:$O$57='Input| Setup'!$B$36),'Input| Disposals'!P$8:P$57)/10^3,
'Output| AER'!$B$21,C50-C51-C52,
'Output| AER'!$B$23,"",
'Output| AER'!$B$24,'Input| Type 2 capcons'!C$46/10^3,
SUMPRODUCT('Calc| Project Costs'!Q$10:Q$1009,1*('Calc| Project Costs'!$G$10:$G$1009=$B53),'Calc| Project Costs'!$BU$10:$BU$1009)/10^3),
""))</f>
        <v/>
      </c>
      <c r="D53" s="213" t="str" cm="1">
        <f t="array" ref="D53">IF($B52='Output| AER'!$B$21,
IF(AND(ABS(D49*10^3-(SUM(SUMPRODUCT('Calc| Project Costs'!$BU$10:$BU$1009,'Calc| Project Costs'!Z$10:Z$1009)+SUMPRODUCT('Calc| Project Costs'!$BU$10:$BU$1009,'Calc| Project Costs'!BF$10:BF$1009))+SUMPRODUCT(--('Input| Disposals'!$O$8:$O$57='Input| Setup'!$B$36),'Input| Disposals'!Q$8:Q$57)+D52*10^3))&lt;0.000001,(ABS(D49*10^3-(SUMPRODUCT('Calc| Project Costs'!$BU$10:$BU$1009,'Calc| Project Costs'!BN$10:BN$1009)))&lt;0.000001)),0,1),
IF(LEN($B53)&gt;0,
_xlfn.SWITCH($B53,
'Output| AER'!$B$17,SUMPRODUCT('Calc| Project Costs'!$BU$10:$BU$1009,'Calc| Project Costs'!AX$10:AX$1009)/10^3,
'Output| AER'!$B$18,IF(LEN($B52)&gt;0,SUM(D$9:D52),0),
'Output| AER'!$B$19,(SUMPRODUCT('Calc| Project Costs'!Z$10:Z$1009,'Calc| Project Costs'!$BU$10:$BU$1009)+SUMPRODUCT('Calc| Project Costs'!BF$10:BF$1009,'Calc| Project Costs'!$BU$10:$BU$1009))/10^3,
'Output| AER'!$B$20,SUMPRODUCT(--('Input| Disposals'!$O$8:$O$57='Input| Setup'!$B$36),'Input| Disposals'!Q$8:Q$57)/10^3,
'Output| AER'!$B$21,D50-D51-D52,
'Output| AER'!$B$23,"",
'Output| AER'!$B$24,'Input| Type 2 capcons'!D$46/10^3,
SUMPRODUCT('Calc| Project Costs'!R$10:R$1009,1*('Calc| Project Costs'!$G$10:$G$1009=$B53),'Calc| Project Costs'!$BU$10:$BU$1009)/10^3),
""))</f>
        <v/>
      </c>
      <c r="E53" s="213" t="str" cm="1">
        <f t="array" ref="E53">IF($B52='Output| AER'!$B$21,
IF(AND(ABS(E49*10^3-(SUM(SUMPRODUCT('Calc| Project Costs'!$BU$10:$BU$1009,'Calc| Project Costs'!AA$10:AA$1009)+SUMPRODUCT('Calc| Project Costs'!$BU$10:$BU$1009,'Calc| Project Costs'!BG$10:BG$1009))+SUMPRODUCT(--('Input| Disposals'!$O$8:$O$57='Input| Setup'!$B$36),'Input| Disposals'!R$8:R$57)+E52*10^3))&lt;0.000001,(ABS(E49*10^3-(SUMPRODUCT('Calc| Project Costs'!$BU$10:$BU$1009,'Calc| Project Costs'!BO$10:BO$1009)))&lt;0.000001)),0,1),
IF(LEN($B53)&gt;0,
_xlfn.SWITCH($B53,
'Output| AER'!$B$17,SUMPRODUCT('Calc| Project Costs'!$BU$10:$BU$1009,'Calc| Project Costs'!AY$10:AY$1009)/10^3,
'Output| AER'!$B$18,IF(LEN($B52)&gt;0,SUM(E$9:E52),0),
'Output| AER'!$B$19,(SUMPRODUCT('Calc| Project Costs'!AA$10:AA$1009,'Calc| Project Costs'!$BU$10:$BU$1009)+SUMPRODUCT('Calc| Project Costs'!BG$10:BG$1009,'Calc| Project Costs'!$BU$10:$BU$1009))/10^3,
'Output| AER'!$B$20,SUMPRODUCT(--('Input| Disposals'!$O$8:$O$57='Input| Setup'!$B$36),'Input| Disposals'!R$8:R$57)/10^3,
'Output| AER'!$B$21,E50-E51-E52,
'Output| AER'!$B$23,"",
'Output| AER'!$B$24,'Input| Type 2 capcons'!E$46/10^3,
SUMPRODUCT('Calc| Project Costs'!S$10:S$1009,1*('Calc| Project Costs'!$G$10:$G$1009=$B53),'Calc| Project Costs'!$BU$10:$BU$1009)/10^3),
""))</f>
        <v/>
      </c>
      <c r="F53" s="213" t="str" cm="1">
        <f t="array" ref="F53">IF($B52='Output| AER'!$B$21,
IF(AND(ABS(F49*10^3-(SUM(SUMPRODUCT('Calc| Project Costs'!$BU$10:$BU$1009,'Calc| Project Costs'!AB$10:AB$1009)+SUMPRODUCT('Calc| Project Costs'!$BU$10:$BU$1009,'Calc| Project Costs'!BH$10:BH$1009))+SUMPRODUCT(--('Input| Disposals'!$O$8:$O$57='Input| Setup'!$B$36),'Input| Disposals'!S$8:S$57)+F52*10^3))&lt;0.000001,(ABS(F49*10^3-(SUMPRODUCT('Calc| Project Costs'!$BU$10:$BU$1009,'Calc| Project Costs'!BP$10:BP$1009)))&lt;0.000001)),0,1),
IF(LEN($B53)&gt;0,
_xlfn.SWITCH($B53,
'Output| AER'!$B$17,SUMPRODUCT('Calc| Project Costs'!$BU$10:$BU$1009,'Calc| Project Costs'!AZ$10:AZ$1009)/10^3,
'Output| AER'!$B$18,IF(LEN($B52)&gt;0,SUM(F$9:F52),0),
'Output| AER'!$B$19,(SUMPRODUCT('Calc| Project Costs'!AB$10:AB$1009,'Calc| Project Costs'!$BU$10:$BU$1009)+SUMPRODUCT('Calc| Project Costs'!BH$10:BH$1009,'Calc| Project Costs'!$BU$10:$BU$1009))/10^3,
'Output| AER'!$B$20,SUMPRODUCT(--('Input| Disposals'!$O$8:$O$57='Input| Setup'!$B$36),'Input| Disposals'!S$8:S$57)/10^3,
'Output| AER'!$B$21,F50-F51-F52,
'Output| AER'!$B$23,"",
'Output| AER'!$B$24,'Input| Type 2 capcons'!F$46/10^3,
SUMPRODUCT('Calc| Project Costs'!T$10:T$1009,1*('Calc| Project Costs'!$G$10:$G$1009=$B53),'Calc| Project Costs'!$BU$10:$BU$1009)/10^3),
""))</f>
        <v/>
      </c>
      <c r="G53" s="213" t="str" cm="1">
        <f t="array" ref="G53">IF($B52='Output| AER'!$B$21,
IF(AND(ABS(G49*10^3-(SUM(SUMPRODUCT('Calc| Project Costs'!$BU$10:$BU$1009,'Calc| Project Costs'!AC$10:AC$1009)+SUMPRODUCT('Calc| Project Costs'!$BU$10:$BU$1009,'Calc| Project Costs'!BI$10:BI$1009))+SUMPRODUCT(--('Input| Disposals'!$O$8:$O$57='Input| Setup'!$B$36),'Input| Disposals'!T$8:T$57)+G52*10^3))&lt;0.000001,(ABS(G49*10^3-(SUMPRODUCT('Calc| Project Costs'!$BU$10:$BU$1009,'Calc| Project Costs'!BQ$10:BQ$1009)))&lt;0.000001)),0,1),
IF(LEN($B53)&gt;0,
_xlfn.SWITCH($B53,
'Output| AER'!$B$17,SUMPRODUCT('Calc| Project Costs'!$BU$10:$BU$1009,'Calc| Project Costs'!BA$10:BA$1009)/10^3,
'Output| AER'!$B$18,IF(LEN($B52)&gt;0,SUM(G$9:G52),0),
'Output| AER'!$B$19,(SUMPRODUCT('Calc| Project Costs'!AC$10:AC$1009,'Calc| Project Costs'!$BU$10:$BU$1009)+SUMPRODUCT('Calc| Project Costs'!BI$10:BI$1009,'Calc| Project Costs'!$BU$10:$BU$1009))/10^3,
'Output| AER'!$B$20,SUMPRODUCT(--('Input| Disposals'!$O$8:$O$57='Input| Setup'!$B$36),'Input| Disposals'!T$8:T$57)/10^3,
'Output| AER'!$B$21,G50-G51-G52,
'Output| AER'!$B$23,"",
'Output| AER'!$B$24,'Input| Type 2 capcons'!G$46/10^3,
SUMPRODUCT('Calc| Project Costs'!U$10:U$1009,1*('Calc| Project Costs'!$G$10:$G$1009=$B53),'Calc| Project Costs'!$BU$10:$BU$1009)/10^3),
""))</f>
        <v/>
      </c>
      <c r="H53" s="213" t="str" cm="1">
        <f t="array" ref="H53">IF($B52='Output| AER'!$B$21,
IF(AND(ABS(H49*10^3-(SUM(SUMPRODUCT('Calc| Project Costs'!$BU$10:$BU$1009,'Calc| Project Costs'!AD$10:AD$1009)+SUMPRODUCT('Calc| Project Costs'!$BU$10:$BU$1009,'Calc| Project Costs'!BJ$10:BJ$1009))+SUMPRODUCT(--('Input| Disposals'!$O$8:$O$57='Input| Setup'!$B$36),'Input| Disposals'!U$8:U$57)+H52*10^3))&lt;0.000001,(ABS(H49*10^3-(SUMPRODUCT('Calc| Project Costs'!$BU$10:$BU$1009,'Calc| Project Costs'!BR$10:BR$1009)))&lt;0.000001)),0,1),
IF(LEN($B53)&gt;0,
_xlfn.SWITCH($B53,
'Output| AER'!$B$17,SUMPRODUCT('Calc| Project Costs'!$BU$10:$BU$1009,'Calc| Project Costs'!BB$10:BB$1009)/10^3,
'Output| AER'!$B$18,IF(LEN($B52)&gt;0,SUM(H$9:H52),0),
'Output| AER'!$B$19,(SUMPRODUCT('Calc| Project Costs'!AD$10:AD$1009,'Calc| Project Costs'!$BU$10:$BU$1009)+SUMPRODUCT('Calc| Project Costs'!BJ$10:BJ$1009,'Calc| Project Costs'!$BU$10:$BU$1009))/10^3,
'Output| AER'!$B$20,SUMPRODUCT(--('Input| Disposals'!$O$8:$O$57='Input| Setup'!$B$36),'Input| Disposals'!U$8:U$57)/10^3,
'Output| AER'!$B$21,H50-H51-H52,
'Output| AER'!$B$23,"",
'Output| AER'!$B$24,'Input| Type 2 capcons'!H$46/10^3,
SUMPRODUCT('Calc| Project Costs'!V$10:V$1009,1*('Calc| Project Costs'!$G$10:$G$1009=$B53),'Calc| Project Costs'!$BU$10:$BU$1009)/10^3),
""))</f>
        <v/>
      </c>
      <c r="I53" s="213" t="str" cm="1">
        <f t="array" ref="I53">IF($B52='Output| AER'!$B$21,
IF(AND(ABS(I49*10^3-(SUM(SUMPRODUCT('Calc| Project Costs'!$BU$10:$BU$1009,'Calc| Project Costs'!AE$10:AE$1009)+SUMPRODUCT('Calc| Project Costs'!$BU$10:$BU$1009,'Calc| Project Costs'!BK$10:BK$1009))+SUMPRODUCT(--('Input| Disposals'!$O$8:$O$57='Input| Setup'!$B$36),'Input| Disposals'!V$8:V$57)+I52*10^3))&lt;0.000001,(ABS(I49*10^3-(SUMPRODUCT('Calc| Project Costs'!$BU$10:$BU$1009,'Calc| Project Costs'!BS$10:BS$1009)))&lt;0.000001)),0,1),
IF(LEN($B53)&gt;0,
_xlfn.SWITCH($B53,
'Output| AER'!$B$17,SUMPRODUCT('Calc| Project Costs'!$BU$10:$BU$1009,'Calc| Project Costs'!BC$10:BC$1009)/10^3,
'Output| AER'!$B$18,IF(LEN($B52)&gt;0,SUM(I$9:I52),0),
'Output| AER'!$B$19,(SUMPRODUCT('Calc| Project Costs'!AE$10:AE$1009,'Calc| Project Costs'!$BU$10:$BU$1009)+SUMPRODUCT('Calc| Project Costs'!BK$10:BK$1009,'Calc| Project Costs'!$BU$10:$BU$1009))/10^3,
'Output| AER'!$B$20,SUMPRODUCT(--('Input| Disposals'!$O$8:$O$57='Input| Setup'!$B$36),'Input| Disposals'!V$8:V$57)/10^3,
'Output| AER'!$B$21,I50-I51-I52,
'Output| AER'!$B$23,"",
'Output| AER'!$B$24,'Input| Type 2 capcons'!I$46/10^3,
SUMPRODUCT('Calc| Project Costs'!W$10:W$1009,1*('Calc| Project Costs'!$G$10:$G$1009=$B53),'Calc| Project Costs'!$BU$10:$BU$1009)/10^3),
""))</f>
        <v/>
      </c>
      <c r="J53" s="214" t="str">
        <f>IF(B52='Output| AER'!$B$21,ROUND(J52-'Output| PTRM (SCS)'!$I$223,9),IF(OR(B53='Output| AER'!$B$23,AND(B53="",B52=""),AND(B53="",B52='Output| AER'!$B$24)),"",IFERROR(SUM(E53:I53),0)))</f>
        <v/>
      </c>
      <c r="L53" s="213" t="str" cm="1">
        <f t="array" ref="L53">IF($B52='Output| AER'!$B$21,
IF(AND(ABS(L49*10^3-(SUM(SUMPRODUCT('Calc| Project Costs'!$BV$10:$BV$1009,'Calc| Project Costs'!Y$10:Y$1009)+SUMPRODUCT('Calc| Project Costs'!$BV$10:$BV$1009,'Calc| Project Costs'!BE$10:BE$1009))+SUMPRODUCT(--('Input| Disposals'!$O$8:$O$57='Input| Setup'!$B$37),'Input| Disposals'!P$8:P$57)+L52*10^3))&lt;0.000001,(ABS(L49*10^3-(SUMPRODUCT('Calc| Project Costs'!$BV$10:$BV$1009,'Calc| Project Costs'!BM$10:BM$1009)))&lt;0.000001)),0,1),
IF(LEN($B53)&gt;0,
_xlfn.SWITCH($B53,
'Output| AER'!$B$17,SUMPRODUCT('Calc| Project Costs'!$BV$10:$BV$1009,'Calc| Project Costs'!AW$10:AW$1009)/10^3,
'Output| AER'!$B$18,IF(LEN($B52)&gt;0,SUM(L$9:L52),0),
'Output| AER'!$B$19,(SUMPRODUCT('Calc| Project Costs'!Y$10:Y$1009,'Calc| Project Costs'!$BV$10:$BV$1009)+SUMPRODUCT('Calc| Project Costs'!BE$10:BE$1009,'Calc| Project Costs'!$BV$10:$BV$1009))/10^3,
'Output| AER'!$B$20,SUMPRODUCT(--('Input| Disposals'!$O$8:$O$57='Input| Setup'!$B$37),'Input| Disposals'!P$8:P$57)/10^3,
'Output| AER'!$B$21,L50-L51-L52,
'Output| AER'!$B$23,"",
'Output| AER'!$B$24,'Input| Type 2 capcons'!L$46/10^3,
SUMPRODUCT('Calc| Project Costs'!Q$10:Q$1009,1*('Calc| Project Costs'!$G$10:$G$1009=$B53),'Calc| Project Costs'!$BV$10:$BV$1009)/10^3),
""))</f>
        <v/>
      </c>
      <c r="M53" s="213" t="str" cm="1">
        <f t="array" ref="M53">IF($B52='Output| AER'!$B$21,
IF(AND(ABS(M49*10^3-(SUM(SUMPRODUCT('Calc| Project Costs'!$BV$10:$BV$1009,'Calc| Project Costs'!Z$10:Z$1009)+SUMPRODUCT('Calc| Project Costs'!$BV$10:$BV$1009,'Calc| Project Costs'!BF$10:BF$1009))+SUMPRODUCT(--('Input| Disposals'!$O$8:$O$57='Input| Setup'!$B$37),'Input| Disposals'!Q$8:Q$57)+M52*10^3))&lt;0.000001,(ABS(M49*10^3-(SUMPRODUCT('Calc| Project Costs'!$BV$10:$BV$1009,'Calc| Project Costs'!BN$10:BN$1009)))&lt;0.000001)),0,1),
IF(LEN($B53)&gt;0,
_xlfn.SWITCH($B53,
'Output| AER'!$B$17,SUMPRODUCT('Calc| Project Costs'!$BV$10:$BV$1009,'Calc| Project Costs'!AX$10:AX$1009)/10^3,
'Output| AER'!$B$18,IF(LEN($B52)&gt;0,SUM(M$9:M52),0),
'Output| AER'!$B$19,(SUMPRODUCT('Calc| Project Costs'!Z$10:Z$1009,'Calc| Project Costs'!$BV$10:$BV$1009)+SUMPRODUCT('Calc| Project Costs'!BF$10:BF$1009,'Calc| Project Costs'!$BV$10:$BV$1009))/10^3,
'Output| AER'!$B$20,SUMPRODUCT(--('Input| Disposals'!$O$8:$O$57='Input| Setup'!$B$37),'Input| Disposals'!Q$8:Q$57)/10^3,
'Output| AER'!$B$21,M50-M51-M52,
'Output| AER'!$B$23,"",
'Output| AER'!$B$24,'Input| Type 2 capcons'!M$46/10^3,
SUMPRODUCT('Calc| Project Costs'!R$10:R$1009,1*('Calc| Project Costs'!$G$10:$G$1009=$B53),'Calc| Project Costs'!$BV$10:$BV$1009)/10^3),
""))</f>
        <v/>
      </c>
      <c r="N53" s="213" t="str" cm="1">
        <f t="array" ref="N53">IF($B52='Output| AER'!$B$21,
IF(AND(ABS(N49*10^3-(SUM(SUMPRODUCT('Calc| Project Costs'!$BV$10:$BV$1009,'Calc| Project Costs'!AA$10:AA$1009)+SUMPRODUCT('Calc| Project Costs'!$BV$10:$BV$1009,'Calc| Project Costs'!BG$10:BG$1009))+SUMPRODUCT(--('Input| Disposals'!$O$8:$O$57='Input| Setup'!$B$37),'Input| Disposals'!R$8:R$57)+N52*10^3))&lt;0.000001,(ABS(N49*10^3-(SUMPRODUCT('Calc| Project Costs'!$BV$10:$BV$1009,'Calc| Project Costs'!BO$10:BO$1009)))&lt;0.000001)),0,1),
IF(LEN($B53)&gt;0,
_xlfn.SWITCH($B53,
'Output| AER'!$B$17,SUMPRODUCT('Calc| Project Costs'!$BV$10:$BV$1009,'Calc| Project Costs'!AY$10:AY$1009)/10^3,
'Output| AER'!$B$18,IF(LEN($B52)&gt;0,SUM(N$9:N52),0),
'Output| AER'!$B$19,(SUMPRODUCT('Calc| Project Costs'!AA$10:AA$1009,'Calc| Project Costs'!$BV$10:$BV$1009)+SUMPRODUCT('Calc| Project Costs'!BG$10:BG$1009,'Calc| Project Costs'!$BV$10:$BV$1009))/10^3,
'Output| AER'!$B$20,SUMPRODUCT(--('Input| Disposals'!$O$8:$O$57='Input| Setup'!$B$37),'Input| Disposals'!R$8:R$57)/10^3,
'Output| AER'!$B$21,N50-N51-N52,
'Output| AER'!$B$23,"",
'Output| AER'!$B$24,'Input| Type 2 capcons'!N$46/10^3,
SUMPRODUCT('Calc| Project Costs'!S$10:S$1009,1*('Calc| Project Costs'!$G$10:$G$1009=$B53),'Calc| Project Costs'!$BV$10:$BV$1009)/10^3),
""))</f>
        <v/>
      </c>
      <c r="O53" s="213" t="str" cm="1">
        <f t="array" ref="O53">IF($B52='Output| AER'!$B$21,
IF(AND(ABS(O49*10^3-(SUM(SUMPRODUCT('Calc| Project Costs'!$BV$10:$BV$1009,'Calc| Project Costs'!AB$10:AB$1009)+SUMPRODUCT('Calc| Project Costs'!$BV$10:$BV$1009,'Calc| Project Costs'!BH$10:BH$1009))+SUMPRODUCT(--('Input| Disposals'!$O$8:$O$57='Input| Setup'!$B$37),'Input| Disposals'!S$8:S$57)+O52*10^3))&lt;0.000001,(ABS(O49*10^3-(SUMPRODUCT('Calc| Project Costs'!$BV$10:$BV$1009,'Calc| Project Costs'!BP$10:BP$1009)))&lt;0.000001)),0,1),
IF(LEN($B53)&gt;0,
_xlfn.SWITCH($B53,
'Output| AER'!$B$17,SUMPRODUCT('Calc| Project Costs'!$BV$10:$BV$1009,'Calc| Project Costs'!AZ$10:AZ$1009)/10^3,
'Output| AER'!$B$18,IF(LEN($B52)&gt;0,SUM(O$9:O52),0),
'Output| AER'!$B$19,(SUMPRODUCT('Calc| Project Costs'!AB$10:AB$1009,'Calc| Project Costs'!$BV$10:$BV$1009)+SUMPRODUCT('Calc| Project Costs'!BH$10:BH$1009,'Calc| Project Costs'!$BV$10:$BV$1009))/10^3,
'Output| AER'!$B$20,SUMPRODUCT(--('Input| Disposals'!$O$8:$O$57='Input| Setup'!$B$37),'Input| Disposals'!S$8:S$57)/10^3,
'Output| AER'!$B$21,O50-O51-O52,
'Output| AER'!$B$23,"",
'Output| AER'!$B$24,'Input| Type 2 capcons'!O$46/10^3,
SUMPRODUCT('Calc| Project Costs'!T$10:T$1009,1*('Calc| Project Costs'!$G$10:$G$1009=$B53),'Calc| Project Costs'!$BV$10:$BV$1009)/10^3),
""))</f>
        <v/>
      </c>
      <c r="P53" s="213" t="str" cm="1">
        <f t="array" ref="P53">IF($B52='Output| AER'!$B$21,
IF(AND(ABS(P49*10^3-(SUM(SUMPRODUCT('Calc| Project Costs'!$BV$10:$BV$1009,'Calc| Project Costs'!AC$10:AC$1009)+SUMPRODUCT('Calc| Project Costs'!$BV$10:$BV$1009,'Calc| Project Costs'!BI$10:BI$1009))+SUMPRODUCT(--('Input| Disposals'!$O$8:$O$57='Input| Setup'!$B$37),'Input| Disposals'!T$8:T$57)+P52*10^3))&lt;0.000001,(ABS(P49*10^3-(SUMPRODUCT('Calc| Project Costs'!$BV$10:$BV$1009,'Calc| Project Costs'!BQ$10:BQ$1009)))&lt;0.000001)),0,1),
IF(LEN($B53)&gt;0,
_xlfn.SWITCH($B53,
'Output| AER'!$B$17,SUMPRODUCT('Calc| Project Costs'!$BV$10:$BV$1009,'Calc| Project Costs'!BA$10:BA$1009)/10^3,
'Output| AER'!$B$18,IF(LEN($B52)&gt;0,SUM(P$9:P52),0),
'Output| AER'!$B$19,(SUMPRODUCT('Calc| Project Costs'!AC$10:AC$1009,'Calc| Project Costs'!$BV$10:$BV$1009)+SUMPRODUCT('Calc| Project Costs'!BI$10:BI$1009,'Calc| Project Costs'!$BV$10:$BV$1009))/10^3,
'Output| AER'!$B$20,SUMPRODUCT(--('Input| Disposals'!$O$8:$O$57='Input| Setup'!$B$37),'Input| Disposals'!T$8:T$57)/10^3,
'Output| AER'!$B$21,P50-P51-P52,
'Output| AER'!$B$23,"",
'Output| AER'!$B$24,'Input| Type 2 capcons'!P$46/10^3,
SUMPRODUCT('Calc| Project Costs'!U$10:U$1009,1*('Calc| Project Costs'!$G$10:$G$1009=$B53),'Calc| Project Costs'!$BV$10:$BV$1009)/10^3),
""))</f>
        <v/>
      </c>
      <c r="Q53" s="213" t="str" cm="1">
        <f t="array" ref="Q53">IF($B52='Output| AER'!$B$21,
IF(AND(ABS(Q49*10^3-(SUM(SUMPRODUCT('Calc| Project Costs'!$BV$10:$BV$1009,'Calc| Project Costs'!AD$10:AD$1009)+SUMPRODUCT('Calc| Project Costs'!$BV$10:$BV$1009,'Calc| Project Costs'!BJ$10:BJ$1009))+SUMPRODUCT(--('Input| Disposals'!$O$8:$O$57='Input| Setup'!$B$37),'Input| Disposals'!U$8:U$57)+Q52*10^3))&lt;0.000001,(ABS(Q49*10^3-(SUMPRODUCT('Calc| Project Costs'!$BV$10:$BV$1009,'Calc| Project Costs'!BR$10:BR$1009)))&lt;0.000001)),0,1),
IF(LEN($B53)&gt;0,
_xlfn.SWITCH($B53,
'Output| AER'!$B$17,SUMPRODUCT('Calc| Project Costs'!$BV$10:$BV$1009,'Calc| Project Costs'!BB$10:BB$1009)/10^3,
'Output| AER'!$B$18,IF(LEN($B52)&gt;0,SUM(Q$9:Q52),0),
'Output| AER'!$B$19,(SUMPRODUCT('Calc| Project Costs'!AD$10:AD$1009,'Calc| Project Costs'!$BV$10:$BV$1009)+SUMPRODUCT('Calc| Project Costs'!BJ$10:BJ$1009,'Calc| Project Costs'!$BV$10:$BV$1009))/10^3,
'Output| AER'!$B$20,SUMPRODUCT(--('Input| Disposals'!$O$8:$O$57='Input| Setup'!$B$37),'Input| Disposals'!U$8:U$57)/10^3,
'Output| AER'!$B$21,Q50-Q51-Q52,
'Output| AER'!$B$23,"",
'Output| AER'!$B$24,'Input| Type 2 capcons'!Q$46/10^3,
SUMPRODUCT('Calc| Project Costs'!V$10:V$1009,1*('Calc| Project Costs'!$G$10:$G$1009=$B53),'Calc| Project Costs'!$BV$10:$BV$1009)/10^3),
""))</f>
        <v/>
      </c>
      <c r="R53" s="213" t="str" cm="1">
        <f t="array" ref="R53">IF($B52='Output| AER'!$B$21,
IF(AND(ABS(R49*10^3-(SUM(SUMPRODUCT('Calc| Project Costs'!$BV$10:$BV$1009,'Calc| Project Costs'!AE$10:AE$1009)+SUMPRODUCT('Calc| Project Costs'!$BV$10:$BV$1009,'Calc| Project Costs'!BK$10:BK$1009))+SUMPRODUCT(--('Input| Disposals'!$O$8:$O$57='Input| Setup'!$B$37),'Input| Disposals'!V$8:V$57)+R52*10^3))&lt;0.000001,(ABS(R49*10^3-(SUMPRODUCT('Calc| Project Costs'!$BV$10:$BV$1009,'Calc| Project Costs'!BS$10:BS$1009)))&lt;0.000001)),0,1),
IF(LEN($B53)&gt;0,
_xlfn.SWITCH($B53,
'Output| AER'!$B$17,SUMPRODUCT('Calc| Project Costs'!$BV$10:$BV$1009,'Calc| Project Costs'!BC$10:BC$1009)/10^3,
'Output| AER'!$B$18,IF(LEN($B52)&gt;0,SUM(R$9:R52),0),
'Output| AER'!$B$19,(SUMPRODUCT('Calc| Project Costs'!AE$10:AE$1009,'Calc| Project Costs'!$BV$10:$BV$1009)+SUMPRODUCT('Calc| Project Costs'!BK$10:BK$1009,'Calc| Project Costs'!$BV$10:$BV$1009))/10^3,
'Output| AER'!$B$20,SUMPRODUCT(--('Input| Disposals'!$O$8:$O$57='Input| Setup'!$B$37),'Input| Disposals'!V$8:V$57)/10^3,
'Output| AER'!$B$21,R50-R51-R52,
'Output| AER'!$B$23,"",
'Output| AER'!$B$24,'Input| Type 2 capcons'!R$46/10^3,
SUMPRODUCT('Calc| Project Costs'!W$10:W$1009,1*('Calc| Project Costs'!$G$10:$G$1009=$B53),'Calc| Project Costs'!$BV$10:$BV$1009)/10^3),
""))</f>
        <v/>
      </c>
      <c r="S53" s="214" t="str">
        <f>IF(B52='Output| AER'!$B$21,ROUND(S52-'Output| PTRM (DFA)'!$I$223,9),IF(OR(B53='Output| AER'!$B$23,AND(B53="",B52=""),AND(B53="",B52='Output| AER'!$B$24)),"",IFERROR(SUM(N53:R53),0)))</f>
        <v/>
      </c>
    </row>
    <row r="54" spans="2:19" ht="12.75" customHeight="1" x14ac:dyDescent="0.2">
      <c r="B54" s="125" t="str" cm="1">
        <f t="array" ref="B54">IFERROR(_xlfn.LET(_xlpm.x, INDEX(_xlfn.VSTACK(_xlfn.UNIQUE(_xlfn._xlws.FILTER('Input| Projects'!$G$10:$G$1009,'Input| Projects'!$G$10:$G$1009&lt;&gt;"")),'Output| AER'!$B$17:$B$24),ROW(A46)),IF(_xlpm.x=0,"",_xlpm.x)),"")</f>
        <v/>
      </c>
      <c r="C54" s="213" t="str" cm="1">
        <f t="array" ref="C54">IF($B53='Output| AER'!$B$21,
IF(AND(ABS(C50*10^3-(SUM(SUMPRODUCT('Calc| Project Costs'!$BU$10:$BU$1009,'Calc| Project Costs'!Y$10:Y$1009)+SUMPRODUCT('Calc| Project Costs'!$BU$10:$BU$1009,'Calc| Project Costs'!BE$10:BE$1009))+SUMPRODUCT(--('Input| Disposals'!$O$8:$O$57='Input| Setup'!$B$36),'Input| Disposals'!P$8:P$57)+C53*10^3))&lt;0.000001,(ABS(C50*10^3-(SUMPRODUCT('Calc| Project Costs'!$BU$10:$BU$1009,'Calc| Project Costs'!BM$10:BM$1009)))&lt;0.000001)),0,1),
IF(LEN($B54)&gt;0,
_xlfn.SWITCH($B54,
'Output| AER'!$B$17,SUMPRODUCT('Calc| Project Costs'!$BU$10:$BU$1009,'Calc| Project Costs'!AW$10:AW$1009)/10^3,
'Output| AER'!$B$18,IF(LEN($B53)&gt;0,SUM(C$9:C53),0),
'Output| AER'!$B$19,(SUMPRODUCT('Calc| Project Costs'!Y$10:Y$1009,'Calc| Project Costs'!$BU$10:$BU$1009)+SUMPRODUCT('Calc| Project Costs'!BE$10:BE$1009,'Calc| Project Costs'!$BU$10:$BU$1009))/10^3,
'Output| AER'!$B$20,SUMPRODUCT(--('Input| Disposals'!$O$8:$O$57='Input| Setup'!$B$36),'Input| Disposals'!P$8:P$57)/10^3,
'Output| AER'!$B$21,C51-C52-C53,
'Output| AER'!$B$23,"",
'Output| AER'!$B$24,'Input| Type 2 capcons'!C$46/10^3,
SUMPRODUCT('Calc| Project Costs'!Q$10:Q$1009,1*('Calc| Project Costs'!$G$10:$G$1009=$B54),'Calc| Project Costs'!$BU$10:$BU$1009)/10^3),
""))</f>
        <v/>
      </c>
      <c r="D54" s="213" t="str" cm="1">
        <f t="array" ref="D54">IF($B53='Output| AER'!$B$21,
IF(AND(ABS(D50*10^3-(SUM(SUMPRODUCT('Calc| Project Costs'!$BU$10:$BU$1009,'Calc| Project Costs'!Z$10:Z$1009)+SUMPRODUCT('Calc| Project Costs'!$BU$10:$BU$1009,'Calc| Project Costs'!BF$10:BF$1009))+SUMPRODUCT(--('Input| Disposals'!$O$8:$O$57='Input| Setup'!$B$36),'Input| Disposals'!Q$8:Q$57)+D53*10^3))&lt;0.000001,(ABS(D50*10^3-(SUMPRODUCT('Calc| Project Costs'!$BU$10:$BU$1009,'Calc| Project Costs'!BN$10:BN$1009)))&lt;0.000001)),0,1),
IF(LEN($B54)&gt;0,
_xlfn.SWITCH($B54,
'Output| AER'!$B$17,SUMPRODUCT('Calc| Project Costs'!$BU$10:$BU$1009,'Calc| Project Costs'!AX$10:AX$1009)/10^3,
'Output| AER'!$B$18,IF(LEN($B53)&gt;0,SUM(D$9:D53),0),
'Output| AER'!$B$19,(SUMPRODUCT('Calc| Project Costs'!Z$10:Z$1009,'Calc| Project Costs'!$BU$10:$BU$1009)+SUMPRODUCT('Calc| Project Costs'!BF$10:BF$1009,'Calc| Project Costs'!$BU$10:$BU$1009))/10^3,
'Output| AER'!$B$20,SUMPRODUCT(--('Input| Disposals'!$O$8:$O$57='Input| Setup'!$B$36),'Input| Disposals'!Q$8:Q$57)/10^3,
'Output| AER'!$B$21,D51-D52-D53,
'Output| AER'!$B$23,"",
'Output| AER'!$B$24,'Input| Type 2 capcons'!D$46/10^3,
SUMPRODUCT('Calc| Project Costs'!R$10:R$1009,1*('Calc| Project Costs'!$G$10:$G$1009=$B54),'Calc| Project Costs'!$BU$10:$BU$1009)/10^3),
""))</f>
        <v/>
      </c>
      <c r="E54" s="213" t="str" cm="1">
        <f t="array" ref="E54">IF($B53='Output| AER'!$B$21,
IF(AND(ABS(E50*10^3-(SUM(SUMPRODUCT('Calc| Project Costs'!$BU$10:$BU$1009,'Calc| Project Costs'!AA$10:AA$1009)+SUMPRODUCT('Calc| Project Costs'!$BU$10:$BU$1009,'Calc| Project Costs'!BG$10:BG$1009))+SUMPRODUCT(--('Input| Disposals'!$O$8:$O$57='Input| Setup'!$B$36),'Input| Disposals'!R$8:R$57)+E53*10^3))&lt;0.000001,(ABS(E50*10^3-(SUMPRODUCT('Calc| Project Costs'!$BU$10:$BU$1009,'Calc| Project Costs'!BO$10:BO$1009)))&lt;0.000001)),0,1),
IF(LEN($B54)&gt;0,
_xlfn.SWITCH($B54,
'Output| AER'!$B$17,SUMPRODUCT('Calc| Project Costs'!$BU$10:$BU$1009,'Calc| Project Costs'!AY$10:AY$1009)/10^3,
'Output| AER'!$B$18,IF(LEN($B53)&gt;0,SUM(E$9:E53),0),
'Output| AER'!$B$19,(SUMPRODUCT('Calc| Project Costs'!AA$10:AA$1009,'Calc| Project Costs'!$BU$10:$BU$1009)+SUMPRODUCT('Calc| Project Costs'!BG$10:BG$1009,'Calc| Project Costs'!$BU$10:$BU$1009))/10^3,
'Output| AER'!$B$20,SUMPRODUCT(--('Input| Disposals'!$O$8:$O$57='Input| Setup'!$B$36),'Input| Disposals'!R$8:R$57)/10^3,
'Output| AER'!$B$21,E51-E52-E53,
'Output| AER'!$B$23,"",
'Output| AER'!$B$24,'Input| Type 2 capcons'!E$46/10^3,
SUMPRODUCT('Calc| Project Costs'!S$10:S$1009,1*('Calc| Project Costs'!$G$10:$G$1009=$B54),'Calc| Project Costs'!$BU$10:$BU$1009)/10^3),
""))</f>
        <v/>
      </c>
      <c r="F54" s="213" t="str" cm="1">
        <f t="array" ref="F54">IF($B53='Output| AER'!$B$21,
IF(AND(ABS(F50*10^3-(SUM(SUMPRODUCT('Calc| Project Costs'!$BU$10:$BU$1009,'Calc| Project Costs'!AB$10:AB$1009)+SUMPRODUCT('Calc| Project Costs'!$BU$10:$BU$1009,'Calc| Project Costs'!BH$10:BH$1009))+SUMPRODUCT(--('Input| Disposals'!$O$8:$O$57='Input| Setup'!$B$36),'Input| Disposals'!S$8:S$57)+F53*10^3))&lt;0.000001,(ABS(F50*10^3-(SUMPRODUCT('Calc| Project Costs'!$BU$10:$BU$1009,'Calc| Project Costs'!BP$10:BP$1009)))&lt;0.000001)),0,1),
IF(LEN($B54)&gt;0,
_xlfn.SWITCH($B54,
'Output| AER'!$B$17,SUMPRODUCT('Calc| Project Costs'!$BU$10:$BU$1009,'Calc| Project Costs'!AZ$10:AZ$1009)/10^3,
'Output| AER'!$B$18,IF(LEN($B53)&gt;0,SUM(F$9:F53),0),
'Output| AER'!$B$19,(SUMPRODUCT('Calc| Project Costs'!AB$10:AB$1009,'Calc| Project Costs'!$BU$10:$BU$1009)+SUMPRODUCT('Calc| Project Costs'!BH$10:BH$1009,'Calc| Project Costs'!$BU$10:$BU$1009))/10^3,
'Output| AER'!$B$20,SUMPRODUCT(--('Input| Disposals'!$O$8:$O$57='Input| Setup'!$B$36),'Input| Disposals'!S$8:S$57)/10^3,
'Output| AER'!$B$21,F51-F52-F53,
'Output| AER'!$B$23,"",
'Output| AER'!$B$24,'Input| Type 2 capcons'!F$46/10^3,
SUMPRODUCT('Calc| Project Costs'!T$10:T$1009,1*('Calc| Project Costs'!$G$10:$G$1009=$B54),'Calc| Project Costs'!$BU$10:$BU$1009)/10^3),
""))</f>
        <v/>
      </c>
      <c r="G54" s="213" t="str" cm="1">
        <f t="array" ref="G54">IF($B53='Output| AER'!$B$21,
IF(AND(ABS(G50*10^3-(SUM(SUMPRODUCT('Calc| Project Costs'!$BU$10:$BU$1009,'Calc| Project Costs'!AC$10:AC$1009)+SUMPRODUCT('Calc| Project Costs'!$BU$10:$BU$1009,'Calc| Project Costs'!BI$10:BI$1009))+SUMPRODUCT(--('Input| Disposals'!$O$8:$O$57='Input| Setup'!$B$36),'Input| Disposals'!T$8:T$57)+G53*10^3))&lt;0.000001,(ABS(G50*10^3-(SUMPRODUCT('Calc| Project Costs'!$BU$10:$BU$1009,'Calc| Project Costs'!BQ$10:BQ$1009)))&lt;0.000001)),0,1),
IF(LEN($B54)&gt;0,
_xlfn.SWITCH($B54,
'Output| AER'!$B$17,SUMPRODUCT('Calc| Project Costs'!$BU$10:$BU$1009,'Calc| Project Costs'!BA$10:BA$1009)/10^3,
'Output| AER'!$B$18,IF(LEN($B53)&gt;0,SUM(G$9:G53),0),
'Output| AER'!$B$19,(SUMPRODUCT('Calc| Project Costs'!AC$10:AC$1009,'Calc| Project Costs'!$BU$10:$BU$1009)+SUMPRODUCT('Calc| Project Costs'!BI$10:BI$1009,'Calc| Project Costs'!$BU$10:$BU$1009))/10^3,
'Output| AER'!$B$20,SUMPRODUCT(--('Input| Disposals'!$O$8:$O$57='Input| Setup'!$B$36),'Input| Disposals'!T$8:T$57)/10^3,
'Output| AER'!$B$21,G51-G52-G53,
'Output| AER'!$B$23,"",
'Output| AER'!$B$24,'Input| Type 2 capcons'!G$46/10^3,
SUMPRODUCT('Calc| Project Costs'!U$10:U$1009,1*('Calc| Project Costs'!$G$10:$G$1009=$B54),'Calc| Project Costs'!$BU$10:$BU$1009)/10^3),
""))</f>
        <v/>
      </c>
      <c r="H54" s="213" t="str" cm="1">
        <f t="array" ref="H54">IF($B53='Output| AER'!$B$21,
IF(AND(ABS(H50*10^3-(SUM(SUMPRODUCT('Calc| Project Costs'!$BU$10:$BU$1009,'Calc| Project Costs'!AD$10:AD$1009)+SUMPRODUCT('Calc| Project Costs'!$BU$10:$BU$1009,'Calc| Project Costs'!BJ$10:BJ$1009))+SUMPRODUCT(--('Input| Disposals'!$O$8:$O$57='Input| Setup'!$B$36),'Input| Disposals'!U$8:U$57)+H53*10^3))&lt;0.000001,(ABS(H50*10^3-(SUMPRODUCT('Calc| Project Costs'!$BU$10:$BU$1009,'Calc| Project Costs'!BR$10:BR$1009)))&lt;0.000001)),0,1),
IF(LEN($B54)&gt;0,
_xlfn.SWITCH($B54,
'Output| AER'!$B$17,SUMPRODUCT('Calc| Project Costs'!$BU$10:$BU$1009,'Calc| Project Costs'!BB$10:BB$1009)/10^3,
'Output| AER'!$B$18,IF(LEN($B53)&gt;0,SUM(H$9:H53),0),
'Output| AER'!$B$19,(SUMPRODUCT('Calc| Project Costs'!AD$10:AD$1009,'Calc| Project Costs'!$BU$10:$BU$1009)+SUMPRODUCT('Calc| Project Costs'!BJ$10:BJ$1009,'Calc| Project Costs'!$BU$10:$BU$1009))/10^3,
'Output| AER'!$B$20,SUMPRODUCT(--('Input| Disposals'!$O$8:$O$57='Input| Setup'!$B$36),'Input| Disposals'!U$8:U$57)/10^3,
'Output| AER'!$B$21,H51-H52-H53,
'Output| AER'!$B$23,"",
'Output| AER'!$B$24,'Input| Type 2 capcons'!H$46/10^3,
SUMPRODUCT('Calc| Project Costs'!V$10:V$1009,1*('Calc| Project Costs'!$G$10:$G$1009=$B54),'Calc| Project Costs'!$BU$10:$BU$1009)/10^3),
""))</f>
        <v/>
      </c>
      <c r="I54" s="213" t="str" cm="1">
        <f t="array" ref="I54">IF($B53='Output| AER'!$B$21,
IF(AND(ABS(I50*10^3-(SUM(SUMPRODUCT('Calc| Project Costs'!$BU$10:$BU$1009,'Calc| Project Costs'!AE$10:AE$1009)+SUMPRODUCT('Calc| Project Costs'!$BU$10:$BU$1009,'Calc| Project Costs'!BK$10:BK$1009))+SUMPRODUCT(--('Input| Disposals'!$O$8:$O$57='Input| Setup'!$B$36),'Input| Disposals'!V$8:V$57)+I53*10^3))&lt;0.000001,(ABS(I50*10^3-(SUMPRODUCT('Calc| Project Costs'!$BU$10:$BU$1009,'Calc| Project Costs'!BS$10:BS$1009)))&lt;0.000001)),0,1),
IF(LEN($B54)&gt;0,
_xlfn.SWITCH($B54,
'Output| AER'!$B$17,SUMPRODUCT('Calc| Project Costs'!$BU$10:$BU$1009,'Calc| Project Costs'!BC$10:BC$1009)/10^3,
'Output| AER'!$B$18,IF(LEN($B53)&gt;0,SUM(I$9:I53),0),
'Output| AER'!$B$19,(SUMPRODUCT('Calc| Project Costs'!AE$10:AE$1009,'Calc| Project Costs'!$BU$10:$BU$1009)+SUMPRODUCT('Calc| Project Costs'!BK$10:BK$1009,'Calc| Project Costs'!$BU$10:$BU$1009))/10^3,
'Output| AER'!$B$20,SUMPRODUCT(--('Input| Disposals'!$O$8:$O$57='Input| Setup'!$B$36),'Input| Disposals'!V$8:V$57)/10^3,
'Output| AER'!$B$21,I51-I52-I53,
'Output| AER'!$B$23,"",
'Output| AER'!$B$24,'Input| Type 2 capcons'!I$46/10^3,
SUMPRODUCT('Calc| Project Costs'!W$10:W$1009,1*('Calc| Project Costs'!$G$10:$G$1009=$B54),'Calc| Project Costs'!$BU$10:$BU$1009)/10^3),
""))</f>
        <v/>
      </c>
      <c r="J54" s="214" t="str">
        <f>IF(B53='Output| AER'!$B$21,ROUND(J53-'Output| PTRM (SCS)'!$I$223,9),IF(OR(B54='Output| AER'!$B$23,AND(B54="",B53=""),AND(B54="",B53='Output| AER'!$B$24)),"",IFERROR(SUM(E54:I54),0)))</f>
        <v/>
      </c>
      <c r="L54" s="213" t="str" cm="1">
        <f t="array" ref="L54">IF($B53='Output| AER'!$B$21,
IF(AND(ABS(L50*10^3-(SUM(SUMPRODUCT('Calc| Project Costs'!$BV$10:$BV$1009,'Calc| Project Costs'!Y$10:Y$1009)+SUMPRODUCT('Calc| Project Costs'!$BV$10:$BV$1009,'Calc| Project Costs'!BE$10:BE$1009))+SUMPRODUCT(--('Input| Disposals'!$O$8:$O$57='Input| Setup'!$B$37),'Input| Disposals'!P$8:P$57)+L53*10^3))&lt;0.000001,(ABS(L50*10^3-(SUMPRODUCT('Calc| Project Costs'!$BV$10:$BV$1009,'Calc| Project Costs'!BM$10:BM$1009)))&lt;0.000001)),0,1),
IF(LEN($B54)&gt;0,
_xlfn.SWITCH($B54,
'Output| AER'!$B$17,SUMPRODUCT('Calc| Project Costs'!$BV$10:$BV$1009,'Calc| Project Costs'!AW$10:AW$1009)/10^3,
'Output| AER'!$B$18,IF(LEN($B53)&gt;0,SUM(L$9:L53),0),
'Output| AER'!$B$19,(SUMPRODUCT('Calc| Project Costs'!Y$10:Y$1009,'Calc| Project Costs'!$BV$10:$BV$1009)+SUMPRODUCT('Calc| Project Costs'!BE$10:BE$1009,'Calc| Project Costs'!$BV$10:$BV$1009))/10^3,
'Output| AER'!$B$20,SUMPRODUCT(--('Input| Disposals'!$O$8:$O$57='Input| Setup'!$B$37),'Input| Disposals'!P$8:P$57)/10^3,
'Output| AER'!$B$21,L51-L52-L53,
'Output| AER'!$B$23,"",
'Output| AER'!$B$24,'Input| Type 2 capcons'!L$46/10^3,
SUMPRODUCT('Calc| Project Costs'!Q$10:Q$1009,1*('Calc| Project Costs'!$G$10:$G$1009=$B54),'Calc| Project Costs'!$BV$10:$BV$1009)/10^3),
""))</f>
        <v/>
      </c>
      <c r="M54" s="213" t="str" cm="1">
        <f t="array" ref="M54">IF($B53='Output| AER'!$B$21,
IF(AND(ABS(M50*10^3-(SUM(SUMPRODUCT('Calc| Project Costs'!$BV$10:$BV$1009,'Calc| Project Costs'!Z$10:Z$1009)+SUMPRODUCT('Calc| Project Costs'!$BV$10:$BV$1009,'Calc| Project Costs'!BF$10:BF$1009))+SUMPRODUCT(--('Input| Disposals'!$O$8:$O$57='Input| Setup'!$B$37),'Input| Disposals'!Q$8:Q$57)+M53*10^3))&lt;0.000001,(ABS(M50*10^3-(SUMPRODUCT('Calc| Project Costs'!$BV$10:$BV$1009,'Calc| Project Costs'!BN$10:BN$1009)))&lt;0.000001)),0,1),
IF(LEN($B54)&gt;0,
_xlfn.SWITCH($B54,
'Output| AER'!$B$17,SUMPRODUCT('Calc| Project Costs'!$BV$10:$BV$1009,'Calc| Project Costs'!AX$10:AX$1009)/10^3,
'Output| AER'!$B$18,IF(LEN($B53)&gt;0,SUM(M$9:M53),0),
'Output| AER'!$B$19,(SUMPRODUCT('Calc| Project Costs'!Z$10:Z$1009,'Calc| Project Costs'!$BV$10:$BV$1009)+SUMPRODUCT('Calc| Project Costs'!BF$10:BF$1009,'Calc| Project Costs'!$BV$10:$BV$1009))/10^3,
'Output| AER'!$B$20,SUMPRODUCT(--('Input| Disposals'!$O$8:$O$57='Input| Setup'!$B$37),'Input| Disposals'!Q$8:Q$57)/10^3,
'Output| AER'!$B$21,M51-M52-M53,
'Output| AER'!$B$23,"",
'Output| AER'!$B$24,'Input| Type 2 capcons'!M$46/10^3,
SUMPRODUCT('Calc| Project Costs'!R$10:R$1009,1*('Calc| Project Costs'!$G$10:$G$1009=$B54),'Calc| Project Costs'!$BV$10:$BV$1009)/10^3),
""))</f>
        <v/>
      </c>
      <c r="N54" s="213" t="str" cm="1">
        <f t="array" ref="N54">IF($B53='Output| AER'!$B$21,
IF(AND(ABS(N50*10^3-(SUM(SUMPRODUCT('Calc| Project Costs'!$BV$10:$BV$1009,'Calc| Project Costs'!AA$10:AA$1009)+SUMPRODUCT('Calc| Project Costs'!$BV$10:$BV$1009,'Calc| Project Costs'!BG$10:BG$1009))+SUMPRODUCT(--('Input| Disposals'!$O$8:$O$57='Input| Setup'!$B$37),'Input| Disposals'!R$8:R$57)+N53*10^3))&lt;0.000001,(ABS(N50*10^3-(SUMPRODUCT('Calc| Project Costs'!$BV$10:$BV$1009,'Calc| Project Costs'!BO$10:BO$1009)))&lt;0.000001)),0,1),
IF(LEN($B54)&gt;0,
_xlfn.SWITCH($B54,
'Output| AER'!$B$17,SUMPRODUCT('Calc| Project Costs'!$BV$10:$BV$1009,'Calc| Project Costs'!AY$10:AY$1009)/10^3,
'Output| AER'!$B$18,IF(LEN($B53)&gt;0,SUM(N$9:N53),0),
'Output| AER'!$B$19,(SUMPRODUCT('Calc| Project Costs'!AA$10:AA$1009,'Calc| Project Costs'!$BV$10:$BV$1009)+SUMPRODUCT('Calc| Project Costs'!BG$10:BG$1009,'Calc| Project Costs'!$BV$10:$BV$1009))/10^3,
'Output| AER'!$B$20,SUMPRODUCT(--('Input| Disposals'!$O$8:$O$57='Input| Setup'!$B$37),'Input| Disposals'!R$8:R$57)/10^3,
'Output| AER'!$B$21,N51-N52-N53,
'Output| AER'!$B$23,"",
'Output| AER'!$B$24,'Input| Type 2 capcons'!N$46/10^3,
SUMPRODUCT('Calc| Project Costs'!S$10:S$1009,1*('Calc| Project Costs'!$G$10:$G$1009=$B54),'Calc| Project Costs'!$BV$10:$BV$1009)/10^3),
""))</f>
        <v/>
      </c>
      <c r="O54" s="213" t="str" cm="1">
        <f t="array" ref="O54">IF($B53='Output| AER'!$B$21,
IF(AND(ABS(O50*10^3-(SUM(SUMPRODUCT('Calc| Project Costs'!$BV$10:$BV$1009,'Calc| Project Costs'!AB$10:AB$1009)+SUMPRODUCT('Calc| Project Costs'!$BV$10:$BV$1009,'Calc| Project Costs'!BH$10:BH$1009))+SUMPRODUCT(--('Input| Disposals'!$O$8:$O$57='Input| Setup'!$B$37),'Input| Disposals'!S$8:S$57)+O53*10^3))&lt;0.000001,(ABS(O50*10^3-(SUMPRODUCT('Calc| Project Costs'!$BV$10:$BV$1009,'Calc| Project Costs'!BP$10:BP$1009)))&lt;0.000001)),0,1),
IF(LEN($B54)&gt;0,
_xlfn.SWITCH($B54,
'Output| AER'!$B$17,SUMPRODUCT('Calc| Project Costs'!$BV$10:$BV$1009,'Calc| Project Costs'!AZ$10:AZ$1009)/10^3,
'Output| AER'!$B$18,IF(LEN($B53)&gt;0,SUM(O$9:O53),0),
'Output| AER'!$B$19,(SUMPRODUCT('Calc| Project Costs'!AB$10:AB$1009,'Calc| Project Costs'!$BV$10:$BV$1009)+SUMPRODUCT('Calc| Project Costs'!BH$10:BH$1009,'Calc| Project Costs'!$BV$10:$BV$1009))/10^3,
'Output| AER'!$B$20,SUMPRODUCT(--('Input| Disposals'!$O$8:$O$57='Input| Setup'!$B$37),'Input| Disposals'!S$8:S$57)/10^3,
'Output| AER'!$B$21,O51-O52-O53,
'Output| AER'!$B$23,"",
'Output| AER'!$B$24,'Input| Type 2 capcons'!O$46/10^3,
SUMPRODUCT('Calc| Project Costs'!T$10:T$1009,1*('Calc| Project Costs'!$G$10:$G$1009=$B54),'Calc| Project Costs'!$BV$10:$BV$1009)/10^3),
""))</f>
        <v/>
      </c>
      <c r="P54" s="213" t="str" cm="1">
        <f t="array" ref="P54">IF($B53='Output| AER'!$B$21,
IF(AND(ABS(P50*10^3-(SUM(SUMPRODUCT('Calc| Project Costs'!$BV$10:$BV$1009,'Calc| Project Costs'!AC$10:AC$1009)+SUMPRODUCT('Calc| Project Costs'!$BV$10:$BV$1009,'Calc| Project Costs'!BI$10:BI$1009))+SUMPRODUCT(--('Input| Disposals'!$O$8:$O$57='Input| Setup'!$B$37),'Input| Disposals'!T$8:T$57)+P53*10^3))&lt;0.000001,(ABS(P50*10^3-(SUMPRODUCT('Calc| Project Costs'!$BV$10:$BV$1009,'Calc| Project Costs'!BQ$10:BQ$1009)))&lt;0.000001)),0,1),
IF(LEN($B54)&gt;0,
_xlfn.SWITCH($B54,
'Output| AER'!$B$17,SUMPRODUCT('Calc| Project Costs'!$BV$10:$BV$1009,'Calc| Project Costs'!BA$10:BA$1009)/10^3,
'Output| AER'!$B$18,IF(LEN($B53)&gt;0,SUM(P$9:P53),0),
'Output| AER'!$B$19,(SUMPRODUCT('Calc| Project Costs'!AC$10:AC$1009,'Calc| Project Costs'!$BV$10:$BV$1009)+SUMPRODUCT('Calc| Project Costs'!BI$10:BI$1009,'Calc| Project Costs'!$BV$10:$BV$1009))/10^3,
'Output| AER'!$B$20,SUMPRODUCT(--('Input| Disposals'!$O$8:$O$57='Input| Setup'!$B$37),'Input| Disposals'!T$8:T$57)/10^3,
'Output| AER'!$B$21,P51-P52-P53,
'Output| AER'!$B$23,"",
'Output| AER'!$B$24,'Input| Type 2 capcons'!P$46/10^3,
SUMPRODUCT('Calc| Project Costs'!U$10:U$1009,1*('Calc| Project Costs'!$G$10:$G$1009=$B54),'Calc| Project Costs'!$BV$10:$BV$1009)/10^3),
""))</f>
        <v/>
      </c>
      <c r="Q54" s="213" t="str" cm="1">
        <f t="array" ref="Q54">IF($B53='Output| AER'!$B$21,
IF(AND(ABS(Q50*10^3-(SUM(SUMPRODUCT('Calc| Project Costs'!$BV$10:$BV$1009,'Calc| Project Costs'!AD$10:AD$1009)+SUMPRODUCT('Calc| Project Costs'!$BV$10:$BV$1009,'Calc| Project Costs'!BJ$10:BJ$1009))+SUMPRODUCT(--('Input| Disposals'!$O$8:$O$57='Input| Setup'!$B$37),'Input| Disposals'!U$8:U$57)+Q53*10^3))&lt;0.000001,(ABS(Q50*10^3-(SUMPRODUCT('Calc| Project Costs'!$BV$10:$BV$1009,'Calc| Project Costs'!BR$10:BR$1009)))&lt;0.000001)),0,1),
IF(LEN($B54)&gt;0,
_xlfn.SWITCH($B54,
'Output| AER'!$B$17,SUMPRODUCT('Calc| Project Costs'!$BV$10:$BV$1009,'Calc| Project Costs'!BB$10:BB$1009)/10^3,
'Output| AER'!$B$18,IF(LEN($B53)&gt;0,SUM(Q$9:Q53),0),
'Output| AER'!$B$19,(SUMPRODUCT('Calc| Project Costs'!AD$10:AD$1009,'Calc| Project Costs'!$BV$10:$BV$1009)+SUMPRODUCT('Calc| Project Costs'!BJ$10:BJ$1009,'Calc| Project Costs'!$BV$10:$BV$1009))/10^3,
'Output| AER'!$B$20,SUMPRODUCT(--('Input| Disposals'!$O$8:$O$57='Input| Setup'!$B$37),'Input| Disposals'!U$8:U$57)/10^3,
'Output| AER'!$B$21,Q51-Q52-Q53,
'Output| AER'!$B$23,"",
'Output| AER'!$B$24,'Input| Type 2 capcons'!Q$46/10^3,
SUMPRODUCT('Calc| Project Costs'!V$10:V$1009,1*('Calc| Project Costs'!$G$10:$G$1009=$B54),'Calc| Project Costs'!$BV$10:$BV$1009)/10^3),
""))</f>
        <v/>
      </c>
      <c r="R54" s="213" t="str" cm="1">
        <f t="array" ref="R54">IF($B53='Output| AER'!$B$21,
IF(AND(ABS(R50*10^3-(SUM(SUMPRODUCT('Calc| Project Costs'!$BV$10:$BV$1009,'Calc| Project Costs'!AE$10:AE$1009)+SUMPRODUCT('Calc| Project Costs'!$BV$10:$BV$1009,'Calc| Project Costs'!BK$10:BK$1009))+SUMPRODUCT(--('Input| Disposals'!$O$8:$O$57='Input| Setup'!$B$37),'Input| Disposals'!V$8:V$57)+R53*10^3))&lt;0.000001,(ABS(R50*10^3-(SUMPRODUCT('Calc| Project Costs'!$BV$10:$BV$1009,'Calc| Project Costs'!BS$10:BS$1009)))&lt;0.000001)),0,1),
IF(LEN($B54)&gt;0,
_xlfn.SWITCH($B54,
'Output| AER'!$B$17,SUMPRODUCT('Calc| Project Costs'!$BV$10:$BV$1009,'Calc| Project Costs'!BC$10:BC$1009)/10^3,
'Output| AER'!$B$18,IF(LEN($B53)&gt;0,SUM(R$9:R53),0),
'Output| AER'!$B$19,(SUMPRODUCT('Calc| Project Costs'!AE$10:AE$1009,'Calc| Project Costs'!$BV$10:$BV$1009)+SUMPRODUCT('Calc| Project Costs'!BK$10:BK$1009,'Calc| Project Costs'!$BV$10:$BV$1009))/10^3,
'Output| AER'!$B$20,SUMPRODUCT(--('Input| Disposals'!$O$8:$O$57='Input| Setup'!$B$37),'Input| Disposals'!V$8:V$57)/10^3,
'Output| AER'!$B$21,R51-R52-R53,
'Output| AER'!$B$23,"",
'Output| AER'!$B$24,'Input| Type 2 capcons'!R$46/10^3,
SUMPRODUCT('Calc| Project Costs'!W$10:W$1009,1*('Calc| Project Costs'!$G$10:$G$1009=$B54),'Calc| Project Costs'!$BV$10:$BV$1009)/10^3),
""))</f>
        <v/>
      </c>
      <c r="S54" s="214" t="str">
        <f>IF(B53='Output| AER'!$B$21,ROUND(S53-'Output| PTRM (DFA)'!$I$223,9),IF(OR(B54='Output| AER'!$B$23,AND(B54="",B53=""),AND(B54="",B53='Output| AER'!$B$24)),"",IFERROR(SUM(N54:R54),0)))</f>
        <v/>
      </c>
    </row>
    <row r="55" spans="2:19" ht="12.75" customHeight="1" x14ac:dyDescent="0.2">
      <c r="B55" s="125" t="str" cm="1">
        <f t="array" ref="B55">IFERROR(_xlfn.LET(_xlpm.x, INDEX(_xlfn.VSTACK(_xlfn.UNIQUE(_xlfn._xlws.FILTER('Input| Projects'!$G$10:$G$1009,'Input| Projects'!$G$10:$G$1009&lt;&gt;"")),'Output| AER'!$B$17:$B$24),ROW(A47)),IF(_xlpm.x=0,"",_xlpm.x)),"")</f>
        <v/>
      </c>
      <c r="C55" s="213" t="str" cm="1">
        <f t="array" ref="C55">IF($B54='Output| AER'!$B$21,
IF(AND(ABS(C51*10^3-(SUM(SUMPRODUCT('Calc| Project Costs'!$BU$10:$BU$1009,'Calc| Project Costs'!Y$10:Y$1009)+SUMPRODUCT('Calc| Project Costs'!$BU$10:$BU$1009,'Calc| Project Costs'!BE$10:BE$1009))+SUMPRODUCT(--('Input| Disposals'!$O$8:$O$57='Input| Setup'!$B$36),'Input| Disposals'!P$8:P$57)+C54*10^3))&lt;0.000001,(ABS(C51*10^3-(SUMPRODUCT('Calc| Project Costs'!$BU$10:$BU$1009,'Calc| Project Costs'!BM$10:BM$1009)))&lt;0.000001)),0,1),
IF(LEN($B55)&gt;0,
_xlfn.SWITCH($B55,
'Output| AER'!$B$17,SUMPRODUCT('Calc| Project Costs'!$BU$10:$BU$1009,'Calc| Project Costs'!AW$10:AW$1009)/10^3,
'Output| AER'!$B$18,IF(LEN($B54)&gt;0,SUM(C$9:C54),0),
'Output| AER'!$B$19,(SUMPRODUCT('Calc| Project Costs'!Y$10:Y$1009,'Calc| Project Costs'!$BU$10:$BU$1009)+SUMPRODUCT('Calc| Project Costs'!BE$10:BE$1009,'Calc| Project Costs'!$BU$10:$BU$1009))/10^3,
'Output| AER'!$B$20,SUMPRODUCT(--('Input| Disposals'!$O$8:$O$57='Input| Setup'!$B$36),'Input| Disposals'!P$8:P$57)/10^3,
'Output| AER'!$B$21,C52-C53-C54,
'Output| AER'!$B$23,"",
'Output| AER'!$B$24,'Input| Type 2 capcons'!C$46/10^3,
SUMPRODUCT('Calc| Project Costs'!Q$10:Q$1009,1*('Calc| Project Costs'!$G$10:$G$1009=$B55),'Calc| Project Costs'!$BU$10:$BU$1009)/10^3),
""))</f>
        <v/>
      </c>
      <c r="D55" s="213" t="str" cm="1">
        <f t="array" ref="D55">IF($B54='Output| AER'!$B$21,
IF(AND(ABS(D51*10^3-(SUM(SUMPRODUCT('Calc| Project Costs'!$BU$10:$BU$1009,'Calc| Project Costs'!Z$10:Z$1009)+SUMPRODUCT('Calc| Project Costs'!$BU$10:$BU$1009,'Calc| Project Costs'!BF$10:BF$1009))+SUMPRODUCT(--('Input| Disposals'!$O$8:$O$57='Input| Setup'!$B$36),'Input| Disposals'!Q$8:Q$57)+D54*10^3))&lt;0.000001,(ABS(D51*10^3-(SUMPRODUCT('Calc| Project Costs'!$BU$10:$BU$1009,'Calc| Project Costs'!BN$10:BN$1009)))&lt;0.000001)),0,1),
IF(LEN($B55)&gt;0,
_xlfn.SWITCH($B55,
'Output| AER'!$B$17,SUMPRODUCT('Calc| Project Costs'!$BU$10:$BU$1009,'Calc| Project Costs'!AX$10:AX$1009)/10^3,
'Output| AER'!$B$18,IF(LEN($B54)&gt;0,SUM(D$9:D54),0),
'Output| AER'!$B$19,(SUMPRODUCT('Calc| Project Costs'!Z$10:Z$1009,'Calc| Project Costs'!$BU$10:$BU$1009)+SUMPRODUCT('Calc| Project Costs'!BF$10:BF$1009,'Calc| Project Costs'!$BU$10:$BU$1009))/10^3,
'Output| AER'!$B$20,SUMPRODUCT(--('Input| Disposals'!$O$8:$O$57='Input| Setup'!$B$36),'Input| Disposals'!Q$8:Q$57)/10^3,
'Output| AER'!$B$21,D52-D53-D54,
'Output| AER'!$B$23,"",
'Output| AER'!$B$24,'Input| Type 2 capcons'!D$46/10^3,
SUMPRODUCT('Calc| Project Costs'!R$10:R$1009,1*('Calc| Project Costs'!$G$10:$G$1009=$B55),'Calc| Project Costs'!$BU$10:$BU$1009)/10^3),
""))</f>
        <v/>
      </c>
      <c r="E55" s="213" t="str" cm="1">
        <f t="array" ref="E55">IF($B54='Output| AER'!$B$21,
IF(AND(ABS(E51*10^3-(SUM(SUMPRODUCT('Calc| Project Costs'!$BU$10:$BU$1009,'Calc| Project Costs'!AA$10:AA$1009)+SUMPRODUCT('Calc| Project Costs'!$BU$10:$BU$1009,'Calc| Project Costs'!BG$10:BG$1009))+SUMPRODUCT(--('Input| Disposals'!$O$8:$O$57='Input| Setup'!$B$36),'Input| Disposals'!R$8:R$57)+E54*10^3))&lt;0.000001,(ABS(E51*10^3-(SUMPRODUCT('Calc| Project Costs'!$BU$10:$BU$1009,'Calc| Project Costs'!BO$10:BO$1009)))&lt;0.000001)),0,1),
IF(LEN($B55)&gt;0,
_xlfn.SWITCH($B55,
'Output| AER'!$B$17,SUMPRODUCT('Calc| Project Costs'!$BU$10:$BU$1009,'Calc| Project Costs'!AY$10:AY$1009)/10^3,
'Output| AER'!$B$18,IF(LEN($B54)&gt;0,SUM(E$9:E54),0),
'Output| AER'!$B$19,(SUMPRODUCT('Calc| Project Costs'!AA$10:AA$1009,'Calc| Project Costs'!$BU$10:$BU$1009)+SUMPRODUCT('Calc| Project Costs'!BG$10:BG$1009,'Calc| Project Costs'!$BU$10:$BU$1009))/10^3,
'Output| AER'!$B$20,SUMPRODUCT(--('Input| Disposals'!$O$8:$O$57='Input| Setup'!$B$36),'Input| Disposals'!R$8:R$57)/10^3,
'Output| AER'!$B$21,E52-E53-E54,
'Output| AER'!$B$23,"",
'Output| AER'!$B$24,'Input| Type 2 capcons'!E$46/10^3,
SUMPRODUCT('Calc| Project Costs'!S$10:S$1009,1*('Calc| Project Costs'!$G$10:$G$1009=$B55),'Calc| Project Costs'!$BU$10:$BU$1009)/10^3),
""))</f>
        <v/>
      </c>
      <c r="F55" s="213" t="str" cm="1">
        <f t="array" ref="F55">IF($B54='Output| AER'!$B$21,
IF(AND(ABS(F51*10^3-(SUM(SUMPRODUCT('Calc| Project Costs'!$BU$10:$BU$1009,'Calc| Project Costs'!AB$10:AB$1009)+SUMPRODUCT('Calc| Project Costs'!$BU$10:$BU$1009,'Calc| Project Costs'!BH$10:BH$1009))+SUMPRODUCT(--('Input| Disposals'!$O$8:$O$57='Input| Setup'!$B$36),'Input| Disposals'!S$8:S$57)+F54*10^3))&lt;0.000001,(ABS(F51*10^3-(SUMPRODUCT('Calc| Project Costs'!$BU$10:$BU$1009,'Calc| Project Costs'!BP$10:BP$1009)))&lt;0.000001)),0,1),
IF(LEN($B55)&gt;0,
_xlfn.SWITCH($B55,
'Output| AER'!$B$17,SUMPRODUCT('Calc| Project Costs'!$BU$10:$BU$1009,'Calc| Project Costs'!AZ$10:AZ$1009)/10^3,
'Output| AER'!$B$18,IF(LEN($B54)&gt;0,SUM(F$9:F54),0),
'Output| AER'!$B$19,(SUMPRODUCT('Calc| Project Costs'!AB$10:AB$1009,'Calc| Project Costs'!$BU$10:$BU$1009)+SUMPRODUCT('Calc| Project Costs'!BH$10:BH$1009,'Calc| Project Costs'!$BU$10:$BU$1009))/10^3,
'Output| AER'!$B$20,SUMPRODUCT(--('Input| Disposals'!$O$8:$O$57='Input| Setup'!$B$36),'Input| Disposals'!S$8:S$57)/10^3,
'Output| AER'!$B$21,F52-F53-F54,
'Output| AER'!$B$23,"",
'Output| AER'!$B$24,'Input| Type 2 capcons'!F$46/10^3,
SUMPRODUCT('Calc| Project Costs'!T$10:T$1009,1*('Calc| Project Costs'!$G$10:$G$1009=$B55),'Calc| Project Costs'!$BU$10:$BU$1009)/10^3),
""))</f>
        <v/>
      </c>
      <c r="G55" s="213" t="str" cm="1">
        <f t="array" ref="G55">IF($B54='Output| AER'!$B$21,
IF(AND(ABS(G51*10^3-(SUM(SUMPRODUCT('Calc| Project Costs'!$BU$10:$BU$1009,'Calc| Project Costs'!AC$10:AC$1009)+SUMPRODUCT('Calc| Project Costs'!$BU$10:$BU$1009,'Calc| Project Costs'!BI$10:BI$1009))+SUMPRODUCT(--('Input| Disposals'!$O$8:$O$57='Input| Setup'!$B$36),'Input| Disposals'!T$8:T$57)+G54*10^3))&lt;0.000001,(ABS(G51*10^3-(SUMPRODUCT('Calc| Project Costs'!$BU$10:$BU$1009,'Calc| Project Costs'!BQ$10:BQ$1009)))&lt;0.000001)),0,1),
IF(LEN($B55)&gt;0,
_xlfn.SWITCH($B55,
'Output| AER'!$B$17,SUMPRODUCT('Calc| Project Costs'!$BU$10:$BU$1009,'Calc| Project Costs'!BA$10:BA$1009)/10^3,
'Output| AER'!$B$18,IF(LEN($B54)&gt;0,SUM(G$9:G54),0),
'Output| AER'!$B$19,(SUMPRODUCT('Calc| Project Costs'!AC$10:AC$1009,'Calc| Project Costs'!$BU$10:$BU$1009)+SUMPRODUCT('Calc| Project Costs'!BI$10:BI$1009,'Calc| Project Costs'!$BU$10:$BU$1009))/10^3,
'Output| AER'!$B$20,SUMPRODUCT(--('Input| Disposals'!$O$8:$O$57='Input| Setup'!$B$36),'Input| Disposals'!T$8:T$57)/10^3,
'Output| AER'!$B$21,G52-G53-G54,
'Output| AER'!$B$23,"",
'Output| AER'!$B$24,'Input| Type 2 capcons'!G$46/10^3,
SUMPRODUCT('Calc| Project Costs'!U$10:U$1009,1*('Calc| Project Costs'!$G$10:$G$1009=$B55),'Calc| Project Costs'!$BU$10:$BU$1009)/10^3),
""))</f>
        <v/>
      </c>
      <c r="H55" s="213" t="str" cm="1">
        <f t="array" ref="H55">IF($B54='Output| AER'!$B$21,
IF(AND(ABS(H51*10^3-(SUM(SUMPRODUCT('Calc| Project Costs'!$BU$10:$BU$1009,'Calc| Project Costs'!AD$10:AD$1009)+SUMPRODUCT('Calc| Project Costs'!$BU$10:$BU$1009,'Calc| Project Costs'!BJ$10:BJ$1009))+SUMPRODUCT(--('Input| Disposals'!$O$8:$O$57='Input| Setup'!$B$36),'Input| Disposals'!U$8:U$57)+H54*10^3))&lt;0.000001,(ABS(H51*10^3-(SUMPRODUCT('Calc| Project Costs'!$BU$10:$BU$1009,'Calc| Project Costs'!BR$10:BR$1009)))&lt;0.000001)),0,1),
IF(LEN($B55)&gt;0,
_xlfn.SWITCH($B55,
'Output| AER'!$B$17,SUMPRODUCT('Calc| Project Costs'!$BU$10:$BU$1009,'Calc| Project Costs'!BB$10:BB$1009)/10^3,
'Output| AER'!$B$18,IF(LEN($B54)&gt;0,SUM(H$9:H54),0),
'Output| AER'!$B$19,(SUMPRODUCT('Calc| Project Costs'!AD$10:AD$1009,'Calc| Project Costs'!$BU$10:$BU$1009)+SUMPRODUCT('Calc| Project Costs'!BJ$10:BJ$1009,'Calc| Project Costs'!$BU$10:$BU$1009))/10^3,
'Output| AER'!$B$20,SUMPRODUCT(--('Input| Disposals'!$O$8:$O$57='Input| Setup'!$B$36),'Input| Disposals'!U$8:U$57)/10^3,
'Output| AER'!$B$21,H52-H53-H54,
'Output| AER'!$B$23,"",
'Output| AER'!$B$24,'Input| Type 2 capcons'!H$46/10^3,
SUMPRODUCT('Calc| Project Costs'!V$10:V$1009,1*('Calc| Project Costs'!$G$10:$G$1009=$B55),'Calc| Project Costs'!$BU$10:$BU$1009)/10^3),
""))</f>
        <v/>
      </c>
      <c r="I55" s="213" t="str" cm="1">
        <f t="array" ref="I55">IF($B54='Output| AER'!$B$21,
IF(AND(ABS(I51*10^3-(SUM(SUMPRODUCT('Calc| Project Costs'!$BU$10:$BU$1009,'Calc| Project Costs'!AE$10:AE$1009)+SUMPRODUCT('Calc| Project Costs'!$BU$10:$BU$1009,'Calc| Project Costs'!BK$10:BK$1009))+SUMPRODUCT(--('Input| Disposals'!$O$8:$O$57='Input| Setup'!$B$36),'Input| Disposals'!V$8:V$57)+I54*10^3))&lt;0.000001,(ABS(I51*10^3-(SUMPRODUCT('Calc| Project Costs'!$BU$10:$BU$1009,'Calc| Project Costs'!BS$10:BS$1009)))&lt;0.000001)),0,1),
IF(LEN($B55)&gt;0,
_xlfn.SWITCH($B55,
'Output| AER'!$B$17,SUMPRODUCT('Calc| Project Costs'!$BU$10:$BU$1009,'Calc| Project Costs'!BC$10:BC$1009)/10^3,
'Output| AER'!$B$18,IF(LEN($B54)&gt;0,SUM(I$9:I54),0),
'Output| AER'!$B$19,(SUMPRODUCT('Calc| Project Costs'!AE$10:AE$1009,'Calc| Project Costs'!$BU$10:$BU$1009)+SUMPRODUCT('Calc| Project Costs'!BK$10:BK$1009,'Calc| Project Costs'!$BU$10:$BU$1009))/10^3,
'Output| AER'!$B$20,SUMPRODUCT(--('Input| Disposals'!$O$8:$O$57='Input| Setup'!$B$36),'Input| Disposals'!V$8:V$57)/10^3,
'Output| AER'!$B$21,I52-I53-I54,
'Output| AER'!$B$23,"",
'Output| AER'!$B$24,'Input| Type 2 capcons'!I$46/10^3,
SUMPRODUCT('Calc| Project Costs'!W$10:W$1009,1*('Calc| Project Costs'!$G$10:$G$1009=$B55),'Calc| Project Costs'!$BU$10:$BU$1009)/10^3),
""))</f>
        <v/>
      </c>
      <c r="J55" s="214" t="str">
        <f>IF(B54='Output| AER'!$B$21,ROUND(J54-'Output| PTRM (SCS)'!$I$223,9),IF(OR(B55='Output| AER'!$B$23,AND(B55="",B54=""),AND(B55="",B54='Output| AER'!$B$24)),"",IFERROR(SUM(E55:I55),0)))</f>
        <v/>
      </c>
      <c r="L55" s="213" t="str" cm="1">
        <f t="array" ref="L55">IF($B54='Output| AER'!$B$21,
IF(AND(ABS(L51*10^3-(SUM(SUMPRODUCT('Calc| Project Costs'!$BV$10:$BV$1009,'Calc| Project Costs'!Y$10:Y$1009)+SUMPRODUCT('Calc| Project Costs'!$BV$10:$BV$1009,'Calc| Project Costs'!BE$10:BE$1009))+SUMPRODUCT(--('Input| Disposals'!$O$8:$O$57='Input| Setup'!$B$37),'Input| Disposals'!P$8:P$57)+L54*10^3))&lt;0.000001,(ABS(L51*10^3-(SUMPRODUCT('Calc| Project Costs'!$BV$10:$BV$1009,'Calc| Project Costs'!BM$10:BM$1009)))&lt;0.000001)),0,1),
IF(LEN($B55)&gt;0,
_xlfn.SWITCH($B55,
'Output| AER'!$B$17,SUMPRODUCT('Calc| Project Costs'!$BV$10:$BV$1009,'Calc| Project Costs'!AW$10:AW$1009)/10^3,
'Output| AER'!$B$18,IF(LEN($B54)&gt;0,SUM(L$9:L54),0),
'Output| AER'!$B$19,(SUMPRODUCT('Calc| Project Costs'!Y$10:Y$1009,'Calc| Project Costs'!$BV$10:$BV$1009)+SUMPRODUCT('Calc| Project Costs'!BE$10:BE$1009,'Calc| Project Costs'!$BV$10:$BV$1009))/10^3,
'Output| AER'!$B$20,SUMPRODUCT(--('Input| Disposals'!$O$8:$O$57='Input| Setup'!$B$37),'Input| Disposals'!P$8:P$57)/10^3,
'Output| AER'!$B$21,L52-L53-L54,
'Output| AER'!$B$23,"",
'Output| AER'!$B$24,'Input| Type 2 capcons'!L$46/10^3,
SUMPRODUCT('Calc| Project Costs'!Q$10:Q$1009,1*('Calc| Project Costs'!$G$10:$G$1009=$B55),'Calc| Project Costs'!$BV$10:$BV$1009)/10^3),
""))</f>
        <v/>
      </c>
      <c r="M55" s="213" t="str" cm="1">
        <f t="array" ref="M55">IF($B54='Output| AER'!$B$21,
IF(AND(ABS(M51*10^3-(SUM(SUMPRODUCT('Calc| Project Costs'!$BV$10:$BV$1009,'Calc| Project Costs'!Z$10:Z$1009)+SUMPRODUCT('Calc| Project Costs'!$BV$10:$BV$1009,'Calc| Project Costs'!BF$10:BF$1009))+SUMPRODUCT(--('Input| Disposals'!$O$8:$O$57='Input| Setup'!$B$37),'Input| Disposals'!Q$8:Q$57)+M54*10^3))&lt;0.000001,(ABS(M51*10^3-(SUMPRODUCT('Calc| Project Costs'!$BV$10:$BV$1009,'Calc| Project Costs'!BN$10:BN$1009)))&lt;0.000001)),0,1),
IF(LEN($B55)&gt;0,
_xlfn.SWITCH($B55,
'Output| AER'!$B$17,SUMPRODUCT('Calc| Project Costs'!$BV$10:$BV$1009,'Calc| Project Costs'!AX$10:AX$1009)/10^3,
'Output| AER'!$B$18,IF(LEN($B54)&gt;0,SUM(M$9:M54),0),
'Output| AER'!$B$19,(SUMPRODUCT('Calc| Project Costs'!Z$10:Z$1009,'Calc| Project Costs'!$BV$10:$BV$1009)+SUMPRODUCT('Calc| Project Costs'!BF$10:BF$1009,'Calc| Project Costs'!$BV$10:$BV$1009))/10^3,
'Output| AER'!$B$20,SUMPRODUCT(--('Input| Disposals'!$O$8:$O$57='Input| Setup'!$B$37),'Input| Disposals'!Q$8:Q$57)/10^3,
'Output| AER'!$B$21,M52-M53-M54,
'Output| AER'!$B$23,"",
'Output| AER'!$B$24,'Input| Type 2 capcons'!M$46/10^3,
SUMPRODUCT('Calc| Project Costs'!R$10:R$1009,1*('Calc| Project Costs'!$G$10:$G$1009=$B55),'Calc| Project Costs'!$BV$10:$BV$1009)/10^3),
""))</f>
        <v/>
      </c>
      <c r="N55" s="213" t="str" cm="1">
        <f t="array" ref="N55">IF($B54='Output| AER'!$B$21,
IF(AND(ABS(N51*10^3-(SUM(SUMPRODUCT('Calc| Project Costs'!$BV$10:$BV$1009,'Calc| Project Costs'!AA$10:AA$1009)+SUMPRODUCT('Calc| Project Costs'!$BV$10:$BV$1009,'Calc| Project Costs'!BG$10:BG$1009))+SUMPRODUCT(--('Input| Disposals'!$O$8:$O$57='Input| Setup'!$B$37),'Input| Disposals'!R$8:R$57)+N54*10^3))&lt;0.000001,(ABS(N51*10^3-(SUMPRODUCT('Calc| Project Costs'!$BV$10:$BV$1009,'Calc| Project Costs'!BO$10:BO$1009)))&lt;0.000001)),0,1),
IF(LEN($B55)&gt;0,
_xlfn.SWITCH($B55,
'Output| AER'!$B$17,SUMPRODUCT('Calc| Project Costs'!$BV$10:$BV$1009,'Calc| Project Costs'!AY$10:AY$1009)/10^3,
'Output| AER'!$B$18,IF(LEN($B54)&gt;0,SUM(N$9:N54),0),
'Output| AER'!$B$19,(SUMPRODUCT('Calc| Project Costs'!AA$10:AA$1009,'Calc| Project Costs'!$BV$10:$BV$1009)+SUMPRODUCT('Calc| Project Costs'!BG$10:BG$1009,'Calc| Project Costs'!$BV$10:$BV$1009))/10^3,
'Output| AER'!$B$20,SUMPRODUCT(--('Input| Disposals'!$O$8:$O$57='Input| Setup'!$B$37),'Input| Disposals'!R$8:R$57)/10^3,
'Output| AER'!$B$21,N52-N53-N54,
'Output| AER'!$B$23,"",
'Output| AER'!$B$24,'Input| Type 2 capcons'!N$46/10^3,
SUMPRODUCT('Calc| Project Costs'!S$10:S$1009,1*('Calc| Project Costs'!$G$10:$G$1009=$B55),'Calc| Project Costs'!$BV$10:$BV$1009)/10^3),
""))</f>
        <v/>
      </c>
      <c r="O55" s="213" t="str" cm="1">
        <f t="array" ref="O55">IF($B54='Output| AER'!$B$21,
IF(AND(ABS(O51*10^3-(SUM(SUMPRODUCT('Calc| Project Costs'!$BV$10:$BV$1009,'Calc| Project Costs'!AB$10:AB$1009)+SUMPRODUCT('Calc| Project Costs'!$BV$10:$BV$1009,'Calc| Project Costs'!BH$10:BH$1009))+SUMPRODUCT(--('Input| Disposals'!$O$8:$O$57='Input| Setup'!$B$37),'Input| Disposals'!S$8:S$57)+O54*10^3))&lt;0.000001,(ABS(O51*10^3-(SUMPRODUCT('Calc| Project Costs'!$BV$10:$BV$1009,'Calc| Project Costs'!BP$10:BP$1009)))&lt;0.000001)),0,1),
IF(LEN($B55)&gt;0,
_xlfn.SWITCH($B55,
'Output| AER'!$B$17,SUMPRODUCT('Calc| Project Costs'!$BV$10:$BV$1009,'Calc| Project Costs'!AZ$10:AZ$1009)/10^3,
'Output| AER'!$B$18,IF(LEN($B54)&gt;0,SUM(O$9:O54),0),
'Output| AER'!$B$19,(SUMPRODUCT('Calc| Project Costs'!AB$10:AB$1009,'Calc| Project Costs'!$BV$10:$BV$1009)+SUMPRODUCT('Calc| Project Costs'!BH$10:BH$1009,'Calc| Project Costs'!$BV$10:$BV$1009))/10^3,
'Output| AER'!$B$20,SUMPRODUCT(--('Input| Disposals'!$O$8:$O$57='Input| Setup'!$B$37),'Input| Disposals'!S$8:S$57)/10^3,
'Output| AER'!$B$21,O52-O53-O54,
'Output| AER'!$B$23,"",
'Output| AER'!$B$24,'Input| Type 2 capcons'!O$46/10^3,
SUMPRODUCT('Calc| Project Costs'!T$10:T$1009,1*('Calc| Project Costs'!$G$10:$G$1009=$B55),'Calc| Project Costs'!$BV$10:$BV$1009)/10^3),
""))</f>
        <v/>
      </c>
      <c r="P55" s="213" t="str" cm="1">
        <f t="array" ref="P55">IF($B54='Output| AER'!$B$21,
IF(AND(ABS(P51*10^3-(SUM(SUMPRODUCT('Calc| Project Costs'!$BV$10:$BV$1009,'Calc| Project Costs'!AC$10:AC$1009)+SUMPRODUCT('Calc| Project Costs'!$BV$10:$BV$1009,'Calc| Project Costs'!BI$10:BI$1009))+SUMPRODUCT(--('Input| Disposals'!$O$8:$O$57='Input| Setup'!$B$37),'Input| Disposals'!T$8:T$57)+P54*10^3))&lt;0.000001,(ABS(P51*10^3-(SUMPRODUCT('Calc| Project Costs'!$BV$10:$BV$1009,'Calc| Project Costs'!BQ$10:BQ$1009)))&lt;0.000001)),0,1),
IF(LEN($B55)&gt;0,
_xlfn.SWITCH($B55,
'Output| AER'!$B$17,SUMPRODUCT('Calc| Project Costs'!$BV$10:$BV$1009,'Calc| Project Costs'!BA$10:BA$1009)/10^3,
'Output| AER'!$B$18,IF(LEN($B54)&gt;0,SUM(P$9:P54),0),
'Output| AER'!$B$19,(SUMPRODUCT('Calc| Project Costs'!AC$10:AC$1009,'Calc| Project Costs'!$BV$10:$BV$1009)+SUMPRODUCT('Calc| Project Costs'!BI$10:BI$1009,'Calc| Project Costs'!$BV$10:$BV$1009))/10^3,
'Output| AER'!$B$20,SUMPRODUCT(--('Input| Disposals'!$O$8:$O$57='Input| Setup'!$B$37),'Input| Disposals'!T$8:T$57)/10^3,
'Output| AER'!$B$21,P52-P53-P54,
'Output| AER'!$B$23,"",
'Output| AER'!$B$24,'Input| Type 2 capcons'!P$46/10^3,
SUMPRODUCT('Calc| Project Costs'!U$10:U$1009,1*('Calc| Project Costs'!$G$10:$G$1009=$B55),'Calc| Project Costs'!$BV$10:$BV$1009)/10^3),
""))</f>
        <v/>
      </c>
      <c r="Q55" s="213" t="str" cm="1">
        <f t="array" ref="Q55">IF($B54='Output| AER'!$B$21,
IF(AND(ABS(Q51*10^3-(SUM(SUMPRODUCT('Calc| Project Costs'!$BV$10:$BV$1009,'Calc| Project Costs'!AD$10:AD$1009)+SUMPRODUCT('Calc| Project Costs'!$BV$10:$BV$1009,'Calc| Project Costs'!BJ$10:BJ$1009))+SUMPRODUCT(--('Input| Disposals'!$O$8:$O$57='Input| Setup'!$B$37),'Input| Disposals'!U$8:U$57)+Q54*10^3))&lt;0.000001,(ABS(Q51*10^3-(SUMPRODUCT('Calc| Project Costs'!$BV$10:$BV$1009,'Calc| Project Costs'!BR$10:BR$1009)))&lt;0.000001)),0,1),
IF(LEN($B55)&gt;0,
_xlfn.SWITCH($B55,
'Output| AER'!$B$17,SUMPRODUCT('Calc| Project Costs'!$BV$10:$BV$1009,'Calc| Project Costs'!BB$10:BB$1009)/10^3,
'Output| AER'!$B$18,IF(LEN($B54)&gt;0,SUM(Q$9:Q54),0),
'Output| AER'!$B$19,(SUMPRODUCT('Calc| Project Costs'!AD$10:AD$1009,'Calc| Project Costs'!$BV$10:$BV$1009)+SUMPRODUCT('Calc| Project Costs'!BJ$10:BJ$1009,'Calc| Project Costs'!$BV$10:$BV$1009))/10^3,
'Output| AER'!$B$20,SUMPRODUCT(--('Input| Disposals'!$O$8:$O$57='Input| Setup'!$B$37),'Input| Disposals'!U$8:U$57)/10^3,
'Output| AER'!$B$21,Q52-Q53-Q54,
'Output| AER'!$B$23,"",
'Output| AER'!$B$24,'Input| Type 2 capcons'!Q$46/10^3,
SUMPRODUCT('Calc| Project Costs'!V$10:V$1009,1*('Calc| Project Costs'!$G$10:$G$1009=$B55),'Calc| Project Costs'!$BV$10:$BV$1009)/10^3),
""))</f>
        <v/>
      </c>
      <c r="R55" s="213" t="str" cm="1">
        <f t="array" ref="R55">IF($B54='Output| AER'!$B$21,
IF(AND(ABS(R51*10^3-(SUM(SUMPRODUCT('Calc| Project Costs'!$BV$10:$BV$1009,'Calc| Project Costs'!AE$10:AE$1009)+SUMPRODUCT('Calc| Project Costs'!$BV$10:$BV$1009,'Calc| Project Costs'!BK$10:BK$1009))+SUMPRODUCT(--('Input| Disposals'!$O$8:$O$57='Input| Setup'!$B$37),'Input| Disposals'!V$8:V$57)+R54*10^3))&lt;0.000001,(ABS(R51*10^3-(SUMPRODUCT('Calc| Project Costs'!$BV$10:$BV$1009,'Calc| Project Costs'!BS$10:BS$1009)))&lt;0.000001)),0,1),
IF(LEN($B55)&gt;0,
_xlfn.SWITCH($B55,
'Output| AER'!$B$17,SUMPRODUCT('Calc| Project Costs'!$BV$10:$BV$1009,'Calc| Project Costs'!BC$10:BC$1009)/10^3,
'Output| AER'!$B$18,IF(LEN($B54)&gt;0,SUM(R$9:R54),0),
'Output| AER'!$B$19,(SUMPRODUCT('Calc| Project Costs'!AE$10:AE$1009,'Calc| Project Costs'!$BV$10:$BV$1009)+SUMPRODUCT('Calc| Project Costs'!BK$10:BK$1009,'Calc| Project Costs'!$BV$10:$BV$1009))/10^3,
'Output| AER'!$B$20,SUMPRODUCT(--('Input| Disposals'!$O$8:$O$57='Input| Setup'!$B$37),'Input| Disposals'!V$8:V$57)/10^3,
'Output| AER'!$B$21,R52-R53-R54,
'Output| AER'!$B$23,"",
'Output| AER'!$B$24,'Input| Type 2 capcons'!R$46/10^3,
SUMPRODUCT('Calc| Project Costs'!W$10:W$1009,1*('Calc| Project Costs'!$G$10:$G$1009=$B55),'Calc| Project Costs'!$BV$10:$BV$1009)/10^3),
""))</f>
        <v/>
      </c>
      <c r="S55" s="214" t="str">
        <f>IF(B54='Output| AER'!$B$21,ROUND(S54-'Output| PTRM (DFA)'!$I$223,9),IF(OR(B55='Output| AER'!$B$23,AND(B55="",B54=""),AND(B55="",B54='Output| AER'!$B$24)),"",IFERROR(SUM(N55:R55),0)))</f>
        <v/>
      </c>
    </row>
    <row r="56" spans="2:19" ht="12.75" customHeight="1" x14ac:dyDescent="0.2">
      <c r="B56" s="125" t="str" cm="1">
        <f t="array" ref="B56">IFERROR(_xlfn.LET(_xlpm.x, INDEX(_xlfn.VSTACK(_xlfn.UNIQUE(_xlfn._xlws.FILTER('Input| Projects'!$G$10:$G$1009,'Input| Projects'!$G$10:$G$1009&lt;&gt;"")),'Output| AER'!$B$17:$B$24),ROW(A48)),IF(_xlpm.x=0,"",_xlpm.x)),"")</f>
        <v/>
      </c>
      <c r="C56" s="213" t="str" cm="1">
        <f t="array" ref="C56">IF($B55='Output| AER'!$B$21,
IF(AND(ABS(C52*10^3-(SUM(SUMPRODUCT('Calc| Project Costs'!$BU$10:$BU$1009,'Calc| Project Costs'!Y$10:Y$1009)+SUMPRODUCT('Calc| Project Costs'!$BU$10:$BU$1009,'Calc| Project Costs'!BE$10:BE$1009))+SUMPRODUCT(--('Input| Disposals'!$O$8:$O$57='Input| Setup'!$B$36),'Input| Disposals'!P$8:P$57)+C55*10^3))&lt;0.000001,(ABS(C52*10^3-(SUMPRODUCT('Calc| Project Costs'!$BU$10:$BU$1009,'Calc| Project Costs'!BM$10:BM$1009)))&lt;0.000001)),0,1),
IF(LEN($B56)&gt;0,
_xlfn.SWITCH($B56,
'Output| AER'!$B$17,SUMPRODUCT('Calc| Project Costs'!$BU$10:$BU$1009,'Calc| Project Costs'!AW$10:AW$1009)/10^3,
'Output| AER'!$B$18,IF(LEN($B55)&gt;0,SUM(C$9:C55),0),
'Output| AER'!$B$19,(SUMPRODUCT('Calc| Project Costs'!Y$10:Y$1009,'Calc| Project Costs'!$BU$10:$BU$1009)+SUMPRODUCT('Calc| Project Costs'!BE$10:BE$1009,'Calc| Project Costs'!$BU$10:$BU$1009))/10^3,
'Output| AER'!$B$20,SUMPRODUCT(--('Input| Disposals'!$O$8:$O$57='Input| Setup'!$B$36),'Input| Disposals'!P$8:P$57)/10^3,
'Output| AER'!$B$21,C53-C54-C55,
'Output| AER'!$B$23,"",
'Output| AER'!$B$24,'Input| Type 2 capcons'!C$46/10^3,
SUMPRODUCT('Calc| Project Costs'!Q$10:Q$1009,1*('Calc| Project Costs'!$G$10:$G$1009=$B56),'Calc| Project Costs'!$BU$10:$BU$1009)/10^3),
""))</f>
        <v/>
      </c>
      <c r="D56" s="213" t="str" cm="1">
        <f t="array" ref="D56">IF($B55='Output| AER'!$B$21,
IF(AND(ABS(D52*10^3-(SUM(SUMPRODUCT('Calc| Project Costs'!$BU$10:$BU$1009,'Calc| Project Costs'!Z$10:Z$1009)+SUMPRODUCT('Calc| Project Costs'!$BU$10:$BU$1009,'Calc| Project Costs'!BF$10:BF$1009))+SUMPRODUCT(--('Input| Disposals'!$O$8:$O$57='Input| Setup'!$B$36),'Input| Disposals'!Q$8:Q$57)+D55*10^3))&lt;0.000001,(ABS(D52*10^3-(SUMPRODUCT('Calc| Project Costs'!$BU$10:$BU$1009,'Calc| Project Costs'!BN$10:BN$1009)))&lt;0.000001)),0,1),
IF(LEN($B56)&gt;0,
_xlfn.SWITCH($B56,
'Output| AER'!$B$17,SUMPRODUCT('Calc| Project Costs'!$BU$10:$BU$1009,'Calc| Project Costs'!AX$10:AX$1009)/10^3,
'Output| AER'!$B$18,IF(LEN($B55)&gt;0,SUM(D$9:D55),0),
'Output| AER'!$B$19,(SUMPRODUCT('Calc| Project Costs'!Z$10:Z$1009,'Calc| Project Costs'!$BU$10:$BU$1009)+SUMPRODUCT('Calc| Project Costs'!BF$10:BF$1009,'Calc| Project Costs'!$BU$10:$BU$1009))/10^3,
'Output| AER'!$B$20,SUMPRODUCT(--('Input| Disposals'!$O$8:$O$57='Input| Setup'!$B$36),'Input| Disposals'!Q$8:Q$57)/10^3,
'Output| AER'!$B$21,D53-D54-D55,
'Output| AER'!$B$23,"",
'Output| AER'!$B$24,'Input| Type 2 capcons'!D$46/10^3,
SUMPRODUCT('Calc| Project Costs'!R$10:R$1009,1*('Calc| Project Costs'!$G$10:$G$1009=$B56),'Calc| Project Costs'!$BU$10:$BU$1009)/10^3),
""))</f>
        <v/>
      </c>
      <c r="E56" s="213" t="str" cm="1">
        <f t="array" ref="E56">IF($B55='Output| AER'!$B$21,
IF(AND(ABS(E52*10^3-(SUM(SUMPRODUCT('Calc| Project Costs'!$BU$10:$BU$1009,'Calc| Project Costs'!AA$10:AA$1009)+SUMPRODUCT('Calc| Project Costs'!$BU$10:$BU$1009,'Calc| Project Costs'!BG$10:BG$1009))+SUMPRODUCT(--('Input| Disposals'!$O$8:$O$57='Input| Setup'!$B$36),'Input| Disposals'!R$8:R$57)+E55*10^3))&lt;0.000001,(ABS(E52*10^3-(SUMPRODUCT('Calc| Project Costs'!$BU$10:$BU$1009,'Calc| Project Costs'!BO$10:BO$1009)))&lt;0.000001)),0,1),
IF(LEN($B56)&gt;0,
_xlfn.SWITCH($B56,
'Output| AER'!$B$17,SUMPRODUCT('Calc| Project Costs'!$BU$10:$BU$1009,'Calc| Project Costs'!AY$10:AY$1009)/10^3,
'Output| AER'!$B$18,IF(LEN($B55)&gt;0,SUM(E$9:E55),0),
'Output| AER'!$B$19,(SUMPRODUCT('Calc| Project Costs'!AA$10:AA$1009,'Calc| Project Costs'!$BU$10:$BU$1009)+SUMPRODUCT('Calc| Project Costs'!BG$10:BG$1009,'Calc| Project Costs'!$BU$10:$BU$1009))/10^3,
'Output| AER'!$B$20,SUMPRODUCT(--('Input| Disposals'!$O$8:$O$57='Input| Setup'!$B$36),'Input| Disposals'!R$8:R$57)/10^3,
'Output| AER'!$B$21,E53-E54-E55,
'Output| AER'!$B$23,"",
'Output| AER'!$B$24,'Input| Type 2 capcons'!E$46/10^3,
SUMPRODUCT('Calc| Project Costs'!S$10:S$1009,1*('Calc| Project Costs'!$G$10:$G$1009=$B56),'Calc| Project Costs'!$BU$10:$BU$1009)/10^3),
""))</f>
        <v/>
      </c>
      <c r="F56" s="213" t="str" cm="1">
        <f t="array" ref="F56">IF($B55='Output| AER'!$B$21,
IF(AND(ABS(F52*10^3-(SUM(SUMPRODUCT('Calc| Project Costs'!$BU$10:$BU$1009,'Calc| Project Costs'!AB$10:AB$1009)+SUMPRODUCT('Calc| Project Costs'!$BU$10:$BU$1009,'Calc| Project Costs'!BH$10:BH$1009))+SUMPRODUCT(--('Input| Disposals'!$O$8:$O$57='Input| Setup'!$B$36),'Input| Disposals'!S$8:S$57)+F55*10^3))&lt;0.000001,(ABS(F52*10^3-(SUMPRODUCT('Calc| Project Costs'!$BU$10:$BU$1009,'Calc| Project Costs'!BP$10:BP$1009)))&lt;0.000001)),0,1),
IF(LEN($B56)&gt;0,
_xlfn.SWITCH($B56,
'Output| AER'!$B$17,SUMPRODUCT('Calc| Project Costs'!$BU$10:$BU$1009,'Calc| Project Costs'!AZ$10:AZ$1009)/10^3,
'Output| AER'!$B$18,IF(LEN($B55)&gt;0,SUM(F$9:F55),0),
'Output| AER'!$B$19,(SUMPRODUCT('Calc| Project Costs'!AB$10:AB$1009,'Calc| Project Costs'!$BU$10:$BU$1009)+SUMPRODUCT('Calc| Project Costs'!BH$10:BH$1009,'Calc| Project Costs'!$BU$10:$BU$1009))/10^3,
'Output| AER'!$B$20,SUMPRODUCT(--('Input| Disposals'!$O$8:$O$57='Input| Setup'!$B$36),'Input| Disposals'!S$8:S$57)/10^3,
'Output| AER'!$B$21,F53-F54-F55,
'Output| AER'!$B$23,"",
'Output| AER'!$B$24,'Input| Type 2 capcons'!F$46/10^3,
SUMPRODUCT('Calc| Project Costs'!T$10:T$1009,1*('Calc| Project Costs'!$G$10:$G$1009=$B56),'Calc| Project Costs'!$BU$10:$BU$1009)/10^3),
""))</f>
        <v/>
      </c>
      <c r="G56" s="213" t="str" cm="1">
        <f t="array" ref="G56">IF($B55='Output| AER'!$B$21,
IF(AND(ABS(G52*10^3-(SUM(SUMPRODUCT('Calc| Project Costs'!$BU$10:$BU$1009,'Calc| Project Costs'!AC$10:AC$1009)+SUMPRODUCT('Calc| Project Costs'!$BU$10:$BU$1009,'Calc| Project Costs'!BI$10:BI$1009))+SUMPRODUCT(--('Input| Disposals'!$O$8:$O$57='Input| Setup'!$B$36),'Input| Disposals'!T$8:T$57)+G55*10^3))&lt;0.000001,(ABS(G52*10^3-(SUMPRODUCT('Calc| Project Costs'!$BU$10:$BU$1009,'Calc| Project Costs'!BQ$10:BQ$1009)))&lt;0.000001)),0,1),
IF(LEN($B56)&gt;0,
_xlfn.SWITCH($B56,
'Output| AER'!$B$17,SUMPRODUCT('Calc| Project Costs'!$BU$10:$BU$1009,'Calc| Project Costs'!BA$10:BA$1009)/10^3,
'Output| AER'!$B$18,IF(LEN($B55)&gt;0,SUM(G$9:G55),0),
'Output| AER'!$B$19,(SUMPRODUCT('Calc| Project Costs'!AC$10:AC$1009,'Calc| Project Costs'!$BU$10:$BU$1009)+SUMPRODUCT('Calc| Project Costs'!BI$10:BI$1009,'Calc| Project Costs'!$BU$10:$BU$1009))/10^3,
'Output| AER'!$B$20,SUMPRODUCT(--('Input| Disposals'!$O$8:$O$57='Input| Setup'!$B$36),'Input| Disposals'!T$8:T$57)/10^3,
'Output| AER'!$B$21,G53-G54-G55,
'Output| AER'!$B$23,"",
'Output| AER'!$B$24,'Input| Type 2 capcons'!G$46/10^3,
SUMPRODUCT('Calc| Project Costs'!U$10:U$1009,1*('Calc| Project Costs'!$G$10:$G$1009=$B56),'Calc| Project Costs'!$BU$10:$BU$1009)/10^3),
""))</f>
        <v/>
      </c>
      <c r="H56" s="213" t="str" cm="1">
        <f t="array" ref="H56">IF($B55='Output| AER'!$B$21,
IF(AND(ABS(H52*10^3-(SUM(SUMPRODUCT('Calc| Project Costs'!$BU$10:$BU$1009,'Calc| Project Costs'!AD$10:AD$1009)+SUMPRODUCT('Calc| Project Costs'!$BU$10:$BU$1009,'Calc| Project Costs'!BJ$10:BJ$1009))+SUMPRODUCT(--('Input| Disposals'!$O$8:$O$57='Input| Setup'!$B$36),'Input| Disposals'!U$8:U$57)+H55*10^3))&lt;0.000001,(ABS(H52*10^3-(SUMPRODUCT('Calc| Project Costs'!$BU$10:$BU$1009,'Calc| Project Costs'!BR$10:BR$1009)))&lt;0.000001)),0,1),
IF(LEN($B56)&gt;0,
_xlfn.SWITCH($B56,
'Output| AER'!$B$17,SUMPRODUCT('Calc| Project Costs'!$BU$10:$BU$1009,'Calc| Project Costs'!BB$10:BB$1009)/10^3,
'Output| AER'!$B$18,IF(LEN($B55)&gt;0,SUM(H$9:H55),0),
'Output| AER'!$B$19,(SUMPRODUCT('Calc| Project Costs'!AD$10:AD$1009,'Calc| Project Costs'!$BU$10:$BU$1009)+SUMPRODUCT('Calc| Project Costs'!BJ$10:BJ$1009,'Calc| Project Costs'!$BU$10:$BU$1009))/10^3,
'Output| AER'!$B$20,SUMPRODUCT(--('Input| Disposals'!$O$8:$O$57='Input| Setup'!$B$36),'Input| Disposals'!U$8:U$57)/10^3,
'Output| AER'!$B$21,H53-H54-H55,
'Output| AER'!$B$23,"",
'Output| AER'!$B$24,'Input| Type 2 capcons'!H$46/10^3,
SUMPRODUCT('Calc| Project Costs'!V$10:V$1009,1*('Calc| Project Costs'!$G$10:$G$1009=$B56),'Calc| Project Costs'!$BU$10:$BU$1009)/10^3),
""))</f>
        <v/>
      </c>
      <c r="I56" s="213" t="str" cm="1">
        <f t="array" ref="I56">IF($B55='Output| AER'!$B$21,
IF(AND(ABS(I52*10^3-(SUM(SUMPRODUCT('Calc| Project Costs'!$BU$10:$BU$1009,'Calc| Project Costs'!AE$10:AE$1009)+SUMPRODUCT('Calc| Project Costs'!$BU$10:$BU$1009,'Calc| Project Costs'!BK$10:BK$1009))+SUMPRODUCT(--('Input| Disposals'!$O$8:$O$57='Input| Setup'!$B$36),'Input| Disposals'!V$8:V$57)+I55*10^3))&lt;0.000001,(ABS(I52*10^3-(SUMPRODUCT('Calc| Project Costs'!$BU$10:$BU$1009,'Calc| Project Costs'!BS$10:BS$1009)))&lt;0.000001)),0,1),
IF(LEN($B56)&gt;0,
_xlfn.SWITCH($B56,
'Output| AER'!$B$17,SUMPRODUCT('Calc| Project Costs'!$BU$10:$BU$1009,'Calc| Project Costs'!BC$10:BC$1009)/10^3,
'Output| AER'!$B$18,IF(LEN($B55)&gt;0,SUM(I$9:I55),0),
'Output| AER'!$B$19,(SUMPRODUCT('Calc| Project Costs'!AE$10:AE$1009,'Calc| Project Costs'!$BU$10:$BU$1009)+SUMPRODUCT('Calc| Project Costs'!BK$10:BK$1009,'Calc| Project Costs'!$BU$10:$BU$1009))/10^3,
'Output| AER'!$B$20,SUMPRODUCT(--('Input| Disposals'!$O$8:$O$57='Input| Setup'!$B$36),'Input| Disposals'!V$8:V$57)/10^3,
'Output| AER'!$B$21,I53-I54-I55,
'Output| AER'!$B$23,"",
'Output| AER'!$B$24,'Input| Type 2 capcons'!I$46/10^3,
SUMPRODUCT('Calc| Project Costs'!W$10:W$1009,1*('Calc| Project Costs'!$G$10:$G$1009=$B56),'Calc| Project Costs'!$BU$10:$BU$1009)/10^3),
""))</f>
        <v/>
      </c>
      <c r="J56" s="214" t="str">
        <f>IF(B55='Output| AER'!$B$21,ROUND(J55-'Output| PTRM (SCS)'!$I$223,9),IF(OR(B56='Output| AER'!$B$23,AND(B56="",B55=""),AND(B56="",B55='Output| AER'!$B$24)),"",IFERROR(SUM(E56:I56),0)))</f>
        <v/>
      </c>
      <c r="L56" s="213" t="str" cm="1">
        <f t="array" ref="L56">IF($B55='Output| AER'!$B$21,
IF(AND(ABS(L52*10^3-(SUM(SUMPRODUCT('Calc| Project Costs'!$BV$10:$BV$1009,'Calc| Project Costs'!Y$10:Y$1009)+SUMPRODUCT('Calc| Project Costs'!$BV$10:$BV$1009,'Calc| Project Costs'!BE$10:BE$1009))+SUMPRODUCT(--('Input| Disposals'!$O$8:$O$57='Input| Setup'!$B$37),'Input| Disposals'!P$8:P$57)+L55*10^3))&lt;0.000001,(ABS(L52*10^3-(SUMPRODUCT('Calc| Project Costs'!$BV$10:$BV$1009,'Calc| Project Costs'!BM$10:BM$1009)))&lt;0.000001)),0,1),
IF(LEN($B56)&gt;0,
_xlfn.SWITCH($B56,
'Output| AER'!$B$17,SUMPRODUCT('Calc| Project Costs'!$BV$10:$BV$1009,'Calc| Project Costs'!AW$10:AW$1009)/10^3,
'Output| AER'!$B$18,IF(LEN($B55)&gt;0,SUM(L$9:L55),0),
'Output| AER'!$B$19,(SUMPRODUCT('Calc| Project Costs'!Y$10:Y$1009,'Calc| Project Costs'!$BV$10:$BV$1009)+SUMPRODUCT('Calc| Project Costs'!BE$10:BE$1009,'Calc| Project Costs'!$BV$10:$BV$1009))/10^3,
'Output| AER'!$B$20,SUMPRODUCT(--('Input| Disposals'!$O$8:$O$57='Input| Setup'!$B$37),'Input| Disposals'!P$8:P$57)/10^3,
'Output| AER'!$B$21,L53-L54-L55,
'Output| AER'!$B$23,"",
'Output| AER'!$B$24,'Input| Type 2 capcons'!L$46/10^3,
SUMPRODUCT('Calc| Project Costs'!Q$10:Q$1009,1*('Calc| Project Costs'!$G$10:$G$1009=$B56),'Calc| Project Costs'!$BV$10:$BV$1009)/10^3),
""))</f>
        <v/>
      </c>
      <c r="M56" s="213" t="str" cm="1">
        <f t="array" ref="M56">IF($B55='Output| AER'!$B$21,
IF(AND(ABS(M52*10^3-(SUM(SUMPRODUCT('Calc| Project Costs'!$BV$10:$BV$1009,'Calc| Project Costs'!Z$10:Z$1009)+SUMPRODUCT('Calc| Project Costs'!$BV$10:$BV$1009,'Calc| Project Costs'!BF$10:BF$1009))+SUMPRODUCT(--('Input| Disposals'!$O$8:$O$57='Input| Setup'!$B$37),'Input| Disposals'!Q$8:Q$57)+M55*10^3))&lt;0.000001,(ABS(M52*10^3-(SUMPRODUCT('Calc| Project Costs'!$BV$10:$BV$1009,'Calc| Project Costs'!BN$10:BN$1009)))&lt;0.000001)),0,1),
IF(LEN($B56)&gt;0,
_xlfn.SWITCH($B56,
'Output| AER'!$B$17,SUMPRODUCT('Calc| Project Costs'!$BV$10:$BV$1009,'Calc| Project Costs'!AX$10:AX$1009)/10^3,
'Output| AER'!$B$18,IF(LEN($B55)&gt;0,SUM(M$9:M55),0),
'Output| AER'!$B$19,(SUMPRODUCT('Calc| Project Costs'!Z$10:Z$1009,'Calc| Project Costs'!$BV$10:$BV$1009)+SUMPRODUCT('Calc| Project Costs'!BF$10:BF$1009,'Calc| Project Costs'!$BV$10:$BV$1009))/10^3,
'Output| AER'!$B$20,SUMPRODUCT(--('Input| Disposals'!$O$8:$O$57='Input| Setup'!$B$37),'Input| Disposals'!Q$8:Q$57)/10^3,
'Output| AER'!$B$21,M53-M54-M55,
'Output| AER'!$B$23,"",
'Output| AER'!$B$24,'Input| Type 2 capcons'!M$46/10^3,
SUMPRODUCT('Calc| Project Costs'!R$10:R$1009,1*('Calc| Project Costs'!$G$10:$G$1009=$B56),'Calc| Project Costs'!$BV$10:$BV$1009)/10^3),
""))</f>
        <v/>
      </c>
      <c r="N56" s="213" t="str" cm="1">
        <f t="array" ref="N56">IF($B55='Output| AER'!$B$21,
IF(AND(ABS(N52*10^3-(SUM(SUMPRODUCT('Calc| Project Costs'!$BV$10:$BV$1009,'Calc| Project Costs'!AA$10:AA$1009)+SUMPRODUCT('Calc| Project Costs'!$BV$10:$BV$1009,'Calc| Project Costs'!BG$10:BG$1009))+SUMPRODUCT(--('Input| Disposals'!$O$8:$O$57='Input| Setup'!$B$37),'Input| Disposals'!R$8:R$57)+N55*10^3))&lt;0.000001,(ABS(N52*10^3-(SUMPRODUCT('Calc| Project Costs'!$BV$10:$BV$1009,'Calc| Project Costs'!BO$10:BO$1009)))&lt;0.000001)),0,1),
IF(LEN($B56)&gt;0,
_xlfn.SWITCH($B56,
'Output| AER'!$B$17,SUMPRODUCT('Calc| Project Costs'!$BV$10:$BV$1009,'Calc| Project Costs'!AY$10:AY$1009)/10^3,
'Output| AER'!$B$18,IF(LEN($B55)&gt;0,SUM(N$9:N55),0),
'Output| AER'!$B$19,(SUMPRODUCT('Calc| Project Costs'!AA$10:AA$1009,'Calc| Project Costs'!$BV$10:$BV$1009)+SUMPRODUCT('Calc| Project Costs'!BG$10:BG$1009,'Calc| Project Costs'!$BV$10:$BV$1009))/10^3,
'Output| AER'!$B$20,SUMPRODUCT(--('Input| Disposals'!$O$8:$O$57='Input| Setup'!$B$37),'Input| Disposals'!R$8:R$57)/10^3,
'Output| AER'!$B$21,N53-N54-N55,
'Output| AER'!$B$23,"",
'Output| AER'!$B$24,'Input| Type 2 capcons'!N$46/10^3,
SUMPRODUCT('Calc| Project Costs'!S$10:S$1009,1*('Calc| Project Costs'!$G$10:$G$1009=$B56),'Calc| Project Costs'!$BV$10:$BV$1009)/10^3),
""))</f>
        <v/>
      </c>
      <c r="O56" s="213" t="str" cm="1">
        <f t="array" ref="O56">IF($B55='Output| AER'!$B$21,
IF(AND(ABS(O52*10^3-(SUM(SUMPRODUCT('Calc| Project Costs'!$BV$10:$BV$1009,'Calc| Project Costs'!AB$10:AB$1009)+SUMPRODUCT('Calc| Project Costs'!$BV$10:$BV$1009,'Calc| Project Costs'!BH$10:BH$1009))+SUMPRODUCT(--('Input| Disposals'!$O$8:$O$57='Input| Setup'!$B$37),'Input| Disposals'!S$8:S$57)+O55*10^3))&lt;0.000001,(ABS(O52*10^3-(SUMPRODUCT('Calc| Project Costs'!$BV$10:$BV$1009,'Calc| Project Costs'!BP$10:BP$1009)))&lt;0.000001)),0,1),
IF(LEN($B56)&gt;0,
_xlfn.SWITCH($B56,
'Output| AER'!$B$17,SUMPRODUCT('Calc| Project Costs'!$BV$10:$BV$1009,'Calc| Project Costs'!AZ$10:AZ$1009)/10^3,
'Output| AER'!$B$18,IF(LEN($B55)&gt;0,SUM(O$9:O55),0),
'Output| AER'!$B$19,(SUMPRODUCT('Calc| Project Costs'!AB$10:AB$1009,'Calc| Project Costs'!$BV$10:$BV$1009)+SUMPRODUCT('Calc| Project Costs'!BH$10:BH$1009,'Calc| Project Costs'!$BV$10:$BV$1009))/10^3,
'Output| AER'!$B$20,SUMPRODUCT(--('Input| Disposals'!$O$8:$O$57='Input| Setup'!$B$37),'Input| Disposals'!S$8:S$57)/10^3,
'Output| AER'!$B$21,O53-O54-O55,
'Output| AER'!$B$23,"",
'Output| AER'!$B$24,'Input| Type 2 capcons'!O$46/10^3,
SUMPRODUCT('Calc| Project Costs'!T$10:T$1009,1*('Calc| Project Costs'!$G$10:$G$1009=$B56),'Calc| Project Costs'!$BV$10:$BV$1009)/10^3),
""))</f>
        <v/>
      </c>
      <c r="P56" s="213" t="str" cm="1">
        <f t="array" ref="P56">IF($B55='Output| AER'!$B$21,
IF(AND(ABS(P52*10^3-(SUM(SUMPRODUCT('Calc| Project Costs'!$BV$10:$BV$1009,'Calc| Project Costs'!AC$10:AC$1009)+SUMPRODUCT('Calc| Project Costs'!$BV$10:$BV$1009,'Calc| Project Costs'!BI$10:BI$1009))+SUMPRODUCT(--('Input| Disposals'!$O$8:$O$57='Input| Setup'!$B$37),'Input| Disposals'!T$8:T$57)+P55*10^3))&lt;0.000001,(ABS(P52*10^3-(SUMPRODUCT('Calc| Project Costs'!$BV$10:$BV$1009,'Calc| Project Costs'!BQ$10:BQ$1009)))&lt;0.000001)),0,1),
IF(LEN($B56)&gt;0,
_xlfn.SWITCH($B56,
'Output| AER'!$B$17,SUMPRODUCT('Calc| Project Costs'!$BV$10:$BV$1009,'Calc| Project Costs'!BA$10:BA$1009)/10^3,
'Output| AER'!$B$18,IF(LEN($B55)&gt;0,SUM(P$9:P55),0),
'Output| AER'!$B$19,(SUMPRODUCT('Calc| Project Costs'!AC$10:AC$1009,'Calc| Project Costs'!$BV$10:$BV$1009)+SUMPRODUCT('Calc| Project Costs'!BI$10:BI$1009,'Calc| Project Costs'!$BV$10:$BV$1009))/10^3,
'Output| AER'!$B$20,SUMPRODUCT(--('Input| Disposals'!$O$8:$O$57='Input| Setup'!$B$37),'Input| Disposals'!T$8:T$57)/10^3,
'Output| AER'!$B$21,P53-P54-P55,
'Output| AER'!$B$23,"",
'Output| AER'!$B$24,'Input| Type 2 capcons'!P$46/10^3,
SUMPRODUCT('Calc| Project Costs'!U$10:U$1009,1*('Calc| Project Costs'!$G$10:$G$1009=$B56),'Calc| Project Costs'!$BV$10:$BV$1009)/10^3),
""))</f>
        <v/>
      </c>
      <c r="Q56" s="213" t="str" cm="1">
        <f t="array" ref="Q56">IF($B55='Output| AER'!$B$21,
IF(AND(ABS(Q52*10^3-(SUM(SUMPRODUCT('Calc| Project Costs'!$BV$10:$BV$1009,'Calc| Project Costs'!AD$10:AD$1009)+SUMPRODUCT('Calc| Project Costs'!$BV$10:$BV$1009,'Calc| Project Costs'!BJ$10:BJ$1009))+SUMPRODUCT(--('Input| Disposals'!$O$8:$O$57='Input| Setup'!$B$37),'Input| Disposals'!U$8:U$57)+Q55*10^3))&lt;0.000001,(ABS(Q52*10^3-(SUMPRODUCT('Calc| Project Costs'!$BV$10:$BV$1009,'Calc| Project Costs'!BR$10:BR$1009)))&lt;0.000001)),0,1),
IF(LEN($B56)&gt;0,
_xlfn.SWITCH($B56,
'Output| AER'!$B$17,SUMPRODUCT('Calc| Project Costs'!$BV$10:$BV$1009,'Calc| Project Costs'!BB$10:BB$1009)/10^3,
'Output| AER'!$B$18,IF(LEN($B55)&gt;0,SUM(Q$9:Q55),0),
'Output| AER'!$B$19,(SUMPRODUCT('Calc| Project Costs'!AD$10:AD$1009,'Calc| Project Costs'!$BV$10:$BV$1009)+SUMPRODUCT('Calc| Project Costs'!BJ$10:BJ$1009,'Calc| Project Costs'!$BV$10:$BV$1009))/10^3,
'Output| AER'!$B$20,SUMPRODUCT(--('Input| Disposals'!$O$8:$O$57='Input| Setup'!$B$37),'Input| Disposals'!U$8:U$57)/10^3,
'Output| AER'!$B$21,Q53-Q54-Q55,
'Output| AER'!$B$23,"",
'Output| AER'!$B$24,'Input| Type 2 capcons'!Q$46/10^3,
SUMPRODUCT('Calc| Project Costs'!V$10:V$1009,1*('Calc| Project Costs'!$G$10:$G$1009=$B56),'Calc| Project Costs'!$BV$10:$BV$1009)/10^3),
""))</f>
        <v/>
      </c>
      <c r="R56" s="213" t="str" cm="1">
        <f t="array" ref="R56">IF($B55='Output| AER'!$B$21,
IF(AND(ABS(R52*10^3-(SUM(SUMPRODUCT('Calc| Project Costs'!$BV$10:$BV$1009,'Calc| Project Costs'!AE$10:AE$1009)+SUMPRODUCT('Calc| Project Costs'!$BV$10:$BV$1009,'Calc| Project Costs'!BK$10:BK$1009))+SUMPRODUCT(--('Input| Disposals'!$O$8:$O$57='Input| Setup'!$B$37),'Input| Disposals'!V$8:V$57)+R55*10^3))&lt;0.000001,(ABS(R52*10^3-(SUMPRODUCT('Calc| Project Costs'!$BV$10:$BV$1009,'Calc| Project Costs'!BS$10:BS$1009)))&lt;0.000001)),0,1),
IF(LEN($B56)&gt;0,
_xlfn.SWITCH($B56,
'Output| AER'!$B$17,SUMPRODUCT('Calc| Project Costs'!$BV$10:$BV$1009,'Calc| Project Costs'!BC$10:BC$1009)/10^3,
'Output| AER'!$B$18,IF(LEN($B55)&gt;0,SUM(R$9:R55),0),
'Output| AER'!$B$19,(SUMPRODUCT('Calc| Project Costs'!AE$10:AE$1009,'Calc| Project Costs'!$BV$10:$BV$1009)+SUMPRODUCT('Calc| Project Costs'!BK$10:BK$1009,'Calc| Project Costs'!$BV$10:$BV$1009))/10^3,
'Output| AER'!$B$20,SUMPRODUCT(--('Input| Disposals'!$O$8:$O$57='Input| Setup'!$B$37),'Input| Disposals'!V$8:V$57)/10^3,
'Output| AER'!$B$21,R53-R54-R55,
'Output| AER'!$B$23,"",
'Output| AER'!$B$24,'Input| Type 2 capcons'!R$46/10^3,
SUMPRODUCT('Calc| Project Costs'!W$10:W$1009,1*('Calc| Project Costs'!$G$10:$G$1009=$B56),'Calc| Project Costs'!$BV$10:$BV$1009)/10^3),
""))</f>
        <v/>
      </c>
      <c r="S56" s="214" t="str">
        <f>IF(B55='Output| AER'!$B$21,ROUND(S55-'Output| PTRM (DFA)'!$I$223,9),IF(OR(B56='Output| AER'!$B$23,AND(B56="",B55=""),AND(B56="",B55='Output| AER'!$B$24)),"",IFERROR(SUM(N56:R56),0)))</f>
        <v/>
      </c>
    </row>
    <row r="57" spans="2:19" ht="12.75" customHeight="1" x14ac:dyDescent="0.2">
      <c r="B57" s="125" t="str" cm="1">
        <f t="array" ref="B57">IFERROR(_xlfn.LET(_xlpm.x, INDEX(_xlfn.VSTACK(_xlfn.UNIQUE(_xlfn._xlws.FILTER('Input| Projects'!$G$10:$G$1009,'Input| Projects'!$G$10:$G$1009&lt;&gt;"")),'Output| AER'!$B$17:$B$24),ROW(A49)),IF(_xlpm.x=0,"",_xlpm.x)),"")</f>
        <v/>
      </c>
      <c r="C57" s="213" t="str" cm="1">
        <f t="array" ref="C57">IF($B56='Output| AER'!$B$21,
IF(AND(ABS(C53*10^3-(SUM(SUMPRODUCT('Calc| Project Costs'!$BU$10:$BU$1009,'Calc| Project Costs'!Y$10:Y$1009)+SUMPRODUCT('Calc| Project Costs'!$BU$10:$BU$1009,'Calc| Project Costs'!BE$10:BE$1009))+SUMPRODUCT(--('Input| Disposals'!$O$8:$O$57='Input| Setup'!$B$36),'Input| Disposals'!P$8:P$57)+C56*10^3))&lt;0.000001,(ABS(C53*10^3-(SUMPRODUCT('Calc| Project Costs'!$BU$10:$BU$1009,'Calc| Project Costs'!BM$10:BM$1009)))&lt;0.000001)),0,1),
IF(LEN($B57)&gt;0,
_xlfn.SWITCH($B57,
'Output| AER'!$B$17,SUMPRODUCT('Calc| Project Costs'!$BU$10:$BU$1009,'Calc| Project Costs'!AW$10:AW$1009)/10^3,
'Output| AER'!$B$18,IF(LEN($B56)&gt;0,SUM(C$9:C56),0),
'Output| AER'!$B$19,(SUMPRODUCT('Calc| Project Costs'!Y$10:Y$1009,'Calc| Project Costs'!$BU$10:$BU$1009)+SUMPRODUCT('Calc| Project Costs'!BE$10:BE$1009,'Calc| Project Costs'!$BU$10:$BU$1009))/10^3,
'Output| AER'!$B$20,SUMPRODUCT(--('Input| Disposals'!$O$8:$O$57='Input| Setup'!$B$36),'Input| Disposals'!P$8:P$57)/10^3,
'Output| AER'!$B$21,C54-C55-C56,
'Output| AER'!$B$23,"",
'Output| AER'!$B$24,'Input| Type 2 capcons'!C$46/10^3,
SUMPRODUCT('Calc| Project Costs'!Q$10:Q$1009,1*('Calc| Project Costs'!$G$10:$G$1009=$B57),'Calc| Project Costs'!$BU$10:$BU$1009)/10^3),
""))</f>
        <v/>
      </c>
      <c r="D57" s="213" t="str" cm="1">
        <f t="array" ref="D57">IF($B56='Output| AER'!$B$21,
IF(AND(ABS(D53*10^3-(SUM(SUMPRODUCT('Calc| Project Costs'!$BU$10:$BU$1009,'Calc| Project Costs'!Z$10:Z$1009)+SUMPRODUCT('Calc| Project Costs'!$BU$10:$BU$1009,'Calc| Project Costs'!BF$10:BF$1009))+SUMPRODUCT(--('Input| Disposals'!$O$8:$O$57='Input| Setup'!$B$36),'Input| Disposals'!Q$8:Q$57)+D56*10^3))&lt;0.000001,(ABS(D53*10^3-(SUMPRODUCT('Calc| Project Costs'!$BU$10:$BU$1009,'Calc| Project Costs'!BN$10:BN$1009)))&lt;0.000001)),0,1),
IF(LEN($B57)&gt;0,
_xlfn.SWITCH($B57,
'Output| AER'!$B$17,SUMPRODUCT('Calc| Project Costs'!$BU$10:$BU$1009,'Calc| Project Costs'!AX$10:AX$1009)/10^3,
'Output| AER'!$B$18,IF(LEN($B56)&gt;0,SUM(D$9:D56),0),
'Output| AER'!$B$19,(SUMPRODUCT('Calc| Project Costs'!Z$10:Z$1009,'Calc| Project Costs'!$BU$10:$BU$1009)+SUMPRODUCT('Calc| Project Costs'!BF$10:BF$1009,'Calc| Project Costs'!$BU$10:$BU$1009))/10^3,
'Output| AER'!$B$20,SUMPRODUCT(--('Input| Disposals'!$O$8:$O$57='Input| Setup'!$B$36),'Input| Disposals'!Q$8:Q$57)/10^3,
'Output| AER'!$B$21,D54-D55-D56,
'Output| AER'!$B$23,"",
'Output| AER'!$B$24,'Input| Type 2 capcons'!D$46/10^3,
SUMPRODUCT('Calc| Project Costs'!R$10:R$1009,1*('Calc| Project Costs'!$G$10:$G$1009=$B57),'Calc| Project Costs'!$BU$10:$BU$1009)/10^3),
""))</f>
        <v/>
      </c>
      <c r="E57" s="213" t="str" cm="1">
        <f t="array" ref="E57">IF($B56='Output| AER'!$B$21,
IF(AND(ABS(E53*10^3-(SUM(SUMPRODUCT('Calc| Project Costs'!$BU$10:$BU$1009,'Calc| Project Costs'!AA$10:AA$1009)+SUMPRODUCT('Calc| Project Costs'!$BU$10:$BU$1009,'Calc| Project Costs'!BG$10:BG$1009))+SUMPRODUCT(--('Input| Disposals'!$O$8:$O$57='Input| Setup'!$B$36),'Input| Disposals'!R$8:R$57)+E56*10^3))&lt;0.000001,(ABS(E53*10^3-(SUMPRODUCT('Calc| Project Costs'!$BU$10:$BU$1009,'Calc| Project Costs'!BO$10:BO$1009)))&lt;0.000001)),0,1),
IF(LEN($B57)&gt;0,
_xlfn.SWITCH($B57,
'Output| AER'!$B$17,SUMPRODUCT('Calc| Project Costs'!$BU$10:$BU$1009,'Calc| Project Costs'!AY$10:AY$1009)/10^3,
'Output| AER'!$B$18,IF(LEN($B56)&gt;0,SUM(E$9:E56),0),
'Output| AER'!$B$19,(SUMPRODUCT('Calc| Project Costs'!AA$10:AA$1009,'Calc| Project Costs'!$BU$10:$BU$1009)+SUMPRODUCT('Calc| Project Costs'!BG$10:BG$1009,'Calc| Project Costs'!$BU$10:$BU$1009))/10^3,
'Output| AER'!$B$20,SUMPRODUCT(--('Input| Disposals'!$O$8:$O$57='Input| Setup'!$B$36),'Input| Disposals'!R$8:R$57)/10^3,
'Output| AER'!$B$21,E54-E55-E56,
'Output| AER'!$B$23,"",
'Output| AER'!$B$24,'Input| Type 2 capcons'!E$46/10^3,
SUMPRODUCT('Calc| Project Costs'!S$10:S$1009,1*('Calc| Project Costs'!$G$10:$G$1009=$B57),'Calc| Project Costs'!$BU$10:$BU$1009)/10^3),
""))</f>
        <v/>
      </c>
      <c r="F57" s="213" t="str" cm="1">
        <f t="array" ref="F57">IF($B56='Output| AER'!$B$21,
IF(AND(ABS(F53*10^3-(SUM(SUMPRODUCT('Calc| Project Costs'!$BU$10:$BU$1009,'Calc| Project Costs'!AB$10:AB$1009)+SUMPRODUCT('Calc| Project Costs'!$BU$10:$BU$1009,'Calc| Project Costs'!BH$10:BH$1009))+SUMPRODUCT(--('Input| Disposals'!$O$8:$O$57='Input| Setup'!$B$36),'Input| Disposals'!S$8:S$57)+F56*10^3))&lt;0.000001,(ABS(F53*10^3-(SUMPRODUCT('Calc| Project Costs'!$BU$10:$BU$1009,'Calc| Project Costs'!BP$10:BP$1009)))&lt;0.000001)),0,1),
IF(LEN($B57)&gt;0,
_xlfn.SWITCH($B57,
'Output| AER'!$B$17,SUMPRODUCT('Calc| Project Costs'!$BU$10:$BU$1009,'Calc| Project Costs'!AZ$10:AZ$1009)/10^3,
'Output| AER'!$B$18,IF(LEN($B56)&gt;0,SUM(F$9:F56),0),
'Output| AER'!$B$19,(SUMPRODUCT('Calc| Project Costs'!AB$10:AB$1009,'Calc| Project Costs'!$BU$10:$BU$1009)+SUMPRODUCT('Calc| Project Costs'!BH$10:BH$1009,'Calc| Project Costs'!$BU$10:$BU$1009))/10^3,
'Output| AER'!$B$20,SUMPRODUCT(--('Input| Disposals'!$O$8:$O$57='Input| Setup'!$B$36),'Input| Disposals'!S$8:S$57)/10^3,
'Output| AER'!$B$21,F54-F55-F56,
'Output| AER'!$B$23,"",
'Output| AER'!$B$24,'Input| Type 2 capcons'!F$46/10^3,
SUMPRODUCT('Calc| Project Costs'!T$10:T$1009,1*('Calc| Project Costs'!$G$10:$G$1009=$B57),'Calc| Project Costs'!$BU$10:$BU$1009)/10^3),
""))</f>
        <v/>
      </c>
      <c r="G57" s="213" t="str" cm="1">
        <f t="array" ref="G57">IF($B56='Output| AER'!$B$21,
IF(AND(ABS(G53*10^3-(SUM(SUMPRODUCT('Calc| Project Costs'!$BU$10:$BU$1009,'Calc| Project Costs'!AC$10:AC$1009)+SUMPRODUCT('Calc| Project Costs'!$BU$10:$BU$1009,'Calc| Project Costs'!BI$10:BI$1009))+SUMPRODUCT(--('Input| Disposals'!$O$8:$O$57='Input| Setup'!$B$36),'Input| Disposals'!T$8:T$57)+G56*10^3))&lt;0.000001,(ABS(G53*10^3-(SUMPRODUCT('Calc| Project Costs'!$BU$10:$BU$1009,'Calc| Project Costs'!BQ$10:BQ$1009)))&lt;0.000001)),0,1),
IF(LEN($B57)&gt;0,
_xlfn.SWITCH($B57,
'Output| AER'!$B$17,SUMPRODUCT('Calc| Project Costs'!$BU$10:$BU$1009,'Calc| Project Costs'!BA$10:BA$1009)/10^3,
'Output| AER'!$B$18,IF(LEN($B56)&gt;0,SUM(G$9:G56),0),
'Output| AER'!$B$19,(SUMPRODUCT('Calc| Project Costs'!AC$10:AC$1009,'Calc| Project Costs'!$BU$10:$BU$1009)+SUMPRODUCT('Calc| Project Costs'!BI$10:BI$1009,'Calc| Project Costs'!$BU$10:$BU$1009))/10^3,
'Output| AER'!$B$20,SUMPRODUCT(--('Input| Disposals'!$O$8:$O$57='Input| Setup'!$B$36),'Input| Disposals'!T$8:T$57)/10^3,
'Output| AER'!$B$21,G54-G55-G56,
'Output| AER'!$B$23,"",
'Output| AER'!$B$24,'Input| Type 2 capcons'!G$46/10^3,
SUMPRODUCT('Calc| Project Costs'!U$10:U$1009,1*('Calc| Project Costs'!$G$10:$G$1009=$B57),'Calc| Project Costs'!$BU$10:$BU$1009)/10^3),
""))</f>
        <v/>
      </c>
      <c r="H57" s="213" t="str" cm="1">
        <f t="array" ref="H57">IF($B56='Output| AER'!$B$21,
IF(AND(ABS(H53*10^3-(SUM(SUMPRODUCT('Calc| Project Costs'!$BU$10:$BU$1009,'Calc| Project Costs'!AD$10:AD$1009)+SUMPRODUCT('Calc| Project Costs'!$BU$10:$BU$1009,'Calc| Project Costs'!BJ$10:BJ$1009))+SUMPRODUCT(--('Input| Disposals'!$O$8:$O$57='Input| Setup'!$B$36),'Input| Disposals'!U$8:U$57)+H56*10^3))&lt;0.000001,(ABS(H53*10^3-(SUMPRODUCT('Calc| Project Costs'!$BU$10:$BU$1009,'Calc| Project Costs'!BR$10:BR$1009)))&lt;0.000001)),0,1),
IF(LEN($B57)&gt;0,
_xlfn.SWITCH($B57,
'Output| AER'!$B$17,SUMPRODUCT('Calc| Project Costs'!$BU$10:$BU$1009,'Calc| Project Costs'!BB$10:BB$1009)/10^3,
'Output| AER'!$B$18,IF(LEN($B56)&gt;0,SUM(H$9:H56),0),
'Output| AER'!$B$19,(SUMPRODUCT('Calc| Project Costs'!AD$10:AD$1009,'Calc| Project Costs'!$BU$10:$BU$1009)+SUMPRODUCT('Calc| Project Costs'!BJ$10:BJ$1009,'Calc| Project Costs'!$BU$10:$BU$1009))/10^3,
'Output| AER'!$B$20,SUMPRODUCT(--('Input| Disposals'!$O$8:$O$57='Input| Setup'!$B$36),'Input| Disposals'!U$8:U$57)/10^3,
'Output| AER'!$B$21,H54-H55-H56,
'Output| AER'!$B$23,"",
'Output| AER'!$B$24,'Input| Type 2 capcons'!H$46/10^3,
SUMPRODUCT('Calc| Project Costs'!V$10:V$1009,1*('Calc| Project Costs'!$G$10:$G$1009=$B57),'Calc| Project Costs'!$BU$10:$BU$1009)/10^3),
""))</f>
        <v/>
      </c>
      <c r="I57" s="213" t="str" cm="1">
        <f t="array" ref="I57">IF($B56='Output| AER'!$B$21,
IF(AND(ABS(I53*10^3-(SUM(SUMPRODUCT('Calc| Project Costs'!$BU$10:$BU$1009,'Calc| Project Costs'!AE$10:AE$1009)+SUMPRODUCT('Calc| Project Costs'!$BU$10:$BU$1009,'Calc| Project Costs'!BK$10:BK$1009))+SUMPRODUCT(--('Input| Disposals'!$O$8:$O$57='Input| Setup'!$B$36),'Input| Disposals'!V$8:V$57)+I56*10^3))&lt;0.000001,(ABS(I53*10^3-(SUMPRODUCT('Calc| Project Costs'!$BU$10:$BU$1009,'Calc| Project Costs'!BS$10:BS$1009)))&lt;0.000001)),0,1),
IF(LEN($B57)&gt;0,
_xlfn.SWITCH($B57,
'Output| AER'!$B$17,SUMPRODUCT('Calc| Project Costs'!$BU$10:$BU$1009,'Calc| Project Costs'!BC$10:BC$1009)/10^3,
'Output| AER'!$B$18,IF(LEN($B56)&gt;0,SUM(I$9:I56),0),
'Output| AER'!$B$19,(SUMPRODUCT('Calc| Project Costs'!AE$10:AE$1009,'Calc| Project Costs'!$BU$10:$BU$1009)+SUMPRODUCT('Calc| Project Costs'!BK$10:BK$1009,'Calc| Project Costs'!$BU$10:$BU$1009))/10^3,
'Output| AER'!$B$20,SUMPRODUCT(--('Input| Disposals'!$O$8:$O$57='Input| Setup'!$B$36),'Input| Disposals'!V$8:V$57)/10^3,
'Output| AER'!$B$21,I54-I55-I56,
'Output| AER'!$B$23,"",
'Output| AER'!$B$24,'Input| Type 2 capcons'!I$46/10^3,
SUMPRODUCT('Calc| Project Costs'!W$10:W$1009,1*('Calc| Project Costs'!$G$10:$G$1009=$B57),'Calc| Project Costs'!$BU$10:$BU$1009)/10^3),
""))</f>
        <v/>
      </c>
      <c r="J57" s="214" t="str">
        <f>IF(B56='Output| AER'!$B$21,ROUND(J56-'Output| PTRM (SCS)'!$I$223,9),IF(OR(B57='Output| AER'!$B$23,AND(B57="",B56=""),AND(B57="",B56='Output| AER'!$B$24)),"",IFERROR(SUM(E57:I57),0)))</f>
        <v/>
      </c>
      <c r="L57" s="213" t="str" cm="1">
        <f t="array" ref="L57">IF($B56='Output| AER'!$B$21,
IF(AND(ABS(L53*10^3-(SUM(SUMPRODUCT('Calc| Project Costs'!$BV$10:$BV$1009,'Calc| Project Costs'!Y$10:Y$1009)+SUMPRODUCT('Calc| Project Costs'!$BV$10:$BV$1009,'Calc| Project Costs'!BE$10:BE$1009))+SUMPRODUCT(--('Input| Disposals'!$O$8:$O$57='Input| Setup'!$B$37),'Input| Disposals'!P$8:P$57)+L56*10^3))&lt;0.000001,(ABS(L53*10^3-(SUMPRODUCT('Calc| Project Costs'!$BV$10:$BV$1009,'Calc| Project Costs'!BM$10:BM$1009)))&lt;0.000001)),0,1),
IF(LEN($B57)&gt;0,
_xlfn.SWITCH($B57,
'Output| AER'!$B$17,SUMPRODUCT('Calc| Project Costs'!$BV$10:$BV$1009,'Calc| Project Costs'!AW$10:AW$1009)/10^3,
'Output| AER'!$B$18,IF(LEN($B56)&gt;0,SUM(L$9:L56),0),
'Output| AER'!$B$19,(SUMPRODUCT('Calc| Project Costs'!Y$10:Y$1009,'Calc| Project Costs'!$BV$10:$BV$1009)+SUMPRODUCT('Calc| Project Costs'!BE$10:BE$1009,'Calc| Project Costs'!$BV$10:$BV$1009))/10^3,
'Output| AER'!$B$20,SUMPRODUCT(--('Input| Disposals'!$O$8:$O$57='Input| Setup'!$B$37),'Input| Disposals'!P$8:P$57)/10^3,
'Output| AER'!$B$21,L54-L55-L56,
'Output| AER'!$B$23,"",
'Output| AER'!$B$24,'Input| Type 2 capcons'!L$46/10^3,
SUMPRODUCT('Calc| Project Costs'!Q$10:Q$1009,1*('Calc| Project Costs'!$G$10:$G$1009=$B57),'Calc| Project Costs'!$BV$10:$BV$1009)/10^3),
""))</f>
        <v/>
      </c>
      <c r="M57" s="213" t="str" cm="1">
        <f t="array" ref="M57">IF($B56='Output| AER'!$B$21,
IF(AND(ABS(M53*10^3-(SUM(SUMPRODUCT('Calc| Project Costs'!$BV$10:$BV$1009,'Calc| Project Costs'!Z$10:Z$1009)+SUMPRODUCT('Calc| Project Costs'!$BV$10:$BV$1009,'Calc| Project Costs'!BF$10:BF$1009))+SUMPRODUCT(--('Input| Disposals'!$O$8:$O$57='Input| Setup'!$B$37),'Input| Disposals'!Q$8:Q$57)+M56*10^3))&lt;0.000001,(ABS(M53*10^3-(SUMPRODUCT('Calc| Project Costs'!$BV$10:$BV$1009,'Calc| Project Costs'!BN$10:BN$1009)))&lt;0.000001)),0,1),
IF(LEN($B57)&gt;0,
_xlfn.SWITCH($B57,
'Output| AER'!$B$17,SUMPRODUCT('Calc| Project Costs'!$BV$10:$BV$1009,'Calc| Project Costs'!AX$10:AX$1009)/10^3,
'Output| AER'!$B$18,IF(LEN($B56)&gt;0,SUM(M$9:M56),0),
'Output| AER'!$B$19,(SUMPRODUCT('Calc| Project Costs'!Z$10:Z$1009,'Calc| Project Costs'!$BV$10:$BV$1009)+SUMPRODUCT('Calc| Project Costs'!BF$10:BF$1009,'Calc| Project Costs'!$BV$10:$BV$1009))/10^3,
'Output| AER'!$B$20,SUMPRODUCT(--('Input| Disposals'!$O$8:$O$57='Input| Setup'!$B$37),'Input| Disposals'!Q$8:Q$57)/10^3,
'Output| AER'!$B$21,M54-M55-M56,
'Output| AER'!$B$23,"",
'Output| AER'!$B$24,'Input| Type 2 capcons'!M$46/10^3,
SUMPRODUCT('Calc| Project Costs'!R$10:R$1009,1*('Calc| Project Costs'!$G$10:$G$1009=$B57),'Calc| Project Costs'!$BV$10:$BV$1009)/10^3),
""))</f>
        <v/>
      </c>
      <c r="N57" s="213" t="str" cm="1">
        <f t="array" ref="N57">IF($B56='Output| AER'!$B$21,
IF(AND(ABS(N53*10^3-(SUM(SUMPRODUCT('Calc| Project Costs'!$BV$10:$BV$1009,'Calc| Project Costs'!AA$10:AA$1009)+SUMPRODUCT('Calc| Project Costs'!$BV$10:$BV$1009,'Calc| Project Costs'!BG$10:BG$1009))+SUMPRODUCT(--('Input| Disposals'!$O$8:$O$57='Input| Setup'!$B$37),'Input| Disposals'!R$8:R$57)+N56*10^3))&lt;0.000001,(ABS(N53*10^3-(SUMPRODUCT('Calc| Project Costs'!$BV$10:$BV$1009,'Calc| Project Costs'!BO$10:BO$1009)))&lt;0.000001)),0,1),
IF(LEN($B57)&gt;0,
_xlfn.SWITCH($B57,
'Output| AER'!$B$17,SUMPRODUCT('Calc| Project Costs'!$BV$10:$BV$1009,'Calc| Project Costs'!AY$10:AY$1009)/10^3,
'Output| AER'!$B$18,IF(LEN($B56)&gt;0,SUM(N$9:N56),0),
'Output| AER'!$B$19,(SUMPRODUCT('Calc| Project Costs'!AA$10:AA$1009,'Calc| Project Costs'!$BV$10:$BV$1009)+SUMPRODUCT('Calc| Project Costs'!BG$10:BG$1009,'Calc| Project Costs'!$BV$10:$BV$1009))/10^3,
'Output| AER'!$B$20,SUMPRODUCT(--('Input| Disposals'!$O$8:$O$57='Input| Setup'!$B$37),'Input| Disposals'!R$8:R$57)/10^3,
'Output| AER'!$B$21,N54-N55-N56,
'Output| AER'!$B$23,"",
'Output| AER'!$B$24,'Input| Type 2 capcons'!N$46/10^3,
SUMPRODUCT('Calc| Project Costs'!S$10:S$1009,1*('Calc| Project Costs'!$G$10:$G$1009=$B57),'Calc| Project Costs'!$BV$10:$BV$1009)/10^3),
""))</f>
        <v/>
      </c>
      <c r="O57" s="213" t="str" cm="1">
        <f t="array" ref="O57">IF($B56='Output| AER'!$B$21,
IF(AND(ABS(O53*10^3-(SUM(SUMPRODUCT('Calc| Project Costs'!$BV$10:$BV$1009,'Calc| Project Costs'!AB$10:AB$1009)+SUMPRODUCT('Calc| Project Costs'!$BV$10:$BV$1009,'Calc| Project Costs'!BH$10:BH$1009))+SUMPRODUCT(--('Input| Disposals'!$O$8:$O$57='Input| Setup'!$B$37),'Input| Disposals'!S$8:S$57)+O56*10^3))&lt;0.000001,(ABS(O53*10^3-(SUMPRODUCT('Calc| Project Costs'!$BV$10:$BV$1009,'Calc| Project Costs'!BP$10:BP$1009)))&lt;0.000001)),0,1),
IF(LEN($B57)&gt;0,
_xlfn.SWITCH($B57,
'Output| AER'!$B$17,SUMPRODUCT('Calc| Project Costs'!$BV$10:$BV$1009,'Calc| Project Costs'!AZ$10:AZ$1009)/10^3,
'Output| AER'!$B$18,IF(LEN($B56)&gt;0,SUM(O$9:O56),0),
'Output| AER'!$B$19,(SUMPRODUCT('Calc| Project Costs'!AB$10:AB$1009,'Calc| Project Costs'!$BV$10:$BV$1009)+SUMPRODUCT('Calc| Project Costs'!BH$10:BH$1009,'Calc| Project Costs'!$BV$10:$BV$1009))/10^3,
'Output| AER'!$B$20,SUMPRODUCT(--('Input| Disposals'!$O$8:$O$57='Input| Setup'!$B$37),'Input| Disposals'!S$8:S$57)/10^3,
'Output| AER'!$B$21,O54-O55-O56,
'Output| AER'!$B$23,"",
'Output| AER'!$B$24,'Input| Type 2 capcons'!O$46/10^3,
SUMPRODUCT('Calc| Project Costs'!T$10:T$1009,1*('Calc| Project Costs'!$G$10:$G$1009=$B57),'Calc| Project Costs'!$BV$10:$BV$1009)/10^3),
""))</f>
        <v/>
      </c>
      <c r="P57" s="213" t="str" cm="1">
        <f t="array" ref="P57">IF($B56='Output| AER'!$B$21,
IF(AND(ABS(P53*10^3-(SUM(SUMPRODUCT('Calc| Project Costs'!$BV$10:$BV$1009,'Calc| Project Costs'!AC$10:AC$1009)+SUMPRODUCT('Calc| Project Costs'!$BV$10:$BV$1009,'Calc| Project Costs'!BI$10:BI$1009))+SUMPRODUCT(--('Input| Disposals'!$O$8:$O$57='Input| Setup'!$B$37),'Input| Disposals'!T$8:T$57)+P56*10^3))&lt;0.000001,(ABS(P53*10^3-(SUMPRODUCT('Calc| Project Costs'!$BV$10:$BV$1009,'Calc| Project Costs'!BQ$10:BQ$1009)))&lt;0.000001)),0,1),
IF(LEN($B57)&gt;0,
_xlfn.SWITCH($B57,
'Output| AER'!$B$17,SUMPRODUCT('Calc| Project Costs'!$BV$10:$BV$1009,'Calc| Project Costs'!BA$10:BA$1009)/10^3,
'Output| AER'!$B$18,IF(LEN($B56)&gt;0,SUM(P$9:P56),0),
'Output| AER'!$B$19,(SUMPRODUCT('Calc| Project Costs'!AC$10:AC$1009,'Calc| Project Costs'!$BV$10:$BV$1009)+SUMPRODUCT('Calc| Project Costs'!BI$10:BI$1009,'Calc| Project Costs'!$BV$10:$BV$1009))/10^3,
'Output| AER'!$B$20,SUMPRODUCT(--('Input| Disposals'!$O$8:$O$57='Input| Setup'!$B$37),'Input| Disposals'!T$8:T$57)/10^3,
'Output| AER'!$B$21,P54-P55-P56,
'Output| AER'!$B$23,"",
'Output| AER'!$B$24,'Input| Type 2 capcons'!P$46/10^3,
SUMPRODUCT('Calc| Project Costs'!U$10:U$1009,1*('Calc| Project Costs'!$G$10:$G$1009=$B57),'Calc| Project Costs'!$BV$10:$BV$1009)/10^3),
""))</f>
        <v/>
      </c>
      <c r="Q57" s="213" t="str" cm="1">
        <f t="array" ref="Q57">IF($B56='Output| AER'!$B$21,
IF(AND(ABS(Q53*10^3-(SUM(SUMPRODUCT('Calc| Project Costs'!$BV$10:$BV$1009,'Calc| Project Costs'!AD$10:AD$1009)+SUMPRODUCT('Calc| Project Costs'!$BV$10:$BV$1009,'Calc| Project Costs'!BJ$10:BJ$1009))+SUMPRODUCT(--('Input| Disposals'!$O$8:$O$57='Input| Setup'!$B$37),'Input| Disposals'!U$8:U$57)+Q56*10^3))&lt;0.000001,(ABS(Q53*10^3-(SUMPRODUCT('Calc| Project Costs'!$BV$10:$BV$1009,'Calc| Project Costs'!BR$10:BR$1009)))&lt;0.000001)),0,1),
IF(LEN($B57)&gt;0,
_xlfn.SWITCH($B57,
'Output| AER'!$B$17,SUMPRODUCT('Calc| Project Costs'!$BV$10:$BV$1009,'Calc| Project Costs'!BB$10:BB$1009)/10^3,
'Output| AER'!$B$18,IF(LEN($B56)&gt;0,SUM(Q$9:Q56),0),
'Output| AER'!$B$19,(SUMPRODUCT('Calc| Project Costs'!AD$10:AD$1009,'Calc| Project Costs'!$BV$10:$BV$1009)+SUMPRODUCT('Calc| Project Costs'!BJ$10:BJ$1009,'Calc| Project Costs'!$BV$10:$BV$1009))/10^3,
'Output| AER'!$B$20,SUMPRODUCT(--('Input| Disposals'!$O$8:$O$57='Input| Setup'!$B$37),'Input| Disposals'!U$8:U$57)/10^3,
'Output| AER'!$B$21,Q54-Q55-Q56,
'Output| AER'!$B$23,"",
'Output| AER'!$B$24,'Input| Type 2 capcons'!Q$46/10^3,
SUMPRODUCT('Calc| Project Costs'!V$10:V$1009,1*('Calc| Project Costs'!$G$10:$G$1009=$B57),'Calc| Project Costs'!$BV$10:$BV$1009)/10^3),
""))</f>
        <v/>
      </c>
      <c r="R57" s="213" t="str" cm="1">
        <f t="array" ref="R57">IF($B56='Output| AER'!$B$21,
IF(AND(ABS(R53*10^3-(SUM(SUMPRODUCT('Calc| Project Costs'!$BV$10:$BV$1009,'Calc| Project Costs'!AE$10:AE$1009)+SUMPRODUCT('Calc| Project Costs'!$BV$10:$BV$1009,'Calc| Project Costs'!BK$10:BK$1009))+SUMPRODUCT(--('Input| Disposals'!$O$8:$O$57='Input| Setup'!$B$37),'Input| Disposals'!V$8:V$57)+R56*10^3))&lt;0.000001,(ABS(R53*10^3-(SUMPRODUCT('Calc| Project Costs'!$BV$10:$BV$1009,'Calc| Project Costs'!BS$10:BS$1009)))&lt;0.000001)),0,1),
IF(LEN($B57)&gt;0,
_xlfn.SWITCH($B57,
'Output| AER'!$B$17,SUMPRODUCT('Calc| Project Costs'!$BV$10:$BV$1009,'Calc| Project Costs'!BC$10:BC$1009)/10^3,
'Output| AER'!$B$18,IF(LEN($B56)&gt;0,SUM(R$9:R56),0),
'Output| AER'!$B$19,(SUMPRODUCT('Calc| Project Costs'!AE$10:AE$1009,'Calc| Project Costs'!$BV$10:$BV$1009)+SUMPRODUCT('Calc| Project Costs'!BK$10:BK$1009,'Calc| Project Costs'!$BV$10:$BV$1009))/10^3,
'Output| AER'!$B$20,SUMPRODUCT(--('Input| Disposals'!$O$8:$O$57='Input| Setup'!$B$37),'Input| Disposals'!V$8:V$57)/10^3,
'Output| AER'!$B$21,R54-R55-R56,
'Output| AER'!$B$23,"",
'Output| AER'!$B$24,'Input| Type 2 capcons'!R$46/10^3,
SUMPRODUCT('Calc| Project Costs'!W$10:W$1009,1*('Calc| Project Costs'!$G$10:$G$1009=$B57),'Calc| Project Costs'!$BV$10:$BV$1009)/10^3),
""))</f>
        <v/>
      </c>
      <c r="S57" s="214" t="str">
        <f>IF(B56='Output| AER'!$B$21,ROUND(S56-'Output| PTRM (DFA)'!$I$223,9),IF(OR(B57='Output| AER'!$B$23,AND(B57="",B56=""),AND(B57="",B56='Output| AER'!$B$24)),"",IFERROR(SUM(N57:R57),0)))</f>
        <v/>
      </c>
    </row>
    <row r="58" spans="2:19" ht="12.75" customHeight="1" x14ac:dyDescent="0.2">
      <c r="B58" s="125" t="str" cm="1">
        <f t="array" ref="B58">IFERROR(_xlfn.LET(_xlpm.x, INDEX(_xlfn.VSTACK(_xlfn.UNIQUE(_xlfn._xlws.FILTER('Input| Projects'!$G$10:$G$1009,'Input| Projects'!$G$10:$G$1009&lt;&gt;"")),'Output| AER'!$B$17:$B$24),ROW(A50)),IF(_xlpm.x=0,"",_xlpm.x)),"")</f>
        <v/>
      </c>
      <c r="C58" s="213" t="str" cm="1">
        <f t="array" ref="C58">IF($B57='Output| AER'!$B$21,
IF(AND(ABS(C54*10^3-(SUM(SUMPRODUCT('Calc| Project Costs'!$BU$10:$BU$1009,'Calc| Project Costs'!Y$10:Y$1009)+SUMPRODUCT('Calc| Project Costs'!$BU$10:$BU$1009,'Calc| Project Costs'!BE$10:BE$1009))+SUMPRODUCT(--('Input| Disposals'!$O$8:$O$57='Input| Setup'!$B$36),'Input| Disposals'!P$8:P$57)+C57*10^3))&lt;0.000001,(ABS(C54*10^3-(SUMPRODUCT('Calc| Project Costs'!$BU$10:$BU$1009,'Calc| Project Costs'!BM$10:BM$1009)))&lt;0.000001)),0,1),
IF(LEN($B58)&gt;0,
_xlfn.SWITCH($B58,
'Output| AER'!$B$17,SUMPRODUCT('Calc| Project Costs'!$BU$10:$BU$1009,'Calc| Project Costs'!AW$10:AW$1009)/10^3,
'Output| AER'!$B$18,IF(LEN($B57)&gt;0,SUM(C$9:C57),0),
'Output| AER'!$B$19,(SUMPRODUCT('Calc| Project Costs'!Y$10:Y$1009,'Calc| Project Costs'!$BU$10:$BU$1009)+SUMPRODUCT('Calc| Project Costs'!BE$10:BE$1009,'Calc| Project Costs'!$BU$10:$BU$1009))/10^3,
'Output| AER'!$B$20,SUMPRODUCT(--('Input| Disposals'!$O$8:$O$57='Input| Setup'!$B$36),'Input| Disposals'!P$8:P$57)/10^3,
'Output| AER'!$B$21,C55-C56-C57,
'Output| AER'!$B$23,"",
'Output| AER'!$B$24,'Input| Type 2 capcons'!C$46/10^3,
SUMPRODUCT('Calc| Project Costs'!Q$10:Q$1009,1*('Calc| Project Costs'!$G$10:$G$1009=$B58),'Calc| Project Costs'!$BU$10:$BU$1009)/10^3),
""))</f>
        <v/>
      </c>
      <c r="D58" s="213" t="str" cm="1">
        <f t="array" ref="D58">IF($B57='Output| AER'!$B$21,
IF(AND(ABS(D54*10^3-(SUM(SUMPRODUCT('Calc| Project Costs'!$BU$10:$BU$1009,'Calc| Project Costs'!Z$10:Z$1009)+SUMPRODUCT('Calc| Project Costs'!$BU$10:$BU$1009,'Calc| Project Costs'!BF$10:BF$1009))+SUMPRODUCT(--('Input| Disposals'!$O$8:$O$57='Input| Setup'!$B$36),'Input| Disposals'!Q$8:Q$57)+D57*10^3))&lt;0.000001,(ABS(D54*10^3-(SUMPRODUCT('Calc| Project Costs'!$BU$10:$BU$1009,'Calc| Project Costs'!BN$10:BN$1009)))&lt;0.000001)),0,1),
IF(LEN($B58)&gt;0,
_xlfn.SWITCH($B58,
'Output| AER'!$B$17,SUMPRODUCT('Calc| Project Costs'!$BU$10:$BU$1009,'Calc| Project Costs'!AX$10:AX$1009)/10^3,
'Output| AER'!$B$18,IF(LEN($B57)&gt;0,SUM(D$9:D57),0),
'Output| AER'!$B$19,(SUMPRODUCT('Calc| Project Costs'!Z$10:Z$1009,'Calc| Project Costs'!$BU$10:$BU$1009)+SUMPRODUCT('Calc| Project Costs'!BF$10:BF$1009,'Calc| Project Costs'!$BU$10:$BU$1009))/10^3,
'Output| AER'!$B$20,SUMPRODUCT(--('Input| Disposals'!$O$8:$O$57='Input| Setup'!$B$36),'Input| Disposals'!Q$8:Q$57)/10^3,
'Output| AER'!$B$21,D55-D56-D57,
'Output| AER'!$B$23,"",
'Output| AER'!$B$24,'Input| Type 2 capcons'!D$46/10^3,
SUMPRODUCT('Calc| Project Costs'!R$10:R$1009,1*('Calc| Project Costs'!$G$10:$G$1009=$B58),'Calc| Project Costs'!$BU$10:$BU$1009)/10^3),
""))</f>
        <v/>
      </c>
      <c r="E58" s="213" t="str" cm="1">
        <f t="array" ref="E58">IF($B57='Output| AER'!$B$21,
IF(AND(ABS(E54*10^3-(SUM(SUMPRODUCT('Calc| Project Costs'!$BU$10:$BU$1009,'Calc| Project Costs'!AA$10:AA$1009)+SUMPRODUCT('Calc| Project Costs'!$BU$10:$BU$1009,'Calc| Project Costs'!BG$10:BG$1009))+SUMPRODUCT(--('Input| Disposals'!$O$8:$O$57='Input| Setup'!$B$36),'Input| Disposals'!R$8:R$57)+E57*10^3))&lt;0.000001,(ABS(E54*10^3-(SUMPRODUCT('Calc| Project Costs'!$BU$10:$BU$1009,'Calc| Project Costs'!BO$10:BO$1009)))&lt;0.000001)),0,1),
IF(LEN($B58)&gt;0,
_xlfn.SWITCH($B58,
'Output| AER'!$B$17,SUMPRODUCT('Calc| Project Costs'!$BU$10:$BU$1009,'Calc| Project Costs'!AY$10:AY$1009)/10^3,
'Output| AER'!$B$18,IF(LEN($B57)&gt;0,SUM(E$9:E57),0),
'Output| AER'!$B$19,(SUMPRODUCT('Calc| Project Costs'!AA$10:AA$1009,'Calc| Project Costs'!$BU$10:$BU$1009)+SUMPRODUCT('Calc| Project Costs'!BG$10:BG$1009,'Calc| Project Costs'!$BU$10:$BU$1009))/10^3,
'Output| AER'!$B$20,SUMPRODUCT(--('Input| Disposals'!$O$8:$O$57='Input| Setup'!$B$36),'Input| Disposals'!R$8:R$57)/10^3,
'Output| AER'!$B$21,E55-E56-E57,
'Output| AER'!$B$23,"",
'Output| AER'!$B$24,'Input| Type 2 capcons'!E$46/10^3,
SUMPRODUCT('Calc| Project Costs'!S$10:S$1009,1*('Calc| Project Costs'!$G$10:$G$1009=$B58),'Calc| Project Costs'!$BU$10:$BU$1009)/10^3),
""))</f>
        <v/>
      </c>
      <c r="F58" s="213" t="str" cm="1">
        <f t="array" ref="F58">IF($B57='Output| AER'!$B$21,
IF(AND(ABS(F54*10^3-(SUM(SUMPRODUCT('Calc| Project Costs'!$BU$10:$BU$1009,'Calc| Project Costs'!AB$10:AB$1009)+SUMPRODUCT('Calc| Project Costs'!$BU$10:$BU$1009,'Calc| Project Costs'!BH$10:BH$1009))+SUMPRODUCT(--('Input| Disposals'!$O$8:$O$57='Input| Setup'!$B$36),'Input| Disposals'!S$8:S$57)+F57*10^3))&lt;0.000001,(ABS(F54*10^3-(SUMPRODUCT('Calc| Project Costs'!$BU$10:$BU$1009,'Calc| Project Costs'!BP$10:BP$1009)))&lt;0.000001)),0,1),
IF(LEN($B58)&gt;0,
_xlfn.SWITCH($B58,
'Output| AER'!$B$17,SUMPRODUCT('Calc| Project Costs'!$BU$10:$BU$1009,'Calc| Project Costs'!AZ$10:AZ$1009)/10^3,
'Output| AER'!$B$18,IF(LEN($B57)&gt;0,SUM(F$9:F57),0),
'Output| AER'!$B$19,(SUMPRODUCT('Calc| Project Costs'!AB$10:AB$1009,'Calc| Project Costs'!$BU$10:$BU$1009)+SUMPRODUCT('Calc| Project Costs'!BH$10:BH$1009,'Calc| Project Costs'!$BU$10:$BU$1009))/10^3,
'Output| AER'!$B$20,SUMPRODUCT(--('Input| Disposals'!$O$8:$O$57='Input| Setup'!$B$36),'Input| Disposals'!S$8:S$57)/10^3,
'Output| AER'!$B$21,F55-F56-F57,
'Output| AER'!$B$23,"",
'Output| AER'!$B$24,'Input| Type 2 capcons'!F$46/10^3,
SUMPRODUCT('Calc| Project Costs'!T$10:T$1009,1*('Calc| Project Costs'!$G$10:$G$1009=$B58),'Calc| Project Costs'!$BU$10:$BU$1009)/10^3),
""))</f>
        <v/>
      </c>
      <c r="G58" s="213" t="str" cm="1">
        <f t="array" ref="G58">IF($B57='Output| AER'!$B$21,
IF(AND(ABS(G54*10^3-(SUM(SUMPRODUCT('Calc| Project Costs'!$BU$10:$BU$1009,'Calc| Project Costs'!AC$10:AC$1009)+SUMPRODUCT('Calc| Project Costs'!$BU$10:$BU$1009,'Calc| Project Costs'!BI$10:BI$1009))+SUMPRODUCT(--('Input| Disposals'!$O$8:$O$57='Input| Setup'!$B$36),'Input| Disposals'!T$8:T$57)+G57*10^3))&lt;0.000001,(ABS(G54*10^3-(SUMPRODUCT('Calc| Project Costs'!$BU$10:$BU$1009,'Calc| Project Costs'!BQ$10:BQ$1009)))&lt;0.000001)),0,1),
IF(LEN($B58)&gt;0,
_xlfn.SWITCH($B58,
'Output| AER'!$B$17,SUMPRODUCT('Calc| Project Costs'!$BU$10:$BU$1009,'Calc| Project Costs'!BA$10:BA$1009)/10^3,
'Output| AER'!$B$18,IF(LEN($B57)&gt;0,SUM(G$9:G57),0),
'Output| AER'!$B$19,(SUMPRODUCT('Calc| Project Costs'!AC$10:AC$1009,'Calc| Project Costs'!$BU$10:$BU$1009)+SUMPRODUCT('Calc| Project Costs'!BI$10:BI$1009,'Calc| Project Costs'!$BU$10:$BU$1009))/10^3,
'Output| AER'!$B$20,SUMPRODUCT(--('Input| Disposals'!$O$8:$O$57='Input| Setup'!$B$36),'Input| Disposals'!T$8:T$57)/10^3,
'Output| AER'!$B$21,G55-G56-G57,
'Output| AER'!$B$23,"",
'Output| AER'!$B$24,'Input| Type 2 capcons'!G$46/10^3,
SUMPRODUCT('Calc| Project Costs'!U$10:U$1009,1*('Calc| Project Costs'!$G$10:$G$1009=$B58),'Calc| Project Costs'!$BU$10:$BU$1009)/10^3),
""))</f>
        <v/>
      </c>
      <c r="H58" s="213" t="str" cm="1">
        <f t="array" ref="H58">IF($B57='Output| AER'!$B$21,
IF(AND(ABS(H54*10^3-(SUM(SUMPRODUCT('Calc| Project Costs'!$BU$10:$BU$1009,'Calc| Project Costs'!AD$10:AD$1009)+SUMPRODUCT('Calc| Project Costs'!$BU$10:$BU$1009,'Calc| Project Costs'!BJ$10:BJ$1009))+SUMPRODUCT(--('Input| Disposals'!$O$8:$O$57='Input| Setup'!$B$36),'Input| Disposals'!U$8:U$57)+H57*10^3))&lt;0.000001,(ABS(H54*10^3-(SUMPRODUCT('Calc| Project Costs'!$BU$10:$BU$1009,'Calc| Project Costs'!BR$10:BR$1009)))&lt;0.000001)),0,1),
IF(LEN($B58)&gt;0,
_xlfn.SWITCH($B58,
'Output| AER'!$B$17,SUMPRODUCT('Calc| Project Costs'!$BU$10:$BU$1009,'Calc| Project Costs'!BB$10:BB$1009)/10^3,
'Output| AER'!$B$18,IF(LEN($B57)&gt;0,SUM(H$9:H57),0),
'Output| AER'!$B$19,(SUMPRODUCT('Calc| Project Costs'!AD$10:AD$1009,'Calc| Project Costs'!$BU$10:$BU$1009)+SUMPRODUCT('Calc| Project Costs'!BJ$10:BJ$1009,'Calc| Project Costs'!$BU$10:$BU$1009))/10^3,
'Output| AER'!$B$20,SUMPRODUCT(--('Input| Disposals'!$O$8:$O$57='Input| Setup'!$B$36),'Input| Disposals'!U$8:U$57)/10^3,
'Output| AER'!$B$21,H55-H56-H57,
'Output| AER'!$B$23,"",
'Output| AER'!$B$24,'Input| Type 2 capcons'!H$46/10^3,
SUMPRODUCT('Calc| Project Costs'!V$10:V$1009,1*('Calc| Project Costs'!$G$10:$G$1009=$B58),'Calc| Project Costs'!$BU$10:$BU$1009)/10^3),
""))</f>
        <v/>
      </c>
      <c r="I58" s="213" t="str" cm="1">
        <f t="array" ref="I58">IF($B57='Output| AER'!$B$21,
IF(AND(ABS(I54*10^3-(SUM(SUMPRODUCT('Calc| Project Costs'!$BU$10:$BU$1009,'Calc| Project Costs'!AE$10:AE$1009)+SUMPRODUCT('Calc| Project Costs'!$BU$10:$BU$1009,'Calc| Project Costs'!BK$10:BK$1009))+SUMPRODUCT(--('Input| Disposals'!$O$8:$O$57='Input| Setup'!$B$36),'Input| Disposals'!V$8:V$57)+I57*10^3))&lt;0.000001,(ABS(I54*10^3-(SUMPRODUCT('Calc| Project Costs'!$BU$10:$BU$1009,'Calc| Project Costs'!BS$10:BS$1009)))&lt;0.000001)),0,1),
IF(LEN($B58)&gt;0,
_xlfn.SWITCH($B58,
'Output| AER'!$B$17,SUMPRODUCT('Calc| Project Costs'!$BU$10:$BU$1009,'Calc| Project Costs'!BC$10:BC$1009)/10^3,
'Output| AER'!$B$18,IF(LEN($B57)&gt;0,SUM(I$9:I57),0),
'Output| AER'!$B$19,(SUMPRODUCT('Calc| Project Costs'!AE$10:AE$1009,'Calc| Project Costs'!$BU$10:$BU$1009)+SUMPRODUCT('Calc| Project Costs'!BK$10:BK$1009,'Calc| Project Costs'!$BU$10:$BU$1009))/10^3,
'Output| AER'!$B$20,SUMPRODUCT(--('Input| Disposals'!$O$8:$O$57='Input| Setup'!$B$36),'Input| Disposals'!V$8:V$57)/10^3,
'Output| AER'!$B$21,I55-I56-I57,
'Output| AER'!$B$23,"",
'Output| AER'!$B$24,'Input| Type 2 capcons'!I$46/10^3,
SUMPRODUCT('Calc| Project Costs'!W$10:W$1009,1*('Calc| Project Costs'!$G$10:$G$1009=$B58),'Calc| Project Costs'!$BU$10:$BU$1009)/10^3),
""))</f>
        <v/>
      </c>
      <c r="J58" s="214" t="str">
        <f>IF(B57='Output| AER'!$B$21,ROUND(J57-'Output| PTRM (SCS)'!$I$223,9),IF(OR(B58='Output| AER'!$B$23,AND(B58="",B57=""),AND(B58="",B57='Output| AER'!$B$24)),"",IFERROR(SUM(E58:I58),0)))</f>
        <v/>
      </c>
      <c r="L58" s="213" t="str" cm="1">
        <f t="array" ref="L58">IF($B57='Output| AER'!$B$21,
IF(AND(ABS(L54*10^3-(SUM(SUMPRODUCT('Calc| Project Costs'!$BV$10:$BV$1009,'Calc| Project Costs'!Y$10:Y$1009)+SUMPRODUCT('Calc| Project Costs'!$BV$10:$BV$1009,'Calc| Project Costs'!BE$10:BE$1009))+SUMPRODUCT(--('Input| Disposals'!$O$8:$O$57='Input| Setup'!$B$37),'Input| Disposals'!P$8:P$57)+L57*10^3))&lt;0.000001,(ABS(L54*10^3-(SUMPRODUCT('Calc| Project Costs'!$BV$10:$BV$1009,'Calc| Project Costs'!BM$10:BM$1009)))&lt;0.000001)),0,1),
IF(LEN($B58)&gt;0,
_xlfn.SWITCH($B58,
'Output| AER'!$B$17,SUMPRODUCT('Calc| Project Costs'!$BV$10:$BV$1009,'Calc| Project Costs'!AW$10:AW$1009)/10^3,
'Output| AER'!$B$18,IF(LEN($B57)&gt;0,SUM(L$9:L57),0),
'Output| AER'!$B$19,(SUMPRODUCT('Calc| Project Costs'!Y$10:Y$1009,'Calc| Project Costs'!$BV$10:$BV$1009)+SUMPRODUCT('Calc| Project Costs'!BE$10:BE$1009,'Calc| Project Costs'!$BV$10:$BV$1009))/10^3,
'Output| AER'!$B$20,SUMPRODUCT(--('Input| Disposals'!$O$8:$O$57='Input| Setup'!$B$37),'Input| Disposals'!P$8:P$57)/10^3,
'Output| AER'!$B$21,L55-L56-L57,
'Output| AER'!$B$23,"",
'Output| AER'!$B$24,'Input| Type 2 capcons'!L$46/10^3,
SUMPRODUCT('Calc| Project Costs'!Q$10:Q$1009,1*('Calc| Project Costs'!$G$10:$G$1009=$B58),'Calc| Project Costs'!$BV$10:$BV$1009)/10^3),
""))</f>
        <v/>
      </c>
      <c r="M58" s="213" t="str" cm="1">
        <f t="array" ref="M58">IF($B57='Output| AER'!$B$21,
IF(AND(ABS(M54*10^3-(SUM(SUMPRODUCT('Calc| Project Costs'!$BV$10:$BV$1009,'Calc| Project Costs'!Z$10:Z$1009)+SUMPRODUCT('Calc| Project Costs'!$BV$10:$BV$1009,'Calc| Project Costs'!BF$10:BF$1009))+SUMPRODUCT(--('Input| Disposals'!$O$8:$O$57='Input| Setup'!$B$37),'Input| Disposals'!Q$8:Q$57)+M57*10^3))&lt;0.000001,(ABS(M54*10^3-(SUMPRODUCT('Calc| Project Costs'!$BV$10:$BV$1009,'Calc| Project Costs'!BN$10:BN$1009)))&lt;0.000001)),0,1),
IF(LEN($B58)&gt;0,
_xlfn.SWITCH($B58,
'Output| AER'!$B$17,SUMPRODUCT('Calc| Project Costs'!$BV$10:$BV$1009,'Calc| Project Costs'!AX$10:AX$1009)/10^3,
'Output| AER'!$B$18,IF(LEN($B57)&gt;0,SUM(M$9:M57),0),
'Output| AER'!$B$19,(SUMPRODUCT('Calc| Project Costs'!Z$10:Z$1009,'Calc| Project Costs'!$BV$10:$BV$1009)+SUMPRODUCT('Calc| Project Costs'!BF$10:BF$1009,'Calc| Project Costs'!$BV$10:$BV$1009))/10^3,
'Output| AER'!$B$20,SUMPRODUCT(--('Input| Disposals'!$O$8:$O$57='Input| Setup'!$B$37),'Input| Disposals'!Q$8:Q$57)/10^3,
'Output| AER'!$B$21,M55-M56-M57,
'Output| AER'!$B$23,"",
'Output| AER'!$B$24,'Input| Type 2 capcons'!M$46/10^3,
SUMPRODUCT('Calc| Project Costs'!R$10:R$1009,1*('Calc| Project Costs'!$G$10:$G$1009=$B58),'Calc| Project Costs'!$BV$10:$BV$1009)/10^3),
""))</f>
        <v/>
      </c>
      <c r="N58" s="213" t="str" cm="1">
        <f t="array" ref="N58">IF($B57='Output| AER'!$B$21,
IF(AND(ABS(N54*10^3-(SUM(SUMPRODUCT('Calc| Project Costs'!$BV$10:$BV$1009,'Calc| Project Costs'!AA$10:AA$1009)+SUMPRODUCT('Calc| Project Costs'!$BV$10:$BV$1009,'Calc| Project Costs'!BG$10:BG$1009))+SUMPRODUCT(--('Input| Disposals'!$O$8:$O$57='Input| Setup'!$B$37),'Input| Disposals'!R$8:R$57)+N57*10^3))&lt;0.000001,(ABS(N54*10^3-(SUMPRODUCT('Calc| Project Costs'!$BV$10:$BV$1009,'Calc| Project Costs'!BO$10:BO$1009)))&lt;0.000001)),0,1),
IF(LEN($B58)&gt;0,
_xlfn.SWITCH($B58,
'Output| AER'!$B$17,SUMPRODUCT('Calc| Project Costs'!$BV$10:$BV$1009,'Calc| Project Costs'!AY$10:AY$1009)/10^3,
'Output| AER'!$B$18,IF(LEN($B57)&gt;0,SUM(N$9:N57),0),
'Output| AER'!$B$19,(SUMPRODUCT('Calc| Project Costs'!AA$10:AA$1009,'Calc| Project Costs'!$BV$10:$BV$1009)+SUMPRODUCT('Calc| Project Costs'!BG$10:BG$1009,'Calc| Project Costs'!$BV$10:$BV$1009))/10^3,
'Output| AER'!$B$20,SUMPRODUCT(--('Input| Disposals'!$O$8:$O$57='Input| Setup'!$B$37),'Input| Disposals'!R$8:R$57)/10^3,
'Output| AER'!$B$21,N55-N56-N57,
'Output| AER'!$B$23,"",
'Output| AER'!$B$24,'Input| Type 2 capcons'!N$46/10^3,
SUMPRODUCT('Calc| Project Costs'!S$10:S$1009,1*('Calc| Project Costs'!$G$10:$G$1009=$B58),'Calc| Project Costs'!$BV$10:$BV$1009)/10^3),
""))</f>
        <v/>
      </c>
      <c r="O58" s="213" t="str" cm="1">
        <f t="array" ref="O58">IF($B57='Output| AER'!$B$21,
IF(AND(ABS(O54*10^3-(SUM(SUMPRODUCT('Calc| Project Costs'!$BV$10:$BV$1009,'Calc| Project Costs'!AB$10:AB$1009)+SUMPRODUCT('Calc| Project Costs'!$BV$10:$BV$1009,'Calc| Project Costs'!BH$10:BH$1009))+SUMPRODUCT(--('Input| Disposals'!$O$8:$O$57='Input| Setup'!$B$37),'Input| Disposals'!S$8:S$57)+O57*10^3))&lt;0.000001,(ABS(O54*10^3-(SUMPRODUCT('Calc| Project Costs'!$BV$10:$BV$1009,'Calc| Project Costs'!BP$10:BP$1009)))&lt;0.000001)),0,1),
IF(LEN($B58)&gt;0,
_xlfn.SWITCH($B58,
'Output| AER'!$B$17,SUMPRODUCT('Calc| Project Costs'!$BV$10:$BV$1009,'Calc| Project Costs'!AZ$10:AZ$1009)/10^3,
'Output| AER'!$B$18,IF(LEN($B57)&gt;0,SUM(O$9:O57),0),
'Output| AER'!$B$19,(SUMPRODUCT('Calc| Project Costs'!AB$10:AB$1009,'Calc| Project Costs'!$BV$10:$BV$1009)+SUMPRODUCT('Calc| Project Costs'!BH$10:BH$1009,'Calc| Project Costs'!$BV$10:$BV$1009))/10^3,
'Output| AER'!$B$20,SUMPRODUCT(--('Input| Disposals'!$O$8:$O$57='Input| Setup'!$B$37),'Input| Disposals'!S$8:S$57)/10^3,
'Output| AER'!$B$21,O55-O56-O57,
'Output| AER'!$B$23,"",
'Output| AER'!$B$24,'Input| Type 2 capcons'!O$46/10^3,
SUMPRODUCT('Calc| Project Costs'!T$10:T$1009,1*('Calc| Project Costs'!$G$10:$G$1009=$B58),'Calc| Project Costs'!$BV$10:$BV$1009)/10^3),
""))</f>
        <v/>
      </c>
      <c r="P58" s="213" t="str" cm="1">
        <f t="array" ref="P58">IF($B57='Output| AER'!$B$21,
IF(AND(ABS(P54*10^3-(SUM(SUMPRODUCT('Calc| Project Costs'!$BV$10:$BV$1009,'Calc| Project Costs'!AC$10:AC$1009)+SUMPRODUCT('Calc| Project Costs'!$BV$10:$BV$1009,'Calc| Project Costs'!BI$10:BI$1009))+SUMPRODUCT(--('Input| Disposals'!$O$8:$O$57='Input| Setup'!$B$37),'Input| Disposals'!T$8:T$57)+P57*10^3))&lt;0.000001,(ABS(P54*10^3-(SUMPRODUCT('Calc| Project Costs'!$BV$10:$BV$1009,'Calc| Project Costs'!BQ$10:BQ$1009)))&lt;0.000001)),0,1),
IF(LEN($B58)&gt;0,
_xlfn.SWITCH($B58,
'Output| AER'!$B$17,SUMPRODUCT('Calc| Project Costs'!$BV$10:$BV$1009,'Calc| Project Costs'!BA$10:BA$1009)/10^3,
'Output| AER'!$B$18,IF(LEN($B57)&gt;0,SUM(P$9:P57),0),
'Output| AER'!$B$19,(SUMPRODUCT('Calc| Project Costs'!AC$10:AC$1009,'Calc| Project Costs'!$BV$10:$BV$1009)+SUMPRODUCT('Calc| Project Costs'!BI$10:BI$1009,'Calc| Project Costs'!$BV$10:$BV$1009))/10^3,
'Output| AER'!$B$20,SUMPRODUCT(--('Input| Disposals'!$O$8:$O$57='Input| Setup'!$B$37),'Input| Disposals'!T$8:T$57)/10^3,
'Output| AER'!$B$21,P55-P56-P57,
'Output| AER'!$B$23,"",
'Output| AER'!$B$24,'Input| Type 2 capcons'!P$46/10^3,
SUMPRODUCT('Calc| Project Costs'!U$10:U$1009,1*('Calc| Project Costs'!$G$10:$G$1009=$B58),'Calc| Project Costs'!$BV$10:$BV$1009)/10^3),
""))</f>
        <v/>
      </c>
      <c r="Q58" s="213" t="str" cm="1">
        <f t="array" ref="Q58">IF($B57='Output| AER'!$B$21,
IF(AND(ABS(Q54*10^3-(SUM(SUMPRODUCT('Calc| Project Costs'!$BV$10:$BV$1009,'Calc| Project Costs'!AD$10:AD$1009)+SUMPRODUCT('Calc| Project Costs'!$BV$10:$BV$1009,'Calc| Project Costs'!BJ$10:BJ$1009))+SUMPRODUCT(--('Input| Disposals'!$O$8:$O$57='Input| Setup'!$B$37),'Input| Disposals'!U$8:U$57)+Q57*10^3))&lt;0.000001,(ABS(Q54*10^3-(SUMPRODUCT('Calc| Project Costs'!$BV$10:$BV$1009,'Calc| Project Costs'!BR$10:BR$1009)))&lt;0.000001)),0,1),
IF(LEN($B58)&gt;0,
_xlfn.SWITCH($B58,
'Output| AER'!$B$17,SUMPRODUCT('Calc| Project Costs'!$BV$10:$BV$1009,'Calc| Project Costs'!BB$10:BB$1009)/10^3,
'Output| AER'!$B$18,IF(LEN($B57)&gt;0,SUM(Q$9:Q57),0),
'Output| AER'!$B$19,(SUMPRODUCT('Calc| Project Costs'!AD$10:AD$1009,'Calc| Project Costs'!$BV$10:$BV$1009)+SUMPRODUCT('Calc| Project Costs'!BJ$10:BJ$1009,'Calc| Project Costs'!$BV$10:$BV$1009))/10^3,
'Output| AER'!$B$20,SUMPRODUCT(--('Input| Disposals'!$O$8:$O$57='Input| Setup'!$B$37),'Input| Disposals'!U$8:U$57)/10^3,
'Output| AER'!$B$21,Q55-Q56-Q57,
'Output| AER'!$B$23,"",
'Output| AER'!$B$24,'Input| Type 2 capcons'!Q$46/10^3,
SUMPRODUCT('Calc| Project Costs'!V$10:V$1009,1*('Calc| Project Costs'!$G$10:$G$1009=$B58),'Calc| Project Costs'!$BV$10:$BV$1009)/10^3),
""))</f>
        <v/>
      </c>
      <c r="R58" s="213" t="str" cm="1">
        <f t="array" ref="R58">IF($B57='Output| AER'!$B$21,
IF(AND(ABS(R54*10^3-(SUM(SUMPRODUCT('Calc| Project Costs'!$BV$10:$BV$1009,'Calc| Project Costs'!AE$10:AE$1009)+SUMPRODUCT('Calc| Project Costs'!$BV$10:$BV$1009,'Calc| Project Costs'!BK$10:BK$1009))+SUMPRODUCT(--('Input| Disposals'!$O$8:$O$57='Input| Setup'!$B$37),'Input| Disposals'!V$8:V$57)+R57*10^3))&lt;0.000001,(ABS(R54*10^3-(SUMPRODUCT('Calc| Project Costs'!$BV$10:$BV$1009,'Calc| Project Costs'!BS$10:BS$1009)))&lt;0.000001)),0,1),
IF(LEN($B58)&gt;0,
_xlfn.SWITCH($B58,
'Output| AER'!$B$17,SUMPRODUCT('Calc| Project Costs'!$BV$10:$BV$1009,'Calc| Project Costs'!BC$10:BC$1009)/10^3,
'Output| AER'!$B$18,IF(LEN($B57)&gt;0,SUM(R$9:R57),0),
'Output| AER'!$B$19,(SUMPRODUCT('Calc| Project Costs'!AE$10:AE$1009,'Calc| Project Costs'!$BV$10:$BV$1009)+SUMPRODUCT('Calc| Project Costs'!BK$10:BK$1009,'Calc| Project Costs'!$BV$10:$BV$1009))/10^3,
'Output| AER'!$B$20,SUMPRODUCT(--('Input| Disposals'!$O$8:$O$57='Input| Setup'!$B$37),'Input| Disposals'!V$8:V$57)/10^3,
'Output| AER'!$B$21,R55-R56-R57,
'Output| AER'!$B$23,"",
'Output| AER'!$B$24,'Input| Type 2 capcons'!R$46/10^3,
SUMPRODUCT('Calc| Project Costs'!W$10:W$1009,1*('Calc| Project Costs'!$G$10:$G$1009=$B58),'Calc| Project Costs'!$BV$10:$BV$1009)/10^3),
""))</f>
        <v/>
      </c>
      <c r="S58" s="214" t="str">
        <f>IF(B57='Output| AER'!$B$21,ROUND(S57-'Output| PTRM (DFA)'!$I$223,9),IF(OR(B58='Output| AER'!$B$23,AND(B58="",B57=""),AND(B58="",B57='Output| AER'!$B$24)),"",IFERROR(SUM(N58:R58),0)))</f>
        <v/>
      </c>
    </row>
    <row r="59" spans="2:19" ht="12.75" customHeight="1" x14ac:dyDescent="0.2">
      <c r="B59" s="125" t="str" cm="1">
        <f t="array" ref="B59">IFERROR(_xlfn.LET(_xlpm.x, INDEX(_xlfn.VSTACK(_xlfn.UNIQUE(_xlfn._xlws.FILTER('Input| Projects'!$G$10:$G$1009,'Input| Projects'!$G$10:$G$1009&lt;&gt;"")),'Output| AER'!$B$17:$B$24),ROW(A51)),IF(_xlpm.x=0,"",_xlpm.x)),"")</f>
        <v/>
      </c>
      <c r="C59" s="213" t="str" cm="1">
        <f t="array" ref="C59">IF($B58='Output| AER'!$B$21,
IF(AND(ABS(C55*10^3-(SUM(SUMPRODUCT('Calc| Project Costs'!$BU$10:$BU$1009,'Calc| Project Costs'!Y$10:Y$1009)+SUMPRODUCT('Calc| Project Costs'!$BU$10:$BU$1009,'Calc| Project Costs'!BE$10:BE$1009))+SUMPRODUCT(--('Input| Disposals'!$O$8:$O$57='Input| Setup'!$B$36),'Input| Disposals'!P$8:P$57)+C58*10^3))&lt;0.000001,(ABS(C55*10^3-(SUMPRODUCT('Calc| Project Costs'!$BU$10:$BU$1009,'Calc| Project Costs'!BM$10:BM$1009)))&lt;0.000001)),0,1),
IF(LEN($B59)&gt;0,
_xlfn.SWITCH($B59,
'Output| AER'!$B$17,SUMPRODUCT('Calc| Project Costs'!$BU$10:$BU$1009,'Calc| Project Costs'!AW$10:AW$1009)/10^3,
'Output| AER'!$B$18,IF(LEN($B58)&gt;0,SUM(C$9:C58),0),
'Output| AER'!$B$19,(SUMPRODUCT('Calc| Project Costs'!Y$10:Y$1009,'Calc| Project Costs'!$BU$10:$BU$1009)+SUMPRODUCT('Calc| Project Costs'!BE$10:BE$1009,'Calc| Project Costs'!$BU$10:$BU$1009))/10^3,
'Output| AER'!$B$20,SUMPRODUCT(--('Input| Disposals'!$O$8:$O$57='Input| Setup'!$B$36),'Input| Disposals'!P$8:P$57)/10^3,
'Output| AER'!$B$21,C56-C57-C58,
'Output| AER'!$B$23,"",
'Output| AER'!$B$24,'Input| Type 2 capcons'!C$46/10^3,
SUMPRODUCT('Calc| Project Costs'!Q$10:Q$1009,1*('Calc| Project Costs'!$G$10:$G$1009=$B59),'Calc| Project Costs'!$BU$10:$BU$1009)/10^3),
""))</f>
        <v/>
      </c>
      <c r="D59" s="213" t="str" cm="1">
        <f t="array" ref="D59">IF($B58='Output| AER'!$B$21,
IF(AND(ABS(D55*10^3-(SUM(SUMPRODUCT('Calc| Project Costs'!$BU$10:$BU$1009,'Calc| Project Costs'!Z$10:Z$1009)+SUMPRODUCT('Calc| Project Costs'!$BU$10:$BU$1009,'Calc| Project Costs'!BF$10:BF$1009))+SUMPRODUCT(--('Input| Disposals'!$O$8:$O$57='Input| Setup'!$B$36),'Input| Disposals'!Q$8:Q$57)+D58*10^3))&lt;0.000001,(ABS(D55*10^3-(SUMPRODUCT('Calc| Project Costs'!$BU$10:$BU$1009,'Calc| Project Costs'!BN$10:BN$1009)))&lt;0.000001)),0,1),
IF(LEN($B59)&gt;0,
_xlfn.SWITCH($B59,
'Output| AER'!$B$17,SUMPRODUCT('Calc| Project Costs'!$BU$10:$BU$1009,'Calc| Project Costs'!AX$10:AX$1009)/10^3,
'Output| AER'!$B$18,IF(LEN($B58)&gt;0,SUM(D$9:D58),0),
'Output| AER'!$B$19,(SUMPRODUCT('Calc| Project Costs'!Z$10:Z$1009,'Calc| Project Costs'!$BU$10:$BU$1009)+SUMPRODUCT('Calc| Project Costs'!BF$10:BF$1009,'Calc| Project Costs'!$BU$10:$BU$1009))/10^3,
'Output| AER'!$B$20,SUMPRODUCT(--('Input| Disposals'!$O$8:$O$57='Input| Setup'!$B$36),'Input| Disposals'!Q$8:Q$57)/10^3,
'Output| AER'!$B$21,D56-D57-D58,
'Output| AER'!$B$23,"",
'Output| AER'!$B$24,'Input| Type 2 capcons'!D$46/10^3,
SUMPRODUCT('Calc| Project Costs'!R$10:R$1009,1*('Calc| Project Costs'!$G$10:$G$1009=$B59),'Calc| Project Costs'!$BU$10:$BU$1009)/10^3),
""))</f>
        <v/>
      </c>
      <c r="E59" s="213" t="str" cm="1">
        <f t="array" ref="E59">IF($B58='Output| AER'!$B$21,
IF(AND(ABS(E55*10^3-(SUM(SUMPRODUCT('Calc| Project Costs'!$BU$10:$BU$1009,'Calc| Project Costs'!AA$10:AA$1009)+SUMPRODUCT('Calc| Project Costs'!$BU$10:$BU$1009,'Calc| Project Costs'!BG$10:BG$1009))+SUMPRODUCT(--('Input| Disposals'!$O$8:$O$57='Input| Setup'!$B$36),'Input| Disposals'!R$8:R$57)+E58*10^3))&lt;0.000001,(ABS(E55*10^3-(SUMPRODUCT('Calc| Project Costs'!$BU$10:$BU$1009,'Calc| Project Costs'!BO$10:BO$1009)))&lt;0.000001)),0,1),
IF(LEN($B59)&gt;0,
_xlfn.SWITCH($B59,
'Output| AER'!$B$17,SUMPRODUCT('Calc| Project Costs'!$BU$10:$BU$1009,'Calc| Project Costs'!AY$10:AY$1009)/10^3,
'Output| AER'!$B$18,IF(LEN($B58)&gt;0,SUM(E$9:E58),0),
'Output| AER'!$B$19,(SUMPRODUCT('Calc| Project Costs'!AA$10:AA$1009,'Calc| Project Costs'!$BU$10:$BU$1009)+SUMPRODUCT('Calc| Project Costs'!BG$10:BG$1009,'Calc| Project Costs'!$BU$10:$BU$1009))/10^3,
'Output| AER'!$B$20,SUMPRODUCT(--('Input| Disposals'!$O$8:$O$57='Input| Setup'!$B$36),'Input| Disposals'!R$8:R$57)/10^3,
'Output| AER'!$B$21,E56-E57-E58,
'Output| AER'!$B$23,"",
'Output| AER'!$B$24,'Input| Type 2 capcons'!E$46/10^3,
SUMPRODUCT('Calc| Project Costs'!S$10:S$1009,1*('Calc| Project Costs'!$G$10:$G$1009=$B59),'Calc| Project Costs'!$BU$10:$BU$1009)/10^3),
""))</f>
        <v/>
      </c>
      <c r="F59" s="213" t="str" cm="1">
        <f t="array" ref="F59">IF($B58='Output| AER'!$B$21,
IF(AND(ABS(F55*10^3-(SUM(SUMPRODUCT('Calc| Project Costs'!$BU$10:$BU$1009,'Calc| Project Costs'!AB$10:AB$1009)+SUMPRODUCT('Calc| Project Costs'!$BU$10:$BU$1009,'Calc| Project Costs'!BH$10:BH$1009))+SUMPRODUCT(--('Input| Disposals'!$O$8:$O$57='Input| Setup'!$B$36),'Input| Disposals'!S$8:S$57)+F58*10^3))&lt;0.000001,(ABS(F55*10^3-(SUMPRODUCT('Calc| Project Costs'!$BU$10:$BU$1009,'Calc| Project Costs'!BP$10:BP$1009)))&lt;0.000001)),0,1),
IF(LEN($B59)&gt;0,
_xlfn.SWITCH($B59,
'Output| AER'!$B$17,SUMPRODUCT('Calc| Project Costs'!$BU$10:$BU$1009,'Calc| Project Costs'!AZ$10:AZ$1009)/10^3,
'Output| AER'!$B$18,IF(LEN($B58)&gt;0,SUM(F$9:F58),0),
'Output| AER'!$B$19,(SUMPRODUCT('Calc| Project Costs'!AB$10:AB$1009,'Calc| Project Costs'!$BU$10:$BU$1009)+SUMPRODUCT('Calc| Project Costs'!BH$10:BH$1009,'Calc| Project Costs'!$BU$10:$BU$1009))/10^3,
'Output| AER'!$B$20,SUMPRODUCT(--('Input| Disposals'!$O$8:$O$57='Input| Setup'!$B$36),'Input| Disposals'!S$8:S$57)/10^3,
'Output| AER'!$B$21,F56-F57-F58,
'Output| AER'!$B$23,"",
'Output| AER'!$B$24,'Input| Type 2 capcons'!F$46/10^3,
SUMPRODUCT('Calc| Project Costs'!T$10:T$1009,1*('Calc| Project Costs'!$G$10:$G$1009=$B59),'Calc| Project Costs'!$BU$10:$BU$1009)/10^3),
""))</f>
        <v/>
      </c>
      <c r="G59" s="213" t="str" cm="1">
        <f t="array" ref="G59">IF($B58='Output| AER'!$B$21,
IF(AND(ABS(G55*10^3-(SUM(SUMPRODUCT('Calc| Project Costs'!$BU$10:$BU$1009,'Calc| Project Costs'!AC$10:AC$1009)+SUMPRODUCT('Calc| Project Costs'!$BU$10:$BU$1009,'Calc| Project Costs'!BI$10:BI$1009))+SUMPRODUCT(--('Input| Disposals'!$O$8:$O$57='Input| Setup'!$B$36),'Input| Disposals'!T$8:T$57)+G58*10^3))&lt;0.000001,(ABS(G55*10^3-(SUMPRODUCT('Calc| Project Costs'!$BU$10:$BU$1009,'Calc| Project Costs'!BQ$10:BQ$1009)))&lt;0.000001)),0,1),
IF(LEN($B59)&gt;0,
_xlfn.SWITCH($B59,
'Output| AER'!$B$17,SUMPRODUCT('Calc| Project Costs'!$BU$10:$BU$1009,'Calc| Project Costs'!BA$10:BA$1009)/10^3,
'Output| AER'!$B$18,IF(LEN($B58)&gt;0,SUM(G$9:G58),0),
'Output| AER'!$B$19,(SUMPRODUCT('Calc| Project Costs'!AC$10:AC$1009,'Calc| Project Costs'!$BU$10:$BU$1009)+SUMPRODUCT('Calc| Project Costs'!BI$10:BI$1009,'Calc| Project Costs'!$BU$10:$BU$1009))/10^3,
'Output| AER'!$B$20,SUMPRODUCT(--('Input| Disposals'!$O$8:$O$57='Input| Setup'!$B$36),'Input| Disposals'!T$8:T$57)/10^3,
'Output| AER'!$B$21,G56-G57-G58,
'Output| AER'!$B$23,"",
'Output| AER'!$B$24,'Input| Type 2 capcons'!G$46/10^3,
SUMPRODUCT('Calc| Project Costs'!U$10:U$1009,1*('Calc| Project Costs'!$G$10:$G$1009=$B59),'Calc| Project Costs'!$BU$10:$BU$1009)/10^3),
""))</f>
        <v/>
      </c>
      <c r="H59" s="213" t="str" cm="1">
        <f t="array" ref="H59">IF($B58='Output| AER'!$B$21,
IF(AND(ABS(H55*10^3-(SUM(SUMPRODUCT('Calc| Project Costs'!$BU$10:$BU$1009,'Calc| Project Costs'!AD$10:AD$1009)+SUMPRODUCT('Calc| Project Costs'!$BU$10:$BU$1009,'Calc| Project Costs'!BJ$10:BJ$1009))+SUMPRODUCT(--('Input| Disposals'!$O$8:$O$57='Input| Setup'!$B$36),'Input| Disposals'!U$8:U$57)+H58*10^3))&lt;0.000001,(ABS(H55*10^3-(SUMPRODUCT('Calc| Project Costs'!$BU$10:$BU$1009,'Calc| Project Costs'!BR$10:BR$1009)))&lt;0.000001)),0,1),
IF(LEN($B59)&gt;0,
_xlfn.SWITCH($B59,
'Output| AER'!$B$17,SUMPRODUCT('Calc| Project Costs'!$BU$10:$BU$1009,'Calc| Project Costs'!BB$10:BB$1009)/10^3,
'Output| AER'!$B$18,IF(LEN($B58)&gt;0,SUM(H$9:H58),0),
'Output| AER'!$B$19,(SUMPRODUCT('Calc| Project Costs'!AD$10:AD$1009,'Calc| Project Costs'!$BU$10:$BU$1009)+SUMPRODUCT('Calc| Project Costs'!BJ$10:BJ$1009,'Calc| Project Costs'!$BU$10:$BU$1009))/10^3,
'Output| AER'!$B$20,SUMPRODUCT(--('Input| Disposals'!$O$8:$O$57='Input| Setup'!$B$36),'Input| Disposals'!U$8:U$57)/10^3,
'Output| AER'!$B$21,H56-H57-H58,
'Output| AER'!$B$23,"",
'Output| AER'!$B$24,'Input| Type 2 capcons'!H$46/10^3,
SUMPRODUCT('Calc| Project Costs'!V$10:V$1009,1*('Calc| Project Costs'!$G$10:$G$1009=$B59),'Calc| Project Costs'!$BU$10:$BU$1009)/10^3),
""))</f>
        <v/>
      </c>
      <c r="I59" s="213" t="str" cm="1">
        <f t="array" ref="I59">IF($B58='Output| AER'!$B$21,
IF(AND(ABS(I55*10^3-(SUM(SUMPRODUCT('Calc| Project Costs'!$BU$10:$BU$1009,'Calc| Project Costs'!AE$10:AE$1009)+SUMPRODUCT('Calc| Project Costs'!$BU$10:$BU$1009,'Calc| Project Costs'!BK$10:BK$1009))+SUMPRODUCT(--('Input| Disposals'!$O$8:$O$57='Input| Setup'!$B$36),'Input| Disposals'!V$8:V$57)+I58*10^3))&lt;0.000001,(ABS(I55*10^3-(SUMPRODUCT('Calc| Project Costs'!$BU$10:$BU$1009,'Calc| Project Costs'!BS$10:BS$1009)))&lt;0.000001)),0,1),
IF(LEN($B59)&gt;0,
_xlfn.SWITCH($B59,
'Output| AER'!$B$17,SUMPRODUCT('Calc| Project Costs'!$BU$10:$BU$1009,'Calc| Project Costs'!BC$10:BC$1009)/10^3,
'Output| AER'!$B$18,IF(LEN($B58)&gt;0,SUM(I$9:I58),0),
'Output| AER'!$B$19,(SUMPRODUCT('Calc| Project Costs'!AE$10:AE$1009,'Calc| Project Costs'!$BU$10:$BU$1009)+SUMPRODUCT('Calc| Project Costs'!BK$10:BK$1009,'Calc| Project Costs'!$BU$10:$BU$1009))/10^3,
'Output| AER'!$B$20,SUMPRODUCT(--('Input| Disposals'!$O$8:$O$57='Input| Setup'!$B$36),'Input| Disposals'!V$8:V$57)/10^3,
'Output| AER'!$B$21,I56-I57-I58,
'Output| AER'!$B$23,"",
'Output| AER'!$B$24,'Input| Type 2 capcons'!I$46/10^3,
SUMPRODUCT('Calc| Project Costs'!W$10:W$1009,1*('Calc| Project Costs'!$G$10:$G$1009=$B59),'Calc| Project Costs'!$BU$10:$BU$1009)/10^3),
""))</f>
        <v/>
      </c>
      <c r="J59" s="214" t="str">
        <f>IF(B58='Output| AER'!$B$21,ROUND(J58-'Output| PTRM (SCS)'!$I$223,9),IF(OR(B59='Output| AER'!$B$23,AND(B59="",B58=""),AND(B59="",B58='Output| AER'!$B$24)),"",IFERROR(SUM(E59:I59),0)))</f>
        <v/>
      </c>
      <c r="L59" s="213" t="str" cm="1">
        <f t="array" ref="L59">IF($B58='Output| AER'!$B$21,
IF(AND(ABS(L55*10^3-(SUM(SUMPRODUCT('Calc| Project Costs'!$BV$10:$BV$1009,'Calc| Project Costs'!Y$10:Y$1009)+SUMPRODUCT('Calc| Project Costs'!$BV$10:$BV$1009,'Calc| Project Costs'!BE$10:BE$1009))+SUMPRODUCT(--('Input| Disposals'!$O$8:$O$57='Input| Setup'!$B$37),'Input| Disposals'!P$8:P$57)+L58*10^3))&lt;0.000001,(ABS(L55*10^3-(SUMPRODUCT('Calc| Project Costs'!$BV$10:$BV$1009,'Calc| Project Costs'!BM$10:BM$1009)))&lt;0.000001)),0,1),
IF(LEN($B59)&gt;0,
_xlfn.SWITCH($B59,
'Output| AER'!$B$17,SUMPRODUCT('Calc| Project Costs'!$BV$10:$BV$1009,'Calc| Project Costs'!AW$10:AW$1009)/10^3,
'Output| AER'!$B$18,IF(LEN($B58)&gt;0,SUM(L$9:L58),0),
'Output| AER'!$B$19,(SUMPRODUCT('Calc| Project Costs'!Y$10:Y$1009,'Calc| Project Costs'!$BV$10:$BV$1009)+SUMPRODUCT('Calc| Project Costs'!BE$10:BE$1009,'Calc| Project Costs'!$BV$10:$BV$1009))/10^3,
'Output| AER'!$B$20,SUMPRODUCT(--('Input| Disposals'!$O$8:$O$57='Input| Setup'!$B$37),'Input| Disposals'!P$8:P$57)/10^3,
'Output| AER'!$B$21,L56-L57-L58,
'Output| AER'!$B$23,"",
'Output| AER'!$B$24,'Input| Type 2 capcons'!L$46/10^3,
SUMPRODUCT('Calc| Project Costs'!Q$10:Q$1009,1*('Calc| Project Costs'!$G$10:$G$1009=$B59),'Calc| Project Costs'!$BV$10:$BV$1009)/10^3),
""))</f>
        <v/>
      </c>
      <c r="M59" s="213" t="str" cm="1">
        <f t="array" ref="M59">IF($B58='Output| AER'!$B$21,
IF(AND(ABS(M55*10^3-(SUM(SUMPRODUCT('Calc| Project Costs'!$BV$10:$BV$1009,'Calc| Project Costs'!Z$10:Z$1009)+SUMPRODUCT('Calc| Project Costs'!$BV$10:$BV$1009,'Calc| Project Costs'!BF$10:BF$1009))+SUMPRODUCT(--('Input| Disposals'!$O$8:$O$57='Input| Setup'!$B$37),'Input| Disposals'!Q$8:Q$57)+M58*10^3))&lt;0.000001,(ABS(M55*10^3-(SUMPRODUCT('Calc| Project Costs'!$BV$10:$BV$1009,'Calc| Project Costs'!BN$10:BN$1009)))&lt;0.000001)),0,1),
IF(LEN($B59)&gt;0,
_xlfn.SWITCH($B59,
'Output| AER'!$B$17,SUMPRODUCT('Calc| Project Costs'!$BV$10:$BV$1009,'Calc| Project Costs'!AX$10:AX$1009)/10^3,
'Output| AER'!$B$18,IF(LEN($B58)&gt;0,SUM(M$9:M58),0),
'Output| AER'!$B$19,(SUMPRODUCT('Calc| Project Costs'!Z$10:Z$1009,'Calc| Project Costs'!$BV$10:$BV$1009)+SUMPRODUCT('Calc| Project Costs'!BF$10:BF$1009,'Calc| Project Costs'!$BV$10:$BV$1009))/10^3,
'Output| AER'!$B$20,SUMPRODUCT(--('Input| Disposals'!$O$8:$O$57='Input| Setup'!$B$37),'Input| Disposals'!Q$8:Q$57)/10^3,
'Output| AER'!$B$21,M56-M57-M58,
'Output| AER'!$B$23,"",
'Output| AER'!$B$24,'Input| Type 2 capcons'!M$46/10^3,
SUMPRODUCT('Calc| Project Costs'!R$10:R$1009,1*('Calc| Project Costs'!$G$10:$G$1009=$B59),'Calc| Project Costs'!$BV$10:$BV$1009)/10^3),
""))</f>
        <v/>
      </c>
      <c r="N59" s="213" t="str" cm="1">
        <f t="array" ref="N59">IF($B58='Output| AER'!$B$21,
IF(AND(ABS(N55*10^3-(SUM(SUMPRODUCT('Calc| Project Costs'!$BV$10:$BV$1009,'Calc| Project Costs'!AA$10:AA$1009)+SUMPRODUCT('Calc| Project Costs'!$BV$10:$BV$1009,'Calc| Project Costs'!BG$10:BG$1009))+SUMPRODUCT(--('Input| Disposals'!$O$8:$O$57='Input| Setup'!$B$37),'Input| Disposals'!R$8:R$57)+N58*10^3))&lt;0.000001,(ABS(N55*10^3-(SUMPRODUCT('Calc| Project Costs'!$BV$10:$BV$1009,'Calc| Project Costs'!BO$10:BO$1009)))&lt;0.000001)),0,1),
IF(LEN($B59)&gt;0,
_xlfn.SWITCH($B59,
'Output| AER'!$B$17,SUMPRODUCT('Calc| Project Costs'!$BV$10:$BV$1009,'Calc| Project Costs'!AY$10:AY$1009)/10^3,
'Output| AER'!$B$18,IF(LEN($B58)&gt;0,SUM(N$9:N58),0),
'Output| AER'!$B$19,(SUMPRODUCT('Calc| Project Costs'!AA$10:AA$1009,'Calc| Project Costs'!$BV$10:$BV$1009)+SUMPRODUCT('Calc| Project Costs'!BG$10:BG$1009,'Calc| Project Costs'!$BV$10:$BV$1009))/10^3,
'Output| AER'!$B$20,SUMPRODUCT(--('Input| Disposals'!$O$8:$O$57='Input| Setup'!$B$37),'Input| Disposals'!R$8:R$57)/10^3,
'Output| AER'!$B$21,N56-N57-N58,
'Output| AER'!$B$23,"",
'Output| AER'!$B$24,'Input| Type 2 capcons'!N$46/10^3,
SUMPRODUCT('Calc| Project Costs'!S$10:S$1009,1*('Calc| Project Costs'!$G$10:$G$1009=$B59),'Calc| Project Costs'!$BV$10:$BV$1009)/10^3),
""))</f>
        <v/>
      </c>
      <c r="O59" s="213" t="str" cm="1">
        <f t="array" ref="O59">IF($B58='Output| AER'!$B$21,
IF(AND(ABS(O55*10^3-(SUM(SUMPRODUCT('Calc| Project Costs'!$BV$10:$BV$1009,'Calc| Project Costs'!AB$10:AB$1009)+SUMPRODUCT('Calc| Project Costs'!$BV$10:$BV$1009,'Calc| Project Costs'!BH$10:BH$1009))+SUMPRODUCT(--('Input| Disposals'!$O$8:$O$57='Input| Setup'!$B$37),'Input| Disposals'!S$8:S$57)+O58*10^3))&lt;0.000001,(ABS(O55*10^3-(SUMPRODUCT('Calc| Project Costs'!$BV$10:$BV$1009,'Calc| Project Costs'!BP$10:BP$1009)))&lt;0.000001)),0,1),
IF(LEN($B59)&gt;0,
_xlfn.SWITCH($B59,
'Output| AER'!$B$17,SUMPRODUCT('Calc| Project Costs'!$BV$10:$BV$1009,'Calc| Project Costs'!AZ$10:AZ$1009)/10^3,
'Output| AER'!$B$18,IF(LEN($B58)&gt;0,SUM(O$9:O58),0),
'Output| AER'!$B$19,(SUMPRODUCT('Calc| Project Costs'!AB$10:AB$1009,'Calc| Project Costs'!$BV$10:$BV$1009)+SUMPRODUCT('Calc| Project Costs'!BH$10:BH$1009,'Calc| Project Costs'!$BV$10:$BV$1009))/10^3,
'Output| AER'!$B$20,SUMPRODUCT(--('Input| Disposals'!$O$8:$O$57='Input| Setup'!$B$37),'Input| Disposals'!S$8:S$57)/10^3,
'Output| AER'!$B$21,O56-O57-O58,
'Output| AER'!$B$23,"",
'Output| AER'!$B$24,'Input| Type 2 capcons'!O$46/10^3,
SUMPRODUCT('Calc| Project Costs'!T$10:T$1009,1*('Calc| Project Costs'!$G$10:$G$1009=$B59),'Calc| Project Costs'!$BV$10:$BV$1009)/10^3),
""))</f>
        <v/>
      </c>
      <c r="P59" s="213" t="str" cm="1">
        <f t="array" ref="P59">IF($B58='Output| AER'!$B$21,
IF(AND(ABS(P55*10^3-(SUM(SUMPRODUCT('Calc| Project Costs'!$BV$10:$BV$1009,'Calc| Project Costs'!AC$10:AC$1009)+SUMPRODUCT('Calc| Project Costs'!$BV$10:$BV$1009,'Calc| Project Costs'!BI$10:BI$1009))+SUMPRODUCT(--('Input| Disposals'!$O$8:$O$57='Input| Setup'!$B$37),'Input| Disposals'!T$8:T$57)+P58*10^3))&lt;0.000001,(ABS(P55*10^3-(SUMPRODUCT('Calc| Project Costs'!$BV$10:$BV$1009,'Calc| Project Costs'!BQ$10:BQ$1009)))&lt;0.000001)),0,1),
IF(LEN($B59)&gt;0,
_xlfn.SWITCH($B59,
'Output| AER'!$B$17,SUMPRODUCT('Calc| Project Costs'!$BV$10:$BV$1009,'Calc| Project Costs'!BA$10:BA$1009)/10^3,
'Output| AER'!$B$18,IF(LEN($B58)&gt;0,SUM(P$9:P58),0),
'Output| AER'!$B$19,(SUMPRODUCT('Calc| Project Costs'!AC$10:AC$1009,'Calc| Project Costs'!$BV$10:$BV$1009)+SUMPRODUCT('Calc| Project Costs'!BI$10:BI$1009,'Calc| Project Costs'!$BV$10:$BV$1009))/10^3,
'Output| AER'!$B$20,SUMPRODUCT(--('Input| Disposals'!$O$8:$O$57='Input| Setup'!$B$37),'Input| Disposals'!T$8:T$57)/10^3,
'Output| AER'!$B$21,P56-P57-P58,
'Output| AER'!$B$23,"",
'Output| AER'!$B$24,'Input| Type 2 capcons'!P$46/10^3,
SUMPRODUCT('Calc| Project Costs'!U$10:U$1009,1*('Calc| Project Costs'!$G$10:$G$1009=$B59),'Calc| Project Costs'!$BV$10:$BV$1009)/10^3),
""))</f>
        <v/>
      </c>
      <c r="Q59" s="213" t="str" cm="1">
        <f t="array" ref="Q59">IF($B58='Output| AER'!$B$21,
IF(AND(ABS(Q55*10^3-(SUM(SUMPRODUCT('Calc| Project Costs'!$BV$10:$BV$1009,'Calc| Project Costs'!AD$10:AD$1009)+SUMPRODUCT('Calc| Project Costs'!$BV$10:$BV$1009,'Calc| Project Costs'!BJ$10:BJ$1009))+SUMPRODUCT(--('Input| Disposals'!$O$8:$O$57='Input| Setup'!$B$37),'Input| Disposals'!U$8:U$57)+Q58*10^3))&lt;0.000001,(ABS(Q55*10^3-(SUMPRODUCT('Calc| Project Costs'!$BV$10:$BV$1009,'Calc| Project Costs'!BR$10:BR$1009)))&lt;0.000001)),0,1),
IF(LEN($B59)&gt;0,
_xlfn.SWITCH($B59,
'Output| AER'!$B$17,SUMPRODUCT('Calc| Project Costs'!$BV$10:$BV$1009,'Calc| Project Costs'!BB$10:BB$1009)/10^3,
'Output| AER'!$B$18,IF(LEN($B58)&gt;0,SUM(Q$9:Q58),0),
'Output| AER'!$B$19,(SUMPRODUCT('Calc| Project Costs'!AD$10:AD$1009,'Calc| Project Costs'!$BV$10:$BV$1009)+SUMPRODUCT('Calc| Project Costs'!BJ$10:BJ$1009,'Calc| Project Costs'!$BV$10:$BV$1009))/10^3,
'Output| AER'!$B$20,SUMPRODUCT(--('Input| Disposals'!$O$8:$O$57='Input| Setup'!$B$37),'Input| Disposals'!U$8:U$57)/10^3,
'Output| AER'!$B$21,Q56-Q57-Q58,
'Output| AER'!$B$23,"",
'Output| AER'!$B$24,'Input| Type 2 capcons'!Q$46/10^3,
SUMPRODUCT('Calc| Project Costs'!V$10:V$1009,1*('Calc| Project Costs'!$G$10:$G$1009=$B59),'Calc| Project Costs'!$BV$10:$BV$1009)/10^3),
""))</f>
        <v/>
      </c>
      <c r="R59" s="213" t="str" cm="1">
        <f t="array" ref="R59">IF($B58='Output| AER'!$B$21,
IF(AND(ABS(R55*10^3-(SUM(SUMPRODUCT('Calc| Project Costs'!$BV$10:$BV$1009,'Calc| Project Costs'!AE$10:AE$1009)+SUMPRODUCT('Calc| Project Costs'!$BV$10:$BV$1009,'Calc| Project Costs'!BK$10:BK$1009))+SUMPRODUCT(--('Input| Disposals'!$O$8:$O$57='Input| Setup'!$B$37),'Input| Disposals'!V$8:V$57)+R58*10^3))&lt;0.000001,(ABS(R55*10^3-(SUMPRODUCT('Calc| Project Costs'!$BV$10:$BV$1009,'Calc| Project Costs'!BS$10:BS$1009)))&lt;0.000001)),0,1),
IF(LEN($B59)&gt;0,
_xlfn.SWITCH($B59,
'Output| AER'!$B$17,SUMPRODUCT('Calc| Project Costs'!$BV$10:$BV$1009,'Calc| Project Costs'!BC$10:BC$1009)/10^3,
'Output| AER'!$B$18,IF(LEN($B58)&gt;0,SUM(R$9:R58),0),
'Output| AER'!$B$19,(SUMPRODUCT('Calc| Project Costs'!AE$10:AE$1009,'Calc| Project Costs'!$BV$10:$BV$1009)+SUMPRODUCT('Calc| Project Costs'!BK$10:BK$1009,'Calc| Project Costs'!$BV$10:$BV$1009))/10^3,
'Output| AER'!$B$20,SUMPRODUCT(--('Input| Disposals'!$O$8:$O$57='Input| Setup'!$B$37),'Input| Disposals'!V$8:V$57)/10^3,
'Output| AER'!$B$21,R56-R57-R58,
'Output| AER'!$B$23,"",
'Output| AER'!$B$24,'Input| Type 2 capcons'!R$46/10^3,
SUMPRODUCT('Calc| Project Costs'!W$10:W$1009,1*('Calc| Project Costs'!$G$10:$G$1009=$B59),'Calc| Project Costs'!$BV$10:$BV$1009)/10^3),
""))</f>
        <v/>
      </c>
      <c r="S59" s="214" t="str">
        <f>IF(B58='Output| AER'!$B$21,ROUND(S58-'Output| PTRM (DFA)'!$I$223,9),IF(OR(B59='Output| AER'!$B$23,AND(B59="",B58=""),AND(B59="",B58='Output| AER'!$B$24)),"",IFERROR(SUM(N59:R59),0)))</f>
        <v/>
      </c>
    </row>
    <row r="60" spans="2:19" ht="12.75" customHeight="1" x14ac:dyDescent="0.2">
      <c r="B60" s="125" t="str" cm="1">
        <f t="array" ref="B60">IFERROR(_xlfn.LET(_xlpm.x, INDEX(_xlfn.VSTACK(_xlfn.UNIQUE(_xlfn._xlws.FILTER('Input| Projects'!$G$10:$G$1009,'Input| Projects'!$G$10:$G$1009&lt;&gt;"")),'Output| AER'!$B$17:$B$24),ROW(A52)),IF(_xlpm.x=0,"",_xlpm.x)),"")</f>
        <v/>
      </c>
      <c r="C60" s="213" t="str" cm="1">
        <f t="array" ref="C60">IF($B59='Output| AER'!$B$21,
IF(AND(ABS(C56*10^3-(SUM(SUMPRODUCT('Calc| Project Costs'!$BU$10:$BU$1009,'Calc| Project Costs'!Y$10:Y$1009)+SUMPRODUCT('Calc| Project Costs'!$BU$10:$BU$1009,'Calc| Project Costs'!BE$10:BE$1009))+SUMPRODUCT(--('Input| Disposals'!$O$8:$O$57='Input| Setup'!$B$36),'Input| Disposals'!P$8:P$57)+C59*10^3))&lt;0.000001,(ABS(C56*10^3-(SUMPRODUCT('Calc| Project Costs'!$BU$10:$BU$1009,'Calc| Project Costs'!BM$10:BM$1009)))&lt;0.000001)),0,1),
IF(LEN($B60)&gt;0,
_xlfn.SWITCH($B60,
'Output| AER'!$B$17,SUMPRODUCT('Calc| Project Costs'!$BU$10:$BU$1009,'Calc| Project Costs'!AW$10:AW$1009)/10^3,
'Output| AER'!$B$18,IF(LEN($B59)&gt;0,SUM(C$9:C59),0),
'Output| AER'!$B$19,(SUMPRODUCT('Calc| Project Costs'!Y$10:Y$1009,'Calc| Project Costs'!$BU$10:$BU$1009)+SUMPRODUCT('Calc| Project Costs'!BE$10:BE$1009,'Calc| Project Costs'!$BU$10:$BU$1009))/10^3,
'Output| AER'!$B$20,SUMPRODUCT(--('Input| Disposals'!$O$8:$O$57='Input| Setup'!$B$36),'Input| Disposals'!P$8:P$57)/10^3,
'Output| AER'!$B$21,C57-C58-C59,
'Output| AER'!$B$23,"",
'Output| AER'!$B$24,'Input| Type 2 capcons'!C$46/10^3,
SUMPRODUCT('Calc| Project Costs'!Q$10:Q$1009,1*('Calc| Project Costs'!$G$10:$G$1009=$B60),'Calc| Project Costs'!$BU$10:$BU$1009)/10^3),
""))</f>
        <v/>
      </c>
      <c r="D60" s="213" t="str" cm="1">
        <f t="array" ref="D60">IF($B59='Output| AER'!$B$21,
IF(AND(ABS(D56*10^3-(SUM(SUMPRODUCT('Calc| Project Costs'!$BU$10:$BU$1009,'Calc| Project Costs'!Z$10:Z$1009)+SUMPRODUCT('Calc| Project Costs'!$BU$10:$BU$1009,'Calc| Project Costs'!BF$10:BF$1009))+SUMPRODUCT(--('Input| Disposals'!$O$8:$O$57='Input| Setup'!$B$36),'Input| Disposals'!Q$8:Q$57)+D59*10^3))&lt;0.000001,(ABS(D56*10^3-(SUMPRODUCT('Calc| Project Costs'!$BU$10:$BU$1009,'Calc| Project Costs'!BN$10:BN$1009)))&lt;0.000001)),0,1),
IF(LEN($B60)&gt;0,
_xlfn.SWITCH($B60,
'Output| AER'!$B$17,SUMPRODUCT('Calc| Project Costs'!$BU$10:$BU$1009,'Calc| Project Costs'!AX$10:AX$1009)/10^3,
'Output| AER'!$B$18,IF(LEN($B59)&gt;0,SUM(D$9:D59),0),
'Output| AER'!$B$19,(SUMPRODUCT('Calc| Project Costs'!Z$10:Z$1009,'Calc| Project Costs'!$BU$10:$BU$1009)+SUMPRODUCT('Calc| Project Costs'!BF$10:BF$1009,'Calc| Project Costs'!$BU$10:$BU$1009))/10^3,
'Output| AER'!$B$20,SUMPRODUCT(--('Input| Disposals'!$O$8:$O$57='Input| Setup'!$B$36),'Input| Disposals'!Q$8:Q$57)/10^3,
'Output| AER'!$B$21,D57-D58-D59,
'Output| AER'!$B$23,"",
'Output| AER'!$B$24,'Input| Type 2 capcons'!D$46/10^3,
SUMPRODUCT('Calc| Project Costs'!R$10:R$1009,1*('Calc| Project Costs'!$G$10:$G$1009=$B60),'Calc| Project Costs'!$BU$10:$BU$1009)/10^3),
""))</f>
        <v/>
      </c>
      <c r="E60" s="213" t="str" cm="1">
        <f t="array" ref="E60">IF($B59='Output| AER'!$B$21,
IF(AND(ABS(E56*10^3-(SUM(SUMPRODUCT('Calc| Project Costs'!$BU$10:$BU$1009,'Calc| Project Costs'!AA$10:AA$1009)+SUMPRODUCT('Calc| Project Costs'!$BU$10:$BU$1009,'Calc| Project Costs'!BG$10:BG$1009))+SUMPRODUCT(--('Input| Disposals'!$O$8:$O$57='Input| Setup'!$B$36),'Input| Disposals'!R$8:R$57)+E59*10^3))&lt;0.000001,(ABS(E56*10^3-(SUMPRODUCT('Calc| Project Costs'!$BU$10:$BU$1009,'Calc| Project Costs'!BO$10:BO$1009)))&lt;0.000001)),0,1),
IF(LEN($B60)&gt;0,
_xlfn.SWITCH($B60,
'Output| AER'!$B$17,SUMPRODUCT('Calc| Project Costs'!$BU$10:$BU$1009,'Calc| Project Costs'!AY$10:AY$1009)/10^3,
'Output| AER'!$B$18,IF(LEN($B59)&gt;0,SUM(E$9:E59),0),
'Output| AER'!$B$19,(SUMPRODUCT('Calc| Project Costs'!AA$10:AA$1009,'Calc| Project Costs'!$BU$10:$BU$1009)+SUMPRODUCT('Calc| Project Costs'!BG$10:BG$1009,'Calc| Project Costs'!$BU$10:$BU$1009))/10^3,
'Output| AER'!$B$20,SUMPRODUCT(--('Input| Disposals'!$O$8:$O$57='Input| Setup'!$B$36),'Input| Disposals'!R$8:R$57)/10^3,
'Output| AER'!$B$21,E57-E58-E59,
'Output| AER'!$B$23,"",
'Output| AER'!$B$24,'Input| Type 2 capcons'!E$46/10^3,
SUMPRODUCT('Calc| Project Costs'!S$10:S$1009,1*('Calc| Project Costs'!$G$10:$G$1009=$B60),'Calc| Project Costs'!$BU$10:$BU$1009)/10^3),
""))</f>
        <v/>
      </c>
      <c r="F60" s="213" t="str" cm="1">
        <f t="array" ref="F60">IF($B59='Output| AER'!$B$21,
IF(AND(ABS(F56*10^3-(SUM(SUMPRODUCT('Calc| Project Costs'!$BU$10:$BU$1009,'Calc| Project Costs'!AB$10:AB$1009)+SUMPRODUCT('Calc| Project Costs'!$BU$10:$BU$1009,'Calc| Project Costs'!BH$10:BH$1009))+SUMPRODUCT(--('Input| Disposals'!$O$8:$O$57='Input| Setup'!$B$36),'Input| Disposals'!S$8:S$57)+F59*10^3))&lt;0.000001,(ABS(F56*10^3-(SUMPRODUCT('Calc| Project Costs'!$BU$10:$BU$1009,'Calc| Project Costs'!BP$10:BP$1009)))&lt;0.000001)),0,1),
IF(LEN($B60)&gt;0,
_xlfn.SWITCH($B60,
'Output| AER'!$B$17,SUMPRODUCT('Calc| Project Costs'!$BU$10:$BU$1009,'Calc| Project Costs'!AZ$10:AZ$1009)/10^3,
'Output| AER'!$B$18,IF(LEN($B59)&gt;0,SUM(F$9:F59),0),
'Output| AER'!$B$19,(SUMPRODUCT('Calc| Project Costs'!AB$10:AB$1009,'Calc| Project Costs'!$BU$10:$BU$1009)+SUMPRODUCT('Calc| Project Costs'!BH$10:BH$1009,'Calc| Project Costs'!$BU$10:$BU$1009))/10^3,
'Output| AER'!$B$20,SUMPRODUCT(--('Input| Disposals'!$O$8:$O$57='Input| Setup'!$B$36),'Input| Disposals'!S$8:S$57)/10^3,
'Output| AER'!$B$21,F57-F58-F59,
'Output| AER'!$B$23,"",
'Output| AER'!$B$24,'Input| Type 2 capcons'!F$46/10^3,
SUMPRODUCT('Calc| Project Costs'!T$10:T$1009,1*('Calc| Project Costs'!$G$10:$G$1009=$B60),'Calc| Project Costs'!$BU$10:$BU$1009)/10^3),
""))</f>
        <v/>
      </c>
      <c r="G60" s="213" t="str" cm="1">
        <f t="array" ref="G60">IF($B59='Output| AER'!$B$21,
IF(AND(ABS(G56*10^3-(SUM(SUMPRODUCT('Calc| Project Costs'!$BU$10:$BU$1009,'Calc| Project Costs'!AC$10:AC$1009)+SUMPRODUCT('Calc| Project Costs'!$BU$10:$BU$1009,'Calc| Project Costs'!BI$10:BI$1009))+SUMPRODUCT(--('Input| Disposals'!$O$8:$O$57='Input| Setup'!$B$36),'Input| Disposals'!T$8:T$57)+G59*10^3))&lt;0.000001,(ABS(G56*10^3-(SUMPRODUCT('Calc| Project Costs'!$BU$10:$BU$1009,'Calc| Project Costs'!BQ$10:BQ$1009)))&lt;0.000001)),0,1),
IF(LEN($B60)&gt;0,
_xlfn.SWITCH($B60,
'Output| AER'!$B$17,SUMPRODUCT('Calc| Project Costs'!$BU$10:$BU$1009,'Calc| Project Costs'!BA$10:BA$1009)/10^3,
'Output| AER'!$B$18,IF(LEN($B59)&gt;0,SUM(G$9:G59),0),
'Output| AER'!$B$19,(SUMPRODUCT('Calc| Project Costs'!AC$10:AC$1009,'Calc| Project Costs'!$BU$10:$BU$1009)+SUMPRODUCT('Calc| Project Costs'!BI$10:BI$1009,'Calc| Project Costs'!$BU$10:$BU$1009))/10^3,
'Output| AER'!$B$20,SUMPRODUCT(--('Input| Disposals'!$O$8:$O$57='Input| Setup'!$B$36),'Input| Disposals'!T$8:T$57)/10^3,
'Output| AER'!$B$21,G57-G58-G59,
'Output| AER'!$B$23,"",
'Output| AER'!$B$24,'Input| Type 2 capcons'!G$46/10^3,
SUMPRODUCT('Calc| Project Costs'!U$10:U$1009,1*('Calc| Project Costs'!$G$10:$G$1009=$B60),'Calc| Project Costs'!$BU$10:$BU$1009)/10^3),
""))</f>
        <v/>
      </c>
      <c r="H60" s="213" t="str" cm="1">
        <f t="array" ref="H60">IF($B59='Output| AER'!$B$21,
IF(AND(ABS(H56*10^3-(SUM(SUMPRODUCT('Calc| Project Costs'!$BU$10:$BU$1009,'Calc| Project Costs'!AD$10:AD$1009)+SUMPRODUCT('Calc| Project Costs'!$BU$10:$BU$1009,'Calc| Project Costs'!BJ$10:BJ$1009))+SUMPRODUCT(--('Input| Disposals'!$O$8:$O$57='Input| Setup'!$B$36),'Input| Disposals'!U$8:U$57)+H59*10^3))&lt;0.000001,(ABS(H56*10^3-(SUMPRODUCT('Calc| Project Costs'!$BU$10:$BU$1009,'Calc| Project Costs'!BR$10:BR$1009)))&lt;0.000001)),0,1),
IF(LEN($B60)&gt;0,
_xlfn.SWITCH($B60,
'Output| AER'!$B$17,SUMPRODUCT('Calc| Project Costs'!$BU$10:$BU$1009,'Calc| Project Costs'!BB$10:BB$1009)/10^3,
'Output| AER'!$B$18,IF(LEN($B59)&gt;0,SUM(H$9:H59),0),
'Output| AER'!$B$19,(SUMPRODUCT('Calc| Project Costs'!AD$10:AD$1009,'Calc| Project Costs'!$BU$10:$BU$1009)+SUMPRODUCT('Calc| Project Costs'!BJ$10:BJ$1009,'Calc| Project Costs'!$BU$10:$BU$1009))/10^3,
'Output| AER'!$B$20,SUMPRODUCT(--('Input| Disposals'!$O$8:$O$57='Input| Setup'!$B$36),'Input| Disposals'!U$8:U$57)/10^3,
'Output| AER'!$B$21,H57-H58-H59,
'Output| AER'!$B$23,"",
'Output| AER'!$B$24,'Input| Type 2 capcons'!H$46/10^3,
SUMPRODUCT('Calc| Project Costs'!V$10:V$1009,1*('Calc| Project Costs'!$G$10:$G$1009=$B60),'Calc| Project Costs'!$BU$10:$BU$1009)/10^3),
""))</f>
        <v/>
      </c>
      <c r="I60" s="213" t="str" cm="1">
        <f t="array" ref="I60">IF($B59='Output| AER'!$B$21,
IF(AND(ABS(I56*10^3-(SUM(SUMPRODUCT('Calc| Project Costs'!$BU$10:$BU$1009,'Calc| Project Costs'!AE$10:AE$1009)+SUMPRODUCT('Calc| Project Costs'!$BU$10:$BU$1009,'Calc| Project Costs'!BK$10:BK$1009))+SUMPRODUCT(--('Input| Disposals'!$O$8:$O$57='Input| Setup'!$B$36),'Input| Disposals'!V$8:V$57)+I59*10^3))&lt;0.000001,(ABS(I56*10^3-(SUMPRODUCT('Calc| Project Costs'!$BU$10:$BU$1009,'Calc| Project Costs'!BS$10:BS$1009)))&lt;0.000001)),0,1),
IF(LEN($B60)&gt;0,
_xlfn.SWITCH($B60,
'Output| AER'!$B$17,SUMPRODUCT('Calc| Project Costs'!$BU$10:$BU$1009,'Calc| Project Costs'!BC$10:BC$1009)/10^3,
'Output| AER'!$B$18,IF(LEN($B59)&gt;0,SUM(I$9:I59),0),
'Output| AER'!$B$19,(SUMPRODUCT('Calc| Project Costs'!AE$10:AE$1009,'Calc| Project Costs'!$BU$10:$BU$1009)+SUMPRODUCT('Calc| Project Costs'!BK$10:BK$1009,'Calc| Project Costs'!$BU$10:$BU$1009))/10^3,
'Output| AER'!$B$20,SUMPRODUCT(--('Input| Disposals'!$O$8:$O$57='Input| Setup'!$B$36),'Input| Disposals'!V$8:V$57)/10^3,
'Output| AER'!$B$21,I57-I58-I59,
'Output| AER'!$B$23,"",
'Output| AER'!$B$24,'Input| Type 2 capcons'!I$46/10^3,
SUMPRODUCT('Calc| Project Costs'!W$10:W$1009,1*('Calc| Project Costs'!$G$10:$G$1009=$B60),'Calc| Project Costs'!$BU$10:$BU$1009)/10^3),
""))</f>
        <v/>
      </c>
      <c r="J60" s="214" t="str">
        <f>IF(B59='Output| AER'!$B$21,ROUND(J59-'Output| PTRM (SCS)'!$I$223,9),IF(OR(B60='Output| AER'!$B$23,AND(B60="",B59=""),AND(B60="",B59='Output| AER'!$B$24)),"",IFERROR(SUM(E60:I60),0)))</f>
        <v/>
      </c>
      <c r="L60" s="213" t="str" cm="1">
        <f t="array" ref="L60">IF($B59='Output| AER'!$B$21,
IF(AND(ABS(L56*10^3-(SUM(SUMPRODUCT('Calc| Project Costs'!$BV$10:$BV$1009,'Calc| Project Costs'!Y$10:Y$1009)+SUMPRODUCT('Calc| Project Costs'!$BV$10:$BV$1009,'Calc| Project Costs'!BE$10:BE$1009))+SUMPRODUCT(--('Input| Disposals'!$O$8:$O$57='Input| Setup'!$B$37),'Input| Disposals'!P$8:P$57)+L59*10^3))&lt;0.000001,(ABS(L56*10^3-(SUMPRODUCT('Calc| Project Costs'!$BV$10:$BV$1009,'Calc| Project Costs'!BM$10:BM$1009)))&lt;0.000001)),0,1),
IF(LEN($B60)&gt;0,
_xlfn.SWITCH($B60,
'Output| AER'!$B$17,SUMPRODUCT('Calc| Project Costs'!$BV$10:$BV$1009,'Calc| Project Costs'!AW$10:AW$1009)/10^3,
'Output| AER'!$B$18,IF(LEN($B59)&gt;0,SUM(L$9:L59),0),
'Output| AER'!$B$19,(SUMPRODUCT('Calc| Project Costs'!Y$10:Y$1009,'Calc| Project Costs'!$BV$10:$BV$1009)+SUMPRODUCT('Calc| Project Costs'!BE$10:BE$1009,'Calc| Project Costs'!$BV$10:$BV$1009))/10^3,
'Output| AER'!$B$20,SUMPRODUCT(--('Input| Disposals'!$O$8:$O$57='Input| Setup'!$B$37),'Input| Disposals'!P$8:P$57)/10^3,
'Output| AER'!$B$21,L57-L58-L59,
'Output| AER'!$B$23,"",
'Output| AER'!$B$24,'Input| Type 2 capcons'!L$46/10^3,
SUMPRODUCT('Calc| Project Costs'!Q$10:Q$1009,1*('Calc| Project Costs'!$G$10:$G$1009=$B60),'Calc| Project Costs'!$BV$10:$BV$1009)/10^3),
""))</f>
        <v/>
      </c>
      <c r="M60" s="213" t="str" cm="1">
        <f t="array" ref="M60">IF($B59='Output| AER'!$B$21,
IF(AND(ABS(M56*10^3-(SUM(SUMPRODUCT('Calc| Project Costs'!$BV$10:$BV$1009,'Calc| Project Costs'!Z$10:Z$1009)+SUMPRODUCT('Calc| Project Costs'!$BV$10:$BV$1009,'Calc| Project Costs'!BF$10:BF$1009))+SUMPRODUCT(--('Input| Disposals'!$O$8:$O$57='Input| Setup'!$B$37),'Input| Disposals'!Q$8:Q$57)+M59*10^3))&lt;0.000001,(ABS(M56*10^3-(SUMPRODUCT('Calc| Project Costs'!$BV$10:$BV$1009,'Calc| Project Costs'!BN$10:BN$1009)))&lt;0.000001)),0,1),
IF(LEN($B60)&gt;0,
_xlfn.SWITCH($B60,
'Output| AER'!$B$17,SUMPRODUCT('Calc| Project Costs'!$BV$10:$BV$1009,'Calc| Project Costs'!AX$10:AX$1009)/10^3,
'Output| AER'!$B$18,IF(LEN($B59)&gt;0,SUM(M$9:M59),0),
'Output| AER'!$B$19,(SUMPRODUCT('Calc| Project Costs'!Z$10:Z$1009,'Calc| Project Costs'!$BV$10:$BV$1009)+SUMPRODUCT('Calc| Project Costs'!BF$10:BF$1009,'Calc| Project Costs'!$BV$10:$BV$1009))/10^3,
'Output| AER'!$B$20,SUMPRODUCT(--('Input| Disposals'!$O$8:$O$57='Input| Setup'!$B$37),'Input| Disposals'!Q$8:Q$57)/10^3,
'Output| AER'!$B$21,M57-M58-M59,
'Output| AER'!$B$23,"",
'Output| AER'!$B$24,'Input| Type 2 capcons'!M$46/10^3,
SUMPRODUCT('Calc| Project Costs'!R$10:R$1009,1*('Calc| Project Costs'!$G$10:$G$1009=$B60),'Calc| Project Costs'!$BV$10:$BV$1009)/10^3),
""))</f>
        <v/>
      </c>
      <c r="N60" s="213" t="str" cm="1">
        <f t="array" ref="N60">IF($B59='Output| AER'!$B$21,
IF(AND(ABS(N56*10^3-(SUM(SUMPRODUCT('Calc| Project Costs'!$BV$10:$BV$1009,'Calc| Project Costs'!AA$10:AA$1009)+SUMPRODUCT('Calc| Project Costs'!$BV$10:$BV$1009,'Calc| Project Costs'!BG$10:BG$1009))+SUMPRODUCT(--('Input| Disposals'!$O$8:$O$57='Input| Setup'!$B$37),'Input| Disposals'!R$8:R$57)+N59*10^3))&lt;0.000001,(ABS(N56*10^3-(SUMPRODUCT('Calc| Project Costs'!$BV$10:$BV$1009,'Calc| Project Costs'!BO$10:BO$1009)))&lt;0.000001)),0,1),
IF(LEN($B60)&gt;0,
_xlfn.SWITCH($B60,
'Output| AER'!$B$17,SUMPRODUCT('Calc| Project Costs'!$BV$10:$BV$1009,'Calc| Project Costs'!AY$10:AY$1009)/10^3,
'Output| AER'!$B$18,IF(LEN($B59)&gt;0,SUM(N$9:N59),0),
'Output| AER'!$B$19,(SUMPRODUCT('Calc| Project Costs'!AA$10:AA$1009,'Calc| Project Costs'!$BV$10:$BV$1009)+SUMPRODUCT('Calc| Project Costs'!BG$10:BG$1009,'Calc| Project Costs'!$BV$10:$BV$1009))/10^3,
'Output| AER'!$B$20,SUMPRODUCT(--('Input| Disposals'!$O$8:$O$57='Input| Setup'!$B$37),'Input| Disposals'!R$8:R$57)/10^3,
'Output| AER'!$B$21,N57-N58-N59,
'Output| AER'!$B$23,"",
'Output| AER'!$B$24,'Input| Type 2 capcons'!N$46/10^3,
SUMPRODUCT('Calc| Project Costs'!S$10:S$1009,1*('Calc| Project Costs'!$G$10:$G$1009=$B60),'Calc| Project Costs'!$BV$10:$BV$1009)/10^3),
""))</f>
        <v/>
      </c>
      <c r="O60" s="213" t="str" cm="1">
        <f t="array" ref="O60">IF($B59='Output| AER'!$B$21,
IF(AND(ABS(O56*10^3-(SUM(SUMPRODUCT('Calc| Project Costs'!$BV$10:$BV$1009,'Calc| Project Costs'!AB$10:AB$1009)+SUMPRODUCT('Calc| Project Costs'!$BV$10:$BV$1009,'Calc| Project Costs'!BH$10:BH$1009))+SUMPRODUCT(--('Input| Disposals'!$O$8:$O$57='Input| Setup'!$B$37),'Input| Disposals'!S$8:S$57)+O59*10^3))&lt;0.000001,(ABS(O56*10^3-(SUMPRODUCT('Calc| Project Costs'!$BV$10:$BV$1009,'Calc| Project Costs'!BP$10:BP$1009)))&lt;0.000001)),0,1),
IF(LEN($B60)&gt;0,
_xlfn.SWITCH($B60,
'Output| AER'!$B$17,SUMPRODUCT('Calc| Project Costs'!$BV$10:$BV$1009,'Calc| Project Costs'!AZ$10:AZ$1009)/10^3,
'Output| AER'!$B$18,IF(LEN($B59)&gt;0,SUM(O$9:O59),0),
'Output| AER'!$B$19,(SUMPRODUCT('Calc| Project Costs'!AB$10:AB$1009,'Calc| Project Costs'!$BV$10:$BV$1009)+SUMPRODUCT('Calc| Project Costs'!BH$10:BH$1009,'Calc| Project Costs'!$BV$10:$BV$1009))/10^3,
'Output| AER'!$B$20,SUMPRODUCT(--('Input| Disposals'!$O$8:$O$57='Input| Setup'!$B$37),'Input| Disposals'!S$8:S$57)/10^3,
'Output| AER'!$B$21,O57-O58-O59,
'Output| AER'!$B$23,"",
'Output| AER'!$B$24,'Input| Type 2 capcons'!O$46/10^3,
SUMPRODUCT('Calc| Project Costs'!T$10:T$1009,1*('Calc| Project Costs'!$G$10:$G$1009=$B60),'Calc| Project Costs'!$BV$10:$BV$1009)/10^3),
""))</f>
        <v/>
      </c>
      <c r="P60" s="213" t="str" cm="1">
        <f t="array" ref="P60">IF($B59='Output| AER'!$B$21,
IF(AND(ABS(P56*10^3-(SUM(SUMPRODUCT('Calc| Project Costs'!$BV$10:$BV$1009,'Calc| Project Costs'!AC$10:AC$1009)+SUMPRODUCT('Calc| Project Costs'!$BV$10:$BV$1009,'Calc| Project Costs'!BI$10:BI$1009))+SUMPRODUCT(--('Input| Disposals'!$O$8:$O$57='Input| Setup'!$B$37),'Input| Disposals'!T$8:T$57)+P59*10^3))&lt;0.000001,(ABS(P56*10^3-(SUMPRODUCT('Calc| Project Costs'!$BV$10:$BV$1009,'Calc| Project Costs'!BQ$10:BQ$1009)))&lt;0.000001)),0,1),
IF(LEN($B60)&gt;0,
_xlfn.SWITCH($B60,
'Output| AER'!$B$17,SUMPRODUCT('Calc| Project Costs'!$BV$10:$BV$1009,'Calc| Project Costs'!BA$10:BA$1009)/10^3,
'Output| AER'!$B$18,IF(LEN($B59)&gt;0,SUM(P$9:P59),0),
'Output| AER'!$B$19,(SUMPRODUCT('Calc| Project Costs'!AC$10:AC$1009,'Calc| Project Costs'!$BV$10:$BV$1009)+SUMPRODUCT('Calc| Project Costs'!BI$10:BI$1009,'Calc| Project Costs'!$BV$10:$BV$1009))/10^3,
'Output| AER'!$B$20,SUMPRODUCT(--('Input| Disposals'!$O$8:$O$57='Input| Setup'!$B$37),'Input| Disposals'!T$8:T$57)/10^3,
'Output| AER'!$B$21,P57-P58-P59,
'Output| AER'!$B$23,"",
'Output| AER'!$B$24,'Input| Type 2 capcons'!P$46/10^3,
SUMPRODUCT('Calc| Project Costs'!U$10:U$1009,1*('Calc| Project Costs'!$G$10:$G$1009=$B60),'Calc| Project Costs'!$BV$10:$BV$1009)/10^3),
""))</f>
        <v/>
      </c>
      <c r="Q60" s="213" t="str" cm="1">
        <f t="array" ref="Q60">IF($B59='Output| AER'!$B$21,
IF(AND(ABS(Q56*10^3-(SUM(SUMPRODUCT('Calc| Project Costs'!$BV$10:$BV$1009,'Calc| Project Costs'!AD$10:AD$1009)+SUMPRODUCT('Calc| Project Costs'!$BV$10:$BV$1009,'Calc| Project Costs'!BJ$10:BJ$1009))+SUMPRODUCT(--('Input| Disposals'!$O$8:$O$57='Input| Setup'!$B$37),'Input| Disposals'!U$8:U$57)+Q59*10^3))&lt;0.000001,(ABS(Q56*10^3-(SUMPRODUCT('Calc| Project Costs'!$BV$10:$BV$1009,'Calc| Project Costs'!BR$10:BR$1009)))&lt;0.000001)),0,1),
IF(LEN($B60)&gt;0,
_xlfn.SWITCH($B60,
'Output| AER'!$B$17,SUMPRODUCT('Calc| Project Costs'!$BV$10:$BV$1009,'Calc| Project Costs'!BB$10:BB$1009)/10^3,
'Output| AER'!$B$18,IF(LEN($B59)&gt;0,SUM(Q$9:Q59),0),
'Output| AER'!$B$19,(SUMPRODUCT('Calc| Project Costs'!AD$10:AD$1009,'Calc| Project Costs'!$BV$10:$BV$1009)+SUMPRODUCT('Calc| Project Costs'!BJ$10:BJ$1009,'Calc| Project Costs'!$BV$10:$BV$1009))/10^3,
'Output| AER'!$B$20,SUMPRODUCT(--('Input| Disposals'!$O$8:$O$57='Input| Setup'!$B$37),'Input| Disposals'!U$8:U$57)/10^3,
'Output| AER'!$B$21,Q57-Q58-Q59,
'Output| AER'!$B$23,"",
'Output| AER'!$B$24,'Input| Type 2 capcons'!Q$46/10^3,
SUMPRODUCT('Calc| Project Costs'!V$10:V$1009,1*('Calc| Project Costs'!$G$10:$G$1009=$B60),'Calc| Project Costs'!$BV$10:$BV$1009)/10^3),
""))</f>
        <v/>
      </c>
      <c r="R60" s="213" t="str" cm="1">
        <f t="array" ref="R60">IF($B59='Output| AER'!$B$21,
IF(AND(ABS(R56*10^3-(SUM(SUMPRODUCT('Calc| Project Costs'!$BV$10:$BV$1009,'Calc| Project Costs'!AE$10:AE$1009)+SUMPRODUCT('Calc| Project Costs'!$BV$10:$BV$1009,'Calc| Project Costs'!BK$10:BK$1009))+SUMPRODUCT(--('Input| Disposals'!$O$8:$O$57='Input| Setup'!$B$37),'Input| Disposals'!V$8:V$57)+R59*10^3))&lt;0.000001,(ABS(R56*10^3-(SUMPRODUCT('Calc| Project Costs'!$BV$10:$BV$1009,'Calc| Project Costs'!BS$10:BS$1009)))&lt;0.000001)),0,1),
IF(LEN($B60)&gt;0,
_xlfn.SWITCH($B60,
'Output| AER'!$B$17,SUMPRODUCT('Calc| Project Costs'!$BV$10:$BV$1009,'Calc| Project Costs'!BC$10:BC$1009)/10^3,
'Output| AER'!$B$18,IF(LEN($B59)&gt;0,SUM(R$9:R59),0),
'Output| AER'!$B$19,(SUMPRODUCT('Calc| Project Costs'!AE$10:AE$1009,'Calc| Project Costs'!$BV$10:$BV$1009)+SUMPRODUCT('Calc| Project Costs'!BK$10:BK$1009,'Calc| Project Costs'!$BV$10:$BV$1009))/10^3,
'Output| AER'!$B$20,SUMPRODUCT(--('Input| Disposals'!$O$8:$O$57='Input| Setup'!$B$37),'Input| Disposals'!V$8:V$57)/10^3,
'Output| AER'!$B$21,R57-R58-R59,
'Output| AER'!$B$23,"",
'Output| AER'!$B$24,'Input| Type 2 capcons'!R$46/10^3,
SUMPRODUCT('Calc| Project Costs'!W$10:W$1009,1*('Calc| Project Costs'!$G$10:$G$1009=$B60),'Calc| Project Costs'!$BV$10:$BV$1009)/10^3),
""))</f>
        <v/>
      </c>
      <c r="S60" s="214" t="str">
        <f>IF(B59='Output| AER'!$B$21,ROUND(S59-'Output| PTRM (DFA)'!$I$223,9),IF(OR(B60='Output| AER'!$B$23,AND(B60="",B59=""),AND(B60="",B59='Output| AER'!$B$24)),"",IFERROR(SUM(N60:R60),0)))</f>
        <v/>
      </c>
    </row>
    <row r="61" spans="2:19" ht="12.75" customHeight="1" x14ac:dyDescent="0.2">
      <c r="B61" s="125" t="str" cm="1">
        <f t="array" ref="B61">IFERROR(_xlfn.LET(_xlpm.x, INDEX(_xlfn.VSTACK(_xlfn.UNIQUE(_xlfn._xlws.FILTER('Input| Projects'!$G$10:$G$1009,'Input| Projects'!$G$10:$G$1009&lt;&gt;"")),'Output| AER'!$B$17:$B$24),ROW(A53)),IF(_xlpm.x=0,"",_xlpm.x)),"")</f>
        <v/>
      </c>
      <c r="C61" s="213" t="str" cm="1">
        <f t="array" ref="C61">IF($B60='Output| AER'!$B$21,
IF(AND(ABS(C57*10^3-(SUM(SUMPRODUCT('Calc| Project Costs'!$BU$10:$BU$1009,'Calc| Project Costs'!Y$10:Y$1009)+SUMPRODUCT('Calc| Project Costs'!$BU$10:$BU$1009,'Calc| Project Costs'!BE$10:BE$1009))+SUMPRODUCT(--('Input| Disposals'!$O$8:$O$57='Input| Setup'!$B$36),'Input| Disposals'!P$8:P$57)+C60*10^3))&lt;0.000001,(ABS(C57*10^3-(SUMPRODUCT('Calc| Project Costs'!$BU$10:$BU$1009,'Calc| Project Costs'!BM$10:BM$1009)))&lt;0.000001)),0,1),
IF(LEN($B61)&gt;0,
_xlfn.SWITCH($B61,
'Output| AER'!$B$17,SUMPRODUCT('Calc| Project Costs'!$BU$10:$BU$1009,'Calc| Project Costs'!AW$10:AW$1009)/10^3,
'Output| AER'!$B$18,IF(LEN($B60)&gt;0,SUM(C$9:C60),0),
'Output| AER'!$B$19,(SUMPRODUCT('Calc| Project Costs'!Y$10:Y$1009,'Calc| Project Costs'!$BU$10:$BU$1009)+SUMPRODUCT('Calc| Project Costs'!BE$10:BE$1009,'Calc| Project Costs'!$BU$10:$BU$1009))/10^3,
'Output| AER'!$B$20,SUMPRODUCT(--('Input| Disposals'!$O$8:$O$57='Input| Setup'!$B$36),'Input| Disposals'!P$8:P$57)/10^3,
'Output| AER'!$B$21,C58-C59-C60,
'Output| AER'!$B$23,"",
'Output| AER'!$B$24,'Input| Type 2 capcons'!C$46/10^3,
SUMPRODUCT('Calc| Project Costs'!Q$10:Q$1009,1*('Calc| Project Costs'!$G$10:$G$1009=$B61),'Calc| Project Costs'!$BU$10:$BU$1009)/10^3),
""))</f>
        <v/>
      </c>
      <c r="D61" s="213" t="str" cm="1">
        <f t="array" ref="D61">IF($B60='Output| AER'!$B$21,
IF(AND(ABS(D57*10^3-(SUM(SUMPRODUCT('Calc| Project Costs'!$BU$10:$BU$1009,'Calc| Project Costs'!Z$10:Z$1009)+SUMPRODUCT('Calc| Project Costs'!$BU$10:$BU$1009,'Calc| Project Costs'!BF$10:BF$1009))+SUMPRODUCT(--('Input| Disposals'!$O$8:$O$57='Input| Setup'!$B$36),'Input| Disposals'!Q$8:Q$57)+D60*10^3))&lt;0.000001,(ABS(D57*10^3-(SUMPRODUCT('Calc| Project Costs'!$BU$10:$BU$1009,'Calc| Project Costs'!BN$10:BN$1009)))&lt;0.000001)),0,1),
IF(LEN($B61)&gt;0,
_xlfn.SWITCH($B61,
'Output| AER'!$B$17,SUMPRODUCT('Calc| Project Costs'!$BU$10:$BU$1009,'Calc| Project Costs'!AX$10:AX$1009)/10^3,
'Output| AER'!$B$18,IF(LEN($B60)&gt;0,SUM(D$9:D60),0),
'Output| AER'!$B$19,(SUMPRODUCT('Calc| Project Costs'!Z$10:Z$1009,'Calc| Project Costs'!$BU$10:$BU$1009)+SUMPRODUCT('Calc| Project Costs'!BF$10:BF$1009,'Calc| Project Costs'!$BU$10:$BU$1009))/10^3,
'Output| AER'!$B$20,SUMPRODUCT(--('Input| Disposals'!$O$8:$O$57='Input| Setup'!$B$36),'Input| Disposals'!Q$8:Q$57)/10^3,
'Output| AER'!$B$21,D58-D59-D60,
'Output| AER'!$B$23,"",
'Output| AER'!$B$24,'Input| Type 2 capcons'!D$46/10^3,
SUMPRODUCT('Calc| Project Costs'!R$10:R$1009,1*('Calc| Project Costs'!$G$10:$G$1009=$B61),'Calc| Project Costs'!$BU$10:$BU$1009)/10^3),
""))</f>
        <v/>
      </c>
      <c r="E61" s="213" t="str" cm="1">
        <f t="array" ref="E61">IF($B60='Output| AER'!$B$21,
IF(AND(ABS(E57*10^3-(SUM(SUMPRODUCT('Calc| Project Costs'!$BU$10:$BU$1009,'Calc| Project Costs'!AA$10:AA$1009)+SUMPRODUCT('Calc| Project Costs'!$BU$10:$BU$1009,'Calc| Project Costs'!BG$10:BG$1009))+SUMPRODUCT(--('Input| Disposals'!$O$8:$O$57='Input| Setup'!$B$36),'Input| Disposals'!R$8:R$57)+E60*10^3))&lt;0.000001,(ABS(E57*10^3-(SUMPRODUCT('Calc| Project Costs'!$BU$10:$BU$1009,'Calc| Project Costs'!BO$10:BO$1009)))&lt;0.000001)),0,1),
IF(LEN($B61)&gt;0,
_xlfn.SWITCH($B61,
'Output| AER'!$B$17,SUMPRODUCT('Calc| Project Costs'!$BU$10:$BU$1009,'Calc| Project Costs'!AY$10:AY$1009)/10^3,
'Output| AER'!$B$18,IF(LEN($B60)&gt;0,SUM(E$9:E60),0),
'Output| AER'!$B$19,(SUMPRODUCT('Calc| Project Costs'!AA$10:AA$1009,'Calc| Project Costs'!$BU$10:$BU$1009)+SUMPRODUCT('Calc| Project Costs'!BG$10:BG$1009,'Calc| Project Costs'!$BU$10:$BU$1009))/10^3,
'Output| AER'!$B$20,SUMPRODUCT(--('Input| Disposals'!$O$8:$O$57='Input| Setup'!$B$36),'Input| Disposals'!R$8:R$57)/10^3,
'Output| AER'!$B$21,E58-E59-E60,
'Output| AER'!$B$23,"",
'Output| AER'!$B$24,'Input| Type 2 capcons'!E$46/10^3,
SUMPRODUCT('Calc| Project Costs'!S$10:S$1009,1*('Calc| Project Costs'!$G$10:$G$1009=$B61),'Calc| Project Costs'!$BU$10:$BU$1009)/10^3),
""))</f>
        <v/>
      </c>
      <c r="F61" s="213" t="str" cm="1">
        <f t="array" ref="F61">IF($B60='Output| AER'!$B$21,
IF(AND(ABS(F57*10^3-(SUM(SUMPRODUCT('Calc| Project Costs'!$BU$10:$BU$1009,'Calc| Project Costs'!AB$10:AB$1009)+SUMPRODUCT('Calc| Project Costs'!$BU$10:$BU$1009,'Calc| Project Costs'!BH$10:BH$1009))+SUMPRODUCT(--('Input| Disposals'!$O$8:$O$57='Input| Setup'!$B$36),'Input| Disposals'!S$8:S$57)+F60*10^3))&lt;0.000001,(ABS(F57*10^3-(SUMPRODUCT('Calc| Project Costs'!$BU$10:$BU$1009,'Calc| Project Costs'!BP$10:BP$1009)))&lt;0.000001)),0,1),
IF(LEN($B61)&gt;0,
_xlfn.SWITCH($B61,
'Output| AER'!$B$17,SUMPRODUCT('Calc| Project Costs'!$BU$10:$BU$1009,'Calc| Project Costs'!AZ$10:AZ$1009)/10^3,
'Output| AER'!$B$18,IF(LEN($B60)&gt;0,SUM(F$9:F60),0),
'Output| AER'!$B$19,(SUMPRODUCT('Calc| Project Costs'!AB$10:AB$1009,'Calc| Project Costs'!$BU$10:$BU$1009)+SUMPRODUCT('Calc| Project Costs'!BH$10:BH$1009,'Calc| Project Costs'!$BU$10:$BU$1009))/10^3,
'Output| AER'!$B$20,SUMPRODUCT(--('Input| Disposals'!$O$8:$O$57='Input| Setup'!$B$36),'Input| Disposals'!S$8:S$57)/10^3,
'Output| AER'!$B$21,F58-F59-F60,
'Output| AER'!$B$23,"",
'Output| AER'!$B$24,'Input| Type 2 capcons'!F$46/10^3,
SUMPRODUCT('Calc| Project Costs'!T$10:T$1009,1*('Calc| Project Costs'!$G$10:$G$1009=$B61),'Calc| Project Costs'!$BU$10:$BU$1009)/10^3),
""))</f>
        <v/>
      </c>
      <c r="G61" s="213" t="str" cm="1">
        <f t="array" ref="G61">IF($B60='Output| AER'!$B$21,
IF(AND(ABS(G57*10^3-(SUM(SUMPRODUCT('Calc| Project Costs'!$BU$10:$BU$1009,'Calc| Project Costs'!AC$10:AC$1009)+SUMPRODUCT('Calc| Project Costs'!$BU$10:$BU$1009,'Calc| Project Costs'!BI$10:BI$1009))+SUMPRODUCT(--('Input| Disposals'!$O$8:$O$57='Input| Setup'!$B$36),'Input| Disposals'!T$8:T$57)+G60*10^3))&lt;0.000001,(ABS(G57*10^3-(SUMPRODUCT('Calc| Project Costs'!$BU$10:$BU$1009,'Calc| Project Costs'!BQ$10:BQ$1009)))&lt;0.000001)),0,1),
IF(LEN($B61)&gt;0,
_xlfn.SWITCH($B61,
'Output| AER'!$B$17,SUMPRODUCT('Calc| Project Costs'!$BU$10:$BU$1009,'Calc| Project Costs'!BA$10:BA$1009)/10^3,
'Output| AER'!$B$18,IF(LEN($B60)&gt;0,SUM(G$9:G60),0),
'Output| AER'!$B$19,(SUMPRODUCT('Calc| Project Costs'!AC$10:AC$1009,'Calc| Project Costs'!$BU$10:$BU$1009)+SUMPRODUCT('Calc| Project Costs'!BI$10:BI$1009,'Calc| Project Costs'!$BU$10:$BU$1009))/10^3,
'Output| AER'!$B$20,SUMPRODUCT(--('Input| Disposals'!$O$8:$O$57='Input| Setup'!$B$36),'Input| Disposals'!T$8:T$57)/10^3,
'Output| AER'!$B$21,G58-G59-G60,
'Output| AER'!$B$23,"",
'Output| AER'!$B$24,'Input| Type 2 capcons'!G$46/10^3,
SUMPRODUCT('Calc| Project Costs'!U$10:U$1009,1*('Calc| Project Costs'!$G$10:$G$1009=$B61),'Calc| Project Costs'!$BU$10:$BU$1009)/10^3),
""))</f>
        <v/>
      </c>
      <c r="H61" s="213" t="str" cm="1">
        <f t="array" ref="H61">IF($B60='Output| AER'!$B$21,
IF(AND(ABS(H57*10^3-(SUM(SUMPRODUCT('Calc| Project Costs'!$BU$10:$BU$1009,'Calc| Project Costs'!AD$10:AD$1009)+SUMPRODUCT('Calc| Project Costs'!$BU$10:$BU$1009,'Calc| Project Costs'!BJ$10:BJ$1009))+SUMPRODUCT(--('Input| Disposals'!$O$8:$O$57='Input| Setup'!$B$36),'Input| Disposals'!U$8:U$57)+H60*10^3))&lt;0.000001,(ABS(H57*10^3-(SUMPRODUCT('Calc| Project Costs'!$BU$10:$BU$1009,'Calc| Project Costs'!BR$10:BR$1009)))&lt;0.000001)),0,1),
IF(LEN($B61)&gt;0,
_xlfn.SWITCH($B61,
'Output| AER'!$B$17,SUMPRODUCT('Calc| Project Costs'!$BU$10:$BU$1009,'Calc| Project Costs'!BB$10:BB$1009)/10^3,
'Output| AER'!$B$18,IF(LEN($B60)&gt;0,SUM(H$9:H60),0),
'Output| AER'!$B$19,(SUMPRODUCT('Calc| Project Costs'!AD$10:AD$1009,'Calc| Project Costs'!$BU$10:$BU$1009)+SUMPRODUCT('Calc| Project Costs'!BJ$10:BJ$1009,'Calc| Project Costs'!$BU$10:$BU$1009))/10^3,
'Output| AER'!$B$20,SUMPRODUCT(--('Input| Disposals'!$O$8:$O$57='Input| Setup'!$B$36),'Input| Disposals'!U$8:U$57)/10^3,
'Output| AER'!$B$21,H58-H59-H60,
'Output| AER'!$B$23,"",
'Output| AER'!$B$24,'Input| Type 2 capcons'!H$46/10^3,
SUMPRODUCT('Calc| Project Costs'!V$10:V$1009,1*('Calc| Project Costs'!$G$10:$G$1009=$B61),'Calc| Project Costs'!$BU$10:$BU$1009)/10^3),
""))</f>
        <v/>
      </c>
      <c r="I61" s="213" t="str" cm="1">
        <f t="array" ref="I61">IF($B60='Output| AER'!$B$21,
IF(AND(ABS(I57*10^3-(SUM(SUMPRODUCT('Calc| Project Costs'!$BU$10:$BU$1009,'Calc| Project Costs'!AE$10:AE$1009)+SUMPRODUCT('Calc| Project Costs'!$BU$10:$BU$1009,'Calc| Project Costs'!BK$10:BK$1009))+SUMPRODUCT(--('Input| Disposals'!$O$8:$O$57='Input| Setup'!$B$36),'Input| Disposals'!V$8:V$57)+I60*10^3))&lt;0.000001,(ABS(I57*10^3-(SUMPRODUCT('Calc| Project Costs'!$BU$10:$BU$1009,'Calc| Project Costs'!BS$10:BS$1009)))&lt;0.000001)),0,1),
IF(LEN($B61)&gt;0,
_xlfn.SWITCH($B61,
'Output| AER'!$B$17,SUMPRODUCT('Calc| Project Costs'!$BU$10:$BU$1009,'Calc| Project Costs'!BC$10:BC$1009)/10^3,
'Output| AER'!$B$18,IF(LEN($B60)&gt;0,SUM(I$9:I60),0),
'Output| AER'!$B$19,(SUMPRODUCT('Calc| Project Costs'!AE$10:AE$1009,'Calc| Project Costs'!$BU$10:$BU$1009)+SUMPRODUCT('Calc| Project Costs'!BK$10:BK$1009,'Calc| Project Costs'!$BU$10:$BU$1009))/10^3,
'Output| AER'!$B$20,SUMPRODUCT(--('Input| Disposals'!$O$8:$O$57='Input| Setup'!$B$36),'Input| Disposals'!V$8:V$57)/10^3,
'Output| AER'!$B$21,I58-I59-I60,
'Output| AER'!$B$23,"",
'Output| AER'!$B$24,'Input| Type 2 capcons'!I$46/10^3,
SUMPRODUCT('Calc| Project Costs'!W$10:W$1009,1*('Calc| Project Costs'!$G$10:$G$1009=$B61),'Calc| Project Costs'!$BU$10:$BU$1009)/10^3),
""))</f>
        <v/>
      </c>
      <c r="J61" s="214" t="str">
        <f>IF(B60='Output| AER'!$B$21,ROUND(J60-'Output| PTRM (SCS)'!$I$223,9),IF(OR(B61='Output| AER'!$B$23,AND(B61="",B60=""),AND(B61="",B60='Output| AER'!$B$24)),"",IFERROR(SUM(E61:I61),0)))</f>
        <v/>
      </c>
      <c r="L61" s="213" t="str" cm="1">
        <f t="array" ref="L61">IF($B60='Output| AER'!$B$21,
IF(AND(ABS(L57*10^3-(SUM(SUMPRODUCT('Calc| Project Costs'!$BV$10:$BV$1009,'Calc| Project Costs'!Y$10:Y$1009)+SUMPRODUCT('Calc| Project Costs'!$BV$10:$BV$1009,'Calc| Project Costs'!BE$10:BE$1009))+SUMPRODUCT(--('Input| Disposals'!$O$8:$O$57='Input| Setup'!$B$37),'Input| Disposals'!P$8:P$57)+L60*10^3))&lt;0.000001,(ABS(L57*10^3-(SUMPRODUCT('Calc| Project Costs'!$BV$10:$BV$1009,'Calc| Project Costs'!BM$10:BM$1009)))&lt;0.000001)),0,1),
IF(LEN($B61)&gt;0,
_xlfn.SWITCH($B61,
'Output| AER'!$B$17,SUMPRODUCT('Calc| Project Costs'!$BV$10:$BV$1009,'Calc| Project Costs'!AW$10:AW$1009)/10^3,
'Output| AER'!$B$18,IF(LEN($B60)&gt;0,SUM(L$9:L60),0),
'Output| AER'!$B$19,(SUMPRODUCT('Calc| Project Costs'!Y$10:Y$1009,'Calc| Project Costs'!$BV$10:$BV$1009)+SUMPRODUCT('Calc| Project Costs'!BE$10:BE$1009,'Calc| Project Costs'!$BV$10:$BV$1009))/10^3,
'Output| AER'!$B$20,SUMPRODUCT(--('Input| Disposals'!$O$8:$O$57='Input| Setup'!$B$37),'Input| Disposals'!P$8:P$57)/10^3,
'Output| AER'!$B$21,L58-L59-L60,
'Output| AER'!$B$23,"",
'Output| AER'!$B$24,'Input| Type 2 capcons'!L$46/10^3,
SUMPRODUCT('Calc| Project Costs'!Q$10:Q$1009,1*('Calc| Project Costs'!$G$10:$G$1009=$B61),'Calc| Project Costs'!$BV$10:$BV$1009)/10^3),
""))</f>
        <v/>
      </c>
      <c r="M61" s="213" t="str" cm="1">
        <f t="array" ref="M61">IF($B60='Output| AER'!$B$21,
IF(AND(ABS(M57*10^3-(SUM(SUMPRODUCT('Calc| Project Costs'!$BV$10:$BV$1009,'Calc| Project Costs'!Z$10:Z$1009)+SUMPRODUCT('Calc| Project Costs'!$BV$10:$BV$1009,'Calc| Project Costs'!BF$10:BF$1009))+SUMPRODUCT(--('Input| Disposals'!$O$8:$O$57='Input| Setup'!$B$37),'Input| Disposals'!Q$8:Q$57)+M60*10^3))&lt;0.000001,(ABS(M57*10^3-(SUMPRODUCT('Calc| Project Costs'!$BV$10:$BV$1009,'Calc| Project Costs'!BN$10:BN$1009)))&lt;0.000001)),0,1),
IF(LEN($B61)&gt;0,
_xlfn.SWITCH($B61,
'Output| AER'!$B$17,SUMPRODUCT('Calc| Project Costs'!$BV$10:$BV$1009,'Calc| Project Costs'!AX$10:AX$1009)/10^3,
'Output| AER'!$B$18,IF(LEN($B60)&gt;0,SUM(M$9:M60),0),
'Output| AER'!$B$19,(SUMPRODUCT('Calc| Project Costs'!Z$10:Z$1009,'Calc| Project Costs'!$BV$10:$BV$1009)+SUMPRODUCT('Calc| Project Costs'!BF$10:BF$1009,'Calc| Project Costs'!$BV$10:$BV$1009))/10^3,
'Output| AER'!$B$20,SUMPRODUCT(--('Input| Disposals'!$O$8:$O$57='Input| Setup'!$B$37),'Input| Disposals'!Q$8:Q$57)/10^3,
'Output| AER'!$B$21,M58-M59-M60,
'Output| AER'!$B$23,"",
'Output| AER'!$B$24,'Input| Type 2 capcons'!M$46/10^3,
SUMPRODUCT('Calc| Project Costs'!R$10:R$1009,1*('Calc| Project Costs'!$G$10:$G$1009=$B61),'Calc| Project Costs'!$BV$10:$BV$1009)/10^3),
""))</f>
        <v/>
      </c>
      <c r="N61" s="213" t="str" cm="1">
        <f t="array" ref="N61">IF($B60='Output| AER'!$B$21,
IF(AND(ABS(N57*10^3-(SUM(SUMPRODUCT('Calc| Project Costs'!$BV$10:$BV$1009,'Calc| Project Costs'!AA$10:AA$1009)+SUMPRODUCT('Calc| Project Costs'!$BV$10:$BV$1009,'Calc| Project Costs'!BG$10:BG$1009))+SUMPRODUCT(--('Input| Disposals'!$O$8:$O$57='Input| Setup'!$B$37),'Input| Disposals'!R$8:R$57)+N60*10^3))&lt;0.000001,(ABS(N57*10^3-(SUMPRODUCT('Calc| Project Costs'!$BV$10:$BV$1009,'Calc| Project Costs'!BO$10:BO$1009)))&lt;0.000001)),0,1),
IF(LEN($B61)&gt;0,
_xlfn.SWITCH($B61,
'Output| AER'!$B$17,SUMPRODUCT('Calc| Project Costs'!$BV$10:$BV$1009,'Calc| Project Costs'!AY$10:AY$1009)/10^3,
'Output| AER'!$B$18,IF(LEN($B60)&gt;0,SUM(N$9:N60),0),
'Output| AER'!$B$19,(SUMPRODUCT('Calc| Project Costs'!AA$10:AA$1009,'Calc| Project Costs'!$BV$10:$BV$1009)+SUMPRODUCT('Calc| Project Costs'!BG$10:BG$1009,'Calc| Project Costs'!$BV$10:$BV$1009))/10^3,
'Output| AER'!$B$20,SUMPRODUCT(--('Input| Disposals'!$O$8:$O$57='Input| Setup'!$B$37),'Input| Disposals'!R$8:R$57)/10^3,
'Output| AER'!$B$21,N58-N59-N60,
'Output| AER'!$B$23,"",
'Output| AER'!$B$24,'Input| Type 2 capcons'!N$46/10^3,
SUMPRODUCT('Calc| Project Costs'!S$10:S$1009,1*('Calc| Project Costs'!$G$10:$G$1009=$B61),'Calc| Project Costs'!$BV$10:$BV$1009)/10^3),
""))</f>
        <v/>
      </c>
      <c r="O61" s="213" t="str" cm="1">
        <f t="array" ref="O61">IF($B60='Output| AER'!$B$21,
IF(AND(ABS(O57*10^3-(SUM(SUMPRODUCT('Calc| Project Costs'!$BV$10:$BV$1009,'Calc| Project Costs'!AB$10:AB$1009)+SUMPRODUCT('Calc| Project Costs'!$BV$10:$BV$1009,'Calc| Project Costs'!BH$10:BH$1009))+SUMPRODUCT(--('Input| Disposals'!$O$8:$O$57='Input| Setup'!$B$37),'Input| Disposals'!S$8:S$57)+O60*10^3))&lt;0.000001,(ABS(O57*10^3-(SUMPRODUCT('Calc| Project Costs'!$BV$10:$BV$1009,'Calc| Project Costs'!BP$10:BP$1009)))&lt;0.000001)),0,1),
IF(LEN($B61)&gt;0,
_xlfn.SWITCH($B61,
'Output| AER'!$B$17,SUMPRODUCT('Calc| Project Costs'!$BV$10:$BV$1009,'Calc| Project Costs'!AZ$10:AZ$1009)/10^3,
'Output| AER'!$B$18,IF(LEN($B60)&gt;0,SUM(O$9:O60),0),
'Output| AER'!$B$19,(SUMPRODUCT('Calc| Project Costs'!AB$10:AB$1009,'Calc| Project Costs'!$BV$10:$BV$1009)+SUMPRODUCT('Calc| Project Costs'!BH$10:BH$1009,'Calc| Project Costs'!$BV$10:$BV$1009))/10^3,
'Output| AER'!$B$20,SUMPRODUCT(--('Input| Disposals'!$O$8:$O$57='Input| Setup'!$B$37),'Input| Disposals'!S$8:S$57)/10^3,
'Output| AER'!$B$21,O58-O59-O60,
'Output| AER'!$B$23,"",
'Output| AER'!$B$24,'Input| Type 2 capcons'!O$46/10^3,
SUMPRODUCT('Calc| Project Costs'!T$10:T$1009,1*('Calc| Project Costs'!$G$10:$G$1009=$B61),'Calc| Project Costs'!$BV$10:$BV$1009)/10^3),
""))</f>
        <v/>
      </c>
      <c r="P61" s="213" t="str" cm="1">
        <f t="array" ref="P61">IF($B60='Output| AER'!$B$21,
IF(AND(ABS(P57*10^3-(SUM(SUMPRODUCT('Calc| Project Costs'!$BV$10:$BV$1009,'Calc| Project Costs'!AC$10:AC$1009)+SUMPRODUCT('Calc| Project Costs'!$BV$10:$BV$1009,'Calc| Project Costs'!BI$10:BI$1009))+SUMPRODUCT(--('Input| Disposals'!$O$8:$O$57='Input| Setup'!$B$37),'Input| Disposals'!T$8:T$57)+P60*10^3))&lt;0.000001,(ABS(P57*10^3-(SUMPRODUCT('Calc| Project Costs'!$BV$10:$BV$1009,'Calc| Project Costs'!BQ$10:BQ$1009)))&lt;0.000001)),0,1),
IF(LEN($B61)&gt;0,
_xlfn.SWITCH($B61,
'Output| AER'!$B$17,SUMPRODUCT('Calc| Project Costs'!$BV$10:$BV$1009,'Calc| Project Costs'!BA$10:BA$1009)/10^3,
'Output| AER'!$B$18,IF(LEN($B60)&gt;0,SUM(P$9:P60),0),
'Output| AER'!$B$19,(SUMPRODUCT('Calc| Project Costs'!AC$10:AC$1009,'Calc| Project Costs'!$BV$10:$BV$1009)+SUMPRODUCT('Calc| Project Costs'!BI$10:BI$1009,'Calc| Project Costs'!$BV$10:$BV$1009))/10^3,
'Output| AER'!$B$20,SUMPRODUCT(--('Input| Disposals'!$O$8:$O$57='Input| Setup'!$B$37),'Input| Disposals'!T$8:T$57)/10^3,
'Output| AER'!$B$21,P58-P59-P60,
'Output| AER'!$B$23,"",
'Output| AER'!$B$24,'Input| Type 2 capcons'!P$46/10^3,
SUMPRODUCT('Calc| Project Costs'!U$10:U$1009,1*('Calc| Project Costs'!$G$10:$G$1009=$B61),'Calc| Project Costs'!$BV$10:$BV$1009)/10^3),
""))</f>
        <v/>
      </c>
      <c r="Q61" s="213" t="str" cm="1">
        <f t="array" ref="Q61">IF($B60='Output| AER'!$B$21,
IF(AND(ABS(Q57*10^3-(SUM(SUMPRODUCT('Calc| Project Costs'!$BV$10:$BV$1009,'Calc| Project Costs'!AD$10:AD$1009)+SUMPRODUCT('Calc| Project Costs'!$BV$10:$BV$1009,'Calc| Project Costs'!BJ$10:BJ$1009))+SUMPRODUCT(--('Input| Disposals'!$O$8:$O$57='Input| Setup'!$B$37),'Input| Disposals'!U$8:U$57)+Q60*10^3))&lt;0.000001,(ABS(Q57*10^3-(SUMPRODUCT('Calc| Project Costs'!$BV$10:$BV$1009,'Calc| Project Costs'!BR$10:BR$1009)))&lt;0.000001)),0,1),
IF(LEN($B61)&gt;0,
_xlfn.SWITCH($B61,
'Output| AER'!$B$17,SUMPRODUCT('Calc| Project Costs'!$BV$10:$BV$1009,'Calc| Project Costs'!BB$10:BB$1009)/10^3,
'Output| AER'!$B$18,IF(LEN($B60)&gt;0,SUM(Q$9:Q60),0),
'Output| AER'!$B$19,(SUMPRODUCT('Calc| Project Costs'!AD$10:AD$1009,'Calc| Project Costs'!$BV$10:$BV$1009)+SUMPRODUCT('Calc| Project Costs'!BJ$10:BJ$1009,'Calc| Project Costs'!$BV$10:$BV$1009))/10^3,
'Output| AER'!$B$20,SUMPRODUCT(--('Input| Disposals'!$O$8:$O$57='Input| Setup'!$B$37),'Input| Disposals'!U$8:U$57)/10^3,
'Output| AER'!$B$21,Q58-Q59-Q60,
'Output| AER'!$B$23,"",
'Output| AER'!$B$24,'Input| Type 2 capcons'!Q$46/10^3,
SUMPRODUCT('Calc| Project Costs'!V$10:V$1009,1*('Calc| Project Costs'!$G$10:$G$1009=$B61),'Calc| Project Costs'!$BV$10:$BV$1009)/10^3),
""))</f>
        <v/>
      </c>
      <c r="R61" s="213" t="str" cm="1">
        <f t="array" ref="R61">IF($B60='Output| AER'!$B$21,
IF(AND(ABS(R57*10^3-(SUM(SUMPRODUCT('Calc| Project Costs'!$BV$10:$BV$1009,'Calc| Project Costs'!AE$10:AE$1009)+SUMPRODUCT('Calc| Project Costs'!$BV$10:$BV$1009,'Calc| Project Costs'!BK$10:BK$1009))+SUMPRODUCT(--('Input| Disposals'!$O$8:$O$57='Input| Setup'!$B$37),'Input| Disposals'!V$8:V$57)+R60*10^3))&lt;0.000001,(ABS(R57*10^3-(SUMPRODUCT('Calc| Project Costs'!$BV$10:$BV$1009,'Calc| Project Costs'!BS$10:BS$1009)))&lt;0.000001)),0,1),
IF(LEN($B61)&gt;0,
_xlfn.SWITCH($B61,
'Output| AER'!$B$17,SUMPRODUCT('Calc| Project Costs'!$BV$10:$BV$1009,'Calc| Project Costs'!BC$10:BC$1009)/10^3,
'Output| AER'!$B$18,IF(LEN($B60)&gt;0,SUM(R$9:R60),0),
'Output| AER'!$B$19,(SUMPRODUCT('Calc| Project Costs'!AE$10:AE$1009,'Calc| Project Costs'!$BV$10:$BV$1009)+SUMPRODUCT('Calc| Project Costs'!BK$10:BK$1009,'Calc| Project Costs'!$BV$10:$BV$1009))/10^3,
'Output| AER'!$B$20,SUMPRODUCT(--('Input| Disposals'!$O$8:$O$57='Input| Setup'!$B$37),'Input| Disposals'!V$8:V$57)/10^3,
'Output| AER'!$B$21,R58-R59-R60,
'Output| AER'!$B$23,"",
'Output| AER'!$B$24,'Input| Type 2 capcons'!R$46/10^3,
SUMPRODUCT('Calc| Project Costs'!W$10:W$1009,1*('Calc| Project Costs'!$G$10:$G$1009=$B61),'Calc| Project Costs'!$BV$10:$BV$1009)/10^3),
""))</f>
        <v/>
      </c>
      <c r="S61" s="214" t="str">
        <f>IF(B60='Output| AER'!$B$21,ROUND(S60-'Output| PTRM (DFA)'!$I$223,9),IF(OR(B61='Output| AER'!$B$23,AND(B61="",B60=""),AND(B61="",B60='Output| AER'!$B$24)),"",IFERROR(SUM(N61:R61),0)))</f>
        <v/>
      </c>
    </row>
    <row r="62" spans="2:19" ht="12.75" customHeight="1" x14ac:dyDescent="0.2">
      <c r="B62" s="125" t="str" cm="1">
        <f t="array" ref="B62">IFERROR(_xlfn.LET(_xlpm.x, INDEX(_xlfn.VSTACK(_xlfn.UNIQUE(_xlfn._xlws.FILTER('Input| Projects'!$G$10:$G$1009,'Input| Projects'!$G$10:$G$1009&lt;&gt;"")),'Output| AER'!$B$17:$B$24),ROW(A54)),IF(_xlpm.x=0,"",_xlpm.x)),"")</f>
        <v/>
      </c>
      <c r="C62" s="213" t="str" cm="1">
        <f t="array" ref="C62">IF($B61='Output| AER'!$B$21,
IF(AND(ABS(C58*10^3-(SUM(SUMPRODUCT('Calc| Project Costs'!$BU$10:$BU$1009,'Calc| Project Costs'!Y$10:Y$1009)+SUMPRODUCT('Calc| Project Costs'!$BU$10:$BU$1009,'Calc| Project Costs'!BE$10:BE$1009))+SUMPRODUCT(--('Input| Disposals'!$O$8:$O$57='Input| Setup'!$B$36),'Input| Disposals'!P$8:P$57)+C61*10^3))&lt;0.000001,(ABS(C58*10^3-(SUMPRODUCT('Calc| Project Costs'!$BU$10:$BU$1009,'Calc| Project Costs'!BM$10:BM$1009)))&lt;0.000001)),0,1),
IF(LEN($B62)&gt;0,
_xlfn.SWITCH($B62,
'Output| AER'!$B$17,SUMPRODUCT('Calc| Project Costs'!$BU$10:$BU$1009,'Calc| Project Costs'!AW$10:AW$1009)/10^3,
'Output| AER'!$B$18,IF(LEN($B61)&gt;0,SUM(C$9:C61),0),
'Output| AER'!$B$19,(SUMPRODUCT('Calc| Project Costs'!Y$10:Y$1009,'Calc| Project Costs'!$BU$10:$BU$1009)+SUMPRODUCT('Calc| Project Costs'!BE$10:BE$1009,'Calc| Project Costs'!$BU$10:$BU$1009))/10^3,
'Output| AER'!$B$20,SUMPRODUCT(--('Input| Disposals'!$O$8:$O$57='Input| Setup'!$B$36),'Input| Disposals'!P$8:P$57)/10^3,
'Output| AER'!$B$21,C59-C60-C61,
'Output| AER'!$B$23,"",
'Output| AER'!$B$24,'Input| Type 2 capcons'!C$46/10^3,
SUMPRODUCT('Calc| Project Costs'!Q$10:Q$1009,1*('Calc| Project Costs'!$G$10:$G$1009=$B62),'Calc| Project Costs'!$BU$10:$BU$1009)/10^3),
""))</f>
        <v/>
      </c>
      <c r="D62" s="213" t="str" cm="1">
        <f t="array" ref="D62">IF($B61='Output| AER'!$B$21,
IF(AND(ABS(D58*10^3-(SUM(SUMPRODUCT('Calc| Project Costs'!$BU$10:$BU$1009,'Calc| Project Costs'!Z$10:Z$1009)+SUMPRODUCT('Calc| Project Costs'!$BU$10:$BU$1009,'Calc| Project Costs'!BF$10:BF$1009))+SUMPRODUCT(--('Input| Disposals'!$O$8:$O$57='Input| Setup'!$B$36),'Input| Disposals'!Q$8:Q$57)+D61*10^3))&lt;0.000001,(ABS(D58*10^3-(SUMPRODUCT('Calc| Project Costs'!$BU$10:$BU$1009,'Calc| Project Costs'!BN$10:BN$1009)))&lt;0.000001)),0,1),
IF(LEN($B62)&gt;0,
_xlfn.SWITCH($B62,
'Output| AER'!$B$17,SUMPRODUCT('Calc| Project Costs'!$BU$10:$BU$1009,'Calc| Project Costs'!AX$10:AX$1009)/10^3,
'Output| AER'!$B$18,IF(LEN($B61)&gt;0,SUM(D$9:D61),0),
'Output| AER'!$B$19,(SUMPRODUCT('Calc| Project Costs'!Z$10:Z$1009,'Calc| Project Costs'!$BU$10:$BU$1009)+SUMPRODUCT('Calc| Project Costs'!BF$10:BF$1009,'Calc| Project Costs'!$BU$10:$BU$1009))/10^3,
'Output| AER'!$B$20,SUMPRODUCT(--('Input| Disposals'!$O$8:$O$57='Input| Setup'!$B$36),'Input| Disposals'!Q$8:Q$57)/10^3,
'Output| AER'!$B$21,D59-D60-D61,
'Output| AER'!$B$23,"",
'Output| AER'!$B$24,'Input| Type 2 capcons'!D$46/10^3,
SUMPRODUCT('Calc| Project Costs'!R$10:R$1009,1*('Calc| Project Costs'!$G$10:$G$1009=$B62),'Calc| Project Costs'!$BU$10:$BU$1009)/10^3),
""))</f>
        <v/>
      </c>
      <c r="E62" s="213" t="str" cm="1">
        <f t="array" ref="E62">IF($B61='Output| AER'!$B$21,
IF(AND(ABS(E58*10^3-(SUM(SUMPRODUCT('Calc| Project Costs'!$BU$10:$BU$1009,'Calc| Project Costs'!AA$10:AA$1009)+SUMPRODUCT('Calc| Project Costs'!$BU$10:$BU$1009,'Calc| Project Costs'!BG$10:BG$1009))+SUMPRODUCT(--('Input| Disposals'!$O$8:$O$57='Input| Setup'!$B$36),'Input| Disposals'!R$8:R$57)+E61*10^3))&lt;0.000001,(ABS(E58*10^3-(SUMPRODUCT('Calc| Project Costs'!$BU$10:$BU$1009,'Calc| Project Costs'!BO$10:BO$1009)))&lt;0.000001)),0,1),
IF(LEN($B62)&gt;0,
_xlfn.SWITCH($B62,
'Output| AER'!$B$17,SUMPRODUCT('Calc| Project Costs'!$BU$10:$BU$1009,'Calc| Project Costs'!AY$10:AY$1009)/10^3,
'Output| AER'!$B$18,IF(LEN($B61)&gt;0,SUM(E$9:E61),0),
'Output| AER'!$B$19,(SUMPRODUCT('Calc| Project Costs'!AA$10:AA$1009,'Calc| Project Costs'!$BU$10:$BU$1009)+SUMPRODUCT('Calc| Project Costs'!BG$10:BG$1009,'Calc| Project Costs'!$BU$10:$BU$1009))/10^3,
'Output| AER'!$B$20,SUMPRODUCT(--('Input| Disposals'!$O$8:$O$57='Input| Setup'!$B$36),'Input| Disposals'!R$8:R$57)/10^3,
'Output| AER'!$B$21,E59-E60-E61,
'Output| AER'!$B$23,"",
'Output| AER'!$B$24,'Input| Type 2 capcons'!E$46/10^3,
SUMPRODUCT('Calc| Project Costs'!S$10:S$1009,1*('Calc| Project Costs'!$G$10:$G$1009=$B62),'Calc| Project Costs'!$BU$10:$BU$1009)/10^3),
""))</f>
        <v/>
      </c>
      <c r="F62" s="213" t="str" cm="1">
        <f t="array" ref="F62">IF($B61='Output| AER'!$B$21,
IF(AND(ABS(F58*10^3-(SUM(SUMPRODUCT('Calc| Project Costs'!$BU$10:$BU$1009,'Calc| Project Costs'!AB$10:AB$1009)+SUMPRODUCT('Calc| Project Costs'!$BU$10:$BU$1009,'Calc| Project Costs'!BH$10:BH$1009))+SUMPRODUCT(--('Input| Disposals'!$O$8:$O$57='Input| Setup'!$B$36),'Input| Disposals'!S$8:S$57)+F61*10^3))&lt;0.000001,(ABS(F58*10^3-(SUMPRODUCT('Calc| Project Costs'!$BU$10:$BU$1009,'Calc| Project Costs'!BP$10:BP$1009)))&lt;0.000001)),0,1),
IF(LEN($B62)&gt;0,
_xlfn.SWITCH($B62,
'Output| AER'!$B$17,SUMPRODUCT('Calc| Project Costs'!$BU$10:$BU$1009,'Calc| Project Costs'!AZ$10:AZ$1009)/10^3,
'Output| AER'!$B$18,IF(LEN($B61)&gt;0,SUM(F$9:F61),0),
'Output| AER'!$B$19,(SUMPRODUCT('Calc| Project Costs'!AB$10:AB$1009,'Calc| Project Costs'!$BU$10:$BU$1009)+SUMPRODUCT('Calc| Project Costs'!BH$10:BH$1009,'Calc| Project Costs'!$BU$10:$BU$1009))/10^3,
'Output| AER'!$B$20,SUMPRODUCT(--('Input| Disposals'!$O$8:$O$57='Input| Setup'!$B$36),'Input| Disposals'!S$8:S$57)/10^3,
'Output| AER'!$B$21,F59-F60-F61,
'Output| AER'!$B$23,"",
'Output| AER'!$B$24,'Input| Type 2 capcons'!F$46/10^3,
SUMPRODUCT('Calc| Project Costs'!T$10:T$1009,1*('Calc| Project Costs'!$G$10:$G$1009=$B62),'Calc| Project Costs'!$BU$10:$BU$1009)/10^3),
""))</f>
        <v/>
      </c>
      <c r="G62" s="213" t="str" cm="1">
        <f t="array" ref="G62">IF($B61='Output| AER'!$B$21,
IF(AND(ABS(G58*10^3-(SUM(SUMPRODUCT('Calc| Project Costs'!$BU$10:$BU$1009,'Calc| Project Costs'!AC$10:AC$1009)+SUMPRODUCT('Calc| Project Costs'!$BU$10:$BU$1009,'Calc| Project Costs'!BI$10:BI$1009))+SUMPRODUCT(--('Input| Disposals'!$O$8:$O$57='Input| Setup'!$B$36),'Input| Disposals'!T$8:T$57)+G61*10^3))&lt;0.000001,(ABS(G58*10^3-(SUMPRODUCT('Calc| Project Costs'!$BU$10:$BU$1009,'Calc| Project Costs'!BQ$10:BQ$1009)))&lt;0.000001)),0,1),
IF(LEN($B62)&gt;0,
_xlfn.SWITCH($B62,
'Output| AER'!$B$17,SUMPRODUCT('Calc| Project Costs'!$BU$10:$BU$1009,'Calc| Project Costs'!BA$10:BA$1009)/10^3,
'Output| AER'!$B$18,IF(LEN($B61)&gt;0,SUM(G$9:G61),0),
'Output| AER'!$B$19,(SUMPRODUCT('Calc| Project Costs'!AC$10:AC$1009,'Calc| Project Costs'!$BU$10:$BU$1009)+SUMPRODUCT('Calc| Project Costs'!BI$10:BI$1009,'Calc| Project Costs'!$BU$10:$BU$1009))/10^3,
'Output| AER'!$B$20,SUMPRODUCT(--('Input| Disposals'!$O$8:$O$57='Input| Setup'!$B$36),'Input| Disposals'!T$8:T$57)/10^3,
'Output| AER'!$B$21,G59-G60-G61,
'Output| AER'!$B$23,"",
'Output| AER'!$B$24,'Input| Type 2 capcons'!G$46/10^3,
SUMPRODUCT('Calc| Project Costs'!U$10:U$1009,1*('Calc| Project Costs'!$G$10:$G$1009=$B62),'Calc| Project Costs'!$BU$10:$BU$1009)/10^3),
""))</f>
        <v/>
      </c>
      <c r="H62" s="213" t="str" cm="1">
        <f t="array" ref="H62">IF($B61='Output| AER'!$B$21,
IF(AND(ABS(H58*10^3-(SUM(SUMPRODUCT('Calc| Project Costs'!$BU$10:$BU$1009,'Calc| Project Costs'!AD$10:AD$1009)+SUMPRODUCT('Calc| Project Costs'!$BU$10:$BU$1009,'Calc| Project Costs'!BJ$10:BJ$1009))+SUMPRODUCT(--('Input| Disposals'!$O$8:$O$57='Input| Setup'!$B$36),'Input| Disposals'!U$8:U$57)+H61*10^3))&lt;0.000001,(ABS(H58*10^3-(SUMPRODUCT('Calc| Project Costs'!$BU$10:$BU$1009,'Calc| Project Costs'!BR$10:BR$1009)))&lt;0.000001)),0,1),
IF(LEN($B62)&gt;0,
_xlfn.SWITCH($B62,
'Output| AER'!$B$17,SUMPRODUCT('Calc| Project Costs'!$BU$10:$BU$1009,'Calc| Project Costs'!BB$10:BB$1009)/10^3,
'Output| AER'!$B$18,IF(LEN($B61)&gt;0,SUM(H$9:H61),0),
'Output| AER'!$B$19,(SUMPRODUCT('Calc| Project Costs'!AD$10:AD$1009,'Calc| Project Costs'!$BU$10:$BU$1009)+SUMPRODUCT('Calc| Project Costs'!BJ$10:BJ$1009,'Calc| Project Costs'!$BU$10:$BU$1009))/10^3,
'Output| AER'!$B$20,SUMPRODUCT(--('Input| Disposals'!$O$8:$O$57='Input| Setup'!$B$36),'Input| Disposals'!U$8:U$57)/10^3,
'Output| AER'!$B$21,H59-H60-H61,
'Output| AER'!$B$23,"",
'Output| AER'!$B$24,'Input| Type 2 capcons'!H$46/10^3,
SUMPRODUCT('Calc| Project Costs'!V$10:V$1009,1*('Calc| Project Costs'!$G$10:$G$1009=$B62),'Calc| Project Costs'!$BU$10:$BU$1009)/10^3),
""))</f>
        <v/>
      </c>
      <c r="I62" s="213" t="str" cm="1">
        <f t="array" ref="I62">IF($B61='Output| AER'!$B$21,
IF(AND(ABS(I58*10^3-(SUM(SUMPRODUCT('Calc| Project Costs'!$BU$10:$BU$1009,'Calc| Project Costs'!AE$10:AE$1009)+SUMPRODUCT('Calc| Project Costs'!$BU$10:$BU$1009,'Calc| Project Costs'!BK$10:BK$1009))+SUMPRODUCT(--('Input| Disposals'!$O$8:$O$57='Input| Setup'!$B$36),'Input| Disposals'!V$8:V$57)+I61*10^3))&lt;0.000001,(ABS(I58*10^3-(SUMPRODUCT('Calc| Project Costs'!$BU$10:$BU$1009,'Calc| Project Costs'!BS$10:BS$1009)))&lt;0.000001)),0,1),
IF(LEN($B62)&gt;0,
_xlfn.SWITCH($B62,
'Output| AER'!$B$17,SUMPRODUCT('Calc| Project Costs'!$BU$10:$BU$1009,'Calc| Project Costs'!BC$10:BC$1009)/10^3,
'Output| AER'!$B$18,IF(LEN($B61)&gt;0,SUM(I$9:I61),0),
'Output| AER'!$B$19,(SUMPRODUCT('Calc| Project Costs'!AE$10:AE$1009,'Calc| Project Costs'!$BU$10:$BU$1009)+SUMPRODUCT('Calc| Project Costs'!BK$10:BK$1009,'Calc| Project Costs'!$BU$10:$BU$1009))/10^3,
'Output| AER'!$B$20,SUMPRODUCT(--('Input| Disposals'!$O$8:$O$57='Input| Setup'!$B$36),'Input| Disposals'!V$8:V$57)/10^3,
'Output| AER'!$B$21,I59-I60-I61,
'Output| AER'!$B$23,"",
'Output| AER'!$B$24,'Input| Type 2 capcons'!I$46/10^3,
SUMPRODUCT('Calc| Project Costs'!W$10:W$1009,1*('Calc| Project Costs'!$G$10:$G$1009=$B62),'Calc| Project Costs'!$BU$10:$BU$1009)/10^3),
""))</f>
        <v/>
      </c>
      <c r="J62" s="214" t="str">
        <f>IF(B61='Output| AER'!$B$21,ROUND(J61-'Output| PTRM (SCS)'!$I$223,9),IF(OR(B62='Output| AER'!$B$23,AND(B62="",B61=""),AND(B62="",B61='Output| AER'!$B$24)),"",IFERROR(SUM(E62:I62),0)))</f>
        <v/>
      </c>
      <c r="L62" s="213" t="str" cm="1">
        <f t="array" ref="L62">IF($B61='Output| AER'!$B$21,
IF(AND(ABS(L58*10^3-(SUM(SUMPRODUCT('Calc| Project Costs'!$BV$10:$BV$1009,'Calc| Project Costs'!Y$10:Y$1009)+SUMPRODUCT('Calc| Project Costs'!$BV$10:$BV$1009,'Calc| Project Costs'!BE$10:BE$1009))+SUMPRODUCT(--('Input| Disposals'!$O$8:$O$57='Input| Setup'!$B$37),'Input| Disposals'!P$8:P$57)+L61*10^3))&lt;0.000001,(ABS(L58*10^3-(SUMPRODUCT('Calc| Project Costs'!$BV$10:$BV$1009,'Calc| Project Costs'!BM$10:BM$1009)))&lt;0.000001)),0,1),
IF(LEN($B62)&gt;0,
_xlfn.SWITCH($B62,
'Output| AER'!$B$17,SUMPRODUCT('Calc| Project Costs'!$BV$10:$BV$1009,'Calc| Project Costs'!AW$10:AW$1009)/10^3,
'Output| AER'!$B$18,IF(LEN($B61)&gt;0,SUM(L$9:L61),0),
'Output| AER'!$B$19,(SUMPRODUCT('Calc| Project Costs'!Y$10:Y$1009,'Calc| Project Costs'!$BV$10:$BV$1009)+SUMPRODUCT('Calc| Project Costs'!BE$10:BE$1009,'Calc| Project Costs'!$BV$10:$BV$1009))/10^3,
'Output| AER'!$B$20,SUMPRODUCT(--('Input| Disposals'!$O$8:$O$57='Input| Setup'!$B$37),'Input| Disposals'!P$8:P$57)/10^3,
'Output| AER'!$B$21,L59-L60-L61,
'Output| AER'!$B$23,"",
'Output| AER'!$B$24,'Input| Type 2 capcons'!L$46/10^3,
SUMPRODUCT('Calc| Project Costs'!Q$10:Q$1009,1*('Calc| Project Costs'!$G$10:$G$1009=$B62),'Calc| Project Costs'!$BV$10:$BV$1009)/10^3),
""))</f>
        <v/>
      </c>
      <c r="M62" s="213" t="str" cm="1">
        <f t="array" ref="M62">IF($B61='Output| AER'!$B$21,
IF(AND(ABS(M58*10^3-(SUM(SUMPRODUCT('Calc| Project Costs'!$BV$10:$BV$1009,'Calc| Project Costs'!Z$10:Z$1009)+SUMPRODUCT('Calc| Project Costs'!$BV$10:$BV$1009,'Calc| Project Costs'!BF$10:BF$1009))+SUMPRODUCT(--('Input| Disposals'!$O$8:$O$57='Input| Setup'!$B$37),'Input| Disposals'!Q$8:Q$57)+M61*10^3))&lt;0.000001,(ABS(M58*10^3-(SUMPRODUCT('Calc| Project Costs'!$BV$10:$BV$1009,'Calc| Project Costs'!BN$10:BN$1009)))&lt;0.000001)),0,1),
IF(LEN($B62)&gt;0,
_xlfn.SWITCH($B62,
'Output| AER'!$B$17,SUMPRODUCT('Calc| Project Costs'!$BV$10:$BV$1009,'Calc| Project Costs'!AX$10:AX$1009)/10^3,
'Output| AER'!$B$18,IF(LEN($B61)&gt;0,SUM(M$9:M61),0),
'Output| AER'!$B$19,(SUMPRODUCT('Calc| Project Costs'!Z$10:Z$1009,'Calc| Project Costs'!$BV$10:$BV$1009)+SUMPRODUCT('Calc| Project Costs'!BF$10:BF$1009,'Calc| Project Costs'!$BV$10:$BV$1009))/10^3,
'Output| AER'!$B$20,SUMPRODUCT(--('Input| Disposals'!$O$8:$O$57='Input| Setup'!$B$37),'Input| Disposals'!Q$8:Q$57)/10^3,
'Output| AER'!$B$21,M59-M60-M61,
'Output| AER'!$B$23,"",
'Output| AER'!$B$24,'Input| Type 2 capcons'!M$46/10^3,
SUMPRODUCT('Calc| Project Costs'!R$10:R$1009,1*('Calc| Project Costs'!$G$10:$G$1009=$B62),'Calc| Project Costs'!$BV$10:$BV$1009)/10^3),
""))</f>
        <v/>
      </c>
      <c r="N62" s="213" t="str" cm="1">
        <f t="array" ref="N62">IF($B61='Output| AER'!$B$21,
IF(AND(ABS(N58*10^3-(SUM(SUMPRODUCT('Calc| Project Costs'!$BV$10:$BV$1009,'Calc| Project Costs'!AA$10:AA$1009)+SUMPRODUCT('Calc| Project Costs'!$BV$10:$BV$1009,'Calc| Project Costs'!BG$10:BG$1009))+SUMPRODUCT(--('Input| Disposals'!$O$8:$O$57='Input| Setup'!$B$37),'Input| Disposals'!R$8:R$57)+N61*10^3))&lt;0.000001,(ABS(N58*10^3-(SUMPRODUCT('Calc| Project Costs'!$BV$10:$BV$1009,'Calc| Project Costs'!BO$10:BO$1009)))&lt;0.000001)),0,1),
IF(LEN($B62)&gt;0,
_xlfn.SWITCH($B62,
'Output| AER'!$B$17,SUMPRODUCT('Calc| Project Costs'!$BV$10:$BV$1009,'Calc| Project Costs'!AY$10:AY$1009)/10^3,
'Output| AER'!$B$18,IF(LEN($B61)&gt;0,SUM(N$9:N61),0),
'Output| AER'!$B$19,(SUMPRODUCT('Calc| Project Costs'!AA$10:AA$1009,'Calc| Project Costs'!$BV$10:$BV$1009)+SUMPRODUCT('Calc| Project Costs'!BG$10:BG$1009,'Calc| Project Costs'!$BV$10:$BV$1009))/10^3,
'Output| AER'!$B$20,SUMPRODUCT(--('Input| Disposals'!$O$8:$O$57='Input| Setup'!$B$37),'Input| Disposals'!R$8:R$57)/10^3,
'Output| AER'!$B$21,N59-N60-N61,
'Output| AER'!$B$23,"",
'Output| AER'!$B$24,'Input| Type 2 capcons'!N$46/10^3,
SUMPRODUCT('Calc| Project Costs'!S$10:S$1009,1*('Calc| Project Costs'!$G$10:$G$1009=$B62),'Calc| Project Costs'!$BV$10:$BV$1009)/10^3),
""))</f>
        <v/>
      </c>
      <c r="O62" s="213" t="str" cm="1">
        <f t="array" ref="O62">IF($B61='Output| AER'!$B$21,
IF(AND(ABS(O58*10^3-(SUM(SUMPRODUCT('Calc| Project Costs'!$BV$10:$BV$1009,'Calc| Project Costs'!AB$10:AB$1009)+SUMPRODUCT('Calc| Project Costs'!$BV$10:$BV$1009,'Calc| Project Costs'!BH$10:BH$1009))+SUMPRODUCT(--('Input| Disposals'!$O$8:$O$57='Input| Setup'!$B$37),'Input| Disposals'!S$8:S$57)+O61*10^3))&lt;0.000001,(ABS(O58*10^3-(SUMPRODUCT('Calc| Project Costs'!$BV$10:$BV$1009,'Calc| Project Costs'!BP$10:BP$1009)))&lt;0.000001)),0,1),
IF(LEN($B62)&gt;0,
_xlfn.SWITCH($B62,
'Output| AER'!$B$17,SUMPRODUCT('Calc| Project Costs'!$BV$10:$BV$1009,'Calc| Project Costs'!AZ$10:AZ$1009)/10^3,
'Output| AER'!$B$18,IF(LEN($B61)&gt;0,SUM(O$9:O61),0),
'Output| AER'!$B$19,(SUMPRODUCT('Calc| Project Costs'!AB$10:AB$1009,'Calc| Project Costs'!$BV$10:$BV$1009)+SUMPRODUCT('Calc| Project Costs'!BH$10:BH$1009,'Calc| Project Costs'!$BV$10:$BV$1009))/10^3,
'Output| AER'!$B$20,SUMPRODUCT(--('Input| Disposals'!$O$8:$O$57='Input| Setup'!$B$37),'Input| Disposals'!S$8:S$57)/10^3,
'Output| AER'!$B$21,O59-O60-O61,
'Output| AER'!$B$23,"",
'Output| AER'!$B$24,'Input| Type 2 capcons'!O$46/10^3,
SUMPRODUCT('Calc| Project Costs'!T$10:T$1009,1*('Calc| Project Costs'!$G$10:$G$1009=$B62),'Calc| Project Costs'!$BV$10:$BV$1009)/10^3),
""))</f>
        <v/>
      </c>
      <c r="P62" s="213" t="str" cm="1">
        <f t="array" ref="P62">IF($B61='Output| AER'!$B$21,
IF(AND(ABS(P58*10^3-(SUM(SUMPRODUCT('Calc| Project Costs'!$BV$10:$BV$1009,'Calc| Project Costs'!AC$10:AC$1009)+SUMPRODUCT('Calc| Project Costs'!$BV$10:$BV$1009,'Calc| Project Costs'!BI$10:BI$1009))+SUMPRODUCT(--('Input| Disposals'!$O$8:$O$57='Input| Setup'!$B$37),'Input| Disposals'!T$8:T$57)+P61*10^3))&lt;0.000001,(ABS(P58*10^3-(SUMPRODUCT('Calc| Project Costs'!$BV$10:$BV$1009,'Calc| Project Costs'!BQ$10:BQ$1009)))&lt;0.000001)),0,1),
IF(LEN($B62)&gt;0,
_xlfn.SWITCH($B62,
'Output| AER'!$B$17,SUMPRODUCT('Calc| Project Costs'!$BV$10:$BV$1009,'Calc| Project Costs'!BA$10:BA$1009)/10^3,
'Output| AER'!$B$18,IF(LEN($B61)&gt;0,SUM(P$9:P61),0),
'Output| AER'!$B$19,(SUMPRODUCT('Calc| Project Costs'!AC$10:AC$1009,'Calc| Project Costs'!$BV$10:$BV$1009)+SUMPRODUCT('Calc| Project Costs'!BI$10:BI$1009,'Calc| Project Costs'!$BV$10:$BV$1009))/10^3,
'Output| AER'!$B$20,SUMPRODUCT(--('Input| Disposals'!$O$8:$O$57='Input| Setup'!$B$37),'Input| Disposals'!T$8:T$57)/10^3,
'Output| AER'!$B$21,P59-P60-P61,
'Output| AER'!$B$23,"",
'Output| AER'!$B$24,'Input| Type 2 capcons'!P$46/10^3,
SUMPRODUCT('Calc| Project Costs'!U$10:U$1009,1*('Calc| Project Costs'!$G$10:$G$1009=$B62),'Calc| Project Costs'!$BV$10:$BV$1009)/10^3),
""))</f>
        <v/>
      </c>
      <c r="Q62" s="213" t="str" cm="1">
        <f t="array" ref="Q62">IF($B61='Output| AER'!$B$21,
IF(AND(ABS(Q58*10^3-(SUM(SUMPRODUCT('Calc| Project Costs'!$BV$10:$BV$1009,'Calc| Project Costs'!AD$10:AD$1009)+SUMPRODUCT('Calc| Project Costs'!$BV$10:$BV$1009,'Calc| Project Costs'!BJ$10:BJ$1009))+SUMPRODUCT(--('Input| Disposals'!$O$8:$O$57='Input| Setup'!$B$37),'Input| Disposals'!U$8:U$57)+Q61*10^3))&lt;0.000001,(ABS(Q58*10^3-(SUMPRODUCT('Calc| Project Costs'!$BV$10:$BV$1009,'Calc| Project Costs'!BR$10:BR$1009)))&lt;0.000001)),0,1),
IF(LEN($B62)&gt;0,
_xlfn.SWITCH($B62,
'Output| AER'!$B$17,SUMPRODUCT('Calc| Project Costs'!$BV$10:$BV$1009,'Calc| Project Costs'!BB$10:BB$1009)/10^3,
'Output| AER'!$B$18,IF(LEN($B61)&gt;0,SUM(Q$9:Q61),0),
'Output| AER'!$B$19,(SUMPRODUCT('Calc| Project Costs'!AD$10:AD$1009,'Calc| Project Costs'!$BV$10:$BV$1009)+SUMPRODUCT('Calc| Project Costs'!BJ$10:BJ$1009,'Calc| Project Costs'!$BV$10:$BV$1009))/10^3,
'Output| AER'!$B$20,SUMPRODUCT(--('Input| Disposals'!$O$8:$O$57='Input| Setup'!$B$37),'Input| Disposals'!U$8:U$57)/10^3,
'Output| AER'!$B$21,Q59-Q60-Q61,
'Output| AER'!$B$23,"",
'Output| AER'!$B$24,'Input| Type 2 capcons'!Q$46/10^3,
SUMPRODUCT('Calc| Project Costs'!V$10:V$1009,1*('Calc| Project Costs'!$G$10:$G$1009=$B62),'Calc| Project Costs'!$BV$10:$BV$1009)/10^3),
""))</f>
        <v/>
      </c>
      <c r="R62" s="213" t="str" cm="1">
        <f t="array" ref="R62">IF($B61='Output| AER'!$B$21,
IF(AND(ABS(R58*10^3-(SUM(SUMPRODUCT('Calc| Project Costs'!$BV$10:$BV$1009,'Calc| Project Costs'!AE$10:AE$1009)+SUMPRODUCT('Calc| Project Costs'!$BV$10:$BV$1009,'Calc| Project Costs'!BK$10:BK$1009))+SUMPRODUCT(--('Input| Disposals'!$O$8:$O$57='Input| Setup'!$B$37),'Input| Disposals'!V$8:V$57)+R61*10^3))&lt;0.000001,(ABS(R58*10^3-(SUMPRODUCT('Calc| Project Costs'!$BV$10:$BV$1009,'Calc| Project Costs'!BS$10:BS$1009)))&lt;0.000001)),0,1),
IF(LEN($B62)&gt;0,
_xlfn.SWITCH($B62,
'Output| AER'!$B$17,SUMPRODUCT('Calc| Project Costs'!$BV$10:$BV$1009,'Calc| Project Costs'!BC$10:BC$1009)/10^3,
'Output| AER'!$B$18,IF(LEN($B61)&gt;0,SUM(R$9:R61),0),
'Output| AER'!$B$19,(SUMPRODUCT('Calc| Project Costs'!AE$10:AE$1009,'Calc| Project Costs'!$BV$10:$BV$1009)+SUMPRODUCT('Calc| Project Costs'!BK$10:BK$1009,'Calc| Project Costs'!$BV$10:$BV$1009))/10^3,
'Output| AER'!$B$20,SUMPRODUCT(--('Input| Disposals'!$O$8:$O$57='Input| Setup'!$B$37),'Input| Disposals'!V$8:V$57)/10^3,
'Output| AER'!$B$21,R59-R60-R61,
'Output| AER'!$B$23,"",
'Output| AER'!$B$24,'Input| Type 2 capcons'!R$46/10^3,
SUMPRODUCT('Calc| Project Costs'!W$10:W$1009,1*('Calc| Project Costs'!$G$10:$G$1009=$B62),'Calc| Project Costs'!$BV$10:$BV$1009)/10^3),
""))</f>
        <v/>
      </c>
      <c r="S62" s="214" t="str">
        <f>IF(B61='Output| AER'!$B$21,ROUND(S61-'Output| PTRM (DFA)'!$I$223,9),IF(OR(B62='Output| AER'!$B$23,AND(B62="",B61=""),AND(B62="",B61='Output| AER'!$B$24)),"",IFERROR(SUM(N62:R62),0)))</f>
        <v/>
      </c>
    </row>
    <row r="63" spans="2:19" ht="12.75" customHeight="1" x14ac:dyDescent="0.2">
      <c r="B63" s="125" t="str" cm="1">
        <f t="array" ref="B63">IFERROR(_xlfn.LET(_xlpm.x, INDEX(_xlfn.VSTACK(_xlfn.UNIQUE(_xlfn._xlws.FILTER('Input| Projects'!$G$10:$G$1009,'Input| Projects'!$G$10:$G$1009&lt;&gt;"")),'Output| AER'!$B$17:$B$24),ROW(A55)),IF(_xlpm.x=0,"",_xlpm.x)),"")</f>
        <v/>
      </c>
      <c r="C63" s="213" t="str" cm="1">
        <f t="array" ref="C63">IF($B62='Output| AER'!$B$21,
IF(AND(ABS(C59*10^3-(SUM(SUMPRODUCT('Calc| Project Costs'!$BU$10:$BU$1009,'Calc| Project Costs'!Y$10:Y$1009)+SUMPRODUCT('Calc| Project Costs'!$BU$10:$BU$1009,'Calc| Project Costs'!BE$10:BE$1009))+SUMPRODUCT(--('Input| Disposals'!$O$8:$O$57='Input| Setup'!$B$36),'Input| Disposals'!P$8:P$57)+C62*10^3))&lt;0.000001,(ABS(C59*10^3-(SUMPRODUCT('Calc| Project Costs'!$BU$10:$BU$1009,'Calc| Project Costs'!BM$10:BM$1009)))&lt;0.000001)),0,1),
IF(LEN($B63)&gt;0,
_xlfn.SWITCH($B63,
'Output| AER'!$B$17,SUMPRODUCT('Calc| Project Costs'!$BU$10:$BU$1009,'Calc| Project Costs'!AW$10:AW$1009)/10^3,
'Output| AER'!$B$18,IF(LEN($B62)&gt;0,SUM(C$9:C62),0),
'Output| AER'!$B$19,(SUMPRODUCT('Calc| Project Costs'!Y$10:Y$1009,'Calc| Project Costs'!$BU$10:$BU$1009)+SUMPRODUCT('Calc| Project Costs'!BE$10:BE$1009,'Calc| Project Costs'!$BU$10:$BU$1009))/10^3,
'Output| AER'!$B$20,SUMPRODUCT(--('Input| Disposals'!$O$8:$O$57='Input| Setup'!$B$36),'Input| Disposals'!P$8:P$57)/10^3,
'Output| AER'!$B$21,C60-C61-C62,
'Output| AER'!$B$23,"",
'Output| AER'!$B$24,'Input| Type 2 capcons'!C$46/10^3,
SUMPRODUCT('Calc| Project Costs'!Q$10:Q$1009,1*('Calc| Project Costs'!$G$10:$G$1009=$B63),'Calc| Project Costs'!$BU$10:$BU$1009)/10^3),
""))</f>
        <v/>
      </c>
      <c r="D63" s="213" t="str" cm="1">
        <f t="array" ref="D63">IF($B62='Output| AER'!$B$21,
IF(AND(ABS(D59*10^3-(SUM(SUMPRODUCT('Calc| Project Costs'!$BU$10:$BU$1009,'Calc| Project Costs'!Z$10:Z$1009)+SUMPRODUCT('Calc| Project Costs'!$BU$10:$BU$1009,'Calc| Project Costs'!BF$10:BF$1009))+SUMPRODUCT(--('Input| Disposals'!$O$8:$O$57='Input| Setup'!$B$36),'Input| Disposals'!Q$8:Q$57)+D62*10^3))&lt;0.000001,(ABS(D59*10^3-(SUMPRODUCT('Calc| Project Costs'!$BU$10:$BU$1009,'Calc| Project Costs'!BN$10:BN$1009)))&lt;0.000001)),0,1),
IF(LEN($B63)&gt;0,
_xlfn.SWITCH($B63,
'Output| AER'!$B$17,SUMPRODUCT('Calc| Project Costs'!$BU$10:$BU$1009,'Calc| Project Costs'!AX$10:AX$1009)/10^3,
'Output| AER'!$B$18,IF(LEN($B62)&gt;0,SUM(D$9:D62),0),
'Output| AER'!$B$19,(SUMPRODUCT('Calc| Project Costs'!Z$10:Z$1009,'Calc| Project Costs'!$BU$10:$BU$1009)+SUMPRODUCT('Calc| Project Costs'!BF$10:BF$1009,'Calc| Project Costs'!$BU$10:$BU$1009))/10^3,
'Output| AER'!$B$20,SUMPRODUCT(--('Input| Disposals'!$O$8:$O$57='Input| Setup'!$B$36),'Input| Disposals'!Q$8:Q$57)/10^3,
'Output| AER'!$B$21,D60-D61-D62,
'Output| AER'!$B$23,"",
'Output| AER'!$B$24,'Input| Type 2 capcons'!D$46/10^3,
SUMPRODUCT('Calc| Project Costs'!R$10:R$1009,1*('Calc| Project Costs'!$G$10:$G$1009=$B63),'Calc| Project Costs'!$BU$10:$BU$1009)/10^3),
""))</f>
        <v/>
      </c>
      <c r="E63" s="213" t="str" cm="1">
        <f t="array" ref="E63">IF($B62='Output| AER'!$B$21,
IF(AND(ABS(E59*10^3-(SUM(SUMPRODUCT('Calc| Project Costs'!$BU$10:$BU$1009,'Calc| Project Costs'!AA$10:AA$1009)+SUMPRODUCT('Calc| Project Costs'!$BU$10:$BU$1009,'Calc| Project Costs'!BG$10:BG$1009))+SUMPRODUCT(--('Input| Disposals'!$O$8:$O$57='Input| Setup'!$B$36),'Input| Disposals'!R$8:R$57)+E62*10^3))&lt;0.000001,(ABS(E59*10^3-(SUMPRODUCT('Calc| Project Costs'!$BU$10:$BU$1009,'Calc| Project Costs'!BO$10:BO$1009)))&lt;0.000001)),0,1),
IF(LEN($B63)&gt;0,
_xlfn.SWITCH($B63,
'Output| AER'!$B$17,SUMPRODUCT('Calc| Project Costs'!$BU$10:$BU$1009,'Calc| Project Costs'!AY$10:AY$1009)/10^3,
'Output| AER'!$B$18,IF(LEN($B62)&gt;0,SUM(E$9:E62),0),
'Output| AER'!$B$19,(SUMPRODUCT('Calc| Project Costs'!AA$10:AA$1009,'Calc| Project Costs'!$BU$10:$BU$1009)+SUMPRODUCT('Calc| Project Costs'!BG$10:BG$1009,'Calc| Project Costs'!$BU$10:$BU$1009))/10^3,
'Output| AER'!$B$20,SUMPRODUCT(--('Input| Disposals'!$O$8:$O$57='Input| Setup'!$B$36),'Input| Disposals'!R$8:R$57)/10^3,
'Output| AER'!$B$21,E60-E61-E62,
'Output| AER'!$B$23,"",
'Output| AER'!$B$24,'Input| Type 2 capcons'!E$46/10^3,
SUMPRODUCT('Calc| Project Costs'!S$10:S$1009,1*('Calc| Project Costs'!$G$10:$G$1009=$B63),'Calc| Project Costs'!$BU$10:$BU$1009)/10^3),
""))</f>
        <v/>
      </c>
      <c r="F63" s="213" t="str" cm="1">
        <f t="array" ref="F63">IF($B62='Output| AER'!$B$21,
IF(AND(ABS(F59*10^3-(SUM(SUMPRODUCT('Calc| Project Costs'!$BU$10:$BU$1009,'Calc| Project Costs'!AB$10:AB$1009)+SUMPRODUCT('Calc| Project Costs'!$BU$10:$BU$1009,'Calc| Project Costs'!BH$10:BH$1009))+SUMPRODUCT(--('Input| Disposals'!$O$8:$O$57='Input| Setup'!$B$36),'Input| Disposals'!S$8:S$57)+F62*10^3))&lt;0.000001,(ABS(F59*10^3-(SUMPRODUCT('Calc| Project Costs'!$BU$10:$BU$1009,'Calc| Project Costs'!BP$10:BP$1009)))&lt;0.000001)),0,1),
IF(LEN($B63)&gt;0,
_xlfn.SWITCH($B63,
'Output| AER'!$B$17,SUMPRODUCT('Calc| Project Costs'!$BU$10:$BU$1009,'Calc| Project Costs'!AZ$10:AZ$1009)/10^3,
'Output| AER'!$B$18,IF(LEN($B62)&gt;0,SUM(F$9:F62),0),
'Output| AER'!$B$19,(SUMPRODUCT('Calc| Project Costs'!AB$10:AB$1009,'Calc| Project Costs'!$BU$10:$BU$1009)+SUMPRODUCT('Calc| Project Costs'!BH$10:BH$1009,'Calc| Project Costs'!$BU$10:$BU$1009))/10^3,
'Output| AER'!$B$20,SUMPRODUCT(--('Input| Disposals'!$O$8:$O$57='Input| Setup'!$B$36),'Input| Disposals'!S$8:S$57)/10^3,
'Output| AER'!$B$21,F60-F61-F62,
'Output| AER'!$B$23,"",
'Output| AER'!$B$24,'Input| Type 2 capcons'!F$46/10^3,
SUMPRODUCT('Calc| Project Costs'!T$10:T$1009,1*('Calc| Project Costs'!$G$10:$G$1009=$B63),'Calc| Project Costs'!$BU$10:$BU$1009)/10^3),
""))</f>
        <v/>
      </c>
      <c r="G63" s="213" t="str" cm="1">
        <f t="array" ref="G63">IF($B62='Output| AER'!$B$21,
IF(AND(ABS(G59*10^3-(SUM(SUMPRODUCT('Calc| Project Costs'!$BU$10:$BU$1009,'Calc| Project Costs'!AC$10:AC$1009)+SUMPRODUCT('Calc| Project Costs'!$BU$10:$BU$1009,'Calc| Project Costs'!BI$10:BI$1009))+SUMPRODUCT(--('Input| Disposals'!$O$8:$O$57='Input| Setup'!$B$36),'Input| Disposals'!T$8:T$57)+G62*10^3))&lt;0.000001,(ABS(G59*10^3-(SUMPRODUCT('Calc| Project Costs'!$BU$10:$BU$1009,'Calc| Project Costs'!BQ$10:BQ$1009)))&lt;0.000001)),0,1),
IF(LEN($B63)&gt;0,
_xlfn.SWITCH($B63,
'Output| AER'!$B$17,SUMPRODUCT('Calc| Project Costs'!$BU$10:$BU$1009,'Calc| Project Costs'!BA$10:BA$1009)/10^3,
'Output| AER'!$B$18,IF(LEN($B62)&gt;0,SUM(G$9:G62),0),
'Output| AER'!$B$19,(SUMPRODUCT('Calc| Project Costs'!AC$10:AC$1009,'Calc| Project Costs'!$BU$10:$BU$1009)+SUMPRODUCT('Calc| Project Costs'!BI$10:BI$1009,'Calc| Project Costs'!$BU$10:$BU$1009))/10^3,
'Output| AER'!$B$20,SUMPRODUCT(--('Input| Disposals'!$O$8:$O$57='Input| Setup'!$B$36),'Input| Disposals'!T$8:T$57)/10^3,
'Output| AER'!$B$21,G60-G61-G62,
'Output| AER'!$B$23,"",
'Output| AER'!$B$24,'Input| Type 2 capcons'!G$46/10^3,
SUMPRODUCT('Calc| Project Costs'!U$10:U$1009,1*('Calc| Project Costs'!$G$10:$G$1009=$B63),'Calc| Project Costs'!$BU$10:$BU$1009)/10^3),
""))</f>
        <v/>
      </c>
      <c r="H63" s="213" t="str" cm="1">
        <f t="array" ref="H63">IF($B62='Output| AER'!$B$21,
IF(AND(ABS(H59*10^3-(SUM(SUMPRODUCT('Calc| Project Costs'!$BU$10:$BU$1009,'Calc| Project Costs'!AD$10:AD$1009)+SUMPRODUCT('Calc| Project Costs'!$BU$10:$BU$1009,'Calc| Project Costs'!BJ$10:BJ$1009))+SUMPRODUCT(--('Input| Disposals'!$O$8:$O$57='Input| Setup'!$B$36),'Input| Disposals'!U$8:U$57)+H62*10^3))&lt;0.000001,(ABS(H59*10^3-(SUMPRODUCT('Calc| Project Costs'!$BU$10:$BU$1009,'Calc| Project Costs'!BR$10:BR$1009)))&lt;0.000001)),0,1),
IF(LEN($B63)&gt;0,
_xlfn.SWITCH($B63,
'Output| AER'!$B$17,SUMPRODUCT('Calc| Project Costs'!$BU$10:$BU$1009,'Calc| Project Costs'!BB$10:BB$1009)/10^3,
'Output| AER'!$B$18,IF(LEN($B62)&gt;0,SUM(H$9:H62),0),
'Output| AER'!$B$19,(SUMPRODUCT('Calc| Project Costs'!AD$10:AD$1009,'Calc| Project Costs'!$BU$10:$BU$1009)+SUMPRODUCT('Calc| Project Costs'!BJ$10:BJ$1009,'Calc| Project Costs'!$BU$10:$BU$1009))/10^3,
'Output| AER'!$B$20,SUMPRODUCT(--('Input| Disposals'!$O$8:$O$57='Input| Setup'!$B$36),'Input| Disposals'!U$8:U$57)/10^3,
'Output| AER'!$B$21,H60-H61-H62,
'Output| AER'!$B$23,"",
'Output| AER'!$B$24,'Input| Type 2 capcons'!H$46/10^3,
SUMPRODUCT('Calc| Project Costs'!V$10:V$1009,1*('Calc| Project Costs'!$G$10:$G$1009=$B63),'Calc| Project Costs'!$BU$10:$BU$1009)/10^3),
""))</f>
        <v/>
      </c>
      <c r="I63" s="213" t="str" cm="1">
        <f t="array" ref="I63">IF($B62='Output| AER'!$B$21,
IF(AND(ABS(I59*10^3-(SUM(SUMPRODUCT('Calc| Project Costs'!$BU$10:$BU$1009,'Calc| Project Costs'!AE$10:AE$1009)+SUMPRODUCT('Calc| Project Costs'!$BU$10:$BU$1009,'Calc| Project Costs'!BK$10:BK$1009))+SUMPRODUCT(--('Input| Disposals'!$O$8:$O$57='Input| Setup'!$B$36),'Input| Disposals'!V$8:V$57)+I62*10^3))&lt;0.000001,(ABS(I59*10^3-(SUMPRODUCT('Calc| Project Costs'!$BU$10:$BU$1009,'Calc| Project Costs'!BS$10:BS$1009)))&lt;0.000001)),0,1),
IF(LEN($B63)&gt;0,
_xlfn.SWITCH($B63,
'Output| AER'!$B$17,SUMPRODUCT('Calc| Project Costs'!$BU$10:$BU$1009,'Calc| Project Costs'!BC$10:BC$1009)/10^3,
'Output| AER'!$B$18,IF(LEN($B62)&gt;0,SUM(I$9:I62),0),
'Output| AER'!$B$19,(SUMPRODUCT('Calc| Project Costs'!AE$10:AE$1009,'Calc| Project Costs'!$BU$10:$BU$1009)+SUMPRODUCT('Calc| Project Costs'!BK$10:BK$1009,'Calc| Project Costs'!$BU$10:$BU$1009))/10^3,
'Output| AER'!$B$20,SUMPRODUCT(--('Input| Disposals'!$O$8:$O$57='Input| Setup'!$B$36),'Input| Disposals'!V$8:V$57)/10^3,
'Output| AER'!$B$21,I60-I61-I62,
'Output| AER'!$B$23,"",
'Output| AER'!$B$24,'Input| Type 2 capcons'!I$46/10^3,
SUMPRODUCT('Calc| Project Costs'!W$10:W$1009,1*('Calc| Project Costs'!$G$10:$G$1009=$B63),'Calc| Project Costs'!$BU$10:$BU$1009)/10^3),
""))</f>
        <v/>
      </c>
      <c r="J63" s="214" t="str">
        <f>IF(B62='Output| AER'!$B$21,ROUND(J62-'Output| PTRM (SCS)'!$I$223,9),IF(OR(B63='Output| AER'!$B$23,AND(B63="",B62=""),AND(B63="",B62='Output| AER'!$B$24)),"",IFERROR(SUM(E63:I63),0)))</f>
        <v/>
      </c>
      <c r="L63" s="213" t="str" cm="1">
        <f t="array" ref="L63">IF($B62='Output| AER'!$B$21,
IF(AND(ABS(L59*10^3-(SUM(SUMPRODUCT('Calc| Project Costs'!$BV$10:$BV$1009,'Calc| Project Costs'!Y$10:Y$1009)+SUMPRODUCT('Calc| Project Costs'!$BV$10:$BV$1009,'Calc| Project Costs'!BE$10:BE$1009))+SUMPRODUCT(--('Input| Disposals'!$O$8:$O$57='Input| Setup'!$B$37),'Input| Disposals'!P$8:P$57)+L62*10^3))&lt;0.000001,(ABS(L59*10^3-(SUMPRODUCT('Calc| Project Costs'!$BV$10:$BV$1009,'Calc| Project Costs'!BM$10:BM$1009)))&lt;0.000001)),0,1),
IF(LEN($B63)&gt;0,
_xlfn.SWITCH($B63,
'Output| AER'!$B$17,SUMPRODUCT('Calc| Project Costs'!$BV$10:$BV$1009,'Calc| Project Costs'!AW$10:AW$1009)/10^3,
'Output| AER'!$B$18,IF(LEN($B62)&gt;0,SUM(L$9:L62),0),
'Output| AER'!$B$19,(SUMPRODUCT('Calc| Project Costs'!Y$10:Y$1009,'Calc| Project Costs'!$BV$10:$BV$1009)+SUMPRODUCT('Calc| Project Costs'!BE$10:BE$1009,'Calc| Project Costs'!$BV$10:$BV$1009))/10^3,
'Output| AER'!$B$20,SUMPRODUCT(--('Input| Disposals'!$O$8:$O$57='Input| Setup'!$B$37),'Input| Disposals'!P$8:P$57)/10^3,
'Output| AER'!$B$21,L60-L61-L62,
'Output| AER'!$B$23,"",
'Output| AER'!$B$24,'Input| Type 2 capcons'!L$46/10^3,
SUMPRODUCT('Calc| Project Costs'!Q$10:Q$1009,1*('Calc| Project Costs'!$G$10:$G$1009=$B63),'Calc| Project Costs'!$BV$10:$BV$1009)/10^3),
""))</f>
        <v/>
      </c>
      <c r="M63" s="213" t="str" cm="1">
        <f t="array" ref="M63">IF($B62='Output| AER'!$B$21,
IF(AND(ABS(M59*10^3-(SUM(SUMPRODUCT('Calc| Project Costs'!$BV$10:$BV$1009,'Calc| Project Costs'!Z$10:Z$1009)+SUMPRODUCT('Calc| Project Costs'!$BV$10:$BV$1009,'Calc| Project Costs'!BF$10:BF$1009))+SUMPRODUCT(--('Input| Disposals'!$O$8:$O$57='Input| Setup'!$B$37),'Input| Disposals'!Q$8:Q$57)+M62*10^3))&lt;0.000001,(ABS(M59*10^3-(SUMPRODUCT('Calc| Project Costs'!$BV$10:$BV$1009,'Calc| Project Costs'!BN$10:BN$1009)))&lt;0.000001)),0,1),
IF(LEN($B63)&gt;0,
_xlfn.SWITCH($B63,
'Output| AER'!$B$17,SUMPRODUCT('Calc| Project Costs'!$BV$10:$BV$1009,'Calc| Project Costs'!AX$10:AX$1009)/10^3,
'Output| AER'!$B$18,IF(LEN($B62)&gt;0,SUM(M$9:M62),0),
'Output| AER'!$B$19,(SUMPRODUCT('Calc| Project Costs'!Z$10:Z$1009,'Calc| Project Costs'!$BV$10:$BV$1009)+SUMPRODUCT('Calc| Project Costs'!BF$10:BF$1009,'Calc| Project Costs'!$BV$10:$BV$1009))/10^3,
'Output| AER'!$B$20,SUMPRODUCT(--('Input| Disposals'!$O$8:$O$57='Input| Setup'!$B$37),'Input| Disposals'!Q$8:Q$57)/10^3,
'Output| AER'!$B$21,M60-M61-M62,
'Output| AER'!$B$23,"",
'Output| AER'!$B$24,'Input| Type 2 capcons'!M$46/10^3,
SUMPRODUCT('Calc| Project Costs'!R$10:R$1009,1*('Calc| Project Costs'!$G$10:$G$1009=$B63),'Calc| Project Costs'!$BV$10:$BV$1009)/10^3),
""))</f>
        <v/>
      </c>
      <c r="N63" s="213" t="str" cm="1">
        <f t="array" ref="N63">IF($B62='Output| AER'!$B$21,
IF(AND(ABS(N59*10^3-(SUM(SUMPRODUCT('Calc| Project Costs'!$BV$10:$BV$1009,'Calc| Project Costs'!AA$10:AA$1009)+SUMPRODUCT('Calc| Project Costs'!$BV$10:$BV$1009,'Calc| Project Costs'!BG$10:BG$1009))+SUMPRODUCT(--('Input| Disposals'!$O$8:$O$57='Input| Setup'!$B$37),'Input| Disposals'!R$8:R$57)+N62*10^3))&lt;0.000001,(ABS(N59*10^3-(SUMPRODUCT('Calc| Project Costs'!$BV$10:$BV$1009,'Calc| Project Costs'!BO$10:BO$1009)))&lt;0.000001)),0,1),
IF(LEN($B63)&gt;0,
_xlfn.SWITCH($B63,
'Output| AER'!$B$17,SUMPRODUCT('Calc| Project Costs'!$BV$10:$BV$1009,'Calc| Project Costs'!AY$10:AY$1009)/10^3,
'Output| AER'!$B$18,IF(LEN($B62)&gt;0,SUM(N$9:N62),0),
'Output| AER'!$B$19,(SUMPRODUCT('Calc| Project Costs'!AA$10:AA$1009,'Calc| Project Costs'!$BV$10:$BV$1009)+SUMPRODUCT('Calc| Project Costs'!BG$10:BG$1009,'Calc| Project Costs'!$BV$10:$BV$1009))/10^3,
'Output| AER'!$B$20,SUMPRODUCT(--('Input| Disposals'!$O$8:$O$57='Input| Setup'!$B$37),'Input| Disposals'!R$8:R$57)/10^3,
'Output| AER'!$B$21,N60-N61-N62,
'Output| AER'!$B$23,"",
'Output| AER'!$B$24,'Input| Type 2 capcons'!N$46/10^3,
SUMPRODUCT('Calc| Project Costs'!S$10:S$1009,1*('Calc| Project Costs'!$G$10:$G$1009=$B63),'Calc| Project Costs'!$BV$10:$BV$1009)/10^3),
""))</f>
        <v/>
      </c>
      <c r="O63" s="213" t="str" cm="1">
        <f t="array" ref="O63">IF($B62='Output| AER'!$B$21,
IF(AND(ABS(O59*10^3-(SUM(SUMPRODUCT('Calc| Project Costs'!$BV$10:$BV$1009,'Calc| Project Costs'!AB$10:AB$1009)+SUMPRODUCT('Calc| Project Costs'!$BV$10:$BV$1009,'Calc| Project Costs'!BH$10:BH$1009))+SUMPRODUCT(--('Input| Disposals'!$O$8:$O$57='Input| Setup'!$B$37),'Input| Disposals'!S$8:S$57)+O62*10^3))&lt;0.000001,(ABS(O59*10^3-(SUMPRODUCT('Calc| Project Costs'!$BV$10:$BV$1009,'Calc| Project Costs'!BP$10:BP$1009)))&lt;0.000001)),0,1),
IF(LEN($B63)&gt;0,
_xlfn.SWITCH($B63,
'Output| AER'!$B$17,SUMPRODUCT('Calc| Project Costs'!$BV$10:$BV$1009,'Calc| Project Costs'!AZ$10:AZ$1009)/10^3,
'Output| AER'!$B$18,IF(LEN($B62)&gt;0,SUM(O$9:O62),0),
'Output| AER'!$B$19,(SUMPRODUCT('Calc| Project Costs'!AB$10:AB$1009,'Calc| Project Costs'!$BV$10:$BV$1009)+SUMPRODUCT('Calc| Project Costs'!BH$10:BH$1009,'Calc| Project Costs'!$BV$10:$BV$1009))/10^3,
'Output| AER'!$B$20,SUMPRODUCT(--('Input| Disposals'!$O$8:$O$57='Input| Setup'!$B$37),'Input| Disposals'!S$8:S$57)/10^3,
'Output| AER'!$B$21,O60-O61-O62,
'Output| AER'!$B$23,"",
'Output| AER'!$B$24,'Input| Type 2 capcons'!O$46/10^3,
SUMPRODUCT('Calc| Project Costs'!T$10:T$1009,1*('Calc| Project Costs'!$G$10:$G$1009=$B63),'Calc| Project Costs'!$BV$10:$BV$1009)/10^3),
""))</f>
        <v/>
      </c>
      <c r="P63" s="213" t="str" cm="1">
        <f t="array" ref="P63">IF($B62='Output| AER'!$B$21,
IF(AND(ABS(P59*10^3-(SUM(SUMPRODUCT('Calc| Project Costs'!$BV$10:$BV$1009,'Calc| Project Costs'!AC$10:AC$1009)+SUMPRODUCT('Calc| Project Costs'!$BV$10:$BV$1009,'Calc| Project Costs'!BI$10:BI$1009))+SUMPRODUCT(--('Input| Disposals'!$O$8:$O$57='Input| Setup'!$B$37),'Input| Disposals'!T$8:T$57)+P62*10^3))&lt;0.000001,(ABS(P59*10^3-(SUMPRODUCT('Calc| Project Costs'!$BV$10:$BV$1009,'Calc| Project Costs'!BQ$10:BQ$1009)))&lt;0.000001)),0,1),
IF(LEN($B63)&gt;0,
_xlfn.SWITCH($B63,
'Output| AER'!$B$17,SUMPRODUCT('Calc| Project Costs'!$BV$10:$BV$1009,'Calc| Project Costs'!BA$10:BA$1009)/10^3,
'Output| AER'!$B$18,IF(LEN($B62)&gt;0,SUM(P$9:P62),0),
'Output| AER'!$B$19,(SUMPRODUCT('Calc| Project Costs'!AC$10:AC$1009,'Calc| Project Costs'!$BV$10:$BV$1009)+SUMPRODUCT('Calc| Project Costs'!BI$10:BI$1009,'Calc| Project Costs'!$BV$10:$BV$1009))/10^3,
'Output| AER'!$B$20,SUMPRODUCT(--('Input| Disposals'!$O$8:$O$57='Input| Setup'!$B$37),'Input| Disposals'!T$8:T$57)/10^3,
'Output| AER'!$B$21,P60-P61-P62,
'Output| AER'!$B$23,"",
'Output| AER'!$B$24,'Input| Type 2 capcons'!P$46/10^3,
SUMPRODUCT('Calc| Project Costs'!U$10:U$1009,1*('Calc| Project Costs'!$G$10:$G$1009=$B63),'Calc| Project Costs'!$BV$10:$BV$1009)/10^3),
""))</f>
        <v/>
      </c>
      <c r="Q63" s="213" t="str" cm="1">
        <f t="array" ref="Q63">IF($B62='Output| AER'!$B$21,
IF(AND(ABS(Q59*10^3-(SUM(SUMPRODUCT('Calc| Project Costs'!$BV$10:$BV$1009,'Calc| Project Costs'!AD$10:AD$1009)+SUMPRODUCT('Calc| Project Costs'!$BV$10:$BV$1009,'Calc| Project Costs'!BJ$10:BJ$1009))+SUMPRODUCT(--('Input| Disposals'!$O$8:$O$57='Input| Setup'!$B$37),'Input| Disposals'!U$8:U$57)+Q62*10^3))&lt;0.000001,(ABS(Q59*10^3-(SUMPRODUCT('Calc| Project Costs'!$BV$10:$BV$1009,'Calc| Project Costs'!BR$10:BR$1009)))&lt;0.000001)),0,1),
IF(LEN($B63)&gt;0,
_xlfn.SWITCH($B63,
'Output| AER'!$B$17,SUMPRODUCT('Calc| Project Costs'!$BV$10:$BV$1009,'Calc| Project Costs'!BB$10:BB$1009)/10^3,
'Output| AER'!$B$18,IF(LEN($B62)&gt;0,SUM(Q$9:Q62),0),
'Output| AER'!$B$19,(SUMPRODUCT('Calc| Project Costs'!AD$10:AD$1009,'Calc| Project Costs'!$BV$10:$BV$1009)+SUMPRODUCT('Calc| Project Costs'!BJ$10:BJ$1009,'Calc| Project Costs'!$BV$10:$BV$1009))/10^3,
'Output| AER'!$B$20,SUMPRODUCT(--('Input| Disposals'!$O$8:$O$57='Input| Setup'!$B$37),'Input| Disposals'!U$8:U$57)/10^3,
'Output| AER'!$B$21,Q60-Q61-Q62,
'Output| AER'!$B$23,"",
'Output| AER'!$B$24,'Input| Type 2 capcons'!Q$46/10^3,
SUMPRODUCT('Calc| Project Costs'!V$10:V$1009,1*('Calc| Project Costs'!$G$10:$G$1009=$B63),'Calc| Project Costs'!$BV$10:$BV$1009)/10^3),
""))</f>
        <v/>
      </c>
      <c r="R63" s="213" t="str" cm="1">
        <f t="array" ref="R63">IF($B62='Output| AER'!$B$21,
IF(AND(ABS(R59*10^3-(SUM(SUMPRODUCT('Calc| Project Costs'!$BV$10:$BV$1009,'Calc| Project Costs'!AE$10:AE$1009)+SUMPRODUCT('Calc| Project Costs'!$BV$10:$BV$1009,'Calc| Project Costs'!BK$10:BK$1009))+SUMPRODUCT(--('Input| Disposals'!$O$8:$O$57='Input| Setup'!$B$37),'Input| Disposals'!V$8:V$57)+R62*10^3))&lt;0.000001,(ABS(R59*10^3-(SUMPRODUCT('Calc| Project Costs'!$BV$10:$BV$1009,'Calc| Project Costs'!BS$10:BS$1009)))&lt;0.000001)),0,1),
IF(LEN($B63)&gt;0,
_xlfn.SWITCH($B63,
'Output| AER'!$B$17,SUMPRODUCT('Calc| Project Costs'!$BV$10:$BV$1009,'Calc| Project Costs'!BC$10:BC$1009)/10^3,
'Output| AER'!$B$18,IF(LEN($B62)&gt;0,SUM(R$9:R62),0),
'Output| AER'!$B$19,(SUMPRODUCT('Calc| Project Costs'!AE$10:AE$1009,'Calc| Project Costs'!$BV$10:$BV$1009)+SUMPRODUCT('Calc| Project Costs'!BK$10:BK$1009,'Calc| Project Costs'!$BV$10:$BV$1009))/10^3,
'Output| AER'!$B$20,SUMPRODUCT(--('Input| Disposals'!$O$8:$O$57='Input| Setup'!$B$37),'Input| Disposals'!V$8:V$57)/10^3,
'Output| AER'!$B$21,R60-R61-R62,
'Output| AER'!$B$23,"",
'Output| AER'!$B$24,'Input| Type 2 capcons'!R$46/10^3,
SUMPRODUCT('Calc| Project Costs'!W$10:W$1009,1*('Calc| Project Costs'!$G$10:$G$1009=$B63),'Calc| Project Costs'!$BV$10:$BV$1009)/10^3),
""))</f>
        <v/>
      </c>
      <c r="S63" s="214" t="str">
        <f>IF(B62='Output| AER'!$B$21,ROUND(S62-'Output| PTRM (DFA)'!$I$223,9),IF(OR(B63='Output| AER'!$B$23,AND(B63="",B62=""),AND(B63="",B62='Output| AER'!$B$24)),"",IFERROR(SUM(N63:R63),0)))</f>
        <v/>
      </c>
    </row>
    <row r="64" spans="2:19" ht="12.75" customHeight="1" x14ac:dyDescent="0.2">
      <c r="B64" s="125" t="str" cm="1">
        <f t="array" ref="B64">IFERROR(_xlfn.LET(_xlpm.x, INDEX(_xlfn.VSTACK(_xlfn.UNIQUE(_xlfn._xlws.FILTER('Input| Projects'!$G$10:$G$1009,'Input| Projects'!$G$10:$G$1009&lt;&gt;"")),'Output| AER'!$B$17:$B$24),ROW(A56)),IF(_xlpm.x=0,"",_xlpm.x)),"")</f>
        <v/>
      </c>
      <c r="C64" s="213" t="str" cm="1">
        <f t="array" ref="C64">IF($B63='Output| AER'!$B$21,
IF(AND(ABS(C60*10^3-(SUM(SUMPRODUCT('Calc| Project Costs'!$BU$10:$BU$1009,'Calc| Project Costs'!Y$10:Y$1009)+SUMPRODUCT('Calc| Project Costs'!$BU$10:$BU$1009,'Calc| Project Costs'!BE$10:BE$1009))+SUMPRODUCT(--('Input| Disposals'!$O$8:$O$57='Input| Setup'!$B$36),'Input| Disposals'!P$8:P$57)+C63*10^3))&lt;0.000001,(ABS(C60*10^3-(SUMPRODUCT('Calc| Project Costs'!$BU$10:$BU$1009,'Calc| Project Costs'!BM$10:BM$1009)))&lt;0.000001)),0,1),
IF(LEN($B64)&gt;0,
_xlfn.SWITCH($B64,
'Output| AER'!$B$17,SUMPRODUCT('Calc| Project Costs'!$BU$10:$BU$1009,'Calc| Project Costs'!AW$10:AW$1009)/10^3,
'Output| AER'!$B$18,IF(LEN($B63)&gt;0,SUM(C$9:C63),0),
'Output| AER'!$B$19,(SUMPRODUCT('Calc| Project Costs'!Y$10:Y$1009,'Calc| Project Costs'!$BU$10:$BU$1009)+SUMPRODUCT('Calc| Project Costs'!BE$10:BE$1009,'Calc| Project Costs'!$BU$10:$BU$1009))/10^3,
'Output| AER'!$B$20,SUMPRODUCT(--('Input| Disposals'!$O$8:$O$57='Input| Setup'!$B$36),'Input| Disposals'!P$8:P$57)/10^3,
'Output| AER'!$B$21,C61-C62-C63,
'Output| AER'!$B$23,"",
'Output| AER'!$B$24,'Input| Type 2 capcons'!C$46/10^3,
SUMPRODUCT('Calc| Project Costs'!Q$10:Q$1009,1*('Calc| Project Costs'!$G$10:$G$1009=$B64),'Calc| Project Costs'!$BU$10:$BU$1009)/10^3),
""))</f>
        <v/>
      </c>
      <c r="D64" s="213" t="str" cm="1">
        <f t="array" ref="D64">IF($B63='Output| AER'!$B$21,
IF(AND(ABS(D60*10^3-(SUM(SUMPRODUCT('Calc| Project Costs'!$BU$10:$BU$1009,'Calc| Project Costs'!Z$10:Z$1009)+SUMPRODUCT('Calc| Project Costs'!$BU$10:$BU$1009,'Calc| Project Costs'!BF$10:BF$1009))+SUMPRODUCT(--('Input| Disposals'!$O$8:$O$57='Input| Setup'!$B$36),'Input| Disposals'!Q$8:Q$57)+D63*10^3))&lt;0.000001,(ABS(D60*10^3-(SUMPRODUCT('Calc| Project Costs'!$BU$10:$BU$1009,'Calc| Project Costs'!BN$10:BN$1009)))&lt;0.000001)),0,1),
IF(LEN($B64)&gt;0,
_xlfn.SWITCH($B64,
'Output| AER'!$B$17,SUMPRODUCT('Calc| Project Costs'!$BU$10:$BU$1009,'Calc| Project Costs'!AX$10:AX$1009)/10^3,
'Output| AER'!$B$18,IF(LEN($B63)&gt;0,SUM(D$9:D63),0),
'Output| AER'!$B$19,(SUMPRODUCT('Calc| Project Costs'!Z$10:Z$1009,'Calc| Project Costs'!$BU$10:$BU$1009)+SUMPRODUCT('Calc| Project Costs'!BF$10:BF$1009,'Calc| Project Costs'!$BU$10:$BU$1009))/10^3,
'Output| AER'!$B$20,SUMPRODUCT(--('Input| Disposals'!$O$8:$O$57='Input| Setup'!$B$36),'Input| Disposals'!Q$8:Q$57)/10^3,
'Output| AER'!$B$21,D61-D62-D63,
'Output| AER'!$B$23,"",
'Output| AER'!$B$24,'Input| Type 2 capcons'!D$46/10^3,
SUMPRODUCT('Calc| Project Costs'!R$10:R$1009,1*('Calc| Project Costs'!$G$10:$G$1009=$B64),'Calc| Project Costs'!$BU$10:$BU$1009)/10^3),
""))</f>
        <v/>
      </c>
      <c r="E64" s="213" t="str" cm="1">
        <f t="array" ref="E64">IF($B63='Output| AER'!$B$21,
IF(AND(ABS(E60*10^3-(SUM(SUMPRODUCT('Calc| Project Costs'!$BU$10:$BU$1009,'Calc| Project Costs'!AA$10:AA$1009)+SUMPRODUCT('Calc| Project Costs'!$BU$10:$BU$1009,'Calc| Project Costs'!BG$10:BG$1009))+SUMPRODUCT(--('Input| Disposals'!$O$8:$O$57='Input| Setup'!$B$36),'Input| Disposals'!R$8:R$57)+E63*10^3))&lt;0.000001,(ABS(E60*10^3-(SUMPRODUCT('Calc| Project Costs'!$BU$10:$BU$1009,'Calc| Project Costs'!BO$10:BO$1009)))&lt;0.000001)),0,1),
IF(LEN($B64)&gt;0,
_xlfn.SWITCH($B64,
'Output| AER'!$B$17,SUMPRODUCT('Calc| Project Costs'!$BU$10:$BU$1009,'Calc| Project Costs'!AY$10:AY$1009)/10^3,
'Output| AER'!$B$18,IF(LEN($B63)&gt;0,SUM(E$9:E63),0),
'Output| AER'!$B$19,(SUMPRODUCT('Calc| Project Costs'!AA$10:AA$1009,'Calc| Project Costs'!$BU$10:$BU$1009)+SUMPRODUCT('Calc| Project Costs'!BG$10:BG$1009,'Calc| Project Costs'!$BU$10:$BU$1009))/10^3,
'Output| AER'!$B$20,SUMPRODUCT(--('Input| Disposals'!$O$8:$O$57='Input| Setup'!$B$36),'Input| Disposals'!R$8:R$57)/10^3,
'Output| AER'!$B$21,E61-E62-E63,
'Output| AER'!$B$23,"",
'Output| AER'!$B$24,'Input| Type 2 capcons'!E$46/10^3,
SUMPRODUCT('Calc| Project Costs'!S$10:S$1009,1*('Calc| Project Costs'!$G$10:$G$1009=$B64),'Calc| Project Costs'!$BU$10:$BU$1009)/10^3),
""))</f>
        <v/>
      </c>
      <c r="F64" s="213" t="str" cm="1">
        <f t="array" ref="F64">IF($B63='Output| AER'!$B$21,
IF(AND(ABS(F60*10^3-(SUM(SUMPRODUCT('Calc| Project Costs'!$BU$10:$BU$1009,'Calc| Project Costs'!AB$10:AB$1009)+SUMPRODUCT('Calc| Project Costs'!$BU$10:$BU$1009,'Calc| Project Costs'!BH$10:BH$1009))+SUMPRODUCT(--('Input| Disposals'!$O$8:$O$57='Input| Setup'!$B$36),'Input| Disposals'!S$8:S$57)+F63*10^3))&lt;0.000001,(ABS(F60*10^3-(SUMPRODUCT('Calc| Project Costs'!$BU$10:$BU$1009,'Calc| Project Costs'!BP$10:BP$1009)))&lt;0.000001)),0,1),
IF(LEN($B64)&gt;0,
_xlfn.SWITCH($B64,
'Output| AER'!$B$17,SUMPRODUCT('Calc| Project Costs'!$BU$10:$BU$1009,'Calc| Project Costs'!AZ$10:AZ$1009)/10^3,
'Output| AER'!$B$18,IF(LEN($B63)&gt;0,SUM(F$9:F63),0),
'Output| AER'!$B$19,(SUMPRODUCT('Calc| Project Costs'!AB$10:AB$1009,'Calc| Project Costs'!$BU$10:$BU$1009)+SUMPRODUCT('Calc| Project Costs'!BH$10:BH$1009,'Calc| Project Costs'!$BU$10:$BU$1009))/10^3,
'Output| AER'!$B$20,SUMPRODUCT(--('Input| Disposals'!$O$8:$O$57='Input| Setup'!$B$36),'Input| Disposals'!S$8:S$57)/10^3,
'Output| AER'!$B$21,F61-F62-F63,
'Output| AER'!$B$23,"",
'Output| AER'!$B$24,'Input| Type 2 capcons'!F$46/10^3,
SUMPRODUCT('Calc| Project Costs'!T$10:T$1009,1*('Calc| Project Costs'!$G$10:$G$1009=$B64),'Calc| Project Costs'!$BU$10:$BU$1009)/10^3),
""))</f>
        <v/>
      </c>
      <c r="G64" s="213" t="str" cm="1">
        <f t="array" ref="G64">IF($B63='Output| AER'!$B$21,
IF(AND(ABS(G60*10^3-(SUM(SUMPRODUCT('Calc| Project Costs'!$BU$10:$BU$1009,'Calc| Project Costs'!AC$10:AC$1009)+SUMPRODUCT('Calc| Project Costs'!$BU$10:$BU$1009,'Calc| Project Costs'!BI$10:BI$1009))+SUMPRODUCT(--('Input| Disposals'!$O$8:$O$57='Input| Setup'!$B$36),'Input| Disposals'!T$8:T$57)+G63*10^3))&lt;0.000001,(ABS(G60*10^3-(SUMPRODUCT('Calc| Project Costs'!$BU$10:$BU$1009,'Calc| Project Costs'!BQ$10:BQ$1009)))&lt;0.000001)),0,1),
IF(LEN($B64)&gt;0,
_xlfn.SWITCH($B64,
'Output| AER'!$B$17,SUMPRODUCT('Calc| Project Costs'!$BU$10:$BU$1009,'Calc| Project Costs'!BA$10:BA$1009)/10^3,
'Output| AER'!$B$18,IF(LEN($B63)&gt;0,SUM(G$9:G63),0),
'Output| AER'!$B$19,(SUMPRODUCT('Calc| Project Costs'!AC$10:AC$1009,'Calc| Project Costs'!$BU$10:$BU$1009)+SUMPRODUCT('Calc| Project Costs'!BI$10:BI$1009,'Calc| Project Costs'!$BU$10:$BU$1009))/10^3,
'Output| AER'!$B$20,SUMPRODUCT(--('Input| Disposals'!$O$8:$O$57='Input| Setup'!$B$36),'Input| Disposals'!T$8:T$57)/10^3,
'Output| AER'!$B$21,G61-G62-G63,
'Output| AER'!$B$23,"",
'Output| AER'!$B$24,'Input| Type 2 capcons'!G$46/10^3,
SUMPRODUCT('Calc| Project Costs'!U$10:U$1009,1*('Calc| Project Costs'!$G$10:$G$1009=$B64),'Calc| Project Costs'!$BU$10:$BU$1009)/10^3),
""))</f>
        <v/>
      </c>
      <c r="H64" s="213" t="str" cm="1">
        <f t="array" ref="H64">IF($B63='Output| AER'!$B$21,
IF(AND(ABS(H60*10^3-(SUM(SUMPRODUCT('Calc| Project Costs'!$BU$10:$BU$1009,'Calc| Project Costs'!AD$10:AD$1009)+SUMPRODUCT('Calc| Project Costs'!$BU$10:$BU$1009,'Calc| Project Costs'!BJ$10:BJ$1009))+SUMPRODUCT(--('Input| Disposals'!$O$8:$O$57='Input| Setup'!$B$36),'Input| Disposals'!U$8:U$57)+H63*10^3))&lt;0.000001,(ABS(H60*10^3-(SUMPRODUCT('Calc| Project Costs'!$BU$10:$BU$1009,'Calc| Project Costs'!BR$10:BR$1009)))&lt;0.000001)),0,1),
IF(LEN($B64)&gt;0,
_xlfn.SWITCH($B64,
'Output| AER'!$B$17,SUMPRODUCT('Calc| Project Costs'!$BU$10:$BU$1009,'Calc| Project Costs'!BB$10:BB$1009)/10^3,
'Output| AER'!$B$18,IF(LEN($B63)&gt;0,SUM(H$9:H63),0),
'Output| AER'!$B$19,(SUMPRODUCT('Calc| Project Costs'!AD$10:AD$1009,'Calc| Project Costs'!$BU$10:$BU$1009)+SUMPRODUCT('Calc| Project Costs'!BJ$10:BJ$1009,'Calc| Project Costs'!$BU$10:$BU$1009))/10^3,
'Output| AER'!$B$20,SUMPRODUCT(--('Input| Disposals'!$O$8:$O$57='Input| Setup'!$B$36),'Input| Disposals'!U$8:U$57)/10^3,
'Output| AER'!$B$21,H61-H62-H63,
'Output| AER'!$B$23,"",
'Output| AER'!$B$24,'Input| Type 2 capcons'!H$46/10^3,
SUMPRODUCT('Calc| Project Costs'!V$10:V$1009,1*('Calc| Project Costs'!$G$10:$G$1009=$B64),'Calc| Project Costs'!$BU$10:$BU$1009)/10^3),
""))</f>
        <v/>
      </c>
      <c r="I64" s="213" t="str" cm="1">
        <f t="array" ref="I64">IF($B63='Output| AER'!$B$21,
IF(AND(ABS(I60*10^3-(SUM(SUMPRODUCT('Calc| Project Costs'!$BU$10:$BU$1009,'Calc| Project Costs'!AE$10:AE$1009)+SUMPRODUCT('Calc| Project Costs'!$BU$10:$BU$1009,'Calc| Project Costs'!BK$10:BK$1009))+SUMPRODUCT(--('Input| Disposals'!$O$8:$O$57='Input| Setup'!$B$36),'Input| Disposals'!V$8:V$57)+I63*10^3))&lt;0.000001,(ABS(I60*10^3-(SUMPRODUCT('Calc| Project Costs'!$BU$10:$BU$1009,'Calc| Project Costs'!BS$10:BS$1009)))&lt;0.000001)),0,1),
IF(LEN($B64)&gt;0,
_xlfn.SWITCH($B64,
'Output| AER'!$B$17,SUMPRODUCT('Calc| Project Costs'!$BU$10:$BU$1009,'Calc| Project Costs'!BC$10:BC$1009)/10^3,
'Output| AER'!$B$18,IF(LEN($B63)&gt;0,SUM(I$9:I63),0),
'Output| AER'!$B$19,(SUMPRODUCT('Calc| Project Costs'!AE$10:AE$1009,'Calc| Project Costs'!$BU$10:$BU$1009)+SUMPRODUCT('Calc| Project Costs'!BK$10:BK$1009,'Calc| Project Costs'!$BU$10:$BU$1009))/10^3,
'Output| AER'!$B$20,SUMPRODUCT(--('Input| Disposals'!$O$8:$O$57='Input| Setup'!$B$36),'Input| Disposals'!V$8:V$57)/10^3,
'Output| AER'!$B$21,I61-I62-I63,
'Output| AER'!$B$23,"",
'Output| AER'!$B$24,'Input| Type 2 capcons'!I$46/10^3,
SUMPRODUCT('Calc| Project Costs'!W$10:W$1009,1*('Calc| Project Costs'!$G$10:$G$1009=$B64),'Calc| Project Costs'!$BU$10:$BU$1009)/10^3),
""))</f>
        <v/>
      </c>
      <c r="J64" s="214" t="str">
        <f>IF(B63='Output| AER'!$B$21,ROUND(J63-'Output| PTRM (SCS)'!$I$223,9),IF(OR(B64='Output| AER'!$B$23,AND(B64="",B63=""),AND(B64="",B63='Output| AER'!$B$24)),"",IFERROR(SUM(E64:I64),0)))</f>
        <v/>
      </c>
      <c r="L64" s="213" t="str" cm="1">
        <f t="array" ref="L64">IF($B63='Output| AER'!$B$21,
IF(AND(ABS(L60*10^3-(SUM(SUMPRODUCT('Calc| Project Costs'!$BV$10:$BV$1009,'Calc| Project Costs'!Y$10:Y$1009)+SUMPRODUCT('Calc| Project Costs'!$BV$10:$BV$1009,'Calc| Project Costs'!BE$10:BE$1009))+SUMPRODUCT(--('Input| Disposals'!$O$8:$O$57='Input| Setup'!$B$37),'Input| Disposals'!P$8:P$57)+L63*10^3))&lt;0.000001,(ABS(L60*10^3-(SUMPRODUCT('Calc| Project Costs'!$BV$10:$BV$1009,'Calc| Project Costs'!BM$10:BM$1009)))&lt;0.000001)),0,1),
IF(LEN($B64)&gt;0,
_xlfn.SWITCH($B64,
'Output| AER'!$B$17,SUMPRODUCT('Calc| Project Costs'!$BV$10:$BV$1009,'Calc| Project Costs'!AW$10:AW$1009)/10^3,
'Output| AER'!$B$18,IF(LEN($B63)&gt;0,SUM(L$9:L63),0),
'Output| AER'!$B$19,(SUMPRODUCT('Calc| Project Costs'!Y$10:Y$1009,'Calc| Project Costs'!$BV$10:$BV$1009)+SUMPRODUCT('Calc| Project Costs'!BE$10:BE$1009,'Calc| Project Costs'!$BV$10:$BV$1009))/10^3,
'Output| AER'!$B$20,SUMPRODUCT(--('Input| Disposals'!$O$8:$O$57='Input| Setup'!$B$37),'Input| Disposals'!P$8:P$57)/10^3,
'Output| AER'!$B$21,L61-L62-L63,
'Output| AER'!$B$23,"",
'Output| AER'!$B$24,'Input| Type 2 capcons'!L$46/10^3,
SUMPRODUCT('Calc| Project Costs'!Q$10:Q$1009,1*('Calc| Project Costs'!$G$10:$G$1009=$B64),'Calc| Project Costs'!$BV$10:$BV$1009)/10^3),
""))</f>
        <v/>
      </c>
      <c r="M64" s="213" t="str" cm="1">
        <f t="array" ref="M64">IF($B63='Output| AER'!$B$21,
IF(AND(ABS(M60*10^3-(SUM(SUMPRODUCT('Calc| Project Costs'!$BV$10:$BV$1009,'Calc| Project Costs'!Z$10:Z$1009)+SUMPRODUCT('Calc| Project Costs'!$BV$10:$BV$1009,'Calc| Project Costs'!BF$10:BF$1009))+SUMPRODUCT(--('Input| Disposals'!$O$8:$O$57='Input| Setup'!$B$37),'Input| Disposals'!Q$8:Q$57)+M63*10^3))&lt;0.000001,(ABS(M60*10^3-(SUMPRODUCT('Calc| Project Costs'!$BV$10:$BV$1009,'Calc| Project Costs'!BN$10:BN$1009)))&lt;0.000001)),0,1),
IF(LEN($B64)&gt;0,
_xlfn.SWITCH($B64,
'Output| AER'!$B$17,SUMPRODUCT('Calc| Project Costs'!$BV$10:$BV$1009,'Calc| Project Costs'!AX$10:AX$1009)/10^3,
'Output| AER'!$B$18,IF(LEN($B63)&gt;0,SUM(M$9:M63),0),
'Output| AER'!$B$19,(SUMPRODUCT('Calc| Project Costs'!Z$10:Z$1009,'Calc| Project Costs'!$BV$10:$BV$1009)+SUMPRODUCT('Calc| Project Costs'!BF$10:BF$1009,'Calc| Project Costs'!$BV$10:$BV$1009))/10^3,
'Output| AER'!$B$20,SUMPRODUCT(--('Input| Disposals'!$O$8:$O$57='Input| Setup'!$B$37),'Input| Disposals'!Q$8:Q$57)/10^3,
'Output| AER'!$B$21,M61-M62-M63,
'Output| AER'!$B$23,"",
'Output| AER'!$B$24,'Input| Type 2 capcons'!M$46/10^3,
SUMPRODUCT('Calc| Project Costs'!R$10:R$1009,1*('Calc| Project Costs'!$G$10:$G$1009=$B64),'Calc| Project Costs'!$BV$10:$BV$1009)/10^3),
""))</f>
        <v/>
      </c>
      <c r="N64" s="213" t="str" cm="1">
        <f t="array" ref="N64">IF($B63='Output| AER'!$B$21,
IF(AND(ABS(N60*10^3-(SUM(SUMPRODUCT('Calc| Project Costs'!$BV$10:$BV$1009,'Calc| Project Costs'!AA$10:AA$1009)+SUMPRODUCT('Calc| Project Costs'!$BV$10:$BV$1009,'Calc| Project Costs'!BG$10:BG$1009))+SUMPRODUCT(--('Input| Disposals'!$O$8:$O$57='Input| Setup'!$B$37),'Input| Disposals'!R$8:R$57)+N63*10^3))&lt;0.000001,(ABS(N60*10^3-(SUMPRODUCT('Calc| Project Costs'!$BV$10:$BV$1009,'Calc| Project Costs'!BO$10:BO$1009)))&lt;0.000001)),0,1),
IF(LEN($B64)&gt;0,
_xlfn.SWITCH($B64,
'Output| AER'!$B$17,SUMPRODUCT('Calc| Project Costs'!$BV$10:$BV$1009,'Calc| Project Costs'!AY$10:AY$1009)/10^3,
'Output| AER'!$B$18,IF(LEN($B63)&gt;0,SUM(N$9:N63),0),
'Output| AER'!$B$19,(SUMPRODUCT('Calc| Project Costs'!AA$10:AA$1009,'Calc| Project Costs'!$BV$10:$BV$1009)+SUMPRODUCT('Calc| Project Costs'!BG$10:BG$1009,'Calc| Project Costs'!$BV$10:$BV$1009))/10^3,
'Output| AER'!$B$20,SUMPRODUCT(--('Input| Disposals'!$O$8:$O$57='Input| Setup'!$B$37),'Input| Disposals'!R$8:R$57)/10^3,
'Output| AER'!$B$21,N61-N62-N63,
'Output| AER'!$B$23,"",
'Output| AER'!$B$24,'Input| Type 2 capcons'!N$46/10^3,
SUMPRODUCT('Calc| Project Costs'!S$10:S$1009,1*('Calc| Project Costs'!$G$10:$G$1009=$B64),'Calc| Project Costs'!$BV$10:$BV$1009)/10^3),
""))</f>
        <v/>
      </c>
      <c r="O64" s="213" t="str" cm="1">
        <f t="array" ref="O64">IF($B63='Output| AER'!$B$21,
IF(AND(ABS(O60*10^3-(SUM(SUMPRODUCT('Calc| Project Costs'!$BV$10:$BV$1009,'Calc| Project Costs'!AB$10:AB$1009)+SUMPRODUCT('Calc| Project Costs'!$BV$10:$BV$1009,'Calc| Project Costs'!BH$10:BH$1009))+SUMPRODUCT(--('Input| Disposals'!$O$8:$O$57='Input| Setup'!$B$37),'Input| Disposals'!S$8:S$57)+O63*10^3))&lt;0.000001,(ABS(O60*10^3-(SUMPRODUCT('Calc| Project Costs'!$BV$10:$BV$1009,'Calc| Project Costs'!BP$10:BP$1009)))&lt;0.000001)),0,1),
IF(LEN($B64)&gt;0,
_xlfn.SWITCH($B64,
'Output| AER'!$B$17,SUMPRODUCT('Calc| Project Costs'!$BV$10:$BV$1009,'Calc| Project Costs'!AZ$10:AZ$1009)/10^3,
'Output| AER'!$B$18,IF(LEN($B63)&gt;0,SUM(O$9:O63),0),
'Output| AER'!$B$19,(SUMPRODUCT('Calc| Project Costs'!AB$10:AB$1009,'Calc| Project Costs'!$BV$10:$BV$1009)+SUMPRODUCT('Calc| Project Costs'!BH$10:BH$1009,'Calc| Project Costs'!$BV$10:$BV$1009))/10^3,
'Output| AER'!$B$20,SUMPRODUCT(--('Input| Disposals'!$O$8:$O$57='Input| Setup'!$B$37),'Input| Disposals'!S$8:S$57)/10^3,
'Output| AER'!$B$21,O61-O62-O63,
'Output| AER'!$B$23,"",
'Output| AER'!$B$24,'Input| Type 2 capcons'!O$46/10^3,
SUMPRODUCT('Calc| Project Costs'!T$10:T$1009,1*('Calc| Project Costs'!$G$10:$G$1009=$B64),'Calc| Project Costs'!$BV$10:$BV$1009)/10^3),
""))</f>
        <v/>
      </c>
      <c r="P64" s="213" t="str" cm="1">
        <f t="array" ref="P64">IF($B63='Output| AER'!$B$21,
IF(AND(ABS(P60*10^3-(SUM(SUMPRODUCT('Calc| Project Costs'!$BV$10:$BV$1009,'Calc| Project Costs'!AC$10:AC$1009)+SUMPRODUCT('Calc| Project Costs'!$BV$10:$BV$1009,'Calc| Project Costs'!BI$10:BI$1009))+SUMPRODUCT(--('Input| Disposals'!$O$8:$O$57='Input| Setup'!$B$37),'Input| Disposals'!T$8:T$57)+P63*10^3))&lt;0.000001,(ABS(P60*10^3-(SUMPRODUCT('Calc| Project Costs'!$BV$10:$BV$1009,'Calc| Project Costs'!BQ$10:BQ$1009)))&lt;0.000001)),0,1),
IF(LEN($B64)&gt;0,
_xlfn.SWITCH($B64,
'Output| AER'!$B$17,SUMPRODUCT('Calc| Project Costs'!$BV$10:$BV$1009,'Calc| Project Costs'!BA$10:BA$1009)/10^3,
'Output| AER'!$B$18,IF(LEN($B63)&gt;0,SUM(P$9:P63),0),
'Output| AER'!$B$19,(SUMPRODUCT('Calc| Project Costs'!AC$10:AC$1009,'Calc| Project Costs'!$BV$10:$BV$1009)+SUMPRODUCT('Calc| Project Costs'!BI$10:BI$1009,'Calc| Project Costs'!$BV$10:$BV$1009))/10^3,
'Output| AER'!$B$20,SUMPRODUCT(--('Input| Disposals'!$O$8:$O$57='Input| Setup'!$B$37),'Input| Disposals'!T$8:T$57)/10^3,
'Output| AER'!$B$21,P61-P62-P63,
'Output| AER'!$B$23,"",
'Output| AER'!$B$24,'Input| Type 2 capcons'!P$46/10^3,
SUMPRODUCT('Calc| Project Costs'!U$10:U$1009,1*('Calc| Project Costs'!$G$10:$G$1009=$B64),'Calc| Project Costs'!$BV$10:$BV$1009)/10^3),
""))</f>
        <v/>
      </c>
      <c r="Q64" s="213" t="str" cm="1">
        <f t="array" ref="Q64">IF($B63='Output| AER'!$B$21,
IF(AND(ABS(Q60*10^3-(SUM(SUMPRODUCT('Calc| Project Costs'!$BV$10:$BV$1009,'Calc| Project Costs'!AD$10:AD$1009)+SUMPRODUCT('Calc| Project Costs'!$BV$10:$BV$1009,'Calc| Project Costs'!BJ$10:BJ$1009))+SUMPRODUCT(--('Input| Disposals'!$O$8:$O$57='Input| Setup'!$B$37),'Input| Disposals'!U$8:U$57)+Q63*10^3))&lt;0.000001,(ABS(Q60*10^3-(SUMPRODUCT('Calc| Project Costs'!$BV$10:$BV$1009,'Calc| Project Costs'!BR$10:BR$1009)))&lt;0.000001)),0,1),
IF(LEN($B64)&gt;0,
_xlfn.SWITCH($B64,
'Output| AER'!$B$17,SUMPRODUCT('Calc| Project Costs'!$BV$10:$BV$1009,'Calc| Project Costs'!BB$10:BB$1009)/10^3,
'Output| AER'!$B$18,IF(LEN($B63)&gt;0,SUM(Q$9:Q63),0),
'Output| AER'!$B$19,(SUMPRODUCT('Calc| Project Costs'!AD$10:AD$1009,'Calc| Project Costs'!$BV$10:$BV$1009)+SUMPRODUCT('Calc| Project Costs'!BJ$10:BJ$1009,'Calc| Project Costs'!$BV$10:$BV$1009))/10^3,
'Output| AER'!$B$20,SUMPRODUCT(--('Input| Disposals'!$O$8:$O$57='Input| Setup'!$B$37),'Input| Disposals'!U$8:U$57)/10^3,
'Output| AER'!$B$21,Q61-Q62-Q63,
'Output| AER'!$B$23,"",
'Output| AER'!$B$24,'Input| Type 2 capcons'!Q$46/10^3,
SUMPRODUCT('Calc| Project Costs'!V$10:V$1009,1*('Calc| Project Costs'!$G$10:$G$1009=$B64),'Calc| Project Costs'!$BV$10:$BV$1009)/10^3),
""))</f>
        <v/>
      </c>
      <c r="R64" s="213" t="str" cm="1">
        <f t="array" ref="R64">IF($B63='Output| AER'!$B$21,
IF(AND(ABS(R60*10^3-(SUM(SUMPRODUCT('Calc| Project Costs'!$BV$10:$BV$1009,'Calc| Project Costs'!AE$10:AE$1009)+SUMPRODUCT('Calc| Project Costs'!$BV$10:$BV$1009,'Calc| Project Costs'!BK$10:BK$1009))+SUMPRODUCT(--('Input| Disposals'!$O$8:$O$57='Input| Setup'!$B$37),'Input| Disposals'!V$8:V$57)+R63*10^3))&lt;0.000001,(ABS(R60*10^3-(SUMPRODUCT('Calc| Project Costs'!$BV$10:$BV$1009,'Calc| Project Costs'!BS$10:BS$1009)))&lt;0.000001)),0,1),
IF(LEN($B64)&gt;0,
_xlfn.SWITCH($B64,
'Output| AER'!$B$17,SUMPRODUCT('Calc| Project Costs'!$BV$10:$BV$1009,'Calc| Project Costs'!BC$10:BC$1009)/10^3,
'Output| AER'!$B$18,IF(LEN($B63)&gt;0,SUM(R$9:R63),0),
'Output| AER'!$B$19,(SUMPRODUCT('Calc| Project Costs'!AE$10:AE$1009,'Calc| Project Costs'!$BV$10:$BV$1009)+SUMPRODUCT('Calc| Project Costs'!BK$10:BK$1009,'Calc| Project Costs'!$BV$10:$BV$1009))/10^3,
'Output| AER'!$B$20,SUMPRODUCT(--('Input| Disposals'!$O$8:$O$57='Input| Setup'!$B$37),'Input| Disposals'!V$8:V$57)/10^3,
'Output| AER'!$B$21,R61-R62-R63,
'Output| AER'!$B$23,"",
'Output| AER'!$B$24,'Input| Type 2 capcons'!R$46/10^3,
SUMPRODUCT('Calc| Project Costs'!W$10:W$1009,1*('Calc| Project Costs'!$G$10:$G$1009=$B64),'Calc| Project Costs'!$BV$10:$BV$1009)/10^3),
""))</f>
        <v/>
      </c>
      <c r="S64" s="214" t="str">
        <f>IF(B63='Output| AER'!$B$21,ROUND(S63-'Output| PTRM (DFA)'!$I$223,9),IF(OR(B64='Output| AER'!$B$23,AND(B64="",B63=""),AND(B64="",B63='Output| AER'!$B$24)),"",IFERROR(SUM(N64:R64),0)))</f>
        <v/>
      </c>
    </row>
    <row r="65" spans="2:19" ht="12.75" customHeight="1" x14ac:dyDescent="0.2">
      <c r="B65" s="125" t="str" cm="1">
        <f t="array" ref="B65">IFERROR(_xlfn.LET(_xlpm.x, INDEX(_xlfn.VSTACK(_xlfn.UNIQUE(_xlfn._xlws.FILTER('Input| Projects'!$G$10:$G$1009,'Input| Projects'!$G$10:$G$1009&lt;&gt;"")),'Output| AER'!$B$17:$B$24),ROW(A57)),IF(_xlpm.x=0,"",_xlpm.x)),"")</f>
        <v/>
      </c>
      <c r="C65" s="213" t="str" cm="1">
        <f t="array" ref="C65">IF($B64='Output| AER'!$B$21,
IF(AND(ABS(C61*10^3-(SUM(SUMPRODUCT('Calc| Project Costs'!$BU$10:$BU$1009,'Calc| Project Costs'!Y$10:Y$1009)+SUMPRODUCT('Calc| Project Costs'!$BU$10:$BU$1009,'Calc| Project Costs'!BE$10:BE$1009))+SUMPRODUCT(--('Input| Disposals'!$O$8:$O$57='Input| Setup'!$B$36),'Input| Disposals'!P$8:P$57)+C64*10^3))&lt;0.000001,(ABS(C61*10^3-(SUMPRODUCT('Calc| Project Costs'!$BU$10:$BU$1009,'Calc| Project Costs'!BM$10:BM$1009)))&lt;0.000001)),0,1),
IF(LEN($B65)&gt;0,
_xlfn.SWITCH($B65,
'Output| AER'!$B$17,SUMPRODUCT('Calc| Project Costs'!$BU$10:$BU$1009,'Calc| Project Costs'!AW$10:AW$1009)/10^3,
'Output| AER'!$B$18,IF(LEN($B64)&gt;0,SUM(C$9:C64),0),
'Output| AER'!$B$19,(SUMPRODUCT('Calc| Project Costs'!Y$10:Y$1009,'Calc| Project Costs'!$BU$10:$BU$1009)+SUMPRODUCT('Calc| Project Costs'!BE$10:BE$1009,'Calc| Project Costs'!$BU$10:$BU$1009))/10^3,
'Output| AER'!$B$20,SUMPRODUCT(--('Input| Disposals'!$O$8:$O$57='Input| Setup'!$B$36),'Input| Disposals'!P$8:P$57)/10^3,
'Output| AER'!$B$21,C62-C63-C64,
'Output| AER'!$B$23,"",
'Output| AER'!$B$24,'Input| Type 2 capcons'!C$46/10^3,
SUMPRODUCT('Calc| Project Costs'!Q$10:Q$1009,1*('Calc| Project Costs'!$G$10:$G$1009=$B65),'Calc| Project Costs'!$BU$10:$BU$1009)/10^3),
""))</f>
        <v/>
      </c>
      <c r="D65" s="213" t="str" cm="1">
        <f t="array" ref="D65">IF($B64='Output| AER'!$B$21,
IF(AND(ABS(D61*10^3-(SUM(SUMPRODUCT('Calc| Project Costs'!$BU$10:$BU$1009,'Calc| Project Costs'!Z$10:Z$1009)+SUMPRODUCT('Calc| Project Costs'!$BU$10:$BU$1009,'Calc| Project Costs'!BF$10:BF$1009))+SUMPRODUCT(--('Input| Disposals'!$O$8:$O$57='Input| Setup'!$B$36),'Input| Disposals'!Q$8:Q$57)+D64*10^3))&lt;0.000001,(ABS(D61*10^3-(SUMPRODUCT('Calc| Project Costs'!$BU$10:$BU$1009,'Calc| Project Costs'!BN$10:BN$1009)))&lt;0.000001)),0,1),
IF(LEN($B65)&gt;0,
_xlfn.SWITCH($B65,
'Output| AER'!$B$17,SUMPRODUCT('Calc| Project Costs'!$BU$10:$BU$1009,'Calc| Project Costs'!AX$10:AX$1009)/10^3,
'Output| AER'!$B$18,IF(LEN($B64)&gt;0,SUM(D$9:D64),0),
'Output| AER'!$B$19,(SUMPRODUCT('Calc| Project Costs'!Z$10:Z$1009,'Calc| Project Costs'!$BU$10:$BU$1009)+SUMPRODUCT('Calc| Project Costs'!BF$10:BF$1009,'Calc| Project Costs'!$BU$10:$BU$1009))/10^3,
'Output| AER'!$B$20,SUMPRODUCT(--('Input| Disposals'!$O$8:$O$57='Input| Setup'!$B$36),'Input| Disposals'!Q$8:Q$57)/10^3,
'Output| AER'!$B$21,D62-D63-D64,
'Output| AER'!$B$23,"",
'Output| AER'!$B$24,'Input| Type 2 capcons'!D$46/10^3,
SUMPRODUCT('Calc| Project Costs'!R$10:R$1009,1*('Calc| Project Costs'!$G$10:$G$1009=$B65),'Calc| Project Costs'!$BU$10:$BU$1009)/10^3),
""))</f>
        <v/>
      </c>
      <c r="E65" s="213" t="str" cm="1">
        <f t="array" ref="E65">IF($B64='Output| AER'!$B$21,
IF(AND(ABS(E61*10^3-(SUM(SUMPRODUCT('Calc| Project Costs'!$BU$10:$BU$1009,'Calc| Project Costs'!AA$10:AA$1009)+SUMPRODUCT('Calc| Project Costs'!$BU$10:$BU$1009,'Calc| Project Costs'!BG$10:BG$1009))+SUMPRODUCT(--('Input| Disposals'!$O$8:$O$57='Input| Setup'!$B$36),'Input| Disposals'!R$8:R$57)+E64*10^3))&lt;0.000001,(ABS(E61*10^3-(SUMPRODUCT('Calc| Project Costs'!$BU$10:$BU$1009,'Calc| Project Costs'!BO$10:BO$1009)))&lt;0.000001)),0,1),
IF(LEN($B65)&gt;0,
_xlfn.SWITCH($B65,
'Output| AER'!$B$17,SUMPRODUCT('Calc| Project Costs'!$BU$10:$BU$1009,'Calc| Project Costs'!AY$10:AY$1009)/10^3,
'Output| AER'!$B$18,IF(LEN($B64)&gt;0,SUM(E$9:E64),0),
'Output| AER'!$B$19,(SUMPRODUCT('Calc| Project Costs'!AA$10:AA$1009,'Calc| Project Costs'!$BU$10:$BU$1009)+SUMPRODUCT('Calc| Project Costs'!BG$10:BG$1009,'Calc| Project Costs'!$BU$10:$BU$1009))/10^3,
'Output| AER'!$B$20,SUMPRODUCT(--('Input| Disposals'!$O$8:$O$57='Input| Setup'!$B$36),'Input| Disposals'!R$8:R$57)/10^3,
'Output| AER'!$B$21,E62-E63-E64,
'Output| AER'!$B$23,"",
'Output| AER'!$B$24,'Input| Type 2 capcons'!E$46/10^3,
SUMPRODUCT('Calc| Project Costs'!S$10:S$1009,1*('Calc| Project Costs'!$G$10:$G$1009=$B65),'Calc| Project Costs'!$BU$10:$BU$1009)/10^3),
""))</f>
        <v/>
      </c>
      <c r="F65" s="213" t="str" cm="1">
        <f t="array" ref="F65">IF($B64='Output| AER'!$B$21,
IF(AND(ABS(F61*10^3-(SUM(SUMPRODUCT('Calc| Project Costs'!$BU$10:$BU$1009,'Calc| Project Costs'!AB$10:AB$1009)+SUMPRODUCT('Calc| Project Costs'!$BU$10:$BU$1009,'Calc| Project Costs'!BH$10:BH$1009))+SUMPRODUCT(--('Input| Disposals'!$O$8:$O$57='Input| Setup'!$B$36),'Input| Disposals'!S$8:S$57)+F64*10^3))&lt;0.000001,(ABS(F61*10^3-(SUMPRODUCT('Calc| Project Costs'!$BU$10:$BU$1009,'Calc| Project Costs'!BP$10:BP$1009)))&lt;0.000001)),0,1),
IF(LEN($B65)&gt;0,
_xlfn.SWITCH($B65,
'Output| AER'!$B$17,SUMPRODUCT('Calc| Project Costs'!$BU$10:$BU$1009,'Calc| Project Costs'!AZ$10:AZ$1009)/10^3,
'Output| AER'!$B$18,IF(LEN($B64)&gt;0,SUM(F$9:F64),0),
'Output| AER'!$B$19,(SUMPRODUCT('Calc| Project Costs'!AB$10:AB$1009,'Calc| Project Costs'!$BU$10:$BU$1009)+SUMPRODUCT('Calc| Project Costs'!BH$10:BH$1009,'Calc| Project Costs'!$BU$10:$BU$1009))/10^3,
'Output| AER'!$B$20,SUMPRODUCT(--('Input| Disposals'!$O$8:$O$57='Input| Setup'!$B$36),'Input| Disposals'!S$8:S$57)/10^3,
'Output| AER'!$B$21,F62-F63-F64,
'Output| AER'!$B$23,"",
'Output| AER'!$B$24,'Input| Type 2 capcons'!F$46/10^3,
SUMPRODUCT('Calc| Project Costs'!T$10:T$1009,1*('Calc| Project Costs'!$G$10:$G$1009=$B65),'Calc| Project Costs'!$BU$10:$BU$1009)/10^3),
""))</f>
        <v/>
      </c>
      <c r="G65" s="213" t="str" cm="1">
        <f t="array" ref="G65">IF($B64='Output| AER'!$B$21,
IF(AND(ABS(G61*10^3-(SUM(SUMPRODUCT('Calc| Project Costs'!$BU$10:$BU$1009,'Calc| Project Costs'!AC$10:AC$1009)+SUMPRODUCT('Calc| Project Costs'!$BU$10:$BU$1009,'Calc| Project Costs'!BI$10:BI$1009))+SUMPRODUCT(--('Input| Disposals'!$O$8:$O$57='Input| Setup'!$B$36),'Input| Disposals'!T$8:T$57)+G64*10^3))&lt;0.000001,(ABS(G61*10^3-(SUMPRODUCT('Calc| Project Costs'!$BU$10:$BU$1009,'Calc| Project Costs'!BQ$10:BQ$1009)))&lt;0.000001)),0,1),
IF(LEN($B65)&gt;0,
_xlfn.SWITCH($B65,
'Output| AER'!$B$17,SUMPRODUCT('Calc| Project Costs'!$BU$10:$BU$1009,'Calc| Project Costs'!BA$10:BA$1009)/10^3,
'Output| AER'!$B$18,IF(LEN($B64)&gt;0,SUM(G$9:G64),0),
'Output| AER'!$B$19,(SUMPRODUCT('Calc| Project Costs'!AC$10:AC$1009,'Calc| Project Costs'!$BU$10:$BU$1009)+SUMPRODUCT('Calc| Project Costs'!BI$10:BI$1009,'Calc| Project Costs'!$BU$10:$BU$1009))/10^3,
'Output| AER'!$B$20,SUMPRODUCT(--('Input| Disposals'!$O$8:$O$57='Input| Setup'!$B$36),'Input| Disposals'!T$8:T$57)/10^3,
'Output| AER'!$B$21,G62-G63-G64,
'Output| AER'!$B$23,"",
'Output| AER'!$B$24,'Input| Type 2 capcons'!G$46/10^3,
SUMPRODUCT('Calc| Project Costs'!U$10:U$1009,1*('Calc| Project Costs'!$G$10:$G$1009=$B65),'Calc| Project Costs'!$BU$10:$BU$1009)/10^3),
""))</f>
        <v/>
      </c>
      <c r="H65" s="213" t="str" cm="1">
        <f t="array" ref="H65">IF($B64='Output| AER'!$B$21,
IF(AND(ABS(H61*10^3-(SUM(SUMPRODUCT('Calc| Project Costs'!$BU$10:$BU$1009,'Calc| Project Costs'!AD$10:AD$1009)+SUMPRODUCT('Calc| Project Costs'!$BU$10:$BU$1009,'Calc| Project Costs'!BJ$10:BJ$1009))+SUMPRODUCT(--('Input| Disposals'!$O$8:$O$57='Input| Setup'!$B$36),'Input| Disposals'!U$8:U$57)+H64*10^3))&lt;0.000001,(ABS(H61*10^3-(SUMPRODUCT('Calc| Project Costs'!$BU$10:$BU$1009,'Calc| Project Costs'!BR$10:BR$1009)))&lt;0.000001)),0,1),
IF(LEN($B65)&gt;0,
_xlfn.SWITCH($B65,
'Output| AER'!$B$17,SUMPRODUCT('Calc| Project Costs'!$BU$10:$BU$1009,'Calc| Project Costs'!BB$10:BB$1009)/10^3,
'Output| AER'!$B$18,IF(LEN($B64)&gt;0,SUM(H$9:H64),0),
'Output| AER'!$B$19,(SUMPRODUCT('Calc| Project Costs'!AD$10:AD$1009,'Calc| Project Costs'!$BU$10:$BU$1009)+SUMPRODUCT('Calc| Project Costs'!BJ$10:BJ$1009,'Calc| Project Costs'!$BU$10:$BU$1009))/10^3,
'Output| AER'!$B$20,SUMPRODUCT(--('Input| Disposals'!$O$8:$O$57='Input| Setup'!$B$36),'Input| Disposals'!U$8:U$57)/10^3,
'Output| AER'!$B$21,H62-H63-H64,
'Output| AER'!$B$23,"",
'Output| AER'!$B$24,'Input| Type 2 capcons'!H$46/10^3,
SUMPRODUCT('Calc| Project Costs'!V$10:V$1009,1*('Calc| Project Costs'!$G$10:$G$1009=$B65),'Calc| Project Costs'!$BU$10:$BU$1009)/10^3),
""))</f>
        <v/>
      </c>
      <c r="I65" s="213" t="str" cm="1">
        <f t="array" ref="I65">IF($B64='Output| AER'!$B$21,
IF(AND(ABS(I61*10^3-(SUM(SUMPRODUCT('Calc| Project Costs'!$BU$10:$BU$1009,'Calc| Project Costs'!AE$10:AE$1009)+SUMPRODUCT('Calc| Project Costs'!$BU$10:$BU$1009,'Calc| Project Costs'!BK$10:BK$1009))+SUMPRODUCT(--('Input| Disposals'!$O$8:$O$57='Input| Setup'!$B$36),'Input| Disposals'!V$8:V$57)+I64*10^3))&lt;0.000001,(ABS(I61*10^3-(SUMPRODUCT('Calc| Project Costs'!$BU$10:$BU$1009,'Calc| Project Costs'!BS$10:BS$1009)))&lt;0.000001)),0,1),
IF(LEN($B65)&gt;0,
_xlfn.SWITCH($B65,
'Output| AER'!$B$17,SUMPRODUCT('Calc| Project Costs'!$BU$10:$BU$1009,'Calc| Project Costs'!BC$10:BC$1009)/10^3,
'Output| AER'!$B$18,IF(LEN($B64)&gt;0,SUM(I$9:I64),0),
'Output| AER'!$B$19,(SUMPRODUCT('Calc| Project Costs'!AE$10:AE$1009,'Calc| Project Costs'!$BU$10:$BU$1009)+SUMPRODUCT('Calc| Project Costs'!BK$10:BK$1009,'Calc| Project Costs'!$BU$10:$BU$1009))/10^3,
'Output| AER'!$B$20,SUMPRODUCT(--('Input| Disposals'!$O$8:$O$57='Input| Setup'!$B$36),'Input| Disposals'!V$8:V$57)/10^3,
'Output| AER'!$B$21,I62-I63-I64,
'Output| AER'!$B$23,"",
'Output| AER'!$B$24,'Input| Type 2 capcons'!I$46/10^3,
SUMPRODUCT('Calc| Project Costs'!W$10:W$1009,1*('Calc| Project Costs'!$G$10:$G$1009=$B65),'Calc| Project Costs'!$BU$10:$BU$1009)/10^3),
""))</f>
        <v/>
      </c>
      <c r="J65" s="214" t="str">
        <f>IF(B64='Output| AER'!$B$21,ROUND(J64-'Output| PTRM (SCS)'!$I$223,9),IF(OR(B65='Output| AER'!$B$23,AND(B65="",B64=""),AND(B65="",B64='Output| AER'!$B$24)),"",IFERROR(SUM(E65:I65),0)))</f>
        <v/>
      </c>
      <c r="L65" s="213" t="str" cm="1">
        <f t="array" ref="L65">IF($B64='Output| AER'!$B$21,
IF(AND(ABS(L61*10^3-(SUM(SUMPRODUCT('Calc| Project Costs'!$BV$10:$BV$1009,'Calc| Project Costs'!Y$10:Y$1009)+SUMPRODUCT('Calc| Project Costs'!$BV$10:$BV$1009,'Calc| Project Costs'!BE$10:BE$1009))+SUMPRODUCT(--('Input| Disposals'!$O$8:$O$57='Input| Setup'!$B$37),'Input| Disposals'!P$8:P$57)+L64*10^3))&lt;0.000001,(ABS(L61*10^3-(SUMPRODUCT('Calc| Project Costs'!$BV$10:$BV$1009,'Calc| Project Costs'!BM$10:BM$1009)))&lt;0.000001)),0,1),
IF(LEN($B65)&gt;0,
_xlfn.SWITCH($B65,
'Output| AER'!$B$17,SUMPRODUCT('Calc| Project Costs'!$BV$10:$BV$1009,'Calc| Project Costs'!AW$10:AW$1009)/10^3,
'Output| AER'!$B$18,IF(LEN($B64)&gt;0,SUM(L$9:L64),0),
'Output| AER'!$B$19,(SUMPRODUCT('Calc| Project Costs'!Y$10:Y$1009,'Calc| Project Costs'!$BV$10:$BV$1009)+SUMPRODUCT('Calc| Project Costs'!BE$10:BE$1009,'Calc| Project Costs'!$BV$10:$BV$1009))/10^3,
'Output| AER'!$B$20,SUMPRODUCT(--('Input| Disposals'!$O$8:$O$57='Input| Setup'!$B$37),'Input| Disposals'!P$8:P$57)/10^3,
'Output| AER'!$B$21,L62-L63-L64,
'Output| AER'!$B$23,"",
'Output| AER'!$B$24,'Input| Type 2 capcons'!L$46/10^3,
SUMPRODUCT('Calc| Project Costs'!Q$10:Q$1009,1*('Calc| Project Costs'!$G$10:$G$1009=$B65),'Calc| Project Costs'!$BV$10:$BV$1009)/10^3),
""))</f>
        <v/>
      </c>
      <c r="M65" s="213" t="str" cm="1">
        <f t="array" ref="M65">IF($B64='Output| AER'!$B$21,
IF(AND(ABS(M61*10^3-(SUM(SUMPRODUCT('Calc| Project Costs'!$BV$10:$BV$1009,'Calc| Project Costs'!Z$10:Z$1009)+SUMPRODUCT('Calc| Project Costs'!$BV$10:$BV$1009,'Calc| Project Costs'!BF$10:BF$1009))+SUMPRODUCT(--('Input| Disposals'!$O$8:$O$57='Input| Setup'!$B$37),'Input| Disposals'!Q$8:Q$57)+M64*10^3))&lt;0.000001,(ABS(M61*10^3-(SUMPRODUCT('Calc| Project Costs'!$BV$10:$BV$1009,'Calc| Project Costs'!BN$10:BN$1009)))&lt;0.000001)),0,1),
IF(LEN($B65)&gt;0,
_xlfn.SWITCH($B65,
'Output| AER'!$B$17,SUMPRODUCT('Calc| Project Costs'!$BV$10:$BV$1009,'Calc| Project Costs'!AX$10:AX$1009)/10^3,
'Output| AER'!$B$18,IF(LEN($B64)&gt;0,SUM(M$9:M64),0),
'Output| AER'!$B$19,(SUMPRODUCT('Calc| Project Costs'!Z$10:Z$1009,'Calc| Project Costs'!$BV$10:$BV$1009)+SUMPRODUCT('Calc| Project Costs'!BF$10:BF$1009,'Calc| Project Costs'!$BV$10:$BV$1009))/10^3,
'Output| AER'!$B$20,SUMPRODUCT(--('Input| Disposals'!$O$8:$O$57='Input| Setup'!$B$37),'Input| Disposals'!Q$8:Q$57)/10^3,
'Output| AER'!$B$21,M62-M63-M64,
'Output| AER'!$B$23,"",
'Output| AER'!$B$24,'Input| Type 2 capcons'!M$46/10^3,
SUMPRODUCT('Calc| Project Costs'!R$10:R$1009,1*('Calc| Project Costs'!$G$10:$G$1009=$B65),'Calc| Project Costs'!$BV$10:$BV$1009)/10^3),
""))</f>
        <v/>
      </c>
      <c r="N65" s="213" t="str" cm="1">
        <f t="array" ref="N65">IF($B64='Output| AER'!$B$21,
IF(AND(ABS(N61*10^3-(SUM(SUMPRODUCT('Calc| Project Costs'!$BV$10:$BV$1009,'Calc| Project Costs'!AA$10:AA$1009)+SUMPRODUCT('Calc| Project Costs'!$BV$10:$BV$1009,'Calc| Project Costs'!BG$10:BG$1009))+SUMPRODUCT(--('Input| Disposals'!$O$8:$O$57='Input| Setup'!$B$37),'Input| Disposals'!R$8:R$57)+N64*10^3))&lt;0.000001,(ABS(N61*10^3-(SUMPRODUCT('Calc| Project Costs'!$BV$10:$BV$1009,'Calc| Project Costs'!BO$10:BO$1009)))&lt;0.000001)),0,1),
IF(LEN($B65)&gt;0,
_xlfn.SWITCH($B65,
'Output| AER'!$B$17,SUMPRODUCT('Calc| Project Costs'!$BV$10:$BV$1009,'Calc| Project Costs'!AY$10:AY$1009)/10^3,
'Output| AER'!$B$18,IF(LEN($B64)&gt;0,SUM(N$9:N64),0),
'Output| AER'!$B$19,(SUMPRODUCT('Calc| Project Costs'!AA$10:AA$1009,'Calc| Project Costs'!$BV$10:$BV$1009)+SUMPRODUCT('Calc| Project Costs'!BG$10:BG$1009,'Calc| Project Costs'!$BV$10:$BV$1009))/10^3,
'Output| AER'!$B$20,SUMPRODUCT(--('Input| Disposals'!$O$8:$O$57='Input| Setup'!$B$37),'Input| Disposals'!R$8:R$57)/10^3,
'Output| AER'!$B$21,N62-N63-N64,
'Output| AER'!$B$23,"",
'Output| AER'!$B$24,'Input| Type 2 capcons'!N$46/10^3,
SUMPRODUCT('Calc| Project Costs'!S$10:S$1009,1*('Calc| Project Costs'!$G$10:$G$1009=$B65),'Calc| Project Costs'!$BV$10:$BV$1009)/10^3),
""))</f>
        <v/>
      </c>
      <c r="O65" s="213" t="str" cm="1">
        <f t="array" ref="O65">IF($B64='Output| AER'!$B$21,
IF(AND(ABS(O61*10^3-(SUM(SUMPRODUCT('Calc| Project Costs'!$BV$10:$BV$1009,'Calc| Project Costs'!AB$10:AB$1009)+SUMPRODUCT('Calc| Project Costs'!$BV$10:$BV$1009,'Calc| Project Costs'!BH$10:BH$1009))+SUMPRODUCT(--('Input| Disposals'!$O$8:$O$57='Input| Setup'!$B$37),'Input| Disposals'!S$8:S$57)+O64*10^3))&lt;0.000001,(ABS(O61*10^3-(SUMPRODUCT('Calc| Project Costs'!$BV$10:$BV$1009,'Calc| Project Costs'!BP$10:BP$1009)))&lt;0.000001)),0,1),
IF(LEN($B65)&gt;0,
_xlfn.SWITCH($B65,
'Output| AER'!$B$17,SUMPRODUCT('Calc| Project Costs'!$BV$10:$BV$1009,'Calc| Project Costs'!AZ$10:AZ$1009)/10^3,
'Output| AER'!$B$18,IF(LEN($B64)&gt;0,SUM(O$9:O64),0),
'Output| AER'!$B$19,(SUMPRODUCT('Calc| Project Costs'!AB$10:AB$1009,'Calc| Project Costs'!$BV$10:$BV$1009)+SUMPRODUCT('Calc| Project Costs'!BH$10:BH$1009,'Calc| Project Costs'!$BV$10:$BV$1009))/10^3,
'Output| AER'!$B$20,SUMPRODUCT(--('Input| Disposals'!$O$8:$O$57='Input| Setup'!$B$37),'Input| Disposals'!S$8:S$57)/10^3,
'Output| AER'!$B$21,O62-O63-O64,
'Output| AER'!$B$23,"",
'Output| AER'!$B$24,'Input| Type 2 capcons'!O$46/10^3,
SUMPRODUCT('Calc| Project Costs'!T$10:T$1009,1*('Calc| Project Costs'!$G$10:$G$1009=$B65),'Calc| Project Costs'!$BV$10:$BV$1009)/10^3),
""))</f>
        <v/>
      </c>
      <c r="P65" s="213" t="str" cm="1">
        <f t="array" ref="P65">IF($B64='Output| AER'!$B$21,
IF(AND(ABS(P61*10^3-(SUM(SUMPRODUCT('Calc| Project Costs'!$BV$10:$BV$1009,'Calc| Project Costs'!AC$10:AC$1009)+SUMPRODUCT('Calc| Project Costs'!$BV$10:$BV$1009,'Calc| Project Costs'!BI$10:BI$1009))+SUMPRODUCT(--('Input| Disposals'!$O$8:$O$57='Input| Setup'!$B$37),'Input| Disposals'!T$8:T$57)+P64*10^3))&lt;0.000001,(ABS(P61*10^3-(SUMPRODUCT('Calc| Project Costs'!$BV$10:$BV$1009,'Calc| Project Costs'!BQ$10:BQ$1009)))&lt;0.000001)),0,1),
IF(LEN($B65)&gt;0,
_xlfn.SWITCH($B65,
'Output| AER'!$B$17,SUMPRODUCT('Calc| Project Costs'!$BV$10:$BV$1009,'Calc| Project Costs'!BA$10:BA$1009)/10^3,
'Output| AER'!$B$18,IF(LEN($B64)&gt;0,SUM(P$9:P64),0),
'Output| AER'!$B$19,(SUMPRODUCT('Calc| Project Costs'!AC$10:AC$1009,'Calc| Project Costs'!$BV$10:$BV$1009)+SUMPRODUCT('Calc| Project Costs'!BI$10:BI$1009,'Calc| Project Costs'!$BV$10:$BV$1009))/10^3,
'Output| AER'!$B$20,SUMPRODUCT(--('Input| Disposals'!$O$8:$O$57='Input| Setup'!$B$37),'Input| Disposals'!T$8:T$57)/10^3,
'Output| AER'!$B$21,P62-P63-P64,
'Output| AER'!$B$23,"",
'Output| AER'!$B$24,'Input| Type 2 capcons'!P$46/10^3,
SUMPRODUCT('Calc| Project Costs'!U$10:U$1009,1*('Calc| Project Costs'!$G$10:$G$1009=$B65),'Calc| Project Costs'!$BV$10:$BV$1009)/10^3),
""))</f>
        <v/>
      </c>
      <c r="Q65" s="213" t="str" cm="1">
        <f t="array" ref="Q65">IF($B64='Output| AER'!$B$21,
IF(AND(ABS(Q61*10^3-(SUM(SUMPRODUCT('Calc| Project Costs'!$BV$10:$BV$1009,'Calc| Project Costs'!AD$10:AD$1009)+SUMPRODUCT('Calc| Project Costs'!$BV$10:$BV$1009,'Calc| Project Costs'!BJ$10:BJ$1009))+SUMPRODUCT(--('Input| Disposals'!$O$8:$O$57='Input| Setup'!$B$37),'Input| Disposals'!U$8:U$57)+Q64*10^3))&lt;0.000001,(ABS(Q61*10^3-(SUMPRODUCT('Calc| Project Costs'!$BV$10:$BV$1009,'Calc| Project Costs'!BR$10:BR$1009)))&lt;0.000001)),0,1),
IF(LEN($B65)&gt;0,
_xlfn.SWITCH($B65,
'Output| AER'!$B$17,SUMPRODUCT('Calc| Project Costs'!$BV$10:$BV$1009,'Calc| Project Costs'!BB$10:BB$1009)/10^3,
'Output| AER'!$B$18,IF(LEN($B64)&gt;0,SUM(Q$9:Q64),0),
'Output| AER'!$B$19,(SUMPRODUCT('Calc| Project Costs'!AD$10:AD$1009,'Calc| Project Costs'!$BV$10:$BV$1009)+SUMPRODUCT('Calc| Project Costs'!BJ$10:BJ$1009,'Calc| Project Costs'!$BV$10:$BV$1009))/10^3,
'Output| AER'!$B$20,SUMPRODUCT(--('Input| Disposals'!$O$8:$O$57='Input| Setup'!$B$37),'Input| Disposals'!U$8:U$57)/10^3,
'Output| AER'!$B$21,Q62-Q63-Q64,
'Output| AER'!$B$23,"",
'Output| AER'!$B$24,'Input| Type 2 capcons'!Q$46/10^3,
SUMPRODUCT('Calc| Project Costs'!V$10:V$1009,1*('Calc| Project Costs'!$G$10:$G$1009=$B65),'Calc| Project Costs'!$BV$10:$BV$1009)/10^3),
""))</f>
        <v/>
      </c>
      <c r="R65" s="213" t="str" cm="1">
        <f t="array" ref="R65">IF($B64='Output| AER'!$B$21,
IF(AND(ABS(R61*10^3-(SUM(SUMPRODUCT('Calc| Project Costs'!$BV$10:$BV$1009,'Calc| Project Costs'!AE$10:AE$1009)+SUMPRODUCT('Calc| Project Costs'!$BV$10:$BV$1009,'Calc| Project Costs'!BK$10:BK$1009))+SUMPRODUCT(--('Input| Disposals'!$O$8:$O$57='Input| Setup'!$B$37),'Input| Disposals'!V$8:V$57)+R64*10^3))&lt;0.000001,(ABS(R61*10^3-(SUMPRODUCT('Calc| Project Costs'!$BV$10:$BV$1009,'Calc| Project Costs'!BS$10:BS$1009)))&lt;0.000001)),0,1),
IF(LEN($B65)&gt;0,
_xlfn.SWITCH($B65,
'Output| AER'!$B$17,SUMPRODUCT('Calc| Project Costs'!$BV$10:$BV$1009,'Calc| Project Costs'!BC$10:BC$1009)/10^3,
'Output| AER'!$B$18,IF(LEN($B64)&gt;0,SUM(R$9:R64),0),
'Output| AER'!$B$19,(SUMPRODUCT('Calc| Project Costs'!AE$10:AE$1009,'Calc| Project Costs'!$BV$10:$BV$1009)+SUMPRODUCT('Calc| Project Costs'!BK$10:BK$1009,'Calc| Project Costs'!$BV$10:$BV$1009))/10^3,
'Output| AER'!$B$20,SUMPRODUCT(--('Input| Disposals'!$O$8:$O$57='Input| Setup'!$B$37),'Input| Disposals'!V$8:V$57)/10^3,
'Output| AER'!$B$21,R62-R63-R64,
'Output| AER'!$B$23,"",
'Output| AER'!$B$24,'Input| Type 2 capcons'!R$46/10^3,
SUMPRODUCT('Calc| Project Costs'!W$10:W$1009,1*('Calc| Project Costs'!$G$10:$G$1009=$B65),'Calc| Project Costs'!$BV$10:$BV$1009)/10^3),
""))</f>
        <v/>
      </c>
      <c r="S65" s="214" t="str">
        <f>IF(B64='Output| AER'!$B$21,ROUND(S64-'Output| PTRM (DFA)'!$I$223,9),IF(OR(B65='Output| AER'!$B$23,AND(B65="",B64=""),AND(B65="",B64='Output| AER'!$B$24)),"",IFERROR(SUM(N65:R65),0)))</f>
        <v/>
      </c>
    </row>
    <row r="66" spans="2:19" ht="12.75" customHeight="1" x14ac:dyDescent="0.2">
      <c r="B66" s="125" t="str" cm="1">
        <f t="array" ref="B66">IFERROR(_xlfn.LET(_xlpm.x, INDEX(_xlfn.VSTACK(_xlfn.UNIQUE(_xlfn._xlws.FILTER('Input| Projects'!$G$10:$G$1009,'Input| Projects'!$G$10:$G$1009&lt;&gt;"")),'Output| AER'!$B$17:$B$24),ROW(A58)),IF(_xlpm.x=0,"",_xlpm.x)),"")</f>
        <v/>
      </c>
      <c r="C66" s="213" t="str" cm="1">
        <f t="array" ref="C66">IF($B65='Output| AER'!$B$21,
IF(AND(ABS(C62*10^3-(SUM(SUMPRODUCT('Calc| Project Costs'!$BU$10:$BU$1009,'Calc| Project Costs'!Y$10:Y$1009)+SUMPRODUCT('Calc| Project Costs'!$BU$10:$BU$1009,'Calc| Project Costs'!BE$10:BE$1009))+SUMPRODUCT(--('Input| Disposals'!$O$8:$O$57='Input| Setup'!$B$36),'Input| Disposals'!P$8:P$57)+C65*10^3))&lt;0.000001,(ABS(C62*10^3-(SUMPRODUCT('Calc| Project Costs'!$BU$10:$BU$1009,'Calc| Project Costs'!BM$10:BM$1009)))&lt;0.000001)),0,1),
IF(LEN($B66)&gt;0,
_xlfn.SWITCH($B66,
'Output| AER'!$B$17,SUMPRODUCT('Calc| Project Costs'!$BU$10:$BU$1009,'Calc| Project Costs'!AW$10:AW$1009)/10^3,
'Output| AER'!$B$18,IF(LEN($B65)&gt;0,SUM(C$9:C65),0),
'Output| AER'!$B$19,(SUMPRODUCT('Calc| Project Costs'!Y$10:Y$1009,'Calc| Project Costs'!$BU$10:$BU$1009)+SUMPRODUCT('Calc| Project Costs'!BE$10:BE$1009,'Calc| Project Costs'!$BU$10:$BU$1009))/10^3,
'Output| AER'!$B$20,SUMPRODUCT(--('Input| Disposals'!$O$8:$O$57='Input| Setup'!$B$36),'Input| Disposals'!P$8:P$57)/10^3,
'Output| AER'!$B$21,C63-C64-C65,
'Output| AER'!$B$23,"",
'Output| AER'!$B$24,'Input| Type 2 capcons'!C$46/10^3,
SUMPRODUCT('Calc| Project Costs'!Q$10:Q$1009,1*('Calc| Project Costs'!$G$10:$G$1009=$B66),'Calc| Project Costs'!$BU$10:$BU$1009)/10^3),
""))</f>
        <v/>
      </c>
      <c r="D66" s="213" t="str" cm="1">
        <f t="array" ref="D66">IF($B65='Output| AER'!$B$21,
IF(AND(ABS(D62*10^3-(SUM(SUMPRODUCT('Calc| Project Costs'!$BU$10:$BU$1009,'Calc| Project Costs'!Z$10:Z$1009)+SUMPRODUCT('Calc| Project Costs'!$BU$10:$BU$1009,'Calc| Project Costs'!BF$10:BF$1009))+SUMPRODUCT(--('Input| Disposals'!$O$8:$O$57='Input| Setup'!$B$36),'Input| Disposals'!Q$8:Q$57)+D65*10^3))&lt;0.000001,(ABS(D62*10^3-(SUMPRODUCT('Calc| Project Costs'!$BU$10:$BU$1009,'Calc| Project Costs'!BN$10:BN$1009)))&lt;0.000001)),0,1),
IF(LEN($B66)&gt;0,
_xlfn.SWITCH($B66,
'Output| AER'!$B$17,SUMPRODUCT('Calc| Project Costs'!$BU$10:$BU$1009,'Calc| Project Costs'!AX$10:AX$1009)/10^3,
'Output| AER'!$B$18,IF(LEN($B65)&gt;0,SUM(D$9:D65),0),
'Output| AER'!$B$19,(SUMPRODUCT('Calc| Project Costs'!Z$10:Z$1009,'Calc| Project Costs'!$BU$10:$BU$1009)+SUMPRODUCT('Calc| Project Costs'!BF$10:BF$1009,'Calc| Project Costs'!$BU$10:$BU$1009))/10^3,
'Output| AER'!$B$20,SUMPRODUCT(--('Input| Disposals'!$O$8:$O$57='Input| Setup'!$B$36),'Input| Disposals'!Q$8:Q$57)/10^3,
'Output| AER'!$B$21,D63-D64-D65,
'Output| AER'!$B$23,"",
'Output| AER'!$B$24,'Input| Type 2 capcons'!D$46/10^3,
SUMPRODUCT('Calc| Project Costs'!R$10:R$1009,1*('Calc| Project Costs'!$G$10:$G$1009=$B66),'Calc| Project Costs'!$BU$10:$BU$1009)/10^3),
""))</f>
        <v/>
      </c>
      <c r="E66" s="213" t="str" cm="1">
        <f t="array" ref="E66">IF($B65='Output| AER'!$B$21,
IF(AND(ABS(E62*10^3-(SUM(SUMPRODUCT('Calc| Project Costs'!$BU$10:$BU$1009,'Calc| Project Costs'!AA$10:AA$1009)+SUMPRODUCT('Calc| Project Costs'!$BU$10:$BU$1009,'Calc| Project Costs'!BG$10:BG$1009))+SUMPRODUCT(--('Input| Disposals'!$O$8:$O$57='Input| Setup'!$B$36),'Input| Disposals'!R$8:R$57)+E65*10^3))&lt;0.000001,(ABS(E62*10^3-(SUMPRODUCT('Calc| Project Costs'!$BU$10:$BU$1009,'Calc| Project Costs'!BO$10:BO$1009)))&lt;0.000001)),0,1),
IF(LEN($B66)&gt;0,
_xlfn.SWITCH($B66,
'Output| AER'!$B$17,SUMPRODUCT('Calc| Project Costs'!$BU$10:$BU$1009,'Calc| Project Costs'!AY$10:AY$1009)/10^3,
'Output| AER'!$B$18,IF(LEN($B65)&gt;0,SUM(E$9:E65),0),
'Output| AER'!$B$19,(SUMPRODUCT('Calc| Project Costs'!AA$10:AA$1009,'Calc| Project Costs'!$BU$10:$BU$1009)+SUMPRODUCT('Calc| Project Costs'!BG$10:BG$1009,'Calc| Project Costs'!$BU$10:$BU$1009))/10^3,
'Output| AER'!$B$20,SUMPRODUCT(--('Input| Disposals'!$O$8:$O$57='Input| Setup'!$B$36),'Input| Disposals'!R$8:R$57)/10^3,
'Output| AER'!$B$21,E63-E64-E65,
'Output| AER'!$B$23,"",
'Output| AER'!$B$24,'Input| Type 2 capcons'!E$46/10^3,
SUMPRODUCT('Calc| Project Costs'!S$10:S$1009,1*('Calc| Project Costs'!$G$10:$G$1009=$B66),'Calc| Project Costs'!$BU$10:$BU$1009)/10^3),
""))</f>
        <v/>
      </c>
      <c r="F66" s="213" t="str" cm="1">
        <f t="array" ref="F66">IF($B65='Output| AER'!$B$21,
IF(AND(ABS(F62*10^3-(SUM(SUMPRODUCT('Calc| Project Costs'!$BU$10:$BU$1009,'Calc| Project Costs'!AB$10:AB$1009)+SUMPRODUCT('Calc| Project Costs'!$BU$10:$BU$1009,'Calc| Project Costs'!BH$10:BH$1009))+SUMPRODUCT(--('Input| Disposals'!$O$8:$O$57='Input| Setup'!$B$36),'Input| Disposals'!S$8:S$57)+F65*10^3))&lt;0.000001,(ABS(F62*10^3-(SUMPRODUCT('Calc| Project Costs'!$BU$10:$BU$1009,'Calc| Project Costs'!BP$10:BP$1009)))&lt;0.000001)),0,1),
IF(LEN($B66)&gt;0,
_xlfn.SWITCH($B66,
'Output| AER'!$B$17,SUMPRODUCT('Calc| Project Costs'!$BU$10:$BU$1009,'Calc| Project Costs'!AZ$10:AZ$1009)/10^3,
'Output| AER'!$B$18,IF(LEN($B65)&gt;0,SUM(F$9:F65),0),
'Output| AER'!$B$19,(SUMPRODUCT('Calc| Project Costs'!AB$10:AB$1009,'Calc| Project Costs'!$BU$10:$BU$1009)+SUMPRODUCT('Calc| Project Costs'!BH$10:BH$1009,'Calc| Project Costs'!$BU$10:$BU$1009))/10^3,
'Output| AER'!$B$20,SUMPRODUCT(--('Input| Disposals'!$O$8:$O$57='Input| Setup'!$B$36),'Input| Disposals'!S$8:S$57)/10^3,
'Output| AER'!$B$21,F63-F64-F65,
'Output| AER'!$B$23,"",
'Output| AER'!$B$24,'Input| Type 2 capcons'!F$46/10^3,
SUMPRODUCT('Calc| Project Costs'!T$10:T$1009,1*('Calc| Project Costs'!$G$10:$G$1009=$B66),'Calc| Project Costs'!$BU$10:$BU$1009)/10^3),
""))</f>
        <v/>
      </c>
      <c r="G66" s="213" t="str" cm="1">
        <f t="array" ref="G66">IF($B65='Output| AER'!$B$21,
IF(AND(ABS(G62*10^3-(SUM(SUMPRODUCT('Calc| Project Costs'!$BU$10:$BU$1009,'Calc| Project Costs'!AC$10:AC$1009)+SUMPRODUCT('Calc| Project Costs'!$BU$10:$BU$1009,'Calc| Project Costs'!BI$10:BI$1009))+SUMPRODUCT(--('Input| Disposals'!$O$8:$O$57='Input| Setup'!$B$36),'Input| Disposals'!T$8:T$57)+G65*10^3))&lt;0.000001,(ABS(G62*10^3-(SUMPRODUCT('Calc| Project Costs'!$BU$10:$BU$1009,'Calc| Project Costs'!BQ$10:BQ$1009)))&lt;0.000001)),0,1),
IF(LEN($B66)&gt;0,
_xlfn.SWITCH($B66,
'Output| AER'!$B$17,SUMPRODUCT('Calc| Project Costs'!$BU$10:$BU$1009,'Calc| Project Costs'!BA$10:BA$1009)/10^3,
'Output| AER'!$B$18,IF(LEN($B65)&gt;0,SUM(G$9:G65),0),
'Output| AER'!$B$19,(SUMPRODUCT('Calc| Project Costs'!AC$10:AC$1009,'Calc| Project Costs'!$BU$10:$BU$1009)+SUMPRODUCT('Calc| Project Costs'!BI$10:BI$1009,'Calc| Project Costs'!$BU$10:$BU$1009))/10^3,
'Output| AER'!$B$20,SUMPRODUCT(--('Input| Disposals'!$O$8:$O$57='Input| Setup'!$B$36),'Input| Disposals'!T$8:T$57)/10^3,
'Output| AER'!$B$21,G63-G64-G65,
'Output| AER'!$B$23,"",
'Output| AER'!$B$24,'Input| Type 2 capcons'!G$46/10^3,
SUMPRODUCT('Calc| Project Costs'!U$10:U$1009,1*('Calc| Project Costs'!$G$10:$G$1009=$B66),'Calc| Project Costs'!$BU$10:$BU$1009)/10^3),
""))</f>
        <v/>
      </c>
      <c r="H66" s="213" t="str" cm="1">
        <f t="array" ref="H66">IF($B65='Output| AER'!$B$21,
IF(AND(ABS(H62*10^3-(SUM(SUMPRODUCT('Calc| Project Costs'!$BU$10:$BU$1009,'Calc| Project Costs'!AD$10:AD$1009)+SUMPRODUCT('Calc| Project Costs'!$BU$10:$BU$1009,'Calc| Project Costs'!BJ$10:BJ$1009))+SUMPRODUCT(--('Input| Disposals'!$O$8:$O$57='Input| Setup'!$B$36),'Input| Disposals'!U$8:U$57)+H65*10^3))&lt;0.000001,(ABS(H62*10^3-(SUMPRODUCT('Calc| Project Costs'!$BU$10:$BU$1009,'Calc| Project Costs'!BR$10:BR$1009)))&lt;0.000001)),0,1),
IF(LEN($B66)&gt;0,
_xlfn.SWITCH($B66,
'Output| AER'!$B$17,SUMPRODUCT('Calc| Project Costs'!$BU$10:$BU$1009,'Calc| Project Costs'!BB$10:BB$1009)/10^3,
'Output| AER'!$B$18,IF(LEN($B65)&gt;0,SUM(H$9:H65),0),
'Output| AER'!$B$19,(SUMPRODUCT('Calc| Project Costs'!AD$10:AD$1009,'Calc| Project Costs'!$BU$10:$BU$1009)+SUMPRODUCT('Calc| Project Costs'!BJ$10:BJ$1009,'Calc| Project Costs'!$BU$10:$BU$1009))/10^3,
'Output| AER'!$B$20,SUMPRODUCT(--('Input| Disposals'!$O$8:$O$57='Input| Setup'!$B$36),'Input| Disposals'!U$8:U$57)/10^3,
'Output| AER'!$B$21,H63-H64-H65,
'Output| AER'!$B$23,"",
'Output| AER'!$B$24,'Input| Type 2 capcons'!H$46/10^3,
SUMPRODUCT('Calc| Project Costs'!V$10:V$1009,1*('Calc| Project Costs'!$G$10:$G$1009=$B66),'Calc| Project Costs'!$BU$10:$BU$1009)/10^3),
""))</f>
        <v/>
      </c>
      <c r="I66" s="213" t="str" cm="1">
        <f t="array" ref="I66">IF($B65='Output| AER'!$B$21,
IF(AND(ABS(I62*10^3-(SUM(SUMPRODUCT('Calc| Project Costs'!$BU$10:$BU$1009,'Calc| Project Costs'!AE$10:AE$1009)+SUMPRODUCT('Calc| Project Costs'!$BU$10:$BU$1009,'Calc| Project Costs'!BK$10:BK$1009))+SUMPRODUCT(--('Input| Disposals'!$O$8:$O$57='Input| Setup'!$B$36),'Input| Disposals'!V$8:V$57)+I65*10^3))&lt;0.000001,(ABS(I62*10^3-(SUMPRODUCT('Calc| Project Costs'!$BU$10:$BU$1009,'Calc| Project Costs'!BS$10:BS$1009)))&lt;0.000001)),0,1),
IF(LEN($B66)&gt;0,
_xlfn.SWITCH($B66,
'Output| AER'!$B$17,SUMPRODUCT('Calc| Project Costs'!$BU$10:$BU$1009,'Calc| Project Costs'!BC$10:BC$1009)/10^3,
'Output| AER'!$B$18,IF(LEN($B65)&gt;0,SUM(I$9:I65),0),
'Output| AER'!$B$19,(SUMPRODUCT('Calc| Project Costs'!AE$10:AE$1009,'Calc| Project Costs'!$BU$10:$BU$1009)+SUMPRODUCT('Calc| Project Costs'!BK$10:BK$1009,'Calc| Project Costs'!$BU$10:$BU$1009))/10^3,
'Output| AER'!$B$20,SUMPRODUCT(--('Input| Disposals'!$O$8:$O$57='Input| Setup'!$B$36),'Input| Disposals'!V$8:V$57)/10^3,
'Output| AER'!$B$21,I63-I64-I65,
'Output| AER'!$B$23,"",
'Output| AER'!$B$24,'Input| Type 2 capcons'!I$46/10^3,
SUMPRODUCT('Calc| Project Costs'!W$10:W$1009,1*('Calc| Project Costs'!$G$10:$G$1009=$B66),'Calc| Project Costs'!$BU$10:$BU$1009)/10^3),
""))</f>
        <v/>
      </c>
      <c r="J66" s="214" t="str">
        <f>IF(B65='Output| AER'!$B$21,ROUND(J65-'Output| PTRM (SCS)'!$I$223,9),IF(OR(B66='Output| AER'!$B$23,AND(B66="",B65=""),AND(B66="",B65='Output| AER'!$B$24)),"",IFERROR(SUM(E66:I66),0)))</f>
        <v/>
      </c>
      <c r="L66" s="213" t="str" cm="1">
        <f t="array" ref="L66">IF($B65='Output| AER'!$B$21,
IF(AND(ABS(L62*10^3-(SUM(SUMPRODUCT('Calc| Project Costs'!$BV$10:$BV$1009,'Calc| Project Costs'!Y$10:Y$1009)+SUMPRODUCT('Calc| Project Costs'!$BV$10:$BV$1009,'Calc| Project Costs'!BE$10:BE$1009))+SUMPRODUCT(--('Input| Disposals'!$O$8:$O$57='Input| Setup'!$B$37),'Input| Disposals'!P$8:P$57)+L65*10^3))&lt;0.000001,(ABS(L62*10^3-(SUMPRODUCT('Calc| Project Costs'!$BV$10:$BV$1009,'Calc| Project Costs'!BM$10:BM$1009)))&lt;0.000001)),0,1),
IF(LEN($B66)&gt;0,
_xlfn.SWITCH($B66,
'Output| AER'!$B$17,SUMPRODUCT('Calc| Project Costs'!$BV$10:$BV$1009,'Calc| Project Costs'!AW$10:AW$1009)/10^3,
'Output| AER'!$B$18,IF(LEN($B65)&gt;0,SUM(L$9:L65),0),
'Output| AER'!$B$19,(SUMPRODUCT('Calc| Project Costs'!Y$10:Y$1009,'Calc| Project Costs'!$BV$10:$BV$1009)+SUMPRODUCT('Calc| Project Costs'!BE$10:BE$1009,'Calc| Project Costs'!$BV$10:$BV$1009))/10^3,
'Output| AER'!$B$20,SUMPRODUCT(--('Input| Disposals'!$O$8:$O$57='Input| Setup'!$B$37),'Input| Disposals'!P$8:P$57)/10^3,
'Output| AER'!$B$21,L63-L64-L65,
'Output| AER'!$B$23,"",
'Output| AER'!$B$24,'Input| Type 2 capcons'!L$46/10^3,
SUMPRODUCT('Calc| Project Costs'!Q$10:Q$1009,1*('Calc| Project Costs'!$G$10:$G$1009=$B66),'Calc| Project Costs'!$BV$10:$BV$1009)/10^3),
""))</f>
        <v/>
      </c>
      <c r="M66" s="213" t="str" cm="1">
        <f t="array" ref="M66">IF($B65='Output| AER'!$B$21,
IF(AND(ABS(M62*10^3-(SUM(SUMPRODUCT('Calc| Project Costs'!$BV$10:$BV$1009,'Calc| Project Costs'!Z$10:Z$1009)+SUMPRODUCT('Calc| Project Costs'!$BV$10:$BV$1009,'Calc| Project Costs'!BF$10:BF$1009))+SUMPRODUCT(--('Input| Disposals'!$O$8:$O$57='Input| Setup'!$B$37),'Input| Disposals'!Q$8:Q$57)+M65*10^3))&lt;0.000001,(ABS(M62*10^3-(SUMPRODUCT('Calc| Project Costs'!$BV$10:$BV$1009,'Calc| Project Costs'!BN$10:BN$1009)))&lt;0.000001)),0,1),
IF(LEN($B66)&gt;0,
_xlfn.SWITCH($B66,
'Output| AER'!$B$17,SUMPRODUCT('Calc| Project Costs'!$BV$10:$BV$1009,'Calc| Project Costs'!AX$10:AX$1009)/10^3,
'Output| AER'!$B$18,IF(LEN($B65)&gt;0,SUM(M$9:M65),0),
'Output| AER'!$B$19,(SUMPRODUCT('Calc| Project Costs'!Z$10:Z$1009,'Calc| Project Costs'!$BV$10:$BV$1009)+SUMPRODUCT('Calc| Project Costs'!BF$10:BF$1009,'Calc| Project Costs'!$BV$10:$BV$1009))/10^3,
'Output| AER'!$B$20,SUMPRODUCT(--('Input| Disposals'!$O$8:$O$57='Input| Setup'!$B$37),'Input| Disposals'!Q$8:Q$57)/10^3,
'Output| AER'!$B$21,M63-M64-M65,
'Output| AER'!$B$23,"",
'Output| AER'!$B$24,'Input| Type 2 capcons'!M$46/10^3,
SUMPRODUCT('Calc| Project Costs'!R$10:R$1009,1*('Calc| Project Costs'!$G$10:$G$1009=$B66),'Calc| Project Costs'!$BV$10:$BV$1009)/10^3),
""))</f>
        <v/>
      </c>
      <c r="N66" s="213" t="str" cm="1">
        <f t="array" ref="N66">IF($B65='Output| AER'!$B$21,
IF(AND(ABS(N62*10^3-(SUM(SUMPRODUCT('Calc| Project Costs'!$BV$10:$BV$1009,'Calc| Project Costs'!AA$10:AA$1009)+SUMPRODUCT('Calc| Project Costs'!$BV$10:$BV$1009,'Calc| Project Costs'!BG$10:BG$1009))+SUMPRODUCT(--('Input| Disposals'!$O$8:$O$57='Input| Setup'!$B$37),'Input| Disposals'!R$8:R$57)+N65*10^3))&lt;0.000001,(ABS(N62*10^3-(SUMPRODUCT('Calc| Project Costs'!$BV$10:$BV$1009,'Calc| Project Costs'!BO$10:BO$1009)))&lt;0.000001)),0,1),
IF(LEN($B66)&gt;0,
_xlfn.SWITCH($B66,
'Output| AER'!$B$17,SUMPRODUCT('Calc| Project Costs'!$BV$10:$BV$1009,'Calc| Project Costs'!AY$10:AY$1009)/10^3,
'Output| AER'!$B$18,IF(LEN($B65)&gt;0,SUM(N$9:N65),0),
'Output| AER'!$B$19,(SUMPRODUCT('Calc| Project Costs'!AA$10:AA$1009,'Calc| Project Costs'!$BV$10:$BV$1009)+SUMPRODUCT('Calc| Project Costs'!BG$10:BG$1009,'Calc| Project Costs'!$BV$10:$BV$1009))/10^3,
'Output| AER'!$B$20,SUMPRODUCT(--('Input| Disposals'!$O$8:$O$57='Input| Setup'!$B$37),'Input| Disposals'!R$8:R$57)/10^3,
'Output| AER'!$B$21,N63-N64-N65,
'Output| AER'!$B$23,"",
'Output| AER'!$B$24,'Input| Type 2 capcons'!N$46/10^3,
SUMPRODUCT('Calc| Project Costs'!S$10:S$1009,1*('Calc| Project Costs'!$G$10:$G$1009=$B66),'Calc| Project Costs'!$BV$10:$BV$1009)/10^3),
""))</f>
        <v/>
      </c>
      <c r="O66" s="213" t="str" cm="1">
        <f t="array" ref="O66">IF($B65='Output| AER'!$B$21,
IF(AND(ABS(O62*10^3-(SUM(SUMPRODUCT('Calc| Project Costs'!$BV$10:$BV$1009,'Calc| Project Costs'!AB$10:AB$1009)+SUMPRODUCT('Calc| Project Costs'!$BV$10:$BV$1009,'Calc| Project Costs'!BH$10:BH$1009))+SUMPRODUCT(--('Input| Disposals'!$O$8:$O$57='Input| Setup'!$B$37),'Input| Disposals'!S$8:S$57)+O65*10^3))&lt;0.000001,(ABS(O62*10^3-(SUMPRODUCT('Calc| Project Costs'!$BV$10:$BV$1009,'Calc| Project Costs'!BP$10:BP$1009)))&lt;0.000001)),0,1),
IF(LEN($B66)&gt;0,
_xlfn.SWITCH($B66,
'Output| AER'!$B$17,SUMPRODUCT('Calc| Project Costs'!$BV$10:$BV$1009,'Calc| Project Costs'!AZ$10:AZ$1009)/10^3,
'Output| AER'!$B$18,IF(LEN($B65)&gt;0,SUM(O$9:O65),0),
'Output| AER'!$B$19,(SUMPRODUCT('Calc| Project Costs'!AB$10:AB$1009,'Calc| Project Costs'!$BV$10:$BV$1009)+SUMPRODUCT('Calc| Project Costs'!BH$10:BH$1009,'Calc| Project Costs'!$BV$10:$BV$1009))/10^3,
'Output| AER'!$B$20,SUMPRODUCT(--('Input| Disposals'!$O$8:$O$57='Input| Setup'!$B$37),'Input| Disposals'!S$8:S$57)/10^3,
'Output| AER'!$B$21,O63-O64-O65,
'Output| AER'!$B$23,"",
'Output| AER'!$B$24,'Input| Type 2 capcons'!O$46/10^3,
SUMPRODUCT('Calc| Project Costs'!T$10:T$1009,1*('Calc| Project Costs'!$G$10:$G$1009=$B66),'Calc| Project Costs'!$BV$10:$BV$1009)/10^3),
""))</f>
        <v/>
      </c>
      <c r="P66" s="213" t="str" cm="1">
        <f t="array" ref="P66">IF($B65='Output| AER'!$B$21,
IF(AND(ABS(P62*10^3-(SUM(SUMPRODUCT('Calc| Project Costs'!$BV$10:$BV$1009,'Calc| Project Costs'!AC$10:AC$1009)+SUMPRODUCT('Calc| Project Costs'!$BV$10:$BV$1009,'Calc| Project Costs'!BI$10:BI$1009))+SUMPRODUCT(--('Input| Disposals'!$O$8:$O$57='Input| Setup'!$B$37),'Input| Disposals'!T$8:T$57)+P65*10^3))&lt;0.000001,(ABS(P62*10^3-(SUMPRODUCT('Calc| Project Costs'!$BV$10:$BV$1009,'Calc| Project Costs'!BQ$10:BQ$1009)))&lt;0.000001)),0,1),
IF(LEN($B66)&gt;0,
_xlfn.SWITCH($B66,
'Output| AER'!$B$17,SUMPRODUCT('Calc| Project Costs'!$BV$10:$BV$1009,'Calc| Project Costs'!BA$10:BA$1009)/10^3,
'Output| AER'!$B$18,IF(LEN($B65)&gt;0,SUM(P$9:P65),0),
'Output| AER'!$B$19,(SUMPRODUCT('Calc| Project Costs'!AC$10:AC$1009,'Calc| Project Costs'!$BV$10:$BV$1009)+SUMPRODUCT('Calc| Project Costs'!BI$10:BI$1009,'Calc| Project Costs'!$BV$10:$BV$1009))/10^3,
'Output| AER'!$B$20,SUMPRODUCT(--('Input| Disposals'!$O$8:$O$57='Input| Setup'!$B$37),'Input| Disposals'!T$8:T$57)/10^3,
'Output| AER'!$B$21,P63-P64-P65,
'Output| AER'!$B$23,"",
'Output| AER'!$B$24,'Input| Type 2 capcons'!P$46/10^3,
SUMPRODUCT('Calc| Project Costs'!U$10:U$1009,1*('Calc| Project Costs'!$G$10:$G$1009=$B66),'Calc| Project Costs'!$BV$10:$BV$1009)/10^3),
""))</f>
        <v/>
      </c>
      <c r="Q66" s="213" t="str" cm="1">
        <f t="array" ref="Q66">IF($B65='Output| AER'!$B$21,
IF(AND(ABS(Q62*10^3-(SUM(SUMPRODUCT('Calc| Project Costs'!$BV$10:$BV$1009,'Calc| Project Costs'!AD$10:AD$1009)+SUMPRODUCT('Calc| Project Costs'!$BV$10:$BV$1009,'Calc| Project Costs'!BJ$10:BJ$1009))+SUMPRODUCT(--('Input| Disposals'!$O$8:$O$57='Input| Setup'!$B$37),'Input| Disposals'!U$8:U$57)+Q65*10^3))&lt;0.000001,(ABS(Q62*10^3-(SUMPRODUCT('Calc| Project Costs'!$BV$10:$BV$1009,'Calc| Project Costs'!BR$10:BR$1009)))&lt;0.000001)),0,1),
IF(LEN($B66)&gt;0,
_xlfn.SWITCH($B66,
'Output| AER'!$B$17,SUMPRODUCT('Calc| Project Costs'!$BV$10:$BV$1009,'Calc| Project Costs'!BB$10:BB$1009)/10^3,
'Output| AER'!$B$18,IF(LEN($B65)&gt;0,SUM(Q$9:Q65),0),
'Output| AER'!$B$19,(SUMPRODUCT('Calc| Project Costs'!AD$10:AD$1009,'Calc| Project Costs'!$BV$10:$BV$1009)+SUMPRODUCT('Calc| Project Costs'!BJ$10:BJ$1009,'Calc| Project Costs'!$BV$10:$BV$1009))/10^3,
'Output| AER'!$B$20,SUMPRODUCT(--('Input| Disposals'!$O$8:$O$57='Input| Setup'!$B$37),'Input| Disposals'!U$8:U$57)/10^3,
'Output| AER'!$B$21,Q63-Q64-Q65,
'Output| AER'!$B$23,"",
'Output| AER'!$B$24,'Input| Type 2 capcons'!Q$46/10^3,
SUMPRODUCT('Calc| Project Costs'!V$10:V$1009,1*('Calc| Project Costs'!$G$10:$G$1009=$B66),'Calc| Project Costs'!$BV$10:$BV$1009)/10^3),
""))</f>
        <v/>
      </c>
      <c r="R66" s="213" t="str" cm="1">
        <f t="array" ref="R66">IF($B65='Output| AER'!$B$21,
IF(AND(ABS(R62*10^3-(SUM(SUMPRODUCT('Calc| Project Costs'!$BV$10:$BV$1009,'Calc| Project Costs'!AE$10:AE$1009)+SUMPRODUCT('Calc| Project Costs'!$BV$10:$BV$1009,'Calc| Project Costs'!BK$10:BK$1009))+SUMPRODUCT(--('Input| Disposals'!$O$8:$O$57='Input| Setup'!$B$37),'Input| Disposals'!V$8:V$57)+R65*10^3))&lt;0.000001,(ABS(R62*10^3-(SUMPRODUCT('Calc| Project Costs'!$BV$10:$BV$1009,'Calc| Project Costs'!BS$10:BS$1009)))&lt;0.000001)),0,1),
IF(LEN($B66)&gt;0,
_xlfn.SWITCH($B66,
'Output| AER'!$B$17,SUMPRODUCT('Calc| Project Costs'!$BV$10:$BV$1009,'Calc| Project Costs'!BC$10:BC$1009)/10^3,
'Output| AER'!$B$18,IF(LEN($B65)&gt;0,SUM(R$9:R65),0),
'Output| AER'!$B$19,(SUMPRODUCT('Calc| Project Costs'!AE$10:AE$1009,'Calc| Project Costs'!$BV$10:$BV$1009)+SUMPRODUCT('Calc| Project Costs'!BK$10:BK$1009,'Calc| Project Costs'!$BV$10:$BV$1009))/10^3,
'Output| AER'!$B$20,SUMPRODUCT(--('Input| Disposals'!$O$8:$O$57='Input| Setup'!$B$37),'Input| Disposals'!V$8:V$57)/10^3,
'Output| AER'!$B$21,R63-R64-R65,
'Output| AER'!$B$23,"",
'Output| AER'!$B$24,'Input| Type 2 capcons'!R$46/10^3,
SUMPRODUCT('Calc| Project Costs'!W$10:W$1009,1*('Calc| Project Costs'!$G$10:$G$1009=$B66),'Calc| Project Costs'!$BV$10:$BV$1009)/10^3),
""))</f>
        <v/>
      </c>
      <c r="S66" s="214" t="str">
        <f>IF(B65='Output| AER'!$B$21,ROUND(S65-'Output| PTRM (DFA)'!$I$223,9),IF(OR(B66='Output| AER'!$B$23,AND(B66="",B65=""),AND(B66="",B65='Output| AER'!$B$24)),"",IFERROR(SUM(N66:R66),0)))</f>
        <v/>
      </c>
    </row>
    <row r="67" spans="2:19" ht="12.75" customHeight="1" x14ac:dyDescent="0.2">
      <c r="B67" s="125" t="str" cm="1">
        <f t="array" ref="B67">IFERROR(_xlfn.LET(_xlpm.x, INDEX(_xlfn.VSTACK(_xlfn.UNIQUE(_xlfn._xlws.FILTER('Input| Projects'!$G$10:$G$1009,'Input| Projects'!$G$10:$G$1009&lt;&gt;"")),'Output| AER'!$B$17:$B$24),ROW(A59)),IF(_xlpm.x=0,"",_xlpm.x)),"")</f>
        <v/>
      </c>
      <c r="C67" s="213" t="str" cm="1">
        <f t="array" ref="C67">IF($B66='Output| AER'!$B$21,
IF(AND(ABS(C63*10^3-(SUM(SUMPRODUCT('Calc| Project Costs'!$BU$10:$BU$1009,'Calc| Project Costs'!Y$10:Y$1009)+SUMPRODUCT('Calc| Project Costs'!$BU$10:$BU$1009,'Calc| Project Costs'!BE$10:BE$1009))+SUMPRODUCT(--('Input| Disposals'!$O$8:$O$57='Input| Setup'!$B$36),'Input| Disposals'!P$8:P$57)+C66*10^3))&lt;0.000001,(ABS(C63*10^3-(SUMPRODUCT('Calc| Project Costs'!$BU$10:$BU$1009,'Calc| Project Costs'!BM$10:BM$1009)))&lt;0.000001)),0,1),
IF(LEN($B67)&gt;0,
_xlfn.SWITCH($B67,
'Output| AER'!$B$17,SUMPRODUCT('Calc| Project Costs'!$BU$10:$BU$1009,'Calc| Project Costs'!AW$10:AW$1009)/10^3,
'Output| AER'!$B$18,IF(LEN($B66)&gt;0,SUM(C$9:C66),0),
'Output| AER'!$B$19,(SUMPRODUCT('Calc| Project Costs'!Y$10:Y$1009,'Calc| Project Costs'!$BU$10:$BU$1009)+SUMPRODUCT('Calc| Project Costs'!BE$10:BE$1009,'Calc| Project Costs'!$BU$10:$BU$1009))/10^3,
'Output| AER'!$B$20,SUMPRODUCT(--('Input| Disposals'!$O$8:$O$57='Input| Setup'!$B$36),'Input| Disposals'!P$8:P$57)/10^3,
'Output| AER'!$B$21,C64-C65-C66,
'Output| AER'!$B$23,"",
'Output| AER'!$B$24,'Input| Type 2 capcons'!C$46/10^3,
SUMPRODUCT('Calc| Project Costs'!Q$10:Q$1009,1*('Calc| Project Costs'!$G$10:$G$1009=$B67),'Calc| Project Costs'!$BU$10:$BU$1009)/10^3),
""))</f>
        <v/>
      </c>
      <c r="D67" s="213" t="str" cm="1">
        <f t="array" ref="D67">IF($B66='Output| AER'!$B$21,
IF(AND(ABS(D63*10^3-(SUM(SUMPRODUCT('Calc| Project Costs'!$BU$10:$BU$1009,'Calc| Project Costs'!Z$10:Z$1009)+SUMPRODUCT('Calc| Project Costs'!$BU$10:$BU$1009,'Calc| Project Costs'!BF$10:BF$1009))+SUMPRODUCT(--('Input| Disposals'!$O$8:$O$57='Input| Setup'!$B$36),'Input| Disposals'!Q$8:Q$57)+D66*10^3))&lt;0.000001,(ABS(D63*10^3-(SUMPRODUCT('Calc| Project Costs'!$BU$10:$BU$1009,'Calc| Project Costs'!BN$10:BN$1009)))&lt;0.000001)),0,1),
IF(LEN($B67)&gt;0,
_xlfn.SWITCH($B67,
'Output| AER'!$B$17,SUMPRODUCT('Calc| Project Costs'!$BU$10:$BU$1009,'Calc| Project Costs'!AX$10:AX$1009)/10^3,
'Output| AER'!$B$18,IF(LEN($B66)&gt;0,SUM(D$9:D66),0),
'Output| AER'!$B$19,(SUMPRODUCT('Calc| Project Costs'!Z$10:Z$1009,'Calc| Project Costs'!$BU$10:$BU$1009)+SUMPRODUCT('Calc| Project Costs'!BF$10:BF$1009,'Calc| Project Costs'!$BU$10:$BU$1009))/10^3,
'Output| AER'!$B$20,SUMPRODUCT(--('Input| Disposals'!$O$8:$O$57='Input| Setup'!$B$36),'Input| Disposals'!Q$8:Q$57)/10^3,
'Output| AER'!$B$21,D64-D65-D66,
'Output| AER'!$B$23,"",
'Output| AER'!$B$24,'Input| Type 2 capcons'!D$46/10^3,
SUMPRODUCT('Calc| Project Costs'!R$10:R$1009,1*('Calc| Project Costs'!$G$10:$G$1009=$B67),'Calc| Project Costs'!$BU$10:$BU$1009)/10^3),
""))</f>
        <v/>
      </c>
      <c r="E67" s="213" t="str" cm="1">
        <f t="array" ref="E67">IF($B66='Output| AER'!$B$21,
IF(AND(ABS(E63*10^3-(SUM(SUMPRODUCT('Calc| Project Costs'!$BU$10:$BU$1009,'Calc| Project Costs'!AA$10:AA$1009)+SUMPRODUCT('Calc| Project Costs'!$BU$10:$BU$1009,'Calc| Project Costs'!BG$10:BG$1009))+SUMPRODUCT(--('Input| Disposals'!$O$8:$O$57='Input| Setup'!$B$36),'Input| Disposals'!R$8:R$57)+E66*10^3))&lt;0.000001,(ABS(E63*10^3-(SUMPRODUCT('Calc| Project Costs'!$BU$10:$BU$1009,'Calc| Project Costs'!BO$10:BO$1009)))&lt;0.000001)),0,1),
IF(LEN($B67)&gt;0,
_xlfn.SWITCH($B67,
'Output| AER'!$B$17,SUMPRODUCT('Calc| Project Costs'!$BU$10:$BU$1009,'Calc| Project Costs'!AY$10:AY$1009)/10^3,
'Output| AER'!$B$18,IF(LEN($B66)&gt;0,SUM(E$9:E66),0),
'Output| AER'!$B$19,(SUMPRODUCT('Calc| Project Costs'!AA$10:AA$1009,'Calc| Project Costs'!$BU$10:$BU$1009)+SUMPRODUCT('Calc| Project Costs'!BG$10:BG$1009,'Calc| Project Costs'!$BU$10:$BU$1009))/10^3,
'Output| AER'!$B$20,SUMPRODUCT(--('Input| Disposals'!$O$8:$O$57='Input| Setup'!$B$36),'Input| Disposals'!R$8:R$57)/10^3,
'Output| AER'!$B$21,E64-E65-E66,
'Output| AER'!$B$23,"",
'Output| AER'!$B$24,'Input| Type 2 capcons'!E$46/10^3,
SUMPRODUCT('Calc| Project Costs'!S$10:S$1009,1*('Calc| Project Costs'!$G$10:$G$1009=$B67),'Calc| Project Costs'!$BU$10:$BU$1009)/10^3),
""))</f>
        <v/>
      </c>
      <c r="F67" s="213" t="str" cm="1">
        <f t="array" ref="F67">IF($B66='Output| AER'!$B$21,
IF(AND(ABS(F63*10^3-(SUM(SUMPRODUCT('Calc| Project Costs'!$BU$10:$BU$1009,'Calc| Project Costs'!AB$10:AB$1009)+SUMPRODUCT('Calc| Project Costs'!$BU$10:$BU$1009,'Calc| Project Costs'!BH$10:BH$1009))+SUMPRODUCT(--('Input| Disposals'!$O$8:$O$57='Input| Setup'!$B$36),'Input| Disposals'!S$8:S$57)+F66*10^3))&lt;0.000001,(ABS(F63*10^3-(SUMPRODUCT('Calc| Project Costs'!$BU$10:$BU$1009,'Calc| Project Costs'!BP$10:BP$1009)))&lt;0.000001)),0,1),
IF(LEN($B67)&gt;0,
_xlfn.SWITCH($B67,
'Output| AER'!$B$17,SUMPRODUCT('Calc| Project Costs'!$BU$10:$BU$1009,'Calc| Project Costs'!AZ$10:AZ$1009)/10^3,
'Output| AER'!$B$18,IF(LEN($B66)&gt;0,SUM(F$9:F66),0),
'Output| AER'!$B$19,(SUMPRODUCT('Calc| Project Costs'!AB$10:AB$1009,'Calc| Project Costs'!$BU$10:$BU$1009)+SUMPRODUCT('Calc| Project Costs'!BH$10:BH$1009,'Calc| Project Costs'!$BU$10:$BU$1009))/10^3,
'Output| AER'!$B$20,SUMPRODUCT(--('Input| Disposals'!$O$8:$O$57='Input| Setup'!$B$36),'Input| Disposals'!S$8:S$57)/10^3,
'Output| AER'!$B$21,F64-F65-F66,
'Output| AER'!$B$23,"",
'Output| AER'!$B$24,'Input| Type 2 capcons'!F$46/10^3,
SUMPRODUCT('Calc| Project Costs'!T$10:T$1009,1*('Calc| Project Costs'!$G$10:$G$1009=$B67),'Calc| Project Costs'!$BU$10:$BU$1009)/10^3),
""))</f>
        <v/>
      </c>
      <c r="G67" s="213" t="str" cm="1">
        <f t="array" ref="G67">IF($B66='Output| AER'!$B$21,
IF(AND(ABS(G63*10^3-(SUM(SUMPRODUCT('Calc| Project Costs'!$BU$10:$BU$1009,'Calc| Project Costs'!AC$10:AC$1009)+SUMPRODUCT('Calc| Project Costs'!$BU$10:$BU$1009,'Calc| Project Costs'!BI$10:BI$1009))+SUMPRODUCT(--('Input| Disposals'!$O$8:$O$57='Input| Setup'!$B$36),'Input| Disposals'!T$8:T$57)+G66*10^3))&lt;0.000001,(ABS(G63*10^3-(SUMPRODUCT('Calc| Project Costs'!$BU$10:$BU$1009,'Calc| Project Costs'!BQ$10:BQ$1009)))&lt;0.000001)),0,1),
IF(LEN($B67)&gt;0,
_xlfn.SWITCH($B67,
'Output| AER'!$B$17,SUMPRODUCT('Calc| Project Costs'!$BU$10:$BU$1009,'Calc| Project Costs'!BA$10:BA$1009)/10^3,
'Output| AER'!$B$18,IF(LEN($B66)&gt;0,SUM(G$9:G66),0),
'Output| AER'!$B$19,(SUMPRODUCT('Calc| Project Costs'!AC$10:AC$1009,'Calc| Project Costs'!$BU$10:$BU$1009)+SUMPRODUCT('Calc| Project Costs'!BI$10:BI$1009,'Calc| Project Costs'!$BU$10:$BU$1009))/10^3,
'Output| AER'!$B$20,SUMPRODUCT(--('Input| Disposals'!$O$8:$O$57='Input| Setup'!$B$36),'Input| Disposals'!T$8:T$57)/10^3,
'Output| AER'!$B$21,G64-G65-G66,
'Output| AER'!$B$23,"",
'Output| AER'!$B$24,'Input| Type 2 capcons'!G$46/10^3,
SUMPRODUCT('Calc| Project Costs'!U$10:U$1009,1*('Calc| Project Costs'!$G$10:$G$1009=$B67),'Calc| Project Costs'!$BU$10:$BU$1009)/10^3),
""))</f>
        <v/>
      </c>
      <c r="H67" s="213" t="str" cm="1">
        <f t="array" ref="H67">IF($B66='Output| AER'!$B$21,
IF(AND(ABS(H63*10^3-(SUM(SUMPRODUCT('Calc| Project Costs'!$BU$10:$BU$1009,'Calc| Project Costs'!AD$10:AD$1009)+SUMPRODUCT('Calc| Project Costs'!$BU$10:$BU$1009,'Calc| Project Costs'!BJ$10:BJ$1009))+SUMPRODUCT(--('Input| Disposals'!$O$8:$O$57='Input| Setup'!$B$36),'Input| Disposals'!U$8:U$57)+H66*10^3))&lt;0.000001,(ABS(H63*10^3-(SUMPRODUCT('Calc| Project Costs'!$BU$10:$BU$1009,'Calc| Project Costs'!BR$10:BR$1009)))&lt;0.000001)),0,1),
IF(LEN($B67)&gt;0,
_xlfn.SWITCH($B67,
'Output| AER'!$B$17,SUMPRODUCT('Calc| Project Costs'!$BU$10:$BU$1009,'Calc| Project Costs'!BB$10:BB$1009)/10^3,
'Output| AER'!$B$18,IF(LEN($B66)&gt;0,SUM(H$9:H66),0),
'Output| AER'!$B$19,(SUMPRODUCT('Calc| Project Costs'!AD$10:AD$1009,'Calc| Project Costs'!$BU$10:$BU$1009)+SUMPRODUCT('Calc| Project Costs'!BJ$10:BJ$1009,'Calc| Project Costs'!$BU$10:$BU$1009))/10^3,
'Output| AER'!$B$20,SUMPRODUCT(--('Input| Disposals'!$O$8:$O$57='Input| Setup'!$B$36),'Input| Disposals'!U$8:U$57)/10^3,
'Output| AER'!$B$21,H64-H65-H66,
'Output| AER'!$B$23,"",
'Output| AER'!$B$24,'Input| Type 2 capcons'!H$46/10^3,
SUMPRODUCT('Calc| Project Costs'!V$10:V$1009,1*('Calc| Project Costs'!$G$10:$G$1009=$B67),'Calc| Project Costs'!$BU$10:$BU$1009)/10^3),
""))</f>
        <v/>
      </c>
      <c r="I67" s="213" t="str" cm="1">
        <f t="array" ref="I67">IF($B66='Output| AER'!$B$21,
IF(AND(ABS(I63*10^3-(SUM(SUMPRODUCT('Calc| Project Costs'!$BU$10:$BU$1009,'Calc| Project Costs'!AE$10:AE$1009)+SUMPRODUCT('Calc| Project Costs'!$BU$10:$BU$1009,'Calc| Project Costs'!BK$10:BK$1009))+SUMPRODUCT(--('Input| Disposals'!$O$8:$O$57='Input| Setup'!$B$36),'Input| Disposals'!V$8:V$57)+I66*10^3))&lt;0.000001,(ABS(I63*10^3-(SUMPRODUCT('Calc| Project Costs'!$BU$10:$BU$1009,'Calc| Project Costs'!BS$10:BS$1009)))&lt;0.000001)),0,1),
IF(LEN($B67)&gt;0,
_xlfn.SWITCH($B67,
'Output| AER'!$B$17,SUMPRODUCT('Calc| Project Costs'!$BU$10:$BU$1009,'Calc| Project Costs'!BC$10:BC$1009)/10^3,
'Output| AER'!$B$18,IF(LEN($B66)&gt;0,SUM(I$9:I66),0),
'Output| AER'!$B$19,(SUMPRODUCT('Calc| Project Costs'!AE$10:AE$1009,'Calc| Project Costs'!$BU$10:$BU$1009)+SUMPRODUCT('Calc| Project Costs'!BK$10:BK$1009,'Calc| Project Costs'!$BU$10:$BU$1009))/10^3,
'Output| AER'!$B$20,SUMPRODUCT(--('Input| Disposals'!$O$8:$O$57='Input| Setup'!$B$36),'Input| Disposals'!V$8:V$57)/10^3,
'Output| AER'!$B$21,I64-I65-I66,
'Output| AER'!$B$23,"",
'Output| AER'!$B$24,'Input| Type 2 capcons'!I$46/10^3,
SUMPRODUCT('Calc| Project Costs'!W$10:W$1009,1*('Calc| Project Costs'!$G$10:$G$1009=$B67),'Calc| Project Costs'!$BU$10:$BU$1009)/10^3),
""))</f>
        <v/>
      </c>
      <c r="J67" s="214" t="str">
        <f>IF(B66='Output| AER'!$B$21,ROUND(J66-'Output| PTRM (SCS)'!$I$223,9),IF(OR(B67='Output| AER'!$B$23,AND(B67="",B66=""),AND(B67="",B66='Output| AER'!$B$24)),"",IFERROR(SUM(E67:I67),0)))</f>
        <v/>
      </c>
      <c r="L67" s="213" t="str" cm="1">
        <f t="array" ref="L67">IF($B66='Output| AER'!$B$21,
IF(AND(ABS(L63*10^3-(SUM(SUMPRODUCT('Calc| Project Costs'!$BV$10:$BV$1009,'Calc| Project Costs'!Y$10:Y$1009)+SUMPRODUCT('Calc| Project Costs'!$BV$10:$BV$1009,'Calc| Project Costs'!BE$10:BE$1009))+SUMPRODUCT(--('Input| Disposals'!$O$8:$O$57='Input| Setup'!$B$37),'Input| Disposals'!P$8:P$57)+L66*10^3))&lt;0.000001,(ABS(L63*10^3-(SUMPRODUCT('Calc| Project Costs'!$BV$10:$BV$1009,'Calc| Project Costs'!BM$10:BM$1009)))&lt;0.000001)),0,1),
IF(LEN($B67)&gt;0,
_xlfn.SWITCH($B67,
'Output| AER'!$B$17,SUMPRODUCT('Calc| Project Costs'!$BV$10:$BV$1009,'Calc| Project Costs'!AW$10:AW$1009)/10^3,
'Output| AER'!$B$18,IF(LEN($B66)&gt;0,SUM(L$9:L66),0),
'Output| AER'!$B$19,(SUMPRODUCT('Calc| Project Costs'!Y$10:Y$1009,'Calc| Project Costs'!$BV$10:$BV$1009)+SUMPRODUCT('Calc| Project Costs'!BE$10:BE$1009,'Calc| Project Costs'!$BV$10:$BV$1009))/10^3,
'Output| AER'!$B$20,SUMPRODUCT(--('Input| Disposals'!$O$8:$O$57='Input| Setup'!$B$37),'Input| Disposals'!P$8:P$57)/10^3,
'Output| AER'!$B$21,L64-L65-L66,
'Output| AER'!$B$23,"",
'Output| AER'!$B$24,'Input| Type 2 capcons'!L$46/10^3,
SUMPRODUCT('Calc| Project Costs'!Q$10:Q$1009,1*('Calc| Project Costs'!$G$10:$G$1009=$B67),'Calc| Project Costs'!$BV$10:$BV$1009)/10^3),
""))</f>
        <v/>
      </c>
      <c r="M67" s="213" t="str" cm="1">
        <f t="array" ref="M67">IF($B66='Output| AER'!$B$21,
IF(AND(ABS(M63*10^3-(SUM(SUMPRODUCT('Calc| Project Costs'!$BV$10:$BV$1009,'Calc| Project Costs'!Z$10:Z$1009)+SUMPRODUCT('Calc| Project Costs'!$BV$10:$BV$1009,'Calc| Project Costs'!BF$10:BF$1009))+SUMPRODUCT(--('Input| Disposals'!$O$8:$O$57='Input| Setup'!$B$37),'Input| Disposals'!Q$8:Q$57)+M66*10^3))&lt;0.000001,(ABS(M63*10^3-(SUMPRODUCT('Calc| Project Costs'!$BV$10:$BV$1009,'Calc| Project Costs'!BN$10:BN$1009)))&lt;0.000001)),0,1),
IF(LEN($B67)&gt;0,
_xlfn.SWITCH($B67,
'Output| AER'!$B$17,SUMPRODUCT('Calc| Project Costs'!$BV$10:$BV$1009,'Calc| Project Costs'!AX$10:AX$1009)/10^3,
'Output| AER'!$B$18,IF(LEN($B66)&gt;0,SUM(M$9:M66),0),
'Output| AER'!$B$19,(SUMPRODUCT('Calc| Project Costs'!Z$10:Z$1009,'Calc| Project Costs'!$BV$10:$BV$1009)+SUMPRODUCT('Calc| Project Costs'!BF$10:BF$1009,'Calc| Project Costs'!$BV$10:$BV$1009))/10^3,
'Output| AER'!$B$20,SUMPRODUCT(--('Input| Disposals'!$O$8:$O$57='Input| Setup'!$B$37),'Input| Disposals'!Q$8:Q$57)/10^3,
'Output| AER'!$B$21,M64-M65-M66,
'Output| AER'!$B$23,"",
'Output| AER'!$B$24,'Input| Type 2 capcons'!M$46/10^3,
SUMPRODUCT('Calc| Project Costs'!R$10:R$1009,1*('Calc| Project Costs'!$G$10:$G$1009=$B67),'Calc| Project Costs'!$BV$10:$BV$1009)/10^3),
""))</f>
        <v/>
      </c>
      <c r="N67" s="213" t="str" cm="1">
        <f t="array" ref="N67">IF($B66='Output| AER'!$B$21,
IF(AND(ABS(N63*10^3-(SUM(SUMPRODUCT('Calc| Project Costs'!$BV$10:$BV$1009,'Calc| Project Costs'!AA$10:AA$1009)+SUMPRODUCT('Calc| Project Costs'!$BV$10:$BV$1009,'Calc| Project Costs'!BG$10:BG$1009))+SUMPRODUCT(--('Input| Disposals'!$O$8:$O$57='Input| Setup'!$B$37),'Input| Disposals'!R$8:R$57)+N66*10^3))&lt;0.000001,(ABS(N63*10^3-(SUMPRODUCT('Calc| Project Costs'!$BV$10:$BV$1009,'Calc| Project Costs'!BO$10:BO$1009)))&lt;0.000001)),0,1),
IF(LEN($B67)&gt;0,
_xlfn.SWITCH($B67,
'Output| AER'!$B$17,SUMPRODUCT('Calc| Project Costs'!$BV$10:$BV$1009,'Calc| Project Costs'!AY$10:AY$1009)/10^3,
'Output| AER'!$B$18,IF(LEN($B66)&gt;0,SUM(N$9:N66),0),
'Output| AER'!$B$19,(SUMPRODUCT('Calc| Project Costs'!AA$10:AA$1009,'Calc| Project Costs'!$BV$10:$BV$1009)+SUMPRODUCT('Calc| Project Costs'!BG$10:BG$1009,'Calc| Project Costs'!$BV$10:$BV$1009))/10^3,
'Output| AER'!$B$20,SUMPRODUCT(--('Input| Disposals'!$O$8:$O$57='Input| Setup'!$B$37),'Input| Disposals'!R$8:R$57)/10^3,
'Output| AER'!$B$21,N64-N65-N66,
'Output| AER'!$B$23,"",
'Output| AER'!$B$24,'Input| Type 2 capcons'!N$46/10^3,
SUMPRODUCT('Calc| Project Costs'!S$10:S$1009,1*('Calc| Project Costs'!$G$10:$G$1009=$B67),'Calc| Project Costs'!$BV$10:$BV$1009)/10^3),
""))</f>
        <v/>
      </c>
      <c r="O67" s="213" t="str" cm="1">
        <f t="array" ref="O67">IF($B66='Output| AER'!$B$21,
IF(AND(ABS(O63*10^3-(SUM(SUMPRODUCT('Calc| Project Costs'!$BV$10:$BV$1009,'Calc| Project Costs'!AB$10:AB$1009)+SUMPRODUCT('Calc| Project Costs'!$BV$10:$BV$1009,'Calc| Project Costs'!BH$10:BH$1009))+SUMPRODUCT(--('Input| Disposals'!$O$8:$O$57='Input| Setup'!$B$37),'Input| Disposals'!S$8:S$57)+O66*10^3))&lt;0.000001,(ABS(O63*10^3-(SUMPRODUCT('Calc| Project Costs'!$BV$10:$BV$1009,'Calc| Project Costs'!BP$10:BP$1009)))&lt;0.000001)),0,1),
IF(LEN($B67)&gt;0,
_xlfn.SWITCH($B67,
'Output| AER'!$B$17,SUMPRODUCT('Calc| Project Costs'!$BV$10:$BV$1009,'Calc| Project Costs'!AZ$10:AZ$1009)/10^3,
'Output| AER'!$B$18,IF(LEN($B66)&gt;0,SUM(O$9:O66),0),
'Output| AER'!$B$19,(SUMPRODUCT('Calc| Project Costs'!AB$10:AB$1009,'Calc| Project Costs'!$BV$10:$BV$1009)+SUMPRODUCT('Calc| Project Costs'!BH$10:BH$1009,'Calc| Project Costs'!$BV$10:$BV$1009))/10^3,
'Output| AER'!$B$20,SUMPRODUCT(--('Input| Disposals'!$O$8:$O$57='Input| Setup'!$B$37),'Input| Disposals'!S$8:S$57)/10^3,
'Output| AER'!$B$21,O64-O65-O66,
'Output| AER'!$B$23,"",
'Output| AER'!$B$24,'Input| Type 2 capcons'!O$46/10^3,
SUMPRODUCT('Calc| Project Costs'!T$10:T$1009,1*('Calc| Project Costs'!$G$10:$G$1009=$B67),'Calc| Project Costs'!$BV$10:$BV$1009)/10^3),
""))</f>
        <v/>
      </c>
      <c r="P67" s="213" t="str" cm="1">
        <f t="array" ref="P67">IF($B66='Output| AER'!$B$21,
IF(AND(ABS(P63*10^3-(SUM(SUMPRODUCT('Calc| Project Costs'!$BV$10:$BV$1009,'Calc| Project Costs'!AC$10:AC$1009)+SUMPRODUCT('Calc| Project Costs'!$BV$10:$BV$1009,'Calc| Project Costs'!BI$10:BI$1009))+SUMPRODUCT(--('Input| Disposals'!$O$8:$O$57='Input| Setup'!$B$37),'Input| Disposals'!T$8:T$57)+P66*10^3))&lt;0.000001,(ABS(P63*10^3-(SUMPRODUCT('Calc| Project Costs'!$BV$10:$BV$1009,'Calc| Project Costs'!BQ$10:BQ$1009)))&lt;0.000001)),0,1),
IF(LEN($B67)&gt;0,
_xlfn.SWITCH($B67,
'Output| AER'!$B$17,SUMPRODUCT('Calc| Project Costs'!$BV$10:$BV$1009,'Calc| Project Costs'!BA$10:BA$1009)/10^3,
'Output| AER'!$B$18,IF(LEN($B66)&gt;0,SUM(P$9:P66),0),
'Output| AER'!$B$19,(SUMPRODUCT('Calc| Project Costs'!AC$10:AC$1009,'Calc| Project Costs'!$BV$10:$BV$1009)+SUMPRODUCT('Calc| Project Costs'!BI$10:BI$1009,'Calc| Project Costs'!$BV$10:$BV$1009))/10^3,
'Output| AER'!$B$20,SUMPRODUCT(--('Input| Disposals'!$O$8:$O$57='Input| Setup'!$B$37),'Input| Disposals'!T$8:T$57)/10^3,
'Output| AER'!$B$21,P64-P65-P66,
'Output| AER'!$B$23,"",
'Output| AER'!$B$24,'Input| Type 2 capcons'!P$46/10^3,
SUMPRODUCT('Calc| Project Costs'!U$10:U$1009,1*('Calc| Project Costs'!$G$10:$G$1009=$B67),'Calc| Project Costs'!$BV$10:$BV$1009)/10^3),
""))</f>
        <v/>
      </c>
      <c r="Q67" s="213" t="str" cm="1">
        <f t="array" ref="Q67">IF($B66='Output| AER'!$B$21,
IF(AND(ABS(Q63*10^3-(SUM(SUMPRODUCT('Calc| Project Costs'!$BV$10:$BV$1009,'Calc| Project Costs'!AD$10:AD$1009)+SUMPRODUCT('Calc| Project Costs'!$BV$10:$BV$1009,'Calc| Project Costs'!BJ$10:BJ$1009))+SUMPRODUCT(--('Input| Disposals'!$O$8:$O$57='Input| Setup'!$B$37),'Input| Disposals'!U$8:U$57)+Q66*10^3))&lt;0.000001,(ABS(Q63*10^3-(SUMPRODUCT('Calc| Project Costs'!$BV$10:$BV$1009,'Calc| Project Costs'!BR$10:BR$1009)))&lt;0.000001)),0,1),
IF(LEN($B67)&gt;0,
_xlfn.SWITCH($B67,
'Output| AER'!$B$17,SUMPRODUCT('Calc| Project Costs'!$BV$10:$BV$1009,'Calc| Project Costs'!BB$10:BB$1009)/10^3,
'Output| AER'!$B$18,IF(LEN($B66)&gt;0,SUM(Q$9:Q66),0),
'Output| AER'!$B$19,(SUMPRODUCT('Calc| Project Costs'!AD$10:AD$1009,'Calc| Project Costs'!$BV$10:$BV$1009)+SUMPRODUCT('Calc| Project Costs'!BJ$10:BJ$1009,'Calc| Project Costs'!$BV$10:$BV$1009))/10^3,
'Output| AER'!$B$20,SUMPRODUCT(--('Input| Disposals'!$O$8:$O$57='Input| Setup'!$B$37),'Input| Disposals'!U$8:U$57)/10^3,
'Output| AER'!$B$21,Q64-Q65-Q66,
'Output| AER'!$B$23,"",
'Output| AER'!$B$24,'Input| Type 2 capcons'!Q$46/10^3,
SUMPRODUCT('Calc| Project Costs'!V$10:V$1009,1*('Calc| Project Costs'!$G$10:$G$1009=$B67),'Calc| Project Costs'!$BV$10:$BV$1009)/10^3),
""))</f>
        <v/>
      </c>
      <c r="R67" s="213" t="str" cm="1">
        <f t="array" ref="R67">IF($B66='Output| AER'!$B$21,
IF(AND(ABS(R63*10^3-(SUM(SUMPRODUCT('Calc| Project Costs'!$BV$10:$BV$1009,'Calc| Project Costs'!AE$10:AE$1009)+SUMPRODUCT('Calc| Project Costs'!$BV$10:$BV$1009,'Calc| Project Costs'!BK$10:BK$1009))+SUMPRODUCT(--('Input| Disposals'!$O$8:$O$57='Input| Setup'!$B$37),'Input| Disposals'!V$8:V$57)+R66*10^3))&lt;0.000001,(ABS(R63*10^3-(SUMPRODUCT('Calc| Project Costs'!$BV$10:$BV$1009,'Calc| Project Costs'!BS$10:BS$1009)))&lt;0.000001)),0,1),
IF(LEN($B67)&gt;0,
_xlfn.SWITCH($B67,
'Output| AER'!$B$17,SUMPRODUCT('Calc| Project Costs'!$BV$10:$BV$1009,'Calc| Project Costs'!BC$10:BC$1009)/10^3,
'Output| AER'!$B$18,IF(LEN($B66)&gt;0,SUM(R$9:R66),0),
'Output| AER'!$B$19,(SUMPRODUCT('Calc| Project Costs'!AE$10:AE$1009,'Calc| Project Costs'!$BV$10:$BV$1009)+SUMPRODUCT('Calc| Project Costs'!BK$10:BK$1009,'Calc| Project Costs'!$BV$10:$BV$1009))/10^3,
'Output| AER'!$B$20,SUMPRODUCT(--('Input| Disposals'!$O$8:$O$57='Input| Setup'!$B$37),'Input| Disposals'!V$8:V$57)/10^3,
'Output| AER'!$B$21,R64-R65-R66,
'Output| AER'!$B$23,"",
'Output| AER'!$B$24,'Input| Type 2 capcons'!R$46/10^3,
SUMPRODUCT('Calc| Project Costs'!W$10:W$1009,1*('Calc| Project Costs'!$G$10:$G$1009=$B67),'Calc| Project Costs'!$BV$10:$BV$1009)/10^3),
""))</f>
        <v/>
      </c>
      <c r="S67" s="214" t="str">
        <f>IF(B66='Output| AER'!$B$21,ROUND(S66-'Output| PTRM (DFA)'!$I$223,9),IF(OR(B67='Output| AER'!$B$23,AND(B67="",B66=""),AND(B67="",B66='Output| AER'!$B$24)),"",IFERROR(SUM(N67:R67),0)))</f>
        <v/>
      </c>
    </row>
    <row r="68" spans="2:19" ht="12.75" customHeight="1" x14ac:dyDescent="0.2">
      <c r="B68" s="125" t="str" cm="1">
        <f t="array" ref="B68">IFERROR(_xlfn.LET(_xlpm.x, INDEX(_xlfn.VSTACK(_xlfn.UNIQUE(_xlfn._xlws.FILTER('Input| Projects'!$G$10:$G$1009,'Input| Projects'!$G$10:$G$1009&lt;&gt;"")),'Output| AER'!$B$17:$B$24),ROW(A60)),IF(_xlpm.x=0,"",_xlpm.x)),"")</f>
        <v/>
      </c>
      <c r="C68" s="213" t="str" cm="1">
        <f t="array" ref="C68">IF($B67='Output| AER'!$B$21,
IF(AND(ABS(C64*10^3-(SUM(SUMPRODUCT('Calc| Project Costs'!$BU$10:$BU$1009,'Calc| Project Costs'!Y$10:Y$1009)+SUMPRODUCT('Calc| Project Costs'!$BU$10:$BU$1009,'Calc| Project Costs'!BE$10:BE$1009))+SUMPRODUCT(--('Input| Disposals'!$O$8:$O$57='Input| Setup'!$B$36),'Input| Disposals'!P$8:P$57)+C67*10^3))&lt;0.000001,(ABS(C64*10^3-(SUMPRODUCT('Calc| Project Costs'!$BU$10:$BU$1009,'Calc| Project Costs'!BM$10:BM$1009)))&lt;0.000001)),0,1),
IF(LEN($B68)&gt;0,
_xlfn.SWITCH($B68,
'Output| AER'!$B$17,SUMPRODUCT('Calc| Project Costs'!$BU$10:$BU$1009,'Calc| Project Costs'!AW$10:AW$1009)/10^3,
'Output| AER'!$B$18,IF(LEN($B67)&gt;0,SUM(C$9:C67),0),
'Output| AER'!$B$19,(SUMPRODUCT('Calc| Project Costs'!Y$10:Y$1009,'Calc| Project Costs'!$BU$10:$BU$1009)+SUMPRODUCT('Calc| Project Costs'!BE$10:BE$1009,'Calc| Project Costs'!$BU$10:$BU$1009))/10^3,
'Output| AER'!$B$20,SUMPRODUCT(--('Input| Disposals'!$O$8:$O$57='Input| Setup'!$B$36),'Input| Disposals'!P$8:P$57)/10^3,
'Output| AER'!$B$21,C65-C66-C67,
'Output| AER'!$B$23,"",
'Output| AER'!$B$24,'Input| Type 2 capcons'!C$46/10^3,
SUMPRODUCT('Calc| Project Costs'!Q$10:Q$1009,1*('Calc| Project Costs'!$G$10:$G$1009=$B68),'Calc| Project Costs'!$BU$10:$BU$1009)/10^3),
""))</f>
        <v/>
      </c>
      <c r="D68" s="213" t="str" cm="1">
        <f t="array" ref="D68">IF($B67='Output| AER'!$B$21,
IF(AND(ABS(D64*10^3-(SUM(SUMPRODUCT('Calc| Project Costs'!$BU$10:$BU$1009,'Calc| Project Costs'!Z$10:Z$1009)+SUMPRODUCT('Calc| Project Costs'!$BU$10:$BU$1009,'Calc| Project Costs'!BF$10:BF$1009))+SUMPRODUCT(--('Input| Disposals'!$O$8:$O$57='Input| Setup'!$B$36),'Input| Disposals'!Q$8:Q$57)+D67*10^3))&lt;0.000001,(ABS(D64*10^3-(SUMPRODUCT('Calc| Project Costs'!$BU$10:$BU$1009,'Calc| Project Costs'!BN$10:BN$1009)))&lt;0.000001)),0,1),
IF(LEN($B68)&gt;0,
_xlfn.SWITCH($B68,
'Output| AER'!$B$17,SUMPRODUCT('Calc| Project Costs'!$BU$10:$BU$1009,'Calc| Project Costs'!AX$10:AX$1009)/10^3,
'Output| AER'!$B$18,IF(LEN($B67)&gt;0,SUM(D$9:D67),0),
'Output| AER'!$B$19,(SUMPRODUCT('Calc| Project Costs'!Z$10:Z$1009,'Calc| Project Costs'!$BU$10:$BU$1009)+SUMPRODUCT('Calc| Project Costs'!BF$10:BF$1009,'Calc| Project Costs'!$BU$10:$BU$1009))/10^3,
'Output| AER'!$B$20,SUMPRODUCT(--('Input| Disposals'!$O$8:$O$57='Input| Setup'!$B$36),'Input| Disposals'!Q$8:Q$57)/10^3,
'Output| AER'!$B$21,D65-D66-D67,
'Output| AER'!$B$23,"",
'Output| AER'!$B$24,'Input| Type 2 capcons'!D$46/10^3,
SUMPRODUCT('Calc| Project Costs'!R$10:R$1009,1*('Calc| Project Costs'!$G$10:$G$1009=$B68),'Calc| Project Costs'!$BU$10:$BU$1009)/10^3),
""))</f>
        <v/>
      </c>
      <c r="E68" s="213" t="str" cm="1">
        <f t="array" ref="E68">IF($B67='Output| AER'!$B$21,
IF(AND(ABS(E64*10^3-(SUM(SUMPRODUCT('Calc| Project Costs'!$BU$10:$BU$1009,'Calc| Project Costs'!AA$10:AA$1009)+SUMPRODUCT('Calc| Project Costs'!$BU$10:$BU$1009,'Calc| Project Costs'!BG$10:BG$1009))+SUMPRODUCT(--('Input| Disposals'!$O$8:$O$57='Input| Setup'!$B$36),'Input| Disposals'!R$8:R$57)+E67*10^3))&lt;0.000001,(ABS(E64*10^3-(SUMPRODUCT('Calc| Project Costs'!$BU$10:$BU$1009,'Calc| Project Costs'!BO$10:BO$1009)))&lt;0.000001)),0,1),
IF(LEN($B68)&gt;0,
_xlfn.SWITCH($B68,
'Output| AER'!$B$17,SUMPRODUCT('Calc| Project Costs'!$BU$10:$BU$1009,'Calc| Project Costs'!AY$10:AY$1009)/10^3,
'Output| AER'!$B$18,IF(LEN($B67)&gt;0,SUM(E$9:E67),0),
'Output| AER'!$B$19,(SUMPRODUCT('Calc| Project Costs'!AA$10:AA$1009,'Calc| Project Costs'!$BU$10:$BU$1009)+SUMPRODUCT('Calc| Project Costs'!BG$10:BG$1009,'Calc| Project Costs'!$BU$10:$BU$1009))/10^3,
'Output| AER'!$B$20,SUMPRODUCT(--('Input| Disposals'!$O$8:$O$57='Input| Setup'!$B$36),'Input| Disposals'!R$8:R$57)/10^3,
'Output| AER'!$B$21,E65-E66-E67,
'Output| AER'!$B$23,"",
'Output| AER'!$B$24,'Input| Type 2 capcons'!E$46/10^3,
SUMPRODUCT('Calc| Project Costs'!S$10:S$1009,1*('Calc| Project Costs'!$G$10:$G$1009=$B68),'Calc| Project Costs'!$BU$10:$BU$1009)/10^3),
""))</f>
        <v/>
      </c>
      <c r="F68" s="213" t="str" cm="1">
        <f t="array" ref="F68">IF($B67='Output| AER'!$B$21,
IF(AND(ABS(F64*10^3-(SUM(SUMPRODUCT('Calc| Project Costs'!$BU$10:$BU$1009,'Calc| Project Costs'!AB$10:AB$1009)+SUMPRODUCT('Calc| Project Costs'!$BU$10:$BU$1009,'Calc| Project Costs'!BH$10:BH$1009))+SUMPRODUCT(--('Input| Disposals'!$O$8:$O$57='Input| Setup'!$B$36),'Input| Disposals'!S$8:S$57)+F67*10^3))&lt;0.000001,(ABS(F64*10^3-(SUMPRODUCT('Calc| Project Costs'!$BU$10:$BU$1009,'Calc| Project Costs'!BP$10:BP$1009)))&lt;0.000001)),0,1),
IF(LEN($B68)&gt;0,
_xlfn.SWITCH($B68,
'Output| AER'!$B$17,SUMPRODUCT('Calc| Project Costs'!$BU$10:$BU$1009,'Calc| Project Costs'!AZ$10:AZ$1009)/10^3,
'Output| AER'!$B$18,IF(LEN($B67)&gt;0,SUM(F$9:F67),0),
'Output| AER'!$B$19,(SUMPRODUCT('Calc| Project Costs'!AB$10:AB$1009,'Calc| Project Costs'!$BU$10:$BU$1009)+SUMPRODUCT('Calc| Project Costs'!BH$10:BH$1009,'Calc| Project Costs'!$BU$10:$BU$1009))/10^3,
'Output| AER'!$B$20,SUMPRODUCT(--('Input| Disposals'!$O$8:$O$57='Input| Setup'!$B$36),'Input| Disposals'!S$8:S$57)/10^3,
'Output| AER'!$B$21,F65-F66-F67,
'Output| AER'!$B$23,"",
'Output| AER'!$B$24,'Input| Type 2 capcons'!F$46/10^3,
SUMPRODUCT('Calc| Project Costs'!T$10:T$1009,1*('Calc| Project Costs'!$G$10:$G$1009=$B68),'Calc| Project Costs'!$BU$10:$BU$1009)/10^3),
""))</f>
        <v/>
      </c>
      <c r="G68" s="213" t="str" cm="1">
        <f t="array" ref="G68">IF($B67='Output| AER'!$B$21,
IF(AND(ABS(G64*10^3-(SUM(SUMPRODUCT('Calc| Project Costs'!$BU$10:$BU$1009,'Calc| Project Costs'!AC$10:AC$1009)+SUMPRODUCT('Calc| Project Costs'!$BU$10:$BU$1009,'Calc| Project Costs'!BI$10:BI$1009))+SUMPRODUCT(--('Input| Disposals'!$O$8:$O$57='Input| Setup'!$B$36),'Input| Disposals'!T$8:T$57)+G67*10^3))&lt;0.000001,(ABS(G64*10^3-(SUMPRODUCT('Calc| Project Costs'!$BU$10:$BU$1009,'Calc| Project Costs'!BQ$10:BQ$1009)))&lt;0.000001)),0,1),
IF(LEN($B68)&gt;0,
_xlfn.SWITCH($B68,
'Output| AER'!$B$17,SUMPRODUCT('Calc| Project Costs'!$BU$10:$BU$1009,'Calc| Project Costs'!BA$10:BA$1009)/10^3,
'Output| AER'!$B$18,IF(LEN($B67)&gt;0,SUM(G$9:G67),0),
'Output| AER'!$B$19,(SUMPRODUCT('Calc| Project Costs'!AC$10:AC$1009,'Calc| Project Costs'!$BU$10:$BU$1009)+SUMPRODUCT('Calc| Project Costs'!BI$10:BI$1009,'Calc| Project Costs'!$BU$10:$BU$1009))/10^3,
'Output| AER'!$B$20,SUMPRODUCT(--('Input| Disposals'!$O$8:$O$57='Input| Setup'!$B$36),'Input| Disposals'!T$8:T$57)/10^3,
'Output| AER'!$B$21,G65-G66-G67,
'Output| AER'!$B$23,"",
'Output| AER'!$B$24,'Input| Type 2 capcons'!G$46/10^3,
SUMPRODUCT('Calc| Project Costs'!U$10:U$1009,1*('Calc| Project Costs'!$G$10:$G$1009=$B68),'Calc| Project Costs'!$BU$10:$BU$1009)/10^3),
""))</f>
        <v/>
      </c>
      <c r="H68" s="213" t="str" cm="1">
        <f t="array" ref="H68">IF($B67='Output| AER'!$B$21,
IF(AND(ABS(H64*10^3-(SUM(SUMPRODUCT('Calc| Project Costs'!$BU$10:$BU$1009,'Calc| Project Costs'!AD$10:AD$1009)+SUMPRODUCT('Calc| Project Costs'!$BU$10:$BU$1009,'Calc| Project Costs'!BJ$10:BJ$1009))+SUMPRODUCT(--('Input| Disposals'!$O$8:$O$57='Input| Setup'!$B$36),'Input| Disposals'!U$8:U$57)+H67*10^3))&lt;0.000001,(ABS(H64*10^3-(SUMPRODUCT('Calc| Project Costs'!$BU$10:$BU$1009,'Calc| Project Costs'!BR$10:BR$1009)))&lt;0.000001)),0,1),
IF(LEN($B68)&gt;0,
_xlfn.SWITCH($B68,
'Output| AER'!$B$17,SUMPRODUCT('Calc| Project Costs'!$BU$10:$BU$1009,'Calc| Project Costs'!BB$10:BB$1009)/10^3,
'Output| AER'!$B$18,IF(LEN($B67)&gt;0,SUM(H$9:H67),0),
'Output| AER'!$B$19,(SUMPRODUCT('Calc| Project Costs'!AD$10:AD$1009,'Calc| Project Costs'!$BU$10:$BU$1009)+SUMPRODUCT('Calc| Project Costs'!BJ$10:BJ$1009,'Calc| Project Costs'!$BU$10:$BU$1009))/10^3,
'Output| AER'!$B$20,SUMPRODUCT(--('Input| Disposals'!$O$8:$O$57='Input| Setup'!$B$36),'Input| Disposals'!U$8:U$57)/10^3,
'Output| AER'!$B$21,H65-H66-H67,
'Output| AER'!$B$23,"",
'Output| AER'!$B$24,'Input| Type 2 capcons'!H$46/10^3,
SUMPRODUCT('Calc| Project Costs'!V$10:V$1009,1*('Calc| Project Costs'!$G$10:$G$1009=$B68),'Calc| Project Costs'!$BU$10:$BU$1009)/10^3),
""))</f>
        <v/>
      </c>
      <c r="I68" s="213" t="str" cm="1">
        <f t="array" ref="I68">IF($B67='Output| AER'!$B$21,
IF(AND(ABS(I64*10^3-(SUM(SUMPRODUCT('Calc| Project Costs'!$BU$10:$BU$1009,'Calc| Project Costs'!AE$10:AE$1009)+SUMPRODUCT('Calc| Project Costs'!$BU$10:$BU$1009,'Calc| Project Costs'!BK$10:BK$1009))+SUMPRODUCT(--('Input| Disposals'!$O$8:$O$57='Input| Setup'!$B$36),'Input| Disposals'!V$8:V$57)+I67*10^3))&lt;0.000001,(ABS(I64*10^3-(SUMPRODUCT('Calc| Project Costs'!$BU$10:$BU$1009,'Calc| Project Costs'!BS$10:BS$1009)))&lt;0.000001)),0,1),
IF(LEN($B68)&gt;0,
_xlfn.SWITCH($B68,
'Output| AER'!$B$17,SUMPRODUCT('Calc| Project Costs'!$BU$10:$BU$1009,'Calc| Project Costs'!BC$10:BC$1009)/10^3,
'Output| AER'!$B$18,IF(LEN($B67)&gt;0,SUM(I$9:I67),0),
'Output| AER'!$B$19,(SUMPRODUCT('Calc| Project Costs'!AE$10:AE$1009,'Calc| Project Costs'!$BU$10:$BU$1009)+SUMPRODUCT('Calc| Project Costs'!BK$10:BK$1009,'Calc| Project Costs'!$BU$10:$BU$1009))/10^3,
'Output| AER'!$B$20,SUMPRODUCT(--('Input| Disposals'!$O$8:$O$57='Input| Setup'!$B$36),'Input| Disposals'!V$8:V$57)/10^3,
'Output| AER'!$B$21,I65-I66-I67,
'Output| AER'!$B$23,"",
'Output| AER'!$B$24,'Input| Type 2 capcons'!I$46/10^3,
SUMPRODUCT('Calc| Project Costs'!W$10:W$1009,1*('Calc| Project Costs'!$G$10:$G$1009=$B68),'Calc| Project Costs'!$BU$10:$BU$1009)/10^3),
""))</f>
        <v/>
      </c>
      <c r="J68" s="214" t="str">
        <f>IF(B67='Output| AER'!$B$21,ROUND(J67-'Output| PTRM (SCS)'!$I$223,9),IF(OR(B68='Output| AER'!$B$23,AND(B68="",B67=""),AND(B68="",B67='Output| AER'!$B$24)),"",IFERROR(SUM(E68:I68),0)))</f>
        <v/>
      </c>
      <c r="L68" s="213" t="str" cm="1">
        <f t="array" ref="L68">IF($B67='Output| AER'!$B$21,
IF(AND(ABS(L64*10^3-(SUM(SUMPRODUCT('Calc| Project Costs'!$BV$10:$BV$1009,'Calc| Project Costs'!Y$10:Y$1009)+SUMPRODUCT('Calc| Project Costs'!$BV$10:$BV$1009,'Calc| Project Costs'!BE$10:BE$1009))+SUMPRODUCT(--('Input| Disposals'!$O$8:$O$57='Input| Setup'!$B$37),'Input| Disposals'!P$8:P$57)+L67*10^3))&lt;0.000001,(ABS(L64*10^3-(SUMPRODUCT('Calc| Project Costs'!$BV$10:$BV$1009,'Calc| Project Costs'!BM$10:BM$1009)))&lt;0.000001)),0,1),
IF(LEN($B68)&gt;0,
_xlfn.SWITCH($B68,
'Output| AER'!$B$17,SUMPRODUCT('Calc| Project Costs'!$BV$10:$BV$1009,'Calc| Project Costs'!AW$10:AW$1009)/10^3,
'Output| AER'!$B$18,IF(LEN($B67)&gt;0,SUM(L$9:L67),0),
'Output| AER'!$B$19,(SUMPRODUCT('Calc| Project Costs'!Y$10:Y$1009,'Calc| Project Costs'!$BV$10:$BV$1009)+SUMPRODUCT('Calc| Project Costs'!BE$10:BE$1009,'Calc| Project Costs'!$BV$10:$BV$1009))/10^3,
'Output| AER'!$B$20,SUMPRODUCT(--('Input| Disposals'!$O$8:$O$57='Input| Setup'!$B$37),'Input| Disposals'!P$8:P$57)/10^3,
'Output| AER'!$B$21,L65-L66-L67,
'Output| AER'!$B$23,"",
'Output| AER'!$B$24,'Input| Type 2 capcons'!L$46/10^3,
SUMPRODUCT('Calc| Project Costs'!Q$10:Q$1009,1*('Calc| Project Costs'!$G$10:$G$1009=$B68),'Calc| Project Costs'!$BV$10:$BV$1009)/10^3),
""))</f>
        <v/>
      </c>
      <c r="M68" s="213" t="str" cm="1">
        <f t="array" ref="M68">IF($B67='Output| AER'!$B$21,
IF(AND(ABS(M64*10^3-(SUM(SUMPRODUCT('Calc| Project Costs'!$BV$10:$BV$1009,'Calc| Project Costs'!Z$10:Z$1009)+SUMPRODUCT('Calc| Project Costs'!$BV$10:$BV$1009,'Calc| Project Costs'!BF$10:BF$1009))+SUMPRODUCT(--('Input| Disposals'!$O$8:$O$57='Input| Setup'!$B$37),'Input| Disposals'!Q$8:Q$57)+M67*10^3))&lt;0.000001,(ABS(M64*10^3-(SUMPRODUCT('Calc| Project Costs'!$BV$10:$BV$1009,'Calc| Project Costs'!BN$10:BN$1009)))&lt;0.000001)),0,1),
IF(LEN($B68)&gt;0,
_xlfn.SWITCH($B68,
'Output| AER'!$B$17,SUMPRODUCT('Calc| Project Costs'!$BV$10:$BV$1009,'Calc| Project Costs'!AX$10:AX$1009)/10^3,
'Output| AER'!$B$18,IF(LEN($B67)&gt;0,SUM(M$9:M67),0),
'Output| AER'!$B$19,(SUMPRODUCT('Calc| Project Costs'!Z$10:Z$1009,'Calc| Project Costs'!$BV$10:$BV$1009)+SUMPRODUCT('Calc| Project Costs'!BF$10:BF$1009,'Calc| Project Costs'!$BV$10:$BV$1009))/10^3,
'Output| AER'!$B$20,SUMPRODUCT(--('Input| Disposals'!$O$8:$O$57='Input| Setup'!$B$37),'Input| Disposals'!Q$8:Q$57)/10^3,
'Output| AER'!$B$21,M65-M66-M67,
'Output| AER'!$B$23,"",
'Output| AER'!$B$24,'Input| Type 2 capcons'!M$46/10^3,
SUMPRODUCT('Calc| Project Costs'!R$10:R$1009,1*('Calc| Project Costs'!$G$10:$G$1009=$B68),'Calc| Project Costs'!$BV$10:$BV$1009)/10^3),
""))</f>
        <v/>
      </c>
      <c r="N68" s="213" t="str" cm="1">
        <f t="array" ref="N68">IF($B67='Output| AER'!$B$21,
IF(AND(ABS(N64*10^3-(SUM(SUMPRODUCT('Calc| Project Costs'!$BV$10:$BV$1009,'Calc| Project Costs'!AA$10:AA$1009)+SUMPRODUCT('Calc| Project Costs'!$BV$10:$BV$1009,'Calc| Project Costs'!BG$10:BG$1009))+SUMPRODUCT(--('Input| Disposals'!$O$8:$O$57='Input| Setup'!$B$37),'Input| Disposals'!R$8:R$57)+N67*10^3))&lt;0.000001,(ABS(N64*10^3-(SUMPRODUCT('Calc| Project Costs'!$BV$10:$BV$1009,'Calc| Project Costs'!BO$10:BO$1009)))&lt;0.000001)),0,1),
IF(LEN($B68)&gt;0,
_xlfn.SWITCH($B68,
'Output| AER'!$B$17,SUMPRODUCT('Calc| Project Costs'!$BV$10:$BV$1009,'Calc| Project Costs'!AY$10:AY$1009)/10^3,
'Output| AER'!$B$18,IF(LEN($B67)&gt;0,SUM(N$9:N67),0),
'Output| AER'!$B$19,(SUMPRODUCT('Calc| Project Costs'!AA$10:AA$1009,'Calc| Project Costs'!$BV$10:$BV$1009)+SUMPRODUCT('Calc| Project Costs'!BG$10:BG$1009,'Calc| Project Costs'!$BV$10:$BV$1009))/10^3,
'Output| AER'!$B$20,SUMPRODUCT(--('Input| Disposals'!$O$8:$O$57='Input| Setup'!$B$37),'Input| Disposals'!R$8:R$57)/10^3,
'Output| AER'!$B$21,N65-N66-N67,
'Output| AER'!$B$23,"",
'Output| AER'!$B$24,'Input| Type 2 capcons'!N$46/10^3,
SUMPRODUCT('Calc| Project Costs'!S$10:S$1009,1*('Calc| Project Costs'!$G$10:$G$1009=$B68),'Calc| Project Costs'!$BV$10:$BV$1009)/10^3),
""))</f>
        <v/>
      </c>
      <c r="O68" s="213" t="str" cm="1">
        <f t="array" ref="O68">IF($B67='Output| AER'!$B$21,
IF(AND(ABS(O64*10^3-(SUM(SUMPRODUCT('Calc| Project Costs'!$BV$10:$BV$1009,'Calc| Project Costs'!AB$10:AB$1009)+SUMPRODUCT('Calc| Project Costs'!$BV$10:$BV$1009,'Calc| Project Costs'!BH$10:BH$1009))+SUMPRODUCT(--('Input| Disposals'!$O$8:$O$57='Input| Setup'!$B$37),'Input| Disposals'!S$8:S$57)+O67*10^3))&lt;0.000001,(ABS(O64*10^3-(SUMPRODUCT('Calc| Project Costs'!$BV$10:$BV$1009,'Calc| Project Costs'!BP$10:BP$1009)))&lt;0.000001)),0,1),
IF(LEN($B68)&gt;0,
_xlfn.SWITCH($B68,
'Output| AER'!$B$17,SUMPRODUCT('Calc| Project Costs'!$BV$10:$BV$1009,'Calc| Project Costs'!AZ$10:AZ$1009)/10^3,
'Output| AER'!$B$18,IF(LEN($B67)&gt;0,SUM(O$9:O67),0),
'Output| AER'!$B$19,(SUMPRODUCT('Calc| Project Costs'!AB$10:AB$1009,'Calc| Project Costs'!$BV$10:$BV$1009)+SUMPRODUCT('Calc| Project Costs'!BH$10:BH$1009,'Calc| Project Costs'!$BV$10:$BV$1009))/10^3,
'Output| AER'!$B$20,SUMPRODUCT(--('Input| Disposals'!$O$8:$O$57='Input| Setup'!$B$37),'Input| Disposals'!S$8:S$57)/10^3,
'Output| AER'!$B$21,O65-O66-O67,
'Output| AER'!$B$23,"",
'Output| AER'!$B$24,'Input| Type 2 capcons'!O$46/10^3,
SUMPRODUCT('Calc| Project Costs'!T$10:T$1009,1*('Calc| Project Costs'!$G$10:$G$1009=$B68),'Calc| Project Costs'!$BV$10:$BV$1009)/10^3),
""))</f>
        <v/>
      </c>
      <c r="P68" s="213" t="str" cm="1">
        <f t="array" ref="P68">IF($B67='Output| AER'!$B$21,
IF(AND(ABS(P64*10^3-(SUM(SUMPRODUCT('Calc| Project Costs'!$BV$10:$BV$1009,'Calc| Project Costs'!AC$10:AC$1009)+SUMPRODUCT('Calc| Project Costs'!$BV$10:$BV$1009,'Calc| Project Costs'!BI$10:BI$1009))+SUMPRODUCT(--('Input| Disposals'!$O$8:$O$57='Input| Setup'!$B$37),'Input| Disposals'!T$8:T$57)+P67*10^3))&lt;0.000001,(ABS(P64*10^3-(SUMPRODUCT('Calc| Project Costs'!$BV$10:$BV$1009,'Calc| Project Costs'!BQ$10:BQ$1009)))&lt;0.000001)),0,1),
IF(LEN($B68)&gt;0,
_xlfn.SWITCH($B68,
'Output| AER'!$B$17,SUMPRODUCT('Calc| Project Costs'!$BV$10:$BV$1009,'Calc| Project Costs'!BA$10:BA$1009)/10^3,
'Output| AER'!$B$18,IF(LEN($B67)&gt;0,SUM(P$9:P67),0),
'Output| AER'!$B$19,(SUMPRODUCT('Calc| Project Costs'!AC$10:AC$1009,'Calc| Project Costs'!$BV$10:$BV$1009)+SUMPRODUCT('Calc| Project Costs'!BI$10:BI$1009,'Calc| Project Costs'!$BV$10:$BV$1009))/10^3,
'Output| AER'!$B$20,SUMPRODUCT(--('Input| Disposals'!$O$8:$O$57='Input| Setup'!$B$37),'Input| Disposals'!T$8:T$57)/10^3,
'Output| AER'!$B$21,P65-P66-P67,
'Output| AER'!$B$23,"",
'Output| AER'!$B$24,'Input| Type 2 capcons'!P$46/10^3,
SUMPRODUCT('Calc| Project Costs'!U$10:U$1009,1*('Calc| Project Costs'!$G$10:$G$1009=$B68),'Calc| Project Costs'!$BV$10:$BV$1009)/10^3),
""))</f>
        <v/>
      </c>
      <c r="Q68" s="213" t="str" cm="1">
        <f t="array" ref="Q68">IF($B67='Output| AER'!$B$21,
IF(AND(ABS(Q64*10^3-(SUM(SUMPRODUCT('Calc| Project Costs'!$BV$10:$BV$1009,'Calc| Project Costs'!AD$10:AD$1009)+SUMPRODUCT('Calc| Project Costs'!$BV$10:$BV$1009,'Calc| Project Costs'!BJ$10:BJ$1009))+SUMPRODUCT(--('Input| Disposals'!$O$8:$O$57='Input| Setup'!$B$37),'Input| Disposals'!U$8:U$57)+Q67*10^3))&lt;0.000001,(ABS(Q64*10^3-(SUMPRODUCT('Calc| Project Costs'!$BV$10:$BV$1009,'Calc| Project Costs'!BR$10:BR$1009)))&lt;0.000001)),0,1),
IF(LEN($B68)&gt;0,
_xlfn.SWITCH($B68,
'Output| AER'!$B$17,SUMPRODUCT('Calc| Project Costs'!$BV$10:$BV$1009,'Calc| Project Costs'!BB$10:BB$1009)/10^3,
'Output| AER'!$B$18,IF(LEN($B67)&gt;0,SUM(Q$9:Q67),0),
'Output| AER'!$B$19,(SUMPRODUCT('Calc| Project Costs'!AD$10:AD$1009,'Calc| Project Costs'!$BV$10:$BV$1009)+SUMPRODUCT('Calc| Project Costs'!BJ$10:BJ$1009,'Calc| Project Costs'!$BV$10:$BV$1009))/10^3,
'Output| AER'!$B$20,SUMPRODUCT(--('Input| Disposals'!$O$8:$O$57='Input| Setup'!$B$37),'Input| Disposals'!U$8:U$57)/10^3,
'Output| AER'!$B$21,Q65-Q66-Q67,
'Output| AER'!$B$23,"",
'Output| AER'!$B$24,'Input| Type 2 capcons'!Q$46/10^3,
SUMPRODUCT('Calc| Project Costs'!V$10:V$1009,1*('Calc| Project Costs'!$G$10:$G$1009=$B68),'Calc| Project Costs'!$BV$10:$BV$1009)/10^3),
""))</f>
        <v/>
      </c>
      <c r="R68" s="213" t="str" cm="1">
        <f t="array" ref="R68">IF($B67='Output| AER'!$B$21,
IF(AND(ABS(R64*10^3-(SUM(SUMPRODUCT('Calc| Project Costs'!$BV$10:$BV$1009,'Calc| Project Costs'!AE$10:AE$1009)+SUMPRODUCT('Calc| Project Costs'!$BV$10:$BV$1009,'Calc| Project Costs'!BK$10:BK$1009))+SUMPRODUCT(--('Input| Disposals'!$O$8:$O$57='Input| Setup'!$B$37),'Input| Disposals'!V$8:V$57)+R67*10^3))&lt;0.000001,(ABS(R64*10^3-(SUMPRODUCT('Calc| Project Costs'!$BV$10:$BV$1009,'Calc| Project Costs'!BS$10:BS$1009)))&lt;0.000001)),0,1),
IF(LEN($B68)&gt;0,
_xlfn.SWITCH($B68,
'Output| AER'!$B$17,SUMPRODUCT('Calc| Project Costs'!$BV$10:$BV$1009,'Calc| Project Costs'!BC$10:BC$1009)/10^3,
'Output| AER'!$B$18,IF(LEN($B67)&gt;0,SUM(R$9:R67),0),
'Output| AER'!$B$19,(SUMPRODUCT('Calc| Project Costs'!AE$10:AE$1009,'Calc| Project Costs'!$BV$10:$BV$1009)+SUMPRODUCT('Calc| Project Costs'!BK$10:BK$1009,'Calc| Project Costs'!$BV$10:$BV$1009))/10^3,
'Output| AER'!$B$20,SUMPRODUCT(--('Input| Disposals'!$O$8:$O$57='Input| Setup'!$B$37),'Input| Disposals'!V$8:V$57)/10^3,
'Output| AER'!$B$21,R65-R66-R67,
'Output| AER'!$B$23,"",
'Output| AER'!$B$24,'Input| Type 2 capcons'!R$46/10^3,
SUMPRODUCT('Calc| Project Costs'!W$10:W$1009,1*('Calc| Project Costs'!$G$10:$G$1009=$B68),'Calc| Project Costs'!$BV$10:$BV$1009)/10^3),
""))</f>
        <v/>
      </c>
      <c r="S68" s="214" t="str">
        <f>IF(B67='Output| AER'!$B$21,ROUND(S67-'Output| PTRM (DFA)'!$I$223,9),IF(OR(B68='Output| AER'!$B$23,AND(B68="",B67=""),AND(B68="",B67='Output| AER'!$B$24)),"",IFERROR(SUM(N68:R68),0)))</f>
        <v/>
      </c>
    </row>
    <row r="69" spans="2:19" ht="12.75" customHeight="1" x14ac:dyDescent="0.2">
      <c r="B69" s="125" t="str" cm="1">
        <f t="array" ref="B69">IFERROR(_xlfn.LET(_xlpm.x, INDEX(_xlfn.VSTACK(_xlfn.UNIQUE(_xlfn._xlws.FILTER('Input| Projects'!$G$10:$G$1009,'Input| Projects'!$G$10:$G$1009&lt;&gt;"")),'Output| AER'!$B$17:$B$24),ROW(A61)),IF(_xlpm.x=0,"",_xlpm.x)),"")</f>
        <v/>
      </c>
      <c r="C69" s="213" t="str" cm="1">
        <f t="array" ref="C69">IF($B68='Output| AER'!$B$21,
IF(AND(ABS(C65*10^3-(SUM(SUMPRODUCT('Calc| Project Costs'!$BU$10:$BU$1009,'Calc| Project Costs'!Y$10:Y$1009)+SUMPRODUCT('Calc| Project Costs'!$BU$10:$BU$1009,'Calc| Project Costs'!BE$10:BE$1009))+SUMPRODUCT(--('Input| Disposals'!$O$8:$O$57='Input| Setup'!$B$36),'Input| Disposals'!P$8:P$57)+C68*10^3))&lt;0.000001,(ABS(C65*10^3-(SUMPRODUCT('Calc| Project Costs'!$BU$10:$BU$1009,'Calc| Project Costs'!BM$10:BM$1009)))&lt;0.000001)),0,1),
IF(LEN($B69)&gt;0,
_xlfn.SWITCH($B69,
'Output| AER'!$B$17,SUMPRODUCT('Calc| Project Costs'!$BU$10:$BU$1009,'Calc| Project Costs'!AW$10:AW$1009)/10^3,
'Output| AER'!$B$18,IF(LEN($B68)&gt;0,SUM(C$9:C68),0),
'Output| AER'!$B$19,(SUMPRODUCT('Calc| Project Costs'!Y$10:Y$1009,'Calc| Project Costs'!$BU$10:$BU$1009)+SUMPRODUCT('Calc| Project Costs'!BE$10:BE$1009,'Calc| Project Costs'!$BU$10:$BU$1009))/10^3,
'Output| AER'!$B$20,SUMPRODUCT(--('Input| Disposals'!$O$8:$O$57='Input| Setup'!$B$36),'Input| Disposals'!P$8:P$57)/10^3,
'Output| AER'!$B$21,C66-C67-C68,
'Output| AER'!$B$23,"",
'Output| AER'!$B$24,'Input| Type 2 capcons'!C$46/10^3,
SUMPRODUCT('Calc| Project Costs'!Q$10:Q$1009,1*('Calc| Project Costs'!$G$10:$G$1009=$B69),'Calc| Project Costs'!$BU$10:$BU$1009)/10^3),
""))</f>
        <v/>
      </c>
      <c r="D69" s="213" t="str" cm="1">
        <f t="array" ref="D69">IF($B68='Output| AER'!$B$21,
IF(AND(ABS(D65*10^3-(SUM(SUMPRODUCT('Calc| Project Costs'!$BU$10:$BU$1009,'Calc| Project Costs'!Z$10:Z$1009)+SUMPRODUCT('Calc| Project Costs'!$BU$10:$BU$1009,'Calc| Project Costs'!BF$10:BF$1009))+SUMPRODUCT(--('Input| Disposals'!$O$8:$O$57='Input| Setup'!$B$36),'Input| Disposals'!Q$8:Q$57)+D68*10^3))&lt;0.000001,(ABS(D65*10^3-(SUMPRODUCT('Calc| Project Costs'!$BU$10:$BU$1009,'Calc| Project Costs'!BN$10:BN$1009)))&lt;0.000001)),0,1),
IF(LEN($B69)&gt;0,
_xlfn.SWITCH($B69,
'Output| AER'!$B$17,SUMPRODUCT('Calc| Project Costs'!$BU$10:$BU$1009,'Calc| Project Costs'!AX$10:AX$1009)/10^3,
'Output| AER'!$B$18,IF(LEN($B68)&gt;0,SUM(D$9:D68),0),
'Output| AER'!$B$19,(SUMPRODUCT('Calc| Project Costs'!Z$10:Z$1009,'Calc| Project Costs'!$BU$10:$BU$1009)+SUMPRODUCT('Calc| Project Costs'!BF$10:BF$1009,'Calc| Project Costs'!$BU$10:$BU$1009))/10^3,
'Output| AER'!$B$20,SUMPRODUCT(--('Input| Disposals'!$O$8:$O$57='Input| Setup'!$B$36),'Input| Disposals'!Q$8:Q$57)/10^3,
'Output| AER'!$B$21,D66-D67-D68,
'Output| AER'!$B$23,"",
'Output| AER'!$B$24,'Input| Type 2 capcons'!D$46/10^3,
SUMPRODUCT('Calc| Project Costs'!R$10:R$1009,1*('Calc| Project Costs'!$G$10:$G$1009=$B69),'Calc| Project Costs'!$BU$10:$BU$1009)/10^3),
""))</f>
        <v/>
      </c>
      <c r="E69" s="213" t="str" cm="1">
        <f t="array" ref="E69">IF($B68='Output| AER'!$B$21,
IF(AND(ABS(E65*10^3-(SUM(SUMPRODUCT('Calc| Project Costs'!$BU$10:$BU$1009,'Calc| Project Costs'!AA$10:AA$1009)+SUMPRODUCT('Calc| Project Costs'!$BU$10:$BU$1009,'Calc| Project Costs'!BG$10:BG$1009))+SUMPRODUCT(--('Input| Disposals'!$O$8:$O$57='Input| Setup'!$B$36),'Input| Disposals'!R$8:R$57)+E68*10^3))&lt;0.000001,(ABS(E65*10^3-(SUMPRODUCT('Calc| Project Costs'!$BU$10:$BU$1009,'Calc| Project Costs'!BO$10:BO$1009)))&lt;0.000001)),0,1),
IF(LEN($B69)&gt;0,
_xlfn.SWITCH($B69,
'Output| AER'!$B$17,SUMPRODUCT('Calc| Project Costs'!$BU$10:$BU$1009,'Calc| Project Costs'!AY$10:AY$1009)/10^3,
'Output| AER'!$B$18,IF(LEN($B68)&gt;0,SUM(E$9:E68),0),
'Output| AER'!$B$19,(SUMPRODUCT('Calc| Project Costs'!AA$10:AA$1009,'Calc| Project Costs'!$BU$10:$BU$1009)+SUMPRODUCT('Calc| Project Costs'!BG$10:BG$1009,'Calc| Project Costs'!$BU$10:$BU$1009))/10^3,
'Output| AER'!$B$20,SUMPRODUCT(--('Input| Disposals'!$O$8:$O$57='Input| Setup'!$B$36),'Input| Disposals'!R$8:R$57)/10^3,
'Output| AER'!$B$21,E66-E67-E68,
'Output| AER'!$B$23,"",
'Output| AER'!$B$24,'Input| Type 2 capcons'!E$46/10^3,
SUMPRODUCT('Calc| Project Costs'!S$10:S$1009,1*('Calc| Project Costs'!$G$10:$G$1009=$B69),'Calc| Project Costs'!$BU$10:$BU$1009)/10^3),
""))</f>
        <v/>
      </c>
      <c r="F69" s="213" t="str" cm="1">
        <f t="array" ref="F69">IF($B68='Output| AER'!$B$21,
IF(AND(ABS(F65*10^3-(SUM(SUMPRODUCT('Calc| Project Costs'!$BU$10:$BU$1009,'Calc| Project Costs'!AB$10:AB$1009)+SUMPRODUCT('Calc| Project Costs'!$BU$10:$BU$1009,'Calc| Project Costs'!BH$10:BH$1009))+SUMPRODUCT(--('Input| Disposals'!$O$8:$O$57='Input| Setup'!$B$36),'Input| Disposals'!S$8:S$57)+F68*10^3))&lt;0.000001,(ABS(F65*10^3-(SUMPRODUCT('Calc| Project Costs'!$BU$10:$BU$1009,'Calc| Project Costs'!BP$10:BP$1009)))&lt;0.000001)),0,1),
IF(LEN($B69)&gt;0,
_xlfn.SWITCH($B69,
'Output| AER'!$B$17,SUMPRODUCT('Calc| Project Costs'!$BU$10:$BU$1009,'Calc| Project Costs'!AZ$10:AZ$1009)/10^3,
'Output| AER'!$B$18,IF(LEN($B68)&gt;0,SUM(F$9:F68),0),
'Output| AER'!$B$19,(SUMPRODUCT('Calc| Project Costs'!AB$10:AB$1009,'Calc| Project Costs'!$BU$10:$BU$1009)+SUMPRODUCT('Calc| Project Costs'!BH$10:BH$1009,'Calc| Project Costs'!$BU$10:$BU$1009))/10^3,
'Output| AER'!$B$20,SUMPRODUCT(--('Input| Disposals'!$O$8:$O$57='Input| Setup'!$B$36),'Input| Disposals'!S$8:S$57)/10^3,
'Output| AER'!$B$21,F66-F67-F68,
'Output| AER'!$B$23,"",
'Output| AER'!$B$24,'Input| Type 2 capcons'!F$46/10^3,
SUMPRODUCT('Calc| Project Costs'!T$10:T$1009,1*('Calc| Project Costs'!$G$10:$G$1009=$B69),'Calc| Project Costs'!$BU$10:$BU$1009)/10^3),
""))</f>
        <v/>
      </c>
      <c r="G69" s="213" t="str" cm="1">
        <f t="array" ref="G69">IF($B68='Output| AER'!$B$21,
IF(AND(ABS(G65*10^3-(SUM(SUMPRODUCT('Calc| Project Costs'!$BU$10:$BU$1009,'Calc| Project Costs'!AC$10:AC$1009)+SUMPRODUCT('Calc| Project Costs'!$BU$10:$BU$1009,'Calc| Project Costs'!BI$10:BI$1009))+SUMPRODUCT(--('Input| Disposals'!$O$8:$O$57='Input| Setup'!$B$36),'Input| Disposals'!T$8:T$57)+G68*10^3))&lt;0.000001,(ABS(G65*10^3-(SUMPRODUCT('Calc| Project Costs'!$BU$10:$BU$1009,'Calc| Project Costs'!BQ$10:BQ$1009)))&lt;0.000001)),0,1),
IF(LEN($B69)&gt;0,
_xlfn.SWITCH($B69,
'Output| AER'!$B$17,SUMPRODUCT('Calc| Project Costs'!$BU$10:$BU$1009,'Calc| Project Costs'!BA$10:BA$1009)/10^3,
'Output| AER'!$B$18,IF(LEN($B68)&gt;0,SUM(G$9:G68),0),
'Output| AER'!$B$19,(SUMPRODUCT('Calc| Project Costs'!AC$10:AC$1009,'Calc| Project Costs'!$BU$10:$BU$1009)+SUMPRODUCT('Calc| Project Costs'!BI$10:BI$1009,'Calc| Project Costs'!$BU$10:$BU$1009))/10^3,
'Output| AER'!$B$20,SUMPRODUCT(--('Input| Disposals'!$O$8:$O$57='Input| Setup'!$B$36),'Input| Disposals'!T$8:T$57)/10^3,
'Output| AER'!$B$21,G66-G67-G68,
'Output| AER'!$B$23,"",
'Output| AER'!$B$24,'Input| Type 2 capcons'!G$46/10^3,
SUMPRODUCT('Calc| Project Costs'!U$10:U$1009,1*('Calc| Project Costs'!$G$10:$G$1009=$B69),'Calc| Project Costs'!$BU$10:$BU$1009)/10^3),
""))</f>
        <v/>
      </c>
      <c r="H69" s="213" t="str" cm="1">
        <f t="array" ref="H69">IF($B68='Output| AER'!$B$21,
IF(AND(ABS(H65*10^3-(SUM(SUMPRODUCT('Calc| Project Costs'!$BU$10:$BU$1009,'Calc| Project Costs'!AD$10:AD$1009)+SUMPRODUCT('Calc| Project Costs'!$BU$10:$BU$1009,'Calc| Project Costs'!BJ$10:BJ$1009))+SUMPRODUCT(--('Input| Disposals'!$O$8:$O$57='Input| Setup'!$B$36),'Input| Disposals'!U$8:U$57)+H68*10^3))&lt;0.000001,(ABS(H65*10^3-(SUMPRODUCT('Calc| Project Costs'!$BU$10:$BU$1009,'Calc| Project Costs'!BR$10:BR$1009)))&lt;0.000001)),0,1),
IF(LEN($B69)&gt;0,
_xlfn.SWITCH($B69,
'Output| AER'!$B$17,SUMPRODUCT('Calc| Project Costs'!$BU$10:$BU$1009,'Calc| Project Costs'!BB$10:BB$1009)/10^3,
'Output| AER'!$B$18,IF(LEN($B68)&gt;0,SUM(H$9:H68),0),
'Output| AER'!$B$19,(SUMPRODUCT('Calc| Project Costs'!AD$10:AD$1009,'Calc| Project Costs'!$BU$10:$BU$1009)+SUMPRODUCT('Calc| Project Costs'!BJ$10:BJ$1009,'Calc| Project Costs'!$BU$10:$BU$1009))/10^3,
'Output| AER'!$B$20,SUMPRODUCT(--('Input| Disposals'!$O$8:$O$57='Input| Setup'!$B$36),'Input| Disposals'!U$8:U$57)/10^3,
'Output| AER'!$B$21,H66-H67-H68,
'Output| AER'!$B$23,"",
'Output| AER'!$B$24,'Input| Type 2 capcons'!H$46/10^3,
SUMPRODUCT('Calc| Project Costs'!V$10:V$1009,1*('Calc| Project Costs'!$G$10:$G$1009=$B69),'Calc| Project Costs'!$BU$10:$BU$1009)/10^3),
""))</f>
        <v/>
      </c>
      <c r="I69" s="213" t="str" cm="1">
        <f t="array" ref="I69">IF($B68='Output| AER'!$B$21,
IF(AND(ABS(I65*10^3-(SUM(SUMPRODUCT('Calc| Project Costs'!$BU$10:$BU$1009,'Calc| Project Costs'!AE$10:AE$1009)+SUMPRODUCT('Calc| Project Costs'!$BU$10:$BU$1009,'Calc| Project Costs'!BK$10:BK$1009))+SUMPRODUCT(--('Input| Disposals'!$O$8:$O$57='Input| Setup'!$B$36),'Input| Disposals'!V$8:V$57)+I68*10^3))&lt;0.000001,(ABS(I65*10^3-(SUMPRODUCT('Calc| Project Costs'!$BU$10:$BU$1009,'Calc| Project Costs'!BS$10:BS$1009)))&lt;0.000001)),0,1),
IF(LEN($B69)&gt;0,
_xlfn.SWITCH($B69,
'Output| AER'!$B$17,SUMPRODUCT('Calc| Project Costs'!$BU$10:$BU$1009,'Calc| Project Costs'!BC$10:BC$1009)/10^3,
'Output| AER'!$B$18,IF(LEN($B68)&gt;0,SUM(I$9:I68),0),
'Output| AER'!$B$19,(SUMPRODUCT('Calc| Project Costs'!AE$10:AE$1009,'Calc| Project Costs'!$BU$10:$BU$1009)+SUMPRODUCT('Calc| Project Costs'!BK$10:BK$1009,'Calc| Project Costs'!$BU$10:$BU$1009))/10^3,
'Output| AER'!$B$20,SUMPRODUCT(--('Input| Disposals'!$O$8:$O$57='Input| Setup'!$B$36),'Input| Disposals'!V$8:V$57)/10^3,
'Output| AER'!$B$21,I66-I67-I68,
'Output| AER'!$B$23,"",
'Output| AER'!$B$24,'Input| Type 2 capcons'!I$46/10^3,
SUMPRODUCT('Calc| Project Costs'!W$10:W$1009,1*('Calc| Project Costs'!$G$10:$G$1009=$B69),'Calc| Project Costs'!$BU$10:$BU$1009)/10^3),
""))</f>
        <v/>
      </c>
      <c r="J69" s="214" t="str">
        <f>IF(B68='Output| AER'!$B$21,ROUND(J68-'Output| PTRM (SCS)'!$I$223,9),IF(OR(B69='Output| AER'!$B$23,AND(B69="",B68=""),AND(B69="",B68='Output| AER'!$B$24)),"",IFERROR(SUM(E69:I69),0)))</f>
        <v/>
      </c>
      <c r="L69" s="213" t="str" cm="1">
        <f t="array" ref="L69">IF($B68='Output| AER'!$B$21,
IF(AND(ABS(L65*10^3-(SUM(SUMPRODUCT('Calc| Project Costs'!$BV$10:$BV$1009,'Calc| Project Costs'!Y$10:Y$1009)+SUMPRODUCT('Calc| Project Costs'!$BV$10:$BV$1009,'Calc| Project Costs'!BE$10:BE$1009))+SUMPRODUCT(--('Input| Disposals'!$O$8:$O$57='Input| Setup'!$B$37),'Input| Disposals'!P$8:P$57)+L68*10^3))&lt;0.000001,(ABS(L65*10^3-(SUMPRODUCT('Calc| Project Costs'!$BV$10:$BV$1009,'Calc| Project Costs'!BM$10:BM$1009)))&lt;0.000001)),0,1),
IF(LEN($B69)&gt;0,
_xlfn.SWITCH($B69,
'Output| AER'!$B$17,SUMPRODUCT('Calc| Project Costs'!$BV$10:$BV$1009,'Calc| Project Costs'!AW$10:AW$1009)/10^3,
'Output| AER'!$B$18,IF(LEN($B68)&gt;0,SUM(L$9:L68),0),
'Output| AER'!$B$19,(SUMPRODUCT('Calc| Project Costs'!Y$10:Y$1009,'Calc| Project Costs'!$BV$10:$BV$1009)+SUMPRODUCT('Calc| Project Costs'!BE$10:BE$1009,'Calc| Project Costs'!$BV$10:$BV$1009))/10^3,
'Output| AER'!$B$20,SUMPRODUCT(--('Input| Disposals'!$O$8:$O$57='Input| Setup'!$B$37),'Input| Disposals'!P$8:P$57)/10^3,
'Output| AER'!$B$21,L66-L67-L68,
'Output| AER'!$B$23,"",
'Output| AER'!$B$24,'Input| Type 2 capcons'!L$46/10^3,
SUMPRODUCT('Calc| Project Costs'!Q$10:Q$1009,1*('Calc| Project Costs'!$G$10:$G$1009=$B69),'Calc| Project Costs'!$BV$10:$BV$1009)/10^3),
""))</f>
        <v/>
      </c>
      <c r="M69" s="213" t="str" cm="1">
        <f t="array" ref="M69">IF($B68='Output| AER'!$B$21,
IF(AND(ABS(M65*10^3-(SUM(SUMPRODUCT('Calc| Project Costs'!$BV$10:$BV$1009,'Calc| Project Costs'!Z$10:Z$1009)+SUMPRODUCT('Calc| Project Costs'!$BV$10:$BV$1009,'Calc| Project Costs'!BF$10:BF$1009))+SUMPRODUCT(--('Input| Disposals'!$O$8:$O$57='Input| Setup'!$B$37),'Input| Disposals'!Q$8:Q$57)+M68*10^3))&lt;0.000001,(ABS(M65*10^3-(SUMPRODUCT('Calc| Project Costs'!$BV$10:$BV$1009,'Calc| Project Costs'!BN$10:BN$1009)))&lt;0.000001)),0,1),
IF(LEN($B69)&gt;0,
_xlfn.SWITCH($B69,
'Output| AER'!$B$17,SUMPRODUCT('Calc| Project Costs'!$BV$10:$BV$1009,'Calc| Project Costs'!AX$10:AX$1009)/10^3,
'Output| AER'!$B$18,IF(LEN($B68)&gt;0,SUM(M$9:M68),0),
'Output| AER'!$B$19,(SUMPRODUCT('Calc| Project Costs'!Z$10:Z$1009,'Calc| Project Costs'!$BV$10:$BV$1009)+SUMPRODUCT('Calc| Project Costs'!BF$10:BF$1009,'Calc| Project Costs'!$BV$10:$BV$1009))/10^3,
'Output| AER'!$B$20,SUMPRODUCT(--('Input| Disposals'!$O$8:$O$57='Input| Setup'!$B$37),'Input| Disposals'!Q$8:Q$57)/10^3,
'Output| AER'!$B$21,M66-M67-M68,
'Output| AER'!$B$23,"",
'Output| AER'!$B$24,'Input| Type 2 capcons'!M$46/10^3,
SUMPRODUCT('Calc| Project Costs'!R$10:R$1009,1*('Calc| Project Costs'!$G$10:$G$1009=$B69),'Calc| Project Costs'!$BV$10:$BV$1009)/10^3),
""))</f>
        <v/>
      </c>
      <c r="N69" s="213" t="str" cm="1">
        <f t="array" ref="N69">IF($B68='Output| AER'!$B$21,
IF(AND(ABS(N65*10^3-(SUM(SUMPRODUCT('Calc| Project Costs'!$BV$10:$BV$1009,'Calc| Project Costs'!AA$10:AA$1009)+SUMPRODUCT('Calc| Project Costs'!$BV$10:$BV$1009,'Calc| Project Costs'!BG$10:BG$1009))+SUMPRODUCT(--('Input| Disposals'!$O$8:$O$57='Input| Setup'!$B$37),'Input| Disposals'!R$8:R$57)+N68*10^3))&lt;0.000001,(ABS(N65*10^3-(SUMPRODUCT('Calc| Project Costs'!$BV$10:$BV$1009,'Calc| Project Costs'!BO$10:BO$1009)))&lt;0.000001)),0,1),
IF(LEN($B69)&gt;0,
_xlfn.SWITCH($B69,
'Output| AER'!$B$17,SUMPRODUCT('Calc| Project Costs'!$BV$10:$BV$1009,'Calc| Project Costs'!AY$10:AY$1009)/10^3,
'Output| AER'!$B$18,IF(LEN($B68)&gt;0,SUM(N$9:N68),0),
'Output| AER'!$B$19,(SUMPRODUCT('Calc| Project Costs'!AA$10:AA$1009,'Calc| Project Costs'!$BV$10:$BV$1009)+SUMPRODUCT('Calc| Project Costs'!BG$10:BG$1009,'Calc| Project Costs'!$BV$10:$BV$1009))/10^3,
'Output| AER'!$B$20,SUMPRODUCT(--('Input| Disposals'!$O$8:$O$57='Input| Setup'!$B$37),'Input| Disposals'!R$8:R$57)/10^3,
'Output| AER'!$B$21,N66-N67-N68,
'Output| AER'!$B$23,"",
'Output| AER'!$B$24,'Input| Type 2 capcons'!N$46/10^3,
SUMPRODUCT('Calc| Project Costs'!S$10:S$1009,1*('Calc| Project Costs'!$G$10:$G$1009=$B69),'Calc| Project Costs'!$BV$10:$BV$1009)/10^3),
""))</f>
        <v/>
      </c>
      <c r="O69" s="213" t="str" cm="1">
        <f t="array" ref="O69">IF($B68='Output| AER'!$B$21,
IF(AND(ABS(O65*10^3-(SUM(SUMPRODUCT('Calc| Project Costs'!$BV$10:$BV$1009,'Calc| Project Costs'!AB$10:AB$1009)+SUMPRODUCT('Calc| Project Costs'!$BV$10:$BV$1009,'Calc| Project Costs'!BH$10:BH$1009))+SUMPRODUCT(--('Input| Disposals'!$O$8:$O$57='Input| Setup'!$B$37),'Input| Disposals'!S$8:S$57)+O68*10^3))&lt;0.000001,(ABS(O65*10^3-(SUMPRODUCT('Calc| Project Costs'!$BV$10:$BV$1009,'Calc| Project Costs'!BP$10:BP$1009)))&lt;0.000001)),0,1),
IF(LEN($B69)&gt;0,
_xlfn.SWITCH($B69,
'Output| AER'!$B$17,SUMPRODUCT('Calc| Project Costs'!$BV$10:$BV$1009,'Calc| Project Costs'!AZ$10:AZ$1009)/10^3,
'Output| AER'!$B$18,IF(LEN($B68)&gt;0,SUM(O$9:O68),0),
'Output| AER'!$B$19,(SUMPRODUCT('Calc| Project Costs'!AB$10:AB$1009,'Calc| Project Costs'!$BV$10:$BV$1009)+SUMPRODUCT('Calc| Project Costs'!BH$10:BH$1009,'Calc| Project Costs'!$BV$10:$BV$1009))/10^3,
'Output| AER'!$B$20,SUMPRODUCT(--('Input| Disposals'!$O$8:$O$57='Input| Setup'!$B$37),'Input| Disposals'!S$8:S$57)/10^3,
'Output| AER'!$B$21,O66-O67-O68,
'Output| AER'!$B$23,"",
'Output| AER'!$B$24,'Input| Type 2 capcons'!O$46/10^3,
SUMPRODUCT('Calc| Project Costs'!T$10:T$1009,1*('Calc| Project Costs'!$G$10:$G$1009=$B69),'Calc| Project Costs'!$BV$10:$BV$1009)/10^3),
""))</f>
        <v/>
      </c>
      <c r="P69" s="213" t="str" cm="1">
        <f t="array" ref="P69">IF($B68='Output| AER'!$B$21,
IF(AND(ABS(P65*10^3-(SUM(SUMPRODUCT('Calc| Project Costs'!$BV$10:$BV$1009,'Calc| Project Costs'!AC$10:AC$1009)+SUMPRODUCT('Calc| Project Costs'!$BV$10:$BV$1009,'Calc| Project Costs'!BI$10:BI$1009))+SUMPRODUCT(--('Input| Disposals'!$O$8:$O$57='Input| Setup'!$B$37),'Input| Disposals'!T$8:T$57)+P68*10^3))&lt;0.000001,(ABS(P65*10^3-(SUMPRODUCT('Calc| Project Costs'!$BV$10:$BV$1009,'Calc| Project Costs'!BQ$10:BQ$1009)))&lt;0.000001)),0,1),
IF(LEN($B69)&gt;0,
_xlfn.SWITCH($B69,
'Output| AER'!$B$17,SUMPRODUCT('Calc| Project Costs'!$BV$10:$BV$1009,'Calc| Project Costs'!BA$10:BA$1009)/10^3,
'Output| AER'!$B$18,IF(LEN($B68)&gt;0,SUM(P$9:P68),0),
'Output| AER'!$B$19,(SUMPRODUCT('Calc| Project Costs'!AC$10:AC$1009,'Calc| Project Costs'!$BV$10:$BV$1009)+SUMPRODUCT('Calc| Project Costs'!BI$10:BI$1009,'Calc| Project Costs'!$BV$10:$BV$1009))/10^3,
'Output| AER'!$B$20,SUMPRODUCT(--('Input| Disposals'!$O$8:$O$57='Input| Setup'!$B$37),'Input| Disposals'!T$8:T$57)/10^3,
'Output| AER'!$B$21,P66-P67-P68,
'Output| AER'!$B$23,"",
'Output| AER'!$B$24,'Input| Type 2 capcons'!P$46/10^3,
SUMPRODUCT('Calc| Project Costs'!U$10:U$1009,1*('Calc| Project Costs'!$G$10:$G$1009=$B69),'Calc| Project Costs'!$BV$10:$BV$1009)/10^3),
""))</f>
        <v/>
      </c>
      <c r="Q69" s="213" t="str" cm="1">
        <f t="array" ref="Q69">IF($B68='Output| AER'!$B$21,
IF(AND(ABS(Q65*10^3-(SUM(SUMPRODUCT('Calc| Project Costs'!$BV$10:$BV$1009,'Calc| Project Costs'!AD$10:AD$1009)+SUMPRODUCT('Calc| Project Costs'!$BV$10:$BV$1009,'Calc| Project Costs'!BJ$10:BJ$1009))+SUMPRODUCT(--('Input| Disposals'!$O$8:$O$57='Input| Setup'!$B$37),'Input| Disposals'!U$8:U$57)+Q68*10^3))&lt;0.000001,(ABS(Q65*10^3-(SUMPRODUCT('Calc| Project Costs'!$BV$10:$BV$1009,'Calc| Project Costs'!BR$10:BR$1009)))&lt;0.000001)),0,1),
IF(LEN($B69)&gt;0,
_xlfn.SWITCH($B69,
'Output| AER'!$B$17,SUMPRODUCT('Calc| Project Costs'!$BV$10:$BV$1009,'Calc| Project Costs'!BB$10:BB$1009)/10^3,
'Output| AER'!$B$18,IF(LEN($B68)&gt;0,SUM(Q$9:Q68),0),
'Output| AER'!$B$19,(SUMPRODUCT('Calc| Project Costs'!AD$10:AD$1009,'Calc| Project Costs'!$BV$10:$BV$1009)+SUMPRODUCT('Calc| Project Costs'!BJ$10:BJ$1009,'Calc| Project Costs'!$BV$10:$BV$1009))/10^3,
'Output| AER'!$B$20,SUMPRODUCT(--('Input| Disposals'!$O$8:$O$57='Input| Setup'!$B$37),'Input| Disposals'!U$8:U$57)/10^3,
'Output| AER'!$B$21,Q66-Q67-Q68,
'Output| AER'!$B$23,"",
'Output| AER'!$B$24,'Input| Type 2 capcons'!Q$46/10^3,
SUMPRODUCT('Calc| Project Costs'!V$10:V$1009,1*('Calc| Project Costs'!$G$10:$G$1009=$B69),'Calc| Project Costs'!$BV$10:$BV$1009)/10^3),
""))</f>
        <v/>
      </c>
      <c r="R69" s="213" t="str" cm="1">
        <f t="array" ref="R69">IF($B68='Output| AER'!$B$21,
IF(AND(ABS(R65*10^3-(SUM(SUMPRODUCT('Calc| Project Costs'!$BV$10:$BV$1009,'Calc| Project Costs'!AE$10:AE$1009)+SUMPRODUCT('Calc| Project Costs'!$BV$10:$BV$1009,'Calc| Project Costs'!BK$10:BK$1009))+SUMPRODUCT(--('Input| Disposals'!$O$8:$O$57='Input| Setup'!$B$37),'Input| Disposals'!V$8:V$57)+R68*10^3))&lt;0.000001,(ABS(R65*10^3-(SUMPRODUCT('Calc| Project Costs'!$BV$10:$BV$1009,'Calc| Project Costs'!BS$10:BS$1009)))&lt;0.000001)),0,1),
IF(LEN($B69)&gt;0,
_xlfn.SWITCH($B69,
'Output| AER'!$B$17,SUMPRODUCT('Calc| Project Costs'!$BV$10:$BV$1009,'Calc| Project Costs'!BC$10:BC$1009)/10^3,
'Output| AER'!$B$18,IF(LEN($B68)&gt;0,SUM(R$9:R68),0),
'Output| AER'!$B$19,(SUMPRODUCT('Calc| Project Costs'!AE$10:AE$1009,'Calc| Project Costs'!$BV$10:$BV$1009)+SUMPRODUCT('Calc| Project Costs'!BK$10:BK$1009,'Calc| Project Costs'!$BV$10:$BV$1009))/10^3,
'Output| AER'!$B$20,SUMPRODUCT(--('Input| Disposals'!$O$8:$O$57='Input| Setup'!$B$37),'Input| Disposals'!V$8:V$57)/10^3,
'Output| AER'!$B$21,R66-R67-R68,
'Output| AER'!$B$23,"",
'Output| AER'!$B$24,'Input| Type 2 capcons'!R$46/10^3,
SUMPRODUCT('Calc| Project Costs'!W$10:W$1009,1*('Calc| Project Costs'!$G$10:$G$1009=$B69),'Calc| Project Costs'!$BV$10:$BV$1009)/10^3),
""))</f>
        <v/>
      </c>
      <c r="S69" s="214" t="str">
        <f>IF(B68='Output| AER'!$B$21,ROUND(S68-'Output| PTRM (DFA)'!$I$223,9),IF(OR(B69='Output| AER'!$B$23,AND(B69="",B68=""),AND(B69="",B68='Output| AER'!$B$24)),"",IFERROR(SUM(N69:R69),0)))</f>
        <v/>
      </c>
    </row>
    <row r="70" spans="2:19" ht="12.75" customHeight="1" x14ac:dyDescent="0.2">
      <c r="B70" s="125" t="str" cm="1">
        <f t="array" ref="B70">IFERROR(_xlfn.LET(_xlpm.x, INDEX(_xlfn.VSTACK(_xlfn.UNIQUE(_xlfn._xlws.FILTER('Input| Projects'!$G$10:$G$1009,'Input| Projects'!$G$10:$G$1009&lt;&gt;"")),'Output| AER'!$B$17:$B$24),ROW(A62)),IF(_xlpm.x=0,"",_xlpm.x)),"")</f>
        <v/>
      </c>
      <c r="C70" s="213" t="str" cm="1">
        <f t="array" ref="C70">IF($B69='Output| AER'!$B$21,
IF(AND(ABS(C66*10^3-(SUM(SUMPRODUCT('Calc| Project Costs'!$BU$10:$BU$1009,'Calc| Project Costs'!Y$10:Y$1009)+SUMPRODUCT('Calc| Project Costs'!$BU$10:$BU$1009,'Calc| Project Costs'!BE$10:BE$1009))+SUMPRODUCT(--('Input| Disposals'!$O$8:$O$57='Input| Setup'!$B$36),'Input| Disposals'!P$8:P$57)+C69*10^3))&lt;0.000001,(ABS(C66*10^3-(SUMPRODUCT('Calc| Project Costs'!$BU$10:$BU$1009,'Calc| Project Costs'!BM$10:BM$1009)))&lt;0.000001)),0,1),
IF(LEN($B70)&gt;0,
_xlfn.SWITCH($B70,
'Output| AER'!$B$17,SUMPRODUCT('Calc| Project Costs'!$BU$10:$BU$1009,'Calc| Project Costs'!AW$10:AW$1009)/10^3,
'Output| AER'!$B$18,IF(LEN($B69)&gt;0,SUM(C$9:C69),0),
'Output| AER'!$B$19,(SUMPRODUCT('Calc| Project Costs'!Y$10:Y$1009,'Calc| Project Costs'!$BU$10:$BU$1009)+SUMPRODUCT('Calc| Project Costs'!BE$10:BE$1009,'Calc| Project Costs'!$BU$10:$BU$1009))/10^3,
'Output| AER'!$B$20,SUMPRODUCT(--('Input| Disposals'!$O$8:$O$57='Input| Setup'!$B$36),'Input| Disposals'!P$8:P$57)/10^3,
'Output| AER'!$B$21,C67-C68-C69,
'Output| AER'!$B$23,"",
'Output| AER'!$B$24,'Input| Type 2 capcons'!C$46/10^3,
SUMPRODUCT('Calc| Project Costs'!Q$10:Q$1009,1*('Calc| Project Costs'!$G$10:$G$1009=$B70),'Calc| Project Costs'!$BU$10:$BU$1009)/10^3),
""))</f>
        <v/>
      </c>
      <c r="D70" s="213" t="str" cm="1">
        <f t="array" ref="D70">IF($B69='Output| AER'!$B$21,
IF(AND(ABS(D66*10^3-(SUM(SUMPRODUCT('Calc| Project Costs'!$BU$10:$BU$1009,'Calc| Project Costs'!Z$10:Z$1009)+SUMPRODUCT('Calc| Project Costs'!$BU$10:$BU$1009,'Calc| Project Costs'!BF$10:BF$1009))+SUMPRODUCT(--('Input| Disposals'!$O$8:$O$57='Input| Setup'!$B$36),'Input| Disposals'!Q$8:Q$57)+D69*10^3))&lt;0.000001,(ABS(D66*10^3-(SUMPRODUCT('Calc| Project Costs'!$BU$10:$BU$1009,'Calc| Project Costs'!BN$10:BN$1009)))&lt;0.000001)),0,1),
IF(LEN($B70)&gt;0,
_xlfn.SWITCH($B70,
'Output| AER'!$B$17,SUMPRODUCT('Calc| Project Costs'!$BU$10:$BU$1009,'Calc| Project Costs'!AX$10:AX$1009)/10^3,
'Output| AER'!$B$18,IF(LEN($B69)&gt;0,SUM(D$9:D69),0),
'Output| AER'!$B$19,(SUMPRODUCT('Calc| Project Costs'!Z$10:Z$1009,'Calc| Project Costs'!$BU$10:$BU$1009)+SUMPRODUCT('Calc| Project Costs'!BF$10:BF$1009,'Calc| Project Costs'!$BU$10:$BU$1009))/10^3,
'Output| AER'!$B$20,SUMPRODUCT(--('Input| Disposals'!$O$8:$O$57='Input| Setup'!$B$36),'Input| Disposals'!Q$8:Q$57)/10^3,
'Output| AER'!$B$21,D67-D68-D69,
'Output| AER'!$B$23,"",
'Output| AER'!$B$24,'Input| Type 2 capcons'!D$46/10^3,
SUMPRODUCT('Calc| Project Costs'!R$10:R$1009,1*('Calc| Project Costs'!$G$10:$G$1009=$B70),'Calc| Project Costs'!$BU$10:$BU$1009)/10^3),
""))</f>
        <v/>
      </c>
      <c r="E70" s="213" t="str" cm="1">
        <f t="array" ref="E70">IF($B69='Output| AER'!$B$21,
IF(AND(ABS(E66*10^3-(SUM(SUMPRODUCT('Calc| Project Costs'!$BU$10:$BU$1009,'Calc| Project Costs'!AA$10:AA$1009)+SUMPRODUCT('Calc| Project Costs'!$BU$10:$BU$1009,'Calc| Project Costs'!BG$10:BG$1009))+SUMPRODUCT(--('Input| Disposals'!$O$8:$O$57='Input| Setup'!$B$36),'Input| Disposals'!R$8:R$57)+E69*10^3))&lt;0.000001,(ABS(E66*10^3-(SUMPRODUCT('Calc| Project Costs'!$BU$10:$BU$1009,'Calc| Project Costs'!BO$10:BO$1009)))&lt;0.000001)),0,1),
IF(LEN($B70)&gt;0,
_xlfn.SWITCH($B70,
'Output| AER'!$B$17,SUMPRODUCT('Calc| Project Costs'!$BU$10:$BU$1009,'Calc| Project Costs'!AY$10:AY$1009)/10^3,
'Output| AER'!$B$18,IF(LEN($B69)&gt;0,SUM(E$9:E69),0),
'Output| AER'!$B$19,(SUMPRODUCT('Calc| Project Costs'!AA$10:AA$1009,'Calc| Project Costs'!$BU$10:$BU$1009)+SUMPRODUCT('Calc| Project Costs'!BG$10:BG$1009,'Calc| Project Costs'!$BU$10:$BU$1009))/10^3,
'Output| AER'!$B$20,SUMPRODUCT(--('Input| Disposals'!$O$8:$O$57='Input| Setup'!$B$36),'Input| Disposals'!R$8:R$57)/10^3,
'Output| AER'!$B$21,E67-E68-E69,
'Output| AER'!$B$23,"",
'Output| AER'!$B$24,'Input| Type 2 capcons'!E$46/10^3,
SUMPRODUCT('Calc| Project Costs'!S$10:S$1009,1*('Calc| Project Costs'!$G$10:$G$1009=$B70),'Calc| Project Costs'!$BU$10:$BU$1009)/10^3),
""))</f>
        <v/>
      </c>
      <c r="F70" s="213" t="str" cm="1">
        <f t="array" ref="F70">IF($B69='Output| AER'!$B$21,
IF(AND(ABS(F66*10^3-(SUM(SUMPRODUCT('Calc| Project Costs'!$BU$10:$BU$1009,'Calc| Project Costs'!AB$10:AB$1009)+SUMPRODUCT('Calc| Project Costs'!$BU$10:$BU$1009,'Calc| Project Costs'!BH$10:BH$1009))+SUMPRODUCT(--('Input| Disposals'!$O$8:$O$57='Input| Setup'!$B$36),'Input| Disposals'!S$8:S$57)+F69*10^3))&lt;0.000001,(ABS(F66*10^3-(SUMPRODUCT('Calc| Project Costs'!$BU$10:$BU$1009,'Calc| Project Costs'!BP$10:BP$1009)))&lt;0.000001)),0,1),
IF(LEN($B70)&gt;0,
_xlfn.SWITCH($B70,
'Output| AER'!$B$17,SUMPRODUCT('Calc| Project Costs'!$BU$10:$BU$1009,'Calc| Project Costs'!AZ$10:AZ$1009)/10^3,
'Output| AER'!$B$18,IF(LEN($B69)&gt;0,SUM(F$9:F69),0),
'Output| AER'!$B$19,(SUMPRODUCT('Calc| Project Costs'!AB$10:AB$1009,'Calc| Project Costs'!$BU$10:$BU$1009)+SUMPRODUCT('Calc| Project Costs'!BH$10:BH$1009,'Calc| Project Costs'!$BU$10:$BU$1009))/10^3,
'Output| AER'!$B$20,SUMPRODUCT(--('Input| Disposals'!$O$8:$O$57='Input| Setup'!$B$36),'Input| Disposals'!S$8:S$57)/10^3,
'Output| AER'!$B$21,F67-F68-F69,
'Output| AER'!$B$23,"",
'Output| AER'!$B$24,'Input| Type 2 capcons'!F$46/10^3,
SUMPRODUCT('Calc| Project Costs'!T$10:T$1009,1*('Calc| Project Costs'!$G$10:$G$1009=$B70),'Calc| Project Costs'!$BU$10:$BU$1009)/10^3),
""))</f>
        <v/>
      </c>
      <c r="G70" s="213" t="str" cm="1">
        <f t="array" ref="G70">IF($B69='Output| AER'!$B$21,
IF(AND(ABS(G66*10^3-(SUM(SUMPRODUCT('Calc| Project Costs'!$BU$10:$BU$1009,'Calc| Project Costs'!AC$10:AC$1009)+SUMPRODUCT('Calc| Project Costs'!$BU$10:$BU$1009,'Calc| Project Costs'!BI$10:BI$1009))+SUMPRODUCT(--('Input| Disposals'!$O$8:$O$57='Input| Setup'!$B$36),'Input| Disposals'!T$8:T$57)+G69*10^3))&lt;0.000001,(ABS(G66*10^3-(SUMPRODUCT('Calc| Project Costs'!$BU$10:$BU$1009,'Calc| Project Costs'!BQ$10:BQ$1009)))&lt;0.000001)),0,1),
IF(LEN($B70)&gt;0,
_xlfn.SWITCH($B70,
'Output| AER'!$B$17,SUMPRODUCT('Calc| Project Costs'!$BU$10:$BU$1009,'Calc| Project Costs'!BA$10:BA$1009)/10^3,
'Output| AER'!$B$18,IF(LEN($B69)&gt;0,SUM(G$9:G69),0),
'Output| AER'!$B$19,(SUMPRODUCT('Calc| Project Costs'!AC$10:AC$1009,'Calc| Project Costs'!$BU$10:$BU$1009)+SUMPRODUCT('Calc| Project Costs'!BI$10:BI$1009,'Calc| Project Costs'!$BU$10:$BU$1009))/10^3,
'Output| AER'!$B$20,SUMPRODUCT(--('Input| Disposals'!$O$8:$O$57='Input| Setup'!$B$36),'Input| Disposals'!T$8:T$57)/10^3,
'Output| AER'!$B$21,G67-G68-G69,
'Output| AER'!$B$23,"",
'Output| AER'!$B$24,'Input| Type 2 capcons'!G$46/10^3,
SUMPRODUCT('Calc| Project Costs'!U$10:U$1009,1*('Calc| Project Costs'!$G$10:$G$1009=$B70),'Calc| Project Costs'!$BU$10:$BU$1009)/10^3),
""))</f>
        <v/>
      </c>
      <c r="H70" s="213" t="str" cm="1">
        <f t="array" ref="H70">IF($B69='Output| AER'!$B$21,
IF(AND(ABS(H66*10^3-(SUM(SUMPRODUCT('Calc| Project Costs'!$BU$10:$BU$1009,'Calc| Project Costs'!AD$10:AD$1009)+SUMPRODUCT('Calc| Project Costs'!$BU$10:$BU$1009,'Calc| Project Costs'!BJ$10:BJ$1009))+SUMPRODUCT(--('Input| Disposals'!$O$8:$O$57='Input| Setup'!$B$36),'Input| Disposals'!U$8:U$57)+H69*10^3))&lt;0.000001,(ABS(H66*10^3-(SUMPRODUCT('Calc| Project Costs'!$BU$10:$BU$1009,'Calc| Project Costs'!BR$10:BR$1009)))&lt;0.000001)),0,1),
IF(LEN($B70)&gt;0,
_xlfn.SWITCH($B70,
'Output| AER'!$B$17,SUMPRODUCT('Calc| Project Costs'!$BU$10:$BU$1009,'Calc| Project Costs'!BB$10:BB$1009)/10^3,
'Output| AER'!$B$18,IF(LEN($B69)&gt;0,SUM(H$9:H69),0),
'Output| AER'!$B$19,(SUMPRODUCT('Calc| Project Costs'!AD$10:AD$1009,'Calc| Project Costs'!$BU$10:$BU$1009)+SUMPRODUCT('Calc| Project Costs'!BJ$10:BJ$1009,'Calc| Project Costs'!$BU$10:$BU$1009))/10^3,
'Output| AER'!$B$20,SUMPRODUCT(--('Input| Disposals'!$O$8:$O$57='Input| Setup'!$B$36),'Input| Disposals'!U$8:U$57)/10^3,
'Output| AER'!$B$21,H67-H68-H69,
'Output| AER'!$B$23,"",
'Output| AER'!$B$24,'Input| Type 2 capcons'!H$46/10^3,
SUMPRODUCT('Calc| Project Costs'!V$10:V$1009,1*('Calc| Project Costs'!$G$10:$G$1009=$B70),'Calc| Project Costs'!$BU$10:$BU$1009)/10^3),
""))</f>
        <v/>
      </c>
      <c r="I70" s="213" t="str" cm="1">
        <f t="array" ref="I70">IF($B69='Output| AER'!$B$21,
IF(AND(ABS(I66*10^3-(SUM(SUMPRODUCT('Calc| Project Costs'!$BU$10:$BU$1009,'Calc| Project Costs'!AE$10:AE$1009)+SUMPRODUCT('Calc| Project Costs'!$BU$10:$BU$1009,'Calc| Project Costs'!BK$10:BK$1009))+SUMPRODUCT(--('Input| Disposals'!$O$8:$O$57='Input| Setup'!$B$36),'Input| Disposals'!V$8:V$57)+I69*10^3))&lt;0.000001,(ABS(I66*10^3-(SUMPRODUCT('Calc| Project Costs'!$BU$10:$BU$1009,'Calc| Project Costs'!BS$10:BS$1009)))&lt;0.000001)),0,1),
IF(LEN($B70)&gt;0,
_xlfn.SWITCH($B70,
'Output| AER'!$B$17,SUMPRODUCT('Calc| Project Costs'!$BU$10:$BU$1009,'Calc| Project Costs'!BC$10:BC$1009)/10^3,
'Output| AER'!$B$18,IF(LEN($B69)&gt;0,SUM(I$9:I69),0),
'Output| AER'!$B$19,(SUMPRODUCT('Calc| Project Costs'!AE$10:AE$1009,'Calc| Project Costs'!$BU$10:$BU$1009)+SUMPRODUCT('Calc| Project Costs'!BK$10:BK$1009,'Calc| Project Costs'!$BU$10:$BU$1009))/10^3,
'Output| AER'!$B$20,SUMPRODUCT(--('Input| Disposals'!$O$8:$O$57='Input| Setup'!$B$36),'Input| Disposals'!V$8:V$57)/10^3,
'Output| AER'!$B$21,I67-I68-I69,
'Output| AER'!$B$23,"",
'Output| AER'!$B$24,'Input| Type 2 capcons'!I$46/10^3,
SUMPRODUCT('Calc| Project Costs'!W$10:W$1009,1*('Calc| Project Costs'!$G$10:$G$1009=$B70),'Calc| Project Costs'!$BU$10:$BU$1009)/10^3),
""))</f>
        <v/>
      </c>
      <c r="J70" s="214" t="str">
        <f>IF(B69='Output| AER'!$B$21,ROUND(J69-'Output| PTRM (SCS)'!$I$223,9),IF(OR(B70='Output| AER'!$B$23,AND(B70="",B69=""),AND(B70="",B69='Output| AER'!$B$24)),"",IFERROR(SUM(E70:I70),0)))</f>
        <v/>
      </c>
      <c r="L70" s="213" t="str" cm="1">
        <f t="array" ref="L70">IF($B69='Output| AER'!$B$21,
IF(AND(ABS(L66*10^3-(SUM(SUMPRODUCT('Calc| Project Costs'!$BV$10:$BV$1009,'Calc| Project Costs'!Y$10:Y$1009)+SUMPRODUCT('Calc| Project Costs'!$BV$10:$BV$1009,'Calc| Project Costs'!BE$10:BE$1009))+SUMPRODUCT(--('Input| Disposals'!$O$8:$O$57='Input| Setup'!$B$37),'Input| Disposals'!P$8:P$57)+L69*10^3))&lt;0.000001,(ABS(L66*10^3-(SUMPRODUCT('Calc| Project Costs'!$BV$10:$BV$1009,'Calc| Project Costs'!BM$10:BM$1009)))&lt;0.000001)),0,1),
IF(LEN($B70)&gt;0,
_xlfn.SWITCH($B70,
'Output| AER'!$B$17,SUMPRODUCT('Calc| Project Costs'!$BV$10:$BV$1009,'Calc| Project Costs'!AW$10:AW$1009)/10^3,
'Output| AER'!$B$18,IF(LEN($B69)&gt;0,SUM(L$9:L69),0),
'Output| AER'!$B$19,(SUMPRODUCT('Calc| Project Costs'!Y$10:Y$1009,'Calc| Project Costs'!$BV$10:$BV$1009)+SUMPRODUCT('Calc| Project Costs'!BE$10:BE$1009,'Calc| Project Costs'!$BV$10:$BV$1009))/10^3,
'Output| AER'!$B$20,SUMPRODUCT(--('Input| Disposals'!$O$8:$O$57='Input| Setup'!$B$37),'Input| Disposals'!P$8:P$57)/10^3,
'Output| AER'!$B$21,L67-L68-L69,
'Output| AER'!$B$23,"",
'Output| AER'!$B$24,'Input| Type 2 capcons'!L$46/10^3,
SUMPRODUCT('Calc| Project Costs'!Q$10:Q$1009,1*('Calc| Project Costs'!$G$10:$G$1009=$B70),'Calc| Project Costs'!$BV$10:$BV$1009)/10^3),
""))</f>
        <v/>
      </c>
      <c r="M70" s="213" t="str" cm="1">
        <f t="array" ref="M70">IF($B69='Output| AER'!$B$21,
IF(AND(ABS(M66*10^3-(SUM(SUMPRODUCT('Calc| Project Costs'!$BV$10:$BV$1009,'Calc| Project Costs'!Z$10:Z$1009)+SUMPRODUCT('Calc| Project Costs'!$BV$10:$BV$1009,'Calc| Project Costs'!BF$10:BF$1009))+SUMPRODUCT(--('Input| Disposals'!$O$8:$O$57='Input| Setup'!$B$37),'Input| Disposals'!Q$8:Q$57)+M69*10^3))&lt;0.000001,(ABS(M66*10^3-(SUMPRODUCT('Calc| Project Costs'!$BV$10:$BV$1009,'Calc| Project Costs'!BN$10:BN$1009)))&lt;0.000001)),0,1),
IF(LEN($B70)&gt;0,
_xlfn.SWITCH($B70,
'Output| AER'!$B$17,SUMPRODUCT('Calc| Project Costs'!$BV$10:$BV$1009,'Calc| Project Costs'!AX$10:AX$1009)/10^3,
'Output| AER'!$B$18,IF(LEN($B69)&gt;0,SUM(M$9:M69),0),
'Output| AER'!$B$19,(SUMPRODUCT('Calc| Project Costs'!Z$10:Z$1009,'Calc| Project Costs'!$BV$10:$BV$1009)+SUMPRODUCT('Calc| Project Costs'!BF$10:BF$1009,'Calc| Project Costs'!$BV$10:$BV$1009))/10^3,
'Output| AER'!$B$20,SUMPRODUCT(--('Input| Disposals'!$O$8:$O$57='Input| Setup'!$B$37),'Input| Disposals'!Q$8:Q$57)/10^3,
'Output| AER'!$B$21,M67-M68-M69,
'Output| AER'!$B$23,"",
'Output| AER'!$B$24,'Input| Type 2 capcons'!M$46/10^3,
SUMPRODUCT('Calc| Project Costs'!R$10:R$1009,1*('Calc| Project Costs'!$G$10:$G$1009=$B70),'Calc| Project Costs'!$BV$10:$BV$1009)/10^3),
""))</f>
        <v/>
      </c>
      <c r="N70" s="213" t="str" cm="1">
        <f t="array" ref="N70">IF($B69='Output| AER'!$B$21,
IF(AND(ABS(N66*10^3-(SUM(SUMPRODUCT('Calc| Project Costs'!$BV$10:$BV$1009,'Calc| Project Costs'!AA$10:AA$1009)+SUMPRODUCT('Calc| Project Costs'!$BV$10:$BV$1009,'Calc| Project Costs'!BG$10:BG$1009))+SUMPRODUCT(--('Input| Disposals'!$O$8:$O$57='Input| Setup'!$B$37),'Input| Disposals'!R$8:R$57)+N69*10^3))&lt;0.000001,(ABS(N66*10^3-(SUMPRODUCT('Calc| Project Costs'!$BV$10:$BV$1009,'Calc| Project Costs'!BO$10:BO$1009)))&lt;0.000001)),0,1),
IF(LEN($B70)&gt;0,
_xlfn.SWITCH($B70,
'Output| AER'!$B$17,SUMPRODUCT('Calc| Project Costs'!$BV$10:$BV$1009,'Calc| Project Costs'!AY$10:AY$1009)/10^3,
'Output| AER'!$B$18,IF(LEN($B69)&gt;0,SUM(N$9:N69),0),
'Output| AER'!$B$19,(SUMPRODUCT('Calc| Project Costs'!AA$10:AA$1009,'Calc| Project Costs'!$BV$10:$BV$1009)+SUMPRODUCT('Calc| Project Costs'!BG$10:BG$1009,'Calc| Project Costs'!$BV$10:$BV$1009))/10^3,
'Output| AER'!$B$20,SUMPRODUCT(--('Input| Disposals'!$O$8:$O$57='Input| Setup'!$B$37),'Input| Disposals'!R$8:R$57)/10^3,
'Output| AER'!$B$21,N67-N68-N69,
'Output| AER'!$B$23,"",
'Output| AER'!$B$24,'Input| Type 2 capcons'!N$46/10^3,
SUMPRODUCT('Calc| Project Costs'!S$10:S$1009,1*('Calc| Project Costs'!$G$10:$G$1009=$B70),'Calc| Project Costs'!$BV$10:$BV$1009)/10^3),
""))</f>
        <v/>
      </c>
      <c r="O70" s="213" t="str" cm="1">
        <f t="array" ref="O70">IF($B69='Output| AER'!$B$21,
IF(AND(ABS(O66*10^3-(SUM(SUMPRODUCT('Calc| Project Costs'!$BV$10:$BV$1009,'Calc| Project Costs'!AB$10:AB$1009)+SUMPRODUCT('Calc| Project Costs'!$BV$10:$BV$1009,'Calc| Project Costs'!BH$10:BH$1009))+SUMPRODUCT(--('Input| Disposals'!$O$8:$O$57='Input| Setup'!$B$37),'Input| Disposals'!S$8:S$57)+O69*10^3))&lt;0.000001,(ABS(O66*10^3-(SUMPRODUCT('Calc| Project Costs'!$BV$10:$BV$1009,'Calc| Project Costs'!BP$10:BP$1009)))&lt;0.000001)),0,1),
IF(LEN($B70)&gt;0,
_xlfn.SWITCH($B70,
'Output| AER'!$B$17,SUMPRODUCT('Calc| Project Costs'!$BV$10:$BV$1009,'Calc| Project Costs'!AZ$10:AZ$1009)/10^3,
'Output| AER'!$B$18,IF(LEN($B69)&gt;0,SUM(O$9:O69),0),
'Output| AER'!$B$19,(SUMPRODUCT('Calc| Project Costs'!AB$10:AB$1009,'Calc| Project Costs'!$BV$10:$BV$1009)+SUMPRODUCT('Calc| Project Costs'!BH$10:BH$1009,'Calc| Project Costs'!$BV$10:$BV$1009))/10^3,
'Output| AER'!$B$20,SUMPRODUCT(--('Input| Disposals'!$O$8:$O$57='Input| Setup'!$B$37),'Input| Disposals'!S$8:S$57)/10^3,
'Output| AER'!$B$21,O67-O68-O69,
'Output| AER'!$B$23,"",
'Output| AER'!$B$24,'Input| Type 2 capcons'!O$46/10^3,
SUMPRODUCT('Calc| Project Costs'!T$10:T$1009,1*('Calc| Project Costs'!$G$10:$G$1009=$B70),'Calc| Project Costs'!$BV$10:$BV$1009)/10^3),
""))</f>
        <v/>
      </c>
      <c r="P70" s="213" t="str" cm="1">
        <f t="array" ref="P70">IF($B69='Output| AER'!$B$21,
IF(AND(ABS(P66*10^3-(SUM(SUMPRODUCT('Calc| Project Costs'!$BV$10:$BV$1009,'Calc| Project Costs'!AC$10:AC$1009)+SUMPRODUCT('Calc| Project Costs'!$BV$10:$BV$1009,'Calc| Project Costs'!BI$10:BI$1009))+SUMPRODUCT(--('Input| Disposals'!$O$8:$O$57='Input| Setup'!$B$37),'Input| Disposals'!T$8:T$57)+P69*10^3))&lt;0.000001,(ABS(P66*10^3-(SUMPRODUCT('Calc| Project Costs'!$BV$10:$BV$1009,'Calc| Project Costs'!BQ$10:BQ$1009)))&lt;0.000001)),0,1),
IF(LEN($B70)&gt;0,
_xlfn.SWITCH($B70,
'Output| AER'!$B$17,SUMPRODUCT('Calc| Project Costs'!$BV$10:$BV$1009,'Calc| Project Costs'!BA$10:BA$1009)/10^3,
'Output| AER'!$B$18,IF(LEN($B69)&gt;0,SUM(P$9:P69),0),
'Output| AER'!$B$19,(SUMPRODUCT('Calc| Project Costs'!AC$10:AC$1009,'Calc| Project Costs'!$BV$10:$BV$1009)+SUMPRODUCT('Calc| Project Costs'!BI$10:BI$1009,'Calc| Project Costs'!$BV$10:$BV$1009))/10^3,
'Output| AER'!$B$20,SUMPRODUCT(--('Input| Disposals'!$O$8:$O$57='Input| Setup'!$B$37),'Input| Disposals'!T$8:T$57)/10^3,
'Output| AER'!$B$21,P67-P68-P69,
'Output| AER'!$B$23,"",
'Output| AER'!$B$24,'Input| Type 2 capcons'!P$46/10^3,
SUMPRODUCT('Calc| Project Costs'!U$10:U$1009,1*('Calc| Project Costs'!$G$10:$G$1009=$B70),'Calc| Project Costs'!$BV$10:$BV$1009)/10^3),
""))</f>
        <v/>
      </c>
      <c r="Q70" s="213" t="str" cm="1">
        <f t="array" ref="Q70">IF($B69='Output| AER'!$B$21,
IF(AND(ABS(Q66*10^3-(SUM(SUMPRODUCT('Calc| Project Costs'!$BV$10:$BV$1009,'Calc| Project Costs'!AD$10:AD$1009)+SUMPRODUCT('Calc| Project Costs'!$BV$10:$BV$1009,'Calc| Project Costs'!BJ$10:BJ$1009))+SUMPRODUCT(--('Input| Disposals'!$O$8:$O$57='Input| Setup'!$B$37),'Input| Disposals'!U$8:U$57)+Q69*10^3))&lt;0.000001,(ABS(Q66*10^3-(SUMPRODUCT('Calc| Project Costs'!$BV$10:$BV$1009,'Calc| Project Costs'!BR$10:BR$1009)))&lt;0.000001)),0,1),
IF(LEN($B70)&gt;0,
_xlfn.SWITCH($B70,
'Output| AER'!$B$17,SUMPRODUCT('Calc| Project Costs'!$BV$10:$BV$1009,'Calc| Project Costs'!BB$10:BB$1009)/10^3,
'Output| AER'!$B$18,IF(LEN($B69)&gt;0,SUM(Q$9:Q69),0),
'Output| AER'!$B$19,(SUMPRODUCT('Calc| Project Costs'!AD$10:AD$1009,'Calc| Project Costs'!$BV$10:$BV$1009)+SUMPRODUCT('Calc| Project Costs'!BJ$10:BJ$1009,'Calc| Project Costs'!$BV$10:$BV$1009))/10^3,
'Output| AER'!$B$20,SUMPRODUCT(--('Input| Disposals'!$O$8:$O$57='Input| Setup'!$B$37),'Input| Disposals'!U$8:U$57)/10^3,
'Output| AER'!$B$21,Q67-Q68-Q69,
'Output| AER'!$B$23,"",
'Output| AER'!$B$24,'Input| Type 2 capcons'!Q$46/10^3,
SUMPRODUCT('Calc| Project Costs'!V$10:V$1009,1*('Calc| Project Costs'!$G$10:$G$1009=$B70),'Calc| Project Costs'!$BV$10:$BV$1009)/10^3),
""))</f>
        <v/>
      </c>
      <c r="R70" s="213" t="str" cm="1">
        <f t="array" ref="R70">IF($B69='Output| AER'!$B$21,
IF(AND(ABS(R66*10^3-(SUM(SUMPRODUCT('Calc| Project Costs'!$BV$10:$BV$1009,'Calc| Project Costs'!AE$10:AE$1009)+SUMPRODUCT('Calc| Project Costs'!$BV$10:$BV$1009,'Calc| Project Costs'!BK$10:BK$1009))+SUMPRODUCT(--('Input| Disposals'!$O$8:$O$57='Input| Setup'!$B$37),'Input| Disposals'!V$8:V$57)+R69*10^3))&lt;0.000001,(ABS(R66*10^3-(SUMPRODUCT('Calc| Project Costs'!$BV$10:$BV$1009,'Calc| Project Costs'!BS$10:BS$1009)))&lt;0.000001)),0,1),
IF(LEN($B70)&gt;0,
_xlfn.SWITCH($B70,
'Output| AER'!$B$17,SUMPRODUCT('Calc| Project Costs'!$BV$10:$BV$1009,'Calc| Project Costs'!BC$10:BC$1009)/10^3,
'Output| AER'!$B$18,IF(LEN($B69)&gt;0,SUM(R$9:R69),0),
'Output| AER'!$B$19,(SUMPRODUCT('Calc| Project Costs'!AE$10:AE$1009,'Calc| Project Costs'!$BV$10:$BV$1009)+SUMPRODUCT('Calc| Project Costs'!BK$10:BK$1009,'Calc| Project Costs'!$BV$10:$BV$1009))/10^3,
'Output| AER'!$B$20,SUMPRODUCT(--('Input| Disposals'!$O$8:$O$57='Input| Setup'!$B$37),'Input| Disposals'!V$8:V$57)/10^3,
'Output| AER'!$B$21,R67-R68-R69,
'Output| AER'!$B$23,"",
'Output| AER'!$B$24,'Input| Type 2 capcons'!R$46/10^3,
SUMPRODUCT('Calc| Project Costs'!W$10:W$1009,1*('Calc| Project Costs'!$G$10:$G$1009=$B70),'Calc| Project Costs'!$BV$10:$BV$1009)/10^3),
""))</f>
        <v/>
      </c>
      <c r="S70" s="214" t="str">
        <f>IF(B69='Output| AER'!$B$21,ROUND(S69-'Output| PTRM (DFA)'!$I$223,9),IF(OR(B70='Output| AER'!$B$23,AND(B70="",B69=""),AND(B70="",B69='Output| AER'!$B$24)),"",IFERROR(SUM(N70:R70),0)))</f>
        <v/>
      </c>
    </row>
    <row r="71" spans="2:19" ht="12.75" customHeight="1" x14ac:dyDescent="0.2">
      <c r="B71" s="125" t="str" cm="1">
        <f t="array" ref="B71">IFERROR(_xlfn.LET(_xlpm.x, INDEX(_xlfn.VSTACK(_xlfn.UNIQUE(_xlfn._xlws.FILTER('Input| Projects'!$G$10:$G$1009,'Input| Projects'!$G$10:$G$1009&lt;&gt;"")),'Output| AER'!$B$17:$B$24),ROW(A63)),IF(_xlpm.x=0,"",_xlpm.x)),"")</f>
        <v/>
      </c>
      <c r="C71" s="213" t="str" cm="1">
        <f t="array" ref="C71">IF($B70='Output| AER'!$B$21,
IF(AND(ABS(C67*10^3-(SUM(SUMPRODUCT('Calc| Project Costs'!$BU$10:$BU$1009,'Calc| Project Costs'!Y$10:Y$1009)+SUMPRODUCT('Calc| Project Costs'!$BU$10:$BU$1009,'Calc| Project Costs'!BE$10:BE$1009))+SUMPRODUCT(--('Input| Disposals'!$O$8:$O$57='Input| Setup'!$B$36),'Input| Disposals'!P$8:P$57)+C70*10^3))&lt;0.000001,(ABS(C67*10^3-(SUMPRODUCT('Calc| Project Costs'!$BU$10:$BU$1009,'Calc| Project Costs'!BM$10:BM$1009)))&lt;0.000001)),0,1),
IF(LEN($B71)&gt;0,
_xlfn.SWITCH($B71,
'Output| AER'!$B$17,SUMPRODUCT('Calc| Project Costs'!$BU$10:$BU$1009,'Calc| Project Costs'!AW$10:AW$1009)/10^3,
'Output| AER'!$B$18,IF(LEN($B70)&gt;0,SUM(C$9:C70),0),
'Output| AER'!$B$19,(SUMPRODUCT('Calc| Project Costs'!Y$10:Y$1009,'Calc| Project Costs'!$BU$10:$BU$1009)+SUMPRODUCT('Calc| Project Costs'!BE$10:BE$1009,'Calc| Project Costs'!$BU$10:$BU$1009))/10^3,
'Output| AER'!$B$20,SUMPRODUCT(--('Input| Disposals'!$O$8:$O$57='Input| Setup'!$B$36),'Input| Disposals'!P$8:P$57)/10^3,
'Output| AER'!$B$21,C68-C69-C70,
'Output| AER'!$B$23,"",
'Output| AER'!$B$24,'Input| Type 2 capcons'!C$46/10^3,
SUMPRODUCT('Calc| Project Costs'!Q$10:Q$1009,1*('Calc| Project Costs'!$G$10:$G$1009=$B71),'Calc| Project Costs'!$BU$10:$BU$1009)/10^3),
""))</f>
        <v/>
      </c>
      <c r="D71" s="213" t="str" cm="1">
        <f t="array" ref="D71">IF($B70='Output| AER'!$B$21,
IF(AND(ABS(D67*10^3-(SUM(SUMPRODUCT('Calc| Project Costs'!$BU$10:$BU$1009,'Calc| Project Costs'!Z$10:Z$1009)+SUMPRODUCT('Calc| Project Costs'!$BU$10:$BU$1009,'Calc| Project Costs'!BF$10:BF$1009))+SUMPRODUCT(--('Input| Disposals'!$O$8:$O$57='Input| Setup'!$B$36),'Input| Disposals'!Q$8:Q$57)+D70*10^3))&lt;0.000001,(ABS(D67*10^3-(SUMPRODUCT('Calc| Project Costs'!$BU$10:$BU$1009,'Calc| Project Costs'!BN$10:BN$1009)))&lt;0.000001)),0,1),
IF(LEN($B71)&gt;0,
_xlfn.SWITCH($B71,
'Output| AER'!$B$17,SUMPRODUCT('Calc| Project Costs'!$BU$10:$BU$1009,'Calc| Project Costs'!AX$10:AX$1009)/10^3,
'Output| AER'!$B$18,IF(LEN($B70)&gt;0,SUM(D$9:D70),0),
'Output| AER'!$B$19,(SUMPRODUCT('Calc| Project Costs'!Z$10:Z$1009,'Calc| Project Costs'!$BU$10:$BU$1009)+SUMPRODUCT('Calc| Project Costs'!BF$10:BF$1009,'Calc| Project Costs'!$BU$10:$BU$1009))/10^3,
'Output| AER'!$B$20,SUMPRODUCT(--('Input| Disposals'!$O$8:$O$57='Input| Setup'!$B$36),'Input| Disposals'!Q$8:Q$57)/10^3,
'Output| AER'!$B$21,D68-D69-D70,
'Output| AER'!$B$23,"",
'Output| AER'!$B$24,'Input| Type 2 capcons'!D$46/10^3,
SUMPRODUCT('Calc| Project Costs'!R$10:R$1009,1*('Calc| Project Costs'!$G$10:$G$1009=$B71),'Calc| Project Costs'!$BU$10:$BU$1009)/10^3),
""))</f>
        <v/>
      </c>
      <c r="E71" s="213" t="str" cm="1">
        <f t="array" ref="E71">IF($B70='Output| AER'!$B$21,
IF(AND(ABS(E67*10^3-(SUM(SUMPRODUCT('Calc| Project Costs'!$BU$10:$BU$1009,'Calc| Project Costs'!AA$10:AA$1009)+SUMPRODUCT('Calc| Project Costs'!$BU$10:$BU$1009,'Calc| Project Costs'!BG$10:BG$1009))+SUMPRODUCT(--('Input| Disposals'!$O$8:$O$57='Input| Setup'!$B$36),'Input| Disposals'!R$8:R$57)+E70*10^3))&lt;0.000001,(ABS(E67*10^3-(SUMPRODUCT('Calc| Project Costs'!$BU$10:$BU$1009,'Calc| Project Costs'!BO$10:BO$1009)))&lt;0.000001)),0,1),
IF(LEN($B71)&gt;0,
_xlfn.SWITCH($B71,
'Output| AER'!$B$17,SUMPRODUCT('Calc| Project Costs'!$BU$10:$BU$1009,'Calc| Project Costs'!AY$10:AY$1009)/10^3,
'Output| AER'!$B$18,IF(LEN($B70)&gt;0,SUM(E$9:E70),0),
'Output| AER'!$B$19,(SUMPRODUCT('Calc| Project Costs'!AA$10:AA$1009,'Calc| Project Costs'!$BU$10:$BU$1009)+SUMPRODUCT('Calc| Project Costs'!BG$10:BG$1009,'Calc| Project Costs'!$BU$10:$BU$1009))/10^3,
'Output| AER'!$B$20,SUMPRODUCT(--('Input| Disposals'!$O$8:$O$57='Input| Setup'!$B$36),'Input| Disposals'!R$8:R$57)/10^3,
'Output| AER'!$B$21,E68-E69-E70,
'Output| AER'!$B$23,"",
'Output| AER'!$B$24,'Input| Type 2 capcons'!E$46/10^3,
SUMPRODUCT('Calc| Project Costs'!S$10:S$1009,1*('Calc| Project Costs'!$G$10:$G$1009=$B71),'Calc| Project Costs'!$BU$10:$BU$1009)/10^3),
""))</f>
        <v/>
      </c>
      <c r="F71" s="213" t="str" cm="1">
        <f t="array" ref="F71">IF($B70='Output| AER'!$B$21,
IF(AND(ABS(F67*10^3-(SUM(SUMPRODUCT('Calc| Project Costs'!$BU$10:$BU$1009,'Calc| Project Costs'!AB$10:AB$1009)+SUMPRODUCT('Calc| Project Costs'!$BU$10:$BU$1009,'Calc| Project Costs'!BH$10:BH$1009))+SUMPRODUCT(--('Input| Disposals'!$O$8:$O$57='Input| Setup'!$B$36),'Input| Disposals'!S$8:S$57)+F70*10^3))&lt;0.000001,(ABS(F67*10^3-(SUMPRODUCT('Calc| Project Costs'!$BU$10:$BU$1009,'Calc| Project Costs'!BP$10:BP$1009)))&lt;0.000001)),0,1),
IF(LEN($B71)&gt;0,
_xlfn.SWITCH($B71,
'Output| AER'!$B$17,SUMPRODUCT('Calc| Project Costs'!$BU$10:$BU$1009,'Calc| Project Costs'!AZ$10:AZ$1009)/10^3,
'Output| AER'!$B$18,IF(LEN($B70)&gt;0,SUM(F$9:F70),0),
'Output| AER'!$B$19,(SUMPRODUCT('Calc| Project Costs'!AB$10:AB$1009,'Calc| Project Costs'!$BU$10:$BU$1009)+SUMPRODUCT('Calc| Project Costs'!BH$10:BH$1009,'Calc| Project Costs'!$BU$10:$BU$1009))/10^3,
'Output| AER'!$B$20,SUMPRODUCT(--('Input| Disposals'!$O$8:$O$57='Input| Setup'!$B$36),'Input| Disposals'!S$8:S$57)/10^3,
'Output| AER'!$B$21,F68-F69-F70,
'Output| AER'!$B$23,"",
'Output| AER'!$B$24,'Input| Type 2 capcons'!F$46/10^3,
SUMPRODUCT('Calc| Project Costs'!T$10:T$1009,1*('Calc| Project Costs'!$G$10:$G$1009=$B71),'Calc| Project Costs'!$BU$10:$BU$1009)/10^3),
""))</f>
        <v/>
      </c>
      <c r="G71" s="213" t="str" cm="1">
        <f t="array" ref="G71">IF($B70='Output| AER'!$B$21,
IF(AND(ABS(G67*10^3-(SUM(SUMPRODUCT('Calc| Project Costs'!$BU$10:$BU$1009,'Calc| Project Costs'!AC$10:AC$1009)+SUMPRODUCT('Calc| Project Costs'!$BU$10:$BU$1009,'Calc| Project Costs'!BI$10:BI$1009))+SUMPRODUCT(--('Input| Disposals'!$O$8:$O$57='Input| Setup'!$B$36),'Input| Disposals'!T$8:T$57)+G70*10^3))&lt;0.000001,(ABS(G67*10^3-(SUMPRODUCT('Calc| Project Costs'!$BU$10:$BU$1009,'Calc| Project Costs'!BQ$10:BQ$1009)))&lt;0.000001)),0,1),
IF(LEN($B71)&gt;0,
_xlfn.SWITCH($B71,
'Output| AER'!$B$17,SUMPRODUCT('Calc| Project Costs'!$BU$10:$BU$1009,'Calc| Project Costs'!BA$10:BA$1009)/10^3,
'Output| AER'!$B$18,IF(LEN($B70)&gt;0,SUM(G$9:G70),0),
'Output| AER'!$B$19,(SUMPRODUCT('Calc| Project Costs'!AC$10:AC$1009,'Calc| Project Costs'!$BU$10:$BU$1009)+SUMPRODUCT('Calc| Project Costs'!BI$10:BI$1009,'Calc| Project Costs'!$BU$10:$BU$1009))/10^3,
'Output| AER'!$B$20,SUMPRODUCT(--('Input| Disposals'!$O$8:$O$57='Input| Setup'!$B$36),'Input| Disposals'!T$8:T$57)/10^3,
'Output| AER'!$B$21,G68-G69-G70,
'Output| AER'!$B$23,"",
'Output| AER'!$B$24,'Input| Type 2 capcons'!G$46/10^3,
SUMPRODUCT('Calc| Project Costs'!U$10:U$1009,1*('Calc| Project Costs'!$G$10:$G$1009=$B71),'Calc| Project Costs'!$BU$10:$BU$1009)/10^3),
""))</f>
        <v/>
      </c>
      <c r="H71" s="213" t="str" cm="1">
        <f t="array" ref="H71">IF($B70='Output| AER'!$B$21,
IF(AND(ABS(H67*10^3-(SUM(SUMPRODUCT('Calc| Project Costs'!$BU$10:$BU$1009,'Calc| Project Costs'!AD$10:AD$1009)+SUMPRODUCT('Calc| Project Costs'!$BU$10:$BU$1009,'Calc| Project Costs'!BJ$10:BJ$1009))+SUMPRODUCT(--('Input| Disposals'!$O$8:$O$57='Input| Setup'!$B$36),'Input| Disposals'!U$8:U$57)+H70*10^3))&lt;0.000001,(ABS(H67*10^3-(SUMPRODUCT('Calc| Project Costs'!$BU$10:$BU$1009,'Calc| Project Costs'!BR$10:BR$1009)))&lt;0.000001)),0,1),
IF(LEN($B71)&gt;0,
_xlfn.SWITCH($B71,
'Output| AER'!$B$17,SUMPRODUCT('Calc| Project Costs'!$BU$10:$BU$1009,'Calc| Project Costs'!BB$10:BB$1009)/10^3,
'Output| AER'!$B$18,IF(LEN($B70)&gt;0,SUM(H$9:H70),0),
'Output| AER'!$B$19,(SUMPRODUCT('Calc| Project Costs'!AD$10:AD$1009,'Calc| Project Costs'!$BU$10:$BU$1009)+SUMPRODUCT('Calc| Project Costs'!BJ$10:BJ$1009,'Calc| Project Costs'!$BU$10:$BU$1009))/10^3,
'Output| AER'!$B$20,SUMPRODUCT(--('Input| Disposals'!$O$8:$O$57='Input| Setup'!$B$36),'Input| Disposals'!U$8:U$57)/10^3,
'Output| AER'!$B$21,H68-H69-H70,
'Output| AER'!$B$23,"",
'Output| AER'!$B$24,'Input| Type 2 capcons'!H$46/10^3,
SUMPRODUCT('Calc| Project Costs'!V$10:V$1009,1*('Calc| Project Costs'!$G$10:$G$1009=$B71),'Calc| Project Costs'!$BU$10:$BU$1009)/10^3),
""))</f>
        <v/>
      </c>
      <c r="I71" s="213" t="str" cm="1">
        <f t="array" ref="I71">IF($B70='Output| AER'!$B$21,
IF(AND(ABS(I67*10^3-(SUM(SUMPRODUCT('Calc| Project Costs'!$BU$10:$BU$1009,'Calc| Project Costs'!AE$10:AE$1009)+SUMPRODUCT('Calc| Project Costs'!$BU$10:$BU$1009,'Calc| Project Costs'!BK$10:BK$1009))+SUMPRODUCT(--('Input| Disposals'!$O$8:$O$57='Input| Setup'!$B$36),'Input| Disposals'!V$8:V$57)+I70*10^3))&lt;0.000001,(ABS(I67*10^3-(SUMPRODUCT('Calc| Project Costs'!$BU$10:$BU$1009,'Calc| Project Costs'!BS$10:BS$1009)))&lt;0.000001)),0,1),
IF(LEN($B71)&gt;0,
_xlfn.SWITCH($B71,
'Output| AER'!$B$17,SUMPRODUCT('Calc| Project Costs'!$BU$10:$BU$1009,'Calc| Project Costs'!BC$10:BC$1009)/10^3,
'Output| AER'!$B$18,IF(LEN($B70)&gt;0,SUM(I$9:I70),0),
'Output| AER'!$B$19,(SUMPRODUCT('Calc| Project Costs'!AE$10:AE$1009,'Calc| Project Costs'!$BU$10:$BU$1009)+SUMPRODUCT('Calc| Project Costs'!BK$10:BK$1009,'Calc| Project Costs'!$BU$10:$BU$1009))/10^3,
'Output| AER'!$B$20,SUMPRODUCT(--('Input| Disposals'!$O$8:$O$57='Input| Setup'!$B$36),'Input| Disposals'!V$8:V$57)/10^3,
'Output| AER'!$B$21,I68-I69-I70,
'Output| AER'!$B$23,"",
'Output| AER'!$B$24,'Input| Type 2 capcons'!I$46/10^3,
SUMPRODUCT('Calc| Project Costs'!W$10:W$1009,1*('Calc| Project Costs'!$G$10:$G$1009=$B71),'Calc| Project Costs'!$BU$10:$BU$1009)/10^3),
""))</f>
        <v/>
      </c>
      <c r="J71" s="214" t="str">
        <f>IF(B70='Output| AER'!$B$21,ROUND(J70-'Output| PTRM (SCS)'!$I$223,9),IF(OR(B71='Output| AER'!$B$23,AND(B71="",B70=""),AND(B71="",B70='Output| AER'!$B$24)),"",IFERROR(SUM(E71:I71),0)))</f>
        <v/>
      </c>
      <c r="L71" s="213" t="str" cm="1">
        <f t="array" ref="L71">IF($B70='Output| AER'!$B$21,
IF(AND(ABS(L67*10^3-(SUM(SUMPRODUCT('Calc| Project Costs'!$BV$10:$BV$1009,'Calc| Project Costs'!Y$10:Y$1009)+SUMPRODUCT('Calc| Project Costs'!$BV$10:$BV$1009,'Calc| Project Costs'!BE$10:BE$1009))+SUMPRODUCT(--('Input| Disposals'!$O$8:$O$57='Input| Setup'!$B$37),'Input| Disposals'!P$8:P$57)+L70*10^3))&lt;0.000001,(ABS(L67*10^3-(SUMPRODUCT('Calc| Project Costs'!$BV$10:$BV$1009,'Calc| Project Costs'!BM$10:BM$1009)))&lt;0.000001)),0,1),
IF(LEN($B71)&gt;0,
_xlfn.SWITCH($B71,
'Output| AER'!$B$17,SUMPRODUCT('Calc| Project Costs'!$BV$10:$BV$1009,'Calc| Project Costs'!AW$10:AW$1009)/10^3,
'Output| AER'!$B$18,IF(LEN($B70)&gt;0,SUM(L$9:L70),0),
'Output| AER'!$B$19,(SUMPRODUCT('Calc| Project Costs'!Y$10:Y$1009,'Calc| Project Costs'!$BV$10:$BV$1009)+SUMPRODUCT('Calc| Project Costs'!BE$10:BE$1009,'Calc| Project Costs'!$BV$10:$BV$1009))/10^3,
'Output| AER'!$B$20,SUMPRODUCT(--('Input| Disposals'!$O$8:$O$57='Input| Setup'!$B$37),'Input| Disposals'!P$8:P$57)/10^3,
'Output| AER'!$B$21,L68-L69-L70,
'Output| AER'!$B$23,"",
'Output| AER'!$B$24,'Input| Type 2 capcons'!L$46/10^3,
SUMPRODUCT('Calc| Project Costs'!Q$10:Q$1009,1*('Calc| Project Costs'!$G$10:$G$1009=$B71),'Calc| Project Costs'!$BV$10:$BV$1009)/10^3),
""))</f>
        <v/>
      </c>
      <c r="M71" s="213" t="str" cm="1">
        <f t="array" ref="M71">IF($B70='Output| AER'!$B$21,
IF(AND(ABS(M67*10^3-(SUM(SUMPRODUCT('Calc| Project Costs'!$BV$10:$BV$1009,'Calc| Project Costs'!Z$10:Z$1009)+SUMPRODUCT('Calc| Project Costs'!$BV$10:$BV$1009,'Calc| Project Costs'!BF$10:BF$1009))+SUMPRODUCT(--('Input| Disposals'!$O$8:$O$57='Input| Setup'!$B$37),'Input| Disposals'!Q$8:Q$57)+M70*10^3))&lt;0.000001,(ABS(M67*10^3-(SUMPRODUCT('Calc| Project Costs'!$BV$10:$BV$1009,'Calc| Project Costs'!BN$10:BN$1009)))&lt;0.000001)),0,1),
IF(LEN($B71)&gt;0,
_xlfn.SWITCH($B71,
'Output| AER'!$B$17,SUMPRODUCT('Calc| Project Costs'!$BV$10:$BV$1009,'Calc| Project Costs'!AX$10:AX$1009)/10^3,
'Output| AER'!$B$18,IF(LEN($B70)&gt;0,SUM(M$9:M70),0),
'Output| AER'!$B$19,(SUMPRODUCT('Calc| Project Costs'!Z$10:Z$1009,'Calc| Project Costs'!$BV$10:$BV$1009)+SUMPRODUCT('Calc| Project Costs'!BF$10:BF$1009,'Calc| Project Costs'!$BV$10:$BV$1009))/10^3,
'Output| AER'!$B$20,SUMPRODUCT(--('Input| Disposals'!$O$8:$O$57='Input| Setup'!$B$37),'Input| Disposals'!Q$8:Q$57)/10^3,
'Output| AER'!$B$21,M68-M69-M70,
'Output| AER'!$B$23,"",
'Output| AER'!$B$24,'Input| Type 2 capcons'!M$46/10^3,
SUMPRODUCT('Calc| Project Costs'!R$10:R$1009,1*('Calc| Project Costs'!$G$10:$G$1009=$B71),'Calc| Project Costs'!$BV$10:$BV$1009)/10^3),
""))</f>
        <v/>
      </c>
      <c r="N71" s="213" t="str" cm="1">
        <f t="array" ref="N71">IF($B70='Output| AER'!$B$21,
IF(AND(ABS(N67*10^3-(SUM(SUMPRODUCT('Calc| Project Costs'!$BV$10:$BV$1009,'Calc| Project Costs'!AA$10:AA$1009)+SUMPRODUCT('Calc| Project Costs'!$BV$10:$BV$1009,'Calc| Project Costs'!BG$10:BG$1009))+SUMPRODUCT(--('Input| Disposals'!$O$8:$O$57='Input| Setup'!$B$37),'Input| Disposals'!R$8:R$57)+N70*10^3))&lt;0.000001,(ABS(N67*10^3-(SUMPRODUCT('Calc| Project Costs'!$BV$10:$BV$1009,'Calc| Project Costs'!BO$10:BO$1009)))&lt;0.000001)),0,1),
IF(LEN($B71)&gt;0,
_xlfn.SWITCH($B71,
'Output| AER'!$B$17,SUMPRODUCT('Calc| Project Costs'!$BV$10:$BV$1009,'Calc| Project Costs'!AY$10:AY$1009)/10^3,
'Output| AER'!$B$18,IF(LEN($B70)&gt;0,SUM(N$9:N70),0),
'Output| AER'!$B$19,(SUMPRODUCT('Calc| Project Costs'!AA$10:AA$1009,'Calc| Project Costs'!$BV$10:$BV$1009)+SUMPRODUCT('Calc| Project Costs'!BG$10:BG$1009,'Calc| Project Costs'!$BV$10:$BV$1009))/10^3,
'Output| AER'!$B$20,SUMPRODUCT(--('Input| Disposals'!$O$8:$O$57='Input| Setup'!$B$37),'Input| Disposals'!R$8:R$57)/10^3,
'Output| AER'!$B$21,N68-N69-N70,
'Output| AER'!$B$23,"",
'Output| AER'!$B$24,'Input| Type 2 capcons'!N$46/10^3,
SUMPRODUCT('Calc| Project Costs'!S$10:S$1009,1*('Calc| Project Costs'!$G$10:$G$1009=$B71),'Calc| Project Costs'!$BV$10:$BV$1009)/10^3),
""))</f>
        <v/>
      </c>
      <c r="O71" s="213" t="str" cm="1">
        <f t="array" ref="O71">IF($B70='Output| AER'!$B$21,
IF(AND(ABS(O67*10^3-(SUM(SUMPRODUCT('Calc| Project Costs'!$BV$10:$BV$1009,'Calc| Project Costs'!AB$10:AB$1009)+SUMPRODUCT('Calc| Project Costs'!$BV$10:$BV$1009,'Calc| Project Costs'!BH$10:BH$1009))+SUMPRODUCT(--('Input| Disposals'!$O$8:$O$57='Input| Setup'!$B$37),'Input| Disposals'!S$8:S$57)+O70*10^3))&lt;0.000001,(ABS(O67*10^3-(SUMPRODUCT('Calc| Project Costs'!$BV$10:$BV$1009,'Calc| Project Costs'!BP$10:BP$1009)))&lt;0.000001)),0,1),
IF(LEN($B71)&gt;0,
_xlfn.SWITCH($B71,
'Output| AER'!$B$17,SUMPRODUCT('Calc| Project Costs'!$BV$10:$BV$1009,'Calc| Project Costs'!AZ$10:AZ$1009)/10^3,
'Output| AER'!$B$18,IF(LEN($B70)&gt;0,SUM(O$9:O70),0),
'Output| AER'!$B$19,(SUMPRODUCT('Calc| Project Costs'!AB$10:AB$1009,'Calc| Project Costs'!$BV$10:$BV$1009)+SUMPRODUCT('Calc| Project Costs'!BH$10:BH$1009,'Calc| Project Costs'!$BV$10:$BV$1009))/10^3,
'Output| AER'!$B$20,SUMPRODUCT(--('Input| Disposals'!$O$8:$O$57='Input| Setup'!$B$37),'Input| Disposals'!S$8:S$57)/10^3,
'Output| AER'!$B$21,O68-O69-O70,
'Output| AER'!$B$23,"",
'Output| AER'!$B$24,'Input| Type 2 capcons'!O$46/10^3,
SUMPRODUCT('Calc| Project Costs'!T$10:T$1009,1*('Calc| Project Costs'!$G$10:$G$1009=$B71),'Calc| Project Costs'!$BV$10:$BV$1009)/10^3),
""))</f>
        <v/>
      </c>
      <c r="P71" s="213" t="str" cm="1">
        <f t="array" ref="P71">IF($B70='Output| AER'!$B$21,
IF(AND(ABS(P67*10^3-(SUM(SUMPRODUCT('Calc| Project Costs'!$BV$10:$BV$1009,'Calc| Project Costs'!AC$10:AC$1009)+SUMPRODUCT('Calc| Project Costs'!$BV$10:$BV$1009,'Calc| Project Costs'!BI$10:BI$1009))+SUMPRODUCT(--('Input| Disposals'!$O$8:$O$57='Input| Setup'!$B$37),'Input| Disposals'!T$8:T$57)+P70*10^3))&lt;0.000001,(ABS(P67*10^3-(SUMPRODUCT('Calc| Project Costs'!$BV$10:$BV$1009,'Calc| Project Costs'!BQ$10:BQ$1009)))&lt;0.000001)),0,1),
IF(LEN($B71)&gt;0,
_xlfn.SWITCH($B71,
'Output| AER'!$B$17,SUMPRODUCT('Calc| Project Costs'!$BV$10:$BV$1009,'Calc| Project Costs'!BA$10:BA$1009)/10^3,
'Output| AER'!$B$18,IF(LEN($B70)&gt;0,SUM(P$9:P70),0),
'Output| AER'!$B$19,(SUMPRODUCT('Calc| Project Costs'!AC$10:AC$1009,'Calc| Project Costs'!$BV$10:$BV$1009)+SUMPRODUCT('Calc| Project Costs'!BI$10:BI$1009,'Calc| Project Costs'!$BV$10:$BV$1009))/10^3,
'Output| AER'!$B$20,SUMPRODUCT(--('Input| Disposals'!$O$8:$O$57='Input| Setup'!$B$37),'Input| Disposals'!T$8:T$57)/10^3,
'Output| AER'!$B$21,P68-P69-P70,
'Output| AER'!$B$23,"",
'Output| AER'!$B$24,'Input| Type 2 capcons'!P$46/10^3,
SUMPRODUCT('Calc| Project Costs'!U$10:U$1009,1*('Calc| Project Costs'!$G$10:$G$1009=$B71),'Calc| Project Costs'!$BV$10:$BV$1009)/10^3),
""))</f>
        <v/>
      </c>
      <c r="Q71" s="213" t="str" cm="1">
        <f t="array" ref="Q71">IF($B70='Output| AER'!$B$21,
IF(AND(ABS(Q67*10^3-(SUM(SUMPRODUCT('Calc| Project Costs'!$BV$10:$BV$1009,'Calc| Project Costs'!AD$10:AD$1009)+SUMPRODUCT('Calc| Project Costs'!$BV$10:$BV$1009,'Calc| Project Costs'!BJ$10:BJ$1009))+SUMPRODUCT(--('Input| Disposals'!$O$8:$O$57='Input| Setup'!$B$37),'Input| Disposals'!U$8:U$57)+Q70*10^3))&lt;0.000001,(ABS(Q67*10^3-(SUMPRODUCT('Calc| Project Costs'!$BV$10:$BV$1009,'Calc| Project Costs'!BR$10:BR$1009)))&lt;0.000001)),0,1),
IF(LEN($B71)&gt;0,
_xlfn.SWITCH($B71,
'Output| AER'!$B$17,SUMPRODUCT('Calc| Project Costs'!$BV$10:$BV$1009,'Calc| Project Costs'!BB$10:BB$1009)/10^3,
'Output| AER'!$B$18,IF(LEN($B70)&gt;0,SUM(Q$9:Q70),0),
'Output| AER'!$B$19,(SUMPRODUCT('Calc| Project Costs'!AD$10:AD$1009,'Calc| Project Costs'!$BV$10:$BV$1009)+SUMPRODUCT('Calc| Project Costs'!BJ$10:BJ$1009,'Calc| Project Costs'!$BV$10:$BV$1009))/10^3,
'Output| AER'!$B$20,SUMPRODUCT(--('Input| Disposals'!$O$8:$O$57='Input| Setup'!$B$37),'Input| Disposals'!U$8:U$57)/10^3,
'Output| AER'!$B$21,Q68-Q69-Q70,
'Output| AER'!$B$23,"",
'Output| AER'!$B$24,'Input| Type 2 capcons'!Q$46/10^3,
SUMPRODUCT('Calc| Project Costs'!V$10:V$1009,1*('Calc| Project Costs'!$G$10:$G$1009=$B71),'Calc| Project Costs'!$BV$10:$BV$1009)/10^3),
""))</f>
        <v/>
      </c>
      <c r="R71" s="213" t="str" cm="1">
        <f t="array" ref="R71">IF($B70='Output| AER'!$B$21,
IF(AND(ABS(R67*10^3-(SUM(SUMPRODUCT('Calc| Project Costs'!$BV$10:$BV$1009,'Calc| Project Costs'!AE$10:AE$1009)+SUMPRODUCT('Calc| Project Costs'!$BV$10:$BV$1009,'Calc| Project Costs'!BK$10:BK$1009))+SUMPRODUCT(--('Input| Disposals'!$O$8:$O$57='Input| Setup'!$B$37),'Input| Disposals'!V$8:V$57)+R70*10^3))&lt;0.000001,(ABS(R67*10^3-(SUMPRODUCT('Calc| Project Costs'!$BV$10:$BV$1009,'Calc| Project Costs'!BS$10:BS$1009)))&lt;0.000001)),0,1),
IF(LEN($B71)&gt;0,
_xlfn.SWITCH($B71,
'Output| AER'!$B$17,SUMPRODUCT('Calc| Project Costs'!$BV$10:$BV$1009,'Calc| Project Costs'!BC$10:BC$1009)/10^3,
'Output| AER'!$B$18,IF(LEN($B70)&gt;0,SUM(R$9:R70),0),
'Output| AER'!$B$19,(SUMPRODUCT('Calc| Project Costs'!AE$10:AE$1009,'Calc| Project Costs'!$BV$10:$BV$1009)+SUMPRODUCT('Calc| Project Costs'!BK$10:BK$1009,'Calc| Project Costs'!$BV$10:$BV$1009))/10^3,
'Output| AER'!$B$20,SUMPRODUCT(--('Input| Disposals'!$O$8:$O$57='Input| Setup'!$B$37),'Input| Disposals'!V$8:V$57)/10^3,
'Output| AER'!$B$21,R68-R69-R70,
'Output| AER'!$B$23,"",
'Output| AER'!$B$24,'Input| Type 2 capcons'!R$46/10^3,
SUMPRODUCT('Calc| Project Costs'!W$10:W$1009,1*('Calc| Project Costs'!$G$10:$G$1009=$B71),'Calc| Project Costs'!$BV$10:$BV$1009)/10^3),
""))</f>
        <v/>
      </c>
      <c r="S71" s="214" t="str">
        <f>IF(B70='Output| AER'!$B$21,ROUND(S70-'Output| PTRM (DFA)'!$I$223,9),IF(OR(B71='Output| AER'!$B$23,AND(B71="",B70=""),AND(B71="",B70='Output| AER'!$B$24)),"",IFERROR(SUM(N71:R71),0)))</f>
        <v/>
      </c>
    </row>
    <row r="72" spans="2:19" ht="12.75" customHeight="1" x14ac:dyDescent="0.2">
      <c r="B72" s="125" t="str" cm="1">
        <f t="array" ref="B72">IFERROR(_xlfn.LET(_xlpm.x, INDEX(_xlfn.VSTACK(_xlfn.UNIQUE(_xlfn._xlws.FILTER('Input| Projects'!$G$10:$G$1009,'Input| Projects'!$G$10:$G$1009&lt;&gt;"")),'Output| AER'!$B$17:$B$24),ROW(A64)),IF(_xlpm.x=0,"",_xlpm.x)),"")</f>
        <v/>
      </c>
      <c r="C72" s="213" t="str" cm="1">
        <f t="array" ref="C72">IF($B71='Output| AER'!$B$21,
IF(AND(ABS(C68*10^3-(SUM(SUMPRODUCT('Calc| Project Costs'!$BU$10:$BU$1009,'Calc| Project Costs'!Y$10:Y$1009)+SUMPRODUCT('Calc| Project Costs'!$BU$10:$BU$1009,'Calc| Project Costs'!BE$10:BE$1009))+SUMPRODUCT(--('Input| Disposals'!$O$8:$O$57='Input| Setup'!$B$36),'Input| Disposals'!P$8:P$57)+C71*10^3))&lt;0.000001,(ABS(C68*10^3-(SUMPRODUCT('Calc| Project Costs'!$BU$10:$BU$1009,'Calc| Project Costs'!BM$10:BM$1009)))&lt;0.000001)),0,1),
IF(LEN($B72)&gt;0,
_xlfn.SWITCH($B72,
'Output| AER'!$B$17,SUMPRODUCT('Calc| Project Costs'!$BU$10:$BU$1009,'Calc| Project Costs'!AW$10:AW$1009)/10^3,
'Output| AER'!$B$18,IF(LEN($B71)&gt;0,SUM(C$9:C71),0),
'Output| AER'!$B$19,(SUMPRODUCT('Calc| Project Costs'!Y$10:Y$1009,'Calc| Project Costs'!$BU$10:$BU$1009)+SUMPRODUCT('Calc| Project Costs'!BE$10:BE$1009,'Calc| Project Costs'!$BU$10:$BU$1009))/10^3,
'Output| AER'!$B$20,SUMPRODUCT(--('Input| Disposals'!$O$8:$O$57='Input| Setup'!$B$36),'Input| Disposals'!P$8:P$57)/10^3,
'Output| AER'!$B$21,C69-C70-C71,
'Output| AER'!$B$23,"",
'Output| AER'!$B$24,'Input| Type 2 capcons'!C$46/10^3,
SUMPRODUCT('Calc| Project Costs'!Q$10:Q$1009,1*('Calc| Project Costs'!$G$10:$G$1009=$B72),'Calc| Project Costs'!$BU$10:$BU$1009)/10^3),
""))</f>
        <v/>
      </c>
      <c r="D72" s="213" t="str" cm="1">
        <f t="array" ref="D72">IF($B71='Output| AER'!$B$21,
IF(AND(ABS(D68*10^3-(SUM(SUMPRODUCT('Calc| Project Costs'!$BU$10:$BU$1009,'Calc| Project Costs'!Z$10:Z$1009)+SUMPRODUCT('Calc| Project Costs'!$BU$10:$BU$1009,'Calc| Project Costs'!BF$10:BF$1009))+SUMPRODUCT(--('Input| Disposals'!$O$8:$O$57='Input| Setup'!$B$36),'Input| Disposals'!Q$8:Q$57)+D71*10^3))&lt;0.000001,(ABS(D68*10^3-(SUMPRODUCT('Calc| Project Costs'!$BU$10:$BU$1009,'Calc| Project Costs'!BN$10:BN$1009)))&lt;0.000001)),0,1),
IF(LEN($B72)&gt;0,
_xlfn.SWITCH($B72,
'Output| AER'!$B$17,SUMPRODUCT('Calc| Project Costs'!$BU$10:$BU$1009,'Calc| Project Costs'!AX$10:AX$1009)/10^3,
'Output| AER'!$B$18,IF(LEN($B71)&gt;0,SUM(D$9:D71),0),
'Output| AER'!$B$19,(SUMPRODUCT('Calc| Project Costs'!Z$10:Z$1009,'Calc| Project Costs'!$BU$10:$BU$1009)+SUMPRODUCT('Calc| Project Costs'!BF$10:BF$1009,'Calc| Project Costs'!$BU$10:$BU$1009))/10^3,
'Output| AER'!$B$20,SUMPRODUCT(--('Input| Disposals'!$O$8:$O$57='Input| Setup'!$B$36),'Input| Disposals'!Q$8:Q$57)/10^3,
'Output| AER'!$B$21,D69-D70-D71,
'Output| AER'!$B$23,"",
'Output| AER'!$B$24,'Input| Type 2 capcons'!D$46/10^3,
SUMPRODUCT('Calc| Project Costs'!R$10:R$1009,1*('Calc| Project Costs'!$G$10:$G$1009=$B72),'Calc| Project Costs'!$BU$10:$BU$1009)/10^3),
""))</f>
        <v/>
      </c>
      <c r="E72" s="213" t="str" cm="1">
        <f t="array" ref="E72">IF($B71='Output| AER'!$B$21,
IF(AND(ABS(E68*10^3-(SUM(SUMPRODUCT('Calc| Project Costs'!$BU$10:$BU$1009,'Calc| Project Costs'!AA$10:AA$1009)+SUMPRODUCT('Calc| Project Costs'!$BU$10:$BU$1009,'Calc| Project Costs'!BG$10:BG$1009))+SUMPRODUCT(--('Input| Disposals'!$O$8:$O$57='Input| Setup'!$B$36),'Input| Disposals'!R$8:R$57)+E71*10^3))&lt;0.000001,(ABS(E68*10^3-(SUMPRODUCT('Calc| Project Costs'!$BU$10:$BU$1009,'Calc| Project Costs'!BO$10:BO$1009)))&lt;0.000001)),0,1),
IF(LEN($B72)&gt;0,
_xlfn.SWITCH($B72,
'Output| AER'!$B$17,SUMPRODUCT('Calc| Project Costs'!$BU$10:$BU$1009,'Calc| Project Costs'!AY$10:AY$1009)/10^3,
'Output| AER'!$B$18,IF(LEN($B71)&gt;0,SUM(E$9:E71),0),
'Output| AER'!$B$19,(SUMPRODUCT('Calc| Project Costs'!AA$10:AA$1009,'Calc| Project Costs'!$BU$10:$BU$1009)+SUMPRODUCT('Calc| Project Costs'!BG$10:BG$1009,'Calc| Project Costs'!$BU$10:$BU$1009))/10^3,
'Output| AER'!$B$20,SUMPRODUCT(--('Input| Disposals'!$O$8:$O$57='Input| Setup'!$B$36),'Input| Disposals'!R$8:R$57)/10^3,
'Output| AER'!$B$21,E69-E70-E71,
'Output| AER'!$B$23,"",
'Output| AER'!$B$24,'Input| Type 2 capcons'!E$46/10^3,
SUMPRODUCT('Calc| Project Costs'!S$10:S$1009,1*('Calc| Project Costs'!$G$10:$G$1009=$B72),'Calc| Project Costs'!$BU$10:$BU$1009)/10^3),
""))</f>
        <v/>
      </c>
      <c r="F72" s="213" t="str" cm="1">
        <f t="array" ref="F72">IF($B71='Output| AER'!$B$21,
IF(AND(ABS(F68*10^3-(SUM(SUMPRODUCT('Calc| Project Costs'!$BU$10:$BU$1009,'Calc| Project Costs'!AB$10:AB$1009)+SUMPRODUCT('Calc| Project Costs'!$BU$10:$BU$1009,'Calc| Project Costs'!BH$10:BH$1009))+SUMPRODUCT(--('Input| Disposals'!$O$8:$O$57='Input| Setup'!$B$36),'Input| Disposals'!S$8:S$57)+F71*10^3))&lt;0.000001,(ABS(F68*10^3-(SUMPRODUCT('Calc| Project Costs'!$BU$10:$BU$1009,'Calc| Project Costs'!BP$10:BP$1009)))&lt;0.000001)),0,1),
IF(LEN($B72)&gt;0,
_xlfn.SWITCH($B72,
'Output| AER'!$B$17,SUMPRODUCT('Calc| Project Costs'!$BU$10:$BU$1009,'Calc| Project Costs'!AZ$10:AZ$1009)/10^3,
'Output| AER'!$B$18,IF(LEN($B71)&gt;0,SUM(F$9:F71),0),
'Output| AER'!$B$19,(SUMPRODUCT('Calc| Project Costs'!AB$10:AB$1009,'Calc| Project Costs'!$BU$10:$BU$1009)+SUMPRODUCT('Calc| Project Costs'!BH$10:BH$1009,'Calc| Project Costs'!$BU$10:$BU$1009))/10^3,
'Output| AER'!$B$20,SUMPRODUCT(--('Input| Disposals'!$O$8:$O$57='Input| Setup'!$B$36),'Input| Disposals'!S$8:S$57)/10^3,
'Output| AER'!$B$21,F69-F70-F71,
'Output| AER'!$B$23,"",
'Output| AER'!$B$24,'Input| Type 2 capcons'!F$46/10^3,
SUMPRODUCT('Calc| Project Costs'!T$10:T$1009,1*('Calc| Project Costs'!$G$10:$G$1009=$B72),'Calc| Project Costs'!$BU$10:$BU$1009)/10^3),
""))</f>
        <v/>
      </c>
      <c r="G72" s="213" t="str" cm="1">
        <f t="array" ref="G72">IF($B71='Output| AER'!$B$21,
IF(AND(ABS(G68*10^3-(SUM(SUMPRODUCT('Calc| Project Costs'!$BU$10:$BU$1009,'Calc| Project Costs'!AC$10:AC$1009)+SUMPRODUCT('Calc| Project Costs'!$BU$10:$BU$1009,'Calc| Project Costs'!BI$10:BI$1009))+SUMPRODUCT(--('Input| Disposals'!$O$8:$O$57='Input| Setup'!$B$36),'Input| Disposals'!T$8:T$57)+G71*10^3))&lt;0.000001,(ABS(G68*10^3-(SUMPRODUCT('Calc| Project Costs'!$BU$10:$BU$1009,'Calc| Project Costs'!BQ$10:BQ$1009)))&lt;0.000001)),0,1),
IF(LEN($B72)&gt;0,
_xlfn.SWITCH($B72,
'Output| AER'!$B$17,SUMPRODUCT('Calc| Project Costs'!$BU$10:$BU$1009,'Calc| Project Costs'!BA$10:BA$1009)/10^3,
'Output| AER'!$B$18,IF(LEN($B71)&gt;0,SUM(G$9:G71),0),
'Output| AER'!$B$19,(SUMPRODUCT('Calc| Project Costs'!AC$10:AC$1009,'Calc| Project Costs'!$BU$10:$BU$1009)+SUMPRODUCT('Calc| Project Costs'!BI$10:BI$1009,'Calc| Project Costs'!$BU$10:$BU$1009))/10^3,
'Output| AER'!$B$20,SUMPRODUCT(--('Input| Disposals'!$O$8:$O$57='Input| Setup'!$B$36),'Input| Disposals'!T$8:T$57)/10^3,
'Output| AER'!$B$21,G69-G70-G71,
'Output| AER'!$B$23,"",
'Output| AER'!$B$24,'Input| Type 2 capcons'!G$46/10^3,
SUMPRODUCT('Calc| Project Costs'!U$10:U$1009,1*('Calc| Project Costs'!$G$10:$G$1009=$B72),'Calc| Project Costs'!$BU$10:$BU$1009)/10^3),
""))</f>
        <v/>
      </c>
      <c r="H72" s="213" t="str" cm="1">
        <f t="array" ref="H72">IF($B71='Output| AER'!$B$21,
IF(AND(ABS(H68*10^3-(SUM(SUMPRODUCT('Calc| Project Costs'!$BU$10:$BU$1009,'Calc| Project Costs'!AD$10:AD$1009)+SUMPRODUCT('Calc| Project Costs'!$BU$10:$BU$1009,'Calc| Project Costs'!BJ$10:BJ$1009))+SUMPRODUCT(--('Input| Disposals'!$O$8:$O$57='Input| Setup'!$B$36),'Input| Disposals'!U$8:U$57)+H71*10^3))&lt;0.000001,(ABS(H68*10^3-(SUMPRODUCT('Calc| Project Costs'!$BU$10:$BU$1009,'Calc| Project Costs'!BR$10:BR$1009)))&lt;0.000001)),0,1),
IF(LEN($B72)&gt;0,
_xlfn.SWITCH($B72,
'Output| AER'!$B$17,SUMPRODUCT('Calc| Project Costs'!$BU$10:$BU$1009,'Calc| Project Costs'!BB$10:BB$1009)/10^3,
'Output| AER'!$B$18,IF(LEN($B71)&gt;0,SUM(H$9:H71),0),
'Output| AER'!$B$19,(SUMPRODUCT('Calc| Project Costs'!AD$10:AD$1009,'Calc| Project Costs'!$BU$10:$BU$1009)+SUMPRODUCT('Calc| Project Costs'!BJ$10:BJ$1009,'Calc| Project Costs'!$BU$10:$BU$1009))/10^3,
'Output| AER'!$B$20,SUMPRODUCT(--('Input| Disposals'!$O$8:$O$57='Input| Setup'!$B$36),'Input| Disposals'!U$8:U$57)/10^3,
'Output| AER'!$B$21,H69-H70-H71,
'Output| AER'!$B$23,"",
'Output| AER'!$B$24,'Input| Type 2 capcons'!H$46/10^3,
SUMPRODUCT('Calc| Project Costs'!V$10:V$1009,1*('Calc| Project Costs'!$G$10:$G$1009=$B72),'Calc| Project Costs'!$BU$10:$BU$1009)/10^3),
""))</f>
        <v/>
      </c>
      <c r="I72" s="213" t="str" cm="1">
        <f t="array" ref="I72">IF($B71='Output| AER'!$B$21,
IF(AND(ABS(I68*10^3-(SUM(SUMPRODUCT('Calc| Project Costs'!$BU$10:$BU$1009,'Calc| Project Costs'!AE$10:AE$1009)+SUMPRODUCT('Calc| Project Costs'!$BU$10:$BU$1009,'Calc| Project Costs'!BK$10:BK$1009))+SUMPRODUCT(--('Input| Disposals'!$O$8:$O$57='Input| Setup'!$B$36),'Input| Disposals'!V$8:V$57)+I71*10^3))&lt;0.000001,(ABS(I68*10^3-(SUMPRODUCT('Calc| Project Costs'!$BU$10:$BU$1009,'Calc| Project Costs'!BS$10:BS$1009)))&lt;0.000001)),0,1),
IF(LEN($B72)&gt;0,
_xlfn.SWITCH($B72,
'Output| AER'!$B$17,SUMPRODUCT('Calc| Project Costs'!$BU$10:$BU$1009,'Calc| Project Costs'!BC$10:BC$1009)/10^3,
'Output| AER'!$B$18,IF(LEN($B71)&gt;0,SUM(I$9:I71),0),
'Output| AER'!$B$19,(SUMPRODUCT('Calc| Project Costs'!AE$10:AE$1009,'Calc| Project Costs'!$BU$10:$BU$1009)+SUMPRODUCT('Calc| Project Costs'!BK$10:BK$1009,'Calc| Project Costs'!$BU$10:$BU$1009))/10^3,
'Output| AER'!$B$20,SUMPRODUCT(--('Input| Disposals'!$O$8:$O$57='Input| Setup'!$B$36),'Input| Disposals'!V$8:V$57)/10^3,
'Output| AER'!$B$21,I69-I70-I71,
'Output| AER'!$B$23,"",
'Output| AER'!$B$24,'Input| Type 2 capcons'!I$46/10^3,
SUMPRODUCT('Calc| Project Costs'!W$10:W$1009,1*('Calc| Project Costs'!$G$10:$G$1009=$B72),'Calc| Project Costs'!$BU$10:$BU$1009)/10^3),
""))</f>
        <v/>
      </c>
      <c r="J72" s="214" t="str">
        <f>IF(B71='Output| AER'!$B$21,ROUND(J71-'Output| PTRM (SCS)'!$I$223,9),IF(OR(B72='Output| AER'!$B$23,AND(B72="",B71=""),AND(B72="",B71='Output| AER'!$B$24)),"",IFERROR(SUM(E72:I72),0)))</f>
        <v/>
      </c>
      <c r="L72" s="213" t="str" cm="1">
        <f t="array" ref="L72">IF($B71='Output| AER'!$B$21,
IF(AND(ABS(L68*10^3-(SUM(SUMPRODUCT('Calc| Project Costs'!$BV$10:$BV$1009,'Calc| Project Costs'!Y$10:Y$1009)+SUMPRODUCT('Calc| Project Costs'!$BV$10:$BV$1009,'Calc| Project Costs'!BE$10:BE$1009))+SUMPRODUCT(--('Input| Disposals'!$O$8:$O$57='Input| Setup'!$B$37),'Input| Disposals'!P$8:P$57)+L71*10^3))&lt;0.000001,(ABS(L68*10^3-(SUMPRODUCT('Calc| Project Costs'!$BV$10:$BV$1009,'Calc| Project Costs'!BM$10:BM$1009)))&lt;0.000001)),0,1),
IF(LEN($B72)&gt;0,
_xlfn.SWITCH($B72,
'Output| AER'!$B$17,SUMPRODUCT('Calc| Project Costs'!$BV$10:$BV$1009,'Calc| Project Costs'!AW$10:AW$1009)/10^3,
'Output| AER'!$B$18,IF(LEN($B71)&gt;0,SUM(L$9:L71),0),
'Output| AER'!$B$19,(SUMPRODUCT('Calc| Project Costs'!Y$10:Y$1009,'Calc| Project Costs'!$BV$10:$BV$1009)+SUMPRODUCT('Calc| Project Costs'!BE$10:BE$1009,'Calc| Project Costs'!$BV$10:$BV$1009))/10^3,
'Output| AER'!$B$20,SUMPRODUCT(--('Input| Disposals'!$O$8:$O$57='Input| Setup'!$B$37),'Input| Disposals'!P$8:P$57)/10^3,
'Output| AER'!$B$21,L69-L70-L71,
'Output| AER'!$B$23,"",
'Output| AER'!$B$24,'Input| Type 2 capcons'!L$46/10^3,
SUMPRODUCT('Calc| Project Costs'!Q$10:Q$1009,1*('Calc| Project Costs'!$G$10:$G$1009=$B72),'Calc| Project Costs'!$BV$10:$BV$1009)/10^3),
""))</f>
        <v/>
      </c>
      <c r="M72" s="213" t="str" cm="1">
        <f t="array" ref="M72">IF($B71='Output| AER'!$B$21,
IF(AND(ABS(M68*10^3-(SUM(SUMPRODUCT('Calc| Project Costs'!$BV$10:$BV$1009,'Calc| Project Costs'!Z$10:Z$1009)+SUMPRODUCT('Calc| Project Costs'!$BV$10:$BV$1009,'Calc| Project Costs'!BF$10:BF$1009))+SUMPRODUCT(--('Input| Disposals'!$O$8:$O$57='Input| Setup'!$B$37),'Input| Disposals'!Q$8:Q$57)+M71*10^3))&lt;0.000001,(ABS(M68*10^3-(SUMPRODUCT('Calc| Project Costs'!$BV$10:$BV$1009,'Calc| Project Costs'!BN$10:BN$1009)))&lt;0.000001)),0,1),
IF(LEN($B72)&gt;0,
_xlfn.SWITCH($B72,
'Output| AER'!$B$17,SUMPRODUCT('Calc| Project Costs'!$BV$10:$BV$1009,'Calc| Project Costs'!AX$10:AX$1009)/10^3,
'Output| AER'!$B$18,IF(LEN($B71)&gt;0,SUM(M$9:M71),0),
'Output| AER'!$B$19,(SUMPRODUCT('Calc| Project Costs'!Z$10:Z$1009,'Calc| Project Costs'!$BV$10:$BV$1009)+SUMPRODUCT('Calc| Project Costs'!BF$10:BF$1009,'Calc| Project Costs'!$BV$10:$BV$1009))/10^3,
'Output| AER'!$B$20,SUMPRODUCT(--('Input| Disposals'!$O$8:$O$57='Input| Setup'!$B$37),'Input| Disposals'!Q$8:Q$57)/10^3,
'Output| AER'!$B$21,M69-M70-M71,
'Output| AER'!$B$23,"",
'Output| AER'!$B$24,'Input| Type 2 capcons'!M$46/10^3,
SUMPRODUCT('Calc| Project Costs'!R$10:R$1009,1*('Calc| Project Costs'!$G$10:$G$1009=$B72),'Calc| Project Costs'!$BV$10:$BV$1009)/10^3),
""))</f>
        <v/>
      </c>
      <c r="N72" s="213" t="str" cm="1">
        <f t="array" ref="N72">IF($B71='Output| AER'!$B$21,
IF(AND(ABS(N68*10^3-(SUM(SUMPRODUCT('Calc| Project Costs'!$BV$10:$BV$1009,'Calc| Project Costs'!AA$10:AA$1009)+SUMPRODUCT('Calc| Project Costs'!$BV$10:$BV$1009,'Calc| Project Costs'!BG$10:BG$1009))+SUMPRODUCT(--('Input| Disposals'!$O$8:$O$57='Input| Setup'!$B$37),'Input| Disposals'!R$8:R$57)+N71*10^3))&lt;0.000001,(ABS(N68*10^3-(SUMPRODUCT('Calc| Project Costs'!$BV$10:$BV$1009,'Calc| Project Costs'!BO$10:BO$1009)))&lt;0.000001)),0,1),
IF(LEN($B72)&gt;0,
_xlfn.SWITCH($B72,
'Output| AER'!$B$17,SUMPRODUCT('Calc| Project Costs'!$BV$10:$BV$1009,'Calc| Project Costs'!AY$10:AY$1009)/10^3,
'Output| AER'!$B$18,IF(LEN($B71)&gt;0,SUM(N$9:N71),0),
'Output| AER'!$B$19,(SUMPRODUCT('Calc| Project Costs'!AA$10:AA$1009,'Calc| Project Costs'!$BV$10:$BV$1009)+SUMPRODUCT('Calc| Project Costs'!BG$10:BG$1009,'Calc| Project Costs'!$BV$10:$BV$1009))/10^3,
'Output| AER'!$B$20,SUMPRODUCT(--('Input| Disposals'!$O$8:$O$57='Input| Setup'!$B$37),'Input| Disposals'!R$8:R$57)/10^3,
'Output| AER'!$B$21,N69-N70-N71,
'Output| AER'!$B$23,"",
'Output| AER'!$B$24,'Input| Type 2 capcons'!N$46/10^3,
SUMPRODUCT('Calc| Project Costs'!S$10:S$1009,1*('Calc| Project Costs'!$G$10:$G$1009=$B72),'Calc| Project Costs'!$BV$10:$BV$1009)/10^3),
""))</f>
        <v/>
      </c>
      <c r="O72" s="213" t="str" cm="1">
        <f t="array" ref="O72">IF($B71='Output| AER'!$B$21,
IF(AND(ABS(O68*10^3-(SUM(SUMPRODUCT('Calc| Project Costs'!$BV$10:$BV$1009,'Calc| Project Costs'!AB$10:AB$1009)+SUMPRODUCT('Calc| Project Costs'!$BV$10:$BV$1009,'Calc| Project Costs'!BH$10:BH$1009))+SUMPRODUCT(--('Input| Disposals'!$O$8:$O$57='Input| Setup'!$B$37),'Input| Disposals'!S$8:S$57)+O71*10^3))&lt;0.000001,(ABS(O68*10^3-(SUMPRODUCT('Calc| Project Costs'!$BV$10:$BV$1009,'Calc| Project Costs'!BP$10:BP$1009)))&lt;0.000001)),0,1),
IF(LEN($B72)&gt;0,
_xlfn.SWITCH($B72,
'Output| AER'!$B$17,SUMPRODUCT('Calc| Project Costs'!$BV$10:$BV$1009,'Calc| Project Costs'!AZ$10:AZ$1009)/10^3,
'Output| AER'!$B$18,IF(LEN($B71)&gt;0,SUM(O$9:O71),0),
'Output| AER'!$B$19,(SUMPRODUCT('Calc| Project Costs'!AB$10:AB$1009,'Calc| Project Costs'!$BV$10:$BV$1009)+SUMPRODUCT('Calc| Project Costs'!BH$10:BH$1009,'Calc| Project Costs'!$BV$10:$BV$1009))/10^3,
'Output| AER'!$B$20,SUMPRODUCT(--('Input| Disposals'!$O$8:$O$57='Input| Setup'!$B$37),'Input| Disposals'!S$8:S$57)/10^3,
'Output| AER'!$B$21,O69-O70-O71,
'Output| AER'!$B$23,"",
'Output| AER'!$B$24,'Input| Type 2 capcons'!O$46/10^3,
SUMPRODUCT('Calc| Project Costs'!T$10:T$1009,1*('Calc| Project Costs'!$G$10:$G$1009=$B72),'Calc| Project Costs'!$BV$10:$BV$1009)/10^3),
""))</f>
        <v/>
      </c>
      <c r="P72" s="213" t="str" cm="1">
        <f t="array" ref="P72">IF($B71='Output| AER'!$B$21,
IF(AND(ABS(P68*10^3-(SUM(SUMPRODUCT('Calc| Project Costs'!$BV$10:$BV$1009,'Calc| Project Costs'!AC$10:AC$1009)+SUMPRODUCT('Calc| Project Costs'!$BV$10:$BV$1009,'Calc| Project Costs'!BI$10:BI$1009))+SUMPRODUCT(--('Input| Disposals'!$O$8:$O$57='Input| Setup'!$B$37),'Input| Disposals'!T$8:T$57)+P71*10^3))&lt;0.000001,(ABS(P68*10^3-(SUMPRODUCT('Calc| Project Costs'!$BV$10:$BV$1009,'Calc| Project Costs'!BQ$10:BQ$1009)))&lt;0.000001)),0,1),
IF(LEN($B72)&gt;0,
_xlfn.SWITCH($B72,
'Output| AER'!$B$17,SUMPRODUCT('Calc| Project Costs'!$BV$10:$BV$1009,'Calc| Project Costs'!BA$10:BA$1009)/10^3,
'Output| AER'!$B$18,IF(LEN($B71)&gt;0,SUM(P$9:P71),0),
'Output| AER'!$B$19,(SUMPRODUCT('Calc| Project Costs'!AC$10:AC$1009,'Calc| Project Costs'!$BV$10:$BV$1009)+SUMPRODUCT('Calc| Project Costs'!BI$10:BI$1009,'Calc| Project Costs'!$BV$10:$BV$1009))/10^3,
'Output| AER'!$B$20,SUMPRODUCT(--('Input| Disposals'!$O$8:$O$57='Input| Setup'!$B$37),'Input| Disposals'!T$8:T$57)/10^3,
'Output| AER'!$B$21,P69-P70-P71,
'Output| AER'!$B$23,"",
'Output| AER'!$B$24,'Input| Type 2 capcons'!P$46/10^3,
SUMPRODUCT('Calc| Project Costs'!U$10:U$1009,1*('Calc| Project Costs'!$G$10:$G$1009=$B72),'Calc| Project Costs'!$BV$10:$BV$1009)/10^3),
""))</f>
        <v/>
      </c>
      <c r="Q72" s="213" t="str" cm="1">
        <f t="array" ref="Q72">IF($B71='Output| AER'!$B$21,
IF(AND(ABS(Q68*10^3-(SUM(SUMPRODUCT('Calc| Project Costs'!$BV$10:$BV$1009,'Calc| Project Costs'!AD$10:AD$1009)+SUMPRODUCT('Calc| Project Costs'!$BV$10:$BV$1009,'Calc| Project Costs'!BJ$10:BJ$1009))+SUMPRODUCT(--('Input| Disposals'!$O$8:$O$57='Input| Setup'!$B$37),'Input| Disposals'!U$8:U$57)+Q71*10^3))&lt;0.000001,(ABS(Q68*10^3-(SUMPRODUCT('Calc| Project Costs'!$BV$10:$BV$1009,'Calc| Project Costs'!BR$10:BR$1009)))&lt;0.000001)),0,1),
IF(LEN($B72)&gt;0,
_xlfn.SWITCH($B72,
'Output| AER'!$B$17,SUMPRODUCT('Calc| Project Costs'!$BV$10:$BV$1009,'Calc| Project Costs'!BB$10:BB$1009)/10^3,
'Output| AER'!$B$18,IF(LEN($B71)&gt;0,SUM(Q$9:Q71),0),
'Output| AER'!$B$19,(SUMPRODUCT('Calc| Project Costs'!AD$10:AD$1009,'Calc| Project Costs'!$BV$10:$BV$1009)+SUMPRODUCT('Calc| Project Costs'!BJ$10:BJ$1009,'Calc| Project Costs'!$BV$10:$BV$1009))/10^3,
'Output| AER'!$B$20,SUMPRODUCT(--('Input| Disposals'!$O$8:$O$57='Input| Setup'!$B$37),'Input| Disposals'!U$8:U$57)/10^3,
'Output| AER'!$B$21,Q69-Q70-Q71,
'Output| AER'!$B$23,"",
'Output| AER'!$B$24,'Input| Type 2 capcons'!Q$46/10^3,
SUMPRODUCT('Calc| Project Costs'!V$10:V$1009,1*('Calc| Project Costs'!$G$10:$G$1009=$B72),'Calc| Project Costs'!$BV$10:$BV$1009)/10^3),
""))</f>
        <v/>
      </c>
      <c r="R72" s="213" t="str" cm="1">
        <f t="array" ref="R72">IF($B71='Output| AER'!$B$21,
IF(AND(ABS(R68*10^3-(SUM(SUMPRODUCT('Calc| Project Costs'!$BV$10:$BV$1009,'Calc| Project Costs'!AE$10:AE$1009)+SUMPRODUCT('Calc| Project Costs'!$BV$10:$BV$1009,'Calc| Project Costs'!BK$10:BK$1009))+SUMPRODUCT(--('Input| Disposals'!$O$8:$O$57='Input| Setup'!$B$37),'Input| Disposals'!V$8:V$57)+R71*10^3))&lt;0.000001,(ABS(R68*10^3-(SUMPRODUCT('Calc| Project Costs'!$BV$10:$BV$1009,'Calc| Project Costs'!BS$10:BS$1009)))&lt;0.000001)),0,1),
IF(LEN($B72)&gt;0,
_xlfn.SWITCH($B72,
'Output| AER'!$B$17,SUMPRODUCT('Calc| Project Costs'!$BV$10:$BV$1009,'Calc| Project Costs'!BC$10:BC$1009)/10^3,
'Output| AER'!$B$18,IF(LEN($B71)&gt;0,SUM(R$9:R71),0),
'Output| AER'!$B$19,(SUMPRODUCT('Calc| Project Costs'!AE$10:AE$1009,'Calc| Project Costs'!$BV$10:$BV$1009)+SUMPRODUCT('Calc| Project Costs'!BK$10:BK$1009,'Calc| Project Costs'!$BV$10:$BV$1009))/10^3,
'Output| AER'!$B$20,SUMPRODUCT(--('Input| Disposals'!$O$8:$O$57='Input| Setup'!$B$37),'Input| Disposals'!V$8:V$57)/10^3,
'Output| AER'!$B$21,R69-R70-R71,
'Output| AER'!$B$23,"",
'Output| AER'!$B$24,'Input| Type 2 capcons'!R$46/10^3,
SUMPRODUCT('Calc| Project Costs'!W$10:W$1009,1*('Calc| Project Costs'!$G$10:$G$1009=$B72),'Calc| Project Costs'!$BV$10:$BV$1009)/10^3),
""))</f>
        <v/>
      </c>
      <c r="S72" s="214" t="str">
        <f>IF(B71='Output| AER'!$B$21,ROUND(S71-'Output| PTRM (DFA)'!$I$223,9),IF(OR(B72='Output| AER'!$B$23,AND(B72="",B71=""),AND(B72="",B71='Output| AER'!$B$24)),"",IFERROR(SUM(N72:R72),0)))</f>
        <v/>
      </c>
    </row>
    <row r="73" spans="2:19" ht="12.75" customHeight="1" x14ac:dyDescent="0.2">
      <c r="B73" s="125" t="str" cm="1">
        <f t="array" ref="B73">IFERROR(_xlfn.LET(_xlpm.x, INDEX(_xlfn.VSTACK(_xlfn.UNIQUE(_xlfn._xlws.FILTER('Input| Projects'!$G$10:$G$1009,'Input| Projects'!$G$10:$G$1009&lt;&gt;"")),'Output| AER'!$B$17:$B$24),ROW(A65)),IF(_xlpm.x=0,"",_xlpm.x)),"")</f>
        <v/>
      </c>
      <c r="C73" s="213" t="str" cm="1">
        <f t="array" ref="C73">IF($B72='Output| AER'!$B$21,
IF(AND(ABS(C69*10^3-(SUM(SUMPRODUCT('Calc| Project Costs'!$BU$10:$BU$1009,'Calc| Project Costs'!Y$10:Y$1009)+SUMPRODUCT('Calc| Project Costs'!$BU$10:$BU$1009,'Calc| Project Costs'!BE$10:BE$1009))+SUMPRODUCT(--('Input| Disposals'!$O$8:$O$57='Input| Setup'!$B$36),'Input| Disposals'!P$8:P$57)+C72*10^3))&lt;0.000001,(ABS(C69*10^3-(SUMPRODUCT('Calc| Project Costs'!$BU$10:$BU$1009,'Calc| Project Costs'!BM$10:BM$1009)))&lt;0.000001)),0,1),
IF(LEN($B73)&gt;0,
_xlfn.SWITCH($B73,
'Output| AER'!$B$17,SUMPRODUCT('Calc| Project Costs'!$BU$10:$BU$1009,'Calc| Project Costs'!AW$10:AW$1009)/10^3,
'Output| AER'!$B$18,IF(LEN($B72)&gt;0,SUM(C$9:C72),0),
'Output| AER'!$B$19,(SUMPRODUCT('Calc| Project Costs'!Y$10:Y$1009,'Calc| Project Costs'!$BU$10:$BU$1009)+SUMPRODUCT('Calc| Project Costs'!BE$10:BE$1009,'Calc| Project Costs'!$BU$10:$BU$1009))/10^3,
'Output| AER'!$B$20,SUMPRODUCT(--('Input| Disposals'!$O$8:$O$57='Input| Setup'!$B$36),'Input| Disposals'!P$8:P$57)/10^3,
'Output| AER'!$B$21,C70-C71-C72,
'Output| AER'!$B$23,"",
'Output| AER'!$B$24,'Input| Type 2 capcons'!C$46/10^3,
SUMPRODUCT('Calc| Project Costs'!Q$10:Q$1009,1*('Calc| Project Costs'!$G$10:$G$1009=$B73),'Calc| Project Costs'!$BU$10:$BU$1009)/10^3),
""))</f>
        <v/>
      </c>
      <c r="D73" s="213" t="str" cm="1">
        <f t="array" ref="D73">IF($B72='Output| AER'!$B$21,
IF(AND(ABS(D69*10^3-(SUM(SUMPRODUCT('Calc| Project Costs'!$BU$10:$BU$1009,'Calc| Project Costs'!Z$10:Z$1009)+SUMPRODUCT('Calc| Project Costs'!$BU$10:$BU$1009,'Calc| Project Costs'!BF$10:BF$1009))+SUMPRODUCT(--('Input| Disposals'!$O$8:$O$57='Input| Setup'!$B$36),'Input| Disposals'!Q$8:Q$57)+D72*10^3))&lt;0.000001,(ABS(D69*10^3-(SUMPRODUCT('Calc| Project Costs'!$BU$10:$BU$1009,'Calc| Project Costs'!BN$10:BN$1009)))&lt;0.000001)),0,1),
IF(LEN($B73)&gt;0,
_xlfn.SWITCH($B73,
'Output| AER'!$B$17,SUMPRODUCT('Calc| Project Costs'!$BU$10:$BU$1009,'Calc| Project Costs'!AX$10:AX$1009)/10^3,
'Output| AER'!$B$18,IF(LEN($B72)&gt;0,SUM(D$9:D72),0),
'Output| AER'!$B$19,(SUMPRODUCT('Calc| Project Costs'!Z$10:Z$1009,'Calc| Project Costs'!$BU$10:$BU$1009)+SUMPRODUCT('Calc| Project Costs'!BF$10:BF$1009,'Calc| Project Costs'!$BU$10:$BU$1009))/10^3,
'Output| AER'!$B$20,SUMPRODUCT(--('Input| Disposals'!$O$8:$O$57='Input| Setup'!$B$36),'Input| Disposals'!Q$8:Q$57)/10^3,
'Output| AER'!$B$21,D70-D71-D72,
'Output| AER'!$B$23,"",
'Output| AER'!$B$24,'Input| Type 2 capcons'!D$46/10^3,
SUMPRODUCT('Calc| Project Costs'!R$10:R$1009,1*('Calc| Project Costs'!$G$10:$G$1009=$B73),'Calc| Project Costs'!$BU$10:$BU$1009)/10^3),
""))</f>
        <v/>
      </c>
      <c r="E73" s="213" t="str" cm="1">
        <f t="array" ref="E73">IF($B72='Output| AER'!$B$21,
IF(AND(ABS(E69*10^3-(SUM(SUMPRODUCT('Calc| Project Costs'!$BU$10:$BU$1009,'Calc| Project Costs'!AA$10:AA$1009)+SUMPRODUCT('Calc| Project Costs'!$BU$10:$BU$1009,'Calc| Project Costs'!BG$10:BG$1009))+SUMPRODUCT(--('Input| Disposals'!$O$8:$O$57='Input| Setup'!$B$36),'Input| Disposals'!R$8:R$57)+E72*10^3))&lt;0.000001,(ABS(E69*10^3-(SUMPRODUCT('Calc| Project Costs'!$BU$10:$BU$1009,'Calc| Project Costs'!BO$10:BO$1009)))&lt;0.000001)),0,1),
IF(LEN($B73)&gt;0,
_xlfn.SWITCH($B73,
'Output| AER'!$B$17,SUMPRODUCT('Calc| Project Costs'!$BU$10:$BU$1009,'Calc| Project Costs'!AY$10:AY$1009)/10^3,
'Output| AER'!$B$18,IF(LEN($B72)&gt;0,SUM(E$9:E72),0),
'Output| AER'!$B$19,(SUMPRODUCT('Calc| Project Costs'!AA$10:AA$1009,'Calc| Project Costs'!$BU$10:$BU$1009)+SUMPRODUCT('Calc| Project Costs'!BG$10:BG$1009,'Calc| Project Costs'!$BU$10:$BU$1009))/10^3,
'Output| AER'!$B$20,SUMPRODUCT(--('Input| Disposals'!$O$8:$O$57='Input| Setup'!$B$36),'Input| Disposals'!R$8:R$57)/10^3,
'Output| AER'!$B$21,E70-E71-E72,
'Output| AER'!$B$23,"",
'Output| AER'!$B$24,'Input| Type 2 capcons'!E$46/10^3,
SUMPRODUCT('Calc| Project Costs'!S$10:S$1009,1*('Calc| Project Costs'!$G$10:$G$1009=$B73),'Calc| Project Costs'!$BU$10:$BU$1009)/10^3),
""))</f>
        <v/>
      </c>
      <c r="F73" s="213" t="str" cm="1">
        <f t="array" ref="F73">IF($B72='Output| AER'!$B$21,
IF(AND(ABS(F69*10^3-(SUM(SUMPRODUCT('Calc| Project Costs'!$BU$10:$BU$1009,'Calc| Project Costs'!AB$10:AB$1009)+SUMPRODUCT('Calc| Project Costs'!$BU$10:$BU$1009,'Calc| Project Costs'!BH$10:BH$1009))+SUMPRODUCT(--('Input| Disposals'!$O$8:$O$57='Input| Setup'!$B$36),'Input| Disposals'!S$8:S$57)+F72*10^3))&lt;0.000001,(ABS(F69*10^3-(SUMPRODUCT('Calc| Project Costs'!$BU$10:$BU$1009,'Calc| Project Costs'!BP$10:BP$1009)))&lt;0.000001)),0,1),
IF(LEN($B73)&gt;0,
_xlfn.SWITCH($B73,
'Output| AER'!$B$17,SUMPRODUCT('Calc| Project Costs'!$BU$10:$BU$1009,'Calc| Project Costs'!AZ$10:AZ$1009)/10^3,
'Output| AER'!$B$18,IF(LEN($B72)&gt;0,SUM(F$9:F72),0),
'Output| AER'!$B$19,(SUMPRODUCT('Calc| Project Costs'!AB$10:AB$1009,'Calc| Project Costs'!$BU$10:$BU$1009)+SUMPRODUCT('Calc| Project Costs'!BH$10:BH$1009,'Calc| Project Costs'!$BU$10:$BU$1009))/10^3,
'Output| AER'!$B$20,SUMPRODUCT(--('Input| Disposals'!$O$8:$O$57='Input| Setup'!$B$36),'Input| Disposals'!S$8:S$57)/10^3,
'Output| AER'!$B$21,F70-F71-F72,
'Output| AER'!$B$23,"",
'Output| AER'!$B$24,'Input| Type 2 capcons'!F$46/10^3,
SUMPRODUCT('Calc| Project Costs'!T$10:T$1009,1*('Calc| Project Costs'!$G$10:$G$1009=$B73),'Calc| Project Costs'!$BU$10:$BU$1009)/10^3),
""))</f>
        <v/>
      </c>
      <c r="G73" s="213" t="str" cm="1">
        <f t="array" ref="G73">IF($B72='Output| AER'!$B$21,
IF(AND(ABS(G69*10^3-(SUM(SUMPRODUCT('Calc| Project Costs'!$BU$10:$BU$1009,'Calc| Project Costs'!AC$10:AC$1009)+SUMPRODUCT('Calc| Project Costs'!$BU$10:$BU$1009,'Calc| Project Costs'!BI$10:BI$1009))+SUMPRODUCT(--('Input| Disposals'!$O$8:$O$57='Input| Setup'!$B$36),'Input| Disposals'!T$8:T$57)+G72*10^3))&lt;0.000001,(ABS(G69*10^3-(SUMPRODUCT('Calc| Project Costs'!$BU$10:$BU$1009,'Calc| Project Costs'!BQ$10:BQ$1009)))&lt;0.000001)),0,1),
IF(LEN($B73)&gt;0,
_xlfn.SWITCH($B73,
'Output| AER'!$B$17,SUMPRODUCT('Calc| Project Costs'!$BU$10:$BU$1009,'Calc| Project Costs'!BA$10:BA$1009)/10^3,
'Output| AER'!$B$18,IF(LEN($B72)&gt;0,SUM(G$9:G72),0),
'Output| AER'!$B$19,(SUMPRODUCT('Calc| Project Costs'!AC$10:AC$1009,'Calc| Project Costs'!$BU$10:$BU$1009)+SUMPRODUCT('Calc| Project Costs'!BI$10:BI$1009,'Calc| Project Costs'!$BU$10:$BU$1009))/10^3,
'Output| AER'!$B$20,SUMPRODUCT(--('Input| Disposals'!$O$8:$O$57='Input| Setup'!$B$36),'Input| Disposals'!T$8:T$57)/10^3,
'Output| AER'!$B$21,G70-G71-G72,
'Output| AER'!$B$23,"",
'Output| AER'!$B$24,'Input| Type 2 capcons'!G$46/10^3,
SUMPRODUCT('Calc| Project Costs'!U$10:U$1009,1*('Calc| Project Costs'!$G$10:$G$1009=$B73),'Calc| Project Costs'!$BU$10:$BU$1009)/10^3),
""))</f>
        <v/>
      </c>
      <c r="H73" s="213" t="str" cm="1">
        <f t="array" ref="H73">IF($B72='Output| AER'!$B$21,
IF(AND(ABS(H69*10^3-(SUM(SUMPRODUCT('Calc| Project Costs'!$BU$10:$BU$1009,'Calc| Project Costs'!AD$10:AD$1009)+SUMPRODUCT('Calc| Project Costs'!$BU$10:$BU$1009,'Calc| Project Costs'!BJ$10:BJ$1009))+SUMPRODUCT(--('Input| Disposals'!$O$8:$O$57='Input| Setup'!$B$36),'Input| Disposals'!U$8:U$57)+H72*10^3))&lt;0.000001,(ABS(H69*10^3-(SUMPRODUCT('Calc| Project Costs'!$BU$10:$BU$1009,'Calc| Project Costs'!BR$10:BR$1009)))&lt;0.000001)),0,1),
IF(LEN($B73)&gt;0,
_xlfn.SWITCH($B73,
'Output| AER'!$B$17,SUMPRODUCT('Calc| Project Costs'!$BU$10:$BU$1009,'Calc| Project Costs'!BB$10:BB$1009)/10^3,
'Output| AER'!$B$18,IF(LEN($B72)&gt;0,SUM(H$9:H72),0),
'Output| AER'!$B$19,(SUMPRODUCT('Calc| Project Costs'!AD$10:AD$1009,'Calc| Project Costs'!$BU$10:$BU$1009)+SUMPRODUCT('Calc| Project Costs'!BJ$10:BJ$1009,'Calc| Project Costs'!$BU$10:$BU$1009))/10^3,
'Output| AER'!$B$20,SUMPRODUCT(--('Input| Disposals'!$O$8:$O$57='Input| Setup'!$B$36),'Input| Disposals'!U$8:U$57)/10^3,
'Output| AER'!$B$21,H70-H71-H72,
'Output| AER'!$B$23,"",
'Output| AER'!$B$24,'Input| Type 2 capcons'!H$46/10^3,
SUMPRODUCT('Calc| Project Costs'!V$10:V$1009,1*('Calc| Project Costs'!$G$10:$G$1009=$B73),'Calc| Project Costs'!$BU$10:$BU$1009)/10^3),
""))</f>
        <v/>
      </c>
      <c r="I73" s="213" t="str" cm="1">
        <f t="array" ref="I73">IF($B72='Output| AER'!$B$21,
IF(AND(ABS(I69*10^3-(SUM(SUMPRODUCT('Calc| Project Costs'!$BU$10:$BU$1009,'Calc| Project Costs'!AE$10:AE$1009)+SUMPRODUCT('Calc| Project Costs'!$BU$10:$BU$1009,'Calc| Project Costs'!BK$10:BK$1009))+SUMPRODUCT(--('Input| Disposals'!$O$8:$O$57='Input| Setup'!$B$36),'Input| Disposals'!V$8:V$57)+I72*10^3))&lt;0.000001,(ABS(I69*10^3-(SUMPRODUCT('Calc| Project Costs'!$BU$10:$BU$1009,'Calc| Project Costs'!BS$10:BS$1009)))&lt;0.000001)),0,1),
IF(LEN($B73)&gt;0,
_xlfn.SWITCH($B73,
'Output| AER'!$B$17,SUMPRODUCT('Calc| Project Costs'!$BU$10:$BU$1009,'Calc| Project Costs'!BC$10:BC$1009)/10^3,
'Output| AER'!$B$18,IF(LEN($B72)&gt;0,SUM(I$9:I72),0),
'Output| AER'!$B$19,(SUMPRODUCT('Calc| Project Costs'!AE$10:AE$1009,'Calc| Project Costs'!$BU$10:$BU$1009)+SUMPRODUCT('Calc| Project Costs'!BK$10:BK$1009,'Calc| Project Costs'!$BU$10:$BU$1009))/10^3,
'Output| AER'!$B$20,SUMPRODUCT(--('Input| Disposals'!$O$8:$O$57='Input| Setup'!$B$36),'Input| Disposals'!V$8:V$57)/10^3,
'Output| AER'!$B$21,I70-I71-I72,
'Output| AER'!$B$23,"",
'Output| AER'!$B$24,'Input| Type 2 capcons'!I$46/10^3,
SUMPRODUCT('Calc| Project Costs'!W$10:W$1009,1*('Calc| Project Costs'!$G$10:$G$1009=$B73),'Calc| Project Costs'!$BU$10:$BU$1009)/10^3),
""))</f>
        <v/>
      </c>
      <c r="J73" s="214" t="str">
        <f>IF(B72='Output| AER'!$B$21,ROUND(J72-'Output| PTRM (SCS)'!$I$223,9),IF(OR(B73='Output| AER'!$B$23,AND(B73="",B72=""),AND(B73="",B72='Output| AER'!$B$24)),"",IFERROR(SUM(E73:I73),0)))</f>
        <v/>
      </c>
      <c r="L73" s="213" t="str" cm="1">
        <f t="array" ref="L73">IF($B72='Output| AER'!$B$21,
IF(AND(ABS(L69*10^3-(SUM(SUMPRODUCT('Calc| Project Costs'!$BV$10:$BV$1009,'Calc| Project Costs'!Y$10:Y$1009)+SUMPRODUCT('Calc| Project Costs'!$BV$10:$BV$1009,'Calc| Project Costs'!BE$10:BE$1009))+SUMPRODUCT(--('Input| Disposals'!$O$8:$O$57='Input| Setup'!$B$37),'Input| Disposals'!P$8:P$57)+L72*10^3))&lt;0.000001,(ABS(L69*10^3-(SUMPRODUCT('Calc| Project Costs'!$BV$10:$BV$1009,'Calc| Project Costs'!BM$10:BM$1009)))&lt;0.000001)),0,1),
IF(LEN($B73)&gt;0,
_xlfn.SWITCH($B73,
'Output| AER'!$B$17,SUMPRODUCT('Calc| Project Costs'!$BV$10:$BV$1009,'Calc| Project Costs'!AW$10:AW$1009)/10^3,
'Output| AER'!$B$18,IF(LEN($B72)&gt;0,SUM(L$9:L72),0),
'Output| AER'!$B$19,(SUMPRODUCT('Calc| Project Costs'!Y$10:Y$1009,'Calc| Project Costs'!$BV$10:$BV$1009)+SUMPRODUCT('Calc| Project Costs'!BE$10:BE$1009,'Calc| Project Costs'!$BV$10:$BV$1009))/10^3,
'Output| AER'!$B$20,SUMPRODUCT(--('Input| Disposals'!$O$8:$O$57='Input| Setup'!$B$37),'Input| Disposals'!P$8:P$57)/10^3,
'Output| AER'!$B$21,L70-L71-L72,
'Output| AER'!$B$23,"",
'Output| AER'!$B$24,'Input| Type 2 capcons'!L$46/10^3,
SUMPRODUCT('Calc| Project Costs'!Q$10:Q$1009,1*('Calc| Project Costs'!$G$10:$G$1009=$B73),'Calc| Project Costs'!$BV$10:$BV$1009)/10^3),
""))</f>
        <v/>
      </c>
      <c r="M73" s="213" t="str" cm="1">
        <f t="array" ref="M73">IF($B72='Output| AER'!$B$21,
IF(AND(ABS(M69*10^3-(SUM(SUMPRODUCT('Calc| Project Costs'!$BV$10:$BV$1009,'Calc| Project Costs'!Z$10:Z$1009)+SUMPRODUCT('Calc| Project Costs'!$BV$10:$BV$1009,'Calc| Project Costs'!BF$10:BF$1009))+SUMPRODUCT(--('Input| Disposals'!$O$8:$O$57='Input| Setup'!$B$37),'Input| Disposals'!Q$8:Q$57)+M72*10^3))&lt;0.000001,(ABS(M69*10^3-(SUMPRODUCT('Calc| Project Costs'!$BV$10:$BV$1009,'Calc| Project Costs'!BN$10:BN$1009)))&lt;0.000001)),0,1),
IF(LEN($B73)&gt;0,
_xlfn.SWITCH($B73,
'Output| AER'!$B$17,SUMPRODUCT('Calc| Project Costs'!$BV$10:$BV$1009,'Calc| Project Costs'!AX$10:AX$1009)/10^3,
'Output| AER'!$B$18,IF(LEN($B72)&gt;0,SUM(M$9:M72),0),
'Output| AER'!$B$19,(SUMPRODUCT('Calc| Project Costs'!Z$10:Z$1009,'Calc| Project Costs'!$BV$10:$BV$1009)+SUMPRODUCT('Calc| Project Costs'!BF$10:BF$1009,'Calc| Project Costs'!$BV$10:$BV$1009))/10^3,
'Output| AER'!$B$20,SUMPRODUCT(--('Input| Disposals'!$O$8:$O$57='Input| Setup'!$B$37),'Input| Disposals'!Q$8:Q$57)/10^3,
'Output| AER'!$B$21,M70-M71-M72,
'Output| AER'!$B$23,"",
'Output| AER'!$B$24,'Input| Type 2 capcons'!M$46/10^3,
SUMPRODUCT('Calc| Project Costs'!R$10:R$1009,1*('Calc| Project Costs'!$G$10:$G$1009=$B73),'Calc| Project Costs'!$BV$10:$BV$1009)/10^3),
""))</f>
        <v/>
      </c>
      <c r="N73" s="213" t="str" cm="1">
        <f t="array" ref="N73">IF($B72='Output| AER'!$B$21,
IF(AND(ABS(N69*10^3-(SUM(SUMPRODUCT('Calc| Project Costs'!$BV$10:$BV$1009,'Calc| Project Costs'!AA$10:AA$1009)+SUMPRODUCT('Calc| Project Costs'!$BV$10:$BV$1009,'Calc| Project Costs'!BG$10:BG$1009))+SUMPRODUCT(--('Input| Disposals'!$O$8:$O$57='Input| Setup'!$B$37),'Input| Disposals'!R$8:R$57)+N72*10^3))&lt;0.000001,(ABS(N69*10^3-(SUMPRODUCT('Calc| Project Costs'!$BV$10:$BV$1009,'Calc| Project Costs'!BO$10:BO$1009)))&lt;0.000001)),0,1),
IF(LEN($B73)&gt;0,
_xlfn.SWITCH($B73,
'Output| AER'!$B$17,SUMPRODUCT('Calc| Project Costs'!$BV$10:$BV$1009,'Calc| Project Costs'!AY$10:AY$1009)/10^3,
'Output| AER'!$B$18,IF(LEN($B72)&gt;0,SUM(N$9:N72),0),
'Output| AER'!$B$19,(SUMPRODUCT('Calc| Project Costs'!AA$10:AA$1009,'Calc| Project Costs'!$BV$10:$BV$1009)+SUMPRODUCT('Calc| Project Costs'!BG$10:BG$1009,'Calc| Project Costs'!$BV$10:$BV$1009))/10^3,
'Output| AER'!$B$20,SUMPRODUCT(--('Input| Disposals'!$O$8:$O$57='Input| Setup'!$B$37),'Input| Disposals'!R$8:R$57)/10^3,
'Output| AER'!$B$21,N70-N71-N72,
'Output| AER'!$B$23,"",
'Output| AER'!$B$24,'Input| Type 2 capcons'!N$46/10^3,
SUMPRODUCT('Calc| Project Costs'!S$10:S$1009,1*('Calc| Project Costs'!$G$10:$G$1009=$B73),'Calc| Project Costs'!$BV$10:$BV$1009)/10^3),
""))</f>
        <v/>
      </c>
      <c r="O73" s="213" t="str" cm="1">
        <f t="array" ref="O73">IF($B72='Output| AER'!$B$21,
IF(AND(ABS(O69*10^3-(SUM(SUMPRODUCT('Calc| Project Costs'!$BV$10:$BV$1009,'Calc| Project Costs'!AB$10:AB$1009)+SUMPRODUCT('Calc| Project Costs'!$BV$10:$BV$1009,'Calc| Project Costs'!BH$10:BH$1009))+SUMPRODUCT(--('Input| Disposals'!$O$8:$O$57='Input| Setup'!$B$37),'Input| Disposals'!S$8:S$57)+O72*10^3))&lt;0.000001,(ABS(O69*10^3-(SUMPRODUCT('Calc| Project Costs'!$BV$10:$BV$1009,'Calc| Project Costs'!BP$10:BP$1009)))&lt;0.000001)),0,1),
IF(LEN($B73)&gt;0,
_xlfn.SWITCH($B73,
'Output| AER'!$B$17,SUMPRODUCT('Calc| Project Costs'!$BV$10:$BV$1009,'Calc| Project Costs'!AZ$10:AZ$1009)/10^3,
'Output| AER'!$B$18,IF(LEN($B72)&gt;0,SUM(O$9:O72),0),
'Output| AER'!$B$19,(SUMPRODUCT('Calc| Project Costs'!AB$10:AB$1009,'Calc| Project Costs'!$BV$10:$BV$1009)+SUMPRODUCT('Calc| Project Costs'!BH$10:BH$1009,'Calc| Project Costs'!$BV$10:$BV$1009))/10^3,
'Output| AER'!$B$20,SUMPRODUCT(--('Input| Disposals'!$O$8:$O$57='Input| Setup'!$B$37),'Input| Disposals'!S$8:S$57)/10^3,
'Output| AER'!$B$21,O70-O71-O72,
'Output| AER'!$B$23,"",
'Output| AER'!$B$24,'Input| Type 2 capcons'!O$46/10^3,
SUMPRODUCT('Calc| Project Costs'!T$10:T$1009,1*('Calc| Project Costs'!$G$10:$G$1009=$B73),'Calc| Project Costs'!$BV$10:$BV$1009)/10^3),
""))</f>
        <v/>
      </c>
      <c r="P73" s="213" t="str" cm="1">
        <f t="array" ref="P73">IF($B72='Output| AER'!$B$21,
IF(AND(ABS(P69*10^3-(SUM(SUMPRODUCT('Calc| Project Costs'!$BV$10:$BV$1009,'Calc| Project Costs'!AC$10:AC$1009)+SUMPRODUCT('Calc| Project Costs'!$BV$10:$BV$1009,'Calc| Project Costs'!BI$10:BI$1009))+SUMPRODUCT(--('Input| Disposals'!$O$8:$O$57='Input| Setup'!$B$37),'Input| Disposals'!T$8:T$57)+P72*10^3))&lt;0.000001,(ABS(P69*10^3-(SUMPRODUCT('Calc| Project Costs'!$BV$10:$BV$1009,'Calc| Project Costs'!BQ$10:BQ$1009)))&lt;0.000001)),0,1),
IF(LEN($B73)&gt;0,
_xlfn.SWITCH($B73,
'Output| AER'!$B$17,SUMPRODUCT('Calc| Project Costs'!$BV$10:$BV$1009,'Calc| Project Costs'!BA$10:BA$1009)/10^3,
'Output| AER'!$B$18,IF(LEN($B72)&gt;0,SUM(P$9:P72),0),
'Output| AER'!$B$19,(SUMPRODUCT('Calc| Project Costs'!AC$10:AC$1009,'Calc| Project Costs'!$BV$10:$BV$1009)+SUMPRODUCT('Calc| Project Costs'!BI$10:BI$1009,'Calc| Project Costs'!$BV$10:$BV$1009))/10^3,
'Output| AER'!$B$20,SUMPRODUCT(--('Input| Disposals'!$O$8:$O$57='Input| Setup'!$B$37),'Input| Disposals'!T$8:T$57)/10^3,
'Output| AER'!$B$21,P70-P71-P72,
'Output| AER'!$B$23,"",
'Output| AER'!$B$24,'Input| Type 2 capcons'!P$46/10^3,
SUMPRODUCT('Calc| Project Costs'!U$10:U$1009,1*('Calc| Project Costs'!$G$10:$G$1009=$B73),'Calc| Project Costs'!$BV$10:$BV$1009)/10^3),
""))</f>
        <v/>
      </c>
      <c r="Q73" s="213" t="str" cm="1">
        <f t="array" ref="Q73">IF($B72='Output| AER'!$B$21,
IF(AND(ABS(Q69*10^3-(SUM(SUMPRODUCT('Calc| Project Costs'!$BV$10:$BV$1009,'Calc| Project Costs'!AD$10:AD$1009)+SUMPRODUCT('Calc| Project Costs'!$BV$10:$BV$1009,'Calc| Project Costs'!BJ$10:BJ$1009))+SUMPRODUCT(--('Input| Disposals'!$O$8:$O$57='Input| Setup'!$B$37),'Input| Disposals'!U$8:U$57)+Q72*10^3))&lt;0.000001,(ABS(Q69*10^3-(SUMPRODUCT('Calc| Project Costs'!$BV$10:$BV$1009,'Calc| Project Costs'!BR$10:BR$1009)))&lt;0.000001)),0,1),
IF(LEN($B73)&gt;0,
_xlfn.SWITCH($B73,
'Output| AER'!$B$17,SUMPRODUCT('Calc| Project Costs'!$BV$10:$BV$1009,'Calc| Project Costs'!BB$10:BB$1009)/10^3,
'Output| AER'!$B$18,IF(LEN($B72)&gt;0,SUM(Q$9:Q72),0),
'Output| AER'!$B$19,(SUMPRODUCT('Calc| Project Costs'!AD$10:AD$1009,'Calc| Project Costs'!$BV$10:$BV$1009)+SUMPRODUCT('Calc| Project Costs'!BJ$10:BJ$1009,'Calc| Project Costs'!$BV$10:$BV$1009))/10^3,
'Output| AER'!$B$20,SUMPRODUCT(--('Input| Disposals'!$O$8:$O$57='Input| Setup'!$B$37),'Input| Disposals'!U$8:U$57)/10^3,
'Output| AER'!$B$21,Q70-Q71-Q72,
'Output| AER'!$B$23,"",
'Output| AER'!$B$24,'Input| Type 2 capcons'!Q$46/10^3,
SUMPRODUCT('Calc| Project Costs'!V$10:V$1009,1*('Calc| Project Costs'!$G$10:$G$1009=$B73),'Calc| Project Costs'!$BV$10:$BV$1009)/10^3),
""))</f>
        <v/>
      </c>
      <c r="R73" s="213" t="str" cm="1">
        <f t="array" ref="R73">IF($B72='Output| AER'!$B$21,
IF(AND(ABS(R69*10^3-(SUM(SUMPRODUCT('Calc| Project Costs'!$BV$10:$BV$1009,'Calc| Project Costs'!AE$10:AE$1009)+SUMPRODUCT('Calc| Project Costs'!$BV$10:$BV$1009,'Calc| Project Costs'!BK$10:BK$1009))+SUMPRODUCT(--('Input| Disposals'!$O$8:$O$57='Input| Setup'!$B$37),'Input| Disposals'!V$8:V$57)+R72*10^3))&lt;0.000001,(ABS(R69*10^3-(SUMPRODUCT('Calc| Project Costs'!$BV$10:$BV$1009,'Calc| Project Costs'!BS$10:BS$1009)))&lt;0.000001)),0,1),
IF(LEN($B73)&gt;0,
_xlfn.SWITCH($B73,
'Output| AER'!$B$17,SUMPRODUCT('Calc| Project Costs'!$BV$10:$BV$1009,'Calc| Project Costs'!BC$10:BC$1009)/10^3,
'Output| AER'!$B$18,IF(LEN($B72)&gt;0,SUM(R$9:R72),0),
'Output| AER'!$B$19,(SUMPRODUCT('Calc| Project Costs'!AE$10:AE$1009,'Calc| Project Costs'!$BV$10:$BV$1009)+SUMPRODUCT('Calc| Project Costs'!BK$10:BK$1009,'Calc| Project Costs'!$BV$10:$BV$1009))/10^3,
'Output| AER'!$B$20,SUMPRODUCT(--('Input| Disposals'!$O$8:$O$57='Input| Setup'!$B$37),'Input| Disposals'!V$8:V$57)/10^3,
'Output| AER'!$B$21,R70-R71-R72,
'Output| AER'!$B$23,"",
'Output| AER'!$B$24,'Input| Type 2 capcons'!R$46/10^3,
SUMPRODUCT('Calc| Project Costs'!W$10:W$1009,1*('Calc| Project Costs'!$G$10:$G$1009=$B73),'Calc| Project Costs'!$BV$10:$BV$1009)/10^3),
""))</f>
        <v/>
      </c>
      <c r="S73" s="214" t="str">
        <f>IF(B72='Output| AER'!$B$21,ROUND(S72-'Output| PTRM (DFA)'!$I$223,9),IF(OR(B73='Output| AER'!$B$23,AND(B73="",B72=""),AND(B73="",B72='Output| AER'!$B$24)),"",IFERROR(SUM(N73:R73),0)))</f>
        <v/>
      </c>
    </row>
    <row r="74" spans="2:19" ht="12.75" customHeight="1" x14ac:dyDescent="0.2">
      <c r="B74" s="125" t="str" cm="1">
        <f t="array" ref="B74">IFERROR(_xlfn.LET(_xlpm.x, INDEX(_xlfn.VSTACK(_xlfn.UNIQUE(_xlfn._xlws.FILTER('Input| Projects'!$G$10:$G$1009,'Input| Projects'!$G$10:$G$1009&lt;&gt;"")),'Output| AER'!$B$17:$B$24),ROW(A66)),IF(_xlpm.x=0,"",_xlpm.x)),"")</f>
        <v/>
      </c>
      <c r="C74" s="213" t="str" cm="1">
        <f t="array" ref="C74">IF($B73='Output| AER'!$B$21,
IF(AND(ABS(C70*10^3-(SUM(SUMPRODUCT('Calc| Project Costs'!$BU$10:$BU$1009,'Calc| Project Costs'!Y$10:Y$1009)+SUMPRODUCT('Calc| Project Costs'!$BU$10:$BU$1009,'Calc| Project Costs'!BE$10:BE$1009))+SUMPRODUCT(--('Input| Disposals'!$O$8:$O$57='Input| Setup'!$B$36),'Input| Disposals'!P$8:P$57)+C73*10^3))&lt;0.000001,(ABS(C70*10^3-(SUMPRODUCT('Calc| Project Costs'!$BU$10:$BU$1009,'Calc| Project Costs'!BM$10:BM$1009)))&lt;0.000001)),0,1),
IF(LEN($B74)&gt;0,
_xlfn.SWITCH($B74,
'Output| AER'!$B$17,SUMPRODUCT('Calc| Project Costs'!$BU$10:$BU$1009,'Calc| Project Costs'!AW$10:AW$1009)/10^3,
'Output| AER'!$B$18,IF(LEN($B73)&gt;0,SUM(C$9:C73),0),
'Output| AER'!$B$19,(SUMPRODUCT('Calc| Project Costs'!Y$10:Y$1009,'Calc| Project Costs'!$BU$10:$BU$1009)+SUMPRODUCT('Calc| Project Costs'!BE$10:BE$1009,'Calc| Project Costs'!$BU$10:$BU$1009))/10^3,
'Output| AER'!$B$20,SUMPRODUCT(--('Input| Disposals'!$O$8:$O$57='Input| Setup'!$B$36),'Input| Disposals'!P$8:P$57)/10^3,
'Output| AER'!$B$21,C71-C72-C73,
'Output| AER'!$B$23,"",
'Output| AER'!$B$24,'Input| Type 2 capcons'!C$46/10^3,
SUMPRODUCT('Calc| Project Costs'!Q$10:Q$1009,1*('Calc| Project Costs'!$G$10:$G$1009=$B74),'Calc| Project Costs'!$BU$10:$BU$1009)/10^3),
""))</f>
        <v/>
      </c>
      <c r="D74" s="213" t="str" cm="1">
        <f t="array" ref="D74">IF($B73='Output| AER'!$B$21,
IF(AND(ABS(D70*10^3-(SUM(SUMPRODUCT('Calc| Project Costs'!$BU$10:$BU$1009,'Calc| Project Costs'!Z$10:Z$1009)+SUMPRODUCT('Calc| Project Costs'!$BU$10:$BU$1009,'Calc| Project Costs'!BF$10:BF$1009))+SUMPRODUCT(--('Input| Disposals'!$O$8:$O$57='Input| Setup'!$B$36),'Input| Disposals'!Q$8:Q$57)+D73*10^3))&lt;0.000001,(ABS(D70*10^3-(SUMPRODUCT('Calc| Project Costs'!$BU$10:$BU$1009,'Calc| Project Costs'!BN$10:BN$1009)))&lt;0.000001)),0,1),
IF(LEN($B74)&gt;0,
_xlfn.SWITCH($B74,
'Output| AER'!$B$17,SUMPRODUCT('Calc| Project Costs'!$BU$10:$BU$1009,'Calc| Project Costs'!AX$10:AX$1009)/10^3,
'Output| AER'!$B$18,IF(LEN($B73)&gt;0,SUM(D$9:D73),0),
'Output| AER'!$B$19,(SUMPRODUCT('Calc| Project Costs'!Z$10:Z$1009,'Calc| Project Costs'!$BU$10:$BU$1009)+SUMPRODUCT('Calc| Project Costs'!BF$10:BF$1009,'Calc| Project Costs'!$BU$10:$BU$1009))/10^3,
'Output| AER'!$B$20,SUMPRODUCT(--('Input| Disposals'!$O$8:$O$57='Input| Setup'!$B$36),'Input| Disposals'!Q$8:Q$57)/10^3,
'Output| AER'!$B$21,D71-D72-D73,
'Output| AER'!$B$23,"",
'Output| AER'!$B$24,'Input| Type 2 capcons'!D$46/10^3,
SUMPRODUCT('Calc| Project Costs'!R$10:R$1009,1*('Calc| Project Costs'!$G$10:$G$1009=$B74),'Calc| Project Costs'!$BU$10:$BU$1009)/10^3),
""))</f>
        <v/>
      </c>
      <c r="E74" s="213" t="str" cm="1">
        <f t="array" ref="E74">IF($B73='Output| AER'!$B$21,
IF(AND(ABS(E70*10^3-(SUM(SUMPRODUCT('Calc| Project Costs'!$BU$10:$BU$1009,'Calc| Project Costs'!AA$10:AA$1009)+SUMPRODUCT('Calc| Project Costs'!$BU$10:$BU$1009,'Calc| Project Costs'!BG$10:BG$1009))+SUMPRODUCT(--('Input| Disposals'!$O$8:$O$57='Input| Setup'!$B$36),'Input| Disposals'!R$8:R$57)+E73*10^3))&lt;0.000001,(ABS(E70*10^3-(SUMPRODUCT('Calc| Project Costs'!$BU$10:$BU$1009,'Calc| Project Costs'!BO$10:BO$1009)))&lt;0.000001)),0,1),
IF(LEN($B74)&gt;0,
_xlfn.SWITCH($B74,
'Output| AER'!$B$17,SUMPRODUCT('Calc| Project Costs'!$BU$10:$BU$1009,'Calc| Project Costs'!AY$10:AY$1009)/10^3,
'Output| AER'!$B$18,IF(LEN($B73)&gt;0,SUM(E$9:E73),0),
'Output| AER'!$B$19,(SUMPRODUCT('Calc| Project Costs'!AA$10:AA$1009,'Calc| Project Costs'!$BU$10:$BU$1009)+SUMPRODUCT('Calc| Project Costs'!BG$10:BG$1009,'Calc| Project Costs'!$BU$10:$BU$1009))/10^3,
'Output| AER'!$B$20,SUMPRODUCT(--('Input| Disposals'!$O$8:$O$57='Input| Setup'!$B$36),'Input| Disposals'!R$8:R$57)/10^3,
'Output| AER'!$B$21,E71-E72-E73,
'Output| AER'!$B$23,"",
'Output| AER'!$B$24,'Input| Type 2 capcons'!E$46/10^3,
SUMPRODUCT('Calc| Project Costs'!S$10:S$1009,1*('Calc| Project Costs'!$G$10:$G$1009=$B74),'Calc| Project Costs'!$BU$10:$BU$1009)/10^3),
""))</f>
        <v/>
      </c>
      <c r="F74" s="213" t="str" cm="1">
        <f t="array" ref="F74">IF($B73='Output| AER'!$B$21,
IF(AND(ABS(F70*10^3-(SUM(SUMPRODUCT('Calc| Project Costs'!$BU$10:$BU$1009,'Calc| Project Costs'!AB$10:AB$1009)+SUMPRODUCT('Calc| Project Costs'!$BU$10:$BU$1009,'Calc| Project Costs'!BH$10:BH$1009))+SUMPRODUCT(--('Input| Disposals'!$O$8:$O$57='Input| Setup'!$B$36),'Input| Disposals'!S$8:S$57)+F73*10^3))&lt;0.000001,(ABS(F70*10^3-(SUMPRODUCT('Calc| Project Costs'!$BU$10:$BU$1009,'Calc| Project Costs'!BP$10:BP$1009)))&lt;0.000001)),0,1),
IF(LEN($B74)&gt;0,
_xlfn.SWITCH($B74,
'Output| AER'!$B$17,SUMPRODUCT('Calc| Project Costs'!$BU$10:$BU$1009,'Calc| Project Costs'!AZ$10:AZ$1009)/10^3,
'Output| AER'!$B$18,IF(LEN($B73)&gt;0,SUM(F$9:F73),0),
'Output| AER'!$B$19,(SUMPRODUCT('Calc| Project Costs'!AB$10:AB$1009,'Calc| Project Costs'!$BU$10:$BU$1009)+SUMPRODUCT('Calc| Project Costs'!BH$10:BH$1009,'Calc| Project Costs'!$BU$10:$BU$1009))/10^3,
'Output| AER'!$B$20,SUMPRODUCT(--('Input| Disposals'!$O$8:$O$57='Input| Setup'!$B$36),'Input| Disposals'!S$8:S$57)/10^3,
'Output| AER'!$B$21,F71-F72-F73,
'Output| AER'!$B$23,"",
'Output| AER'!$B$24,'Input| Type 2 capcons'!F$46/10^3,
SUMPRODUCT('Calc| Project Costs'!T$10:T$1009,1*('Calc| Project Costs'!$G$10:$G$1009=$B74),'Calc| Project Costs'!$BU$10:$BU$1009)/10^3),
""))</f>
        <v/>
      </c>
      <c r="G74" s="213" t="str" cm="1">
        <f t="array" ref="G74">IF($B73='Output| AER'!$B$21,
IF(AND(ABS(G70*10^3-(SUM(SUMPRODUCT('Calc| Project Costs'!$BU$10:$BU$1009,'Calc| Project Costs'!AC$10:AC$1009)+SUMPRODUCT('Calc| Project Costs'!$BU$10:$BU$1009,'Calc| Project Costs'!BI$10:BI$1009))+SUMPRODUCT(--('Input| Disposals'!$O$8:$O$57='Input| Setup'!$B$36),'Input| Disposals'!T$8:T$57)+G73*10^3))&lt;0.000001,(ABS(G70*10^3-(SUMPRODUCT('Calc| Project Costs'!$BU$10:$BU$1009,'Calc| Project Costs'!BQ$10:BQ$1009)))&lt;0.000001)),0,1),
IF(LEN($B74)&gt;0,
_xlfn.SWITCH($B74,
'Output| AER'!$B$17,SUMPRODUCT('Calc| Project Costs'!$BU$10:$BU$1009,'Calc| Project Costs'!BA$10:BA$1009)/10^3,
'Output| AER'!$B$18,IF(LEN($B73)&gt;0,SUM(G$9:G73),0),
'Output| AER'!$B$19,(SUMPRODUCT('Calc| Project Costs'!AC$10:AC$1009,'Calc| Project Costs'!$BU$10:$BU$1009)+SUMPRODUCT('Calc| Project Costs'!BI$10:BI$1009,'Calc| Project Costs'!$BU$10:$BU$1009))/10^3,
'Output| AER'!$B$20,SUMPRODUCT(--('Input| Disposals'!$O$8:$O$57='Input| Setup'!$B$36),'Input| Disposals'!T$8:T$57)/10^3,
'Output| AER'!$B$21,G71-G72-G73,
'Output| AER'!$B$23,"",
'Output| AER'!$B$24,'Input| Type 2 capcons'!G$46/10^3,
SUMPRODUCT('Calc| Project Costs'!U$10:U$1009,1*('Calc| Project Costs'!$G$10:$G$1009=$B74),'Calc| Project Costs'!$BU$10:$BU$1009)/10^3),
""))</f>
        <v/>
      </c>
      <c r="H74" s="213" t="str" cm="1">
        <f t="array" ref="H74">IF($B73='Output| AER'!$B$21,
IF(AND(ABS(H70*10^3-(SUM(SUMPRODUCT('Calc| Project Costs'!$BU$10:$BU$1009,'Calc| Project Costs'!AD$10:AD$1009)+SUMPRODUCT('Calc| Project Costs'!$BU$10:$BU$1009,'Calc| Project Costs'!BJ$10:BJ$1009))+SUMPRODUCT(--('Input| Disposals'!$O$8:$O$57='Input| Setup'!$B$36),'Input| Disposals'!U$8:U$57)+H73*10^3))&lt;0.000001,(ABS(H70*10^3-(SUMPRODUCT('Calc| Project Costs'!$BU$10:$BU$1009,'Calc| Project Costs'!BR$10:BR$1009)))&lt;0.000001)),0,1),
IF(LEN($B74)&gt;0,
_xlfn.SWITCH($B74,
'Output| AER'!$B$17,SUMPRODUCT('Calc| Project Costs'!$BU$10:$BU$1009,'Calc| Project Costs'!BB$10:BB$1009)/10^3,
'Output| AER'!$B$18,IF(LEN($B73)&gt;0,SUM(H$9:H73),0),
'Output| AER'!$B$19,(SUMPRODUCT('Calc| Project Costs'!AD$10:AD$1009,'Calc| Project Costs'!$BU$10:$BU$1009)+SUMPRODUCT('Calc| Project Costs'!BJ$10:BJ$1009,'Calc| Project Costs'!$BU$10:$BU$1009))/10^3,
'Output| AER'!$B$20,SUMPRODUCT(--('Input| Disposals'!$O$8:$O$57='Input| Setup'!$B$36),'Input| Disposals'!U$8:U$57)/10^3,
'Output| AER'!$B$21,H71-H72-H73,
'Output| AER'!$B$23,"",
'Output| AER'!$B$24,'Input| Type 2 capcons'!H$46/10^3,
SUMPRODUCT('Calc| Project Costs'!V$10:V$1009,1*('Calc| Project Costs'!$G$10:$G$1009=$B74),'Calc| Project Costs'!$BU$10:$BU$1009)/10^3),
""))</f>
        <v/>
      </c>
      <c r="I74" s="213" t="str" cm="1">
        <f t="array" ref="I74">IF($B73='Output| AER'!$B$21,
IF(AND(ABS(I70*10^3-(SUM(SUMPRODUCT('Calc| Project Costs'!$BU$10:$BU$1009,'Calc| Project Costs'!AE$10:AE$1009)+SUMPRODUCT('Calc| Project Costs'!$BU$10:$BU$1009,'Calc| Project Costs'!BK$10:BK$1009))+SUMPRODUCT(--('Input| Disposals'!$O$8:$O$57='Input| Setup'!$B$36),'Input| Disposals'!V$8:V$57)+I73*10^3))&lt;0.000001,(ABS(I70*10^3-(SUMPRODUCT('Calc| Project Costs'!$BU$10:$BU$1009,'Calc| Project Costs'!BS$10:BS$1009)))&lt;0.000001)),0,1),
IF(LEN($B74)&gt;0,
_xlfn.SWITCH($B74,
'Output| AER'!$B$17,SUMPRODUCT('Calc| Project Costs'!$BU$10:$BU$1009,'Calc| Project Costs'!BC$10:BC$1009)/10^3,
'Output| AER'!$B$18,IF(LEN($B73)&gt;0,SUM(I$9:I73),0),
'Output| AER'!$B$19,(SUMPRODUCT('Calc| Project Costs'!AE$10:AE$1009,'Calc| Project Costs'!$BU$10:$BU$1009)+SUMPRODUCT('Calc| Project Costs'!BK$10:BK$1009,'Calc| Project Costs'!$BU$10:$BU$1009))/10^3,
'Output| AER'!$B$20,SUMPRODUCT(--('Input| Disposals'!$O$8:$O$57='Input| Setup'!$B$36),'Input| Disposals'!V$8:V$57)/10^3,
'Output| AER'!$B$21,I71-I72-I73,
'Output| AER'!$B$23,"",
'Output| AER'!$B$24,'Input| Type 2 capcons'!I$46/10^3,
SUMPRODUCT('Calc| Project Costs'!W$10:W$1009,1*('Calc| Project Costs'!$G$10:$G$1009=$B74),'Calc| Project Costs'!$BU$10:$BU$1009)/10^3),
""))</f>
        <v/>
      </c>
      <c r="J74" s="214" t="str">
        <f>IF(B73='Output| AER'!$B$21,ROUND(J73-'Output| PTRM (SCS)'!$I$223,9),IF(OR(B74='Output| AER'!$B$23,AND(B74="",B73=""),AND(B74="",B73='Output| AER'!$B$24)),"",IFERROR(SUM(E74:I74),0)))</f>
        <v/>
      </c>
      <c r="L74" s="213" t="str" cm="1">
        <f t="array" ref="L74">IF($B73='Output| AER'!$B$21,
IF(AND(ABS(L70*10^3-(SUM(SUMPRODUCT('Calc| Project Costs'!$BV$10:$BV$1009,'Calc| Project Costs'!Y$10:Y$1009)+SUMPRODUCT('Calc| Project Costs'!$BV$10:$BV$1009,'Calc| Project Costs'!BE$10:BE$1009))+SUMPRODUCT(--('Input| Disposals'!$O$8:$O$57='Input| Setup'!$B$37),'Input| Disposals'!P$8:P$57)+L73*10^3))&lt;0.000001,(ABS(L70*10^3-(SUMPRODUCT('Calc| Project Costs'!$BV$10:$BV$1009,'Calc| Project Costs'!BM$10:BM$1009)))&lt;0.000001)),0,1),
IF(LEN($B74)&gt;0,
_xlfn.SWITCH($B74,
'Output| AER'!$B$17,SUMPRODUCT('Calc| Project Costs'!$BV$10:$BV$1009,'Calc| Project Costs'!AW$10:AW$1009)/10^3,
'Output| AER'!$B$18,IF(LEN($B73)&gt;0,SUM(L$9:L73),0),
'Output| AER'!$B$19,(SUMPRODUCT('Calc| Project Costs'!Y$10:Y$1009,'Calc| Project Costs'!$BV$10:$BV$1009)+SUMPRODUCT('Calc| Project Costs'!BE$10:BE$1009,'Calc| Project Costs'!$BV$10:$BV$1009))/10^3,
'Output| AER'!$B$20,SUMPRODUCT(--('Input| Disposals'!$O$8:$O$57='Input| Setup'!$B$37),'Input| Disposals'!P$8:P$57)/10^3,
'Output| AER'!$B$21,L71-L72-L73,
'Output| AER'!$B$23,"",
'Output| AER'!$B$24,'Input| Type 2 capcons'!L$46/10^3,
SUMPRODUCT('Calc| Project Costs'!Q$10:Q$1009,1*('Calc| Project Costs'!$G$10:$G$1009=$B74),'Calc| Project Costs'!$BV$10:$BV$1009)/10^3),
""))</f>
        <v/>
      </c>
      <c r="M74" s="213" t="str" cm="1">
        <f t="array" ref="M74">IF($B73='Output| AER'!$B$21,
IF(AND(ABS(M70*10^3-(SUM(SUMPRODUCT('Calc| Project Costs'!$BV$10:$BV$1009,'Calc| Project Costs'!Z$10:Z$1009)+SUMPRODUCT('Calc| Project Costs'!$BV$10:$BV$1009,'Calc| Project Costs'!BF$10:BF$1009))+SUMPRODUCT(--('Input| Disposals'!$O$8:$O$57='Input| Setup'!$B$37),'Input| Disposals'!Q$8:Q$57)+M73*10^3))&lt;0.000001,(ABS(M70*10^3-(SUMPRODUCT('Calc| Project Costs'!$BV$10:$BV$1009,'Calc| Project Costs'!BN$10:BN$1009)))&lt;0.000001)),0,1),
IF(LEN($B74)&gt;0,
_xlfn.SWITCH($B74,
'Output| AER'!$B$17,SUMPRODUCT('Calc| Project Costs'!$BV$10:$BV$1009,'Calc| Project Costs'!AX$10:AX$1009)/10^3,
'Output| AER'!$B$18,IF(LEN($B73)&gt;0,SUM(M$9:M73),0),
'Output| AER'!$B$19,(SUMPRODUCT('Calc| Project Costs'!Z$10:Z$1009,'Calc| Project Costs'!$BV$10:$BV$1009)+SUMPRODUCT('Calc| Project Costs'!BF$10:BF$1009,'Calc| Project Costs'!$BV$10:$BV$1009))/10^3,
'Output| AER'!$B$20,SUMPRODUCT(--('Input| Disposals'!$O$8:$O$57='Input| Setup'!$B$37),'Input| Disposals'!Q$8:Q$57)/10^3,
'Output| AER'!$B$21,M71-M72-M73,
'Output| AER'!$B$23,"",
'Output| AER'!$B$24,'Input| Type 2 capcons'!M$46/10^3,
SUMPRODUCT('Calc| Project Costs'!R$10:R$1009,1*('Calc| Project Costs'!$G$10:$G$1009=$B74),'Calc| Project Costs'!$BV$10:$BV$1009)/10^3),
""))</f>
        <v/>
      </c>
      <c r="N74" s="213" t="str" cm="1">
        <f t="array" ref="N74">IF($B73='Output| AER'!$B$21,
IF(AND(ABS(N70*10^3-(SUM(SUMPRODUCT('Calc| Project Costs'!$BV$10:$BV$1009,'Calc| Project Costs'!AA$10:AA$1009)+SUMPRODUCT('Calc| Project Costs'!$BV$10:$BV$1009,'Calc| Project Costs'!BG$10:BG$1009))+SUMPRODUCT(--('Input| Disposals'!$O$8:$O$57='Input| Setup'!$B$37),'Input| Disposals'!R$8:R$57)+N73*10^3))&lt;0.000001,(ABS(N70*10^3-(SUMPRODUCT('Calc| Project Costs'!$BV$10:$BV$1009,'Calc| Project Costs'!BO$10:BO$1009)))&lt;0.000001)),0,1),
IF(LEN($B74)&gt;0,
_xlfn.SWITCH($B74,
'Output| AER'!$B$17,SUMPRODUCT('Calc| Project Costs'!$BV$10:$BV$1009,'Calc| Project Costs'!AY$10:AY$1009)/10^3,
'Output| AER'!$B$18,IF(LEN($B73)&gt;0,SUM(N$9:N73),0),
'Output| AER'!$B$19,(SUMPRODUCT('Calc| Project Costs'!AA$10:AA$1009,'Calc| Project Costs'!$BV$10:$BV$1009)+SUMPRODUCT('Calc| Project Costs'!BG$10:BG$1009,'Calc| Project Costs'!$BV$10:$BV$1009))/10^3,
'Output| AER'!$B$20,SUMPRODUCT(--('Input| Disposals'!$O$8:$O$57='Input| Setup'!$B$37),'Input| Disposals'!R$8:R$57)/10^3,
'Output| AER'!$B$21,N71-N72-N73,
'Output| AER'!$B$23,"",
'Output| AER'!$B$24,'Input| Type 2 capcons'!N$46/10^3,
SUMPRODUCT('Calc| Project Costs'!S$10:S$1009,1*('Calc| Project Costs'!$G$10:$G$1009=$B74),'Calc| Project Costs'!$BV$10:$BV$1009)/10^3),
""))</f>
        <v/>
      </c>
      <c r="O74" s="213" t="str" cm="1">
        <f t="array" ref="O74">IF($B73='Output| AER'!$B$21,
IF(AND(ABS(O70*10^3-(SUM(SUMPRODUCT('Calc| Project Costs'!$BV$10:$BV$1009,'Calc| Project Costs'!AB$10:AB$1009)+SUMPRODUCT('Calc| Project Costs'!$BV$10:$BV$1009,'Calc| Project Costs'!BH$10:BH$1009))+SUMPRODUCT(--('Input| Disposals'!$O$8:$O$57='Input| Setup'!$B$37),'Input| Disposals'!S$8:S$57)+O73*10^3))&lt;0.000001,(ABS(O70*10^3-(SUMPRODUCT('Calc| Project Costs'!$BV$10:$BV$1009,'Calc| Project Costs'!BP$10:BP$1009)))&lt;0.000001)),0,1),
IF(LEN($B74)&gt;0,
_xlfn.SWITCH($B74,
'Output| AER'!$B$17,SUMPRODUCT('Calc| Project Costs'!$BV$10:$BV$1009,'Calc| Project Costs'!AZ$10:AZ$1009)/10^3,
'Output| AER'!$B$18,IF(LEN($B73)&gt;0,SUM(O$9:O73),0),
'Output| AER'!$B$19,(SUMPRODUCT('Calc| Project Costs'!AB$10:AB$1009,'Calc| Project Costs'!$BV$10:$BV$1009)+SUMPRODUCT('Calc| Project Costs'!BH$10:BH$1009,'Calc| Project Costs'!$BV$10:$BV$1009))/10^3,
'Output| AER'!$B$20,SUMPRODUCT(--('Input| Disposals'!$O$8:$O$57='Input| Setup'!$B$37),'Input| Disposals'!S$8:S$57)/10^3,
'Output| AER'!$B$21,O71-O72-O73,
'Output| AER'!$B$23,"",
'Output| AER'!$B$24,'Input| Type 2 capcons'!O$46/10^3,
SUMPRODUCT('Calc| Project Costs'!T$10:T$1009,1*('Calc| Project Costs'!$G$10:$G$1009=$B74),'Calc| Project Costs'!$BV$10:$BV$1009)/10^3),
""))</f>
        <v/>
      </c>
      <c r="P74" s="213" t="str" cm="1">
        <f t="array" ref="P74">IF($B73='Output| AER'!$B$21,
IF(AND(ABS(P70*10^3-(SUM(SUMPRODUCT('Calc| Project Costs'!$BV$10:$BV$1009,'Calc| Project Costs'!AC$10:AC$1009)+SUMPRODUCT('Calc| Project Costs'!$BV$10:$BV$1009,'Calc| Project Costs'!BI$10:BI$1009))+SUMPRODUCT(--('Input| Disposals'!$O$8:$O$57='Input| Setup'!$B$37),'Input| Disposals'!T$8:T$57)+P73*10^3))&lt;0.000001,(ABS(P70*10^3-(SUMPRODUCT('Calc| Project Costs'!$BV$10:$BV$1009,'Calc| Project Costs'!BQ$10:BQ$1009)))&lt;0.000001)),0,1),
IF(LEN($B74)&gt;0,
_xlfn.SWITCH($B74,
'Output| AER'!$B$17,SUMPRODUCT('Calc| Project Costs'!$BV$10:$BV$1009,'Calc| Project Costs'!BA$10:BA$1009)/10^3,
'Output| AER'!$B$18,IF(LEN($B73)&gt;0,SUM(P$9:P73),0),
'Output| AER'!$B$19,(SUMPRODUCT('Calc| Project Costs'!AC$10:AC$1009,'Calc| Project Costs'!$BV$10:$BV$1009)+SUMPRODUCT('Calc| Project Costs'!BI$10:BI$1009,'Calc| Project Costs'!$BV$10:$BV$1009))/10^3,
'Output| AER'!$B$20,SUMPRODUCT(--('Input| Disposals'!$O$8:$O$57='Input| Setup'!$B$37),'Input| Disposals'!T$8:T$57)/10^3,
'Output| AER'!$B$21,P71-P72-P73,
'Output| AER'!$B$23,"",
'Output| AER'!$B$24,'Input| Type 2 capcons'!P$46/10^3,
SUMPRODUCT('Calc| Project Costs'!U$10:U$1009,1*('Calc| Project Costs'!$G$10:$G$1009=$B74),'Calc| Project Costs'!$BV$10:$BV$1009)/10^3),
""))</f>
        <v/>
      </c>
      <c r="Q74" s="213" t="str" cm="1">
        <f t="array" ref="Q74">IF($B73='Output| AER'!$B$21,
IF(AND(ABS(Q70*10^3-(SUM(SUMPRODUCT('Calc| Project Costs'!$BV$10:$BV$1009,'Calc| Project Costs'!AD$10:AD$1009)+SUMPRODUCT('Calc| Project Costs'!$BV$10:$BV$1009,'Calc| Project Costs'!BJ$10:BJ$1009))+SUMPRODUCT(--('Input| Disposals'!$O$8:$O$57='Input| Setup'!$B$37),'Input| Disposals'!U$8:U$57)+Q73*10^3))&lt;0.000001,(ABS(Q70*10^3-(SUMPRODUCT('Calc| Project Costs'!$BV$10:$BV$1009,'Calc| Project Costs'!BR$10:BR$1009)))&lt;0.000001)),0,1),
IF(LEN($B74)&gt;0,
_xlfn.SWITCH($B74,
'Output| AER'!$B$17,SUMPRODUCT('Calc| Project Costs'!$BV$10:$BV$1009,'Calc| Project Costs'!BB$10:BB$1009)/10^3,
'Output| AER'!$B$18,IF(LEN($B73)&gt;0,SUM(Q$9:Q73),0),
'Output| AER'!$B$19,(SUMPRODUCT('Calc| Project Costs'!AD$10:AD$1009,'Calc| Project Costs'!$BV$10:$BV$1009)+SUMPRODUCT('Calc| Project Costs'!BJ$10:BJ$1009,'Calc| Project Costs'!$BV$10:$BV$1009))/10^3,
'Output| AER'!$B$20,SUMPRODUCT(--('Input| Disposals'!$O$8:$O$57='Input| Setup'!$B$37),'Input| Disposals'!U$8:U$57)/10^3,
'Output| AER'!$B$21,Q71-Q72-Q73,
'Output| AER'!$B$23,"",
'Output| AER'!$B$24,'Input| Type 2 capcons'!Q$46/10^3,
SUMPRODUCT('Calc| Project Costs'!V$10:V$1009,1*('Calc| Project Costs'!$G$10:$G$1009=$B74),'Calc| Project Costs'!$BV$10:$BV$1009)/10^3),
""))</f>
        <v/>
      </c>
      <c r="R74" s="213" t="str" cm="1">
        <f t="array" ref="R74">IF($B73='Output| AER'!$B$21,
IF(AND(ABS(R70*10^3-(SUM(SUMPRODUCT('Calc| Project Costs'!$BV$10:$BV$1009,'Calc| Project Costs'!AE$10:AE$1009)+SUMPRODUCT('Calc| Project Costs'!$BV$10:$BV$1009,'Calc| Project Costs'!BK$10:BK$1009))+SUMPRODUCT(--('Input| Disposals'!$O$8:$O$57='Input| Setup'!$B$37),'Input| Disposals'!V$8:V$57)+R73*10^3))&lt;0.000001,(ABS(R70*10^3-(SUMPRODUCT('Calc| Project Costs'!$BV$10:$BV$1009,'Calc| Project Costs'!BS$10:BS$1009)))&lt;0.000001)),0,1),
IF(LEN($B74)&gt;0,
_xlfn.SWITCH($B74,
'Output| AER'!$B$17,SUMPRODUCT('Calc| Project Costs'!$BV$10:$BV$1009,'Calc| Project Costs'!BC$10:BC$1009)/10^3,
'Output| AER'!$B$18,IF(LEN($B73)&gt;0,SUM(R$9:R73),0),
'Output| AER'!$B$19,(SUMPRODUCT('Calc| Project Costs'!AE$10:AE$1009,'Calc| Project Costs'!$BV$10:$BV$1009)+SUMPRODUCT('Calc| Project Costs'!BK$10:BK$1009,'Calc| Project Costs'!$BV$10:$BV$1009))/10^3,
'Output| AER'!$B$20,SUMPRODUCT(--('Input| Disposals'!$O$8:$O$57='Input| Setup'!$B$37),'Input| Disposals'!V$8:V$57)/10^3,
'Output| AER'!$B$21,R71-R72-R73,
'Output| AER'!$B$23,"",
'Output| AER'!$B$24,'Input| Type 2 capcons'!R$46/10^3,
SUMPRODUCT('Calc| Project Costs'!W$10:W$1009,1*('Calc| Project Costs'!$G$10:$G$1009=$B74),'Calc| Project Costs'!$BV$10:$BV$1009)/10^3),
""))</f>
        <v/>
      </c>
      <c r="S74" s="214" t="str">
        <f>IF(B73='Output| AER'!$B$21,ROUND(S73-'Output| PTRM (DFA)'!$I$223,9),IF(OR(B74='Output| AER'!$B$23,AND(B74="",B73=""),AND(B74="",B73='Output| AER'!$B$24)),"",IFERROR(SUM(N74:R74),0)))</f>
        <v/>
      </c>
    </row>
    <row r="75" spans="2:19" ht="12.75" customHeight="1" x14ac:dyDescent="0.2">
      <c r="B75" s="125" t="str" cm="1">
        <f t="array" ref="B75">IFERROR(_xlfn.LET(_xlpm.x, INDEX(_xlfn.VSTACK(_xlfn.UNIQUE(_xlfn._xlws.FILTER('Input| Projects'!$G$10:$G$1009,'Input| Projects'!$G$10:$G$1009&lt;&gt;"")),'Output| AER'!$B$17:$B$24),ROW(A67)),IF(_xlpm.x=0,"",_xlpm.x)),"")</f>
        <v/>
      </c>
      <c r="C75" s="213" t="str" cm="1">
        <f t="array" ref="C75">IF($B74='Output| AER'!$B$21,
IF(AND(ABS(C71*10^3-(SUM(SUMPRODUCT('Calc| Project Costs'!$BU$10:$BU$1009,'Calc| Project Costs'!Y$10:Y$1009)+SUMPRODUCT('Calc| Project Costs'!$BU$10:$BU$1009,'Calc| Project Costs'!BE$10:BE$1009))+SUMPRODUCT(--('Input| Disposals'!$O$8:$O$57='Input| Setup'!$B$36),'Input| Disposals'!P$8:P$57)+C74*10^3))&lt;0.000001,(ABS(C71*10^3-(SUMPRODUCT('Calc| Project Costs'!$BU$10:$BU$1009,'Calc| Project Costs'!BM$10:BM$1009)))&lt;0.000001)),0,1),
IF(LEN($B75)&gt;0,
_xlfn.SWITCH($B75,
'Output| AER'!$B$17,SUMPRODUCT('Calc| Project Costs'!$BU$10:$BU$1009,'Calc| Project Costs'!AW$10:AW$1009)/10^3,
'Output| AER'!$B$18,IF(LEN($B74)&gt;0,SUM(C$9:C74),0),
'Output| AER'!$B$19,(SUMPRODUCT('Calc| Project Costs'!Y$10:Y$1009,'Calc| Project Costs'!$BU$10:$BU$1009)+SUMPRODUCT('Calc| Project Costs'!BE$10:BE$1009,'Calc| Project Costs'!$BU$10:$BU$1009))/10^3,
'Output| AER'!$B$20,SUMPRODUCT(--('Input| Disposals'!$O$8:$O$57='Input| Setup'!$B$36),'Input| Disposals'!P$8:P$57)/10^3,
'Output| AER'!$B$21,C72-C73-C74,
'Output| AER'!$B$23,"",
'Output| AER'!$B$24,'Input| Type 2 capcons'!C$46/10^3,
SUMPRODUCT('Calc| Project Costs'!Q$10:Q$1009,1*('Calc| Project Costs'!$G$10:$G$1009=$B75),'Calc| Project Costs'!$BU$10:$BU$1009)/10^3),
""))</f>
        <v/>
      </c>
      <c r="D75" s="213" t="str" cm="1">
        <f t="array" ref="D75">IF($B74='Output| AER'!$B$21,
IF(AND(ABS(D71*10^3-(SUM(SUMPRODUCT('Calc| Project Costs'!$BU$10:$BU$1009,'Calc| Project Costs'!Z$10:Z$1009)+SUMPRODUCT('Calc| Project Costs'!$BU$10:$BU$1009,'Calc| Project Costs'!BF$10:BF$1009))+SUMPRODUCT(--('Input| Disposals'!$O$8:$O$57='Input| Setup'!$B$36),'Input| Disposals'!Q$8:Q$57)+D74*10^3))&lt;0.000001,(ABS(D71*10^3-(SUMPRODUCT('Calc| Project Costs'!$BU$10:$BU$1009,'Calc| Project Costs'!BN$10:BN$1009)))&lt;0.000001)),0,1),
IF(LEN($B75)&gt;0,
_xlfn.SWITCH($B75,
'Output| AER'!$B$17,SUMPRODUCT('Calc| Project Costs'!$BU$10:$BU$1009,'Calc| Project Costs'!AX$10:AX$1009)/10^3,
'Output| AER'!$B$18,IF(LEN($B74)&gt;0,SUM(D$9:D74),0),
'Output| AER'!$B$19,(SUMPRODUCT('Calc| Project Costs'!Z$10:Z$1009,'Calc| Project Costs'!$BU$10:$BU$1009)+SUMPRODUCT('Calc| Project Costs'!BF$10:BF$1009,'Calc| Project Costs'!$BU$10:$BU$1009))/10^3,
'Output| AER'!$B$20,SUMPRODUCT(--('Input| Disposals'!$O$8:$O$57='Input| Setup'!$B$36),'Input| Disposals'!Q$8:Q$57)/10^3,
'Output| AER'!$B$21,D72-D73-D74,
'Output| AER'!$B$23,"",
'Output| AER'!$B$24,'Input| Type 2 capcons'!D$46/10^3,
SUMPRODUCT('Calc| Project Costs'!R$10:R$1009,1*('Calc| Project Costs'!$G$10:$G$1009=$B75),'Calc| Project Costs'!$BU$10:$BU$1009)/10^3),
""))</f>
        <v/>
      </c>
      <c r="E75" s="213" t="str" cm="1">
        <f t="array" ref="E75">IF($B74='Output| AER'!$B$21,
IF(AND(ABS(E71*10^3-(SUM(SUMPRODUCT('Calc| Project Costs'!$BU$10:$BU$1009,'Calc| Project Costs'!AA$10:AA$1009)+SUMPRODUCT('Calc| Project Costs'!$BU$10:$BU$1009,'Calc| Project Costs'!BG$10:BG$1009))+SUMPRODUCT(--('Input| Disposals'!$O$8:$O$57='Input| Setup'!$B$36),'Input| Disposals'!R$8:R$57)+E74*10^3))&lt;0.000001,(ABS(E71*10^3-(SUMPRODUCT('Calc| Project Costs'!$BU$10:$BU$1009,'Calc| Project Costs'!BO$10:BO$1009)))&lt;0.000001)),0,1),
IF(LEN($B75)&gt;0,
_xlfn.SWITCH($B75,
'Output| AER'!$B$17,SUMPRODUCT('Calc| Project Costs'!$BU$10:$BU$1009,'Calc| Project Costs'!AY$10:AY$1009)/10^3,
'Output| AER'!$B$18,IF(LEN($B74)&gt;0,SUM(E$9:E74),0),
'Output| AER'!$B$19,(SUMPRODUCT('Calc| Project Costs'!AA$10:AA$1009,'Calc| Project Costs'!$BU$10:$BU$1009)+SUMPRODUCT('Calc| Project Costs'!BG$10:BG$1009,'Calc| Project Costs'!$BU$10:$BU$1009))/10^3,
'Output| AER'!$B$20,SUMPRODUCT(--('Input| Disposals'!$O$8:$O$57='Input| Setup'!$B$36),'Input| Disposals'!R$8:R$57)/10^3,
'Output| AER'!$B$21,E72-E73-E74,
'Output| AER'!$B$23,"",
'Output| AER'!$B$24,'Input| Type 2 capcons'!E$46/10^3,
SUMPRODUCT('Calc| Project Costs'!S$10:S$1009,1*('Calc| Project Costs'!$G$10:$G$1009=$B75),'Calc| Project Costs'!$BU$10:$BU$1009)/10^3),
""))</f>
        <v/>
      </c>
      <c r="F75" s="213" t="str" cm="1">
        <f t="array" ref="F75">IF($B74='Output| AER'!$B$21,
IF(AND(ABS(F71*10^3-(SUM(SUMPRODUCT('Calc| Project Costs'!$BU$10:$BU$1009,'Calc| Project Costs'!AB$10:AB$1009)+SUMPRODUCT('Calc| Project Costs'!$BU$10:$BU$1009,'Calc| Project Costs'!BH$10:BH$1009))+SUMPRODUCT(--('Input| Disposals'!$O$8:$O$57='Input| Setup'!$B$36),'Input| Disposals'!S$8:S$57)+F74*10^3))&lt;0.000001,(ABS(F71*10^3-(SUMPRODUCT('Calc| Project Costs'!$BU$10:$BU$1009,'Calc| Project Costs'!BP$10:BP$1009)))&lt;0.000001)),0,1),
IF(LEN($B75)&gt;0,
_xlfn.SWITCH($B75,
'Output| AER'!$B$17,SUMPRODUCT('Calc| Project Costs'!$BU$10:$BU$1009,'Calc| Project Costs'!AZ$10:AZ$1009)/10^3,
'Output| AER'!$B$18,IF(LEN($B74)&gt;0,SUM(F$9:F74),0),
'Output| AER'!$B$19,(SUMPRODUCT('Calc| Project Costs'!AB$10:AB$1009,'Calc| Project Costs'!$BU$10:$BU$1009)+SUMPRODUCT('Calc| Project Costs'!BH$10:BH$1009,'Calc| Project Costs'!$BU$10:$BU$1009))/10^3,
'Output| AER'!$B$20,SUMPRODUCT(--('Input| Disposals'!$O$8:$O$57='Input| Setup'!$B$36),'Input| Disposals'!S$8:S$57)/10^3,
'Output| AER'!$B$21,F72-F73-F74,
'Output| AER'!$B$23,"",
'Output| AER'!$B$24,'Input| Type 2 capcons'!F$46/10^3,
SUMPRODUCT('Calc| Project Costs'!T$10:T$1009,1*('Calc| Project Costs'!$G$10:$G$1009=$B75),'Calc| Project Costs'!$BU$10:$BU$1009)/10^3),
""))</f>
        <v/>
      </c>
      <c r="G75" s="213" t="str" cm="1">
        <f t="array" ref="G75">IF($B74='Output| AER'!$B$21,
IF(AND(ABS(G71*10^3-(SUM(SUMPRODUCT('Calc| Project Costs'!$BU$10:$BU$1009,'Calc| Project Costs'!AC$10:AC$1009)+SUMPRODUCT('Calc| Project Costs'!$BU$10:$BU$1009,'Calc| Project Costs'!BI$10:BI$1009))+SUMPRODUCT(--('Input| Disposals'!$O$8:$O$57='Input| Setup'!$B$36),'Input| Disposals'!T$8:T$57)+G74*10^3))&lt;0.000001,(ABS(G71*10^3-(SUMPRODUCT('Calc| Project Costs'!$BU$10:$BU$1009,'Calc| Project Costs'!BQ$10:BQ$1009)))&lt;0.000001)),0,1),
IF(LEN($B75)&gt;0,
_xlfn.SWITCH($B75,
'Output| AER'!$B$17,SUMPRODUCT('Calc| Project Costs'!$BU$10:$BU$1009,'Calc| Project Costs'!BA$10:BA$1009)/10^3,
'Output| AER'!$B$18,IF(LEN($B74)&gt;0,SUM(G$9:G74),0),
'Output| AER'!$B$19,(SUMPRODUCT('Calc| Project Costs'!AC$10:AC$1009,'Calc| Project Costs'!$BU$10:$BU$1009)+SUMPRODUCT('Calc| Project Costs'!BI$10:BI$1009,'Calc| Project Costs'!$BU$10:$BU$1009))/10^3,
'Output| AER'!$B$20,SUMPRODUCT(--('Input| Disposals'!$O$8:$O$57='Input| Setup'!$B$36),'Input| Disposals'!T$8:T$57)/10^3,
'Output| AER'!$B$21,G72-G73-G74,
'Output| AER'!$B$23,"",
'Output| AER'!$B$24,'Input| Type 2 capcons'!G$46/10^3,
SUMPRODUCT('Calc| Project Costs'!U$10:U$1009,1*('Calc| Project Costs'!$G$10:$G$1009=$B75),'Calc| Project Costs'!$BU$10:$BU$1009)/10^3),
""))</f>
        <v/>
      </c>
      <c r="H75" s="213" t="str" cm="1">
        <f t="array" ref="H75">IF($B74='Output| AER'!$B$21,
IF(AND(ABS(H71*10^3-(SUM(SUMPRODUCT('Calc| Project Costs'!$BU$10:$BU$1009,'Calc| Project Costs'!AD$10:AD$1009)+SUMPRODUCT('Calc| Project Costs'!$BU$10:$BU$1009,'Calc| Project Costs'!BJ$10:BJ$1009))+SUMPRODUCT(--('Input| Disposals'!$O$8:$O$57='Input| Setup'!$B$36),'Input| Disposals'!U$8:U$57)+H74*10^3))&lt;0.000001,(ABS(H71*10^3-(SUMPRODUCT('Calc| Project Costs'!$BU$10:$BU$1009,'Calc| Project Costs'!BR$10:BR$1009)))&lt;0.000001)),0,1),
IF(LEN($B75)&gt;0,
_xlfn.SWITCH($B75,
'Output| AER'!$B$17,SUMPRODUCT('Calc| Project Costs'!$BU$10:$BU$1009,'Calc| Project Costs'!BB$10:BB$1009)/10^3,
'Output| AER'!$B$18,IF(LEN($B74)&gt;0,SUM(H$9:H74),0),
'Output| AER'!$B$19,(SUMPRODUCT('Calc| Project Costs'!AD$10:AD$1009,'Calc| Project Costs'!$BU$10:$BU$1009)+SUMPRODUCT('Calc| Project Costs'!BJ$10:BJ$1009,'Calc| Project Costs'!$BU$10:$BU$1009))/10^3,
'Output| AER'!$B$20,SUMPRODUCT(--('Input| Disposals'!$O$8:$O$57='Input| Setup'!$B$36),'Input| Disposals'!U$8:U$57)/10^3,
'Output| AER'!$B$21,H72-H73-H74,
'Output| AER'!$B$23,"",
'Output| AER'!$B$24,'Input| Type 2 capcons'!H$46/10^3,
SUMPRODUCT('Calc| Project Costs'!V$10:V$1009,1*('Calc| Project Costs'!$G$10:$G$1009=$B75),'Calc| Project Costs'!$BU$10:$BU$1009)/10^3),
""))</f>
        <v/>
      </c>
      <c r="I75" s="213" t="str" cm="1">
        <f t="array" ref="I75">IF($B74='Output| AER'!$B$21,
IF(AND(ABS(I71*10^3-(SUM(SUMPRODUCT('Calc| Project Costs'!$BU$10:$BU$1009,'Calc| Project Costs'!AE$10:AE$1009)+SUMPRODUCT('Calc| Project Costs'!$BU$10:$BU$1009,'Calc| Project Costs'!BK$10:BK$1009))+SUMPRODUCT(--('Input| Disposals'!$O$8:$O$57='Input| Setup'!$B$36),'Input| Disposals'!V$8:V$57)+I74*10^3))&lt;0.000001,(ABS(I71*10^3-(SUMPRODUCT('Calc| Project Costs'!$BU$10:$BU$1009,'Calc| Project Costs'!BS$10:BS$1009)))&lt;0.000001)),0,1),
IF(LEN($B75)&gt;0,
_xlfn.SWITCH($B75,
'Output| AER'!$B$17,SUMPRODUCT('Calc| Project Costs'!$BU$10:$BU$1009,'Calc| Project Costs'!BC$10:BC$1009)/10^3,
'Output| AER'!$B$18,IF(LEN($B74)&gt;0,SUM(I$9:I74),0),
'Output| AER'!$B$19,(SUMPRODUCT('Calc| Project Costs'!AE$10:AE$1009,'Calc| Project Costs'!$BU$10:$BU$1009)+SUMPRODUCT('Calc| Project Costs'!BK$10:BK$1009,'Calc| Project Costs'!$BU$10:$BU$1009))/10^3,
'Output| AER'!$B$20,SUMPRODUCT(--('Input| Disposals'!$O$8:$O$57='Input| Setup'!$B$36),'Input| Disposals'!V$8:V$57)/10^3,
'Output| AER'!$B$21,I72-I73-I74,
'Output| AER'!$B$23,"",
'Output| AER'!$B$24,'Input| Type 2 capcons'!I$46/10^3,
SUMPRODUCT('Calc| Project Costs'!W$10:W$1009,1*('Calc| Project Costs'!$G$10:$G$1009=$B75),'Calc| Project Costs'!$BU$10:$BU$1009)/10^3),
""))</f>
        <v/>
      </c>
      <c r="J75" s="214" t="str">
        <f>IF(B74='Output| AER'!$B$21,ROUND(J74-'Output| PTRM (SCS)'!$I$223,9),IF(OR(B75='Output| AER'!$B$23,AND(B75="",B74=""),AND(B75="",B74='Output| AER'!$B$24)),"",IFERROR(SUM(E75:I75),0)))</f>
        <v/>
      </c>
      <c r="L75" s="213" t="str" cm="1">
        <f t="array" ref="L75">IF($B74='Output| AER'!$B$21,
IF(AND(ABS(L71*10^3-(SUM(SUMPRODUCT('Calc| Project Costs'!$BV$10:$BV$1009,'Calc| Project Costs'!Y$10:Y$1009)+SUMPRODUCT('Calc| Project Costs'!$BV$10:$BV$1009,'Calc| Project Costs'!BE$10:BE$1009))+SUMPRODUCT(--('Input| Disposals'!$O$8:$O$57='Input| Setup'!$B$37),'Input| Disposals'!P$8:P$57)+L74*10^3))&lt;0.000001,(ABS(L71*10^3-(SUMPRODUCT('Calc| Project Costs'!$BV$10:$BV$1009,'Calc| Project Costs'!BM$10:BM$1009)))&lt;0.000001)),0,1),
IF(LEN($B75)&gt;0,
_xlfn.SWITCH($B75,
'Output| AER'!$B$17,SUMPRODUCT('Calc| Project Costs'!$BV$10:$BV$1009,'Calc| Project Costs'!AW$10:AW$1009)/10^3,
'Output| AER'!$B$18,IF(LEN($B74)&gt;0,SUM(L$9:L74),0),
'Output| AER'!$B$19,(SUMPRODUCT('Calc| Project Costs'!Y$10:Y$1009,'Calc| Project Costs'!$BV$10:$BV$1009)+SUMPRODUCT('Calc| Project Costs'!BE$10:BE$1009,'Calc| Project Costs'!$BV$10:$BV$1009))/10^3,
'Output| AER'!$B$20,SUMPRODUCT(--('Input| Disposals'!$O$8:$O$57='Input| Setup'!$B$37),'Input| Disposals'!P$8:P$57)/10^3,
'Output| AER'!$B$21,L72-L73-L74,
'Output| AER'!$B$23,"",
'Output| AER'!$B$24,'Input| Type 2 capcons'!L$46/10^3,
SUMPRODUCT('Calc| Project Costs'!Q$10:Q$1009,1*('Calc| Project Costs'!$G$10:$G$1009=$B75),'Calc| Project Costs'!$BV$10:$BV$1009)/10^3),
""))</f>
        <v/>
      </c>
      <c r="M75" s="213" t="str" cm="1">
        <f t="array" ref="M75">IF($B74='Output| AER'!$B$21,
IF(AND(ABS(M71*10^3-(SUM(SUMPRODUCT('Calc| Project Costs'!$BV$10:$BV$1009,'Calc| Project Costs'!Z$10:Z$1009)+SUMPRODUCT('Calc| Project Costs'!$BV$10:$BV$1009,'Calc| Project Costs'!BF$10:BF$1009))+SUMPRODUCT(--('Input| Disposals'!$O$8:$O$57='Input| Setup'!$B$37),'Input| Disposals'!Q$8:Q$57)+M74*10^3))&lt;0.000001,(ABS(M71*10^3-(SUMPRODUCT('Calc| Project Costs'!$BV$10:$BV$1009,'Calc| Project Costs'!BN$10:BN$1009)))&lt;0.000001)),0,1),
IF(LEN($B75)&gt;0,
_xlfn.SWITCH($B75,
'Output| AER'!$B$17,SUMPRODUCT('Calc| Project Costs'!$BV$10:$BV$1009,'Calc| Project Costs'!AX$10:AX$1009)/10^3,
'Output| AER'!$B$18,IF(LEN($B74)&gt;0,SUM(M$9:M74),0),
'Output| AER'!$B$19,(SUMPRODUCT('Calc| Project Costs'!Z$10:Z$1009,'Calc| Project Costs'!$BV$10:$BV$1009)+SUMPRODUCT('Calc| Project Costs'!BF$10:BF$1009,'Calc| Project Costs'!$BV$10:$BV$1009))/10^3,
'Output| AER'!$B$20,SUMPRODUCT(--('Input| Disposals'!$O$8:$O$57='Input| Setup'!$B$37),'Input| Disposals'!Q$8:Q$57)/10^3,
'Output| AER'!$B$21,M72-M73-M74,
'Output| AER'!$B$23,"",
'Output| AER'!$B$24,'Input| Type 2 capcons'!M$46/10^3,
SUMPRODUCT('Calc| Project Costs'!R$10:R$1009,1*('Calc| Project Costs'!$G$10:$G$1009=$B75),'Calc| Project Costs'!$BV$10:$BV$1009)/10^3),
""))</f>
        <v/>
      </c>
      <c r="N75" s="213" t="str" cm="1">
        <f t="array" ref="N75">IF($B74='Output| AER'!$B$21,
IF(AND(ABS(N71*10^3-(SUM(SUMPRODUCT('Calc| Project Costs'!$BV$10:$BV$1009,'Calc| Project Costs'!AA$10:AA$1009)+SUMPRODUCT('Calc| Project Costs'!$BV$10:$BV$1009,'Calc| Project Costs'!BG$10:BG$1009))+SUMPRODUCT(--('Input| Disposals'!$O$8:$O$57='Input| Setup'!$B$37),'Input| Disposals'!R$8:R$57)+N74*10^3))&lt;0.000001,(ABS(N71*10^3-(SUMPRODUCT('Calc| Project Costs'!$BV$10:$BV$1009,'Calc| Project Costs'!BO$10:BO$1009)))&lt;0.000001)),0,1),
IF(LEN($B75)&gt;0,
_xlfn.SWITCH($B75,
'Output| AER'!$B$17,SUMPRODUCT('Calc| Project Costs'!$BV$10:$BV$1009,'Calc| Project Costs'!AY$10:AY$1009)/10^3,
'Output| AER'!$B$18,IF(LEN($B74)&gt;0,SUM(N$9:N74),0),
'Output| AER'!$B$19,(SUMPRODUCT('Calc| Project Costs'!AA$10:AA$1009,'Calc| Project Costs'!$BV$10:$BV$1009)+SUMPRODUCT('Calc| Project Costs'!BG$10:BG$1009,'Calc| Project Costs'!$BV$10:$BV$1009))/10^3,
'Output| AER'!$B$20,SUMPRODUCT(--('Input| Disposals'!$O$8:$O$57='Input| Setup'!$B$37),'Input| Disposals'!R$8:R$57)/10^3,
'Output| AER'!$B$21,N72-N73-N74,
'Output| AER'!$B$23,"",
'Output| AER'!$B$24,'Input| Type 2 capcons'!N$46/10^3,
SUMPRODUCT('Calc| Project Costs'!S$10:S$1009,1*('Calc| Project Costs'!$G$10:$G$1009=$B75),'Calc| Project Costs'!$BV$10:$BV$1009)/10^3),
""))</f>
        <v/>
      </c>
      <c r="O75" s="213" t="str" cm="1">
        <f t="array" ref="O75">IF($B74='Output| AER'!$B$21,
IF(AND(ABS(O71*10^3-(SUM(SUMPRODUCT('Calc| Project Costs'!$BV$10:$BV$1009,'Calc| Project Costs'!AB$10:AB$1009)+SUMPRODUCT('Calc| Project Costs'!$BV$10:$BV$1009,'Calc| Project Costs'!BH$10:BH$1009))+SUMPRODUCT(--('Input| Disposals'!$O$8:$O$57='Input| Setup'!$B$37),'Input| Disposals'!S$8:S$57)+O74*10^3))&lt;0.000001,(ABS(O71*10^3-(SUMPRODUCT('Calc| Project Costs'!$BV$10:$BV$1009,'Calc| Project Costs'!BP$10:BP$1009)))&lt;0.000001)),0,1),
IF(LEN($B75)&gt;0,
_xlfn.SWITCH($B75,
'Output| AER'!$B$17,SUMPRODUCT('Calc| Project Costs'!$BV$10:$BV$1009,'Calc| Project Costs'!AZ$10:AZ$1009)/10^3,
'Output| AER'!$B$18,IF(LEN($B74)&gt;0,SUM(O$9:O74),0),
'Output| AER'!$B$19,(SUMPRODUCT('Calc| Project Costs'!AB$10:AB$1009,'Calc| Project Costs'!$BV$10:$BV$1009)+SUMPRODUCT('Calc| Project Costs'!BH$10:BH$1009,'Calc| Project Costs'!$BV$10:$BV$1009))/10^3,
'Output| AER'!$B$20,SUMPRODUCT(--('Input| Disposals'!$O$8:$O$57='Input| Setup'!$B$37),'Input| Disposals'!S$8:S$57)/10^3,
'Output| AER'!$B$21,O72-O73-O74,
'Output| AER'!$B$23,"",
'Output| AER'!$B$24,'Input| Type 2 capcons'!O$46/10^3,
SUMPRODUCT('Calc| Project Costs'!T$10:T$1009,1*('Calc| Project Costs'!$G$10:$G$1009=$B75),'Calc| Project Costs'!$BV$10:$BV$1009)/10^3),
""))</f>
        <v/>
      </c>
      <c r="P75" s="213" t="str" cm="1">
        <f t="array" ref="P75">IF($B74='Output| AER'!$B$21,
IF(AND(ABS(P71*10^3-(SUM(SUMPRODUCT('Calc| Project Costs'!$BV$10:$BV$1009,'Calc| Project Costs'!AC$10:AC$1009)+SUMPRODUCT('Calc| Project Costs'!$BV$10:$BV$1009,'Calc| Project Costs'!BI$10:BI$1009))+SUMPRODUCT(--('Input| Disposals'!$O$8:$O$57='Input| Setup'!$B$37),'Input| Disposals'!T$8:T$57)+P74*10^3))&lt;0.000001,(ABS(P71*10^3-(SUMPRODUCT('Calc| Project Costs'!$BV$10:$BV$1009,'Calc| Project Costs'!BQ$10:BQ$1009)))&lt;0.000001)),0,1),
IF(LEN($B75)&gt;0,
_xlfn.SWITCH($B75,
'Output| AER'!$B$17,SUMPRODUCT('Calc| Project Costs'!$BV$10:$BV$1009,'Calc| Project Costs'!BA$10:BA$1009)/10^3,
'Output| AER'!$B$18,IF(LEN($B74)&gt;0,SUM(P$9:P74),0),
'Output| AER'!$B$19,(SUMPRODUCT('Calc| Project Costs'!AC$10:AC$1009,'Calc| Project Costs'!$BV$10:$BV$1009)+SUMPRODUCT('Calc| Project Costs'!BI$10:BI$1009,'Calc| Project Costs'!$BV$10:$BV$1009))/10^3,
'Output| AER'!$B$20,SUMPRODUCT(--('Input| Disposals'!$O$8:$O$57='Input| Setup'!$B$37),'Input| Disposals'!T$8:T$57)/10^3,
'Output| AER'!$B$21,P72-P73-P74,
'Output| AER'!$B$23,"",
'Output| AER'!$B$24,'Input| Type 2 capcons'!P$46/10^3,
SUMPRODUCT('Calc| Project Costs'!U$10:U$1009,1*('Calc| Project Costs'!$G$10:$G$1009=$B75),'Calc| Project Costs'!$BV$10:$BV$1009)/10^3),
""))</f>
        <v/>
      </c>
      <c r="Q75" s="213" t="str" cm="1">
        <f t="array" ref="Q75">IF($B74='Output| AER'!$B$21,
IF(AND(ABS(Q71*10^3-(SUM(SUMPRODUCT('Calc| Project Costs'!$BV$10:$BV$1009,'Calc| Project Costs'!AD$10:AD$1009)+SUMPRODUCT('Calc| Project Costs'!$BV$10:$BV$1009,'Calc| Project Costs'!BJ$10:BJ$1009))+SUMPRODUCT(--('Input| Disposals'!$O$8:$O$57='Input| Setup'!$B$37),'Input| Disposals'!U$8:U$57)+Q74*10^3))&lt;0.000001,(ABS(Q71*10^3-(SUMPRODUCT('Calc| Project Costs'!$BV$10:$BV$1009,'Calc| Project Costs'!BR$10:BR$1009)))&lt;0.000001)),0,1),
IF(LEN($B75)&gt;0,
_xlfn.SWITCH($B75,
'Output| AER'!$B$17,SUMPRODUCT('Calc| Project Costs'!$BV$10:$BV$1009,'Calc| Project Costs'!BB$10:BB$1009)/10^3,
'Output| AER'!$B$18,IF(LEN($B74)&gt;0,SUM(Q$9:Q74),0),
'Output| AER'!$B$19,(SUMPRODUCT('Calc| Project Costs'!AD$10:AD$1009,'Calc| Project Costs'!$BV$10:$BV$1009)+SUMPRODUCT('Calc| Project Costs'!BJ$10:BJ$1009,'Calc| Project Costs'!$BV$10:$BV$1009))/10^3,
'Output| AER'!$B$20,SUMPRODUCT(--('Input| Disposals'!$O$8:$O$57='Input| Setup'!$B$37),'Input| Disposals'!U$8:U$57)/10^3,
'Output| AER'!$B$21,Q72-Q73-Q74,
'Output| AER'!$B$23,"",
'Output| AER'!$B$24,'Input| Type 2 capcons'!Q$46/10^3,
SUMPRODUCT('Calc| Project Costs'!V$10:V$1009,1*('Calc| Project Costs'!$G$10:$G$1009=$B75),'Calc| Project Costs'!$BV$10:$BV$1009)/10^3),
""))</f>
        <v/>
      </c>
      <c r="R75" s="213" t="str" cm="1">
        <f t="array" ref="R75">IF($B74='Output| AER'!$B$21,
IF(AND(ABS(R71*10^3-(SUM(SUMPRODUCT('Calc| Project Costs'!$BV$10:$BV$1009,'Calc| Project Costs'!AE$10:AE$1009)+SUMPRODUCT('Calc| Project Costs'!$BV$10:$BV$1009,'Calc| Project Costs'!BK$10:BK$1009))+SUMPRODUCT(--('Input| Disposals'!$O$8:$O$57='Input| Setup'!$B$37),'Input| Disposals'!V$8:V$57)+R74*10^3))&lt;0.000001,(ABS(R71*10^3-(SUMPRODUCT('Calc| Project Costs'!$BV$10:$BV$1009,'Calc| Project Costs'!BS$10:BS$1009)))&lt;0.000001)),0,1),
IF(LEN($B75)&gt;0,
_xlfn.SWITCH($B75,
'Output| AER'!$B$17,SUMPRODUCT('Calc| Project Costs'!$BV$10:$BV$1009,'Calc| Project Costs'!BC$10:BC$1009)/10^3,
'Output| AER'!$B$18,IF(LEN($B74)&gt;0,SUM(R$9:R74),0),
'Output| AER'!$B$19,(SUMPRODUCT('Calc| Project Costs'!AE$10:AE$1009,'Calc| Project Costs'!$BV$10:$BV$1009)+SUMPRODUCT('Calc| Project Costs'!BK$10:BK$1009,'Calc| Project Costs'!$BV$10:$BV$1009))/10^3,
'Output| AER'!$B$20,SUMPRODUCT(--('Input| Disposals'!$O$8:$O$57='Input| Setup'!$B$37),'Input| Disposals'!V$8:V$57)/10^3,
'Output| AER'!$B$21,R72-R73-R74,
'Output| AER'!$B$23,"",
'Output| AER'!$B$24,'Input| Type 2 capcons'!R$46/10^3,
SUMPRODUCT('Calc| Project Costs'!W$10:W$1009,1*('Calc| Project Costs'!$G$10:$G$1009=$B75),'Calc| Project Costs'!$BV$10:$BV$1009)/10^3),
""))</f>
        <v/>
      </c>
      <c r="S75" s="214" t="str">
        <f>IF(B74='Output| AER'!$B$21,ROUND(S74-'Output| PTRM (DFA)'!$I$223,9),IF(OR(B75='Output| AER'!$B$23,AND(B75="",B74=""),AND(B75="",B74='Output| AER'!$B$24)),"",IFERROR(SUM(N75:R75),0)))</f>
        <v/>
      </c>
    </row>
    <row r="76" spans="2:19" ht="12.75" customHeight="1" x14ac:dyDescent="0.2">
      <c r="B76" s="125" t="str" cm="1">
        <f t="array" ref="B76">IFERROR(_xlfn.LET(_xlpm.x, INDEX(_xlfn.VSTACK(_xlfn.UNIQUE(_xlfn._xlws.FILTER('Input| Projects'!$G$10:$G$1009,'Input| Projects'!$G$10:$G$1009&lt;&gt;"")),'Output| AER'!$B$17:$B$24),ROW(A68)),IF(_xlpm.x=0,"",_xlpm.x)),"")</f>
        <v/>
      </c>
      <c r="C76" s="213" t="str" cm="1">
        <f t="array" ref="C76">IF($B75='Output| AER'!$B$21,
IF(AND(ABS(C72*10^3-(SUM(SUMPRODUCT('Calc| Project Costs'!$BU$10:$BU$1009,'Calc| Project Costs'!Y$10:Y$1009)+SUMPRODUCT('Calc| Project Costs'!$BU$10:$BU$1009,'Calc| Project Costs'!BE$10:BE$1009))+SUMPRODUCT(--('Input| Disposals'!$O$8:$O$57='Input| Setup'!$B$36),'Input| Disposals'!P$8:P$57)+C75*10^3))&lt;0.000001,(ABS(C72*10^3-(SUMPRODUCT('Calc| Project Costs'!$BU$10:$BU$1009,'Calc| Project Costs'!BM$10:BM$1009)))&lt;0.000001)),0,1),
IF(LEN($B76)&gt;0,
_xlfn.SWITCH($B76,
'Output| AER'!$B$17,SUMPRODUCT('Calc| Project Costs'!$BU$10:$BU$1009,'Calc| Project Costs'!AW$10:AW$1009)/10^3,
'Output| AER'!$B$18,IF(LEN($B75)&gt;0,SUM(C$9:C75),0),
'Output| AER'!$B$19,(SUMPRODUCT('Calc| Project Costs'!Y$10:Y$1009,'Calc| Project Costs'!$BU$10:$BU$1009)+SUMPRODUCT('Calc| Project Costs'!BE$10:BE$1009,'Calc| Project Costs'!$BU$10:$BU$1009))/10^3,
'Output| AER'!$B$20,SUMPRODUCT(--('Input| Disposals'!$O$8:$O$57='Input| Setup'!$B$36),'Input| Disposals'!P$8:P$57)/10^3,
'Output| AER'!$B$21,C73-C74-C75,
'Output| AER'!$B$23,"",
'Output| AER'!$B$24,'Input| Type 2 capcons'!C$46/10^3,
SUMPRODUCT('Calc| Project Costs'!Q$10:Q$1009,1*('Calc| Project Costs'!$G$10:$G$1009=$B76),'Calc| Project Costs'!$BU$10:$BU$1009)/10^3),
""))</f>
        <v/>
      </c>
      <c r="D76" s="213" t="str" cm="1">
        <f t="array" ref="D76">IF($B75='Output| AER'!$B$21,
IF(AND(ABS(D72*10^3-(SUM(SUMPRODUCT('Calc| Project Costs'!$BU$10:$BU$1009,'Calc| Project Costs'!Z$10:Z$1009)+SUMPRODUCT('Calc| Project Costs'!$BU$10:$BU$1009,'Calc| Project Costs'!BF$10:BF$1009))+SUMPRODUCT(--('Input| Disposals'!$O$8:$O$57='Input| Setup'!$B$36),'Input| Disposals'!Q$8:Q$57)+D75*10^3))&lt;0.000001,(ABS(D72*10^3-(SUMPRODUCT('Calc| Project Costs'!$BU$10:$BU$1009,'Calc| Project Costs'!BN$10:BN$1009)))&lt;0.000001)),0,1),
IF(LEN($B76)&gt;0,
_xlfn.SWITCH($B76,
'Output| AER'!$B$17,SUMPRODUCT('Calc| Project Costs'!$BU$10:$BU$1009,'Calc| Project Costs'!AX$10:AX$1009)/10^3,
'Output| AER'!$B$18,IF(LEN($B75)&gt;0,SUM(D$9:D75),0),
'Output| AER'!$B$19,(SUMPRODUCT('Calc| Project Costs'!Z$10:Z$1009,'Calc| Project Costs'!$BU$10:$BU$1009)+SUMPRODUCT('Calc| Project Costs'!BF$10:BF$1009,'Calc| Project Costs'!$BU$10:$BU$1009))/10^3,
'Output| AER'!$B$20,SUMPRODUCT(--('Input| Disposals'!$O$8:$O$57='Input| Setup'!$B$36),'Input| Disposals'!Q$8:Q$57)/10^3,
'Output| AER'!$B$21,D73-D74-D75,
'Output| AER'!$B$23,"",
'Output| AER'!$B$24,'Input| Type 2 capcons'!D$46/10^3,
SUMPRODUCT('Calc| Project Costs'!R$10:R$1009,1*('Calc| Project Costs'!$G$10:$G$1009=$B76),'Calc| Project Costs'!$BU$10:$BU$1009)/10^3),
""))</f>
        <v/>
      </c>
      <c r="E76" s="213" t="str" cm="1">
        <f t="array" ref="E76">IF($B75='Output| AER'!$B$21,
IF(AND(ABS(E72*10^3-(SUM(SUMPRODUCT('Calc| Project Costs'!$BU$10:$BU$1009,'Calc| Project Costs'!AA$10:AA$1009)+SUMPRODUCT('Calc| Project Costs'!$BU$10:$BU$1009,'Calc| Project Costs'!BG$10:BG$1009))+SUMPRODUCT(--('Input| Disposals'!$O$8:$O$57='Input| Setup'!$B$36),'Input| Disposals'!R$8:R$57)+E75*10^3))&lt;0.000001,(ABS(E72*10^3-(SUMPRODUCT('Calc| Project Costs'!$BU$10:$BU$1009,'Calc| Project Costs'!BO$10:BO$1009)))&lt;0.000001)),0,1),
IF(LEN($B76)&gt;0,
_xlfn.SWITCH($B76,
'Output| AER'!$B$17,SUMPRODUCT('Calc| Project Costs'!$BU$10:$BU$1009,'Calc| Project Costs'!AY$10:AY$1009)/10^3,
'Output| AER'!$B$18,IF(LEN($B75)&gt;0,SUM(E$9:E75),0),
'Output| AER'!$B$19,(SUMPRODUCT('Calc| Project Costs'!AA$10:AA$1009,'Calc| Project Costs'!$BU$10:$BU$1009)+SUMPRODUCT('Calc| Project Costs'!BG$10:BG$1009,'Calc| Project Costs'!$BU$10:$BU$1009))/10^3,
'Output| AER'!$B$20,SUMPRODUCT(--('Input| Disposals'!$O$8:$O$57='Input| Setup'!$B$36),'Input| Disposals'!R$8:R$57)/10^3,
'Output| AER'!$B$21,E73-E74-E75,
'Output| AER'!$B$23,"",
'Output| AER'!$B$24,'Input| Type 2 capcons'!E$46/10^3,
SUMPRODUCT('Calc| Project Costs'!S$10:S$1009,1*('Calc| Project Costs'!$G$10:$G$1009=$B76),'Calc| Project Costs'!$BU$10:$BU$1009)/10^3),
""))</f>
        <v/>
      </c>
      <c r="F76" s="213" t="str" cm="1">
        <f t="array" ref="F76">IF($B75='Output| AER'!$B$21,
IF(AND(ABS(F72*10^3-(SUM(SUMPRODUCT('Calc| Project Costs'!$BU$10:$BU$1009,'Calc| Project Costs'!AB$10:AB$1009)+SUMPRODUCT('Calc| Project Costs'!$BU$10:$BU$1009,'Calc| Project Costs'!BH$10:BH$1009))+SUMPRODUCT(--('Input| Disposals'!$O$8:$O$57='Input| Setup'!$B$36),'Input| Disposals'!S$8:S$57)+F75*10^3))&lt;0.000001,(ABS(F72*10^3-(SUMPRODUCT('Calc| Project Costs'!$BU$10:$BU$1009,'Calc| Project Costs'!BP$10:BP$1009)))&lt;0.000001)),0,1),
IF(LEN($B76)&gt;0,
_xlfn.SWITCH($B76,
'Output| AER'!$B$17,SUMPRODUCT('Calc| Project Costs'!$BU$10:$BU$1009,'Calc| Project Costs'!AZ$10:AZ$1009)/10^3,
'Output| AER'!$B$18,IF(LEN($B75)&gt;0,SUM(F$9:F75),0),
'Output| AER'!$B$19,(SUMPRODUCT('Calc| Project Costs'!AB$10:AB$1009,'Calc| Project Costs'!$BU$10:$BU$1009)+SUMPRODUCT('Calc| Project Costs'!BH$10:BH$1009,'Calc| Project Costs'!$BU$10:$BU$1009))/10^3,
'Output| AER'!$B$20,SUMPRODUCT(--('Input| Disposals'!$O$8:$O$57='Input| Setup'!$B$36),'Input| Disposals'!S$8:S$57)/10^3,
'Output| AER'!$B$21,F73-F74-F75,
'Output| AER'!$B$23,"",
'Output| AER'!$B$24,'Input| Type 2 capcons'!F$46/10^3,
SUMPRODUCT('Calc| Project Costs'!T$10:T$1009,1*('Calc| Project Costs'!$G$10:$G$1009=$B76),'Calc| Project Costs'!$BU$10:$BU$1009)/10^3),
""))</f>
        <v/>
      </c>
      <c r="G76" s="213" t="str" cm="1">
        <f t="array" ref="G76">IF($B75='Output| AER'!$B$21,
IF(AND(ABS(G72*10^3-(SUM(SUMPRODUCT('Calc| Project Costs'!$BU$10:$BU$1009,'Calc| Project Costs'!AC$10:AC$1009)+SUMPRODUCT('Calc| Project Costs'!$BU$10:$BU$1009,'Calc| Project Costs'!BI$10:BI$1009))+SUMPRODUCT(--('Input| Disposals'!$O$8:$O$57='Input| Setup'!$B$36),'Input| Disposals'!T$8:T$57)+G75*10^3))&lt;0.000001,(ABS(G72*10^3-(SUMPRODUCT('Calc| Project Costs'!$BU$10:$BU$1009,'Calc| Project Costs'!BQ$10:BQ$1009)))&lt;0.000001)),0,1),
IF(LEN($B76)&gt;0,
_xlfn.SWITCH($B76,
'Output| AER'!$B$17,SUMPRODUCT('Calc| Project Costs'!$BU$10:$BU$1009,'Calc| Project Costs'!BA$10:BA$1009)/10^3,
'Output| AER'!$B$18,IF(LEN($B75)&gt;0,SUM(G$9:G75),0),
'Output| AER'!$B$19,(SUMPRODUCT('Calc| Project Costs'!AC$10:AC$1009,'Calc| Project Costs'!$BU$10:$BU$1009)+SUMPRODUCT('Calc| Project Costs'!BI$10:BI$1009,'Calc| Project Costs'!$BU$10:$BU$1009))/10^3,
'Output| AER'!$B$20,SUMPRODUCT(--('Input| Disposals'!$O$8:$O$57='Input| Setup'!$B$36),'Input| Disposals'!T$8:T$57)/10^3,
'Output| AER'!$B$21,G73-G74-G75,
'Output| AER'!$B$23,"",
'Output| AER'!$B$24,'Input| Type 2 capcons'!G$46/10^3,
SUMPRODUCT('Calc| Project Costs'!U$10:U$1009,1*('Calc| Project Costs'!$G$10:$G$1009=$B76),'Calc| Project Costs'!$BU$10:$BU$1009)/10^3),
""))</f>
        <v/>
      </c>
      <c r="H76" s="213" t="str" cm="1">
        <f t="array" ref="H76">IF($B75='Output| AER'!$B$21,
IF(AND(ABS(H72*10^3-(SUM(SUMPRODUCT('Calc| Project Costs'!$BU$10:$BU$1009,'Calc| Project Costs'!AD$10:AD$1009)+SUMPRODUCT('Calc| Project Costs'!$BU$10:$BU$1009,'Calc| Project Costs'!BJ$10:BJ$1009))+SUMPRODUCT(--('Input| Disposals'!$O$8:$O$57='Input| Setup'!$B$36),'Input| Disposals'!U$8:U$57)+H75*10^3))&lt;0.000001,(ABS(H72*10^3-(SUMPRODUCT('Calc| Project Costs'!$BU$10:$BU$1009,'Calc| Project Costs'!BR$10:BR$1009)))&lt;0.000001)),0,1),
IF(LEN($B76)&gt;0,
_xlfn.SWITCH($B76,
'Output| AER'!$B$17,SUMPRODUCT('Calc| Project Costs'!$BU$10:$BU$1009,'Calc| Project Costs'!BB$10:BB$1009)/10^3,
'Output| AER'!$B$18,IF(LEN($B75)&gt;0,SUM(H$9:H75),0),
'Output| AER'!$B$19,(SUMPRODUCT('Calc| Project Costs'!AD$10:AD$1009,'Calc| Project Costs'!$BU$10:$BU$1009)+SUMPRODUCT('Calc| Project Costs'!BJ$10:BJ$1009,'Calc| Project Costs'!$BU$10:$BU$1009))/10^3,
'Output| AER'!$B$20,SUMPRODUCT(--('Input| Disposals'!$O$8:$O$57='Input| Setup'!$B$36),'Input| Disposals'!U$8:U$57)/10^3,
'Output| AER'!$B$21,H73-H74-H75,
'Output| AER'!$B$23,"",
'Output| AER'!$B$24,'Input| Type 2 capcons'!H$46/10^3,
SUMPRODUCT('Calc| Project Costs'!V$10:V$1009,1*('Calc| Project Costs'!$G$10:$G$1009=$B76),'Calc| Project Costs'!$BU$10:$BU$1009)/10^3),
""))</f>
        <v/>
      </c>
      <c r="I76" s="213" t="str" cm="1">
        <f t="array" ref="I76">IF($B75='Output| AER'!$B$21,
IF(AND(ABS(I72*10^3-(SUM(SUMPRODUCT('Calc| Project Costs'!$BU$10:$BU$1009,'Calc| Project Costs'!AE$10:AE$1009)+SUMPRODUCT('Calc| Project Costs'!$BU$10:$BU$1009,'Calc| Project Costs'!BK$10:BK$1009))+SUMPRODUCT(--('Input| Disposals'!$O$8:$O$57='Input| Setup'!$B$36),'Input| Disposals'!V$8:V$57)+I75*10^3))&lt;0.000001,(ABS(I72*10^3-(SUMPRODUCT('Calc| Project Costs'!$BU$10:$BU$1009,'Calc| Project Costs'!BS$10:BS$1009)))&lt;0.000001)),0,1),
IF(LEN($B76)&gt;0,
_xlfn.SWITCH($B76,
'Output| AER'!$B$17,SUMPRODUCT('Calc| Project Costs'!$BU$10:$BU$1009,'Calc| Project Costs'!BC$10:BC$1009)/10^3,
'Output| AER'!$B$18,IF(LEN($B75)&gt;0,SUM(I$9:I75),0),
'Output| AER'!$B$19,(SUMPRODUCT('Calc| Project Costs'!AE$10:AE$1009,'Calc| Project Costs'!$BU$10:$BU$1009)+SUMPRODUCT('Calc| Project Costs'!BK$10:BK$1009,'Calc| Project Costs'!$BU$10:$BU$1009))/10^3,
'Output| AER'!$B$20,SUMPRODUCT(--('Input| Disposals'!$O$8:$O$57='Input| Setup'!$B$36),'Input| Disposals'!V$8:V$57)/10^3,
'Output| AER'!$B$21,I73-I74-I75,
'Output| AER'!$B$23,"",
'Output| AER'!$B$24,'Input| Type 2 capcons'!I$46/10^3,
SUMPRODUCT('Calc| Project Costs'!W$10:W$1009,1*('Calc| Project Costs'!$G$10:$G$1009=$B76),'Calc| Project Costs'!$BU$10:$BU$1009)/10^3),
""))</f>
        <v/>
      </c>
      <c r="J76" s="214" t="str">
        <f>IF(B75='Output| AER'!$B$21,ROUND(J75-'Output| PTRM (SCS)'!$I$223,9),IF(OR(B76='Output| AER'!$B$23,AND(B76="",B75=""),AND(B76="",B75='Output| AER'!$B$24)),"",IFERROR(SUM(E76:I76),0)))</f>
        <v/>
      </c>
      <c r="L76" s="213" t="str" cm="1">
        <f t="array" ref="L76">IF($B75='Output| AER'!$B$21,
IF(AND(ABS(L72*10^3-(SUM(SUMPRODUCT('Calc| Project Costs'!$BV$10:$BV$1009,'Calc| Project Costs'!Y$10:Y$1009)+SUMPRODUCT('Calc| Project Costs'!$BV$10:$BV$1009,'Calc| Project Costs'!BE$10:BE$1009))+SUMPRODUCT(--('Input| Disposals'!$O$8:$O$57='Input| Setup'!$B$37),'Input| Disposals'!P$8:P$57)+L75*10^3))&lt;0.000001,(ABS(L72*10^3-(SUMPRODUCT('Calc| Project Costs'!$BV$10:$BV$1009,'Calc| Project Costs'!BM$10:BM$1009)))&lt;0.000001)),0,1),
IF(LEN($B76)&gt;0,
_xlfn.SWITCH($B76,
'Output| AER'!$B$17,SUMPRODUCT('Calc| Project Costs'!$BV$10:$BV$1009,'Calc| Project Costs'!AW$10:AW$1009)/10^3,
'Output| AER'!$B$18,IF(LEN($B75)&gt;0,SUM(L$9:L75),0),
'Output| AER'!$B$19,(SUMPRODUCT('Calc| Project Costs'!Y$10:Y$1009,'Calc| Project Costs'!$BV$10:$BV$1009)+SUMPRODUCT('Calc| Project Costs'!BE$10:BE$1009,'Calc| Project Costs'!$BV$10:$BV$1009))/10^3,
'Output| AER'!$B$20,SUMPRODUCT(--('Input| Disposals'!$O$8:$O$57='Input| Setup'!$B$37),'Input| Disposals'!P$8:P$57)/10^3,
'Output| AER'!$B$21,L73-L74-L75,
'Output| AER'!$B$23,"",
'Output| AER'!$B$24,'Input| Type 2 capcons'!L$46/10^3,
SUMPRODUCT('Calc| Project Costs'!Q$10:Q$1009,1*('Calc| Project Costs'!$G$10:$G$1009=$B76),'Calc| Project Costs'!$BV$10:$BV$1009)/10^3),
""))</f>
        <v/>
      </c>
      <c r="M76" s="213" t="str" cm="1">
        <f t="array" ref="M76">IF($B75='Output| AER'!$B$21,
IF(AND(ABS(M72*10^3-(SUM(SUMPRODUCT('Calc| Project Costs'!$BV$10:$BV$1009,'Calc| Project Costs'!Z$10:Z$1009)+SUMPRODUCT('Calc| Project Costs'!$BV$10:$BV$1009,'Calc| Project Costs'!BF$10:BF$1009))+SUMPRODUCT(--('Input| Disposals'!$O$8:$O$57='Input| Setup'!$B$37),'Input| Disposals'!Q$8:Q$57)+M75*10^3))&lt;0.000001,(ABS(M72*10^3-(SUMPRODUCT('Calc| Project Costs'!$BV$10:$BV$1009,'Calc| Project Costs'!BN$10:BN$1009)))&lt;0.000001)),0,1),
IF(LEN($B76)&gt;0,
_xlfn.SWITCH($B76,
'Output| AER'!$B$17,SUMPRODUCT('Calc| Project Costs'!$BV$10:$BV$1009,'Calc| Project Costs'!AX$10:AX$1009)/10^3,
'Output| AER'!$B$18,IF(LEN($B75)&gt;0,SUM(M$9:M75),0),
'Output| AER'!$B$19,(SUMPRODUCT('Calc| Project Costs'!Z$10:Z$1009,'Calc| Project Costs'!$BV$10:$BV$1009)+SUMPRODUCT('Calc| Project Costs'!BF$10:BF$1009,'Calc| Project Costs'!$BV$10:$BV$1009))/10^3,
'Output| AER'!$B$20,SUMPRODUCT(--('Input| Disposals'!$O$8:$O$57='Input| Setup'!$B$37),'Input| Disposals'!Q$8:Q$57)/10^3,
'Output| AER'!$B$21,M73-M74-M75,
'Output| AER'!$B$23,"",
'Output| AER'!$B$24,'Input| Type 2 capcons'!M$46/10^3,
SUMPRODUCT('Calc| Project Costs'!R$10:R$1009,1*('Calc| Project Costs'!$G$10:$G$1009=$B76),'Calc| Project Costs'!$BV$10:$BV$1009)/10^3),
""))</f>
        <v/>
      </c>
      <c r="N76" s="213" t="str" cm="1">
        <f t="array" ref="N76">IF($B75='Output| AER'!$B$21,
IF(AND(ABS(N72*10^3-(SUM(SUMPRODUCT('Calc| Project Costs'!$BV$10:$BV$1009,'Calc| Project Costs'!AA$10:AA$1009)+SUMPRODUCT('Calc| Project Costs'!$BV$10:$BV$1009,'Calc| Project Costs'!BG$10:BG$1009))+SUMPRODUCT(--('Input| Disposals'!$O$8:$O$57='Input| Setup'!$B$37),'Input| Disposals'!R$8:R$57)+N75*10^3))&lt;0.000001,(ABS(N72*10^3-(SUMPRODUCT('Calc| Project Costs'!$BV$10:$BV$1009,'Calc| Project Costs'!BO$10:BO$1009)))&lt;0.000001)),0,1),
IF(LEN($B76)&gt;0,
_xlfn.SWITCH($B76,
'Output| AER'!$B$17,SUMPRODUCT('Calc| Project Costs'!$BV$10:$BV$1009,'Calc| Project Costs'!AY$10:AY$1009)/10^3,
'Output| AER'!$B$18,IF(LEN($B75)&gt;0,SUM(N$9:N75),0),
'Output| AER'!$B$19,(SUMPRODUCT('Calc| Project Costs'!AA$10:AA$1009,'Calc| Project Costs'!$BV$10:$BV$1009)+SUMPRODUCT('Calc| Project Costs'!BG$10:BG$1009,'Calc| Project Costs'!$BV$10:$BV$1009))/10^3,
'Output| AER'!$B$20,SUMPRODUCT(--('Input| Disposals'!$O$8:$O$57='Input| Setup'!$B$37),'Input| Disposals'!R$8:R$57)/10^3,
'Output| AER'!$B$21,N73-N74-N75,
'Output| AER'!$B$23,"",
'Output| AER'!$B$24,'Input| Type 2 capcons'!N$46/10^3,
SUMPRODUCT('Calc| Project Costs'!S$10:S$1009,1*('Calc| Project Costs'!$G$10:$G$1009=$B76),'Calc| Project Costs'!$BV$10:$BV$1009)/10^3),
""))</f>
        <v/>
      </c>
      <c r="O76" s="213" t="str" cm="1">
        <f t="array" ref="O76">IF($B75='Output| AER'!$B$21,
IF(AND(ABS(O72*10^3-(SUM(SUMPRODUCT('Calc| Project Costs'!$BV$10:$BV$1009,'Calc| Project Costs'!AB$10:AB$1009)+SUMPRODUCT('Calc| Project Costs'!$BV$10:$BV$1009,'Calc| Project Costs'!BH$10:BH$1009))+SUMPRODUCT(--('Input| Disposals'!$O$8:$O$57='Input| Setup'!$B$37),'Input| Disposals'!S$8:S$57)+O75*10^3))&lt;0.000001,(ABS(O72*10^3-(SUMPRODUCT('Calc| Project Costs'!$BV$10:$BV$1009,'Calc| Project Costs'!BP$10:BP$1009)))&lt;0.000001)),0,1),
IF(LEN($B76)&gt;0,
_xlfn.SWITCH($B76,
'Output| AER'!$B$17,SUMPRODUCT('Calc| Project Costs'!$BV$10:$BV$1009,'Calc| Project Costs'!AZ$10:AZ$1009)/10^3,
'Output| AER'!$B$18,IF(LEN($B75)&gt;0,SUM(O$9:O75),0),
'Output| AER'!$B$19,(SUMPRODUCT('Calc| Project Costs'!AB$10:AB$1009,'Calc| Project Costs'!$BV$10:$BV$1009)+SUMPRODUCT('Calc| Project Costs'!BH$10:BH$1009,'Calc| Project Costs'!$BV$10:$BV$1009))/10^3,
'Output| AER'!$B$20,SUMPRODUCT(--('Input| Disposals'!$O$8:$O$57='Input| Setup'!$B$37),'Input| Disposals'!S$8:S$57)/10^3,
'Output| AER'!$B$21,O73-O74-O75,
'Output| AER'!$B$23,"",
'Output| AER'!$B$24,'Input| Type 2 capcons'!O$46/10^3,
SUMPRODUCT('Calc| Project Costs'!T$10:T$1009,1*('Calc| Project Costs'!$G$10:$G$1009=$B76),'Calc| Project Costs'!$BV$10:$BV$1009)/10^3),
""))</f>
        <v/>
      </c>
      <c r="P76" s="213" t="str" cm="1">
        <f t="array" ref="P76">IF($B75='Output| AER'!$B$21,
IF(AND(ABS(P72*10^3-(SUM(SUMPRODUCT('Calc| Project Costs'!$BV$10:$BV$1009,'Calc| Project Costs'!AC$10:AC$1009)+SUMPRODUCT('Calc| Project Costs'!$BV$10:$BV$1009,'Calc| Project Costs'!BI$10:BI$1009))+SUMPRODUCT(--('Input| Disposals'!$O$8:$O$57='Input| Setup'!$B$37),'Input| Disposals'!T$8:T$57)+P75*10^3))&lt;0.000001,(ABS(P72*10^3-(SUMPRODUCT('Calc| Project Costs'!$BV$10:$BV$1009,'Calc| Project Costs'!BQ$10:BQ$1009)))&lt;0.000001)),0,1),
IF(LEN($B76)&gt;0,
_xlfn.SWITCH($B76,
'Output| AER'!$B$17,SUMPRODUCT('Calc| Project Costs'!$BV$10:$BV$1009,'Calc| Project Costs'!BA$10:BA$1009)/10^3,
'Output| AER'!$B$18,IF(LEN($B75)&gt;0,SUM(P$9:P75),0),
'Output| AER'!$B$19,(SUMPRODUCT('Calc| Project Costs'!AC$10:AC$1009,'Calc| Project Costs'!$BV$10:$BV$1009)+SUMPRODUCT('Calc| Project Costs'!BI$10:BI$1009,'Calc| Project Costs'!$BV$10:$BV$1009))/10^3,
'Output| AER'!$B$20,SUMPRODUCT(--('Input| Disposals'!$O$8:$O$57='Input| Setup'!$B$37),'Input| Disposals'!T$8:T$57)/10^3,
'Output| AER'!$B$21,P73-P74-P75,
'Output| AER'!$B$23,"",
'Output| AER'!$B$24,'Input| Type 2 capcons'!P$46/10^3,
SUMPRODUCT('Calc| Project Costs'!U$10:U$1009,1*('Calc| Project Costs'!$G$10:$G$1009=$B76),'Calc| Project Costs'!$BV$10:$BV$1009)/10^3),
""))</f>
        <v/>
      </c>
      <c r="Q76" s="213" t="str" cm="1">
        <f t="array" ref="Q76">IF($B75='Output| AER'!$B$21,
IF(AND(ABS(Q72*10^3-(SUM(SUMPRODUCT('Calc| Project Costs'!$BV$10:$BV$1009,'Calc| Project Costs'!AD$10:AD$1009)+SUMPRODUCT('Calc| Project Costs'!$BV$10:$BV$1009,'Calc| Project Costs'!BJ$10:BJ$1009))+SUMPRODUCT(--('Input| Disposals'!$O$8:$O$57='Input| Setup'!$B$37),'Input| Disposals'!U$8:U$57)+Q75*10^3))&lt;0.000001,(ABS(Q72*10^3-(SUMPRODUCT('Calc| Project Costs'!$BV$10:$BV$1009,'Calc| Project Costs'!BR$10:BR$1009)))&lt;0.000001)),0,1),
IF(LEN($B76)&gt;0,
_xlfn.SWITCH($B76,
'Output| AER'!$B$17,SUMPRODUCT('Calc| Project Costs'!$BV$10:$BV$1009,'Calc| Project Costs'!BB$10:BB$1009)/10^3,
'Output| AER'!$B$18,IF(LEN($B75)&gt;0,SUM(Q$9:Q75),0),
'Output| AER'!$B$19,(SUMPRODUCT('Calc| Project Costs'!AD$10:AD$1009,'Calc| Project Costs'!$BV$10:$BV$1009)+SUMPRODUCT('Calc| Project Costs'!BJ$10:BJ$1009,'Calc| Project Costs'!$BV$10:$BV$1009))/10^3,
'Output| AER'!$B$20,SUMPRODUCT(--('Input| Disposals'!$O$8:$O$57='Input| Setup'!$B$37),'Input| Disposals'!U$8:U$57)/10^3,
'Output| AER'!$B$21,Q73-Q74-Q75,
'Output| AER'!$B$23,"",
'Output| AER'!$B$24,'Input| Type 2 capcons'!Q$46/10^3,
SUMPRODUCT('Calc| Project Costs'!V$10:V$1009,1*('Calc| Project Costs'!$G$10:$G$1009=$B76),'Calc| Project Costs'!$BV$10:$BV$1009)/10^3),
""))</f>
        <v/>
      </c>
      <c r="R76" s="213" t="str" cm="1">
        <f t="array" ref="R76">IF($B75='Output| AER'!$B$21,
IF(AND(ABS(R72*10^3-(SUM(SUMPRODUCT('Calc| Project Costs'!$BV$10:$BV$1009,'Calc| Project Costs'!AE$10:AE$1009)+SUMPRODUCT('Calc| Project Costs'!$BV$10:$BV$1009,'Calc| Project Costs'!BK$10:BK$1009))+SUMPRODUCT(--('Input| Disposals'!$O$8:$O$57='Input| Setup'!$B$37),'Input| Disposals'!V$8:V$57)+R75*10^3))&lt;0.000001,(ABS(R72*10^3-(SUMPRODUCT('Calc| Project Costs'!$BV$10:$BV$1009,'Calc| Project Costs'!BS$10:BS$1009)))&lt;0.000001)),0,1),
IF(LEN($B76)&gt;0,
_xlfn.SWITCH($B76,
'Output| AER'!$B$17,SUMPRODUCT('Calc| Project Costs'!$BV$10:$BV$1009,'Calc| Project Costs'!BC$10:BC$1009)/10^3,
'Output| AER'!$B$18,IF(LEN($B75)&gt;0,SUM(R$9:R75),0),
'Output| AER'!$B$19,(SUMPRODUCT('Calc| Project Costs'!AE$10:AE$1009,'Calc| Project Costs'!$BV$10:$BV$1009)+SUMPRODUCT('Calc| Project Costs'!BK$10:BK$1009,'Calc| Project Costs'!$BV$10:$BV$1009))/10^3,
'Output| AER'!$B$20,SUMPRODUCT(--('Input| Disposals'!$O$8:$O$57='Input| Setup'!$B$37),'Input| Disposals'!V$8:V$57)/10^3,
'Output| AER'!$B$21,R73-R74-R75,
'Output| AER'!$B$23,"",
'Output| AER'!$B$24,'Input| Type 2 capcons'!R$46/10^3,
SUMPRODUCT('Calc| Project Costs'!W$10:W$1009,1*('Calc| Project Costs'!$G$10:$G$1009=$B76),'Calc| Project Costs'!$BV$10:$BV$1009)/10^3),
""))</f>
        <v/>
      </c>
      <c r="S76" s="214" t="str">
        <f>IF(B75='Output| AER'!$B$21,ROUND(S75-'Output| PTRM (DFA)'!$I$223,9),IF(OR(B76='Output| AER'!$B$23,AND(B76="",B75=""),AND(B76="",B75='Output| AER'!$B$24)),"",IFERROR(SUM(N76:R76),0)))</f>
        <v/>
      </c>
    </row>
    <row r="77" spans="2:19" ht="12.75" customHeight="1" x14ac:dyDescent="0.2">
      <c r="B77" s="125" t="str" cm="1">
        <f t="array" ref="B77">IFERROR(_xlfn.LET(_xlpm.x, INDEX(_xlfn.VSTACK(_xlfn.UNIQUE(_xlfn._xlws.FILTER('Input| Projects'!$G$10:$G$1009,'Input| Projects'!$G$10:$G$1009&lt;&gt;"")),'Output| AER'!$B$17:$B$24),ROW(A69)),IF(_xlpm.x=0,"",_xlpm.x)),"")</f>
        <v/>
      </c>
      <c r="C77" s="213" t="str" cm="1">
        <f t="array" ref="C77">IF($B76='Output| AER'!$B$21,
IF(AND(ABS(C73*10^3-(SUM(SUMPRODUCT('Calc| Project Costs'!$BU$10:$BU$1009,'Calc| Project Costs'!Y$10:Y$1009)+SUMPRODUCT('Calc| Project Costs'!$BU$10:$BU$1009,'Calc| Project Costs'!BE$10:BE$1009))+SUMPRODUCT(--('Input| Disposals'!$O$8:$O$57='Input| Setup'!$B$36),'Input| Disposals'!P$8:P$57)+C76*10^3))&lt;0.000001,(ABS(C73*10^3-(SUMPRODUCT('Calc| Project Costs'!$BU$10:$BU$1009,'Calc| Project Costs'!BM$10:BM$1009)))&lt;0.000001)),0,1),
IF(LEN($B77)&gt;0,
_xlfn.SWITCH($B77,
'Output| AER'!$B$17,SUMPRODUCT('Calc| Project Costs'!$BU$10:$BU$1009,'Calc| Project Costs'!AW$10:AW$1009)/10^3,
'Output| AER'!$B$18,IF(LEN($B76)&gt;0,SUM(C$9:C76),0),
'Output| AER'!$B$19,(SUMPRODUCT('Calc| Project Costs'!Y$10:Y$1009,'Calc| Project Costs'!$BU$10:$BU$1009)+SUMPRODUCT('Calc| Project Costs'!BE$10:BE$1009,'Calc| Project Costs'!$BU$10:$BU$1009))/10^3,
'Output| AER'!$B$20,SUMPRODUCT(--('Input| Disposals'!$O$8:$O$57='Input| Setup'!$B$36),'Input| Disposals'!P$8:P$57)/10^3,
'Output| AER'!$B$21,C74-C75-C76,
'Output| AER'!$B$23,"",
'Output| AER'!$B$24,'Input| Type 2 capcons'!C$46/10^3,
SUMPRODUCT('Calc| Project Costs'!Q$10:Q$1009,1*('Calc| Project Costs'!$G$10:$G$1009=$B77),'Calc| Project Costs'!$BU$10:$BU$1009)/10^3),
""))</f>
        <v/>
      </c>
      <c r="D77" s="213" t="str" cm="1">
        <f t="array" ref="D77">IF($B76='Output| AER'!$B$21,
IF(AND(ABS(D73*10^3-(SUM(SUMPRODUCT('Calc| Project Costs'!$BU$10:$BU$1009,'Calc| Project Costs'!Z$10:Z$1009)+SUMPRODUCT('Calc| Project Costs'!$BU$10:$BU$1009,'Calc| Project Costs'!BF$10:BF$1009))+SUMPRODUCT(--('Input| Disposals'!$O$8:$O$57='Input| Setup'!$B$36),'Input| Disposals'!Q$8:Q$57)+D76*10^3))&lt;0.000001,(ABS(D73*10^3-(SUMPRODUCT('Calc| Project Costs'!$BU$10:$BU$1009,'Calc| Project Costs'!BN$10:BN$1009)))&lt;0.000001)),0,1),
IF(LEN($B77)&gt;0,
_xlfn.SWITCH($B77,
'Output| AER'!$B$17,SUMPRODUCT('Calc| Project Costs'!$BU$10:$BU$1009,'Calc| Project Costs'!AX$10:AX$1009)/10^3,
'Output| AER'!$B$18,IF(LEN($B76)&gt;0,SUM(D$9:D76),0),
'Output| AER'!$B$19,(SUMPRODUCT('Calc| Project Costs'!Z$10:Z$1009,'Calc| Project Costs'!$BU$10:$BU$1009)+SUMPRODUCT('Calc| Project Costs'!BF$10:BF$1009,'Calc| Project Costs'!$BU$10:$BU$1009))/10^3,
'Output| AER'!$B$20,SUMPRODUCT(--('Input| Disposals'!$O$8:$O$57='Input| Setup'!$B$36),'Input| Disposals'!Q$8:Q$57)/10^3,
'Output| AER'!$B$21,D74-D75-D76,
'Output| AER'!$B$23,"",
'Output| AER'!$B$24,'Input| Type 2 capcons'!D$46/10^3,
SUMPRODUCT('Calc| Project Costs'!R$10:R$1009,1*('Calc| Project Costs'!$G$10:$G$1009=$B77),'Calc| Project Costs'!$BU$10:$BU$1009)/10^3),
""))</f>
        <v/>
      </c>
      <c r="E77" s="213" t="str" cm="1">
        <f t="array" ref="E77">IF($B76='Output| AER'!$B$21,
IF(AND(ABS(E73*10^3-(SUM(SUMPRODUCT('Calc| Project Costs'!$BU$10:$BU$1009,'Calc| Project Costs'!AA$10:AA$1009)+SUMPRODUCT('Calc| Project Costs'!$BU$10:$BU$1009,'Calc| Project Costs'!BG$10:BG$1009))+SUMPRODUCT(--('Input| Disposals'!$O$8:$O$57='Input| Setup'!$B$36),'Input| Disposals'!R$8:R$57)+E76*10^3))&lt;0.000001,(ABS(E73*10^3-(SUMPRODUCT('Calc| Project Costs'!$BU$10:$BU$1009,'Calc| Project Costs'!BO$10:BO$1009)))&lt;0.000001)),0,1),
IF(LEN($B77)&gt;0,
_xlfn.SWITCH($B77,
'Output| AER'!$B$17,SUMPRODUCT('Calc| Project Costs'!$BU$10:$BU$1009,'Calc| Project Costs'!AY$10:AY$1009)/10^3,
'Output| AER'!$B$18,IF(LEN($B76)&gt;0,SUM(E$9:E76),0),
'Output| AER'!$B$19,(SUMPRODUCT('Calc| Project Costs'!AA$10:AA$1009,'Calc| Project Costs'!$BU$10:$BU$1009)+SUMPRODUCT('Calc| Project Costs'!BG$10:BG$1009,'Calc| Project Costs'!$BU$10:$BU$1009))/10^3,
'Output| AER'!$B$20,SUMPRODUCT(--('Input| Disposals'!$O$8:$O$57='Input| Setup'!$B$36),'Input| Disposals'!R$8:R$57)/10^3,
'Output| AER'!$B$21,E74-E75-E76,
'Output| AER'!$B$23,"",
'Output| AER'!$B$24,'Input| Type 2 capcons'!E$46/10^3,
SUMPRODUCT('Calc| Project Costs'!S$10:S$1009,1*('Calc| Project Costs'!$G$10:$G$1009=$B77),'Calc| Project Costs'!$BU$10:$BU$1009)/10^3),
""))</f>
        <v/>
      </c>
      <c r="F77" s="213" t="str" cm="1">
        <f t="array" ref="F77">IF($B76='Output| AER'!$B$21,
IF(AND(ABS(F73*10^3-(SUM(SUMPRODUCT('Calc| Project Costs'!$BU$10:$BU$1009,'Calc| Project Costs'!AB$10:AB$1009)+SUMPRODUCT('Calc| Project Costs'!$BU$10:$BU$1009,'Calc| Project Costs'!BH$10:BH$1009))+SUMPRODUCT(--('Input| Disposals'!$O$8:$O$57='Input| Setup'!$B$36),'Input| Disposals'!S$8:S$57)+F76*10^3))&lt;0.000001,(ABS(F73*10^3-(SUMPRODUCT('Calc| Project Costs'!$BU$10:$BU$1009,'Calc| Project Costs'!BP$10:BP$1009)))&lt;0.000001)),0,1),
IF(LEN($B77)&gt;0,
_xlfn.SWITCH($B77,
'Output| AER'!$B$17,SUMPRODUCT('Calc| Project Costs'!$BU$10:$BU$1009,'Calc| Project Costs'!AZ$10:AZ$1009)/10^3,
'Output| AER'!$B$18,IF(LEN($B76)&gt;0,SUM(F$9:F76),0),
'Output| AER'!$B$19,(SUMPRODUCT('Calc| Project Costs'!AB$10:AB$1009,'Calc| Project Costs'!$BU$10:$BU$1009)+SUMPRODUCT('Calc| Project Costs'!BH$10:BH$1009,'Calc| Project Costs'!$BU$10:$BU$1009))/10^3,
'Output| AER'!$B$20,SUMPRODUCT(--('Input| Disposals'!$O$8:$O$57='Input| Setup'!$B$36),'Input| Disposals'!S$8:S$57)/10^3,
'Output| AER'!$B$21,F74-F75-F76,
'Output| AER'!$B$23,"",
'Output| AER'!$B$24,'Input| Type 2 capcons'!F$46/10^3,
SUMPRODUCT('Calc| Project Costs'!T$10:T$1009,1*('Calc| Project Costs'!$G$10:$G$1009=$B77),'Calc| Project Costs'!$BU$10:$BU$1009)/10^3),
""))</f>
        <v/>
      </c>
      <c r="G77" s="213" t="str" cm="1">
        <f t="array" ref="G77">IF($B76='Output| AER'!$B$21,
IF(AND(ABS(G73*10^3-(SUM(SUMPRODUCT('Calc| Project Costs'!$BU$10:$BU$1009,'Calc| Project Costs'!AC$10:AC$1009)+SUMPRODUCT('Calc| Project Costs'!$BU$10:$BU$1009,'Calc| Project Costs'!BI$10:BI$1009))+SUMPRODUCT(--('Input| Disposals'!$O$8:$O$57='Input| Setup'!$B$36),'Input| Disposals'!T$8:T$57)+G76*10^3))&lt;0.000001,(ABS(G73*10^3-(SUMPRODUCT('Calc| Project Costs'!$BU$10:$BU$1009,'Calc| Project Costs'!BQ$10:BQ$1009)))&lt;0.000001)),0,1),
IF(LEN($B77)&gt;0,
_xlfn.SWITCH($B77,
'Output| AER'!$B$17,SUMPRODUCT('Calc| Project Costs'!$BU$10:$BU$1009,'Calc| Project Costs'!BA$10:BA$1009)/10^3,
'Output| AER'!$B$18,IF(LEN($B76)&gt;0,SUM(G$9:G76),0),
'Output| AER'!$B$19,(SUMPRODUCT('Calc| Project Costs'!AC$10:AC$1009,'Calc| Project Costs'!$BU$10:$BU$1009)+SUMPRODUCT('Calc| Project Costs'!BI$10:BI$1009,'Calc| Project Costs'!$BU$10:$BU$1009))/10^3,
'Output| AER'!$B$20,SUMPRODUCT(--('Input| Disposals'!$O$8:$O$57='Input| Setup'!$B$36),'Input| Disposals'!T$8:T$57)/10^3,
'Output| AER'!$B$21,G74-G75-G76,
'Output| AER'!$B$23,"",
'Output| AER'!$B$24,'Input| Type 2 capcons'!G$46/10^3,
SUMPRODUCT('Calc| Project Costs'!U$10:U$1009,1*('Calc| Project Costs'!$G$10:$G$1009=$B77),'Calc| Project Costs'!$BU$10:$BU$1009)/10^3),
""))</f>
        <v/>
      </c>
      <c r="H77" s="213" t="str" cm="1">
        <f t="array" ref="H77">IF($B76='Output| AER'!$B$21,
IF(AND(ABS(H73*10^3-(SUM(SUMPRODUCT('Calc| Project Costs'!$BU$10:$BU$1009,'Calc| Project Costs'!AD$10:AD$1009)+SUMPRODUCT('Calc| Project Costs'!$BU$10:$BU$1009,'Calc| Project Costs'!BJ$10:BJ$1009))+SUMPRODUCT(--('Input| Disposals'!$O$8:$O$57='Input| Setup'!$B$36),'Input| Disposals'!U$8:U$57)+H76*10^3))&lt;0.000001,(ABS(H73*10^3-(SUMPRODUCT('Calc| Project Costs'!$BU$10:$BU$1009,'Calc| Project Costs'!BR$10:BR$1009)))&lt;0.000001)),0,1),
IF(LEN($B77)&gt;0,
_xlfn.SWITCH($B77,
'Output| AER'!$B$17,SUMPRODUCT('Calc| Project Costs'!$BU$10:$BU$1009,'Calc| Project Costs'!BB$10:BB$1009)/10^3,
'Output| AER'!$B$18,IF(LEN($B76)&gt;0,SUM(H$9:H76),0),
'Output| AER'!$B$19,(SUMPRODUCT('Calc| Project Costs'!AD$10:AD$1009,'Calc| Project Costs'!$BU$10:$BU$1009)+SUMPRODUCT('Calc| Project Costs'!BJ$10:BJ$1009,'Calc| Project Costs'!$BU$10:$BU$1009))/10^3,
'Output| AER'!$B$20,SUMPRODUCT(--('Input| Disposals'!$O$8:$O$57='Input| Setup'!$B$36),'Input| Disposals'!U$8:U$57)/10^3,
'Output| AER'!$B$21,H74-H75-H76,
'Output| AER'!$B$23,"",
'Output| AER'!$B$24,'Input| Type 2 capcons'!H$46/10^3,
SUMPRODUCT('Calc| Project Costs'!V$10:V$1009,1*('Calc| Project Costs'!$G$10:$G$1009=$B77),'Calc| Project Costs'!$BU$10:$BU$1009)/10^3),
""))</f>
        <v/>
      </c>
      <c r="I77" s="213" t="str" cm="1">
        <f t="array" ref="I77">IF($B76='Output| AER'!$B$21,
IF(AND(ABS(I73*10^3-(SUM(SUMPRODUCT('Calc| Project Costs'!$BU$10:$BU$1009,'Calc| Project Costs'!AE$10:AE$1009)+SUMPRODUCT('Calc| Project Costs'!$BU$10:$BU$1009,'Calc| Project Costs'!BK$10:BK$1009))+SUMPRODUCT(--('Input| Disposals'!$O$8:$O$57='Input| Setup'!$B$36),'Input| Disposals'!V$8:V$57)+I76*10^3))&lt;0.000001,(ABS(I73*10^3-(SUMPRODUCT('Calc| Project Costs'!$BU$10:$BU$1009,'Calc| Project Costs'!BS$10:BS$1009)))&lt;0.000001)),0,1),
IF(LEN($B77)&gt;0,
_xlfn.SWITCH($B77,
'Output| AER'!$B$17,SUMPRODUCT('Calc| Project Costs'!$BU$10:$BU$1009,'Calc| Project Costs'!BC$10:BC$1009)/10^3,
'Output| AER'!$B$18,IF(LEN($B76)&gt;0,SUM(I$9:I76),0),
'Output| AER'!$B$19,(SUMPRODUCT('Calc| Project Costs'!AE$10:AE$1009,'Calc| Project Costs'!$BU$10:$BU$1009)+SUMPRODUCT('Calc| Project Costs'!BK$10:BK$1009,'Calc| Project Costs'!$BU$10:$BU$1009))/10^3,
'Output| AER'!$B$20,SUMPRODUCT(--('Input| Disposals'!$O$8:$O$57='Input| Setup'!$B$36),'Input| Disposals'!V$8:V$57)/10^3,
'Output| AER'!$B$21,I74-I75-I76,
'Output| AER'!$B$23,"",
'Output| AER'!$B$24,'Input| Type 2 capcons'!I$46/10^3,
SUMPRODUCT('Calc| Project Costs'!W$10:W$1009,1*('Calc| Project Costs'!$G$10:$G$1009=$B77),'Calc| Project Costs'!$BU$10:$BU$1009)/10^3),
""))</f>
        <v/>
      </c>
      <c r="J77" s="214" t="str">
        <f>IF(B76='Output| AER'!$B$21,ROUND(J76-'Output| PTRM (SCS)'!$I$223,9),IF(OR(B77='Output| AER'!$B$23,AND(B77="",B76=""),AND(B77="",B76='Output| AER'!$B$24)),"",IFERROR(SUM(E77:I77),0)))</f>
        <v/>
      </c>
      <c r="L77" s="213" t="str" cm="1">
        <f t="array" ref="L77">IF($B76='Output| AER'!$B$21,
IF(AND(ABS(L73*10^3-(SUM(SUMPRODUCT('Calc| Project Costs'!$BV$10:$BV$1009,'Calc| Project Costs'!Y$10:Y$1009)+SUMPRODUCT('Calc| Project Costs'!$BV$10:$BV$1009,'Calc| Project Costs'!BE$10:BE$1009))+SUMPRODUCT(--('Input| Disposals'!$O$8:$O$57='Input| Setup'!$B$37),'Input| Disposals'!P$8:P$57)+L76*10^3))&lt;0.000001,(ABS(L73*10^3-(SUMPRODUCT('Calc| Project Costs'!$BV$10:$BV$1009,'Calc| Project Costs'!BM$10:BM$1009)))&lt;0.000001)),0,1),
IF(LEN($B77)&gt;0,
_xlfn.SWITCH($B77,
'Output| AER'!$B$17,SUMPRODUCT('Calc| Project Costs'!$BV$10:$BV$1009,'Calc| Project Costs'!AW$10:AW$1009)/10^3,
'Output| AER'!$B$18,IF(LEN($B76)&gt;0,SUM(L$9:L76),0),
'Output| AER'!$B$19,(SUMPRODUCT('Calc| Project Costs'!Y$10:Y$1009,'Calc| Project Costs'!$BV$10:$BV$1009)+SUMPRODUCT('Calc| Project Costs'!BE$10:BE$1009,'Calc| Project Costs'!$BV$10:$BV$1009))/10^3,
'Output| AER'!$B$20,SUMPRODUCT(--('Input| Disposals'!$O$8:$O$57='Input| Setup'!$B$37),'Input| Disposals'!P$8:P$57)/10^3,
'Output| AER'!$B$21,L74-L75-L76,
'Output| AER'!$B$23,"",
'Output| AER'!$B$24,'Input| Type 2 capcons'!L$46/10^3,
SUMPRODUCT('Calc| Project Costs'!Q$10:Q$1009,1*('Calc| Project Costs'!$G$10:$G$1009=$B77),'Calc| Project Costs'!$BV$10:$BV$1009)/10^3),
""))</f>
        <v/>
      </c>
      <c r="M77" s="213" t="str" cm="1">
        <f t="array" ref="M77">IF($B76='Output| AER'!$B$21,
IF(AND(ABS(M73*10^3-(SUM(SUMPRODUCT('Calc| Project Costs'!$BV$10:$BV$1009,'Calc| Project Costs'!Z$10:Z$1009)+SUMPRODUCT('Calc| Project Costs'!$BV$10:$BV$1009,'Calc| Project Costs'!BF$10:BF$1009))+SUMPRODUCT(--('Input| Disposals'!$O$8:$O$57='Input| Setup'!$B$37),'Input| Disposals'!Q$8:Q$57)+M76*10^3))&lt;0.000001,(ABS(M73*10^3-(SUMPRODUCT('Calc| Project Costs'!$BV$10:$BV$1009,'Calc| Project Costs'!BN$10:BN$1009)))&lt;0.000001)),0,1),
IF(LEN($B77)&gt;0,
_xlfn.SWITCH($B77,
'Output| AER'!$B$17,SUMPRODUCT('Calc| Project Costs'!$BV$10:$BV$1009,'Calc| Project Costs'!AX$10:AX$1009)/10^3,
'Output| AER'!$B$18,IF(LEN($B76)&gt;0,SUM(M$9:M76),0),
'Output| AER'!$B$19,(SUMPRODUCT('Calc| Project Costs'!Z$10:Z$1009,'Calc| Project Costs'!$BV$10:$BV$1009)+SUMPRODUCT('Calc| Project Costs'!BF$10:BF$1009,'Calc| Project Costs'!$BV$10:$BV$1009))/10^3,
'Output| AER'!$B$20,SUMPRODUCT(--('Input| Disposals'!$O$8:$O$57='Input| Setup'!$B$37),'Input| Disposals'!Q$8:Q$57)/10^3,
'Output| AER'!$B$21,M74-M75-M76,
'Output| AER'!$B$23,"",
'Output| AER'!$B$24,'Input| Type 2 capcons'!M$46/10^3,
SUMPRODUCT('Calc| Project Costs'!R$10:R$1009,1*('Calc| Project Costs'!$G$10:$G$1009=$B77),'Calc| Project Costs'!$BV$10:$BV$1009)/10^3),
""))</f>
        <v/>
      </c>
      <c r="N77" s="213" t="str" cm="1">
        <f t="array" ref="N77">IF($B76='Output| AER'!$B$21,
IF(AND(ABS(N73*10^3-(SUM(SUMPRODUCT('Calc| Project Costs'!$BV$10:$BV$1009,'Calc| Project Costs'!AA$10:AA$1009)+SUMPRODUCT('Calc| Project Costs'!$BV$10:$BV$1009,'Calc| Project Costs'!BG$10:BG$1009))+SUMPRODUCT(--('Input| Disposals'!$O$8:$O$57='Input| Setup'!$B$37),'Input| Disposals'!R$8:R$57)+N76*10^3))&lt;0.000001,(ABS(N73*10^3-(SUMPRODUCT('Calc| Project Costs'!$BV$10:$BV$1009,'Calc| Project Costs'!BO$10:BO$1009)))&lt;0.000001)),0,1),
IF(LEN($B77)&gt;0,
_xlfn.SWITCH($B77,
'Output| AER'!$B$17,SUMPRODUCT('Calc| Project Costs'!$BV$10:$BV$1009,'Calc| Project Costs'!AY$10:AY$1009)/10^3,
'Output| AER'!$B$18,IF(LEN($B76)&gt;0,SUM(N$9:N76),0),
'Output| AER'!$B$19,(SUMPRODUCT('Calc| Project Costs'!AA$10:AA$1009,'Calc| Project Costs'!$BV$10:$BV$1009)+SUMPRODUCT('Calc| Project Costs'!BG$10:BG$1009,'Calc| Project Costs'!$BV$10:$BV$1009))/10^3,
'Output| AER'!$B$20,SUMPRODUCT(--('Input| Disposals'!$O$8:$O$57='Input| Setup'!$B$37),'Input| Disposals'!R$8:R$57)/10^3,
'Output| AER'!$B$21,N74-N75-N76,
'Output| AER'!$B$23,"",
'Output| AER'!$B$24,'Input| Type 2 capcons'!N$46/10^3,
SUMPRODUCT('Calc| Project Costs'!S$10:S$1009,1*('Calc| Project Costs'!$G$10:$G$1009=$B77),'Calc| Project Costs'!$BV$10:$BV$1009)/10^3),
""))</f>
        <v/>
      </c>
      <c r="O77" s="213" t="str" cm="1">
        <f t="array" ref="O77">IF($B76='Output| AER'!$B$21,
IF(AND(ABS(O73*10^3-(SUM(SUMPRODUCT('Calc| Project Costs'!$BV$10:$BV$1009,'Calc| Project Costs'!AB$10:AB$1009)+SUMPRODUCT('Calc| Project Costs'!$BV$10:$BV$1009,'Calc| Project Costs'!BH$10:BH$1009))+SUMPRODUCT(--('Input| Disposals'!$O$8:$O$57='Input| Setup'!$B$37),'Input| Disposals'!S$8:S$57)+O76*10^3))&lt;0.000001,(ABS(O73*10^3-(SUMPRODUCT('Calc| Project Costs'!$BV$10:$BV$1009,'Calc| Project Costs'!BP$10:BP$1009)))&lt;0.000001)),0,1),
IF(LEN($B77)&gt;0,
_xlfn.SWITCH($B77,
'Output| AER'!$B$17,SUMPRODUCT('Calc| Project Costs'!$BV$10:$BV$1009,'Calc| Project Costs'!AZ$10:AZ$1009)/10^3,
'Output| AER'!$B$18,IF(LEN($B76)&gt;0,SUM(O$9:O76),0),
'Output| AER'!$B$19,(SUMPRODUCT('Calc| Project Costs'!AB$10:AB$1009,'Calc| Project Costs'!$BV$10:$BV$1009)+SUMPRODUCT('Calc| Project Costs'!BH$10:BH$1009,'Calc| Project Costs'!$BV$10:$BV$1009))/10^3,
'Output| AER'!$B$20,SUMPRODUCT(--('Input| Disposals'!$O$8:$O$57='Input| Setup'!$B$37),'Input| Disposals'!S$8:S$57)/10^3,
'Output| AER'!$B$21,O74-O75-O76,
'Output| AER'!$B$23,"",
'Output| AER'!$B$24,'Input| Type 2 capcons'!O$46/10^3,
SUMPRODUCT('Calc| Project Costs'!T$10:T$1009,1*('Calc| Project Costs'!$G$10:$G$1009=$B77),'Calc| Project Costs'!$BV$10:$BV$1009)/10^3),
""))</f>
        <v/>
      </c>
      <c r="P77" s="213" t="str" cm="1">
        <f t="array" ref="P77">IF($B76='Output| AER'!$B$21,
IF(AND(ABS(P73*10^3-(SUM(SUMPRODUCT('Calc| Project Costs'!$BV$10:$BV$1009,'Calc| Project Costs'!AC$10:AC$1009)+SUMPRODUCT('Calc| Project Costs'!$BV$10:$BV$1009,'Calc| Project Costs'!BI$10:BI$1009))+SUMPRODUCT(--('Input| Disposals'!$O$8:$O$57='Input| Setup'!$B$37),'Input| Disposals'!T$8:T$57)+P76*10^3))&lt;0.000001,(ABS(P73*10^3-(SUMPRODUCT('Calc| Project Costs'!$BV$10:$BV$1009,'Calc| Project Costs'!BQ$10:BQ$1009)))&lt;0.000001)),0,1),
IF(LEN($B77)&gt;0,
_xlfn.SWITCH($B77,
'Output| AER'!$B$17,SUMPRODUCT('Calc| Project Costs'!$BV$10:$BV$1009,'Calc| Project Costs'!BA$10:BA$1009)/10^3,
'Output| AER'!$B$18,IF(LEN($B76)&gt;0,SUM(P$9:P76),0),
'Output| AER'!$B$19,(SUMPRODUCT('Calc| Project Costs'!AC$10:AC$1009,'Calc| Project Costs'!$BV$10:$BV$1009)+SUMPRODUCT('Calc| Project Costs'!BI$10:BI$1009,'Calc| Project Costs'!$BV$10:$BV$1009))/10^3,
'Output| AER'!$B$20,SUMPRODUCT(--('Input| Disposals'!$O$8:$O$57='Input| Setup'!$B$37),'Input| Disposals'!T$8:T$57)/10^3,
'Output| AER'!$B$21,P74-P75-P76,
'Output| AER'!$B$23,"",
'Output| AER'!$B$24,'Input| Type 2 capcons'!P$46/10^3,
SUMPRODUCT('Calc| Project Costs'!U$10:U$1009,1*('Calc| Project Costs'!$G$10:$G$1009=$B77),'Calc| Project Costs'!$BV$10:$BV$1009)/10^3),
""))</f>
        <v/>
      </c>
      <c r="Q77" s="213" t="str" cm="1">
        <f t="array" ref="Q77">IF($B76='Output| AER'!$B$21,
IF(AND(ABS(Q73*10^3-(SUM(SUMPRODUCT('Calc| Project Costs'!$BV$10:$BV$1009,'Calc| Project Costs'!AD$10:AD$1009)+SUMPRODUCT('Calc| Project Costs'!$BV$10:$BV$1009,'Calc| Project Costs'!BJ$10:BJ$1009))+SUMPRODUCT(--('Input| Disposals'!$O$8:$O$57='Input| Setup'!$B$37),'Input| Disposals'!U$8:U$57)+Q76*10^3))&lt;0.000001,(ABS(Q73*10^3-(SUMPRODUCT('Calc| Project Costs'!$BV$10:$BV$1009,'Calc| Project Costs'!BR$10:BR$1009)))&lt;0.000001)),0,1),
IF(LEN($B77)&gt;0,
_xlfn.SWITCH($B77,
'Output| AER'!$B$17,SUMPRODUCT('Calc| Project Costs'!$BV$10:$BV$1009,'Calc| Project Costs'!BB$10:BB$1009)/10^3,
'Output| AER'!$B$18,IF(LEN($B76)&gt;0,SUM(Q$9:Q76),0),
'Output| AER'!$B$19,(SUMPRODUCT('Calc| Project Costs'!AD$10:AD$1009,'Calc| Project Costs'!$BV$10:$BV$1009)+SUMPRODUCT('Calc| Project Costs'!BJ$10:BJ$1009,'Calc| Project Costs'!$BV$10:$BV$1009))/10^3,
'Output| AER'!$B$20,SUMPRODUCT(--('Input| Disposals'!$O$8:$O$57='Input| Setup'!$B$37),'Input| Disposals'!U$8:U$57)/10^3,
'Output| AER'!$B$21,Q74-Q75-Q76,
'Output| AER'!$B$23,"",
'Output| AER'!$B$24,'Input| Type 2 capcons'!Q$46/10^3,
SUMPRODUCT('Calc| Project Costs'!V$10:V$1009,1*('Calc| Project Costs'!$G$10:$G$1009=$B77),'Calc| Project Costs'!$BV$10:$BV$1009)/10^3),
""))</f>
        <v/>
      </c>
      <c r="R77" s="213" t="str" cm="1">
        <f t="array" ref="R77">IF($B76='Output| AER'!$B$21,
IF(AND(ABS(R73*10^3-(SUM(SUMPRODUCT('Calc| Project Costs'!$BV$10:$BV$1009,'Calc| Project Costs'!AE$10:AE$1009)+SUMPRODUCT('Calc| Project Costs'!$BV$10:$BV$1009,'Calc| Project Costs'!BK$10:BK$1009))+SUMPRODUCT(--('Input| Disposals'!$O$8:$O$57='Input| Setup'!$B$37),'Input| Disposals'!V$8:V$57)+R76*10^3))&lt;0.000001,(ABS(R73*10^3-(SUMPRODUCT('Calc| Project Costs'!$BV$10:$BV$1009,'Calc| Project Costs'!BS$10:BS$1009)))&lt;0.000001)),0,1),
IF(LEN($B77)&gt;0,
_xlfn.SWITCH($B77,
'Output| AER'!$B$17,SUMPRODUCT('Calc| Project Costs'!$BV$10:$BV$1009,'Calc| Project Costs'!BC$10:BC$1009)/10^3,
'Output| AER'!$B$18,IF(LEN($B76)&gt;0,SUM(R$9:R76),0),
'Output| AER'!$B$19,(SUMPRODUCT('Calc| Project Costs'!AE$10:AE$1009,'Calc| Project Costs'!$BV$10:$BV$1009)+SUMPRODUCT('Calc| Project Costs'!BK$10:BK$1009,'Calc| Project Costs'!$BV$10:$BV$1009))/10^3,
'Output| AER'!$B$20,SUMPRODUCT(--('Input| Disposals'!$O$8:$O$57='Input| Setup'!$B$37),'Input| Disposals'!V$8:V$57)/10^3,
'Output| AER'!$B$21,R74-R75-R76,
'Output| AER'!$B$23,"",
'Output| AER'!$B$24,'Input| Type 2 capcons'!R$46/10^3,
SUMPRODUCT('Calc| Project Costs'!W$10:W$1009,1*('Calc| Project Costs'!$G$10:$G$1009=$B77),'Calc| Project Costs'!$BV$10:$BV$1009)/10^3),
""))</f>
        <v/>
      </c>
      <c r="S77" s="214" t="str">
        <f>IF(B76='Output| AER'!$B$21,ROUND(S76-'Output| PTRM (DFA)'!$I$223,9),IF(OR(B77='Output| AER'!$B$23,AND(B77="",B76=""),AND(B77="",B76='Output| AER'!$B$24)),"",IFERROR(SUM(N77:R77),0)))</f>
        <v/>
      </c>
    </row>
    <row r="78" spans="2:19" ht="12.75" customHeight="1" x14ac:dyDescent="0.2">
      <c r="B78" s="125" t="str" cm="1">
        <f t="array" ref="B78">IFERROR(_xlfn.LET(_xlpm.x, INDEX(_xlfn.VSTACK(_xlfn.UNIQUE(_xlfn._xlws.FILTER('Input| Projects'!$G$10:$G$1009,'Input| Projects'!$G$10:$G$1009&lt;&gt;"")),'Output| AER'!$B$17:$B$24),ROW(A70)),IF(_xlpm.x=0,"",_xlpm.x)),"")</f>
        <v/>
      </c>
      <c r="C78" s="213" t="str" cm="1">
        <f t="array" ref="C78">IF($B77='Output| AER'!$B$21,
IF(AND(ABS(C74*10^3-(SUM(SUMPRODUCT('Calc| Project Costs'!$BU$10:$BU$1009,'Calc| Project Costs'!Y$10:Y$1009)+SUMPRODUCT('Calc| Project Costs'!$BU$10:$BU$1009,'Calc| Project Costs'!BE$10:BE$1009))+SUMPRODUCT(--('Input| Disposals'!$O$8:$O$57='Input| Setup'!$B$36),'Input| Disposals'!P$8:P$57)+C77*10^3))&lt;0.000001,(ABS(C74*10^3-(SUMPRODUCT('Calc| Project Costs'!$BU$10:$BU$1009,'Calc| Project Costs'!BM$10:BM$1009)))&lt;0.000001)),0,1),
IF(LEN($B78)&gt;0,
_xlfn.SWITCH($B78,
'Output| AER'!$B$17,SUMPRODUCT('Calc| Project Costs'!$BU$10:$BU$1009,'Calc| Project Costs'!AW$10:AW$1009)/10^3,
'Output| AER'!$B$18,IF(LEN($B77)&gt;0,SUM(C$9:C77),0),
'Output| AER'!$B$19,(SUMPRODUCT('Calc| Project Costs'!Y$10:Y$1009,'Calc| Project Costs'!$BU$10:$BU$1009)+SUMPRODUCT('Calc| Project Costs'!BE$10:BE$1009,'Calc| Project Costs'!$BU$10:$BU$1009))/10^3,
'Output| AER'!$B$20,SUMPRODUCT(--('Input| Disposals'!$O$8:$O$57='Input| Setup'!$B$36),'Input| Disposals'!P$8:P$57)/10^3,
'Output| AER'!$B$21,C75-C76-C77,
'Output| AER'!$B$23,"",
'Output| AER'!$B$24,'Input| Type 2 capcons'!C$46/10^3,
SUMPRODUCT('Calc| Project Costs'!Q$10:Q$1009,1*('Calc| Project Costs'!$G$10:$G$1009=$B78),'Calc| Project Costs'!$BU$10:$BU$1009)/10^3),
""))</f>
        <v/>
      </c>
      <c r="D78" s="213" t="str" cm="1">
        <f t="array" ref="D78">IF($B77='Output| AER'!$B$21,
IF(AND(ABS(D74*10^3-(SUM(SUMPRODUCT('Calc| Project Costs'!$BU$10:$BU$1009,'Calc| Project Costs'!Z$10:Z$1009)+SUMPRODUCT('Calc| Project Costs'!$BU$10:$BU$1009,'Calc| Project Costs'!BF$10:BF$1009))+SUMPRODUCT(--('Input| Disposals'!$O$8:$O$57='Input| Setup'!$B$36),'Input| Disposals'!Q$8:Q$57)+D77*10^3))&lt;0.000001,(ABS(D74*10^3-(SUMPRODUCT('Calc| Project Costs'!$BU$10:$BU$1009,'Calc| Project Costs'!BN$10:BN$1009)))&lt;0.000001)),0,1),
IF(LEN($B78)&gt;0,
_xlfn.SWITCH($B78,
'Output| AER'!$B$17,SUMPRODUCT('Calc| Project Costs'!$BU$10:$BU$1009,'Calc| Project Costs'!AX$10:AX$1009)/10^3,
'Output| AER'!$B$18,IF(LEN($B77)&gt;0,SUM(D$9:D77),0),
'Output| AER'!$B$19,(SUMPRODUCT('Calc| Project Costs'!Z$10:Z$1009,'Calc| Project Costs'!$BU$10:$BU$1009)+SUMPRODUCT('Calc| Project Costs'!BF$10:BF$1009,'Calc| Project Costs'!$BU$10:$BU$1009))/10^3,
'Output| AER'!$B$20,SUMPRODUCT(--('Input| Disposals'!$O$8:$O$57='Input| Setup'!$B$36),'Input| Disposals'!Q$8:Q$57)/10^3,
'Output| AER'!$B$21,D75-D76-D77,
'Output| AER'!$B$23,"",
'Output| AER'!$B$24,'Input| Type 2 capcons'!D$46/10^3,
SUMPRODUCT('Calc| Project Costs'!R$10:R$1009,1*('Calc| Project Costs'!$G$10:$G$1009=$B78),'Calc| Project Costs'!$BU$10:$BU$1009)/10^3),
""))</f>
        <v/>
      </c>
      <c r="E78" s="213" t="str" cm="1">
        <f t="array" ref="E78">IF($B77='Output| AER'!$B$21,
IF(AND(ABS(E74*10^3-(SUM(SUMPRODUCT('Calc| Project Costs'!$BU$10:$BU$1009,'Calc| Project Costs'!AA$10:AA$1009)+SUMPRODUCT('Calc| Project Costs'!$BU$10:$BU$1009,'Calc| Project Costs'!BG$10:BG$1009))+SUMPRODUCT(--('Input| Disposals'!$O$8:$O$57='Input| Setup'!$B$36),'Input| Disposals'!R$8:R$57)+E77*10^3))&lt;0.000001,(ABS(E74*10^3-(SUMPRODUCT('Calc| Project Costs'!$BU$10:$BU$1009,'Calc| Project Costs'!BO$10:BO$1009)))&lt;0.000001)),0,1),
IF(LEN($B78)&gt;0,
_xlfn.SWITCH($B78,
'Output| AER'!$B$17,SUMPRODUCT('Calc| Project Costs'!$BU$10:$BU$1009,'Calc| Project Costs'!AY$10:AY$1009)/10^3,
'Output| AER'!$B$18,IF(LEN($B77)&gt;0,SUM(E$9:E77),0),
'Output| AER'!$B$19,(SUMPRODUCT('Calc| Project Costs'!AA$10:AA$1009,'Calc| Project Costs'!$BU$10:$BU$1009)+SUMPRODUCT('Calc| Project Costs'!BG$10:BG$1009,'Calc| Project Costs'!$BU$10:$BU$1009))/10^3,
'Output| AER'!$B$20,SUMPRODUCT(--('Input| Disposals'!$O$8:$O$57='Input| Setup'!$B$36),'Input| Disposals'!R$8:R$57)/10^3,
'Output| AER'!$B$21,E75-E76-E77,
'Output| AER'!$B$23,"",
'Output| AER'!$B$24,'Input| Type 2 capcons'!E$46/10^3,
SUMPRODUCT('Calc| Project Costs'!S$10:S$1009,1*('Calc| Project Costs'!$G$10:$G$1009=$B78),'Calc| Project Costs'!$BU$10:$BU$1009)/10^3),
""))</f>
        <v/>
      </c>
      <c r="F78" s="213" t="str" cm="1">
        <f t="array" ref="F78">IF($B77='Output| AER'!$B$21,
IF(AND(ABS(F74*10^3-(SUM(SUMPRODUCT('Calc| Project Costs'!$BU$10:$BU$1009,'Calc| Project Costs'!AB$10:AB$1009)+SUMPRODUCT('Calc| Project Costs'!$BU$10:$BU$1009,'Calc| Project Costs'!BH$10:BH$1009))+SUMPRODUCT(--('Input| Disposals'!$O$8:$O$57='Input| Setup'!$B$36),'Input| Disposals'!S$8:S$57)+F77*10^3))&lt;0.000001,(ABS(F74*10^3-(SUMPRODUCT('Calc| Project Costs'!$BU$10:$BU$1009,'Calc| Project Costs'!BP$10:BP$1009)))&lt;0.000001)),0,1),
IF(LEN($B78)&gt;0,
_xlfn.SWITCH($B78,
'Output| AER'!$B$17,SUMPRODUCT('Calc| Project Costs'!$BU$10:$BU$1009,'Calc| Project Costs'!AZ$10:AZ$1009)/10^3,
'Output| AER'!$B$18,IF(LEN($B77)&gt;0,SUM(F$9:F77),0),
'Output| AER'!$B$19,(SUMPRODUCT('Calc| Project Costs'!AB$10:AB$1009,'Calc| Project Costs'!$BU$10:$BU$1009)+SUMPRODUCT('Calc| Project Costs'!BH$10:BH$1009,'Calc| Project Costs'!$BU$10:$BU$1009))/10^3,
'Output| AER'!$B$20,SUMPRODUCT(--('Input| Disposals'!$O$8:$O$57='Input| Setup'!$B$36),'Input| Disposals'!S$8:S$57)/10^3,
'Output| AER'!$B$21,F75-F76-F77,
'Output| AER'!$B$23,"",
'Output| AER'!$B$24,'Input| Type 2 capcons'!F$46/10^3,
SUMPRODUCT('Calc| Project Costs'!T$10:T$1009,1*('Calc| Project Costs'!$G$10:$G$1009=$B78),'Calc| Project Costs'!$BU$10:$BU$1009)/10^3),
""))</f>
        <v/>
      </c>
      <c r="G78" s="213" t="str" cm="1">
        <f t="array" ref="G78">IF($B77='Output| AER'!$B$21,
IF(AND(ABS(G74*10^3-(SUM(SUMPRODUCT('Calc| Project Costs'!$BU$10:$BU$1009,'Calc| Project Costs'!AC$10:AC$1009)+SUMPRODUCT('Calc| Project Costs'!$BU$10:$BU$1009,'Calc| Project Costs'!BI$10:BI$1009))+SUMPRODUCT(--('Input| Disposals'!$O$8:$O$57='Input| Setup'!$B$36),'Input| Disposals'!T$8:T$57)+G77*10^3))&lt;0.000001,(ABS(G74*10^3-(SUMPRODUCT('Calc| Project Costs'!$BU$10:$BU$1009,'Calc| Project Costs'!BQ$10:BQ$1009)))&lt;0.000001)),0,1),
IF(LEN($B78)&gt;0,
_xlfn.SWITCH($B78,
'Output| AER'!$B$17,SUMPRODUCT('Calc| Project Costs'!$BU$10:$BU$1009,'Calc| Project Costs'!BA$10:BA$1009)/10^3,
'Output| AER'!$B$18,IF(LEN($B77)&gt;0,SUM(G$9:G77),0),
'Output| AER'!$B$19,(SUMPRODUCT('Calc| Project Costs'!AC$10:AC$1009,'Calc| Project Costs'!$BU$10:$BU$1009)+SUMPRODUCT('Calc| Project Costs'!BI$10:BI$1009,'Calc| Project Costs'!$BU$10:$BU$1009))/10^3,
'Output| AER'!$B$20,SUMPRODUCT(--('Input| Disposals'!$O$8:$O$57='Input| Setup'!$B$36),'Input| Disposals'!T$8:T$57)/10^3,
'Output| AER'!$B$21,G75-G76-G77,
'Output| AER'!$B$23,"",
'Output| AER'!$B$24,'Input| Type 2 capcons'!G$46/10^3,
SUMPRODUCT('Calc| Project Costs'!U$10:U$1009,1*('Calc| Project Costs'!$G$10:$G$1009=$B78),'Calc| Project Costs'!$BU$10:$BU$1009)/10^3),
""))</f>
        <v/>
      </c>
      <c r="H78" s="213" t="str" cm="1">
        <f t="array" ref="H78">IF($B77='Output| AER'!$B$21,
IF(AND(ABS(H74*10^3-(SUM(SUMPRODUCT('Calc| Project Costs'!$BU$10:$BU$1009,'Calc| Project Costs'!AD$10:AD$1009)+SUMPRODUCT('Calc| Project Costs'!$BU$10:$BU$1009,'Calc| Project Costs'!BJ$10:BJ$1009))+SUMPRODUCT(--('Input| Disposals'!$O$8:$O$57='Input| Setup'!$B$36),'Input| Disposals'!U$8:U$57)+H77*10^3))&lt;0.000001,(ABS(H74*10^3-(SUMPRODUCT('Calc| Project Costs'!$BU$10:$BU$1009,'Calc| Project Costs'!BR$10:BR$1009)))&lt;0.000001)),0,1),
IF(LEN($B78)&gt;0,
_xlfn.SWITCH($B78,
'Output| AER'!$B$17,SUMPRODUCT('Calc| Project Costs'!$BU$10:$BU$1009,'Calc| Project Costs'!BB$10:BB$1009)/10^3,
'Output| AER'!$B$18,IF(LEN($B77)&gt;0,SUM(H$9:H77),0),
'Output| AER'!$B$19,(SUMPRODUCT('Calc| Project Costs'!AD$10:AD$1009,'Calc| Project Costs'!$BU$10:$BU$1009)+SUMPRODUCT('Calc| Project Costs'!BJ$10:BJ$1009,'Calc| Project Costs'!$BU$10:$BU$1009))/10^3,
'Output| AER'!$B$20,SUMPRODUCT(--('Input| Disposals'!$O$8:$O$57='Input| Setup'!$B$36),'Input| Disposals'!U$8:U$57)/10^3,
'Output| AER'!$B$21,H75-H76-H77,
'Output| AER'!$B$23,"",
'Output| AER'!$B$24,'Input| Type 2 capcons'!H$46/10^3,
SUMPRODUCT('Calc| Project Costs'!V$10:V$1009,1*('Calc| Project Costs'!$G$10:$G$1009=$B78),'Calc| Project Costs'!$BU$10:$BU$1009)/10^3),
""))</f>
        <v/>
      </c>
      <c r="I78" s="213" t="str" cm="1">
        <f t="array" ref="I78">IF($B77='Output| AER'!$B$21,
IF(AND(ABS(I74*10^3-(SUM(SUMPRODUCT('Calc| Project Costs'!$BU$10:$BU$1009,'Calc| Project Costs'!AE$10:AE$1009)+SUMPRODUCT('Calc| Project Costs'!$BU$10:$BU$1009,'Calc| Project Costs'!BK$10:BK$1009))+SUMPRODUCT(--('Input| Disposals'!$O$8:$O$57='Input| Setup'!$B$36),'Input| Disposals'!V$8:V$57)+I77*10^3))&lt;0.000001,(ABS(I74*10^3-(SUMPRODUCT('Calc| Project Costs'!$BU$10:$BU$1009,'Calc| Project Costs'!BS$10:BS$1009)))&lt;0.000001)),0,1),
IF(LEN($B78)&gt;0,
_xlfn.SWITCH($B78,
'Output| AER'!$B$17,SUMPRODUCT('Calc| Project Costs'!$BU$10:$BU$1009,'Calc| Project Costs'!BC$10:BC$1009)/10^3,
'Output| AER'!$B$18,IF(LEN($B77)&gt;0,SUM(I$9:I77),0),
'Output| AER'!$B$19,(SUMPRODUCT('Calc| Project Costs'!AE$10:AE$1009,'Calc| Project Costs'!$BU$10:$BU$1009)+SUMPRODUCT('Calc| Project Costs'!BK$10:BK$1009,'Calc| Project Costs'!$BU$10:$BU$1009))/10^3,
'Output| AER'!$B$20,SUMPRODUCT(--('Input| Disposals'!$O$8:$O$57='Input| Setup'!$B$36),'Input| Disposals'!V$8:V$57)/10^3,
'Output| AER'!$B$21,I75-I76-I77,
'Output| AER'!$B$23,"",
'Output| AER'!$B$24,'Input| Type 2 capcons'!I$46/10^3,
SUMPRODUCT('Calc| Project Costs'!W$10:W$1009,1*('Calc| Project Costs'!$G$10:$G$1009=$B78),'Calc| Project Costs'!$BU$10:$BU$1009)/10^3),
""))</f>
        <v/>
      </c>
      <c r="J78" s="214" t="str">
        <f>IF(B77='Output| AER'!$B$21,ROUND(J77-'Output| PTRM (SCS)'!$I$223,9),IF(OR(B78='Output| AER'!$B$23,AND(B78="",B77=""),AND(B78="",B77='Output| AER'!$B$24)),"",IFERROR(SUM(E78:I78),0)))</f>
        <v/>
      </c>
      <c r="L78" s="213" t="str" cm="1">
        <f t="array" ref="L78">IF($B77='Output| AER'!$B$21,
IF(AND(ABS(L74*10^3-(SUM(SUMPRODUCT('Calc| Project Costs'!$BV$10:$BV$1009,'Calc| Project Costs'!Y$10:Y$1009)+SUMPRODUCT('Calc| Project Costs'!$BV$10:$BV$1009,'Calc| Project Costs'!BE$10:BE$1009))+SUMPRODUCT(--('Input| Disposals'!$O$8:$O$57='Input| Setup'!$B$37),'Input| Disposals'!P$8:P$57)+L77*10^3))&lt;0.000001,(ABS(L74*10^3-(SUMPRODUCT('Calc| Project Costs'!$BV$10:$BV$1009,'Calc| Project Costs'!BM$10:BM$1009)))&lt;0.000001)),0,1),
IF(LEN($B78)&gt;0,
_xlfn.SWITCH($B78,
'Output| AER'!$B$17,SUMPRODUCT('Calc| Project Costs'!$BV$10:$BV$1009,'Calc| Project Costs'!AW$10:AW$1009)/10^3,
'Output| AER'!$B$18,IF(LEN($B77)&gt;0,SUM(L$9:L77),0),
'Output| AER'!$B$19,(SUMPRODUCT('Calc| Project Costs'!Y$10:Y$1009,'Calc| Project Costs'!$BV$10:$BV$1009)+SUMPRODUCT('Calc| Project Costs'!BE$10:BE$1009,'Calc| Project Costs'!$BV$10:$BV$1009))/10^3,
'Output| AER'!$B$20,SUMPRODUCT(--('Input| Disposals'!$O$8:$O$57='Input| Setup'!$B$37),'Input| Disposals'!P$8:P$57)/10^3,
'Output| AER'!$B$21,L75-L76-L77,
'Output| AER'!$B$23,"",
'Output| AER'!$B$24,'Input| Type 2 capcons'!L$46/10^3,
SUMPRODUCT('Calc| Project Costs'!Q$10:Q$1009,1*('Calc| Project Costs'!$G$10:$G$1009=$B78),'Calc| Project Costs'!$BV$10:$BV$1009)/10^3),
""))</f>
        <v/>
      </c>
      <c r="M78" s="213" t="str" cm="1">
        <f t="array" ref="M78">IF($B77='Output| AER'!$B$21,
IF(AND(ABS(M74*10^3-(SUM(SUMPRODUCT('Calc| Project Costs'!$BV$10:$BV$1009,'Calc| Project Costs'!Z$10:Z$1009)+SUMPRODUCT('Calc| Project Costs'!$BV$10:$BV$1009,'Calc| Project Costs'!BF$10:BF$1009))+SUMPRODUCT(--('Input| Disposals'!$O$8:$O$57='Input| Setup'!$B$37),'Input| Disposals'!Q$8:Q$57)+M77*10^3))&lt;0.000001,(ABS(M74*10^3-(SUMPRODUCT('Calc| Project Costs'!$BV$10:$BV$1009,'Calc| Project Costs'!BN$10:BN$1009)))&lt;0.000001)),0,1),
IF(LEN($B78)&gt;0,
_xlfn.SWITCH($B78,
'Output| AER'!$B$17,SUMPRODUCT('Calc| Project Costs'!$BV$10:$BV$1009,'Calc| Project Costs'!AX$10:AX$1009)/10^3,
'Output| AER'!$B$18,IF(LEN($B77)&gt;0,SUM(M$9:M77),0),
'Output| AER'!$B$19,(SUMPRODUCT('Calc| Project Costs'!Z$10:Z$1009,'Calc| Project Costs'!$BV$10:$BV$1009)+SUMPRODUCT('Calc| Project Costs'!BF$10:BF$1009,'Calc| Project Costs'!$BV$10:$BV$1009))/10^3,
'Output| AER'!$B$20,SUMPRODUCT(--('Input| Disposals'!$O$8:$O$57='Input| Setup'!$B$37),'Input| Disposals'!Q$8:Q$57)/10^3,
'Output| AER'!$B$21,M75-M76-M77,
'Output| AER'!$B$23,"",
'Output| AER'!$B$24,'Input| Type 2 capcons'!M$46/10^3,
SUMPRODUCT('Calc| Project Costs'!R$10:R$1009,1*('Calc| Project Costs'!$G$10:$G$1009=$B78),'Calc| Project Costs'!$BV$10:$BV$1009)/10^3),
""))</f>
        <v/>
      </c>
      <c r="N78" s="213" t="str" cm="1">
        <f t="array" ref="N78">IF($B77='Output| AER'!$B$21,
IF(AND(ABS(N74*10^3-(SUM(SUMPRODUCT('Calc| Project Costs'!$BV$10:$BV$1009,'Calc| Project Costs'!AA$10:AA$1009)+SUMPRODUCT('Calc| Project Costs'!$BV$10:$BV$1009,'Calc| Project Costs'!BG$10:BG$1009))+SUMPRODUCT(--('Input| Disposals'!$O$8:$O$57='Input| Setup'!$B$37),'Input| Disposals'!R$8:R$57)+N77*10^3))&lt;0.000001,(ABS(N74*10^3-(SUMPRODUCT('Calc| Project Costs'!$BV$10:$BV$1009,'Calc| Project Costs'!BO$10:BO$1009)))&lt;0.000001)),0,1),
IF(LEN($B78)&gt;0,
_xlfn.SWITCH($B78,
'Output| AER'!$B$17,SUMPRODUCT('Calc| Project Costs'!$BV$10:$BV$1009,'Calc| Project Costs'!AY$10:AY$1009)/10^3,
'Output| AER'!$B$18,IF(LEN($B77)&gt;0,SUM(N$9:N77),0),
'Output| AER'!$B$19,(SUMPRODUCT('Calc| Project Costs'!AA$10:AA$1009,'Calc| Project Costs'!$BV$10:$BV$1009)+SUMPRODUCT('Calc| Project Costs'!BG$10:BG$1009,'Calc| Project Costs'!$BV$10:$BV$1009))/10^3,
'Output| AER'!$B$20,SUMPRODUCT(--('Input| Disposals'!$O$8:$O$57='Input| Setup'!$B$37),'Input| Disposals'!R$8:R$57)/10^3,
'Output| AER'!$B$21,N75-N76-N77,
'Output| AER'!$B$23,"",
'Output| AER'!$B$24,'Input| Type 2 capcons'!N$46/10^3,
SUMPRODUCT('Calc| Project Costs'!S$10:S$1009,1*('Calc| Project Costs'!$G$10:$G$1009=$B78),'Calc| Project Costs'!$BV$10:$BV$1009)/10^3),
""))</f>
        <v/>
      </c>
      <c r="O78" s="213" t="str" cm="1">
        <f t="array" ref="O78">IF($B77='Output| AER'!$B$21,
IF(AND(ABS(O74*10^3-(SUM(SUMPRODUCT('Calc| Project Costs'!$BV$10:$BV$1009,'Calc| Project Costs'!AB$10:AB$1009)+SUMPRODUCT('Calc| Project Costs'!$BV$10:$BV$1009,'Calc| Project Costs'!BH$10:BH$1009))+SUMPRODUCT(--('Input| Disposals'!$O$8:$O$57='Input| Setup'!$B$37),'Input| Disposals'!S$8:S$57)+O77*10^3))&lt;0.000001,(ABS(O74*10^3-(SUMPRODUCT('Calc| Project Costs'!$BV$10:$BV$1009,'Calc| Project Costs'!BP$10:BP$1009)))&lt;0.000001)),0,1),
IF(LEN($B78)&gt;0,
_xlfn.SWITCH($B78,
'Output| AER'!$B$17,SUMPRODUCT('Calc| Project Costs'!$BV$10:$BV$1009,'Calc| Project Costs'!AZ$10:AZ$1009)/10^3,
'Output| AER'!$B$18,IF(LEN($B77)&gt;0,SUM(O$9:O77),0),
'Output| AER'!$B$19,(SUMPRODUCT('Calc| Project Costs'!AB$10:AB$1009,'Calc| Project Costs'!$BV$10:$BV$1009)+SUMPRODUCT('Calc| Project Costs'!BH$10:BH$1009,'Calc| Project Costs'!$BV$10:$BV$1009))/10^3,
'Output| AER'!$B$20,SUMPRODUCT(--('Input| Disposals'!$O$8:$O$57='Input| Setup'!$B$37),'Input| Disposals'!S$8:S$57)/10^3,
'Output| AER'!$B$21,O75-O76-O77,
'Output| AER'!$B$23,"",
'Output| AER'!$B$24,'Input| Type 2 capcons'!O$46/10^3,
SUMPRODUCT('Calc| Project Costs'!T$10:T$1009,1*('Calc| Project Costs'!$G$10:$G$1009=$B78),'Calc| Project Costs'!$BV$10:$BV$1009)/10^3),
""))</f>
        <v/>
      </c>
      <c r="P78" s="213" t="str" cm="1">
        <f t="array" ref="P78">IF($B77='Output| AER'!$B$21,
IF(AND(ABS(P74*10^3-(SUM(SUMPRODUCT('Calc| Project Costs'!$BV$10:$BV$1009,'Calc| Project Costs'!AC$10:AC$1009)+SUMPRODUCT('Calc| Project Costs'!$BV$10:$BV$1009,'Calc| Project Costs'!BI$10:BI$1009))+SUMPRODUCT(--('Input| Disposals'!$O$8:$O$57='Input| Setup'!$B$37),'Input| Disposals'!T$8:T$57)+P77*10^3))&lt;0.000001,(ABS(P74*10^3-(SUMPRODUCT('Calc| Project Costs'!$BV$10:$BV$1009,'Calc| Project Costs'!BQ$10:BQ$1009)))&lt;0.000001)),0,1),
IF(LEN($B78)&gt;0,
_xlfn.SWITCH($B78,
'Output| AER'!$B$17,SUMPRODUCT('Calc| Project Costs'!$BV$10:$BV$1009,'Calc| Project Costs'!BA$10:BA$1009)/10^3,
'Output| AER'!$B$18,IF(LEN($B77)&gt;0,SUM(P$9:P77),0),
'Output| AER'!$B$19,(SUMPRODUCT('Calc| Project Costs'!AC$10:AC$1009,'Calc| Project Costs'!$BV$10:$BV$1009)+SUMPRODUCT('Calc| Project Costs'!BI$10:BI$1009,'Calc| Project Costs'!$BV$10:$BV$1009))/10^3,
'Output| AER'!$B$20,SUMPRODUCT(--('Input| Disposals'!$O$8:$O$57='Input| Setup'!$B$37),'Input| Disposals'!T$8:T$57)/10^3,
'Output| AER'!$B$21,P75-P76-P77,
'Output| AER'!$B$23,"",
'Output| AER'!$B$24,'Input| Type 2 capcons'!P$46/10^3,
SUMPRODUCT('Calc| Project Costs'!U$10:U$1009,1*('Calc| Project Costs'!$G$10:$G$1009=$B78),'Calc| Project Costs'!$BV$10:$BV$1009)/10^3),
""))</f>
        <v/>
      </c>
      <c r="Q78" s="213" t="str" cm="1">
        <f t="array" ref="Q78">IF($B77='Output| AER'!$B$21,
IF(AND(ABS(Q74*10^3-(SUM(SUMPRODUCT('Calc| Project Costs'!$BV$10:$BV$1009,'Calc| Project Costs'!AD$10:AD$1009)+SUMPRODUCT('Calc| Project Costs'!$BV$10:$BV$1009,'Calc| Project Costs'!BJ$10:BJ$1009))+SUMPRODUCT(--('Input| Disposals'!$O$8:$O$57='Input| Setup'!$B$37),'Input| Disposals'!U$8:U$57)+Q77*10^3))&lt;0.000001,(ABS(Q74*10^3-(SUMPRODUCT('Calc| Project Costs'!$BV$10:$BV$1009,'Calc| Project Costs'!BR$10:BR$1009)))&lt;0.000001)),0,1),
IF(LEN($B78)&gt;0,
_xlfn.SWITCH($B78,
'Output| AER'!$B$17,SUMPRODUCT('Calc| Project Costs'!$BV$10:$BV$1009,'Calc| Project Costs'!BB$10:BB$1009)/10^3,
'Output| AER'!$B$18,IF(LEN($B77)&gt;0,SUM(Q$9:Q77),0),
'Output| AER'!$B$19,(SUMPRODUCT('Calc| Project Costs'!AD$10:AD$1009,'Calc| Project Costs'!$BV$10:$BV$1009)+SUMPRODUCT('Calc| Project Costs'!BJ$10:BJ$1009,'Calc| Project Costs'!$BV$10:$BV$1009))/10^3,
'Output| AER'!$B$20,SUMPRODUCT(--('Input| Disposals'!$O$8:$O$57='Input| Setup'!$B$37),'Input| Disposals'!U$8:U$57)/10^3,
'Output| AER'!$B$21,Q75-Q76-Q77,
'Output| AER'!$B$23,"",
'Output| AER'!$B$24,'Input| Type 2 capcons'!Q$46/10^3,
SUMPRODUCT('Calc| Project Costs'!V$10:V$1009,1*('Calc| Project Costs'!$G$10:$G$1009=$B78),'Calc| Project Costs'!$BV$10:$BV$1009)/10^3),
""))</f>
        <v/>
      </c>
      <c r="R78" s="213" t="str" cm="1">
        <f t="array" ref="R78">IF($B77='Output| AER'!$B$21,
IF(AND(ABS(R74*10^3-(SUM(SUMPRODUCT('Calc| Project Costs'!$BV$10:$BV$1009,'Calc| Project Costs'!AE$10:AE$1009)+SUMPRODUCT('Calc| Project Costs'!$BV$10:$BV$1009,'Calc| Project Costs'!BK$10:BK$1009))+SUMPRODUCT(--('Input| Disposals'!$O$8:$O$57='Input| Setup'!$B$37),'Input| Disposals'!V$8:V$57)+R77*10^3))&lt;0.000001,(ABS(R74*10^3-(SUMPRODUCT('Calc| Project Costs'!$BV$10:$BV$1009,'Calc| Project Costs'!BS$10:BS$1009)))&lt;0.000001)),0,1),
IF(LEN($B78)&gt;0,
_xlfn.SWITCH($B78,
'Output| AER'!$B$17,SUMPRODUCT('Calc| Project Costs'!$BV$10:$BV$1009,'Calc| Project Costs'!BC$10:BC$1009)/10^3,
'Output| AER'!$B$18,IF(LEN($B77)&gt;0,SUM(R$9:R77),0),
'Output| AER'!$B$19,(SUMPRODUCT('Calc| Project Costs'!AE$10:AE$1009,'Calc| Project Costs'!$BV$10:$BV$1009)+SUMPRODUCT('Calc| Project Costs'!BK$10:BK$1009,'Calc| Project Costs'!$BV$10:$BV$1009))/10^3,
'Output| AER'!$B$20,SUMPRODUCT(--('Input| Disposals'!$O$8:$O$57='Input| Setup'!$B$37),'Input| Disposals'!V$8:V$57)/10^3,
'Output| AER'!$B$21,R75-R76-R77,
'Output| AER'!$B$23,"",
'Output| AER'!$B$24,'Input| Type 2 capcons'!R$46/10^3,
SUMPRODUCT('Calc| Project Costs'!W$10:W$1009,1*('Calc| Project Costs'!$G$10:$G$1009=$B78),'Calc| Project Costs'!$BV$10:$BV$1009)/10^3),
""))</f>
        <v/>
      </c>
      <c r="S78" s="214" t="str">
        <f>IF(B77='Output| AER'!$B$21,ROUND(S77-'Output| PTRM (DFA)'!$I$223,9),IF(OR(B78='Output| AER'!$B$23,AND(B78="",B77=""),AND(B78="",B77='Output| AER'!$B$24)),"",IFERROR(SUM(N78:R78),0)))</f>
        <v/>
      </c>
    </row>
    <row r="79" spans="2:19" ht="12.75" customHeight="1" x14ac:dyDescent="0.2">
      <c r="B79" s="125" t="str" cm="1">
        <f t="array" ref="B79">IFERROR(_xlfn.LET(_xlpm.x, INDEX(_xlfn.VSTACK(_xlfn.UNIQUE(_xlfn._xlws.FILTER('Input| Projects'!$G$10:$G$1009,'Input| Projects'!$G$10:$G$1009&lt;&gt;"")),'Output| AER'!$B$17:$B$24),ROW(A71)),IF(_xlpm.x=0,"",_xlpm.x)),"")</f>
        <v/>
      </c>
      <c r="C79" s="213" t="str" cm="1">
        <f t="array" ref="C79">IF($B78='Output| AER'!$B$21,
IF(AND(ABS(C75*10^3-(SUM(SUMPRODUCT('Calc| Project Costs'!$BU$10:$BU$1009,'Calc| Project Costs'!Y$10:Y$1009)+SUMPRODUCT('Calc| Project Costs'!$BU$10:$BU$1009,'Calc| Project Costs'!BE$10:BE$1009))+SUMPRODUCT(--('Input| Disposals'!$O$8:$O$57='Input| Setup'!$B$36),'Input| Disposals'!P$8:P$57)+C78*10^3))&lt;0.000001,(ABS(C75*10^3-(SUMPRODUCT('Calc| Project Costs'!$BU$10:$BU$1009,'Calc| Project Costs'!BM$10:BM$1009)))&lt;0.000001)),0,1),
IF(LEN($B79)&gt;0,
_xlfn.SWITCH($B79,
'Output| AER'!$B$17,SUMPRODUCT('Calc| Project Costs'!$BU$10:$BU$1009,'Calc| Project Costs'!AW$10:AW$1009)/10^3,
'Output| AER'!$B$18,IF(LEN($B78)&gt;0,SUM(C$9:C78),0),
'Output| AER'!$B$19,(SUMPRODUCT('Calc| Project Costs'!Y$10:Y$1009,'Calc| Project Costs'!$BU$10:$BU$1009)+SUMPRODUCT('Calc| Project Costs'!BE$10:BE$1009,'Calc| Project Costs'!$BU$10:$BU$1009))/10^3,
'Output| AER'!$B$20,SUMPRODUCT(--('Input| Disposals'!$O$8:$O$57='Input| Setup'!$B$36),'Input| Disposals'!P$8:P$57)/10^3,
'Output| AER'!$B$21,C76-C77-C78,
'Output| AER'!$B$23,"",
'Output| AER'!$B$24,'Input| Type 2 capcons'!C$46/10^3,
SUMPRODUCT('Calc| Project Costs'!Q$10:Q$1009,1*('Calc| Project Costs'!$G$10:$G$1009=$B79),'Calc| Project Costs'!$BU$10:$BU$1009)/10^3),
""))</f>
        <v/>
      </c>
      <c r="D79" s="213" t="str" cm="1">
        <f t="array" ref="D79">IF($B78='Output| AER'!$B$21,
IF(AND(ABS(D75*10^3-(SUM(SUMPRODUCT('Calc| Project Costs'!$BU$10:$BU$1009,'Calc| Project Costs'!Z$10:Z$1009)+SUMPRODUCT('Calc| Project Costs'!$BU$10:$BU$1009,'Calc| Project Costs'!BF$10:BF$1009))+SUMPRODUCT(--('Input| Disposals'!$O$8:$O$57='Input| Setup'!$B$36),'Input| Disposals'!Q$8:Q$57)+D78*10^3))&lt;0.000001,(ABS(D75*10^3-(SUMPRODUCT('Calc| Project Costs'!$BU$10:$BU$1009,'Calc| Project Costs'!BN$10:BN$1009)))&lt;0.000001)),0,1),
IF(LEN($B79)&gt;0,
_xlfn.SWITCH($B79,
'Output| AER'!$B$17,SUMPRODUCT('Calc| Project Costs'!$BU$10:$BU$1009,'Calc| Project Costs'!AX$10:AX$1009)/10^3,
'Output| AER'!$B$18,IF(LEN($B78)&gt;0,SUM(D$9:D78),0),
'Output| AER'!$B$19,(SUMPRODUCT('Calc| Project Costs'!Z$10:Z$1009,'Calc| Project Costs'!$BU$10:$BU$1009)+SUMPRODUCT('Calc| Project Costs'!BF$10:BF$1009,'Calc| Project Costs'!$BU$10:$BU$1009))/10^3,
'Output| AER'!$B$20,SUMPRODUCT(--('Input| Disposals'!$O$8:$O$57='Input| Setup'!$B$36),'Input| Disposals'!Q$8:Q$57)/10^3,
'Output| AER'!$B$21,D76-D77-D78,
'Output| AER'!$B$23,"",
'Output| AER'!$B$24,'Input| Type 2 capcons'!D$46/10^3,
SUMPRODUCT('Calc| Project Costs'!R$10:R$1009,1*('Calc| Project Costs'!$G$10:$G$1009=$B79),'Calc| Project Costs'!$BU$10:$BU$1009)/10^3),
""))</f>
        <v/>
      </c>
      <c r="E79" s="213" t="str" cm="1">
        <f t="array" ref="E79">IF($B78='Output| AER'!$B$21,
IF(AND(ABS(E75*10^3-(SUM(SUMPRODUCT('Calc| Project Costs'!$BU$10:$BU$1009,'Calc| Project Costs'!AA$10:AA$1009)+SUMPRODUCT('Calc| Project Costs'!$BU$10:$BU$1009,'Calc| Project Costs'!BG$10:BG$1009))+SUMPRODUCT(--('Input| Disposals'!$O$8:$O$57='Input| Setup'!$B$36),'Input| Disposals'!R$8:R$57)+E78*10^3))&lt;0.000001,(ABS(E75*10^3-(SUMPRODUCT('Calc| Project Costs'!$BU$10:$BU$1009,'Calc| Project Costs'!BO$10:BO$1009)))&lt;0.000001)),0,1),
IF(LEN($B79)&gt;0,
_xlfn.SWITCH($B79,
'Output| AER'!$B$17,SUMPRODUCT('Calc| Project Costs'!$BU$10:$BU$1009,'Calc| Project Costs'!AY$10:AY$1009)/10^3,
'Output| AER'!$B$18,IF(LEN($B78)&gt;0,SUM(E$9:E78),0),
'Output| AER'!$B$19,(SUMPRODUCT('Calc| Project Costs'!AA$10:AA$1009,'Calc| Project Costs'!$BU$10:$BU$1009)+SUMPRODUCT('Calc| Project Costs'!BG$10:BG$1009,'Calc| Project Costs'!$BU$10:$BU$1009))/10^3,
'Output| AER'!$B$20,SUMPRODUCT(--('Input| Disposals'!$O$8:$O$57='Input| Setup'!$B$36),'Input| Disposals'!R$8:R$57)/10^3,
'Output| AER'!$B$21,E76-E77-E78,
'Output| AER'!$B$23,"",
'Output| AER'!$B$24,'Input| Type 2 capcons'!E$46/10^3,
SUMPRODUCT('Calc| Project Costs'!S$10:S$1009,1*('Calc| Project Costs'!$G$10:$G$1009=$B79),'Calc| Project Costs'!$BU$10:$BU$1009)/10^3),
""))</f>
        <v/>
      </c>
      <c r="F79" s="213" t="str" cm="1">
        <f t="array" ref="F79">IF($B78='Output| AER'!$B$21,
IF(AND(ABS(F75*10^3-(SUM(SUMPRODUCT('Calc| Project Costs'!$BU$10:$BU$1009,'Calc| Project Costs'!AB$10:AB$1009)+SUMPRODUCT('Calc| Project Costs'!$BU$10:$BU$1009,'Calc| Project Costs'!BH$10:BH$1009))+SUMPRODUCT(--('Input| Disposals'!$O$8:$O$57='Input| Setup'!$B$36),'Input| Disposals'!S$8:S$57)+F78*10^3))&lt;0.000001,(ABS(F75*10^3-(SUMPRODUCT('Calc| Project Costs'!$BU$10:$BU$1009,'Calc| Project Costs'!BP$10:BP$1009)))&lt;0.000001)),0,1),
IF(LEN($B79)&gt;0,
_xlfn.SWITCH($B79,
'Output| AER'!$B$17,SUMPRODUCT('Calc| Project Costs'!$BU$10:$BU$1009,'Calc| Project Costs'!AZ$10:AZ$1009)/10^3,
'Output| AER'!$B$18,IF(LEN($B78)&gt;0,SUM(F$9:F78),0),
'Output| AER'!$B$19,(SUMPRODUCT('Calc| Project Costs'!AB$10:AB$1009,'Calc| Project Costs'!$BU$10:$BU$1009)+SUMPRODUCT('Calc| Project Costs'!BH$10:BH$1009,'Calc| Project Costs'!$BU$10:$BU$1009))/10^3,
'Output| AER'!$B$20,SUMPRODUCT(--('Input| Disposals'!$O$8:$O$57='Input| Setup'!$B$36),'Input| Disposals'!S$8:S$57)/10^3,
'Output| AER'!$B$21,F76-F77-F78,
'Output| AER'!$B$23,"",
'Output| AER'!$B$24,'Input| Type 2 capcons'!F$46/10^3,
SUMPRODUCT('Calc| Project Costs'!T$10:T$1009,1*('Calc| Project Costs'!$G$10:$G$1009=$B79),'Calc| Project Costs'!$BU$10:$BU$1009)/10^3),
""))</f>
        <v/>
      </c>
      <c r="G79" s="213" t="str" cm="1">
        <f t="array" ref="G79">IF($B78='Output| AER'!$B$21,
IF(AND(ABS(G75*10^3-(SUM(SUMPRODUCT('Calc| Project Costs'!$BU$10:$BU$1009,'Calc| Project Costs'!AC$10:AC$1009)+SUMPRODUCT('Calc| Project Costs'!$BU$10:$BU$1009,'Calc| Project Costs'!BI$10:BI$1009))+SUMPRODUCT(--('Input| Disposals'!$O$8:$O$57='Input| Setup'!$B$36),'Input| Disposals'!T$8:T$57)+G78*10^3))&lt;0.000001,(ABS(G75*10^3-(SUMPRODUCT('Calc| Project Costs'!$BU$10:$BU$1009,'Calc| Project Costs'!BQ$10:BQ$1009)))&lt;0.000001)),0,1),
IF(LEN($B79)&gt;0,
_xlfn.SWITCH($B79,
'Output| AER'!$B$17,SUMPRODUCT('Calc| Project Costs'!$BU$10:$BU$1009,'Calc| Project Costs'!BA$10:BA$1009)/10^3,
'Output| AER'!$B$18,IF(LEN($B78)&gt;0,SUM(G$9:G78),0),
'Output| AER'!$B$19,(SUMPRODUCT('Calc| Project Costs'!AC$10:AC$1009,'Calc| Project Costs'!$BU$10:$BU$1009)+SUMPRODUCT('Calc| Project Costs'!BI$10:BI$1009,'Calc| Project Costs'!$BU$10:$BU$1009))/10^3,
'Output| AER'!$B$20,SUMPRODUCT(--('Input| Disposals'!$O$8:$O$57='Input| Setup'!$B$36),'Input| Disposals'!T$8:T$57)/10^3,
'Output| AER'!$B$21,G76-G77-G78,
'Output| AER'!$B$23,"",
'Output| AER'!$B$24,'Input| Type 2 capcons'!G$46/10^3,
SUMPRODUCT('Calc| Project Costs'!U$10:U$1009,1*('Calc| Project Costs'!$G$10:$G$1009=$B79),'Calc| Project Costs'!$BU$10:$BU$1009)/10^3),
""))</f>
        <v/>
      </c>
      <c r="H79" s="213" t="str" cm="1">
        <f t="array" ref="H79">IF($B78='Output| AER'!$B$21,
IF(AND(ABS(H75*10^3-(SUM(SUMPRODUCT('Calc| Project Costs'!$BU$10:$BU$1009,'Calc| Project Costs'!AD$10:AD$1009)+SUMPRODUCT('Calc| Project Costs'!$BU$10:$BU$1009,'Calc| Project Costs'!BJ$10:BJ$1009))+SUMPRODUCT(--('Input| Disposals'!$O$8:$O$57='Input| Setup'!$B$36),'Input| Disposals'!U$8:U$57)+H78*10^3))&lt;0.000001,(ABS(H75*10^3-(SUMPRODUCT('Calc| Project Costs'!$BU$10:$BU$1009,'Calc| Project Costs'!BR$10:BR$1009)))&lt;0.000001)),0,1),
IF(LEN($B79)&gt;0,
_xlfn.SWITCH($B79,
'Output| AER'!$B$17,SUMPRODUCT('Calc| Project Costs'!$BU$10:$BU$1009,'Calc| Project Costs'!BB$10:BB$1009)/10^3,
'Output| AER'!$B$18,IF(LEN($B78)&gt;0,SUM(H$9:H78),0),
'Output| AER'!$B$19,(SUMPRODUCT('Calc| Project Costs'!AD$10:AD$1009,'Calc| Project Costs'!$BU$10:$BU$1009)+SUMPRODUCT('Calc| Project Costs'!BJ$10:BJ$1009,'Calc| Project Costs'!$BU$10:$BU$1009))/10^3,
'Output| AER'!$B$20,SUMPRODUCT(--('Input| Disposals'!$O$8:$O$57='Input| Setup'!$B$36),'Input| Disposals'!U$8:U$57)/10^3,
'Output| AER'!$B$21,H76-H77-H78,
'Output| AER'!$B$23,"",
'Output| AER'!$B$24,'Input| Type 2 capcons'!H$46/10^3,
SUMPRODUCT('Calc| Project Costs'!V$10:V$1009,1*('Calc| Project Costs'!$G$10:$G$1009=$B79),'Calc| Project Costs'!$BU$10:$BU$1009)/10^3),
""))</f>
        <v/>
      </c>
      <c r="I79" s="213" t="str" cm="1">
        <f t="array" ref="I79">IF($B78='Output| AER'!$B$21,
IF(AND(ABS(I75*10^3-(SUM(SUMPRODUCT('Calc| Project Costs'!$BU$10:$BU$1009,'Calc| Project Costs'!AE$10:AE$1009)+SUMPRODUCT('Calc| Project Costs'!$BU$10:$BU$1009,'Calc| Project Costs'!BK$10:BK$1009))+SUMPRODUCT(--('Input| Disposals'!$O$8:$O$57='Input| Setup'!$B$36),'Input| Disposals'!V$8:V$57)+I78*10^3))&lt;0.000001,(ABS(I75*10^3-(SUMPRODUCT('Calc| Project Costs'!$BU$10:$BU$1009,'Calc| Project Costs'!BS$10:BS$1009)))&lt;0.000001)),0,1),
IF(LEN($B79)&gt;0,
_xlfn.SWITCH($B79,
'Output| AER'!$B$17,SUMPRODUCT('Calc| Project Costs'!$BU$10:$BU$1009,'Calc| Project Costs'!BC$10:BC$1009)/10^3,
'Output| AER'!$B$18,IF(LEN($B78)&gt;0,SUM(I$9:I78),0),
'Output| AER'!$B$19,(SUMPRODUCT('Calc| Project Costs'!AE$10:AE$1009,'Calc| Project Costs'!$BU$10:$BU$1009)+SUMPRODUCT('Calc| Project Costs'!BK$10:BK$1009,'Calc| Project Costs'!$BU$10:$BU$1009))/10^3,
'Output| AER'!$B$20,SUMPRODUCT(--('Input| Disposals'!$O$8:$O$57='Input| Setup'!$B$36),'Input| Disposals'!V$8:V$57)/10^3,
'Output| AER'!$B$21,I76-I77-I78,
'Output| AER'!$B$23,"",
'Output| AER'!$B$24,'Input| Type 2 capcons'!I$46/10^3,
SUMPRODUCT('Calc| Project Costs'!W$10:W$1009,1*('Calc| Project Costs'!$G$10:$G$1009=$B79),'Calc| Project Costs'!$BU$10:$BU$1009)/10^3),
""))</f>
        <v/>
      </c>
      <c r="J79" s="214" t="str">
        <f>IF(B78='Output| AER'!$B$21,ROUND(J78-'Output| PTRM (SCS)'!$I$223,9),IF(OR(B79='Output| AER'!$B$23,AND(B79="",B78=""),AND(B79="",B78='Output| AER'!$B$24)),"",IFERROR(SUM(E79:I79),0)))</f>
        <v/>
      </c>
      <c r="L79" s="213" t="str" cm="1">
        <f t="array" ref="L79">IF($B78='Output| AER'!$B$21,
IF(AND(ABS(L75*10^3-(SUM(SUMPRODUCT('Calc| Project Costs'!$BV$10:$BV$1009,'Calc| Project Costs'!Y$10:Y$1009)+SUMPRODUCT('Calc| Project Costs'!$BV$10:$BV$1009,'Calc| Project Costs'!BE$10:BE$1009))+SUMPRODUCT(--('Input| Disposals'!$O$8:$O$57='Input| Setup'!$B$37),'Input| Disposals'!P$8:P$57)+L78*10^3))&lt;0.000001,(ABS(L75*10^3-(SUMPRODUCT('Calc| Project Costs'!$BV$10:$BV$1009,'Calc| Project Costs'!BM$10:BM$1009)))&lt;0.000001)),0,1),
IF(LEN($B79)&gt;0,
_xlfn.SWITCH($B79,
'Output| AER'!$B$17,SUMPRODUCT('Calc| Project Costs'!$BV$10:$BV$1009,'Calc| Project Costs'!AW$10:AW$1009)/10^3,
'Output| AER'!$B$18,IF(LEN($B78)&gt;0,SUM(L$9:L78),0),
'Output| AER'!$B$19,(SUMPRODUCT('Calc| Project Costs'!Y$10:Y$1009,'Calc| Project Costs'!$BV$10:$BV$1009)+SUMPRODUCT('Calc| Project Costs'!BE$10:BE$1009,'Calc| Project Costs'!$BV$10:$BV$1009))/10^3,
'Output| AER'!$B$20,SUMPRODUCT(--('Input| Disposals'!$O$8:$O$57='Input| Setup'!$B$37),'Input| Disposals'!P$8:P$57)/10^3,
'Output| AER'!$B$21,L76-L77-L78,
'Output| AER'!$B$23,"",
'Output| AER'!$B$24,'Input| Type 2 capcons'!L$46/10^3,
SUMPRODUCT('Calc| Project Costs'!Q$10:Q$1009,1*('Calc| Project Costs'!$G$10:$G$1009=$B79),'Calc| Project Costs'!$BV$10:$BV$1009)/10^3),
""))</f>
        <v/>
      </c>
      <c r="M79" s="213" t="str" cm="1">
        <f t="array" ref="M79">IF($B78='Output| AER'!$B$21,
IF(AND(ABS(M75*10^3-(SUM(SUMPRODUCT('Calc| Project Costs'!$BV$10:$BV$1009,'Calc| Project Costs'!Z$10:Z$1009)+SUMPRODUCT('Calc| Project Costs'!$BV$10:$BV$1009,'Calc| Project Costs'!BF$10:BF$1009))+SUMPRODUCT(--('Input| Disposals'!$O$8:$O$57='Input| Setup'!$B$37),'Input| Disposals'!Q$8:Q$57)+M78*10^3))&lt;0.000001,(ABS(M75*10^3-(SUMPRODUCT('Calc| Project Costs'!$BV$10:$BV$1009,'Calc| Project Costs'!BN$10:BN$1009)))&lt;0.000001)),0,1),
IF(LEN($B79)&gt;0,
_xlfn.SWITCH($B79,
'Output| AER'!$B$17,SUMPRODUCT('Calc| Project Costs'!$BV$10:$BV$1009,'Calc| Project Costs'!AX$10:AX$1009)/10^3,
'Output| AER'!$B$18,IF(LEN($B78)&gt;0,SUM(M$9:M78),0),
'Output| AER'!$B$19,(SUMPRODUCT('Calc| Project Costs'!Z$10:Z$1009,'Calc| Project Costs'!$BV$10:$BV$1009)+SUMPRODUCT('Calc| Project Costs'!BF$10:BF$1009,'Calc| Project Costs'!$BV$10:$BV$1009))/10^3,
'Output| AER'!$B$20,SUMPRODUCT(--('Input| Disposals'!$O$8:$O$57='Input| Setup'!$B$37),'Input| Disposals'!Q$8:Q$57)/10^3,
'Output| AER'!$B$21,M76-M77-M78,
'Output| AER'!$B$23,"",
'Output| AER'!$B$24,'Input| Type 2 capcons'!M$46/10^3,
SUMPRODUCT('Calc| Project Costs'!R$10:R$1009,1*('Calc| Project Costs'!$G$10:$G$1009=$B79),'Calc| Project Costs'!$BV$10:$BV$1009)/10^3),
""))</f>
        <v/>
      </c>
      <c r="N79" s="213" t="str" cm="1">
        <f t="array" ref="N79">IF($B78='Output| AER'!$B$21,
IF(AND(ABS(N75*10^3-(SUM(SUMPRODUCT('Calc| Project Costs'!$BV$10:$BV$1009,'Calc| Project Costs'!AA$10:AA$1009)+SUMPRODUCT('Calc| Project Costs'!$BV$10:$BV$1009,'Calc| Project Costs'!BG$10:BG$1009))+SUMPRODUCT(--('Input| Disposals'!$O$8:$O$57='Input| Setup'!$B$37),'Input| Disposals'!R$8:R$57)+N78*10^3))&lt;0.000001,(ABS(N75*10^3-(SUMPRODUCT('Calc| Project Costs'!$BV$10:$BV$1009,'Calc| Project Costs'!BO$10:BO$1009)))&lt;0.000001)),0,1),
IF(LEN($B79)&gt;0,
_xlfn.SWITCH($B79,
'Output| AER'!$B$17,SUMPRODUCT('Calc| Project Costs'!$BV$10:$BV$1009,'Calc| Project Costs'!AY$10:AY$1009)/10^3,
'Output| AER'!$B$18,IF(LEN($B78)&gt;0,SUM(N$9:N78),0),
'Output| AER'!$B$19,(SUMPRODUCT('Calc| Project Costs'!AA$10:AA$1009,'Calc| Project Costs'!$BV$10:$BV$1009)+SUMPRODUCT('Calc| Project Costs'!BG$10:BG$1009,'Calc| Project Costs'!$BV$10:$BV$1009))/10^3,
'Output| AER'!$B$20,SUMPRODUCT(--('Input| Disposals'!$O$8:$O$57='Input| Setup'!$B$37),'Input| Disposals'!R$8:R$57)/10^3,
'Output| AER'!$B$21,N76-N77-N78,
'Output| AER'!$B$23,"",
'Output| AER'!$B$24,'Input| Type 2 capcons'!N$46/10^3,
SUMPRODUCT('Calc| Project Costs'!S$10:S$1009,1*('Calc| Project Costs'!$G$10:$G$1009=$B79),'Calc| Project Costs'!$BV$10:$BV$1009)/10^3),
""))</f>
        <v/>
      </c>
      <c r="O79" s="213" t="str" cm="1">
        <f t="array" ref="O79">IF($B78='Output| AER'!$B$21,
IF(AND(ABS(O75*10^3-(SUM(SUMPRODUCT('Calc| Project Costs'!$BV$10:$BV$1009,'Calc| Project Costs'!AB$10:AB$1009)+SUMPRODUCT('Calc| Project Costs'!$BV$10:$BV$1009,'Calc| Project Costs'!BH$10:BH$1009))+SUMPRODUCT(--('Input| Disposals'!$O$8:$O$57='Input| Setup'!$B$37),'Input| Disposals'!S$8:S$57)+O78*10^3))&lt;0.000001,(ABS(O75*10^3-(SUMPRODUCT('Calc| Project Costs'!$BV$10:$BV$1009,'Calc| Project Costs'!BP$10:BP$1009)))&lt;0.000001)),0,1),
IF(LEN($B79)&gt;0,
_xlfn.SWITCH($B79,
'Output| AER'!$B$17,SUMPRODUCT('Calc| Project Costs'!$BV$10:$BV$1009,'Calc| Project Costs'!AZ$10:AZ$1009)/10^3,
'Output| AER'!$B$18,IF(LEN($B78)&gt;0,SUM(O$9:O78),0),
'Output| AER'!$B$19,(SUMPRODUCT('Calc| Project Costs'!AB$10:AB$1009,'Calc| Project Costs'!$BV$10:$BV$1009)+SUMPRODUCT('Calc| Project Costs'!BH$10:BH$1009,'Calc| Project Costs'!$BV$10:$BV$1009))/10^3,
'Output| AER'!$B$20,SUMPRODUCT(--('Input| Disposals'!$O$8:$O$57='Input| Setup'!$B$37),'Input| Disposals'!S$8:S$57)/10^3,
'Output| AER'!$B$21,O76-O77-O78,
'Output| AER'!$B$23,"",
'Output| AER'!$B$24,'Input| Type 2 capcons'!O$46/10^3,
SUMPRODUCT('Calc| Project Costs'!T$10:T$1009,1*('Calc| Project Costs'!$G$10:$G$1009=$B79),'Calc| Project Costs'!$BV$10:$BV$1009)/10^3),
""))</f>
        <v/>
      </c>
      <c r="P79" s="213" t="str" cm="1">
        <f t="array" ref="P79">IF($B78='Output| AER'!$B$21,
IF(AND(ABS(P75*10^3-(SUM(SUMPRODUCT('Calc| Project Costs'!$BV$10:$BV$1009,'Calc| Project Costs'!AC$10:AC$1009)+SUMPRODUCT('Calc| Project Costs'!$BV$10:$BV$1009,'Calc| Project Costs'!BI$10:BI$1009))+SUMPRODUCT(--('Input| Disposals'!$O$8:$O$57='Input| Setup'!$B$37),'Input| Disposals'!T$8:T$57)+P78*10^3))&lt;0.000001,(ABS(P75*10^3-(SUMPRODUCT('Calc| Project Costs'!$BV$10:$BV$1009,'Calc| Project Costs'!BQ$10:BQ$1009)))&lt;0.000001)),0,1),
IF(LEN($B79)&gt;0,
_xlfn.SWITCH($B79,
'Output| AER'!$B$17,SUMPRODUCT('Calc| Project Costs'!$BV$10:$BV$1009,'Calc| Project Costs'!BA$10:BA$1009)/10^3,
'Output| AER'!$B$18,IF(LEN($B78)&gt;0,SUM(P$9:P78),0),
'Output| AER'!$B$19,(SUMPRODUCT('Calc| Project Costs'!AC$10:AC$1009,'Calc| Project Costs'!$BV$10:$BV$1009)+SUMPRODUCT('Calc| Project Costs'!BI$10:BI$1009,'Calc| Project Costs'!$BV$10:$BV$1009))/10^3,
'Output| AER'!$B$20,SUMPRODUCT(--('Input| Disposals'!$O$8:$O$57='Input| Setup'!$B$37),'Input| Disposals'!T$8:T$57)/10^3,
'Output| AER'!$B$21,P76-P77-P78,
'Output| AER'!$B$23,"",
'Output| AER'!$B$24,'Input| Type 2 capcons'!P$46/10^3,
SUMPRODUCT('Calc| Project Costs'!U$10:U$1009,1*('Calc| Project Costs'!$G$10:$G$1009=$B79),'Calc| Project Costs'!$BV$10:$BV$1009)/10^3),
""))</f>
        <v/>
      </c>
      <c r="Q79" s="213" t="str" cm="1">
        <f t="array" ref="Q79">IF($B78='Output| AER'!$B$21,
IF(AND(ABS(Q75*10^3-(SUM(SUMPRODUCT('Calc| Project Costs'!$BV$10:$BV$1009,'Calc| Project Costs'!AD$10:AD$1009)+SUMPRODUCT('Calc| Project Costs'!$BV$10:$BV$1009,'Calc| Project Costs'!BJ$10:BJ$1009))+SUMPRODUCT(--('Input| Disposals'!$O$8:$O$57='Input| Setup'!$B$37),'Input| Disposals'!U$8:U$57)+Q78*10^3))&lt;0.000001,(ABS(Q75*10^3-(SUMPRODUCT('Calc| Project Costs'!$BV$10:$BV$1009,'Calc| Project Costs'!BR$10:BR$1009)))&lt;0.000001)),0,1),
IF(LEN($B79)&gt;0,
_xlfn.SWITCH($B79,
'Output| AER'!$B$17,SUMPRODUCT('Calc| Project Costs'!$BV$10:$BV$1009,'Calc| Project Costs'!BB$10:BB$1009)/10^3,
'Output| AER'!$B$18,IF(LEN($B78)&gt;0,SUM(Q$9:Q78),0),
'Output| AER'!$B$19,(SUMPRODUCT('Calc| Project Costs'!AD$10:AD$1009,'Calc| Project Costs'!$BV$10:$BV$1009)+SUMPRODUCT('Calc| Project Costs'!BJ$10:BJ$1009,'Calc| Project Costs'!$BV$10:$BV$1009))/10^3,
'Output| AER'!$B$20,SUMPRODUCT(--('Input| Disposals'!$O$8:$O$57='Input| Setup'!$B$37),'Input| Disposals'!U$8:U$57)/10^3,
'Output| AER'!$B$21,Q76-Q77-Q78,
'Output| AER'!$B$23,"",
'Output| AER'!$B$24,'Input| Type 2 capcons'!Q$46/10^3,
SUMPRODUCT('Calc| Project Costs'!V$10:V$1009,1*('Calc| Project Costs'!$G$10:$G$1009=$B79),'Calc| Project Costs'!$BV$10:$BV$1009)/10^3),
""))</f>
        <v/>
      </c>
      <c r="R79" s="213" t="str" cm="1">
        <f t="array" ref="R79">IF($B78='Output| AER'!$B$21,
IF(AND(ABS(R75*10^3-(SUM(SUMPRODUCT('Calc| Project Costs'!$BV$10:$BV$1009,'Calc| Project Costs'!AE$10:AE$1009)+SUMPRODUCT('Calc| Project Costs'!$BV$10:$BV$1009,'Calc| Project Costs'!BK$10:BK$1009))+SUMPRODUCT(--('Input| Disposals'!$O$8:$O$57='Input| Setup'!$B$37),'Input| Disposals'!V$8:V$57)+R78*10^3))&lt;0.000001,(ABS(R75*10^3-(SUMPRODUCT('Calc| Project Costs'!$BV$10:$BV$1009,'Calc| Project Costs'!BS$10:BS$1009)))&lt;0.000001)),0,1),
IF(LEN($B79)&gt;0,
_xlfn.SWITCH($B79,
'Output| AER'!$B$17,SUMPRODUCT('Calc| Project Costs'!$BV$10:$BV$1009,'Calc| Project Costs'!BC$10:BC$1009)/10^3,
'Output| AER'!$B$18,IF(LEN($B78)&gt;0,SUM(R$9:R78),0),
'Output| AER'!$B$19,(SUMPRODUCT('Calc| Project Costs'!AE$10:AE$1009,'Calc| Project Costs'!$BV$10:$BV$1009)+SUMPRODUCT('Calc| Project Costs'!BK$10:BK$1009,'Calc| Project Costs'!$BV$10:$BV$1009))/10^3,
'Output| AER'!$B$20,SUMPRODUCT(--('Input| Disposals'!$O$8:$O$57='Input| Setup'!$B$37),'Input| Disposals'!V$8:V$57)/10^3,
'Output| AER'!$B$21,R76-R77-R78,
'Output| AER'!$B$23,"",
'Output| AER'!$B$24,'Input| Type 2 capcons'!R$46/10^3,
SUMPRODUCT('Calc| Project Costs'!W$10:W$1009,1*('Calc| Project Costs'!$G$10:$G$1009=$B79),'Calc| Project Costs'!$BV$10:$BV$1009)/10^3),
""))</f>
        <v/>
      </c>
      <c r="S79" s="214" t="str">
        <f>IF(B78='Output| AER'!$B$21,ROUND(S78-'Output| PTRM (DFA)'!$I$223,9),IF(OR(B79='Output| AER'!$B$23,AND(B79="",B78=""),AND(B79="",B78='Output| AER'!$B$24)),"",IFERROR(SUM(N79:R79),0)))</f>
        <v/>
      </c>
    </row>
    <row r="80" spans="2:19" ht="12.75" customHeight="1" x14ac:dyDescent="0.2">
      <c r="B80" s="125" t="str" cm="1">
        <f t="array" ref="B80">IFERROR(_xlfn.LET(_xlpm.x, INDEX(_xlfn.VSTACK(_xlfn.UNIQUE(_xlfn._xlws.FILTER('Input| Projects'!$G$10:$G$1009,'Input| Projects'!$G$10:$G$1009&lt;&gt;"")),'Output| AER'!$B$17:$B$24),ROW(A72)),IF(_xlpm.x=0,"",_xlpm.x)),"")</f>
        <v/>
      </c>
      <c r="C80" s="213" t="str" cm="1">
        <f t="array" ref="C80">IF($B79='Output| AER'!$B$21,
IF(AND(ABS(C76*10^3-(SUM(SUMPRODUCT('Calc| Project Costs'!$BU$10:$BU$1009,'Calc| Project Costs'!Y$10:Y$1009)+SUMPRODUCT('Calc| Project Costs'!$BU$10:$BU$1009,'Calc| Project Costs'!BE$10:BE$1009))+SUMPRODUCT(--('Input| Disposals'!$O$8:$O$57='Input| Setup'!$B$36),'Input| Disposals'!P$8:P$57)+C79*10^3))&lt;0.000001,(ABS(C76*10^3-(SUMPRODUCT('Calc| Project Costs'!$BU$10:$BU$1009,'Calc| Project Costs'!BM$10:BM$1009)))&lt;0.000001)),0,1),
IF(LEN($B80)&gt;0,
_xlfn.SWITCH($B80,
'Output| AER'!$B$17,SUMPRODUCT('Calc| Project Costs'!$BU$10:$BU$1009,'Calc| Project Costs'!AW$10:AW$1009)/10^3,
'Output| AER'!$B$18,IF(LEN($B79)&gt;0,SUM(C$9:C79),0),
'Output| AER'!$B$19,(SUMPRODUCT('Calc| Project Costs'!Y$10:Y$1009,'Calc| Project Costs'!$BU$10:$BU$1009)+SUMPRODUCT('Calc| Project Costs'!BE$10:BE$1009,'Calc| Project Costs'!$BU$10:$BU$1009))/10^3,
'Output| AER'!$B$20,SUMPRODUCT(--('Input| Disposals'!$O$8:$O$57='Input| Setup'!$B$36),'Input| Disposals'!P$8:P$57)/10^3,
'Output| AER'!$B$21,C77-C78-C79,
'Output| AER'!$B$23,"",
'Output| AER'!$B$24,'Input| Type 2 capcons'!C$46/10^3,
SUMPRODUCT('Calc| Project Costs'!Q$10:Q$1009,1*('Calc| Project Costs'!$G$10:$G$1009=$B80),'Calc| Project Costs'!$BU$10:$BU$1009)/10^3),
""))</f>
        <v/>
      </c>
      <c r="D80" s="213" t="str" cm="1">
        <f t="array" ref="D80">IF($B79='Output| AER'!$B$21,
IF(AND(ABS(D76*10^3-(SUM(SUMPRODUCT('Calc| Project Costs'!$BU$10:$BU$1009,'Calc| Project Costs'!Z$10:Z$1009)+SUMPRODUCT('Calc| Project Costs'!$BU$10:$BU$1009,'Calc| Project Costs'!BF$10:BF$1009))+SUMPRODUCT(--('Input| Disposals'!$O$8:$O$57='Input| Setup'!$B$36),'Input| Disposals'!Q$8:Q$57)+D79*10^3))&lt;0.000001,(ABS(D76*10^3-(SUMPRODUCT('Calc| Project Costs'!$BU$10:$BU$1009,'Calc| Project Costs'!BN$10:BN$1009)))&lt;0.000001)),0,1),
IF(LEN($B80)&gt;0,
_xlfn.SWITCH($B80,
'Output| AER'!$B$17,SUMPRODUCT('Calc| Project Costs'!$BU$10:$BU$1009,'Calc| Project Costs'!AX$10:AX$1009)/10^3,
'Output| AER'!$B$18,IF(LEN($B79)&gt;0,SUM(D$9:D79),0),
'Output| AER'!$B$19,(SUMPRODUCT('Calc| Project Costs'!Z$10:Z$1009,'Calc| Project Costs'!$BU$10:$BU$1009)+SUMPRODUCT('Calc| Project Costs'!BF$10:BF$1009,'Calc| Project Costs'!$BU$10:$BU$1009))/10^3,
'Output| AER'!$B$20,SUMPRODUCT(--('Input| Disposals'!$O$8:$O$57='Input| Setup'!$B$36),'Input| Disposals'!Q$8:Q$57)/10^3,
'Output| AER'!$B$21,D77-D78-D79,
'Output| AER'!$B$23,"",
'Output| AER'!$B$24,'Input| Type 2 capcons'!D$46/10^3,
SUMPRODUCT('Calc| Project Costs'!R$10:R$1009,1*('Calc| Project Costs'!$G$10:$G$1009=$B80),'Calc| Project Costs'!$BU$10:$BU$1009)/10^3),
""))</f>
        <v/>
      </c>
      <c r="E80" s="213" t="str" cm="1">
        <f t="array" ref="E80">IF($B79='Output| AER'!$B$21,
IF(AND(ABS(E76*10^3-(SUM(SUMPRODUCT('Calc| Project Costs'!$BU$10:$BU$1009,'Calc| Project Costs'!AA$10:AA$1009)+SUMPRODUCT('Calc| Project Costs'!$BU$10:$BU$1009,'Calc| Project Costs'!BG$10:BG$1009))+SUMPRODUCT(--('Input| Disposals'!$O$8:$O$57='Input| Setup'!$B$36),'Input| Disposals'!R$8:R$57)+E79*10^3))&lt;0.000001,(ABS(E76*10^3-(SUMPRODUCT('Calc| Project Costs'!$BU$10:$BU$1009,'Calc| Project Costs'!BO$10:BO$1009)))&lt;0.000001)),0,1),
IF(LEN($B80)&gt;0,
_xlfn.SWITCH($B80,
'Output| AER'!$B$17,SUMPRODUCT('Calc| Project Costs'!$BU$10:$BU$1009,'Calc| Project Costs'!AY$10:AY$1009)/10^3,
'Output| AER'!$B$18,IF(LEN($B79)&gt;0,SUM(E$9:E79),0),
'Output| AER'!$B$19,(SUMPRODUCT('Calc| Project Costs'!AA$10:AA$1009,'Calc| Project Costs'!$BU$10:$BU$1009)+SUMPRODUCT('Calc| Project Costs'!BG$10:BG$1009,'Calc| Project Costs'!$BU$10:$BU$1009))/10^3,
'Output| AER'!$B$20,SUMPRODUCT(--('Input| Disposals'!$O$8:$O$57='Input| Setup'!$B$36),'Input| Disposals'!R$8:R$57)/10^3,
'Output| AER'!$B$21,E77-E78-E79,
'Output| AER'!$B$23,"",
'Output| AER'!$B$24,'Input| Type 2 capcons'!E$46/10^3,
SUMPRODUCT('Calc| Project Costs'!S$10:S$1009,1*('Calc| Project Costs'!$G$10:$G$1009=$B80),'Calc| Project Costs'!$BU$10:$BU$1009)/10^3),
""))</f>
        <v/>
      </c>
      <c r="F80" s="213" t="str" cm="1">
        <f t="array" ref="F80">IF($B79='Output| AER'!$B$21,
IF(AND(ABS(F76*10^3-(SUM(SUMPRODUCT('Calc| Project Costs'!$BU$10:$BU$1009,'Calc| Project Costs'!AB$10:AB$1009)+SUMPRODUCT('Calc| Project Costs'!$BU$10:$BU$1009,'Calc| Project Costs'!BH$10:BH$1009))+SUMPRODUCT(--('Input| Disposals'!$O$8:$O$57='Input| Setup'!$B$36),'Input| Disposals'!S$8:S$57)+F79*10^3))&lt;0.000001,(ABS(F76*10^3-(SUMPRODUCT('Calc| Project Costs'!$BU$10:$BU$1009,'Calc| Project Costs'!BP$10:BP$1009)))&lt;0.000001)),0,1),
IF(LEN($B80)&gt;0,
_xlfn.SWITCH($B80,
'Output| AER'!$B$17,SUMPRODUCT('Calc| Project Costs'!$BU$10:$BU$1009,'Calc| Project Costs'!AZ$10:AZ$1009)/10^3,
'Output| AER'!$B$18,IF(LEN($B79)&gt;0,SUM(F$9:F79),0),
'Output| AER'!$B$19,(SUMPRODUCT('Calc| Project Costs'!AB$10:AB$1009,'Calc| Project Costs'!$BU$10:$BU$1009)+SUMPRODUCT('Calc| Project Costs'!BH$10:BH$1009,'Calc| Project Costs'!$BU$10:$BU$1009))/10^3,
'Output| AER'!$B$20,SUMPRODUCT(--('Input| Disposals'!$O$8:$O$57='Input| Setup'!$B$36),'Input| Disposals'!S$8:S$57)/10^3,
'Output| AER'!$B$21,F77-F78-F79,
'Output| AER'!$B$23,"",
'Output| AER'!$B$24,'Input| Type 2 capcons'!F$46/10^3,
SUMPRODUCT('Calc| Project Costs'!T$10:T$1009,1*('Calc| Project Costs'!$G$10:$G$1009=$B80),'Calc| Project Costs'!$BU$10:$BU$1009)/10^3),
""))</f>
        <v/>
      </c>
      <c r="G80" s="213" t="str" cm="1">
        <f t="array" ref="G80">IF($B79='Output| AER'!$B$21,
IF(AND(ABS(G76*10^3-(SUM(SUMPRODUCT('Calc| Project Costs'!$BU$10:$BU$1009,'Calc| Project Costs'!AC$10:AC$1009)+SUMPRODUCT('Calc| Project Costs'!$BU$10:$BU$1009,'Calc| Project Costs'!BI$10:BI$1009))+SUMPRODUCT(--('Input| Disposals'!$O$8:$O$57='Input| Setup'!$B$36),'Input| Disposals'!T$8:T$57)+G79*10^3))&lt;0.000001,(ABS(G76*10^3-(SUMPRODUCT('Calc| Project Costs'!$BU$10:$BU$1009,'Calc| Project Costs'!BQ$10:BQ$1009)))&lt;0.000001)),0,1),
IF(LEN($B80)&gt;0,
_xlfn.SWITCH($B80,
'Output| AER'!$B$17,SUMPRODUCT('Calc| Project Costs'!$BU$10:$BU$1009,'Calc| Project Costs'!BA$10:BA$1009)/10^3,
'Output| AER'!$B$18,IF(LEN($B79)&gt;0,SUM(G$9:G79),0),
'Output| AER'!$B$19,(SUMPRODUCT('Calc| Project Costs'!AC$10:AC$1009,'Calc| Project Costs'!$BU$10:$BU$1009)+SUMPRODUCT('Calc| Project Costs'!BI$10:BI$1009,'Calc| Project Costs'!$BU$10:$BU$1009))/10^3,
'Output| AER'!$B$20,SUMPRODUCT(--('Input| Disposals'!$O$8:$O$57='Input| Setup'!$B$36),'Input| Disposals'!T$8:T$57)/10^3,
'Output| AER'!$B$21,G77-G78-G79,
'Output| AER'!$B$23,"",
'Output| AER'!$B$24,'Input| Type 2 capcons'!G$46/10^3,
SUMPRODUCT('Calc| Project Costs'!U$10:U$1009,1*('Calc| Project Costs'!$G$10:$G$1009=$B80),'Calc| Project Costs'!$BU$10:$BU$1009)/10^3),
""))</f>
        <v/>
      </c>
      <c r="H80" s="213" t="str" cm="1">
        <f t="array" ref="H80">IF($B79='Output| AER'!$B$21,
IF(AND(ABS(H76*10^3-(SUM(SUMPRODUCT('Calc| Project Costs'!$BU$10:$BU$1009,'Calc| Project Costs'!AD$10:AD$1009)+SUMPRODUCT('Calc| Project Costs'!$BU$10:$BU$1009,'Calc| Project Costs'!BJ$10:BJ$1009))+SUMPRODUCT(--('Input| Disposals'!$O$8:$O$57='Input| Setup'!$B$36),'Input| Disposals'!U$8:U$57)+H79*10^3))&lt;0.000001,(ABS(H76*10^3-(SUMPRODUCT('Calc| Project Costs'!$BU$10:$BU$1009,'Calc| Project Costs'!BR$10:BR$1009)))&lt;0.000001)),0,1),
IF(LEN($B80)&gt;0,
_xlfn.SWITCH($B80,
'Output| AER'!$B$17,SUMPRODUCT('Calc| Project Costs'!$BU$10:$BU$1009,'Calc| Project Costs'!BB$10:BB$1009)/10^3,
'Output| AER'!$B$18,IF(LEN($B79)&gt;0,SUM(H$9:H79),0),
'Output| AER'!$B$19,(SUMPRODUCT('Calc| Project Costs'!AD$10:AD$1009,'Calc| Project Costs'!$BU$10:$BU$1009)+SUMPRODUCT('Calc| Project Costs'!BJ$10:BJ$1009,'Calc| Project Costs'!$BU$10:$BU$1009))/10^3,
'Output| AER'!$B$20,SUMPRODUCT(--('Input| Disposals'!$O$8:$O$57='Input| Setup'!$B$36),'Input| Disposals'!U$8:U$57)/10^3,
'Output| AER'!$B$21,H77-H78-H79,
'Output| AER'!$B$23,"",
'Output| AER'!$B$24,'Input| Type 2 capcons'!H$46/10^3,
SUMPRODUCT('Calc| Project Costs'!V$10:V$1009,1*('Calc| Project Costs'!$G$10:$G$1009=$B80),'Calc| Project Costs'!$BU$10:$BU$1009)/10^3),
""))</f>
        <v/>
      </c>
      <c r="I80" s="213" t="str" cm="1">
        <f t="array" ref="I80">IF($B79='Output| AER'!$B$21,
IF(AND(ABS(I76*10^3-(SUM(SUMPRODUCT('Calc| Project Costs'!$BU$10:$BU$1009,'Calc| Project Costs'!AE$10:AE$1009)+SUMPRODUCT('Calc| Project Costs'!$BU$10:$BU$1009,'Calc| Project Costs'!BK$10:BK$1009))+SUMPRODUCT(--('Input| Disposals'!$O$8:$O$57='Input| Setup'!$B$36),'Input| Disposals'!V$8:V$57)+I79*10^3))&lt;0.000001,(ABS(I76*10^3-(SUMPRODUCT('Calc| Project Costs'!$BU$10:$BU$1009,'Calc| Project Costs'!BS$10:BS$1009)))&lt;0.000001)),0,1),
IF(LEN($B80)&gt;0,
_xlfn.SWITCH($B80,
'Output| AER'!$B$17,SUMPRODUCT('Calc| Project Costs'!$BU$10:$BU$1009,'Calc| Project Costs'!BC$10:BC$1009)/10^3,
'Output| AER'!$B$18,IF(LEN($B79)&gt;0,SUM(I$9:I79),0),
'Output| AER'!$B$19,(SUMPRODUCT('Calc| Project Costs'!AE$10:AE$1009,'Calc| Project Costs'!$BU$10:$BU$1009)+SUMPRODUCT('Calc| Project Costs'!BK$10:BK$1009,'Calc| Project Costs'!$BU$10:$BU$1009))/10^3,
'Output| AER'!$B$20,SUMPRODUCT(--('Input| Disposals'!$O$8:$O$57='Input| Setup'!$B$36),'Input| Disposals'!V$8:V$57)/10^3,
'Output| AER'!$B$21,I77-I78-I79,
'Output| AER'!$B$23,"",
'Output| AER'!$B$24,'Input| Type 2 capcons'!I$46/10^3,
SUMPRODUCT('Calc| Project Costs'!W$10:W$1009,1*('Calc| Project Costs'!$G$10:$G$1009=$B80),'Calc| Project Costs'!$BU$10:$BU$1009)/10^3),
""))</f>
        <v/>
      </c>
      <c r="J80" s="214" t="str">
        <f>IF(B79='Output| AER'!$B$21,ROUND(J79-'Output| PTRM (SCS)'!$I$223,9),IF(OR(B80='Output| AER'!$B$23,AND(B80="",B79=""),AND(B80="",B79='Output| AER'!$B$24)),"",IFERROR(SUM(E80:I80),0)))</f>
        <v/>
      </c>
      <c r="L80" s="213" t="str" cm="1">
        <f t="array" ref="L80">IF($B79='Output| AER'!$B$21,
IF(AND(ABS(L76*10^3-(SUM(SUMPRODUCT('Calc| Project Costs'!$BV$10:$BV$1009,'Calc| Project Costs'!Y$10:Y$1009)+SUMPRODUCT('Calc| Project Costs'!$BV$10:$BV$1009,'Calc| Project Costs'!BE$10:BE$1009))+SUMPRODUCT(--('Input| Disposals'!$O$8:$O$57='Input| Setup'!$B$37),'Input| Disposals'!P$8:P$57)+L79*10^3))&lt;0.000001,(ABS(L76*10^3-(SUMPRODUCT('Calc| Project Costs'!$BV$10:$BV$1009,'Calc| Project Costs'!BM$10:BM$1009)))&lt;0.000001)),0,1),
IF(LEN($B80)&gt;0,
_xlfn.SWITCH($B80,
'Output| AER'!$B$17,SUMPRODUCT('Calc| Project Costs'!$BV$10:$BV$1009,'Calc| Project Costs'!AW$10:AW$1009)/10^3,
'Output| AER'!$B$18,IF(LEN($B79)&gt;0,SUM(L$9:L79),0),
'Output| AER'!$B$19,(SUMPRODUCT('Calc| Project Costs'!Y$10:Y$1009,'Calc| Project Costs'!$BV$10:$BV$1009)+SUMPRODUCT('Calc| Project Costs'!BE$10:BE$1009,'Calc| Project Costs'!$BV$10:$BV$1009))/10^3,
'Output| AER'!$B$20,SUMPRODUCT(--('Input| Disposals'!$O$8:$O$57='Input| Setup'!$B$37),'Input| Disposals'!P$8:P$57)/10^3,
'Output| AER'!$B$21,L77-L78-L79,
'Output| AER'!$B$23,"",
'Output| AER'!$B$24,'Input| Type 2 capcons'!L$46/10^3,
SUMPRODUCT('Calc| Project Costs'!Q$10:Q$1009,1*('Calc| Project Costs'!$G$10:$G$1009=$B80),'Calc| Project Costs'!$BV$10:$BV$1009)/10^3),
""))</f>
        <v/>
      </c>
      <c r="M80" s="213" t="str" cm="1">
        <f t="array" ref="M80">IF($B79='Output| AER'!$B$21,
IF(AND(ABS(M76*10^3-(SUM(SUMPRODUCT('Calc| Project Costs'!$BV$10:$BV$1009,'Calc| Project Costs'!Z$10:Z$1009)+SUMPRODUCT('Calc| Project Costs'!$BV$10:$BV$1009,'Calc| Project Costs'!BF$10:BF$1009))+SUMPRODUCT(--('Input| Disposals'!$O$8:$O$57='Input| Setup'!$B$37),'Input| Disposals'!Q$8:Q$57)+M79*10^3))&lt;0.000001,(ABS(M76*10^3-(SUMPRODUCT('Calc| Project Costs'!$BV$10:$BV$1009,'Calc| Project Costs'!BN$10:BN$1009)))&lt;0.000001)),0,1),
IF(LEN($B80)&gt;0,
_xlfn.SWITCH($B80,
'Output| AER'!$B$17,SUMPRODUCT('Calc| Project Costs'!$BV$10:$BV$1009,'Calc| Project Costs'!AX$10:AX$1009)/10^3,
'Output| AER'!$B$18,IF(LEN($B79)&gt;0,SUM(M$9:M79),0),
'Output| AER'!$B$19,(SUMPRODUCT('Calc| Project Costs'!Z$10:Z$1009,'Calc| Project Costs'!$BV$10:$BV$1009)+SUMPRODUCT('Calc| Project Costs'!BF$10:BF$1009,'Calc| Project Costs'!$BV$10:$BV$1009))/10^3,
'Output| AER'!$B$20,SUMPRODUCT(--('Input| Disposals'!$O$8:$O$57='Input| Setup'!$B$37),'Input| Disposals'!Q$8:Q$57)/10^3,
'Output| AER'!$B$21,M77-M78-M79,
'Output| AER'!$B$23,"",
'Output| AER'!$B$24,'Input| Type 2 capcons'!M$46/10^3,
SUMPRODUCT('Calc| Project Costs'!R$10:R$1009,1*('Calc| Project Costs'!$G$10:$G$1009=$B80),'Calc| Project Costs'!$BV$10:$BV$1009)/10^3),
""))</f>
        <v/>
      </c>
      <c r="N80" s="213" t="str" cm="1">
        <f t="array" ref="N80">IF($B79='Output| AER'!$B$21,
IF(AND(ABS(N76*10^3-(SUM(SUMPRODUCT('Calc| Project Costs'!$BV$10:$BV$1009,'Calc| Project Costs'!AA$10:AA$1009)+SUMPRODUCT('Calc| Project Costs'!$BV$10:$BV$1009,'Calc| Project Costs'!BG$10:BG$1009))+SUMPRODUCT(--('Input| Disposals'!$O$8:$O$57='Input| Setup'!$B$37),'Input| Disposals'!R$8:R$57)+N79*10^3))&lt;0.000001,(ABS(N76*10^3-(SUMPRODUCT('Calc| Project Costs'!$BV$10:$BV$1009,'Calc| Project Costs'!BO$10:BO$1009)))&lt;0.000001)),0,1),
IF(LEN($B80)&gt;0,
_xlfn.SWITCH($B80,
'Output| AER'!$B$17,SUMPRODUCT('Calc| Project Costs'!$BV$10:$BV$1009,'Calc| Project Costs'!AY$10:AY$1009)/10^3,
'Output| AER'!$B$18,IF(LEN($B79)&gt;0,SUM(N$9:N79),0),
'Output| AER'!$B$19,(SUMPRODUCT('Calc| Project Costs'!AA$10:AA$1009,'Calc| Project Costs'!$BV$10:$BV$1009)+SUMPRODUCT('Calc| Project Costs'!BG$10:BG$1009,'Calc| Project Costs'!$BV$10:$BV$1009))/10^3,
'Output| AER'!$B$20,SUMPRODUCT(--('Input| Disposals'!$O$8:$O$57='Input| Setup'!$B$37),'Input| Disposals'!R$8:R$57)/10^3,
'Output| AER'!$B$21,N77-N78-N79,
'Output| AER'!$B$23,"",
'Output| AER'!$B$24,'Input| Type 2 capcons'!N$46/10^3,
SUMPRODUCT('Calc| Project Costs'!S$10:S$1009,1*('Calc| Project Costs'!$G$10:$G$1009=$B80),'Calc| Project Costs'!$BV$10:$BV$1009)/10^3),
""))</f>
        <v/>
      </c>
      <c r="O80" s="213" t="str" cm="1">
        <f t="array" ref="O80">IF($B79='Output| AER'!$B$21,
IF(AND(ABS(O76*10^3-(SUM(SUMPRODUCT('Calc| Project Costs'!$BV$10:$BV$1009,'Calc| Project Costs'!AB$10:AB$1009)+SUMPRODUCT('Calc| Project Costs'!$BV$10:$BV$1009,'Calc| Project Costs'!BH$10:BH$1009))+SUMPRODUCT(--('Input| Disposals'!$O$8:$O$57='Input| Setup'!$B$37),'Input| Disposals'!S$8:S$57)+O79*10^3))&lt;0.000001,(ABS(O76*10^3-(SUMPRODUCT('Calc| Project Costs'!$BV$10:$BV$1009,'Calc| Project Costs'!BP$10:BP$1009)))&lt;0.000001)),0,1),
IF(LEN($B80)&gt;0,
_xlfn.SWITCH($B80,
'Output| AER'!$B$17,SUMPRODUCT('Calc| Project Costs'!$BV$10:$BV$1009,'Calc| Project Costs'!AZ$10:AZ$1009)/10^3,
'Output| AER'!$B$18,IF(LEN($B79)&gt;0,SUM(O$9:O79),0),
'Output| AER'!$B$19,(SUMPRODUCT('Calc| Project Costs'!AB$10:AB$1009,'Calc| Project Costs'!$BV$10:$BV$1009)+SUMPRODUCT('Calc| Project Costs'!BH$10:BH$1009,'Calc| Project Costs'!$BV$10:$BV$1009))/10^3,
'Output| AER'!$B$20,SUMPRODUCT(--('Input| Disposals'!$O$8:$O$57='Input| Setup'!$B$37),'Input| Disposals'!S$8:S$57)/10^3,
'Output| AER'!$B$21,O77-O78-O79,
'Output| AER'!$B$23,"",
'Output| AER'!$B$24,'Input| Type 2 capcons'!O$46/10^3,
SUMPRODUCT('Calc| Project Costs'!T$10:T$1009,1*('Calc| Project Costs'!$G$10:$G$1009=$B80),'Calc| Project Costs'!$BV$10:$BV$1009)/10^3),
""))</f>
        <v/>
      </c>
      <c r="P80" s="213" t="str" cm="1">
        <f t="array" ref="P80">IF($B79='Output| AER'!$B$21,
IF(AND(ABS(P76*10^3-(SUM(SUMPRODUCT('Calc| Project Costs'!$BV$10:$BV$1009,'Calc| Project Costs'!AC$10:AC$1009)+SUMPRODUCT('Calc| Project Costs'!$BV$10:$BV$1009,'Calc| Project Costs'!BI$10:BI$1009))+SUMPRODUCT(--('Input| Disposals'!$O$8:$O$57='Input| Setup'!$B$37),'Input| Disposals'!T$8:T$57)+P79*10^3))&lt;0.000001,(ABS(P76*10^3-(SUMPRODUCT('Calc| Project Costs'!$BV$10:$BV$1009,'Calc| Project Costs'!BQ$10:BQ$1009)))&lt;0.000001)),0,1),
IF(LEN($B80)&gt;0,
_xlfn.SWITCH($B80,
'Output| AER'!$B$17,SUMPRODUCT('Calc| Project Costs'!$BV$10:$BV$1009,'Calc| Project Costs'!BA$10:BA$1009)/10^3,
'Output| AER'!$B$18,IF(LEN($B79)&gt;0,SUM(P$9:P79),0),
'Output| AER'!$B$19,(SUMPRODUCT('Calc| Project Costs'!AC$10:AC$1009,'Calc| Project Costs'!$BV$10:$BV$1009)+SUMPRODUCT('Calc| Project Costs'!BI$10:BI$1009,'Calc| Project Costs'!$BV$10:$BV$1009))/10^3,
'Output| AER'!$B$20,SUMPRODUCT(--('Input| Disposals'!$O$8:$O$57='Input| Setup'!$B$37),'Input| Disposals'!T$8:T$57)/10^3,
'Output| AER'!$B$21,P77-P78-P79,
'Output| AER'!$B$23,"",
'Output| AER'!$B$24,'Input| Type 2 capcons'!P$46/10^3,
SUMPRODUCT('Calc| Project Costs'!U$10:U$1009,1*('Calc| Project Costs'!$G$10:$G$1009=$B80),'Calc| Project Costs'!$BV$10:$BV$1009)/10^3),
""))</f>
        <v/>
      </c>
      <c r="Q80" s="213" t="str" cm="1">
        <f t="array" ref="Q80">IF($B79='Output| AER'!$B$21,
IF(AND(ABS(Q76*10^3-(SUM(SUMPRODUCT('Calc| Project Costs'!$BV$10:$BV$1009,'Calc| Project Costs'!AD$10:AD$1009)+SUMPRODUCT('Calc| Project Costs'!$BV$10:$BV$1009,'Calc| Project Costs'!BJ$10:BJ$1009))+SUMPRODUCT(--('Input| Disposals'!$O$8:$O$57='Input| Setup'!$B$37),'Input| Disposals'!U$8:U$57)+Q79*10^3))&lt;0.000001,(ABS(Q76*10^3-(SUMPRODUCT('Calc| Project Costs'!$BV$10:$BV$1009,'Calc| Project Costs'!BR$10:BR$1009)))&lt;0.000001)),0,1),
IF(LEN($B80)&gt;0,
_xlfn.SWITCH($B80,
'Output| AER'!$B$17,SUMPRODUCT('Calc| Project Costs'!$BV$10:$BV$1009,'Calc| Project Costs'!BB$10:BB$1009)/10^3,
'Output| AER'!$B$18,IF(LEN($B79)&gt;0,SUM(Q$9:Q79),0),
'Output| AER'!$B$19,(SUMPRODUCT('Calc| Project Costs'!AD$10:AD$1009,'Calc| Project Costs'!$BV$10:$BV$1009)+SUMPRODUCT('Calc| Project Costs'!BJ$10:BJ$1009,'Calc| Project Costs'!$BV$10:$BV$1009))/10^3,
'Output| AER'!$B$20,SUMPRODUCT(--('Input| Disposals'!$O$8:$O$57='Input| Setup'!$B$37),'Input| Disposals'!U$8:U$57)/10^3,
'Output| AER'!$B$21,Q77-Q78-Q79,
'Output| AER'!$B$23,"",
'Output| AER'!$B$24,'Input| Type 2 capcons'!Q$46/10^3,
SUMPRODUCT('Calc| Project Costs'!V$10:V$1009,1*('Calc| Project Costs'!$G$10:$G$1009=$B80),'Calc| Project Costs'!$BV$10:$BV$1009)/10^3),
""))</f>
        <v/>
      </c>
      <c r="R80" s="213" t="str" cm="1">
        <f t="array" ref="R80">IF($B79='Output| AER'!$B$21,
IF(AND(ABS(R76*10^3-(SUM(SUMPRODUCT('Calc| Project Costs'!$BV$10:$BV$1009,'Calc| Project Costs'!AE$10:AE$1009)+SUMPRODUCT('Calc| Project Costs'!$BV$10:$BV$1009,'Calc| Project Costs'!BK$10:BK$1009))+SUMPRODUCT(--('Input| Disposals'!$O$8:$O$57='Input| Setup'!$B$37),'Input| Disposals'!V$8:V$57)+R79*10^3))&lt;0.000001,(ABS(R76*10^3-(SUMPRODUCT('Calc| Project Costs'!$BV$10:$BV$1009,'Calc| Project Costs'!BS$10:BS$1009)))&lt;0.000001)),0,1),
IF(LEN($B80)&gt;0,
_xlfn.SWITCH($B80,
'Output| AER'!$B$17,SUMPRODUCT('Calc| Project Costs'!$BV$10:$BV$1009,'Calc| Project Costs'!BC$10:BC$1009)/10^3,
'Output| AER'!$B$18,IF(LEN($B79)&gt;0,SUM(R$9:R79),0),
'Output| AER'!$B$19,(SUMPRODUCT('Calc| Project Costs'!AE$10:AE$1009,'Calc| Project Costs'!$BV$10:$BV$1009)+SUMPRODUCT('Calc| Project Costs'!BK$10:BK$1009,'Calc| Project Costs'!$BV$10:$BV$1009))/10^3,
'Output| AER'!$B$20,SUMPRODUCT(--('Input| Disposals'!$O$8:$O$57='Input| Setup'!$B$37),'Input| Disposals'!V$8:V$57)/10^3,
'Output| AER'!$B$21,R77-R78-R79,
'Output| AER'!$B$23,"",
'Output| AER'!$B$24,'Input| Type 2 capcons'!R$46/10^3,
SUMPRODUCT('Calc| Project Costs'!W$10:W$1009,1*('Calc| Project Costs'!$G$10:$G$1009=$B80),'Calc| Project Costs'!$BV$10:$BV$1009)/10^3),
""))</f>
        <v/>
      </c>
      <c r="S80" s="214" t="str">
        <f>IF(B79='Output| AER'!$B$21,ROUND(S79-'Output| PTRM (DFA)'!$I$223,9),IF(OR(B80='Output| AER'!$B$23,AND(B80="",B79=""),AND(B80="",B79='Output| AER'!$B$24)),"",IFERROR(SUM(N80:R80),0)))</f>
        <v/>
      </c>
    </row>
    <row r="81" spans="2:19" ht="12.75" customHeight="1" x14ac:dyDescent="0.2">
      <c r="B81" s="125" t="str" cm="1">
        <f t="array" ref="B81">IFERROR(_xlfn.LET(_xlpm.x, INDEX(_xlfn.VSTACK(_xlfn.UNIQUE(_xlfn._xlws.FILTER('Input| Projects'!$G$10:$G$1009,'Input| Projects'!$G$10:$G$1009&lt;&gt;"")),'Output| AER'!$B$17:$B$24),ROW(A73)),IF(_xlpm.x=0,"",_xlpm.x)),"")</f>
        <v/>
      </c>
      <c r="C81" s="213" t="str" cm="1">
        <f t="array" ref="C81">IF($B80='Output| AER'!$B$21,
IF(AND(ABS(C77*10^3-(SUM(SUMPRODUCT('Calc| Project Costs'!$BU$10:$BU$1009,'Calc| Project Costs'!Y$10:Y$1009)+SUMPRODUCT('Calc| Project Costs'!$BU$10:$BU$1009,'Calc| Project Costs'!BE$10:BE$1009))+SUMPRODUCT(--('Input| Disposals'!$O$8:$O$57='Input| Setup'!$B$36),'Input| Disposals'!P$8:P$57)+C80*10^3))&lt;0.000001,(ABS(C77*10^3-(SUMPRODUCT('Calc| Project Costs'!$BU$10:$BU$1009,'Calc| Project Costs'!BM$10:BM$1009)))&lt;0.000001)),0,1),
IF(LEN($B81)&gt;0,
_xlfn.SWITCH($B81,
'Output| AER'!$B$17,SUMPRODUCT('Calc| Project Costs'!$BU$10:$BU$1009,'Calc| Project Costs'!AW$10:AW$1009)/10^3,
'Output| AER'!$B$18,IF(LEN($B80)&gt;0,SUM(C$9:C80),0),
'Output| AER'!$B$19,(SUMPRODUCT('Calc| Project Costs'!Y$10:Y$1009,'Calc| Project Costs'!$BU$10:$BU$1009)+SUMPRODUCT('Calc| Project Costs'!BE$10:BE$1009,'Calc| Project Costs'!$BU$10:$BU$1009))/10^3,
'Output| AER'!$B$20,SUMPRODUCT(--('Input| Disposals'!$O$8:$O$57='Input| Setup'!$B$36),'Input| Disposals'!P$8:P$57)/10^3,
'Output| AER'!$B$21,C78-C79-C80,
'Output| AER'!$B$23,"",
'Output| AER'!$B$24,'Input| Type 2 capcons'!C$46/10^3,
SUMPRODUCT('Calc| Project Costs'!Q$10:Q$1009,1*('Calc| Project Costs'!$G$10:$G$1009=$B81),'Calc| Project Costs'!$BU$10:$BU$1009)/10^3),
""))</f>
        <v/>
      </c>
      <c r="D81" s="213" t="str" cm="1">
        <f t="array" ref="D81">IF($B80='Output| AER'!$B$21,
IF(AND(ABS(D77*10^3-(SUM(SUMPRODUCT('Calc| Project Costs'!$BU$10:$BU$1009,'Calc| Project Costs'!Z$10:Z$1009)+SUMPRODUCT('Calc| Project Costs'!$BU$10:$BU$1009,'Calc| Project Costs'!BF$10:BF$1009))+SUMPRODUCT(--('Input| Disposals'!$O$8:$O$57='Input| Setup'!$B$36),'Input| Disposals'!Q$8:Q$57)+D80*10^3))&lt;0.000001,(ABS(D77*10^3-(SUMPRODUCT('Calc| Project Costs'!$BU$10:$BU$1009,'Calc| Project Costs'!BN$10:BN$1009)))&lt;0.000001)),0,1),
IF(LEN($B81)&gt;0,
_xlfn.SWITCH($B81,
'Output| AER'!$B$17,SUMPRODUCT('Calc| Project Costs'!$BU$10:$BU$1009,'Calc| Project Costs'!AX$10:AX$1009)/10^3,
'Output| AER'!$B$18,IF(LEN($B80)&gt;0,SUM(D$9:D80),0),
'Output| AER'!$B$19,(SUMPRODUCT('Calc| Project Costs'!Z$10:Z$1009,'Calc| Project Costs'!$BU$10:$BU$1009)+SUMPRODUCT('Calc| Project Costs'!BF$10:BF$1009,'Calc| Project Costs'!$BU$10:$BU$1009))/10^3,
'Output| AER'!$B$20,SUMPRODUCT(--('Input| Disposals'!$O$8:$O$57='Input| Setup'!$B$36),'Input| Disposals'!Q$8:Q$57)/10^3,
'Output| AER'!$B$21,D78-D79-D80,
'Output| AER'!$B$23,"",
'Output| AER'!$B$24,'Input| Type 2 capcons'!D$46/10^3,
SUMPRODUCT('Calc| Project Costs'!R$10:R$1009,1*('Calc| Project Costs'!$G$10:$G$1009=$B81),'Calc| Project Costs'!$BU$10:$BU$1009)/10^3),
""))</f>
        <v/>
      </c>
      <c r="E81" s="213" t="str" cm="1">
        <f t="array" ref="E81">IF($B80='Output| AER'!$B$21,
IF(AND(ABS(E77*10^3-(SUM(SUMPRODUCT('Calc| Project Costs'!$BU$10:$BU$1009,'Calc| Project Costs'!AA$10:AA$1009)+SUMPRODUCT('Calc| Project Costs'!$BU$10:$BU$1009,'Calc| Project Costs'!BG$10:BG$1009))+SUMPRODUCT(--('Input| Disposals'!$O$8:$O$57='Input| Setup'!$B$36),'Input| Disposals'!R$8:R$57)+E80*10^3))&lt;0.000001,(ABS(E77*10^3-(SUMPRODUCT('Calc| Project Costs'!$BU$10:$BU$1009,'Calc| Project Costs'!BO$10:BO$1009)))&lt;0.000001)),0,1),
IF(LEN($B81)&gt;0,
_xlfn.SWITCH($B81,
'Output| AER'!$B$17,SUMPRODUCT('Calc| Project Costs'!$BU$10:$BU$1009,'Calc| Project Costs'!AY$10:AY$1009)/10^3,
'Output| AER'!$B$18,IF(LEN($B80)&gt;0,SUM(E$9:E80),0),
'Output| AER'!$B$19,(SUMPRODUCT('Calc| Project Costs'!AA$10:AA$1009,'Calc| Project Costs'!$BU$10:$BU$1009)+SUMPRODUCT('Calc| Project Costs'!BG$10:BG$1009,'Calc| Project Costs'!$BU$10:$BU$1009))/10^3,
'Output| AER'!$B$20,SUMPRODUCT(--('Input| Disposals'!$O$8:$O$57='Input| Setup'!$B$36),'Input| Disposals'!R$8:R$57)/10^3,
'Output| AER'!$B$21,E78-E79-E80,
'Output| AER'!$B$23,"",
'Output| AER'!$B$24,'Input| Type 2 capcons'!E$46/10^3,
SUMPRODUCT('Calc| Project Costs'!S$10:S$1009,1*('Calc| Project Costs'!$G$10:$G$1009=$B81),'Calc| Project Costs'!$BU$10:$BU$1009)/10^3),
""))</f>
        <v/>
      </c>
      <c r="F81" s="213" t="str" cm="1">
        <f t="array" ref="F81">IF($B80='Output| AER'!$B$21,
IF(AND(ABS(F77*10^3-(SUM(SUMPRODUCT('Calc| Project Costs'!$BU$10:$BU$1009,'Calc| Project Costs'!AB$10:AB$1009)+SUMPRODUCT('Calc| Project Costs'!$BU$10:$BU$1009,'Calc| Project Costs'!BH$10:BH$1009))+SUMPRODUCT(--('Input| Disposals'!$O$8:$O$57='Input| Setup'!$B$36),'Input| Disposals'!S$8:S$57)+F80*10^3))&lt;0.000001,(ABS(F77*10^3-(SUMPRODUCT('Calc| Project Costs'!$BU$10:$BU$1009,'Calc| Project Costs'!BP$10:BP$1009)))&lt;0.000001)),0,1),
IF(LEN($B81)&gt;0,
_xlfn.SWITCH($B81,
'Output| AER'!$B$17,SUMPRODUCT('Calc| Project Costs'!$BU$10:$BU$1009,'Calc| Project Costs'!AZ$10:AZ$1009)/10^3,
'Output| AER'!$B$18,IF(LEN($B80)&gt;0,SUM(F$9:F80),0),
'Output| AER'!$B$19,(SUMPRODUCT('Calc| Project Costs'!AB$10:AB$1009,'Calc| Project Costs'!$BU$10:$BU$1009)+SUMPRODUCT('Calc| Project Costs'!BH$10:BH$1009,'Calc| Project Costs'!$BU$10:$BU$1009))/10^3,
'Output| AER'!$B$20,SUMPRODUCT(--('Input| Disposals'!$O$8:$O$57='Input| Setup'!$B$36),'Input| Disposals'!S$8:S$57)/10^3,
'Output| AER'!$B$21,F78-F79-F80,
'Output| AER'!$B$23,"",
'Output| AER'!$B$24,'Input| Type 2 capcons'!F$46/10^3,
SUMPRODUCT('Calc| Project Costs'!T$10:T$1009,1*('Calc| Project Costs'!$G$10:$G$1009=$B81),'Calc| Project Costs'!$BU$10:$BU$1009)/10^3),
""))</f>
        <v/>
      </c>
      <c r="G81" s="213" t="str" cm="1">
        <f t="array" ref="G81">IF($B80='Output| AER'!$B$21,
IF(AND(ABS(G77*10^3-(SUM(SUMPRODUCT('Calc| Project Costs'!$BU$10:$BU$1009,'Calc| Project Costs'!AC$10:AC$1009)+SUMPRODUCT('Calc| Project Costs'!$BU$10:$BU$1009,'Calc| Project Costs'!BI$10:BI$1009))+SUMPRODUCT(--('Input| Disposals'!$O$8:$O$57='Input| Setup'!$B$36),'Input| Disposals'!T$8:T$57)+G80*10^3))&lt;0.000001,(ABS(G77*10^3-(SUMPRODUCT('Calc| Project Costs'!$BU$10:$BU$1009,'Calc| Project Costs'!BQ$10:BQ$1009)))&lt;0.000001)),0,1),
IF(LEN($B81)&gt;0,
_xlfn.SWITCH($B81,
'Output| AER'!$B$17,SUMPRODUCT('Calc| Project Costs'!$BU$10:$BU$1009,'Calc| Project Costs'!BA$10:BA$1009)/10^3,
'Output| AER'!$B$18,IF(LEN($B80)&gt;0,SUM(G$9:G80),0),
'Output| AER'!$B$19,(SUMPRODUCT('Calc| Project Costs'!AC$10:AC$1009,'Calc| Project Costs'!$BU$10:$BU$1009)+SUMPRODUCT('Calc| Project Costs'!BI$10:BI$1009,'Calc| Project Costs'!$BU$10:$BU$1009))/10^3,
'Output| AER'!$B$20,SUMPRODUCT(--('Input| Disposals'!$O$8:$O$57='Input| Setup'!$B$36),'Input| Disposals'!T$8:T$57)/10^3,
'Output| AER'!$B$21,G78-G79-G80,
'Output| AER'!$B$23,"",
'Output| AER'!$B$24,'Input| Type 2 capcons'!G$46/10^3,
SUMPRODUCT('Calc| Project Costs'!U$10:U$1009,1*('Calc| Project Costs'!$G$10:$G$1009=$B81),'Calc| Project Costs'!$BU$10:$BU$1009)/10^3),
""))</f>
        <v/>
      </c>
      <c r="H81" s="213" t="str" cm="1">
        <f t="array" ref="H81">IF($B80='Output| AER'!$B$21,
IF(AND(ABS(H77*10^3-(SUM(SUMPRODUCT('Calc| Project Costs'!$BU$10:$BU$1009,'Calc| Project Costs'!AD$10:AD$1009)+SUMPRODUCT('Calc| Project Costs'!$BU$10:$BU$1009,'Calc| Project Costs'!BJ$10:BJ$1009))+SUMPRODUCT(--('Input| Disposals'!$O$8:$O$57='Input| Setup'!$B$36),'Input| Disposals'!U$8:U$57)+H80*10^3))&lt;0.000001,(ABS(H77*10^3-(SUMPRODUCT('Calc| Project Costs'!$BU$10:$BU$1009,'Calc| Project Costs'!BR$10:BR$1009)))&lt;0.000001)),0,1),
IF(LEN($B81)&gt;0,
_xlfn.SWITCH($B81,
'Output| AER'!$B$17,SUMPRODUCT('Calc| Project Costs'!$BU$10:$BU$1009,'Calc| Project Costs'!BB$10:BB$1009)/10^3,
'Output| AER'!$B$18,IF(LEN($B80)&gt;0,SUM(H$9:H80),0),
'Output| AER'!$B$19,(SUMPRODUCT('Calc| Project Costs'!AD$10:AD$1009,'Calc| Project Costs'!$BU$10:$BU$1009)+SUMPRODUCT('Calc| Project Costs'!BJ$10:BJ$1009,'Calc| Project Costs'!$BU$10:$BU$1009))/10^3,
'Output| AER'!$B$20,SUMPRODUCT(--('Input| Disposals'!$O$8:$O$57='Input| Setup'!$B$36),'Input| Disposals'!U$8:U$57)/10^3,
'Output| AER'!$B$21,H78-H79-H80,
'Output| AER'!$B$23,"",
'Output| AER'!$B$24,'Input| Type 2 capcons'!H$46/10^3,
SUMPRODUCT('Calc| Project Costs'!V$10:V$1009,1*('Calc| Project Costs'!$G$10:$G$1009=$B81),'Calc| Project Costs'!$BU$10:$BU$1009)/10^3),
""))</f>
        <v/>
      </c>
      <c r="I81" s="213" t="str" cm="1">
        <f t="array" ref="I81">IF($B80='Output| AER'!$B$21,
IF(AND(ABS(I77*10^3-(SUM(SUMPRODUCT('Calc| Project Costs'!$BU$10:$BU$1009,'Calc| Project Costs'!AE$10:AE$1009)+SUMPRODUCT('Calc| Project Costs'!$BU$10:$BU$1009,'Calc| Project Costs'!BK$10:BK$1009))+SUMPRODUCT(--('Input| Disposals'!$O$8:$O$57='Input| Setup'!$B$36),'Input| Disposals'!V$8:V$57)+I80*10^3))&lt;0.000001,(ABS(I77*10^3-(SUMPRODUCT('Calc| Project Costs'!$BU$10:$BU$1009,'Calc| Project Costs'!BS$10:BS$1009)))&lt;0.000001)),0,1),
IF(LEN($B81)&gt;0,
_xlfn.SWITCH($B81,
'Output| AER'!$B$17,SUMPRODUCT('Calc| Project Costs'!$BU$10:$BU$1009,'Calc| Project Costs'!BC$10:BC$1009)/10^3,
'Output| AER'!$B$18,IF(LEN($B80)&gt;0,SUM(I$9:I80),0),
'Output| AER'!$B$19,(SUMPRODUCT('Calc| Project Costs'!AE$10:AE$1009,'Calc| Project Costs'!$BU$10:$BU$1009)+SUMPRODUCT('Calc| Project Costs'!BK$10:BK$1009,'Calc| Project Costs'!$BU$10:$BU$1009))/10^3,
'Output| AER'!$B$20,SUMPRODUCT(--('Input| Disposals'!$O$8:$O$57='Input| Setup'!$B$36),'Input| Disposals'!V$8:V$57)/10^3,
'Output| AER'!$B$21,I78-I79-I80,
'Output| AER'!$B$23,"",
'Output| AER'!$B$24,'Input| Type 2 capcons'!I$46/10^3,
SUMPRODUCT('Calc| Project Costs'!W$10:W$1009,1*('Calc| Project Costs'!$G$10:$G$1009=$B81),'Calc| Project Costs'!$BU$10:$BU$1009)/10^3),
""))</f>
        <v/>
      </c>
      <c r="J81" s="214" t="str">
        <f>IF(B80='Output| AER'!$B$21,ROUND(J80-'Output| PTRM (SCS)'!$I$223,9),IF(OR(B81='Output| AER'!$B$23,AND(B81="",B80=""),AND(B81="",B80='Output| AER'!$B$24)),"",IFERROR(SUM(E81:I81),0)))</f>
        <v/>
      </c>
      <c r="L81" s="213" t="str" cm="1">
        <f t="array" ref="L81">IF($B80='Output| AER'!$B$21,
IF(AND(ABS(L77*10^3-(SUM(SUMPRODUCT('Calc| Project Costs'!$BV$10:$BV$1009,'Calc| Project Costs'!Y$10:Y$1009)+SUMPRODUCT('Calc| Project Costs'!$BV$10:$BV$1009,'Calc| Project Costs'!BE$10:BE$1009))+SUMPRODUCT(--('Input| Disposals'!$O$8:$O$57='Input| Setup'!$B$37),'Input| Disposals'!P$8:P$57)+L80*10^3))&lt;0.000001,(ABS(L77*10^3-(SUMPRODUCT('Calc| Project Costs'!$BV$10:$BV$1009,'Calc| Project Costs'!BM$10:BM$1009)))&lt;0.000001)),0,1),
IF(LEN($B81)&gt;0,
_xlfn.SWITCH($B81,
'Output| AER'!$B$17,SUMPRODUCT('Calc| Project Costs'!$BV$10:$BV$1009,'Calc| Project Costs'!AW$10:AW$1009)/10^3,
'Output| AER'!$B$18,IF(LEN($B80)&gt;0,SUM(L$9:L80),0),
'Output| AER'!$B$19,(SUMPRODUCT('Calc| Project Costs'!Y$10:Y$1009,'Calc| Project Costs'!$BV$10:$BV$1009)+SUMPRODUCT('Calc| Project Costs'!BE$10:BE$1009,'Calc| Project Costs'!$BV$10:$BV$1009))/10^3,
'Output| AER'!$B$20,SUMPRODUCT(--('Input| Disposals'!$O$8:$O$57='Input| Setup'!$B$37),'Input| Disposals'!P$8:P$57)/10^3,
'Output| AER'!$B$21,L78-L79-L80,
'Output| AER'!$B$23,"",
'Output| AER'!$B$24,'Input| Type 2 capcons'!L$46/10^3,
SUMPRODUCT('Calc| Project Costs'!Q$10:Q$1009,1*('Calc| Project Costs'!$G$10:$G$1009=$B81),'Calc| Project Costs'!$BV$10:$BV$1009)/10^3),
""))</f>
        <v/>
      </c>
      <c r="M81" s="213" t="str" cm="1">
        <f t="array" ref="M81">IF($B80='Output| AER'!$B$21,
IF(AND(ABS(M77*10^3-(SUM(SUMPRODUCT('Calc| Project Costs'!$BV$10:$BV$1009,'Calc| Project Costs'!Z$10:Z$1009)+SUMPRODUCT('Calc| Project Costs'!$BV$10:$BV$1009,'Calc| Project Costs'!BF$10:BF$1009))+SUMPRODUCT(--('Input| Disposals'!$O$8:$O$57='Input| Setup'!$B$37),'Input| Disposals'!Q$8:Q$57)+M80*10^3))&lt;0.000001,(ABS(M77*10^3-(SUMPRODUCT('Calc| Project Costs'!$BV$10:$BV$1009,'Calc| Project Costs'!BN$10:BN$1009)))&lt;0.000001)),0,1),
IF(LEN($B81)&gt;0,
_xlfn.SWITCH($B81,
'Output| AER'!$B$17,SUMPRODUCT('Calc| Project Costs'!$BV$10:$BV$1009,'Calc| Project Costs'!AX$10:AX$1009)/10^3,
'Output| AER'!$B$18,IF(LEN($B80)&gt;0,SUM(M$9:M80),0),
'Output| AER'!$B$19,(SUMPRODUCT('Calc| Project Costs'!Z$10:Z$1009,'Calc| Project Costs'!$BV$10:$BV$1009)+SUMPRODUCT('Calc| Project Costs'!BF$10:BF$1009,'Calc| Project Costs'!$BV$10:$BV$1009))/10^3,
'Output| AER'!$B$20,SUMPRODUCT(--('Input| Disposals'!$O$8:$O$57='Input| Setup'!$B$37),'Input| Disposals'!Q$8:Q$57)/10^3,
'Output| AER'!$B$21,M78-M79-M80,
'Output| AER'!$B$23,"",
'Output| AER'!$B$24,'Input| Type 2 capcons'!M$46/10^3,
SUMPRODUCT('Calc| Project Costs'!R$10:R$1009,1*('Calc| Project Costs'!$G$10:$G$1009=$B81),'Calc| Project Costs'!$BV$10:$BV$1009)/10^3),
""))</f>
        <v/>
      </c>
      <c r="N81" s="213" t="str" cm="1">
        <f t="array" ref="N81">IF($B80='Output| AER'!$B$21,
IF(AND(ABS(N77*10^3-(SUM(SUMPRODUCT('Calc| Project Costs'!$BV$10:$BV$1009,'Calc| Project Costs'!AA$10:AA$1009)+SUMPRODUCT('Calc| Project Costs'!$BV$10:$BV$1009,'Calc| Project Costs'!BG$10:BG$1009))+SUMPRODUCT(--('Input| Disposals'!$O$8:$O$57='Input| Setup'!$B$37),'Input| Disposals'!R$8:R$57)+N80*10^3))&lt;0.000001,(ABS(N77*10^3-(SUMPRODUCT('Calc| Project Costs'!$BV$10:$BV$1009,'Calc| Project Costs'!BO$10:BO$1009)))&lt;0.000001)),0,1),
IF(LEN($B81)&gt;0,
_xlfn.SWITCH($B81,
'Output| AER'!$B$17,SUMPRODUCT('Calc| Project Costs'!$BV$10:$BV$1009,'Calc| Project Costs'!AY$10:AY$1009)/10^3,
'Output| AER'!$B$18,IF(LEN($B80)&gt;0,SUM(N$9:N80),0),
'Output| AER'!$B$19,(SUMPRODUCT('Calc| Project Costs'!AA$10:AA$1009,'Calc| Project Costs'!$BV$10:$BV$1009)+SUMPRODUCT('Calc| Project Costs'!BG$10:BG$1009,'Calc| Project Costs'!$BV$10:$BV$1009))/10^3,
'Output| AER'!$B$20,SUMPRODUCT(--('Input| Disposals'!$O$8:$O$57='Input| Setup'!$B$37),'Input| Disposals'!R$8:R$57)/10^3,
'Output| AER'!$B$21,N78-N79-N80,
'Output| AER'!$B$23,"",
'Output| AER'!$B$24,'Input| Type 2 capcons'!N$46/10^3,
SUMPRODUCT('Calc| Project Costs'!S$10:S$1009,1*('Calc| Project Costs'!$G$10:$G$1009=$B81),'Calc| Project Costs'!$BV$10:$BV$1009)/10^3),
""))</f>
        <v/>
      </c>
      <c r="O81" s="213" t="str" cm="1">
        <f t="array" ref="O81">IF($B80='Output| AER'!$B$21,
IF(AND(ABS(O77*10^3-(SUM(SUMPRODUCT('Calc| Project Costs'!$BV$10:$BV$1009,'Calc| Project Costs'!AB$10:AB$1009)+SUMPRODUCT('Calc| Project Costs'!$BV$10:$BV$1009,'Calc| Project Costs'!BH$10:BH$1009))+SUMPRODUCT(--('Input| Disposals'!$O$8:$O$57='Input| Setup'!$B$37),'Input| Disposals'!S$8:S$57)+O80*10^3))&lt;0.000001,(ABS(O77*10^3-(SUMPRODUCT('Calc| Project Costs'!$BV$10:$BV$1009,'Calc| Project Costs'!BP$10:BP$1009)))&lt;0.000001)),0,1),
IF(LEN($B81)&gt;0,
_xlfn.SWITCH($B81,
'Output| AER'!$B$17,SUMPRODUCT('Calc| Project Costs'!$BV$10:$BV$1009,'Calc| Project Costs'!AZ$10:AZ$1009)/10^3,
'Output| AER'!$B$18,IF(LEN($B80)&gt;0,SUM(O$9:O80),0),
'Output| AER'!$B$19,(SUMPRODUCT('Calc| Project Costs'!AB$10:AB$1009,'Calc| Project Costs'!$BV$10:$BV$1009)+SUMPRODUCT('Calc| Project Costs'!BH$10:BH$1009,'Calc| Project Costs'!$BV$10:$BV$1009))/10^3,
'Output| AER'!$B$20,SUMPRODUCT(--('Input| Disposals'!$O$8:$O$57='Input| Setup'!$B$37),'Input| Disposals'!S$8:S$57)/10^3,
'Output| AER'!$B$21,O78-O79-O80,
'Output| AER'!$B$23,"",
'Output| AER'!$B$24,'Input| Type 2 capcons'!O$46/10^3,
SUMPRODUCT('Calc| Project Costs'!T$10:T$1009,1*('Calc| Project Costs'!$G$10:$G$1009=$B81),'Calc| Project Costs'!$BV$10:$BV$1009)/10^3),
""))</f>
        <v/>
      </c>
      <c r="P81" s="213" t="str" cm="1">
        <f t="array" ref="P81">IF($B80='Output| AER'!$B$21,
IF(AND(ABS(P77*10^3-(SUM(SUMPRODUCT('Calc| Project Costs'!$BV$10:$BV$1009,'Calc| Project Costs'!AC$10:AC$1009)+SUMPRODUCT('Calc| Project Costs'!$BV$10:$BV$1009,'Calc| Project Costs'!BI$10:BI$1009))+SUMPRODUCT(--('Input| Disposals'!$O$8:$O$57='Input| Setup'!$B$37),'Input| Disposals'!T$8:T$57)+P80*10^3))&lt;0.000001,(ABS(P77*10^3-(SUMPRODUCT('Calc| Project Costs'!$BV$10:$BV$1009,'Calc| Project Costs'!BQ$10:BQ$1009)))&lt;0.000001)),0,1),
IF(LEN($B81)&gt;0,
_xlfn.SWITCH($B81,
'Output| AER'!$B$17,SUMPRODUCT('Calc| Project Costs'!$BV$10:$BV$1009,'Calc| Project Costs'!BA$10:BA$1009)/10^3,
'Output| AER'!$B$18,IF(LEN($B80)&gt;0,SUM(P$9:P80),0),
'Output| AER'!$B$19,(SUMPRODUCT('Calc| Project Costs'!AC$10:AC$1009,'Calc| Project Costs'!$BV$10:$BV$1009)+SUMPRODUCT('Calc| Project Costs'!BI$10:BI$1009,'Calc| Project Costs'!$BV$10:$BV$1009))/10^3,
'Output| AER'!$B$20,SUMPRODUCT(--('Input| Disposals'!$O$8:$O$57='Input| Setup'!$B$37),'Input| Disposals'!T$8:T$57)/10^3,
'Output| AER'!$B$21,P78-P79-P80,
'Output| AER'!$B$23,"",
'Output| AER'!$B$24,'Input| Type 2 capcons'!P$46/10^3,
SUMPRODUCT('Calc| Project Costs'!U$10:U$1009,1*('Calc| Project Costs'!$G$10:$G$1009=$B81),'Calc| Project Costs'!$BV$10:$BV$1009)/10^3),
""))</f>
        <v/>
      </c>
      <c r="Q81" s="213" t="str" cm="1">
        <f t="array" ref="Q81">IF($B80='Output| AER'!$B$21,
IF(AND(ABS(Q77*10^3-(SUM(SUMPRODUCT('Calc| Project Costs'!$BV$10:$BV$1009,'Calc| Project Costs'!AD$10:AD$1009)+SUMPRODUCT('Calc| Project Costs'!$BV$10:$BV$1009,'Calc| Project Costs'!BJ$10:BJ$1009))+SUMPRODUCT(--('Input| Disposals'!$O$8:$O$57='Input| Setup'!$B$37),'Input| Disposals'!U$8:U$57)+Q80*10^3))&lt;0.000001,(ABS(Q77*10^3-(SUMPRODUCT('Calc| Project Costs'!$BV$10:$BV$1009,'Calc| Project Costs'!BR$10:BR$1009)))&lt;0.000001)),0,1),
IF(LEN($B81)&gt;0,
_xlfn.SWITCH($B81,
'Output| AER'!$B$17,SUMPRODUCT('Calc| Project Costs'!$BV$10:$BV$1009,'Calc| Project Costs'!BB$10:BB$1009)/10^3,
'Output| AER'!$B$18,IF(LEN($B80)&gt;0,SUM(Q$9:Q80),0),
'Output| AER'!$B$19,(SUMPRODUCT('Calc| Project Costs'!AD$10:AD$1009,'Calc| Project Costs'!$BV$10:$BV$1009)+SUMPRODUCT('Calc| Project Costs'!BJ$10:BJ$1009,'Calc| Project Costs'!$BV$10:$BV$1009))/10^3,
'Output| AER'!$B$20,SUMPRODUCT(--('Input| Disposals'!$O$8:$O$57='Input| Setup'!$B$37),'Input| Disposals'!U$8:U$57)/10^3,
'Output| AER'!$B$21,Q78-Q79-Q80,
'Output| AER'!$B$23,"",
'Output| AER'!$B$24,'Input| Type 2 capcons'!Q$46/10^3,
SUMPRODUCT('Calc| Project Costs'!V$10:V$1009,1*('Calc| Project Costs'!$G$10:$G$1009=$B81),'Calc| Project Costs'!$BV$10:$BV$1009)/10^3),
""))</f>
        <v/>
      </c>
      <c r="R81" s="213" t="str" cm="1">
        <f t="array" ref="R81">IF($B80='Output| AER'!$B$21,
IF(AND(ABS(R77*10^3-(SUM(SUMPRODUCT('Calc| Project Costs'!$BV$10:$BV$1009,'Calc| Project Costs'!AE$10:AE$1009)+SUMPRODUCT('Calc| Project Costs'!$BV$10:$BV$1009,'Calc| Project Costs'!BK$10:BK$1009))+SUMPRODUCT(--('Input| Disposals'!$O$8:$O$57='Input| Setup'!$B$37),'Input| Disposals'!V$8:V$57)+R80*10^3))&lt;0.000001,(ABS(R77*10^3-(SUMPRODUCT('Calc| Project Costs'!$BV$10:$BV$1009,'Calc| Project Costs'!BS$10:BS$1009)))&lt;0.000001)),0,1),
IF(LEN($B81)&gt;0,
_xlfn.SWITCH($B81,
'Output| AER'!$B$17,SUMPRODUCT('Calc| Project Costs'!$BV$10:$BV$1009,'Calc| Project Costs'!BC$10:BC$1009)/10^3,
'Output| AER'!$B$18,IF(LEN($B80)&gt;0,SUM(R$9:R80),0),
'Output| AER'!$B$19,(SUMPRODUCT('Calc| Project Costs'!AE$10:AE$1009,'Calc| Project Costs'!$BV$10:$BV$1009)+SUMPRODUCT('Calc| Project Costs'!BK$10:BK$1009,'Calc| Project Costs'!$BV$10:$BV$1009))/10^3,
'Output| AER'!$B$20,SUMPRODUCT(--('Input| Disposals'!$O$8:$O$57='Input| Setup'!$B$37),'Input| Disposals'!V$8:V$57)/10^3,
'Output| AER'!$B$21,R78-R79-R80,
'Output| AER'!$B$23,"",
'Output| AER'!$B$24,'Input| Type 2 capcons'!R$46/10^3,
SUMPRODUCT('Calc| Project Costs'!W$10:W$1009,1*('Calc| Project Costs'!$G$10:$G$1009=$B81),'Calc| Project Costs'!$BV$10:$BV$1009)/10^3),
""))</f>
        <v/>
      </c>
      <c r="S81" s="214" t="str">
        <f>IF(B80='Output| AER'!$B$21,ROUND(S80-'Output| PTRM (DFA)'!$I$223,9),IF(OR(B81='Output| AER'!$B$23,AND(B81="",B80=""),AND(B81="",B80='Output| AER'!$B$24)),"",IFERROR(SUM(N81:R81),0)))</f>
        <v/>
      </c>
    </row>
    <row r="82" spans="2:19" ht="12.75" customHeight="1" x14ac:dyDescent="0.2">
      <c r="B82" s="125" t="str" cm="1">
        <f t="array" ref="B82">IFERROR(_xlfn.LET(_xlpm.x, INDEX(_xlfn.VSTACK(_xlfn.UNIQUE(_xlfn._xlws.FILTER('Input| Projects'!$G$10:$G$1009,'Input| Projects'!$G$10:$G$1009&lt;&gt;"")),'Output| AER'!$B$17:$B$24),ROW(A74)),IF(_xlpm.x=0,"",_xlpm.x)),"")</f>
        <v/>
      </c>
      <c r="C82" s="213" t="str" cm="1">
        <f t="array" ref="C82">IF($B81='Output| AER'!$B$21,
IF(AND(ABS(C78*10^3-(SUM(SUMPRODUCT('Calc| Project Costs'!$BU$10:$BU$1009,'Calc| Project Costs'!Y$10:Y$1009)+SUMPRODUCT('Calc| Project Costs'!$BU$10:$BU$1009,'Calc| Project Costs'!BE$10:BE$1009))+SUMPRODUCT(--('Input| Disposals'!$O$8:$O$57='Input| Setup'!$B$36),'Input| Disposals'!P$8:P$57)+C81*10^3))&lt;0.000001,(ABS(C78*10^3-(SUMPRODUCT('Calc| Project Costs'!$BU$10:$BU$1009,'Calc| Project Costs'!BM$10:BM$1009)))&lt;0.000001)),0,1),
IF(LEN($B82)&gt;0,
_xlfn.SWITCH($B82,
'Output| AER'!$B$17,SUMPRODUCT('Calc| Project Costs'!$BU$10:$BU$1009,'Calc| Project Costs'!AW$10:AW$1009)/10^3,
'Output| AER'!$B$18,IF(LEN($B81)&gt;0,SUM(C$9:C81),0),
'Output| AER'!$B$19,(SUMPRODUCT('Calc| Project Costs'!Y$10:Y$1009,'Calc| Project Costs'!$BU$10:$BU$1009)+SUMPRODUCT('Calc| Project Costs'!BE$10:BE$1009,'Calc| Project Costs'!$BU$10:$BU$1009))/10^3,
'Output| AER'!$B$20,SUMPRODUCT(--('Input| Disposals'!$O$8:$O$57='Input| Setup'!$B$36),'Input| Disposals'!P$8:P$57)/10^3,
'Output| AER'!$B$21,C79-C80-C81,
'Output| AER'!$B$23,"",
'Output| AER'!$B$24,'Input| Type 2 capcons'!C$46/10^3,
SUMPRODUCT('Calc| Project Costs'!Q$10:Q$1009,1*('Calc| Project Costs'!$G$10:$G$1009=$B82),'Calc| Project Costs'!$BU$10:$BU$1009)/10^3),
""))</f>
        <v/>
      </c>
      <c r="D82" s="213" t="str" cm="1">
        <f t="array" ref="D82">IF($B81='Output| AER'!$B$21,
IF(AND(ABS(D78*10^3-(SUM(SUMPRODUCT('Calc| Project Costs'!$BU$10:$BU$1009,'Calc| Project Costs'!Z$10:Z$1009)+SUMPRODUCT('Calc| Project Costs'!$BU$10:$BU$1009,'Calc| Project Costs'!BF$10:BF$1009))+SUMPRODUCT(--('Input| Disposals'!$O$8:$O$57='Input| Setup'!$B$36),'Input| Disposals'!Q$8:Q$57)+D81*10^3))&lt;0.000001,(ABS(D78*10^3-(SUMPRODUCT('Calc| Project Costs'!$BU$10:$BU$1009,'Calc| Project Costs'!BN$10:BN$1009)))&lt;0.000001)),0,1),
IF(LEN($B82)&gt;0,
_xlfn.SWITCH($B82,
'Output| AER'!$B$17,SUMPRODUCT('Calc| Project Costs'!$BU$10:$BU$1009,'Calc| Project Costs'!AX$10:AX$1009)/10^3,
'Output| AER'!$B$18,IF(LEN($B81)&gt;0,SUM(D$9:D81),0),
'Output| AER'!$B$19,(SUMPRODUCT('Calc| Project Costs'!Z$10:Z$1009,'Calc| Project Costs'!$BU$10:$BU$1009)+SUMPRODUCT('Calc| Project Costs'!BF$10:BF$1009,'Calc| Project Costs'!$BU$10:$BU$1009))/10^3,
'Output| AER'!$B$20,SUMPRODUCT(--('Input| Disposals'!$O$8:$O$57='Input| Setup'!$B$36),'Input| Disposals'!Q$8:Q$57)/10^3,
'Output| AER'!$B$21,D79-D80-D81,
'Output| AER'!$B$23,"",
'Output| AER'!$B$24,'Input| Type 2 capcons'!D$46/10^3,
SUMPRODUCT('Calc| Project Costs'!R$10:R$1009,1*('Calc| Project Costs'!$G$10:$G$1009=$B82),'Calc| Project Costs'!$BU$10:$BU$1009)/10^3),
""))</f>
        <v/>
      </c>
      <c r="E82" s="213" t="str" cm="1">
        <f t="array" ref="E82">IF($B81='Output| AER'!$B$21,
IF(AND(ABS(E78*10^3-(SUM(SUMPRODUCT('Calc| Project Costs'!$BU$10:$BU$1009,'Calc| Project Costs'!AA$10:AA$1009)+SUMPRODUCT('Calc| Project Costs'!$BU$10:$BU$1009,'Calc| Project Costs'!BG$10:BG$1009))+SUMPRODUCT(--('Input| Disposals'!$O$8:$O$57='Input| Setup'!$B$36),'Input| Disposals'!R$8:R$57)+E81*10^3))&lt;0.000001,(ABS(E78*10^3-(SUMPRODUCT('Calc| Project Costs'!$BU$10:$BU$1009,'Calc| Project Costs'!BO$10:BO$1009)))&lt;0.000001)),0,1),
IF(LEN($B82)&gt;0,
_xlfn.SWITCH($B82,
'Output| AER'!$B$17,SUMPRODUCT('Calc| Project Costs'!$BU$10:$BU$1009,'Calc| Project Costs'!AY$10:AY$1009)/10^3,
'Output| AER'!$B$18,IF(LEN($B81)&gt;0,SUM(E$9:E81),0),
'Output| AER'!$B$19,(SUMPRODUCT('Calc| Project Costs'!AA$10:AA$1009,'Calc| Project Costs'!$BU$10:$BU$1009)+SUMPRODUCT('Calc| Project Costs'!BG$10:BG$1009,'Calc| Project Costs'!$BU$10:$BU$1009))/10^3,
'Output| AER'!$B$20,SUMPRODUCT(--('Input| Disposals'!$O$8:$O$57='Input| Setup'!$B$36),'Input| Disposals'!R$8:R$57)/10^3,
'Output| AER'!$B$21,E79-E80-E81,
'Output| AER'!$B$23,"",
'Output| AER'!$B$24,'Input| Type 2 capcons'!E$46/10^3,
SUMPRODUCT('Calc| Project Costs'!S$10:S$1009,1*('Calc| Project Costs'!$G$10:$G$1009=$B82),'Calc| Project Costs'!$BU$10:$BU$1009)/10^3),
""))</f>
        <v/>
      </c>
      <c r="F82" s="213" t="str" cm="1">
        <f t="array" ref="F82">IF($B81='Output| AER'!$B$21,
IF(AND(ABS(F78*10^3-(SUM(SUMPRODUCT('Calc| Project Costs'!$BU$10:$BU$1009,'Calc| Project Costs'!AB$10:AB$1009)+SUMPRODUCT('Calc| Project Costs'!$BU$10:$BU$1009,'Calc| Project Costs'!BH$10:BH$1009))+SUMPRODUCT(--('Input| Disposals'!$O$8:$O$57='Input| Setup'!$B$36),'Input| Disposals'!S$8:S$57)+F81*10^3))&lt;0.000001,(ABS(F78*10^3-(SUMPRODUCT('Calc| Project Costs'!$BU$10:$BU$1009,'Calc| Project Costs'!BP$10:BP$1009)))&lt;0.000001)),0,1),
IF(LEN($B82)&gt;0,
_xlfn.SWITCH($B82,
'Output| AER'!$B$17,SUMPRODUCT('Calc| Project Costs'!$BU$10:$BU$1009,'Calc| Project Costs'!AZ$10:AZ$1009)/10^3,
'Output| AER'!$B$18,IF(LEN($B81)&gt;0,SUM(F$9:F81),0),
'Output| AER'!$B$19,(SUMPRODUCT('Calc| Project Costs'!AB$10:AB$1009,'Calc| Project Costs'!$BU$10:$BU$1009)+SUMPRODUCT('Calc| Project Costs'!BH$10:BH$1009,'Calc| Project Costs'!$BU$10:$BU$1009))/10^3,
'Output| AER'!$B$20,SUMPRODUCT(--('Input| Disposals'!$O$8:$O$57='Input| Setup'!$B$36),'Input| Disposals'!S$8:S$57)/10^3,
'Output| AER'!$B$21,F79-F80-F81,
'Output| AER'!$B$23,"",
'Output| AER'!$B$24,'Input| Type 2 capcons'!F$46/10^3,
SUMPRODUCT('Calc| Project Costs'!T$10:T$1009,1*('Calc| Project Costs'!$G$10:$G$1009=$B82),'Calc| Project Costs'!$BU$10:$BU$1009)/10^3),
""))</f>
        <v/>
      </c>
      <c r="G82" s="213" t="str" cm="1">
        <f t="array" ref="G82">IF($B81='Output| AER'!$B$21,
IF(AND(ABS(G78*10^3-(SUM(SUMPRODUCT('Calc| Project Costs'!$BU$10:$BU$1009,'Calc| Project Costs'!AC$10:AC$1009)+SUMPRODUCT('Calc| Project Costs'!$BU$10:$BU$1009,'Calc| Project Costs'!BI$10:BI$1009))+SUMPRODUCT(--('Input| Disposals'!$O$8:$O$57='Input| Setup'!$B$36),'Input| Disposals'!T$8:T$57)+G81*10^3))&lt;0.000001,(ABS(G78*10^3-(SUMPRODUCT('Calc| Project Costs'!$BU$10:$BU$1009,'Calc| Project Costs'!BQ$10:BQ$1009)))&lt;0.000001)),0,1),
IF(LEN($B82)&gt;0,
_xlfn.SWITCH($B82,
'Output| AER'!$B$17,SUMPRODUCT('Calc| Project Costs'!$BU$10:$BU$1009,'Calc| Project Costs'!BA$10:BA$1009)/10^3,
'Output| AER'!$B$18,IF(LEN($B81)&gt;0,SUM(G$9:G81),0),
'Output| AER'!$B$19,(SUMPRODUCT('Calc| Project Costs'!AC$10:AC$1009,'Calc| Project Costs'!$BU$10:$BU$1009)+SUMPRODUCT('Calc| Project Costs'!BI$10:BI$1009,'Calc| Project Costs'!$BU$10:$BU$1009))/10^3,
'Output| AER'!$B$20,SUMPRODUCT(--('Input| Disposals'!$O$8:$O$57='Input| Setup'!$B$36),'Input| Disposals'!T$8:T$57)/10^3,
'Output| AER'!$B$21,G79-G80-G81,
'Output| AER'!$B$23,"",
'Output| AER'!$B$24,'Input| Type 2 capcons'!G$46/10^3,
SUMPRODUCT('Calc| Project Costs'!U$10:U$1009,1*('Calc| Project Costs'!$G$10:$G$1009=$B82),'Calc| Project Costs'!$BU$10:$BU$1009)/10^3),
""))</f>
        <v/>
      </c>
      <c r="H82" s="213" t="str" cm="1">
        <f t="array" ref="H82">IF($B81='Output| AER'!$B$21,
IF(AND(ABS(H78*10^3-(SUM(SUMPRODUCT('Calc| Project Costs'!$BU$10:$BU$1009,'Calc| Project Costs'!AD$10:AD$1009)+SUMPRODUCT('Calc| Project Costs'!$BU$10:$BU$1009,'Calc| Project Costs'!BJ$10:BJ$1009))+SUMPRODUCT(--('Input| Disposals'!$O$8:$O$57='Input| Setup'!$B$36),'Input| Disposals'!U$8:U$57)+H81*10^3))&lt;0.000001,(ABS(H78*10^3-(SUMPRODUCT('Calc| Project Costs'!$BU$10:$BU$1009,'Calc| Project Costs'!BR$10:BR$1009)))&lt;0.000001)),0,1),
IF(LEN($B82)&gt;0,
_xlfn.SWITCH($B82,
'Output| AER'!$B$17,SUMPRODUCT('Calc| Project Costs'!$BU$10:$BU$1009,'Calc| Project Costs'!BB$10:BB$1009)/10^3,
'Output| AER'!$B$18,IF(LEN($B81)&gt;0,SUM(H$9:H81),0),
'Output| AER'!$B$19,(SUMPRODUCT('Calc| Project Costs'!AD$10:AD$1009,'Calc| Project Costs'!$BU$10:$BU$1009)+SUMPRODUCT('Calc| Project Costs'!BJ$10:BJ$1009,'Calc| Project Costs'!$BU$10:$BU$1009))/10^3,
'Output| AER'!$B$20,SUMPRODUCT(--('Input| Disposals'!$O$8:$O$57='Input| Setup'!$B$36),'Input| Disposals'!U$8:U$57)/10^3,
'Output| AER'!$B$21,H79-H80-H81,
'Output| AER'!$B$23,"",
'Output| AER'!$B$24,'Input| Type 2 capcons'!H$46/10^3,
SUMPRODUCT('Calc| Project Costs'!V$10:V$1009,1*('Calc| Project Costs'!$G$10:$G$1009=$B82),'Calc| Project Costs'!$BU$10:$BU$1009)/10^3),
""))</f>
        <v/>
      </c>
      <c r="I82" s="213" t="str" cm="1">
        <f t="array" ref="I82">IF($B81='Output| AER'!$B$21,
IF(AND(ABS(I78*10^3-(SUM(SUMPRODUCT('Calc| Project Costs'!$BU$10:$BU$1009,'Calc| Project Costs'!AE$10:AE$1009)+SUMPRODUCT('Calc| Project Costs'!$BU$10:$BU$1009,'Calc| Project Costs'!BK$10:BK$1009))+SUMPRODUCT(--('Input| Disposals'!$O$8:$O$57='Input| Setup'!$B$36),'Input| Disposals'!V$8:V$57)+I81*10^3))&lt;0.000001,(ABS(I78*10^3-(SUMPRODUCT('Calc| Project Costs'!$BU$10:$BU$1009,'Calc| Project Costs'!BS$10:BS$1009)))&lt;0.000001)),0,1),
IF(LEN($B82)&gt;0,
_xlfn.SWITCH($B82,
'Output| AER'!$B$17,SUMPRODUCT('Calc| Project Costs'!$BU$10:$BU$1009,'Calc| Project Costs'!BC$10:BC$1009)/10^3,
'Output| AER'!$B$18,IF(LEN($B81)&gt;0,SUM(I$9:I81),0),
'Output| AER'!$B$19,(SUMPRODUCT('Calc| Project Costs'!AE$10:AE$1009,'Calc| Project Costs'!$BU$10:$BU$1009)+SUMPRODUCT('Calc| Project Costs'!BK$10:BK$1009,'Calc| Project Costs'!$BU$10:$BU$1009))/10^3,
'Output| AER'!$B$20,SUMPRODUCT(--('Input| Disposals'!$O$8:$O$57='Input| Setup'!$B$36),'Input| Disposals'!V$8:V$57)/10^3,
'Output| AER'!$B$21,I79-I80-I81,
'Output| AER'!$B$23,"",
'Output| AER'!$B$24,'Input| Type 2 capcons'!I$46/10^3,
SUMPRODUCT('Calc| Project Costs'!W$10:W$1009,1*('Calc| Project Costs'!$G$10:$G$1009=$B82),'Calc| Project Costs'!$BU$10:$BU$1009)/10^3),
""))</f>
        <v/>
      </c>
      <c r="J82" s="214" t="str">
        <f>IF(B81='Output| AER'!$B$21,ROUND(J81-'Output| PTRM (SCS)'!$I$223,9),IF(OR(B82='Output| AER'!$B$23,AND(B82="",B81=""),AND(B82="",B81='Output| AER'!$B$24)),"",IFERROR(SUM(E82:I82),0)))</f>
        <v/>
      </c>
      <c r="L82" s="213" t="str" cm="1">
        <f t="array" ref="L82">IF($B81='Output| AER'!$B$21,
IF(AND(ABS(L78*10^3-(SUM(SUMPRODUCT('Calc| Project Costs'!$BV$10:$BV$1009,'Calc| Project Costs'!Y$10:Y$1009)+SUMPRODUCT('Calc| Project Costs'!$BV$10:$BV$1009,'Calc| Project Costs'!BE$10:BE$1009))+SUMPRODUCT(--('Input| Disposals'!$O$8:$O$57='Input| Setup'!$B$37),'Input| Disposals'!P$8:P$57)+L81*10^3))&lt;0.000001,(ABS(L78*10^3-(SUMPRODUCT('Calc| Project Costs'!$BV$10:$BV$1009,'Calc| Project Costs'!BM$10:BM$1009)))&lt;0.000001)),0,1),
IF(LEN($B82)&gt;0,
_xlfn.SWITCH($B82,
'Output| AER'!$B$17,SUMPRODUCT('Calc| Project Costs'!$BV$10:$BV$1009,'Calc| Project Costs'!AW$10:AW$1009)/10^3,
'Output| AER'!$B$18,IF(LEN($B81)&gt;0,SUM(L$9:L81),0),
'Output| AER'!$B$19,(SUMPRODUCT('Calc| Project Costs'!Y$10:Y$1009,'Calc| Project Costs'!$BV$10:$BV$1009)+SUMPRODUCT('Calc| Project Costs'!BE$10:BE$1009,'Calc| Project Costs'!$BV$10:$BV$1009))/10^3,
'Output| AER'!$B$20,SUMPRODUCT(--('Input| Disposals'!$O$8:$O$57='Input| Setup'!$B$37),'Input| Disposals'!P$8:P$57)/10^3,
'Output| AER'!$B$21,L79-L80-L81,
'Output| AER'!$B$23,"",
'Output| AER'!$B$24,'Input| Type 2 capcons'!L$46/10^3,
SUMPRODUCT('Calc| Project Costs'!Q$10:Q$1009,1*('Calc| Project Costs'!$G$10:$G$1009=$B82),'Calc| Project Costs'!$BV$10:$BV$1009)/10^3),
""))</f>
        <v/>
      </c>
      <c r="M82" s="213" t="str" cm="1">
        <f t="array" ref="M82">IF($B81='Output| AER'!$B$21,
IF(AND(ABS(M78*10^3-(SUM(SUMPRODUCT('Calc| Project Costs'!$BV$10:$BV$1009,'Calc| Project Costs'!Z$10:Z$1009)+SUMPRODUCT('Calc| Project Costs'!$BV$10:$BV$1009,'Calc| Project Costs'!BF$10:BF$1009))+SUMPRODUCT(--('Input| Disposals'!$O$8:$O$57='Input| Setup'!$B$37),'Input| Disposals'!Q$8:Q$57)+M81*10^3))&lt;0.000001,(ABS(M78*10^3-(SUMPRODUCT('Calc| Project Costs'!$BV$10:$BV$1009,'Calc| Project Costs'!BN$10:BN$1009)))&lt;0.000001)),0,1),
IF(LEN($B82)&gt;0,
_xlfn.SWITCH($B82,
'Output| AER'!$B$17,SUMPRODUCT('Calc| Project Costs'!$BV$10:$BV$1009,'Calc| Project Costs'!AX$10:AX$1009)/10^3,
'Output| AER'!$B$18,IF(LEN($B81)&gt;0,SUM(M$9:M81),0),
'Output| AER'!$B$19,(SUMPRODUCT('Calc| Project Costs'!Z$10:Z$1009,'Calc| Project Costs'!$BV$10:$BV$1009)+SUMPRODUCT('Calc| Project Costs'!BF$10:BF$1009,'Calc| Project Costs'!$BV$10:$BV$1009))/10^3,
'Output| AER'!$B$20,SUMPRODUCT(--('Input| Disposals'!$O$8:$O$57='Input| Setup'!$B$37),'Input| Disposals'!Q$8:Q$57)/10^3,
'Output| AER'!$B$21,M79-M80-M81,
'Output| AER'!$B$23,"",
'Output| AER'!$B$24,'Input| Type 2 capcons'!M$46/10^3,
SUMPRODUCT('Calc| Project Costs'!R$10:R$1009,1*('Calc| Project Costs'!$G$10:$G$1009=$B82),'Calc| Project Costs'!$BV$10:$BV$1009)/10^3),
""))</f>
        <v/>
      </c>
      <c r="N82" s="213" t="str" cm="1">
        <f t="array" ref="N82">IF($B81='Output| AER'!$B$21,
IF(AND(ABS(N78*10^3-(SUM(SUMPRODUCT('Calc| Project Costs'!$BV$10:$BV$1009,'Calc| Project Costs'!AA$10:AA$1009)+SUMPRODUCT('Calc| Project Costs'!$BV$10:$BV$1009,'Calc| Project Costs'!BG$10:BG$1009))+SUMPRODUCT(--('Input| Disposals'!$O$8:$O$57='Input| Setup'!$B$37),'Input| Disposals'!R$8:R$57)+N81*10^3))&lt;0.000001,(ABS(N78*10^3-(SUMPRODUCT('Calc| Project Costs'!$BV$10:$BV$1009,'Calc| Project Costs'!BO$10:BO$1009)))&lt;0.000001)),0,1),
IF(LEN($B82)&gt;0,
_xlfn.SWITCH($B82,
'Output| AER'!$B$17,SUMPRODUCT('Calc| Project Costs'!$BV$10:$BV$1009,'Calc| Project Costs'!AY$10:AY$1009)/10^3,
'Output| AER'!$B$18,IF(LEN($B81)&gt;0,SUM(N$9:N81),0),
'Output| AER'!$B$19,(SUMPRODUCT('Calc| Project Costs'!AA$10:AA$1009,'Calc| Project Costs'!$BV$10:$BV$1009)+SUMPRODUCT('Calc| Project Costs'!BG$10:BG$1009,'Calc| Project Costs'!$BV$10:$BV$1009))/10^3,
'Output| AER'!$B$20,SUMPRODUCT(--('Input| Disposals'!$O$8:$O$57='Input| Setup'!$B$37),'Input| Disposals'!R$8:R$57)/10^3,
'Output| AER'!$B$21,N79-N80-N81,
'Output| AER'!$B$23,"",
'Output| AER'!$B$24,'Input| Type 2 capcons'!N$46/10^3,
SUMPRODUCT('Calc| Project Costs'!S$10:S$1009,1*('Calc| Project Costs'!$G$10:$G$1009=$B82),'Calc| Project Costs'!$BV$10:$BV$1009)/10^3),
""))</f>
        <v/>
      </c>
      <c r="O82" s="213" t="str" cm="1">
        <f t="array" ref="O82">IF($B81='Output| AER'!$B$21,
IF(AND(ABS(O78*10^3-(SUM(SUMPRODUCT('Calc| Project Costs'!$BV$10:$BV$1009,'Calc| Project Costs'!AB$10:AB$1009)+SUMPRODUCT('Calc| Project Costs'!$BV$10:$BV$1009,'Calc| Project Costs'!BH$10:BH$1009))+SUMPRODUCT(--('Input| Disposals'!$O$8:$O$57='Input| Setup'!$B$37),'Input| Disposals'!S$8:S$57)+O81*10^3))&lt;0.000001,(ABS(O78*10^3-(SUMPRODUCT('Calc| Project Costs'!$BV$10:$BV$1009,'Calc| Project Costs'!BP$10:BP$1009)))&lt;0.000001)),0,1),
IF(LEN($B82)&gt;0,
_xlfn.SWITCH($B82,
'Output| AER'!$B$17,SUMPRODUCT('Calc| Project Costs'!$BV$10:$BV$1009,'Calc| Project Costs'!AZ$10:AZ$1009)/10^3,
'Output| AER'!$B$18,IF(LEN($B81)&gt;0,SUM(O$9:O81),0),
'Output| AER'!$B$19,(SUMPRODUCT('Calc| Project Costs'!AB$10:AB$1009,'Calc| Project Costs'!$BV$10:$BV$1009)+SUMPRODUCT('Calc| Project Costs'!BH$10:BH$1009,'Calc| Project Costs'!$BV$10:$BV$1009))/10^3,
'Output| AER'!$B$20,SUMPRODUCT(--('Input| Disposals'!$O$8:$O$57='Input| Setup'!$B$37),'Input| Disposals'!S$8:S$57)/10^3,
'Output| AER'!$B$21,O79-O80-O81,
'Output| AER'!$B$23,"",
'Output| AER'!$B$24,'Input| Type 2 capcons'!O$46/10^3,
SUMPRODUCT('Calc| Project Costs'!T$10:T$1009,1*('Calc| Project Costs'!$G$10:$G$1009=$B82),'Calc| Project Costs'!$BV$10:$BV$1009)/10^3),
""))</f>
        <v/>
      </c>
      <c r="P82" s="213" t="str" cm="1">
        <f t="array" ref="P82">IF($B81='Output| AER'!$B$21,
IF(AND(ABS(P78*10^3-(SUM(SUMPRODUCT('Calc| Project Costs'!$BV$10:$BV$1009,'Calc| Project Costs'!AC$10:AC$1009)+SUMPRODUCT('Calc| Project Costs'!$BV$10:$BV$1009,'Calc| Project Costs'!BI$10:BI$1009))+SUMPRODUCT(--('Input| Disposals'!$O$8:$O$57='Input| Setup'!$B$37),'Input| Disposals'!T$8:T$57)+P81*10^3))&lt;0.000001,(ABS(P78*10^3-(SUMPRODUCT('Calc| Project Costs'!$BV$10:$BV$1009,'Calc| Project Costs'!BQ$10:BQ$1009)))&lt;0.000001)),0,1),
IF(LEN($B82)&gt;0,
_xlfn.SWITCH($B82,
'Output| AER'!$B$17,SUMPRODUCT('Calc| Project Costs'!$BV$10:$BV$1009,'Calc| Project Costs'!BA$10:BA$1009)/10^3,
'Output| AER'!$B$18,IF(LEN($B81)&gt;0,SUM(P$9:P81),0),
'Output| AER'!$B$19,(SUMPRODUCT('Calc| Project Costs'!AC$10:AC$1009,'Calc| Project Costs'!$BV$10:$BV$1009)+SUMPRODUCT('Calc| Project Costs'!BI$10:BI$1009,'Calc| Project Costs'!$BV$10:$BV$1009))/10^3,
'Output| AER'!$B$20,SUMPRODUCT(--('Input| Disposals'!$O$8:$O$57='Input| Setup'!$B$37),'Input| Disposals'!T$8:T$57)/10^3,
'Output| AER'!$B$21,P79-P80-P81,
'Output| AER'!$B$23,"",
'Output| AER'!$B$24,'Input| Type 2 capcons'!P$46/10^3,
SUMPRODUCT('Calc| Project Costs'!U$10:U$1009,1*('Calc| Project Costs'!$G$10:$G$1009=$B82),'Calc| Project Costs'!$BV$10:$BV$1009)/10^3),
""))</f>
        <v/>
      </c>
      <c r="Q82" s="213" t="str" cm="1">
        <f t="array" ref="Q82">IF($B81='Output| AER'!$B$21,
IF(AND(ABS(Q78*10^3-(SUM(SUMPRODUCT('Calc| Project Costs'!$BV$10:$BV$1009,'Calc| Project Costs'!AD$10:AD$1009)+SUMPRODUCT('Calc| Project Costs'!$BV$10:$BV$1009,'Calc| Project Costs'!BJ$10:BJ$1009))+SUMPRODUCT(--('Input| Disposals'!$O$8:$O$57='Input| Setup'!$B$37),'Input| Disposals'!U$8:U$57)+Q81*10^3))&lt;0.000001,(ABS(Q78*10^3-(SUMPRODUCT('Calc| Project Costs'!$BV$10:$BV$1009,'Calc| Project Costs'!BR$10:BR$1009)))&lt;0.000001)),0,1),
IF(LEN($B82)&gt;0,
_xlfn.SWITCH($B82,
'Output| AER'!$B$17,SUMPRODUCT('Calc| Project Costs'!$BV$10:$BV$1009,'Calc| Project Costs'!BB$10:BB$1009)/10^3,
'Output| AER'!$B$18,IF(LEN($B81)&gt;0,SUM(Q$9:Q81),0),
'Output| AER'!$B$19,(SUMPRODUCT('Calc| Project Costs'!AD$10:AD$1009,'Calc| Project Costs'!$BV$10:$BV$1009)+SUMPRODUCT('Calc| Project Costs'!BJ$10:BJ$1009,'Calc| Project Costs'!$BV$10:$BV$1009))/10^3,
'Output| AER'!$B$20,SUMPRODUCT(--('Input| Disposals'!$O$8:$O$57='Input| Setup'!$B$37),'Input| Disposals'!U$8:U$57)/10^3,
'Output| AER'!$B$21,Q79-Q80-Q81,
'Output| AER'!$B$23,"",
'Output| AER'!$B$24,'Input| Type 2 capcons'!Q$46/10^3,
SUMPRODUCT('Calc| Project Costs'!V$10:V$1009,1*('Calc| Project Costs'!$G$10:$G$1009=$B82),'Calc| Project Costs'!$BV$10:$BV$1009)/10^3),
""))</f>
        <v/>
      </c>
      <c r="R82" s="213" t="str" cm="1">
        <f t="array" ref="R82">IF($B81='Output| AER'!$B$21,
IF(AND(ABS(R78*10^3-(SUM(SUMPRODUCT('Calc| Project Costs'!$BV$10:$BV$1009,'Calc| Project Costs'!AE$10:AE$1009)+SUMPRODUCT('Calc| Project Costs'!$BV$10:$BV$1009,'Calc| Project Costs'!BK$10:BK$1009))+SUMPRODUCT(--('Input| Disposals'!$O$8:$O$57='Input| Setup'!$B$37),'Input| Disposals'!V$8:V$57)+R81*10^3))&lt;0.000001,(ABS(R78*10^3-(SUMPRODUCT('Calc| Project Costs'!$BV$10:$BV$1009,'Calc| Project Costs'!BS$10:BS$1009)))&lt;0.000001)),0,1),
IF(LEN($B82)&gt;0,
_xlfn.SWITCH($B82,
'Output| AER'!$B$17,SUMPRODUCT('Calc| Project Costs'!$BV$10:$BV$1009,'Calc| Project Costs'!BC$10:BC$1009)/10^3,
'Output| AER'!$B$18,IF(LEN($B81)&gt;0,SUM(R$9:R81),0),
'Output| AER'!$B$19,(SUMPRODUCT('Calc| Project Costs'!AE$10:AE$1009,'Calc| Project Costs'!$BV$10:$BV$1009)+SUMPRODUCT('Calc| Project Costs'!BK$10:BK$1009,'Calc| Project Costs'!$BV$10:$BV$1009))/10^3,
'Output| AER'!$B$20,SUMPRODUCT(--('Input| Disposals'!$O$8:$O$57='Input| Setup'!$B$37),'Input| Disposals'!V$8:V$57)/10^3,
'Output| AER'!$B$21,R79-R80-R81,
'Output| AER'!$B$23,"",
'Output| AER'!$B$24,'Input| Type 2 capcons'!R$46/10^3,
SUMPRODUCT('Calc| Project Costs'!W$10:W$1009,1*('Calc| Project Costs'!$G$10:$G$1009=$B82),'Calc| Project Costs'!$BV$10:$BV$1009)/10^3),
""))</f>
        <v/>
      </c>
      <c r="S82" s="214" t="str">
        <f>IF(B81='Output| AER'!$B$21,ROUND(S81-'Output| PTRM (DFA)'!$I$223,9),IF(OR(B82='Output| AER'!$B$23,AND(B82="",B81=""),AND(B82="",B81='Output| AER'!$B$24)),"",IFERROR(SUM(N82:R82),0)))</f>
        <v/>
      </c>
    </row>
    <row r="83" spans="2:19" ht="12.75" customHeight="1" x14ac:dyDescent="0.2">
      <c r="B83" s="125" t="str" cm="1">
        <f t="array" ref="B83">IFERROR(_xlfn.LET(_xlpm.x, INDEX(_xlfn.VSTACK(_xlfn.UNIQUE(_xlfn._xlws.FILTER('Input| Projects'!$G$10:$G$1009,'Input| Projects'!$G$10:$G$1009&lt;&gt;"")),'Output| AER'!$B$17:$B$24),ROW(A75)),IF(_xlpm.x=0,"",_xlpm.x)),"")</f>
        <v/>
      </c>
      <c r="C83" s="213" t="str" cm="1">
        <f t="array" ref="C83">IF($B82='Output| AER'!$B$21,
IF(AND(ABS(C79*10^3-(SUM(SUMPRODUCT('Calc| Project Costs'!$BU$10:$BU$1009,'Calc| Project Costs'!Y$10:Y$1009)+SUMPRODUCT('Calc| Project Costs'!$BU$10:$BU$1009,'Calc| Project Costs'!BE$10:BE$1009))+SUMPRODUCT(--('Input| Disposals'!$O$8:$O$57='Input| Setup'!$B$36),'Input| Disposals'!P$8:P$57)+C82*10^3))&lt;0.000001,(ABS(C79*10^3-(SUMPRODUCT('Calc| Project Costs'!$BU$10:$BU$1009,'Calc| Project Costs'!BM$10:BM$1009)))&lt;0.000001)),0,1),
IF(LEN($B83)&gt;0,
_xlfn.SWITCH($B83,
'Output| AER'!$B$17,SUMPRODUCT('Calc| Project Costs'!$BU$10:$BU$1009,'Calc| Project Costs'!AW$10:AW$1009)/10^3,
'Output| AER'!$B$18,IF(LEN($B82)&gt;0,SUM(C$9:C82),0),
'Output| AER'!$B$19,(SUMPRODUCT('Calc| Project Costs'!Y$10:Y$1009,'Calc| Project Costs'!$BU$10:$BU$1009)+SUMPRODUCT('Calc| Project Costs'!BE$10:BE$1009,'Calc| Project Costs'!$BU$10:$BU$1009))/10^3,
'Output| AER'!$B$20,SUMPRODUCT(--('Input| Disposals'!$O$8:$O$57='Input| Setup'!$B$36),'Input| Disposals'!P$8:P$57)/10^3,
'Output| AER'!$B$21,C80-C81-C82,
'Output| AER'!$B$23,"",
'Output| AER'!$B$24,'Input| Type 2 capcons'!C$46/10^3,
SUMPRODUCT('Calc| Project Costs'!Q$10:Q$1009,1*('Calc| Project Costs'!$G$10:$G$1009=$B83),'Calc| Project Costs'!$BU$10:$BU$1009)/10^3),
""))</f>
        <v/>
      </c>
      <c r="D83" s="213" t="str" cm="1">
        <f t="array" ref="D83">IF($B82='Output| AER'!$B$21,
IF(AND(ABS(D79*10^3-(SUM(SUMPRODUCT('Calc| Project Costs'!$BU$10:$BU$1009,'Calc| Project Costs'!Z$10:Z$1009)+SUMPRODUCT('Calc| Project Costs'!$BU$10:$BU$1009,'Calc| Project Costs'!BF$10:BF$1009))+SUMPRODUCT(--('Input| Disposals'!$O$8:$O$57='Input| Setup'!$B$36),'Input| Disposals'!Q$8:Q$57)+D82*10^3))&lt;0.000001,(ABS(D79*10^3-(SUMPRODUCT('Calc| Project Costs'!$BU$10:$BU$1009,'Calc| Project Costs'!BN$10:BN$1009)))&lt;0.000001)),0,1),
IF(LEN($B83)&gt;0,
_xlfn.SWITCH($B83,
'Output| AER'!$B$17,SUMPRODUCT('Calc| Project Costs'!$BU$10:$BU$1009,'Calc| Project Costs'!AX$10:AX$1009)/10^3,
'Output| AER'!$B$18,IF(LEN($B82)&gt;0,SUM(D$9:D82),0),
'Output| AER'!$B$19,(SUMPRODUCT('Calc| Project Costs'!Z$10:Z$1009,'Calc| Project Costs'!$BU$10:$BU$1009)+SUMPRODUCT('Calc| Project Costs'!BF$10:BF$1009,'Calc| Project Costs'!$BU$10:$BU$1009))/10^3,
'Output| AER'!$B$20,SUMPRODUCT(--('Input| Disposals'!$O$8:$O$57='Input| Setup'!$B$36),'Input| Disposals'!Q$8:Q$57)/10^3,
'Output| AER'!$B$21,D80-D81-D82,
'Output| AER'!$B$23,"",
'Output| AER'!$B$24,'Input| Type 2 capcons'!D$46/10^3,
SUMPRODUCT('Calc| Project Costs'!R$10:R$1009,1*('Calc| Project Costs'!$G$10:$G$1009=$B83),'Calc| Project Costs'!$BU$10:$BU$1009)/10^3),
""))</f>
        <v/>
      </c>
      <c r="E83" s="213" t="str" cm="1">
        <f t="array" ref="E83">IF($B82='Output| AER'!$B$21,
IF(AND(ABS(E79*10^3-(SUM(SUMPRODUCT('Calc| Project Costs'!$BU$10:$BU$1009,'Calc| Project Costs'!AA$10:AA$1009)+SUMPRODUCT('Calc| Project Costs'!$BU$10:$BU$1009,'Calc| Project Costs'!BG$10:BG$1009))+SUMPRODUCT(--('Input| Disposals'!$O$8:$O$57='Input| Setup'!$B$36),'Input| Disposals'!R$8:R$57)+E82*10^3))&lt;0.000001,(ABS(E79*10^3-(SUMPRODUCT('Calc| Project Costs'!$BU$10:$BU$1009,'Calc| Project Costs'!BO$10:BO$1009)))&lt;0.000001)),0,1),
IF(LEN($B83)&gt;0,
_xlfn.SWITCH($B83,
'Output| AER'!$B$17,SUMPRODUCT('Calc| Project Costs'!$BU$10:$BU$1009,'Calc| Project Costs'!AY$10:AY$1009)/10^3,
'Output| AER'!$B$18,IF(LEN($B82)&gt;0,SUM(E$9:E82),0),
'Output| AER'!$B$19,(SUMPRODUCT('Calc| Project Costs'!AA$10:AA$1009,'Calc| Project Costs'!$BU$10:$BU$1009)+SUMPRODUCT('Calc| Project Costs'!BG$10:BG$1009,'Calc| Project Costs'!$BU$10:$BU$1009))/10^3,
'Output| AER'!$B$20,SUMPRODUCT(--('Input| Disposals'!$O$8:$O$57='Input| Setup'!$B$36),'Input| Disposals'!R$8:R$57)/10^3,
'Output| AER'!$B$21,E80-E81-E82,
'Output| AER'!$B$23,"",
'Output| AER'!$B$24,'Input| Type 2 capcons'!E$46/10^3,
SUMPRODUCT('Calc| Project Costs'!S$10:S$1009,1*('Calc| Project Costs'!$G$10:$G$1009=$B83),'Calc| Project Costs'!$BU$10:$BU$1009)/10^3),
""))</f>
        <v/>
      </c>
      <c r="F83" s="213" t="str" cm="1">
        <f t="array" ref="F83">IF($B82='Output| AER'!$B$21,
IF(AND(ABS(F79*10^3-(SUM(SUMPRODUCT('Calc| Project Costs'!$BU$10:$BU$1009,'Calc| Project Costs'!AB$10:AB$1009)+SUMPRODUCT('Calc| Project Costs'!$BU$10:$BU$1009,'Calc| Project Costs'!BH$10:BH$1009))+SUMPRODUCT(--('Input| Disposals'!$O$8:$O$57='Input| Setup'!$B$36),'Input| Disposals'!S$8:S$57)+F82*10^3))&lt;0.000001,(ABS(F79*10^3-(SUMPRODUCT('Calc| Project Costs'!$BU$10:$BU$1009,'Calc| Project Costs'!BP$10:BP$1009)))&lt;0.000001)),0,1),
IF(LEN($B83)&gt;0,
_xlfn.SWITCH($B83,
'Output| AER'!$B$17,SUMPRODUCT('Calc| Project Costs'!$BU$10:$BU$1009,'Calc| Project Costs'!AZ$10:AZ$1009)/10^3,
'Output| AER'!$B$18,IF(LEN($B82)&gt;0,SUM(F$9:F82),0),
'Output| AER'!$B$19,(SUMPRODUCT('Calc| Project Costs'!AB$10:AB$1009,'Calc| Project Costs'!$BU$10:$BU$1009)+SUMPRODUCT('Calc| Project Costs'!BH$10:BH$1009,'Calc| Project Costs'!$BU$10:$BU$1009))/10^3,
'Output| AER'!$B$20,SUMPRODUCT(--('Input| Disposals'!$O$8:$O$57='Input| Setup'!$B$36),'Input| Disposals'!S$8:S$57)/10^3,
'Output| AER'!$B$21,F80-F81-F82,
'Output| AER'!$B$23,"",
'Output| AER'!$B$24,'Input| Type 2 capcons'!F$46/10^3,
SUMPRODUCT('Calc| Project Costs'!T$10:T$1009,1*('Calc| Project Costs'!$G$10:$G$1009=$B83),'Calc| Project Costs'!$BU$10:$BU$1009)/10^3),
""))</f>
        <v/>
      </c>
      <c r="G83" s="213" t="str" cm="1">
        <f t="array" ref="G83">IF($B82='Output| AER'!$B$21,
IF(AND(ABS(G79*10^3-(SUM(SUMPRODUCT('Calc| Project Costs'!$BU$10:$BU$1009,'Calc| Project Costs'!AC$10:AC$1009)+SUMPRODUCT('Calc| Project Costs'!$BU$10:$BU$1009,'Calc| Project Costs'!BI$10:BI$1009))+SUMPRODUCT(--('Input| Disposals'!$O$8:$O$57='Input| Setup'!$B$36),'Input| Disposals'!T$8:T$57)+G82*10^3))&lt;0.000001,(ABS(G79*10^3-(SUMPRODUCT('Calc| Project Costs'!$BU$10:$BU$1009,'Calc| Project Costs'!BQ$10:BQ$1009)))&lt;0.000001)),0,1),
IF(LEN($B83)&gt;0,
_xlfn.SWITCH($B83,
'Output| AER'!$B$17,SUMPRODUCT('Calc| Project Costs'!$BU$10:$BU$1009,'Calc| Project Costs'!BA$10:BA$1009)/10^3,
'Output| AER'!$B$18,IF(LEN($B82)&gt;0,SUM(G$9:G82),0),
'Output| AER'!$B$19,(SUMPRODUCT('Calc| Project Costs'!AC$10:AC$1009,'Calc| Project Costs'!$BU$10:$BU$1009)+SUMPRODUCT('Calc| Project Costs'!BI$10:BI$1009,'Calc| Project Costs'!$BU$10:$BU$1009))/10^3,
'Output| AER'!$B$20,SUMPRODUCT(--('Input| Disposals'!$O$8:$O$57='Input| Setup'!$B$36),'Input| Disposals'!T$8:T$57)/10^3,
'Output| AER'!$B$21,G80-G81-G82,
'Output| AER'!$B$23,"",
'Output| AER'!$B$24,'Input| Type 2 capcons'!G$46/10^3,
SUMPRODUCT('Calc| Project Costs'!U$10:U$1009,1*('Calc| Project Costs'!$G$10:$G$1009=$B83),'Calc| Project Costs'!$BU$10:$BU$1009)/10^3),
""))</f>
        <v/>
      </c>
      <c r="H83" s="213" t="str" cm="1">
        <f t="array" ref="H83">IF($B82='Output| AER'!$B$21,
IF(AND(ABS(H79*10^3-(SUM(SUMPRODUCT('Calc| Project Costs'!$BU$10:$BU$1009,'Calc| Project Costs'!AD$10:AD$1009)+SUMPRODUCT('Calc| Project Costs'!$BU$10:$BU$1009,'Calc| Project Costs'!BJ$10:BJ$1009))+SUMPRODUCT(--('Input| Disposals'!$O$8:$O$57='Input| Setup'!$B$36),'Input| Disposals'!U$8:U$57)+H82*10^3))&lt;0.000001,(ABS(H79*10^3-(SUMPRODUCT('Calc| Project Costs'!$BU$10:$BU$1009,'Calc| Project Costs'!BR$10:BR$1009)))&lt;0.000001)),0,1),
IF(LEN($B83)&gt;0,
_xlfn.SWITCH($B83,
'Output| AER'!$B$17,SUMPRODUCT('Calc| Project Costs'!$BU$10:$BU$1009,'Calc| Project Costs'!BB$10:BB$1009)/10^3,
'Output| AER'!$B$18,IF(LEN($B82)&gt;0,SUM(H$9:H82),0),
'Output| AER'!$B$19,(SUMPRODUCT('Calc| Project Costs'!AD$10:AD$1009,'Calc| Project Costs'!$BU$10:$BU$1009)+SUMPRODUCT('Calc| Project Costs'!BJ$10:BJ$1009,'Calc| Project Costs'!$BU$10:$BU$1009))/10^3,
'Output| AER'!$B$20,SUMPRODUCT(--('Input| Disposals'!$O$8:$O$57='Input| Setup'!$B$36),'Input| Disposals'!U$8:U$57)/10^3,
'Output| AER'!$B$21,H80-H81-H82,
'Output| AER'!$B$23,"",
'Output| AER'!$B$24,'Input| Type 2 capcons'!H$46/10^3,
SUMPRODUCT('Calc| Project Costs'!V$10:V$1009,1*('Calc| Project Costs'!$G$10:$G$1009=$B83),'Calc| Project Costs'!$BU$10:$BU$1009)/10^3),
""))</f>
        <v/>
      </c>
      <c r="I83" s="213" t="str" cm="1">
        <f t="array" ref="I83">IF($B82='Output| AER'!$B$21,
IF(AND(ABS(I79*10^3-(SUM(SUMPRODUCT('Calc| Project Costs'!$BU$10:$BU$1009,'Calc| Project Costs'!AE$10:AE$1009)+SUMPRODUCT('Calc| Project Costs'!$BU$10:$BU$1009,'Calc| Project Costs'!BK$10:BK$1009))+SUMPRODUCT(--('Input| Disposals'!$O$8:$O$57='Input| Setup'!$B$36),'Input| Disposals'!V$8:V$57)+I82*10^3))&lt;0.000001,(ABS(I79*10^3-(SUMPRODUCT('Calc| Project Costs'!$BU$10:$BU$1009,'Calc| Project Costs'!BS$10:BS$1009)))&lt;0.000001)),0,1),
IF(LEN($B83)&gt;0,
_xlfn.SWITCH($B83,
'Output| AER'!$B$17,SUMPRODUCT('Calc| Project Costs'!$BU$10:$BU$1009,'Calc| Project Costs'!BC$10:BC$1009)/10^3,
'Output| AER'!$B$18,IF(LEN($B82)&gt;0,SUM(I$9:I82),0),
'Output| AER'!$B$19,(SUMPRODUCT('Calc| Project Costs'!AE$10:AE$1009,'Calc| Project Costs'!$BU$10:$BU$1009)+SUMPRODUCT('Calc| Project Costs'!BK$10:BK$1009,'Calc| Project Costs'!$BU$10:$BU$1009))/10^3,
'Output| AER'!$B$20,SUMPRODUCT(--('Input| Disposals'!$O$8:$O$57='Input| Setup'!$B$36),'Input| Disposals'!V$8:V$57)/10^3,
'Output| AER'!$B$21,I80-I81-I82,
'Output| AER'!$B$23,"",
'Output| AER'!$B$24,'Input| Type 2 capcons'!I$46/10^3,
SUMPRODUCT('Calc| Project Costs'!W$10:W$1009,1*('Calc| Project Costs'!$G$10:$G$1009=$B83),'Calc| Project Costs'!$BU$10:$BU$1009)/10^3),
""))</f>
        <v/>
      </c>
      <c r="J83" s="214" t="str">
        <f>IF(B82='Output| AER'!$B$21,ROUND(J82-'Output| PTRM (SCS)'!$I$223,9),IF(OR(B83='Output| AER'!$B$23,AND(B83="",B82=""),AND(B83="",B82='Output| AER'!$B$24)),"",IFERROR(SUM(E83:I83),0)))</f>
        <v/>
      </c>
      <c r="L83" s="213" t="str" cm="1">
        <f t="array" ref="L83">IF($B82='Output| AER'!$B$21,
IF(AND(ABS(L79*10^3-(SUM(SUMPRODUCT('Calc| Project Costs'!$BV$10:$BV$1009,'Calc| Project Costs'!Y$10:Y$1009)+SUMPRODUCT('Calc| Project Costs'!$BV$10:$BV$1009,'Calc| Project Costs'!BE$10:BE$1009))+SUMPRODUCT(--('Input| Disposals'!$O$8:$O$57='Input| Setup'!$B$37),'Input| Disposals'!P$8:P$57)+L82*10^3))&lt;0.000001,(ABS(L79*10^3-(SUMPRODUCT('Calc| Project Costs'!$BV$10:$BV$1009,'Calc| Project Costs'!BM$10:BM$1009)))&lt;0.000001)),0,1),
IF(LEN($B83)&gt;0,
_xlfn.SWITCH($B83,
'Output| AER'!$B$17,SUMPRODUCT('Calc| Project Costs'!$BV$10:$BV$1009,'Calc| Project Costs'!AW$10:AW$1009)/10^3,
'Output| AER'!$B$18,IF(LEN($B82)&gt;0,SUM(L$9:L82),0),
'Output| AER'!$B$19,(SUMPRODUCT('Calc| Project Costs'!Y$10:Y$1009,'Calc| Project Costs'!$BV$10:$BV$1009)+SUMPRODUCT('Calc| Project Costs'!BE$10:BE$1009,'Calc| Project Costs'!$BV$10:$BV$1009))/10^3,
'Output| AER'!$B$20,SUMPRODUCT(--('Input| Disposals'!$O$8:$O$57='Input| Setup'!$B$37),'Input| Disposals'!P$8:P$57)/10^3,
'Output| AER'!$B$21,L80-L81-L82,
'Output| AER'!$B$23,"",
'Output| AER'!$B$24,'Input| Type 2 capcons'!L$46/10^3,
SUMPRODUCT('Calc| Project Costs'!Q$10:Q$1009,1*('Calc| Project Costs'!$G$10:$G$1009=$B83),'Calc| Project Costs'!$BV$10:$BV$1009)/10^3),
""))</f>
        <v/>
      </c>
      <c r="M83" s="213" t="str" cm="1">
        <f t="array" ref="M83">IF($B82='Output| AER'!$B$21,
IF(AND(ABS(M79*10^3-(SUM(SUMPRODUCT('Calc| Project Costs'!$BV$10:$BV$1009,'Calc| Project Costs'!Z$10:Z$1009)+SUMPRODUCT('Calc| Project Costs'!$BV$10:$BV$1009,'Calc| Project Costs'!BF$10:BF$1009))+SUMPRODUCT(--('Input| Disposals'!$O$8:$O$57='Input| Setup'!$B$37),'Input| Disposals'!Q$8:Q$57)+M82*10^3))&lt;0.000001,(ABS(M79*10^3-(SUMPRODUCT('Calc| Project Costs'!$BV$10:$BV$1009,'Calc| Project Costs'!BN$10:BN$1009)))&lt;0.000001)),0,1),
IF(LEN($B83)&gt;0,
_xlfn.SWITCH($B83,
'Output| AER'!$B$17,SUMPRODUCT('Calc| Project Costs'!$BV$10:$BV$1009,'Calc| Project Costs'!AX$10:AX$1009)/10^3,
'Output| AER'!$B$18,IF(LEN($B82)&gt;0,SUM(M$9:M82),0),
'Output| AER'!$B$19,(SUMPRODUCT('Calc| Project Costs'!Z$10:Z$1009,'Calc| Project Costs'!$BV$10:$BV$1009)+SUMPRODUCT('Calc| Project Costs'!BF$10:BF$1009,'Calc| Project Costs'!$BV$10:$BV$1009))/10^3,
'Output| AER'!$B$20,SUMPRODUCT(--('Input| Disposals'!$O$8:$O$57='Input| Setup'!$B$37),'Input| Disposals'!Q$8:Q$57)/10^3,
'Output| AER'!$B$21,M80-M81-M82,
'Output| AER'!$B$23,"",
'Output| AER'!$B$24,'Input| Type 2 capcons'!M$46/10^3,
SUMPRODUCT('Calc| Project Costs'!R$10:R$1009,1*('Calc| Project Costs'!$G$10:$G$1009=$B83),'Calc| Project Costs'!$BV$10:$BV$1009)/10^3),
""))</f>
        <v/>
      </c>
      <c r="N83" s="213" t="str" cm="1">
        <f t="array" ref="N83">IF($B82='Output| AER'!$B$21,
IF(AND(ABS(N79*10^3-(SUM(SUMPRODUCT('Calc| Project Costs'!$BV$10:$BV$1009,'Calc| Project Costs'!AA$10:AA$1009)+SUMPRODUCT('Calc| Project Costs'!$BV$10:$BV$1009,'Calc| Project Costs'!BG$10:BG$1009))+SUMPRODUCT(--('Input| Disposals'!$O$8:$O$57='Input| Setup'!$B$37),'Input| Disposals'!R$8:R$57)+N82*10^3))&lt;0.000001,(ABS(N79*10^3-(SUMPRODUCT('Calc| Project Costs'!$BV$10:$BV$1009,'Calc| Project Costs'!BO$10:BO$1009)))&lt;0.000001)),0,1),
IF(LEN($B83)&gt;0,
_xlfn.SWITCH($B83,
'Output| AER'!$B$17,SUMPRODUCT('Calc| Project Costs'!$BV$10:$BV$1009,'Calc| Project Costs'!AY$10:AY$1009)/10^3,
'Output| AER'!$B$18,IF(LEN($B82)&gt;0,SUM(N$9:N82),0),
'Output| AER'!$B$19,(SUMPRODUCT('Calc| Project Costs'!AA$10:AA$1009,'Calc| Project Costs'!$BV$10:$BV$1009)+SUMPRODUCT('Calc| Project Costs'!BG$10:BG$1009,'Calc| Project Costs'!$BV$10:$BV$1009))/10^3,
'Output| AER'!$B$20,SUMPRODUCT(--('Input| Disposals'!$O$8:$O$57='Input| Setup'!$B$37),'Input| Disposals'!R$8:R$57)/10^3,
'Output| AER'!$B$21,N80-N81-N82,
'Output| AER'!$B$23,"",
'Output| AER'!$B$24,'Input| Type 2 capcons'!N$46/10^3,
SUMPRODUCT('Calc| Project Costs'!S$10:S$1009,1*('Calc| Project Costs'!$G$10:$G$1009=$B83),'Calc| Project Costs'!$BV$10:$BV$1009)/10^3),
""))</f>
        <v/>
      </c>
      <c r="O83" s="213" t="str" cm="1">
        <f t="array" ref="O83">IF($B82='Output| AER'!$B$21,
IF(AND(ABS(O79*10^3-(SUM(SUMPRODUCT('Calc| Project Costs'!$BV$10:$BV$1009,'Calc| Project Costs'!AB$10:AB$1009)+SUMPRODUCT('Calc| Project Costs'!$BV$10:$BV$1009,'Calc| Project Costs'!BH$10:BH$1009))+SUMPRODUCT(--('Input| Disposals'!$O$8:$O$57='Input| Setup'!$B$37),'Input| Disposals'!S$8:S$57)+O82*10^3))&lt;0.000001,(ABS(O79*10^3-(SUMPRODUCT('Calc| Project Costs'!$BV$10:$BV$1009,'Calc| Project Costs'!BP$10:BP$1009)))&lt;0.000001)),0,1),
IF(LEN($B83)&gt;0,
_xlfn.SWITCH($B83,
'Output| AER'!$B$17,SUMPRODUCT('Calc| Project Costs'!$BV$10:$BV$1009,'Calc| Project Costs'!AZ$10:AZ$1009)/10^3,
'Output| AER'!$B$18,IF(LEN($B82)&gt;0,SUM(O$9:O82),0),
'Output| AER'!$B$19,(SUMPRODUCT('Calc| Project Costs'!AB$10:AB$1009,'Calc| Project Costs'!$BV$10:$BV$1009)+SUMPRODUCT('Calc| Project Costs'!BH$10:BH$1009,'Calc| Project Costs'!$BV$10:$BV$1009))/10^3,
'Output| AER'!$B$20,SUMPRODUCT(--('Input| Disposals'!$O$8:$O$57='Input| Setup'!$B$37),'Input| Disposals'!S$8:S$57)/10^3,
'Output| AER'!$B$21,O80-O81-O82,
'Output| AER'!$B$23,"",
'Output| AER'!$B$24,'Input| Type 2 capcons'!O$46/10^3,
SUMPRODUCT('Calc| Project Costs'!T$10:T$1009,1*('Calc| Project Costs'!$G$10:$G$1009=$B83),'Calc| Project Costs'!$BV$10:$BV$1009)/10^3),
""))</f>
        <v/>
      </c>
      <c r="P83" s="213" t="str" cm="1">
        <f t="array" ref="P83">IF($B82='Output| AER'!$B$21,
IF(AND(ABS(P79*10^3-(SUM(SUMPRODUCT('Calc| Project Costs'!$BV$10:$BV$1009,'Calc| Project Costs'!AC$10:AC$1009)+SUMPRODUCT('Calc| Project Costs'!$BV$10:$BV$1009,'Calc| Project Costs'!BI$10:BI$1009))+SUMPRODUCT(--('Input| Disposals'!$O$8:$O$57='Input| Setup'!$B$37),'Input| Disposals'!T$8:T$57)+P82*10^3))&lt;0.000001,(ABS(P79*10^3-(SUMPRODUCT('Calc| Project Costs'!$BV$10:$BV$1009,'Calc| Project Costs'!BQ$10:BQ$1009)))&lt;0.000001)),0,1),
IF(LEN($B83)&gt;0,
_xlfn.SWITCH($B83,
'Output| AER'!$B$17,SUMPRODUCT('Calc| Project Costs'!$BV$10:$BV$1009,'Calc| Project Costs'!BA$10:BA$1009)/10^3,
'Output| AER'!$B$18,IF(LEN($B82)&gt;0,SUM(P$9:P82),0),
'Output| AER'!$B$19,(SUMPRODUCT('Calc| Project Costs'!AC$10:AC$1009,'Calc| Project Costs'!$BV$10:$BV$1009)+SUMPRODUCT('Calc| Project Costs'!BI$10:BI$1009,'Calc| Project Costs'!$BV$10:$BV$1009))/10^3,
'Output| AER'!$B$20,SUMPRODUCT(--('Input| Disposals'!$O$8:$O$57='Input| Setup'!$B$37),'Input| Disposals'!T$8:T$57)/10^3,
'Output| AER'!$B$21,P80-P81-P82,
'Output| AER'!$B$23,"",
'Output| AER'!$B$24,'Input| Type 2 capcons'!P$46/10^3,
SUMPRODUCT('Calc| Project Costs'!U$10:U$1009,1*('Calc| Project Costs'!$G$10:$G$1009=$B83),'Calc| Project Costs'!$BV$10:$BV$1009)/10^3),
""))</f>
        <v/>
      </c>
      <c r="Q83" s="213" t="str" cm="1">
        <f t="array" ref="Q83">IF($B82='Output| AER'!$B$21,
IF(AND(ABS(Q79*10^3-(SUM(SUMPRODUCT('Calc| Project Costs'!$BV$10:$BV$1009,'Calc| Project Costs'!AD$10:AD$1009)+SUMPRODUCT('Calc| Project Costs'!$BV$10:$BV$1009,'Calc| Project Costs'!BJ$10:BJ$1009))+SUMPRODUCT(--('Input| Disposals'!$O$8:$O$57='Input| Setup'!$B$37),'Input| Disposals'!U$8:U$57)+Q82*10^3))&lt;0.000001,(ABS(Q79*10^3-(SUMPRODUCT('Calc| Project Costs'!$BV$10:$BV$1009,'Calc| Project Costs'!BR$10:BR$1009)))&lt;0.000001)),0,1),
IF(LEN($B83)&gt;0,
_xlfn.SWITCH($B83,
'Output| AER'!$B$17,SUMPRODUCT('Calc| Project Costs'!$BV$10:$BV$1009,'Calc| Project Costs'!BB$10:BB$1009)/10^3,
'Output| AER'!$B$18,IF(LEN($B82)&gt;0,SUM(Q$9:Q82),0),
'Output| AER'!$B$19,(SUMPRODUCT('Calc| Project Costs'!AD$10:AD$1009,'Calc| Project Costs'!$BV$10:$BV$1009)+SUMPRODUCT('Calc| Project Costs'!BJ$10:BJ$1009,'Calc| Project Costs'!$BV$10:$BV$1009))/10^3,
'Output| AER'!$B$20,SUMPRODUCT(--('Input| Disposals'!$O$8:$O$57='Input| Setup'!$B$37),'Input| Disposals'!U$8:U$57)/10^3,
'Output| AER'!$B$21,Q80-Q81-Q82,
'Output| AER'!$B$23,"",
'Output| AER'!$B$24,'Input| Type 2 capcons'!Q$46/10^3,
SUMPRODUCT('Calc| Project Costs'!V$10:V$1009,1*('Calc| Project Costs'!$G$10:$G$1009=$B83),'Calc| Project Costs'!$BV$10:$BV$1009)/10^3),
""))</f>
        <v/>
      </c>
      <c r="R83" s="213" t="str" cm="1">
        <f t="array" ref="R83">IF($B82='Output| AER'!$B$21,
IF(AND(ABS(R79*10^3-(SUM(SUMPRODUCT('Calc| Project Costs'!$BV$10:$BV$1009,'Calc| Project Costs'!AE$10:AE$1009)+SUMPRODUCT('Calc| Project Costs'!$BV$10:$BV$1009,'Calc| Project Costs'!BK$10:BK$1009))+SUMPRODUCT(--('Input| Disposals'!$O$8:$O$57='Input| Setup'!$B$37),'Input| Disposals'!V$8:V$57)+R82*10^3))&lt;0.000001,(ABS(R79*10^3-(SUMPRODUCT('Calc| Project Costs'!$BV$10:$BV$1009,'Calc| Project Costs'!BS$10:BS$1009)))&lt;0.000001)),0,1),
IF(LEN($B83)&gt;0,
_xlfn.SWITCH($B83,
'Output| AER'!$B$17,SUMPRODUCT('Calc| Project Costs'!$BV$10:$BV$1009,'Calc| Project Costs'!BC$10:BC$1009)/10^3,
'Output| AER'!$B$18,IF(LEN($B82)&gt;0,SUM(R$9:R82),0),
'Output| AER'!$B$19,(SUMPRODUCT('Calc| Project Costs'!AE$10:AE$1009,'Calc| Project Costs'!$BV$10:$BV$1009)+SUMPRODUCT('Calc| Project Costs'!BK$10:BK$1009,'Calc| Project Costs'!$BV$10:$BV$1009))/10^3,
'Output| AER'!$B$20,SUMPRODUCT(--('Input| Disposals'!$O$8:$O$57='Input| Setup'!$B$37),'Input| Disposals'!V$8:V$57)/10^3,
'Output| AER'!$B$21,R80-R81-R82,
'Output| AER'!$B$23,"",
'Output| AER'!$B$24,'Input| Type 2 capcons'!R$46/10^3,
SUMPRODUCT('Calc| Project Costs'!W$10:W$1009,1*('Calc| Project Costs'!$G$10:$G$1009=$B83),'Calc| Project Costs'!$BV$10:$BV$1009)/10^3),
""))</f>
        <v/>
      </c>
      <c r="S83" s="214" t="str">
        <f>IF(B82='Output| AER'!$B$21,ROUND(S82-'Output| PTRM (DFA)'!$I$223,9),IF(OR(B83='Output| AER'!$B$23,AND(B83="",B82=""),AND(B83="",B82='Output| AER'!$B$24)),"",IFERROR(SUM(N83:R83),0)))</f>
        <v/>
      </c>
    </row>
    <row r="84" spans="2:19" ht="12.75" customHeight="1" x14ac:dyDescent="0.2">
      <c r="B84" s="125" t="str" cm="1">
        <f t="array" ref="B84">IFERROR(_xlfn.LET(_xlpm.x, INDEX(_xlfn.VSTACK(_xlfn.UNIQUE(_xlfn._xlws.FILTER('Input| Projects'!$G$10:$G$1009,'Input| Projects'!$G$10:$G$1009&lt;&gt;"")),'Output| AER'!$B$17:$B$24),ROW(A76)),IF(_xlpm.x=0,"",_xlpm.x)),"")</f>
        <v/>
      </c>
      <c r="C84" s="213" t="str" cm="1">
        <f t="array" ref="C84">IF($B83='Output| AER'!$B$21,
IF(AND(ABS(C80*10^3-(SUM(SUMPRODUCT('Calc| Project Costs'!$BU$10:$BU$1009,'Calc| Project Costs'!Y$10:Y$1009)+SUMPRODUCT('Calc| Project Costs'!$BU$10:$BU$1009,'Calc| Project Costs'!BE$10:BE$1009))+SUMPRODUCT(--('Input| Disposals'!$O$8:$O$57='Input| Setup'!$B$36),'Input| Disposals'!P$8:P$57)+C83*10^3))&lt;0.000001,(ABS(C80*10^3-(SUMPRODUCT('Calc| Project Costs'!$BU$10:$BU$1009,'Calc| Project Costs'!BM$10:BM$1009)))&lt;0.000001)),0,1),
IF(LEN($B84)&gt;0,
_xlfn.SWITCH($B84,
'Output| AER'!$B$17,SUMPRODUCT('Calc| Project Costs'!$BU$10:$BU$1009,'Calc| Project Costs'!AW$10:AW$1009)/10^3,
'Output| AER'!$B$18,IF(LEN($B83)&gt;0,SUM(C$9:C83),0),
'Output| AER'!$B$19,(SUMPRODUCT('Calc| Project Costs'!Y$10:Y$1009,'Calc| Project Costs'!$BU$10:$BU$1009)+SUMPRODUCT('Calc| Project Costs'!BE$10:BE$1009,'Calc| Project Costs'!$BU$10:$BU$1009))/10^3,
'Output| AER'!$B$20,SUMPRODUCT(--('Input| Disposals'!$O$8:$O$57='Input| Setup'!$B$36),'Input| Disposals'!P$8:P$57)/10^3,
'Output| AER'!$B$21,C81-C82-C83,
'Output| AER'!$B$23,"",
'Output| AER'!$B$24,'Input| Type 2 capcons'!C$46/10^3,
SUMPRODUCT('Calc| Project Costs'!Q$10:Q$1009,1*('Calc| Project Costs'!$G$10:$G$1009=$B84),'Calc| Project Costs'!$BU$10:$BU$1009)/10^3),
""))</f>
        <v/>
      </c>
      <c r="D84" s="213" t="str" cm="1">
        <f t="array" ref="D84">IF($B83='Output| AER'!$B$21,
IF(AND(ABS(D80*10^3-(SUM(SUMPRODUCT('Calc| Project Costs'!$BU$10:$BU$1009,'Calc| Project Costs'!Z$10:Z$1009)+SUMPRODUCT('Calc| Project Costs'!$BU$10:$BU$1009,'Calc| Project Costs'!BF$10:BF$1009))+SUMPRODUCT(--('Input| Disposals'!$O$8:$O$57='Input| Setup'!$B$36),'Input| Disposals'!Q$8:Q$57)+D83*10^3))&lt;0.000001,(ABS(D80*10^3-(SUMPRODUCT('Calc| Project Costs'!$BU$10:$BU$1009,'Calc| Project Costs'!BN$10:BN$1009)))&lt;0.000001)),0,1),
IF(LEN($B84)&gt;0,
_xlfn.SWITCH($B84,
'Output| AER'!$B$17,SUMPRODUCT('Calc| Project Costs'!$BU$10:$BU$1009,'Calc| Project Costs'!AX$10:AX$1009)/10^3,
'Output| AER'!$B$18,IF(LEN($B83)&gt;0,SUM(D$9:D83),0),
'Output| AER'!$B$19,(SUMPRODUCT('Calc| Project Costs'!Z$10:Z$1009,'Calc| Project Costs'!$BU$10:$BU$1009)+SUMPRODUCT('Calc| Project Costs'!BF$10:BF$1009,'Calc| Project Costs'!$BU$10:$BU$1009))/10^3,
'Output| AER'!$B$20,SUMPRODUCT(--('Input| Disposals'!$O$8:$O$57='Input| Setup'!$B$36),'Input| Disposals'!Q$8:Q$57)/10^3,
'Output| AER'!$B$21,D81-D82-D83,
'Output| AER'!$B$23,"",
'Output| AER'!$B$24,'Input| Type 2 capcons'!D$46/10^3,
SUMPRODUCT('Calc| Project Costs'!R$10:R$1009,1*('Calc| Project Costs'!$G$10:$G$1009=$B84),'Calc| Project Costs'!$BU$10:$BU$1009)/10^3),
""))</f>
        <v/>
      </c>
      <c r="E84" s="213" t="str" cm="1">
        <f t="array" ref="E84">IF($B83='Output| AER'!$B$21,
IF(AND(ABS(E80*10^3-(SUM(SUMPRODUCT('Calc| Project Costs'!$BU$10:$BU$1009,'Calc| Project Costs'!AA$10:AA$1009)+SUMPRODUCT('Calc| Project Costs'!$BU$10:$BU$1009,'Calc| Project Costs'!BG$10:BG$1009))+SUMPRODUCT(--('Input| Disposals'!$O$8:$O$57='Input| Setup'!$B$36),'Input| Disposals'!R$8:R$57)+E83*10^3))&lt;0.000001,(ABS(E80*10^3-(SUMPRODUCT('Calc| Project Costs'!$BU$10:$BU$1009,'Calc| Project Costs'!BO$10:BO$1009)))&lt;0.000001)),0,1),
IF(LEN($B84)&gt;0,
_xlfn.SWITCH($B84,
'Output| AER'!$B$17,SUMPRODUCT('Calc| Project Costs'!$BU$10:$BU$1009,'Calc| Project Costs'!AY$10:AY$1009)/10^3,
'Output| AER'!$B$18,IF(LEN($B83)&gt;0,SUM(E$9:E83),0),
'Output| AER'!$B$19,(SUMPRODUCT('Calc| Project Costs'!AA$10:AA$1009,'Calc| Project Costs'!$BU$10:$BU$1009)+SUMPRODUCT('Calc| Project Costs'!BG$10:BG$1009,'Calc| Project Costs'!$BU$10:$BU$1009))/10^3,
'Output| AER'!$B$20,SUMPRODUCT(--('Input| Disposals'!$O$8:$O$57='Input| Setup'!$B$36),'Input| Disposals'!R$8:R$57)/10^3,
'Output| AER'!$B$21,E81-E82-E83,
'Output| AER'!$B$23,"",
'Output| AER'!$B$24,'Input| Type 2 capcons'!E$46/10^3,
SUMPRODUCT('Calc| Project Costs'!S$10:S$1009,1*('Calc| Project Costs'!$G$10:$G$1009=$B84),'Calc| Project Costs'!$BU$10:$BU$1009)/10^3),
""))</f>
        <v/>
      </c>
      <c r="F84" s="213" t="str" cm="1">
        <f t="array" ref="F84">IF($B83='Output| AER'!$B$21,
IF(AND(ABS(F80*10^3-(SUM(SUMPRODUCT('Calc| Project Costs'!$BU$10:$BU$1009,'Calc| Project Costs'!AB$10:AB$1009)+SUMPRODUCT('Calc| Project Costs'!$BU$10:$BU$1009,'Calc| Project Costs'!BH$10:BH$1009))+SUMPRODUCT(--('Input| Disposals'!$O$8:$O$57='Input| Setup'!$B$36),'Input| Disposals'!S$8:S$57)+F83*10^3))&lt;0.000001,(ABS(F80*10^3-(SUMPRODUCT('Calc| Project Costs'!$BU$10:$BU$1009,'Calc| Project Costs'!BP$10:BP$1009)))&lt;0.000001)),0,1),
IF(LEN($B84)&gt;0,
_xlfn.SWITCH($B84,
'Output| AER'!$B$17,SUMPRODUCT('Calc| Project Costs'!$BU$10:$BU$1009,'Calc| Project Costs'!AZ$10:AZ$1009)/10^3,
'Output| AER'!$B$18,IF(LEN($B83)&gt;0,SUM(F$9:F83),0),
'Output| AER'!$B$19,(SUMPRODUCT('Calc| Project Costs'!AB$10:AB$1009,'Calc| Project Costs'!$BU$10:$BU$1009)+SUMPRODUCT('Calc| Project Costs'!BH$10:BH$1009,'Calc| Project Costs'!$BU$10:$BU$1009))/10^3,
'Output| AER'!$B$20,SUMPRODUCT(--('Input| Disposals'!$O$8:$O$57='Input| Setup'!$B$36),'Input| Disposals'!S$8:S$57)/10^3,
'Output| AER'!$B$21,F81-F82-F83,
'Output| AER'!$B$23,"",
'Output| AER'!$B$24,'Input| Type 2 capcons'!F$46/10^3,
SUMPRODUCT('Calc| Project Costs'!T$10:T$1009,1*('Calc| Project Costs'!$G$10:$G$1009=$B84),'Calc| Project Costs'!$BU$10:$BU$1009)/10^3),
""))</f>
        <v/>
      </c>
      <c r="G84" s="213" t="str" cm="1">
        <f t="array" ref="G84">IF($B83='Output| AER'!$B$21,
IF(AND(ABS(G80*10^3-(SUM(SUMPRODUCT('Calc| Project Costs'!$BU$10:$BU$1009,'Calc| Project Costs'!AC$10:AC$1009)+SUMPRODUCT('Calc| Project Costs'!$BU$10:$BU$1009,'Calc| Project Costs'!BI$10:BI$1009))+SUMPRODUCT(--('Input| Disposals'!$O$8:$O$57='Input| Setup'!$B$36),'Input| Disposals'!T$8:T$57)+G83*10^3))&lt;0.000001,(ABS(G80*10^3-(SUMPRODUCT('Calc| Project Costs'!$BU$10:$BU$1009,'Calc| Project Costs'!BQ$10:BQ$1009)))&lt;0.000001)),0,1),
IF(LEN($B84)&gt;0,
_xlfn.SWITCH($B84,
'Output| AER'!$B$17,SUMPRODUCT('Calc| Project Costs'!$BU$10:$BU$1009,'Calc| Project Costs'!BA$10:BA$1009)/10^3,
'Output| AER'!$B$18,IF(LEN($B83)&gt;0,SUM(G$9:G83),0),
'Output| AER'!$B$19,(SUMPRODUCT('Calc| Project Costs'!AC$10:AC$1009,'Calc| Project Costs'!$BU$10:$BU$1009)+SUMPRODUCT('Calc| Project Costs'!BI$10:BI$1009,'Calc| Project Costs'!$BU$10:$BU$1009))/10^3,
'Output| AER'!$B$20,SUMPRODUCT(--('Input| Disposals'!$O$8:$O$57='Input| Setup'!$B$36),'Input| Disposals'!T$8:T$57)/10^3,
'Output| AER'!$B$21,G81-G82-G83,
'Output| AER'!$B$23,"",
'Output| AER'!$B$24,'Input| Type 2 capcons'!G$46/10^3,
SUMPRODUCT('Calc| Project Costs'!U$10:U$1009,1*('Calc| Project Costs'!$G$10:$G$1009=$B84),'Calc| Project Costs'!$BU$10:$BU$1009)/10^3),
""))</f>
        <v/>
      </c>
      <c r="H84" s="213" t="str" cm="1">
        <f t="array" ref="H84">IF($B83='Output| AER'!$B$21,
IF(AND(ABS(H80*10^3-(SUM(SUMPRODUCT('Calc| Project Costs'!$BU$10:$BU$1009,'Calc| Project Costs'!AD$10:AD$1009)+SUMPRODUCT('Calc| Project Costs'!$BU$10:$BU$1009,'Calc| Project Costs'!BJ$10:BJ$1009))+SUMPRODUCT(--('Input| Disposals'!$O$8:$O$57='Input| Setup'!$B$36),'Input| Disposals'!U$8:U$57)+H83*10^3))&lt;0.000001,(ABS(H80*10^3-(SUMPRODUCT('Calc| Project Costs'!$BU$10:$BU$1009,'Calc| Project Costs'!BR$10:BR$1009)))&lt;0.000001)),0,1),
IF(LEN($B84)&gt;0,
_xlfn.SWITCH($B84,
'Output| AER'!$B$17,SUMPRODUCT('Calc| Project Costs'!$BU$10:$BU$1009,'Calc| Project Costs'!BB$10:BB$1009)/10^3,
'Output| AER'!$B$18,IF(LEN($B83)&gt;0,SUM(H$9:H83),0),
'Output| AER'!$B$19,(SUMPRODUCT('Calc| Project Costs'!AD$10:AD$1009,'Calc| Project Costs'!$BU$10:$BU$1009)+SUMPRODUCT('Calc| Project Costs'!BJ$10:BJ$1009,'Calc| Project Costs'!$BU$10:$BU$1009))/10^3,
'Output| AER'!$B$20,SUMPRODUCT(--('Input| Disposals'!$O$8:$O$57='Input| Setup'!$B$36),'Input| Disposals'!U$8:U$57)/10^3,
'Output| AER'!$B$21,H81-H82-H83,
'Output| AER'!$B$23,"",
'Output| AER'!$B$24,'Input| Type 2 capcons'!H$46/10^3,
SUMPRODUCT('Calc| Project Costs'!V$10:V$1009,1*('Calc| Project Costs'!$G$10:$G$1009=$B84),'Calc| Project Costs'!$BU$10:$BU$1009)/10^3),
""))</f>
        <v/>
      </c>
      <c r="I84" s="213" t="str" cm="1">
        <f t="array" ref="I84">IF($B83='Output| AER'!$B$21,
IF(AND(ABS(I80*10^3-(SUM(SUMPRODUCT('Calc| Project Costs'!$BU$10:$BU$1009,'Calc| Project Costs'!AE$10:AE$1009)+SUMPRODUCT('Calc| Project Costs'!$BU$10:$BU$1009,'Calc| Project Costs'!BK$10:BK$1009))+SUMPRODUCT(--('Input| Disposals'!$O$8:$O$57='Input| Setup'!$B$36),'Input| Disposals'!V$8:V$57)+I83*10^3))&lt;0.000001,(ABS(I80*10^3-(SUMPRODUCT('Calc| Project Costs'!$BU$10:$BU$1009,'Calc| Project Costs'!BS$10:BS$1009)))&lt;0.000001)),0,1),
IF(LEN($B84)&gt;0,
_xlfn.SWITCH($B84,
'Output| AER'!$B$17,SUMPRODUCT('Calc| Project Costs'!$BU$10:$BU$1009,'Calc| Project Costs'!BC$10:BC$1009)/10^3,
'Output| AER'!$B$18,IF(LEN($B83)&gt;0,SUM(I$9:I83),0),
'Output| AER'!$B$19,(SUMPRODUCT('Calc| Project Costs'!AE$10:AE$1009,'Calc| Project Costs'!$BU$10:$BU$1009)+SUMPRODUCT('Calc| Project Costs'!BK$10:BK$1009,'Calc| Project Costs'!$BU$10:$BU$1009))/10^3,
'Output| AER'!$B$20,SUMPRODUCT(--('Input| Disposals'!$O$8:$O$57='Input| Setup'!$B$36),'Input| Disposals'!V$8:V$57)/10^3,
'Output| AER'!$B$21,I81-I82-I83,
'Output| AER'!$B$23,"",
'Output| AER'!$B$24,'Input| Type 2 capcons'!I$46/10^3,
SUMPRODUCT('Calc| Project Costs'!W$10:W$1009,1*('Calc| Project Costs'!$G$10:$G$1009=$B84),'Calc| Project Costs'!$BU$10:$BU$1009)/10^3),
""))</f>
        <v/>
      </c>
      <c r="J84" s="214" t="str">
        <f>IF(B83='Output| AER'!$B$21,ROUND(J83-'Output| PTRM (SCS)'!$I$223,9),IF(OR(B84='Output| AER'!$B$23,AND(B84="",B83=""),AND(B84="",B83='Output| AER'!$B$24)),"",IFERROR(SUM(E84:I84),0)))</f>
        <v/>
      </c>
      <c r="L84" s="213" t="str" cm="1">
        <f t="array" ref="L84">IF($B83='Output| AER'!$B$21,
IF(AND(ABS(L80*10^3-(SUM(SUMPRODUCT('Calc| Project Costs'!$BV$10:$BV$1009,'Calc| Project Costs'!Y$10:Y$1009)+SUMPRODUCT('Calc| Project Costs'!$BV$10:$BV$1009,'Calc| Project Costs'!BE$10:BE$1009))+SUMPRODUCT(--('Input| Disposals'!$O$8:$O$57='Input| Setup'!$B$37),'Input| Disposals'!P$8:P$57)+L83*10^3))&lt;0.000001,(ABS(L80*10^3-(SUMPRODUCT('Calc| Project Costs'!$BV$10:$BV$1009,'Calc| Project Costs'!BM$10:BM$1009)))&lt;0.000001)),0,1),
IF(LEN($B84)&gt;0,
_xlfn.SWITCH($B84,
'Output| AER'!$B$17,SUMPRODUCT('Calc| Project Costs'!$BV$10:$BV$1009,'Calc| Project Costs'!AW$10:AW$1009)/10^3,
'Output| AER'!$B$18,IF(LEN($B83)&gt;0,SUM(L$9:L83),0),
'Output| AER'!$B$19,(SUMPRODUCT('Calc| Project Costs'!Y$10:Y$1009,'Calc| Project Costs'!$BV$10:$BV$1009)+SUMPRODUCT('Calc| Project Costs'!BE$10:BE$1009,'Calc| Project Costs'!$BV$10:$BV$1009))/10^3,
'Output| AER'!$B$20,SUMPRODUCT(--('Input| Disposals'!$O$8:$O$57='Input| Setup'!$B$37),'Input| Disposals'!P$8:P$57)/10^3,
'Output| AER'!$B$21,L81-L82-L83,
'Output| AER'!$B$23,"",
'Output| AER'!$B$24,'Input| Type 2 capcons'!L$46/10^3,
SUMPRODUCT('Calc| Project Costs'!Q$10:Q$1009,1*('Calc| Project Costs'!$G$10:$G$1009=$B84),'Calc| Project Costs'!$BV$10:$BV$1009)/10^3),
""))</f>
        <v/>
      </c>
      <c r="M84" s="213" t="str" cm="1">
        <f t="array" ref="M84">IF($B83='Output| AER'!$B$21,
IF(AND(ABS(M80*10^3-(SUM(SUMPRODUCT('Calc| Project Costs'!$BV$10:$BV$1009,'Calc| Project Costs'!Z$10:Z$1009)+SUMPRODUCT('Calc| Project Costs'!$BV$10:$BV$1009,'Calc| Project Costs'!BF$10:BF$1009))+SUMPRODUCT(--('Input| Disposals'!$O$8:$O$57='Input| Setup'!$B$37),'Input| Disposals'!Q$8:Q$57)+M83*10^3))&lt;0.000001,(ABS(M80*10^3-(SUMPRODUCT('Calc| Project Costs'!$BV$10:$BV$1009,'Calc| Project Costs'!BN$10:BN$1009)))&lt;0.000001)),0,1),
IF(LEN($B84)&gt;0,
_xlfn.SWITCH($B84,
'Output| AER'!$B$17,SUMPRODUCT('Calc| Project Costs'!$BV$10:$BV$1009,'Calc| Project Costs'!AX$10:AX$1009)/10^3,
'Output| AER'!$B$18,IF(LEN($B83)&gt;0,SUM(M$9:M83),0),
'Output| AER'!$B$19,(SUMPRODUCT('Calc| Project Costs'!Z$10:Z$1009,'Calc| Project Costs'!$BV$10:$BV$1009)+SUMPRODUCT('Calc| Project Costs'!BF$10:BF$1009,'Calc| Project Costs'!$BV$10:$BV$1009))/10^3,
'Output| AER'!$B$20,SUMPRODUCT(--('Input| Disposals'!$O$8:$O$57='Input| Setup'!$B$37),'Input| Disposals'!Q$8:Q$57)/10^3,
'Output| AER'!$B$21,M81-M82-M83,
'Output| AER'!$B$23,"",
'Output| AER'!$B$24,'Input| Type 2 capcons'!M$46/10^3,
SUMPRODUCT('Calc| Project Costs'!R$10:R$1009,1*('Calc| Project Costs'!$G$10:$G$1009=$B84),'Calc| Project Costs'!$BV$10:$BV$1009)/10^3),
""))</f>
        <v/>
      </c>
      <c r="N84" s="213" t="str" cm="1">
        <f t="array" ref="N84">IF($B83='Output| AER'!$B$21,
IF(AND(ABS(N80*10^3-(SUM(SUMPRODUCT('Calc| Project Costs'!$BV$10:$BV$1009,'Calc| Project Costs'!AA$10:AA$1009)+SUMPRODUCT('Calc| Project Costs'!$BV$10:$BV$1009,'Calc| Project Costs'!BG$10:BG$1009))+SUMPRODUCT(--('Input| Disposals'!$O$8:$O$57='Input| Setup'!$B$37),'Input| Disposals'!R$8:R$57)+N83*10^3))&lt;0.000001,(ABS(N80*10^3-(SUMPRODUCT('Calc| Project Costs'!$BV$10:$BV$1009,'Calc| Project Costs'!BO$10:BO$1009)))&lt;0.000001)),0,1),
IF(LEN($B84)&gt;0,
_xlfn.SWITCH($B84,
'Output| AER'!$B$17,SUMPRODUCT('Calc| Project Costs'!$BV$10:$BV$1009,'Calc| Project Costs'!AY$10:AY$1009)/10^3,
'Output| AER'!$B$18,IF(LEN($B83)&gt;0,SUM(N$9:N83),0),
'Output| AER'!$B$19,(SUMPRODUCT('Calc| Project Costs'!AA$10:AA$1009,'Calc| Project Costs'!$BV$10:$BV$1009)+SUMPRODUCT('Calc| Project Costs'!BG$10:BG$1009,'Calc| Project Costs'!$BV$10:$BV$1009))/10^3,
'Output| AER'!$B$20,SUMPRODUCT(--('Input| Disposals'!$O$8:$O$57='Input| Setup'!$B$37),'Input| Disposals'!R$8:R$57)/10^3,
'Output| AER'!$B$21,N81-N82-N83,
'Output| AER'!$B$23,"",
'Output| AER'!$B$24,'Input| Type 2 capcons'!N$46/10^3,
SUMPRODUCT('Calc| Project Costs'!S$10:S$1009,1*('Calc| Project Costs'!$G$10:$G$1009=$B84),'Calc| Project Costs'!$BV$10:$BV$1009)/10^3),
""))</f>
        <v/>
      </c>
      <c r="O84" s="213" t="str" cm="1">
        <f t="array" ref="O84">IF($B83='Output| AER'!$B$21,
IF(AND(ABS(O80*10^3-(SUM(SUMPRODUCT('Calc| Project Costs'!$BV$10:$BV$1009,'Calc| Project Costs'!AB$10:AB$1009)+SUMPRODUCT('Calc| Project Costs'!$BV$10:$BV$1009,'Calc| Project Costs'!BH$10:BH$1009))+SUMPRODUCT(--('Input| Disposals'!$O$8:$O$57='Input| Setup'!$B$37),'Input| Disposals'!S$8:S$57)+O83*10^3))&lt;0.000001,(ABS(O80*10^3-(SUMPRODUCT('Calc| Project Costs'!$BV$10:$BV$1009,'Calc| Project Costs'!BP$10:BP$1009)))&lt;0.000001)),0,1),
IF(LEN($B84)&gt;0,
_xlfn.SWITCH($B84,
'Output| AER'!$B$17,SUMPRODUCT('Calc| Project Costs'!$BV$10:$BV$1009,'Calc| Project Costs'!AZ$10:AZ$1009)/10^3,
'Output| AER'!$B$18,IF(LEN($B83)&gt;0,SUM(O$9:O83),0),
'Output| AER'!$B$19,(SUMPRODUCT('Calc| Project Costs'!AB$10:AB$1009,'Calc| Project Costs'!$BV$10:$BV$1009)+SUMPRODUCT('Calc| Project Costs'!BH$10:BH$1009,'Calc| Project Costs'!$BV$10:$BV$1009))/10^3,
'Output| AER'!$B$20,SUMPRODUCT(--('Input| Disposals'!$O$8:$O$57='Input| Setup'!$B$37),'Input| Disposals'!S$8:S$57)/10^3,
'Output| AER'!$B$21,O81-O82-O83,
'Output| AER'!$B$23,"",
'Output| AER'!$B$24,'Input| Type 2 capcons'!O$46/10^3,
SUMPRODUCT('Calc| Project Costs'!T$10:T$1009,1*('Calc| Project Costs'!$G$10:$G$1009=$B84),'Calc| Project Costs'!$BV$10:$BV$1009)/10^3),
""))</f>
        <v/>
      </c>
      <c r="P84" s="213" t="str" cm="1">
        <f t="array" ref="P84">IF($B83='Output| AER'!$B$21,
IF(AND(ABS(P80*10^3-(SUM(SUMPRODUCT('Calc| Project Costs'!$BV$10:$BV$1009,'Calc| Project Costs'!AC$10:AC$1009)+SUMPRODUCT('Calc| Project Costs'!$BV$10:$BV$1009,'Calc| Project Costs'!BI$10:BI$1009))+SUMPRODUCT(--('Input| Disposals'!$O$8:$O$57='Input| Setup'!$B$37),'Input| Disposals'!T$8:T$57)+P83*10^3))&lt;0.000001,(ABS(P80*10^3-(SUMPRODUCT('Calc| Project Costs'!$BV$10:$BV$1009,'Calc| Project Costs'!BQ$10:BQ$1009)))&lt;0.000001)),0,1),
IF(LEN($B84)&gt;0,
_xlfn.SWITCH($B84,
'Output| AER'!$B$17,SUMPRODUCT('Calc| Project Costs'!$BV$10:$BV$1009,'Calc| Project Costs'!BA$10:BA$1009)/10^3,
'Output| AER'!$B$18,IF(LEN($B83)&gt;0,SUM(P$9:P83),0),
'Output| AER'!$B$19,(SUMPRODUCT('Calc| Project Costs'!AC$10:AC$1009,'Calc| Project Costs'!$BV$10:$BV$1009)+SUMPRODUCT('Calc| Project Costs'!BI$10:BI$1009,'Calc| Project Costs'!$BV$10:$BV$1009))/10^3,
'Output| AER'!$B$20,SUMPRODUCT(--('Input| Disposals'!$O$8:$O$57='Input| Setup'!$B$37),'Input| Disposals'!T$8:T$57)/10^3,
'Output| AER'!$B$21,P81-P82-P83,
'Output| AER'!$B$23,"",
'Output| AER'!$B$24,'Input| Type 2 capcons'!P$46/10^3,
SUMPRODUCT('Calc| Project Costs'!U$10:U$1009,1*('Calc| Project Costs'!$G$10:$G$1009=$B84),'Calc| Project Costs'!$BV$10:$BV$1009)/10^3),
""))</f>
        <v/>
      </c>
      <c r="Q84" s="213" t="str" cm="1">
        <f t="array" ref="Q84">IF($B83='Output| AER'!$B$21,
IF(AND(ABS(Q80*10^3-(SUM(SUMPRODUCT('Calc| Project Costs'!$BV$10:$BV$1009,'Calc| Project Costs'!AD$10:AD$1009)+SUMPRODUCT('Calc| Project Costs'!$BV$10:$BV$1009,'Calc| Project Costs'!BJ$10:BJ$1009))+SUMPRODUCT(--('Input| Disposals'!$O$8:$O$57='Input| Setup'!$B$37),'Input| Disposals'!U$8:U$57)+Q83*10^3))&lt;0.000001,(ABS(Q80*10^3-(SUMPRODUCT('Calc| Project Costs'!$BV$10:$BV$1009,'Calc| Project Costs'!BR$10:BR$1009)))&lt;0.000001)),0,1),
IF(LEN($B84)&gt;0,
_xlfn.SWITCH($B84,
'Output| AER'!$B$17,SUMPRODUCT('Calc| Project Costs'!$BV$10:$BV$1009,'Calc| Project Costs'!BB$10:BB$1009)/10^3,
'Output| AER'!$B$18,IF(LEN($B83)&gt;0,SUM(Q$9:Q83),0),
'Output| AER'!$B$19,(SUMPRODUCT('Calc| Project Costs'!AD$10:AD$1009,'Calc| Project Costs'!$BV$10:$BV$1009)+SUMPRODUCT('Calc| Project Costs'!BJ$10:BJ$1009,'Calc| Project Costs'!$BV$10:$BV$1009))/10^3,
'Output| AER'!$B$20,SUMPRODUCT(--('Input| Disposals'!$O$8:$O$57='Input| Setup'!$B$37),'Input| Disposals'!U$8:U$57)/10^3,
'Output| AER'!$B$21,Q81-Q82-Q83,
'Output| AER'!$B$23,"",
'Output| AER'!$B$24,'Input| Type 2 capcons'!Q$46/10^3,
SUMPRODUCT('Calc| Project Costs'!V$10:V$1009,1*('Calc| Project Costs'!$G$10:$G$1009=$B84),'Calc| Project Costs'!$BV$10:$BV$1009)/10^3),
""))</f>
        <v/>
      </c>
      <c r="R84" s="213" t="str" cm="1">
        <f t="array" ref="R84">IF($B83='Output| AER'!$B$21,
IF(AND(ABS(R80*10^3-(SUM(SUMPRODUCT('Calc| Project Costs'!$BV$10:$BV$1009,'Calc| Project Costs'!AE$10:AE$1009)+SUMPRODUCT('Calc| Project Costs'!$BV$10:$BV$1009,'Calc| Project Costs'!BK$10:BK$1009))+SUMPRODUCT(--('Input| Disposals'!$O$8:$O$57='Input| Setup'!$B$37),'Input| Disposals'!V$8:V$57)+R83*10^3))&lt;0.000001,(ABS(R80*10^3-(SUMPRODUCT('Calc| Project Costs'!$BV$10:$BV$1009,'Calc| Project Costs'!BS$10:BS$1009)))&lt;0.000001)),0,1),
IF(LEN($B84)&gt;0,
_xlfn.SWITCH($B84,
'Output| AER'!$B$17,SUMPRODUCT('Calc| Project Costs'!$BV$10:$BV$1009,'Calc| Project Costs'!BC$10:BC$1009)/10^3,
'Output| AER'!$B$18,IF(LEN($B83)&gt;0,SUM(R$9:R83),0),
'Output| AER'!$B$19,(SUMPRODUCT('Calc| Project Costs'!AE$10:AE$1009,'Calc| Project Costs'!$BV$10:$BV$1009)+SUMPRODUCT('Calc| Project Costs'!BK$10:BK$1009,'Calc| Project Costs'!$BV$10:$BV$1009))/10^3,
'Output| AER'!$B$20,SUMPRODUCT(--('Input| Disposals'!$O$8:$O$57='Input| Setup'!$B$37),'Input| Disposals'!V$8:V$57)/10^3,
'Output| AER'!$B$21,R81-R82-R83,
'Output| AER'!$B$23,"",
'Output| AER'!$B$24,'Input| Type 2 capcons'!R$46/10^3,
SUMPRODUCT('Calc| Project Costs'!W$10:W$1009,1*('Calc| Project Costs'!$G$10:$G$1009=$B84),'Calc| Project Costs'!$BV$10:$BV$1009)/10^3),
""))</f>
        <v/>
      </c>
      <c r="S84" s="214" t="str">
        <f>IF(B83='Output| AER'!$B$21,ROUND(S83-'Output| PTRM (DFA)'!$I$223,9),IF(OR(B84='Output| AER'!$B$23,AND(B84="",B83=""),AND(B84="",B83='Output| AER'!$B$24)),"",IFERROR(SUM(N84:R84),0)))</f>
        <v/>
      </c>
    </row>
    <row r="85" spans="2:19" ht="12.75" customHeight="1" x14ac:dyDescent="0.2">
      <c r="B85" s="125" t="str" cm="1">
        <f t="array" ref="B85">IFERROR(_xlfn.LET(_xlpm.x, INDEX(_xlfn.VSTACK(_xlfn.UNIQUE(_xlfn._xlws.FILTER('Input| Projects'!$G$10:$G$1009,'Input| Projects'!$G$10:$G$1009&lt;&gt;"")),'Output| AER'!$B$17:$B$24),ROW(A77)),IF(_xlpm.x=0,"",_xlpm.x)),"")</f>
        <v/>
      </c>
      <c r="C85" s="213" t="str" cm="1">
        <f t="array" ref="C85">IF($B84='Output| AER'!$B$21,
IF(AND(ABS(C81*10^3-(SUM(SUMPRODUCT('Calc| Project Costs'!$BU$10:$BU$1009,'Calc| Project Costs'!Y$10:Y$1009)+SUMPRODUCT('Calc| Project Costs'!$BU$10:$BU$1009,'Calc| Project Costs'!BE$10:BE$1009))+SUMPRODUCT(--('Input| Disposals'!$O$8:$O$57='Input| Setup'!$B$36),'Input| Disposals'!P$8:P$57)+C84*10^3))&lt;0.000001,(ABS(C81*10^3-(SUMPRODUCT('Calc| Project Costs'!$BU$10:$BU$1009,'Calc| Project Costs'!BM$10:BM$1009)))&lt;0.000001)),0,1),
IF(LEN($B85)&gt;0,
_xlfn.SWITCH($B85,
'Output| AER'!$B$17,SUMPRODUCT('Calc| Project Costs'!$BU$10:$BU$1009,'Calc| Project Costs'!AW$10:AW$1009)/10^3,
'Output| AER'!$B$18,IF(LEN($B84)&gt;0,SUM(C$9:C84),0),
'Output| AER'!$B$19,(SUMPRODUCT('Calc| Project Costs'!Y$10:Y$1009,'Calc| Project Costs'!$BU$10:$BU$1009)+SUMPRODUCT('Calc| Project Costs'!BE$10:BE$1009,'Calc| Project Costs'!$BU$10:$BU$1009))/10^3,
'Output| AER'!$B$20,SUMPRODUCT(--('Input| Disposals'!$O$8:$O$57='Input| Setup'!$B$36),'Input| Disposals'!P$8:P$57)/10^3,
'Output| AER'!$B$21,C82-C83-C84,
'Output| AER'!$B$23,"",
'Output| AER'!$B$24,'Input| Type 2 capcons'!C$46/10^3,
SUMPRODUCT('Calc| Project Costs'!Q$10:Q$1009,1*('Calc| Project Costs'!$G$10:$G$1009=$B85),'Calc| Project Costs'!$BU$10:$BU$1009)/10^3),
""))</f>
        <v/>
      </c>
      <c r="D85" s="213" t="str" cm="1">
        <f t="array" ref="D85">IF($B84='Output| AER'!$B$21,
IF(AND(ABS(D81*10^3-(SUM(SUMPRODUCT('Calc| Project Costs'!$BU$10:$BU$1009,'Calc| Project Costs'!Z$10:Z$1009)+SUMPRODUCT('Calc| Project Costs'!$BU$10:$BU$1009,'Calc| Project Costs'!BF$10:BF$1009))+SUMPRODUCT(--('Input| Disposals'!$O$8:$O$57='Input| Setup'!$B$36),'Input| Disposals'!Q$8:Q$57)+D84*10^3))&lt;0.000001,(ABS(D81*10^3-(SUMPRODUCT('Calc| Project Costs'!$BU$10:$BU$1009,'Calc| Project Costs'!BN$10:BN$1009)))&lt;0.000001)),0,1),
IF(LEN($B85)&gt;0,
_xlfn.SWITCH($B85,
'Output| AER'!$B$17,SUMPRODUCT('Calc| Project Costs'!$BU$10:$BU$1009,'Calc| Project Costs'!AX$10:AX$1009)/10^3,
'Output| AER'!$B$18,IF(LEN($B84)&gt;0,SUM(D$9:D84),0),
'Output| AER'!$B$19,(SUMPRODUCT('Calc| Project Costs'!Z$10:Z$1009,'Calc| Project Costs'!$BU$10:$BU$1009)+SUMPRODUCT('Calc| Project Costs'!BF$10:BF$1009,'Calc| Project Costs'!$BU$10:$BU$1009))/10^3,
'Output| AER'!$B$20,SUMPRODUCT(--('Input| Disposals'!$O$8:$O$57='Input| Setup'!$B$36),'Input| Disposals'!Q$8:Q$57)/10^3,
'Output| AER'!$B$21,D82-D83-D84,
'Output| AER'!$B$23,"",
'Output| AER'!$B$24,'Input| Type 2 capcons'!D$46/10^3,
SUMPRODUCT('Calc| Project Costs'!R$10:R$1009,1*('Calc| Project Costs'!$G$10:$G$1009=$B85),'Calc| Project Costs'!$BU$10:$BU$1009)/10^3),
""))</f>
        <v/>
      </c>
      <c r="E85" s="213" t="str" cm="1">
        <f t="array" ref="E85">IF($B84='Output| AER'!$B$21,
IF(AND(ABS(E81*10^3-(SUM(SUMPRODUCT('Calc| Project Costs'!$BU$10:$BU$1009,'Calc| Project Costs'!AA$10:AA$1009)+SUMPRODUCT('Calc| Project Costs'!$BU$10:$BU$1009,'Calc| Project Costs'!BG$10:BG$1009))+SUMPRODUCT(--('Input| Disposals'!$O$8:$O$57='Input| Setup'!$B$36),'Input| Disposals'!R$8:R$57)+E84*10^3))&lt;0.000001,(ABS(E81*10^3-(SUMPRODUCT('Calc| Project Costs'!$BU$10:$BU$1009,'Calc| Project Costs'!BO$10:BO$1009)))&lt;0.000001)),0,1),
IF(LEN($B85)&gt;0,
_xlfn.SWITCH($B85,
'Output| AER'!$B$17,SUMPRODUCT('Calc| Project Costs'!$BU$10:$BU$1009,'Calc| Project Costs'!AY$10:AY$1009)/10^3,
'Output| AER'!$B$18,IF(LEN($B84)&gt;0,SUM(E$9:E84),0),
'Output| AER'!$B$19,(SUMPRODUCT('Calc| Project Costs'!AA$10:AA$1009,'Calc| Project Costs'!$BU$10:$BU$1009)+SUMPRODUCT('Calc| Project Costs'!BG$10:BG$1009,'Calc| Project Costs'!$BU$10:$BU$1009))/10^3,
'Output| AER'!$B$20,SUMPRODUCT(--('Input| Disposals'!$O$8:$O$57='Input| Setup'!$B$36),'Input| Disposals'!R$8:R$57)/10^3,
'Output| AER'!$B$21,E82-E83-E84,
'Output| AER'!$B$23,"",
'Output| AER'!$B$24,'Input| Type 2 capcons'!E$46/10^3,
SUMPRODUCT('Calc| Project Costs'!S$10:S$1009,1*('Calc| Project Costs'!$G$10:$G$1009=$B85),'Calc| Project Costs'!$BU$10:$BU$1009)/10^3),
""))</f>
        <v/>
      </c>
      <c r="F85" s="213" t="str" cm="1">
        <f t="array" ref="F85">IF($B84='Output| AER'!$B$21,
IF(AND(ABS(F81*10^3-(SUM(SUMPRODUCT('Calc| Project Costs'!$BU$10:$BU$1009,'Calc| Project Costs'!AB$10:AB$1009)+SUMPRODUCT('Calc| Project Costs'!$BU$10:$BU$1009,'Calc| Project Costs'!BH$10:BH$1009))+SUMPRODUCT(--('Input| Disposals'!$O$8:$O$57='Input| Setup'!$B$36),'Input| Disposals'!S$8:S$57)+F84*10^3))&lt;0.000001,(ABS(F81*10^3-(SUMPRODUCT('Calc| Project Costs'!$BU$10:$BU$1009,'Calc| Project Costs'!BP$10:BP$1009)))&lt;0.000001)),0,1),
IF(LEN($B85)&gt;0,
_xlfn.SWITCH($B85,
'Output| AER'!$B$17,SUMPRODUCT('Calc| Project Costs'!$BU$10:$BU$1009,'Calc| Project Costs'!AZ$10:AZ$1009)/10^3,
'Output| AER'!$B$18,IF(LEN($B84)&gt;0,SUM(F$9:F84),0),
'Output| AER'!$B$19,(SUMPRODUCT('Calc| Project Costs'!AB$10:AB$1009,'Calc| Project Costs'!$BU$10:$BU$1009)+SUMPRODUCT('Calc| Project Costs'!BH$10:BH$1009,'Calc| Project Costs'!$BU$10:$BU$1009))/10^3,
'Output| AER'!$B$20,SUMPRODUCT(--('Input| Disposals'!$O$8:$O$57='Input| Setup'!$B$36),'Input| Disposals'!S$8:S$57)/10^3,
'Output| AER'!$B$21,F82-F83-F84,
'Output| AER'!$B$23,"",
'Output| AER'!$B$24,'Input| Type 2 capcons'!F$46/10^3,
SUMPRODUCT('Calc| Project Costs'!T$10:T$1009,1*('Calc| Project Costs'!$G$10:$G$1009=$B85),'Calc| Project Costs'!$BU$10:$BU$1009)/10^3),
""))</f>
        <v/>
      </c>
      <c r="G85" s="213" t="str" cm="1">
        <f t="array" ref="G85">IF($B84='Output| AER'!$B$21,
IF(AND(ABS(G81*10^3-(SUM(SUMPRODUCT('Calc| Project Costs'!$BU$10:$BU$1009,'Calc| Project Costs'!AC$10:AC$1009)+SUMPRODUCT('Calc| Project Costs'!$BU$10:$BU$1009,'Calc| Project Costs'!BI$10:BI$1009))+SUMPRODUCT(--('Input| Disposals'!$O$8:$O$57='Input| Setup'!$B$36),'Input| Disposals'!T$8:T$57)+G84*10^3))&lt;0.000001,(ABS(G81*10^3-(SUMPRODUCT('Calc| Project Costs'!$BU$10:$BU$1009,'Calc| Project Costs'!BQ$10:BQ$1009)))&lt;0.000001)),0,1),
IF(LEN($B85)&gt;0,
_xlfn.SWITCH($B85,
'Output| AER'!$B$17,SUMPRODUCT('Calc| Project Costs'!$BU$10:$BU$1009,'Calc| Project Costs'!BA$10:BA$1009)/10^3,
'Output| AER'!$B$18,IF(LEN($B84)&gt;0,SUM(G$9:G84),0),
'Output| AER'!$B$19,(SUMPRODUCT('Calc| Project Costs'!AC$10:AC$1009,'Calc| Project Costs'!$BU$10:$BU$1009)+SUMPRODUCT('Calc| Project Costs'!BI$10:BI$1009,'Calc| Project Costs'!$BU$10:$BU$1009))/10^3,
'Output| AER'!$B$20,SUMPRODUCT(--('Input| Disposals'!$O$8:$O$57='Input| Setup'!$B$36),'Input| Disposals'!T$8:T$57)/10^3,
'Output| AER'!$B$21,G82-G83-G84,
'Output| AER'!$B$23,"",
'Output| AER'!$B$24,'Input| Type 2 capcons'!G$46/10^3,
SUMPRODUCT('Calc| Project Costs'!U$10:U$1009,1*('Calc| Project Costs'!$G$10:$G$1009=$B85),'Calc| Project Costs'!$BU$10:$BU$1009)/10^3),
""))</f>
        <v/>
      </c>
      <c r="H85" s="213" t="str" cm="1">
        <f t="array" ref="H85">IF($B84='Output| AER'!$B$21,
IF(AND(ABS(H81*10^3-(SUM(SUMPRODUCT('Calc| Project Costs'!$BU$10:$BU$1009,'Calc| Project Costs'!AD$10:AD$1009)+SUMPRODUCT('Calc| Project Costs'!$BU$10:$BU$1009,'Calc| Project Costs'!BJ$10:BJ$1009))+SUMPRODUCT(--('Input| Disposals'!$O$8:$O$57='Input| Setup'!$B$36),'Input| Disposals'!U$8:U$57)+H84*10^3))&lt;0.000001,(ABS(H81*10^3-(SUMPRODUCT('Calc| Project Costs'!$BU$10:$BU$1009,'Calc| Project Costs'!BR$10:BR$1009)))&lt;0.000001)),0,1),
IF(LEN($B85)&gt;0,
_xlfn.SWITCH($B85,
'Output| AER'!$B$17,SUMPRODUCT('Calc| Project Costs'!$BU$10:$BU$1009,'Calc| Project Costs'!BB$10:BB$1009)/10^3,
'Output| AER'!$B$18,IF(LEN($B84)&gt;0,SUM(H$9:H84),0),
'Output| AER'!$B$19,(SUMPRODUCT('Calc| Project Costs'!AD$10:AD$1009,'Calc| Project Costs'!$BU$10:$BU$1009)+SUMPRODUCT('Calc| Project Costs'!BJ$10:BJ$1009,'Calc| Project Costs'!$BU$10:$BU$1009))/10^3,
'Output| AER'!$B$20,SUMPRODUCT(--('Input| Disposals'!$O$8:$O$57='Input| Setup'!$B$36),'Input| Disposals'!U$8:U$57)/10^3,
'Output| AER'!$B$21,H82-H83-H84,
'Output| AER'!$B$23,"",
'Output| AER'!$B$24,'Input| Type 2 capcons'!H$46/10^3,
SUMPRODUCT('Calc| Project Costs'!V$10:V$1009,1*('Calc| Project Costs'!$G$10:$G$1009=$B85),'Calc| Project Costs'!$BU$10:$BU$1009)/10^3),
""))</f>
        <v/>
      </c>
      <c r="I85" s="213" t="str" cm="1">
        <f t="array" ref="I85">IF($B84='Output| AER'!$B$21,
IF(AND(ABS(I81*10^3-(SUM(SUMPRODUCT('Calc| Project Costs'!$BU$10:$BU$1009,'Calc| Project Costs'!AE$10:AE$1009)+SUMPRODUCT('Calc| Project Costs'!$BU$10:$BU$1009,'Calc| Project Costs'!BK$10:BK$1009))+SUMPRODUCT(--('Input| Disposals'!$O$8:$O$57='Input| Setup'!$B$36),'Input| Disposals'!V$8:V$57)+I84*10^3))&lt;0.000001,(ABS(I81*10^3-(SUMPRODUCT('Calc| Project Costs'!$BU$10:$BU$1009,'Calc| Project Costs'!BS$10:BS$1009)))&lt;0.000001)),0,1),
IF(LEN($B85)&gt;0,
_xlfn.SWITCH($B85,
'Output| AER'!$B$17,SUMPRODUCT('Calc| Project Costs'!$BU$10:$BU$1009,'Calc| Project Costs'!BC$10:BC$1009)/10^3,
'Output| AER'!$B$18,IF(LEN($B84)&gt;0,SUM(I$9:I84),0),
'Output| AER'!$B$19,(SUMPRODUCT('Calc| Project Costs'!AE$10:AE$1009,'Calc| Project Costs'!$BU$10:$BU$1009)+SUMPRODUCT('Calc| Project Costs'!BK$10:BK$1009,'Calc| Project Costs'!$BU$10:$BU$1009))/10^3,
'Output| AER'!$B$20,SUMPRODUCT(--('Input| Disposals'!$O$8:$O$57='Input| Setup'!$B$36),'Input| Disposals'!V$8:V$57)/10^3,
'Output| AER'!$B$21,I82-I83-I84,
'Output| AER'!$B$23,"",
'Output| AER'!$B$24,'Input| Type 2 capcons'!I$46/10^3,
SUMPRODUCT('Calc| Project Costs'!W$10:W$1009,1*('Calc| Project Costs'!$G$10:$G$1009=$B85),'Calc| Project Costs'!$BU$10:$BU$1009)/10^3),
""))</f>
        <v/>
      </c>
      <c r="J85" s="214" t="str">
        <f>IF(B84='Output| AER'!$B$21,ROUND(J84-'Output| PTRM (SCS)'!$I$223,9),IF(OR(B85='Output| AER'!$B$23,AND(B85="",B84=""),AND(B85="",B84='Output| AER'!$B$24)),"",IFERROR(SUM(E85:I85),0)))</f>
        <v/>
      </c>
      <c r="L85" s="213" t="str" cm="1">
        <f t="array" ref="L85">IF($B84='Output| AER'!$B$21,
IF(AND(ABS(L81*10^3-(SUM(SUMPRODUCT('Calc| Project Costs'!$BV$10:$BV$1009,'Calc| Project Costs'!Y$10:Y$1009)+SUMPRODUCT('Calc| Project Costs'!$BV$10:$BV$1009,'Calc| Project Costs'!BE$10:BE$1009))+SUMPRODUCT(--('Input| Disposals'!$O$8:$O$57='Input| Setup'!$B$37),'Input| Disposals'!P$8:P$57)+L84*10^3))&lt;0.000001,(ABS(L81*10^3-(SUMPRODUCT('Calc| Project Costs'!$BV$10:$BV$1009,'Calc| Project Costs'!BM$10:BM$1009)))&lt;0.000001)),0,1),
IF(LEN($B85)&gt;0,
_xlfn.SWITCH($B85,
'Output| AER'!$B$17,SUMPRODUCT('Calc| Project Costs'!$BV$10:$BV$1009,'Calc| Project Costs'!AW$10:AW$1009)/10^3,
'Output| AER'!$B$18,IF(LEN($B84)&gt;0,SUM(L$9:L84),0),
'Output| AER'!$B$19,(SUMPRODUCT('Calc| Project Costs'!Y$10:Y$1009,'Calc| Project Costs'!$BV$10:$BV$1009)+SUMPRODUCT('Calc| Project Costs'!BE$10:BE$1009,'Calc| Project Costs'!$BV$10:$BV$1009))/10^3,
'Output| AER'!$B$20,SUMPRODUCT(--('Input| Disposals'!$O$8:$O$57='Input| Setup'!$B$37),'Input| Disposals'!P$8:P$57)/10^3,
'Output| AER'!$B$21,L82-L83-L84,
'Output| AER'!$B$23,"",
'Output| AER'!$B$24,'Input| Type 2 capcons'!L$46/10^3,
SUMPRODUCT('Calc| Project Costs'!Q$10:Q$1009,1*('Calc| Project Costs'!$G$10:$G$1009=$B85),'Calc| Project Costs'!$BV$10:$BV$1009)/10^3),
""))</f>
        <v/>
      </c>
      <c r="M85" s="213" t="str" cm="1">
        <f t="array" ref="M85">IF($B84='Output| AER'!$B$21,
IF(AND(ABS(M81*10^3-(SUM(SUMPRODUCT('Calc| Project Costs'!$BV$10:$BV$1009,'Calc| Project Costs'!Z$10:Z$1009)+SUMPRODUCT('Calc| Project Costs'!$BV$10:$BV$1009,'Calc| Project Costs'!BF$10:BF$1009))+SUMPRODUCT(--('Input| Disposals'!$O$8:$O$57='Input| Setup'!$B$37),'Input| Disposals'!Q$8:Q$57)+M84*10^3))&lt;0.000001,(ABS(M81*10^3-(SUMPRODUCT('Calc| Project Costs'!$BV$10:$BV$1009,'Calc| Project Costs'!BN$10:BN$1009)))&lt;0.000001)),0,1),
IF(LEN($B85)&gt;0,
_xlfn.SWITCH($B85,
'Output| AER'!$B$17,SUMPRODUCT('Calc| Project Costs'!$BV$10:$BV$1009,'Calc| Project Costs'!AX$10:AX$1009)/10^3,
'Output| AER'!$B$18,IF(LEN($B84)&gt;0,SUM(M$9:M84),0),
'Output| AER'!$B$19,(SUMPRODUCT('Calc| Project Costs'!Z$10:Z$1009,'Calc| Project Costs'!$BV$10:$BV$1009)+SUMPRODUCT('Calc| Project Costs'!BF$10:BF$1009,'Calc| Project Costs'!$BV$10:$BV$1009))/10^3,
'Output| AER'!$B$20,SUMPRODUCT(--('Input| Disposals'!$O$8:$O$57='Input| Setup'!$B$37),'Input| Disposals'!Q$8:Q$57)/10^3,
'Output| AER'!$B$21,M82-M83-M84,
'Output| AER'!$B$23,"",
'Output| AER'!$B$24,'Input| Type 2 capcons'!M$46/10^3,
SUMPRODUCT('Calc| Project Costs'!R$10:R$1009,1*('Calc| Project Costs'!$G$10:$G$1009=$B85),'Calc| Project Costs'!$BV$10:$BV$1009)/10^3),
""))</f>
        <v/>
      </c>
      <c r="N85" s="213" t="str" cm="1">
        <f t="array" ref="N85">IF($B84='Output| AER'!$B$21,
IF(AND(ABS(N81*10^3-(SUM(SUMPRODUCT('Calc| Project Costs'!$BV$10:$BV$1009,'Calc| Project Costs'!AA$10:AA$1009)+SUMPRODUCT('Calc| Project Costs'!$BV$10:$BV$1009,'Calc| Project Costs'!BG$10:BG$1009))+SUMPRODUCT(--('Input| Disposals'!$O$8:$O$57='Input| Setup'!$B$37),'Input| Disposals'!R$8:R$57)+N84*10^3))&lt;0.000001,(ABS(N81*10^3-(SUMPRODUCT('Calc| Project Costs'!$BV$10:$BV$1009,'Calc| Project Costs'!BO$10:BO$1009)))&lt;0.000001)),0,1),
IF(LEN($B85)&gt;0,
_xlfn.SWITCH($B85,
'Output| AER'!$B$17,SUMPRODUCT('Calc| Project Costs'!$BV$10:$BV$1009,'Calc| Project Costs'!AY$10:AY$1009)/10^3,
'Output| AER'!$B$18,IF(LEN($B84)&gt;0,SUM(N$9:N84),0),
'Output| AER'!$B$19,(SUMPRODUCT('Calc| Project Costs'!AA$10:AA$1009,'Calc| Project Costs'!$BV$10:$BV$1009)+SUMPRODUCT('Calc| Project Costs'!BG$10:BG$1009,'Calc| Project Costs'!$BV$10:$BV$1009))/10^3,
'Output| AER'!$B$20,SUMPRODUCT(--('Input| Disposals'!$O$8:$O$57='Input| Setup'!$B$37),'Input| Disposals'!R$8:R$57)/10^3,
'Output| AER'!$B$21,N82-N83-N84,
'Output| AER'!$B$23,"",
'Output| AER'!$B$24,'Input| Type 2 capcons'!N$46/10^3,
SUMPRODUCT('Calc| Project Costs'!S$10:S$1009,1*('Calc| Project Costs'!$G$10:$G$1009=$B85),'Calc| Project Costs'!$BV$10:$BV$1009)/10^3),
""))</f>
        <v/>
      </c>
      <c r="O85" s="213" t="str" cm="1">
        <f t="array" ref="O85">IF($B84='Output| AER'!$B$21,
IF(AND(ABS(O81*10^3-(SUM(SUMPRODUCT('Calc| Project Costs'!$BV$10:$BV$1009,'Calc| Project Costs'!AB$10:AB$1009)+SUMPRODUCT('Calc| Project Costs'!$BV$10:$BV$1009,'Calc| Project Costs'!BH$10:BH$1009))+SUMPRODUCT(--('Input| Disposals'!$O$8:$O$57='Input| Setup'!$B$37),'Input| Disposals'!S$8:S$57)+O84*10^3))&lt;0.000001,(ABS(O81*10^3-(SUMPRODUCT('Calc| Project Costs'!$BV$10:$BV$1009,'Calc| Project Costs'!BP$10:BP$1009)))&lt;0.000001)),0,1),
IF(LEN($B85)&gt;0,
_xlfn.SWITCH($B85,
'Output| AER'!$B$17,SUMPRODUCT('Calc| Project Costs'!$BV$10:$BV$1009,'Calc| Project Costs'!AZ$10:AZ$1009)/10^3,
'Output| AER'!$B$18,IF(LEN($B84)&gt;0,SUM(O$9:O84),0),
'Output| AER'!$B$19,(SUMPRODUCT('Calc| Project Costs'!AB$10:AB$1009,'Calc| Project Costs'!$BV$10:$BV$1009)+SUMPRODUCT('Calc| Project Costs'!BH$10:BH$1009,'Calc| Project Costs'!$BV$10:$BV$1009))/10^3,
'Output| AER'!$B$20,SUMPRODUCT(--('Input| Disposals'!$O$8:$O$57='Input| Setup'!$B$37),'Input| Disposals'!S$8:S$57)/10^3,
'Output| AER'!$B$21,O82-O83-O84,
'Output| AER'!$B$23,"",
'Output| AER'!$B$24,'Input| Type 2 capcons'!O$46/10^3,
SUMPRODUCT('Calc| Project Costs'!T$10:T$1009,1*('Calc| Project Costs'!$G$10:$G$1009=$B85),'Calc| Project Costs'!$BV$10:$BV$1009)/10^3),
""))</f>
        <v/>
      </c>
      <c r="P85" s="213" t="str" cm="1">
        <f t="array" ref="P85">IF($B84='Output| AER'!$B$21,
IF(AND(ABS(P81*10^3-(SUM(SUMPRODUCT('Calc| Project Costs'!$BV$10:$BV$1009,'Calc| Project Costs'!AC$10:AC$1009)+SUMPRODUCT('Calc| Project Costs'!$BV$10:$BV$1009,'Calc| Project Costs'!BI$10:BI$1009))+SUMPRODUCT(--('Input| Disposals'!$O$8:$O$57='Input| Setup'!$B$37),'Input| Disposals'!T$8:T$57)+P84*10^3))&lt;0.000001,(ABS(P81*10^3-(SUMPRODUCT('Calc| Project Costs'!$BV$10:$BV$1009,'Calc| Project Costs'!BQ$10:BQ$1009)))&lt;0.000001)),0,1),
IF(LEN($B85)&gt;0,
_xlfn.SWITCH($B85,
'Output| AER'!$B$17,SUMPRODUCT('Calc| Project Costs'!$BV$10:$BV$1009,'Calc| Project Costs'!BA$10:BA$1009)/10^3,
'Output| AER'!$B$18,IF(LEN($B84)&gt;0,SUM(P$9:P84),0),
'Output| AER'!$B$19,(SUMPRODUCT('Calc| Project Costs'!AC$10:AC$1009,'Calc| Project Costs'!$BV$10:$BV$1009)+SUMPRODUCT('Calc| Project Costs'!BI$10:BI$1009,'Calc| Project Costs'!$BV$10:$BV$1009))/10^3,
'Output| AER'!$B$20,SUMPRODUCT(--('Input| Disposals'!$O$8:$O$57='Input| Setup'!$B$37),'Input| Disposals'!T$8:T$57)/10^3,
'Output| AER'!$B$21,P82-P83-P84,
'Output| AER'!$B$23,"",
'Output| AER'!$B$24,'Input| Type 2 capcons'!P$46/10^3,
SUMPRODUCT('Calc| Project Costs'!U$10:U$1009,1*('Calc| Project Costs'!$G$10:$G$1009=$B85),'Calc| Project Costs'!$BV$10:$BV$1009)/10^3),
""))</f>
        <v/>
      </c>
      <c r="Q85" s="213" t="str" cm="1">
        <f t="array" ref="Q85">IF($B84='Output| AER'!$B$21,
IF(AND(ABS(Q81*10^3-(SUM(SUMPRODUCT('Calc| Project Costs'!$BV$10:$BV$1009,'Calc| Project Costs'!AD$10:AD$1009)+SUMPRODUCT('Calc| Project Costs'!$BV$10:$BV$1009,'Calc| Project Costs'!BJ$10:BJ$1009))+SUMPRODUCT(--('Input| Disposals'!$O$8:$O$57='Input| Setup'!$B$37),'Input| Disposals'!U$8:U$57)+Q84*10^3))&lt;0.000001,(ABS(Q81*10^3-(SUMPRODUCT('Calc| Project Costs'!$BV$10:$BV$1009,'Calc| Project Costs'!BR$10:BR$1009)))&lt;0.000001)),0,1),
IF(LEN($B85)&gt;0,
_xlfn.SWITCH($B85,
'Output| AER'!$B$17,SUMPRODUCT('Calc| Project Costs'!$BV$10:$BV$1009,'Calc| Project Costs'!BB$10:BB$1009)/10^3,
'Output| AER'!$B$18,IF(LEN($B84)&gt;0,SUM(Q$9:Q84),0),
'Output| AER'!$B$19,(SUMPRODUCT('Calc| Project Costs'!AD$10:AD$1009,'Calc| Project Costs'!$BV$10:$BV$1009)+SUMPRODUCT('Calc| Project Costs'!BJ$10:BJ$1009,'Calc| Project Costs'!$BV$10:$BV$1009))/10^3,
'Output| AER'!$B$20,SUMPRODUCT(--('Input| Disposals'!$O$8:$O$57='Input| Setup'!$B$37),'Input| Disposals'!U$8:U$57)/10^3,
'Output| AER'!$B$21,Q82-Q83-Q84,
'Output| AER'!$B$23,"",
'Output| AER'!$B$24,'Input| Type 2 capcons'!Q$46/10^3,
SUMPRODUCT('Calc| Project Costs'!V$10:V$1009,1*('Calc| Project Costs'!$G$10:$G$1009=$B85),'Calc| Project Costs'!$BV$10:$BV$1009)/10^3),
""))</f>
        <v/>
      </c>
      <c r="R85" s="213" t="str" cm="1">
        <f t="array" ref="R85">IF($B84='Output| AER'!$B$21,
IF(AND(ABS(R81*10^3-(SUM(SUMPRODUCT('Calc| Project Costs'!$BV$10:$BV$1009,'Calc| Project Costs'!AE$10:AE$1009)+SUMPRODUCT('Calc| Project Costs'!$BV$10:$BV$1009,'Calc| Project Costs'!BK$10:BK$1009))+SUMPRODUCT(--('Input| Disposals'!$O$8:$O$57='Input| Setup'!$B$37),'Input| Disposals'!V$8:V$57)+R84*10^3))&lt;0.000001,(ABS(R81*10^3-(SUMPRODUCT('Calc| Project Costs'!$BV$10:$BV$1009,'Calc| Project Costs'!BS$10:BS$1009)))&lt;0.000001)),0,1),
IF(LEN($B85)&gt;0,
_xlfn.SWITCH($B85,
'Output| AER'!$B$17,SUMPRODUCT('Calc| Project Costs'!$BV$10:$BV$1009,'Calc| Project Costs'!BC$10:BC$1009)/10^3,
'Output| AER'!$B$18,IF(LEN($B84)&gt;0,SUM(R$9:R84),0),
'Output| AER'!$B$19,(SUMPRODUCT('Calc| Project Costs'!AE$10:AE$1009,'Calc| Project Costs'!$BV$10:$BV$1009)+SUMPRODUCT('Calc| Project Costs'!BK$10:BK$1009,'Calc| Project Costs'!$BV$10:$BV$1009))/10^3,
'Output| AER'!$B$20,SUMPRODUCT(--('Input| Disposals'!$O$8:$O$57='Input| Setup'!$B$37),'Input| Disposals'!V$8:V$57)/10^3,
'Output| AER'!$B$21,R82-R83-R84,
'Output| AER'!$B$23,"",
'Output| AER'!$B$24,'Input| Type 2 capcons'!R$46/10^3,
SUMPRODUCT('Calc| Project Costs'!W$10:W$1009,1*('Calc| Project Costs'!$G$10:$G$1009=$B85),'Calc| Project Costs'!$BV$10:$BV$1009)/10^3),
""))</f>
        <v/>
      </c>
      <c r="S85" s="214" t="str">
        <f>IF(B84='Output| AER'!$B$21,ROUND(S84-'Output| PTRM (DFA)'!$I$223,9),IF(OR(B85='Output| AER'!$B$23,AND(B85="",B84=""),AND(B85="",B84='Output| AER'!$B$24)),"",IFERROR(SUM(N85:R85),0)))</f>
        <v/>
      </c>
    </row>
    <row r="86" spans="2:19" ht="12.75" customHeight="1" x14ac:dyDescent="0.2">
      <c r="B86" s="125" t="str" cm="1">
        <f t="array" ref="B86">IFERROR(_xlfn.LET(_xlpm.x, INDEX(_xlfn.VSTACK(_xlfn.UNIQUE(_xlfn._xlws.FILTER('Input| Projects'!$G$10:$G$1009,'Input| Projects'!$G$10:$G$1009&lt;&gt;"")),'Output| AER'!$B$17:$B$24),ROW(A78)),IF(_xlpm.x=0,"",_xlpm.x)),"")</f>
        <v/>
      </c>
      <c r="C86" s="213" t="str" cm="1">
        <f t="array" ref="C86">IF($B85='Output| AER'!$B$21,
IF(AND(ABS(C82*10^3-(SUM(SUMPRODUCT('Calc| Project Costs'!$BU$10:$BU$1009,'Calc| Project Costs'!Y$10:Y$1009)+SUMPRODUCT('Calc| Project Costs'!$BU$10:$BU$1009,'Calc| Project Costs'!BE$10:BE$1009))+SUMPRODUCT(--('Input| Disposals'!$O$8:$O$57='Input| Setup'!$B$36),'Input| Disposals'!P$8:P$57)+C85*10^3))&lt;0.000001,(ABS(C82*10^3-(SUMPRODUCT('Calc| Project Costs'!$BU$10:$BU$1009,'Calc| Project Costs'!BM$10:BM$1009)))&lt;0.000001)),0,1),
IF(LEN($B86)&gt;0,
_xlfn.SWITCH($B86,
'Output| AER'!$B$17,SUMPRODUCT('Calc| Project Costs'!$BU$10:$BU$1009,'Calc| Project Costs'!AW$10:AW$1009)/10^3,
'Output| AER'!$B$18,IF(LEN($B85)&gt;0,SUM(C$9:C85),0),
'Output| AER'!$B$19,(SUMPRODUCT('Calc| Project Costs'!Y$10:Y$1009,'Calc| Project Costs'!$BU$10:$BU$1009)+SUMPRODUCT('Calc| Project Costs'!BE$10:BE$1009,'Calc| Project Costs'!$BU$10:$BU$1009))/10^3,
'Output| AER'!$B$20,SUMPRODUCT(--('Input| Disposals'!$O$8:$O$57='Input| Setup'!$B$36),'Input| Disposals'!P$8:P$57)/10^3,
'Output| AER'!$B$21,C83-C84-C85,
'Output| AER'!$B$23,"",
'Output| AER'!$B$24,'Input| Type 2 capcons'!C$46/10^3,
SUMPRODUCT('Calc| Project Costs'!Q$10:Q$1009,1*('Calc| Project Costs'!$G$10:$G$1009=$B86),'Calc| Project Costs'!$BU$10:$BU$1009)/10^3),
""))</f>
        <v/>
      </c>
      <c r="D86" s="213" t="str" cm="1">
        <f t="array" ref="D86">IF($B85='Output| AER'!$B$21,
IF(AND(ABS(D82*10^3-(SUM(SUMPRODUCT('Calc| Project Costs'!$BU$10:$BU$1009,'Calc| Project Costs'!Z$10:Z$1009)+SUMPRODUCT('Calc| Project Costs'!$BU$10:$BU$1009,'Calc| Project Costs'!BF$10:BF$1009))+SUMPRODUCT(--('Input| Disposals'!$O$8:$O$57='Input| Setup'!$B$36),'Input| Disposals'!Q$8:Q$57)+D85*10^3))&lt;0.000001,(ABS(D82*10^3-(SUMPRODUCT('Calc| Project Costs'!$BU$10:$BU$1009,'Calc| Project Costs'!BN$10:BN$1009)))&lt;0.000001)),0,1),
IF(LEN($B86)&gt;0,
_xlfn.SWITCH($B86,
'Output| AER'!$B$17,SUMPRODUCT('Calc| Project Costs'!$BU$10:$BU$1009,'Calc| Project Costs'!AX$10:AX$1009)/10^3,
'Output| AER'!$B$18,IF(LEN($B85)&gt;0,SUM(D$9:D85),0),
'Output| AER'!$B$19,(SUMPRODUCT('Calc| Project Costs'!Z$10:Z$1009,'Calc| Project Costs'!$BU$10:$BU$1009)+SUMPRODUCT('Calc| Project Costs'!BF$10:BF$1009,'Calc| Project Costs'!$BU$10:$BU$1009))/10^3,
'Output| AER'!$B$20,SUMPRODUCT(--('Input| Disposals'!$O$8:$O$57='Input| Setup'!$B$36),'Input| Disposals'!Q$8:Q$57)/10^3,
'Output| AER'!$B$21,D83-D84-D85,
'Output| AER'!$B$23,"",
'Output| AER'!$B$24,'Input| Type 2 capcons'!D$46/10^3,
SUMPRODUCT('Calc| Project Costs'!R$10:R$1009,1*('Calc| Project Costs'!$G$10:$G$1009=$B86),'Calc| Project Costs'!$BU$10:$BU$1009)/10^3),
""))</f>
        <v/>
      </c>
      <c r="E86" s="213" t="str" cm="1">
        <f t="array" ref="E86">IF($B85='Output| AER'!$B$21,
IF(AND(ABS(E82*10^3-(SUM(SUMPRODUCT('Calc| Project Costs'!$BU$10:$BU$1009,'Calc| Project Costs'!AA$10:AA$1009)+SUMPRODUCT('Calc| Project Costs'!$BU$10:$BU$1009,'Calc| Project Costs'!BG$10:BG$1009))+SUMPRODUCT(--('Input| Disposals'!$O$8:$O$57='Input| Setup'!$B$36),'Input| Disposals'!R$8:R$57)+E85*10^3))&lt;0.000001,(ABS(E82*10^3-(SUMPRODUCT('Calc| Project Costs'!$BU$10:$BU$1009,'Calc| Project Costs'!BO$10:BO$1009)))&lt;0.000001)),0,1),
IF(LEN($B86)&gt;0,
_xlfn.SWITCH($B86,
'Output| AER'!$B$17,SUMPRODUCT('Calc| Project Costs'!$BU$10:$BU$1009,'Calc| Project Costs'!AY$10:AY$1009)/10^3,
'Output| AER'!$B$18,IF(LEN($B85)&gt;0,SUM(E$9:E85),0),
'Output| AER'!$B$19,(SUMPRODUCT('Calc| Project Costs'!AA$10:AA$1009,'Calc| Project Costs'!$BU$10:$BU$1009)+SUMPRODUCT('Calc| Project Costs'!BG$10:BG$1009,'Calc| Project Costs'!$BU$10:$BU$1009))/10^3,
'Output| AER'!$B$20,SUMPRODUCT(--('Input| Disposals'!$O$8:$O$57='Input| Setup'!$B$36),'Input| Disposals'!R$8:R$57)/10^3,
'Output| AER'!$B$21,E83-E84-E85,
'Output| AER'!$B$23,"",
'Output| AER'!$B$24,'Input| Type 2 capcons'!E$46/10^3,
SUMPRODUCT('Calc| Project Costs'!S$10:S$1009,1*('Calc| Project Costs'!$G$10:$G$1009=$B86),'Calc| Project Costs'!$BU$10:$BU$1009)/10^3),
""))</f>
        <v/>
      </c>
      <c r="F86" s="213" t="str" cm="1">
        <f t="array" ref="F86">IF($B85='Output| AER'!$B$21,
IF(AND(ABS(F82*10^3-(SUM(SUMPRODUCT('Calc| Project Costs'!$BU$10:$BU$1009,'Calc| Project Costs'!AB$10:AB$1009)+SUMPRODUCT('Calc| Project Costs'!$BU$10:$BU$1009,'Calc| Project Costs'!BH$10:BH$1009))+SUMPRODUCT(--('Input| Disposals'!$O$8:$O$57='Input| Setup'!$B$36),'Input| Disposals'!S$8:S$57)+F85*10^3))&lt;0.000001,(ABS(F82*10^3-(SUMPRODUCT('Calc| Project Costs'!$BU$10:$BU$1009,'Calc| Project Costs'!BP$10:BP$1009)))&lt;0.000001)),0,1),
IF(LEN($B86)&gt;0,
_xlfn.SWITCH($B86,
'Output| AER'!$B$17,SUMPRODUCT('Calc| Project Costs'!$BU$10:$BU$1009,'Calc| Project Costs'!AZ$10:AZ$1009)/10^3,
'Output| AER'!$B$18,IF(LEN($B85)&gt;0,SUM(F$9:F85),0),
'Output| AER'!$B$19,(SUMPRODUCT('Calc| Project Costs'!AB$10:AB$1009,'Calc| Project Costs'!$BU$10:$BU$1009)+SUMPRODUCT('Calc| Project Costs'!BH$10:BH$1009,'Calc| Project Costs'!$BU$10:$BU$1009))/10^3,
'Output| AER'!$B$20,SUMPRODUCT(--('Input| Disposals'!$O$8:$O$57='Input| Setup'!$B$36),'Input| Disposals'!S$8:S$57)/10^3,
'Output| AER'!$B$21,F83-F84-F85,
'Output| AER'!$B$23,"",
'Output| AER'!$B$24,'Input| Type 2 capcons'!F$46/10^3,
SUMPRODUCT('Calc| Project Costs'!T$10:T$1009,1*('Calc| Project Costs'!$G$10:$G$1009=$B86),'Calc| Project Costs'!$BU$10:$BU$1009)/10^3),
""))</f>
        <v/>
      </c>
      <c r="G86" s="213" t="str" cm="1">
        <f t="array" ref="G86">IF($B85='Output| AER'!$B$21,
IF(AND(ABS(G82*10^3-(SUM(SUMPRODUCT('Calc| Project Costs'!$BU$10:$BU$1009,'Calc| Project Costs'!AC$10:AC$1009)+SUMPRODUCT('Calc| Project Costs'!$BU$10:$BU$1009,'Calc| Project Costs'!BI$10:BI$1009))+SUMPRODUCT(--('Input| Disposals'!$O$8:$O$57='Input| Setup'!$B$36),'Input| Disposals'!T$8:T$57)+G85*10^3))&lt;0.000001,(ABS(G82*10^3-(SUMPRODUCT('Calc| Project Costs'!$BU$10:$BU$1009,'Calc| Project Costs'!BQ$10:BQ$1009)))&lt;0.000001)),0,1),
IF(LEN($B86)&gt;0,
_xlfn.SWITCH($B86,
'Output| AER'!$B$17,SUMPRODUCT('Calc| Project Costs'!$BU$10:$BU$1009,'Calc| Project Costs'!BA$10:BA$1009)/10^3,
'Output| AER'!$B$18,IF(LEN($B85)&gt;0,SUM(G$9:G85),0),
'Output| AER'!$B$19,(SUMPRODUCT('Calc| Project Costs'!AC$10:AC$1009,'Calc| Project Costs'!$BU$10:$BU$1009)+SUMPRODUCT('Calc| Project Costs'!BI$10:BI$1009,'Calc| Project Costs'!$BU$10:$BU$1009))/10^3,
'Output| AER'!$B$20,SUMPRODUCT(--('Input| Disposals'!$O$8:$O$57='Input| Setup'!$B$36),'Input| Disposals'!T$8:T$57)/10^3,
'Output| AER'!$B$21,G83-G84-G85,
'Output| AER'!$B$23,"",
'Output| AER'!$B$24,'Input| Type 2 capcons'!G$46/10^3,
SUMPRODUCT('Calc| Project Costs'!U$10:U$1009,1*('Calc| Project Costs'!$G$10:$G$1009=$B86),'Calc| Project Costs'!$BU$10:$BU$1009)/10^3),
""))</f>
        <v/>
      </c>
      <c r="H86" s="213" t="str" cm="1">
        <f t="array" ref="H86">IF($B85='Output| AER'!$B$21,
IF(AND(ABS(H82*10^3-(SUM(SUMPRODUCT('Calc| Project Costs'!$BU$10:$BU$1009,'Calc| Project Costs'!AD$10:AD$1009)+SUMPRODUCT('Calc| Project Costs'!$BU$10:$BU$1009,'Calc| Project Costs'!BJ$10:BJ$1009))+SUMPRODUCT(--('Input| Disposals'!$O$8:$O$57='Input| Setup'!$B$36),'Input| Disposals'!U$8:U$57)+H85*10^3))&lt;0.000001,(ABS(H82*10^3-(SUMPRODUCT('Calc| Project Costs'!$BU$10:$BU$1009,'Calc| Project Costs'!BR$10:BR$1009)))&lt;0.000001)),0,1),
IF(LEN($B86)&gt;0,
_xlfn.SWITCH($B86,
'Output| AER'!$B$17,SUMPRODUCT('Calc| Project Costs'!$BU$10:$BU$1009,'Calc| Project Costs'!BB$10:BB$1009)/10^3,
'Output| AER'!$B$18,IF(LEN($B85)&gt;0,SUM(H$9:H85),0),
'Output| AER'!$B$19,(SUMPRODUCT('Calc| Project Costs'!AD$10:AD$1009,'Calc| Project Costs'!$BU$10:$BU$1009)+SUMPRODUCT('Calc| Project Costs'!BJ$10:BJ$1009,'Calc| Project Costs'!$BU$10:$BU$1009))/10^3,
'Output| AER'!$B$20,SUMPRODUCT(--('Input| Disposals'!$O$8:$O$57='Input| Setup'!$B$36),'Input| Disposals'!U$8:U$57)/10^3,
'Output| AER'!$B$21,H83-H84-H85,
'Output| AER'!$B$23,"",
'Output| AER'!$B$24,'Input| Type 2 capcons'!H$46/10^3,
SUMPRODUCT('Calc| Project Costs'!V$10:V$1009,1*('Calc| Project Costs'!$G$10:$G$1009=$B86),'Calc| Project Costs'!$BU$10:$BU$1009)/10^3),
""))</f>
        <v/>
      </c>
      <c r="I86" s="213" t="str" cm="1">
        <f t="array" ref="I86">IF($B85='Output| AER'!$B$21,
IF(AND(ABS(I82*10^3-(SUM(SUMPRODUCT('Calc| Project Costs'!$BU$10:$BU$1009,'Calc| Project Costs'!AE$10:AE$1009)+SUMPRODUCT('Calc| Project Costs'!$BU$10:$BU$1009,'Calc| Project Costs'!BK$10:BK$1009))+SUMPRODUCT(--('Input| Disposals'!$O$8:$O$57='Input| Setup'!$B$36),'Input| Disposals'!V$8:V$57)+I85*10^3))&lt;0.000001,(ABS(I82*10^3-(SUMPRODUCT('Calc| Project Costs'!$BU$10:$BU$1009,'Calc| Project Costs'!BS$10:BS$1009)))&lt;0.000001)),0,1),
IF(LEN($B86)&gt;0,
_xlfn.SWITCH($B86,
'Output| AER'!$B$17,SUMPRODUCT('Calc| Project Costs'!$BU$10:$BU$1009,'Calc| Project Costs'!BC$10:BC$1009)/10^3,
'Output| AER'!$B$18,IF(LEN($B85)&gt;0,SUM(I$9:I85),0),
'Output| AER'!$B$19,(SUMPRODUCT('Calc| Project Costs'!AE$10:AE$1009,'Calc| Project Costs'!$BU$10:$BU$1009)+SUMPRODUCT('Calc| Project Costs'!BK$10:BK$1009,'Calc| Project Costs'!$BU$10:$BU$1009))/10^3,
'Output| AER'!$B$20,SUMPRODUCT(--('Input| Disposals'!$O$8:$O$57='Input| Setup'!$B$36),'Input| Disposals'!V$8:V$57)/10^3,
'Output| AER'!$B$21,I83-I84-I85,
'Output| AER'!$B$23,"",
'Output| AER'!$B$24,'Input| Type 2 capcons'!I$46/10^3,
SUMPRODUCT('Calc| Project Costs'!W$10:W$1009,1*('Calc| Project Costs'!$G$10:$G$1009=$B86),'Calc| Project Costs'!$BU$10:$BU$1009)/10^3),
""))</f>
        <v/>
      </c>
      <c r="J86" s="214" t="str">
        <f>IF(B85='Output| AER'!$B$21,ROUND(J85-'Output| PTRM (SCS)'!$I$223,9),IF(OR(B86='Output| AER'!$B$23,AND(B86="",B85=""),AND(B86="",B85='Output| AER'!$B$24)),"",IFERROR(SUM(E86:I86),0)))</f>
        <v/>
      </c>
      <c r="L86" s="213" t="str" cm="1">
        <f t="array" ref="L86">IF($B85='Output| AER'!$B$21,
IF(AND(ABS(L82*10^3-(SUM(SUMPRODUCT('Calc| Project Costs'!$BV$10:$BV$1009,'Calc| Project Costs'!Y$10:Y$1009)+SUMPRODUCT('Calc| Project Costs'!$BV$10:$BV$1009,'Calc| Project Costs'!BE$10:BE$1009))+SUMPRODUCT(--('Input| Disposals'!$O$8:$O$57='Input| Setup'!$B$37),'Input| Disposals'!P$8:P$57)+L85*10^3))&lt;0.000001,(ABS(L82*10^3-(SUMPRODUCT('Calc| Project Costs'!$BV$10:$BV$1009,'Calc| Project Costs'!BM$10:BM$1009)))&lt;0.000001)),0,1),
IF(LEN($B86)&gt;0,
_xlfn.SWITCH($B86,
'Output| AER'!$B$17,SUMPRODUCT('Calc| Project Costs'!$BV$10:$BV$1009,'Calc| Project Costs'!AW$10:AW$1009)/10^3,
'Output| AER'!$B$18,IF(LEN($B85)&gt;0,SUM(L$9:L85),0),
'Output| AER'!$B$19,(SUMPRODUCT('Calc| Project Costs'!Y$10:Y$1009,'Calc| Project Costs'!$BV$10:$BV$1009)+SUMPRODUCT('Calc| Project Costs'!BE$10:BE$1009,'Calc| Project Costs'!$BV$10:$BV$1009))/10^3,
'Output| AER'!$B$20,SUMPRODUCT(--('Input| Disposals'!$O$8:$O$57='Input| Setup'!$B$37),'Input| Disposals'!P$8:P$57)/10^3,
'Output| AER'!$B$21,L83-L84-L85,
'Output| AER'!$B$23,"",
'Output| AER'!$B$24,'Input| Type 2 capcons'!L$46/10^3,
SUMPRODUCT('Calc| Project Costs'!Q$10:Q$1009,1*('Calc| Project Costs'!$G$10:$G$1009=$B86),'Calc| Project Costs'!$BV$10:$BV$1009)/10^3),
""))</f>
        <v/>
      </c>
      <c r="M86" s="213" t="str" cm="1">
        <f t="array" ref="M86">IF($B85='Output| AER'!$B$21,
IF(AND(ABS(M82*10^3-(SUM(SUMPRODUCT('Calc| Project Costs'!$BV$10:$BV$1009,'Calc| Project Costs'!Z$10:Z$1009)+SUMPRODUCT('Calc| Project Costs'!$BV$10:$BV$1009,'Calc| Project Costs'!BF$10:BF$1009))+SUMPRODUCT(--('Input| Disposals'!$O$8:$O$57='Input| Setup'!$B$37),'Input| Disposals'!Q$8:Q$57)+M85*10^3))&lt;0.000001,(ABS(M82*10^3-(SUMPRODUCT('Calc| Project Costs'!$BV$10:$BV$1009,'Calc| Project Costs'!BN$10:BN$1009)))&lt;0.000001)),0,1),
IF(LEN($B86)&gt;0,
_xlfn.SWITCH($B86,
'Output| AER'!$B$17,SUMPRODUCT('Calc| Project Costs'!$BV$10:$BV$1009,'Calc| Project Costs'!AX$10:AX$1009)/10^3,
'Output| AER'!$B$18,IF(LEN($B85)&gt;0,SUM(M$9:M85),0),
'Output| AER'!$B$19,(SUMPRODUCT('Calc| Project Costs'!Z$10:Z$1009,'Calc| Project Costs'!$BV$10:$BV$1009)+SUMPRODUCT('Calc| Project Costs'!BF$10:BF$1009,'Calc| Project Costs'!$BV$10:$BV$1009))/10^3,
'Output| AER'!$B$20,SUMPRODUCT(--('Input| Disposals'!$O$8:$O$57='Input| Setup'!$B$37),'Input| Disposals'!Q$8:Q$57)/10^3,
'Output| AER'!$B$21,M83-M84-M85,
'Output| AER'!$B$23,"",
'Output| AER'!$B$24,'Input| Type 2 capcons'!M$46/10^3,
SUMPRODUCT('Calc| Project Costs'!R$10:R$1009,1*('Calc| Project Costs'!$G$10:$G$1009=$B86),'Calc| Project Costs'!$BV$10:$BV$1009)/10^3),
""))</f>
        <v/>
      </c>
      <c r="N86" s="213" t="str" cm="1">
        <f t="array" ref="N86">IF($B85='Output| AER'!$B$21,
IF(AND(ABS(N82*10^3-(SUM(SUMPRODUCT('Calc| Project Costs'!$BV$10:$BV$1009,'Calc| Project Costs'!AA$10:AA$1009)+SUMPRODUCT('Calc| Project Costs'!$BV$10:$BV$1009,'Calc| Project Costs'!BG$10:BG$1009))+SUMPRODUCT(--('Input| Disposals'!$O$8:$O$57='Input| Setup'!$B$37),'Input| Disposals'!R$8:R$57)+N85*10^3))&lt;0.000001,(ABS(N82*10^3-(SUMPRODUCT('Calc| Project Costs'!$BV$10:$BV$1009,'Calc| Project Costs'!BO$10:BO$1009)))&lt;0.000001)),0,1),
IF(LEN($B86)&gt;0,
_xlfn.SWITCH($B86,
'Output| AER'!$B$17,SUMPRODUCT('Calc| Project Costs'!$BV$10:$BV$1009,'Calc| Project Costs'!AY$10:AY$1009)/10^3,
'Output| AER'!$B$18,IF(LEN($B85)&gt;0,SUM(N$9:N85),0),
'Output| AER'!$B$19,(SUMPRODUCT('Calc| Project Costs'!AA$10:AA$1009,'Calc| Project Costs'!$BV$10:$BV$1009)+SUMPRODUCT('Calc| Project Costs'!BG$10:BG$1009,'Calc| Project Costs'!$BV$10:$BV$1009))/10^3,
'Output| AER'!$B$20,SUMPRODUCT(--('Input| Disposals'!$O$8:$O$57='Input| Setup'!$B$37),'Input| Disposals'!R$8:R$57)/10^3,
'Output| AER'!$B$21,N83-N84-N85,
'Output| AER'!$B$23,"",
'Output| AER'!$B$24,'Input| Type 2 capcons'!N$46/10^3,
SUMPRODUCT('Calc| Project Costs'!S$10:S$1009,1*('Calc| Project Costs'!$G$10:$G$1009=$B86),'Calc| Project Costs'!$BV$10:$BV$1009)/10^3),
""))</f>
        <v/>
      </c>
      <c r="O86" s="213" t="str" cm="1">
        <f t="array" ref="O86">IF($B85='Output| AER'!$B$21,
IF(AND(ABS(O82*10^3-(SUM(SUMPRODUCT('Calc| Project Costs'!$BV$10:$BV$1009,'Calc| Project Costs'!AB$10:AB$1009)+SUMPRODUCT('Calc| Project Costs'!$BV$10:$BV$1009,'Calc| Project Costs'!BH$10:BH$1009))+SUMPRODUCT(--('Input| Disposals'!$O$8:$O$57='Input| Setup'!$B$37),'Input| Disposals'!S$8:S$57)+O85*10^3))&lt;0.000001,(ABS(O82*10^3-(SUMPRODUCT('Calc| Project Costs'!$BV$10:$BV$1009,'Calc| Project Costs'!BP$10:BP$1009)))&lt;0.000001)),0,1),
IF(LEN($B86)&gt;0,
_xlfn.SWITCH($B86,
'Output| AER'!$B$17,SUMPRODUCT('Calc| Project Costs'!$BV$10:$BV$1009,'Calc| Project Costs'!AZ$10:AZ$1009)/10^3,
'Output| AER'!$B$18,IF(LEN($B85)&gt;0,SUM(O$9:O85),0),
'Output| AER'!$B$19,(SUMPRODUCT('Calc| Project Costs'!AB$10:AB$1009,'Calc| Project Costs'!$BV$10:$BV$1009)+SUMPRODUCT('Calc| Project Costs'!BH$10:BH$1009,'Calc| Project Costs'!$BV$10:$BV$1009))/10^3,
'Output| AER'!$B$20,SUMPRODUCT(--('Input| Disposals'!$O$8:$O$57='Input| Setup'!$B$37),'Input| Disposals'!S$8:S$57)/10^3,
'Output| AER'!$B$21,O83-O84-O85,
'Output| AER'!$B$23,"",
'Output| AER'!$B$24,'Input| Type 2 capcons'!O$46/10^3,
SUMPRODUCT('Calc| Project Costs'!T$10:T$1009,1*('Calc| Project Costs'!$G$10:$G$1009=$B86),'Calc| Project Costs'!$BV$10:$BV$1009)/10^3),
""))</f>
        <v/>
      </c>
      <c r="P86" s="213" t="str" cm="1">
        <f t="array" ref="P86">IF($B85='Output| AER'!$B$21,
IF(AND(ABS(P82*10^3-(SUM(SUMPRODUCT('Calc| Project Costs'!$BV$10:$BV$1009,'Calc| Project Costs'!AC$10:AC$1009)+SUMPRODUCT('Calc| Project Costs'!$BV$10:$BV$1009,'Calc| Project Costs'!BI$10:BI$1009))+SUMPRODUCT(--('Input| Disposals'!$O$8:$O$57='Input| Setup'!$B$37),'Input| Disposals'!T$8:T$57)+P85*10^3))&lt;0.000001,(ABS(P82*10^3-(SUMPRODUCT('Calc| Project Costs'!$BV$10:$BV$1009,'Calc| Project Costs'!BQ$10:BQ$1009)))&lt;0.000001)),0,1),
IF(LEN($B86)&gt;0,
_xlfn.SWITCH($B86,
'Output| AER'!$B$17,SUMPRODUCT('Calc| Project Costs'!$BV$10:$BV$1009,'Calc| Project Costs'!BA$10:BA$1009)/10^3,
'Output| AER'!$B$18,IF(LEN($B85)&gt;0,SUM(P$9:P85),0),
'Output| AER'!$B$19,(SUMPRODUCT('Calc| Project Costs'!AC$10:AC$1009,'Calc| Project Costs'!$BV$10:$BV$1009)+SUMPRODUCT('Calc| Project Costs'!BI$10:BI$1009,'Calc| Project Costs'!$BV$10:$BV$1009))/10^3,
'Output| AER'!$B$20,SUMPRODUCT(--('Input| Disposals'!$O$8:$O$57='Input| Setup'!$B$37),'Input| Disposals'!T$8:T$57)/10^3,
'Output| AER'!$B$21,P83-P84-P85,
'Output| AER'!$B$23,"",
'Output| AER'!$B$24,'Input| Type 2 capcons'!P$46/10^3,
SUMPRODUCT('Calc| Project Costs'!U$10:U$1009,1*('Calc| Project Costs'!$G$10:$G$1009=$B86),'Calc| Project Costs'!$BV$10:$BV$1009)/10^3),
""))</f>
        <v/>
      </c>
      <c r="Q86" s="213" t="str" cm="1">
        <f t="array" ref="Q86">IF($B85='Output| AER'!$B$21,
IF(AND(ABS(Q82*10^3-(SUM(SUMPRODUCT('Calc| Project Costs'!$BV$10:$BV$1009,'Calc| Project Costs'!AD$10:AD$1009)+SUMPRODUCT('Calc| Project Costs'!$BV$10:$BV$1009,'Calc| Project Costs'!BJ$10:BJ$1009))+SUMPRODUCT(--('Input| Disposals'!$O$8:$O$57='Input| Setup'!$B$37),'Input| Disposals'!U$8:U$57)+Q85*10^3))&lt;0.000001,(ABS(Q82*10^3-(SUMPRODUCT('Calc| Project Costs'!$BV$10:$BV$1009,'Calc| Project Costs'!BR$10:BR$1009)))&lt;0.000001)),0,1),
IF(LEN($B86)&gt;0,
_xlfn.SWITCH($B86,
'Output| AER'!$B$17,SUMPRODUCT('Calc| Project Costs'!$BV$10:$BV$1009,'Calc| Project Costs'!BB$10:BB$1009)/10^3,
'Output| AER'!$B$18,IF(LEN($B85)&gt;0,SUM(Q$9:Q85),0),
'Output| AER'!$B$19,(SUMPRODUCT('Calc| Project Costs'!AD$10:AD$1009,'Calc| Project Costs'!$BV$10:$BV$1009)+SUMPRODUCT('Calc| Project Costs'!BJ$10:BJ$1009,'Calc| Project Costs'!$BV$10:$BV$1009))/10^3,
'Output| AER'!$B$20,SUMPRODUCT(--('Input| Disposals'!$O$8:$O$57='Input| Setup'!$B$37),'Input| Disposals'!U$8:U$57)/10^3,
'Output| AER'!$B$21,Q83-Q84-Q85,
'Output| AER'!$B$23,"",
'Output| AER'!$B$24,'Input| Type 2 capcons'!Q$46/10^3,
SUMPRODUCT('Calc| Project Costs'!V$10:V$1009,1*('Calc| Project Costs'!$G$10:$G$1009=$B86),'Calc| Project Costs'!$BV$10:$BV$1009)/10^3),
""))</f>
        <v/>
      </c>
      <c r="R86" s="213" t="str" cm="1">
        <f t="array" ref="R86">IF($B85='Output| AER'!$B$21,
IF(AND(ABS(R82*10^3-(SUM(SUMPRODUCT('Calc| Project Costs'!$BV$10:$BV$1009,'Calc| Project Costs'!AE$10:AE$1009)+SUMPRODUCT('Calc| Project Costs'!$BV$10:$BV$1009,'Calc| Project Costs'!BK$10:BK$1009))+SUMPRODUCT(--('Input| Disposals'!$O$8:$O$57='Input| Setup'!$B$37),'Input| Disposals'!V$8:V$57)+R85*10^3))&lt;0.000001,(ABS(R82*10^3-(SUMPRODUCT('Calc| Project Costs'!$BV$10:$BV$1009,'Calc| Project Costs'!BS$10:BS$1009)))&lt;0.000001)),0,1),
IF(LEN($B86)&gt;0,
_xlfn.SWITCH($B86,
'Output| AER'!$B$17,SUMPRODUCT('Calc| Project Costs'!$BV$10:$BV$1009,'Calc| Project Costs'!BC$10:BC$1009)/10^3,
'Output| AER'!$B$18,IF(LEN($B85)&gt;0,SUM(R$9:R85),0),
'Output| AER'!$B$19,(SUMPRODUCT('Calc| Project Costs'!AE$10:AE$1009,'Calc| Project Costs'!$BV$10:$BV$1009)+SUMPRODUCT('Calc| Project Costs'!BK$10:BK$1009,'Calc| Project Costs'!$BV$10:$BV$1009))/10^3,
'Output| AER'!$B$20,SUMPRODUCT(--('Input| Disposals'!$O$8:$O$57='Input| Setup'!$B$37),'Input| Disposals'!V$8:V$57)/10^3,
'Output| AER'!$B$21,R83-R84-R85,
'Output| AER'!$B$23,"",
'Output| AER'!$B$24,'Input| Type 2 capcons'!R$46/10^3,
SUMPRODUCT('Calc| Project Costs'!W$10:W$1009,1*('Calc| Project Costs'!$G$10:$G$1009=$B86),'Calc| Project Costs'!$BV$10:$BV$1009)/10^3),
""))</f>
        <v/>
      </c>
      <c r="S86" s="214" t="str">
        <f>IF(B85='Output| AER'!$B$21,ROUND(S85-'Output| PTRM (DFA)'!$I$223,9),IF(OR(B86='Output| AER'!$B$23,AND(B86="",B85=""),AND(B86="",B85='Output| AER'!$B$24)),"",IFERROR(SUM(N86:R86),0)))</f>
        <v/>
      </c>
    </row>
    <row r="87" spans="2:19" ht="12.75" customHeight="1" x14ac:dyDescent="0.2">
      <c r="B87" s="125" t="str" cm="1">
        <f t="array" ref="B87">IFERROR(_xlfn.LET(_xlpm.x, INDEX(_xlfn.VSTACK(_xlfn.UNIQUE(_xlfn._xlws.FILTER('Input| Projects'!$G$10:$G$1009,'Input| Projects'!$G$10:$G$1009&lt;&gt;"")),'Output| AER'!$B$17:$B$24),ROW(A79)),IF(_xlpm.x=0,"",_xlpm.x)),"")</f>
        <v/>
      </c>
      <c r="C87" s="213" t="str" cm="1">
        <f t="array" ref="C87">IF($B86='Output| AER'!$B$21,
IF(AND(ABS(C83*10^3-(SUM(SUMPRODUCT('Calc| Project Costs'!$BU$10:$BU$1009,'Calc| Project Costs'!Y$10:Y$1009)+SUMPRODUCT('Calc| Project Costs'!$BU$10:$BU$1009,'Calc| Project Costs'!BE$10:BE$1009))+SUMPRODUCT(--('Input| Disposals'!$O$8:$O$57='Input| Setup'!$B$36),'Input| Disposals'!P$8:P$57)+C86*10^3))&lt;0.000001,(ABS(C83*10^3-(SUMPRODUCT('Calc| Project Costs'!$BU$10:$BU$1009,'Calc| Project Costs'!BM$10:BM$1009)))&lt;0.000001)),0,1),
IF(LEN($B87)&gt;0,
_xlfn.SWITCH($B87,
'Output| AER'!$B$17,SUMPRODUCT('Calc| Project Costs'!$BU$10:$BU$1009,'Calc| Project Costs'!AW$10:AW$1009)/10^3,
'Output| AER'!$B$18,IF(LEN($B86)&gt;0,SUM(C$9:C86),0),
'Output| AER'!$B$19,(SUMPRODUCT('Calc| Project Costs'!Y$10:Y$1009,'Calc| Project Costs'!$BU$10:$BU$1009)+SUMPRODUCT('Calc| Project Costs'!BE$10:BE$1009,'Calc| Project Costs'!$BU$10:$BU$1009))/10^3,
'Output| AER'!$B$20,SUMPRODUCT(--('Input| Disposals'!$O$8:$O$57='Input| Setup'!$B$36),'Input| Disposals'!P$8:P$57)/10^3,
'Output| AER'!$B$21,C84-C85-C86,
'Output| AER'!$B$23,"",
'Output| AER'!$B$24,'Input| Type 2 capcons'!C$46/10^3,
SUMPRODUCT('Calc| Project Costs'!Q$10:Q$1009,1*('Calc| Project Costs'!$G$10:$G$1009=$B87),'Calc| Project Costs'!$BU$10:$BU$1009)/10^3),
""))</f>
        <v/>
      </c>
      <c r="D87" s="213" t="str" cm="1">
        <f t="array" ref="D87">IF($B86='Output| AER'!$B$21,
IF(AND(ABS(D83*10^3-(SUM(SUMPRODUCT('Calc| Project Costs'!$BU$10:$BU$1009,'Calc| Project Costs'!Z$10:Z$1009)+SUMPRODUCT('Calc| Project Costs'!$BU$10:$BU$1009,'Calc| Project Costs'!BF$10:BF$1009))+SUMPRODUCT(--('Input| Disposals'!$O$8:$O$57='Input| Setup'!$B$36),'Input| Disposals'!Q$8:Q$57)+D86*10^3))&lt;0.000001,(ABS(D83*10^3-(SUMPRODUCT('Calc| Project Costs'!$BU$10:$BU$1009,'Calc| Project Costs'!BN$10:BN$1009)))&lt;0.000001)),0,1),
IF(LEN($B87)&gt;0,
_xlfn.SWITCH($B87,
'Output| AER'!$B$17,SUMPRODUCT('Calc| Project Costs'!$BU$10:$BU$1009,'Calc| Project Costs'!AX$10:AX$1009)/10^3,
'Output| AER'!$B$18,IF(LEN($B86)&gt;0,SUM(D$9:D86),0),
'Output| AER'!$B$19,(SUMPRODUCT('Calc| Project Costs'!Z$10:Z$1009,'Calc| Project Costs'!$BU$10:$BU$1009)+SUMPRODUCT('Calc| Project Costs'!BF$10:BF$1009,'Calc| Project Costs'!$BU$10:$BU$1009))/10^3,
'Output| AER'!$B$20,SUMPRODUCT(--('Input| Disposals'!$O$8:$O$57='Input| Setup'!$B$36),'Input| Disposals'!Q$8:Q$57)/10^3,
'Output| AER'!$B$21,D84-D85-D86,
'Output| AER'!$B$23,"",
'Output| AER'!$B$24,'Input| Type 2 capcons'!D$46/10^3,
SUMPRODUCT('Calc| Project Costs'!R$10:R$1009,1*('Calc| Project Costs'!$G$10:$G$1009=$B87),'Calc| Project Costs'!$BU$10:$BU$1009)/10^3),
""))</f>
        <v/>
      </c>
      <c r="E87" s="213" t="str" cm="1">
        <f t="array" ref="E87">IF($B86='Output| AER'!$B$21,
IF(AND(ABS(E83*10^3-(SUM(SUMPRODUCT('Calc| Project Costs'!$BU$10:$BU$1009,'Calc| Project Costs'!AA$10:AA$1009)+SUMPRODUCT('Calc| Project Costs'!$BU$10:$BU$1009,'Calc| Project Costs'!BG$10:BG$1009))+SUMPRODUCT(--('Input| Disposals'!$O$8:$O$57='Input| Setup'!$B$36),'Input| Disposals'!R$8:R$57)+E86*10^3))&lt;0.000001,(ABS(E83*10^3-(SUMPRODUCT('Calc| Project Costs'!$BU$10:$BU$1009,'Calc| Project Costs'!BO$10:BO$1009)))&lt;0.000001)),0,1),
IF(LEN($B87)&gt;0,
_xlfn.SWITCH($B87,
'Output| AER'!$B$17,SUMPRODUCT('Calc| Project Costs'!$BU$10:$BU$1009,'Calc| Project Costs'!AY$10:AY$1009)/10^3,
'Output| AER'!$B$18,IF(LEN($B86)&gt;0,SUM(E$9:E86),0),
'Output| AER'!$B$19,(SUMPRODUCT('Calc| Project Costs'!AA$10:AA$1009,'Calc| Project Costs'!$BU$10:$BU$1009)+SUMPRODUCT('Calc| Project Costs'!BG$10:BG$1009,'Calc| Project Costs'!$BU$10:$BU$1009))/10^3,
'Output| AER'!$B$20,SUMPRODUCT(--('Input| Disposals'!$O$8:$O$57='Input| Setup'!$B$36),'Input| Disposals'!R$8:R$57)/10^3,
'Output| AER'!$B$21,E84-E85-E86,
'Output| AER'!$B$23,"",
'Output| AER'!$B$24,'Input| Type 2 capcons'!E$46/10^3,
SUMPRODUCT('Calc| Project Costs'!S$10:S$1009,1*('Calc| Project Costs'!$G$10:$G$1009=$B87),'Calc| Project Costs'!$BU$10:$BU$1009)/10^3),
""))</f>
        <v/>
      </c>
      <c r="F87" s="213" t="str" cm="1">
        <f t="array" ref="F87">IF($B86='Output| AER'!$B$21,
IF(AND(ABS(F83*10^3-(SUM(SUMPRODUCT('Calc| Project Costs'!$BU$10:$BU$1009,'Calc| Project Costs'!AB$10:AB$1009)+SUMPRODUCT('Calc| Project Costs'!$BU$10:$BU$1009,'Calc| Project Costs'!BH$10:BH$1009))+SUMPRODUCT(--('Input| Disposals'!$O$8:$O$57='Input| Setup'!$B$36),'Input| Disposals'!S$8:S$57)+F86*10^3))&lt;0.000001,(ABS(F83*10^3-(SUMPRODUCT('Calc| Project Costs'!$BU$10:$BU$1009,'Calc| Project Costs'!BP$10:BP$1009)))&lt;0.000001)),0,1),
IF(LEN($B87)&gt;0,
_xlfn.SWITCH($B87,
'Output| AER'!$B$17,SUMPRODUCT('Calc| Project Costs'!$BU$10:$BU$1009,'Calc| Project Costs'!AZ$10:AZ$1009)/10^3,
'Output| AER'!$B$18,IF(LEN($B86)&gt;0,SUM(F$9:F86),0),
'Output| AER'!$B$19,(SUMPRODUCT('Calc| Project Costs'!AB$10:AB$1009,'Calc| Project Costs'!$BU$10:$BU$1009)+SUMPRODUCT('Calc| Project Costs'!BH$10:BH$1009,'Calc| Project Costs'!$BU$10:$BU$1009))/10^3,
'Output| AER'!$B$20,SUMPRODUCT(--('Input| Disposals'!$O$8:$O$57='Input| Setup'!$B$36),'Input| Disposals'!S$8:S$57)/10^3,
'Output| AER'!$B$21,F84-F85-F86,
'Output| AER'!$B$23,"",
'Output| AER'!$B$24,'Input| Type 2 capcons'!F$46/10^3,
SUMPRODUCT('Calc| Project Costs'!T$10:T$1009,1*('Calc| Project Costs'!$G$10:$G$1009=$B87),'Calc| Project Costs'!$BU$10:$BU$1009)/10^3),
""))</f>
        <v/>
      </c>
      <c r="G87" s="213" t="str" cm="1">
        <f t="array" ref="G87">IF($B86='Output| AER'!$B$21,
IF(AND(ABS(G83*10^3-(SUM(SUMPRODUCT('Calc| Project Costs'!$BU$10:$BU$1009,'Calc| Project Costs'!AC$10:AC$1009)+SUMPRODUCT('Calc| Project Costs'!$BU$10:$BU$1009,'Calc| Project Costs'!BI$10:BI$1009))+SUMPRODUCT(--('Input| Disposals'!$O$8:$O$57='Input| Setup'!$B$36),'Input| Disposals'!T$8:T$57)+G86*10^3))&lt;0.000001,(ABS(G83*10^3-(SUMPRODUCT('Calc| Project Costs'!$BU$10:$BU$1009,'Calc| Project Costs'!BQ$10:BQ$1009)))&lt;0.000001)),0,1),
IF(LEN($B87)&gt;0,
_xlfn.SWITCH($B87,
'Output| AER'!$B$17,SUMPRODUCT('Calc| Project Costs'!$BU$10:$BU$1009,'Calc| Project Costs'!BA$10:BA$1009)/10^3,
'Output| AER'!$B$18,IF(LEN($B86)&gt;0,SUM(G$9:G86),0),
'Output| AER'!$B$19,(SUMPRODUCT('Calc| Project Costs'!AC$10:AC$1009,'Calc| Project Costs'!$BU$10:$BU$1009)+SUMPRODUCT('Calc| Project Costs'!BI$10:BI$1009,'Calc| Project Costs'!$BU$10:$BU$1009))/10^3,
'Output| AER'!$B$20,SUMPRODUCT(--('Input| Disposals'!$O$8:$O$57='Input| Setup'!$B$36),'Input| Disposals'!T$8:T$57)/10^3,
'Output| AER'!$B$21,G84-G85-G86,
'Output| AER'!$B$23,"",
'Output| AER'!$B$24,'Input| Type 2 capcons'!G$46/10^3,
SUMPRODUCT('Calc| Project Costs'!U$10:U$1009,1*('Calc| Project Costs'!$G$10:$G$1009=$B87),'Calc| Project Costs'!$BU$10:$BU$1009)/10^3),
""))</f>
        <v/>
      </c>
      <c r="H87" s="213" t="str" cm="1">
        <f t="array" ref="H87">IF($B86='Output| AER'!$B$21,
IF(AND(ABS(H83*10^3-(SUM(SUMPRODUCT('Calc| Project Costs'!$BU$10:$BU$1009,'Calc| Project Costs'!AD$10:AD$1009)+SUMPRODUCT('Calc| Project Costs'!$BU$10:$BU$1009,'Calc| Project Costs'!BJ$10:BJ$1009))+SUMPRODUCT(--('Input| Disposals'!$O$8:$O$57='Input| Setup'!$B$36),'Input| Disposals'!U$8:U$57)+H86*10^3))&lt;0.000001,(ABS(H83*10^3-(SUMPRODUCT('Calc| Project Costs'!$BU$10:$BU$1009,'Calc| Project Costs'!BR$10:BR$1009)))&lt;0.000001)),0,1),
IF(LEN($B87)&gt;0,
_xlfn.SWITCH($B87,
'Output| AER'!$B$17,SUMPRODUCT('Calc| Project Costs'!$BU$10:$BU$1009,'Calc| Project Costs'!BB$10:BB$1009)/10^3,
'Output| AER'!$B$18,IF(LEN($B86)&gt;0,SUM(H$9:H86),0),
'Output| AER'!$B$19,(SUMPRODUCT('Calc| Project Costs'!AD$10:AD$1009,'Calc| Project Costs'!$BU$10:$BU$1009)+SUMPRODUCT('Calc| Project Costs'!BJ$10:BJ$1009,'Calc| Project Costs'!$BU$10:$BU$1009))/10^3,
'Output| AER'!$B$20,SUMPRODUCT(--('Input| Disposals'!$O$8:$O$57='Input| Setup'!$B$36),'Input| Disposals'!U$8:U$57)/10^3,
'Output| AER'!$B$21,H84-H85-H86,
'Output| AER'!$B$23,"",
'Output| AER'!$B$24,'Input| Type 2 capcons'!H$46/10^3,
SUMPRODUCT('Calc| Project Costs'!V$10:V$1009,1*('Calc| Project Costs'!$G$10:$G$1009=$B87),'Calc| Project Costs'!$BU$10:$BU$1009)/10^3),
""))</f>
        <v/>
      </c>
      <c r="I87" s="213" t="str" cm="1">
        <f t="array" ref="I87">IF($B86='Output| AER'!$B$21,
IF(AND(ABS(I83*10^3-(SUM(SUMPRODUCT('Calc| Project Costs'!$BU$10:$BU$1009,'Calc| Project Costs'!AE$10:AE$1009)+SUMPRODUCT('Calc| Project Costs'!$BU$10:$BU$1009,'Calc| Project Costs'!BK$10:BK$1009))+SUMPRODUCT(--('Input| Disposals'!$O$8:$O$57='Input| Setup'!$B$36),'Input| Disposals'!V$8:V$57)+I86*10^3))&lt;0.000001,(ABS(I83*10^3-(SUMPRODUCT('Calc| Project Costs'!$BU$10:$BU$1009,'Calc| Project Costs'!BS$10:BS$1009)))&lt;0.000001)),0,1),
IF(LEN($B87)&gt;0,
_xlfn.SWITCH($B87,
'Output| AER'!$B$17,SUMPRODUCT('Calc| Project Costs'!$BU$10:$BU$1009,'Calc| Project Costs'!BC$10:BC$1009)/10^3,
'Output| AER'!$B$18,IF(LEN($B86)&gt;0,SUM(I$9:I86),0),
'Output| AER'!$B$19,(SUMPRODUCT('Calc| Project Costs'!AE$10:AE$1009,'Calc| Project Costs'!$BU$10:$BU$1009)+SUMPRODUCT('Calc| Project Costs'!BK$10:BK$1009,'Calc| Project Costs'!$BU$10:$BU$1009))/10^3,
'Output| AER'!$B$20,SUMPRODUCT(--('Input| Disposals'!$O$8:$O$57='Input| Setup'!$B$36),'Input| Disposals'!V$8:V$57)/10^3,
'Output| AER'!$B$21,I84-I85-I86,
'Output| AER'!$B$23,"",
'Output| AER'!$B$24,'Input| Type 2 capcons'!I$46/10^3,
SUMPRODUCT('Calc| Project Costs'!W$10:W$1009,1*('Calc| Project Costs'!$G$10:$G$1009=$B87),'Calc| Project Costs'!$BU$10:$BU$1009)/10^3),
""))</f>
        <v/>
      </c>
      <c r="J87" s="214" t="str">
        <f>IF(B86='Output| AER'!$B$21,ROUND(J86-'Output| PTRM (SCS)'!$I$223,9),IF(OR(B87='Output| AER'!$B$23,AND(B87="",B86=""),AND(B87="",B86='Output| AER'!$B$24)),"",IFERROR(SUM(E87:I87),0)))</f>
        <v/>
      </c>
      <c r="L87" s="213" t="str" cm="1">
        <f t="array" ref="L87">IF($B86='Output| AER'!$B$21,
IF(AND(ABS(L83*10^3-(SUM(SUMPRODUCT('Calc| Project Costs'!$BV$10:$BV$1009,'Calc| Project Costs'!Y$10:Y$1009)+SUMPRODUCT('Calc| Project Costs'!$BV$10:$BV$1009,'Calc| Project Costs'!BE$10:BE$1009))+SUMPRODUCT(--('Input| Disposals'!$O$8:$O$57='Input| Setup'!$B$37),'Input| Disposals'!P$8:P$57)+L86*10^3))&lt;0.000001,(ABS(L83*10^3-(SUMPRODUCT('Calc| Project Costs'!$BV$10:$BV$1009,'Calc| Project Costs'!BM$10:BM$1009)))&lt;0.000001)),0,1),
IF(LEN($B87)&gt;0,
_xlfn.SWITCH($B87,
'Output| AER'!$B$17,SUMPRODUCT('Calc| Project Costs'!$BV$10:$BV$1009,'Calc| Project Costs'!AW$10:AW$1009)/10^3,
'Output| AER'!$B$18,IF(LEN($B86)&gt;0,SUM(L$9:L86),0),
'Output| AER'!$B$19,(SUMPRODUCT('Calc| Project Costs'!Y$10:Y$1009,'Calc| Project Costs'!$BV$10:$BV$1009)+SUMPRODUCT('Calc| Project Costs'!BE$10:BE$1009,'Calc| Project Costs'!$BV$10:$BV$1009))/10^3,
'Output| AER'!$B$20,SUMPRODUCT(--('Input| Disposals'!$O$8:$O$57='Input| Setup'!$B$37),'Input| Disposals'!P$8:P$57)/10^3,
'Output| AER'!$B$21,L84-L85-L86,
'Output| AER'!$B$23,"",
'Output| AER'!$B$24,'Input| Type 2 capcons'!L$46/10^3,
SUMPRODUCT('Calc| Project Costs'!Q$10:Q$1009,1*('Calc| Project Costs'!$G$10:$G$1009=$B87),'Calc| Project Costs'!$BV$10:$BV$1009)/10^3),
""))</f>
        <v/>
      </c>
      <c r="M87" s="213" t="str" cm="1">
        <f t="array" ref="M87">IF($B86='Output| AER'!$B$21,
IF(AND(ABS(M83*10^3-(SUM(SUMPRODUCT('Calc| Project Costs'!$BV$10:$BV$1009,'Calc| Project Costs'!Z$10:Z$1009)+SUMPRODUCT('Calc| Project Costs'!$BV$10:$BV$1009,'Calc| Project Costs'!BF$10:BF$1009))+SUMPRODUCT(--('Input| Disposals'!$O$8:$O$57='Input| Setup'!$B$37),'Input| Disposals'!Q$8:Q$57)+M86*10^3))&lt;0.000001,(ABS(M83*10^3-(SUMPRODUCT('Calc| Project Costs'!$BV$10:$BV$1009,'Calc| Project Costs'!BN$10:BN$1009)))&lt;0.000001)),0,1),
IF(LEN($B87)&gt;0,
_xlfn.SWITCH($B87,
'Output| AER'!$B$17,SUMPRODUCT('Calc| Project Costs'!$BV$10:$BV$1009,'Calc| Project Costs'!AX$10:AX$1009)/10^3,
'Output| AER'!$B$18,IF(LEN($B86)&gt;0,SUM(M$9:M86),0),
'Output| AER'!$B$19,(SUMPRODUCT('Calc| Project Costs'!Z$10:Z$1009,'Calc| Project Costs'!$BV$10:$BV$1009)+SUMPRODUCT('Calc| Project Costs'!BF$10:BF$1009,'Calc| Project Costs'!$BV$10:$BV$1009))/10^3,
'Output| AER'!$B$20,SUMPRODUCT(--('Input| Disposals'!$O$8:$O$57='Input| Setup'!$B$37),'Input| Disposals'!Q$8:Q$57)/10^3,
'Output| AER'!$B$21,M84-M85-M86,
'Output| AER'!$B$23,"",
'Output| AER'!$B$24,'Input| Type 2 capcons'!M$46/10^3,
SUMPRODUCT('Calc| Project Costs'!R$10:R$1009,1*('Calc| Project Costs'!$G$10:$G$1009=$B87),'Calc| Project Costs'!$BV$10:$BV$1009)/10^3),
""))</f>
        <v/>
      </c>
      <c r="N87" s="213" t="str" cm="1">
        <f t="array" ref="N87">IF($B86='Output| AER'!$B$21,
IF(AND(ABS(N83*10^3-(SUM(SUMPRODUCT('Calc| Project Costs'!$BV$10:$BV$1009,'Calc| Project Costs'!AA$10:AA$1009)+SUMPRODUCT('Calc| Project Costs'!$BV$10:$BV$1009,'Calc| Project Costs'!BG$10:BG$1009))+SUMPRODUCT(--('Input| Disposals'!$O$8:$O$57='Input| Setup'!$B$37),'Input| Disposals'!R$8:R$57)+N86*10^3))&lt;0.000001,(ABS(N83*10^3-(SUMPRODUCT('Calc| Project Costs'!$BV$10:$BV$1009,'Calc| Project Costs'!BO$10:BO$1009)))&lt;0.000001)),0,1),
IF(LEN($B87)&gt;0,
_xlfn.SWITCH($B87,
'Output| AER'!$B$17,SUMPRODUCT('Calc| Project Costs'!$BV$10:$BV$1009,'Calc| Project Costs'!AY$10:AY$1009)/10^3,
'Output| AER'!$B$18,IF(LEN($B86)&gt;0,SUM(N$9:N86),0),
'Output| AER'!$B$19,(SUMPRODUCT('Calc| Project Costs'!AA$10:AA$1009,'Calc| Project Costs'!$BV$10:$BV$1009)+SUMPRODUCT('Calc| Project Costs'!BG$10:BG$1009,'Calc| Project Costs'!$BV$10:$BV$1009))/10^3,
'Output| AER'!$B$20,SUMPRODUCT(--('Input| Disposals'!$O$8:$O$57='Input| Setup'!$B$37),'Input| Disposals'!R$8:R$57)/10^3,
'Output| AER'!$B$21,N84-N85-N86,
'Output| AER'!$B$23,"",
'Output| AER'!$B$24,'Input| Type 2 capcons'!N$46/10^3,
SUMPRODUCT('Calc| Project Costs'!S$10:S$1009,1*('Calc| Project Costs'!$G$10:$G$1009=$B87),'Calc| Project Costs'!$BV$10:$BV$1009)/10^3),
""))</f>
        <v/>
      </c>
      <c r="O87" s="213" t="str" cm="1">
        <f t="array" ref="O87">IF($B86='Output| AER'!$B$21,
IF(AND(ABS(O83*10^3-(SUM(SUMPRODUCT('Calc| Project Costs'!$BV$10:$BV$1009,'Calc| Project Costs'!AB$10:AB$1009)+SUMPRODUCT('Calc| Project Costs'!$BV$10:$BV$1009,'Calc| Project Costs'!BH$10:BH$1009))+SUMPRODUCT(--('Input| Disposals'!$O$8:$O$57='Input| Setup'!$B$37),'Input| Disposals'!S$8:S$57)+O86*10^3))&lt;0.000001,(ABS(O83*10^3-(SUMPRODUCT('Calc| Project Costs'!$BV$10:$BV$1009,'Calc| Project Costs'!BP$10:BP$1009)))&lt;0.000001)),0,1),
IF(LEN($B87)&gt;0,
_xlfn.SWITCH($B87,
'Output| AER'!$B$17,SUMPRODUCT('Calc| Project Costs'!$BV$10:$BV$1009,'Calc| Project Costs'!AZ$10:AZ$1009)/10^3,
'Output| AER'!$B$18,IF(LEN($B86)&gt;0,SUM(O$9:O86),0),
'Output| AER'!$B$19,(SUMPRODUCT('Calc| Project Costs'!AB$10:AB$1009,'Calc| Project Costs'!$BV$10:$BV$1009)+SUMPRODUCT('Calc| Project Costs'!BH$10:BH$1009,'Calc| Project Costs'!$BV$10:$BV$1009))/10^3,
'Output| AER'!$B$20,SUMPRODUCT(--('Input| Disposals'!$O$8:$O$57='Input| Setup'!$B$37),'Input| Disposals'!S$8:S$57)/10^3,
'Output| AER'!$B$21,O84-O85-O86,
'Output| AER'!$B$23,"",
'Output| AER'!$B$24,'Input| Type 2 capcons'!O$46/10^3,
SUMPRODUCT('Calc| Project Costs'!T$10:T$1009,1*('Calc| Project Costs'!$G$10:$G$1009=$B87),'Calc| Project Costs'!$BV$10:$BV$1009)/10^3),
""))</f>
        <v/>
      </c>
      <c r="P87" s="213" t="str" cm="1">
        <f t="array" ref="P87">IF($B86='Output| AER'!$B$21,
IF(AND(ABS(P83*10^3-(SUM(SUMPRODUCT('Calc| Project Costs'!$BV$10:$BV$1009,'Calc| Project Costs'!AC$10:AC$1009)+SUMPRODUCT('Calc| Project Costs'!$BV$10:$BV$1009,'Calc| Project Costs'!BI$10:BI$1009))+SUMPRODUCT(--('Input| Disposals'!$O$8:$O$57='Input| Setup'!$B$37),'Input| Disposals'!T$8:T$57)+P86*10^3))&lt;0.000001,(ABS(P83*10^3-(SUMPRODUCT('Calc| Project Costs'!$BV$10:$BV$1009,'Calc| Project Costs'!BQ$10:BQ$1009)))&lt;0.000001)),0,1),
IF(LEN($B87)&gt;0,
_xlfn.SWITCH($B87,
'Output| AER'!$B$17,SUMPRODUCT('Calc| Project Costs'!$BV$10:$BV$1009,'Calc| Project Costs'!BA$10:BA$1009)/10^3,
'Output| AER'!$B$18,IF(LEN($B86)&gt;0,SUM(P$9:P86),0),
'Output| AER'!$B$19,(SUMPRODUCT('Calc| Project Costs'!AC$10:AC$1009,'Calc| Project Costs'!$BV$10:$BV$1009)+SUMPRODUCT('Calc| Project Costs'!BI$10:BI$1009,'Calc| Project Costs'!$BV$10:$BV$1009))/10^3,
'Output| AER'!$B$20,SUMPRODUCT(--('Input| Disposals'!$O$8:$O$57='Input| Setup'!$B$37),'Input| Disposals'!T$8:T$57)/10^3,
'Output| AER'!$B$21,P84-P85-P86,
'Output| AER'!$B$23,"",
'Output| AER'!$B$24,'Input| Type 2 capcons'!P$46/10^3,
SUMPRODUCT('Calc| Project Costs'!U$10:U$1009,1*('Calc| Project Costs'!$G$10:$G$1009=$B87),'Calc| Project Costs'!$BV$10:$BV$1009)/10^3),
""))</f>
        <v/>
      </c>
      <c r="Q87" s="213" t="str" cm="1">
        <f t="array" ref="Q87">IF($B86='Output| AER'!$B$21,
IF(AND(ABS(Q83*10^3-(SUM(SUMPRODUCT('Calc| Project Costs'!$BV$10:$BV$1009,'Calc| Project Costs'!AD$10:AD$1009)+SUMPRODUCT('Calc| Project Costs'!$BV$10:$BV$1009,'Calc| Project Costs'!BJ$10:BJ$1009))+SUMPRODUCT(--('Input| Disposals'!$O$8:$O$57='Input| Setup'!$B$37),'Input| Disposals'!U$8:U$57)+Q86*10^3))&lt;0.000001,(ABS(Q83*10^3-(SUMPRODUCT('Calc| Project Costs'!$BV$10:$BV$1009,'Calc| Project Costs'!BR$10:BR$1009)))&lt;0.000001)),0,1),
IF(LEN($B87)&gt;0,
_xlfn.SWITCH($B87,
'Output| AER'!$B$17,SUMPRODUCT('Calc| Project Costs'!$BV$10:$BV$1009,'Calc| Project Costs'!BB$10:BB$1009)/10^3,
'Output| AER'!$B$18,IF(LEN($B86)&gt;0,SUM(Q$9:Q86),0),
'Output| AER'!$B$19,(SUMPRODUCT('Calc| Project Costs'!AD$10:AD$1009,'Calc| Project Costs'!$BV$10:$BV$1009)+SUMPRODUCT('Calc| Project Costs'!BJ$10:BJ$1009,'Calc| Project Costs'!$BV$10:$BV$1009))/10^3,
'Output| AER'!$B$20,SUMPRODUCT(--('Input| Disposals'!$O$8:$O$57='Input| Setup'!$B$37),'Input| Disposals'!U$8:U$57)/10^3,
'Output| AER'!$B$21,Q84-Q85-Q86,
'Output| AER'!$B$23,"",
'Output| AER'!$B$24,'Input| Type 2 capcons'!Q$46/10^3,
SUMPRODUCT('Calc| Project Costs'!V$10:V$1009,1*('Calc| Project Costs'!$G$10:$G$1009=$B87),'Calc| Project Costs'!$BV$10:$BV$1009)/10^3),
""))</f>
        <v/>
      </c>
      <c r="R87" s="213" t="str" cm="1">
        <f t="array" ref="R87">IF($B86='Output| AER'!$B$21,
IF(AND(ABS(R83*10^3-(SUM(SUMPRODUCT('Calc| Project Costs'!$BV$10:$BV$1009,'Calc| Project Costs'!AE$10:AE$1009)+SUMPRODUCT('Calc| Project Costs'!$BV$10:$BV$1009,'Calc| Project Costs'!BK$10:BK$1009))+SUMPRODUCT(--('Input| Disposals'!$O$8:$O$57='Input| Setup'!$B$37),'Input| Disposals'!V$8:V$57)+R86*10^3))&lt;0.000001,(ABS(R83*10^3-(SUMPRODUCT('Calc| Project Costs'!$BV$10:$BV$1009,'Calc| Project Costs'!BS$10:BS$1009)))&lt;0.000001)),0,1),
IF(LEN($B87)&gt;0,
_xlfn.SWITCH($B87,
'Output| AER'!$B$17,SUMPRODUCT('Calc| Project Costs'!$BV$10:$BV$1009,'Calc| Project Costs'!BC$10:BC$1009)/10^3,
'Output| AER'!$B$18,IF(LEN($B86)&gt;0,SUM(R$9:R86),0),
'Output| AER'!$B$19,(SUMPRODUCT('Calc| Project Costs'!AE$10:AE$1009,'Calc| Project Costs'!$BV$10:$BV$1009)+SUMPRODUCT('Calc| Project Costs'!BK$10:BK$1009,'Calc| Project Costs'!$BV$10:$BV$1009))/10^3,
'Output| AER'!$B$20,SUMPRODUCT(--('Input| Disposals'!$O$8:$O$57='Input| Setup'!$B$37),'Input| Disposals'!V$8:V$57)/10^3,
'Output| AER'!$B$21,R84-R85-R86,
'Output| AER'!$B$23,"",
'Output| AER'!$B$24,'Input| Type 2 capcons'!R$46/10^3,
SUMPRODUCT('Calc| Project Costs'!W$10:W$1009,1*('Calc| Project Costs'!$G$10:$G$1009=$B87),'Calc| Project Costs'!$BV$10:$BV$1009)/10^3),
""))</f>
        <v/>
      </c>
      <c r="S87" s="214" t="str">
        <f>IF(B86='Output| AER'!$B$21,ROUND(S86-'Output| PTRM (DFA)'!$I$223,9),IF(OR(B87='Output| AER'!$B$23,AND(B87="",B86=""),AND(B87="",B86='Output| AER'!$B$24)),"",IFERROR(SUM(N87:R87),0)))</f>
        <v/>
      </c>
    </row>
    <row r="88" spans="2:19" ht="12.75" customHeight="1" x14ac:dyDescent="0.2">
      <c r="B88" s="125" t="str" cm="1">
        <f t="array" ref="B88">IFERROR(_xlfn.LET(_xlpm.x, INDEX(_xlfn.VSTACK(_xlfn.UNIQUE(_xlfn._xlws.FILTER('Input| Projects'!$G$10:$G$1009,'Input| Projects'!$G$10:$G$1009&lt;&gt;"")),'Output| AER'!$B$17:$B$24),ROW(A80)),IF(_xlpm.x=0,"",_xlpm.x)),"")</f>
        <v/>
      </c>
      <c r="C88" s="213" t="str" cm="1">
        <f t="array" ref="C88">IF($B87='Output| AER'!$B$21,
IF(AND(ABS(C84*10^3-(SUM(SUMPRODUCT('Calc| Project Costs'!$BU$10:$BU$1009,'Calc| Project Costs'!Y$10:Y$1009)+SUMPRODUCT('Calc| Project Costs'!$BU$10:$BU$1009,'Calc| Project Costs'!BE$10:BE$1009))+SUMPRODUCT(--('Input| Disposals'!$O$8:$O$57='Input| Setup'!$B$36),'Input| Disposals'!P$8:P$57)+C87*10^3))&lt;0.000001,(ABS(C84*10^3-(SUMPRODUCT('Calc| Project Costs'!$BU$10:$BU$1009,'Calc| Project Costs'!BM$10:BM$1009)))&lt;0.000001)),0,1),
IF(LEN($B88)&gt;0,
_xlfn.SWITCH($B88,
'Output| AER'!$B$17,SUMPRODUCT('Calc| Project Costs'!$BU$10:$BU$1009,'Calc| Project Costs'!AW$10:AW$1009)/10^3,
'Output| AER'!$B$18,IF(LEN($B87)&gt;0,SUM(C$9:C87),0),
'Output| AER'!$B$19,(SUMPRODUCT('Calc| Project Costs'!Y$10:Y$1009,'Calc| Project Costs'!$BU$10:$BU$1009)+SUMPRODUCT('Calc| Project Costs'!BE$10:BE$1009,'Calc| Project Costs'!$BU$10:$BU$1009))/10^3,
'Output| AER'!$B$20,SUMPRODUCT(--('Input| Disposals'!$O$8:$O$57='Input| Setup'!$B$36),'Input| Disposals'!P$8:P$57)/10^3,
'Output| AER'!$B$21,C85-C86-C87,
'Output| AER'!$B$23,"",
'Output| AER'!$B$24,'Input| Type 2 capcons'!C$46/10^3,
SUMPRODUCT('Calc| Project Costs'!Q$10:Q$1009,1*('Calc| Project Costs'!$G$10:$G$1009=$B88),'Calc| Project Costs'!$BU$10:$BU$1009)/10^3),
""))</f>
        <v/>
      </c>
      <c r="D88" s="213" t="str" cm="1">
        <f t="array" ref="D88">IF($B87='Output| AER'!$B$21,
IF(AND(ABS(D84*10^3-(SUM(SUMPRODUCT('Calc| Project Costs'!$BU$10:$BU$1009,'Calc| Project Costs'!Z$10:Z$1009)+SUMPRODUCT('Calc| Project Costs'!$BU$10:$BU$1009,'Calc| Project Costs'!BF$10:BF$1009))+SUMPRODUCT(--('Input| Disposals'!$O$8:$O$57='Input| Setup'!$B$36),'Input| Disposals'!Q$8:Q$57)+D87*10^3))&lt;0.000001,(ABS(D84*10^3-(SUMPRODUCT('Calc| Project Costs'!$BU$10:$BU$1009,'Calc| Project Costs'!BN$10:BN$1009)))&lt;0.000001)),0,1),
IF(LEN($B88)&gt;0,
_xlfn.SWITCH($B88,
'Output| AER'!$B$17,SUMPRODUCT('Calc| Project Costs'!$BU$10:$BU$1009,'Calc| Project Costs'!AX$10:AX$1009)/10^3,
'Output| AER'!$B$18,IF(LEN($B87)&gt;0,SUM(D$9:D87),0),
'Output| AER'!$B$19,(SUMPRODUCT('Calc| Project Costs'!Z$10:Z$1009,'Calc| Project Costs'!$BU$10:$BU$1009)+SUMPRODUCT('Calc| Project Costs'!BF$10:BF$1009,'Calc| Project Costs'!$BU$10:$BU$1009))/10^3,
'Output| AER'!$B$20,SUMPRODUCT(--('Input| Disposals'!$O$8:$O$57='Input| Setup'!$B$36),'Input| Disposals'!Q$8:Q$57)/10^3,
'Output| AER'!$B$21,D85-D86-D87,
'Output| AER'!$B$23,"",
'Output| AER'!$B$24,'Input| Type 2 capcons'!D$46/10^3,
SUMPRODUCT('Calc| Project Costs'!R$10:R$1009,1*('Calc| Project Costs'!$G$10:$G$1009=$B88),'Calc| Project Costs'!$BU$10:$BU$1009)/10^3),
""))</f>
        <v/>
      </c>
      <c r="E88" s="213" t="str" cm="1">
        <f t="array" ref="E88">IF($B87='Output| AER'!$B$21,
IF(AND(ABS(E84*10^3-(SUM(SUMPRODUCT('Calc| Project Costs'!$BU$10:$BU$1009,'Calc| Project Costs'!AA$10:AA$1009)+SUMPRODUCT('Calc| Project Costs'!$BU$10:$BU$1009,'Calc| Project Costs'!BG$10:BG$1009))+SUMPRODUCT(--('Input| Disposals'!$O$8:$O$57='Input| Setup'!$B$36),'Input| Disposals'!R$8:R$57)+E87*10^3))&lt;0.000001,(ABS(E84*10^3-(SUMPRODUCT('Calc| Project Costs'!$BU$10:$BU$1009,'Calc| Project Costs'!BO$10:BO$1009)))&lt;0.000001)),0,1),
IF(LEN($B88)&gt;0,
_xlfn.SWITCH($B88,
'Output| AER'!$B$17,SUMPRODUCT('Calc| Project Costs'!$BU$10:$BU$1009,'Calc| Project Costs'!AY$10:AY$1009)/10^3,
'Output| AER'!$B$18,IF(LEN($B87)&gt;0,SUM(E$9:E87),0),
'Output| AER'!$B$19,(SUMPRODUCT('Calc| Project Costs'!AA$10:AA$1009,'Calc| Project Costs'!$BU$10:$BU$1009)+SUMPRODUCT('Calc| Project Costs'!BG$10:BG$1009,'Calc| Project Costs'!$BU$10:$BU$1009))/10^3,
'Output| AER'!$B$20,SUMPRODUCT(--('Input| Disposals'!$O$8:$O$57='Input| Setup'!$B$36),'Input| Disposals'!R$8:R$57)/10^3,
'Output| AER'!$B$21,E85-E86-E87,
'Output| AER'!$B$23,"",
'Output| AER'!$B$24,'Input| Type 2 capcons'!E$46/10^3,
SUMPRODUCT('Calc| Project Costs'!S$10:S$1009,1*('Calc| Project Costs'!$G$10:$G$1009=$B88),'Calc| Project Costs'!$BU$10:$BU$1009)/10^3),
""))</f>
        <v/>
      </c>
      <c r="F88" s="213" t="str" cm="1">
        <f t="array" ref="F88">IF($B87='Output| AER'!$B$21,
IF(AND(ABS(F84*10^3-(SUM(SUMPRODUCT('Calc| Project Costs'!$BU$10:$BU$1009,'Calc| Project Costs'!AB$10:AB$1009)+SUMPRODUCT('Calc| Project Costs'!$BU$10:$BU$1009,'Calc| Project Costs'!BH$10:BH$1009))+SUMPRODUCT(--('Input| Disposals'!$O$8:$O$57='Input| Setup'!$B$36),'Input| Disposals'!S$8:S$57)+F87*10^3))&lt;0.000001,(ABS(F84*10^3-(SUMPRODUCT('Calc| Project Costs'!$BU$10:$BU$1009,'Calc| Project Costs'!BP$10:BP$1009)))&lt;0.000001)),0,1),
IF(LEN($B88)&gt;0,
_xlfn.SWITCH($B88,
'Output| AER'!$B$17,SUMPRODUCT('Calc| Project Costs'!$BU$10:$BU$1009,'Calc| Project Costs'!AZ$10:AZ$1009)/10^3,
'Output| AER'!$B$18,IF(LEN($B87)&gt;0,SUM(F$9:F87),0),
'Output| AER'!$B$19,(SUMPRODUCT('Calc| Project Costs'!AB$10:AB$1009,'Calc| Project Costs'!$BU$10:$BU$1009)+SUMPRODUCT('Calc| Project Costs'!BH$10:BH$1009,'Calc| Project Costs'!$BU$10:$BU$1009))/10^3,
'Output| AER'!$B$20,SUMPRODUCT(--('Input| Disposals'!$O$8:$O$57='Input| Setup'!$B$36),'Input| Disposals'!S$8:S$57)/10^3,
'Output| AER'!$B$21,F85-F86-F87,
'Output| AER'!$B$23,"",
'Output| AER'!$B$24,'Input| Type 2 capcons'!F$46/10^3,
SUMPRODUCT('Calc| Project Costs'!T$10:T$1009,1*('Calc| Project Costs'!$G$10:$G$1009=$B88),'Calc| Project Costs'!$BU$10:$BU$1009)/10^3),
""))</f>
        <v/>
      </c>
      <c r="G88" s="213" t="str" cm="1">
        <f t="array" ref="G88">IF($B87='Output| AER'!$B$21,
IF(AND(ABS(G84*10^3-(SUM(SUMPRODUCT('Calc| Project Costs'!$BU$10:$BU$1009,'Calc| Project Costs'!AC$10:AC$1009)+SUMPRODUCT('Calc| Project Costs'!$BU$10:$BU$1009,'Calc| Project Costs'!BI$10:BI$1009))+SUMPRODUCT(--('Input| Disposals'!$O$8:$O$57='Input| Setup'!$B$36),'Input| Disposals'!T$8:T$57)+G87*10^3))&lt;0.000001,(ABS(G84*10^3-(SUMPRODUCT('Calc| Project Costs'!$BU$10:$BU$1009,'Calc| Project Costs'!BQ$10:BQ$1009)))&lt;0.000001)),0,1),
IF(LEN($B88)&gt;0,
_xlfn.SWITCH($B88,
'Output| AER'!$B$17,SUMPRODUCT('Calc| Project Costs'!$BU$10:$BU$1009,'Calc| Project Costs'!BA$10:BA$1009)/10^3,
'Output| AER'!$B$18,IF(LEN($B87)&gt;0,SUM(G$9:G87),0),
'Output| AER'!$B$19,(SUMPRODUCT('Calc| Project Costs'!AC$10:AC$1009,'Calc| Project Costs'!$BU$10:$BU$1009)+SUMPRODUCT('Calc| Project Costs'!BI$10:BI$1009,'Calc| Project Costs'!$BU$10:$BU$1009))/10^3,
'Output| AER'!$B$20,SUMPRODUCT(--('Input| Disposals'!$O$8:$O$57='Input| Setup'!$B$36),'Input| Disposals'!T$8:T$57)/10^3,
'Output| AER'!$B$21,G85-G86-G87,
'Output| AER'!$B$23,"",
'Output| AER'!$B$24,'Input| Type 2 capcons'!G$46/10^3,
SUMPRODUCT('Calc| Project Costs'!U$10:U$1009,1*('Calc| Project Costs'!$G$10:$G$1009=$B88),'Calc| Project Costs'!$BU$10:$BU$1009)/10^3),
""))</f>
        <v/>
      </c>
      <c r="H88" s="213" t="str" cm="1">
        <f t="array" ref="H88">IF($B87='Output| AER'!$B$21,
IF(AND(ABS(H84*10^3-(SUM(SUMPRODUCT('Calc| Project Costs'!$BU$10:$BU$1009,'Calc| Project Costs'!AD$10:AD$1009)+SUMPRODUCT('Calc| Project Costs'!$BU$10:$BU$1009,'Calc| Project Costs'!BJ$10:BJ$1009))+SUMPRODUCT(--('Input| Disposals'!$O$8:$O$57='Input| Setup'!$B$36),'Input| Disposals'!U$8:U$57)+H87*10^3))&lt;0.000001,(ABS(H84*10^3-(SUMPRODUCT('Calc| Project Costs'!$BU$10:$BU$1009,'Calc| Project Costs'!BR$10:BR$1009)))&lt;0.000001)),0,1),
IF(LEN($B88)&gt;0,
_xlfn.SWITCH($B88,
'Output| AER'!$B$17,SUMPRODUCT('Calc| Project Costs'!$BU$10:$BU$1009,'Calc| Project Costs'!BB$10:BB$1009)/10^3,
'Output| AER'!$B$18,IF(LEN($B87)&gt;0,SUM(H$9:H87),0),
'Output| AER'!$B$19,(SUMPRODUCT('Calc| Project Costs'!AD$10:AD$1009,'Calc| Project Costs'!$BU$10:$BU$1009)+SUMPRODUCT('Calc| Project Costs'!BJ$10:BJ$1009,'Calc| Project Costs'!$BU$10:$BU$1009))/10^3,
'Output| AER'!$B$20,SUMPRODUCT(--('Input| Disposals'!$O$8:$O$57='Input| Setup'!$B$36),'Input| Disposals'!U$8:U$57)/10^3,
'Output| AER'!$B$21,H85-H86-H87,
'Output| AER'!$B$23,"",
'Output| AER'!$B$24,'Input| Type 2 capcons'!H$46/10^3,
SUMPRODUCT('Calc| Project Costs'!V$10:V$1009,1*('Calc| Project Costs'!$G$10:$G$1009=$B88),'Calc| Project Costs'!$BU$10:$BU$1009)/10^3),
""))</f>
        <v/>
      </c>
      <c r="I88" s="213" t="str" cm="1">
        <f t="array" ref="I88">IF($B87='Output| AER'!$B$21,
IF(AND(ABS(I84*10^3-(SUM(SUMPRODUCT('Calc| Project Costs'!$BU$10:$BU$1009,'Calc| Project Costs'!AE$10:AE$1009)+SUMPRODUCT('Calc| Project Costs'!$BU$10:$BU$1009,'Calc| Project Costs'!BK$10:BK$1009))+SUMPRODUCT(--('Input| Disposals'!$O$8:$O$57='Input| Setup'!$B$36),'Input| Disposals'!V$8:V$57)+I87*10^3))&lt;0.000001,(ABS(I84*10^3-(SUMPRODUCT('Calc| Project Costs'!$BU$10:$BU$1009,'Calc| Project Costs'!BS$10:BS$1009)))&lt;0.000001)),0,1),
IF(LEN($B88)&gt;0,
_xlfn.SWITCH($B88,
'Output| AER'!$B$17,SUMPRODUCT('Calc| Project Costs'!$BU$10:$BU$1009,'Calc| Project Costs'!BC$10:BC$1009)/10^3,
'Output| AER'!$B$18,IF(LEN($B87)&gt;0,SUM(I$9:I87),0),
'Output| AER'!$B$19,(SUMPRODUCT('Calc| Project Costs'!AE$10:AE$1009,'Calc| Project Costs'!$BU$10:$BU$1009)+SUMPRODUCT('Calc| Project Costs'!BK$10:BK$1009,'Calc| Project Costs'!$BU$10:$BU$1009))/10^3,
'Output| AER'!$B$20,SUMPRODUCT(--('Input| Disposals'!$O$8:$O$57='Input| Setup'!$B$36),'Input| Disposals'!V$8:V$57)/10^3,
'Output| AER'!$B$21,I85-I86-I87,
'Output| AER'!$B$23,"",
'Output| AER'!$B$24,'Input| Type 2 capcons'!I$46/10^3,
SUMPRODUCT('Calc| Project Costs'!W$10:W$1009,1*('Calc| Project Costs'!$G$10:$G$1009=$B88),'Calc| Project Costs'!$BU$10:$BU$1009)/10^3),
""))</f>
        <v/>
      </c>
      <c r="J88" s="214" t="str">
        <f>IF(B87='Output| AER'!$B$21,ROUND(J87-'Output| PTRM (SCS)'!$I$223,9),IF(OR(B88='Output| AER'!$B$23,AND(B88="",B87=""),AND(B88="",B87='Output| AER'!$B$24)),"",IFERROR(SUM(E88:I88),0)))</f>
        <v/>
      </c>
      <c r="L88" s="213" t="str" cm="1">
        <f t="array" ref="L88">IF($B87='Output| AER'!$B$21,
IF(AND(ABS(L84*10^3-(SUM(SUMPRODUCT('Calc| Project Costs'!$BV$10:$BV$1009,'Calc| Project Costs'!Y$10:Y$1009)+SUMPRODUCT('Calc| Project Costs'!$BV$10:$BV$1009,'Calc| Project Costs'!BE$10:BE$1009))+SUMPRODUCT(--('Input| Disposals'!$O$8:$O$57='Input| Setup'!$B$37),'Input| Disposals'!P$8:P$57)+L87*10^3))&lt;0.000001,(ABS(L84*10^3-(SUMPRODUCT('Calc| Project Costs'!$BV$10:$BV$1009,'Calc| Project Costs'!BM$10:BM$1009)))&lt;0.000001)),0,1),
IF(LEN($B88)&gt;0,
_xlfn.SWITCH($B88,
'Output| AER'!$B$17,SUMPRODUCT('Calc| Project Costs'!$BV$10:$BV$1009,'Calc| Project Costs'!AW$10:AW$1009)/10^3,
'Output| AER'!$B$18,IF(LEN($B87)&gt;0,SUM(L$9:L87),0),
'Output| AER'!$B$19,(SUMPRODUCT('Calc| Project Costs'!Y$10:Y$1009,'Calc| Project Costs'!$BV$10:$BV$1009)+SUMPRODUCT('Calc| Project Costs'!BE$10:BE$1009,'Calc| Project Costs'!$BV$10:$BV$1009))/10^3,
'Output| AER'!$B$20,SUMPRODUCT(--('Input| Disposals'!$O$8:$O$57='Input| Setup'!$B$37),'Input| Disposals'!P$8:P$57)/10^3,
'Output| AER'!$B$21,L85-L86-L87,
'Output| AER'!$B$23,"",
'Output| AER'!$B$24,'Input| Type 2 capcons'!L$46/10^3,
SUMPRODUCT('Calc| Project Costs'!Q$10:Q$1009,1*('Calc| Project Costs'!$G$10:$G$1009=$B88),'Calc| Project Costs'!$BV$10:$BV$1009)/10^3),
""))</f>
        <v/>
      </c>
      <c r="M88" s="213" t="str" cm="1">
        <f t="array" ref="M88">IF($B87='Output| AER'!$B$21,
IF(AND(ABS(M84*10^3-(SUM(SUMPRODUCT('Calc| Project Costs'!$BV$10:$BV$1009,'Calc| Project Costs'!Z$10:Z$1009)+SUMPRODUCT('Calc| Project Costs'!$BV$10:$BV$1009,'Calc| Project Costs'!BF$10:BF$1009))+SUMPRODUCT(--('Input| Disposals'!$O$8:$O$57='Input| Setup'!$B$37),'Input| Disposals'!Q$8:Q$57)+M87*10^3))&lt;0.000001,(ABS(M84*10^3-(SUMPRODUCT('Calc| Project Costs'!$BV$10:$BV$1009,'Calc| Project Costs'!BN$10:BN$1009)))&lt;0.000001)),0,1),
IF(LEN($B88)&gt;0,
_xlfn.SWITCH($B88,
'Output| AER'!$B$17,SUMPRODUCT('Calc| Project Costs'!$BV$10:$BV$1009,'Calc| Project Costs'!AX$10:AX$1009)/10^3,
'Output| AER'!$B$18,IF(LEN($B87)&gt;0,SUM(M$9:M87),0),
'Output| AER'!$B$19,(SUMPRODUCT('Calc| Project Costs'!Z$10:Z$1009,'Calc| Project Costs'!$BV$10:$BV$1009)+SUMPRODUCT('Calc| Project Costs'!BF$10:BF$1009,'Calc| Project Costs'!$BV$10:$BV$1009))/10^3,
'Output| AER'!$B$20,SUMPRODUCT(--('Input| Disposals'!$O$8:$O$57='Input| Setup'!$B$37),'Input| Disposals'!Q$8:Q$57)/10^3,
'Output| AER'!$B$21,M85-M86-M87,
'Output| AER'!$B$23,"",
'Output| AER'!$B$24,'Input| Type 2 capcons'!M$46/10^3,
SUMPRODUCT('Calc| Project Costs'!R$10:R$1009,1*('Calc| Project Costs'!$G$10:$G$1009=$B88),'Calc| Project Costs'!$BV$10:$BV$1009)/10^3),
""))</f>
        <v/>
      </c>
      <c r="N88" s="213" t="str" cm="1">
        <f t="array" ref="N88">IF($B87='Output| AER'!$B$21,
IF(AND(ABS(N84*10^3-(SUM(SUMPRODUCT('Calc| Project Costs'!$BV$10:$BV$1009,'Calc| Project Costs'!AA$10:AA$1009)+SUMPRODUCT('Calc| Project Costs'!$BV$10:$BV$1009,'Calc| Project Costs'!BG$10:BG$1009))+SUMPRODUCT(--('Input| Disposals'!$O$8:$O$57='Input| Setup'!$B$37),'Input| Disposals'!R$8:R$57)+N87*10^3))&lt;0.000001,(ABS(N84*10^3-(SUMPRODUCT('Calc| Project Costs'!$BV$10:$BV$1009,'Calc| Project Costs'!BO$10:BO$1009)))&lt;0.000001)),0,1),
IF(LEN($B88)&gt;0,
_xlfn.SWITCH($B88,
'Output| AER'!$B$17,SUMPRODUCT('Calc| Project Costs'!$BV$10:$BV$1009,'Calc| Project Costs'!AY$10:AY$1009)/10^3,
'Output| AER'!$B$18,IF(LEN($B87)&gt;0,SUM(N$9:N87),0),
'Output| AER'!$B$19,(SUMPRODUCT('Calc| Project Costs'!AA$10:AA$1009,'Calc| Project Costs'!$BV$10:$BV$1009)+SUMPRODUCT('Calc| Project Costs'!BG$10:BG$1009,'Calc| Project Costs'!$BV$10:$BV$1009))/10^3,
'Output| AER'!$B$20,SUMPRODUCT(--('Input| Disposals'!$O$8:$O$57='Input| Setup'!$B$37),'Input| Disposals'!R$8:R$57)/10^3,
'Output| AER'!$B$21,N85-N86-N87,
'Output| AER'!$B$23,"",
'Output| AER'!$B$24,'Input| Type 2 capcons'!N$46/10^3,
SUMPRODUCT('Calc| Project Costs'!S$10:S$1009,1*('Calc| Project Costs'!$G$10:$G$1009=$B88),'Calc| Project Costs'!$BV$10:$BV$1009)/10^3),
""))</f>
        <v/>
      </c>
      <c r="O88" s="213" t="str" cm="1">
        <f t="array" ref="O88">IF($B87='Output| AER'!$B$21,
IF(AND(ABS(O84*10^3-(SUM(SUMPRODUCT('Calc| Project Costs'!$BV$10:$BV$1009,'Calc| Project Costs'!AB$10:AB$1009)+SUMPRODUCT('Calc| Project Costs'!$BV$10:$BV$1009,'Calc| Project Costs'!BH$10:BH$1009))+SUMPRODUCT(--('Input| Disposals'!$O$8:$O$57='Input| Setup'!$B$37),'Input| Disposals'!S$8:S$57)+O87*10^3))&lt;0.000001,(ABS(O84*10^3-(SUMPRODUCT('Calc| Project Costs'!$BV$10:$BV$1009,'Calc| Project Costs'!BP$10:BP$1009)))&lt;0.000001)),0,1),
IF(LEN($B88)&gt;0,
_xlfn.SWITCH($B88,
'Output| AER'!$B$17,SUMPRODUCT('Calc| Project Costs'!$BV$10:$BV$1009,'Calc| Project Costs'!AZ$10:AZ$1009)/10^3,
'Output| AER'!$B$18,IF(LEN($B87)&gt;0,SUM(O$9:O87),0),
'Output| AER'!$B$19,(SUMPRODUCT('Calc| Project Costs'!AB$10:AB$1009,'Calc| Project Costs'!$BV$10:$BV$1009)+SUMPRODUCT('Calc| Project Costs'!BH$10:BH$1009,'Calc| Project Costs'!$BV$10:$BV$1009))/10^3,
'Output| AER'!$B$20,SUMPRODUCT(--('Input| Disposals'!$O$8:$O$57='Input| Setup'!$B$37),'Input| Disposals'!S$8:S$57)/10^3,
'Output| AER'!$B$21,O85-O86-O87,
'Output| AER'!$B$23,"",
'Output| AER'!$B$24,'Input| Type 2 capcons'!O$46/10^3,
SUMPRODUCT('Calc| Project Costs'!T$10:T$1009,1*('Calc| Project Costs'!$G$10:$G$1009=$B88),'Calc| Project Costs'!$BV$10:$BV$1009)/10^3),
""))</f>
        <v/>
      </c>
      <c r="P88" s="213" t="str" cm="1">
        <f t="array" ref="P88">IF($B87='Output| AER'!$B$21,
IF(AND(ABS(P84*10^3-(SUM(SUMPRODUCT('Calc| Project Costs'!$BV$10:$BV$1009,'Calc| Project Costs'!AC$10:AC$1009)+SUMPRODUCT('Calc| Project Costs'!$BV$10:$BV$1009,'Calc| Project Costs'!BI$10:BI$1009))+SUMPRODUCT(--('Input| Disposals'!$O$8:$O$57='Input| Setup'!$B$37),'Input| Disposals'!T$8:T$57)+P87*10^3))&lt;0.000001,(ABS(P84*10^3-(SUMPRODUCT('Calc| Project Costs'!$BV$10:$BV$1009,'Calc| Project Costs'!BQ$10:BQ$1009)))&lt;0.000001)),0,1),
IF(LEN($B88)&gt;0,
_xlfn.SWITCH($B88,
'Output| AER'!$B$17,SUMPRODUCT('Calc| Project Costs'!$BV$10:$BV$1009,'Calc| Project Costs'!BA$10:BA$1009)/10^3,
'Output| AER'!$B$18,IF(LEN($B87)&gt;0,SUM(P$9:P87),0),
'Output| AER'!$B$19,(SUMPRODUCT('Calc| Project Costs'!AC$10:AC$1009,'Calc| Project Costs'!$BV$10:$BV$1009)+SUMPRODUCT('Calc| Project Costs'!BI$10:BI$1009,'Calc| Project Costs'!$BV$10:$BV$1009))/10^3,
'Output| AER'!$B$20,SUMPRODUCT(--('Input| Disposals'!$O$8:$O$57='Input| Setup'!$B$37),'Input| Disposals'!T$8:T$57)/10^3,
'Output| AER'!$B$21,P85-P86-P87,
'Output| AER'!$B$23,"",
'Output| AER'!$B$24,'Input| Type 2 capcons'!P$46/10^3,
SUMPRODUCT('Calc| Project Costs'!U$10:U$1009,1*('Calc| Project Costs'!$G$10:$G$1009=$B88),'Calc| Project Costs'!$BV$10:$BV$1009)/10^3),
""))</f>
        <v/>
      </c>
      <c r="Q88" s="213" t="str" cm="1">
        <f t="array" ref="Q88">IF($B87='Output| AER'!$B$21,
IF(AND(ABS(Q84*10^3-(SUM(SUMPRODUCT('Calc| Project Costs'!$BV$10:$BV$1009,'Calc| Project Costs'!AD$10:AD$1009)+SUMPRODUCT('Calc| Project Costs'!$BV$10:$BV$1009,'Calc| Project Costs'!BJ$10:BJ$1009))+SUMPRODUCT(--('Input| Disposals'!$O$8:$O$57='Input| Setup'!$B$37),'Input| Disposals'!U$8:U$57)+Q87*10^3))&lt;0.000001,(ABS(Q84*10^3-(SUMPRODUCT('Calc| Project Costs'!$BV$10:$BV$1009,'Calc| Project Costs'!BR$10:BR$1009)))&lt;0.000001)),0,1),
IF(LEN($B88)&gt;0,
_xlfn.SWITCH($B88,
'Output| AER'!$B$17,SUMPRODUCT('Calc| Project Costs'!$BV$10:$BV$1009,'Calc| Project Costs'!BB$10:BB$1009)/10^3,
'Output| AER'!$B$18,IF(LEN($B87)&gt;0,SUM(Q$9:Q87),0),
'Output| AER'!$B$19,(SUMPRODUCT('Calc| Project Costs'!AD$10:AD$1009,'Calc| Project Costs'!$BV$10:$BV$1009)+SUMPRODUCT('Calc| Project Costs'!BJ$10:BJ$1009,'Calc| Project Costs'!$BV$10:$BV$1009))/10^3,
'Output| AER'!$B$20,SUMPRODUCT(--('Input| Disposals'!$O$8:$O$57='Input| Setup'!$B$37),'Input| Disposals'!U$8:U$57)/10^3,
'Output| AER'!$B$21,Q85-Q86-Q87,
'Output| AER'!$B$23,"",
'Output| AER'!$B$24,'Input| Type 2 capcons'!Q$46/10^3,
SUMPRODUCT('Calc| Project Costs'!V$10:V$1009,1*('Calc| Project Costs'!$G$10:$G$1009=$B88),'Calc| Project Costs'!$BV$10:$BV$1009)/10^3),
""))</f>
        <v/>
      </c>
      <c r="R88" s="213" t="str" cm="1">
        <f t="array" ref="R88">IF($B87='Output| AER'!$B$21,
IF(AND(ABS(R84*10^3-(SUM(SUMPRODUCT('Calc| Project Costs'!$BV$10:$BV$1009,'Calc| Project Costs'!AE$10:AE$1009)+SUMPRODUCT('Calc| Project Costs'!$BV$10:$BV$1009,'Calc| Project Costs'!BK$10:BK$1009))+SUMPRODUCT(--('Input| Disposals'!$O$8:$O$57='Input| Setup'!$B$37),'Input| Disposals'!V$8:V$57)+R87*10^3))&lt;0.000001,(ABS(R84*10^3-(SUMPRODUCT('Calc| Project Costs'!$BV$10:$BV$1009,'Calc| Project Costs'!BS$10:BS$1009)))&lt;0.000001)),0,1),
IF(LEN($B88)&gt;0,
_xlfn.SWITCH($B88,
'Output| AER'!$B$17,SUMPRODUCT('Calc| Project Costs'!$BV$10:$BV$1009,'Calc| Project Costs'!BC$10:BC$1009)/10^3,
'Output| AER'!$B$18,IF(LEN($B87)&gt;0,SUM(R$9:R87),0),
'Output| AER'!$B$19,(SUMPRODUCT('Calc| Project Costs'!AE$10:AE$1009,'Calc| Project Costs'!$BV$10:$BV$1009)+SUMPRODUCT('Calc| Project Costs'!BK$10:BK$1009,'Calc| Project Costs'!$BV$10:$BV$1009))/10^3,
'Output| AER'!$B$20,SUMPRODUCT(--('Input| Disposals'!$O$8:$O$57='Input| Setup'!$B$37),'Input| Disposals'!V$8:V$57)/10^3,
'Output| AER'!$B$21,R85-R86-R87,
'Output| AER'!$B$23,"",
'Output| AER'!$B$24,'Input| Type 2 capcons'!R$46/10^3,
SUMPRODUCT('Calc| Project Costs'!W$10:W$1009,1*('Calc| Project Costs'!$G$10:$G$1009=$B88),'Calc| Project Costs'!$BV$10:$BV$1009)/10^3),
""))</f>
        <v/>
      </c>
      <c r="S88" s="214" t="str">
        <f>IF(B87='Output| AER'!$B$21,ROUND(S87-'Output| PTRM (DFA)'!$I$223,9),IF(OR(B88='Output| AER'!$B$23,AND(B88="",B87=""),AND(B88="",B87='Output| AER'!$B$24)),"",IFERROR(SUM(N88:R88),0)))</f>
        <v/>
      </c>
    </row>
    <row r="89" spans="2:19" ht="12.75" customHeight="1" x14ac:dyDescent="0.2">
      <c r="B89" s="125" t="str" cm="1">
        <f t="array" ref="B89">IFERROR(_xlfn.LET(_xlpm.x, INDEX(_xlfn.VSTACK(_xlfn.UNIQUE(_xlfn._xlws.FILTER('Input| Projects'!$G$10:$G$1009,'Input| Projects'!$G$10:$G$1009&lt;&gt;"")),'Output| AER'!$B$17:$B$24),ROW(A81)),IF(_xlpm.x=0,"",_xlpm.x)),"")</f>
        <v/>
      </c>
      <c r="C89" s="213" t="str" cm="1">
        <f t="array" ref="C89">IF($B88='Output| AER'!$B$21,
IF(AND(ABS(C85*10^3-(SUM(SUMPRODUCT('Calc| Project Costs'!$BU$10:$BU$1009,'Calc| Project Costs'!Y$10:Y$1009)+SUMPRODUCT('Calc| Project Costs'!$BU$10:$BU$1009,'Calc| Project Costs'!BE$10:BE$1009))+SUMPRODUCT(--('Input| Disposals'!$O$8:$O$57='Input| Setup'!$B$36),'Input| Disposals'!P$8:P$57)+C88*10^3))&lt;0.000001,(ABS(C85*10^3-(SUMPRODUCT('Calc| Project Costs'!$BU$10:$BU$1009,'Calc| Project Costs'!BM$10:BM$1009)))&lt;0.000001)),0,1),
IF(LEN($B89)&gt;0,
_xlfn.SWITCH($B89,
'Output| AER'!$B$17,SUMPRODUCT('Calc| Project Costs'!$BU$10:$BU$1009,'Calc| Project Costs'!AW$10:AW$1009)/10^3,
'Output| AER'!$B$18,IF(LEN($B88)&gt;0,SUM(C$9:C88),0),
'Output| AER'!$B$19,(SUMPRODUCT('Calc| Project Costs'!Y$10:Y$1009,'Calc| Project Costs'!$BU$10:$BU$1009)+SUMPRODUCT('Calc| Project Costs'!BE$10:BE$1009,'Calc| Project Costs'!$BU$10:$BU$1009))/10^3,
'Output| AER'!$B$20,SUMPRODUCT(--('Input| Disposals'!$O$8:$O$57='Input| Setup'!$B$36),'Input| Disposals'!P$8:P$57)/10^3,
'Output| AER'!$B$21,C86-C87-C88,
'Output| AER'!$B$23,"",
'Output| AER'!$B$24,'Input| Type 2 capcons'!C$46/10^3,
SUMPRODUCT('Calc| Project Costs'!Q$10:Q$1009,1*('Calc| Project Costs'!$G$10:$G$1009=$B89),'Calc| Project Costs'!$BU$10:$BU$1009)/10^3),
""))</f>
        <v/>
      </c>
      <c r="D89" s="213" t="str" cm="1">
        <f t="array" ref="D89">IF($B88='Output| AER'!$B$21,
IF(AND(ABS(D85*10^3-(SUM(SUMPRODUCT('Calc| Project Costs'!$BU$10:$BU$1009,'Calc| Project Costs'!Z$10:Z$1009)+SUMPRODUCT('Calc| Project Costs'!$BU$10:$BU$1009,'Calc| Project Costs'!BF$10:BF$1009))+SUMPRODUCT(--('Input| Disposals'!$O$8:$O$57='Input| Setup'!$B$36),'Input| Disposals'!Q$8:Q$57)+D88*10^3))&lt;0.000001,(ABS(D85*10^3-(SUMPRODUCT('Calc| Project Costs'!$BU$10:$BU$1009,'Calc| Project Costs'!BN$10:BN$1009)))&lt;0.000001)),0,1),
IF(LEN($B89)&gt;0,
_xlfn.SWITCH($B89,
'Output| AER'!$B$17,SUMPRODUCT('Calc| Project Costs'!$BU$10:$BU$1009,'Calc| Project Costs'!AX$10:AX$1009)/10^3,
'Output| AER'!$B$18,IF(LEN($B88)&gt;0,SUM(D$9:D88),0),
'Output| AER'!$B$19,(SUMPRODUCT('Calc| Project Costs'!Z$10:Z$1009,'Calc| Project Costs'!$BU$10:$BU$1009)+SUMPRODUCT('Calc| Project Costs'!BF$10:BF$1009,'Calc| Project Costs'!$BU$10:$BU$1009))/10^3,
'Output| AER'!$B$20,SUMPRODUCT(--('Input| Disposals'!$O$8:$O$57='Input| Setup'!$B$36),'Input| Disposals'!Q$8:Q$57)/10^3,
'Output| AER'!$B$21,D86-D87-D88,
'Output| AER'!$B$23,"",
'Output| AER'!$B$24,'Input| Type 2 capcons'!D$46/10^3,
SUMPRODUCT('Calc| Project Costs'!R$10:R$1009,1*('Calc| Project Costs'!$G$10:$G$1009=$B89),'Calc| Project Costs'!$BU$10:$BU$1009)/10^3),
""))</f>
        <v/>
      </c>
      <c r="E89" s="213" t="str" cm="1">
        <f t="array" ref="E89">IF($B88='Output| AER'!$B$21,
IF(AND(ABS(E85*10^3-(SUM(SUMPRODUCT('Calc| Project Costs'!$BU$10:$BU$1009,'Calc| Project Costs'!AA$10:AA$1009)+SUMPRODUCT('Calc| Project Costs'!$BU$10:$BU$1009,'Calc| Project Costs'!BG$10:BG$1009))+SUMPRODUCT(--('Input| Disposals'!$O$8:$O$57='Input| Setup'!$B$36),'Input| Disposals'!R$8:R$57)+E88*10^3))&lt;0.000001,(ABS(E85*10^3-(SUMPRODUCT('Calc| Project Costs'!$BU$10:$BU$1009,'Calc| Project Costs'!BO$10:BO$1009)))&lt;0.000001)),0,1),
IF(LEN($B89)&gt;0,
_xlfn.SWITCH($B89,
'Output| AER'!$B$17,SUMPRODUCT('Calc| Project Costs'!$BU$10:$BU$1009,'Calc| Project Costs'!AY$10:AY$1009)/10^3,
'Output| AER'!$B$18,IF(LEN($B88)&gt;0,SUM(E$9:E88),0),
'Output| AER'!$B$19,(SUMPRODUCT('Calc| Project Costs'!AA$10:AA$1009,'Calc| Project Costs'!$BU$10:$BU$1009)+SUMPRODUCT('Calc| Project Costs'!BG$10:BG$1009,'Calc| Project Costs'!$BU$10:$BU$1009))/10^3,
'Output| AER'!$B$20,SUMPRODUCT(--('Input| Disposals'!$O$8:$O$57='Input| Setup'!$B$36),'Input| Disposals'!R$8:R$57)/10^3,
'Output| AER'!$B$21,E86-E87-E88,
'Output| AER'!$B$23,"",
'Output| AER'!$B$24,'Input| Type 2 capcons'!E$46/10^3,
SUMPRODUCT('Calc| Project Costs'!S$10:S$1009,1*('Calc| Project Costs'!$G$10:$G$1009=$B89),'Calc| Project Costs'!$BU$10:$BU$1009)/10^3),
""))</f>
        <v/>
      </c>
      <c r="F89" s="213" t="str" cm="1">
        <f t="array" ref="F89">IF($B88='Output| AER'!$B$21,
IF(AND(ABS(F85*10^3-(SUM(SUMPRODUCT('Calc| Project Costs'!$BU$10:$BU$1009,'Calc| Project Costs'!AB$10:AB$1009)+SUMPRODUCT('Calc| Project Costs'!$BU$10:$BU$1009,'Calc| Project Costs'!BH$10:BH$1009))+SUMPRODUCT(--('Input| Disposals'!$O$8:$O$57='Input| Setup'!$B$36),'Input| Disposals'!S$8:S$57)+F88*10^3))&lt;0.000001,(ABS(F85*10^3-(SUMPRODUCT('Calc| Project Costs'!$BU$10:$BU$1009,'Calc| Project Costs'!BP$10:BP$1009)))&lt;0.000001)),0,1),
IF(LEN($B89)&gt;0,
_xlfn.SWITCH($B89,
'Output| AER'!$B$17,SUMPRODUCT('Calc| Project Costs'!$BU$10:$BU$1009,'Calc| Project Costs'!AZ$10:AZ$1009)/10^3,
'Output| AER'!$B$18,IF(LEN($B88)&gt;0,SUM(F$9:F88),0),
'Output| AER'!$B$19,(SUMPRODUCT('Calc| Project Costs'!AB$10:AB$1009,'Calc| Project Costs'!$BU$10:$BU$1009)+SUMPRODUCT('Calc| Project Costs'!BH$10:BH$1009,'Calc| Project Costs'!$BU$10:$BU$1009))/10^3,
'Output| AER'!$B$20,SUMPRODUCT(--('Input| Disposals'!$O$8:$O$57='Input| Setup'!$B$36),'Input| Disposals'!S$8:S$57)/10^3,
'Output| AER'!$B$21,F86-F87-F88,
'Output| AER'!$B$23,"",
'Output| AER'!$B$24,'Input| Type 2 capcons'!F$46/10^3,
SUMPRODUCT('Calc| Project Costs'!T$10:T$1009,1*('Calc| Project Costs'!$G$10:$G$1009=$B89),'Calc| Project Costs'!$BU$10:$BU$1009)/10^3),
""))</f>
        <v/>
      </c>
      <c r="G89" s="213" t="str" cm="1">
        <f t="array" ref="G89">IF($B88='Output| AER'!$B$21,
IF(AND(ABS(G85*10^3-(SUM(SUMPRODUCT('Calc| Project Costs'!$BU$10:$BU$1009,'Calc| Project Costs'!AC$10:AC$1009)+SUMPRODUCT('Calc| Project Costs'!$BU$10:$BU$1009,'Calc| Project Costs'!BI$10:BI$1009))+SUMPRODUCT(--('Input| Disposals'!$O$8:$O$57='Input| Setup'!$B$36),'Input| Disposals'!T$8:T$57)+G88*10^3))&lt;0.000001,(ABS(G85*10^3-(SUMPRODUCT('Calc| Project Costs'!$BU$10:$BU$1009,'Calc| Project Costs'!BQ$10:BQ$1009)))&lt;0.000001)),0,1),
IF(LEN($B89)&gt;0,
_xlfn.SWITCH($B89,
'Output| AER'!$B$17,SUMPRODUCT('Calc| Project Costs'!$BU$10:$BU$1009,'Calc| Project Costs'!BA$10:BA$1009)/10^3,
'Output| AER'!$B$18,IF(LEN($B88)&gt;0,SUM(G$9:G88),0),
'Output| AER'!$B$19,(SUMPRODUCT('Calc| Project Costs'!AC$10:AC$1009,'Calc| Project Costs'!$BU$10:$BU$1009)+SUMPRODUCT('Calc| Project Costs'!BI$10:BI$1009,'Calc| Project Costs'!$BU$10:$BU$1009))/10^3,
'Output| AER'!$B$20,SUMPRODUCT(--('Input| Disposals'!$O$8:$O$57='Input| Setup'!$B$36),'Input| Disposals'!T$8:T$57)/10^3,
'Output| AER'!$B$21,G86-G87-G88,
'Output| AER'!$B$23,"",
'Output| AER'!$B$24,'Input| Type 2 capcons'!G$46/10^3,
SUMPRODUCT('Calc| Project Costs'!U$10:U$1009,1*('Calc| Project Costs'!$G$10:$G$1009=$B89),'Calc| Project Costs'!$BU$10:$BU$1009)/10^3),
""))</f>
        <v/>
      </c>
      <c r="H89" s="213" t="str" cm="1">
        <f t="array" ref="H89">IF($B88='Output| AER'!$B$21,
IF(AND(ABS(H85*10^3-(SUM(SUMPRODUCT('Calc| Project Costs'!$BU$10:$BU$1009,'Calc| Project Costs'!AD$10:AD$1009)+SUMPRODUCT('Calc| Project Costs'!$BU$10:$BU$1009,'Calc| Project Costs'!BJ$10:BJ$1009))+SUMPRODUCT(--('Input| Disposals'!$O$8:$O$57='Input| Setup'!$B$36),'Input| Disposals'!U$8:U$57)+H88*10^3))&lt;0.000001,(ABS(H85*10^3-(SUMPRODUCT('Calc| Project Costs'!$BU$10:$BU$1009,'Calc| Project Costs'!BR$10:BR$1009)))&lt;0.000001)),0,1),
IF(LEN($B89)&gt;0,
_xlfn.SWITCH($B89,
'Output| AER'!$B$17,SUMPRODUCT('Calc| Project Costs'!$BU$10:$BU$1009,'Calc| Project Costs'!BB$10:BB$1009)/10^3,
'Output| AER'!$B$18,IF(LEN($B88)&gt;0,SUM(H$9:H88),0),
'Output| AER'!$B$19,(SUMPRODUCT('Calc| Project Costs'!AD$10:AD$1009,'Calc| Project Costs'!$BU$10:$BU$1009)+SUMPRODUCT('Calc| Project Costs'!BJ$10:BJ$1009,'Calc| Project Costs'!$BU$10:$BU$1009))/10^3,
'Output| AER'!$B$20,SUMPRODUCT(--('Input| Disposals'!$O$8:$O$57='Input| Setup'!$B$36),'Input| Disposals'!U$8:U$57)/10^3,
'Output| AER'!$B$21,H86-H87-H88,
'Output| AER'!$B$23,"",
'Output| AER'!$B$24,'Input| Type 2 capcons'!H$46/10^3,
SUMPRODUCT('Calc| Project Costs'!V$10:V$1009,1*('Calc| Project Costs'!$G$10:$G$1009=$B89),'Calc| Project Costs'!$BU$10:$BU$1009)/10^3),
""))</f>
        <v/>
      </c>
      <c r="I89" s="213" t="str" cm="1">
        <f t="array" ref="I89">IF($B88='Output| AER'!$B$21,
IF(AND(ABS(I85*10^3-(SUM(SUMPRODUCT('Calc| Project Costs'!$BU$10:$BU$1009,'Calc| Project Costs'!AE$10:AE$1009)+SUMPRODUCT('Calc| Project Costs'!$BU$10:$BU$1009,'Calc| Project Costs'!BK$10:BK$1009))+SUMPRODUCT(--('Input| Disposals'!$O$8:$O$57='Input| Setup'!$B$36),'Input| Disposals'!V$8:V$57)+I88*10^3))&lt;0.000001,(ABS(I85*10^3-(SUMPRODUCT('Calc| Project Costs'!$BU$10:$BU$1009,'Calc| Project Costs'!BS$10:BS$1009)))&lt;0.000001)),0,1),
IF(LEN($B89)&gt;0,
_xlfn.SWITCH($B89,
'Output| AER'!$B$17,SUMPRODUCT('Calc| Project Costs'!$BU$10:$BU$1009,'Calc| Project Costs'!BC$10:BC$1009)/10^3,
'Output| AER'!$B$18,IF(LEN($B88)&gt;0,SUM(I$9:I88),0),
'Output| AER'!$B$19,(SUMPRODUCT('Calc| Project Costs'!AE$10:AE$1009,'Calc| Project Costs'!$BU$10:$BU$1009)+SUMPRODUCT('Calc| Project Costs'!BK$10:BK$1009,'Calc| Project Costs'!$BU$10:$BU$1009))/10^3,
'Output| AER'!$B$20,SUMPRODUCT(--('Input| Disposals'!$O$8:$O$57='Input| Setup'!$B$36),'Input| Disposals'!V$8:V$57)/10^3,
'Output| AER'!$B$21,I86-I87-I88,
'Output| AER'!$B$23,"",
'Output| AER'!$B$24,'Input| Type 2 capcons'!I$46/10^3,
SUMPRODUCT('Calc| Project Costs'!W$10:W$1009,1*('Calc| Project Costs'!$G$10:$G$1009=$B89),'Calc| Project Costs'!$BU$10:$BU$1009)/10^3),
""))</f>
        <v/>
      </c>
      <c r="J89" s="214" t="str">
        <f>IF(B88='Output| AER'!$B$21,ROUND(J88-'Output| PTRM (SCS)'!$I$223,9),IF(OR(B89='Output| AER'!$B$23,AND(B89="",B88=""),AND(B89="",B88='Output| AER'!$B$24)),"",IFERROR(SUM(E89:I89),0)))</f>
        <v/>
      </c>
      <c r="L89" s="213" t="str" cm="1">
        <f t="array" ref="L89">IF($B88='Output| AER'!$B$21,
IF(AND(ABS(L85*10^3-(SUM(SUMPRODUCT('Calc| Project Costs'!$BV$10:$BV$1009,'Calc| Project Costs'!Y$10:Y$1009)+SUMPRODUCT('Calc| Project Costs'!$BV$10:$BV$1009,'Calc| Project Costs'!BE$10:BE$1009))+SUMPRODUCT(--('Input| Disposals'!$O$8:$O$57='Input| Setup'!$B$37),'Input| Disposals'!P$8:P$57)+L88*10^3))&lt;0.000001,(ABS(L85*10^3-(SUMPRODUCT('Calc| Project Costs'!$BV$10:$BV$1009,'Calc| Project Costs'!BM$10:BM$1009)))&lt;0.000001)),0,1),
IF(LEN($B89)&gt;0,
_xlfn.SWITCH($B89,
'Output| AER'!$B$17,SUMPRODUCT('Calc| Project Costs'!$BV$10:$BV$1009,'Calc| Project Costs'!AW$10:AW$1009)/10^3,
'Output| AER'!$B$18,IF(LEN($B88)&gt;0,SUM(L$9:L88),0),
'Output| AER'!$B$19,(SUMPRODUCT('Calc| Project Costs'!Y$10:Y$1009,'Calc| Project Costs'!$BV$10:$BV$1009)+SUMPRODUCT('Calc| Project Costs'!BE$10:BE$1009,'Calc| Project Costs'!$BV$10:$BV$1009))/10^3,
'Output| AER'!$B$20,SUMPRODUCT(--('Input| Disposals'!$O$8:$O$57='Input| Setup'!$B$37),'Input| Disposals'!P$8:P$57)/10^3,
'Output| AER'!$B$21,L86-L87-L88,
'Output| AER'!$B$23,"",
'Output| AER'!$B$24,'Input| Type 2 capcons'!L$46/10^3,
SUMPRODUCT('Calc| Project Costs'!Q$10:Q$1009,1*('Calc| Project Costs'!$G$10:$G$1009=$B89),'Calc| Project Costs'!$BV$10:$BV$1009)/10^3),
""))</f>
        <v/>
      </c>
      <c r="M89" s="213" t="str" cm="1">
        <f t="array" ref="M89">IF($B88='Output| AER'!$B$21,
IF(AND(ABS(M85*10^3-(SUM(SUMPRODUCT('Calc| Project Costs'!$BV$10:$BV$1009,'Calc| Project Costs'!Z$10:Z$1009)+SUMPRODUCT('Calc| Project Costs'!$BV$10:$BV$1009,'Calc| Project Costs'!BF$10:BF$1009))+SUMPRODUCT(--('Input| Disposals'!$O$8:$O$57='Input| Setup'!$B$37),'Input| Disposals'!Q$8:Q$57)+M88*10^3))&lt;0.000001,(ABS(M85*10^3-(SUMPRODUCT('Calc| Project Costs'!$BV$10:$BV$1009,'Calc| Project Costs'!BN$10:BN$1009)))&lt;0.000001)),0,1),
IF(LEN($B89)&gt;0,
_xlfn.SWITCH($B89,
'Output| AER'!$B$17,SUMPRODUCT('Calc| Project Costs'!$BV$10:$BV$1009,'Calc| Project Costs'!AX$10:AX$1009)/10^3,
'Output| AER'!$B$18,IF(LEN($B88)&gt;0,SUM(M$9:M88),0),
'Output| AER'!$B$19,(SUMPRODUCT('Calc| Project Costs'!Z$10:Z$1009,'Calc| Project Costs'!$BV$10:$BV$1009)+SUMPRODUCT('Calc| Project Costs'!BF$10:BF$1009,'Calc| Project Costs'!$BV$10:$BV$1009))/10^3,
'Output| AER'!$B$20,SUMPRODUCT(--('Input| Disposals'!$O$8:$O$57='Input| Setup'!$B$37),'Input| Disposals'!Q$8:Q$57)/10^3,
'Output| AER'!$B$21,M86-M87-M88,
'Output| AER'!$B$23,"",
'Output| AER'!$B$24,'Input| Type 2 capcons'!M$46/10^3,
SUMPRODUCT('Calc| Project Costs'!R$10:R$1009,1*('Calc| Project Costs'!$G$10:$G$1009=$B89),'Calc| Project Costs'!$BV$10:$BV$1009)/10^3),
""))</f>
        <v/>
      </c>
      <c r="N89" s="213" t="str" cm="1">
        <f t="array" ref="N89">IF($B88='Output| AER'!$B$21,
IF(AND(ABS(N85*10^3-(SUM(SUMPRODUCT('Calc| Project Costs'!$BV$10:$BV$1009,'Calc| Project Costs'!AA$10:AA$1009)+SUMPRODUCT('Calc| Project Costs'!$BV$10:$BV$1009,'Calc| Project Costs'!BG$10:BG$1009))+SUMPRODUCT(--('Input| Disposals'!$O$8:$O$57='Input| Setup'!$B$37),'Input| Disposals'!R$8:R$57)+N88*10^3))&lt;0.000001,(ABS(N85*10^3-(SUMPRODUCT('Calc| Project Costs'!$BV$10:$BV$1009,'Calc| Project Costs'!BO$10:BO$1009)))&lt;0.000001)),0,1),
IF(LEN($B89)&gt;0,
_xlfn.SWITCH($B89,
'Output| AER'!$B$17,SUMPRODUCT('Calc| Project Costs'!$BV$10:$BV$1009,'Calc| Project Costs'!AY$10:AY$1009)/10^3,
'Output| AER'!$B$18,IF(LEN($B88)&gt;0,SUM(N$9:N88),0),
'Output| AER'!$B$19,(SUMPRODUCT('Calc| Project Costs'!AA$10:AA$1009,'Calc| Project Costs'!$BV$10:$BV$1009)+SUMPRODUCT('Calc| Project Costs'!BG$10:BG$1009,'Calc| Project Costs'!$BV$10:$BV$1009))/10^3,
'Output| AER'!$B$20,SUMPRODUCT(--('Input| Disposals'!$O$8:$O$57='Input| Setup'!$B$37),'Input| Disposals'!R$8:R$57)/10^3,
'Output| AER'!$B$21,N86-N87-N88,
'Output| AER'!$B$23,"",
'Output| AER'!$B$24,'Input| Type 2 capcons'!N$46/10^3,
SUMPRODUCT('Calc| Project Costs'!S$10:S$1009,1*('Calc| Project Costs'!$G$10:$G$1009=$B89),'Calc| Project Costs'!$BV$10:$BV$1009)/10^3),
""))</f>
        <v/>
      </c>
      <c r="O89" s="213" t="str" cm="1">
        <f t="array" ref="O89">IF($B88='Output| AER'!$B$21,
IF(AND(ABS(O85*10^3-(SUM(SUMPRODUCT('Calc| Project Costs'!$BV$10:$BV$1009,'Calc| Project Costs'!AB$10:AB$1009)+SUMPRODUCT('Calc| Project Costs'!$BV$10:$BV$1009,'Calc| Project Costs'!BH$10:BH$1009))+SUMPRODUCT(--('Input| Disposals'!$O$8:$O$57='Input| Setup'!$B$37),'Input| Disposals'!S$8:S$57)+O88*10^3))&lt;0.000001,(ABS(O85*10^3-(SUMPRODUCT('Calc| Project Costs'!$BV$10:$BV$1009,'Calc| Project Costs'!BP$10:BP$1009)))&lt;0.000001)),0,1),
IF(LEN($B89)&gt;0,
_xlfn.SWITCH($B89,
'Output| AER'!$B$17,SUMPRODUCT('Calc| Project Costs'!$BV$10:$BV$1009,'Calc| Project Costs'!AZ$10:AZ$1009)/10^3,
'Output| AER'!$B$18,IF(LEN($B88)&gt;0,SUM(O$9:O88),0),
'Output| AER'!$B$19,(SUMPRODUCT('Calc| Project Costs'!AB$10:AB$1009,'Calc| Project Costs'!$BV$10:$BV$1009)+SUMPRODUCT('Calc| Project Costs'!BH$10:BH$1009,'Calc| Project Costs'!$BV$10:$BV$1009))/10^3,
'Output| AER'!$B$20,SUMPRODUCT(--('Input| Disposals'!$O$8:$O$57='Input| Setup'!$B$37),'Input| Disposals'!S$8:S$57)/10^3,
'Output| AER'!$B$21,O86-O87-O88,
'Output| AER'!$B$23,"",
'Output| AER'!$B$24,'Input| Type 2 capcons'!O$46/10^3,
SUMPRODUCT('Calc| Project Costs'!T$10:T$1009,1*('Calc| Project Costs'!$G$10:$G$1009=$B89),'Calc| Project Costs'!$BV$10:$BV$1009)/10^3),
""))</f>
        <v/>
      </c>
      <c r="P89" s="213" t="str" cm="1">
        <f t="array" ref="P89">IF($B88='Output| AER'!$B$21,
IF(AND(ABS(P85*10^3-(SUM(SUMPRODUCT('Calc| Project Costs'!$BV$10:$BV$1009,'Calc| Project Costs'!AC$10:AC$1009)+SUMPRODUCT('Calc| Project Costs'!$BV$10:$BV$1009,'Calc| Project Costs'!BI$10:BI$1009))+SUMPRODUCT(--('Input| Disposals'!$O$8:$O$57='Input| Setup'!$B$37),'Input| Disposals'!T$8:T$57)+P88*10^3))&lt;0.000001,(ABS(P85*10^3-(SUMPRODUCT('Calc| Project Costs'!$BV$10:$BV$1009,'Calc| Project Costs'!BQ$10:BQ$1009)))&lt;0.000001)),0,1),
IF(LEN($B89)&gt;0,
_xlfn.SWITCH($B89,
'Output| AER'!$B$17,SUMPRODUCT('Calc| Project Costs'!$BV$10:$BV$1009,'Calc| Project Costs'!BA$10:BA$1009)/10^3,
'Output| AER'!$B$18,IF(LEN($B88)&gt;0,SUM(P$9:P88),0),
'Output| AER'!$B$19,(SUMPRODUCT('Calc| Project Costs'!AC$10:AC$1009,'Calc| Project Costs'!$BV$10:$BV$1009)+SUMPRODUCT('Calc| Project Costs'!BI$10:BI$1009,'Calc| Project Costs'!$BV$10:$BV$1009))/10^3,
'Output| AER'!$B$20,SUMPRODUCT(--('Input| Disposals'!$O$8:$O$57='Input| Setup'!$B$37),'Input| Disposals'!T$8:T$57)/10^3,
'Output| AER'!$B$21,P86-P87-P88,
'Output| AER'!$B$23,"",
'Output| AER'!$B$24,'Input| Type 2 capcons'!P$46/10^3,
SUMPRODUCT('Calc| Project Costs'!U$10:U$1009,1*('Calc| Project Costs'!$G$10:$G$1009=$B89),'Calc| Project Costs'!$BV$10:$BV$1009)/10^3),
""))</f>
        <v/>
      </c>
      <c r="Q89" s="213" t="str" cm="1">
        <f t="array" ref="Q89">IF($B88='Output| AER'!$B$21,
IF(AND(ABS(Q85*10^3-(SUM(SUMPRODUCT('Calc| Project Costs'!$BV$10:$BV$1009,'Calc| Project Costs'!AD$10:AD$1009)+SUMPRODUCT('Calc| Project Costs'!$BV$10:$BV$1009,'Calc| Project Costs'!BJ$10:BJ$1009))+SUMPRODUCT(--('Input| Disposals'!$O$8:$O$57='Input| Setup'!$B$37),'Input| Disposals'!U$8:U$57)+Q88*10^3))&lt;0.000001,(ABS(Q85*10^3-(SUMPRODUCT('Calc| Project Costs'!$BV$10:$BV$1009,'Calc| Project Costs'!BR$10:BR$1009)))&lt;0.000001)),0,1),
IF(LEN($B89)&gt;0,
_xlfn.SWITCH($B89,
'Output| AER'!$B$17,SUMPRODUCT('Calc| Project Costs'!$BV$10:$BV$1009,'Calc| Project Costs'!BB$10:BB$1009)/10^3,
'Output| AER'!$B$18,IF(LEN($B88)&gt;0,SUM(Q$9:Q88),0),
'Output| AER'!$B$19,(SUMPRODUCT('Calc| Project Costs'!AD$10:AD$1009,'Calc| Project Costs'!$BV$10:$BV$1009)+SUMPRODUCT('Calc| Project Costs'!BJ$10:BJ$1009,'Calc| Project Costs'!$BV$10:$BV$1009))/10^3,
'Output| AER'!$B$20,SUMPRODUCT(--('Input| Disposals'!$O$8:$O$57='Input| Setup'!$B$37),'Input| Disposals'!U$8:U$57)/10^3,
'Output| AER'!$B$21,Q86-Q87-Q88,
'Output| AER'!$B$23,"",
'Output| AER'!$B$24,'Input| Type 2 capcons'!Q$46/10^3,
SUMPRODUCT('Calc| Project Costs'!V$10:V$1009,1*('Calc| Project Costs'!$G$10:$G$1009=$B89),'Calc| Project Costs'!$BV$10:$BV$1009)/10^3),
""))</f>
        <v/>
      </c>
      <c r="R89" s="213" t="str" cm="1">
        <f t="array" ref="R89">IF($B88='Output| AER'!$B$21,
IF(AND(ABS(R85*10^3-(SUM(SUMPRODUCT('Calc| Project Costs'!$BV$10:$BV$1009,'Calc| Project Costs'!AE$10:AE$1009)+SUMPRODUCT('Calc| Project Costs'!$BV$10:$BV$1009,'Calc| Project Costs'!BK$10:BK$1009))+SUMPRODUCT(--('Input| Disposals'!$O$8:$O$57='Input| Setup'!$B$37),'Input| Disposals'!V$8:V$57)+R88*10^3))&lt;0.000001,(ABS(R85*10^3-(SUMPRODUCT('Calc| Project Costs'!$BV$10:$BV$1009,'Calc| Project Costs'!BS$10:BS$1009)))&lt;0.000001)),0,1),
IF(LEN($B89)&gt;0,
_xlfn.SWITCH($B89,
'Output| AER'!$B$17,SUMPRODUCT('Calc| Project Costs'!$BV$10:$BV$1009,'Calc| Project Costs'!BC$10:BC$1009)/10^3,
'Output| AER'!$B$18,IF(LEN($B88)&gt;0,SUM(R$9:R88),0),
'Output| AER'!$B$19,(SUMPRODUCT('Calc| Project Costs'!AE$10:AE$1009,'Calc| Project Costs'!$BV$10:$BV$1009)+SUMPRODUCT('Calc| Project Costs'!BK$10:BK$1009,'Calc| Project Costs'!$BV$10:$BV$1009))/10^3,
'Output| AER'!$B$20,SUMPRODUCT(--('Input| Disposals'!$O$8:$O$57='Input| Setup'!$B$37),'Input| Disposals'!V$8:V$57)/10^3,
'Output| AER'!$B$21,R86-R87-R88,
'Output| AER'!$B$23,"",
'Output| AER'!$B$24,'Input| Type 2 capcons'!R$46/10^3,
SUMPRODUCT('Calc| Project Costs'!W$10:W$1009,1*('Calc| Project Costs'!$G$10:$G$1009=$B89),'Calc| Project Costs'!$BV$10:$BV$1009)/10^3),
""))</f>
        <v/>
      </c>
      <c r="S89" s="214" t="str">
        <f>IF(B88='Output| AER'!$B$21,ROUND(S88-'Output| PTRM (DFA)'!$I$223,9),IF(OR(B89='Output| AER'!$B$23,AND(B89="",B88=""),AND(B89="",B88='Output| AER'!$B$24)),"",IFERROR(SUM(N89:R89),0)))</f>
        <v/>
      </c>
    </row>
    <row r="90" spans="2:19" ht="12.75" customHeight="1" x14ac:dyDescent="0.2">
      <c r="B90" s="125" t="str" cm="1">
        <f t="array" ref="B90">IFERROR(_xlfn.LET(_xlpm.x, INDEX(_xlfn.VSTACK(_xlfn.UNIQUE(_xlfn._xlws.FILTER('Input| Projects'!$G$10:$G$1009,'Input| Projects'!$G$10:$G$1009&lt;&gt;"")),'Output| AER'!$B$17:$B$24),ROW(A82)),IF(_xlpm.x=0,"",_xlpm.x)),"")</f>
        <v/>
      </c>
      <c r="C90" s="213" t="str" cm="1">
        <f t="array" ref="C90">IF($B89='Output| AER'!$B$21,
IF(AND(ABS(C86*10^3-(SUM(SUMPRODUCT('Calc| Project Costs'!$BU$10:$BU$1009,'Calc| Project Costs'!Y$10:Y$1009)+SUMPRODUCT('Calc| Project Costs'!$BU$10:$BU$1009,'Calc| Project Costs'!BE$10:BE$1009))+SUMPRODUCT(--('Input| Disposals'!$O$8:$O$57='Input| Setup'!$B$36),'Input| Disposals'!P$8:P$57)+C89*10^3))&lt;0.000001,(ABS(C86*10^3-(SUMPRODUCT('Calc| Project Costs'!$BU$10:$BU$1009,'Calc| Project Costs'!BM$10:BM$1009)))&lt;0.000001)),0,1),
IF(LEN($B90)&gt;0,
_xlfn.SWITCH($B90,
'Output| AER'!$B$17,SUMPRODUCT('Calc| Project Costs'!$BU$10:$BU$1009,'Calc| Project Costs'!AW$10:AW$1009)/10^3,
'Output| AER'!$B$18,IF(LEN($B89)&gt;0,SUM(C$9:C89),0),
'Output| AER'!$B$19,(SUMPRODUCT('Calc| Project Costs'!Y$10:Y$1009,'Calc| Project Costs'!$BU$10:$BU$1009)+SUMPRODUCT('Calc| Project Costs'!BE$10:BE$1009,'Calc| Project Costs'!$BU$10:$BU$1009))/10^3,
'Output| AER'!$B$20,SUMPRODUCT(--('Input| Disposals'!$O$8:$O$57='Input| Setup'!$B$36),'Input| Disposals'!P$8:P$57)/10^3,
'Output| AER'!$B$21,C87-C88-C89,
'Output| AER'!$B$23,"",
'Output| AER'!$B$24,'Input| Type 2 capcons'!C$46/10^3,
SUMPRODUCT('Calc| Project Costs'!Q$10:Q$1009,1*('Calc| Project Costs'!$G$10:$G$1009=$B90),'Calc| Project Costs'!$BU$10:$BU$1009)/10^3),
""))</f>
        <v/>
      </c>
      <c r="D90" s="213" t="str" cm="1">
        <f t="array" ref="D90">IF($B89='Output| AER'!$B$21,
IF(AND(ABS(D86*10^3-(SUM(SUMPRODUCT('Calc| Project Costs'!$BU$10:$BU$1009,'Calc| Project Costs'!Z$10:Z$1009)+SUMPRODUCT('Calc| Project Costs'!$BU$10:$BU$1009,'Calc| Project Costs'!BF$10:BF$1009))+SUMPRODUCT(--('Input| Disposals'!$O$8:$O$57='Input| Setup'!$B$36),'Input| Disposals'!Q$8:Q$57)+D89*10^3))&lt;0.000001,(ABS(D86*10^3-(SUMPRODUCT('Calc| Project Costs'!$BU$10:$BU$1009,'Calc| Project Costs'!BN$10:BN$1009)))&lt;0.000001)),0,1),
IF(LEN($B90)&gt;0,
_xlfn.SWITCH($B90,
'Output| AER'!$B$17,SUMPRODUCT('Calc| Project Costs'!$BU$10:$BU$1009,'Calc| Project Costs'!AX$10:AX$1009)/10^3,
'Output| AER'!$B$18,IF(LEN($B89)&gt;0,SUM(D$9:D89),0),
'Output| AER'!$B$19,(SUMPRODUCT('Calc| Project Costs'!Z$10:Z$1009,'Calc| Project Costs'!$BU$10:$BU$1009)+SUMPRODUCT('Calc| Project Costs'!BF$10:BF$1009,'Calc| Project Costs'!$BU$10:$BU$1009))/10^3,
'Output| AER'!$B$20,SUMPRODUCT(--('Input| Disposals'!$O$8:$O$57='Input| Setup'!$B$36),'Input| Disposals'!Q$8:Q$57)/10^3,
'Output| AER'!$B$21,D87-D88-D89,
'Output| AER'!$B$23,"",
'Output| AER'!$B$24,'Input| Type 2 capcons'!D$46/10^3,
SUMPRODUCT('Calc| Project Costs'!R$10:R$1009,1*('Calc| Project Costs'!$G$10:$G$1009=$B90),'Calc| Project Costs'!$BU$10:$BU$1009)/10^3),
""))</f>
        <v/>
      </c>
      <c r="E90" s="213" t="str" cm="1">
        <f t="array" ref="E90">IF($B89='Output| AER'!$B$21,
IF(AND(ABS(E86*10^3-(SUM(SUMPRODUCT('Calc| Project Costs'!$BU$10:$BU$1009,'Calc| Project Costs'!AA$10:AA$1009)+SUMPRODUCT('Calc| Project Costs'!$BU$10:$BU$1009,'Calc| Project Costs'!BG$10:BG$1009))+SUMPRODUCT(--('Input| Disposals'!$O$8:$O$57='Input| Setup'!$B$36),'Input| Disposals'!R$8:R$57)+E89*10^3))&lt;0.000001,(ABS(E86*10^3-(SUMPRODUCT('Calc| Project Costs'!$BU$10:$BU$1009,'Calc| Project Costs'!BO$10:BO$1009)))&lt;0.000001)),0,1),
IF(LEN($B90)&gt;0,
_xlfn.SWITCH($B90,
'Output| AER'!$B$17,SUMPRODUCT('Calc| Project Costs'!$BU$10:$BU$1009,'Calc| Project Costs'!AY$10:AY$1009)/10^3,
'Output| AER'!$B$18,IF(LEN($B89)&gt;0,SUM(E$9:E89),0),
'Output| AER'!$B$19,(SUMPRODUCT('Calc| Project Costs'!AA$10:AA$1009,'Calc| Project Costs'!$BU$10:$BU$1009)+SUMPRODUCT('Calc| Project Costs'!BG$10:BG$1009,'Calc| Project Costs'!$BU$10:$BU$1009))/10^3,
'Output| AER'!$B$20,SUMPRODUCT(--('Input| Disposals'!$O$8:$O$57='Input| Setup'!$B$36),'Input| Disposals'!R$8:R$57)/10^3,
'Output| AER'!$B$21,E87-E88-E89,
'Output| AER'!$B$23,"",
'Output| AER'!$B$24,'Input| Type 2 capcons'!E$46/10^3,
SUMPRODUCT('Calc| Project Costs'!S$10:S$1009,1*('Calc| Project Costs'!$G$10:$G$1009=$B90),'Calc| Project Costs'!$BU$10:$BU$1009)/10^3),
""))</f>
        <v/>
      </c>
      <c r="F90" s="213" t="str" cm="1">
        <f t="array" ref="F90">IF($B89='Output| AER'!$B$21,
IF(AND(ABS(F86*10^3-(SUM(SUMPRODUCT('Calc| Project Costs'!$BU$10:$BU$1009,'Calc| Project Costs'!AB$10:AB$1009)+SUMPRODUCT('Calc| Project Costs'!$BU$10:$BU$1009,'Calc| Project Costs'!BH$10:BH$1009))+SUMPRODUCT(--('Input| Disposals'!$O$8:$O$57='Input| Setup'!$B$36),'Input| Disposals'!S$8:S$57)+F89*10^3))&lt;0.000001,(ABS(F86*10^3-(SUMPRODUCT('Calc| Project Costs'!$BU$10:$BU$1009,'Calc| Project Costs'!BP$10:BP$1009)))&lt;0.000001)),0,1),
IF(LEN($B90)&gt;0,
_xlfn.SWITCH($B90,
'Output| AER'!$B$17,SUMPRODUCT('Calc| Project Costs'!$BU$10:$BU$1009,'Calc| Project Costs'!AZ$10:AZ$1009)/10^3,
'Output| AER'!$B$18,IF(LEN($B89)&gt;0,SUM(F$9:F89),0),
'Output| AER'!$B$19,(SUMPRODUCT('Calc| Project Costs'!AB$10:AB$1009,'Calc| Project Costs'!$BU$10:$BU$1009)+SUMPRODUCT('Calc| Project Costs'!BH$10:BH$1009,'Calc| Project Costs'!$BU$10:$BU$1009))/10^3,
'Output| AER'!$B$20,SUMPRODUCT(--('Input| Disposals'!$O$8:$O$57='Input| Setup'!$B$36),'Input| Disposals'!S$8:S$57)/10^3,
'Output| AER'!$B$21,F87-F88-F89,
'Output| AER'!$B$23,"",
'Output| AER'!$B$24,'Input| Type 2 capcons'!F$46/10^3,
SUMPRODUCT('Calc| Project Costs'!T$10:T$1009,1*('Calc| Project Costs'!$G$10:$G$1009=$B90),'Calc| Project Costs'!$BU$10:$BU$1009)/10^3),
""))</f>
        <v/>
      </c>
      <c r="G90" s="213" t="str" cm="1">
        <f t="array" ref="G90">IF($B89='Output| AER'!$B$21,
IF(AND(ABS(G86*10^3-(SUM(SUMPRODUCT('Calc| Project Costs'!$BU$10:$BU$1009,'Calc| Project Costs'!AC$10:AC$1009)+SUMPRODUCT('Calc| Project Costs'!$BU$10:$BU$1009,'Calc| Project Costs'!BI$10:BI$1009))+SUMPRODUCT(--('Input| Disposals'!$O$8:$O$57='Input| Setup'!$B$36),'Input| Disposals'!T$8:T$57)+G89*10^3))&lt;0.000001,(ABS(G86*10^3-(SUMPRODUCT('Calc| Project Costs'!$BU$10:$BU$1009,'Calc| Project Costs'!BQ$10:BQ$1009)))&lt;0.000001)),0,1),
IF(LEN($B90)&gt;0,
_xlfn.SWITCH($B90,
'Output| AER'!$B$17,SUMPRODUCT('Calc| Project Costs'!$BU$10:$BU$1009,'Calc| Project Costs'!BA$10:BA$1009)/10^3,
'Output| AER'!$B$18,IF(LEN($B89)&gt;0,SUM(G$9:G89),0),
'Output| AER'!$B$19,(SUMPRODUCT('Calc| Project Costs'!AC$10:AC$1009,'Calc| Project Costs'!$BU$10:$BU$1009)+SUMPRODUCT('Calc| Project Costs'!BI$10:BI$1009,'Calc| Project Costs'!$BU$10:$BU$1009))/10^3,
'Output| AER'!$B$20,SUMPRODUCT(--('Input| Disposals'!$O$8:$O$57='Input| Setup'!$B$36),'Input| Disposals'!T$8:T$57)/10^3,
'Output| AER'!$B$21,G87-G88-G89,
'Output| AER'!$B$23,"",
'Output| AER'!$B$24,'Input| Type 2 capcons'!G$46/10^3,
SUMPRODUCT('Calc| Project Costs'!U$10:U$1009,1*('Calc| Project Costs'!$G$10:$G$1009=$B90),'Calc| Project Costs'!$BU$10:$BU$1009)/10^3),
""))</f>
        <v/>
      </c>
      <c r="H90" s="213" t="str" cm="1">
        <f t="array" ref="H90">IF($B89='Output| AER'!$B$21,
IF(AND(ABS(H86*10^3-(SUM(SUMPRODUCT('Calc| Project Costs'!$BU$10:$BU$1009,'Calc| Project Costs'!AD$10:AD$1009)+SUMPRODUCT('Calc| Project Costs'!$BU$10:$BU$1009,'Calc| Project Costs'!BJ$10:BJ$1009))+SUMPRODUCT(--('Input| Disposals'!$O$8:$O$57='Input| Setup'!$B$36),'Input| Disposals'!U$8:U$57)+H89*10^3))&lt;0.000001,(ABS(H86*10^3-(SUMPRODUCT('Calc| Project Costs'!$BU$10:$BU$1009,'Calc| Project Costs'!BR$10:BR$1009)))&lt;0.000001)),0,1),
IF(LEN($B90)&gt;0,
_xlfn.SWITCH($B90,
'Output| AER'!$B$17,SUMPRODUCT('Calc| Project Costs'!$BU$10:$BU$1009,'Calc| Project Costs'!BB$10:BB$1009)/10^3,
'Output| AER'!$B$18,IF(LEN($B89)&gt;0,SUM(H$9:H89),0),
'Output| AER'!$B$19,(SUMPRODUCT('Calc| Project Costs'!AD$10:AD$1009,'Calc| Project Costs'!$BU$10:$BU$1009)+SUMPRODUCT('Calc| Project Costs'!BJ$10:BJ$1009,'Calc| Project Costs'!$BU$10:$BU$1009))/10^3,
'Output| AER'!$B$20,SUMPRODUCT(--('Input| Disposals'!$O$8:$O$57='Input| Setup'!$B$36),'Input| Disposals'!U$8:U$57)/10^3,
'Output| AER'!$B$21,H87-H88-H89,
'Output| AER'!$B$23,"",
'Output| AER'!$B$24,'Input| Type 2 capcons'!H$46/10^3,
SUMPRODUCT('Calc| Project Costs'!V$10:V$1009,1*('Calc| Project Costs'!$G$10:$G$1009=$B90),'Calc| Project Costs'!$BU$10:$BU$1009)/10^3),
""))</f>
        <v/>
      </c>
      <c r="I90" s="213" t="str" cm="1">
        <f t="array" ref="I90">IF($B89='Output| AER'!$B$21,
IF(AND(ABS(I86*10^3-(SUM(SUMPRODUCT('Calc| Project Costs'!$BU$10:$BU$1009,'Calc| Project Costs'!AE$10:AE$1009)+SUMPRODUCT('Calc| Project Costs'!$BU$10:$BU$1009,'Calc| Project Costs'!BK$10:BK$1009))+SUMPRODUCT(--('Input| Disposals'!$O$8:$O$57='Input| Setup'!$B$36),'Input| Disposals'!V$8:V$57)+I89*10^3))&lt;0.000001,(ABS(I86*10^3-(SUMPRODUCT('Calc| Project Costs'!$BU$10:$BU$1009,'Calc| Project Costs'!BS$10:BS$1009)))&lt;0.000001)),0,1),
IF(LEN($B90)&gt;0,
_xlfn.SWITCH($B90,
'Output| AER'!$B$17,SUMPRODUCT('Calc| Project Costs'!$BU$10:$BU$1009,'Calc| Project Costs'!BC$10:BC$1009)/10^3,
'Output| AER'!$B$18,IF(LEN($B89)&gt;0,SUM(I$9:I89),0),
'Output| AER'!$B$19,(SUMPRODUCT('Calc| Project Costs'!AE$10:AE$1009,'Calc| Project Costs'!$BU$10:$BU$1009)+SUMPRODUCT('Calc| Project Costs'!BK$10:BK$1009,'Calc| Project Costs'!$BU$10:$BU$1009))/10^3,
'Output| AER'!$B$20,SUMPRODUCT(--('Input| Disposals'!$O$8:$O$57='Input| Setup'!$B$36),'Input| Disposals'!V$8:V$57)/10^3,
'Output| AER'!$B$21,I87-I88-I89,
'Output| AER'!$B$23,"",
'Output| AER'!$B$24,'Input| Type 2 capcons'!I$46/10^3,
SUMPRODUCT('Calc| Project Costs'!W$10:W$1009,1*('Calc| Project Costs'!$G$10:$G$1009=$B90),'Calc| Project Costs'!$BU$10:$BU$1009)/10^3),
""))</f>
        <v/>
      </c>
      <c r="J90" s="214" t="str">
        <f>IF(B89='Output| AER'!$B$21,ROUND(J89-'Output| PTRM (SCS)'!$I$223,9),IF(OR(B90='Output| AER'!$B$23,AND(B90="",B89=""),AND(B90="",B89='Output| AER'!$B$24)),"",IFERROR(SUM(E90:I90),0)))</f>
        <v/>
      </c>
      <c r="L90" s="213" t="str" cm="1">
        <f t="array" ref="L90">IF($B89='Output| AER'!$B$21,
IF(AND(ABS(L86*10^3-(SUM(SUMPRODUCT('Calc| Project Costs'!$BV$10:$BV$1009,'Calc| Project Costs'!Y$10:Y$1009)+SUMPRODUCT('Calc| Project Costs'!$BV$10:$BV$1009,'Calc| Project Costs'!BE$10:BE$1009))+SUMPRODUCT(--('Input| Disposals'!$O$8:$O$57='Input| Setup'!$B$37),'Input| Disposals'!P$8:P$57)+L89*10^3))&lt;0.000001,(ABS(L86*10^3-(SUMPRODUCT('Calc| Project Costs'!$BV$10:$BV$1009,'Calc| Project Costs'!BM$10:BM$1009)))&lt;0.000001)),0,1),
IF(LEN($B90)&gt;0,
_xlfn.SWITCH($B90,
'Output| AER'!$B$17,SUMPRODUCT('Calc| Project Costs'!$BV$10:$BV$1009,'Calc| Project Costs'!AW$10:AW$1009)/10^3,
'Output| AER'!$B$18,IF(LEN($B89)&gt;0,SUM(L$9:L89),0),
'Output| AER'!$B$19,(SUMPRODUCT('Calc| Project Costs'!Y$10:Y$1009,'Calc| Project Costs'!$BV$10:$BV$1009)+SUMPRODUCT('Calc| Project Costs'!BE$10:BE$1009,'Calc| Project Costs'!$BV$10:$BV$1009))/10^3,
'Output| AER'!$B$20,SUMPRODUCT(--('Input| Disposals'!$O$8:$O$57='Input| Setup'!$B$37),'Input| Disposals'!P$8:P$57)/10^3,
'Output| AER'!$B$21,L87-L88-L89,
'Output| AER'!$B$23,"",
'Output| AER'!$B$24,'Input| Type 2 capcons'!L$46/10^3,
SUMPRODUCT('Calc| Project Costs'!Q$10:Q$1009,1*('Calc| Project Costs'!$G$10:$G$1009=$B90),'Calc| Project Costs'!$BV$10:$BV$1009)/10^3),
""))</f>
        <v/>
      </c>
      <c r="M90" s="213" t="str" cm="1">
        <f t="array" ref="M90">IF($B89='Output| AER'!$B$21,
IF(AND(ABS(M86*10^3-(SUM(SUMPRODUCT('Calc| Project Costs'!$BV$10:$BV$1009,'Calc| Project Costs'!Z$10:Z$1009)+SUMPRODUCT('Calc| Project Costs'!$BV$10:$BV$1009,'Calc| Project Costs'!BF$10:BF$1009))+SUMPRODUCT(--('Input| Disposals'!$O$8:$O$57='Input| Setup'!$B$37),'Input| Disposals'!Q$8:Q$57)+M89*10^3))&lt;0.000001,(ABS(M86*10^3-(SUMPRODUCT('Calc| Project Costs'!$BV$10:$BV$1009,'Calc| Project Costs'!BN$10:BN$1009)))&lt;0.000001)),0,1),
IF(LEN($B90)&gt;0,
_xlfn.SWITCH($B90,
'Output| AER'!$B$17,SUMPRODUCT('Calc| Project Costs'!$BV$10:$BV$1009,'Calc| Project Costs'!AX$10:AX$1009)/10^3,
'Output| AER'!$B$18,IF(LEN($B89)&gt;0,SUM(M$9:M89),0),
'Output| AER'!$B$19,(SUMPRODUCT('Calc| Project Costs'!Z$10:Z$1009,'Calc| Project Costs'!$BV$10:$BV$1009)+SUMPRODUCT('Calc| Project Costs'!BF$10:BF$1009,'Calc| Project Costs'!$BV$10:$BV$1009))/10^3,
'Output| AER'!$B$20,SUMPRODUCT(--('Input| Disposals'!$O$8:$O$57='Input| Setup'!$B$37),'Input| Disposals'!Q$8:Q$57)/10^3,
'Output| AER'!$B$21,M87-M88-M89,
'Output| AER'!$B$23,"",
'Output| AER'!$B$24,'Input| Type 2 capcons'!M$46/10^3,
SUMPRODUCT('Calc| Project Costs'!R$10:R$1009,1*('Calc| Project Costs'!$G$10:$G$1009=$B90),'Calc| Project Costs'!$BV$10:$BV$1009)/10^3),
""))</f>
        <v/>
      </c>
      <c r="N90" s="213" t="str" cm="1">
        <f t="array" ref="N90">IF($B89='Output| AER'!$B$21,
IF(AND(ABS(N86*10^3-(SUM(SUMPRODUCT('Calc| Project Costs'!$BV$10:$BV$1009,'Calc| Project Costs'!AA$10:AA$1009)+SUMPRODUCT('Calc| Project Costs'!$BV$10:$BV$1009,'Calc| Project Costs'!BG$10:BG$1009))+SUMPRODUCT(--('Input| Disposals'!$O$8:$O$57='Input| Setup'!$B$37),'Input| Disposals'!R$8:R$57)+N89*10^3))&lt;0.000001,(ABS(N86*10^3-(SUMPRODUCT('Calc| Project Costs'!$BV$10:$BV$1009,'Calc| Project Costs'!BO$10:BO$1009)))&lt;0.000001)),0,1),
IF(LEN($B90)&gt;0,
_xlfn.SWITCH($B90,
'Output| AER'!$B$17,SUMPRODUCT('Calc| Project Costs'!$BV$10:$BV$1009,'Calc| Project Costs'!AY$10:AY$1009)/10^3,
'Output| AER'!$B$18,IF(LEN($B89)&gt;0,SUM(N$9:N89),0),
'Output| AER'!$B$19,(SUMPRODUCT('Calc| Project Costs'!AA$10:AA$1009,'Calc| Project Costs'!$BV$10:$BV$1009)+SUMPRODUCT('Calc| Project Costs'!BG$10:BG$1009,'Calc| Project Costs'!$BV$10:$BV$1009))/10^3,
'Output| AER'!$B$20,SUMPRODUCT(--('Input| Disposals'!$O$8:$O$57='Input| Setup'!$B$37),'Input| Disposals'!R$8:R$57)/10^3,
'Output| AER'!$B$21,N87-N88-N89,
'Output| AER'!$B$23,"",
'Output| AER'!$B$24,'Input| Type 2 capcons'!N$46/10^3,
SUMPRODUCT('Calc| Project Costs'!S$10:S$1009,1*('Calc| Project Costs'!$G$10:$G$1009=$B90),'Calc| Project Costs'!$BV$10:$BV$1009)/10^3),
""))</f>
        <v/>
      </c>
      <c r="O90" s="213" t="str" cm="1">
        <f t="array" ref="O90">IF($B89='Output| AER'!$B$21,
IF(AND(ABS(O86*10^3-(SUM(SUMPRODUCT('Calc| Project Costs'!$BV$10:$BV$1009,'Calc| Project Costs'!AB$10:AB$1009)+SUMPRODUCT('Calc| Project Costs'!$BV$10:$BV$1009,'Calc| Project Costs'!BH$10:BH$1009))+SUMPRODUCT(--('Input| Disposals'!$O$8:$O$57='Input| Setup'!$B$37),'Input| Disposals'!S$8:S$57)+O89*10^3))&lt;0.000001,(ABS(O86*10^3-(SUMPRODUCT('Calc| Project Costs'!$BV$10:$BV$1009,'Calc| Project Costs'!BP$10:BP$1009)))&lt;0.000001)),0,1),
IF(LEN($B90)&gt;0,
_xlfn.SWITCH($B90,
'Output| AER'!$B$17,SUMPRODUCT('Calc| Project Costs'!$BV$10:$BV$1009,'Calc| Project Costs'!AZ$10:AZ$1009)/10^3,
'Output| AER'!$B$18,IF(LEN($B89)&gt;0,SUM(O$9:O89),0),
'Output| AER'!$B$19,(SUMPRODUCT('Calc| Project Costs'!AB$10:AB$1009,'Calc| Project Costs'!$BV$10:$BV$1009)+SUMPRODUCT('Calc| Project Costs'!BH$10:BH$1009,'Calc| Project Costs'!$BV$10:$BV$1009))/10^3,
'Output| AER'!$B$20,SUMPRODUCT(--('Input| Disposals'!$O$8:$O$57='Input| Setup'!$B$37),'Input| Disposals'!S$8:S$57)/10^3,
'Output| AER'!$B$21,O87-O88-O89,
'Output| AER'!$B$23,"",
'Output| AER'!$B$24,'Input| Type 2 capcons'!O$46/10^3,
SUMPRODUCT('Calc| Project Costs'!T$10:T$1009,1*('Calc| Project Costs'!$G$10:$G$1009=$B90),'Calc| Project Costs'!$BV$10:$BV$1009)/10^3),
""))</f>
        <v/>
      </c>
      <c r="P90" s="213" t="str" cm="1">
        <f t="array" ref="P90">IF($B89='Output| AER'!$B$21,
IF(AND(ABS(P86*10^3-(SUM(SUMPRODUCT('Calc| Project Costs'!$BV$10:$BV$1009,'Calc| Project Costs'!AC$10:AC$1009)+SUMPRODUCT('Calc| Project Costs'!$BV$10:$BV$1009,'Calc| Project Costs'!BI$10:BI$1009))+SUMPRODUCT(--('Input| Disposals'!$O$8:$O$57='Input| Setup'!$B$37),'Input| Disposals'!T$8:T$57)+P89*10^3))&lt;0.000001,(ABS(P86*10^3-(SUMPRODUCT('Calc| Project Costs'!$BV$10:$BV$1009,'Calc| Project Costs'!BQ$10:BQ$1009)))&lt;0.000001)),0,1),
IF(LEN($B90)&gt;0,
_xlfn.SWITCH($B90,
'Output| AER'!$B$17,SUMPRODUCT('Calc| Project Costs'!$BV$10:$BV$1009,'Calc| Project Costs'!BA$10:BA$1009)/10^3,
'Output| AER'!$B$18,IF(LEN($B89)&gt;0,SUM(P$9:P89),0),
'Output| AER'!$B$19,(SUMPRODUCT('Calc| Project Costs'!AC$10:AC$1009,'Calc| Project Costs'!$BV$10:$BV$1009)+SUMPRODUCT('Calc| Project Costs'!BI$10:BI$1009,'Calc| Project Costs'!$BV$10:$BV$1009))/10^3,
'Output| AER'!$B$20,SUMPRODUCT(--('Input| Disposals'!$O$8:$O$57='Input| Setup'!$B$37),'Input| Disposals'!T$8:T$57)/10^3,
'Output| AER'!$B$21,P87-P88-P89,
'Output| AER'!$B$23,"",
'Output| AER'!$B$24,'Input| Type 2 capcons'!P$46/10^3,
SUMPRODUCT('Calc| Project Costs'!U$10:U$1009,1*('Calc| Project Costs'!$G$10:$G$1009=$B90),'Calc| Project Costs'!$BV$10:$BV$1009)/10^3),
""))</f>
        <v/>
      </c>
      <c r="Q90" s="213" t="str" cm="1">
        <f t="array" ref="Q90">IF($B89='Output| AER'!$B$21,
IF(AND(ABS(Q86*10^3-(SUM(SUMPRODUCT('Calc| Project Costs'!$BV$10:$BV$1009,'Calc| Project Costs'!AD$10:AD$1009)+SUMPRODUCT('Calc| Project Costs'!$BV$10:$BV$1009,'Calc| Project Costs'!BJ$10:BJ$1009))+SUMPRODUCT(--('Input| Disposals'!$O$8:$O$57='Input| Setup'!$B$37),'Input| Disposals'!U$8:U$57)+Q89*10^3))&lt;0.000001,(ABS(Q86*10^3-(SUMPRODUCT('Calc| Project Costs'!$BV$10:$BV$1009,'Calc| Project Costs'!BR$10:BR$1009)))&lt;0.000001)),0,1),
IF(LEN($B90)&gt;0,
_xlfn.SWITCH($B90,
'Output| AER'!$B$17,SUMPRODUCT('Calc| Project Costs'!$BV$10:$BV$1009,'Calc| Project Costs'!BB$10:BB$1009)/10^3,
'Output| AER'!$B$18,IF(LEN($B89)&gt;0,SUM(Q$9:Q89),0),
'Output| AER'!$B$19,(SUMPRODUCT('Calc| Project Costs'!AD$10:AD$1009,'Calc| Project Costs'!$BV$10:$BV$1009)+SUMPRODUCT('Calc| Project Costs'!BJ$10:BJ$1009,'Calc| Project Costs'!$BV$10:$BV$1009))/10^3,
'Output| AER'!$B$20,SUMPRODUCT(--('Input| Disposals'!$O$8:$O$57='Input| Setup'!$B$37),'Input| Disposals'!U$8:U$57)/10^3,
'Output| AER'!$B$21,Q87-Q88-Q89,
'Output| AER'!$B$23,"",
'Output| AER'!$B$24,'Input| Type 2 capcons'!Q$46/10^3,
SUMPRODUCT('Calc| Project Costs'!V$10:V$1009,1*('Calc| Project Costs'!$G$10:$G$1009=$B90),'Calc| Project Costs'!$BV$10:$BV$1009)/10^3),
""))</f>
        <v/>
      </c>
      <c r="R90" s="213" t="str" cm="1">
        <f t="array" ref="R90">IF($B89='Output| AER'!$B$21,
IF(AND(ABS(R86*10^3-(SUM(SUMPRODUCT('Calc| Project Costs'!$BV$10:$BV$1009,'Calc| Project Costs'!AE$10:AE$1009)+SUMPRODUCT('Calc| Project Costs'!$BV$10:$BV$1009,'Calc| Project Costs'!BK$10:BK$1009))+SUMPRODUCT(--('Input| Disposals'!$O$8:$O$57='Input| Setup'!$B$37),'Input| Disposals'!V$8:V$57)+R89*10^3))&lt;0.000001,(ABS(R86*10^3-(SUMPRODUCT('Calc| Project Costs'!$BV$10:$BV$1009,'Calc| Project Costs'!BS$10:BS$1009)))&lt;0.000001)),0,1),
IF(LEN($B90)&gt;0,
_xlfn.SWITCH($B90,
'Output| AER'!$B$17,SUMPRODUCT('Calc| Project Costs'!$BV$10:$BV$1009,'Calc| Project Costs'!BC$10:BC$1009)/10^3,
'Output| AER'!$B$18,IF(LEN($B89)&gt;0,SUM(R$9:R89),0),
'Output| AER'!$B$19,(SUMPRODUCT('Calc| Project Costs'!AE$10:AE$1009,'Calc| Project Costs'!$BV$10:$BV$1009)+SUMPRODUCT('Calc| Project Costs'!BK$10:BK$1009,'Calc| Project Costs'!$BV$10:$BV$1009))/10^3,
'Output| AER'!$B$20,SUMPRODUCT(--('Input| Disposals'!$O$8:$O$57='Input| Setup'!$B$37),'Input| Disposals'!V$8:V$57)/10^3,
'Output| AER'!$B$21,R87-R88-R89,
'Output| AER'!$B$23,"",
'Output| AER'!$B$24,'Input| Type 2 capcons'!R$46/10^3,
SUMPRODUCT('Calc| Project Costs'!W$10:W$1009,1*('Calc| Project Costs'!$G$10:$G$1009=$B90),'Calc| Project Costs'!$BV$10:$BV$1009)/10^3),
""))</f>
        <v/>
      </c>
      <c r="S90" s="214" t="str">
        <f>IF(B89='Output| AER'!$B$21,ROUND(S89-'Output| PTRM (DFA)'!$I$223,9),IF(OR(B90='Output| AER'!$B$23,AND(B90="",B89=""),AND(B90="",B89='Output| AER'!$B$24)),"",IFERROR(SUM(N90:R90),0)))</f>
        <v/>
      </c>
    </row>
    <row r="91" spans="2:19" ht="12.75" customHeight="1" x14ac:dyDescent="0.2">
      <c r="B91" s="125" t="str" cm="1">
        <f t="array" ref="B91">IFERROR(_xlfn.LET(_xlpm.x, INDEX(_xlfn.VSTACK(_xlfn.UNIQUE(_xlfn._xlws.FILTER('Input| Projects'!$G$10:$G$1009,'Input| Projects'!$G$10:$G$1009&lt;&gt;"")),'Output| AER'!$B$17:$B$24),ROW(A83)),IF(_xlpm.x=0,"",_xlpm.x)),"")</f>
        <v/>
      </c>
      <c r="C91" s="213" t="str" cm="1">
        <f t="array" ref="C91">IF($B90='Output| AER'!$B$21,
IF(AND(ABS(C87*10^3-(SUM(SUMPRODUCT('Calc| Project Costs'!$BU$10:$BU$1009,'Calc| Project Costs'!Y$10:Y$1009)+SUMPRODUCT('Calc| Project Costs'!$BU$10:$BU$1009,'Calc| Project Costs'!BE$10:BE$1009))+SUMPRODUCT(--('Input| Disposals'!$O$8:$O$57='Input| Setup'!$B$36),'Input| Disposals'!P$8:P$57)+C90*10^3))&lt;0.000001,(ABS(C87*10^3-(SUMPRODUCT('Calc| Project Costs'!$BU$10:$BU$1009,'Calc| Project Costs'!BM$10:BM$1009)))&lt;0.000001)),0,1),
IF(LEN($B91)&gt;0,
_xlfn.SWITCH($B91,
'Output| AER'!$B$17,SUMPRODUCT('Calc| Project Costs'!$BU$10:$BU$1009,'Calc| Project Costs'!AW$10:AW$1009)/10^3,
'Output| AER'!$B$18,IF(LEN($B90)&gt;0,SUM(C$9:C90),0),
'Output| AER'!$B$19,(SUMPRODUCT('Calc| Project Costs'!Y$10:Y$1009,'Calc| Project Costs'!$BU$10:$BU$1009)+SUMPRODUCT('Calc| Project Costs'!BE$10:BE$1009,'Calc| Project Costs'!$BU$10:$BU$1009))/10^3,
'Output| AER'!$B$20,SUMPRODUCT(--('Input| Disposals'!$O$8:$O$57='Input| Setup'!$B$36),'Input| Disposals'!P$8:P$57)/10^3,
'Output| AER'!$B$21,C88-C89-C90,
'Output| AER'!$B$23,"",
'Output| AER'!$B$24,'Input| Type 2 capcons'!C$46/10^3,
SUMPRODUCT('Calc| Project Costs'!Q$10:Q$1009,1*('Calc| Project Costs'!$G$10:$G$1009=$B91),'Calc| Project Costs'!$BU$10:$BU$1009)/10^3),
""))</f>
        <v/>
      </c>
      <c r="D91" s="213" t="str" cm="1">
        <f t="array" ref="D91">IF($B90='Output| AER'!$B$21,
IF(AND(ABS(D87*10^3-(SUM(SUMPRODUCT('Calc| Project Costs'!$BU$10:$BU$1009,'Calc| Project Costs'!Z$10:Z$1009)+SUMPRODUCT('Calc| Project Costs'!$BU$10:$BU$1009,'Calc| Project Costs'!BF$10:BF$1009))+SUMPRODUCT(--('Input| Disposals'!$O$8:$O$57='Input| Setup'!$B$36),'Input| Disposals'!Q$8:Q$57)+D90*10^3))&lt;0.000001,(ABS(D87*10^3-(SUMPRODUCT('Calc| Project Costs'!$BU$10:$BU$1009,'Calc| Project Costs'!BN$10:BN$1009)))&lt;0.000001)),0,1),
IF(LEN($B91)&gt;0,
_xlfn.SWITCH($B91,
'Output| AER'!$B$17,SUMPRODUCT('Calc| Project Costs'!$BU$10:$BU$1009,'Calc| Project Costs'!AX$10:AX$1009)/10^3,
'Output| AER'!$B$18,IF(LEN($B90)&gt;0,SUM(D$9:D90),0),
'Output| AER'!$B$19,(SUMPRODUCT('Calc| Project Costs'!Z$10:Z$1009,'Calc| Project Costs'!$BU$10:$BU$1009)+SUMPRODUCT('Calc| Project Costs'!BF$10:BF$1009,'Calc| Project Costs'!$BU$10:$BU$1009))/10^3,
'Output| AER'!$B$20,SUMPRODUCT(--('Input| Disposals'!$O$8:$O$57='Input| Setup'!$B$36),'Input| Disposals'!Q$8:Q$57)/10^3,
'Output| AER'!$B$21,D88-D89-D90,
'Output| AER'!$B$23,"",
'Output| AER'!$B$24,'Input| Type 2 capcons'!D$46/10^3,
SUMPRODUCT('Calc| Project Costs'!R$10:R$1009,1*('Calc| Project Costs'!$G$10:$G$1009=$B91),'Calc| Project Costs'!$BU$10:$BU$1009)/10^3),
""))</f>
        <v/>
      </c>
      <c r="E91" s="213" t="str" cm="1">
        <f t="array" ref="E91">IF($B90='Output| AER'!$B$21,
IF(AND(ABS(E87*10^3-(SUM(SUMPRODUCT('Calc| Project Costs'!$BU$10:$BU$1009,'Calc| Project Costs'!AA$10:AA$1009)+SUMPRODUCT('Calc| Project Costs'!$BU$10:$BU$1009,'Calc| Project Costs'!BG$10:BG$1009))+SUMPRODUCT(--('Input| Disposals'!$O$8:$O$57='Input| Setup'!$B$36),'Input| Disposals'!R$8:R$57)+E90*10^3))&lt;0.000001,(ABS(E87*10^3-(SUMPRODUCT('Calc| Project Costs'!$BU$10:$BU$1009,'Calc| Project Costs'!BO$10:BO$1009)))&lt;0.000001)),0,1),
IF(LEN($B91)&gt;0,
_xlfn.SWITCH($B91,
'Output| AER'!$B$17,SUMPRODUCT('Calc| Project Costs'!$BU$10:$BU$1009,'Calc| Project Costs'!AY$10:AY$1009)/10^3,
'Output| AER'!$B$18,IF(LEN($B90)&gt;0,SUM(E$9:E90),0),
'Output| AER'!$B$19,(SUMPRODUCT('Calc| Project Costs'!AA$10:AA$1009,'Calc| Project Costs'!$BU$10:$BU$1009)+SUMPRODUCT('Calc| Project Costs'!BG$10:BG$1009,'Calc| Project Costs'!$BU$10:$BU$1009))/10^3,
'Output| AER'!$B$20,SUMPRODUCT(--('Input| Disposals'!$O$8:$O$57='Input| Setup'!$B$36),'Input| Disposals'!R$8:R$57)/10^3,
'Output| AER'!$B$21,E88-E89-E90,
'Output| AER'!$B$23,"",
'Output| AER'!$B$24,'Input| Type 2 capcons'!E$46/10^3,
SUMPRODUCT('Calc| Project Costs'!S$10:S$1009,1*('Calc| Project Costs'!$G$10:$G$1009=$B91),'Calc| Project Costs'!$BU$10:$BU$1009)/10^3),
""))</f>
        <v/>
      </c>
      <c r="F91" s="213" t="str" cm="1">
        <f t="array" ref="F91">IF($B90='Output| AER'!$B$21,
IF(AND(ABS(F87*10^3-(SUM(SUMPRODUCT('Calc| Project Costs'!$BU$10:$BU$1009,'Calc| Project Costs'!AB$10:AB$1009)+SUMPRODUCT('Calc| Project Costs'!$BU$10:$BU$1009,'Calc| Project Costs'!BH$10:BH$1009))+SUMPRODUCT(--('Input| Disposals'!$O$8:$O$57='Input| Setup'!$B$36),'Input| Disposals'!S$8:S$57)+F90*10^3))&lt;0.000001,(ABS(F87*10^3-(SUMPRODUCT('Calc| Project Costs'!$BU$10:$BU$1009,'Calc| Project Costs'!BP$10:BP$1009)))&lt;0.000001)),0,1),
IF(LEN($B91)&gt;0,
_xlfn.SWITCH($B91,
'Output| AER'!$B$17,SUMPRODUCT('Calc| Project Costs'!$BU$10:$BU$1009,'Calc| Project Costs'!AZ$10:AZ$1009)/10^3,
'Output| AER'!$B$18,IF(LEN($B90)&gt;0,SUM(F$9:F90),0),
'Output| AER'!$B$19,(SUMPRODUCT('Calc| Project Costs'!AB$10:AB$1009,'Calc| Project Costs'!$BU$10:$BU$1009)+SUMPRODUCT('Calc| Project Costs'!BH$10:BH$1009,'Calc| Project Costs'!$BU$10:$BU$1009))/10^3,
'Output| AER'!$B$20,SUMPRODUCT(--('Input| Disposals'!$O$8:$O$57='Input| Setup'!$B$36),'Input| Disposals'!S$8:S$57)/10^3,
'Output| AER'!$B$21,F88-F89-F90,
'Output| AER'!$B$23,"",
'Output| AER'!$B$24,'Input| Type 2 capcons'!F$46/10^3,
SUMPRODUCT('Calc| Project Costs'!T$10:T$1009,1*('Calc| Project Costs'!$G$10:$G$1009=$B91),'Calc| Project Costs'!$BU$10:$BU$1009)/10^3),
""))</f>
        <v/>
      </c>
      <c r="G91" s="213" t="str" cm="1">
        <f t="array" ref="G91">IF($B90='Output| AER'!$B$21,
IF(AND(ABS(G87*10^3-(SUM(SUMPRODUCT('Calc| Project Costs'!$BU$10:$BU$1009,'Calc| Project Costs'!AC$10:AC$1009)+SUMPRODUCT('Calc| Project Costs'!$BU$10:$BU$1009,'Calc| Project Costs'!BI$10:BI$1009))+SUMPRODUCT(--('Input| Disposals'!$O$8:$O$57='Input| Setup'!$B$36),'Input| Disposals'!T$8:T$57)+G90*10^3))&lt;0.000001,(ABS(G87*10^3-(SUMPRODUCT('Calc| Project Costs'!$BU$10:$BU$1009,'Calc| Project Costs'!BQ$10:BQ$1009)))&lt;0.000001)),0,1),
IF(LEN($B91)&gt;0,
_xlfn.SWITCH($B91,
'Output| AER'!$B$17,SUMPRODUCT('Calc| Project Costs'!$BU$10:$BU$1009,'Calc| Project Costs'!BA$10:BA$1009)/10^3,
'Output| AER'!$B$18,IF(LEN($B90)&gt;0,SUM(G$9:G90),0),
'Output| AER'!$B$19,(SUMPRODUCT('Calc| Project Costs'!AC$10:AC$1009,'Calc| Project Costs'!$BU$10:$BU$1009)+SUMPRODUCT('Calc| Project Costs'!BI$10:BI$1009,'Calc| Project Costs'!$BU$10:$BU$1009))/10^3,
'Output| AER'!$B$20,SUMPRODUCT(--('Input| Disposals'!$O$8:$O$57='Input| Setup'!$B$36),'Input| Disposals'!T$8:T$57)/10^3,
'Output| AER'!$B$21,G88-G89-G90,
'Output| AER'!$B$23,"",
'Output| AER'!$B$24,'Input| Type 2 capcons'!G$46/10^3,
SUMPRODUCT('Calc| Project Costs'!U$10:U$1009,1*('Calc| Project Costs'!$G$10:$G$1009=$B91),'Calc| Project Costs'!$BU$10:$BU$1009)/10^3),
""))</f>
        <v/>
      </c>
      <c r="H91" s="213" t="str" cm="1">
        <f t="array" ref="H91">IF($B90='Output| AER'!$B$21,
IF(AND(ABS(H87*10^3-(SUM(SUMPRODUCT('Calc| Project Costs'!$BU$10:$BU$1009,'Calc| Project Costs'!AD$10:AD$1009)+SUMPRODUCT('Calc| Project Costs'!$BU$10:$BU$1009,'Calc| Project Costs'!BJ$10:BJ$1009))+SUMPRODUCT(--('Input| Disposals'!$O$8:$O$57='Input| Setup'!$B$36),'Input| Disposals'!U$8:U$57)+H90*10^3))&lt;0.000001,(ABS(H87*10^3-(SUMPRODUCT('Calc| Project Costs'!$BU$10:$BU$1009,'Calc| Project Costs'!BR$10:BR$1009)))&lt;0.000001)),0,1),
IF(LEN($B91)&gt;0,
_xlfn.SWITCH($B91,
'Output| AER'!$B$17,SUMPRODUCT('Calc| Project Costs'!$BU$10:$BU$1009,'Calc| Project Costs'!BB$10:BB$1009)/10^3,
'Output| AER'!$B$18,IF(LEN($B90)&gt;0,SUM(H$9:H90),0),
'Output| AER'!$B$19,(SUMPRODUCT('Calc| Project Costs'!AD$10:AD$1009,'Calc| Project Costs'!$BU$10:$BU$1009)+SUMPRODUCT('Calc| Project Costs'!BJ$10:BJ$1009,'Calc| Project Costs'!$BU$10:$BU$1009))/10^3,
'Output| AER'!$B$20,SUMPRODUCT(--('Input| Disposals'!$O$8:$O$57='Input| Setup'!$B$36),'Input| Disposals'!U$8:U$57)/10^3,
'Output| AER'!$B$21,H88-H89-H90,
'Output| AER'!$B$23,"",
'Output| AER'!$B$24,'Input| Type 2 capcons'!H$46/10^3,
SUMPRODUCT('Calc| Project Costs'!V$10:V$1009,1*('Calc| Project Costs'!$G$10:$G$1009=$B91),'Calc| Project Costs'!$BU$10:$BU$1009)/10^3),
""))</f>
        <v/>
      </c>
      <c r="I91" s="213" t="str" cm="1">
        <f t="array" ref="I91">IF($B90='Output| AER'!$B$21,
IF(AND(ABS(I87*10^3-(SUM(SUMPRODUCT('Calc| Project Costs'!$BU$10:$BU$1009,'Calc| Project Costs'!AE$10:AE$1009)+SUMPRODUCT('Calc| Project Costs'!$BU$10:$BU$1009,'Calc| Project Costs'!BK$10:BK$1009))+SUMPRODUCT(--('Input| Disposals'!$O$8:$O$57='Input| Setup'!$B$36),'Input| Disposals'!V$8:V$57)+I90*10^3))&lt;0.000001,(ABS(I87*10^3-(SUMPRODUCT('Calc| Project Costs'!$BU$10:$BU$1009,'Calc| Project Costs'!BS$10:BS$1009)))&lt;0.000001)),0,1),
IF(LEN($B91)&gt;0,
_xlfn.SWITCH($B91,
'Output| AER'!$B$17,SUMPRODUCT('Calc| Project Costs'!$BU$10:$BU$1009,'Calc| Project Costs'!BC$10:BC$1009)/10^3,
'Output| AER'!$B$18,IF(LEN($B90)&gt;0,SUM(I$9:I90),0),
'Output| AER'!$B$19,(SUMPRODUCT('Calc| Project Costs'!AE$10:AE$1009,'Calc| Project Costs'!$BU$10:$BU$1009)+SUMPRODUCT('Calc| Project Costs'!BK$10:BK$1009,'Calc| Project Costs'!$BU$10:$BU$1009))/10^3,
'Output| AER'!$B$20,SUMPRODUCT(--('Input| Disposals'!$O$8:$O$57='Input| Setup'!$B$36),'Input| Disposals'!V$8:V$57)/10^3,
'Output| AER'!$B$21,I88-I89-I90,
'Output| AER'!$B$23,"",
'Output| AER'!$B$24,'Input| Type 2 capcons'!I$46/10^3,
SUMPRODUCT('Calc| Project Costs'!W$10:W$1009,1*('Calc| Project Costs'!$G$10:$G$1009=$B91),'Calc| Project Costs'!$BU$10:$BU$1009)/10^3),
""))</f>
        <v/>
      </c>
      <c r="J91" s="214" t="str">
        <f>IF(B90='Output| AER'!$B$21,ROUND(J90-'Output| PTRM (SCS)'!$I$223,9),IF(OR(B91='Output| AER'!$B$23,AND(B91="",B90=""),AND(B91="",B90='Output| AER'!$B$24)),"",IFERROR(SUM(E91:I91),0)))</f>
        <v/>
      </c>
      <c r="L91" s="213" t="str" cm="1">
        <f t="array" ref="L91">IF($B90='Output| AER'!$B$21,
IF(AND(ABS(L87*10^3-(SUM(SUMPRODUCT('Calc| Project Costs'!$BV$10:$BV$1009,'Calc| Project Costs'!Y$10:Y$1009)+SUMPRODUCT('Calc| Project Costs'!$BV$10:$BV$1009,'Calc| Project Costs'!BE$10:BE$1009))+SUMPRODUCT(--('Input| Disposals'!$O$8:$O$57='Input| Setup'!$B$37),'Input| Disposals'!P$8:P$57)+L90*10^3))&lt;0.000001,(ABS(L87*10^3-(SUMPRODUCT('Calc| Project Costs'!$BV$10:$BV$1009,'Calc| Project Costs'!BM$10:BM$1009)))&lt;0.000001)),0,1),
IF(LEN($B91)&gt;0,
_xlfn.SWITCH($B91,
'Output| AER'!$B$17,SUMPRODUCT('Calc| Project Costs'!$BV$10:$BV$1009,'Calc| Project Costs'!AW$10:AW$1009)/10^3,
'Output| AER'!$B$18,IF(LEN($B90)&gt;0,SUM(L$9:L90),0),
'Output| AER'!$B$19,(SUMPRODUCT('Calc| Project Costs'!Y$10:Y$1009,'Calc| Project Costs'!$BV$10:$BV$1009)+SUMPRODUCT('Calc| Project Costs'!BE$10:BE$1009,'Calc| Project Costs'!$BV$10:$BV$1009))/10^3,
'Output| AER'!$B$20,SUMPRODUCT(--('Input| Disposals'!$O$8:$O$57='Input| Setup'!$B$37),'Input| Disposals'!P$8:P$57)/10^3,
'Output| AER'!$B$21,L88-L89-L90,
'Output| AER'!$B$23,"",
'Output| AER'!$B$24,'Input| Type 2 capcons'!L$46/10^3,
SUMPRODUCT('Calc| Project Costs'!Q$10:Q$1009,1*('Calc| Project Costs'!$G$10:$G$1009=$B91),'Calc| Project Costs'!$BV$10:$BV$1009)/10^3),
""))</f>
        <v/>
      </c>
      <c r="M91" s="213" t="str" cm="1">
        <f t="array" ref="M91">IF($B90='Output| AER'!$B$21,
IF(AND(ABS(M87*10^3-(SUM(SUMPRODUCT('Calc| Project Costs'!$BV$10:$BV$1009,'Calc| Project Costs'!Z$10:Z$1009)+SUMPRODUCT('Calc| Project Costs'!$BV$10:$BV$1009,'Calc| Project Costs'!BF$10:BF$1009))+SUMPRODUCT(--('Input| Disposals'!$O$8:$O$57='Input| Setup'!$B$37),'Input| Disposals'!Q$8:Q$57)+M90*10^3))&lt;0.000001,(ABS(M87*10^3-(SUMPRODUCT('Calc| Project Costs'!$BV$10:$BV$1009,'Calc| Project Costs'!BN$10:BN$1009)))&lt;0.000001)),0,1),
IF(LEN($B91)&gt;0,
_xlfn.SWITCH($B91,
'Output| AER'!$B$17,SUMPRODUCT('Calc| Project Costs'!$BV$10:$BV$1009,'Calc| Project Costs'!AX$10:AX$1009)/10^3,
'Output| AER'!$B$18,IF(LEN($B90)&gt;0,SUM(M$9:M90),0),
'Output| AER'!$B$19,(SUMPRODUCT('Calc| Project Costs'!Z$10:Z$1009,'Calc| Project Costs'!$BV$10:$BV$1009)+SUMPRODUCT('Calc| Project Costs'!BF$10:BF$1009,'Calc| Project Costs'!$BV$10:$BV$1009))/10^3,
'Output| AER'!$B$20,SUMPRODUCT(--('Input| Disposals'!$O$8:$O$57='Input| Setup'!$B$37),'Input| Disposals'!Q$8:Q$57)/10^3,
'Output| AER'!$B$21,M88-M89-M90,
'Output| AER'!$B$23,"",
'Output| AER'!$B$24,'Input| Type 2 capcons'!M$46/10^3,
SUMPRODUCT('Calc| Project Costs'!R$10:R$1009,1*('Calc| Project Costs'!$G$10:$G$1009=$B91),'Calc| Project Costs'!$BV$10:$BV$1009)/10^3),
""))</f>
        <v/>
      </c>
      <c r="N91" s="213" t="str" cm="1">
        <f t="array" ref="N91">IF($B90='Output| AER'!$B$21,
IF(AND(ABS(N87*10^3-(SUM(SUMPRODUCT('Calc| Project Costs'!$BV$10:$BV$1009,'Calc| Project Costs'!AA$10:AA$1009)+SUMPRODUCT('Calc| Project Costs'!$BV$10:$BV$1009,'Calc| Project Costs'!BG$10:BG$1009))+SUMPRODUCT(--('Input| Disposals'!$O$8:$O$57='Input| Setup'!$B$37),'Input| Disposals'!R$8:R$57)+N90*10^3))&lt;0.000001,(ABS(N87*10^3-(SUMPRODUCT('Calc| Project Costs'!$BV$10:$BV$1009,'Calc| Project Costs'!BO$10:BO$1009)))&lt;0.000001)),0,1),
IF(LEN($B91)&gt;0,
_xlfn.SWITCH($B91,
'Output| AER'!$B$17,SUMPRODUCT('Calc| Project Costs'!$BV$10:$BV$1009,'Calc| Project Costs'!AY$10:AY$1009)/10^3,
'Output| AER'!$B$18,IF(LEN($B90)&gt;0,SUM(N$9:N90),0),
'Output| AER'!$B$19,(SUMPRODUCT('Calc| Project Costs'!AA$10:AA$1009,'Calc| Project Costs'!$BV$10:$BV$1009)+SUMPRODUCT('Calc| Project Costs'!BG$10:BG$1009,'Calc| Project Costs'!$BV$10:$BV$1009))/10^3,
'Output| AER'!$B$20,SUMPRODUCT(--('Input| Disposals'!$O$8:$O$57='Input| Setup'!$B$37),'Input| Disposals'!R$8:R$57)/10^3,
'Output| AER'!$B$21,N88-N89-N90,
'Output| AER'!$B$23,"",
'Output| AER'!$B$24,'Input| Type 2 capcons'!N$46/10^3,
SUMPRODUCT('Calc| Project Costs'!S$10:S$1009,1*('Calc| Project Costs'!$G$10:$G$1009=$B91),'Calc| Project Costs'!$BV$10:$BV$1009)/10^3),
""))</f>
        <v/>
      </c>
      <c r="O91" s="213" t="str" cm="1">
        <f t="array" ref="O91">IF($B90='Output| AER'!$B$21,
IF(AND(ABS(O87*10^3-(SUM(SUMPRODUCT('Calc| Project Costs'!$BV$10:$BV$1009,'Calc| Project Costs'!AB$10:AB$1009)+SUMPRODUCT('Calc| Project Costs'!$BV$10:$BV$1009,'Calc| Project Costs'!BH$10:BH$1009))+SUMPRODUCT(--('Input| Disposals'!$O$8:$O$57='Input| Setup'!$B$37),'Input| Disposals'!S$8:S$57)+O90*10^3))&lt;0.000001,(ABS(O87*10^3-(SUMPRODUCT('Calc| Project Costs'!$BV$10:$BV$1009,'Calc| Project Costs'!BP$10:BP$1009)))&lt;0.000001)),0,1),
IF(LEN($B91)&gt;0,
_xlfn.SWITCH($B91,
'Output| AER'!$B$17,SUMPRODUCT('Calc| Project Costs'!$BV$10:$BV$1009,'Calc| Project Costs'!AZ$10:AZ$1009)/10^3,
'Output| AER'!$B$18,IF(LEN($B90)&gt;0,SUM(O$9:O90),0),
'Output| AER'!$B$19,(SUMPRODUCT('Calc| Project Costs'!AB$10:AB$1009,'Calc| Project Costs'!$BV$10:$BV$1009)+SUMPRODUCT('Calc| Project Costs'!BH$10:BH$1009,'Calc| Project Costs'!$BV$10:$BV$1009))/10^3,
'Output| AER'!$B$20,SUMPRODUCT(--('Input| Disposals'!$O$8:$O$57='Input| Setup'!$B$37),'Input| Disposals'!S$8:S$57)/10^3,
'Output| AER'!$B$21,O88-O89-O90,
'Output| AER'!$B$23,"",
'Output| AER'!$B$24,'Input| Type 2 capcons'!O$46/10^3,
SUMPRODUCT('Calc| Project Costs'!T$10:T$1009,1*('Calc| Project Costs'!$G$10:$G$1009=$B91),'Calc| Project Costs'!$BV$10:$BV$1009)/10^3),
""))</f>
        <v/>
      </c>
      <c r="P91" s="213" t="str" cm="1">
        <f t="array" ref="P91">IF($B90='Output| AER'!$B$21,
IF(AND(ABS(P87*10^3-(SUM(SUMPRODUCT('Calc| Project Costs'!$BV$10:$BV$1009,'Calc| Project Costs'!AC$10:AC$1009)+SUMPRODUCT('Calc| Project Costs'!$BV$10:$BV$1009,'Calc| Project Costs'!BI$10:BI$1009))+SUMPRODUCT(--('Input| Disposals'!$O$8:$O$57='Input| Setup'!$B$37),'Input| Disposals'!T$8:T$57)+P90*10^3))&lt;0.000001,(ABS(P87*10^3-(SUMPRODUCT('Calc| Project Costs'!$BV$10:$BV$1009,'Calc| Project Costs'!BQ$10:BQ$1009)))&lt;0.000001)),0,1),
IF(LEN($B91)&gt;0,
_xlfn.SWITCH($B91,
'Output| AER'!$B$17,SUMPRODUCT('Calc| Project Costs'!$BV$10:$BV$1009,'Calc| Project Costs'!BA$10:BA$1009)/10^3,
'Output| AER'!$B$18,IF(LEN($B90)&gt;0,SUM(P$9:P90),0),
'Output| AER'!$B$19,(SUMPRODUCT('Calc| Project Costs'!AC$10:AC$1009,'Calc| Project Costs'!$BV$10:$BV$1009)+SUMPRODUCT('Calc| Project Costs'!BI$10:BI$1009,'Calc| Project Costs'!$BV$10:$BV$1009))/10^3,
'Output| AER'!$B$20,SUMPRODUCT(--('Input| Disposals'!$O$8:$O$57='Input| Setup'!$B$37),'Input| Disposals'!T$8:T$57)/10^3,
'Output| AER'!$B$21,P88-P89-P90,
'Output| AER'!$B$23,"",
'Output| AER'!$B$24,'Input| Type 2 capcons'!P$46/10^3,
SUMPRODUCT('Calc| Project Costs'!U$10:U$1009,1*('Calc| Project Costs'!$G$10:$G$1009=$B91),'Calc| Project Costs'!$BV$10:$BV$1009)/10^3),
""))</f>
        <v/>
      </c>
      <c r="Q91" s="213" t="str" cm="1">
        <f t="array" ref="Q91">IF($B90='Output| AER'!$B$21,
IF(AND(ABS(Q87*10^3-(SUM(SUMPRODUCT('Calc| Project Costs'!$BV$10:$BV$1009,'Calc| Project Costs'!AD$10:AD$1009)+SUMPRODUCT('Calc| Project Costs'!$BV$10:$BV$1009,'Calc| Project Costs'!BJ$10:BJ$1009))+SUMPRODUCT(--('Input| Disposals'!$O$8:$O$57='Input| Setup'!$B$37),'Input| Disposals'!U$8:U$57)+Q90*10^3))&lt;0.000001,(ABS(Q87*10^3-(SUMPRODUCT('Calc| Project Costs'!$BV$10:$BV$1009,'Calc| Project Costs'!BR$10:BR$1009)))&lt;0.000001)),0,1),
IF(LEN($B91)&gt;0,
_xlfn.SWITCH($B91,
'Output| AER'!$B$17,SUMPRODUCT('Calc| Project Costs'!$BV$10:$BV$1009,'Calc| Project Costs'!BB$10:BB$1009)/10^3,
'Output| AER'!$B$18,IF(LEN($B90)&gt;0,SUM(Q$9:Q90),0),
'Output| AER'!$B$19,(SUMPRODUCT('Calc| Project Costs'!AD$10:AD$1009,'Calc| Project Costs'!$BV$10:$BV$1009)+SUMPRODUCT('Calc| Project Costs'!BJ$10:BJ$1009,'Calc| Project Costs'!$BV$10:$BV$1009))/10^3,
'Output| AER'!$B$20,SUMPRODUCT(--('Input| Disposals'!$O$8:$O$57='Input| Setup'!$B$37),'Input| Disposals'!U$8:U$57)/10^3,
'Output| AER'!$B$21,Q88-Q89-Q90,
'Output| AER'!$B$23,"",
'Output| AER'!$B$24,'Input| Type 2 capcons'!Q$46/10^3,
SUMPRODUCT('Calc| Project Costs'!V$10:V$1009,1*('Calc| Project Costs'!$G$10:$G$1009=$B91),'Calc| Project Costs'!$BV$10:$BV$1009)/10^3),
""))</f>
        <v/>
      </c>
      <c r="R91" s="213" t="str" cm="1">
        <f t="array" ref="R91">IF($B90='Output| AER'!$B$21,
IF(AND(ABS(R87*10^3-(SUM(SUMPRODUCT('Calc| Project Costs'!$BV$10:$BV$1009,'Calc| Project Costs'!AE$10:AE$1009)+SUMPRODUCT('Calc| Project Costs'!$BV$10:$BV$1009,'Calc| Project Costs'!BK$10:BK$1009))+SUMPRODUCT(--('Input| Disposals'!$O$8:$O$57='Input| Setup'!$B$37),'Input| Disposals'!V$8:V$57)+R90*10^3))&lt;0.000001,(ABS(R87*10^3-(SUMPRODUCT('Calc| Project Costs'!$BV$10:$BV$1009,'Calc| Project Costs'!BS$10:BS$1009)))&lt;0.000001)),0,1),
IF(LEN($B91)&gt;0,
_xlfn.SWITCH($B91,
'Output| AER'!$B$17,SUMPRODUCT('Calc| Project Costs'!$BV$10:$BV$1009,'Calc| Project Costs'!BC$10:BC$1009)/10^3,
'Output| AER'!$B$18,IF(LEN($B90)&gt;0,SUM(R$9:R90),0),
'Output| AER'!$B$19,(SUMPRODUCT('Calc| Project Costs'!AE$10:AE$1009,'Calc| Project Costs'!$BV$10:$BV$1009)+SUMPRODUCT('Calc| Project Costs'!BK$10:BK$1009,'Calc| Project Costs'!$BV$10:$BV$1009))/10^3,
'Output| AER'!$B$20,SUMPRODUCT(--('Input| Disposals'!$O$8:$O$57='Input| Setup'!$B$37),'Input| Disposals'!V$8:V$57)/10^3,
'Output| AER'!$B$21,R88-R89-R90,
'Output| AER'!$B$23,"",
'Output| AER'!$B$24,'Input| Type 2 capcons'!R$46/10^3,
SUMPRODUCT('Calc| Project Costs'!W$10:W$1009,1*('Calc| Project Costs'!$G$10:$G$1009=$B91),'Calc| Project Costs'!$BV$10:$BV$1009)/10^3),
""))</f>
        <v/>
      </c>
      <c r="S91" s="214" t="str">
        <f>IF(B90='Output| AER'!$B$21,ROUND(S90-'Output| PTRM (DFA)'!$I$223,9),IF(OR(B91='Output| AER'!$B$23,AND(B91="",B90=""),AND(B91="",B90='Output| AER'!$B$24)),"",IFERROR(SUM(N91:R91),0)))</f>
        <v/>
      </c>
    </row>
    <row r="92" spans="2:19" ht="12.75" customHeight="1" x14ac:dyDescent="0.2">
      <c r="B92" s="125" t="str" cm="1">
        <f t="array" ref="B92">IFERROR(_xlfn.LET(_xlpm.x, INDEX(_xlfn.VSTACK(_xlfn.UNIQUE(_xlfn._xlws.FILTER('Input| Projects'!$G$10:$G$1009,'Input| Projects'!$G$10:$G$1009&lt;&gt;"")),'Output| AER'!$B$17:$B$24),ROW(A84)),IF(_xlpm.x=0,"",_xlpm.x)),"")</f>
        <v/>
      </c>
      <c r="C92" s="213" t="str" cm="1">
        <f t="array" ref="C92">IF($B91='Output| AER'!$B$21,
IF(AND(ABS(C88*10^3-(SUM(SUMPRODUCT('Calc| Project Costs'!$BU$10:$BU$1009,'Calc| Project Costs'!Y$10:Y$1009)+SUMPRODUCT('Calc| Project Costs'!$BU$10:$BU$1009,'Calc| Project Costs'!BE$10:BE$1009))+SUMPRODUCT(--('Input| Disposals'!$O$8:$O$57='Input| Setup'!$B$36),'Input| Disposals'!P$8:P$57)+C91*10^3))&lt;0.000001,(ABS(C88*10^3-(SUMPRODUCT('Calc| Project Costs'!$BU$10:$BU$1009,'Calc| Project Costs'!BM$10:BM$1009)))&lt;0.000001)),0,1),
IF(LEN($B92)&gt;0,
_xlfn.SWITCH($B92,
'Output| AER'!$B$17,SUMPRODUCT('Calc| Project Costs'!$BU$10:$BU$1009,'Calc| Project Costs'!AW$10:AW$1009)/10^3,
'Output| AER'!$B$18,IF(LEN($B91)&gt;0,SUM(C$9:C91),0),
'Output| AER'!$B$19,(SUMPRODUCT('Calc| Project Costs'!Y$10:Y$1009,'Calc| Project Costs'!$BU$10:$BU$1009)+SUMPRODUCT('Calc| Project Costs'!BE$10:BE$1009,'Calc| Project Costs'!$BU$10:$BU$1009))/10^3,
'Output| AER'!$B$20,SUMPRODUCT(--('Input| Disposals'!$O$8:$O$57='Input| Setup'!$B$36),'Input| Disposals'!P$8:P$57)/10^3,
'Output| AER'!$B$21,C89-C90-C91,
'Output| AER'!$B$23,"",
'Output| AER'!$B$24,'Input| Type 2 capcons'!C$46/10^3,
SUMPRODUCT('Calc| Project Costs'!Q$10:Q$1009,1*('Calc| Project Costs'!$G$10:$G$1009=$B92),'Calc| Project Costs'!$BU$10:$BU$1009)/10^3),
""))</f>
        <v/>
      </c>
      <c r="D92" s="213" t="str" cm="1">
        <f t="array" ref="D92">IF($B91='Output| AER'!$B$21,
IF(AND(ABS(D88*10^3-(SUM(SUMPRODUCT('Calc| Project Costs'!$BU$10:$BU$1009,'Calc| Project Costs'!Z$10:Z$1009)+SUMPRODUCT('Calc| Project Costs'!$BU$10:$BU$1009,'Calc| Project Costs'!BF$10:BF$1009))+SUMPRODUCT(--('Input| Disposals'!$O$8:$O$57='Input| Setup'!$B$36),'Input| Disposals'!Q$8:Q$57)+D91*10^3))&lt;0.000001,(ABS(D88*10^3-(SUMPRODUCT('Calc| Project Costs'!$BU$10:$BU$1009,'Calc| Project Costs'!BN$10:BN$1009)))&lt;0.000001)),0,1),
IF(LEN($B92)&gt;0,
_xlfn.SWITCH($B92,
'Output| AER'!$B$17,SUMPRODUCT('Calc| Project Costs'!$BU$10:$BU$1009,'Calc| Project Costs'!AX$10:AX$1009)/10^3,
'Output| AER'!$B$18,IF(LEN($B91)&gt;0,SUM(D$9:D91),0),
'Output| AER'!$B$19,(SUMPRODUCT('Calc| Project Costs'!Z$10:Z$1009,'Calc| Project Costs'!$BU$10:$BU$1009)+SUMPRODUCT('Calc| Project Costs'!BF$10:BF$1009,'Calc| Project Costs'!$BU$10:$BU$1009))/10^3,
'Output| AER'!$B$20,SUMPRODUCT(--('Input| Disposals'!$O$8:$O$57='Input| Setup'!$B$36),'Input| Disposals'!Q$8:Q$57)/10^3,
'Output| AER'!$B$21,D89-D90-D91,
'Output| AER'!$B$23,"",
'Output| AER'!$B$24,'Input| Type 2 capcons'!D$46/10^3,
SUMPRODUCT('Calc| Project Costs'!R$10:R$1009,1*('Calc| Project Costs'!$G$10:$G$1009=$B92),'Calc| Project Costs'!$BU$10:$BU$1009)/10^3),
""))</f>
        <v/>
      </c>
      <c r="E92" s="213" t="str" cm="1">
        <f t="array" ref="E92">IF($B91='Output| AER'!$B$21,
IF(AND(ABS(E88*10^3-(SUM(SUMPRODUCT('Calc| Project Costs'!$BU$10:$BU$1009,'Calc| Project Costs'!AA$10:AA$1009)+SUMPRODUCT('Calc| Project Costs'!$BU$10:$BU$1009,'Calc| Project Costs'!BG$10:BG$1009))+SUMPRODUCT(--('Input| Disposals'!$O$8:$O$57='Input| Setup'!$B$36),'Input| Disposals'!R$8:R$57)+E91*10^3))&lt;0.000001,(ABS(E88*10^3-(SUMPRODUCT('Calc| Project Costs'!$BU$10:$BU$1009,'Calc| Project Costs'!BO$10:BO$1009)))&lt;0.000001)),0,1),
IF(LEN($B92)&gt;0,
_xlfn.SWITCH($B92,
'Output| AER'!$B$17,SUMPRODUCT('Calc| Project Costs'!$BU$10:$BU$1009,'Calc| Project Costs'!AY$10:AY$1009)/10^3,
'Output| AER'!$B$18,IF(LEN($B91)&gt;0,SUM(E$9:E91),0),
'Output| AER'!$B$19,(SUMPRODUCT('Calc| Project Costs'!AA$10:AA$1009,'Calc| Project Costs'!$BU$10:$BU$1009)+SUMPRODUCT('Calc| Project Costs'!BG$10:BG$1009,'Calc| Project Costs'!$BU$10:$BU$1009))/10^3,
'Output| AER'!$B$20,SUMPRODUCT(--('Input| Disposals'!$O$8:$O$57='Input| Setup'!$B$36),'Input| Disposals'!R$8:R$57)/10^3,
'Output| AER'!$B$21,E89-E90-E91,
'Output| AER'!$B$23,"",
'Output| AER'!$B$24,'Input| Type 2 capcons'!E$46/10^3,
SUMPRODUCT('Calc| Project Costs'!S$10:S$1009,1*('Calc| Project Costs'!$G$10:$G$1009=$B92),'Calc| Project Costs'!$BU$10:$BU$1009)/10^3),
""))</f>
        <v/>
      </c>
      <c r="F92" s="213" t="str" cm="1">
        <f t="array" ref="F92">IF($B91='Output| AER'!$B$21,
IF(AND(ABS(F88*10^3-(SUM(SUMPRODUCT('Calc| Project Costs'!$BU$10:$BU$1009,'Calc| Project Costs'!AB$10:AB$1009)+SUMPRODUCT('Calc| Project Costs'!$BU$10:$BU$1009,'Calc| Project Costs'!BH$10:BH$1009))+SUMPRODUCT(--('Input| Disposals'!$O$8:$O$57='Input| Setup'!$B$36),'Input| Disposals'!S$8:S$57)+F91*10^3))&lt;0.000001,(ABS(F88*10^3-(SUMPRODUCT('Calc| Project Costs'!$BU$10:$BU$1009,'Calc| Project Costs'!BP$10:BP$1009)))&lt;0.000001)),0,1),
IF(LEN($B92)&gt;0,
_xlfn.SWITCH($B92,
'Output| AER'!$B$17,SUMPRODUCT('Calc| Project Costs'!$BU$10:$BU$1009,'Calc| Project Costs'!AZ$10:AZ$1009)/10^3,
'Output| AER'!$B$18,IF(LEN($B91)&gt;0,SUM(F$9:F91),0),
'Output| AER'!$B$19,(SUMPRODUCT('Calc| Project Costs'!AB$10:AB$1009,'Calc| Project Costs'!$BU$10:$BU$1009)+SUMPRODUCT('Calc| Project Costs'!BH$10:BH$1009,'Calc| Project Costs'!$BU$10:$BU$1009))/10^3,
'Output| AER'!$B$20,SUMPRODUCT(--('Input| Disposals'!$O$8:$O$57='Input| Setup'!$B$36),'Input| Disposals'!S$8:S$57)/10^3,
'Output| AER'!$B$21,F89-F90-F91,
'Output| AER'!$B$23,"",
'Output| AER'!$B$24,'Input| Type 2 capcons'!F$46/10^3,
SUMPRODUCT('Calc| Project Costs'!T$10:T$1009,1*('Calc| Project Costs'!$G$10:$G$1009=$B92),'Calc| Project Costs'!$BU$10:$BU$1009)/10^3),
""))</f>
        <v/>
      </c>
      <c r="G92" s="213" t="str" cm="1">
        <f t="array" ref="G92">IF($B91='Output| AER'!$B$21,
IF(AND(ABS(G88*10^3-(SUM(SUMPRODUCT('Calc| Project Costs'!$BU$10:$BU$1009,'Calc| Project Costs'!AC$10:AC$1009)+SUMPRODUCT('Calc| Project Costs'!$BU$10:$BU$1009,'Calc| Project Costs'!BI$10:BI$1009))+SUMPRODUCT(--('Input| Disposals'!$O$8:$O$57='Input| Setup'!$B$36),'Input| Disposals'!T$8:T$57)+G91*10^3))&lt;0.000001,(ABS(G88*10^3-(SUMPRODUCT('Calc| Project Costs'!$BU$10:$BU$1009,'Calc| Project Costs'!BQ$10:BQ$1009)))&lt;0.000001)),0,1),
IF(LEN($B92)&gt;0,
_xlfn.SWITCH($B92,
'Output| AER'!$B$17,SUMPRODUCT('Calc| Project Costs'!$BU$10:$BU$1009,'Calc| Project Costs'!BA$10:BA$1009)/10^3,
'Output| AER'!$B$18,IF(LEN($B91)&gt;0,SUM(G$9:G91),0),
'Output| AER'!$B$19,(SUMPRODUCT('Calc| Project Costs'!AC$10:AC$1009,'Calc| Project Costs'!$BU$10:$BU$1009)+SUMPRODUCT('Calc| Project Costs'!BI$10:BI$1009,'Calc| Project Costs'!$BU$10:$BU$1009))/10^3,
'Output| AER'!$B$20,SUMPRODUCT(--('Input| Disposals'!$O$8:$O$57='Input| Setup'!$B$36),'Input| Disposals'!T$8:T$57)/10^3,
'Output| AER'!$B$21,G89-G90-G91,
'Output| AER'!$B$23,"",
'Output| AER'!$B$24,'Input| Type 2 capcons'!G$46/10^3,
SUMPRODUCT('Calc| Project Costs'!U$10:U$1009,1*('Calc| Project Costs'!$G$10:$G$1009=$B92),'Calc| Project Costs'!$BU$10:$BU$1009)/10^3),
""))</f>
        <v/>
      </c>
      <c r="H92" s="213" t="str" cm="1">
        <f t="array" ref="H92">IF($B91='Output| AER'!$B$21,
IF(AND(ABS(H88*10^3-(SUM(SUMPRODUCT('Calc| Project Costs'!$BU$10:$BU$1009,'Calc| Project Costs'!AD$10:AD$1009)+SUMPRODUCT('Calc| Project Costs'!$BU$10:$BU$1009,'Calc| Project Costs'!BJ$10:BJ$1009))+SUMPRODUCT(--('Input| Disposals'!$O$8:$O$57='Input| Setup'!$B$36),'Input| Disposals'!U$8:U$57)+H91*10^3))&lt;0.000001,(ABS(H88*10^3-(SUMPRODUCT('Calc| Project Costs'!$BU$10:$BU$1009,'Calc| Project Costs'!BR$10:BR$1009)))&lt;0.000001)),0,1),
IF(LEN($B92)&gt;0,
_xlfn.SWITCH($B92,
'Output| AER'!$B$17,SUMPRODUCT('Calc| Project Costs'!$BU$10:$BU$1009,'Calc| Project Costs'!BB$10:BB$1009)/10^3,
'Output| AER'!$B$18,IF(LEN($B91)&gt;0,SUM(H$9:H91),0),
'Output| AER'!$B$19,(SUMPRODUCT('Calc| Project Costs'!AD$10:AD$1009,'Calc| Project Costs'!$BU$10:$BU$1009)+SUMPRODUCT('Calc| Project Costs'!BJ$10:BJ$1009,'Calc| Project Costs'!$BU$10:$BU$1009))/10^3,
'Output| AER'!$B$20,SUMPRODUCT(--('Input| Disposals'!$O$8:$O$57='Input| Setup'!$B$36),'Input| Disposals'!U$8:U$57)/10^3,
'Output| AER'!$B$21,H89-H90-H91,
'Output| AER'!$B$23,"",
'Output| AER'!$B$24,'Input| Type 2 capcons'!H$46/10^3,
SUMPRODUCT('Calc| Project Costs'!V$10:V$1009,1*('Calc| Project Costs'!$G$10:$G$1009=$B92),'Calc| Project Costs'!$BU$10:$BU$1009)/10^3),
""))</f>
        <v/>
      </c>
      <c r="I92" s="213" t="str" cm="1">
        <f t="array" ref="I92">IF($B91='Output| AER'!$B$21,
IF(AND(ABS(I88*10^3-(SUM(SUMPRODUCT('Calc| Project Costs'!$BU$10:$BU$1009,'Calc| Project Costs'!AE$10:AE$1009)+SUMPRODUCT('Calc| Project Costs'!$BU$10:$BU$1009,'Calc| Project Costs'!BK$10:BK$1009))+SUMPRODUCT(--('Input| Disposals'!$O$8:$O$57='Input| Setup'!$B$36),'Input| Disposals'!V$8:V$57)+I91*10^3))&lt;0.000001,(ABS(I88*10^3-(SUMPRODUCT('Calc| Project Costs'!$BU$10:$BU$1009,'Calc| Project Costs'!BS$10:BS$1009)))&lt;0.000001)),0,1),
IF(LEN($B92)&gt;0,
_xlfn.SWITCH($B92,
'Output| AER'!$B$17,SUMPRODUCT('Calc| Project Costs'!$BU$10:$BU$1009,'Calc| Project Costs'!BC$10:BC$1009)/10^3,
'Output| AER'!$B$18,IF(LEN($B91)&gt;0,SUM(I$9:I91),0),
'Output| AER'!$B$19,(SUMPRODUCT('Calc| Project Costs'!AE$10:AE$1009,'Calc| Project Costs'!$BU$10:$BU$1009)+SUMPRODUCT('Calc| Project Costs'!BK$10:BK$1009,'Calc| Project Costs'!$BU$10:$BU$1009))/10^3,
'Output| AER'!$B$20,SUMPRODUCT(--('Input| Disposals'!$O$8:$O$57='Input| Setup'!$B$36),'Input| Disposals'!V$8:V$57)/10^3,
'Output| AER'!$B$21,I89-I90-I91,
'Output| AER'!$B$23,"",
'Output| AER'!$B$24,'Input| Type 2 capcons'!I$46/10^3,
SUMPRODUCT('Calc| Project Costs'!W$10:W$1009,1*('Calc| Project Costs'!$G$10:$G$1009=$B92),'Calc| Project Costs'!$BU$10:$BU$1009)/10^3),
""))</f>
        <v/>
      </c>
      <c r="J92" s="214" t="str">
        <f>IF(B91='Output| AER'!$B$21,ROUND(J91-'Output| PTRM (SCS)'!$I$223,9),IF(OR(B92='Output| AER'!$B$23,AND(B92="",B91=""),AND(B92="",B91='Output| AER'!$B$24)),"",IFERROR(SUM(E92:I92),0)))</f>
        <v/>
      </c>
      <c r="L92" s="213" t="str" cm="1">
        <f t="array" ref="L92">IF($B91='Output| AER'!$B$21,
IF(AND(ABS(L88*10^3-(SUM(SUMPRODUCT('Calc| Project Costs'!$BV$10:$BV$1009,'Calc| Project Costs'!Y$10:Y$1009)+SUMPRODUCT('Calc| Project Costs'!$BV$10:$BV$1009,'Calc| Project Costs'!BE$10:BE$1009))+SUMPRODUCT(--('Input| Disposals'!$O$8:$O$57='Input| Setup'!$B$37),'Input| Disposals'!P$8:P$57)+L91*10^3))&lt;0.000001,(ABS(L88*10^3-(SUMPRODUCT('Calc| Project Costs'!$BV$10:$BV$1009,'Calc| Project Costs'!BM$10:BM$1009)))&lt;0.000001)),0,1),
IF(LEN($B92)&gt;0,
_xlfn.SWITCH($B92,
'Output| AER'!$B$17,SUMPRODUCT('Calc| Project Costs'!$BV$10:$BV$1009,'Calc| Project Costs'!AW$10:AW$1009)/10^3,
'Output| AER'!$B$18,IF(LEN($B91)&gt;0,SUM(L$9:L91),0),
'Output| AER'!$B$19,(SUMPRODUCT('Calc| Project Costs'!Y$10:Y$1009,'Calc| Project Costs'!$BV$10:$BV$1009)+SUMPRODUCT('Calc| Project Costs'!BE$10:BE$1009,'Calc| Project Costs'!$BV$10:$BV$1009))/10^3,
'Output| AER'!$B$20,SUMPRODUCT(--('Input| Disposals'!$O$8:$O$57='Input| Setup'!$B$37),'Input| Disposals'!P$8:P$57)/10^3,
'Output| AER'!$B$21,L89-L90-L91,
'Output| AER'!$B$23,"",
'Output| AER'!$B$24,'Input| Type 2 capcons'!L$46/10^3,
SUMPRODUCT('Calc| Project Costs'!Q$10:Q$1009,1*('Calc| Project Costs'!$G$10:$G$1009=$B92),'Calc| Project Costs'!$BV$10:$BV$1009)/10^3),
""))</f>
        <v/>
      </c>
      <c r="M92" s="213" t="str" cm="1">
        <f t="array" ref="M92">IF($B91='Output| AER'!$B$21,
IF(AND(ABS(M88*10^3-(SUM(SUMPRODUCT('Calc| Project Costs'!$BV$10:$BV$1009,'Calc| Project Costs'!Z$10:Z$1009)+SUMPRODUCT('Calc| Project Costs'!$BV$10:$BV$1009,'Calc| Project Costs'!BF$10:BF$1009))+SUMPRODUCT(--('Input| Disposals'!$O$8:$O$57='Input| Setup'!$B$37),'Input| Disposals'!Q$8:Q$57)+M91*10^3))&lt;0.000001,(ABS(M88*10^3-(SUMPRODUCT('Calc| Project Costs'!$BV$10:$BV$1009,'Calc| Project Costs'!BN$10:BN$1009)))&lt;0.000001)),0,1),
IF(LEN($B92)&gt;0,
_xlfn.SWITCH($B92,
'Output| AER'!$B$17,SUMPRODUCT('Calc| Project Costs'!$BV$10:$BV$1009,'Calc| Project Costs'!AX$10:AX$1009)/10^3,
'Output| AER'!$B$18,IF(LEN($B91)&gt;0,SUM(M$9:M91),0),
'Output| AER'!$B$19,(SUMPRODUCT('Calc| Project Costs'!Z$10:Z$1009,'Calc| Project Costs'!$BV$10:$BV$1009)+SUMPRODUCT('Calc| Project Costs'!BF$10:BF$1009,'Calc| Project Costs'!$BV$10:$BV$1009))/10^3,
'Output| AER'!$B$20,SUMPRODUCT(--('Input| Disposals'!$O$8:$O$57='Input| Setup'!$B$37),'Input| Disposals'!Q$8:Q$57)/10^3,
'Output| AER'!$B$21,M89-M90-M91,
'Output| AER'!$B$23,"",
'Output| AER'!$B$24,'Input| Type 2 capcons'!M$46/10^3,
SUMPRODUCT('Calc| Project Costs'!R$10:R$1009,1*('Calc| Project Costs'!$G$10:$G$1009=$B92),'Calc| Project Costs'!$BV$10:$BV$1009)/10^3),
""))</f>
        <v/>
      </c>
      <c r="N92" s="213" t="str" cm="1">
        <f t="array" ref="N92">IF($B91='Output| AER'!$B$21,
IF(AND(ABS(N88*10^3-(SUM(SUMPRODUCT('Calc| Project Costs'!$BV$10:$BV$1009,'Calc| Project Costs'!AA$10:AA$1009)+SUMPRODUCT('Calc| Project Costs'!$BV$10:$BV$1009,'Calc| Project Costs'!BG$10:BG$1009))+SUMPRODUCT(--('Input| Disposals'!$O$8:$O$57='Input| Setup'!$B$37),'Input| Disposals'!R$8:R$57)+N91*10^3))&lt;0.000001,(ABS(N88*10^3-(SUMPRODUCT('Calc| Project Costs'!$BV$10:$BV$1009,'Calc| Project Costs'!BO$10:BO$1009)))&lt;0.000001)),0,1),
IF(LEN($B92)&gt;0,
_xlfn.SWITCH($B92,
'Output| AER'!$B$17,SUMPRODUCT('Calc| Project Costs'!$BV$10:$BV$1009,'Calc| Project Costs'!AY$10:AY$1009)/10^3,
'Output| AER'!$B$18,IF(LEN($B91)&gt;0,SUM(N$9:N91),0),
'Output| AER'!$B$19,(SUMPRODUCT('Calc| Project Costs'!AA$10:AA$1009,'Calc| Project Costs'!$BV$10:$BV$1009)+SUMPRODUCT('Calc| Project Costs'!BG$10:BG$1009,'Calc| Project Costs'!$BV$10:$BV$1009))/10^3,
'Output| AER'!$B$20,SUMPRODUCT(--('Input| Disposals'!$O$8:$O$57='Input| Setup'!$B$37),'Input| Disposals'!R$8:R$57)/10^3,
'Output| AER'!$B$21,N89-N90-N91,
'Output| AER'!$B$23,"",
'Output| AER'!$B$24,'Input| Type 2 capcons'!N$46/10^3,
SUMPRODUCT('Calc| Project Costs'!S$10:S$1009,1*('Calc| Project Costs'!$G$10:$G$1009=$B92),'Calc| Project Costs'!$BV$10:$BV$1009)/10^3),
""))</f>
        <v/>
      </c>
      <c r="O92" s="213" t="str" cm="1">
        <f t="array" ref="O92">IF($B91='Output| AER'!$B$21,
IF(AND(ABS(O88*10^3-(SUM(SUMPRODUCT('Calc| Project Costs'!$BV$10:$BV$1009,'Calc| Project Costs'!AB$10:AB$1009)+SUMPRODUCT('Calc| Project Costs'!$BV$10:$BV$1009,'Calc| Project Costs'!BH$10:BH$1009))+SUMPRODUCT(--('Input| Disposals'!$O$8:$O$57='Input| Setup'!$B$37),'Input| Disposals'!S$8:S$57)+O91*10^3))&lt;0.000001,(ABS(O88*10^3-(SUMPRODUCT('Calc| Project Costs'!$BV$10:$BV$1009,'Calc| Project Costs'!BP$10:BP$1009)))&lt;0.000001)),0,1),
IF(LEN($B92)&gt;0,
_xlfn.SWITCH($B92,
'Output| AER'!$B$17,SUMPRODUCT('Calc| Project Costs'!$BV$10:$BV$1009,'Calc| Project Costs'!AZ$10:AZ$1009)/10^3,
'Output| AER'!$B$18,IF(LEN($B91)&gt;0,SUM(O$9:O91),0),
'Output| AER'!$B$19,(SUMPRODUCT('Calc| Project Costs'!AB$10:AB$1009,'Calc| Project Costs'!$BV$10:$BV$1009)+SUMPRODUCT('Calc| Project Costs'!BH$10:BH$1009,'Calc| Project Costs'!$BV$10:$BV$1009))/10^3,
'Output| AER'!$B$20,SUMPRODUCT(--('Input| Disposals'!$O$8:$O$57='Input| Setup'!$B$37),'Input| Disposals'!S$8:S$57)/10^3,
'Output| AER'!$B$21,O89-O90-O91,
'Output| AER'!$B$23,"",
'Output| AER'!$B$24,'Input| Type 2 capcons'!O$46/10^3,
SUMPRODUCT('Calc| Project Costs'!T$10:T$1009,1*('Calc| Project Costs'!$G$10:$G$1009=$B92),'Calc| Project Costs'!$BV$10:$BV$1009)/10^3),
""))</f>
        <v/>
      </c>
      <c r="P92" s="213" t="str" cm="1">
        <f t="array" ref="P92">IF($B91='Output| AER'!$B$21,
IF(AND(ABS(P88*10^3-(SUM(SUMPRODUCT('Calc| Project Costs'!$BV$10:$BV$1009,'Calc| Project Costs'!AC$10:AC$1009)+SUMPRODUCT('Calc| Project Costs'!$BV$10:$BV$1009,'Calc| Project Costs'!BI$10:BI$1009))+SUMPRODUCT(--('Input| Disposals'!$O$8:$O$57='Input| Setup'!$B$37),'Input| Disposals'!T$8:T$57)+P91*10^3))&lt;0.000001,(ABS(P88*10^3-(SUMPRODUCT('Calc| Project Costs'!$BV$10:$BV$1009,'Calc| Project Costs'!BQ$10:BQ$1009)))&lt;0.000001)),0,1),
IF(LEN($B92)&gt;0,
_xlfn.SWITCH($B92,
'Output| AER'!$B$17,SUMPRODUCT('Calc| Project Costs'!$BV$10:$BV$1009,'Calc| Project Costs'!BA$10:BA$1009)/10^3,
'Output| AER'!$B$18,IF(LEN($B91)&gt;0,SUM(P$9:P91),0),
'Output| AER'!$B$19,(SUMPRODUCT('Calc| Project Costs'!AC$10:AC$1009,'Calc| Project Costs'!$BV$10:$BV$1009)+SUMPRODUCT('Calc| Project Costs'!BI$10:BI$1009,'Calc| Project Costs'!$BV$10:$BV$1009))/10^3,
'Output| AER'!$B$20,SUMPRODUCT(--('Input| Disposals'!$O$8:$O$57='Input| Setup'!$B$37),'Input| Disposals'!T$8:T$57)/10^3,
'Output| AER'!$B$21,P89-P90-P91,
'Output| AER'!$B$23,"",
'Output| AER'!$B$24,'Input| Type 2 capcons'!P$46/10^3,
SUMPRODUCT('Calc| Project Costs'!U$10:U$1009,1*('Calc| Project Costs'!$G$10:$G$1009=$B92),'Calc| Project Costs'!$BV$10:$BV$1009)/10^3),
""))</f>
        <v/>
      </c>
      <c r="Q92" s="213" t="str" cm="1">
        <f t="array" ref="Q92">IF($B91='Output| AER'!$B$21,
IF(AND(ABS(Q88*10^3-(SUM(SUMPRODUCT('Calc| Project Costs'!$BV$10:$BV$1009,'Calc| Project Costs'!AD$10:AD$1009)+SUMPRODUCT('Calc| Project Costs'!$BV$10:$BV$1009,'Calc| Project Costs'!BJ$10:BJ$1009))+SUMPRODUCT(--('Input| Disposals'!$O$8:$O$57='Input| Setup'!$B$37),'Input| Disposals'!U$8:U$57)+Q91*10^3))&lt;0.000001,(ABS(Q88*10^3-(SUMPRODUCT('Calc| Project Costs'!$BV$10:$BV$1009,'Calc| Project Costs'!BR$10:BR$1009)))&lt;0.000001)),0,1),
IF(LEN($B92)&gt;0,
_xlfn.SWITCH($B92,
'Output| AER'!$B$17,SUMPRODUCT('Calc| Project Costs'!$BV$10:$BV$1009,'Calc| Project Costs'!BB$10:BB$1009)/10^3,
'Output| AER'!$B$18,IF(LEN($B91)&gt;0,SUM(Q$9:Q91),0),
'Output| AER'!$B$19,(SUMPRODUCT('Calc| Project Costs'!AD$10:AD$1009,'Calc| Project Costs'!$BV$10:$BV$1009)+SUMPRODUCT('Calc| Project Costs'!BJ$10:BJ$1009,'Calc| Project Costs'!$BV$10:$BV$1009))/10^3,
'Output| AER'!$B$20,SUMPRODUCT(--('Input| Disposals'!$O$8:$O$57='Input| Setup'!$B$37),'Input| Disposals'!U$8:U$57)/10^3,
'Output| AER'!$B$21,Q89-Q90-Q91,
'Output| AER'!$B$23,"",
'Output| AER'!$B$24,'Input| Type 2 capcons'!Q$46/10^3,
SUMPRODUCT('Calc| Project Costs'!V$10:V$1009,1*('Calc| Project Costs'!$G$10:$G$1009=$B92),'Calc| Project Costs'!$BV$10:$BV$1009)/10^3),
""))</f>
        <v/>
      </c>
      <c r="R92" s="213" t="str" cm="1">
        <f t="array" ref="R92">IF($B91='Output| AER'!$B$21,
IF(AND(ABS(R88*10^3-(SUM(SUMPRODUCT('Calc| Project Costs'!$BV$10:$BV$1009,'Calc| Project Costs'!AE$10:AE$1009)+SUMPRODUCT('Calc| Project Costs'!$BV$10:$BV$1009,'Calc| Project Costs'!BK$10:BK$1009))+SUMPRODUCT(--('Input| Disposals'!$O$8:$O$57='Input| Setup'!$B$37),'Input| Disposals'!V$8:V$57)+R91*10^3))&lt;0.000001,(ABS(R88*10^3-(SUMPRODUCT('Calc| Project Costs'!$BV$10:$BV$1009,'Calc| Project Costs'!BS$10:BS$1009)))&lt;0.000001)),0,1),
IF(LEN($B92)&gt;0,
_xlfn.SWITCH($B92,
'Output| AER'!$B$17,SUMPRODUCT('Calc| Project Costs'!$BV$10:$BV$1009,'Calc| Project Costs'!BC$10:BC$1009)/10^3,
'Output| AER'!$B$18,IF(LEN($B91)&gt;0,SUM(R$9:R91),0),
'Output| AER'!$B$19,(SUMPRODUCT('Calc| Project Costs'!AE$10:AE$1009,'Calc| Project Costs'!$BV$10:$BV$1009)+SUMPRODUCT('Calc| Project Costs'!BK$10:BK$1009,'Calc| Project Costs'!$BV$10:$BV$1009))/10^3,
'Output| AER'!$B$20,SUMPRODUCT(--('Input| Disposals'!$O$8:$O$57='Input| Setup'!$B$37),'Input| Disposals'!V$8:V$57)/10^3,
'Output| AER'!$B$21,R89-R90-R91,
'Output| AER'!$B$23,"",
'Output| AER'!$B$24,'Input| Type 2 capcons'!R$46/10^3,
SUMPRODUCT('Calc| Project Costs'!W$10:W$1009,1*('Calc| Project Costs'!$G$10:$G$1009=$B92),'Calc| Project Costs'!$BV$10:$BV$1009)/10^3),
""))</f>
        <v/>
      </c>
      <c r="S92" s="214" t="str">
        <f>IF(B91='Output| AER'!$B$21,ROUND(S91-'Output| PTRM (DFA)'!$I$223,9),IF(OR(B92='Output| AER'!$B$23,AND(B92="",B91=""),AND(B92="",B91='Output| AER'!$B$24)),"",IFERROR(SUM(N92:R92),0)))</f>
        <v/>
      </c>
    </row>
    <row r="93" spans="2:19" ht="12.75" customHeight="1" x14ac:dyDescent="0.2">
      <c r="B93" s="125" t="str" cm="1">
        <f t="array" ref="B93">IFERROR(_xlfn.LET(_xlpm.x, INDEX(_xlfn.VSTACK(_xlfn.UNIQUE(_xlfn._xlws.FILTER('Input| Projects'!$G$10:$G$1009,'Input| Projects'!$G$10:$G$1009&lt;&gt;"")),'Output| AER'!$B$17:$B$24),ROW(A85)),IF(_xlpm.x=0,"",_xlpm.x)),"")</f>
        <v/>
      </c>
      <c r="C93" s="213" t="str" cm="1">
        <f t="array" ref="C93">IF($B92='Output| AER'!$B$21,
IF(AND(ABS(C89*10^3-(SUM(SUMPRODUCT('Calc| Project Costs'!$BU$10:$BU$1009,'Calc| Project Costs'!Y$10:Y$1009)+SUMPRODUCT('Calc| Project Costs'!$BU$10:$BU$1009,'Calc| Project Costs'!BE$10:BE$1009))+SUMPRODUCT(--('Input| Disposals'!$O$8:$O$57='Input| Setup'!$B$36),'Input| Disposals'!P$8:P$57)+C92*10^3))&lt;0.000001,(ABS(C89*10^3-(SUMPRODUCT('Calc| Project Costs'!$BU$10:$BU$1009,'Calc| Project Costs'!BM$10:BM$1009)))&lt;0.000001)),0,1),
IF(LEN($B93)&gt;0,
_xlfn.SWITCH($B93,
'Output| AER'!$B$17,SUMPRODUCT('Calc| Project Costs'!$BU$10:$BU$1009,'Calc| Project Costs'!AW$10:AW$1009)/10^3,
'Output| AER'!$B$18,IF(LEN($B92)&gt;0,SUM(C$9:C92),0),
'Output| AER'!$B$19,(SUMPRODUCT('Calc| Project Costs'!Y$10:Y$1009,'Calc| Project Costs'!$BU$10:$BU$1009)+SUMPRODUCT('Calc| Project Costs'!BE$10:BE$1009,'Calc| Project Costs'!$BU$10:$BU$1009))/10^3,
'Output| AER'!$B$20,SUMPRODUCT(--('Input| Disposals'!$O$8:$O$57='Input| Setup'!$B$36),'Input| Disposals'!P$8:P$57)/10^3,
'Output| AER'!$B$21,C90-C91-C92,
'Output| AER'!$B$23,"",
'Output| AER'!$B$24,'Input| Type 2 capcons'!C$46/10^3,
SUMPRODUCT('Calc| Project Costs'!Q$10:Q$1009,1*('Calc| Project Costs'!$G$10:$G$1009=$B93),'Calc| Project Costs'!$BU$10:$BU$1009)/10^3),
""))</f>
        <v/>
      </c>
      <c r="D93" s="213" t="str" cm="1">
        <f t="array" ref="D93">IF($B92='Output| AER'!$B$21,
IF(AND(ABS(D89*10^3-(SUM(SUMPRODUCT('Calc| Project Costs'!$BU$10:$BU$1009,'Calc| Project Costs'!Z$10:Z$1009)+SUMPRODUCT('Calc| Project Costs'!$BU$10:$BU$1009,'Calc| Project Costs'!BF$10:BF$1009))+SUMPRODUCT(--('Input| Disposals'!$O$8:$O$57='Input| Setup'!$B$36),'Input| Disposals'!Q$8:Q$57)+D92*10^3))&lt;0.000001,(ABS(D89*10^3-(SUMPRODUCT('Calc| Project Costs'!$BU$10:$BU$1009,'Calc| Project Costs'!BN$10:BN$1009)))&lt;0.000001)),0,1),
IF(LEN($B93)&gt;0,
_xlfn.SWITCH($B93,
'Output| AER'!$B$17,SUMPRODUCT('Calc| Project Costs'!$BU$10:$BU$1009,'Calc| Project Costs'!AX$10:AX$1009)/10^3,
'Output| AER'!$B$18,IF(LEN($B92)&gt;0,SUM(D$9:D92),0),
'Output| AER'!$B$19,(SUMPRODUCT('Calc| Project Costs'!Z$10:Z$1009,'Calc| Project Costs'!$BU$10:$BU$1009)+SUMPRODUCT('Calc| Project Costs'!BF$10:BF$1009,'Calc| Project Costs'!$BU$10:$BU$1009))/10^3,
'Output| AER'!$B$20,SUMPRODUCT(--('Input| Disposals'!$O$8:$O$57='Input| Setup'!$B$36),'Input| Disposals'!Q$8:Q$57)/10^3,
'Output| AER'!$B$21,D90-D91-D92,
'Output| AER'!$B$23,"",
'Output| AER'!$B$24,'Input| Type 2 capcons'!D$46/10^3,
SUMPRODUCT('Calc| Project Costs'!R$10:R$1009,1*('Calc| Project Costs'!$G$10:$G$1009=$B93),'Calc| Project Costs'!$BU$10:$BU$1009)/10^3),
""))</f>
        <v/>
      </c>
      <c r="E93" s="213" t="str" cm="1">
        <f t="array" ref="E93">IF($B92='Output| AER'!$B$21,
IF(AND(ABS(E89*10^3-(SUM(SUMPRODUCT('Calc| Project Costs'!$BU$10:$BU$1009,'Calc| Project Costs'!AA$10:AA$1009)+SUMPRODUCT('Calc| Project Costs'!$BU$10:$BU$1009,'Calc| Project Costs'!BG$10:BG$1009))+SUMPRODUCT(--('Input| Disposals'!$O$8:$O$57='Input| Setup'!$B$36),'Input| Disposals'!R$8:R$57)+E92*10^3))&lt;0.000001,(ABS(E89*10^3-(SUMPRODUCT('Calc| Project Costs'!$BU$10:$BU$1009,'Calc| Project Costs'!BO$10:BO$1009)))&lt;0.000001)),0,1),
IF(LEN($B93)&gt;0,
_xlfn.SWITCH($B93,
'Output| AER'!$B$17,SUMPRODUCT('Calc| Project Costs'!$BU$10:$BU$1009,'Calc| Project Costs'!AY$10:AY$1009)/10^3,
'Output| AER'!$B$18,IF(LEN($B92)&gt;0,SUM(E$9:E92),0),
'Output| AER'!$B$19,(SUMPRODUCT('Calc| Project Costs'!AA$10:AA$1009,'Calc| Project Costs'!$BU$10:$BU$1009)+SUMPRODUCT('Calc| Project Costs'!BG$10:BG$1009,'Calc| Project Costs'!$BU$10:$BU$1009))/10^3,
'Output| AER'!$B$20,SUMPRODUCT(--('Input| Disposals'!$O$8:$O$57='Input| Setup'!$B$36),'Input| Disposals'!R$8:R$57)/10^3,
'Output| AER'!$B$21,E90-E91-E92,
'Output| AER'!$B$23,"",
'Output| AER'!$B$24,'Input| Type 2 capcons'!E$46/10^3,
SUMPRODUCT('Calc| Project Costs'!S$10:S$1009,1*('Calc| Project Costs'!$G$10:$G$1009=$B93),'Calc| Project Costs'!$BU$10:$BU$1009)/10^3),
""))</f>
        <v/>
      </c>
      <c r="F93" s="213" t="str" cm="1">
        <f t="array" ref="F93">IF($B92='Output| AER'!$B$21,
IF(AND(ABS(F89*10^3-(SUM(SUMPRODUCT('Calc| Project Costs'!$BU$10:$BU$1009,'Calc| Project Costs'!AB$10:AB$1009)+SUMPRODUCT('Calc| Project Costs'!$BU$10:$BU$1009,'Calc| Project Costs'!BH$10:BH$1009))+SUMPRODUCT(--('Input| Disposals'!$O$8:$O$57='Input| Setup'!$B$36),'Input| Disposals'!S$8:S$57)+F92*10^3))&lt;0.000001,(ABS(F89*10^3-(SUMPRODUCT('Calc| Project Costs'!$BU$10:$BU$1009,'Calc| Project Costs'!BP$10:BP$1009)))&lt;0.000001)),0,1),
IF(LEN($B93)&gt;0,
_xlfn.SWITCH($B93,
'Output| AER'!$B$17,SUMPRODUCT('Calc| Project Costs'!$BU$10:$BU$1009,'Calc| Project Costs'!AZ$10:AZ$1009)/10^3,
'Output| AER'!$B$18,IF(LEN($B92)&gt;0,SUM(F$9:F92),0),
'Output| AER'!$B$19,(SUMPRODUCT('Calc| Project Costs'!AB$10:AB$1009,'Calc| Project Costs'!$BU$10:$BU$1009)+SUMPRODUCT('Calc| Project Costs'!BH$10:BH$1009,'Calc| Project Costs'!$BU$10:$BU$1009))/10^3,
'Output| AER'!$B$20,SUMPRODUCT(--('Input| Disposals'!$O$8:$O$57='Input| Setup'!$B$36),'Input| Disposals'!S$8:S$57)/10^3,
'Output| AER'!$B$21,F90-F91-F92,
'Output| AER'!$B$23,"",
'Output| AER'!$B$24,'Input| Type 2 capcons'!F$46/10^3,
SUMPRODUCT('Calc| Project Costs'!T$10:T$1009,1*('Calc| Project Costs'!$G$10:$G$1009=$B93),'Calc| Project Costs'!$BU$10:$BU$1009)/10^3),
""))</f>
        <v/>
      </c>
      <c r="G93" s="213" t="str" cm="1">
        <f t="array" ref="G93">IF($B92='Output| AER'!$B$21,
IF(AND(ABS(G89*10^3-(SUM(SUMPRODUCT('Calc| Project Costs'!$BU$10:$BU$1009,'Calc| Project Costs'!AC$10:AC$1009)+SUMPRODUCT('Calc| Project Costs'!$BU$10:$BU$1009,'Calc| Project Costs'!BI$10:BI$1009))+SUMPRODUCT(--('Input| Disposals'!$O$8:$O$57='Input| Setup'!$B$36),'Input| Disposals'!T$8:T$57)+G92*10^3))&lt;0.000001,(ABS(G89*10^3-(SUMPRODUCT('Calc| Project Costs'!$BU$10:$BU$1009,'Calc| Project Costs'!BQ$10:BQ$1009)))&lt;0.000001)),0,1),
IF(LEN($B93)&gt;0,
_xlfn.SWITCH($B93,
'Output| AER'!$B$17,SUMPRODUCT('Calc| Project Costs'!$BU$10:$BU$1009,'Calc| Project Costs'!BA$10:BA$1009)/10^3,
'Output| AER'!$B$18,IF(LEN($B92)&gt;0,SUM(G$9:G92),0),
'Output| AER'!$B$19,(SUMPRODUCT('Calc| Project Costs'!AC$10:AC$1009,'Calc| Project Costs'!$BU$10:$BU$1009)+SUMPRODUCT('Calc| Project Costs'!BI$10:BI$1009,'Calc| Project Costs'!$BU$10:$BU$1009))/10^3,
'Output| AER'!$B$20,SUMPRODUCT(--('Input| Disposals'!$O$8:$O$57='Input| Setup'!$B$36),'Input| Disposals'!T$8:T$57)/10^3,
'Output| AER'!$B$21,G90-G91-G92,
'Output| AER'!$B$23,"",
'Output| AER'!$B$24,'Input| Type 2 capcons'!G$46/10^3,
SUMPRODUCT('Calc| Project Costs'!U$10:U$1009,1*('Calc| Project Costs'!$G$10:$G$1009=$B93),'Calc| Project Costs'!$BU$10:$BU$1009)/10^3),
""))</f>
        <v/>
      </c>
      <c r="H93" s="213" t="str" cm="1">
        <f t="array" ref="H93">IF($B92='Output| AER'!$B$21,
IF(AND(ABS(H89*10^3-(SUM(SUMPRODUCT('Calc| Project Costs'!$BU$10:$BU$1009,'Calc| Project Costs'!AD$10:AD$1009)+SUMPRODUCT('Calc| Project Costs'!$BU$10:$BU$1009,'Calc| Project Costs'!BJ$10:BJ$1009))+SUMPRODUCT(--('Input| Disposals'!$O$8:$O$57='Input| Setup'!$B$36),'Input| Disposals'!U$8:U$57)+H92*10^3))&lt;0.000001,(ABS(H89*10^3-(SUMPRODUCT('Calc| Project Costs'!$BU$10:$BU$1009,'Calc| Project Costs'!BR$10:BR$1009)))&lt;0.000001)),0,1),
IF(LEN($B93)&gt;0,
_xlfn.SWITCH($B93,
'Output| AER'!$B$17,SUMPRODUCT('Calc| Project Costs'!$BU$10:$BU$1009,'Calc| Project Costs'!BB$10:BB$1009)/10^3,
'Output| AER'!$B$18,IF(LEN($B92)&gt;0,SUM(H$9:H92),0),
'Output| AER'!$B$19,(SUMPRODUCT('Calc| Project Costs'!AD$10:AD$1009,'Calc| Project Costs'!$BU$10:$BU$1009)+SUMPRODUCT('Calc| Project Costs'!BJ$10:BJ$1009,'Calc| Project Costs'!$BU$10:$BU$1009))/10^3,
'Output| AER'!$B$20,SUMPRODUCT(--('Input| Disposals'!$O$8:$O$57='Input| Setup'!$B$36),'Input| Disposals'!U$8:U$57)/10^3,
'Output| AER'!$B$21,H90-H91-H92,
'Output| AER'!$B$23,"",
'Output| AER'!$B$24,'Input| Type 2 capcons'!H$46/10^3,
SUMPRODUCT('Calc| Project Costs'!V$10:V$1009,1*('Calc| Project Costs'!$G$10:$G$1009=$B93),'Calc| Project Costs'!$BU$10:$BU$1009)/10^3),
""))</f>
        <v/>
      </c>
      <c r="I93" s="213" t="str" cm="1">
        <f t="array" ref="I93">IF($B92='Output| AER'!$B$21,
IF(AND(ABS(I89*10^3-(SUM(SUMPRODUCT('Calc| Project Costs'!$BU$10:$BU$1009,'Calc| Project Costs'!AE$10:AE$1009)+SUMPRODUCT('Calc| Project Costs'!$BU$10:$BU$1009,'Calc| Project Costs'!BK$10:BK$1009))+SUMPRODUCT(--('Input| Disposals'!$O$8:$O$57='Input| Setup'!$B$36),'Input| Disposals'!V$8:V$57)+I92*10^3))&lt;0.000001,(ABS(I89*10^3-(SUMPRODUCT('Calc| Project Costs'!$BU$10:$BU$1009,'Calc| Project Costs'!BS$10:BS$1009)))&lt;0.000001)),0,1),
IF(LEN($B93)&gt;0,
_xlfn.SWITCH($B93,
'Output| AER'!$B$17,SUMPRODUCT('Calc| Project Costs'!$BU$10:$BU$1009,'Calc| Project Costs'!BC$10:BC$1009)/10^3,
'Output| AER'!$B$18,IF(LEN($B92)&gt;0,SUM(I$9:I92),0),
'Output| AER'!$B$19,(SUMPRODUCT('Calc| Project Costs'!AE$10:AE$1009,'Calc| Project Costs'!$BU$10:$BU$1009)+SUMPRODUCT('Calc| Project Costs'!BK$10:BK$1009,'Calc| Project Costs'!$BU$10:$BU$1009))/10^3,
'Output| AER'!$B$20,SUMPRODUCT(--('Input| Disposals'!$O$8:$O$57='Input| Setup'!$B$36),'Input| Disposals'!V$8:V$57)/10^3,
'Output| AER'!$B$21,I90-I91-I92,
'Output| AER'!$B$23,"",
'Output| AER'!$B$24,'Input| Type 2 capcons'!I$46/10^3,
SUMPRODUCT('Calc| Project Costs'!W$10:W$1009,1*('Calc| Project Costs'!$G$10:$G$1009=$B93),'Calc| Project Costs'!$BU$10:$BU$1009)/10^3),
""))</f>
        <v/>
      </c>
      <c r="J93" s="214" t="str">
        <f>IF(B92='Output| AER'!$B$21,ROUND(J92-'Output| PTRM (SCS)'!$I$223,9),IF(OR(B93='Output| AER'!$B$23,AND(B93="",B92=""),AND(B93="",B92='Output| AER'!$B$24)),"",IFERROR(SUM(E93:I93),0)))</f>
        <v/>
      </c>
      <c r="L93" s="213" t="str" cm="1">
        <f t="array" ref="L93">IF($B92='Output| AER'!$B$21,
IF(AND(ABS(L89*10^3-(SUM(SUMPRODUCT('Calc| Project Costs'!$BV$10:$BV$1009,'Calc| Project Costs'!Y$10:Y$1009)+SUMPRODUCT('Calc| Project Costs'!$BV$10:$BV$1009,'Calc| Project Costs'!BE$10:BE$1009))+SUMPRODUCT(--('Input| Disposals'!$O$8:$O$57='Input| Setup'!$B$37),'Input| Disposals'!P$8:P$57)+L92*10^3))&lt;0.000001,(ABS(L89*10^3-(SUMPRODUCT('Calc| Project Costs'!$BV$10:$BV$1009,'Calc| Project Costs'!BM$10:BM$1009)))&lt;0.000001)),0,1),
IF(LEN($B93)&gt;0,
_xlfn.SWITCH($B93,
'Output| AER'!$B$17,SUMPRODUCT('Calc| Project Costs'!$BV$10:$BV$1009,'Calc| Project Costs'!AW$10:AW$1009)/10^3,
'Output| AER'!$B$18,IF(LEN($B92)&gt;0,SUM(L$9:L92),0),
'Output| AER'!$B$19,(SUMPRODUCT('Calc| Project Costs'!Y$10:Y$1009,'Calc| Project Costs'!$BV$10:$BV$1009)+SUMPRODUCT('Calc| Project Costs'!BE$10:BE$1009,'Calc| Project Costs'!$BV$10:$BV$1009))/10^3,
'Output| AER'!$B$20,SUMPRODUCT(--('Input| Disposals'!$O$8:$O$57='Input| Setup'!$B$37),'Input| Disposals'!P$8:P$57)/10^3,
'Output| AER'!$B$21,L90-L91-L92,
'Output| AER'!$B$23,"",
'Output| AER'!$B$24,'Input| Type 2 capcons'!L$46/10^3,
SUMPRODUCT('Calc| Project Costs'!Q$10:Q$1009,1*('Calc| Project Costs'!$G$10:$G$1009=$B93),'Calc| Project Costs'!$BV$10:$BV$1009)/10^3),
""))</f>
        <v/>
      </c>
      <c r="M93" s="213" t="str" cm="1">
        <f t="array" ref="M93">IF($B92='Output| AER'!$B$21,
IF(AND(ABS(M89*10^3-(SUM(SUMPRODUCT('Calc| Project Costs'!$BV$10:$BV$1009,'Calc| Project Costs'!Z$10:Z$1009)+SUMPRODUCT('Calc| Project Costs'!$BV$10:$BV$1009,'Calc| Project Costs'!BF$10:BF$1009))+SUMPRODUCT(--('Input| Disposals'!$O$8:$O$57='Input| Setup'!$B$37),'Input| Disposals'!Q$8:Q$57)+M92*10^3))&lt;0.000001,(ABS(M89*10^3-(SUMPRODUCT('Calc| Project Costs'!$BV$10:$BV$1009,'Calc| Project Costs'!BN$10:BN$1009)))&lt;0.000001)),0,1),
IF(LEN($B93)&gt;0,
_xlfn.SWITCH($B93,
'Output| AER'!$B$17,SUMPRODUCT('Calc| Project Costs'!$BV$10:$BV$1009,'Calc| Project Costs'!AX$10:AX$1009)/10^3,
'Output| AER'!$B$18,IF(LEN($B92)&gt;0,SUM(M$9:M92),0),
'Output| AER'!$B$19,(SUMPRODUCT('Calc| Project Costs'!Z$10:Z$1009,'Calc| Project Costs'!$BV$10:$BV$1009)+SUMPRODUCT('Calc| Project Costs'!BF$10:BF$1009,'Calc| Project Costs'!$BV$10:$BV$1009))/10^3,
'Output| AER'!$B$20,SUMPRODUCT(--('Input| Disposals'!$O$8:$O$57='Input| Setup'!$B$37),'Input| Disposals'!Q$8:Q$57)/10^3,
'Output| AER'!$B$21,M90-M91-M92,
'Output| AER'!$B$23,"",
'Output| AER'!$B$24,'Input| Type 2 capcons'!M$46/10^3,
SUMPRODUCT('Calc| Project Costs'!R$10:R$1009,1*('Calc| Project Costs'!$G$10:$G$1009=$B93),'Calc| Project Costs'!$BV$10:$BV$1009)/10^3),
""))</f>
        <v/>
      </c>
      <c r="N93" s="213" t="str" cm="1">
        <f t="array" ref="N93">IF($B92='Output| AER'!$B$21,
IF(AND(ABS(N89*10^3-(SUM(SUMPRODUCT('Calc| Project Costs'!$BV$10:$BV$1009,'Calc| Project Costs'!AA$10:AA$1009)+SUMPRODUCT('Calc| Project Costs'!$BV$10:$BV$1009,'Calc| Project Costs'!BG$10:BG$1009))+SUMPRODUCT(--('Input| Disposals'!$O$8:$O$57='Input| Setup'!$B$37),'Input| Disposals'!R$8:R$57)+N92*10^3))&lt;0.000001,(ABS(N89*10^3-(SUMPRODUCT('Calc| Project Costs'!$BV$10:$BV$1009,'Calc| Project Costs'!BO$10:BO$1009)))&lt;0.000001)),0,1),
IF(LEN($B93)&gt;0,
_xlfn.SWITCH($B93,
'Output| AER'!$B$17,SUMPRODUCT('Calc| Project Costs'!$BV$10:$BV$1009,'Calc| Project Costs'!AY$10:AY$1009)/10^3,
'Output| AER'!$B$18,IF(LEN($B92)&gt;0,SUM(N$9:N92),0),
'Output| AER'!$B$19,(SUMPRODUCT('Calc| Project Costs'!AA$10:AA$1009,'Calc| Project Costs'!$BV$10:$BV$1009)+SUMPRODUCT('Calc| Project Costs'!BG$10:BG$1009,'Calc| Project Costs'!$BV$10:$BV$1009))/10^3,
'Output| AER'!$B$20,SUMPRODUCT(--('Input| Disposals'!$O$8:$O$57='Input| Setup'!$B$37),'Input| Disposals'!R$8:R$57)/10^3,
'Output| AER'!$B$21,N90-N91-N92,
'Output| AER'!$B$23,"",
'Output| AER'!$B$24,'Input| Type 2 capcons'!N$46/10^3,
SUMPRODUCT('Calc| Project Costs'!S$10:S$1009,1*('Calc| Project Costs'!$G$10:$G$1009=$B93),'Calc| Project Costs'!$BV$10:$BV$1009)/10^3),
""))</f>
        <v/>
      </c>
      <c r="O93" s="213" t="str" cm="1">
        <f t="array" ref="O93">IF($B92='Output| AER'!$B$21,
IF(AND(ABS(O89*10^3-(SUM(SUMPRODUCT('Calc| Project Costs'!$BV$10:$BV$1009,'Calc| Project Costs'!AB$10:AB$1009)+SUMPRODUCT('Calc| Project Costs'!$BV$10:$BV$1009,'Calc| Project Costs'!BH$10:BH$1009))+SUMPRODUCT(--('Input| Disposals'!$O$8:$O$57='Input| Setup'!$B$37),'Input| Disposals'!S$8:S$57)+O92*10^3))&lt;0.000001,(ABS(O89*10^3-(SUMPRODUCT('Calc| Project Costs'!$BV$10:$BV$1009,'Calc| Project Costs'!BP$10:BP$1009)))&lt;0.000001)),0,1),
IF(LEN($B93)&gt;0,
_xlfn.SWITCH($B93,
'Output| AER'!$B$17,SUMPRODUCT('Calc| Project Costs'!$BV$10:$BV$1009,'Calc| Project Costs'!AZ$10:AZ$1009)/10^3,
'Output| AER'!$B$18,IF(LEN($B92)&gt;0,SUM(O$9:O92),0),
'Output| AER'!$B$19,(SUMPRODUCT('Calc| Project Costs'!AB$10:AB$1009,'Calc| Project Costs'!$BV$10:$BV$1009)+SUMPRODUCT('Calc| Project Costs'!BH$10:BH$1009,'Calc| Project Costs'!$BV$10:$BV$1009))/10^3,
'Output| AER'!$B$20,SUMPRODUCT(--('Input| Disposals'!$O$8:$O$57='Input| Setup'!$B$37),'Input| Disposals'!S$8:S$57)/10^3,
'Output| AER'!$B$21,O90-O91-O92,
'Output| AER'!$B$23,"",
'Output| AER'!$B$24,'Input| Type 2 capcons'!O$46/10^3,
SUMPRODUCT('Calc| Project Costs'!T$10:T$1009,1*('Calc| Project Costs'!$G$10:$G$1009=$B93),'Calc| Project Costs'!$BV$10:$BV$1009)/10^3),
""))</f>
        <v/>
      </c>
      <c r="P93" s="213" t="str" cm="1">
        <f t="array" ref="P93">IF($B92='Output| AER'!$B$21,
IF(AND(ABS(P89*10^3-(SUM(SUMPRODUCT('Calc| Project Costs'!$BV$10:$BV$1009,'Calc| Project Costs'!AC$10:AC$1009)+SUMPRODUCT('Calc| Project Costs'!$BV$10:$BV$1009,'Calc| Project Costs'!BI$10:BI$1009))+SUMPRODUCT(--('Input| Disposals'!$O$8:$O$57='Input| Setup'!$B$37),'Input| Disposals'!T$8:T$57)+P92*10^3))&lt;0.000001,(ABS(P89*10^3-(SUMPRODUCT('Calc| Project Costs'!$BV$10:$BV$1009,'Calc| Project Costs'!BQ$10:BQ$1009)))&lt;0.000001)),0,1),
IF(LEN($B93)&gt;0,
_xlfn.SWITCH($B93,
'Output| AER'!$B$17,SUMPRODUCT('Calc| Project Costs'!$BV$10:$BV$1009,'Calc| Project Costs'!BA$10:BA$1009)/10^3,
'Output| AER'!$B$18,IF(LEN($B92)&gt;0,SUM(P$9:P92),0),
'Output| AER'!$B$19,(SUMPRODUCT('Calc| Project Costs'!AC$10:AC$1009,'Calc| Project Costs'!$BV$10:$BV$1009)+SUMPRODUCT('Calc| Project Costs'!BI$10:BI$1009,'Calc| Project Costs'!$BV$10:$BV$1009))/10^3,
'Output| AER'!$B$20,SUMPRODUCT(--('Input| Disposals'!$O$8:$O$57='Input| Setup'!$B$37),'Input| Disposals'!T$8:T$57)/10^3,
'Output| AER'!$B$21,P90-P91-P92,
'Output| AER'!$B$23,"",
'Output| AER'!$B$24,'Input| Type 2 capcons'!P$46/10^3,
SUMPRODUCT('Calc| Project Costs'!U$10:U$1009,1*('Calc| Project Costs'!$G$10:$G$1009=$B93),'Calc| Project Costs'!$BV$10:$BV$1009)/10^3),
""))</f>
        <v/>
      </c>
      <c r="Q93" s="213" t="str" cm="1">
        <f t="array" ref="Q93">IF($B92='Output| AER'!$B$21,
IF(AND(ABS(Q89*10^3-(SUM(SUMPRODUCT('Calc| Project Costs'!$BV$10:$BV$1009,'Calc| Project Costs'!AD$10:AD$1009)+SUMPRODUCT('Calc| Project Costs'!$BV$10:$BV$1009,'Calc| Project Costs'!BJ$10:BJ$1009))+SUMPRODUCT(--('Input| Disposals'!$O$8:$O$57='Input| Setup'!$B$37),'Input| Disposals'!U$8:U$57)+Q92*10^3))&lt;0.000001,(ABS(Q89*10^3-(SUMPRODUCT('Calc| Project Costs'!$BV$10:$BV$1009,'Calc| Project Costs'!BR$10:BR$1009)))&lt;0.000001)),0,1),
IF(LEN($B93)&gt;0,
_xlfn.SWITCH($B93,
'Output| AER'!$B$17,SUMPRODUCT('Calc| Project Costs'!$BV$10:$BV$1009,'Calc| Project Costs'!BB$10:BB$1009)/10^3,
'Output| AER'!$B$18,IF(LEN($B92)&gt;0,SUM(Q$9:Q92),0),
'Output| AER'!$B$19,(SUMPRODUCT('Calc| Project Costs'!AD$10:AD$1009,'Calc| Project Costs'!$BV$10:$BV$1009)+SUMPRODUCT('Calc| Project Costs'!BJ$10:BJ$1009,'Calc| Project Costs'!$BV$10:$BV$1009))/10^3,
'Output| AER'!$B$20,SUMPRODUCT(--('Input| Disposals'!$O$8:$O$57='Input| Setup'!$B$37),'Input| Disposals'!U$8:U$57)/10^3,
'Output| AER'!$B$21,Q90-Q91-Q92,
'Output| AER'!$B$23,"",
'Output| AER'!$B$24,'Input| Type 2 capcons'!Q$46/10^3,
SUMPRODUCT('Calc| Project Costs'!V$10:V$1009,1*('Calc| Project Costs'!$G$10:$G$1009=$B93),'Calc| Project Costs'!$BV$10:$BV$1009)/10^3),
""))</f>
        <v/>
      </c>
      <c r="R93" s="213" t="str" cm="1">
        <f t="array" ref="R93">IF($B92='Output| AER'!$B$21,
IF(AND(ABS(R89*10^3-(SUM(SUMPRODUCT('Calc| Project Costs'!$BV$10:$BV$1009,'Calc| Project Costs'!AE$10:AE$1009)+SUMPRODUCT('Calc| Project Costs'!$BV$10:$BV$1009,'Calc| Project Costs'!BK$10:BK$1009))+SUMPRODUCT(--('Input| Disposals'!$O$8:$O$57='Input| Setup'!$B$37),'Input| Disposals'!V$8:V$57)+R92*10^3))&lt;0.000001,(ABS(R89*10^3-(SUMPRODUCT('Calc| Project Costs'!$BV$10:$BV$1009,'Calc| Project Costs'!BS$10:BS$1009)))&lt;0.000001)),0,1),
IF(LEN($B93)&gt;0,
_xlfn.SWITCH($B93,
'Output| AER'!$B$17,SUMPRODUCT('Calc| Project Costs'!$BV$10:$BV$1009,'Calc| Project Costs'!BC$10:BC$1009)/10^3,
'Output| AER'!$B$18,IF(LEN($B92)&gt;0,SUM(R$9:R92),0),
'Output| AER'!$B$19,(SUMPRODUCT('Calc| Project Costs'!AE$10:AE$1009,'Calc| Project Costs'!$BV$10:$BV$1009)+SUMPRODUCT('Calc| Project Costs'!BK$10:BK$1009,'Calc| Project Costs'!$BV$10:$BV$1009))/10^3,
'Output| AER'!$B$20,SUMPRODUCT(--('Input| Disposals'!$O$8:$O$57='Input| Setup'!$B$37),'Input| Disposals'!V$8:V$57)/10^3,
'Output| AER'!$B$21,R90-R91-R92,
'Output| AER'!$B$23,"",
'Output| AER'!$B$24,'Input| Type 2 capcons'!R$46/10^3,
SUMPRODUCT('Calc| Project Costs'!W$10:W$1009,1*('Calc| Project Costs'!$G$10:$G$1009=$B93),'Calc| Project Costs'!$BV$10:$BV$1009)/10^3),
""))</f>
        <v/>
      </c>
      <c r="S93" s="214" t="str">
        <f>IF(B92='Output| AER'!$B$21,ROUND(S92-'Output| PTRM (DFA)'!$I$223,9),IF(OR(B93='Output| AER'!$B$23,AND(B93="",B92=""),AND(B93="",B92='Output| AER'!$B$24)),"",IFERROR(SUM(N93:R93),0)))</f>
        <v/>
      </c>
    </row>
    <row r="94" spans="2:19" ht="12.75" customHeight="1" x14ac:dyDescent="0.2">
      <c r="B94" s="125" t="str" cm="1">
        <f t="array" ref="B94">IFERROR(_xlfn.LET(_xlpm.x, INDEX(_xlfn.VSTACK(_xlfn.UNIQUE(_xlfn._xlws.FILTER('Input| Projects'!$G$10:$G$1009,'Input| Projects'!$G$10:$G$1009&lt;&gt;"")),'Output| AER'!$B$17:$B$24),ROW(A86)),IF(_xlpm.x=0,"",_xlpm.x)),"")</f>
        <v/>
      </c>
      <c r="C94" s="213" t="str" cm="1">
        <f t="array" ref="C94">IF($B93='Output| AER'!$B$21,
IF(AND(ABS(C90*10^3-(SUM(SUMPRODUCT('Calc| Project Costs'!$BU$10:$BU$1009,'Calc| Project Costs'!Y$10:Y$1009)+SUMPRODUCT('Calc| Project Costs'!$BU$10:$BU$1009,'Calc| Project Costs'!BE$10:BE$1009))+SUMPRODUCT(--('Input| Disposals'!$O$8:$O$57='Input| Setup'!$B$36),'Input| Disposals'!P$8:P$57)+C93*10^3))&lt;0.000001,(ABS(C90*10^3-(SUMPRODUCT('Calc| Project Costs'!$BU$10:$BU$1009,'Calc| Project Costs'!BM$10:BM$1009)))&lt;0.000001)),0,1),
IF(LEN($B94)&gt;0,
_xlfn.SWITCH($B94,
'Output| AER'!$B$17,SUMPRODUCT('Calc| Project Costs'!$BU$10:$BU$1009,'Calc| Project Costs'!AW$10:AW$1009)/10^3,
'Output| AER'!$B$18,IF(LEN($B93)&gt;0,SUM(C$9:C93),0),
'Output| AER'!$B$19,(SUMPRODUCT('Calc| Project Costs'!Y$10:Y$1009,'Calc| Project Costs'!$BU$10:$BU$1009)+SUMPRODUCT('Calc| Project Costs'!BE$10:BE$1009,'Calc| Project Costs'!$BU$10:$BU$1009))/10^3,
'Output| AER'!$B$20,SUMPRODUCT(--('Input| Disposals'!$O$8:$O$57='Input| Setup'!$B$36),'Input| Disposals'!P$8:P$57)/10^3,
'Output| AER'!$B$21,C91-C92-C93,
'Output| AER'!$B$23,"",
'Output| AER'!$B$24,'Input| Type 2 capcons'!C$46/10^3,
SUMPRODUCT('Calc| Project Costs'!Q$10:Q$1009,1*('Calc| Project Costs'!$G$10:$G$1009=$B94),'Calc| Project Costs'!$BU$10:$BU$1009)/10^3),
""))</f>
        <v/>
      </c>
      <c r="D94" s="213" t="str" cm="1">
        <f t="array" ref="D94">IF($B93='Output| AER'!$B$21,
IF(AND(ABS(D90*10^3-(SUM(SUMPRODUCT('Calc| Project Costs'!$BU$10:$BU$1009,'Calc| Project Costs'!Z$10:Z$1009)+SUMPRODUCT('Calc| Project Costs'!$BU$10:$BU$1009,'Calc| Project Costs'!BF$10:BF$1009))+SUMPRODUCT(--('Input| Disposals'!$O$8:$O$57='Input| Setup'!$B$36),'Input| Disposals'!Q$8:Q$57)+D93*10^3))&lt;0.000001,(ABS(D90*10^3-(SUMPRODUCT('Calc| Project Costs'!$BU$10:$BU$1009,'Calc| Project Costs'!BN$10:BN$1009)))&lt;0.000001)),0,1),
IF(LEN($B94)&gt;0,
_xlfn.SWITCH($B94,
'Output| AER'!$B$17,SUMPRODUCT('Calc| Project Costs'!$BU$10:$BU$1009,'Calc| Project Costs'!AX$10:AX$1009)/10^3,
'Output| AER'!$B$18,IF(LEN($B93)&gt;0,SUM(D$9:D93),0),
'Output| AER'!$B$19,(SUMPRODUCT('Calc| Project Costs'!Z$10:Z$1009,'Calc| Project Costs'!$BU$10:$BU$1009)+SUMPRODUCT('Calc| Project Costs'!BF$10:BF$1009,'Calc| Project Costs'!$BU$10:$BU$1009))/10^3,
'Output| AER'!$B$20,SUMPRODUCT(--('Input| Disposals'!$O$8:$O$57='Input| Setup'!$B$36),'Input| Disposals'!Q$8:Q$57)/10^3,
'Output| AER'!$B$21,D91-D92-D93,
'Output| AER'!$B$23,"",
'Output| AER'!$B$24,'Input| Type 2 capcons'!D$46/10^3,
SUMPRODUCT('Calc| Project Costs'!R$10:R$1009,1*('Calc| Project Costs'!$G$10:$G$1009=$B94),'Calc| Project Costs'!$BU$10:$BU$1009)/10^3),
""))</f>
        <v/>
      </c>
      <c r="E94" s="213" t="str" cm="1">
        <f t="array" ref="E94">IF($B93='Output| AER'!$B$21,
IF(AND(ABS(E90*10^3-(SUM(SUMPRODUCT('Calc| Project Costs'!$BU$10:$BU$1009,'Calc| Project Costs'!AA$10:AA$1009)+SUMPRODUCT('Calc| Project Costs'!$BU$10:$BU$1009,'Calc| Project Costs'!BG$10:BG$1009))+SUMPRODUCT(--('Input| Disposals'!$O$8:$O$57='Input| Setup'!$B$36),'Input| Disposals'!R$8:R$57)+E93*10^3))&lt;0.000001,(ABS(E90*10^3-(SUMPRODUCT('Calc| Project Costs'!$BU$10:$BU$1009,'Calc| Project Costs'!BO$10:BO$1009)))&lt;0.000001)),0,1),
IF(LEN($B94)&gt;0,
_xlfn.SWITCH($B94,
'Output| AER'!$B$17,SUMPRODUCT('Calc| Project Costs'!$BU$10:$BU$1009,'Calc| Project Costs'!AY$10:AY$1009)/10^3,
'Output| AER'!$B$18,IF(LEN($B93)&gt;0,SUM(E$9:E93),0),
'Output| AER'!$B$19,(SUMPRODUCT('Calc| Project Costs'!AA$10:AA$1009,'Calc| Project Costs'!$BU$10:$BU$1009)+SUMPRODUCT('Calc| Project Costs'!BG$10:BG$1009,'Calc| Project Costs'!$BU$10:$BU$1009))/10^3,
'Output| AER'!$B$20,SUMPRODUCT(--('Input| Disposals'!$O$8:$O$57='Input| Setup'!$B$36),'Input| Disposals'!R$8:R$57)/10^3,
'Output| AER'!$B$21,E91-E92-E93,
'Output| AER'!$B$23,"",
'Output| AER'!$B$24,'Input| Type 2 capcons'!E$46/10^3,
SUMPRODUCT('Calc| Project Costs'!S$10:S$1009,1*('Calc| Project Costs'!$G$10:$G$1009=$B94),'Calc| Project Costs'!$BU$10:$BU$1009)/10^3),
""))</f>
        <v/>
      </c>
      <c r="F94" s="213" t="str" cm="1">
        <f t="array" ref="F94">IF($B93='Output| AER'!$B$21,
IF(AND(ABS(F90*10^3-(SUM(SUMPRODUCT('Calc| Project Costs'!$BU$10:$BU$1009,'Calc| Project Costs'!AB$10:AB$1009)+SUMPRODUCT('Calc| Project Costs'!$BU$10:$BU$1009,'Calc| Project Costs'!BH$10:BH$1009))+SUMPRODUCT(--('Input| Disposals'!$O$8:$O$57='Input| Setup'!$B$36),'Input| Disposals'!S$8:S$57)+F93*10^3))&lt;0.000001,(ABS(F90*10^3-(SUMPRODUCT('Calc| Project Costs'!$BU$10:$BU$1009,'Calc| Project Costs'!BP$10:BP$1009)))&lt;0.000001)),0,1),
IF(LEN($B94)&gt;0,
_xlfn.SWITCH($B94,
'Output| AER'!$B$17,SUMPRODUCT('Calc| Project Costs'!$BU$10:$BU$1009,'Calc| Project Costs'!AZ$10:AZ$1009)/10^3,
'Output| AER'!$B$18,IF(LEN($B93)&gt;0,SUM(F$9:F93),0),
'Output| AER'!$B$19,(SUMPRODUCT('Calc| Project Costs'!AB$10:AB$1009,'Calc| Project Costs'!$BU$10:$BU$1009)+SUMPRODUCT('Calc| Project Costs'!BH$10:BH$1009,'Calc| Project Costs'!$BU$10:$BU$1009))/10^3,
'Output| AER'!$B$20,SUMPRODUCT(--('Input| Disposals'!$O$8:$O$57='Input| Setup'!$B$36),'Input| Disposals'!S$8:S$57)/10^3,
'Output| AER'!$B$21,F91-F92-F93,
'Output| AER'!$B$23,"",
'Output| AER'!$B$24,'Input| Type 2 capcons'!F$46/10^3,
SUMPRODUCT('Calc| Project Costs'!T$10:T$1009,1*('Calc| Project Costs'!$G$10:$G$1009=$B94),'Calc| Project Costs'!$BU$10:$BU$1009)/10^3),
""))</f>
        <v/>
      </c>
      <c r="G94" s="213" t="str" cm="1">
        <f t="array" ref="G94">IF($B93='Output| AER'!$B$21,
IF(AND(ABS(G90*10^3-(SUM(SUMPRODUCT('Calc| Project Costs'!$BU$10:$BU$1009,'Calc| Project Costs'!AC$10:AC$1009)+SUMPRODUCT('Calc| Project Costs'!$BU$10:$BU$1009,'Calc| Project Costs'!BI$10:BI$1009))+SUMPRODUCT(--('Input| Disposals'!$O$8:$O$57='Input| Setup'!$B$36),'Input| Disposals'!T$8:T$57)+G93*10^3))&lt;0.000001,(ABS(G90*10^3-(SUMPRODUCT('Calc| Project Costs'!$BU$10:$BU$1009,'Calc| Project Costs'!BQ$10:BQ$1009)))&lt;0.000001)),0,1),
IF(LEN($B94)&gt;0,
_xlfn.SWITCH($B94,
'Output| AER'!$B$17,SUMPRODUCT('Calc| Project Costs'!$BU$10:$BU$1009,'Calc| Project Costs'!BA$10:BA$1009)/10^3,
'Output| AER'!$B$18,IF(LEN($B93)&gt;0,SUM(G$9:G93),0),
'Output| AER'!$B$19,(SUMPRODUCT('Calc| Project Costs'!AC$10:AC$1009,'Calc| Project Costs'!$BU$10:$BU$1009)+SUMPRODUCT('Calc| Project Costs'!BI$10:BI$1009,'Calc| Project Costs'!$BU$10:$BU$1009))/10^3,
'Output| AER'!$B$20,SUMPRODUCT(--('Input| Disposals'!$O$8:$O$57='Input| Setup'!$B$36),'Input| Disposals'!T$8:T$57)/10^3,
'Output| AER'!$B$21,G91-G92-G93,
'Output| AER'!$B$23,"",
'Output| AER'!$B$24,'Input| Type 2 capcons'!G$46/10^3,
SUMPRODUCT('Calc| Project Costs'!U$10:U$1009,1*('Calc| Project Costs'!$G$10:$G$1009=$B94),'Calc| Project Costs'!$BU$10:$BU$1009)/10^3),
""))</f>
        <v/>
      </c>
      <c r="H94" s="213" t="str" cm="1">
        <f t="array" ref="H94">IF($B93='Output| AER'!$B$21,
IF(AND(ABS(H90*10^3-(SUM(SUMPRODUCT('Calc| Project Costs'!$BU$10:$BU$1009,'Calc| Project Costs'!AD$10:AD$1009)+SUMPRODUCT('Calc| Project Costs'!$BU$10:$BU$1009,'Calc| Project Costs'!BJ$10:BJ$1009))+SUMPRODUCT(--('Input| Disposals'!$O$8:$O$57='Input| Setup'!$B$36),'Input| Disposals'!U$8:U$57)+H93*10^3))&lt;0.000001,(ABS(H90*10^3-(SUMPRODUCT('Calc| Project Costs'!$BU$10:$BU$1009,'Calc| Project Costs'!BR$10:BR$1009)))&lt;0.000001)),0,1),
IF(LEN($B94)&gt;0,
_xlfn.SWITCH($B94,
'Output| AER'!$B$17,SUMPRODUCT('Calc| Project Costs'!$BU$10:$BU$1009,'Calc| Project Costs'!BB$10:BB$1009)/10^3,
'Output| AER'!$B$18,IF(LEN($B93)&gt;0,SUM(H$9:H93),0),
'Output| AER'!$B$19,(SUMPRODUCT('Calc| Project Costs'!AD$10:AD$1009,'Calc| Project Costs'!$BU$10:$BU$1009)+SUMPRODUCT('Calc| Project Costs'!BJ$10:BJ$1009,'Calc| Project Costs'!$BU$10:$BU$1009))/10^3,
'Output| AER'!$B$20,SUMPRODUCT(--('Input| Disposals'!$O$8:$O$57='Input| Setup'!$B$36),'Input| Disposals'!U$8:U$57)/10^3,
'Output| AER'!$B$21,H91-H92-H93,
'Output| AER'!$B$23,"",
'Output| AER'!$B$24,'Input| Type 2 capcons'!H$46/10^3,
SUMPRODUCT('Calc| Project Costs'!V$10:V$1009,1*('Calc| Project Costs'!$G$10:$G$1009=$B94),'Calc| Project Costs'!$BU$10:$BU$1009)/10^3),
""))</f>
        <v/>
      </c>
      <c r="I94" s="213" t="str" cm="1">
        <f t="array" ref="I94">IF($B93='Output| AER'!$B$21,
IF(AND(ABS(I90*10^3-(SUM(SUMPRODUCT('Calc| Project Costs'!$BU$10:$BU$1009,'Calc| Project Costs'!AE$10:AE$1009)+SUMPRODUCT('Calc| Project Costs'!$BU$10:$BU$1009,'Calc| Project Costs'!BK$10:BK$1009))+SUMPRODUCT(--('Input| Disposals'!$O$8:$O$57='Input| Setup'!$B$36),'Input| Disposals'!V$8:V$57)+I93*10^3))&lt;0.000001,(ABS(I90*10^3-(SUMPRODUCT('Calc| Project Costs'!$BU$10:$BU$1009,'Calc| Project Costs'!BS$10:BS$1009)))&lt;0.000001)),0,1),
IF(LEN($B94)&gt;0,
_xlfn.SWITCH($B94,
'Output| AER'!$B$17,SUMPRODUCT('Calc| Project Costs'!$BU$10:$BU$1009,'Calc| Project Costs'!BC$10:BC$1009)/10^3,
'Output| AER'!$B$18,IF(LEN($B93)&gt;0,SUM(I$9:I93),0),
'Output| AER'!$B$19,(SUMPRODUCT('Calc| Project Costs'!AE$10:AE$1009,'Calc| Project Costs'!$BU$10:$BU$1009)+SUMPRODUCT('Calc| Project Costs'!BK$10:BK$1009,'Calc| Project Costs'!$BU$10:$BU$1009))/10^3,
'Output| AER'!$B$20,SUMPRODUCT(--('Input| Disposals'!$O$8:$O$57='Input| Setup'!$B$36),'Input| Disposals'!V$8:V$57)/10^3,
'Output| AER'!$B$21,I91-I92-I93,
'Output| AER'!$B$23,"",
'Output| AER'!$B$24,'Input| Type 2 capcons'!I$46/10^3,
SUMPRODUCT('Calc| Project Costs'!W$10:W$1009,1*('Calc| Project Costs'!$G$10:$G$1009=$B94),'Calc| Project Costs'!$BU$10:$BU$1009)/10^3),
""))</f>
        <v/>
      </c>
      <c r="J94" s="214" t="str">
        <f>IF(B93='Output| AER'!$B$21,ROUND(J93-'Output| PTRM (SCS)'!$I$223,9),IF(OR(B94='Output| AER'!$B$23,AND(B94="",B93=""),AND(B94="",B93='Output| AER'!$B$24)),"",IFERROR(SUM(E94:I94),0)))</f>
        <v/>
      </c>
      <c r="L94" s="213" t="str" cm="1">
        <f t="array" ref="L94">IF($B93='Output| AER'!$B$21,
IF(AND(ABS(L90*10^3-(SUM(SUMPRODUCT('Calc| Project Costs'!$BV$10:$BV$1009,'Calc| Project Costs'!Y$10:Y$1009)+SUMPRODUCT('Calc| Project Costs'!$BV$10:$BV$1009,'Calc| Project Costs'!BE$10:BE$1009))+SUMPRODUCT(--('Input| Disposals'!$O$8:$O$57='Input| Setup'!$B$37),'Input| Disposals'!P$8:P$57)+L93*10^3))&lt;0.000001,(ABS(L90*10^3-(SUMPRODUCT('Calc| Project Costs'!$BV$10:$BV$1009,'Calc| Project Costs'!BM$10:BM$1009)))&lt;0.000001)),0,1),
IF(LEN($B94)&gt;0,
_xlfn.SWITCH($B94,
'Output| AER'!$B$17,SUMPRODUCT('Calc| Project Costs'!$BV$10:$BV$1009,'Calc| Project Costs'!AW$10:AW$1009)/10^3,
'Output| AER'!$B$18,IF(LEN($B93)&gt;0,SUM(L$9:L93),0),
'Output| AER'!$B$19,(SUMPRODUCT('Calc| Project Costs'!Y$10:Y$1009,'Calc| Project Costs'!$BV$10:$BV$1009)+SUMPRODUCT('Calc| Project Costs'!BE$10:BE$1009,'Calc| Project Costs'!$BV$10:$BV$1009))/10^3,
'Output| AER'!$B$20,SUMPRODUCT(--('Input| Disposals'!$O$8:$O$57='Input| Setup'!$B$37),'Input| Disposals'!P$8:P$57)/10^3,
'Output| AER'!$B$21,L91-L92-L93,
'Output| AER'!$B$23,"",
'Output| AER'!$B$24,'Input| Type 2 capcons'!L$46/10^3,
SUMPRODUCT('Calc| Project Costs'!Q$10:Q$1009,1*('Calc| Project Costs'!$G$10:$G$1009=$B94),'Calc| Project Costs'!$BV$10:$BV$1009)/10^3),
""))</f>
        <v/>
      </c>
      <c r="M94" s="213" t="str" cm="1">
        <f t="array" ref="M94">IF($B93='Output| AER'!$B$21,
IF(AND(ABS(M90*10^3-(SUM(SUMPRODUCT('Calc| Project Costs'!$BV$10:$BV$1009,'Calc| Project Costs'!Z$10:Z$1009)+SUMPRODUCT('Calc| Project Costs'!$BV$10:$BV$1009,'Calc| Project Costs'!BF$10:BF$1009))+SUMPRODUCT(--('Input| Disposals'!$O$8:$O$57='Input| Setup'!$B$37),'Input| Disposals'!Q$8:Q$57)+M93*10^3))&lt;0.000001,(ABS(M90*10^3-(SUMPRODUCT('Calc| Project Costs'!$BV$10:$BV$1009,'Calc| Project Costs'!BN$10:BN$1009)))&lt;0.000001)),0,1),
IF(LEN($B94)&gt;0,
_xlfn.SWITCH($B94,
'Output| AER'!$B$17,SUMPRODUCT('Calc| Project Costs'!$BV$10:$BV$1009,'Calc| Project Costs'!AX$10:AX$1009)/10^3,
'Output| AER'!$B$18,IF(LEN($B93)&gt;0,SUM(M$9:M93),0),
'Output| AER'!$B$19,(SUMPRODUCT('Calc| Project Costs'!Z$10:Z$1009,'Calc| Project Costs'!$BV$10:$BV$1009)+SUMPRODUCT('Calc| Project Costs'!BF$10:BF$1009,'Calc| Project Costs'!$BV$10:$BV$1009))/10^3,
'Output| AER'!$B$20,SUMPRODUCT(--('Input| Disposals'!$O$8:$O$57='Input| Setup'!$B$37),'Input| Disposals'!Q$8:Q$57)/10^3,
'Output| AER'!$B$21,M91-M92-M93,
'Output| AER'!$B$23,"",
'Output| AER'!$B$24,'Input| Type 2 capcons'!M$46/10^3,
SUMPRODUCT('Calc| Project Costs'!R$10:R$1009,1*('Calc| Project Costs'!$G$10:$G$1009=$B94),'Calc| Project Costs'!$BV$10:$BV$1009)/10^3),
""))</f>
        <v/>
      </c>
      <c r="N94" s="213" t="str" cm="1">
        <f t="array" ref="N94">IF($B93='Output| AER'!$B$21,
IF(AND(ABS(N90*10^3-(SUM(SUMPRODUCT('Calc| Project Costs'!$BV$10:$BV$1009,'Calc| Project Costs'!AA$10:AA$1009)+SUMPRODUCT('Calc| Project Costs'!$BV$10:$BV$1009,'Calc| Project Costs'!BG$10:BG$1009))+SUMPRODUCT(--('Input| Disposals'!$O$8:$O$57='Input| Setup'!$B$37),'Input| Disposals'!R$8:R$57)+N93*10^3))&lt;0.000001,(ABS(N90*10^3-(SUMPRODUCT('Calc| Project Costs'!$BV$10:$BV$1009,'Calc| Project Costs'!BO$10:BO$1009)))&lt;0.000001)),0,1),
IF(LEN($B94)&gt;0,
_xlfn.SWITCH($B94,
'Output| AER'!$B$17,SUMPRODUCT('Calc| Project Costs'!$BV$10:$BV$1009,'Calc| Project Costs'!AY$10:AY$1009)/10^3,
'Output| AER'!$B$18,IF(LEN($B93)&gt;0,SUM(N$9:N93),0),
'Output| AER'!$B$19,(SUMPRODUCT('Calc| Project Costs'!AA$10:AA$1009,'Calc| Project Costs'!$BV$10:$BV$1009)+SUMPRODUCT('Calc| Project Costs'!BG$10:BG$1009,'Calc| Project Costs'!$BV$10:$BV$1009))/10^3,
'Output| AER'!$B$20,SUMPRODUCT(--('Input| Disposals'!$O$8:$O$57='Input| Setup'!$B$37),'Input| Disposals'!R$8:R$57)/10^3,
'Output| AER'!$B$21,N91-N92-N93,
'Output| AER'!$B$23,"",
'Output| AER'!$B$24,'Input| Type 2 capcons'!N$46/10^3,
SUMPRODUCT('Calc| Project Costs'!S$10:S$1009,1*('Calc| Project Costs'!$G$10:$G$1009=$B94),'Calc| Project Costs'!$BV$10:$BV$1009)/10^3),
""))</f>
        <v/>
      </c>
      <c r="O94" s="213" t="str" cm="1">
        <f t="array" ref="O94">IF($B93='Output| AER'!$B$21,
IF(AND(ABS(O90*10^3-(SUM(SUMPRODUCT('Calc| Project Costs'!$BV$10:$BV$1009,'Calc| Project Costs'!AB$10:AB$1009)+SUMPRODUCT('Calc| Project Costs'!$BV$10:$BV$1009,'Calc| Project Costs'!BH$10:BH$1009))+SUMPRODUCT(--('Input| Disposals'!$O$8:$O$57='Input| Setup'!$B$37),'Input| Disposals'!S$8:S$57)+O93*10^3))&lt;0.000001,(ABS(O90*10^3-(SUMPRODUCT('Calc| Project Costs'!$BV$10:$BV$1009,'Calc| Project Costs'!BP$10:BP$1009)))&lt;0.000001)),0,1),
IF(LEN($B94)&gt;0,
_xlfn.SWITCH($B94,
'Output| AER'!$B$17,SUMPRODUCT('Calc| Project Costs'!$BV$10:$BV$1009,'Calc| Project Costs'!AZ$10:AZ$1009)/10^3,
'Output| AER'!$B$18,IF(LEN($B93)&gt;0,SUM(O$9:O93),0),
'Output| AER'!$B$19,(SUMPRODUCT('Calc| Project Costs'!AB$10:AB$1009,'Calc| Project Costs'!$BV$10:$BV$1009)+SUMPRODUCT('Calc| Project Costs'!BH$10:BH$1009,'Calc| Project Costs'!$BV$10:$BV$1009))/10^3,
'Output| AER'!$B$20,SUMPRODUCT(--('Input| Disposals'!$O$8:$O$57='Input| Setup'!$B$37),'Input| Disposals'!S$8:S$57)/10^3,
'Output| AER'!$B$21,O91-O92-O93,
'Output| AER'!$B$23,"",
'Output| AER'!$B$24,'Input| Type 2 capcons'!O$46/10^3,
SUMPRODUCT('Calc| Project Costs'!T$10:T$1009,1*('Calc| Project Costs'!$G$10:$G$1009=$B94),'Calc| Project Costs'!$BV$10:$BV$1009)/10^3),
""))</f>
        <v/>
      </c>
      <c r="P94" s="213" t="str" cm="1">
        <f t="array" ref="P94">IF($B93='Output| AER'!$B$21,
IF(AND(ABS(P90*10^3-(SUM(SUMPRODUCT('Calc| Project Costs'!$BV$10:$BV$1009,'Calc| Project Costs'!AC$10:AC$1009)+SUMPRODUCT('Calc| Project Costs'!$BV$10:$BV$1009,'Calc| Project Costs'!BI$10:BI$1009))+SUMPRODUCT(--('Input| Disposals'!$O$8:$O$57='Input| Setup'!$B$37),'Input| Disposals'!T$8:T$57)+P93*10^3))&lt;0.000001,(ABS(P90*10^3-(SUMPRODUCT('Calc| Project Costs'!$BV$10:$BV$1009,'Calc| Project Costs'!BQ$10:BQ$1009)))&lt;0.000001)),0,1),
IF(LEN($B94)&gt;0,
_xlfn.SWITCH($B94,
'Output| AER'!$B$17,SUMPRODUCT('Calc| Project Costs'!$BV$10:$BV$1009,'Calc| Project Costs'!BA$10:BA$1009)/10^3,
'Output| AER'!$B$18,IF(LEN($B93)&gt;0,SUM(P$9:P93),0),
'Output| AER'!$B$19,(SUMPRODUCT('Calc| Project Costs'!AC$10:AC$1009,'Calc| Project Costs'!$BV$10:$BV$1009)+SUMPRODUCT('Calc| Project Costs'!BI$10:BI$1009,'Calc| Project Costs'!$BV$10:$BV$1009))/10^3,
'Output| AER'!$B$20,SUMPRODUCT(--('Input| Disposals'!$O$8:$O$57='Input| Setup'!$B$37),'Input| Disposals'!T$8:T$57)/10^3,
'Output| AER'!$B$21,P91-P92-P93,
'Output| AER'!$B$23,"",
'Output| AER'!$B$24,'Input| Type 2 capcons'!P$46/10^3,
SUMPRODUCT('Calc| Project Costs'!U$10:U$1009,1*('Calc| Project Costs'!$G$10:$G$1009=$B94),'Calc| Project Costs'!$BV$10:$BV$1009)/10^3),
""))</f>
        <v/>
      </c>
      <c r="Q94" s="213" t="str" cm="1">
        <f t="array" ref="Q94">IF($B93='Output| AER'!$B$21,
IF(AND(ABS(Q90*10^3-(SUM(SUMPRODUCT('Calc| Project Costs'!$BV$10:$BV$1009,'Calc| Project Costs'!AD$10:AD$1009)+SUMPRODUCT('Calc| Project Costs'!$BV$10:$BV$1009,'Calc| Project Costs'!BJ$10:BJ$1009))+SUMPRODUCT(--('Input| Disposals'!$O$8:$O$57='Input| Setup'!$B$37),'Input| Disposals'!U$8:U$57)+Q93*10^3))&lt;0.000001,(ABS(Q90*10^3-(SUMPRODUCT('Calc| Project Costs'!$BV$10:$BV$1009,'Calc| Project Costs'!BR$10:BR$1009)))&lt;0.000001)),0,1),
IF(LEN($B94)&gt;0,
_xlfn.SWITCH($B94,
'Output| AER'!$B$17,SUMPRODUCT('Calc| Project Costs'!$BV$10:$BV$1009,'Calc| Project Costs'!BB$10:BB$1009)/10^3,
'Output| AER'!$B$18,IF(LEN($B93)&gt;0,SUM(Q$9:Q93),0),
'Output| AER'!$B$19,(SUMPRODUCT('Calc| Project Costs'!AD$10:AD$1009,'Calc| Project Costs'!$BV$10:$BV$1009)+SUMPRODUCT('Calc| Project Costs'!BJ$10:BJ$1009,'Calc| Project Costs'!$BV$10:$BV$1009))/10^3,
'Output| AER'!$B$20,SUMPRODUCT(--('Input| Disposals'!$O$8:$O$57='Input| Setup'!$B$37),'Input| Disposals'!U$8:U$57)/10^3,
'Output| AER'!$B$21,Q91-Q92-Q93,
'Output| AER'!$B$23,"",
'Output| AER'!$B$24,'Input| Type 2 capcons'!Q$46/10^3,
SUMPRODUCT('Calc| Project Costs'!V$10:V$1009,1*('Calc| Project Costs'!$G$10:$G$1009=$B94),'Calc| Project Costs'!$BV$10:$BV$1009)/10^3),
""))</f>
        <v/>
      </c>
      <c r="R94" s="213" t="str" cm="1">
        <f t="array" ref="R94">IF($B93='Output| AER'!$B$21,
IF(AND(ABS(R90*10^3-(SUM(SUMPRODUCT('Calc| Project Costs'!$BV$10:$BV$1009,'Calc| Project Costs'!AE$10:AE$1009)+SUMPRODUCT('Calc| Project Costs'!$BV$10:$BV$1009,'Calc| Project Costs'!BK$10:BK$1009))+SUMPRODUCT(--('Input| Disposals'!$O$8:$O$57='Input| Setup'!$B$37),'Input| Disposals'!V$8:V$57)+R93*10^3))&lt;0.000001,(ABS(R90*10^3-(SUMPRODUCT('Calc| Project Costs'!$BV$10:$BV$1009,'Calc| Project Costs'!BS$10:BS$1009)))&lt;0.000001)),0,1),
IF(LEN($B94)&gt;0,
_xlfn.SWITCH($B94,
'Output| AER'!$B$17,SUMPRODUCT('Calc| Project Costs'!$BV$10:$BV$1009,'Calc| Project Costs'!BC$10:BC$1009)/10^3,
'Output| AER'!$B$18,IF(LEN($B93)&gt;0,SUM(R$9:R93),0),
'Output| AER'!$B$19,(SUMPRODUCT('Calc| Project Costs'!AE$10:AE$1009,'Calc| Project Costs'!$BV$10:$BV$1009)+SUMPRODUCT('Calc| Project Costs'!BK$10:BK$1009,'Calc| Project Costs'!$BV$10:$BV$1009))/10^3,
'Output| AER'!$B$20,SUMPRODUCT(--('Input| Disposals'!$O$8:$O$57='Input| Setup'!$B$37),'Input| Disposals'!V$8:V$57)/10^3,
'Output| AER'!$B$21,R91-R92-R93,
'Output| AER'!$B$23,"",
'Output| AER'!$B$24,'Input| Type 2 capcons'!R$46/10^3,
SUMPRODUCT('Calc| Project Costs'!W$10:W$1009,1*('Calc| Project Costs'!$G$10:$G$1009=$B94),'Calc| Project Costs'!$BV$10:$BV$1009)/10^3),
""))</f>
        <v/>
      </c>
      <c r="S94" s="214" t="str">
        <f>IF(B93='Output| AER'!$B$21,ROUND(S93-'Output| PTRM (DFA)'!$I$223,9),IF(OR(B94='Output| AER'!$B$23,AND(B94="",B93=""),AND(B94="",B93='Output| AER'!$B$24)),"",IFERROR(SUM(N94:R94),0)))</f>
        <v/>
      </c>
    </row>
    <row r="95" spans="2:19" ht="12.75" customHeight="1" x14ac:dyDescent="0.2">
      <c r="B95" s="125" t="str" cm="1">
        <f t="array" ref="B95">IFERROR(_xlfn.LET(_xlpm.x, INDEX(_xlfn.VSTACK(_xlfn.UNIQUE(_xlfn._xlws.FILTER('Input| Projects'!$G$10:$G$1009,'Input| Projects'!$G$10:$G$1009&lt;&gt;"")),'Output| AER'!$B$17:$B$24),ROW(A87)),IF(_xlpm.x=0,"",_xlpm.x)),"")</f>
        <v/>
      </c>
      <c r="C95" s="213" t="str" cm="1">
        <f t="array" ref="C95">IF($B94='Output| AER'!$B$21,
IF(AND(ABS(C91*10^3-(SUM(SUMPRODUCT('Calc| Project Costs'!$BU$10:$BU$1009,'Calc| Project Costs'!Y$10:Y$1009)+SUMPRODUCT('Calc| Project Costs'!$BU$10:$BU$1009,'Calc| Project Costs'!BE$10:BE$1009))+SUMPRODUCT(--('Input| Disposals'!$O$8:$O$57='Input| Setup'!$B$36),'Input| Disposals'!P$8:P$57)+C94*10^3))&lt;0.000001,(ABS(C91*10^3-(SUMPRODUCT('Calc| Project Costs'!$BU$10:$BU$1009,'Calc| Project Costs'!BM$10:BM$1009)))&lt;0.000001)),0,1),
IF(LEN($B95)&gt;0,
_xlfn.SWITCH($B95,
'Output| AER'!$B$17,SUMPRODUCT('Calc| Project Costs'!$BU$10:$BU$1009,'Calc| Project Costs'!AW$10:AW$1009)/10^3,
'Output| AER'!$B$18,IF(LEN($B94)&gt;0,SUM(C$9:C94),0),
'Output| AER'!$B$19,(SUMPRODUCT('Calc| Project Costs'!Y$10:Y$1009,'Calc| Project Costs'!$BU$10:$BU$1009)+SUMPRODUCT('Calc| Project Costs'!BE$10:BE$1009,'Calc| Project Costs'!$BU$10:$BU$1009))/10^3,
'Output| AER'!$B$20,SUMPRODUCT(--('Input| Disposals'!$O$8:$O$57='Input| Setup'!$B$36),'Input| Disposals'!P$8:P$57)/10^3,
'Output| AER'!$B$21,C92-C93-C94,
'Output| AER'!$B$23,"",
'Output| AER'!$B$24,'Input| Type 2 capcons'!C$46/10^3,
SUMPRODUCT('Calc| Project Costs'!Q$10:Q$1009,1*('Calc| Project Costs'!$G$10:$G$1009=$B95),'Calc| Project Costs'!$BU$10:$BU$1009)/10^3),
""))</f>
        <v/>
      </c>
      <c r="D95" s="213" t="str" cm="1">
        <f t="array" ref="D95">IF($B94='Output| AER'!$B$21,
IF(AND(ABS(D91*10^3-(SUM(SUMPRODUCT('Calc| Project Costs'!$BU$10:$BU$1009,'Calc| Project Costs'!Z$10:Z$1009)+SUMPRODUCT('Calc| Project Costs'!$BU$10:$BU$1009,'Calc| Project Costs'!BF$10:BF$1009))+SUMPRODUCT(--('Input| Disposals'!$O$8:$O$57='Input| Setup'!$B$36),'Input| Disposals'!Q$8:Q$57)+D94*10^3))&lt;0.000001,(ABS(D91*10^3-(SUMPRODUCT('Calc| Project Costs'!$BU$10:$BU$1009,'Calc| Project Costs'!BN$10:BN$1009)))&lt;0.000001)),0,1),
IF(LEN($B95)&gt;0,
_xlfn.SWITCH($B95,
'Output| AER'!$B$17,SUMPRODUCT('Calc| Project Costs'!$BU$10:$BU$1009,'Calc| Project Costs'!AX$10:AX$1009)/10^3,
'Output| AER'!$B$18,IF(LEN($B94)&gt;0,SUM(D$9:D94),0),
'Output| AER'!$B$19,(SUMPRODUCT('Calc| Project Costs'!Z$10:Z$1009,'Calc| Project Costs'!$BU$10:$BU$1009)+SUMPRODUCT('Calc| Project Costs'!BF$10:BF$1009,'Calc| Project Costs'!$BU$10:$BU$1009))/10^3,
'Output| AER'!$B$20,SUMPRODUCT(--('Input| Disposals'!$O$8:$O$57='Input| Setup'!$B$36),'Input| Disposals'!Q$8:Q$57)/10^3,
'Output| AER'!$B$21,D92-D93-D94,
'Output| AER'!$B$23,"",
'Output| AER'!$B$24,'Input| Type 2 capcons'!D$46/10^3,
SUMPRODUCT('Calc| Project Costs'!R$10:R$1009,1*('Calc| Project Costs'!$G$10:$G$1009=$B95),'Calc| Project Costs'!$BU$10:$BU$1009)/10^3),
""))</f>
        <v/>
      </c>
      <c r="E95" s="213" t="str" cm="1">
        <f t="array" ref="E95">IF($B94='Output| AER'!$B$21,
IF(AND(ABS(E91*10^3-(SUM(SUMPRODUCT('Calc| Project Costs'!$BU$10:$BU$1009,'Calc| Project Costs'!AA$10:AA$1009)+SUMPRODUCT('Calc| Project Costs'!$BU$10:$BU$1009,'Calc| Project Costs'!BG$10:BG$1009))+SUMPRODUCT(--('Input| Disposals'!$O$8:$O$57='Input| Setup'!$B$36),'Input| Disposals'!R$8:R$57)+E94*10^3))&lt;0.000001,(ABS(E91*10^3-(SUMPRODUCT('Calc| Project Costs'!$BU$10:$BU$1009,'Calc| Project Costs'!BO$10:BO$1009)))&lt;0.000001)),0,1),
IF(LEN($B95)&gt;0,
_xlfn.SWITCH($B95,
'Output| AER'!$B$17,SUMPRODUCT('Calc| Project Costs'!$BU$10:$BU$1009,'Calc| Project Costs'!AY$10:AY$1009)/10^3,
'Output| AER'!$B$18,IF(LEN($B94)&gt;0,SUM(E$9:E94),0),
'Output| AER'!$B$19,(SUMPRODUCT('Calc| Project Costs'!AA$10:AA$1009,'Calc| Project Costs'!$BU$10:$BU$1009)+SUMPRODUCT('Calc| Project Costs'!BG$10:BG$1009,'Calc| Project Costs'!$BU$10:$BU$1009))/10^3,
'Output| AER'!$B$20,SUMPRODUCT(--('Input| Disposals'!$O$8:$O$57='Input| Setup'!$B$36),'Input| Disposals'!R$8:R$57)/10^3,
'Output| AER'!$B$21,E92-E93-E94,
'Output| AER'!$B$23,"",
'Output| AER'!$B$24,'Input| Type 2 capcons'!E$46/10^3,
SUMPRODUCT('Calc| Project Costs'!S$10:S$1009,1*('Calc| Project Costs'!$G$10:$G$1009=$B95),'Calc| Project Costs'!$BU$10:$BU$1009)/10^3),
""))</f>
        <v/>
      </c>
      <c r="F95" s="213" t="str" cm="1">
        <f t="array" ref="F95">IF($B94='Output| AER'!$B$21,
IF(AND(ABS(F91*10^3-(SUM(SUMPRODUCT('Calc| Project Costs'!$BU$10:$BU$1009,'Calc| Project Costs'!AB$10:AB$1009)+SUMPRODUCT('Calc| Project Costs'!$BU$10:$BU$1009,'Calc| Project Costs'!BH$10:BH$1009))+SUMPRODUCT(--('Input| Disposals'!$O$8:$O$57='Input| Setup'!$B$36),'Input| Disposals'!S$8:S$57)+F94*10^3))&lt;0.000001,(ABS(F91*10^3-(SUMPRODUCT('Calc| Project Costs'!$BU$10:$BU$1009,'Calc| Project Costs'!BP$10:BP$1009)))&lt;0.000001)),0,1),
IF(LEN($B95)&gt;0,
_xlfn.SWITCH($B95,
'Output| AER'!$B$17,SUMPRODUCT('Calc| Project Costs'!$BU$10:$BU$1009,'Calc| Project Costs'!AZ$10:AZ$1009)/10^3,
'Output| AER'!$B$18,IF(LEN($B94)&gt;0,SUM(F$9:F94),0),
'Output| AER'!$B$19,(SUMPRODUCT('Calc| Project Costs'!AB$10:AB$1009,'Calc| Project Costs'!$BU$10:$BU$1009)+SUMPRODUCT('Calc| Project Costs'!BH$10:BH$1009,'Calc| Project Costs'!$BU$10:$BU$1009))/10^3,
'Output| AER'!$B$20,SUMPRODUCT(--('Input| Disposals'!$O$8:$O$57='Input| Setup'!$B$36),'Input| Disposals'!S$8:S$57)/10^3,
'Output| AER'!$B$21,F92-F93-F94,
'Output| AER'!$B$23,"",
'Output| AER'!$B$24,'Input| Type 2 capcons'!F$46/10^3,
SUMPRODUCT('Calc| Project Costs'!T$10:T$1009,1*('Calc| Project Costs'!$G$10:$G$1009=$B95),'Calc| Project Costs'!$BU$10:$BU$1009)/10^3),
""))</f>
        <v/>
      </c>
      <c r="G95" s="213" t="str" cm="1">
        <f t="array" ref="G95">IF($B94='Output| AER'!$B$21,
IF(AND(ABS(G91*10^3-(SUM(SUMPRODUCT('Calc| Project Costs'!$BU$10:$BU$1009,'Calc| Project Costs'!AC$10:AC$1009)+SUMPRODUCT('Calc| Project Costs'!$BU$10:$BU$1009,'Calc| Project Costs'!BI$10:BI$1009))+SUMPRODUCT(--('Input| Disposals'!$O$8:$O$57='Input| Setup'!$B$36),'Input| Disposals'!T$8:T$57)+G94*10^3))&lt;0.000001,(ABS(G91*10^3-(SUMPRODUCT('Calc| Project Costs'!$BU$10:$BU$1009,'Calc| Project Costs'!BQ$10:BQ$1009)))&lt;0.000001)),0,1),
IF(LEN($B95)&gt;0,
_xlfn.SWITCH($B95,
'Output| AER'!$B$17,SUMPRODUCT('Calc| Project Costs'!$BU$10:$BU$1009,'Calc| Project Costs'!BA$10:BA$1009)/10^3,
'Output| AER'!$B$18,IF(LEN($B94)&gt;0,SUM(G$9:G94),0),
'Output| AER'!$B$19,(SUMPRODUCT('Calc| Project Costs'!AC$10:AC$1009,'Calc| Project Costs'!$BU$10:$BU$1009)+SUMPRODUCT('Calc| Project Costs'!BI$10:BI$1009,'Calc| Project Costs'!$BU$10:$BU$1009))/10^3,
'Output| AER'!$B$20,SUMPRODUCT(--('Input| Disposals'!$O$8:$O$57='Input| Setup'!$B$36),'Input| Disposals'!T$8:T$57)/10^3,
'Output| AER'!$B$21,G92-G93-G94,
'Output| AER'!$B$23,"",
'Output| AER'!$B$24,'Input| Type 2 capcons'!G$46/10^3,
SUMPRODUCT('Calc| Project Costs'!U$10:U$1009,1*('Calc| Project Costs'!$G$10:$G$1009=$B95),'Calc| Project Costs'!$BU$10:$BU$1009)/10^3),
""))</f>
        <v/>
      </c>
      <c r="H95" s="213" t="str" cm="1">
        <f t="array" ref="H95">IF($B94='Output| AER'!$B$21,
IF(AND(ABS(H91*10^3-(SUM(SUMPRODUCT('Calc| Project Costs'!$BU$10:$BU$1009,'Calc| Project Costs'!AD$10:AD$1009)+SUMPRODUCT('Calc| Project Costs'!$BU$10:$BU$1009,'Calc| Project Costs'!BJ$10:BJ$1009))+SUMPRODUCT(--('Input| Disposals'!$O$8:$O$57='Input| Setup'!$B$36),'Input| Disposals'!U$8:U$57)+H94*10^3))&lt;0.000001,(ABS(H91*10^3-(SUMPRODUCT('Calc| Project Costs'!$BU$10:$BU$1009,'Calc| Project Costs'!BR$10:BR$1009)))&lt;0.000001)),0,1),
IF(LEN($B95)&gt;0,
_xlfn.SWITCH($B95,
'Output| AER'!$B$17,SUMPRODUCT('Calc| Project Costs'!$BU$10:$BU$1009,'Calc| Project Costs'!BB$10:BB$1009)/10^3,
'Output| AER'!$B$18,IF(LEN($B94)&gt;0,SUM(H$9:H94),0),
'Output| AER'!$B$19,(SUMPRODUCT('Calc| Project Costs'!AD$10:AD$1009,'Calc| Project Costs'!$BU$10:$BU$1009)+SUMPRODUCT('Calc| Project Costs'!BJ$10:BJ$1009,'Calc| Project Costs'!$BU$10:$BU$1009))/10^3,
'Output| AER'!$B$20,SUMPRODUCT(--('Input| Disposals'!$O$8:$O$57='Input| Setup'!$B$36),'Input| Disposals'!U$8:U$57)/10^3,
'Output| AER'!$B$21,H92-H93-H94,
'Output| AER'!$B$23,"",
'Output| AER'!$B$24,'Input| Type 2 capcons'!H$46/10^3,
SUMPRODUCT('Calc| Project Costs'!V$10:V$1009,1*('Calc| Project Costs'!$G$10:$G$1009=$B95),'Calc| Project Costs'!$BU$10:$BU$1009)/10^3),
""))</f>
        <v/>
      </c>
      <c r="I95" s="213" t="str" cm="1">
        <f t="array" ref="I95">IF($B94='Output| AER'!$B$21,
IF(AND(ABS(I91*10^3-(SUM(SUMPRODUCT('Calc| Project Costs'!$BU$10:$BU$1009,'Calc| Project Costs'!AE$10:AE$1009)+SUMPRODUCT('Calc| Project Costs'!$BU$10:$BU$1009,'Calc| Project Costs'!BK$10:BK$1009))+SUMPRODUCT(--('Input| Disposals'!$O$8:$O$57='Input| Setup'!$B$36),'Input| Disposals'!V$8:V$57)+I94*10^3))&lt;0.000001,(ABS(I91*10^3-(SUMPRODUCT('Calc| Project Costs'!$BU$10:$BU$1009,'Calc| Project Costs'!BS$10:BS$1009)))&lt;0.000001)),0,1),
IF(LEN($B95)&gt;0,
_xlfn.SWITCH($B95,
'Output| AER'!$B$17,SUMPRODUCT('Calc| Project Costs'!$BU$10:$BU$1009,'Calc| Project Costs'!BC$10:BC$1009)/10^3,
'Output| AER'!$B$18,IF(LEN($B94)&gt;0,SUM(I$9:I94),0),
'Output| AER'!$B$19,(SUMPRODUCT('Calc| Project Costs'!AE$10:AE$1009,'Calc| Project Costs'!$BU$10:$BU$1009)+SUMPRODUCT('Calc| Project Costs'!BK$10:BK$1009,'Calc| Project Costs'!$BU$10:$BU$1009))/10^3,
'Output| AER'!$B$20,SUMPRODUCT(--('Input| Disposals'!$O$8:$O$57='Input| Setup'!$B$36),'Input| Disposals'!V$8:V$57)/10^3,
'Output| AER'!$B$21,I92-I93-I94,
'Output| AER'!$B$23,"",
'Output| AER'!$B$24,'Input| Type 2 capcons'!I$46/10^3,
SUMPRODUCT('Calc| Project Costs'!W$10:W$1009,1*('Calc| Project Costs'!$G$10:$G$1009=$B95),'Calc| Project Costs'!$BU$10:$BU$1009)/10^3),
""))</f>
        <v/>
      </c>
      <c r="J95" s="214" t="str">
        <f>IF(B94='Output| AER'!$B$21,ROUND(J94-'Output| PTRM (SCS)'!$I$223,9),IF(OR(B95='Output| AER'!$B$23,AND(B95="",B94=""),AND(B95="",B94='Output| AER'!$B$24)),"",IFERROR(SUM(E95:I95),0)))</f>
        <v/>
      </c>
      <c r="L95" s="213" t="str" cm="1">
        <f t="array" ref="L95">IF($B94='Output| AER'!$B$21,
IF(AND(ABS(L91*10^3-(SUM(SUMPRODUCT('Calc| Project Costs'!$BV$10:$BV$1009,'Calc| Project Costs'!Y$10:Y$1009)+SUMPRODUCT('Calc| Project Costs'!$BV$10:$BV$1009,'Calc| Project Costs'!BE$10:BE$1009))+SUMPRODUCT(--('Input| Disposals'!$O$8:$O$57='Input| Setup'!$B$37),'Input| Disposals'!P$8:P$57)+L94*10^3))&lt;0.000001,(ABS(L91*10^3-(SUMPRODUCT('Calc| Project Costs'!$BV$10:$BV$1009,'Calc| Project Costs'!BM$10:BM$1009)))&lt;0.000001)),0,1),
IF(LEN($B95)&gt;0,
_xlfn.SWITCH($B95,
'Output| AER'!$B$17,SUMPRODUCT('Calc| Project Costs'!$BV$10:$BV$1009,'Calc| Project Costs'!AW$10:AW$1009)/10^3,
'Output| AER'!$B$18,IF(LEN($B94)&gt;0,SUM(L$9:L94),0),
'Output| AER'!$B$19,(SUMPRODUCT('Calc| Project Costs'!Y$10:Y$1009,'Calc| Project Costs'!$BV$10:$BV$1009)+SUMPRODUCT('Calc| Project Costs'!BE$10:BE$1009,'Calc| Project Costs'!$BV$10:$BV$1009))/10^3,
'Output| AER'!$B$20,SUMPRODUCT(--('Input| Disposals'!$O$8:$O$57='Input| Setup'!$B$37),'Input| Disposals'!P$8:P$57)/10^3,
'Output| AER'!$B$21,L92-L93-L94,
'Output| AER'!$B$23,"",
'Output| AER'!$B$24,'Input| Type 2 capcons'!L$46/10^3,
SUMPRODUCT('Calc| Project Costs'!Q$10:Q$1009,1*('Calc| Project Costs'!$G$10:$G$1009=$B95),'Calc| Project Costs'!$BV$10:$BV$1009)/10^3),
""))</f>
        <v/>
      </c>
      <c r="M95" s="213" t="str" cm="1">
        <f t="array" ref="M95">IF($B94='Output| AER'!$B$21,
IF(AND(ABS(M91*10^3-(SUM(SUMPRODUCT('Calc| Project Costs'!$BV$10:$BV$1009,'Calc| Project Costs'!Z$10:Z$1009)+SUMPRODUCT('Calc| Project Costs'!$BV$10:$BV$1009,'Calc| Project Costs'!BF$10:BF$1009))+SUMPRODUCT(--('Input| Disposals'!$O$8:$O$57='Input| Setup'!$B$37),'Input| Disposals'!Q$8:Q$57)+M94*10^3))&lt;0.000001,(ABS(M91*10^3-(SUMPRODUCT('Calc| Project Costs'!$BV$10:$BV$1009,'Calc| Project Costs'!BN$10:BN$1009)))&lt;0.000001)),0,1),
IF(LEN($B95)&gt;0,
_xlfn.SWITCH($B95,
'Output| AER'!$B$17,SUMPRODUCT('Calc| Project Costs'!$BV$10:$BV$1009,'Calc| Project Costs'!AX$10:AX$1009)/10^3,
'Output| AER'!$B$18,IF(LEN($B94)&gt;0,SUM(M$9:M94),0),
'Output| AER'!$B$19,(SUMPRODUCT('Calc| Project Costs'!Z$10:Z$1009,'Calc| Project Costs'!$BV$10:$BV$1009)+SUMPRODUCT('Calc| Project Costs'!BF$10:BF$1009,'Calc| Project Costs'!$BV$10:$BV$1009))/10^3,
'Output| AER'!$B$20,SUMPRODUCT(--('Input| Disposals'!$O$8:$O$57='Input| Setup'!$B$37),'Input| Disposals'!Q$8:Q$57)/10^3,
'Output| AER'!$B$21,M92-M93-M94,
'Output| AER'!$B$23,"",
'Output| AER'!$B$24,'Input| Type 2 capcons'!M$46/10^3,
SUMPRODUCT('Calc| Project Costs'!R$10:R$1009,1*('Calc| Project Costs'!$G$10:$G$1009=$B95),'Calc| Project Costs'!$BV$10:$BV$1009)/10^3),
""))</f>
        <v/>
      </c>
      <c r="N95" s="213" t="str" cm="1">
        <f t="array" ref="N95">IF($B94='Output| AER'!$B$21,
IF(AND(ABS(N91*10^3-(SUM(SUMPRODUCT('Calc| Project Costs'!$BV$10:$BV$1009,'Calc| Project Costs'!AA$10:AA$1009)+SUMPRODUCT('Calc| Project Costs'!$BV$10:$BV$1009,'Calc| Project Costs'!BG$10:BG$1009))+SUMPRODUCT(--('Input| Disposals'!$O$8:$O$57='Input| Setup'!$B$37),'Input| Disposals'!R$8:R$57)+N94*10^3))&lt;0.000001,(ABS(N91*10^3-(SUMPRODUCT('Calc| Project Costs'!$BV$10:$BV$1009,'Calc| Project Costs'!BO$10:BO$1009)))&lt;0.000001)),0,1),
IF(LEN($B95)&gt;0,
_xlfn.SWITCH($B95,
'Output| AER'!$B$17,SUMPRODUCT('Calc| Project Costs'!$BV$10:$BV$1009,'Calc| Project Costs'!AY$10:AY$1009)/10^3,
'Output| AER'!$B$18,IF(LEN($B94)&gt;0,SUM(N$9:N94),0),
'Output| AER'!$B$19,(SUMPRODUCT('Calc| Project Costs'!AA$10:AA$1009,'Calc| Project Costs'!$BV$10:$BV$1009)+SUMPRODUCT('Calc| Project Costs'!BG$10:BG$1009,'Calc| Project Costs'!$BV$10:$BV$1009))/10^3,
'Output| AER'!$B$20,SUMPRODUCT(--('Input| Disposals'!$O$8:$O$57='Input| Setup'!$B$37),'Input| Disposals'!R$8:R$57)/10^3,
'Output| AER'!$B$21,N92-N93-N94,
'Output| AER'!$B$23,"",
'Output| AER'!$B$24,'Input| Type 2 capcons'!N$46/10^3,
SUMPRODUCT('Calc| Project Costs'!S$10:S$1009,1*('Calc| Project Costs'!$G$10:$G$1009=$B95),'Calc| Project Costs'!$BV$10:$BV$1009)/10^3),
""))</f>
        <v/>
      </c>
      <c r="O95" s="213" t="str" cm="1">
        <f t="array" ref="O95">IF($B94='Output| AER'!$B$21,
IF(AND(ABS(O91*10^3-(SUM(SUMPRODUCT('Calc| Project Costs'!$BV$10:$BV$1009,'Calc| Project Costs'!AB$10:AB$1009)+SUMPRODUCT('Calc| Project Costs'!$BV$10:$BV$1009,'Calc| Project Costs'!BH$10:BH$1009))+SUMPRODUCT(--('Input| Disposals'!$O$8:$O$57='Input| Setup'!$B$37),'Input| Disposals'!S$8:S$57)+O94*10^3))&lt;0.000001,(ABS(O91*10^3-(SUMPRODUCT('Calc| Project Costs'!$BV$10:$BV$1009,'Calc| Project Costs'!BP$10:BP$1009)))&lt;0.000001)),0,1),
IF(LEN($B95)&gt;0,
_xlfn.SWITCH($B95,
'Output| AER'!$B$17,SUMPRODUCT('Calc| Project Costs'!$BV$10:$BV$1009,'Calc| Project Costs'!AZ$10:AZ$1009)/10^3,
'Output| AER'!$B$18,IF(LEN($B94)&gt;0,SUM(O$9:O94),0),
'Output| AER'!$B$19,(SUMPRODUCT('Calc| Project Costs'!AB$10:AB$1009,'Calc| Project Costs'!$BV$10:$BV$1009)+SUMPRODUCT('Calc| Project Costs'!BH$10:BH$1009,'Calc| Project Costs'!$BV$10:$BV$1009))/10^3,
'Output| AER'!$B$20,SUMPRODUCT(--('Input| Disposals'!$O$8:$O$57='Input| Setup'!$B$37),'Input| Disposals'!S$8:S$57)/10^3,
'Output| AER'!$B$21,O92-O93-O94,
'Output| AER'!$B$23,"",
'Output| AER'!$B$24,'Input| Type 2 capcons'!O$46/10^3,
SUMPRODUCT('Calc| Project Costs'!T$10:T$1009,1*('Calc| Project Costs'!$G$10:$G$1009=$B95),'Calc| Project Costs'!$BV$10:$BV$1009)/10^3),
""))</f>
        <v/>
      </c>
      <c r="P95" s="213" t="str" cm="1">
        <f t="array" ref="P95">IF($B94='Output| AER'!$B$21,
IF(AND(ABS(P91*10^3-(SUM(SUMPRODUCT('Calc| Project Costs'!$BV$10:$BV$1009,'Calc| Project Costs'!AC$10:AC$1009)+SUMPRODUCT('Calc| Project Costs'!$BV$10:$BV$1009,'Calc| Project Costs'!BI$10:BI$1009))+SUMPRODUCT(--('Input| Disposals'!$O$8:$O$57='Input| Setup'!$B$37),'Input| Disposals'!T$8:T$57)+P94*10^3))&lt;0.000001,(ABS(P91*10^3-(SUMPRODUCT('Calc| Project Costs'!$BV$10:$BV$1009,'Calc| Project Costs'!BQ$10:BQ$1009)))&lt;0.000001)),0,1),
IF(LEN($B95)&gt;0,
_xlfn.SWITCH($B95,
'Output| AER'!$B$17,SUMPRODUCT('Calc| Project Costs'!$BV$10:$BV$1009,'Calc| Project Costs'!BA$10:BA$1009)/10^3,
'Output| AER'!$B$18,IF(LEN($B94)&gt;0,SUM(P$9:P94),0),
'Output| AER'!$B$19,(SUMPRODUCT('Calc| Project Costs'!AC$10:AC$1009,'Calc| Project Costs'!$BV$10:$BV$1009)+SUMPRODUCT('Calc| Project Costs'!BI$10:BI$1009,'Calc| Project Costs'!$BV$10:$BV$1009))/10^3,
'Output| AER'!$B$20,SUMPRODUCT(--('Input| Disposals'!$O$8:$O$57='Input| Setup'!$B$37),'Input| Disposals'!T$8:T$57)/10^3,
'Output| AER'!$B$21,P92-P93-P94,
'Output| AER'!$B$23,"",
'Output| AER'!$B$24,'Input| Type 2 capcons'!P$46/10^3,
SUMPRODUCT('Calc| Project Costs'!U$10:U$1009,1*('Calc| Project Costs'!$G$10:$G$1009=$B95),'Calc| Project Costs'!$BV$10:$BV$1009)/10^3),
""))</f>
        <v/>
      </c>
      <c r="Q95" s="213" t="str" cm="1">
        <f t="array" ref="Q95">IF($B94='Output| AER'!$B$21,
IF(AND(ABS(Q91*10^3-(SUM(SUMPRODUCT('Calc| Project Costs'!$BV$10:$BV$1009,'Calc| Project Costs'!AD$10:AD$1009)+SUMPRODUCT('Calc| Project Costs'!$BV$10:$BV$1009,'Calc| Project Costs'!BJ$10:BJ$1009))+SUMPRODUCT(--('Input| Disposals'!$O$8:$O$57='Input| Setup'!$B$37),'Input| Disposals'!U$8:U$57)+Q94*10^3))&lt;0.000001,(ABS(Q91*10^3-(SUMPRODUCT('Calc| Project Costs'!$BV$10:$BV$1009,'Calc| Project Costs'!BR$10:BR$1009)))&lt;0.000001)),0,1),
IF(LEN($B95)&gt;0,
_xlfn.SWITCH($B95,
'Output| AER'!$B$17,SUMPRODUCT('Calc| Project Costs'!$BV$10:$BV$1009,'Calc| Project Costs'!BB$10:BB$1009)/10^3,
'Output| AER'!$B$18,IF(LEN($B94)&gt;0,SUM(Q$9:Q94),0),
'Output| AER'!$B$19,(SUMPRODUCT('Calc| Project Costs'!AD$10:AD$1009,'Calc| Project Costs'!$BV$10:$BV$1009)+SUMPRODUCT('Calc| Project Costs'!BJ$10:BJ$1009,'Calc| Project Costs'!$BV$10:$BV$1009))/10^3,
'Output| AER'!$B$20,SUMPRODUCT(--('Input| Disposals'!$O$8:$O$57='Input| Setup'!$B$37),'Input| Disposals'!U$8:U$57)/10^3,
'Output| AER'!$B$21,Q92-Q93-Q94,
'Output| AER'!$B$23,"",
'Output| AER'!$B$24,'Input| Type 2 capcons'!Q$46/10^3,
SUMPRODUCT('Calc| Project Costs'!V$10:V$1009,1*('Calc| Project Costs'!$G$10:$G$1009=$B95),'Calc| Project Costs'!$BV$10:$BV$1009)/10^3),
""))</f>
        <v/>
      </c>
      <c r="R95" s="213" t="str" cm="1">
        <f t="array" ref="R95">IF($B94='Output| AER'!$B$21,
IF(AND(ABS(R91*10^3-(SUM(SUMPRODUCT('Calc| Project Costs'!$BV$10:$BV$1009,'Calc| Project Costs'!AE$10:AE$1009)+SUMPRODUCT('Calc| Project Costs'!$BV$10:$BV$1009,'Calc| Project Costs'!BK$10:BK$1009))+SUMPRODUCT(--('Input| Disposals'!$O$8:$O$57='Input| Setup'!$B$37),'Input| Disposals'!V$8:V$57)+R94*10^3))&lt;0.000001,(ABS(R91*10^3-(SUMPRODUCT('Calc| Project Costs'!$BV$10:$BV$1009,'Calc| Project Costs'!BS$10:BS$1009)))&lt;0.000001)),0,1),
IF(LEN($B95)&gt;0,
_xlfn.SWITCH($B95,
'Output| AER'!$B$17,SUMPRODUCT('Calc| Project Costs'!$BV$10:$BV$1009,'Calc| Project Costs'!BC$10:BC$1009)/10^3,
'Output| AER'!$B$18,IF(LEN($B94)&gt;0,SUM(R$9:R94),0),
'Output| AER'!$B$19,(SUMPRODUCT('Calc| Project Costs'!AE$10:AE$1009,'Calc| Project Costs'!$BV$10:$BV$1009)+SUMPRODUCT('Calc| Project Costs'!BK$10:BK$1009,'Calc| Project Costs'!$BV$10:$BV$1009))/10^3,
'Output| AER'!$B$20,SUMPRODUCT(--('Input| Disposals'!$O$8:$O$57='Input| Setup'!$B$37),'Input| Disposals'!V$8:V$57)/10^3,
'Output| AER'!$B$21,R92-R93-R94,
'Output| AER'!$B$23,"",
'Output| AER'!$B$24,'Input| Type 2 capcons'!R$46/10^3,
SUMPRODUCT('Calc| Project Costs'!W$10:W$1009,1*('Calc| Project Costs'!$G$10:$G$1009=$B95),'Calc| Project Costs'!$BV$10:$BV$1009)/10^3),
""))</f>
        <v/>
      </c>
      <c r="S95" s="214" t="str">
        <f>IF(B94='Output| AER'!$B$21,ROUND(S94-'Output| PTRM (DFA)'!$I$223,9),IF(OR(B95='Output| AER'!$B$23,AND(B95="",B94=""),AND(B95="",B94='Output| AER'!$B$24)),"",IFERROR(SUM(N95:R95),0)))</f>
        <v/>
      </c>
    </row>
    <row r="96" spans="2:19" ht="12.75" customHeight="1" x14ac:dyDescent="0.2">
      <c r="B96" s="125" t="str" cm="1">
        <f t="array" ref="B96">IFERROR(_xlfn.LET(_xlpm.x, INDEX(_xlfn.VSTACK(_xlfn.UNIQUE(_xlfn._xlws.FILTER('Input| Projects'!$G$10:$G$1009,'Input| Projects'!$G$10:$G$1009&lt;&gt;"")),'Output| AER'!$B$17:$B$24),ROW(A88)),IF(_xlpm.x=0,"",_xlpm.x)),"")</f>
        <v/>
      </c>
      <c r="C96" s="213" t="str" cm="1">
        <f t="array" ref="C96">IF($B95='Output| AER'!$B$21,
IF(AND(ABS(C92*10^3-(SUM(SUMPRODUCT('Calc| Project Costs'!$BU$10:$BU$1009,'Calc| Project Costs'!Y$10:Y$1009)+SUMPRODUCT('Calc| Project Costs'!$BU$10:$BU$1009,'Calc| Project Costs'!BE$10:BE$1009))+SUMPRODUCT(--('Input| Disposals'!$O$8:$O$57='Input| Setup'!$B$36),'Input| Disposals'!P$8:P$57)+C95*10^3))&lt;0.000001,(ABS(C92*10^3-(SUMPRODUCT('Calc| Project Costs'!$BU$10:$BU$1009,'Calc| Project Costs'!BM$10:BM$1009)))&lt;0.000001)),0,1),
IF(LEN($B96)&gt;0,
_xlfn.SWITCH($B96,
'Output| AER'!$B$17,SUMPRODUCT('Calc| Project Costs'!$BU$10:$BU$1009,'Calc| Project Costs'!AW$10:AW$1009)/10^3,
'Output| AER'!$B$18,IF(LEN($B95)&gt;0,SUM(C$9:C95),0),
'Output| AER'!$B$19,(SUMPRODUCT('Calc| Project Costs'!Y$10:Y$1009,'Calc| Project Costs'!$BU$10:$BU$1009)+SUMPRODUCT('Calc| Project Costs'!BE$10:BE$1009,'Calc| Project Costs'!$BU$10:$BU$1009))/10^3,
'Output| AER'!$B$20,SUMPRODUCT(--('Input| Disposals'!$O$8:$O$57='Input| Setup'!$B$36),'Input| Disposals'!P$8:P$57)/10^3,
'Output| AER'!$B$21,C93-C94-C95,
'Output| AER'!$B$23,"",
'Output| AER'!$B$24,'Input| Type 2 capcons'!C$46/10^3,
SUMPRODUCT('Calc| Project Costs'!Q$10:Q$1009,1*('Calc| Project Costs'!$G$10:$G$1009=$B96),'Calc| Project Costs'!$BU$10:$BU$1009)/10^3),
""))</f>
        <v/>
      </c>
      <c r="D96" s="213" t="str" cm="1">
        <f t="array" ref="D96">IF($B95='Output| AER'!$B$21,
IF(AND(ABS(D92*10^3-(SUM(SUMPRODUCT('Calc| Project Costs'!$BU$10:$BU$1009,'Calc| Project Costs'!Z$10:Z$1009)+SUMPRODUCT('Calc| Project Costs'!$BU$10:$BU$1009,'Calc| Project Costs'!BF$10:BF$1009))+SUMPRODUCT(--('Input| Disposals'!$O$8:$O$57='Input| Setup'!$B$36),'Input| Disposals'!Q$8:Q$57)+D95*10^3))&lt;0.000001,(ABS(D92*10^3-(SUMPRODUCT('Calc| Project Costs'!$BU$10:$BU$1009,'Calc| Project Costs'!BN$10:BN$1009)))&lt;0.000001)),0,1),
IF(LEN($B96)&gt;0,
_xlfn.SWITCH($B96,
'Output| AER'!$B$17,SUMPRODUCT('Calc| Project Costs'!$BU$10:$BU$1009,'Calc| Project Costs'!AX$10:AX$1009)/10^3,
'Output| AER'!$B$18,IF(LEN($B95)&gt;0,SUM(D$9:D95),0),
'Output| AER'!$B$19,(SUMPRODUCT('Calc| Project Costs'!Z$10:Z$1009,'Calc| Project Costs'!$BU$10:$BU$1009)+SUMPRODUCT('Calc| Project Costs'!BF$10:BF$1009,'Calc| Project Costs'!$BU$10:$BU$1009))/10^3,
'Output| AER'!$B$20,SUMPRODUCT(--('Input| Disposals'!$O$8:$O$57='Input| Setup'!$B$36),'Input| Disposals'!Q$8:Q$57)/10^3,
'Output| AER'!$B$21,D93-D94-D95,
'Output| AER'!$B$23,"",
'Output| AER'!$B$24,'Input| Type 2 capcons'!D$46/10^3,
SUMPRODUCT('Calc| Project Costs'!R$10:R$1009,1*('Calc| Project Costs'!$G$10:$G$1009=$B96),'Calc| Project Costs'!$BU$10:$BU$1009)/10^3),
""))</f>
        <v/>
      </c>
      <c r="E96" s="213" t="str" cm="1">
        <f t="array" ref="E96">IF($B95='Output| AER'!$B$21,
IF(AND(ABS(E92*10^3-(SUM(SUMPRODUCT('Calc| Project Costs'!$BU$10:$BU$1009,'Calc| Project Costs'!AA$10:AA$1009)+SUMPRODUCT('Calc| Project Costs'!$BU$10:$BU$1009,'Calc| Project Costs'!BG$10:BG$1009))+SUMPRODUCT(--('Input| Disposals'!$O$8:$O$57='Input| Setup'!$B$36),'Input| Disposals'!R$8:R$57)+E95*10^3))&lt;0.000001,(ABS(E92*10^3-(SUMPRODUCT('Calc| Project Costs'!$BU$10:$BU$1009,'Calc| Project Costs'!BO$10:BO$1009)))&lt;0.000001)),0,1),
IF(LEN($B96)&gt;0,
_xlfn.SWITCH($B96,
'Output| AER'!$B$17,SUMPRODUCT('Calc| Project Costs'!$BU$10:$BU$1009,'Calc| Project Costs'!AY$10:AY$1009)/10^3,
'Output| AER'!$B$18,IF(LEN($B95)&gt;0,SUM(E$9:E95),0),
'Output| AER'!$B$19,(SUMPRODUCT('Calc| Project Costs'!AA$10:AA$1009,'Calc| Project Costs'!$BU$10:$BU$1009)+SUMPRODUCT('Calc| Project Costs'!BG$10:BG$1009,'Calc| Project Costs'!$BU$10:$BU$1009))/10^3,
'Output| AER'!$B$20,SUMPRODUCT(--('Input| Disposals'!$O$8:$O$57='Input| Setup'!$B$36),'Input| Disposals'!R$8:R$57)/10^3,
'Output| AER'!$B$21,E93-E94-E95,
'Output| AER'!$B$23,"",
'Output| AER'!$B$24,'Input| Type 2 capcons'!E$46/10^3,
SUMPRODUCT('Calc| Project Costs'!S$10:S$1009,1*('Calc| Project Costs'!$G$10:$G$1009=$B96),'Calc| Project Costs'!$BU$10:$BU$1009)/10^3),
""))</f>
        <v/>
      </c>
      <c r="F96" s="213" t="str" cm="1">
        <f t="array" ref="F96">IF($B95='Output| AER'!$B$21,
IF(AND(ABS(F92*10^3-(SUM(SUMPRODUCT('Calc| Project Costs'!$BU$10:$BU$1009,'Calc| Project Costs'!AB$10:AB$1009)+SUMPRODUCT('Calc| Project Costs'!$BU$10:$BU$1009,'Calc| Project Costs'!BH$10:BH$1009))+SUMPRODUCT(--('Input| Disposals'!$O$8:$O$57='Input| Setup'!$B$36),'Input| Disposals'!S$8:S$57)+F95*10^3))&lt;0.000001,(ABS(F92*10^3-(SUMPRODUCT('Calc| Project Costs'!$BU$10:$BU$1009,'Calc| Project Costs'!BP$10:BP$1009)))&lt;0.000001)),0,1),
IF(LEN($B96)&gt;0,
_xlfn.SWITCH($B96,
'Output| AER'!$B$17,SUMPRODUCT('Calc| Project Costs'!$BU$10:$BU$1009,'Calc| Project Costs'!AZ$10:AZ$1009)/10^3,
'Output| AER'!$B$18,IF(LEN($B95)&gt;0,SUM(F$9:F95),0),
'Output| AER'!$B$19,(SUMPRODUCT('Calc| Project Costs'!AB$10:AB$1009,'Calc| Project Costs'!$BU$10:$BU$1009)+SUMPRODUCT('Calc| Project Costs'!BH$10:BH$1009,'Calc| Project Costs'!$BU$10:$BU$1009))/10^3,
'Output| AER'!$B$20,SUMPRODUCT(--('Input| Disposals'!$O$8:$O$57='Input| Setup'!$B$36),'Input| Disposals'!S$8:S$57)/10^3,
'Output| AER'!$B$21,F93-F94-F95,
'Output| AER'!$B$23,"",
'Output| AER'!$B$24,'Input| Type 2 capcons'!F$46/10^3,
SUMPRODUCT('Calc| Project Costs'!T$10:T$1009,1*('Calc| Project Costs'!$G$10:$G$1009=$B96),'Calc| Project Costs'!$BU$10:$BU$1009)/10^3),
""))</f>
        <v/>
      </c>
      <c r="G96" s="213" t="str" cm="1">
        <f t="array" ref="G96">IF($B95='Output| AER'!$B$21,
IF(AND(ABS(G92*10^3-(SUM(SUMPRODUCT('Calc| Project Costs'!$BU$10:$BU$1009,'Calc| Project Costs'!AC$10:AC$1009)+SUMPRODUCT('Calc| Project Costs'!$BU$10:$BU$1009,'Calc| Project Costs'!BI$10:BI$1009))+SUMPRODUCT(--('Input| Disposals'!$O$8:$O$57='Input| Setup'!$B$36),'Input| Disposals'!T$8:T$57)+G95*10^3))&lt;0.000001,(ABS(G92*10^3-(SUMPRODUCT('Calc| Project Costs'!$BU$10:$BU$1009,'Calc| Project Costs'!BQ$10:BQ$1009)))&lt;0.000001)),0,1),
IF(LEN($B96)&gt;0,
_xlfn.SWITCH($B96,
'Output| AER'!$B$17,SUMPRODUCT('Calc| Project Costs'!$BU$10:$BU$1009,'Calc| Project Costs'!BA$10:BA$1009)/10^3,
'Output| AER'!$B$18,IF(LEN($B95)&gt;0,SUM(G$9:G95),0),
'Output| AER'!$B$19,(SUMPRODUCT('Calc| Project Costs'!AC$10:AC$1009,'Calc| Project Costs'!$BU$10:$BU$1009)+SUMPRODUCT('Calc| Project Costs'!BI$10:BI$1009,'Calc| Project Costs'!$BU$10:$BU$1009))/10^3,
'Output| AER'!$B$20,SUMPRODUCT(--('Input| Disposals'!$O$8:$O$57='Input| Setup'!$B$36),'Input| Disposals'!T$8:T$57)/10^3,
'Output| AER'!$B$21,G93-G94-G95,
'Output| AER'!$B$23,"",
'Output| AER'!$B$24,'Input| Type 2 capcons'!G$46/10^3,
SUMPRODUCT('Calc| Project Costs'!U$10:U$1009,1*('Calc| Project Costs'!$G$10:$G$1009=$B96),'Calc| Project Costs'!$BU$10:$BU$1009)/10^3),
""))</f>
        <v/>
      </c>
      <c r="H96" s="213" t="str" cm="1">
        <f t="array" ref="H96">IF($B95='Output| AER'!$B$21,
IF(AND(ABS(H92*10^3-(SUM(SUMPRODUCT('Calc| Project Costs'!$BU$10:$BU$1009,'Calc| Project Costs'!AD$10:AD$1009)+SUMPRODUCT('Calc| Project Costs'!$BU$10:$BU$1009,'Calc| Project Costs'!BJ$10:BJ$1009))+SUMPRODUCT(--('Input| Disposals'!$O$8:$O$57='Input| Setup'!$B$36),'Input| Disposals'!U$8:U$57)+H95*10^3))&lt;0.000001,(ABS(H92*10^3-(SUMPRODUCT('Calc| Project Costs'!$BU$10:$BU$1009,'Calc| Project Costs'!BR$10:BR$1009)))&lt;0.000001)),0,1),
IF(LEN($B96)&gt;0,
_xlfn.SWITCH($B96,
'Output| AER'!$B$17,SUMPRODUCT('Calc| Project Costs'!$BU$10:$BU$1009,'Calc| Project Costs'!BB$10:BB$1009)/10^3,
'Output| AER'!$B$18,IF(LEN($B95)&gt;0,SUM(H$9:H95),0),
'Output| AER'!$B$19,(SUMPRODUCT('Calc| Project Costs'!AD$10:AD$1009,'Calc| Project Costs'!$BU$10:$BU$1009)+SUMPRODUCT('Calc| Project Costs'!BJ$10:BJ$1009,'Calc| Project Costs'!$BU$10:$BU$1009))/10^3,
'Output| AER'!$B$20,SUMPRODUCT(--('Input| Disposals'!$O$8:$O$57='Input| Setup'!$B$36),'Input| Disposals'!U$8:U$57)/10^3,
'Output| AER'!$B$21,H93-H94-H95,
'Output| AER'!$B$23,"",
'Output| AER'!$B$24,'Input| Type 2 capcons'!H$46/10^3,
SUMPRODUCT('Calc| Project Costs'!V$10:V$1009,1*('Calc| Project Costs'!$G$10:$G$1009=$B96),'Calc| Project Costs'!$BU$10:$BU$1009)/10^3),
""))</f>
        <v/>
      </c>
      <c r="I96" s="213" t="str" cm="1">
        <f t="array" ref="I96">IF($B95='Output| AER'!$B$21,
IF(AND(ABS(I92*10^3-(SUM(SUMPRODUCT('Calc| Project Costs'!$BU$10:$BU$1009,'Calc| Project Costs'!AE$10:AE$1009)+SUMPRODUCT('Calc| Project Costs'!$BU$10:$BU$1009,'Calc| Project Costs'!BK$10:BK$1009))+SUMPRODUCT(--('Input| Disposals'!$O$8:$O$57='Input| Setup'!$B$36),'Input| Disposals'!V$8:V$57)+I95*10^3))&lt;0.000001,(ABS(I92*10^3-(SUMPRODUCT('Calc| Project Costs'!$BU$10:$BU$1009,'Calc| Project Costs'!BS$10:BS$1009)))&lt;0.000001)),0,1),
IF(LEN($B96)&gt;0,
_xlfn.SWITCH($B96,
'Output| AER'!$B$17,SUMPRODUCT('Calc| Project Costs'!$BU$10:$BU$1009,'Calc| Project Costs'!BC$10:BC$1009)/10^3,
'Output| AER'!$B$18,IF(LEN($B95)&gt;0,SUM(I$9:I95),0),
'Output| AER'!$B$19,(SUMPRODUCT('Calc| Project Costs'!AE$10:AE$1009,'Calc| Project Costs'!$BU$10:$BU$1009)+SUMPRODUCT('Calc| Project Costs'!BK$10:BK$1009,'Calc| Project Costs'!$BU$10:$BU$1009))/10^3,
'Output| AER'!$B$20,SUMPRODUCT(--('Input| Disposals'!$O$8:$O$57='Input| Setup'!$B$36),'Input| Disposals'!V$8:V$57)/10^3,
'Output| AER'!$B$21,I93-I94-I95,
'Output| AER'!$B$23,"",
'Output| AER'!$B$24,'Input| Type 2 capcons'!I$46/10^3,
SUMPRODUCT('Calc| Project Costs'!W$10:W$1009,1*('Calc| Project Costs'!$G$10:$G$1009=$B96),'Calc| Project Costs'!$BU$10:$BU$1009)/10^3),
""))</f>
        <v/>
      </c>
      <c r="J96" s="214" t="str">
        <f>IF(B95='Output| AER'!$B$21,ROUND(J95-'Output| PTRM (SCS)'!$I$223,9),IF(OR(B96='Output| AER'!$B$23,AND(B96="",B95=""),AND(B96="",B95='Output| AER'!$B$24)),"",IFERROR(SUM(E96:I96),0)))</f>
        <v/>
      </c>
      <c r="L96" s="213" t="str" cm="1">
        <f t="array" ref="L96">IF($B95='Output| AER'!$B$21,
IF(AND(ABS(L92*10^3-(SUM(SUMPRODUCT('Calc| Project Costs'!$BV$10:$BV$1009,'Calc| Project Costs'!Y$10:Y$1009)+SUMPRODUCT('Calc| Project Costs'!$BV$10:$BV$1009,'Calc| Project Costs'!BE$10:BE$1009))+SUMPRODUCT(--('Input| Disposals'!$O$8:$O$57='Input| Setup'!$B$37),'Input| Disposals'!P$8:P$57)+L95*10^3))&lt;0.000001,(ABS(L92*10^3-(SUMPRODUCT('Calc| Project Costs'!$BV$10:$BV$1009,'Calc| Project Costs'!BM$10:BM$1009)))&lt;0.000001)),0,1),
IF(LEN($B96)&gt;0,
_xlfn.SWITCH($B96,
'Output| AER'!$B$17,SUMPRODUCT('Calc| Project Costs'!$BV$10:$BV$1009,'Calc| Project Costs'!AW$10:AW$1009)/10^3,
'Output| AER'!$B$18,IF(LEN($B95)&gt;0,SUM(L$9:L95),0),
'Output| AER'!$B$19,(SUMPRODUCT('Calc| Project Costs'!Y$10:Y$1009,'Calc| Project Costs'!$BV$10:$BV$1009)+SUMPRODUCT('Calc| Project Costs'!BE$10:BE$1009,'Calc| Project Costs'!$BV$10:$BV$1009))/10^3,
'Output| AER'!$B$20,SUMPRODUCT(--('Input| Disposals'!$O$8:$O$57='Input| Setup'!$B$37),'Input| Disposals'!P$8:P$57)/10^3,
'Output| AER'!$B$21,L93-L94-L95,
'Output| AER'!$B$23,"",
'Output| AER'!$B$24,'Input| Type 2 capcons'!L$46/10^3,
SUMPRODUCT('Calc| Project Costs'!Q$10:Q$1009,1*('Calc| Project Costs'!$G$10:$G$1009=$B96),'Calc| Project Costs'!$BV$10:$BV$1009)/10^3),
""))</f>
        <v/>
      </c>
      <c r="M96" s="213" t="str" cm="1">
        <f t="array" ref="M96">IF($B95='Output| AER'!$B$21,
IF(AND(ABS(M92*10^3-(SUM(SUMPRODUCT('Calc| Project Costs'!$BV$10:$BV$1009,'Calc| Project Costs'!Z$10:Z$1009)+SUMPRODUCT('Calc| Project Costs'!$BV$10:$BV$1009,'Calc| Project Costs'!BF$10:BF$1009))+SUMPRODUCT(--('Input| Disposals'!$O$8:$O$57='Input| Setup'!$B$37),'Input| Disposals'!Q$8:Q$57)+M95*10^3))&lt;0.000001,(ABS(M92*10^3-(SUMPRODUCT('Calc| Project Costs'!$BV$10:$BV$1009,'Calc| Project Costs'!BN$10:BN$1009)))&lt;0.000001)),0,1),
IF(LEN($B96)&gt;0,
_xlfn.SWITCH($B96,
'Output| AER'!$B$17,SUMPRODUCT('Calc| Project Costs'!$BV$10:$BV$1009,'Calc| Project Costs'!AX$10:AX$1009)/10^3,
'Output| AER'!$B$18,IF(LEN($B95)&gt;0,SUM(M$9:M95),0),
'Output| AER'!$B$19,(SUMPRODUCT('Calc| Project Costs'!Z$10:Z$1009,'Calc| Project Costs'!$BV$10:$BV$1009)+SUMPRODUCT('Calc| Project Costs'!BF$10:BF$1009,'Calc| Project Costs'!$BV$10:$BV$1009))/10^3,
'Output| AER'!$B$20,SUMPRODUCT(--('Input| Disposals'!$O$8:$O$57='Input| Setup'!$B$37),'Input| Disposals'!Q$8:Q$57)/10^3,
'Output| AER'!$B$21,M93-M94-M95,
'Output| AER'!$B$23,"",
'Output| AER'!$B$24,'Input| Type 2 capcons'!M$46/10^3,
SUMPRODUCT('Calc| Project Costs'!R$10:R$1009,1*('Calc| Project Costs'!$G$10:$G$1009=$B96),'Calc| Project Costs'!$BV$10:$BV$1009)/10^3),
""))</f>
        <v/>
      </c>
      <c r="N96" s="213" t="str" cm="1">
        <f t="array" ref="N96">IF($B95='Output| AER'!$B$21,
IF(AND(ABS(N92*10^3-(SUM(SUMPRODUCT('Calc| Project Costs'!$BV$10:$BV$1009,'Calc| Project Costs'!AA$10:AA$1009)+SUMPRODUCT('Calc| Project Costs'!$BV$10:$BV$1009,'Calc| Project Costs'!BG$10:BG$1009))+SUMPRODUCT(--('Input| Disposals'!$O$8:$O$57='Input| Setup'!$B$37),'Input| Disposals'!R$8:R$57)+N95*10^3))&lt;0.000001,(ABS(N92*10^3-(SUMPRODUCT('Calc| Project Costs'!$BV$10:$BV$1009,'Calc| Project Costs'!BO$10:BO$1009)))&lt;0.000001)),0,1),
IF(LEN($B96)&gt;0,
_xlfn.SWITCH($B96,
'Output| AER'!$B$17,SUMPRODUCT('Calc| Project Costs'!$BV$10:$BV$1009,'Calc| Project Costs'!AY$10:AY$1009)/10^3,
'Output| AER'!$B$18,IF(LEN($B95)&gt;0,SUM(N$9:N95),0),
'Output| AER'!$B$19,(SUMPRODUCT('Calc| Project Costs'!AA$10:AA$1009,'Calc| Project Costs'!$BV$10:$BV$1009)+SUMPRODUCT('Calc| Project Costs'!BG$10:BG$1009,'Calc| Project Costs'!$BV$10:$BV$1009))/10^3,
'Output| AER'!$B$20,SUMPRODUCT(--('Input| Disposals'!$O$8:$O$57='Input| Setup'!$B$37),'Input| Disposals'!R$8:R$57)/10^3,
'Output| AER'!$B$21,N93-N94-N95,
'Output| AER'!$B$23,"",
'Output| AER'!$B$24,'Input| Type 2 capcons'!N$46/10^3,
SUMPRODUCT('Calc| Project Costs'!S$10:S$1009,1*('Calc| Project Costs'!$G$10:$G$1009=$B96),'Calc| Project Costs'!$BV$10:$BV$1009)/10^3),
""))</f>
        <v/>
      </c>
      <c r="O96" s="213" t="str" cm="1">
        <f t="array" ref="O96">IF($B95='Output| AER'!$B$21,
IF(AND(ABS(O92*10^3-(SUM(SUMPRODUCT('Calc| Project Costs'!$BV$10:$BV$1009,'Calc| Project Costs'!AB$10:AB$1009)+SUMPRODUCT('Calc| Project Costs'!$BV$10:$BV$1009,'Calc| Project Costs'!BH$10:BH$1009))+SUMPRODUCT(--('Input| Disposals'!$O$8:$O$57='Input| Setup'!$B$37),'Input| Disposals'!S$8:S$57)+O95*10^3))&lt;0.000001,(ABS(O92*10^3-(SUMPRODUCT('Calc| Project Costs'!$BV$10:$BV$1009,'Calc| Project Costs'!BP$10:BP$1009)))&lt;0.000001)),0,1),
IF(LEN($B96)&gt;0,
_xlfn.SWITCH($B96,
'Output| AER'!$B$17,SUMPRODUCT('Calc| Project Costs'!$BV$10:$BV$1009,'Calc| Project Costs'!AZ$10:AZ$1009)/10^3,
'Output| AER'!$B$18,IF(LEN($B95)&gt;0,SUM(O$9:O95),0),
'Output| AER'!$B$19,(SUMPRODUCT('Calc| Project Costs'!AB$10:AB$1009,'Calc| Project Costs'!$BV$10:$BV$1009)+SUMPRODUCT('Calc| Project Costs'!BH$10:BH$1009,'Calc| Project Costs'!$BV$10:$BV$1009))/10^3,
'Output| AER'!$B$20,SUMPRODUCT(--('Input| Disposals'!$O$8:$O$57='Input| Setup'!$B$37),'Input| Disposals'!S$8:S$57)/10^3,
'Output| AER'!$B$21,O93-O94-O95,
'Output| AER'!$B$23,"",
'Output| AER'!$B$24,'Input| Type 2 capcons'!O$46/10^3,
SUMPRODUCT('Calc| Project Costs'!T$10:T$1009,1*('Calc| Project Costs'!$G$10:$G$1009=$B96),'Calc| Project Costs'!$BV$10:$BV$1009)/10^3),
""))</f>
        <v/>
      </c>
      <c r="P96" s="213" t="str" cm="1">
        <f t="array" ref="P96">IF($B95='Output| AER'!$B$21,
IF(AND(ABS(P92*10^3-(SUM(SUMPRODUCT('Calc| Project Costs'!$BV$10:$BV$1009,'Calc| Project Costs'!AC$10:AC$1009)+SUMPRODUCT('Calc| Project Costs'!$BV$10:$BV$1009,'Calc| Project Costs'!BI$10:BI$1009))+SUMPRODUCT(--('Input| Disposals'!$O$8:$O$57='Input| Setup'!$B$37),'Input| Disposals'!T$8:T$57)+P95*10^3))&lt;0.000001,(ABS(P92*10^3-(SUMPRODUCT('Calc| Project Costs'!$BV$10:$BV$1009,'Calc| Project Costs'!BQ$10:BQ$1009)))&lt;0.000001)),0,1),
IF(LEN($B96)&gt;0,
_xlfn.SWITCH($B96,
'Output| AER'!$B$17,SUMPRODUCT('Calc| Project Costs'!$BV$10:$BV$1009,'Calc| Project Costs'!BA$10:BA$1009)/10^3,
'Output| AER'!$B$18,IF(LEN($B95)&gt;0,SUM(P$9:P95),0),
'Output| AER'!$B$19,(SUMPRODUCT('Calc| Project Costs'!AC$10:AC$1009,'Calc| Project Costs'!$BV$10:$BV$1009)+SUMPRODUCT('Calc| Project Costs'!BI$10:BI$1009,'Calc| Project Costs'!$BV$10:$BV$1009))/10^3,
'Output| AER'!$B$20,SUMPRODUCT(--('Input| Disposals'!$O$8:$O$57='Input| Setup'!$B$37),'Input| Disposals'!T$8:T$57)/10^3,
'Output| AER'!$B$21,P93-P94-P95,
'Output| AER'!$B$23,"",
'Output| AER'!$B$24,'Input| Type 2 capcons'!P$46/10^3,
SUMPRODUCT('Calc| Project Costs'!U$10:U$1009,1*('Calc| Project Costs'!$G$10:$G$1009=$B96),'Calc| Project Costs'!$BV$10:$BV$1009)/10^3),
""))</f>
        <v/>
      </c>
      <c r="Q96" s="213" t="str" cm="1">
        <f t="array" ref="Q96">IF($B95='Output| AER'!$B$21,
IF(AND(ABS(Q92*10^3-(SUM(SUMPRODUCT('Calc| Project Costs'!$BV$10:$BV$1009,'Calc| Project Costs'!AD$10:AD$1009)+SUMPRODUCT('Calc| Project Costs'!$BV$10:$BV$1009,'Calc| Project Costs'!BJ$10:BJ$1009))+SUMPRODUCT(--('Input| Disposals'!$O$8:$O$57='Input| Setup'!$B$37),'Input| Disposals'!U$8:U$57)+Q95*10^3))&lt;0.000001,(ABS(Q92*10^3-(SUMPRODUCT('Calc| Project Costs'!$BV$10:$BV$1009,'Calc| Project Costs'!BR$10:BR$1009)))&lt;0.000001)),0,1),
IF(LEN($B96)&gt;0,
_xlfn.SWITCH($B96,
'Output| AER'!$B$17,SUMPRODUCT('Calc| Project Costs'!$BV$10:$BV$1009,'Calc| Project Costs'!BB$10:BB$1009)/10^3,
'Output| AER'!$B$18,IF(LEN($B95)&gt;0,SUM(Q$9:Q95),0),
'Output| AER'!$B$19,(SUMPRODUCT('Calc| Project Costs'!AD$10:AD$1009,'Calc| Project Costs'!$BV$10:$BV$1009)+SUMPRODUCT('Calc| Project Costs'!BJ$10:BJ$1009,'Calc| Project Costs'!$BV$10:$BV$1009))/10^3,
'Output| AER'!$B$20,SUMPRODUCT(--('Input| Disposals'!$O$8:$O$57='Input| Setup'!$B$37),'Input| Disposals'!U$8:U$57)/10^3,
'Output| AER'!$B$21,Q93-Q94-Q95,
'Output| AER'!$B$23,"",
'Output| AER'!$B$24,'Input| Type 2 capcons'!Q$46/10^3,
SUMPRODUCT('Calc| Project Costs'!V$10:V$1009,1*('Calc| Project Costs'!$G$10:$G$1009=$B96),'Calc| Project Costs'!$BV$10:$BV$1009)/10^3),
""))</f>
        <v/>
      </c>
      <c r="R96" s="213" t="str" cm="1">
        <f t="array" ref="R96">IF($B95='Output| AER'!$B$21,
IF(AND(ABS(R92*10^3-(SUM(SUMPRODUCT('Calc| Project Costs'!$BV$10:$BV$1009,'Calc| Project Costs'!AE$10:AE$1009)+SUMPRODUCT('Calc| Project Costs'!$BV$10:$BV$1009,'Calc| Project Costs'!BK$10:BK$1009))+SUMPRODUCT(--('Input| Disposals'!$O$8:$O$57='Input| Setup'!$B$37),'Input| Disposals'!V$8:V$57)+R95*10^3))&lt;0.000001,(ABS(R92*10^3-(SUMPRODUCT('Calc| Project Costs'!$BV$10:$BV$1009,'Calc| Project Costs'!BS$10:BS$1009)))&lt;0.000001)),0,1),
IF(LEN($B96)&gt;0,
_xlfn.SWITCH($B96,
'Output| AER'!$B$17,SUMPRODUCT('Calc| Project Costs'!$BV$10:$BV$1009,'Calc| Project Costs'!BC$10:BC$1009)/10^3,
'Output| AER'!$B$18,IF(LEN($B95)&gt;0,SUM(R$9:R95),0),
'Output| AER'!$B$19,(SUMPRODUCT('Calc| Project Costs'!AE$10:AE$1009,'Calc| Project Costs'!$BV$10:$BV$1009)+SUMPRODUCT('Calc| Project Costs'!BK$10:BK$1009,'Calc| Project Costs'!$BV$10:$BV$1009))/10^3,
'Output| AER'!$B$20,SUMPRODUCT(--('Input| Disposals'!$O$8:$O$57='Input| Setup'!$B$37),'Input| Disposals'!V$8:V$57)/10^3,
'Output| AER'!$B$21,R93-R94-R95,
'Output| AER'!$B$23,"",
'Output| AER'!$B$24,'Input| Type 2 capcons'!R$46/10^3,
SUMPRODUCT('Calc| Project Costs'!W$10:W$1009,1*('Calc| Project Costs'!$G$10:$G$1009=$B96),'Calc| Project Costs'!$BV$10:$BV$1009)/10^3),
""))</f>
        <v/>
      </c>
      <c r="S96" s="214" t="str">
        <f>IF(B95='Output| AER'!$B$21,ROUND(S95-'Output| PTRM (DFA)'!$I$223,9),IF(OR(B96='Output| AER'!$B$23,AND(B96="",B95=""),AND(B96="",B95='Output| AER'!$B$24)),"",IFERROR(SUM(N96:R96),0)))</f>
        <v/>
      </c>
    </row>
    <row r="97" spans="2:19" ht="12.75" customHeight="1" x14ac:dyDescent="0.2">
      <c r="B97" s="125" t="str" cm="1">
        <f t="array" ref="B97">IFERROR(_xlfn.LET(_xlpm.x, INDEX(_xlfn.VSTACK(_xlfn.UNIQUE(_xlfn._xlws.FILTER('Input| Projects'!$G$10:$G$1009,'Input| Projects'!$G$10:$G$1009&lt;&gt;"")),'Output| AER'!$B$17:$B$24),ROW(A89)),IF(_xlpm.x=0,"",_xlpm.x)),"")</f>
        <v/>
      </c>
      <c r="C97" s="213" t="str" cm="1">
        <f t="array" ref="C97">IF($B96='Output| AER'!$B$21,
IF(AND(ABS(C93*10^3-(SUM(SUMPRODUCT('Calc| Project Costs'!$BU$10:$BU$1009,'Calc| Project Costs'!Y$10:Y$1009)+SUMPRODUCT('Calc| Project Costs'!$BU$10:$BU$1009,'Calc| Project Costs'!BE$10:BE$1009))+SUMPRODUCT(--('Input| Disposals'!$O$8:$O$57='Input| Setup'!$B$36),'Input| Disposals'!P$8:P$57)+C96*10^3))&lt;0.000001,(ABS(C93*10^3-(SUMPRODUCT('Calc| Project Costs'!$BU$10:$BU$1009,'Calc| Project Costs'!BM$10:BM$1009)))&lt;0.000001)),0,1),
IF(LEN($B97)&gt;0,
_xlfn.SWITCH($B97,
'Output| AER'!$B$17,SUMPRODUCT('Calc| Project Costs'!$BU$10:$BU$1009,'Calc| Project Costs'!AW$10:AW$1009)/10^3,
'Output| AER'!$B$18,IF(LEN($B96)&gt;0,SUM(C$9:C96),0),
'Output| AER'!$B$19,(SUMPRODUCT('Calc| Project Costs'!Y$10:Y$1009,'Calc| Project Costs'!$BU$10:$BU$1009)+SUMPRODUCT('Calc| Project Costs'!BE$10:BE$1009,'Calc| Project Costs'!$BU$10:$BU$1009))/10^3,
'Output| AER'!$B$20,SUMPRODUCT(--('Input| Disposals'!$O$8:$O$57='Input| Setup'!$B$36),'Input| Disposals'!P$8:P$57)/10^3,
'Output| AER'!$B$21,C94-C95-C96,
'Output| AER'!$B$23,"",
'Output| AER'!$B$24,'Input| Type 2 capcons'!C$46/10^3,
SUMPRODUCT('Calc| Project Costs'!Q$10:Q$1009,1*('Calc| Project Costs'!$G$10:$G$1009=$B97),'Calc| Project Costs'!$BU$10:$BU$1009)/10^3),
""))</f>
        <v/>
      </c>
      <c r="D97" s="213" t="str" cm="1">
        <f t="array" ref="D97">IF($B96='Output| AER'!$B$21,
IF(AND(ABS(D93*10^3-(SUM(SUMPRODUCT('Calc| Project Costs'!$BU$10:$BU$1009,'Calc| Project Costs'!Z$10:Z$1009)+SUMPRODUCT('Calc| Project Costs'!$BU$10:$BU$1009,'Calc| Project Costs'!BF$10:BF$1009))+SUMPRODUCT(--('Input| Disposals'!$O$8:$O$57='Input| Setup'!$B$36),'Input| Disposals'!Q$8:Q$57)+D96*10^3))&lt;0.000001,(ABS(D93*10^3-(SUMPRODUCT('Calc| Project Costs'!$BU$10:$BU$1009,'Calc| Project Costs'!BN$10:BN$1009)))&lt;0.000001)),0,1),
IF(LEN($B97)&gt;0,
_xlfn.SWITCH($B97,
'Output| AER'!$B$17,SUMPRODUCT('Calc| Project Costs'!$BU$10:$BU$1009,'Calc| Project Costs'!AX$10:AX$1009)/10^3,
'Output| AER'!$B$18,IF(LEN($B96)&gt;0,SUM(D$9:D96),0),
'Output| AER'!$B$19,(SUMPRODUCT('Calc| Project Costs'!Z$10:Z$1009,'Calc| Project Costs'!$BU$10:$BU$1009)+SUMPRODUCT('Calc| Project Costs'!BF$10:BF$1009,'Calc| Project Costs'!$BU$10:$BU$1009))/10^3,
'Output| AER'!$B$20,SUMPRODUCT(--('Input| Disposals'!$O$8:$O$57='Input| Setup'!$B$36),'Input| Disposals'!Q$8:Q$57)/10^3,
'Output| AER'!$B$21,D94-D95-D96,
'Output| AER'!$B$23,"",
'Output| AER'!$B$24,'Input| Type 2 capcons'!D$46/10^3,
SUMPRODUCT('Calc| Project Costs'!R$10:R$1009,1*('Calc| Project Costs'!$G$10:$G$1009=$B97),'Calc| Project Costs'!$BU$10:$BU$1009)/10^3),
""))</f>
        <v/>
      </c>
      <c r="E97" s="213" t="str" cm="1">
        <f t="array" ref="E97">IF($B96='Output| AER'!$B$21,
IF(AND(ABS(E93*10^3-(SUM(SUMPRODUCT('Calc| Project Costs'!$BU$10:$BU$1009,'Calc| Project Costs'!AA$10:AA$1009)+SUMPRODUCT('Calc| Project Costs'!$BU$10:$BU$1009,'Calc| Project Costs'!BG$10:BG$1009))+SUMPRODUCT(--('Input| Disposals'!$O$8:$O$57='Input| Setup'!$B$36),'Input| Disposals'!R$8:R$57)+E96*10^3))&lt;0.000001,(ABS(E93*10^3-(SUMPRODUCT('Calc| Project Costs'!$BU$10:$BU$1009,'Calc| Project Costs'!BO$10:BO$1009)))&lt;0.000001)),0,1),
IF(LEN($B97)&gt;0,
_xlfn.SWITCH($B97,
'Output| AER'!$B$17,SUMPRODUCT('Calc| Project Costs'!$BU$10:$BU$1009,'Calc| Project Costs'!AY$10:AY$1009)/10^3,
'Output| AER'!$B$18,IF(LEN($B96)&gt;0,SUM(E$9:E96),0),
'Output| AER'!$B$19,(SUMPRODUCT('Calc| Project Costs'!AA$10:AA$1009,'Calc| Project Costs'!$BU$10:$BU$1009)+SUMPRODUCT('Calc| Project Costs'!BG$10:BG$1009,'Calc| Project Costs'!$BU$10:$BU$1009))/10^3,
'Output| AER'!$B$20,SUMPRODUCT(--('Input| Disposals'!$O$8:$O$57='Input| Setup'!$B$36),'Input| Disposals'!R$8:R$57)/10^3,
'Output| AER'!$B$21,E94-E95-E96,
'Output| AER'!$B$23,"",
'Output| AER'!$B$24,'Input| Type 2 capcons'!E$46/10^3,
SUMPRODUCT('Calc| Project Costs'!S$10:S$1009,1*('Calc| Project Costs'!$G$10:$G$1009=$B97),'Calc| Project Costs'!$BU$10:$BU$1009)/10^3),
""))</f>
        <v/>
      </c>
      <c r="F97" s="213" t="str" cm="1">
        <f t="array" ref="F97">IF($B96='Output| AER'!$B$21,
IF(AND(ABS(F93*10^3-(SUM(SUMPRODUCT('Calc| Project Costs'!$BU$10:$BU$1009,'Calc| Project Costs'!AB$10:AB$1009)+SUMPRODUCT('Calc| Project Costs'!$BU$10:$BU$1009,'Calc| Project Costs'!BH$10:BH$1009))+SUMPRODUCT(--('Input| Disposals'!$O$8:$O$57='Input| Setup'!$B$36),'Input| Disposals'!S$8:S$57)+F96*10^3))&lt;0.000001,(ABS(F93*10^3-(SUMPRODUCT('Calc| Project Costs'!$BU$10:$BU$1009,'Calc| Project Costs'!BP$10:BP$1009)))&lt;0.000001)),0,1),
IF(LEN($B97)&gt;0,
_xlfn.SWITCH($B97,
'Output| AER'!$B$17,SUMPRODUCT('Calc| Project Costs'!$BU$10:$BU$1009,'Calc| Project Costs'!AZ$10:AZ$1009)/10^3,
'Output| AER'!$B$18,IF(LEN($B96)&gt;0,SUM(F$9:F96),0),
'Output| AER'!$B$19,(SUMPRODUCT('Calc| Project Costs'!AB$10:AB$1009,'Calc| Project Costs'!$BU$10:$BU$1009)+SUMPRODUCT('Calc| Project Costs'!BH$10:BH$1009,'Calc| Project Costs'!$BU$10:$BU$1009))/10^3,
'Output| AER'!$B$20,SUMPRODUCT(--('Input| Disposals'!$O$8:$O$57='Input| Setup'!$B$36),'Input| Disposals'!S$8:S$57)/10^3,
'Output| AER'!$B$21,F94-F95-F96,
'Output| AER'!$B$23,"",
'Output| AER'!$B$24,'Input| Type 2 capcons'!F$46/10^3,
SUMPRODUCT('Calc| Project Costs'!T$10:T$1009,1*('Calc| Project Costs'!$G$10:$G$1009=$B97),'Calc| Project Costs'!$BU$10:$BU$1009)/10^3),
""))</f>
        <v/>
      </c>
      <c r="G97" s="213" t="str" cm="1">
        <f t="array" ref="G97">IF($B96='Output| AER'!$B$21,
IF(AND(ABS(G93*10^3-(SUM(SUMPRODUCT('Calc| Project Costs'!$BU$10:$BU$1009,'Calc| Project Costs'!AC$10:AC$1009)+SUMPRODUCT('Calc| Project Costs'!$BU$10:$BU$1009,'Calc| Project Costs'!BI$10:BI$1009))+SUMPRODUCT(--('Input| Disposals'!$O$8:$O$57='Input| Setup'!$B$36),'Input| Disposals'!T$8:T$57)+G96*10^3))&lt;0.000001,(ABS(G93*10^3-(SUMPRODUCT('Calc| Project Costs'!$BU$10:$BU$1009,'Calc| Project Costs'!BQ$10:BQ$1009)))&lt;0.000001)),0,1),
IF(LEN($B97)&gt;0,
_xlfn.SWITCH($B97,
'Output| AER'!$B$17,SUMPRODUCT('Calc| Project Costs'!$BU$10:$BU$1009,'Calc| Project Costs'!BA$10:BA$1009)/10^3,
'Output| AER'!$B$18,IF(LEN($B96)&gt;0,SUM(G$9:G96),0),
'Output| AER'!$B$19,(SUMPRODUCT('Calc| Project Costs'!AC$10:AC$1009,'Calc| Project Costs'!$BU$10:$BU$1009)+SUMPRODUCT('Calc| Project Costs'!BI$10:BI$1009,'Calc| Project Costs'!$BU$10:$BU$1009))/10^3,
'Output| AER'!$B$20,SUMPRODUCT(--('Input| Disposals'!$O$8:$O$57='Input| Setup'!$B$36),'Input| Disposals'!T$8:T$57)/10^3,
'Output| AER'!$B$21,G94-G95-G96,
'Output| AER'!$B$23,"",
'Output| AER'!$B$24,'Input| Type 2 capcons'!G$46/10^3,
SUMPRODUCT('Calc| Project Costs'!U$10:U$1009,1*('Calc| Project Costs'!$G$10:$G$1009=$B97),'Calc| Project Costs'!$BU$10:$BU$1009)/10^3),
""))</f>
        <v/>
      </c>
      <c r="H97" s="213" t="str" cm="1">
        <f t="array" ref="H97">IF($B96='Output| AER'!$B$21,
IF(AND(ABS(H93*10^3-(SUM(SUMPRODUCT('Calc| Project Costs'!$BU$10:$BU$1009,'Calc| Project Costs'!AD$10:AD$1009)+SUMPRODUCT('Calc| Project Costs'!$BU$10:$BU$1009,'Calc| Project Costs'!BJ$10:BJ$1009))+SUMPRODUCT(--('Input| Disposals'!$O$8:$O$57='Input| Setup'!$B$36),'Input| Disposals'!U$8:U$57)+H96*10^3))&lt;0.000001,(ABS(H93*10^3-(SUMPRODUCT('Calc| Project Costs'!$BU$10:$BU$1009,'Calc| Project Costs'!BR$10:BR$1009)))&lt;0.000001)),0,1),
IF(LEN($B97)&gt;0,
_xlfn.SWITCH($B97,
'Output| AER'!$B$17,SUMPRODUCT('Calc| Project Costs'!$BU$10:$BU$1009,'Calc| Project Costs'!BB$10:BB$1009)/10^3,
'Output| AER'!$B$18,IF(LEN($B96)&gt;0,SUM(H$9:H96),0),
'Output| AER'!$B$19,(SUMPRODUCT('Calc| Project Costs'!AD$10:AD$1009,'Calc| Project Costs'!$BU$10:$BU$1009)+SUMPRODUCT('Calc| Project Costs'!BJ$10:BJ$1009,'Calc| Project Costs'!$BU$10:$BU$1009))/10^3,
'Output| AER'!$B$20,SUMPRODUCT(--('Input| Disposals'!$O$8:$O$57='Input| Setup'!$B$36),'Input| Disposals'!U$8:U$57)/10^3,
'Output| AER'!$B$21,H94-H95-H96,
'Output| AER'!$B$23,"",
'Output| AER'!$B$24,'Input| Type 2 capcons'!H$46/10^3,
SUMPRODUCT('Calc| Project Costs'!V$10:V$1009,1*('Calc| Project Costs'!$G$10:$G$1009=$B97),'Calc| Project Costs'!$BU$10:$BU$1009)/10^3),
""))</f>
        <v/>
      </c>
      <c r="I97" s="213" t="str" cm="1">
        <f t="array" ref="I97">IF($B96='Output| AER'!$B$21,
IF(AND(ABS(I93*10^3-(SUM(SUMPRODUCT('Calc| Project Costs'!$BU$10:$BU$1009,'Calc| Project Costs'!AE$10:AE$1009)+SUMPRODUCT('Calc| Project Costs'!$BU$10:$BU$1009,'Calc| Project Costs'!BK$10:BK$1009))+SUMPRODUCT(--('Input| Disposals'!$O$8:$O$57='Input| Setup'!$B$36),'Input| Disposals'!V$8:V$57)+I96*10^3))&lt;0.000001,(ABS(I93*10^3-(SUMPRODUCT('Calc| Project Costs'!$BU$10:$BU$1009,'Calc| Project Costs'!BS$10:BS$1009)))&lt;0.000001)),0,1),
IF(LEN($B97)&gt;0,
_xlfn.SWITCH($B97,
'Output| AER'!$B$17,SUMPRODUCT('Calc| Project Costs'!$BU$10:$BU$1009,'Calc| Project Costs'!BC$10:BC$1009)/10^3,
'Output| AER'!$B$18,IF(LEN($B96)&gt;0,SUM(I$9:I96),0),
'Output| AER'!$B$19,(SUMPRODUCT('Calc| Project Costs'!AE$10:AE$1009,'Calc| Project Costs'!$BU$10:$BU$1009)+SUMPRODUCT('Calc| Project Costs'!BK$10:BK$1009,'Calc| Project Costs'!$BU$10:$BU$1009))/10^3,
'Output| AER'!$B$20,SUMPRODUCT(--('Input| Disposals'!$O$8:$O$57='Input| Setup'!$B$36),'Input| Disposals'!V$8:V$57)/10^3,
'Output| AER'!$B$21,I94-I95-I96,
'Output| AER'!$B$23,"",
'Output| AER'!$B$24,'Input| Type 2 capcons'!I$46/10^3,
SUMPRODUCT('Calc| Project Costs'!W$10:W$1009,1*('Calc| Project Costs'!$G$10:$G$1009=$B97),'Calc| Project Costs'!$BU$10:$BU$1009)/10^3),
""))</f>
        <v/>
      </c>
      <c r="J97" s="214" t="str">
        <f>IF(B96='Output| AER'!$B$21,ROUND(J96-'Output| PTRM (SCS)'!$I$223,9),IF(OR(B97='Output| AER'!$B$23,AND(B97="",B96=""),AND(B97="",B96='Output| AER'!$B$24)),"",IFERROR(SUM(E97:I97),0)))</f>
        <v/>
      </c>
      <c r="L97" s="213" t="str" cm="1">
        <f t="array" ref="L97">IF($B96='Output| AER'!$B$21,
IF(AND(ABS(L93*10^3-(SUM(SUMPRODUCT('Calc| Project Costs'!$BV$10:$BV$1009,'Calc| Project Costs'!Y$10:Y$1009)+SUMPRODUCT('Calc| Project Costs'!$BV$10:$BV$1009,'Calc| Project Costs'!BE$10:BE$1009))+SUMPRODUCT(--('Input| Disposals'!$O$8:$O$57='Input| Setup'!$B$37),'Input| Disposals'!P$8:P$57)+L96*10^3))&lt;0.000001,(ABS(L93*10^3-(SUMPRODUCT('Calc| Project Costs'!$BV$10:$BV$1009,'Calc| Project Costs'!BM$10:BM$1009)))&lt;0.000001)),0,1),
IF(LEN($B97)&gt;0,
_xlfn.SWITCH($B97,
'Output| AER'!$B$17,SUMPRODUCT('Calc| Project Costs'!$BV$10:$BV$1009,'Calc| Project Costs'!AW$10:AW$1009)/10^3,
'Output| AER'!$B$18,IF(LEN($B96)&gt;0,SUM(L$9:L96),0),
'Output| AER'!$B$19,(SUMPRODUCT('Calc| Project Costs'!Y$10:Y$1009,'Calc| Project Costs'!$BV$10:$BV$1009)+SUMPRODUCT('Calc| Project Costs'!BE$10:BE$1009,'Calc| Project Costs'!$BV$10:$BV$1009))/10^3,
'Output| AER'!$B$20,SUMPRODUCT(--('Input| Disposals'!$O$8:$O$57='Input| Setup'!$B$37),'Input| Disposals'!P$8:P$57)/10^3,
'Output| AER'!$B$21,L94-L95-L96,
'Output| AER'!$B$23,"",
'Output| AER'!$B$24,'Input| Type 2 capcons'!L$46/10^3,
SUMPRODUCT('Calc| Project Costs'!Q$10:Q$1009,1*('Calc| Project Costs'!$G$10:$G$1009=$B97),'Calc| Project Costs'!$BV$10:$BV$1009)/10^3),
""))</f>
        <v/>
      </c>
      <c r="M97" s="213" t="str" cm="1">
        <f t="array" ref="M97">IF($B96='Output| AER'!$B$21,
IF(AND(ABS(M93*10^3-(SUM(SUMPRODUCT('Calc| Project Costs'!$BV$10:$BV$1009,'Calc| Project Costs'!Z$10:Z$1009)+SUMPRODUCT('Calc| Project Costs'!$BV$10:$BV$1009,'Calc| Project Costs'!BF$10:BF$1009))+SUMPRODUCT(--('Input| Disposals'!$O$8:$O$57='Input| Setup'!$B$37),'Input| Disposals'!Q$8:Q$57)+M96*10^3))&lt;0.000001,(ABS(M93*10^3-(SUMPRODUCT('Calc| Project Costs'!$BV$10:$BV$1009,'Calc| Project Costs'!BN$10:BN$1009)))&lt;0.000001)),0,1),
IF(LEN($B97)&gt;0,
_xlfn.SWITCH($B97,
'Output| AER'!$B$17,SUMPRODUCT('Calc| Project Costs'!$BV$10:$BV$1009,'Calc| Project Costs'!AX$10:AX$1009)/10^3,
'Output| AER'!$B$18,IF(LEN($B96)&gt;0,SUM(M$9:M96),0),
'Output| AER'!$B$19,(SUMPRODUCT('Calc| Project Costs'!Z$10:Z$1009,'Calc| Project Costs'!$BV$10:$BV$1009)+SUMPRODUCT('Calc| Project Costs'!BF$10:BF$1009,'Calc| Project Costs'!$BV$10:$BV$1009))/10^3,
'Output| AER'!$B$20,SUMPRODUCT(--('Input| Disposals'!$O$8:$O$57='Input| Setup'!$B$37),'Input| Disposals'!Q$8:Q$57)/10^3,
'Output| AER'!$B$21,M94-M95-M96,
'Output| AER'!$B$23,"",
'Output| AER'!$B$24,'Input| Type 2 capcons'!M$46/10^3,
SUMPRODUCT('Calc| Project Costs'!R$10:R$1009,1*('Calc| Project Costs'!$G$10:$G$1009=$B97),'Calc| Project Costs'!$BV$10:$BV$1009)/10^3),
""))</f>
        <v/>
      </c>
      <c r="N97" s="213" t="str" cm="1">
        <f t="array" ref="N97">IF($B96='Output| AER'!$B$21,
IF(AND(ABS(N93*10^3-(SUM(SUMPRODUCT('Calc| Project Costs'!$BV$10:$BV$1009,'Calc| Project Costs'!AA$10:AA$1009)+SUMPRODUCT('Calc| Project Costs'!$BV$10:$BV$1009,'Calc| Project Costs'!BG$10:BG$1009))+SUMPRODUCT(--('Input| Disposals'!$O$8:$O$57='Input| Setup'!$B$37),'Input| Disposals'!R$8:R$57)+N96*10^3))&lt;0.000001,(ABS(N93*10^3-(SUMPRODUCT('Calc| Project Costs'!$BV$10:$BV$1009,'Calc| Project Costs'!BO$10:BO$1009)))&lt;0.000001)),0,1),
IF(LEN($B97)&gt;0,
_xlfn.SWITCH($B97,
'Output| AER'!$B$17,SUMPRODUCT('Calc| Project Costs'!$BV$10:$BV$1009,'Calc| Project Costs'!AY$10:AY$1009)/10^3,
'Output| AER'!$B$18,IF(LEN($B96)&gt;0,SUM(N$9:N96),0),
'Output| AER'!$B$19,(SUMPRODUCT('Calc| Project Costs'!AA$10:AA$1009,'Calc| Project Costs'!$BV$10:$BV$1009)+SUMPRODUCT('Calc| Project Costs'!BG$10:BG$1009,'Calc| Project Costs'!$BV$10:$BV$1009))/10^3,
'Output| AER'!$B$20,SUMPRODUCT(--('Input| Disposals'!$O$8:$O$57='Input| Setup'!$B$37),'Input| Disposals'!R$8:R$57)/10^3,
'Output| AER'!$B$21,N94-N95-N96,
'Output| AER'!$B$23,"",
'Output| AER'!$B$24,'Input| Type 2 capcons'!N$46/10^3,
SUMPRODUCT('Calc| Project Costs'!S$10:S$1009,1*('Calc| Project Costs'!$G$10:$G$1009=$B97),'Calc| Project Costs'!$BV$10:$BV$1009)/10^3),
""))</f>
        <v/>
      </c>
      <c r="O97" s="213" t="str" cm="1">
        <f t="array" ref="O97">IF($B96='Output| AER'!$B$21,
IF(AND(ABS(O93*10^3-(SUM(SUMPRODUCT('Calc| Project Costs'!$BV$10:$BV$1009,'Calc| Project Costs'!AB$10:AB$1009)+SUMPRODUCT('Calc| Project Costs'!$BV$10:$BV$1009,'Calc| Project Costs'!BH$10:BH$1009))+SUMPRODUCT(--('Input| Disposals'!$O$8:$O$57='Input| Setup'!$B$37),'Input| Disposals'!S$8:S$57)+O96*10^3))&lt;0.000001,(ABS(O93*10^3-(SUMPRODUCT('Calc| Project Costs'!$BV$10:$BV$1009,'Calc| Project Costs'!BP$10:BP$1009)))&lt;0.000001)),0,1),
IF(LEN($B97)&gt;0,
_xlfn.SWITCH($B97,
'Output| AER'!$B$17,SUMPRODUCT('Calc| Project Costs'!$BV$10:$BV$1009,'Calc| Project Costs'!AZ$10:AZ$1009)/10^3,
'Output| AER'!$B$18,IF(LEN($B96)&gt;0,SUM(O$9:O96),0),
'Output| AER'!$B$19,(SUMPRODUCT('Calc| Project Costs'!AB$10:AB$1009,'Calc| Project Costs'!$BV$10:$BV$1009)+SUMPRODUCT('Calc| Project Costs'!BH$10:BH$1009,'Calc| Project Costs'!$BV$10:$BV$1009))/10^3,
'Output| AER'!$B$20,SUMPRODUCT(--('Input| Disposals'!$O$8:$O$57='Input| Setup'!$B$37),'Input| Disposals'!S$8:S$57)/10^3,
'Output| AER'!$B$21,O94-O95-O96,
'Output| AER'!$B$23,"",
'Output| AER'!$B$24,'Input| Type 2 capcons'!O$46/10^3,
SUMPRODUCT('Calc| Project Costs'!T$10:T$1009,1*('Calc| Project Costs'!$G$10:$G$1009=$B97),'Calc| Project Costs'!$BV$10:$BV$1009)/10^3),
""))</f>
        <v/>
      </c>
      <c r="P97" s="213" t="str" cm="1">
        <f t="array" ref="P97">IF($B96='Output| AER'!$B$21,
IF(AND(ABS(P93*10^3-(SUM(SUMPRODUCT('Calc| Project Costs'!$BV$10:$BV$1009,'Calc| Project Costs'!AC$10:AC$1009)+SUMPRODUCT('Calc| Project Costs'!$BV$10:$BV$1009,'Calc| Project Costs'!BI$10:BI$1009))+SUMPRODUCT(--('Input| Disposals'!$O$8:$O$57='Input| Setup'!$B$37),'Input| Disposals'!T$8:T$57)+P96*10^3))&lt;0.000001,(ABS(P93*10^3-(SUMPRODUCT('Calc| Project Costs'!$BV$10:$BV$1009,'Calc| Project Costs'!BQ$10:BQ$1009)))&lt;0.000001)),0,1),
IF(LEN($B97)&gt;0,
_xlfn.SWITCH($B97,
'Output| AER'!$B$17,SUMPRODUCT('Calc| Project Costs'!$BV$10:$BV$1009,'Calc| Project Costs'!BA$10:BA$1009)/10^3,
'Output| AER'!$B$18,IF(LEN($B96)&gt;0,SUM(P$9:P96),0),
'Output| AER'!$B$19,(SUMPRODUCT('Calc| Project Costs'!AC$10:AC$1009,'Calc| Project Costs'!$BV$10:$BV$1009)+SUMPRODUCT('Calc| Project Costs'!BI$10:BI$1009,'Calc| Project Costs'!$BV$10:$BV$1009))/10^3,
'Output| AER'!$B$20,SUMPRODUCT(--('Input| Disposals'!$O$8:$O$57='Input| Setup'!$B$37),'Input| Disposals'!T$8:T$57)/10^3,
'Output| AER'!$B$21,P94-P95-P96,
'Output| AER'!$B$23,"",
'Output| AER'!$B$24,'Input| Type 2 capcons'!P$46/10^3,
SUMPRODUCT('Calc| Project Costs'!U$10:U$1009,1*('Calc| Project Costs'!$G$10:$G$1009=$B97),'Calc| Project Costs'!$BV$10:$BV$1009)/10^3),
""))</f>
        <v/>
      </c>
      <c r="Q97" s="213" t="str" cm="1">
        <f t="array" ref="Q97">IF($B96='Output| AER'!$B$21,
IF(AND(ABS(Q93*10^3-(SUM(SUMPRODUCT('Calc| Project Costs'!$BV$10:$BV$1009,'Calc| Project Costs'!AD$10:AD$1009)+SUMPRODUCT('Calc| Project Costs'!$BV$10:$BV$1009,'Calc| Project Costs'!BJ$10:BJ$1009))+SUMPRODUCT(--('Input| Disposals'!$O$8:$O$57='Input| Setup'!$B$37),'Input| Disposals'!U$8:U$57)+Q96*10^3))&lt;0.000001,(ABS(Q93*10^3-(SUMPRODUCT('Calc| Project Costs'!$BV$10:$BV$1009,'Calc| Project Costs'!BR$10:BR$1009)))&lt;0.000001)),0,1),
IF(LEN($B97)&gt;0,
_xlfn.SWITCH($B97,
'Output| AER'!$B$17,SUMPRODUCT('Calc| Project Costs'!$BV$10:$BV$1009,'Calc| Project Costs'!BB$10:BB$1009)/10^3,
'Output| AER'!$B$18,IF(LEN($B96)&gt;0,SUM(Q$9:Q96),0),
'Output| AER'!$B$19,(SUMPRODUCT('Calc| Project Costs'!AD$10:AD$1009,'Calc| Project Costs'!$BV$10:$BV$1009)+SUMPRODUCT('Calc| Project Costs'!BJ$10:BJ$1009,'Calc| Project Costs'!$BV$10:$BV$1009))/10^3,
'Output| AER'!$B$20,SUMPRODUCT(--('Input| Disposals'!$O$8:$O$57='Input| Setup'!$B$37),'Input| Disposals'!U$8:U$57)/10^3,
'Output| AER'!$B$21,Q94-Q95-Q96,
'Output| AER'!$B$23,"",
'Output| AER'!$B$24,'Input| Type 2 capcons'!Q$46/10^3,
SUMPRODUCT('Calc| Project Costs'!V$10:V$1009,1*('Calc| Project Costs'!$G$10:$G$1009=$B97),'Calc| Project Costs'!$BV$10:$BV$1009)/10^3),
""))</f>
        <v/>
      </c>
      <c r="R97" s="213" t="str" cm="1">
        <f t="array" ref="R97">IF($B96='Output| AER'!$B$21,
IF(AND(ABS(R93*10^3-(SUM(SUMPRODUCT('Calc| Project Costs'!$BV$10:$BV$1009,'Calc| Project Costs'!AE$10:AE$1009)+SUMPRODUCT('Calc| Project Costs'!$BV$10:$BV$1009,'Calc| Project Costs'!BK$10:BK$1009))+SUMPRODUCT(--('Input| Disposals'!$O$8:$O$57='Input| Setup'!$B$37),'Input| Disposals'!V$8:V$57)+R96*10^3))&lt;0.000001,(ABS(R93*10^3-(SUMPRODUCT('Calc| Project Costs'!$BV$10:$BV$1009,'Calc| Project Costs'!BS$10:BS$1009)))&lt;0.000001)),0,1),
IF(LEN($B97)&gt;0,
_xlfn.SWITCH($B97,
'Output| AER'!$B$17,SUMPRODUCT('Calc| Project Costs'!$BV$10:$BV$1009,'Calc| Project Costs'!BC$10:BC$1009)/10^3,
'Output| AER'!$B$18,IF(LEN($B96)&gt;0,SUM(R$9:R96),0),
'Output| AER'!$B$19,(SUMPRODUCT('Calc| Project Costs'!AE$10:AE$1009,'Calc| Project Costs'!$BV$10:$BV$1009)+SUMPRODUCT('Calc| Project Costs'!BK$10:BK$1009,'Calc| Project Costs'!$BV$10:$BV$1009))/10^3,
'Output| AER'!$B$20,SUMPRODUCT(--('Input| Disposals'!$O$8:$O$57='Input| Setup'!$B$37),'Input| Disposals'!V$8:V$57)/10^3,
'Output| AER'!$B$21,R94-R95-R96,
'Output| AER'!$B$23,"",
'Output| AER'!$B$24,'Input| Type 2 capcons'!R$46/10^3,
SUMPRODUCT('Calc| Project Costs'!W$10:W$1009,1*('Calc| Project Costs'!$G$10:$G$1009=$B97),'Calc| Project Costs'!$BV$10:$BV$1009)/10^3),
""))</f>
        <v/>
      </c>
      <c r="S97" s="214" t="str">
        <f>IF(B96='Output| AER'!$B$21,ROUND(S96-'Output| PTRM (DFA)'!$I$223,9),IF(OR(B97='Output| AER'!$B$23,AND(B97="",B96=""),AND(B97="",B96='Output| AER'!$B$24)),"",IFERROR(SUM(N97:R97),0)))</f>
        <v/>
      </c>
    </row>
    <row r="98" spans="2:19" ht="12.75" customHeight="1" x14ac:dyDescent="0.2">
      <c r="B98" s="125" t="str" cm="1">
        <f t="array" ref="B98">IFERROR(_xlfn.LET(_xlpm.x, INDEX(_xlfn.VSTACK(_xlfn.UNIQUE(_xlfn._xlws.FILTER('Input| Projects'!$G$10:$G$1009,'Input| Projects'!$G$10:$G$1009&lt;&gt;"")),'Output| AER'!$B$17:$B$24),ROW(A90)),IF(_xlpm.x=0,"",_xlpm.x)),"")</f>
        <v/>
      </c>
      <c r="C98" s="213" t="str" cm="1">
        <f t="array" ref="C98">IF($B97='Output| AER'!$B$21,
IF(AND(ABS(C94*10^3-(SUM(SUMPRODUCT('Calc| Project Costs'!$BU$10:$BU$1009,'Calc| Project Costs'!Y$10:Y$1009)+SUMPRODUCT('Calc| Project Costs'!$BU$10:$BU$1009,'Calc| Project Costs'!BE$10:BE$1009))+SUMPRODUCT(--('Input| Disposals'!$O$8:$O$57='Input| Setup'!$B$36),'Input| Disposals'!P$8:P$57)+C97*10^3))&lt;0.000001,(ABS(C94*10^3-(SUMPRODUCT('Calc| Project Costs'!$BU$10:$BU$1009,'Calc| Project Costs'!BM$10:BM$1009)))&lt;0.000001)),0,1),
IF(LEN($B98)&gt;0,
_xlfn.SWITCH($B98,
'Output| AER'!$B$17,SUMPRODUCT('Calc| Project Costs'!$BU$10:$BU$1009,'Calc| Project Costs'!AW$10:AW$1009)/10^3,
'Output| AER'!$B$18,IF(LEN($B97)&gt;0,SUM(C$9:C97),0),
'Output| AER'!$B$19,(SUMPRODUCT('Calc| Project Costs'!Y$10:Y$1009,'Calc| Project Costs'!$BU$10:$BU$1009)+SUMPRODUCT('Calc| Project Costs'!BE$10:BE$1009,'Calc| Project Costs'!$BU$10:$BU$1009))/10^3,
'Output| AER'!$B$20,SUMPRODUCT(--('Input| Disposals'!$O$8:$O$57='Input| Setup'!$B$36),'Input| Disposals'!P$8:P$57)/10^3,
'Output| AER'!$B$21,C95-C96-C97,
'Output| AER'!$B$23,"",
'Output| AER'!$B$24,'Input| Type 2 capcons'!C$46/10^3,
SUMPRODUCT('Calc| Project Costs'!Q$10:Q$1009,1*('Calc| Project Costs'!$G$10:$G$1009=$B98),'Calc| Project Costs'!$BU$10:$BU$1009)/10^3),
""))</f>
        <v/>
      </c>
      <c r="D98" s="213" t="str" cm="1">
        <f t="array" ref="D98">IF($B97='Output| AER'!$B$21,
IF(AND(ABS(D94*10^3-(SUM(SUMPRODUCT('Calc| Project Costs'!$BU$10:$BU$1009,'Calc| Project Costs'!Z$10:Z$1009)+SUMPRODUCT('Calc| Project Costs'!$BU$10:$BU$1009,'Calc| Project Costs'!BF$10:BF$1009))+SUMPRODUCT(--('Input| Disposals'!$O$8:$O$57='Input| Setup'!$B$36),'Input| Disposals'!Q$8:Q$57)+D97*10^3))&lt;0.000001,(ABS(D94*10^3-(SUMPRODUCT('Calc| Project Costs'!$BU$10:$BU$1009,'Calc| Project Costs'!BN$10:BN$1009)))&lt;0.000001)),0,1),
IF(LEN($B98)&gt;0,
_xlfn.SWITCH($B98,
'Output| AER'!$B$17,SUMPRODUCT('Calc| Project Costs'!$BU$10:$BU$1009,'Calc| Project Costs'!AX$10:AX$1009)/10^3,
'Output| AER'!$B$18,IF(LEN($B97)&gt;0,SUM(D$9:D97),0),
'Output| AER'!$B$19,(SUMPRODUCT('Calc| Project Costs'!Z$10:Z$1009,'Calc| Project Costs'!$BU$10:$BU$1009)+SUMPRODUCT('Calc| Project Costs'!BF$10:BF$1009,'Calc| Project Costs'!$BU$10:$BU$1009))/10^3,
'Output| AER'!$B$20,SUMPRODUCT(--('Input| Disposals'!$O$8:$O$57='Input| Setup'!$B$36),'Input| Disposals'!Q$8:Q$57)/10^3,
'Output| AER'!$B$21,D95-D96-D97,
'Output| AER'!$B$23,"",
'Output| AER'!$B$24,'Input| Type 2 capcons'!D$46/10^3,
SUMPRODUCT('Calc| Project Costs'!R$10:R$1009,1*('Calc| Project Costs'!$G$10:$G$1009=$B98),'Calc| Project Costs'!$BU$10:$BU$1009)/10^3),
""))</f>
        <v/>
      </c>
      <c r="E98" s="213" t="str" cm="1">
        <f t="array" ref="E98">IF($B97='Output| AER'!$B$21,
IF(AND(ABS(E94*10^3-(SUM(SUMPRODUCT('Calc| Project Costs'!$BU$10:$BU$1009,'Calc| Project Costs'!AA$10:AA$1009)+SUMPRODUCT('Calc| Project Costs'!$BU$10:$BU$1009,'Calc| Project Costs'!BG$10:BG$1009))+SUMPRODUCT(--('Input| Disposals'!$O$8:$O$57='Input| Setup'!$B$36),'Input| Disposals'!R$8:R$57)+E97*10^3))&lt;0.000001,(ABS(E94*10^3-(SUMPRODUCT('Calc| Project Costs'!$BU$10:$BU$1009,'Calc| Project Costs'!BO$10:BO$1009)))&lt;0.000001)),0,1),
IF(LEN($B98)&gt;0,
_xlfn.SWITCH($B98,
'Output| AER'!$B$17,SUMPRODUCT('Calc| Project Costs'!$BU$10:$BU$1009,'Calc| Project Costs'!AY$10:AY$1009)/10^3,
'Output| AER'!$B$18,IF(LEN($B97)&gt;0,SUM(E$9:E97),0),
'Output| AER'!$B$19,(SUMPRODUCT('Calc| Project Costs'!AA$10:AA$1009,'Calc| Project Costs'!$BU$10:$BU$1009)+SUMPRODUCT('Calc| Project Costs'!BG$10:BG$1009,'Calc| Project Costs'!$BU$10:$BU$1009))/10^3,
'Output| AER'!$B$20,SUMPRODUCT(--('Input| Disposals'!$O$8:$O$57='Input| Setup'!$B$36),'Input| Disposals'!R$8:R$57)/10^3,
'Output| AER'!$B$21,E95-E96-E97,
'Output| AER'!$B$23,"",
'Output| AER'!$B$24,'Input| Type 2 capcons'!E$46/10^3,
SUMPRODUCT('Calc| Project Costs'!S$10:S$1009,1*('Calc| Project Costs'!$G$10:$G$1009=$B98),'Calc| Project Costs'!$BU$10:$BU$1009)/10^3),
""))</f>
        <v/>
      </c>
      <c r="F98" s="213" t="str" cm="1">
        <f t="array" ref="F98">IF($B97='Output| AER'!$B$21,
IF(AND(ABS(F94*10^3-(SUM(SUMPRODUCT('Calc| Project Costs'!$BU$10:$BU$1009,'Calc| Project Costs'!AB$10:AB$1009)+SUMPRODUCT('Calc| Project Costs'!$BU$10:$BU$1009,'Calc| Project Costs'!BH$10:BH$1009))+SUMPRODUCT(--('Input| Disposals'!$O$8:$O$57='Input| Setup'!$B$36),'Input| Disposals'!S$8:S$57)+F97*10^3))&lt;0.000001,(ABS(F94*10^3-(SUMPRODUCT('Calc| Project Costs'!$BU$10:$BU$1009,'Calc| Project Costs'!BP$10:BP$1009)))&lt;0.000001)),0,1),
IF(LEN($B98)&gt;0,
_xlfn.SWITCH($B98,
'Output| AER'!$B$17,SUMPRODUCT('Calc| Project Costs'!$BU$10:$BU$1009,'Calc| Project Costs'!AZ$10:AZ$1009)/10^3,
'Output| AER'!$B$18,IF(LEN($B97)&gt;0,SUM(F$9:F97),0),
'Output| AER'!$B$19,(SUMPRODUCT('Calc| Project Costs'!AB$10:AB$1009,'Calc| Project Costs'!$BU$10:$BU$1009)+SUMPRODUCT('Calc| Project Costs'!BH$10:BH$1009,'Calc| Project Costs'!$BU$10:$BU$1009))/10^3,
'Output| AER'!$B$20,SUMPRODUCT(--('Input| Disposals'!$O$8:$O$57='Input| Setup'!$B$36),'Input| Disposals'!S$8:S$57)/10^3,
'Output| AER'!$B$21,F95-F96-F97,
'Output| AER'!$B$23,"",
'Output| AER'!$B$24,'Input| Type 2 capcons'!F$46/10^3,
SUMPRODUCT('Calc| Project Costs'!T$10:T$1009,1*('Calc| Project Costs'!$G$10:$G$1009=$B98),'Calc| Project Costs'!$BU$10:$BU$1009)/10^3),
""))</f>
        <v/>
      </c>
      <c r="G98" s="213" t="str" cm="1">
        <f t="array" ref="G98">IF($B97='Output| AER'!$B$21,
IF(AND(ABS(G94*10^3-(SUM(SUMPRODUCT('Calc| Project Costs'!$BU$10:$BU$1009,'Calc| Project Costs'!AC$10:AC$1009)+SUMPRODUCT('Calc| Project Costs'!$BU$10:$BU$1009,'Calc| Project Costs'!BI$10:BI$1009))+SUMPRODUCT(--('Input| Disposals'!$O$8:$O$57='Input| Setup'!$B$36),'Input| Disposals'!T$8:T$57)+G97*10^3))&lt;0.000001,(ABS(G94*10^3-(SUMPRODUCT('Calc| Project Costs'!$BU$10:$BU$1009,'Calc| Project Costs'!BQ$10:BQ$1009)))&lt;0.000001)),0,1),
IF(LEN($B98)&gt;0,
_xlfn.SWITCH($B98,
'Output| AER'!$B$17,SUMPRODUCT('Calc| Project Costs'!$BU$10:$BU$1009,'Calc| Project Costs'!BA$10:BA$1009)/10^3,
'Output| AER'!$B$18,IF(LEN($B97)&gt;0,SUM(G$9:G97),0),
'Output| AER'!$B$19,(SUMPRODUCT('Calc| Project Costs'!AC$10:AC$1009,'Calc| Project Costs'!$BU$10:$BU$1009)+SUMPRODUCT('Calc| Project Costs'!BI$10:BI$1009,'Calc| Project Costs'!$BU$10:$BU$1009))/10^3,
'Output| AER'!$B$20,SUMPRODUCT(--('Input| Disposals'!$O$8:$O$57='Input| Setup'!$B$36),'Input| Disposals'!T$8:T$57)/10^3,
'Output| AER'!$B$21,G95-G96-G97,
'Output| AER'!$B$23,"",
'Output| AER'!$B$24,'Input| Type 2 capcons'!G$46/10^3,
SUMPRODUCT('Calc| Project Costs'!U$10:U$1009,1*('Calc| Project Costs'!$G$10:$G$1009=$B98),'Calc| Project Costs'!$BU$10:$BU$1009)/10^3),
""))</f>
        <v/>
      </c>
      <c r="H98" s="213" t="str" cm="1">
        <f t="array" ref="H98">IF($B97='Output| AER'!$B$21,
IF(AND(ABS(H94*10^3-(SUM(SUMPRODUCT('Calc| Project Costs'!$BU$10:$BU$1009,'Calc| Project Costs'!AD$10:AD$1009)+SUMPRODUCT('Calc| Project Costs'!$BU$10:$BU$1009,'Calc| Project Costs'!BJ$10:BJ$1009))+SUMPRODUCT(--('Input| Disposals'!$O$8:$O$57='Input| Setup'!$B$36),'Input| Disposals'!U$8:U$57)+H97*10^3))&lt;0.000001,(ABS(H94*10^3-(SUMPRODUCT('Calc| Project Costs'!$BU$10:$BU$1009,'Calc| Project Costs'!BR$10:BR$1009)))&lt;0.000001)),0,1),
IF(LEN($B98)&gt;0,
_xlfn.SWITCH($B98,
'Output| AER'!$B$17,SUMPRODUCT('Calc| Project Costs'!$BU$10:$BU$1009,'Calc| Project Costs'!BB$10:BB$1009)/10^3,
'Output| AER'!$B$18,IF(LEN($B97)&gt;0,SUM(H$9:H97),0),
'Output| AER'!$B$19,(SUMPRODUCT('Calc| Project Costs'!AD$10:AD$1009,'Calc| Project Costs'!$BU$10:$BU$1009)+SUMPRODUCT('Calc| Project Costs'!BJ$10:BJ$1009,'Calc| Project Costs'!$BU$10:$BU$1009))/10^3,
'Output| AER'!$B$20,SUMPRODUCT(--('Input| Disposals'!$O$8:$O$57='Input| Setup'!$B$36),'Input| Disposals'!U$8:U$57)/10^3,
'Output| AER'!$B$21,H95-H96-H97,
'Output| AER'!$B$23,"",
'Output| AER'!$B$24,'Input| Type 2 capcons'!H$46/10^3,
SUMPRODUCT('Calc| Project Costs'!V$10:V$1009,1*('Calc| Project Costs'!$G$10:$G$1009=$B98),'Calc| Project Costs'!$BU$10:$BU$1009)/10^3),
""))</f>
        <v/>
      </c>
      <c r="I98" s="213" t="str" cm="1">
        <f t="array" ref="I98">IF($B97='Output| AER'!$B$21,
IF(AND(ABS(I94*10^3-(SUM(SUMPRODUCT('Calc| Project Costs'!$BU$10:$BU$1009,'Calc| Project Costs'!AE$10:AE$1009)+SUMPRODUCT('Calc| Project Costs'!$BU$10:$BU$1009,'Calc| Project Costs'!BK$10:BK$1009))+SUMPRODUCT(--('Input| Disposals'!$O$8:$O$57='Input| Setup'!$B$36),'Input| Disposals'!V$8:V$57)+I97*10^3))&lt;0.000001,(ABS(I94*10^3-(SUMPRODUCT('Calc| Project Costs'!$BU$10:$BU$1009,'Calc| Project Costs'!BS$10:BS$1009)))&lt;0.000001)),0,1),
IF(LEN($B98)&gt;0,
_xlfn.SWITCH($B98,
'Output| AER'!$B$17,SUMPRODUCT('Calc| Project Costs'!$BU$10:$BU$1009,'Calc| Project Costs'!BC$10:BC$1009)/10^3,
'Output| AER'!$B$18,IF(LEN($B97)&gt;0,SUM(I$9:I97),0),
'Output| AER'!$B$19,(SUMPRODUCT('Calc| Project Costs'!AE$10:AE$1009,'Calc| Project Costs'!$BU$10:$BU$1009)+SUMPRODUCT('Calc| Project Costs'!BK$10:BK$1009,'Calc| Project Costs'!$BU$10:$BU$1009))/10^3,
'Output| AER'!$B$20,SUMPRODUCT(--('Input| Disposals'!$O$8:$O$57='Input| Setup'!$B$36),'Input| Disposals'!V$8:V$57)/10^3,
'Output| AER'!$B$21,I95-I96-I97,
'Output| AER'!$B$23,"",
'Output| AER'!$B$24,'Input| Type 2 capcons'!I$46/10^3,
SUMPRODUCT('Calc| Project Costs'!W$10:W$1009,1*('Calc| Project Costs'!$G$10:$G$1009=$B98),'Calc| Project Costs'!$BU$10:$BU$1009)/10^3),
""))</f>
        <v/>
      </c>
      <c r="J98" s="214" t="str">
        <f>IF(B97='Output| AER'!$B$21,ROUND(J97-'Output| PTRM (SCS)'!$I$223,9),IF(OR(B98='Output| AER'!$B$23,AND(B98="",B97=""),AND(B98="",B97='Output| AER'!$B$24)),"",IFERROR(SUM(E98:I98),0)))</f>
        <v/>
      </c>
      <c r="L98" s="213" t="str" cm="1">
        <f t="array" ref="L98">IF($B97='Output| AER'!$B$21,
IF(AND(ABS(L94*10^3-(SUM(SUMPRODUCT('Calc| Project Costs'!$BV$10:$BV$1009,'Calc| Project Costs'!Y$10:Y$1009)+SUMPRODUCT('Calc| Project Costs'!$BV$10:$BV$1009,'Calc| Project Costs'!BE$10:BE$1009))+SUMPRODUCT(--('Input| Disposals'!$O$8:$O$57='Input| Setup'!$B$37),'Input| Disposals'!P$8:P$57)+L97*10^3))&lt;0.000001,(ABS(L94*10^3-(SUMPRODUCT('Calc| Project Costs'!$BV$10:$BV$1009,'Calc| Project Costs'!BM$10:BM$1009)))&lt;0.000001)),0,1),
IF(LEN($B98)&gt;0,
_xlfn.SWITCH($B98,
'Output| AER'!$B$17,SUMPRODUCT('Calc| Project Costs'!$BV$10:$BV$1009,'Calc| Project Costs'!AW$10:AW$1009)/10^3,
'Output| AER'!$B$18,IF(LEN($B97)&gt;0,SUM(L$9:L97),0),
'Output| AER'!$B$19,(SUMPRODUCT('Calc| Project Costs'!Y$10:Y$1009,'Calc| Project Costs'!$BV$10:$BV$1009)+SUMPRODUCT('Calc| Project Costs'!BE$10:BE$1009,'Calc| Project Costs'!$BV$10:$BV$1009))/10^3,
'Output| AER'!$B$20,SUMPRODUCT(--('Input| Disposals'!$O$8:$O$57='Input| Setup'!$B$37),'Input| Disposals'!P$8:P$57)/10^3,
'Output| AER'!$B$21,L95-L96-L97,
'Output| AER'!$B$23,"",
'Output| AER'!$B$24,'Input| Type 2 capcons'!L$46/10^3,
SUMPRODUCT('Calc| Project Costs'!Q$10:Q$1009,1*('Calc| Project Costs'!$G$10:$G$1009=$B98),'Calc| Project Costs'!$BV$10:$BV$1009)/10^3),
""))</f>
        <v/>
      </c>
      <c r="M98" s="213" t="str" cm="1">
        <f t="array" ref="M98">IF($B97='Output| AER'!$B$21,
IF(AND(ABS(M94*10^3-(SUM(SUMPRODUCT('Calc| Project Costs'!$BV$10:$BV$1009,'Calc| Project Costs'!Z$10:Z$1009)+SUMPRODUCT('Calc| Project Costs'!$BV$10:$BV$1009,'Calc| Project Costs'!BF$10:BF$1009))+SUMPRODUCT(--('Input| Disposals'!$O$8:$O$57='Input| Setup'!$B$37),'Input| Disposals'!Q$8:Q$57)+M97*10^3))&lt;0.000001,(ABS(M94*10^3-(SUMPRODUCT('Calc| Project Costs'!$BV$10:$BV$1009,'Calc| Project Costs'!BN$10:BN$1009)))&lt;0.000001)),0,1),
IF(LEN($B98)&gt;0,
_xlfn.SWITCH($B98,
'Output| AER'!$B$17,SUMPRODUCT('Calc| Project Costs'!$BV$10:$BV$1009,'Calc| Project Costs'!AX$10:AX$1009)/10^3,
'Output| AER'!$B$18,IF(LEN($B97)&gt;0,SUM(M$9:M97),0),
'Output| AER'!$B$19,(SUMPRODUCT('Calc| Project Costs'!Z$10:Z$1009,'Calc| Project Costs'!$BV$10:$BV$1009)+SUMPRODUCT('Calc| Project Costs'!BF$10:BF$1009,'Calc| Project Costs'!$BV$10:$BV$1009))/10^3,
'Output| AER'!$B$20,SUMPRODUCT(--('Input| Disposals'!$O$8:$O$57='Input| Setup'!$B$37),'Input| Disposals'!Q$8:Q$57)/10^3,
'Output| AER'!$B$21,M95-M96-M97,
'Output| AER'!$B$23,"",
'Output| AER'!$B$24,'Input| Type 2 capcons'!M$46/10^3,
SUMPRODUCT('Calc| Project Costs'!R$10:R$1009,1*('Calc| Project Costs'!$G$10:$G$1009=$B98),'Calc| Project Costs'!$BV$10:$BV$1009)/10^3),
""))</f>
        <v/>
      </c>
      <c r="N98" s="213" t="str" cm="1">
        <f t="array" ref="N98">IF($B97='Output| AER'!$B$21,
IF(AND(ABS(N94*10^3-(SUM(SUMPRODUCT('Calc| Project Costs'!$BV$10:$BV$1009,'Calc| Project Costs'!AA$10:AA$1009)+SUMPRODUCT('Calc| Project Costs'!$BV$10:$BV$1009,'Calc| Project Costs'!BG$10:BG$1009))+SUMPRODUCT(--('Input| Disposals'!$O$8:$O$57='Input| Setup'!$B$37),'Input| Disposals'!R$8:R$57)+N97*10^3))&lt;0.000001,(ABS(N94*10^3-(SUMPRODUCT('Calc| Project Costs'!$BV$10:$BV$1009,'Calc| Project Costs'!BO$10:BO$1009)))&lt;0.000001)),0,1),
IF(LEN($B98)&gt;0,
_xlfn.SWITCH($B98,
'Output| AER'!$B$17,SUMPRODUCT('Calc| Project Costs'!$BV$10:$BV$1009,'Calc| Project Costs'!AY$10:AY$1009)/10^3,
'Output| AER'!$B$18,IF(LEN($B97)&gt;0,SUM(N$9:N97),0),
'Output| AER'!$B$19,(SUMPRODUCT('Calc| Project Costs'!AA$10:AA$1009,'Calc| Project Costs'!$BV$10:$BV$1009)+SUMPRODUCT('Calc| Project Costs'!BG$10:BG$1009,'Calc| Project Costs'!$BV$10:$BV$1009))/10^3,
'Output| AER'!$B$20,SUMPRODUCT(--('Input| Disposals'!$O$8:$O$57='Input| Setup'!$B$37),'Input| Disposals'!R$8:R$57)/10^3,
'Output| AER'!$B$21,N95-N96-N97,
'Output| AER'!$B$23,"",
'Output| AER'!$B$24,'Input| Type 2 capcons'!N$46/10^3,
SUMPRODUCT('Calc| Project Costs'!S$10:S$1009,1*('Calc| Project Costs'!$G$10:$G$1009=$B98),'Calc| Project Costs'!$BV$10:$BV$1009)/10^3),
""))</f>
        <v/>
      </c>
      <c r="O98" s="213" t="str" cm="1">
        <f t="array" ref="O98">IF($B97='Output| AER'!$B$21,
IF(AND(ABS(O94*10^3-(SUM(SUMPRODUCT('Calc| Project Costs'!$BV$10:$BV$1009,'Calc| Project Costs'!AB$10:AB$1009)+SUMPRODUCT('Calc| Project Costs'!$BV$10:$BV$1009,'Calc| Project Costs'!BH$10:BH$1009))+SUMPRODUCT(--('Input| Disposals'!$O$8:$O$57='Input| Setup'!$B$37),'Input| Disposals'!S$8:S$57)+O97*10^3))&lt;0.000001,(ABS(O94*10^3-(SUMPRODUCT('Calc| Project Costs'!$BV$10:$BV$1009,'Calc| Project Costs'!BP$10:BP$1009)))&lt;0.000001)),0,1),
IF(LEN($B98)&gt;0,
_xlfn.SWITCH($B98,
'Output| AER'!$B$17,SUMPRODUCT('Calc| Project Costs'!$BV$10:$BV$1009,'Calc| Project Costs'!AZ$10:AZ$1009)/10^3,
'Output| AER'!$B$18,IF(LEN($B97)&gt;0,SUM(O$9:O97),0),
'Output| AER'!$B$19,(SUMPRODUCT('Calc| Project Costs'!AB$10:AB$1009,'Calc| Project Costs'!$BV$10:$BV$1009)+SUMPRODUCT('Calc| Project Costs'!BH$10:BH$1009,'Calc| Project Costs'!$BV$10:$BV$1009))/10^3,
'Output| AER'!$B$20,SUMPRODUCT(--('Input| Disposals'!$O$8:$O$57='Input| Setup'!$B$37),'Input| Disposals'!S$8:S$57)/10^3,
'Output| AER'!$B$21,O95-O96-O97,
'Output| AER'!$B$23,"",
'Output| AER'!$B$24,'Input| Type 2 capcons'!O$46/10^3,
SUMPRODUCT('Calc| Project Costs'!T$10:T$1009,1*('Calc| Project Costs'!$G$10:$G$1009=$B98),'Calc| Project Costs'!$BV$10:$BV$1009)/10^3),
""))</f>
        <v/>
      </c>
      <c r="P98" s="213" t="str" cm="1">
        <f t="array" ref="P98">IF($B97='Output| AER'!$B$21,
IF(AND(ABS(P94*10^3-(SUM(SUMPRODUCT('Calc| Project Costs'!$BV$10:$BV$1009,'Calc| Project Costs'!AC$10:AC$1009)+SUMPRODUCT('Calc| Project Costs'!$BV$10:$BV$1009,'Calc| Project Costs'!BI$10:BI$1009))+SUMPRODUCT(--('Input| Disposals'!$O$8:$O$57='Input| Setup'!$B$37),'Input| Disposals'!T$8:T$57)+P97*10^3))&lt;0.000001,(ABS(P94*10^3-(SUMPRODUCT('Calc| Project Costs'!$BV$10:$BV$1009,'Calc| Project Costs'!BQ$10:BQ$1009)))&lt;0.000001)),0,1),
IF(LEN($B98)&gt;0,
_xlfn.SWITCH($B98,
'Output| AER'!$B$17,SUMPRODUCT('Calc| Project Costs'!$BV$10:$BV$1009,'Calc| Project Costs'!BA$10:BA$1009)/10^3,
'Output| AER'!$B$18,IF(LEN($B97)&gt;0,SUM(P$9:P97),0),
'Output| AER'!$B$19,(SUMPRODUCT('Calc| Project Costs'!AC$10:AC$1009,'Calc| Project Costs'!$BV$10:$BV$1009)+SUMPRODUCT('Calc| Project Costs'!BI$10:BI$1009,'Calc| Project Costs'!$BV$10:$BV$1009))/10^3,
'Output| AER'!$B$20,SUMPRODUCT(--('Input| Disposals'!$O$8:$O$57='Input| Setup'!$B$37),'Input| Disposals'!T$8:T$57)/10^3,
'Output| AER'!$B$21,P95-P96-P97,
'Output| AER'!$B$23,"",
'Output| AER'!$B$24,'Input| Type 2 capcons'!P$46/10^3,
SUMPRODUCT('Calc| Project Costs'!U$10:U$1009,1*('Calc| Project Costs'!$G$10:$G$1009=$B98),'Calc| Project Costs'!$BV$10:$BV$1009)/10^3),
""))</f>
        <v/>
      </c>
      <c r="Q98" s="213" t="str" cm="1">
        <f t="array" ref="Q98">IF($B97='Output| AER'!$B$21,
IF(AND(ABS(Q94*10^3-(SUM(SUMPRODUCT('Calc| Project Costs'!$BV$10:$BV$1009,'Calc| Project Costs'!AD$10:AD$1009)+SUMPRODUCT('Calc| Project Costs'!$BV$10:$BV$1009,'Calc| Project Costs'!BJ$10:BJ$1009))+SUMPRODUCT(--('Input| Disposals'!$O$8:$O$57='Input| Setup'!$B$37),'Input| Disposals'!U$8:U$57)+Q97*10^3))&lt;0.000001,(ABS(Q94*10^3-(SUMPRODUCT('Calc| Project Costs'!$BV$10:$BV$1009,'Calc| Project Costs'!BR$10:BR$1009)))&lt;0.000001)),0,1),
IF(LEN($B98)&gt;0,
_xlfn.SWITCH($B98,
'Output| AER'!$B$17,SUMPRODUCT('Calc| Project Costs'!$BV$10:$BV$1009,'Calc| Project Costs'!BB$10:BB$1009)/10^3,
'Output| AER'!$B$18,IF(LEN($B97)&gt;0,SUM(Q$9:Q97),0),
'Output| AER'!$B$19,(SUMPRODUCT('Calc| Project Costs'!AD$10:AD$1009,'Calc| Project Costs'!$BV$10:$BV$1009)+SUMPRODUCT('Calc| Project Costs'!BJ$10:BJ$1009,'Calc| Project Costs'!$BV$10:$BV$1009))/10^3,
'Output| AER'!$B$20,SUMPRODUCT(--('Input| Disposals'!$O$8:$O$57='Input| Setup'!$B$37),'Input| Disposals'!U$8:U$57)/10^3,
'Output| AER'!$B$21,Q95-Q96-Q97,
'Output| AER'!$B$23,"",
'Output| AER'!$B$24,'Input| Type 2 capcons'!Q$46/10^3,
SUMPRODUCT('Calc| Project Costs'!V$10:V$1009,1*('Calc| Project Costs'!$G$10:$G$1009=$B98),'Calc| Project Costs'!$BV$10:$BV$1009)/10^3),
""))</f>
        <v/>
      </c>
      <c r="R98" s="213" t="str" cm="1">
        <f t="array" ref="R98">IF($B97='Output| AER'!$B$21,
IF(AND(ABS(R94*10^3-(SUM(SUMPRODUCT('Calc| Project Costs'!$BV$10:$BV$1009,'Calc| Project Costs'!AE$10:AE$1009)+SUMPRODUCT('Calc| Project Costs'!$BV$10:$BV$1009,'Calc| Project Costs'!BK$10:BK$1009))+SUMPRODUCT(--('Input| Disposals'!$O$8:$O$57='Input| Setup'!$B$37),'Input| Disposals'!V$8:V$57)+R97*10^3))&lt;0.000001,(ABS(R94*10^3-(SUMPRODUCT('Calc| Project Costs'!$BV$10:$BV$1009,'Calc| Project Costs'!BS$10:BS$1009)))&lt;0.000001)),0,1),
IF(LEN($B98)&gt;0,
_xlfn.SWITCH($B98,
'Output| AER'!$B$17,SUMPRODUCT('Calc| Project Costs'!$BV$10:$BV$1009,'Calc| Project Costs'!BC$10:BC$1009)/10^3,
'Output| AER'!$B$18,IF(LEN($B97)&gt;0,SUM(R$9:R97),0),
'Output| AER'!$B$19,(SUMPRODUCT('Calc| Project Costs'!AE$10:AE$1009,'Calc| Project Costs'!$BV$10:$BV$1009)+SUMPRODUCT('Calc| Project Costs'!BK$10:BK$1009,'Calc| Project Costs'!$BV$10:$BV$1009))/10^3,
'Output| AER'!$B$20,SUMPRODUCT(--('Input| Disposals'!$O$8:$O$57='Input| Setup'!$B$37),'Input| Disposals'!V$8:V$57)/10^3,
'Output| AER'!$B$21,R95-R96-R97,
'Output| AER'!$B$23,"",
'Output| AER'!$B$24,'Input| Type 2 capcons'!R$46/10^3,
SUMPRODUCT('Calc| Project Costs'!W$10:W$1009,1*('Calc| Project Costs'!$G$10:$G$1009=$B98),'Calc| Project Costs'!$BV$10:$BV$1009)/10^3),
""))</f>
        <v/>
      </c>
      <c r="S98" s="214" t="str">
        <f>IF(B97='Output| AER'!$B$21,ROUND(S97-'Output| PTRM (DFA)'!$I$223,9),IF(OR(B98='Output| AER'!$B$23,AND(B98="",B97=""),AND(B98="",B97='Output| AER'!$B$24)),"",IFERROR(SUM(N98:R98),0)))</f>
        <v/>
      </c>
    </row>
    <row r="99" spans="2:19" ht="12.75" customHeight="1" x14ac:dyDescent="0.2">
      <c r="B99" s="125" t="str" cm="1">
        <f t="array" ref="B99">IFERROR(_xlfn.LET(_xlpm.x, INDEX(_xlfn.VSTACK(_xlfn.UNIQUE(_xlfn._xlws.FILTER('Input| Projects'!$G$10:$G$1009,'Input| Projects'!$G$10:$G$1009&lt;&gt;"")),'Output| AER'!$B$17:$B$24),ROW(A91)),IF(_xlpm.x=0,"",_xlpm.x)),"")</f>
        <v/>
      </c>
      <c r="C99" s="213" t="str" cm="1">
        <f t="array" ref="C99">IF($B98='Output| AER'!$B$21,
IF(AND(ABS(C95*10^3-(SUM(SUMPRODUCT('Calc| Project Costs'!$BU$10:$BU$1009,'Calc| Project Costs'!Y$10:Y$1009)+SUMPRODUCT('Calc| Project Costs'!$BU$10:$BU$1009,'Calc| Project Costs'!BE$10:BE$1009))+SUMPRODUCT(--('Input| Disposals'!$O$8:$O$57='Input| Setup'!$B$36),'Input| Disposals'!P$8:P$57)+C98*10^3))&lt;0.000001,(ABS(C95*10^3-(SUMPRODUCT('Calc| Project Costs'!$BU$10:$BU$1009,'Calc| Project Costs'!BM$10:BM$1009)))&lt;0.000001)),0,1),
IF(LEN($B99)&gt;0,
_xlfn.SWITCH($B99,
'Output| AER'!$B$17,SUMPRODUCT('Calc| Project Costs'!$BU$10:$BU$1009,'Calc| Project Costs'!AW$10:AW$1009)/10^3,
'Output| AER'!$B$18,IF(LEN($B98)&gt;0,SUM(C$9:C98),0),
'Output| AER'!$B$19,(SUMPRODUCT('Calc| Project Costs'!Y$10:Y$1009,'Calc| Project Costs'!$BU$10:$BU$1009)+SUMPRODUCT('Calc| Project Costs'!BE$10:BE$1009,'Calc| Project Costs'!$BU$10:$BU$1009))/10^3,
'Output| AER'!$B$20,SUMPRODUCT(--('Input| Disposals'!$O$8:$O$57='Input| Setup'!$B$36),'Input| Disposals'!P$8:P$57)/10^3,
'Output| AER'!$B$21,C96-C97-C98,
'Output| AER'!$B$23,"",
'Output| AER'!$B$24,'Input| Type 2 capcons'!C$46/10^3,
SUMPRODUCT('Calc| Project Costs'!Q$10:Q$1009,1*('Calc| Project Costs'!$G$10:$G$1009=$B99),'Calc| Project Costs'!$BU$10:$BU$1009)/10^3),
""))</f>
        <v/>
      </c>
      <c r="D99" s="213" t="str" cm="1">
        <f t="array" ref="D99">IF($B98='Output| AER'!$B$21,
IF(AND(ABS(D95*10^3-(SUM(SUMPRODUCT('Calc| Project Costs'!$BU$10:$BU$1009,'Calc| Project Costs'!Z$10:Z$1009)+SUMPRODUCT('Calc| Project Costs'!$BU$10:$BU$1009,'Calc| Project Costs'!BF$10:BF$1009))+SUMPRODUCT(--('Input| Disposals'!$O$8:$O$57='Input| Setup'!$B$36),'Input| Disposals'!Q$8:Q$57)+D98*10^3))&lt;0.000001,(ABS(D95*10^3-(SUMPRODUCT('Calc| Project Costs'!$BU$10:$BU$1009,'Calc| Project Costs'!BN$10:BN$1009)))&lt;0.000001)),0,1),
IF(LEN($B99)&gt;0,
_xlfn.SWITCH($B99,
'Output| AER'!$B$17,SUMPRODUCT('Calc| Project Costs'!$BU$10:$BU$1009,'Calc| Project Costs'!AX$10:AX$1009)/10^3,
'Output| AER'!$B$18,IF(LEN($B98)&gt;0,SUM(D$9:D98),0),
'Output| AER'!$B$19,(SUMPRODUCT('Calc| Project Costs'!Z$10:Z$1009,'Calc| Project Costs'!$BU$10:$BU$1009)+SUMPRODUCT('Calc| Project Costs'!BF$10:BF$1009,'Calc| Project Costs'!$BU$10:$BU$1009))/10^3,
'Output| AER'!$B$20,SUMPRODUCT(--('Input| Disposals'!$O$8:$O$57='Input| Setup'!$B$36),'Input| Disposals'!Q$8:Q$57)/10^3,
'Output| AER'!$B$21,D96-D97-D98,
'Output| AER'!$B$23,"",
'Output| AER'!$B$24,'Input| Type 2 capcons'!D$46/10^3,
SUMPRODUCT('Calc| Project Costs'!R$10:R$1009,1*('Calc| Project Costs'!$G$10:$G$1009=$B99),'Calc| Project Costs'!$BU$10:$BU$1009)/10^3),
""))</f>
        <v/>
      </c>
      <c r="E99" s="213" t="str" cm="1">
        <f t="array" ref="E99">IF($B98='Output| AER'!$B$21,
IF(AND(ABS(E95*10^3-(SUM(SUMPRODUCT('Calc| Project Costs'!$BU$10:$BU$1009,'Calc| Project Costs'!AA$10:AA$1009)+SUMPRODUCT('Calc| Project Costs'!$BU$10:$BU$1009,'Calc| Project Costs'!BG$10:BG$1009))+SUMPRODUCT(--('Input| Disposals'!$O$8:$O$57='Input| Setup'!$B$36),'Input| Disposals'!R$8:R$57)+E98*10^3))&lt;0.000001,(ABS(E95*10^3-(SUMPRODUCT('Calc| Project Costs'!$BU$10:$BU$1009,'Calc| Project Costs'!BO$10:BO$1009)))&lt;0.000001)),0,1),
IF(LEN($B99)&gt;0,
_xlfn.SWITCH($B99,
'Output| AER'!$B$17,SUMPRODUCT('Calc| Project Costs'!$BU$10:$BU$1009,'Calc| Project Costs'!AY$10:AY$1009)/10^3,
'Output| AER'!$B$18,IF(LEN($B98)&gt;0,SUM(E$9:E98),0),
'Output| AER'!$B$19,(SUMPRODUCT('Calc| Project Costs'!AA$10:AA$1009,'Calc| Project Costs'!$BU$10:$BU$1009)+SUMPRODUCT('Calc| Project Costs'!BG$10:BG$1009,'Calc| Project Costs'!$BU$10:$BU$1009))/10^3,
'Output| AER'!$B$20,SUMPRODUCT(--('Input| Disposals'!$O$8:$O$57='Input| Setup'!$B$36),'Input| Disposals'!R$8:R$57)/10^3,
'Output| AER'!$B$21,E96-E97-E98,
'Output| AER'!$B$23,"",
'Output| AER'!$B$24,'Input| Type 2 capcons'!E$46/10^3,
SUMPRODUCT('Calc| Project Costs'!S$10:S$1009,1*('Calc| Project Costs'!$G$10:$G$1009=$B99),'Calc| Project Costs'!$BU$10:$BU$1009)/10^3),
""))</f>
        <v/>
      </c>
      <c r="F99" s="213" t="str" cm="1">
        <f t="array" ref="F99">IF($B98='Output| AER'!$B$21,
IF(AND(ABS(F95*10^3-(SUM(SUMPRODUCT('Calc| Project Costs'!$BU$10:$BU$1009,'Calc| Project Costs'!AB$10:AB$1009)+SUMPRODUCT('Calc| Project Costs'!$BU$10:$BU$1009,'Calc| Project Costs'!BH$10:BH$1009))+SUMPRODUCT(--('Input| Disposals'!$O$8:$O$57='Input| Setup'!$B$36),'Input| Disposals'!S$8:S$57)+F98*10^3))&lt;0.000001,(ABS(F95*10^3-(SUMPRODUCT('Calc| Project Costs'!$BU$10:$BU$1009,'Calc| Project Costs'!BP$10:BP$1009)))&lt;0.000001)),0,1),
IF(LEN($B99)&gt;0,
_xlfn.SWITCH($B99,
'Output| AER'!$B$17,SUMPRODUCT('Calc| Project Costs'!$BU$10:$BU$1009,'Calc| Project Costs'!AZ$10:AZ$1009)/10^3,
'Output| AER'!$B$18,IF(LEN($B98)&gt;0,SUM(F$9:F98),0),
'Output| AER'!$B$19,(SUMPRODUCT('Calc| Project Costs'!AB$10:AB$1009,'Calc| Project Costs'!$BU$10:$BU$1009)+SUMPRODUCT('Calc| Project Costs'!BH$10:BH$1009,'Calc| Project Costs'!$BU$10:$BU$1009))/10^3,
'Output| AER'!$B$20,SUMPRODUCT(--('Input| Disposals'!$O$8:$O$57='Input| Setup'!$B$36),'Input| Disposals'!S$8:S$57)/10^3,
'Output| AER'!$B$21,F96-F97-F98,
'Output| AER'!$B$23,"",
'Output| AER'!$B$24,'Input| Type 2 capcons'!F$46/10^3,
SUMPRODUCT('Calc| Project Costs'!T$10:T$1009,1*('Calc| Project Costs'!$G$10:$G$1009=$B99),'Calc| Project Costs'!$BU$10:$BU$1009)/10^3),
""))</f>
        <v/>
      </c>
      <c r="G99" s="213" t="str" cm="1">
        <f t="array" ref="G99">IF($B98='Output| AER'!$B$21,
IF(AND(ABS(G95*10^3-(SUM(SUMPRODUCT('Calc| Project Costs'!$BU$10:$BU$1009,'Calc| Project Costs'!AC$10:AC$1009)+SUMPRODUCT('Calc| Project Costs'!$BU$10:$BU$1009,'Calc| Project Costs'!BI$10:BI$1009))+SUMPRODUCT(--('Input| Disposals'!$O$8:$O$57='Input| Setup'!$B$36),'Input| Disposals'!T$8:T$57)+G98*10^3))&lt;0.000001,(ABS(G95*10^3-(SUMPRODUCT('Calc| Project Costs'!$BU$10:$BU$1009,'Calc| Project Costs'!BQ$10:BQ$1009)))&lt;0.000001)),0,1),
IF(LEN($B99)&gt;0,
_xlfn.SWITCH($B99,
'Output| AER'!$B$17,SUMPRODUCT('Calc| Project Costs'!$BU$10:$BU$1009,'Calc| Project Costs'!BA$10:BA$1009)/10^3,
'Output| AER'!$B$18,IF(LEN($B98)&gt;0,SUM(G$9:G98),0),
'Output| AER'!$B$19,(SUMPRODUCT('Calc| Project Costs'!AC$10:AC$1009,'Calc| Project Costs'!$BU$10:$BU$1009)+SUMPRODUCT('Calc| Project Costs'!BI$10:BI$1009,'Calc| Project Costs'!$BU$10:$BU$1009))/10^3,
'Output| AER'!$B$20,SUMPRODUCT(--('Input| Disposals'!$O$8:$O$57='Input| Setup'!$B$36),'Input| Disposals'!T$8:T$57)/10^3,
'Output| AER'!$B$21,G96-G97-G98,
'Output| AER'!$B$23,"",
'Output| AER'!$B$24,'Input| Type 2 capcons'!G$46/10^3,
SUMPRODUCT('Calc| Project Costs'!U$10:U$1009,1*('Calc| Project Costs'!$G$10:$G$1009=$B99),'Calc| Project Costs'!$BU$10:$BU$1009)/10^3),
""))</f>
        <v/>
      </c>
      <c r="H99" s="213" t="str" cm="1">
        <f t="array" ref="H99">IF($B98='Output| AER'!$B$21,
IF(AND(ABS(H95*10^3-(SUM(SUMPRODUCT('Calc| Project Costs'!$BU$10:$BU$1009,'Calc| Project Costs'!AD$10:AD$1009)+SUMPRODUCT('Calc| Project Costs'!$BU$10:$BU$1009,'Calc| Project Costs'!BJ$10:BJ$1009))+SUMPRODUCT(--('Input| Disposals'!$O$8:$O$57='Input| Setup'!$B$36),'Input| Disposals'!U$8:U$57)+H98*10^3))&lt;0.000001,(ABS(H95*10^3-(SUMPRODUCT('Calc| Project Costs'!$BU$10:$BU$1009,'Calc| Project Costs'!BR$10:BR$1009)))&lt;0.000001)),0,1),
IF(LEN($B99)&gt;0,
_xlfn.SWITCH($B99,
'Output| AER'!$B$17,SUMPRODUCT('Calc| Project Costs'!$BU$10:$BU$1009,'Calc| Project Costs'!BB$10:BB$1009)/10^3,
'Output| AER'!$B$18,IF(LEN($B98)&gt;0,SUM(H$9:H98),0),
'Output| AER'!$B$19,(SUMPRODUCT('Calc| Project Costs'!AD$10:AD$1009,'Calc| Project Costs'!$BU$10:$BU$1009)+SUMPRODUCT('Calc| Project Costs'!BJ$10:BJ$1009,'Calc| Project Costs'!$BU$10:$BU$1009))/10^3,
'Output| AER'!$B$20,SUMPRODUCT(--('Input| Disposals'!$O$8:$O$57='Input| Setup'!$B$36),'Input| Disposals'!U$8:U$57)/10^3,
'Output| AER'!$B$21,H96-H97-H98,
'Output| AER'!$B$23,"",
'Output| AER'!$B$24,'Input| Type 2 capcons'!H$46/10^3,
SUMPRODUCT('Calc| Project Costs'!V$10:V$1009,1*('Calc| Project Costs'!$G$10:$G$1009=$B99),'Calc| Project Costs'!$BU$10:$BU$1009)/10^3),
""))</f>
        <v/>
      </c>
      <c r="I99" s="213" t="str" cm="1">
        <f t="array" ref="I99">IF($B98='Output| AER'!$B$21,
IF(AND(ABS(I95*10^3-(SUM(SUMPRODUCT('Calc| Project Costs'!$BU$10:$BU$1009,'Calc| Project Costs'!AE$10:AE$1009)+SUMPRODUCT('Calc| Project Costs'!$BU$10:$BU$1009,'Calc| Project Costs'!BK$10:BK$1009))+SUMPRODUCT(--('Input| Disposals'!$O$8:$O$57='Input| Setup'!$B$36),'Input| Disposals'!V$8:V$57)+I98*10^3))&lt;0.000001,(ABS(I95*10^3-(SUMPRODUCT('Calc| Project Costs'!$BU$10:$BU$1009,'Calc| Project Costs'!BS$10:BS$1009)))&lt;0.000001)),0,1),
IF(LEN($B99)&gt;0,
_xlfn.SWITCH($B99,
'Output| AER'!$B$17,SUMPRODUCT('Calc| Project Costs'!$BU$10:$BU$1009,'Calc| Project Costs'!BC$10:BC$1009)/10^3,
'Output| AER'!$B$18,IF(LEN($B98)&gt;0,SUM(I$9:I98),0),
'Output| AER'!$B$19,(SUMPRODUCT('Calc| Project Costs'!AE$10:AE$1009,'Calc| Project Costs'!$BU$10:$BU$1009)+SUMPRODUCT('Calc| Project Costs'!BK$10:BK$1009,'Calc| Project Costs'!$BU$10:$BU$1009))/10^3,
'Output| AER'!$B$20,SUMPRODUCT(--('Input| Disposals'!$O$8:$O$57='Input| Setup'!$B$36),'Input| Disposals'!V$8:V$57)/10^3,
'Output| AER'!$B$21,I96-I97-I98,
'Output| AER'!$B$23,"",
'Output| AER'!$B$24,'Input| Type 2 capcons'!I$46/10^3,
SUMPRODUCT('Calc| Project Costs'!W$10:W$1009,1*('Calc| Project Costs'!$G$10:$G$1009=$B99),'Calc| Project Costs'!$BU$10:$BU$1009)/10^3),
""))</f>
        <v/>
      </c>
      <c r="J99" s="214" t="str">
        <f>IF(B98='Output| AER'!$B$21,ROUND(J98-'Output| PTRM (SCS)'!$I$223,9),IF(OR(B99='Output| AER'!$B$23,AND(B99="",B98=""),AND(B99="",B98='Output| AER'!$B$24)),"",IFERROR(SUM(E99:I99),0)))</f>
        <v/>
      </c>
      <c r="L99" s="213" t="str" cm="1">
        <f t="array" ref="L99">IF($B98='Output| AER'!$B$21,
IF(AND(ABS(L95*10^3-(SUM(SUMPRODUCT('Calc| Project Costs'!$BV$10:$BV$1009,'Calc| Project Costs'!Y$10:Y$1009)+SUMPRODUCT('Calc| Project Costs'!$BV$10:$BV$1009,'Calc| Project Costs'!BE$10:BE$1009))+SUMPRODUCT(--('Input| Disposals'!$O$8:$O$57='Input| Setup'!$B$37),'Input| Disposals'!P$8:P$57)+L98*10^3))&lt;0.000001,(ABS(L95*10^3-(SUMPRODUCT('Calc| Project Costs'!$BV$10:$BV$1009,'Calc| Project Costs'!BM$10:BM$1009)))&lt;0.000001)),0,1),
IF(LEN($B99)&gt;0,
_xlfn.SWITCH($B99,
'Output| AER'!$B$17,SUMPRODUCT('Calc| Project Costs'!$BV$10:$BV$1009,'Calc| Project Costs'!AW$10:AW$1009)/10^3,
'Output| AER'!$B$18,IF(LEN($B98)&gt;0,SUM(L$9:L98),0),
'Output| AER'!$B$19,(SUMPRODUCT('Calc| Project Costs'!Y$10:Y$1009,'Calc| Project Costs'!$BV$10:$BV$1009)+SUMPRODUCT('Calc| Project Costs'!BE$10:BE$1009,'Calc| Project Costs'!$BV$10:$BV$1009))/10^3,
'Output| AER'!$B$20,SUMPRODUCT(--('Input| Disposals'!$O$8:$O$57='Input| Setup'!$B$37),'Input| Disposals'!P$8:P$57)/10^3,
'Output| AER'!$B$21,L96-L97-L98,
'Output| AER'!$B$23,"",
'Output| AER'!$B$24,'Input| Type 2 capcons'!L$46/10^3,
SUMPRODUCT('Calc| Project Costs'!Q$10:Q$1009,1*('Calc| Project Costs'!$G$10:$G$1009=$B99),'Calc| Project Costs'!$BV$10:$BV$1009)/10^3),
""))</f>
        <v/>
      </c>
      <c r="M99" s="213" t="str" cm="1">
        <f t="array" ref="M99">IF($B98='Output| AER'!$B$21,
IF(AND(ABS(M95*10^3-(SUM(SUMPRODUCT('Calc| Project Costs'!$BV$10:$BV$1009,'Calc| Project Costs'!Z$10:Z$1009)+SUMPRODUCT('Calc| Project Costs'!$BV$10:$BV$1009,'Calc| Project Costs'!BF$10:BF$1009))+SUMPRODUCT(--('Input| Disposals'!$O$8:$O$57='Input| Setup'!$B$37),'Input| Disposals'!Q$8:Q$57)+M98*10^3))&lt;0.000001,(ABS(M95*10^3-(SUMPRODUCT('Calc| Project Costs'!$BV$10:$BV$1009,'Calc| Project Costs'!BN$10:BN$1009)))&lt;0.000001)),0,1),
IF(LEN($B99)&gt;0,
_xlfn.SWITCH($B99,
'Output| AER'!$B$17,SUMPRODUCT('Calc| Project Costs'!$BV$10:$BV$1009,'Calc| Project Costs'!AX$10:AX$1009)/10^3,
'Output| AER'!$B$18,IF(LEN($B98)&gt;0,SUM(M$9:M98),0),
'Output| AER'!$B$19,(SUMPRODUCT('Calc| Project Costs'!Z$10:Z$1009,'Calc| Project Costs'!$BV$10:$BV$1009)+SUMPRODUCT('Calc| Project Costs'!BF$10:BF$1009,'Calc| Project Costs'!$BV$10:$BV$1009))/10^3,
'Output| AER'!$B$20,SUMPRODUCT(--('Input| Disposals'!$O$8:$O$57='Input| Setup'!$B$37),'Input| Disposals'!Q$8:Q$57)/10^3,
'Output| AER'!$B$21,M96-M97-M98,
'Output| AER'!$B$23,"",
'Output| AER'!$B$24,'Input| Type 2 capcons'!M$46/10^3,
SUMPRODUCT('Calc| Project Costs'!R$10:R$1009,1*('Calc| Project Costs'!$G$10:$G$1009=$B99),'Calc| Project Costs'!$BV$10:$BV$1009)/10^3),
""))</f>
        <v/>
      </c>
      <c r="N99" s="213" t="str" cm="1">
        <f t="array" ref="N99">IF($B98='Output| AER'!$B$21,
IF(AND(ABS(N95*10^3-(SUM(SUMPRODUCT('Calc| Project Costs'!$BV$10:$BV$1009,'Calc| Project Costs'!AA$10:AA$1009)+SUMPRODUCT('Calc| Project Costs'!$BV$10:$BV$1009,'Calc| Project Costs'!BG$10:BG$1009))+SUMPRODUCT(--('Input| Disposals'!$O$8:$O$57='Input| Setup'!$B$37),'Input| Disposals'!R$8:R$57)+N98*10^3))&lt;0.000001,(ABS(N95*10^3-(SUMPRODUCT('Calc| Project Costs'!$BV$10:$BV$1009,'Calc| Project Costs'!BO$10:BO$1009)))&lt;0.000001)),0,1),
IF(LEN($B99)&gt;0,
_xlfn.SWITCH($B99,
'Output| AER'!$B$17,SUMPRODUCT('Calc| Project Costs'!$BV$10:$BV$1009,'Calc| Project Costs'!AY$10:AY$1009)/10^3,
'Output| AER'!$B$18,IF(LEN($B98)&gt;0,SUM(N$9:N98),0),
'Output| AER'!$B$19,(SUMPRODUCT('Calc| Project Costs'!AA$10:AA$1009,'Calc| Project Costs'!$BV$10:$BV$1009)+SUMPRODUCT('Calc| Project Costs'!BG$10:BG$1009,'Calc| Project Costs'!$BV$10:$BV$1009))/10^3,
'Output| AER'!$B$20,SUMPRODUCT(--('Input| Disposals'!$O$8:$O$57='Input| Setup'!$B$37),'Input| Disposals'!R$8:R$57)/10^3,
'Output| AER'!$B$21,N96-N97-N98,
'Output| AER'!$B$23,"",
'Output| AER'!$B$24,'Input| Type 2 capcons'!N$46/10^3,
SUMPRODUCT('Calc| Project Costs'!S$10:S$1009,1*('Calc| Project Costs'!$G$10:$G$1009=$B99),'Calc| Project Costs'!$BV$10:$BV$1009)/10^3),
""))</f>
        <v/>
      </c>
      <c r="O99" s="213" t="str" cm="1">
        <f t="array" ref="O99">IF($B98='Output| AER'!$B$21,
IF(AND(ABS(O95*10^3-(SUM(SUMPRODUCT('Calc| Project Costs'!$BV$10:$BV$1009,'Calc| Project Costs'!AB$10:AB$1009)+SUMPRODUCT('Calc| Project Costs'!$BV$10:$BV$1009,'Calc| Project Costs'!BH$10:BH$1009))+SUMPRODUCT(--('Input| Disposals'!$O$8:$O$57='Input| Setup'!$B$37),'Input| Disposals'!S$8:S$57)+O98*10^3))&lt;0.000001,(ABS(O95*10^3-(SUMPRODUCT('Calc| Project Costs'!$BV$10:$BV$1009,'Calc| Project Costs'!BP$10:BP$1009)))&lt;0.000001)),0,1),
IF(LEN($B99)&gt;0,
_xlfn.SWITCH($B99,
'Output| AER'!$B$17,SUMPRODUCT('Calc| Project Costs'!$BV$10:$BV$1009,'Calc| Project Costs'!AZ$10:AZ$1009)/10^3,
'Output| AER'!$B$18,IF(LEN($B98)&gt;0,SUM(O$9:O98),0),
'Output| AER'!$B$19,(SUMPRODUCT('Calc| Project Costs'!AB$10:AB$1009,'Calc| Project Costs'!$BV$10:$BV$1009)+SUMPRODUCT('Calc| Project Costs'!BH$10:BH$1009,'Calc| Project Costs'!$BV$10:$BV$1009))/10^3,
'Output| AER'!$B$20,SUMPRODUCT(--('Input| Disposals'!$O$8:$O$57='Input| Setup'!$B$37),'Input| Disposals'!S$8:S$57)/10^3,
'Output| AER'!$B$21,O96-O97-O98,
'Output| AER'!$B$23,"",
'Output| AER'!$B$24,'Input| Type 2 capcons'!O$46/10^3,
SUMPRODUCT('Calc| Project Costs'!T$10:T$1009,1*('Calc| Project Costs'!$G$10:$G$1009=$B99),'Calc| Project Costs'!$BV$10:$BV$1009)/10^3),
""))</f>
        <v/>
      </c>
      <c r="P99" s="213" t="str" cm="1">
        <f t="array" ref="P99">IF($B98='Output| AER'!$B$21,
IF(AND(ABS(P95*10^3-(SUM(SUMPRODUCT('Calc| Project Costs'!$BV$10:$BV$1009,'Calc| Project Costs'!AC$10:AC$1009)+SUMPRODUCT('Calc| Project Costs'!$BV$10:$BV$1009,'Calc| Project Costs'!BI$10:BI$1009))+SUMPRODUCT(--('Input| Disposals'!$O$8:$O$57='Input| Setup'!$B$37),'Input| Disposals'!T$8:T$57)+P98*10^3))&lt;0.000001,(ABS(P95*10^3-(SUMPRODUCT('Calc| Project Costs'!$BV$10:$BV$1009,'Calc| Project Costs'!BQ$10:BQ$1009)))&lt;0.000001)),0,1),
IF(LEN($B99)&gt;0,
_xlfn.SWITCH($B99,
'Output| AER'!$B$17,SUMPRODUCT('Calc| Project Costs'!$BV$10:$BV$1009,'Calc| Project Costs'!BA$10:BA$1009)/10^3,
'Output| AER'!$B$18,IF(LEN($B98)&gt;0,SUM(P$9:P98),0),
'Output| AER'!$B$19,(SUMPRODUCT('Calc| Project Costs'!AC$10:AC$1009,'Calc| Project Costs'!$BV$10:$BV$1009)+SUMPRODUCT('Calc| Project Costs'!BI$10:BI$1009,'Calc| Project Costs'!$BV$10:$BV$1009))/10^3,
'Output| AER'!$B$20,SUMPRODUCT(--('Input| Disposals'!$O$8:$O$57='Input| Setup'!$B$37),'Input| Disposals'!T$8:T$57)/10^3,
'Output| AER'!$B$21,P96-P97-P98,
'Output| AER'!$B$23,"",
'Output| AER'!$B$24,'Input| Type 2 capcons'!P$46/10^3,
SUMPRODUCT('Calc| Project Costs'!U$10:U$1009,1*('Calc| Project Costs'!$G$10:$G$1009=$B99),'Calc| Project Costs'!$BV$10:$BV$1009)/10^3),
""))</f>
        <v/>
      </c>
      <c r="Q99" s="213" t="str" cm="1">
        <f t="array" ref="Q99">IF($B98='Output| AER'!$B$21,
IF(AND(ABS(Q95*10^3-(SUM(SUMPRODUCT('Calc| Project Costs'!$BV$10:$BV$1009,'Calc| Project Costs'!AD$10:AD$1009)+SUMPRODUCT('Calc| Project Costs'!$BV$10:$BV$1009,'Calc| Project Costs'!BJ$10:BJ$1009))+SUMPRODUCT(--('Input| Disposals'!$O$8:$O$57='Input| Setup'!$B$37),'Input| Disposals'!U$8:U$57)+Q98*10^3))&lt;0.000001,(ABS(Q95*10^3-(SUMPRODUCT('Calc| Project Costs'!$BV$10:$BV$1009,'Calc| Project Costs'!BR$10:BR$1009)))&lt;0.000001)),0,1),
IF(LEN($B99)&gt;0,
_xlfn.SWITCH($B99,
'Output| AER'!$B$17,SUMPRODUCT('Calc| Project Costs'!$BV$10:$BV$1009,'Calc| Project Costs'!BB$10:BB$1009)/10^3,
'Output| AER'!$B$18,IF(LEN($B98)&gt;0,SUM(Q$9:Q98),0),
'Output| AER'!$B$19,(SUMPRODUCT('Calc| Project Costs'!AD$10:AD$1009,'Calc| Project Costs'!$BV$10:$BV$1009)+SUMPRODUCT('Calc| Project Costs'!BJ$10:BJ$1009,'Calc| Project Costs'!$BV$10:$BV$1009))/10^3,
'Output| AER'!$B$20,SUMPRODUCT(--('Input| Disposals'!$O$8:$O$57='Input| Setup'!$B$37),'Input| Disposals'!U$8:U$57)/10^3,
'Output| AER'!$B$21,Q96-Q97-Q98,
'Output| AER'!$B$23,"",
'Output| AER'!$B$24,'Input| Type 2 capcons'!Q$46/10^3,
SUMPRODUCT('Calc| Project Costs'!V$10:V$1009,1*('Calc| Project Costs'!$G$10:$G$1009=$B99),'Calc| Project Costs'!$BV$10:$BV$1009)/10^3),
""))</f>
        <v/>
      </c>
      <c r="R99" s="213" t="str" cm="1">
        <f t="array" ref="R99">IF($B98='Output| AER'!$B$21,
IF(AND(ABS(R95*10^3-(SUM(SUMPRODUCT('Calc| Project Costs'!$BV$10:$BV$1009,'Calc| Project Costs'!AE$10:AE$1009)+SUMPRODUCT('Calc| Project Costs'!$BV$10:$BV$1009,'Calc| Project Costs'!BK$10:BK$1009))+SUMPRODUCT(--('Input| Disposals'!$O$8:$O$57='Input| Setup'!$B$37),'Input| Disposals'!V$8:V$57)+R98*10^3))&lt;0.000001,(ABS(R95*10^3-(SUMPRODUCT('Calc| Project Costs'!$BV$10:$BV$1009,'Calc| Project Costs'!BS$10:BS$1009)))&lt;0.000001)),0,1),
IF(LEN($B99)&gt;0,
_xlfn.SWITCH($B99,
'Output| AER'!$B$17,SUMPRODUCT('Calc| Project Costs'!$BV$10:$BV$1009,'Calc| Project Costs'!BC$10:BC$1009)/10^3,
'Output| AER'!$B$18,IF(LEN($B98)&gt;0,SUM(R$9:R98),0),
'Output| AER'!$B$19,(SUMPRODUCT('Calc| Project Costs'!AE$10:AE$1009,'Calc| Project Costs'!$BV$10:$BV$1009)+SUMPRODUCT('Calc| Project Costs'!BK$10:BK$1009,'Calc| Project Costs'!$BV$10:$BV$1009))/10^3,
'Output| AER'!$B$20,SUMPRODUCT(--('Input| Disposals'!$O$8:$O$57='Input| Setup'!$B$37),'Input| Disposals'!V$8:V$57)/10^3,
'Output| AER'!$B$21,R96-R97-R98,
'Output| AER'!$B$23,"",
'Output| AER'!$B$24,'Input| Type 2 capcons'!R$46/10^3,
SUMPRODUCT('Calc| Project Costs'!W$10:W$1009,1*('Calc| Project Costs'!$G$10:$G$1009=$B99),'Calc| Project Costs'!$BV$10:$BV$1009)/10^3),
""))</f>
        <v/>
      </c>
      <c r="S99" s="214" t="str">
        <f>IF(B98='Output| AER'!$B$21,ROUND(S98-'Output| PTRM (DFA)'!$I$223,9),IF(OR(B99='Output| AER'!$B$23,AND(B99="",B98=""),AND(B99="",B98='Output| AER'!$B$24)),"",IFERROR(SUM(N99:R99),0)))</f>
        <v/>
      </c>
    </row>
  </sheetData>
  <sheetProtection formatColumns="0" formatRows="0"/>
  <mergeCells count="4">
    <mergeCell ref="B5:J5"/>
    <mergeCell ref="C7:J7"/>
    <mergeCell ref="L7:S7"/>
    <mergeCell ref="I2:J2"/>
  </mergeCells>
  <conditionalFormatting sqref="B9:J99 L9:S99">
    <cfRule type="expression" dxfId="5" priority="17">
      <formula>$B9=""</formula>
    </cfRule>
  </conditionalFormatting>
  <conditionalFormatting sqref="G2">
    <cfRule type="cellIs" dxfId="1" priority="21" operator="equal">
      <formula>"Check"</formula>
    </cfRule>
    <cfRule type="cellIs" dxfId="0" priority="22" operator="equal">
      <formula>"Ok"</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28E9DFA3-1ADA-438F-9923-AB99EDE3AC65}">
            <xm:f>B9='Output| AER'!$B$20</xm:f>
            <x14:dxf>
              <numFmt numFmtId="193" formatCode="\ \ \ \ \ \ \ \ @"/>
            </x14:dxf>
          </x14:cfRule>
          <x14:cfRule type="expression" priority="2" id="{07C68548-DEDA-4C45-8655-8B11CDD6E349}">
            <xm:f>B9='Output| AER'!$B$19</xm:f>
            <x14:dxf>
              <numFmt numFmtId="193" formatCode="\ \ \ \ \ \ \ \ @"/>
            </x14:dxf>
          </x14:cfRule>
          <xm:sqref>B9:B99</xm:sqref>
        </x14:conditionalFormatting>
        <x14:conditionalFormatting xmlns:xm="http://schemas.microsoft.com/office/excel/2006/main">
          <x14:cfRule type="expression" priority="15" id="{00B288D1-586C-484A-9510-3791F989CD85}">
            <xm:f>$B8='Output| AER'!$B$21</xm:f>
            <x14:dxf>
              <font>
                <b/>
                <i val="0"/>
              </font>
              <numFmt numFmtId="175" formatCode="[Red]\●;[Red]\●;[Color10]\●"/>
              <fill>
                <patternFill patternType="none">
                  <bgColor auto="1"/>
                </patternFill>
              </fill>
              <border>
                <left/>
                <right/>
                <top style="thin">
                  <color theme="0" tint="-0.24994659260841701"/>
                </top>
                <bottom/>
              </border>
            </x14:dxf>
          </x14:cfRule>
          <x14:cfRule type="expression" priority="16" stopIfTrue="1" id="{E10808AB-7034-4904-858D-7A3E0CB16243}">
            <xm:f>AND($B9="",$B8='Output| AER'!$B$24)</xm:f>
            <x14:dxf>
              <font>
                <b/>
                <i val="0"/>
              </font>
              <numFmt numFmtId="0" formatCode="General"/>
              <fill>
                <patternFill patternType="none">
                  <bgColor auto="1"/>
                </patternFill>
              </fill>
              <border>
                <left/>
                <right/>
                <top style="thin">
                  <color theme="0" tint="-0.24994659260841701"/>
                </top>
                <bottom/>
              </border>
            </x14:dxf>
          </x14:cfRule>
          <x14:cfRule type="expression" priority="18" id="{46F709F1-ABB5-461F-BB78-E3AA230CD89C}">
            <xm:f>$B9='Output| AER'!$B$23</xm:f>
            <x14:dxf>
              <font>
                <b val="0"/>
                <i/>
                <color rgb="FFFF0000"/>
              </font>
              <fill>
                <patternFill patternType="none">
                  <bgColor auto="1"/>
                </patternFill>
              </fill>
              <border>
                <left/>
                <right/>
                <top/>
                <bottom style="thin">
                  <color theme="0" tint="-0.24994659260841701"/>
                </bottom>
              </border>
            </x14:dxf>
          </x14:cfRule>
          <x14:cfRule type="expression" priority="19" id="{D8A40CE9-587F-41C1-8EC2-A04B761CE4CC}">
            <xm:f>$B9='Output| AER'!$B$18</xm:f>
            <x14:dxf>
              <font>
                <b/>
                <i val="0"/>
              </font>
            </x14:dxf>
          </x14:cfRule>
          <x14:cfRule type="expression" priority="20" id="{2D42998B-0C86-4921-B8DA-CF6752494FFE}">
            <xm:f>$B9='Output| AER'!$B$21</xm:f>
            <x14:dxf>
              <font>
                <b/>
                <i val="0"/>
              </font>
            </x14:dxf>
          </x14:cfRule>
          <xm:sqref>B9:J99 L9:S99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XFD103"/>
  <sheetViews>
    <sheetView showGridLines="0" workbookViewId="0">
      <selection activeCell="B32" sqref="B32"/>
    </sheetView>
  </sheetViews>
  <sheetFormatPr defaultColWidth="0" defaultRowHeight="12.75" zeroHeight="1" x14ac:dyDescent="0.2"/>
  <cols>
    <col min="1" max="1" width="2.5703125" customWidth="1"/>
    <col min="2" max="2" width="98.85546875" bestFit="1" customWidth="1"/>
    <col min="3" max="9" width="15.7109375" style="11" customWidth="1"/>
    <col min="10" max="10" width="15.7109375" customWidth="1"/>
    <col min="11" max="11" width="4.28515625" customWidth="1"/>
    <col min="12" max="16384" width="9.140625" hidden="1"/>
  </cols>
  <sheetData>
    <row r="1" spans="1:14" ht="18.75" x14ac:dyDescent="0.2">
      <c r="A1" s="114"/>
      <c r="B1" s="114" t="str">
        <f>'Input| Setup'!$B$1</f>
        <v>Enter DNSP name — 2026–31 — Draft decision</v>
      </c>
      <c r="C1" s="114"/>
      <c r="D1" s="114"/>
      <c r="E1" s="114"/>
      <c r="F1" s="114"/>
      <c r="G1" s="114"/>
      <c r="H1" s="114"/>
      <c r="I1" s="114"/>
      <c r="J1" s="114"/>
      <c r="K1" s="114"/>
      <c r="L1" s="114"/>
      <c r="M1" s="114"/>
      <c r="N1" s="114"/>
    </row>
    <row r="2" spans="1:14" s="71" customFormat="1" ht="18.75" x14ac:dyDescent="0.2">
      <c r="A2" s="114"/>
      <c r="B2" s="114" t="str">
        <f>'Input| Setup'!$B$2</f>
        <v>AER Capex Forecast Model</v>
      </c>
      <c r="C2" s="114"/>
      <c r="D2" s="114"/>
      <c r="E2" s="114"/>
      <c r="F2" s="161"/>
      <c r="G2" s="161"/>
      <c r="H2" s="161"/>
      <c r="I2" s="161"/>
      <c r="J2" s="161"/>
      <c r="K2" s="114"/>
      <c r="L2" s="114"/>
      <c r="M2" s="114"/>
      <c r="N2" s="114"/>
    </row>
    <row r="3" spans="1:14" s="71" customFormat="1" ht="18.75" x14ac:dyDescent="0.2">
      <c r="A3" s="115"/>
      <c r="B3" s="115" t="str">
        <f ca="1">MID(CELL("filename",A2),FIND("]",CELL("filename",A2))+1,255)</f>
        <v>Model Validation</v>
      </c>
      <c r="C3" s="115"/>
      <c r="D3" s="115"/>
      <c r="E3" s="115"/>
      <c r="F3" s="115"/>
      <c r="G3" s="115"/>
      <c r="H3" s="115"/>
      <c r="I3" s="115"/>
      <c r="J3" s="115"/>
      <c r="K3" s="115"/>
      <c r="L3" s="115"/>
      <c r="M3" s="115"/>
      <c r="N3" s="115"/>
    </row>
    <row r="4" spans="1:14" ht="3.75" customHeight="1" x14ac:dyDescent="0.2">
      <c r="C4"/>
      <c r="D4"/>
      <c r="E4"/>
      <c r="F4"/>
      <c r="G4"/>
      <c r="H4"/>
      <c r="I4"/>
    </row>
    <row r="5" spans="1:14" ht="15" x14ac:dyDescent="0.2">
      <c r="B5" s="179" t="s">
        <v>63</v>
      </c>
      <c r="C5" s="3">
        <f>IF(SUM(C7:C19)=0,0,1)</f>
        <v>0</v>
      </c>
      <c r="D5" s="9"/>
      <c r="E5" s="9"/>
    </row>
    <row r="6" spans="1:14" x14ac:dyDescent="0.2">
      <c r="B6" s="180"/>
      <c r="C6" s="59"/>
      <c r="D6" s="59"/>
      <c r="E6" s="59"/>
      <c r="F6" s="7"/>
    </row>
    <row r="7" spans="1:14" x14ac:dyDescent="0.2">
      <c r="B7" s="180" t="str">
        <f ca="1">'Input| Setup'!B3</f>
        <v>Input| Setup</v>
      </c>
      <c r="C7" s="3">
        <f>SUM(C22:C25)</f>
        <v>0</v>
      </c>
      <c r="D7" s="3"/>
      <c r="E7" s="3"/>
      <c r="F7" s="7"/>
    </row>
    <row r="8" spans="1:14" x14ac:dyDescent="0.2">
      <c r="B8" s="180" t="str">
        <f ca="1">'Input| Escalations'!B3</f>
        <v>Input| Escalations</v>
      </c>
      <c r="C8" s="3">
        <f>SUM(C28:C29)</f>
        <v>0</v>
      </c>
      <c r="D8" s="3"/>
      <c r="E8" s="3"/>
      <c r="F8" s="7"/>
    </row>
    <row r="9" spans="1:14" x14ac:dyDescent="0.2">
      <c r="B9" s="180" t="str">
        <f ca="1">B31</f>
        <v>Input| Projects</v>
      </c>
      <c r="C9" s="3">
        <f>IF(SUM(C32:C37,D33:J34)=0,0,1)</f>
        <v>0</v>
      </c>
      <c r="D9" s="3"/>
      <c r="E9" s="3"/>
      <c r="F9" s="7"/>
    </row>
    <row r="10" spans="1:14" x14ac:dyDescent="0.2">
      <c r="B10" s="180" t="str">
        <f ca="1">B39</f>
        <v>Input| Disposals</v>
      </c>
      <c r="C10" s="3">
        <f>IF(SUM(D41:J41,C40:J40)=0,0,1)</f>
        <v>0</v>
      </c>
      <c r="D10" s="3"/>
      <c r="E10" s="3"/>
      <c r="F10" s="7"/>
    </row>
    <row r="11" spans="1:14" x14ac:dyDescent="0.2">
      <c r="B11" s="180" t="str">
        <f ca="1">B43</f>
        <v>Input| Type 2 capcons</v>
      </c>
      <c r="C11" s="3">
        <f>IF(SUM(C44,D45:J46)=0,0,1)</f>
        <v>0</v>
      </c>
      <c r="D11" s="3"/>
      <c r="E11" s="3"/>
      <c r="F11" s="7"/>
    </row>
    <row r="12" spans="1:14" x14ac:dyDescent="0.2">
      <c r="B12" s="180" t="str">
        <f ca="1">B48</f>
        <v>Input| Overheads</v>
      </c>
      <c r="C12" s="3">
        <f>IF(SUM(C49:C50)=0,0,1)</f>
        <v>0</v>
      </c>
      <c r="D12" s="3"/>
      <c r="E12" s="3"/>
      <c r="F12" s="7"/>
    </row>
    <row r="13" spans="1:14" x14ac:dyDescent="0.2">
      <c r="B13" s="180" t="str">
        <f ca="1">'Calc| Overheads Allocation'!B3</f>
        <v>Calc| Overheads Allocation</v>
      </c>
      <c r="C13" s="3">
        <f>C53</f>
        <v>0</v>
      </c>
      <c r="D13" s="3"/>
      <c r="E13" s="3"/>
      <c r="F13" s="7"/>
    </row>
    <row r="14" spans="1:14" x14ac:dyDescent="0.2">
      <c r="B14" s="180" t="str">
        <f ca="1">B55</f>
        <v>Calc| Project Costs</v>
      </c>
      <c r="C14" s="3">
        <f>IF(SUM(C56:J64)=0,0,1)</f>
        <v>0</v>
      </c>
      <c r="D14" s="3"/>
      <c r="E14" s="3"/>
      <c r="F14" s="7"/>
    </row>
    <row r="15" spans="1:14" x14ac:dyDescent="0.2">
      <c r="B15" s="180" t="str">
        <f ca="1">B65</f>
        <v>Calc| Expensing</v>
      </c>
      <c r="C15" s="3">
        <f>IF(SUM(C66)=0,0,1)</f>
        <v>0</v>
      </c>
      <c r="D15" s="3"/>
      <c r="E15" s="3"/>
      <c r="F15" s="7"/>
    </row>
    <row r="16" spans="1:14" x14ac:dyDescent="0.2">
      <c r="B16" s="180" t="str">
        <f ca="1">B69</f>
        <v>Output| PTRM (SCS)</v>
      </c>
      <c r="C16" s="3">
        <f>IF(SUM(F70:J74)=0,0,1)</f>
        <v>0</v>
      </c>
      <c r="D16" s="3"/>
      <c r="E16" s="3"/>
    </row>
    <row r="17" spans="1:16384" x14ac:dyDescent="0.2">
      <c r="B17" s="180" t="str">
        <f ca="1">B76</f>
        <v>Output| PTRM (DFA)</v>
      </c>
      <c r="C17" s="3">
        <f>IF(SUM(F77:J81)=0,0,1)</f>
        <v>0</v>
      </c>
      <c r="D17" s="3"/>
      <c r="E17" s="3"/>
    </row>
    <row r="18" spans="1:16384" x14ac:dyDescent="0.2">
      <c r="B18" s="180" t="str">
        <f ca="1">B83</f>
        <v>Output| AER</v>
      </c>
      <c r="C18" s="3">
        <f>IF(SUM(D84:J85)=0,0,1)</f>
        <v>0</v>
      </c>
      <c r="D18" s="3"/>
      <c r="E18" s="3"/>
    </row>
    <row r="19" spans="1:16384" x14ac:dyDescent="0.2">
      <c r="B19" s="180" t="str">
        <f ca="1">'Output| DNSP'!B3</f>
        <v>Output| DNSP</v>
      </c>
      <c r="C19" s="3">
        <f>IF(SUM(D88:J89)=0,0,1)</f>
        <v>0</v>
      </c>
      <c r="D19" s="3"/>
      <c r="E19" s="3"/>
    </row>
    <row r="20" spans="1:16384" x14ac:dyDescent="0.2">
      <c r="B20" s="180"/>
    </row>
    <row r="21" spans="1:16384" ht="15" x14ac:dyDescent="0.2">
      <c r="A21" s="122"/>
      <c r="B21" s="122" t="str">
        <f ca="1">'Input| Setup'!B3</f>
        <v>Input| Setup</v>
      </c>
      <c r="C21" s="122"/>
      <c r="D21" s="122"/>
      <c r="E21" s="122"/>
      <c r="F21" s="122"/>
      <c r="G21" s="122"/>
      <c r="H21" s="122"/>
      <c r="I21" s="122"/>
      <c r="J21" s="122"/>
    </row>
    <row r="22" spans="1:16384" x14ac:dyDescent="0.2">
      <c r="B22" s="180" t="str">
        <f>'Input| Setup'!A5</f>
        <v>1. Business name</v>
      </c>
      <c r="C22" s="3">
        <f>'Input| Setup'!E5</f>
        <v>0</v>
      </c>
    </row>
    <row r="23" spans="1:16384" x14ac:dyDescent="0.2">
      <c r="B23" s="180" t="str">
        <f>'Input| Setup'!A6</f>
        <v>2. Determination stage</v>
      </c>
      <c r="C23" s="3">
        <f>'Input| Setup'!E6</f>
        <v>0</v>
      </c>
    </row>
    <row r="24" spans="1:16384" x14ac:dyDescent="0.2">
      <c r="B24" s="180" t="str">
        <f>'Input| Setup'!A7</f>
        <v>3. First year of regulatory control period (YYYY-YY)</v>
      </c>
      <c r="C24" s="3">
        <f>'Input| Setup'!E7</f>
        <v>0</v>
      </c>
    </row>
    <row r="25" spans="1:16384" x14ac:dyDescent="0.2">
      <c r="B25" s="180" t="str">
        <f>'Input| Setup'!F9</f>
        <v>12. PTRM asset classes</v>
      </c>
      <c r="C25" s="3">
        <f>'Input| Setup'!H9</f>
        <v>0</v>
      </c>
    </row>
    <row r="26" spans="1:16384" x14ac:dyDescent="0.2">
      <c r="B26" s="180"/>
    </row>
    <row r="27" spans="1:16384" ht="15" x14ac:dyDescent="0.2">
      <c r="A27" s="122"/>
      <c r="B27" s="122" t="str">
        <f ca="1">'Input| Escalations'!B3</f>
        <v>Input| Escalations</v>
      </c>
      <c r="C27" s="122"/>
      <c r="D27" s="122"/>
      <c r="E27" s="122"/>
      <c r="F27" s="122"/>
      <c r="G27" s="122"/>
      <c r="H27" s="122"/>
      <c r="I27" s="122"/>
      <c r="J27" s="122"/>
    </row>
    <row r="28" spans="1:16384" x14ac:dyDescent="0.2">
      <c r="B28" s="180" t="str">
        <f>'Input| Escalations'!B11</f>
        <v>14. Inflation</v>
      </c>
      <c r="C28" s="3">
        <f>'Input| Escalations'!J13</f>
        <v>0</v>
      </c>
    </row>
    <row r="29" spans="1:16384" x14ac:dyDescent="0.2">
      <c r="B29" s="180" t="str">
        <f>'Input| Escalations'!B19</f>
        <v>15. Forecast real price escalation</v>
      </c>
      <c r="C29" s="3">
        <f>'Input| Escalations'!M21</f>
        <v>0</v>
      </c>
    </row>
    <row r="30" spans="1:16384" x14ac:dyDescent="0.2">
      <c r="B30" s="180"/>
    </row>
    <row r="31" spans="1:16384" s="8" customFormat="1" ht="15" x14ac:dyDescent="0.25">
      <c r="A31" s="122"/>
      <c r="B31" s="122" t="str">
        <f ca="1">'Input| Projects'!B3</f>
        <v>Input| Projects</v>
      </c>
      <c r="C31" s="122"/>
      <c r="D31" s="121" t="str">
        <f>'Output| DNSP'!C8</f>
        <v>2024-25</v>
      </c>
      <c r="E31" s="121" t="str">
        <f>'Output| DNSP'!D8</f>
        <v>2025-26</v>
      </c>
      <c r="F31" s="121" t="str">
        <f>'Output| DNSP'!E8</f>
        <v>2026-27</v>
      </c>
      <c r="G31" s="121" t="str">
        <f>'Output| DNSP'!F8</f>
        <v>2027-28</v>
      </c>
      <c r="H31" s="121" t="str">
        <f>'Output| DNSP'!G8</f>
        <v>2028-29</v>
      </c>
      <c r="I31" s="121" t="str">
        <f>'Output| DNSP'!H8</f>
        <v>2029-30</v>
      </c>
      <c r="J31" s="121" t="str">
        <f>'Output| DNSP'!I8</f>
        <v>2030-31</v>
      </c>
      <c r="K31"/>
      <c r="L31" s="5">
        <f>'Output| DNSP'!K8</f>
        <v>0</v>
      </c>
      <c r="M31" s="5" t="str">
        <f>'Output| DNSP'!L8</f>
        <v>2024-25</v>
      </c>
      <c r="N31" s="5" t="str">
        <f>'Output| DNSP'!M8</f>
        <v>2025-26</v>
      </c>
      <c r="O31" s="5" t="str">
        <f>'Output| DNSP'!N8</f>
        <v>2026-27</v>
      </c>
      <c r="P31" s="5" t="str">
        <f>'Output| DNSP'!O8</f>
        <v>2027-28</v>
      </c>
      <c r="Q31" s="5" t="str">
        <f>'Output| DNSP'!P8</f>
        <v>2028-29</v>
      </c>
      <c r="R31" s="5" t="str">
        <f>'Output| DNSP'!Q8</f>
        <v>2029-30</v>
      </c>
      <c r="S31" s="5" t="str">
        <f>'Output| DNSP'!R8</f>
        <v>2030-31</v>
      </c>
      <c r="T31" s="5" t="str">
        <f>'Output| DNSP'!S8</f>
        <v>Forecast Total</v>
      </c>
      <c r="U31" s="5">
        <f>'Output| DNSP'!T8</f>
        <v>0</v>
      </c>
      <c r="V31" s="5">
        <f>'Output| DNSP'!U8</f>
        <v>0</v>
      </c>
      <c r="W31" s="5">
        <f>'Output| DNSP'!V8</f>
        <v>0</v>
      </c>
      <c r="X31" s="5">
        <f>'Output| DNSP'!W8</f>
        <v>0</v>
      </c>
      <c r="Y31" s="5">
        <f>'Output| DNSP'!X8</f>
        <v>0</v>
      </c>
      <c r="Z31" s="5">
        <f>'Output| DNSP'!Y8</f>
        <v>0</v>
      </c>
      <c r="AA31" s="5">
        <f>'Output| DNSP'!Z8</f>
        <v>0</v>
      </c>
      <c r="AB31" s="5">
        <f>'Output| DNSP'!AA8</f>
        <v>0</v>
      </c>
      <c r="AC31" s="5">
        <f>'Output| DNSP'!AB8</f>
        <v>0</v>
      </c>
      <c r="AD31" s="5">
        <f>'Output| DNSP'!AC8</f>
        <v>0</v>
      </c>
      <c r="AE31" s="5">
        <f>'Output| DNSP'!AD8</f>
        <v>0</v>
      </c>
      <c r="AF31" s="5">
        <f>'Output| DNSP'!AE8</f>
        <v>0</v>
      </c>
      <c r="AG31" s="5">
        <f>'Output| DNSP'!AF8</f>
        <v>0</v>
      </c>
      <c r="AH31" s="5">
        <f>'Output| DNSP'!AG8</f>
        <v>0</v>
      </c>
      <c r="AI31" s="5">
        <f>'Output| DNSP'!AH8</f>
        <v>0</v>
      </c>
      <c r="AJ31" s="5">
        <f>'Output| DNSP'!AI8</f>
        <v>0</v>
      </c>
      <c r="AK31" s="5">
        <f>'Output| DNSP'!AJ8</f>
        <v>0</v>
      </c>
      <c r="AL31" s="5">
        <f>'Output| DNSP'!AK8</f>
        <v>0</v>
      </c>
      <c r="AM31" s="5">
        <f>'Output| DNSP'!AL8</f>
        <v>0</v>
      </c>
      <c r="AN31" s="5">
        <f>'Output| DNSP'!AM8</f>
        <v>0</v>
      </c>
      <c r="AO31" s="5">
        <f>'Output| DNSP'!AN8</f>
        <v>0</v>
      </c>
      <c r="AP31" s="5">
        <f>'Output| DNSP'!AO8</f>
        <v>0</v>
      </c>
      <c r="AQ31" s="5">
        <f>'Output| DNSP'!AP8</f>
        <v>0</v>
      </c>
      <c r="AR31" s="5">
        <f>'Output| DNSP'!AQ8</f>
        <v>0</v>
      </c>
      <c r="AS31" s="5">
        <f>'Output| DNSP'!AR8</f>
        <v>0</v>
      </c>
      <c r="AT31" s="5">
        <f>'Output| DNSP'!AS8</f>
        <v>0</v>
      </c>
      <c r="AU31" s="5">
        <f>'Output| DNSP'!AT8</f>
        <v>0</v>
      </c>
      <c r="AV31" s="5">
        <f>'Output| DNSP'!AU8</f>
        <v>0</v>
      </c>
      <c r="AW31" s="5">
        <f>'Output| DNSP'!AV8</f>
        <v>0</v>
      </c>
      <c r="AX31" s="5">
        <f>'Output| DNSP'!AW8</f>
        <v>0</v>
      </c>
      <c r="AY31" s="5">
        <f>'Output| DNSP'!AX8</f>
        <v>0</v>
      </c>
      <c r="AZ31" s="5">
        <f>'Output| DNSP'!AY8</f>
        <v>0</v>
      </c>
      <c r="BA31" s="5">
        <f>'Output| DNSP'!AZ8</f>
        <v>0</v>
      </c>
      <c r="BB31" s="5">
        <f>'Output| DNSP'!BA8</f>
        <v>0</v>
      </c>
      <c r="BC31" s="5">
        <f>'Output| DNSP'!BB8</f>
        <v>0</v>
      </c>
      <c r="BD31" s="5">
        <f>'Output| DNSP'!BC8</f>
        <v>0</v>
      </c>
      <c r="BE31" s="5">
        <f>'Output| DNSP'!BD8</f>
        <v>0</v>
      </c>
      <c r="BF31" s="5">
        <f>'Output| DNSP'!BE8</f>
        <v>0</v>
      </c>
      <c r="BG31" s="5">
        <f>'Output| DNSP'!BF8</f>
        <v>0</v>
      </c>
      <c r="BH31" s="5">
        <f>'Output| DNSP'!BG8</f>
        <v>0</v>
      </c>
      <c r="BI31" s="5">
        <f>'Output| DNSP'!BH8</f>
        <v>0</v>
      </c>
      <c r="BJ31" s="5">
        <f>'Output| DNSP'!BI8</f>
        <v>0</v>
      </c>
      <c r="BK31" s="5">
        <f>'Output| DNSP'!BJ8</f>
        <v>0</v>
      </c>
      <c r="BL31" s="5">
        <f>'Output| DNSP'!BK8</f>
        <v>0</v>
      </c>
      <c r="BM31" s="5">
        <f>'Output| DNSP'!BL8</f>
        <v>0</v>
      </c>
      <c r="BN31" s="5">
        <f>'Output| DNSP'!BM8</f>
        <v>0</v>
      </c>
      <c r="BO31" s="5">
        <f>'Output| DNSP'!BN8</f>
        <v>0</v>
      </c>
      <c r="BP31" s="5">
        <f>'Output| DNSP'!BO8</f>
        <v>0</v>
      </c>
      <c r="BQ31" s="5">
        <f>'Output| DNSP'!BP8</f>
        <v>0</v>
      </c>
      <c r="BR31" s="5">
        <f>'Output| DNSP'!BQ8</f>
        <v>0</v>
      </c>
      <c r="BS31" s="5">
        <f>'Output| DNSP'!BR8</f>
        <v>0</v>
      </c>
      <c r="BT31" s="5">
        <f>'Output| DNSP'!BS8</f>
        <v>0</v>
      </c>
      <c r="BU31" s="5">
        <f>'Output| DNSP'!BT8</f>
        <v>0</v>
      </c>
      <c r="BV31" s="5">
        <f>'Output| DNSP'!BU8</f>
        <v>0</v>
      </c>
      <c r="BW31" s="5">
        <f>'Output| DNSP'!BV8</f>
        <v>0</v>
      </c>
      <c r="BX31" s="5">
        <f>'Output| DNSP'!BW8</f>
        <v>0</v>
      </c>
      <c r="BY31" s="5">
        <f>'Output| DNSP'!BX8</f>
        <v>0</v>
      </c>
      <c r="BZ31" s="5">
        <f>'Output| DNSP'!BY8</f>
        <v>0</v>
      </c>
      <c r="CA31" s="5">
        <f>'Output| DNSP'!BZ8</f>
        <v>0</v>
      </c>
      <c r="CB31" s="5">
        <f>'Output| DNSP'!CA8</f>
        <v>0</v>
      </c>
      <c r="CC31" s="5">
        <f>'Output| DNSP'!CB8</f>
        <v>0</v>
      </c>
      <c r="CD31" s="5">
        <f>'Output| DNSP'!CC8</f>
        <v>0</v>
      </c>
      <c r="CE31" s="5">
        <f>'Output| DNSP'!CD8</f>
        <v>0</v>
      </c>
      <c r="CF31" s="5">
        <f>'Output| DNSP'!CE8</f>
        <v>0</v>
      </c>
      <c r="CG31" s="5">
        <f>'Output| DNSP'!CF8</f>
        <v>0</v>
      </c>
      <c r="CH31" s="5">
        <f>'Output| DNSP'!CG8</f>
        <v>0</v>
      </c>
      <c r="CI31" s="5">
        <f>'Output| DNSP'!CH8</f>
        <v>0</v>
      </c>
      <c r="CJ31" s="5">
        <f>'Output| DNSP'!CI8</f>
        <v>0</v>
      </c>
      <c r="CK31" s="5">
        <f>'Output| DNSP'!CJ8</f>
        <v>0</v>
      </c>
      <c r="CL31" s="5">
        <f>'Output| DNSP'!CK8</f>
        <v>0</v>
      </c>
      <c r="CM31" s="5">
        <f>'Output| DNSP'!CL8</f>
        <v>0</v>
      </c>
      <c r="CN31" s="5">
        <f>'Output| DNSP'!CM8</f>
        <v>0</v>
      </c>
      <c r="CO31" s="5">
        <f>'Output| DNSP'!CN8</f>
        <v>0</v>
      </c>
      <c r="CP31" s="5">
        <f>'Output| DNSP'!CO8</f>
        <v>0</v>
      </c>
      <c r="CQ31" s="5">
        <f>'Output| DNSP'!CP8</f>
        <v>0</v>
      </c>
      <c r="CR31" s="5">
        <f>'Output| DNSP'!CQ8</f>
        <v>0</v>
      </c>
      <c r="CS31" s="5">
        <f>'Output| DNSP'!CR8</f>
        <v>0</v>
      </c>
      <c r="CT31" s="5">
        <f>'Output| DNSP'!CS8</f>
        <v>0</v>
      </c>
      <c r="CU31" s="5">
        <f>'Output| DNSP'!CT8</f>
        <v>0</v>
      </c>
      <c r="CV31" s="5">
        <f>'Output| DNSP'!CU8</f>
        <v>0</v>
      </c>
      <c r="CW31" s="5">
        <f>'Output| DNSP'!CV8</f>
        <v>0</v>
      </c>
      <c r="CX31" s="5">
        <f>'Output| DNSP'!CW8</f>
        <v>0</v>
      </c>
      <c r="CY31" s="5">
        <f>'Output| DNSP'!CX8</f>
        <v>0</v>
      </c>
      <c r="CZ31" s="5">
        <f>'Output| DNSP'!CY8</f>
        <v>0</v>
      </c>
      <c r="DA31" s="5">
        <f>'Output| DNSP'!CZ8</f>
        <v>0</v>
      </c>
      <c r="DB31" s="5">
        <f>'Output| DNSP'!DA8</f>
        <v>0</v>
      </c>
      <c r="DC31" s="5">
        <f>'Output| DNSP'!DB8</f>
        <v>0</v>
      </c>
      <c r="DD31" s="5">
        <f>'Output| DNSP'!DC8</f>
        <v>0</v>
      </c>
      <c r="DE31" s="5">
        <f>'Output| DNSP'!DD8</f>
        <v>0</v>
      </c>
      <c r="DF31" s="5">
        <f>'Output| DNSP'!DE8</f>
        <v>0</v>
      </c>
      <c r="DG31" s="5">
        <f>'Output| DNSP'!DF8</f>
        <v>0</v>
      </c>
      <c r="DH31" s="5">
        <f>'Output| DNSP'!DG8</f>
        <v>0</v>
      </c>
      <c r="DI31" s="5">
        <f>'Output| DNSP'!DH8</f>
        <v>0</v>
      </c>
      <c r="DJ31" s="5">
        <f>'Output| DNSP'!DI8</f>
        <v>0</v>
      </c>
      <c r="DK31" s="5">
        <f>'Output| DNSP'!DJ8</f>
        <v>0</v>
      </c>
      <c r="DL31" s="5">
        <f>'Output| DNSP'!DK8</f>
        <v>0</v>
      </c>
      <c r="DM31" s="5">
        <f>'Output| DNSP'!DL8</f>
        <v>0</v>
      </c>
      <c r="DN31" s="5">
        <f>'Output| DNSP'!DM8</f>
        <v>0</v>
      </c>
      <c r="DO31" s="5">
        <f>'Output| DNSP'!DN8</f>
        <v>0</v>
      </c>
      <c r="DP31" s="5">
        <f>'Output| DNSP'!DO8</f>
        <v>0</v>
      </c>
      <c r="DQ31" s="5">
        <f>'Output| DNSP'!DP8</f>
        <v>0</v>
      </c>
      <c r="DR31" s="5">
        <f>'Output| DNSP'!DQ8</f>
        <v>0</v>
      </c>
      <c r="DS31" s="5">
        <f>'Output| DNSP'!DR8</f>
        <v>0</v>
      </c>
      <c r="DT31" s="5">
        <f>'Output| DNSP'!DS8</f>
        <v>0</v>
      </c>
      <c r="DU31" s="5">
        <f>'Output| DNSP'!DT8</f>
        <v>0</v>
      </c>
      <c r="DV31" s="5">
        <f>'Output| DNSP'!DU8</f>
        <v>0</v>
      </c>
      <c r="DW31" s="5">
        <f>'Output| DNSP'!DV8</f>
        <v>0</v>
      </c>
      <c r="DX31" s="5">
        <f>'Output| DNSP'!DW8</f>
        <v>0</v>
      </c>
      <c r="DY31" s="5">
        <f>'Output| DNSP'!DX8</f>
        <v>0</v>
      </c>
      <c r="DZ31" s="5">
        <f>'Output| DNSP'!DY8</f>
        <v>0</v>
      </c>
      <c r="EA31" s="5">
        <f>'Output| DNSP'!DZ8</f>
        <v>0</v>
      </c>
      <c r="EB31" s="5">
        <f>'Output| DNSP'!EA8</f>
        <v>0</v>
      </c>
      <c r="EC31" s="5">
        <f>'Output| DNSP'!EB8</f>
        <v>0</v>
      </c>
      <c r="ED31" s="5">
        <f>'Output| DNSP'!EC8</f>
        <v>0</v>
      </c>
      <c r="EE31" s="5">
        <f>'Output| DNSP'!ED8</f>
        <v>0</v>
      </c>
      <c r="EF31" s="5">
        <f>'Output| DNSP'!EE8</f>
        <v>0</v>
      </c>
      <c r="EG31" s="5">
        <f>'Output| DNSP'!EF8</f>
        <v>0</v>
      </c>
      <c r="EH31" s="5">
        <f>'Output| DNSP'!EG8</f>
        <v>0</v>
      </c>
      <c r="EI31" s="5">
        <f>'Output| DNSP'!EH8</f>
        <v>0</v>
      </c>
      <c r="EJ31" s="5">
        <f>'Output| DNSP'!EI8</f>
        <v>0</v>
      </c>
      <c r="EK31" s="5">
        <f>'Output| DNSP'!EJ8</f>
        <v>0</v>
      </c>
      <c r="EL31" s="5">
        <f>'Output| DNSP'!EK8</f>
        <v>0</v>
      </c>
      <c r="EM31" s="5">
        <f>'Output| DNSP'!EL8</f>
        <v>0</v>
      </c>
      <c r="EN31" s="5">
        <f>'Output| DNSP'!EM8</f>
        <v>0</v>
      </c>
      <c r="EO31" s="5">
        <f>'Output| DNSP'!EN8</f>
        <v>0</v>
      </c>
      <c r="EP31" s="5">
        <f>'Output| DNSP'!EO8</f>
        <v>0</v>
      </c>
      <c r="EQ31" s="5">
        <f>'Output| DNSP'!EP8</f>
        <v>0</v>
      </c>
      <c r="ER31" s="5">
        <f>'Output| DNSP'!EQ8</f>
        <v>0</v>
      </c>
      <c r="ES31" s="5">
        <f>'Output| DNSP'!ER8</f>
        <v>0</v>
      </c>
      <c r="ET31" s="5">
        <f>'Output| DNSP'!ES8</f>
        <v>0</v>
      </c>
      <c r="EU31" s="5">
        <f>'Output| DNSP'!ET8</f>
        <v>0</v>
      </c>
      <c r="EV31" s="5">
        <f>'Output| DNSP'!EU8</f>
        <v>0</v>
      </c>
      <c r="EW31" s="5">
        <f>'Output| DNSP'!EV8</f>
        <v>0</v>
      </c>
      <c r="EX31" s="5">
        <f>'Output| DNSP'!EW8</f>
        <v>0</v>
      </c>
      <c r="EY31" s="5">
        <f>'Output| DNSP'!EX8</f>
        <v>0</v>
      </c>
      <c r="EZ31" s="5">
        <f>'Output| DNSP'!EY8</f>
        <v>0</v>
      </c>
      <c r="FA31" s="5">
        <f>'Output| DNSP'!EZ8</f>
        <v>0</v>
      </c>
      <c r="FB31" s="5">
        <f>'Output| DNSP'!FA8</f>
        <v>0</v>
      </c>
      <c r="FC31" s="5">
        <f>'Output| DNSP'!FB8</f>
        <v>0</v>
      </c>
      <c r="FD31" s="5">
        <f>'Output| DNSP'!FC8</f>
        <v>0</v>
      </c>
      <c r="FE31" s="5">
        <f>'Output| DNSP'!FD8</f>
        <v>0</v>
      </c>
      <c r="FF31" s="5">
        <f>'Output| DNSP'!FE8</f>
        <v>0</v>
      </c>
      <c r="FG31" s="5">
        <f>'Output| DNSP'!FF8</f>
        <v>0</v>
      </c>
      <c r="FH31" s="5">
        <f>'Output| DNSP'!FG8</f>
        <v>0</v>
      </c>
      <c r="FI31" s="5">
        <f>'Output| DNSP'!FH8</f>
        <v>0</v>
      </c>
      <c r="FJ31" s="5">
        <f>'Output| DNSP'!FI8</f>
        <v>0</v>
      </c>
      <c r="FK31" s="5">
        <f>'Output| DNSP'!FJ8</f>
        <v>0</v>
      </c>
      <c r="FL31" s="5">
        <f>'Output| DNSP'!FK8</f>
        <v>0</v>
      </c>
      <c r="FM31" s="5">
        <f>'Output| DNSP'!FL8</f>
        <v>0</v>
      </c>
      <c r="FN31" s="5">
        <f>'Output| DNSP'!FM8</f>
        <v>0</v>
      </c>
      <c r="FO31" s="5">
        <f>'Output| DNSP'!FN8</f>
        <v>0</v>
      </c>
      <c r="FP31" s="5">
        <f>'Output| DNSP'!FO8</f>
        <v>0</v>
      </c>
      <c r="FQ31" s="5">
        <f>'Output| DNSP'!FP8</f>
        <v>0</v>
      </c>
      <c r="FR31" s="5">
        <f>'Output| DNSP'!FQ8</f>
        <v>0</v>
      </c>
      <c r="FS31" s="5">
        <f>'Output| DNSP'!FR8</f>
        <v>0</v>
      </c>
      <c r="FT31" s="5">
        <f>'Output| DNSP'!FS8</f>
        <v>0</v>
      </c>
      <c r="FU31" s="5">
        <f>'Output| DNSP'!FT8</f>
        <v>0</v>
      </c>
      <c r="FV31" s="5">
        <f>'Output| DNSP'!FU8</f>
        <v>0</v>
      </c>
      <c r="FW31" s="5">
        <f>'Output| DNSP'!FV8</f>
        <v>0</v>
      </c>
      <c r="FX31" s="5">
        <f>'Output| DNSP'!FW8</f>
        <v>0</v>
      </c>
      <c r="FY31" s="5">
        <f>'Output| DNSP'!FX8</f>
        <v>0</v>
      </c>
      <c r="FZ31" s="5">
        <f>'Output| DNSP'!FY8</f>
        <v>0</v>
      </c>
      <c r="GA31" s="5">
        <f>'Output| DNSP'!FZ8</f>
        <v>0</v>
      </c>
      <c r="GB31" s="5">
        <f>'Output| DNSP'!GA8</f>
        <v>0</v>
      </c>
      <c r="GC31" s="5">
        <f>'Output| DNSP'!GB8</f>
        <v>0</v>
      </c>
      <c r="GD31" s="5">
        <f>'Output| DNSP'!GC8</f>
        <v>0</v>
      </c>
      <c r="GE31" s="5">
        <f>'Output| DNSP'!GD8</f>
        <v>0</v>
      </c>
      <c r="GF31" s="5">
        <f>'Output| DNSP'!GE8</f>
        <v>0</v>
      </c>
      <c r="GG31" s="5">
        <f>'Output| DNSP'!GF8</f>
        <v>0</v>
      </c>
      <c r="GH31" s="5">
        <f>'Output| DNSP'!GG8</f>
        <v>0</v>
      </c>
      <c r="GI31" s="5">
        <f>'Output| DNSP'!GH8</f>
        <v>0</v>
      </c>
      <c r="GJ31" s="5">
        <f>'Output| DNSP'!GI8</f>
        <v>0</v>
      </c>
      <c r="GK31" s="5">
        <f>'Output| DNSP'!GJ8</f>
        <v>0</v>
      </c>
      <c r="GL31" s="5">
        <f>'Output| DNSP'!GK8</f>
        <v>0</v>
      </c>
      <c r="GM31" s="5">
        <f>'Output| DNSP'!GL8</f>
        <v>0</v>
      </c>
      <c r="GN31" s="5">
        <f>'Output| DNSP'!GM8</f>
        <v>0</v>
      </c>
      <c r="GO31" s="5">
        <f>'Output| DNSP'!GN8</f>
        <v>0</v>
      </c>
      <c r="GP31" s="5">
        <f>'Output| DNSP'!GO8</f>
        <v>0</v>
      </c>
      <c r="GQ31" s="5">
        <f>'Output| DNSP'!GP8</f>
        <v>0</v>
      </c>
      <c r="GR31" s="5">
        <f>'Output| DNSP'!GQ8</f>
        <v>0</v>
      </c>
      <c r="GS31" s="5">
        <f>'Output| DNSP'!GR8</f>
        <v>0</v>
      </c>
      <c r="GT31" s="5">
        <f>'Output| DNSP'!GS8</f>
        <v>0</v>
      </c>
      <c r="GU31" s="5">
        <f>'Output| DNSP'!GT8</f>
        <v>0</v>
      </c>
      <c r="GV31" s="5">
        <f>'Output| DNSP'!GU8</f>
        <v>0</v>
      </c>
      <c r="GW31" s="5">
        <f>'Output| DNSP'!GV8</f>
        <v>0</v>
      </c>
      <c r="GX31" s="5">
        <f>'Output| DNSP'!GW8</f>
        <v>0</v>
      </c>
      <c r="GY31" s="5">
        <f>'Output| DNSP'!GX8</f>
        <v>0</v>
      </c>
      <c r="GZ31" s="5">
        <f>'Output| DNSP'!GY8</f>
        <v>0</v>
      </c>
      <c r="HA31" s="5">
        <f>'Output| DNSP'!GZ8</f>
        <v>0</v>
      </c>
      <c r="HB31" s="5">
        <f>'Output| DNSP'!HA8</f>
        <v>0</v>
      </c>
      <c r="HC31" s="5">
        <f>'Output| DNSP'!HB8</f>
        <v>0</v>
      </c>
      <c r="HD31" s="5">
        <f>'Output| DNSP'!HC8</f>
        <v>0</v>
      </c>
      <c r="HE31" s="5">
        <f>'Output| DNSP'!HD8</f>
        <v>0</v>
      </c>
      <c r="HF31" s="5">
        <f>'Output| DNSP'!HE8</f>
        <v>0</v>
      </c>
      <c r="HG31" s="5">
        <f>'Output| DNSP'!HF8</f>
        <v>0</v>
      </c>
      <c r="HH31" s="5">
        <f>'Output| DNSP'!HG8</f>
        <v>0</v>
      </c>
      <c r="HI31" s="5">
        <f>'Output| DNSP'!HH8</f>
        <v>0</v>
      </c>
      <c r="HJ31" s="5">
        <f>'Output| DNSP'!HI8</f>
        <v>0</v>
      </c>
      <c r="HK31" s="5">
        <f>'Output| DNSP'!HJ8</f>
        <v>0</v>
      </c>
      <c r="HL31" s="5">
        <f>'Output| DNSP'!HK8</f>
        <v>0</v>
      </c>
      <c r="HM31" s="5">
        <f>'Output| DNSP'!HL8</f>
        <v>0</v>
      </c>
      <c r="HN31" s="5">
        <f>'Output| DNSP'!HM8</f>
        <v>0</v>
      </c>
      <c r="HO31" s="5">
        <f>'Output| DNSP'!HN8</f>
        <v>0</v>
      </c>
      <c r="HP31" s="5">
        <f>'Output| DNSP'!HO8</f>
        <v>0</v>
      </c>
      <c r="HQ31" s="5">
        <f>'Output| DNSP'!HP8</f>
        <v>0</v>
      </c>
      <c r="HR31" s="5">
        <f>'Output| DNSP'!HQ8</f>
        <v>0</v>
      </c>
      <c r="HS31" s="5">
        <f>'Output| DNSP'!HR8</f>
        <v>0</v>
      </c>
      <c r="HT31" s="5">
        <f>'Output| DNSP'!HS8</f>
        <v>0</v>
      </c>
      <c r="HU31" s="5">
        <f>'Output| DNSP'!HT8</f>
        <v>0</v>
      </c>
      <c r="HV31" s="5">
        <f>'Output| DNSP'!HU8</f>
        <v>0</v>
      </c>
      <c r="HW31" s="5">
        <f>'Output| DNSP'!HV8</f>
        <v>0</v>
      </c>
      <c r="HX31" s="5">
        <f>'Output| DNSP'!HW8</f>
        <v>0</v>
      </c>
      <c r="HY31" s="5">
        <f>'Output| DNSP'!HX8</f>
        <v>0</v>
      </c>
      <c r="HZ31" s="5">
        <f>'Output| DNSP'!HY8</f>
        <v>0</v>
      </c>
      <c r="IA31" s="5">
        <f>'Output| DNSP'!HZ8</f>
        <v>0</v>
      </c>
      <c r="IB31" s="5">
        <f>'Output| DNSP'!IA8</f>
        <v>0</v>
      </c>
      <c r="IC31" s="5">
        <f>'Output| DNSP'!IB8</f>
        <v>0</v>
      </c>
      <c r="ID31" s="5">
        <f>'Output| DNSP'!IC8</f>
        <v>0</v>
      </c>
      <c r="IE31" s="5">
        <f>'Output| DNSP'!ID8</f>
        <v>0</v>
      </c>
      <c r="IF31" s="5">
        <f>'Output| DNSP'!IE8</f>
        <v>0</v>
      </c>
      <c r="IG31" s="5">
        <f>'Output| DNSP'!IF8</f>
        <v>0</v>
      </c>
      <c r="IH31" s="5">
        <f>'Output| DNSP'!IG8</f>
        <v>0</v>
      </c>
      <c r="II31" s="5">
        <f>'Output| DNSP'!IH8</f>
        <v>0</v>
      </c>
      <c r="IJ31" s="5">
        <f>'Output| DNSP'!II8</f>
        <v>0</v>
      </c>
      <c r="IK31" s="5">
        <f>'Output| DNSP'!IJ8</f>
        <v>0</v>
      </c>
      <c r="IL31" s="5">
        <f>'Output| DNSP'!IK8</f>
        <v>0</v>
      </c>
      <c r="IM31" s="5">
        <f>'Output| DNSP'!IL8</f>
        <v>0</v>
      </c>
      <c r="IN31" s="5">
        <f>'Output| DNSP'!IM8</f>
        <v>0</v>
      </c>
      <c r="IO31" s="5">
        <f>'Output| DNSP'!IN8</f>
        <v>0</v>
      </c>
      <c r="IP31" s="5">
        <f>'Output| DNSP'!IO8</f>
        <v>0</v>
      </c>
      <c r="IQ31" s="5">
        <f>'Output| DNSP'!IP8</f>
        <v>0</v>
      </c>
      <c r="IR31" s="5">
        <f>'Output| DNSP'!IQ8</f>
        <v>0</v>
      </c>
      <c r="IS31" s="5">
        <f>'Output| DNSP'!IR8</f>
        <v>0</v>
      </c>
      <c r="IT31" s="5">
        <f>'Output| DNSP'!IS8</f>
        <v>0</v>
      </c>
      <c r="IU31" s="5">
        <f>'Output| DNSP'!IT8</f>
        <v>0</v>
      </c>
      <c r="IV31" s="5">
        <f>'Output| DNSP'!IU8</f>
        <v>0</v>
      </c>
      <c r="IW31" s="5">
        <f>'Output| DNSP'!IV8</f>
        <v>0</v>
      </c>
      <c r="IX31" s="5">
        <f>'Output| DNSP'!IW8</f>
        <v>0</v>
      </c>
      <c r="IY31" s="5">
        <f>'Output| DNSP'!IX8</f>
        <v>0</v>
      </c>
      <c r="IZ31" s="5">
        <f>'Output| DNSP'!IY8</f>
        <v>0</v>
      </c>
      <c r="JA31" s="5">
        <f>'Output| DNSP'!IZ8</f>
        <v>0</v>
      </c>
      <c r="JB31" s="5">
        <f>'Output| DNSP'!JA8</f>
        <v>0</v>
      </c>
      <c r="JC31" s="5">
        <f>'Output| DNSP'!JB8</f>
        <v>0</v>
      </c>
      <c r="JD31" s="5">
        <f>'Output| DNSP'!JC8</f>
        <v>0</v>
      </c>
      <c r="JE31" s="5">
        <f>'Output| DNSP'!JD8</f>
        <v>0</v>
      </c>
      <c r="JF31" s="5">
        <f>'Output| DNSP'!JE8</f>
        <v>0</v>
      </c>
      <c r="JG31" s="5">
        <f>'Output| DNSP'!JF8</f>
        <v>0</v>
      </c>
      <c r="JH31" s="5">
        <f>'Output| DNSP'!JG8</f>
        <v>0</v>
      </c>
      <c r="JI31" s="5">
        <f>'Output| DNSP'!JH8</f>
        <v>0</v>
      </c>
      <c r="JJ31" s="5">
        <f>'Output| DNSP'!JI8</f>
        <v>0</v>
      </c>
      <c r="JK31" s="5">
        <f>'Output| DNSP'!JJ8</f>
        <v>0</v>
      </c>
      <c r="JL31" s="5">
        <f>'Output| DNSP'!JK8</f>
        <v>0</v>
      </c>
      <c r="JM31" s="5">
        <f>'Output| DNSP'!JL8</f>
        <v>0</v>
      </c>
      <c r="JN31" s="5">
        <f>'Output| DNSP'!JM8</f>
        <v>0</v>
      </c>
      <c r="JO31" s="5">
        <f>'Output| DNSP'!JN8</f>
        <v>0</v>
      </c>
      <c r="JP31" s="5">
        <f>'Output| DNSP'!JO8</f>
        <v>0</v>
      </c>
      <c r="JQ31" s="5">
        <f>'Output| DNSP'!JP8</f>
        <v>0</v>
      </c>
      <c r="JR31" s="5">
        <f>'Output| DNSP'!JQ8</f>
        <v>0</v>
      </c>
      <c r="JS31" s="5">
        <f>'Output| DNSP'!JR8</f>
        <v>0</v>
      </c>
      <c r="JT31" s="5">
        <f>'Output| DNSP'!JS8</f>
        <v>0</v>
      </c>
      <c r="JU31" s="5">
        <f>'Output| DNSP'!JT8</f>
        <v>0</v>
      </c>
      <c r="JV31" s="5">
        <f>'Output| DNSP'!JU8</f>
        <v>0</v>
      </c>
      <c r="JW31" s="5">
        <f>'Output| DNSP'!JV8</f>
        <v>0</v>
      </c>
      <c r="JX31" s="5">
        <f>'Output| DNSP'!JW8</f>
        <v>0</v>
      </c>
      <c r="JY31" s="5">
        <f>'Output| DNSP'!JX8</f>
        <v>0</v>
      </c>
      <c r="JZ31" s="5">
        <f>'Output| DNSP'!JY8</f>
        <v>0</v>
      </c>
      <c r="KA31" s="5">
        <f>'Output| DNSP'!JZ8</f>
        <v>0</v>
      </c>
      <c r="KB31" s="5">
        <f>'Output| DNSP'!KA8</f>
        <v>0</v>
      </c>
      <c r="KC31" s="5">
        <f>'Output| DNSP'!KB8</f>
        <v>0</v>
      </c>
      <c r="KD31" s="5">
        <f>'Output| DNSP'!KC8</f>
        <v>0</v>
      </c>
      <c r="KE31" s="5">
        <f>'Output| DNSP'!KD8</f>
        <v>0</v>
      </c>
      <c r="KF31" s="5">
        <f>'Output| DNSP'!KE8</f>
        <v>0</v>
      </c>
      <c r="KG31" s="5">
        <f>'Output| DNSP'!KF8</f>
        <v>0</v>
      </c>
      <c r="KH31" s="5">
        <f>'Output| DNSP'!KG8</f>
        <v>0</v>
      </c>
      <c r="KI31" s="5">
        <f>'Output| DNSP'!KH8</f>
        <v>0</v>
      </c>
      <c r="KJ31" s="5">
        <f>'Output| DNSP'!KI8</f>
        <v>0</v>
      </c>
      <c r="KK31" s="5">
        <f>'Output| DNSP'!KJ8</f>
        <v>0</v>
      </c>
      <c r="KL31" s="5">
        <f>'Output| DNSP'!KK8</f>
        <v>0</v>
      </c>
      <c r="KM31" s="5">
        <f>'Output| DNSP'!KL8</f>
        <v>0</v>
      </c>
      <c r="KN31" s="5">
        <f>'Output| DNSP'!KM8</f>
        <v>0</v>
      </c>
      <c r="KO31" s="5">
        <f>'Output| DNSP'!KN8</f>
        <v>0</v>
      </c>
      <c r="KP31" s="5">
        <f>'Output| DNSP'!KO8</f>
        <v>0</v>
      </c>
      <c r="KQ31" s="5">
        <f>'Output| DNSP'!KP8</f>
        <v>0</v>
      </c>
      <c r="KR31" s="5">
        <f>'Output| DNSP'!KQ8</f>
        <v>0</v>
      </c>
      <c r="KS31" s="5">
        <f>'Output| DNSP'!KR8</f>
        <v>0</v>
      </c>
      <c r="KT31" s="5">
        <f>'Output| DNSP'!KS8</f>
        <v>0</v>
      </c>
      <c r="KU31" s="5">
        <f>'Output| DNSP'!KT8</f>
        <v>0</v>
      </c>
      <c r="KV31" s="5">
        <f>'Output| DNSP'!KU8</f>
        <v>0</v>
      </c>
      <c r="KW31" s="5">
        <f>'Output| DNSP'!KV8</f>
        <v>0</v>
      </c>
      <c r="KX31" s="5">
        <f>'Output| DNSP'!KW8</f>
        <v>0</v>
      </c>
      <c r="KY31" s="5">
        <f>'Output| DNSP'!KX8</f>
        <v>0</v>
      </c>
      <c r="KZ31" s="5">
        <f>'Output| DNSP'!KY8</f>
        <v>0</v>
      </c>
      <c r="LA31" s="5">
        <f>'Output| DNSP'!KZ8</f>
        <v>0</v>
      </c>
      <c r="LB31" s="5">
        <f>'Output| DNSP'!LA8</f>
        <v>0</v>
      </c>
      <c r="LC31" s="5">
        <f>'Output| DNSP'!LB8</f>
        <v>0</v>
      </c>
      <c r="LD31" s="5">
        <f>'Output| DNSP'!LC8</f>
        <v>0</v>
      </c>
      <c r="LE31" s="5">
        <f>'Output| DNSP'!LD8</f>
        <v>0</v>
      </c>
      <c r="LF31" s="5">
        <f>'Output| DNSP'!LE8</f>
        <v>0</v>
      </c>
      <c r="LG31" s="5">
        <f>'Output| DNSP'!LF8</f>
        <v>0</v>
      </c>
      <c r="LH31" s="5">
        <f>'Output| DNSP'!LG8</f>
        <v>0</v>
      </c>
      <c r="LI31" s="5">
        <f>'Output| DNSP'!LH8</f>
        <v>0</v>
      </c>
      <c r="LJ31" s="5">
        <f>'Output| DNSP'!LI8</f>
        <v>0</v>
      </c>
      <c r="LK31" s="5">
        <f>'Output| DNSP'!LJ8</f>
        <v>0</v>
      </c>
      <c r="LL31" s="5">
        <f>'Output| DNSP'!LK8</f>
        <v>0</v>
      </c>
      <c r="LM31" s="5">
        <f>'Output| DNSP'!LL8</f>
        <v>0</v>
      </c>
      <c r="LN31" s="5">
        <f>'Output| DNSP'!LM8</f>
        <v>0</v>
      </c>
      <c r="LO31" s="5">
        <f>'Output| DNSP'!LN8</f>
        <v>0</v>
      </c>
      <c r="LP31" s="5">
        <f>'Output| DNSP'!LO8</f>
        <v>0</v>
      </c>
      <c r="LQ31" s="5">
        <f>'Output| DNSP'!LP8</f>
        <v>0</v>
      </c>
      <c r="LR31" s="5">
        <f>'Output| DNSP'!LQ8</f>
        <v>0</v>
      </c>
      <c r="LS31" s="5">
        <f>'Output| DNSP'!LR8</f>
        <v>0</v>
      </c>
      <c r="LT31" s="5">
        <f>'Output| DNSP'!LS8</f>
        <v>0</v>
      </c>
      <c r="LU31" s="5">
        <f>'Output| DNSP'!LT8</f>
        <v>0</v>
      </c>
      <c r="LV31" s="5">
        <f>'Output| DNSP'!LU8</f>
        <v>0</v>
      </c>
      <c r="LW31" s="5">
        <f>'Output| DNSP'!LV8</f>
        <v>0</v>
      </c>
      <c r="LX31" s="5">
        <f>'Output| DNSP'!LW8</f>
        <v>0</v>
      </c>
      <c r="LY31" s="5">
        <f>'Output| DNSP'!LX8</f>
        <v>0</v>
      </c>
      <c r="LZ31" s="5">
        <f>'Output| DNSP'!LY8</f>
        <v>0</v>
      </c>
      <c r="MA31" s="5">
        <f>'Output| DNSP'!LZ8</f>
        <v>0</v>
      </c>
      <c r="MB31" s="5">
        <f>'Output| DNSP'!MA8</f>
        <v>0</v>
      </c>
      <c r="MC31" s="5">
        <f>'Output| DNSP'!MB8</f>
        <v>0</v>
      </c>
      <c r="MD31" s="5">
        <f>'Output| DNSP'!MC8</f>
        <v>0</v>
      </c>
      <c r="ME31" s="5">
        <f>'Output| DNSP'!MD8</f>
        <v>0</v>
      </c>
      <c r="MF31" s="5">
        <f>'Output| DNSP'!ME8</f>
        <v>0</v>
      </c>
      <c r="MG31" s="5">
        <f>'Output| DNSP'!MF8</f>
        <v>0</v>
      </c>
      <c r="MH31" s="5">
        <f>'Output| DNSP'!MG8</f>
        <v>0</v>
      </c>
      <c r="MI31" s="5">
        <f>'Output| DNSP'!MH8</f>
        <v>0</v>
      </c>
      <c r="MJ31" s="5">
        <f>'Output| DNSP'!MI8</f>
        <v>0</v>
      </c>
      <c r="MK31" s="5">
        <f>'Output| DNSP'!MJ8</f>
        <v>0</v>
      </c>
      <c r="ML31" s="5">
        <f>'Output| DNSP'!MK8</f>
        <v>0</v>
      </c>
      <c r="MM31" s="5">
        <f>'Output| DNSP'!ML8</f>
        <v>0</v>
      </c>
      <c r="MN31" s="5">
        <f>'Output| DNSP'!MM8</f>
        <v>0</v>
      </c>
      <c r="MO31" s="5">
        <f>'Output| DNSP'!MN8</f>
        <v>0</v>
      </c>
      <c r="MP31" s="5">
        <f>'Output| DNSP'!MO8</f>
        <v>0</v>
      </c>
      <c r="MQ31" s="5">
        <f>'Output| DNSP'!MP8</f>
        <v>0</v>
      </c>
      <c r="MR31" s="5">
        <f>'Output| DNSP'!MQ8</f>
        <v>0</v>
      </c>
      <c r="MS31" s="5">
        <f>'Output| DNSP'!MR8</f>
        <v>0</v>
      </c>
      <c r="MT31" s="5">
        <f>'Output| DNSP'!MS8</f>
        <v>0</v>
      </c>
      <c r="MU31" s="5">
        <f>'Output| DNSP'!MT8</f>
        <v>0</v>
      </c>
      <c r="MV31" s="5">
        <f>'Output| DNSP'!MU8</f>
        <v>0</v>
      </c>
      <c r="MW31" s="5">
        <f>'Output| DNSP'!MV8</f>
        <v>0</v>
      </c>
      <c r="MX31" s="5">
        <f>'Output| DNSP'!MW8</f>
        <v>0</v>
      </c>
      <c r="MY31" s="5">
        <f>'Output| DNSP'!MX8</f>
        <v>0</v>
      </c>
      <c r="MZ31" s="5">
        <f>'Output| DNSP'!MY8</f>
        <v>0</v>
      </c>
      <c r="NA31" s="5">
        <f>'Output| DNSP'!MZ8</f>
        <v>0</v>
      </c>
      <c r="NB31" s="5">
        <f>'Output| DNSP'!NA8</f>
        <v>0</v>
      </c>
      <c r="NC31" s="5">
        <f>'Output| DNSP'!NB8</f>
        <v>0</v>
      </c>
      <c r="ND31" s="5">
        <f>'Output| DNSP'!NC8</f>
        <v>0</v>
      </c>
      <c r="NE31" s="5">
        <f>'Output| DNSP'!ND8</f>
        <v>0</v>
      </c>
      <c r="NF31" s="5">
        <f>'Output| DNSP'!NE8</f>
        <v>0</v>
      </c>
      <c r="NG31" s="5">
        <f>'Output| DNSP'!NF8</f>
        <v>0</v>
      </c>
      <c r="NH31" s="5">
        <f>'Output| DNSP'!NG8</f>
        <v>0</v>
      </c>
      <c r="NI31" s="5">
        <f>'Output| DNSP'!NH8</f>
        <v>0</v>
      </c>
      <c r="NJ31" s="5">
        <f>'Output| DNSP'!NI8</f>
        <v>0</v>
      </c>
      <c r="NK31" s="5">
        <f>'Output| DNSP'!NJ8</f>
        <v>0</v>
      </c>
      <c r="NL31" s="5">
        <f>'Output| DNSP'!NK8</f>
        <v>0</v>
      </c>
      <c r="NM31" s="5">
        <f>'Output| DNSP'!NL8</f>
        <v>0</v>
      </c>
      <c r="NN31" s="5">
        <f>'Output| DNSP'!NM8</f>
        <v>0</v>
      </c>
      <c r="NO31" s="5">
        <f>'Output| DNSP'!NN8</f>
        <v>0</v>
      </c>
      <c r="NP31" s="5">
        <f>'Output| DNSP'!NO8</f>
        <v>0</v>
      </c>
      <c r="NQ31" s="5">
        <f>'Output| DNSP'!NP8</f>
        <v>0</v>
      </c>
      <c r="NR31" s="5">
        <f>'Output| DNSP'!NQ8</f>
        <v>0</v>
      </c>
      <c r="NS31" s="5">
        <f>'Output| DNSP'!NR8</f>
        <v>0</v>
      </c>
      <c r="NT31" s="5">
        <f>'Output| DNSP'!NS8</f>
        <v>0</v>
      </c>
      <c r="NU31" s="5">
        <f>'Output| DNSP'!NT8</f>
        <v>0</v>
      </c>
      <c r="NV31" s="5">
        <f>'Output| DNSP'!NU8</f>
        <v>0</v>
      </c>
      <c r="NW31" s="5">
        <f>'Output| DNSP'!NV8</f>
        <v>0</v>
      </c>
      <c r="NX31" s="5">
        <f>'Output| DNSP'!NW8</f>
        <v>0</v>
      </c>
      <c r="NY31" s="5">
        <f>'Output| DNSP'!NX8</f>
        <v>0</v>
      </c>
      <c r="NZ31" s="5">
        <f>'Output| DNSP'!NY8</f>
        <v>0</v>
      </c>
      <c r="OA31" s="5">
        <f>'Output| DNSP'!NZ8</f>
        <v>0</v>
      </c>
      <c r="OB31" s="5">
        <f>'Output| DNSP'!OA8</f>
        <v>0</v>
      </c>
      <c r="OC31" s="5">
        <f>'Output| DNSP'!OB8</f>
        <v>0</v>
      </c>
      <c r="OD31" s="5">
        <f>'Output| DNSP'!OC8</f>
        <v>0</v>
      </c>
      <c r="OE31" s="5">
        <f>'Output| DNSP'!OD8</f>
        <v>0</v>
      </c>
      <c r="OF31" s="5">
        <f>'Output| DNSP'!OE8</f>
        <v>0</v>
      </c>
      <c r="OG31" s="5">
        <f>'Output| DNSP'!OF8</f>
        <v>0</v>
      </c>
      <c r="OH31" s="5">
        <f>'Output| DNSP'!OG8</f>
        <v>0</v>
      </c>
      <c r="OI31" s="5">
        <f>'Output| DNSP'!OH8</f>
        <v>0</v>
      </c>
      <c r="OJ31" s="5">
        <f>'Output| DNSP'!OI8</f>
        <v>0</v>
      </c>
      <c r="OK31" s="5">
        <f>'Output| DNSP'!OJ8</f>
        <v>0</v>
      </c>
      <c r="OL31" s="5">
        <f>'Output| DNSP'!OK8</f>
        <v>0</v>
      </c>
      <c r="OM31" s="5">
        <f>'Output| DNSP'!OL8</f>
        <v>0</v>
      </c>
      <c r="ON31" s="5">
        <f>'Output| DNSP'!OM8</f>
        <v>0</v>
      </c>
      <c r="OO31" s="5">
        <f>'Output| DNSP'!ON8</f>
        <v>0</v>
      </c>
      <c r="OP31" s="5">
        <f>'Output| DNSP'!OO8</f>
        <v>0</v>
      </c>
      <c r="OQ31" s="5">
        <f>'Output| DNSP'!OP8</f>
        <v>0</v>
      </c>
      <c r="OR31" s="5">
        <f>'Output| DNSP'!OQ8</f>
        <v>0</v>
      </c>
      <c r="OS31" s="5">
        <f>'Output| DNSP'!OR8</f>
        <v>0</v>
      </c>
      <c r="OT31" s="5">
        <f>'Output| DNSP'!OS8</f>
        <v>0</v>
      </c>
      <c r="OU31" s="5">
        <f>'Output| DNSP'!OT8</f>
        <v>0</v>
      </c>
      <c r="OV31" s="5">
        <f>'Output| DNSP'!OU8</f>
        <v>0</v>
      </c>
      <c r="OW31" s="5">
        <f>'Output| DNSP'!OV8</f>
        <v>0</v>
      </c>
      <c r="OX31" s="5">
        <f>'Output| DNSP'!OW8</f>
        <v>0</v>
      </c>
      <c r="OY31" s="5">
        <f>'Output| DNSP'!OX8</f>
        <v>0</v>
      </c>
      <c r="OZ31" s="5">
        <f>'Output| DNSP'!OY8</f>
        <v>0</v>
      </c>
      <c r="PA31" s="5">
        <f>'Output| DNSP'!OZ8</f>
        <v>0</v>
      </c>
      <c r="PB31" s="5">
        <f>'Output| DNSP'!PA8</f>
        <v>0</v>
      </c>
      <c r="PC31" s="5">
        <f>'Output| DNSP'!PB8</f>
        <v>0</v>
      </c>
      <c r="PD31" s="5">
        <f>'Output| DNSP'!PC8</f>
        <v>0</v>
      </c>
      <c r="PE31" s="5">
        <f>'Output| DNSP'!PD8</f>
        <v>0</v>
      </c>
      <c r="PF31" s="5">
        <f>'Output| DNSP'!PE8</f>
        <v>0</v>
      </c>
      <c r="PG31" s="5">
        <f>'Output| DNSP'!PF8</f>
        <v>0</v>
      </c>
      <c r="PH31" s="5">
        <f>'Output| DNSP'!PG8</f>
        <v>0</v>
      </c>
      <c r="PI31" s="5">
        <f>'Output| DNSP'!PH8</f>
        <v>0</v>
      </c>
      <c r="PJ31" s="5">
        <f>'Output| DNSP'!PI8</f>
        <v>0</v>
      </c>
      <c r="PK31" s="5">
        <f>'Output| DNSP'!PJ8</f>
        <v>0</v>
      </c>
      <c r="PL31" s="5">
        <f>'Output| DNSP'!PK8</f>
        <v>0</v>
      </c>
      <c r="PM31" s="5">
        <f>'Output| DNSP'!PL8</f>
        <v>0</v>
      </c>
      <c r="PN31" s="5">
        <f>'Output| DNSP'!PM8</f>
        <v>0</v>
      </c>
      <c r="PO31" s="5">
        <f>'Output| DNSP'!PN8</f>
        <v>0</v>
      </c>
      <c r="PP31" s="5">
        <f>'Output| DNSP'!PO8</f>
        <v>0</v>
      </c>
      <c r="PQ31" s="5">
        <f>'Output| DNSP'!PP8</f>
        <v>0</v>
      </c>
      <c r="PR31" s="5">
        <f>'Output| DNSP'!PQ8</f>
        <v>0</v>
      </c>
      <c r="PS31" s="5">
        <f>'Output| DNSP'!PR8</f>
        <v>0</v>
      </c>
      <c r="PT31" s="5">
        <f>'Output| DNSP'!PS8</f>
        <v>0</v>
      </c>
      <c r="PU31" s="5">
        <f>'Output| DNSP'!PT8</f>
        <v>0</v>
      </c>
      <c r="PV31" s="5">
        <f>'Output| DNSP'!PU8</f>
        <v>0</v>
      </c>
      <c r="PW31" s="5">
        <f>'Output| DNSP'!PV8</f>
        <v>0</v>
      </c>
      <c r="PX31" s="5">
        <f>'Output| DNSP'!PW8</f>
        <v>0</v>
      </c>
      <c r="PY31" s="5">
        <f>'Output| DNSP'!PX8</f>
        <v>0</v>
      </c>
      <c r="PZ31" s="5">
        <f>'Output| DNSP'!PY8</f>
        <v>0</v>
      </c>
      <c r="QA31" s="5">
        <f>'Output| DNSP'!PZ8</f>
        <v>0</v>
      </c>
      <c r="QB31" s="5">
        <f>'Output| DNSP'!QA8</f>
        <v>0</v>
      </c>
      <c r="QC31" s="5">
        <f>'Output| DNSP'!QB8</f>
        <v>0</v>
      </c>
      <c r="QD31" s="5">
        <f>'Output| DNSP'!QC8</f>
        <v>0</v>
      </c>
      <c r="QE31" s="5">
        <f>'Output| DNSP'!QD8</f>
        <v>0</v>
      </c>
      <c r="QF31" s="5">
        <f>'Output| DNSP'!QE8</f>
        <v>0</v>
      </c>
      <c r="QG31" s="5">
        <f>'Output| DNSP'!QF8</f>
        <v>0</v>
      </c>
      <c r="QH31" s="5">
        <f>'Output| DNSP'!QG8</f>
        <v>0</v>
      </c>
      <c r="QI31" s="5">
        <f>'Output| DNSP'!QH8</f>
        <v>0</v>
      </c>
      <c r="QJ31" s="5">
        <f>'Output| DNSP'!QI8</f>
        <v>0</v>
      </c>
      <c r="QK31" s="5">
        <f>'Output| DNSP'!QJ8</f>
        <v>0</v>
      </c>
      <c r="QL31" s="5">
        <f>'Output| DNSP'!QK8</f>
        <v>0</v>
      </c>
      <c r="QM31" s="5">
        <f>'Output| DNSP'!QL8</f>
        <v>0</v>
      </c>
      <c r="QN31" s="5">
        <f>'Output| DNSP'!QM8</f>
        <v>0</v>
      </c>
      <c r="QO31" s="5">
        <f>'Output| DNSP'!QN8</f>
        <v>0</v>
      </c>
      <c r="QP31" s="5">
        <f>'Output| DNSP'!QO8</f>
        <v>0</v>
      </c>
      <c r="QQ31" s="5">
        <f>'Output| DNSP'!QP8</f>
        <v>0</v>
      </c>
      <c r="QR31" s="5">
        <f>'Output| DNSP'!QQ8</f>
        <v>0</v>
      </c>
      <c r="QS31" s="5">
        <f>'Output| DNSP'!QR8</f>
        <v>0</v>
      </c>
      <c r="QT31" s="5">
        <f>'Output| DNSP'!QS8</f>
        <v>0</v>
      </c>
      <c r="QU31" s="5">
        <f>'Output| DNSP'!QT8</f>
        <v>0</v>
      </c>
      <c r="QV31" s="5">
        <f>'Output| DNSP'!QU8</f>
        <v>0</v>
      </c>
      <c r="QW31" s="5">
        <f>'Output| DNSP'!QV8</f>
        <v>0</v>
      </c>
      <c r="QX31" s="5">
        <f>'Output| DNSP'!QW8</f>
        <v>0</v>
      </c>
      <c r="QY31" s="5">
        <f>'Output| DNSP'!QX8</f>
        <v>0</v>
      </c>
      <c r="QZ31" s="5">
        <f>'Output| DNSP'!QY8</f>
        <v>0</v>
      </c>
      <c r="RA31" s="5">
        <f>'Output| DNSP'!QZ8</f>
        <v>0</v>
      </c>
      <c r="RB31" s="5">
        <f>'Output| DNSP'!RA8</f>
        <v>0</v>
      </c>
      <c r="RC31" s="5">
        <f>'Output| DNSP'!RB8</f>
        <v>0</v>
      </c>
      <c r="RD31" s="5">
        <f>'Output| DNSP'!RC8</f>
        <v>0</v>
      </c>
      <c r="RE31" s="5">
        <f>'Output| DNSP'!RD8</f>
        <v>0</v>
      </c>
      <c r="RF31" s="5">
        <f>'Output| DNSP'!RE8</f>
        <v>0</v>
      </c>
      <c r="RG31" s="5">
        <f>'Output| DNSP'!RF8</f>
        <v>0</v>
      </c>
      <c r="RH31" s="5">
        <f>'Output| DNSP'!RG8</f>
        <v>0</v>
      </c>
      <c r="RI31" s="5">
        <f>'Output| DNSP'!RH8</f>
        <v>0</v>
      </c>
      <c r="RJ31" s="5">
        <f>'Output| DNSP'!RI8</f>
        <v>0</v>
      </c>
      <c r="RK31" s="5">
        <f>'Output| DNSP'!RJ8</f>
        <v>0</v>
      </c>
      <c r="RL31" s="5">
        <f>'Output| DNSP'!RK8</f>
        <v>0</v>
      </c>
      <c r="RM31" s="5">
        <f>'Output| DNSP'!RL8</f>
        <v>0</v>
      </c>
      <c r="RN31" s="5">
        <f>'Output| DNSP'!RM8</f>
        <v>0</v>
      </c>
      <c r="RO31" s="5">
        <f>'Output| DNSP'!RN8</f>
        <v>0</v>
      </c>
      <c r="RP31" s="5">
        <f>'Output| DNSP'!RO8</f>
        <v>0</v>
      </c>
      <c r="RQ31" s="5">
        <f>'Output| DNSP'!RP8</f>
        <v>0</v>
      </c>
      <c r="RR31" s="5">
        <f>'Output| DNSP'!RQ8</f>
        <v>0</v>
      </c>
      <c r="RS31" s="5">
        <f>'Output| DNSP'!RR8</f>
        <v>0</v>
      </c>
      <c r="RT31" s="5">
        <f>'Output| DNSP'!RS8</f>
        <v>0</v>
      </c>
      <c r="RU31" s="5">
        <f>'Output| DNSP'!RT8</f>
        <v>0</v>
      </c>
      <c r="RV31" s="5">
        <f>'Output| DNSP'!RU8</f>
        <v>0</v>
      </c>
      <c r="RW31" s="5">
        <f>'Output| DNSP'!RV8</f>
        <v>0</v>
      </c>
      <c r="RX31" s="5">
        <f>'Output| DNSP'!RW8</f>
        <v>0</v>
      </c>
      <c r="RY31" s="5">
        <f>'Output| DNSP'!RX8</f>
        <v>0</v>
      </c>
      <c r="RZ31" s="5">
        <f>'Output| DNSP'!RY8</f>
        <v>0</v>
      </c>
      <c r="SA31" s="5">
        <f>'Output| DNSP'!RZ8</f>
        <v>0</v>
      </c>
      <c r="SB31" s="5">
        <f>'Output| DNSP'!SA8</f>
        <v>0</v>
      </c>
      <c r="SC31" s="5">
        <f>'Output| DNSP'!SB8</f>
        <v>0</v>
      </c>
      <c r="SD31" s="5">
        <f>'Output| DNSP'!SC8</f>
        <v>0</v>
      </c>
      <c r="SE31" s="5">
        <f>'Output| DNSP'!SD8</f>
        <v>0</v>
      </c>
      <c r="SF31" s="5">
        <f>'Output| DNSP'!SE8</f>
        <v>0</v>
      </c>
      <c r="SG31" s="5">
        <f>'Output| DNSP'!SF8</f>
        <v>0</v>
      </c>
      <c r="SH31" s="5">
        <f>'Output| DNSP'!SG8</f>
        <v>0</v>
      </c>
      <c r="SI31" s="5">
        <f>'Output| DNSP'!SH8</f>
        <v>0</v>
      </c>
      <c r="SJ31" s="5">
        <f>'Output| DNSP'!SI8</f>
        <v>0</v>
      </c>
      <c r="SK31" s="5">
        <f>'Output| DNSP'!SJ8</f>
        <v>0</v>
      </c>
      <c r="SL31" s="5">
        <f>'Output| DNSP'!SK8</f>
        <v>0</v>
      </c>
      <c r="SM31" s="5">
        <f>'Output| DNSP'!SL8</f>
        <v>0</v>
      </c>
      <c r="SN31" s="5">
        <f>'Output| DNSP'!SM8</f>
        <v>0</v>
      </c>
      <c r="SO31" s="5">
        <f>'Output| DNSP'!SN8</f>
        <v>0</v>
      </c>
      <c r="SP31" s="5">
        <f>'Output| DNSP'!SO8</f>
        <v>0</v>
      </c>
      <c r="SQ31" s="5">
        <f>'Output| DNSP'!SP8</f>
        <v>0</v>
      </c>
      <c r="SR31" s="5">
        <f>'Output| DNSP'!SQ8</f>
        <v>0</v>
      </c>
      <c r="SS31" s="5">
        <f>'Output| DNSP'!SR8</f>
        <v>0</v>
      </c>
      <c r="ST31" s="5">
        <f>'Output| DNSP'!SS8</f>
        <v>0</v>
      </c>
      <c r="SU31" s="5">
        <f>'Output| DNSP'!ST8</f>
        <v>0</v>
      </c>
      <c r="SV31" s="5">
        <f>'Output| DNSP'!SU8</f>
        <v>0</v>
      </c>
      <c r="SW31" s="5">
        <f>'Output| DNSP'!SV8</f>
        <v>0</v>
      </c>
      <c r="SX31" s="5">
        <f>'Output| DNSP'!SW8</f>
        <v>0</v>
      </c>
      <c r="SY31" s="5">
        <f>'Output| DNSP'!SX8</f>
        <v>0</v>
      </c>
      <c r="SZ31" s="5">
        <f>'Output| DNSP'!SY8</f>
        <v>0</v>
      </c>
      <c r="TA31" s="5">
        <f>'Output| DNSP'!SZ8</f>
        <v>0</v>
      </c>
      <c r="TB31" s="5">
        <f>'Output| DNSP'!TA8</f>
        <v>0</v>
      </c>
      <c r="TC31" s="5">
        <f>'Output| DNSP'!TB8</f>
        <v>0</v>
      </c>
      <c r="TD31" s="5">
        <f>'Output| DNSP'!TC8</f>
        <v>0</v>
      </c>
      <c r="TE31" s="5">
        <f>'Output| DNSP'!TD8</f>
        <v>0</v>
      </c>
      <c r="TF31" s="5">
        <f>'Output| DNSP'!TE8</f>
        <v>0</v>
      </c>
      <c r="TG31" s="5">
        <f>'Output| DNSP'!TF8</f>
        <v>0</v>
      </c>
      <c r="TH31" s="5">
        <f>'Output| DNSP'!TG8</f>
        <v>0</v>
      </c>
      <c r="TI31" s="5">
        <f>'Output| DNSP'!TH8</f>
        <v>0</v>
      </c>
      <c r="TJ31" s="5">
        <f>'Output| DNSP'!TI8</f>
        <v>0</v>
      </c>
      <c r="TK31" s="5">
        <f>'Output| DNSP'!TJ8</f>
        <v>0</v>
      </c>
      <c r="TL31" s="5">
        <f>'Output| DNSP'!TK8</f>
        <v>0</v>
      </c>
      <c r="TM31" s="5">
        <f>'Output| DNSP'!TL8</f>
        <v>0</v>
      </c>
      <c r="TN31" s="5">
        <f>'Output| DNSP'!TM8</f>
        <v>0</v>
      </c>
      <c r="TO31" s="5">
        <f>'Output| DNSP'!TN8</f>
        <v>0</v>
      </c>
      <c r="TP31" s="5">
        <f>'Output| DNSP'!TO8</f>
        <v>0</v>
      </c>
      <c r="TQ31" s="5">
        <f>'Output| DNSP'!TP8</f>
        <v>0</v>
      </c>
      <c r="TR31" s="5">
        <f>'Output| DNSP'!TQ8</f>
        <v>0</v>
      </c>
      <c r="TS31" s="5">
        <f>'Output| DNSP'!TR8</f>
        <v>0</v>
      </c>
      <c r="TT31" s="5">
        <f>'Output| DNSP'!TS8</f>
        <v>0</v>
      </c>
      <c r="TU31" s="5">
        <f>'Output| DNSP'!TT8</f>
        <v>0</v>
      </c>
      <c r="TV31" s="5">
        <f>'Output| DNSP'!TU8</f>
        <v>0</v>
      </c>
      <c r="TW31" s="5">
        <f>'Output| DNSP'!TV8</f>
        <v>0</v>
      </c>
      <c r="TX31" s="5">
        <f>'Output| DNSP'!TW8</f>
        <v>0</v>
      </c>
      <c r="TY31" s="5">
        <f>'Output| DNSP'!TX8</f>
        <v>0</v>
      </c>
      <c r="TZ31" s="5">
        <f>'Output| DNSP'!TY8</f>
        <v>0</v>
      </c>
      <c r="UA31" s="5">
        <f>'Output| DNSP'!TZ8</f>
        <v>0</v>
      </c>
      <c r="UB31" s="5">
        <f>'Output| DNSP'!UA8</f>
        <v>0</v>
      </c>
      <c r="UC31" s="5">
        <f>'Output| DNSP'!UB8</f>
        <v>0</v>
      </c>
      <c r="UD31" s="5">
        <f>'Output| DNSP'!UC8</f>
        <v>0</v>
      </c>
      <c r="UE31" s="5">
        <f>'Output| DNSP'!UD8</f>
        <v>0</v>
      </c>
      <c r="UF31" s="5">
        <f>'Output| DNSP'!UE8</f>
        <v>0</v>
      </c>
      <c r="UG31" s="5">
        <f>'Output| DNSP'!UF8</f>
        <v>0</v>
      </c>
      <c r="UH31" s="5">
        <f>'Output| DNSP'!UG8</f>
        <v>0</v>
      </c>
      <c r="UI31" s="5">
        <f>'Output| DNSP'!UH8</f>
        <v>0</v>
      </c>
      <c r="UJ31" s="5">
        <f>'Output| DNSP'!UI8</f>
        <v>0</v>
      </c>
      <c r="UK31" s="5">
        <f>'Output| DNSP'!UJ8</f>
        <v>0</v>
      </c>
      <c r="UL31" s="5">
        <f>'Output| DNSP'!UK8</f>
        <v>0</v>
      </c>
      <c r="UM31" s="5">
        <f>'Output| DNSP'!UL8</f>
        <v>0</v>
      </c>
      <c r="UN31" s="5">
        <f>'Output| DNSP'!UM8</f>
        <v>0</v>
      </c>
      <c r="UO31" s="5">
        <f>'Output| DNSP'!UN8</f>
        <v>0</v>
      </c>
      <c r="UP31" s="5">
        <f>'Output| DNSP'!UO8</f>
        <v>0</v>
      </c>
      <c r="UQ31" s="5">
        <f>'Output| DNSP'!UP8</f>
        <v>0</v>
      </c>
      <c r="UR31" s="5">
        <f>'Output| DNSP'!UQ8</f>
        <v>0</v>
      </c>
      <c r="US31" s="5">
        <f>'Output| DNSP'!UR8</f>
        <v>0</v>
      </c>
      <c r="UT31" s="5">
        <f>'Output| DNSP'!US8</f>
        <v>0</v>
      </c>
      <c r="UU31" s="5">
        <f>'Output| DNSP'!UT8</f>
        <v>0</v>
      </c>
      <c r="UV31" s="5">
        <f>'Output| DNSP'!UU8</f>
        <v>0</v>
      </c>
      <c r="UW31" s="5">
        <f>'Output| DNSP'!UV8</f>
        <v>0</v>
      </c>
      <c r="UX31" s="5">
        <f>'Output| DNSP'!UW8</f>
        <v>0</v>
      </c>
      <c r="UY31" s="5">
        <f>'Output| DNSP'!UX8</f>
        <v>0</v>
      </c>
      <c r="UZ31" s="5">
        <f>'Output| DNSP'!UY8</f>
        <v>0</v>
      </c>
      <c r="VA31" s="5">
        <f>'Output| DNSP'!UZ8</f>
        <v>0</v>
      </c>
      <c r="VB31" s="5">
        <f>'Output| DNSP'!VA8</f>
        <v>0</v>
      </c>
      <c r="VC31" s="5">
        <f>'Output| DNSP'!VB8</f>
        <v>0</v>
      </c>
      <c r="VD31" s="5">
        <f>'Output| DNSP'!VC8</f>
        <v>0</v>
      </c>
      <c r="VE31" s="5">
        <f>'Output| DNSP'!VD8</f>
        <v>0</v>
      </c>
      <c r="VF31" s="5">
        <f>'Output| DNSP'!VE8</f>
        <v>0</v>
      </c>
      <c r="VG31" s="5">
        <f>'Output| DNSP'!VF8</f>
        <v>0</v>
      </c>
      <c r="VH31" s="5">
        <f>'Output| DNSP'!VG8</f>
        <v>0</v>
      </c>
      <c r="VI31" s="5">
        <f>'Output| DNSP'!VH8</f>
        <v>0</v>
      </c>
      <c r="VJ31" s="5">
        <f>'Output| DNSP'!VI8</f>
        <v>0</v>
      </c>
      <c r="VK31" s="5">
        <f>'Output| DNSP'!VJ8</f>
        <v>0</v>
      </c>
      <c r="VL31" s="5">
        <f>'Output| DNSP'!VK8</f>
        <v>0</v>
      </c>
      <c r="VM31" s="5">
        <f>'Output| DNSP'!VL8</f>
        <v>0</v>
      </c>
      <c r="VN31" s="5">
        <f>'Output| DNSP'!VM8</f>
        <v>0</v>
      </c>
      <c r="VO31" s="5">
        <f>'Output| DNSP'!VN8</f>
        <v>0</v>
      </c>
      <c r="VP31" s="5">
        <f>'Output| DNSP'!VO8</f>
        <v>0</v>
      </c>
      <c r="VQ31" s="5">
        <f>'Output| DNSP'!VP8</f>
        <v>0</v>
      </c>
      <c r="VR31" s="5">
        <f>'Output| DNSP'!VQ8</f>
        <v>0</v>
      </c>
      <c r="VS31" s="5">
        <f>'Output| DNSP'!VR8</f>
        <v>0</v>
      </c>
      <c r="VT31" s="5">
        <f>'Output| DNSP'!VS8</f>
        <v>0</v>
      </c>
      <c r="VU31" s="5">
        <f>'Output| DNSP'!VT8</f>
        <v>0</v>
      </c>
      <c r="VV31" s="5">
        <f>'Output| DNSP'!VU8</f>
        <v>0</v>
      </c>
      <c r="VW31" s="5">
        <f>'Output| DNSP'!VV8</f>
        <v>0</v>
      </c>
      <c r="VX31" s="5">
        <f>'Output| DNSP'!VW8</f>
        <v>0</v>
      </c>
      <c r="VY31" s="5">
        <f>'Output| DNSP'!VX8</f>
        <v>0</v>
      </c>
      <c r="VZ31" s="5">
        <f>'Output| DNSP'!VY8</f>
        <v>0</v>
      </c>
      <c r="WA31" s="5">
        <f>'Output| DNSP'!VZ8</f>
        <v>0</v>
      </c>
      <c r="WB31" s="5">
        <f>'Output| DNSP'!WA8</f>
        <v>0</v>
      </c>
      <c r="WC31" s="5">
        <f>'Output| DNSP'!WB8</f>
        <v>0</v>
      </c>
      <c r="WD31" s="5">
        <f>'Output| DNSP'!WC8</f>
        <v>0</v>
      </c>
      <c r="WE31" s="5">
        <f>'Output| DNSP'!WD8</f>
        <v>0</v>
      </c>
      <c r="WF31" s="5">
        <f>'Output| DNSP'!WE8</f>
        <v>0</v>
      </c>
      <c r="WG31" s="5">
        <f>'Output| DNSP'!WF8</f>
        <v>0</v>
      </c>
      <c r="WH31" s="5">
        <f>'Output| DNSP'!WG8</f>
        <v>0</v>
      </c>
      <c r="WI31" s="5">
        <f>'Output| DNSP'!WH8</f>
        <v>0</v>
      </c>
      <c r="WJ31" s="5">
        <f>'Output| DNSP'!WI8</f>
        <v>0</v>
      </c>
      <c r="WK31" s="5">
        <f>'Output| DNSP'!WJ8</f>
        <v>0</v>
      </c>
      <c r="WL31" s="5">
        <f>'Output| DNSP'!WK8</f>
        <v>0</v>
      </c>
      <c r="WM31" s="5">
        <f>'Output| DNSP'!WL8</f>
        <v>0</v>
      </c>
      <c r="WN31" s="5">
        <f>'Output| DNSP'!WM8</f>
        <v>0</v>
      </c>
      <c r="WO31" s="5">
        <f>'Output| DNSP'!WN8</f>
        <v>0</v>
      </c>
      <c r="WP31" s="5">
        <f>'Output| DNSP'!WO8</f>
        <v>0</v>
      </c>
      <c r="WQ31" s="5">
        <f>'Output| DNSP'!WP8</f>
        <v>0</v>
      </c>
      <c r="WR31" s="5">
        <f>'Output| DNSP'!WQ8</f>
        <v>0</v>
      </c>
      <c r="WS31" s="5">
        <f>'Output| DNSP'!WR8</f>
        <v>0</v>
      </c>
      <c r="WT31" s="5">
        <f>'Output| DNSP'!WS8</f>
        <v>0</v>
      </c>
      <c r="WU31" s="5">
        <f>'Output| DNSP'!WT8</f>
        <v>0</v>
      </c>
      <c r="WV31" s="5">
        <f>'Output| DNSP'!WU8</f>
        <v>0</v>
      </c>
      <c r="WW31" s="5">
        <f>'Output| DNSP'!WV8</f>
        <v>0</v>
      </c>
      <c r="WX31" s="5">
        <f>'Output| DNSP'!WW8</f>
        <v>0</v>
      </c>
      <c r="WY31" s="5">
        <f>'Output| DNSP'!WX8</f>
        <v>0</v>
      </c>
      <c r="WZ31" s="5">
        <f>'Output| DNSP'!WY8</f>
        <v>0</v>
      </c>
      <c r="XA31" s="5">
        <f>'Output| DNSP'!WZ8</f>
        <v>0</v>
      </c>
      <c r="XB31" s="5">
        <f>'Output| DNSP'!XA8</f>
        <v>0</v>
      </c>
      <c r="XC31" s="5">
        <f>'Output| DNSP'!XB8</f>
        <v>0</v>
      </c>
      <c r="XD31" s="5">
        <f>'Output| DNSP'!XC8</f>
        <v>0</v>
      </c>
      <c r="XE31" s="5">
        <f>'Output| DNSP'!XD8</f>
        <v>0</v>
      </c>
      <c r="XF31" s="5">
        <f>'Output| DNSP'!XE8</f>
        <v>0</v>
      </c>
      <c r="XG31" s="5">
        <f>'Output| DNSP'!XF8</f>
        <v>0</v>
      </c>
      <c r="XH31" s="5">
        <f>'Output| DNSP'!XG8</f>
        <v>0</v>
      </c>
      <c r="XI31" s="5">
        <f>'Output| DNSP'!XH8</f>
        <v>0</v>
      </c>
      <c r="XJ31" s="5">
        <f>'Output| DNSP'!XI8</f>
        <v>0</v>
      </c>
      <c r="XK31" s="5">
        <f>'Output| DNSP'!XJ8</f>
        <v>0</v>
      </c>
      <c r="XL31" s="5">
        <f>'Output| DNSP'!XK8</f>
        <v>0</v>
      </c>
      <c r="XM31" s="5">
        <f>'Output| DNSP'!XL8</f>
        <v>0</v>
      </c>
      <c r="XN31" s="5">
        <f>'Output| DNSP'!XM8</f>
        <v>0</v>
      </c>
      <c r="XO31" s="5">
        <f>'Output| DNSP'!XN8</f>
        <v>0</v>
      </c>
      <c r="XP31" s="5">
        <f>'Output| DNSP'!XO8</f>
        <v>0</v>
      </c>
      <c r="XQ31" s="5">
        <f>'Output| DNSP'!XP8</f>
        <v>0</v>
      </c>
      <c r="XR31" s="5">
        <f>'Output| DNSP'!XQ8</f>
        <v>0</v>
      </c>
      <c r="XS31" s="5">
        <f>'Output| DNSP'!XR8</f>
        <v>0</v>
      </c>
      <c r="XT31" s="5">
        <f>'Output| DNSP'!XS8</f>
        <v>0</v>
      </c>
      <c r="XU31" s="5">
        <f>'Output| DNSP'!XT8</f>
        <v>0</v>
      </c>
      <c r="XV31" s="5">
        <f>'Output| DNSP'!XU8</f>
        <v>0</v>
      </c>
      <c r="XW31" s="5">
        <f>'Output| DNSP'!XV8</f>
        <v>0</v>
      </c>
      <c r="XX31" s="5">
        <f>'Output| DNSP'!XW8</f>
        <v>0</v>
      </c>
      <c r="XY31" s="5">
        <f>'Output| DNSP'!XX8</f>
        <v>0</v>
      </c>
      <c r="XZ31" s="5">
        <f>'Output| DNSP'!XY8</f>
        <v>0</v>
      </c>
      <c r="YA31" s="5">
        <f>'Output| DNSP'!XZ8</f>
        <v>0</v>
      </c>
      <c r="YB31" s="5">
        <f>'Output| DNSP'!YA8</f>
        <v>0</v>
      </c>
      <c r="YC31" s="5">
        <f>'Output| DNSP'!YB8</f>
        <v>0</v>
      </c>
      <c r="YD31" s="5">
        <f>'Output| DNSP'!YC8</f>
        <v>0</v>
      </c>
      <c r="YE31" s="5">
        <f>'Output| DNSP'!YD8</f>
        <v>0</v>
      </c>
      <c r="YF31" s="5">
        <f>'Output| DNSP'!YE8</f>
        <v>0</v>
      </c>
      <c r="YG31" s="5">
        <f>'Output| DNSP'!YF8</f>
        <v>0</v>
      </c>
      <c r="YH31" s="5">
        <f>'Output| DNSP'!YG8</f>
        <v>0</v>
      </c>
      <c r="YI31" s="5">
        <f>'Output| DNSP'!YH8</f>
        <v>0</v>
      </c>
      <c r="YJ31" s="5">
        <f>'Output| DNSP'!YI8</f>
        <v>0</v>
      </c>
      <c r="YK31" s="5">
        <f>'Output| DNSP'!YJ8</f>
        <v>0</v>
      </c>
      <c r="YL31" s="5">
        <f>'Output| DNSP'!YK8</f>
        <v>0</v>
      </c>
      <c r="YM31" s="5">
        <f>'Output| DNSP'!YL8</f>
        <v>0</v>
      </c>
      <c r="YN31" s="5">
        <f>'Output| DNSP'!YM8</f>
        <v>0</v>
      </c>
      <c r="YO31" s="5">
        <f>'Output| DNSP'!YN8</f>
        <v>0</v>
      </c>
      <c r="YP31" s="5">
        <f>'Output| DNSP'!YO8</f>
        <v>0</v>
      </c>
      <c r="YQ31" s="5">
        <f>'Output| DNSP'!YP8</f>
        <v>0</v>
      </c>
      <c r="YR31" s="5">
        <f>'Output| DNSP'!YQ8</f>
        <v>0</v>
      </c>
      <c r="YS31" s="5">
        <f>'Output| DNSP'!YR8</f>
        <v>0</v>
      </c>
      <c r="YT31" s="5">
        <f>'Output| DNSP'!YS8</f>
        <v>0</v>
      </c>
      <c r="YU31" s="5">
        <f>'Output| DNSP'!YT8</f>
        <v>0</v>
      </c>
      <c r="YV31" s="5">
        <f>'Output| DNSP'!YU8</f>
        <v>0</v>
      </c>
      <c r="YW31" s="5">
        <f>'Output| DNSP'!YV8</f>
        <v>0</v>
      </c>
      <c r="YX31" s="5">
        <f>'Output| DNSP'!YW8</f>
        <v>0</v>
      </c>
      <c r="YY31" s="5">
        <f>'Output| DNSP'!YX8</f>
        <v>0</v>
      </c>
      <c r="YZ31" s="5">
        <f>'Output| DNSP'!YY8</f>
        <v>0</v>
      </c>
      <c r="ZA31" s="5">
        <f>'Output| DNSP'!YZ8</f>
        <v>0</v>
      </c>
      <c r="ZB31" s="5">
        <f>'Output| DNSP'!ZA8</f>
        <v>0</v>
      </c>
      <c r="ZC31" s="5">
        <f>'Output| DNSP'!ZB8</f>
        <v>0</v>
      </c>
      <c r="ZD31" s="5">
        <f>'Output| DNSP'!ZC8</f>
        <v>0</v>
      </c>
      <c r="ZE31" s="5">
        <f>'Output| DNSP'!ZD8</f>
        <v>0</v>
      </c>
      <c r="ZF31" s="5">
        <f>'Output| DNSP'!ZE8</f>
        <v>0</v>
      </c>
      <c r="ZG31" s="5">
        <f>'Output| DNSP'!ZF8</f>
        <v>0</v>
      </c>
      <c r="ZH31" s="5">
        <f>'Output| DNSP'!ZG8</f>
        <v>0</v>
      </c>
      <c r="ZI31" s="5">
        <f>'Output| DNSP'!ZH8</f>
        <v>0</v>
      </c>
      <c r="ZJ31" s="5">
        <f>'Output| DNSP'!ZI8</f>
        <v>0</v>
      </c>
      <c r="ZK31" s="5">
        <f>'Output| DNSP'!ZJ8</f>
        <v>0</v>
      </c>
      <c r="ZL31" s="5">
        <f>'Output| DNSP'!ZK8</f>
        <v>0</v>
      </c>
      <c r="ZM31" s="5">
        <f>'Output| DNSP'!ZL8</f>
        <v>0</v>
      </c>
      <c r="ZN31" s="5">
        <f>'Output| DNSP'!ZM8</f>
        <v>0</v>
      </c>
      <c r="ZO31" s="5">
        <f>'Output| DNSP'!ZN8</f>
        <v>0</v>
      </c>
      <c r="ZP31" s="5">
        <f>'Output| DNSP'!ZO8</f>
        <v>0</v>
      </c>
      <c r="ZQ31" s="5">
        <f>'Output| DNSP'!ZP8</f>
        <v>0</v>
      </c>
      <c r="ZR31" s="5">
        <f>'Output| DNSP'!ZQ8</f>
        <v>0</v>
      </c>
      <c r="ZS31" s="5">
        <f>'Output| DNSP'!ZR8</f>
        <v>0</v>
      </c>
      <c r="ZT31" s="5">
        <f>'Output| DNSP'!ZS8</f>
        <v>0</v>
      </c>
      <c r="ZU31" s="5">
        <f>'Output| DNSP'!ZT8</f>
        <v>0</v>
      </c>
      <c r="ZV31" s="5">
        <f>'Output| DNSP'!ZU8</f>
        <v>0</v>
      </c>
      <c r="ZW31" s="5">
        <f>'Output| DNSP'!ZV8</f>
        <v>0</v>
      </c>
      <c r="ZX31" s="5">
        <f>'Output| DNSP'!ZW8</f>
        <v>0</v>
      </c>
      <c r="ZY31" s="5">
        <f>'Output| DNSP'!ZX8</f>
        <v>0</v>
      </c>
      <c r="ZZ31" s="5">
        <f>'Output| DNSP'!ZY8</f>
        <v>0</v>
      </c>
      <c r="AAA31" s="5">
        <f>'Output| DNSP'!ZZ8</f>
        <v>0</v>
      </c>
      <c r="AAB31" s="5">
        <f>'Output| DNSP'!AAA8</f>
        <v>0</v>
      </c>
      <c r="AAC31" s="5">
        <f>'Output| DNSP'!AAB8</f>
        <v>0</v>
      </c>
      <c r="AAD31" s="5">
        <f>'Output| DNSP'!AAC8</f>
        <v>0</v>
      </c>
      <c r="AAE31" s="5">
        <f>'Output| DNSP'!AAD8</f>
        <v>0</v>
      </c>
      <c r="AAF31" s="5">
        <f>'Output| DNSP'!AAE8</f>
        <v>0</v>
      </c>
      <c r="AAG31" s="5">
        <f>'Output| DNSP'!AAF8</f>
        <v>0</v>
      </c>
      <c r="AAH31" s="5">
        <f>'Output| DNSP'!AAG8</f>
        <v>0</v>
      </c>
      <c r="AAI31" s="5">
        <f>'Output| DNSP'!AAH8</f>
        <v>0</v>
      </c>
      <c r="AAJ31" s="5">
        <f>'Output| DNSP'!AAI8</f>
        <v>0</v>
      </c>
      <c r="AAK31" s="5">
        <f>'Output| DNSP'!AAJ8</f>
        <v>0</v>
      </c>
      <c r="AAL31" s="5">
        <f>'Output| DNSP'!AAK8</f>
        <v>0</v>
      </c>
      <c r="AAM31" s="5">
        <f>'Output| DNSP'!AAL8</f>
        <v>0</v>
      </c>
      <c r="AAN31" s="5">
        <f>'Output| DNSP'!AAM8</f>
        <v>0</v>
      </c>
      <c r="AAO31" s="5">
        <f>'Output| DNSP'!AAN8</f>
        <v>0</v>
      </c>
      <c r="AAP31" s="5">
        <f>'Output| DNSP'!AAO8</f>
        <v>0</v>
      </c>
      <c r="AAQ31" s="5">
        <f>'Output| DNSP'!AAP8</f>
        <v>0</v>
      </c>
      <c r="AAR31" s="5">
        <f>'Output| DNSP'!AAQ8</f>
        <v>0</v>
      </c>
      <c r="AAS31" s="5">
        <f>'Output| DNSP'!AAR8</f>
        <v>0</v>
      </c>
      <c r="AAT31" s="5">
        <f>'Output| DNSP'!AAS8</f>
        <v>0</v>
      </c>
      <c r="AAU31" s="5">
        <f>'Output| DNSP'!AAT8</f>
        <v>0</v>
      </c>
      <c r="AAV31" s="5">
        <f>'Output| DNSP'!AAU8</f>
        <v>0</v>
      </c>
      <c r="AAW31" s="5">
        <f>'Output| DNSP'!AAV8</f>
        <v>0</v>
      </c>
      <c r="AAX31" s="5">
        <f>'Output| DNSP'!AAW8</f>
        <v>0</v>
      </c>
      <c r="AAY31" s="5">
        <f>'Output| DNSP'!AAX8</f>
        <v>0</v>
      </c>
      <c r="AAZ31" s="5">
        <f>'Output| DNSP'!AAY8</f>
        <v>0</v>
      </c>
      <c r="ABA31" s="5">
        <f>'Output| DNSP'!AAZ8</f>
        <v>0</v>
      </c>
      <c r="ABB31" s="5">
        <f>'Output| DNSP'!ABA8</f>
        <v>0</v>
      </c>
      <c r="ABC31" s="5">
        <f>'Output| DNSP'!ABB8</f>
        <v>0</v>
      </c>
      <c r="ABD31" s="5">
        <f>'Output| DNSP'!ABC8</f>
        <v>0</v>
      </c>
      <c r="ABE31" s="5">
        <f>'Output| DNSP'!ABD8</f>
        <v>0</v>
      </c>
      <c r="ABF31" s="5">
        <f>'Output| DNSP'!ABE8</f>
        <v>0</v>
      </c>
      <c r="ABG31" s="5">
        <f>'Output| DNSP'!ABF8</f>
        <v>0</v>
      </c>
      <c r="ABH31" s="5">
        <f>'Output| DNSP'!ABG8</f>
        <v>0</v>
      </c>
      <c r="ABI31" s="5">
        <f>'Output| DNSP'!ABH8</f>
        <v>0</v>
      </c>
      <c r="ABJ31" s="5">
        <f>'Output| DNSP'!ABI8</f>
        <v>0</v>
      </c>
      <c r="ABK31" s="5">
        <f>'Output| DNSP'!ABJ8</f>
        <v>0</v>
      </c>
      <c r="ABL31" s="5">
        <f>'Output| DNSP'!ABK8</f>
        <v>0</v>
      </c>
      <c r="ABM31" s="5">
        <f>'Output| DNSP'!ABL8</f>
        <v>0</v>
      </c>
      <c r="ABN31" s="5">
        <f>'Output| DNSP'!ABM8</f>
        <v>0</v>
      </c>
      <c r="ABO31" s="5">
        <f>'Output| DNSP'!ABN8</f>
        <v>0</v>
      </c>
      <c r="ABP31" s="5">
        <f>'Output| DNSP'!ABO8</f>
        <v>0</v>
      </c>
      <c r="ABQ31" s="5">
        <f>'Output| DNSP'!ABP8</f>
        <v>0</v>
      </c>
      <c r="ABR31" s="5">
        <f>'Output| DNSP'!ABQ8</f>
        <v>0</v>
      </c>
      <c r="ABS31" s="5">
        <f>'Output| DNSP'!ABR8</f>
        <v>0</v>
      </c>
      <c r="ABT31" s="5">
        <f>'Output| DNSP'!ABS8</f>
        <v>0</v>
      </c>
      <c r="ABU31" s="5">
        <f>'Output| DNSP'!ABT8</f>
        <v>0</v>
      </c>
      <c r="ABV31" s="5">
        <f>'Output| DNSP'!ABU8</f>
        <v>0</v>
      </c>
      <c r="ABW31" s="5">
        <f>'Output| DNSP'!ABV8</f>
        <v>0</v>
      </c>
      <c r="ABX31" s="5">
        <f>'Output| DNSP'!ABW8</f>
        <v>0</v>
      </c>
      <c r="ABY31" s="5">
        <f>'Output| DNSP'!ABX8</f>
        <v>0</v>
      </c>
      <c r="ABZ31" s="5">
        <f>'Output| DNSP'!ABY8</f>
        <v>0</v>
      </c>
      <c r="ACA31" s="5">
        <f>'Output| DNSP'!ABZ8</f>
        <v>0</v>
      </c>
      <c r="ACB31" s="5">
        <f>'Output| DNSP'!ACA8</f>
        <v>0</v>
      </c>
      <c r="ACC31" s="5">
        <f>'Output| DNSP'!ACB8</f>
        <v>0</v>
      </c>
      <c r="ACD31" s="5">
        <f>'Output| DNSP'!ACC8</f>
        <v>0</v>
      </c>
      <c r="ACE31" s="5">
        <f>'Output| DNSP'!ACD8</f>
        <v>0</v>
      </c>
      <c r="ACF31" s="5">
        <f>'Output| DNSP'!ACE8</f>
        <v>0</v>
      </c>
      <c r="ACG31" s="5">
        <f>'Output| DNSP'!ACF8</f>
        <v>0</v>
      </c>
      <c r="ACH31" s="5">
        <f>'Output| DNSP'!ACG8</f>
        <v>0</v>
      </c>
      <c r="ACI31" s="5">
        <f>'Output| DNSP'!ACH8</f>
        <v>0</v>
      </c>
      <c r="ACJ31" s="5">
        <f>'Output| DNSP'!ACI8</f>
        <v>0</v>
      </c>
      <c r="ACK31" s="5">
        <f>'Output| DNSP'!ACJ8</f>
        <v>0</v>
      </c>
      <c r="ACL31" s="5">
        <f>'Output| DNSP'!ACK8</f>
        <v>0</v>
      </c>
      <c r="ACM31" s="5">
        <f>'Output| DNSP'!ACL8</f>
        <v>0</v>
      </c>
      <c r="ACN31" s="5">
        <f>'Output| DNSP'!ACM8</f>
        <v>0</v>
      </c>
      <c r="ACO31" s="5">
        <f>'Output| DNSP'!ACN8</f>
        <v>0</v>
      </c>
      <c r="ACP31" s="5">
        <f>'Output| DNSP'!ACO8</f>
        <v>0</v>
      </c>
      <c r="ACQ31" s="5">
        <f>'Output| DNSP'!ACP8</f>
        <v>0</v>
      </c>
      <c r="ACR31" s="5">
        <f>'Output| DNSP'!ACQ8</f>
        <v>0</v>
      </c>
      <c r="ACS31" s="5">
        <f>'Output| DNSP'!ACR8</f>
        <v>0</v>
      </c>
      <c r="ACT31" s="5">
        <f>'Output| DNSP'!ACS8</f>
        <v>0</v>
      </c>
      <c r="ACU31" s="5">
        <f>'Output| DNSP'!ACT8</f>
        <v>0</v>
      </c>
      <c r="ACV31" s="5">
        <f>'Output| DNSP'!ACU8</f>
        <v>0</v>
      </c>
      <c r="ACW31" s="5">
        <f>'Output| DNSP'!ACV8</f>
        <v>0</v>
      </c>
      <c r="ACX31" s="5">
        <f>'Output| DNSP'!ACW8</f>
        <v>0</v>
      </c>
      <c r="ACY31" s="5">
        <f>'Output| DNSP'!ACX8</f>
        <v>0</v>
      </c>
      <c r="ACZ31" s="5">
        <f>'Output| DNSP'!ACY8</f>
        <v>0</v>
      </c>
      <c r="ADA31" s="5">
        <f>'Output| DNSP'!ACZ8</f>
        <v>0</v>
      </c>
      <c r="ADB31" s="5">
        <f>'Output| DNSP'!ADA8</f>
        <v>0</v>
      </c>
      <c r="ADC31" s="5">
        <f>'Output| DNSP'!ADB8</f>
        <v>0</v>
      </c>
      <c r="ADD31" s="5">
        <f>'Output| DNSP'!ADC8</f>
        <v>0</v>
      </c>
      <c r="ADE31" s="5">
        <f>'Output| DNSP'!ADD8</f>
        <v>0</v>
      </c>
      <c r="ADF31" s="5">
        <f>'Output| DNSP'!ADE8</f>
        <v>0</v>
      </c>
      <c r="ADG31" s="5">
        <f>'Output| DNSP'!ADF8</f>
        <v>0</v>
      </c>
      <c r="ADH31" s="5">
        <f>'Output| DNSP'!ADG8</f>
        <v>0</v>
      </c>
      <c r="ADI31" s="5">
        <f>'Output| DNSP'!ADH8</f>
        <v>0</v>
      </c>
      <c r="ADJ31" s="5">
        <f>'Output| DNSP'!ADI8</f>
        <v>0</v>
      </c>
      <c r="ADK31" s="5">
        <f>'Output| DNSP'!ADJ8</f>
        <v>0</v>
      </c>
      <c r="ADL31" s="5">
        <f>'Output| DNSP'!ADK8</f>
        <v>0</v>
      </c>
      <c r="ADM31" s="5">
        <f>'Output| DNSP'!ADL8</f>
        <v>0</v>
      </c>
      <c r="ADN31" s="5">
        <f>'Output| DNSP'!ADM8</f>
        <v>0</v>
      </c>
      <c r="ADO31" s="5">
        <f>'Output| DNSP'!ADN8</f>
        <v>0</v>
      </c>
      <c r="ADP31" s="5">
        <f>'Output| DNSP'!ADO8</f>
        <v>0</v>
      </c>
      <c r="ADQ31" s="5">
        <f>'Output| DNSP'!ADP8</f>
        <v>0</v>
      </c>
      <c r="ADR31" s="5">
        <f>'Output| DNSP'!ADQ8</f>
        <v>0</v>
      </c>
      <c r="ADS31" s="5">
        <f>'Output| DNSP'!ADR8</f>
        <v>0</v>
      </c>
      <c r="ADT31" s="5">
        <f>'Output| DNSP'!ADS8</f>
        <v>0</v>
      </c>
      <c r="ADU31" s="5">
        <f>'Output| DNSP'!ADT8</f>
        <v>0</v>
      </c>
      <c r="ADV31" s="5">
        <f>'Output| DNSP'!ADU8</f>
        <v>0</v>
      </c>
      <c r="ADW31" s="5">
        <f>'Output| DNSP'!ADV8</f>
        <v>0</v>
      </c>
      <c r="ADX31" s="5">
        <f>'Output| DNSP'!ADW8</f>
        <v>0</v>
      </c>
      <c r="ADY31" s="5">
        <f>'Output| DNSP'!ADX8</f>
        <v>0</v>
      </c>
      <c r="ADZ31" s="5">
        <f>'Output| DNSP'!ADY8</f>
        <v>0</v>
      </c>
      <c r="AEA31" s="5">
        <f>'Output| DNSP'!ADZ8</f>
        <v>0</v>
      </c>
      <c r="AEB31" s="5">
        <f>'Output| DNSP'!AEA8</f>
        <v>0</v>
      </c>
      <c r="AEC31" s="5">
        <f>'Output| DNSP'!AEB8</f>
        <v>0</v>
      </c>
      <c r="AED31" s="5">
        <f>'Output| DNSP'!AEC8</f>
        <v>0</v>
      </c>
      <c r="AEE31" s="5">
        <f>'Output| DNSP'!AED8</f>
        <v>0</v>
      </c>
      <c r="AEF31" s="5">
        <f>'Output| DNSP'!AEE8</f>
        <v>0</v>
      </c>
      <c r="AEG31" s="5">
        <f>'Output| DNSP'!AEF8</f>
        <v>0</v>
      </c>
      <c r="AEH31" s="5">
        <f>'Output| DNSP'!AEG8</f>
        <v>0</v>
      </c>
      <c r="AEI31" s="5">
        <f>'Output| DNSP'!AEH8</f>
        <v>0</v>
      </c>
      <c r="AEJ31" s="5">
        <f>'Output| DNSP'!AEI8</f>
        <v>0</v>
      </c>
      <c r="AEK31" s="5">
        <f>'Output| DNSP'!AEJ8</f>
        <v>0</v>
      </c>
      <c r="AEL31" s="5">
        <f>'Output| DNSP'!AEK8</f>
        <v>0</v>
      </c>
      <c r="AEM31" s="5">
        <f>'Output| DNSP'!AEL8</f>
        <v>0</v>
      </c>
      <c r="AEN31" s="5">
        <f>'Output| DNSP'!AEM8</f>
        <v>0</v>
      </c>
      <c r="AEO31" s="5">
        <f>'Output| DNSP'!AEN8</f>
        <v>0</v>
      </c>
      <c r="AEP31" s="5">
        <f>'Output| DNSP'!AEO8</f>
        <v>0</v>
      </c>
      <c r="AEQ31" s="5">
        <f>'Output| DNSP'!AEP8</f>
        <v>0</v>
      </c>
      <c r="AER31" s="5">
        <f>'Output| DNSP'!AEQ8</f>
        <v>0</v>
      </c>
      <c r="AES31" s="5">
        <f>'Output| DNSP'!AER8</f>
        <v>0</v>
      </c>
      <c r="AET31" s="5">
        <f>'Output| DNSP'!AES8</f>
        <v>0</v>
      </c>
      <c r="AEU31" s="5">
        <f>'Output| DNSP'!AET8</f>
        <v>0</v>
      </c>
      <c r="AEV31" s="5">
        <f>'Output| DNSP'!AEU8</f>
        <v>0</v>
      </c>
      <c r="AEW31" s="5">
        <f>'Output| DNSP'!AEV8</f>
        <v>0</v>
      </c>
      <c r="AEX31" s="5">
        <f>'Output| DNSP'!AEW8</f>
        <v>0</v>
      </c>
      <c r="AEY31" s="5">
        <f>'Output| DNSP'!AEX8</f>
        <v>0</v>
      </c>
      <c r="AEZ31" s="5">
        <f>'Output| DNSP'!AEY8</f>
        <v>0</v>
      </c>
      <c r="AFA31" s="5">
        <f>'Output| DNSP'!AEZ8</f>
        <v>0</v>
      </c>
      <c r="AFB31" s="5">
        <f>'Output| DNSP'!AFA8</f>
        <v>0</v>
      </c>
      <c r="AFC31" s="5">
        <f>'Output| DNSP'!AFB8</f>
        <v>0</v>
      </c>
      <c r="AFD31" s="5">
        <f>'Output| DNSP'!AFC8</f>
        <v>0</v>
      </c>
      <c r="AFE31" s="5">
        <f>'Output| DNSP'!AFD8</f>
        <v>0</v>
      </c>
      <c r="AFF31" s="5">
        <f>'Output| DNSP'!AFE8</f>
        <v>0</v>
      </c>
      <c r="AFG31" s="5">
        <f>'Output| DNSP'!AFF8</f>
        <v>0</v>
      </c>
      <c r="AFH31" s="5">
        <f>'Output| DNSP'!AFG8</f>
        <v>0</v>
      </c>
      <c r="AFI31" s="5">
        <f>'Output| DNSP'!AFH8</f>
        <v>0</v>
      </c>
      <c r="AFJ31" s="5">
        <f>'Output| DNSP'!AFI8</f>
        <v>0</v>
      </c>
      <c r="AFK31" s="5">
        <f>'Output| DNSP'!AFJ8</f>
        <v>0</v>
      </c>
      <c r="AFL31" s="5">
        <f>'Output| DNSP'!AFK8</f>
        <v>0</v>
      </c>
      <c r="AFM31" s="5">
        <f>'Output| DNSP'!AFL8</f>
        <v>0</v>
      </c>
      <c r="AFN31" s="5">
        <f>'Output| DNSP'!AFM8</f>
        <v>0</v>
      </c>
      <c r="AFO31" s="5">
        <f>'Output| DNSP'!AFN8</f>
        <v>0</v>
      </c>
      <c r="AFP31" s="5">
        <f>'Output| DNSP'!AFO8</f>
        <v>0</v>
      </c>
      <c r="AFQ31" s="5">
        <f>'Output| DNSP'!AFP8</f>
        <v>0</v>
      </c>
      <c r="AFR31" s="5">
        <f>'Output| DNSP'!AFQ8</f>
        <v>0</v>
      </c>
      <c r="AFS31" s="5">
        <f>'Output| DNSP'!AFR8</f>
        <v>0</v>
      </c>
      <c r="AFT31" s="5">
        <f>'Output| DNSP'!AFS8</f>
        <v>0</v>
      </c>
      <c r="AFU31" s="5">
        <f>'Output| DNSP'!AFT8</f>
        <v>0</v>
      </c>
      <c r="AFV31" s="5">
        <f>'Output| DNSP'!AFU8</f>
        <v>0</v>
      </c>
      <c r="AFW31" s="5">
        <f>'Output| DNSP'!AFV8</f>
        <v>0</v>
      </c>
      <c r="AFX31" s="5">
        <f>'Output| DNSP'!AFW8</f>
        <v>0</v>
      </c>
      <c r="AFY31" s="5">
        <f>'Output| DNSP'!AFX8</f>
        <v>0</v>
      </c>
      <c r="AFZ31" s="5">
        <f>'Output| DNSP'!AFY8</f>
        <v>0</v>
      </c>
      <c r="AGA31" s="5">
        <f>'Output| DNSP'!AFZ8</f>
        <v>0</v>
      </c>
      <c r="AGB31" s="5">
        <f>'Output| DNSP'!AGA8</f>
        <v>0</v>
      </c>
      <c r="AGC31" s="5">
        <f>'Output| DNSP'!AGB8</f>
        <v>0</v>
      </c>
      <c r="AGD31" s="5">
        <f>'Output| DNSP'!AGC8</f>
        <v>0</v>
      </c>
      <c r="AGE31" s="5">
        <f>'Output| DNSP'!AGD8</f>
        <v>0</v>
      </c>
      <c r="AGF31" s="5">
        <f>'Output| DNSP'!AGE8</f>
        <v>0</v>
      </c>
      <c r="AGG31" s="5">
        <f>'Output| DNSP'!AGF8</f>
        <v>0</v>
      </c>
      <c r="AGH31" s="5">
        <f>'Output| DNSP'!AGG8</f>
        <v>0</v>
      </c>
      <c r="AGI31" s="5">
        <f>'Output| DNSP'!AGH8</f>
        <v>0</v>
      </c>
      <c r="AGJ31" s="5">
        <f>'Output| DNSP'!AGI8</f>
        <v>0</v>
      </c>
      <c r="AGK31" s="5">
        <f>'Output| DNSP'!AGJ8</f>
        <v>0</v>
      </c>
      <c r="AGL31" s="5">
        <f>'Output| DNSP'!AGK8</f>
        <v>0</v>
      </c>
      <c r="AGM31" s="5">
        <f>'Output| DNSP'!AGL8</f>
        <v>0</v>
      </c>
      <c r="AGN31" s="5">
        <f>'Output| DNSP'!AGM8</f>
        <v>0</v>
      </c>
      <c r="AGO31" s="5">
        <f>'Output| DNSP'!AGN8</f>
        <v>0</v>
      </c>
      <c r="AGP31" s="5">
        <f>'Output| DNSP'!AGO8</f>
        <v>0</v>
      </c>
      <c r="AGQ31" s="5">
        <f>'Output| DNSP'!AGP8</f>
        <v>0</v>
      </c>
      <c r="AGR31" s="5">
        <f>'Output| DNSP'!AGQ8</f>
        <v>0</v>
      </c>
      <c r="AGS31" s="5">
        <f>'Output| DNSP'!AGR8</f>
        <v>0</v>
      </c>
      <c r="AGT31" s="5">
        <f>'Output| DNSP'!AGS8</f>
        <v>0</v>
      </c>
      <c r="AGU31" s="5">
        <f>'Output| DNSP'!AGT8</f>
        <v>0</v>
      </c>
      <c r="AGV31" s="5">
        <f>'Output| DNSP'!AGU8</f>
        <v>0</v>
      </c>
      <c r="AGW31" s="5">
        <f>'Output| DNSP'!AGV8</f>
        <v>0</v>
      </c>
      <c r="AGX31" s="5">
        <f>'Output| DNSP'!AGW8</f>
        <v>0</v>
      </c>
      <c r="AGY31" s="5">
        <f>'Output| DNSP'!AGX8</f>
        <v>0</v>
      </c>
      <c r="AGZ31" s="5">
        <f>'Output| DNSP'!AGY8</f>
        <v>0</v>
      </c>
      <c r="AHA31" s="5">
        <f>'Output| DNSP'!AGZ8</f>
        <v>0</v>
      </c>
      <c r="AHB31" s="5">
        <f>'Output| DNSP'!AHA8</f>
        <v>0</v>
      </c>
      <c r="AHC31" s="5">
        <f>'Output| DNSP'!AHB8</f>
        <v>0</v>
      </c>
      <c r="AHD31" s="5">
        <f>'Output| DNSP'!AHC8</f>
        <v>0</v>
      </c>
      <c r="AHE31" s="5">
        <f>'Output| DNSP'!AHD8</f>
        <v>0</v>
      </c>
      <c r="AHF31" s="5">
        <f>'Output| DNSP'!AHE8</f>
        <v>0</v>
      </c>
      <c r="AHG31" s="5">
        <f>'Output| DNSP'!AHF8</f>
        <v>0</v>
      </c>
      <c r="AHH31" s="5">
        <f>'Output| DNSP'!AHG8</f>
        <v>0</v>
      </c>
      <c r="AHI31" s="5">
        <f>'Output| DNSP'!AHH8</f>
        <v>0</v>
      </c>
      <c r="AHJ31" s="5">
        <f>'Output| DNSP'!AHI8</f>
        <v>0</v>
      </c>
      <c r="AHK31" s="5">
        <f>'Output| DNSP'!AHJ8</f>
        <v>0</v>
      </c>
      <c r="AHL31" s="5">
        <f>'Output| DNSP'!AHK8</f>
        <v>0</v>
      </c>
      <c r="AHM31" s="5">
        <f>'Output| DNSP'!AHL8</f>
        <v>0</v>
      </c>
      <c r="AHN31" s="5">
        <f>'Output| DNSP'!AHM8</f>
        <v>0</v>
      </c>
      <c r="AHO31" s="5">
        <f>'Output| DNSP'!AHN8</f>
        <v>0</v>
      </c>
      <c r="AHP31" s="5">
        <f>'Output| DNSP'!AHO8</f>
        <v>0</v>
      </c>
      <c r="AHQ31" s="5">
        <f>'Output| DNSP'!AHP8</f>
        <v>0</v>
      </c>
      <c r="AHR31" s="5">
        <f>'Output| DNSP'!AHQ8</f>
        <v>0</v>
      </c>
      <c r="AHS31" s="5">
        <f>'Output| DNSP'!AHR8</f>
        <v>0</v>
      </c>
      <c r="AHT31" s="5">
        <f>'Output| DNSP'!AHS8</f>
        <v>0</v>
      </c>
      <c r="AHU31" s="5">
        <f>'Output| DNSP'!AHT8</f>
        <v>0</v>
      </c>
      <c r="AHV31" s="5">
        <f>'Output| DNSP'!AHU8</f>
        <v>0</v>
      </c>
      <c r="AHW31" s="5">
        <f>'Output| DNSP'!AHV8</f>
        <v>0</v>
      </c>
      <c r="AHX31" s="5">
        <f>'Output| DNSP'!AHW8</f>
        <v>0</v>
      </c>
      <c r="AHY31" s="5">
        <f>'Output| DNSP'!AHX8</f>
        <v>0</v>
      </c>
      <c r="AHZ31" s="5">
        <f>'Output| DNSP'!AHY8</f>
        <v>0</v>
      </c>
      <c r="AIA31" s="5">
        <f>'Output| DNSP'!AHZ8</f>
        <v>0</v>
      </c>
      <c r="AIB31" s="5">
        <f>'Output| DNSP'!AIA8</f>
        <v>0</v>
      </c>
      <c r="AIC31" s="5">
        <f>'Output| DNSP'!AIB8</f>
        <v>0</v>
      </c>
      <c r="AID31" s="5">
        <f>'Output| DNSP'!AIC8</f>
        <v>0</v>
      </c>
      <c r="AIE31" s="5">
        <f>'Output| DNSP'!AID8</f>
        <v>0</v>
      </c>
      <c r="AIF31" s="5">
        <f>'Output| DNSP'!AIE8</f>
        <v>0</v>
      </c>
      <c r="AIG31" s="5">
        <f>'Output| DNSP'!AIF8</f>
        <v>0</v>
      </c>
      <c r="AIH31" s="5">
        <f>'Output| DNSP'!AIG8</f>
        <v>0</v>
      </c>
      <c r="AII31" s="5">
        <f>'Output| DNSP'!AIH8</f>
        <v>0</v>
      </c>
      <c r="AIJ31" s="5">
        <f>'Output| DNSP'!AII8</f>
        <v>0</v>
      </c>
      <c r="AIK31" s="5">
        <f>'Output| DNSP'!AIJ8</f>
        <v>0</v>
      </c>
      <c r="AIL31" s="5">
        <f>'Output| DNSP'!AIK8</f>
        <v>0</v>
      </c>
      <c r="AIM31" s="5">
        <f>'Output| DNSP'!AIL8</f>
        <v>0</v>
      </c>
      <c r="AIN31" s="5">
        <f>'Output| DNSP'!AIM8</f>
        <v>0</v>
      </c>
      <c r="AIO31" s="5">
        <f>'Output| DNSP'!AIN8</f>
        <v>0</v>
      </c>
      <c r="AIP31" s="5">
        <f>'Output| DNSP'!AIO8</f>
        <v>0</v>
      </c>
      <c r="AIQ31" s="5">
        <f>'Output| DNSP'!AIP8</f>
        <v>0</v>
      </c>
      <c r="AIR31" s="5">
        <f>'Output| DNSP'!AIQ8</f>
        <v>0</v>
      </c>
      <c r="AIS31" s="5">
        <f>'Output| DNSP'!AIR8</f>
        <v>0</v>
      </c>
      <c r="AIT31" s="5">
        <f>'Output| DNSP'!AIS8</f>
        <v>0</v>
      </c>
      <c r="AIU31" s="5">
        <f>'Output| DNSP'!AIT8</f>
        <v>0</v>
      </c>
      <c r="AIV31" s="5">
        <f>'Output| DNSP'!AIU8</f>
        <v>0</v>
      </c>
      <c r="AIW31" s="5">
        <f>'Output| DNSP'!AIV8</f>
        <v>0</v>
      </c>
      <c r="AIX31" s="5">
        <f>'Output| DNSP'!AIW8</f>
        <v>0</v>
      </c>
      <c r="AIY31" s="5">
        <f>'Output| DNSP'!AIX8</f>
        <v>0</v>
      </c>
      <c r="AIZ31" s="5">
        <f>'Output| DNSP'!AIY8</f>
        <v>0</v>
      </c>
      <c r="AJA31" s="5">
        <f>'Output| DNSP'!AIZ8</f>
        <v>0</v>
      </c>
      <c r="AJB31" s="5">
        <f>'Output| DNSP'!AJA8</f>
        <v>0</v>
      </c>
      <c r="AJC31" s="5">
        <f>'Output| DNSP'!AJB8</f>
        <v>0</v>
      </c>
      <c r="AJD31" s="5">
        <f>'Output| DNSP'!AJC8</f>
        <v>0</v>
      </c>
      <c r="AJE31" s="5">
        <f>'Output| DNSP'!AJD8</f>
        <v>0</v>
      </c>
      <c r="AJF31" s="5">
        <f>'Output| DNSP'!AJE8</f>
        <v>0</v>
      </c>
      <c r="AJG31" s="5">
        <f>'Output| DNSP'!AJF8</f>
        <v>0</v>
      </c>
      <c r="AJH31" s="5">
        <f>'Output| DNSP'!AJG8</f>
        <v>0</v>
      </c>
      <c r="AJI31" s="5">
        <f>'Output| DNSP'!AJH8</f>
        <v>0</v>
      </c>
      <c r="AJJ31" s="5">
        <f>'Output| DNSP'!AJI8</f>
        <v>0</v>
      </c>
      <c r="AJK31" s="5">
        <f>'Output| DNSP'!AJJ8</f>
        <v>0</v>
      </c>
      <c r="AJL31" s="5">
        <f>'Output| DNSP'!AJK8</f>
        <v>0</v>
      </c>
      <c r="AJM31" s="5">
        <f>'Output| DNSP'!AJL8</f>
        <v>0</v>
      </c>
      <c r="AJN31" s="5">
        <f>'Output| DNSP'!AJM8</f>
        <v>0</v>
      </c>
      <c r="AJO31" s="5">
        <f>'Output| DNSP'!AJN8</f>
        <v>0</v>
      </c>
      <c r="AJP31" s="5">
        <f>'Output| DNSP'!AJO8</f>
        <v>0</v>
      </c>
      <c r="AJQ31" s="5">
        <f>'Output| DNSP'!AJP8</f>
        <v>0</v>
      </c>
      <c r="AJR31" s="5">
        <f>'Output| DNSP'!AJQ8</f>
        <v>0</v>
      </c>
      <c r="AJS31" s="5">
        <f>'Output| DNSP'!AJR8</f>
        <v>0</v>
      </c>
      <c r="AJT31" s="5">
        <f>'Output| DNSP'!AJS8</f>
        <v>0</v>
      </c>
      <c r="AJU31" s="5">
        <f>'Output| DNSP'!AJT8</f>
        <v>0</v>
      </c>
      <c r="AJV31" s="5">
        <f>'Output| DNSP'!AJU8</f>
        <v>0</v>
      </c>
      <c r="AJW31" s="5">
        <f>'Output| DNSP'!AJV8</f>
        <v>0</v>
      </c>
      <c r="AJX31" s="5">
        <f>'Output| DNSP'!AJW8</f>
        <v>0</v>
      </c>
      <c r="AJY31" s="5">
        <f>'Output| DNSP'!AJX8</f>
        <v>0</v>
      </c>
      <c r="AJZ31" s="5">
        <f>'Output| DNSP'!AJY8</f>
        <v>0</v>
      </c>
      <c r="AKA31" s="5">
        <f>'Output| DNSP'!AJZ8</f>
        <v>0</v>
      </c>
      <c r="AKB31" s="5">
        <f>'Output| DNSP'!AKA8</f>
        <v>0</v>
      </c>
      <c r="AKC31" s="5">
        <f>'Output| DNSP'!AKB8</f>
        <v>0</v>
      </c>
      <c r="AKD31" s="5">
        <f>'Output| DNSP'!AKC8</f>
        <v>0</v>
      </c>
      <c r="AKE31" s="5">
        <f>'Output| DNSP'!AKD8</f>
        <v>0</v>
      </c>
      <c r="AKF31" s="5">
        <f>'Output| DNSP'!AKE8</f>
        <v>0</v>
      </c>
      <c r="AKG31" s="5">
        <f>'Output| DNSP'!AKF8</f>
        <v>0</v>
      </c>
      <c r="AKH31" s="5">
        <f>'Output| DNSP'!AKG8</f>
        <v>0</v>
      </c>
      <c r="AKI31" s="5">
        <f>'Output| DNSP'!AKH8</f>
        <v>0</v>
      </c>
      <c r="AKJ31" s="5">
        <f>'Output| DNSP'!AKI8</f>
        <v>0</v>
      </c>
      <c r="AKK31" s="5">
        <f>'Output| DNSP'!AKJ8</f>
        <v>0</v>
      </c>
      <c r="AKL31" s="5">
        <f>'Output| DNSP'!AKK8</f>
        <v>0</v>
      </c>
      <c r="AKM31" s="5">
        <f>'Output| DNSP'!AKL8</f>
        <v>0</v>
      </c>
      <c r="AKN31" s="5">
        <f>'Output| DNSP'!AKM8</f>
        <v>0</v>
      </c>
      <c r="AKO31" s="5">
        <f>'Output| DNSP'!AKN8</f>
        <v>0</v>
      </c>
      <c r="AKP31" s="5">
        <f>'Output| DNSP'!AKO8</f>
        <v>0</v>
      </c>
      <c r="AKQ31" s="5">
        <f>'Output| DNSP'!AKP8</f>
        <v>0</v>
      </c>
      <c r="AKR31" s="5">
        <f>'Output| DNSP'!AKQ8</f>
        <v>0</v>
      </c>
      <c r="AKS31" s="5">
        <f>'Output| DNSP'!AKR8</f>
        <v>0</v>
      </c>
      <c r="AKT31" s="5">
        <f>'Output| DNSP'!AKS8</f>
        <v>0</v>
      </c>
      <c r="AKU31" s="5">
        <f>'Output| DNSP'!AKT8</f>
        <v>0</v>
      </c>
      <c r="AKV31" s="5">
        <f>'Output| DNSP'!AKU8</f>
        <v>0</v>
      </c>
      <c r="AKW31" s="5">
        <f>'Output| DNSP'!AKV8</f>
        <v>0</v>
      </c>
      <c r="AKX31" s="5">
        <f>'Output| DNSP'!AKW8</f>
        <v>0</v>
      </c>
      <c r="AKY31" s="5">
        <f>'Output| DNSP'!AKX8</f>
        <v>0</v>
      </c>
      <c r="AKZ31" s="5">
        <f>'Output| DNSP'!AKY8</f>
        <v>0</v>
      </c>
      <c r="ALA31" s="5">
        <f>'Output| DNSP'!AKZ8</f>
        <v>0</v>
      </c>
      <c r="ALB31" s="5">
        <f>'Output| DNSP'!ALA8</f>
        <v>0</v>
      </c>
      <c r="ALC31" s="5">
        <f>'Output| DNSP'!ALB8</f>
        <v>0</v>
      </c>
      <c r="ALD31" s="5">
        <f>'Output| DNSP'!ALC8</f>
        <v>0</v>
      </c>
      <c r="ALE31" s="5">
        <f>'Output| DNSP'!ALD8</f>
        <v>0</v>
      </c>
      <c r="ALF31" s="5">
        <f>'Output| DNSP'!ALE8</f>
        <v>0</v>
      </c>
      <c r="ALG31" s="5">
        <f>'Output| DNSP'!ALF8</f>
        <v>0</v>
      </c>
      <c r="ALH31" s="5">
        <f>'Output| DNSP'!ALG8</f>
        <v>0</v>
      </c>
      <c r="ALI31" s="5">
        <f>'Output| DNSP'!ALH8</f>
        <v>0</v>
      </c>
      <c r="ALJ31" s="5">
        <f>'Output| DNSP'!ALI8</f>
        <v>0</v>
      </c>
      <c r="ALK31" s="5">
        <f>'Output| DNSP'!ALJ8</f>
        <v>0</v>
      </c>
      <c r="ALL31" s="5">
        <f>'Output| DNSP'!ALK8</f>
        <v>0</v>
      </c>
      <c r="ALM31" s="5">
        <f>'Output| DNSP'!ALL8</f>
        <v>0</v>
      </c>
      <c r="ALN31" s="5">
        <f>'Output| DNSP'!ALM8</f>
        <v>0</v>
      </c>
      <c r="ALO31" s="5">
        <f>'Output| DNSP'!ALN8</f>
        <v>0</v>
      </c>
      <c r="ALP31" s="5">
        <f>'Output| DNSP'!ALO8</f>
        <v>0</v>
      </c>
      <c r="ALQ31" s="5">
        <f>'Output| DNSP'!ALP8</f>
        <v>0</v>
      </c>
      <c r="ALR31" s="5">
        <f>'Output| DNSP'!ALQ8</f>
        <v>0</v>
      </c>
      <c r="ALS31" s="5">
        <f>'Output| DNSP'!ALR8</f>
        <v>0</v>
      </c>
      <c r="ALT31" s="5">
        <f>'Output| DNSP'!ALS8</f>
        <v>0</v>
      </c>
      <c r="ALU31" s="5">
        <f>'Output| DNSP'!ALT8</f>
        <v>0</v>
      </c>
      <c r="ALV31" s="5">
        <f>'Output| DNSP'!ALU8</f>
        <v>0</v>
      </c>
      <c r="ALW31" s="5">
        <f>'Output| DNSP'!ALV8</f>
        <v>0</v>
      </c>
      <c r="ALX31" s="5">
        <f>'Output| DNSP'!ALW8</f>
        <v>0</v>
      </c>
      <c r="ALY31" s="5">
        <f>'Output| DNSP'!ALX8</f>
        <v>0</v>
      </c>
      <c r="ALZ31" s="5">
        <f>'Output| DNSP'!ALY8</f>
        <v>0</v>
      </c>
      <c r="AMA31" s="5">
        <f>'Output| DNSP'!ALZ8</f>
        <v>0</v>
      </c>
      <c r="AMB31" s="5">
        <f>'Output| DNSP'!AMA8</f>
        <v>0</v>
      </c>
      <c r="AMC31" s="5">
        <f>'Output| DNSP'!AMB8</f>
        <v>0</v>
      </c>
      <c r="AMD31" s="5">
        <f>'Output| DNSP'!AMC8</f>
        <v>0</v>
      </c>
      <c r="AME31" s="5">
        <f>'Output| DNSP'!AMD8</f>
        <v>0</v>
      </c>
      <c r="AMF31" s="5">
        <f>'Output| DNSP'!AME8</f>
        <v>0</v>
      </c>
      <c r="AMG31" s="5">
        <f>'Output| DNSP'!AMF8</f>
        <v>0</v>
      </c>
      <c r="AMH31" s="5">
        <f>'Output| DNSP'!AMG8</f>
        <v>0</v>
      </c>
      <c r="AMI31" s="5">
        <f>'Output| DNSP'!AMH8</f>
        <v>0</v>
      </c>
      <c r="AMJ31" s="5">
        <f>'Output| DNSP'!AMI8</f>
        <v>0</v>
      </c>
      <c r="AMK31" s="5">
        <f>'Output| DNSP'!AMJ8</f>
        <v>0</v>
      </c>
      <c r="AML31" s="5">
        <f>'Output| DNSP'!AMK8</f>
        <v>0</v>
      </c>
      <c r="AMM31" s="5">
        <f>'Output| DNSP'!AML8</f>
        <v>0</v>
      </c>
      <c r="AMN31" s="5">
        <f>'Output| DNSP'!AMM8</f>
        <v>0</v>
      </c>
      <c r="AMO31" s="5">
        <f>'Output| DNSP'!AMN8</f>
        <v>0</v>
      </c>
      <c r="AMP31" s="5">
        <f>'Output| DNSP'!AMO8</f>
        <v>0</v>
      </c>
      <c r="AMQ31" s="5">
        <f>'Output| DNSP'!AMP8</f>
        <v>0</v>
      </c>
      <c r="AMR31" s="5">
        <f>'Output| DNSP'!AMQ8</f>
        <v>0</v>
      </c>
      <c r="AMS31" s="5">
        <f>'Output| DNSP'!AMR8</f>
        <v>0</v>
      </c>
      <c r="AMT31" s="5">
        <f>'Output| DNSP'!AMS8</f>
        <v>0</v>
      </c>
      <c r="AMU31" s="5">
        <f>'Output| DNSP'!AMT8</f>
        <v>0</v>
      </c>
      <c r="AMV31" s="5">
        <f>'Output| DNSP'!AMU8</f>
        <v>0</v>
      </c>
      <c r="AMW31" s="5">
        <f>'Output| DNSP'!AMV8</f>
        <v>0</v>
      </c>
      <c r="AMX31" s="5">
        <f>'Output| DNSP'!AMW8</f>
        <v>0</v>
      </c>
      <c r="AMY31" s="5">
        <f>'Output| DNSP'!AMX8</f>
        <v>0</v>
      </c>
      <c r="AMZ31" s="5">
        <f>'Output| DNSP'!AMY8</f>
        <v>0</v>
      </c>
      <c r="ANA31" s="5">
        <f>'Output| DNSP'!AMZ8</f>
        <v>0</v>
      </c>
      <c r="ANB31" s="5">
        <f>'Output| DNSP'!ANA8</f>
        <v>0</v>
      </c>
      <c r="ANC31" s="5">
        <f>'Output| DNSP'!ANB8</f>
        <v>0</v>
      </c>
      <c r="AND31" s="5">
        <f>'Output| DNSP'!ANC8</f>
        <v>0</v>
      </c>
      <c r="ANE31" s="5">
        <f>'Output| DNSP'!AND8</f>
        <v>0</v>
      </c>
      <c r="ANF31" s="5">
        <f>'Output| DNSP'!ANE8</f>
        <v>0</v>
      </c>
      <c r="ANG31" s="5">
        <f>'Output| DNSP'!ANF8</f>
        <v>0</v>
      </c>
      <c r="ANH31" s="5">
        <f>'Output| DNSP'!ANG8</f>
        <v>0</v>
      </c>
      <c r="ANI31" s="5">
        <f>'Output| DNSP'!ANH8</f>
        <v>0</v>
      </c>
      <c r="ANJ31" s="5">
        <f>'Output| DNSP'!ANI8</f>
        <v>0</v>
      </c>
      <c r="ANK31" s="5">
        <f>'Output| DNSP'!ANJ8</f>
        <v>0</v>
      </c>
      <c r="ANL31" s="5">
        <f>'Output| DNSP'!ANK8</f>
        <v>0</v>
      </c>
      <c r="ANM31" s="5">
        <f>'Output| DNSP'!ANL8</f>
        <v>0</v>
      </c>
      <c r="ANN31" s="5">
        <f>'Output| DNSP'!ANM8</f>
        <v>0</v>
      </c>
      <c r="ANO31" s="5">
        <f>'Output| DNSP'!ANN8</f>
        <v>0</v>
      </c>
      <c r="ANP31" s="5">
        <f>'Output| DNSP'!ANO8</f>
        <v>0</v>
      </c>
      <c r="ANQ31" s="5">
        <f>'Output| DNSP'!ANP8</f>
        <v>0</v>
      </c>
      <c r="ANR31" s="5">
        <f>'Output| DNSP'!ANQ8</f>
        <v>0</v>
      </c>
      <c r="ANS31" s="5">
        <f>'Output| DNSP'!ANR8</f>
        <v>0</v>
      </c>
      <c r="ANT31" s="5">
        <f>'Output| DNSP'!ANS8</f>
        <v>0</v>
      </c>
      <c r="ANU31" s="5">
        <f>'Output| DNSP'!ANT8</f>
        <v>0</v>
      </c>
      <c r="ANV31" s="5">
        <f>'Output| DNSP'!ANU8</f>
        <v>0</v>
      </c>
      <c r="ANW31" s="5">
        <f>'Output| DNSP'!ANV8</f>
        <v>0</v>
      </c>
      <c r="ANX31" s="5">
        <f>'Output| DNSP'!ANW8</f>
        <v>0</v>
      </c>
      <c r="ANY31" s="5">
        <f>'Output| DNSP'!ANX8</f>
        <v>0</v>
      </c>
      <c r="ANZ31" s="5">
        <f>'Output| DNSP'!ANY8</f>
        <v>0</v>
      </c>
      <c r="AOA31" s="5">
        <f>'Output| DNSP'!ANZ8</f>
        <v>0</v>
      </c>
      <c r="AOB31" s="5">
        <f>'Output| DNSP'!AOA8</f>
        <v>0</v>
      </c>
      <c r="AOC31" s="5">
        <f>'Output| DNSP'!AOB8</f>
        <v>0</v>
      </c>
      <c r="AOD31" s="5">
        <f>'Output| DNSP'!AOC8</f>
        <v>0</v>
      </c>
      <c r="AOE31" s="5">
        <f>'Output| DNSP'!AOD8</f>
        <v>0</v>
      </c>
      <c r="AOF31" s="5">
        <f>'Output| DNSP'!AOE8</f>
        <v>0</v>
      </c>
      <c r="AOG31" s="5">
        <f>'Output| DNSP'!AOF8</f>
        <v>0</v>
      </c>
      <c r="AOH31" s="5">
        <f>'Output| DNSP'!AOG8</f>
        <v>0</v>
      </c>
      <c r="AOI31" s="5">
        <f>'Output| DNSP'!AOH8</f>
        <v>0</v>
      </c>
      <c r="AOJ31" s="5">
        <f>'Output| DNSP'!AOI8</f>
        <v>0</v>
      </c>
      <c r="AOK31" s="5">
        <f>'Output| DNSP'!AOJ8</f>
        <v>0</v>
      </c>
      <c r="AOL31" s="5">
        <f>'Output| DNSP'!AOK8</f>
        <v>0</v>
      </c>
      <c r="AOM31" s="5">
        <f>'Output| DNSP'!AOL8</f>
        <v>0</v>
      </c>
      <c r="AON31" s="5">
        <f>'Output| DNSP'!AOM8</f>
        <v>0</v>
      </c>
      <c r="AOO31" s="5">
        <f>'Output| DNSP'!AON8</f>
        <v>0</v>
      </c>
      <c r="AOP31" s="5">
        <f>'Output| DNSP'!AOO8</f>
        <v>0</v>
      </c>
      <c r="AOQ31" s="5">
        <f>'Output| DNSP'!AOP8</f>
        <v>0</v>
      </c>
      <c r="AOR31" s="5">
        <f>'Output| DNSP'!AOQ8</f>
        <v>0</v>
      </c>
      <c r="AOS31" s="5">
        <f>'Output| DNSP'!AOR8</f>
        <v>0</v>
      </c>
      <c r="AOT31" s="5">
        <f>'Output| DNSP'!AOS8</f>
        <v>0</v>
      </c>
      <c r="AOU31" s="5">
        <f>'Output| DNSP'!AOT8</f>
        <v>0</v>
      </c>
      <c r="AOV31" s="5">
        <f>'Output| DNSP'!AOU8</f>
        <v>0</v>
      </c>
      <c r="AOW31" s="5">
        <f>'Output| DNSP'!AOV8</f>
        <v>0</v>
      </c>
      <c r="AOX31" s="5">
        <f>'Output| DNSP'!AOW8</f>
        <v>0</v>
      </c>
      <c r="AOY31" s="5">
        <f>'Output| DNSP'!AOX8</f>
        <v>0</v>
      </c>
      <c r="AOZ31" s="5">
        <f>'Output| DNSP'!AOY8</f>
        <v>0</v>
      </c>
      <c r="APA31" s="5">
        <f>'Output| DNSP'!AOZ8</f>
        <v>0</v>
      </c>
      <c r="APB31" s="5">
        <f>'Output| DNSP'!APA8</f>
        <v>0</v>
      </c>
      <c r="APC31" s="5">
        <f>'Output| DNSP'!APB8</f>
        <v>0</v>
      </c>
      <c r="APD31" s="5">
        <f>'Output| DNSP'!APC8</f>
        <v>0</v>
      </c>
      <c r="APE31" s="5">
        <f>'Output| DNSP'!APD8</f>
        <v>0</v>
      </c>
      <c r="APF31" s="5">
        <f>'Output| DNSP'!APE8</f>
        <v>0</v>
      </c>
      <c r="APG31" s="5">
        <f>'Output| DNSP'!APF8</f>
        <v>0</v>
      </c>
      <c r="APH31" s="5">
        <f>'Output| DNSP'!APG8</f>
        <v>0</v>
      </c>
      <c r="API31" s="5">
        <f>'Output| DNSP'!APH8</f>
        <v>0</v>
      </c>
      <c r="APJ31" s="5">
        <f>'Output| DNSP'!API8</f>
        <v>0</v>
      </c>
      <c r="APK31" s="5">
        <f>'Output| DNSP'!APJ8</f>
        <v>0</v>
      </c>
      <c r="APL31" s="5">
        <f>'Output| DNSP'!APK8</f>
        <v>0</v>
      </c>
      <c r="APM31" s="5">
        <f>'Output| DNSP'!APL8</f>
        <v>0</v>
      </c>
      <c r="APN31" s="5">
        <f>'Output| DNSP'!APM8</f>
        <v>0</v>
      </c>
      <c r="APO31" s="5">
        <f>'Output| DNSP'!APN8</f>
        <v>0</v>
      </c>
      <c r="APP31" s="5">
        <f>'Output| DNSP'!APO8</f>
        <v>0</v>
      </c>
      <c r="APQ31" s="5">
        <f>'Output| DNSP'!APP8</f>
        <v>0</v>
      </c>
      <c r="APR31" s="5">
        <f>'Output| DNSP'!APQ8</f>
        <v>0</v>
      </c>
      <c r="APS31" s="5">
        <f>'Output| DNSP'!APR8</f>
        <v>0</v>
      </c>
      <c r="APT31" s="5">
        <f>'Output| DNSP'!APS8</f>
        <v>0</v>
      </c>
      <c r="APU31" s="5">
        <f>'Output| DNSP'!APT8</f>
        <v>0</v>
      </c>
      <c r="APV31" s="5">
        <f>'Output| DNSP'!APU8</f>
        <v>0</v>
      </c>
      <c r="APW31" s="5">
        <f>'Output| DNSP'!APV8</f>
        <v>0</v>
      </c>
      <c r="APX31" s="5">
        <f>'Output| DNSP'!APW8</f>
        <v>0</v>
      </c>
      <c r="APY31" s="5">
        <f>'Output| DNSP'!APX8</f>
        <v>0</v>
      </c>
      <c r="APZ31" s="5">
        <f>'Output| DNSP'!APY8</f>
        <v>0</v>
      </c>
      <c r="AQA31" s="5">
        <f>'Output| DNSP'!APZ8</f>
        <v>0</v>
      </c>
      <c r="AQB31" s="5">
        <f>'Output| DNSP'!AQA8</f>
        <v>0</v>
      </c>
      <c r="AQC31" s="5">
        <f>'Output| DNSP'!AQB8</f>
        <v>0</v>
      </c>
      <c r="AQD31" s="5">
        <f>'Output| DNSP'!AQC8</f>
        <v>0</v>
      </c>
      <c r="AQE31" s="5">
        <f>'Output| DNSP'!AQD8</f>
        <v>0</v>
      </c>
      <c r="AQF31" s="5">
        <f>'Output| DNSP'!AQE8</f>
        <v>0</v>
      </c>
      <c r="AQG31" s="5">
        <f>'Output| DNSP'!AQF8</f>
        <v>0</v>
      </c>
      <c r="AQH31" s="5">
        <f>'Output| DNSP'!AQG8</f>
        <v>0</v>
      </c>
      <c r="AQI31" s="5">
        <f>'Output| DNSP'!AQH8</f>
        <v>0</v>
      </c>
      <c r="AQJ31" s="5">
        <f>'Output| DNSP'!AQI8</f>
        <v>0</v>
      </c>
      <c r="AQK31" s="5">
        <f>'Output| DNSP'!AQJ8</f>
        <v>0</v>
      </c>
      <c r="AQL31" s="5">
        <f>'Output| DNSP'!AQK8</f>
        <v>0</v>
      </c>
      <c r="AQM31" s="5">
        <f>'Output| DNSP'!AQL8</f>
        <v>0</v>
      </c>
      <c r="AQN31" s="5">
        <f>'Output| DNSP'!AQM8</f>
        <v>0</v>
      </c>
      <c r="AQO31" s="5">
        <f>'Output| DNSP'!AQN8</f>
        <v>0</v>
      </c>
      <c r="AQP31" s="5">
        <f>'Output| DNSP'!AQO8</f>
        <v>0</v>
      </c>
      <c r="AQQ31" s="5">
        <f>'Output| DNSP'!AQP8</f>
        <v>0</v>
      </c>
      <c r="AQR31" s="5">
        <f>'Output| DNSP'!AQQ8</f>
        <v>0</v>
      </c>
      <c r="AQS31" s="5">
        <f>'Output| DNSP'!AQR8</f>
        <v>0</v>
      </c>
      <c r="AQT31" s="5">
        <f>'Output| DNSP'!AQS8</f>
        <v>0</v>
      </c>
      <c r="AQU31" s="5">
        <f>'Output| DNSP'!AQT8</f>
        <v>0</v>
      </c>
      <c r="AQV31" s="5">
        <f>'Output| DNSP'!AQU8</f>
        <v>0</v>
      </c>
      <c r="AQW31" s="5">
        <f>'Output| DNSP'!AQV8</f>
        <v>0</v>
      </c>
      <c r="AQX31" s="5">
        <f>'Output| DNSP'!AQW8</f>
        <v>0</v>
      </c>
      <c r="AQY31" s="5">
        <f>'Output| DNSP'!AQX8</f>
        <v>0</v>
      </c>
      <c r="AQZ31" s="5">
        <f>'Output| DNSP'!AQY8</f>
        <v>0</v>
      </c>
      <c r="ARA31" s="5">
        <f>'Output| DNSP'!AQZ8</f>
        <v>0</v>
      </c>
      <c r="ARB31" s="5">
        <f>'Output| DNSP'!ARA8</f>
        <v>0</v>
      </c>
      <c r="ARC31" s="5">
        <f>'Output| DNSP'!ARB8</f>
        <v>0</v>
      </c>
      <c r="ARD31" s="5">
        <f>'Output| DNSP'!ARC8</f>
        <v>0</v>
      </c>
      <c r="ARE31" s="5">
        <f>'Output| DNSP'!ARD8</f>
        <v>0</v>
      </c>
      <c r="ARF31" s="5">
        <f>'Output| DNSP'!ARE8</f>
        <v>0</v>
      </c>
      <c r="ARG31" s="5">
        <f>'Output| DNSP'!ARF8</f>
        <v>0</v>
      </c>
      <c r="ARH31" s="5">
        <f>'Output| DNSP'!ARG8</f>
        <v>0</v>
      </c>
      <c r="ARI31" s="5">
        <f>'Output| DNSP'!ARH8</f>
        <v>0</v>
      </c>
      <c r="ARJ31" s="5">
        <f>'Output| DNSP'!ARI8</f>
        <v>0</v>
      </c>
      <c r="ARK31" s="5">
        <f>'Output| DNSP'!ARJ8</f>
        <v>0</v>
      </c>
      <c r="ARL31" s="5">
        <f>'Output| DNSP'!ARK8</f>
        <v>0</v>
      </c>
      <c r="ARM31" s="5">
        <f>'Output| DNSP'!ARL8</f>
        <v>0</v>
      </c>
      <c r="ARN31" s="5">
        <f>'Output| DNSP'!ARM8</f>
        <v>0</v>
      </c>
      <c r="ARO31" s="5">
        <f>'Output| DNSP'!ARN8</f>
        <v>0</v>
      </c>
      <c r="ARP31" s="5">
        <f>'Output| DNSP'!ARO8</f>
        <v>0</v>
      </c>
      <c r="ARQ31" s="5">
        <f>'Output| DNSP'!ARP8</f>
        <v>0</v>
      </c>
      <c r="ARR31" s="5">
        <f>'Output| DNSP'!ARQ8</f>
        <v>0</v>
      </c>
      <c r="ARS31" s="5">
        <f>'Output| DNSP'!ARR8</f>
        <v>0</v>
      </c>
      <c r="ART31" s="5">
        <f>'Output| DNSP'!ARS8</f>
        <v>0</v>
      </c>
      <c r="ARU31" s="5">
        <f>'Output| DNSP'!ART8</f>
        <v>0</v>
      </c>
      <c r="ARV31" s="5">
        <f>'Output| DNSP'!ARU8</f>
        <v>0</v>
      </c>
      <c r="ARW31" s="5">
        <f>'Output| DNSP'!ARV8</f>
        <v>0</v>
      </c>
      <c r="ARX31" s="5">
        <f>'Output| DNSP'!ARW8</f>
        <v>0</v>
      </c>
      <c r="ARY31" s="5">
        <f>'Output| DNSP'!ARX8</f>
        <v>0</v>
      </c>
      <c r="ARZ31" s="5">
        <f>'Output| DNSP'!ARY8</f>
        <v>0</v>
      </c>
      <c r="ASA31" s="5">
        <f>'Output| DNSP'!ARZ8</f>
        <v>0</v>
      </c>
      <c r="ASB31" s="5">
        <f>'Output| DNSP'!ASA8</f>
        <v>0</v>
      </c>
      <c r="ASC31" s="5">
        <f>'Output| DNSP'!ASB8</f>
        <v>0</v>
      </c>
      <c r="ASD31" s="5">
        <f>'Output| DNSP'!ASC8</f>
        <v>0</v>
      </c>
      <c r="ASE31" s="5">
        <f>'Output| DNSP'!ASD8</f>
        <v>0</v>
      </c>
      <c r="ASF31" s="5">
        <f>'Output| DNSP'!ASE8</f>
        <v>0</v>
      </c>
      <c r="ASG31" s="5">
        <f>'Output| DNSP'!ASF8</f>
        <v>0</v>
      </c>
      <c r="ASH31" s="5">
        <f>'Output| DNSP'!ASG8</f>
        <v>0</v>
      </c>
      <c r="ASI31" s="5">
        <f>'Output| DNSP'!ASH8</f>
        <v>0</v>
      </c>
      <c r="ASJ31" s="5">
        <f>'Output| DNSP'!ASI8</f>
        <v>0</v>
      </c>
      <c r="ASK31" s="5">
        <f>'Output| DNSP'!ASJ8</f>
        <v>0</v>
      </c>
      <c r="ASL31" s="5">
        <f>'Output| DNSP'!ASK8</f>
        <v>0</v>
      </c>
      <c r="ASM31" s="5">
        <f>'Output| DNSP'!ASL8</f>
        <v>0</v>
      </c>
      <c r="ASN31" s="5">
        <f>'Output| DNSP'!ASM8</f>
        <v>0</v>
      </c>
      <c r="ASO31" s="5">
        <f>'Output| DNSP'!ASN8</f>
        <v>0</v>
      </c>
      <c r="ASP31" s="5">
        <f>'Output| DNSP'!ASO8</f>
        <v>0</v>
      </c>
      <c r="ASQ31" s="5">
        <f>'Output| DNSP'!ASP8</f>
        <v>0</v>
      </c>
      <c r="ASR31" s="5">
        <f>'Output| DNSP'!ASQ8</f>
        <v>0</v>
      </c>
      <c r="ASS31" s="5">
        <f>'Output| DNSP'!ASR8</f>
        <v>0</v>
      </c>
      <c r="AST31" s="5">
        <f>'Output| DNSP'!ASS8</f>
        <v>0</v>
      </c>
      <c r="ASU31" s="5">
        <f>'Output| DNSP'!AST8</f>
        <v>0</v>
      </c>
      <c r="ASV31" s="5">
        <f>'Output| DNSP'!ASU8</f>
        <v>0</v>
      </c>
      <c r="ASW31" s="5">
        <f>'Output| DNSP'!ASV8</f>
        <v>0</v>
      </c>
      <c r="ASX31" s="5">
        <f>'Output| DNSP'!ASW8</f>
        <v>0</v>
      </c>
      <c r="ASY31" s="5">
        <f>'Output| DNSP'!ASX8</f>
        <v>0</v>
      </c>
      <c r="ASZ31" s="5">
        <f>'Output| DNSP'!ASY8</f>
        <v>0</v>
      </c>
      <c r="ATA31" s="5">
        <f>'Output| DNSP'!ASZ8</f>
        <v>0</v>
      </c>
      <c r="ATB31" s="5">
        <f>'Output| DNSP'!ATA8</f>
        <v>0</v>
      </c>
      <c r="ATC31" s="5">
        <f>'Output| DNSP'!ATB8</f>
        <v>0</v>
      </c>
      <c r="ATD31" s="5">
        <f>'Output| DNSP'!ATC8</f>
        <v>0</v>
      </c>
      <c r="ATE31" s="5">
        <f>'Output| DNSP'!ATD8</f>
        <v>0</v>
      </c>
      <c r="ATF31" s="5">
        <f>'Output| DNSP'!ATE8</f>
        <v>0</v>
      </c>
      <c r="ATG31" s="5">
        <f>'Output| DNSP'!ATF8</f>
        <v>0</v>
      </c>
      <c r="ATH31" s="5">
        <f>'Output| DNSP'!ATG8</f>
        <v>0</v>
      </c>
      <c r="ATI31" s="5">
        <f>'Output| DNSP'!ATH8</f>
        <v>0</v>
      </c>
      <c r="ATJ31" s="5">
        <f>'Output| DNSP'!ATI8</f>
        <v>0</v>
      </c>
      <c r="ATK31" s="5">
        <f>'Output| DNSP'!ATJ8</f>
        <v>0</v>
      </c>
      <c r="ATL31" s="5">
        <f>'Output| DNSP'!ATK8</f>
        <v>0</v>
      </c>
      <c r="ATM31" s="5">
        <f>'Output| DNSP'!ATL8</f>
        <v>0</v>
      </c>
      <c r="ATN31" s="5">
        <f>'Output| DNSP'!ATM8</f>
        <v>0</v>
      </c>
      <c r="ATO31" s="5">
        <f>'Output| DNSP'!ATN8</f>
        <v>0</v>
      </c>
      <c r="ATP31" s="5">
        <f>'Output| DNSP'!ATO8</f>
        <v>0</v>
      </c>
      <c r="ATQ31" s="5">
        <f>'Output| DNSP'!ATP8</f>
        <v>0</v>
      </c>
      <c r="ATR31" s="5">
        <f>'Output| DNSP'!ATQ8</f>
        <v>0</v>
      </c>
      <c r="ATS31" s="5">
        <f>'Output| DNSP'!ATR8</f>
        <v>0</v>
      </c>
      <c r="ATT31" s="5">
        <f>'Output| DNSP'!ATS8</f>
        <v>0</v>
      </c>
      <c r="ATU31" s="5">
        <f>'Output| DNSP'!ATT8</f>
        <v>0</v>
      </c>
      <c r="ATV31" s="5">
        <f>'Output| DNSP'!ATU8</f>
        <v>0</v>
      </c>
      <c r="ATW31" s="5">
        <f>'Output| DNSP'!ATV8</f>
        <v>0</v>
      </c>
      <c r="ATX31" s="5">
        <f>'Output| DNSP'!ATW8</f>
        <v>0</v>
      </c>
      <c r="ATY31" s="5">
        <f>'Output| DNSP'!ATX8</f>
        <v>0</v>
      </c>
      <c r="ATZ31" s="5">
        <f>'Output| DNSP'!ATY8</f>
        <v>0</v>
      </c>
      <c r="AUA31" s="5">
        <f>'Output| DNSP'!ATZ8</f>
        <v>0</v>
      </c>
      <c r="AUB31" s="5">
        <f>'Output| DNSP'!AUA8</f>
        <v>0</v>
      </c>
      <c r="AUC31" s="5">
        <f>'Output| DNSP'!AUB8</f>
        <v>0</v>
      </c>
      <c r="AUD31" s="5">
        <f>'Output| DNSP'!AUC8</f>
        <v>0</v>
      </c>
      <c r="AUE31" s="5">
        <f>'Output| DNSP'!AUD8</f>
        <v>0</v>
      </c>
      <c r="AUF31" s="5">
        <f>'Output| DNSP'!AUE8</f>
        <v>0</v>
      </c>
      <c r="AUG31" s="5">
        <f>'Output| DNSP'!AUF8</f>
        <v>0</v>
      </c>
      <c r="AUH31" s="5">
        <f>'Output| DNSP'!AUG8</f>
        <v>0</v>
      </c>
      <c r="AUI31" s="5">
        <f>'Output| DNSP'!AUH8</f>
        <v>0</v>
      </c>
      <c r="AUJ31" s="5">
        <f>'Output| DNSP'!AUI8</f>
        <v>0</v>
      </c>
      <c r="AUK31" s="5">
        <f>'Output| DNSP'!AUJ8</f>
        <v>0</v>
      </c>
      <c r="AUL31" s="5">
        <f>'Output| DNSP'!AUK8</f>
        <v>0</v>
      </c>
      <c r="AUM31" s="5">
        <f>'Output| DNSP'!AUL8</f>
        <v>0</v>
      </c>
      <c r="AUN31" s="5">
        <f>'Output| DNSP'!AUM8</f>
        <v>0</v>
      </c>
      <c r="AUO31" s="5">
        <f>'Output| DNSP'!AUN8</f>
        <v>0</v>
      </c>
      <c r="AUP31" s="5">
        <f>'Output| DNSP'!AUO8</f>
        <v>0</v>
      </c>
      <c r="AUQ31" s="5">
        <f>'Output| DNSP'!AUP8</f>
        <v>0</v>
      </c>
      <c r="AUR31" s="5">
        <f>'Output| DNSP'!AUQ8</f>
        <v>0</v>
      </c>
      <c r="AUS31" s="5">
        <f>'Output| DNSP'!AUR8</f>
        <v>0</v>
      </c>
      <c r="AUT31" s="5">
        <f>'Output| DNSP'!AUS8</f>
        <v>0</v>
      </c>
      <c r="AUU31" s="5">
        <f>'Output| DNSP'!AUT8</f>
        <v>0</v>
      </c>
      <c r="AUV31" s="5">
        <f>'Output| DNSP'!AUU8</f>
        <v>0</v>
      </c>
      <c r="AUW31" s="5">
        <f>'Output| DNSP'!AUV8</f>
        <v>0</v>
      </c>
      <c r="AUX31" s="5">
        <f>'Output| DNSP'!AUW8</f>
        <v>0</v>
      </c>
      <c r="AUY31" s="5">
        <f>'Output| DNSP'!AUX8</f>
        <v>0</v>
      </c>
      <c r="AUZ31" s="5">
        <f>'Output| DNSP'!AUY8</f>
        <v>0</v>
      </c>
      <c r="AVA31" s="5">
        <f>'Output| DNSP'!AUZ8</f>
        <v>0</v>
      </c>
      <c r="AVB31" s="5">
        <f>'Output| DNSP'!AVA8</f>
        <v>0</v>
      </c>
      <c r="AVC31" s="5">
        <f>'Output| DNSP'!AVB8</f>
        <v>0</v>
      </c>
      <c r="AVD31" s="5">
        <f>'Output| DNSP'!AVC8</f>
        <v>0</v>
      </c>
      <c r="AVE31" s="5">
        <f>'Output| DNSP'!AVD8</f>
        <v>0</v>
      </c>
      <c r="AVF31" s="5">
        <f>'Output| DNSP'!AVE8</f>
        <v>0</v>
      </c>
      <c r="AVG31" s="5">
        <f>'Output| DNSP'!AVF8</f>
        <v>0</v>
      </c>
      <c r="AVH31" s="5">
        <f>'Output| DNSP'!AVG8</f>
        <v>0</v>
      </c>
      <c r="AVI31" s="5">
        <f>'Output| DNSP'!AVH8</f>
        <v>0</v>
      </c>
      <c r="AVJ31" s="5">
        <f>'Output| DNSP'!AVI8</f>
        <v>0</v>
      </c>
      <c r="AVK31" s="5">
        <f>'Output| DNSP'!AVJ8</f>
        <v>0</v>
      </c>
      <c r="AVL31" s="5">
        <f>'Output| DNSP'!AVK8</f>
        <v>0</v>
      </c>
      <c r="AVM31" s="5">
        <f>'Output| DNSP'!AVL8</f>
        <v>0</v>
      </c>
      <c r="AVN31" s="5">
        <f>'Output| DNSP'!AVM8</f>
        <v>0</v>
      </c>
      <c r="AVO31" s="5">
        <f>'Output| DNSP'!AVN8</f>
        <v>0</v>
      </c>
      <c r="AVP31" s="5">
        <f>'Output| DNSP'!AVO8</f>
        <v>0</v>
      </c>
      <c r="AVQ31" s="5">
        <f>'Output| DNSP'!AVP8</f>
        <v>0</v>
      </c>
      <c r="AVR31" s="5">
        <f>'Output| DNSP'!AVQ8</f>
        <v>0</v>
      </c>
      <c r="AVS31" s="5">
        <f>'Output| DNSP'!AVR8</f>
        <v>0</v>
      </c>
      <c r="AVT31" s="5">
        <f>'Output| DNSP'!AVS8</f>
        <v>0</v>
      </c>
      <c r="AVU31" s="5">
        <f>'Output| DNSP'!AVT8</f>
        <v>0</v>
      </c>
      <c r="AVV31" s="5">
        <f>'Output| DNSP'!AVU8</f>
        <v>0</v>
      </c>
      <c r="AVW31" s="5">
        <f>'Output| DNSP'!AVV8</f>
        <v>0</v>
      </c>
      <c r="AVX31" s="5">
        <f>'Output| DNSP'!AVW8</f>
        <v>0</v>
      </c>
      <c r="AVY31" s="5">
        <f>'Output| DNSP'!AVX8</f>
        <v>0</v>
      </c>
      <c r="AVZ31" s="5">
        <f>'Output| DNSP'!AVY8</f>
        <v>0</v>
      </c>
      <c r="AWA31" s="5">
        <f>'Output| DNSP'!AVZ8</f>
        <v>0</v>
      </c>
      <c r="AWB31" s="5">
        <f>'Output| DNSP'!AWA8</f>
        <v>0</v>
      </c>
      <c r="AWC31" s="5">
        <f>'Output| DNSP'!AWB8</f>
        <v>0</v>
      </c>
      <c r="AWD31" s="5">
        <f>'Output| DNSP'!AWC8</f>
        <v>0</v>
      </c>
      <c r="AWE31" s="5">
        <f>'Output| DNSP'!AWD8</f>
        <v>0</v>
      </c>
      <c r="AWF31" s="5">
        <f>'Output| DNSP'!AWE8</f>
        <v>0</v>
      </c>
      <c r="AWG31" s="5">
        <f>'Output| DNSP'!AWF8</f>
        <v>0</v>
      </c>
      <c r="AWH31" s="5">
        <f>'Output| DNSP'!AWG8</f>
        <v>0</v>
      </c>
      <c r="AWI31" s="5">
        <f>'Output| DNSP'!AWH8</f>
        <v>0</v>
      </c>
      <c r="AWJ31" s="5">
        <f>'Output| DNSP'!AWI8</f>
        <v>0</v>
      </c>
      <c r="AWK31" s="5">
        <f>'Output| DNSP'!AWJ8</f>
        <v>0</v>
      </c>
      <c r="AWL31" s="5">
        <f>'Output| DNSP'!AWK8</f>
        <v>0</v>
      </c>
      <c r="AWM31" s="5">
        <f>'Output| DNSP'!AWL8</f>
        <v>0</v>
      </c>
      <c r="AWN31" s="5">
        <f>'Output| DNSP'!AWM8</f>
        <v>0</v>
      </c>
      <c r="AWO31" s="5">
        <f>'Output| DNSP'!AWN8</f>
        <v>0</v>
      </c>
      <c r="AWP31" s="5">
        <f>'Output| DNSP'!AWO8</f>
        <v>0</v>
      </c>
      <c r="AWQ31" s="5">
        <f>'Output| DNSP'!AWP8</f>
        <v>0</v>
      </c>
      <c r="AWR31" s="5">
        <f>'Output| DNSP'!AWQ8</f>
        <v>0</v>
      </c>
      <c r="AWS31" s="5">
        <f>'Output| DNSP'!AWR8</f>
        <v>0</v>
      </c>
      <c r="AWT31" s="5">
        <f>'Output| DNSP'!AWS8</f>
        <v>0</v>
      </c>
      <c r="AWU31" s="5">
        <f>'Output| DNSP'!AWT8</f>
        <v>0</v>
      </c>
      <c r="AWV31" s="5">
        <f>'Output| DNSP'!AWU8</f>
        <v>0</v>
      </c>
      <c r="AWW31" s="5">
        <f>'Output| DNSP'!AWV8</f>
        <v>0</v>
      </c>
      <c r="AWX31" s="5">
        <f>'Output| DNSP'!AWW8</f>
        <v>0</v>
      </c>
      <c r="AWY31" s="5">
        <f>'Output| DNSP'!AWX8</f>
        <v>0</v>
      </c>
      <c r="AWZ31" s="5">
        <f>'Output| DNSP'!AWY8</f>
        <v>0</v>
      </c>
      <c r="AXA31" s="5">
        <f>'Output| DNSP'!AWZ8</f>
        <v>0</v>
      </c>
      <c r="AXB31" s="5">
        <f>'Output| DNSP'!AXA8</f>
        <v>0</v>
      </c>
      <c r="AXC31" s="5">
        <f>'Output| DNSP'!AXB8</f>
        <v>0</v>
      </c>
      <c r="AXD31" s="5">
        <f>'Output| DNSP'!AXC8</f>
        <v>0</v>
      </c>
      <c r="AXE31" s="5">
        <f>'Output| DNSP'!AXD8</f>
        <v>0</v>
      </c>
      <c r="AXF31" s="5">
        <f>'Output| DNSP'!AXE8</f>
        <v>0</v>
      </c>
      <c r="AXG31" s="5">
        <f>'Output| DNSP'!AXF8</f>
        <v>0</v>
      </c>
      <c r="AXH31" s="5">
        <f>'Output| DNSP'!AXG8</f>
        <v>0</v>
      </c>
      <c r="AXI31" s="5">
        <f>'Output| DNSP'!AXH8</f>
        <v>0</v>
      </c>
      <c r="AXJ31" s="5">
        <f>'Output| DNSP'!AXI8</f>
        <v>0</v>
      </c>
      <c r="AXK31" s="5">
        <f>'Output| DNSP'!AXJ8</f>
        <v>0</v>
      </c>
      <c r="AXL31" s="5">
        <f>'Output| DNSP'!AXK8</f>
        <v>0</v>
      </c>
      <c r="AXM31" s="5">
        <f>'Output| DNSP'!AXL8</f>
        <v>0</v>
      </c>
      <c r="AXN31" s="5">
        <f>'Output| DNSP'!AXM8</f>
        <v>0</v>
      </c>
      <c r="AXO31" s="5">
        <f>'Output| DNSP'!AXN8</f>
        <v>0</v>
      </c>
      <c r="AXP31" s="5">
        <f>'Output| DNSP'!AXO8</f>
        <v>0</v>
      </c>
      <c r="AXQ31" s="5">
        <f>'Output| DNSP'!AXP8</f>
        <v>0</v>
      </c>
      <c r="AXR31" s="5">
        <f>'Output| DNSP'!AXQ8</f>
        <v>0</v>
      </c>
      <c r="AXS31" s="5">
        <f>'Output| DNSP'!AXR8</f>
        <v>0</v>
      </c>
      <c r="AXT31" s="5">
        <f>'Output| DNSP'!AXS8</f>
        <v>0</v>
      </c>
      <c r="AXU31" s="5">
        <f>'Output| DNSP'!AXT8</f>
        <v>0</v>
      </c>
      <c r="AXV31" s="5">
        <f>'Output| DNSP'!AXU8</f>
        <v>0</v>
      </c>
      <c r="AXW31" s="5">
        <f>'Output| DNSP'!AXV8</f>
        <v>0</v>
      </c>
      <c r="AXX31" s="5">
        <f>'Output| DNSP'!AXW8</f>
        <v>0</v>
      </c>
      <c r="AXY31" s="5">
        <f>'Output| DNSP'!AXX8</f>
        <v>0</v>
      </c>
      <c r="AXZ31" s="5">
        <f>'Output| DNSP'!AXY8</f>
        <v>0</v>
      </c>
      <c r="AYA31" s="5">
        <f>'Output| DNSP'!AXZ8</f>
        <v>0</v>
      </c>
      <c r="AYB31" s="5">
        <f>'Output| DNSP'!AYA8</f>
        <v>0</v>
      </c>
      <c r="AYC31" s="5">
        <f>'Output| DNSP'!AYB8</f>
        <v>0</v>
      </c>
      <c r="AYD31" s="5">
        <f>'Output| DNSP'!AYC8</f>
        <v>0</v>
      </c>
      <c r="AYE31" s="5">
        <f>'Output| DNSP'!AYD8</f>
        <v>0</v>
      </c>
      <c r="AYF31" s="5">
        <f>'Output| DNSP'!AYE8</f>
        <v>0</v>
      </c>
      <c r="AYG31" s="5">
        <f>'Output| DNSP'!AYF8</f>
        <v>0</v>
      </c>
      <c r="AYH31" s="5">
        <f>'Output| DNSP'!AYG8</f>
        <v>0</v>
      </c>
      <c r="AYI31" s="5">
        <f>'Output| DNSP'!AYH8</f>
        <v>0</v>
      </c>
      <c r="AYJ31" s="5">
        <f>'Output| DNSP'!AYI8</f>
        <v>0</v>
      </c>
      <c r="AYK31" s="5">
        <f>'Output| DNSP'!AYJ8</f>
        <v>0</v>
      </c>
      <c r="AYL31" s="5">
        <f>'Output| DNSP'!AYK8</f>
        <v>0</v>
      </c>
      <c r="AYM31" s="5">
        <f>'Output| DNSP'!AYL8</f>
        <v>0</v>
      </c>
      <c r="AYN31" s="5">
        <f>'Output| DNSP'!AYM8</f>
        <v>0</v>
      </c>
      <c r="AYO31" s="5">
        <f>'Output| DNSP'!AYN8</f>
        <v>0</v>
      </c>
      <c r="AYP31" s="5">
        <f>'Output| DNSP'!AYO8</f>
        <v>0</v>
      </c>
      <c r="AYQ31" s="5">
        <f>'Output| DNSP'!AYP8</f>
        <v>0</v>
      </c>
      <c r="AYR31" s="5">
        <f>'Output| DNSP'!AYQ8</f>
        <v>0</v>
      </c>
      <c r="AYS31" s="5">
        <f>'Output| DNSP'!AYR8</f>
        <v>0</v>
      </c>
      <c r="AYT31" s="5">
        <f>'Output| DNSP'!AYS8</f>
        <v>0</v>
      </c>
      <c r="AYU31" s="5">
        <f>'Output| DNSP'!AYT8</f>
        <v>0</v>
      </c>
      <c r="AYV31" s="5">
        <f>'Output| DNSP'!AYU8</f>
        <v>0</v>
      </c>
      <c r="AYW31" s="5">
        <f>'Output| DNSP'!AYV8</f>
        <v>0</v>
      </c>
      <c r="AYX31" s="5">
        <f>'Output| DNSP'!AYW8</f>
        <v>0</v>
      </c>
      <c r="AYY31" s="5">
        <f>'Output| DNSP'!AYX8</f>
        <v>0</v>
      </c>
      <c r="AYZ31" s="5">
        <f>'Output| DNSP'!AYY8</f>
        <v>0</v>
      </c>
      <c r="AZA31" s="5">
        <f>'Output| DNSP'!AYZ8</f>
        <v>0</v>
      </c>
      <c r="AZB31" s="5">
        <f>'Output| DNSP'!AZA8</f>
        <v>0</v>
      </c>
      <c r="AZC31" s="5">
        <f>'Output| DNSP'!AZB8</f>
        <v>0</v>
      </c>
      <c r="AZD31" s="5">
        <f>'Output| DNSP'!AZC8</f>
        <v>0</v>
      </c>
      <c r="AZE31" s="5">
        <f>'Output| DNSP'!AZD8</f>
        <v>0</v>
      </c>
      <c r="AZF31" s="5">
        <f>'Output| DNSP'!AZE8</f>
        <v>0</v>
      </c>
      <c r="AZG31" s="5">
        <f>'Output| DNSP'!AZF8</f>
        <v>0</v>
      </c>
      <c r="AZH31" s="5">
        <f>'Output| DNSP'!AZG8</f>
        <v>0</v>
      </c>
      <c r="AZI31" s="5">
        <f>'Output| DNSP'!AZH8</f>
        <v>0</v>
      </c>
      <c r="AZJ31" s="5">
        <f>'Output| DNSP'!AZI8</f>
        <v>0</v>
      </c>
      <c r="AZK31" s="5">
        <f>'Output| DNSP'!AZJ8</f>
        <v>0</v>
      </c>
      <c r="AZL31" s="5">
        <f>'Output| DNSP'!AZK8</f>
        <v>0</v>
      </c>
      <c r="AZM31" s="5">
        <f>'Output| DNSP'!AZL8</f>
        <v>0</v>
      </c>
      <c r="AZN31" s="5">
        <f>'Output| DNSP'!AZM8</f>
        <v>0</v>
      </c>
      <c r="AZO31" s="5">
        <f>'Output| DNSP'!AZN8</f>
        <v>0</v>
      </c>
      <c r="AZP31" s="5">
        <f>'Output| DNSP'!AZO8</f>
        <v>0</v>
      </c>
      <c r="AZQ31" s="5">
        <f>'Output| DNSP'!AZP8</f>
        <v>0</v>
      </c>
      <c r="AZR31" s="5">
        <f>'Output| DNSP'!AZQ8</f>
        <v>0</v>
      </c>
      <c r="AZS31" s="5">
        <f>'Output| DNSP'!AZR8</f>
        <v>0</v>
      </c>
      <c r="AZT31" s="5">
        <f>'Output| DNSP'!AZS8</f>
        <v>0</v>
      </c>
      <c r="AZU31" s="5">
        <f>'Output| DNSP'!AZT8</f>
        <v>0</v>
      </c>
      <c r="AZV31" s="5">
        <f>'Output| DNSP'!AZU8</f>
        <v>0</v>
      </c>
      <c r="AZW31" s="5">
        <f>'Output| DNSP'!AZV8</f>
        <v>0</v>
      </c>
      <c r="AZX31" s="5">
        <f>'Output| DNSP'!AZW8</f>
        <v>0</v>
      </c>
      <c r="AZY31" s="5">
        <f>'Output| DNSP'!AZX8</f>
        <v>0</v>
      </c>
      <c r="AZZ31" s="5">
        <f>'Output| DNSP'!AZY8</f>
        <v>0</v>
      </c>
      <c r="BAA31" s="5">
        <f>'Output| DNSP'!AZZ8</f>
        <v>0</v>
      </c>
      <c r="BAB31" s="5">
        <f>'Output| DNSP'!BAA8</f>
        <v>0</v>
      </c>
      <c r="BAC31" s="5">
        <f>'Output| DNSP'!BAB8</f>
        <v>0</v>
      </c>
      <c r="BAD31" s="5">
        <f>'Output| DNSP'!BAC8</f>
        <v>0</v>
      </c>
      <c r="BAE31" s="5">
        <f>'Output| DNSP'!BAD8</f>
        <v>0</v>
      </c>
      <c r="BAF31" s="5">
        <f>'Output| DNSP'!BAE8</f>
        <v>0</v>
      </c>
      <c r="BAG31" s="5">
        <f>'Output| DNSP'!BAF8</f>
        <v>0</v>
      </c>
      <c r="BAH31" s="5">
        <f>'Output| DNSP'!BAG8</f>
        <v>0</v>
      </c>
      <c r="BAI31" s="5">
        <f>'Output| DNSP'!BAH8</f>
        <v>0</v>
      </c>
      <c r="BAJ31" s="5">
        <f>'Output| DNSP'!BAI8</f>
        <v>0</v>
      </c>
      <c r="BAK31" s="5">
        <f>'Output| DNSP'!BAJ8</f>
        <v>0</v>
      </c>
      <c r="BAL31" s="5">
        <f>'Output| DNSP'!BAK8</f>
        <v>0</v>
      </c>
      <c r="BAM31" s="5">
        <f>'Output| DNSP'!BAL8</f>
        <v>0</v>
      </c>
      <c r="BAN31" s="5">
        <f>'Output| DNSP'!BAM8</f>
        <v>0</v>
      </c>
      <c r="BAO31" s="5">
        <f>'Output| DNSP'!BAN8</f>
        <v>0</v>
      </c>
      <c r="BAP31" s="5">
        <f>'Output| DNSP'!BAO8</f>
        <v>0</v>
      </c>
      <c r="BAQ31" s="5">
        <f>'Output| DNSP'!BAP8</f>
        <v>0</v>
      </c>
      <c r="BAR31" s="5">
        <f>'Output| DNSP'!BAQ8</f>
        <v>0</v>
      </c>
      <c r="BAS31" s="5">
        <f>'Output| DNSP'!BAR8</f>
        <v>0</v>
      </c>
      <c r="BAT31" s="5">
        <f>'Output| DNSP'!BAS8</f>
        <v>0</v>
      </c>
      <c r="BAU31" s="5">
        <f>'Output| DNSP'!BAT8</f>
        <v>0</v>
      </c>
      <c r="BAV31" s="5">
        <f>'Output| DNSP'!BAU8</f>
        <v>0</v>
      </c>
      <c r="BAW31" s="5">
        <f>'Output| DNSP'!BAV8</f>
        <v>0</v>
      </c>
      <c r="BAX31" s="5">
        <f>'Output| DNSP'!BAW8</f>
        <v>0</v>
      </c>
      <c r="BAY31" s="5">
        <f>'Output| DNSP'!BAX8</f>
        <v>0</v>
      </c>
      <c r="BAZ31" s="5">
        <f>'Output| DNSP'!BAY8</f>
        <v>0</v>
      </c>
      <c r="BBA31" s="5">
        <f>'Output| DNSP'!BAZ8</f>
        <v>0</v>
      </c>
      <c r="BBB31" s="5">
        <f>'Output| DNSP'!BBA8</f>
        <v>0</v>
      </c>
      <c r="BBC31" s="5">
        <f>'Output| DNSP'!BBB8</f>
        <v>0</v>
      </c>
      <c r="BBD31" s="5">
        <f>'Output| DNSP'!BBC8</f>
        <v>0</v>
      </c>
      <c r="BBE31" s="5">
        <f>'Output| DNSP'!BBD8</f>
        <v>0</v>
      </c>
      <c r="BBF31" s="5">
        <f>'Output| DNSP'!BBE8</f>
        <v>0</v>
      </c>
      <c r="BBG31" s="5">
        <f>'Output| DNSP'!BBF8</f>
        <v>0</v>
      </c>
      <c r="BBH31" s="5">
        <f>'Output| DNSP'!BBG8</f>
        <v>0</v>
      </c>
      <c r="BBI31" s="5">
        <f>'Output| DNSP'!BBH8</f>
        <v>0</v>
      </c>
      <c r="BBJ31" s="5">
        <f>'Output| DNSP'!BBI8</f>
        <v>0</v>
      </c>
      <c r="BBK31" s="5">
        <f>'Output| DNSP'!BBJ8</f>
        <v>0</v>
      </c>
      <c r="BBL31" s="5">
        <f>'Output| DNSP'!BBK8</f>
        <v>0</v>
      </c>
      <c r="BBM31" s="5">
        <f>'Output| DNSP'!BBL8</f>
        <v>0</v>
      </c>
      <c r="BBN31" s="5">
        <f>'Output| DNSP'!BBM8</f>
        <v>0</v>
      </c>
      <c r="BBO31" s="5">
        <f>'Output| DNSP'!BBN8</f>
        <v>0</v>
      </c>
      <c r="BBP31" s="5">
        <f>'Output| DNSP'!BBO8</f>
        <v>0</v>
      </c>
      <c r="BBQ31" s="5">
        <f>'Output| DNSP'!BBP8</f>
        <v>0</v>
      </c>
      <c r="BBR31" s="5">
        <f>'Output| DNSP'!BBQ8</f>
        <v>0</v>
      </c>
      <c r="BBS31" s="5">
        <f>'Output| DNSP'!BBR8</f>
        <v>0</v>
      </c>
      <c r="BBT31" s="5">
        <f>'Output| DNSP'!BBS8</f>
        <v>0</v>
      </c>
      <c r="BBU31" s="5">
        <f>'Output| DNSP'!BBT8</f>
        <v>0</v>
      </c>
      <c r="BBV31" s="5">
        <f>'Output| DNSP'!BBU8</f>
        <v>0</v>
      </c>
      <c r="BBW31" s="5">
        <f>'Output| DNSP'!BBV8</f>
        <v>0</v>
      </c>
      <c r="BBX31" s="5">
        <f>'Output| DNSP'!BBW8</f>
        <v>0</v>
      </c>
      <c r="BBY31" s="5">
        <f>'Output| DNSP'!BBX8</f>
        <v>0</v>
      </c>
      <c r="BBZ31" s="5">
        <f>'Output| DNSP'!BBY8</f>
        <v>0</v>
      </c>
      <c r="BCA31" s="5">
        <f>'Output| DNSP'!BBZ8</f>
        <v>0</v>
      </c>
      <c r="BCB31" s="5">
        <f>'Output| DNSP'!BCA8</f>
        <v>0</v>
      </c>
      <c r="BCC31" s="5">
        <f>'Output| DNSP'!BCB8</f>
        <v>0</v>
      </c>
      <c r="BCD31" s="5">
        <f>'Output| DNSP'!BCC8</f>
        <v>0</v>
      </c>
      <c r="BCE31" s="5">
        <f>'Output| DNSP'!BCD8</f>
        <v>0</v>
      </c>
      <c r="BCF31" s="5">
        <f>'Output| DNSP'!BCE8</f>
        <v>0</v>
      </c>
      <c r="BCG31" s="5">
        <f>'Output| DNSP'!BCF8</f>
        <v>0</v>
      </c>
      <c r="BCH31" s="5">
        <f>'Output| DNSP'!BCG8</f>
        <v>0</v>
      </c>
      <c r="BCI31" s="5">
        <f>'Output| DNSP'!BCH8</f>
        <v>0</v>
      </c>
      <c r="BCJ31" s="5">
        <f>'Output| DNSP'!BCI8</f>
        <v>0</v>
      </c>
      <c r="BCK31" s="5">
        <f>'Output| DNSP'!BCJ8</f>
        <v>0</v>
      </c>
      <c r="BCL31" s="5">
        <f>'Output| DNSP'!BCK8</f>
        <v>0</v>
      </c>
      <c r="BCM31" s="5">
        <f>'Output| DNSP'!BCL8</f>
        <v>0</v>
      </c>
      <c r="BCN31" s="5">
        <f>'Output| DNSP'!BCM8</f>
        <v>0</v>
      </c>
      <c r="BCO31" s="5">
        <f>'Output| DNSP'!BCN8</f>
        <v>0</v>
      </c>
      <c r="BCP31" s="5">
        <f>'Output| DNSP'!BCO8</f>
        <v>0</v>
      </c>
      <c r="BCQ31" s="5">
        <f>'Output| DNSP'!BCP8</f>
        <v>0</v>
      </c>
      <c r="BCR31" s="5">
        <f>'Output| DNSP'!BCQ8</f>
        <v>0</v>
      </c>
      <c r="BCS31" s="5">
        <f>'Output| DNSP'!BCR8</f>
        <v>0</v>
      </c>
      <c r="BCT31" s="5">
        <f>'Output| DNSP'!BCS8</f>
        <v>0</v>
      </c>
      <c r="BCU31" s="5">
        <f>'Output| DNSP'!BCT8</f>
        <v>0</v>
      </c>
      <c r="BCV31" s="5">
        <f>'Output| DNSP'!BCU8</f>
        <v>0</v>
      </c>
      <c r="BCW31" s="5">
        <f>'Output| DNSP'!BCV8</f>
        <v>0</v>
      </c>
      <c r="BCX31" s="5">
        <f>'Output| DNSP'!BCW8</f>
        <v>0</v>
      </c>
      <c r="BCY31" s="5">
        <f>'Output| DNSP'!BCX8</f>
        <v>0</v>
      </c>
      <c r="BCZ31" s="5">
        <f>'Output| DNSP'!BCY8</f>
        <v>0</v>
      </c>
      <c r="BDA31" s="5">
        <f>'Output| DNSP'!BCZ8</f>
        <v>0</v>
      </c>
      <c r="BDB31" s="5">
        <f>'Output| DNSP'!BDA8</f>
        <v>0</v>
      </c>
      <c r="BDC31" s="5">
        <f>'Output| DNSP'!BDB8</f>
        <v>0</v>
      </c>
      <c r="BDD31" s="5">
        <f>'Output| DNSP'!BDC8</f>
        <v>0</v>
      </c>
      <c r="BDE31" s="5">
        <f>'Output| DNSP'!BDD8</f>
        <v>0</v>
      </c>
      <c r="BDF31" s="5">
        <f>'Output| DNSP'!BDE8</f>
        <v>0</v>
      </c>
      <c r="BDG31" s="5">
        <f>'Output| DNSP'!BDF8</f>
        <v>0</v>
      </c>
      <c r="BDH31" s="5">
        <f>'Output| DNSP'!BDG8</f>
        <v>0</v>
      </c>
      <c r="BDI31" s="5">
        <f>'Output| DNSP'!BDH8</f>
        <v>0</v>
      </c>
      <c r="BDJ31" s="5">
        <f>'Output| DNSP'!BDI8</f>
        <v>0</v>
      </c>
      <c r="BDK31" s="5">
        <f>'Output| DNSP'!BDJ8</f>
        <v>0</v>
      </c>
      <c r="BDL31" s="5">
        <f>'Output| DNSP'!BDK8</f>
        <v>0</v>
      </c>
      <c r="BDM31" s="5">
        <f>'Output| DNSP'!BDL8</f>
        <v>0</v>
      </c>
      <c r="BDN31" s="5">
        <f>'Output| DNSP'!BDM8</f>
        <v>0</v>
      </c>
      <c r="BDO31" s="5">
        <f>'Output| DNSP'!BDN8</f>
        <v>0</v>
      </c>
      <c r="BDP31" s="5">
        <f>'Output| DNSP'!BDO8</f>
        <v>0</v>
      </c>
      <c r="BDQ31" s="5">
        <f>'Output| DNSP'!BDP8</f>
        <v>0</v>
      </c>
      <c r="BDR31" s="5">
        <f>'Output| DNSP'!BDQ8</f>
        <v>0</v>
      </c>
      <c r="BDS31" s="5">
        <f>'Output| DNSP'!BDR8</f>
        <v>0</v>
      </c>
      <c r="BDT31" s="5">
        <f>'Output| DNSP'!BDS8</f>
        <v>0</v>
      </c>
      <c r="BDU31" s="5">
        <f>'Output| DNSP'!BDT8</f>
        <v>0</v>
      </c>
      <c r="BDV31" s="5">
        <f>'Output| DNSP'!BDU8</f>
        <v>0</v>
      </c>
      <c r="BDW31" s="5">
        <f>'Output| DNSP'!BDV8</f>
        <v>0</v>
      </c>
      <c r="BDX31" s="5">
        <f>'Output| DNSP'!BDW8</f>
        <v>0</v>
      </c>
      <c r="BDY31" s="5">
        <f>'Output| DNSP'!BDX8</f>
        <v>0</v>
      </c>
      <c r="BDZ31" s="5">
        <f>'Output| DNSP'!BDY8</f>
        <v>0</v>
      </c>
      <c r="BEA31" s="5">
        <f>'Output| DNSP'!BDZ8</f>
        <v>0</v>
      </c>
      <c r="BEB31" s="5">
        <f>'Output| DNSP'!BEA8</f>
        <v>0</v>
      </c>
      <c r="BEC31" s="5">
        <f>'Output| DNSP'!BEB8</f>
        <v>0</v>
      </c>
      <c r="BED31" s="5">
        <f>'Output| DNSP'!BEC8</f>
        <v>0</v>
      </c>
      <c r="BEE31" s="5">
        <f>'Output| DNSP'!BED8</f>
        <v>0</v>
      </c>
      <c r="BEF31" s="5">
        <f>'Output| DNSP'!BEE8</f>
        <v>0</v>
      </c>
      <c r="BEG31" s="5">
        <f>'Output| DNSP'!BEF8</f>
        <v>0</v>
      </c>
      <c r="BEH31" s="5">
        <f>'Output| DNSP'!BEG8</f>
        <v>0</v>
      </c>
      <c r="BEI31" s="5">
        <f>'Output| DNSP'!BEH8</f>
        <v>0</v>
      </c>
      <c r="BEJ31" s="5">
        <f>'Output| DNSP'!BEI8</f>
        <v>0</v>
      </c>
      <c r="BEK31" s="5">
        <f>'Output| DNSP'!BEJ8</f>
        <v>0</v>
      </c>
      <c r="BEL31" s="5">
        <f>'Output| DNSP'!BEK8</f>
        <v>0</v>
      </c>
      <c r="BEM31" s="5">
        <f>'Output| DNSP'!BEL8</f>
        <v>0</v>
      </c>
      <c r="BEN31" s="5">
        <f>'Output| DNSP'!BEM8</f>
        <v>0</v>
      </c>
      <c r="BEO31" s="5">
        <f>'Output| DNSP'!BEN8</f>
        <v>0</v>
      </c>
      <c r="BEP31" s="5">
        <f>'Output| DNSP'!BEO8</f>
        <v>0</v>
      </c>
      <c r="BEQ31" s="5">
        <f>'Output| DNSP'!BEP8</f>
        <v>0</v>
      </c>
      <c r="BER31" s="5">
        <f>'Output| DNSP'!BEQ8</f>
        <v>0</v>
      </c>
      <c r="BES31" s="5">
        <f>'Output| DNSP'!BER8</f>
        <v>0</v>
      </c>
      <c r="BET31" s="5">
        <f>'Output| DNSP'!BES8</f>
        <v>0</v>
      </c>
      <c r="BEU31" s="5">
        <f>'Output| DNSP'!BET8</f>
        <v>0</v>
      </c>
      <c r="BEV31" s="5">
        <f>'Output| DNSP'!BEU8</f>
        <v>0</v>
      </c>
      <c r="BEW31" s="5">
        <f>'Output| DNSP'!BEV8</f>
        <v>0</v>
      </c>
      <c r="BEX31" s="5">
        <f>'Output| DNSP'!BEW8</f>
        <v>0</v>
      </c>
      <c r="BEY31" s="5">
        <f>'Output| DNSP'!BEX8</f>
        <v>0</v>
      </c>
      <c r="BEZ31" s="5">
        <f>'Output| DNSP'!BEY8</f>
        <v>0</v>
      </c>
      <c r="BFA31" s="5">
        <f>'Output| DNSP'!BEZ8</f>
        <v>0</v>
      </c>
      <c r="BFB31" s="5">
        <f>'Output| DNSP'!BFA8</f>
        <v>0</v>
      </c>
      <c r="BFC31" s="5">
        <f>'Output| DNSP'!BFB8</f>
        <v>0</v>
      </c>
      <c r="BFD31" s="5">
        <f>'Output| DNSP'!BFC8</f>
        <v>0</v>
      </c>
      <c r="BFE31" s="5">
        <f>'Output| DNSP'!BFD8</f>
        <v>0</v>
      </c>
      <c r="BFF31" s="5">
        <f>'Output| DNSP'!BFE8</f>
        <v>0</v>
      </c>
      <c r="BFG31" s="5">
        <f>'Output| DNSP'!BFF8</f>
        <v>0</v>
      </c>
      <c r="BFH31" s="5">
        <f>'Output| DNSP'!BFG8</f>
        <v>0</v>
      </c>
      <c r="BFI31" s="5">
        <f>'Output| DNSP'!BFH8</f>
        <v>0</v>
      </c>
      <c r="BFJ31" s="5">
        <f>'Output| DNSP'!BFI8</f>
        <v>0</v>
      </c>
      <c r="BFK31" s="5">
        <f>'Output| DNSP'!BFJ8</f>
        <v>0</v>
      </c>
      <c r="BFL31" s="5">
        <f>'Output| DNSP'!BFK8</f>
        <v>0</v>
      </c>
      <c r="BFM31" s="5">
        <f>'Output| DNSP'!BFL8</f>
        <v>0</v>
      </c>
      <c r="BFN31" s="5">
        <f>'Output| DNSP'!BFM8</f>
        <v>0</v>
      </c>
      <c r="BFO31" s="5">
        <f>'Output| DNSP'!BFN8</f>
        <v>0</v>
      </c>
      <c r="BFP31" s="5">
        <f>'Output| DNSP'!BFO8</f>
        <v>0</v>
      </c>
      <c r="BFQ31" s="5">
        <f>'Output| DNSP'!BFP8</f>
        <v>0</v>
      </c>
      <c r="BFR31" s="5">
        <f>'Output| DNSP'!BFQ8</f>
        <v>0</v>
      </c>
      <c r="BFS31" s="5">
        <f>'Output| DNSP'!BFR8</f>
        <v>0</v>
      </c>
      <c r="BFT31" s="5">
        <f>'Output| DNSP'!BFS8</f>
        <v>0</v>
      </c>
      <c r="BFU31" s="5">
        <f>'Output| DNSP'!BFT8</f>
        <v>0</v>
      </c>
      <c r="BFV31" s="5">
        <f>'Output| DNSP'!BFU8</f>
        <v>0</v>
      </c>
      <c r="BFW31" s="5">
        <f>'Output| DNSP'!BFV8</f>
        <v>0</v>
      </c>
      <c r="BFX31" s="5">
        <f>'Output| DNSP'!BFW8</f>
        <v>0</v>
      </c>
      <c r="BFY31" s="5">
        <f>'Output| DNSP'!BFX8</f>
        <v>0</v>
      </c>
      <c r="BFZ31" s="5">
        <f>'Output| DNSP'!BFY8</f>
        <v>0</v>
      </c>
      <c r="BGA31" s="5">
        <f>'Output| DNSP'!BFZ8</f>
        <v>0</v>
      </c>
      <c r="BGB31" s="5">
        <f>'Output| DNSP'!BGA8</f>
        <v>0</v>
      </c>
      <c r="BGC31" s="5">
        <f>'Output| DNSP'!BGB8</f>
        <v>0</v>
      </c>
      <c r="BGD31" s="5">
        <f>'Output| DNSP'!BGC8</f>
        <v>0</v>
      </c>
      <c r="BGE31" s="5">
        <f>'Output| DNSP'!BGD8</f>
        <v>0</v>
      </c>
      <c r="BGF31" s="5">
        <f>'Output| DNSP'!BGE8</f>
        <v>0</v>
      </c>
      <c r="BGG31" s="5">
        <f>'Output| DNSP'!BGF8</f>
        <v>0</v>
      </c>
      <c r="BGH31" s="5">
        <f>'Output| DNSP'!BGG8</f>
        <v>0</v>
      </c>
      <c r="BGI31" s="5">
        <f>'Output| DNSP'!BGH8</f>
        <v>0</v>
      </c>
      <c r="BGJ31" s="5">
        <f>'Output| DNSP'!BGI8</f>
        <v>0</v>
      </c>
      <c r="BGK31" s="5">
        <f>'Output| DNSP'!BGJ8</f>
        <v>0</v>
      </c>
      <c r="BGL31" s="5">
        <f>'Output| DNSP'!BGK8</f>
        <v>0</v>
      </c>
      <c r="BGM31" s="5">
        <f>'Output| DNSP'!BGL8</f>
        <v>0</v>
      </c>
      <c r="BGN31" s="5">
        <f>'Output| DNSP'!BGM8</f>
        <v>0</v>
      </c>
      <c r="BGO31" s="5">
        <f>'Output| DNSP'!BGN8</f>
        <v>0</v>
      </c>
      <c r="BGP31" s="5">
        <f>'Output| DNSP'!BGO8</f>
        <v>0</v>
      </c>
      <c r="BGQ31" s="5">
        <f>'Output| DNSP'!BGP8</f>
        <v>0</v>
      </c>
      <c r="BGR31" s="5">
        <f>'Output| DNSP'!BGQ8</f>
        <v>0</v>
      </c>
      <c r="BGS31" s="5">
        <f>'Output| DNSP'!BGR8</f>
        <v>0</v>
      </c>
      <c r="BGT31" s="5">
        <f>'Output| DNSP'!BGS8</f>
        <v>0</v>
      </c>
      <c r="BGU31" s="5">
        <f>'Output| DNSP'!BGT8</f>
        <v>0</v>
      </c>
      <c r="BGV31" s="5">
        <f>'Output| DNSP'!BGU8</f>
        <v>0</v>
      </c>
      <c r="BGW31" s="5">
        <f>'Output| DNSP'!BGV8</f>
        <v>0</v>
      </c>
      <c r="BGX31" s="5">
        <f>'Output| DNSP'!BGW8</f>
        <v>0</v>
      </c>
      <c r="BGY31" s="5">
        <f>'Output| DNSP'!BGX8</f>
        <v>0</v>
      </c>
      <c r="BGZ31" s="5">
        <f>'Output| DNSP'!BGY8</f>
        <v>0</v>
      </c>
      <c r="BHA31" s="5">
        <f>'Output| DNSP'!BGZ8</f>
        <v>0</v>
      </c>
      <c r="BHB31" s="5">
        <f>'Output| DNSP'!BHA8</f>
        <v>0</v>
      </c>
      <c r="BHC31" s="5">
        <f>'Output| DNSP'!BHB8</f>
        <v>0</v>
      </c>
      <c r="BHD31" s="5">
        <f>'Output| DNSP'!BHC8</f>
        <v>0</v>
      </c>
      <c r="BHE31" s="5">
        <f>'Output| DNSP'!BHD8</f>
        <v>0</v>
      </c>
      <c r="BHF31" s="5">
        <f>'Output| DNSP'!BHE8</f>
        <v>0</v>
      </c>
      <c r="BHG31" s="5">
        <f>'Output| DNSP'!BHF8</f>
        <v>0</v>
      </c>
      <c r="BHH31" s="5">
        <f>'Output| DNSP'!BHG8</f>
        <v>0</v>
      </c>
      <c r="BHI31" s="5">
        <f>'Output| DNSP'!BHH8</f>
        <v>0</v>
      </c>
      <c r="BHJ31" s="5">
        <f>'Output| DNSP'!BHI8</f>
        <v>0</v>
      </c>
      <c r="BHK31" s="5">
        <f>'Output| DNSP'!BHJ8</f>
        <v>0</v>
      </c>
      <c r="BHL31" s="5">
        <f>'Output| DNSP'!BHK8</f>
        <v>0</v>
      </c>
      <c r="BHM31" s="5">
        <f>'Output| DNSP'!BHL8</f>
        <v>0</v>
      </c>
      <c r="BHN31" s="5">
        <f>'Output| DNSP'!BHM8</f>
        <v>0</v>
      </c>
      <c r="BHO31" s="5">
        <f>'Output| DNSP'!BHN8</f>
        <v>0</v>
      </c>
      <c r="BHP31" s="5">
        <f>'Output| DNSP'!BHO8</f>
        <v>0</v>
      </c>
      <c r="BHQ31" s="5">
        <f>'Output| DNSP'!BHP8</f>
        <v>0</v>
      </c>
      <c r="BHR31" s="5">
        <f>'Output| DNSP'!BHQ8</f>
        <v>0</v>
      </c>
      <c r="BHS31" s="5">
        <f>'Output| DNSP'!BHR8</f>
        <v>0</v>
      </c>
      <c r="BHT31" s="5">
        <f>'Output| DNSP'!BHS8</f>
        <v>0</v>
      </c>
      <c r="BHU31" s="5">
        <f>'Output| DNSP'!BHT8</f>
        <v>0</v>
      </c>
      <c r="BHV31" s="5">
        <f>'Output| DNSP'!BHU8</f>
        <v>0</v>
      </c>
      <c r="BHW31" s="5">
        <f>'Output| DNSP'!BHV8</f>
        <v>0</v>
      </c>
      <c r="BHX31" s="5">
        <f>'Output| DNSP'!BHW8</f>
        <v>0</v>
      </c>
      <c r="BHY31" s="5">
        <f>'Output| DNSP'!BHX8</f>
        <v>0</v>
      </c>
      <c r="BHZ31" s="5">
        <f>'Output| DNSP'!BHY8</f>
        <v>0</v>
      </c>
      <c r="BIA31" s="5">
        <f>'Output| DNSP'!BHZ8</f>
        <v>0</v>
      </c>
      <c r="BIB31" s="5">
        <f>'Output| DNSP'!BIA8</f>
        <v>0</v>
      </c>
      <c r="BIC31" s="5">
        <f>'Output| DNSP'!BIB8</f>
        <v>0</v>
      </c>
      <c r="BID31" s="5">
        <f>'Output| DNSP'!BIC8</f>
        <v>0</v>
      </c>
      <c r="BIE31" s="5">
        <f>'Output| DNSP'!BID8</f>
        <v>0</v>
      </c>
      <c r="BIF31" s="5">
        <f>'Output| DNSP'!BIE8</f>
        <v>0</v>
      </c>
      <c r="BIG31" s="5">
        <f>'Output| DNSP'!BIF8</f>
        <v>0</v>
      </c>
      <c r="BIH31" s="5">
        <f>'Output| DNSP'!BIG8</f>
        <v>0</v>
      </c>
      <c r="BII31" s="5">
        <f>'Output| DNSP'!BIH8</f>
        <v>0</v>
      </c>
      <c r="BIJ31" s="5">
        <f>'Output| DNSP'!BII8</f>
        <v>0</v>
      </c>
      <c r="BIK31" s="5">
        <f>'Output| DNSP'!BIJ8</f>
        <v>0</v>
      </c>
      <c r="BIL31" s="5">
        <f>'Output| DNSP'!BIK8</f>
        <v>0</v>
      </c>
      <c r="BIM31" s="5">
        <f>'Output| DNSP'!BIL8</f>
        <v>0</v>
      </c>
      <c r="BIN31" s="5">
        <f>'Output| DNSP'!BIM8</f>
        <v>0</v>
      </c>
      <c r="BIO31" s="5">
        <f>'Output| DNSP'!BIN8</f>
        <v>0</v>
      </c>
      <c r="BIP31" s="5">
        <f>'Output| DNSP'!BIO8</f>
        <v>0</v>
      </c>
      <c r="BIQ31" s="5">
        <f>'Output| DNSP'!BIP8</f>
        <v>0</v>
      </c>
      <c r="BIR31" s="5">
        <f>'Output| DNSP'!BIQ8</f>
        <v>0</v>
      </c>
      <c r="BIS31" s="5">
        <f>'Output| DNSP'!BIR8</f>
        <v>0</v>
      </c>
      <c r="BIT31" s="5">
        <f>'Output| DNSP'!BIS8</f>
        <v>0</v>
      </c>
      <c r="BIU31" s="5">
        <f>'Output| DNSP'!BIT8</f>
        <v>0</v>
      </c>
      <c r="BIV31" s="5">
        <f>'Output| DNSP'!BIU8</f>
        <v>0</v>
      </c>
      <c r="BIW31" s="5">
        <f>'Output| DNSP'!BIV8</f>
        <v>0</v>
      </c>
      <c r="BIX31" s="5">
        <f>'Output| DNSP'!BIW8</f>
        <v>0</v>
      </c>
      <c r="BIY31" s="5">
        <f>'Output| DNSP'!BIX8</f>
        <v>0</v>
      </c>
      <c r="BIZ31" s="5">
        <f>'Output| DNSP'!BIY8</f>
        <v>0</v>
      </c>
      <c r="BJA31" s="5">
        <f>'Output| DNSP'!BIZ8</f>
        <v>0</v>
      </c>
      <c r="BJB31" s="5">
        <f>'Output| DNSP'!BJA8</f>
        <v>0</v>
      </c>
      <c r="BJC31" s="5">
        <f>'Output| DNSP'!BJB8</f>
        <v>0</v>
      </c>
      <c r="BJD31" s="5">
        <f>'Output| DNSP'!BJC8</f>
        <v>0</v>
      </c>
      <c r="BJE31" s="5">
        <f>'Output| DNSP'!BJD8</f>
        <v>0</v>
      </c>
      <c r="BJF31" s="5">
        <f>'Output| DNSP'!BJE8</f>
        <v>0</v>
      </c>
      <c r="BJG31" s="5">
        <f>'Output| DNSP'!BJF8</f>
        <v>0</v>
      </c>
      <c r="BJH31" s="5">
        <f>'Output| DNSP'!BJG8</f>
        <v>0</v>
      </c>
      <c r="BJI31" s="5">
        <f>'Output| DNSP'!BJH8</f>
        <v>0</v>
      </c>
      <c r="BJJ31" s="5">
        <f>'Output| DNSP'!BJI8</f>
        <v>0</v>
      </c>
      <c r="BJK31" s="5">
        <f>'Output| DNSP'!BJJ8</f>
        <v>0</v>
      </c>
      <c r="BJL31" s="5">
        <f>'Output| DNSP'!BJK8</f>
        <v>0</v>
      </c>
      <c r="BJM31" s="5">
        <f>'Output| DNSP'!BJL8</f>
        <v>0</v>
      </c>
      <c r="BJN31" s="5">
        <f>'Output| DNSP'!BJM8</f>
        <v>0</v>
      </c>
      <c r="BJO31" s="5">
        <f>'Output| DNSP'!BJN8</f>
        <v>0</v>
      </c>
      <c r="BJP31" s="5">
        <f>'Output| DNSP'!BJO8</f>
        <v>0</v>
      </c>
      <c r="BJQ31" s="5">
        <f>'Output| DNSP'!BJP8</f>
        <v>0</v>
      </c>
      <c r="BJR31" s="5">
        <f>'Output| DNSP'!BJQ8</f>
        <v>0</v>
      </c>
      <c r="BJS31" s="5">
        <f>'Output| DNSP'!BJR8</f>
        <v>0</v>
      </c>
      <c r="BJT31" s="5">
        <f>'Output| DNSP'!BJS8</f>
        <v>0</v>
      </c>
      <c r="BJU31" s="5">
        <f>'Output| DNSP'!BJT8</f>
        <v>0</v>
      </c>
      <c r="BJV31" s="5">
        <f>'Output| DNSP'!BJU8</f>
        <v>0</v>
      </c>
      <c r="BJW31" s="5">
        <f>'Output| DNSP'!BJV8</f>
        <v>0</v>
      </c>
      <c r="BJX31" s="5">
        <f>'Output| DNSP'!BJW8</f>
        <v>0</v>
      </c>
      <c r="BJY31" s="5">
        <f>'Output| DNSP'!BJX8</f>
        <v>0</v>
      </c>
      <c r="BJZ31" s="5">
        <f>'Output| DNSP'!BJY8</f>
        <v>0</v>
      </c>
      <c r="BKA31" s="5">
        <f>'Output| DNSP'!BJZ8</f>
        <v>0</v>
      </c>
      <c r="BKB31" s="5">
        <f>'Output| DNSP'!BKA8</f>
        <v>0</v>
      </c>
      <c r="BKC31" s="5">
        <f>'Output| DNSP'!BKB8</f>
        <v>0</v>
      </c>
      <c r="BKD31" s="5">
        <f>'Output| DNSP'!BKC8</f>
        <v>0</v>
      </c>
      <c r="BKE31" s="5">
        <f>'Output| DNSP'!BKD8</f>
        <v>0</v>
      </c>
      <c r="BKF31" s="5">
        <f>'Output| DNSP'!BKE8</f>
        <v>0</v>
      </c>
      <c r="BKG31" s="5">
        <f>'Output| DNSP'!BKF8</f>
        <v>0</v>
      </c>
      <c r="BKH31" s="5">
        <f>'Output| DNSP'!BKG8</f>
        <v>0</v>
      </c>
      <c r="BKI31" s="5">
        <f>'Output| DNSP'!BKH8</f>
        <v>0</v>
      </c>
      <c r="BKJ31" s="5">
        <f>'Output| DNSP'!BKI8</f>
        <v>0</v>
      </c>
      <c r="BKK31" s="5">
        <f>'Output| DNSP'!BKJ8</f>
        <v>0</v>
      </c>
      <c r="BKL31" s="5">
        <f>'Output| DNSP'!BKK8</f>
        <v>0</v>
      </c>
      <c r="BKM31" s="5">
        <f>'Output| DNSP'!BKL8</f>
        <v>0</v>
      </c>
      <c r="BKN31" s="5">
        <f>'Output| DNSP'!BKM8</f>
        <v>0</v>
      </c>
      <c r="BKO31" s="5">
        <f>'Output| DNSP'!BKN8</f>
        <v>0</v>
      </c>
      <c r="BKP31" s="5">
        <f>'Output| DNSP'!BKO8</f>
        <v>0</v>
      </c>
      <c r="BKQ31" s="5">
        <f>'Output| DNSP'!BKP8</f>
        <v>0</v>
      </c>
      <c r="BKR31" s="5">
        <f>'Output| DNSP'!BKQ8</f>
        <v>0</v>
      </c>
      <c r="BKS31" s="5">
        <f>'Output| DNSP'!BKR8</f>
        <v>0</v>
      </c>
      <c r="BKT31" s="5">
        <f>'Output| DNSP'!BKS8</f>
        <v>0</v>
      </c>
      <c r="BKU31" s="5">
        <f>'Output| DNSP'!BKT8</f>
        <v>0</v>
      </c>
      <c r="BKV31" s="5">
        <f>'Output| DNSP'!BKU8</f>
        <v>0</v>
      </c>
      <c r="BKW31" s="5">
        <f>'Output| DNSP'!BKV8</f>
        <v>0</v>
      </c>
      <c r="BKX31" s="5">
        <f>'Output| DNSP'!BKW8</f>
        <v>0</v>
      </c>
      <c r="BKY31" s="5">
        <f>'Output| DNSP'!BKX8</f>
        <v>0</v>
      </c>
      <c r="BKZ31" s="5">
        <f>'Output| DNSP'!BKY8</f>
        <v>0</v>
      </c>
      <c r="BLA31" s="5">
        <f>'Output| DNSP'!BKZ8</f>
        <v>0</v>
      </c>
      <c r="BLB31" s="5">
        <f>'Output| DNSP'!BLA8</f>
        <v>0</v>
      </c>
      <c r="BLC31" s="5">
        <f>'Output| DNSP'!BLB8</f>
        <v>0</v>
      </c>
      <c r="BLD31" s="5">
        <f>'Output| DNSP'!BLC8</f>
        <v>0</v>
      </c>
      <c r="BLE31" s="5">
        <f>'Output| DNSP'!BLD8</f>
        <v>0</v>
      </c>
      <c r="BLF31" s="5">
        <f>'Output| DNSP'!BLE8</f>
        <v>0</v>
      </c>
      <c r="BLG31" s="5">
        <f>'Output| DNSP'!BLF8</f>
        <v>0</v>
      </c>
      <c r="BLH31" s="5">
        <f>'Output| DNSP'!BLG8</f>
        <v>0</v>
      </c>
      <c r="BLI31" s="5">
        <f>'Output| DNSP'!BLH8</f>
        <v>0</v>
      </c>
      <c r="BLJ31" s="5">
        <f>'Output| DNSP'!BLI8</f>
        <v>0</v>
      </c>
      <c r="BLK31" s="5">
        <f>'Output| DNSP'!BLJ8</f>
        <v>0</v>
      </c>
      <c r="BLL31" s="5">
        <f>'Output| DNSP'!BLK8</f>
        <v>0</v>
      </c>
      <c r="BLM31" s="5">
        <f>'Output| DNSP'!BLL8</f>
        <v>0</v>
      </c>
      <c r="BLN31" s="5">
        <f>'Output| DNSP'!BLM8</f>
        <v>0</v>
      </c>
      <c r="BLO31" s="5">
        <f>'Output| DNSP'!BLN8</f>
        <v>0</v>
      </c>
      <c r="BLP31" s="5">
        <f>'Output| DNSP'!BLO8</f>
        <v>0</v>
      </c>
      <c r="BLQ31" s="5">
        <f>'Output| DNSP'!BLP8</f>
        <v>0</v>
      </c>
      <c r="BLR31" s="5">
        <f>'Output| DNSP'!BLQ8</f>
        <v>0</v>
      </c>
      <c r="BLS31" s="5">
        <f>'Output| DNSP'!BLR8</f>
        <v>0</v>
      </c>
      <c r="BLT31" s="5">
        <f>'Output| DNSP'!BLS8</f>
        <v>0</v>
      </c>
      <c r="BLU31" s="5">
        <f>'Output| DNSP'!BLT8</f>
        <v>0</v>
      </c>
      <c r="BLV31" s="5">
        <f>'Output| DNSP'!BLU8</f>
        <v>0</v>
      </c>
      <c r="BLW31" s="5">
        <f>'Output| DNSP'!BLV8</f>
        <v>0</v>
      </c>
      <c r="BLX31" s="5">
        <f>'Output| DNSP'!BLW8</f>
        <v>0</v>
      </c>
      <c r="BLY31" s="5">
        <f>'Output| DNSP'!BLX8</f>
        <v>0</v>
      </c>
      <c r="BLZ31" s="5">
        <f>'Output| DNSP'!BLY8</f>
        <v>0</v>
      </c>
      <c r="BMA31" s="5">
        <f>'Output| DNSP'!BLZ8</f>
        <v>0</v>
      </c>
      <c r="BMB31" s="5">
        <f>'Output| DNSP'!BMA8</f>
        <v>0</v>
      </c>
      <c r="BMC31" s="5">
        <f>'Output| DNSP'!BMB8</f>
        <v>0</v>
      </c>
      <c r="BMD31" s="5">
        <f>'Output| DNSP'!BMC8</f>
        <v>0</v>
      </c>
      <c r="BME31" s="5">
        <f>'Output| DNSP'!BMD8</f>
        <v>0</v>
      </c>
      <c r="BMF31" s="5">
        <f>'Output| DNSP'!BME8</f>
        <v>0</v>
      </c>
      <c r="BMG31" s="5">
        <f>'Output| DNSP'!BMF8</f>
        <v>0</v>
      </c>
      <c r="BMH31" s="5">
        <f>'Output| DNSP'!BMG8</f>
        <v>0</v>
      </c>
      <c r="BMI31" s="5">
        <f>'Output| DNSP'!BMH8</f>
        <v>0</v>
      </c>
      <c r="BMJ31" s="5">
        <f>'Output| DNSP'!BMI8</f>
        <v>0</v>
      </c>
      <c r="BMK31" s="5">
        <f>'Output| DNSP'!BMJ8</f>
        <v>0</v>
      </c>
      <c r="BML31" s="5">
        <f>'Output| DNSP'!BMK8</f>
        <v>0</v>
      </c>
      <c r="BMM31" s="5">
        <f>'Output| DNSP'!BML8</f>
        <v>0</v>
      </c>
      <c r="BMN31" s="5">
        <f>'Output| DNSP'!BMM8</f>
        <v>0</v>
      </c>
      <c r="BMO31" s="5">
        <f>'Output| DNSP'!BMN8</f>
        <v>0</v>
      </c>
      <c r="BMP31" s="5">
        <f>'Output| DNSP'!BMO8</f>
        <v>0</v>
      </c>
      <c r="BMQ31" s="5">
        <f>'Output| DNSP'!BMP8</f>
        <v>0</v>
      </c>
      <c r="BMR31" s="5">
        <f>'Output| DNSP'!BMQ8</f>
        <v>0</v>
      </c>
      <c r="BMS31" s="5">
        <f>'Output| DNSP'!BMR8</f>
        <v>0</v>
      </c>
      <c r="BMT31" s="5">
        <f>'Output| DNSP'!BMS8</f>
        <v>0</v>
      </c>
      <c r="BMU31" s="5">
        <f>'Output| DNSP'!BMT8</f>
        <v>0</v>
      </c>
      <c r="BMV31" s="5">
        <f>'Output| DNSP'!BMU8</f>
        <v>0</v>
      </c>
      <c r="BMW31" s="5">
        <f>'Output| DNSP'!BMV8</f>
        <v>0</v>
      </c>
      <c r="BMX31" s="5">
        <f>'Output| DNSP'!BMW8</f>
        <v>0</v>
      </c>
      <c r="BMY31" s="5">
        <f>'Output| DNSP'!BMX8</f>
        <v>0</v>
      </c>
      <c r="BMZ31" s="5">
        <f>'Output| DNSP'!BMY8</f>
        <v>0</v>
      </c>
      <c r="BNA31" s="5">
        <f>'Output| DNSP'!BMZ8</f>
        <v>0</v>
      </c>
      <c r="BNB31" s="5">
        <f>'Output| DNSP'!BNA8</f>
        <v>0</v>
      </c>
      <c r="BNC31" s="5">
        <f>'Output| DNSP'!BNB8</f>
        <v>0</v>
      </c>
      <c r="BND31" s="5">
        <f>'Output| DNSP'!BNC8</f>
        <v>0</v>
      </c>
      <c r="BNE31" s="5">
        <f>'Output| DNSP'!BND8</f>
        <v>0</v>
      </c>
      <c r="BNF31" s="5">
        <f>'Output| DNSP'!BNE8</f>
        <v>0</v>
      </c>
      <c r="BNG31" s="5">
        <f>'Output| DNSP'!BNF8</f>
        <v>0</v>
      </c>
      <c r="BNH31" s="5">
        <f>'Output| DNSP'!BNG8</f>
        <v>0</v>
      </c>
      <c r="BNI31" s="5">
        <f>'Output| DNSP'!BNH8</f>
        <v>0</v>
      </c>
      <c r="BNJ31" s="5">
        <f>'Output| DNSP'!BNI8</f>
        <v>0</v>
      </c>
      <c r="BNK31" s="5">
        <f>'Output| DNSP'!BNJ8</f>
        <v>0</v>
      </c>
      <c r="BNL31" s="5">
        <f>'Output| DNSP'!BNK8</f>
        <v>0</v>
      </c>
      <c r="BNM31" s="5">
        <f>'Output| DNSP'!BNL8</f>
        <v>0</v>
      </c>
      <c r="BNN31" s="5">
        <f>'Output| DNSP'!BNM8</f>
        <v>0</v>
      </c>
      <c r="BNO31" s="5">
        <f>'Output| DNSP'!BNN8</f>
        <v>0</v>
      </c>
      <c r="BNP31" s="5">
        <f>'Output| DNSP'!BNO8</f>
        <v>0</v>
      </c>
      <c r="BNQ31" s="5">
        <f>'Output| DNSP'!BNP8</f>
        <v>0</v>
      </c>
      <c r="BNR31" s="5">
        <f>'Output| DNSP'!BNQ8</f>
        <v>0</v>
      </c>
      <c r="BNS31" s="5">
        <f>'Output| DNSP'!BNR8</f>
        <v>0</v>
      </c>
      <c r="BNT31" s="5">
        <f>'Output| DNSP'!BNS8</f>
        <v>0</v>
      </c>
      <c r="BNU31" s="5">
        <f>'Output| DNSP'!BNT8</f>
        <v>0</v>
      </c>
      <c r="BNV31" s="5">
        <f>'Output| DNSP'!BNU8</f>
        <v>0</v>
      </c>
      <c r="BNW31" s="5">
        <f>'Output| DNSP'!BNV8</f>
        <v>0</v>
      </c>
      <c r="BNX31" s="5">
        <f>'Output| DNSP'!BNW8</f>
        <v>0</v>
      </c>
      <c r="BNY31" s="5">
        <f>'Output| DNSP'!BNX8</f>
        <v>0</v>
      </c>
      <c r="BNZ31" s="5">
        <f>'Output| DNSP'!BNY8</f>
        <v>0</v>
      </c>
      <c r="BOA31" s="5">
        <f>'Output| DNSP'!BNZ8</f>
        <v>0</v>
      </c>
      <c r="BOB31" s="5">
        <f>'Output| DNSP'!BOA8</f>
        <v>0</v>
      </c>
      <c r="BOC31" s="5">
        <f>'Output| DNSP'!BOB8</f>
        <v>0</v>
      </c>
      <c r="BOD31" s="5">
        <f>'Output| DNSP'!BOC8</f>
        <v>0</v>
      </c>
      <c r="BOE31" s="5">
        <f>'Output| DNSP'!BOD8</f>
        <v>0</v>
      </c>
      <c r="BOF31" s="5">
        <f>'Output| DNSP'!BOE8</f>
        <v>0</v>
      </c>
      <c r="BOG31" s="5">
        <f>'Output| DNSP'!BOF8</f>
        <v>0</v>
      </c>
      <c r="BOH31" s="5">
        <f>'Output| DNSP'!BOG8</f>
        <v>0</v>
      </c>
      <c r="BOI31" s="5">
        <f>'Output| DNSP'!BOH8</f>
        <v>0</v>
      </c>
      <c r="BOJ31" s="5">
        <f>'Output| DNSP'!BOI8</f>
        <v>0</v>
      </c>
      <c r="BOK31" s="5">
        <f>'Output| DNSP'!BOJ8</f>
        <v>0</v>
      </c>
      <c r="BOL31" s="5">
        <f>'Output| DNSP'!BOK8</f>
        <v>0</v>
      </c>
      <c r="BOM31" s="5">
        <f>'Output| DNSP'!BOL8</f>
        <v>0</v>
      </c>
      <c r="BON31" s="5">
        <f>'Output| DNSP'!BOM8</f>
        <v>0</v>
      </c>
      <c r="BOO31" s="5">
        <f>'Output| DNSP'!BON8</f>
        <v>0</v>
      </c>
      <c r="BOP31" s="5">
        <f>'Output| DNSP'!BOO8</f>
        <v>0</v>
      </c>
      <c r="BOQ31" s="5">
        <f>'Output| DNSP'!BOP8</f>
        <v>0</v>
      </c>
      <c r="BOR31" s="5">
        <f>'Output| DNSP'!BOQ8</f>
        <v>0</v>
      </c>
      <c r="BOS31" s="5">
        <f>'Output| DNSP'!BOR8</f>
        <v>0</v>
      </c>
      <c r="BOT31" s="5">
        <f>'Output| DNSP'!BOS8</f>
        <v>0</v>
      </c>
      <c r="BOU31" s="5">
        <f>'Output| DNSP'!BOT8</f>
        <v>0</v>
      </c>
      <c r="BOV31" s="5">
        <f>'Output| DNSP'!BOU8</f>
        <v>0</v>
      </c>
      <c r="BOW31" s="5">
        <f>'Output| DNSP'!BOV8</f>
        <v>0</v>
      </c>
      <c r="BOX31" s="5">
        <f>'Output| DNSP'!BOW8</f>
        <v>0</v>
      </c>
      <c r="BOY31" s="5">
        <f>'Output| DNSP'!BOX8</f>
        <v>0</v>
      </c>
      <c r="BOZ31" s="5">
        <f>'Output| DNSP'!BOY8</f>
        <v>0</v>
      </c>
      <c r="BPA31" s="5">
        <f>'Output| DNSP'!BOZ8</f>
        <v>0</v>
      </c>
      <c r="BPB31" s="5">
        <f>'Output| DNSP'!BPA8</f>
        <v>0</v>
      </c>
      <c r="BPC31" s="5">
        <f>'Output| DNSP'!BPB8</f>
        <v>0</v>
      </c>
      <c r="BPD31" s="5">
        <f>'Output| DNSP'!BPC8</f>
        <v>0</v>
      </c>
      <c r="BPE31" s="5">
        <f>'Output| DNSP'!BPD8</f>
        <v>0</v>
      </c>
      <c r="BPF31" s="5">
        <f>'Output| DNSP'!BPE8</f>
        <v>0</v>
      </c>
      <c r="BPG31" s="5">
        <f>'Output| DNSP'!BPF8</f>
        <v>0</v>
      </c>
      <c r="BPH31" s="5">
        <f>'Output| DNSP'!BPG8</f>
        <v>0</v>
      </c>
      <c r="BPI31" s="5">
        <f>'Output| DNSP'!BPH8</f>
        <v>0</v>
      </c>
      <c r="BPJ31" s="5">
        <f>'Output| DNSP'!BPI8</f>
        <v>0</v>
      </c>
      <c r="BPK31" s="5">
        <f>'Output| DNSP'!BPJ8</f>
        <v>0</v>
      </c>
      <c r="BPL31" s="5">
        <f>'Output| DNSP'!BPK8</f>
        <v>0</v>
      </c>
      <c r="BPM31" s="5">
        <f>'Output| DNSP'!BPL8</f>
        <v>0</v>
      </c>
      <c r="BPN31" s="5">
        <f>'Output| DNSP'!BPM8</f>
        <v>0</v>
      </c>
      <c r="BPO31" s="5">
        <f>'Output| DNSP'!BPN8</f>
        <v>0</v>
      </c>
      <c r="BPP31" s="5">
        <f>'Output| DNSP'!BPO8</f>
        <v>0</v>
      </c>
      <c r="BPQ31" s="5">
        <f>'Output| DNSP'!BPP8</f>
        <v>0</v>
      </c>
      <c r="BPR31" s="5">
        <f>'Output| DNSP'!BPQ8</f>
        <v>0</v>
      </c>
      <c r="BPS31" s="5">
        <f>'Output| DNSP'!BPR8</f>
        <v>0</v>
      </c>
      <c r="BPT31" s="5">
        <f>'Output| DNSP'!BPS8</f>
        <v>0</v>
      </c>
      <c r="BPU31" s="5">
        <f>'Output| DNSP'!BPT8</f>
        <v>0</v>
      </c>
      <c r="BPV31" s="5">
        <f>'Output| DNSP'!BPU8</f>
        <v>0</v>
      </c>
      <c r="BPW31" s="5">
        <f>'Output| DNSP'!BPV8</f>
        <v>0</v>
      </c>
      <c r="BPX31" s="5">
        <f>'Output| DNSP'!BPW8</f>
        <v>0</v>
      </c>
      <c r="BPY31" s="5">
        <f>'Output| DNSP'!BPX8</f>
        <v>0</v>
      </c>
      <c r="BPZ31" s="5">
        <f>'Output| DNSP'!BPY8</f>
        <v>0</v>
      </c>
      <c r="BQA31" s="5">
        <f>'Output| DNSP'!BPZ8</f>
        <v>0</v>
      </c>
      <c r="BQB31" s="5">
        <f>'Output| DNSP'!BQA8</f>
        <v>0</v>
      </c>
      <c r="BQC31" s="5">
        <f>'Output| DNSP'!BQB8</f>
        <v>0</v>
      </c>
      <c r="BQD31" s="5">
        <f>'Output| DNSP'!BQC8</f>
        <v>0</v>
      </c>
      <c r="BQE31" s="5">
        <f>'Output| DNSP'!BQD8</f>
        <v>0</v>
      </c>
      <c r="BQF31" s="5">
        <f>'Output| DNSP'!BQE8</f>
        <v>0</v>
      </c>
      <c r="BQG31" s="5">
        <f>'Output| DNSP'!BQF8</f>
        <v>0</v>
      </c>
      <c r="BQH31" s="5">
        <f>'Output| DNSP'!BQG8</f>
        <v>0</v>
      </c>
      <c r="BQI31" s="5">
        <f>'Output| DNSP'!BQH8</f>
        <v>0</v>
      </c>
      <c r="BQJ31" s="5">
        <f>'Output| DNSP'!BQI8</f>
        <v>0</v>
      </c>
      <c r="BQK31" s="5">
        <f>'Output| DNSP'!BQJ8</f>
        <v>0</v>
      </c>
      <c r="BQL31" s="5">
        <f>'Output| DNSP'!BQK8</f>
        <v>0</v>
      </c>
      <c r="BQM31" s="5">
        <f>'Output| DNSP'!BQL8</f>
        <v>0</v>
      </c>
      <c r="BQN31" s="5">
        <f>'Output| DNSP'!BQM8</f>
        <v>0</v>
      </c>
      <c r="BQO31" s="5">
        <f>'Output| DNSP'!BQN8</f>
        <v>0</v>
      </c>
      <c r="BQP31" s="5">
        <f>'Output| DNSP'!BQO8</f>
        <v>0</v>
      </c>
      <c r="BQQ31" s="5">
        <f>'Output| DNSP'!BQP8</f>
        <v>0</v>
      </c>
      <c r="BQR31" s="5">
        <f>'Output| DNSP'!BQQ8</f>
        <v>0</v>
      </c>
      <c r="BQS31" s="5">
        <f>'Output| DNSP'!BQR8</f>
        <v>0</v>
      </c>
      <c r="BQT31" s="5">
        <f>'Output| DNSP'!BQS8</f>
        <v>0</v>
      </c>
      <c r="BQU31" s="5">
        <f>'Output| DNSP'!BQT8</f>
        <v>0</v>
      </c>
      <c r="BQV31" s="5">
        <f>'Output| DNSP'!BQU8</f>
        <v>0</v>
      </c>
      <c r="BQW31" s="5">
        <f>'Output| DNSP'!BQV8</f>
        <v>0</v>
      </c>
      <c r="BQX31" s="5">
        <f>'Output| DNSP'!BQW8</f>
        <v>0</v>
      </c>
      <c r="BQY31" s="5">
        <f>'Output| DNSP'!BQX8</f>
        <v>0</v>
      </c>
      <c r="BQZ31" s="5">
        <f>'Output| DNSP'!BQY8</f>
        <v>0</v>
      </c>
      <c r="BRA31" s="5">
        <f>'Output| DNSP'!BQZ8</f>
        <v>0</v>
      </c>
      <c r="BRB31" s="5">
        <f>'Output| DNSP'!BRA8</f>
        <v>0</v>
      </c>
      <c r="BRC31" s="5">
        <f>'Output| DNSP'!BRB8</f>
        <v>0</v>
      </c>
      <c r="BRD31" s="5">
        <f>'Output| DNSP'!BRC8</f>
        <v>0</v>
      </c>
      <c r="BRE31" s="5">
        <f>'Output| DNSP'!BRD8</f>
        <v>0</v>
      </c>
      <c r="BRF31" s="5">
        <f>'Output| DNSP'!BRE8</f>
        <v>0</v>
      </c>
      <c r="BRG31" s="5">
        <f>'Output| DNSP'!BRF8</f>
        <v>0</v>
      </c>
      <c r="BRH31" s="5">
        <f>'Output| DNSP'!BRG8</f>
        <v>0</v>
      </c>
      <c r="BRI31" s="5">
        <f>'Output| DNSP'!BRH8</f>
        <v>0</v>
      </c>
      <c r="BRJ31" s="5">
        <f>'Output| DNSP'!BRI8</f>
        <v>0</v>
      </c>
      <c r="BRK31" s="5">
        <f>'Output| DNSP'!BRJ8</f>
        <v>0</v>
      </c>
      <c r="BRL31" s="5">
        <f>'Output| DNSP'!BRK8</f>
        <v>0</v>
      </c>
      <c r="BRM31" s="5">
        <f>'Output| DNSP'!BRL8</f>
        <v>0</v>
      </c>
      <c r="BRN31" s="5">
        <f>'Output| DNSP'!BRM8</f>
        <v>0</v>
      </c>
      <c r="BRO31" s="5">
        <f>'Output| DNSP'!BRN8</f>
        <v>0</v>
      </c>
      <c r="BRP31" s="5">
        <f>'Output| DNSP'!BRO8</f>
        <v>0</v>
      </c>
      <c r="BRQ31" s="5">
        <f>'Output| DNSP'!BRP8</f>
        <v>0</v>
      </c>
      <c r="BRR31" s="5">
        <f>'Output| DNSP'!BRQ8</f>
        <v>0</v>
      </c>
      <c r="BRS31" s="5">
        <f>'Output| DNSP'!BRR8</f>
        <v>0</v>
      </c>
      <c r="BRT31" s="5">
        <f>'Output| DNSP'!BRS8</f>
        <v>0</v>
      </c>
      <c r="BRU31" s="5">
        <f>'Output| DNSP'!BRT8</f>
        <v>0</v>
      </c>
      <c r="BRV31" s="5">
        <f>'Output| DNSP'!BRU8</f>
        <v>0</v>
      </c>
      <c r="BRW31" s="5">
        <f>'Output| DNSP'!BRV8</f>
        <v>0</v>
      </c>
      <c r="BRX31" s="5">
        <f>'Output| DNSP'!BRW8</f>
        <v>0</v>
      </c>
      <c r="BRY31" s="5">
        <f>'Output| DNSP'!BRX8</f>
        <v>0</v>
      </c>
      <c r="BRZ31" s="5">
        <f>'Output| DNSP'!BRY8</f>
        <v>0</v>
      </c>
      <c r="BSA31" s="5">
        <f>'Output| DNSP'!BRZ8</f>
        <v>0</v>
      </c>
      <c r="BSB31" s="5">
        <f>'Output| DNSP'!BSA8</f>
        <v>0</v>
      </c>
      <c r="BSC31" s="5">
        <f>'Output| DNSP'!BSB8</f>
        <v>0</v>
      </c>
      <c r="BSD31" s="5">
        <f>'Output| DNSP'!BSC8</f>
        <v>0</v>
      </c>
      <c r="BSE31" s="5">
        <f>'Output| DNSP'!BSD8</f>
        <v>0</v>
      </c>
      <c r="BSF31" s="5">
        <f>'Output| DNSP'!BSE8</f>
        <v>0</v>
      </c>
      <c r="BSG31" s="5">
        <f>'Output| DNSP'!BSF8</f>
        <v>0</v>
      </c>
      <c r="BSH31" s="5">
        <f>'Output| DNSP'!BSG8</f>
        <v>0</v>
      </c>
      <c r="BSI31" s="5">
        <f>'Output| DNSP'!BSH8</f>
        <v>0</v>
      </c>
      <c r="BSJ31" s="5">
        <f>'Output| DNSP'!BSI8</f>
        <v>0</v>
      </c>
      <c r="BSK31" s="5">
        <f>'Output| DNSP'!BSJ8</f>
        <v>0</v>
      </c>
      <c r="BSL31" s="5">
        <f>'Output| DNSP'!BSK8</f>
        <v>0</v>
      </c>
      <c r="BSM31" s="5">
        <f>'Output| DNSP'!BSL8</f>
        <v>0</v>
      </c>
      <c r="BSN31" s="5">
        <f>'Output| DNSP'!BSM8</f>
        <v>0</v>
      </c>
      <c r="BSO31" s="5">
        <f>'Output| DNSP'!BSN8</f>
        <v>0</v>
      </c>
      <c r="BSP31" s="5">
        <f>'Output| DNSP'!BSO8</f>
        <v>0</v>
      </c>
      <c r="BSQ31" s="5">
        <f>'Output| DNSP'!BSP8</f>
        <v>0</v>
      </c>
      <c r="BSR31" s="5">
        <f>'Output| DNSP'!BSQ8</f>
        <v>0</v>
      </c>
      <c r="BSS31" s="5">
        <f>'Output| DNSP'!BSR8</f>
        <v>0</v>
      </c>
      <c r="BST31" s="5">
        <f>'Output| DNSP'!BSS8</f>
        <v>0</v>
      </c>
      <c r="BSU31" s="5">
        <f>'Output| DNSP'!BST8</f>
        <v>0</v>
      </c>
      <c r="BSV31" s="5">
        <f>'Output| DNSP'!BSU8</f>
        <v>0</v>
      </c>
      <c r="BSW31" s="5">
        <f>'Output| DNSP'!BSV8</f>
        <v>0</v>
      </c>
      <c r="BSX31" s="5">
        <f>'Output| DNSP'!BSW8</f>
        <v>0</v>
      </c>
      <c r="BSY31" s="5">
        <f>'Output| DNSP'!BSX8</f>
        <v>0</v>
      </c>
      <c r="BSZ31" s="5">
        <f>'Output| DNSP'!BSY8</f>
        <v>0</v>
      </c>
      <c r="BTA31" s="5">
        <f>'Output| DNSP'!BSZ8</f>
        <v>0</v>
      </c>
      <c r="BTB31" s="5">
        <f>'Output| DNSP'!BTA8</f>
        <v>0</v>
      </c>
      <c r="BTC31" s="5">
        <f>'Output| DNSP'!BTB8</f>
        <v>0</v>
      </c>
      <c r="BTD31" s="5">
        <f>'Output| DNSP'!BTC8</f>
        <v>0</v>
      </c>
      <c r="BTE31" s="5">
        <f>'Output| DNSP'!BTD8</f>
        <v>0</v>
      </c>
      <c r="BTF31" s="5">
        <f>'Output| DNSP'!BTE8</f>
        <v>0</v>
      </c>
      <c r="BTG31" s="5">
        <f>'Output| DNSP'!BTF8</f>
        <v>0</v>
      </c>
      <c r="BTH31" s="5">
        <f>'Output| DNSP'!BTG8</f>
        <v>0</v>
      </c>
      <c r="BTI31" s="5">
        <f>'Output| DNSP'!BTH8</f>
        <v>0</v>
      </c>
      <c r="BTJ31" s="5">
        <f>'Output| DNSP'!BTI8</f>
        <v>0</v>
      </c>
      <c r="BTK31" s="5">
        <f>'Output| DNSP'!BTJ8</f>
        <v>0</v>
      </c>
      <c r="BTL31" s="5">
        <f>'Output| DNSP'!BTK8</f>
        <v>0</v>
      </c>
      <c r="BTM31" s="5">
        <f>'Output| DNSP'!BTL8</f>
        <v>0</v>
      </c>
      <c r="BTN31" s="5">
        <f>'Output| DNSP'!BTM8</f>
        <v>0</v>
      </c>
      <c r="BTO31" s="5">
        <f>'Output| DNSP'!BTN8</f>
        <v>0</v>
      </c>
      <c r="BTP31" s="5">
        <f>'Output| DNSP'!BTO8</f>
        <v>0</v>
      </c>
      <c r="BTQ31" s="5">
        <f>'Output| DNSP'!BTP8</f>
        <v>0</v>
      </c>
      <c r="BTR31" s="5">
        <f>'Output| DNSP'!BTQ8</f>
        <v>0</v>
      </c>
      <c r="BTS31" s="5">
        <f>'Output| DNSP'!BTR8</f>
        <v>0</v>
      </c>
      <c r="BTT31" s="5">
        <f>'Output| DNSP'!BTS8</f>
        <v>0</v>
      </c>
      <c r="BTU31" s="5">
        <f>'Output| DNSP'!BTT8</f>
        <v>0</v>
      </c>
      <c r="BTV31" s="5">
        <f>'Output| DNSP'!BTU8</f>
        <v>0</v>
      </c>
      <c r="BTW31" s="5">
        <f>'Output| DNSP'!BTV8</f>
        <v>0</v>
      </c>
      <c r="BTX31" s="5">
        <f>'Output| DNSP'!BTW8</f>
        <v>0</v>
      </c>
      <c r="BTY31" s="5">
        <f>'Output| DNSP'!BTX8</f>
        <v>0</v>
      </c>
      <c r="BTZ31" s="5">
        <f>'Output| DNSP'!BTY8</f>
        <v>0</v>
      </c>
      <c r="BUA31" s="5">
        <f>'Output| DNSP'!BTZ8</f>
        <v>0</v>
      </c>
      <c r="BUB31" s="5">
        <f>'Output| DNSP'!BUA8</f>
        <v>0</v>
      </c>
      <c r="BUC31" s="5">
        <f>'Output| DNSP'!BUB8</f>
        <v>0</v>
      </c>
      <c r="BUD31" s="5">
        <f>'Output| DNSP'!BUC8</f>
        <v>0</v>
      </c>
      <c r="BUE31" s="5">
        <f>'Output| DNSP'!BUD8</f>
        <v>0</v>
      </c>
      <c r="BUF31" s="5">
        <f>'Output| DNSP'!BUE8</f>
        <v>0</v>
      </c>
      <c r="BUG31" s="5">
        <f>'Output| DNSP'!BUF8</f>
        <v>0</v>
      </c>
      <c r="BUH31" s="5">
        <f>'Output| DNSP'!BUG8</f>
        <v>0</v>
      </c>
      <c r="BUI31" s="5">
        <f>'Output| DNSP'!BUH8</f>
        <v>0</v>
      </c>
      <c r="BUJ31" s="5">
        <f>'Output| DNSP'!BUI8</f>
        <v>0</v>
      </c>
      <c r="BUK31" s="5">
        <f>'Output| DNSP'!BUJ8</f>
        <v>0</v>
      </c>
      <c r="BUL31" s="5">
        <f>'Output| DNSP'!BUK8</f>
        <v>0</v>
      </c>
      <c r="BUM31" s="5">
        <f>'Output| DNSP'!BUL8</f>
        <v>0</v>
      </c>
      <c r="BUN31" s="5">
        <f>'Output| DNSP'!BUM8</f>
        <v>0</v>
      </c>
      <c r="BUO31" s="5">
        <f>'Output| DNSP'!BUN8</f>
        <v>0</v>
      </c>
      <c r="BUP31" s="5">
        <f>'Output| DNSP'!BUO8</f>
        <v>0</v>
      </c>
      <c r="BUQ31" s="5">
        <f>'Output| DNSP'!BUP8</f>
        <v>0</v>
      </c>
      <c r="BUR31" s="5">
        <f>'Output| DNSP'!BUQ8</f>
        <v>0</v>
      </c>
      <c r="BUS31" s="5">
        <f>'Output| DNSP'!BUR8</f>
        <v>0</v>
      </c>
      <c r="BUT31" s="5">
        <f>'Output| DNSP'!BUS8</f>
        <v>0</v>
      </c>
      <c r="BUU31" s="5">
        <f>'Output| DNSP'!BUT8</f>
        <v>0</v>
      </c>
      <c r="BUV31" s="5">
        <f>'Output| DNSP'!BUU8</f>
        <v>0</v>
      </c>
      <c r="BUW31" s="5">
        <f>'Output| DNSP'!BUV8</f>
        <v>0</v>
      </c>
      <c r="BUX31" s="5">
        <f>'Output| DNSP'!BUW8</f>
        <v>0</v>
      </c>
      <c r="BUY31" s="5">
        <f>'Output| DNSP'!BUX8</f>
        <v>0</v>
      </c>
      <c r="BUZ31" s="5">
        <f>'Output| DNSP'!BUY8</f>
        <v>0</v>
      </c>
      <c r="BVA31" s="5">
        <f>'Output| DNSP'!BUZ8</f>
        <v>0</v>
      </c>
      <c r="BVB31" s="5">
        <f>'Output| DNSP'!BVA8</f>
        <v>0</v>
      </c>
      <c r="BVC31" s="5">
        <f>'Output| DNSP'!BVB8</f>
        <v>0</v>
      </c>
      <c r="BVD31" s="5">
        <f>'Output| DNSP'!BVC8</f>
        <v>0</v>
      </c>
      <c r="BVE31" s="5">
        <f>'Output| DNSP'!BVD8</f>
        <v>0</v>
      </c>
      <c r="BVF31" s="5">
        <f>'Output| DNSP'!BVE8</f>
        <v>0</v>
      </c>
      <c r="BVG31" s="5">
        <f>'Output| DNSP'!BVF8</f>
        <v>0</v>
      </c>
      <c r="BVH31" s="5">
        <f>'Output| DNSP'!BVG8</f>
        <v>0</v>
      </c>
      <c r="BVI31" s="5">
        <f>'Output| DNSP'!BVH8</f>
        <v>0</v>
      </c>
      <c r="BVJ31" s="5">
        <f>'Output| DNSP'!BVI8</f>
        <v>0</v>
      </c>
      <c r="BVK31" s="5">
        <f>'Output| DNSP'!BVJ8</f>
        <v>0</v>
      </c>
      <c r="BVL31" s="5">
        <f>'Output| DNSP'!BVK8</f>
        <v>0</v>
      </c>
      <c r="BVM31" s="5">
        <f>'Output| DNSP'!BVL8</f>
        <v>0</v>
      </c>
      <c r="BVN31" s="5">
        <f>'Output| DNSP'!BVM8</f>
        <v>0</v>
      </c>
      <c r="BVO31" s="5">
        <f>'Output| DNSP'!BVN8</f>
        <v>0</v>
      </c>
      <c r="BVP31" s="5">
        <f>'Output| DNSP'!BVO8</f>
        <v>0</v>
      </c>
      <c r="BVQ31" s="5">
        <f>'Output| DNSP'!BVP8</f>
        <v>0</v>
      </c>
      <c r="BVR31" s="5">
        <f>'Output| DNSP'!BVQ8</f>
        <v>0</v>
      </c>
      <c r="BVS31" s="5">
        <f>'Output| DNSP'!BVR8</f>
        <v>0</v>
      </c>
      <c r="BVT31" s="5">
        <f>'Output| DNSP'!BVS8</f>
        <v>0</v>
      </c>
      <c r="BVU31" s="5">
        <f>'Output| DNSP'!BVT8</f>
        <v>0</v>
      </c>
      <c r="BVV31" s="5">
        <f>'Output| DNSP'!BVU8</f>
        <v>0</v>
      </c>
      <c r="BVW31" s="5">
        <f>'Output| DNSP'!BVV8</f>
        <v>0</v>
      </c>
      <c r="BVX31" s="5">
        <f>'Output| DNSP'!BVW8</f>
        <v>0</v>
      </c>
      <c r="BVY31" s="5">
        <f>'Output| DNSP'!BVX8</f>
        <v>0</v>
      </c>
      <c r="BVZ31" s="5">
        <f>'Output| DNSP'!BVY8</f>
        <v>0</v>
      </c>
      <c r="BWA31" s="5">
        <f>'Output| DNSP'!BVZ8</f>
        <v>0</v>
      </c>
      <c r="BWB31" s="5">
        <f>'Output| DNSP'!BWA8</f>
        <v>0</v>
      </c>
      <c r="BWC31" s="5">
        <f>'Output| DNSP'!BWB8</f>
        <v>0</v>
      </c>
      <c r="BWD31" s="5">
        <f>'Output| DNSP'!BWC8</f>
        <v>0</v>
      </c>
      <c r="BWE31" s="5">
        <f>'Output| DNSP'!BWD8</f>
        <v>0</v>
      </c>
      <c r="BWF31" s="5">
        <f>'Output| DNSP'!BWE8</f>
        <v>0</v>
      </c>
      <c r="BWG31" s="5">
        <f>'Output| DNSP'!BWF8</f>
        <v>0</v>
      </c>
      <c r="BWH31" s="5">
        <f>'Output| DNSP'!BWG8</f>
        <v>0</v>
      </c>
      <c r="BWI31" s="5">
        <f>'Output| DNSP'!BWH8</f>
        <v>0</v>
      </c>
      <c r="BWJ31" s="5">
        <f>'Output| DNSP'!BWI8</f>
        <v>0</v>
      </c>
      <c r="BWK31" s="5">
        <f>'Output| DNSP'!BWJ8</f>
        <v>0</v>
      </c>
      <c r="BWL31" s="5">
        <f>'Output| DNSP'!BWK8</f>
        <v>0</v>
      </c>
      <c r="BWM31" s="5">
        <f>'Output| DNSP'!BWL8</f>
        <v>0</v>
      </c>
      <c r="BWN31" s="5">
        <f>'Output| DNSP'!BWM8</f>
        <v>0</v>
      </c>
      <c r="BWO31" s="5">
        <f>'Output| DNSP'!BWN8</f>
        <v>0</v>
      </c>
      <c r="BWP31" s="5">
        <f>'Output| DNSP'!BWO8</f>
        <v>0</v>
      </c>
      <c r="BWQ31" s="5">
        <f>'Output| DNSP'!BWP8</f>
        <v>0</v>
      </c>
      <c r="BWR31" s="5">
        <f>'Output| DNSP'!BWQ8</f>
        <v>0</v>
      </c>
      <c r="BWS31" s="5">
        <f>'Output| DNSP'!BWR8</f>
        <v>0</v>
      </c>
      <c r="BWT31" s="5">
        <f>'Output| DNSP'!BWS8</f>
        <v>0</v>
      </c>
      <c r="BWU31" s="5">
        <f>'Output| DNSP'!BWT8</f>
        <v>0</v>
      </c>
      <c r="BWV31" s="5">
        <f>'Output| DNSP'!BWU8</f>
        <v>0</v>
      </c>
      <c r="BWW31" s="5">
        <f>'Output| DNSP'!BWV8</f>
        <v>0</v>
      </c>
      <c r="BWX31" s="5">
        <f>'Output| DNSP'!BWW8</f>
        <v>0</v>
      </c>
      <c r="BWY31" s="5">
        <f>'Output| DNSP'!BWX8</f>
        <v>0</v>
      </c>
      <c r="BWZ31" s="5">
        <f>'Output| DNSP'!BWY8</f>
        <v>0</v>
      </c>
      <c r="BXA31" s="5">
        <f>'Output| DNSP'!BWZ8</f>
        <v>0</v>
      </c>
      <c r="BXB31" s="5">
        <f>'Output| DNSP'!BXA8</f>
        <v>0</v>
      </c>
      <c r="BXC31" s="5">
        <f>'Output| DNSP'!BXB8</f>
        <v>0</v>
      </c>
      <c r="BXD31" s="5">
        <f>'Output| DNSP'!BXC8</f>
        <v>0</v>
      </c>
      <c r="BXE31" s="5">
        <f>'Output| DNSP'!BXD8</f>
        <v>0</v>
      </c>
      <c r="BXF31" s="5">
        <f>'Output| DNSP'!BXE8</f>
        <v>0</v>
      </c>
      <c r="BXG31" s="5">
        <f>'Output| DNSP'!BXF8</f>
        <v>0</v>
      </c>
      <c r="BXH31" s="5">
        <f>'Output| DNSP'!BXG8</f>
        <v>0</v>
      </c>
      <c r="BXI31" s="5">
        <f>'Output| DNSP'!BXH8</f>
        <v>0</v>
      </c>
      <c r="BXJ31" s="5">
        <f>'Output| DNSP'!BXI8</f>
        <v>0</v>
      </c>
      <c r="BXK31" s="5">
        <f>'Output| DNSP'!BXJ8</f>
        <v>0</v>
      </c>
      <c r="BXL31" s="5">
        <f>'Output| DNSP'!BXK8</f>
        <v>0</v>
      </c>
      <c r="BXM31" s="5">
        <f>'Output| DNSP'!BXL8</f>
        <v>0</v>
      </c>
      <c r="BXN31" s="5">
        <f>'Output| DNSP'!BXM8</f>
        <v>0</v>
      </c>
      <c r="BXO31" s="5">
        <f>'Output| DNSP'!BXN8</f>
        <v>0</v>
      </c>
      <c r="BXP31" s="5">
        <f>'Output| DNSP'!BXO8</f>
        <v>0</v>
      </c>
      <c r="BXQ31" s="5">
        <f>'Output| DNSP'!BXP8</f>
        <v>0</v>
      </c>
      <c r="BXR31" s="5">
        <f>'Output| DNSP'!BXQ8</f>
        <v>0</v>
      </c>
      <c r="BXS31" s="5">
        <f>'Output| DNSP'!BXR8</f>
        <v>0</v>
      </c>
      <c r="BXT31" s="5">
        <f>'Output| DNSP'!BXS8</f>
        <v>0</v>
      </c>
      <c r="BXU31" s="5">
        <f>'Output| DNSP'!BXT8</f>
        <v>0</v>
      </c>
      <c r="BXV31" s="5">
        <f>'Output| DNSP'!BXU8</f>
        <v>0</v>
      </c>
      <c r="BXW31" s="5">
        <f>'Output| DNSP'!BXV8</f>
        <v>0</v>
      </c>
      <c r="BXX31" s="5">
        <f>'Output| DNSP'!BXW8</f>
        <v>0</v>
      </c>
      <c r="BXY31" s="5">
        <f>'Output| DNSP'!BXX8</f>
        <v>0</v>
      </c>
      <c r="BXZ31" s="5">
        <f>'Output| DNSP'!BXY8</f>
        <v>0</v>
      </c>
      <c r="BYA31" s="5">
        <f>'Output| DNSP'!BXZ8</f>
        <v>0</v>
      </c>
      <c r="BYB31" s="5">
        <f>'Output| DNSP'!BYA8</f>
        <v>0</v>
      </c>
      <c r="BYC31" s="5">
        <f>'Output| DNSP'!BYB8</f>
        <v>0</v>
      </c>
      <c r="BYD31" s="5">
        <f>'Output| DNSP'!BYC8</f>
        <v>0</v>
      </c>
      <c r="BYE31" s="5">
        <f>'Output| DNSP'!BYD8</f>
        <v>0</v>
      </c>
      <c r="BYF31" s="5">
        <f>'Output| DNSP'!BYE8</f>
        <v>0</v>
      </c>
      <c r="BYG31" s="5">
        <f>'Output| DNSP'!BYF8</f>
        <v>0</v>
      </c>
      <c r="BYH31" s="5">
        <f>'Output| DNSP'!BYG8</f>
        <v>0</v>
      </c>
      <c r="BYI31" s="5">
        <f>'Output| DNSP'!BYH8</f>
        <v>0</v>
      </c>
      <c r="BYJ31" s="5">
        <f>'Output| DNSP'!BYI8</f>
        <v>0</v>
      </c>
      <c r="BYK31" s="5">
        <f>'Output| DNSP'!BYJ8</f>
        <v>0</v>
      </c>
      <c r="BYL31" s="5">
        <f>'Output| DNSP'!BYK8</f>
        <v>0</v>
      </c>
      <c r="BYM31" s="5">
        <f>'Output| DNSP'!BYL8</f>
        <v>0</v>
      </c>
      <c r="BYN31" s="5">
        <f>'Output| DNSP'!BYM8</f>
        <v>0</v>
      </c>
      <c r="BYO31" s="5">
        <f>'Output| DNSP'!BYN8</f>
        <v>0</v>
      </c>
      <c r="BYP31" s="5">
        <f>'Output| DNSP'!BYO8</f>
        <v>0</v>
      </c>
      <c r="BYQ31" s="5">
        <f>'Output| DNSP'!BYP8</f>
        <v>0</v>
      </c>
      <c r="BYR31" s="5">
        <f>'Output| DNSP'!BYQ8</f>
        <v>0</v>
      </c>
      <c r="BYS31" s="5">
        <f>'Output| DNSP'!BYR8</f>
        <v>0</v>
      </c>
      <c r="BYT31" s="5">
        <f>'Output| DNSP'!BYS8</f>
        <v>0</v>
      </c>
      <c r="BYU31" s="5">
        <f>'Output| DNSP'!BYT8</f>
        <v>0</v>
      </c>
      <c r="BYV31" s="5">
        <f>'Output| DNSP'!BYU8</f>
        <v>0</v>
      </c>
      <c r="BYW31" s="5">
        <f>'Output| DNSP'!BYV8</f>
        <v>0</v>
      </c>
      <c r="BYX31" s="5">
        <f>'Output| DNSP'!BYW8</f>
        <v>0</v>
      </c>
      <c r="BYY31" s="5">
        <f>'Output| DNSP'!BYX8</f>
        <v>0</v>
      </c>
      <c r="BYZ31" s="5">
        <f>'Output| DNSP'!BYY8</f>
        <v>0</v>
      </c>
      <c r="BZA31" s="5">
        <f>'Output| DNSP'!BYZ8</f>
        <v>0</v>
      </c>
      <c r="BZB31" s="5">
        <f>'Output| DNSP'!BZA8</f>
        <v>0</v>
      </c>
      <c r="BZC31" s="5">
        <f>'Output| DNSP'!BZB8</f>
        <v>0</v>
      </c>
      <c r="BZD31" s="5">
        <f>'Output| DNSP'!BZC8</f>
        <v>0</v>
      </c>
      <c r="BZE31" s="5">
        <f>'Output| DNSP'!BZD8</f>
        <v>0</v>
      </c>
      <c r="BZF31" s="5">
        <f>'Output| DNSP'!BZE8</f>
        <v>0</v>
      </c>
      <c r="BZG31" s="5">
        <f>'Output| DNSP'!BZF8</f>
        <v>0</v>
      </c>
      <c r="BZH31" s="5">
        <f>'Output| DNSP'!BZG8</f>
        <v>0</v>
      </c>
      <c r="BZI31" s="5">
        <f>'Output| DNSP'!BZH8</f>
        <v>0</v>
      </c>
      <c r="BZJ31" s="5">
        <f>'Output| DNSP'!BZI8</f>
        <v>0</v>
      </c>
      <c r="BZK31" s="5">
        <f>'Output| DNSP'!BZJ8</f>
        <v>0</v>
      </c>
      <c r="BZL31" s="5">
        <f>'Output| DNSP'!BZK8</f>
        <v>0</v>
      </c>
      <c r="BZM31" s="5">
        <f>'Output| DNSP'!BZL8</f>
        <v>0</v>
      </c>
      <c r="BZN31" s="5">
        <f>'Output| DNSP'!BZM8</f>
        <v>0</v>
      </c>
      <c r="BZO31" s="5">
        <f>'Output| DNSP'!BZN8</f>
        <v>0</v>
      </c>
      <c r="BZP31" s="5">
        <f>'Output| DNSP'!BZO8</f>
        <v>0</v>
      </c>
      <c r="BZQ31" s="5">
        <f>'Output| DNSP'!BZP8</f>
        <v>0</v>
      </c>
      <c r="BZR31" s="5">
        <f>'Output| DNSP'!BZQ8</f>
        <v>0</v>
      </c>
      <c r="BZS31" s="5">
        <f>'Output| DNSP'!BZR8</f>
        <v>0</v>
      </c>
      <c r="BZT31" s="5">
        <f>'Output| DNSP'!BZS8</f>
        <v>0</v>
      </c>
      <c r="BZU31" s="5">
        <f>'Output| DNSP'!BZT8</f>
        <v>0</v>
      </c>
      <c r="BZV31" s="5">
        <f>'Output| DNSP'!BZU8</f>
        <v>0</v>
      </c>
      <c r="BZW31" s="5">
        <f>'Output| DNSP'!BZV8</f>
        <v>0</v>
      </c>
      <c r="BZX31" s="5">
        <f>'Output| DNSP'!BZW8</f>
        <v>0</v>
      </c>
      <c r="BZY31" s="5">
        <f>'Output| DNSP'!BZX8</f>
        <v>0</v>
      </c>
      <c r="BZZ31" s="5">
        <f>'Output| DNSP'!BZY8</f>
        <v>0</v>
      </c>
      <c r="CAA31" s="5">
        <f>'Output| DNSP'!BZZ8</f>
        <v>0</v>
      </c>
      <c r="CAB31" s="5">
        <f>'Output| DNSP'!CAA8</f>
        <v>0</v>
      </c>
      <c r="CAC31" s="5">
        <f>'Output| DNSP'!CAB8</f>
        <v>0</v>
      </c>
      <c r="CAD31" s="5">
        <f>'Output| DNSP'!CAC8</f>
        <v>0</v>
      </c>
      <c r="CAE31" s="5">
        <f>'Output| DNSP'!CAD8</f>
        <v>0</v>
      </c>
      <c r="CAF31" s="5">
        <f>'Output| DNSP'!CAE8</f>
        <v>0</v>
      </c>
      <c r="CAG31" s="5">
        <f>'Output| DNSP'!CAF8</f>
        <v>0</v>
      </c>
      <c r="CAH31" s="5">
        <f>'Output| DNSP'!CAG8</f>
        <v>0</v>
      </c>
      <c r="CAI31" s="5">
        <f>'Output| DNSP'!CAH8</f>
        <v>0</v>
      </c>
      <c r="CAJ31" s="5">
        <f>'Output| DNSP'!CAI8</f>
        <v>0</v>
      </c>
      <c r="CAK31" s="5">
        <f>'Output| DNSP'!CAJ8</f>
        <v>0</v>
      </c>
      <c r="CAL31" s="5">
        <f>'Output| DNSP'!CAK8</f>
        <v>0</v>
      </c>
      <c r="CAM31" s="5">
        <f>'Output| DNSP'!CAL8</f>
        <v>0</v>
      </c>
      <c r="CAN31" s="5">
        <f>'Output| DNSP'!CAM8</f>
        <v>0</v>
      </c>
      <c r="CAO31" s="5">
        <f>'Output| DNSP'!CAN8</f>
        <v>0</v>
      </c>
      <c r="CAP31" s="5">
        <f>'Output| DNSP'!CAO8</f>
        <v>0</v>
      </c>
      <c r="CAQ31" s="5">
        <f>'Output| DNSP'!CAP8</f>
        <v>0</v>
      </c>
      <c r="CAR31" s="5">
        <f>'Output| DNSP'!CAQ8</f>
        <v>0</v>
      </c>
      <c r="CAS31" s="5">
        <f>'Output| DNSP'!CAR8</f>
        <v>0</v>
      </c>
      <c r="CAT31" s="5">
        <f>'Output| DNSP'!CAS8</f>
        <v>0</v>
      </c>
      <c r="CAU31" s="5">
        <f>'Output| DNSP'!CAT8</f>
        <v>0</v>
      </c>
      <c r="CAV31" s="5">
        <f>'Output| DNSP'!CAU8</f>
        <v>0</v>
      </c>
      <c r="CAW31" s="5">
        <f>'Output| DNSP'!CAV8</f>
        <v>0</v>
      </c>
      <c r="CAX31" s="5">
        <f>'Output| DNSP'!CAW8</f>
        <v>0</v>
      </c>
      <c r="CAY31" s="5">
        <f>'Output| DNSP'!CAX8</f>
        <v>0</v>
      </c>
      <c r="CAZ31" s="5">
        <f>'Output| DNSP'!CAY8</f>
        <v>0</v>
      </c>
      <c r="CBA31" s="5">
        <f>'Output| DNSP'!CAZ8</f>
        <v>0</v>
      </c>
      <c r="CBB31" s="5">
        <f>'Output| DNSP'!CBA8</f>
        <v>0</v>
      </c>
      <c r="CBC31" s="5">
        <f>'Output| DNSP'!CBB8</f>
        <v>0</v>
      </c>
      <c r="CBD31" s="5">
        <f>'Output| DNSP'!CBC8</f>
        <v>0</v>
      </c>
      <c r="CBE31" s="5">
        <f>'Output| DNSP'!CBD8</f>
        <v>0</v>
      </c>
      <c r="CBF31" s="5">
        <f>'Output| DNSP'!CBE8</f>
        <v>0</v>
      </c>
      <c r="CBG31" s="5">
        <f>'Output| DNSP'!CBF8</f>
        <v>0</v>
      </c>
      <c r="CBH31" s="5">
        <f>'Output| DNSP'!CBG8</f>
        <v>0</v>
      </c>
      <c r="CBI31" s="5">
        <f>'Output| DNSP'!CBH8</f>
        <v>0</v>
      </c>
      <c r="CBJ31" s="5">
        <f>'Output| DNSP'!CBI8</f>
        <v>0</v>
      </c>
      <c r="CBK31" s="5">
        <f>'Output| DNSP'!CBJ8</f>
        <v>0</v>
      </c>
      <c r="CBL31" s="5">
        <f>'Output| DNSP'!CBK8</f>
        <v>0</v>
      </c>
      <c r="CBM31" s="5">
        <f>'Output| DNSP'!CBL8</f>
        <v>0</v>
      </c>
      <c r="CBN31" s="5">
        <f>'Output| DNSP'!CBM8</f>
        <v>0</v>
      </c>
      <c r="CBO31" s="5">
        <f>'Output| DNSP'!CBN8</f>
        <v>0</v>
      </c>
      <c r="CBP31" s="5">
        <f>'Output| DNSP'!CBO8</f>
        <v>0</v>
      </c>
      <c r="CBQ31" s="5">
        <f>'Output| DNSP'!CBP8</f>
        <v>0</v>
      </c>
      <c r="CBR31" s="5">
        <f>'Output| DNSP'!CBQ8</f>
        <v>0</v>
      </c>
      <c r="CBS31" s="5">
        <f>'Output| DNSP'!CBR8</f>
        <v>0</v>
      </c>
      <c r="CBT31" s="5">
        <f>'Output| DNSP'!CBS8</f>
        <v>0</v>
      </c>
      <c r="CBU31" s="5">
        <f>'Output| DNSP'!CBT8</f>
        <v>0</v>
      </c>
      <c r="CBV31" s="5">
        <f>'Output| DNSP'!CBU8</f>
        <v>0</v>
      </c>
      <c r="CBW31" s="5">
        <f>'Output| DNSP'!CBV8</f>
        <v>0</v>
      </c>
      <c r="CBX31" s="5">
        <f>'Output| DNSP'!CBW8</f>
        <v>0</v>
      </c>
      <c r="CBY31" s="5">
        <f>'Output| DNSP'!CBX8</f>
        <v>0</v>
      </c>
      <c r="CBZ31" s="5">
        <f>'Output| DNSP'!CBY8</f>
        <v>0</v>
      </c>
      <c r="CCA31" s="5">
        <f>'Output| DNSP'!CBZ8</f>
        <v>0</v>
      </c>
      <c r="CCB31" s="5">
        <f>'Output| DNSP'!CCA8</f>
        <v>0</v>
      </c>
      <c r="CCC31" s="5">
        <f>'Output| DNSP'!CCB8</f>
        <v>0</v>
      </c>
      <c r="CCD31" s="5">
        <f>'Output| DNSP'!CCC8</f>
        <v>0</v>
      </c>
      <c r="CCE31" s="5">
        <f>'Output| DNSP'!CCD8</f>
        <v>0</v>
      </c>
      <c r="CCF31" s="5">
        <f>'Output| DNSP'!CCE8</f>
        <v>0</v>
      </c>
      <c r="CCG31" s="5">
        <f>'Output| DNSP'!CCF8</f>
        <v>0</v>
      </c>
      <c r="CCH31" s="5">
        <f>'Output| DNSP'!CCG8</f>
        <v>0</v>
      </c>
      <c r="CCI31" s="5">
        <f>'Output| DNSP'!CCH8</f>
        <v>0</v>
      </c>
      <c r="CCJ31" s="5">
        <f>'Output| DNSP'!CCI8</f>
        <v>0</v>
      </c>
      <c r="CCK31" s="5">
        <f>'Output| DNSP'!CCJ8</f>
        <v>0</v>
      </c>
      <c r="CCL31" s="5">
        <f>'Output| DNSP'!CCK8</f>
        <v>0</v>
      </c>
      <c r="CCM31" s="5">
        <f>'Output| DNSP'!CCL8</f>
        <v>0</v>
      </c>
      <c r="CCN31" s="5">
        <f>'Output| DNSP'!CCM8</f>
        <v>0</v>
      </c>
      <c r="CCO31" s="5">
        <f>'Output| DNSP'!CCN8</f>
        <v>0</v>
      </c>
      <c r="CCP31" s="5">
        <f>'Output| DNSP'!CCO8</f>
        <v>0</v>
      </c>
      <c r="CCQ31" s="5">
        <f>'Output| DNSP'!CCP8</f>
        <v>0</v>
      </c>
      <c r="CCR31" s="5">
        <f>'Output| DNSP'!CCQ8</f>
        <v>0</v>
      </c>
      <c r="CCS31" s="5">
        <f>'Output| DNSP'!CCR8</f>
        <v>0</v>
      </c>
      <c r="CCT31" s="5">
        <f>'Output| DNSP'!CCS8</f>
        <v>0</v>
      </c>
      <c r="CCU31" s="5">
        <f>'Output| DNSP'!CCT8</f>
        <v>0</v>
      </c>
      <c r="CCV31" s="5">
        <f>'Output| DNSP'!CCU8</f>
        <v>0</v>
      </c>
      <c r="CCW31" s="5">
        <f>'Output| DNSP'!CCV8</f>
        <v>0</v>
      </c>
      <c r="CCX31" s="5">
        <f>'Output| DNSP'!CCW8</f>
        <v>0</v>
      </c>
      <c r="CCY31" s="5">
        <f>'Output| DNSP'!CCX8</f>
        <v>0</v>
      </c>
      <c r="CCZ31" s="5">
        <f>'Output| DNSP'!CCY8</f>
        <v>0</v>
      </c>
      <c r="CDA31" s="5">
        <f>'Output| DNSP'!CCZ8</f>
        <v>0</v>
      </c>
      <c r="CDB31" s="5">
        <f>'Output| DNSP'!CDA8</f>
        <v>0</v>
      </c>
      <c r="CDC31" s="5">
        <f>'Output| DNSP'!CDB8</f>
        <v>0</v>
      </c>
      <c r="CDD31" s="5">
        <f>'Output| DNSP'!CDC8</f>
        <v>0</v>
      </c>
      <c r="CDE31" s="5">
        <f>'Output| DNSP'!CDD8</f>
        <v>0</v>
      </c>
      <c r="CDF31" s="5">
        <f>'Output| DNSP'!CDE8</f>
        <v>0</v>
      </c>
      <c r="CDG31" s="5">
        <f>'Output| DNSP'!CDF8</f>
        <v>0</v>
      </c>
      <c r="CDH31" s="5">
        <f>'Output| DNSP'!CDG8</f>
        <v>0</v>
      </c>
      <c r="CDI31" s="5">
        <f>'Output| DNSP'!CDH8</f>
        <v>0</v>
      </c>
      <c r="CDJ31" s="5">
        <f>'Output| DNSP'!CDI8</f>
        <v>0</v>
      </c>
      <c r="CDK31" s="5">
        <f>'Output| DNSP'!CDJ8</f>
        <v>0</v>
      </c>
      <c r="CDL31" s="5">
        <f>'Output| DNSP'!CDK8</f>
        <v>0</v>
      </c>
      <c r="CDM31" s="5">
        <f>'Output| DNSP'!CDL8</f>
        <v>0</v>
      </c>
      <c r="CDN31" s="5">
        <f>'Output| DNSP'!CDM8</f>
        <v>0</v>
      </c>
      <c r="CDO31" s="5">
        <f>'Output| DNSP'!CDN8</f>
        <v>0</v>
      </c>
      <c r="CDP31" s="5">
        <f>'Output| DNSP'!CDO8</f>
        <v>0</v>
      </c>
      <c r="CDQ31" s="5">
        <f>'Output| DNSP'!CDP8</f>
        <v>0</v>
      </c>
      <c r="CDR31" s="5">
        <f>'Output| DNSP'!CDQ8</f>
        <v>0</v>
      </c>
      <c r="CDS31" s="5">
        <f>'Output| DNSP'!CDR8</f>
        <v>0</v>
      </c>
      <c r="CDT31" s="5">
        <f>'Output| DNSP'!CDS8</f>
        <v>0</v>
      </c>
      <c r="CDU31" s="5">
        <f>'Output| DNSP'!CDT8</f>
        <v>0</v>
      </c>
      <c r="CDV31" s="5">
        <f>'Output| DNSP'!CDU8</f>
        <v>0</v>
      </c>
      <c r="CDW31" s="5">
        <f>'Output| DNSP'!CDV8</f>
        <v>0</v>
      </c>
      <c r="CDX31" s="5">
        <f>'Output| DNSP'!CDW8</f>
        <v>0</v>
      </c>
      <c r="CDY31" s="5">
        <f>'Output| DNSP'!CDX8</f>
        <v>0</v>
      </c>
      <c r="CDZ31" s="5">
        <f>'Output| DNSP'!CDY8</f>
        <v>0</v>
      </c>
      <c r="CEA31" s="5">
        <f>'Output| DNSP'!CDZ8</f>
        <v>0</v>
      </c>
      <c r="CEB31" s="5">
        <f>'Output| DNSP'!CEA8</f>
        <v>0</v>
      </c>
      <c r="CEC31" s="5">
        <f>'Output| DNSP'!CEB8</f>
        <v>0</v>
      </c>
      <c r="CED31" s="5">
        <f>'Output| DNSP'!CEC8</f>
        <v>0</v>
      </c>
      <c r="CEE31" s="5">
        <f>'Output| DNSP'!CED8</f>
        <v>0</v>
      </c>
      <c r="CEF31" s="5">
        <f>'Output| DNSP'!CEE8</f>
        <v>0</v>
      </c>
      <c r="CEG31" s="5">
        <f>'Output| DNSP'!CEF8</f>
        <v>0</v>
      </c>
      <c r="CEH31" s="5">
        <f>'Output| DNSP'!CEG8</f>
        <v>0</v>
      </c>
      <c r="CEI31" s="5">
        <f>'Output| DNSP'!CEH8</f>
        <v>0</v>
      </c>
      <c r="CEJ31" s="5">
        <f>'Output| DNSP'!CEI8</f>
        <v>0</v>
      </c>
      <c r="CEK31" s="5">
        <f>'Output| DNSP'!CEJ8</f>
        <v>0</v>
      </c>
      <c r="CEL31" s="5">
        <f>'Output| DNSP'!CEK8</f>
        <v>0</v>
      </c>
      <c r="CEM31" s="5">
        <f>'Output| DNSP'!CEL8</f>
        <v>0</v>
      </c>
      <c r="CEN31" s="5">
        <f>'Output| DNSP'!CEM8</f>
        <v>0</v>
      </c>
      <c r="CEO31" s="5">
        <f>'Output| DNSP'!CEN8</f>
        <v>0</v>
      </c>
      <c r="CEP31" s="5">
        <f>'Output| DNSP'!CEO8</f>
        <v>0</v>
      </c>
      <c r="CEQ31" s="5">
        <f>'Output| DNSP'!CEP8</f>
        <v>0</v>
      </c>
      <c r="CER31" s="5">
        <f>'Output| DNSP'!CEQ8</f>
        <v>0</v>
      </c>
      <c r="CES31" s="5">
        <f>'Output| DNSP'!CER8</f>
        <v>0</v>
      </c>
      <c r="CET31" s="5">
        <f>'Output| DNSP'!CES8</f>
        <v>0</v>
      </c>
      <c r="CEU31" s="5">
        <f>'Output| DNSP'!CET8</f>
        <v>0</v>
      </c>
      <c r="CEV31" s="5">
        <f>'Output| DNSP'!CEU8</f>
        <v>0</v>
      </c>
      <c r="CEW31" s="5">
        <f>'Output| DNSP'!CEV8</f>
        <v>0</v>
      </c>
      <c r="CEX31" s="5">
        <f>'Output| DNSP'!CEW8</f>
        <v>0</v>
      </c>
      <c r="CEY31" s="5">
        <f>'Output| DNSP'!CEX8</f>
        <v>0</v>
      </c>
      <c r="CEZ31" s="5">
        <f>'Output| DNSP'!CEY8</f>
        <v>0</v>
      </c>
      <c r="CFA31" s="5">
        <f>'Output| DNSP'!CEZ8</f>
        <v>0</v>
      </c>
      <c r="CFB31" s="5">
        <f>'Output| DNSP'!CFA8</f>
        <v>0</v>
      </c>
      <c r="CFC31" s="5">
        <f>'Output| DNSP'!CFB8</f>
        <v>0</v>
      </c>
      <c r="CFD31" s="5">
        <f>'Output| DNSP'!CFC8</f>
        <v>0</v>
      </c>
      <c r="CFE31" s="5">
        <f>'Output| DNSP'!CFD8</f>
        <v>0</v>
      </c>
      <c r="CFF31" s="5">
        <f>'Output| DNSP'!CFE8</f>
        <v>0</v>
      </c>
      <c r="CFG31" s="5">
        <f>'Output| DNSP'!CFF8</f>
        <v>0</v>
      </c>
      <c r="CFH31" s="5">
        <f>'Output| DNSP'!CFG8</f>
        <v>0</v>
      </c>
      <c r="CFI31" s="5">
        <f>'Output| DNSP'!CFH8</f>
        <v>0</v>
      </c>
      <c r="CFJ31" s="5">
        <f>'Output| DNSP'!CFI8</f>
        <v>0</v>
      </c>
      <c r="CFK31" s="5">
        <f>'Output| DNSP'!CFJ8</f>
        <v>0</v>
      </c>
      <c r="CFL31" s="5">
        <f>'Output| DNSP'!CFK8</f>
        <v>0</v>
      </c>
      <c r="CFM31" s="5">
        <f>'Output| DNSP'!CFL8</f>
        <v>0</v>
      </c>
      <c r="CFN31" s="5">
        <f>'Output| DNSP'!CFM8</f>
        <v>0</v>
      </c>
      <c r="CFO31" s="5">
        <f>'Output| DNSP'!CFN8</f>
        <v>0</v>
      </c>
      <c r="CFP31" s="5">
        <f>'Output| DNSP'!CFO8</f>
        <v>0</v>
      </c>
      <c r="CFQ31" s="5">
        <f>'Output| DNSP'!CFP8</f>
        <v>0</v>
      </c>
      <c r="CFR31" s="5">
        <f>'Output| DNSP'!CFQ8</f>
        <v>0</v>
      </c>
      <c r="CFS31" s="5">
        <f>'Output| DNSP'!CFR8</f>
        <v>0</v>
      </c>
      <c r="CFT31" s="5">
        <f>'Output| DNSP'!CFS8</f>
        <v>0</v>
      </c>
      <c r="CFU31" s="5">
        <f>'Output| DNSP'!CFT8</f>
        <v>0</v>
      </c>
      <c r="CFV31" s="5">
        <f>'Output| DNSP'!CFU8</f>
        <v>0</v>
      </c>
      <c r="CFW31" s="5">
        <f>'Output| DNSP'!CFV8</f>
        <v>0</v>
      </c>
      <c r="CFX31" s="5">
        <f>'Output| DNSP'!CFW8</f>
        <v>0</v>
      </c>
      <c r="CFY31" s="5">
        <f>'Output| DNSP'!CFX8</f>
        <v>0</v>
      </c>
      <c r="CFZ31" s="5">
        <f>'Output| DNSP'!CFY8</f>
        <v>0</v>
      </c>
      <c r="CGA31" s="5">
        <f>'Output| DNSP'!CFZ8</f>
        <v>0</v>
      </c>
      <c r="CGB31" s="5">
        <f>'Output| DNSP'!CGA8</f>
        <v>0</v>
      </c>
      <c r="CGC31" s="5">
        <f>'Output| DNSP'!CGB8</f>
        <v>0</v>
      </c>
      <c r="CGD31" s="5">
        <f>'Output| DNSP'!CGC8</f>
        <v>0</v>
      </c>
      <c r="CGE31" s="5">
        <f>'Output| DNSP'!CGD8</f>
        <v>0</v>
      </c>
      <c r="CGF31" s="5">
        <f>'Output| DNSP'!CGE8</f>
        <v>0</v>
      </c>
      <c r="CGG31" s="5">
        <f>'Output| DNSP'!CGF8</f>
        <v>0</v>
      </c>
      <c r="CGH31" s="5">
        <f>'Output| DNSP'!CGG8</f>
        <v>0</v>
      </c>
      <c r="CGI31" s="5">
        <f>'Output| DNSP'!CGH8</f>
        <v>0</v>
      </c>
      <c r="CGJ31" s="5">
        <f>'Output| DNSP'!CGI8</f>
        <v>0</v>
      </c>
      <c r="CGK31" s="5">
        <f>'Output| DNSP'!CGJ8</f>
        <v>0</v>
      </c>
      <c r="CGL31" s="5">
        <f>'Output| DNSP'!CGK8</f>
        <v>0</v>
      </c>
      <c r="CGM31" s="5">
        <f>'Output| DNSP'!CGL8</f>
        <v>0</v>
      </c>
      <c r="CGN31" s="5">
        <f>'Output| DNSP'!CGM8</f>
        <v>0</v>
      </c>
      <c r="CGO31" s="5">
        <f>'Output| DNSP'!CGN8</f>
        <v>0</v>
      </c>
      <c r="CGP31" s="5">
        <f>'Output| DNSP'!CGO8</f>
        <v>0</v>
      </c>
      <c r="CGQ31" s="5">
        <f>'Output| DNSP'!CGP8</f>
        <v>0</v>
      </c>
      <c r="CGR31" s="5">
        <f>'Output| DNSP'!CGQ8</f>
        <v>0</v>
      </c>
      <c r="CGS31" s="5">
        <f>'Output| DNSP'!CGR8</f>
        <v>0</v>
      </c>
      <c r="CGT31" s="5">
        <f>'Output| DNSP'!CGS8</f>
        <v>0</v>
      </c>
      <c r="CGU31" s="5">
        <f>'Output| DNSP'!CGT8</f>
        <v>0</v>
      </c>
      <c r="CGV31" s="5">
        <f>'Output| DNSP'!CGU8</f>
        <v>0</v>
      </c>
      <c r="CGW31" s="5">
        <f>'Output| DNSP'!CGV8</f>
        <v>0</v>
      </c>
      <c r="CGX31" s="5">
        <f>'Output| DNSP'!CGW8</f>
        <v>0</v>
      </c>
      <c r="CGY31" s="5">
        <f>'Output| DNSP'!CGX8</f>
        <v>0</v>
      </c>
      <c r="CGZ31" s="5">
        <f>'Output| DNSP'!CGY8</f>
        <v>0</v>
      </c>
      <c r="CHA31" s="5">
        <f>'Output| DNSP'!CGZ8</f>
        <v>0</v>
      </c>
      <c r="CHB31" s="5">
        <f>'Output| DNSP'!CHA8</f>
        <v>0</v>
      </c>
      <c r="CHC31" s="5">
        <f>'Output| DNSP'!CHB8</f>
        <v>0</v>
      </c>
      <c r="CHD31" s="5">
        <f>'Output| DNSP'!CHC8</f>
        <v>0</v>
      </c>
      <c r="CHE31" s="5">
        <f>'Output| DNSP'!CHD8</f>
        <v>0</v>
      </c>
      <c r="CHF31" s="5">
        <f>'Output| DNSP'!CHE8</f>
        <v>0</v>
      </c>
      <c r="CHG31" s="5">
        <f>'Output| DNSP'!CHF8</f>
        <v>0</v>
      </c>
      <c r="CHH31" s="5">
        <f>'Output| DNSP'!CHG8</f>
        <v>0</v>
      </c>
      <c r="CHI31" s="5">
        <f>'Output| DNSP'!CHH8</f>
        <v>0</v>
      </c>
      <c r="CHJ31" s="5">
        <f>'Output| DNSP'!CHI8</f>
        <v>0</v>
      </c>
      <c r="CHK31" s="5">
        <f>'Output| DNSP'!CHJ8</f>
        <v>0</v>
      </c>
      <c r="CHL31" s="5">
        <f>'Output| DNSP'!CHK8</f>
        <v>0</v>
      </c>
      <c r="CHM31" s="5">
        <f>'Output| DNSP'!CHL8</f>
        <v>0</v>
      </c>
      <c r="CHN31" s="5">
        <f>'Output| DNSP'!CHM8</f>
        <v>0</v>
      </c>
      <c r="CHO31" s="5">
        <f>'Output| DNSP'!CHN8</f>
        <v>0</v>
      </c>
      <c r="CHP31" s="5">
        <f>'Output| DNSP'!CHO8</f>
        <v>0</v>
      </c>
      <c r="CHQ31" s="5">
        <f>'Output| DNSP'!CHP8</f>
        <v>0</v>
      </c>
      <c r="CHR31" s="5">
        <f>'Output| DNSP'!CHQ8</f>
        <v>0</v>
      </c>
      <c r="CHS31" s="5">
        <f>'Output| DNSP'!CHR8</f>
        <v>0</v>
      </c>
      <c r="CHT31" s="5">
        <f>'Output| DNSP'!CHS8</f>
        <v>0</v>
      </c>
      <c r="CHU31" s="5">
        <f>'Output| DNSP'!CHT8</f>
        <v>0</v>
      </c>
      <c r="CHV31" s="5">
        <f>'Output| DNSP'!CHU8</f>
        <v>0</v>
      </c>
      <c r="CHW31" s="5">
        <f>'Output| DNSP'!CHV8</f>
        <v>0</v>
      </c>
      <c r="CHX31" s="5">
        <f>'Output| DNSP'!CHW8</f>
        <v>0</v>
      </c>
      <c r="CHY31" s="5">
        <f>'Output| DNSP'!CHX8</f>
        <v>0</v>
      </c>
      <c r="CHZ31" s="5">
        <f>'Output| DNSP'!CHY8</f>
        <v>0</v>
      </c>
      <c r="CIA31" s="5">
        <f>'Output| DNSP'!CHZ8</f>
        <v>0</v>
      </c>
      <c r="CIB31" s="5">
        <f>'Output| DNSP'!CIA8</f>
        <v>0</v>
      </c>
      <c r="CIC31" s="5">
        <f>'Output| DNSP'!CIB8</f>
        <v>0</v>
      </c>
      <c r="CID31" s="5">
        <f>'Output| DNSP'!CIC8</f>
        <v>0</v>
      </c>
      <c r="CIE31" s="5">
        <f>'Output| DNSP'!CID8</f>
        <v>0</v>
      </c>
      <c r="CIF31" s="5">
        <f>'Output| DNSP'!CIE8</f>
        <v>0</v>
      </c>
      <c r="CIG31" s="5">
        <f>'Output| DNSP'!CIF8</f>
        <v>0</v>
      </c>
      <c r="CIH31" s="5">
        <f>'Output| DNSP'!CIG8</f>
        <v>0</v>
      </c>
      <c r="CII31" s="5">
        <f>'Output| DNSP'!CIH8</f>
        <v>0</v>
      </c>
      <c r="CIJ31" s="5">
        <f>'Output| DNSP'!CII8</f>
        <v>0</v>
      </c>
      <c r="CIK31" s="5">
        <f>'Output| DNSP'!CIJ8</f>
        <v>0</v>
      </c>
      <c r="CIL31" s="5">
        <f>'Output| DNSP'!CIK8</f>
        <v>0</v>
      </c>
      <c r="CIM31" s="5">
        <f>'Output| DNSP'!CIL8</f>
        <v>0</v>
      </c>
      <c r="CIN31" s="5">
        <f>'Output| DNSP'!CIM8</f>
        <v>0</v>
      </c>
      <c r="CIO31" s="5">
        <f>'Output| DNSP'!CIN8</f>
        <v>0</v>
      </c>
      <c r="CIP31" s="5">
        <f>'Output| DNSP'!CIO8</f>
        <v>0</v>
      </c>
      <c r="CIQ31" s="5">
        <f>'Output| DNSP'!CIP8</f>
        <v>0</v>
      </c>
      <c r="CIR31" s="5">
        <f>'Output| DNSP'!CIQ8</f>
        <v>0</v>
      </c>
      <c r="CIS31" s="5">
        <f>'Output| DNSP'!CIR8</f>
        <v>0</v>
      </c>
      <c r="CIT31" s="5">
        <f>'Output| DNSP'!CIS8</f>
        <v>0</v>
      </c>
      <c r="CIU31" s="5">
        <f>'Output| DNSP'!CIT8</f>
        <v>0</v>
      </c>
      <c r="CIV31" s="5">
        <f>'Output| DNSP'!CIU8</f>
        <v>0</v>
      </c>
      <c r="CIW31" s="5">
        <f>'Output| DNSP'!CIV8</f>
        <v>0</v>
      </c>
      <c r="CIX31" s="5">
        <f>'Output| DNSP'!CIW8</f>
        <v>0</v>
      </c>
      <c r="CIY31" s="5">
        <f>'Output| DNSP'!CIX8</f>
        <v>0</v>
      </c>
      <c r="CIZ31" s="5">
        <f>'Output| DNSP'!CIY8</f>
        <v>0</v>
      </c>
      <c r="CJA31" s="5">
        <f>'Output| DNSP'!CIZ8</f>
        <v>0</v>
      </c>
      <c r="CJB31" s="5">
        <f>'Output| DNSP'!CJA8</f>
        <v>0</v>
      </c>
      <c r="CJC31" s="5">
        <f>'Output| DNSP'!CJB8</f>
        <v>0</v>
      </c>
      <c r="CJD31" s="5">
        <f>'Output| DNSP'!CJC8</f>
        <v>0</v>
      </c>
      <c r="CJE31" s="5">
        <f>'Output| DNSP'!CJD8</f>
        <v>0</v>
      </c>
      <c r="CJF31" s="5">
        <f>'Output| DNSP'!CJE8</f>
        <v>0</v>
      </c>
      <c r="CJG31" s="5">
        <f>'Output| DNSP'!CJF8</f>
        <v>0</v>
      </c>
      <c r="CJH31" s="5">
        <f>'Output| DNSP'!CJG8</f>
        <v>0</v>
      </c>
      <c r="CJI31" s="5">
        <f>'Output| DNSP'!CJH8</f>
        <v>0</v>
      </c>
      <c r="CJJ31" s="5">
        <f>'Output| DNSP'!CJI8</f>
        <v>0</v>
      </c>
      <c r="CJK31" s="5">
        <f>'Output| DNSP'!CJJ8</f>
        <v>0</v>
      </c>
      <c r="CJL31" s="5">
        <f>'Output| DNSP'!CJK8</f>
        <v>0</v>
      </c>
      <c r="CJM31" s="5">
        <f>'Output| DNSP'!CJL8</f>
        <v>0</v>
      </c>
      <c r="CJN31" s="5">
        <f>'Output| DNSP'!CJM8</f>
        <v>0</v>
      </c>
      <c r="CJO31" s="5">
        <f>'Output| DNSP'!CJN8</f>
        <v>0</v>
      </c>
      <c r="CJP31" s="5">
        <f>'Output| DNSP'!CJO8</f>
        <v>0</v>
      </c>
      <c r="CJQ31" s="5">
        <f>'Output| DNSP'!CJP8</f>
        <v>0</v>
      </c>
      <c r="CJR31" s="5">
        <f>'Output| DNSP'!CJQ8</f>
        <v>0</v>
      </c>
      <c r="CJS31" s="5">
        <f>'Output| DNSP'!CJR8</f>
        <v>0</v>
      </c>
      <c r="CJT31" s="5">
        <f>'Output| DNSP'!CJS8</f>
        <v>0</v>
      </c>
      <c r="CJU31" s="5">
        <f>'Output| DNSP'!CJT8</f>
        <v>0</v>
      </c>
      <c r="CJV31" s="5">
        <f>'Output| DNSP'!CJU8</f>
        <v>0</v>
      </c>
      <c r="CJW31" s="5">
        <f>'Output| DNSP'!CJV8</f>
        <v>0</v>
      </c>
      <c r="CJX31" s="5">
        <f>'Output| DNSP'!CJW8</f>
        <v>0</v>
      </c>
      <c r="CJY31" s="5">
        <f>'Output| DNSP'!CJX8</f>
        <v>0</v>
      </c>
      <c r="CJZ31" s="5">
        <f>'Output| DNSP'!CJY8</f>
        <v>0</v>
      </c>
      <c r="CKA31" s="5">
        <f>'Output| DNSP'!CJZ8</f>
        <v>0</v>
      </c>
      <c r="CKB31" s="5">
        <f>'Output| DNSP'!CKA8</f>
        <v>0</v>
      </c>
      <c r="CKC31" s="5">
        <f>'Output| DNSP'!CKB8</f>
        <v>0</v>
      </c>
      <c r="CKD31" s="5">
        <f>'Output| DNSP'!CKC8</f>
        <v>0</v>
      </c>
      <c r="CKE31" s="5">
        <f>'Output| DNSP'!CKD8</f>
        <v>0</v>
      </c>
      <c r="CKF31" s="5">
        <f>'Output| DNSP'!CKE8</f>
        <v>0</v>
      </c>
      <c r="CKG31" s="5">
        <f>'Output| DNSP'!CKF8</f>
        <v>0</v>
      </c>
      <c r="CKH31" s="5">
        <f>'Output| DNSP'!CKG8</f>
        <v>0</v>
      </c>
      <c r="CKI31" s="5">
        <f>'Output| DNSP'!CKH8</f>
        <v>0</v>
      </c>
      <c r="CKJ31" s="5">
        <f>'Output| DNSP'!CKI8</f>
        <v>0</v>
      </c>
      <c r="CKK31" s="5">
        <f>'Output| DNSP'!CKJ8</f>
        <v>0</v>
      </c>
      <c r="CKL31" s="5">
        <f>'Output| DNSP'!CKK8</f>
        <v>0</v>
      </c>
      <c r="CKM31" s="5">
        <f>'Output| DNSP'!CKL8</f>
        <v>0</v>
      </c>
      <c r="CKN31" s="5">
        <f>'Output| DNSP'!CKM8</f>
        <v>0</v>
      </c>
      <c r="CKO31" s="5">
        <f>'Output| DNSP'!CKN8</f>
        <v>0</v>
      </c>
      <c r="CKP31" s="5">
        <f>'Output| DNSP'!CKO8</f>
        <v>0</v>
      </c>
      <c r="CKQ31" s="5">
        <f>'Output| DNSP'!CKP8</f>
        <v>0</v>
      </c>
      <c r="CKR31" s="5">
        <f>'Output| DNSP'!CKQ8</f>
        <v>0</v>
      </c>
      <c r="CKS31" s="5">
        <f>'Output| DNSP'!CKR8</f>
        <v>0</v>
      </c>
      <c r="CKT31" s="5">
        <f>'Output| DNSP'!CKS8</f>
        <v>0</v>
      </c>
      <c r="CKU31" s="5">
        <f>'Output| DNSP'!CKT8</f>
        <v>0</v>
      </c>
      <c r="CKV31" s="5">
        <f>'Output| DNSP'!CKU8</f>
        <v>0</v>
      </c>
      <c r="CKW31" s="5">
        <f>'Output| DNSP'!CKV8</f>
        <v>0</v>
      </c>
      <c r="CKX31" s="5">
        <f>'Output| DNSP'!CKW8</f>
        <v>0</v>
      </c>
      <c r="CKY31" s="5">
        <f>'Output| DNSP'!CKX8</f>
        <v>0</v>
      </c>
      <c r="CKZ31" s="5">
        <f>'Output| DNSP'!CKY8</f>
        <v>0</v>
      </c>
      <c r="CLA31" s="5">
        <f>'Output| DNSP'!CKZ8</f>
        <v>0</v>
      </c>
      <c r="CLB31" s="5">
        <f>'Output| DNSP'!CLA8</f>
        <v>0</v>
      </c>
      <c r="CLC31" s="5">
        <f>'Output| DNSP'!CLB8</f>
        <v>0</v>
      </c>
      <c r="CLD31" s="5">
        <f>'Output| DNSP'!CLC8</f>
        <v>0</v>
      </c>
      <c r="CLE31" s="5">
        <f>'Output| DNSP'!CLD8</f>
        <v>0</v>
      </c>
      <c r="CLF31" s="5">
        <f>'Output| DNSP'!CLE8</f>
        <v>0</v>
      </c>
      <c r="CLG31" s="5">
        <f>'Output| DNSP'!CLF8</f>
        <v>0</v>
      </c>
      <c r="CLH31" s="5">
        <f>'Output| DNSP'!CLG8</f>
        <v>0</v>
      </c>
      <c r="CLI31" s="5">
        <f>'Output| DNSP'!CLH8</f>
        <v>0</v>
      </c>
      <c r="CLJ31" s="5">
        <f>'Output| DNSP'!CLI8</f>
        <v>0</v>
      </c>
      <c r="CLK31" s="5">
        <f>'Output| DNSP'!CLJ8</f>
        <v>0</v>
      </c>
      <c r="CLL31" s="5">
        <f>'Output| DNSP'!CLK8</f>
        <v>0</v>
      </c>
      <c r="CLM31" s="5">
        <f>'Output| DNSP'!CLL8</f>
        <v>0</v>
      </c>
      <c r="CLN31" s="5">
        <f>'Output| DNSP'!CLM8</f>
        <v>0</v>
      </c>
      <c r="CLO31" s="5">
        <f>'Output| DNSP'!CLN8</f>
        <v>0</v>
      </c>
      <c r="CLP31" s="5">
        <f>'Output| DNSP'!CLO8</f>
        <v>0</v>
      </c>
      <c r="CLQ31" s="5">
        <f>'Output| DNSP'!CLP8</f>
        <v>0</v>
      </c>
      <c r="CLR31" s="5">
        <f>'Output| DNSP'!CLQ8</f>
        <v>0</v>
      </c>
      <c r="CLS31" s="5">
        <f>'Output| DNSP'!CLR8</f>
        <v>0</v>
      </c>
      <c r="CLT31" s="5">
        <f>'Output| DNSP'!CLS8</f>
        <v>0</v>
      </c>
      <c r="CLU31" s="5">
        <f>'Output| DNSP'!CLT8</f>
        <v>0</v>
      </c>
      <c r="CLV31" s="5">
        <f>'Output| DNSP'!CLU8</f>
        <v>0</v>
      </c>
      <c r="CLW31" s="5">
        <f>'Output| DNSP'!CLV8</f>
        <v>0</v>
      </c>
      <c r="CLX31" s="5">
        <f>'Output| DNSP'!CLW8</f>
        <v>0</v>
      </c>
      <c r="CLY31" s="5">
        <f>'Output| DNSP'!CLX8</f>
        <v>0</v>
      </c>
      <c r="CLZ31" s="5">
        <f>'Output| DNSP'!CLY8</f>
        <v>0</v>
      </c>
      <c r="CMA31" s="5">
        <f>'Output| DNSP'!CLZ8</f>
        <v>0</v>
      </c>
      <c r="CMB31" s="5">
        <f>'Output| DNSP'!CMA8</f>
        <v>0</v>
      </c>
      <c r="CMC31" s="5">
        <f>'Output| DNSP'!CMB8</f>
        <v>0</v>
      </c>
      <c r="CMD31" s="5">
        <f>'Output| DNSP'!CMC8</f>
        <v>0</v>
      </c>
      <c r="CME31" s="5">
        <f>'Output| DNSP'!CMD8</f>
        <v>0</v>
      </c>
      <c r="CMF31" s="5">
        <f>'Output| DNSP'!CME8</f>
        <v>0</v>
      </c>
      <c r="CMG31" s="5">
        <f>'Output| DNSP'!CMF8</f>
        <v>0</v>
      </c>
      <c r="CMH31" s="5">
        <f>'Output| DNSP'!CMG8</f>
        <v>0</v>
      </c>
      <c r="CMI31" s="5">
        <f>'Output| DNSP'!CMH8</f>
        <v>0</v>
      </c>
      <c r="CMJ31" s="5">
        <f>'Output| DNSP'!CMI8</f>
        <v>0</v>
      </c>
      <c r="CMK31" s="5">
        <f>'Output| DNSP'!CMJ8</f>
        <v>0</v>
      </c>
      <c r="CML31" s="5">
        <f>'Output| DNSP'!CMK8</f>
        <v>0</v>
      </c>
      <c r="CMM31" s="5">
        <f>'Output| DNSP'!CML8</f>
        <v>0</v>
      </c>
      <c r="CMN31" s="5">
        <f>'Output| DNSP'!CMM8</f>
        <v>0</v>
      </c>
      <c r="CMO31" s="5">
        <f>'Output| DNSP'!CMN8</f>
        <v>0</v>
      </c>
      <c r="CMP31" s="5">
        <f>'Output| DNSP'!CMO8</f>
        <v>0</v>
      </c>
      <c r="CMQ31" s="5">
        <f>'Output| DNSP'!CMP8</f>
        <v>0</v>
      </c>
      <c r="CMR31" s="5">
        <f>'Output| DNSP'!CMQ8</f>
        <v>0</v>
      </c>
      <c r="CMS31" s="5">
        <f>'Output| DNSP'!CMR8</f>
        <v>0</v>
      </c>
      <c r="CMT31" s="5">
        <f>'Output| DNSP'!CMS8</f>
        <v>0</v>
      </c>
      <c r="CMU31" s="5">
        <f>'Output| DNSP'!CMT8</f>
        <v>0</v>
      </c>
      <c r="CMV31" s="5">
        <f>'Output| DNSP'!CMU8</f>
        <v>0</v>
      </c>
      <c r="CMW31" s="5">
        <f>'Output| DNSP'!CMV8</f>
        <v>0</v>
      </c>
      <c r="CMX31" s="5">
        <f>'Output| DNSP'!CMW8</f>
        <v>0</v>
      </c>
      <c r="CMY31" s="5">
        <f>'Output| DNSP'!CMX8</f>
        <v>0</v>
      </c>
      <c r="CMZ31" s="5">
        <f>'Output| DNSP'!CMY8</f>
        <v>0</v>
      </c>
      <c r="CNA31" s="5">
        <f>'Output| DNSP'!CMZ8</f>
        <v>0</v>
      </c>
      <c r="CNB31" s="5">
        <f>'Output| DNSP'!CNA8</f>
        <v>0</v>
      </c>
      <c r="CNC31" s="5">
        <f>'Output| DNSP'!CNB8</f>
        <v>0</v>
      </c>
      <c r="CND31" s="5">
        <f>'Output| DNSP'!CNC8</f>
        <v>0</v>
      </c>
      <c r="CNE31" s="5">
        <f>'Output| DNSP'!CND8</f>
        <v>0</v>
      </c>
      <c r="CNF31" s="5">
        <f>'Output| DNSP'!CNE8</f>
        <v>0</v>
      </c>
      <c r="CNG31" s="5">
        <f>'Output| DNSP'!CNF8</f>
        <v>0</v>
      </c>
      <c r="CNH31" s="5">
        <f>'Output| DNSP'!CNG8</f>
        <v>0</v>
      </c>
      <c r="CNI31" s="5">
        <f>'Output| DNSP'!CNH8</f>
        <v>0</v>
      </c>
      <c r="CNJ31" s="5">
        <f>'Output| DNSP'!CNI8</f>
        <v>0</v>
      </c>
      <c r="CNK31" s="5">
        <f>'Output| DNSP'!CNJ8</f>
        <v>0</v>
      </c>
      <c r="CNL31" s="5">
        <f>'Output| DNSP'!CNK8</f>
        <v>0</v>
      </c>
      <c r="CNM31" s="5">
        <f>'Output| DNSP'!CNL8</f>
        <v>0</v>
      </c>
      <c r="CNN31" s="5">
        <f>'Output| DNSP'!CNM8</f>
        <v>0</v>
      </c>
      <c r="CNO31" s="5">
        <f>'Output| DNSP'!CNN8</f>
        <v>0</v>
      </c>
      <c r="CNP31" s="5">
        <f>'Output| DNSP'!CNO8</f>
        <v>0</v>
      </c>
      <c r="CNQ31" s="5">
        <f>'Output| DNSP'!CNP8</f>
        <v>0</v>
      </c>
      <c r="CNR31" s="5">
        <f>'Output| DNSP'!CNQ8</f>
        <v>0</v>
      </c>
      <c r="CNS31" s="5">
        <f>'Output| DNSP'!CNR8</f>
        <v>0</v>
      </c>
      <c r="CNT31" s="5">
        <f>'Output| DNSP'!CNS8</f>
        <v>0</v>
      </c>
      <c r="CNU31" s="5">
        <f>'Output| DNSP'!CNT8</f>
        <v>0</v>
      </c>
      <c r="CNV31" s="5">
        <f>'Output| DNSP'!CNU8</f>
        <v>0</v>
      </c>
      <c r="CNW31" s="5">
        <f>'Output| DNSP'!CNV8</f>
        <v>0</v>
      </c>
      <c r="CNX31" s="5">
        <f>'Output| DNSP'!CNW8</f>
        <v>0</v>
      </c>
      <c r="CNY31" s="5">
        <f>'Output| DNSP'!CNX8</f>
        <v>0</v>
      </c>
      <c r="CNZ31" s="5">
        <f>'Output| DNSP'!CNY8</f>
        <v>0</v>
      </c>
      <c r="COA31" s="5">
        <f>'Output| DNSP'!CNZ8</f>
        <v>0</v>
      </c>
      <c r="COB31" s="5">
        <f>'Output| DNSP'!COA8</f>
        <v>0</v>
      </c>
      <c r="COC31" s="5">
        <f>'Output| DNSP'!COB8</f>
        <v>0</v>
      </c>
      <c r="COD31" s="5">
        <f>'Output| DNSP'!COC8</f>
        <v>0</v>
      </c>
      <c r="COE31" s="5">
        <f>'Output| DNSP'!COD8</f>
        <v>0</v>
      </c>
      <c r="COF31" s="5">
        <f>'Output| DNSP'!COE8</f>
        <v>0</v>
      </c>
      <c r="COG31" s="5">
        <f>'Output| DNSP'!COF8</f>
        <v>0</v>
      </c>
      <c r="COH31" s="5">
        <f>'Output| DNSP'!COG8</f>
        <v>0</v>
      </c>
      <c r="COI31" s="5">
        <f>'Output| DNSP'!COH8</f>
        <v>0</v>
      </c>
      <c r="COJ31" s="5">
        <f>'Output| DNSP'!COI8</f>
        <v>0</v>
      </c>
      <c r="COK31" s="5">
        <f>'Output| DNSP'!COJ8</f>
        <v>0</v>
      </c>
      <c r="COL31" s="5">
        <f>'Output| DNSP'!COK8</f>
        <v>0</v>
      </c>
      <c r="COM31" s="5">
        <f>'Output| DNSP'!COL8</f>
        <v>0</v>
      </c>
      <c r="CON31" s="5">
        <f>'Output| DNSP'!COM8</f>
        <v>0</v>
      </c>
      <c r="COO31" s="5">
        <f>'Output| DNSP'!CON8</f>
        <v>0</v>
      </c>
      <c r="COP31" s="5">
        <f>'Output| DNSP'!COO8</f>
        <v>0</v>
      </c>
      <c r="COQ31" s="5">
        <f>'Output| DNSP'!COP8</f>
        <v>0</v>
      </c>
      <c r="COR31" s="5">
        <f>'Output| DNSP'!COQ8</f>
        <v>0</v>
      </c>
      <c r="COS31" s="5">
        <f>'Output| DNSP'!COR8</f>
        <v>0</v>
      </c>
      <c r="COT31" s="5">
        <f>'Output| DNSP'!COS8</f>
        <v>0</v>
      </c>
      <c r="COU31" s="5">
        <f>'Output| DNSP'!COT8</f>
        <v>0</v>
      </c>
      <c r="COV31" s="5">
        <f>'Output| DNSP'!COU8</f>
        <v>0</v>
      </c>
      <c r="COW31" s="5">
        <f>'Output| DNSP'!COV8</f>
        <v>0</v>
      </c>
      <c r="COX31" s="5">
        <f>'Output| DNSP'!COW8</f>
        <v>0</v>
      </c>
      <c r="COY31" s="5">
        <f>'Output| DNSP'!COX8</f>
        <v>0</v>
      </c>
      <c r="COZ31" s="5">
        <f>'Output| DNSP'!COY8</f>
        <v>0</v>
      </c>
      <c r="CPA31" s="5">
        <f>'Output| DNSP'!COZ8</f>
        <v>0</v>
      </c>
      <c r="CPB31" s="5">
        <f>'Output| DNSP'!CPA8</f>
        <v>0</v>
      </c>
      <c r="CPC31" s="5">
        <f>'Output| DNSP'!CPB8</f>
        <v>0</v>
      </c>
      <c r="CPD31" s="5">
        <f>'Output| DNSP'!CPC8</f>
        <v>0</v>
      </c>
      <c r="CPE31" s="5">
        <f>'Output| DNSP'!CPD8</f>
        <v>0</v>
      </c>
      <c r="CPF31" s="5">
        <f>'Output| DNSP'!CPE8</f>
        <v>0</v>
      </c>
      <c r="CPG31" s="5">
        <f>'Output| DNSP'!CPF8</f>
        <v>0</v>
      </c>
      <c r="CPH31" s="5">
        <f>'Output| DNSP'!CPG8</f>
        <v>0</v>
      </c>
      <c r="CPI31" s="5">
        <f>'Output| DNSP'!CPH8</f>
        <v>0</v>
      </c>
      <c r="CPJ31" s="5">
        <f>'Output| DNSP'!CPI8</f>
        <v>0</v>
      </c>
      <c r="CPK31" s="5">
        <f>'Output| DNSP'!CPJ8</f>
        <v>0</v>
      </c>
      <c r="CPL31" s="5">
        <f>'Output| DNSP'!CPK8</f>
        <v>0</v>
      </c>
      <c r="CPM31" s="5">
        <f>'Output| DNSP'!CPL8</f>
        <v>0</v>
      </c>
      <c r="CPN31" s="5">
        <f>'Output| DNSP'!CPM8</f>
        <v>0</v>
      </c>
      <c r="CPO31" s="5">
        <f>'Output| DNSP'!CPN8</f>
        <v>0</v>
      </c>
      <c r="CPP31" s="5">
        <f>'Output| DNSP'!CPO8</f>
        <v>0</v>
      </c>
      <c r="CPQ31" s="5">
        <f>'Output| DNSP'!CPP8</f>
        <v>0</v>
      </c>
      <c r="CPR31" s="5">
        <f>'Output| DNSP'!CPQ8</f>
        <v>0</v>
      </c>
      <c r="CPS31" s="5">
        <f>'Output| DNSP'!CPR8</f>
        <v>0</v>
      </c>
      <c r="CPT31" s="5">
        <f>'Output| DNSP'!CPS8</f>
        <v>0</v>
      </c>
      <c r="CPU31" s="5">
        <f>'Output| DNSP'!CPT8</f>
        <v>0</v>
      </c>
      <c r="CPV31" s="5">
        <f>'Output| DNSP'!CPU8</f>
        <v>0</v>
      </c>
      <c r="CPW31" s="5">
        <f>'Output| DNSP'!CPV8</f>
        <v>0</v>
      </c>
      <c r="CPX31" s="5">
        <f>'Output| DNSP'!CPW8</f>
        <v>0</v>
      </c>
      <c r="CPY31" s="5">
        <f>'Output| DNSP'!CPX8</f>
        <v>0</v>
      </c>
      <c r="CPZ31" s="5">
        <f>'Output| DNSP'!CPY8</f>
        <v>0</v>
      </c>
      <c r="CQA31" s="5">
        <f>'Output| DNSP'!CPZ8</f>
        <v>0</v>
      </c>
      <c r="CQB31" s="5">
        <f>'Output| DNSP'!CQA8</f>
        <v>0</v>
      </c>
      <c r="CQC31" s="5">
        <f>'Output| DNSP'!CQB8</f>
        <v>0</v>
      </c>
      <c r="CQD31" s="5">
        <f>'Output| DNSP'!CQC8</f>
        <v>0</v>
      </c>
      <c r="CQE31" s="5">
        <f>'Output| DNSP'!CQD8</f>
        <v>0</v>
      </c>
      <c r="CQF31" s="5">
        <f>'Output| DNSP'!CQE8</f>
        <v>0</v>
      </c>
      <c r="CQG31" s="5">
        <f>'Output| DNSP'!CQF8</f>
        <v>0</v>
      </c>
      <c r="CQH31" s="5">
        <f>'Output| DNSP'!CQG8</f>
        <v>0</v>
      </c>
      <c r="CQI31" s="5">
        <f>'Output| DNSP'!CQH8</f>
        <v>0</v>
      </c>
      <c r="CQJ31" s="5">
        <f>'Output| DNSP'!CQI8</f>
        <v>0</v>
      </c>
      <c r="CQK31" s="5">
        <f>'Output| DNSP'!CQJ8</f>
        <v>0</v>
      </c>
      <c r="CQL31" s="5">
        <f>'Output| DNSP'!CQK8</f>
        <v>0</v>
      </c>
      <c r="CQM31" s="5">
        <f>'Output| DNSP'!CQL8</f>
        <v>0</v>
      </c>
      <c r="CQN31" s="5">
        <f>'Output| DNSP'!CQM8</f>
        <v>0</v>
      </c>
      <c r="CQO31" s="5">
        <f>'Output| DNSP'!CQN8</f>
        <v>0</v>
      </c>
      <c r="CQP31" s="5">
        <f>'Output| DNSP'!CQO8</f>
        <v>0</v>
      </c>
      <c r="CQQ31" s="5">
        <f>'Output| DNSP'!CQP8</f>
        <v>0</v>
      </c>
      <c r="CQR31" s="5">
        <f>'Output| DNSP'!CQQ8</f>
        <v>0</v>
      </c>
      <c r="CQS31" s="5">
        <f>'Output| DNSP'!CQR8</f>
        <v>0</v>
      </c>
      <c r="CQT31" s="5">
        <f>'Output| DNSP'!CQS8</f>
        <v>0</v>
      </c>
      <c r="CQU31" s="5">
        <f>'Output| DNSP'!CQT8</f>
        <v>0</v>
      </c>
      <c r="CQV31" s="5">
        <f>'Output| DNSP'!CQU8</f>
        <v>0</v>
      </c>
      <c r="CQW31" s="5">
        <f>'Output| DNSP'!CQV8</f>
        <v>0</v>
      </c>
      <c r="CQX31" s="5">
        <f>'Output| DNSP'!CQW8</f>
        <v>0</v>
      </c>
      <c r="CQY31" s="5">
        <f>'Output| DNSP'!CQX8</f>
        <v>0</v>
      </c>
      <c r="CQZ31" s="5">
        <f>'Output| DNSP'!CQY8</f>
        <v>0</v>
      </c>
      <c r="CRA31" s="5">
        <f>'Output| DNSP'!CQZ8</f>
        <v>0</v>
      </c>
      <c r="CRB31" s="5">
        <f>'Output| DNSP'!CRA8</f>
        <v>0</v>
      </c>
      <c r="CRC31" s="5">
        <f>'Output| DNSP'!CRB8</f>
        <v>0</v>
      </c>
      <c r="CRD31" s="5">
        <f>'Output| DNSP'!CRC8</f>
        <v>0</v>
      </c>
      <c r="CRE31" s="5">
        <f>'Output| DNSP'!CRD8</f>
        <v>0</v>
      </c>
      <c r="CRF31" s="5">
        <f>'Output| DNSP'!CRE8</f>
        <v>0</v>
      </c>
      <c r="CRG31" s="5">
        <f>'Output| DNSP'!CRF8</f>
        <v>0</v>
      </c>
      <c r="CRH31" s="5">
        <f>'Output| DNSP'!CRG8</f>
        <v>0</v>
      </c>
      <c r="CRI31" s="5">
        <f>'Output| DNSP'!CRH8</f>
        <v>0</v>
      </c>
      <c r="CRJ31" s="5">
        <f>'Output| DNSP'!CRI8</f>
        <v>0</v>
      </c>
      <c r="CRK31" s="5">
        <f>'Output| DNSP'!CRJ8</f>
        <v>0</v>
      </c>
      <c r="CRL31" s="5">
        <f>'Output| DNSP'!CRK8</f>
        <v>0</v>
      </c>
      <c r="CRM31" s="5">
        <f>'Output| DNSP'!CRL8</f>
        <v>0</v>
      </c>
      <c r="CRN31" s="5">
        <f>'Output| DNSP'!CRM8</f>
        <v>0</v>
      </c>
      <c r="CRO31" s="5">
        <f>'Output| DNSP'!CRN8</f>
        <v>0</v>
      </c>
      <c r="CRP31" s="5">
        <f>'Output| DNSP'!CRO8</f>
        <v>0</v>
      </c>
      <c r="CRQ31" s="5">
        <f>'Output| DNSP'!CRP8</f>
        <v>0</v>
      </c>
      <c r="CRR31" s="5">
        <f>'Output| DNSP'!CRQ8</f>
        <v>0</v>
      </c>
      <c r="CRS31" s="5">
        <f>'Output| DNSP'!CRR8</f>
        <v>0</v>
      </c>
      <c r="CRT31" s="5">
        <f>'Output| DNSP'!CRS8</f>
        <v>0</v>
      </c>
      <c r="CRU31" s="5">
        <f>'Output| DNSP'!CRT8</f>
        <v>0</v>
      </c>
      <c r="CRV31" s="5">
        <f>'Output| DNSP'!CRU8</f>
        <v>0</v>
      </c>
      <c r="CRW31" s="5">
        <f>'Output| DNSP'!CRV8</f>
        <v>0</v>
      </c>
      <c r="CRX31" s="5">
        <f>'Output| DNSP'!CRW8</f>
        <v>0</v>
      </c>
      <c r="CRY31" s="5">
        <f>'Output| DNSP'!CRX8</f>
        <v>0</v>
      </c>
      <c r="CRZ31" s="5">
        <f>'Output| DNSP'!CRY8</f>
        <v>0</v>
      </c>
      <c r="CSA31" s="5">
        <f>'Output| DNSP'!CRZ8</f>
        <v>0</v>
      </c>
      <c r="CSB31" s="5">
        <f>'Output| DNSP'!CSA8</f>
        <v>0</v>
      </c>
      <c r="CSC31" s="5">
        <f>'Output| DNSP'!CSB8</f>
        <v>0</v>
      </c>
      <c r="CSD31" s="5">
        <f>'Output| DNSP'!CSC8</f>
        <v>0</v>
      </c>
      <c r="CSE31" s="5">
        <f>'Output| DNSP'!CSD8</f>
        <v>0</v>
      </c>
      <c r="CSF31" s="5">
        <f>'Output| DNSP'!CSE8</f>
        <v>0</v>
      </c>
      <c r="CSG31" s="5">
        <f>'Output| DNSP'!CSF8</f>
        <v>0</v>
      </c>
      <c r="CSH31" s="5">
        <f>'Output| DNSP'!CSG8</f>
        <v>0</v>
      </c>
      <c r="CSI31" s="5">
        <f>'Output| DNSP'!CSH8</f>
        <v>0</v>
      </c>
      <c r="CSJ31" s="5">
        <f>'Output| DNSP'!CSI8</f>
        <v>0</v>
      </c>
      <c r="CSK31" s="5">
        <f>'Output| DNSP'!CSJ8</f>
        <v>0</v>
      </c>
      <c r="CSL31" s="5">
        <f>'Output| DNSP'!CSK8</f>
        <v>0</v>
      </c>
      <c r="CSM31" s="5">
        <f>'Output| DNSP'!CSL8</f>
        <v>0</v>
      </c>
      <c r="CSN31" s="5">
        <f>'Output| DNSP'!CSM8</f>
        <v>0</v>
      </c>
      <c r="CSO31" s="5">
        <f>'Output| DNSP'!CSN8</f>
        <v>0</v>
      </c>
      <c r="CSP31" s="5">
        <f>'Output| DNSP'!CSO8</f>
        <v>0</v>
      </c>
      <c r="CSQ31" s="5">
        <f>'Output| DNSP'!CSP8</f>
        <v>0</v>
      </c>
      <c r="CSR31" s="5">
        <f>'Output| DNSP'!CSQ8</f>
        <v>0</v>
      </c>
      <c r="CSS31" s="5">
        <f>'Output| DNSP'!CSR8</f>
        <v>0</v>
      </c>
      <c r="CST31" s="5">
        <f>'Output| DNSP'!CSS8</f>
        <v>0</v>
      </c>
      <c r="CSU31" s="5">
        <f>'Output| DNSP'!CST8</f>
        <v>0</v>
      </c>
      <c r="CSV31" s="5">
        <f>'Output| DNSP'!CSU8</f>
        <v>0</v>
      </c>
      <c r="CSW31" s="5">
        <f>'Output| DNSP'!CSV8</f>
        <v>0</v>
      </c>
      <c r="CSX31" s="5">
        <f>'Output| DNSP'!CSW8</f>
        <v>0</v>
      </c>
      <c r="CSY31" s="5">
        <f>'Output| DNSP'!CSX8</f>
        <v>0</v>
      </c>
      <c r="CSZ31" s="5">
        <f>'Output| DNSP'!CSY8</f>
        <v>0</v>
      </c>
      <c r="CTA31" s="5">
        <f>'Output| DNSP'!CSZ8</f>
        <v>0</v>
      </c>
      <c r="CTB31" s="5">
        <f>'Output| DNSP'!CTA8</f>
        <v>0</v>
      </c>
      <c r="CTC31" s="5">
        <f>'Output| DNSP'!CTB8</f>
        <v>0</v>
      </c>
      <c r="CTD31" s="5">
        <f>'Output| DNSP'!CTC8</f>
        <v>0</v>
      </c>
      <c r="CTE31" s="5">
        <f>'Output| DNSP'!CTD8</f>
        <v>0</v>
      </c>
      <c r="CTF31" s="5">
        <f>'Output| DNSP'!CTE8</f>
        <v>0</v>
      </c>
      <c r="CTG31" s="5">
        <f>'Output| DNSP'!CTF8</f>
        <v>0</v>
      </c>
      <c r="CTH31" s="5">
        <f>'Output| DNSP'!CTG8</f>
        <v>0</v>
      </c>
      <c r="CTI31" s="5">
        <f>'Output| DNSP'!CTH8</f>
        <v>0</v>
      </c>
      <c r="CTJ31" s="5">
        <f>'Output| DNSP'!CTI8</f>
        <v>0</v>
      </c>
      <c r="CTK31" s="5">
        <f>'Output| DNSP'!CTJ8</f>
        <v>0</v>
      </c>
      <c r="CTL31" s="5">
        <f>'Output| DNSP'!CTK8</f>
        <v>0</v>
      </c>
      <c r="CTM31" s="5">
        <f>'Output| DNSP'!CTL8</f>
        <v>0</v>
      </c>
      <c r="CTN31" s="5">
        <f>'Output| DNSP'!CTM8</f>
        <v>0</v>
      </c>
      <c r="CTO31" s="5">
        <f>'Output| DNSP'!CTN8</f>
        <v>0</v>
      </c>
      <c r="CTP31" s="5">
        <f>'Output| DNSP'!CTO8</f>
        <v>0</v>
      </c>
      <c r="CTQ31" s="5">
        <f>'Output| DNSP'!CTP8</f>
        <v>0</v>
      </c>
      <c r="CTR31" s="5">
        <f>'Output| DNSP'!CTQ8</f>
        <v>0</v>
      </c>
      <c r="CTS31" s="5">
        <f>'Output| DNSP'!CTR8</f>
        <v>0</v>
      </c>
      <c r="CTT31" s="5">
        <f>'Output| DNSP'!CTS8</f>
        <v>0</v>
      </c>
      <c r="CTU31" s="5">
        <f>'Output| DNSP'!CTT8</f>
        <v>0</v>
      </c>
      <c r="CTV31" s="5">
        <f>'Output| DNSP'!CTU8</f>
        <v>0</v>
      </c>
      <c r="CTW31" s="5">
        <f>'Output| DNSP'!CTV8</f>
        <v>0</v>
      </c>
      <c r="CTX31" s="5">
        <f>'Output| DNSP'!CTW8</f>
        <v>0</v>
      </c>
      <c r="CTY31" s="5">
        <f>'Output| DNSP'!CTX8</f>
        <v>0</v>
      </c>
      <c r="CTZ31" s="5">
        <f>'Output| DNSP'!CTY8</f>
        <v>0</v>
      </c>
      <c r="CUA31" s="5">
        <f>'Output| DNSP'!CTZ8</f>
        <v>0</v>
      </c>
      <c r="CUB31" s="5">
        <f>'Output| DNSP'!CUA8</f>
        <v>0</v>
      </c>
      <c r="CUC31" s="5">
        <f>'Output| DNSP'!CUB8</f>
        <v>0</v>
      </c>
      <c r="CUD31" s="5">
        <f>'Output| DNSP'!CUC8</f>
        <v>0</v>
      </c>
      <c r="CUE31" s="5">
        <f>'Output| DNSP'!CUD8</f>
        <v>0</v>
      </c>
      <c r="CUF31" s="5">
        <f>'Output| DNSP'!CUE8</f>
        <v>0</v>
      </c>
      <c r="CUG31" s="5">
        <f>'Output| DNSP'!CUF8</f>
        <v>0</v>
      </c>
      <c r="CUH31" s="5">
        <f>'Output| DNSP'!CUG8</f>
        <v>0</v>
      </c>
      <c r="CUI31" s="5">
        <f>'Output| DNSP'!CUH8</f>
        <v>0</v>
      </c>
      <c r="CUJ31" s="5">
        <f>'Output| DNSP'!CUI8</f>
        <v>0</v>
      </c>
      <c r="CUK31" s="5">
        <f>'Output| DNSP'!CUJ8</f>
        <v>0</v>
      </c>
      <c r="CUL31" s="5">
        <f>'Output| DNSP'!CUK8</f>
        <v>0</v>
      </c>
      <c r="CUM31" s="5">
        <f>'Output| DNSP'!CUL8</f>
        <v>0</v>
      </c>
      <c r="CUN31" s="5">
        <f>'Output| DNSP'!CUM8</f>
        <v>0</v>
      </c>
      <c r="CUO31" s="5">
        <f>'Output| DNSP'!CUN8</f>
        <v>0</v>
      </c>
      <c r="CUP31" s="5">
        <f>'Output| DNSP'!CUO8</f>
        <v>0</v>
      </c>
      <c r="CUQ31" s="5">
        <f>'Output| DNSP'!CUP8</f>
        <v>0</v>
      </c>
      <c r="CUR31" s="5">
        <f>'Output| DNSP'!CUQ8</f>
        <v>0</v>
      </c>
      <c r="CUS31" s="5">
        <f>'Output| DNSP'!CUR8</f>
        <v>0</v>
      </c>
      <c r="CUT31" s="5">
        <f>'Output| DNSP'!CUS8</f>
        <v>0</v>
      </c>
      <c r="CUU31" s="5">
        <f>'Output| DNSP'!CUT8</f>
        <v>0</v>
      </c>
      <c r="CUV31" s="5">
        <f>'Output| DNSP'!CUU8</f>
        <v>0</v>
      </c>
      <c r="CUW31" s="5">
        <f>'Output| DNSP'!CUV8</f>
        <v>0</v>
      </c>
      <c r="CUX31" s="5">
        <f>'Output| DNSP'!CUW8</f>
        <v>0</v>
      </c>
      <c r="CUY31" s="5">
        <f>'Output| DNSP'!CUX8</f>
        <v>0</v>
      </c>
      <c r="CUZ31" s="5">
        <f>'Output| DNSP'!CUY8</f>
        <v>0</v>
      </c>
      <c r="CVA31" s="5">
        <f>'Output| DNSP'!CUZ8</f>
        <v>0</v>
      </c>
      <c r="CVB31" s="5">
        <f>'Output| DNSP'!CVA8</f>
        <v>0</v>
      </c>
      <c r="CVC31" s="5">
        <f>'Output| DNSP'!CVB8</f>
        <v>0</v>
      </c>
      <c r="CVD31" s="5">
        <f>'Output| DNSP'!CVC8</f>
        <v>0</v>
      </c>
      <c r="CVE31" s="5">
        <f>'Output| DNSP'!CVD8</f>
        <v>0</v>
      </c>
      <c r="CVF31" s="5">
        <f>'Output| DNSP'!CVE8</f>
        <v>0</v>
      </c>
      <c r="CVG31" s="5">
        <f>'Output| DNSP'!CVF8</f>
        <v>0</v>
      </c>
      <c r="CVH31" s="5">
        <f>'Output| DNSP'!CVG8</f>
        <v>0</v>
      </c>
      <c r="CVI31" s="5">
        <f>'Output| DNSP'!CVH8</f>
        <v>0</v>
      </c>
      <c r="CVJ31" s="5">
        <f>'Output| DNSP'!CVI8</f>
        <v>0</v>
      </c>
      <c r="CVK31" s="5">
        <f>'Output| DNSP'!CVJ8</f>
        <v>0</v>
      </c>
      <c r="CVL31" s="5">
        <f>'Output| DNSP'!CVK8</f>
        <v>0</v>
      </c>
      <c r="CVM31" s="5">
        <f>'Output| DNSP'!CVL8</f>
        <v>0</v>
      </c>
      <c r="CVN31" s="5">
        <f>'Output| DNSP'!CVM8</f>
        <v>0</v>
      </c>
      <c r="CVO31" s="5">
        <f>'Output| DNSP'!CVN8</f>
        <v>0</v>
      </c>
      <c r="CVP31" s="5">
        <f>'Output| DNSP'!CVO8</f>
        <v>0</v>
      </c>
      <c r="CVQ31" s="5">
        <f>'Output| DNSP'!CVP8</f>
        <v>0</v>
      </c>
      <c r="CVR31" s="5">
        <f>'Output| DNSP'!CVQ8</f>
        <v>0</v>
      </c>
      <c r="CVS31" s="5">
        <f>'Output| DNSP'!CVR8</f>
        <v>0</v>
      </c>
      <c r="CVT31" s="5">
        <f>'Output| DNSP'!CVS8</f>
        <v>0</v>
      </c>
      <c r="CVU31" s="5">
        <f>'Output| DNSP'!CVT8</f>
        <v>0</v>
      </c>
      <c r="CVV31" s="5">
        <f>'Output| DNSP'!CVU8</f>
        <v>0</v>
      </c>
      <c r="CVW31" s="5">
        <f>'Output| DNSP'!CVV8</f>
        <v>0</v>
      </c>
      <c r="CVX31" s="5">
        <f>'Output| DNSP'!CVW8</f>
        <v>0</v>
      </c>
      <c r="CVY31" s="5">
        <f>'Output| DNSP'!CVX8</f>
        <v>0</v>
      </c>
      <c r="CVZ31" s="5">
        <f>'Output| DNSP'!CVY8</f>
        <v>0</v>
      </c>
      <c r="CWA31" s="5">
        <f>'Output| DNSP'!CVZ8</f>
        <v>0</v>
      </c>
      <c r="CWB31" s="5">
        <f>'Output| DNSP'!CWA8</f>
        <v>0</v>
      </c>
      <c r="CWC31" s="5">
        <f>'Output| DNSP'!CWB8</f>
        <v>0</v>
      </c>
      <c r="CWD31" s="5">
        <f>'Output| DNSP'!CWC8</f>
        <v>0</v>
      </c>
      <c r="CWE31" s="5">
        <f>'Output| DNSP'!CWD8</f>
        <v>0</v>
      </c>
      <c r="CWF31" s="5">
        <f>'Output| DNSP'!CWE8</f>
        <v>0</v>
      </c>
      <c r="CWG31" s="5">
        <f>'Output| DNSP'!CWF8</f>
        <v>0</v>
      </c>
      <c r="CWH31" s="5">
        <f>'Output| DNSP'!CWG8</f>
        <v>0</v>
      </c>
      <c r="CWI31" s="5">
        <f>'Output| DNSP'!CWH8</f>
        <v>0</v>
      </c>
      <c r="CWJ31" s="5">
        <f>'Output| DNSP'!CWI8</f>
        <v>0</v>
      </c>
      <c r="CWK31" s="5">
        <f>'Output| DNSP'!CWJ8</f>
        <v>0</v>
      </c>
      <c r="CWL31" s="5">
        <f>'Output| DNSP'!CWK8</f>
        <v>0</v>
      </c>
      <c r="CWM31" s="5">
        <f>'Output| DNSP'!CWL8</f>
        <v>0</v>
      </c>
      <c r="CWN31" s="5">
        <f>'Output| DNSP'!CWM8</f>
        <v>0</v>
      </c>
      <c r="CWO31" s="5">
        <f>'Output| DNSP'!CWN8</f>
        <v>0</v>
      </c>
      <c r="CWP31" s="5">
        <f>'Output| DNSP'!CWO8</f>
        <v>0</v>
      </c>
      <c r="CWQ31" s="5">
        <f>'Output| DNSP'!CWP8</f>
        <v>0</v>
      </c>
      <c r="CWR31" s="5">
        <f>'Output| DNSP'!CWQ8</f>
        <v>0</v>
      </c>
      <c r="CWS31" s="5">
        <f>'Output| DNSP'!CWR8</f>
        <v>0</v>
      </c>
      <c r="CWT31" s="5">
        <f>'Output| DNSP'!CWS8</f>
        <v>0</v>
      </c>
      <c r="CWU31" s="5">
        <f>'Output| DNSP'!CWT8</f>
        <v>0</v>
      </c>
      <c r="CWV31" s="5">
        <f>'Output| DNSP'!CWU8</f>
        <v>0</v>
      </c>
      <c r="CWW31" s="5">
        <f>'Output| DNSP'!CWV8</f>
        <v>0</v>
      </c>
      <c r="CWX31" s="5">
        <f>'Output| DNSP'!CWW8</f>
        <v>0</v>
      </c>
      <c r="CWY31" s="5">
        <f>'Output| DNSP'!CWX8</f>
        <v>0</v>
      </c>
      <c r="CWZ31" s="5">
        <f>'Output| DNSP'!CWY8</f>
        <v>0</v>
      </c>
      <c r="CXA31" s="5">
        <f>'Output| DNSP'!CWZ8</f>
        <v>0</v>
      </c>
      <c r="CXB31" s="5">
        <f>'Output| DNSP'!CXA8</f>
        <v>0</v>
      </c>
      <c r="CXC31" s="5">
        <f>'Output| DNSP'!CXB8</f>
        <v>0</v>
      </c>
      <c r="CXD31" s="5">
        <f>'Output| DNSP'!CXC8</f>
        <v>0</v>
      </c>
      <c r="CXE31" s="5">
        <f>'Output| DNSP'!CXD8</f>
        <v>0</v>
      </c>
      <c r="CXF31" s="5">
        <f>'Output| DNSP'!CXE8</f>
        <v>0</v>
      </c>
      <c r="CXG31" s="5">
        <f>'Output| DNSP'!CXF8</f>
        <v>0</v>
      </c>
      <c r="CXH31" s="5">
        <f>'Output| DNSP'!CXG8</f>
        <v>0</v>
      </c>
      <c r="CXI31" s="5">
        <f>'Output| DNSP'!CXH8</f>
        <v>0</v>
      </c>
      <c r="CXJ31" s="5">
        <f>'Output| DNSP'!CXI8</f>
        <v>0</v>
      </c>
      <c r="CXK31" s="5">
        <f>'Output| DNSP'!CXJ8</f>
        <v>0</v>
      </c>
      <c r="CXL31" s="5">
        <f>'Output| DNSP'!CXK8</f>
        <v>0</v>
      </c>
      <c r="CXM31" s="5">
        <f>'Output| DNSP'!CXL8</f>
        <v>0</v>
      </c>
      <c r="CXN31" s="5">
        <f>'Output| DNSP'!CXM8</f>
        <v>0</v>
      </c>
      <c r="CXO31" s="5">
        <f>'Output| DNSP'!CXN8</f>
        <v>0</v>
      </c>
      <c r="CXP31" s="5">
        <f>'Output| DNSP'!CXO8</f>
        <v>0</v>
      </c>
      <c r="CXQ31" s="5">
        <f>'Output| DNSP'!CXP8</f>
        <v>0</v>
      </c>
      <c r="CXR31" s="5">
        <f>'Output| DNSP'!CXQ8</f>
        <v>0</v>
      </c>
      <c r="CXS31" s="5">
        <f>'Output| DNSP'!CXR8</f>
        <v>0</v>
      </c>
      <c r="CXT31" s="5">
        <f>'Output| DNSP'!CXS8</f>
        <v>0</v>
      </c>
      <c r="CXU31" s="5">
        <f>'Output| DNSP'!CXT8</f>
        <v>0</v>
      </c>
      <c r="CXV31" s="5">
        <f>'Output| DNSP'!CXU8</f>
        <v>0</v>
      </c>
      <c r="CXW31" s="5">
        <f>'Output| DNSP'!CXV8</f>
        <v>0</v>
      </c>
      <c r="CXX31" s="5">
        <f>'Output| DNSP'!CXW8</f>
        <v>0</v>
      </c>
      <c r="CXY31" s="5">
        <f>'Output| DNSP'!CXX8</f>
        <v>0</v>
      </c>
      <c r="CXZ31" s="5">
        <f>'Output| DNSP'!CXY8</f>
        <v>0</v>
      </c>
      <c r="CYA31" s="5">
        <f>'Output| DNSP'!CXZ8</f>
        <v>0</v>
      </c>
      <c r="CYB31" s="5">
        <f>'Output| DNSP'!CYA8</f>
        <v>0</v>
      </c>
      <c r="CYC31" s="5">
        <f>'Output| DNSP'!CYB8</f>
        <v>0</v>
      </c>
      <c r="CYD31" s="5">
        <f>'Output| DNSP'!CYC8</f>
        <v>0</v>
      </c>
      <c r="CYE31" s="5">
        <f>'Output| DNSP'!CYD8</f>
        <v>0</v>
      </c>
      <c r="CYF31" s="5">
        <f>'Output| DNSP'!CYE8</f>
        <v>0</v>
      </c>
      <c r="CYG31" s="5">
        <f>'Output| DNSP'!CYF8</f>
        <v>0</v>
      </c>
      <c r="CYH31" s="5">
        <f>'Output| DNSP'!CYG8</f>
        <v>0</v>
      </c>
      <c r="CYI31" s="5">
        <f>'Output| DNSP'!CYH8</f>
        <v>0</v>
      </c>
      <c r="CYJ31" s="5">
        <f>'Output| DNSP'!CYI8</f>
        <v>0</v>
      </c>
      <c r="CYK31" s="5">
        <f>'Output| DNSP'!CYJ8</f>
        <v>0</v>
      </c>
      <c r="CYL31" s="5">
        <f>'Output| DNSP'!CYK8</f>
        <v>0</v>
      </c>
      <c r="CYM31" s="5">
        <f>'Output| DNSP'!CYL8</f>
        <v>0</v>
      </c>
      <c r="CYN31" s="5">
        <f>'Output| DNSP'!CYM8</f>
        <v>0</v>
      </c>
      <c r="CYO31" s="5">
        <f>'Output| DNSP'!CYN8</f>
        <v>0</v>
      </c>
      <c r="CYP31" s="5">
        <f>'Output| DNSP'!CYO8</f>
        <v>0</v>
      </c>
      <c r="CYQ31" s="5">
        <f>'Output| DNSP'!CYP8</f>
        <v>0</v>
      </c>
      <c r="CYR31" s="5">
        <f>'Output| DNSP'!CYQ8</f>
        <v>0</v>
      </c>
      <c r="CYS31" s="5">
        <f>'Output| DNSP'!CYR8</f>
        <v>0</v>
      </c>
      <c r="CYT31" s="5">
        <f>'Output| DNSP'!CYS8</f>
        <v>0</v>
      </c>
      <c r="CYU31" s="5">
        <f>'Output| DNSP'!CYT8</f>
        <v>0</v>
      </c>
      <c r="CYV31" s="5">
        <f>'Output| DNSP'!CYU8</f>
        <v>0</v>
      </c>
      <c r="CYW31" s="5">
        <f>'Output| DNSP'!CYV8</f>
        <v>0</v>
      </c>
      <c r="CYX31" s="5">
        <f>'Output| DNSP'!CYW8</f>
        <v>0</v>
      </c>
      <c r="CYY31" s="5">
        <f>'Output| DNSP'!CYX8</f>
        <v>0</v>
      </c>
      <c r="CYZ31" s="5">
        <f>'Output| DNSP'!CYY8</f>
        <v>0</v>
      </c>
      <c r="CZA31" s="5">
        <f>'Output| DNSP'!CYZ8</f>
        <v>0</v>
      </c>
      <c r="CZB31" s="5">
        <f>'Output| DNSP'!CZA8</f>
        <v>0</v>
      </c>
      <c r="CZC31" s="5">
        <f>'Output| DNSP'!CZB8</f>
        <v>0</v>
      </c>
      <c r="CZD31" s="5">
        <f>'Output| DNSP'!CZC8</f>
        <v>0</v>
      </c>
      <c r="CZE31" s="5">
        <f>'Output| DNSP'!CZD8</f>
        <v>0</v>
      </c>
      <c r="CZF31" s="5">
        <f>'Output| DNSP'!CZE8</f>
        <v>0</v>
      </c>
      <c r="CZG31" s="5">
        <f>'Output| DNSP'!CZF8</f>
        <v>0</v>
      </c>
      <c r="CZH31" s="5">
        <f>'Output| DNSP'!CZG8</f>
        <v>0</v>
      </c>
      <c r="CZI31" s="5">
        <f>'Output| DNSP'!CZH8</f>
        <v>0</v>
      </c>
      <c r="CZJ31" s="5">
        <f>'Output| DNSP'!CZI8</f>
        <v>0</v>
      </c>
      <c r="CZK31" s="5">
        <f>'Output| DNSP'!CZJ8</f>
        <v>0</v>
      </c>
      <c r="CZL31" s="5">
        <f>'Output| DNSP'!CZK8</f>
        <v>0</v>
      </c>
      <c r="CZM31" s="5">
        <f>'Output| DNSP'!CZL8</f>
        <v>0</v>
      </c>
      <c r="CZN31" s="5">
        <f>'Output| DNSP'!CZM8</f>
        <v>0</v>
      </c>
      <c r="CZO31" s="5">
        <f>'Output| DNSP'!CZN8</f>
        <v>0</v>
      </c>
      <c r="CZP31" s="5">
        <f>'Output| DNSP'!CZO8</f>
        <v>0</v>
      </c>
      <c r="CZQ31" s="5">
        <f>'Output| DNSP'!CZP8</f>
        <v>0</v>
      </c>
      <c r="CZR31" s="5">
        <f>'Output| DNSP'!CZQ8</f>
        <v>0</v>
      </c>
      <c r="CZS31" s="5">
        <f>'Output| DNSP'!CZR8</f>
        <v>0</v>
      </c>
      <c r="CZT31" s="5">
        <f>'Output| DNSP'!CZS8</f>
        <v>0</v>
      </c>
      <c r="CZU31" s="5">
        <f>'Output| DNSP'!CZT8</f>
        <v>0</v>
      </c>
      <c r="CZV31" s="5">
        <f>'Output| DNSP'!CZU8</f>
        <v>0</v>
      </c>
      <c r="CZW31" s="5">
        <f>'Output| DNSP'!CZV8</f>
        <v>0</v>
      </c>
      <c r="CZX31" s="5">
        <f>'Output| DNSP'!CZW8</f>
        <v>0</v>
      </c>
      <c r="CZY31" s="5">
        <f>'Output| DNSP'!CZX8</f>
        <v>0</v>
      </c>
      <c r="CZZ31" s="5">
        <f>'Output| DNSP'!CZY8</f>
        <v>0</v>
      </c>
      <c r="DAA31" s="5">
        <f>'Output| DNSP'!CZZ8</f>
        <v>0</v>
      </c>
      <c r="DAB31" s="5">
        <f>'Output| DNSP'!DAA8</f>
        <v>0</v>
      </c>
      <c r="DAC31" s="5">
        <f>'Output| DNSP'!DAB8</f>
        <v>0</v>
      </c>
      <c r="DAD31" s="5">
        <f>'Output| DNSP'!DAC8</f>
        <v>0</v>
      </c>
      <c r="DAE31" s="5">
        <f>'Output| DNSP'!DAD8</f>
        <v>0</v>
      </c>
      <c r="DAF31" s="5">
        <f>'Output| DNSP'!DAE8</f>
        <v>0</v>
      </c>
      <c r="DAG31" s="5">
        <f>'Output| DNSP'!DAF8</f>
        <v>0</v>
      </c>
      <c r="DAH31" s="5">
        <f>'Output| DNSP'!DAG8</f>
        <v>0</v>
      </c>
      <c r="DAI31" s="5">
        <f>'Output| DNSP'!DAH8</f>
        <v>0</v>
      </c>
      <c r="DAJ31" s="5">
        <f>'Output| DNSP'!DAI8</f>
        <v>0</v>
      </c>
      <c r="DAK31" s="5">
        <f>'Output| DNSP'!DAJ8</f>
        <v>0</v>
      </c>
      <c r="DAL31" s="5">
        <f>'Output| DNSP'!DAK8</f>
        <v>0</v>
      </c>
      <c r="DAM31" s="5">
        <f>'Output| DNSP'!DAL8</f>
        <v>0</v>
      </c>
      <c r="DAN31" s="5">
        <f>'Output| DNSP'!DAM8</f>
        <v>0</v>
      </c>
      <c r="DAO31" s="5">
        <f>'Output| DNSP'!DAN8</f>
        <v>0</v>
      </c>
      <c r="DAP31" s="5">
        <f>'Output| DNSP'!DAO8</f>
        <v>0</v>
      </c>
      <c r="DAQ31" s="5">
        <f>'Output| DNSP'!DAP8</f>
        <v>0</v>
      </c>
      <c r="DAR31" s="5">
        <f>'Output| DNSP'!DAQ8</f>
        <v>0</v>
      </c>
      <c r="DAS31" s="5">
        <f>'Output| DNSP'!DAR8</f>
        <v>0</v>
      </c>
      <c r="DAT31" s="5">
        <f>'Output| DNSP'!DAS8</f>
        <v>0</v>
      </c>
      <c r="DAU31" s="5">
        <f>'Output| DNSP'!DAT8</f>
        <v>0</v>
      </c>
      <c r="DAV31" s="5">
        <f>'Output| DNSP'!DAU8</f>
        <v>0</v>
      </c>
      <c r="DAW31" s="5">
        <f>'Output| DNSP'!DAV8</f>
        <v>0</v>
      </c>
      <c r="DAX31" s="5">
        <f>'Output| DNSP'!DAW8</f>
        <v>0</v>
      </c>
      <c r="DAY31" s="5">
        <f>'Output| DNSP'!DAX8</f>
        <v>0</v>
      </c>
      <c r="DAZ31" s="5">
        <f>'Output| DNSP'!DAY8</f>
        <v>0</v>
      </c>
      <c r="DBA31" s="5">
        <f>'Output| DNSP'!DAZ8</f>
        <v>0</v>
      </c>
      <c r="DBB31" s="5">
        <f>'Output| DNSP'!DBA8</f>
        <v>0</v>
      </c>
      <c r="DBC31" s="5">
        <f>'Output| DNSP'!DBB8</f>
        <v>0</v>
      </c>
      <c r="DBD31" s="5">
        <f>'Output| DNSP'!DBC8</f>
        <v>0</v>
      </c>
      <c r="DBE31" s="5">
        <f>'Output| DNSP'!DBD8</f>
        <v>0</v>
      </c>
      <c r="DBF31" s="5">
        <f>'Output| DNSP'!DBE8</f>
        <v>0</v>
      </c>
      <c r="DBG31" s="5">
        <f>'Output| DNSP'!DBF8</f>
        <v>0</v>
      </c>
      <c r="DBH31" s="5">
        <f>'Output| DNSP'!DBG8</f>
        <v>0</v>
      </c>
      <c r="DBI31" s="5">
        <f>'Output| DNSP'!DBH8</f>
        <v>0</v>
      </c>
      <c r="DBJ31" s="5">
        <f>'Output| DNSP'!DBI8</f>
        <v>0</v>
      </c>
      <c r="DBK31" s="5">
        <f>'Output| DNSP'!DBJ8</f>
        <v>0</v>
      </c>
      <c r="DBL31" s="5">
        <f>'Output| DNSP'!DBK8</f>
        <v>0</v>
      </c>
      <c r="DBM31" s="5">
        <f>'Output| DNSP'!DBL8</f>
        <v>0</v>
      </c>
      <c r="DBN31" s="5">
        <f>'Output| DNSP'!DBM8</f>
        <v>0</v>
      </c>
      <c r="DBO31" s="5">
        <f>'Output| DNSP'!DBN8</f>
        <v>0</v>
      </c>
      <c r="DBP31" s="5">
        <f>'Output| DNSP'!DBO8</f>
        <v>0</v>
      </c>
      <c r="DBQ31" s="5">
        <f>'Output| DNSP'!DBP8</f>
        <v>0</v>
      </c>
      <c r="DBR31" s="5">
        <f>'Output| DNSP'!DBQ8</f>
        <v>0</v>
      </c>
      <c r="DBS31" s="5">
        <f>'Output| DNSP'!DBR8</f>
        <v>0</v>
      </c>
      <c r="DBT31" s="5">
        <f>'Output| DNSP'!DBS8</f>
        <v>0</v>
      </c>
      <c r="DBU31" s="5">
        <f>'Output| DNSP'!DBT8</f>
        <v>0</v>
      </c>
      <c r="DBV31" s="5">
        <f>'Output| DNSP'!DBU8</f>
        <v>0</v>
      </c>
      <c r="DBW31" s="5">
        <f>'Output| DNSP'!DBV8</f>
        <v>0</v>
      </c>
      <c r="DBX31" s="5">
        <f>'Output| DNSP'!DBW8</f>
        <v>0</v>
      </c>
      <c r="DBY31" s="5">
        <f>'Output| DNSP'!DBX8</f>
        <v>0</v>
      </c>
      <c r="DBZ31" s="5">
        <f>'Output| DNSP'!DBY8</f>
        <v>0</v>
      </c>
      <c r="DCA31" s="5">
        <f>'Output| DNSP'!DBZ8</f>
        <v>0</v>
      </c>
      <c r="DCB31" s="5">
        <f>'Output| DNSP'!DCA8</f>
        <v>0</v>
      </c>
      <c r="DCC31" s="5">
        <f>'Output| DNSP'!DCB8</f>
        <v>0</v>
      </c>
      <c r="DCD31" s="5">
        <f>'Output| DNSP'!DCC8</f>
        <v>0</v>
      </c>
      <c r="DCE31" s="5">
        <f>'Output| DNSP'!DCD8</f>
        <v>0</v>
      </c>
      <c r="DCF31" s="5">
        <f>'Output| DNSP'!DCE8</f>
        <v>0</v>
      </c>
      <c r="DCG31" s="5">
        <f>'Output| DNSP'!DCF8</f>
        <v>0</v>
      </c>
      <c r="DCH31" s="5">
        <f>'Output| DNSP'!DCG8</f>
        <v>0</v>
      </c>
      <c r="DCI31" s="5">
        <f>'Output| DNSP'!DCH8</f>
        <v>0</v>
      </c>
      <c r="DCJ31" s="5">
        <f>'Output| DNSP'!DCI8</f>
        <v>0</v>
      </c>
      <c r="DCK31" s="5">
        <f>'Output| DNSP'!DCJ8</f>
        <v>0</v>
      </c>
      <c r="DCL31" s="5">
        <f>'Output| DNSP'!DCK8</f>
        <v>0</v>
      </c>
      <c r="DCM31" s="5">
        <f>'Output| DNSP'!DCL8</f>
        <v>0</v>
      </c>
      <c r="DCN31" s="5">
        <f>'Output| DNSP'!DCM8</f>
        <v>0</v>
      </c>
      <c r="DCO31" s="5">
        <f>'Output| DNSP'!DCN8</f>
        <v>0</v>
      </c>
      <c r="DCP31" s="5">
        <f>'Output| DNSP'!DCO8</f>
        <v>0</v>
      </c>
      <c r="DCQ31" s="5">
        <f>'Output| DNSP'!DCP8</f>
        <v>0</v>
      </c>
      <c r="DCR31" s="5">
        <f>'Output| DNSP'!DCQ8</f>
        <v>0</v>
      </c>
      <c r="DCS31" s="5">
        <f>'Output| DNSP'!DCR8</f>
        <v>0</v>
      </c>
      <c r="DCT31" s="5">
        <f>'Output| DNSP'!DCS8</f>
        <v>0</v>
      </c>
      <c r="DCU31" s="5">
        <f>'Output| DNSP'!DCT8</f>
        <v>0</v>
      </c>
      <c r="DCV31" s="5">
        <f>'Output| DNSP'!DCU8</f>
        <v>0</v>
      </c>
      <c r="DCW31" s="5">
        <f>'Output| DNSP'!DCV8</f>
        <v>0</v>
      </c>
      <c r="DCX31" s="5">
        <f>'Output| DNSP'!DCW8</f>
        <v>0</v>
      </c>
      <c r="DCY31" s="5">
        <f>'Output| DNSP'!DCX8</f>
        <v>0</v>
      </c>
      <c r="DCZ31" s="5">
        <f>'Output| DNSP'!DCY8</f>
        <v>0</v>
      </c>
      <c r="DDA31" s="5">
        <f>'Output| DNSP'!DCZ8</f>
        <v>0</v>
      </c>
      <c r="DDB31" s="5">
        <f>'Output| DNSP'!DDA8</f>
        <v>0</v>
      </c>
      <c r="DDC31" s="5">
        <f>'Output| DNSP'!DDB8</f>
        <v>0</v>
      </c>
      <c r="DDD31" s="5">
        <f>'Output| DNSP'!DDC8</f>
        <v>0</v>
      </c>
      <c r="DDE31" s="5">
        <f>'Output| DNSP'!DDD8</f>
        <v>0</v>
      </c>
      <c r="DDF31" s="5">
        <f>'Output| DNSP'!DDE8</f>
        <v>0</v>
      </c>
      <c r="DDG31" s="5">
        <f>'Output| DNSP'!DDF8</f>
        <v>0</v>
      </c>
      <c r="DDH31" s="5">
        <f>'Output| DNSP'!DDG8</f>
        <v>0</v>
      </c>
      <c r="DDI31" s="5">
        <f>'Output| DNSP'!DDH8</f>
        <v>0</v>
      </c>
      <c r="DDJ31" s="5">
        <f>'Output| DNSP'!DDI8</f>
        <v>0</v>
      </c>
      <c r="DDK31" s="5">
        <f>'Output| DNSP'!DDJ8</f>
        <v>0</v>
      </c>
      <c r="DDL31" s="5">
        <f>'Output| DNSP'!DDK8</f>
        <v>0</v>
      </c>
      <c r="DDM31" s="5">
        <f>'Output| DNSP'!DDL8</f>
        <v>0</v>
      </c>
      <c r="DDN31" s="5">
        <f>'Output| DNSP'!DDM8</f>
        <v>0</v>
      </c>
      <c r="DDO31" s="5">
        <f>'Output| DNSP'!DDN8</f>
        <v>0</v>
      </c>
      <c r="DDP31" s="5">
        <f>'Output| DNSP'!DDO8</f>
        <v>0</v>
      </c>
      <c r="DDQ31" s="5">
        <f>'Output| DNSP'!DDP8</f>
        <v>0</v>
      </c>
      <c r="DDR31" s="5">
        <f>'Output| DNSP'!DDQ8</f>
        <v>0</v>
      </c>
      <c r="DDS31" s="5">
        <f>'Output| DNSP'!DDR8</f>
        <v>0</v>
      </c>
      <c r="DDT31" s="5">
        <f>'Output| DNSP'!DDS8</f>
        <v>0</v>
      </c>
      <c r="DDU31" s="5">
        <f>'Output| DNSP'!DDT8</f>
        <v>0</v>
      </c>
      <c r="DDV31" s="5">
        <f>'Output| DNSP'!DDU8</f>
        <v>0</v>
      </c>
      <c r="DDW31" s="5">
        <f>'Output| DNSP'!DDV8</f>
        <v>0</v>
      </c>
      <c r="DDX31" s="5">
        <f>'Output| DNSP'!DDW8</f>
        <v>0</v>
      </c>
      <c r="DDY31" s="5">
        <f>'Output| DNSP'!DDX8</f>
        <v>0</v>
      </c>
      <c r="DDZ31" s="5">
        <f>'Output| DNSP'!DDY8</f>
        <v>0</v>
      </c>
      <c r="DEA31" s="5">
        <f>'Output| DNSP'!DDZ8</f>
        <v>0</v>
      </c>
      <c r="DEB31" s="5">
        <f>'Output| DNSP'!DEA8</f>
        <v>0</v>
      </c>
      <c r="DEC31" s="5">
        <f>'Output| DNSP'!DEB8</f>
        <v>0</v>
      </c>
      <c r="DED31" s="5">
        <f>'Output| DNSP'!DEC8</f>
        <v>0</v>
      </c>
      <c r="DEE31" s="5">
        <f>'Output| DNSP'!DED8</f>
        <v>0</v>
      </c>
      <c r="DEF31" s="5">
        <f>'Output| DNSP'!DEE8</f>
        <v>0</v>
      </c>
      <c r="DEG31" s="5">
        <f>'Output| DNSP'!DEF8</f>
        <v>0</v>
      </c>
      <c r="DEH31" s="5">
        <f>'Output| DNSP'!DEG8</f>
        <v>0</v>
      </c>
      <c r="DEI31" s="5">
        <f>'Output| DNSP'!DEH8</f>
        <v>0</v>
      </c>
      <c r="DEJ31" s="5">
        <f>'Output| DNSP'!DEI8</f>
        <v>0</v>
      </c>
      <c r="DEK31" s="5">
        <f>'Output| DNSP'!DEJ8</f>
        <v>0</v>
      </c>
      <c r="DEL31" s="5">
        <f>'Output| DNSP'!DEK8</f>
        <v>0</v>
      </c>
      <c r="DEM31" s="5">
        <f>'Output| DNSP'!DEL8</f>
        <v>0</v>
      </c>
      <c r="DEN31" s="5">
        <f>'Output| DNSP'!DEM8</f>
        <v>0</v>
      </c>
      <c r="DEO31" s="5">
        <f>'Output| DNSP'!DEN8</f>
        <v>0</v>
      </c>
      <c r="DEP31" s="5">
        <f>'Output| DNSP'!DEO8</f>
        <v>0</v>
      </c>
      <c r="DEQ31" s="5">
        <f>'Output| DNSP'!DEP8</f>
        <v>0</v>
      </c>
      <c r="DER31" s="5">
        <f>'Output| DNSP'!DEQ8</f>
        <v>0</v>
      </c>
      <c r="DES31" s="5">
        <f>'Output| DNSP'!DER8</f>
        <v>0</v>
      </c>
      <c r="DET31" s="5">
        <f>'Output| DNSP'!DES8</f>
        <v>0</v>
      </c>
      <c r="DEU31" s="5">
        <f>'Output| DNSP'!DET8</f>
        <v>0</v>
      </c>
      <c r="DEV31" s="5">
        <f>'Output| DNSP'!DEU8</f>
        <v>0</v>
      </c>
      <c r="DEW31" s="5">
        <f>'Output| DNSP'!DEV8</f>
        <v>0</v>
      </c>
      <c r="DEX31" s="5">
        <f>'Output| DNSP'!DEW8</f>
        <v>0</v>
      </c>
      <c r="DEY31" s="5">
        <f>'Output| DNSP'!DEX8</f>
        <v>0</v>
      </c>
      <c r="DEZ31" s="5">
        <f>'Output| DNSP'!DEY8</f>
        <v>0</v>
      </c>
      <c r="DFA31" s="5">
        <f>'Output| DNSP'!DEZ8</f>
        <v>0</v>
      </c>
      <c r="DFB31" s="5">
        <f>'Output| DNSP'!DFA8</f>
        <v>0</v>
      </c>
      <c r="DFC31" s="5">
        <f>'Output| DNSP'!DFB8</f>
        <v>0</v>
      </c>
      <c r="DFD31" s="5">
        <f>'Output| DNSP'!DFC8</f>
        <v>0</v>
      </c>
      <c r="DFE31" s="5">
        <f>'Output| DNSP'!DFD8</f>
        <v>0</v>
      </c>
      <c r="DFF31" s="5">
        <f>'Output| DNSP'!DFE8</f>
        <v>0</v>
      </c>
      <c r="DFG31" s="5">
        <f>'Output| DNSP'!DFF8</f>
        <v>0</v>
      </c>
      <c r="DFH31" s="5">
        <f>'Output| DNSP'!DFG8</f>
        <v>0</v>
      </c>
      <c r="DFI31" s="5">
        <f>'Output| DNSP'!DFH8</f>
        <v>0</v>
      </c>
      <c r="DFJ31" s="5">
        <f>'Output| DNSP'!DFI8</f>
        <v>0</v>
      </c>
      <c r="DFK31" s="5">
        <f>'Output| DNSP'!DFJ8</f>
        <v>0</v>
      </c>
      <c r="DFL31" s="5">
        <f>'Output| DNSP'!DFK8</f>
        <v>0</v>
      </c>
      <c r="DFM31" s="5">
        <f>'Output| DNSP'!DFL8</f>
        <v>0</v>
      </c>
      <c r="DFN31" s="5">
        <f>'Output| DNSP'!DFM8</f>
        <v>0</v>
      </c>
      <c r="DFO31" s="5">
        <f>'Output| DNSP'!DFN8</f>
        <v>0</v>
      </c>
      <c r="DFP31" s="5">
        <f>'Output| DNSP'!DFO8</f>
        <v>0</v>
      </c>
      <c r="DFQ31" s="5">
        <f>'Output| DNSP'!DFP8</f>
        <v>0</v>
      </c>
      <c r="DFR31" s="5">
        <f>'Output| DNSP'!DFQ8</f>
        <v>0</v>
      </c>
      <c r="DFS31" s="5">
        <f>'Output| DNSP'!DFR8</f>
        <v>0</v>
      </c>
      <c r="DFT31" s="5">
        <f>'Output| DNSP'!DFS8</f>
        <v>0</v>
      </c>
      <c r="DFU31" s="5">
        <f>'Output| DNSP'!DFT8</f>
        <v>0</v>
      </c>
      <c r="DFV31" s="5">
        <f>'Output| DNSP'!DFU8</f>
        <v>0</v>
      </c>
      <c r="DFW31" s="5">
        <f>'Output| DNSP'!DFV8</f>
        <v>0</v>
      </c>
      <c r="DFX31" s="5">
        <f>'Output| DNSP'!DFW8</f>
        <v>0</v>
      </c>
      <c r="DFY31" s="5">
        <f>'Output| DNSP'!DFX8</f>
        <v>0</v>
      </c>
      <c r="DFZ31" s="5">
        <f>'Output| DNSP'!DFY8</f>
        <v>0</v>
      </c>
      <c r="DGA31" s="5">
        <f>'Output| DNSP'!DFZ8</f>
        <v>0</v>
      </c>
      <c r="DGB31" s="5">
        <f>'Output| DNSP'!DGA8</f>
        <v>0</v>
      </c>
      <c r="DGC31" s="5">
        <f>'Output| DNSP'!DGB8</f>
        <v>0</v>
      </c>
      <c r="DGD31" s="5">
        <f>'Output| DNSP'!DGC8</f>
        <v>0</v>
      </c>
      <c r="DGE31" s="5">
        <f>'Output| DNSP'!DGD8</f>
        <v>0</v>
      </c>
      <c r="DGF31" s="5">
        <f>'Output| DNSP'!DGE8</f>
        <v>0</v>
      </c>
      <c r="DGG31" s="5">
        <f>'Output| DNSP'!DGF8</f>
        <v>0</v>
      </c>
      <c r="DGH31" s="5">
        <f>'Output| DNSP'!DGG8</f>
        <v>0</v>
      </c>
      <c r="DGI31" s="5">
        <f>'Output| DNSP'!DGH8</f>
        <v>0</v>
      </c>
      <c r="DGJ31" s="5">
        <f>'Output| DNSP'!DGI8</f>
        <v>0</v>
      </c>
      <c r="DGK31" s="5">
        <f>'Output| DNSP'!DGJ8</f>
        <v>0</v>
      </c>
      <c r="DGL31" s="5">
        <f>'Output| DNSP'!DGK8</f>
        <v>0</v>
      </c>
      <c r="DGM31" s="5">
        <f>'Output| DNSP'!DGL8</f>
        <v>0</v>
      </c>
      <c r="DGN31" s="5">
        <f>'Output| DNSP'!DGM8</f>
        <v>0</v>
      </c>
      <c r="DGO31" s="5">
        <f>'Output| DNSP'!DGN8</f>
        <v>0</v>
      </c>
      <c r="DGP31" s="5">
        <f>'Output| DNSP'!DGO8</f>
        <v>0</v>
      </c>
      <c r="DGQ31" s="5">
        <f>'Output| DNSP'!DGP8</f>
        <v>0</v>
      </c>
      <c r="DGR31" s="5">
        <f>'Output| DNSP'!DGQ8</f>
        <v>0</v>
      </c>
      <c r="DGS31" s="5">
        <f>'Output| DNSP'!DGR8</f>
        <v>0</v>
      </c>
      <c r="DGT31" s="5">
        <f>'Output| DNSP'!DGS8</f>
        <v>0</v>
      </c>
      <c r="DGU31" s="5">
        <f>'Output| DNSP'!DGT8</f>
        <v>0</v>
      </c>
      <c r="DGV31" s="5">
        <f>'Output| DNSP'!DGU8</f>
        <v>0</v>
      </c>
      <c r="DGW31" s="5">
        <f>'Output| DNSP'!DGV8</f>
        <v>0</v>
      </c>
      <c r="DGX31" s="5">
        <f>'Output| DNSP'!DGW8</f>
        <v>0</v>
      </c>
      <c r="DGY31" s="5">
        <f>'Output| DNSP'!DGX8</f>
        <v>0</v>
      </c>
      <c r="DGZ31" s="5">
        <f>'Output| DNSP'!DGY8</f>
        <v>0</v>
      </c>
      <c r="DHA31" s="5">
        <f>'Output| DNSP'!DGZ8</f>
        <v>0</v>
      </c>
      <c r="DHB31" s="5">
        <f>'Output| DNSP'!DHA8</f>
        <v>0</v>
      </c>
      <c r="DHC31" s="5">
        <f>'Output| DNSP'!DHB8</f>
        <v>0</v>
      </c>
      <c r="DHD31" s="5">
        <f>'Output| DNSP'!DHC8</f>
        <v>0</v>
      </c>
      <c r="DHE31" s="5">
        <f>'Output| DNSP'!DHD8</f>
        <v>0</v>
      </c>
      <c r="DHF31" s="5">
        <f>'Output| DNSP'!DHE8</f>
        <v>0</v>
      </c>
      <c r="DHG31" s="5">
        <f>'Output| DNSP'!DHF8</f>
        <v>0</v>
      </c>
      <c r="DHH31" s="5">
        <f>'Output| DNSP'!DHG8</f>
        <v>0</v>
      </c>
      <c r="DHI31" s="5">
        <f>'Output| DNSP'!DHH8</f>
        <v>0</v>
      </c>
      <c r="DHJ31" s="5">
        <f>'Output| DNSP'!DHI8</f>
        <v>0</v>
      </c>
      <c r="DHK31" s="5">
        <f>'Output| DNSP'!DHJ8</f>
        <v>0</v>
      </c>
      <c r="DHL31" s="5">
        <f>'Output| DNSP'!DHK8</f>
        <v>0</v>
      </c>
      <c r="DHM31" s="5">
        <f>'Output| DNSP'!DHL8</f>
        <v>0</v>
      </c>
      <c r="DHN31" s="5">
        <f>'Output| DNSP'!DHM8</f>
        <v>0</v>
      </c>
      <c r="DHO31" s="5">
        <f>'Output| DNSP'!DHN8</f>
        <v>0</v>
      </c>
      <c r="DHP31" s="5">
        <f>'Output| DNSP'!DHO8</f>
        <v>0</v>
      </c>
      <c r="DHQ31" s="5">
        <f>'Output| DNSP'!DHP8</f>
        <v>0</v>
      </c>
      <c r="DHR31" s="5">
        <f>'Output| DNSP'!DHQ8</f>
        <v>0</v>
      </c>
      <c r="DHS31" s="5">
        <f>'Output| DNSP'!DHR8</f>
        <v>0</v>
      </c>
      <c r="DHT31" s="5">
        <f>'Output| DNSP'!DHS8</f>
        <v>0</v>
      </c>
      <c r="DHU31" s="5">
        <f>'Output| DNSP'!DHT8</f>
        <v>0</v>
      </c>
      <c r="DHV31" s="5">
        <f>'Output| DNSP'!DHU8</f>
        <v>0</v>
      </c>
      <c r="DHW31" s="5">
        <f>'Output| DNSP'!DHV8</f>
        <v>0</v>
      </c>
      <c r="DHX31" s="5">
        <f>'Output| DNSP'!DHW8</f>
        <v>0</v>
      </c>
      <c r="DHY31" s="5">
        <f>'Output| DNSP'!DHX8</f>
        <v>0</v>
      </c>
      <c r="DHZ31" s="5">
        <f>'Output| DNSP'!DHY8</f>
        <v>0</v>
      </c>
      <c r="DIA31" s="5">
        <f>'Output| DNSP'!DHZ8</f>
        <v>0</v>
      </c>
      <c r="DIB31" s="5">
        <f>'Output| DNSP'!DIA8</f>
        <v>0</v>
      </c>
      <c r="DIC31" s="5">
        <f>'Output| DNSP'!DIB8</f>
        <v>0</v>
      </c>
      <c r="DID31" s="5">
        <f>'Output| DNSP'!DIC8</f>
        <v>0</v>
      </c>
      <c r="DIE31" s="5">
        <f>'Output| DNSP'!DID8</f>
        <v>0</v>
      </c>
      <c r="DIF31" s="5">
        <f>'Output| DNSP'!DIE8</f>
        <v>0</v>
      </c>
      <c r="DIG31" s="5">
        <f>'Output| DNSP'!DIF8</f>
        <v>0</v>
      </c>
      <c r="DIH31" s="5">
        <f>'Output| DNSP'!DIG8</f>
        <v>0</v>
      </c>
      <c r="DII31" s="5">
        <f>'Output| DNSP'!DIH8</f>
        <v>0</v>
      </c>
      <c r="DIJ31" s="5">
        <f>'Output| DNSP'!DII8</f>
        <v>0</v>
      </c>
      <c r="DIK31" s="5">
        <f>'Output| DNSP'!DIJ8</f>
        <v>0</v>
      </c>
      <c r="DIL31" s="5">
        <f>'Output| DNSP'!DIK8</f>
        <v>0</v>
      </c>
      <c r="DIM31" s="5">
        <f>'Output| DNSP'!DIL8</f>
        <v>0</v>
      </c>
      <c r="DIN31" s="5">
        <f>'Output| DNSP'!DIM8</f>
        <v>0</v>
      </c>
      <c r="DIO31" s="5">
        <f>'Output| DNSP'!DIN8</f>
        <v>0</v>
      </c>
      <c r="DIP31" s="5">
        <f>'Output| DNSP'!DIO8</f>
        <v>0</v>
      </c>
      <c r="DIQ31" s="5">
        <f>'Output| DNSP'!DIP8</f>
        <v>0</v>
      </c>
      <c r="DIR31" s="5">
        <f>'Output| DNSP'!DIQ8</f>
        <v>0</v>
      </c>
      <c r="DIS31" s="5">
        <f>'Output| DNSP'!DIR8</f>
        <v>0</v>
      </c>
      <c r="DIT31" s="5">
        <f>'Output| DNSP'!DIS8</f>
        <v>0</v>
      </c>
      <c r="DIU31" s="5">
        <f>'Output| DNSP'!DIT8</f>
        <v>0</v>
      </c>
      <c r="DIV31" s="5">
        <f>'Output| DNSP'!DIU8</f>
        <v>0</v>
      </c>
      <c r="DIW31" s="5">
        <f>'Output| DNSP'!DIV8</f>
        <v>0</v>
      </c>
      <c r="DIX31" s="5">
        <f>'Output| DNSP'!DIW8</f>
        <v>0</v>
      </c>
      <c r="DIY31" s="5">
        <f>'Output| DNSP'!DIX8</f>
        <v>0</v>
      </c>
      <c r="DIZ31" s="5">
        <f>'Output| DNSP'!DIY8</f>
        <v>0</v>
      </c>
      <c r="DJA31" s="5">
        <f>'Output| DNSP'!DIZ8</f>
        <v>0</v>
      </c>
      <c r="DJB31" s="5">
        <f>'Output| DNSP'!DJA8</f>
        <v>0</v>
      </c>
      <c r="DJC31" s="5">
        <f>'Output| DNSP'!DJB8</f>
        <v>0</v>
      </c>
      <c r="DJD31" s="5">
        <f>'Output| DNSP'!DJC8</f>
        <v>0</v>
      </c>
      <c r="DJE31" s="5">
        <f>'Output| DNSP'!DJD8</f>
        <v>0</v>
      </c>
      <c r="DJF31" s="5">
        <f>'Output| DNSP'!DJE8</f>
        <v>0</v>
      </c>
      <c r="DJG31" s="5">
        <f>'Output| DNSP'!DJF8</f>
        <v>0</v>
      </c>
      <c r="DJH31" s="5">
        <f>'Output| DNSP'!DJG8</f>
        <v>0</v>
      </c>
      <c r="DJI31" s="5">
        <f>'Output| DNSP'!DJH8</f>
        <v>0</v>
      </c>
      <c r="DJJ31" s="5">
        <f>'Output| DNSP'!DJI8</f>
        <v>0</v>
      </c>
      <c r="DJK31" s="5">
        <f>'Output| DNSP'!DJJ8</f>
        <v>0</v>
      </c>
      <c r="DJL31" s="5">
        <f>'Output| DNSP'!DJK8</f>
        <v>0</v>
      </c>
      <c r="DJM31" s="5">
        <f>'Output| DNSP'!DJL8</f>
        <v>0</v>
      </c>
      <c r="DJN31" s="5">
        <f>'Output| DNSP'!DJM8</f>
        <v>0</v>
      </c>
      <c r="DJO31" s="5">
        <f>'Output| DNSP'!DJN8</f>
        <v>0</v>
      </c>
      <c r="DJP31" s="5">
        <f>'Output| DNSP'!DJO8</f>
        <v>0</v>
      </c>
      <c r="DJQ31" s="5">
        <f>'Output| DNSP'!DJP8</f>
        <v>0</v>
      </c>
      <c r="DJR31" s="5">
        <f>'Output| DNSP'!DJQ8</f>
        <v>0</v>
      </c>
      <c r="DJS31" s="5">
        <f>'Output| DNSP'!DJR8</f>
        <v>0</v>
      </c>
      <c r="DJT31" s="5">
        <f>'Output| DNSP'!DJS8</f>
        <v>0</v>
      </c>
      <c r="DJU31" s="5">
        <f>'Output| DNSP'!DJT8</f>
        <v>0</v>
      </c>
      <c r="DJV31" s="5">
        <f>'Output| DNSP'!DJU8</f>
        <v>0</v>
      </c>
      <c r="DJW31" s="5">
        <f>'Output| DNSP'!DJV8</f>
        <v>0</v>
      </c>
      <c r="DJX31" s="5">
        <f>'Output| DNSP'!DJW8</f>
        <v>0</v>
      </c>
      <c r="DJY31" s="5">
        <f>'Output| DNSP'!DJX8</f>
        <v>0</v>
      </c>
      <c r="DJZ31" s="5">
        <f>'Output| DNSP'!DJY8</f>
        <v>0</v>
      </c>
      <c r="DKA31" s="5">
        <f>'Output| DNSP'!DJZ8</f>
        <v>0</v>
      </c>
      <c r="DKB31" s="5">
        <f>'Output| DNSP'!DKA8</f>
        <v>0</v>
      </c>
      <c r="DKC31" s="5">
        <f>'Output| DNSP'!DKB8</f>
        <v>0</v>
      </c>
      <c r="DKD31" s="5">
        <f>'Output| DNSP'!DKC8</f>
        <v>0</v>
      </c>
      <c r="DKE31" s="5">
        <f>'Output| DNSP'!DKD8</f>
        <v>0</v>
      </c>
      <c r="DKF31" s="5">
        <f>'Output| DNSP'!DKE8</f>
        <v>0</v>
      </c>
      <c r="DKG31" s="5">
        <f>'Output| DNSP'!DKF8</f>
        <v>0</v>
      </c>
      <c r="DKH31" s="5">
        <f>'Output| DNSP'!DKG8</f>
        <v>0</v>
      </c>
      <c r="DKI31" s="5">
        <f>'Output| DNSP'!DKH8</f>
        <v>0</v>
      </c>
      <c r="DKJ31" s="5">
        <f>'Output| DNSP'!DKI8</f>
        <v>0</v>
      </c>
      <c r="DKK31" s="5">
        <f>'Output| DNSP'!DKJ8</f>
        <v>0</v>
      </c>
      <c r="DKL31" s="5">
        <f>'Output| DNSP'!DKK8</f>
        <v>0</v>
      </c>
      <c r="DKM31" s="5">
        <f>'Output| DNSP'!DKL8</f>
        <v>0</v>
      </c>
      <c r="DKN31" s="5">
        <f>'Output| DNSP'!DKM8</f>
        <v>0</v>
      </c>
      <c r="DKO31" s="5">
        <f>'Output| DNSP'!DKN8</f>
        <v>0</v>
      </c>
      <c r="DKP31" s="5">
        <f>'Output| DNSP'!DKO8</f>
        <v>0</v>
      </c>
      <c r="DKQ31" s="5">
        <f>'Output| DNSP'!DKP8</f>
        <v>0</v>
      </c>
      <c r="DKR31" s="5">
        <f>'Output| DNSP'!DKQ8</f>
        <v>0</v>
      </c>
      <c r="DKS31" s="5">
        <f>'Output| DNSP'!DKR8</f>
        <v>0</v>
      </c>
      <c r="DKT31" s="5">
        <f>'Output| DNSP'!DKS8</f>
        <v>0</v>
      </c>
      <c r="DKU31" s="5">
        <f>'Output| DNSP'!DKT8</f>
        <v>0</v>
      </c>
      <c r="DKV31" s="5">
        <f>'Output| DNSP'!DKU8</f>
        <v>0</v>
      </c>
      <c r="DKW31" s="5">
        <f>'Output| DNSP'!DKV8</f>
        <v>0</v>
      </c>
      <c r="DKX31" s="5">
        <f>'Output| DNSP'!DKW8</f>
        <v>0</v>
      </c>
      <c r="DKY31" s="5">
        <f>'Output| DNSP'!DKX8</f>
        <v>0</v>
      </c>
      <c r="DKZ31" s="5">
        <f>'Output| DNSP'!DKY8</f>
        <v>0</v>
      </c>
      <c r="DLA31" s="5">
        <f>'Output| DNSP'!DKZ8</f>
        <v>0</v>
      </c>
      <c r="DLB31" s="5">
        <f>'Output| DNSP'!DLA8</f>
        <v>0</v>
      </c>
      <c r="DLC31" s="5">
        <f>'Output| DNSP'!DLB8</f>
        <v>0</v>
      </c>
      <c r="DLD31" s="5">
        <f>'Output| DNSP'!DLC8</f>
        <v>0</v>
      </c>
      <c r="DLE31" s="5">
        <f>'Output| DNSP'!DLD8</f>
        <v>0</v>
      </c>
      <c r="DLF31" s="5">
        <f>'Output| DNSP'!DLE8</f>
        <v>0</v>
      </c>
      <c r="DLG31" s="5">
        <f>'Output| DNSP'!DLF8</f>
        <v>0</v>
      </c>
      <c r="DLH31" s="5">
        <f>'Output| DNSP'!DLG8</f>
        <v>0</v>
      </c>
      <c r="DLI31" s="5">
        <f>'Output| DNSP'!DLH8</f>
        <v>0</v>
      </c>
      <c r="DLJ31" s="5">
        <f>'Output| DNSP'!DLI8</f>
        <v>0</v>
      </c>
      <c r="DLK31" s="5">
        <f>'Output| DNSP'!DLJ8</f>
        <v>0</v>
      </c>
      <c r="DLL31" s="5">
        <f>'Output| DNSP'!DLK8</f>
        <v>0</v>
      </c>
      <c r="DLM31" s="5">
        <f>'Output| DNSP'!DLL8</f>
        <v>0</v>
      </c>
      <c r="DLN31" s="5">
        <f>'Output| DNSP'!DLM8</f>
        <v>0</v>
      </c>
      <c r="DLO31" s="5">
        <f>'Output| DNSP'!DLN8</f>
        <v>0</v>
      </c>
      <c r="DLP31" s="5">
        <f>'Output| DNSP'!DLO8</f>
        <v>0</v>
      </c>
      <c r="DLQ31" s="5">
        <f>'Output| DNSP'!DLP8</f>
        <v>0</v>
      </c>
      <c r="DLR31" s="5">
        <f>'Output| DNSP'!DLQ8</f>
        <v>0</v>
      </c>
      <c r="DLS31" s="5">
        <f>'Output| DNSP'!DLR8</f>
        <v>0</v>
      </c>
      <c r="DLT31" s="5">
        <f>'Output| DNSP'!DLS8</f>
        <v>0</v>
      </c>
      <c r="DLU31" s="5">
        <f>'Output| DNSP'!DLT8</f>
        <v>0</v>
      </c>
      <c r="DLV31" s="5">
        <f>'Output| DNSP'!DLU8</f>
        <v>0</v>
      </c>
      <c r="DLW31" s="5">
        <f>'Output| DNSP'!DLV8</f>
        <v>0</v>
      </c>
      <c r="DLX31" s="5">
        <f>'Output| DNSP'!DLW8</f>
        <v>0</v>
      </c>
      <c r="DLY31" s="5">
        <f>'Output| DNSP'!DLX8</f>
        <v>0</v>
      </c>
      <c r="DLZ31" s="5">
        <f>'Output| DNSP'!DLY8</f>
        <v>0</v>
      </c>
      <c r="DMA31" s="5">
        <f>'Output| DNSP'!DLZ8</f>
        <v>0</v>
      </c>
      <c r="DMB31" s="5">
        <f>'Output| DNSP'!DMA8</f>
        <v>0</v>
      </c>
      <c r="DMC31" s="5">
        <f>'Output| DNSP'!DMB8</f>
        <v>0</v>
      </c>
      <c r="DMD31" s="5">
        <f>'Output| DNSP'!DMC8</f>
        <v>0</v>
      </c>
      <c r="DME31" s="5">
        <f>'Output| DNSP'!DMD8</f>
        <v>0</v>
      </c>
      <c r="DMF31" s="5">
        <f>'Output| DNSP'!DME8</f>
        <v>0</v>
      </c>
      <c r="DMG31" s="5">
        <f>'Output| DNSP'!DMF8</f>
        <v>0</v>
      </c>
      <c r="DMH31" s="5">
        <f>'Output| DNSP'!DMG8</f>
        <v>0</v>
      </c>
      <c r="DMI31" s="5">
        <f>'Output| DNSP'!DMH8</f>
        <v>0</v>
      </c>
      <c r="DMJ31" s="5">
        <f>'Output| DNSP'!DMI8</f>
        <v>0</v>
      </c>
      <c r="DMK31" s="5">
        <f>'Output| DNSP'!DMJ8</f>
        <v>0</v>
      </c>
      <c r="DML31" s="5">
        <f>'Output| DNSP'!DMK8</f>
        <v>0</v>
      </c>
      <c r="DMM31" s="5">
        <f>'Output| DNSP'!DML8</f>
        <v>0</v>
      </c>
      <c r="DMN31" s="5">
        <f>'Output| DNSP'!DMM8</f>
        <v>0</v>
      </c>
      <c r="DMO31" s="5">
        <f>'Output| DNSP'!DMN8</f>
        <v>0</v>
      </c>
      <c r="DMP31" s="5">
        <f>'Output| DNSP'!DMO8</f>
        <v>0</v>
      </c>
      <c r="DMQ31" s="5">
        <f>'Output| DNSP'!DMP8</f>
        <v>0</v>
      </c>
      <c r="DMR31" s="5">
        <f>'Output| DNSP'!DMQ8</f>
        <v>0</v>
      </c>
      <c r="DMS31" s="5">
        <f>'Output| DNSP'!DMR8</f>
        <v>0</v>
      </c>
      <c r="DMT31" s="5">
        <f>'Output| DNSP'!DMS8</f>
        <v>0</v>
      </c>
      <c r="DMU31" s="5">
        <f>'Output| DNSP'!DMT8</f>
        <v>0</v>
      </c>
      <c r="DMV31" s="5">
        <f>'Output| DNSP'!DMU8</f>
        <v>0</v>
      </c>
      <c r="DMW31" s="5">
        <f>'Output| DNSP'!DMV8</f>
        <v>0</v>
      </c>
      <c r="DMX31" s="5">
        <f>'Output| DNSP'!DMW8</f>
        <v>0</v>
      </c>
      <c r="DMY31" s="5">
        <f>'Output| DNSP'!DMX8</f>
        <v>0</v>
      </c>
      <c r="DMZ31" s="5">
        <f>'Output| DNSP'!DMY8</f>
        <v>0</v>
      </c>
      <c r="DNA31" s="5">
        <f>'Output| DNSP'!DMZ8</f>
        <v>0</v>
      </c>
      <c r="DNB31" s="5">
        <f>'Output| DNSP'!DNA8</f>
        <v>0</v>
      </c>
      <c r="DNC31" s="5">
        <f>'Output| DNSP'!DNB8</f>
        <v>0</v>
      </c>
      <c r="DND31" s="5">
        <f>'Output| DNSP'!DNC8</f>
        <v>0</v>
      </c>
      <c r="DNE31" s="5">
        <f>'Output| DNSP'!DND8</f>
        <v>0</v>
      </c>
      <c r="DNF31" s="5">
        <f>'Output| DNSP'!DNE8</f>
        <v>0</v>
      </c>
      <c r="DNG31" s="5">
        <f>'Output| DNSP'!DNF8</f>
        <v>0</v>
      </c>
      <c r="DNH31" s="5">
        <f>'Output| DNSP'!DNG8</f>
        <v>0</v>
      </c>
      <c r="DNI31" s="5">
        <f>'Output| DNSP'!DNH8</f>
        <v>0</v>
      </c>
      <c r="DNJ31" s="5">
        <f>'Output| DNSP'!DNI8</f>
        <v>0</v>
      </c>
      <c r="DNK31" s="5">
        <f>'Output| DNSP'!DNJ8</f>
        <v>0</v>
      </c>
      <c r="DNL31" s="5">
        <f>'Output| DNSP'!DNK8</f>
        <v>0</v>
      </c>
      <c r="DNM31" s="5">
        <f>'Output| DNSP'!DNL8</f>
        <v>0</v>
      </c>
      <c r="DNN31" s="5">
        <f>'Output| DNSP'!DNM8</f>
        <v>0</v>
      </c>
      <c r="DNO31" s="5">
        <f>'Output| DNSP'!DNN8</f>
        <v>0</v>
      </c>
      <c r="DNP31" s="5">
        <f>'Output| DNSP'!DNO8</f>
        <v>0</v>
      </c>
      <c r="DNQ31" s="5">
        <f>'Output| DNSP'!DNP8</f>
        <v>0</v>
      </c>
      <c r="DNR31" s="5">
        <f>'Output| DNSP'!DNQ8</f>
        <v>0</v>
      </c>
      <c r="DNS31" s="5">
        <f>'Output| DNSP'!DNR8</f>
        <v>0</v>
      </c>
      <c r="DNT31" s="5">
        <f>'Output| DNSP'!DNS8</f>
        <v>0</v>
      </c>
      <c r="DNU31" s="5">
        <f>'Output| DNSP'!DNT8</f>
        <v>0</v>
      </c>
      <c r="DNV31" s="5">
        <f>'Output| DNSP'!DNU8</f>
        <v>0</v>
      </c>
      <c r="DNW31" s="5">
        <f>'Output| DNSP'!DNV8</f>
        <v>0</v>
      </c>
      <c r="DNX31" s="5">
        <f>'Output| DNSP'!DNW8</f>
        <v>0</v>
      </c>
      <c r="DNY31" s="5">
        <f>'Output| DNSP'!DNX8</f>
        <v>0</v>
      </c>
      <c r="DNZ31" s="5">
        <f>'Output| DNSP'!DNY8</f>
        <v>0</v>
      </c>
      <c r="DOA31" s="5">
        <f>'Output| DNSP'!DNZ8</f>
        <v>0</v>
      </c>
      <c r="DOB31" s="5">
        <f>'Output| DNSP'!DOA8</f>
        <v>0</v>
      </c>
      <c r="DOC31" s="5">
        <f>'Output| DNSP'!DOB8</f>
        <v>0</v>
      </c>
      <c r="DOD31" s="5">
        <f>'Output| DNSP'!DOC8</f>
        <v>0</v>
      </c>
      <c r="DOE31" s="5">
        <f>'Output| DNSP'!DOD8</f>
        <v>0</v>
      </c>
      <c r="DOF31" s="5">
        <f>'Output| DNSP'!DOE8</f>
        <v>0</v>
      </c>
      <c r="DOG31" s="5">
        <f>'Output| DNSP'!DOF8</f>
        <v>0</v>
      </c>
      <c r="DOH31" s="5">
        <f>'Output| DNSP'!DOG8</f>
        <v>0</v>
      </c>
      <c r="DOI31" s="5">
        <f>'Output| DNSP'!DOH8</f>
        <v>0</v>
      </c>
      <c r="DOJ31" s="5">
        <f>'Output| DNSP'!DOI8</f>
        <v>0</v>
      </c>
      <c r="DOK31" s="5">
        <f>'Output| DNSP'!DOJ8</f>
        <v>0</v>
      </c>
      <c r="DOL31" s="5">
        <f>'Output| DNSP'!DOK8</f>
        <v>0</v>
      </c>
      <c r="DOM31" s="5">
        <f>'Output| DNSP'!DOL8</f>
        <v>0</v>
      </c>
      <c r="DON31" s="5">
        <f>'Output| DNSP'!DOM8</f>
        <v>0</v>
      </c>
      <c r="DOO31" s="5">
        <f>'Output| DNSP'!DON8</f>
        <v>0</v>
      </c>
      <c r="DOP31" s="5">
        <f>'Output| DNSP'!DOO8</f>
        <v>0</v>
      </c>
      <c r="DOQ31" s="5">
        <f>'Output| DNSP'!DOP8</f>
        <v>0</v>
      </c>
      <c r="DOR31" s="5">
        <f>'Output| DNSP'!DOQ8</f>
        <v>0</v>
      </c>
      <c r="DOS31" s="5">
        <f>'Output| DNSP'!DOR8</f>
        <v>0</v>
      </c>
      <c r="DOT31" s="5">
        <f>'Output| DNSP'!DOS8</f>
        <v>0</v>
      </c>
      <c r="DOU31" s="5">
        <f>'Output| DNSP'!DOT8</f>
        <v>0</v>
      </c>
      <c r="DOV31" s="5">
        <f>'Output| DNSP'!DOU8</f>
        <v>0</v>
      </c>
      <c r="DOW31" s="5">
        <f>'Output| DNSP'!DOV8</f>
        <v>0</v>
      </c>
      <c r="DOX31" s="5">
        <f>'Output| DNSP'!DOW8</f>
        <v>0</v>
      </c>
      <c r="DOY31" s="5">
        <f>'Output| DNSP'!DOX8</f>
        <v>0</v>
      </c>
      <c r="DOZ31" s="5">
        <f>'Output| DNSP'!DOY8</f>
        <v>0</v>
      </c>
      <c r="DPA31" s="5">
        <f>'Output| DNSP'!DOZ8</f>
        <v>0</v>
      </c>
      <c r="DPB31" s="5">
        <f>'Output| DNSP'!DPA8</f>
        <v>0</v>
      </c>
      <c r="DPC31" s="5">
        <f>'Output| DNSP'!DPB8</f>
        <v>0</v>
      </c>
      <c r="DPD31" s="5">
        <f>'Output| DNSP'!DPC8</f>
        <v>0</v>
      </c>
      <c r="DPE31" s="5">
        <f>'Output| DNSP'!DPD8</f>
        <v>0</v>
      </c>
      <c r="DPF31" s="5">
        <f>'Output| DNSP'!DPE8</f>
        <v>0</v>
      </c>
      <c r="DPG31" s="5">
        <f>'Output| DNSP'!DPF8</f>
        <v>0</v>
      </c>
      <c r="DPH31" s="5">
        <f>'Output| DNSP'!DPG8</f>
        <v>0</v>
      </c>
      <c r="DPI31" s="5">
        <f>'Output| DNSP'!DPH8</f>
        <v>0</v>
      </c>
      <c r="DPJ31" s="5">
        <f>'Output| DNSP'!DPI8</f>
        <v>0</v>
      </c>
      <c r="DPK31" s="5">
        <f>'Output| DNSP'!DPJ8</f>
        <v>0</v>
      </c>
      <c r="DPL31" s="5">
        <f>'Output| DNSP'!DPK8</f>
        <v>0</v>
      </c>
      <c r="DPM31" s="5">
        <f>'Output| DNSP'!DPL8</f>
        <v>0</v>
      </c>
      <c r="DPN31" s="5">
        <f>'Output| DNSP'!DPM8</f>
        <v>0</v>
      </c>
      <c r="DPO31" s="5">
        <f>'Output| DNSP'!DPN8</f>
        <v>0</v>
      </c>
      <c r="DPP31" s="5">
        <f>'Output| DNSP'!DPO8</f>
        <v>0</v>
      </c>
      <c r="DPQ31" s="5">
        <f>'Output| DNSP'!DPP8</f>
        <v>0</v>
      </c>
      <c r="DPR31" s="5">
        <f>'Output| DNSP'!DPQ8</f>
        <v>0</v>
      </c>
      <c r="DPS31" s="5">
        <f>'Output| DNSP'!DPR8</f>
        <v>0</v>
      </c>
      <c r="DPT31" s="5">
        <f>'Output| DNSP'!DPS8</f>
        <v>0</v>
      </c>
      <c r="DPU31" s="5">
        <f>'Output| DNSP'!DPT8</f>
        <v>0</v>
      </c>
      <c r="DPV31" s="5">
        <f>'Output| DNSP'!DPU8</f>
        <v>0</v>
      </c>
      <c r="DPW31" s="5">
        <f>'Output| DNSP'!DPV8</f>
        <v>0</v>
      </c>
      <c r="DPX31" s="5">
        <f>'Output| DNSP'!DPW8</f>
        <v>0</v>
      </c>
      <c r="DPY31" s="5">
        <f>'Output| DNSP'!DPX8</f>
        <v>0</v>
      </c>
      <c r="DPZ31" s="5">
        <f>'Output| DNSP'!DPY8</f>
        <v>0</v>
      </c>
      <c r="DQA31" s="5">
        <f>'Output| DNSP'!DPZ8</f>
        <v>0</v>
      </c>
      <c r="DQB31" s="5">
        <f>'Output| DNSP'!DQA8</f>
        <v>0</v>
      </c>
      <c r="DQC31" s="5">
        <f>'Output| DNSP'!DQB8</f>
        <v>0</v>
      </c>
      <c r="DQD31" s="5">
        <f>'Output| DNSP'!DQC8</f>
        <v>0</v>
      </c>
      <c r="DQE31" s="5">
        <f>'Output| DNSP'!DQD8</f>
        <v>0</v>
      </c>
      <c r="DQF31" s="5">
        <f>'Output| DNSP'!DQE8</f>
        <v>0</v>
      </c>
      <c r="DQG31" s="5">
        <f>'Output| DNSP'!DQF8</f>
        <v>0</v>
      </c>
      <c r="DQH31" s="5">
        <f>'Output| DNSP'!DQG8</f>
        <v>0</v>
      </c>
      <c r="DQI31" s="5">
        <f>'Output| DNSP'!DQH8</f>
        <v>0</v>
      </c>
      <c r="DQJ31" s="5">
        <f>'Output| DNSP'!DQI8</f>
        <v>0</v>
      </c>
      <c r="DQK31" s="5">
        <f>'Output| DNSP'!DQJ8</f>
        <v>0</v>
      </c>
      <c r="DQL31" s="5">
        <f>'Output| DNSP'!DQK8</f>
        <v>0</v>
      </c>
      <c r="DQM31" s="5">
        <f>'Output| DNSP'!DQL8</f>
        <v>0</v>
      </c>
      <c r="DQN31" s="5">
        <f>'Output| DNSP'!DQM8</f>
        <v>0</v>
      </c>
      <c r="DQO31" s="5">
        <f>'Output| DNSP'!DQN8</f>
        <v>0</v>
      </c>
      <c r="DQP31" s="5">
        <f>'Output| DNSP'!DQO8</f>
        <v>0</v>
      </c>
      <c r="DQQ31" s="5">
        <f>'Output| DNSP'!DQP8</f>
        <v>0</v>
      </c>
      <c r="DQR31" s="5">
        <f>'Output| DNSP'!DQQ8</f>
        <v>0</v>
      </c>
      <c r="DQS31" s="5">
        <f>'Output| DNSP'!DQR8</f>
        <v>0</v>
      </c>
      <c r="DQT31" s="5">
        <f>'Output| DNSP'!DQS8</f>
        <v>0</v>
      </c>
      <c r="DQU31" s="5">
        <f>'Output| DNSP'!DQT8</f>
        <v>0</v>
      </c>
      <c r="DQV31" s="5">
        <f>'Output| DNSP'!DQU8</f>
        <v>0</v>
      </c>
      <c r="DQW31" s="5">
        <f>'Output| DNSP'!DQV8</f>
        <v>0</v>
      </c>
      <c r="DQX31" s="5">
        <f>'Output| DNSP'!DQW8</f>
        <v>0</v>
      </c>
      <c r="DQY31" s="5">
        <f>'Output| DNSP'!DQX8</f>
        <v>0</v>
      </c>
      <c r="DQZ31" s="5">
        <f>'Output| DNSP'!DQY8</f>
        <v>0</v>
      </c>
      <c r="DRA31" s="5">
        <f>'Output| DNSP'!DQZ8</f>
        <v>0</v>
      </c>
      <c r="DRB31" s="5">
        <f>'Output| DNSP'!DRA8</f>
        <v>0</v>
      </c>
      <c r="DRC31" s="5">
        <f>'Output| DNSP'!DRB8</f>
        <v>0</v>
      </c>
      <c r="DRD31" s="5">
        <f>'Output| DNSP'!DRC8</f>
        <v>0</v>
      </c>
      <c r="DRE31" s="5">
        <f>'Output| DNSP'!DRD8</f>
        <v>0</v>
      </c>
      <c r="DRF31" s="5">
        <f>'Output| DNSP'!DRE8</f>
        <v>0</v>
      </c>
      <c r="DRG31" s="5">
        <f>'Output| DNSP'!DRF8</f>
        <v>0</v>
      </c>
      <c r="DRH31" s="5">
        <f>'Output| DNSP'!DRG8</f>
        <v>0</v>
      </c>
      <c r="DRI31" s="5">
        <f>'Output| DNSP'!DRH8</f>
        <v>0</v>
      </c>
      <c r="DRJ31" s="5">
        <f>'Output| DNSP'!DRI8</f>
        <v>0</v>
      </c>
      <c r="DRK31" s="5">
        <f>'Output| DNSP'!DRJ8</f>
        <v>0</v>
      </c>
      <c r="DRL31" s="5">
        <f>'Output| DNSP'!DRK8</f>
        <v>0</v>
      </c>
      <c r="DRM31" s="5">
        <f>'Output| DNSP'!DRL8</f>
        <v>0</v>
      </c>
      <c r="DRN31" s="5">
        <f>'Output| DNSP'!DRM8</f>
        <v>0</v>
      </c>
      <c r="DRO31" s="5">
        <f>'Output| DNSP'!DRN8</f>
        <v>0</v>
      </c>
      <c r="DRP31" s="5">
        <f>'Output| DNSP'!DRO8</f>
        <v>0</v>
      </c>
      <c r="DRQ31" s="5">
        <f>'Output| DNSP'!DRP8</f>
        <v>0</v>
      </c>
      <c r="DRR31" s="5">
        <f>'Output| DNSP'!DRQ8</f>
        <v>0</v>
      </c>
      <c r="DRS31" s="5">
        <f>'Output| DNSP'!DRR8</f>
        <v>0</v>
      </c>
      <c r="DRT31" s="5">
        <f>'Output| DNSP'!DRS8</f>
        <v>0</v>
      </c>
      <c r="DRU31" s="5">
        <f>'Output| DNSP'!DRT8</f>
        <v>0</v>
      </c>
      <c r="DRV31" s="5">
        <f>'Output| DNSP'!DRU8</f>
        <v>0</v>
      </c>
      <c r="DRW31" s="5">
        <f>'Output| DNSP'!DRV8</f>
        <v>0</v>
      </c>
      <c r="DRX31" s="5">
        <f>'Output| DNSP'!DRW8</f>
        <v>0</v>
      </c>
      <c r="DRY31" s="5">
        <f>'Output| DNSP'!DRX8</f>
        <v>0</v>
      </c>
      <c r="DRZ31" s="5">
        <f>'Output| DNSP'!DRY8</f>
        <v>0</v>
      </c>
      <c r="DSA31" s="5">
        <f>'Output| DNSP'!DRZ8</f>
        <v>0</v>
      </c>
      <c r="DSB31" s="5">
        <f>'Output| DNSP'!DSA8</f>
        <v>0</v>
      </c>
      <c r="DSC31" s="5">
        <f>'Output| DNSP'!DSB8</f>
        <v>0</v>
      </c>
      <c r="DSD31" s="5">
        <f>'Output| DNSP'!DSC8</f>
        <v>0</v>
      </c>
      <c r="DSE31" s="5">
        <f>'Output| DNSP'!DSD8</f>
        <v>0</v>
      </c>
      <c r="DSF31" s="5">
        <f>'Output| DNSP'!DSE8</f>
        <v>0</v>
      </c>
      <c r="DSG31" s="5">
        <f>'Output| DNSP'!DSF8</f>
        <v>0</v>
      </c>
      <c r="DSH31" s="5">
        <f>'Output| DNSP'!DSG8</f>
        <v>0</v>
      </c>
      <c r="DSI31" s="5">
        <f>'Output| DNSP'!DSH8</f>
        <v>0</v>
      </c>
      <c r="DSJ31" s="5">
        <f>'Output| DNSP'!DSI8</f>
        <v>0</v>
      </c>
      <c r="DSK31" s="5">
        <f>'Output| DNSP'!DSJ8</f>
        <v>0</v>
      </c>
      <c r="DSL31" s="5">
        <f>'Output| DNSP'!DSK8</f>
        <v>0</v>
      </c>
      <c r="DSM31" s="5">
        <f>'Output| DNSP'!DSL8</f>
        <v>0</v>
      </c>
      <c r="DSN31" s="5">
        <f>'Output| DNSP'!DSM8</f>
        <v>0</v>
      </c>
      <c r="DSO31" s="5">
        <f>'Output| DNSP'!DSN8</f>
        <v>0</v>
      </c>
      <c r="DSP31" s="5">
        <f>'Output| DNSP'!DSO8</f>
        <v>0</v>
      </c>
      <c r="DSQ31" s="5">
        <f>'Output| DNSP'!DSP8</f>
        <v>0</v>
      </c>
      <c r="DSR31" s="5">
        <f>'Output| DNSP'!DSQ8</f>
        <v>0</v>
      </c>
      <c r="DSS31" s="5">
        <f>'Output| DNSP'!DSR8</f>
        <v>0</v>
      </c>
      <c r="DST31" s="5">
        <f>'Output| DNSP'!DSS8</f>
        <v>0</v>
      </c>
      <c r="DSU31" s="5">
        <f>'Output| DNSP'!DST8</f>
        <v>0</v>
      </c>
      <c r="DSV31" s="5">
        <f>'Output| DNSP'!DSU8</f>
        <v>0</v>
      </c>
      <c r="DSW31" s="5">
        <f>'Output| DNSP'!DSV8</f>
        <v>0</v>
      </c>
      <c r="DSX31" s="5">
        <f>'Output| DNSP'!DSW8</f>
        <v>0</v>
      </c>
      <c r="DSY31" s="5">
        <f>'Output| DNSP'!DSX8</f>
        <v>0</v>
      </c>
      <c r="DSZ31" s="5">
        <f>'Output| DNSP'!DSY8</f>
        <v>0</v>
      </c>
      <c r="DTA31" s="5">
        <f>'Output| DNSP'!DSZ8</f>
        <v>0</v>
      </c>
      <c r="DTB31" s="5">
        <f>'Output| DNSP'!DTA8</f>
        <v>0</v>
      </c>
      <c r="DTC31" s="5">
        <f>'Output| DNSP'!DTB8</f>
        <v>0</v>
      </c>
      <c r="DTD31" s="5">
        <f>'Output| DNSP'!DTC8</f>
        <v>0</v>
      </c>
      <c r="DTE31" s="5">
        <f>'Output| DNSP'!DTD8</f>
        <v>0</v>
      </c>
      <c r="DTF31" s="5">
        <f>'Output| DNSP'!DTE8</f>
        <v>0</v>
      </c>
      <c r="DTG31" s="5">
        <f>'Output| DNSP'!DTF8</f>
        <v>0</v>
      </c>
      <c r="DTH31" s="5">
        <f>'Output| DNSP'!DTG8</f>
        <v>0</v>
      </c>
      <c r="DTI31" s="5">
        <f>'Output| DNSP'!DTH8</f>
        <v>0</v>
      </c>
      <c r="DTJ31" s="5">
        <f>'Output| DNSP'!DTI8</f>
        <v>0</v>
      </c>
      <c r="DTK31" s="5">
        <f>'Output| DNSP'!DTJ8</f>
        <v>0</v>
      </c>
      <c r="DTL31" s="5">
        <f>'Output| DNSP'!DTK8</f>
        <v>0</v>
      </c>
      <c r="DTM31" s="5">
        <f>'Output| DNSP'!DTL8</f>
        <v>0</v>
      </c>
      <c r="DTN31" s="5">
        <f>'Output| DNSP'!DTM8</f>
        <v>0</v>
      </c>
      <c r="DTO31" s="5">
        <f>'Output| DNSP'!DTN8</f>
        <v>0</v>
      </c>
      <c r="DTP31" s="5">
        <f>'Output| DNSP'!DTO8</f>
        <v>0</v>
      </c>
      <c r="DTQ31" s="5">
        <f>'Output| DNSP'!DTP8</f>
        <v>0</v>
      </c>
      <c r="DTR31" s="5">
        <f>'Output| DNSP'!DTQ8</f>
        <v>0</v>
      </c>
      <c r="DTS31" s="5">
        <f>'Output| DNSP'!DTR8</f>
        <v>0</v>
      </c>
      <c r="DTT31" s="5">
        <f>'Output| DNSP'!DTS8</f>
        <v>0</v>
      </c>
      <c r="DTU31" s="5">
        <f>'Output| DNSP'!DTT8</f>
        <v>0</v>
      </c>
      <c r="DTV31" s="5">
        <f>'Output| DNSP'!DTU8</f>
        <v>0</v>
      </c>
      <c r="DTW31" s="5">
        <f>'Output| DNSP'!DTV8</f>
        <v>0</v>
      </c>
      <c r="DTX31" s="5">
        <f>'Output| DNSP'!DTW8</f>
        <v>0</v>
      </c>
      <c r="DTY31" s="5">
        <f>'Output| DNSP'!DTX8</f>
        <v>0</v>
      </c>
      <c r="DTZ31" s="5">
        <f>'Output| DNSP'!DTY8</f>
        <v>0</v>
      </c>
      <c r="DUA31" s="5">
        <f>'Output| DNSP'!DTZ8</f>
        <v>0</v>
      </c>
      <c r="DUB31" s="5">
        <f>'Output| DNSP'!DUA8</f>
        <v>0</v>
      </c>
      <c r="DUC31" s="5">
        <f>'Output| DNSP'!DUB8</f>
        <v>0</v>
      </c>
      <c r="DUD31" s="5">
        <f>'Output| DNSP'!DUC8</f>
        <v>0</v>
      </c>
      <c r="DUE31" s="5">
        <f>'Output| DNSP'!DUD8</f>
        <v>0</v>
      </c>
      <c r="DUF31" s="5">
        <f>'Output| DNSP'!DUE8</f>
        <v>0</v>
      </c>
      <c r="DUG31" s="5">
        <f>'Output| DNSP'!DUF8</f>
        <v>0</v>
      </c>
      <c r="DUH31" s="5">
        <f>'Output| DNSP'!DUG8</f>
        <v>0</v>
      </c>
      <c r="DUI31" s="5">
        <f>'Output| DNSP'!DUH8</f>
        <v>0</v>
      </c>
      <c r="DUJ31" s="5">
        <f>'Output| DNSP'!DUI8</f>
        <v>0</v>
      </c>
      <c r="DUK31" s="5">
        <f>'Output| DNSP'!DUJ8</f>
        <v>0</v>
      </c>
      <c r="DUL31" s="5">
        <f>'Output| DNSP'!DUK8</f>
        <v>0</v>
      </c>
      <c r="DUM31" s="5">
        <f>'Output| DNSP'!DUL8</f>
        <v>0</v>
      </c>
      <c r="DUN31" s="5">
        <f>'Output| DNSP'!DUM8</f>
        <v>0</v>
      </c>
      <c r="DUO31" s="5">
        <f>'Output| DNSP'!DUN8</f>
        <v>0</v>
      </c>
      <c r="DUP31" s="5">
        <f>'Output| DNSP'!DUO8</f>
        <v>0</v>
      </c>
      <c r="DUQ31" s="5">
        <f>'Output| DNSP'!DUP8</f>
        <v>0</v>
      </c>
      <c r="DUR31" s="5">
        <f>'Output| DNSP'!DUQ8</f>
        <v>0</v>
      </c>
      <c r="DUS31" s="5">
        <f>'Output| DNSP'!DUR8</f>
        <v>0</v>
      </c>
      <c r="DUT31" s="5">
        <f>'Output| DNSP'!DUS8</f>
        <v>0</v>
      </c>
      <c r="DUU31" s="5">
        <f>'Output| DNSP'!DUT8</f>
        <v>0</v>
      </c>
      <c r="DUV31" s="5">
        <f>'Output| DNSP'!DUU8</f>
        <v>0</v>
      </c>
      <c r="DUW31" s="5">
        <f>'Output| DNSP'!DUV8</f>
        <v>0</v>
      </c>
      <c r="DUX31" s="5">
        <f>'Output| DNSP'!DUW8</f>
        <v>0</v>
      </c>
      <c r="DUY31" s="5">
        <f>'Output| DNSP'!DUX8</f>
        <v>0</v>
      </c>
      <c r="DUZ31" s="5">
        <f>'Output| DNSP'!DUY8</f>
        <v>0</v>
      </c>
      <c r="DVA31" s="5">
        <f>'Output| DNSP'!DUZ8</f>
        <v>0</v>
      </c>
      <c r="DVB31" s="5">
        <f>'Output| DNSP'!DVA8</f>
        <v>0</v>
      </c>
      <c r="DVC31" s="5">
        <f>'Output| DNSP'!DVB8</f>
        <v>0</v>
      </c>
      <c r="DVD31" s="5">
        <f>'Output| DNSP'!DVC8</f>
        <v>0</v>
      </c>
      <c r="DVE31" s="5">
        <f>'Output| DNSP'!DVD8</f>
        <v>0</v>
      </c>
      <c r="DVF31" s="5">
        <f>'Output| DNSP'!DVE8</f>
        <v>0</v>
      </c>
      <c r="DVG31" s="5">
        <f>'Output| DNSP'!DVF8</f>
        <v>0</v>
      </c>
      <c r="DVH31" s="5">
        <f>'Output| DNSP'!DVG8</f>
        <v>0</v>
      </c>
      <c r="DVI31" s="5">
        <f>'Output| DNSP'!DVH8</f>
        <v>0</v>
      </c>
      <c r="DVJ31" s="5">
        <f>'Output| DNSP'!DVI8</f>
        <v>0</v>
      </c>
      <c r="DVK31" s="5">
        <f>'Output| DNSP'!DVJ8</f>
        <v>0</v>
      </c>
      <c r="DVL31" s="5">
        <f>'Output| DNSP'!DVK8</f>
        <v>0</v>
      </c>
      <c r="DVM31" s="5">
        <f>'Output| DNSP'!DVL8</f>
        <v>0</v>
      </c>
      <c r="DVN31" s="5">
        <f>'Output| DNSP'!DVM8</f>
        <v>0</v>
      </c>
      <c r="DVO31" s="5">
        <f>'Output| DNSP'!DVN8</f>
        <v>0</v>
      </c>
      <c r="DVP31" s="5">
        <f>'Output| DNSP'!DVO8</f>
        <v>0</v>
      </c>
      <c r="DVQ31" s="5">
        <f>'Output| DNSP'!DVP8</f>
        <v>0</v>
      </c>
      <c r="DVR31" s="5">
        <f>'Output| DNSP'!DVQ8</f>
        <v>0</v>
      </c>
      <c r="DVS31" s="5">
        <f>'Output| DNSP'!DVR8</f>
        <v>0</v>
      </c>
      <c r="DVT31" s="5">
        <f>'Output| DNSP'!DVS8</f>
        <v>0</v>
      </c>
      <c r="DVU31" s="5">
        <f>'Output| DNSP'!DVT8</f>
        <v>0</v>
      </c>
      <c r="DVV31" s="5">
        <f>'Output| DNSP'!DVU8</f>
        <v>0</v>
      </c>
      <c r="DVW31" s="5">
        <f>'Output| DNSP'!DVV8</f>
        <v>0</v>
      </c>
      <c r="DVX31" s="5">
        <f>'Output| DNSP'!DVW8</f>
        <v>0</v>
      </c>
      <c r="DVY31" s="5">
        <f>'Output| DNSP'!DVX8</f>
        <v>0</v>
      </c>
      <c r="DVZ31" s="5">
        <f>'Output| DNSP'!DVY8</f>
        <v>0</v>
      </c>
      <c r="DWA31" s="5">
        <f>'Output| DNSP'!DVZ8</f>
        <v>0</v>
      </c>
      <c r="DWB31" s="5">
        <f>'Output| DNSP'!DWA8</f>
        <v>0</v>
      </c>
      <c r="DWC31" s="5">
        <f>'Output| DNSP'!DWB8</f>
        <v>0</v>
      </c>
      <c r="DWD31" s="5">
        <f>'Output| DNSP'!DWC8</f>
        <v>0</v>
      </c>
      <c r="DWE31" s="5">
        <f>'Output| DNSP'!DWD8</f>
        <v>0</v>
      </c>
      <c r="DWF31" s="5">
        <f>'Output| DNSP'!DWE8</f>
        <v>0</v>
      </c>
      <c r="DWG31" s="5">
        <f>'Output| DNSP'!DWF8</f>
        <v>0</v>
      </c>
      <c r="DWH31" s="5">
        <f>'Output| DNSP'!DWG8</f>
        <v>0</v>
      </c>
      <c r="DWI31" s="5">
        <f>'Output| DNSP'!DWH8</f>
        <v>0</v>
      </c>
      <c r="DWJ31" s="5">
        <f>'Output| DNSP'!DWI8</f>
        <v>0</v>
      </c>
      <c r="DWK31" s="5">
        <f>'Output| DNSP'!DWJ8</f>
        <v>0</v>
      </c>
      <c r="DWL31" s="5">
        <f>'Output| DNSP'!DWK8</f>
        <v>0</v>
      </c>
      <c r="DWM31" s="5">
        <f>'Output| DNSP'!DWL8</f>
        <v>0</v>
      </c>
      <c r="DWN31" s="5">
        <f>'Output| DNSP'!DWM8</f>
        <v>0</v>
      </c>
      <c r="DWO31" s="5">
        <f>'Output| DNSP'!DWN8</f>
        <v>0</v>
      </c>
      <c r="DWP31" s="5">
        <f>'Output| DNSP'!DWO8</f>
        <v>0</v>
      </c>
      <c r="DWQ31" s="5">
        <f>'Output| DNSP'!DWP8</f>
        <v>0</v>
      </c>
      <c r="DWR31" s="5">
        <f>'Output| DNSP'!DWQ8</f>
        <v>0</v>
      </c>
      <c r="DWS31" s="5">
        <f>'Output| DNSP'!DWR8</f>
        <v>0</v>
      </c>
      <c r="DWT31" s="5">
        <f>'Output| DNSP'!DWS8</f>
        <v>0</v>
      </c>
      <c r="DWU31" s="5">
        <f>'Output| DNSP'!DWT8</f>
        <v>0</v>
      </c>
      <c r="DWV31" s="5">
        <f>'Output| DNSP'!DWU8</f>
        <v>0</v>
      </c>
      <c r="DWW31" s="5">
        <f>'Output| DNSP'!DWV8</f>
        <v>0</v>
      </c>
      <c r="DWX31" s="5">
        <f>'Output| DNSP'!DWW8</f>
        <v>0</v>
      </c>
      <c r="DWY31" s="5">
        <f>'Output| DNSP'!DWX8</f>
        <v>0</v>
      </c>
      <c r="DWZ31" s="5">
        <f>'Output| DNSP'!DWY8</f>
        <v>0</v>
      </c>
      <c r="DXA31" s="5">
        <f>'Output| DNSP'!DWZ8</f>
        <v>0</v>
      </c>
      <c r="DXB31" s="5">
        <f>'Output| DNSP'!DXA8</f>
        <v>0</v>
      </c>
      <c r="DXC31" s="5">
        <f>'Output| DNSP'!DXB8</f>
        <v>0</v>
      </c>
      <c r="DXD31" s="5">
        <f>'Output| DNSP'!DXC8</f>
        <v>0</v>
      </c>
      <c r="DXE31" s="5">
        <f>'Output| DNSP'!DXD8</f>
        <v>0</v>
      </c>
      <c r="DXF31" s="5">
        <f>'Output| DNSP'!DXE8</f>
        <v>0</v>
      </c>
      <c r="DXG31" s="5">
        <f>'Output| DNSP'!DXF8</f>
        <v>0</v>
      </c>
      <c r="DXH31" s="5">
        <f>'Output| DNSP'!DXG8</f>
        <v>0</v>
      </c>
      <c r="DXI31" s="5">
        <f>'Output| DNSP'!DXH8</f>
        <v>0</v>
      </c>
      <c r="DXJ31" s="5">
        <f>'Output| DNSP'!DXI8</f>
        <v>0</v>
      </c>
      <c r="DXK31" s="5">
        <f>'Output| DNSP'!DXJ8</f>
        <v>0</v>
      </c>
      <c r="DXL31" s="5">
        <f>'Output| DNSP'!DXK8</f>
        <v>0</v>
      </c>
      <c r="DXM31" s="5">
        <f>'Output| DNSP'!DXL8</f>
        <v>0</v>
      </c>
      <c r="DXN31" s="5">
        <f>'Output| DNSP'!DXM8</f>
        <v>0</v>
      </c>
      <c r="DXO31" s="5">
        <f>'Output| DNSP'!DXN8</f>
        <v>0</v>
      </c>
      <c r="DXP31" s="5">
        <f>'Output| DNSP'!DXO8</f>
        <v>0</v>
      </c>
      <c r="DXQ31" s="5">
        <f>'Output| DNSP'!DXP8</f>
        <v>0</v>
      </c>
      <c r="DXR31" s="5">
        <f>'Output| DNSP'!DXQ8</f>
        <v>0</v>
      </c>
      <c r="DXS31" s="5">
        <f>'Output| DNSP'!DXR8</f>
        <v>0</v>
      </c>
      <c r="DXT31" s="5">
        <f>'Output| DNSP'!DXS8</f>
        <v>0</v>
      </c>
      <c r="DXU31" s="5">
        <f>'Output| DNSP'!DXT8</f>
        <v>0</v>
      </c>
      <c r="DXV31" s="5">
        <f>'Output| DNSP'!DXU8</f>
        <v>0</v>
      </c>
      <c r="DXW31" s="5">
        <f>'Output| DNSP'!DXV8</f>
        <v>0</v>
      </c>
      <c r="DXX31" s="5">
        <f>'Output| DNSP'!DXW8</f>
        <v>0</v>
      </c>
      <c r="DXY31" s="5">
        <f>'Output| DNSP'!DXX8</f>
        <v>0</v>
      </c>
      <c r="DXZ31" s="5">
        <f>'Output| DNSP'!DXY8</f>
        <v>0</v>
      </c>
      <c r="DYA31" s="5">
        <f>'Output| DNSP'!DXZ8</f>
        <v>0</v>
      </c>
      <c r="DYB31" s="5">
        <f>'Output| DNSP'!DYA8</f>
        <v>0</v>
      </c>
      <c r="DYC31" s="5">
        <f>'Output| DNSP'!DYB8</f>
        <v>0</v>
      </c>
      <c r="DYD31" s="5">
        <f>'Output| DNSP'!DYC8</f>
        <v>0</v>
      </c>
      <c r="DYE31" s="5">
        <f>'Output| DNSP'!DYD8</f>
        <v>0</v>
      </c>
      <c r="DYF31" s="5">
        <f>'Output| DNSP'!DYE8</f>
        <v>0</v>
      </c>
      <c r="DYG31" s="5">
        <f>'Output| DNSP'!DYF8</f>
        <v>0</v>
      </c>
      <c r="DYH31" s="5">
        <f>'Output| DNSP'!DYG8</f>
        <v>0</v>
      </c>
      <c r="DYI31" s="5">
        <f>'Output| DNSP'!DYH8</f>
        <v>0</v>
      </c>
      <c r="DYJ31" s="5">
        <f>'Output| DNSP'!DYI8</f>
        <v>0</v>
      </c>
      <c r="DYK31" s="5">
        <f>'Output| DNSP'!DYJ8</f>
        <v>0</v>
      </c>
      <c r="DYL31" s="5">
        <f>'Output| DNSP'!DYK8</f>
        <v>0</v>
      </c>
      <c r="DYM31" s="5">
        <f>'Output| DNSP'!DYL8</f>
        <v>0</v>
      </c>
      <c r="DYN31" s="5">
        <f>'Output| DNSP'!DYM8</f>
        <v>0</v>
      </c>
      <c r="DYO31" s="5">
        <f>'Output| DNSP'!DYN8</f>
        <v>0</v>
      </c>
      <c r="DYP31" s="5">
        <f>'Output| DNSP'!DYO8</f>
        <v>0</v>
      </c>
      <c r="DYQ31" s="5">
        <f>'Output| DNSP'!DYP8</f>
        <v>0</v>
      </c>
      <c r="DYR31" s="5">
        <f>'Output| DNSP'!DYQ8</f>
        <v>0</v>
      </c>
      <c r="DYS31" s="5">
        <f>'Output| DNSP'!DYR8</f>
        <v>0</v>
      </c>
      <c r="DYT31" s="5">
        <f>'Output| DNSP'!DYS8</f>
        <v>0</v>
      </c>
      <c r="DYU31" s="5">
        <f>'Output| DNSP'!DYT8</f>
        <v>0</v>
      </c>
      <c r="DYV31" s="5">
        <f>'Output| DNSP'!DYU8</f>
        <v>0</v>
      </c>
      <c r="DYW31" s="5">
        <f>'Output| DNSP'!DYV8</f>
        <v>0</v>
      </c>
      <c r="DYX31" s="5">
        <f>'Output| DNSP'!DYW8</f>
        <v>0</v>
      </c>
      <c r="DYY31" s="5">
        <f>'Output| DNSP'!DYX8</f>
        <v>0</v>
      </c>
      <c r="DYZ31" s="5">
        <f>'Output| DNSP'!DYY8</f>
        <v>0</v>
      </c>
      <c r="DZA31" s="5">
        <f>'Output| DNSP'!DYZ8</f>
        <v>0</v>
      </c>
      <c r="DZB31" s="5">
        <f>'Output| DNSP'!DZA8</f>
        <v>0</v>
      </c>
      <c r="DZC31" s="5">
        <f>'Output| DNSP'!DZB8</f>
        <v>0</v>
      </c>
      <c r="DZD31" s="5">
        <f>'Output| DNSP'!DZC8</f>
        <v>0</v>
      </c>
      <c r="DZE31" s="5">
        <f>'Output| DNSP'!DZD8</f>
        <v>0</v>
      </c>
      <c r="DZF31" s="5">
        <f>'Output| DNSP'!DZE8</f>
        <v>0</v>
      </c>
      <c r="DZG31" s="5">
        <f>'Output| DNSP'!DZF8</f>
        <v>0</v>
      </c>
      <c r="DZH31" s="5">
        <f>'Output| DNSP'!DZG8</f>
        <v>0</v>
      </c>
      <c r="DZI31" s="5">
        <f>'Output| DNSP'!DZH8</f>
        <v>0</v>
      </c>
      <c r="DZJ31" s="5">
        <f>'Output| DNSP'!DZI8</f>
        <v>0</v>
      </c>
      <c r="DZK31" s="5">
        <f>'Output| DNSP'!DZJ8</f>
        <v>0</v>
      </c>
      <c r="DZL31" s="5">
        <f>'Output| DNSP'!DZK8</f>
        <v>0</v>
      </c>
      <c r="DZM31" s="5">
        <f>'Output| DNSP'!DZL8</f>
        <v>0</v>
      </c>
      <c r="DZN31" s="5">
        <f>'Output| DNSP'!DZM8</f>
        <v>0</v>
      </c>
      <c r="DZO31" s="5">
        <f>'Output| DNSP'!DZN8</f>
        <v>0</v>
      </c>
      <c r="DZP31" s="5">
        <f>'Output| DNSP'!DZO8</f>
        <v>0</v>
      </c>
      <c r="DZQ31" s="5">
        <f>'Output| DNSP'!DZP8</f>
        <v>0</v>
      </c>
      <c r="DZR31" s="5">
        <f>'Output| DNSP'!DZQ8</f>
        <v>0</v>
      </c>
      <c r="DZS31" s="5">
        <f>'Output| DNSP'!DZR8</f>
        <v>0</v>
      </c>
      <c r="DZT31" s="5">
        <f>'Output| DNSP'!DZS8</f>
        <v>0</v>
      </c>
      <c r="DZU31" s="5">
        <f>'Output| DNSP'!DZT8</f>
        <v>0</v>
      </c>
      <c r="DZV31" s="5">
        <f>'Output| DNSP'!DZU8</f>
        <v>0</v>
      </c>
      <c r="DZW31" s="5">
        <f>'Output| DNSP'!DZV8</f>
        <v>0</v>
      </c>
      <c r="DZX31" s="5">
        <f>'Output| DNSP'!DZW8</f>
        <v>0</v>
      </c>
      <c r="DZY31" s="5">
        <f>'Output| DNSP'!DZX8</f>
        <v>0</v>
      </c>
      <c r="DZZ31" s="5">
        <f>'Output| DNSP'!DZY8</f>
        <v>0</v>
      </c>
      <c r="EAA31" s="5">
        <f>'Output| DNSP'!DZZ8</f>
        <v>0</v>
      </c>
      <c r="EAB31" s="5">
        <f>'Output| DNSP'!EAA8</f>
        <v>0</v>
      </c>
      <c r="EAC31" s="5">
        <f>'Output| DNSP'!EAB8</f>
        <v>0</v>
      </c>
      <c r="EAD31" s="5">
        <f>'Output| DNSP'!EAC8</f>
        <v>0</v>
      </c>
      <c r="EAE31" s="5">
        <f>'Output| DNSP'!EAD8</f>
        <v>0</v>
      </c>
      <c r="EAF31" s="5">
        <f>'Output| DNSP'!EAE8</f>
        <v>0</v>
      </c>
      <c r="EAG31" s="5">
        <f>'Output| DNSP'!EAF8</f>
        <v>0</v>
      </c>
      <c r="EAH31" s="5">
        <f>'Output| DNSP'!EAG8</f>
        <v>0</v>
      </c>
      <c r="EAI31" s="5">
        <f>'Output| DNSP'!EAH8</f>
        <v>0</v>
      </c>
      <c r="EAJ31" s="5">
        <f>'Output| DNSP'!EAI8</f>
        <v>0</v>
      </c>
      <c r="EAK31" s="5">
        <f>'Output| DNSP'!EAJ8</f>
        <v>0</v>
      </c>
      <c r="EAL31" s="5">
        <f>'Output| DNSP'!EAK8</f>
        <v>0</v>
      </c>
      <c r="EAM31" s="5">
        <f>'Output| DNSP'!EAL8</f>
        <v>0</v>
      </c>
      <c r="EAN31" s="5">
        <f>'Output| DNSP'!EAM8</f>
        <v>0</v>
      </c>
      <c r="EAO31" s="5">
        <f>'Output| DNSP'!EAN8</f>
        <v>0</v>
      </c>
      <c r="EAP31" s="5">
        <f>'Output| DNSP'!EAO8</f>
        <v>0</v>
      </c>
      <c r="EAQ31" s="5">
        <f>'Output| DNSP'!EAP8</f>
        <v>0</v>
      </c>
      <c r="EAR31" s="5">
        <f>'Output| DNSP'!EAQ8</f>
        <v>0</v>
      </c>
      <c r="EAS31" s="5">
        <f>'Output| DNSP'!EAR8</f>
        <v>0</v>
      </c>
      <c r="EAT31" s="5">
        <f>'Output| DNSP'!EAS8</f>
        <v>0</v>
      </c>
      <c r="EAU31" s="5">
        <f>'Output| DNSP'!EAT8</f>
        <v>0</v>
      </c>
      <c r="EAV31" s="5">
        <f>'Output| DNSP'!EAU8</f>
        <v>0</v>
      </c>
      <c r="EAW31" s="5">
        <f>'Output| DNSP'!EAV8</f>
        <v>0</v>
      </c>
      <c r="EAX31" s="5">
        <f>'Output| DNSP'!EAW8</f>
        <v>0</v>
      </c>
      <c r="EAY31" s="5">
        <f>'Output| DNSP'!EAX8</f>
        <v>0</v>
      </c>
      <c r="EAZ31" s="5">
        <f>'Output| DNSP'!EAY8</f>
        <v>0</v>
      </c>
      <c r="EBA31" s="5">
        <f>'Output| DNSP'!EAZ8</f>
        <v>0</v>
      </c>
      <c r="EBB31" s="5">
        <f>'Output| DNSP'!EBA8</f>
        <v>0</v>
      </c>
      <c r="EBC31" s="5">
        <f>'Output| DNSP'!EBB8</f>
        <v>0</v>
      </c>
      <c r="EBD31" s="5">
        <f>'Output| DNSP'!EBC8</f>
        <v>0</v>
      </c>
      <c r="EBE31" s="5">
        <f>'Output| DNSP'!EBD8</f>
        <v>0</v>
      </c>
      <c r="EBF31" s="5">
        <f>'Output| DNSP'!EBE8</f>
        <v>0</v>
      </c>
      <c r="EBG31" s="5">
        <f>'Output| DNSP'!EBF8</f>
        <v>0</v>
      </c>
      <c r="EBH31" s="5">
        <f>'Output| DNSP'!EBG8</f>
        <v>0</v>
      </c>
      <c r="EBI31" s="5">
        <f>'Output| DNSP'!EBH8</f>
        <v>0</v>
      </c>
      <c r="EBJ31" s="5">
        <f>'Output| DNSP'!EBI8</f>
        <v>0</v>
      </c>
      <c r="EBK31" s="5">
        <f>'Output| DNSP'!EBJ8</f>
        <v>0</v>
      </c>
      <c r="EBL31" s="5">
        <f>'Output| DNSP'!EBK8</f>
        <v>0</v>
      </c>
      <c r="EBM31" s="5">
        <f>'Output| DNSP'!EBL8</f>
        <v>0</v>
      </c>
      <c r="EBN31" s="5">
        <f>'Output| DNSP'!EBM8</f>
        <v>0</v>
      </c>
      <c r="EBO31" s="5">
        <f>'Output| DNSP'!EBN8</f>
        <v>0</v>
      </c>
      <c r="EBP31" s="5">
        <f>'Output| DNSP'!EBO8</f>
        <v>0</v>
      </c>
      <c r="EBQ31" s="5">
        <f>'Output| DNSP'!EBP8</f>
        <v>0</v>
      </c>
      <c r="EBR31" s="5">
        <f>'Output| DNSP'!EBQ8</f>
        <v>0</v>
      </c>
      <c r="EBS31" s="5">
        <f>'Output| DNSP'!EBR8</f>
        <v>0</v>
      </c>
      <c r="EBT31" s="5">
        <f>'Output| DNSP'!EBS8</f>
        <v>0</v>
      </c>
      <c r="EBU31" s="5">
        <f>'Output| DNSP'!EBT8</f>
        <v>0</v>
      </c>
      <c r="EBV31" s="5">
        <f>'Output| DNSP'!EBU8</f>
        <v>0</v>
      </c>
      <c r="EBW31" s="5">
        <f>'Output| DNSP'!EBV8</f>
        <v>0</v>
      </c>
      <c r="EBX31" s="5">
        <f>'Output| DNSP'!EBW8</f>
        <v>0</v>
      </c>
      <c r="EBY31" s="5">
        <f>'Output| DNSP'!EBX8</f>
        <v>0</v>
      </c>
      <c r="EBZ31" s="5">
        <f>'Output| DNSP'!EBY8</f>
        <v>0</v>
      </c>
      <c r="ECA31" s="5">
        <f>'Output| DNSP'!EBZ8</f>
        <v>0</v>
      </c>
      <c r="ECB31" s="5">
        <f>'Output| DNSP'!ECA8</f>
        <v>0</v>
      </c>
      <c r="ECC31" s="5">
        <f>'Output| DNSP'!ECB8</f>
        <v>0</v>
      </c>
      <c r="ECD31" s="5">
        <f>'Output| DNSP'!ECC8</f>
        <v>0</v>
      </c>
      <c r="ECE31" s="5">
        <f>'Output| DNSP'!ECD8</f>
        <v>0</v>
      </c>
      <c r="ECF31" s="5">
        <f>'Output| DNSP'!ECE8</f>
        <v>0</v>
      </c>
      <c r="ECG31" s="5">
        <f>'Output| DNSP'!ECF8</f>
        <v>0</v>
      </c>
      <c r="ECH31" s="5">
        <f>'Output| DNSP'!ECG8</f>
        <v>0</v>
      </c>
      <c r="ECI31" s="5">
        <f>'Output| DNSP'!ECH8</f>
        <v>0</v>
      </c>
      <c r="ECJ31" s="5">
        <f>'Output| DNSP'!ECI8</f>
        <v>0</v>
      </c>
      <c r="ECK31" s="5">
        <f>'Output| DNSP'!ECJ8</f>
        <v>0</v>
      </c>
      <c r="ECL31" s="5">
        <f>'Output| DNSP'!ECK8</f>
        <v>0</v>
      </c>
      <c r="ECM31" s="5">
        <f>'Output| DNSP'!ECL8</f>
        <v>0</v>
      </c>
      <c r="ECN31" s="5">
        <f>'Output| DNSP'!ECM8</f>
        <v>0</v>
      </c>
      <c r="ECO31" s="5">
        <f>'Output| DNSP'!ECN8</f>
        <v>0</v>
      </c>
      <c r="ECP31" s="5">
        <f>'Output| DNSP'!ECO8</f>
        <v>0</v>
      </c>
      <c r="ECQ31" s="5">
        <f>'Output| DNSP'!ECP8</f>
        <v>0</v>
      </c>
      <c r="ECR31" s="5">
        <f>'Output| DNSP'!ECQ8</f>
        <v>0</v>
      </c>
      <c r="ECS31" s="5">
        <f>'Output| DNSP'!ECR8</f>
        <v>0</v>
      </c>
      <c r="ECT31" s="5">
        <f>'Output| DNSP'!ECS8</f>
        <v>0</v>
      </c>
      <c r="ECU31" s="5">
        <f>'Output| DNSP'!ECT8</f>
        <v>0</v>
      </c>
      <c r="ECV31" s="5">
        <f>'Output| DNSP'!ECU8</f>
        <v>0</v>
      </c>
      <c r="ECW31" s="5">
        <f>'Output| DNSP'!ECV8</f>
        <v>0</v>
      </c>
      <c r="ECX31" s="5">
        <f>'Output| DNSP'!ECW8</f>
        <v>0</v>
      </c>
      <c r="ECY31" s="5">
        <f>'Output| DNSP'!ECX8</f>
        <v>0</v>
      </c>
      <c r="ECZ31" s="5">
        <f>'Output| DNSP'!ECY8</f>
        <v>0</v>
      </c>
      <c r="EDA31" s="5">
        <f>'Output| DNSP'!ECZ8</f>
        <v>0</v>
      </c>
      <c r="EDB31" s="5">
        <f>'Output| DNSP'!EDA8</f>
        <v>0</v>
      </c>
      <c r="EDC31" s="5">
        <f>'Output| DNSP'!EDB8</f>
        <v>0</v>
      </c>
      <c r="EDD31" s="5">
        <f>'Output| DNSP'!EDC8</f>
        <v>0</v>
      </c>
      <c r="EDE31" s="5">
        <f>'Output| DNSP'!EDD8</f>
        <v>0</v>
      </c>
      <c r="EDF31" s="5">
        <f>'Output| DNSP'!EDE8</f>
        <v>0</v>
      </c>
      <c r="EDG31" s="5">
        <f>'Output| DNSP'!EDF8</f>
        <v>0</v>
      </c>
      <c r="EDH31" s="5">
        <f>'Output| DNSP'!EDG8</f>
        <v>0</v>
      </c>
      <c r="EDI31" s="5">
        <f>'Output| DNSP'!EDH8</f>
        <v>0</v>
      </c>
      <c r="EDJ31" s="5">
        <f>'Output| DNSP'!EDI8</f>
        <v>0</v>
      </c>
      <c r="EDK31" s="5">
        <f>'Output| DNSP'!EDJ8</f>
        <v>0</v>
      </c>
      <c r="EDL31" s="5">
        <f>'Output| DNSP'!EDK8</f>
        <v>0</v>
      </c>
      <c r="EDM31" s="5">
        <f>'Output| DNSP'!EDL8</f>
        <v>0</v>
      </c>
      <c r="EDN31" s="5">
        <f>'Output| DNSP'!EDM8</f>
        <v>0</v>
      </c>
      <c r="EDO31" s="5">
        <f>'Output| DNSP'!EDN8</f>
        <v>0</v>
      </c>
      <c r="EDP31" s="5">
        <f>'Output| DNSP'!EDO8</f>
        <v>0</v>
      </c>
      <c r="EDQ31" s="5">
        <f>'Output| DNSP'!EDP8</f>
        <v>0</v>
      </c>
      <c r="EDR31" s="5">
        <f>'Output| DNSP'!EDQ8</f>
        <v>0</v>
      </c>
      <c r="EDS31" s="5">
        <f>'Output| DNSP'!EDR8</f>
        <v>0</v>
      </c>
      <c r="EDT31" s="5">
        <f>'Output| DNSP'!EDS8</f>
        <v>0</v>
      </c>
      <c r="EDU31" s="5">
        <f>'Output| DNSP'!EDT8</f>
        <v>0</v>
      </c>
      <c r="EDV31" s="5">
        <f>'Output| DNSP'!EDU8</f>
        <v>0</v>
      </c>
      <c r="EDW31" s="5">
        <f>'Output| DNSP'!EDV8</f>
        <v>0</v>
      </c>
      <c r="EDX31" s="5">
        <f>'Output| DNSP'!EDW8</f>
        <v>0</v>
      </c>
      <c r="EDY31" s="5">
        <f>'Output| DNSP'!EDX8</f>
        <v>0</v>
      </c>
      <c r="EDZ31" s="5">
        <f>'Output| DNSP'!EDY8</f>
        <v>0</v>
      </c>
      <c r="EEA31" s="5">
        <f>'Output| DNSP'!EDZ8</f>
        <v>0</v>
      </c>
      <c r="EEB31" s="5">
        <f>'Output| DNSP'!EEA8</f>
        <v>0</v>
      </c>
      <c r="EEC31" s="5">
        <f>'Output| DNSP'!EEB8</f>
        <v>0</v>
      </c>
      <c r="EED31" s="5">
        <f>'Output| DNSP'!EEC8</f>
        <v>0</v>
      </c>
      <c r="EEE31" s="5">
        <f>'Output| DNSP'!EED8</f>
        <v>0</v>
      </c>
      <c r="EEF31" s="5">
        <f>'Output| DNSP'!EEE8</f>
        <v>0</v>
      </c>
      <c r="EEG31" s="5">
        <f>'Output| DNSP'!EEF8</f>
        <v>0</v>
      </c>
      <c r="EEH31" s="5">
        <f>'Output| DNSP'!EEG8</f>
        <v>0</v>
      </c>
      <c r="EEI31" s="5">
        <f>'Output| DNSP'!EEH8</f>
        <v>0</v>
      </c>
      <c r="EEJ31" s="5">
        <f>'Output| DNSP'!EEI8</f>
        <v>0</v>
      </c>
      <c r="EEK31" s="5">
        <f>'Output| DNSP'!EEJ8</f>
        <v>0</v>
      </c>
      <c r="EEL31" s="5">
        <f>'Output| DNSP'!EEK8</f>
        <v>0</v>
      </c>
      <c r="EEM31" s="5">
        <f>'Output| DNSP'!EEL8</f>
        <v>0</v>
      </c>
      <c r="EEN31" s="5">
        <f>'Output| DNSP'!EEM8</f>
        <v>0</v>
      </c>
      <c r="EEO31" s="5">
        <f>'Output| DNSP'!EEN8</f>
        <v>0</v>
      </c>
      <c r="EEP31" s="5">
        <f>'Output| DNSP'!EEO8</f>
        <v>0</v>
      </c>
      <c r="EEQ31" s="5">
        <f>'Output| DNSP'!EEP8</f>
        <v>0</v>
      </c>
      <c r="EER31" s="5">
        <f>'Output| DNSP'!EEQ8</f>
        <v>0</v>
      </c>
      <c r="EES31" s="5">
        <f>'Output| DNSP'!EER8</f>
        <v>0</v>
      </c>
      <c r="EET31" s="5">
        <f>'Output| DNSP'!EES8</f>
        <v>0</v>
      </c>
      <c r="EEU31" s="5">
        <f>'Output| DNSP'!EET8</f>
        <v>0</v>
      </c>
      <c r="EEV31" s="5">
        <f>'Output| DNSP'!EEU8</f>
        <v>0</v>
      </c>
      <c r="EEW31" s="5">
        <f>'Output| DNSP'!EEV8</f>
        <v>0</v>
      </c>
      <c r="EEX31" s="5">
        <f>'Output| DNSP'!EEW8</f>
        <v>0</v>
      </c>
      <c r="EEY31" s="5">
        <f>'Output| DNSP'!EEX8</f>
        <v>0</v>
      </c>
      <c r="EEZ31" s="5">
        <f>'Output| DNSP'!EEY8</f>
        <v>0</v>
      </c>
      <c r="EFA31" s="5">
        <f>'Output| DNSP'!EEZ8</f>
        <v>0</v>
      </c>
      <c r="EFB31" s="5">
        <f>'Output| DNSP'!EFA8</f>
        <v>0</v>
      </c>
      <c r="EFC31" s="5">
        <f>'Output| DNSP'!EFB8</f>
        <v>0</v>
      </c>
      <c r="EFD31" s="5">
        <f>'Output| DNSP'!EFC8</f>
        <v>0</v>
      </c>
      <c r="EFE31" s="5">
        <f>'Output| DNSP'!EFD8</f>
        <v>0</v>
      </c>
      <c r="EFF31" s="5">
        <f>'Output| DNSP'!EFE8</f>
        <v>0</v>
      </c>
      <c r="EFG31" s="5">
        <f>'Output| DNSP'!EFF8</f>
        <v>0</v>
      </c>
      <c r="EFH31" s="5">
        <f>'Output| DNSP'!EFG8</f>
        <v>0</v>
      </c>
      <c r="EFI31" s="5">
        <f>'Output| DNSP'!EFH8</f>
        <v>0</v>
      </c>
      <c r="EFJ31" s="5">
        <f>'Output| DNSP'!EFI8</f>
        <v>0</v>
      </c>
      <c r="EFK31" s="5">
        <f>'Output| DNSP'!EFJ8</f>
        <v>0</v>
      </c>
      <c r="EFL31" s="5">
        <f>'Output| DNSP'!EFK8</f>
        <v>0</v>
      </c>
      <c r="EFM31" s="5">
        <f>'Output| DNSP'!EFL8</f>
        <v>0</v>
      </c>
      <c r="EFN31" s="5">
        <f>'Output| DNSP'!EFM8</f>
        <v>0</v>
      </c>
      <c r="EFO31" s="5">
        <f>'Output| DNSP'!EFN8</f>
        <v>0</v>
      </c>
      <c r="EFP31" s="5">
        <f>'Output| DNSP'!EFO8</f>
        <v>0</v>
      </c>
      <c r="EFQ31" s="5">
        <f>'Output| DNSP'!EFP8</f>
        <v>0</v>
      </c>
      <c r="EFR31" s="5">
        <f>'Output| DNSP'!EFQ8</f>
        <v>0</v>
      </c>
      <c r="EFS31" s="5">
        <f>'Output| DNSP'!EFR8</f>
        <v>0</v>
      </c>
      <c r="EFT31" s="5">
        <f>'Output| DNSP'!EFS8</f>
        <v>0</v>
      </c>
      <c r="EFU31" s="5">
        <f>'Output| DNSP'!EFT8</f>
        <v>0</v>
      </c>
      <c r="EFV31" s="5">
        <f>'Output| DNSP'!EFU8</f>
        <v>0</v>
      </c>
      <c r="EFW31" s="5">
        <f>'Output| DNSP'!EFV8</f>
        <v>0</v>
      </c>
      <c r="EFX31" s="5">
        <f>'Output| DNSP'!EFW8</f>
        <v>0</v>
      </c>
      <c r="EFY31" s="5">
        <f>'Output| DNSP'!EFX8</f>
        <v>0</v>
      </c>
      <c r="EFZ31" s="5">
        <f>'Output| DNSP'!EFY8</f>
        <v>0</v>
      </c>
      <c r="EGA31" s="5">
        <f>'Output| DNSP'!EFZ8</f>
        <v>0</v>
      </c>
      <c r="EGB31" s="5">
        <f>'Output| DNSP'!EGA8</f>
        <v>0</v>
      </c>
      <c r="EGC31" s="5">
        <f>'Output| DNSP'!EGB8</f>
        <v>0</v>
      </c>
      <c r="EGD31" s="5">
        <f>'Output| DNSP'!EGC8</f>
        <v>0</v>
      </c>
      <c r="EGE31" s="5">
        <f>'Output| DNSP'!EGD8</f>
        <v>0</v>
      </c>
      <c r="EGF31" s="5">
        <f>'Output| DNSP'!EGE8</f>
        <v>0</v>
      </c>
      <c r="EGG31" s="5">
        <f>'Output| DNSP'!EGF8</f>
        <v>0</v>
      </c>
      <c r="EGH31" s="5">
        <f>'Output| DNSP'!EGG8</f>
        <v>0</v>
      </c>
      <c r="EGI31" s="5">
        <f>'Output| DNSP'!EGH8</f>
        <v>0</v>
      </c>
      <c r="EGJ31" s="5">
        <f>'Output| DNSP'!EGI8</f>
        <v>0</v>
      </c>
      <c r="EGK31" s="5">
        <f>'Output| DNSP'!EGJ8</f>
        <v>0</v>
      </c>
      <c r="EGL31" s="5">
        <f>'Output| DNSP'!EGK8</f>
        <v>0</v>
      </c>
      <c r="EGM31" s="5">
        <f>'Output| DNSP'!EGL8</f>
        <v>0</v>
      </c>
      <c r="EGN31" s="5">
        <f>'Output| DNSP'!EGM8</f>
        <v>0</v>
      </c>
      <c r="EGO31" s="5">
        <f>'Output| DNSP'!EGN8</f>
        <v>0</v>
      </c>
      <c r="EGP31" s="5">
        <f>'Output| DNSP'!EGO8</f>
        <v>0</v>
      </c>
      <c r="EGQ31" s="5">
        <f>'Output| DNSP'!EGP8</f>
        <v>0</v>
      </c>
      <c r="EGR31" s="5">
        <f>'Output| DNSP'!EGQ8</f>
        <v>0</v>
      </c>
      <c r="EGS31" s="5">
        <f>'Output| DNSP'!EGR8</f>
        <v>0</v>
      </c>
      <c r="EGT31" s="5">
        <f>'Output| DNSP'!EGS8</f>
        <v>0</v>
      </c>
      <c r="EGU31" s="5">
        <f>'Output| DNSP'!EGT8</f>
        <v>0</v>
      </c>
      <c r="EGV31" s="5">
        <f>'Output| DNSP'!EGU8</f>
        <v>0</v>
      </c>
      <c r="EGW31" s="5">
        <f>'Output| DNSP'!EGV8</f>
        <v>0</v>
      </c>
      <c r="EGX31" s="5">
        <f>'Output| DNSP'!EGW8</f>
        <v>0</v>
      </c>
      <c r="EGY31" s="5">
        <f>'Output| DNSP'!EGX8</f>
        <v>0</v>
      </c>
      <c r="EGZ31" s="5">
        <f>'Output| DNSP'!EGY8</f>
        <v>0</v>
      </c>
      <c r="EHA31" s="5">
        <f>'Output| DNSP'!EGZ8</f>
        <v>0</v>
      </c>
      <c r="EHB31" s="5">
        <f>'Output| DNSP'!EHA8</f>
        <v>0</v>
      </c>
      <c r="EHC31" s="5">
        <f>'Output| DNSP'!EHB8</f>
        <v>0</v>
      </c>
      <c r="EHD31" s="5">
        <f>'Output| DNSP'!EHC8</f>
        <v>0</v>
      </c>
      <c r="EHE31" s="5">
        <f>'Output| DNSP'!EHD8</f>
        <v>0</v>
      </c>
      <c r="EHF31" s="5">
        <f>'Output| DNSP'!EHE8</f>
        <v>0</v>
      </c>
      <c r="EHG31" s="5">
        <f>'Output| DNSP'!EHF8</f>
        <v>0</v>
      </c>
      <c r="EHH31" s="5">
        <f>'Output| DNSP'!EHG8</f>
        <v>0</v>
      </c>
      <c r="EHI31" s="5">
        <f>'Output| DNSP'!EHH8</f>
        <v>0</v>
      </c>
      <c r="EHJ31" s="5">
        <f>'Output| DNSP'!EHI8</f>
        <v>0</v>
      </c>
      <c r="EHK31" s="5">
        <f>'Output| DNSP'!EHJ8</f>
        <v>0</v>
      </c>
      <c r="EHL31" s="5">
        <f>'Output| DNSP'!EHK8</f>
        <v>0</v>
      </c>
      <c r="EHM31" s="5">
        <f>'Output| DNSP'!EHL8</f>
        <v>0</v>
      </c>
      <c r="EHN31" s="5">
        <f>'Output| DNSP'!EHM8</f>
        <v>0</v>
      </c>
      <c r="EHO31" s="5">
        <f>'Output| DNSP'!EHN8</f>
        <v>0</v>
      </c>
      <c r="EHP31" s="5">
        <f>'Output| DNSP'!EHO8</f>
        <v>0</v>
      </c>
      <c r="EHQ31" s="5">
        <f>'Output| DNSP'!EHP8</f>
        <v>0</v>
      </c>
      <c r="EHR31" s="5">
        <f>'Output| DNSP'!EHQ8</f>
        <v>0</v>
      </c>
      <c r="EHS31" s="5">
        <f>'Output| DNSP'!EHR8</f>
        <v>0</v>
      </c>
      <c r="EHT31" s="5">
        <f>'Output| DNSP'!EHS8</f>
        <v>0</v>
      </c>
      <c r="EHU31" s="5">
        <f>'Output| DNSP'!EHT8</f>
        <v>0</v>
      </c>
      <c r="EHV31" s="5">
        <f>'Output| DNSP'!EHU8</f>
        <v>0</v>
      </c>
      <c r="EHW31" s="5">
        <f>'Output| DNSP'!EHV8</f>
        <v>0</v>
      </c>
      <c r="EHX31" s="5">
        <f>'Output| DNSP'!EHW8</f>
        <v>0</v>
      </c>
      <c r="EHY31" s="5">
        <f>'Output| DNSP'!EHX8</f>
        <v>0</v>
      </c>
      <c r="EHZ31" s="5">
        <f>'Output| DNSP'!EHY8</f>
        <v>0</v>
      </c>
      <c r="EIA31" s="5">
        <f>'Output| DNSP'!EHZ8</f>
        <v>0</v>
      </c>
      <c r="EIB31" s="5">
        <f>'Output| DNSP'!EIA8</f>
        <v>0</v>
      </c>
      <c r="EIC31" s="5">
        <f>'Output| DNSP'!EIB8</f>
        <v>0</v>
      </c>
      <c r="EID31" s="5">
        <f>'Output| DNSP'!EIC8</f>
        <v>0</v>
      </c>
      <c r="EIE31" s="5">
        <f>'Output| DNSP'!EID8</f>
        <v>0</v>
      </c>
      <c r="EIF31" s="5">
        <f>'Output| DNSP'!EIE8</f>
        <v>0</v>
      </c>
      <c r="EIG31" s="5">
        <f>'Output| DNSP'!EIF8</f>
        <v>0</v>
      </c>
      <c r="EIH31" s="5">
        <f>'Output| DNSP'!EIG8</f>
        <v>0</v>
      </c>
      <c r="EII31" s="5">
        <f>'Output| DNSP'!EIH8</f>
        <v>0</v>
      </c>
      <c r="EIJ31" s="5">
        <f>'Output| DNSP'!EII8</f>
        <v>0</v>
      </c>
      <c r="EIK31" s="5">
        <f>'Output| DNSP'!EIJ8</f>
        <v>0</v>
      </c>
      <c r="EIL31" s="5">
        <f>'Output| DNSP'!EIK8</f>
        <v>0</v>
      </c>
      <c r="EIM31" s="5">
        <f>'Output| DNSP'!EIL8</f>
        <v>0</v>
      </c>
      <c r="EIN31" s="5">
        <f>'Output| DNSP'!EIM8</f>
        <v>0</v>
      </c>
      <c r="EIO31" s="5">
        <f>'Output| DNSP'!EIN8</f>
        <v>0</v>
      </c>
      <c r="EIP31" s="5">
        <f>'Output| DNSP'!EIO8</f>
        <v>0</v>
      </c>
      <c r="EIQ31" s="5">
        <f>'Output| DNSP'!EIP8</f>
        <v>0</v>
      </c>
      <c r="EIR31" s="5">
        <f>'Output| DNSP'!EIQ8</f>
        <v>0</v>
      </c>
      <c r="EIS31" s="5">
        <f>'Output| DNSP'!EIR8</f>
        <v>0</v>
      </c>
      <c r="EIT31" s="5">
        <f>'Output| DNSP'!EIS8</f>
        <v>0</v>
      </c>
      <c r="EIU31" s="5">
        <f>'Output| DNSP'!EIT8</f>
        <v>0</v>
      </c>
      <c r="EIV31" s="5">
        <f>'Output| DNSP'!EIU8</f>
        <v>0</v>
      </c>
      <c r="EIW31" s="5">
        <f>'Output| DNSP'!EIV8</f>
        <v>0</v>
      </c>
      <c r="EIX31" s="5">
        <f>'Output| DNSP'!EIW8</f>
        <v>0</v>
      </c>
      <c r="EIY31" s="5">
        <f>'Output| DNSP'!EIX8</f>
        <v>0</v>
      </c>
      <c r="EIZ31" s="5">
        <f>'Output| DNSP'!EIY8</f>
        <v>0</v>
      </c>
      <c r="EJA31" s="5">
        <f>'Output| DNSP'!EIZ8</f>
        <v>0</v>
      </c>
      <c r="EJB31" s="5">
        <f>'Output| DNSP'!EJA8</f>
        <v>0</v>
      </c>
      <c r="EJC31" s="5">
        <f>'Output| DNSP'!EJB8</f>
        <v>0</v>
      </c>
      <c r="EJD31" s="5">
        <f>'Output| DNSP'!EJC8</f>
        <v>0</v>
      </c>
      <c r="EJE31" s="5">
        <f>'Output| DNSP'!EJD8</f>
        <v>0</v>
      </c>
      <c r="EJF31" s="5">
        <f>'Output| DNSP'!EJE8</f>
        <v>0</v>
      </c>
      <c r="EJG31" s="5">
        <f>'Output| DNSP'!EJF8</f>
        <v>0</v>
      </c>
      <c r="EJH31" s="5">
        <f>'Output| DNSP'!EJG8</f>
        <v>0</v>
      </c>
      <c r="EJI31" s="5">
        <f>'Output| DNSP'!EJH8</f>
        <v>0</v>
      </c>
      <c r="EJJ31" s="5">
        <f>'Output| DNSP'!EJI8</f>
        <v>0</v>
      </c>
      <c r="EJK31" s="5">
        <f>'Output| DNSP'!EJJ8</f>
        <v>0</v>
      </c>
      <c r="EJL31" s="5">
        <f>'Output| DNSP'!EJK8</f>
        <v>0</v>
      </c>
      <c r="EJM31" s="5">
        <f>'Output| DNSP'!EJL8</f>
        <v>0</v>
      </c>
      <c r="EJN31" s="5">
        <f>'Output| DNSP'!EJM8</f>
        <v>0</v>
      </c>
      <c r="EJO31" s="5">
        <f>'Output| DNSP'!EJN8</f>
        <v>0</v>
      </c>
      <c r="EJP31" s="5">
        <f>'Output| DNSP'!EJO8</f>
        <v>0</v>
      </c>
      <c r="EJQ31" s="5">
        <f>'Output| DNSP'!EJP8</f>
        <v>0</v>
      </c>
      <c r="EJR31" s="5">
        <f>'Output| DNSP'!EJQ8</f>
        <v>0</v>
      </c>
      <c r="EJS31" s="5">
        <f>'Output| DNSP'!EJR8</f>
        <v>0</v>
      </c>
      <c r="EJT31" s="5">
        <f>'Output| DNSP'!EJS8</f>
        <v>0</v>
      </c>
      <c r="EJU31" s="5">
        <f>'Output| DNSP'!EJT8</f>
        <v>0</v>
      </c>
      <c r="EJV31" s="5">
        <f>'Output| DNSP'!EJU8</f>
        <v>0</v>
      </c>
      <c r="EJW31" s="5">
        <f>'Output| DNSP'!EJV8</f>
        <v>0</v>
      </c>
      <c r="EJX31" s="5">
        <f>'Output| DNSP'!EJW8</f>
        <v>0</v>
      </c>
      <c r="EJY31" s="5">
        <f>'Output| DNSP'!EJX8</f>
        <v>0</v>
      </c>
      <c r="EJZ31" s="5">
        <f>'Output| DNSP'!EJY8</f>
        <v>0</v>
      </c>
      <c r="EKA31" s="5">
        <f>'Output| DNSP'!EJZ8</f>
        <v>0</v>
      </c>
      <c r="EKB31" s="5">
        <f>'Output| DNSP'!EKA8</f>
        <v>0</v>
      </c>
      <c r="EKC31" s="5">
        <f>'Output| DNSP'!EKB8</f>
        <v>0</v>
      </c>
      <c r="EKD31" s="5">
        <f>'Output| DNSP'!EKC8</f>
        <v>0</v>
      </c>
      <c r="EKE31" s="5">
        <f>'Output| DNSP'!EKD8</f>
        <v>0</v>
      </c>
      <c r="EKF31" s="5">
        <f>'Output| DNSP'!EKE8</f>
        <v>0</v>
      </c>
      <c r="EKG31" s="5">
        <f>'Output| DNSP'!EKF8</f>
        <v>0</v>
      </c>
      <c r="EKH31" s="5">
        <f>'Output| DNSP'!EKG8</f>
        <v>0</v>
      </c>
      <c r="EKI31" s="5">
        <f>'Output| DNSP'!EKH8</f>
        <v>0</v>
      </c>
      <c r="EKJ31" s="5">
        <f>'Output| DNSP'!EKI8</f>
        <v>0</v>
      </c>
      <c r="EKK31" s="5">
        <f>'Output| DNSP'!EKJ8</f>
        <v>0</v>
      </c>
      <c r="EKL31" s="5">
        <f>'Output| DNSP'!EKK8</f>
        <v>0</v>
      </c>
      <c r="EKM31" s="5">
        <f>'Output| DNSP'!EKL8</f>
        <v>0</v>
      </c>
      <c r="EKN31" s="5">
        <f>'Output| DNSP'!EKM8</f>
        <v>0</v>
      </c>
      <c r="EKO31" s="5">
        <f>'Output| DNSP'!EKN8</f>
        <v>0</v>
      </c>
      <c r="EKP31" s="5">
        <f>'Output| DNSP'!EKO8</f>
        <v>0</v>
      </c>
      <c r="EKQ31" s="5">
        <f>'Output| DNSP'!EKP8</f>
        <v>0</v>
      </c>
      <c r="EKR31" s="5">
        <f>'Output| DNSP'!EKQ8</f>
        <v>0</v>
      </c>
      <c r="EKS31" s="5">
        <f>'Output| DNSP'!EKR8</f>
        <v>0</v>
      </c>
      <c r="EKT31" s="5">
        <f>'Output| DNSP'!EKS8</f>
        <v>0</v>
      </c>
      <c r="EKU31" s="5">
        <f>'Output| DNSP'!EKT8</f>
        <v>0</v>
      </c>
      <c r="EKV31" s="5">
        <f>'Output| DNSP'!EKU8</f>
        <v>0</v>
      </c>
      <c r="EKW31" s="5">
        <f>'Output| DNSP'!EKV8</f>
        <v>0</v>
      </c>
      <c r="EKX31" s="5">
        <f>'Output| DNSP'!EKW8</f>
        <v>0</v>
      </c>
      <c r="EKY31" s="5">
        <f>'Output| DNSP'!EKX8</f>
        <v>0</v>
      </c>
      <c r="EKZ31" s="5">
        <f>'Output| DNSP'!EKY8</f>
        <v>0</v>
      </c>
      <c r="ELA31" s="5">
        <f>'Output| DNSP'!EKZ8</f>
        <v>0</v>
      </c>
      <c r="ELB31" s="5">
        <f>'Output| DNSP'!ELA8</f>
        <v>0</v>
      </c>
      <c r="ELC31" s="5">
        <f>'Output| DNSP'!ELB8</f>
        <v>0</v>
      </c>
      <c r="ELD31" s="5">
        <f>'Output| DNSP'!ELC8</f>
        <v>0</v>
      </c>
      <c r="ELE31" s="5">
        <f>'Output| DNSP'!ELD8</f>
        <v>0</v>
      </c>
      <c r="ELF31" s="5">
        <f>'Output| DNSP'!ELE8</f>
        <v>0</v>
      </c>
      <c r="ELG31" s="5">
        <f>'Output| DNSP'!ELF8</f>
        <v>0</v>
      </c>
      <c r="ELH31" s="5">
        <f>'Output| DNSP'!ELG8</f>
        <v>0</v>
      </c>
      <c r="ELI31" s="5">
        <f>'Output| DNSP'!ELH8</f>
        <v>0</v>
      </c>
      <c r="ELJ31" s="5">
        <f>'Output| DNSP'!ELI8</f>
        <v>0</v>
      </c>
      <c r="ELK31" s="5">
        <f>'Output| DNSP'!ELJ8</f>
        <v>0</v>
      </c>
      <c r="ELL31" s="5">
        <f>'Output| DNSP'!ELK8</f>
        <v>0</v>
      </c>
      <c r="ELM31" s="5">
        <f>'Output| DNSP'!ELL8</f>
        <v>0</v>
      </c>
      <c r="ELN31" s="5">
        <f>'Output| DNSP'!ELM8</f>
        <v>0</v>
      </c>
      <c r="ELO31" s="5">
        <f>'Output| DNSP'!ELN8</f>
        <v>0</v>
      </c>
      <c r="ELP31" s="5">
        <f>'Output| DNSP'!ELO8</f>
        <v>0</v>
      </c>
      <c r="ELQ31" s="5">
        <f>'Output| DNSP'!ELP8</f>
        <v>0</v>
      </c>
      <c r="ELR31" s="5">
        <f>'Output| DNSP'!ELQ8</f>
        <v>0</v>
      </c>
      <c r="ELS31" s="5">
        <f>'Output| DNSP'!ELR8</f>
        <v>0</v>
      </c>
      <c r="ELT31" s="5">
        <f>'Output| DNSP'!ELS8</f>
        <v>0</v>
      </c>
      <c r="ELU31" s="5">
        <f>'Output| DNSP'!ELT8</f>
        <v>0</v>
      </c>
      <c r="ELV31" s="5">
        <f>'Output| DNSP'!ELU8</f>
        <v>0</v>
      </c>
      <c r="ELW31" s="5">
        <f>'Output| DNSP'!ELV8</f>
        <v>0</v>
      </c>
      <c r="ELX31" s="5">
        <f>'Output| DNSP'!ELW8</f>
        <v>0</v>
      </c>
      <c r="ELY31" s="5">
        <f>'Output| DNSP'!ELX8</f>
        <v>0</v>
      </c>
      <c r="ELZ31" s="5">
        <f>'Output| DNSP'!ELY8</f>
        <v>0</v>
      </c>
      <c r="EMA31" s="5">
        <f>'Output| DNSP'!ELZ8</f>
        <v>0</v>
      </c>
      <c r="EMB31" s="5">
        <f>'Output| DNSP'!EMA8</f>
        <v>0</v>
      </c>
      <c r="EMC31" s="5">
        <f>'Output| DNSP'!EMB8</f>
        <v>0</v>
      </c>
      <c r="EMD31" s="5">
        <f>'Output| DNSP'!EMC8</f>
        <v>0</v>
      </c>
      <c r="EME31" s="5">
        <f>'Output| DNSP'!EMD8</f>
        <v>0</v>
      </c>
      <c r="EMF31" s="5">
        <f>'Output| DNSP'!EME8</f>
        <v>0</v>
      </c>
      <c r="EMG31" s="5">
        <f>'Output| DNSP'!EMF8</f>
        <v>0</v>
      </c>
      <c r="EMH31" s="5">
        <f>'Output| DNSP'!EMG8</f>
        <v>0</v>
      </c>
      <c r="EMI31" s="5">
        <f>'Output| DNSP'!EMH8</f>
        <v>0</v>
      </c>
      <c r="EMJ31" s="5">
        <f>'Output| DNSP'!EMI8</f>
        <v>0</v>
      </c>
      <c r="EMK31" s="5">
        <f>'Output| DNSP'!EMJ8</f>
        <v>0</v>
      </c>
      <c r="EML31" s="5">
        <f>'Output| DNSP'!EMK8</f>
        <v>0</v>
      </c>
      <c r="EMM31" s="5">
        <f>'Output| DNSP'!EML8</f>
        <v>0</v>
      </c>
      <c r="EMN31" s="5">
        <f>'Output| DNSP'!EMM8</f>
        <v>0</v>
      </c>
      <c r="EMO31" s="5">
        <f>'Output| DNSP'!EMN8</f>
        <v>0</v>
      </c>
      <c r="EMP31" s="5">
        <f>'Output| DNSP'!EMO8</f>
        <v>0</v>
      </c>
      <c r="EMQ31" s="5">
        <f>'Output| DNSP'!EMP8</f>
        <v>0</v>
      </c>
      <c r="EMR31" s="5">
        <f>'Output| DNSP'!EMQ8</f>
        <v>0</v>
      </c>
      <c r="EMS31" s="5">
        <f>'Output| DNSP'!EMR8</f>
        <v>0</v>
      </c>
      <c r="EMT31" s="5">
        <f>'Output| DNSP'!EMS8</f>
        <v>0</v>
      </c>
      <c r="EMU31" s="5">
        <f>'Output| DNSP'!EMT8</f>
        <v>0</v>
      </c>
      <c r="EMV31" s="5">
        <f>'Output| DNSP'!EMU8</f>
        <v>0</v>
      </c>
      <c r="EMW31" s="5">
        <f>'Output| DNSP'!EMV8</f>
        <v>0</v>
      </c>
      <c r="EMX31" s="5">
        <f>'Output| DNSP'!EMW8</f>
        <v>0</v>
      </c>
      <c r="EMY31" s="5">
        <f>'Output| DNSP'!EMX8</f>
        <v>0</v>
      </c>
      <c r="EMZ31" s="5">
        <f>'Output| DNSP'!EMY8</f>
        <v>0</v>
      </c>
      <c r="ENA31" s="5">
        <f>'Output| DNSP'!EMZ8</f>
        <v>0</v>
      </c>
      <c r="ENB31" s="5">
        <f>'Output| DNSP'!ENA8</f>
        <v>0</v>
      </c>
      <c r="ENC31" s="5">
        <f>'Output| DNSP'!ENB8</f>
        <v>0</v>
      </c>
      <c r="END31" s="5">
        <f>'Output| DNSP'!ENC8</f>
        <v>0</v>
      </c>
      <c r="ENE31" s="5">
        <f>'Output| DNSP'!END8</f>
        <v>0</v>
      </c>
      <c r="ENF31" s="5">
        <f>'Output| DNSP'!ENE8</f>
        <v>0</v>
      </c>
      <c r="ENG31" s="5">
        <f>'Output| DNSP'!ENF8</f>
        <v>0</v>
      </c>
      <c r="ENH31" s="5">
        <f>'Output| DNSP'!ENG8</f>
        <v>0</v>
      </c>
      <c r="ENI31" s="5">
        <f>'Output| DNSP'!ENH8</f>
        <v>0</v>
      </c>
      <c r="ENJ31" s="5">
        <f>'Output| DNSP'!ENI8</f>
        <v>0</v>
      </c>
      <c r="ENK31" s="5">
        <f>'Output| DNSP'!ENJ8</f>
        <v>0</v>
      </c>
      <c r="ENL31" s="5">
        <f>'Output| DNSP'!ENK8</f>
        <v>0</v>
      </c>
      <c r="ENM31" s="5">
        <f>'Output| DNSP'!ENL8</f>
        <v>0</v>
      </c>
      <c r="ENN31" s="5">
        <f>'Output| DNSP'!ENM8</f>
        <v>0</v>
      </c>
      <c r="ENO31" s="5">
        <f>'Output| DNSP'!ENN8</f>
        <v>0</v>
      </c>
      <c r="ENP31" s="5">
        <f>'Output| DNSP'!ENO8</f>
        <v>0</v>
      </c>
      <c r="ENQ31" s="5">
        <f>'Output| DNSP'!ENP8</f>
        <v>0</v>
      </c>
      <c r="ENR31" s="5">
        <f>'Output| DNSP'!ENQ8</f>
        <v>0</v>
      </c>
      <c r="ENS31" s="5">
        <f>'Output| DNSP'!ENR8</f>
        <v>0</v>
      </c>
      <c r="ENT31" s="5">
        <f>'Output| DNSP'!ENS8</f>
        <v>0</v>
      </c>
      <c r="ENU31" s="5">
        <f>'Output| DNSP'!ENT8</f>
        <v>0</v>
      </c>
      <c r="ENV31" s="5">
        <f>'Output| DNSP'!ENU8</f>
        <v>0</v>
      </c>
      <c r="ENW31" s="5">
        <f>'Output| DNSP'!ENV8</f>
        <v>0</v>
      </c>
      <c r="ENX31" s="5">
        <f>'Output| DNSP'!ENW8</f>
        <v>0</v>
      </c>
      <c r="ENY31" s="5">
        <f>'Output| DNSP'!ENX8</f>
        <v>0</v>
      </c>
      <c r="ENZ31" s="5">
        <f>'Output| DNSP'!ENY8</f>
        <v>0</v>
      </c>
      <c r="EOA31" s="5">
        <f>'Output| DNSP'!ENZ8</f>
        <v>0</v>
      </c>
      <c r="EOB31" s="5">
        <f>'Output| DNSP'!EOA8</f>
        <v>0</v>
      </c>
      <c r="EOC31" s="5">
        <f>'Output| DNSP'!EOB8</f>
        <v>0</v>
      </c>
      <c r="EOD31" s="5">
        <f>'Output| DNSP'!EOC8</f>
        <v>0</v>
      </c>
      <c r="EOE31" s="5">
        <f>'Output| DNSP'!EOD8</f>
        <v>0</v>
      </c>
      <c r="EOF31" s="5">
        <f>'Output| DNSP'!EOE8</f>
        <v>0</v>
      </c>
      <c r="EOG31" s="5">
        <f>'Output| DNSP'!EOF8</f>
        <v>0</v>
      </c>
      <c r="EOH31" s="5">
        <f>'Output| DNSP'!EOG8</f>
        <v>0</v>
      </c>
      <c r="EOI31" s="5">
        <f>'Output| DNSP'!EOH8</f>
        <v>0</v>
      </c>
      <c r="EOJ31" s="5">
        <f>'Output| DNSP'!EOI8</f>
        <v>0</v>
      </c>
      <c r="EOK31" s="5">
        <f>'Output| DNSP'!EOJ8</f>
        <v>0</v>
      </c>
      <c r="EOL31" s="5">
        <f>'Output| DNSP'!EOK8</f>
        <v>0</v>
      </c>
      <c r="EOM31" s="5">
        <f>'Output| DNSP'!EOL8</f>
        <v>0</v>
      </c>
      <c r="EON31" s="5">
        <f>'Output| DNSP'!EOM8</f>
        <v>0</v>
      </c>
      <c r="EOO31" s="5">
        <f>'Output| DNSP'!EON8</f>
        <v>0</v>
      </c>
      <c r="EOP31" s="5">
        <f>'Output| DNSP'!EOO8</f>
        <v>0</v>
      </c>
      <c r="EOQ31" s="5">
        <f>'Output| DNSP'!EOP8</f>
        <v>0</v>
      </c>
      <c r="EOR31" s="5">
        <f>'Output| DNSP'!EOQ8</f>
        <v>0</v>
      </c>
      <c r="EOS31" s="5">
        <f>'Output| DNSP'!EOR8</f>
        <v>0</v>
      </c>
      <c r="EOT31" s="5">
        <f>'Output| DNSP'!EOS8</f>
        <v>0</v>
      </c>
      <c r="EOU31" s="5">
        <f>'Output| DNSP'!EOT8</f>
        <v>0</v>
      </c>
      <c r="EOV31" s="5">
        <f>'Output| DNSP'!EOU8</f>
        <v>0</v>
      </c>
      <c r="EOW31" s="5">
        <f>'Output| DNSP'!EOV8</f>
        <v>0</v>
      </c>
      <c r="EOX31" s="5">
        <f>'Output| DNSP'!EOW8</f>
        <v>0</v>
      </c>
      <c r="EOY31" s="5">
        <f>'Output| DNSP'!EOX8</f>
        <v>0</v>
      </c>
      <c r="EOZ31" s="5">
        <f>'Output| DNSP'!EOY8</f>
        <v>0</v>
      </c>
      <c r="EPA31" s="5">
        <f>'Output| DNSP'!EOZ8</f>
        <v>0</v>
      </c>
      <c r="EPB31" s="5">
        <f>'Output| DNSP'!EPA8</f>
        <v>0</v>
      </c>
      <c r="EPC31" s="5">
        <f>'Output| DNSP'!EPB8</f>
        <v>0</v>
      </c>
      <c r="EPD31" s="5">
        <f>'Output| DNSP'!EPC8</f>
        <v>0</v>
      </c>
      <c r="EPE31" s="5">
        <f>'Output| DNSP'!EPD8</f>
        <v>0</v>
      </c>
      <c r="EPF31" s="5">
        <f>'Output| DNSP'!EPE8</f>
        <v>0</v>
      </c>
      <c r="EPG31" s="5">
        <f>'Output| DNSP'!EPF8</f>
        <v>0</v>
      </c>
      <c r="EPH31" s="5">
        <f>'Output| DNSP'!EPG8</f>
        <v>0</v>
      </c>
      <c r="EPI31" s="5">
        <f>'Output| DNSP'!EPH8</f>
        <v>0</v>
      </c>
      <c r="EPJ31" s="5">
        <f>'Output| DNSP'!EPI8</f>
        <v>0</v>
      </c>
      <c r="EPK31" s="5">
        <f>'Output| DNSP'!EPJ8</f>
        <v>0</v>
      </c>
      <c r="EPL31" s="5">
        <f>'Output| DNSP'!EPK8</f>
        <v>0</v>
      </c>
      <c r="EPM31" s="5">
        <f>'Output| DNSP'!EPL8</f>
        <v>0</v>
      </c>
      <c r="EPN31" s="5">
        <f>'Output| DNSP'!EPM8</f>
        <v>0</v>
      </c>
      <c r="EPO31" s="5">
        <f>'Output| DNSP'!EPN8</f>
        <v>0</v>
      </c>
      <c r="EPP31" s="5">
        <f>'Output| DNSP'!EPO8</f>
        <v>0</v>
      </c>
      <c r="EPQ31" s="5">
        <f>'Output| DNSP'!EPP8</f>
        <v>0</v>
      </c>
      <c r="EPR31" s="5">
        <f>'Output| DNSP'!EPQ8</f>
        <v>0</v>
      </c>
      <c r="EPS31" s="5">
        <f>'Output| DNSP'!EPR8</f>
        <v>0</v>
      </c>
      <c r="EPT31" s="5">
        <f>'Output| DNSP'!EPS8</f>
        <v>0</v>
      </c>
      <c r="EPU31" s="5">
        <f>'Output| DNSP'!EPT8</f>
        <v>0</v>
      </c>
      <c r="EPV31" s="5">
        <f>'Output| DNSP'!EPU8</f>
        <v>0</v>
      </c>
      <c r="EPW31" s="5">
        <f>'Output| DNSP'!EPV8</f>
        <v>0</v>
      </c>
      <c r="EPX31" s="5">
        <f>'Output| DNSP'!EPW8</f>
        <v>0</v>
      </c>
      <c r="EPY31" s="5">
        <f>'Output| DNSP'!EPX8</f>
        <v>0</v>
      </c>
      <c r="EPZ31" s="5">
        <f>'Output| DNSP'!EPY8</f>
        <v>0</v>
      </c>
      <c r="EQA31" s="5">
        <f>'Output| DNSP'!EPZ8</f>
        <v>0</v>
      </c>
      <c r="EQB31" s="5">
        <f>'Output| DNSP'!EQA8</f>
        <v>0</v>
      </c>
      <c r="EQC31" s="5">
        <f>'Output| DNSP'!EQB8</f>
        <v>0</v>
      </c>
      <c r="EQD31" s="5">
        <f>'Output| DNSP'!EQC8</f>
        <v>0</v>
      </c>
      <c r="EQE31" s="5">
        <f>'Output| DNSP'!EQD8</f>
        <v>0</v>
      </c>
      <c r="EQF31" s="5">
        <f>'Output| DNSP'!EQE8</f>
        <v>0</v>
      </c>
      <c r="EQG31" s="5">
        <f>'Output| DNSP'!EQF8</f>
        <v>0</v>
      </c>
      <c r="EQH31" s="5">
        <f>'Output| DNSP'!EQG8</f>
        <v>0</v>
      </c>
      <c r="EQI31" s="5">
        <f>'Output| DNSP'!EQH8</f>
        <v>0</v>
      </c>
      <c r="EQJ31" s="5">
        <f>'Output| DNSP'!EQI8</f>
        <v>0</v>
      </c>
      <c r="EQK31" s="5">
        <f>'Output| DNSP'!EQJ8</f>
        <v>0</v>
      </c>
      <c r="EQL31" s="5">
        <f>'Output| DNSP'!EQK8</f>
        <v>0</v>
      </c>
      <c r="EQM31" s="5">
        <f>'Output| DNSP'!EQL8</f>
        <v>0</v>
      </c>
      <c r="EQN31" s="5">
        <f>'Output| DNSP'!EQM8</f>
        <v>0</v>
      </c>
      <c r="EQO31" s="5">
        <f>'Output| DNSP'!EQN8</f>
        <v>0</v>
      </c>
      <c r="EQP31" s="5">
        <f>'Output| DNSP'!EQO8</f>
        <v>0</v>
      </c>
      <c r="EQQ31" s="5">
        <f>'Output| DNSP'!EQP8</f>
        <v>0</v>
      </c>
      <c r="EQR31" s="5">
        <f>'Output| DNSP'!EQQ8</f>
        <v>0</v>
      </c>
      <c r="EQS31" s="5">
        <f>'Output| DNSP'!EQR8</f>
        <v>0</v>
      </c>
      <c r="EQT31" s="5">
        <f>'Output| DNSP'!EQS8</f>
        <v>0</v>
      </c>
      <c r="EQU31" s="5">
        <f>'Output| DNSP'!EQT8</f>
        <v>0</v>
      </c>
      <c r="EQV31" s="5">
        <f>'Output| DNSP'!EQU8</f>
        <v>0</v>
      </c>
      <c r="EQW31" s="5">
        <f>'Output| DNSP'!EQV8</f>
        <v>0</v>
      </c>
      <c r="EQX31" s="5">
        <f>'Output| DNSP'!EQW8</f>
        <v>0</v>
      </c>
      <c r="EQY31" s="5">
        <f>'Output| DNSP'!EQX8</f>
        <v>0</v>
      </c>
      <c r="EQZ31" s="5">
        <f>'Output| DNSP'!EQY8</f>
        <v>0</v>
      </c>
      <c r="ERA31" s="5">
        <f>'Output| DNSP'!EQZ8</f>
        <v>0</v>
      </c>
      <c r="ERB31" s="5">
        <f>'Output| DNSP'!ERA8</f>
        <v>0</v>
      </c>
      <c r="ERC31" s="5">
        <f>'Output| DNSP'!ERB8</f>
        <v>0</v>
      </c>
      <c r="ERD31" s="5">
        <f>'Output| DNSP'!ERC8</f>
        <v>0</v>
      </c>
      <c r="ERE31" s="5">
        <f>'Output| DNSP'!ERD8</f>
        <v>0</v>
      </c>
      <c r="ERF31" s="5">
        <f>'Output| DNSP'!ERE8</f>
        <v>0</v>
      </c>
      <c r="ERG31" s="5">
        <f>'Output| DNSP'!ERF8</f>
        <v>0</v>
      </c>
      <c r="ERH31" s="5">
        <f>'Output| DNSP'!ERG8</f>
        <v>0</v>
      </c>
      <c r="ERI31" s="5">
        <f>'Output| DNSP'!ERH8</f>
        <v>0</v>
      </c>
      <c r="ERJ31" s="5">
        <f>'Output| DNSP'!ERI8</f>
        <v>0</v>
      </c>
      <c r="ERK31" s="5">
        <f>'Output| DNSP'!ERJ8</f>
        <v>0</v>
      </c>
      <c r="ERL31" s="5">
        <f>'Output| DNSP'!ERK8</f>
        <v>0</v>
      </c>
      <c r="ERM31" s="5">
        <f>'Output| DNSP'!ERL8</f>
        <v>0</v>
      </c>
      <c r="ERN31" s="5">
        <f>'Output| DNSP'!ERM8</f>
        <v>0</v>
      </c>
      <c r="ERO31" s="5">
        <f>'Output| DNSP'!ERN8</f>
        <v>0</v>
      </c>
      <c r="ERP31" s="5">
        <f>'Output| DNSP'!ERO8</f>
        <v>0</v>
      </c>
      <c r="ERQ31" s="5">
        <f>'Output| DNSP'!ERP8</f>
        <v>0</v>
      </c>
      <c r="ERR31" s="5">
        <f>'Output| DNSP'!ERQ8</f>
        <v>0</v>
      </c>
      <c r="ERS31" s="5">
        <f>'Output| DNSP'!ERR8</f>
        <v>0</v>
      </c>
      <c r="ERT31" s="5">
        <f>'Output| DNSP'!ERS8</f>
        <v>0</v>
      </c>
      <c r="ERU31" s="5">
        <f>'Output| DNSP'!ERT8</f>
        <v>0</v>
      </c>
      <c r="ERV31" s="5">
        <f>'Output| DNSP'!ERU8</f>
        <v>0</v>
      </c>
      <c r="ERW31" s="5">
        <f>'Output| DNSP'!ERV8</f>
        <v>0</v>
      </c>
      <c r="ERX31" s="5">
        <f>'Output| DNSP'!ERW8</f>
        <v>0</v>
      </c>
      <c r="ERY31" s="5">
        <f>'Output| DNSP'!ERX8</f>
        <v>0</v>
      </c>
      <c r="ERZ31" s="5">
        <f>'Output| DNSP'!ERY8</f>
        <v>0</v>
      </c>
      <c r="ESA31" s="5">
        <f>'Output| DNSP'!ERZ8</f>
        <v>0</v>
      </c>
      <c r="ESB31" s="5">
        <f>'Output| DNSP'!ESA8</f>
        <v>0</v>
      </c>
      <c r="ESC31" s="5">
        <f>'Output| DNSP'!ESB8</f>
        <v>0</v>
      </c>
      <c r="ESD31" s="5">
        <f>'Output| DNSP'!ESC8</f>
        <v>0</v>
      </c>
      <c r="ESE31" s="5">
        <f>'Output| DNSP'!ESD8</f>
        <v>0</v>
      </c>
      <c r="ESF31" s="5">
        <f>'Output| DNSP'!ESE8</f>
        <v>0</v>
      </c>
      <c r="ESG31" s="5">
        <f>'Output| DNSP'!ESF8</f>
        <v>0</v>
      </c>
      <c r="ESH31" s="5">
        <f>'Output| DNSP'!ESG8</f>
        <v>0</v>
      </c>
      <c r="ESI31" s="5">
        <f>'Output| DNSP'!ESH8</f>
        <v>0</v>
      </c>
      <c r="ESJ31" s="5">
        <f>'Output| DNSP'!ESI8</f>
        <v>0</v>
      </c>
      <c r="ESK31" s="5">
        <f>'Output| DNSP'!ESJ8</f>
        <v>0</v>
      </c>
      <c r="ESL31" s="5">
        <f>'Output| DNSP'!ESK8</f>
        <v>0</v>
      </c>
      <c r="ESM31" s="5">
        <f>'Output| DNSP'!ESL8</f>
        <v>0</v>
      </c>
      <c r="ESN31" s="5">
        <f>'Output| DNSP'!ESM8</f>
        <v>0</v>
      </c>
      <c r="ESO31" s="5">
        <f>'Output| DNSP'!ESN8</f>
        <v>0</v>
      </c>
      <c r="ESP31" s="5">
        <f>'Output| DNSP'!ESO8</f>
        <v>0</v>
      </c>
      <c r="ESQ31" s="5">
        <f>'Output| DNSP'!ESP8</f>
        <v>0</v>
      </c>
      <c r="ESR31" s="5">
        <f>'Output| DNSP'!ESQ8</f>
        <v>0</v>
      </c>
      <c r="ESS31" s="5">
        <f>'Output| DNSP'!ESR8</f>
        <v>0</v>
      </c>
      <c r="EST31" s="5">
        <f>'Output| DNSP'!ESS8</f>
        <v>0</v>
      </c>
      <c r="ESU31" s="5">
        <f>'Output| DNSP'!EST8</f>
        <v>0</v>
      </c>
      <c r="ESV31" s="5">
        <f>'Output| DNSP'!ESU8</f>
        <v>0</v>
      </c>
      <c r="ESW31" s="5">
        <f>'Output| DNSP'!ESV8</f>
        <v>0</v>
      </c>
      <c r="ESX31" s="5">
        <f>'Output| DNSP'!ESW8</f>
        <v>0</v>
      </c>
      <c r="ESY31" s="5">
        <f>'Output| DNSP'!ESX8</f>
        <v>0</v>
      </c>
      <c r="ESZ31" s="5">
        <f>'Output| DNSP'!ESY8</f>
        <v>0</v>
      </c>
      <c r="ETA31" s="5">
        <f>'Output| DNSP'!ESZ8</f>
        <v>0</v>
      </c>
      <c r="ETB31" s="5">
        <f>'Output| DNSP'!ETA8</f>
        <v>0</v>
      </c>
      <c r="ETC31" s="5">
        <f>'Output| DNSP'!ETB8</f>
        <v>0</v>
      </c>
      <c r="ETD31" s="5">
        <f>'Output| DNSP'!ETC8</f>
        <v>0</v>
      </c>
      <c r="ETE31" s="5">
        <f>'Output| DNSP'!ETD8</f>
        <v>0</v>
      </c>
      <c r="ETF31" s="5">
        <f>'Output| DNSP'!ETE8</f>
        <v>0</v>
      </c>
      <c r="ETG31" s="5">
        <f>'Output| DNSP'!ETF8</f>
        <v>0</v>
      </c>
      <c r="ETH31" s="5">
        <f>'Output| DNSP'!ETG8</f>
        <v>0</v>
      </c>
      <c r="ETI31" s="5">
        <f>'Output| DNSP'!ETH8</f>
        <v>0</v>
      </c>
      <c r="ETJ31" s="5">
        <f>'Output| DNSP'!ETI8</f>
        <v>0</v>
      </c>
      <c r="ETK31" s="5">
        <f>'Output| DNSP'!ETJ8</f>
        <v>0</v>
      </c>
      <c r="ETL31" s="5">
        <f>'Output| DNSP'!ETK8</f>
        <v>0</v>
      </c>
      <c r="ETM31" s="5">
        <f>'Output| DNSP'!ETL8</f>
        <v>0</v>
      </c>
      <c r="ETN31" s="5">
        <f>'Output| DNSP'!ETM8</f>
        <v>0</v>
      </c>
      <c r="ETO31" s="5">
        <f>'Output| DNSP'!ETN8</f>
        <v>0</v>
      </c>
      <c r="ETP31" s="5">
        <f>'Output| DNSP'!ETO8</f>
        <v>0</v>
      </c>
      <c r="ETQ31" s="5">
        <f>'Output| DNSP'!ETP8</f>
        <v>0</v>
      </c>
      <c r="ETR31" s="5">
        <f>'Output| DNSP'!ETQ8</f>
        <v>0</v>
      </c>
      <c r="ETS31" s="5">
        <f>'Output| DNSP'!ETR8</f>
        <v>0</v>
      </c>
      <c r="ETT31" s="5">
        <f>'Output| DNSP'!ETS8</f>
        <v>0</v>
      </c>
      <c r="ETU31" s="5">
        <f>'Output| DNSP'!ETT8</f>
        <v>0</v>
      </c>
      <c r="ETV31" s="5">
        <f>'Output| DNSP'!ETU8</f>
        <v>0</v>
      </c>
      <c r="ETW31" s="5">
        <f>'Output| DNSP'!ETV8</f>
        <v>0</v>
      </c>
      <c r="ETX31" s="5">
        <f>'Output| DNSP'!ETW8</f>
        <v>0</v>
      </c>
      <c r="ETY31" s="5">
        <f>'Output| DNSP'!ETX8</f>
        <v>0</v>
      </c>
      <c r="ETZ31" s="5">
        <f>'Output| DNSP'!ETY8</f>
        <v>0</v>
      </c>
      <c r="EUA31" s="5">
        <f>'Output| DNSP'!ETZ8</f>
        <v>0</v>
      </c>
      <c r="EUB31" s="5">
        <f>'Output| DNSP'!EUA8</f>
        <v>0</v>
      </c>
      <c r="EUC31" s="5">
        <f>'Output| DNSP'!EUB8</f>
        <v>0</v>
      </c>
      <c r="EUD31" s="5">
        <f>'Output| DNSP'!EUC8</f>
        <v>0</v>
      </c>
      <c r="EUE31" s="5">
        <f>'Output| DNSP'!EUD8</f>
        <v>0</v>
      </c>
      <c r="EUF31" s="5">
        <f>'Output| DNSP'!EUE8</f>
        <v>0</v>
      </c>
      <c r="EUG31" s="5">
        <f>'Output| DNSP'!EUF8</f>
        <v>0</v>
      </c>
      <c r="EUH31" s="5">
        <f>'Output| DNSP'!EUG8</f>
        <v>0</v>
      </c>
      <c r="EUI31" s="5">
        <f>'Output| DNSP'!EUH8</f>
        <v>0</v>
      </c>
      <c r="EUJ31" s="5">
        <f>'Output| DNSP'!EUI8</f>
        <v>0</v>
      </c>
      <c r="EUK31" s="5">
        <f>'Output| DNSP'!EUJ8</f>
        <v>0</v>
      </c>
      <c r="EUL31" s="5">
        <f>'Output| DNSP'!EUK8</f>
        <v>0</v>
      </c>
      <c r="EUM31" s="5">
        <f>'Output| DNSP'!EUL8</f>
        <v>0</v>
      </c>
      <c r="EUN31" s="5">
        <f>'Output| DNSP'!EUM8</f>
        <v>0</v>
      </c>
      <c r="EUO31" s="5">
        <f>'Output| DNSP'!EUN8</f>
        <v>0</v>
      </c>
      <c r="EUP31" s="5">
        <f>'Output| DNSP'!EUO8</f>
        <v>0</v>
      </c>
      <c r="EUQ31" s="5">
        <f>'Output| DNSP'!EUP8</f>
        <v>0</v>
      </c>
      <c r="EUR31" s="5">
        <f>'Output| DNSP'!EUQ8</f>
        <v>0</v>
      </c>
      <c r="EUS31" s="5">
        <f>'Output| DNSP'!EUR8</f>
        <v>0</v>
      </c>
      <c r="EUT31" s="5">
        <f>'Output| DNSP'!EUS8</f>
        <v>0</v>
      </c>
      <c r="EUU31" s="5">
        <f>'Output| DNSP'!EUT8</f>
        <v>0</v>
      </c>
      <c r="EUV31" s="5">
        <f>'Output| DNSP'!EUU8</f>
        <v>0</v>
      </c>
      <c r="EUW31" s="5">
        <f>'Output| DNSP'!EUV8</f>
        <v>0</v>
      </c>
      <c r="EUX31" s="5">
        <f>'Output| DNSP'!EUW8</f>
        <v>0</v>
      </c>
      <c r="EUY31" s="5">
        <f>'Output| DNSP'!EUX8</f>
        <v>0</v>
      </c>
      <c r="EUZ31" s="5">
        <f>'Output| DNSP'!EUY8</f>
        <v>0</v>
      </c>
      <c r="EVA31" s="5">
        <f>'Output| DNSP'!EUZ8</f>
        <v>0</v>
      </c>
      <c r="EVB31" s="5">
        <f>'Output| DNSP'!EVA8</f>
        <v>0</v>
      </c>
      <c r="EVC31" s="5">
        <f>'Output| DNSP'!EVB8</f>
        <v>0</v>
      </c>
      <c r="EVD31" s="5">
        <f>'Output| DNSP'!EVC8</f>
        <v>0</v>
      </c>
      <c r="EVE31" s="5">
        <f>'Output| DNSP'!EVD8</f>
        <v>0</v>
      </c>
      <c r="EVF31" s="5">
        <f>'Output| DNSP'!EVE8</f>
        <v>0</v>
      </c>
      <c r="EVG31" s="5">
        <f>'Output| DNSP'!EVF8</f>
        <v>0</v>
      </c>
      <c r="EVH31" s="5">
        <f>'Output| DNSP'!EVG8</f>
        <v>0</v>
      </c>
      <c r="EVI31" s="5">
        <f>'Output| DNSP'!EVH8</f>
        <v>0</v>
      </c>
      <c r="EVJ31" s="5">
        <f>'Output| DNSP'!EVI8</f>
        <v>0</v>
      </c>
      <c r="EVK31" s="5">
        <f>'Output| DNSP'!EVJ8</f>
        <v>0</v>
      </c>
      <c r="EVL31" s="5">
        <f>'Output| DNSP'!EVK8</f>
        <v>0</v>
      </c>
      <c r="EVM31" s="5">
        <f>'Output| DNSP'!EVL8</f>
        <v>0</v>
      </c>
      <c r="EVN31" s="5">
        <f>'Output| DNSP'!EVM8</f>
        <v>0</v>
      </c>
      <c r="EVO31" s="5">
        <f>'Output| DNSP'!EVN8</f>
        <v>0</v>
      </c>
      <c r="EVP31" s="5">
        <f>'Output| DNSP'!EVO8</f>
        <v>0</v>
      </c>
      <c r="EVQ31" s="5">
        <f>'Output| DNSP'!EVP8</f>
        <v>0</v>
      </c>
      <c r="EVR31" s="5">
        <f>'Output| DNSP'!EVQ8</f>
        <v>0</v>
      </c>
      <c r="EVS31" s="5">
        <f>'Output| DNSP'!EVR8</f>
        <v>0</v>
      </c>
      <c r="EVT31" s="5">
        <f>'Output| DNSP'!EVS8</f>
        <v>0</v>
      </c>
      <c r="EVU31" s="5">
        <f>'Output| DNSP'!EVT8</f>
        <v>0</v>
      </c>
      <c r="EVV31" s="5">
        <f>'Output| DNSP'!EVU8</f>
        <v>0</v>
      </c>
      <c r="EVW31" s="5">
        <f>'Output| DNSP'!EVV8</f>
        <v>0</v>
      </c>
      <c r="EVX31" s="5">
        <f>'Output| DNSP'!EVW8</f>
        <v>0</v>
      </c>
      <c r="EVY31" s="5">
        <f>'Output| DNSP'!EVX8</f>
        <v>0</v>
      </c>
      <c r="EVZ31" s="5">
        <f>'Output| DNSP'!EVY8</f>
        <v>0</v>
      </c>
      <c r="EWA31" s="5">
        <f>'Output| DNSP'!EVZ8</f>
        <v>0</v>
      </c>
      <c r="EWB31" s="5">
        <f>'Output| DNSP'!EWA8</f>
        <v>0</v>
      </c>
      <c r="EWC31" s="5">
        <f>'Output| DNSP'!EWB8</f>
        <v>0</v>
      </c>
      <c r="EWD31" s="5">
        <f>'Output| DNSP'!EWC8</f>
        <v>0</v>
      </c>
      <c r="EWE31" s="5">
        <f>'Output| DNSP'!EWD8</f>
        <v>0</v>
      </c>
      <c r="EWF31" s="5">
        <f>'Output| DNSP'!EWE8</f>
        <v>0</v>
      </c>
      <c r="EWG31" s="5">
        <f>'Output| DNSP'!EWF8</f>
        <v>0</v>
      </c>
      <c r="EWH31" s="5">
        <f>'Output| DNSP'!EWG8</f>
        <v>0</v>
      </c>
      <c r="EWI31" s="5">
        <f>'Output| DNSP'!EWH8</f>
        <v>0</v>
      </c>
      <c r="EWJ31" s="5">
        <f>'Output| DNSP'!EWI8</f>
        <v>0</v>
      </c>
      <c r="EWK31" s="5">
        <f>'Output| DNSP'!EWJ8</f>
        <v>0</v>
      </c>
      <c r="EWL31" s="5">
        <f>'Output| DNSP'!EWK8</f>
        <v>0</v>
      </c>
      <c r="EWM31" s="5">
        <f>'Output| DNSP'!EWL8</f>
        <v>0</v>
      </c>
      <c r="EWN31" s="5">
        <f>'Output| DNSP'!EWM8</f>
        <v>0</v>
      </c>
      <c r="EWO31" s="5">
        <f>'Output| DNSP'!EWN8</f>
        <v>0</v>
      </c>
      <c r="EWP31" s="5">
        <f>'Output| DNSP'!EWO8</f>
        <v>0</v>
      </c>
      <c r="EWQ31" s="5">
        <f>'Output| DNSP'!EWP8</f>
        <v>0</v>
      </c>
      <c r="EWR31" s="5">
        <f>'Output| DNSP'!EWQ8</f>
        <v>0</v>
      </c>
      <c r="EWS31" s="5">
        <f>'Output| DNSP'!EWR8</f>
        <v>0</v>
      </c>
      <c r="EWT31" s="5">
        <f>'Output| DNSP'!EWS8</f>
        <v>0</v>
      </c>
      <c r="EWU31" s="5">
        <f>'Output| DNSP'!EWT8</f>
        <v>0</v>
      </c>
      <c r="EWV31" s="5">
        <f>'Output| DNSP'!EWU8</f>
        <v>0</v>
      </c>
      <c r="EWW31" s="5">
        <f>'Output| DNSP'!EWV8</f>
        <v>0</v>
      </c>
      <c r="EWX31" s="5">
        <f>'Output| DNSP'!EWW8</f>
        <v>0</v>
      </c>
      <c r="EWY31" s="5">
        <f>'Output| DNSP'!EWX8</f>
        <v>0</v>
      </c>
      <c r="EWZ31" s="5">
        <f>'Output| DNSP'!EWY8</f>
        <v>0</v>
      </c>
      <c r="EXA31" s="5">
        <f>'Output| DNSP'!EWZ8</f>
        <v>0</v>
      </c>
      <c r="EXB31" s="5">
        <f>'Output| DNSP'!EXA8</f>
        <v>0</v>
      </c>
      <c r="EXC31" s="5">
        <f>'Output| DNSP'!EXB8</f>
        <v>0</v>
      </c>
      <c r="EXD31" s="5">
        <f>'Output| DNSP'!EXC8</f>
        <v>0</v>
      </c>
      <c r="EXE31" s="5">
        <f>'Output| DNSP'!EXD8</f>
        <v>0</v>
      </c>
      <c r="EXF31" s="5">
        <f>'Output| DNSP'!EXE8</f>
        <v>0</v>
      </c>
      <c r="EXG31" s="5">
        <f>'Output| DNSP'!EXF8</f>
        <v>0</v>
      </c>
      <c r="EXH31" s="5">
        <f>'Output| DNSP'!EXG8</f>
        <v>0</v>
      </c>
      <c r="EXI31" s="5">
        <f>'Output| DNSP'!EXH8</f>
        <v>0</v>
      </c>
      <c r="EXJ31" s="5">
        <f>'Output| DNSP'!EXI8</f>
        <v>0</v>
      </c>
      <c r="EXK31" s="5">
        <f>'Output| DNSP'!EXJ8</f>
        <v>0</v>
      </c>
      <c r="EXL31" s="5">
        <f>'Output| DNSP'!EXK8</f>
        <v>0</v>
      </c>
      <c r="EXM31" s="5">
        <f>'Output| DNSP'!EXL8</f>
        <v>0</v>
      </c>
      <c r="EXN31" s="5">
        <f>'Output| DNSP'!EXM8</f>
        <v>0</v>
      </c>
      <c r="EXO31" s="5">
        <f>'Output| DNSP'!EXN8</f>
        <v>0</v>
      </c>
      <c r="EXP31" s="5">
        <f>'Output| DNSP'!EXO8</f>
        <v>0</v>
      </c>
      <c r="EXQ31" s="5">
        <f>'Output| DNSP'!EXP8</f>
        <v>0</v>
      </c>
      <c r="EXR31" s="5">
        <f>'Output| DNSP'!EXQ8</f>
        <v>0</v>
      </c>
      <c r="EXS31" s="5">
        <f>'Output| DNSP'!EXR8</f>
        <v>0</v>
      </c>
      <c r="EXT31" s="5">
        <f>'Output| DNSP'!EXS8</f>
        <v>0</v>
      </c>
      <c r="EXU31" s="5">
        <f>'Output| DNSP'!EXT8</f>
        <v>0</v>
      </c>
      <c r="EXV31" s="5">
        <f>'Output| DNSP'!EXU8</f>
        <v>0</v>
      </c>
      <c r="EXW31" s="5">
        <f>'Output| DNSP'!EXV8</f>
        <v>0</v>
      </c>
      <c r="EXX31" s="5">
        <f>'Output| DNSP'!EXW8</f>
        <v>0</v>
      </c>
      <c r="EXY31" s="5">
        <f>'Output| DNSP'!EXX8</f>
        <v>0</v>
      </c>
      <c r="EXZ31" s="5">
        <f>'Output| DNSP'!EXY8</f>
        <v>0</v>
      </c>
      <c r="EYA31" s="5">
        <f>'Output| DNSP'!EXZ8</f>
        <v>0</v>
      </c>
      <c r="EYB31" s="5">
        <f>'Output| DNSP'!EYA8</f>
        <v>0</v>
      </c>
      <c r="EYC31" s="5">
        <f>'Output| DNSP'!EYB8</f>
        <v>0</v>
      </c>
      <c r="EYD31" s="5">
        <f>'Output| DNSP'!EYC8</f>
        <v>0</v>
      </c>
      <c r="EYE31" s="5">
        <f>'Output| DNSP'!EYD8</f>
        <v>0</v>
      </c>
      <c r="EYF31" s="5">
        <f>'Output| DNSP'!EYE8</f>
        <v>0</v>
      </c>
      <c r="EYG31" s="5">
        <f>'Output| DNSP'!EYF8</f>
        <v>0</v>
      </c>
      <c r="EYH31" s="5">
        <f>'Output| DNSP'!EYG8</f>
        <v>0</v>
      </c>
      <c r="EYI31" s="5">
        <f>'Output| DNSP'!EYH8</f>
        <v>0</v>
      </c>
      <c r="EYJ31" s="5">
        <f>'Output| DNSP'!EYI8</f>
        <v>0</v>
      </c>
      <c r="EYK31" s="5">
        <f>'Output| DNSP'!EYJ8</f>
        <v>0</v>
      </c>
      <c r="EYL31" s="5">
        <f>'Output| DNSP'!EYK8</f>
        <v>0</v>
      </c>
      <c r="EYM31" s="5">
        <f>'Output| DNSP'!EYL8</f>
        <v>0</v>
      </c>
      <c r="EYN31" s="5">
        <f>'Output| DNSP'!EYM8</f>
        <v>0</v>
      </c>
      <c r="EYO31" s="5">
        <f>'Output| DNSP'!EYN8</f>
        <v>0</v>
      </c>
      <c r="EYP31" s="5">
        <f>'Output| DNSP'!EYO8</f>
        <v>0</v>
      </c>
      <c r="EYQ31" s="5">
        <f>'Output| DNSP'!EYP8</f>
        <v>0</v>
      </c>
      <c r="EYR31" s="5">
        <f>'Output| DNSP'!EYQ8</f>
        <v>0</v>
      </c>
      <c r="EYS31" s="5">
        <f>'Output| DNSP'!EYR8</f>
        <v>0</v>
      </c>
      <c r="EYT31" s="5">
        <f>'Output| DNSP'!EYS8</f>
        <v>0</v>
      </c>
      <c r="EYU31" s="5">
        <f>'Output| DNSP'!EYT8</f>
        <v>0</v>
      </c>
      <c r="EYV31" s="5">
        <f>'Output| DNSP'!EYU8</f>
        <v>0</v>
      </c>
      <c r="EYW31" s="5">
        <f>'Output| DNSP'!EYV8</f>
        <v>0</v>
      </c>
      <c r="EYX31" s="5">
        <f>'Output| DNSP'!EYW8</f>
        <v>0</v>
      </c>
      <c r="EYY31" s="5">
        <f>'Output| DNSP'!EYX8</f>
        <v>0</v>
      </c>
      <c r="EYZ31" s="5">
        <f>'Output| DNSP'!EYY8</f>
        <v>0</v>
      </c>
      <c r="EZA31" s="5">
        <f>'Output| DNSP'!EYZ8</f>
        <v>0</v>
      </c>
      <c r="EZB31" s="5">
        <f>'Output| DNSP'!EZA8</f>
        <v>0</v>
      </c>
      <c r="EZC31" s="5">
        <f>'Output| DNSP'!EZB8</f>
        <v>0</v>
      </c>
      <c r="EZD31" s="5">
        <f>'Output| DNSP'!EZC8</f>
        <v>0</v>
      </c>
      <c r="EZE31" s="5">
        <f>'Output| DNSP'!EZD8</f>
        <v>0</v>
      </c>
      <c r="EZF31" s="5">
        <f>'Output| DNSP'!EZE8</f>
        <v>0</v>
      </c>
      <c r="EZG31" s="5">
        <f>'Output| DNSP'!EZF8</f>
        <v>0</v>
      </c>
      <c r="EZH31" s="5">
        <f>'Output| DNSP'!EZG8</f>
        <v>0</v>
      </c>
      <c r="EZI31" s="5">
        <f>'Output| DNSP'!EZH8</f>
        <v>0</v>
      </c>
      <c r="EZJ31" s="5">
        <f>'Output| DNSP'!EZI8</f>
        <v>0</v>
      </c>
      <c r="EZK31" s="5">
        <f>'Output| DNSP'!EZJ8</f>
        <v>0</v>
      </c>
      <c r="EZL31" s="5">
        <f>'Output| DNSP'!EZK8</f>
        <v>0</v>
      </c>
      <c r="EZM31" s="5">
        <f>'Output| DNSP'!EZL8</f>
        <v>0</v>
      </c>
      <c r="EZN31" s="5">
        <f>'Output| DNSP'!EZM8</f>
        <v>0</v>
      </c>
      <c r="EZO31" s="5">
        <f>'Output| DNSP'!EZN8</f>
        <v>0</v>
      </c>
      <c r="EZP31" s="5">
        <f>'Output| DNSP'!EZO8</f>
        <v>0</v>
      </c>
      <c r="EZQ31" s="5">
        <f>'Output| DNSP'!EZP8</f>
        <v>0</v>
      </c>
      <c r="EZR31" s="5">
        <f>'Output| DNSP'!EZQ8</f>
        <v>0</v>
      </c>
      <c r="EZS31" s="5">
        <f>'Output| DNSP'!EZR8</f>
        <v>0</v>
      </c>
      <c r="EZT31" s="5">
        <f>'Output| DNSP'!EZS8</f>
        <v>0</v>
      </c>
      <c r="EZU31" s="5">
        <f>'Output| DNSP'!EZT8</f>
        <v>0</v>
      </c>
      <c r="EZV31" s="5">
        <f>'Output| DNSP'!EZU8</f>
        <v>0</v>
      </c>
      <c r="EZW31" s="5">
        <f>'Output| DNSP'!EZV8</f>
        <v>0</v>
      </c>
      <c r="EZX31" s="5">
        <f>'Output| DNSP'!EZW8</f>
        <v>0</v>
      </c>
      <c r="EZY31" s="5">
        <f>'Output| DNSP'!EZX8</f>
        <v>0</v>
      </c>
      <c r="EZZ31" s="5">
        <f>'Output| DNSP'!EZY8</f>
        <v>0</v>
      </c>
      <c r="FAA31" s="5">
        <f>'Output| DNSP'!EZZ8</f>
        <v>0</v>
      </c>
      <c r="FAB31" s="5">
        <f>'Output| DNSP'!FAA8</f>
        <v>0</v>
      </c>
      <c r="FAC31" s="5">
        <f>'Output| DNSP'!FAB8</f>
        <v>0</v>
      </c>
      <c r="FAD31" s="5">
        <f>'Output| DNSP'!FAC8</f>
        <v>0</v>
      </c>
      <c r="FAE31" s="5">
        <f>'Output| DNSP'!FAD8</f>
        <v>0</v>
      </c>
      <c r="FAF31" s="5">
        <f>'Output| DNSP'!FAE8</f>
        <v>0</v>
      </c>
      <c r="FAG31" s="5">
        <f>'Output| DNSP'!FAF8</f>
        <v>0</v>
      </c>
      <c r="FAH31" s="5">
        <f>'Output| DNSP'!FAG8</f>
        <v>0</v>
      </c>
      <c r="FAI31" s="5">
        <f>'Output| DNSP'!FAH8</f>
        <v>0</v>
      </c>
      <c r="FAJ31" s="5">
        <f>'Output| DNSP'!FAI8</f>
        <v>0</v>
      </c>
      <c r="FAK31" s="5">
        <f>'Output| DNSP'!FAJ8</f>
        <v>0</v>
      </c>
      <c r="FAL31" s="5">
        <f>'Output| DNSP'!FAK8</f>
        <v>0</v>
      </c>
      <c r="FAM31" s="5">
        <f>'Output| DNSP'!FAL8</f>
        <v>0</v>
      </c>
      <c r="FAN31" s="5">
        <f>'Output| DNSP'!FAM8</f>
        <v>0</v>
      </c>
      <c r="FAO31" s="5">
        <f>'Output| DNSP'!FAN8</f>
        <v>0</v>
      </c>
      <c r="FAP31" s="5">
        <f>'Output| DNSP'!FAO8</f>
        <v>0</v>
      </c>
      <c r="FAQ31" s="5">
        <f>'Output| DNSP'!FAP8</f>
        <v>0</v>
      </c>
      <c r="FAR31" s="5">
        <f>'Output| DNSP'!FAQ8</f>
        <v>0</v>
      </c>
      <c r="FAS31" s="5">
        <f>'Output| DNSP'!FAR8</f>
        <v>0</v>
      </c>
      <c r="FAT31" s="5">
        <f>'Output| DNSP'!FAS8</f>
        <v>0</v>
      </c>
      <c r="FAU31" s="5">
        <f>'Output| DNSP'!FAT8</f>
        <v>0</v>
      </c>
      <c r="FAV31" s="5">
        <f>'Output| DNSP'!FAU8</f>
        <v>0</v>
      </c>
      <c r="FAW31" s="5">
        <f>'Output| DNSP'!FAV8</f>
        <v>0</v>
      </c>
      <c r="FAX31" s="5">
        <f>'Output| DNSP'!FAW8</f>
        <v>0</v>
      </c>
      <c r="FAY31" s="5">
        <f>'Output| DNSP'!FAX8</f>
        <v>0</v>
      </c>
      <c r="FAZ31" s="5">
        <f>'Output| DNSP'!FAY8</f>
        <v>0</v>
      </c>
      <c r="FBA31" s="5">
        <f>'Output| DNSP'!FAZ8</f>
        <v>0</v>
      </c>
      <c r="FBB31" s="5">
        <f>'Output| DNSP'!FBA8</f>
        <v>0</v>
      </c>
      <c r="FBC31" s="5">
        <f>'Output| DNSP'!FBB8</f>
        <v>0</v>
      </c>
      <c r="FBD31" s="5">
        <f>'Output| DNSP'!FBC8</f>
        <v>0</v>
      </c>
      <c r="FBE31" s="5">
        <f>'Output| DNSP'!FBD8</f>
        <v>0</v>
      </c>
      <c r="FBF31" s="5">
        <f>'Output| DNSP'!FBE8</f>
        <v>0</v>
      </c>
      <c r="FBG31" s="5">
        <f>'Output| DNSP'!FBF8</f>
        <v>0</v>
      </c>
      <c r="FBH31" s="5">
        <f>'Output| DNSP'!FBG8</f>
        <v>0</v>
      </c>
      <c r="FBI31" s="5">
        <f>'Output| DNSP'!FBH8</f>
        <v>0</v>
      </c>
      <c r="FBJ31" s="5">
        <f>'Output| DNSP'!FBI8</f>
        <v>0</v>
      </c>
      <c r="FBK31" s="5">
        <f>'Output| DNSP'!FBJ8</f>
        <v>0</v>
      </c>
      <c r="FBL31" s="5">
        <f>'Output| DNSP'!FBK8</f>
        <v>0</v>
      </c>
      <c r="FBM31" s="5">
        <f>'Output| DNSP'!FBL8</f>
        <v>0</v>
      </c>
      <c r="FBN31" s="5">
        <f>'Output| DNSP'!FBM8</f>
        <v>0</v>
      </c>
      <c r="FBO31" s="5">
        <f>'Output| DNSP'!FBN8</f>
        <v>0</v>
      </c>
      <c r="FBP31" s="5">
        <f>'Output| DNSP'!FBO8</f>
        <v>0</v>
      </c>
      <c r="FBQ31" s="5">
        <f>'Output| DNSP'!FBP8</f>
        <v>0</v>
      </c>
      <c r="FBR31" s="5">
        <f>'Output| DNSP'!FBQ8</f>
        <v>0</v>
      </c>
      <c r="FBS31" s="5">
        <f>'Output| DNSP'!FBR8</f>
        <v>0</v>
      </c>
      <c r="FBT31" s="5">
        <f>'Output| DNSP'!FBS8</f>
        <v>0</v>
      </c>
      <c r="FBU31" s="5">
        <f>'Output| DNSP'!FBT8</f>
        <v>0</v>
      </c>
      <c r="FBV31" s="5">
        <f>'Output| DNSP'!FBU8</f>
        <v>0</v>
      </c>
      <c r="FBW31" s="5">
        <f>'Output| DNSP'!FBV8</f>
        <v>0</v>
      </c>
      <c r="FBX31" s="5">
        <f>'Output| DNSP'!FBW8</f>
        <v>0</v>
      </c>
      <c r="FBY31" s="5">
        <f>'Output| DNSP'!FBX8</f>
        <v>0</v>
      </c>
      <c r="FBZ31" s="5">
        <f>'Output| DNSP'!FBY8</f>
        <v>0</v>
      </c>
      <c r="FCA31" s="5">
        <f>'Output| DNSP'!FBZ8</f>
        <v>0</v>
      </c>
      <c r="FCB31" s="5">
        <f>'Output| DNSP'!FCA8</f>
        <v>0</v>
      </c>
      <c r="FCC31" s="5">
        <f>'Output| DNSP'!FCB8</f>
        <v>0</v>
      </c>
      <c r="FCD31" s="5">
        <f>'Output| DNSP'!FCC8</f>
        <v>0</v>
      </c>
      <c r="FCE31" s="5">
        <f>'Output| DNSP'!FCD8</f>
        <v>0</v>
      </c>
      <c r="FCF31" s="5">
        <f>'Output| DNSP'!FCE8</f>
        <v>0</v>
      </c>
      <c r="FCG31" s="5">
        <f>'Output| DNSP'!FCF8</f>
        <v>0</v>
      </c>
      <c r="FCH31" s="5">
        <f>'Output| DNSP'!FCG8</f>
        <v>0</v>
      </c>
      <c r="FCI31" s="5">
        <f>'Output| DNSP'!FCH8</f>
        <v>0</v>
      </c>
      <c r="FCJ31" s="5">
        <f>'Output| DNSP'!FCI8</f>
        <v>0</v>
      </c>
      <c r="FCK31" s="5">
        <f>'Output| DNSP'!FCJ8</f>
        <v>0</v>
      </c>
      <c r="FCL31" s="5">
        <f>'Output| DNSP'!FCK8</f>
        <v>0</v>
      </c>
      <c r="FCM31" s="5">
        <f>'Output| DNSP'!FCL8</f>
        <v>0</v>
      </c>
      <c r="FCN31" s="5">
        <f>'Output| DNSP'!FCM8</f>
        <v>0</v>
      </c>
      <c r="FCO31" s="5">
        <f>'Output| DNSP'!FCN8</f>
        <v>0</v>
      </c>
      <c r="FCP31" s="5">
        <f>'Output| DNSP'!FCO8</f>
        <v>0</v>
      </c>
      <c r="FCQ31" s="5">
        <f>'Output| DNSP'!FCP8</f>
        <v>0</v>
      </c>
      <c r="FCR31" s="5">
        <f>'Output| DNSP'!FCQ8</f>
        <v>0</v>
      </c>
      <c r="FCS31" s="5">
        <f>'Output| DNSP'!FCR8</f>
        <v>0</v>
      </c>
      <c r="FCT31" s="5">
        <f>'Output| DNSP'!FCS8</f>
        <v>0</v>
      </c>
      <c r="FCU31" s="5">
        <f>'Output| DNSP'!FCT8</f>
        <v>0</v>
      </c>
      <c r="FCV31" s="5">
        <f>'Output| DNSP'!FCU8</f>
        <v>0</v>
      </c>
      <c r="FCW31" s="5">
        <f>'Output| DNSP'!FCV8</f>
        <v>0</v>
      </c>
      <c r="FCX31" s="5">
        <f>'Output| DNSP'!FCW8</f>
        <v>0</v>
      </c>
      <c r="FCY31" s="5">
        <f>'Output| DNSP'!FCX8</f>
        <v>0</v>
      </c>
      <c r="FCZ31" s="5">
        <f>'Output| DNSP'!FCY8</f>
        <v>0</v>
      </c>
      <c r="FDA31" s="5">
        <f>'Output| DNSP'!FCZ8</f>
        <v>0</v>
      </c>
      <c r="FDB31" s="5">
        <f>'Output| DNSP'!FDA8</f>
        <v>0</v>
      </c>
      <c r="FDC31" s="5">
        <f>'Output| DNSP'!FDB8</f>
        <v>0</v>
      </c>
      <c r="FDD31" s="5">
        <f>'Output| DNSP'!FDC8</f>
        <v>0</v>
      </c>
      <c r="FDE31" s="5">
        <f>'Output| DNSP'!FDD8</f>
        <v>0</v>
      </c>
      <c r="FDF31" s="5">
        <f>'Output| DNSP'!FDE8</f>
        <v>0</v>
      </c>
      <c r="FDG31" s="5">
        <f>'Output| DNSP'!FDF8</f>
        <v>0</v>
      </c>
      <c r="FDH31" s="5">
        <f>'Output| DNSP'!FDG8</f>
        <v>0</v>
      </c>
      <c r="FDI31" s="5">
        <f>'Output| DNSP'!FDH8</f>
        <v>0</v>
      </c>
      <c r="FDJ31" s="5">
        <f>'Output| DNSP'!FDI8</f>
        <v>0</v>
      </c>
      <c r="FDK31" s="5">
        <f>'Output| DNSP'!FDJ8</f>
        <v>0</v>
      </c>
      <c r="FDL31" s="5">
        <f>'Output| DNSP'!FDK8</f>
        <v>0</v>
      </c>
      <c r="FDM31" s="5">
        <f>'Output| DNSP'!FDL8</f>
        <v>0</v>
      </c>
      <c r="FDN31" s="5">
        <f>'Output| DNSP'!FDM8</f>
        <v>0</v>
      </c>
      <c r="FDO31" s="5">
        <f>'Output| DNSP'!FDN8</f>
        <v>0</v>
      </c>
      <c r="FDP31" s="5">
        <f>'Output| DNSP'!FDO8</f>
        <v>0</v>
      </c>
      <c r="FDQ31" s="5">
        <f>'Output| DNSP'!FDP8</f>
        <v>0</v>
      </c>
      <c r="FDR31" s="5">
        <f>'Output| DNSP'!FDQ8</f>
        <v>0</v>
      </c>
      <c r="FDS31" s="5">
        <f>'Output| DNSP'!FDR8</f>
        <v>0</v>
      </c>
      <c r="FDT31" s="5">
        <f>'Output| DNSP'!FDS8</f>
        <v>0</v>
      </c>
      <c r="FDU31" s="5">
        <f>'Output| DNSP'!FDT8</f>
        <v>0</v>
      </c>
      <c r="FDV31" s="5">
        <f>'Output| DNSP'!FDU8</f>
        <v>0</v>
      </c>
      <c r="FDW31" s="5">
        <f>'Output| DNSP'!FDV8</f>
        <v>0</v>
      </c>
      <c r="FDX31" s="5">
        <f>'Output| DNSP'!FDW8</f>
        <v>0</v>
      </c>
      <c r="FDY31" s="5">
        <f>'Output| DNSP'!FDX8</f>
        <v>0</v>
      </c>
      <c r="FDZ31" s="5">
        <f>'Output| DNSP'!FDY8</f>
        <v>0</v>
      </c>
      <c r="FEA31" s="5">
        <f>'Output| DNSP'!FDZ8</f>
        <v>0</v>
      </c>
      <c r="FEB31" s="5">
        <f>'Output| DNSP'!FEA8</f>
        <v>0</v>
      </c>
      <c r="FEC31" s="5">
        <f>'Output| DNSP'!FEB8</f>
        <v>0</v>
      </c>
      <c r="FED31" s="5">
        <f>'Output| DNSP'!FEC8</f>
        <v>0</v>
      </c>
      <c r="FEE31" s="5">
        <f>'Output| DNSP'!FED8</f>
        <v>0</v>
      </c>
      <c r="FEF31" s="5">
        <f>'Output| DNSP'!FEE8</f>
        <v>0</v>
      </c>
      <c r="FEG31" s="5">
        <f>'Output| DNSP'!FEF8</f>
        <v>0</v>
      </c>
      <c r="FEH31" s="5">
        <f>'Output| DNSP'!FEG8</f>
        <v>0</v>
      </c>
      <c r="FEI31" s="5">
        <f>'Output| DNSP'!FEH8</f>
        <v>0</v>
      </c>
      <c r="FEJ31" s="5">
        <f>'Output| DNSP'!FEI8</f>
        <v>0</v>
      </c>
      <c r="FEK31" s="5">
        <f>'Output| DNSP'!FEJ8</f>
        <v>0</v>
      </c>
      <c r="FEL31" s="5">
        <f>'Output| DNSP'!FEK8</f>
        <v>0</v>
      </c>
      <c r="FEM31" s="5">
        <f>'Output| DNSP'!FEL8</f>
        <v>0</v>
      </c>
      <c r="FEN31" s="5">
        <f>'Output| DNSP'!FEM8</f>
        <v>0</v>
      </c>
      <c r="FEO31" s="5">
        <f>'Output| DNSP'!FEN8</f>
        <v>0</v>
      </c>
      <c r="FEP31" s="5">
        <f>'Output| DNSP'!FEO8</f>
        <v>0</v>
      </c>
      <c r="FEQ31" s="5">
        <f>'Output| DNSP'!FEP8</f>
        <v>0</v>
      </c>
      <c r="FER31" s="5">
        <f>'Output| DNSP'!FEQ8</f>
        <v>0</v>
      </c>
      <c r="FES31" s="5">
        <f>'Output| DNSP'!FER8</f>
        <v>0</v>
      </c>
      <c r="FET31" s="5">
        <f>'Output| DNSP'!FES8</f>
        <v>0</v>
      </c>
      <c r="FEU31" s="5">
        <f>'Output| DNSP'!FET8</f>
        <v>0</v>
      </c>
      <c r="FEV31" s="5">
        <f>'Output| DNSP'!FEU8</f>
        <v>0</v>
      </c>
      <c r="FEW31" s="5">
        <f>'Output| DNSP'!FEV8</f>
        <v>0</v>
      </c>
      <c r="FEX31" s="5">
        <f>'Output| DNSP'!FEW8</f>
        <v>0</v>
      </c>
      <c r="FEY31" s="5">
        <f>'Output| DNSP'!FEX8</f>
        <v>0</v>
      </c>
      <c r="FEZ31" s="5">
        <f>'Output| DNSP'!FEY8</f>
        <v>0</v>
      </c>
      <c r="FFA31" s="5">
        <f>'Output| DNSP'!FEZ8</f>
        <v>0</v>
      </c>
      <c r="FFB31" s="5">
        <f>'Output| DNSP'!FFA8</f>
        <v>0</v>
      </c>
      <c r="FFC31" s="5">
        <f>'Output| DNSP'!FFB8</f>
        <v>0</v>
      </c>
      <c r="FFD31" s="5">
        <f>'Output| DNSP'!FFC8</f>
        <v>0</v>
      </c>
      <c r="FFE31" s="5">
        <f>'Output| DNSP'!FFD8</f>
        <v>0</v>
      </c>
      <c r="FFF31" s="5">
        <f>'Output| DNSP'!FFE8</f>
        <v>0</v>
      </c>
      <c r="FFG31" s="5">
        <f>'Output| DNSP'!FFF8</f>
        <v>0</v>
      </c>
      <c r="FFH31" s="5">
        <f>'Output| DNSP'!FFG8</f>
        <v>0</v>
      </c>
      <c r="FFI31" s="5">
        <f>'Output| DNSP'!FFH8</f>
        <v>0</v>
      </c>
      <c r="FFJ31" s="5">
        <f>'Output| DNSP'!FFI8</f>
        <v>0</v>
      </c>
      <c r="FFK31" s="5">
        <f>'Output| DNSP'!FFJ8</f>
        <v>0</v>
      </c>
      <c r="FFL31" s="5">
        <f>'Output| DNSP'!FFK8</f>
        <v>0</v>
      </c>
      <c r="FFM31" s="5">
        <f>'Output| DNSP'!FFL8</f>
        <v>0</v>
      </c>
      <c r="FFN31" s="5">
        <f>'Output| DNSP'!FFM8</f>
        <v>0</v>
      </c>
      <c r="FFO31" s="5">
        <f>'Output| DNSP'!FFN8</f>
        <v>0</v>
      </c>
      <c r="FFP31" s="5">
        <f>'Output| DNSP'!FFO8</f>
        <v>0</v>
      </c>
      <c r="FFQ31" s="5">
        <f>'Output| DNSP'!FFP8</f>
        <v>0</v>
      </c>
      <c r="FFR31" s="5">
        <f>'Output| DNSP'!FFQ8</f>
        <v>0</v>
      </c>
      <c r="FFS31" s="5">
        <f>'Output| DNSP'!FFR8</f>
        <v>0</v>
      </c>
      <c r="FFT31" s="5">
        <f>'Output| DNSP'!FFS8</f>
        <v>0</v>
      </c>
      <c r="FFU31" s="5">
        <f>'Output| DNSP'!FFT8</f>
        <v>0</v>
      </c>
      <c r="FFV31" s="5">
        <f>'Output| DNSP'!FFU8</f>
        <v>0</v>
      </c>
      <c r="FFW31" s="5">
        <f>'Output| DNSP'!FFV8</f>
        <v>0</v>
      </c>
      <c r="FFX31" s="5">
        <f>'Output| DNSP'!FFW8</f>
        <v>0</v>
      </c>
      <c r="FFY31" s="5">
        <f>'Output| DNSP'!FFX8</f>
        <v>0</v>
      </c>
      <c r="FFZ31" s="5">
        <f>'Output| DNSP'!FFY8</f>
        <v>0</v>
      </c>
      <c r="FGA31" s="5">
        <f>'Output| DNSP'!FFZ8</f>
        <v>0</v>
      </c>
      <c r="FGB31" s="5">
        <f>'Output| DNSP'!FGA8</f>
        <v>0</v>
      </c>
      <c r="FGC31" s="5">
        <f>'Output| DNSP'!FGB8</f>
        <v>0</v>
      </c>
      <c r="FGD31" s="5">
        <f>'Output| DNSP'!FGC8</f>
        <v>0</v>
      </c>
      <c r="FGE31" s="5">
        <f>'Output| DNSP'!FGD8</f>
        <v>0</v>
      </c>
      <c r="FGF31" s="5">
        <f>'Output| DNSP'!FGE8</f>
        <v>0</v>
      </c>
      <c r="FGG31" s="5">
        <f>'Output| DNSP'!FGF8</f>
        <v>0</v>
      </c>
      <c r="FGH31" s="5">
        <f>'Output| DNSP'!FGG8</f>
        <v>0</v>
      </c>
      <c r="FGI31" s="5">
        <f>'Output| DNSP'!FGH8</f>
        <v>0</v>
      </c>
      <c r="FGJ31" s="5">
        <f>'Output| DNSP'!FGI8</f>
        <v>0</v>
      </c>
      <c r="FGK31" s="5">
        <f>'Output| DNSP'!FGJ8</f>
        <v>0</v>
      </c>
      <c r="FGL31" s="5">
        <f>'Output| DNSP'!FGK8</f>
        <v>0</v>
      </c>
      <c r="FGM31" s="5">
        <f>'Output| DNSP'!FGL8</f>
        <v>0</v>
      </c>
      <c r="FGN31" s="5">
        <f>'Output| DNSP'!FGM8</f>
        <v>0</v>
      </c>
      <c r="FGO31" s="5">
        <f>'Output| DNSP'!FGN8</f>
        <v>0</v>
      </c>
      <c r="FGP31" s="5">
        <f>'Output| DNSP'!FGO8</f>
        <v>0</v>
      </c>
      <c r="FGQ31" s="5">
        <f>'Output| DNSP'!FGP8</f>
        <v>0</v>
      </c>
      <c r="FGR31" s="5">
        <f>'Output| DNSP'!FGQ8</f>
        <v>0</v>
      </c>
      <c r="FGS31" s="5">
        <f>'Output| DNSP'!FGR8</f>
        <v>0</v>
      </c>
      <c r="FGT31" s="5">
        <f>'Output| DNSP'!FGS8</f>
        <v>0</v>
      </c>
      <c r="FGU31" s="5">
        <f>'Output| DNSP'!FGT8</f>
        <v>0</v>
      </c>
      <c r="FGV31" s="5">
        <f>'Output| DNSP'!FGU8</f>
        <v>0</v>
      </c>
      <c r="FGW31" s="5">
        <f>'Output| DNSP'!FGV8</f>
        <v>0</v>
      </c>
      <c r="FGX31" s="5">
        <f>'Output| DNSP'!FGW8</f>
        <v>0</v>
      </c>
      <c r="FGY31" s="5">
        <f>'Output| DNSP'!FGX8</f>
        <v>0</v>
      </c>
      <c r="FGZ31" s="5">
        <f>'Output| DNSP'!FGY8</f>
        <v>0</v>
      </c>
      <c r="FHA31" s="5">
        <f>'Output| DNSP'!FGZ8</f>
        <v>0</v>
      </c>
      <c r="FHB31" s="5">
        <f>'Output| DNSP'!FHA8</f>
        <v>0</v>
      </c>
      <c r="FHC31" s="5">
        <f>'Output| DNSP'!FHB8</f>
        <v>0</v>
      </c>
      <c r="FHD31" s="5">
        <f>'Output| DNSP'!FHC8</f>
        <v>0</v>
      </c>
      <c r="FHE31" s="5">
        <f>'Output| DNSP'!FHD8</f>
        <v>0</v>
      </c>
      <c r="FHF31" s="5">
        <f>'Output| DNSP'!FHE8</f>
        <v>0</v>
      </c>
      <c r="FHG31" s="5">
        <f>'Output| DNSP'!FHF8</f>
        <v>0</v>
      </c>
      <c r="FHH31" s="5">
        <f>'Output| DNSP'!FHG8</f>
        <v>0</v>
      </c>
      <c r="FHI31" s="5">
        <f>'Output| DNSP'!FHH8</f>
        <v>0</v>
      </c>
      <c r="FHJ31" s="5">
        <f>'Output| DNSP'!FHI8</f>
        <v>0</v>
      </c>
      <c r="FHK31" s="5">
        <f>'Output| DNSP'!FHJ8</f>
        <v>0</v>
      </c>
      <c r="FHL31" s="5">
        <f>'Output| DNSP'!FHK8</f>
        <v>0</v>
      </c>
      <c r="FHM31" s="5">
        <f>'Output| DNSP'!FHL8</f>
        <v>0</v>
      </c>
      <c r="FHN31" s="5">
        <f>'Output| DNSP'!FHM8</f>
        <v>0</v>
      </c>
      <c r="FHO31" s="5">
        <f>'Output| DNSP'!FHN8</f>
        <v>0</v>
      </c>
      <c r="FHP31" s="5">
        <f>'Output| DNSP'!FHO8</f>
        <v>0</v>
      </c>
      <c r="FHQ31" s="5">
        <f>'Output| DNSP'!FHP8</f>
        <v>0</v>
      </c>
      <c r="FHR31" s="5">
        <f>'Output| DNSP'!FHQ8</f>
        <v>0</v>
      </c>
      <c r="FHS31" s="5">
        <f>'Output| DNSP'!FHR8</f>
        <v>0</v>
      </c>
      <c r="FHT31" s="5">
        <f>'Output| DNSP'!FHS8</f>
        <v>0</v>
      </c>
      <c r="FHU31" s="5">
        <f>'Output| DNSP'!FHT8</f>
        <v>0</v>
      </c>
      <c r="FHV31" s="5">
        <f>'Output| DNSP'!FHU8</f>
        <v>0</v>
      </c>
      <c r="FHW31" s="5">
        <f>'Output| DNSP'!FHV8</f>
        <v>0</v>
      </c>
      <c r="FHX31" s="5">
        <f>'Output| DNSP'!FHW8</f>
        <v>0</v>
      </c>
      <c r="FHY31" s="5">
        <f>'Output| DNSP'!FHX8</f>
        <v>0</v>
      </c>
      <c r="FHZ31" s="5">
        <f>'Output| DNSP'!FHY8</f>
        <v>0</v>
      </c>
      <c r="FIA31" s="5">
        <f>'Output| DNSP'!FHZ8</f>
        <v>0</v>
      </c>
      <c r="FIB31" s="5">
        <f>'Output| DNSP'!FIA8</f>
        <v>0</v>
      </c>
      <c r="FIC31" s="5">
        <f>'Output| DNSP'!FIB8</f>
        <v>0</v>
      </c>
      <c r="FID31" s="5">
        <f>'Output| DNSP'!FIC8</f>
        <v>0</v>
      </c>
      <c r="FIE31" s="5">
        <f>'Output| DNSP'!FID8</f>
        <v>0</v>
      </c>
      <c r="FIF31" s="5">
        <f>'Output| DNSP'!FIE8</f>
        <v>0</v>
      </c>
      <c r="FIG31" s="5">
        <f>'Output| DNSP'!FIF8</f>
        <v>0</v>
      </c>
      <c r="FIH31" s="5">
        <f>'Output| DNSP'!FIG8</f>
        <v>0</v>
      </c>
      <c r="FII31" s="5">
        <f>'Output| DNSP'!FIH8</f>
        <v>0</v>
      </c>
      <c r="FIJ31" s="5">
        <f>'Output| DNSP'!FII8</f>
        <v>0</v>
      </c>
      <c r="FIK31" s="5">
        <f>'Output| DNSP'!FIJ8</f>
        <v>0</v>
      </c>
      <c r="FIL31" s="5">
        <f>'Output| DNSP'!FIK8</f>
        <v>0</v>
      </c>
      <c r="FIM31" s="5">
        <f>'Output| DNSP'!FIL8</f>
        <v>0</v>
      </c>
      <c r="FIN31" s="5">
        <f>'Output| DNSP'!FIM8</f>
        <v>0</v>
      </c>
      <c r="FIO31" s="5">
        <f>'Output| DNSP'!FIN8</f>
        <v>0</v>
      </c>
      <c r="FIP31" s="5">
        <f>'Output| DNSP'!FIO8</f>
        <v>0</v>
      </c>
      <c r="FIQ31" s="5">
        <f>'Output| DNSP'!FIP8</f>
        <v>0</v>
      </c>
      <c r="FIR31" s="5">
        <f>'Output| DNSP'!FIQ8</f>
        <v>0</v>
      </c>
      <c r="FIS31" s="5">
        <f>'Output| DNSP'!FIR8</f>
        <v>0</v>
      </c>
      <c r="FIT31" s="5">
        <f>'Output| DNSP'!FIS8</f>
        <v>0</v>
      </c>
      <c r="FIU31" s="5">
        <f>'Output| DNSP'!FIT8</f>
        <v>0</v>
      </c>
      <c r="FIV31" s="5">
        <f>'Output| DNSP'!FIU8</f>
        <v>0</v>
      </c>
      <c r="FIW31" s="5">
        <f>'Output| DNSP'!FIV8</f>
        <v>0</v>
      </c>
      <c r="FIX31" s="5">
        <f>'Output| DNSP'!FIW8</f>
        <v>0</v>
      </c>
      <c r="FIY31" s="5">
        <f>'Output| DNSP'!FIX8</f>
        <v>0</v>
      </c>
      <c r="FIZ31" s="5">
        <f>'Output| DNSP'!FIY8</f>
        <v>0</v>
      </c>
      <c r="FJA31" s="5">
        <f>'Output| DNSP'!FIZ8</f>
        <v>0</v>
      </c>
      <c r="FJB31" s="5">
        <f>'Output| DNSP'!FJA8</f>
        <v>0</v>
      </c>
      <c r="FJC31" s="5">
        <f>'Output| DNSP'!FJB8</f>
        <v>0</v>
      </c>
      <c r="FJD31" s="5">
        <f>'Output| DNSP'!FJC8</f>
        <v>0</v>
      </c>
      <c r="FJE31" s="5">
        <f>'Output| DNSP'!FJD8</f>
        <v>0</v>
      </c>
      <c r="FJF31" s="5">
        <f>'Output| DNSP'!FJE8</f>
        <v>0</v>
      </c>
      <c r="FJG31" s="5">
        <f>'Output| DNSP'!FJF8</f>
        <v>0</v>
      </c>
      <c r="FJH31" s="5">
        <f>'Output| DNSP'!FJG8</f>
        <v>0</v>
      </c>
      <c r="FJI31" s="5">
        <f>'Output| DNSP'!FJH8</f>
        <v>0</v>
      </c>
      <c r="FJJ31" s="5">
        <f>'Output| DNSP'!FJI8</f>
        <v>0</v>
      </c>
      <c r="FJK31" s="5">
        <f>'Output| DNSP'!FJJ8</f>
        <v>0</v>
      </c>
      <c r="FJL31" s="5">
        <f>'Output| DNSP'!FJK8</f>
        <v>0</v>
      </c>
      <c r="FJM31" s="5">
        <f>'Output| DNSP'!FJL8</f>
        <v>0</v>
      </c>
      <c r="FJN31" s="5">
        <f>'Output| DNSP'!FJM8</f>
        <v>0</v>
      </c>
      <c r="FJO31" s="5">
        <f>'Output| DNSP'!FJN8</f>
        <v>0</v>
      </c>
      <c r="FJP31" s="5">
        <f>'Output| DNSP'!FJO8</f>
        <v>0</v>
      </c>
      <c r="FJQ31" s="5">
        <f>'Output| DNSP'!FJP8</f>
        <v>0</v>
      </c>
      <c r="FJR31" s="5">
        <f>'Output| DNSP'!FJQ8</f>
        <v>0</v>
      </c>
      <c r="FJS31" s="5">
        <f>'Output| DNSP'!FJR8</f>
        <v>0</v>
      </c>
      <c r="FJT31" s="5">
        <f>'Output| DNSP'!FJS8</f>
        <v>0</v>
      </c>
      <c r="FJU31" s="5">
        <f>'Output| DNSP'!FJT8</f>
        <v>0</v>
      </c>
      <c r="FJV31" s="5">
        <f>'Output| DNSP'!FJU8</f>
        <v>0</v>
      </c>
      <c r="FJW31" s="5">
        <f>'Output| DNSP'!FJV8</f>
        <v>0</v>
      </c>
      <c r="FJX31" s="5">
        <f>'Output| DNSP'!FJW8</f>
        <v>0</v>
      </c>
      <c r="FJY31" s="5">
        <f>'Output| DNSP'!FJX8</f>
        <v>0</v>
      </c>
      <c r="FJZ31" s="5">
        <f>'Output| DNSP'!FJY8</f>
        <v>0</v>
      </c>
      <c r="FKA31" s="5">
        <f>'Output| DNSP'!FJZ8</f>
        <v>0</v>
      </c>
      <c r="FKB31" s="5">
        <f>'Output| DNSP'!FKA8</f>
        <v>0</v>
      </c>
      <c r="FKC31" s="5">
        <f>'Output| DNSP'!FKB8</f>
        <v>0</v>
      </c>
      <c r="FKD31" s="5">
        <f>'Output| DNSP'!FKC8</f>
        <v>0</v>
      </c>
      <c r="FKE31" s="5">
        <f>'Output| DNSP'!FKD8</f>
        <v>0</v>
      </c>
      <c r="FKF31" s="5">
        <f>'Output| DNSP'!FKE8</f>
        <v>0</v>
      </c>
      <c r="FKG31" s="5">
        <f>'Output| DNSP'!FKF8</f>
        <v>0</v>
      </c>
      <c r="FKH31" s="5">
        <f>'Output| DNSP'!FKG8</f>
        <v>0</v>
      </c>
      <c r="FKI31" s="5">
        <f>'Output| DNSP'!FKH8</f>
        <v>0</v>
      </c>
      <c r="FKJ31" s="5">
        <f>'Output| DNSP'!FKI8</f>
        <v>0</v>
      </c>
      <c r="FKK31" s="5">
        <f>'Output| DNSP'!FKJ8</f>
        <v>0</v>
      </c>
      <c r="FKL31" s="5">
        <f>'Output| DNSP'!FKK8</f>
        <v>0</v>
      </c>
      <c r="FKM31" s="5">
        <f>'Output| DNSP'!FKL8</f>
        <v>0</v>
      </c>
      <c r="FKN31" s="5">
        <f>'Output| DNSP'!FKM8</f>
        <v>0</v>
      </c>
      <c r="FKO31" s="5">
        <f>'Output| DNSP'!FKN8</f>
        <v>0</v>
      </c>
      <c r="FKP31" s="5">
        <f>'Output| DNSP'!FKO8</f>
        <v>0</v>
      </c>
      <c r="FKQ31" s="5">
        <f>'Output| DNSP'!FKP8</f>
        <v>0</v>
      </c>
      <c r="FKR31" s="5">
        <f>'Output| DNSP'!FKQ8</f>
        <v>0</v>
      </c>
      <c r="FKS31" s="5">
        <f>'Output| DNSP'!FKR8</f>
        <v>0</v>
      </c>
      <c r="FKT31" s="5">
        <f>'Output| DNSP'!FKS8</f>
        <v>0</v>
      </c>
      <c r="FKU31" s="5">
        <f>'Output| DNSP'!FKT8</f>
        <v>0</v>
      </c>
      <c r="FKV31" s="5">
        <f>'Output| DNSP'!FKU8</f>
        <v>0</v>
      </c>
      <c r="FKW31" s="5">
        <f>'Output| DNSP'!FKV8</f>
        <v>0</v>
      </c>
      <c r="FKX31" s="5">
        <f>'Output| DNSP'!FKW8</f>
        <v>0</v>
      </c>
      <c r="FKY31" s="5">
        <f>'Output| DNSP'!FKX8</f>
        <v>0</v>
      </c>
      <c r="FKZ31" s="5">
        <f>'Output| DNSP'!FKY8</f>
        <v>0</v>
      </c>
      <c r="FLA31" s="5">
        <f>'Output| DNSP'!FKZ8</f>
        <v>0</v>
      </c>
      <c r="FLB31" s="5">
        <f>'Output| DNSP'!FLA8</f>
        <v>0</v>
      </c>
      <c r="FLC31" s="5">
        <f>'Output| DNSP'!FLB8</f>
        <v>0</v>
      </c>
      <c r="FLD31" s="5">
        <f>'Output| DNSP'!FLC8</f>
        <v>0</v>
      </c>
      <c r="FLE31" s="5">
        <f>'Output| DNSP'!FLD8</f>
        <v>0</v>
      </c>
      <c r="FLF31" s="5">
        <f>'Output| DNSP'!FLE8</f>
        <v>0</v>
      </c>
      <c r="FLG31" s="5">
        <f>'Output| DNSP'!FLF8</f>
        <v>0</v>
      </c>
      <c r="FLH31" s="5">
        <f>'Output| DNSP'!FLG8</f>
        <v>0</v>
      </c>
      <c r="FLI31" s="5">
        <f>'Output| DNSP'!FLH8</f>
        <v>0</v>
      </c>
      <c r="FLJ31" s="5">
        <f>'Output| DNSP'!FLI8</f>
        <v>0</v>
      </c>
      <c r="FLK31" s="5">
        <f>'Output| DNSP'!FLJ8</f>
        <v>0</v>
      </c>
      <c r="FLL31" s="5">
        <f>'Output| DNSP'!FLK8</f>
        <v>0</v>
      </c>
      <c r="FLM31" s="5">
        <f>'Output| DNSP'!FLL8</f>
        <v>0</v>
      </c>
      <c r="FLN31" s="5">
        <f>'Output| DNSP'!FLM8</f>
        <v>0</v>
      </c>
      <c r="FLO31" s="5">
        <f>'Output| DNSP'!FLN8</f>
        <v>0</v>
      </c>
      <c r="FLP31" s="5">
        <f>'Output| DNSP'!FLO8</f>
        <v>0</v>
      </c>
      <c r="FLQ31" s="5">
        <f>'Output| DNSP'!FLP8</f>
        <v>0</v>
      </c>
      <c r="FLR31" s="5">
        <f>'Output| DNSP'!FLQ8</f>
        <v>0</v>
      </c>
      <c r="FLS31" s="5">
        <f>'Output| DNSP'!FLR8</f>
        <v>0</v>
      </c>
      <c r="FLT31" s="5">
        <f>'Output| DNSP'!FLS8</f>
        <v>0</v>
      </c>
      <c r="FLU31" s="5">
        <f>'Output| DNSP'!FLT8</f>
        <v>0</v>
      </c>
      <c r="FLV31" s="5">
        <f>'Output| DNSP'!FLU8</f>
        <v>0</v>
      </c>
      <c r="FLW31" s="5">
        <f>'Output| DNSP'!FLV8</f>
        <v>0</v>
      </c>
      <c r="FLX31" s="5">
        <f>'Output| DNSP'!FLW8</f>
        <v>0</v>
      </c>
      <c r="FLY31" s="5">
        <f>'Output| DNSP'!FLX8</f>
        <v>0</v>
      </c>
      <c r="FLZ31" s="5">
        <f>'Output| DNSP'!FLY8</f>
        <v>0</v>
      </c>
      <c r="FMA31" s="5">
        <f>'Output| DNSP'!FLZ8</f>
        <v>0</v>
      </c>
      <c r="FMB31" s="5">
        <f>'Output| DNSP'!FMA8</f>
        <v>0</v>
      </c>
      <c r="FMC31" s="5">
        <f>'Output| DNSP'!FMB8</f>
        <v>0</v>
      </c>
      <c r="FMD31" s="5">
        <f>'Output| DNSP'!FMC8</f>
        <v>0</v>
      </c>
      <c r="FME31" s="5">
        <f>'Output| DNSP'!FMD8</f>
        <v>0</v>
      </c>
      <c r="FMF31" s="5">
        <f>'Output| DNSP'!FME8</f>
        <v>0</v>
      </c>
      <c r="FMG31" s="5">
        <f>'Output| DNSP'!FMF8</f>
        <v>0</v>
      </c>
      <c r="FMH31" s="5">
        <f>'Output| DNSP'!FMG8</f>
        <v>0</v>
      </c>
      <c r="FMI31" s="5">
        <f>'Output| DNSP'!FMH8</f>
        <v>0</v>
      </c>
      <c r="FMJ31" s="5">
        <f>'Output| DNSP'!FMI8</f>
        <v>0</v>
      </c>
      <c r="FMK31" s="5">
        <f>'Output| DNSP'!FMJ8</f>
        <v>0</v>
      </c>
      <c r="FML31" s="5">
        <f>'Output| DNSP'!FMK8</f>
        <v>0</v>
      </c>
      <c r="FMM31" s="5">
        <f>'Output| DNSP'!FML8</f>
        <v>0</v>
      </c>
      <c r="FMN31" s="5">
        <f>'Output| DNSP'!FMM8</f>
        <v>0</v>
      </c>
      <c r="FMO31" s="5">
        <f>'Output| DNSP'!FMN8</f>
        <v>0</v>
      </c>
      <c r="FMP31" s="5">
        <f>'Output| DNSP'!FMO8</f>
        <v>0</v>
      </c>
      <c r="FMQ31" s="5">
        <f>'Output| DNSP'!FMP8</f>
        <v>0</v>
      </c>
      <c r="FMR31" s="5">
        <f>'Output| DNSP'!FMQ8</f>
        <v>0</v>
      </c>
      <c r="FMS31" s="5">
        <f>'Output| DNSP'!FMR8</f>
        <v>0</v>
      </c>
      <c r="FMT31" s="5">
        <f>'Output| DNSP'!FMS8</f>
        <v>0</v>
      </c>
      <c r="FMU31" s="5">
        <f>'Output| DNSP'!FMT8</f>
        <v>0</v>
      </c>
      <c r="FMV31" s="5">
        <f>'Output| DNSP'!FMU8</f>
        <v>0</v>
      </c>
      <c r="FMW31" s="5">
        <f>'Output| DNSP'!FMV8</f>
        <v>0</v>
      </c>
      <c r="FMX31" s="5">
        <f>'Output| DNSP'!FMW8</f>
        <v>0</v>
      </c>
      <c r="FMY31" s="5">
        <f>'Output| DNSP'!FMX8</f>
        <v>0</v>
      </c>
      <c r="FMZ31" s="5">
        <f>'Output| DNSP'!FMY8</f>
        <v>0</v>
      </c>
      <c r="FNA31" s="5">
        <f>'Output| DNSP'!FMZ8</f>
        <v>0</v>
      </c>
      <c r="FNB31" s="5">
        <f>'Output| DNSP'!FNA8</f>
        <v>0</v>
      </c>
      <c r="FNC31" s="5">
        <f>'Output| DNSP'!FNB8</f>
        <v>0</v>
      </c>
      <c r="FND31" s="5">
        <f>'Output| DNSP'!FNC8</f>
        <v>0</v>
      </c>
      <c r="FNE31" s="5">
        <f>'Output| DNSP'!FND8</f>
        <v>0</v>
      </c>
      <c r="FNF31" s="5">
        <f>'Output| DNSP'!FNE8</f>
        <v>0</v>
      </c>
      <c r="FNG31" s="5">
        <f>'Output| DNSP'!FNF8</f>
        <v>0</v>
      </c>
      <c r="FNH31" s="5">
        <f>'Output| DNSP'!FNG8</f>
        <v>0</v>
      </c>
      <c r="FNI31" s="5">
        <f>'Output| DNSP'!FNH8</f>
        <v>0</v>
      </c>
      <c r="FNJ31" s="5">
        <f>'Output| DNSP'!FNI8</f>
        <v>0</v>
      </c>
      <c r="FNK31" s="5">
        <f>'Output| DNSP'!FNJ8</f>
        <v>0</v>
      </c>
      <c r="FNL31" s="5">
        <f>'Output| DNSP'!FNK8</f>
        <v>0</v>
      </c>
      <c r="FNM31" s="5">
        <f>'Output| DNSP'!FNL8</f>
        <v>0</v>
      </c>
      <c r="FNN31" s="5">
        <f>'Output| DNSP'!FNM8</f>
        <v>0</v>
      </c>
      <c r="FNO31" s="5">
        <f>'Output| DNSP'!FNN8</f>
        <v>0</v>
      </c>
      <c r="FNP31" s="5">
        <f>'Output| DNSP'!FNO8</f>
        <v>0</v>
      </c>
      <c r="FNQ31" s="5">
        <f>'Output| DNSP'!FNP8</f>
        <v>0</v>
      </c>
      <c r="FNR31" s="5">
        <f>'Output| DNSP'!FNQ8</f>
        <v>0</v>
      </c>
      <c r="FNS31" s="5">
        <f>'Output| DNSP'!FNR8</f>
        <v>0</v>
      </c>
      <c r="FNT31" s="5">
        <f>'Output| DNSP'!FNS8</f>
        <v>0</v>
      </c>
      <c r="FNU31" s="5">
        <f>'Output| DNSP'!FNT8</f>
        <v>0</v>
      </c>
      <c r="FNV31" s="5">
        <f>'Output| DNSP'!FNU8</f>
        <v>0</v>
      </c>
      <c r="FNW31" s="5">
        <f>'Output| DNSP'!FNV8</f>
        <v>0</v>
      </c>
      <c r="FNX31" s="5">
        <f>'Output| DNSP'!FNW8</f>
        <v>0</v>
      </c>
      <c r="FNY31" s="5">
        <f>'Output| DNSP'!FNX8</f>
        <v>0</v>
      </c>
      <c r="FNZ31" s="5">
        <f>'Output| DNSP'!FNY8</f>
        <v>0</v>
      </c>
      <c r="FOA31" s="5">
        <f>'Output| DNSP'!FNZ8</f>
        <v>0</v>
      </c>
      <c r="FOB31" s="5">
        <f>'Output| DNSP'!FOA8</f>
        <v>0</v>
      </c>
      <c r="FOC31" s="5">
        <f>'Output| DNSP'!FOB8</f>
        <v>0</v>
      </c>
      <c r="FOD31" s="5">
        <f>'Output| DNSP'!FOC8</f>
        <v>0</v>
      </c>
      <c r="FOE31" s="5">
        <f>'Output| DNSP'!FOD8</f>
        <v>0</v>
      </c>
      <c r="FOF31" s="5">
        <f>'Output| DNSP'!FOE8</f>
        <v>0</v>
      </c>
      <c r="FOG31" s="5">
        <f>'Output| DNSP'!FOF8</f>
        <v>0</v>
      </c>
      <c r="FOH31" s="5">
        <f>'Output| DNSP'!FOG8</f>
        <v>0</v>
      </c>
      <c r="FOI31" s="5">
        <f>'Output| DNSP'!FOH8</f>
        <v>0</v>
      </c>
      <c r="FOJ31" s="5">
        <f>'Output| DNSP'!FOI8</f>
        <v>0</v>
      </c>
      <c r="FOK31" s="5">
        <f>'Output| DNSP'!FOJ8</f>
        <v>0</v>
      </c>
      <c r="FOL31" s="5">
        <f>'Output| DNSP'!FOK8</f>
        <v>0</v>
      </c>
      <c r="FOM31" s="5">
        <f>'Output| DNSP'!FOL8</f>
        <v>0</v>
      </c>
      <c r="FON31" s="5">
        <f>'Output| DNSP'!FOM8</f>
        <v>0</v>
      </c>
      <c r="FOO31" s="5">
        <f>'Output| DNSP'!FON8</f>
        <v>0</v>
      </c>
      <c r="FOP31" s="5">
        <f>'Output| DNSP'!FOO8</f>
        <v>0</v>
      </c>
      <c r="FOQ31" s="5">
        <f>'Output| DNSP'!FOP8</f>
        <v>0</v>
      </c>
      <c r="FOR31" s="5">
        <f>'Output| DNSP'!FOQ8</f>
        <v>0</v>
      </c>
      <c r="FOS31" s="5">
        <f>'Output| DNSP'!FOR8</f>
        <v>0</v>
      </c>
      <c r="FOT31" s="5">
        <f>'Output| DNSP'!FOS8</f>
        <v>0</v>
      </c>
      <c r="FOU31" s="5">
        <f>'Output| DNSP'!FOT8</f>
        <v>0</v>
      </c>
      <c r="FOV31" s="5">
        <f>'Output| DNSP'!FOU8</f>
        <v>0</v>
      </c>
      <c r="FOW31" s="5">
        <f>'Output| DNSP'!FOV8</f>
        <v>0</v>
      </c>
      <c r="FOX31" s="5">
        <f>'Output| DNSP'!FOW8</f>
        <v>0</v>
      </c>
      <c r="FOY31" s="5">
        <f>'Output| DNSP'!FOX8</f>
        <v>0</v>
      </c>
      <c r="FOZ31" s="5">
        <f>'Output| DNSP'!FOY8</f>
        <v>0</v>
      </c>
      <c r="FPA31" s="5">
        <f>'Output| DNSP'!FOZ8</f>
        <v>0</v>
      </c>
      <c r="FPB31" s="5">
        <f>'Output| DNSP'!FPA8</f>
        <v>0</v>
      </c>
      <c r="FPC31" s="5">
        <f>'Output| DNSP'!FPB8</f>
        <v>0</v>
      </c>
      <c r="FPD31" s="5">
        <f>'Output| DNSP'!FPC8</f>
        <v>0</v>
      </c>
      <c r="FPE31" s="5">
        <f>'Output| DNSP'!FPD8</f>
        <v>0</v>
      </c>
      <c r="FPF31" s="5">
        <f>'Output| DNSP'!FPE8</f>
        <v>0</v>
      </c>
      <c r="FPG31" s="5">
        <f>'Output| DNSP'!FPF8</f>
        <v>0</v>
      </c>
      <c r="FPH31" s="5">
        <f>'Output| DNSP'!FPG8</f>
        <v>0</v>
      </c>
      <c r="FPI31" s="5">
        <f>'Output| DNSP'!FPH8</f>
        <v>0</v>
      </c>
      <c r="FPJ31" s="5">
        <f>'Output| DNSP'!FPI8</f>
        <v>0</v>
      </c>
      <c r="FPK31" s="5">
        <f>'Output| DNSP'!FPJ8</f>
        <v>0</v>
      </c>
      <c r="FPL31" s="5">
        <f>'Output| DNSP'!FPK8</f>
        <v>0</v>
      </c>
      <c r="FPM31" s="5">
        <f>'Output| DNSP'!FPL8</f>
        <v>0</v>
      </c>
      <c r="FPN31" s="5">
        <f>'Output| DNSP'!FPM8</f>
        <v>0</v>
      </c>
      <c r="FPO31" s="5">
        <f>'Output| DNSP'!FPN8</f>
        <v>0</v>
      </c>
      <c r="FPP31" s="5">
        <f>'Output| DNSP'!FPO8</f>
        <v>0</v>
      </c>
      <c r="FPQ31" s="5">
        <f>'Output| DNSP'!FPP8</f>
        <v>0</v>
      </c>
      <c r="FPR31" s="5">
        <f>'Output| DNSP'!FPQ8</f>
        <v>0</v>
      </c>
      <c r="FPS31" s="5">
        <f>'Output| DNSP'!FPR8</f>
        <v>0</v>
      </c>
      <c r="FPT31" s="5">
        <f>'Output| DNSP'!FPS8</f>
        <v>0</v>
      </c>
      <c r="FPU31" s="5">
        <f>'Output| DNSP'!FPT8</f>
        <v>0</v>
      </c>
      <c r="FPV31" s="5">
        <f>'Output| DNSP'!FPU8</f>
        <v>0</v>
      </c>
      <c r="FPW31" s="5">
        <f>'Output| DNSP'!FPV8</f>
        <v>0</v>
      </c>
      <c r="FPX31" s="5">
        <f>'Output| DNSP'!FPW8</f>
        <v>0</v>
      </c>
      <c r="FPY31" s="5">
        <f>'Output| DNSP'!FPX8</f>
        <v>0</v>
      </c>
      <c r="FPZ31" s="5">
        <f>'Output| DNSP'!FPY8</f>
        <v>0</v>
      </c>
      <c r="FQA31" s="5">
        <f>'Output| DNSP'!FPZ8</f>
        <v>0</v>
      </c>
      <c r="FQB31" s="5">
        <f>'Output| DNSP'!FQA8</f>
        <v>0</v>
      </c>
      <c r="FQC31" s="5">
        <f>'Output| DNSP'!FQB8</f>
        <v>0</v>
      </c>
      <c r="FQD31" s="5">
        <f>'Output| DNSP'!FQC8</f>
        <v>0</v>
      </c>
      <c r="FQE31" s="5">
        <f>'Output| DNSP'!FQD8</f>
        <v>0</v>
      </c>
      <c r="FQF31" s="5">
        <f>'Output| DNSP'!FQE8</f>
        <v>0</v>
      </c>
      <c r="FQG31" s="5">
        <f>'Output| DNSP'!FQF8</f>
        <v>0</v>
      </c>
      <c r="FQH31" s="5">
        <f>'Output| DNSP'!FQG8</f>
        <v>0</v>
      </c>
      <c r="FQI31" s="5">
        <f>'Output| DNSP'!FQH8</f>
        <v>0</v>
      </c>
      <c r="FQJ31" s="5">
        <f>'Output| DNSP'!FQI8</f>
        <v>0</v>
      </c>
      <c r="FQK31" s="5">
        <f>'Output| DNSP'!FQJ8</f>
        <v>0</v>
      </c>
      <c r="FQL31" s="5">
        <f>'Output| DNSP'!FQK8</f>
        <v>0</v>
      </c>
      <c r="FQM31" s="5">
        <f>'Output| DNSP'!FQL8</f>
        <v>0</v>
      </c>
      <c r="FQN31" s="5">
        <f>'Output| DNSP'!FQM8</f>
        <v>0</v>
      </c>
      <c r="FQO31" s="5">
        <f>'Output| DNSP'!FQN8</f>
        <v>0</v>
      </c>
      <c r="FQP31" s="5">
        <f>'Output| DNSP'!FQO8</f>
        <v>0</v>
      </c>
      <c r="FQQ31" s="5">
        <f>'Output| DNSP'!FQP8</f>
        <v>0</v>
      </c>
      <c r="FQR31" s="5">
        <f>'Output| DNSP'!FQQ8</f>
        <v>0</v>
      </c>
      <c r="FQS31" s="5">
        <f>'Output| DNSP'!FQR8</f>
        <v>0</v>
      </c>
      <c r="FQT31" s="5">
        <f>'Output| DNSP'!FQS8</f>
        <v>0</v>
      </c>
      <c r="FQU31" s="5">
        <f>'Output| DNSP'!FQT8</f>
        <v>0</v>
      </c>
      <c r="FQV31" s="5">
        <f>'Output| DNSP'!FQU8</f>
        <v>0</v>
      </c>
      <c r="FQW31" s="5">
        <f>'Output| DNSP'!FQV8</f>
        <v>0</v>
      </c>
      <c r="FQX31" s="5">
        <f>'Output| DNSP'!FQW8</f>
        <v>0</v>
      </c>
      <c r="FQY31" s="5">
        <f>'Output| DNSP'!FQX8</f>
        <v>0</v>
      </c>
      <c r="FQZ31" s="5">
        <f>'Output| DNSP'!FQY8</f>
        <v>0</v>
      </c>
      <c r="FRA31" s="5">
        <f>'Output| DNSP'!FQZ8</f>
        <v>0</v>
      </c>
      <c r="FRB31" s="5">
        <f>'Output| DNSP'!FRA8</f>
        <v>0</v>
      </c>
      <c r="FRC31" s="5">
        <f>'Output| DNSP'!FRB8</f>
        <v>0</v>
      </c>
      <c r="FRD31" s="5">
        <f>'Output| DNSP'!FRC8</f>
        <v>0</v>
      </c>
      <c r="FRE31" s="5">
        <f>'Output| DNSP'!FRD8</f>
        <v>0</v>
      </c>
      <c r="FRF31" s="5">
        <f>'Output| DNSP'!FRE8</f>
        <v>0</v>
      </c>
      <c r="FRG31" s="5">
        <f>'Output| DNSP'!FRF8</f>
        <v>0</v>
      </c>
      <c r="FRH31" s="5">
        <f>'Output| DNSP'!FRG8</f>
        <v>0</v>
      </c>
      <c r="FRI31" s="5">
        <f>'Output| DNSP'!FRH8</f>
        <v>0</v>
      </c>
      <c r="FRJ31" s="5">
        <f>'Output| DNSP'!FRI8</f>
        <v>0</v>
      </c>
      <c r="FRK31" s="5">
        <f>'Output| DNSP'!FRJ8</f>
        <v>0</v>
      </c>
      <c r="FRL31" s="5">
        <f>'Output| DNSP'!FRK8</f>
        <v>0</v>
      </c>
      <c r="FRM31" s="5">
        <f>'Output| DNSP'!FRL8</f>
        <v>0</v>
      </c>
      <c r="FRN31" s="5">
        <f>'Output| DNSP'!FRM8</f>
        <v>0</v>
      </c>
      <c r="FRO31" s="5">
        <f>'Output| DNSP'!FRN8</f>
        <v>0</v>
      </c>
      <c r="FRP31" s="5">
        <f>'Output| DNSP'!FRO8</f>
        <v>0</v>
      </c>
      <c r="FRQ31" s="5">
        <f>'Output| DNSP'!FRP8</f>
        <v>0</v>
      </c>
      <c r="FRR31" s="5">
        <f>'Output| DNSP'!FRQ8</f>
        <v>0</v>
      </c>
      <c r="FRS31" s="5">
        <f>'Output| DNSP'!FRR8</f>
        <v>0</v>
      </c>
      <c r="FRT31" s="5">
        <f>'Output| DNSP'!FRS8</f>
        <v>0</v>
      </c>
      <c r="FRU31" s="5">
        <f>'Output| DNSP'!FRT8</f>
        <v>0</v>
      </c>
      <c r="FRV31" s="5">
        <f>'Output| DNSP'!FRU8</f>
        <v>0</v>
      </c>
      <c r="FRW31" s="5">
        <f>'Output| DNSP'!FRV8</f>
        <v>0</v>
      </c>
      <c r="FRX31" s="5">
        <f>'Output| DNSP'!FRW8</f>
        <v>0</v>
      </c>
      <c r="FRY31" s="5">
        <f>'Output| DNSP'!FRX8</f>
        <v>0</v>
      </c>
      <c r="FRZ31" s="5">
        <f>'Output| DNSP'!FRY8</f>
        <v>0</v>
      </c>
      <c r="FSA31" s="5">
        <f>'Output| DNSP'!FRZ8</f>
        <v>0</v>
      </c>
      <c r="FSB31" s="5">
        <f>'Output| DNSP'!FSA8</f>
        <v>0</v>
      </c>
      <c r="FSC31" s="5">
        <f>'Output| DNSP'!FSB8</f>
        <v>0</v>
      </c>
      <c r="FSD31" s="5">
        <f>'Output| DNSP'!FSC8</f>
        <v>0</v>
      </c>
      <c r="FSE31" s="5">
        <f>'Output| DNSP'!FSD8</f>
        <v>0</v>
      </c>
      <c r="FSF31" s="5">
        <f>'Output| DNSP'!FSE8</f>
        <v>0</v>
      </c>
      <c r="FSG31" s="5">
        <f>'Output| DNSP'!FSF8</f>
        <v>0</v>
      </c>
      <c r="FSH31" s="5">
        <f>'Output| DNSP'!FSG8</f>
        <v>0</v>
      </c>
      <c r="FSI31" s="5">
        <f>'Output| DNSP'!FSH8</f>
        <v>0</v>
      </c>
      <c r="FSJ31" s="5">
        <f>'Output| DNSP'!FSI8</f>
        <v>0</v>
      </c>
      <c r="FSK31" s="5">
        <f>'Output| DNSP'!FSJ8</f>
        <v>0</v>
      </c>
      <c r="FSL31" s="5">
        <f>'Output| DNSP'!FSK8</f>
        <v>0</v>
      </c>
      <c r="FSM31" s="5">
        <f>'Output| DNSP'!FSL8</f>
        <v>0</v>
      </c>
      <c r="FSN31" s="5">
        <f>'Output| DNSP'!FSM8</f>
        <v>0</v>
      </c>
      <c r="FSO31" s="5">
        <f>'Output| DNSP'!FSN8</f>
        <v>0</v>
      </c>
      <c r="FSP31" s="5">
        <f>'Output| DNSP'!FSO8</f>
        <v>0</v>
      </c>
      <c r="FSQ31" s="5">
        <f>'Output| DNSP'!FSP8</f>
        <v>0</v>
      </c>
      <c r="FSR31" s="5">
        <f>'Output| DNSP'!FSQ8</f>
        <v>0</v>
      </c>
      <c r="FSS31" s="5">
        <f>'Output| DNSP'!FSR8</f>
        <v>0</v>
      </c>
      <c r="FST31" s="5">
        <f>'Output| DNSP'!FSS8</f>
        <v>0</v>
      </c>
      <c r="FSU31" s="5">
        <f>'Output| DNSP'!FST8</f>
        <v>0</v>
      </c>
      <c r="FSV31" s="5">
        <f>'Output| DNSP'!FSU8</f>
        <v>0</v>
      </c>
      <c r="FSW31" s="5">
        <f>'Output| DNSP'!FSV8</f>
        <v>0</v>
      </c>
      <c r="FSX31" s="5">
        <f>'Output| DNSP'!FSW8</f>
        <v>0</v>
      </c>
      <c r="FSY31" s="5">
        <f>'Output| DNSP'!FSX8</f>
        <v>0</v>
      </c>
      <c r="FSZ31" s="5">
        <f>'Output| DNSP'!FSY8</f>
        <v>0</v>
      </c>
      <c r="FTA31" s="5">
        <f>'Output| DNSP'!FSZ8</f>
        <v>0</v>
      </c>
      <c r="FTB31" s="5">
        <f>'Output| DNSP'!FTA8</f>
        <v>0</v>
      </c>
      <c r="FTC31" s="5">
        <f>'Output| DNSP'!FTB8</f>
        <v>0</v>
      </c>
      <c r="FTD31" s="5">
        <f>'Output| DNSP'!FTC8</f>
        <v>0</v>
      </c>
      <c r="FTE31" s="5">
        <f>'Output| DNSP'!FTD8</f>
        <v>0</v>
      </c>
      <c r="FTF31" s="5">
        <f>'Output| DNSP'!FTE8</f>
        <v>0</v>
      </c>
      <c r="FTG31" s="5">
        <f>'Output| DNSP'!FTF8</f>
        <v>0</v>
      </c>
      <c r="FTH31" s="5">
        <f>'Output| DNSP'!FTG8</f>
        <v>0</v>
      </c>
      <c r="FTI31" s="5">
        <f>'Output| DNSP'!FTH8</f>
        <v>0</v>
      </c>
      <c r="FTJ31" s="5">
        <f>'Output| DNSP'!FTI8</f>
        <v>0</v>
      </c>
      <c r="FTK31" s="5">
        <f>'Output| DNSP'!FTJ8</f>
        <v>0</v>
      </c>
      <c r="FTL31" s="5">
        <f>'Output| DNSP'!FTK8</f>
        <v>0</v>
      </c>
      <c r="FTM31" s="5">
        <f>'Output| DNSP'!FTL8</f>
        <v>0</v>
      </c>
      <c r="FTN31" s="5">
        <f>'Output| DNSP'!FTM8</f>
        <v>0</v>
      </c>
      <c r="FTO31" s="5">
        <f>'Output| DNSP'!FTN8</f>
        <v>0</v>
      </c>
      <c r="FTP31" s="5">
        <f>'Output| DNSP'!FTO8</f>
        <v>0</v>
      </c>
      <c r="FTQ31" s="5">
        <f>'Output| DNSP'!FTP8</f>
        <v>0</v>
      </c>
      <c r="FTR31" s="5">
        <f>'Output| DNSP'!FTQ8</f>
        <v>0</v>
      </c>
      <c r="FTS31" s="5">
        <f>'Output| DNSP'!FTR8</f>
        <v>0</v>
      </c>
      <c r="FTT31" s="5">
        <f>'Output| DNSP'!FTS8</f>
        <v>0</v>
      </c>
      <c r="FTU31" s="5">
        <f>'Output| DNSP'!FTT8</f>
        <v>0</v>
      </c>
      <c r="FTV31" s="5">
        <f>'Output| DNSP'!FTU8</f>
        <v>0</v>
      </c>
      <c r="FTW31" s="5">
        <f>'Output| DNSP'!FTV8</f>
        <v>0</v>
      </c>
      <c r="FTX31" s="5">
        <f>'Output| DNSP'!FTW8</f>
        <v>0</v>
      </c>
      <c r="FTY31" s="5">
        <f>'Output| DNSP'!FTX8</f>
        <v>0</v>
      </c>
      <c r="FTZ31" s="5">
        <f>'Output| DNSP'!FTY8</f>
        <v>0</v>
      </c>
      <c r="FUA31" s="5">
        <f>'Output| DNSP'!FTZ8</f>
        <v>0</v>
      </c>
      <c r="FUB31" s="5">
        <f>'Output| DNSP'!FUA8</f>
        <v>0</v>
      </c>
      <c r="FUC31" s="5">
        <f>'Output| DNSP'!FUB8</f>
        <v>0</v>
      </c>
      <c r="FUD31" s="5">
        <f>'Output| DNSP'!FUC8</f>
        <v>0</v>
      </c>
      <c r="FUE31" s="5">
        <f>'Output| DNSP'!FUD8</f>
        <v>0</v>
      </c>
      <c r="FUF31" s="5">
        <f>'Output| DNSP'!FUE8</f>
        <v>0</v>
      </c>
      <c r="FUG31" s="5">
        <f>'Output| DNSP'!FUF8</f>
        <v>0</v>
      </c>
      <c r="FUH31" s="5">
        <f>'Output| DNSP'!FUG8</f>
        <v>0</v>
      </c>
      <c r="FUI31" s="5">
        <f>'Output| DNSP'!FUH8</f>
        <v>0</v>
      </c>
      <c r="FUJ31" s="5">
        <f>'Output| DNSP'!FUI8</f>
        <v>0</v>
      </c>
      <c r="FUK31" s="5">
        <f>'Output| DNSP'!FUJ8</f>
        <v>0</v>
      </c>
      <c r="FUL31" s="5">
        <f>'Output| DNSP'!FUK8</f>
        <v>0</v>
      </c>
      <c r="FUM31" s="5">
        <f>'Output| DNSP'!FUL8</f>
        <v>0</v>
      </c>
      <c r="FUN31" s="5">
        <f>'Output| DNSP'!FUM8</f>
        <v>0</v>
      </c>
      <c r="FUO31" s="5">
        <f>'Output| DNSP'!FUN8</f>
        <v>0</v>
      </c>
      <c r="FUP31" s="5">
        <f>'Output| DNSP'!FUO8</f>
        <v>0</v>
      </c>
      <c r="FUQ31" s="5">
        <f>'Output| DNSP'!FUP8</f>
        <v>0</v>
      </c>
      <c r="FUR31" s="5">
        <f>'Output| DNSP'!FUQ8</f>
        <v>0</v>
      </c>
      <c r="FUS31" s="5">
        <f>'Output| DNSP'!FUR8</f>
        <v>0</v>
      </c>
      <c r="FUT31" s="5">
        <f>'Output| DNSP'!FUS8</f>
        <v>0</v>
      </c>
      <c r="FUU31" s="5">
        <f>'Output| DNSP'!FUT8</f>
        <v>0</v>
      </c>
      <c r="FUV31" s="5">
        <f>'Output| DNSP'!FUU8</f>
        <v>0</v>
      </c>
      <c r="FUW31" s="5">
        <f>'Output| DNSP'!FUV8</f>
        <v>0</v>
      </c>
      <c r="FUX31" s="5">
        <f>'Output| DNSP'!FUW8</f>
        <v>0</v>
      </c>
      <c r="FUY31" s="5">
        <f>'Output| DNSP'!FUX8</f>
        <v>0</v>
      </c>
      <c r="FUZ31" s="5">
        <f>'Output| DNSP'!FUY8</f>
        <v>0</v>
      </c>
      <c r="FVA31" s="5">
        <f>'Output| DNSP'!FUZ8</f>
        <v>0</v>
      </c>
      <c r="FVB31" s="5">
        <f>'Output| DNSP'!FVA8</f>
        <v>0</v>
      </c>
      <c r="FVC31" s="5">
        <f>'Output| DNSP'!FVB8</f>
        <v>0</v>
      </c>
      <c r="FVD31" s="5">
        <f>'Output| DNSP'!FVC8</f>
        <v>0</v>
      </c>
      <c r="FVE31" s="5">
        <f>'Output| DNSP'!FVD8</f>
        <v>0</v>
      </c>
      <c r="FVF31" s="5">
        <f>'Output| DNSP'!FVE8</f>
        <v>0</v>
      </c>
      <c r="FVG31" s="5">
        <f>'Output| DNSP'!FVF8</f>
        <v>0</v>
      </c>
      <c r="FVH31" s="5">
        <f>'Output| DNSP'!FVG8</f>
        <v>0</v>
      </c>
      <c r="FVI31" s="5">
        <f>'Output| DNSP'!FVH8</f>
        <v>0</v>
      </c>
      <c r="FVJ31" s="5">
        <f>'Output| DNSP'!FVI8</f>
        <v>0</v>
      </c>
      <c r="FVK31" s="5">
        <f>'Output| DNSP'!FVJ8</f>
        <v>0</v>
      </c>
      <c r="FVL31" s="5">
        <f>'Output| DNSP'!FVK8</f>
        <v>0</v>
      </c>
      <c r="FVM31" s="5">
        <f>'Output| DNSP'!FVL8</f>
        <v>0</v>
      </c>
      <c r="FVN31" s="5">
        <f>'Output| DNSP'!FVM8</f>
        <v>0</v>
      </c>
      <c r="FVO31" s="5">
        <f>'Output| DNSP'!FVN8</f>
        <v>0</v>
      </c>
      <c r="FVP31" s="5">
        <f>'Output| DNSP'!FVO8</f>
        <v>0</v>
      </c>
      <c r="FVQ31" s="5">
        <f>'Output| DNSP'!FVP8</f>
        <v>0</v>
      </c>
      <c r="FVR31" s="5">
        <f>'Output| DNSP'!FVQ8</f>
        <v>0</v>
      </c>
      <c r="FVS31" s="5">
        <f>'Output| DNSP'!FVR8</f>
        <v>0</v>
      </c>
      <c r="FVT31" s="5">
        <f>'Output| DNSP'!FVS8</f>
        <v>0</v>
      </c>
      <c r="FVU31" s="5">
        <f>'Output| DNSP'!FVT8</f>
        <v>0</v>
      </c>
      <c r="FVV31" s="5">
        <f>'Output| DNSP'!FVU8</f>
        <v>0</v>
      </c>
      <c r="FVW31" s="5">
        <f>'Output| DNSP'!FVV8</f>
        <v>0</v>
      </c>
      <c r="FVX31" s="5">
        <f>'Output| DNSP'!FVW8</f>
        <v>0</v>
      </c>
      <c r="FVY31" s="5">
        <f>'Output| DNSP'!FVX8</f>
        <v>0</v>
      </c>
      <c r="FVZ31" s="5">
        <f>'Output| DNSP'!FVY8</f>
        <v>0</v>
      </c>
      <c r="FWA31" s="5">
        <f>'Output| DNSP'!FVZ8</f>
        <v>0</v>
      </c>
      <c r="FWB31" s="5">
        <f>'Output| DNSP'!FWA8</f>
        <v>0</v>
      </c>
      <c r="FWC31" s="5">
        <f>'Output| DNSP'!FWB8</f>
        <v>0</v>
      </c>
      <c r="FWD31" s="5">
        <f>'Output| DNSP'!FWC8</f>
        <v>0</v>
      </c>
      <c r="FWE31" s="5">
        <f>'Output| DNSP'!FWD8</f>
        <v>0</v>
      </c>
      <c r="FWF31" s="5">
        <f>'Output| DNSP'!FWE8</f>
        <v>0</v>
      </c>
      <c r="FWG31" s="5">
        <f>'Output| DNSP'!FWF8</f>
        <v>0</v>
      </c>
      <c r="FWH31" s="5">
        <f>'Output| DNSP'!FWG8</f>
        <v>0</v>
      </c>
      <c r="FWI31" s="5">
        <f>'Output| DNSP'!FWH8</f>
        <v>0</v>
      </c>
      <c r="FWJ31" s="5">
        <f>'Output| DNSP'!FWI8</f>
        <v>0</v>
      </c>
      <c r="FWK31" s="5">
        <f>'Output| DNSP'!FWJ8</f>
        <v>0</v>
      </c>
      <c r="FWL31" s="5">
        <f>'Output| DNSP'!FWK8</f>
        <v>0</v>
      </c>
      <c r="FWM31" s="5">
        <f>'Output| DNSP'!FWL8</f>
        <v>0</v>
      </c>
      <c r="FWN31" s="5">
        <f>'Output| DNSP'!FWM8</f>
        <v>0</v>
      </c>
      <c r="FWO31" s="5">
        <f>'Output| DNSP'!FWN8</f>
        <v>0</v>
      </c>
      <c r="FWP31" s="5">
        <f>'Output| DNSP'!FWO8</f>
        <v>0</v>
      </c>
      <c r="FWQ31" s="5">
        <f>'Output| DNSP'!FWP8</f>
        <v>0</v>
      </c>
      <c r="FWR31" s="5">
        <f>'Output| DNSP'!FWQ8</f>
        <v>0</v>
      </c>
      <c r="FWS31" s="5">
        <f>'Output| DNSP'!FWR8</f>
        <v>0</v>
      </c>
      <c r="FWT31" s="5">
        <f>'Output| DNSP'!FWS8</f>
        <v>0</v>
      </c>
      <c r="FWU31" s="5">
        <f>'Output| DNSP'!FWT8</f>
        <v>0</v>
      </c>
      <c r="FWV31" s="5">
        <f>'Output| DNSP'!FWU8</f>
        <v>0</v>
      </c>
      <c r="FWW31" s="5">
        <f>'Output| DNSP'!FWV8</f>
        <v>0</v>
      </c>
      <c r="FWX31" s="5">
        <f>'Output| DNSP'!FWW8</f>
        <v>0</v>
      </c>
      <c r="FWY31" s="5">
        <f>'Output| DNSP'!FWX8</f>
        <v>0</v>
      </c>
      <c r="FWZ31" s="5">
        <f>'Output| DNSP'!FWY8</f>
        <v>0</v>
      </c>
      <c r="FXA31" s="5">
        <f>'Output| DNSP'!FWZ8</f>
        <v>0</v>
      </c>
      <c r="FXB31" s="5">
        <f>'Output| DNSP'!FXA8</f>
        <v>0</v>
      </c>
      <c r="FXC31" s="5">
        <f>'Output| DNSP'!FXB8</f>
        <v>0</v>
      </c>
      <c r="FXD31" s="5">
        <f>'Output| DNSP'!FXC8</f>
        <v>0</v>
      </c>
      <c r="FXE31" s="5">
        <f>'Output| DNSP'!FXD8</f>
        <v>0</v>
      </c>
      <c r="FXF31" s="5">
        <f>'Output| DNSP'!FXE8</f>
        <v>0</v>
      </c>
      <c r="FXG31" s="5">
        <f>'Output| DNSP'!FXF8</f>
        <v>0</v>
      </c>
      <c r="FXH31" s="5">
        <f>'Output| DNSP'!FXG8</f>
        <v>0</v>
      </c>
      <c r="FXI31" s="5">
        <f>'Output| DNSP'!FXH8</f>
        <v>0</v>
      </c>
      <c r="FXJ31" s="5">
        <f>'Output| DNSP'!FXI8</f>
        <v>0</v>
      </c>
      <c r="FXK31" s="5">
        <f>'Output| DNSP'!FXJ8</f>
        <v>0</v>
      </c>
      <c r="FXL31" s="5">
        <f>'Output| DNSP'!FXK8</f>
        <v>0</v>
      </c>
      <c r="FXM31" s="5">
        <f>'Output| DNSP'!FXL8</f>
        <v>0</v>
      </c>
      <c r="FXN31" s="5">
        <f>'Output| DNSP'!FXM8</f>
        <v>0</v>
      </c>
      <c r="FXO31" s="5">
        <f>'Output| DNSP'!FXN8</f>
        <v>0</v>
      </c>
      <c r="FXP31" s="5">
        <f>'Output| DNSP'!FXO8</f>
        <v>0</v>
      </c>
      <c r="FXQ31" s="5">
        <f>'Output| DNSP'!FXP8</f>
        <v>0</v>
      </c>
      <c r="FXR31" s="5">
        <f>'Output| DNSP'!FXQ8</f>
        <v>0</v>
      </c>
      <c r="FXS31" s="5">
        <f>'Output| DNSP'!FXR8</f>
        <v>0</v>
      </c>
      <c r="FXT31" s="5">
        <f>'Output| DNSP'!FXS8</f>
        <v>0</v>
      </c>
      <c r="FXU31" s="5">
        <f>'Output| DNSP'!FXT8</f>
        <v>0</v>
      </c>
      <c r="FXV31" s="5">
        <f>'Output| DNSP'!FXU8</f>
        <v>0</v>
      </c>
      <c r="FXW31" s="5">
        <f>'Output| DNSP'!FXV8</f>
        <v>0</v>
      </c>
      <c r="FXX31" s="5">
        <f>'Output| DNSP'!FXW8</f>
        <v>0</v>
      </c>
      <c r="FXY31" s="5">
        <f>'Output| DNSP'!FXX8</f>
        <v>0</v>
      </c>
      <c r="FXZ31" s="5">
        <f>'Output| DNSP'!FXY8</f>
        <v>0</v>
      </c>
      <c r="FYA31" s="5">
        <f>'Output| DNSP'!FXZ8</f>
        <v>0</v>
      </c>
      <c r="FYB31" s="5">
        <f>'Output| DNSP'!FYA8</f>
        <v>0</v>
      </c>
      <c r="FYC31" s="5">
        <f>'Output| DNSP'!FYB8</f>
        <v>0</v>
      </c>
      <c r="FYD31" s="5">
        <f>'Output| DNSP'!FYC8</f>
        <v>0</v>
      </c>
      <c r="FYE31" s="5">
        <f>'Output| DNSP'!FYD8</f>
        <v>0</v>
      </c>
      <c r="FYF31" s="5">
        <f>'Output| DNSP'!FYE8</f>
        <v>0</v>
      </c>
      <c r="FYG31" s="5">
        <f>'Output| DNSP'!FYF8</f>
        <v>0</v>
      </c>
      <c r="FYH31" s="5">
        <f>'Output| DNSP'!FYG8</f>
        <v>0</v>
      </c>
      <c r="FYI31" s="5">
        <f>'Output| DNSP'!FYH8</f>
        <v>0</v>
      </c>
      <c r="FYJ31" s="5">
        <f>'Output| DNSP'!FYI8</f>
        <v>0</v>
      </c>
      <c r="FYK31" s="5">
        <f>'Output| DNSP'!FYJ8</f>
        <v>0</v>
      </c>
      <c r="FYL31" s="5">
        <f>'Output| DNSP'!FYK8</f>
        <v>0</v>
      </c>
      <c r="FYM31" s="5">
        <f>'Output| DNSP'!FYL8</f>
        <v>0</v>
      </c>
      <c r="FYN31" s="5">
        <f>'Output| DNSP'!FYM8</f>
        <v>0</v>
      </c>
      <c r="FYO31" s="5">
        <f>'Output| DNSP'!FYN8</f>
        <v>0</v>
      </c>
      <c r="FYP31" s="5">
        <f>'Output| DNSP'!FYO8</f>
        <v>0</v>
      </c>
      <c r="FYQ31" s="5">
        <f>'Output| DNSP'!FYP8</f>
        <v>0</v>
      </c>
      <c r="FYR31" s="5">
        <f>'Output| DNSP'!FYQ8</f>
        <v>0</v>
      </c>
      <c r="FYS31" s="5">
        <f>'Output| DNSP'!FYR8</f>
        <v>0</v>
      </c>
      <c r="FYT31" s="5">
        <f>'Output| DNSP'!FYS8</f>
        <v>0</v>
      </c>
      <c r="FYU31" s="5">
        <f>'Output| DNSP'!FYT8</f>
        <v>0</v>
      </c>
      <c r="FYV31" s="5">
        <f>'Output| DNSP'!FYU8</f>
        <v>0</v>
      </c>
      <c r="FYW31" s="5">
        <f>'Output| DNSP'!FYV8</f>
        <v>0</v>
      </c>
      <c r="FYX31" s="5">
        <f>'Output| DNSP'!FYW8</f>
        <v>0</v>
      </c>
      <c r="FYY31" s="5">
        <f>'Output| DNSP'!FYX8</f>
        <v>0</v>
      </c>
      <c r="FYZ31" s="5">
        <f>'Output| DNSP'!FYY8</f>
        <v>0</v>
      </c>
      <c r="FZA31" s="5">
        <f>'Output| DNSP'!FYZ8</f>
        <v>0</v>
      </c>
      <c r="FZB31" s="5">
        <f>'Output| DNSP'!FZA8</f>
        <v>0</v>
      </c>
      <c r="FZC31" s="5">
        <f>'Output| DNSP'!FZB8</f>
        <v>0</v>
      </c>
      <c r="FZD31" s="5">
        <f>'Output| DNSP'!FZC8</f>
        <v>0</v>
      </c>
      <c r="FZE31" s="5">
        <f>'Output| DNSP'!FZD8</f>
        <v>0</v>
      </c>
      <c r="FZF31" s="5">
        <f>'Output| DNSP'!FZE8</f>
        <v>0</v>
      </c>
      <c r="FZG31" s="5">
        <f>'Output| DNSP'!FZF8</f>
        <v>0</v>
      </c>
      <c r="FZH31" s="5">
        <f>'Output| DNSP'!FZG8</f>
        <v>0</v>
      </c>
      <c r="FZI31" s="5">
        <f>'Output| DNSP'!FZH8</f>
        <v>0</v>
      </c>
      <c r="FZJ31" s="5">
        <f>'Output| DNSP'!FZI8</f>
        <v>0</v>
      </c>
      <c r="FZK31" s="5">
        <f>'Output| DNSP'!FZJ8</f>
        <v>0</v>
      </c>
      <c r="FZL31" s="5">
        <f>'Output| DNSP'!FZK8</f>
        <v>0</v>
      </c>
      <c r="FZM31" s="5">
        <f>'Output| DNSP'!FZL8</f>
        <v>0</v>
      </c>
      <c r="FZN31" s="5">
        <f>'Output| DNSP'!FZM8</f>
        <v>0</v>
      </c>
      <c r="FZO31" s="5">
        <f>'Output| DNSP'!FZN8</f>
        <v>0</v>
      </c>
      <c r="FZP31" s="5">
        <f>'Output| DNSP'!FZO8</f>
        <v>0</v>
      </c>
      <c r="FZQ31" s="5">
        <f>'Output| DNSP'!FZP8</f>
        <v>0</v>
      </c>
      <c r="FZR31" s="5">
        <f>'Output| DNSP'!FZQ8</f>
        <v>0</v>
      </c>
      <c r="FZS31" s="5">
        <f>'Output| DNSP'!FZR8</f>
        <v>0</v>
      </c>
      <c r="FZT31" s="5">
        <f>'Output| DNSP'!FZS8</f>
        <v>0</v>
      </c>
      <c r="FZU31" s="5">
        <f>'Output| DNSP'!FZT8</f>
        <v>0</v>
      </c>
      <c r="FZV31" s="5">
        <f>'Output| DNSP'!FZU8</f>
        <v>0</v>
      </c>
      <c r="FZW31" s="5">
        <f>'Output| DNSP'!FZV8</f>
        <v>0</v>
      </c>
      <c r="FZX31" s="5">
        <f>'Output| DNSP'!FZW8</f>
        <v>0</v>
      </c>
      <c r="FZY31" s="5">
        <f>'Output| DNSP'!FZX8</f>
        <v>0</v>
      </c>
      <c r="FZZ31" s="5">
        <f>'Output| DNSP'!FZY8</f>
        <v>0</v>
      </c>
      <c r="GAA31" s="5">
        <f>'Output| DNSP'!FZZ8</f>
        <v>0</v>
      </c>
      <c r="GAB31" s="5">
        <f>'Output| DNSP'!GAA8</f>
        <v>0</v>
      </c>
      <c r="GAC31" s="5">
        <f>'Output| DNSP'!GAB8</f>
        <v>0</v>
      </c>
      <c r="GAD31" s="5">
        <f>'Output| DNSP'!GAC8</f>
        <v>0</v>
      </c>
      <c r="GAE31" s="5">
        <f>'Output| DNSP'!GAD8</f>
        <v>0</v>
      </c>
      <c r="GAF31" s="5">
        <f>'Output| DNSP'!GAE8</f>
        <v>0</v>
      </c>
      <c r="GAG31" s="5">
        <f>'Output| DNSP'!GAF8</f>
        <v>0</v>
      </c>
      <c r="GAH31" s="5">
        <f>'Output| DNSP'!GAG8</f>
        <v>0</v>
      </c>
      <c r="GAI31" s="5">
        <f>'Output| DNSP'!GAH8</f>
        <v>0</v>
      </c>
      <c r="GAJ31" s="5">
        <f>'Output| DNSP'!GAI8</f>
        <v>0</v>
      </c>
      <c r="GAK31" s="5">
        <f>'Output| DNSP'!GAJ8</f>
        <v>0</v>
      </c>
      <c r="GAL31" s="5">
        <f>'Output| DNSP'!GAK8</f>
        <v>0</v>
      </c>
      <c r="GAM31" s="5">
        <f>'Output| DNSP'!GAL8</f>
        <v>0</v>
      </c>
      <c r="GAN31" s="5">
        <f>'Output| DNSP'!GAM8</f>
        <v>0</v>
      </c>
      <c r="GAO31" s="5">
        <f>'Output| DNSP'!GAN8</f>
        <v>0</v>
      </c>
      <c r="GAP31" s="5">
        <f>'Output| DNSP'!GAO8</f>
        <v>0</v>
      </c>
      <c r="GAQ31" s="5">
        <f>'Output| DNSP'!GAP8</f>
        <v>0</v>
      </c>
      <c r="GAR31" s="5">
        <f>'Output| DNSP'!GAQ8</f>
        <v>0</v>
      </c>
      <c r="GAS31" s="5">
        <f>'Output| DNSP'!GAR8</f>
        <v>0</v>
      </c>
      <c r="GAT31" s="5">
        <f>'Output| DNSP'!GAS8</f>
        <v>0</v>
      </c>
      <c r="GAU31" s="5">
        <f>'Output| DNSP'!GAT8</f>
        <v>0</v>
      </c>
      <c r="GAV31" s="5">
        <f>'Output| DNSP'!GAU8</f>
        <v>0</v>
      </c>
      <c r="GAW31" s="5">
        <f>'Output| DNSP'!GAV8</f>
        <v>0</v>
      </c>
      <c r="GAX31" s="5">
        <f>'Output| DNSP'!GAW8</f>
        <v>0</v>
      </c>
      <c r="GAY31" s="5">
        <f>'Output| DNSP'!GAX8</f>
        <v>0</v>
      </c>
      <c r="GAZ31" s="5">
        <f>'Output| DNSP'!GAY8</f>
        <v>0</v>
      </c>
      <c r="GBA31" s="5">
        <f>'Output| DNSP'!GAZ8</f>
        <v>0</v>
      </c>
      <c r="GBB31" s="5">
        <f>'Output| DNSP'!GBA8</f>
        <v>0</v>
      </c>
      <c r="GBC31" s="5">
        <f>'Output| DNSP'!GBB8</f>
        <v>0</v>
      </c>
      <c r="GBD31" s="5">
        <f>'Output| DNSP'!GBC8</f>
        <v>0</v>
      </c>
      <c r="GBE31" s="5">
        <f>'Output| DNSP'!GBD8</f>
        <v>0</v>
      </c>
      <c r="GBF31" s="5">
        <f>'Output| DNSP'!GBE8</f>
        <v>0</v>
      </c>
      <c r="GBG31" s="5">
        <f>'Output| DNSP'!GBF8</f>
        <v>0</v>
      </c>
      <c r="GBH31" s="5">
        <f>'Output| DNSP'!GBG8</f>
        <v>0</v>
      </c>
      <c r="GBI31" s="5">
        <f>'Output| DNSP'!GBH8</f>
        <v>0</v>
      </c>
      <c r="GBJ31" s="5">
        <f>'Output| DNSP'!GBI8</f>
        <v>0</v>
      </c>
      <c r="GBK31" s="5">
        <f>'Output| DNSP'!GBJ8</f>
        <v>0</v>
      </c>
      <c r="GBL31" s="5">
        <f>'Output| DNSP'!GBK8</f>
        <v>0</v>
      </c>
      <c r="GBM31" s="5">
        <f>'Output| DNSP'!GBL8</f>
        <v>0</v>
      </c>
      <c r="GBN31" s="5">
        <f>'Output| DNSP'!GBM8</f>
        <v>0</v>
      </c>
      <c r="GBO31" s="5">
        <f>'Output| DNSP'!GBN8</f>
        <v>0</v>
      </c>
      <c r="GBP31" s="5">
        <f>'Output| DNSP'!GBO8</f>
        <v>0</v>
      </c>
      <c r="GBQ31" s="5">
        <f>'Output| DNSP'!GBP8</f>
        <v>0</v>
      </c>
      <c r="GBR31" s="5">
        <f>'Output| DNSP'!GBQ8</f>
        <v>0</v>
      </c>
      <c r="GBS31" s="5">
        <f>'Output| DNSP'!GBR8</f>
        <v>0</v>
      </c>
      <c r="GBT31" s="5">
        <f>'Output| DNSP'!GBS8</f>
        <v>0</v>
      </c>
      <c r="GBU31" s="5">
        <f>'Output| DNSP'!GBT8</f>
        <v>0</v>
      </c>
      <c r="GBV31" s="5">
        <f>'Output| DNSP'!GBU8</f>
        <v>0</v>
      </c>
      <c r="GBW31" s="5">
        <f>'Output| DNSP'!GBV8</f>
        <v>0</v>
      </c>
      <c r="GBX31" s="5">
        <f>'Output| DNSP'!GBW8</f>
        <v>0</v>
      </c>
      <c r="GBY31" s="5">
        <f>'Output| DNSP'!GBX8</f>
        <v>0</v>
      </c>
      <c r="GBZ31" s="5">
        <f>'Output| DNSP'!GBY8</f>
        <v>0</v>
      </c>
      <c r="GCA31" s="5">
        <f>'Output| DNSP'!GBZ8</f>
        <v>0</v>
      </c>
      <c r="GCB31" s="5">
        <f>'Output| DNSP'!GCA8</f>
        <v>0</v>
      </c>
      <c r="GCC31" s="5">
        <f>'Output| DNSP'!GCB8</f>
        <v>0</v>
      </c>
      <c r="GCD31" s="5">
        <f>'Output| DNSP'!GCC8</f>
        <v>0</v>
      </c>
      <c r="GCE31" s="5">
        <f>'Output| DNSP'!GCD8</f>
        <v>0</v>
      </c>
      <c r="GCF31" s="5">
        <f>'Output| DNSP'!GCE8</f>
        <v>0</v>
      </c>
      <c r="GCG31" s="5">
        <f>'Output| DNSP'!GCF8</f>
        <v>0</v>
      </c>
      <c r="GCH31" s="5">
        <f>'Output| DNSP'!GCG8</f>
        <v>0</v>
      </c>
      <c r="GCI31" s="5">
        <f>'Output| DNSP'!GCH8</f>
        <v>0</v>
      </c>
      <c r="GCJ31" s="5">
        <f>'Output| DNSP'!GCI8</f>
        <v>0</v>
      </c>
      <c r="GCK31" s="5">
        <f>'Output| DNSP'!GCJ8</f>
        <v>0</v>
      </c>
      <c r="GCL31" s="5">
        <f>'Output| DNSP'!GCK8</f>
        <v>0</v>
      </c>
      <c r="GCM31" s="5">
        <f>'Output| DNSP'!GCL8</f>
        <v>0</v>
      </c>
      <c r="GCN31" s="5">
        <f>'Output| DNSP'!GCM8</f>
        <v>0</v>
      </c>
      <c r="GCO31" s="5">
        <f>'Output| DNSP'!GCN8</f>
        <v>0</v>
      </c>
      <c r="GCP31" s="5">
        <f>'Output| DNSP'!GCO8</f>
        <v>0</v>
      </c>
      <c r="GCQ31" s="5">
        <f>'Output| DNSP'!GCP8</f>
        <v>0</v>
      </c>
      <c r="GCR31" s="5">
        <f>'Output| DNSP'!GCQ8</f>
        <v>0</v>
      </c>
      <c r="GCS31" s="5">
        <f>'Output| DNSP'!GCR8</f>
        <v>0</v>
      </c>
      <c r="GCT31" s="5">
        <f>'Output| DNSP'!GCS8</f>
        <v>0</v>
      </c>
      <c r="GCU31" s="5">
        <f>'Output| DNSP'!GCT8</f>
        <v>0</v>
      </c>
      <c r="GCV31" s="5">
        <f>'Output| DNSP'!GCU8</f>
        <v>0</v>
      </c>
      <c r="GCW31" s="5">
        <f>'Output| DNSP'!GCV8</f>
        <v>0</v>
      </c>
      <c r="GCX31" s="5">
        <f>'Output| DNSP'!GCW8</f>
        <v>0</v>
      </c>
      <c r="GCY31" s="5">
        <f>'Output| DNSP'!GCX8</f>
        <v>0</v>
      </c>
      <c r="GCZ31" s="5">
        <f>'Output| DNSP'!GCY8</f>
        <v>0</v>
      </c>
      <c r="GDA31" s="5">
        <f>'Output| DNSP'!GCZ8</f>
        <v>0</v>
      </c>
      <c r="GDB31" s="5">
        <f>'Output| DNSP'!GDA8</f>
        <v>0</v>
      </c>
      <c r="GDC31" s="5">
        <f>'Output| DNSP'!GDB8</f>
        <v>0</v>
      </c>
      <c r="GDD31" s="5">
        <f>'Output| DNSP'!GDC8</f>
        <v>0</v>
      </c>
      <c r="GDE31" s="5">
        <f>'Output| DNSP'!GDD8</f>
        <v>0</v>
      </c>
      <c r="GDF31" s="5">
        <f>'Output| DNSP'!GDE8</f>
        <v>0</v>
      </c>
      <c r="GDG31" s="5">
        <f>'Output| DNSP'!GDF8</f>
        <v>0</v>
      </c>
      <c r="GDH31" s="5">
        <f>'Output| DNSP'!GDG8</f>
        <v>0</v>
      </c>
      <c r="GDI31" s="5">
        <f>'Output| DNSP'!GDH8</f>
        <v>0</v>
      </c>
      <c r="GDJ31" s="5">
        <f>'Output| DNSP'!GDI8</f>
        <v>0</v>
      </c>
      <c r="GDK31" s="5">
        <f>'Output| DNSP'!GDJ8</f>
        <v>0</v>
      </c>
      <c r="GDL31" s="5">
        <f>'Output| DNSP'!GDK8</f>
        <v>0</v>
      </c>
      <c r="GDM31" s="5">
        <f>'Output| DNSP'!GDL8</f>
        <v>0</v>
      </c>
      <c r="GDN31" s="5">
        <f>'Output| DNSP'!GDM8</f>
        <v>0</v>
      </c>
      <c r="GDO31" s="5">
        <f>'Output| DNSP'!GDN8</f>
        <v>0</v>
      </c>
      <c r="GDP31" s="5">
        <f>'Output| DNSP'!GDO8</f>
        <v>0</v>
      </c>
      <c r="GDQ31" s="5">
        <f>'Output| DNSP'!GDP8</f>
        <v>0</v>
      </c>
      <c r="GDR31" s="5">
        <f>'Output| DNSP'!GDQ8</f>
        <v>0</v>
      </c>
      <c r="GDS31" s="5">
        <f>'Output| DNSP'!GDR8</f>
        <v>0</v>
      </c>
      <c r="GDT31" s="5">
        <f>'Output| DNSP'!GDS8</f>
        <v>0</v>
      </c>
      <c r="GDU31" s="5">
        <f>'Output| DNSP'!GDT8</f>
        <v>0</v>
      </c>
      <c r="GDV31" s="5">
        <f>'Output| DNSP'!GDU8</f>
        <v>0</v>
      </c>
      <c r="GDW31" s="5">
        <f>'Output| DNSP'!GDV8</f>
        <v>0</v>
      </c>
      <c r="GDX31" s="5">
        <f>'Output| DNSP'!GDW8</f>
        <v>0</v>
      </c>
      <c r="GDY31" s="5">
        <f>'Output| DNSP'!GDX8</f>
        <v>0</v>
      </c>
      <c r="GDZ31" s="5">
        <f>'Output| DNSP'!GDY8</f>
        <v>0</v>
      </c>
      <c r="GEA31" s="5">
        <f>'Output| DNSP'!GDZ8</f>
        <v>0</v>
      </c>
      <c r="GEB31" s="5">
        <f>'Output| DNSP'!GEA8</f>
        <v>0</v>
      </c>
      <c r="GEC31" s="5">
        <f>'Output| DNSP'!GEB8</f>
        <v>0</v>
      </c>
      <c r="GED31" s="5">
        <f>'Output| DNSP'!GEC8</f>
        <v>0</v>
      </c>
      <c r="GEE31" s="5">
        <f>'Output| DNSP'!GED8</f>
        <v>0</v>
      </c>
      <c r="GEF31" s="5">
        <f>'Output| DNSP'!GEE8</f>
        <v>0</v>
      </c>
      <c r="GEG31" s="5">
        <f>'Output| DNSP'!GEF8</f>
        <v>0</v>
      </c>
      <c r="GEH31" s="5">
        <f>'Output| DNSP'!GEG8</f>
        <v>0</v>
      </c>
      <c r="GEI31" s="5">
        <f>'Output| DNSP'!GEH8</f>
        <v>0</v>
      </c>
      <c r="GEJ31" s="5">
        <f>'Output| DNSP'!GEI8</f>
        <v>0</v>
      </c>
      <c r="GEK31" s="5">
        <f>'Output| DNSP'!GEJ8</f>
        <v>0</v>
      </c>
      <c r="GEL31" s="5">
        <f>'Output| DNSP'!GEK8</f>
        <v>0</v>
      </c>
      <c r="GEM31" s="5">
        <f>'Output| DNSP'!GEL8</f>
        <v>0</v>
      </c>
      <c r="GEN31" s="5">
        <f>'Output| DNSP'!GEM8</f>
        <v>0</v>
      </c>
      <c r="GEO31" s="5">
        <f>'Output| DNSP'!GEN8</f>
        <v>0</v>
      </c>
      <c r="GEP31" s="5">
        <f>'Output| DNSP'!GEO8</f>
        <v>0</v>
      </c>
      <c r="GEQ31" s="5">
        <f>'Output| DNSP'!GEP8</f>
        <v>0</v>
      </c>
      <c r="GER31" s="5">
        <f>'Output| DNSP'!GEQ8</f>
        <v>0</v>
      </c>
      <c r="GES31" s="5">
        <f>'Output| DNSP'!GER8</f>
        <v>0</v>
      </c>
      <c r="GET31" s="5">
        <f>'Output| DNSP'!GES8</f>
        <v>0</v>
      </c>
      <c r="GEU31" s="5">
        <f>'Output| DNSP'!GET8</f>
        <v>0</v>
      </c>
      <c r="GEV31" s="5">
        <f>'Output| DNSP'!GEU8</f>
        <v>0</v>
      </c>
      <c r="GEW31" s="5">
        <f>'Output| DNSP'!GEV8</f>
        <v>0</v>
      </c>
      <c r="GEX31" s="5">
        <f>'Output| DNSP'!GEW8</f>
        <v>0</v>
      </c>
      <c r="GEY31" s="5">
        <f>'Output| DNSP'!GEX8</f>
        <v>0</v>
      </c>
      <c r="GEZ31" s="5">
        <f>'Output| DNSP'!GEY8</f>
        <v>0</v>
      </c>
      <c r="GFA31" s="5">
        <f>'Output| DNSP'!GEZ8</f>
        <v>0</v>
      </c>
      <c r="GFB31" s="5">
        <f>'Output| DNSP'!GFA8</f>
        <v>0</v>
      </c>
      <c r="GFC31" s="5">
        <f>'Output| DNSP'!GFB8</f>
        <v>0</v>
      </c>
      <c r="GFD31" s="5">
        <f>'Output| DNSP'!GFC8</f>
        <v>0</v>
      </c>
      <c r="GFE31" s="5">
        <f>'Output| DNSP'!GFD8</f>
        <v>0</v>
      </c>
      <c r="GFF31" s="5">
        <f>'Output| DNSP'!GFE8</f>
        <v>0</v>
      </c>
      <c r="GFG31" s="5">
        <f>'Output| DNSP'!GFF8</f>
        <v>0</v>
      </c>
      <c r="GFH31" s="5">
        <f>'Output| DNSP'!GFG8</f>
        <v>0</v>
      </c>
      <c r="GFI31" s="5">
        <f>'Output| DNSP'!GFH8</f>
        <v>0</v>
      </c>
      <c r="GFJ31" s="5">
        <f>'Output| DNSP'!GFI8</f>
        <v>0</v>
      </c>
      <c r="GFK31" s="5">
        <f>'Output| DNSP'!GFJ8</f>
        <v>0</v>
      </c>
      <c r="GFL31" s="5">
        <f>'Output| DNSP'!GFK8</f>
        <v>0</v>
      </c>
      <c r="GFM31" s="5">
        <f>'Output| DNSP'!GFL8</f>
        <v>0</v>
      </c>
      <c r="GFN31" s="5">
        <f>'Output| DNSP'!GFM8</f>
        <v>0</v>
      </c>
      <c r="GFO31" s="5">
        <f>'Output| DNSP'!GFN8</f>
        <v>0</v>
      </c>
      <c r="GFP31" s="5">
        <f>'Output| DNSP'!GFO8</f>
        <v>0</v>
      </c>
      <c r="GFQ31" s="5">
        <f>'Output| DNSP'!GFP8</f>
        <v>0</v>
      </c>
      <c r="GFR31" s="5">
        <f>'Output| DNSP'!GFQ8</f>
        <v>0</v>
      </c>
      <c r="GFS31" s="5">
        <f>'Output| DNSP'!GFR8</f>
        <v>0</v>
      </c>
      <c r="GFT31" s="5">
        <f>'Output| DNSP'!GFS8</f>
        <v>0</v>
      </c>
      <c r="GFU31" s="5">
        <f>'Output| DNSP'!GFT8</f>
        <v>0</v>
      </c>
      <c r="GFV31" s="5">
        <f>'Output| DNSP'!GFU8</f>
        <v>0</v>
      </c>
      <c r="GFW31" s="5">
        <f>'Output| DNSP'!GFV8</f>
        <v>0</v>
      </c>
      <c r="GFX31" s="5">
        <f>'Output| DNSP'!GFW8</f>
        <v>0</v>
      </c>
      <c r="GFY31" s="5">
        <f>'Output| DNSP'!GFX8</f>
        <v>0</v>
      </c>
      <c r="GFZ31" s="5">
        <f>'Output| DNSP'!GFY8</f>
        <v>0</v>
      </c>
      <c r="GGA31" s="5">
        <f>'Output| DNSP'!GFZ8</f>
        <v>0</v>
      </c>
      <c r="GGB31" s="5">
        <f>'Output| DNSP'!GGA8</f>
        <v>0</v>
      </c>
      <c r="GGC31" s="5">
        <f>'Output| DNSP'!GGB8</f>
        <v>0</v>
      </c>
      <c r="GGD31" s="5">
        <f>'Output| DNSP'!GGC8</f>
        <v>0</v>
      </c>
      <c r="GGE31" s="5">
        <f>'Output| DNSP'!GGD8</f>
        <v>0</v>
      </c>
      <c r="GGF31" s="5">
        <f>'Output| DNSP'!GGE8</f>
        <v>0</v>
      </c>
      <c r="GGG31" s="5">
        <f>'Output| DNSP'!GGF8</f>
        <v>0</v>
      </c>
      <c r="GGH31" s="5">
        <f>'Output| DNSP'!GGG8</f>
        <v>0</v>
      </c>
      <c r="GGI31" s="5">
        <f>'Output| DNSP'!GGH8</f>
        <v>0</v>
      </c>
      <c r="GGJ31" s="5">
        <f>'Output| DNSP'!GGI8</f>
        <v>0</v>
      </c>
      <c r="GGK31" s="5">
        <f>'Output| DNSP'!GGJ8</f>
        <v>0</v>
      </c>
      <c r="GGL31" s="5">
        <f>'Output| DNSP'!GGK8</f>
        <v>0</v>
      </c>
      <c r="GGM31" s="5">
        <f>'Output| DNSP'!GGL8</f>
        <v>0</v>
      </c>
      <c r="GGN31" s="5">
        <f>'Output| DNSP'!GGM8</f>
        <v>0</v>
      </c>
      <c r="GGO31" s="5">
        <f>'Output| DNSP'!GGN8</f>
        <v>0</v>
      </c>
      <c r="GGP31" s="5">
        <f>'Output| DNSP'!GGO8</f>
        <v>0</v>
      </c>
      <c r="GGQ31" s="5">
        <f>'Output| DNSP'!GGP8</f>
        <v>0</v>
      </c>
      <c r="GGR31" s="5">
        <f>'Output| DNSP'!GGQ8</f>
        <v>0</v>
      </c>
      <c r="GGS31" s="5">
        <f>'Output| DNSP'!GGR8</f>
        <v>0</v>
      </c>
      <c r="GGT31" s="5">
        <f>'Output| DNSP'!GGS8</f>
        <v>0</v>
      </c>
      <c r="GGU31" s="5">
        <f>'Output| DNSP'!GGT8</f>
        <v>0</v>
      </c>
      <c r="GGV31" s="5">
        <f>'Output| DNSP'!GGU8</f>
        <v>0</v>
      </c>
      <c r="GGW31" s="5">
        <f>'Output| DNSP'!GGV8</f>
        <v>0</v>
      </c>
      <c r="GGX31" s="5">
        <f>'Output| DNSP'!GGW8</f>
        <v>0</v>
      </c>
      <c r="GGY31" s="5">
        <f>'Output| DNSP'!GGX8</f>
        <v>0</v>
      </c>
      <c r="GGZ31" s="5">
        <f>'Output| DNSP'!GGY8</f>
        <v>0</v>
      </c>
      <c r="GHA31" s="5">
        <f>'Output| DNSP'!GGZ8</f>
        <v>0</v>
      </c>
      <c r="GHB31" s="5">
        <f>'Output| DNSP'!GHA8</f>
        <v>0</v>
      </c>
      <c r="GHC31" s="5">
        <f>'Output| DNSP'!GHB8</f>
        <v>0</v>
      </c>
      <c r="GHD31" s="5">
        <f>'Output| DNSP'!GHC8</f>
        <v>0</v>
      </c>
      <c r="GHE31" s="5">
        <f>'Output| DNSP'!GHD8</f>
        <v>0</v>
      </c>
      <c r="GHF31" s="5">
        <f>'Output| DNSP'!GHE8</f>
        <v>0</v>
      </c>
      <c r="GHG31" s="5">
        <f>'Output| DNSP'!GHF8</f>
        <v>0</v>
      </c>
      <c r="GHH31" s="5">
        <f>'Output| DNSP'!GHG8</f>
        <v>0</v>
      </c>
      <c r="GHI31" s="5">
        <f>'Output| DNSP'!GHH8</f>
        <v>0</v>
      </c>
      <c r="GHJ31" s="5">
        <f>'Output| DNSP'!GHI8</f>
        <v>0</v>
      </c>
      <c r="GHK31" s="5">
        <f>'Output| DNSP'!GHJ8</f>
        <v>0</v>
      </c>
      <c r="GHL31" s="5">
        <f>'Output| DNSP'!GHK8</f>
        <v>0</v>
      </c>
      <c r="GHM31" s="5">
        <f>'Output| DNSP'!GHL8</f>
        <v>0</v>
      </c>
      <c r="GHN31" s="5">
        <f>'Output| DNSP'!GHM8</f>
        <v>0</v>
      </c>
      <c r="GHO31" s="5">
        <f>'Output| DNSP'!GHN8</f>
        <v>0</v>
      </c>
      <c r="GHP31" s="5">
        <f>'Output| DNSP'!GHO8</f>
        <v>0</v>
      </c>
      <c r="GHQ31" s="5">
        <f>'Output| DNSP'!GHP8</f>
        <v>0</v>
      </c>
      <c r="GHR31" s="5">
        <f>'Output| DNSP'!GHQ8</f>
        <v>0</v>
      </c>
      <c r="GHS31" s="5">
        <f>'Output| DNSP'!GHR8</f>
        <v>0</v>
      </c>
      <c r="GHT31" s="5">
        <f>'Output| DNSP'!GHS8</f>
        <v>0</v>
      </c>
      <c r="GHU31" s="5">
        <f>'Output| DNSP'!GHT8</f>
        <v>0</v>
      </c>
      <c r="GHV31" s="5">
        <f>'Output| DNSP'!GHU8</f>
        <v>0</v>
      </c>
      <c r="GHW31" s="5">
        <f>'Output| DNSP'!GHV8</f>
        <v>0</v>
      </c>
      <c r="GHX31" s="5">
        <f>'Output| DNSP'!GHW8</f>
        <v>0</v>
      </c>
      <c r="GHY31" s="5">
        <f>'Output| DNSP'!GHX8</f>
        <v>0</v>
      </c>
      <c r="GHZ31" s="5">
        <f>'Output| DNSP'!GHY8</f>
        <v>0</v>
      </c>
      <c r="GIA31" s="5">
        <f>'Output| DNSP'!GHZ8</f>
        <v>0</v>
      </c>
      <c r="GIB31" s="5">
        <f>'Output| DNSP'!GIA8</f>
        <v>0</v>
      </c>
      <c r="GIC31" s="5">
        <f>'Output| DNSP'!GIB8</f>
        <v>0</v>
      </c>
      <c r="GID31" s="5">
        <f>'Output| DNSP'!GIC8</f>
        <v>0</v>
      </c>
      <c r="GIE31" s="5">
        <f>'Output| DNSP'!GID8</f>
        <v>0</v>
      </c>
      <c r="GIF31" s="5">
        <f>'Output| DNSP'!GIE8</f>
        <v>0</v>
      </c>
      <c r="GIG31" s="5">
        <f>'Output| DNSP'!GIF8</f>
        <v>0</v>
      </c>
      <c r="GIH31" s="5">
        <f>'Output| DNSP'!GIG8</f>
        <v>0</v>
      </c>
      <c r="GII31" s="5">
        <f>'Output| DNSP'!GIH8</f>
        <v>0</v>
      </c>
      <c r="GIJ31" s="5">
        <f>'Output| DNSP'!GII8</f>
        <v>0</v>
      </c>
      <c r="GIK31" s="5">
        <f>'Output| DNSP'!GIJ8</f>
        <v>0</v>
      </c>
      <c r="GIL31" s="5">
        <f>'Output| DNSP'!GIK8</f>
        <v>0</v>
      </c>
      <c r="GIM31" s="5">
        <f>'Output| DNSP'!GIL8</f>
        <v>0</v>
      </c>
      <c r="GIN31" s="5">
        <f>'Output| DNSP'!GIM8</f>
        <v>0</v>
      </c>
      <c r="GIO31" s="5">
        <f>'Output| DNSP'!GIN8</f>
        <v>0</v>
      </c>
      <c r="GIP31" s="5">
        <f>'Output| DNSP'!GIO8</f>
        <v>0</v>
      </c>
      <c r="GIQ31" s="5">
        <f>'Output| DNSP'!GIP8</f>
        <v>0</v>
      </c>
      <c r="GIR31" s="5">
        <f>'Output| DNSP'!GIQ8</f>
        <v>0</v>
      </c>
      <c r="GIS31" s="5">
        <f>'Output| DNSP'!GIR8</f>
        <v>0</v>
      </c>
      <c r="GIT31" s="5">
        <f>'Output| DNSP'!GIS8</f>
        <v>0</v>
      </c>
      <c r="GIU31" s="5">
        <f>'Output| DNSP'!GIT8</f>
        <v>0</v>
      </c>
      <c r="GIV31" s="5">
        <f>'Output| DNSP'!GIU8</f>
        <v>0</v>
      </c>
      <c r="GIW31" s="5">
        <f>'Output| DNSP'!GIV8</f>
        <v>0</v>
      </c>
      <c r="GIX31" s="5">
        <f>'Output| DNSP'!GIW8</f>
        <v>0</v>
      </c>
      <c r="GIY31" s="5">
        <f>'Output| DNSP'!GIX8</f>
        <v>0</v>
      </c>
      <c r="GIZ31" s="5">
        <f>'Output| DNSP'!GIY8</f>
        <v>0</v>
      </c>
      <c r="GJA31" s="5">
        <f>'Output| DNSP'!GIZ8</f>
        <v>0</v>
      </c>
      <c r="GJB31" s="5">
        <f>'Output| DNSP'!GJA8</f>
        <v>0</v>
      </c>
      <c r="GJC31" s="5">
        <f>'Output| DNSP'!GJB8</f>
        <v>0</v>
      </c>
      <c r="GJD31" s="5">
        <f>'Output| DNSP'!GJC8</f>
        <v>0</v>
      </c>
      <c r="GJE31" s="5">
        <f>'Output| DNSP'!GJD8</f>
        <v>0</v>
      </c>
      <c r="GJF31" s="5">
        <f>'Output| DNSP'!GJE8</f>
        <v>0</v>
      </c>
      <c r="GJG31" s="5">
        <f>'Output| DNSP'!GJF8</f>
        <v>0</v>
      </c>
      <c r="GJH31" s="5">
        <f>'Output| DNSP'!GJG8</f>
        <v>0</v>
      </c>
      <c r="GJI31" s="5">
        <f>'Output| DNSP'!GJH8</f>
        <v>0</v>
      </c>
      <c r="GJJ31" s="5">
        <f>'Output| DNSP'!GJI8</f>
        <v>0</v>
      </c>
      <c r="GJK31" s="5">
        <f>'Output| DNSP'!GJJ8</f>
        <v>0</v>
      </c>
      <c r="GJL31" s="5">
        <f>'Output| DNSP'!GJK8</f>
        <v>0</v>
      </c>
      <c r="GJM31" s="5">
        <f>'Output| DNSP'!GJL8</f>
        <v>0</v>
      </c>
      <c r="GJN31" s="5">
        <f>'Output| DNSP'!GJM8</f>
        <v>0</v>
      </c>
      <c r="GJO31" s="5">
        <f>'Output| DNSP'!GJN8</f>
        <v>0</v>
      </c>
      <c r="GJP31" s="5">
        <f>'Output| DNSP'!GJO8</f>
        <v>0</v>
      </c>
      <c r="GJQ31" s="5">
        <f>'Output| DNSP'!GJP8</f>
        <v>0</v>
      </c>
      <c r="GJR31" s="5">
        <f>'Output| DNSP'!GJQ8</f>
        <v>0</v>
      </c>
      <c r="GJS31" s="5">
        <f>'Output| DNSP'!GJR8</f>
        <v>0</v>
      </c>
      <c r="GJT31" s="5">
        <f>'Output| DNSP'!GJS8</f>
        <v>0</v>
      </c>
      <c r="GJU31" s="5">
        <f>'Output| DNSP'!GJT8</f>
        <v>0</v>
      </c>
      <c r="GJV31" s="5">
        <f>'Output| DNSP'!GJU8</f>
        <v>0</v>
      </c>
      <c r="GJW31" s="5">
        <f>'Output| DNSP'!GJV8</f>
        <v>0</v>
      </c>
      <c r="GJX31" s="5">
        <f>'Output| DNSP'!GJW8</f>
        <v>0</v>
      </c>
      <c r="GJY31" s="5">
        <f>'Output| DNSP'!GJX8</f>
        <v>0</v>
      </c>
      <c r="GJZ31" s="5">
        <f>'Output| DNSP'!GJY8</f>
        <v>0</v>
      </c>
      <c r="GKA31" s="5">
        <f>'Output| DNSP'!GJZ8</f>
        <v>0</v>
      </c>
      <c r="GKB31" s="5">
        <f>'Output| DNSP'!GKA8</f>
        <v>0</v>
      </c>
      <c r="GKC31" s="5">
        <f>'Output| DNSP'!GKB8</f>
        <v>0</v>
      </c>
      <c r="GKD31" s="5">
        <f>'Output| DNSP'!GKC8</f>
        <v>0</v>
      </c>
      <c r="GKE31" s="5">
        <f>'Output| DNSP'!GKD8</f>
        <v>0</v>
      </c>
      <c r="GKF31" s="5">
        <f>'Output| DNSP'!GKE8</f>
        <v>0</v>
      </c>
      <c r="GKG31" s="5">
        <f>'Output| DNSP'!GKF8</f>
        <v>0</v>
      </c>
      <c r="GKH31" s="5">
        <f>'Output| DNSP'!GKG8</f>
        <v>0</v>
      </c>
      <c r="GKI31" s="5">
        <f>'Output| DNSP'!GKH8</f>
        <v>0</v>
      </c>
      <c r="GKJ31" s="5">
        <f>'Output| DNSP'!GKI8</f>
        <v>0</v>
      </c>
      <c r="GKK31" s="5">
        <f>'Output| DNSP'!GKJ8</f>
        <v>0</v>
      </c>
      <c r="GKL31" s="5">
        <f>'Output| DNSP'!GKK8</f>
        <v>0</v>
      </c>
      <c r="GKM31" s="5">
        <f>'Output| DNSP'!GKL8</f>
        <v>0</v>
      </c>
      <c r="GKN31" s="5">
        <f>'Output| DNSP'!GKM8</f>
        <v>0</v>
      </c>
      <c r="GKO31" s="5">
        <f>'Output| DNSP'!GKN8</f>
        <v>0</v>
      </c>
      <c r="GKP31" s="5">
        <f>'Output| DNSP'!GKO8</f>
        <v>0</v>
      </c>
      <c r="GKQ31" s="5">
        <f>'Output| DNSP'!GKP8</f>
        <v>0</v>
      </c>
      <c r="GKR31" s="5">
        <f>'Output| DNSP'!GKQ8</f>
        <v>0</v>
      </c>
      <c r="GKS31" s="5">
        <f>'Output| DNSP'!GKR8</f>
        <v>0</v>
      </c>
      <c r="GKT31" s="5">
        <f>'Output| DNSP'!GKS8</f>
        <v>0</v>
      </c>
      <c r="GKU31" s="5">
        <f>'Output| DNSP'!GKT8</f>
        <v>0</v>
      </c>
      <c r="GKV31" s="5">
        <f>'Output| DNSP'!GKU8</f>
        <v>0</v>
      </c>
      <c r="GKW31" s="5">
        <f>'Output| DNSP'!GKV8</f>
        <v>0</v>
      </c>
      <c r="GKX31" s="5">
        <f>'Output| DNSP'!GKW8</f>
        <v>0</v>
      </c>
      <c r="GKY31" s="5">
        <f>'Output| DNSP'!GKX8</f>
        <v>0</v>
      </c>
      <c r="GKZ31" s="5">
        <f>'Output| DNSP'!GKY8</f>
        <v>0</v>
      </c>
      <c r="GLA31" s="5">
        <f>'Output| DNSP'!GKZ8</f>
        <v>0</v>
      </c>
      <c r="GLB31" s="5">
        <f>'Output| DNSP'!GLA8</f>
        <v>0</v>
      </c>
      <c r="GLC31" s="5">
        <f>'Output| DNSP'!GLB8</f>
        <v>0</v>
      </c>
      <c r="GLD31" s="5">
        <f>'Output| DNSP'!GLC8</f>
        <v>0</v>
      </c>
      <c r="GLE31" s="5">
        <f>'Output| DNSP'!GLD8</f>
        <v>0</v>
      </c>
      <c r="GLF31" s="5">
        <f>'Output| DNSP'!GLE8</f>
        <v>0</v>
      </c>
      <c r="GLG31" s="5">
        <f>'Output| DNSP'!GLF8</f>
        <v>0</v>
      </c>
      <c r="GLH31" s="5">
        <f>'Output| DNSP'!GLG8</f>
        <v>0</v>
      </c>
      <c r="GLI31" s="5">
        <f>'Output| DNSP'!GLH8</f>
        <v>0</v>
      </c>
      <c r="GLJ31" s="5">
        <f>'Output| DNSP'!GLI8</f>
        <v>0</v>
      </c>
      <c r="GLK31" s="5">
        <f>'Output| DNSP'!GLJ8</f>
        <v>0</v>
      </c>
      <c r="GLL31" s="5">
        <f>'Output| DNSP'!GLK8</f>
        <v>0</v>
      </c>
      <c r="GLM31" s="5">
        <f>'Output| DNSP'!GLL8</f>
        <v>0</v>
      </c>
      <c r="GLN31" s="5">
        <f>'Output| DNSP'!GLM8</f>
        <v>0</v>
      </c>
      <c r="GLO31" s="5">
        <f>'Output| DNSP'!GLN8</f>
        <v>0</v>
      </c>
      <c r="GLP31" s="5">
        <f>'Output| DNSP'!GLO8</f>
        <v>0</v>
      </c>
      <c r="GLQ31" s="5">
        <f>'Output| DNSP'!GLP8</f>
        <v>0</v>
      </c>
      <c r="GLR31" s="5">
        <f>'Output| DNSP'!GLQ8</f>
        <v>0</v>
      </c>
      <c r="GLS31" s="5">
        <f>'Output| DNSP'!GLR8</f>
        <v>0</v>
      </c>
      <c r="GLT31" s="5">
        <f>'Output| DNSP'!GLS8</f>
        <v>0</v>
      </c>
      <c r="GLU31" s="5">
        <f>'Output| DNSP'!GLT8</f>
        <v>0</v>
      </c>
      <c r="GLV31" s="5">
        <f>'Output| DNSP'!GLU8</f>
        <v>0</v>
      </c>
      <c r="GLW31" s="5">
        <f>'Output| DNSP'!GLV8</f>
        <v>0</v>
      </c>
      <c r="GLX31" s="5">
        <f>'Output| DNSP'!GLW8</f>
        <v>0</v>
      </c>
      <c r="GLY31" s="5">
        <f>'Output| DNSP'!GLX8</f>
        <v>0</v>
      </c>
      <c r="GLZ31" s="5">
        <f>'Output| DNSP'!GLY8</f>
        <v>0</v>
      </c>
      <c r="GMA31" s="5">
        <f>'Output| DNSP'!GLZ8</f>
        <v>0</v>
      </c>
      <c r="GMB31" s="5">
        <f>'Output| DNSP'!GMA8</f>
        <v>0</v>
      </c>
      <c r="GMC31" s="5">
        <f>'Output| DNSP'!GMB8</f>
        <v>0</v>
      </c>
      <c r="GMD31" s="5">
        <f>'Output| DNSP'!GMC8</f>
        <v>0</v>
      </c>
      <c r="GME31" s="5">
        <f>'Output| DNSP'!GMD8</f>
        <v>0</v>
      </c>
      <c r="GMF31" s="5">
        <f>'Output| DNSP'!GME8</f>
        <v>0</v>
      </c>
      <c r="GMG31" s="5">
        <f>'Output| DNSP'!GMF8</f>
        <v>0</v>
      </c>
      <c r="GMH31" s="5">
        <f>'Output| DNSP'!GMG8</f>
        <v>0</v>
      </c>
      <c r="GMI31" s="5">
        <f>'Output| DNSP'!GMH8</f>
        <v>0</v>
      </c>
      <c r="GMJ31" s="5">
        <f>'Output| DNSP'!GMI8</f>
        <v>0</v>
      </c>
      <c r="GMK31" s="5">
        <f>'Output| DNSP'!GMJ8</f>
        <v>0</v>
      </c>
      <c r="GML31" s="5">
        <f>'Output| DNSP'!GMK8</f>
        <v>0</v>
      </c>
      <c r="GMM31" s="5">
        <f>'Output| DNSP'!GML8</f>
        <v>0</v>
      </c>
      <c r="GMN31" s="5">
        <f>'Output| DNSP'!GMM8</f>
        <v>0</v>
      </c>
      <c r="GMO31" s="5">
        <f>'Output| DNSP'!GMN8</f>
        <v>0</v>
      </c>
      <c r="GMP31" s="5">
        <f>'Output| DNSP'!GMO8</f>
        <v>0</v>
      </c>
      <c r="GMQ31" s="5">
        <f>'Output| DNSP'!GMP8</f>
        <v>0</v>
      </c>
      <c r="GMR31" s="5">
        <f>'Output| DNSP'!GMQ8</f>
        <v>0</v>
      </c>
      <c r="GMS31" s="5">
        <f>'Output| DNSP'!GMR8</f>
        <v>0</v>
      </c>
      <c r="GMT31" s="5">
        <f>'Output| DNSP'!GMS8</f>
        <v>0</v>
      </c>
      <c r="GMU31" s="5">
        <f>'Output| DNSP'!GMT8</f>
        <v>0</v>
      </c>
      <c r="GMV31" s="5">
        <f>'Output| DNSP'!GMU8</f>
        <v>0</v>
      </c>
      <c r="GMW31" s="5">
        <f>'Output| DNSP'!GMV8</f>
        <v>0</v>
      </c>
      <c r="GMX31" s="5">
        <f>'Output| DNSP'!GMW8</f>
        <v>0</v>
      </c>
      <c r="GMY31" s="5">
        <f>'Output| DNSP'!GMX8</f>
        <v>0</v>
      </c>
      <c r="GMZ31" s="5">
        <f>'Output| DNSP'!GMY8</f>
        <v>0</v>
      </c>
      <c r="GNA31" s="5">
        <f>'Output| DNSP'!GMZ8</f>
        <v>0</v>
      </c>
      <c r="GNB31" s="5">
        <f>'Output| DNSP'!GNA8</f>
        <v>0</v>
      </c>
      <c r="GNC31" s="5">
        <f>'Output| DNSP'!GNB8</f>
        <v>0</v>
      </c>
      <c r="GND31" s="5">
        <f>'Output| DNSP'!GNC8</f>
        <v>0</v>
      </c>
      <c r="GNE31" s="5">
        <f>'Output| DNSP'!GND8</f>
        <v>0</v>
      </c>
      <c r="GNF31" s="5">
        <f>'Output| DNSP'!GNE8</f>
        <v>0</v>
      </c>
      <c r="GNG31" s="5">
        <f>'Output| DNSP'!GNF8</f>
        <v>0</v>
      </c>
      <c r="GNH31" s="5">
        <f>'Output| DNSP'!GNG8</f>
        <v>0</v>
      </c>
      <c r="GNI31" s="5">
        <f>'Output| DNSP'!GNH8</f>
        <v>0</v>
      </c>
      <c r="GNJ31" s="5">
        <f>'Output| DNSP'!GNI8</f>
        <v>0</v>
      </c>
      <c r="GNK31" s="5">
        <f>'Output| DNSP'!GNJ8</f>
        <v>0</v>
      </c>
      <c r="GNL31" s="5">
        <f>'Output| DNSP'!GNK8</f>
        <v>0</v>
      </c>
      <c r="GNM31" s="5">
        <f>'Output| DNSP'!GNL8</f>
        <v>0</v>
      </c>
      <c r="GNN31" s="5">
        <f>'Output| DNSP'!GNM8</f>
        <v>0</v>
      </c>
      <c r="GNO31" s="5">
        <f>'Output| DNSP'!GNN8</f>
        <v>0</v>
      </c>
      <c r="GNP31" s="5">
        <f>'Output| DNSP'!GNO8</f>
        <v>0</v>
      </c>
      <c r="GNQ31" s="5">
        <f>'Output| DNSP'!GNP8</f>
        <v>0</v>
      </c>
      <c r="GNR31" s="5">
        <f>'Output| DNSP'!GNQ8</f>
        <v>0</v>
      </c>
      <c r="GNS31" s="5">
        <f>'Output| DNSP'!GNR8</f>
        <v>0</v>
      </c>
      <c r="GNT31" s="5">
        <f>'Output| DNSP'!GNS8</f>
        <v>0</v>
      </c>
      <c r="GNU31" s="5">
        <f>'Output| DNSP'!GNT8</f>
        <v>0</v>
      </c>
      <c r="GNV31" s="5">
        <f>'Output| DNSP'!GNU8</f>
        <v>0</v>
      </c>
      <c r="GNW31" s="5">
        <f>'Output| DNSP'!GNV8</f>
        <v>0</v>
      </c>
      <c r="GNX31" s="5">
        <f>'Output| DNSP'!GNW8</f>
        <v>0</v>
      </c>
      <c r="GNY31" s="5">
        <f>'Output| DNSP'!GNX8</f>
        <v>0</v>
      </c>
      <c r="GNZ31" s="5">
        <f>'Output| DNSP'!GNY8</f>
        <v>0</v>
      </c>
      <c r="GOA31" s="5">
        <f>'Output| DNSP'!GNZ8</f>
        <v>0</v>
      </c>
      <c r="GOB31" s="5">
        <f>'Output| DNSP'!GOA8</f>
        <v>0</v>
      </c>
      <c r="GOC31" s="5">
        <f>'Output| DNSP'!GOB8</f>
        <v>0</v>
      </c>
      <c r="GOD31" s="5">
        <f>'Output| DNSP'!GOC8</f>
        <v>0</v>
      </c>
      <c r="GOE31" s="5">
        <f>'Output| DNSP'!GOD8</f>
        <v>0</v>
      </c>
      <c r="GOF31" s="5">
        <f>'Output| DNSP'!GOE8</f>
        <v>0</v>
      </c>
      <c r="GOG31" s="5">
        <f>'Output| DNSP'!GOF8</f>
        <v>0</v>
      </c>
      <c r="GOH31" s="5">
        <f>'Output| DNSP'!GOG8</f>
        <v>0</v>
      </c>
      <c r="GOI31" s="5">
        <f>'Output| DNSP'!GOH8</f>
        <v>0</v>
      </c>
      <c r="GOJ31" s="5">
        <f>'Output| DNSP'!GOI8</f>
        <v>0</v>
      </c>
      <c r="GOK31" s="5">
        <f>'Output| DNSP'!GOJ8</f>
        <v>0</v>
      </c>
      <c r="GOL31" s="5">
        <f>'Output| DNSP'!GOK8</f>
        <v>0</v>
      </c>
      <c r="GOM31" s="5">
        <f>'Output| DNSP'!GOL8</f>
        <v>0</v>
      </c>
      <c r="GON31" s="5">
        <f>'Output| DNSP'!GOM8</f>
        <v>0</v>
      </c>
      <c r="GOO31" s="5">
        <f>'Output| DNSP'!GON8</f>
        <v>0</v>
      </c>
      <c r="GOP31" s="5">
        <f>'Output| DNSP'!GOO8</f>
        <v>0</v>
      </c>
      <c r="GOQ31" s="5">
        <f>'Output| DNSP'!GOP8</f>
        <v>0</v>
      </c>
      <c r="GOR31" s="5">
        <f>'Output| DNSP'!GOQ8</f>
        <v>0</v>
      </c>
      <c r="GOS31" s="5">
        <f>'Output| DNSP'!GOR8</f>
        <v>0</v>
      </c>
      <c r="GOT31" s="5">
        <f>'Output| DNSP'!GOS8</f>
        <v>0</v>
      </c>
      <c r="GOU31" s="5">
        <f>'Output| DNSP'!GOT8</f>
        <v>0</v>
      </c>
      <c r="GOV31" s="5">
        <f>'Output| DNSP'!GOU8</f>
        <v>0</v>
      </c>
      <c r="GOW31" s="5">
        <f>'Output| DNSP'!GOV8</f>
        <v>0</v>
      </c>
      <c r="GOX31" s="5">
        <f>'Output| DNSP'!GOW8</f>
        <v>0</v>
      </c>
      <c r="GOY31" s="5">
        <f>'Output| DNSP'!GOX8</f>
        <v>0</v>
      </c>
      <c r="GOZ31" s="5">
        <f>'Output| DNSP'!GOY8</f>
        <v>0</v>
      </c>
      <c r="GPA31" s="5">
        <f>'Output| DNSP'!GOZ8</f>
        <v>0</v>
      </c>
      <c r="GPB31" s="5">
        <f>'Output| DNSP'!GPA8</f>
        <v>0</v>
      </c>
      <c r="GPC31" s="5">
        <f>'Output| DNSP'!GPB8</f>
        <v>0</v>
      </c>
      <c r="GPD31" s="5">
        <f>'Output| DNSP'!GPC8</f>
        <v>0</v>
      </c>
      <c r="GPE31" s="5">
        <f>'Output| DNSP'!GPD8</f>
        <v>0</v>
      </c>
      <c r="GPF31" s="5">
        <f>'Output| DNSP'!GPE8</f>
        <v>0</v>
      </c>
      <c r="GPG31" s="5">
        <f>'Output| DNSP'!GPF8</f>
        <v>0</v>
      </c>
      <c r="GPH31" s="5">
        <f>'Output| DNSP'!GPG8</f>
        <v>0</v>
      </c>
      <c r="GPI31" s="5">
        <f>'Output| DNSP'!GPH8</f>
        <v>0</v>
      </c>
      <c r="GPJ31" s="5">
        <f>'Output| DNSP'!GPI8</f>
        <v>0</v>
      </c>
      <c r="GPK31" s="5">
        <f>'Output| DNSP'!GPJ8</f>
        <v>0</v>
      </c>
      <c r="GPL31" s="5">
        <f>'Output| DNSP'!GPK8</f>
        <v>0</v>
      </c>
      <c r="GPM31" s="5">
        <f>'Output| DNSP'!GPL8</f>
        <v>0</v>
      </c>
      <c r="GPN31" s="5">
        <f>'Output| DNSP'!GPM8</f>
        <v>0</v>
      </c>
      <c r="GPO31" s="5">
        <f>'Output| DNSP'!GPN8</f>
        <v>0</v>
      </c>
      <c r="GPP31" s="5">
        <f>'Output| DNSP'!GPO8</f>
        <v>0</v>
      </c>
      <c r="GPQ31" s="5">
        <f>'Output| DNSP'!GPP8</f>
        <v>0</v>
      </c>
      <c r="GPR31" s="5">
        <f>'Output| DNSP'!GPQ8</f>
        <v>0</v>
      </c>
      <c r="GPS31" s="5">
        <f>'Output| DNSP'!GPR8</f>
        <v>0</v>
      </c>
      <c r="GPT31" s="5">
        <f>'Output| DNSP'!GPS8</f>
        <v>0</v>
      </c>
      <c r="GPU31" s="5">
        <f>'Output| DNSP'!GPT8</f>
        <v>0</v>
      </c>
      <c r="GPV31" s="5">
        <f>'Output| DNSP'!GPU8</f>
        <v>0</v>
      </c>
      <c r="GPW31" s="5">
        <f>'Output| DNSP'!GPV8</f>
        <v>0</v>
      </c>
      <c r="GPX31" s="5">
        <f>'Output| DNSP'!GPW8</f>
        <v>0</v>
      </c>
      <c r="GPY31" s="5">
        <f>'Output| DNSP'!GPX8</f>
        <v>0</v>
      </c>
      <c r="GPZ31" s="5">
        <f>'Output| DNSP'!GPY8</f>
        <v>0</v>
      </c>
      <c r="GQA31" s="5">
        <f>'Output| DNSP'!GPZ8</f>
        <v>0</v>
      </c>
      <c r="GQB31" s="5">
        <f>'Output| DNSP'!GQA8</f>
        <v>0</v>
      </c>
      <c r="GQC31" s="5">
        <f>'Output| DNSP'!GQB8</f>
        <v>0</v>
      </c>
      <c r="GQD31" s="5">
        <f>'Output| DNSP'!GQC8</f>
        <v>0</v>
      </c>
      <c r="GQE31" s="5">
        <f>'Output| DNSP'!GQD8</f>
        <v>0</v>
      </c>
      <c r="GQF31" s="5">
        <f>'Output| DNSP'!GQE8</f>
        <v>0</v>
      </c>
      <c r="GQG31" s="5">
        <f>'Output| DNSP'!GQF8</f>
        <v>0</v>
      </c>
      <c r="GQH31" s="5">
        <f>'Output| DNSP'!GQG8</f>
        <v>0</v>
      </c>
      <c r="GQI31" s="5">
        <f>'Output| DNSP'!GQH8</f>
        <v>0</v>
      </c>
      <c r="GQJ31" s="5">
        <f>'Output| DNSP'!GQI8</f>
        <v>0</v>
      </c>
      <c r="GQK31" s="5">
        <f>'Output| DNSP'!GQJ8</f>
        <v>0</v>
      </c>
      <c r="GQL31" s="5">
        <f>'Output| DNSP'!GQK8</f>
        <v>0</v>
      </c>
      <c r="GQM31" s="5">
        <f>'Output| DNSP'!GQL8</f>
        <v>0</v>
      </c>
      <c r="GQN31" s="5">
        <f>'Output| DNSP'!GQM8</f>
        <v>0</v>
      </c>
      <c r="GQO31" s="5">
        <f>'Output| DNSP'!GQN8</f>
        <v>0</v>
      </c>
      <c r="GQP31" s="5">
        <f>'Output| DNSP'!GQO8</f>
        <v>0</v>
      </c>
      <c r="GQQ31" s="5">
        <f>'Output| DNSP'!GQP8</f>
        <v>0</v>
      </c>
      <c r="GQR31" s="5">
        <f>'Output| DNSP'!GQQ8</f>
        <v>0</v>
      </c>
      <c r="GQS31" s="5">
        <f>'Output| DNSP'!GQR8</f>
        <v>0</v>
      </c>
      <c r="GQT31" s="5">
        <f>'Output| DNSP'!GQS8</f>
        <v>0</v>
      </c>
      <c r="GQU31" s="5">
        <f>'Output| DNSP'!GQT8</f>
        <v>0</v>
      </c>
      <c r="GQV31" s="5">
        <f>'Output| DNSP'!GQU8</f>
        <v>0</v>
      </c>
      <c r="GQW31" s="5">
        <f>'Output| DNSP'!GQV8</f>
        <v>0</v>
      </c>
      <c r="GQX31" s="5">
        <f>'Output| DNSP'!GQW8</f>
        <v>0</v>
      </c>
      <c r="GQY31" s="5">
        <f>'Output| DNSP'!GQX8</f>
        <v>0</v>
      </c>
      <c r="GQZ31" s="5">
        <f>'Output| DNSP'!GQY8</f>
        <v>0</v>
      </c>
      <c r="GRA31" s="5">
        <f>'Output| DNSP'!GQZ8</f>
        <v>0</v>
      </c>
      <c r="GRB31" s="5">
        <f>'Output| DNSP'!GRA8</f>
        <v>0</v>
      </c>
      <c r="GRC31" s="5">
        <f>'Output| DNSP'!GRB8</f>
        <v>0</v>
      </c>
      <c r="GRD31" s="5">
        <f>'Output| DNSP'!GRC8</f>
        <v>0</v>
      </c>
      <c r="GRE31" s="5">
        <f>'Output| DNSP'!GRD8</f>
        <v>0</v>
      </c>
      <c r="GRF31" s="5">
        <f>'Output| DNSP'!GRE8</f>
        <v>0</v>
      </c>
      <c r="GRG31" s="5">
        <f>'Output| DNSP'!GRF8</f>
        <v>0</v>
      </c>
      <c r="GRH31" s="5">
        <f>'Output| DNSP'!GRG8</f>
        <v>0</v>
      </c>
      <c r="GRI31" s="5">
        <f>'Output| DNSP'!GRH8</f>
        <v>0</v>
      </c>
      <c r="GRJ31" s="5">
        <f>'Output| DNSP'!GRI8</f>
        <v>0</v>
      </c>
      <c r="GRK31" s="5">
        <f>'Output| DNSP'!GRJ8</f>
        <v>0</v>
      </c>
      <c r="GRL31" s="5">
        <f>'Output| DNSP'!GRK8</f>
        <v>0</v>
      </c>
      <c r="GRM31" s="5">
        <f>'Output| DNSP'!GRL8</f>
        <v>0</v>
      </c>
      <c r="GRN31" s="5">
        <f>'Output| DNSP'!GRM8</f>
        <v>0</v>
      </c>
      <c r="GRO31" s="5">
        <f>'Output| DNSP'!GRN8</f>
        <v>0</v>
      </c>
      <c r="GRP31" s="5">
        <f>'Output| DNSP'!GRO8</f>
        <v>0</v>
      </c>
      <c r="GRQ31" s="5">
        <f>'Output| DNSP'!GRP8</f>
        <v>0</v>
      </c>
      <c r="GRR31" s="5">
        <f>'Output| DNSP'!GRQ8</f>
        <v>0</v>
      </c>
      <c r="GRS31" s="5">
        <f>'Output| DNSP'!GRR8</f>
        <v>0</v>
      </c>
      <c r="GRT31" s="5">
        <f>'Output| DNSP'!GRS8</f>
        <v>0</v>
      </c>
      <c r="GRU31" s="5">
        <f>'Output| DNSP'!GRT8</f>
        <v>0</v>
      </c>
      <c r="GRV31" s="5">
        <f>'Output| DNSP'!GRU8</f>
        <v>0</v>
      </c>
      <c r="GRW31" s="5">
        <f>'Output| DNSP'!GRV8</f>
        <v>0</v>
      </c>
      <c r="GRX31" s="5">
        <f>'Output| DNSP'!GRW8</f>
        <v>0</v>
      </c>
      <c r="GRY31" s="5">
        <f>'Output| DNSP'!GRX8</f>
        <v>0</v>
      </c>
      <c r="GRZ31" s="5">
        <f>'Output| DNSP'!GRY8</f>
        <v>0</v>
      </c>
      <c r="GSA31" s="5">
        <f>'Output| DNSP'!GRZ8</f>
        <v>0</v>
      </c>
      <c r="GSB31" s="5">
        <f>'Output| DNSP'!GSA8</f>
        <v>0</v>
      </c>
      <c r="GSC31" s="5">
        <f>'Output| DNSP'!GSB8</f>
        <v>0</v>
      </c>
      <c r="GSD31" s="5">
        <f>'Output| DNSP'!GSC8</f>
        <v>0</v>
      </c>
      <c r="GSE31" s="5">
        <f>'Output| DNSP'!GSD8</f>
        <v>0</v>
      </c>
      <c r="GSF31" s="5">
        <f>'Output| DNSP'!GSE8</f>
        <v>0</v>
      </c>
      <c r="GSG31" s="5">
        <f>'Output| DNSP'!GSF8</f>
        <v>0</v>
      </c>
      <c r="GSH31" s="5">
        <f>'Output| DNSP'!GSG8</f>
        <v>0</v>
      </c>
      <c r="GSI31" s="5">
        <f>'Output| DNSP'!GSH8</f>
        <v>0</v>
      </c>
      <c r="GSJ31" s="5">
        <f>'Output| DNSP'!GSI8</f>
        <v>0</v>
      </c>
      <c r="GSK31" s="5">
        <f>'Output| DNSP'!GSJ8</f>
        <v>0</v>
      </c>
      <c r="GSL31" s="5">
        <f>'Output| DNSP'!GSK8</f>
        <v>0</v>
      </c>
      <c r="GSM31" s="5">
        <f>'Output| DNSP'!GSL8</f>
        <v>0</v>
      </c>
      <c r="GSN31" s="5">
        <f>'Output| DNSP'!GSM8</f>
        <v>0</v>
      </c>
      <c r="GSO31" s="5">
        <f>'Output| DNSP'!GSN8</f>
        <v>0</v>
      </c>
      <c r="GSP31" s="5">
        <f>'Output| DNSP'!GSO8</f>
        <v>0</v>
      </c>
      <c r="GSQ31" s="5">
        <f>'Output| DNSP'!GSP8</f>
        <v>0</v>
      </c>
      <c r="GSR31" s="5">
        <f>'Output| DNSP'!GSQ8</f>
        <v>0</v>
      </c>
      <c r="GSS31" s="5">
        <f>'Output| DNSP'!GSR8</f>
        <v>0</v>
      </c>
      <c r="GST31" s="5">
        <f>'Output| DNSP'!GSS8</f>
        <v>0</v>
      </c>
      <c r="GSU31" s="5">
        <f>'Output| DNSP'!GST8</f>
        <v>0</v>
      </c>
      <c r="GSV31" s="5">
        <f>'Output| DNSP'!GSU8</f>
        <v>0</v>
      </c>
      <c r="GSW31" s="5">
        <f>'Output| DNSP'!GSV8</f>
        <v>0</v>
      </c>
      <c r="GSX31" s="5">
        <f>'Output| DNSP'!GSW8</f>
        <v>0</v>
      </c>
      <c r="GSY31" s="5">
        <f>'Output| DNSP'!GSX8</f>
        <v>0</v>
      </c>
      <c r="GSZ31" s="5">
        <f>'Output| DNSP'!GSY8</f>
        <v>0</v>
      </c>
      <c r="GTA31" s="5">
        <f>'Output| DNSP'!GSZ8</f>
        <v>0</v>
      </c>
      <c r="GTB31" s="5">
        <f>'Output| DNSP'!GTA8</f>
        <v>0</v>
      </c>
      <c r="GTC31" s="5">
        <f>'Output| DNSP'!GTB8</f>
        <v>0</v>
      </c>
      <c r="GTD31" s="5">
        <f>'Output| DNSP'!GTC8</f>
        <v>0</v>
      </c>
      <c r="GTE31" s="5">
        <f>'Output| DNSP'!GTD8</f>
        <v>0</v>
      </c>
      <c r="GTF31" s="5">
        <f>'Output| DNSP'!GTE8</f>
        <v>0</v>
      </c>
      <c r="GTG31" s="5">
        <f>'Output| DNSP'!GTF8</f>
        <v>0</v>
      </c>
      <c r="GTH31" s="5">
        <f>'Output| DNSP'!GTG8</f>
        <v>0</v>
      </c>
      <c r="GTI31" s="5">
        <f>'Output| DNSP'!GTH8</f>
        <v>0</v>
      </c>
      <c r="GTJ31" s="5">
        <f>'Output| DNSP'!GTI8</f>
        <v>0</v>
      </c>
      <c r="GTK31" s="5">
        <f>'Output| DNSP'!GTJ8</f>
        <v>0</v>
      </c>
      <c r="GTL31" s="5">
        <f>'Output| DNSP'!GTK8</f>
        <v>0</v>
      </c>
      <c r="GTM31" s="5">
        <f>'Output| DNSP'!GTL8</f>
        <v>0</v>
      </c>
      <c r="GTN31" s="5">
        <f>'Output| DNSP'!GTM8</f>
        <v>0</v>
      </c>
      <c r="GTO31" s="5">
        <f>'Output| DNSP'!GTN8</f>
        <v>0</v>
      </c>
      <c r="GTP31" s="5">
        <f>'Output| DNSP'!GTO8</f>
        <v>0</v>
      </c>
      <c r="GTQ31" s="5">
        <f>'Output| DNSP'!GTP8</f>
        <v>0</v>
      </c>
      <c r="GTR31" s="5">
        <f>'Output| DNSP'!GTQ8</f>
        <v>0</v>
      </c>
      <c r="GTS31" s="5">
        <f>'Output| DNSP'!GTR8</f>
        <v>0</v>
      </c>
      <c r="GTT31" s="5">
        <f>'Output| DNSP'!GTS8</f>
        <v>0</v>
      </c>
      <c r="GTU31" s="5">
        <f>'Output| DNSP'!GTT8</f>
        <v>0</v>
      </c>
      <c r="GTV31" s="5">
        <f>'Output| DNSP'!GTU8</f>
        <v>0</v>
      </c>
      <c r="GTW31" s="5">
        <f>'Output| DNSP'!GTV8</f>
        <v>0</v>
      </c>
      <c r="GTX31" s="5">
        <f>'Output| DNSP'!GTW8</f>
        <v>0</v>
      </c>
      <c r="GTY31" s="5">
        <f>'Output| DNSP'!GTX8</f>
        <v>0</v>
      </c>
      <c r="GTZ31" s="5">
        <f>'Output| DNSP'!GTY8</f>
        <v>0</v>
      </c>
      <c r="GUA31" s="5">
        <f>'Output| DNSP'!GTZ8</f>
        <v>0</v>
      </c>
      <c r="GUB31" s="5">
        <f>'Output| DNSP'!GUA8</f>
        <v>0</v>
      </c>
      <c r="GUC31" s="5">
        <f>'Output| DNSP'!GUB8</f>
        <v>0</v>
      </c>
      <c r="GUD31" s="5">
        <f>'Output| DNSP'!GUC8</f>
        <v>0</v>
      </c>
      <c r="GUE31" s="5">
        <f>'Output| DNSP'!GUD8</f>
        <v>0</v>
      </c>
      <c r="GUF31" s="5">
        <f>'Output| DNSP'!GUE8</f>
        <v>0</v>
      </c>
      <c r="GUG31" s="5">
        <f>'Output| DNSP'!GUF8</f>
        <v>0</v>
      </c>
      <c r="GUH31" s="5">
        <f>'Output| DNSP'!GUG8</f>
        <v>0</v>
      </c>
      <c r="GUI31" s="5">
        <f>'Output| DNSP'!GUH8</f>
        <v>0</v>
      </c>
      <c r="GUJ31" s="5">
        <f>'Output| DNSP'!GUI8</f>
        <v>0</v>
      </c>
      <c r="GUK31" s="5">
        <f>'Output| DNSP'!GUJ8</f>
        <v>0</v>
      </c>
      <c r="GUL31" s="5">
        <f>'Output| DNSP'!GUK8</f>
        <v>0</v>
      </c>
      <c r="GUM31" s="5">
        <f>'Output| DNSP'!GUL8</f>
        <v>0</v>
      </c>
      <c r="GUN31" s="5">
        <f>'Output| DNSP'!GUM8</f>
        <v>0</v>
      </c>
      <c r="GUO31" s="5">
        <f>'Output| DNSP'!GUN8</f>
        <v>0</v>
      </c>
      <c r="GUP31" s="5">
        <f>'Output| DNSP'!GUO8</f>
        <v>0</v>
      </c>
      <c r="GUQ31" s="5">
        <f>'Output| DNSP'!GUP8</f>
        <v>0</v>
      </c>
      <c r="GUR31" s="5">
        <f>'Output| DNSP'!GUQ8</f>
        <v>0</v>
      </c>
      <c r="GUS31" s="5">
        <f>'Output| DNSP'!GUR8</f>
        <v>0</v>
      </c>
      <c r="GUT31" s="5">
        <f>'Output| DNSP'!GUS8</f>
        <v>0</v>
      </c>
      <c r="GUU31" s="5">
        <f>'Output| DNSP'!GUT8</f>
        <v>0</v>
      </c>
      <c r="GUV31" s="5">
        <f>'Output| DNSP'!GUU8</f>
        <v>0</v>
      </c>
      <c r="GUW31" s="5">
        <f>'Output| DNSP'!GUV8</f>
        <v>0</v>
      </c>
      <c r="GUX31" s="5">
        <f>'Output| DNSP'!GUW8</f>
        <v>0</v>
      </c>
      <c r="GUY31" s="5">
        <f>'Output| DNSP'!GUX8</f>
        <v>0</v>
      </c>
      <c r="GUZ31" s="5">
        <f>'Output| DNSP'!GUY8</f>
        <v>0</v>
      </c>
      <c r="GVA31" s="5">
        <f>'Output| DNSP'!GUZ8</f>
        <v>0</v>
      </c>
      <c r="GVB31" s="5">
        <f>'Output| DNSP'!GVA8</f>
        <v>0</v>
      </c>
      <c r="GVC31" s="5">
        <f>'Output| DNSP'!GVB8</f>
        <v>0</v>
      </c>
      <c r="GVD31" s="5">
        <f>'Output| DNSP'!GVC8</f>
        <v>0</v>
      </c>
      <c r="GVE31" s="5">
        <f>'Output| DNSP'!GVD8</f>
        <v>0</v>
      </c>
      <c r="GVF31" s="5">
        <f>'Output| DNSP'!GVE8</f>
        <v>0</v>
      </c>
      <c r="GVG31" s="5">
        <f>'Output| DNSP'!GVF8</f>
        <v>0</v>
      </c>
      <c r="GVH31" s="5">
        <f>'Output| DNSP'!GVG8</f>
        <v>0</v>
      </c>
      <c r="GVI31" s="5">
        <f>'Output| DNSP'!GVH8</f>
        <v>0</v>
      </c>
      <c r="GVJ31" s="5">
        <f>'Output| DNSP'!GVI8</f>
        <v>0</v>
      </c>
      <c r="GVK31" s="5">
        <f>'Output| DNSP'!GVJ8</f>
        <v>0</v>
      </c>
      <c r="GVL31" s="5">
        <f>'Output| DNSP'!GVK8</f>
        <v>0</v>
      </c>
      <c r="GVM31" s="5">
        <f>'Output| DNSP'!GVL8</f>
        <v>0</v>
      </c>
      <c r="GVN31" s="5">
        <f>'Output| DNSP'!GVM8</f>
        <v>0</v>
      </c>
      <c r="GVO31" s="5">
        <f>'Output| DNSP'!GVN8</f>
        <v>0</v>
      </c>
      <c r="GVP31" s="5">
        <f>'Output| DNSP'!GVO8</f>
        <v>0</v>
      </c>
      <c r="GVQ31" s="5">
        <f>'Output| DNSP'!GVP8</f>
        <v>0</v>
      </c>
      <c r="GVR31" s="5">
        <f>'Output| DNSP'!GVQ8</f>
        <v>0</v>
      </c>
      <c r="GVS31" s="5">
        <f>'Output| DNSP'!GVR8</f>
        <v>0</v>
      </c>
      <c r="GVT31" s="5">
        <f>'Output| DNSP'!GVS8</f>
        <v>0</v>
      </c>
      <c r="GVU31" s="5">
        <f>'Output| DNSP'!GVT8</f>
        <v>0</v>
      </c>
      <c r="GVV31" s="5">
        <f>'Output| DNSP'!GVU8</f>
        <v>0</v>
      </c>
      <c r="GVW31" s="5">
        <f>'Output| DNSP'!GVV8</f>
        <v>0</v>
      </c>
      <c r="GVX31" s="5">
        <f>'Output| DNSP'!GVW8</f>
        <v>0</v>
      </c>
      <c r="GVY31" s="5">
        <f>'Output| DNSP'!GVX8</f>
        <v>0</v>
      </c>
      <c r="GVZ31" s="5">
        <f>'Output| DNSP'!GVY8</f>
        <v>0</v>
      </c>
      <c r="GWA31" s="5">
        <f>'Output| DNSP'!GVZ8</f>
        <v>0</v>
      </c>
      <c r="GWB31" s="5">
        <f>'Output| DNSP'!GWA8</f>
        <v>0</v>
      </c>
      <c r="GWC31" s="5">
        <f>'Output| DNSP'!GWB8</f>
        <v>0</v>
      </c>
      <c r="GWD31" s="5">
        <f>'Output| DNSP'!GWC8</f>
        <v>0</v>
      </c>
      <c r="GWE31" s="5">
        <f>'Output| DNSP'!GWD8</f>
        <v>0</v>
      </c>
      <c r="GWF31" s="5">
        <f>'Output| DNSP'!GWE8</f>
        <v>0</v>
      </c>
      <c r="GWG31" s="5">
        <f>'Output| DNSP'!GWF8</f>
        <v>0</v>
      </c>
      <c r="GWH31" s="5">
        <f>'Output| DNSP'!GWG8</f>
        <v>0</v>
      </c>
      <c r="GWI31" s="5">
        <f>'Output| DNSP'!GWH8</f>
        <v>0</v>
      </c>
      <c r="GWJ31" s="5">
        <f>'Output| DNSP'!GWI8</f>
        <v>0</v>
      </c>
      <c r="GWK31" s="5">
        <f>'Output| DNSP'!GWJ8</f>
        <v>0</v>
      </c>
      <c r="GWL31" s="5">
        <f>'Output| DNSP'!GWK8</f>
        <v>0</v>
      </c>
      <c r="GWM31" s="5">
        <f>'Output| DNSP'!GWL8</f>
        <v>0</v>
      </c>
      <c r="GWN31" s="5">
        <f>'Output| DNSP'!GWM8</f>
        <v>0</v>
      </c>
      <c r="GWO31" s="5">
        <f>'Output| DNSP'!GWN8</f>
        <v>0</v>
      </c>
      <c r="GWP31" s="5">
        <f>'Output| DNSP'!GWO8</f>
        <v>0</v>
      </c>
      <c r="GWQ31" s="5">
        <f>'Output| DNSP'!GWP8</f>
        <v>0</v>
      </c>
      <c r="GWR31" s="5">
        <f>'Output| DNSP'!GWQ8</f>
        <v>0</v>
      </c>
      <c r="GWS31" s="5">
        <f>'Output| DNSP'!GWR8</f>
        <v>0</v>
      </c>
      <c r="GWT31" s="5">
        <f>'Output| DNSP'!GWS8</f>
        <v>0</v>
      </c>
      <c r="GWU31" s="5">
        <f>'Output| DNSP'!GWT8</f>
        <v>0</v>
      </c>
      <c r="GWV31" s="5">
        <f>'Output| DNSP'!GWU8</f>
        <v>0</v>
      </c>
      <c r="GWW31" s="5">
        <f>'Output| DNSP'!GWV8</f>
        <v>0</v>
      </c>
      <c r="GWX31" s="5">
        <f>'Output| DNSP'!GWW8</f>
        <v>0</v>
      </c>
      <c r="GWY31" s="5">
        <f>'Output| DNSP'!GWX8</f>
        <v>0</v>
      </c>
      <c r="GWZ31" s="5">
        <f>'Output| DNSP'!GWY8</f>
        <v>0</v>
      </c>
      <c r="GXA31" s="5">
        <f>'Output| DNSP'!GWZ8</f>
        <v>0</v>
      </c>
      <c r="GXB31" s="5">
        <f>'Output| DNSP'!GXA8</f>
        <v>0</v>
      </c>
      <c r="GXC31" s="5">
        <f>'Output| DNSP'!GXB8</f>
        <v>0</v>
      </c>
      <c r="GXD31" s="5">
        <f>'Output| DNSP'!GXC8</f>
        <v>0</v>
      </c>
      <c r="GXE31" s="5">
        <f>'Output| DNSP'!GXD8</f>
        <v>0</v>
      </c>
      <c r="GXF31" s="5">
        <f>'Output| DNSP'!GXE8</f>
        <v>0</v>
      </c>
      <c r="GXG31" s="5">
        <f>'Output| DNSP'!GXF8</f>
        <v>0</v>
      </c>
      <c r="GXH31" s="5">
        <f>'Output| DNSP'!GXG8</f>
        <v>0</v>
      </c>
      <c r="GXI31" s="5">
        <f>'Output| DNSP'!GXH8</f>
        <v>0</v>
      </c>
      <c r="GXJ31" s="5">
        <f>'Output| DNSP'!GXI8</f>
        <v>0</v>
      </c>
      <c r="GXK31" s="5">
        <f>'Output| DNSP'!GXJ8</f>
        <v>0</v>
      </c>
      <c r="GXL31" s="5">
        <f>'Output| DNSP'!GXK8</f>
        <v>0</v>
      </c>
      <c r="GXM31" s="5">
        <f>'Output| DNSP'!GXL8</f>
        <v>0</v>
      </c>
      <c r="GXN31" s="5">
        <f>'Output| DNSP'!GXM8</f>
        <v>0</v>
      </c>
      <c r="GXO31" s="5">
        <f>'Output| DNSP'!GXN8</f>
        <v>0</v>
      </c>
      <c r="GXP31" s="5">
        <f>'Output| DNSP'!GXO8</f>
        <v>0</v>
      </c>
      <c r="GXQ31" s="5">
        <f>'Output| DNSP'!GXP8</f>
        <v>0</v>
      </c>
      <c r="GXR31" s="5">
        <f>'Output| DNSP'!GXQ8</f>
        <v>0</v>
      </c>
      <c r="GXS31" s="5">
        <f>'Output| DNSP'!GXR8</f>
        <v>0</v>
      </c>
      <c r="GXT31" s="5">
        <f>'Output| DNSP'!GXS8</f>
        <v>0</v>
      </c>
      <c r="GXU31" s="5">
        <f>'Output| DNSP'!GXT8</f>
        <v>0</v>
      </c>
      <c r="GXV31" s="5">
        <f>'Output| DNSP'!GXU8</f>
        <v>0</v>
      </c>
      <c r="GXW31" s="5">
        <f>'Output| DNSP'!GXV8</f>
        <v>0</v>
      </c>
      <c r="GXX31" s="5">
        <f>'Output| DNSP'!GXW8</f>
        <v>0</v>
      </c>
      <c r="GXY31" s="5">
        <f>'Output| DNSP'!GXX8</f>
        <v>0</v>
      </c>
      <c r="GXZ31" s="5">
        <f>'Output| DNSP'!GXY8</f>
        <v>0</v>
      </c>
      <c r="GYA31" s="5">
        <f>'Output| DNSP'!GXZ8</f>
        <v>0</v>
      </c>
      <c r="GYB31" s="5">
        <f>'Output| DNSP'!GYA8</f>
        <v>0</v>
      </c>
      <c r="GYC31" s="5">
        <f>'Output| DNSP'!GYB8</f>
        <v>0</v>
      </c>
      <c r="GYD31" s="5">
        <f>'Output| DNSP'!GYC8</f>
        <v>0</v>
      </c>
      <c r="GYE31" s="5">
        <f>'Output| DNSP'!GYD8</f>
        <v>0</v>
      </c>
      <c r="GYF31" s="5">
        <f>'Output| DNSP'!GYE8</f>
        <v>0</v>
      </c>
      <c r="GYG31" s="5">
        <f>'Output| DNSP'!GYF8</f>
        <v>0</v>
      </c>
      <c r="GYH31" s="5">
        <f>'Output| DNSP'!GYG8</f>
        <v>0</v>
      </c>
      <c r="GYI31" s="5">
        <f>'Output| DNSP'!GYH8</f>
        <v>0</v>
      </c>
      <c r="GYJ31" s="5">
        <f>'Output| DNSP'!GYI8</f>
        <v>0</v>
      </c>
      <c r="GYK31" s="5">
        <f>'Output| DNSP'!GYJ8</f>
        <v>0</v>
      </c>
      <c r="GYL31" s="5">
        <f>'Output| DNSP'!GYK8</f>
        <v>0</v>
      </c>
      <c r="GYM31" s="5">
        <f>'Output| DNSP'!GYL8</f>
        <v>0</v>
      </c>
      <c r="GYN31" s="5">
        <f>'Output| DNSP'!GYM8</f>
        <v>0</v>
      </c>
      <c r="GYO31" s="5">
        <f>'Output| DNSP'!GYN8</f>
        <v>0</v>
      </c>
      <c r="GYP31" s="5">
        <f>'Output| DNSP'!GYO8</f>
        <v>0</v>
      </c>
      <c r="GYQ31" s="5">
        <f>'Output| DNSP'!GYP8</f>
        <v>0</v>
      </c>
      <c r="GYR31" s="5">
        <f>'Output| DNSP'!GYQ8</f>
        <v>0</v>
      </c>
      <c r="GYS31" s="5">
        <f>'Output| DNSP'!GYR8</f>
        <v>0</v>
      </c>
      <c r="GYT31" s="5">
        <f>'Output| DNSP'!GYS8</f>
        <v>0</v>
      </c>
      <c r="GYU31" s="5">
        <f>'Output| DNSP'!GYT8</f>
        <v>0</v>
      </c>
      <c r="GYV31" s="5">
        <f>'Output| DNSP'!GYU8</f>
        <v>0</v>
      </c>
      <c r="GYW31" s="5">
        <f>'Output| DNSP'!GYV8</f>
        <v>0</v>
      </c>
      <c r="GYX31" s="5">
        <f>'Output| DNSP'!GYW8</f>
        <v>0</v>
      </c>
      <c r="GYY31" s="5">
        <f>'Output| DNSP'!GYX8</f>
        <v>0</v>
      </c>
      <c r="GYZ31" s="5">
        <f>'Output| DNSP'!GYY8</f>
        <v>0</v>
      </c>
      <c r="GZA31" s="5">
        <f>'Output| DNSP'!GYZ8</f>
        <v>0</v>
      </c>
      <c r="GZB31" s="5">
        <f>'Output| DNSP'!GZA8</f>
        <v>0</v>
      </c>
      <c r="GZC31" s="5">
        <f>'Output| DNSP'!GZB8</f>
        <v>0</v>
      </c>
      <c r="GZD31" s="5">
        <f>'Output| DNSP'!GZC8</f>
        <v>0</v>
      </c>
      <c r="GZE31" s="5">
        <f>'Output| DNSP'!GZD8</f>
        <v>0</v>
      </c>
      <c r="GZF31" s="5">
        <f>'Output| DNSP'!GZE8</f>
        <v>0</v>
      </c>
      <c r="GZG31" s="5">
        <f>'Output| DNSP'!GZF8</f>
        <v>0</v>
      </c>
      <c r="GZH31" s="5">
        <f>'Output| DNSP'!GZG8</f>
        <v>0</v>
      </c>
      <c r="GZI31" s="5">
        <f>'Output| DNSP'!GZH8</f>
        <v>0</v>
      </c>
      <c r="GZJ31" s="5">
        <f>'Output| DNSP'!GZI8</f>
        <v>0</v>
      </c>
      <c r="GZK31" s="5">
        <f>'Output| DNSP'!GZJ8</f>
        <v>0</v>
      </c>
      <c r="GZL31" s="5">
        <f>'Output| DNSP'!GZK8</f>
        <v>0</v>
      </c>
      <c r="GZM31" s="5">
        <f>'Output| DNSP'!GZL8</f>
        <v>0</v>
      </c>
      <c r="GZN31" s="5">
        <f>'Output| DNSP'!GZM8</f>
        <v>0</v>
      </c>
      <c r="GZO31" s="5">
        <f>'Output| DNSP'!GZN8</f>
        <v>0</v>
      </c>
      <c r="GZP31" s="5">
        <f>'Output| DNSP'!GZO8</f>
        <v>0</v>
      </c>
      <c r="GZQ31" s="5">
        <f>'Output| DNSP'!GZP8</f>
        <v>0</v>
      </c>
      <c r="GZR31" s="5">
        <f>'Output| DNSP'!GZQ8</f>
        <v>0</v>
      </c>
      <c r="GZS31" s="5">
        <f>'Output| DNSP'!GZR8</f>
        <v>0</v>
      </c>
      <c r="GZT31" s="5">
        <f>'Output| DNSP'!GZS8</f>
        <v>0</v>
      </c>
      <c r="GZU31" s="5">
        <f>'Output| DNSP'!GZT8</f>
        <v>0</v>
      </c>
      <c r="GZV31" s="5">
        <f>'Output| DNSP'!GZU8</f>
        <v>0</v>
      </c>
      <c r="GZW31" s="5">
        <f>'Output| DNSP'!GZV8</f>
        <v>0</v>
      </c>
      <c r="GZX31" s="5">
        <f>'Output| DNSP'!GZW8</f>
        <v>0</v>
      </c>
      <c r="GZY31" s="5">
        <f>'Output| DNSP'!GZX8</f>
        <v>0</v>
      </c>
      <c r="GZZ31" s="5">
        <f>'Output| DNSP'!GZY8</f>
        <v>0</v>
      </c>
      <c r="HAA31" s="5">
        <f>'Output| DNSP'!GZZ8</f>
        <v>0</v>
      </c>
      <c r="HAB31" s="5">
        <f>'Output| DNSP'!HAA8</f>
        <v>0</v>
      </c>
      <c r="HAC31" s="5">
        <f>'Output| DNSP'!HAB8</f>
        <v>0</v>
      </c>
      <c r="HAD31" s="5">
        <f>'Output| DNSP'!HAC8</f>
        <v>0</v>
      </c>
      <c r="HAE31" s="5">
        <f>'Output| DNSP'!HAD8</f>
        <v>0</v>
      </c>
      <c r="HAF31" s="5">
        <f>'Output| DNSP'!HAE8</f>
        <v>0</v>
      </c>
      <c r="HAG31" s="5">
        <f>'Output| DNSP'!HAF8</f>
        <v>0</v>
      </c>
      <c r="HAH31" s="5">
        <f>'Output| DNSP'!HAG8</f>
        <v>0</v>
      </c>
      <c r="HAI31" s="5">
        <f>'Output| DNSP'!HAH8</f>
        <v>0</v>
      </c>
      <c r="HAJ31" s="5">
        <f>'Output| DNSP'!HAI8</f>
        <v>0</v>
      </c>
      <c r="HAK31" s="5">
        <f>'Output| DNSP'!HAJ8</f>
        <v>0</v>
      </c>
      <c r="HAL31" s="5">
        <f>'Output| DNSP'!HAK8</f>
        <v>0</v>
      </c>
      <c r="HAM31" s="5">
        <f>'Output| DNSP'!HAL8</f>
        <v>0</v>
      </c>
      <c r="HAN31" s="5">
        <f>'Output| DNSP'!HAM8</f>
        <v>0</v>
      </c>
      <c r="HAO31" s="5">
        <f>'Output| DNSP'!HAN8</f>
        <v>0</v>
      </c>
      <c r="HAP31" s="5">
        <f>'Output| DNSP'!HAO8</f>
        <v>0</v>
      </c>
      <c r="HAQ31" s="5">
        <f>'Output| DNSP'!HAP8</f>
        <v>0</v>
      </c>
      <c r="HAR31" s="5">
        <f>'Output| DNSP'!HAQ8</f>
        <v>0</v>
      </c>
      <c r="HAS31" s="5">
        <f>'Output| DNSP'!HAR8</f>
        <v>0</v>
      </c>
      <c r="HAT31" s="5">
        <f>'Output| DNSP'!HAS8</f>
        <v>0</v>
      </c>
      <c r="HAU31" s="5">
        <f>'Output| DNSP'!HAT8</f>
        <v>0</v>
      </c>
      <c r="HAV31" s="5">
        <f>'Output| DNSP'!HAU8</f>
        <v>0</v>
      </c>
      <c r="HAW31" s="5">
        <f>'Output| DNSP'!HAV8</f>
        <v>0</v>
      </c>
      <c r="HAX31" s="5">
        <f>'Output| DNSP'!HAW8</f>
        <v>0</v>
      </c>
      <c r="HAY31" s="5">
        <f>'Output| DNSP'!HAX8</f>
        <v>0</v>
      </c>
      <c r="HAZ31" s="5">
        <f>'Output| DNSP'!HAY8</f>
        <v>0</v>
      </c>
      <c r="HBA31" s="5">
        <f>'Output| DNSP'!HAZ8</f>
        <v>0</v>
      </c>
      <c r="HBB31" s="5">
        <f>'Output| DNSP'!HBA8</f>
        <v>0</v>
      </c>
      <c r="HBC31" s="5">
        <f>'Output| DNSP'!HBB8</f>
        <v>0</v>
      </c>
      <c r="HBD31" s="5">
        <f>'Output| DNSP'!HBC8</f>
        <v>0</v>
      </c>
      <c r="HBE31" s="5">
        <f>'Output| DNSP'!HBD8</f>
        <v>0</v>
      </c>
      <c r="HBF31" s="5">
        <f>'Output| DNSP'!HBE8</f>
        <v>0</v>
      </c>
      <c r="HBG31" s="5">
        <f>'Output| DNSP'!HBF8</f>
        <v>0</v>
      </c>
      <c r="HBH31" s="5">
        <f>'Output| DNSP'!HBG8</f>
        <v>0</v>
      </c>
      <c r="HBI31" s="5">
        <f>'Output| DNSP'!HBH8</f>
        <v>0</v>
      </c>
      <c r="HBJ31" s="5">
        <f>'Output| DNSP'!HBI8</f>
        <v>0</v>
      </c>
      <c r="HBK31" s="5">
        <f>'Output| DNSP'!HBJ8</f>
        <v>0</v>
      </c>
      <c r="HBL31" s="5">
        <f>'Output| DNSP'!HBK8</f>
        <v>0</v>
      </c>
      <c r="HBM31" s="5">
        <f>'Output| DNSP'!HBL8</f>
        <v>0</v>
      </c>
      <c r="HBN31" s="5">
        <f>'Output| DNSP'!HBM8</f>
        <v>0</v>
      </c>
      <c r="HBO31" s="5">
        <f>'Output| DNSP'!HBN8</f>
        <v>0</v>
      </c>
      <c r="HBP31" s="5">
        <f>'Output| DNSP'!HBO8</f>
        <v>0</v>
      </c>
      <c r="HBQ31" s="5">
        <f>'Output| DNSP'!HBP8</f>
        <v>0</v>
      </c>
      <c r="HBR31" s="5">
        <f>'Output| DNSP'!HBQ8</f>
        <v>0</v>
      </c>
      <c r="HBS31" s="5">
        <f>'Output| DNSP'!HBR8</f>
        <v>0</v>
      </c>
      <c r="HBT31" s="5">
        <f>'Output| DNSP'!HBS8</f>
        <v>0</v>
      </c>
      <c r="HBU31" s="5">
        <f>'Output| DNSP'!HBT8</f>
        <v>0</v>
      </c>
      <c r="HBV31" s="5">
        <f>'Output| DNSP'!HBU8</f>
        <v>0</v>
      </c>
      <c r="HBW31" s="5">
        <f>'Output| DNSP'!HBV8</f>
        <v>0</v>
      </c>
      <c r="HBX31" s="5">
        <f>'Output| DNSP'!HBW8</f>
        <v>0</v>
      </c>
      <c r="HBY31" s="5">
        <f>'Output| DNSP'!HBX8</f>
        <v>0</v>
      </c>
      <c r="HBZ31" s="5">
        <f>'Output| DNSP'!HBY8</f>
        <v>0</v>
      </c>
      <c r="HCA31" s="5">
        <f>'Output| DNSP'!HBZ8</f>
        <v>0</v>
      </c>
      <c r="HCB31" s="5">
        <f>'Output| DNSP'!HCA8</f>
        <v>0</v>
      </c>
      <c r="HCC31" s="5">
        <f>'Output| DNSP'!HCB8</f>
        <v>0</v>
      </c>
      <c r="HCD31" s="5">
        <f>'Output| DNSP'!HCC8</f>
        <v>0</v>
      </c>
      <c r="HCE31" s="5">
        <f>'Output| DNSP'!HCD8</f>
        <v>0</v>
      </c>
      <c r="HCF31" s="5">
        <f>'Output| DNSP'!HCE8</f>
        <v>0</v>
      </c>
      <c r="HCG31" s="5">
        <f>'Output| DNSP'!HCF8</f>
        <v>0</v>
      </c>
      <c r="HCH31" s="5">
        <f>'Output| DNSP'!HCG8</f>
        <v>0</v>
      </c>
      <c r="HCI31" s="5">
        <f>'Output| DNSP'!HCH8</f>
        <v>0</v>
      </c>
      <c r="HCJ31" s="5">
        <f>'Output| DNSP'!HCI8</f>
        <v>0</v>
      </c>
      <c r="HCK31" s="5">
        <f>'Output| DNSP'!HCJ8</f>
        <v>0</v>
      </c>
      <c r="HCL31" s="5">
        <f>'Output| DNSP'!HCK8</f>
        <v>0</v>
      </c>
      <c r="HCM31" s="5">
        <f>'Output| DNSP'!HCL8</f>
        <v>0</v>
      </c>
      <c r="HCN31" s="5">
        <f>'Output| DNSP'!HCM8</f>
        <v>0</v>
      </c>
      <c r="HCO31" s="5">
        <f>'Output| DNSP'!HCN8</f>
        <v>0</v>
      </c>
      <c r="HCP31" s="5">
        <f>'Output| DNSP'!HCO8</f>
        <v>0</v>
      </c>
      <c r="HCQ31" s="5">
        <f>'Output| DNSP'!HCP8</f>
        <v>0</v>
      </c>
      <c r="HCR31" s="5">
        <f>'Output| DNSP'!HCQ8</f>
        <v>0</v>
      </c>
      <c r="HCS31" s="5">
        <f>'Output| DNSP'!HCR8</f>
        <v>0</v>
      </c>
      <c r="HCT31" s="5">
        <f>'Output| DNSP'!HCS8</f>
        <v>0</v>
      </c>
      <c r="HCU31" s="5">
        <f>'Output| DNSP'!HCT8</f>
        <v>0</v>
      </c>
      <c r="HCV31" s="5">
        <f>'Output| DNSP'!HCU8</f>
        <v>0</v>
      </c>
      <c r="HCW31" s="5">
        <f>'Output| DNSP'!HCV8</f>
        <v>0</v>
      </c>
      <c r="HCX31" s="5">
        <f>'Output| DNSP'!HCW8</f>
        <v>0</v>
      </c>
      <c r="HCY31" s="5">
        <f>'Output| DNSP'!HCX8</f>
        <v>0</v>
      </c>
      <c r="HCZ31" s="5">
        <f>'Output| DNSP'!HCY8</f>
        <v>0</v>
      </c>
      <c r="HDA31" s="5">
        <f>'Output| DNSP'!HCZ8</f>
        <v>0</v>
      </c>
      <c r="HDB31" s="5">
        <f>'Output| DNSP'!HDA8</f>
        <v>0</v>
      </c>
      <c r="HDC31" s="5">
        <f>'Output| DNSP'!HDB8</f>
        <v>0</v>
      </c>
      <c r="HDD31" s="5">
        <f>'Output| DNSP'!HDC8</f>
        <v>0</v>
      </c>
      <c r="HDE31" s="5">
        <f>'Output| DNSP'!HDD8</f>
        <v>0</v>
      </c>
      <c r="HDF31" s="5">
        <f>'Output| DNSP'!HDE8</f>
        <v>0</v>
      </c>
      <c r="HDG31" s="5">
        <f>'Output| DNSP'!HDF8</f>
        <v>0</v>
      </c>
      <c r="HDH31" s="5">
        <f>'Output| DNSP'!HDG8</f>
        <v>0</v>
      </c>
      <c r="HDI31" s="5">
        <f>'Output| DNSP'!HDH8</f>
        <v>0</v>
      </c>
      <c r="HDJ31" s="5">
        <f>'Output| DNSP'!HDI8</f>
        <v>0</v>
      </c>
      <c r="HDK31" s="5">
        <f>'Output| DNSP'!HDJ8</f>
        <v>0</v>
      </c>
      <c r="HDL31" s="5">
        <f>'Output| DNSP'!HDK8</f>
        <v>0</v>
      </c>
      <c r="HDM31" s="5">
        <f>'Output| DNSP'!HDL8</f>
        <v>0</v>
      </c>
      <c r="HDN31" s="5">
        <f>'Output| DNSP'!HDM8</f>
        <v>0</v>
      </c>
      <c r="HDO31" s="5">
        <f>'Output| DNSP'!HDN8</f>
        <v>0</v>
      </c>
      <c r="HDP31" s="5">
        <f>'Output| DNSP'!HDO8</f>
        <v>0</v>
      </c>
      <c r="HDQ31" s="5">
        <f>'Output| DNSP'!HDP8</f>
        <v>0</v>
      </c>
      <c r="HDR31" s="5">
        <f>'Output| DNSP'!HDQ8</f>
        <v>0</v>
      </c>
      <c r="HDS31" s="5">
        <f>'Output| DNSP'!HDR8</f>
        <v>0</v>
      </c>
      <c r="HDT31" s="5">
        <f>'Output| DNSP'!HDS8</f>
        <v>0</v>
      </c>
      <c r="HDU31" s="5">
        <f>'Output| DNSP'!HDT8</f>
        <v>0</v>
      </c>
      <c r="HDV31" s="5">
        <f>'Output| DNSP'!HDU8</f>
        <v>0</v>
      </c>
      <c r="HDW31" s="5">
        <f>'Output| DNSP'!HDV8</f>
        <v>0</v>
      </c>
      <c r="HDX31" s="5">
        <f>'Output| DNSP'!HDW8</f>
        <v>0</v>
      </c>
      <c r="HDY31" s="5">
        <f>'Output| DNSP'!HDX8</f>
        <v>0</v>
      </c>
      <c r="HDZ31" s="5">
        <f>'Output| DNSP'!HDY8</f>
        <v>0</v>
      </c>
      <c r="HEA31" s="5">
        <f>'Output| DNSP'!HDZ8</f>
        <v>0</v>
      </c>
      <c r="HEB31" s="5">
        <f>'Output| DNSP'!HEA8</f>
        <v>0</v>
      </c>
      <c r="HEC31" s="5">
        <f>'Output| DNSP'!HEB8</f>
        <v>0</v>
      </c>
      <c r="HED31" s="5">
        <f>'Output| DNSP'!HEC8</f>
        <v>0</v>
      </c>
      <c r="HEE31" s="5">
        <f>'Output| DNSP'!HED8</f>
        <v>0</v>
      </c>
      <c r="HEF31" s="5">
        <f>'Output| DNSP'!HEE8</f>
        <v>0</v>
      </c>
      <c r="HEG31" s="5">
        <f>'Output| DNSP'!HEF8</f>
        <v>0</v>
      </c>
      <c r="HEH31" s="5">
        <f>'Output| DNSP'!HEG8</f>
        <v>0</v>
      </c>
      <c r="HEI31" s="5">
        <f>'Output| DNSP'!HEH8</f>
        <v>0</v>
      </c>
      <c r="HEJ31" s="5">
        <f>'Output| DNSP'!HEI8</f>
        <v>0</v>
      </c>
      <c r="HEK31" s="5">
        <f>'Output| DNSP'!HEJ8</f>
        <v>0</v>
      </c>
      <c r="HEL31" s="5">
        <f>'Output| DNSP'!HEK8</f>
        <v>0</v>
      </c>
      <c r="HEM31" s="5">
        <f>'Output| DNSP'!HEL8</f>
        <v>0</v>
      </c>
      <c r="HEN31" s="5">
        <f>'Output| DNSP'!HEM8</f>
        <v>0</v>
      </c>
      <c r="HEO31" s="5">
        <f>'Output| DNSP'!HEN8</f>
        <v>0</v>
      </c>
      <c r="HEP31" s="5">
        <f>'Output| DNSP'!HEO8</f>
        <v>0</v>
      </c>
      <c r="HEQ31" s="5">
        <f>'Output| DNSP'!HEP8</f>
        <v>0</v>
      </c>
      <c r="HER31" s="5">
        <f>'Output| DNSP'!HEQ8</f>
        <v>0</v>
      </c>
      <c r="HES31" s="5">
        <f>'Output| DNSP'!HER8</f>
        <v>0</v>
      </c>
      <c r="HET31" s="5">
        <f>'Output| DNSP'!HES8</f>
        <v>0</v>
      </c>
      <c r="HEU31" s="5">
        <f>'Output| DNSP'!HET8</f>
        <v>0</v>
      </c>
      <c r="HEV31" s="5">
        <f>'Output| DNSP'!HEU8</f>
        <v>0</v>
      </c>
      <c r="HEW31" s="5">
        <f>'Output| DNSP'!HEV8</f>
        <v>0</v>
      </c>
      <c r="HEX31" s="5">
        <f>'Output| DNSP'!HEW8</f>
        <v>0</v>
      </c>
      <c r="HEY31" s="5">
        <f>'Output| DNSP'!HEX8</f>
        <v>0</v>
      </c>
      <c r="HEZ31" s="5">
        <f>'Output| DNSP'!HEY8</f>
        <v>0</v>
      </c>
      <c r="HFA31" s="5">
        <f>'Output| DNSP'!HEZ8</f>
        <v>0</v>
      </c>
      <c r="HFB31" s="5">
        <f>'Output| DNSP'!HFA8</f>
        <v>0</v>
      </c>
      <c r="HFC31" s="5">
        <f>'Output| DNSP'!HFB8</f>
        <v>0</v>
      </c>
      <c r="HFD31" s="5">
        <f>'Output| DNSP'!HFC8</f>
        <v>0</v>
      </c>
      <c r="HFE31" s="5">
        <f>'Output| DNSP'!HFD8</f>
        <v>0</v>
      </c>
      <c r="HFF31" s="5">
        <f>'Output| DNSP'!HFE8</f>
        <v>0</v>
      </c>
      <c r="HFG31" s="5">
        <f>'Output| DNSP'!HFF8</f>
        <v>0</v>
      </c>
      <c r="HFH31" s="5">
        <f>'Output| DNSP'!HFG8</f>
        <v>0</v>
      </c>
      <c r="HFI31" s="5">
        <f>'Output| DNSP'!HFH8</f>
        <v>0</v>
      </c>
      <c r="HFJ31" s="5">
        <f>'Output| DNSP'!HFI8</f>
        <v>0</v>
      </c>
      <c r="HFK31" s="5">
        <f>'Output| DNSP'!HFJ8</f>
        <v>0</v>
      </c>
      <c r="HFL31" s="5">
        <f>'Output| DNSP'!HFK8</f>
        <v>0</v>
      </c>
      <c r="HFM31" s="5">
        <f>'Output| DNSP'!HFL8</f>
        <v>0</v>
      </c>
      <c r="HFN31" s="5">
        <f>'Output| DNSP'!HFM8</f>
        <v>0</v>
      </c>
      <c r="HFO31" s="5">
        <f>'Output| DNSP'!HFN8</f>
        <v>0</v>
      </c>
      <c r="HFP31" s="5">
        <f>'Output| DNSP'!HFO8</f>
        <v>0</v>
      </c>
      <c r="HFQ31" s="5">
        <f>'Output| DNSP'!HFP8</f>
        <v>0</v>
      </c>
      <c r="HFR31" s="5">
        <f>'Output| DNSP'!HFQ8</f>
        <v>0</v>
      </c>
      <c r="HFS31" s="5">
        <f>'Output| DNSP'!HFR8</f>
        <v>0</v>
      </c>
      <c r="HFT31" s="5">
        <f>'Output| DNSP'!HFS8</f>
        <v>0</v>
      </c>
      <c r="HFU31" s="5">
        <f>'Output| DNSP'!HFT8</f>
        <v>0</v>
      </c>
      <c r="HFV31" s="5">
        <f>'Output| DNSP'!HFU8</f>
        <v>0</v>
      </c>
      <c r="HFW31" s="5">
        <f>'Output| DNSP'!HFV8</f>
        <v>0</v>
      </c>
      <c r="HFX31" s="5">
        <f>'Output| DNSP'!HFW8</f>
        <v>0</v>
      </c>
      <c r="HFY31" s="5">
        <f>'Output| DNSP'!HFX8</f>
        <v>0</v>
      </c>
      <c r="HFZ31" s="5">
        <f>'Output| DNSP'!HFY8</f>
        <v>0</v>
      </c>
      <c r="HGA31" s="5">
        <f>'Output| DNSP'!HFZ8</f>
        <v>0</v>
      </c>
      <c r="HGB31" s="5">
        <f>'Output| DNSP'!HGA8</f>
        <v>0</v>
      </c>
      <c r="HGC31" s="5">
        <f>'Output| DNSP'!HGB8</f>
        <v>0</v>
      </c>
      <c r="HGD31" s="5">
        <f>'Output| DNSP'!HGC8</f>
        <v>0</v>
      </c>
      <c r="HGE31" s="5">
        <f>'Output| DNSP'!HGD8</f>
        <v>0</v>
      </c>
      <c r="HGF31" s="5">
        <f>'Output| DNSP'!HGE8</f>
        <v>0</v>
      </c>
      <c r="HGG31" s="5">
        <f>'Output| DNSP'!HGF8</f>
        <v>0</v>
      </c>
      <c r="HGH31" s="5">
        <f>'Output| DNSP'!HGG8</f>
        <v>0</v>
      </c>
      <c r="HGI31" s="5">
        <f>'Output| DNSP'!HGH8</f>
        <v>0</v>
      </c>
      <c r="HGJ31" s="5">
        <f>'Output| DNSP'!HGI8</f>
        <v>0</v>
      </c>
      <c r="HGK31" s="5">
        <f>'Output| DNSP'!HGJ8</f>
        <v>0</v>
      </c>
      <c r="HGL31" s="5">
        <f>'Output| DNSP'!HGK8</f>
        <v>0</v>
      </c>
      <c r="HGM31" s="5">
        <f>'Output| DNSP'!HGL8</f>
        <v>0</v>
      </c>
      <c r="HGN31" s="5">
        <f>'Output| DNSP'!HGM8</f>
        <v>0</v>
      </c>
      <c r="HGO31" s="5">
        <f>'Output| DNSP'!HGN8</f>
        <v>0</v>
      </c>
      <c r="HGP31" s="5">
        <f>'Output| DNSP'!HGO8</f>
        <v>0</v>
      </c>
      <c r="HGQ31" s="5">
        <f>'Output| DNSP'!HGP8</f>
        <v>0</v>
      </c>
      <c r="HGR31" s="5">
        <f>'Output| DNSP'!HGQ8</f>
        <v>0</v>
      </c>
      <c r="HGS31" s="5">
        <f>'Output| DNSP'!HGR8</f>
        <v>0</v>
      </c>
      <c r="HGT31" s="5">
        <f>'Output| DNSP'!HGS8</f>
        <v>0</v>
      </c>
      <c r="HGU31" s="5">
        <f>'Output| DNSP'!HGT8</f>
        <v>0</v>
      </c>
      <c r="HGV31" s="5">
        <f>'Output| DNSP'!HGU8</f>
        <v>0</v>
      </c>
      <c r="HGW31" s="5">
        <f>'Output| DNSP'!HGV8</f>
        <v>0</v>
      </c>
      <c r="HGX31" s="5">
        <f>'Output| DNSP'!HGW8</f>
        <v>0</v>
      </c>
      <c r="HGY31" s="5">
        <f>'Output| DNSP'!HGX8</f>
        <v>0</v>
      </c>
      <c r="HGZ31" s="5">
        <f>'Output| DNSP'!HGY8</f>
        <v>0</v>
      </c>
      <c r="HHA31" s="5">
        <f>'Output| DNSP'!HGZ8</f>
        <v>0</v>
      </c>
      <c r="HHB31" s="5">
        <f>'Output| DNSP'!HHA8</f>
        <v>0</v>
      </c>
      <c r="HHC31" s="5">
        <f>'Output| DNSP'!HHB8</f>
        <v>0</v>
      </c>
      <c r="HHD31" s="5">
        <f>'Output| DNSP'!HHC8</f>
        <v>0</v>
      </c>
      <c r="HHE31" s="5">
        <f>'Output| DNSP'!HHD8</f>
        <v>0</v>
      </c>
      <c r="HHF31" s="5">
        <f>'Output| DNSP'!HHE8</f>
        <v>0</v>
      </c>
      <c r="HHG31" s="5">
        <f>'Output| DNSP'!HHF8</f>
        <v>0</v>
      </c>
      <c r="HHH31" s="5">
        <f>'Output| DNSP'!HHG8</f>
        <v>0</v>
      </c>
      <c r="HHI31" s="5">
        <f>'Output| DNSP'!HHH8</f>
        <v>0</v>
      </c>
      <c r="HHJ31" s="5">
        <f>'Output| DNSP'!HHI8</f>
        <v>0</v>
      </c>
      <c r="HHK31" s="5">
        <f>'Output| DNSP'!HHJ8</f>
        <v>0</v>
      </c>
      <c r="HHL31" s="5">
        <f>'Output| DNSP'!HHK8</f>
        <v>0</v>
      </c>
      <c r="HHM31" s="5">
        <f>'Output| DNSP'!HHL8</f>
        <v>0</v>
      </c>
      <c r="HHN31" s="5">
        <f>'Output| DNSP'!HHM8</f>
        <v>0</v>
      </c>
      <c r="HHO31" s="5">
        <f>'Output| DNSP'!HHN8</f>
        <v>0</v>
      </c>
      <c r="HHP31" s="5">
        <f>'Output| DNSP'!HHO8</f>
        <v>0</v>
      </c>
      <c r="HHQ31" s="5">
        <f>'Output| DNSP'!HHP8</f>
        <v>0</v>
      </c>
      <c r="HHR31" s="5">
        <f>'Output| DNSP'!HHQ8</f>
        <v>0</v>
      </c>
      <c r="HHS31" s="5">
        <f>'Output| DNSP'!HHR8</f>
        <v>0</v>
      </c>
      <c r="HHT31" s="5">
        <f>'Output| DNSP'!HHS8</f>
        <v>0</v>
      </c>
      <c r="HHU31" s="5">
        <f>'Output| DNSP'!HHT8</f>
        <v>0</v>
      </c>
      <c r="HHV31" s="5">
        <f>'Output| DNSP'!HHU8</f>
        <v>0</v>
      </c>
      <c r="HHW31" s="5">
        <f>'Output| DNSP'!HHV8</f>
        <v>0</v>
      </c>
      <c r="HHX31" s="5">
        <f>'Output| DNSP'!HHW8</f>
        <v>0</v>
      </c>
      <c r="HHY31" s="5">
        <f>'Output| DNSP'!HHX8</f>
        <v>0</v>
      </c>
      <c r="HHZ31" s="5">
        <f>'Output| DNSP'!HHY8</f>
        <v>0</v>
      </c>
      <c r="HIA31" s="5">
        <f>'Output| DNSP'!HHZ8</f>
        <v>0</v>
      </c>
      <c r="HIB31" s="5">
        <f>'Output| DNSP'!HIA8</f>
        <v>0</v>
      </c>
      <c r="HIC31" s="5">
        <f>'Output| DNSP'!HIB8</f>
        <v>0</v>
      </c>
      <c r="HID31" s="5">
        <f>'Output| DNSP'!HIC8</f>
        <v>0</v>
      </c>
      <c r="HIE31" s="5">
        <f>'Output| DNSP'!HID8</f>
        <v>0</v>
      </c>
      <c r="HIF31" s="5">
        <f>'Output| DNSP'!HIE8</f>
        <v>0</v>
      </c>
      <c r="HIG31" s="5">
        <f>'Output| DNSP'!HIF8</f>
        <v>0</v>
      </c>
      <c r="HIH31" s="5">
        <f>'Output| DNSP'!HIG8</f>
        <v>0</v>
      </c>
      <c r="HII31" s="5">
        <f>'Output| DNSP'!HIH8</f>
        <v>0</v>
      </c>
      <c r="HIJ31" s="5">
        <f>'Output| DNSP'!HII8</f>
        <v>0</v>
      </c>
      <c r="HIK31" s="5">
        <f>'Output| DNSP'!HIJ8</f>
        <v>0</v>
      </c>
      <c r="HIL31" s="5">
        <f>'Output| DNSP'!HIK8</f>
        <v>0</v>
      </c>
      <c r="HIM31" s="5">
        <f>'Output| DNSP'!HIL8</f>
        <v>0</v>
      </c>
      <c r="HIN31" s="5">
        <f>'Output| DNSP'!HIM8</f>
        <v>0</v>
      </c>
      <c r="HIO31" s="5">
        <f>'Output| DNSP'!HIN8</f>
        <v>0</v>
      </c>
      <c r="HIP31" s="5">
        <f>'Output| DNSP'!HIO8</f>
        <v>0</v>
      </c>
      <c r="HIQ31" s="5">
        <f>'Output| DNSP'!HIP8</f>
        <v>0</v>
      </c>
      <c r="HIR31" s="5">
        <f>'Output| DNSP'!HIQ8</f>
        <v>0</v>
      </c>
      <c r="HIS31" s="5">
        <f>'Output| DNSP'!HIR8</f>
        <v>0</v>
      </c>
      <c r="HIT31" s="5">
        <f>'Output| DNSP'!HIS8</f>
        <v>0</v>
      </c>
      <c r="HIU31" s="5">
        <f>'Output| DNSP'!HIT8</f>
        <v>0</v>
      </c>
      <c r="HIV31" s="5">
        <f>'Output| DNSP'!HIU8</f>
        <v>0</v>
      </c>
      <c r="HIW31" s="5">
        <f>'Output| DNSP'!HIV8</f>
        <v>0</v>
      </c>
      <c r="HIX31" s="5">
        <f>'Output| DNSP'!HIW8</f>
        <v>0</v>
      </c>
      <c r="HIY31" s="5">
        <f>'Output| DNSP'!HIX8</f>
        <v>0</v>
      </c>
      <c r="HIZ31" s="5">
        <f>'Output| DNSP'!HIY8</f>
        <v>0</v>
      </c>
      <c r="HJA31" s="5">
        <f>'Output| DNSP'!HIZ8</f>
        <v>0</v>
      </c>
      <c r="HJB31" s="5">
        <f>'Output| DNSP'!HJA8</f>
        <v>0</v>
      </c>
      <c r="HJC31" s="5">
        <f>'Output| DNSP'!HJB8</f>
        <v>0</v>
      </c>
      <c r="HJD31" s="5">
        <f>'Output| DNSP'!HJC8</f>
        <v>0</v>
      </c>
      <c r="HJE31" s="5">
        <f>'Output| DNSP'!HJD8</f>
        <v>0</v>
      </c>
      <c r="HJF31" s="5">
        <f>'Output| DNSP'!HJE8</f>
        <v>0</v>
      </c>
      <c r="HJG31" s="5">
        <f>'Output| DNSP'!HJF8</f>
        <v>0</v>
      </c>
      <c r="HJH31" s="5">
        <f>'Output| DNSP'!HJG8</f>
        <v>0</v>
      </c>
      <c r="HJI31" s="5">
        <f>'Output| DNSP'!HJH8</f>
        <v>0</v>
      </c>
      <c r="HJJ31" s="5">
        <f>'Output| DNSP'!HJI8</f>
        <v>0</v>
      </c>
      <c r="HJK31" s="5">
        <f>'Output| DNSP'!HJJ8</f>
        <v>0</v>
      </c>
      <c r="HJL31" s="5">
        <f>'Output| DNSP'!HJK8</f>
        <v>0</v>
      </c>
      <c r="HJM31" s="5">
        <f>'Output| DNSP'!HJL8</f>
        <v>0</v>
      </c>
      <c r="HJN31" s="5">
        <f>'Output| DNSP'!HJM8</f>
        <v>0</v>
      </c>
      <c r="HJO31" s="5">
        <f>'Output| DNSP'!HJN8</f>
        <v>0</v>
      </c>
      <c r="HJP31" s="5">
        <f>'Output| DNSP'!HJO8</f>
        <v>0</v>
      </c>
      <c r="HJQ31" s="5">
        <f>'Output| DNSP'!HJP8</f>
        <v>0</v>
      </c>
      <c r="HJR31" s="5">
        <f>'Output| DNSP'!HJQ8</f>
        <v>0</v>
      </c>
      <c r="HJS31" s="5">
        <f>'Output| DNSP'!HJR8</f>
        <v>0</v>
      </c>
      <c r="HJT31" s="5">
        <f>'Output| DNSP'!HJS8</f>
        <v>0</v>
      </c>
      <c r="HJU31" s="5">
        <f>'Output| DNSP'!HJT8</f>
        <v>0</v>
      </c>
      <c r="HJV31" s="5">
        <f>'Output| DNSP'!HJU8</f>
        <v>0</v>
      </c>
      <c r="HJW31" s="5">
        <f>'Output| DNSP'!HJV8</f>
        <v>0</v>
      </c>
      <c r="HJX31" s="5">
        <f>'Output| DNSP'!HJW8</f>
        <v>0</v>
      </c>
      <c r="HJY31" s="5">
        <f>'Output| DNSP'!HJX8</f>
        <v>0</v>
      </c>
      <c r="HJZ31" s="5">
        <f>'Output| DNSP'!HJY8</f>
        <v>0</v>
      </c>
      <c r="HKA31" s="5">
        <f>'Output| DNSP'!HJZ8</f>
        <v>0</v>
      </c>
      <c r="HKB31" s="5">
        <f>'Output| DNSP'!HKA8</f>
        <v>0</v>
      </c>
      <c r="HKC31" s="5">
        <f>'Output| DNSP'!HKB8</f>
        <v>0</v>
      </c>
      <c r="HKD31" s="5">
        <f>'Output| DNSP'!HKC8</f>
        <v>0</v>
      </c>
      <c r="HKE31" s="5">
        <f>'Output| DNSP'!HKD8</f>
        <v>0</v>
      </c>
      <c r="HKF31" s="5">
        <f>'Output| DNSP'!HKE8</f>
        <v>0</v>
      </c>
      <c r="HKG31" s="5">
        <f>'Output| DNSP'!HKF8</f>
        <v>0</v>
      </c>
      <c r="HKH31" s="5">
        <f>'Output| DNSP'!HKG8</f>
        <v>0</v>
      </c>
      <c r="HKI31" s="5">
        <f>'Output| DNSP'!HKH8</f>
        <v>0</v>
      </c>
      <c r="HKJ31" s="5">
        <f>'Output| DNSP'!HKI8</f>
        <v>0</v>
      </c>
      <c r="HKK31" s="5">
        <f>'Output| DNSP'!HKJ8</f>
        <v>0</v>
      </c>
      <c r="HKL31" s="5">
        <f>'Output| DNSP'!HKK8</f>
        <v>0</v>
      </c>
      <c r="HKM31" s="5">
        <f>'Output| DNSP'!HKL8</f>
        <v>0</v>
      </c>
      <c r="HKN31" s="5">
        <f>'Output| DNSP'!HKM8</f>
        <v>0</v>
      </c>
      <c r="HKO31" s="5">
        <f>'Output| DNSP'!HKN8</f>
        <v>0</v>
      </c>
      <c r="HKP31" s="5">
        <f>'Output| DNSP'!HKO8</f>
        <v>0</v>
      </c>
      <c r="HKQ31" s="5">
        <f>'Output| DNSP'!HKP8</f>
        <v>0</v>
      </c>
      <c r="HKR31" s="5">
        <f>'Output| DNSP'!HKQ8</f>
        <v>0</v>
      </c>
      <c r="HKS31" s="5">
        <f>'Output| DNSP'!HKR8</f>
        <v>0</v>
      </c>
      <c r="HKT31" s="5">
        <f>'Output| DNSP'!HKS8</f>
        <v>0</v>
      </c>
      <c r="HKU31" s="5">
        <f>'Output| DNSP'!HKT8</f>
        <v>0</v>
      </c>
      <c r="HKV31" s="5">
        <f>'Output| DNSP'!HKU8</f>
        <v>0</v>
      </c>
      <c r="HKW31" s="5">
        <f>'Output| DNSP'!HKV8</f>
        <v>0</v>
      </c>
      <c r="HKX31" s="5">
        <f>'Output| DNSP'!HKW8</f>
        <v>0</v>
      </c>
      <c r="HKY31" s="5">
        <f>'Output| DNSP'!HKX8</f>
        <v>0</v>
      </c>
      <c r="HKZ31" s="5">
        <f>'Output| DNSP'!HKY8</f>
        <v>0</v>
      </c>
      <c r="HLA31" s="5">
        <f>'Output| DNSP'!HKZ8</f>
        <v>0</v>
      </c>
      <c r="HLB31" s="5">
        <f>'Output| DNSP'!HLA8</f>
        <v>0</v>
      </c>
      <c r="HLC31" s="5">
        <f>'Output| DNSP'!HLB8</f>
        <v>0</v>
      </c>
      <c r="HLD31" s="5">
        <f>'Output| DNSP'!HLC8</f>
        <v>0</v>
      </c>
      <c r="HLE31" s="5">
        <f>'Output| DNSP'!HLD8</f>
        <v>0</v>
      </c>
      <c r="HLF31" s="5">
        <f>'Output| DNSP'!HLE8</f>
        <v>0</v>
      </c>
      <c r="HLG31" s="5">
        <f>'Output| DNSP'!HLF8</f>
        <v>0</v>
      </c>
      <c r="HLH31" s="5">
        <f>'Output| DNSP'!HLG8</f>
        <v>0</v>
      </c>
      <c r="HLI31" s="5">
        <f>'Output| DNSP'!HLH8</f>
        <v>0</v>
      </c>
      <c r="HLJ31" s="5">
        <f>'Output| DNSP'!HLI8</f>
        <v>0</v>
      </c>
      <c r="HLK31" s="5">
        <f>'Output| DNSP'!HLJ8</f>
        <v>0</v>
      </c>
      <c r="HLL31" s="5">
        <f>'Output| DNSP'!HLK8</f>
        <v>0</v>
      </c>
      <c r="HLM31" s="5">
        <f>'Output| DNSP'!HLL8</f>
        <v>0</v>
      </c>
      <c r="HLN31" s="5">
        <f>'Output| DNSP'!HLM8</f>
        <v>0</v>
      </c>
      <c r="HLO31" s="5">
        <f>'Output| DNSP'!HLN8</f>
        <v>0</v>
      </c>
      <c r="HLP31" s="5">
        <f>'Output| DNSP'!HLO8</f>
        <v>0</v>
      </c>
      <c r="HLQ31" s="5">
        <f>'Output| DNSP'!HLP8</f>
        <v>0</v>
      </c>
      <c r="HLR31" s="5">
        <f>'Output| DNSP'!HLQ8</f>
        <v>0</v>
      </c>
      <c r="HLS31" s="5">
        <f>'Output| DNSP'!HLR8</f>
        <v>0</v>
      </c>
      <c r="HLT31" s="5">
        <f>'Output| DNSP'!HLS8</f>
        <v>0</v>
      </c>
      <c r="HLU31" s="5">
        <f>'Output| DNSP'!HLT8</f>
        <v>0</v>
      </c>
      <c r="HLV31" s="5">
        <f>'Output| DNSP'!HLU8</f>
        <v>0</v>
      </c>
      <c r="HLW31" s="5">
        <f>'Output| DNSP'!HLV8</f>
        <v>0</v>
      </c>
      <c r="HLX31" s="5">
        <f>'Output| DNSP'!HLW8</f>
        <v>0</v>
      </c>
      <c r="HLY31" s="5">
        <f>'Output| DNSP'!HLX8</f>
        <v>0</v>
      </c>
      <c r="HLZ31" s="5">
        <f>'Output| DNSP'!HLY8</f>
        <v>0</v>
      </c>
      <c r="HMA31" s="5">
        <f>'Output| DNSP'!HLZ8</f>
        <v>0</v>
      </c>
      <c r="HMB31" s="5">
        <f>'Output| DNSP'!HMA8</f>
        <v>0</v>
      </c>
      <c r="HMC31" s="5">
        <f>'Output| DNSP'!HMB8</f>
        <v>0</v>
      </c>
      <c r="HMD31" s="5">
        <f>'Output| DNSP'!HMC8</f>
        <v>0</v>
      </c>
      <c r="HME31" s="5">
        <f>'Output| DNSP'!HMD8</f>
        <v>0</v>
      </c>
      <c r="HMF31" s="5">
        <f>'Output| DNSP'!HME8</f>
        <v>0</v>
      </c>
      <c r="HMG31" s="5">
        <f>'Output| DNSP'!HMF8</f>
        <v>0</v>
      </c>
      <c r="HMH31" s="5">
        <f>'Output| DNSP'!HMG8</f>
        <v>0</v>
      </c>
      <c r="HMI31" s="5">
        <f>'Output| DNSP'!HMH8</f>
        <v>0</v>
      </c>
      <c r="HMJ31" s="5">
        <f>'Output| DNSP'!HMI8</f>
        <v>0</v>
      </c>
      <c r="HMK31" s="5">
        <f>'Output| DNSP'!HMJ8</f>
        <v>0</v>
      </c>
      <c r="HML31" s="5">
        <f>'Output| DNSP'!HMK8</f>
        <v>0</v>
      </c>
      <c r="HMM31" s="5">
        <f>'Output| DNSP'!HML8</f>
        <v>0</v>
      </c>
      <c r="HMN31" s="5">
        <f>'Output| DNSP'!HMM8</f>
        <v>0</v>
      </c>
      <c r="HMO31" s="5">
        <f>'Output| DNSP'!HMN8</f>
        <v>0</v>
      </c>
      <c r="HMP31" s="5">
        <f>'Output| DNSP'!HMO8</f>
        <v>0</v>
      </c>
      <c r="HMQ31" s="5">
        <f>'Output| DNSP'!HMP8</f>
        <v>0</v>
      </c>
      <c r="HMR31" s="5">
        <f>'Output| DNSP'!HMQ8</f>
        <v>0</v>
      </c>
      <c r="HMS31" s="5">
        <f>'Output| DNSP'!HMR8</f>
        <v>0</v>
      </c>
      <c r="HMT31" s="5">
        <f>'Output| DNSP'!HMS8</f>
        <v>0</v>
      </c>
      <c r="HMU31" s="5">
        <f>'Output| DNSP'!HMT8</f>
        <v>0</v>
      </c>
      <c r="HMV31" s="5">
        <f>'Output| DNSP'!HMU8</f>
        <v>0</v>
      </c>
      <c r="HMW31" s="5">
        <f>'Output| DNSP'!HMV8</f>
        <v>0</v>
      </c>
      <c r="HMX31" s="5">
        <f>'Output| DNSP'!HMW8</f>
        <v>0</v>
      </c>
      <c r="HMY31" s="5">
        <f>'Output| DNSP'!HMX8</f>
        <v>0</v>
      </c>
      <c r="HMZ31" s="5">
        <f>'Output| DNSP'!HMY8</f>
        <v>0</v>
      </c>
      <c r="HNA31" s="5">
        <f>'Output| DNSP'!HMZ8</f>
        <v>0</v>
      </c>
      <c r="HNB31" s="5">
        <f>'Output| DNSP'!HNA8</f>
        <v>0</v>
      </c>
      <c r="HNC31" s="5">
        <f>'Output| DNSP'!HNB8</f>
        <v>0</v>
      </c>
      <c r="HND31" s="5">
        <f>'Output| DNSP'!HNC8</f>
        <v>0</v>
      </c>
      <c r="HNE31" s="5">
        <f>'Output| DNSP'!HND8</f>
        <v>0</v>
      </c>
      <c r="HNF31" s="5">
        <f>'Output| DNSP'!HNE8</f>
        <v>0</v>
      </c>
      <c r="HNG31" s="5">
        <f>'Output| DNSP'!HNF8</f>
        <v>0</v>
      </c>
      <c r="HNH31" s="5">
        <f>'Output| DNSP'!HNG8</f>
        <v>0</v>
      </c>
      <c r="HNI31" s="5">
        <f>'Output| DNSP'!HNH8</f>
        <v>0</v>
      </c>
      <c r="HNJ31" s="5">
        <f>'Output| DNSP'!HNI8</f>
        <v>0</v>
      </c>
      <c r="HNK31" s="5">
        <f>'Output| DNSP'!HNJ8</f>
        <v>0</v>
      </c>
      <c r="HNL31" s="5">
        <f>'Output| DNSP'!HNK8</f>
        <v>0</v>
      </c>
      <c r="HNM31" s="5">
        <f>'Output| DNSP'!HNL8</f>
        <v>0</v>
      </c>
      <c r="HNN31" s="5">
        <f>'Output| DNSP'!HNM8</f>
        <v>0</v>
      </c>
      <c r="HNO31" s="5">
        <f>'Output| DNSP'!HNN8</f>
        <v>0</v>
      </c>
      <c r="HNP31" s="5">
        <f>'Output| DNSP'!HNO8</f>
        <v>0</v>
      </c>
      <c r="HNQ31" s="5">
        <f>'Output| DNSP'!HNP8</f>
        <v>0</v>
      </c>
      <c r="HNR31" s="5">
        <f>'Output| DNSP'!HNQ8</f>
        <v>0</v>
      </c>
      <c r="HNS31" s="5">
        <f>'Output| DNSP'!HNR8</f>
        <v>0</v>
      </c>
      <c r="HNT31" s="5">
        <f>'Output| DNSP'!HNS8</f>
        <v>0</v>
      </c>
      <c r="HNU31" s="5">
        <f>'Output| DNSP'!HNT8</f>
        <v>0</v>
      </c>
      <c r="HNV31" s="5">
        <f>'Output| DNSP'!HNU8</f>
        <v>0</v>
      </c>
      <c r="HNW31" s="5">
        <f>'Output| DNSP'!HNV8</f>
        <v>0</v>
      </c>
      <c r="HNX31" s="5">
        <f>'Output| DNSP'!HNW8</f>
        <v>0</v>
      </c>
      <c r="HNY31" s="5">
        <f>'Output| DNSP'!HNX8</f>
        <v>0</v>
      </c>
      <c r="HNZ31" s="5">
        <f>'Output| DNSP'!HNY8</f>
        <v>0</v>
      </c>
      <c r="HOA31" s="5">
        <f>'Output| DNSP'!HNZ8</f>
        <v>0</v>
      </c>
      <c r="HOB31" s="5">
        <f>'Output| DNSP'!HOA8</f>
        <v>0</v>
      </c>
      <c r="HOC31" s="5">
        <f>'Output| DNSP'!HOB8</f>
        <v>0</v>
      </c>
      <c r="HOD31" s="5">
        <f>'Output| DNSP'!HOC8</f>
        <v>0</v>
      </c>
      <c r="HOE31" s="5">
        <f>'Output| DNSP'!HOD8</f>
        <v>0</v>
      </c>
      <c r="HOF31" s="5">
        <f>'Output| DNSP'!HOE8</f>
        <v>0</v>
      </c>
      <c r="HOG31" s="5">
        <f>'Output| DNSP'!HOF8</f>
        <v>0</v>
      </c>
      <c r="HOH31" s="5">
        <f>'Output| DNSP'!HOG8</f>
        <v>0</v>
      </c>
      <c r="HOI31" s="5">
        <f>'Output| DNSP'!HOH8</f>
        <v>0</v>
      </c>
      <c r="HOJ31" s="5">
        <f>'Output| DNSP'!HOI8</f>
        <v>0</v>
      </c>
      <c r="HOK31" s="5">
        <f>'Output| DNSP'!HOJ8</f>
        <v>0</v>
      </c>
      <c r="HOL31" s="5">
        <f>'Output| DNSP'!HOK8</f>
        <v>0</v>
      </c>
      <c r="HOM31" s="5">
        <f>'Output| DNSP'!HOL8</f>
        <v>0</v>
      </c>
      <c r="HON31" s="5">
        <f>'Output| DNSP'!HOM8</f>
        <v>0</v>
      </c>
      <c r="HOO31" s="5">
        <f>'Output| DNSP'!HON8</f>
        <v>0</v>
      </c>
      <c r="HOP31" s="5">
        <f>'Output| DNSP'!HOO8</f>
        <v>0</v>
      </c>
      <c r="HOQ31" s="5">
        <f>'Output| DNSP'!HOP8</f>
        <v>0</v>
      </c>
      <c r="HOR31" s="5">
        <f>'Output| DNSP'!HOQ8</f>
        <v>0</v>
      </c>
      <c r="HOS31" s="5">
        <f>'Output| DNSP'!HOR8</f>
        <v>0</v>
      </c>
      <c r="HOT31" s="5">
        <f>'Output| DNSP'!HOS8</f>
        <v>0</v>
      </c>
      <c r="HOU31" s="5">
        <f>'Output| DNSP'!HOT8</f>
        <v>0</v>
      </c>
      <c r="HOV31" s="5">
        <f>'Output| DNSP'!HOU8</f>
        <v>0</v>
      </c>
      <c r="HOW31" s="5">
        <f>'Output| DNSP'!HOV8</f>
        <v>0</v>
      </c>
      <c r="HOX31" s="5">
        <f>'Output| DNSP'!HOW8</f>
        <v>0</v>
      </c>
      <c r="HOY31" s="5">
        <f>'Output| DNSP'!HOX8</f>
        <v>0</v>
      </c>
      <c r="HOZ31" s="5">
        <f>'Output| DNSP'!HOY8</f>
        <v>0</v>
      </c>
      <c r="HPA31" s="5">
        <f>'Output| DNSP'!HOZ8</f>
        <v>0</v>
      </c>
      <c r="HPB31" s="5">
        <f>'Output| DNSP'!HPA8</f>
        <v>0</v>
      </c>
      <c r="HPC31" s="5">
        <f>'Output| DNSP'!HPB8</f>
        <v>0</v>
      </c>
      <c r="HPD31" s="5">
        <f>'Output| DNSP'!HPC8</f>
        <v>0</v>
      </c>
      <c r="HPE31" s="5">
        <f>'Output| DNSP'!HPD8</f>
        <v>0</v>
      </c>
      <c r="HPF31" s="5">
        <f>'Output| DNSP'!HPE8</f>
        <v>0</v>
      </c>
      <c r="HPG31" s="5">
        <f>'Output| DNSP'!HPF8</f>
        <v>0</v>
      </c>
      <c r="HPH31" s="5">
        <f>'Output| DNSP'!HPG8</f>
        <v>0</v>
      </c>
      <c r="HPI31" s="5">
        <f>'Output| DNSP'!HPH8</f>
        <v>0</v>
      </c>
      <c r="HPJ31" s="5">
        <f>'Output| DNSP'!HPI8</f>
        <v>0</v>
      </c>
      <c r="HPK31" s="5">
        <f>'Output| DNSP'!HPJ8</f>
        <v>0</v>
      </c>
      <c r="HPL31" s="5">
        <f>'Output| DNSP'!HPK8</f>
        <v>0</v>
      </c>
      <c r="HPM31" s="5">
        <f>'Output| DNSP'!HPL8</f>
        <v>0</v>
      </c>
      <c r="HPN31" s="5">
        <f>'Output| DNSP'!HPM8</f>
        <v>0</v>
      </c>
      <c r="HPO31" s="5">
        <f>'Output| DNSP'!HPN8</f>
        <v>0</v>
      </c>
      <c r="HPP31" s="5">
        <f>'Output| DNSP'!HPO8</f>
        <v>0</v>
      </c>
      <c r="HPQ31" s="5">
        <f>'Output| DNSP'!HPP8</f>
        <v>0</v>
      </c>
      <c r="HPR31" s="5">
        <f>'Output| DNSP'!HPQ8</f>
        <v>0</v>
      </c>
      <c r="HPS31" s="5">
        <f>'Output| DNSP'!HPR8</f>
        <v>0</v>
      </c>
      <c r="HPT31" s="5">
        <f>'Output| DNSP'!HPS8</f>
        <v>0</v>
      </c>
      <c r="HPU31" s="5">
        <f>'Output| DNSP'!HPT8</f>
        <v>0</v>
      </c>
      <c r="HPV31" s="5">
        <f>'Output| DNSP'!HPU8</f>
        <v>0</v>
      </c>
      <c r="HPW31" s="5">
        <f>'Output| DNSP'!HPV8</f>
        <v>0</v>
      </c>
      <c r="HPX31" s="5">
        <f>'Output| DNSP'!HPW8</f>
        <v>0</v>
      </c>
      <c r="HPY31" s="5">
        <f>'Output| DNSP'!HPX8</f>
        <v>0</v>
      </c>
      <c r="HPZ31" s="5">
        <f>'Output| DNSP'!HPY8</f>
        <v>0</v>
      </c>
      <c r="HQA31" s="5">
        <f>'Output| DNSP'!HPZ8</f>
        <v>0</v>
      </c>
      <c r="HQB31" s="5">
        <f>'Output| DNSP'!HQA8</f>
        <v>0</v>
      </c>
      <c r="HQC31" s="5">
        <f>'Output| DNSP'!HQB8</f>
        <v>0</v>
      </c>
      <c r="HQD31" s="5">
        <f>'Output| DNSP'!HQC8</f>
        <v>0</v>
      </c>
      <c r="HQE31" s="5">
        <f>'Output| DNSP'!HQD8</f>
        <v>0</v>
      </c>
      <c r="HQF31" s="5">
        <f>'Output| DNSP'!HQE8</f>
        <v>0</v>
      </c>
      <c r="HQG31" s="5">
        <f>'Output| DNSP'!HQF8</f>
        <v>0</v>
      </c>
      <c r="HQH31" s="5">
        <f>'Output| DNSP'!HQG8</f>
        <v>0</v>
      </c>
      <c r="HQI31" s="5">
        <f>'Output| DNSP'!HQH8</f>
        <v>0</v>
      </c>
      <c r="HQJ31" s="5">
        <f>'Output| DNSP'!HQI8</f>
        <v>0</v>
      </c>
      <c r="HQK31" s="5">
        <f>'Output| DNSP'!HQJ8</f>
        <v>0</v>
      </c>
      <c r="HQL31" s="5">
        <f>'Output| DNSP'!HQK8</f>
        <v>0</v>
      </c>
      <c r="HQM31" s="5">
        <f>'Output| DNSP'!HQL8</f>
        <v>0</v>
      </c>
      <c r="HQN31" s="5">
        <f>'Output| DNSP'!HQM8</f>
        <v>0</v>
      </c>
      <c r="HQO31" s="5">
        <f>'Output| DNSP'!HQN8</f>
        <v>0</v>
      </c>
      <c r="HQP31" s="5">
        <f>'Output| DNSP'!HQO8</f>
        <v>0</v>
      </c>
      <c r="HQQ31" s="5">
        <f>'Output| DNSP'!HQP8</f>
        <v>0</v>
      </c>
      <c r="HQR31" s="5">
        <f>'Output| DNSP'!HQQ8</f>
        <v>0</v>
      </c>
      <c r="HQS31" s="5">
        <f>'Output| DNSP'!HQR8</f>
        <v>0</v>
      </c>
      <c r="HQT31" s="5">
        <f>'Output| DNSP'!HQS8</f>
        <v>0</v>
      </c>
      <c r="HQU31" s="5">
        <f>'Output| DNSP'!HQT8</f>
        <v>0</v>
      </c>
      <c r="HQV31" s="5">
        <f>'Output| DNSP'!HQU8</f>
        <v>0</v>
      </c>
      <c r="HQW31" s="5">
        <f>'Output| DNSP'!HQV8</f>
        <v>0</v>
      </c>
      <c r="HQX31" s="5">
        <f>'Output| DNSP'!HQW8</f>
        <v>0</v>
      </c>
      <c r="HQY31" s="5">
        <f>'Output| DNSP'!HQX8</f>
        <v>0</v>
      </c>
      <c r="HQZ31" s="5">
        <f>'Output| DNSP'!HQY8</f>
        <v>0</v>
      </c>
      <c r="HRA31" s="5">
        <f>'Output| DNSP'!HQZ8</f>
        <v>0</v>
      </c>
      <c r="HRB31" s="5">
        <f>'Output| DNSP'!HRA8</f>
        <v>0</v>
      </c>
      <c r="HRC31" s="5">
        <f>'Output| DNSP'!HRB8</f>
        <v>0</v>
      </c>
      <c r="HRD31" s="5">
        <f>'Output| DNSP'!HRC8</f>
        <v>0</v>
      </c>
      <c r="HRE31" s="5">
        <f>'Output| DNSP'!HRD8</f>
        <v>0</v>
      </c>
      <c r="HRF31" s="5">
        <f>'Output| DNSP'!HRE8</f>
        <v>0</v>
      </c>
      <c r="HRG31" s="5">
        <f>'Output| DNSP'!HRF8</f>
        <v>0</v>
      </c>
      <c r="HRH31" s="5">
        <f>'Output| DNSP'!HRG8</f>
        <v>0</v>
      </c>
      <c r="HRI31" s="5">
        <f>'Output| DNSP'!HRH8</f>
        <v>0</v>
      </c>
      <c r="HRJ31" s="5">
        <f>'Output| DNSP'!HRI8</f>
        <v>0</v>
      </c>
      <c r="HRK31" s="5">
        <f>'Output| DNSP'!HRJ8</f>
        <v>0</v>
      </c>
      <c r="HRL31" s="5">
        <f>'Output| DNSP'!HRK8</f>
        <v>0</v>
      </c>
      <c r="HRM31" s="5">
        <f>'Output| DNSP'!HRL8</f>
        <v>0</v>
      </c>
      <c r="HRN31" s="5">
        <f>'Output| DNSP'!HRM8</f>
        <v>0</v>
      </c>
      <c r="HRO31" s="5">
        <f>'Output| DNSP'!HRN8</f>
        <v>0</v>
      </c>
      <c r="HRP31" s="5">
        <f>'Output| DNSP'!HRO8</f>
        <v>0</v>
      </c>
      <c r="HRQ31" s="5">
        <f>'Output| DNSP'!HRP8</f>
        <v>0</v>
      </c>
      <c r="HRR31" s="5">
        <f>'Output| DNSP'!HRQ8</f>
        <v>0</v>
      </c>
      <c r="HRS31" s="5">
        <f>'Output| DNSP'!HRR8</f>
        <v>0</v>
      </c>
      <c r="HRT31" s="5">
        <f>'Output| DNSP'!HRS8</f>
        <v>0</v>
      </c>
      <c r="HRU31" s="5">
        <f>'Output| DNSP'!HRT8</f>
        <v>0</v>
      </c>
      <c r="HRV31" s="5">
        <f>'Output| DNSP'!HRU8</f>
        <v>0</v>
      </c>
      <c r="HRW31" s="5">
        <f>'Output| DNSP'!HRV8</f>
        <v>0</v>
      </c>
      <c r="HRX31" s="5">
        <f>'Output| DNSP'!HRW8</f>
        <v>0</v>
      </c>
      <c r="HRY31" s="5">
        <f>'Output| DNSP'!HRX8</f>
        <v>0</v>
      </c>
      <c r="HRZ31" s="5">
        <f>'Output| DNSP'!HRY8</f>
        <v>0</v>
      </c>
      <c r="HSA31" s="5">
        <f>'Output| DNSP'!HRZ8</f>
        <v>0</v>
      </c>
      <c r="HSB31" s="5">
        <f>'Output| DNSP'!HSA8</f>
        <v>0</v>
      </c>
      <c r="HSC31" s="5">
        <f>'Output| DNSP'!HSB8</f>
        <v>0</v>
      </c>
      <c r="HSD31" s="5">
        <f>'Output| DNSP'!HSC8</f>
        <v>0</v>
      </c>
      <c r="HSE31" s="5">
        <f>'Output| DNSP'!HSD8</f>
        <v>0</v>
      </c>
      <c r="HSF31" s="5">
        <f>'Output| DNSP'!HSE8</f>
        <v>0</v>
      </c>
      <c r="HSG31" s="5">
        <f>'Output| DNSP'!HSF8</f>
        <v>0</v>
      </c>
      <c r="HSH31" s="5">
        <f>'Output| DNSP'!HSG8</f>
        <v>0</v>
      </c>
      <c r="HSI31" s="5">
        <f>'Output| DNSP'!HSH8</f>
        <v>0</v>
      </c>
      <c r="HSJ31" s="5">
        <f>'Output| DNSP'!HSI8</f>
        <v>0</v>
      </c>
      <c r="HSK31" s="5">
        <f>'Output| DNSP'!HSJ8</f>
        <v>0</v>
      </c>
      <c r="HSL31" s="5">
        <f>'Output| DNSP'!HSK8</f>
        <v>0</v>
      </c>
      <c r="HSM31" s="5">
        <f>'Output| DNSP'!HSL8</f>
        <v>0</v>
      </c>
      <c r="HSN31" s="5">
        <f>'Output| DNSP'!HSM8</f>
        <v>0</v>
      </c>
      <c r="HSO31" s="5">
        <f>'Output| DNSP'!HSN8</f>
        <v>0</v>
      </c>
      <c r="HSP31" s="5">
        <f>'Output| DNSP'!HSO8</f>
        <v>0</v>
      </c>
      <c r="HSQ31" s="5">
        <f>'Output| DNSP'!HSP8</f>
        <v>0</v>
      </c>
      <c r="HSR31" s="5">
        <f>'Output| DNSP'!HSQ8</f>
        <v>0</v>
      </c>
      <c r="HSS31" s="5">
        <f>'Output| DNSP'!HSR8</f>
        <v>0</v>
      </c>
      <c r="HST31" s="5">
        <f>'Output| DNSP'!HSS8</f>
        <v>0</v>
      </c>
      <c r="HSU31" s="5">
        <f>'Output| DNSP'!HST8</f>
        <v>0</v>
      </c>
      <c r="HSV31" s="5">
        <f>'Output| DNSP'!HSU8</f>
        <v>0</v>
      </c>
      <c r="HSW31" s="5">
        <f>'Output| DNSP'!HSV8</f>
        <v>0</v>
      </c>
      <c r="HSX31" s="5">
        <f>'Output| DNSP'!HSW8</f>
        <v>0</v>
      </c>
      <c r="HSY31" s="5">
        <f>'Output| DNSP'!HSX8</f>
        <v>0</v>
      </c>
      <c r="HSZ31" s="5">
        <f>'Output| DNSP'!HSY8</f>
        <v>0</v>
      </c>
      <c r="HTA31" s="5">
        <f>'Output| DNSP'!HSZ8</f>
        <v>0</v>
      </c>
      <c r="HTB31" s="5">
        <f>'Output| DNSP'!HTA8</f>
        <v>0</v>
      </c>
      <c r="HTC31" s="5">
        <f>'Output| DNSP'!HTB8</f>
        <v>0</v>
      </c>
      <c r="HTD31" s="5">
        <f>'Output| DNSP'!HTC8</f>
        <v>0</v>
      </c>
      <c r="HTE31" s="5">
        <f>'Output| DNSP'!HTD8</f>
        <v>0</v>
      </c>
      <c r="HTF31" s="5">
        <f>'Output| DNSP'!HTE8</f>
        <v>0</v>
      </c>
      <c r="HTG31" s="5">
        <f>'Output| DNSP'!HTF8</f>
        <v>0</v>
      </c>
      <c r="HTH31" s="5">
        <f>'Output| DNSP'!HTG8</f>
        <v>0</v>
      </c>
      <c r="HTI31" s="5">
        <f>'Output| DNSP'!HTH8</f>
        <v>0</v>
      </c>
      <c r="HTJ31" s="5">
        <f>'Output| DNSP'!HTI8</f>
        <v>0</v>
      </c>
      <c r="HTK31" s="5">
        <f>'Output| DNSP'!HTJ8</f>
        <v>0</v>
      </c>
      <c r="HTL31" s="5">
        <f>'Output| DNSP'!HTK8</f>
        <v>0</v>
      </c>
      <c r="HTM31" s="5">
        <f>'Output| DNSP'!HTL8</f>
        <v>0</v>
      </c>
      <c r="HTN31" s="5">
        <f>'Output| DNSP'!HTM8</f>
        <v>0</v>
      </c>
      <c r="HTO31" s="5">
        <f>'Output| DNSP'!HTN8</f>
        <v>0</v>
      </c>
      <c r="HTP31" s="5">
        <f>'Output| DNSP'!HTO8</f>
        <v>0</v>
      </c>
      <c r="HTQ31" s="5">
        <f>'Output| DNSP'!HTP8</f>
        <v>0</v>
      </c>
      <c r="HTR31" s="5">
        <f>'Output| DNSP'!HTQ8</f>
        <v>0</v>
      </c>
      <c r="HTS31" s="5">
        <f>'Output| DNSP'!HTR8</f>
        <v>0</v>
      </c>
      <c r="HTT31" s="5">
        <f>'Output| DNSP'!HTS8</f>
        <v>0</v>
      </c>
      <c r="HTU31" s="5">
        <f>'Output| DNSP'!HTT8</f>
        <v>0</v>
      </c>
      <c r="HTV31" s="5">
        <f>'Output| DNSP'!HTU8</f>
        <v>0</v>
      </c>
      <c r="HTW31" s="5">
        <f>'Output| DNSP'!HTV8</f>
        <v>0</v>
      </c>
      <c r="HTX31" s="5">
        <f>'Output| DNSP'!HTW8</f>
        <v>0</v>
      </c>
      <c r="HTY31" s="5">
        <f>'Output| DNSP'!HTX8</f>
        <v>0</v>
      </c>
      <c r="HTZ31" s="5">
        <f>'Output| DNSP'!HTY8</f>
        <v>0</v>
      </c>
      <c r="HUA31" s="5">
        <f>'Output| DNSP'!HTZ8</f>
        <v>0</v>
      </c>
      <c r="HUB31" s="5">
        <f>'Output| DNSP'!HUA8</f>
        <v>0</v>
      </c>
      <c r="HUC31" s="5">
        <f>'Output| DNSP'!HUB8</f>
        <v>0</v>
      </c>
      <c r="HUD31" s="5">
        <f>'Output| DNSP'!HUC8</f>
        <v>0</v>
      </c>
      <c r="HUE31" s="5">
        <f>'Output| DNSP'!HUD8</f>
        <v>0</v>
      </c>
      <c r="HUF31" s="5">
        <f>'Output| DNSP'!HUE8</f>
        <v>0</v>
      </c>
      <c r="HUG31" s="5">
        <f>'Output| DNSP'!HUF8</f>
        <v>0</v>
      </c>
      <c r="HUH31" s="5">
        <f>'Output| DNSP'!HUG8</f>
        <v>0</v>
      </c>
      <c r="HUI31" s="5">
        <f>'Output| DNSP'!HUH8</f>
        <v>0</v>
      </c>
      <c r="HUJ31" s="5">
        <f>'Output| DNSP'!HUI8</f>
        <v>0</v>
      </c>
      <c r="HUK31" s="5">
        <f>'Output| DNSP'!HUJ8</f>
        <v>0</v>
      </c>
      <c r="HUL31" s="5">
        <f>'Output| DNSP'!HUK8</f>
        <v>0</v>
      </c>
      <c r="HUM31" s="5">
        <f>'Output| DNSP'!HUL8</f>
        <v>0</v>
      </c>
      <c r="HUN31" s="5">
        <f>'Output| DNSP'!HUM8</f>
        <v>0</v>
      </c>
      <c r="HUO31" s="5">
        <f>'Output| DNSP'!HUN8</f>
        <v>0</v>
      </c>
      <c r="HUP31" s="5">
        <f>'Output| DNSP'!HUO8</f>
        <v>0</v>
      </c>
      <c r="HUQ31" s="5">
        <f>'Output| DNSP'!HUP8</f>
        <v>0</v>
      </c>
      <c r="HUR31" s="5">
        <f>'Output| DNSP'!HUQ8</f>
        <v>0</v>
      </c>
      <c r="HUS31" s="5">
        <f>'Output| DNSP'!HUR8</f>
        <v>0</v>
      </c>
      <c r="HUT31" s="5">
        <f>'Output| DNSP'!HUS8</f>
        <v>0</v>
      </c>
      <c r="HUU31" s="5">
        <f>'Output| DNSP'!HUT8</f>
        <v>0</v>
      </c>
      <c r="HUV31" s="5">
        <f>'Output| DNSP'!HUU8</f>
        <v>0</v>
      </c>
      <c r="HUW31" s="5">
        <f>'Output| DNSP'!HUV8</f>
        <v>0</v>
      </c>
      <c r="HUX31" s="5">
        <f>'Output| DNSP'!HUW8</f>
        <v>0</v>
      </c>
      <c r="HUY31" s="5">
        <f>'Output| DNSP'!HUX8</f>
        <v>0</v>
      </c>
      <c r="HUZ31" s="5">
        <f>'Output| DNSP'!HUY8</f>
        <v>0</v>
      </c>
      <c r="HVA31" s="5">
        <f>'Output| DNSP'!HUZ8</f>
        <v>0</v>
      </c>
      <c r="HVB31" s="5">
        <f>'Output| DNSP'!HVA8</f>
        <v>0</v>
      </c>
      <c r="HVC31" s="5">
        <f>'Output| DNSP'!HVB8</f>
        <v>0</v>
      </c>
      <c r="HVD31" s="5">
        <f>'Output| DNSP'!HVC8</f>
        <v>0</v>
      </c>
      <c r="HVE31" s="5">
        <f>'Output| DNSP'!HVD8</f>
        <v>0</v>
      </c>
      <c r="HVF31" s="5">
        <f>'Output| DNSP'!HVE8</f>
        <v>0</v>
      </c>
      <c r="HVG31" s="5">
        <f>'Output| DNSP'!HVF8</f>
        <v>0</v>
      </c>
      <c r="HVH31" s="5">
        <f>'Output| DNSP'!HVG8</f>
        <v>0</v>
      </c>
      <c r="HVI31" s="5">
        <f>'Output| DNSP'!HVH8</f>
        <v>0</v>
      </c>
      <c r="HVJ31" s="5">
        <f>'Output| DNSP'!HVI8</f>
        <v>0</v>
      </c>
      <c r="HVK31" s="5">
        <f>'Output| DNSP'!HVJ8</f>
        <v>0</v>
      </c>
      <c r="HVL31" s="5">
        <f>'Output| DNSP'!HVK8</f>
        <v>0</v>
      </c>
      <c r="HVM31" s="5">
        <f>'Output| DNSP'!HVL8</f>
        <v>0</v>
      </c>
      <c r="HVN31" s="5">
        <f>'Output| DNSP'!HVM8</f>
        <v>0</v>
      </c>
      <c r="HVO31" s="5">
        <f>'Output| DNSP'!HVN8</f>
        <v>0</v>
      </c>
      <c r="HVP31" s="5">
        <f>'Output| DNSP'!HVO8</f>
        <v>0</v>
      </c>
      <c r="HVQ31" s="5">
        <f>'Output| DNSP'!HVP8</f>
        <v>0</v>
      </c>
      <c r="HVR31" s="5">
        <f>'Output| DNSP'!HVQ8</f>
        <v>0</v>
      </c>
      <c r="HVS31" s="5">
        <f>'Output| DNSP'!HVR8</f>
        <v>0</v>
      </c>
      <c r="HVT31" s="5">
        <f>'Output| DNSP'!HVS8</f>
        <v>0</v>
      </c>
      <c r="HVU31" s="5">
        <f>'Output| DNSP'!HVT8</f>
        <v>0</v>
      </c>
      <c r="HVV31" s="5">
        <f>'Output| DNSP'!HVU8</f>
        <v>0</v>
      </c>
      <c r="HVW31" s="5">
        <f>'Output| DNSP'!HVV8</f>
        <v>0</v>
      </c>
      <c r="HVX31" s="5">
        <f>'Output| DNSP'!HVW8</f>
        <v>0</v>
      </c>
      <c r="HVY31" s="5">
        <f>'Output| DNSP'!HVX8</f>
        <v>0</v>
      </c>
      <c r="HVZ31" s="5">
        <f>'Output| DNSP'!HVY8</f>
        <v>0</v>
      </c>
      <c r="HWA31" s="5">
        <f>'Output| DNSP'!HVZ8</f>
        <v>0</v>
      </c>
      <c r="HWB31" s="5">
        <f>'Output| DNSP'!HWA8</f>
        <v>0</v>
      </c>
      <c r="HWC31" s="5">
        <f>'Output| DNSP'!HWB8</f>
        <v>0</v>
      </c>
      <c r="HWD31" s="5">
        <f>'Output| DNSP'!HWC8</f>
        <v>0</v>
      </c>
      <c r="HWE31" s="5">
        <f>'Output| DNSP'!HWD8</f>
        <v>0</v>
      </c>
      <c r="HWF31" s="5">
        <f>'Output| DNSP'!HWE8</f>
        <v>0</v>
      </c>
      <c r="HWG31" s="5">
        <f>'Output| DNSP'!HWF8</f>
        <v>0</v>
      </c>
      <c r="HWH31" s="5">
        <f>'Output| DNSP'!HWG8</f>
        <v>0</v>
      </c>
      <c r="HWI31" s="5">
        <f>'Output| DNSP'!HWH8</f>
        <v>0</v>
      </c>
      <c r="HWJ31" s="5">
        <f>'Output| DNSP'!HWI8</f>
        <v>0</v>
      </c>
      <c r="HWK31" s="5">
        <f>'Output| DNSP'!HWJ8</f>
        <v>0</v>
      </c>
      <c r="HWL31" s="5">
        <f>'Output| DNSP'!HWK8</f>
        <v>0</v>
      </c>
      <c r="HWM31" s="5">
        <f>'Output| DNSP'!HWL8</f>
        <v>0</v>
      </c>
      <c r="HWN31" s="5">
        <f>'Output| DNSP'!HWM8</f>
        <v>0</v>
      </c>
      <c r="HWO31" s="5">
        <f>'Output| DNSP'!HWN8</f>
        <v>0</v>
      </c>
      <c r="HWP31" s="5">
        <f>'Output| DNSP'!HWO8</f>
        <v>0</v>
      </c>
      <c r="HWQ31" s="5">
        <f>'Output| DNSP'!HWP8</f>
        <v>0</v>
      </c>
      <c r="HWR31" s="5">
        <f>'Output| DNSP'!HWQ8</f>
        <v>0</v>
      </c>
      <c r="HWS31" s="5">
        <f>'Output| DNSP'!HWR8</f>
        <v>0</v>
      </c>
      <c r="HWT31" s="5">
        <f>'Output| DNSP'!HWS8</f>
        <v>0</v>
      </c>
      <c r="HWU31" s="5">
        <f>'Output| DNSP'!HWT8</f>
        <v>0</v>
      </c>
      <c r="HWV31" s="5">
        <f>'Output| DNSP'!HWU8</f>
        <v>0</v>
      </c>
      <c r="HWW31" s="5">
        <f>'Output| DNSP'!HWV8</f>
        <v>0</v>
      </c>
      <c r="HWX31" s="5">
        <f>'Output| DNSP'!HWW8</f>
        <v>0</v>
      </c>
      <c r="HWY31" s="5">
        <f>'Output| DNSP'!HWX8</f>
        <v>0</v>
      </c>
      <c r="HWZ31" s="5">
        <f>'Output| DNSP'!HWY8</f>
        <v>0</v>
      </c>
      <c r="HXA31" s="5">
        <f>'Output| DNSP'!HWZ8</f>
        <v>0</v>
      </c>
      <c r="HXB31" s="5">
        <f>'Output| DNSP'!HXA8</f>
        <v>0</v>
      </c>
      <c r="HXC31" s="5">
        <f>'Output| DNSP'!HXB8</f>
        <v>0</v>
      </c>
      <c r="HXD31" s="5">
        <f>'Output| DNSP'!HXC8</f>
        <v>0</v>
      </c>
      <c r="HXE31" s="5">
        <f>'Output| DNSP'!HXD8</f>
        <v>0</v>
      </c>
      <c r="HXF31" s="5">
        <f>'Output| DNSP'!HXE8</f>
        <v>0</v>
      </c>
      <c r="HXG31" s="5">
        <f>'Output| DNSP'!HXF8</f>
        <v>0</v>
      </c>
      <c r="HXH31" s="5">
        <f>'Output| DNSP'!HXG8</f>
        <v>0</v>
      </c>
      <c r="HXI31" s="5">
        <f>'Output| DNSP'!HXH8</f>
        <v>0</v>
      </c>
      <c r="HXJ31" s="5">
        <f>'Output| DNSP'!HXI8</f>
        <v>0</v>
      </c>
      <c r="HXK31" s="5">
        <f>'Output| DNSP'!HXJ8</f>
        <v>0</v>
      </c>
      <c r="HXL31" s="5">
        <f>'Output| DNSP'!HXK8</f>
        <v>0</v>
      </c>
      <c r="HXM31" s="5">
        <f>'Output| DNSP'!HXL8</f>
        <v>0</v>
      </c>
      <c r="HXN31" s="5">
        <f>'Output| DNSP'!HXM8</f>
        <v>0</v>
      </c>
      <c r="HXO31" s="5">
        <f>'Output| DNSP'!HXN8</f>
        <v>0</v>
      </c>
      <c r="HXP31" s="5">
        <f>'Output| DNSP'!HXO8</f>
        <v>0</v>
      </c>
      <c r="HXQ31" s="5">
        <f>'Output| DNSP'!HXP8</f>
        <v>0</v>
      </c>
      <c r="HXR31" s="5">
        <f>'Output| DNSP'!HXQ8</f>
        <v>0</v>
      </c>
      <c r="HXS31" s="5">
        <f>'Output| DNSP'!HXR8</f>
        <v>0</v>
      </c>
      <c r="HXT31" s="5">
        <f>'Output| DNSP'!HXS8</f>
        <v>0</v>
      </c>
      <c r="HXU31" s="5">
        <f>'Output| DNSP'!HXT8</f>
        <v>0</v>
      </c>
      <c r="HXV31" s="5">
        <f>'Output| DNSP'!HXU8</f>
        <v>0</v>
      </c>
      <c r="HXW31" s="5">
        <f>'Output| DNSP'!HXV8</f>
        <v>0</v>
      </c>
      <c r="HXX31" s="5">
        <f>'Output| DNSP'!HXW8</f>
        <v>0</v>
      </c>
      <c r="HXY31" s="5">
        <f>'Output| DNSP'!HXX8</f>
        <v>0</v>
      </c>
      <c r="HXZ31" s="5">
        <f>'Output| DNSP'!HXY8</f>
        <v>0</v>
      </c>
      <c r="HYA31" s="5">
        <f>'Output| DNSP'!HXZ8</f>
        <v>0</v>
      </c>
      <c r="HYB31" s="5">
        <f>'Output| DNSP'!HYA8</f>
        <v>0</v>
      </c>
      <c r="HYC31" s="5">
        <f>'Output| DNSP'!HYB8</f>
        <v>0</v>
      </c>
      <c r="HYD31" s="5">
        <f>'Output| DNSP'!HYC8</f>
        <v>0</v>
      </c>
      <c r="HYE31" s="5">
        <f>'Output| DNSP'!HYD8</f>
        <v>0</v>
      </c>
      <c r="HYF31" s="5">
        <f>'Output| DNSP'!HYE8</f>
        <v>0</v>
      </c>
      <c r="HYG31" s="5">
        <f>'Output| DNSP'!HYF8</f>
        <v>0</v>
      </c>
      <c r="HYH31" s="5">
        <f>'Output| DNSP'!HYG8</f>
        <v>0</v>
      </c>
      <c r="HYI31" s="5">
        <f>'Output| DNSP'!HYH8</f>
        <v>0</v>
      </c>
      <c r="HYJ31" s="5">
        <f>'Output| DNSP'!HYI8</f>
        <v>0</v>
      </c>
      <c r="HYK31" s="5">
        <f>'Output| DNSP'!HYJ8</f>
        <v>0</v>
      </c>
      <c r="HYL31" s="5">
        <f>'Output| DNSP'!HYK8</f>
        <v>0</v>
      </c>
      <c r="HYM31" s="5">
        <f>'Output| DNSP'!HYL8</f>
        <v>0</v>
      </c>
      <c r="HYN31" s="5">
        <f>'Output| DNSP'!HYM8</f>
        <v>0</v>
      </c>
      <c r="HYO31" s="5">
        <f>'Output| DNSP'!HYN8</f>
        <v>0</v>
      </c>
      <c r="HYP31" s="5">
        <f>'Output| DNSP'!HYO8</f>
        <v>0</v>
      </c>
      <c r="HYQ31" s="5">
        <f>'Output| DNSP'!HYP8</f>
        <v>0</v>
      </c>
      <c r="HYR31" s="5">
        <f>'Output| DNSP'!HYQ8</f>
        <v>0</v>
      </c>
      <c r="HYS31" s="5">
        <f>'Output| DNSP'!HYR8</f>
        <v>0</v>
      </c>
      <c r="HYT31" s="5">
        <f>'Output| DNSP'!HYS8</f>
        <v>0</v>
      </c>
      <c r="HYU31" s="5">
        <f>'Output| DNSP'!HYT8</f>
        <v>0</v>
      </c>
      <c r="HYV31" s="5">
        <f>'Output| DNSP'!HYU8</f>
        <v>0</v>
      </c>
      <c r="HYW31" s="5">
        <f>'Output| DNSP'!HYV8</f>
        <v>0</v>
      </c>
      <c r="HYX31" s="5">
        <f>'Output| DNSP'!HYW8</f>
        <v>0</v>
      </c>
      <c r="HYY31" s="5">
        <f>'Output| DNSP'!HYX8</f>
        <v>0</v>
      </c>
      <c r="HYZ31" s="5">
        <f>'Output| DNSP'!HYY8</f>
        <v>0</v>
      </c>
      <c r="HZA31" s="5">
        <f>'Output| DNSP'!HYZ8</f>
        <v>0</v>
      </c>
      <c r="HZB31" s="5">
        <f>'Output| DNSP'!HZA8</f>
        <v>0</v>
      </c>
      <c r="HZC31" s="5">
        <f>'Output| DNSP'!HZB8</f>
        <v>0</v>
      </c>
      <c r="HZD31" s="5">
        <f>'Output| DNSP'!HZC8</f>
        <v>0</v>
      </c>
      <c r="HZE31" s="5">
        <f>'Output| DNSP'!HZD8</f>
        <v>0</v>
      </c>
      <c r="HZF31" s="5">
        <f>'Output| DNSP'!HZE8</f>
        <v>0</v>
      </c>
      <c r="HZG31" s="5">
        <f>'Output| DNSP'!HZF8</f>
        <v>0</v>
      </c>
      <c r="HZH31" s="5">
        <f>'Output| DNSP'!HZG8</f>
        <v>0</v>
      </c>
      <c r="HZI31" s="5">
        <f>'Output| DNSP'!HZH8</f>
        <v>0</v>
      </c>
      <c r="HZJ31" s="5">
        <f>'Output| DNSP'!HZI8</f>
        <v>0</v>
      </c>
      <c r="HZK31" s="5">
        <f>'Output| DNSP'!HZJ8</f>
        <v>0</v>
      </c>
      <c r="HZL31" s="5">
        <f>'Output| DNSP'!HZK8</f>
        <v>0</v>
      </c>
      <c r="HZM31" s="5">
        <f>'Output| DNSP'!HZL8</f>
        <v>0</v>
      </c>
      <c r="HZN31" s="5">
        <f>'Output| DNSP'!HZM8</f>
        <v>0</v>
      </c>
      <c r="HZO31" s="5">
        <f>'Output| DNSP'!HZN8</f>
        <v>0</v>
      </c>
      <c r="HZP31" s="5">
        <f>'Output| DNSP'!HZO8</f>
        <v>0</v>
      </c>
      <c r="HZQ31" s="5">
        <f>'Output| DNSP'!HZP8</f>
        <v>0</v>
      </c>
      <c r="HZR31" s="5">
        <f>'Output| DNSP'!HZQ8</f>
        <v>0</v>
      </c>
      <c r="HZS31" s="5">
        <f>'Output| DNSP'!HZR8</f>
        <v>0</v>
      </c>
      <c r="HZT31" s="5">
        <f>'Output| DNSP'!HZS8</f>
        <v>0</v>
      </c>
      <c r="HZU31" s="5">
        <f>'Output| DNSP'!HZT8</f>
        <v>0</v>
      </c>
      <c r="HZV31" s="5">
        <f>'Output| DNSP'!HZU8</f>
        <v>0</v>
      </c>
      <c r="HZW31" s="5">
        <f>'Output| DNSP'!HZV8</f>
        <v>0</v>
      </c>
      <c r="HZX31" s="5">
        <f>'Output| DNSP'!HZW8</f>
        <v>0</v>
      </c>
      <c r="HZY31" s="5">
        <f>'Output| DNSP'!HZX8</f>
        <v>0</v>
      </c>
      <c r="HZZ31" s="5">
        <f>'Output| DNSP'!HZY8</f>
        <v>0</v>
      </c>
      <c r="IAA31" s="5">
        <f>'Output| DNSP'!HZZ8</f>
        <v>0</v>
      </c>
      <c r="IAB31" s="5">
        <f>'Output| DNSP'!IAA8</f>
        <v>0</v>
      </c>
      <c r="IAC31" s="5">
        <f>'Output| DNSP'!IAB8</f>
        <v>0</v>
      </c>
      <c r="IAD31" s="5">
        <f>'Output| DNSP'!IAC8</f>
        <v>0</v>
      </c>
      <c r="IAE31" s="5">
        <f>'Output| DNSP'!IAD8</f>
        <v>0</v>
      </c>
      <c r="IAF31" s="5">
        <f>'Output| DNSP'!IAE8</f>
        <v>0</v>
      </c>
      <c r="IAG31" s="5">
        <f>'Output| DNSP'!IAF8</f>
        <v>0</v>
      </c>
      <c r="IAH31" s="5">
        <f>'Output| DNSP'!IAG8</f>
        <v>0</v>
      </c>
      <c r="IAI31" s="5">
        <f>'Output| DNSP'!IAH8</f>
        <v>0</v>
      </c>
      <c r="IAJ31" s="5">
        <f>'Output| DNSP'!IAI8</f>
        <v>0</v>
      </c>
      <c r="IAK31" s="5">
        <f>'Output| DNSP'!IAJ8</f>
        <v>0</v>
      </c>
      <c r="IAL31" s="5">
        <f>'Output| DNSP'!IAK8</f>
        <v>0</v>
      </c>
      <c r="IAM31" s="5">
        <f>'Output| DNSP'!IAL8</f>
        <v>0</v>
      </c>
      <c r="IAN31" s="5">
        <f>'Output| DNSP'!IAM8</f>
        <v>0</v>
      </c>
      <c r="IAO31" s="5">
        <f>'Output| DNSP'!IAN8</f>
        <v>0</v>
      </c>
      <c r="IAP31" s="5">
        <f>'Output| DNSP'!IAO8</f>
        <v>0</v>
      </c>
      <c r="IAQ31" s="5">
        <f>'Output| DNSP'!IAP8</f>
        <v>0</v>
      </c>
      <c r="IAR31" s="5">
        <f>'Output| DNSP'!IAQ8</f>
        <v>0</v>
      </c>
      <c r="IAS31" s="5">
        <f>'Output| DNSP'!IAR8</f>
        <v>0</v>
      </c>
      <c r="IAT31" s="5">
        <f>'Output| DNSP'!IAS8</f>
        <v>0</v>
      </c>
      <c r="IAU31" s="5">
        <f>'Output| DNSP'!IAT8</f>
        <v>0</v>
      </c>
      <c r="IAV31" s="5">
        <f>'Output| DNSP'!IAU8</f>
        <v>0</v>
      </c>
      <c r="IAW31" s="5">
        <f>'Output| DNSP'!IAV8</f>
        <v>0</v>
      </c>
      <c r="IAX31" s="5">
        <f>'Output| DNSP'!IAW8</f>
        <v>0</v>
      </c>
      <c r="IAY31" s="5">
        <f>'Output| DNSP'!IAX8</f>
        <v>0</v>
      </c>
      <c r="IAZ31" s="5">
        <f>'Output| DNSP'!IAY8</f>
        <v>0</v>
      </c>
      <c r="IBA31" s="5">
        <f>'Output| DNSP'!IAZ8</f>
        <v>0</v>
      </c>
      <c r="IBB31" s="5">
        <f>'Output| DNSP'!IBA8</f>
        <v>0</v>
      </c>
      <c r="IBC31" s="5">
        <f>'Output| DNSP'!IBB8</f>
        <v>0</v>
      </c>
      <c r="IBD31" s="5">
        <f>'Output| DNSP'!IBC8</f>
        <v>0</v>
      </c>
      <c r="IBE31" s="5">
        <f>'Output| DNSP'!IBD8</f>
        <v>0</v>
      </c>
      <c r="IBF31" s="5">
        <f>'Output| DNSP'!IBE8</f>
        <v>0</v>
      </c>
      <c r="IBG31" s="5">
        <f>'Output| DNSP'!IBF8</f>
        <v>0</v>
      </c>
      <c r="IBH31" s="5">
        <f>'Output| DNSP'!IBG8</f>
        <v>0</v>
      </c>
      <c r="IBI31" s="5">
        <f>'Output| DNSP'!IBH8</f>
        <v>0</v>
      </c>
      <c r="IBJ31" s="5">
        <f>'Output| DNSP'!IBI8</f>
        <v>0</v>
      </c>
      <c r="IBK31" s="5">
        <f>'Output| DNSP'!IBJ8</f>
        <v>0</v>
      </c>
      <c r="IBL31" s="5">
        <f>'Output| DNSP'!IBK8</f>
        <v>0</v>
      </c>
      <c r="IBM31" s="5">
        <f>'Output| DNSP'!IBL8</f>
        <v>0</v>
      </c>
      <c r="IBN31" s="5">
        <f>'Output| DNSP'!IBM8</f>
        <v>0</v>
      </c>
      <c r="IBO31" s="5">
        <f>'Output| DNSP'!IBN8</f>
        <v>0</v>
      </c>
      <c r="IBP31" s="5">
        <f>'Output| DNSP'!IBO8</f>
        <v>0</v>
      </c>
      <c r="IBQ31" s="5">
        <f>'Output| DNSP'!IBP8</f>
        <v>0</v>
      </c>
      <c r="IBR31" s="5">
        <f>'Output| DNSP'!IBQ8</f>
        <v>0</v>
      </c>
      <c r="IBS31" s="5">
        <f>'Output| DNSP'!IBR8</f>
        <v>0</v>
      </c>
      <c r="IBT31" s="5">
        <f>'Output| DNSP'!IBS8</f>
        <v>0</v>
      </c>
      <c r="IBU31" s="5">
        <f>'Output| DNSP'!IBT8</f>
        <v>0</v>
      </c>
      <c r="IBV31" s="5">
        <f>'Output| DNSP'!IBU8</f>
        <v>0</v>
      </c>
      <c r="IBW31" s="5">
        <f>'Output| DNSP'!IBV8</f>
        <v>0</v>
      </c>
      <c r="IBX31" s="5">
        <f>'Output| DNSP'!IBW8</f>
        <v>0</v>
      </c>
      <c r="IBY31" s="5">
        <f>'Output| DNSP'!IBX8</f>
        <v>0</v>
      </c>
      <c r="IBZ31" s="5">
        <f>'Output| DNSP'!IBY8</f>
        <v>0</v>
      </c>
      <c r="ICA31" s="5">
        <f>'Output| DNSP'!IBZ8</f>
        <v>0</v>
      </c>
      <c r="ICB31" s="5">
        <f>'Output| DNSP'!ICA8</f>
        <v>0</v>
      </c>
      <c r="ICC31" s="5">
        <f>'Output| DNSP'!ICB8</f>
        <v>0</v>
      </c>
      <c r="ICD31" s="5">
        <f>'Output| DNSP'!ICC8</f>
        <v>0</v>
      </c>
      <c r="ICE31" s="5">
        <f>'Output| DNSP'!ICD8</f>
        <v>0</v>
      </c>
      <c r="ICF31" s="5">
        <f>'Output| DNSP'!ICE8</f>
        <v>0</v>
      </c>
      <c r="ICG31" s="5">
        <f>'Output| DNSP'!ICF8</f>
        <v>0</v>
      </c>
      <c r="ICH31" s="5">
        <f>'Output| DNSP'!ICG8</f>
        <v>0</v>
      </c>
      <c r="ICI31" s="5">
        <f>'Output| DNSP'!ICH8</f>
        <v>0</v>
      </c>
      <c r="ICJ31" s="5">
        <f>'Output| DNSP'!ICI8</f>
        <v>0</v>
      </c>
      <c r="ICK31" s="5">
        <f>'Output| DNSP'!ICJ8</f>
        <v>0</v>
      </c>
      <c r="ICL31" s="5">
        <f>'Output| DNSP'!ICK8</f>
        <v>0</v>
      </c>
      <c r="ICM31" s="5">
        <f>'Output| DNSP'!ICL8</f>
        <v>0</v>
      </c>
      <c r="ICN31" s="5">
        <f>'Output| DNSP'!ICM8</f>
        <v>0</v>
      </c>
      <c r="ICO31" s="5">
        <f>'Output| DNSP'!ICN8</f>
        <v>0</v>
      </c>
      <c r="ICP31" s="5">
        <f>'Output| DNSP'!ICO8</f>
        <v>0</v>
      </c>
      <c r="ICQ31" s="5">
        <f>'Output| DNSP'!ICP8</f>
        <v>0</v>
      </c>
      <c r="ICR31" s="5">
        <f>'Output| DNSP'!ICQ8</f>
        <v>0</v>
      </c>
      <c r="ICS31" s="5">
        <f>'Output| DNSP'!ICR8</f>
        <v>0</v>
      </c>
      <c r="ICT31" s="5">
        <f>'Output| DNSP'!ICS8</f>
        <v>0</v>
      </c>
      <c r="ICU31" s="5">
        <f>'Output| DNSP'!ICT8</f>
        <v>0</v>
      </c>
      <c r="ICV31" s="5">
        <f>'Output| DNSP'!ICU8</f>
        <v>0</v>
      </c>
      <c r="ICW31" s="5">
        <f>'Output| DNSP'!ICV8</f>
        <v>0</v>
      </c>
      <c r="ICX31" s="5">
        <f>'Output| DNSP'!ICW8</f>
        <v>0</v>
      </c>
      <c r="ICY31" s="5">
        <f>'Output| DNSP'!ICX8</f>
        <v>0</v>
      </c>
      <c r="ICZ31" s="5">
        <f>'Output| DNSP'!ICY8</f>
        <v>0</v>
      </c>
      <c r="IDA31" s="5">
        <f>'Output| DNSP'!ICZ8</f>
        <v>0</v>
      </c>
      <c r="IDB31" s="5">
        <f>'Output| DNSP'!IDA8</f>
        <v>0</v>
      </c>
      <c r="IDC31" s="5">
        <f>'Output| DNSP'!IDB8</f>
        <v>0</v>
      </c>
      <c r="IDD31" s="5">
        <f>'Output| DNSP'!IDC8</f>
        <v>0</v>
      </c>
      <c r="IDE31" s="5">
        <f>'Output| DNSP'!IDD8</f>
        <v>0</v>
      </c>
      <c r="IDF31" s="5">
        <f>'Output| DNSP'!IDE8</f>
        <v>0</v>
      </c>
      <c r="IDG31" s="5">
        <f>'Output| DNSP'!IDF8</f>
        <v>0</v>
      </c>
      <c r="IDH31" s="5">
        <f>'Output| DNSP'!IDG8</f>
        <v>0</v>
      </c>
      <c r="IDI31" s="5">
        <f>'Output| DNSP'!IDH8</f>
        <v>0</v>
      </c>
      <c r="IDJ31" s="5">
        <f>'Output| DNSP'!IDI8</f>
        <v>0</v>
      </c>
      <c r="IDK31" s="5">
        <f>'Output| DNSP'!IDJ8</f>
        <v>0</v>
      </c>
      <c r="IDL31" s="5">
        <f>'Output| DNSP'!IDK8</f>
        <v>0</v>
      </c>
      <c r="IDM31" s="5">
        <f>'Output| DNSP'!IDL8</f>
        <v>0</v>
      </c>
      <c r="IDN31" s="5">
        <f>'Output| DNSP'!IDM8</f>
        <v>0</v>
      </c>
      <c r="IDO31" s="5">
        <f>'Output| DNSP'!IDN8</f>
        <v>0</v>
      </c>
      <c r="IDP31" s="5">
        <f>'Output| DNSP'!IDO8</f>
        <v>0</v>
      </c>
      <c r="IDQ31" s="5">
        <f>'Output| DNSP'!IDP8</f>
        <v>0</v>
      </c>
      <c r="IDR31" s="5">
        <f>'Output| DNSP'!IDQ8</f>
        <v>0</v>
      </c>
      <c r="IDS31" s="5">
        <f>'Output| DNSP'!IDR8</f>
        <v>0</v>
      </c>
      <c r="IDT31" s="5">
        <f>'Output| DNSP'!IDS8</f>
        <v>0</v>
      </c>
      <c r="IDU31" s="5">
        <f>'Output| DNSP'!IDT8</f>
        <v>0</v>
      </c>
      <c r="IDV31" s="5">
        <f>'Output| DNSP'!IDU8</f>
        <v>0</v>
      </c>
      <c r="IDW31" s="5">
        <f>'Output| DNSP'!IDV8</f>
        <v>0</v>
      </c>
      <c r="IDX31" s="5">
        <f>'Output| DNSP'!IDW8</f>
        <v>0</v>
      </c>
      <c r="IDY31" s="5">
        <f>'Output| DNSP'!IDX8</f>
        <v>0</v>
      </c>
      <c r="IDZ31" s="5">
        <f>'Output| DNSP'!IDY8</f>
        <v>0</v>
      </c>
      <c r="IEA31" s="5">
        <f>'Output| DNSP'!IDZ8</f>
        <v>0</v>
      </c>
      <c r="IEB31" s="5">
        <f>'Output| DNSP'!IEA8</f>
        <v>0</v>
      </c>
      <c r="IEC31" s="5">
        <f>'Output| DNSP'!IEB8</f>
        <v>0</v>
      </c>
      <c r="IED31" s="5">
        <f>'Output| DNSP'!IEC8</f>
        <v>0</v>
      </c>
      <c r="IEE31" s="5">
        <f>'Output| DNSP'!IED8</f>
        <v>0</v>
      </c>
      <c r="IEF31" s="5">
        <f>'Output| DNSP'!IEE8</f>
        <v>0</v>
      </c>
      <c r="IEG31" s="5">
        <f>'Output| DNSP'!IEF8</f>
        <v>0</v>
      </c>
      <c r="IEH31" s="5">
        <f>'Output| DNSP'!IEG8</f>
        <v>0</v>
      </c>
      <c r="IEI31" s="5">
        <f>'Output| DNSP'!IEH8</f>
        <v>0</v>
      </c>
      <c r="IEJ31" s="5">
        <f>'Output| DNSP'!IEI8</f>
        <v>0</v>
      </c>
      <c r="IEK31" s="5">
        <f>'Output| DNSP'!IEJ8</f>
        <v>0</v>
      </c>
      <c r="IEL31" s="5">
        <f>'Output| DNSP'!IEK8</f>
        <v>0</v>
      </c>
      <c r="IEM31" s="5">
        <f>'Output| DNSP'!IEL8</f>
        <v>0</v>
      </c>
      <c r="IEN31" s="5">
        <f>'Output| DNSP'!IEM8</f>
        <v>0</v>
      </c>
      <c r="IEO31" s="5">
        <f>'Output| DNSP'!IEN8</f>
        <v>0</v>
      </c>
      <c r="IEP31" s="5">
        <f>'Output| DNSP'!IEO8</f>
        <v>0</v>
      </c>
      <c r="IEQ31" s="5">
        <f>'Output| DNSP'!IEP8</f>
        <v>0</v>
      </c>
      <c r="IER31" s="5">
        <f>'Output| DNSP'!IEQ8</f>
        <v>0</v>
      </c>
      <c r="IES31" s="5">
        <f>'Output| DNSP'!IER8</f>
        <v>0</v>
      </c>
      <c r="IET31" s="5">
        <f>'Output| DNSP'!IES8</f>
        <v>0</v>
      </c>
      <c r="IEU31" s="5">
        <f>'Output| DNSP'!IET8</f>
        <v>0</v>
      </c>
      <c r="IEV31" s="5">
        <f>'Output| DNSP'!IEU8</f>
        <v>0</v>
      </c>
      <c r="IEW31" s="5">
        <f>'Output| DNSP'!IEV8</f>
        <v>0</v>
      </c>
      <c r="IEX31" s="5">
        <f>'Output| DNSP'!IEW8</f>
        <v>0</v>
      </c>
      <c r="IEY31" s="5">
        <f>'Output| DNSP'!IEX8</f>
        <v>0</v>
      </c>
      <c r="IEZ31" s="5">
        <f>'Output| DNSP'!IEY8</f>
        <v>0</v>
      </c>
      <c r="IFA31" s="5">
        <f>'Output| DNSP'!IEZ8</f>
        <v>0</v>
      </c>
      <c r="IFB31" s="5">
        <f>'Output| DNSP'!IFA8</f>
        <v>0</v>
      </c>
      <c r="IFC31" s="5">
        <f>'Output| DNSP'!IFB8</f>
        <v>0</v>
      </c>
      <c r="IFD31" s="5">
        <f>'Output| DNSP'!IFC8</f>
        <v>0</v>
      </c>
      <c r="IFE31" s="5">
        <f>'Output| DNSP'!IFD8</f>
        <v>0</v>
      </c>
      <c r="IFF31" s="5">
        <f>'Output| DNSP'!IFE8</f>
        <v>0</v>
      </c>
      <c r="IFG31" s="5">
        <f>'Output| DNSP'!IFF8</f>
        <v>0</v>
      </c>
      <c r="IFH31" s="5">
        <f>'Output| DNSP'!IFG8</f>
        <v>0</v>
      </c>
      <c r="IFI31" s="5">
        <f>'Output| DNSP'!IFH8</f>
        <v>0</v>
      </c>
      <c r="IFJ31" s="5">
        <f>'Output| DNSP'!IFI8</f>
        <v>0</v>
      </c>
      <c r="IFK31" s="5">
        <f>'Output| DNSP'!IFJ8</f>
        <v>0</v>
      </c>
      <c r="IFL31" s="5">
        <f>'Output| DNSP'!IFK8</f>
        <v>0</v>
      </c>
      <c r="IFM31" s="5">
        <f>'Output| DNSP'!IFL8</f>
        <v>0</v>
      </c>
      <c r="IFN31" s="5">
        <f>'Output| DNSP'!IFM8</f>
        <v>0</v>
      </c>
      <c r="IFO31" s="5">
        <f>'Output| DNSP'!IFN8</f>
        <v>0</v>
      </c>
      <c r="IFP31" s="5">
        <f>'Output| DNSP'!IFO8</f>
        <v>0</v>
      </c>
      <c r="IFQ31" s="5">
        <f>'Output| DNSP'!IFP8</f>
        <v>0</v>
      </c>
      <c r="IFR31" s="5">
        <f>'Output| DNSP'!IFQ8</f>
        <v>0</v>
      </c>
      <c r="IFS31" s="5">
        <f>'Output| DNSP'!IFR8</f>
        <v>0</v>
      </c>
      <c r="IFT31" s="5">
        <f>'Output| DNSP'!IFS8</f>
        <v>0</v>
      </c>
      <c r="IFU31" s="5">
        <f>'Output| DNSP'!IFT8</f>
        <v>0</v>
      </c>
      <c r="IFV31" s="5">
        <f>'Output| DNSP'!IFU8</f>
        <v>0</v>
      </c>
      <c r="IFW31" s="5">
        <f>'Output| DNSP'!IFV8</f>
        <v>0</v>
      </c>
      <c r="IFX31" s="5">
        <f>'Output| DNSP'!IFW8</f>
        <v>0</v>
      </c>
      <c r="IFY31" s="5">
        <f>'Output| DNSP'!IFX8</f>
        <v>0</v>
      </c>
      <c r="IFZ31" s="5">
        <f>'Output| DNSP'!IFY8</f>
        <v>0</v>
      </c>
      <c r="IGA31" s="5">
        <f>'Output| DNSP'!IFZ8</f>
        <v>0</v>
      </c>
      <c r="IGB31" s="5">
        <f>'Output| DNSP'!IGA8</f>
        <v>0</v>
      </c>
      <c r="IGC31" s="5">
        <f>'Output| DNSP'!IGB8</f>
        <v>0</v>
      </c>
      <c r="IGD31" s="5">
        <f>'Output| DNSP'!IGC8</f>
        <v>0</v>
      </c>
      <c r="IGE31" s="5">
        <f>'Output| DNSP'!IGD8</f>
        <v>0</v>
      </c>
      <c r="IGF31" s="5">
        <f>'Output| DNSP'!IGE8</f>
        <v>0</v>
      </c>
      <c r="IGG31" s="5">
        <f>'Output| DNSP'!IGF8</f>
        <v>0</v>
      </c>
      <c r="IGH31" s="5">
        <f>'Output| DNSP'!IGG8</f>
        <v>0</v>
      </c>
      <c r="IGI31" s="5">
        <f>'Output| DNSP'!IGH8</f>
        <v>0</v>
      </c>
      <c r="IGJ31" s="5">
        <f>'Output| DNSP'!IGI8</f>
        <v>0</v>
      </c>
      <c r="IGK31" s="5">
        <f>'Output| DNSP'!IGJ8</f>
        <v>0</v>
      </c>
      <c r="IGL31" s="5">
        <f>'Output| DNSP'!IGK8</f>
        <v>0</v>
      </c>
      <c r="IGM31" s="5">
        <f>'Output| DNSP'!IGL8</f>
        <v>0</v>
      </c>
      <c r="IGN31" s="5">
        <f>'Output| DNSP'!IGM8</f>
        <v>0</v>
      </c>
      <c r="IGO31" s="5">
        <f>'Output| DNSP'!IGN8</f>
        <v>0</v>
      </c>
      <c r="IGP31" s="5">
        <f>'Output| DNSP'!IGO8</f>
        <v>0</v>
      </c>
      <c r="IGQ31" s="5">
        <f>'Output| DNSP'!IGP8</f>
        <v>0</v>
      </c>
      <c r="IGR31" s="5">
        <f>'Output| DNSP'!IGQ8</f>
        <v>0</v>
      </c>
      <c r="IGS31" s="5">
        <f>'Output| DNSP'!IGR8</f>
        <v>0</v>
      </c>
      <c r="IGT31" s="5">
        <f>'Output| DNSP'!IGS8</f>
        <v>0</v>
      </c>
      <c r="IGU31" s="5">
        <f>'Output| DNSP'!IGT8</f>
        <v>0</v>
      </c>
      <c r="IGV31" s="5">
        <f>'Output| DNSP'!IGU8</f>
        <v>0</v>
      </c>
      <c r="IGW31" s="5">
        <f>'Output| DNSP'!IGV8</f>
        <v>0</v>
      </c>
      <c r="IGX31" s="5">
        <f>'Output| DNSP'!IGW8</f>
        <v>0</v>
      </c>
      <c r="IGY31" s="5">
        <f>'Output| DNSP'!IGX8</f>
        <v>0</v>
      </c>
      <c r="IGZ31" s="5">
        <f>'Output| DNSP'!IGY8</f>
        <v>0</v>
      </c>
      <c r="IHA31" s="5">
        <f>'Output| DNSP'!IGZ8</f>
        <v>0</v>
      </c>
      <c r="IHB31" s="5">
        <f>'Output| DNSP'!IHA8</f>
        <v>0</v>
      </c>
      <c r="IHC31" s="5">
        <f>'Output| DNSP'!IHB8</f>
        <v>0</v>
      </c>
      <c r="IHD31" s="5">
        <f>'Output| DNSP'!IHC8</f>
        <v>0</v>
      </c>
      <c r="IHE31" s="5">
        <f>'Output| DNSP'!IHD8</f>
        <v>0</v>
      </c>
      <c r="IHF31" s="5">
        <f>'Output| DNSP'!IHE8</f>
        <v>0</v>
      </c>
      <c r="IHG31" s="5">
        <f>'Output| DNSP'!IHF8</f>
        <v>0</v>
      </c>
      <c r="IHH31" s="5">
        <f>'Output| DNSP'!IHG8</f>
        <v>0</v>
      </c>
      <c r="IHI31" s="5">
        <f>'Output| DNSP'!IHH8</f>
        <v>0</v>
      </c>
      <c r="IHJ31" s="5">
        <f>'Output| DNSP'!IHI8</f>
        <v>0</v>
      </c>
      <c r="IHK31" s="5">
        <f>'Output| DNSP'!IHJ8</f>
        <v>0</v>
      </c>
      <c r="IHL31" s="5">
        <f>'Output| DNSP'!IHK8</f>
        <v>0</v>
      </c>
      <c r="IHM31" s="5">
        <f>'Output| DNSP'!IHL8</f>
        <v>0</v>
      </c>
      <c r="IHN31" s="5">
        <f>'Output| DNSP'!IHM8</f>
        <v>0</v>
      </c>
      <c r="IHO31" s="5">
        <f>'Output| DNSP'!IHN8</f>
        <v>0</v>
      </c>
      <c r="IHP31" s="5">
        <f>'Output| DNSP'!IHO8</f>
        <v>0</v>
      </c>
      <c r="IHQ31" s="5">
        <f>'Output| DNSP'!IHP8</f>
        <v>0</v>
      </c>
      <c r="IHR31" s="5">
        <f>'Output| DNSP'!IHQ8</f>
        <v>0</v>
      </c>
      <c r="IHS31" s="5">
        <f>'Output| DNSP'!IHR8</f>
        <v>0</v>
      </c>
      <c r="IHT31" s="5">
        <f>'Output| DNSP'!IHS8</f>
        <v>0</v>
      </c>
      <c r="IHU31" s="5">
        <f>'Output| DNSP'!IHT8</f>
        <v>0</v>
      </c>
      <c r="IHV31" s="5">
        <f>'Output| DNSP'!IHU8</f>
        <v>0</v>
      </c>
      <c r="IHW31" s="5">
        <f>'Output| DNSP'!IHV8</f>
        <v>0</v>
      </c>
      <c r="IHX31" s="5">
        <f>'Output| DNSP'!IHW8</f>
        <v>0</v>
      </c>
      <c r="IHY31" s="5">
        <f>'Output| DNSP'!IHX8</f>
        <v>0</v>
      </c>
      <c r="IHZ31" s="5">
        <f>'Output| DNSP'!IHY8</f>
        <v>0</v>
      </c>
      <c r="IIA31" s="5">
        <f>'Output| DNSP'!IHZ8</f>
        <v>0</v>
      </c>
      <c r="IIB31" s="5">
        <f>'Output| DNSP'!IIA8</f>
        <v>0</v>
      </c>
      <c r="IIC31" s="5">
        <f>'Output| DNSP'!IIB8</f>
        <v>0</v>
      </c>
      <c r="IID31" s="5">
        <f>'Output| DNSP'!IIC8</f>
        <v>0</v>
      </c>
      <c r="IIE31" s="5">
        <f>'Output| DNSP'!IID8</f>
        <v>0</v>
      </c>
      <c r="IIF31" s="5">
        <f>'Output| DNSP'!IIE8</f>
        <v>0</v>
      </c>
      <c r="IIG31" s="5">
        <f>'Output| DNSP'!IIF8</f>
        <v>0</v>
      </c>
      <c r="IIH31" s="5">
        <f>'Output| DNSP'!IIG8</f>
        <v>0</v>
      </c>
      <c r="III31" s="5">
        <f>'Output| DNSP'!IIH8</f>
        <v>0</v>
      </c>
      <c r="IIJ31" s="5">
        <f>'Output| DNSP'!III8</f>
        <v>0</v>
      </c>
      <c r="IIK31" s="5">
        <f>'Output| DNSP'!IIJ8</f>
        <v>0</v>
      </c>
      <c r="IIL31" s="5">
        <f>'Output| DNSP'!IIK8</f>
        <v>0</v>
      </c>
      <c r="IIM31" s="5">
        <f>'Output| DNSP'!IIL8</f>
        <v>0</v>
      </c>
      <c r="IIN31" s="5">
        <f>'Output| DNSP'!IIM8</f>
        <v>0</v>
      </c>
      <c r="IIO31" s="5">
        <f>'Output| DNSP'!IIN8</f>
        <v>0</v>
      </c>
      <c r="IIP31" s="5">
        <f>'Output| DNSP'!IIO8</f>
        <v>0</v>
      </c>
      <c r="IIQ31" s="5">
        <f>'Output| DNSP'!IIP8</f>
        <v>0</v>
      </c>
      <c r="IIR31" s="5">
        <f>'Output| DNSP'!IIQ8</f>
        <v>0</v>
      </c>
      <c r="IIS31" s="5">
        <f>'Output| DNSP'!IIR8</f>
        <v>0</v>
      </c>
      <c r="IIT31" s="5">
        <f>'Output| DNSP'!IIS8</f>
        <v>0</v>
      </c>
      <c r="IIU31" s="5">
        <f>'Output| DNSP'!IIT8</f>
        <v>0</v>
      </c>
      <c r="IIV31" s="5">
        <f>'Output| DNSP'!IIU8</f>
        <v>0</v>
      </c>
      <c r="IIW31" s="5">
        <f>'Output| DNSP'!IIV8</f>
        <v>0</v>
      </c>
      <c r="IIX31" s="5">
        <f>'Output| DNSP'!IIW8</f>
        <v>0</v>
      </c>
      <c r="IIY31" s="5">
        <f>'Output| DNSP'!IIX8</f>
        <v>0</v>
      </c>
      <c r="IIZ31" s="5">
        <f>'Output| DNSP'!IIY8</f>
        <v>0</v>
      </c>
      <c r="IJA31" s="5">
        <f>'Output| DNSP'!IIZ8</f>
        <v>0</v>
      </c>
      <c r="IJB31" s="5">
        <f>'Output| DNSP'!IJA8</f>
        <v>0</v>
      </c>
      <c r="IJC31" s="5">
        <f>'Output| DNSP'!IJB8</f>
        <v>0</v>
      </c>
      <c r="IJD31" s="5">
        <f>'Output| DNSP'!IJC8</f>
        <v>0</v>
      </c>
      <c r="IJE31" s="5">
        <f>'Output| DNSP'!IJD8</f>
        <v>0</v>
      </c>
      <c r="IJF31" s="5">
        <f>'Output| DNSP'!IJE8</f>
        <v>0</v>
      </c>
      <c r="IJG31" s="5">
        <f>'Output| DNSP'!IJF8</f>
        <v>0</v>
      </c>
      <c r="IJH31" s="5">
        <f>'Output| DNSP'!IJG8</f>
        <v>0</v>
      </c>
      <c r="IJI31" s="5">
        <f>'Output| DNSP'!IJH8</f>
        <v>0</v>
      </c>
      <c r="IJJ31" s="5">
        <f>'Output| DNSP'!IJI8</f>
        <v>0</v>
      </c>
      <c r="IJK31" s="5">
        <f>'Output| DNSP'!IJJ8</f>
        <v>0</v>
      </c>
      <c r="IJL31" s="5">
        <f>'Output| DNSP'!IJK8</f>
        <v>0</v>
      </c>
      <c r="IJM31" s="5">
        <f>'Output| DNSP'!IJL8</f>
        <v>0</v>
      </c>
      <c r="IJN31" s="5">
        <f>'Output| DNSP'!IJM8</f>
        <v>0</v>
      </c>
      <c r="IJO31" s="5">
        <f>'Output| DNSP'!IJN8</f>
        <v>0</v>
      </c>
      <c r="IJP31" s="5">
        <f>'Output| DNSP'!IJO8</f>
        <v>0</v>
      </c>
      <c r="IJQ31" s="5">
        <f>'Output| DNSP'!IJP8</f>
        <v>0</v>
      </c>
      <c r="IJR31" s="5">
        <f>'Output| DNSP'!IJQ8</f>
        <v>0</v>
      </c>
      <c r="IJS31" s="5">
        <f>'Output| DNSP'!IJR8</f>
        <v>0</v>
      </c>
      <c r="IJT31" s="5">
        <f>'Output| DNSP'!IJS8</f>
        <v>0</v>
      </c>
      <c r="IJU31" s="5">
        <f>'Output| DNSP'!IJT8</f>
        <v>0</v>
      </c>
      <c r="IJV31" s="5">
        <f>'Output| DNSP'!IJU8</f>
        <v>0</v>
      </c>
      <c r="IJW31" s="5">
        <f>'Output| DNSP'!IJV8</f>
        <v>0</v>
      </c>
      <c r="IJX31" s="5">
        <f>'Output| DNSP'!IJW8</f>
        <v>0</v>
      </c>
      <c r="IJY31" s="5">
        <f>'Output| DNSP'!IJX8</f>
        <v>0</v>
      </c>
      <c r="IJZ31" s="5">
        <f>'Output| DNSP'!IJY8</f>
        <v>0</v>
      </c>
      <c r="IKA31" s="5">
        <f>'Output| DNSP'!IJZ8</f>
        <v>0</v>
      </c>
      <c r="IKB31" s="5">
        <f>'Output| DNSP'!IKA8</f>
        <v>0</v>
      </c>
      <c r="IKC31" s="5">
        <f>'Output| DNSP'!IKB8</f>
        <v>0</v>
      </c>
      <c r="IKD31" s="5">
        <f>'Output| DNSP'!IKC8</f>
        <v>0</v>
      </c>
      <c r="IKE31" s="5">
        <f>'Output| DNSP'!IKD8</f>
        <v>0</v>
      </c>
      <c r="IKF31" s="5">
        <f>'Output| DNSP'!IKE8</f>
        <v>0</v>
      </c>
      <c r="IKG31" s="5">
        <f>'Output| DNSP'!IKF8</f>
        <v>0</v>
      </c>
      <c r="IKH31" s="5">
        <f>'Output| DNSP'!IKG8</f>
        <v>0</v>
      </c>
      <c r="IKI31" s="5">
        <f>'Output| DNSP'!IKH8</f>
        <v>0</v>
      </c>
      <c r="IKJ31" s="5">
        <f>'Output| DNSP'!IKI8</f>
        <v>0</v>
      </c>
      <c r="IKK31" s="5">
        <f>'Output| DNSP'!IKJ8</f>
        <v>0</v>
      </c>
      <c r="IKL31" s="5">
        <f>'Output| DNSP'!IKK8</f>
        <v>0</v>
      </c>
      <c r="IKM31" s="5">
        <f>'Output| DNSP'!IKL8</f>
        <v>0</v>
      </c>
      <c r="IKN31" s="5">
        <f>'Output| DNSP'!IKM8</f>
        <v>0</v>
      </c>
      <c r="IKO31" s="5">
        <f>'Output| DNSP'!IKN8</f>
        <v>0</v>
      </c>
      <c r="IKP31" s="5">
        <f>'Output| DNSP'!IKO8</f>
        <v>0</v>
      </c>
      <c r="IKQ31" s="5">
        <f>'Output| DNSP'!IKP8</f>
        <v>0</v>
      </c>
      <c r="IKR31" s="5">
        <f>'Output| DNSP'!IKQ8</f>
        <v>0</v>
      </c>
      <c r="IKS31" s="5">
        <f>'Output| DNSP'!IKR8</f>
        <v>0</v>
      </c>
      <c r="IKT31" s="5">
        <f>'Output| DNSP'!IKS8</f>
        <v>0</v>
      </c>
      <c r="IKU31" s="5">
        <f>'Output| DNSP'!IKT8</f>
        <v>0</v>
      </c>
      <c r="IKV31" s="5">
        <f>'Output| DNSP'!IKU8</f>
        <v>0</v>
      </c>
      <c r="IKW31" s="5">
        <f>'Output| DNSP'!IKV8</f>
        <v>0</v>
      </c>
      <c r="IKX31" s="5">
        <f>'Output| DNSP'!IKW8</f>
        <v>0</v>
      </c>
      <c r="IKY31" s="5">
        <f>'Output| DNSP'!IKX8</f>
        <v>0</v>
      </c>
      <c r="IKZ31" s="5">
        <f>'Output| DNSP'!IKY8</f>
        <v>0</v>
      </c>
      <c r="ILA31" s="5">
        <f>'Output| DNSP'!IKZ8</f>
        <v>0</v>
      </c>
      <c r="ILB31" s="5">
        <f>'Output| DNSP'!ILA8</f>
        <v>0</v>
      </c>
      <c r="ILC31" s="5">
        <f>'Output| DNSP'!ILB8</f>
        <v>0</v>
      </c>
      <c r="ILD31" s="5">
        <f>'Output| DNSP'!ILC8</f>
        <v>0</v>
      </c>
      <c r="ILE31" s="5">
        <f>'Output| DNSP'!ILD8</f>
        <v>0</v>
      </c>
      <c r="ILF31" s="5">
        <f>'Output| DNSP'!ILE8</f>
        <v>0</v>
      </c>
      <c r="ILG31" s="5">
        <f>'Output| DNSP'!ILF8</f>
        <v>0</v>
      </c>
      <c r="ILH31" s="5">
        <f>'Output| DNSP'!ILG8</f>
        <v>0</v>
      </c>
      <c r="ILI31" s="5">
        <f>'Output| DNSP'!ILH8</f>
        <v>0</v>
      </c>
      <c r="ILJ31" s="5">
        <f>'Output| DNSP'!ILI8</f>
        <v>0</v>
      </c>
      <c r="ILK31" s="5">
        <f>'Output| DNSP'!ILJ8</f>
        <v>0</v>
      </c>
      <c r="ILL31" s="5">
        <f>'Output| DNSP'!ILK8</f>
        <v>0</v>
      </c>
      <c r="ILM31" s="5">
        <f>'Output| DNSP'!ILL8</f>
        <v>0</v>
      </c>
      <c r="ILN31" s="5">
        <f>'Output| DNSP'!ILM8</f>
        <v>0</v>
      </c>
      <c r="ILO31" s="5">
        <f>'Output| DNSP'!ILN8</f>
        <v>0</v>
      </c>
      <c r="ILP31" s="5">
        <f>'Output| DNSP'!ILO8</f>
        <v>0</v>
      </c>
      <c r="ILQ31" s="5">
        <f>'Output| DNSP'!ILP8</f>
        <v>0</v>
      </c>
      <c r="ILR31" s="5">
        <f>'Output| DNSP'!ILQ8</f>
        <v>0</v>
      </c>
      <c r="ILS31" s="5">
        <f>'Output| DNSP'!ILR8</f>
        <v>0</v>
      </c>
      <c r="ILT31" s="5">
        <f>'Output| DNSP'!ILS8</f>
        <v>0</v>
      </c>
      <c r="ILU31" s="5">
        <f>'Output| DNSP'!ILT8</f>
        <v>0</v>
      </c>
      <c r="ILV31" s="5">
        <f>'Output| DNSP'!ILU8</f>
        <v>0</v>
      </c>
      <c r="ILW31" s="5">
        <f>'Output| DNSP'!ILV8</f>
        <v>0</v>
      </c>
      <c r="ILX31" s="5">
        <f>'Output| DNSP'!ILW8</f>
        <v>0</v>
      </c>
      <c r="ILY31" s="5">
        <f>'Output| DNSP'!ILX8</f>
        <v>0</v>
      </c>
      <c r="ILZ31" s="5">
        <f>'Output| DNSP'!ILY8</f>
        <v>0</v>
      </c>
      <c r="IMA31" s="5">
        <f>'Output| DNSP'!ILZ8</f>
        <v>0</v>
      </c>
      <c r="IMB31" s="5">
        <f>'Output| DNSP'!IMA8</f>
        <v>0</v>
      </c>
      <c r="IMC31" s="5">
        <f>'Output| DNSP'!IMB8</f>
        <v>0</v>
      </c>
      <c r="IMD31" s="5">
        <f>'Output| DNSP'!IMC8</f>
        <v>0</v>
      </c>
      <c r="IME31" s="5">
        <f>'Output| DNSP'!IMD8</f>
        <v>0</v>
      </c>
      <c r="IMF31" s="5">
        <f>'Output| DNSP'!IME8</f>
        <v>0</v>
      </c>
      <c r="IMG31" s="5">
        <f>'Output| DNSP'!IMF8</f>
        <v>0</v>
      </c>
      <c r="IMH31" s="5">
        <f>'Output| DNSP'!IMG8</f>
        <v>0</v>
      </c>
      <c r="IMI31" s="5">
        <f>'Output| DNSP'!IMH8</f>
        <v>0</v>
      </c>
      <c r="IMJ31" s="5">
        <f>'Output| DNSP'!IMI8</f>
        <v>0</v>
      </c>
      <c r="IMK31" s="5">
        <f>'Output| DNSP'!IMJ8</f>
        <v>0</v>
      </c>
      <c r="IML31" s="5">
        <f>'Output| DNSP'!IMK8</f>
        <v>0</v>
      </c>
      <c r="IMM31" s="5">
        <f>'Output| DNSP'!IML8</f>
        <v>0</v>
      </c>
      <c r="IMN31" s="5">
        <f>'Output| DNSP'!IMM8</f>
        <v>0</v>
      </c>
      <c r="IMO31" s="5">
        <f>'Output| DNSP'!IMN8</f>
        <v>0</v>
      </c>
      <c r="IMP31" s="5">
        <f>'Output| DNSP'!IMO8</f>
        <v>0</v>
      </c>
      <c r="IMQ31" s="5">
        <f>'Output| DNSP'!IMP8</f>
        <v>0</v>
      </c>
      <c r="IMR31" s="5">
        <f>'Output| DNSP'!IMQ8</f>
        <v>0</v>
      </c>
      <c r="IMS31" s="5">
        <f>'Output| DNSP'!IMR8</f>
        <v>0</v>
      </c>
      <c r="IMT31" s="5">
        <f>'Output| DNSP'!IMS8</f>
        <v>0</v>
      </c>
      <c r="IMU31" s="5">
        <f>'Output| DNSP'!IMT8</f>
        <v>0</v>
      </c>
      <c r="IMV31" s="5">
        <f>'Output| DNSP'!IMU8</f>
        <v>0</v>
      </c>
      <c r="IMW31" s="5">
        <f>'Output| DNSP'!IMV8</f>
        <v>0</v>
      </c>
      <c r="IMX31" s="5">
        <f>'Output| DNSP'!IMW8</f>
        <v>0</v>
      </c>
      <c r="IMY31" s="5">
        <f>'Output| DNSP'!IMX8</f>
        <v>0</v>
      </c>
      <c r="IMZ31" s="5">
        <f>'Output| DNSP'!IMY8</f>
        <v>0</v>
      </c>
      <c r="INA31" s="5">
        <f>'Output| DNSP'!IMZ8</f>
        <v>0</v>
      </c>
      <c r="INB31" s="5">
        <f>'Output| DNSP'!INA8</f>
        <v>0</v>
      </c>
      <c r="INC31" s="5">
        <f>'Output| DNSP'!INB8</f>
        <v>0</v>
      </c>
      <c r="IND31" s="5">
        <f>'Output| DNSP'!INC8</f>
        <v>0</v>
      </c>
      <c r="INE31" s="5">
        <f>'Output| DNSP'!IND8</f>
        <v>0</v>
      </c>
      <c r="INF31" s="5">
        <f>'Output| DNSP'!INE8</f>
        <v>0</v>
      </c>
      <c r="ING31" s="5">
        <f>'Output| DNSP'!INF8</f>
        <v>0</v>
      </c>
      <c r="INH31" s="5">
        <f>'Output| DNSP'!ING8</f>
        <v>0</v>
      </c>
      <c r="INI31" s="5">
        <f>'Output| DNSP'!INH8</f>
        <v>0</v>
      </c>
      <c r="INJ31" s="5">
        <f>'Output| DNSP'!INI8</f>
        <v>0</v>
      </c>
      <c r="INK31" s="5">
        <f>'Output| DNSP'!INJ8</f>
        <v>0</v>
      </c>
      <c r="INL31" s="5">
        <f>'Output| DNSP'!INK8</f>
        <v>0</v>
      </c>
      <c r="INM31" s="5">
        <f>'Output| DNSP'!INL8</f>
        <v>0</v>
      </c>
      <c r="INN31" s="5">
        <f>'Output| DNSP'!INM8</f>
        <v>0</v>
      </c>
      <c r="INO31" s="5">
        <f>'Output| DNSP'!INN8</f>
        <v>0</v>
      </c>
      <c r="INP31" s="5">
        <f>'Output| DNSP'!INO8</f>
        <v>0</v>
      </c>
      <c r="INQ31" s="5">
        <f>'Output| DNSP'!INP8</f>
        <v>0</v>
      </c>
      <c r="INR31" s="5">
        <f>'Output| DNSP'!INQ8</f>
        <v>0</v>
      </c>
      <c r="INS31" s="5">
        <f>'Output| DNSP'!INR8</f>
        <v>0</v>
      </c>
      <c r="INT31" s="5">
        <f>'Output| DNSP'!INS8</f>
        <v>0</v>
      </c>
      <c r="INU31" s="5">
        <f>'Output| DNSP'!INT8</f>
        <v>0</v>
      </c>
      <c r="INV31" s="5">
        <f>'Output| DNSP'!INU8</f>
        <v>0</v>
      </c>
      <c r="INW31" s="5">
        <f>'Output| DNSP'!INV8</f>
        <v>0</v>
      </c>
      <c r="INX31" s="5">
        <f>'Output| DNSP'!INW8</f>
        <v>0</v>
      </c>
      <c r="INY31" s="5">
        <f>'Output| DNSP'!INX8</f>
        <v>0</v>
      </c>
      <c r="INZ31" s="5">
        <f>'Output| DNSP'!INY8</f>
        <v>0</v>
      </c>
      <c r="IOA31" s="5">
        <f>'Output| DNSP'!INZ8</f>
        <v>0</v>
      </c>
      <c r="IOB31" s="5">
        <f>'Output| DNSP'!IOA8</f>
        <v>0</v>
      </c>
      <c r="IOC31" s="5">
        <f>'Output| DNSP'!IOB8</f>
        <v>0</v>
      </c>
      <c r="IOD31" s="5">
        <f>'Output| DNSP'!IOC8</f>
        <v>0</v>
      </c>
      <c r="IOE31" s="5">
        <f>'Output| DNSP'!IOD8</f>
        <v>0</v>
      </c>
      <c r="IOF31" s="5">
        <f>'Output| DNSP'!IOE8</f>
        <v>0</v>
      </c>
      <c r="IOG31" s="5">
        <f>'Output| DNSP'!IOF8</f>
        <v>0</v>
      </c>
      <c r="IOH31" s="5">
        <f>'Output| DNSP'!IOG8</f>
        <v>0</v>
      </c>
      <c r="IOI31" s="5">
        <f>'Output| DNSP'!IOH8</f>
        <v>0</v>
      </c>
      <c r="IOJ31" s="5">
        <f>'Output| DNSP'!IOI8</f>
        <v>0</v>
      </c>
      <c r="IOK31" s="5">
        <f>'Output| DNSP'!IOJ8</f>
        <v>0</v>
      </c>
      <c r="IOL31" s="5">
        <f>'Output| DNSP'!IOK8</f>
        <v>0</v>
      </c>
      <c r="IOM31" s="5">
        <f>'Output| DNSP'!IOL8</f>
        <v>0</v>
      </c>
      <c r="ION31" s="5">
        <f>'Output| DNSP'!IOM8</f>
        <v>0</v>
      </c>
      <c r="IOO31" s="5">
        <f>'Output| DNSP'!ION8</f>
        <v>0</v>
      </c>
      <c r="IOP31" s="5">
        <f>'Output| DNSP'!IOO8</f>
        <v>0</v>
      </c>
      <c r="IOQ31" s="5">
        <f>'Output| DNSP'!IOP8</f>
        <v>0</v>
      </c>
      <c r="IOR31" s="5">
        <f>'Output| DNSP'!IOQ8</f>
        <v>0</v>
      </c>
      <c r="IOS31" s="5">
        <f>'Output| DNSP'!IOR8</f>
        <v>0</v>
      </c>
      <c r="IOT31" s="5">
        <f>'Output| DNSP'!IOS8</f>
        <v>0</v>
      </c>
      <c r="IOU31" s="5">
        <f>'Output| DNSP'!IOT8</f>
        <v>0</v>
      </c>
      <c r="IOV31" s="5">
        <f>'Output| DNSP'!IOU8</f>
        <v>0</v>
      </c>
      <c r="IOW31" s="5">
        <f>'Output| DNSP'!IOV8</f>
        <v>0</v>
      </c>
      <c r="IOX31" s="5">
        <f>'Output| DNSP'!IOW8</f>
        <v>0</v>
      </c>
      <c r="IOY31" s="5">
        <f>'Output| DNSP'!IOX8</f>
        <v>0</v>
      </c>
      <c r="IOZ31" s="5">
        <f>'Output| DNSP'!IOY8</f>
        <v>0</v>
      </c>
      <c r="IPA31" s="5">
        <f>'Output| DNSP'!IOZ8</f>
        <v>0</v>
      </c>
      <c r="IPB31" s="5">
        <f>'Output| DNSP'!IPA8</f>
        <v>0</v>
      </c>
      <c r="IPC31" s="5">
        <f>'Output| DNSP'!IPB8</f>
        <v>0</v>
      </c>
      <c r="IPD31" s="5">
        <f>'Output| DNSP'!IPC8</f>
        <v>0</v>
      </c>
      <c r="IPE31" s="5">
        <f>'Output| DNSP'!IPD8</f>
        <v>0</v>
      </c>
      <c r="IPF31" s="5">
        <f>'Output| DNSP'!IPE8</f>
        <v>0</v>
      </c>
      <c r="IPG31" s="5">
        <f>'Output| DNSP'!IPF8</f>
        <v>0</v>
      </c>
      <c r="IPH31" s="5">
        <f>'Output| DNSP'!IPG8</f>
        <v>0</v>
      </c>
      <c r="IPI31" s="5">
        <f>'Output| DNSP'!IPH8</f>
        <v>0</v>
      </c>
      <c r="IPJ31" s="5">
        <f>'Output| DNSP'!IPI8</f>
        <v>0</v>
      </c>
      <c r="IPK31" s="5">
        <f>'Output| DNSP'!IPJ8</f>
        <v>0</v>
      </c>
      <c r="IPL31" s="5">
        <f>'Output| DNSP'!IPK8</f>
        <v>0</v>
      </c>
      <c r="IPM31" s="5">
        <f>'Output| DNSP'!IPL8</f>
        <v>0</v>
      </c>
      <c r="IPN31" s="5">
        <f>'Output| DNSP'!IPM8</f>
        <v>0</v>
      </c>
      <c r="IPO31" s="5">
        <f>'Output| DNSP'!IPN8</f>
        <v>0</v>
      </c>
      <c r="IPP31" s="5">
        <f>'Output| DNSP'!IPO8</f>
        <v>0</v>
      </c>
      <c r="IPQ31" s="5">
        <f>'Output| DNSP'!IPP8</f>
        <v>0</v>
      </c>
      <c r="IPR31" s="5">
        <f>'Output| DNSP'!IPQ8</f>
        <v>0</v>
      </c>
      <c r="IPS31" s="5">
        <f>'Output| DNSP'!IPR8</f>
        <v>0</v>
      </c>
      <c r="IPT31" s="5">
        <f>'Output| DNSP'!IPS8</f>
        <v>0</v>
      </c>
      <c r="IPU31" s="5">
        <f>'Output| DNSP'!IPT8</f>
        <v>0</v>
      </c>
      <c r="IPV31" s="5">
        <f>'Output| DNSP'!IPU8</f>
        <v>0</v>
      </c>
      <c r="IPW31" s="5">
        <f>'Output| DNSP'!IPV8</f>
        <v>0</v>
      </c>
      <c r="IPX31" s="5">
        <f>'Output| DNSP'!IPW8</f>
        <v>0</v>
      </c>
      <c r="IPY31" s="5">
        <f>'Output| DNSP'!IPX8</f>
        <v>0</v>
      </c>
      <c r="IPZ31" s="5">
        <f>'Output| DNSP'!IPY8</f>
        <v>0</v>
      </c>
      <c r="IQA31" s="5">
        <f>'Output| DNSP'!IPZ8</f>
        <v>0</v>
      </c>
      <c r="IQB31" s="5">
        <f>'Output| DNSP'!IQA8</f>
        <v>0</v>
      </c>
      <c r="IQC31" s="5">
        <f>'Output| DNSP'!IQB8</f>
        <v>0</v>
      </c>
      <c r="IQD31" s="5">
        <f>'Output| DNSP'!IQC8</f>
        <v>0</v>
      </c>
      <c r="IQE31" s="5">
        <f>'Output| DNSP'!IQD8</f>
        <v>0</v>
      </c>
      <c r="IQF31" s="5">
        <f>'Output| DNSP'!IQE8</f>
        <v>0</v>
      </c>
      <c r="IQG31" s="5">
        <f>'Output| DNSP'!IQF8</f>
        <v>0</v>
      </c>
      <c r="IQH31" s="5">
        <f>'Output| DNSP'!IQG8</f>
        <v>0</v>
      </c>
      <c r="IQI31" s="5">
        <f>'Output| DNSP'!IQH8</f>
        <v>0</v>
      </c>
      <c r="IQJ31" s="5">
        <f>'Output| DNSP'!IQI8</f>
        <v>0</v>
      </c>
      <c r="IQK31" s="5">
        <f>'Output| DNSP'!IQJ8</f>
        <v>0</v>
      </c>
      <c r="IQL31" s="5">
        <f>'Output| DNSP'!IQK8</f>
        <v>0</v>
      </c>
      <c r="IQM31" s="5">
        <f>'Output| DNSP'!IQL8</f>
        <v>0</v>
      </c>
      <c r="IQN31" s="5">
        <f>'Output| DNSP'!IQM8</f>
        <v>0</v>
      </c>
      <c r="IQO31" s="5">
        <f>'Output| DNSP'!IQN8</f>
        <v>0</v>
      </c>
      <c r="IQP31" s="5">
        <f>'Output| DNSP'!IQO8</f>
        <v>0</v>
      </c>
      <c r="IQQ31" s="5">
        <f>'Output| DNSP'!IQP8</f>
        <v>0</v>
      </c>
      <c r="IQR31" s="5">
        <f>'Output| DNSP'!IQQ8</f>
        <v>0</v>
      </c>
      <c r="IQS31" s="5">
        <f>'Output| DNSP'!IQR8</f>
        <v>0</v>
      </c>
      <c r="IQT31" s="5">
        <f>'Output| DNSP'!IQS8</f>
        <v>0</v>
      </c>
      <c r="IQU31" s="5">
        <f>'Output| DNSP'!IQT8</f>
        <v>0</v>
      </c>
      <c r="IQV31" s="5">
        <f>'Output| DNSP'!IQU8</f>
        <v>0</v>
      </c>
      <c r="IQW31" s="5">
        <f>'Output| DNSP'!IQV8</f>
        <v>0</v>
      </c>
      <c r="IQX31" s="5">
        <f>'Output| DNSP'!IQW8</f>
        <v>0</v>
      </c>
      <c r="IQY31" s="5">
        <f>'Output| DNSP'!IQX8</f>
        <v>0</v>
      </c>
      <c r="IQZ31" s="5">
        <f>'Output| DNSP'!IQY8</f>
        <v>0</v>
      </c>
      <c r="IRA31" s="5">
        <f>'Output| DNSP'!IQZ8</f>
        <v>0</v>
      </c>
      <c r="IRB31" s="5">
        <f>'Output| DNSP'!IRA8</f>
        <v>0</v>
      </c>
      <c r="IRC31" s="5">
        <f>'Output| DNSP'!IRB8</f>
        <v>0</v>
      </c>
      <c r="IRD31" s="5">
        <f>'Output| DNSP'!IRC8</f>
        <v>0</v>
      </c>
      <c r="IRE31" s="5">
        <f>'Output| DNSP'!IRD8</f>
        <v>0</v>
      </c>
      <c r="IRF31" s="5">
        <f>'Output| DNSP'!IRE8</f>
        <v>0</v>
      </c>
      <c r="IRG31" s="5">
        <f>'Output| DNSP'!IRF8</f>
        <v>0</v>
      </c>
      <c r="IRH31" s="5">
        <f>'Output| DNSP'!IRG8</f>
        <v>0</v>
      </c>
      <c r="IRI31" s="5">
        <f>'Output| DNSP'!IRH8</f>
        <v>0</v>
      </c>
      <c r="IRJ31" s="5">
        <f>'Output| DNSP'!IRI8</f>
        <v>0</v>
      </c>
      <c r="IRK31" s="5">
        <f>'Output| DNSP'!IRJ8</f>
        <v>0</v>
      </c>
      <c r="IRL31" s="5">
        <f>'Output| DNSP'!IRK8</f>
        <v>0</v>
      </c>
      <c r="IRM31" s="5">
        <f>'Output| DNSP'!IRL8</f>
        <v>0</v>
      </c>
      <c r="IRN31" s="5">
        <f>'Output| DNSP'!IRM8</f>
        <v>0</v>
      </c>
      <c r="IRO31" s="5">
        <f>'Output| DNSP'!IRN8</f>
        <v>0</v>
      </c>
      <c r="IRP31" s="5">
        <f>'Output| DNSP'!IRO8</f>
        <v>0</v>
      </c>
      <c r="IRQ31" s="5">
        <f>'Output| DNSP'!IRP8</f>
        <v>0</v>
      </c>
      <c r="IRR31" s="5">
        <f>'Output| DNSP'!IRQ8</f>
        <v>0</v>
      </c>
      <c r="IRS31" s="5">
        <f>'Output| DNSP'!IRR8</f>
        <v>0</v>
      </c>
      <c r="IRT31" s="5">
        <f>'Output| DNSP'!IRS8</f>
        <v>0</v>
      </c>
      <c r="IRU31" s="5">
        <f>'Output| DNSP'!IRT8</f>
        <v>0</v>
      </c>
      <c r="IRV31" s="5">
        <f>'Output| DNSP'!IRU8</f>
        <v>0</v>
      </c>
      <c r="IRW31" s="5">
        <f>'Output| DNSP'!IRV8</f>
        <v>0</v>
      </c>
      <c r="IRX31" s="5">
        <f>'Output| DNSP'!IRW8</f>
        <v>0</v>
      </c>
      <c r="IRY31" s="5">
        <f>'Output| DNSP'!IRX8</f>
        <v>0</v>
      </c>
      <c r="IRZ31" s="5">
        <f>'Output| DNSP'!IRY8</f>
        <v>0</v>
      </c>
      <c r="ISA31" s="5">
        <f>'Output| DNSP'!IRZ8</f>
        <v>0</v>
      </c>
      <c r="ISB31" s="5">
        <f>'Output| DNSP'!ISA8</f>
        <v>0</v>
      </c>
      <c r="ISC31" s="5">
        <f>'Output| DNSP'!ISB8</f>
        <v>0</v>
      </c>
      <c r="ISD31" s="5">
        <f>'Output| DNSP'!ISC8</f>
        <v>0</v>
      </c>
      <c r="ISE31" s="5">
        <f>'Output| DNSP'!ISD8</f>
        <v>0</v>
      </c>
      <c r="ISF31" s="5">
        <f>'Output| DNSP'!ISE8</f>
        <v>0</v>
      </c>
      <c r="ISG31" s="5">
        <f>'Output| DNSP'!ISF8</f>
        <v>0</v>
      </c>
      <c r="ISH31" s="5">
        <f>'Output| DNSP'!ISG8</f>
        <v>0</v>
      </c>
      <c r="ISI31" s="5">
        <f>'Output| DNSP'!ISH8</f>
        <v>0</v>
      </c>
      <c r="ISJ31" s="5">
        <f>'Output| DNSP'!ISI8</f>
        <v>0</v>
      </c>
      <c r="ISK31" s="5">
        <f>'Output| DNSP'!ISJ8</f>
        <v>0</v>
      </c>
      <c r="ISL31" s="5">
        <f>'Output| DNSP'!ISK8</f>
        <v>0</v>
      </c>
      <c r="ISM31" s="5">
        <f>'Output| DNSP'!ISL8</f>
        <v>0</v>
      </c>
      <c r="ISN31" s="5">
        <f>'Output| DNSP'!ISM8</f>
        <v>0</v>
      </c>
      <c r="ISO31" s="5">
        <f>'Output| DNSP'!ISN8</f>
        <v>0</v>
      </c>
      <c r="ISP31" s="5">
        <f>'Output| DNSP'!ISO8</f>
        <v>0</v>
      </c>
      <c r="ISQ31" s="5">
        <f>'Output| DNSP'!ISP8</f>
        <v>0</v>
      </c>
      <c r="ISR31" s="5">
        <f>'Output| DNSP'!ISQ8</f>
        <v>0</v>
      </c>
      <c r="ISS31" s="5">
        <f>'Output| DNSP'!ISR8</f>
        <v>0</v>
      </c>
      <c r="IST31" s="5">
        <f>'Output| DNSP'!ISS8</f>
        <v>0</v>
      </c>
      <c r="ISU31" s="5">
        <f>'Output| DNSP'!IST8</f>
        <v>0</v>
      </c>
      <c r="ISV31" s="5">
        <f>'Output| DNSP'!ISU8</f>
        <v>0</v>
      </c>
      <c r="ISW31" s="5">
        <f>'Output| DNSP'!ISV8</f>
        <v>0</v>
      </c>
      <c r="ISX31" s="5">
        <f>'Output| DNSP'!ISW8</f>
        <v>0</v>
      </c>
      <c r="ISY31" s="5">
        <f>'Output| DNSP'!ISX8</f>
        <v>0</v>
      </c>
      <c r="ISZ31" s="5">
        <f>'Output| DNSP'!ISY8</f>
        <v>0</v>
      </c>
      <c r="ITA31" s="5">
        <f>'Output| DNSP'!ISZ8</f>
        <v>0</v>
      </c>
      <c r="ITB31" s="5">
        <f>'Output| DNSP'!ITA8</f>
        <v>0</v>
      </c>
      <c r="ITC31" s="5">
        <f>'Output| DNSP'!ITB8</f>
        <v>0</v>
      </c>
      <c r="ITD31" s="5">
        <f>'Output| DNSP'!ITC8</f>
        <v>0</v>
      </c>
      <c r="ITE31" s="5">
        <f>'Output| DNSP'!ITD8</f>
        <v>0</v>
      </c>
      <c r="ITF31" s="5">
        <f>'Output| DNSP'!ITE8</f>
        <v>0</v>
      </c>
      <c r="ITG31" s="5">
        <f>'Output| DNSP'!ITF8</f>
        <v>0</v>
      </c>
      <c r="ITH31" s="5">
        <f>'Output| DNSP'!ITG8</f>
        <v>0</v>
      </c>
      <c r="ITI31" s="5">
        <f>'Output| DNSP'!ITH8</f>
        <v>0</v>
      </c>
      <c r="ITJ31" s="5">
        <f>'Output| DNSP'!ITI8</f>
        <v>0</v>
      </c>
      <c r="ITK31" s="5">
        <f>'Output| DNSP'!ITJ8</f>
        <v>0</v>
      </c>
      <c r="ITL31" s="5">
        <f>'Output| DNSP'!ITK8</f>
        <v>0</v>
      </c>
      <c r="ITM31" s="5">
        <f>'Output| DNSP'!ITL8</f>
        <v>0</v>
      </c>
      <c r="ITN31" s="5">
        <f>'Output| DNSP'!ITM8</f>
        <v>0</v>
      </c>
      <c r="ITO31" s="5">
        <f>'Output| DNSP'!ITN8</f>
        <v>0</v>
      </c>
      <c r="ITP31" s="5">
        <f>'Output| DNSP'!ITO8</f>
        <v>0</v>
      </c>
      <c r="ITQ31" s="5">
        <f>'Output| DNSP'!ITP8</f>
        <v>0</v>
      </c>
      <c r="ITR31" s="5">
        <f>'Output| DNSP'!ITQ8</f>
        <v>0</v>
      </c>
      <c r="ITS31" s="5">
        <f>'Output| DNSP'!ITR8</f>
        <v>0</v>
      </c>
      <c r="ITT31" s="5">
        <f>'Output| DNSP'!ITS8</f>
        <v>0</v>
      </c>
      <c r="ITU31" s="5">
        <f>'Output| DNSP'!ITT8</f>
        <v>0</v>
      </c>
      <c r="ITV31" s="5">
        <f>'Output| DNSP'!ITU8</f>
        <v>0</v>
      </c>
      <c r="ITW31" s="5">
        <f>'Output| DNSP'!ITV8</f>
        <v>0</v>
      </c>
      <c r="ITX31" s="5">
        <f>'Output| DNSP'!ITW8</f>
        <v>0</v>
      </c>
      <c r="ITY31" s="5">
        <f>'Output| DNSP'!ITX8</f>
        <v>0</v>
      </c>
      <c r="ITZ31" s="5">
        <f>'Output| DNSP'!ITY8</f>
        <v>0</v>
      </c>
      <c r="IUA31" s="5">
        <f>'Output| DNSP'!ITZ8</f>
        <v>0</v>
      </c>
      <c r="IUB31" s="5">
        <f>'Output| DNSP'!IUA8</f>
        <v>0</v>
      </c>
      <c r="IUC31" s="5">
        <f>'Output| DNSP'!IUB8</f>
        <v>0</v>
      </c>
      <c r="IUD31" s="5">
        <f>'Output| DNSP'!IUC8</f>
        <v>0</v>
      </c>
      <c r="IUE31" s="5">
        <f>'Output| DNSP'!IUD8</f>
        <v>0</v>
      </c>
      <c r="IUF31" s="5">
        <f>'Output| DNSP'!IUE8</f>
        <v>0</v>
      </c>
      <c r="IUG31" s="5">
        <f>'Output| DNSP'!IUF8</f>
        <v>0</v>
      </c>
      <c r="IUH31" s="5">
        <f>'Output| DNSP'!IUG8</f>
        <v>0</v>
      </c>
      <c r="IUI31" s="5">
        <f>'Output| DNSP'!IUH8</f>
        <v>0</v>
      </c>
      <c r="IUJ31" s="5">
        <f>'Output| DNSP'!IUI8</f>
        <v>0</v>
      </c>
      <c r="IUK31" s="5">
        <f>'Output| DNSP'!IUJ8</f>
        <v>0</v>
      </c>
      <c r="IUL31" s="5">
        <f>'Output| DNSP'!IUK8</f>
        <v>0</v>
      </c>
      <c r="IUM31" s="5">
        <f>'Output| DNSP'!IUL8</f>
        <v>0</v>
      </c>
      <c r="IUN31" s="5">
        <f>'Output| DNSP'!IUM8</f>
        <v>0</v>
      </c>
      <c r="IUO31" s="5">
        <f>'Output| DNSP'!IUN8</f>
        <v>0</v>
      </c>
      <c r="IUP31" s="5">
        <f>'Output| DNSP'!IUO8</f>
        <v>0</v>
      </c>
      <c r="IUQ31" s="5">
        <f>'Output| DNSP'!IUP8</f>
        <v>0</v>
      </c>
      <c r="IUR31" s="5">
        <f>'Output| DNSP'!IUQ8</f>
        <v>0</v>
      </c>
      <c r="IUS31" s="5">
        <f>'Output| DNSP'!IUR8</f>
        <v>0</v>
      </c>
      <c r="IUT31" s="5">
        <f>'Output| DNSP'!IUS8</f>
        <v>0</v>
      </c>
      <c r="IUU31" s="5">
        <f>'Output| DNSP'!IUT8</f>
        <v>0</v>
      </c>
      <c r="IUV31" s="5">
        <f>'Output| DNSP'!IUU8</f>
        <v>0</v>
      </c>
      <c r="IUW31" s="5">
        <f>'Output| DNSP'!IUV8</f>
        <v>0</v>
      </c>
      <c r="IUX31" s="5">
        <f>'Output| DNSP'!IUW8</f>
        <v>0</v>
      </c>
      <c r="IUY31" s="5">
        <f>'Output| DNSP'!IUX8</f>
        <v>0</v>
      </c>
      <c r="IUZ31" s="5">
        <f>'Output| DNSP'!IUY8</f>
        <v>0</v>
      </c>
      <c r="IVA31" s="5">
        <f>'Output| DNSP'!IUZ8</f>
        <v>0</v>
      </c>
      <c r="IVB31" s="5">
        <f>'Output| DNSP'!IVA8</f>
        <v>0</v>
      </c>
      <c r="IVC31" s="5">
        <f>'Output| DNSP'!IVB8</f>
        <v>0</v>
      </c>
      <c r="IVD31" s="5">
        <f>'Output| DNSP'!IVC8</f>
        <v>0</v>
      </c>
      <c r="IVE31" s="5">
        <f>'Output| DNSP'!IVD8</f>
        <v>0</v>
      </c>
      <c r="IVF31" s="5">
        <f>'Output| DNSP'!IVE8</f>
        <v>0</v>
      </c>
      <c r="IVG31" s="5">
        <f>'Output| DNSP'!IVF8</f>
        <v>0</v>
      </c>
      <c r="IVH31" s="5">
        <f>'Output| DNSP'!IVG8</f>
        <v>0</v>
      </c>
      <c r="IVI31" s="5">
        <f>'Output| DNSP'!IVH8</f>
        <v>0</v>
      </c>
      <c r="IVJ31" s="5">
        <f>'Output| DNSP'!IVI8</f>
        <v>0</v>
      </c>
      <c r="IVK31" s="5">
        <f>'Output| DNSP'!IVJ8</f>
        <v>0</v>
      </c>
      <c r="IVL31" s="5">
        <f>'Output| DNSP'!IVK8</f>
        <v>0</v>
      </c>
      <c r="IVM31" s="5">
        <f>'Output| DNSP'!IVL8</f>
        <v>0</v>
      </c>
      <c r="IVN31" s="5">
        <f>'Output| DNSP'!IVM8</f>
        <v>0</v>
      </c>
      <c r="IVO31" s="5">
        <f>'Output| DNSP'!IVN8</f>
        <v>0</v>
      </c>
      <c r="IVP31" s="5">
        <f>'Output| DNSP'!IVO8</f>
        <v>0</v>
      </c>
      <c r="IVQ31" s="5">
        <f>'Output| DNSP'!IVP8</f>
        <v>0</v>
      </c>
      <c r="IVR31" s="5">
        <f>'Output| DNSP'!IVQ8</f>
        <v>0</v>
      </c>
      <c r="IVS31" s="5">
        <f>'Output| DNSP'!IVR8</f>
        <v>0</v>
      </c>
      <c r="IVT31" s="5">
        <f>'Output| DNSP'!IVS8</f>
        <v>0</v>
      </c>
      <c r="IVU31" s="5">
        <f>'Output| DNSP'!IVT8</f>
        <v>0</v>
      </c>
      <c r="IVV31" s="5">
        <f>'Output| DNSP'!IVU8</f>
        <v>0</v>
      </c>
      <c r="IVW31" s="5">
        <f>'Output| DNSP'!IVV8</f>
        <v>0</v>
      </c>
      <c r="IVX31" s="5">
        <f>'Output| DNSP'!IVW8</f>
        <v>0</v>
      </c>
      <c r="IVY31" s="5">
        <f>'Output| DNSP'!IVX8</f>
        <v>0</v>
      </c>
      <c r="IVZ31" s="5">
        <f>'Output| DNSP'!IVY8</f>
        <v>0</v>
      </c>
      <c r="IWA31" s="5">
        <f>'Output| DNSP'!IVZ8</f>
        <v>0</v>
      </c>
      <c r="IWB31" s="5">
        <f>'Output| DNSP'!IWA8</f>
        <v>0</v>
      </c>
      <c r="IWC31" s="5">
        <f>'Output| DNSP'!IWB8</f>
        <v>0</v>
      </c>
      <c r="IWD31" s="5">
        <f>'Output| DNSP'!IWC8</f>
        <v>0</v>
      </c>
      <c r="IWE31" s="5">
        <f>'Output| DNSP'!IWD8</f>
        <v>0</v>
      </c>
      <c r="IWF31" s="5">
        <f>'Output| DNSP'!IWE8</f>
        <v>0</v>
      </c>
      <c r="IWG31" s="5">
        <f>'Output| DNSP'!IWF8</f>
        <v>0</v>
      </c>
      <c r="IWH31" s="5">
        <f>'Output| DNSP'!IWG8</f>
        <v>0</v>
      </c>
      <c r="IWI31" s="5">
        <f>'Output| DNSP'!IWH8</f>
        <v>0</v>
      </c>
      <c r="IWJ31" s="5">
        <f>'Output| DNSP'!IWI8</f>
        <v>0</v>
      </c>
      <c r="IWK31" s="5">
        <f>'Output| DNSP'!IWJ8</f>
        <v>0</v>
      </c>
      <c r="IWL31" s="5">
        <f>'Output| DNSP'!IWK8</f>
        <v>0</v>
      </c>
      <c r="IWM31" s="5">
        <f>'Output| DNSP'!IWL8</f>
        <v>0</v>
      </c>
      <c r="IWN31" s="5">
        <f>'Output| DNSP'!IWM8</f>
        <v>0</v>
      </c>
      <c r="IWO31" s="5">
        <f>'Output| DNSP'!IWN8</f>
        <v>0</v>
      </c>
      <c r="IWP31" s="5">
        <f>'Output| DNSP'!IWO8</f>
        <v>0</v>
      </c>
      <c r="IWQ31" s="5">
        <f>'Output| DNSP'!IWP8</f>
        <v>0</v>
      </c>
      <c r="IWR31" s="5">
        <f>'Output| DNSP'!IWQ8</f>
        <v>0</v>
      </c>
      <c r="IWS31" s="5">
        <f>'Output| DNSP'!IWR8</f>
        <v>0</v>
      </c>
      <c r="IWT31" s="5">
        <f>'Output| DNSP'!IWS8</f>
        <v>0</v>
      </c>
      <c r="IWU31" s="5">
        <f>'Output| DNSP'!IWT8</f>
        <v>0</v>
      </c>
      <c r="IWV31" s="5">
        <f>'Output| DNSP'!IWU8</f>
        <v>0</v>
      </c>
      <c r="IWW31" s="5">
        <f>'Output| DNSP'!IWV8</f>
        <v>0</v>
      </c>
      <c r="IWX31" s="5">
        <f>'Output| DNSP'!IWW8</f>
        <v>0</v>
      </c>
      <c r="IWY31" s="5">
        <f>'Output| DNSP'!IWX8</f>
        <v>0</v>
      </c>
      <c r="IWZ31" s="5">
        <f>'Output| DNSP'!IWY8</f>
        <v>0</v>
      </c>
      <c r="IXA31" s="5">
        <f>'Output| DNSP'!IWZ8</f>
        <v>0</v>
      </c>
      <c r="IXB31" s="5">
        <f>'Output| DNSP'!IXA8</f>
        <v>0</v>
      </c>
      <c r="IXC31" s="5">
        <f>'Output| DNSP'!IXB8</f>
        <v>0</v>
      </c>
      <c r="IXD31" s="5">
        <f>'Output| DNSP'!IXC8</f>
        <v>0</v>
      </c>
      <c r="IXE31" s="5">
        <f>'Output| DNSP'!IXD8</f>
        <v>0</v>
      </c>
      <c r="IXF31" s="5">
        <f>'Output| DNSP'!IXE8</f>
        <v>0</v>
      </c>
      <c r="IXG31" s="5">
        <f>'Output| DNSP'!IXF8</f>
        <v>0</v>
      </c>
      <c r="IXH31" s="5">
        <f>'Output| DNSP'!IXG8</f>
        <v>0</v>
      </c>
      <c r="IXI31" s="5">
        <f>'Output| DNSP'!IXH8</f>
        <v>0</v>
      </c>
      <c r="IXJ31" s="5">
        <f>'Output| DNSP'!IXI8</f>
        <v>0</v>
      </c>
      <c r="IXK31" s="5">
        <f>'Output| DNSP'!IXJ8</f>
        <v>0</v>
      </c>
      <c r="IXL31" s="5">
        <f>'Output| DNSP'!IXK8</f>
        <v>0</v>
      </c>
      <c r="IXM31" s="5">
        <f>'Output| DNSP'!IXL8</f>
        <v>0</v>
      </c>
      <c r="IXN31" s="5">
        <f>'Output| DNSP'!IXM8</f>
        <v>0</v>
      </c>
      <c r="IXO31" s="5">
        <f>'Output| DNSP'!IXN8</f>
        <v>0</v>
      </c>
      <c r="IXP31" s="5">
        <f>'Output| DNSP'!IXO8</f>
        <v>0</v>
      </c>
      <c r="IXQ31" s="5">
        <f>'Output| DNSP'!IXP8</f>
        <v>0</v>
      </c>
      <c r="IXR31" s="5">
        <f>'Output| DNSP'!IXQ8</f>
        <v>0</v>
      </c>
      <c r="IXS31" s="5">
        <f>'Output| DNSP'!IXR8</f>
        <v>0</v>
      </c>
      <c r="IXT31" s="5">
        <f>'Output| DNSP'!IXS8</f>
        <v>0</v>
      </c>
      <c r="IXU31" s="5">
        <f>'Output| DNSP'!IXT8</f>
        <v>0</v>
      </c>
      <c r="IXV31" s="5">
        <f>'Output| DNSP'!IXU8</f>
        <v>0</v>
      </c>
      <c r="IXW31" s="5">
        <f>'Output| DNSP'!IXV8</f>
        <v>0</v>
      </c>
      <c r="IXX31" s="5">
        <f>'Output| DNSP'!IXW8</f>
        <v>0</v>
      </c>
      <c r="IXY31" s="5">
        <f>'Output| DNSP'!IXX8</f>
        <v>0</v>
      </c>
      <c r="IXZ31" s="5">
        <f>'Output| DNSP'!IXY8</f>
        <v>0</v>
      </c>
      <c r="IYA31" s="5">
        <f>'Output| DNSP'!IXZ8</f>
        <v>0</v>
      </c>
      <c r="IYB31" s="5">
        <f>'Output| DNSP'!IYA8</f>
        <v>0</v>
      </c>
      <c r="IYC31" s="5">
        <f>'Output| DNSP'!IYB8</f>
        <v>0</v>
      </c>
      <c r="IYD31" s="5">
        <f>'Output| DNSP'!IYC8</f>
        <v>0</v>
      </c>
      <c r="IYE31" s="5">
        <f>'Output| DNSP'!IYD8</f>
        <v>0</v>
      </c>
      <c r="IYF31" s="5">
        <f>'Output| DNSP'!IYE8</f>
        <v>0</v>
      </c>
      <c r="IYG31" s="5">
        <f>'Output| DNSP'!IYF8</f>
        <v>0</v>
      </c>
      <c r="IYH31" s="5">
        <f>'Output| DNSP'!IYG8</f>
        <v>0</v>
      </c>
      <c r="IYI31" s="5">
        <f>'Output| DNSP'!IYH8</f>
        <v>0</v>
      </c>
      <c r="IYJ31" s="5">
        <f>'Output| DNSP'!IYI8</f>
        <v>0</v>
      </c>
      <c r="IYK31" s="5">
        <f>'Output| DNSP'!IYJ8</f>
        <v>0</v>
      </c>
      <c r="IYL31" s="5">
        <f>'Output| DNSP'!IYK8</f>
        <v>0</v>
      </c>
      <c r="IYM31" s="5">
        <f>'Output| DNSP'!IYL8</f>
        <v>0</v>
      </c>
      <c r="IYN31" s="5">
        <f>'Output| DNSP'!IYM8</f>
        <v>0</v>
      </c>
      <c r="IYO31" s="5">
        <f>'Output| DNSP'!IYN8</f>
        <v>0</v>
      </c>
      <c r="IYP31" s="5">
        <f>'Output| DNSP'!IYO8</f>
        <v>0</v>
      </c>
      <c r="IYQ31" s="5">
        <f>'Output| DNSP'!IYP8</f>
        <v>0</v>
      </c>
      <c r="IYR31" s="5">
        <f>'Output| DNSP'!IYQ8</f>
        <v>0</v>
      </c>
      <c r="IYS31" s="5">
        <f>'Output| DNSP'!IYR8</f>
        <v>0</v>
      </c>
      <c r="IYT31" s="5">
        <f>'Output| DNSP'!IYS8</f>
        <v>0</v>
      </c>
      <c r="IYU31" s="5">
        <f>'Output| DNSP'!IYT8</f>
        <v>0</v>
      </c>
      <c r="IYV31" s="5">
        <f>'Output| DNSP'!IYU8</f>
        <v>0</v>
      </c>
      <c r="IYW31" s="5">
        <f>'Output| DNSP'!IYV8</f>
        <v>0</v>
      </c>
      <c r="IYX31" s="5">
        <f>'Output| DNSP'!IYW8</f>
        <v>0</v>
      </c>
      <c r="IYY31" s="5">
        <f>'Output| DNSP'!IYX8</f>
        <v>0</v>
      </c>
      <c r="IYZ31" s="5">
        <f>'Output| DNSP'!IYY8</f>
        <v>0</v>
      </c>
      <c r="IZA31" s="5">
        <f>'Output| DNSP'!IYZ8</f>
        <v>0</v>
      </c>
      <c r="IZB31" s="5">
        <f>'Output| DNSP'!IZA8</f>
        <v>0</v>
      </c>
      <c r="IZC31" s="5">
        <f>'Output| DNSP'!IZB8</f>
        <v>0</v>
      </c>
      <c r="IZD31" s="5">
        <f>'Output| DNSP'!IZC8</f>
        <v>0</v>
      </c>
      <c r="IZE31" s="5">
        <f>'Output| DNSP'!IZD8</f>
        <v>0</v>
      </c>
      <c r="IZF31" s="5">
        <f>'Output| DNSP'!IZE8</f>
        <v>0</v>
      </c>
      <c r="IZG31" s="5">
        <f>'Output| DNSP'!IZF8</f>
        <v>0</v>
      </c>
      <c r="IZH31" s="5">
        <f>'Output| DNSP'!IZG8</f>
        <v>0</v>
      </c>
      <c r="IZI31" s="5">
        <f>'Output| DNSP'!IZH8</f>
        <v>0</v>
      </c>
      <c r="IZJ31" s="5">
        <f>'Output| DNSP'!IZI8</f>
        <v>0</v>
      </c>
      <c r="IZK31" s="5">
        <f>'Output| DNSP'!IZJ8</f>
        <v>0</v>
      </c>
      <c r="IZL31" s="5">
        <f>'Output| DNSP'!IZK8</f>
        <v>0</v>
      </c>
      <c r="IZM31" s="5">
        <f>'Output| DNSP'!IZL8</f>
        <v>0</v>
      </c>
      <c r="IZN31" s="5">
        <f>'Output| DNSP'!IZM8</f>
        <v>0</v>
      </c>
      <c r="IZO31" s="5">
        <f>'Output| DNSP'!IZN8</f>
        <v>0</v>
      </c>
      <c r="IZP31" s="5">
        <f>'Output| DNSP'!IZO8</f>
        <v>0</v>
      </c>
      <c r="IZQ31" s="5">
        <f>'Output| DNSP'!IZP8</f>
        <v>0</v>
      </c>
      <c r="IZR31" s="5">
        <f>'Output| DNSP'!IZQ8</f>
        <v>0</v>
      </c>
      <c r="IZS31" s="5">
        <f>'Output| DNSP'!IZR8</f>
        <v>0</v>
      </c>
      <c r="IZT31" s="5">
        <f>'Output| DNSP'!IZS8</f>
        <v>0</v>
      </c>
      <c r="IZU31" s="5">
        <f>'Output| DNSP'!IZT8</f>
        <v>0</v>
      </c>
      <c r="IZV31" s="5">
        <f>'Output| DNSP'!IZU8</f>
        <v>0</v>
      </c>
      <c r="IZW31" s="5">
        <f>'Output| DNSP'!IZV8</f>
        <v>0</v>
      </c>
      <c r="IZX31" s="5">
        <f>'Output| DNSP'!IZW8</f>
        <v>0</v>
      </c>
      <c r="IZY31" s="5">
        <f>'Output| DNSP'!IZX8</f>
        <v>0</v>
      </c>
      <c r="IZZ31" s="5">
        <f>'Output| DNSP'!IZY8</f>
        <v>0</v>
      </c>
      <c r="JAA31" s="5">
        <f>'Output| DNSP'!IZZ8</f>
        <v>0</v>
      </c>
      <c r="JAB31" s="5">
        <f>'Output| DNSP'!JAA8</f>
        <v>0</v>
      </c>
      <c r="JAC31" s="5">
        <f>'Output| DNSP'!JAB8</f>
        <v>0</v>
      </c>
      <c r="JAD31" s="5">
        <f>'Output| DNSP'!JAC8</f>
        <v>0</v>
      </c>
      <c r="JAE31" s="5">
        <f>'Output| DNSP'!JAD8</f>
        <v>0</v>
      </c>
      <c r="JAF31" s="5">
        <f>'Output| DNSP'!JAE8</f>
        <v>0</v>
      </c>
      <c r="JAG31" s="5">
        <f>'Output| DNSP'!JAF8</f>
        <v>0</v>
      </c>
      <c r="JAH31" s="5">
        <f>'Output| DNSP'!JAG8</f>
        <v>0</v>
      </c>
      <c r="JAI31" s="5">
        <f>'Output| DNSP'!JAH8</f>
        <v>0</v>
      </c>
      <c r="JAJ31" s="5">
        <f>'Output| DNSP'!JAI8</f>
        <v>0</v>
      </c>
      <c r="JAK31" s="5">
        <f>'Output| DNSP'!JAJ8</f>
        <v>0</v>
      </c>
      <c r="JAL31" s="5">
        <f>'Output| DNSP'!JAK8</f>
        <v>0</v>
      </c>
      <c r="JAM31" s="5">
        <f>'Output| DNSP'!JAL8</f>
        <v>0</v>
      </c>
      <c r="JAN31" s="5">
        <f>'Output| DNSP'!JAM8</f>
        <v>0</v>
      </c>
      <c r="JAO31" s="5">
        <f>'Output| DNSP'!JAN8</f>
        <v>0</v>
      </c>
      <c r="JAP31" s="5">
        <f>'Output| DNSP'!JAO8</f>
        <v>0</v>
      </c>
      <c r="JAQ31" s="5">
        <f>'Output| DNSP'!JAP8</f>
        <v>0</v>
      </c>
      <c r="JAR31" s="5">
        <f>'Output| DNSP'!JAQ8</f>
        <v>0</v>
      </c>
      <c r="JAS31" s="5">
        <f>'Output| DNSP'!JAR8</f>
        <v>0</v>
      </c>
      <c r="JAT31" s="5">
        <f>'Output| DNSP'!JAS8</f>
        <v>0</v>
      </c>
      <c r="JAU31" s="5">
        <f>'Output| DNSP'!JAT8</f>
        <v>0</v>
      </c>
      <c r="JAV31" s="5">
        <f>'Output| DNSP'!JAU8</f>
        <v>0</v>
      </c>
      <c r="JAW31" s="5">
        <f>'Output| DNSP'!JAV8</f>
        <v>0</v>
      </c>
      <c r="JAX31" s="5">
        <f>'Output| DNSP'!JAW8</f>
        <v>0</v>
      </c>
      <c r="JAY31" s="5">
        <f>'Output| DNSP'!JAX8</f>
        <v>0</v>
      </c>
      <c r="JAZ31" s="5">
        <f>'Output| DNSP'!JAY8</f>
        <v>0</v>
      </c>
      <c r="JBA31" s="5">
        <f>'Output| DNSP'!JAZ8</f>
        <v>0</v>
      </c>
      <c r="JBB31" s="5">
        <f>'Output| DNSP'!JBA8</f>
        <v>0</v>
      </c>
      <c r="JBC31" s="5">
        <f>'Output| DNSP'!JBB8</f>
        <v>0</v>
      </c>
      <c r="JBD31" s="5">
        <f>'Output| DNSP'!JBC8</f>
        <v>0</v>
      </c>
      <c r="JBE31" s="5">
        <f>'Output| DNSP'!JBD8</f>
        <v>0</v>
      </c>
      <c r="JBF31" s="5">
        <f>'Output| DNSP'!JBE8</f>
        <v>0</v>
      </c>
      <c r="JBG31" s="5">
        <f>'Output| DNSP'!JBF8</f>
        <v>0</v>
      </c>
      <c r="JBH31" s="5">
        <f>'Output| DNSP'!JBG8</f>
        <v>0</v>
      </c>
      <c r="JBI31" s="5">
        <f>'Output| DNSP'!JBH8</f>
        <v>0</v>
      </c>
      <c r="JBJ31" s="5">
        <f>'Output| DNSP'!JBI8</f>
        <v>0</v>
      </c>
      <c r="JBK31" s="5">
        <f>'Output| DNSP'!JBJ8</f>
        <v>0</v>
      </c>
      <c r="JBL31" s="5">
        <f>'Output| DNSP'!JBK8</f>
        <v>0</v>
      </c>
      <c r="JBM31" s="5">
        <f>'Output| DNSP'!JBL8</f>
        <v>0</v>
      </c>
      <c r="JBN31" s="5">
        <f>'Output| DNSP'!JBM8</f>
        <v>0</v>
      </c>
      <c r="JBO31" s="5">
        <f>'Output| DNSP'!JBN8</f>
        <v>0</v>
      </c>
      <c r="JBP31" s="5">
        <f>'Output| DNSP'!JBO8</f>
        <v>0</v>
      </c>
      <c r="JBQ31" s="5">
        <f>'Output| DNSP'!JBP8</f>
        <v>0</v>
      </c>
      <c r="JBR31" s="5">
        <f>'Output| DNSP'!JBQ8</f>
        <v>0</v>
      </c>
      <c r="JBS31" s="5">
        <f>'Output| DNSP'!JBR8</f>
        <v>0</v>
      </c>
      <c r="JBT31" s="5">
        <f>'Output| DNSP'!JBS8</f>
        <v>0</v>
      </c>
      <c r="JBU31" s="5">
        <f>'Output| DNSP'!JBT8</f>
        <v>0</v>
      </c>
      <c r="JBV31" s="5">
        <f>'Output| DNSP'!JBU8</f>
        <v>0</v>
      </c>
      <c r="JBW31" s="5">
        <f>'Output| DNSP'!JBV8</f>
        <v>0</v>
      </c>
      <c r="JBX31" s="5">
        <f>'Output| DNSP'!JBW8</f>
        <v>0</v>
      </c>
      <c r="JBY31" s="5">
        <f>'Output| DNSP'!JBX8</f>
        <v>0</v>
      </c>
      <c r="JBZ31" s="5">
        <f>'Output| DNSP'!JBY8</f>
        <v>0</v>
      </c>
      <c r="JCA31" s="5">
        <f>'Output| DNSP'!JBZ8</f>
        <v>0</v>
      </c>
      <c r="JCB31" s="5">
        <f>'Output| DNSP'!JCA8</f>
        <v>0</v>
      </c>
      <c r="JCC31" s="5">
        <f>'Output| DNSP'!JCB8</f>
        <v>0</v>
      </c>
      <c r="JCD31" s="5">
        <f>'Output| DNSP'!JCC8</f>
        <v>0</v>
      </c>
      <c r="JCE31" s="5">
        <f>'Output| DNSP'!JCD8</f>
        <v>0</v>
      </c>
      <c r="JCF31" s="5">
        <f>'Output| DNSP'!JCE8</f>
        <v>0</v>
      </c>
      <c r="JCG31" s="5">
        <f>'Output| DNSP'!JCF8</f>
        <v>0</v>
      </c>
      <c r="JCH31" s="5">
        <f>'Output| DNSP'!JCG8</f>
        <v>0</v>
      </c>
      <c r="JCI31" s="5">
        <f>'Output| DNSP'!JCH8</f>
        <v>0</v>
      </c>
      <c r="JCJ31" s="5">
        <f>'Output| DNSP'!JCI8</f>
        <v>0</v>
      </c>
      <c r="JCK31" s="5">
        <f>'Output| DNSP'!JCJ8</f>
        <v>0</v>
      </c>
      <c r="JCL31" s="5">
        <f>'Output| DNSP'!JCK8</f>
        <v>0</v>
      </c>
      <c r="JCM31" s="5">
        <f>'Output| DNSP'!JCL8</f>
        <v>0</v>
      </c>
      <c r="JCN31" s="5">
        <f>'Output| DNSP'!JCM8</f>
        <v>0</v>
      </c>
      <c r="JCO31" s="5">
        <f>'Output| DNSP'!JCN8</f>
        <v>0</v>
      </c>
      <c r="JCP31" s="5">
        <f>'Output| DNSP'!JCO8</f>
        <v>0</v>
      </c>
      <c r="JCQ31" s="5">
        <f>'Output| DNSP'!JCP8</f>
        <v>0</v>
      </c>
      <c r="JCR31" s="5">
        <f>'Output| DNSP'!JCQ8</f>
        <v>0</v>
      </c>
      <c r="JCS31" s="5">
        <f>'Output| DNSP'!JCR8</f>
        <v>0</v>
      </c>
      <c r="JCT31" s="5">
        <f>'Output| DNSP'!JCS8</f>
        <v>0</v>
      </c>
      <c r="JCU31" s="5">
        <f>'Output| DNSP'!JCT8</f>
        <v>0</v>
      </c>
      <c r="JCV31" s="5">
        <f>'Output| DNSP'!JCU8</f>
        <v>0</v>
      </c>
      <c r="JCW31" s="5">
        <f>'Output| DNSP'!JCV8</f>
        <v>0</v>
      </c>
      <c r="JCX31" s="5">
        <f>'Output| DNSP'!JCW8</f>
        <v>0</v>
      </c>
      <c r="JCY31" s="5">
        <f>'Output| DNSP'!JCX8</f>
        <v>0</v>
      </c>
      <c r="JCZ31" s="5">
        <f>'Output| DNSP'!JCY8</f>
        <v>0</v>
      </c>
      <c r="JDA31" s="5">
        <f>'Output| DNSP'!JCZ8</f>
        <v>0</v>
      </c>
      <c r="JDB31" s="5">
        <f>'Output| DNSP'!JDA8</f>
        <v>0</v>
      </c>
      <c r="JDC31" s="5">
        <f>'Output| DNSP'!JDB8</f>
        <v>0</v>
      </c>
      <c r="JDD31" s="5">
        <f>'Output| DNSP'!JDC8</f>
        <v>0</v>
      </c>
      <c r="JDE31" s="5">
        <f>'Output| DNSP'!JDD8</f>
        <v>0</v>
      </c>
      <c r="JDF31" s="5">
        <f>'Output| DNSP'!JDE8</f>
        <v>0</v>
      </c>
      <c r="JDG31" s="5">
        <f>'Output| DNSP'!JDF8</f>
        <v>0</v>
      </c>
      <c r="JDH31" s="5">
        <f>'Output| DNSP'!JDG8</f>
        <v>0</v>
      </c>
      <c r="JDI31" s="5">
        <f>'Output| DNSP'!JDH8</f>
        <v>0</v>
      </c>
      <c r="JDJ31" s="5">
        <f>'Output| DNSP'!JDI8</f>
        <v>0</v>
      </c>
      <c r="JDK31" s="5">
        <f>'Output| DNSP'!JDJ8</f>
        <v>0</v>
      </c>
      <c r="JDL31" s="5">
        <f>'Output| DNSP'!JDK8</f>
        <v>0</v>
      </c>
      <c r="JDM31" s="5">
        <f>'Output| DNSP'!JDL8</f>
        <v>0</v>
      </c>
      <c r="JDN31" s="5">
        <f>'Output| DNSP'!JDM8</f>
        <v>0</v>
      </c>
      <c r="JDO31" s="5">
        <f>'Output| DNSP'!JDN8</f>
        <v>0</v>
      </c>
      <c r="JDP31" s="5">
        <f>'Output| DNSP'!JDO8</f>
        <v>0</v>
      </c>
      <c r="JDQ31" s="5">
        <f>'Output| DNSP'!JDP8</f>
        <v>0</v>
      </c>
      <c r="JDR31" s="5">
        <f>'Output| DNSP'!JDQ8</f>
        <v>0</v>
      </c>
      <c r="JDS31" s="5">
        <f>'Output| DNSP'!JDR8</f>
        <v>0</v>
      </c>
      <c r="JDT31" s="5">
        <f>'Output| DNSP'!JDS8</f>
        <v>0</v>
      </c>
      <c r="JDU31" s="5">
        <f>'Output| DNSP'!JDT8</f>
        <v>0</v>
      </c>
      <c r="JDV31" s="5">
        <f>'Output| DNSP'!JDU8</f>
        <v>0</v>
      </c>
      <c r="JDW31" s="5">
        <f>'Output| DNSP'!JDV8</f>
        <v>0</v>
      </c>
      <c r="JDX31" s="5">
        <f>'Output| DNSP'!JDW8</f>
        <v>0</v>
      </c>
      <c r="JDY31" s="5">
        <f>'Output| DNSP'!JDX8</f>
        <v>0</v>
      </c>
      <c r="JDZ31" s="5">
        <f>'Output| DNSP'!JDY8</f>
        <v>0</v>
      </c>
      <c r="JEA31" s="5">
        <f>'Output| DNSP'!JDZ8</f>
        <v>0</v>
      </c>
      <c r="JEB31" s="5">
        <f>'Output| DNSP'!JEA8</f>
        <v>0</v>
      </c>
      <c r="JEC31" s="5">
        <f>'Output| DNSP'!JEB8</f>
        <v>0</v>
      </c>
      <c r="JED31" s="5">
        <f>'Output| DNSP'!JEC8</f>
        <v>0</v>
      </c>
      <c r="JEE31" s="5">
        <f>'Output| DNSP'!JED8</f>
        <v>0</v>
      </c>
      <c r="JEF31" s="5">
        <f>'Output| DNSP'!JEE8</f>
        <v>0</v>
      </c>
      <c r="JEG31" s="5">
        <f>'Output| DNSP'!JEF8</f>
        <v>0</v>
      </c>
      <c r="JEH31" s="5">
        <f>'Output| DNSP'!JEG8</f>
        <v>0</v>
      </c>
      <c r="JEI31" s="5">
        <f>'Output| DNSP'!JEH8</f>
        <v>0</v>
      </c>
      <c r="JEJ31" s="5">
        <f>'Output| DNSP'!JEI8</f>
        <v>0</v>
      </c>
      <c r="JEK31" s="5">
        <f>'Output| DNSP'!JEJ8</f>
        <v>0</v>
      </c>
      <c r="JEL31" s="5">
        <f>'Output| DNSP'!JEK8</f>
        <v>0</v>
      </c>
      <c r="JEM31" s="5">
        <f>'Output| DNSP'!JEL8</f>
        <v>0</v>
      </c>
      <c r="JEN31" s="5">
        <f>'Output| DNSP'!JEM8</f>
        <v>0</v>
      </c>
      <c r="JEO31" s="5">
        <f>'Output| DNSP'!JEN8</f>
        <v>0</v>
      </c>
      <c r="JEP31" s="5">
        <f>'Output| DNSP'!JEO8</f>
        <v>0</v>
      </c>
      <c r="JEQ31" s="5">
        <f>'Output| DNSP'!JEP8</f>
        <v>0</v>
      </c>
      <c r="JER31" s="5">
        <f>'Output| DNSP'!JEQ8</f>
        <v>0</v>
      </c>
      <c r="JES31" s="5">
        <f>'Output| DNSP'!JER8</f>
        <v>0</v>
      </c>
      <c r="JET31" s="5">
        <f>'Output| DNSP'!JES8</f>
        <v>0</v>
      </c>
      <c r="JEU31" s="5">
        <f>'Output| DNSP'!JET8</f>
        <v>0</v>
      </c>
      <c r="JEV31" s="5">
        <f>'Output| DNSP'!JEU8</f>
        <v>0</v>
      </c>
      <c r="JEW31" s="5">
        <f>'Output| DNSP'!JEV8</f>
        <v>0</v>
      </c>
      <c r="JEX31" s="5">
        <f>'Output| DNSP'!JEW8</f>
        <v>0</v>
      </c>
      <c r="JEY31" s="5">
        <f>'Output| DNSP'!JEX8</f>
        <v>0</v>
      </c>
      <c r="JEZ31" s="5">
        <f>'Output| DNSP'!JEY8</f>
        <v>0</v>
      </c>
      <c r="JFA31" s="5">
        <f>'Output| DNSP'!JEZ8</f>
        <v>0</v>
      </c>
      <c r="JFB31" s="5">
        <f>'Output| DNSP'!JFA8</f>
        <v>0</v>
      </c>
      <c r="JFC31" s="5">
        <f>'Output| DNSP'!JFB8</f>
        <v>0</v>
      </c>
      <c r="JFD31" s="5">
        <f>'Output| DNSP'!JFC8</f>
        <v>0</v>
      </c>
      <c r="JFE31" s="5">
        <f>'Output| DNSP'!JFD8</f>
        <v>0</v>
      </c>
      <c r="JFF31" s="5">
        <f>'Output| DNSP'!JFE8</f>
        <v>0</v>
      </c>
      <c r="JFG31" s="5">
        <f>'Output| DNSP'!JFF8</f>
        <v>0</v>
      </c>
      <c r="JFH31" s="5">
        <f>'Output| DNSP'!JFG8</f>
        <v>0</v>
      </c>
      <c r="JFI31" s="5">
        <f>'Output| DNSP'!JFH8</f>
        <v>0</v>
      </c>
      <c r="JFJ31" s="5">
        <f>'Output| DNSP'!JFI8</f>
        <v>0</v>
      </c>
      <c r="JFK31" s="5">
        <f>'Output| DNSP'!JFJ8</f>
        <v>0</v>
      </c>
      <c r="JFL31" s="5">
        <f>'Output| DNSP'!JFK8</f>
        <v>0</v>
      </c>
      <c r="JFM31" s="5">
        <f>'Output| DNSP'!JFL8</f>
        <v>0</v>
      </c>
      <c r="JFN31" s="5">
        <f>'Output| DNSP'!JFM8</f>
        <v>0</v>
      </c>
      <c r="JFO31" s="5">
        <f>'Output| DNSP'!JFN8</f>
        <v>0</v>
      </c>
      <c r="JFP31" s="5">
        <f>'Output| DNSP'!JFO8</f>
        <v>0</v>
      </c>
      <c r="JFQ31" s="5">
        <f>'Output| DNSP'!JFP8</f>
        <v>0</v>
      </c>
      <c r="JFR31" s="5">
        <f>'Output| DNSP'!JFQ8</f>
        <v>0</v>
      </c>
      <c r="JFS31" s="5">
        <f>'Output| DNSP'!JFR8</f>
        <v>0</v>
      </c>
      <c r="JFT31" s="5">
        <f>'Output| DNSP'!JFS8</f>
        <v>0</v>
      </c>
      <c r="JFU31" s="5">
        <f>'Output| DNSP'!JFT8</f>
        <v>0</v>
      </c>
      <c r="JFV31" s="5">
        <f>'Output| DNSP'!JFU8</f>
        <v>0</v>
      </c>
      <c r="JFW31" s="5">
        <f>'Output| DNSP'!JFV8</f>
        <v>0</v>
      </c>
      <c r="JFX31" s="5">
        <f>'Output| DNSP'!JFW8</f>
        <v>0</v>
      </c>
      <c r="JFY31" s="5">
        <f>'Output| DNSP'!JFX8</f>
        <v>0</v>
      </c>
      <c r="JFZ31" s="5">
        <f>'Output| DNSP'!JFY8</f>
        <v>0</v>
      </c>
      <c r="JGA31" s="5">
        <f>'Output| DNSP'!JFZ8</f>
        <v>0</v>
      </c>
      <c r="JGB31" s="5">
        <f>'Output| DNSP'!JGA8</f>
        <v>0</v>
      </c>
      <c r="JGC31" s="5">
        <f>'Output| DNSP'!JGB8</f>
        <v>0</v>
      </c>
      <c r="JGD31" s="5">
        <f>'Output| DNSP'!JGC8</f>
        <v>0</v>
      </c>
      <c r="JGE31" s="5">
        <f>'Output| DNSP'!JGD8</f>
        <v>0</v>
      </c>
      <c r="JGF31" s="5">
        <f>'Output| DNSP'!JGE8</f>
        <v>0</v>
      </c>
      <c r="JGG31" s="5">
        <f>'Output| DNSP'!JGF8</f>
        <v>0</v>
      </c>
      <c r="JGH31" s="5">
        <f>'Output| DNSP'!JGG8</f>
        <v>0</v>
      </c>
      <c r="JGI31" s="5">
        <f>'Output| DNSP'!JGH8</f>
        <v>0</v>
      </c>
      <c r="JGJ31" s="5">
        <f>'Output| DNSP'!JGI8</f>
        <v>0</v>
      </c>
      <c r="JGK31" s="5">
        <f>'Output| DNSP'!JGJ8</f>
        <v>0</v>
      </c>
      <c r="JGL31" s="5">
        <f>'Output| DNSP'!JGK8</f>
        <v>0</v>
      </c>
      <c r="JGM31" s="5">
        <f>'Output| DNSP'!JGL8</f>
        <v>0</v>
      </c>
      <c r="JGN31" s="5">
        <f>'Output| DNSP'!JGM8</f>
        <v>0</v>
      </c>
      <c r="JGO31" s="5">
        <f>'Output| DNSP'!JGN8</f>
        <v>0</v>
      </c>
      <c r="JGP31" s="5">
        <f>'Output| DNSP'!JGO8</f>
        <v>0</v>
      </c>
      <c r="JGQ31" s="5">
        <f>'Output| DNSP'!JGP8</f>
        <v>0</v>
      </c>
      <c r="JGR31" s="5">
        <f>'Output| DNSP'!JGQ8</f>
        <v>0</v>
      </c>
      <c r="JGS31" s="5">
        <f>'Output| DNSP'!JGR8</f>
        <v>0</v>
      </c>
      <c r="JGT31" s="5">
        <f>'Output| DNSP'!JGS8</f>
        <v>0</v>
      </c>
      <c r="JGU31" s="5">
        <f>'Output| DNSP'!JGT8</f>
        <v>0</v>
      </c>
      <c r="JGV31" s="5">
        <f>'Output| DNSP'!JGU8</f>
        <v>0</v>
      </c>
      <c r="JGW31" s="5">
        <f>'Output| DNSP'!JGV8</f>
        <v>0</v>
      </c>
      <c r="JGX31" s="5">
        <f>'Output| DNSP'!JGW8</f>
        <v>0</v>
      </c>
      <c r="JGY31" s="5">
        <f>'Output| DNSP'!JGX8</f>
        <v>0</v>
      </c>
      <c r="JGZ31" s="5">
        <f>'Output| DNSP'!JGY8</f>
        <v>0</v>
      </c>
      <c r="JHA31" s="5">
        <f>'Output| DNSP'!JGZ8</f>
        <v>0</v>
      </c>
      <c r="JHB31" s="5">
        <f>'Output| DNSP'!JHA8</f>
        <v>0</v>
      </c>
      <c r="JHC31" s="5">
        <f>'Output| DNSP'!JHB8</f>
        <v>0</v>
      </c>
      <c r="JHD31" s="5">
        <f>'Output| DNSP'!JHC8</f>
        <v>0</v>
      </c>
      <c r="JHE31" s="5">
        <f>'Output| DNSP'!JHD8</f>
        <v>0</v>
      </c>
      <c r="JHF31" s="5">
        <f>'Output| DNSP'!JHE8</f>
        <v>0</v>
      </c>
      <c r="JHG31" s="5">
        <f>'Output| DNSP'!JHF8</f>
        <v>0</v>
      </c>
      <c r="JHH31" s="5">
        <f>'Output| DNSP'!JHG8</f>
        <v>0</v>
      </c>
      <c r="JHI31" s="5">
        <f>'Output| DNSP'!JHH8</f>
        <v>0</v>
      </c>
      <c r="JHJ31" s="5">
        <f>'Output| DNSP'!JHI8</f>
        <v>0</v>
      </c>
      <c r="JHK31" s="5">
        <f>'Output| DNSP'!JHJ8</f>
        <v>0</v>
      </c>
      <c r="JHL31" s="5">
        <f>'Output| DNSP'!JHK8</f>
        <v>0</v>
      </c>
      <c r="JHM31" s="5">
        <f>'Output| DNSP'!JHL8</f>
        <v>0</v>
      </c>
      <c r="JHN31" s="5">
        <f>'Output| DNSP'!JHM8</f>
        <v>0</v>
      </c>
      <c r="JHO31" s="5">
        <f>'Output| DNSP'!JHN8</f>
        <v>0</v>
      </c>
      <c r="JHP31" s="5">
        <f>'Output| DNSP'!JHO8</f>
        <v>0</v>
      </c>
      <c r="JHQ31" s="5">
        <f>'Output| DNSP'!JHP8</f>
        <v>0</v>
      </c>
      <c r="JHR31" s="5">
        <f>'Output| DNSP'!JHQ8</f>
        <v>0</v>
      </c>
      <c r="JHS31" s="5">
        <f>'Output| DNSP'!JHR8</f>
        <v>0</v>
      </c>
      <c r="JHT31" s="5">
        <f>'Output| DNSP'!JHS8</f>
        <v>0</v>
      </c>
      <c r="JHU31" s="5">
        <f>'Output| DNSP'!JHT8</f>
        <v>0</v>
      </c>
      <c r="JHV31" s="5">
        <f>'Output| DNSP'!JHU8</f>
        <v>0</v>
      </c>
      <c r="JHW31" s="5">
        <f>'Output| DNSP'!JHV8</f>
        <v>0</v>
      </c>
      <c r="JHX31" s="5">
        <f>'Output| DNSP'!JHW8</f>
        <v>0</v>
      </c>
      <c r="JHY31" s="5">
        <f>'Output| DNSP'!JHX8</f>
        <v>0</v>
      </c>
      <c r="JHZ31" s="5">
        <f>'Output| DNSP'!JHY8</f>
        <v>0</v>
      </c>
      <c r="JIA31" s="5">
        <f>'Output| DNSP'!JHZ8</f>
        <v>0</v>
      </c>
      <c r="JIB31" s="5">
        <f>'Output| DNSP'!JIA8</f>
        <v>0</v>
      </c>
      <c r="JIC31" s="5">
        <f>'Output| DNSP'!JIB8</f>
        <v>0</v>
      </c>
      <c r="JID31" s="5">
        <f>'Output| DNSP'!JIC8</f>
        <v>0</v>
      </c>
      <c r="JIE31" s="5">
        <f>'Output| DNSP'!JID8</f>
        <v>0</v>
      </c>
      <c r="JIF31" s="5">
        <f>'Output| DNSP'!JIE8</f>
        <v>0</v>
      </c>
      <c r="JIG31" s="5">
        <f>'Output| DNSP'!JIF8</f>
        <v>0</v>
      </c>
      <c r="JIH31" s="5">
        <f>'Output| DNSP'!JIG8</f>
        <v>0</v>
      </c>
      <c r="JII31" s="5">
        <f>'Output| DNSP'!JIH8</f>
        <v>0</v>
      </c>
      <c r="JIJ31" s="5">
        <f>'Output| DNSP'!JII8</f>
        <v>0</v>
      </c>
      <c r="JIK31" s="5">
        <f>'Output| DNSP'!JIJ8</f>
        <v>0</v>
      </c>
      <c r="JIL31" s="5">
        <f>'Output| DNSP'!JIK8</f>
        <v>0</v>
      </c>
      <c r="JIM31" s="5">
        <f>'Output| DNSP'!JIL8</f>
        <v>0</v>
      </c>
      <c r="JIN31" s="5">
        <f>'Output| DNSP'!JIM8</f>
        <v>0</v>
      </c>
      <c r="JIO31" s="5">
        <f>'Output| DNSP'!JIN8</f>
        <v>0</v>
      </c>
      <c r="JIP31" s="5">
        <f>'Output| DNSP'!JIO8</f>
        <v>0</v>
      </c>
      <c r="JIQ31" s="5">
        <f>'Output| DNSP'!JIP8</f>
        <v>0</v>
      </c>
      <c r="JIR31" s="5">
        <f>'Output| DNSP'!JIQ8</f>
        <v>0</v>
      </c>
      <c r="JIS31" s="5">
        <f>'Output| DNSP'!JIR8</f>
        <v>0</v>
      </c>
      <c r="JIT31" s="5">
        <f>'Output| DNSP'!JIS8</f>
        <v>0</v>
      </c>
      <c r="JIU31" s="5">
        <f>'Output| DNSP'!JIT8</f>
        <v>0</v>
      </c>
      <c r="JIV31" s="5">
        <f>'Output| DNSP'!JIU8</f>
        <v>0</v>
      </c>
      <c r="JIW31" s="5">
        <f>'Output| DNSP'!JIV8</f>
        <v>0</v>
      </c>
      <c r="JIX31" s="5">
        <f>'Output| DNSP'!JIW8</f>
        <v>0</v>
      </c>
      <c r="JIY31" s="5">
        <f>'Output| DNSP'!JIX8</f>
        <v>0</v>
      </c>
      <c r="JIZ31" s="5">
        <f>'Output| DNSP'!JIY8</f>
        <v>0</v>
      </c>
      <c r="JJA31" s="5">
        <f>'Output| DNSP'!JIZ8</f>
        <v>0</v>
      </c>
      <c r="JJB31" s="5">
        <f>'Output| DNSP'!JJA8</f>
        <v>0</v>
      </c>
      <c r="JJC31" s="5">
        <f>'Output| DNSP'!JJB8</f>
        <v>0</v>
      </c>
      <c r="JJD31" s="5">
        <f>'Output| DNSP'!JJC8</f>
        <v>0</v>
      </c>
      <c r="JJE31" s="5">
        <f>'Output| DNSP'!JJD8</f>
        <v>0</v>
      </c>
      <c r="JJF31" s="5">
        <f>'Output| DNSP'!JJE8</f>
        <v>0</v>
      </c>
      <c r="JJG31" s="5">
        <f>'Output| DNSP'!JJF8</f>
        <v>0</v>
      </c>
      <c r="JJH31" s="5">
        <f>'Output| DNSP'!JJG8</f>
        <v>0</v>
      </c>
      <c r="JJI31" s="5">
        <f>'Output| DNSP'!JJH8</f>
        <v>0</v>
      </c>
      <c r="JJJ31" s="5">
        <f>'Output| DNSP'!JJI8</f>
        <v>0</v>
      </c>
      <c r="JJK31" s="5">
        <f>'Output| DNSP'!JJJ8</f>
        <v>0</v>
      </c>
      <c r="JJL31" s="5">
        <f>'Output| DNSP'!JJK8</f>
        <v>0</v>
      </c>
      <c r="JJM31" s="5">
        <f>'Output| DNSP'!JJL8</f>
        <v>0</v>
      </c>
      <c r="JJN31" s="5">
        <f>'Output| DNSP'!JJM8</f>
        <v>0</v>
      </c>
      <c r="JJO31" s="5">
        <f>'Output| DNSP'!JJN8</f>
        <v>0</v>
      </c>
      <c r="JJP31" s="5">
        <f>'Output| DNSP'!JJO8</f>
        <v>0</v>
      </c>
      <c r="JJQ31" s="5">
        <f>'Output| DNSP'!JJP8</f>
        <v>0</v>
      </c>
      <c r="JJR31" s="5">
        <f>'Output| DNSP'!JJQ8</f>
        <v>0</v>
      </c>
      <c r="JJS31" s="5">
        <f>'Output| DNSP'!JJR8</f>
        <v>0</v>
      </c>
      <c r="JJT31" s="5">
        <f>'Output| DNSP'!JJS8</f>
        <v>0</v>
      </c>
      <c r="JJU31" s="5">
        <f>'Output| DNSP'!JJT8</f>
        <v>0</v>
      </c>
      <c r="JJV31" s="5">
        <f>'Output| DNSP'!JJU8</f>
        <v>0</v>
      </c>
      <c r="JJW31" s="5">
        <f>'Output| DNSP'!JJV8</f>
        <v>0</v>
      </c>
      <c r="JJX31" s="5">
        <f>'Output| DNSP'!JJW8</f>
        <v>0</v>
      </c>
      <c r="JJY31" s="5">
        <f>'Output| DNSP'!JJX8</f>
        <v>0</v>
      </c>
      <c r="JJZ31" s="5">
        <f>'Output| DNSP'!JJY8</f>
        <v>0</v>
      </c>
      <c r="JKA31" s="5">
        <f>'Output| DNSP'!JJZ8</f>
        <v>0</v>
      </c>
      <c r="JKB31" s="5">
        <f>'Output| DNSP'!JKA8</f>
        <v>0</v>
      </c>
      <c r="JKC31" s="5">
        <f>'Output| DNSP'!JKB8</f>
        <v>0</v>
      </c>
      <c r="JKD31" s="5">
        <f>'Output| DNSP'!JKC8</f>
        <v>0</v>
      </c>
      <c r="JKE31" s="5">
        <f>'Output| DNSP'!JKD8</f>
        <v>0</v>
      </c>
      <c r="JKF31" s="5">
        <f>'Output| DNSP'!JKE8</f>
        <v>0</v>
      </c>
      <c r="JKG31" s="5">
        <f>'Output| DNSP'!JKF8</f>
        <v>0</v>
      </c>
      <c r="JKH31" s="5">
        <f>'Output| DNSP'!JKG8</f>
        <v>0</v>
      </c>
      <c r="JKI31" s="5">
        <f>'Output| DNSP'!JKH8</f>
        <v>0</v>
      </c>
      <c r="JKJ31" s="5">
        <f>'Output| DNSP'!JKI8</f>
        <v>0</v>
      </c>
      <c r="JKK31" s="5">
        <f>'Output| DNSP'!JKJ8</f>
        <v>0</v>
      </c>
      <c r="JKL31" s="5">
        <f>'Output| DNSP'!JKK8</f>
        <v>0</v>
      </c>
      <c r="JKM31" s="5">
        <f>'Output| DNSP'!JKL8</f>
        <v>0</v>
      </c>
      <c r="JKN31" s="5">
        <f>'Output| DNSP'!JKM8</f>
        <v>0</v>
      </c>
      <c r="JKO31" s="5">
        <f>'Output| DNSP'!JKN8</f>
        <v>0</v>
      </c>
      <c r="JKP31" s="5">
        <f>'Output| DNSP'!JKO8</f>
        <v>0</v>
      </c>
      <c r="JKQ31" s="5">
        <f>'Output| DNSP'!JKP8</f>
        <v>0</v>
      </c>
      <c r="JKR31" s="5">
        <f>'Output| DNSP'!JKQ8</f>
        <v>0</v>
      </c>
      <c r="JKS31" s="5">
        <f>'Output| DNSP'!JKR8</f>
        <v>0</v>
      </c>
      <c r="JKT31" s="5">
        <f>'Output| DNSP'!JKS8</f>
        <v>0</v>
      </c>
      <c r="JKU31" s="5">
        <f>'Output| DNSP'!JKT8</f>
        <v>0</v>
      </c>
      <c r="JKV31" s="5">
        <f>'Output| DNSP'!JKU8</f>
        <v>0</v>
      </c>
      <c r="JKW31" s="5">
        <f>'Output| DNSP'!JKV8</f>
        <v>0</v>
      </c>
      <c r="JKX31" s="5">
        <f>'Output| DNSP'!JKW8</f>
        <v>0</v>
      </c>
      <c r="JKY31" s="5">
        <f>'Output| DNSP'!JKX8</f>
        <v>0</v>
      </c>
      <c r="JKZ31" s="5">
        <f>'Output| DNSP'!JKY8</f>
        <v>0</v>
      </c>
      <c r="JLA31" s="5">
        <f>'Output| DNSP'!JKZ8</f>
        <v>0</v>
      </c>
      <c r="JLB31" s="5">
        <f>'Output| DNSP'!JLA8</f>
        <v>0</v>
      </c>
      <c r="JLC31" s="5">
        <f>'Output| DNSP'!JLB8</f>
        <v>0</v>
      </c>
      <c r="JLD31" s="5">
        <f>'Output| DNSP'!JLC8</f>
        <v>0</v>
      </c>
      <c r="JLE31" s="5">
        <f>'Output| DNSP'!JLD8</f>
        <v>0</v>
      </c>
      <c r="JLF31" s="5">
        <f>'Output| DNSP'!JLE8</f>
        <v>0</v>
      </c>
      <c r="JLG31" s="5">
        <f>'Output| DNSP'!JLF8</f>
        <v>0</v>
      </c>
      <c r="JLH31" s="5">
        <f>'Output| DNSP'!JLG8</f>
        <v>0</v>
      </c>
      <c r="JLI31" s="5">
        <f>'Output| DNSP'!JLH8</f>
        <v>0</v>
      </c>
      <c r="JLJ31" s="5">
        <f>'Output| DNSP'!JLI8</f>
        <v>0</v>
      </c>
      <c r="JLK31" s="5">
        <f>'Output| DNSP'!JLJ8</f>
        <v>0</v>
      </c>
      <c r="JLL31" s="5">
        <f>'Output| DNSP'!JLK8</f>
        <v>0</v>
      </c>
      <c r="JLM31" s="5">
        <f>'Output| DNSP'!JLL8</f>
        <v>0</v>
      </c>
      <c r="JLN31" s="5">
        <f>'Output| DNSP'!JLM8</f>
        <v>0</v>
      </c>
      <c r="JLO31" s="5">
        <f>'Output| DNSP'!JLN8</f>
        <v>0</v>
      </c>
      <c r="JLP31" s="5">
        <f>'Output| DNSP'!JLO8</f>
        <v>0</v>
      </c>
      <c r="JLQ31" s="5">
        <f>'Output| DNSP'!JLP8</f>
        <v>0</v>
      </c>
      <c r="JLR31" s="5">
        <f>'Output| DNSP'!JLQ8</f>
        <v>0</v>
      </c>
      <c r="JLS31" s="5">
        <f>'Output| DNSP'!JLR8</f>
        <v>0</v>
      </c>
      <c r="JLT31" s="5">
        <f>'Output| DNSP'!JLS8</f>
        <v>0</v>
      </c>
      <c r="JLU31" s="5">
        <f>'Output| DNSP'!JLT8</f>
        <v>0</v>
      </c>
      <c r="JLV31" s="5">
        <f>'Output| DNSP'!JLU8</f>
        <v>0</v>
      </c>
      <c r="JLW31" s="5">
        <f>'Output| DNSP'!JLV8</f>
        <v>0</v>
      </c>
      <c r="JLX31" s="5">
        <f>'Output| DNSP'!JLW8</f>
        <v>0</v>
      </c>
      <c r="JLY31" s="5">
        <f>'Output| DNSP'!JLX8</f>
        <v>0</v>
      </c>
      <c r="JLZ31" s="5">
        <f>'Output| DNSP'!JLY8</f>
        <v>0</v>
      </c>
      <c r="JMA31" s="5">
        <f>'Output| DNSP'!JLZ8</f>
        <v>0</v>
      </c>
      <c r="JMB31" s="5">
        <f>'Output| DNSP'!JMA8</f>
        <v>0</v>
      </c>
      <c r="JMC31" s="5">
        <f>'Output| DNSP'!JMB8</f>
        <v>0</v>
      </c>
      <c r="JMD31" s="5">
        <f>'Output| DNSP'!JMC8</f>
        <v>0</v>
      </c>
      <c r="JME31" s="5">
        <f>'Output| DNSP'!JMD8</f>
        <v>0</v>
      </c>
      <c r="JMF31" s="5">
        <f>'Output| DNSP'!JME8</f>
        <v>0</v>
      </c>
      <c r="JMG31" s="5">
        <f>'Output| DNSP'!JMF8</f>
        <v>0</v>
      </c>
      <c r="JMH31" s="5">
        <f>'Output| DNSP'!JMG8</f>
        <v>0</v>
      </c>
      <c r="JMI31" s="5">
        <f>'Output| DNSP'!JMH8</f>
        <v>0</v>
      </c>
      <c r="JMJ31" s="5">
        <f>'Output| DNSP'!JMI8</f>
        <v>0</v>
      </c>
      <c r="JMK31" s="5">
        <f>'Output| DNSP'!JMJ8</f>
        <v>0</v>
      </c>
      <c r="JML31" s="5">
        <f>'Output| DNSP'!JMK8</f>
        <v>0</v>
      </c>
      <c r="JMM31" s="5">
        <f>'Output| DNSP'!JML8</f>
        <v>0</v>
      </c>
      <c r="JMN31" s="5">
        <f>'Output| DNSP'!JMM8</f>
        <v>0</v>
      </c>
      <c r="JMO31" s="5">
        <f>'Output| DNSP'!JMN8</f>
        <v>0</v>
      </c>
      <c r="JMP31" s="5">
        <f>'Output| DNSP'!JMO8</f>
        <v>0</v>
      </c>
      <c r="JMQ31" s="5">
        <f>'Output| DNSP'!JMP8</f>
        <v>0</v>
      </c>
      <c r="JMR31" s="5">
        <f>'Output| DNSP'!JMQ8</f>
        <v>0</v>
      </c>
      <c r="JMS31" s="5">
        <f>'Output| DNSP'!JMR8</f>
        <v>0</v>
      </c>
      <c r="JMT31" s="5">
        <f>'Output| DNSP'!JMS8</f>
        <v>0</v>
      </c>
      <c r="JMU31" s="5">
        <f>'Output| DNSP'!JMT8</f>
        <v>0</v>
      </c>
      <c r="JMV31" s="5">
        <f>'Output| DNSP'!JMU8</f>
        <v>0</v>
      </c>
      <c r="JMW31" s="5">
        <f>'Output| DNSP'!JMV8</f>
        <v>0</v>
      </c>
      <c r="JMX31" s="5">
        <f>'Output| DNSP'!JMW8</f>
        <v>0</v>
      </c>
      <c r="JMY31" s="5">
        <f>'Output| DNSP'!JMX8</f>
        <v>0</v>
      </c>
      <c r="JMZ31" s="5">
        <f>'Output| DNSP'!JMY8</f>
        <v>0</v>
      </c>
      <c r="JNA31" s="5">
        <f>'Output| DNSP'!JMZ8</f>
        <v>0</v>
      </c>
      <c r="JNB31" s="5">
        <f>'Output| DNSP'!JNA8</f>
        <v>0</v>
      </c>
      <c r="JNC31" s="5">
        <f>'Output| DNSP'!JNB8</f>
        <v>0</v>
      </c>
      <c r="JND31" s="5">
        <f>'Output| DNSP'!JNC8</f>
        <v>0</v>
      </c>
      <c r="JNE31" s="5">
        <f>'Output| DNSP'!JND8</f>
        <v>0</v>
      </c>
      <c r="JNF31" s="5">
        <f>'Output| DNSP'!JNE8</f>
        <v>0</v>
      </c>
      <c r="JNG31" s="5">
        <f>'Output| DNSP'!JNF8</f>
        <v>0</v>
      </c>
      <c r="JNH31" s="5">
        <f>'Output| DNSP'!JNG8</f>
        <v>0</v>
      </c>
      <c r="JNI31" s="5">
        <f>'Output| DNSP'!JNH8</f>
        <v>0</v>
      </c>
      <c r="JNJ31" s="5">
        <f>'Output| DNSP'!JNI8</f>
        <v>0</v>
      </c>
      <c r="JNK31" s="5">
        <f>'Output| DNSP'!JNJ8</f>
        <v>0</v>
      </c>
      <c r="JNL31" s="5">
        <f>'Output| DNSP'!JNK8</f>
        <v>0</v>
      </c>
      <c r="JNM31" s="5">
        <f>'Output| DNSP'!JNL8</f>
        <v>0</v>
      </c>
      <c r="JNN31" s="5">
        <f>'Output| DNSP'!JNM8</f>
        <v>0</v>
      </c>
      <c r="JNO31" s="5">
        <f>'Output| DNSP'!JNN8</f>
        <v>0</v>
      </c>
      <c r="JNP31" s="5">
        <f>'Output| DNSP'!JNO8</f>
        <v>0</v>
      </c>
      <c r="JNQ31" s="5">
        <f>'Output| DNSP'!JNP8</f>
        <v>0</v>
      </c>
      <c r="JNR31" s="5">
        <f>'Output| DNSP'!JNQ8</f>
        <v>0</v>
      </c>
      <c r="JNS31" s="5">
        <f>'Output| DNSP'!JNR8</f>
        <v>0</v>
      </c>
      <c r="JNT31" s="5">
        <f>'Output| DNSP'!JNS8</f>
        <v>0</v>
      </c>
      <c r="JNU31" s="5">
        <f>'Output| DNSP'!JNT8</f>
        <v>0</v>
      </c>
      <c r="JNV31" s="5">
        <f>'Output| DNSP'!JNU8</f>
        <v>0</v>
      </c>
      <c r="JNW31" s="5">
        <f>'Output| DNSP'!JNV8</f>
        <v>0</v>
      </c>
      <c r="JNX31" s="5">
        <f>'Output| DNSP'!JNW8</f>
        <v>0</v>
      </c>
      <c r="JNY31" s="5">
        <f>'Output| DNSP'!JNX8</f>
        <v>0</v>
      </c>
      <c r="JNZ31" s="5">
        <f>'Output| DNSP'!JNY8</f>
        <v>0</v>
      </c>
      <c r="JOA31" s="5">
        <f>'Output| DNSP'!JNZ8</f>
        <v>0</v>
      </c>
      <c r="JOB31" s="5">
        <f>'Output| DNSP'!JOA8</f>
        <v>0</v>
      </c>
      <c r="JOC31" s="5">
        <f>'Output| DNSP'!JOB8</f>
        <v>0</v>
      </c>
      <c r="JOD31" s="5">
        <f>'Output| DNSP'!JOC8</f>
        <v>0</v>
      </c>
      <c r="JOE31" s="5">
        <f>'Output| DNSP'!JOD8</f>
        <v>0</v>
      </c>
      <c r="JOF31" s="5">
        <f>'Output| DNSP'!JOE8</f>
        <v>0</v>
      </c>
      <c r="JOG31" s="5">
        <f>'Output| DNSP'!JOF8</f>
        <v>0</v>
      </c>
      <c r="JOH31" s="5">
        <f>'Output| DNSP'!JOG8</f>
        <v>0</v>
      </c>
      <c r="JOI31" s="5">
        <f>'Output| DNSP'!JOH8</f>
        <v>0</v>
      </c>
      <c r="JOJ31" s="5">
        <f>'Output| DNSP'!JOI8</f>
        <v>0</v>
      </c>
      <c r="JOK31" s="5">
        <f>'Output| DNSP'!JOJ8</f>
        <v>0</v>
      </c>
      <c r="JOL31" s="5">
        <f>'Output| DNSP'!JOK8</f>
        <v>0</v>
      </c>
      <c r="JOM31" s="5">
        <f>'Output| DNSP'!JOL8</f>
        <v>0</v>
      </c>
      <c r="JON31" s="5">
        <f>'Output| DNSP'!JOM8</f>
        <v>0</v>
      </c>
      <c r="JOO31" s="5">
        <f>'Output| DNSP'!JON8</f>
        <v>0</v>
      </c>
      <c r="JOP31" s="5">
        <f>'Output| DNSP'!JOO8</f>
        <v>0</v>
      </c>
      <c r="JOQ31" s="5">
        <f>'Output| DNSP'!JOP8</f>
        <v>0</v>
      </c>
      <c r="JOR31" s="5">
        <f>'Output| DNSP'!JOQ8</f>
        <v>0</v>
      </c>
      <c r="JOS31" s="5">
        <f>'Output| DNSP'!JOR8</f>
        <v>0</v>
      </c>
      <c r="JOT31" s="5">
        <f>'Output| DNSP'!JOS8</f>
        <v>0</v>
      </c>
      <c r="JOU31" s="5">
        <f>'Output| DNSP'!JOT8</f>
        <v>0</v>
      </c>
      <c r="JOV31" s="5">
        <f>'Output| DNSP'!JOU8</f>
        <v>0</v>
      </c>
      <c r="JOW31" s="5">
        <f>'Output| DNSP'!JOV8</f>
        <v>0</v>
      </c>
      <c r="JOX31" s="5">
        <f>'Output| DNSP'!JOW8</f>
        <v>0</v>
      </c>
      <c r="JOY31" s="5">
        <f>'Output| DNSP'!JOX8</f>
        <v>0</v>
      </c>
      <c r="JOZ31" s="5">
        <f>'Output| DNSP'!JOY8</f>
        <v>0</v>
      </c>
      <c r="JPA31" s="5">
        <f>'Output| DNSP'!JOZ8</f>
        <v>0</v>
      </c>
      <c r="JPB31" s="5">
        <f>'Output| DNSP'!JPA8</f>
        <v>0</v>
      </c>
      <c r="JPC31" s="5">
        <f>'Output| DNSP'!JPB8</f>
        <v>0</v>
      </c>
      <c r="JPD31" s="5">
        <f>'Output| DNSP'!JPC8</f>
        <v>0</v>
      </c>
      <c r="JPE31" s="5">
        <f>'Output| DNSP'!JPD8</f>
        <v>0</v>
      </c>
      <c r="JPF31" s="5">
        <f>'Output| DNSP'!JPE8</f>
        <v>0</v>
      </c>
      <c r="JPG31" s="5">
        <f>'Output| DNSP'!JPF8</f>
        <v>0</v>
      </c>
      <c r="JPH31" s="5">
        <f>'Output| DNSP'!JPG8</f>
        <v>0</v>
      </c>
      <c r="JPI31" s="5">
        <f>'Output| DNSP'!JPH8</f>
        <v>0</v>
      </c>
      <c r="JPJ31" s="5">
        <f>'Output| DNSP'!JPI8</f>
        <v>0</v>
      </c>
      <c r="JPK31" s="5">
        <f>'Output| DNSP'!JPJ8</f>
        <v>0</v>
      </c>
      <c r="JPL31" s="5">
        <f>'Output| DNSP'!JPK8</f>
        <v>0</v>
      </c>
      <c r="JPM31" s="5">
        <f>'Output| DNSP'!JPL8</f>
        <v>0</v>
      </c>
      <c r="JPN31" s="5">
        <f>'Output| DNSP'!JPM8</f>
        <v>0</v>
      </c>
      <c r="JPO31" s="5">
        <f>'Output| DNSP'!JPN8</f>
        <v>0</v>
      </c>
      <c r="JPP31" s="5">
        <f>'Output| DNSP'!JPO8</f>
        <v>0</v>
      </c>
      <c r="JPQ31" s="5">
        <f>'Output| DNSP'!JPP8</f>
        <v>0</v>
      </c>
      <c r="JPR31" s="5">
        <f>'Output| DNSP'!JPQ8</f>
        <v>0</v>
      </c>
      <c r="JPS31" s="5">
        <f>'Output| DNSP'!JPR8</f>
        <v>0</v>
      </c>
      <c r="JPT31" s="5">
        <f>'Output| DNSP'!JPS8</f>
        <v>0</v>
      </c>
      <c r="JPU31" s="5">
        <f>'Output| DNSP'!JPT8</f>
        <v>0</v>
      </c>
      <c r="JPV31" s="5">
        <f>'Output| DNSP'!JPU8</f>
        <v>0</v>
      </c>
      <c r="JPW31" s="5">
        <f>'Output| DNSP'!JPV8</f>
        <v>0</v>
      </c>
      <c r="JPX31" s="5">
        <f>'Output| DNSP'!JPW8</f>
        <v>0</v>
      </c>
      <c r="JPY31" s="5">
        <f>'Output| DNSP'!JPX8</f>
        <v>0</v>
      </c>
      <c r="JPZ31" s="5">
        <f>'Output| DNSP'!JPY8</f>
        <v>0</v>
      </c>
      <c r="JQA31" s="5">
        <f>'Output| DNSP'!JPZ8</f>
        <v>0</v>
      </c>
      <c r="JQB31" s="5">
        <f>'Output| DNSP'!JQA8</f>
        <v>0</v>
      </c>
      <c r="JQC31" s="5">
        <f>'Output| DNSP'!JQB8</f>
        <v>0</v>
      </c>
      <c r="JQD31" s="5">
        <f>'Output| DNSP'!JQC8</f>
        <v>0</v>
      </c>
      <c r="JQE31" s="5">
        <f>'Output| DNSP'!JQD8</f>
        <v>0</v>
      </c>
      <c r="JQF31" s="5">
        <f>'Output| DNSP'!JQE8</f>
        <v>0</v>
      </c>
      <c r="JQG31" s="5">
        <f>'Output| DNSP'!JQF8</f>
        <v>0</v>
      </c>
      <c r="JQH31" s="5">
        <f>'Output| DNSP'!JQG8</f>
        <v>0</v>
      </c>
      <c r="JQI31" s="5">
        <f>'Output| DNSP'!JQH8</f>
        <v>0</v>
      </c>
      <c r="JQJ31" s="5">
        <f>'Output| DNSP'!JQI8</f>
        <v>0</v>
      </c>
      <c r="JQK31" s="5">
        <f>'Output| DNSP'!JQJ8</f>
        <v>0</v>
      </c>
      <c r="JQL31" s="5">
        <f>'Output| DNSP'!JQK8</f>
        <v>0</v>
      </c>
      <c r="JQM31" s="5">
        <f>'Output| DNSP'!JQL8</f>
        <v>0</v>
      </c>
      <c r="JQN31" s="5">
        <f>'Output| DNSP'!JQM8</f>
        <v>0</v>
      </c>
      <c r="JQO31" s="5">
        <f>'Output| DNSP'!JQN8</f>
        <v>0</v>
      </c>
      <c r="JQP31" s="5">
        <f>'Output| DNSP'!JQO8</f>
        <v>0</v>
      </c>
      <c r="JQQ31" s="5">
        <f>'Output| DNSP'!JQP8</f>
        <v>0</v>
      </c>
      <c r="JQR31" s="5">
        <f>'Output| DNSP'!JQQ8</f>
        <v>0</v>
      </c>
      <c r="JQS31" s="5">
        <f>'Output| DNSP'!JQR8</f>
        <v>0</v>
      </c>
      <c r="JQT31" s="5">
        <f>'Output| DNSP'!JQS8</f>
        <v>0</v>
      </c>
      <c r="JQU31" s="5">
        <f>'Output| DNSP'!JQT8</f>
        <v>0</v>
      </c>
      <c r="JQV31" s="5">
        <f>'Output| DNSP'!JQU8</f>
        <v>0</v>
      </c>
      <c r="JQW31" s="5">
        <f>'Output| DNSP'!JQV8</f>
        <v>0</v>
      </c>
      <c r="JQX31" s="5">
        <f>'Output| DNSP'!JQW8</f>
        <v>0</v>
      </c>
      <c r="JQY31" s="5">
        <f>'Output| DNSP'!JQX8</f>
        <v>0</v>
      </c>
      <c r="JQZ31" s="5">
        <f>'Output| DNSP'!JQY8</f>
        <v>0</v>
      </c>
      <c r="JRA31" s="5">
        <f>'Output| DNSP'!JQZ8</f>
        <v>0</v>
      </c>
      <c r="JRB31" s="5">
        <f>'Output| DNSP'!JRA8</f>
        <v>0</v>
      </c>
      <c r="JRC31" s="5">
        <f>'Output| DNSP'!JRB8</f>
        <v>0</v>
      </c>
      <c r="JRD31" s="5">
        <f>'Output| DNSP'!JRC8</f>
        <v>0</v>
      </c>
      <c r="JRE31" s="5">
        <f>'Output| DNSP'!JRD8</f>
        <v>0</v>
      </c>
      <c r="JRF31" s="5">
        <f>'Output| DNSP'!JRE8</f>
        <v>0</v>
      </c>
      <c r="JRG31" s="5">
        <f>'Output| DNSP'!JRF8</f>
        <v>0</v>
      </c>
      <c r="JRH31" s="5">
        <f>'Output| DNSP'!JRG8</f>
        <v>0</v>
      </c>
      <c r="JRI31" s="5">
        <f>'Output| DNSP'!JRH8</f>
        <v>0</v>
      </c>
      <c r="JRJ31" s="5">
        <f>'Output| DNSP'!JRI8</f>
        <v>0</v>
      </c>
      <c r="JRK31" s="5">
        <f>'Output| DNSP'!JRJ8</f>
        <v>0</v>
      </c>
      <c r="JRL31" s="5">
        <f>'Output| DNSP'!JRK8</f>
        <v>0</v>
      </c>
      <c r="JRM31" s="5">
        <f>'Output| DNSP'!JRL8</f>
        <v>0</v>
      </c>
      <c r="JRN31" s="5">
        <f>'Output| DNSP'!JRM8</f>
        <v>0</v>
      </c>
      <c r="JRO31" s="5">
        <f>'Output| DNSP'!JRN8</f>
        <v>0</v>
      </c>
      <c r="JRP31" s="5">
        <f>'Output| DNSP'!JRO8</f>
        <v>0</v>
      </c>
      <c r="JRQ31" s="5">
        <f>'Output| DNSP'!JRP8</f>
        <v>0</v>
      </c>
      <c r="JRR31" s="5">
        <f>'Output| DNSP'!JRQ8</f>
        <v>0</v>
      </c>
      <c r="JRS31" s="5">
        <f>'Output| DNSP'!JRR8</f>
        <v>0</v>
      </c>
      <c r="JRT31" s="5">
        <f>'Output| DNSP'!JRS8</f>
        <v>0</v>
      </c>
      <c r="JRU31" s="5">
        <f>'Output| DNSP'!JRT8</f>
        <v>0</v>
      </c>
      <c r="JRV31" s="5">
        <f>'Output| DNSP'!JRU8</f>
        <v>0</v>
      </c>
      <c r="JRW31" s="5">
        <f>'Output| DNSP'!JRV8</f>
        <v>0</v>
      </c>
      <c r="JRX31" s="5">
        <f>'Output| DNSP'!JRW8</f>
        <v>0</v>
      </c>
      <c r="JRY31" s="5">
        <f>'Output| DNSP'!JRX8</f>
        <v>0</v>
      </c>
      <c r="JRZ31" s="5">
        <f>'Output| DNSP'!JRY8</f>
        <v>0</v>
      </c>
      <c r="JSA31" s="5">
        <f>'Output| DNSP'!JRZ8</f>
        <v>0</v>
      </c>
      <c r="JSB31" s="5">
        <f>'Output| DNSP'!JSA8</f>
        <v>0</v>
      </c>
      <c r="JSC31" s="5">
        <f>'Output| DNSP'!JSB8</f>
        <v>0</v>
      </c>
      <c r="JSD31" s="5">
        <f>'Output| DNSP'!JSC8</f>
        <v>0</v>
      </c>
      <c r="JSE31" s="5">
        <f>'Output| DNSP'!JSD8</f>
        <v>0</v>
      </c>
      <c r="JSF31" s="5">
        <f>'Output| DNSP'!JSE8</f>
        <v>0</v>
      </c>
      <c r="JSG31" s="5">
        <f>'Output| DNSP'!JSF8</f>
        <v>0</v>
      </c>
      <c r="JSH31" s="5">
        <f>'Output| DNSP'!JSG8</f>
        <v>0</v>
      </c>
      <c r="JSI31" s="5">
        <f>'Output| DNSP'!JSH8</f>
        <v>0</v>
      </c>
      <c r="JSJ31" s="5">
        <f>'Output| DNSP'!JSI8</f>
        <v>0</v>
      </c>
      <c r="JSK31" s="5">
        <f>'Output| DNSP'!JSJ8</f>
        <v>0</v>
      </c>
      <c r="JSL31" s="5">
        <f>'Output| DNSP'!JSK8</f>
        <v>0</v>
      </c>
      <c r="JSM31" s="5">
        <f>'Output| DNSP'!JSL8</f>
        <v>0</v>
      </c>
      <c r="JSN31" s="5">
        <f>'Output| DNSP'!JSM8</f>
        <v>0</v>
      </c>
      <c r="JSO31" s="5">
        <f>'Output| DNSP'!JSN8</f>
        <v>0</v>
      </c>
      <c r="JSP31" s="5">
        <f>'Output| DNSP'!JSO8</f>
        <v>0</v>
      </c>
      <c r="JSQ31" s="5">
        <f>'Output| DNSP'!JSP8</f>
        <v>0</v>
      </c>
      <c r="JSR31" s="5">
        <f>'Output| DNSP'!JSQ8</f>
        <v>0</v>
      </c>
      <c r="JSS31" s="5">
        <f>'Output| DNSP'!JSR8</f>
        <v>0</v>
      </c>
      <c r="JST31" s="5">
        <f>'Output| DNSP'!JSS8</f>
        <v>0</v>
      </c>
      <c r="JSU31" s="5">
        <f>'Output| DNSP'!JST8</f>
        <v>0</v>
      </c>
      <c r="JSV31" s="5">
        <f>'Output| DNSP'!JSU8</f>
        <v>0</v>
      </c>
      <c r="JSW31" s="5">
        <f>'Output| DNSP'!JSV8</f>
        <v>0</v>
      </c>
      <c r="JSX31" s="5">
        <f>'Output| DNSP'!JSW8</f>
        <v>0</v>
      </c>
      <c r="JSY31" s="5">
        <f>'Output| DNSP'!JSX8</f>
        <v>0</v>
      </c>
      <c r="JSZ31" s="5">
        <f>'Output| DNSP'!JSY8</f>
        <v>0</v>
      </c>
      <c r="JTA31" s="5">
        <f>'Output| DNSP'!JSZ8</f>
        <v>0</v>
      </c>
      <c r="JTB31" s="5">
        <f>'Output| DNSP'!JTA8</f>
        <v>0</v>
      </c>
      <c r="JTC31" s="5">
        <f>'Output| DNSP'!JTB8</f>
        <v>0</v>
      </c>
      <c r="JTD31" s="5">
        <f>'Output| DNSP'!JTC8</f>
        <v>0</v>
      </c>
      <c r="JTE31" s="5">
        <f>'Output| DNSP'!JTD8</f>
        <v>0</v>
      </c>
      <c r="JTF31" s="5">
        <f>'Output| DNSP'!JTE8</f>
        <v>0</v>
      </c>
      <c r="JTG31" s="5">
        <f>'Output| DNSP'!JTF8</f>
        <v>0</v>
      </c>
      <c r="JTH31" s="5">
        <f>'Output| DNSP'!JTG8</f>
        <v>0</v>
      </c>
      <c r="JTI31" s="5">
        <f>'Output| DNSP'!JTH8</f>
        <v>0</v>
      </c>
      <c r="JTJ31" s="5">
        <f>'Output| DNSP'!JTI8</f>
        <v>0</v>
      </c>
      <c r="JTK31" s="5">
        <f>'Output| DNSP'!JTJ8</f>
        <v>0</v>
      </c>
      <c r="JTL31" s="5">
        <f>'Output| DNSP'!JTK8</f>
        <v>0</v>
      </c>
      <c r="JTM31" s="5">
        <f>'Output| DNSP'!JTL8</f>
        <v>0</v>
      </c>
      <c r="JTN31" s="5">
        <f>'Output| DNSP'!JTM8</f>
        <v>0</v>
      </c>
      <c r="JTO31" s="5">
        <f>'Output| DNSP'!JTN8</f>
        <v>0</v>
      </c>
      <c r="JTP31" s="5">
        <f>'Output| DNSP'!JTO8</f>
        <v>0</v>
      </c>
      <c r="JTQ31" s="5">
        <f>'Output| DNSP'!JTP8</f>
        <v>0</v>
      </c>
      <c r="JTR31" s="5">
        <f>'Output| DNSP'!JTQ8</f>
        <v>0</v>
      </c>
      <c r="JTS31" s="5">
        <f>'Output| DNSP'!JTR8</f>
        <v>0</v>
      </c>
      <c r="JTT31" s="5">
        <f>'Output| DNSP'!JTS8</f>
        <v>0</v>
      </c>
      <c r="JTU31" s="5">
        <f>'Output| DNSP'!JTT8</f>
        <v>0</v>
      </c>
      <c r="JTV31" s="5">
        <f>'Output| DNSP'!JTU8</f>
        <v>0</v>
      </c>
      <c r="JTW31" s="5">
        <f>'Output| DNSP'!JTV8</f>
        <v>0</v>
      </c>
      <c r="JTX31" s="5">
        <f>'Output| DNSP'!JTW8</f>
        <v>0</v>
      </c>
      <c r="JTY31" s="5">
        <f>'Output| DNSP'!JTX8</f>
        <v>0</v>
      </c>
      <c r="JTZ31" s="5">
        <f>'Output| DNSP'!JTY8</f>
        <v>0</v>
      </c>
      <c r="JUA31" s="5">
        <f>'Output| DNSP'!JTZ8</f>
        <v>0</v>
      </c>
      <c r="JUB31" s="5">
        <f>'Output| DNSP'!JUA8</f>
        <v>0</v>
      </c>
      <c r="JUC31" s="5">
        <f>'Output| DNSP'!JUB8</f>
        <v>0</v>
      </c>
      <c r="JUD31" s="5">
        <f>'Output| DNSP'!JUC8</f>
        <v>0</v>
      </c>
      <c r="JUE31" s="5">
        <f>'Output| DNSP'!JUD8</f>
        <v>0</v>
      </c>
      <c r="JUF31" s="5">
        <f>'Output| DNSP'!JUE8</f>
        <v>0</v>
      </c>
      <c r="JUG31" s="5">
        <f>'Output| DNSP'!JUF8</f>
        <v>0</v>
      </c>
      <c r="JUH31" s="5">
        <f>'Output| DNSP'!JUG8</f>
        <v>0</v>
      </c>
      <c r="JUI31" s="5">
        <f>'Output| DNSP'!JUH8</f>
        <v>0</v>
      </c>
      <c r="JUJ31" s="5">
        <f>'Output| DNSP'!JUI8</f>
        <v>0</v>
      </c>
      <c r="JUK31" s="5">
        <f>'Output| DNSP'!JUJ8</f>
        <v>0</v>
      </c>
      <c r="JUL31" s="5">
        <f>'Output| DNSP'!JUK8</f>
        <v>0</v>
      </c>
      <c r="JUM31" s="5">
        <f>'Output| DNSP'!JUL8</f>
        <v>0</v>
      </c>
      <c r="JUN31" s="5">
        <f>'Output| DNSP'!JUM8</f>
        <v>0</v>
      </c>
      <c r="JUO31" s="5">
        <f>'Output| DNSP'!JUN8</f>
        <v>0</v>
      </c>
      <c r="JUP31" s="5">
        <f>'Output| DNSP'!JUO8</f>
        <v>0</v>
      </c>
      <c r="JUQ31" s="5">
        <f>'Output| DNSP'!JUP8</f>
        <v>0</v>
      </c>
      <c r="JUR31" s="5">
        <f>'Output| DNSP'!JUQ8</f>
        <v>0</v>
      </c>
      <c r="JUS31" s="5">
        <f>'Output| DNSP'!JUR8</f>
        <v>0</v>
      </c>
      <c r="JUT31" s="5">
        <f>'Output| DNSP'!JUS8</f>
        <v>0</v>
      </c>
      <c r="JUU31" s="5">
        <f>'Output| DNSP'!JUT8</f>
        <v>0</v>
      </c>
      <c r="JUV31" s="5">
        <f>'Output| DNSP'!JUU8</f>
        <v>0</v>
      </c>
      <c r="JUW31" s="5">
        <f>'Output| DNSP'!JUV8</f>
        <v>0</v>
      </c>
      <c r="JUX31" s="5">
        <f>'Output| DNSP'!JUW8</f>
        <v>0</v>
      </c>
      <c r="JUY31" s="5">
        <f>'Output| DNSP'!JUX8</f>
        <v>0</v>
      </c>
      <c r="JUZ31" s="5">
        <f>'Output| DNSP'!JUY8</f>
        <v>0</v>
      </c>
      <c r="JVA31" s="5">
        <f>'Output| DNSP'!JUZ8</f>
        <v>0</v>
      </c>
      <c r="JVB31" s="5">
        <f>'Output| DNSP'!JVA8</f>
        <v>0</v>
      </c>
      <c r="JVC31" s="5">
        <f>'Output| DNSP'!JVB8</f>
        <v>0</v>
      </c>
      <c r="JVD31" s="5">
        <f>'Output| DNSP'!JVC8</f>
        <v>0</v>
      </c>
      <c r="JVE31" s="5">
        <f>'Output| DNSP'!JVD8</f>
        <v>0</v>
      </c>
      <c r="JVF31" s="5">
        <f>'Output| DNSP'!JVE8</f>
        <v>0</v>
      </c>
      <c r="JVG31" s="5">
        <f>'Output| DNSP'!JVF8</f>
        <v>0</v>
      </c>
      <c r="JVH31" s="5">
        <f>'Output| DNSP'!JVG8</f>
        <v>0</v>
      </c>
      <c r="JVI31" s="5">
        <f>'Output| DNSP'!JVH8</f>
        <v>0</v>
      </c>
      <c r="JVJ31" s="5">
        <f>'Output| DNSP'!JVI8</f>
        <v>0</v>
      </c>
      <c r="JVK31" s="5">
        <f>'Output| DNSP'!JVJ8</f>
        <v>0</v>
      </c>
      <c r="JVL31" s="5">
        <f>'Output| DNSP'!JVK8</f>
        <v>0</v>
      </c>
      <c r="JVM31" s="5">
        <f>'Output| DNSP'!JVL8</f>
        <v>0</v>
      </c>
      <c r="JVN31" s="5">
        <f>'Output| DNSP'!JVM8</f>
        <v>0</v>
      </c>
      <c r="JVO31" s="5">
        <f>'Output| DNSP'!JVN8</f>
        <v>0</v>
      </c>
      <c r="JVP31" s="5">
        <f>'Output| DNSP'!JVO8</f>
        <v>0</v>
      </c>
      <c r="JVQ31" s="5">
        <f>'Output| DNSP'!JVP8</f>
        <v>0</v>
      </c>
      <c r="JVR31" s="5">
        <f>'Output| DNSP'!JVQ8</f>
        <v>0</v>
      </c>
      <c r="JVS31" s="5">
        <f>'Output| DNSP'!JVR8</f>
        <v>0</v>
      </c>
      <c r="JVT31" s="5">
        <f>'Output| DNSP'!JVS8</f>
        <v>0</v>
      </c>
      <c r="JVU31" s="5">
        <f>'Output| DNSP'!JVT8</f>
        <v>0</v>
      </c>
      <c r="JVV31" s="5">
        <f>'Output| DNSP'!JVU8</f>
        <v>0</v>
      </c>
      <c r="JVW31" s="5">
        <f>'Output| DNSP'!JVV8</f>
        <v>0</v>
      </c>
      <c r="JVX31" s="5">
        <f>'Output| DNSP'!JVW8</f>
        <v>0</v>
      </c>
      <c r="JVY31" s="5">
        <f>'Output| DNSP'!JVX8</f>
        <v>0</v>
      </c>
      <c r="JVZ31" s="5">
        <f>'Output| DNSP'!JVY8</f>
        <v>0</v>
      </c>
      <c r="JWA31" s="5">
        <f>'Output| DNSP'!JVZ8</f>
        <v>0</v>
      </c>
      <c r="JWB31" s="5">
        <f>'Output| DNSP'!JWA8</f>
        <v>0</v>
      </c>
      <c r="JWC31" s="5">
        <f>'Output| DNSP'!JWB8</f>
        <v>0</v>
      </c>
      <c r="JWD31" s="5">
        <f>'Output| DNSP'!JWC8</f>
        <v>0</v>
      </c>
      <c r="JWE31" s="5">
        <f>'Output| DNSP'!JWD8</f>
        <v>0</v>
      </c>
      <c r="JWF31" s="5">
        <f>'Output| DNSP'!JWE8</f>
        <v>0</v>
      </c>
      <c r="JWG31" s="5">
        <f>'Output| DNSP'!JWF8</f>
        <v>0</v>
      </c>
      <c r="JWH31" s="5">
        <f>'Output| DNSP'!JWG8</f>
        <v>0</v>
      </c>
      <c r="JWI31" s="5">
        <f>'Output| DNSP'!JWH8</f>
        <v>0</v>
      </c>
      <c r="JWJ31" s="5">
        <f>'Output| DNSP'!JWI8</f>
        <v>0</v>
      </c>
      <c r="JWK31" s="5">
        <f>'Output| DNSP'!JWJ8</f>
        <v>0</v>
      </c>
      <c r="JWL31" s="5">
        <f>'Output| DNSP'!JWK8</f>
        <v>0</v>
      </c>
      <c r="JWM31" s="5">
        <f>'Output| DNSP'!JWL8</f>
        <v>0</v>
      </c>
      <c r="JWN31" s="5">
        <f>'Output| DNSP'!JWM8</f>
        <v>0</v>
      </c>
      <c r="JWO31" s="5">
        <f>'Output| DNSP'!JWN8</f>
        <v>0</v>
      </c>
      <c r="JWP31" s="5">
        <f>'Output| DNSP'!JWO8</f>
        <v>0</v>
      </c>
      <c r="JWQ31" s="5">
        <f>'Output| DNSP'!JWP8</f>
        <v>0</v>
      </c>
      <c r="JWR31" s="5">
        <f>'Output| DNSP'!JWQ8</f>
        <v>0</v>
      </c>
      <c r="JWS31" s="5">
        <f>'Output| DNSP'!JWR8</f>
        <v>0</v>
      </c>
      <c r="JWT31" s="5">
        <f>'Output| DNSP'!JWS8</f>
        <v>0</v>
      </c>
      <c r="JWU31" s="5">
        <f>'Output| DNSP'!JWT8</f>
        <v>0</v>
      </c>
      <c r="JWV31" s="5">
        <f>'Output| DNSP'!JWU8</f>
        <v>0</v>
      </c>
      <c r="JWW31" s="5">
        <f>'Output| DNSP'!JWV8</f>
        <v>0</v>
      </c>
      <c r="JWX31" s="5">
        <f>'Output| DNSP'!JWW8</f>
        <v>0</v>
      </c>
      <c r="JWY31" s="5">
        <f>'Output| DNSP'!JWX8</f>
        <v>0</v>
      </c>
      <c r="JWZ31" s="5">
        <f>'Output| DNSP'!JWY8</f>
        <v>0</v>
      </c>
      <c r="JXA31" s="5">
        <f>'Output| DNSP'!JWZ8</f>
        <v>0</v>
      </c>
      <c r="JXB31" s="5">
        <f>'Output| DNSP'!JXA8</f>
        <v>0</v>
      </c>
      <c r="JXC31" s="5">
        <f>'Output| DNSP'!JXB8</f>
        <v>0</v>
      </c>
      <c r="JXD31" s="5">
        <f>'Output| DNSP'!JXC8</f>
        <v>0</v>
      </c>
      <c r="JXE31" s="5">
        <f>'Output| DNSP'!JXD8</f>
        <v>0</v>
      </c>
      <c r="JXF31" s="5">
        <f>'Output| DNSP'!JXE8</f>
        <v>0</v>
      </c>
      <c r="JXG31" s="5">
        <f>'Output| DNSP'!JXF8</f>
        <v>0</v>
      </c>
      <c r="JXH31" s="5">
        <f>'Output| DNSP'!JXG8</f>
        <v>0</v>
      </c>
      <c r="JXI31" s="5">
        <f>'Output| DNSP'!JXH8</f>
        <v>0</v>
      </c>
      <c r="JXJ31" s="5">
        <f>'Output| DNSP'!JXI8</f>
        <v>0</v>
      </c>
      <c r="JXK31" s="5">
        <f>'Output| DNSP'!JXJ8</f>
        <v>0</v>
      </c>
      <c r="JXL31" s="5">
        <f>'Output| DNSP'!JXK8</f>
        <v>0</v>
      </c>
      <c r="JXM31" s="5">
        <f>'Output| DNSP'!JXL8</f>
        <v>0</v>
      </c>
      <c r="JXN31" s="5">
        <f>'Output| DNSP'!JXM8</f>
        <v>0</v>
      </c>
      <c r="JXO31" s="5">
        <f>'Output| DNSP'!JXN8</f>
        <v>0</v>
      </c>
      <c r="JXP31" s="5">
        <f>'Output| DNSP'!JXO8</f>
        <v>0</v>
      </c>
      <c r="JXQ31" s="5">
        <f>'Output| DNSP'!JXP8</f>
        <v>0</v>
      </c>
      <c r="JXR31" s="5">
        <f>'Output| DNSP'!JXQ8</f>
        <v>0</v>
      </c>
      <c r="JXS31" s="5">
        <f>'Output| DNSP'!JXR8</f>
        <v>0</v>
      </c>
      <c r="JXT31" s="5">
        <f>'Output| DNSP'!JXS8</f>
        <v>0</v>
      </c>
      <c r="JXU31" s="5">
        <f>'Output| DNSP'!JXT8</f>
        <v>0</v>
      </c>
      <c r="JXV31" s="5">
        <f>'Output| DNSP'!JXU8</f>
        <v>0</v>
      </c>
      <c r="JXW31" s="5">
        <f>'Output| DNSP'!JXV8</f>
        <v>0</v>
      </c>
      <c r="JXX31" s="5">
        <f>'Output| DNSP'!JXW8</f>
        <v>0</v>
      </c>
      <c r="JXY31" s="5">
        <f>'Output| DNSP'!JXX8</f>
        <v>0</v>
      </c>
      <c r="JXZ31" s="5">
        <f>'Output| DNSP'!JXY8</f>
        <v>0</v>
      </c>
      <c r="JYA31" s="5">
        <f>'Output| DNSP'!JXZ8</f>
        <v>0</v>
      </c>
      <c r="JYB31" s="5">
        <f>'Output| DNSP'!JYA8</f>
        <v>0</v>
      </c>
      <c r="JYC31" s="5">
        <f>'Output| DNSP'!JYB8</f>
        <v>0</v>
      </c>
      <c r="JYD31" s="5">
        <f>'Output| DNSP'!JYC8</f>
        <v>0</v>
      </c>
      <c r="JYE31" s="5">
        <f>'Output| DNSP'!JYD8</f>
        <v>0</v>
      </c>
      <c r="JYF31" s="5">
        <f>'Output| DNSP'!JYE8</f>
        <v>0</v>
      </c>
      <c r="JYG31" s="5">
        <f>'Output| DNSP'!JYF8</f>
        <v>0</v>
      </c>
      <c r="JYH31" s="5">
        <f>'Output| DNSP'!JYG8</f>
        <v>0</v>
      </c>
      <c r="JYI31" s="5">
        <f>'Output| DNSP'!JYH8</f>
        <v>0</v>
      </c>
      <c r="JYJ31" s="5">
        <f>'Output| DNSP'!JYI8</f>
        <v>0</v>
      </c>
      <c r="JYK31" s="5">
        <f>'Output| DNSP'!JYJ8</f>
        <v>0</v>
      </c>
      <c r="JYL31" s="5">
        <f>'Output| DNSP'!JYK8</f>
        <v>0</v>
      </c>
      <c r="JYM31" s="5">
        <f>'Output| DNSP'!JYL8</f>
        <v>0</v>
      </c>
      <c r="JYN31" s="5">
        <f>'Output| DNSP'!JYM8</f>
        <v>0</v>
      </c>
      <c r="JYO31" s="5">
        <f>'Output| DNSP'!JYN8</f>
        <v>0</v>
      </c>
      <c r="JYP31" s="5">
        <f>'Output| DNSP'!JYO8</f>
        <v>0</v>
      </c>
      <c r="JYQ31" s="5">
        <f>'Output| DNSP'!JYP8</f>
        <v>0</v>
      </c>
      <c r="JYR31" s="5">
        <f>'Output| DNSP'!JYQ8</f>
        <v>0</v>
      </c>
      <c r="JYS31" s="5">
        <f>'Output| DNSP'!JYR8</f>
        <v>0</v>
      </c>
      <c r="JYT31" s="5">
        <f>'Output| DNSP'!JYS8</f>
        <v>0</v>
      </c>
      <c r="JYU31" s="5">
        <f>'Output| DNSP'!JYT8</f>
        <v>0</v>
      </c>
      <c r="JYV31" s="5">
        <f>'Output| DNSP'!JYU8</f>
        <v>0</v>
      </c>
      <c r="JYW31" s="5">
        <f>'Output| DNSP'!JYV8</f>
        <v>0</v>
      </c>
      <c r="JYX31" s="5">
        <f>'Output| DNSP'!JYW8</f>
        <v>0</v>
      </c>
      <c r="JYY31" s="5">
        <f>'Output| DNSP'!JYX8</f>
        <v>0</v>
      </c>
      <c r="JYZ31" s="5">
        <f>'Output| DNSP'!JYY8</f>
        <v>0</v>
      </c>
      <c r="JZA31" s="5">
        <f>'Output| DNSP'!JYZ8</f>
        <v>0</v>
      </c>
      <c r="JZB31" s="5">
        <f>'Output| DNSP'!JZA8</f>
        <v>0</v>
      </c>
      <c r="JZC31" s="5">
        <f>'Output| DNSP'!JZB8</f>
        <v>0</v>
      </c>
      <c r="JZD31" s="5">
        <f>'Output| DNSP'!JZC8</f>
        <v>0</v>
      </c>
      <c r="JZE31" s="5">
        <f>'Output| DNSP'!JZD8</f>
        <v>0</v>
      </c>
      <c r="JZF31" s="5">
        <f>'Output| DNSP'!JZE8</f>
        <v>0</v>
      </c>
      <c r="JZG31" s="5">
        <f>'Output| DNSP'!JZF8</f>
        <v>0</v>
      </c>
      <c r="JZH31" s="5">
        <f>'Output| DNSP'!JZG8</f>
        <v>0</v>
      </c>
      <c r="JZI31" s="5">
        <f>'Output| DNSP'!JZH8</f>
        <v>0</v>
      </c>
      <c r="JZJ31" s="5">
        <f>'Output| DNSP'!JZI8</f>
        <v>0</v>
      </c>
      <c r="JZK31" s="5">
        <f>'Output| DNSP'!JZJ8</f>
        <v>0</v>
      </c>
      <c r="JZL31" s="5">
        <f>'Output| DNSP'!JZK8</f>
        <v>0</v>
      </c>
      <c r="JZM31" s="5">
        <f>'Output| DNSP'!JZL8</f>
        <v>0</v>
      </c>
      <c r="JZN31" s="5">
        <f>'Output| DNSP'!JZM8</f>
        <v>0</v>
      </c>
      <c r="JZO31" s="5">
        <f>'Output| DNSP'!JZN8</f>
        <v>0</v>
      </c>
      <c r="JZP31" s="5">
        <f>'Output| DNSP'!JZO8</f>
        <v>0</v>
      </c>
      <c r="JZQ31" s="5">
        <f>'Output| DNSP'!JZP8</f>
        <v>0</v>
      </c>
      <c r="JZR31" s="5">
        <f>'Output| DNSP'!JZQ8</f>
        <v>0</v>
      </c>
      <c r="JZS31" s="5">
        <f>'Output| DNSP'!JZR8</f>
        <v>0</v>
      </c>
      <c r="JZT31" s="5">
        <f>'Output| DNSP'!JZS8</f>
        <v>0</v>
      </c>
      <c r="JZU31" s="5">
        <f>'Output| DNSP'!JZT8</f>
        <v>0</v>
      </c>
      <c r="JZV31" s="5">
        <f>'Output| DNSP'!JZU8</f>
        <v>0</v>
      </c>
      <c r="JZW31" s="5">
        <f>'Output| DNSP'!JZV8</f>
        <v>0</v>
      </c>
      <c r="JZX31" s="5">
        <f>'Output| DNSP'!JZW8</f>
        <v>0</v>
      </c>
      <c r="JZY31" s="5">
        <f>'Output| DNSP'!JZX8</f>
        <v>0</v>
      </c>
      <c r="JZZ31" s="5">
        <f>'Output| DNSP'!JZY8</f>
        <v>0</v>
      </c>
      <c r="KAA31" s="5">
        <f>'Output| DNSP'!JZZ8</f>
        <v>0</v>
      </c>
      <c r="KAB31" s="5">
        <f>'Output| DNSP'!KAA8</f>
        <v>0</v>
      </c>
      <c r="KAC31" s="5">
        <f>'Output| DNSP'!KAB8</f>
        <v>0</v>
      </c>
      <c r="KAD31" s="5">
        <f>'Output| DNSP'!KAC8</f>
        <v>0</v>
      </c>
      <c r="KAE31" s="5">
        <f>'Output| DNSP'!KAD8</f>
        <v>0</v>
      </c>
      <c r="KAF31" s="5">
        <f>'Output| DNSP'!KAE8</f>
        <v>0</v>
      </c>
      <c r="KAG31" s="5">
        <f>'Output| DNSP'!KAF8</f>
        <v>0</v>
      </c>
      <c r="KAH31" s="5">
        <f>'Output| DNSP'!KAG8</f>
        <v>0</v>
      </c>
      <c r="KAI31" s="5">
        <f>'Output| DNSP'!KAH8</f>
        <v>0</v>
      </c>
      <c r="KAJ31" s="5">
        <f>'Output| DNSP'!KAI8</f>
        <v>0</v>
      </c>
      <c r="KAK31" s="5">
        <f>'Output| DNSP'!KAJ8</f>
        <v>0</v>
      </c>
      <c r="KAL31" s="5">
        <f>'Output| DNSP'!KAK8</f>
        <v>0</v>
      </c>
      <c r="KAM31" s="5">
        <f>'Output| DNSP'!KAL8</f>
        <v>0</v>
      </c>
      <c r="KAN31" s="5">
        <f>'Output| DNSP'!KAM8</f>
        <v>0</v>
      </c>
      <c r="KAO31" s="5">
        <f>'Output| DNSP'!KAN8</f>
        <v>0</v>
      </c>
      <c r="KAP31" s="5">
        <f>'Output| DNSP'!KAO8</f>
        <v>0</v>
      </c>
      <c r="KAQ31" s="5">
        <f>'Output| DNSP'!KAP8</f>
        <v>0</v>
      </c>
      <c r="KAR31" s="5">
        <f>'Output| DNSP'!KAQ8</f>
        <v>0</v>
      </c>
      <c r="KAS31" s="5">
        <f>'Output| DNSP'!KAR8</f>
        <v>0</v>
      </c>
      <c r="KAT31" s="5">
        <f>'Output| DNSP'!KAS8</f>
        <v>0</v>
      </c>
      <c r="KAU31" s="5">
        <f>'Output| DNSP'!KAT8</f>
        <v>0</v>
      </c>
      <c r="KAV31" s="5">
        <f>'Output| DNSP'!KAU8</f>
        <v>0</v>
      </c>
      <c r="KAW31" s="5">
        <f>'Output| DNSP'!KAV8</f>
        <v>0</v>
      </c>
      <c r="KAX31" s="5">
        <f>'Output| DNSP'!KAW8</f>
        <v>0</v>
      </c>
      <c r="KAY31" s="5">
        <f>'Output| DNSP'!KAX8</f>
        <v>0</v>
      </c>
      <c r="KAZ31" s="5">
        <f>'Output| DNSP'!KAY8</f>
        <v>0</v>
      </c>
      <c r="KBA31" s="5">
        <f>'Output| DNSP'!KAZ8</f>
        <v>0</v>
      </c>
      <c r="KBB31" s="5">
        <f>'Output| DNSP'!KBA8</f>
        <v>0</v>
      </c>
      <c r="KBC31" s="5">
        <f>'Output| DNSP'!KBB8</f>
        <v>0</v>
      </c>
      <c r="KBD31" s="5">
        <f>'Output| DNSP'!KBC8</f>
        <v>0</v>
      </c>
      <c r="KBE31" s="5">
        <f>'Output| DNSP'!KBD8</f>
        <v>0</v>
      </c>
      <c r="KBF31" s="5">
        <f>'Output| DNSP'!KBE8</f>
        <v>0</v>
      </c>
      <c r="KBG31" s="5">
        <f>'Output| DNSP'!KBF8</f>
        <v>0</v>
      </c>
      <c r="KBH31" s="5">
        <f>'Output| DNSP'!KBG8</f>
        <v>0</v>
      </c>
      <c r="KBI31" s="5">
        <f>'Output| DNSP'!KBH8</f>
        <v>0</v>
      </c>
      <c r="KBJ31" s="5">
        <f>'Output| DNSP'!KBI8</f>
        <v>0</v>
      </c>
      <c r="KBK31" s="5">
        <f>'Output| DNSP'!KBJ8</f>
        <v>0</v>
      </c>
      <c r="KBL31" s="5">
        <f>'Output| DNSP'!KBK8</f>
        <v>0</v>
      </c>
      <c r="KBM31" s="5">
        <f>'Output| DNSP'!KBL8</f>
        <v>0</v>
      </c>
      <c r="KBN31" s="5">
        <f>'Output| DNSP'!KBM8</f>
        <v>0</v>
      </c>
      <c r="KBO31" s="5">
        <f>'Output| DNSP'!KBN8</f>
        <v>0</v>
      </c>
      <c r="KBP31" s="5">
        <f>'Output| DNSP'!KBO8</f>
        <v>0</v>
      </c>
      <c r="KBQ31" s="5">
        <f>'Output| DNSP'!KBP8</f>
        <v>0</v>
      </c>
      <c r="KBR31" s="5">
        <f>'Output| DNSP'!KBQ8</f>
        <v>0</v>
      </c>
      <c r="KBS31" s="5">
        <f>'Output| DNSP'!KBR8</f>
        <v>0</v>
      </c>
      <c r="KBT31" s="5">
        <f>'Output| DNSP'!KBS8</f>
        <v>0</v>
      </c>
      <c r="KBU31" s="5">
        <f>'Output| DNSP'!KBT8</f>
        <v>0</v>
      </c>
      <c r="KBV31" s="5">
        <f>'Output| DNSP'!KBU8</f>
        <v>0</v>
      </c>
      <c r="KBW31" s="5">
        <f>'Output| DNSP'!KBV8</f>
        <v>0</v>
      </c>
      <c r="KBX31" s="5">
        <f>'Output| DNSP'!KBW8</f>
        <v>0</v>
      </c>
      <c r="KBY31" s="5">
        <f>'Output| DNSP'!KBX8</f>
        <v>0</v>
      </c>
      <c r="KBZ31" s="5">
        <f>'Output| DNSP'!KBY8</f>
        <v>0</v>
      </c>
      <c r="KCA31" s="5">
        <f>'Output| DNSP'!KBZ8</f>
        <v>0</v>
      </c>
      <c r="KCB31" s="5">
        <f>'Output| DNSP'!KCA8</f>
        <v>0</v>
      </c>
      <c r="KCC31" s="5">
        <f>'Output| DNSP'!KCB8</f>
        <v>0</v>
      </c>
      <c r="KCD31" s="5">
        <f>'Output| DNSP'!KCC8</f>
        <v>0</v>
      </c>
      <c r="KCE31" s="5">
        <f>'Output| DNSP'!KCD8</f>
        <v>0</v>
      </c>
      <c r="KCF31" s="5">
        <f>'Output| DNSP'!KCE8</f>
        <v>0</v>
      </c>
      <c r="KCG31" s="5">
        <f>'Output| DNSP'!KCF8</f>
        <v>0</v>
      </c>
      <c r="KCH31" s="5">
        <f>'Output| DNSP'!KCG8</f>
        <v>0</v>
      </c>
      <c r="KCI31" s="5">
        <f>'Output| DNSP'!KCH8</f>
        <v>0</v>
      </c>
      <c r="KCJ31" s="5">
        <f>'Output| DNSP'!KCI8</f>
        <v>0</v>
      </c>
      <c r="KCK31" s="5">
        <f>'Output| DNSP'!KCJ8</f>
        <v>0</v>
      </c>
      <c r="KCL31" s="5">
        <f>'Output| DNSP'!KCK8</f>
        <v>0</v>
      </c>
      <c r="KCM31" s="5">
        <f>'Output| DNSP'!KCL8</f>
        <v>0</v>
      </c>
      <c r="KCN31" s="5">
        <f>'Output| DNSP'!KCM8</f>
        <v>0</v>
      </c>
      <c r="KCO31" s="5">
        <f>'Output| DNSP'!KCN8</f>
        <v>0</v>
      </c>
      <c r="KCP31" s="5">
        <f>'Output| DNSP'!KCO8</f>
        <v>0</v>
      </c>
      <c r="KCQ31" s="5">
        <f>'Output| DNSP'!KCP8</f>
        <v>0</v>
      </c>
      <c r="KCR31" s="5">
        <f>'Output| DNSP'!KCQ8</f>
        <v>0</v>
      </c>
      <c r="KCS31" s="5">
        <f>'Output| DNSP'!KCR8</f>
        <v>0</v>
      </c>
      <c r="KCT31" s="5">
        <f>'Output| DNSP'!KCS8</f>
        <v>0</v>
      </c>
      <c r="KCU31" s="5">
        <f>'Output| DNSP'!KCT8</f>
        <v>0</v>
      </c>
      <c r="KCV31" s="5">
        <f>'Output| DNSP'!KCU8</f>
        <v>0</v>
      </c>
      <c r="KCW31" s="5">
        <f>'Output| DNSP'!KCV8</f>
        <v>0</v>
      </c>
      <c r="KCX31" s="5">
        <f>'Output| DNSP'!KCW8</f>
        <v>0</v>
      </c>
      <c r="KCY31" s="5">
        <f>'Output| DNSP'!KCX8</f>
        <v>0</v>
      </c>
      <c r="KCZ31" s="5">
        <f>'Output| DNSP'!KCY8</f>
        <v>0</v>
      </c>
      <c r="KDA31" s="5">
        <f>'Output| DNSP'!KCZ8</f>
        <v>0</v>
      </c>
      <c r="KDB31" s="5">
        <f>'Output| DNSP'!KDA8</f>
        <v>0</v>
      </c>
      <c r="KDC31" s="5">
        <f>'Output| DNSP'!KDB8</f>
        <v>0</v>
      </c>
      <c r="KDD31" s="5">
        <f>'Output| DNSP'!KDC8</f>
        <v>0</v>
      </c>
      <c r="KDE31" s="5">
        <f>'Output| DNSP'!KDD8</f>
        <v>0</v>
      </c>
      <c r="KDF31" s="5">
        <f>'Output| DNSP'!KDE8</f>
        <v>0</v>
      </c>
      <c r="KDG31" s="5">
        <f>'Output| DNSP'!KDF8</f>
        <v>0</v>
      </c>
      <c r="KDH31" s="5">
        <f>'Output| DNSP'!KDG8</f>
        <v>0</v>
      </c>
      <c r="KDI31" s="5">
        <f>'Output| DNSP'!KDH8</f>
        <v>0</v>
      </c>
      <c r="KDJ31" s="5">
        <f>'Output| DNSP'!KDI8</f>
        <v>0</v>
      </c>
      <c r="KDK31" s="5">
        <f>'Output| DNSP'!KDJ8</f>
        <v>0</v>
      </c>
      <c r="KDL31" s="5">
        <f>'Output| DNSP'!KDK8</f>
        <v>0</v>
      </c>
      <c r="KDM31" s="5">
        <f>'Output| DNSP'!KDL8</f>
        <v>0</v>
      </c>
      <c r="KDN31" s="5">
        <f>'Output| DNSP'!KDM8</f>
        <v>0</v>
      </c>
      <c r="KDO31" s="5">
        <f>'Output| DNSP'!KDN8</f>
        <v>0</v>
      </c>
      <c r="KDP31" s="5">
        <f>'Output| DNSP'!KDO8</f>
        <v>0</v>
      </c>
      <c r="KDQ31" s="5">
        <f>'Output| DNSP'!KDP8</f>
        <v>0</v>
      </c>
      <c r="KDR31" s="5">
        <f>'Output| DNSP'!KDQ8</f>
        <v>0</v>
      </c>
      <c r="KDS31" s="5">
        <f>'Output| DNSP'!KDR8</f>
        <v>0</v>
      </c>
      <c r="KDT31" s="5">
        <f>'Output| DNSP'!KDS8</f>
        <v>0</v>
      </c>
      <c r="KDU31" s="5">
        <f>'Output| DNSP'!KDT8</f>
        <v>0</v>
      </c>
      <c r="KDV31" s="5">
        <f>'Output| DNSP'!KDU8</f>
        <v>0</v>
      </c>
      <c r="KDW31" s="5">
        <f>'Output| DNSP'!KDV8</f>
        <v>0</v>
      </c>
      <c r="KDX31" s="5">
        <f>'Output| DNSP'!KDW8</f>
        <v>0</v>
      </c>
      <c r="KDY31" s="5">
        <f>'Output| DNSP'!KDX8</f>
        <v>0</v>
      </c>
      <c r="KDZ31" s="5">
        <f>'Output| DNSP'!KDY8</f>
        <v>0</v>
      </c>
      <c r="KEA31" s="5">
        <f>'Output| DNSP'!KDZ8</f>
        <v>0</v>
      </c>
      <c r="KEB31" s="5">
        <f>'Output| DNSP'!KEA8</f>
        <v>0</v>
      </c>
      <c r="KEC31" s="5">
        <f>'Output| DNSP'!KEB8</f>
        <v>0</v>
      </c>
      <c r="KED31" s="5">
        <f>'Output| DNSP'!KEC8</f>
        <v>0</v>
      </c>
      <c r="KEE31" s="5">
        <f>'Output| DNSP'!KED8</f>
        <v>0</v>
      </c>
      <c r="KEF31" s="5">
        <f>'Output| DNSP'!KEE8</f>
        <v>0</v>
      </c>
      <c r="KEG31" s="5">
        <f>'Output| DNSP'!KEF8</f>
        <v>0</v>
      </c>
      <c r="KEH31" s="5">
        <f>'Output| DNSP'!KEG8</f>
        <v>0</v>
      </c>
      <c r="KEI31" s="5">
        <f>'Output| DNSP'!KEH8</f>
        <v>0</v>
      </c>
      <c r="KEJ31" s="5">
        <f>'Output| DNSP'!KEI8</f>
        <v>0</v>
      </c>
      <c r="KEK31" s="5">
        <f>'Output| DNSP'!KEJ8</f>
        <v>0</v>
      </c>
      <c r="KEL31" s="5">
        <f>'Output| DNSP'!KEK8</f>
        <v>0</v>
      </c>
      <c r="KEM31" s="5">
        <f>'Output| DNSP'!KEL8</f>
        <v>0</v>
      </c>
      <c r="KEN31" s="5">
        <f>'Output| DNSP'!KEM8</f>
        <v>0</v>
      </c>
      <c r="KEO31" s="5">
        <f>'Output| DNSP'!KEN8</f>
        <v>0</v>
      </c>
      <c r="KEP31" s="5">
        <f>'Output| DNSP'!KEO8</f>
        <v>0</v>
      </c>
      <c r="KEQ31" s="5">
        <f>'Output| DNSP'!KEP8</f>
        <v>0</v>
      </c>
      <c r="KER31" s="5">
        <f>'Output| DNSP'!KEQ8</f>
        <v>0</v>
      </c>
      <c r="KES31" s="5">
        <f>'Output| DNSP'!KER8</f>
        <v>0</v>
      </c>
      <c r="KET31" s="5">
        <f>'Output| DNSP'!KES8</f>
        <v>0</v>
      </c>
      <c r="KEU31" s="5">
        <f>'Output| DNSP'!KET8</f>
        <v>0</v>
      </c>
      <c r="KEV31" s="5">
        <f>'Output| DNSP'!KEU8</f>
        <v>0</v>
      </c>
      <c r="KEW31" s="5">
        <f>'Output| DNSP'!KEV8</f>
        <v>0</v>
      </c>
      <c r="KEX31" s="5">
        <f>'Output| DNSP'!KEW8</f>
        <v>0</v>
      </c>
      <c r="KEY31" s="5">
        <f>'Output| DNSP'!KEX8</f>
        <v>0</v>
      </c>
      <c r="KEZ31" s="5">
        <f>'Output| DNSP'!KEY8</f>
        <v>0</v>
      </c>
      <c r="KFA31" s="5">
        <f>'Output| DNSP'!KEZ8</f>
        <v>0</v>
      </c>
      <c r="KFB31" s="5">
        <f>'Output| DNSP'!KFA8</f>
        <v>0</v>
      </c>
      <c r="KFC31" s="5">
        <f>'Output| DNSP'!KFB8</f>
        <v>0</v>
      </c>
      <c r="KFD31" s="5">
        <f>'Output| DNSP'!KFC8</f>
        <v>0</v>
      </c>
      <c r="KFE31" s="5">
        <f>'Output| DNSP'!KFD8</f>
        <v>0</v>
      </c>
      <c r="KFF31" s="5">
        <f>'Output| DNSP'!KFE8</f>
        <v>0</v>
      </c>
      <c r="KFG31" s="5">
        <f>'Output| DNSP'!KFF8</f>
        <v>0</v>
      </c>
      <c r="KFH31" s="5">
        <f>'Output| DNSP'!KFG8</f>
        <v>0</v>
      </c>
      <c r="KFI31" s="5">
        <f>'Output| DNSP'!KFH8</f>
        <v>0</v>
      </c>
      <c r="KFJ31" s="5">
        <f>'Output| DNSP'!KFI8</f>
        <v>0</v>
      </c>
      <c r="KFK31" s="5">
        <f>'Output| DNSP'!KFJ8</f>
        <v>0</v>
      </c>
      <c r="KFL31" s="5">
        <f>'Output| DNSP'!KFK8</f>
        <v>0</v>
      </c>
      <c r="KFM31" s="5">
        <f>'Output| DNSP'!KFL8</f>
        <v>0</v>
      </c>
      <c r="KFN31" s="5">
        <f>'Output| DNSP'!KFM8</f>
        <v>0</v>
      </c>
      <c r="KFO31" s="5">
        <f>'Output| DNSP'!KFN8</f>
        <v>0</v>
      </c>
      <c r="KFP31" s="5">
        <f>'Output| DNSP'!KFO8</f>
        <v>0</v>
      </c>
      <c r="KFQ31" s="5">
        <f>'Output| DNSP'!KFP8</f>
        <v>0</v>
      </c>
      <c r="KFR31" s="5">
        <f>'Output| DNSP'!KFQ8</f>
        <v>0</v>
      </c>
      <c r="KFS31" s="5">
        <f>'Output| DNSP'!KFR8</f>
        <v>0</v>
      </c>
      <c r="KFT31" s="5">
        <f>'Output| DNSP'!KFS8</f>
        <v>0</v>
      </c>
      <c r="KFU31" s="5">
        <f>'Output| DNSP'!KFT8</f>
        <v>0</v>
      </c>
      <c r="KFV31" s="5">
        <f>'Output| DNSP'!KFU8</f>
        <v>0</v>
      </c>
      <c r="KFW31" s="5">
        <f>'Output| DNSP'!KFV8</f>
        <v>0</v>
      </c>
      <c r="KFX31" s="5">
        <f>'Output| DNSP'!KFW8</f>
        <v>0</v>
      </c>
      <c r="KFY31" s="5">
        <f>'Output| DNSP'!KFX8</f>
        <v>0</v>
      </c>
      <c r="KFZ31" s="5">
        <f>'Output| DNSP'!KFY8</f>
        <v>0</v>
      </c>
      <c r="KGA31" s="5">
        <f>'Output| DNSP'!KFZ8</f>
        <v>0</v>
      </c>
      <c r="KGB31" s="5">
        <f>'Output| DNSP'!KGA8</f>
        <v>0</v>
      </c>
      <c r="KGC31" s="5">
        <f>'Output| DNSP'!KGB8</f>
        <v>0</v>
      </c>
      <c r="KGD31" s="5">
        <f>'Output| DNSP'!KGC8</f>
        <v>0</v>
      </c>
      <c r="KGE31" s="5">
        <f>'Output| DNSP'!KGD8</f>
        <v>0</v>
      </c>
      <c r="KGF31" s="5">
        <f>'Output| DNSP'!KGE8</f>
        <v>0</v>
      </c>
      <c r="KGG31" s="5">
        <f>'Output| DNSP'!KGF8</f>
        <v>0</v>
      </c>
      <c r="KGH31" s="5">
        <f>'Output| DNSP'!KGG8</f>
        <v>0</v>
      </c>
      <c r="KGI31" s="5">
        <f>'Output| DNSP'!KGH8</f>
        <v>0</v>
      </c>
      <c r="KGJ31" s="5">
        <f>'Output| DNSP'!KGI8</f>
        <v>0</v>
      </c>
      <c r="KGK31" s="5">
        <f>'Output| DNSP'!KGJ8</f>
        <v>0</v>
      </c>
      <c r="KGL31" s="5">
        <f>'Output| DNSP'!KGK8</f>
        <v>0</v>
      </c>
      <c r="KGM31" s="5">
        <f>'Output| DNSP'!KGL8</f>
        <v>0</v>
      </c>
      <c r="KGN31" s="5">
        <f>'Output| DNSP'!KGM8</f>
        <v>0</v>
      </c>
      <c r="KGO31" s="5">
        <f>'Output| DNSP'!KGN8</f>
        <v>0</v>
      </c>
      <c r="KGP31" s="5">
        <f>'Output| DNSP'!KGO8</f>
        <v>0</v>
      </c>
      <c r="KGQ31" s="5">
        <f>'Output| DNSP'!KGP8</f>
        <v>0</v>
      </c>
      <c r="KGR31" s="5">
        <f>'Output| DNSP'!KGQ8</f>
        <v>0</v>
      </c>
      <c r="KGS31" s="5">
        <f>'Output| DNSP'!KGR8</f>
        <v>0</v>
      </c>
      <c r="KGT31" s="5">
        <f>'Output| DNSP'!KGS8</f>
        <v>0</v>
      </c>
      <c r="KGU31" s="5">
        <f>'Output| DNSP'!KGT8</f>
        <v>0</v>
      </c>
      <c r="KGV31" s="5">
        <f>'Output| DNSP'!KGU8</f>
        <v>0</v>
      </c>
      <c r="KGW31" s="5">
        <f>'Output| DNSP'!KGV8</f>
        <v>0</v>
      </c>
      <c r="KGX31" s="5">
        <f>'Output| DNSP'!KGW8</f>
        <v>0</v>
      </c>
      <c r="KGY31" s="5">
        <f>'Output| DNSP'!KGX8</f>
        <v>0</v>
      </c>
      <c r="KGZ31" s="5">
        <f>'Output| DNSP'!KGY8</f>
        <v>0</v>
      </c>
      <c r="KHA31" s="5">
        <f>'Output| DNSP'!KGZ8</f>
        <v>0</v>
      </c>
      <c r="KHB31" s="5">
        <f>'Output| DNSP'!KHA8</f>
        <v>0</v>
      </c>
      <c r="KHC31" s="5">
        <f>'Output| DNSP'!KHB8</f>
        <v>0</v>
      </c>
      <c r="KHD31" s="5">
        <f>'Output| DNSP'!KHC8</f>
        <v>0</v>
      </c>
      <c r="KHE31" s="5">
        <f>'Output| DNSP'!KHD8</f>
        <v>0</v>
      </c>
      <c r="KHF31" s="5">
        <f>'Output| DNSP'!KHE8</f>
        <v>0</v>
      </c>
      <c r="KHG31" s="5">
        <f>'Output| DNSP'!KHF8</f>
        <v>0</v>
      </c>
      <c r="KHH31" s="5">
        <f>'Output| DNSP'!KHG8</f>
        <v>0</v>
      </c>
      <c r="KHI31" s="5">
        <f>'Output| DNSP'!KHH8</f>
        <v>0</v>
      </c>
      <c r="KHJ31" s="5">
        <f>'Output| DNSP'!KHI8</f>
        <v>0</v>
      </c>
      <c r="KHK31" s="5">
        <f>'Output| DNSP'!KHJ8</f>
        <v>0</v>
      </c>
      <c r="KHL31" s="5">
        <f>'Output| DNSP'!KHK8</f>
        <v>0</v>
      </c>
      <c r="KHM31" s="5">
        <f>'Output| DNSP'!KHL8</f>
        <v>0</v>
      </c>
      <c r="KHN31" s="5">
        <f>'Output| DNSP'!KHM8</f>
        <v>0</v>
      </c>
      <c r="KHO31" s="5">
        <f>'Output| DNSP'!KHN8</f>
        <v>0</v>
      </c>
      <c r="KHP31" s="5">
        <f>'Output| DNSP'!KHO8</f>
        <v>0</v>
      </c>
      <c r="KHQ31" s="5">
        <f>'Output| DNSP'!KHP8</f>
        <v>0</v>
      </c>
      <c r="KHR31" s="5">
        <f>'Output| DNSP'!KHQ8</f>
        <v>0</v>
      </c>
      <c r="KHS31" s="5">
        <f>'Output| DNSP'!KHR8</f>
        <v>0</v>
      </c>
      <c r="KHT31" s="5">
        <f>'Output| DNSP'!KHS8</f>
        <v>0</v>
      </c>
      <c r="KHU31" s="5">
        <f>'Output| DNSP'!KHT8</f>
        <v>0</v>
      </c>
      <c r="KHV31" s="5">
        <f>'Output| DNSP'!KHU8</f>
        <v>0</v>
      </c>
      <c r="KHW31" s="5">
        <f>'Output| DNSP'!KHV8</f>
        <v>0</v>
      </c>
      <c r="KHX31" s="5">
        <f>'Output| DNSP'!KHW8</f>
        <v>0</v>
      </c>
      <c r="KHY31" s="5">
        <f>'Output| DNSP'!KHX8</f>
        <v>0</v>
      </c>
      <c r="KHZ31" s="5">
        <f>'Output| DNSP'!KHY8</f>
        <v>0</v>
      </c>
      <c r="KIA31" s="5">
        <f>'Output| DNSP'!KHZ8</f>
        <v>0</v>
      </c>
      <c r="KIB31" s="5">
        <f>'Output| DNSP'!KIA8</f>
        <v>0</v>
      </c>
      <c r="KIC31" s="5">
        <f>'Output| DNSP'!KIB8</f>
        <v>0</v>
      </c>
      <c r="KID31" s="5">
        <f>'Output| DNSP'!KIC8</f>
        <v>0</v>
      </c>
      <c r="KIE31" s="5">
        <f>'Output| DNSP'!KID8</f>
        <v>0</v>
      </c>
      <c r="KIF31" s="5">
        <f>'Output| DNSP'!KIE8</f>
        <v>0</v>
      </c>
      <c r="KIG31" s="5">
        <f>'Output| DNSP'!KIF8</f>
        <v>0</v>
      </c>
      <c r="KIH31" s="5">
        <f>'Output| DNSP'!KIG8</f>
        <v>0</v>
      </c>
      <c r="KII31" s="5">
        <f>'Output| DNSP'!KIH8</f>
        <v>0</v>
      </c>
      <c r="KIJ31" s="5">
        <f>'Output| DNSP'!KII8</f>
        <v>0</v>
      </c>
      <c r="KIK31" s="5">
        <f>'Output| DNSP'!KIJ8</f>
        <v>0</v>
      </c>
      <c r="KIL31" s="5">
        <f>'Output| DNSP'!KIK8</f>
        <v>0</v>
      </c>
      <c r="KIM31" s="5">
        <f>'Output| DNSP'!KIL8</f>
        <v>0</v>
      </c>
      <c r="KIN31" s="5">
        <f>'Output| DNSP'!KIM8</f>
        <v>0</v>
      </c>
      <c r="KIO31" s="5">
        <f>'Output| DNSP'!KIN8</f>
        <v>0</v>
      </c>
      <c r="KIP31" s="5">
        <f>'Output| DNSP'!KIO8</f>
        <v>0</v>
      </c>
      <c r="KIQ31" s="5">
        <f>'Output| DNSP'!KIP8</f>
        <v>0</v>
      </c>
      <c r="KIR31" s="5">
        <f>'Output| DNSP'!KIQ8</f>
        <v>0</v>
      </c>
      <c r="KIS31" s="5">
        <f>'Output| DNSP'!KIR8</f>
        <v>0</v>
      </c>
      <c r="KIT31" s="5">
        <f>'Output| DNSP'!KIS8</f>
        <v>0</v>
      </c>
      <c r="KIU31" s="5">
        <f>'Output| DNSP'!KIT8</f>
        <v>0</v>
      </c>
      <c r="KIV31" s="5">
        <f>'Output| DNSP'!KIU8</f>
        <v>0</v>
      </c>
      <c r="KIW31" s="5">
        <f>'Output| DNSP'!KIV8</f>
        <v>0</v>
      </c>
      <c r="KIX31" s="5">
        <f>'Output| DNSP'!KIW8</f>
        <v>0</v>
      </c>
      <c r="KIY31" s="5">
        <f>'Output| DNSP'!KIX8</f>
        <v>0</v>
      </c>
      <c r="KIZ31" s="5">
        <f>'Output| DNSP'!KIY8</f>
        <v>0</v>
      </c>
      <c r="KJA31" s="5">
        <f>'Output| DNSP'!KIZ8</f>
        <v>0</v>
      </c>
      <c r="KJB31" s="5">
        <f>'Output| DNSP'!KJA8</f>
        <v>0</v>
      </c>
      <c r="KJC31" s="5">
        <f>'Output| DNSP'!KJB8</f>
        <v>0</v>
      </c>
      <c r="KJD31" s="5">
        <f>'Output| DNSP'!KJC8</f>
        <v>0</v>
      </c>
      <c r="KJE31" s="5">
        <f>'Output| DNSP'!KJD8</f>
        <v>0</v>
      </c>
      <c r="KJF31" s="5">
        <f>'Output| DNSP'!KJE8</f>
        <v>0</v>
      </c>
      <c r="KJG31" s="5">
        <f>'Output| DNSP'!KJF8</f>
        <v>0</v>
      </c>
      <c r="KJH31" s="5">
        <f>'Output| DNSP'!KJG8</f>
        <v>0</v>
      </c>
      <c r="KJI31" s="5">
        <f>'Output| DNSP'!KJH8</f>
        <v>0</v>
      </c>
      <c r="KJJ31" s="5">
        <f>'Output| DNSP'!KJI8</f>
        <v>0</v>
      </c>
      <c r="KJK31" s="5">
        <f>'Output| DNSP'!KJJ8</f>
        <v>0</v>
      </c>
      <c r="KJL31" s="5">
        <f>'Output| DNSP'!KJK8</f>
        <v>0</v>
      </c>
      <c r="KJM31" s="5">
        <f>'Output| DNSP'!KJL8</f>
        <v>0</v>
      </c>
      <c r="KJN31" s="5">
        <f>'Output| DNSP'!KJM8</f>
        <v>0</v>
      </c>
      <c r="KJO31" s="5">
        <f>'Output| DNSP'!KJN8</f>
        <v>0</v>
      </c>
      <c r="KJP31" s="5">
        <f>'Output| DNSP'!KJO8</f>
        <v>0</v>
      </c>
      <c r="KJQ31" s="5">
        <f>'Output| DNSP'!KJP8</f>
        <v>0</v>
      </c>
      <c r="KJR31" s="5">
        <f>'Output| DNSP'!KJQ8</f>
        <v>0</v>
      </c>
      <c r="KJS31" s="5">
        <f>'Output| DNSP'!KJR8</f>
        <v>0</v>
      </c>
      <c r="KJT31" s="5">
        <f>'Output| DNSP'!KJS8</f>
        <v>0</v>
      </c>
      <c r="KJU31" s="5">
        <f>'Output| DNSP'!KJT8</f>
        <v>0</v>
      </c>
      <c r="KJV31" s="5">
        <f>'Output| DNSP'!KJU8</f>
        <v>0</v>
      </c>
      <c r="KJW31" s="5">
        <f>'Output| DNSP'!KJV8</f>
        <v>0</v>
      </c>
      <c r="KJX31" s="5">
        <f>'Output| DNSP'!KJW8</f>
        <v>0</v>
      </c>
      <c r="KJY31" s="5">
        <f>'Output| DNSP'!KJX8</f>
        <v>0</v>
      </c>
      <c r="KJZ31" s="5">
        <f>'Output| DNSP'!KJY8</f>
        <v>0</v>
      </c>
      <c r="KKA31" s="5">
        <f>'Output| DNSP'!KJZ8</f>
        <v>0</v>
      </c>
      <c r="KKB31" s="5">
        <f>'Output| DNSP'!KKA8</f>
        <v>0</v>
      </c>
      <c r="KKC31" s="5">
        <f>'Output| DNSP'!KKB8</f>
        <v>0</v>
      </c>
      <c r="KKD31" s="5">
        <f>'Output| DNSP'!KKC8</f>
        <v>0</v>
      </c>
      <c r="KKE31" s="5">
        <f>'Output| DNSP'!KKD8</f>
        <v>0</v>
      </c>
      <c r="KKF31" s="5">
        <f>'Output| DNSP'!KKE8</f>
        <v>0</v>
      </c>
      <c r="KKG31" s="5">
        <f>'Output| DNSP'!KKF8</f>
        <v>0</v>
      </c>
      <c r="KKH31" s="5">
        <f>'Output| DNSP'!KKG8</f>
        <v>0</v>
      </c>
      <c r="KKI31" s="5">
        <f>'Output| DNSP'!KKH8</f>
        <v>0</v>
      </c>
      <c r="KKJ31" s="5">
        <f>'Output| DNSP'!KKI8</f>
        <v>0</v>
      </c>
      <c r="KKK31" s="5">
        <f>'Output| DNSP'!KKJ8</f>
        <v>0</v>
      </c>
      <c r="KKL31" s="5">
        <f>'Output| DNSP'!KKK8</f>
        <v>0</v>
      </c>
      <c r="KKM31" s="5">
        <f>'Output| DNSP'!KKL8</f>
        <v>0</v>
      </c>
      <c r="KKN31" s="5">
        <f>'Output| DNSP'!KKM8</f>
        <v>0</v>
      </c>
      <c r="KKO31" s="5">
        <f>'Output| DNSP'!KKN8</f>
        <v>0</v>
      </c>
      <c r="KKP31" s="5">
        <f>'Output| DNSP'!KKO8</f>
        <v>0</v>
      </c>
      <c r="KKQ31" s="5">
        <f>'Output| DNSP'!KKP8</f>
        <v>0</v>
      </c>
      <c r="KKR31" s="5">
        <f>'Output| DNSP'!KKQ8</f>
        <v>0</v>
      </c>
      <c r="KKS31" s="5">
        <f>'Output| DNSP'!KKR8</f>
        <v>0</v>
      </c>
      <c r="KKT31" s="5">
        <f>'Output| DNSP'!KKS8</f>
        <v>0</v>
      </c>
      <c r="KKU31" s="5">
        <f>'Output| DNSP'!KKT8</f>
        <v>0</v>
      </c>
      <c r="KKV31" s="5">
        <f>'Output| DNSP'!KKU8</f>
        <v>0</v>
      </c>
      <c r="KKW31" s="5">
        <f>'Output| DNSP'!KKV8</f>
        <v>0</v>
      </c>
      <c r="KKX31" s="5">
        <f>'Output| DNSP'!KKW8</f>
        <v>0</v>
      </c>
      <c r="KKY31" s="5">
        <f>'Output| DNSP'!KKX8</f>
        <v>0</v>
      </c>
      <c r="KKZ31" s="5">
        <f>'Output| DNSP'!KKY8</f>
        <v>0</v>
      </c>
      <c r="KLA31" s="5">
        <f>'Output| DNSP'!KKZ8</f>
        <v>0</v>
      </c>
      <c r="KLB31" s="5">
        <f>'Output| DNSP'!KLA8</f>
        <v>0</v>
      </c>
      <c r="KLC31" s="5">
        <f>'Output| DNSP'!KLB8</f>
        <v>0</v>
      </c>
      <c r="KLD31" s="5">
        <f>'Output| DNSP'!KLC8</f>
        <v>0</v>
      </c>
      <c r="KLE31" s="5">
        <f>'Output| DNSP'!KLD8</f>
        <v>0</v>
      </c>
      <c r="KLF31" s="5">
        <f>'Output| DNSP'!KLE8</f>
        <v>0</v>
      </c>
      <c r="KLG31" s="5">
        <f>'Output| DNSP'!KLF8</f>
        <v>0</v>
      </c>
      <c r="KLH31" s="5">
        <f>'Output| DNSP'!KLG8</f>
        <v>0</v>
      </c>
      <c r="KLI31" s="5">
        <f>'Output| DNSP'!KLH8</f>
        <v>0</v>
      </c>
      <c r="KLJ31" s="5">
        <f>'Output| DNSP'!KLI8</f>
        <v>0</v>
      </c>
      <c r="KLK31" s="5">
        <f>'Output| DNSP'!KLJ8</f>
        <v>0</v>
      </c>
      <c r="KLL31" s="5">
        <f>'Output| DNSP'!KLK8</f>
        <v>0</v>
      </c>
      <c r="KLM31" s="5">
        <f>'Output| DNSP'!KLL8</f>
        <v>0</v>
      </c>
      <c r="KLN31" s="5">
        <f>'Output| DNSP'!KLM8</f>
        <v>0</v>
      </c>
      <c r="KLO31" s="5">
        <f>'Output| DNSP'!KLN8</f>
        <v>0</v>
      </c>
      <c r="KLP31" s="5">
        <f>'Output| DNSP'!KLO8</f>
        <v>0</v>
      </c>
      <c r="KLQ31" s="5">
        <f>'Output| DNSP'!KLP8</f>
        <v>0</v>
      </c>
      <c r="KLR31" s="5">
        <f>'Output| DNSP'!KLQ8</f>
        <v>0</v>
      </c>
      <c r="KLS31" s="5">
        <f>'Output| DNSP'!KLR8</f>
        <v>0</v>
      </c>
      <c r="KLT31" s="5">
        <f>'Output| DNSP'!KLS8</f>
        <v>0</v>
      </c>
      <c r="KLU31" s="5">
        <f>'Output| DNSP'!KLT8</f>
        <v>0</v>
      </c>
      <c r="KLV31" s="5">
        <f>'Output| DNSP'!KLU8</f>
        <v>0</v>
      </c>
      <c r="KLW31" s="5">
        <f>'Output| DNSP'!KLV8</f>
        <v>0</v>
      </c>
      <c r="KLX31" s="5">
        <f>'Output| DNSP'!KLW8</f>
        <v>0</v>
      </c>
      <c r="KLY31" s="5">
        <f>'Output| DNSP'!KLX8</f>
        <v>0</v>
      </c>
      <c r="KLZ31" s="5">
        <f>'Output| DNSP'!KLY8</f>
        <v>0</v>
      </c>
      <c r="KMA31" s="5">
        <f>'Output| DNSP'!KLZ8</f>
        <v>0</v>
      </c>
      <c r="KMB31" s="5">
        <f>'Output| DNSP'!KMA8</f>
        <v>0</v>
      </c>
      <c r="KMC31" s="5">
        <f>'Output| DNSP'!KMB8</f>
        <v>0</v>
      </c>
      <c r="KMD31" s="5">
        <f>'Output| DNSP'!KMC8</f>
        <v>0</v>
      </c>
      <c r="KME31" s="5">
        <f>'Output| DNSP'!KMD8</f>
        <v>0</v>
      </c>
      <c r="KMF31" s="5">
        <f>'Output| DNSP'!KME8</f>
        <v>0</v>
      </c>
      <c r="KMG31" s="5">
        <f>'Output| DNSP'!KMF8</f>
        <v>0</v>
      </c>
      <c r="KMH31" s="5">
        <f>'Output| DNSP'!KMG8</f>
        <v>0</v>
      </c>
      <c r="KMI31" s="5">
        <f>'Output| DNSP'!KMH8</f>
        <v>0</v>
      </c>
      <c r="KMJ31" s="5">
        <f>'Output| DNSP'!KMI8</f>
        <v>0</v>
      </c>
      <c r="KMK31" s="5">
        <f>'Output| DNSP'!KMJ8</f>
        <v>0</v>
      </c>
      <c r="KML31" s="5">
        <f>'Output| DNSP'!KMK8</f>
        <v>0</v>
      </c>
      <c r="KMM31" s="5">
        <f>'Output| DNSP'!KML8</f>
        <v>0</v>
      </c>
      <c r="KMN31" s="5">
        <f>'Output| DNSP'!KMM8</f>
        <v>0</v>
      </c>
      <c r="KMO31" s="5">
        <f>'Output| DNSP'!KMN8</f>
        <v>0</v>
      </c>
      <c r="KMP31" s="5">
        <f>'Output| DNSP'!KMO8</f>
        <v>0</v>
      </c>
      <c r="KMQ31" s="5">
        <f>'Output| DNSP'!KMP8</f>
        <v>0</v>
      </c>
      <c r="KMR31" s="5">
        <f>'Output| DNSP'!KMQ8</f>
        <v>0</v>
      </c>
      <c r="KMS31" s="5">
        <f>'Output| DNSP'!KMR8</f>
        <v>0</v>
      </c>
      <c r="KMT31" s="5">
        <f>'Output| DNSP'!KMS8</f>
        <v>0</v>
      </c>
      <c r="KMU31" s="5">
        <f>'Output| DNSP'!KMT8</f>
        <v>0</v>
      </c>
      <c r="KMV31" s="5">
        <f>'Output| DNSP'!KMU8</f>
        <v>0</v>
      </c>
      <c r="KMW31" s="5">
        <f>'Output| DNSP'!KMV8</f>
        <v>0</v>
      </c>
      <c r="KMX31" s="5">
        <f>'Output| DNSP'!KMW8</f>
        <v>0</v>
      </c>
      <c r="KMY31" s="5">
        <f>'Output| DNSP'!KMX8</f>
        <v>0</v>
      </c>
      <c r="KMZ31" s="5">
        <f>'Output| DNSP'!KMY8</f>
        <v>0</v>
      </c>
      <c r="KNA31" s="5">
        <f>'Output| DNSP'!KMZ8</f>
        <v>0</v>
      </c>
      <c r="KNB31" s="5">
        <f>'Output| DNSP'!KNA8</f>
        <v>0</v>
      </c>
      <c r="KNC31" s="5">
        <f>'Output| DNSP'!KNB8</f>
        <v>0</v>
      </c>
      <c r="KND31" s="5">
        <f>'Output| DNSP'!KNC8</f>
        <v>0</v>
      </c>
      <c r="KNE31" s="5">
        <f>'Output| DNSP'!KND8</f>
        <v>0</v>
      </c>
      <c r="KNF31" s="5">
        <f>'Output| DNSP'!KNE8</f>
        <v>0</v>
      </c>
      <c r="KNG31" s="5">
        <f>'Output| DNSP'!KNF8</f>
        <v>0</v>
      </c>
      <c r="KNH31" s="5">
        <f>'Output| DNSP'!KNG8</f>
        <v>0</v>
      </c>
      <c r="KNI31" s="5">
        <f>'Output| DNSP'!KNH8</f>
        <v>0</v>
      </c>
      <c r="KNJ31" s="5">
        <f>'Output| DNSP'!KNI8</f>
        <v>0</v>
      </c>
      <c r="KNK31" s="5">
        <f>'Output| DNSP'!KNJ8</f>
        <v>0</v>
      </c>
      <c r="KNL31" s="5">
        <f>'Output| DNSP'!KNK8</f>
        <v>0</v>
      </c>
      <c r="KNM31" s="5">
        <f>'Output| DNSP'!KNL8</f>
        <v>0</v>
      </c>
      <c r="KNN31" s="5">
        <f>'Output| DNSP'!KNM8</f>
        <v>0</v>
      </c>
      <c r="KNO31" s="5">
        <f>'Output| DNSP'!KNN8</f>
        <v>0</v>
      </c>
      <c r="KNP31" s="5">
        <f>'Output| DNSP'!KNO8</f>
        <v>0</v>
      </c>
      <c r="KNQ31" s="5">
        <f>'Output| DNSP'!KNP8</f>
        <v>0</v>
      </c>
      <c r="KNR31" s="5">
        <f>'Output| DNSP'!KNQ8</f>
        <v>0</v>
      </c>
      <c r="KNS31" s="5">
        <f>'Output| DNSP'!KNR8</f>
        <v>0</v>
      </c>
      <c r="KNT31" s="5">
        <f>'Output| DNSP'!KNS8</f>
        <v>0</v>
      </c>
      <c r="KNU31" s="5">
        <f>'Output| DNSP'!KNT8</f>
        <v>0</v>
      </c>
      <c r="KNV31" s="5">
        <f>'Output| DNSP'!KNU8</f>
        <v>0</v>
      </c>
      <c r="KNW31" s="5">
        <f>'Output| DNSP'!KNV8</f>
        <v>0</v>
      </c>
      <c r="KNX31" s="5">
        <f>'Output| DNSP'!KNW8</f>
        <v>0</v>
      </c>
      <c r="KNY31" s="5">
        <f>'Output| DNSP'!KNX8</f>
        <v>0</v>
      </c>
      <c r="KNZ31" s="5">
        <f>'Output| DNSP'!KNY8</f>
        <v>0</v>
      </c>
      <c r="KOA31" s="5">
        <f>'Output| DNSP'!KNZ8</f>
        <v>0</v>
      </c>
      <c r="KOB31" s="5">
        <f>'Output| DNSP'!KOA8</f>
        <v>0</v>
      </c>
      <c r="KOC31" s="5">
        <f>'Output| DNSP'!KOB8</f>
        <v>0</v>
      </c>
      <c r="KOD31" s="5">
        <f>'Output| DNSP'!KOC8</f>
        <v>0</v>
      </c>
      <c r="KOE31" s="5">
        <f>'Output| DNSP'!KOD8</f>
        <v>0</v>
      </c>
      <c r="KOF31" s="5">
        <f>'Output| DNSP'!KOE8</f>
        <v>0</v>
      </c>
      <c r="KOG31" s="5">
        <f>'Output| DNSP'!KOF8</f>
        <v>0</v>
      </c>
      <c r="KOH31" s="5">
        <f>'Output| DNSP'!KOG8</f>
        <v>0</v>
      </c>
      <c r="KOI31" s="5">
        <f>'Output| DNSP'!KOH8</f>
        <v>0</v>
      </c>
      <c r="KOJ31" s="5">
        <f>'Output| DNSP'!KOI8</f>
        <v>0</v>
      </c>
      <c r="KOK31" s="5">
        <f>'Output| DNSP'!KOJ8</f>
        <v>0</v>
      </c>
      <c r="KOL31" s="5">
        <f>'Output| DNSP'!KOK8</f>
        <v>0</v>
      </c>
      <c r="KOM31" s="5">
        <f>'Output| DNSP'!KOL8</f>
        <v>0</v>
      </c>
      <c r="KON31" s="5">
        <f>'Output| DNSP'!KOM8</f>
        <v>0</v>
      </c>
      <c r="KOO31" s="5">
        <f>'Output| DNSP'!KON8</f>
        <v>0</v>
      </c>
      <c r="KOP31" s="5">
        <f>'Output| DNSP'!KOO8</f>
        <v>0</v>
      </c>
      <c r="KOQ31" s="5">
        <f>'Output| DNSP'!KOP8</f>
        <v>0</v>
      </c>
      <c r="KOR31" s="5">
        <f>'Output| DNSP'!KOQ8</f>
        <v>0</v>
      </c>
      <c r="KOS31" s="5">
        <f>'Output| DNSP'!KOR8</f>
        <v>0</v>
      </c>
      <c r="KOT31" s="5">
        <f>'Output| DNSP'!KOS8</f>
        <v>0</v>
      </c>
      <c r="KOU31" s="5">
        <f>'Output| DNSP'!KOT8</f>
        <v>0</v>
      </c>
      <c r="KOV31" s="5">
        <f>'Output| DNSP'!KOU8</f>
        <v>0</v>
      </c>
      <c r="KOW31" s="5">
        <f>'Output| DNSP'!KOV8</f>
        <v>0</v>
      </c>
      <c r="KOX31" s="5">
        <f>'Output| DNSP'!KOW8</f>
        <v>0</v>
      </c>
      <c r="KOY31" s="5">
        <f>'Output| DNSP'!KOX8</f>
        <v>0</v>
      </c>
      <c r="KOZ31" s="5">
        <f>'Output| DNSP'!KOY8</f>
        <v>0</v>
      </c>
      <c r="KPA31" s="5">
        <f>'Output| DNSP'!KOZ8</f>
        <v>0</v>
      </c>
      <c r="KPB31" s="5">
        <f>'Output| DNSP'!KPA8</f>
        <v>0</v>
      </c>
      <c r="KPC31" s="5">
        <f>'Output| DNSP'!KPB8</f>
        <v>0</v>
      </c>
      <c r="KPD31" s="5">
        <f>'Output| DNSP'!KPC8</f>
        <v>0</v>
      </c>
      <c r="KPE31" s="5">
        <f>'Output| DNSP'!KPD8</f>
        <v>0</v>
      </c>
      <c r="KPF31" s="5">
        <f>'Output| DNSP'!KPE8</f>
        <v>0</v>
      </c>
      <c r="KPG31" s="5">
        <f>'Output| DNSP'!KPF8</f>
        <v>0</v>
      </c>
      <c r="KPH31" s="5">
        <f>'Output| DNSP'!KPG8</f>
        <v>0</v>
      </c>
      <c r="KPI31" s="5">
        <f>'Output| DNSP'!KPH8</f>
        <v>0</v>
      </c>
      <c r="KPJ31" s="5">
        <f>'Output| DNSP'!KPI8</f>
        <v>0</v>
      </c>
      <c r="KPK31" s="5">
        <f>'Output| DNSP'!KPJ8</f>
        <v>0</v>
      </c>
      <c r="KPL31" s="5">
        <f>'Output| DNSP'!KPK8</f>
        <v>0</v>
      </c>
      <c r="KPM31" s="5">
        <f>'Output| DNSP'!KPL8</f>
        <v>0</v>
      </c>
      <c r="KPN31" s="5">
        <f>'Output| DNSP'!KPM8</f>
        <v>0</v>
      </c>
      <c r="KPO31" s="5">
        <f>'Output| DNSP'!KPN8</f>
        <v>0</v>
      </c>
      <c r="KPP31" s="5">
        <f>'Output| DNSP'!KPO8</f>
        <v>0</v>
      </c>
      <c r="KPQ31" s="5">
        <f>'Output| DNSP'!KPP8</f>
        <v>0</v>
      </c>
      <c r="KPR31" s="5">
        <f>'Output| DNSP'!KPQ8</f>
        <v>0</v>
      </c>
      <c r="KPS31" s="5">
        <f>'Output| DNSP'!KPR8</f>
        <v>0</v>
      </c>
      <c r="KPT31" s="5">
        <f>'Output| DNSP'!KPS8</f>
        <v>0</v>
      </c>
      <c r="KPU31" s="5">
        <f>'Output| DNSP'!KPT8</f>
        <v>0</v>
      </c>
      <c r="KPV31" s="5">
        <f>'Output| DNSP'!KPU8</f>
        <v>0</v>
      </c>
      <c r="KPW31" s="5">
        <f>'Output| DNSP'!KPV8</f>
        <v>0</v>
      </c>
      <c r="KPX31" s="5">
        <f>'Output| DNSP'!KPW8</f>
        <v>0</v>
      </c>
      <c r="KPY31" s="5">
        <f>'Output| DNSP'!KPX8</f>
        <v>0</v>
      </c>
      <c r="KPZ31" s="5">
        <f>'Output| DNSP'!KPY8</f>
        <v>0</v>
      </c>
      <c r="KQA31" s="5">
        <f>'Output| DNSP'!KPZ8</f>
        <v>0</v>
      </c>
      <c r="KQB31" s="5">
        <f>'Output| DNSP'!KQA8</f>
        <v>0</v>
      </c>
      <c r="KQC31" s="5">
        <f>'Output| DNSP'!KQB8</f>
        <v>0</v>
      </c>
      <c r="KQD31" s="5">
        <f>'Output| DNSP'!KQC8</f>
        <v>0</v>
      </c>
      <c r="KQE31" s="5">
        <f>'Output| DNSP'!KQD8</f>
        <v>0</v>
      </c>
      <c r="KQF31" s="5">
        <f>'Output| DNSP'!KQE8</f>
        <v>0</v>
      </c>
      <c r="KQG31" s="5">
        <f>'Output| DNSP'!KQF8</f>
        <v>0</v>
      </c>
      <c r="KQH31" s="5">
        <f>'Output| DNSP'!KQG8</f>
        <v>0</v>
      </c>
      <c r="KQI31" s="5">
        <f>'Output| DNSP'!KQH8</f>
        <v>0</v>
      </c>
      <c r="KQJ31" s="5">
        <f>'Output| DNSP'!KQI8</f>
        <v>0</v>
      </c>
      <c r="KQK31" s="5">
        <f>'Output| DNSP'!KQJ8</f>
        <v>0</v>
      </c>
      <c r="KQL31" s="5">
        <f>'Output| DNSP'!KQK8</f>
        <v>0</v>
      </c>
      <c r="KQM31" s="5">
        <f>'Output| DNSP'!KQL8</f>
        <v>0</v>
      </c>
      <c r="KQN31" s="5">
        <f>'Output| DNSP'!KQM8</f>
        <v>0</v>
      </c>
      <c r="KQO31" s="5">
        <f>'Output| DNSP'!KQN8</f>
        <v>0</v>
      </c>
      <c r="KQP31" s="5">
        <f>'Output| DNSP'!KQO8</f>
        <v>0</v>
      </c>
      <c r="KQQ31" s="5">
        <f>'Output| DNSP'!KQP8</f>
        <v>0</v>
      </c>
      <c r="KQR31" s="5">
        <f>'Output| DNSP'!KQQ8</f>
        <v>0</v>
      </c>
      <c r="KQS31" s="5">
        <f>'Output| DNSP'!KQR8</f>
        <v>0</v>
      </c>
      <c r="KQT31" s="5">
        <f>'Output| DNSP'!KQS8</f>
        <v>0</v>
      </c>
      <c r="KQU31" s="5">
        <f>'Output| DNSP'!KQT8</f>
        <v>0</v>
      </c>
      <c r="KQV31" s="5">
        <f>'Output| DNSP'!KQU8</f>
        <v>0</v>
      </c>
      <c r="KQW31" s="5">
        <f>'Output| DNSP'!KQV8</f>
        <v>0</v>
      </c>
      <c r="KQX31" s="5">
        <f>'Output| DNSP'!KQW8</f>
        <v>0</v>
      </c>
      <c r="KQY31" s="5">
        <f>'Output| DNSP'!KQX8</f>
        <v>0</v>
      </c>
      <c r="KQZ31" s="5">
        <f>'Output| DNSP'!KQY8</f>
        <v>0</v>
      </c>
      <c r="KRA31" s="5">
        <f>'Output| DNSP'!KQZ8</f>
        <v>0</v>
      </c>
      <c r="KRB31" s="5">
        <f>'Output| DNSP'!KRA8</f>
        <v>0</v>
      </c>
      <c r="KRC31" s="5">
        <f>'Output| DNSP'!KRB8</f>
        <v>0</v>
      </c>
      <c r="KRD31" s="5">
        <f>'Output| DNSP'!KRC8</f>
        <v>0</v>
      </c>
      <c r="KRE31" s="5">
        <f>'Output| DNSP'!KRD8</f>
        <v>0</v>
      </c>
      <c r="KRF31" s="5">
        <f>'Output| DNSP'!KRE8</f>
        <v>0</v>
      </c>
      <c r="KRG31" s="5">
        <f>'Output| DNSP'!KRF8</f>
        <v>0</v>
      </c>
      <c r="KRH31" s="5">
        <f>'Output| DNSP'!KRG8</f>
        <v>0</v>
      </c>
      <c r="KRI31" s="5">
        <f>'Output| DNSP'!KRH8</f>
        <v>0</v>
      </c>
      <c r="KRJ31" s="5">
        <f>'Output| DNSP'!KRI8</f>
        <v>0</v>
      </c>
      <c r="KRK31" s="5">
        <f>'Output| DNSP'!KRJ8</f>
        <v>0</v>
      </c>
      <c r="KRL31" s="5">
        <f>'Output| DNSP'!KRK8</f>
        <v>0</v>
      </c>
      <c r="KRM31" s="5">
        <f>'Output| DNSP'!KRL8</f>
        <v>0</v>
      </c>
      <c r="KRN31" s="5">
        <f>'Output| DNSP'!KRM8</f>
        <v>0</v>
      </c>
      <c r="KRO31" s="5">
        <f>'Output| DNSP'!KRN8</f>
        <v>0</v>
      </c>
      <c r="KRP31" s="5">
        <f>'Output| DNSP'!KRO8</f>
        <v>0</v>
      </c>
      <c r="KRQ31" s="5">
        <f>'Output| DNSP'!KRP8</f>
        <v>0</v>
      </c>
      <c r="KRR31" s="5">
        <f>'Output| DNSP'!KRQ8</f>
        <v>0</v>
      </c>
      <c r="KRS31" s="5">
        <f>'Output| DNSP'!KRR8</f>
        <v>0</v>
      </c>
      <c r="KRT31" s="5">
        <f>'Output| DNSP'!KRS8</f>
        <v>0</v>
      </c>
      <c r="KRU31" s="5">
        <f>'Output| DNSP'!KRT8</f>
        <v>0</v>
      </c>
      <c r="KRV31" s="5">
        <f>'Output| DNSP'!KRU8</f>
        <v>0</v>
      </c>
      <c r="KRW31" s="5">
        <f>'Output| DNSP'!KRV8</f>
        <v>0</v>
      </c>
      <c r="KRX31" s="5">
        <f>'Output| DNSP'!KRW8</f>
        <v>0</v>
      </c>
      <c r="KRY31" s="5">
        <f>'Output| DNSP'!KRX8</f>
        <v>0</v>
      </c>
      <c r="KRZ31" s="5">
        <f>'Output| DNSP'!KRY8</f>
        <v>0</v>
      </c>
      <c r="KSA31" s="5">
        <f>'Output| DNSP'!KRZ8</f>
        <v>0</v>
      </c>
      <c r="KSB31" s="5">
        <f>'Output| DNSP'!KSA8</f>
        <v>0</v>
      </c>
      <c r="KSC31" s="5">
        <f>'Output| DNSP'!KSB8</f>
        <v>0</v>
      </c>
      <c r="KSD31" s="5">
        <f>'Output| DNSP'!KSC8</f>
        <v>0</v>
      </c>
      <c r="KSE31" s="5">
        <f>'Output| DNSP'!KSD8</f>
        <v>0</v>
      </c>
      <c r="KSF31" s="5">
        <f>'Output| DNSP'!KSE8</f>
        <v>0</v>
      </c>
      <c r="KSG31" s="5">
        <f>'Output| DNSP'!KSF8</f>
        <v>0</v>
      </c>
      <c r="KSH31" s="5">
        <f>'Output| DNSP'!KSG8</f>
        <v>0</v>
      </c>
      <c r="KSI31" s="5">
        <f>'Output| DNSP'!KSH8</f>
        <v>0</v>
      </c>
      <c r="KSJ31" s="5">
        <f>'Output| DNSP'!KSI8</f>
        <v>0</v>
      </c>
      <c r="KSK31" s="5">
        <f>'Output| DNSP'!KSJ8</f>
        <v>0</v>
      </c>
      <c r="KSL31" s="5">
        <f>'Output| DNSP'!KSK8</f>
        <v>0</v>
      </c>
      <c r="KSM31" s="5">
        <f>'Output| DNSP'!KSL8</f>
        <v>0</v>
      </c>
      <c r="KSN31" s="5">
        <f>'Output| DNSP'!KSM8</f>
        <v>0</v>
      </c>
      <c r="KSO31" s="5">
        <f>'Output| DNSP'!KSN8</f>
        <v>0</v>
      </c>
      <c r="KSP31" s="5">
        <f>'Output| DNSP'!KSO8</f>
        <v>0</v>
      </c>
      <c r="KSQ31" s="5">
        <f>'Output| DNSP'!KSP8</f>
        <v>0</v>
      </c>
      <c r="KSR31" s="5">
        <f>'Output| DNSP'!KSQ8</f>
        <v>0</v>
      </c>
      <c r="KSS31" s="5">
        <f>'Output| DNSP'!KSR8</f>
        <v>0</v>
      </c>
      <c r="KST31" s="5">
        <f>'Output| DNSP'!KSS8</f>
        <v>0</v>
      </c>
      <c r="KSU31" s="5">
        <f>'Output| DNSP'!KST8</f>
        <v>0</v>
      </c>
      <c r="KSV31" s="5">
        <f>'Output| DNSP'!KSU8</f>
        <v>0</v>
      </c>
      <c r="KSW31" s="5">
        <f>'Output| DNSP'!KSV8</f>
        <v>0</v>
      </c>
      <c r="KSX31" s="5">
        <f>'Output| DNSP'!KSW8</f>
        <v>0</v>
      </c>
      <c r="KSY31" s="5">
        <f>'Output| DNSP'!KSX8</f>
        <v>0</v>
      </c>
      <c r="KSZ31" s="5">
        <f>'Output| DNSP'!KSY8</f>
        <v>0</v>
      </c>
      <c r="KTA31" s="5">
        <f>'Output| DNSP'!KSZ8</f>
        <v>0</v>
      </c>
      <c r="KTB31" s="5">
        <f>'Output| DNSP'!KTA8</f>
        <v>0</v>
      </c>
      <c r="KTC31" s="5">
        <f>'Output| DNSP'!KTB8</f>
        <v>0</v>
      </c>
      <c r="KTD31" s="5">
        <f>'Output| DNSP'!KTC8</f>
        <v>0</v>
      </c>
      <c r="KTE31" s="5">
        <f>'Output| DNSP'!KTD8</f>
        <v>0</v>
      </c>
      <c r="KTF31" s="5">
        <f>'Output| DNSP'!KTE8</f>
        <v>0</v>
      </c>
      <c r="KTG31" s="5">
        <f>'Output| DNSP'!KTF8</f>
        <v>0</v>
      </c>
      <c r="KTH31" s="5">
        <f>'Output| DNSP'!KTG8</f>
        <v>0</v>
      </c>
      <c r="KTI31" s="5">
        <f>'Output| DNSP'!KTH8</f>
        <v>0</v>
      </c>
      <c r="KTJ31" s="5">
        <f>'Output| DNSP'!KTI8</f>
        <v>0</v>
      </c>
      <c r="KTK31" s="5">
        <f>'Output| DNSP'!KTJ8</f>
        <v>0</v>
      </c>
      <c r="KTL31" s="5">
        <f>'Output| DNSP'!KTK8</f>
        <v>0</v>
      </c>
      <c r="KTM31" s="5">
        <f>'Output| DNSP'!KTL8</f>
        <v>0</v>
      </c>
      <c r="KTN31" s="5">
        <f>'Output| DNSP'!KTM8</f>
        <v>0</v>
      </c>
      <c r="KTO31" s="5">
        <f>'Output| DNSP'!KTN8</f>
        <v>0</v>
      </c>
      <c r="KTP31" s="5">
        <f>'Output| DNSP'!KTO8</f>
        <v>0</v>
      </c>
      <c r="KTQ31" s="5">
        <f>'Output| DNSP'!KTP8</f>
        <v>0</v>
      </c>
      <c r="KTR31" s="5">
        <f>'Output| DNSP'!KTQ8</f>
        <v>0</v>
      </c>
      <c r="KTS31" s="5">
        <f>'Output| DNSP'!KTR8</f>
        <v>0</v>
      </c>
      <c r="KTT31" s="5">
        <f>'Output| DNSP'!KTS8</f>
        <v>0</v>
      </c>
      <c r="KTU31" s="5">
        <f>'Output| DNSP'!KTT8</f>
        <v>0</v>
      </c>
      <c r="KTV31" s="5">
        <f>'Output| DNSP'!KTU8</f>
        <v>0</v>
      </c>
      <c r="KTW31" s="5">
        <f>'Output| DNSP'!KTV8</f>
        <v>0</v>
      </c>
      <c r="KTX31" s="5">
        <f>'Output| DNSP'!KTW8</f>
        <v>0</v>
      </c>
      <c r="KTY31" s="5">
        <f>'Output| DNSP'!KTX8</f>
        <v>0</v>
      </c>
      <c r="KTZ31" s="5">
        <f>'Output| DNSP'!KTY8</f>
        <v>0</v>
      </c>
      <c r="KUA31" s="5">
        <f>'Output| DNSP'!KTZ8</f>
        <v>0</v>
      </c>
      <c r="KUB31" s="5">
        <f>'Output| DNSP'!KUA8</f>
        <v>0</v>
      </c>
      <c r="KUC31" s="5">
        <f>'Output| DNSP'!KUB8</f>
        <v>0</v>
      </c>
      <c r="KUD31" s="5">
        <f>'Output| DNSP'!KUC8</f>
        <v>0</v>
      </c>
      <c r="KUE31" s="5">
        <f>'Output| DNSP'!KUD8</f>
        <v>0</v>
      </c>
      <c r="KUF31" s="5">
        <f>'Output| DNSP'!KUE8</f>
        <v>0</v>
      </c>
      <c r="KUG31" s="5">
        <f>'Output| DNSP'!KUF8</f>
        <v>0</v>
      </c>
      <c r="KUH31" s="5">
        <f>'Output| DNSP'!KUG8</f>
        <v>0</v>
      </c>
      <c r="KUI31" s="5">
        <f>'Output| DNSP'!KUH8</f>
        <v>0</v>
      </c>
      <c r="KUJ31" s="5">
        <f>'Output| DNSP'!KUI8</f>
        <v>0</v>
      </c>
      <c r="KUK31" s="5">
        <f>'Output| DNSP'!KUJ8</f>
        <v>0</v>
      </c>
      <c r="KUL31" s="5">
        <f>'Output| DNSP'!KUK8</f>
        <v>0</v>
      </c>
      <c r="KUM31" s="5">
        <f>'Output| DNSP'!KUL8</f>
        <v>0</v>
      </c>
      <c r="KUN31" s="5">
        <f>'Output| DNSP'!KUM8</f>
        <v>0</v>
      </c>
      <c r="KUO31" s="5">
        <f>'Output| DNSP'!KUN8</f>
        <v>0</v>
      </c>
      <c r="KUP31" s="5">
        <f>'Output| DNSP'!KUO8</f>
        <v>0</v>
      </c>
      <c r="KUQ31" s="5">
        <f>'Output| DNSP'!KUP8</f>
        <v>0</v>
      </c>
      <c r="KUR31" s="5">
        <f>'Output| DNSP'!KUQ8</f>
        <v>0</v>
      </c>
      <c r="KUS31" s="5">
        <f>'Output| DNSP'!KUR8</f>
        <v>0</v>
      </c>
      <c r="KUT31" s="5">
        <f>'Output| DNSP'!KUS8</f>
        <v>0</v>
      </c>
      <c r="KUU31" s="5">
        <f>'Output| DNSP'!KUT8</f>
        <v>0</v>
      </c>
      <c r="KUV31" s="5">
        <f>'Output| DNSP'!KUU8</f>
        <v>0</v>
      </c>
      <c r="KUW31" s="5">
        <f>'Output| DNSP'!KUV8</f>
        <v>0</v>
      </c>
      <c r="KUX31" s="5">
        <f>'Output| DNSP'!KUW8</f>
        <v>0</v>
      </c>
      <c r="KUY31" s="5">
        <f>'Output| DNSP'!KUX8</f>
        <v>0</v>
      </c>
      <c r="KUZ31" s="5">
        <f>'Output| DNSP'!KUY8</f>
        <v>0</v>
      </c>
      <c r="KVA31" s="5">
        <f>'Output| DNSP'!KUZ8</f>
        <v>0</v>
      </c>
      <c r="KVB31" s="5">
        <f>'Output| DNSP'!KVA8</f>
        <v>0</v>
      </c>
      <c r="KVC31" s="5">
        <f>'Output| DNSP'!KVB8</f>
        <v>0</v>
      </c>
      <c r="KVD31" s="5">
        <f>'Output| DNSP'!KVC8</f>
        <v>0</v>
      </c>
      <c r="KVE31" s="5">
        <f>'Output| DNSP'!KVD8</f>
        <v>0</v>
      </c>
      <c r="KVF31" s="5">
        <f>'Output| DNSP'!KVE8</f>
        <v>0</v>
      </c>
      <c r="KVG31" s="5">
        <f>'Output| DNSP'!KVF8</f>
        <v>0</v>
      </c>
      <c r="KVH31" s="5">
        <f>'Output| DNSP'!KVG8</f>
        <v>0</v>
      </c>
      <c r="KVI31" s="5">
        <f>'Output| DNSP'!KVH8</f>
        <v>0</v>
      </c>
      <c r="KVJ31" s="5">
        <f>'Output| DNSP'!KVI8</f>
        <v>0</v>
      </c>
      <c r="KVK31" s="5">
        <f>'Output| DNSP'!KVJ8</f>
        <v>0</v>
      </c>
      <c r="KVL31" s="5">
        <f>'Output| DNSP'!KVK8</f>
        <v>0</v>
      </c>
      <c r="KVM31" s="5">
        <f>'Output| DNSP'!KVL8</f>
        <v>0</v>
      </c>
      <c r="KVN31" s="5">
        <f>'Output| DNSP'!KVM8</f>
        <v>0</v>
      </c>
      <c r="KVO31" s="5">
        <f>'Output| DNSP'!KVN8</f>
        <v>0</v>
      </c>
      <c r="KVP31" s="5">
        <f>'Output| DNSP'!KVO8</f>
        <v>0</v>
      </c>
      <c r="KVQ31" s="5">
        <f>'Output| DNSP'!KVP8</f>
        <v>0</v>
      </c>
      <c r="KVR31" s="5">
        <f>'Output| DNSP'!KVQ8</f>
        <v>0</v>
      </c>
      <c r="KVS31" s="5">
        <f>'Output| DNSP'!KVR8</f>
        <v>0</v>
      </c>
      <c r="KVT31" s="5">
        <f>'Output| DNSP'!KVS8</f>
        <v>0</v>
      </c>
      <c r="KVU31" s="5">
        <f>'Output| DNSP'!KVT8</f>
        <v>0</v>
      </c>
      <c r="KVV31" s="5">
        <f>'Output| DNSP'!KVU8</f>
        <v>0</v>
      </c>
      <c r="KVW31" s="5">
        <f>'Output| DNSP'!KVV8</f>
        <v>0</v>
      </c>
      <c r="KVX31" s="5">
        <f>'Output| DNSP'!KVW8</f>
        <v>0</v>
      </c>
      <c r="KVY31" s="5">
        <f>'Output| DNSP'!KVX8</f>
        <v>0</v>
      </c>
      <c r="KVZ31" s="5">
        <f>'Output| DNSP'!KVY8</f>
        <v>0</v>
      </c>
      <c r="KWA31" s="5">
        <f>'Output| DNSP'!KVZ8</f>
        <v>0</v>
      </c>
      <c r="KWB31" s="5">
        <f>'Output| DNSP'!KWA8</f>
        <v>0</v>
      </c>
      <c r="KWC31" s="5">
        <f>'Output| DNSP'!KWB8</f>
        <v>0</v>
      </c>
      <c r="KWD31" s="5">
        <f>'Output| DNSP'!KWC8</f>
        <v>0</v>
      </c>
      <c r="KWE31" s="5">
        <f>'Output| DNSP'!KWD8</f>
        <v>0</v>
      </c>
      <c r="KWF31" s="5">
        <f>'Output| DNSP'!KWE8</f>
        <v>0</v>
      </c>
      <c r="KWG31" s="5">
        <f>'Output| DNSP'!KWF8</f>
        <v>0</v>
      </c>
      <c r="KWH31" s="5">
        <f>'Output| DNSP'!KWG8</f>
        <v>0</v>
      </c>
      <c r="KWI31" s="5">
        <f>'Output| DNSP'!KWH8</f>
        <v>0</v>
      </c>
      <c r="KWJ31" s="5">
        <f>'Output| DNSP'!KWI8</f>
        <v>0</v>
      </c>
      <c r="KWK31" s="5">
        <f>'Output| DNSP'!KWJ8</f>
        <v>0</v>
      </c>
      <c r="KWL31" s="5">
        <f>'Output| DNSP'!KWK8</f>
        <v>0</v>
      </c>
      <c r="KWM31" s="5">
        <f>'Output| DNSP'!KWL8</f>
        <v>0</v>
      </c>
      <c r="KWN31" s="5">
        <f>'Output| DNSP'!KWM8</f>
        <v>0</v>
      </c>
      <c r="KWO31" s="5">
        <f>'Output| DNSP'!KWN8</f>
        <v>0</v>
      </c>
      <c r="KWP31" s="5">
        <f>'Output| DNSP'!KWO8</f>
        <v>0</v>
      </c>
      <c r="KWQ31" s="5">
        <f>'Output| DNSP'!KWP8</f>
        <v>0</v>
      </c>
      <c r="KWR31" s="5">
        <f>'Output| DNSP'!KWQ8</f>
        <v>0</v>
      </c>
      <c r="KWS31" s="5">
        <f>'Output| DNSP'!KWR8</f>
        <v>0</v>
      </c>
      <c r="KWT31" s="5">
        <f>'Output| DNSP'!KWS8</f>
        <v>0</v>
      </c>
      <c r="KWU31" s="5">
        <f>'Output| DNSP'!KWT8</f>
        <v>0</v>
      </c>
      <c r="KWV31" s="5">
        <f>'Output| DNSP'!KWU8</f>
        <v>0</v>
      </c>
      <c r="KWW31" s="5">
        <f>'Output| DNSP'!KWV8</f>
        <v>0</v>
      </c>
      <c r="KWX31" s="5">
        <f>'Output| DNSP'!KWW8</f>
        <v>0</v>
      </c>
      <c r="KWY31" s="5">
        <f>'Output| DNSP'!KWX8</f>
        <v>0</v>
      </c>
      <c r="KWZ31" s="5">
        <f>'Output| DNSP'!KWY8</f>
        <v>0</v>
      </c>
      <c r="KXA31" s="5">
        <f>'Output| DNSP'!KWZ8</f>
        <v>0</v>
      </c>
      <c r="KXB31" s="5">
        <f>'Output| DNSP'!KXA8</f>
        <v>0</v>
      </c>
      <c r="KXC31" s="5">
        <f>'Output| DNSP'!KXB8</f>
        <v>0</v>
      </c>
      <c r="KXD31" s="5">
        <f>'Output| DNSP'!KXC8</f>
        <v>0</v>
      </c>
      <c r="KXE31" s="5">
        <f>'Output| DNSP'!KXD8</f>
        <v>0</v>
      </c>
      <c r="KXF31" s="5">
        <f>'Output| DNSP'!KXE8</f>
        <v>0</v>
      </c>
      <c r="KXG31" s="5">
        <f>'Output| DNSP'!KXF8</f>
        <v>0</v>
      </c>
      <c r="KXH31" s="5">
        <f>'Output| DNSP'!KXG8</f>
        <v>0</v>
      </c>
      <c r="KXI31" s="5">
        <f>'Output| DNSP'!KXH8</f>
        <v>0</v>
      </c>
      <c r="KXJ31" s="5">
        <f>'Output| DNSP'!KXI8</f>
        <v>0</v>
      </c>
      <c r="KXK31" s="5">
        <f>'Output| DNSP'!KXJ8</f>
        <v>0</v>
      </c>
      <c r="KXL31" s="5">
        <f>'Output| DNSP'!KXK8</f>
        <v>0</v>
      </c>
      <c r="KXM31" s="5">
        <f>'Output| DNSP'!KXL8</f>
        <v>0</v>
      </c>
      <c r="KXN31" s="5">
        <f>'Output| DNSP'!KXM8</f>
        <v>0</v>
      </c>
      <c r="KXO31" s="5">
        <f>'Output| DNSP'!KXN8</f>
        <v>0</v>
      </c>
      <c r="KXP31" s="5">
        <f>'Output| DNSP'!KXO8</f>
        <v>0</v>
      </c>
      <c r="KXQ31" s="5">
        <f>'Output| DNSP'!KXP8</f>
        <v>0</v>
      </c>
      <c r="KXR31" s="5">
        <f>'Output| DNSP'!KXQ8</f>
        <v>0</v>
      </c>
      <c r="KXS31" s="5">
        <f>'Output| DNSP'!KXR8</f>
        <v>0</v>
      </c>
      <c r="KXT31" s="5">
        <f>'Output| DNSP'!KXS8</f>
        <v>0</v>
      </c>
      <c r="KXU31" s="5">
        <f>'Output| DNSP'!KXT8</f>
        <v>0</v>
      </c>
      <c r="KXV31" s="5">
        <f>'Output| DNSP'!KXU8</f>
        <v>0</v>
      </c>
      <c r="KXW31" s="5">
        <f>'Output| DNSP'!KXV8</f>
        <v>0</v>
      </c>
      <c r="KXX31" s="5">
        <f>'Output| DNSP'!KXW8</f>
        <v>0</v>
      </c>
      <c r="KXY31" s="5">
        <f>'Output| DNSP'!KXX8</f>
        <v>0</v>
      </c>
      <c r="KXZ31" s="5">
        <f>'Output| DNSP'!KXY8</f>
        <v>0</v>
      </c>
      <c r="KYA31" s="5">
        <f>'Output| DNSP'!KXZ8</f>
        <v>0</v>
      </c>
      <c r="KYB31" s="5">
        <f>'Output| DNSP'!KYA8</f>
        <v>0</v>
      </c>
      <c r="KYC31" s="5">
        <f>'Output| DNSP'!KYB8</f>
        <v>0</v>
      </c>
      <c r="KYD31" s="5">
        <f>'Output| DNSP'!KYC8</f>
        <v>0</v>
      </c>
      <c r="KYE31" s="5">
        <f>'Output| DNSP'!KYD8</f>
        <v>0</v>
      </c>
      <c r="KYF31" s="5">
        <f>'Output| DNSP'!KYE8</f>
        <v>0</v>
      </c>
      <c r="KYG31" s="5">
        <f>'Output| DNSP'!KYF8</f>
        <v>0</v>
      </c>
      <c r="KYH31" s="5">
        <f>'Output| DNSP'!KYG8</f>
        <v>0</v>
      </c>
      <c r="KYI31" s="5">
        <f>'Output| DNSP'!KYH8</f>
        <v>0</v>
      </c>
      <c r="KYJ31" s="5">
        <f>'Output| DNSP'!KYI8</f>
        <v>0</v>
      </c>
      <c r="KYK31" s="5">
        <f>'Output| DNSP'!KYJ8</f>
        <v>0</v>
      </c>
      <c r="KYL31" s="5">
        <f>'Output| DNSP'!KYK8</f>
        <v>0</v>
      </c>
      <c r="KYM31" s="5">
        <f>'Output| DNSP'!KYL8</f>
        <v>0</v>
      </c>
      <c r="KYN31" s="5">
        <f>'Output| DNSP'!KYM8</f>
        <v>0</v>
      </c>
      <c r="KYO31" s="5">
        <f>'Output| DNSP'!KYN8</f>
        <v>0</v>
      </c>
      <c r="KYP31" s="5">
        <f>'Output| DNSP'!KYO8</f>
        <v>0</v>
      </c>
      <c r="KYQ31" s="5">
        <f>'Output| DNSP'!KYP8</f>
        <v>0</v>
      </c>
      <c r="KYR31" s="5">
        <f>'Output| DNSP'!KYQ8</f>
        <v>0</v>
      </c>
      <c r="KYS31" s="5">
        <f>'Output| DNSP'!KYR8</f>
        <v>0</v>
      </c>
      <c r="KYT31" s="5">
        <f>'Output| DNSP'!KYS8</f>
        <v>0</v>
      </c>
      <c r="KYU31" s="5">
        <f>'Output| DNSP'!KYT8</f>
        <v>0</v>
      </c>
      <c r="KYV31" s="5">
        <f>'Output| DNSP'!KYU8</f>
        <v>0</v>
      </c>
      <c r="KYW31" s="5">
        <f>'Output| DNSP'!KYV8</f>
        <v>0</v>
      </c>
      <c r="KYX31" s="5">
        <f>'Output| DNSP'!KYW8</f>
        <v>0</v>
      </c>
      <c r="KYY31" s="5">
        <f>'Output| DNSP'!KYX8</f>
        <v>0</v>
      </c>
      <c r="KYZ31" s="5">
        <f>'Output| DNSP'!KYY8</f>
        <v>0</v>
      </c>
      <c r="KZA31" s="5">
        <f>'Output| DNSP'!KYZ8</f>
        <v>0</v>
      </c>
      <c r="KZB31" s="5">
        <f>'Output| DNSP'!KZA8</f>
        <v>0</v>
      </c>
      <c r="KZC31" s="5">
        <f>'Output| DNSP'!KZB8</f>
        <v>0</v>
      </c>
      <c r="KZD31" s="5">
        <f>'Output| DNSP'!KZC8</f>
        <v>0</v>
      </c>
      <c r="KZE31" s="5">
        <f>'Output| DNSP'!KZD8</f>
        <v>0</v>
      </c>
      <c r="KZF31" s="5">
        <f>'Output| DNSP'!KZE8</f>
        <v>0</v>
      </c>
      <c r="KZG31" s="5">
        <f>'Output| DNSP'!KZF8</f>
        <v>0</v>
      </c>
      <c r="KZH31" s="5">
        <f>'Output| DNSP'!KZG8</f>
        <v>0</v>
      </c>
      <c r="KZI31" s="5">
        <f>'Output| DNSP'!KZH8</f>
        <v>0</v>
      </c>
      <c r="KZJ31" s="5">
        <f>'Output| DNSP'!KZI8</f>
        <v>0</v>
      </c>
      <c r="KZK31" s="5">
        <f>'Output| DNSP'!KZJ8</f>
        <v>0</v>
      </c>
      <c r="KZL31" s="5">
        <f>'Output| DNSP'!KZK8</f>
        <v>0</v>
      </c>
      <c r="KZM31" s="5">
        <f>'Output| DNSP'!KZL8</f>
        <v>0</v>
      </c>
      <c r="KZN31" s="5">
        <f>'Output| DNSP'!KZM8</f>
        <v>0</v>
      </c>
      <c r="KZO31" s="5">
        <f>'Output| DNSP'!KZN8</f>
        <v>0</v>
      </c>
      <c r="KZP31" s="5">
        <f>'Output| DNSP'!KZO8</f>
        <v>0</v>
      </c>
      <c r="KZQ31" s="5">
        <f>'Output| DNSP'!KZP8</f>
        <v>0</v>
      </c>
      <c r="KZR31" s="5">
        <f>'Output| DNSP'!KZQ8</f>
        <v>0</v>
      </c>
      <c r="KZS31" s="5">
        <f>'Output| DNSP'!KZR8</f>
        <v>0</v>
      </c>
      <c r="KZT31" s="5">
        <f>'Output| DNSP'!KZS8</f>
        <v>0</v>
      </c>
      <c r="KZU31" s="5">
        <f>'Output| DNSP'!KZT8</f>
        <v>0</v>
      </c>
      <c r="KZV31" s="5">
        <f>'Output| DNSP'!KZU8</f>
        <v>0</v>
      </c>
      <c r="KZW31" s="5">
        <f>'Output| DNSP'!KZV8</f>
        <v>0</v>
      </c>
      <c r="KZX31" s="5">
        <f>'Output| DNSP'!KZW8</f>
        <v>0</v>
      </c>
      <c r="KZY31" s="5">
        <f>'Output| DNSP'!KZX8</f>
        <v>0</v>
      </c>
      <c r="KZZ31" s="5">
        <f>'Output| DNSP'!KZY8</f>
        <v>0</v>
      </c>
      <c r="LAA31" s="5">
        <f>'Output| DNSP'!KZZ8</f>
        <v>0</v>
      </c>
      <c r="LAB31" s="5">
        <f>'Output| DNSP'!LAA8</f>
        <v>0</v>
      </c>
      <c r="LAC31" s="5">
        <f>'Output| DNSP'!LAB8</f>
        <v>0</v>
      </c>
      <c r="LAD31" s="5">
        <f>'Output| DNSP'!LAC8</f>
        <v>0</v>
      </c>
      <c r="LAE31" s="5">
        <f>'Output| DNSP'!LAD8</f>
        <v>0</v>
      </c>
      <c r="LAF31" s="5">
        <f>'Output| DNSP'!LAE8</f>
        <v>0</v>
      </c>
      <c r="LAG31" s="5">
        <f>'Output| DNSP'!LAF8</f>
        <v>0</v>
      </c>
      <c r="LAH31" s="5">
        <f>'Output| DNSP'!LAG8</f>
        <v>0</v>
      </c>
      <c r="LAI31" s="5">
        <f>'Output| DNSP'!LAH8</f>
        <v>0</v>
      </c>
      <c r="LAJ31" s="5">
        <f>'Output| DNSP'!LAI8</f>
        <v>0</v>
      </c>
      <c r="LAK31" s="5">
        <f>'Output| DNSP'!LAJ8</f>
        <v>0</v>
      </c>
      <c r="LAL31" s="5">
        <f>'Output| DNSP'!LAK8</f>
        <v>0</v>
      </c>
      <c r="LAM31" s="5">
        <f>'Output| DNSP'!LAL8</f>
        <v>0</v>
      </c>
      <c r="LAN31" s="5">
        <f>'Output| DNSP'!LAM8</f>
        <v>0</v>
      </c>
      <c r="LAO31" s="5">
        <f>'Output| DNSP'!LAN8</f>
        <v>0</v>
      </c>
      <c r="LAP31" s="5">
        <f>'Output| DNSP'!LAO8</f>
        <v>0</v>
      </c>
      <c r="LAQ31" s="5">
        <f>'Output| DNSP'!LAP8</f>
        <v>0</v>
      </c>
      <c r="LAR31" s="5">
        <f>'Output| DNSP'!LAQ8</f>
        <v>0</v>
      </c>
      <c r="LAS31" s="5">
        <f>'Output| DNSP'!LAR8</f>
        <v>0</v>
      </c>
      <c r="LAT31" s="5">
        <f>'Output| DNSP'!LAS8</f>
        <v>0</v>
      </c>
      <c r="LAU31" s="5">
        <f>'Output| DNSP'!LAT8</f>
        <v>0</v>
      </c>
      <c r="LAV31" s="5">
        <f>'Output| DNSP'!LAU8</f>
        <v>0</v>
      </c>
      <c r="LAW31" s="5">
        <f>'Output| DNSP'!LAV8</f>
        <v>0</v>
      </c>
      <c r="LAX31" s="5">
        <f>'Output| DNSP'!LAW8</f>
        <v>0</v>
      </c>
      <c r="LAY31" s="5">
        <f>'Output| DNSP'!LAX8</f>
        <v>0</v>
      </c>
      <c r="LAZ31" s="5">
        <f>'Output| DNSP'!LAY8</f>
        <v>0</v>
      </c>
      <c r="LBA31" s="5">
        <f>'Output| DNSP'!LAZ8</f>
        <v>0</v>
      </c>
      <c r="LBB31" s="5">
        <f>'Output| DNSP'!LBA8</f>
        <v>0</v>
      </c>
      <c r="LBC31" s="5">
        <f>'Output| DNSP'!LBB8</f>
        <v>0</v>
      </c>
      <c r="LBD31" s="5">
        <f>'Output| DNSP'!LBC8</f>
        <v>0</v>
      </c>
      <c r="LBE31" s="5">
        <f>'Output| DNSP'!LBD8</f>
        <v>0</v>
      </c>
      <c r="LBF31" s="5">
        <f>'Output| DNSP'!LBE8</f>
        <v>0</v>
      </c>
      <c r="LBG31" s="5">
        <f>'Output| DNSP'!LBF8</f>
        <v>0</v>
      </c>
      <c r="LBH31" s="5">
        <f>'Output| DNSP'!LBG8</f>
        <v>0</v>
      </c>
      <c r="LBI31" s="5">
        <f>'Output| DNSP'!LBH8</f>
        <v>0</v>
      </c>
      <c r="LBJ31" s="5">
        <f>'Output| DNSP'!LBI8</f>
        <v>0</v>
      </c>
      <c r="LBK31" s="5">
        <f>'Output| DNSP'!LBJ8</f>
        <v>0</v>
      </c>
      <c r="LBL31" s="5">
        <f>'Output| DNSP'!LBK8</f>
        <v>0</v>
      </c>
      <c r="LBM31" s="5">
        <f>'Output| DNSP'!LBL8</f>
        <v>0</v>
      </c>
      <c r="LBN31" s="5">
        <f>'Output| DNSP'!LBM8</f>
        <v>0</v>
      </c>
      <c r="LBO31" s="5">
        <f>'Output| DNSP'!LBN8</f>
        <v>0</v>
      </c>
      <c r="LBP31" s="5">
        <f>'Output| DNSP'!LBO8</f>
        <v>0</v>
      </c>
      <c r="LBQ31" s="5">
        <f>'Output| DNSP'!LBP8</f>
        <v>0</v>
      </c>
      <c r="LBR31" s="5">
        <f>'Output| DNSP'!LBQ8</f>
        <v>0</v>
      </c>
      <c r="LBS31" s="5">
        <f>'Output| DNSP'!LBR8</f>
        <v>0</v>
      </c>
      <c r="LBT31" s="5">
        <f>'Output| DNSP'!LBS8</f>
        <v>0</v>
      </c>
      <c r="LBU31" s="5">
        <f>'Output| DNSP'!LBT8</f>
        <v>0</v>
      </c>
      <c r="LBV31" s="5">
        <f>'Output| DNSP'!LBU8</f>
        <v>0</v>
      </c>
      <c r="LBW31" s="5">
        <f>'Output| DNSP'!LBV8</f>
        <v>0</v>
      </c>
      <c r="LBX31" s="5">
        <f>'Output| DNSP'!LBW8</f>
        <v>0</v>
      </c>
      <c r="LBY31" s="5">
        <f>'Output| DNSP'!LBX8</f>
        <v>0</v>
      </c>
      <c r="LBZ31" s="5">
        <f>'Output| DNSP'!LBY8</f>
        <v>0</v>
      </c>
      <c r="LCA31" s="5">
        <f>'Output| DNSP'!LBZ8</f>
        <v>0</v>
      </c>
      <c r="LCB31" s="5">
        <f>'Output| DNSP'!LCA8</f>
        <v>0</v>
      </c>
      <c r="LCC31" s="5">
        <f>'Output| DNSP'!LCB8</f>
        <v>0</v>
      </c>
      <c r="LCD31" s="5">
        <f>'Output| DNSP'!LCC8</f>
        <v>0</v>
      </c>
      <c r="LCE31" s="5">
        <f>'Output| DNSP'!LCD8</f>
        <v>0</v>
      </c>
      <c r="LCF31" s="5">
        <f>'Output| DNSP'!LCE8</f>
        <v>0</v>
      </c>
      <c r="LCG31" s="5">
        <f>'Output| DNSP'!LCF8</f>
        <v>0</v>
      </c>
      <c r="LCH31" s="5">
        <f>'Output| DNSP'!LCG8</f>
        <v>0</v>
      </c>
      <c r="LCI31" s="5">
        <f>'Output| DNSP'!LCH8</f>
        <v>0</v>
      </c>
      <c r="LCJ31" s="5">
        <f>'Output| DNSP'!LCI8</f>
        <v>0</v>
      </c>
      <c r="LCK31" s="5">
        <f>'Output| DNSP'!LCJ8</f>
        <v>0</v>
      </c>
      <c r="LCL31" s="5">
        <f>'Output| DNSP'!LCK8</f>
        <v>0</v>
      </c>
      <c r="LCM31" s="5">
        <f>'Output| DNSP'!LCL8</f>
        <v>0</v>
      </c>
      <c r="LCN31" s="5">
        <f>'Output| DNSP'!LCM8</f>
        <v>0</v>
      </c>
      <c r="LCO31" s="5">
        <f>'Output| DNSP'!LCN8</f>
        <v>0</v>
      </c>
      <c r="LCP31" s="5">
        <f>'Output| DNSP'!LCO8</f>
        <v>0</v>
      </c>
      <c r="LCQ31" s="5">
        <f>'Output| DNSP'!LCP8</f>
        <v>0</v>
      </c>
      <c r="LCR31" s="5">
        <f>'Output| DNSP'!LCQ8</f>
        <v>0</v>
      </c>
      <c r="LCS31" s="5">
        <f>'Output| DNSP'!LCR8</f>
        <v>0</v>
      </c>
      <c r="LCT31" s="5">
        <f>'Output| DNSP'!LCS8</f>
        <v>0</v>
      </c>
      <c r="LCU31" s="5">
        <f>'Output| DNSP'!LCT8</f>
        <v>0</v>
      </c>
      <c r="LCV31" s="5">
        <f>'Output| DNSP'!LCU8</f>
        <v>0</v>
      </c>
      <c r="LCW31" s="5">
        <f>'Output| DNSP'!LCV8</f>
        <v>0</v>
      </c>
      <c r="LCX31" s="5">
        <f>'Output| DNSP'!LCW8</f>
        <v>0</v>
      </c>
      <c r="LCY31" s="5">
        <f>'Output| DNSP'!LCX8</f>
        <v>0</v>
      </c>
      <c r="LCZ31" s="5">
        <f>'Output| DNSP'!LCY8</f>
        <v>0</v>
      </c>
      <c r="LDA31" s="5">
        <f>'Output| DNSP'!LCZ8</f>
        <v>0</v>
      </c>
      <c r="LDB31" s="5">
        <f>'Output| DNSP'!LDA8</f>
        <v>0</v>
      </c>
      <c r="LDC31" s="5">
        <f>'Output| DNSP'!LDB8</f>
        <v>0</v>
      </c>
      <c r="LDD31" s="5">
        <f>'Output| DNSP'!LDC8</f>
        <v>0</v>
      </c>
      <c r="LDE31" s="5">
        <f>'Output| DNSP'!LDD8</f>
        <v>0</v>
      </c>
      <c r="LDF31" s="5">
        <f>'Output| DNSP'!LDE8</f>
        <v>0</v>
      </c>
      <c r="LDG31" s="5">
        <f>'Output| DNSP'!LDF8</f>
        <v>0</v>
      </c>
      <c r="LDH31" s="5">
        <f>'Output| DNSP'!LDG8</f>
        <v>0</v>
      </c>
      <c r="LDI31" s="5">
        <f>'Output| DNSP'!LDH8</f>
        <v>0</v>
      </c>
      <c r="LDJ31" s="5">
        <f>'Output| DNSP'!LDI8</f>
        <v>0</v>
      </c>
      <c r="LDK31" s="5">
        <f>'Output| DNSP'!LDJ8</f>
        <v>0</v>
      </c>
      <c r="LDL31" s="5">
        <f>'Output| DNSP'!LDK8</f>
        <v>0</v>
      </c>
      <c r="LDM31" s="5">
        <f>'Output| DNSP'!LDL8</f>
        <v>0</v>
      </c>
      <c r="LDN31" s="5">
        <f>'Output| DNSP'!LDM8</f>
        <v>0</v>
      </c>
      <c r="LDO31" s="5">
        <f>'Output| DNSP'!LDN8</f>
        <v>0</v>
      </c>
      <c r="LDP31" s="5">
        <f>'Output| DNSP'!LDO8</f>
        <v>0</v>
      </c>
      <c r="LDQ31" s="5">
        <f>'Output| DNSP'!LDP8</f>
        <v>0</v>
      </c>
      <c r="LDR31" s="5">
        <f>'Output| DNSP'!LDQ8</f>
        <v>0</v>
      </c>
      <c r="LDS31" s="5">
        <f>'Output| DNSP'!LDR8</f>
        <v>0</v>
      </c>
      <c r="LDT31" s="5">
        <f>'Output| DNSP'!LDS8</f>
        <v>0</v>
      </c>
      <c r="LDU31" s="5">
        <f>'Output| DNSP'!LDT8</f>
        <v>0</v>
      </c>
      <c r="LDV31" s="5">
        <f>'Output| DNSP'!LDU8</f>
        <v>0</v>
      </c>
      <c r="LDW31" s="5">
        <f>'Output| DNSP'!LDV8</f>
        <v>0</v>
      </c>
      <c r="LDX31" s="5">
        <f>'Output| DNSP'!LDW8</f>
        <v>0</v>
      </c>
      <c r="LDY31" s="5">
        <f>'Output| DNSP'!LDX8</f>
        <v>0</v>
      </c>
      <c r="LDZ31" s="5">
        <f>'Output| DNSP'!LDY8</f>
        <v>0</v>
      </c>
      <c r="LEA31" s="5">
        <f>'Output| DNSP'!LDZ8</f>
        <v>0</v>
      </c>
      <c r="LEB31" s="5">
        <f>'Output| DNSP'!LEA8</f>
        <v>0</v>
      </c>
      <c r="LEC31" s="5">
        <f>'Output| DNSP'!LEB8</f>
        <v>0</v>
      </c>
      <c r="LED31" s="5">
        <f>'Output| DNSP'!LEC8</f>
        <v>0</v>
      </c>
      <c r="LEE31" s="5">
        <f>'Output| DNSP'!LED8</f>
        <v>0</v>
      </c>
      <c r="LEF31" s="5">
        <f>'Output| DNSP'!LEE8</f>
        <v>0</v>
      </c>
      <c r="LEG31" s="5">
        <f>'Output| DNSP'!LEF8</f>
        <v>0</v>
      </c>
      <c r="LEH31" s="5">
        <f>'Output| DNSP'!LEG8</f>
        <v>0</v>
      </c>
      <c r="LEI31" s="5">
        <f>'Output| DNSP'!LEH8</f>
        <v>0</v>
      </c>
      <c r="LEJ31" s="5">
        <f>'Output| DNSP'!LEI8</f>
        <v>0</v>
      </c>
      <c r="LEK31" s="5">
        <f>'Output| DNSP'!LEJ8</f>
        <v>0</v>
      </c>
      <c r="LEL31" s="5">
        <f>'Output| DNSP'!LEK8</f>
        <v>0</v>
      </c>
      <c r="LEM31" s="5">
        <f>'Output| DNSP'!LEL8</f>
        <v>0</v>
      </c>
      <c r="LEN31" s="5">
        <f>'Output| DNSP'!LEM8</f>
        <v>0</v>
      </c>
      <c r="LEO31" s="5">
        <f>'Output| DNSP'!LEN8</f>
        <v>0</v>
      </c>
      <c r="LEP31" s="5">
        <f>'Output| DNSP'!LEO8</f>
        <v>0</v>
      </c>
      <c r="LEQ31" s="5">
        <f>'Output| DNSP'!LEP8</f>
        <v>0</v>
      </c>
      <c r="LER31" s="5">
        <f>'Output| DNSP'!LEQ8</f>
        <v>0</v>
      </c>
      <c r="LES31" s="5">
        <f>'Output| DNSP'!LER8</f>
        <v>0</v>
      </c>
      <c r="LET31" s="5">
        <f>'Output| DNSP'!LES8</f>
        <v>0</v>
      </c>
      <c r="LEU31" s="5">
        <f>'Output| DNSP'!LET8</f>
        <v>0</v>
      </c>
      <c r="LEV31" s="5">
        <f>'Output| DNSP'!LEU8</f>
        <v>0</v>
      </c>
      <c r="LEW31" s="5">
        <f>'Output| DNSP'!LEV8</f>
        <v>0</v>
      </c>
      <c r="LEX31" s="5">
        <f>'Output| DNSP'!LEW8</f>
        <v>0</v>
      </c>
      <c r="LEY31" s="5">
        <f>'Output| DNSP'!LEX8</f>
        <v>0</v>
      </c>
      <c r="LEZ31" s="5">
        <f>'Output| DNSP'!LEY8</f>
        <v>0</v>
      </c>
      <c r="LFA31" s="5">
        <f>'Output| DNSP'!LEZ8</f>
        <v>0</v>
      </c>
      <c r="LFB31" s="5">
        <f>'Output| DNSP'!LFA8</f>
        <v>0</v>
      </c>
      <c r="LFC31" s="5">
        <f>'Output| DNSP'!LFB8</f>
        <v>0</v>
      </c>
      <c r="LFD31" s="5">
        <f>'Output| DNSP'!LFC8</f>
        <v>0</v>
      </c>
      <c r="LFE31" s="5">
        <f>'Output| DNSP'!LFD8</f>
        <v>0</v>
      </c>
      <c r="LFF31" s="5">
        <f>'Output| DNSP'!LFE8</f>
        <v>0</v>
      </c>
      <c r="LFG31" s="5">
        <f>'Output| DNSP'!LFF8</f>
        <v>0</v>
      </c>
      <c r="LFH31" s="5">
        <f>'Output| DNSP'!LFG8</f>
        <v>0</v>
      </c>
      <c r="LFI31" s="5">
        <f>'Output| DNSP'!LFH8</f>
        <v>0</v>
      </c>
      <c r="LFJ31" s="5">
        <f>'Output| DNSP'!LFI8</f>
        <v>0</v>
      </c>
      <c r="LFK31" s="5">
        <f>'Output| DNSP'!LFJ8</f>
        <v>0</v>
      </c>
      <c r="LFL31" s="5">
        <f>'Output| DNSP'!LFK8</f>
        <v>0</v>
      </c>
      <c r="LFM31" s="5">
        <f>'Output| DNSP'!LFL8</f>
        <v>0</v>
      </c>
      <c r="LFN31" s="5">
        <f>'Output| DNSP'!LFM8</f>
        <v>0</v>
      </c>
      <c r="LFO31" s="5">
        <f>'Output| DNSP'!LFN8</f>
        <v>0</v>
      </c>
      <c r="LFP31" s="5">
        <f>'Output| DNSP'!LFO8</f>
        <v>0</v>
      </c>
      <c r="LFQ31" s="5">
        <f>'Output| DNSP'!LFP8</f>
        <v>0</v>
      </c>
      <c r="LFR31" s="5">
        <f>'Output| DNSP'!LFQ8</f>
        <v>0</v>
      </c>
      <c r="LFS31" s="5">
        <f>'Output| DNSP'!LFR8</f>
        <v>0</v>
      </c>
      <c r="LFT31" s="5">
        <f>'Output| DNSP'!LFS8</f>
        <v>0</v>
      </c>
      <c r="LFU31" s="5">
        <f>'Output| DNSP'!LFT8</f>
        <v>0</v>
      </c>
      <c r="LFV31" s="5">
        <f>'Output| DNSP'!LFU8</f>
        <v>0</v>
      </c>
      <c r="LFW31" s="5">
        <f>'Output| DNSP'!LFV8</f>
        <v>0</v>
      </c>
      <c r="LFX31" s="5">
        <f>'Output| DNSP'!LFW8</f>
        <v>0</v>
      </c>
      <c r="LFY31" s="5">
        <f>'Output| DNSP'!LFX8</f>
        <v>0</v>
      </c>
      <c r="LFZ31" s="5">
        <f>'Output| DNSP'!LFY8</f>
        <v>0</v>
      </c>
      <c r="LGA31" s="5">
        <f>'Output| DNSP'!LFZ8</f>
        <v>0</v>
      </c>
      <c r="LGB31" s="5">
        <f>'Output| DNSP'!LGA8</f>
        <v>0</v>
      </c>
      <c r="LGC31" s="5">
        <f>'Output| DNSP'!LGB8</f>
        <v>0</v>
      </c>
      <c r="LGD31" s="5">
        <f>'Output| DNSP'!LGC8</f>
        <v>0</v>
      </c>
      <c r="LGE31" s="5">
        <f>'Output| DNSP'!LGD8</f>
        <v>0</v>
      </c>
      <c r="LGF31" s="5">
        <f>'Output| DNSP'!LGE8</f>
        <v>0</v>
      </c>
      <c r="LGG31" s="5">
        <f>'Output| DNSP'!LGF8</f>
        <v>0</v>
      </c>
      <c r="LGH31" s="5">
        <f>'Output| DNSP'!LGG8</f>
        <v>0</v>
      </c>
      <c r="LGI31" s="5">
        <f>'Output| DNSP'!LGH8</f>
        <v>0</v>
      </c>
      <c r="LGJ31" s="5">
        <f>'Output| DNSP'!LGI8</f>
        <v>0</v>
      </c>
      <c r="LGK31" s="5">
        <f>'Output| DNSP'!LGJ8</f>
        <v>0</v>
      </c>
      <c r="LGL31" s="5">
        <f>'Output| DNSP'!LGK8</f>
        <v>0</v>
      </c>
      <c r="LGM31" s="5">
        <f>'Output| DNSP'!LGL8</f>
        <v>0</v>
      </c>
      <c r="LGN31" s="5">
        <f>'Output| DNSP'!LGM8</f>
        <v>0</v>
      </c>
      <c r="LGO31" s="5">
        <f>'Output| DNSP'!LGN8</f>
        <v>0</v>
      </c>
      <c r="LGP31" s="5">
        <f>'Output| DNSP'!LGO8</f>
        <v>0</v>
      </c>
      <c r="LGQ31" s="5">
        <f>'Output| DNSP'!LGP8</f>
        <v>0</v>
      </c>
      <c r="LGR31" s="5">
        <f>'Output| DNSP'!LGQ8</f>
        <v>0</v>
      </c>
      <c r="LGS31" s="5">
        <f>'Output| DNSP'!LGR8</f>
        <v>0</v>
      </c>
      <c r="LGT31" s="5">
        <f>'Output| DNSP'!LGS8</f>
        <v>0</v>
      </c>
      <c r="LGU31" s="5">
        <f>'Output| DNSP'!LGT8</f>
        <v>0</v>
      </c>
      <c r="LGV31" s="5">
        <f>'Output| DNSP'!LGU8</f>
        <v>0</v>
      </c>
      <c r="LGW31" s="5">
        <f>'Output| DNSP'!LGV8</f>
        <v>0</v>
      </c>
      <c r="LGX31" s="5">
        <f>'Output| DNSP'!LGW8</f>
        <v>0</v>
      </c>
      <c r="LGY31" s="5">
        <f>'Output| DNSP'!LGX8</f>
        <v>0</v>
      </c>
      <c r="LGZ31" s="5">
        <f>'Output| DNSP'!LGY8</f>
        <v>0</v>
      </c>
      <c r="LHA31" s="5">
        <f>'Output| DNSP'!LGZ8</f>
        <v>0</v>
      </c>
      <c r="LHB31" s="5">
        <f>'Output| DNSP'!LHA8</f>
        <v>0</v>
      </c>
      <c r="LHC31" s="5">
        <f>'Output| DNSP'!LHB8</f>
        <v>0</v>
      </c>
      <c r="LHD31" s="5">
        <f>'Output| DNSP'!LHC8</f>
        <v>0</v>
      </c>
      <c r="LHE31" s="5">
        <f>'Output| DNSP'!LHD8</f>
        <v>0</v>
      </c>
      <c r="LHF31" s="5">
        <f>'Output| DNSP'!LHE8</f>
        <v>0</v>
      </c>
      <c r="LHG31" s="5">
        <f>'Output| DNSP'!LHF8</f>
        <v>0</v>
      </c>
      <c r="LHH31" s="5">
        <f>'Output| DNSP'!LHG8</f>
        <v>0</v>
      </c>
      <c r="LHI31" s="5">
        <f>'Output| DNSP'!LHH8</f>
        <v>0</v>
      </c>
      <c r="LHJ31" s="5">
        <f>'Output| DNSP'!LHI8</f>
        <v>0</v>
      </c>
      <c r="LHK31" s="5">
        <f>'Output| DNSP'!LHJ8</f>
        <v>0</v>
      </c>
      <c r="LHL31" s="5">
        <f>'Output| DNSP'!LHK8</f>
        <v>0</v>
      </c>
      <c r="LHM31" s="5">
        <f>'Output| DNSP'!LHL8</f>
        <v>0</v>
      </c>
      <c r="LHN31" s="5">
        <f>'Output| DNSP'!LHM8</f>
        <v>0</v>
      </c>
      <c r="LHO31" s="5">
        <f>'Output| DNSP'!LHN8</f>
        <v>0</v>
      </c>
      <c r="LHP31" s="5">
        <f>'Output| DNSP'!LHO8</f>
        <v>0</v>
      </c>
      <c r="LHQ31" s="5">
        <f>'Output| DNSP'!LHP8</f>
        <v>0</v>
      </c>
      <c r="LHR31" s="5">
        <f>'Output| DNSP'!LHQ8</f>
        <v>0</v>
      </c>
      <c r="LHS31" s="5">
        <f>'Output| DNSP'!LHR8</f>
        <v>0</v>
      </c>
      <c r="LHT31" s="5">
        <f>'Output| DNSP'!LHS8</f>
        <v>0</v>
      </c>
      <c r="LHU31" s="5">
        <f>'Output| DNSP'!LHT8</f>
        <v>0</v>
      </c>
      <c r="LHV31" s="5">
        <f>'Output| DNSP'!LHU8</f>
        <v>0</v>
      </c>
      <c r="LHW31" s="5">
        <f>'Output| DNSP'!LHV8</f>
        <v>0</v>
      </c>
      <c r="LHX31" s="5">
        <f>'Output| DNSP'!LHW8</f>
        <v>0</v>
      </c>
      <c r="LHY31" s="5">
        <f>'Output| DNSP'!LHX8</f>
        <v>0</v>
      </c>
      <c r="LHZ31" s="5">
        <f>'Output| DNSP'!LHY8</f>
        <v>0</v>
      </c>
      <c r="LIA31" s="5">
        <f>'Output| DNSP'!LHZ8</f>
        <v>0</v>
      </c>
      <c r="LIB31" s="5">
        <f>'Output| DNSP'!LIA8</f>
        <v>0</v>
      </c>
      <c r="LIC31" s="5">
        <f>'Output| DNSP'!LIB8</f>
        <v>0</v>
      </c>
      <c r="LID31" s="5">
        <f>'Output| DNSP'!LIC8</f>
        <v>0</v>
      </c>
      <c r="LIE31" s="5">
        <f>'Output| DNSP'!LID8</f>
        <v>0</v>
      </c>
      <c r="LIF31" s="5">
        <f>'Output| DNSP'!LIE8</f>
        <v>0</v>
      </c>
      <c r="LIG31" s="5">
        <f>'Output| DNSP'!LIF8</f>
        <v>0</v>
      </c>
      <c r="LIH31" s="5">
        <f>'Output| DNSP'!LIG8</f>
        <v>0</v>
      </c>
      <c r="LII31" s="5">
        <f>'Output| DNSP'!LIH8</f>
        <v>0</v>
      </c>
      <c r="LIJ31" s="5">
        <f>'Output| DNSP'!LII8</f>
        <v>0</v>
      </c>
      <c r="LIK31" s="5">
        <f>'Output| DNSP'!LIJ8</f>
        <v>0</v>
      </c>
      <c r="LIL31" s="5">
        <f>'Output| DNSP'!LIK8</f>
        <v>0</v>
      </c>
      <c r="LIM31" s="5">
        <f>'Output| DNSP'!LIL8</f>
        <v>0</v>
      </c>
      <c r="LIN31" s="5">
        <f>'Output| DNSP'!LIM8</f>
        <v>0</v>
      </c>
      <c r="LIO31" s="5">
        <f>'Output| DNSP'!LIN8</f>
        <v>0</v>
      </c>
      <c r="LIP31" s="5">
        <f>'Output| DNSP'!LIO8</f>
        <v>0</v>
      </c>
      <c r="LIQ31" s="5">
        <f>'Output| DNSP'!LIP8</f>
        <v>0</v>
      </c>
      <c r="LIR31" s="5">
        <f>'Output| DNSP'!LIQ8</f>
        <v>0</v>
      </c>
      <c r="LIS31" s="5">
        <f>'Output| DNSP'!LIR8</f>
        <v>0</v>
      </c>
      <c r="LIT31" s="5">
        <f>'Output| DNSP'!LIS8</f>
        <v>0</v>
      </c>
      <c r="LIU31" s="5">
        <f>'Output| DNSP'!LIT8</f>
        <v>0</v>
      </c>
      <c r="LIV31" s="5">
        <f>'Output| DNSP'!LIU8</f>
        <v>0</v>
      </c>
      <c r="LIW31" s="5">
        <f>'Output| DNSP'!LIV8</f>
        <v>0</v>
      </c>
      <c r="LIX31" s="5">
        <f>'Output| DNSP'!LIW8</f>
        <v>0</v>
      </c>
      <c r="LIY31" s="5">
        <f>'Output| DNSP'!LIX8</f>
        <v>0</v>
      </c>
      <c r="LIZ31" s="5">
        <f>'Output| DNSP'!LIY8</f>
        <v>0</v>
      </c>
      <c r="LJA31" s="5">
        <f>'Output| DNSP'!LIZ8</f>
        <v>0</v>
      </c>
      <c r="LJB31" s="5">
        <f>'Output| DNSP'!LJA8</f>
        <v>0</v>
      </c>
      <c r="LJC31" s="5">
        <f>'Output| DNSP'!LJB8</f>
        <v>0</v>
      </c>
      <c r="LJD31" s="5">
        <f>'Output| DNSP'!LJC8</f>
        <v>0</v>
      </c>
      <c r="LJE31" s="5">
        <f>'Output| DNSP'!LJD8</f>
        <v>0</v>
      </c>
      <c r="LJF31" s="5">
        <f>'Output| DNSP'!LJE8</f>
        <v>0</v>
      </c>
      <c r="LJG31" s="5">
        <f>'Output| DNSP'!LJF8</f>
        <v>0</v>
      </c>
      <c r="LJH31" s="5">
        <f>'Output| DNSP'!LJG8</f>
        <v>0</v>
      </c>
      <c r="LJI31" s="5">
        <f>'Output| DNSP'!LJH8</f>
        <v>0</v>
      </c>
      <c r="LJJ31" s="5">
        <f>'Output| DNSP'!LJI8</f>
        <v>0</v>
      </c>
      <c r="LJK31" s="5">
        <f>'Output| DNSP'!LJJ8</f>
        <v>0</v>
      </c>
      <c r="LJL31" s="5">
        <f>'Output| DNSP'!LJK8</f>
        <v>0</v>
      </c>
      <c r="LJM31" s="5">
        <f>'Output| DNSP'!LJL8</f>
        <v>0</v>
      </c>
      <c r="LJN31" s="5">
        <f>'Output| DNSP'!LJM8</f>
        <v>0</v>
      </c>
      <c r="LJO31" s="5">
        <f>'Output| DNSP'!LJN8</f>
        <v>0</v>
      </c>
      <c r="LJP31" s="5">
        <f>'Output| DNSP'!LJO8</f>
        <v>0</v>
      </c>
      <c r="LJQ31" s="5">
        <f>'Output| DNSP'!LJP8</f>
        <v>0</v>
      </c>
      <c r="LJR31" s="5">
        <f>'Output| DNSP'!LJQ8</f>
        <v>0</v>
      </c>
      <c r="LJS31" s="5">
        <f>'Output| DNSP'!LJR8</f>
        <v>0</v>
      </c>
      <c r="LJT31" s="5">
        <f>'Output| DNSP'!LJS8</f>
        <v>0</v>
      </c>
      <c r="LJU31" s="5">
        <f>'Output| DNSP'!LJT8</f>
        <v>0</v>
      </c>
      <c r="LJV31" s="5">
        <f>'Output| DNSP'!LJU8</f>
        <v>0</v>
      </c>
      <c r="LJW31" s="5">
        <f>'Output| DNSP'!LJV8</f>
        <v>0</v>
      </c>
      <c r="LJX31" s="5">
        <f>'Output| DNSP'!LJW8</f>
        <v>0</v>
      </c>
      <c r="LJY31" s="5">
        <f>'Output| DNSP'!LJX8</f>
        <v>0</v>
      </c>
      <c r="LJZ31" s="5">
        <f>'Output| DNSP'!LJY8</f>
        <v>0</v>
      </c>
      <c r="LKA31" s="5">
        <f>'Output| DNSP'!LJZ8</f>
        <v>0</v>
      </c>
      <c r="LKB31" s="5">
        <f>'Output| DNSP'!LKA8</f>
        <v>0</v>
      </c>
      <c r="LKC31" s="5">
        <f>'Output| DNSP'!LKB8</f>
        <v>0</v>
      </c>
      <c r="LKD31" s="5">
        <f>'Output| DNSP'!LKC8</f>
        <v>0</v>
      </c>
      <c r="LKE31" s="5">
        <f>'Output| DNSP'!LKD8</f>
        <v>0</v>
      </c>
      <c r="LKF31" s="5">
        <f>'Output| DNSP'!LKE8</f>
        <v>0</v>
      </c>
      <c r="LKG31" s="5">
        <f>'Output| DNSP'!LKF8</f>
        <v>0</v>
      </c>
      <c r="LKH31" s="5">
        <f>'Output| DNSP'!LKG8</f>
        <v>0</v>
      </c>
      <c r="LKI31" s="5">
        <f>'Output| DNSP'!LKH8</f>
        <v>0</v>
      </c>
      <c r="LKJ31" s="5">
        <f>'Output| DNSP'!LKI8</f>
        <v>0</v>
      </c>
      <c r="LKK31" s="5">
        <f>'Output| DNSP'!LKJ8</f>
        <v>0</v>
      </c>
      <c r="LKL31" s="5">
        <f>'Output| DNSP'!LKK8</f>
        <v>0</v>
      </c>
      <c r="LKM31" s="5">
        <f>'Output| DNSP'!LKL8</f>
        <v>0</v>
      </c>
      <c r="LKN31" s="5">
        <f>'Output| DNSP'!LKM8</f>
        <v>0</v>
      </c>
      <c r="LKO31" s="5">
        <f>'Output| DNSP'!LKN8</f>
        <v>0</v>
      </c>
      <c r="LKP31" s="5">
        <f>'Output| DNSP'!LKO8</f>
        <v>0</v>
      </c>
      <c r="LKQ31" s="5">
        <f>'Output| DNSP'!LKP8</f>
        <v>0</v>
      </c>
      <c r="LKR31" s="5">
        <f>'Output| DNSP'!LKQ8</f>
        <v>0</v>
      </c>
      <c r="LKS31" s="5">
        <f>'Output| DNSP'!LKR8</f>
        <v>0</v>
      </c>
      <c r="LKT31" s="5">
        <f>'Output| DNSP'!LKS8</f>
        <v>0</v>
      </c>
      <c r="LKU31" s="5">
        <f>'Output| DNSP'!LKT8</f>
        <v>0</v>
      </c>
      <c r="LKV31" s="5">
        <f>'Output| DNSP'!LKU8</f>
        <v>0</v>
      </c>
      <c r="LKW31" s="5">
        <f>'Output| DNSP'!LKV8</f>
        <v>0</v>
      </c>
      <c r="LKX31" s="5">
        <f>'Output| DNSP'!LKW8</f>
        <v>0</v>
      </c>
      <c r="LKY31" s="5">
        <f>'Output| DNSP'!LKX8</f>
        <v>0</v>
      </c>
      <c r="LKZ31" s="5">
        <f>'Output| DNSP'!LKY8</f>
        <v>0</v>
      </c>
      <c r="LLA31" s="5">
        <f>'Output| DNSP'!LKZ8</f>
        <v>0</v>
      </c>
      <c r="LLB31" s="5">
        <f>'Output| DNSP'!LLA8</f>
        <v>0</v>
      </c>
      <c r="LLC31" s="5">
        <f>'Output| DNSP'!LLB8</f>
        <v>0</v>
      </c>
      <c r="LLD31" s="5">
        <f>'Output| DNSP'!LLC8</f>
        <v>0</v>
      </c>
      <c r="LLE31" s="5">
        <f>'Output| DNSP'!LLD8</f>
        <v>0</v>
      </c>
      <c r="LLF31" s="5">
        <f>'Output| DNSP'!LLE8</f>
        <v>0</v>
      </c>
      <c r="LLG31" s="5">
        <f>'Output| DNSP'!LLF8</f>
        <v>0</v>
      </c>
      <c r="LLH31" s="5">
        <f>'Output| DNSP'!LLG8</f>
        <v>0</v>
      </c>
      <c r="LLI31" s="5">
        <f>'Output| DNSP'!LLH8</f>
        <v>0</v>
      </c>
      <c r="LLJ31" s="5">
        <f>'Output| DNSP'!LLI8</f>
        <v>0</v>
      </c>
      <c r="LLK31" s="5">
        <f>'Output| DNSP'!LLJ8</f>
        <v>0</v>
      </c>
      <c r="LLL31" s="5">
        <f>'Output| DNSP'!LLK8</f>
        <v>0</v>
      </c>
      <c r="LLM31" s="5">
        <f>'Output| DNSP'!LLL8</f>
        <v>0</v>
      </c>
      <c r="LLN31" s="5">
        <f>'Output| DNSP'!LLM8</f>
        <v>0</v>
      </c>
      <c r="LLO31" s="5">
        <f>'Output| DNSP'!LLN8</f>
        <v>0</v>
      </c>
      <c r="LLP31" s="5">
        <f>'Output| DNSP'!LLO8</f>
        <v>0</v>
      </c>
      <c r="LLQ31" s="5">
        <f>'Output| DNSP'!LLP8</f>
        <v>0</v>
      </c>
      <c r="LLR31" s="5">
        <f>'Output| DNSP'!LLQ8</f>
        <v>0</v>
      </c>
      <c r="LLS31" s="5">
        <f>'Output| DNSP'!LLR8</f>
        <v>0</v>
      </c>
      <c r="LLT31" s="5">
        <f>'Output| DNSP'!LLS8</f>
        <v>0</v>
      </c>
      <c r="LLU31" s="5">
        <f>'Output| DNSP'!LLT8</f>
        <v>0</v>
      </c>
      <c r="LLV31" s="5">
        <f>'Output| DNSP'!LLU8</f>
        <v>0</v>
      </c>
      <c r="LLW31" s="5">
        <f>'Output| DNSP'!LLV8</f>
        <v>0</v>
      </c>
      <c r="LLX31" s="5">
        <f>'Output| DNSP'!LLW8</f>
        <v>0</v>
      </c>
      <c r="LLY31" s="5">
        <f>'Output| DNSP'!LLX8</f>
        <v>0</v>
      </c>
      <c r="LLZ31" s="5">
        <f>'Output| DNSP'!LLY8</f>
        <v>0</v>
      </c>
      <c r="LMA31" s="5">
        <f>'Output| DNSP'!LLZ8</f>
        <v>0</v>
      </c>
      <c r="LMB31" s="5">
        <f>'Output| DNSP'!LMA8</f>
        <v>0</v>
      </c>
      <c r="LMC31" s="5">
        <f>'Output| DNSP'!LMB8</f>
        <v>0</v>
      </c>
      <c r="LMD31" s="5">
        <f>'Output| DNSP'!LMC8</f>
        <v>0</v>
      </c>
      <c r="LME31" s="5">
        <f>'Output| DNSP'!LMD8</f>
        <v>0</v>
      </c>
      <c r="LMF31" s="5">
        <f>'Output| DNSP'!LME8</f>
        <v>0</v>
      </c>
      <c r="LMG31" s="5">
        <f>'Output| DNSP'!LMF8</f>
        <v>0</v>
      </c>
      <c r="LMH31" s="5">
        <f>'Output| DNSP'!LMG8</f>
        <v>0</v>
      </c>
      <c r="LMI31" s="5">
        <f>'Output| DNSP'!LMH8</f>
        <v>0</v>
      </c>
      <c r="LMJ31" s="5">
        <f>'Output| DNSP'!LMI8</f>
        <v>0</v>
      </c>
      <c r="LMK31" s="5">
        <f>'Output| DNSP'!LMJ8</f>
        <v>0</v>
      </c>
      <c r="LML31" s="5">
        <f>'Output| DNSP'!LMK8</f>
        <v>0</v>
      </c>
      <c r="LMM31" s="5">
        <f>'Output| DNSP'!LML8</f>
        <v>0</v>
      </c>
      <c r="LMN31" s="5">
        <f>'Output| DNSP'!LMM8</f>
        <v>0</v>
      </c>
      <c r="LMO31" s="5">
        <f>'Output| DNSP'!LMN8</f>
        <v>0</v>
      </c>
      <c r="LMP31" s="5">
        <f>'Output| DNSP'!LMO8</f>
        <v>0</v>
      </c>
      <c r="LMQ31" s="5">
        <f>'Output| DNSP'!LMP8</f>
        <v>0</v>
      </c>
      <c r="LMR31" s="5">
        <f>'Output| DNSP'!LMQ8</f>
        <v>0</v>
      </c>
      <c r="LMS31" s="5">
        <f>'Output| DNSP'!LMR8</f>
        <v>0</v>
      </c>
      <c r="LMT31" s="5">
        <f>'Output| DNSP'!LMS8</f>
        <v>0</v>
      </c>
      <c r="LMU31" s="5">
        <f>'Output| DNSP'!LMT8</f>
        <v>0</v>
      </c>
      <c r="LMV31" s="5">
        <f>'Output| DNSP'!LMU8</f>
        <v>0</v>
      </c>
      <c r="LMW31" s="5">
        <f>'Output| DNSP'!LMV8</f>
        <v>0</v>
      </c>
      <c r="LMX31" s="5">
        <f>'Output| DNSP'!LMW8</f>
        <v>0</v>
      </c>
      <c r="LMY31" s="5">
        <f>'Output| DNSP'!LMX8</f>
        <v>0</v>
      </c>
      <c r="LMZ31" s="5">
        <f>'Output| DNSP'!LMY8</f>
        <v>0</v>
      </c>
      <c r="LNA31" s="5">
        <f>'Output| DNSP'!LMZ8</f>
        <v>0</v>
      </c>
      <c r="LNB31" s="5">
        <f>'Output| DNSP'!LNA8</f>
        <v>0</v>
      </c>
      <c r="LNC31" s="5">
        <f>'Output| DNSP'!LNB8</f>
        <v>0</v>
      </c>
      <c r="LND31" s="5">
        <f>'Output| DNSP'!LNC8</f>
        <v>0</v>
      </c>
      <c r="LNE31" s="5">
        <f>'Output| DNSP'!LND8</f>
        <v>0</v>
      </c>
      <c r="LNF31" s="5">
        <f>'Output| DNSP'!LNE8</f>
        <v>0</v>
      </c>
      <c r="LNG31" s="5">
        <f>'Output| DNSP'!LNF8</f>
        <v>0</v>
      </c>
      <c r="LNH31" s="5">
        <f>'Output| DNSP'!LNG8</f>
        <v>0</v>
      </c>
      <c r="LNI31" s="5">
        <f>'Output| DNSP'!LNH8</f>
        <v>0</v>
      </c>
      <c r="LNJ31" s="5">
        <f>'Output| DNSP'!LNI8</f>
        <v>0</v>
      </c>
      <c r="LNK31" s="5">
        <f>'Output| DNSP'!LNJ8</f>
        <v>0</v>
      </c>
      <c r="LNL31" s="5">
        <f>'Output| DNSP'!LNK8</f>
        <v>0</v>
      </c>
      <c r="LNM31" s="5">
        <f>'Output| DNSP'!LNL8</f>
        <v>0</v>
      </c>
      <c r="LNN31" s="5">
        <f>'Output| DNSP'!LNM8</f>
        <v>0</v>
      </c>
      <c r="LNO31" s="5">
        <f>'Output| DNSP'!LNN8</f>
        <v>0</v>
      </c>
      <c r="LNP31" s="5">
        <f>'Output| DNSP'!LNO8</f>
        <v>0</v>
      </c>
      <c r="LNQ31" s="5">
        <f>'Output| DNSP'!LNP8</f>
        <v>0</v>
      </c>
      <c r="LNR31" s="5">
        <f>'Output| DNSP'!LNQ8</f>
        <v>0</v>
      </c>
      <c r="LNS31" s="5">
        <f>'Output| DNSP'!LNR8</f>
        <v>0</v>
      </c>
      <c r="LNT31" s="5">
        <f>'Output| DNSP'!LNS8</f>
        <v>0</v>
      </c>
      <c r="LNU31" s="5">
        <f>'Output| DNSP'!LNT8</f>
        <v>0</v>
      </c>
      <c r="LNV31" s="5">
        <f>'Output| DNSP'!LNU8</f>
        <v>0</v>
      </c>
      <c r="LNW31" s="5">
        <f>'Output| DNSP'!LNV8</f>
        <v>0</v>
      </c>
      <c r="LNX31" s="5">
        <f>'Output| DNSP'!LNW8</f>
        <v>0</v>
      </c>
      <c r="LNY31" s="5">
        <f>'Output| DNSP'!LNX8</f>
        <v>0</v>
      </c>
      <c r="LNZ31" s="5">
        <f>'Output| DNSP'!LNY8</f>
        <v>0</v>
      </c>
      <c r="LOA31" s="5">
        <f>'Output| DNSP'!LNZ8</f>
        <v>0</v>
      </c>
      <c r="LOB31" s="5">
        <f>'Output| DNSP'!LOA8</f>
        <v>0</v>
      </c>
      <c r="LOC31" s="5">
        <f>'Output| DNSP'!LOB8</f>
        <v>0</v>
      </c>
      <c r="LOD31" s="5">
        <f>'Output| DNSP'!LOC8</f>
        <v>0</v>
      </c>
      <c r="LOE31" s="5">
        <f>'Output| DNSP'!LOD8</f>
        <v>0</v>
      </c>
      <c r="LOF31" s="5">
        <f>'Output| DNSP'!LOE8</f>
        <v>0</v>
      </c>
      <c r="LOG31" s="5">
        <f>'Output| DNSP'!LOF8</f>
        <v>0</v>
      </c>
      <c r="LOH31" s="5">
        <f>'Output| DNSP'!LOG8</f>
        <v>0</v>
      </c>
      <c r="LOI31" s="5">
        <f>'Output| DNSP'!LOH8</f>
        <v>0</v>
      </c>
      <c r="LOJ31" s="5">
        <f>'Output| DNSP'!LOI8</f>
        <v>0</v>
      </c>
      <c r="LOK31" s="5">
        <f>'Output| DNSP'!LOJ8</f>
        <v>0</v>
      </c>
      <c r="LOL31" s="5">
        <f>'Output| DNSP'!LOK8</f>
        <v>0</v>
      </c>
      <c r="LOM31" s="5">
        <f>'Output| DNSP'!LOL8</f>
        <v>0</v>
      </c>
      <c r="LON31" s="5">
        <f>'Output| DNSP'!LOM8</f>
        <v>0</v>
      </c>
      <c r="LOO31" s="5">
        <f>'Output| DNSP'!LON8</f>
        <v>0</v>
      </c>
      <c r="LOP31" s="5">
        <f>'Output| DNSP'!LOO8</f>
        <v>0</v>
      </c>
      <c r="LOQ31" s="5">
        <f>'Output| DNSP'!LOP8</f>
        <v>0</v>
      </c>
      <c r="LOR31" s="5">
        <f>'Output| DNSP'!LOQ8</f>
        <v>0</v>
      </c>
      <c r="LOS31" s="5">
        <f>'Output| DNSP'!LOR8</f>
        <v>0</v>
      </c>
      <c r="LOT31" s="5">
        <f>'Output| DNSP'!LOS8</f>
        <v>0</v>
      </c>
      <c r="LOU31" s="5">
        <f>'Output| DNSP'!LOT8</f>
        <v>0</v>
      </c>
      <c r="LOV31" s="5">
        <f>'Output| DNSP'!LOU8</f>
        <v>0</v>
      </c>
      <c r="LOW31" s="5">
        <f>'Output| DNSP'!LOV8</f>
        <v>0</v>
      </c>
      <c r="LOX31" s="5">
        <f>'Output| DNSP'!LOW8</f>
        <v>0</v>
      </c>
      <c r="LOY31" s="5">
        <f>'Output| DNSP'!LOX8</f>
        <v>0</v>
      </c>
      <c r="LOZ31" s="5">
        <f>'Output| DNSP'!LOY8</f>
        <v>0</v>
      </c>
      <c r="LPA31" s="5">
        <f>'Output| DNSP'!LOZ8</f>
        <v>0</v>
      </c>
      <c r="LPB31" s="5">
        <f>'Output| DNSP'!LPA8</f>
        <v>0</v>
      </c>
      <c r="LPC31" s="5">
        <f>'Output| DNSP'!LPB8</f>
        <v>0</v>
      </c>
      <c r="LPD31" s="5">
        <f>'Output| DNSP'!LPC8</f>
        <v>0</v>
      </c>
      <c r="LPE31" s="5">
        <f>'Output| DNSP'!LPD8</f>
        <v>0</v>
      </c>
      <c r="LPF31" s="5">
        <f>'Output| DNSP'!LPE8</f>
        <v>0</v>
      </c>
      <c r="LPG31" s="5">
        <f>'Output| DNSP'!LPF8</f>
        <v>0</v>
      </c>
      <c r="LPH31" s="5">
        <f>'Output| DNSP'!LPG8</f>
        <v>0</v>
      </c>
      <c r="LPI31" s="5">
        <f>'Output| DNSP'!LPH8</f>
        <v>0</v>
      </c>
      <c r="LPJ31" s="5">
        <f>'Output| DNSP'!LPI8</f>
        <v>0</v>
      </c>
      <c r="LPK31" s="5">
        <f>'Output| DNSP'!LPJ8</f>
        <v>0</v>
      </c>
      <c r="LPL31" s="5">
        <f>'Output| DNSP'!LPK8</f>
        <v>0</v>
      </c>
      <c r="LPM31" s="5">
        <f>'Output| DNSP'!LPL8</f>
        <v>0</v>
      </c>
      <c r="LPN31" s="5">
        <f>'Output| DNSP'!LPM8</f>
        <v>0</v>
      </c>
      <c r="LPO31" s="5">
        <f>'Output| DNSP'!LPN8</f>
        <v>0</v>
      </c>
      <c r="LPP31" s="5">
        <f>'Output| DNSP'!LPO8</f>
        <v>0</v>
      </c>
      <c r="LPQ31" s="5">
        <f>'Output| DNSP'!LPP8</f>
        <v>0</v>
      </c>
      <c r="LPR31" s="5">
        <f>'Output| DNSP'!LPQ8</f>
        <v>0</v>
      </c>
      <c r="LPS31" s="5">
        <f>'Output| DNSP'!LPR8</f>
        <v>0</v>
      </c>
      <c r="LPT31" s="5">
        <f>'Output| DNSP'!LPS8</f>
        <v>0</v>
      </c>
      <c r="LPU31" s="5">
        <f>'Output| DNSP'!LPT8</f>
        <v>0</v>
      </c>
      <c r="LPV31" s="5">
        <f>'Output| DNSP'!LPU8</f>
        <v>0</v>
      </c>
      <c r="LPW31" s="5">
        <f>'Output| DNSP'!LPV8</f>
        <v>0</v>
      </c>
      <c r="LPX31" s="5">
        <f>'Output| DNSP'!LPW8</f>
        <v>0</v>
      </c>
      <c r="LPY31" s="5">
        <f>'Output| DNSP'!LPX8</f>
        <v>0</v>
      </c>
      <c r="LPZ31" s="5">
        <f>'Output| DNSP'!LPY8</f>
        <v>0</v>
      </c>
      <c r="LQA31" s="5">
        <f>'Output| DNSP'!LPZ8</f>
        <v>0</v>
      </c>
      <c r="LQB31" s="5">
        <f>'Output| DNSP'!LQA8</f>
        <v>0</v>
      </c>
      <c r="LQC31" s="5">
        <f>'Output| DNSP'!LQB8</f>
        <v>0</v>
      </c>
      <c r="LQD31" s="5">
        <f>'Output| DNSP'!LQC8</f>
        <v>0</v>
      </c>
      <c r="LQE31" s="5">
        <f>'Output| DNSP'!LQD8</f>
        <v>0</v>
      </c>
      <c r="LQF31" s="5">
        <f>'Output| DNSP'!LQE8</f>
        <v>0</v>
      </c>
      <c r="LQG31" s="5">
        <f>'Output| DNSP'!LQF8</f>
        <v>0</v>
      </c>
      <c r="LQH31" s="5">
        <f>'Output| DNSP'!LQG8</f>
        <v>0</v>
      </c>
      <c r="LQI31" s="5">
        <f>'Output| DNSP'!LQH8</f>
        <v>0</v>
      </c>
      <c r="LQJ31" s="5">
        <f>'Output| DNSP'!LQI8</f>
        <v>0</v>
      </c>
      <c r="LQK31" s="5">
        <f>'Output| DNSP'!LQJ8</f>
        <v>0</v>
      </c>
      <c r="LQL31" s="5">
        <f>'Output| DNSP'!LQK8</f>
        <v>0</v>
      </c>
      <c r="LQM31" s="5">
        <f>'Output| DNSP'!LQL8</f>
        <v>0</v>
      </c>
      <c r="LQN31" s="5">
        <f>'Output| DNSP'!LQM8</f>
        <v>0</v>
      </c>
      <c r="LQO31" s="5">
        <f>'Output| DNSP'!LQN8</f>
        <v>0</v>
      </c>
      <c r="LQP31" s="5">
        <f>'Output| DNSP'!LQO8</f>
        <v>0</v>
      </c>
      <c r="LQQ31" s="5">
        <f>'Output| DNSP'!LQP8</f>
        <v>0</v>
      </c>
      <c r="LQR31" s="5">
        <f>'Output| DNSP'!LQQ8</f>
        <v>0</v>
      </c>
      <c r="LQS31" s="5">
        <f>'Output| DNSP'!LQR8</f>
        <v>0</v>
      </c>
      <c r="LQT31" s="5">
        <f>'Output| DNSP'!LQS8</f>
        <v>0</v>
      </c>
      <c r="LQU31" s="5">
        <f>'Output| DNSP'!LQT8</f>
        <v>0</v>
      </c>
      <c r="LQV31" s="5">
        <f>'Output| DNSP'!LQU8</f>
        <v>0</v>
      </c>
      <c r="LQW31" s="5">
        <f>'Output| DNSP'!LQV8</f>
        <v>0</v>
      </c>
      <c r="LQX31" s="5">
        <f>'Output| DNSP'!LQW8</f>
        <v>0</v>
      </c>
      <c r="LQY31" s="5">
        <f>'Output| DNSP'!LQX8</f>
        <v>0</v>
      </c>
      <c r="LQZ31" s="5">
        <f>'Output| DNSP'!LQY8</f>
        <v>0</v>
      </c>
      <c r="LRA31" s="5">
        <f>'Output| DNSP'!LQZ8</f>
        <v>0</v>
      </c>
      <c r="LRB31" s="5">
        <f>'Output| DNSP'!LRA8</f>
        <v>0</v>
      </c>
      <c r="LRC31" s="5">
        <f>'Output| DNSP'!LRB8</f>
        <v>0</v>
      </c>
      <c r="LRD31" s="5">
        <f>'Output| DNSP'!LRC8</f>
        <v>0</v>
      </c>
      <c r="LRE31" s="5">
        <f>'Output| DNSP'!LRD8</f>
        <v>0</v>
      </c>
      <c r="LRF31" s="5">
        <f>'Output| DNSP'!LRE8</f>
        <v>0</v>
      </c>
      <c r="LRG31" s="5">
        <f>'Output| DNSP'!LRF8</f>
        <v>0</v>
      </c>
      <c r="LRH31" s="5">
        <f>'Output| DNSP'!LRG8</f>
        <v>0</v>
      </c>
      <c r="LRI31" s="5">
        <f>'Output| DNSP'!LRH8</f>
        <v>0</v>
      </c>
      <c r="LRJ31" s="5">
        <f>'Output| DNSP'!LRI8</f>
        <v>0</v>
      </c>
      <c r="LRK31" s="5">
        <f>'Output| DNSP'!LRJ8</f>
        <v>0</v>
      </c>
      <c r="LRL31" s="5">
        <f>'Output| DNSP'!LRK8</f>
        <v>0</v>
      </c>
      <c r="LRM31" s="5">
        <f>'Output| DNSP'!LRL8</f>
        <v>0</v>
      </c>
      <c r="LRN31" s="5">
        <f>'Output| DNSP'!LRM8</f>
        <v>0</v>
      </c>
      <c r="LRO31" s="5">
        <f>'Output| DNSP'!LRN8</f>
        <v>0</v>
      </c>
      <c r="LRP31" s="5">
        <f>'Output| DNSP'!LRO8</f>
        <v>0</v>
      </c>
      <c r="LRQ31" s="5">
        <f>'Output| DNSP'!LRP8</f>
        <v>0</v>
      </c>
      <c r="LRR31" s="5">
        <f>'Output| DNSP'!LRQ8</f>
        <v>0</v>
      </c>
      <c r="LRS31" s="5">
        <f>'Output| DNSP'!LRR8</f>
        <v>0</v>
      </c>
      <c r="LRT31" s="5">
        <f>'Output| DNSP'!LRS8</f>
        <v>0</v>
      </c>
      <c r="LRU31" s="5">
        <f>'Output| DNSP'!LRT8</f>
        <v>0</v>
      </c>
      <c r="LRV31" s="5">
        <f>'Output| DNSP'!LRU8</f>
        <v>0</v>
      </c>
      <c r="LRW31" s="5">
        <f>'Output| DNSP'!LRV8</f>
        <v>0</v>
      </c>
      <c r="LRX31" s="5">
        <f>'Output| DNSP'!LRW8</f>
        <v>0</v>
      </c>
      <c r="LRY31" s="5">
        <f>'Output| DNSP'!LRX8</f>
        <v>0</v>
      </c>
      <c r="LRZ31" s="5">
        <f>'Output| DNSP'!LRY8</f>
        <v>0</v>
      </c>
      <c r="LSA31" s="5">
        <f>'Output| DNSP'!LRZ8</f>
        <v>0</v>
      </c>
      <c r="LSB31" s="5">
        <f>'Output| DNSP'!LSA8</f>
        <v>0</v>
      </c>
      <c r="LSC31" s="5">
        <f>'Output| DNSP'!LSB8</f>
        <v>0</v>
      </c>
      <c r="LSD31" s="5">
        <f>'Output| DNSP'!LSC8</f>
        <v>0</v>
      </c>
      <c r="LSE31" s="5">
        <f>'Output| DNSP'!LSD8</f>
        <v>0</v>
      </c>
      <c r="LSF31" s="5">
        <f>'Output| DNSP'!LSE8</f>
        <v>0</v>
      </c>
      <c r="LSG31" s="5">
        <f>'Output| DNSP'!LSF8</f>
        <v>0</v>
      </c>
      <c r="LSH31" s="5">
        <f>'Output| DNSP'!LSG8</f>
        <v>0</v>
      </c>
      <c r="LSI31" s="5">
        <f>'Output| DNSP'!LSH8</f>
        <v>0</v>
      </c>
      <c r="LSJ31" s="5">
        <f>'Output| DNSP'!LSI8</f>
        <v>0</v>
      </c>
      <c r="LSK31" s="5">
        <f>'Output| DNSP'!LSJ8</f>
        <v>0</v>
      </c>
      <c r="LSL31" s="5">
        <f>'Output| DNSP'!LSK8</f>
        <v>0</v>
      </c>
      <c r="LSM31" s="5">
        <f>'Output| DNSP'!LSL8</f>
        <v>0</v>
      </c>
      <c r="LSN31" s="5">
        <f>'Output| DNSP'!LSM8</f>
        <v>0</v>
      </c>
      <c r="LSO31" s="5">
        <f>'Output| DNSP'!LSN8</f>
        <v>0</v>
      </c>
      <c r="LSP31" s="5">
        <f>'Output| DNSP'!LSO8</f>
        <v>0</v>
      </c>
      <c r="LSQ31" s="5">
        <f>'Output| DNSP'!LSP8</f>
        <v>0</v>
      </c>
      <c r="LSR31" s="5">
        <f>'Output| DNSP'!LSQ8</f>
        <v>0</v>
      </c>
      <c r="LSS31" s="5">
        <f>'Output| DNSP'!LSR8</f>
        <v>0</v>
      </c>
      <c r="LST31" s="5">
        <f>'Output| DNSP'!LSS8</f>
        <v>0</v>
      </c>
      <c r="LSU31" s="5">
        <f>'Output| DNSP'!LST8</f>
        <v>0</v>
      </c>
      <c r="LSV31" s="5">
        <f>'Output| DNSP'!LSU8</f>
        <v>0</v>
      </c>
      <c r="LSW31" s="5">
        <f>'Output| DNSP'!LSV8</f>
        <v>0</v>
      </c>
      <c r="LSX31" s="5">
        <f>'Output| DNSP'!LSW8</f>
        <v>0</v>
      </c>
      <c r="LSY31" s="5">
        <f>'Output| DNSP'!LSX8</f>
        <v>0</v>
      </c>
      <c r="LSZ31" s="5">
        <f>'Output| DNSP'!LSY8</f>
        <v>0</v>
      </c>
      <c r="LTA31" s="5">
        <f>'Output| DNSP'!LSZ8</f>
        <v>0</v>
      </c>
      <c r="LTB31" s="5">
        <f>'Output| DNSP'!LTA8</f>
        <v>0</v>
      </c>
      <c r="LTC31" s="5">
        <f>'Output| DNSP'!LTB8</f>
        <v>0</v>
      </c>
      <c r="LTD31" s="5">
        <f>'Output| DNSP'!LTC8</f>
        <v>0</v>
      </c>
      <c r="LTE31" s="5">
        <f>'Output| DNSP'!LTD8</f>
        <v>0</v>
      </c>
      <c r="LTF31" s="5">
        <f>'Output| DNSP'!LTE8</f>
        <v>0</v>
      </c>
      <c r="LTG31" s="5">
        <f>'Output| DNSP'!LTF8</f>
        <v>0</v>
      </c>
      <c r="LTH31" s="5">
        <f>'Output| DNSP'!LTG8</f>
        <v>0</v>
      </c>
      <c r="LTI31" s="5">
        <f>'Output| DNSP'!LTH8</f>
        <v>0</v>
      </c>
      <c r="LTJ31" s="5">
        <f>'Output| DNSP'!LTI8</f>
        <v>0</v>
      </c>
      <c r="LTK31" s="5">
        <f>'Output| DNSP'!LTJ8</f>
        <v>0</v>
      </c>
      <c r="LTL31" s="5">
        <f>'Output| DNSP'!LTK8</f>
        <v>0</v>
      </c>
      <c r="LTM31" s="5">
        <f>'Output| DNSP'!LTL8</f>
        <v>0</v>
      </c>
      <c r="LTN31" s="5">
        <f>'Output| DNSP'!LTM8</f>
        <v>0</v>
      </c>
      <c r="LTO31" s="5">
        <f>'Output| DNSP'!LTN8</f>
        <v>0</v>
      </c>
      <c r="LTP31" s="5">
        <f>'Output| DNSP'!LTO8</f>
        <v>0</v>
      </c>
      <c r="LTQ31" s="5">
        <f>'Output| DNSP'!LTP8</f>
        <v>0</v>
      </c>
      <c r="LTR31" s="5">
        <f>'Output| DNSP'!LTQ8</f>
        <v>0</v>
      </c>
      <c r="LTS31" s="5">
        <f>'Output| DNSP'!LTR8</f>
        <v>0</v>
      </c>
      <c r="LTT31" s="5">
        <f>'Output| DNSP'!LTS8</f>
        <v>0</v>
      </c>
      <c r="LTU31" s="5">
        <f>'Output| DNSP'!LTT8</f>
        <v>0</v>
      </c>
      <c r="LTV31" s="5">
        <f>'Output| DNSP'!LTU8</f>
        <v>0</v>
      </c>
      <c r="LTW31" s="5">
        <f>'Output| DNSP'!LTV8</f>
        <v>0</v>
      </c>
      <c r="LTX31" s="5">
        <f>'Output| DNSP'!LTW8</f>
        <v>0</v>
      </c>
      <c r="LTY31" s="5">
        <f>'Output| DNSP'!LTX8</f>
        <v>0</v>
      </c>
      <c r="LTZ31" s="5">
        <f>'Output| DNSP'!LTY8</f>
        <v>0</v>
      </c>
      <c r="LUA31" s="5">
        <f>'Output| DNSP'!LTZ8</f>
        <v>0</v>
      </c>
      <c r="LUB31" s="5">
        <f>'Output| DNSP'!LUA8</f>
        <v>0</v>
      </c>
      <c r="LUC31" s="5">
        <f>'Output| DNSP'!LUB8</f>
        <v>0</v>
      </c>
      <c r="LUD31" s="5">
        <f>'Output| DNSP'!LUC8</f>
        <v>0</v>
      </c>
      <c r="LUE31" s="5">
        <f>'Output| DNSP'!LUD8</f>
        <v>0</v>
      </c>
      <c r="LUF31" s="5">
        <f>'Output| DNSP'!LUE8</f>
        <v>0</v>
      </c>
      <c r="LUG31" s="5">
        <f>'Output| DNSP'!LUF8</f>
        <v>0</v>
      </c>
      <c r="LUH31" s="5">
        <f>'Output| DNSP'!LUG8</f>
        <v>0</v>
      </c>
      <c r="LUI31" s="5">
        <f>'Output| DNSP'!LUH8</f>
        <v>0</v>
      </c>
      <c r="LUJ31" s="5">
        <f>'Output| DNSP'!LUI8</f>
        <v>0</v>
      </c>
      <c r="LUK31" s="5">
        <f>'Output| DNSP'!LUJ8</f>
        <v>0</v>
      </c>
      <c r="LUL31" s="5">
        <f>'Output| DNSP'!LUK8</f>
        <v>0</v>
      </c>
      <c r="LUM31" s="5">
        <f>'Output| DNSP'!LUL8</f>
        <v>0</v>
      </c>
      <c r="LUN31" s="5">
        <f>'Output| DNSP'!LUM8</f>
        <v>0</v>
      </c>
      <c r="LUO31" s="5">
        <f>'Output| DNSP'!LUN8</f>
        <v>0</v>
      </c>
      <c r="LUP31" s="5">
        <f>'Output| DNSP'!LUO8</f>
        <v>0</v>
      </c>
      <c r="LUQ31" s="5">
        <f>'Output| DNSP'!LUP8</f>
        <v>0</v>
      </c>
      <c r="LUR31" s="5">
        <f>'Output| DNSP'!LUQ8</f>
        <v>0</v>
      </c>
      <c r="LUS31" s="5">
        <f>'Output| DNSP'!LUR8</f>
        <v>0</v>
      </c>
      <c r="LUT31" s="5">
        <f>'Output| DNSP'!LUS8</f>
        <v>0</v>
      </c>
      <c r="LUU31" s="5">
        <f>'Output| DNSP'!LUT8</f>
        <v>0</v>
      </c>
      <c r="LUV31" s="5">
        <f>'Output| DNSP'!LUU8</f>
        <v>0</v>
      </c>
      <c r="LUW31" s="5">
        <f>'Output| DNSP'!LUV8</f>
        <v>0</v>
      </c>
      <c r="LUX31" s="5">
        <f>'Output| DNSP'!LUW8</f>
        <v>0</v>
      </c>
      <c r="LUY31" s="5">
        <f>'Output| DNSP'!LUX8</f>
        <v>0</v>
      </c>
      <c r="LUZ31" s="5">
        <f>'Output| DNSP'!LUY8</f>
        <v>0</v>
      </c>
      <c r="LVA31" s="5">
        <f>'Output| DNSP'!LUZ8</f>
        <v>0</v>
      </c>
      <c r="LVB31" s="5">
        <f>'Output| DNSP'!LVA8</f>
        <v>0</v>
      </c>
      <c r="LVC31" s="5">
        <f>'Output| DNSP'!LVB8</f>
        <v>0</v>
      </c>
      <c r="LVD31" s="5">
        <f>'Output| DNSP'!LVC8</f>
        <v>0</v>
      </c>
      <c r="LVE31" s="5">
        <f>'Output| DNSP'!LVD8</f>
        <v>0</v>
      </c>
      <c r="LVF31" s="5">
        <f>'Output| DNSP'!LVE8</f>
        <v>0</v>
      </c>
      <c r="LVG31" s="5">
        <f>'Output| DNSP'!LVF8</f>
        <v>0</v>
      </c>
      <c r="LVH31" s="5">
        <f>'Output| DNSP'!LVG8</f>
        <v>0</v>
      </c>
      <c r="LVI31" s="5">
        <f>'Output| DNSP'!LVH8</f>
        <v>0</v>
      </c>
      <c r="LVJ31" s="5">
        <f>'Output| DNSP'!LVI8</f>
        <v>0</v>
      </c>
      <c r="LVK31" s="5">
        <f>'Output| DNSP'!LVJ8</f>
        <v>0</v>
      </c>
      <c r="LVL31" s="5">
        <f>'Output| DNSP'!LVK8</f>
        <v>0</v>
      </c>
      <c r="LVM31" s="5">
        <f>'Output| DNSP'!LVL8</f>
        <v>0</v>
      </c>
      <c r="LVN31" s="5">
        <f>'Output| DNSP'!LVM8</f>
        <v>0</v>
      </c>
      <c r="LVO31" s="5">
        <f>'Output| DNSP'!LVN8</f>
        <v>0</v>
      </c>
      <c r="LVP31" s="5">
        <f>'Output| DNSP'!LVO8</f>
        <v>0</v>
      </c>
      <c r="LVQ31" s="5">
        <f>'Output| DNSP'!LVP8</f>
        <v>0</v>
      </c>
      <c r="LVR31" s="5">
        <f>'Output| DNSP'!LVQ8</f>
        <v>0</v>
      </c>
      <c r="LVS31" s="5">
        <f>'Output| DNSP'!LVR8</f>
        <v>0</v>
      </c>
      <c r="LVT31" s="5">
        <f>'Output| DNSP'!LVS8</f>
        <v>0</v>
      </c>
      <c r="LVU31" s="5">
        <f>'Output| DNSP'!LVT8</f>
        <v>0</v>
      </c>
      <c r="LVV31" s="5">
        <f>'Output| DNSP'!LVU8</f>
        <v>0</v>
      </c>
      <c r="LVW31" s="5">
        <f>'Output| DNSP'!LVV8</f>
        <v>0</v>
      </c>
      <c r="LVX31" s="5">
        <f>'Output| DNSP'!LVW8</f>
        <v>0</v>
      </c>
      <c r="LVY31" s="5">
        <f>'Output| DNSP'!LVX8</f>
        <v>0</v>
      </c>
      <c r="LVZ31" s="5">
        <f>'Output| DNSP'!LVY8</f>
        <v>0</v>
      </c>
      <c r="LWA31" s="5">
        <f>'Output| DNSP'!LVZ8</f>
        <v>0</v>
      </c>
      <c r="LWB31" s="5">
        <f>'Output| DNSP'!LWA8</f>
        <v>0</v>
      </c>
      <c r="LWC31" s="5">
        <f>'Output| DNSP'!LWB8</f>
        <v>0</v>
      </c>
      <c r="LWD31" s="5">
        <f>'Output| DNSP'!LWC8</f>
        <v>0</v>
      </c>
      <c r="LWE31" s="5">
        <f>'Output| DNSP'!LWD8</f>
        <v>0</v>
      </c>
      <c r="LWF31" s="5">
        <f>'Output| DNSP'!LWE8</f>
        <v>0</v>
      </c>
      <c r="LWG31" s="5">
        <f>'Output| DNSP'!LWF8</f>
        <v>0</v>
      </c>
      <c r="LWH31" s="5">
        <f>'Output| DNSP'!LWG8</f>
        <v>0</v>
      </c>
      <c r="LWI31" s="5">
        <f>'Output| DNSP'!LWH8</f>
        <v>0</v>
      </c>
      <c r="LWJ31" s="5">
        <f>'Output| DNSP'!LWI8</f>
        <v>0</v>
      </c>
      <c r="LWK31" s="5">
        <f>'Output| DNSP'!LWJ8</f>
        <v>0</v>
      </c>
      <c r="LWL31" s="5">
        <f>'Output| DNSP'!LWK8</f>
        <v>0</v>
      </c>
      <c r="LWM31" s="5">
        <f>'Output| DNSP'!LWL8</f>
        <v>0</v>
      </c>
      <c r="LWN31" s="5">
        <f>'Output| DNSP'!LWM8</f>
        <v>0</v>
      </c>
      <c r="LWO31" s="5">
        <f>'Output| DNSP'!LWN8</f>
        <v>0</v>
      </c>
      <c r="LWP31" s="5">
        <f>'Output| DNSP'!LWO8</f>
        <v>0</v>
      </c>
      <c r="LWQ31" s="5">
        <f>'Output| DNSP'!LWP8</f>
        <v>0</v>
      </c>
      <c r="LWR31" s="5">
        <f>'Output| DNSP'!LWQ8</f>
        <v>0</v>
      </c>
      <c r="LWS31" s="5">
        <f>'Output| DNSP'!LWR8</f>
        <v>0</v>
      </c>
      <c r="LWT31" s="5">
        <f>'Output| DNSP'!LWS8</f>
        <v>0</v>
      </c>
      <c r="LWU31" s="5">
        <f>'Output| DNSP'!LWT8</f>
        <v>0</v>
      </c>
      <c r="LWV31" s="5">
        <f>'Output| DNSP'!LWU8</f>
        <v>0</v>
      </c>
      <c r="LWW31" s="5">
        <f>'Output| DNSP'!LWV8</f>
        <v>0</v>
      </c>
      <c r="LWX31" s="5">
        <f>'Output| DNSP'!LWW8</f>
        <v>0</v>
      </c>
      <c r="LWY31" s="5">
        <f>'Output| DNSP'!LWX8</f>
        <v>0</v>
      </c>
      <c r="LWZ31" s="5">
        <f>'Output| DNSP'!LWY8</f>
        <v>0</v>
      </c>
      <c r="LXA31" s="5">
        <f>'Output| DNSP'!LWZ8</f>
        <v>0</v>
      </c>
      <c r="LXB31" s="5">
        <f>'Output| DNSP'!LXA8</f>
        <v>0</v>
      </c>
      <c r="LXC31" s="5">
        <f>'Output| DNSP'!LXB8</f>
        <v>0</v>
      </c>
      <c r="LXD31" s="5">
        <f>'Output| DNSP'!LXC8</f>
        <v>0</v>
      </c>
      <c r="LXE31" s="5">
        <f>'Output| DNSP'!LXD8</f>
        <v>0</v>
      </c>
      <c r="LXF31" s="5">
        <f>'Output| DNSP'!LXE8</f>
        <v>0</v>
      </c>
      <c r="LXG31" s="5">
        <f>'Output| DNSP'!LXF8</f>
        <v>0</v>
      </c>
      <c r="LXH31" s="5">
        <f>'Output| DNSP'!LXG8</f>
        <v>0</v>
      </c>
      <c r="LXI31" s="5">
        <f>'Output| DNSP'!LXH8</f>
        <v>0</v>
      </c>
      <c r="LXJ31" s="5">
        <f>'Output| DNSP'!LXI8</f>
        <v>0</v>
      </c>
      <c r="LXK31" s="5">
        <f>'Output| DNSP'!LXJ8</f>
        <v>0</v>
      </c>
      <c r="LXL31" s="5">
        <f>'Output| DNSP'!LXK8</f>
        <v>0</v>
      </c>
      <c r="LXM31" s="5">
        <f>'Output| DNSP'!LXL8</f>
        <v>0</v>
      </c>
      <c r="LXN31" s="5">
        <f>'Output| DNSP'!LXM8</f>
        <v>0</v>
      </c>
      <c r="LXO31" s="5">
        <f>'Output| DNSP'!LXN8</f>
        <v>0</v>
      </c>
      <c r="LXP31" s="5">
        <f>'Output| DNSP'!LXO8</f>
        <v>0</v>
      </c>
      <c r="LXQ31" s="5">
        <f>'Output| DNSP'!LXP8</f>
        <v>0</v>
      </c>
      <c r="LXR31" s="5">
        <f>'Output| DNSP'!LXQ8</f>
        <v>0</v>
      </c>
      <c r="LXS31" s="5">
        <f>'Output| DNSP'!LXR8</f>
        <v>0</v>
      </c>
      <c r="LXT31" s="5">
        <f>'Output| DNSP'!LXS8</f>
        <v>0</v>
      </c>
      <c r="LXU31" s="5">
        <f>'Output| DNSP'!LXT8</f>
        <v>0</v>
      </c>
      <c r="LXV31" s="5">
        <f>'Output| DNSP'!LXU8</f>
        <v>0</v>
      </c>
      <c r="LXW31" s="5">
        <f>'Output| DNSP'!LXV8</f>
        <v>0</v>
      </c>
      <c r="LXX31" s="5">
        <f>'Output| DNSP'!LXW8</f>
        <v>0</v>
      </c>
      <c r="LXY31" s="5">
        <f>'Output| DNSP'!LXX8</f>
        <v>0</v>
      </c>
      <c r="LXZ31" s="5">
        <f>'Output| DNSP'!LXY8</f>
        <v>0</v>
      </c>
      <c r="LYA31" s="5">
        <f>'Output| DNSP'!LXZ8</f>
        <v>0</v>
      </c>
      <c r="LYB31" s="5">
        <f>'Output| DNSP'!LYA8</f>
        <v>0</v>
      </c>
      <c r="LYC31" s="5">
        <f>'Output| DNSP'!LYB8</f>
        <v>0</v>
      </c>
      <c r="LYD31" s="5">
        <f>'Output| DNSP'!LYC8</f>
        <v>0</v>
      </c>
      <c r="LYE31" s="5">
        <f>'Output| DNSP'!LYD8</f>
        <v>0</v>
      </c>
      <c r="LYF31" s="5">
        <f>'Output| DNSP'!LYE8</f>
        <v>0</v>
      </c>
      <c r="LYG31" s="5">
        <f>'Output| DNSP'!LYF8</f>
        <v>0</v>
      </c>
      <c r="LYH31" s="5">
        <f>'Output| DNSP'!LYG8</f>
        <v>0</v>
      </c>
      <c r="LYI31" s="5">
        <f>'Output| DNSP'!LYH8</f>
        <v>0</v>
      </c>
      <c r="LYJ31" s="5">
        <f>'Output| DNSP'!LYI8</f>
        <v>0</v>
      </c>
      <c r="LYK31" s="5">
        <f>'Output| DNSP'!LYJ8</f>
        <v>0</v>
      </c>
      <c r="LYL31" s="5">
        <f>'Output| DNSP'!LYK8</f>
        <v>0</v>
      </c>
      <c r="LYM31" s="5">
        <f>'Output| DNSP'!LYL8</f>
        <v>0</v>
      </c>
      <c r="LYN31" s="5">
        <f>'Output| DNSP'!LYM8</f>
        <v>0</v>
      </c>
      <c r="LYO31" s="5">
        <f>'Output| DNSP'!LYN8</f>
        <v>0</v>
      </c>
      <c r="LYP31" s="5">
        <f>'Output| DNSP'!LYO8</f>
        <v>0</v>
      </c>
      <c r="LYQ31" s="5">
        <f>'Output| DNSP'!LYP8</f>
        <v>0</v>
      </c>
      <c r="LYR31" s="5">
        <f>'Output| DNSP'!LYQ8</f>
        <v>0</v>
      </c>
      <c r="LYS31" s="5">
        <f>'Output| DNSP'!LYR8</f>
        <v>0</v>
      </c>
      <c r="LYT31" s="5">
        <f>'Output| DNSP'!LYS8</f>
        <v>0</v>
      </c>
      <c r="LYU31" s="5">
        <f>'Output| DNSP'!LYT8</f>
        <v>0</v>
      </c>
      <c r="LYV31" s="5">
        <f>'Output| DNSP'!LYU8</f>
        <v>0</v>
      </c>
      <c r="LYW31" s="5">
        <f>'Output| DNSP'!LYV8</f>
        <v>0</v>
      </c>
      <c r="LYX31" s="5">
        <f>'Output| DNSP'!LYW8</f>
        <v>0</v>
      </c>
      <c r="LYY31" s="5">
        <f>'Output| DNSP'!LYX8</f>
        <v>0</v>
      </c>
      <c r="LYZ31" s="5">
        <f>'Output| DNSP'!LYY8</f>
        <v>0</v>
      </c>
      <c r="LZA31" s="5">
        <f>'Output| DNSP'!LYZ8</f>
        <v>0</v>
      </c>
      <c r="LZB31" s="5">
        <f>'Output| DNSP'!LZA8</f>
        <v>0</v>
      </c>
      <c r="LZC31" s="5">
        <f>'Output| DNSP'!LZB8</f>
        <v>0</v>
      </c>
      <c r="LZD31" s="5">
        <f>'Output| DNSP'!LZC8</f>
        <v>0</v>
      </c>
      <c r="LZE31" s="5">
        <f>'Output| DNSP'!LZD8</f>
        <v>0</v>
      </c>
      <c r="LZF31" s="5">
        <f>'Output| DNSP'!LZE8</f>
        <v>0</v>
      </c>
      <c r="LZG31" s="5">
        <f>'Output| DNSP'!LZF8</f>
        <v>0</v>
      </c>
      <c r="LZH31" s="5">
        <f>'Output| DNSP'!LZG8</f>
        <v>0</v>
      </c>
      <c r="LZI31" s="5">
        <f>'Output| DNSP'!LZH8</f>
        <v>0</v>
      </c>
      <c r="LZJ31" s="5">
        <f>'Output| DNSP'!LZI8</f>
        <v>0</v>
      </c>
      <c r="LZK31" s="5">
        <f>'Output| DNSP'!LZJ8</f>
        <v>0</v>
      </c>
      <c r="LZL31" s="5">
        <f>'Output| DNSP'!LZK8</f>
        <v>0</v>
      </c>
      <c r="LZM31" s="5">
        <f>'Output| DNSP'!LZL8</f>
        <v>0</v>
      </c>
      <c r="LZN31" s="5">
        <f>'Output| DNSP'!LZM8</f>
        <v>0</v>
      </c>
      <c r="LZO31" s="5">
        <f>'Output| DNSP'!LZN8</f>
        <v>0</v>
      </c>
      <c r="LZP31" s="5">
        <f>'Output| DNSP'!LZO8</f>
        <v>0</v>
      </c>
      <c r="LZQ31" s="5">
        <f>'Output| DNSP'!LZP8</f>
        <v>0</v>
      </c>
      <c r="LZR31" s="5">
        <f>'Output| DNSP'!LZQ8</f>
        <v>0</v>
      </c>
      <c r="LZS31" s="5">
        <f>'Output| DNSP'!LZR8</f>
        <v>0</v>
      </c>
      <c r="LZT31" s="5">
        <f>'Output| DNSP'!LZS8</f>
        <v>0</v>
      </c>
      <c r="LZU31" s="5">
        <f>'Output| DNSP'!LZT8</f>
        <v>0</v>
      </c>
      <c r="LZV31" s="5">
        <f>'Output| DNSP'!LZU8</f>
        <v>0</v>
      </c>
      <c r="LZW31" s="5">
        <f>'Output| DNSP'!LZV8</f>
        <v>0</v>
      </c>
      <c r="LZX31" s="5">
        <f>'Output| DNSP'!LZW8</f>
        <v>0</v>
      </c>
      <c r="LZY31" s="5">
        <f>'Output| DNSP'!LZX8</f>
        <v>0</v>
      </c>
      <c r="LZZ31" s="5">
        <f>'Output| DNSP'!LZY8</f>
        <v>0</v>
      </c>
      <c r="MAA31" s="5">
        <f>'Output| DNSP'!LZZ8</f>
        <v>0</v>
      </c>
      <c r="MAB31" s="5">
        <f>'Output| DNSP'!MAA8</f>
        <v>0</v>
      </c>
      <c r="MAC31" s="5">
        <f>'Output| DNSP'!MAB8</f>
        <v>0</v>
      </c>
      <c r="MAD31" s="5">
        <f>'Output| DNSP'!MAC8</f>
        <v>0</v>
      </c>
      <c r="MAE31" s="5">
        <f>'Output| DNSP'!MAD8</f>
        <v>0</v>
      </c>
      <c r="MAF31" s="5">
        <f>'Output| DNSP'!MAE8</f>
        <v>0</v>
      </c>
      <c r="MAG31" s="5">
        <f>'Output| DNSP'!MAF8</f>
        <v>0</v>
      </c>
      <c r="MAH31" s="5">
        <f>'Output| DNSP'!MAG8</f>
        <v>0</v>
      </c>
      <c r="MAI31" s="5">
        <f>'Output| DNSP'!MAH8</f>
        <v>0</v>
      </c>
      <c r="MAJ31" s="5">
        <f>'Output| DNSP'!MAI8</f>
        <v>0</v>
      </c>
      <c r="MAK31" s="5">
        <f>'Output| DNSP'!MAJ8</f>
        <v>0</v>
      </c>
      <c r="MAL31" s="5">
        <f>'Output| DNSP'!MAK8</f>
        <v>0</v>
      </c>
      <c r="MAM31" s="5">
        <f>'Output| DNSP'!MAL8</f>
        <v>0</v>
      </c>
      <c r="MAN31" s="5">
        <f>'Output| DNSP'!MAM8</f>
        <v>0</v>
      </c>
      <c r="MAO31" s="5">
        <f>'Output| DNSP'!MAN8</f>
        <v>0</v>
      </c>
      <c r="MAP31" s="5">
        <f>'Output| DNSP'!MAO8</f>
        <v>0</v>
      </c>
      <c r="MAQ31" s="5">
        <f>'Output| DNSP'!MAP8</f>
        <v>0</v>
      </c>
      <c r="MAR31" s="5">
        <f>'Output| DNSP'!MAQ8</f>
        <v>0</v>
      </c>
      <c r="MAS31" s="5">
        <f>'Output| DNSP'!MAR8</f>
        <v>0</v>
      </c>
      <c r="MAT31" s="5">
        <f>'Output| DNSP'!MAS8</f>
        <v>0</v>
      </c>
      <c r="MAU31" s="5">
        <f>'Output| DNSP'!MAT8</f>
        <v>0</v>
      </c>
      <c r="MAV31" s="5">
        <f>'Output| DNSP'!MAU8</f>
        <v>0</v>
      </c>
      <c r="MAW31" s="5">
        <f>'Output| DNSP'!MAV8</f>
        <v>0</v>
      </c>
      <c r="MAX31" s="5">
        <f>'Output| DNSP'!MAW8</f>
        <v>0</v>
      </c>
      <c r="MAY31" s="5">
        <f>'Output| DNSP'!MAX8</f>
        <v>0</v>
      </c>
      <c r="MAZ31" s="5">
        <f>'Output| DNSP'!MAY8</f>
        <v>0</v>
      </c>
      <c r="MBA31" s="5">
        <f>'Output| DNSP'!MAZ8</f>
        <v>0</v>
      </c>
      <c r="MBB31" s="5">
        <f>'Output| DNSP'!MBA8</f>
        <v>0</v>
      </c>
      <c r="MBC31" s="5">
        <f>'Output| DNSP'!MBB8</f>
        <v>0</v>
      </c>
      <c r="MBD31" s="5">
        <f>'Output| DNSP'!MBC8</f>
        <v>0</v>
      </c>
      <c r="MBE31" s="5">
        <f>'Output| DNSP'!MBD8</f>
        <v>0</v>
      </c>
      <c r="MBF31" s="5">
        <f>'Output| DNSP'!MBE8</f>
        <v>0</v>
      </c>
      <c r="MBG31" s="5">
        <f>'Output| DNSP'!MBF8</f>
        <v>0</v>
      </c>
      <c r="MBH31" s="5">
        <f>'Output| DNSP'!MBG8</f>
        <v>0</v>
      </c>
      <c r="MBI31" s="5">
        <f>'Output| DNSP'!MBH8</f>
        <v>0</v>
      </c>
      <c r="MBJ31" s="5">
        <f>'Output| DNSP'!MBI8</f>
        <v>0</v>
      </c>
      <c r="MBK31" s="5">
        <f>'Output| DNSP'!MBJ8</f>
        <v>0</v>
      </c>
      <c r="MBL31" s="5">
        <f>'Output| DNSP'!MBK8</f>
        <v>0</v>
      </c>
      <c r="MBM31" s="5">
        <f>'Output| DNSP'!MBL8</f>
        <v>0</v>
      </c>
      <c r="MBN31" s="5">
        <f>'Output| DNSP'!MBM8</f>
        <v>0</v>
      </c>
      <c r="MBO31" s="5">
        <f>'Output| DNSP'!MBN8</f>
        <v>0</v>
      </c>
      <c r="MBP31" s="5">
        <f>'Output| DNSP'!MBO8</f>
        <v>0</v>
      </c>
      <c r="MBQ31" s="5">
        <f>'Output| DNSP'!MBP8</f>
        <v>0</v>
      </c>
      <c r="MBR31" s="5">
        <f>'Output| DNSP'!MBQ8</f>
        <v>0</v>
      </c>
      <c r="MBS31" s="5">
        <f>'Output| DNSP'!MBR8</f>
        <v>0</v>
      </c>
      <c r="MBT31" s="5">
        <f>'Output| DNSP'!MBS8</f>
        <v>0</v>
      </c>
      <c r="MBU31" s="5">
        <f>'Output| DNSP'!MBT8</f>
        <v>0</v>
      </c>
      <c r="MBV31" s="5">
        <f>'Output| DNSP'!MBU8</f>
        <v>0</v>
      </c>
      <c r="MBW31" s="5">
        <f>'Output| DNSP'!MBV8</f>
        <v>0</v>
      </c>
      <c r="MBX31" s="5">
        <f>'Output| DNSP'!MBW8</f>
        <v>0</v>
      </c>
      <c r="MBY31" s="5">
        <f>'Output| DNSP'!MBX8</f>
        <v>0</v>
      </c>
      <c r="MBZ31" s="5">
        <f>'Output| DNSP'!MBY8</f>
        <v>0</v>
      </c>
      <c r="MCA31" s="5">
        <f>'Output| DNSP'!MBZ8</f>
        <v>0</v>
      </c>
      <c r="MCB31" s="5">
        <f>'Output| DNSP'!MCA8</f>
        <v>0</v>
      </c>
      <c r="MCC31" s="5">
        <f>'Output| DNSP'!MCB8</f>
        <v>0</v>
      </c>
      <c r="MCD31" s="5">
        <f>'Output| DNSP'!MCC8</f>
        <v>0</v>
      </c>
      <c r="MCE31" s="5">
        <f>'Output| DNSP'!MCD8</f>
        <v>0</v>
      </c>
      <c r="MCF31" s="5">
        <f>'Output| DNSP'!MCE8</f>
        <v>0</v>
      </c>
      <c r="MCG31" s="5">
        <f>'Output| DNSP'!MCF8</f>
        <v>0</v>
      </c>
      <c r="MCH31" s="5">
        <f>'Output| DNSP'!MCG8</f>
        <v>0</v>
      </c>
      <c r="MCI31" s="5">
        <f>'Output| DNSP'!MCH8</f>
        <v>0</v>
      </c>
      <c r="MCJ31" s="5">
        <f>'Output| DNSP'!MCI8</f>
        <v>0</v>
      </c>
      <c r="MCK31" s="5">
        <f>'Output| DNSP'!MCJ8</f>
        <v>0</v>
      </c>
      <c r="MCL31" s="5">
        <f>'Output| DNSP'!MCK8</f>
        <v>0</v>
      </c>
      <c r="MCM31" s="5">
        <f>'Output| DNSP'!MCL8</f>
        <v>0</v>
      </c>
      <c r="MCN31" s="5">
        <f>'Output| DNSP'!MCM8</f>
        <v>0</v>
      </c>
      <c r="MCO31" s="5">
        <f>'Output| DNSP'!MCN8</f>
        <v>0</v>
      </c>
      <c r="MCP31" s="5">
        <f>'Output| DNSP'!MCO8</f>
        <v>0</v>
      </c>
      <c r="MCQ31" s="5">
        <f>'Output| DNSP'!MCP8</f>
        <v>0</v>
      </c>
      <c r="MCR31" s="5">
        <f>'Output| DNSP'!MCQ8</f>
        <v>0</v>
      </c>
      <c r="MCS31" s="5">
        <f>'Output| DNSP'!MCR8</f>
        <v>0</v>
      </c>
      <c r="MCT31" s="5">
        <f>'Output| DNSP'!MCS8</f>
        <v>0</v>
      </c>
      <c r="MCU31" s="5">
        <f>'Output| DNSP'!MCT8</f>
        <v>0</v>
      </c>
      <c r="MCV31" s="5">
        <f>'Output| DNSP'!MCU8</f>
        <v>0</v>
      </c>
      <c r="MCW31" s="5">
        <f>'Output| DNSP'!MCV8</f>
        <v>0</v>
      </c>
      <c r="MCX31" s="5">
        <f>'Output| DNSP'!MCW8</f>
        <v>0</v>
      </c>
      <c r="MCY31" s="5">
        <f>'Output| DNSP'!MCX8</f>
        <v>0</v>
      </c>
      <c r="MCZ31" s="5">
        <f>'Output| DNSP'!MCY8</f>
        <v>0</v>
      </c>
      <c r="MDA31" s="5">
        <f>'Output| DNSP'!MCZ8</f>
        <v>0</v>
      </c>
      <c r="MDB31" s="5">
        <f>'Output| DNSP'!MDA8</f>
        <v>0</v>
      </c>
      <c r="MDC31" s="5">
        <f>'Output| DNSP'!MDB8</f>
        <v>0</v>
      </c>
      <c r="MDD31" s="5">
        <f>'Output| DNSP'!MDC8</f>
        <v>0</v>
      </c>
      <c r="MDE31" s="5">
        <f>'Output| DNSP'!MDD8</f>
        <v>0</v>
      </c>
      <c r="MDF31" s="5">
        <f>'Output| DNSP'!MDE8</f>
        <v>0</v>
      </c>
      <c r="MDG31" s="5">
        <f>'Output| DNSP'!MDF8</f>
        <v>0</v>
      </c>
      <c r="MDH31" s="5">
        <f>'Output| DNSP'!MDG8</f>
        <v>0</v>
      </c>
      <c r="MDI31" s="5">
        <f>'Output| DNSP'!MDH8</f>
        <v>0</v>
      </c>
      <c r="MDJ31" s="5">
        <f>'Output| DNSP'!MDI8</f>
        <v>0</v>
      </c>
      <c r="MDK31" s="5">
        <f>'Output| DNSP'!MDJ8</f>
        <v>0</v>
      </c>
      <c r="MDL31" s="5">
        <f>'Output| DNSP'!MDK8</f>
        <v>0</v>
      </c>
      <c r="MDM31" s="5">
        <f>'Output| DNSP'!MDL8</f>
        <v>0</v>
      </c>
      <c r="MDN31" s="5">
        <f>'Output| DNSP'!MDM8</f>
        <v>0</v>
      </c>
      <c r="MDO31" s="5">
        <f>'Output| DNSP'!MDN8</f>
        <v>0</v>
      </c>
      <c r="MDP31" s="5">
        <f>'Output| DNSP'!MDO8</f>
        <v>0</v>
      </c>
      <c r="MDQ31" s="5">
        <f>'Output| DNSP'!MDP8</f>
        <v>0</v>
      </c>
      <c r="MDR31" s="5">
        <f>'Output| DNSP'!MDQ8</f>
        <v>0</v>
      </c>
      <c r="MDS31" s="5">
        <f>'Output| DNSP'!MDR8</f>
        <v>0</v>
      </c>
      <c r="MDT31" s="5">
        <f>'Output| DNSP'!MDS8</f>
        <v>0</v>
      </c>
      <c r="MDU31" s="5">
        <f>'Output| DNSP'!MDT8</f>
        <v>0</v>
      </c>
      <c r="MDV31" s="5">
        <f>'Output| DNSP'!MDU8</f>
        <v>0</v>
      </c>
      <c r="MDW31" s="5">
        <f>'Output| DNSP'!MDV8</f>
        <v>0</v>
      </c>
      <c r="MDX31" s="5">
        <f>'Output| DNSP'!MDW8</f>
        <v>0</v>
      </c>
      <c r="MDY31" s="5">
        <f>'Output| DNSP'!MDX8</f>
        <v>0</v>
      </c>
      <c r="MDZ31" s="5">
        <f>'Output| DNSP'!MDY8</f>
        <v>0</v>
      </c>
      <c r="MEA31" s="5">
        <f>'Output| DNSP'!MDZ8</f>
        <v>0</v>
      </c>
      <c r="MEB31" s="5">
        <f>'Output| DNSP'!MEA8</f>
        <v>0</v>
      </c>
      <c r="MEC31" s="5">
        <f>'Output| DNSP'!MEB8</f>
        <v>0</v>
      </c>
      <c r="MED31" s="5">
        <f>'Output| DNSP'!MEC8</f>
        <v>0</v>
      </c>
      <c r="MEE31" s="5">
        <f>'Output| DNSP'!MED8</f>
        <v>0</v>
      </c>
      <c r="MEF31" s="5">
        <f>'Output| DNSP'!MEE8</f>
        <v>0</v>
      </c>
      <c r="MEG31" s="5">
        <f>'Output| DNSP'!MEF8</f>
        <v>0</v>
      </c>
      <c r="MEH31" s="5">
        <f>'Output| DNSP'!MEG8</f>
        <v>0</v>
      </c>
      <c r="MEI31" s="5">
        <f>'Output| DNSP'!MEH8</f>
        <v>0</v>
      </c>
      <c r="MEJ31" s="5">
        <f>'Output| DNSP'!MEI8</f>
        <v>0</v>
      </c>
      <c r="MEK31" s="5">
        <f>'Output| DNSP'!MEJ8</f>
        <v>0</v>
      </c>
      <c r="MEL31" s="5">
        <f>'Output| DNSP'!MEK8</f>
        <v>0</v>
      </c>
      <c r="MEM31" s="5">
        <f>'Output| DNSP'!MEL8</f>
        <v>0</v>
      </c>
      <c r="MEN31" s="5">
        <f>'Output| DNSP'!MEM8</f>
        <v>0</v>
      </c>
      <c r="MEO31" s="5">
        <f>'Output| DNSP'!MEN8</f>
        <v>0</v>
      </c>
      <c r="MEP31" s="5">
        <f>'Output| DNSP'!MEO8</f>
        <v>0</v>
      </c>
      <c r="MEQ31" s="5">
        <f>'Output| DNSP'!MEP8</f>
        <v>0</v>
      </c>
      <c r="MER31" s="5">
        <f>'Output| DNSP'!MEQ8</f>
        <v>0</v>
      </c>
      <c r="MES31" s="5">
        <f>'Output| DNSP'!MER8</f>
        <v>0</v>
      </c>
      <c r="MET31" s="5">
        <f>'Output| DNSP'!MES8</f>
        <v>0</v>
      </c>
      <c r="MEU31" s="5">
        <f>'Output| DNSP'!MET8</f>
        <v>0</v>
      </c>
      <c r="MEV31" s="5">
        <f>'Output| DNSP'!MEU8</f>
        <v>0</v>
      </c>
      <c r="MEW31" s="5">
        <f>'Output| DNSP'!MEV8</f>
        <v>0</v>
      </c>
      <c r="MEX31" s="5">
        <f>'Output| DNSP'!MEW8</f>
        <v>0</v>
      </c>
      <c r="MEY31" s="5">
        <f>'Output| DNSP'!MEX8</f>
        <v>0</v>
      </c>
      <c r="MEZ31" s="5">
        <f>'Output| DNSP'!MEY8</f>
        <v>0</v>
      </c>
      <c r="MFA31" s="5">
        <f>'Output| DNSP'!MEZ8</f>
        <v>0</v>
      </c>
      <c r="MFB31" s="5">
        <f>'Output| DNSP'!MFA8</f>
        <v>0</v>
      </c>
      <c r="MFC31" s="5">
        <f>'Output| DNSP'!MFB8</f>
        <v>0</v>
      </c>
      <c r="MFD31" s="5">
        <f>'Output| DNSP'!MFC8</f>
        <v>0</v>
      </c>
      <c r="MFE31" s="5">
        <f>'Output| DNSP'!MFD8</f>
        <v>0</v>
      </c>
      <c r="MFF31" s="5">
        <f>'Output| DNSP'!MFE8</f>
        <v>0</v>
      </c>
      <c r="MFG31" s="5">
        <f>'Output| DNSP'!MFF8</f>
        <v>0</v>
      </c>
      <c r="MFH31" s="5">
        <f>'Output| DNSP'!MFG8</f>
        <v>0</v>
      </c>
      <c r="MFI31" s="5">
        <f>'Output| DNSP'!MFH8</f>
        <v>0</v>
      </c>
      <c r="MFJ31" s="5">
        <f>'Output| DNSP'!MFI8</f>
        <v>0</v>
      </c>
      <c r="MFK31" s="5">
        <f>'Output| DNSP'!MFJ8</f>
        <v>0</v>
      </c>
      <c r="MFL31" s="5">
        <f>'Output| DNSP'!MFK8</f>
        <v>0</v>
      </c>
      <c r="MFM31" s="5">
        <f>'Output| DNSP'!MFL8</f>
        <v>0</v>
      </c>
      <c r="MFN31" s="5">
        <f>'Output| DNSP'!MFM8</f>
        <v>0</v>
      </c>
      <c r="MFO31" s="5">
        <f>'Output| DNSP'!MFN8</f>
        <v>0</v>
      </c>
      <c r="MFP31" s="5">
        <f>'Output| DNSP'!MFO8</f>
        <v>0</v>
      </c>
      <c r="MFQ31" s="5">
        <f>'Output| DNSP'!MFP8</f>
        <v>0</v>
      </c>
      <c r="MFR31" s="5">
        <f>'Output| DNSP'!MFQ8</f>
        <v>0</v>
      </c>
      <c r="MFS31" s="5">
        <f>'Output| DNSP'!MFR8</f>
        <v>0</v>
      </c>
      <c r="MFT31" s="5">
        <f>'Output| DNSP'!MFS8</f>
        <v>0</v>
      </c>
      <c r="MFU31" s="5">
        <f>'Output| DNSP'!MFT8</f>
        <v>0</v>
      </c>
      <c r="MFV31" s="5">
        <f>'Output| DNSP'!MFU8</f>
        <v>0</v>
      </c>
      <c r="MFW31" s="5">
        <f>'Output| DNSP'!MFV8</f>
        <v>0</v>
      </c>
      <c r="MFX31" s="5">
        <f>'Output| DNSP'!MFW8</f>
        <v>0</v>
      </c>
      <c r="MFY31" s="5">
        <f>'Output| DNSP'!MFX8</f>
        <v>0</v>
      </c>
      <c r="MFZ31" s="5">
        <f>'Output| DNSP'!MFY8</f>
        <v>0</v>
      </c>
      <c r="MGA31" s="5">
        <f>'Output| DNSP'!MFZ8</f>
        <v>0</v>
      </c>
      <c r="MGB31" s="5">
        <f>'Output| DNSP'!MGA8</f>
        <v>0</v>
      </c>
      <c r="MGC31" s="5">
        <f>'Output| DNSP'!MGB8</f>
        <v>0</v>
      </c>
      <c r="MGD31" s="5">
        <f>'Output| DNSP'!MGC8</f>
        <v>0</v>
      </c>
      <c r="MGE31" s="5">
        <f>'Output| DNSP'!MGD8</f>
        <v>0</v>
      </c>
      <c r="MGF31" s="5">
        <f>'Output| DNSP'!MGE8</f>
        <v>0</v>
      </c>
      <c r="MGG31" s="5">
        <f>'Output| DNSP'!MGF8</f>
        <v>0</v>
      </c>
      <c r="MGH31" s="5">
        <f>'Output| DNSP'!MGG8</f>
        <v>0</v>
      </c>
      <c r="MGI31" s="5">
        <f>'Output| DNSP'!MGH8</f>
        <v>0</v>
      </c>
      <c r="MGJ31" s="5">
        <f>'Output| DNSP'!MGI8</f>
        <v>0</v>
      </c>
      <c r="MGK31" s="5">
        <f>'Output| DNSP'!MGJ8</f>
        <v>0</v>
      </c>
      <c r="MGL31" s="5">
        <f>'Output| DNSP'!MGK8</f>
        <v>0</v>
      </c>
      <c r="MGM31" s="5">
        <f>'Output| DNSP'!MGL8</f>
        <v>0</v>
      </c>
      <c r="MGN31" s="5">
        <f>'Output| DNSP'!MGM8</f>
        <v>0</v>
      </c>
      <c r="MGO31" s="5">
        <f>'Output| DNSP'!MGN8</f>
        <v>0</v>
      </c>
      <c r="MGP31" s="5">
        <f>'Output| DNSP'!MGO8</f>
        <v>0</v>
      </c>
      <c r="MGQ31" s="5">
        <f>'Output| DNSP'!MGP8</f>
        <v>0</v>
      </c>
      <c r="MGR31" s="5">
        <f>'Output| DNSP'!MGQ8</f>
        <v>0</v>
      </c>
      <c r="MGS31" s="5">
        <f>'Output| DNSP'!MGR8</f>
        <v>0</v>
      </c>
      <c r="MGT31" s="5">
        <f>'Output| DNSP'!MGS8</f>
        <v>0</v>
      </c>
      <c r="MGU31" s="5">
        <f>'Output| DNSP'!MGT8</f>
        <v>0</v>
      </c>
      <c r="MGV31" s="5">
        <f>'Output| DNSP'!MGU8</f>
        <v>0</v>
      </c>
      <c r="MGW31" s="5">
        <f>'Output| DNSP'!MGV8</f>
        <v>0</v>
      </c>
      <c r="MGX31" s="5">
        <f>'Output| DNSP'!MGW8</f>
        <v>0</v>
      </c>
      <c r="MGY31" s="5">
        <f>'Output| DNSP'!MGX8</f>
        <v>0</v>
      </c>
      <c r="MGZ31" s="5">
        <f>'Output| DNSP'!MGY8</f>
        <v>0</v>
      </c>
      <c r="MHA31" s="5">
        <f>'Output| DNSP'!MGZ8</f>
        <v>0</v>
      </c>
      <c r="MHB31" s="5">
        <f>'Output| DNSP'!MHA8</f>
        <v>0</v>
      </c>
      <c r="MHC31" s="5">
        <f>'Output| DNSP'!MHB8</f>
        <v>0</v>
      </c>
      <c r="MHD31" s="5">
        <f>'Output| DNSP'!MHC8</f>
        <v>0</v>
      </c>
      <c r="MHE31" s="5">
        <f>'Output| DNSP'!MHD8</f>
        <v>0</v>
      </c>
      <c r="MHF31" s="5">
        <f>'Output| DNSP'!MHE8</f>
        <v>0</v>
      </c>
      <c r="MHG31" s="5">
        <f>'Output| DNSP'!MHF8</f>
        <v>0</v>
      </c>
      <c r="MHH31" s="5">
        <f>'Output| DNSP'!MHG8</f>
        <v>0</v>
      </c>
      <c r="MHI31" s="5">
        <f>'Output| DNSP'!MHH8</f>
        <v>0</v>
      </c>
      <c r="MHJ31" s="5">
        <f>'Output| DNSP'!MHI8</f>
        <v>0</v>
      </c>
      <c r="MHK31" s="5">
        <f>'Output| DNSP'!MHJ8</f>
        <v>0</v>
      </c>
      <c r="MHL31" s="5">
        <f>'Output| DNSP'!MHK8</f>
        <v>0</v>
      </c>
      <c r="MHM31" s="5">
        <f>'Output| DNSP'!MHL8</f>
        <v>0</v>
      </c>
      <c r="MHN31" s="5">
        <f>'Output| DNSP'!MHM8</f>
        <v>0</v>
      </c>
      <c r="MHO31" s="5">
        <f>'Output| DNSP'!MHN8</f>
        <v>0</v>
      </c>
      <c r="MHP31" s="5">
        <f>'Output| DNSP'!MHO8</f>
        <v>0</v>
      </c>
      <c r="MHQ31" s="5">
        <f>'Output| DNSP'!MHP8</f>
        <v>0</v>
      </c>
      <c r="MHR31" s="5">
        <f>'Output| DNSP'!MHQ8</f>
        <v>0</v>
      </c>
      <c r="MHS31" s="5">
        <f>'Output| DNSP'!MHR8</f>
        <v>0</v>
      </c>
      <c r="MHT31" s="5">
        <f>'Output| DNSP'!MHS8</f>
        <v>0</v>
      </c>
      <c r="MHU31" s="5">
        <f>'Output| DNSP'!MHT8</f>
        <v>0</v>
      </c>
      <c r="MHV31" s="5">
        <f>'Output| DNSP'!MHU8</f>
        <v>0</v>
      </c>
      <c r="MHW31" s="5">
        <f>'Output| DNSP'!MHV8</f>
        <v>0</v>
      </c>
      <c r="MHX31" s="5">
        <f>'Output| DNSP'!MHW8</f>
        <v>0</v>
      </c>
      <c r="MHY31" s="5">
        <f>'Output| DNSP'!MHX8</f>
        <v>0</v>
      </c>
      <c r="MHZ31" s="5">
        <f>'Output| DNSP'!MHY8</f>
        <v>0</v>
      </c>
      <c r="MIA31" s="5">
        <f>'Output| DNSP'!MHZ8</f>
        <v>0</v>
      </c>
      <c r="MIB31" s="5">
        <f>'Output| DNSP'!MIA8</f>
        <v>0</v>
      </c>
      <c r="MIC31" s="5">
        <f>'Output| DNSP'!MIB8</f>
        <v>0</v>
      </c>
      <c r="MID31" s="5">
        <f>'Output| DNSP'!MIC8</f>
        <v>0</v>
      </c>
      <c r="MIE31" s="5">
        <f>'Output| DNSP'!MID8</f>
        <v>0</v>
      </c>
      <c r="MIF31" s="5">
        <f>'Output| DNSP'!MIE8</f>
        <v>0</v>
      </c>
      <c r="MIG31" s="5">
        <f>'Output| DNSP'!MIF8</f>
        <v>0</v>
      </c>
      <c r="MIH31" s="5">
        <f>'Output| DNSP'!MIG8</f>
        <v>0</v>
      </c>
      <c r="MII31" s="5">
        <f>'Output| DNSP'!MIH8</f>
        <v>0</v>
      </c>
      <c r="MIJ31" s="5">
        <f>'Output| DNSP'!MII8</f>
        <v>0</v>
      </c>
      <c r="MIK31" s="5">
        <f>'Output| DNSP'!MIJ8</f>
        <v>0</v>
      </c>
      <c r="MIL31" s="5">
        <f>'Output| DNSP'!MIK8</f>
        <v>0</v>
      </c>
      <c r="MIM31" s="5">
        <f>'Output| DNSP'!MIL8</f>
        <v>0</v>
      </c>
      <c r="MIN31" s="5">
        <f>'Output| DNSP'!MIM8</f>
        <v>0</v>
      </c>
      <c r="MIO31" s="5">
        <f>'Output| DNSP'!MIN8</f>
        <v>0</v>
      </c>
      <c r="MIP31" s="5">
        <f>'Output| DNSP'!MIO8</f>
        <v>0</v>
      </c>
      <c r="MIQ31" s="5">
        <f>'Output| DNSP'!MIP8</f>
        <v>0</v>
      </c>
      <c r="MIR31" s="5">
        <f>'Output| DNSP'!MIQ8</f>
        <v>0</v>
      </c>
      <c r="MIS31" s="5">
        <f>'Output| DNSP'!MIR8</f>
        <v>0</v>
      </c>
      <c r="MIT31" s="5">
        <f>'Output| DNSP'!MIS8</f>
        <v>0</v>
      </c>
      <c r="MIU31" s="5">
        <f>'Output| DNSP'!MIT8</f>
        <v>0</v>
      </c>
      <c r="MIV31" s="5">
        <f>'Output| DNSP'!MIU8</f>
        <v>0</v>
      </c>
      <c r="MIW31" s="5">
        <f>'Output| DNSP'!MIV8</f>
        <v>0</v>
      </c>
      <c r="MIX31" s="5">
        <f>'Output| DNSP'!MIW8</f>
        <v>0</v>
      </c>
      <c r="MIY31" s="5">
        <f>'Output| DNSP'!MIX8</f>
        <v>0</v>
      </c>
      <c r="MIZ31" s="5">
        <f>'Output| DNSP'!MIY8</f>
        <v>0</v>
      </c>
      <c r="MJA31" s="5">
        <f>'Output| DNSP'!MIZ8</f>
        <v>0</v>
      </c>
      <c r="MJB31" s="5">
        <f>'Output| DNSP'!MJA8</f>
        <v>0</v>
      </c>
      <c r="MJC31" s="5">
        <f>'Output| DNSP'!MJB8</f>
        <v>0</v>
      </c>
      <c r="MJD31" s="5">
        <f>'Output| DNSP'!MJC8</f>
        <v>0</v>
      </c>
      <c r="MJE31" s="5">
        <f>'Output| DNSP'!MJD8</f>
        <v>0</v>
      </c>
      <c r="MJF31" s="5">
        <f>'Output| DNSP'!MJE8</f>
        <v>0</v>
      </c>
      <c r="MJG31" s="5">
        <f>'Output| DNSP'!MJF8</f>
        <v>0</v>
      </c>
      <c r="MJH31" s="5">
        <f>'Output| DNSP'!MJG8</f>
        <v>0</v>
      </c>
      <c r="MJI31" s="5">
        <f>'Output| DNSP'!MJH8</f>
        <v>0</v>
      </c>
      <c r="MJJ31" s="5">
        <f>'Output| DNSP'!MJI8</f>
        <v>0</v>
      </c>
      <c r="MJK31" s="5">
        <f>'Output| DNSP'!MJJ8</f>
        <v>0</v>
      </c>
      <c r="MJL31" s="5">
        <f>'Output| DNSP'!MJK8</f>
        <v>0</v>
      </c>
      <c r="MJM31" s="5">
        <f>'Output| DNSP'!MJL8</f>
        <v>0</v>
      </c>
      <c r="MJN31" s="5">
        <f>'Output| DNSP'!MJM8</f>
        <v>0</v>
      </c>
      <c r="MJO31" s="5">
        <f>'Output| DNSP'!MJN8</f>
        <v>0</v>
      </c>
      <c r="MJP31" s="5">
        <f>'Output| DNSP'!MJO8</f>
        <v>0</v>
      </c>
      <c r="MJQ31" s="5">
        <f>'Output| DNSP'!MJP8</f>
        <v>0</v>
      </c>
      <c r="MJR31" s="5">
        <f>'Output| DNSP'!MJQ8</f>
        <v>0</v>
      </c>
      <c r="MJS31" s="5">
        <f>'Output| DNSP'!MJR8</f>
        <v>0</v>
      </c>
      <c r="MJT31" s="5">
        <f>'Output| DNSP'!MJS8</f>
        <v>0</v>
      </c>
      <c r="MJU31" s="5">
        <f>'Output| DNSP'!MJT8</f>
        <v>0</v>
      </c>
      <c r="MJV31" s="5">
        <f>'Output| DNSP'!MJU8</f>
        <v>0</v>
      </c>
      <c r="MJW31" s="5">
        <f>'Output| DNSP'!MJV8</f>
        <v>0</v>
      </c>
      <c r="MJX31" s="5">
        <f>'Output| DNSP'!MJW8</f>
        <v>0</v>
      </c>
      <c r="MJY31" s="5">
        <f>'Output| DNSP'!MJX8</f>
        <v>0</v>
      </c>
      <c r="MJZ31" s="5">
        <f>'Output| DNSP'!MJY8</f>
        <v>0</v>
      </c>
      <c r="MKA31" s="5">
        <f>'Output| DNSP'!MJZ8</f>
        <v>0</v>
      </c>
      <c r="MKB31" s="5">
        <f>'Output| DNSP'!MKA8</f>
        <v>0</v>
      </c>
      <c r="MKC31" s="5">
        <f>'Output| DNSP'!MKB8</f>
        <v>0</v>
      </c>
      <c r="MKD31" s="5">
        <f>'Output| DNSP'!MKC8</f>
        <v>0</v>
      </c>
      <c r="MKE31" s="5">
        <f>'Output| DNSP'!MKD8</f>
        <v>0</v>
      </c>
      <c r="MKF31" s="5">
        <f>'Output| DNSP'!MKE8</f>
        <v>0</v>
      </c>
      <c r="MKG31" s="5">
        <f>'Output| DNSP'!MKF8</f>
        <v>0</v>
      </c>
      <c r="MKH31" s="5">
        <f>'Output| DNSP'!MKG8</f>
        <v>0</v>
      </c>
      <c r="MKI31" s="5">
        <f>'Output| DNSP'!MKH8</f>
        <v>0</v>
      </c>
      <c r="MKJ31" s="5">
        <f>'Output| DNSP'!MKI8</f>
        <v>0</v>
      </c>
      <c r="MKK31" s="5">
        <f>'Output| DNSP'!MKJ8</f>
        <v>0</v>
      </c>
      <c r="MKL31" s="5">
        <f>'Output| DNSP'!MKK8</f>
        <v>0</v>
      </c>
      <c r="MKM31" s="5">
        <f>'Output| DNSP'!MKL8</f>
        <v>0</v>
      </c>
      <c r="MKN31" s="5">
        <f>'Output| DNSP'!MKM8</f>
        <v>0</v>
      </c>
      <c r="MKO31" s="5">
        <f>'Output| DNSP'!MKN8</f>
        <v>0</v>
      </c>
      <c r="MKP31" s="5">
        <f>'Output| DNSP'!MKO8</f>
        <v>0</v>
      </c>
      <c r="MKQ31" s="5">
        <f>'Output| DNSP'!MKP8</f>
        <v>0</v>
      </c>
      <c r="MKR31" s="5">
        <f>'Output| DNSP'!MKQ8</f>
        <v>0</v>
      </c>
      <c r="MKS31" s="5">
        <f>'Output| DNSP'!MKR8</f>
        <v>0</v>
      </c>
      <c r="MKT31" s="5">
        <f>'Output| DNSP'!MKS8</f>
        <v>0</v>
      </c>
      <c r="MKU31" s="5">
        <f>'Output| DNSP'!MKT8</f>
        <v>0</v>
      </c>
      <c r="MKV31" s="5">
        <f>'Output| DNSP'!MKU8</f>
        <v>0</v>
      </c>
      <c r="MKW31" s="5">
        <f>'Output| DNSP'!MKV8</f>
        <v>0</v>
      </c>
      <c r="MKX31" s="5">
        <f>'Output| DNSP'!MKW8</f>
        <v>0</v>
      </c>
      <c r="MKY31" s="5">
        <f>'Output| DNSP'!MKX8</f>
        <v>0</v>
      </c>
      <c r="MKZ31" s="5">
        <f>'Output| DNSP'!MKY8</f>
        <v>0</v>
      </c>
      <c r="MLA31" s="5">
        <f>'Output| DNSP'!MKZ8</f>
        <v>0</v>
      </c>
      <c r="MLB31" s="5">
        <f>'Output| DNSP'!MLA8</f>
        <v>0</v>
      </c>
      <c r="MLC31" s="5">
        <f>'Output| DNSP'!MLB8</f>
        <v>0</v>
      </c>
      <c r="MLD31" s="5">
        <f>'Output| DNSP'!MLC8</f>
        <v>0</v>
      </c>
      <c r="MLE31" s="5">
        <f>'Output| DNSP'!MLD8</f>
        <v>0</v>
      </c>
      <c r="MLF31" s="5">
        <f>'Output| DNSP'!MLE8</f>
        <v>0</v>
      </c>
      <c r="MLG31" s="5">
        <f>'Output| DNSP'!MLF8</f>
        <v>0</v>
      </c>
      <c r="MLH31" s="5">
        <f>'Output| DNSP'!MLG8</f>
        <v>0</v>
      </c>
      <c r="MLI31" s="5">
        <f>'Output| DNSP'!MLH8</f>
        <v>0</v>
      </c>
      <c r="MLJ31" s="5">
        <f>'Output| DNSP'!MLI8</f>
        <v>0</v>
      </c>
      <c r="MLK31" s="5">
        <f>'Output| DNSP'!MLJ8</f>
        <v>0</v>
      </c>
      <c r="MLL31" s="5">
        <f>'Output| DNSP'!MLK8</f>
        <v>0</v>
      </c>
      <c r="MLM31" s="5">
        <f>'Output| DNSP'!MLL8</f>
        <v>0</v>
      </c>
      <c r="MLN31" s="5">
        <f>'Output| DNSP'!MLM8</f>
        <v>0</v>
      </c>
      <c r="MLO31" s="5">
        <f>'Output| DNSP'!MLN8</f>
        <v>0</v>
      </c>
      <c r="MLP31" s="5">
        <f>'Output| DNSP'!MLO8</f>
        <v>0</v>
      </c>
      <c r="MLQ31" s="5">
        <f>'Output| DNSP'!MLP8</f>
        <v>0</v>
      </c>
      <c r="MLR31" s="5">
        <f>'Output| DNSP'!MLQ8</f>
        <v>0</v>
      </c>
      <c r="MLS31" s="5">
        <f>'Output| DNSP'!MLR8</f>
        <v>0</v>
      </c>
      <c r="MLT31" s="5">
        <f>'Output| DNSP'!MLS8</f>
        <v>0</v>
      </c>
      <c r="MLU31" s="5">
        <f>'Output| DNSP'!MLT8</f>
        <v>0</v>
      </c>
      <c r="MLV31" s="5">
        <f>'Output| DNSP'!MLU8</f>
        <v>0</v>
      </c>
      <c r="MLW31" s="5">
        <f>'Output| DNSP'!MLV8</f>
        <v>0</v>
      </c>
      <c r="MLX31" s="5">
        <f>'Output| DNSP'!MLW8</f>
        <v>0</v>
      </c>
      <c r="MLY31" s="5">
        <f>'Output| DNSP'!MLX8</f>
        <v>0</v>
      </c>
      <c r="MLZ31" s="5">
        <f>'Output| DNSP'!MLY8</f>
        <v>0</v>
      </c>
      <c r="MMA31" s="5">
        <f>'Output| DNSP'!MLZ8</f>
        <v>0</v>
      </c>
      <c r="MMB31" s="5">
        <f>'Output| DNSP'!MMA8</f>
        <v>0</v>
      </c>
      <c r="MMC31" s="5">
        <f>'Output| DNSP'!MMB8</f>
        <v>0</v>
      </c>
      <c r="MMD31" s="5">
        <f>'Output| DNSP'!MMC8</f>
        <v>0</v>
      </c>
      <c r="MME31" s="5">
        <f>'Output| DNSP'!MMD8</f>
        <v>0</v>
      </c>
      <c r="MMF31" s="5">
        <f>'Output| DNSP'!MME8</f>
        <v>0</v>
      </c>
      <c r="MMG31" s="5">
        <f>'Output| DNSP'!MMF8</f>
        <v>0</v>
      </c>
      <c r="MMH31" s="5">
        <f>'Output| DNSP'!MMG8</f>
        <v>0</v>
      </c>
      <c r="MMI31" s="5">
        <f>'Output| DNSP'!MMH8</f>
        <v>0</v>
      </c>
      <c r="MMJ31" s="5">
        <f>'Output| DNSP'!MMI8</f>
        <v>0</v>
      </c>
      <c r="MMK31" s="5">
        <f>'Output| DNSP'!MMJ8</f>
        <v>0</v>
      </c>
      <c r="MML31" s="5">
        <f>'Output| DNSP'!MMK8</f>
        <v>0</v>
      </c>
      <c r="MMM31" s="5">
        <f>'Output| DNSP'!MML8</f>
        <v>0</v>
      </c>
      <c r="MMN31" s="5">
        <f>'Output| DNSP'!MMM8</f>
        <v>0</v>
      </c>
      <c r="MMO31" s="5">
        <f>'Output| DNSP'!MMN8</f>
        <v>0</v>
      </c>
      <c r="MMP31" s="5">
        <f>'Output| DNSP'!MMO8</f>
        <v>0</v>
      </c>
      <c r="MMQ31" s="5">
        <f>'Output| DNSP'!MMP8</f>
        <v>0</v>
      </c>
      <c r="MMR31" s="5">
        <f>'Output| DNSP'!MMQ8</f>
        <v>0</v>
      </c>
      <c r="MMS31" s="5">
        <f>'Output| DNSP'!MMR8</f>
        <v>0</v>
      </c>
      <c r="MMT31" s="5">
        <f>'Output| DNSP'!MMS8</f>
        <v>0</v>
      </c>
      <c r="MMU31" s="5">
        <f>'Output| DNSP'!MMT8</f>
        <v>0</v>
      </c>
      <c r="MMV31" s="5">
        <f>'Output| DNSP'!MMU8</f>
        <v>0</v>
      </c>
      <c r="MMW31" s="5">
        <f>'Output| DNSP'!MMV8</f>
        <v>0</v>
      </c>
      <c r="MMX31" s="5">
        <f>'Output| DNSP'!MMW8</f>
        <v>0</v>
      </c>
      <c r="MMY31" s="5">
        <f>'Output| DNSP'!MMX8</f>
        <v>0</v>
      </c>
      <c r="MMZ31" s="5">
        <f>'Output| DNSP'!MMY8</f>
        <v>0</v>
      </c>
      <c r="MNA31" s="5">
        <f>'Output| DNSP'!MMZ8</f>
        <v>0</v>
      </c>
      <c r="MNB31" s="5">
        <f>'Output| DNSP'!MNA8</f>
        <v>0</v>
      </c>
      <c r="MNC31" s="5">
        <f>'Output| DNSP'!MNB8</f>
        <v>0</v>
      </c>
      <c r="MND31" s="5">
        <f>'Output| DNSP'!MNC8</f>
        <v>0</v>
      </c>
      <c r="MNE31" s="5">
        <f>'Output| DNSP'!MND8</f>
        <v>0</v>
      </c>
      <c r="MNF31" s="5">
        <f>'Output| DNSP'!MNE8</f>
        <v>0</v>
      </c>
      <c r="MNG31" s="5">
        <f>'Output| DNSP'!MNF8</f>
        <v>0</v>
      </c>
      <c r="MNH31" s="5">
        <f>'Output| DNSP'!MNG8</f>
        <v>0</v>
      </c>
      <c r="MNI31" s="5">
        <f>'Output| DNSP'!MNH8</f>
        <v>0</v>
      </c>
      <c r="MNJ31" s="5">
        <f>'Output| DNSP'!MNI8</f>
        <v>0</v>
      </c>
      <c r="MNK31" s="5">
        <f>'Output| DNSP'!MNJ8</f>
        <v>0</v>
      </c>
      <c r="MNL31" s="5">
        <f>'Output| DNSP'!MNK8</f>
        <v>0</v>
      </c>
      <c r="MNM31" s="5">
        <f>'Output| DNSP'!MNL8</f>
        <v>0</v>
      </c>
      <c r="MNN31" s="5">
        <f>'Output| DNSP'!MNM8</f>
        <v>0</v>
      </c>
      <c r="MNO31" s="5">
        <f>'Output| DNSP'!MNN8</f>
        <v>0</v>
      </c>
      <c r="MNP31" s="5">
        <f>'Output| DNSP'!MNO8</f>
        <v>0</v>
      </c>
      <c r="MNQ31" s="5">
        <f>'Output| DNSP'!MNP8</f>
        <v>0</v>
      </c>
      <c r="MNR31" s="5">
        <f>'Output| DNSP'!MNQ8</f>
        <v>0</v>
      </c>
      <c r="MNS31" s="5">
        <f>'Output| DNSP'!MNR8</f>
        <v>0</v>
      </c>
      <c r="MNT31" s="5">
        <f>'Output| DNSP'!MNS8</f>
        <v>0</v>
      </c>
      <c r="MNU31" s="5">
        <f>'Output| DNSP'!MNT8</f>
        <v>0</v>
      </c>
      <c r="MNV31" s="5">
        <f>'Output| DNSP'!MNU8</f>
        <v>0</v>
      </c>
      <c r="MNW31" s="5">
        <f>'Output| DNSP'!MNV8</f>
        <v>0</v>
      </c>
      <c r="MNX31" s="5">
        <f>'Output| DNSP'!MNW8</f>
        <v>0</v>
      </c>
      <c r="MNY31" s="5">
        <f>'Output| DNSP'!MNX8</f>
        <v>0</v>
      </c>
      <c r="MNZ31" s="5">
        <f>'Output| DNSP'!MNY8</f>
        <v>0</v>
      </c>
      <c r="MOA31" s="5">
        <f>'Output| DNSP'!MNZ8</f>
        <v>0</v>
      </c>
      <c r="MOB31" s="5">
        <f>'Output| DNSP'!MOA8</f>
        <v>0</v>
      </c>
      <c r="MOC31" s="5">
        <f>'Output| DNSP'!MOB8</f>
        <v>0</v>
      </c>
      <c r="MOD31" s="5">
        <f>'Output| DNSP'!MOC8</f>
        <v>0</v>
      </c>
      <c r="MOE31" s="5">
        <f>'Output| DNSP'!MOD8</f>
        <v>0</v>
      </c>
      <c r="MOF31" s="5">
        <f>'Output| DNSP'!MOE8</f>
        <v>0</v>
      </c>
      <c r="MOG31" s="5">
        <f>'Output| DNSP'!MOF8</f>
        <v>0</v>
      </c>
      <c r="MOH31" s="5">
        <f>'Output| DNSP'!MOG8</f>
        <v>0</v>
      </c>
      <c r="MOI31" s="5">
        <f>'Output| DNSP'!MOH8</f>
        <v>0</v>
      </c>
      <c r="MOJ31" s="5">
        <f>'Output| DNSP'!MOI8</f>
        <v>0</v>
      </c>
      <c r="MOK31" s="5">
        <f>'Output| DNSP'!MOJ8</f>
        <v>0</v>
      </c>
      <c r="MOL31" s="5">
        <f>'Output| DNSP'!MOK8</f>
        <v>0</v>
      </c>
      <c r="MOM31" s="5">
        <f>'Output| DNSP'!MOL8</f>
        <v>0</v>
      </c>
      <c r="MON31" s="5">
        <f>'Output| DNSP'!MOM8</f>
        <v>0</v>
      </c>
      <c r="MOO31" s="5">
        <f>'Output| DNSP'!MON8</f>
        <v>0</v>
      </c>
      <c r="MOP31" s="5">
        <f>'Output| DNSP'!MOO8</f>
        <v>0</v>
      </c>
      <c r="MOQ31" s="5">
        <f>'Output| DNSP'!MOP8</f>
        <v>0</v>
      </c>
      <c r="MOR31" s="5">
        <f>'Output| DNSP'!MOQ8</f>
        <v>0</v>
      </c>
      <c r="MOS31" s="5">
        <f>'Output| DNSP'!MOR8</f>
        <v>0</v>
      </c>
      <c r="MOT31" s="5">
        <f>'Output| DNSP'!MOS8</f>
        <v>0</v>
      </c>
      <c r="MOU31" s="5">
        <f>'Output| DNSP'!MOT8</f>
        <v>0</v>
      </c>
      <c r="MOV31" s="5">
        <f>'Output| DNSP'!MOU8</f>
        <v>0</v>
      </c>
      <c r="MOW31" s="5">
        <f>'Output| DNSP'!MOV8</f>
        <v>0</v>
      </c>
      <c r="MOX31" s="5">
        <f>'Output| DNSP'!MOW8</f>
        <v>0</v>
      </c>
      <c r="MOY31" s="5">
        <f>'Output| DNSP'!MOX8</f>
        <v>0</v>
      </c>
      <c r="MOZ31" s="5">
        <f>'Output| DNSP'!MOY8</f>
        <v>0</v>
      </c>
      <c r="MPA31" s="5">
        <f>'Output| DNSP'!MOZ8</f>
        <v>0</v>
      </c>
      <c r="MPB31" s="5">
        <f>'Output| DNSP'!MPA8</f>
        <v>0</v>
      </c>
      <c r="MPC31" s="5">
        <f>'Output| DNSP'!MPB8</f>
        <v>0</v>
      </c>
      <c r="MPD31" s="5">
        <f>'Output| DNSP'!MPC8</f>
        <v>0</v>
      </c>
      <c r="MPE31" s="5">
        <f>'Output| DNSP'!MPD8</f>
        <v>0</v>
      </c>
      <c r="MPF31" s="5">
        <f>'Output| DNSP'!MPE8</f>
        <v>0</v>
      </c>
      <c r="MPG31" s="5">
        <f>'Output| DNSP'!MPF8</f>
        <v>0</v>
      </c>
      <c r="MPH31" s="5">
        <f>'Output| DNSP'!MPG8</f>
        <v>0</v>
      </c>
      <c r="MPI31" s="5">
        <f>'Output| DNSP'!MPH8</f>
        <v>0</v>
      </c>
      <c r="MPJ31" s="5">
        <f>'Output| DNSP'!MPI8</f>
        <v>0</v>
      </c>
      <c r="MPK31" s="5">
        <f>'Output| DNSP'!MPJ8</f>
        <v>0</v>
      </c>
      <c r="MPL31" s="5">
        <f>'Output| DNSP'!MPK8</f>
        <v>0</v>
      </c>
      <c r="MPM31" s="5">
        <f>'Output| DNSP'!MPL8</f>
        <v>0</v>
      </c>
      <c r="MPN31" s="5">
        <f>'Output| DNSP'!MPM8</f>
        <v>0</v>
      </c>
      <c r="MPO31" s="5">
        <f>'Output| DNSP'!MPN8</f>
        <v>0</v>
      </c>
      <c r="MPP31" s="5">
        <f>'Output| DNSP'!MPO8</f>
        <v>0</v>
      </c>
      <c r="MPQ31" s="5">
        <f>'Output| DNSP'!MPP8</f>
        <v>0</v>
      </c>
      <c r="MPR31" s="5">
        <f>'Output| DNSP'!MPQ8</f>
        <v>0</v>
      </c>
      <c r="MPS31" s="5">
        <f>'Output| DNSP'!MPR8</f>
        <v>0</v>
      </c>
      <c r="MPT31" s="5">
        <f>'Output| DNSP'!MPS8</f>
        <v>0</v>
      </c>
      <c r="MPU31" s="5">
        <f>'Output| DNSP'!MPT8</f>
        <v>0</v>
      </c>
      <c r="MPV31" s="5">
        <f>'Output| DNSP'!MPU8</f>
        <v>0</v>
      </c>
      <c r="MPW31" s="5">
        <f>'Output| DNSP'!MPV8</f>
        <v>0</v>
      </c>
      <c r="MPX31" s="5">
        <f>'Output| DNSP'!MPW8</f>
        <v>0</v>
      </c>
      <c r="MPY31" s="5">
        <f>'Output| DNSP'!MPX8</f>
        <v>0</v>
      </c>
      <c r="MPZ31" s="5">
        <f>'Output| DNSP'!MPY8</f>
        <v>0</v>
      </c>
      <c r="MQA31" s="5">
        <f>'Output| DNSP'!MPZ8</f>
        <v>0</v>
      </c>
      <c r="MQB31" s="5">
        <f>'Output| DNSP'!MQA8</f>
        <v>0</v>
      </c>
      <c r="MQC31" s="5">
        <f>'Output| DNSP'!MQB8</f>
        <v>0</v>
      </c>
      <c r="MQD31" s="5">
        <f>'Output| DNSP'!MQC8</f>
        <v>0</v>
      </c>
      <c r="MQE31" s="5">
        <f>'Output| DNSP'!MQD8</f>
        <v>0</v>
      </c>
      <c r="MQF31" s="5">
        <f>'Output| DNSP'!MQE8</f>
        <v>0</v>
      </c>
      <c r="MQG31" s="5">
        <f>'Output| DNSP'!MQF8</f>
        <v>0</v>
      </c>
      <c r="MQH31" s="5">
        <f>'Output| DNSP'!MQG8</f>
        <v>0</v>
      </c>
      <c r="MQI31" s="5">
        <f>'Output| DNSP'!MQH8</f>
        <v>0</v>
      </c>
      <c r="MQJ31" s="5">
        <f>'Output| DNSP'!MQI8</f>
        <v>0</v>
      </c>
      <c r="MQK31" s="5">
        <f>'Output| DNSP'!MQJ8</f>
        <v>0</v>
      </c>
      <c r="MQL31" s="5">
        <f>'Output| DNSP'!MQK8</f>
        <v>0</v>
      </c>
      <c r="MQM31" s="5">
        <f>'Output| DNSP'!MQL8</f>
        <v>0</v>
      </c>
      <c r="MQN31" s="5">
        <f>'Output| DNSP'!MQM8</f>
        <v>0</v>
      </c>
      <c r="MQO31" s="5">
        <f>'Output| DNSP'!MQN8</f>
        <v>0</v>
      </c>
      <c r="MQP31" s="5">
        <f>'Output| DNSP'!MQO8</f>
        <v>0</v>
      </c>
      <c r="MQQ31" s="5">
        <f>'Output| DNSP'!MQP8</f>
        <v>0</v>
      </c>
      <c r="MQR31" s="5">
        <f>'Output| DNSP'!MQQ8</f>
        <v>0</v>
      </c>
      <c r="MQS31" s="5">
        <f>'Output| DNSP'!MQR8</f>
        <v>0</v>
      </c>
      <c r="MQT31" s="5">
        <f>'Output| DNSP'!MQS8</f>
        <v>0</v>
      </c>
      <c r="MQU31" s="5">
        <f>'Output| DNSP'!MQT8</f>
        <v>0</v>
      </c>
      <c r="MQV31" s="5">
        <f>'Output| DNSP'!MQU8</f>
        <v>0</v>
      </c>
      <c r="MQW31" s="5">
        <f>'Output| DNSP'!MQV8</f>
        <v>0</v>
      </c>
      <c r="MQX31" s="5">
        <f>'Output| DNSP'!MQW8</f>
        <v>0</v>
      </c>
      <c r="MQY31" s="5">
        <f>'Output| DNSP'!MQX8</f>
        <v>0</v>
      </c>
      <c r="MQZ31" s="5">
        <f>'Output| DNSP'!MQY8</f>
        <v>0</v>
      </c>
      <c r="MRA31" s="5">
        <f>'Output| DNSP'!MQZ8</f>
        <v>0</v>
      </c>
      <c r="MRB31" s="5">
        <f>'Output| DNSP'!MRA8</f>
        <v>0</v>
      </c>
      <c r="MRC31" s="5">
        <f>'Output| DNSP'!MRB8</f>
        <v>0</v>
      </c>
      <c r="MRD31" s="5">
        <f>'Output| DNSP'!MRC8</f>
        <v>0</v>
      </c>
      <c r="MRE31" s="5">
        <f>'Output| DNSP'!MRD8</f>
        <v>0</v>
      </c>
      <c r="MRF31" s="5">
        <f>'Output| DNSP'!MRE8</f>
        <v>0</v>
      </c>
      <c r="MRG31" s="5">
        <f>'Output| DNSP'!MRF8</f>
        <v>0</v>
      </c>
      <c r="MRH31" s="5">
        <f>'Output| DNSP'!MRG8</f>
        <v>0</v>
      </c>
      <c r="MRI31" s="5">
        <f>'Output| DNSP'!MRH8</f>
        <v>0</v>
      </c>
      <c r="MRJ31" s="5">
        <f>'Output| DNSP'!MRI8</f>
        <v>0</v>
      </c>
      <c r="MRK31" s="5">
        <f>'Output| DNSP'!MRJ8</f>
        <v>0</v>
      </c>
      <c r="MRL31" s="5">
        <f>'Output| DNSP'!MRK8</f>
        <v>0</v>
      </c>
      <c r="MRM31" s="5">
        <f>'Output| DNSP'!MRL8</f>
        <v>0</v>
      </c>
      <c r="MRN31" s="5">
        <f>'Output| DNSP'!MRM8</f>
        <v>0</v>
      </c>
      <c r="MRO31" s="5">
        <f>'Output| DNSP'!MRN8</f>
        <v>0</v>
      </c>
      <c r="MRP31" s="5">
        <f>'Output| DNSP'!MRO8</f>
        <v>0</v>
      </c>
      <c r="MRQ31" s="5">
        <f>'Output| DNSP'!MRP8</f>
        <v>0</v>
      </c>
      <c r="MRR31" s="5">
        <f>'Output| DNSP'!MRQ8</f>
        <v>0</v>
      </c>
      <c r="MRS31" s="5">
        <f>'Output| DNSP'!MRR8</f>
        <v>0</v>
      </c>
      <c r="MRT31" s="5">
        <f>'Output| DNSP'!MRS8</f>
        <v>0</v>
      </c>
      <c r="MRU31" s="5">
        <f>'Output| DNSP'!MRT8</f>
        <v>0</v>
      </c>
      <c r="MRV31" s="5">
        <f>'Output| DNSP'!MRU8</f>
        <v>0</v>
      </c>
      <c r="MRW31" s="5">
        <f>'Output| DNSP'!MRV8</f>
        <v>0</v>
      </c>
      <c r="MRX31" s="5">
        <f>'Output| DNSP'!MRW8</f>
        <v>0</v>
      </c>
      <c r="MRY31" s="5">
        <f>'Output| DNSP'!MRX8</f>
        <v>0</v>
      </c>
      <c r="MRZ31" s="5">
        <f>'Output| DNSP'!MRY8</f>
        <v>0</v>
      </c>
      <c r="MSA31" s="5">
        <f>'Output| DNSP'!MRZ8</f>
        <v>0</v>
      </c>
      <c r="MSB31" s="5">
        <f>'Output| DNSP'!MSA8</f>
        <v>0</v>
      </c>
      <c r="MSC31" s="5">
        <f>'Output| DNSP'!MSB8</f>
        <v>0</v>
      </c>
      <c r="MSD31" s="5">
        <f>'Output| DNSP'!MSC8</f>
        <v>0</v>
      </c>
      <c r="MSE31" s="5">
        <f>'Output| DNSP'!MSD8</f>
        <v>0</v>
      </c>
      <c r="MSF31" s="5">
        <f>'Output| DNSP'!MSE8</f>
        <v>0</v>
      </c>
      <c r="MSG31" s="5">
        <f>'Output| DNSP'!MSF8</f>
        <v>0</v>
      </c>
      <c r="MSH31" s="5">
        <f>'Output| DNSP'!MSG8</f>
        <v>0</v>
      </c>
      <c r="MSI31" s="5">
        <f>'Output| DNSP'!MSH8</f>
        <v>0</v>
      </c>
      <c r="MSJ31" s="5">
        <f>'Output| DNSP'!MSI8</f>
        <v>0</v>
      </c>
      <c r="MSK31" s="5">
        <f>'Output| DNSP'!MSJ8</f>
        <v>0</v>
      </c>
      <c r="MSL31" s="5">
        <f>'Output| DNSP'!MSK8</f>
        <v>0</v>
      </c>
      <c r="MSM31" s="5">
        <f>'Output| DNSP'!MSL8</f>
        <v>0</v>
      </c>
      <c r="MSN31" s="5">
        <f>'Output| DNSP'!MSM8</f>
        <v>0</v>
      </c>
      <c r="MSO31" s="5">
        <f>'Output| DNSP'!MSN8</f>
        <v>0</v>
      </c>
      <c r="MSP31" s="5">
        <f>'Output| DNSP'!MSO8</f>
        <v>0</v>
      </c>
      <c r="MSQ31" s="5">
        <f>'Output| DNSP'!MSP8</f>
        <v>0</v>
      </c>
      <c r="MSR31" s="5">
        <f>'Output| DNSP'!MSQ8</f>
        <v>0</v>
      </c>
      <c r="MSS31" s="5">
        <f>'Output| DNSP'!MSR8</f>
        <v>0</v>
      </c>
      <c r="MST31" s="5">
        <f>'Output| DNSP'!MSS8</f>
        <v>0</v>
      </c>
      <c r="MSU31" s="5">
        <f>'Output| DNSP'!MST8</f>
        <v>0</v>
      </c>
      <c r="MSV31" s="5">
        <f>'Output| DNSP'!MSU8</f>
        <v>0</v>
      </c>
      <c r="MSW31" s="5">
        <f>'Output| DNSP'!MSV8</f>
        <v>0</v>
      </c>
      <c r="MSX31" s="5">
        <f>'Output| DNSP'!MSW8</f>
        <v>0</v>
      </c>
      <c r="MSY31" s="5">
        <f>'Output| DNSP'!MSX8</f>
        <v>0</v>
      </c>
      <c r="MSZ31" s="5">
        <f>'Output| DNSP'!MSY8</f>
        <v>0</v>
      </c>
      <c r="MTA31" s="5">
        <f>'Output| DNSP'!MSZ8</f>
        <v>0</v>
      </c>
      <c r="MTB31" s="5">
        <f>'Output| DNSP'!MTA8</f>
        <v>0</v>
      </c>
      <c r="MTC31" s="5">
        <f>'Output| DNSP'!MTB8</f>
        <v>0</v>
      </c>
      <c r="MTD31" s="5">
        <f>'Output| DNSP'!MTC8</f>
        <v>0</v>
      </c>
      <c r="MTE31" s="5">
        <f>'Output| DNSP'!MTD8</f>
        <v>0</v>
      </c>
      <c r="MTF31" s="5">
        <f>'Output| DNSP'!MTE8</f>
        <v>0</v>
      </c>
      <c r="MTG31" s="5">
        <f>'Output| DNSP'!MTF8</f>
        <v>0</v>
      </c>
      <c r="MTH31" s="5">
        <f>'Output| DNSP'!MTG8</f>
        <v>0</v>
      </c>
      <c r="MTI31" s="5">
        <f>'Output| DNSP'!MTH8</f>
        <v>0</v>
      </c>
      <c r="MTJ31" s="5">
        <f>'Output| DNSP'!MTI8</f>
        <v>0</v>
      </c>
      <c r="MTK31" s="5">
        <f>'Output| DNSP'!MTJ8</f>
        <v>0</v>
      </c>
      <c r="MTL31" s="5">
        <f>'Output| DNSP'!MTK8</f>
        <v>0</v>
      </c>
      <c r="MTM31" s="5">
        <f>'Output| DNSP'!MTL8</f>
        <v>0</v>
      </c>
      <c r="MTN31" s="5">
        <f>'Output| DNSP'!MTM8</f>
        <v>0</v>
      </c>
      <c r="MTO31" s="5">
        <f>'Output| DNSP'!MTN8</f>
        <v>0</v>
      </c>
      <c r="MTP31" s="5">
        <f>'Output| DNSP'!MTO8</f>
        <v>0</v>
      </c>
      <c r="MTQ31" s="5">
        <f>'Output| DNSP'!MTP8</f>
        <v>0</v>
      </c>
      <c r="MTR31" s="5">
        <f>'Output| DNSP'!MTQ8</f>
        <v>0</v>
      </c>
      <c r="MTS31" s="5">
        <f>'Output| DNSP'!MTR8</f>
        <v>0</v>
      </c>
      <c r="MTT31" s="5">
        <f>'Output| DNSP'!MTS8</f>
        <v>0</v>
      </c>
      <c r="MTU31" s="5">
        <f>'Output| DNSP'!MTT8</f>
        <v>0</v>
      </c>
      <c r="MTV31" s="5">
        <f>'Output| DNSP'!MTU8</f>
        <v>0</v>
      </c>
      <c r="MTW31" s="5">
        <f>'Output| DNSP'!MTV8</f>
        <v>0</v>
      </c>
      <c r="MTX31" s="5">
        <f>'Output| DNSP'!MTW8</f>
        <v>0</v>
      </c>
      <c r="MTY31" s="5">
        <f>'Output| DNSP'!MTX8</f>
        <v>0</v>
      </c>
      <c r="MTZ31" s="5">
        <f>'Output| DNSP'!MTY8</f>
        <v>0</v>
      </c>
      <c r="MUA31" s="5">
        <f>'Output| DNSP'!MTZ8</f>
        <v>0</v>
      </c>
      <c r="MUB31" s="5">
        <f>'Output| DNSP'!MUA8</f>
        <v>0</v>
      </c>
      <c r="MUC31" s="5">
        <f>'Output| DNSP'!MUB8</f>
        <v>0</v>
      </c>
      <c r="MUD31" s="5">
        <f>'Output| DNSP'!MUC8</f>
        <v>0</v>
      </c>
      <c r="MUE31" s="5">
        <f>'Output| DNSP'!MUD8</f>
        <v>0</v>
      </c>
      <c r="MUF31" s="5">
        <f>'Output| DNSP'!MUE8</f>
        <v>0</v>
      </c>
      <c r="MUG31" s="5">
        <f>'Output| DNSP'!MUF8</f>
        <v>0</v>
      </c>
      <c r="MUH31" s="5">
        <f>'Output| DNSP'!MUG8</f>
        <v>0</v>
      </c>
      <c r="MUI31" s="5">
        <f>'Output| DNSP'!MUH8</f>
        <v>0</v>
      </c>
      <c r="MUJ31" s="5">
        <f>'Output| DNSP'!MUI8</f>
        <v>0</v>
      </c>
      <c r="MUK31" s="5">
        <f>'Output| DNSP'!MUJ8</f>
        <v>0</v>
      </c>
      <c r="MUL31" s="5">
        <f>'Output| DNSP'!MUK8</f>
        <v>0</v>
      </c>
      <c r="MUM31" s="5">
        <f>'Output| DNSP'!MUL8</f>
        <v>0</v>
      </c>
      <c r="MUN31" s="5">
        <f>'Output| DNSP'!MUM8</f>
        <v>0</v>
      </c>
      <c r="MUO31" s="5">
        <f>'Output| DNSP'!MUN8</f>
        <v>0</v>
      </c>
      <c r="MUP31" s="5">
        <f>'Output| DNSP'!MUO8</f>
        <v>0</v>
      </c>
      <c r="MUQ31" s="5">
        <f>'Output| DNSP'!MUP8</f>
        <v>0</v>
      </c>
      <c r="MUR31" s="5">
        <f>'Output| DNSP'!MUQ8</f>
        <v>0</v>
      </c>
      <c r="MUS31" s="5">
        <f>'Output| DNSP'!MUR8</f>
        <v>0</v>
      </c>
      <c r="MUT31" s="5">
        <f>'Output| DNSP'!MUS8</f>
        <v>0</v>
      </c>
      <c r="MUU31" s="5">
        <f>'Output| DNSP'!MUT8</f>
        <v>0</v>
      </c>
      <c r="MUV31" s="5">
        <f>'Output| DNSP'!MUU8</f>
        <v>0</v>
      </c>
      <c r="MUW31" s="5">
        <f>'Output| DNSP'!MUV8</f>
        <v>0</v>
      </c>
      <c r="MUX31" s="5">
        <f>'Output| DNSP'!MUW8</f>
        <v>0</v>
      </c>
      <c r="MUY31" s="5">
        <f>'Output| DNSP'!MUX8</f>
        <v>0</v>
      </c>
      <c r="MUZ31" s="5">
        <f>'Output| DNSP'!MUY8</f>
        <v>0</v>
      </c>
      <c r="MVA31" s="5">
        <f>'Output| DNSP'!MUZ8</f>
        <v>0</v>
      </c>
      <c r="MVB31" s="5">
        <f>'Output| DNSP'!MVA8</f>
        <v>0</v>
      </c>
      <c r="MVC31" s="5">
        <f>'Output| DNSP'!MVB8</f>
        <v>0</v>
      </c>
      <c r="MVD31" s="5">
        <f>'Output| DNSP'!MVC8</f>
        <v>0</v>
      </c>
      <c r="MVE31" s="5">
        <f>'Output| DNSP'!MVD8</f>
        <v>0</v>
      </c>
      <c r="MVF31" s="5">
        <f>'Output| DNSP'!MVE8</f>
        <v>0</v>
      </c>
      <c r="MVG31" s="5">
        <f>'Output| DNSP'!MVF8</f>
        <v>0</v>
      </c>
      <c r="MVH31" s="5">
        <f>'Output| DNSP'!MVG8</f>
        <v>0</v>
      </c>
      <c r="MVI31" s="5">
        <f>'Output| DNSP'!MVH8</f>
        <v>0</v>
      </c>
      <c r="MVJ31" s="5">
        <f>'Output| DNSP'!MVI8</f>
        <v>0</v>
      </c>
      <c r="MVK31" s="5">
        <f>'Output| DNSP'!MVJ8</f>
        <v>0</v>
      </c>
      <c r="MVL31" s="5">
        <f>'Output| DNSP'!MVK8</f>
        <v>0</v>
      </c>
      <c r="MVM31" s="5">
        <f>'Output| DNSP'!MVL8</f>
        <v>0</v>
      </c>
      <c r="MVN31" s="5">
        <f>'Output| DNSP'!MVM8</f>
        <v>0</v>
      </c>
      <c r="MVO31" s="5">
        <f>'Output| DNSP'!MVN8</f>
        <v>0</v>
      </c>
      <c r="MVP31" s="5">
        <f>'Output| DNSP'!MVO8</f>
        <v>0</v>
      </c>
      <c r="MVQ31" s="5">
        <f>'Output| DNSP'!MVP8</f>
        <v>0</v>
      </c>
      <c r="MVR31" s="5">
        <f>'Output| DNSP'!MVQ8</f>
        <v>0</v>
      </c>
      <c r="MVS31" s="5">
        <f>'Output| DNSP'!MVR8</f>
        <v>0</v>
      </c>
      <c r="MVT31" s="5">
        <f>'Output| DNSP'!MVS8</f>
        <v>0</v>
      </c>
      <c r="MVU31" s="5">
        <f>'Output| DNSP'!MVT8</f>
        <v>0</v>
      </c>
      <c r="MVV31" s="5">
        <f>'Output| DNSP'!MVU8</f>
        <v>0</v>
      </c>
      <c r="MVW31" s="5">
        <f>'Output| DNSP'!MVV8</f>
        <v>0</v>
      </c>
      <c r="MVX31" s="5">
        <f>'Output| DNSP'!MVW8</f>
        <v>0</v>
      </c>
      <c r="MVY31" s="5">
        <f>'Output| DNSP'!MVX8</f>
        <v>0</v>
      </c>
      <c r="MVZ31" s="5">
        <f>'Output| DNSP'!MVY8</f>
        <v>0</v>
      </c>
      <c r="MWA31" s="5">
        <f>'Output| DNSP'!MVZ8</f>
        <v>0</v>
      </c>
      <c r="MWB31" s="5">
        <f>'Output| DNSP'!MWA8</f>
        <v>0</v>
      </c>
      <c r="MWC31" s="5">
        <f>'Output| DNSP'!MWB8</f>
        <v>0</v>
      </c>
      <c r="MWD31" s="5">
        <f>'Output| DNSP'!MWC8</f>
        <v>0</v>
      </c>
      <c r="MWE31" s="5">
        <f>'Output| DNSP'!MWD8</f>
        <v>0</v>
      </c>
      <c r="MWF31" s="5">
        <f>'Output| DNSP'!MWE8</f>
        <v>0</v>
      </c>
      <c r="MWG31" s="5">
        <f>'Output| DNSP'!MWF8</f>
        <v>0</v>
      </c>
      <c r="MWH31" s="5">
        <f>'Output| DNSP'!MWG8</f>
        <v>0</v>
      </c>
      <c r="MWI31" s="5">
        <f>'Output| DNSP'!MWH8</f>
        <v>0</v>
      </c>
      <c r="MWJ31" s="5">
        <f>'Output| DNSP'!MWI8</f>
        <v>0</v>
      </c>
      <c r="MWK31" s="5">
        <f>'Output| DNSP'!MWJ8</f>
        <v>0</v>
      </c>
      <c r="MWL31" s="5">
        <f>'Output| DNSP'!MWK8</f>
        <v>0</v>
      </c>
      <c r="MWM31" s="5">
        <f>'Output| DNSP'!MWL8</f>
        <v>0</v>
      </c>
      <c r="MWN31" s="5">
        <f>'Output| DNSP'!MWM8</f>
        <v>0</v>
      </c>
      <c r="MWO31" s="5">
        <f>'Output| DNSP'!MWN8</f>
        <v>0</v>
      </c>
      <c r="MWP31" s="5">
        <f>'Output| DNSP'!MWO8</f>
        <v>0</v>
      </c>
      <c r="MWQ31" s="5">
        <f>'Output| DNSP'!MWP8</f>
        <v>0</v>
      </c>
      <c r="MWR31" s="5">
        <f>'Output| DNSP'!MWQ8</f>
        <v>0</v>
      </c>
      <c r="MWS31" s="5">
        <f>'Output| DNSP'!MWR8</f>
        <v>0</v>
      </c>
      <c r="MWT31" s="5">
        <f>'Output| DNSP'!MWS8</f>
        <v>0</v>
      </c>
      <c r="MWU31" s="5">
        <f>'Output| DNSP'!MWT8</f>
        <v>0</v>
      </c>
      <c r="MWV31" s="5">
        <f>'Output| DNSP'!MWU8</f>
        <v>0</v>
      </c>
      <c r="MWW31" s="5">
        <f>'Output| DNSP'!MWV8</f>
        <v>0</v>
      </c>
      <c r="MWX31" s="5">
        <f>'Output| DNSP'!MWW8</f>
        <v>0</v>
      </c>
      <c r="MWY31" s="5">
        <f>'Output| DNSP'!MWX8</f>
        <v>0</v>
      </c>
      <c r="MWZ31" s="5">
        <f>'Output| DNSP'!MWY8</f>
        <v>0</v>
      </c>
      <c r="MXA31" s="5">
        <f>'Output| DNSP'!MWZ8</f>
        <v>0</v>
      </c>
      <c r="MXB31" s="5">
        <f>'Output| DNSP'!MXA8</f>
        <v>0</v>
      </c>
      <c r="MXC31" s="5">
        <f>'Output| DNSP'!MXB8</f>
        <v>0</v>
      </c>
      <c r="MXD31" s="5">
        <f>'Output| DNSP'!MXC8</f>
        <v>0</v>
      </c>
      <c r="MXE31" s="5">
        <f>'Output| DNSP'!MXD8</f>
        <v>0</v>
      </c>
      <c r="MXF31" s="5">
        <f>'Output| DNSP'!MXE8</f>
        <v>0</v>
      </c>
      <c r="MXG31" s="5">
        <f>'Output| DNSP'!MXF8</f>
        <v>0</v>
      </c>
      <c r="MXH31" s="5">
        <f>'Output| DNSP'!MXG8</f>
        <v>0</v>
      </c>
      <c r="MXI31" s="5">
        <f>'Output| DNSP'!MXH8</f>
        <v>0</v>
      </c>
      <c r="MXJ31" s="5">
        <f>'Output| DNSP'!MXI8</f>
        <v>0</v>
      </c>
      <c r="MXK31" s="5">
        <f>'Output| DNSP'!MXJ8</f>
        <v>0</v>
      </c>
      <c r="MXL31" s="5">
        <f>'Output| DNSP'!MXK8</f>
        <v>0</v>
      </c>
      <c r="MXM31" s="5">
        <f>'Output| DNSP'!MXL8</f>
        <v>0</v>
      </c>
      <c r="MXN31" s="5">
        <f>'Output| DNSP'!MXM8</f>
        <v>0</v>
      </c>
      <c r="MXO31" s="5">
        <f>'Output| DNSP'!MXN8</f>
        <v>0</v>
      </c>
      <c r="MXP31" s="5">
        <f>'Output| DNSP'!MXO8</f>
        <v>0</v>
      </c>
      <c r="MXQ31" s="5">
        <f>'Output| DNSP'!MXP8</f>
        <v>0</v>
      </c>
      <c r="MXR31" s="5">
        <f>'Output| DNSP'!MXQ8</f>
        <v>0</v>
      </c>
      <c r="MXS31" s="5">
        <f>'Output| DNSP'!MXR8</f>
        <v>0</v>
      </c>
      <c r="MXT31" s="5">
        <f>'Output| DNSP'!MXS8</f>
        <v>0</v>
      </c>
      <c r="MXU31" s="5">
        <f>'Output| DNSP'!MXT8</f>
        <v>0</v>
      </c>
      <c r="MXV31" s="5">
        <f>'Output| DNSP'!MXU8</f>
        <v>0</v>
      </c>
      <c r="MXW31" s="5">
        <f>'Output| DNSP'!MXV8</f>
        <v>0</v>
      </c>
      <c r="MXX31" s="5">
        <f>'Output| DNSP'!MXW8</f>
        <v>0</v>
      </c>
      <c r="MXY31" s="5">
        <f>'Output| DNSP'!MXX8</f>
        <v>0</v>
      </c>
      <c r="MXZ31" s="5">
        <f>'Output| DNSP'!MXY8</f>
        <v>0</v>
      </c>
      <c r="MYA31" s="5">
        <f>'Output| DNSP'!MXZ8</f>
        <v>0</v>
      </c>
      <c r="MYB31" s="5">
        <f>'Output| DNSP'!MYA8</f>
        <v>0</v>
      </c>
      <c r="MYC31" s="5">
        <f>'Output| DNSP'!MYB8</f>
        <v>0</v>
      </c>
      <c r="MYD31" s="5">
        <f>'Output| DNSP'!MYC8</f>
        <v>0</v>
      </c>
      <c r="MYE31" s="5">
        <f>'Output| DNSP'!MYD8</f>
        <v>0</v>
      </c>
      <c r="MYF31" s="5">
        <f>'Output| DNSP'!MYE8</f>
        <v>0</v>
      </c>
      <c r="MYG31" s="5">
        <f>'Output| DNSP'!MYF8</f>
        <v>0</v>
      </c>
      <c r="MYH31" s="5">
        <f>'Output| DNSP'!MYG8</f>
        <v>0</v>
      </c>
      <c r="MYI31" s="5">
        <f>'Output| DNSP'!MYH8</f>
        <v>0</v>
      </c>
      <c r="MYJ31" s="5">
        <f>'Output| DNSP'!MYI8</f>
        <v>0</v>
      </c>
      <c r="MYK31" s="5">
        <f>'Output| DNSP'!MYJ8</f>
        <v>0</v>
      </c>
      <c r="MYL31" s="5">
        <f>'Output| DNSP'!MYK8</f>
        <v>0</v>
      </c>
      <c r="MYM31" s="5">
        <f>'Output| DNSP'!MYL8</f>
        <v>0</v>
      </c>
      <c r="MYN31" s="5">
        <f>'Output| DNSP'!MYM8</f>
        <v>0</v>
      </c>
      <c r="MYO31" s="5">
        <f>'Output| DNSP'!MYN8</f>
        <v>0</v>
      </c>
      <c r="MYP31" s="5">
        <f>'Output| DNSP'!MYO8</f>
        <v>0</v>
      </c>
      <c r="MYQ31" s="5">
        <f>'Output| DNSP'!MYP8</f>
        <v>0</v>
      </c>
      <c r="MYR31" s="5">
        <f>'Output| DNSP'!MYQ8</f>
        <v>0</v>
      </c>
      <c r="MYS31" s="5">
        <f>'Output| DNSP'!MYR8</f>
        <v>0</v>
      </c>
      <c r="MYT31" s="5">
        <f>'Output| DNSP'!MYS8</f>
        <v>0</v>
      </c>
      <c r="MYU31" s="5">
        <f>'Output| DNSP'!MYT8</f>
        <v>0</v>
      </c>
      <c r="MYV31" s="5">
        <f>'Output| DNSP'!MYU8</f>
        <v>0</v>
      </c>
      <c r="MYW31" s="5">
        <f>'Output| DNSP'!MYV8</f>
        <v>0</v>
      </c>
      <c r="MYX31" s="5">
        <f>'Output| DNSP'!MYW8</f>
        <v>0</v>
      </c>
      <c r="MYY31" s="5">
        <f>'Output| DNSP'!MYX8</f>
        <v>0</v>
      </c>
      <c r="MYZ31" s="5">
        <f>'Output| DNSP'!MYY8</f>
        <v>0</v>
      </c>
      <c r="MZA31" s="5">
        <f>'Output| DNSP'!MYZ8</f>
        <v>0</v>
      </c>
      <c r="MZB31" s="5">
        <f>'Output| DNSP'!MZA8</f>
        <v>0</v>
      </c>
      <c r="MZC31" s="5">
        <f>'Output| DNSP'!MZB8</f>
        <v>0</v>
      </c>
      <c r="MZD31" s="5">
        <f>'Output| DNSP'!MZC8</f>
        <v>0</v>
      </c>
      <c r="MZE31" s="5">
        <f>'Output| DNSP'!MZD8</f>
        <v>0</v>
      </c>
      <c r="MZF31" s="5">
        <f>'Output| DNSP'!MZE8</f>
        <v>0</v>
      </c>
      <c r="MZG31" s="5">
        <f>'Output| DNSP'!MZF8</f>
        <v>0</v>
      </c>
      <c r="MZH31" s="5">
        <f>'Output| DNSP'!MZG8</f>
        <v>0</v>
      </c>
      <c r="MZI31" s="5">
        <f>'Output| DNSP'!MZH8</f>
        <v>0</v>
      </c>
      <c r="MZJ31" s="5">
        <f>'Output| DNSP'!MZI8</f>
        <v>0</v>
      </c>
      <c r="MZK31" s="5">
        <f>'Output| DNSP'!MZJ8</f>
        <v>0</v>
      </c>
      <c r="MZL31" s="5">
        <f>'Output| DNSP'!MZK8</f>
        <v>0</v>
      </c>
      <c r="MZM31" s="5">
        <f>'Output| DNSP'!MZL8</f>
        <v>0</v>
      </c>
      <c r="MZN31" s="5">
        <f>'Output| DNSP'!MZM8</f>
        <v>0</v>
      </c>
      <c r="MZO31" s="5">
        <f>'Output| DNSP'!MZN8</f>
        <v>0</v>
      </c>
      <c r="MZP31" s="5">
        <f>'Output| DNSP'!MZO8</f>
        <v>0</v>
      </c>
      <c r="MZQ31" s="5">
        <f>'Output| DNSP'!MZP8</f>
        <v>0</v>
      </c>
      <c r="MZR31" s="5">
        <f>'Output| DNSP'!MZQ8</f>
        <v>0</v>
      </c>
      <c r="MZS31" s="5">
        <f>'Output| DNSP'!MZR8</f>
        <v>0</v>
      </c>
      <c r="MZT31" s="5">
        <f>'Output| DNSP'!MZS8</f>
        <v>0</v>
      </c>
      <c r="MZU31" s="5">
        <f>'Output| DNSP'!MZT8</f>
        <v>0</v>
      </c>
      <c r="MZV31" s="5">
        <f>'Output| DNSP'!MZU8</f>
        <v>0</v>
      </c>
      <c r="MZW31" s="5">
        <f>'Output| DNSP'!MZV8</f>
        <v>0</v>
      </c>
      <c r="MZX31" s="5">
        <f>'Output| DNSP'!MZW8</f>
        <v>0</v>
      </c>
      <c r="MZY31" s="5">
        <f>'Output| DNSP'!MZX8</f>
        <v>0</v>
      </c>
      <c r="MZZ31" s="5">
        <f>'Output| DNSP'!MZY8</f>
        <v>0</v>
      </c>
      <c r="NAA31" s="5">
        <f>'Output| DNSP'!MZZ8</f>
        <v>0</v>
      </c>
      <c r="NAB31" s="5">
        <f>'Output| DNSP'!NAA8</f>
        <v>0</v>
      </c>
      <c r="NAC31" s="5">
        <f>'Output| DNSP'!NAB8</f>
        <v>0</v>
      </c>
      <c r="NAD31" s="5">
        <f>'Output| DNSP'!NAC8</f>
        <v>0</v>
      </c>
      <c r="NAE31" s="5">
        <f>'Output| DNSP'!NAD8</f>
        <v>0</v>
      </c>
      <c r="NAF31" s="5">
        <f>'Output| DNSP'!NAE8</f>
        <v>0</v>
      </c>
      <c r="NAG31" s="5">
        <f>'Output| DNSP'!NAF8</f>
        <v>0</v>
      </c>
      <c r="NAH31" s="5">
        <f>'Output| DNSP'!NAG8</f>
        <v>0</v>
      </c>
      <c r="NAI31" s="5">
        <f>'Output| DNSP'!NAH8</f>
        <v>0</v>
      </c>
      <c r="NAJ31" s="5">
        <f>'Output| DNSP'!NAI8</f>
        <v>0</v>
      </c>
      <c r="NAK31" s="5">
        <f>'Output| DNSP'!NAJ8</f>
        <v>0</v>
      </c>
      <c r="NAL31" s="5">
        <f>'Output| DNSP'!NAK8</f>
        <v>0</v>
      </c>
      <c r="NAM31" s="5">
        <f>'Output| DNSP'!NAL8</f>
        <v>0</v>
      </c>
      <c r="NAN31" s="5">
        <f>'Output| DNSP'!NAM8</f>
        <v>0</v>
      </c>
      <c r="NAO31" s="5">
        <f>'Output| DNSP'!NAN8</f>
        <v>0</v>
      </c>
      <c r="NAP31" s="5">
        <f>'Output| DNSP'!NAO8</f>
        <v>0</v>
      </c>
      <c r="NAQ31" s="5">
        <f>'Output| DNSP'!NAP8</f>
        <v>0</v>
      </c>
      <c r="NAR31" s="5">
        <f>'Output| DNSP'!NAQ8</f>
        <v>0</v>
      </c>
      <c r="NAS31" s="5">
        <f>'Output| DNSP'!NAR8</f>
        <v>0</v>
      </c>
      <c r="NAT31" s="5">
        <f>'Output| DNSP'!NAS8</f>
        <v>0</v>
      </c>
      <c r="NAU31" s="5">
        <f>'Output| DNSP'!NAT8</f>
        <v>0</v>
      </c>
      <c r="NAV31" s="5">
        <f>'Output| DNSP'!NAU8</f>
        <v>0</v>
      </c>
      <c r="NAW31" s="5">
        <f>'Output| DNSP'!NAV8</f>
        <v>0</v>
      </c>
      <c r="NAX31" s="5">
        <f>'Output| DNSP'!NAW8</f>
        <v>0</v>
      </c>
      <c r="NAY31" s="5">
        <f>'Output| DNSP'!NAX8</f>
        <v>0</v>
      </c>
      <c r="NAZ31" s="5">
        <f>'Output| DNSP'!NAY8</f>
        <v>0</v>
      </c>
      <c r="NBA31" s="5">
        <f>'Output| DNSP'!NAZ8</f>
        <v>0</v>
      </c>
      <c r="NBB31" s="5">
        <f>'Output| DNSP'!NBA8</f>
        <v>0</v>
      </c>
      <c r="NBC31" s="5">
        <f>'Output| DNSP'!NBB8</f>
        <v>0</v>
      </c>
      <c r="NBD31" s="5">
        <f>'Output| DNSP'!NBC8</f>
        <v>0</v>
      </c>
      <c r="NBE31" s="5">
        <f>'Output| DNSP'!NBD8</f>
        <v>0</v>
      </c>
      <c r="NBF31" s="5">
        <f>'Output| DNSP'!NBE8</f>
        <v>0</v>
      </c>
      <c r="NBG31" s="5">
        <f>'Output| DNSP'!NBF8</f>
        <v>0</v>
      </c>
      <c r="NBH31" s="5">
        <f>'Output| DNSP'!NBG8</f>
        <v>0</v>
      </c>
      <c r="NBI31" s="5">
        <f>'Output| DNSP'!NBH8</f>
        <v>0</v>
      </c>
      <c r="NBJ31" s="5">
        <f>'Output| DNSP'!NBI8</f>
        <v>0</v>
      </c>
      <c r="NBK31" s="5">
        <f>'Output| DNSP'!NBJ8</f>
        <v>0</v>
      </c>
      <c r="NBL31" s="5">
        <f>'Output| DNSP'!NBK8</f>
        <v>0</v>
      </c>
      <c r="NBM31" s="5">
        <f>'Output| DNSP'!NBL8</f>
        <v>0</v>
      </c>
      <c r="NBN31" s="5">
        <f>'Output| DNSP'!NBM8</f>
        <v>0</v>
      </c>
      <c r="NBO31" s="5">
        <f>'Output| DNSP'!NBN8</f>
        <v>0</v>
      </c>
      <c r="NBP31" s="5">
        <f>'Output| DNSP'!NBO8</f>
        <v>0</v>
      </c>
      <c r="NBQ31" s="5">
        <f>'Output| DNSP'!NBP8</f>
        <v>0</v>
      </c>
      <c r="NBR31" s="5">
        <f>'Output| DNSP'!NBQ8</f>
        <v>0</v>
      </c>
      <c r="NBS31" s="5">
        <f>'Output| DNSP'!NBR8</f>
        <v>0</v>
      </c>
      <c r="NBT31" s="5">
        <f>'Output| DNSP'!NBS8</f>
        <v>0</v>
      </c>
      <c r="NBU31" s="5">
        <f>'Output| DNSP'!NBT8</f>
        <v>0</v>
      </c>
      <c r="NBV31" s="5">
        <f>'Output| DNSP'!NBU8</f>
        <v>0</v>
      </c>
      <c r="NBW31" s="5">
        <f>'Output| DNSP'!NBV8</f>
        <v>0</v>
      </c>
      <c r="NBX31" s="5">
        <f>'Output| DNSP'!NBW8</f>
        <v>0</v>
      </c>
      <c r="NBY31" s="5">
        <f>'Output| DNSP'!NBX8</f>
        <v>0</v>
      </c>
      <c r="NBZ31" s="5">
        <f>'Output| DNSP'!NBY8</f>
        <v>0</v>
      </c>
      <c r="NCA31" s="5">
        <f>'Output| DNSP'!NBZ8</f>
        <v>0</v>
      </c>
      <c r="NCB31" s="5">
        <f>'Output| DNSP'!NCA8</f>
        <v>0</v>
      </c>
      <c r="NCC31" s="5">
        <f>'Output| DNSP'!NCB8</f>
        <v>0</v>
      </c>
      <c r="NCD31" s="5">
        <f>'Output| DNSP'!NCC8</f>
        <v>0</v>
      </c>
      <c r="NCE31" s="5">
        <f>'Output| DNSP'!NCD8</f>
        <v>0</v>
      </c>
      <c r="NCF31" s="5">
        <f>'Output| DNSP'!NCE8</f>
        <v>0</v>
      </c>
      <c r="NCG31" s="5">
        <f>'Output| DNSP'!NCF8</f>
        <v>0</v>
      </c>
      <c r="NCH31" s="5">
        <f>'Output| DNSP'!NCG8</f>
        <v>0</v>
      </c>
      <c r="NCI31" s="5">
        <f>'Output| DNSP'!NCH8</f>
        <v>0</v>
      </c>
      <c r="NCJ31" s="5">
        <f>'Output| DNSP'!NCI8</f>
        <v>0</v>
      </c>
      <c r="NCK31" s="5">
        <f>'Output| DNSP'!NCJ8</f>
        <v>0</v>
      </c>
      <c r="NCL31" s="5">
        <f>'Output| DNSP'!NCK8</f>
        <v>0</v>
      </c>
      <c r="NCM31" s="5">
        <f>'Output| DNSP'!NCL8</f>
        <v>0</v>
      </c>
      <c r="NCN31" s="5">
        <f>'Output| DNSP'!NCM8</f>
        <v>0</v>
      </c>
      <c r="NCO31" s="5">
        <f>'Output| DNSP'!NCN8</f>
        <v>0</v>
      </c>
      <c r="NCP31" s="5">
        <f>'Output| DNSP'!NCO8</f>
        <v>0</v>
      </c>
      <c r="NCQ31" s="5">
        <f>'Output| DNSP'!NCP8</f>
        <v>0</v>
      </c>
      <c r="NCR31" s="5">
        <f>'Output| DNSP'!NCQ8</f>
        <v>0</v>
      </c>
      <c r="NCS31" s="5">
        <f>'Output| DNSP'!NCR8</f>
        <v>0</v>
      </c>
      <c r="NCT31" s="5">
        <f>'Output| DNSP'!NCS8</f>
        <v>0</v>
      </c>
      <c r="NCU31" s="5">
        <f>'Output| DNSP'!NCT8</f>
        <v>0</v>
      </c>
      <c r="NCV31" s="5">
        <f>'Output| DNSP'!NCU8</f>
        <v>0</v>
      </c>
      <c r="NCW31" s="5">
        <f>'Output| DNSP'!NCV8</f>
        <v>0</v>
      </c>
      <c r="NCX31" s="5">
        <f>'Output| DNSP'!NCW8</f>
        <v>0</v>
      </c>
      <c r="NCY31" s="5">
        <f>'Output| DNSP'!NCX8</f>
        <v>0</v>
      </c>
      <c r="NCZ31" s="5">
        <f>'Output| DNSP'!NCY8</f>
        <v>0</v>
      </c>
      <c r="NDA31" s="5">
        <f>'Output| DNSP'!NCZ8</f>
        <v>0</v>
      </c>
      <c r="NDB31" s="5">
        <f>'Output| DNSP'!NDA8</f>
        <v>0</v>
      </c>
      <c r="NDC31" s="5">
        <f>'Output| DNSP'!NDB8</f>
        <v>0</v>
      </c>
      <c r="NDD31" s="5">
        <f>'Output| DNSP'!NDC8</f>
        <v>0</v>
      </c>
      <c r="NDE31" s="5">
        <f>'Output| DNSP'!NDD8</f>
        <v>0</v>
      </c>
      <c r="NDF31" s="5">
        <f>'Output| DNSP'!NDE8</f>
        <v>0</v>
      </c>
      <c r="NDG31" s="5">
        <f>'Output| DNSP'!NDF8</f>
        <v>0</v>
      </c>
      <c r="NDH31" s="5">
        <f>'Output| DNSP'!NDG8</f>
        <v>0</v>
      </c>
      <c r="NDI31" s="5">
        <f>'Output| DNSP'!NDH8</f>
        <v>0</v>
      </c>
      <c r="NDJ31" s="5">
        <f>'Output| DNSP'!NDI8</f>
        <v>0</v>
      </c>
      <c r="NDK31" s="5">
        <f>'Output| DNSP'!NDJ8</f>
        <v>0</v>
      </c>
      <c r="NDL31" s="5">
        <f>'Output| DNSP'!NDK8</f>
        <v>0</v>
      </c>
      <c r="NDM31" s="5">
        <f>'Output| DNSP'!NDL8</f>
        <v>0</v>
      </c>
      <c r="NDN31" s="5">
        <f>'Output| DNSP'!NDM8</f>
        <v>0</v>
      </c>
      <c r="NDO31" s="5">
        <f>'Output| DNSP'!NDN8</f>
        <v>0</v>
      </c>
      <c r="NDP31" s="5">
        <f>'Output| DNSP'!NDO8</f>
        <v>0</v>
      </c>
      <c r="NDQ31" s="5">
        <f>'Output| DNSP'!NDP8</f>
        <v>0</v>
      </c>
      <c r="NDR31" s="5">
        <f>'Output| DNSP'!NDQ8</f>
        <v>0</v>
      </c>
      <c r="NDS31" s="5">
        <f>'Output| DNSP'!NDR8</f>
        <v>0</v>
      </c>
      <c r="NDT31" s="5">
        <f>'Output| DNSP'!NDS8</f>
        <v>0</v>
      </c>
      <c r="NDU31" s="5">
        <f>'Output| DNSP'!NDT8</f>
        <v>0</v>
      </c>
      <c r="NDV31" s="5">
        <f>'Output| DNSP'!NDU8</f>
        <v>0</v>
      </c>
      <c r="NDW31" s="5">
        <f>'Output| DNSP'!NDV8</f>
        <v>0</v>
      </c>
      <c r="NDX31" s="5">
        <f>'Output| DNSP'!NDW8</f>
        <v>0</v>
      </c>
      <c r="NDY31" s="5">
        <f>'Output| DNSP'!NDX8</f>
        <v>0</v>
      </c>
      <c r="NDZ31" s="5">
        <f>'Output| DNSP'!NDY8</f>
        <v>0</v>
      </c>
      <c r="NEA31" s="5">
        <f>'Output| DNSP'!NDZ8</f>
        <v>0</v>
      </c>
      <c r="NEB31" s="5">
        <f>'Output| DNSP'!NEA8</f>
        <v>0</v>
      </c>
      <c r="NEC31" s="5">
        <f>'Output| DNSP'!NEB8</f>
        <v>0</v>
      </c>
      <c r="NED31" s="5">
        <f>'Output| DNSP'!NEC8</f>
        <v>0</v>
      </c>
      <c r="NEE31" s="5">
        <f>'Output| DNSP'!NED8</f>
        <v>0</v>
      </c>
      <c r="NEF31" s="5">
        <f>'Output| DNSP'!NEE8</f>
        <v>0</v>
      </c>
      <c r="NEG31" s="5">
        <f>'Output| DNSP'!NEF8</f>
        <v>0</v>
      </c>
      <c r="NEH31" s="5">
        <f>'Output| DNSP'!NEG8</f>
        <v>0</v>
      </c>
      <c r="NEI31" s="5">
        <f>'Output| DNSP'!NEH8</f>
        <v>0</v>
      </c>
      <c r="NEJ31" s="5">
        <f>'Output| DNSP'!NEI8</f>
        <v>0</v>
      </c>
      <c r="NEK31" s="5">
        <f>'Output| DNSP'!NEJ8</f>
        <v>0</v>
      </c>
      <c r="NEL31" s="5">
        <f>'Output| DNSP'!NEK8</f>
        <v>0</v>
      </c>
      <c r="NEM31" s="5">
        <f>'Output| DNSP'!NEL8</f>
        <v>0</v>
      </c>
      <c r="NEN31" s="5">
        <f>'Output| DNSP'!NEM8</f>
        <v>0</v>
      </c>
      <c r="NEO31" s="5">
        <f>'Output| DNSP'!NEN8</f>
        <v>0</v>
      </c>
      <c r="NEP31" s="5">
        <f>'Output| DNSP'!NEO8</f>
        <v>0</v>
      </c>
      <c r="NEQ31" s="5">
        <f>'Output| DNSP'!NEP8</f>
        <v>0</v>
      </c>
      <c r="NER31" s="5">
        <f>'Output| DNSP'!NEQ8</f>
        <v>0</v>
      </c>
      <c r="NES31" s="5">
        <f>'Output| DNSP'!NER8</f>
        <v>0</v>
      </c>
      <c r="NET31" s="5">
        <f>'Output| DNSP'!NES8</f>
        <v>0</v>
      </c>
      <c r="NEU31" s="5">
        <f>'Output| DNSP'!NET8</f>
        <v>0</v>
      </c>
      <c r="NEV31" s="5">
        <f>'Output| DNSP'!NEU8</f>
        <v>0</v>
      </c>
      <c r="NEW31" s="5">
        <f>'Output| DNSP'!NEV8</f>
        <v>0</v>
      </c>
      <c r="NEX31" s="5">
        <f>'Output| DNSP'!NEW8</f>
        <v>0</v>
      </c>
      <c r="NEY31" s="5">
        <f>'Output| DNSP'!NEX8</f>
        <v>0</v>
      </c>
      <c r="NEZ31" s="5">
        <f>'Output| DNSP'!NEY8</f>
        <v>0</v>
      </c>
      <c r="NFA31" s="5">
        <f>'Output| DNSP'!NEZ8</f>
        <v>0</v>
      </c>
      <c r="NFB31" s="5">
        <f>'Output| DNSP'!NFA8</f>
        <v>0</v>
      </c>
      <c r="NFC31" s="5">
        <f>'Output| DNSP'!NFB8</f>
        <v>0</v>
      </c>
      <c r="NFD31" s="5">
        <f>'Output| DNSP'!NFC8</f>
        <v>0</v>
      </c>
      <c r="NFE31" s="5">
        <f>'Output| DNSP'!NFD8</f>
        <v>0</v>
      </c>
      <c r="NFF31" s="5">
        <f>'Output| DNSP'!NFE8</f>
        <v>0</v>
      </c>
      <c r="NFG31" s="5">
        <f>'Output| DNSP'!NFF8</f>
        <v>0</v>
      </c>
      <c r="NFH31" s="5">
        <f>'Output| DNSP'!NFG8</f>
        <v>0</v>
      </c>
      <c r="NFI31" s="5">
        <f>'Output| DNSP'!NFH8</f>
        <v>0</v>
      </c>
      <c r="NFJ31" s="5">
        <f>'Output| DNSP'!NFI8</f>
        <v>0</v>
      </c>
      <c r="NFK31" s="5">
        <f>'Output| DNSP'!NFJ8</f>
        <v>0</v>
      </c>
      <c r="NFL31" s="5">
        <f>'Output| DNSP'!NFK8</f>
        <v>0</v>
      </c>
      <c r="NFM31" s="5">
        <f>'Output| DNSP'!NFL8</f>
        <v>0</v>
      </c>
      <c r="NFN31" s="5">
        <f>'Output| DNSP'!NFM8</f>
        <v>0</v>
      </c>
      <c r="NFO31" s="5">
        <f>'Output| DNSP'!NFN8</f>
        <v>0</v>
      </c>
      <c r="NFP31" s="5">
        <f>'Output| DNSP'!NFO8</f>
        <v>0</v>
      </c>
      <c r="NFQ31" s="5">
        <f>'Output| DNSP'!NFP8</f>
        <v>0</v>
      </c>
      <c r="NFR31" s="5">
        <f>'Output| DNSP'!NFQ8</f>
        <v>0</v>
      </c>
      <c r="NFS31" s="5">
        <f>'Output| DNSP'!NFR8</f>
        <v>0</v>
      </c>
      <c r="NFT31" s="5">
        <f>'Output| DNSP'!NFS8</f>
        <v>0</v>
      </c>
      <c r="NFU31" s="5">
        <f>'Output| DNSP'!NFT8</f>
        <v>0</v>
      </c>
      <c r="NFV31" s="5">
        <f>'Output| DNSP'!NFU8</f>
        <v>0</v>
      </c>
      <c r="NFW31" s="5">
        <f>'Output| DNSP'!NFV8</f>
        <v>0</v>
      </c>
      <c r="NFX31" s="5">
        <f>'Output| DNSP'!NFW8</f>
        <v>0</v>
      </c>
      <c r="NFY31" s="5">
        <f>'Output| DNSP'!NFX8</f>
        <v>0</v>
      </c>
      <c r="NFZ31" s="5">
        <f>'Output| DNSP'!NFY8</f>
        <v>0</v>
      </c>
      <c r="NGA31" s="5">
        <f>'Output| DNSP'!NFZ8</f>
        <v>0</v>
      </c>
      <c r="NGB31" s="5">
        <f>'Output| DNSP'!NGA8</f>
        <v>0</v>
      </c>
      <c r="NGC31" s="5">
        <f>'Output| DNSP'!NGB8</f>
        <v>0</v>
      </c>
      <c r="NGD31" s="5">
        <f>'Output| DNSP'!NGC8</f>
        <v>0</v>
      </c>
      <c r="NGE31" s="5">
        <f>'Output| DNSP'!NGD8</f>
        <v>0</v>
      </c>
      <c r="NGF31" s="5">
        <f>'Output| DNSP'!NGE8</f>
        <v>0</v>
      </c>
      <c r="NGG31" s="5">
        <f>'Output| DNSP'!NGF8</f>
        <v>0</v>
      </c>
      <c r="NGH31" s="5">
        <f>'Output| DNSP'!NGG8</f>
        <v>0</v>
      </c>
      <c r="NGI31" s="5">
        <f>'Output| DNSP'!NGH8</f>
        <v>0</v>
      </c>
      <c r="NGJ31" s="5">
        <f>'Output| DNSP'!NGI8</f>
        <v>0</v>
      </c>
      <c r="NGK31" s="5">
        <f>'Output| DNSP'!NGJ8</f>
        <v>0</v>
      </c>
      <c r="NGL31" s="5">
        <f>'Output| DNSP'!NGK8</f>
        <v>0</v>
      </c>
      <c r="NGM31" s="5">
        <f>'Output| DNSP'!NGL8</f>
        <v>0</v>
      </c>
      <c r="NGN31" s="5">
        <f>'Output| DNSP'!NGM8</f>
        <v>0</v>
      </c>
      <c r="NGO31" s="5">
        <f>'Output| DNSP'!NGN8</f>
        <v>0</v>
      </c>
      <c r="NGP31" s="5">
        <f>'Output| DNSP'!NGO8</f>
        <v>0</v>
      </c>
      <c r="NGQ31" s="5">
        <f>'Output| DNSP'!NGP8</f>
        <v>0</v>
      </c>
      <c r="NGR31" s="5">
        <f>'Output| DNSP'!NGQ8</f>
        <v>0</v>
      </c>
      <c r="NGS31" s="5">
        <f>'Output| DNSP'!NGR8</f>
        <v>0</v>
      </c>
      <c r="NGT31" s="5">
        <f>'Output| DNSP'!NGS8</f>
        <v>0</v>
      </c>
      <c r="NGU31" s="5">
        <f>'Output| DNSP'!NGT8</f>
        <v>0</v>
      </c>
      <c r="NGV31" s="5">
        <f>'Output| DNSP'!NGU8</f>
        <v>0</v>
      </c>
      <c r="NGW31" s="5">
        <f>'Output| DNSP'!NGV8</f>
        <v>0</v>
      </c>
      <c r="NGX31" s="5">
        <f>'Output| DNSP'!NGW8</f>
        <v>0</v>
      </c>
      <c r="NGY31" s="5">
        <f>'Output| DNSP'!NGX8</f>
        <v>0</v>
      </c>
      <c r="NGZ31" s="5">
        <f>'Output| DNSP'!NGY8</f>
        <v>0</v>
      </c>
      <c r="NHA31" s="5">
        <f>'Output| DNSP'!NGZ8</f>
        <v>0</v>
      </c>
      <c r="NHB31" s="5">
        <f>'Output| DNSP'!NHA8</f>
        <v>0</v>
      </c>
      <c r="NHC31" s="5">
        <f>'Output| DNSP'!NHB8</f>
        <v>0</v>
      </c>
      <c r="NHD31" s="5">
        <f>'Output| DNSP'!NHC8</f>
        <v>0</v>
      </c>
      <c r="NHE31" s="5">
        <f>'Output| DNSP'!NHD8</f>
        <v>0</v>
      </c>
      <c r="NHF31" s="5">
        <f>'Output| DNSP'!NHE8</f>
        <v>0</v>
      </c>
      <c r="NHG31" s="5">
        <f>'Output| DNSP'!NHF8</f>
        <v>0</v>
      </c>
      <c r="NHH31" s="5">
        <f>'Output| DNSP'!NHG8</f>
        <v>0</v>
      </c>
      <c r="NHI31" s="5">
        <f>'Output| DNSP'!NHH8</f>
        <v>0</v>
      </c>
      <c r="NHJ31" s="5">
        <f>'Output| DNSP'!NHI8</f>
        <v>0</v>
      </c>
      <c r="NHK31" s="5">
        <f>'Output| DNSP'!NHJ8</f>
        <v>0</v>
      </c>
      <c r="NHL31" s="5">
        <f>'Output| DNSP'!NHK8</f>
        <v>0</v>
      </c>
      <c r="NHM31" s="5">
        <f>'Output| DNSP'!NHL8</f>
        <v>0</v>
      </c>
      <c r="NHN31" s="5">
        <f>'Output| DNSP'!NHM8</f>
        <v>0</v>
      </c>
      <c r="NHO31" s="5">
        <f>'Output| DNSP'!NHN8</f>
        <v>0</v>
      </c>
      <c r="NHP31" s="5">
        <f>'Output| DNSP'!NHO8</f>
        <v>0</v>
      </c>
      <c r="NHQ31" s="5">
        <f>'Output| DNSP'!NHP8</f>
        <v>0</v>
      </c>
      <c r="NHR31" s="5">
        <f>'Output| DNSP'!NHQ8</f>
        <v>0</v>
      </c>
      <c r="NHS31" s="5">
        <f>'Output| DNSP'!NHR8</f>
        <v>0</v>
      </c>
      <c r="NHT31" s="5">
        <f>'Output| DNSP'!NHS8</f>
        <v>0</v>
      </c>
      <c r="NHU31" s="5">
        <f>'Output| DNSP'!NHT8</f>
        <v>0</v>
      </c>
      <c r="NHV31" s="5">
        <f>'Output| DNSP'!NHU8</f>
        <v>0</v>
      </c>
      <c r="NHW31" s="5">
        <f>'Output| DNSP'!NHV8</f>
        <v>0</v>
      </c>
      <c r="NHX31" s="5">
        <f>'Output| DNSP'!NHW8</f>
        <v>0</v>
      </c>
      <c r="NHY31" s="5">
        <f>'Output| DNSP'!NHX8</f>
        <v>0</v>
      </c>
      <c r="NHZ31" s="5">
        <f>'Output| DNSP'!NHY8</f>
        <v>0</v>
      </c>
      <c r="NIA31" s="5">
        <f>'Output| DNSP'!NHZ8</f>
        <v>0</v>
      </c>
      <c r="NIB31" s="5">
        <f>'Output| DNSP'!NIA8</f>
        <v>0</v>
      </c>
      <c r="NIC31" s="5">
        <f>'Output| DNSP'!NIB8</f>
        <v>0</v>
      </c>
      <c r="NID31" s="5">
        <f>'Output| DNSP'!NIC8</f>
        <v>0</v>
      </c>
      <c r="NIE31" s="5">
        <f>'Output| DNSP'!NID8</f>
        <v>0</v>
      </c>
      <c r="NIF31" s="5">
        <f>'Output| DNSP'!NIE8</f>
        <v>0</v>
      </c>
      <c r="NIG31" s="5">
        <f>'Output| DNSP'!NIF8</f>
        <v>0</v>
      </c>
      <c r="NIH31" s="5">
        <f>'Output| DNSP'!NIG8</f>
        <v>0</v>
      </c>
      <c r="NII31" s="5">
        <f>'Output| DNSP'!NIH8</f>
        <v>0</v>
      </c>
      <c r="NIJ31" s="5">
        <f>'Output| DNSP'!NII8</f>
        <v>0</v>
      </c>
      <c r="NIK31" s="5">
        <f>'Output| DNSP'!NIJ8</f>
        <v>0</v>
      </c>
      <c r="NIL31" s="5">
        <f>'Output| DNSP'!NIK8</f>
        <v>0</v>
      </c>
      <c r="NIM31" s="5">
        <f>'Output| DNSP'!NIL8</f>
        <v>0</v>
      </c>
      <c r="NIN31" s="5">
        <f>'Output| DNSP'!NIM8</f>
        <v>0</v>
      </c>
      <c r="NIO31" s="5">
        <f>'Output| DNSP'!NIN8</f>
        <v>0</v>
      </c>
      <c r="NIP31" s="5">
        <f>'Output| DNSP'!NIO8</f>
        <v>0</v>
      </c>
      <c r="NIQ31" s="5">
        <f>'Output| DNSP'!NIP8</f>
        <v>0</v>
      </c>
      <c r="NIR31" s="5">
        <f>'Output| DNSP'!NIQ8</f>
        <v>0</v>
      </c>
      <c r="NIS31" s="5">
        <f>'Output| DNSP'!NIR8</f>
        <v>0</v>
      </c>
      <c r="NIT31" s="5">
        <f>'Output| DNSP'!NIS8</f>
        <v>0</v>
      </c>
      <c r="NIU31" s="5">
        <f>'Output| DNSP'!NIT8</f>
        <v>0</v>
      </c>
      <c r="NIV31" s="5">
        <f>'Output| DNSP'!NIU8</f>
        <v>0</v>
      </c>
      <c r="NIW31" s="5">
        <f>'Output| DNSP'!NIV8</f>
        <v>0</v>
      </c>
      <c r="NIX31" s="5">
        <f>'Output| DNSP'!NIW8</f>
        <v>0</v>
      </c>
      <c r="NIY31" s="5">
        <f>'Output| DNSP'!NIX8</f>
        <v>0</v>
      </c>
      <c r="NIZ31" s="5">
        <f>'Output| DNSP'!NIY8</f>
        <v>0</v>
      </c>
      <c r="NJA31" s="5">
        <f>'Output| DNSP'!NIZ8</f>
        <v>0</v>
      </c>
      <c r="NJB31" s="5">
        <f>'Output| DNSP'!NJA8</f>
        <v>0</v>
      </c>
      <c r="NJC31" s="5">
        <f>'Output| DNSP'!NJB8</f>
        <v>0</v>
      </c>
      <c r="NJD31" s="5">
        <f>'Output| DNSP'!NJC8</f>
        <v>0</v>
      </c>
      <c r="NJE31" s="5">
        <f>'Output| DNSP'!NJD8</f>
        <v>0</v>
      </c>
      <c r="NJF31" s="5">
        <f>'Output| DNSP'!NJE8</f>
        <v>0</v>
      </c>
      <c r="NJG31" s="5">
        <f>'Output| DNSP'!NJF8</f>
        <v>0</v>
      </c>
      <c r="NJH31" s="5">
        <f>'Output| DNSP'!NJG8</f>
        <v>0</v>
      </c>
      <c r="NJI31" s="5">
        <f>'Output| DNSP'!NJH8</f>
        <v>0</v>
      </c>
      <c r="NJJ31" s="5">
        <f>'Output| DNSP'!NJI8</f>
        <v>0</v>
      </c>
      <c r="NJK31" s="5">
        <f>'Output| DNSP'!NJJ8</f>
        <v>0</v>
      </c>
      <c r="NJL31" s="5">
        <f>'Output| DNSP'!NJK8</f>
        <v>0</v>
      </c>
      <c r="NJM31" s="5">
        <f>'Output| DNSP'!NJL8</f>
        <v>0</v>
      </c>
      <c r="NJN31" s="5">
        <f>'Output| DNSP'!NJM8</f>
        <v>0</v>
      </c>
      <c r="NJO31" s="5">
        <f>'Output| DNSP'!NJN8</f>
        <v>0</v>
      </c>
      <c r="NJP31" s="5">
        <f>'Output| DNSP'!NJO8</f>
        <v>0</v>
      </c>
      <c r="NJQ31" s="5">
        <f>'Output| DNSP'!NJP8</f>
        <v>0</v>
      </c>
      <c r="NJR31" s="5">
        <f>'Output| DNSP'!NJQ8</f>
        <v>0</v>
      </c>
      <c r="NJS31" s="5">
        <f>'Output| DNSP'!NJR8</f>
        <v>0</v>
      </c>
      <c r="NJT31" s="5">
        <f>'Output| DNSP'!NJS8</f>
        <v>0</v>
      </c>
      <c r="NJU31" s="5">
        <f>'Output| DNSP'!NJT8</f>
        <v>0</v>
      </c>
      <c r="NJV31" s="5">
        <f>'Output| DNSP'!NJU8</f>
        <v>0</v>
      </c>
      <c r="NJW31" s="5">
        <f>'Output| DNSP'!NJV8</f>
        <v>0</v>
      </c>
      <c r="NJX31" s="5">
        <f>'Output| DNSP'!NJW8</f>
        <v>0</v>
      </c>
      <c r="NJY31" s="5">
        <f>'Output| DNSP'!NJX8</f>
        <v>0</v>
      </c>
      <c r="NJZ31" s="5">
        <f>'Output| DNSP'!NJY8</f>
        <v>0</v>
      </c>
      <c r="NKA31" s="5">
        <f>'Output| DNSP'!NJZ8</f>
        <v>0</v>
      </c>
      <c r="NKB31" s="5">
        <f>'Output| DNSP'!NKA8</f>
        <v>0</v>
      </c>
      <c r="NKC31" s="5">
        <f>'Output| DNSP'!NKB8</f>
        <v>0</v>
      </c>
      <c r="NKD31" s="5">
        <f>'Output| DNSP'!NKC8</f>
        <v>0</v>
      </c>
      <c r="NKE31" s="5">
        <f>'Output| DNSP'!NKD8</f>
        <v>0</v>
      </c>
      <c r="NKF31" s="5">
        <f>'Output| DNSP'!NKE8</f>
        <v>0</v>
      </c>
      <c r="NKG31" s="5">
        <f>'Output| DNSP'!NKF8</f>
        <v>0</v>
      </c>
      <c r="NKH31" s="5">
        <f>'Output| DNSP'!NKG8</f>
        <v>0</v>
      </c>
      <c r="NKI31" s="5">
        <f>'Output| DNSP'!NKH8</f>
        <v>0</v>
      </c>
      <c r="NKJ31" s="5">
        <f>'Output| DNSP'!NKI8</f>
        <v>0</v>
      </c>
      <c r="NKK31" s="5">
        <f>'Output| DNSP'!NKJ8</f>
        <v>0</v>
      </c>
      <c r="NKL31" s="5">
        <f>'Output| DNSP'!NKK8</f>
        <v>0</v>
      </c>
      <c r="NKM31" s="5">
        <f>'Output| DNSP'!NKL8</f>
        <v>0</v>
      </c>
      <c r="NKN31" s="5">
        <f>'Output| DNSP'!NKM8</f>
        <v>0</v>
      </c>
      <c r="NKO31" s="5">
        <f>'Output| DNSP'!NKN8</f>
        <v>0</v>
      </c>
      <c r="NKP31" s="5">
        <f>'Output| DNSP'!NKO8</f>
        <v>0</v>
      </c>
      <c r="NKQ31" s="5">
        <f>'Output| DNSP'!NKP8</f>
        <v>0</v>
      </c>
      <c r="NKR31" s="5">
        <f>'Output| DNSP'!NKQ8</f>
        <v>0</v>
      </c>
      <c r="NKS31" s="5">
        <f>'Output| DNSP'!NKR8</f>
        <v>0</v>
      </c>
      <c r="NKT31" s="5">
        <f>'Output| DNSP'!NKS8</f>
        <v>0</v>
      </c>
      <c r="NKU31" s="5">
        <f>'Output| DNSP'!NKT8</f>
        <v>0</v>
      </c>
      <c r="NKV31" s="5">
        <f>'Output| DNSP'!NKU8</f>
        <v>0</v>
      </c>
      <c r="NKW31" s="5">
        <f>'Output| DNSP'!NKV8</f>
        <v>0</v>
      </c>
      <c r="NKX31" s="5">
        <f>'Output| DNSP'!NKW8</f>
        <v>0</v>
      </c>
      <c r="NKY31" s="5">
        <f>'Output| DNSP'!NKX8</f>
        <v>0</v>
      </c>
      <c r="NKZ31" s="5">
        <f>'Output| DNSP'!NKY8</f>
        <v>0</v>
      </c>
      <c r="NLA31" s="5">
        <f>'Output| DNSP'!NKZ8</f>
        <v>0</v>
      </c>
      <c r="NLB31" s="5">
        <f>'Output| DNSP'!NLA8</f>
        <v>0</v>
      </c>
      <c r="NLC31" s="5">
        <f>'Output| DNSP'!NLB8</f>
        <v>0</v>
      </c>
      <c r="NLD31" s="5">
        <f>'Output| DNSP'!NLC8</f>
        <v>0</v>
      </c>
      <c r="NLE31" s="5">
        <f>'Output| DNSP'!NLD8</f>
        <v>0</v>
      </c>
      <c r="NLF31" s="5">
        <f>'Output| DNSP'!NLE8</f>
        <v>0</v>
      </c>
      <c r="NLG31" s="5">
        <f>'Output| DNSP'!NLF8</f>
        <v>0</v>
      </c>
      <c r="NLH31" s="5">
        <f>'Output| DNSP'!NLG8</f>
        <v>0</v>
      </c>
      <c r="NLI31" s="5">
        <f>'Output| DNSP'!NLH8</f>
        <v>0</v>
      </c>
      <c r="NLJ31" s="5">
        <f>'Output| DNSP'!NLI8</f>
        <v>0</v>
      </c>
      <c r="NLK31" s="5">
        <f>'Output| DNSP'!NLJ8</f>
        <v>0</v>
      </c>
      <c r="NLL31" s="5">
        <f>'Output| DNSP'!NLK8</f>
        <v>0</v>
      </c>
      <c r="NLM31" s="5">
        <f>'Output| DNSP'!NLL8</f>
        <v>0</v>
      </c>
      <c r="NLN31" s="5">
        <f>'Output| DNSP'!NLM8</f>
        <v>0</v>
      </c>
      <c r="NLO31" s="5">
        <f>'Output| DNSP'!NLN8</f>
        <v>0</v>
      </c>
      <c r="NLP31" s="5">
        <f>'Output| DNSP'!NLO8</f>
        <v>0</v>
      </c>
      <c r="NLQ31" s="5">
        <f>'Output| DNSP'!NLP8</f>
        <v>0</v>
      </c>
      <c r="NLR31" s="5">
        <f>'Output| DNSP'!NLQ8</f>
        <v>0</v>
      </c>
      <c r="NLS31" s="5">
        <f>'Output| DNSP'!NLR8</f>
        <v>0</v>
      </c>
      <c r="NLT31" s="5">
        <f>'Output| DNSP'!NLS8</f>
        <v>0</v>
      </c>
      <c r="NLU31" s="5">
        <f>'Output| DNSP'!NLT8</f>
        <v>0</v>
      </c>
      <c r="NLV31" s="5">
        <f>'Output| DNSP'!NLU8</f>
        <v>0</v>
      </c>
      <c r="NLW31" s="5">
        <f>'Output| DNSP'!NLV8</f>
        <v>0</v>
      </c>
      <c r="NLX31" s="5">
        <f>'Output| DNSP'!NLW8</f>
        <v>0</v>
      </c>
      <c r="NLY31" s="5">
        <f>'Output| DNSP'!NLX8</f>
        <v>0</v>
      </c>
      <c r="NLZ31" s="5">
        <f>'Output| DNSP'!NLY8</f>
        <v>0</v>
      </c>
      <c r="NMA31" s="5">
        <f>'Output| DNSP'!NLZ8</f>
        <v>0</v>
      </c>
      <c r="NMB31" s="5">
        <f>'Output| DNSP'!NMA8</f>
        <v>0</v>
      </c>
      <c r="NMC31" s="5">
        <f>'Output| DNSP'!NMB8</f>
        <v>0</v>
      </c>
      <c r="NMD31" s="5">
        <f>'Output| DNSP'!NMC8</f>
        <v>0</v>
      </c>
      <c r="NME31" s="5">
        <f>'Output| DNSP'!NMD8</f>
        <v>0</v>
      </c>
      <c r="NMF31" s="5">
        <f>'Output| DNSP'!NME8</f>
        <v>0</v>
      </c>
      <c r="NMG31" s="5">
        <f>'Output| DNSP'!NMF8</f>
        <v>0</v>
      </c>
      <c r="NMH31" s="5">
        <f>'Output| DNSP'!NMG8</f>
        <v>0</v>
      </c>
      <c r="NMI31" s="5">
        <f>'Output| DNSP'!NMH8</f>
        <v>0</v>
      </c>
      <c r="NMJ31" s="5">
        <f>'Output| DNSP'!NMI8</f>
        <v>0</v>
      </c>
      <c r="NMK31" s="5">
        <f>'Output| DNSP'!NMJ8</f>
        <v>0</v>
      </c>
      <c r="NML31" s="5">
        <f>'Output| DNSP'!NMK8</f>
        <v>0</v>
      </c>
      <c r="NMM31" s="5">
        <f>'Output| DNSP'!NML8</f>
        <v>0</v>
      </c>
      <c r="NMN31" s="5">
        <f>'Output| DNSP'!NMM8</f>
        <v>0</v>
      </c>
      <c r="NMO31" s="5">
        <f>'Output| DNSP'!NMN8</f>
        <v>0</v>
      </c>
      <c r="NMP31" s="5">
        <f>'Output| DNSP'!NMO8</f>
        <v>0</v>
      </c>
      <c r="NMQ31" s="5">
        <f>'Output| DNSP'!NMP8</f>
        <v>0</v>
      </c>
      <c r="NMR31" s="5">
        <f>'Output| DNSP'!NMQ8</f>
        <v>0</v>
      </c>
      <c r="NMS31" s="5">
        <f>'Output| DNSP'!NMR8</f>
        <v>0</v>
      </c>
      <c r="NMT31" s="5">
        <f>'Output| DNSP'!NMS8</f>
        <v>0</v>
      </c>
      <c r="NMU31" s="5">
        <f>'Output| DNSP'!NMT8</f>
        <v>0</v>
      </c>
      <c r="NMV31" s="5">
        <f>'Output| DNSP'!NMU8</f>
        <v>0</v>
      </c>
      <c r="NMW31" s="5">
        <f>'Output| DNSP'!NMV8</f>
        <v>0</v>
      </c>
      <c r="NMX31" s="5">
        <f>'Output| DNSP'!NMW8</f>
        <v>0</v>
      </c>
      <c r="NMY31" s="5">
        <f>'Output| DNSP'!NMX8</f>
        <v>0</v>
      </c>
      <c r="NMZ31" s="5">
        <f>'Output| DNSP'!NMY8</f>
        <v>0</v>
      </c>
      <c r="NNA31" s="5">
        <f>'Output| DNSP'!NMZ8</f>
        <v>0</v>
      </c>
      <c r="NNB31" s="5">
        <f>'Output| DNSP'!NNA8</f>
        <v>0</v>
      </c>
      <c r="NNC31" s="5">
        <f>'Output| DNSP'!NNB8</f>
        <v>0</v>
      </c>
      <c r="NND31" s="5">
        <f>'Output| DNSP'!NNC8</f>
        <v>0</v>
      </c>
      <c r="NNE31" s="5">
        <f>'Output| DNSP'!NND8</f>
        <v>0</v>
      </c>
      <c r="NNF31" s="5">
        <f>'Output| DNSP'!NNE8</f>
        <v>0</v>
      </c>
      <c r="NNG31" s="5">
        <f>'Output| DNSP'!NNF8</f>
        <v>0</v>
      </c>
      <c r="NNH31" s="5">
        <f>'Output| DNSP'!NNG8</f>
        <v>0</v>
      </c>
      <c r="NNI31" s="5">
        <f>'Output| DNSP'!NNH8</f>
        <v>0</v>
      </c>
      <c r="NNJ31" s="5">
        <f>'Output| DNSP'!NNI8</f>
        <v>0</v>
      </c>
      <c r="NNK31" s="5">
        <f>'Output| DNSP'!NNJ8</f>
        <v>0</v>
      </c>
      <c r="NNL31" s="5">
        <f>'Output| DNSP'!NNK8</f>
        <v>0</v>
      </c>
      <c r="NNM31" s="5">
        <f>'Output| DNSP'!NNL8</f>
        <v>0</v>
      </c>
      <c r="NNN31" s="5">
        <f>'Output| DNSP'!NNM8</f>
        <v>0</v>
      </c>
      <c r="NNO31" s="5">
        <f>'Output| DNSP'!NNN8</f>
        <v>0</v>
      </c>
      <c r="NNP31" s="5">
        <f>'Output| DNSP'!NNO8</f>
        <v>0</v>
      </c>
      <c r="NNQ31" s="5">
        <f>'Output| DNSP'!NNP8</f>
        <v>0</v>
      </c>
      <c r="NNR31" s="5">
        <f>'Output| DNSP'!NNQ8</f>
        <v>0</v>
      </c>
      <c r="NNS31" s="5">
        <f>'Output| DNSP'!NNR8</f>
        <v>0</v>
      </c>
      <c r="NNT31" s="5">
        <f>'Output| DNSP'!NNS8</f>
        <v>0</v>
      </c>
      <c r="NNU31" s="5">
        <f>'Output| DNSP'!NNT8</f>
        <v>0</v>
      </c>
      <c r="NNV31" s="5">
        <f>'Output| DNSP'!NNU8</f>
        <v>0</v>
      </c>
      <c r="NNW31" s="5">
        <f>'Output| DNSP'!NNV8</f>
        <v>0</v>
      </c>
      <c r="NNX31" s="5">
        <f>'Output| DNSP'!NNW8</f>
        <v>0</v>
      </c>
      <c r="NNY31" s="5">
        <f>'Output| DNSP'!NNX8</f>
        <v>0</v>
      </c>
      <c r="NNZ31" s="5">
        <f>'Output| DNSP'!NNY8</f>
        <v>0</v>
      </c>
      <c r="NOA31" s="5">
        <f>'Output| DNSP'!NNZ8</f>
        <v>0</v>
      </c>
      <c r="NOB31" s="5">
        <f>'Output| DNSP'!NOA8</f>
        <v>0</v>
      </c>
      <c r="NOC31" s="5">
        <f>'Output| DNSP'!NOB8</f>
        <v>0</v>
      </c>
      <c r="NOD31" s="5">
        <f>'Output| DNSP'!NOC8</f>
        <v>0</v>
      </c>
      <c r="NOE31" s="5">
        <f>'Output| DNSP'!NOD8</f>
        <v>0</v>
      </c>
      <c r="NOF31" s="5">
        <f>'Output| DNSP'!NOE8</f>
        <v>0</v>
      </c>
      <c r="NOG31" s="5">
        <f>'Output| DNSP'!NOF8</f>
        <v>0</v>
      </c>
      <c r="NOH31" s="5">
        <f>'Output| DNSP'!NOG8</f>
        <v>0</v>
      </c>
      <c r="NOI31" s="5">
        <f>'Output| DNSP'!NOH8</f>
        <v>0</v>
      </c>
      <c r="NOJ31" s="5">
        <f>'Output| DNSP'!NOI8</f>
        <v>0</v>
      </c>
      <c r="NOK31" s="5">
        <f>'Output| DNSP'!NOJ8</f>
        <v>0</v>
      </c>
      <c r="NOL31" s="5">
        <f>'Output| DNSP'!NOK8</f>
        <v>0</v>
      </c>
      <c r="NOM31" s="5">
        <f>'Output| DNSP'!NOL8</f>
        <v>0</v>
      </c>
      <c r="NON31" s="5">
        <f>'Output| DNSP'!NOM8</f>
        <v>0</v>
      </c>
      <c r="NOO31" s="5">
        <f>'Output| DNSP'!NON8</f>
        <v>0</v>
      </c>
      <c r="NOP31" s="5">
        <f>'Output| DNSP'!NOO8</f>
        <v>0</v>
      </c>
      <c r="NOQ31" s="5">
        <f>'Output| DNSP'!NOP8</f>
        <v>0</v>
      </c>
      <c r="NOR31" s="5">
        <f>'Output| DNSP'!NOQ8</f>
        <v>0</v>
      </c>
      <c r="NOS31" s="5">
        <f>'Output| DNSP'!NOR8</f>
        <v>0</v>
      </c>
      <c r="NOT31" s="5">
        <f>'Output| DNSP'!NOS8</f>
        <v>0</v>
      </c>
      <c r="NOU31" s="5">
        <f>'Output| DNSP'!NOT8</f>
        <v>0</v>
      </c>
      <c r="NOV31" s="5">
        <f>'Output| DNSP'!NOU8</f>
        <v>0</v>
      </c>
      <c r="NOW31" s="5">
        <f>'Output| DNSP'!NOV8</f>
        <v>0</v>
      </c>
      <c r="NOX31" s="5">
        <f>'Output| DNSP'!NOW8</f>
        <v>0</v>
      </c>
      <c r="NOY31" s="5">
        <f>'Output| DNSP'!NOX8</f>
        <v>0</v>
      </c>
      <c r="NOZ31" s="5">
        <f>'Output| DNSP'!NOY8</f>
        <v>0</v>
      </c>
      <c r="NPA31" s="5">
        <f>'Output| DNSP'!NOZ8</f>
        <v>0</v>
      </c>
      <c r="NPB31" s="5">
        <f>'Output| DNSP'!NPA8</f>
        <v>0</v>
      </c>
      <c r="NPC31" s="5">
        <f>'Output| DNSP'!NPB8</f>
        <v>0</v>
      </c>
      <c r="NPD31" s="5">
        <f>'Output| DNSP'!NPC8</f>
        <v>0</v>
      </c>
      <c r="NPE31" s="5">
        <f>'Output| DNSP'!NPD8</f>
        <v>0</v>
      </c>
      <c r="NPF31" s="5">
        <f>'Output| DNSP'!NPE8</f>
        <v>0</v>
      </c>
      <c r="NPG31" s="5">
        <f>'Output| DNSP'!NPF8</f>
        <v>0</v>
      </c>
      <c r="NPH31" s="5">
        <f>'Output| DNSP'!NPG8</f>
        <v>0</v>
      </c>
      <c r="NPI31" s="5">
        <f>'Output| DNSP'!NPH8</f>
        <v>0</v>
      </c>
      <c r="NPJ31" s="5">
        <f>'Output| DNSP'!NPI8</f>
        <v>0</v>
      </c>
      <c r="NPK31" s="5">
        <f>'Output| DNSP'!NPJ8</f>
        <v>0</v>
      </c>
      <c r="NPL31" s="5">
        <f>'Output| DNSP'!NPK8</f>
        <v>0</v>
      </c>
      <c r="NPM31" s="5">
        <f>'Output| DNSP'!NPL8</f>
        <v>0</v>
      </c>
      <c r="NPN31" s="5">
        <f>'Output| DNSP'!NPM8</f>
        <v>0</v>
      </c>
      <c r="NPO31" s="5">
        <f>'Output| DNSP'!NPN8</f>
        <v>0</v>
      </c>
      <c r="NPP31" s="5">
        <f>'Output| DNSP'!NPO8</f>
        <v>0</v>
      </c>
      <c r="NPQ31" s="5">
        <f>'Output| DNSP'!NPP8</f>
        <v>0</v>
      </c>
      <c r="NPR31" s="5">
        <f>'Output| DNSP'!NPQ8</f>
        <v>0</v>
      </c>
      <c r="NPS31" s="5">
        <f>'Output| DNSP'!NPR8</f>
        <v>0</v>
      </c>
      <c r="NPT31" s="5">
        <f>'Output| DNSP'!NPS8</f>
        <v>0</v>
      </c>
      <c r="NPU31" s="5">
        <f>'Output| DNSP'!NPT8</f>
        <v>0</v>
      </c>
      <c r="NPV31" s="5">
        <f>'Output| DNSP'!NPU8</f>
        <v>0</v>
      </c>
      <c r="NPW31" s="5">
        <f>'Output| DNSP'!NPV8</f>
        <v>0</v>
      </c>
      <c r="NPX31" s="5">
        <f>'Output| DNSP'!NPW8</f>
        <v>0</v>
      </c>
      <c r="NPY31" s="5">
        <f>'Output| DNSP'!NPX8</f>
        <v>0</v>
      </c>
      <c r="NPZ31" s="5">
        <f>'Output| DNSP'!NPY8</f>
        <v>0</v>
      </c>
      <c r="NQA31" s="5">
        <f>'Output| DNSP'!NPZ8</f>
        <v>0</v>
      </c>
      <c r="NQB31" s="5">
        <f>'Output| DNSP'!NQA8</f>
        <v>0</v>
      </c>
      <c r="NQC31" s="5">
        <f>'Output| DNSP'!NQB8</f>
        <v>0</v>
      </c>
      <c r="NQD31" s="5">
        <f>'Output| DNSP'!NQC8</f>
        <v>0</v>
      </c>
      <c r="NQE31" s="5">
        <f>'Output| DNSP'!NQD8</f>
        <v>0</v>
      </c>
      <c r="NQF31" s="5">
        <f>'Output| DNSP'!NQE8</f>
        <v>0</v>
      </c>
      <c r="NQG31" s="5">
        <f>'Output| DNSP'!NQF8</f>
        <v>0</v>
      </c>
      <c r="NQH31" s="5">
        <f>'Output| DNSP'!NQG8</f>
        <v>0</v>
      </c>
      <c r="NQI31" s="5">
        <f>'Output| DNSP'!NQH8</f>
        <v>0</v>
      </c>
      <c r="NQJ31" s="5">
        <f>'Output| DNSP'!NQI8</f>
        <v>0</v>
      </c>
      <c r="NQK31" s="5">
        <f>'Output| DNSP'!NQJ8</f>
        <v>0</v>
      </c>
      <c r="NQL31" s="5">
        <f>'Output| DNSP'!NQK8</f>
        <v>0</v>
      </c>
      <c r="NQM31" s="5">
        <f>'Output| DNSP'!NQL8</f>
        <v>0</v>
      </c>
      <c r="NQN31" s="5">
        <f>'Output| DNSP'!NQM8</f>
        <v>0</v>
      </c>
      <c r="NQO31" s="5">
        <f>'Output| DNSP'!NQN8</f>
        <v>0</v>
      </c>
      <c r="NQP31" s="5">
        <f>'Output| DNSP'!NQO8</f>
        <v>0</v>
      </c>
      <c r="NQQ31" s="5">
        <f>'Output| DNSP'!NQP8</f>
        <v>0</v>
      </c>
      <c r="NQR31" s="5">
        <f>'Output| DNSP'!NQQ8</f>
        <v>0</v>
      </c>
      <c r="NQS31" s="5">
        <f>'Output| DNSP'!NQR8</f>
        <v>0</v>
      </c>
      <c r="NQT31" s="5">
        <f>'Output| DNSP'!NQS8</f>
        <v>0</v>
      </c>
      <c r="NQU31" s="5">
        <f>'Output| DNSP'!NQT8</f>
        <v>0</v>
      </c>
      <c r="NQV31" s="5">
        <f>'Output| DNSP'!NQU8</f>
        <v>0</v>
      </c>
      <c r="NQW31" s="5">
        <f>'Output| DNSP'!NQV8</f>
        <v>0</v>
      </c>
      <c r="NQX31" s="5">
        <f>'Output| DNSP'!NQW8</f>
        <v>0</v>
      </c>
      <c r="NQY31" s="5">
        <f>'Output| DNSP'!NQX8</f>
        <v>0</v>
      </c>
      <c r="NQZ31" s="5">
        <f>'Output| DNSP'!NQY8</f>
        <v>0</v>
      </c>
      <c r="NRA31" s="5">
        <f>'Output| DNSP'!NQZ8</f>
        <v>0</v>
      </c>
      <c r="NRB31" s="5">
        <f>'Output| DNSP'!NRA8</f>
        <v>0</v>
      </c>
      <c r="NRC31" s="5">
        <f>'Output| DNSP'!NRB8</f>
        <v>0</v>
      </c>
      <c r="NRD31" s="5">
        <f>'Output| DNSP'!NRC8</f>
        <v>0</v>
      </c>
      <c r="NRE31" s="5">
        <f>'Output| DNSP'!NRD8</f>
        <v>0</v>
      </c>
      <c r="NRF31" s="5">
        <f>'Output| DNSP'!NRE8</f>
        <v>0</v>
      </c>
      <c r="NRG31" s="5">
        <f>'Output| DNSP'!NRF8</f>
        <v>0</v>
      </c>
      <c r="NRH31" s="5">
        <f>'Output| DNSP'!NRG8</f>
        <v>0</v>
      </c>
      <c r="NRI31" s="5">
        <f>'Output| DNSP'!NRH8</f>
        <v>0</v>
      </c>
      <c r="NRJ31" s="5">
        <f>'Output| DNSP'!NRI8</f>
        <v>0</v>
      </c>
      <c r="NRK31" s="5">
        <f>'Output| DNSP'!NRJ8</f>
        <v>0</v>
      </c>
      <c r="NRL31" s="5">
        <f>'Output| DNSP'!NRK8</f>
        <v>0</v>
      </c>
      <c r="NRM31" s="5">
        <f>'Output| DNSP'!NRL8</f>
        <v>0</v>
      </c>
      <c r="NRN31" s="5">
        <f>'Output| DNSP'!NRM8</f>
        <v>0</v>
      </c>
      <c r="NRO31" s="5">
        <f>'Output| DNSP'!NRN8</f>
        <v>0</v>
      </c>
      <c r="NRP31" s="5">
        <f>'Output| DNSP'!NRO8</f>
        <v>0</v>
      </c>
      <c r="NRQ31" s="5">
        <f>'Output| DNSP'!NRP8</f>
        <v>0</v>
      </c>
      <c r="NRR31" s="5">
        <f>'Output| DNSP'!NRQ8</f>
        <v>0</v>
      </c>
      <c r="NRS31" s="5">
        <f>'Output| DNSP'!NRR8</f>
        <v>0</v>
      </c>
      <c r="NRT31" s="5">
        <f>'Output| DNSP'!NRS8</f>
        <v>0</v>
      </c>
      <c r="NRU31" s="5">
        <f>'Output| DNSP'!NRT8</f>
        <v>0</v>
      </c>
      <c r="NRV31" s="5">
        <f>'Output| DNSP'!NRU8</f>
        <v>0</v>
      </c>
      <c r="NRW31" s="5">
        <f>'Output| DNSP'!NRV8</f>
        <v>0</v>
      </c>
      <c r="NRX31" s="5">
        <f>'Output| DNSP'!NRW8</f>
        <v>0</v>
      </c>
      <c r="NRY31" s="5">
        <f>'Output| DNSP'!NRX8</f>
        <v>0</v>
      </c>
      <c r="NRZ31" s="5">
        <f>'Output| DNSP'!NRY8</f>
        <v>0</v>
      </c>
      <c r="NSA31" s="5">
        <f>'Output| DNSP'!NRZ8</f>
        <v>0</v>
      </c>
      <c r="NSB31" s="5">
        <f>'Output| DNSP'!NSA8</f>
        <v>0</v>
      </c>
      <c r="NSC31" s="5">
        <f>'Output| DNSP'!NSB8</f>
        <v>0</v>
      </c>
      <c r="NSD31" s="5">
        <f>'Output| DNSP'!NSC8</f>
        <v>0</v>
      </c>
      <c r="NSE31" s="5">
        <f>'Output| DNSP'!NSD8</f>
        <v>0</v>
      </c>
      <c r="NSF31" s="5">
        <f>'Output| DNSP'!NSE8</f>
        <v>0</v>
      </c>
      <c r="NSG31" s="5">
        <f>'Output| DNSP'!NSF8</f>
        <v>0</v>
      </c>
      <c r="NSH31" s="5">
        <f>'Output| DNSP'!NSG8</f>
        <v>0</v>
      </c>
      <c r="NSI31" s="5">
        <f>'Output| DNSP'!NSH8</f>
        <v>0</v>
      </c>
      <c r="NSJ31" s="5">
        <f>'Output| DNSP'!NSI8</f>
        <v>0</v>
      </c>
      <c r="NSK31" s="5">
        <f>'Output| DNSP'!NSJ8</f>
        <v>0</v>
      </c>
      <c r="NSL31" s="5">
        <f>'Output| DNSP'!NSK8</f>
        <v>0</v>
      </c>
      <c r="NSM31" s="5">
        <f>'Output| DNSP'!NSL8</f>
        <v>0</v>
      </c>
      <c r="NSN31" s="5">
        <f>'Output| DNSP'!NSM8</f>
        <v>0</v>
      </c>
      <c r="NSO31" s="5">
        <f>'Output| DNSP'!NSN8</f>
        <v>0</v>
      </c>
      <c r="NSP31" s="5">
        <f>'Output| DNSP'!NSO8</f>
        <v>0</v>
      </c>
      <c r="NSQ31" s="5">
        <f>'Output| DNSP'!NSP8</f>
        <v>0</v>
      </c>
      <c r="NSR31" s="5">
        <f>'Output| DNSP'!NSQ8</f>
        <v>0</v>
      </c>
      <c r="NSS31" s="5">
        <f>'Output| DNSP'!NSR8</f>
        <v>0</v>
      </c>
      <c r="NST31" s="5">
        <f>'Output| DNSP'!NSS8</f>
        <v>0</v>
      </c>
      <c r="NSU31" s="5">
        <f>'Output| DNSP'!NST8</f>
        <v>0</v>
      </c>
      <c r="NSV31" s="5">
        <f>'Output| DNSP'!NSU8</f>
        <v>0</v>
      </c>
      <c r="NSW31" s="5">
        <f>'Output| DNSP'!NSV8</f>
        <v>0</v>
      </c>
      <c r="NSX31" s="5">
        <f>'Output| DNSP'!NSW8</f>
        <v>0</v>
      </c>
      <c r="NSY31" s="5">
        <f>'Output| DNSP'!NSX8</f>
        <v>0</v>
      </c>
      <c r="NSZ31" s="5">
        <f>'Output| DNSP'!NSY8</f>
        <v>0</v>
      </c>
      <c r="NTA31" s="5">
        <f>'Output| DNSP'!NSZ8</f>
        <v>0</v>
      </c>
      <c r="NTB31" s="5">
        <f>'Output| DNSP'!NTA8</f>
        <v>0</v>
      </c>
      <c r="NTC31" s="5">
        <f>'Output| DNSP'!NTB8</f>
        <v>0</v>
      </c>
      <c r="NTD31" s="5">
        <f>'Output| DNSP'!NTC8</f>
        <v>0</v>
      </c>
      <c r="NTE31" s="5">
        <f>'Output| DNSP'!NTD8</f>
        <v>0</v>
      </c>
      <c r="NTF31" s="5">
        <f>'Output| DNSP'!NTE8</f>
        <v>0</v>
      </c>
      <c r="NTG31" s="5">
        <f>'Output| DNSP'!NTF8</f>
        <v>0</v>
      </c>
      <c r="NTH31" s="5">
        <f>'Output| DNSP'!NTG8</f>
        <v>0</v>
      </c>
      <c r="NTI31" s="5">
        <f>'Output| DNSP'!NTH8</f>
        <v>0</v>
      </c>
      <c r="NTJ31" s="5">
        <f>'Output| DNSP'!NTI8</f>
        <v>0</v>
      </c>
      <c r="NTK31" s="5">
        <f>'Output| DNSP'!NTJ8</f>
        <v>0</v>
      </c>
      <c r="NTL31" s="5">
        <f>'Output| DNSP'!NTK8</f>
        <v>0</v>
      </c>
      <c r="NTM31" s="5">
        <f>'Output| DNSP'!NTL8</f>
        <v>0</v>
      </c>
      <c r="NTN31" s="5">
        <f>'Output| DNSP'!NTM8</f>
        <v>0</v>
      </c>
      <c r="NTO31" s="5">
        <f>'Output| DNSP'!NTN8</f>
        <v>0</v>
      </c>
      <c r="NTP31" s="5">
        <f>'Output| DNSP'!NTO8</f>
        <v>0</v>
      </c>
      <c r="NTQ31" s="5">
        <f>'Output| DNSP'!NTP8</f>
        <v>0</v>
      </c>
      <c r="NTR31" s="5">
        <f>'Output| DNSP'!NTQ8</f>
        <v>0</v>
      </c>
      <c r="NTS31" s="5">
        <f>'Output| DNSP'!NTR8</f>
        <v>0</v>
      </c>
      <c r="NTT31" s="5">
        <f>'Output| DNSP'!NTS8</f>
        <v>0</v>
      </c>
      <c r="NTU31" s="5">
        <f>'Output| DNSP'!NTT8</f>
        <v>0</v>
      </c>
      <c r="NTV31" s="5">
        <f>'Output| DNSP'!NTU8</f>
        <v>0</v>
      </c>
      <c r="NTW31" s="5">
        <f>'Output| DNSP'!NTV8</f>
        <v>0</v>
      </c>
      <c r="NTX31" s="5">
        <f>'Output| DNSP'!NTW8</f>
        <v>0</v>
      </c>
      <c r="NTY31" s="5">
        <f>'Output| DNSP'!NTX8</f>
        <v>0</v>
      </c>
      <c r="NTZ31" s="5">
        <f>'Output| DNSP'!NTY8</f>
        <v>0</v>
      </c>
      <c r="NUA31" s="5">
        <f>'Output| DNSP'!NTZ8</f>
        <v>0</v>
      </c>
      <c r="NUB31" s="5">
        <f>'Output| DNSP'!NUA8</f>
        <v>0</v>
      </c>
      <c r="NUC31" s="5">
        <f>'Output| DNSP'!NUB8</f>
        <v>0</v>
      </c>
      <c r="NUD31" s="5">
        <f>'Output| DNSP'!NUC8</f>
        <v>0</v>
      </c>
      <c r="NUE31" s="5">
        <f>'Output| DNSP'!NUD8</f>
        <v>0</v>
      </c>
      <c r="NUF31" s="5">
        <f>'Output| DNSP'!NUE8</f>
        <v>0</v>
      </c>
      <c r="NUG31" s="5">
        <f>'Output| DNSP'!NUF8</f>
        <v>0</v>
      </c>
      <c r="NUH31" s="5">
        <f>'Output| DNSP'!NUG8</f>
        <v>0</v>
      </c>
      <c r="NUI31" s="5">
        <f>'Output| DNSP'!NUH8</f>
        <v>0</v>
      </c>
      <c r="NUJ31" s="5">
        <f>'Output| DNSP'!NUI8</f>
        <v>0</v>
      </c>
      <c r="NUK31" s="5">
        <f>'Output| DNSP'!NUJ8</f>
        <v>0</v>
      </c>
      <c r="NUL31" s="5">
        <f>'Output| DNSP'!NUK8</f>
        <v>0</v>
      </c>
      <c r="NUM31" s="5">
        <f>'Output| DNSP'!NUL8</f>
        <v>0</v>
      </c>
      <c r="NUN31" s="5">
        <f>'Output| DNSP'!NUM8</f>
        <v>0</v>
      </c>
      <c r="NUO31" s="5">
        <f>'Output| DNSP'!NUN8</f>
        <v>0</v>
      </c>
      <c r="NUP31" s="5">
        <f>'Output| DNSP'!NUO8</f>
        <v>0</v>
      </c>
      <c r="NUQ31" s="5">
        <f>'Output| DNSP'!NUP8</f>
        <v>0</v>
      </c>
      <c r="NUR31" s="5">
        <f>'Output| DNSP'!NUQ8</f>
        <v>0</v>
      </c>
      <c r="NUS31" s="5">
        <f>'Output| DNSP'!NUR8</f>
        <v>0</v>
      </c>
      <c r="NUT31" s="5">
        <f>'Output| DNSP'!NUS8</f>
        <v>0</v>
      </c>
      <c r="NUU31" s="5">
        <f>'Output| DNSP'!NUT8</f>
        <v>0</v>
      </c>
      <c r="NUV31" s="5">
        <f>'Output| DNSP'!NUU8</f>
        <v>0</v>
      </c>
      <c r="NUW31" s="5">
        <f>'Output| DNSP'!NUV8</f>
        <v>0</v>
      </c>
      <c r="NUX31" s="5">
        <f>'Output| DNSP'!NUW8</f>
        <v>0</v>
      </c>
      <c r="NUY31" s="5">
        <f>'Output| DNSP'!NUX8</f>
        <v>0</v>
      </c>
      <c r="NUZ31" s="5">
        <f>'Output| DNSP'!NUY8</f>
        <v>0</v>
      </c>
      <c r="NVA31" s="5">
        <f>'Output| DNSP'!NUZ8</f>
        <v>0</v>
      </c>
      <c r="NVB31" s="5">
        <f>'Output| DNSP'!NVA8</f>
        <v>0</v>
      </c>
      <c r="NVC31" s="5">
        <f>'Output| DNSP'!NVB8</f>
        <v>0</v>
      </c>
      <c r="NVD31" s="5">
        <f>'Output| DNSP'!NVC8</f>
        <v>0</v>
      </c>
      <c r="NVE31" s="5">
        <f>'Output| DNSP'!NVD8</f>
        <v>0</v>
      </c>
      <c r="NVF31" s="5">
        <f>'Output| DNSP'!NVE8</f>
        <v>0</v>
      </c>
      <c r="NVG31" s="5">
        <f>'Output| DNSP'!NVF8</f>
        <v>0</v>
      </c>
      <c r="NVH31" s="5">
        <f>'Output| DNSP'!NVG8</f>
        <v>0</v>
      </c>
      <c r="NVI31" s="5">
        <f>'Output| DNSP'!NVH8</f>
        <v>0</v>
      </c>
      <c r="NVJ31" s="5">
        <f>'Output| DNSP'!NVI8</f>
        <v>0</v>
      </c>
      <c r="NVK31" s="5">
        <f>'Output| DNSP'!NVJ8</f>
        <v>0</v>
      </c>
      <c r="NVL31" s="5">
        <f>'Output| DNSP'!NVK8</f>
        <v>0</v>
      </c>
      <c r="NVM31" s="5">
        <f>'Output| DNSP'!NVL8</f>
        <v>0</v>
      </c>
      <c r="NVN31" s="5">
        <f>'Output| DNSP'!NVM8</f>
        <v>0</v>
      </c>
      <c r="NVO31" s="5">
        <f>'Output| DNSP'!NVN8</f>
        <v>0</v>
      </c>
      <c r="NVP31" s="5">
        <f>'Output| DNSP'!NVO8</f>
        <v>0</v>
      </c>
      <c r="NVQ31" s="5">
        <f>'Output| DNSP'!NVP8</f>
        <v>0</v>
      </c>
      <c r="NVR31" s="5">
        <f>'Output| DNSP'!NVQ8</f>
        <v>0</v>
      </c>
      <c r="NVS31" s="5">
        <f>'Output| DNSP'!NVR8</f>
        <v>0</v>
      </c>
      <c r="NVT31" s="5">
        <f>'Output| DNSP'!NVS8</f>
        <v>0</v>
      </c>
      <c r="NVU31" s="5">
        <f>'Output| DNSP'!NVT8</f>
        <v>0</v>
      </c>
      <c r="NVV31" s="5">
        <f>'Output| DNSP'!NVU8</f>
        <v>0</v>
      </c>
      <c r="NVW31" s="5">
        <f>'Output| DNSP'!NVV8</f>
        <v>0</v>
      </c>
      <c r="NVX31" s="5">
        <f>'Output| DNSP'!NVW8</f>
        <v>0</v>
      </c>
      <c r="NVY31" s="5">
        <f>'Output| DNSP'!NVX8</f>
        <v>0</v>
      </c>
      <c r="NVZ31" s="5">
        <f>'Output| DNSP'!NVY8</f>
        <v>0</v>
      </c>
      <c r="NWA31" s="5">
        <f>'Output| DNSP'!NVZ8</f>
        <v>0</v>
      </c>
      <c r="NWB31" s="5">
        <f>'Output| DNSP'!NWA8</f>
        <v>0</v>
      </c>
      <c r="NWC31" s="5">
        <f>'Output| DNSP'!NWB8</f>
        <v>0</v>
      </c>
      <c r="NWD31" s="5">
        <f>'Output| DNSP'!NWC8</f>
        <v>0</v>
      </c>
      <c r="NWE31" s="5">
        <f>'Output| DNSP'!NWD8</f>
        <v>0</v>
      </c>
      <c r="NWF31" s="5">
        <f>'Output| DNSP'!NWE8</f>
        <v>0</v>
      </c>
      <c r="NWG31" s="5">
        <f>'Output| DNSP'!NWF8</f>
        <v>0</v>
      </c>
      <c r="NWH31" s="5">
        <f>'Output| DNSP'!NWG8</f>
        <v>0</v>
      </c>
      <c r="NWI31" s="5">
        <f>'Output| DNSP'!NWH8</f>
        <v>0</v>
      </c>
      <c r="NWJ31" s="5">
        <f>'Output| DNSP'!NWI8</f>
        <v>0</v>
      </c>
      <c r="NWK31" s="5">
        <f>'Output| DNSP'!NWJ8</f>
        <v>0</v>
      </c>
      <c r="NWL31" s="5">
        <f>'Output| DNSP'!NWK8</f>
        <v>0</v>
      </c>
      <c r="NWM31" s="5">
        <f>'Output| DNSP'!NWL8</f>
        <v>0</v>
      </c>
      <c r="NWN31" s="5">
        <f>'Output| DNSP'!NWM8</f>
        <v>0</v>
      </c>
      <c r="NWO31" s="5">
        <f>'Output| DNSP'!NWN8</f>
        <v>0</v>
      </c>
      <c r="NWP31" s="5">
        <f>'Output| DNSP'!NWO8</f>
        <v>0</v>
      </c>
      <c r="NWQ31" s="5">
        <f>'Output| DNSP'!NWP8</f>
        <v>0</v>
      </c>
      <c r="NWR31" s="5">
        <f>'Output| DNSP'!NWQ8</f>
        <v>0</v>
      </c>
      <c r="NWS31" s="5">
        <f>'Output| DNSP'!NWR8</f>
        <v>0</v>
      </c>
      <c r="NWT31" s="5">
        <f>'Output| DNSP'!NWS8</f>
        <v>0</v>
      </c>
      <c r="NWU31" s="5">
        <f>'Output| DNSP'!NWT8</f>
        <v>0</v>
      </c>
      <c r="NWV31" s="5">
        <f>'Output| DNSP'!NWU8</f>
        <v>0</v>
      </c>
      <c r="NWW31" s="5">
        <f>'Output| DNSP'!NWV8</f>
        <v>0</v>
      </c>
      <c r="NWX31" s="5">
        <f>'Output| DNSP'!NWW8</f>
        <v>0</v>
      </c>
      <c r="NWY31" s="5">
        <f>'Output| DNSP'!NWX8</f>
        <v>0</v>
      </c>
      <c r="NWZ31" s="5">
        <f>'Output| DNSP'!NWY8</f>
        <v>0</v>
      </c>
      <c r="NXA31" s="5">
        <f>'Output| DNSP'!NWZ8</f>
        <v>0</v>
      </c>
      <c r="NXB31" s="5">
        <f>'Output| DNSP'!NXA8</f>
        <v>0</v>
      </c>
      <c r="NXC31" s="5">
        <f>'Output| DNSP'!NXB8</f>
        <v>0</v>
      </c>
      <c r="NXD31" s="5">
        <f>'Output| DNSP'!NXC8</f>
        <v>0</v>
      </c>
      <c r="NXE31" s="5">
        <f>'Output| DNSP'!NXD8</f>
        <v>0</v>
      </c>
      <c r="NXF31" s="5">
        <f>'Output| DNSP'!NXE8</f>
        <v>0</v>
      </c>
      <c r="NXG31" s="5">
        <f>'Output| DNSP'!NXF8</f>
        <v>0</v>
      </c>
      <c r="NXH31" s="5">
        <f>'Output| DNSP'!NXG8</f>
        <v>0</v>
      </c>
      <c r="NXI31" s="5">
        <f>'Output| DNSP'!NXH8</f>
        <v>0</v>
      </c>
      <c r="NXJ31" s="5">
        <f>'Output| DNSP'!NXI8</f>
        <v>0</v>
      </c>
      <c r="NXK31" s="5">
        <f>'Output| DNSP'!NXJ8</f>
        <v>0</v>
      </c>
      <c r="NXL31" s="5">
        <f>'Output| DNSP'!NXK8</f>
        <v>0</v>
      </c>
      <c r="NXM31" s="5">
        <f>'Output| DNSP'!NXL8</f>
        <v>0</v>
      </c>
      <c r="NXN31" s="5">
        <f>'Output| DNSP'!NXM8</f>
        <v>0</v>
      </c>
      <c r="NXO31" s="5">
        <f>'Output| DNSP'!NXN8</f>
        <v>0</v>
      </c>
      <c r="NXP31" s="5">
        <f>'Output| DNSP'!NXO8</f>
        <v>0</v>
      </c>
      <c r="NXQ31" s="5">
        <f>'Output| DNSP'!NXP8</f>
        <v>0</v>
      </c>
      <c r="NXR31" s="5">
        <f>'Output| DNSP'!NXQ8</f>
        <v>0</v>
      </c>
      <c r="NXS31" s="5">
        <f>'Output| DNSP'!NXR8</f>
        <v>0</v>
      </c>
      <c r="NXT31" s="5">
        <f>'Output| DNSP'!NXS8</f>
        <v>0</v>
      </c>
      <c r="NXU31" s="5">
        <f>'Output| DNSP'!NXT8</f>
        <v>0</v>
      </c>
      <c r="NXV31" s="5">
        <f>'Output| DNSP'!NXU8</f>
        <v>0</v>
      </c>
      <c r="NXW31" s="5">
        <f>'Output| DNSP'!NXV8</f>
        <v>0</v>
      </c>
      <c r="NXX31" s="5">
        <f>'Output| DNSP'!NXW8</f>
        <v>0</v>
      </c>
      <c r="NXY31" s="5">
        <f>'Output| DNSP'!NXX8</f>
        <v>0</v>
      </c>
      <c r="NXZ31" s="5">
        <f>'Output| DNSP'!NXY8</f>
        <v>0</v>
      </c>
      <c r="NYA31" s="5">
        <f>'Output| DNSP'!NXZ8</f>
        <v>0</v>
      </c>
      <c r="NYB31" s="5">
        <f>'Output| DNSP'!NYA8</f>
        <v>0</v>
      </c>
      <c r="NYC31" s="5">
        <f>'Output| DNSP'!NYB8</f>
        <v>0</v>
      </c>
      <c r="NYD31" s="5">
        <f>'Output| DNSP'!NYC8</f>
        <v>0</v>
      </c>
      <c r="NYE31" s="5">
        <f>'Output| DNSP'!NYD8</f>
        <v>0</v>
      </c>
      <c r="NYF31" s="5">
        <f>'Output| DNSP'!NYE8</f>
        <v>0</v>
      </c>
      <c r="NYG31" s="5">
        <f>'Output| DNSP'!NYF8</f>
        <v>0</v>
      </c>
      <c r="NYH31" s="5">
        <f>'Output| DNSP'!NYG8</f>
        <v>0</v>
      </c>
      <c r="NYI31" s="5">
        <f>'Output| DNSP'!NYH8</f>
        <v>0</v>
      </c>
      <c r="NYJ31" s="5">
        <f>'Output| DNSP'!NYI8</f>
        <v>0</v>
      </c>
      <c r="NYK31" s="5">
        <f>'Output| DNSP'!NYJ8</f>
        <v>0</v>
      </c>
      <c r="NYL31" s="5">
        <f>'Output| DNSP'!NYK8</f>
        <v>0</v>
      </c>
      <c r="NYM31" s="5">
        <f>'Output| DNSP'!NYL8</f>
        <v>0</v>
      </c>
      <c r="NYN31" s="5">
        <f>'Output| DNSP'!NYM8</f>
        <v>0</v>
      </c>
      <c r="NYO31" s="5">
        <f>'Output| DNSP'!NYN8</f>
        <v>0</v>
      </c>
      <c r="NYP31" s="5">
        <f>'Output| DNSP'!NYO8</f>
        <v>0</v>
      </c>
      <c r="NYQ31" s="5">
        <f>'Output| DNSP'!NYP8</f>
        <v>0</v>
      </c>
      <c r="NYR31" s="5">
        <f>'Output| DNSP'!NYQ8</f>
        <v>0</v>
      </c>
      <c r="NYS31" s="5">
        <f>'Output| DNSP'!NYR8</f>
        <v>0</v>
      </c>
      <c r="NYT31" s="5">
        <f>'Output| DNSP'!NYS8</f>
        <v>0</v>
      </c>
      <c r="NYU31" s="5">
        <f>'Output| DNSP'!NYT8</f>
        <v>0</v>
      </c>
      <c r="NYV31" s="5">
        <f>'Output| DNSP'!NYU8</f>
        <v>0</v>
      </c>
      <c r="NYW31" s="5">
        <f>'Output| DNSP'!NYV8</f>
        <v>0</v>
      </c>
      <c r="NYX31" s="5">
        <f>'Output| DNSP'!NYW8</f>
        <v>0</v>
      </c>
      <c r="NYY31" s="5">
        <f>'Output| DNSP'!NYX8</f>
        <v>0</v>
      </c>
      <c r="NYZ31" s="5">
        <f>'Output| DNSP'!NYY8</f>
        <v>0</v>
      </c>
      <c r="NZA31" s="5">
        <f>'Output| DNSP'!NYZ8</f>
        <v>0</v>
      </c>
      <c r="NZB31" s="5">
        <f>'Output| DNSP'!NZA8</f>
        <v>0</v>
      </c>
      <c r="NZC31" s="5">
        <f>'Output| DNSP'!NZB8</f>
        <v>0</v>
      </c>
      <c r="NZD31" s="5">
        <f>'Output| DNSP'!NZC8</f>
        <v>0</v>
      </c>
      <c r="NZE31" s="5">
        <f>'Output| DNSP'!NZD8</f>
        <v>0</v>
      </c>
      <c r="NZF31" s="5">
        <f>'Output| DNSP'!NZE8</f>
        <v>0</v>
      </c>
      <c r="NZG31" s="5">
        <f>'Output| DNSP'!NZF8</f>
        <v>0</v>
      </c>
      <c r="NZH31" s="5">
        <f>'Output| DNSP'!NZG8</f>
        <v>0</v>
      </c>
      <c r="NZI31" s="5">
        <f>'Output| DNSP'!NZH8</f>
        <v>0</v>
      </c>
      <c r="NZJ31" s="5">
        <f>'Output| DNSP'!NZI8</f>
        <v>0</v>
      </c>
      <c r="NZK31" s="5">
        <f>'Output| DNSP'!NZJ8</f>
        <v>0</v>
      </c>
      <c r="NZL31" s="5">
        <f>'Output| DNSP'!NZK8</f>
        <v>0</v>
      </c>
      <c r="NZM31" s="5">
        <f>'Output| DNSP'!NZL8</f>
        <v>0</v>
      </c>
      <c r="NZN31" s="5">
        <f>'Output| DNSP'!NZM8</f>
        <v>0</v>
      </c>
      <c r="NZO31" s="5">
        <f>'Output| DNSP'!NZN8</f>
        <v>0</v>
      </c>
      <c r="NZP31" s="5">
        <f>'Output| DNSP'!NZO8</f>
        <v>0</v>
      </c>
      <c r="NZQ31" s="5">
        <f>'Output| DNSP'!NZP8</f>
        <v>0</v>
      </c>
      <c r="NZR31" s="5">
        <f>'Output| DNSP'!NZQ8</f>
        <v>0</v>
      </c>
      <c r="NZS31" s="5">
        <f>'Output| DNSP'!NZR8</f>
        <v>0</v>
      </c>
      <c r="NZT31" s="5">
        <f>'Output| DNSP'!NZS8</f>
        <v>0</v>
      </c>
      <c r="NZU31" s="5">
        <f>'Output| DNSP'!NZT8</f>
        <v>0</v>
      </c>
      <c r="NZV31" s="5">
        <f>'Output| DNSP'!NZU8</f>
        <v>0</v>
      </c>
      <c r="NZW31" s="5">
        <f>'Output| DNSP'!NZV8</f>
        <v>0</v>
      </c>
      <c r="NZX31" s="5">
        <f>'Output| DNSP'!NZW8</f>
        <v>0</v>
      </c>
      <c r="NZY31" s="5">
        <f>'Output| DNSP'!NZX8</f>
        <v>0</v>
      </c>
      <c r="NZZ31" s="5">
        <f>'Output| DNSP'!NZY8</f>
        <v>0</v>
      </c>
      <c r="OAA31" s="5">
        <f>'Output| DNSP'!NZZ8</f>
        <v>0</v>
      </c>
      <c r="OAB31" s="5">
        <f>'Output| DNSP'!OAA8</f>
        <v>0</v>
      </c>
      <c r="OAC31" s="5">
        <f>'Output| DNSP'!OAB8</f>
        <v>0</v>
      </c>
      <c r="OAD31" s="5">
        <f>'Output| DNSP'!OAC8</f>
        <v>0</v>
      </c>
      <c r="OAE31" s="5">
        <f>'Output| DNSP'!OAD8</f>
        <v>0</v>
      </c>
      <c r="OAF31" s="5">
        <f>'Output| DNSP'!OAE8</f>
        <v>0</v>
      </c>
      <c r="OAG31" s="5">
        <f>'Output| DNSP'!OAF8</f>
        <v>0</v>
      </c>
      <c r="OAH31" s="5">
        <f>'Output| DNSP'!OAG8</f>
        <v>0</v>
      </c>
      <c r="OAI31" s="5">
        <f>'Output| DNSP'!OAH8</f>
        <v>0</v>
      </c>
      <c r="OAJ31" s="5">
        <f>'Output| DNSP'!OAI8</f>
        <v>0</v>
      </c>
      <c r="OAK31" s="5">
        <f>'Output| DNSP'!OAJ8</f>
        <v>0</v>
      </c>
      <c r="OAL31" s="5">
        <f>'Output| DNSP'!OAK8</f>
        <v>0</v>
      </c>
      <c r="OAM31" s="5">
        <f>'Output| DNSP'!OAL8</f>
        <v>0</v>
      </c>
      <c r="OAN31" s="5">
        <f>'Output| DNSP'!OAM8</f>
        <v>0</v>
      </c>
      <c r="OAO31" s="5">
        <f>'Output| DNSP'!OAN8</f>
        <v>0</v>
      </c>
      <c r="OAP31" s="5">
        <f>'Output| DNSP'!OAO8</f>
        <v>0</v>
      </c>
      <c r="OAQ31" s="5">
        <f>'Output| DNSP'!OAP8</f>
        <v>0</v>
      </c>
      <c r="OAR31" s="5">
        <f>'Output| DNSP'!OAQ8</f>
        <v>0</v>
      </c>
      <c r="OAS31" s="5">
        <f>'Output| DNSP'!OAR8</f>
        <v>0</v>
      </c>
      <c r="OAT31" s="5">
        <f>'Output| DNSP'!OAS8</f>
        <v>0</v>
      </c>
      <c r="OAU31" s="5">
        <f>'Output| DNSP'!OAT8</f>
        <v>0</v>
      </c>
      <c r="OAV31" s="5">
        <f>'Output| DNSP'!OAU8</f>
        <v>0</v>
      </c>
      <c r="OAW31" s="5">
        <f>'Output| DNSP'!OAV8</f>
        <v>0</v>
      </c>
      <c r="OAX31" s="5">
        <f>'Output| DNSP'!OAW8</f>
        <v>0</v>
      </c>
      <c r="OAY31" s="5">
        <f>'Output| DNSP'!OAX8</f>
        <v>0</v>
      </c>
      <c r="OAZ31" s="5">
        <f>'Output| DNSP'!OAY8</f>
        <v>0</v>
      </c>
      <c r="OBA31" s="5">
        <f>'Output| DNSP'!OAZ8</f>
        <v>0</v>
      </c>
      <c r="OBB31" s="5">
        <f>'Output| DNSP'!OBA8</f>
        <v>0</v>
      </c>
      <c r="OBC31" s="5">
        <f>'Output| DNSP'!OBB8</f>
        <v>0</v>
      </c>
      <c r="OBD31" s="5">
        <f>'Output| DNSP'!OBC8</f>
        <v>0</v>
      </c>
      <c r="OBE31" s="5">
        <f>'Output| DNSP'!OBD8</f>
        <v>0</v>
      </c>
      <c r="OBF31" s="5">
        <f>'Output| DNSP'!OBE8</f>
        <v>0</v>
      </c>
      <c r="OBG31" s="5">
        <f>'Output| DNSP'!OBF8</f>
        <v>0</v>
      </c>
      <c r="OBH31" s="5">
        <f>'Output| DNSP'!OBG8</f>
        <v>0</v>
      </c>
      <c r="OBI31" s="5">
        <f>'Output| DNSP'!OBH8</f>
        <v>0</v>
      </c>
      <c r="OBJ31" s="5">
        <f>'Output| DNSP'!OBI8</f>
        <v>0</v>
      </c>
      <c r="OBK31" s="5">
        <f>'Output| DNSP'!OBJ8</f>
        <v>0</v>
      </c>
      <c r="OBL31" s="5">
        <f>'Output| DNSP'!OBK8</f>
        <v>0</v>
      </c>
      <c r="OBM31" s="5">
        <f>'Output| DNSP'!OBL8</f>
        <v>0</v>
      </c>
      <c r="OBN31" s="5">
        <f>'Output| DNSP'!OBM8</f>
        <v>0</v>
      </c>
      <c r="OBO31" s="5">
        <f>'Output| DNSP'!OBN8</f>
        <v>0</v>
      </c>
      <c r="OBP31" s="5">
        <f>'Output| DNSP'!OBO8</f>
        <v>0</v>
      </c>
      <c r="OBQ31" s="5">
        <f>'Output| DNSP'!OBP8</f>
        <v>0</v>
      </c>
      <c r="OBR31" s="5">
        <f>'Output| DNSP'!OBQ8</f>
        <v>0</v>
      </c>
      <c r="OBS31" s="5">
        <f>'Output| DNSP'!OBR8</f>
        <v>0</v>
      </c>
      <c r="OBT31" s="5">
        <f>'Output| DNSP'!OBS8</f>
        <v>0</v>
      </c>
      <c r="OBU31" s="5">
        <f>'Output| DNSP'!OBT8</f>
        <v>0</v>
      </c>
      <c r="OBV31" s="5">
        <f>'Output| DNSP'!OBU8</f>
        <v>0</v>
      </c>
      <c r="OBW31" s="5">
        <f>'Output| DNSP'!OBV8</f>
        <v>0</v>
      </c>
      <c r="OBX31" s="5">
        <f>'Output| DNSP'!OBW8</f>
        <v>0</v>
      </c>
      <c r="OBY31" s="5">
        <f>'Output| DNSP'!OBX8</f>
        <v>0</v>
      </c>
      <c r="OBZ31" s="5">
        <f>'Output| DNSP'!OBY8</f>
        <v>0</v>
      </c>
      <c r="OCA31" s="5">
        <f>'Output| DNSP'!OBZ8</f>
        <v>0</v>
      </c>
      <c r="OCB31" s="5">
        <f>'Output| DNSP'!OCA8</f>
        <v>0</v>
      </c>
      <c r="OCC31" s="5">
        <f>'Output| DNSP'!OCB8</f>
        <v>0</v>
      </c>
      <c r="OCD31" s="5">
        <f>'Output| DNSP'!OCC8</f>
        <v>0</v>
      </c>
      <c r="OCE31" s="5">
        <f>'Output| DNSP'!OCD8</f>
        <v>0</v>
      </c>
      <c r="OCF31" s="5">
        <f>'Output| DNSP'!OCE8</f>
        <v>0</v>
      </c>
      <c r="OCG31" s="5">
        <f>'Output| DNSP'!OCF8</f>
        <v>0</v>
      </c>
      <c r="OCH31" s="5">
        <f>'Output| DNSP'!OCG8</f>
        <v>0</v>
      </c>
      <c r="OCI31" s="5">
        <f>'Output| DNSP'!OCH8</f>
        <v>0</v>
      </c>
      <c r="OCJ31" s="5">
        <f>'Output| DNSP'!OCI8</f>
        <v>0</v>
      </c>
      <c r="OCK31" s="5">
        <f>'Output| DNSP'!OCJ8</f>
        <v>0</v>
      </c>
      <c r="OCL31" s="5">
        <f>'Output| DNSP'!OCK8</f>
        <v>0</v>
      </c>
      <c r="OCM31" s="5">
        <f>'Output| DNSP'!OCL8</f>
        <v>0</v>
      </c>
      <c r="OCN31" s="5">
        <f>'Output| DNSP'!OCM8</f>
        <v>0</v>
      </c>
      <c r="OCO31" s="5">
        <f>'Output| DNSP'!OCN8</f>
        <v>0</v>
      </c>
      <c r="OCP31" s="5">
        <f>'Output| DNSP'!OCO8</f>
        <v>0</v>
      </c>
      <c r="OCQ31" s="5">
        <f>'Output| DNSP'!OCP8</f>
        <v>0</v>
      </c>
      <c r="OCR31" s="5">
        <f>'Output| DNSP'!OCQ8</f>
        <v>0</v>
      </c>
      <c r="OCS31" s="5">
        <f>'Output| DNSP'!OCR8</f>
        <v>0</v>
      </c>
      <c r="OCT31" s="5">
        <f>'Output| DNSP'!OCS8</f>
        <v>0</v>
      </c>
      <c r="OCU31" s="5">
        <f>'Output| DNSP'!OCT8</f>
        <v>0</v>
      </c>
      <c r="OCV31" s="5">
        <f>'Output| DNSP'!OCU8</f>
        <v>0</v>
      </c>
      <c r="OCW31" s="5">
        <f>'Output| DNSP'!OCV8</f>
        <v>0</v>
      </c>
      <c r="OCX31" s="5">
        <f>'Output| DNSP'!OCW8</f>
        <v>0</v>
      </c>
      <c r="OCY31" s="5">
        <f>'Output| DNSP'!OCX8</f>
        <v>0</v>
      </c>
      <c r="OCZ31" s="5">
        <f>'Output| DNSP'!OCY8</f>
        <v>0</v>
      </c>
      <c r="ODA31" s="5">
        <f>'Output| DNSP'!OCZ8</f>
        <v>0</v>
      </c>
      <c r="ODB31" s="5">
        <f>'Output| DNSP'!ODA8</f>
        <v>0</v>
      </c>
      <c r="ODC31" s="5">
        <f>'Output| DNSP'!ODB8</f>
        <v>0</v>
      </c>
      <c r="ODD31" s="5">
        <f>'Output| DNSP'!ODC8</f>
        <v>0</v>
      </c>
      <c r="ODE31" s="5">
        <f>'Output| DNSP'!ODD8</f>
        <v>0</v>
      </c>
      <c r="ODF31" s="5">
        <f>'Output| DNSP'!ODE8</f>
        <v>0</v>
      </c>
      <c r="ODG31" s="5">
        <f>'Output| DNSP'!ODF8</f>
        <v>0</v>
      </c>
      <c r="ODH31" s="5">
        <f>'Output| DNSP'!ODG8</f>
        <v>0</v>
      </c>
      <c r="ODI31" s="5">
        <f>'Output| DNSP'!ODH8</f>
        <v>0</v>
      </c>
      <c r="ODJ31" s="5">
        <f>'Output| DNSP'!ODI8</f>
        <v>0</v>
      </c>
      <c r="ODK31" s="5">
        <f>'Output| DNSP'!ODJ8</f>
        <v>0</v>
      </c>
      <c r="ODL31" s="5">
        <f>'Output| DNSP'!ODK8</f>
        <v>0</v>
      </c>
      <c r="ODM31" s="5">
        <f>'Output| DNSP'!ODL8</f>
        <v>0</v>
      </c>
      <c r="ODN31" s="5">
        <f>'Output| DNSP'!ODM8</f>
        <v>0</v>
      </c>
      <c r="ODO31" s="5">
        <f>'Output| DNSP'!ODN8</f>
        <v>0</v>
      </c>
      <c r="ODP31" s="5">
        <f>'Output| DNSP'!ODO8</f>
        <v>0</v>
      </c>
      <c r="ODQ31" s="5">
        <f>'Output| DNSP'!ODP8</f>
        <v>0</v>
      </c>
      <c r="ODR31" s="5">
        <f>'Output| DNSP'!ODQ8</f>
        <v>0</v>
      </c>
      <c r="ODS31" s="5">
        <f>'Output| DNSP'!ODR8</f>
        <v>0</v>
      </c>
      <c r="ODT31" s="5">
        <f>'Output| DNSP'!ODS8</f>
        <v>0</v>
      </c>
      <c r="ODU31" s="5">
        <f>'Output| DNSP'!ODT8</f>
        <v>0</v>
      </c>
      <c r="ODV31" s="5">
        <f>'Output| DNSP'!ODU8</f>
        <v>0</v>
      </c>
      <c r="ODW31" s="5">
        <f>'Output| DNSP'!ODV8</f>
        <v>0</v>
      </c>
      <c r="ODX31" s="5">
        <f>'Output| DNSP'!ODW8</f>
        <v>0</v>
      </c>
      <c r="ODY31" s="5">
        <f>'Output| DNSP'!ODX8</f>
        <v>0</v>
      </c>
      <c r="ODZ31" s="5">
        <f>'Output| DNSP'!ODY8</f>
        <v>0</v>
      </c>
      <c r="OEA31" s="5">
        <f>'Output| DNSP'!ODZ8</f>
        <v>0</v>
      </c>
      <c r="OEB31" s="5">
        <f>'Output| DNSP'!OEA8</f>
        <v>0</v>
      </c>
      <c r="OEC31" s="5">
        <f>'Output| DNSP'!OEB8</f>
        <v>0</v>
      </c>
      <c r="OED31" s="5">
        <f>'Output| DNSP'!OEC8</f>
        <v>0</v>
      </c>
      <c r="OEE31" s="5">
        <f>'Output| DNSP'!OED8</f>
        <v>0</v>
      </c>
      <c r="OEF31" s="5">
        <f>'Output| DNSP'!OEE8</f>
        <v>0</v>
      </c>
      <c r="OEG31" s="5">
        <f>'Output| DNSP'!OEF8</f>
        <v>0</v>
      </c>
      <c r="OEH31" s="5">
        <f>'Output| DNSP'!OEG8</f>
        <v>0</v>
      </c>
      <c r="OEI31" s="5">
        <f>'Output| DNSP'!OEH8</f>
        <v>0</v>
      </c>
      <c r="OEJ31" s="5">
        <f>'Output| DNSP'!OEI8</f>
        <v>0</v>
      </c>
      <c r="OEK31" s="5">
        <f>'Output| DNSP'!OEJ8</f>
        <v>0</v>
      </c>
      <c r="OEL31" s="5">
        <f>'Output| DNSP'!OEK8</f>
        <v>0</v>
      </c>
      <c r="OEM31" s="5">
        <f>'Output| DNSP'!OEL8</f>
        <v>0</v>
      </c>
      <c r="OEN31" s="5">
        <f>'Output| DNSP'!OEM8</f>
        <v>0</v>
      </c>
      <c r="OEO31" s="5">
        <f>'Output| DNSP'!OEN8</f>
        <v>0</v>
      </c>
      <c r="OEP31" s="5">
        <f>'Output| DNSP'!OEO8</f>
        <v>0</v>
      </c>
      <c r="OEQ31" s="5">
        <f>'Output| DNSP'!OEP8</f>
        <v>0</v>
      </c>
      <c r="OER31" s="5">
        <f>'Output| DNSP'!OEQ8</f>
        <v>0</v>
      </c>
      <c r="OES31" s="5">
        <f>'Output| DNSP'!OER8</f>
        <v>0</v>
      </c>
      <c r="OET31" s="5">
        <f>'Output| DNSP'!OES8</f>
        <v>0</v>
      </c>
      <c r="OEU31" s="5">
        <f>'Output| DNSP'!OET8</f>
        <v>0</v>
      </c>
      <c r="OEV31" s="5">
        <f>'Output| DNSP'!OEU8</f>
        <v>0</v>
      </c>
      <c r="OEW31" s="5">
        <f>'Output| DNSP'!OEV8</f>
        <v>0</v>
      </c>
      <c r="OEX31" s="5">
        <f>'Output| DNSP'!OEW8</f>
        <v>0</v>
      </c>
      <c r="OEY31" s="5">
        <f>'Output| DNSP'!OEX8</f>
        <v>0</v>
      </c>
      <c r="OEZ31" s="5">
        <f>'Output| DNSP'!OEY8</f>
        <v>0</v>
      </c>
      <c r="OFA31" s="5">
        <f>'Output| DNSP'!OEZ8</f>
        <v>0</v>
      </c>
      <c r="OFB31" s="5">
        <f>'Output| DNSP'!OFA8</f>
        <v>0</v>
      </c>
      <c r="OFC31" s="5">
        <f>'Output| DNSP'!OFB8</f>
        <v>0</v>
      </c>
      <c r="OFD31" s="5">
        <f>'Output| DNSP'!OFC8</f>
        <v>0</v>
      </c>
      <c r="OFE31" s="5">
        <f>'Output| DNSP'!OFD8</f>
        <v>0</v>
      </c>
      <c r="OFF31" s="5">
        <f>'Output| DNSP'!OFE8</f>
        <v>0</v>
      </c>
      <c r="OFG31" s="5">
        <f>'Output| DNSP'!OFF8</f>
        <v>0</v>
      </c>
      <c r="OFH31" s="5">
        <f>'Output| DNSP'!OFG8</f>
        <v>0</v>
      </c>
      <c r="OFI31" s="5">
        <f>'Output| DNSP'!OFH8</f>
        <v>0</v>
      </c>
      <c r="OFJ31" s="5">
        <f>'Output| DNSP'!OFI8</f>
        <v>0</v>
      </c>
      <c r="OFK31" s="5">
        <f>'Output| DNSP'!OFJ8</f>
        <v>0</v>
      </c>
      <c r="OFL31" s="5">
        <f>'Output| DNSP'!OFK8</f>
        <v>0</v>
      </c>
      <c r="OFM31" s="5">
        <f>'Output| DNSP'!OFL8</f>
        <v>0</v>
      </c>
      <c r="OFN31" s="5">
        <f>'Output| DNSP'!OFM8</f>
        <v>0</v>
      </c>
      <c r="OFO31" s="5">
        <f>'Output| DNSP'!OFN8</f>
        <v>0</v>
      </c>
      <c r="OFP31" s="5">
        <f>'Output| DNSP'!OFO8</f>
        <v>0</v>
      </c>
      <c r="OFQ31" s="5">
        <f>'Output| DNSP'!OFP8</f>
        <v>0</v>
      </c>
      <c r="OFR31" s="5">
        <f>'Output| DNSP'!OFQ8</f>
        <v>0</v>
      </c>
      <c r="OFS31" s="5">
        <f>'Output| DNSP'!OFR8</f>
        <v>0</v>
      </c>
      <c r="OFT31" s="5">
        <f>'Output| DNSP'!OFS8</f>
        <v>0</v>
      </c>
      <c r="OFU31" s="5">
        <f>'Output| DNSP'!OFT8</f>
        <v>0</v>
      </c>
      <c r="OFV31" s="5">
        <f>'Output| DNSP'!OFU8</f>
        <v>0</v>
      </c>
      <c r="OFW31" s="5">
        <f>'Output| DNSP'!OFV8</f>
        <v>0</v>
      </c>
      <c r="OFX31" s="5">
        <f>'Output| DNSP'!OFW8</f>
        <v>0</v>
      </c>
      <c r="OFY31" s="5">
        <f>'Output| DNSP'!OFX8</f>
        <v>0</v>
      </c>
      <c r="OFZ31" s="5">
        <f>'Output| DNSP'!OFY8</f>
        <v>0</v>
      </c>
      <c r="OGA31" s="5">
        <f>'Output| DNSP'!OFZ8</f>
        <v>0</v>
      </c>
      <c r="OGB31" s="5">
        <f>'Output| DNSP'!OGA8</f>
        <v>0</v>
      </c>
      <c r="OGC31" s="5">
        <f>'Output| DNSP'!OGB8</f>
        <v>0</v>
      </c>
      <c r="OGD31" s="5">
        <f>'Output| DNSP'!OGC8</f>
        <v>0</v>
      </c>
      <c r="OGE31" s="5">
        <f>'Output| DNSP'!OGD8</f>
        <v>0</v>
      </c>
      <c r="OGF31" s="5">
        <f>'Output| DNSP'!OGE8</f>
        <v>0</v>
      </c>
      <c r="OGG31" s="5">
        <f>'Output| DNSP'!OGF8</f>
        <v>0</v>
      </c>
      <c r="OGH31" s="5">
        <f>'Output| DNSP'!OGG8</f>
        <v>0</v>
      </c>
      <c r="OGI31" s="5">
        <f>'Output| DNSP'!OGH8</f>
        <v>0</v>
      </c>
      <c r="OGJ31" s="5">
        <f>'Output| DNSP'!OGI8</f>
        <v>0</v>
      </c>
      <c r="OGK31" s="5">
        <f>'Output| DNSP'!OGJ8</f>
        <v>0</v>
      </c>
      <c r="OGL31" s="5">
        <f>'Output| DNSP'!OGK8</f>
        <v>0</v>
      </c>
      <c r="OGM31" s="5">
        <f>'Output| DNSP'!OGL8</f>
        <v>0</v>
      </c>
      <c r="OGN31" s="5">
        <f>'Output| DNSP'!OGM8</f>
        <v>0</v>
      </c>
      <c r="OGO31" s="5">
        <f>'Output| DNSP'!OGN8</f>
        <v>0</v>
      </c>
      <c r="OGP31" s="5">
        <f>'Output| DNSP'!OGO8</f>
        <v>0</v>
      </c>
      <c r="OGQ31" s="5">
        <f>'Output| DNSP'!OGP8</f>
        <v>0</v>
      </c>
      <c r="OGR31" s="5">
        <f>'Output| DNSP'!OGQ8</f>
        <v>0</v>
      </c>
      <c r="OGS31" s="5">
        <f>'Output| DNSP'!OGR8</f>
        <v>0</v>
      </c>
      <c r="OGT31" s="5">
        <f>'Output| DNSP'!OGS8</f>
        <v>0</v>
      </c>
      <c r="OGU31" s="5">
        <f>'Output| DNSP'!OGT8</f>
        <v>0</v>
      </c>
      <c r="OGV31" s="5">
        <f>'Output| DNSP'!OGU8</f>
        <v>0</v>
      </c>
      <c r="OGW31" s="5">
        <f>'Output| DNSP'!OGV8</f>
        <v>0</v>
      </c>
      <c r="OGX31" s="5">
        <f>'Output| DNSP'!OGW8</f>
        <v>0</v>
      </c>
      <c r="OGY31" s="5">
        <f>'Output| DNSP'!OGX8</f>
        <v>0</v>
      </c>
      <c r="OGZ31" s="5">
        <f>'Output| DNSP'!OGY8</f>
        <v>0</v>
      </c>
      <c r="OHA31" s="5">
        <f>'Output| DNSP'!OGZ8</f>
        <v>0</v>
      </c>
      <c r="OHB31" s="5">
        <f>'Output| DNSP'!OHA8</f>
        <v>0</v>
      </c>
      <c r="OHC31" s="5">
        <f>'Output| DNSP'!OHB8</f>
        <v>0</v>
      </c>
      <c r="OHD31" s="5">
        <f>'Output| DNSP'!OHC8</f>
        <v>0</v>
      </c>
      <c r="OHE31" s="5">
        <f>'Output| DNSP'!OHD8</f>
        <v>0</v>
      </c>
      <c r="OHF31" s="5">
        <f>'Output| DNSP'!OHE8</f>
        <v>0</v>
      </c>
      <c r="OHG31" s="5">
        <f>'Output| DNSP'!OHF8</f>
        <v>0</v>
      </c>
      <c r="OHH31" s="5">
        <f>'Output| DNSP'!OHG8</f>
        <v>0</v>
      </c>
      <c r="OHI31" s="5">
        <f>'Output| DNSP'!OHH8</f>
        <v>0</v>
      </c>
      <c r="OHJ31" s="5">
        <f>'Output| DNSP'!OHI8</f>
        <v>0</v>
      </c>
      <c r="OHK31" s="5">
        <f>'Output| DNSP'!OHJ8</f>
        <v>0</v>
      </c>
      <c r="OHL31" s="5">
        <f>'Output| DNSP'!OHK8</f>
        <v>0</v>
      </c>
      <c r="OHM31" s="5">
        <f>'Output| DNSP'!OHL8</f>
        <v>0</v>
      </c>
      <c r="OHN31" s="5">
        <f>'Output| DNSP'!OHM8</f>
        <v>0</v>
      </c>
      <c r="OHO31" s="5">
        <f>'Output| DNSP'!OHN8</f>
        <v>0</v>
      </c>
      <c r="OHP31" s="5">
        <f>'Output| DNSP'!OHO8</f>
        <v>0</v>
      </c>
      <c r="OHQ31" s="5">
        <f>'Output| DNSP'!OHP8</f>
        <v>0</v>
      </c>
      <c r="OHR31" s="5">
        <f>'Output| DNSP'!OHQ8</f>
        <v>0</v>
      </c>
      <c r="OHS31" s="5">
        <f>'Output| DNSP'!OHR8</f>
        <v>0</v>
      </c>
      <c r="OHT31" s="5">
        <f>'Output| DNSP'!OHS8</f>
        <v>0</v>
      </c>
      <c r="OHU31" s="5">
        <f>'Output| DNSP'!OHT8</f>
        <v>0</v>
      </c>
      <c r="OHV31" s="5">
        <f>'Output| DNSP'!OHU8</f>
        <v>0</v>
      </c>
      <c r="OHW31" s="5">
        <f>'Output| DNSP'!OHV8</f>
        <v>0</v>
      </c>
      <c r="OHX31" s="5">
        <f>'Output| DNSP'!OHW8</f>
        <v>0</v>
      </c>
      <c r="OHY31" s="5">
        <f>'Output| DNSP'!OHX8</f>
        <v>0</v>
      </c>
      <c r="OHZ31" s="5">
        <f>'Output| DNSP'!OHY8</f>
        <v>0</v>
      </c>
      <c r="OIA31" s="5">
        <f>'Output| DNSP'!OHZ8</f>
        <v>0</v>
      </c>
      <c r="OIB31" s="5">
        <f>'Output| DNSP'!OIA8</f>
        <v>0</v>
      </c>
      <c r="OIC31" s="5">
        <f>'Output| DNSP'!OIB8</f>
        <v>0</v>
      </c>
      <c r="OID31" s="5">
        <f>'Output| DNSP'!OIC8</f>
        <v>0</v>
      </c>
      <c r="OIE31" s="5">
        <f>'Output| DNSP'!OID8</f>
        <v>0</v>
      </c>
      <c r="OIF31" s="5">
        <f>'Output| DNSP'!OIE8</f>
        <v>0</v>
      </c>
      <c r="OIG31" s="5">
        <f>'Output| DNSP'!OIF8</f>
        <v>0</v>
      </c>
      <c r="OIH31" s="5">
        <f>'Output| DNSP'!OIG8</f>
        <v>0</v>
      </c>
      <c r="OII31" s="5">
        <f>'Output| DNSP'!OIH8</f>
        <v>0</v>
      </c>
      <c r="OIJ31" s="5">
        <f>'Output| DNSP'!OII8</f>
        <v>0</v>
      </c>
      <c r="OIK31" s="5">
        <f>'Output| DNSP'!OIJ8</f>
        <v>0</v>
      </c>
      <c r="OIL31" s="5">
        <f>'Output| DNSP'!OIK8</f>
        <v>0</v>
      </c>
      <c r="OIM31" s="5">
        <f>'Output| DNSP'!OIL8</f>
        <v>0</v>
      </c>
      <c r="OIN31" s="5">
        <f>'Output| DNSP'!OIM8</f>
        <v>0</v>
      </c>
      <c r="OIO31" s="5">
        <f>'Output| DNSP'!OIN8</f>
        <v>0</v>
      </c>
      <c r="OIP31" s="5">
        <f>'Output| DNSP'!OIO8</f>
        <v>0</v>
      </c>
      <c r="OIQ31" s="5">
        <f>'Output| DNSP'!OIP8</f>
        <v>0</v>
      </c>
      <c r="OIR31" s="5">
        <f>'Output| DNSP'!OIQ8</f>
        <v>0</v>
      </c>
      <c r="OIS31" s="5">
        <f>'Output| DNSP'!OIR8</f>
        <v>0</v>
      </c>
      <c r="OIT31" s="5">
        <f>'Output| DNSP'!OIS8</f>
        <v>0</v>
      </c>
      <c r="OIU31" s="5">
        <f>'Output| DNSP'!OIT8</f>
        <v>0</v>
      </c>
      <c r="OIV31" s="5">
        <f>'Output| DNSP'!OIU8</f>
        <v>0</v>
      </c>
      <c r="OIW31" s="5">
        <f>'Output| DNSP'!OIV8</f>
        <v>0</v>
      </c>
      <c r="OIX31" s="5">
        <f>'Output| DNSP'!OIW8</f>
        <v>0</v>
      </c>
      <c r="OIY31" s="5">
        <f>'Output| DNSP'!OIX8</f>
        <v>0</v>
      </c>
      <c r="OIZ31" s="5">
        <f>'Output| DNSP'!OIY8</f>
        <v>0</v>
      </c>
      <c r="OJA31" s="5">
        <f>'Output| DNSP'!OIZ8</f>
        <v>0</v>
      </c>
      <c r="OJB31" s="5">
        <f>'Output| DNSP'!OJA8</f>
        <v>0</v>
      </c>
      <c r="OJC31" s="5">
        <f>'Output| DNSP'!OJB8</f>
        <v>0</v>
      </c>
      <c r="OJD31" s="5">
        <f>'Output| DNSP'!OJC8</f>
        <v>0</v>
      </c>
      <c r="OJE31" s="5">
        <f>'Output| DNSP'!OJD8</f>
        <v>0</v>
      </c>
      <c r="OJF31" s="5">
        <f>'Output| DNSP'!OJE8</f>
        <v>0</v>
      </c>
      <c r="OJG31" s="5">
        <f>'Output| DNSP'!OJF8</f>
        <v>0</v>
      </c>
      <c r="OJH31" s="5">
        <f>'Output| DNSP'!OJG8</f>
        <v>0</v>
      </c>
      <c r="OJI31" s="5">
        <f>'Output| DNSP'!OJH8</f>
        <v>0</v>
      </c>
      <c r="OJJ31" s="5">
        <f>'Output| DNSP'!OJI8</f>
        <v>0</v>
      </c>
      <c r="OJK31" s="5">
        <f>'Output| DNSP'!OJJ8</f>
        <v>0</v>
      </c>
      <c r="OJL31" s="5">
        <f>'Output| DNSP'!OJK8</f>
        <v>0</v>
      </c>
      <c r="OJM31" s="5">
        <f>'Output| DNSP'!OJL8</f>
        <v>0</v>
      </c>
      <c r="OJN31" s="5">
        <f>'Output| DNSP'!OJM8</f>
        <v>0</v>
      </c>
      <c r="OJO31" s="5">
        <f>'Output| DNSP'!OJN8</f>
        <v>0</v>
      </c>
      <c r="OJP31" s="5">
        <f>'Output| DNSP'!OJO8</f>
        <v>0</v>
      </c>
      <c r="OJQ31" s="5">
        <f>'Output| DNSP'!OJP8</f>
        <v>0</v>
      </c>
      <c r="OJR31" s="5">
        <f>'Output| DNSP'!OJQ8</f>
        <v>0</v>
      </c>
      <c r="OJS31" s="5">
        <f>'Output| DNSP'!OJR8</f>
        <v>0</v>
      </c>
      <c r="OJT31" s="5">
        <f>'Output| DNSP'!OJS8</f>
        <v>0</v>
      </c>
      <c r="OJU31" s="5">
        <f>'Output| DNSP'!OJT8</f>
        <v>0</v>
      </c>
      <c r="OJV31" s="5">
        <f>'Output| DNSP'!OJU8</f>
        <v>0</v>
      </c>
      <c r="OJW31" s="5">
        <f>'Output| DNSP'!OJV8</f>
        <v>0</v>
      </c>
      <c r="OJX31" s="5">
        <f>'Output| DNSP'!OJW8</f>
        <v>0</v>
      </c>
      <c r="OJY31" s="5">
        <f>'Output| DNSP'!OJX8</f>
        <v>0</v>
      </c>
      <c r="OJZ31" s="5">
        <f>'Output| DNSP'!OJY8</f>
        <v>0</v>
      </c>
      <c r="OKA31" s="5">
        <f>'Output| DNSP'!OJZ8</f>
        <v>0</v>
      </c>
      <c r="OKB31" s="5">
        <f>'Output| DNSP'!OKA8</f>
        <v>0</v>
      </c>
      <c r="OKC31" s="5">
        <f>'Output| DNSP'!OKB8</f>
        <v>0</v>
      </c>
      <c r="OKD31" s="5">
        <f>'Output| DNSP'!OKC8</f>
        <v>0</v>
      </c>
      <c r="OKE31" s="5">
        <f>'Output| DNSP'!OKD8</f>
        <v>0</v>
      </c>
      <c r="OKF31" s="5">
        <f>'Output| DNSP'!OKE8</f>
        <v>0</v>
      </c>
      <c r="OKG31" s="5">
        <f>'Output| DNSP'!OKF8</f>
        <v>0</v>
      </c>
      <c r="OKH31" s="5">
        <f>'Output| DNSP'!OKG8</f>
        <v>0</v>
      </c>
      <c r="OKI31" s="5">
        <f>'Output| DNSP'!OKH8</f>
        <v>0</v>
      </c>
      <c r="OKJ31" s="5">
        <f>'Output| DNSP'!OKI8</f>
        <v>0</v>
      </c>
      <c r="OKK31" s="5">
        <f>'Output| DNSP'!OKJ8</f>
        <v>0</v>
      </c>
      <c r="OKL31" s="5">
        <f>'Output| DNSP'!OKK8</f>
        <v>0</v>
      </c>
      <c r="OKM31" s="5">
        <f>'Output| DNSP'!OKL8</f>
        <v>0</v>
      </c>
      <c r="OKN31" s="5">
        <f>'Output| DNSP'!OKM8</f>
        <v>0</v>
      </c>
      <c r="OKO31" s="5">
        <f>'Output| DNSP'!OKN8</f>
        <v>0</v>
      </c>
      <c r="OKP31" s="5">
        <f>'Output| DNSP'!OKO8</f>
        <v>0</v>
      </c>
      <c r="OKQ31" s="5">
        <f>'Output| DNSP'!OKP8</f>
        <v>0</v>
      </c>
      <c r="OKR31" s="5">
        <f>'Output| DNSP'!OKQ8</f>
        <v>0</v>
      </c>
      <c r="OKS31" s="5">
        <f>'Output| DNSP'!OKR8</f>
        <v>0</v>
      </c>
      <c r="OKT31" s="5">
        <f>'Output| DNSP'!OKS8</f>
        <v>0</v>
      </c>
      <c r="OKU31" s="5">
        <f>'Output| DNSP'!OKT8</f>
        <v>0</v>
      </c>
      <c r="OKV31" s="5">
        <f>'Output| DNSP'!OKU8</f>
        <v>0</v>
      </c>
      <c r="OKW31" s="5">
        <f>'Output| DNSP'!OKV8</f>
        <v>0</v>
      </c>
      <c r="OKX31" s="5">
        <f>'Output| DNSP'!OKW8</f>
        <v>0</v>
      </c>
      <c r="OKY31" s="5">
        <f>'Output| DNSP'!OKX8</f>
        <v>0</v>
      </c>
      <c r="OKZ31" s="5">
        <f>'Output| DNSP'!OKY8</f>
        <v>0</v>
      </c>
      <c r="OLA31" s="5">
        <f>'Output| DNSP'!OKZ8</f>
        <v>0</v>
      </c>
      <c r="OLB31" s="5">
        <f>'Output| DNSP'!OLA8</f>
        <v>0</v>
      </c>
      <c r="OLC31" s="5">
        <f>'Output| DNSP'!OLB8</f>
        <v>0</v>
      </c>
      <c r="OLD31" s="5">
        <f>'Output| DNSP'!OLC8</f>
        <v>0</v>
      </c>
      <c r="OLE31" s="5">
        <f>'Output| DNSP'!OLD8</f>
        <v>0</v>
      </c>
      <c r="OLF31" s="5">
        <f>'Output| DNSP'!OLE8</f>
        <v>0</v>
      </c>
      <c r="OLG31" s="5">
        <f>'Output| DNSP'!OLF8</f>
        <v>0</v>
      </c>
      <c r="OLH31" s="5">
        <f>'Output| DNSP'!OLG8</f>
        <v>0</v>
      </c>
      <c r="OLI31" s="5">
        <f>'Output| DNSP'!OLH8</f>
        <v>0</v>
      </c>
      <c r="OLJ31" s="5">
        <f>'Output| DNSP'!OLI8</f>
        <v>0</v>
      </c>
      <c r="OLK31" s="5">
        <f>'Output| DNSP'!OLJ8</f>
        <v>0</v>
      </c>
      <c r="OLL31" s="5">
        <f>'Output| DNSP'!OLK8</f>
        <v>0</v>
      </c>
      <c r="OLM31" s="5">
        <f>'Output| DNSP'!OLL8</f>
        <v>0</v>
      </c>
      <c r="OLN31" s="5">
        <f>'Output| DNSP'!OLM8</f>
        <v>0</v>
      </c>
      <c r="OLO31" s="5">
        <f>'Output| DNSP'!OLN8</f>
        <v>0</v>
      </c>
      <c r="OLP31" s="5">
        <f>'Output| DNSP'!OLO8</f>
        <v>0</v>
      </c>
      <c r="OLQ31" s="5">
        <f>'Output| DNSP'!OLP8</f>
        <v>0</v>
      </c>
      <c r="OLR31" s="5">
        <f>'Output| DNSP'!OLQ8</f>
        <v>0</v>
      </c>
      <c r="OLS31" s="5">
        <f>'Output| DNSP'!OLR8</f>
        <v>0</v>
      </c>
      <c r="OLT31" s="5">
        <f>'Output| DNSP'!OLS8</f>
        <v>0</v>
      </c>
      <c r="OLU31" s="5">
        <f>'Output| DNSP'!OLT8</f>
        <v>0</v>
      </c>
      <c r="OLV31" s="5">
        <f>'Output| DNSP'!OLU8</f>
        <v>0</v>
      </c>
      <c r="OLW31" s="5">
        <f>'Output| DNSP'!OLV8</f>
        <v>0</v>
      </c>
      <c r="OLX31" s="5">
        <f>'Output| DNSP'!OLW8</f>
        <v>0</v>
      </c>
      <c r="OLY31" s="5">
        <f>'Output| DNSP'!OLX8</f>
        <v>0</v>
      </c>
      <c r="OLZ31" s="5">
        <f>'Output| DNSP'!OLY8</f>
        <v>0</v>
      </c>
      <c r="OMA31" s="5">
        <f>'Output| DNSP'!OLZ8</f>
        <v>0</v>
      </c>
      <c r="OMB31" s="5">
        <f>'Output| DNSP'!OMA8</f>
        <v>0</v>
      </c>
      <c r="OMC31" s="5">
        <f>'Output| DNSP'!OMB8</f>
        <v>0</v>
      </c>
      <c r="OMD31" s="5">
        <f>'Output| DNSP'!OMC8</f>
        <v>0</v>
      </c>
      <c r="OME31" s="5">
        <f>'Output| DNSP'!OMD8</f>
        <v>0</v>
      </c>
      <c r="OMF31" s="5">
        <f>'Output| DNSP'!OME8</f>
        <v>0</v>
      </c>
      <c r="OMG31" s="5">
        <f>'Output| DNSP'!OMF8</f>
        <v>0</v>
      </c>
      <c r="OMH31" s="5">
        <f>'Output| DNSP'!OMG8</f>
        <v>0</v>
      </c>
      <c r="OMI31" s="5">
        <f>'Output| DNSP'!OMH8</f>
        <v>0</v>
      </c>
      <c r="OMJ31" s="5">
        <f>'Output| DNSP'!OMI8</f>
        <v>0</v>
      </c>
      <c r="OMK31" s="5">
        <f>'Output| DNSP'!OMJ8</f>
        <v>0</v>
      </c>
      <c r="OML31" s="5">
        <f>'Output| DNSP'!OMK8</f>
        <v>0</v>
      </c>
      <c r="OMM31" s="5">
        <f>'Output| DNSP'!OML8</f>
        <v>0</v>
      </c>
      <c r="OMN31" s="5">
        <f>'Output| DNSP'!OMM8</f>
        <v>0</v>
      </c>
      <c r="OMO31" s="5">
        <f>'Output| DNSP'!OMN8</f>
        <v>0</v>
      </c>
      <c r="OMP31" s="5">
        <f>'Output| DNSP'!OMO8</f>
        <v>0</v>
      </c>
      <c r="OMQ31" s="5">
        <f>'Output| DNSP'!OMP8</f>
        <v>0</v>
      </c>
      <c r="OMR31" s="5">
        <f>'Output| DNSP'!OMQ8</f>
        <v>0</v>
      </c>
      <c r="OMS31" s="5">
        <f>'Output| DNSP'!OMR8</f>
        <v>0</v>
      </c>
      <c r="OMT31" s="5">
        <f>'Output| DNSP'!OMS8</f>
        <v>0</v>
      </c>
      <c r="OMU31" s="5">
        <f>'Output| DNSP'!OMT8</f>
        <v>0</v>
      </c>
      <c r="OMV31" s="5">
        <f>'Output| DNSP'!OMU8</f>
        <v>0</v>
      </c>
      <c r="OMW31" s="5">
        <f>'Output| DNSP'!OMV8</f>
        <v>0</v>
      </c>
      <c r="OMX31" s="5">
        <f>'Output| DNSP'!OMW8</f>
        <v>0</v>
      </c>
      <c r="OMY31" s="5">
        <f>'Output| DNSP'!OMX8</f>
        <v>0</v>
      </c>
      <c r="OMZ31" s="5">
        <f>'Output| DNSP'!OMY8</f>
        <v>0</v>
      </c>
      <c r="ONA31" s="5">
        <f>'Output| DNSP'!OMZ8</f>
        <v>0</v>
      </c>
      <c r="ONB31" s="5">
        <f>'Output| DNSP'!ONA8</f>
        <v>0</v>
      </c>
      <c r="ONC31" s="5">
        <f>'Output| DNSP'!ONB8</f>
        <v>0</v>
      </c>
      <c r="OND31" s="5">
        <f>'Output| DNSP'!ONC8</f>
        <v>0</v>
      </c>
      <c r="ONE31" s="5">
        <f>'Output| DNSP'!OND8</f>
        <v>0</v>
      </c>
      <c r="ONF31" s="5">
        <f>'Output| DNSP'!ONE8</f>
        <v>0</v>
      </c>
      <c r="ONG31" s="5">
        <f>'Output| DNSP'!ONF8</f>
        <v>0</v>
      </c>
      <c r="ONH31" s="5">
        <f>'Output| DNSP'!ONG8</f>
        <v>0</v>
      </c>
      <c r="ONI31" s="5">
        <f>'Output| DNSP'!ONH8</f>
        <v>0</v>
      </c>
      <c r="ONJ31" s="5">
        <f>'Output| DNSP'!ONI8</f>
        <v>0</v>
      </c>
      <c r="ONK31" s="5">
        <f>'Output| DNSP'!ONJ8</f>
        <v>0</v>
      </c>
      <c r="ONL31" s="5">
        <f>'Output| DNSP'!ONK8</f>
        <v>0</v>
      </c>
      <c r="ONM31" s="5">
        <f>'Output| DNSP'!ONL8</f>
        <v>0</v>
      </c>
      <c r="ONN31" s="5">
        <f>'Output| DNSP'!ONM8</f>
        <v>0</v>
      </c>
      <c r="ONO31" s="5">
        <f>'Output| DNSP'!ONN8</f>
        <v>0</v>
      </c>
      <c r="ONP31" s="5">
        <f>'Output| DNSP'!ONO8</f>
        <v>0</v>
      </c>
      <c r="ONQ31" s="5">
        <f>'Output| DNSP'!ONP8</f>
        <v>0</v>
      </c>
      <c r="ONR31" s="5">
        <f>'Output| DNSP'!ONQ8</f>
        <v>0</v>
      </c>
      <c r="ONS31" s="5">
        <f>'Output| DNSP'!ONR8</f>
        <v>0</v>
      </c>
      <c r="ONT31" s="5">
        <f>'Output| DNSP'!ONS8</f>
        <v>0</v>
      </c>
      <c r="ONU31" s="5">
        <f>'Output| DNSP'!ONT8</f>
        <v>0</v>
      </c>
      <c r="ONV31" s="5">
        <f>'Output| DNSP'!ONU8</f>
        <v>0</v>
      </c>
      <c r="ONW31" s="5">
        <f>'Output| DNSP'!ONV8</f>
        <v>0</v>
      </c>
      <c r="ONX31" s="5">
        <f>'Output| DNSP'!ONW8</f>
        <v>0</v>
      </c>
      <c r="ONY31" s="5">
        <f>'Output| DNSP'!ONX8</f>
        <v>0</v>
      </c>
      <c r="ONZ31" s="5">
        <f>'Output| DNSP'!ONY8</f>
        <v>0</v>
      </c>
      <c r="OOA31" s="5">
        <f>'Output| DNSP'!ONZ8</f>
        <v>0</v>
      </c>
      <c r="OOB31" s="5">
        <f>'Output| DNSP'!OOA8</f>
        <v>0</v>
      </c>
      <c r="OOC31" s="5">
        <f>'Output| DNSP'!OOB8</f>
        <v>0</v>
      </c>
      <c r="OOD31" s="5">
        <f>'Output| DNSP'!OOC8</f>
        <v>0</v>
      </c>
      <c r="OOE31" s="5">
        <f>'Output| DNSP'!OOD8</f>
        <v>0</v>
      </c>
      <c r="OOF31" s="5">
        <f>'Output| DNSP'!OOE8</f>
        <v>0</v>
      </c>
      <c r="OOG31" s="5">
        <f>'Output| DNSP'!OOF8</f>
        <v>0</v>
      </c>
      <c r="OOH31" s="5">
        <f>'Output| DNSP'!OOG8</f>
        <v>0</v>
      </c>
      <c r="OOI31" s="5">
        <f>'Output| DNSP'!OOH8</f>
        <v>0</v>
      </c>
      <c r="OOJ31" s="5">
        <f>'Output| DNSP'!OOI8</f>
        <v>0</v>
      </c>
      <c r="OOK31" s="5">
        <f>'Output| DNSP'!OOJ8</f>
        <v>0</v>
      </c>
      <c r="OOL31" s="5">
        <f>'Output| DNSP'!OOK8</f>
        <v>0</v>
      </c>
      <c r="OOM31" s="5">
        <f>'Output| DNSP'!OOL8</f>
        <v>0</v>
      </c>
      <c r="OON31" s="5">
        <f>'Output| DNSP'!OOM8</f>
        <v>0</v>
      </c>
      <c r="OOO31" s="5">
        <f>'Output| DNSP'!OON8</f>
        <v>0</v>
      </c>
      <c r="OOP31" s="5">
        <f>'Output| DNSP'!OOO8</f>
        <v>0</v>
      </c>
      <c r="OOQ31" s="5">
        <f>'Output| DNSP'!OOP8</f>
        <v>0</v>
      </c>
      <c r="OOR31" s="5">
        <f>'Output| DNSP'!OOQ8</f>
        <v>0</v>
      </c>
      <c r="OOS31" s="5">
        <f>'Output| DNSP'!OOR8</f>
        <v>0</v>
      </c>
      <c r="OOT31" s="5">
        <f>'Output| DNSP'!OOS8</f>
        <v>0</v>
      </c>
      <c r="OOU31" s="5">
        <f>'Output| DNSP'!OOT8</f>
        <v>0</v>
      </c>
      <c r="OOV31" s="5">
        <f>'Output| DNSP'!OOU8</f>
        <v>0</v>
      </c>
      <c r="OOW31" s="5">
        <f>'Output| DNSP'!OOV8</f>
        <v>0</v>
      </c>
      <c r="OOX31" s="5">
        <f>'Output| DNSP'!OOW8</f>
        <v>0</v>
      </c>
      <c r="OOY31" s="5">
        <f>'Output| DNSP'!OOX8</f>
        <v>0</v>
      </c>
      <c r="OOZ31" s="5">
        <f>'Output| DNSP'!OOY8</f>
        <v>0</v>
      </c>
      <c r="OPA31" s="5">
        <f>'Output| DNSP'!OOZ8</f>
        <v>0</v>
      </c>
      <c r="OPB31" s="5">
        <f>'Output| DNSP'!OPA8</f>
        <v>0</v>
      </c>
      <c r="OPC31" s="5">
        <f>'Output| DNSP'!OPB8</f>
        <v>0</v>
      </c>
      <c r="OPD31" s="5">
        <f>'Output| DNSP'!OPC8</f>
        <v>0</v>
      </c>
      <c r="OPE31" s="5">
        <f>'Output| DNSP'!OPD8</f>
        <v>0</v>
      </c>
      <c r="OPF31" s="5">
        <f>'Output| DNSP'!OPE8</f>
        <v>0</v>
      </c>
      <c r="OPG31" s="5">
        <f>'Output| DNSP'!OPF8</f>
        <v>0</v>
      </c>
      <c r="OPH31" s="5">
        <f>'Output| DNSP'!OPG8</f>
        <v>0</v>
      </c>
      <c r="OPI31" s="5">
        <f>'Output| DNSP'!OPH8</f>
        <v>0</v>
      </c>
      <c r="OPJ31" s="5">
        <f>'Output| DNSP'!OPI8</f>
        <v>0</v>
      </c>
      <c r="OPK31" s="5">
        <f>'Output| DNSP'!OPJ8</f>
        <v>0</v>
      </c>
      <c r="OPL31" s="5">
        <f>'Output| DNSP'!OPK8</f>
        <v>0</v>
      </c>
      <c r="OPM31" s="5">
        <f>'Output| DNSP'!OPL8</f>
        <v>0</v>
      </c>
      <c r="OPN31" s="5">
        <f>'Output| DNSP'!OPM8</f>
        <v>0</v>
      </c>
      <c r="OPO31" s="5">
        <f>'Output| DNSP'!OPN8</f>
        <v>0</v>
      </c>
      <c r="OPP31" s="5">
        <f>'Output| DNSP'!OPO8</f>
        <v>0</v>
      </c>
      <c r="OPQ31" s="5">
        <f>'Output| DNSP'!OPP8</f>
        <v>0</v>
      </c>
      <c r="OPR31" s="5">
        <f>'Output| DNSP'!OPQ8</f>
        <v>0</v>
      </c>
      <c r="OPS31" s="5">
        <f>'Output| DNSP'!OPR8</f>
        <v>0</v>
      </c>
      <c r="OPT31" s="5">
        <f>'Output| DNSP'!OPS8</f>
        <v>0</v>
      </c>
      <c r="OPU31" s="5">
        <f>'Output| DNSP'!OPT8</f>
        <v>0</v>
      </c>
      <c r="OPV31" s="5">
        <f>'Output| DNSP'!OPU8</f>
        <v>0</v>
      </c>
      <c r="OPW31" s="5">
        <f>'Output| DNSP'!OPV8</f>
        <v>0</v>
      </c>
      <c r="OPX31" s="5">
        <f>'Output| DNSP'!OPW8</f>
        <v>0</v>
      </c>
      <c r="OPY31" s="5">
        <f>'Output| DNSP'!OPX8</f>
        <v>0</v>
      </c>
      <c r="OPZ31" s="5">
        <f>'Output| DNSP'!OPY8</f>
        <v>0</v>
      </c>
      <c r="OQA31" s="5">
        <f>'Output| DNSP'!OPZ8</f>
        <v>0</v>
      </c>
      <c r="OQB31" s="5">
        <f>'Output| DNSP'!OQA8</f>
        <v>0</v>
      </c>
      <c r="OQC31" s="5">
        <f>'Output| DNSP'!OQB8</f>
        <v>0</v>
      </c>
      <c r="OQD31" s="5">
        <f>'Output| DNSP'!OQC8</f>
        <v>0</v>
      </c>
      <c r="OQE31" s="5">
        <f>'Output| DNSP'!OQD8</f>
        <v>0</v>
      </c>
      <c r="OQF31" s="5">
        <f>'Output| DNSP'!OQE8</f>
        <v>0</v>
      </c>
      <c r="OQG31" s="5">
        <f>'Output| DNSP'!OQF8</f>
        <v>0</v>
      </c>
      <c r="OQH31" s="5">
        <f>'Output| DNSP'!OQG8</f>
        <v>0</v>
      </c>
      <c r="OQI31" s="5">
        <f>'Output| DNSP'!OQH8</f>
        <v>0</v>
      </c>
      <c r="OQJ31" s="5">
        <f>'Output| DNSP'!OQI8</f>
        <v>0</v>
      </c>
      <c r="OQK31" s="5">
        <f>'Output| DNSP'!OQJ8</f>
        <v>0</v>
      </c>
      <c r="OQL31" s="5">
        <f>'Output| DNSP'!OQK8</f>
        <v>0</v>
      </c>
      <c r="OQM31" s="5">
        <f>'Output| DNSP'!OQL8</f>
        <v>0</v>
      </c>
      <c r="OQN31" s="5">
        <f>'Output| DNSP'!OQM8</f>
        <v>0</v>
      </c>
      <c r="OQO31" s="5">
        <f>'Output| DNSP'!OQN8</f>
        <v>0</v>
      </c>
      <c r="OQP31" s="5">
        <f>'Output| DNSP'!OQO8</f>
        <v>0</v>
      </c>
      <c r="OQQ31" s="5">
        <f>'Output| DNSP'!OQP8</f>
        <v>0</v>
      </c>
      <c r="OQR31" s="5">
        <f>'Output| DNSP'!OQQ8</f>
        <v>0</v>
      </c>
      <c r="OQS31" s="5">
        <f>'Output| DNSP'!OQR8</f>
        <v>0</v>
      </c>
      <c r="OQT31" s="5">
        <f>'Output| DNSP'!OQS8</f>
        <v>0</v>
      </c>
      <c r="OQU31" s="5">
        <f>'Output| DNSP'!OQT8</f>
        <v>0</v>
      </c>
      <c r="OQV31" s="5">
        <f>'Output| DNSP'!OQU8</f>
        <v>0</v>
      </c>
      <c r="OQW31" s="5">
        <f>'Output| DNSP'!OQV8</f>
        <v>0</v>
      </c>
      <c r="OQX31" s="5">
        <f>'Output| DNSP'!OQW8</f>
        <v>0</v>
      </c>
      <c r="OQY31" s="5">
        <f>'Output| DNSP'!OQX8</f>
        <v>0</v>
      </c>
      <c r="OQZ31" s="5">
        <f>'Output| DNSP'!OQY8</f>
        <v>0</v>
      </c>
      <c r="ORA31" s="5">
        <f>'Output| DNSP'!OQZ8</f>
        <v>0</v>
      </c>
      <c r="ORB31" s="5">
        <f>'Output| DNSP'!ORA8</f>
        <v>0</v>
      </c>
      <c r="ORC31" s="5">
        <f>'Output| DNSP'!ORB8</f>
        <v>0</v>
      </c>
      <c r="ORD31" s="5">
        <f>'Output| DNSP'!ORC8</f>
        <v>0</v>
      </c>
      <c r="ORE31" s="5">
        <f>'Output| DNSP'!ORD8</f>
        <v>0</v>
      </c>
      <c r="ORF31" s="5">
        <f>'Output| DNSP'!ORE8</f>
        <v>0</v>
      </c>
      <c r="ORG31" s="5">
        <f>'Output| DNSP'!ORF8</f>
        <v>0</v>
      </c>
      <c r="ORH31" s="5">
        <f>'Output| DNSP'!ORG8</f>
        <v>0</v>
      </c>
      <c r="ORI31" s="5">
        <f>'Output| DNSP'!ORH8</f>
        <v>0</v>
      </c>
      <c r="ORJ31" s="5">
        <f>'Output| DNSP'!ORI8</f>
        <v>0</v>
      </c>
      <c r="ORK31" s="5">
        <f>'Output| DNSP'!ORJ8</f>
        <v>0</v>
      </c>
      <c r="ORL31" s="5">
        <f>'Output| DNSP'!ORK8</f>
        <v>0</v>
      </c>
      <c r="ORM31" s="5">
        <f>'Output| DNSP'!ORL8</f>
        <v>0</v>
      </c>
      <c r="ORN31" s="5">
        <f>'Output| DNSP'!ORM8</f>
        <v>0</v>
      </c>
      <c r="ORO31" s="5">
        <f>'Output| DNSP'!ORN8</f>
        <v>0</v>
      </c>
      <c r="ORP31" s="5">
        <f>'Output| DNSP'!ORO8</f>
        <v>0</v>
      </c>
      <c r="ORQ31" s="5">
        <f>'Output| DNSP'!ORP8</f>
        <v>0</v>
      </c>
      <c r="ORR31" s="5">
        <f>'Output| DNSP'!ORQ8</f>
        <v>0</v>
      </c>
      <c r="ORS31" s="5">
        <f>'Output| DNSP'!ORR8</f>
        <v>0</v>
      </c>
      <c r="ORT31" s="5">
        <f>'Output| DNSP'!ORS8</f>
        <v>0</v>
      </c>
      <c r="ORU31" s="5">
        <f>'Output| DNSP'!ORT8</f>
        <v>0</v>
      </c>
      <c r="ORV31" s="5">
        <f>'Output| DNSP'!ORU8</f>
        <v>0</v>
      </c>
      <c r="ORW31" s="5">
        <f>'Output| DNSP'!ORV8</f>
        <v>0</v>
      </c>
      <c r="ORX31" s="5">
        <f>'Output| DNSP'!ORW8</f>
        <v>0</v>
      </c>
      <c r="ORY31" s="5">
        <f>'Output| DNSP'!ORX8</f>
        <v>0</v>
      </c>
      <c r="ORZ31" s="5">
        <f>'Output| DNSP'!ORY8</f>
        <v>0</v>
      </c>
      <c r="OSA31" s="5">
        <f>'Output| DNSP'!ORZ8</f>
        <v>0</v>
      </c>
      <c r="OSB31" s="5">
        <f>'Output| DNSP'!OSA8</f>
        <v>0</v>
      </c>
      <c r="OSC31" s="5">
        <f>'Output| DNSP'!OSB8</f>
        <v>0</v>
      </c>
      <c r="OSD31" s="5">
        <f>'Output| DNSP'!OSC8</f>
        <v>0</v>
      </c>
      <c r="OSE31" s="5">
        <f>'Output| DNSP'!OSD8</f>
        <v>0</v>
      </c>
      <c r="OSF31" s="5">
        <f>'Output| DNSP'!OSE8</f>
        <v>0</v>
      </c>
      <c r="OSG31" s="5">
        <f>'Output| DNSP'!OSF8</f>
        <v>0</v>
      </c>
      <c r="OSH31" s="5">
        <f>'Output| DNSP'!OSG8</f>
        <v>0</v>
      </c>
      <c r="OSI31" s="5">
        <f>'Output| DNSP'!OSH8</f>
        <v>0</v>
      </c>
      <c r="OSJ31" s="5">
        <f>'Output| DNSP'!OSI8</f>
        <v>0</v>
      </c>
      <c r="OSK31" s="5">
        <f>'Output| DNSP'!OSJ8</f>
        <v>0</v>
      </c>
      <c r="OSL31" s="5">
        <f>'Output| DNSP'!OSK8</f>
        <v>0</v>
      </c>
      <c r="OSM31" s="5">
        <f>'Output| DNSP'!OSL8</f>
        <v>0</v>
      </c>
      <c r="OSN31" s="5">
        <f>'Output| DNSP'!OSM8</f>
        <v>0</v>
      </c>
      <c r="OSO31" s="5">
        <f>'Output| DNSP'!OSN8</f>
        <v>0</v>
      </c>
      <c r="OSP31" s="5">
        <f>'Output| DNSP'!OSO8</f>
        <v>0</v>
      </c>
      <c r="OSQ31" s="5">
        <f>'Output| DNSP'!OSP8</f>
        <v>0</v>
      </c>
      <c r="OSR31" s="5">
        <f>'Output| DNSP'!OSQ8</f>
        <v>0</v>
      </c>
      <c r="OSS31" s="5">
        <f>'Output| DNSP'!OSR8</f>
        <v>0</v>
      </c>
      <c r="OST31" s="5">
        <f>'Output| DNSP'!OSS8</f>
        <v>0</v>
      </c>
      <c r="OSU31" s="5">
        <f>'Output| DNSP'!OST8</f>
        <v>0</v>
      </c>
      <c r="OSV31" s="5">
        <f>'Output| DNSP'!OSU8</f>
        <v>0</v>
      </c>
      <c r="OSW31" s="5">
        <f>'Output| DNSP'!OSV8</f>
        <v>0</v>
      </c>
      <c r="OSX31" s="5">
        <f>'Output| DNSP'!OSW8</f>
        <v>0</v>
      </c>
      <c r="OSY31" s="5">
        <f>'Output| DNSP'!OSX8</f>
        <v>0</v>
      </c>
      <c r="OSZ31" s="5">
        <f>'Output| DNSP'!OSY8</f>
        <v>0</v>
      </c>
      <c r="OTA31" s="5">
        <f>'Output| DNSP'!OSZ8</f>
        <v>0</v>
      </c>
      <c r="OTB31" s="5">
        <f>'Output| DNSP'!OTA8</f>
        <v>0</v>
      </c>
      <c r="OTC31" s="5">
        <f>'Output| DNSP'!OTB8</f>
        <v>0</v>
      </c>
      <c r="OTD31" s="5">
        <f>'Output| DNSP'!OTC8</f>
        <v>0</v>
      </c>
      <c r="OTE31" s="5">
        <f>'Output| DNSP'!OTD8</f>
        <v>0</v>
      </c>
      <c r="OTF31" s="5">
        <f>'Output| DNSP'!OTE8</f>
        <v>0</v>
      </c>
      <c r="OTG31" s="5">
        <f>'Output| DNSP'!OTF8</f>
        <v>0</v>
      </c>
      <c r="OTH31" s="5">
        <f>'Output| DNSP'!OTG8</f>
        <v>0</v>
      </c>
      <c r="OTI31" s="5">
        <f>'Output| DNSP'!OTH8</f>
        <v>0</v>
      </c>
      <c r="OTJ31" s="5">
        <f>'Output| DNSP'!OTI8</f>
        <v>0</v>
      </c>
      <c r="OTK31" s="5">
        <f>'Output| DNSP'!OTJ8</f>
        <v>0</v>
      </c>
      <c r="OTL31" s="5">
        <f>'Output| DNSP'!OTK8</f>
        <v>0</v>
      </c>
      <c r="OTM31" s="5">
        <f>'Output| DNSP'!OTL8</f>
        <v>0</v>
      </c>
      <c r="OTN31" s="5">
        <f>'Output| DNSP'!OTM8</f>
        <v>0</v>
      </c>
      <c r="OTO31" s="5">
        <f>'Output| DNSP'!OTN8</f>
        <v>0</v>
      </c>
      <c r="OTP31" s="5">
        <f>'Output| DNSP'!OTO8</f>
        <v>0</v>
      </c>
      <c r="OTQ31" s="5">
        <f>'Output| DNSP'!OTP8</f>
        <v>0</v>
      </c>
      <c r="OTR31" s="5">
        <f>'Output| DNSP'!OTQ8</f>
        <v>0</v>
      </c>
      <c r="OTS31" s="5">
        <f>'Output| DNSP'!OTR8</f>
        <v>0</v>
      </c>
      <c r="OTT31" s="5">
        <f>'Output| DNSP'!OTS8</f>
        <v>0</v>
      </c>
      <c r="OTU31" s="5">
        <f>'Output| DNSP'!OTT8</f>
        <v>0</v>
      </c>
      <c r="OTV31" s="5">
        <f>'Output| DNSP'!OTU8</f>
        <v>0</v>
      </c>
      <c r="OTW31" s="5">
        <f>'Output| DNSP'!OTV8</f>
        <v>0</v>
      </c>
      <c r="OTX31" s="5">
        <f>'Output| DNSP'!OTW8</f>
        <v>0</v>
      </c>
      <c r="OTY31" s="5">
        <f>'Output| DNSP'!OTX8</f>
        <v>0</v>
      </c>
      <c r="OTZ31" s="5">
        <f>'Output| DNSP'!OTY8</f>
        <v>0</v>
      </c>
      <c r="OUA31" s="5">
        <f>'Output| DNSP'!OTZ8</f>
        <v>0</v>
      </c>
      <c r="OUB31" s="5">
        <f>'Output| DNSP'!OUA8</f>
        <v>0</v>
      </c>
      <c r="OUC31" s="5">
        <f>'Output| DNSP'!OUB8</f>
        <v>0</v>
      </c>
      <c r="OUD31" s="5">
        <f>'Output| DNSP'!OUC8</f>
        <v>0</v>
      </c>
      <c r="OUE31" s="5">
        <f>'Output| DNSP'!OUD8</f>
        <v>0</v>
      </c>
      <c r="OUF31" s="5">
        <f>'Output| DNSP'!OUE8</f>
        <v>0</v>
      </c>
      <c r="OUG31" s="5">
        <f>'Output| DNSP'!OUF8</f>
        <v>0</v>
      </c>
      <c r="OUH31" s="5">
        <f>'Output| DNSP'!OUG8</f>
        <v>0</v>
      </c>
      <c r="OUI31" s="5">
        <f>'Output| DNSP'!OUH8</f>
        <v>0</v>
      </c>
      <c r="OUJ31" s="5">
        <f>'Output| DNSP'!OUI8</f>
        <v>0</v>
      </c>
      <c r="OUK31" s="5">
        <f>'Output| DNSP'!OUJ8</f>
        <v>0</v>
      </c>
      <c r="OUL31" s="5">
        <f>'Output| DNSP'!OUK8</f>
        <v>0</v>
      </c>
      <c r="OUM31" s="5">
        <f>'Output| DNSP'!OUL8</f>
        <v>0</v>
      </c>
      <c r="OUN31" s="5">
        <f>'Output| DNSP'!OUM8</f>
        <v>0</v>
      </c>
      <c r="OUO31" s="5">
        <f>'Output| DNSP'!OUN8</f>
        <v>0</v>
      </c>
      <c r="OUP31" s="5">
        <f>'Output| DNSP'!OUO8</f>
        <v>0</v>
      </c>
      <c r="OUQ31" s="5">
        <f>'Output| DNSP'!OUP8</f>
        <v>0</v>
      </c>
      <c r="OUR31" s="5">
        <f>'Output| DNSP'!OUQ8</f>
        <v>0</v>
      </c>
      <c r="OUS31" s="5">
        <f>'Output| DNSP'!OUR8</f>
        <v>0</v>
      </c>
      <c r="OUT31" s="5">
        <f>'Output| DNSP'!OUS8</f>
        <v>0</v>
      </c>
      <c r="OUU31" s="5">
        <f>'Output| DNSP'!OUT8</f>
        <v>0</v>
      </c>
      <c r="OUV31" s="5">
        <f>'Output| DNSP'!OUU8</f>
        <v>0</v>
      </c>
      <c r="OUW31" s="5">
        <f>'Output| DNSP'!OUV8</f>
        <v>0</v>
      </c>
      <c r="OUX31" s="5">
        <f>'Output| DNSP'!OUW8</f>
        <v>0</v>
      </c>
      <c r="OUY31" s="5">
        <f>'Output| DNSP'!OUX8</f>
        <v>0</v>
      </c>
      <c r="OUZ31" s="5">
        <f>'Output| DNSP'!OUY8</f>
        <v>0</v>
      </c>
      <c r="OVA31" s="5">
        <f>'Output| DNSP'!OUZ8</f>
        <v>0</v>
      </c>
      <c r="OVB31" s="5">
        <f>'Output| DNSP'!OVA8</f>
        <v>0</v>
      </c>
      <c r="OVC31" s="5">
        <f>'Output| DNSP'!OVB8</f>
        <v>0</v>
      </c>
      <c r="OVD31" s="5">
        <f>'Output| DNSP'!OVC8</f>
        <v>0</v>
      </c>
      <c r="OVE31" s="5">
        <f>'Output| DNSP'!OVD8</f>
        <v>0</v>
      </c>
      <c r="OVF31" s="5">
        <f>'Output| DNSP'!OVE8</f>
        <v>0</v>
      </c>
      <c r="OVG31" s="5">
        <f>'Output| DNSP'!OVF8</f>
        <v>0</v>
      </c>
      <c r="OVH31" s="5">
        <f>'Output| DNSP'!OVG8</f>
        <v>0</v>
      </c>
      <c r="OVI31" s="5">
        <f>'Output| DNSP'!OVH8</f>
        <v>0</v>
      </c>
      <c r="OVJ31" s="5">
        <f>'Output| DNSP'!OVI8</f>
        <v>0</v>
      </c>
      <c r="OVK31" s="5">
        <f>'Output| DNSP'!OVJ8</f>
        <v>0</v>
      </c>
      <c r="OVL31" s="5">
        <f>'Output| DNSP'!OVK8</f>
        <v>0</v>
      </c>
      <c r="OVM31" s="5">
        <f>'Output| DNSP'!OVL8</f>
        <v>0</v>
      </c>
      <c r="OVN31" s="5">
        <f>'Output| DNSP'!OVM8</f>
        <v>0</v>
      </c>
      <c r="OVO31" s="5">
        <f>'Output| DNSP'!OVN8</f>
        <v>0</v>
      </c>
      <c r="OVP31" s="5">
        <f>'Output| DNSP'!OVO8</f>
        <v>0</v>
      </c>
      <c r="OVQ31" s="5">
        <f>'Output| DNSP'!OVP8</f>
        <v>0</v>
      </c>
      <c r="OVR31" s="5">
        <f>'Output| DNSP'!OVQ8</f>
        <v>0</v>
      </c>
      <c r="OVS31" s="5">
        <f>'Output| DNSP'!OVR8</f>
        <v>0</v>
      </c>
      <c r="OVT31" s="5">
        <f>'Output| DNSP'!OVS8</f>
        <v>0</v>
      </c>
      <c r="OVU31" s="5">
        <f>'Output| DNSP'!OVT8</f>
        <v>0</v>
      </c>
      <c r="OVV31" s="5">
        <f>'Output| DNSP'!OVU8</f>
        <v>0</v>
      </c>
      <c r="OVW31" s="5">
        <f>'Output| DNSP'!OVV8</f>
        <v>0</v>
      </c>
      <c r="OVX31" s="5">
        <f>'Output| DNSP'!OVW8</f>
        <v>0</v>
      </c>
      <c r="OVY31" s="5">
        <f>'Output| DNSP'!OVX8</f>
        <v>0</v>
      </c>
      <c r="OVZ31" s="5">
        <f>'Output| DNSP'!OVY8</f>
        <v>0</v>
      </c>
      <c r="OWA31" s="5">
        <f>'Output| DNSP'!OVZ8</f>
        <v>0</v>
      </c>
      <c r="OWB31" s="5">
        <f>'Output| DNSP'!OWA8</f>
        <v>0</v>
      </c>
      <c r="OWC31" s="5">
        <f>'Output| DNSP'!OWB8</f>
        <v>0</v>
      </c>
      <c r="OWD31" s="5">
        <f>'Output| DNSP'!OWC8</f>
        <v>0</v>
      </c>
      <c r="OWE31" s="5">
        <f>'Output| DNSP'!OWD8</f>
        <v>0</v>
      </c>
      <c r="OWF31" s="5">
        <f>'Output| DNSP'!OWE8</f>
        <v>0</v>
      </c>
      <c r="OWG31" s="5">
        <f>'Output| DNSP'!OWF8</f>
        <v>0</v>
      </c>
      <c r="OWH31" s="5">
        <f>'Output| DNSP'!OWG8</f>
        <v>0</v>
      </c>
      <c r="OWI31" s="5">
        <f>'Output| DNSP'!OWH8</f>
        <v>0</v>
      </c>
      <c r="OWJ31" s="5">
        <f>'Output| DNSP'!OWI8</f>
        <v>0</v>
      </c>
      <c r="OWK31" s="5">
        <f>'Output| DNSP'!OWJ8</f>
        <v>0</v>
      </c>
      <c r="OWL31" s="5">
        <f>'Output| DNSP'!OWK8</f>
        <v>0</v>
      </c>
      <c r="OWM31" s="5">
        <f>'Output| DNSP'!OWL8</f>
        <v>0</v>
      </c>
      <c r="OWN31" s="5">
        <f>'Output| DNSP'!OWM8</f>
        <v>0</v>
      </c>
      <c r="OWO31" s="5">
        <f>'Output| DNSP'!OWN8</f>
        <v>0</v>
      </c>
      <c r="OWP31" s="5">
        <f>'Output| DNSP'!OWO8</f>
        <v>0</v>
      </c>
      <c r="OWQ31" s="5">
        <f>'Output| DNSP'!OWP8</f>
        <v>0</v>
      </c>
      <c r="OWR31" s="5">
        <f>'Output| DNSP'!OWQ8</f>
        <v>0</v>
      </c>
      <c r="OWS31" s="5">
        <f>'Output| DNSP'!OWR8</f>
        <v>0</v>
      </c>
      <c r="OWT31" s="5">
        <f>'Output| DNSP'!OWS8</f>
        <v>0</v>
      </c>
      <c r="OWU31" s="5">
        <f>'Output| DNSP'!OWT8</f>
        <v>0</v>
      </c>
      <c r="OWV31" s="5">
        <f>'Output| DNSP'!OWU8</f>
        <v>0</v>
      </c>
      <c r="OWW31" s="5">
        <f>'Output| DNSP'!OWV8</f>
        <v>0</v>
      </c>
      <c r="OWX31" s="5">
        <f>'Output| DNSP'!OWW8</f>
        <v>0</v>
      </c>
      <c r="OWY31" s="5">
        <f>'Output| DNSP'!OWX8</f>
        <v>0</v>
      </c>
      <c r="OWZ31" s="5">
        <f>'Output| DNSP'!OWY8</f>
        <v>0</v>
      </c>
      <c r="OXA31" s="5">
        <f>'Output| DNSP'!OWZ8</f>
        <v>0</v>
      </c>
      <c r="OXB31" s="5">
        <f>'Output| DNSP'!OXA8</f>
        <v>0</v>
      </c>
      <c r="OXC31" s="5">
        <f>'Output| DNSP'!OXB8</f>
        <v>0</v>
      </c>
      <c r="OXD31" s="5">
        <f>'Output| DNSP'!OXC8</f>
        <v>0</v>
      </c>
      <c r="OXE31" s="5">
        <f>'Output| DNSP'!OXD8</f>
        <v>0</v>
      </c>
      <c r="OXF31" s="5">
        <f>'Output| DNSP'!OXE8</f>
        <v>0</v>
      </c>
      <c r="OXG31" s="5">
        <f>'Output| DNSP'!OXF8</f>
        <v>0</v>
      </c>
      <c r="OXH31" s="5">
        <f>'Output| DNSP'!OXG8</f>
        <v>0</v>
      </c>
      <c r="OXI31" s="5">
        <f>'Output| DNSP'!OXH8</f>
        <v>0</v>
      </c>
      <c r="OXJ31" s="5">
        <f>'Output| DNSP'!OXI8</f>
        <v>0</v>
      </c>
      <c r="OXK31" s="5">
        <f>'Output| DNSP'!OXJ8</f>
        <v>0</v>
      </c>
      <c r="OXL31" s="5">
        <f>'Output| DNSP'!OXK8</f>
        <v>0</v>
      </c>
      <c r="OXM31" s="5">
        <f>'Output| DNSP'!OXL8</f>
        <v>0</v>
      </c>
      <c r="OXN31" s="5">
        <f>'Output| DNSP'!OXM8</f>
        <v>0</v>
      </c>
      <c r="OXO31" s="5">
        <f>'Output| DNSP'!OXN8</f>
        <v>0</v>
      </c>
      <c r="OXP31" s="5">
        <f>'Output| DNSP'!OXO8</f>
        <v>0</v>
      </c>
      <c r="OXQ31" s="5">
        <f>'Output| DNSP'!OXP8</f>
        <v>0</v>
      </c>
      <c r="OXR31" s="5">
        <f>'Output| DNSP'!OXQ8</f>
        <v>0</v>
      </c>
      <c r="OXS31" s="5">
        <f>'Output| DNSP'!OXR8</f>
        <v>0</v>
      </c>
      <c r="OXT31" s="5">
        <f>'Output| DNSP'!OXS8</f>
        <v>0</v>
      </c>
      <c r="OXU31" s="5">
        <f>'Output| DNSP'!OXT8</f>
        <v>0</v>
      </c>
      <c r="OXV31" s="5">
        <f>'Output| DNSP'!OXU8</f>
        <v>0</v>
      </c>
      <c r="OXW31" s="5">
        <f>'Output| DNSP'!OXV8</f>
        <v>0</v>
      </c>
      <c r="OXX31" s="5">
        <f>'Output| DNSP'!OXW8</f>
        <v>0</v>
      </c>
      <c r="OXY31" s="5">
        <f>'Output| DNSP'!OXX8</f>
        <v>0</v>
      </c>
      <c r="OXZ31" s="5">
        <f>'Output| DNSP'!OXY8</f>
        <v>0</v>
      </c>
      <c r="OYA31" s="5">
        <f>'Output| DNSP'!OXZ8</f>
        <v>0</v>
      </c>
      <c r="OYB31" s="5">
        <f>'Output| DNSP'!OYA8</f>
        <v>0</v>
      </c>
      <c r="OYC31" s="5">
        <f>'Output| DNSP'!OYB8</f>
        <v>0</v>
      </c>
      <c r="OYD31" s="5">
        <f>'Output| DNSP'!OYC8</f>
        <v>0</v>
      </c>
      <c r="OYE31" s="5">
        <f>'Output| DNSP'!OYD8</f>
        <v>0</v>
      </c>
      <c r="OYF31" s="5">
        <f>'Output| DNSP'!OYE8</f>
        <v>0</v>
      </c>
      <c r="OYG31" s="5">
        <f>'Output| DNSP'!OYF8</f>
        <v>0</v>
      </c>
      <c r="OYH31" s="5">
        <f>'Output| DNSP'!OYG8</f>
        <v>0</v>
      </c>
      <c r="OYI31" s="5">
        <f>'Output| DNSP'!OYH8</f>
        <v>0</v>
      </c>
      <c r="OYJ31" s="5">
        <f>'Output| DNSP'!OYI8</f>
        <v>0</v>
      </c>
      <c r="OYK31" s="5">
        <f>'Output| DNSP'!OYJ8</f>
        <v>0</v>
      </c>
      <c r="OYL31" s="5">
        <f>'Output| DNSP'!OYK8</f>
        <v>0</v>
      </c>
      <c r="OYM31" s="5">
        <f>'Output| DNSP'!OYL8</f>
        <v>0</v>
      </c>
      <c r="OYN31" s="5">
        <f>'Output| DNSP'!OYM8</f>
        <v>0</v>
      </c>
      <c r="OYO31" s="5">
        <f>'Output| DNSP'!OYN8</f>
        <v>0</v>
      </c>
      <c r="OYP31" s="5">
        <f>'Output| DNSP'!OYO8</f>
        <v>0</v>
      </c>
      <c r="OYQ31" s="5">
        <f>'Output| DNSP'!OYP8</f>
        <v>0</v>
      </c>
      <c r="OYR31" s="5">
        <f>'Output| DNSP'!OYQ8</f>
        <v>0</v>
      </c>
      <c r="OYS31" s="5">
        <f>'Output| DNSP'!OYR8</f>
        <v>0</v>
      </c>
      <c r="OYT31" s="5">
        <f>'Output| DNSP'!OYS8</f>
        <v>0</v>
      </c>
      <c r="OYU31" s="5">
        <f>'Output| DNSP'!OYT8</f>
        <v>0</v>
      </c>
      <c r="OYV31" s="5">
        <f>'Output| DNSP'!OYU8</f>
        <v>0</v>
      </c>
      <c r="OYW31" s="5">
        <f>'Output| DNSP'!OYV8</f>
        <v>0</v>
      </c>
      <c r="OYX31" s="5">
        <f>'Output| DNSP'!OYW8</f>
        <v>0</v>
      </c>
      <c r="OYY31" s="5">
        <f>'Output| DNSP'!OYX8</f>
        <v>0</v>
      </c>
      <c r="OYZ31" s="5">
        <f>'Output| DNSP'!OYY8</f>
        <v>0</v>
      </c>
      <c r="OZA31" s="5">
        <f>'Output| DNSP'!OYZ8</f>
        <v>0</v>
      </c>
      <c r="OZB31" s="5">
        <f>'Output| DNSP'!OZA8</f>
        <v>0</v>
      </c>
      <c r="OZC31" s="5">
        <f>'Output| DNSP'!OZB8</f>
        <v>0</v>
      </c>
      <c r="OZD31" s="5">
        <f>'Output| DNSP'!OZC8</f>
        <v>0</v>
      </c>
      <c r="OZE31" s="5">
        <f>'Output| DNSP'!OZD8</f>
        <v>0</v>
      </c>
      <c r="OZF31" s="5">
        <f>'Output| DNSP'!OZE8</f>
        <v>0</v>
      </c>
      <c r="OZG31" s="5">
        <f>'Output| DNSP'!OZF8</f>
        <v>0</v>
      </c>
      <c r="OZH31" s="5">
        <f>'Output| DNSP'!OZG8</f>
        <v>0</v>
      </c>
      <c r="OZI31" s="5">
        <f>'Output| DNSP'!OZH8</f>
        <v>0</v>
      </c>
      <c r="OZJ31" s="5">
        <f>'Output| DNSP'!OZI8</f>
        <v>0</v>
      </c>
      <c r="OZK31" s="5">
        <f>'Output| DNSP'!OZJ8</f>
        <v>0</v>
      </c>
      <c r="OZL31" s="5">
        <f>'Output| DNSP'!OZK8</f>
        <v>0</v>
      </c>
      <c r="OZM31" s="5">
        <f>'Output| DNSP'!OZL8</f>
        <v>0</v>
      </c>
      <c r="OZN31" s="5">
        <f>'Output| DNSP'!OZM8</f>
        <v>0</v>
      </c>
      <c r="OZO31" s="5">
        <f>'Output| DNSP'!OZN8</f>
        <v>0</v>
      </c>
      <c r="OZP31" s="5">
        <f>'Output| DNSP'!OZO8</f>
        <v>0</v>
      </c>
      <c r="OZQ31" s="5">
        <f>'Output| DNSP'!OZP8</f>
        <v>0</v>
      </c>
      <c r="OZR31" s="5">
        <f>'Output| DNSP'!OZQ8</f>
        <v>0</v>
      </c>
      <c r="OZS31" s="5">
        <f>'Output| DNSP'!OZR8</f>
        <v>0</v>
      </c>
      <c r="OZT31" s="5">
        <f>'Output| DNSP'!OZS8</f>
        <v>0</v>
      </c>
      <c r="OZU31" s="5">
        <f>'Output| DNSP'!OZT8</f>
        <v>0</v>
      </c>
      <c r="OZV31" s="5">
        <f>'Output| DNSP'!OZU8</f>
        <v>0</v>
      </c>
      <c r="OZW31" s="5">
        <f>'Output| DNSP'!OZV8</f>
        <v>0</v>
      </c>
      <c r="OZX31" s="5">
        <f>'Output| DNSP'!OZW8</f>
        <v>0</v>
      </c>
      <c r="OZY31" s="5">
        <f>'Output| DNSP'!OZX8</f>
        <v>0</v>
      </c>
      <c r="OZZ31" s="5">
        <f>'Output| DNSP'!OZY8</f>
        <v>0</v>
      </c>
      <c r="PAA31" s="5">
        <f>'Output| DNSP'!OZZ8</f>
        <v>0</v>
      </c>
      <c r="PAB31" s="5">
        <f>'Output| DNSP'!PAA8</f>
        <v>0</v>
      </c>
      <c r="PAC31" s="5">
        <f>'Output| DNSP'!PAB8</f>
        <v>0</v>
      </c>
      <c r="PAD31" s="5">
        <f>'Output| DNSP'!PAC8</f>
        <v>0</v>
      </c>
      <c r="PAE31" s="5">
        <f>'Output| DNSP'!PAD8</f>
        <v>0</v>
      </c>
      <c r="PAF31" s="5">
        <f>'Output| DNSP'!PAE8</f>
        <v>0</v>
      </c>
      <c r="PAG31" s="5">
        <f>'Output| DNSP'!PAF8</f>
        <v>0</v>
      </c>
      <c r="PAH31" s="5">
        <f>'Output| DNSP'!PAG8</f>
        <v>0</v>
      </c>
      <c r="PAI31" s="5">
        <f>'Output| DNSP'!PAH8</f>
        <v>0</v>
      </c>
      <c r="PAJ31" s="5">
        <f>'Output| DNSP'!PAI8</f>
        <v>0</v>
      </c>
      <c r="PAK31" s="5">
        <f>'Output| DNSP'!PAJ8</f>
        <v>0</v>
      </c>
      <c r="PAL31" s="5">
        <f>'Output| DNSP'!PAK8</f>
        <v>0</v>
      </c>
      <c r="PAM31" s="5">
        <f>'Output| DNSP'!PAL8</f>
        <v>0</v>
      </c>
      <c r="PAN31" s="5">
        <f>'Output| DNSP'!PAM8</f>
        <v>0</v>
      </c>
      <c r="PAO31" s="5">
        <f>'Output| DNSP'!PAN8</f>
        <v>0</v>
      </c>
      <c r="PAP31" s="5">
        <f>'Output| DNSP'!PAO8</f>
        <v>0</v>
      </c>
      <c r="PAQ31" s="5">
        <f>'Output| DNSP'!PAP8</f>
        <v>0</v>
      </c>
      <c r="PAR31" s="5">
        <f>'Output| DNSP'!PAQ8</f>
        <v>0</v>
      </c>
      <c r="PAS31" s="5">
        <f>'Output| DNSP'!PAR8</f>
        <v>0</v>
      </c>
      <c r="PAT31" s="5">
        <f>'Output| DNSP'!PAS8</f>
        <v>0</v>
      </c>
      <c r="PAU31" s="5">
        <f>'Output| DNSP'!PAT8</f>
        <v>0</v>
      </c>
      <c r="PAV31" s="5">
        <f>'Output| DNSP'!PAU8</f>
        <v>0</v>
      </c>
      <c r="PAW31" s="5">
        <f>'Output| DNSP'!PAV8</f>
        <v>0</v>
      </c>
      <c r="PAX31" s="5">
        <f>'Output| DNSP'!PAW8</f>
        <v>0</v>
      </c>
      <c r="PAY31" s="5">
        <f>'Output| DNSP'!PAX8</f>
        <v>0</v>
      </c>
      <c r="PAZ31" s="5">
        <f>'Output| DNSP'!PAY8</f>
        <v>0</v>
      </c>
      <c r="PBA31" s="5">
        <f>'Output| DNSP'!PAZ8</f>
        <v>0</v>
      </c>
      <c r="PBB31" s="5">
        <f>'Output| DNSP'!PBA8</f>
        <v>0</v>
      </c>
      <c r="PBC31" s="5">
        <f>'Output| DNSP'!PBB8</f>
        <v>0</v>
      </c>
      <c r="PBD31" s="5">
        <f>'Output| DNSP'!PBC8</f>
        <v>0</v>
      </c>
      <c r="PBE31" s="5">
        <f>'Output| DNSP'!PBD8</f>
        <v>0</v>
      </c>
      <c r="PBF31" s="5">
        <f>'Output| DNSP'!PBE8</f>
        <v>0</v>
      </c>
      <c r="PBG31" s="5">
        <f>'Output| DNSP'!PBF8</f>
        <v>0</v>
      </c>
      <c r="PBH31" s="5">
        <f>'Output| DNSP'!PBG8</f>
        <v>0</v>
      </c>
      <c r="PBI31" s="5">
        <f>'Output| DNSP'!PBH8</f>
        <v>0</v>
      </c>
      <c r="PBJ31" s="5">
        <f>'Output| DNSP'!PBI8</f>
        <v>0</v>
      </c>
      <c r="PBK31" s="5">
        <f>'Output| DNSP'!PBJ8</f>
        <v>0</v>
      </c>
      <c r="PBL31" s="5">
        <f>'Output| DNSP'!PBK8</f>
        <v>0</v>
      </c>
      <c r="PBM31" s="5">
        <f>'Output| DNSP'!PBL8</f>
        <v>0</v>
      </c>
      <c r="PBN31" s="5">
        <f>'Output| DNSP'!PBM8</f>
        <v>0</v>
      </c>
      <c r="PBO31" s="5">
        <f>'Output| DNSP'!PBN8</f>
        <v>0</v>
      </c>
      <c r="PBP31" s="5">
        <f>'Output| DNSP'!PBO8</f>
        <v>0</v>
      </c>
      <c r="PBQ31" s="5">
        <f>'Output| DNSP'!PBP8</f>
        <v>0</v>
      </c>
      <c r="PBR31" s="5">
        <f>'Output| DNSP'!PBQ8</f>
        <v>0</v>
      </c>
      <c r="PBS31" s="5">
        <f>'Output| DNSP'!PBR8</f>
        <v>0</v>
      </c>
      <c r="PBT31" s="5">
        <f>'Output| DNSP'!PBS8</f>
        <v>0</v>
      </c>
      <c r="PBU31" s="5">
        <f>'Output| DNSP'!PBT8</f>
        <v>0</v>
      </c>
      <c r="PBV31" s="5">
        <f>'Output| DNSP'!PBU8</f>
        <v>0</v>
      </c>
      <c r="PBW31" s="5">
        <f>'Output| DNSP'!PBV8</f>
        <v>0</v>
      </c>
      <c r="PBX31" s="5">
        <f>'Output| DNSP'!PBW8</f>
        <v>0</v>
      </c>
      <c r="PBY31" s="5">
        <f>'Output| DNSP'!PBX8</f>
        <v>0</v>
      </c>
      <c r="PBZ31" s="5">
        <f>'Output| DNSP'!PBY8</f>
        <v>0</v>
      </c>
      <c r="PCA31" s="5">
        <f>'Output| DNSP'!PBZ8</f>
        <v>0</v>
      </c>
      <c r="PCB31" s="5">
        <f>'Output| DNSP'!PCA8</f>
        <v>0</v>
      </c>
      <c r="PCC31" s="5">
        <f>'Output| DNSP'!PCB8</f>
        <v>0</v>
      </c>
      <c r="PCD31" s="5">
        <f>'Output| DNSP'!PCC8</f>
        <v>0</v>
      </c>
      <c r="PCE31" s="5">
        <f>'Output| DNSP'!PCD8</f>
        <v>0</v>
      </c>
      <c r="PCF31" s="5">
        <f>'Output| DNSP'!PCE8</f>
        <v>0</v>
      </c>
      <c r="PCG31" s="5">
        <f>'Output| DNSP'!PCF8</f>
        <v>0</v>
      </c>
      <c r="PCH31" s="5">
        <f>'Output| DNSP'!PCG8</f>
        <v>0</v>
      </c>
      <c r="PCI31" s="5">
        <f>'Output| DNSP'!PCH8</f>
        <v>0</v>
      </c>
      <c r="PCJ31" s="5">
        <f>'Output| DNSP'!PCI8</f>
        <v>0</v>
      </c>
      <c r="PCK31" s="5">
        <f>'Output| DNSP'!PCJ8</f>
        <v>0</v>
      </c>
      <c r="PCL31" s="5">
        <f>'Output| DNSP'!PCK8</f>
        <v>0</v>
      </c>
      <c r="PCM31" s="5">
        <f>'Output| DNSP'!PCL8</f>
        <v>0</v>
      </c>
      <c r="PCN31" s="5">
        <f>'Output| DNSP'!PCM8</f>
        <v>0</v>
      </c>
      <c r="PCO31" s="5">
        <f>'Output| DNSP'!PCN8</f>
        <v>0</v>
      </c>
      <c r="PCP31" s="5">
        <f>'Output| DNSP'!PCO8</f>
        <v>0</v>
      </c>
      <c r="PCQ31" s="5">
        <f>'Output| DNSP'!PCP8</f>
        <v>0</v>
      </c>
      <c r="PCR31" s="5">
        <f>'Output| DNSP'!PCQ8</f>
        <v>0</v>
      </c>
      <c r="PCS31" s="5">
        <f>'Output| DNSP'!PCR8</f>
        <v>0</v>
      </c>
      <c r="PCT31" s="5">
        <f>'Output| DNSP'!PCS8</f>
        <v>0</v>
      </c>
      <c r="PCU31" s="5">
        <f>'Output| DNSP'!PCT8</f>
        <v>0</v>
      </c>
      <c r="PCV31" s="5">
        <f>'Output| DNSP'!PCU8</f>
        <v>0</v>
      </c>
      <c r="PCW31" s="5">
        <f>'Output| DNSP'!PCV8</f>
        <v>0</v>
      </c>
      <c r="PCX31" s="5">
        <f>'Output| DNSP'!PCW8</f>
        <v>0</v>
      </c>
      <c r="PCY31" s="5">
        <f>'Output| DNSP'!PCX8</f>
        <v>0</v>
      </c>
      <c r="PCZ31" s="5">
        <f>'Output| DNSP'!PCY8</f>
        <v>0</v>
      </c>
      <c r="PDA31" s="5">
        <f>'Output| DNSP'!PCZ8</f>
        <v>0</v>
      </c>
      <c r="PDB31" s="5">
        <f>'Output| DNSP'!PDA8</f>
        <v>0</v>
      </c>
      <c r="PDC31" s="5">
        <f>'Output| DNSP'!PDB8</f>
        <v>0</v>
      </c>
      <c r="PDD31" s="5">
        <f>'Output| DNSP'!PDC8</f>
        <v>0</v>
      </c>
      <c r="PDE31" s="5">
        <f>'Output| DNSP'!PDD8</f>
        <v>0</v>
      </c>
      <c r="PDF31" s="5">
        <f>'Output| DNSP'!PDE8</f>
        <v>0</v>
      </c>
      <c r="PDG31" s="5">
        <f>'Output| DNSP'!PDF8</f>
        <v>0</v>
      </c>
      <c r="PDH31" s="5">
        <f>'Output| DNSP'!PDG8</f>
        <v>0</v>
      </c>
      <c r="PDI31" s="5">
        <f>'Output| DNSP'!PDH8</f>
        <v>0</v>
      </c>
      <c r="PDJ31" s="5">
        <f>'Output| DNSP'!PDI8</f>
        <v>0</v>
      </c>
      <c r="PDK31" s="5">
        <f>'Output| DNSP'!PDJ8</f>
        <v>0</v>
      </c>
      <c r="PDL31" s="5">
        <f>'Output| DNSP'!PDK8</f>
        <v>0</v>
      </c>
      <c r="PDM31" s="5">
        <f>'Output| DNSP'!PDL8</f>
        <v>0</v>
      </c>
      <c r="PDN31" s="5">
        <f>'Output| DNSP'!PDM8</f>
        <v>0</v>
      </c>
      <c r="PDO31" s="5">
        <f>'Output| DNSP'!PDN8</f>
        <v>0</v>
      </c>
      <c r="PDP31" s="5">
        <f>'Output| DNSP'!PDO8</f>
        <v>0</v>
      </c>
      <c r="PDQ31" s="5">
        <f>'Output| DNSP'!PDP8</f>
        <v>0</v>
      </c>
      <c r="PDR31" s="5">
        <f>'Output| DNSP'!PDQ8</f>
        <v>0</v>
      </c>
      <c r="PDS31" s="5">
        <f>'Output| DNSP'!PDR8</f>
        <v>0</v>
      </c>
      <c r="PDT31" s="5">
        <f>'Output| DNSP'!PDS8</f>
        <v>0</v>
      </c>
      <c r="PDU31" s="5">
        <f>'Output| DNSP'!PDT8</f>
        <v>0</v>
      </c>
      <c r="PDV31" s="5">
        <f>'Output| DNSP'!PDU8</f>
        <v>0</v>
      </c>
      <c r="PDW31" s="5">
        <f>'Output| DNSP'!PDV8</f>
        <v>0</v>
      </c>
      <c r="PDX31" s="5">
        <f>'Output| DNSP'!PDW8</f>
        <v>0</v>
      </c>
      <c r="PDY31" s="5">
        <f>'Output| DNSP'!PDX8</f>
        <v>0</v>
      </c>
      <c r="PDZ31" s="5">
        <f>'Output| DNSP'!PDY8</f>
        <v>0</v>
      </c>
      <c r="PEA31" s="5">
        <f>'Output| DNSP'!PDZ8</f>
        <v>0</v>
      </c>
      <c r="PEB31" s="5">
        <f>'Output| DNSP'!PEA8</f>
        <v>0</v>
      </c>
      <c r="PEC31" s="5">
        <f>'Output| DNSP'!PEB8</f>
        <v>0</v>
      </c>
      <c r="PED31" s="5">
        <f>'Output| DNSP'!PEC8</f>
        <v>0</v>
      </c>
      <c r="PEE31" s="5">
        <f>'Output| DNSP'!PED8</f>
        <v>0</v>
      </c>
      <c r="PEF31" s="5">
        <f>'Output| DNSP'!PEE8</f>
        <v>0</v>
      </c>
      <c r="PEG31" s="5">
        <f>'Output| DNSP'!PEF8</f>
        <v>0</v>
      </c>
      <c r="PEH31" s="5">
        <f>'Output| DNSP'!PEG8</f>
        <v>0</v>
      </c>
      <c r="PEI31" s="5">
        <f>'Output| DNSP'!PEH8</f>
        <v>0</v>
      </c>
      <c r="PEJ31" s="5">
        <f>'Output| DNSP'!PEI8</f>
        <v>0</v>
      </c>
      <c r="PEK31" s="5">
        <f>'Output| DNSP'!PEJ8</f>
        <v>0</v>
      </c>
      <c r="PEL31" s="5">
        <f>'Output| DNSP'!PEK8</f>
        <v>0</v>
      </c>
      <c r="PEM31" s="5">
        <f>'Output| DNSP'!PEL8</f>
        <v>0</v>
      </c>
      <c r="PEN31" s="5">
        <f>'Output| DNSP'!PEM8</f>
        <v>0</v>
      </c>
      <c r="PEO31" s="5">
        <f>'Output| DNSP'!PEN8</f>
        <v>0</v>
      </c>
      <c r="PEP31" s="5">
        <f>'Output| DNSP'!PEO8</f>
        <v>0</v>
      </c>
      <c r="PEQ31" s="5">
        <f>'Output| DNSP'!PEP8</f>
        <v>0</v>
      </c>
      <c r="PER31" s="5">
        <f>'Output| DNSP'!PEQ8</f>
        <v>0</v>
      </c>
      <c r="PES31" s="5">
        <f>'Output| DNSP'!PER8</f>
        <v>0</v>
      </c>
      <c r="PET31" s="5">
        <f>'Output| DNSP'!PES8</f>
        <v>0</v>
      </c>
      <c r="PEU31" s="5">
        <f>'Output| DNSP'!PET8</f>
        <v>0</v>
      </c>
      <c r="PEV31" s="5">
        <f>'Output| DNSP'!PEU8</f>
        <v>0</v>
      </c>
      <c r="PEW31" s="5">
        <f>'Output| DNSP'!PEV8</f>
        <v>0</v>
      </c>
      <c r="PEX31" s="5">
        <f>'Output| DNSP'!PEW8</f>
        <v>0</v>
      </c>
      <c r="PEY31" s="5">
        <f>'Output| DNSP'!PEX8</f>
        <v>0</v>
      </c>
      <c r="PEZ31" s="5">
        <f>'Output| DNSP'!PEY8</f>
        <v>0</v>
      </c>
      <c r="PFA31" s="5">
        <f>'Output| DNSP'!PEZ8</f>
        <v>0</v>
      </c>
      <c r="PFB31" s="5">
        <f>'Output| DNSP'!PFA8</f>
        <v>0</v>
      </c>
      <c r="PFC31" s="5">
        <f>'Output| DNSP'!PFB8</f>
        <v>0</v>
      </c>
      <c r="PFD31" s="5">
        <f>'Output| DNSP'!PFC8</f>
        <v>0</v>
      </c>
      <c r="PFE31" s="5">
        <f>'Output| DNSP'!PFD8</f>
        <v>0</v>
      </c>
      <c r="PFF31" s="5">
        <f>'Output| DNSP'!PFE8</f>
        <v>0</v>
      </c>
      <c r="PFG31" s="5">
        <f>'Output| DNSP'!PFF8</f>
        <v>0</v>
      </c>
      <c r="PFH31" s="5">
        <f>'Output| DNSP'!PFG8</f>
        <v>0</v>
      </c>
      <c r="PFI31" s="5">
        <f>'Output| DNSP'!PFH8</f>
        <v>0</v>
      </c>
      <c r="PFJ31" s="5">
        <f>'Output| DNSP'!PFI8</f>
        <v>0</v>
      </c>
      <c r="PFK31" s="5">
        <f>'Output| DNSP'!PFJ8</f>
        <v>0</v>
      </c>
      <c r="PFL31" s="5">
        <f>'Output| DNSP'!PFK8</f>
        <v>0</v>
      </c>
      <c r="PFM31" s="5">
        <f>'Output| DNSP'!PFL8</f>
        <v>0</v>
      </c>
      <c r="PFN31" s="5">
        <f>'Output| DNSP'!PFM8</f>
        <v>0</v>
      </c>
      <c r="PFO31" s="5">
        <f>'Output| DNSP'!PFN8</f>
        <v>0</v>
      </c>
      <c r="PFP31" s="5">
        <f>'Output| DNSP'!PFO8</f>
        <v>0</v>
      </c>
      <c r="PFQ31" s="5">
        <f>'Output| DNSP'!PFP8</f>
        <v>0</v>
      </c>
      <c r="PFR31" s="5">
        <f>'Output| DNSP'!PFQ8</f>
        <v>0</v>
      </c>
      <c r="PFS31" s="5">
        <f>'Output| DNSP'!PFR8</f>
        <v>0</v>
      </c>
      <c r="PFT31" s="5">
        <f>'Output| DNSP'!PFS8</f>
        <v>0</v>
      </c>
      <c r="PFU31" s="5">
        <f>'Output| DNSP'!PFT8</f>
        <v>0</v>
      </c>
      <c r="PFV31" s="5">
        <f>'Output| DNSP'!PFU8</f>
        <v>0</v>
      </c>
      <c r="PFW31" s="5">
        <f>'Output| DNSP'!PFV8</f>
        <v>0</v>
      </c>
      <c r="PFX31" s="5">
        <f>'Output| DNSP'!PFW8</f>
        <v>0</v>
      </c>
      <c r="PFY31" s="5">
        <f>'Output| DNSP'!PFX8</f>
        <v>0</v>
      </c>
      <c r="PFZ31" s="5">
        <f>'Output| DNSP'!PFY8</f>
        <v>0</v>
      </c>
      <c r="PGA31" s="5">
        <f>'Output| DNSP'!PFZ8</f>
        <v>0</v>
      </c>
      <c r="PGB31" s="5">
        <f>'Output| DNSP'!PGA8</f>
        <v>0</v>
      </c>
      <c r="PGC31" s="5">
        <f>'Output| DNSP'!PGB8</f>
        <v>0</v>
      </c>
      <c r="PGD31" s="5">
        <f>'Output| DNSP'!PGC8</f>
        <v>0</v>
      </c>
      <c r="PGE31" s="5">
        <f>'Output| DNSP'!PGD8</f>
        <v>0</v>
      </c>
      <c r="PGF31" s="5">
        <f>'Output| DNSP'!PGE8</f>
        <v>0</v>
      </c>
      <c r="PGG31" s="5">
        <f>'Output| DNSP'!PGF8</f>
        <v>0</v>
      </c>
      <c r="PGH31" s="5">
        <f>'Output| DNSP'!PGG8</f>
        <v>0</v>
      </c>
      <c r="PGI31" s="5">
        <f>'Output| DNSP'!PGH8</f>
        <v>0</v>
      </c>
      <c r="PGJ31" s="5">
        <f>'Output| DNSP'!PGI8</f>
        <v>0</v>
      </c>
      <c r="PGK31" s="5">
        <f>'Output| DNSP'!PGJ8</f>
        <v>0</v>
      </c>
      <c r="PGL31" s="5">
        <f>'Output| DNSP'!PGK8</f>
        <v>0</v>
      </c>
      <c r="PGM31" s="5">
        <f>'Output| DNSP'!PGL8</f>
        <v>0</v>
      </c>
      <c r="PGN31" s="5">
        <f>'Output| DNSP'!PGM8</f>
        <v>0</v>
      </c>
      <c r="PGO31" s="5">
        <f>'Output| DNSP'!PGN8</f>
        <v>0</v>
      </c>
      <c r="PGP31" s="5">
        <f>'Output| DNSP'!PGO8</f>
        <v>0</v>
      </c>
      <c r="PGQ31" s="5">
        <f>'Output| DNSP'!PGP8</f>
        <v>0</v>
      </c>
      <c r="PGR31" s="5">
        <f>'Output| DNSP'!PGQ8</f>
        <v>0</v>
      </c>
      <c r="PGS31" s="5">
        <f>'Output| DNSP'!PGR8</f>
        <v>0</v>
      </c>
      <c r="PGT31" s="5">
        <f>'Output| DNSP'!PGS8</f>
        <v>0</v>
      </c>
      <c r="PGU31" s="5">
        <f>'Output| DNSP'!PGT8</f>
        <v>0</v>
      </c>
      <c r="PGV31" s="5">
        <f>'Output| DNSP'!PGU8</f>
        <v>0</v>
      </c>
      <c r="PGW31" s="5">
        <f>'Output| DNSP'!PGV8</f>
        <v>0</v>
      </c>
      <c r="PGX31" s="5">
        <f>'Output| DNSP'!PGW8</f>
        <v>0</v>
      </c>
      <c r="PGY31" s="5">
        <f>'Output| DNSP'!PGX8</f>
        <v>0</v>
      </c>
      <c r="PGZ31" s="5">
        <f>'Output| DNSP'!PGY8</f>
        <v>0</v>
      </c>
      <c r="PHA31" s="5">
        <f>'Output| DNSP'!PGZ8</f>
        <v>0</v>
      </c>
      <c r="PHB31" s="5">
        <f>'Output| DNSP'!PHA8</f>
        <v>0</v>
      </c>
      <c r="PHC31" s="5">
        <f>'Output| DNSP'!PHB8</f>
        <v>0</v>
      </c>
      <c r="PHD31" s="5">
        <f>'Output| DNSP'!PHC8</f>
        <v>0</v>
      </c>
      <c r="PHE31" s="5">
        <f>'Output| DNSP'!PHD8</f>
        <v>0</v>
      </c>
      <c r="PHF31" s="5">
        <f>'Output| DNSP'!PHE8</f>
        <v>0</v>
      </c>
      <c r="PHG31" s="5">
        <f>'Output| DNSP'!PHF8</f>
        <v>0</v>
      </c>
      <c r="PHH31" s="5">
        <f>'Output| DNSP'!PHG8</f>
        <v>0</v>
      </c>
      <c r="PHI31" s="5">
        <f>'Output| DNSP'!PHH8</f>
        <v>0</v>
      </c>
      <c r="PHJ31" s="5">
        <f>'Output| DNSP'!PHI8</f>
        <v>0</v>
      </c>
      <c r="PHK31" s="5">
        <f>'Output| DNSP'!PHJ8</f>
        <v>0</v>
      </c>
      <c r="PHL31" s="5">
        <f>'Output| DNSP'!PHK8</f>
        <v>0</v>
      </c>
      <c r="PHM31" s="5">
        <f>'Output| DNSP'!PHL8</f>
        <v>0</v>
      </c>
      <c r="PHN31" s="5">
        <f>'Output| DNSP'!PHM8</f>
        <v>0</v>
      </c>
      <c r="PHO31" s="5">
        <f>'Output| DNSP'!PHN8</f>
        <v>0</v>
      </c>
      <c r="PHP31" s="5">
        <f>'Output| DNSP'!PHO8</f>
        <v>0</v>
      </c>
      <c r="PHQ31" s="5">
        <f>'Output| DNSP'!PHP8</f>
        <v>0</v>
      </c>
      <c r="PHR31" s="5">
        <f>'Output| DNSP'!PHQ8</f>
        <v>0</v>
      </c>
      <c r="PHS31" s="5">
        <f>'Output| DNSP'!PHR8</f>
        <v>0</v>
      </c>
      <c r="PHT31" s="5">
        <f>'Output| DNSP'!PHS8</f>
        <v>0</v>
      </c>
      <c r="PHU31" s="5">
        <f>'Output| DNSP'!PHT8</f>
        <v>0</v>
      </c>
      <c r="PHV31" s="5">
        <f>'Output| DNSP'!PHU8</f>
        <v>0</v>
      </c>
      <c r="PHW31" s="5">
        <f>'Output| DNSP'!PHV8</f>
        <v>0</v>
      </c>
      <c r="PHX31" s="5">
        <f>'Output| DNSP'!PHW8</f>
        <v>0</v>
      </c>
      <c r="PHY31" s="5">
        <f>'Output| DNSP'!PHX8</f>
        <v>0</v>
      </c>
      <c r="PHZ31" s="5">
        <f>'Output| DNSP'!PHY8</f>
        <v>0</v>
      </c>
      <c r="PIA31" s="5">
        <f>'Output| DNSP'!PHZ8</f>
        <v>0</v>
      </c>
      <c r="PIB31" s="5">
        <f>'Output| DNSP'!PIA8</f>
        <v>0</v>
      </c>
      <c r="PIC31" s="5">
        <f>'Output| DNSP'!PIB8</f>
        <v>0</v>
      </c>
      <c r="PID31" s="5">
        <f>'Output| DNSP'!PIC8</f>
        <v>0</v>
      </c>
      <c r="PIE31" s="5">
        <f>'Output| DNSP'!PID8</f>
        <v>0</v>
      </c>
      <c r="PIF31" s="5">
        <f>'Output| DNSP'!PIE8</f>
        <v>0</v>
      </c>
      <c r="PIG31" s="5">
        <f>'Output| DNSP'!PIF8</f>
        <v>0</v>
      </c>
      <c r="PIH31" s="5">
        <f>'Output| DNSP'!PIG8</f>
        <v>0</v>
      </c>
      <c r="PII31" s="5">
        <f>'Output| DNSP'!PIH8</f>
        <v>0</v>
      </c>
      <c r="PIJ31" s="5">
        <f>'Output| DNSP'!PII8</f>
        <v>0</v>
      </c>
      <c r="PIK31" s="5">
        <f>'Output| DNSP'!PIJ8</f>
        <v>0</v>
      </c>
      <c r="PIL31" s="5">
        <f>'Output| DNSP'!PIK8</f>
        <v>0</v>
      </c>
      <c r="PIM31" s="5">
        <f>'Output| DNSP'!PIL8</f>
        <v>0</v>
      </c>
      <c r="PIN31" s="5">
        <f>'Output| DNSP'!PIM8</f>
        <v>0</v>
      </c>
      <c r="PIO31" s="5">
        <f>'Output| DNSP'!PIN8</f>
        <v>0</v>
      </c>
      <c r="PIP31" s="5">
        <f>'Output| DNSP'!PIO8</f>
        <v>0</v>
      </c>
      <c r="PIQ31" s="5">
        <f>'Output| DNSP'!PIP8</f>
        <v>0</v>
      </c>
      <c r="PIR31" s="5">
        <f>'Output| DNSP'!PIQ8</f>
        <v>0</v>
      </c>
      <c r="PIS31" s="5">
        <f>'Output| DNSP'!PIR8</f>
        <v>0</v>
      </c>
      <c r="PIT31" s="5">
        <f>'Output| DNSP'!PIS8</f>
        <v>0</v>
      </c>
      <c r="PIU31" s="5">
        <f>'Output| DNSP'!PIT8</f>
        <v>0</v>
      </c>
      <c r="PIV31" s="5">
        <f>'Output| DNSP'!PIU8</f>
        <v>0</v>
      </c>
      <c r="PIW31" s="5">
        <f>'Output| DNSP'!PIV8</f>
        <v>0</v>
      </c>
      <c r="PIX31" s="5">
        <f>'Output| DNSP'!PIW8</f>
        <v>0</v>
      </c>
      <c r="PIY31" s="5">
        <f>'Output| DNSP'!PIX8</f>
        <v>0</v>
      </c>
      <c r="PIZ31" s="5">
        <f>'Output| DNSP'!PIY8</f>
        <v>0</v>
      </c>
      <c r="PJA31" s="5">
        <f>'Output| DNSP'!PIZ8</f>
        <v>0</v>
      </c>
      <c r="PJB31" s="5">
        <f>'Output| DNSP'!PJA8</f>
        <v>0</v>
      </c>
      <c r="PJC31" s="5">
        <f>'Output| DNSP'!PJB8</f>
        <v>0</v>
      </c>
      <c r="PJD31" s="5">
        <f>'Output| DNSP'!PJC8</f>
        <v>0</v>
      </c>
      <c r="PJE31" s="5">
        <f>'Output| DNSP'!PJD8</f>
        <v>0</v>
      </c>
      <c r="PJF31" s="5">
        <f>'Output| DNSP'!PJE8</f>
        <v>0</v>
      </c>
      <c r="PJG31" s="5">
        <f>'Output| DNSP'!PJF8</f>
        <v>0</v>
      </c>
      <c r="PJH31" s="5">
        <f>'Output| DNSP'!PJG8</f>
        <v>0</v>
      </c>
      <c r="PJI31" s="5">
        <f>'Output| DNSP'!PJH8</f>
        <v>0</v>
      </c>
      <c r="PJJ31" s="5">
        <f>'Output| DNSP'!PJI8</f>
        <v>0</v>
      </c>
      <c r="PJK31" s="5">
        <f>'Output| DNSP'!PJJ8</f>
        <v>0</v>
      </c>
      <c r="PJL31" s="5">
        <f>'Output| DNSP'!PJK8</f>
        <v>0</v>
      </c>
      <c r="PJM31" s="5">
        <f>'Output| DNSP'!PJL8</f>
        <v>0</v>
      </c>
      <c r="PJN31" s="5">
        <f>'Output| DNSP'!PJM8</f>
        <v>0</v>
      </c>
      <c r="PJO31" s="5">
        <f>'Output| DNSP'!PJN8</f>
        <v>0</v>
      </c>
      <c r="PJP31" s="5">
        <f>'Output| DNSP'!PJO8</f>
        <v>0</v>
      </c>
      <c r="PJQ31" s="5">
        <f>'Output| DNSP'!PJP8</f>
        <v>0</v>
      </c>
      <c r="PJR31" s="5">
        <f>'Output| DNSP'!PJQ8</f>
        <v>0</v>
      </c>
      <c r="PJS31" s="5">
        <f>'Output| DNSP'!PJR8</f>
        <v>0</v>
      </c>
      <c r="PJT31" s="5">
        <f>'Output| DNSP'!PJS8</f>
        <v>0</v>
      </c>
      <c r="PJU31" s="5">
        <f>'Output| DNSP'!PJT8</f>
        <v>0</v>
      </c>
      <c r="PJV31" s="5">
        <f>'Output| DNSP'!PJU8</f>
        <v>0</v>
      </c>
      <c r="PJW31" s="5">
        <f>'Output| DNSP'!PJV8</f>
        <v>0</v>
      </c>
      <c r="PJX31" s="5">
        <f>'Output| DNSP'!PJW8</f>
        <v>0</v>
      </c>
      <c r="PJY31" s="5">
        <f>'Output| DNSP'!PJX8</f>
        <v>0</v>
      </c>
      <c r="PJZ31" s="5">
        <f>'Output| DNSP'!PJY8</f>
        <v>0</v>
      </c>
      <c r="PKA31" s="5">
        <f>'Output| DNSP'!PJZ8</f>
        <v>0</v>
      </c>
      <c r="PKB31" s="5">
        <f>'Output| DNSP'!PKA8</f>
        <v>0</v>
      </c>
      <c r="PKC31" s="5">
        <f>'Output| DNSP'!PKB8</f>
        <v>0</v>
      </c>
      <c r="PKD31" s="5">
        <f>'Output| DNSP'!PKC8</f>
        <v>0</v>
      </c>
      <c r="PKE31" s="5">
        <f>'Output| DNSP'!PKD8</f>
        <v>0</v>
      </c>
      <c r="PKF31" s="5">
        <f>'Output| DNSP'!PKE8</f>
        <v>0</v>
      </c>
      <c r="PKG31" s="5">
        <f>'Output| DNSP'!PKF8</f>
        <v>0</v>
      </c>
      <c r="PKH31" s="5">
        <f>'Output| DNSP'!PKG8</f>
        <v>0</v>
      </c>
      <c r="PKI31" s="5">
        <f>'Output| DNSP'!PKH8</f>
        <v>0</v>
      </c>
      <c r="PKJ31" s="5">
        <f>'Output| DNSP'!PKI8</f>
        <v>0</v>
      </c>
      <c r="PKK31" s="5">
        <f>'Output| DNSP'!PKJ8</f>
        <v>0</v>
      </c>
      <c r="PKL31" s="5">
        <f>'Output| DNSP'!PKK8</f>
        <v>0</v>
      </c>
      <c r="PKM31" s="5">
        <f>'Output| DNSP'!PKL8</f>
        <v>0</v>
      </c>
      <c r="PKN31" s="5">
        <f>'Output| DNSP'!PKM8</f>
        <v>0</v>
      </c>
      <c r="PKO31" s="5">
        <f>'Output| DNSP'!PKN8</f>
        <v>0</v>
      </c>
      <c r="PKP31" s="5">
        <f>'Output| DNSP'!PKO8</f>
        <v>0</v>
      </c>
      <c r="PKQ31" s="5">
        <f>'Output| DNSP'!PKP8</f>
        <v>0</v>
      </c>
      <c r="PKR31" s="5">
        <f>'Output| DNSP'!PKQ8</f>
        <v>0</v>
      </c>
      <c r="PKS31" s="5">
        <f>'Output| DNSP'!PKR8</f>
        <v>0</v>
      </c>
      <c r="PKT31" s="5">
        <f>'Output| DNSP'!PKS8</f>
        <v>0</v>
      </c>
      <c r="PKU31" s="5">
        <f>'Output| DNSP'!PKT8</f>
        <v>0</v>
      </c>
      <c r="PKV31" s="5">
        <f>'Output| DNSP'!PKU8</f>
        <v>0</v>
      </c>
      <c r="PKW31" s="5">
        <f>'Output| DNSP'!PKV8</f>
        <v>0</v>
      </c>
      <c r="PKX31" s="5">
        <f>'Output| DNSP'!PKW8</f>
        <v>0</v>
      </c>
      <c r="PKY31" s="5">
        <f>'Output| DNSP'!PKX8</f>
        <v>0</v>
      </c>
      <c r="PKZ31" s="5">
        <f>'Output| DNSP'!PKY8</f>
        <v>0</v>
      </c>
      <c r="PLA31" s="5">
        <f>'Output| DNSP'!PKZ8</f>
        <v>0</v>
      </c>
      <c r="PLB31" s="5">
        <f>'Output| DNSP'!PLA8</f>
        <v>0</v>
      </c>
      <c r="PLC31" s="5">
        <f>'Output| DNSP'!PLB8</f>
        <v>0</v>
      </c>
      <c r="PLD31" s="5">
        <f>'Output| DNSP'!PLC8</f>
        <v>0</v>
      </c>
      <c r="PLE31" s="5">
        <f>'Output| DNSP'!PLD8</f>
        <v>0</v>
      </c>
      <c r="PLF31" s="5">
        <f>'Output| DNSP'!PLE8</f>
        <v>0</v>
      </c>
      <c r="PLG31" s="5">
        <f>'Output| DNSP'!PLF8</f>
        <v>0</v>
      </c>
      <c r="PLH31" s="5">
        <f>'Output| DNSP'!PLG8</f>
        <v>0</v>
      </c>
      <c r="PLI31" s="5">
        <f>'Output| DNSP'!PLH8</f>
        <v>0</v>
      </c>
      <c r="PLJ31" s="5">
        <f>'Output| DNSP'!PLI8</f>
        <v>0</v>
      </c>
      <c r="PLK31" s="5">
        <f>'Output| DNSP'!PLJ8</f>
        <v>0</v>
      </c>
      <c r="PLL31" s="5">
        <f>'Output| DNSP'!PLK8</f>
        <v>0</v>
      </c>
      <c r="PLM31" s="5">
        <f>'Output| DNSP'!PLL8</f>
        <v>0</v>
      </c>
      <c r="PLN31" s="5">
        <f>'Output| DNSP'!PLM8</f>
        <v>0</v>
      </c>
      <c r="PLO31" s="5">
        <f>'Output| DNSP'!PLN8</f>
        <v>0</v>
      </c>
      <c r="PLP31" s="5">
        <f>'Output| DNSP'!PLO8</f>
        <v>0</v>
      </c>
      <c r="PLQ31" s="5">
        <f>'Output| DNSP'!PLP8</f>
        <v>0</v>
      </c>
      <c r="PLR31" s="5">
        <f>'Output| DNSP'!PLQ8</f>
        <v>0</v>
      </c>
      <c r="PLS31" s="5">
        <f>'Output| DNSP'!PLR8</f>
        <v>0</v>
      </c>
      <c r="PLT31" s="5">
        <f>'Output| DNSP'!PLS8</f>
        <v>0</v>
      </c>
      <c r="PLU31" s="5">
        <f>'Output| DNSP'!PLT8</f>
        <v>0</v>
      </c>
      <c r="PLV31" s="5">
        <f>'Output| DNSP'!PLU8</f>
        <v>0</v>
      </c>
      <c r="PLW31" s="5">
        <f>'Output| DNSP'!PLV8</f>
        <v>0</v>
      </c>
      <c r="PLX31" s="5">
        <f>'Output| DNSP'!PLW8</f>
        <v>0</v>
      </c>
      <c r="PLY31" s="5">
        <f>'Output| DNSP'!PLX8</f>
        <v>0</v>
      </c>
      <c r="PLZ31" s="5">
        <f>'Output| DNSP'!PLY8</f>
        <v>0</v>
      </c>
      <c r="PMA31" s="5">
        <f>'Output| DNSP'!PLZ8</f>
        <v>0</v>
      </c>
      <c r="PMB31" s="5">
        <f>'Output| DNSP'!PMA8</f>
        <v>0</v>
      </c>
      <c r="PMC31" s="5">
        <f>'Output| DNSP'!PMB8</f>
        <v>0</v>
      </c>
      <c r="PMD31" s="5">
        <f>'Output| DNSP'!PMC8</f>
        <v>0</v>
      </c>
      <c r="PME31" s="5">
        <f>'Output| DNSP'!PMD8</f>
        <v>0</v>
      </c>
      <c r="PMF31" s="5">
        <f>'Output| DNSP'!PME8</f>
        <v>0</v>
      </c>
      <c r="PMG31" s="5">
        <f>'Output| DNSP'!PMF8</f>
        <v>0</v>
      </c>
      <c r="PMH31" s="5">
        <f>'Output| DNSP'!PMG8</f>
        <v>0</v>
      </c>
      <c r="PMI31" s="5">
        <f>'Output| DNSP'!PMH8</f>
        <v>0</v>
      </c>
      <c r="PMJ31" s="5">
        <f>'Output| DNSP'!PMI8</f>
        <v>0</v>
      </c>
      <c r="PMK31" s="5">
        <f>'Output| DNSP'!PMJ8</f>
        <v>0</v>
      </c>
      <c r="PML31" s="5">
        <f>'Output| DNSP'!PMK8</f>
        <v>0</v>
      </c>
      <c r="PMM31" s="5">
        <f>'Output| DNSP'!PML8</f>
        <v>0</v>
      </c>
      <c r="PMN31" s="5">
        <f>'Output| DNSP'!PMM8</f>
        <v>0</v>
      </c>
      <c r="PMO31" s="5">
        <f>'Output| DNSP'!PMN8</f>
        <v>0</v>
      </c>
      <c r="PMP31" s="5">
        <f>'Output| DNSP'!PMO8</f>
        <v>0</v>
      </c>
      <c r="PMQ31" s="5">
        <f>'Output| DNSP'!PMP8</f>
        <v>0</v>
      </c>
      <c r="PMR31" s="5">
        <f>'Output| DNSP'!PMQ8</f>
        <v>0</v>
      </c>
      <c r="PMS31" s="5">
        <f>'Output| DNSP'!PMR8</f>
        <v>0</v>
      </c>
      <c r="PMT31" s="5">
        <f>'Output| DNSP'!PMS8</f>
        <v>0</v>
      </c>
      <c r="PMU31" s="5">
        <f>'Output| DNSP'!PMT8</f>
        <v>0</v>
      </c>
      <c r="PMV31" s="5">
        <f>'Output| DNSP'!PMU8</f>
        <v>0</v>
      </c>
      <c r="PMW31" s="5">
        <f>'Output| DNSP'!PMV8</f>
        <v>0</v>
      </c>
      <c r="PMX31" s="5">
        <f>'Output| DNSP'!PMW8</f>
        <v>0</v>
      </c>
      <c r="PMY31" s="5">
        <f>'Output| DNSP'!PMX8</f>
        <v>0</v>
      </c>
      <c r="PMZ31" s="5">
        <f>'Output| DNSP'!PMY8</f>
        <v>0</v>
      </c>
      <c r="PNA31" s="5">
        <f>'Output| DNSP'!PMZ8</f>
        <v>0</v>
      </c>
      <c r="PNB31" s="5">
        <f>'Output| DNSP'!PNA8</f>
        <v>0</v>
      </c>
      <c r="PNC31" s="5">
        <f>'Output| DNSP'!PNB8</f>
        <v>0</v>
      </c>
      <c r="PND31" s="5">
        <f>'Output| DNSP'!PNC8</f>
        <v>0</v>
      </c>
      <c r="PNE31" s="5">
        <f>'Output| DNSP'!PND8</f>
        <v>0</v>
      </c>
      <c r="PNF31" s="5">
        <f>'Output| DNSP'!PNE8</f>
        <v>0</v>
      </c>
      <c r="PNG31" s="5">
        <f>'Output| DNSP'!PNF8</f>
        <v>0</v>
      </c>
      <c r="PNH31" s="5">
        <f>'Output| DNSP'!PNG8</f>
        <v>0</v>
      </c>
      <c r="PNI31" s="5">
        <f>'Output| DNSP'!PNH8</f>
        <v>0</v>
      </c>
      <c r="PNJ31" s="5">
        <f>'Output| DNSP'!PNI8</f>
        <v>0</v>
      </c>
      <c r="PNK31" s="5">
        <f>'Output| DNSP'!PNJ8</f>
        <v>0</v>
      </c>
      <c r="PNL31" s="5">
        <f>'Output| DNSP'!PNK8</f>
        <v>0</v>
      </c>
      <c r="PNM31" s="5">
        <f>'Output| DNSP'!PNL8</f>
        <v>0</v>
      </c>
      <c r="PNN31" s="5">
        <f>'Output| DNSP'!PNM8</f>
        <v>0</v>
      </c>
      <c r="PNO31" s="5">
        <f>'Output| DNSP'!PNN8</f>
        <v>0</v>
      </c>
      <c r="PNP31" s="5">
        <f>'Output| DNSP'!PNO8</f>
        <v>0</v>
      </c>
      <c r="PNQ31" s="5">
        <f>'Output| DNSP'!PNP8</f>
        <v>0</v>
      </c>
      <c r="PNR31" s="5">
        <f>'Output| DNSP'!PNQ8</f>
        <v>0</v>
      </c>
      <c r="PNS31" s="5">
        <f>'Output| DNSP'!PNR8</f>
        <v>0</v>
      </c>
      <c r="PNT31" s="5">
        <f>'Output| DNSP'!PNS8</f>
        <v>0</v>
      </c>
      <c r="PNU31" s="5">
        <f>'Output| DNSP'!PNT8</f>
        <v>0</v>
      </c>
      <c r="PNV31" s="5">
        <f>'Output| DNSP'!PNU8</f>
        <v>0</v>
      </c>
      <c r="PNW31" s="5">
        <f>'Output| DNSP'!PNV8</f>
        <v>0</v>
      </c>
      <c r="PNX31" s="5">
        <f>'Output| DNSP'!PNW8</f>
        <v>0</v>
      </c>
      <c r="PNY31" s="5">
        <f>'Output| DNSP'!PNX8</f>
        <v>0</v>
      </c>
      <c r="PNZ31" s="5">
        <f>'Output| DNSP'!PNY8</f>
        <v>0</v>
      </c>
      <c r="POA31" s="5">
        <f>'Output| DNSP'!PNZ8</f>
        <v>0</v>
      </c>
      <c r="POB31" s="5">
        <f>'Output| DNSP'!POA8</f>
        <v>0</v>
      </c>
      <c r="POC31" s="5">
        <f>'Output| DNSP'!POB8</f>
        <v>0</v>
      </c>
      <c r="POD31" s="5">
        <f>'Output| DNSP'!POC8</f>
        <v>0</v>
      </c>
      <c r="POE31" s="5">
        <f>'Output| DNSP'!POD8</f>
        <v>0</v>
      </c>
      <c r="POF31" s="5">
        <f>'Output| DNSP'!POE8</f>
        <v>0</v>
      </c>
      <c r="POG31" s="5">
        <f>'Output| DNSP'!POF8</f>
        <v>0</v>
      </c>
      <c r="POH31" s="5">
        <f>'Output| DNSP'!POG8</f>
        <v>0</v>
      </c>
      <c r="POI31" s="5">
        <f>'Output| DNSP'!POH8</f>
        <v>0</v>
      </c>
      <c r="POJ31" s="5">
        <f>'Output| DNSP'!POI8</f>
        <v>0</v>
      </c>
      <c r="POK31" s="5">
        <f>'Output| DNSP'!POJ8</f>
        <v>0</v>
      </c>
      <c r="POL31" s="5">
        <f>'Output| DNSP'!POK8</f>
        <v>0</v>
      </c>
      <c r="POM31" s="5">
        <f>'Output| DNSP'!POL8</f>
        <v>0</v>
      </c>
      <c r="PON31" s="5">
        <f>'Output| DNSP'!POM8</f>
        <v>0</v>
      </c>
      <c r="POO31" s="5">
        <f>'Output| DNSP'!PON8</f>
        <v>0</v>
      </c>
      <c r="POP31" s="5">
        <f>'Output| DNSP'!POO8</f>
        <v>0</v>
      </c>
      <c r="POQ31" s="5">
        <f>'Output| DNSP'!POP8</f>
        <v>0</v>
      </c>
      <c r="POR31" s="5">
        <f>'Output| DNSP'!POQ8</f>
        <v>0</v>
      </c>
      <c r="POS31" s="5">
        <f>'Output| DNSP'!POR8</f>
        <v>0</v>
      </c>
      <c r="POT31" s="5">
        <f>'Output| DNSP'!POS8</f>
        <v>0</v>
      </c>
      <c r="POU31" s="5">
        <f>'Output| DNSP'!POT8</f>
        <v>0</v>
      </c>
      <c r="POV31" s="5">
        <f>'Output| DNSP'!POU8</f>
        <v>0</v>
      </c>
      <c r="POW31" s="5">
        <f>'Output| DNSP'!POV8</f>
        <v>0</v>
      </c>
      <c r="POX31" s="5">
        <f>'Output| DNSP'!POW8</f>
        <v>0</v>
      </c>
      <c r="POY31" s="5">
        <f>'Output| DNSP'!POX8</f>
        <v>0</v>
      </c>
      <c r="POZ31" s="5">
        <f>'Output| DNSP'!POY8</f>
        <v>0</v>
      </c>
      <c r="PPA31" s="5">
        <f>'Output| DNSP'!POZ8</f>
        <v>0</v>
      </c>
      <c r="PPB31" s="5">
        <f>'Output| DNSP'!PPA8</f>
        <v>0</v>
      </c>
      <c r="PPC31" s="5">
        <f>'Output| DNSP'!PPB8</f>
        <v>0</v>
      </c>
      <c r="PPD31" s="5">
        <f>'Output| DNSP'!PPC8</f>
        <v>0</v>
      </c>
      <c r="PPE31" s="5">
        <f>'Output| DNSP'!PPD8</f>
        <v>0</v>
      </c>
      <c r="PPF31" s="5">
        <f>'Output| DNSP'!PPE8</f>
        <v>0</v>
      </c>
      <c r="PPG31" s="5">
        <f>'Output| DNSP'!PPF8</f>
        <v>0</v>
      </c>
      <c r="PPH31" s="5">
        <f>'Output| DNSP'!PPG8</f>
        <v>0</v>
      </c>
      <c r="PPI31" s="5">
        <f>'Output| DNSP'!PPH8</f>
        <v>0</v>
      </c>
      <c r="PPJ31" s="5">
        <f>'Output| DNSP'!PPI8</f>
        <v>0</v>
      </c>
      <c r="PPK31" s="5">
        <f>'Output| DNSP'!PPJ8</f>
        <v>0</v>
      </c>
      <c r="PPL31" s="5">
        <f>'Output| DNSP'!PPK8</f>
        <v>0</v>
      </c>
      <c r="PPM31" s="5">
        <f>'Output| DNSP'!PPL8</f>
        <v>0</v>
      </c>
      <c r="PPN31" s="5">
        <f>'Output| DNSP'!PPM8</f>
        <v>0</v>
      </c>
      <c r="PPO31" s="5">
        <f>'Output| DNSP'!PPN8</f>
        <v>0</v>
      </c>
      <c r="PPP31" s="5">
        <f>'Output| DNSP'!PPO8</f>
        <v>0</v>
      </c>
      <c r="PPQ31" s="5">
        <f>'Output| DNSP'!PPP8</f>
        <v>0</v>
      </c>
      <c r="PPR31" s="5">
        <f>'Output| DNSP'!PPQ8</f>
        <v>0</v>
      </c>
      <c r="PPS31" s="5">
        <f>'Output| DNSP'!PPR8</f>
        <v>0</v>
      </c>
      <c r="PPT31" s="5">
        <f>'Output| DNSP'!PPS8</f>
        <v>0</v>
      </c>
      <c r="PPU31" s="5">
        <f>'Output| DNSP'!PPT8</f>
        <v>0</v>
      </c>
      <c r="PPV31" s="5">
        <f>'Output| DNSP'!PPU8</f>
        <v>0</v>
      </c>
      <c r="PPW31" s="5">
        <f>'Output| DNSP'!PPV8</f>
        <v>0</v>
      </c>
      <c r="PPX31" s="5">
        <f>'Output| DNSP'!PPW8</f>
        <v>0</v>
      </c>
      <c r="PPY31" s="5">
        <f>'Output| DNSP'!PPX8</f>
        <v>0</v>
      </c>
      <c r="PPZ31" s="5">
        <f>'Output| DNSP'!PPY8</f>
        <v>0</v>
      </c>
      <c r="PQA31" s="5">
        <f>'Output| DNSP'!PPZ8</f>
        <v>0</v>
      </c>
      <c r="PQB31" s="5">
        <f>'Output| DNSP'!PQA8</f>
        <v>0</v>
      </c>
      <c r="PQC31" s="5">
        <f>'Output| DNSP'!PQB8</f>
        <v>0</v>
      </c>
      <c r="PQD31" s="5">
        <f>'Output| DNSP'!PQC8</f>
        <v>0</v>
      </c>
      <c r="PQE31" s="5">
        <f>'Output| DNSP'!PQD8</f>
        <v>0</v>
      </c>
      <c r="PQF31" s="5">
        <f>'Output| DNSP'!PQE8</f>
        <v>0</v>
      </c>
      <c r="PQG31" s="5">
        <f>'Output| DNSP'!PQF8</f>
        <v>0</v>
      </c>
      <c r="PQH31" s="5">
        <f>'Output| DNSP'!PQG8</f>
        <v>0</v>
      </c>
      <c r="PQI31" s="5">
        <f>'Output| DNSP'!PQH8</f>
        <v>0</v>
      </c>
      <c r="PQJ31" s="5">
        <f>'Output| DNSP'!PQI8</f>
        <v>0</v>
      </c>
      <c r="PQK31" s="5">
        <f>'Output| DNSP'!PQJ8</f>
        <v>0</v>
      </c>
      <c r="PQL31" s="5">
        <f>'Output| DNSP'!PQK8</f>
        <v>0</v>
      </c>
      <c r="PQM31" s="5">
        <f>'Output| DNSP'!PQL8</f>
        <v>0</v>
      </c>
      <c r="PQN31" s="5">
        <f>'Output| DNSP'!PQM8</f>
        <v>0</v>
      </c>
      <c r="PQO31" s="5">
        <f>'Output| DNSP'!PQN8</f>
        <v>0</v>
      </c>
      <c r="PQP31" s="5">
        <f>'Output| DNSP'!PQO8</f>
        <v>0</v>
      </c>
      <c r="PQQ31" s="5">
        <f>'Output| DNSP'!PQP8</f>
        <v>0</v>
      </c>
      <c r="PQR31" s="5">
        <f>'Output| DNSP'!PQQ8</f>
        <v>0</v>
      </c>
      <c r="PQS31" s="5">
        <f>'Output| DNSP'!PQR8</f>
        <v>0</v>
      </c>
      <c r="PQT31" s="5">
        <f>'Output| DNSP'!PQS8</f>
        <v>0</v>
      </c>
      <c r="PQU31" s="5">
        <f>'Output| DNSP'!PQT8</f>
        <v>0</v>
      </c>
      <c r="PQV31" s="5">
        <f>'Output| DNSP'!PQU8</f>
        <v>0</v>
      </c>
      <c r="PQW31" s="5">
        <f>'Output| DNSP'!PQV8</f>
        <v>0</v>
      </c>
      <c r="PQX31" s="5">
        <f>'Output| DNSP'!PQW8</f>
        <v>0</v>
      </c>
      <c r="PQY31" s="5">
        <f>'Output| DNSP'!PQX8</f>
        <v>0</v>
      </c>
      <c r="PQZ31" s="5">
        <f>'Output| DNSP'!PQY8</f>
        <v>0</v>
      </c>
      <c r="PRA31" s="5">
        <f>'Output| DNSP'!PQZ8</f>
        <v>0</v>
      </c>
      <c r="PRB31" s="5">
        <f>'Output| DNSP'!PRA8</f>
        <v>0</v>
      </c>
      <c r="PRC31" s="5">
        <f>'Output| DNSP'!PRB8</f>
        <v>0</v>
      </c>
      <c r="PRD31" s="5">
        <f>'Output| DNSP'!PRC8</f>
        <v>0</v>
      </c>
      <c r="PRE31" s="5">
        <f>'Output| DNSP'!PRD8</f>
        <v>0</v>
      </c>
      <c r="PRF31" s="5">
        <f>'Output| DNSP'!PRE8</f>
        <v>0</v>
      </c>
      <c r="PRG31" s="5">
        <f>'Output| DNSP'!PRF8</f>
        <v>0</v>
      </c>
      <c r="PRH31" s="5">
        <f>'Output| DNSP'!PRG8</f>
        <v>0</v>
      </c>
      <c r="PRI31" s="5">
        <f>'Output| DNSP'!PRH8</f>
        <v>0</v>
      </c>
      <c r="PRJ31" s="5">
        <f>'Output| DNSP'!PRI8</f>
        <v>0</v>
      </c>
      <c r="PRK31" s="5">
        <f>'Output| DNSP'!PRJ8</f>
        <v>0</v>
      </c>
      <c r="PRL31" s="5">
        <f>'Output| DNSP'!PRK8</f>
        <v>0</v>
      </c>
      <c r="PRM31" s="5">
        <f>'Output| DNSP'!PRL8</f>
        <v>0</v>
      </c>
      <c r="PRN31" s="5">
        <f>'Output| DNSP'!PRM8</f>
        <v>0</v>
      </c>
      <c r="PRO31" s="5">
        <f>'Output| DNSP'!PRN8</f>
        <v>0</v>
      </c>
      <c r="PRP31" s="5">
        <f>'Output| DNSP'!PRO8</f>
        <v>0</v>
      </c>
      <c r="PRQ31" s="5">
        <f>'Output| DNSP'!PRP8</f>
        <v>0</v>
      </c>
      <c r="PRR31" s="5">
        <f>'Output| DNSP'!PRQ8</f>
        <v>0</v>
      </c>
      <c r="PRS31" s="5">
        <f>'Output| DNSP'!PRR8</f>
        <v>0</v>
      </c>
      <c r="PRT31" s="5">
        <f>'Output| DNSP'!PRS8</f>
        <v>0</v>
      </c>
      <c r="PRU31" s="5">
        <f>'Output| DNSP'!PRT8</f>
        <v>0</v>
      </c>
      <c r="PRV31" s="5">
        <f>'Output| DNSP'!PRU8</f>
        <v>0</v>
      </c>
      <c r="PRW31" s="5">
        <f>'Output| DNSP'!PRV8</f>
        <v>0</v>
      </c>
      <c r="PRX31" s="5">
        <f>'Output| DNSP'!PRW8</f>
        <v>0</v>
      </c>
      <c r="PRY31" s="5">
        <f>'Output| DNSP'!PRX8</f>
        <v>0</v>
      </c>
      <c r="PRZ31" s="5">
        <f>'Output| DNSP'!PRY8</f>
        <v>0</v>
      </c>
      <c r="PSA31" s="5">
        <f>'Output| DNSP'!PRZ8</f>
        <v>0</v>
      </c>
      <c r="PSB31" s="5">
        <f>'Output| DNSP'!PSA8</f>
        <v>0</v>
      </c>
      <c r="PSC31" s="5">
        <f>'Output| DNSP'!PSB8</f>
        <v>0</v>
      </c>
      <c r="PSD31" s="5">
        <f>'Output| DNSP'!PSC8</f>
        <v>0</v>
      </c>
      <c r="PSE31" s="5">
        <f>'Output| DNSP'!PSD8</f>
        <v>0</v>
      </c>
      <c r="PSF31" s="5">
        <f>'Output| DNSP'!PSE8</f>
        <v>0</v>
      </c>
      <c r="PSG31" s="5">
        <f>'Output| DNSP'!PSF8</f>
        <v>0</v>
      </c>
      <c r="PSH31" s="5">
        <f>'Output| DNSP'!PSG8</f>
        <v>0</v>
      </c>
      <c r="PSI31" s="5">
        <f>'Output| DNSP'!PSH8</f>
        <v>0</v>
      </c>
      <c r="PSJ31" s="5">
        <f>'Output| DNSP'!PSI8</f>
        <v>0</v>
      </c>
      <c r="PSK31" s="5">
        <f>'Output| DNSP'!PSJ8</f>
        <v>0</v>
      </c>
      <c r="PSL31" s="5">
        <f>'Output| DNSP'!PSK8</f>
        <v>0</v>
      </c>
      <c r="PSM31" s="5">
        <f>'Output| DNSP'!PSL8</f>
        <v>0</v>
      </c>
      <c r="PSN31" s="5">
        <f>'Output| DNSP'!PSM8</f>
        <v>0</v>
      </c>
      <c r="PSO31" s="5">
        <f>'Output| DNSP'!PSN8</f>
        <v>0</v>
      </c>
      <c r="PSP31" s="5">
        <f>'Output| DNSP'!PSO8</f>
        <v>0</v>
      </c>
      <c r="PSQ31" s="5">
        <f>'Output| DNSP'!PSP8</f>
        <v>0</v>
      </c>
      <c r="PSR31" s="5">
        <f>'Output| DNSP'!PSQ8</f>
        <v>0</v>
      </c>
      <c r="PSS31" s="5">
        <f>'Output| DNSP'!PSR8</f>
        <v>0</v>
      </c>
      <c r="PST31" s="5">
        <f>'Output| DNSP'!PSS8</f>
        <v>0</v>
      </c>
      <c r="PSU31" s="5">
        <f>'Output| DNSP'!PST8</f>
        <v>0</v>
      </c>
      <c r="PSV31" s="5">
        <f>'Output| DNSP'!PSU8</f>
        <v>0</v>
      </c>
      <c r="PSW31" s="5">
        <f>'Output| DNSP'!PSV8</f>
        <v>0</v>
      </c>
      <c r="PSX31" s="5">
        <f>'Output| DNSP'!PSW8</f>
        <v>0</v>
      </c>
      <c r="PSY31" s="5">
        <f>'Output| DNSP'!PSX8</f>
        <v>0</v>
      </c>
      <c r="PSZ31" s="5">
        <f>'Output| DNSP'!PSY8</f>
        <v>0</v>
      </c>
      <c r="PTA31" s="5">
        <f>'Output| DNSP'!PSZ8</f>
        <v>0</v>
      </c>
      <c r="PTB31" s="5">
        <f>'Output| DNSP'!PTA8</f>
        <v>0</v>
      </c>
      <c r="PTC31" s="5">
        <f>'Output| DNSP'!PTB8</f>
        <v>0</v>
      </c>
      <c r="PTD31" s="5">
        <f>'Output| DNSP'!PTC8</f>
        <v>0</v>
      </c>
      <c r="PTE31" s="5">
        <f>'Output| DNSP'!PTD8</f>
        <v>0</v>
      </c>
      <c r="PTF31" s="5">
        <f>'Output| DNSP'!PTE8</f>
        <v>0</v>
      </c>
      <c r="PTG31" s="5">
        <f>'Output| DNSP'!PTF8</f>
        <v>0</v>
      </c>
      <c r="PTH31" s="5">
        <f>'Output| DNSP'!PTG8</f>
        <v>0</v>
      </c>
      <c r="PTI31" s="5">
        <f>'Output| DNSP'!PTH8</f>
        <v>0</v>
      </c>
      <c r="PTJ31" s="5">
        <f>'Output| DNSP'!PTI8</f>
        <v>0</v>
      </c>
      <c r="PTK31" s="5">
        <f>'Output| DNSP'!PTJ8</f>
        <v>0</v>
      </c>
      <c r="PTL31" s="5">
        <f>'Output| DNSP'!PTK8</f>
        <v>0</v>
      </c>
      <c r="PTM31" s="5">
        <f>'Output| DNSP'!PTL8</f>
        <v>0</v>
      </c>
      <c r="PTN31" s="5">
        <f>'Output| DNSP'!PTM8</f>
        <v>0</v>
      </c>
      <c r="PTO31" s="5">
        <f>'Output| DNSP'!PTN8</f>
        <v>0</v>
      </c>
      <c r="PTP31" s="5">
        <f>'Output| DNSP'!PTO8</f>
        <v>0</v>
      </c>
      <c r="PTQ31" s="5">
        <f>'Output| DNSP'!PTP8</f>
        <v>0</v>
      </c>
      <c r="PTR31" s="5">
        <f>'Output| DNSP'!PTQ8</f>
        <v>0</v>
      </c>
      <c r="PTS31" s="5">
        <f>'Output| DNSP'!PTR8</f>
        <v>0</v>
      </c>
      <c r="PTT31" s="5">
        <f>'Output| DNSP'!PTS8</f>
        <v>0</v>
      </c>
      <c r="PTU31" s="5">
        <f>'Output| DNSP'!PTT8</f>
        <v>0</v>
      </c>
      <c r="PTV31" s="5">
        <f>'Output| DNSP'!PTU8</f>
        <v>0</v>
      </c>
      <c r="PTW31" s="5">
        <f>'Output| DNSP'!PTV8</f>
        <v>0</v>
      </c>
      <c r="PTX31" s="5">
        <f>'Output| DNSP'!PTW8</f>
        <v>0</v>
      </c>
      <c r="PTY31" s="5">
        <f>'Output| DNSP'!PTX8</f>
        <v>0</v>
      </c>
      <c r="PTZ31" s="5">
        <f>'Output| DNSP'!PTY8</f>
        <v>0</v>
      </c>
      <c r="PUA31" s="5">
        <f>'Output| DNSP'!PTZ8</f>
        <v>0</v>
      </c>
      <c r="PUB31" s="5">
        <f>'Output| DNSP'!PUA8</f>
        <v>0</v>
      </c>
      <c r="PUC31" s="5">
        <f>'Output| DNSP'!PUB8</f>
        <v>0</v>
      </c>
      <c r="PUD31" s="5">
        <f>'Output| DNSP'!PUC8</f>
        <v>0</v>
      </c>
      <c r="PUE31" s="5">
        <f>'Output| DNSP'!PUD8</f>
        <v>0</v>
      </c>
      <c r="PUF31" s="5">
        <f>'Output| DNSP'!PUE8</f>
        <v>0</v>
      </c>
      <c r="PUG31" s="5">
        <f>'Output| DNSP'!PUF8</f>
        <v>0</v>
      </c>
      <c r="PUH31" s="5">
        <f>'Output| DNSP'!PUG8</f>
        <v>0</v>
      </c>
      <c r="PUI31" s="5">
        <f>'Output| DNSP'!PUH8</f>
        <v>0</v>
      </c>
      <c r="PUJ31" s="5">
        <f>'Output| DNSP'!PUI8</f>
        <v>0</v>
      </c>
      <c r="PUK31" s="5">
        <f>'Output| DNSP'!PUJ8</f>
        <v>0</v>
      </c>
      <c r="PUL31" s="5">
        <f>'Output| DNSP'!PUK8</f>
        <v>0</v>
      </c>
      <c r="PUM31" s="5">
        <f>'Output| DNSP'!PUL8</f>
        <v>0</v>
      </c>
      <c r="PUN31" s="5">
        <f>'Output| DNSP'!PUM8</f>
        <v>0</v>
      </c>
      <c r="PUO31" s="5">
        <f>'Output| DNSP'!PUN8</f>
        <v>0</v>
      </c>
      <c r="PUP31" s="5">
        <f>'Output| DNSP'!PUO8</f>
        <v>0</v>
      </c>
      <c r="PUQ31" s="5">
        <f>'Output| DNSP'!PUP8</f>
        <v>0</v>
      </c>
      <c r="PUR31" s="5">
        <f>'Output| DNSP'!PUQ8</f>
        <v>0</v>
      </c>
      <c r="PUS31" s="5">
        <f>'Output| DNSP'!PUR8</f>
        <v>0</v>
      </c>
      <c r="PUT31" s="5">
        <f>'Output| DNSP'!PUS8</f>
        <v>0</v>
      </c>
      <c r="PUU31" s="5">
        <f>'Output| DNSP'!PUT8</f>
        <v>0</v>
      </c>
      <c r="PUV31" s="5">
        <f>'Output| DNSP'!PUU8</f>
        <v>0</v>
      </c>
      <c r="PUW31" s="5">
        <f>'Output| DNSP'!PUV8</f>
        <v>0</v>
      </c>
      <c r="PUX31" s="5">
        <f>'Output| DNSP'!PUW8</f>
        <v>0</v>
      </c>
      <c r="PUY31" s="5">
        <f>'Output| DNSP'!PUX8</f>
        <v>0</v>
      </c>
      <c r="PUZ31" s="5">
        <f>'Output| DNSP'!PUY8</f>
        <v>0</v>
      </c>
      <c r="PVA31" s="5">
        <f>'Output| DNSP'!PUZ8</f>
        <v>0</v>
      </c>
      <c r="PVB31" s="5">
        <f>'Output| DNSP'!PVA8</f>
        <v>0</v>
      </c>
      <c r="PVC31" s="5">
        <f>'Output| DNSP'!PVB8</f>
        <v>0</v>
      </c>
      <c r="PVD31" s="5">
        <f>'Output| DNSP'!PVC8</f>
        <v>0</v>
      </c>
      <c r="PVE31" s="5">
        <f>'Output| DNSP'!PVD8</f>
        <v>0</v>
      </c>
      <c r="PVF31" s="5">
        <f>'Output| DNSP'!PVE8</f>
        <v>0</v>
      </c>
      <c r="PVG31" s="5">
        <f>'Output| DNSP'!PVF8</f>
        <v>0</v>
      </c>
      <c r="PVH31" s="5">
        <f>'Output| DNSP'!PVG8</f>
        <v>0</v>
      </c>
      <c r="PVI31" s="5">
        <f>'Output| DNSP'!PVH8</f>
        <v>0</v>
      </c>
      <c r="PVJ31" s="5">
        <f>'Output| DNSP'!PVI8</f>
        <v>0</v>
      </c>
      <c r="PVK31" s="5">
        <f>'Output| DNSP'!PVJ8</f>
        <v>0</v>
      </c>
      <c r="PVL31" s="5">
        <f>'Output| DNSP'!PVK8</f>
        <v>0</v>
      </c>
      <c r="PVM31" s="5">
        <f>'Output| DNSP'!PVL8</f>
        <v>0</v>
      </c>
      <c r="PVN31" s="5">
        <f>'Output| DNSP'!PVM8</f>
        <v>0</v>
      </c>
      <c r="PVO31" s="5">
        <f>'Output| DNSP'!PVN8</f>
        <v>0</v>
      </c>
      <c r="PVP31" s="5">
        <f>'Output| DNSP'!PVO8</f>
        <v>0</v>
      </c>
      <c r="PVQ31" s="5">
        <f>'Output| DNSP'!PVP8</f>
        <v>0</v>
      </c>
      <c r="PVR31" s="5">
        <f>'Output| DNSP'!PVQ8</f>
        <v>0</v>
      </c>
      <c r="PVS31" s="5">
        <f>'Output| DNSP'!PVR8</f>
        <v>0</v>
      </c>
      <c r="PVT31" s="5">
        <f>'Output| DNSP'!PVS8</f>
        <v>0</v>
      </c>
      <c r="PVU31" s="5">
        <f>'Output| DNSP'!PVT8</f>
        <v>0</v>
      </c>
      <c r="PVV31" s="5">
        <f>'Output| DNSP'!PVU8</f>
        <v>0</v>
      </c>
      <c r="PVW31" s="5">
        <f>'Output| DNSP'!PVV8</f>
        <v>0</v>
      </c>
      <c r="PVX31" s="5">
        <f>'Output| DNSP'!PVW8</f>
        <v>0</v>
      </c>
      <c r="PVY31" s="5">
        <f>'Output| DNSP'!PVX8</f>
        <v>0</v>
      </c>
      <c r="PVZ31" s="5">
        <f>'Output| DNSP'!PVY8</f>
        <v>0</v>
      </c>
      <c r="PWA31" s="5">
        <f>'Output| DNSP'!PVZ8</f>
        <v>0</v>
      </c>
      <c r="PWB31" s="5">
        <f>'Output| DNSP'!PWA8</f>
        <v>0</v>
      </c>
      <c r="PWC31" s="5">
        <f>'Output| DNSP'!PWB8</f>
        <v>0</v>
      </c>
      <c r="PWD31" s="5">
        <f>'Output| DNSP'!PWC8</f>
        <v>0</v>
      </c>
      <c r="PWE31" s="5">
        <f>'Output| DNSP'!PWD8</f>
        <v>0</v>
      </c>
      <c r="PWF31" s="5">
        <f>'Output| DNSP'!PWE8</f>
        <v>0</v>
      </c>
      <c r="PWG31" s="5">
        <f>'Output| DNSP'!PWF8</f>
        <v>0</v>
      </c>
      <c r="PWH31" s="5">
        <f>'Output| DNSP'!PWG8</f>
        <v>0</v>
      </c>
      <c r="PWI31" s="5">
        <f>'Output| DNSP'!PWH8</f>
        <v>0</v>
      </c>
      <c r="PWJ31" s="5">
        <f>'Output| DNSP'!PWI8</f>
        <v>0</v>
      </c>
      <c r="PWK31" s="5">
        <f>'Output| DNSP'!PWJ8</f>
        <v>0</v>
      </c>
      <c r="PWL31" s="5">
        <f>'Output| DNSP'!PWK8</f>
        <v>0</v>
      </c>
      <c r="PWM31" s="5">
        <f>'Output| DNSP'!PWL8</f>
        <v>0</v>
      </c>
      <c r="PWN31" s="5">
        <f>'Output| DNSP'!PWM8</f>
        <v>0</v>
      </c>
      <c r="PWO31" s="5">
        <f>'Output| DNSP'!PWN8</f>
        <v>0</v>
      </c>
      <c r="PWP31" s="5">
        <f>'Output| DNSP'!PWO8</f>
        <v>0</v>
      </c>
      <c r="PWQ31" s="5">
        <f>'Output| DNSP'!PWP8</f>
        <v>0</v>
      </c>
      <c r="PWR31" s="5">
        <f>'Output| DNSP'!PWQ8</f>
        <v>0</v>
      </c>
      <c r="PWS31" s="5">
        <f>'Output| DNSP'!PWR8</f>
        <v>0</v>
      </c>
      <c r="PWT31" s="5">
        <f>'Output| DNSP'!PWS8</f>
        <v>0</v>
      </c>
      <c r="PWU31" s="5">
        <f>'Output| DNSP'!PWT8</f>
        <v>0</v>
      </c>
      <c r="PWV31" s="5">
        <f>'Output| DNSP'!PWU8</f>
        <v>0</v>
      </c>
      <c r="PWW31" s="5">
        <f>'Output| DNSP'!PWV8</f>
        <v>0</v>
      </c>
      <c r="PWX31" s="5">
        <f>'Output| DNSP'!PWW8</f>
        <v>0</v>
      </c>
      <c r="PWY31" s="5">
        <f>'Output| DNSP'!PWX8</f>
        <v>0</v>
      </c>
      <c r="PWZ31" s="5">
        <f>'Output| DNSP'!PWY8</f>
        <v>0</v>
      </c>
      <c r="PXA31" s="5">
        <f>'Output| DNSP'!PWZ8</f>
        <v>0</v>
      </c>
      <c r="PXB31" s="5">
        <f>'Output| DNSP'!PXA8</f>
        <v>0</v>
      </c>
      <c r="PXC31" s="5">
        <f>'Output| DNSP'!PXB8</f>
        <v>0</v>
      </c>
      <c r="PXD31" s="5">
        <f>'Output| DNSP'!PXC8</f>
        <v>0</v>
      </c>
      <c r="PXE31" s="5">
        <f>'Output| DNSP'!PXD8</f>
        <v>0</v>
      </c>
      <c r="PXF31" s="5">
        <f>'Output| DNSP'!PXE8</f>
        <v>0</v>
      </c>
      <c r="PXG31" s="5">
        <f>'Output| DNSP'!PXF8</f>
        <v>0</v>
      </c>
      <c r="PXH31" s="5">
        <f>'Output| DNSP'!PXG8</f>
        <v>0</v>
      </c>
      <c r="PXI31" s="5">
        <f>'Output| DNSP'!PXH8</f>
        <v>0</v>
      </c>
      <c r="PXJ31" s="5">
        <f>'Output| DNSP'!PXI8</f>
        <v>0</v>
      </c>
      <c r="PXK31" s="5">
        <f>'Output| DNSP'!PXJ8</f>
        <v>0</v>
      </c>
      <c r="PXL31" s="5">
        <f>'Output| DNSP'!PXK8</f>
        <v>0</v>
      </c>
      <c r="PXM31" s="5">
        <f>'Output| DNSP'!PXL8</f>
        <v>0</v>
      </c>
      <c r="PXN31" s="5">
        <f>'Output| DNSP'!PXM8</f>
        <v>0</v>
      </c>
      <c r="PXO31" s="5">
        <f>'Output| DNSP'!PXN8</f>
        <v>0</v>
      </c>
      <c r="PXP31" s="5">
        <f>'Output| DNSP'!PXO8</f>
        <v>0</v>
      </c>
      <c r="PXQ31" s="5">
        <f>'Output| DNSP'!PXP8</f>
        <v>0</v>
      </c>
      <c r="PXR31" s="5">
        <f>'Output| DNSP'!PXQ8</f>
        <v>0</v>
      </c>
      <c r="PXS31" s="5">
        <f>'Output| DNSP'!PXR8</f>
        <v>0</v>
      </c>
      <c r="PXT31" s="5">
        <f>'Output| DNSP'!PXS8</f>
        <v>0</v>
      </c>
      <c r="PXU31" s="5">
        <f>'Output| DNSP'!PXT8</f>
        <v>0</v>
      </c>
      <c r="PXV31" s="5">
        <f>'Output| DNSP'!PXU8</f>
        <v>0</v>
      </c>
      <c r="PXW31" s="5">
        <f>'Output| DNSP'!PXV8</f>
        <v>0</v>
      </c>
      <c r="PXX31" s="5">
        <f>'Output| DNSP'!PXW8</f>
        <v>0</v>
      </c>
      <c r="PXY31" s="5">
        <f>'Output| DNSP'!PXX8</f>
        <v>0</v>
      </c>
      <c r="PXZ31" s="5">
        <f>'Output| DNSP'!PXY8</f>
        <v>0</v>
      </c>
      <c r="PYA31" s="5">
        <f>'Output| DNSP'!PXZ8</f>
        <v>0</v>
      </c>
      <c r="PYB31" s="5">
        <f>'Output| DNSP'!PYA8</f>
        <v>0</v>
      </c>
      <c r="PYC31" s="5">
        <f>'Output| DNSP'!PYB8</f>
        <v>0</v>
      </c>
      <c r="PYD31" s="5">
        <f>'Output| DNSP'!PYC8</f>
        <v>0</v>
      </c>
      <c r="PYE31" s="5">
        <f>'Output| DNSP'!PYD8</f>
        <v>0</v>
      </c>
      <c r="PYF31" s="5">
        <f>'Output| DNSP'!PYE8</f>
        <v>0</v>
      </c>
      <c r="PYG31" s="5">
        <f>'Output| DNSP'!PYF8</f>
        <v>0</v>
      </c>
      <c r="PYH31" s="5">
        <f>'Output| DNSP'!PYG8</f>
        <v>0</v>
      </c>
      <c r="PYI31" s="5">
        <f>'Output| DNSP'!PYH8</f>
        <v>0</v>
      </c>
      <c r="PYJ31" s="5">
        <f>'Output| DNSP'!PYI8</f>
        <v>0</v>
      </c>
      <c r="PYK31" s="5">
        <f>'Output| DNSP'!PYJ8</f>
        <v>0</v>
      </c>
      <c r="PYL31" s="5">
        <f>'Output| DNSP'!PYK8</f>
        <v>0</v>
      </c>
      <c r="PYM31" s="5">
        <f>'Output| DNSP'!PYL8</f>
        <v>0</v>
      </c>
      <c r="PYN31" s="5">
        <f>'Output| DNSP'!PYM8</f>
        <v>0</v>
      </c>
      <c r="PYO31" s="5">
        <f>'Output| DNSP'!PYN8</f>
        <v>0</v>
      </c>
      <c r="PYP31" s="5">
        <f>'Output| DNSP'!PYO8</f>
        <v>0</v>
      </c>
      <c r="PYQ31" s="5">
        <f>'Output| DNSP'!PYP8</f>
        <v>0</v>
      </c>
      <c r="PYR31" s="5">
        <f>'Output| DNSP'!PYQ8</f>
        <v>0</v>
      </c>
      <c r="PYS31" s="5">
        <f>'Output| DNSP'!PYR8</f>
        <v>0</v>
      </c>
      <c r="PYT31" s="5">
        <f>'Output| DNSP'!PYS8</f>
        <v>0</v>
      </c>
      <c r="PYU31" s="5">
        <f>'Output| DNSP'!PYT8</f>
        <v>0</v>
      </c>
      <c r="PYV31" s="5">
        <f>'Output| DNSP'!PYU8</f>
        <v>0</v>
      </c>
      <c r="PYW31" s="5">
        <f>'Output| DNSP'!PYV8</f>
        <v>0</v>
      </c>
      <c r="PYX31" s="5">
        <f>'Output| DNSP'!PYW8</f>
        <v>0</v>
      </c>
      <c r="PYY31" s="5">
        <f>'Output| DNSP'!PYX8</f>
        <v>0</v>
      </c>
      <c r="PYZ31" s="5">
        <f>'Output| DNSP'!PYY8</f>
        <v>0</v>
      </c>
      <c r="PZA31" s="5">
        <f>'Output| DNSP'!PYZ8</f>
        <v>0</v>
      </c>
      <c r="PZB31" s="5">
        <f>'Output| DNSP'!PZA8</f>
        <v>0</v>
      </c>
      <c r="PZC31" s="5">
        <f>'Output| DNSP'!PZB8</f>
        <v>0</v>
      </c>
      <c r="PZD31" s="5">
        <f>'Output| DNSP'!PZC8</f>
        <v>0</v>
      </c>
      <c r="PZE31" s="5">
        <f>'Output| DNSP'!PZD8</f>
        <v>0</v>
      </c>
      <c r="PZF31" s="5">
        <f>'Output| DNSP'!PZE8</f>
        <v>0</v>
      </c>
      <c r="PZG31" s="5">
        <f>'Output| DNSP'!PZF8</f>
        <v>0</v>
      </c>
      <c r="PZH31" s="5">
        <f>'Output| DNSP'!PZG8</f>
        <v>0</v>
      </c>
      <c r="PZI31" s="5">
        <f>'Output| DNSP'!PZH8</f>
        <v>0</v>
      </c>
      <c r="PZJ31" s="5">
        <f>'Output| DNSP'!PZI8</f>
        <v>0</v>
      </c>
      <c r="PZK31" s="5">
        <f>'Output| DNSP'!PZJ8</f>
        <v>0</v>
      </c>
      <c r="PZL31" s="5">
        <f>'Output| DNSP'!PZK8</f>
        <v>0</v>
      </c>
      <c r="PZM31" s="5">
        <f>'Output| DNSP'!PZL8</f>
        <v>0</v>
      </c>
      <c r="PZN31" s="5">
        <f>'Output| DNSP'!PZM8</f>
        <v>0</v>
      </c>
      <c r="PZO31" s="5">
        <f>'Output| DNSP'!PZN8</f>
        <v>0</v>
      </c>
      <c r="PZP31" s="5">
        <f>'Output| DNSP'!PZO8</f>
        <v>0</v>
      </c>
      <c r="PZQ31" s="5">
        <f>'Output| DNSP'!PZP8</f>
        <v>0</v>
      </c>
      <c r="PZR31" s="5">
        <f>'Output| DNSP'!PZQ8</f>
        <v>0</v>
      </c>
      <c r="PZS31" s="5">
        <f>'Output| DNSP'!PZR8</f>
        <v>0</v>
      </c>
      <c r="PZT31" s="5">
        <f>'Output| DNSP'!PZS8</f>
        <v>0</v>
      </c>
      <c r="PZU31" s="5">
        <f>'Output| DNSP'!PZT8</f>
        <v>0</v>
      </c>
      <c r="PZV31" s="5">
        <f>'Output| DNSP'!PZU8</f>
        <v>0</v>
      </c>
      <c r="PZW31" s="5">
        <f>'Output| DNSP'!PZV8</f>
        <v>0</v>
      </c>
      <c r="PZX31" s="5">
        <f>'Output| DNSP'!PZW8</f>
        <v>0</v>
      </c>
      <c r="PZY31" s="5">
        <f>'Output| DNSP'!PZX8</f>
        <v>0</v>
      </c>
      <c r="PZZ31" s="5">
        <f>'Output| DNSP'!PZY8</f>
        <v>0</v>
      </c>
      <c r="QAA31" s="5">
        <f>'Output| DNSP'!PZZ8</f>
        <v>0</v>
      </c>
      <c r="QAB31" s="5">
        <f>'Output| DNSP'!QAA8</f>
        <v>0</v>
      </c>
      <c r="QAC31" s="5">
        <f>'Output| DNSP'!QAB8</f>
        <v>0</v>
      </c>
      <c r="QAD31" s="5">
        <f>'Output| DNSP'!QAC8</f>
        <v>0</v>
      </c>
      <c r="QAE31" s="5">
        <f>'Output| DNSP'!QAD8</f>
        <v>0</v>
      </c>
      <c r="QAF31" s="5">
        <f>'Output| DNSP'!QAE8</f>
        <v>0</v>
      </c>
      <c r="QAG31" s="5">
        <f>'Output| DNSP'!QAF8</f>
        <v>0</v>
      </c>
      <c r="QAH31" s="5">
        <f>'Output| DNSP'!QAG8</f>
        <v>0</v>
      </c>
      <c r="QAI31" s="5">
        <f>'Output| DNSP'!QAH8</f>
        <v>0</v>
      </c>
      <c r="QAJ31" s="5">
        <f>'Output| DNSP'!QAI8</f>
        <v>0</v>
      </c>
      <c r="QAK31" s="5">
        <f>'Output| DNSP'!QAJ8</f>
        <v>0</v>
      </c>
      <c r="QAL31" s="5">
        <f>'Output| DNSP'!QAK8</f>
        <v>0</v>
      </c>
      <c r="QAM31" s="5">
        <f>'Output| DNSP'!QAL8</f>
        <v>0</v>
      </c>
      <c r="QAN31" s="5">
        <f>'Output| DNSP'!QAM8</f>
        <v>0</v>
      </c>
      <c r="QAO31" s="5">
        <f>'Output| DNSP'!QAN8</f>
        <v>0</v>
      </c>
      <c r="QAP31" s="5">
        <f>'Output| DNSP'!QAO8</f>
        <v>0</v>
      </c>
      <c r="QAQ31" s="5">
        <f>'Output| DNSP'!QAP8</f>
        <v>0</v>
      </c>
      <c r="QAR31" s="5">
        <f>'Output| DNSP'!QAQ8</f>
        <v>0</v>
      </c>
      <c r="QAS31" s="5">
        <f>'Output| DNSP'!QAR8</f>
        <v>0</v>
      </c>
      <c r="QAT31" s="5">
        <f>'Output| DNSP'!QAS8</f>
        <v>0</v>
      </c>
      <c r="QAU31" s="5">
        <f>'Output| DNSP'!QAT8</f>
        <v>0</v>
      </c>
      <c r="QAV31" s="5">
        <f>'Output| DNSP'!QAU8</f>
        <v>0</v>
      </c>
      <c r="QAW31" s="5">
        <f>'Output| DNSP'!QAV8</f>
        <v>0</v>
      </c>
      <c r="QAX31" s="5">
        <f>'Output| DNSP'!QAW8</f>
        <v>0</v>
      </c>
      <c r="QAY31" s="5">
        <f>'Output| DNSP'!QAX8</f>
        <v>0</v>
      </c>
      <c r="QAZ31" s="5">
        <f>'Output| DNSP'!QAY8</f>
        <v>0</v>
      </c>
      <c r="QBA31" s="5">
        <f>'Output| DNSP'!QAZ8</f>
        <v>0</v>
      </c>
      <c r="QBB31" s="5">
        <f>'Output| DNSP'!QBA8</f>
        <v>0</v>
      </c>
      <c r="QBC31" s="5">
        <f>'Output| DNSP'!QBB8</f>
        <v>0</v>
      </c>
      <c r="QBD31" s="5">
        <f>'Output| DNSP'!QBC8</f>
        <v>0</v>
      </c>
      <c r="QBE31" s="5">
        <f>'Output| DNSP'!QBD8</f>
        <v>0</v>
      </c>
      <c r="QBF31" s="5">
        <f>'Output| DNSP'!QBE8</f>
        <v>0</v>
      </c>
      <c r="QBG31" s="5">
        <f>'Output| DNSP'!QBF8</f>
        <v>0</v>
      </c>
      <c r="QBH31" s="5">
        <f>'Output| DNSP'!QBG8</f>
        <v>0</v>
      </c>
      <c r="QBI31" s="5">
        <f>'Output| DNSP'!QBH8</f>
        <v>0</v>
      </c>
      <c r="QBJ31" s="5">
        <f>'Output| DNSP'!QBI8</f>
        <v>0</v>
      </c>
      <c r="QBK31" s="5">
        <f>'Output| DNSP'!QBJ8</f>
        <v>0</v>
      </c>
      <c r="QBL31" s="5">
        <f>'Output| DNSP'!QBK8</f>
        <v>0</v>
      </c>
      <c r="QBM31" s="5">
        <f>'Output| DNSP'!QBL8</f>
        <v>0</v>
      </c>
      <c r="QBN31" s="5">
        <f>'Output| DNSP'!QBM8</f>
        <v>0</v>
      </c>
      <c r="QBO31" s="5">
        <f>'Output| DNSP'!QBN8</f>
        <v>0</v>
      </c>
      <c r="QBP31" s="5">
        <f>'Output| DNSP'!QBO8</f>
        <v>0</v>
      </c>
      <c r="QBQ31" s="5">
        <f>'Output| DNSP'!QBP8</f>
        <v>0</v>
      </c>
      <c r="QBR31" s="5">
        <f>'Output| DNSP'!QBQ8</f>
        <v>0</v>
      </c>
      <c r="QBS31" s="5">
        <f>'Output| DNSP'!QBR8</f>
        <v>0</v>
      </c>
      <c r="QBT31" s="5">
        <f>'Output| DNSP'!QBS8</f>
        <v>0</v>
      </c>
      <c r="QBU31" s="5">
        <f>'Output| DNSP'!QBT8</f>
        <v>0</v>
      </c>
      <c r="QBV31" s="5">
        <f>'Output| DNSP'!QBU8</f>
        <v>0</v>
      </c>
      <c r="QBW31" s="5">
        <f>'Output| DNSP'!QBV8</f>
        <v>0</v>
      </c>
      <c r="QBX31" s="5">
        <f>'Output| DNSP'!QBW8</f>
        <v>0</v>
      </c>
      <c r="QBY31" s="5">
        <f>'Output| DNSP'!QBX8</f>
        <v>0</v>
      </c>
      <c r="QBZ31" s="5">
        <f>'Output| DNSP'!QBY8</f>
        <v>0</v>
      </c>
      <c r="QCA31" s="5">
        <f>'Output| DNSP'!QBZ8</f>
        <v>0</v>
      </c>
      <c r="QCB31" s="5">
        <f>'Output| DNSP'!QCA8</f>
        <v>0</v>
      </c>
      <c r="QCC31" s="5">
        <f>'Output| DNSP'!QCB8</f>
        <v>0</v>
      </c>
      <c r="QCD31" s="5">
        <f>'Output| DNSP'!QCC8</f>
        <v>0</v>
      </c>
      <c r="QCE31" s="5">
        <f>'Output| DNSP'!QCD8</f>
        <v>0</v>
      </c>
      <c r="QCF31" s="5">
        <f>'Output| DNSP'!QCE8</f>
        <v>0</v>
      </c>
      <c r="QCG31" s="5">
        <f>'Output| DNSP'!QCF8</f>
        <v>0</v>
      </c>
      <c r="QCH31" s="5">
        <f>'Output| DNSP'!QCG8</f>
        <v>0</v>
      </c>
      <c r="QCI31" s="5">
        <f>'Output| DNSP'!QCH8</f>
        <v>0</v>
      </c>
      <c r="QCJ31" s="5">
        <f>'Output| DNSP'!QCI8</f>
        <v>0</v>
      </c>
      <c r="QCK31" s="5">
        <f>'Output| DNSP'!QCJ8</f>
        <v>0</v>
      </c>
      <c r="QCL31" s="5">
        <f>'Output| DNSP'!QCK8</f>
        <v>0</v>
      </c>
      <c r="QCM31" s="5">
        <f>'Output| DNSP'!QCL8</f>
        <v>0</v>
      </c>
      <c r="QCN31" s="5">
        <f>'Output| DNSP'!QCM8</f>
        <v>0</v>
      </c>
      <c r="QCO31" s="5">
        <f>'Output| DNSP'!QCN8</f>
        <v>0</v>
      </c>
      <c r="QCP31" s="5">
        <f>'Output| DNSP'!QCO8</f>
        <v>0</v>
      </c>
      <c r="QCQ31" s="5">
        <f>'Output| DNSP'!QCP8</f>
        <v>0</v>
      </c>
      <c r="QCR31" s="5">
        <f>'Output| DNSP'!QCQ8</f>
        <v>0</v>
      </c>
      <c r="QCS31" s="5">
        <f>'Output| DNSP'!QCR8</f>
        <v>0</v>
      </c>
      <c r="QCT31" s="5">
        <f>'Output| DNSP'!QCS8</f>
        <v>0</v>
      </c>
      <c r="QCU31" s="5">
        <f>'Output| DNSP'!QCT8</f>
        <v>0</v>
      </c>
      <c r="QCV31" s="5">
        <f>'Output| DNSP'!QCU8</f>
        <v>0</v>
      </c>
      <c r="QCW31" s="5">
        <f>'Output| DNSP'!QCV8</f>
        <v>0</v>
      </c>
      <c r="QCX31" s="5">
        <f>'Output| DNSP'!QCW8</f>
        <v>0</v>
      </c>
      <c r="QCY31" s="5">
        <f>'Output| DNSP'!QCX8</f>
        <v>0</v>
      </c>
      <c r="QCZ31" s="5">
        <f>'Output| DNSP'!QCY8</f>
        <v>0</v>
      </c>
      <c r="QDA31" s="5">
        <f>'Output| DNSP'!QCZ8</f>
        <v>0</v>
      </c>
      <c r="QDB31" s="5">
        <f>'Output| DNSP'!QDA8</f>
        <v>0</v>
      </c>
      <c r="QDC31" s="5">
        <f>'Output| DNSP'!QDB8</f>
        <v>0</v>
      </c>
      <c r="QDD31" s="5">
        <f>'Output| DNSP'!QDC8</f>
        <v>0</v>
      </c>
      <c r="QDE31" s="5">
        <f>'Output| DNSP'!QDD8</f>
        <v>0</v>
      </c>
      <c r="QDF31" s="5">
        <f>'Output| DNSP'!QDE8</f>
        <v>0</v>
      </c>
      <c r="QDG31" s="5">
        <f>'Output| DNSP'!QDF8</f>
        <v>0</v>
      </c>
      <c r="QDH31" s="5">
        <f>'Output| DNSP'!QDG8</f>
        <v>0</v>
      </c>
      <c r="QDI31" s="5">
        <f>'Output| DNSP'!QDH8</f>
        <v>0</v>
      </c>
      <c r="QDJ31" s="5">
        <f>'Output| DNSP'!QDI8</f>
        <v>0</v>
      </c>
      <c r="QDK31" s="5">
        <f>'Output| DNSP'!QDJ8</f>
        <v>0</v>
      </c>
      <c r="QDL31" s="5">
        <f>'Output| DNSP'!QDK8</f>
        <v>0</v>
      </c>
      <c r="QDM31" s="5">
        <f>'Output| DNSP'!QDL8</f>
        <v>0</v>
      </c>
      <c r="QDN31" s="5">
        <f>'Output| DNSP'!QDM8</f>
        <v>0</v>
      </c>
      <c r="QDO31" s="5">
        <f>'Output| DNSP'!QDN8</f>
        <v>0</v>
      </c>
      <c r="QDP31" s="5">
        <f>'Output| DNSP'!QDO8</f>
        <v>0</v>
      </c>
      <c r="QDQ31" s="5">
        <f>'Output| DNSP'!QDP8</f>
        <v>0</v>
      </c>
      <c r="QDR31" s="5">
        <f>'Output| DNSP'!QDQ8</f>
        <v>0</v>
      </c>
      <c r="QDS31" s="5">
        <f>'Output| DNSP'!QDR8</f>
        <v>0</v>
      </c>
      <c r="QDT31" s="5">
        <f>'Output| DNSP'!QDS8</f>
        <v>0</v>
      </c>
      <c r="QDU31" s="5">
        <f>'Output| DNSP'!QDT8</f>
        <v>0</v>
      </c>
      <c r="QDV31" s="5">
        <f>'Output| DNSP'!QDU8</f>
        <v>0</v>
      </c>
      <c r="QDW31" s="5">
        <f>'Output| DNSP'!QDV8</f>
        <v>0</v>
      </c>
      <c r="QDX31" s="5">
        <f>'Output| DNSP'!QDW8</f>
        <v>0</v>
      </c>
      <c r="QDY31" s="5">
        <f>'Output| DNSP'!QDX8</f>
        <v>0</v>
      </c>
      <c r="QDZ31" s="5">
        <f>'Output| DNSP'!QDY8</f>
        <v>0</v>
      </c>
      <c r="QEA31" s="5">
        <f>'Output| DNSP'!QDZ8</f>
        <v>0</v>
      </c>
      <c r="QEB31" s="5">
        <f>'Output| DNSP'!QEA8</f>
        <v>0</v>
      </c>
      <c r="QEC31" s="5">
        <f>'Output| DNSP'!QEB8</f>
        <v>0</v>
      </c>
      <c r="QED31" s="5">
        <f>'Output| DNSP'!QEC8</f>
        <v>0</v>
      </c>
      <c r="QEE31" s="5">
        <f>'Output| DNSP'!QED8</f>
        <v>0</v>
      </c>
      <c r="QEF31" s="5">
        <f>'Output| DNSP'!QEE8</f>
        <v>0</v>
      </c>
      <c r="QEG31" s="5">
        <f>'Output| DNSP'!QEF8</f>
        <v>0</v>
      </c>
      <c r="QEH31" s="5">
        <f>'Output| DNSP'!QEG8</f>
        <v>0</v>
      </c>
      <c r="QEI31" s="5">
        <f>'Output| DNSP'!QEH8</f>
        <v>0</v>
      </c>
      <c r="QEJ31" s="5">
        <f>'Output| DNSP'!QEI8</f>
        <v>0</v>
      </c>
      <c r="QEK31" s="5">
        <f>'Output| DNSP'!QEJ8</f>
        <v>0</v>
      </c>
      <c r="QEL31" s="5">
        <f>'Output| DNSP'!QEK8</f>
        <v>0</v>
      </c>
      <c r="QEM31" s="5">
        <f>'Output| DNSP'!QEL8</f>
        <v>0</v>
      </c>
      <c r="QEN31" s="5">
        <f>'Output| DNSP'!QEM8</f>
        <v>0</v>
      </c>
      <c r="QEO31" s="5">
        <f>'Output| DNSP'!QEN8</f>
        <v>0</v>
      </c>
      <c r="QEP31" s="5">
        <f>'Output| DNSP'!QEO8</f>
        <v>0</v>
      </c>
      <c r="QEQ31" s="5">
        <f>'Output| DNSP'!QEP8</f>
        <v>0</v>
      </c>
      <c r="QER31" s="5">
        <f>'Output| DNSP'!QEQ8</f>
        <v>0</v>
      </c>
      <c r="QES31" s="5">
        <f>'Output| DNSP'!QER8</f>
        <v>0</v>
      </c>
      <c r="QET31" s="5">
        <f>'Output| DNSP'!QES8</f>
        <v>0</v>
      </c>
      <c r="QEU31" s="5">
        <f>'Output| DNSP'!QET8</f>
        <v>0</v>
      </c>
      <c r="QEV31" s="5">
        <f>'Output| DNSP'!QEU8</f>
        <v>0</v>
      </c>
      <c r="QEW31" s="5">
        <f>'Output| DNSP'!QEV8</f>
        <v>0</v>
      </c>
      <c r="QEX31" s="5">
        <f>'Output| DNSP'!QEW8</f>
        <v>0</v>
      </c>
      <c r="QEY31" s="5">
        <f>'Output| DNSP'!QEX8</f>
        <v>0</v>
      </c>
      <c r="QEZ31" s="5">
        <f>'Output| DNSP'!QEY8</f>
        <v>0</v>
      </c>
      <c r="QFA31" s="5">
        <f>'Output| DNSP'!QEZ8</f>
        <v>0</v>
      </c>
      <c r="QFB31" s="5">
        <f>'Output| DNSP'!QFA8</f>
        <v>0</v>
      </c>
      <c r="QFC31" s="5">
        <f>'Output| DNSP'!QFB8</f>
        <v>0</v>
      </c>
      <c r="QFD31" s="5">
        <f>'Output| DNSP'!QFC8</f>
        <v>0</v>
      </c>
      <c r="QFE31" s="5">
        <f>'Output| DNSP'!QFD8</f>
        <v>0</v>
      </c>
      <c r="QFF31" s="5">
        <f>'Output| DNSP'!QFE8</f>
        <v>0</v>
      </c>
      <c r="QFG31" s="5">
        <f>'Output| DNSP'!QFF8</f>
        <v>0</v>
      </c>
      <c r="QFH31" s="5">
        <f>'Output| DNSP'!QFG8</f>
        <v>0</v>
      </c>
      <c r="QFI31" s="5">
        <f>'Output| DNSP'!QFH8</f>
        <v>0</v>
      </c>
      <c r="QFJ31" s="5">
        <f>'Output| DNSP'!QFI8</f>
        <v>0</v>
      </c>
      <c r="QFK31" s="5">
        <f>'Output| DNSP'!QFJ8</f>
        <v>0</v>
      </c>
      <c r="QFL31" s="5">
        <f>'Output| DNSP'!QFK8</f>
        <v>0</v>
      </c>
      <c r="QFM31" s="5">
        <f>'Output| DNSP'!QFL8</f>
        <v>0</v>
      </c>
      <c r="QFN31" s="5">
        <f>'Output| DNSP'!QFM8</f>
        <v>0</v>
      </c>
      <c r="QFO31" s="5">
        <f>'Output| DNSP'!QFN8</f>
        <v>0</v>
      </c>
      <c r="QFP31" s="5">
        <f>'Output| DNSP'!QFO8</f>
        <v>0</v>
      </c>
      <c r="QFQ31" s="5">
        <f>'Output| DNSP'!QFP8</f>
        <v>0</v>
      </c>
      <c r="QFR31" s="5">
        <f>'Output| DNSP'!QFQ8</f>
        <v>0</v>
      </c>
      <c r="QFS31" s="5">
        <f>'Output| DNSP'!QFR8</f>
        <v>0</v>
      </c>
      <c r="QFT31" s="5">
        <f>'Output| DNSP'!QFS8</f>
        <v>0</v>
      </c>
      <c r="QFU31" s="5">
        <f>'Output| DNSP'!QFT8</f>
        <v>0</v>
      </c>
      <c r="QFV31" s="5">
        <f>'Output| DNSP'!QFU8</f>
        <v>0</v>
      </c>
      <c r="QFW31" s="5">
        <f>'Output| DNSP'!QFV8</f>
        <v>0</v>
      </c>
      <c r="QFX31" s="5">
        <f>'Output| DNSP'!QFW8</f>
        <v>0</v>
      </c>
      <c r="QFY31" s="5">
        <f>'Output| DNSP'!QFX8</f>
        <v>0</v>
      </c>
      <c r="QFZ31" s="5">
        <f>'Output| DNSP'!QFY8</f>
        <v>0</v>
      </c>
      <c r="QGA31" s="5">
        <f>'Output| DNSP'!QFZ8</f>
        <v>0</v>
      </c>
      <c r="QGB31" s="5">
        <f>'Output| DNSP'!QGA8</f>
        <v>0</v>
      </c>
      <c r="QGC31" s="5">
        <f>'Output| DNSP'!QGB8</f>
        <v>0</v>
      </c>
      <c r="QGD31" s="5">
        <f>'Output| DNSP'!QGC8</f>
        <v>0</v>
      </c>
      <c r="QGE31" s="5">
        <f>'Output| DNSP'!QGD8</f>
        <v>0</v>
      </c>
      <c r="QGF31" s="5">
        <f>'Output| DNSP'!QGE8</f>
        <v>0</v>
      </c>
      <c r="QGG31" s="5">
        <f>'Output| DNSP'!QGF8</f>
        <v>0</v>
      </c>
      <c r="QGH31" s="5">
        <f>'Output| DNSP'!QGG8</f>
        <v>0</v>
      </c>
      <c r="QGI31" s="5">
        <f>'Output| DNSP'!QGH8</f>
        <v>0</v>
      </c>
      <c r="QGJ31" s="5">
        <f>'Output| DNSP'!QGI8</f>
        <v>0</v>
      </c>
      <c r="QGK31" s="5">
        <f>'Output| DNSP'!QGJ8</f>
        <v>0</v>
      </c>
      <c r="QGL31" s="5">
        <f>'Output| DNSP'!QGK8</f>
        <v>0</v>
      </c>
      <c r="QGM31" s="5">
        <f>'Output| DNSP'!QGL8</f>
        <v>0</v>
      </c>
      <c r="QGN31" s="5">
        <f>'Output| DNSP'!QGM8</f>
        <v>0</v>
      </c>
      <c r="QGO31" s="5">
        <f>'Output| DNSP'!QGN8</f>
        <v>0</v>
      </c>
      <c r="QGP31" s="5">
        <f>'Output| DNSP'!QGO8</f>
        <v>0</v>
      </c>
      <c r="QGQ31" s="5">
        <f>'Output| DNSP'!QGP8</f>
        <v>0</v>
      </c>
      <c r="QGR31" s="5">
        <f>'Output| DNSP'!QGQ8</f>
        <v>0</v>
      </c>
      <c r="QGS31" s="5">
        <f>'Output| DNSP'!QGR8</f>
        <v>0</v>
      </c>
      <c r="QGT31" s="5">
        <f>'Output| DNSP'!QGS8</f>
        <v>0</v>
      </c>
      <c r="QGU31" s="5">
        <f>'Output| DNSP'!QGT8</f>
        <v>0</v>
      </c>
      <c r="QGV31" s="5">
        <f>'Output| DNSP'!QGU8</f>
        <v>0</v>
      </c>
      <c r="QGW31" s="5">
        <f>'Output| DNSP'!QGV8</f>
        <v>0</v>
      </c>
      <c r="QGX31" s="5">
        <f>'Output| DNSP'!QGW8</f>
        <v>0</v>
      </c>
      <c r="QGY31" s="5">
        <f>'Output| DNSP'!QGX8</f>
        <v>0</v>
      </c>
      <c r="QGZ31" s="5">
        <f>'Output| DNSP'!QGY8</f>
        <v>0</v>
      </c>
      <c r="QHA31" s="5">
        <f>'Output| DNSP'!QGZ8</f>
        <v>0</v>
      </c>
      <c r="QHB31" s="5">
        <f>'Output| DNSP'!QHA8</f>
        <v>0</v>
      </c>
      <c r="QHC31" s="5">
        <f>'Output| DNSP'!QHB8</f>
        <v>0</v>
      </c>
      <c r="QHD31" s="5">
        <f>'Output| DNSP'!QHC8</f>
        <v>0</v>
      </c>
      <c r="QHE31" s="5">
        <f>'Output| DNSP'!QHD8</f>
        <v>0</v>
      </c>
      <c r="QHF31" s="5">
        <f>'Output| DNSP'!QHE8</f>
        <v>0</v>
      </c>
      <c r="QHG31" s="5">
        <f>'Output| DNSP'!QHF8</f>
        <v>0</v>
      </c>
      <c r="QHH31" s="5">
        <f>'Output| DNSP'!QHG8</f>
        <v>0</v>
      </c>
      <c r="QHI31" s="5">
        <f>'Output| DNSP'!QHH8</f>
        <v>0</v>
      </c>
      <c r="QHJ31" s="5">
        <f>'Output| DNSP'!QHI8</f>
        <v>0</v>
      </c>
      <c r="QHK31" s="5">
        <f>'Output| DNSP'!QHJ8</f>
        <v>0</v>
      </c>
      <c r="QHL31" s="5">
        <f>'Output| DNSP'!QHK8</f>
        <v>0</v>
      </c>
      <c r="QHM31" s="5">
        <f>'Output| DNSP'!QHL8</f>
        <v>0</v>
      </c>
      <c r="QHN31" s="5">
        <f>'Output| DNSP'!QHM8</f>
        <v>0</v>
      </c>
      <c r="QHO31" s="5">
        <f>'Output| DNSP'!QHN8</f>
        <v>0</v>
      </c>
      <c r="QHP31" s="5">
        <f>'Output| DNSP'!QHO8</f>
        <v>0</v>
      </c>
      <c r="QHQ31" s="5">
        <f>'Output| DNSP'!QHP8</f>
        <v>0</v>
      </c>
      <c r="QHR31" s="5">
        <f>'Output| DNSP'!QHQ8</f>
        <v>0</v>
      </c>
      <c r="QHS31" s="5">
        <f>'Output| DNSP'!QHR8</f>
        <v>0</v>
      </c>
      <c r="QHT31" s="5">
        <f>'Output| DNSP'!QHS8</f>
        <v>0</v>
      </c>
      <c r="QHU31" s="5">
        <f>'Output| DNSP'!QHT8</f>
        <v>0</v>
      </c>
      <c r="QHV31" s="5">
        <f>'Output| DNSP'!QHU8</f>
        <v>0</v>
      </c>
      <c r="QHW31" s="5">
        <f>'Output| DNSP'!QHV8</f>
        <v>0</v>
      </c>
      <c r="QHX31" s="5">
        <f>'Output| DNSP'!QHW8</f>
        <v>0</v>
      </c>
      <c r="QHY31" s="5">
        <f>'Output| DNSP'!QHX8</f>
        <v>0</v>
      </c>
      <c r="QHZ31" s="5">
        <f>'Output| DNSP'!QHY8</f>
        <v>0</v>
      </c>
      <c r="QIA31" s="5">
        <f>'Output| DNSP'!QHZ8</f>
        <v>0</v>
      </c>
      <c r="QIB31" s="5">
        <f>'Output| DNSP'!QIA8</f>
        <v>0</v>
      </c>
      <c r="QIC31" s="5">
        <f>'Output| DNSP'!QIB8</f>
        <v>0</v>
      </c>
      <c r="QID31" s="5">
        <f>'Output| DNSP'!QIC8</f>
        <v>0</v>
      </c>
      <c r="QIE31" s="5">
        <f>'Output| DNSP'!QID8</f>
        <v>0</v>
      </c>
      <c r="QIF31" s="5">
        <f>'Output| DNSP'!QIE8</f>
        <v>0</v>
      </c>
      <c r="QIG31" s="5">
        <f>'Output| DNSP'!QIF8</f>
        <v>0</v>
      </c>
      <c r="QIH31" s="5">
        <f>'Output| DNSP'!QIG8</f>
        <v>0</v>
      </c>
      <c r="QII31" s="5">
        <f>'Output| DNSP'!QIH8</f>
        <v>0</v>
      </c>
      <c r="QIJ31" s="5">
        <f>'Output| DNSP'!QII8</f>
        <v>0</v>
      </c>
      <c r="QIK31" s="5">
        <f>'Output| DNSP'!QIJ8</f>
        <v>0</v>
      </c>
      <c r="QIL31" s="5">
        <f>'Output| DNSP'!QIK8</f>
        <v>0</v>
      </c>
      <c r="QIM31" s="5">
        <f>'Output| DNSP'!QIL8</f>
        <v>0</v>
      </c>
      <c r="QIN31" s="5">
        <f>'Output| DNSP'!QIM8</f>
        <v>0</v>
      </c>
      <c r="QIO31" s="5">
        <f>'Output| DNSP'!QIN8</f>
        <v>0</v>
      </c>
      <c r="QIP31" s="5">
        <f>'Output| DNSP'!QIO8</f>
        <v>0</v>
      </c>
      <c r="QIQ31" s="5">
        <f>'Output| DNSP'!QIP8</f>
        <v>0</v>
      </c>
      <c r="QIR31" s="5">
        <f>'Output| DNSP'!QIQ8</f>
        <v>0</v>
      </c>
      <c r="QIS31" s="5">
        <f>'Output| DNSP'!QIR8</f>
        <v>0</v>
      </c>
      <c r="QIT31" s="5">
        <f>'Output| DNSP'!QIS8</f>
        <v>0</v>
      </c>
      <c r="QIU31" s="5">
        <f>'Output| DNSP'!QIT8</f>
        <v>0</v>
      </c>
      <c r="QIV31" s="5">
        <f>'Output| DNSP'!QIU8</f>
        <v>0</v>
      </c>
      <c r="QIW31" s="5">
        <f>'Output| DNSP'!QIV8</f>
        <v>0</v>
      </c>
      <c r="QIX31" s="5">
        <f>'Output| DNSP'!QIW8</f>
        <v>0</v>
      </c>
      <c r="QIY31" s="5">
        <f>'Output| DNSP'!QIX8</f>
        <v>0</v>
      </c>
      <c r="QIZ31" s="5">
        <f>'Output| DNSP'!QIY8</f>
        <v>0</v>
      </c>
      <c r="QJA31" s="5">
        <f>'Output| DNSP'!QIZ8</f>
        <v>0</v>
      </c>
      <c r="QJB31" s="5">
        <f>'Output| DNSP'!QJA8</f>
        <v>0</v>
      </c>
      <c r="QJC31" s="5">
        <f>'Output| DNSP'!QJB8</f>
        <v>0</v>
      </c>
      <c r="QJD31" s="5">
        <f>'Output| DNSP'!QJC8</f>
        <v>0</v>
      </c>
      <c r="QJE31" s="5">
        <f>'Output| DNSP'!QJD8</f>
        <v>0</v>
      </c>
      <c r="QJF31" s="5">
        <f>'Output| DNSP'!QJE8</f>
        <v>0</v>
      </c>
      <c r="QJG31" s="5">
        <f>'Output| DNSP'!QJF8</f>
        <v>0</v>
      </c>
      <c r="QJH31" s="5">
        <f>'Output| DNSP'!QJG8</f>
        <v>0</v>
      </c>
      <c r="QJI31" s="5">
        <f>'Output| DNSP'!QJH8</f>
        <v>0</v>
      </c>
      <c r="QJJ31" s="5">
        <f>'Output| DNSP'!QJI8</f>
        <v>0</v>
      </c>
      <c r="QJK31" s="5">
        <f>'Output| DNSP'!QJJ8</f>
        <v>0</v>
      </c>
      <c r="QJL31" s="5">
        <f>'Output| DNSP'!QJK8</f>
        <v>0</v>
      </c>
      <c r="QJM31" s="5">
        <f>'Output| DNSP'!QJL8</f>
        <v>0</v>
      </c>
      <c r="QJN31" s="5">
        <f>'Output| DNSP'!QJM8</f>
        <v>0</v>
      </c>
      <c r="QJO31" s="5">
        <f>'Output| DNSP'!QJN8</f>
        <v>0</v>
      </c>
      <c r="QJP31" s="5">
        <f>'Output| DNSP'!QJO8</f>
        <v>0</v>
      </c>
      <c r="QJQ31" s="5">
        <f>'Output| DNSP'!QJP8</f>
        <v>0</v>
      </c>
      <c r="QJR31" s="5">
        <f>'Output| DNSP'!QJQ8</f>
        <v>0</v>
      </c>
      <c r="QJS31" s="5">
        <f>'Output| DNSP'!QJR8</f>
        <v>0</v>
      </c>
      <c r="QJT31" s="5">
        <f>'Output| DNSP'!QJS8</f>
        <v>0</v>
      </c>
      <c r="QJU31" s="5">
        <f>'Output| DNSP'!QJT8</f>
        <v>0</v>
      </c>
      <c r="QJV31" s="5">
        <f>'Output| DNSP'!QJU8</f>
        <v>0</v>
      </c>
      <c r="QJW31" s="5">
        <f>'Output| DNSP'!QJV8</f>
        <v>0</v>
      </c>
      <c r="QJX31" s="5">
        <f>'Output| DNSP'!QJW8</f>
        <v>0</v>
      </c>
      <c r="QJY31" s="5">
        <f>'Output| DNSP'!QJX8</f>
        <v>0</v>
      </c>
      <c r="QJZ31" s="5">
        <f>'Output| DNSP'!QJY8</f>
        <v>0</v>
      </c>
      <c r="QKA31" s="5">
        <f>'Output| DNSP'!QJZ8</f>
        <v>0</v>
      </c>
      <c r="QKB31" s="5">
        <f>'Output| DNSP'!QKA8</f>
        <v>0</v>
      </c>
      <c r="QKC31" s="5">
        <f>'Output| DNSP'!QKB8</f>
        <v>0</v>
      </c>
      <c r="QKD31" s="5">
        <f>'Output| DNSP'!QKC8</f>
        <v>0</v>
      </c>
      <c r="QKE31" s="5">
        <f>'Output| DNSP'!QKD8</f>
        <v>0</v>
      </c>
      <c r="QKF31" s="5">
        <f>'Output| DNSP'!QKE8</f>
        <v>0</v>
      </c>
      <c r="QKG31" s="5">
        <f>'Output| DNSP'!QKF8</f>
        <v>0</v>
      </c>
      <c r="QKH31" s="5">
        <f>'Output| DNSP'!QKG8</f>
        <v>0</v>
      </c>
      <c r="QKI31" s="5">
        <f>'Output| DNSP'!QKH8</f>
        <v>0</v>
      </c>
      <c r="QKJ31" s="5">
        <f>'Output| DNSP'!QKI8</f>
        <v>0</v>
      </c>
      <c r="QKK31" s="5">
        <f>'Output| DNSP'!QKJ8</f>
        <v>0</v>
      </c>
      <c r="QKL31" s="5">
        <f>'Output| DNSP'!QKK8</f>
        <v>0</v>
      </c>
      <c r="QKM31" s="5">
        <f>'Output| DNSP'!QKL8</f>
        <v>0</v>
      </c>
      <c r="QKN31" s="5">
        <f>'Output| DNSP'!QKM8</f>
        <v>0</v>
      </c>
      <c r="QKO31" s="5">
        <f>'Output| DNSP'!QKN8</f>
        <v>0</v>
      </c>
      <c r="QKP31" s="5">
        <f>'Output| DNSP'!QKO8</f>
        <v>0</v>
      </c>
      <c r="QKQ31" s="5">
        <f>'Output| DNSP'!QKP8</f>
        <v>0</v>
      </c>
      <c r="QKR31" s="5">
        <f>'Output| DNSP'!QKQ8</f>
        <v>0</v>
      </c>
      <c r="QKS31" s="5">
        <f>'Output| DNSP'!QKR8</f>
        <v>0</v>
      </c>
      <c r="QKT31" s="5">
        <f>'Output| DNSP'!QKS8</f>
        <v>0</v>
      </c>
      <c r="QKU31" s="5">
        <f>'Output| DNSP'!QKT8</f>
        <v>0</v>
      </c>
      <c r="QKV31" s="5">
        <f>'Output| DNSP'!QKU8</f>
        <v>0</v>
      </c>
      <c r="QKW31" s="5">
        <f>'Output| DNSP'!QKV8</f>
        <v>0</v>
      </c>
      <c r="QKX31" s="5">
        <f>'Output| DNSP'!QKW8</f>
        <v>0</v>
      </c>
      <c r="QKY31" s="5">
        <f>'Output| DNSP'!QKX8</f>
        <v>0</v>
      </c>
      <c r="QKZ31" s="5">
        <f>'Output| DNSP'!QKY8</f>
        <v>0</v>
      </c>
      <c r="QLA31" s="5">
        <f>'Output| DNSP'!QKZ8</f>
        <v>0</v>
      </c>
      <c r="QLB31" s="5">
        <f>'Output| DNSP'!QLA8</f>
        <v>0</v>
      </c>
      <c r="QLC31" s="5">
        <f>'Output| DNSP'!QLB8</f>
        <v>0</v>
      </c>
      <c r="QLD31" s="5">
        <f>'Output| DNSP'!QLC8</f>
        <v>0</v>
      </c>
      <c r="QLE31" s="5">
        <f>'Output| DNSP'!QLD8</f>
        <v>0</v>
      </c>
      <c r="QLF31" s="5">
        <f>'Output| DNSP'!QLE8</f>
        <v>0</v>
      </c>
      <c r="QLG31" s="5">
        <f>'Output| DNSP'!QLF8</f>
        <v>0</v>
      </c>
      <c r="QLH31" s="5">
        <f>'Output| DNSP'!QLG8</f>
        <v>0</v>
      </c>
      <c r="QLI31" s="5">
        <f>'Output| DNSP'!QLH8</f>
        <v>0</v>
      </c>
      <c r="QLJ31" s="5">
        <f>'Output| DNSP'!QLI8</f>
        <v>0</v>
      </c>
      <c r="QLK31" s="5">
        <f>'Output| DNSP'!QLJ8</f>
        <v>0</v>
      </c>
      <c r="QLL31" s="5">
        <f>'Output| DNSP'!QLK8</f>
        <v>0</v>
      </c>
      <c r="QLM31" s="5">
        <f>'Output| DNSP'!QLL8</f>
        <v>0</v>
      </c>
      <c r="QLN31" s="5">
        <f>'Output| DNSP'!QLM8</f>
        <v>0</v>
      </c>
      <c r="QLO31" s="5">
        <f>'Output| DNSP'!QLN8</f>
        <v>0</v>
      </c>
      <c r="QLP31" s="5">
        <f>'Output| DNSP'!QLO8</f>
        <v>0</v>
      </c>
      <c r="QLQ31" s="5">
        <f>'Output| DNSP'!QLP8</f>
        <v>0</v>
      </c>
      <c r="QLR31" s="5">
        <f>'Output| DNSP'!QLQ8</f>
        <v>0</v>
      </c>
      <c r="QLS31" s="5">
        <f>'Output| DNSP'!QLR8</f>
        <v>0</v>
      </c>
      <c r="QLT31" s="5">
        <f>'Output| DNSP'!QLS8</f>
        <v>0</v>
      </c>
      <c r="QLU31" s="5">
        <f>'Output| DNSP'!QLT8</f>
        <v>0</v>
      </c>
      <c r="QLV31" s="5">
        <f>'Output| DNSP'!QLU8</f>
        <v>0</v>
      </c>
      <c r="QLW31" s="5">
        <f>'Output| DNSP'!QLV8</f>
        <v>0</v>
      </c>
      <c r="QLX31" s="5">
        <f>'Output| DNSP'!QLW8</f>
        <v>0</v>
      </c>
      <c r="QLY31" s="5">
        <f>'Output| DNSP'!QLX8</f>
        <v>0</v>
      </c>
      <c r="QLZ31" s="5">
        <f>'Output| DNSP'!QLY8</f>
        <v>0</v>
      </c>
      <c r="QMA31" s="5">
        <f>'Output| DNSP'!QLZ8</f>
        <v>0</v>
      </c>
      <c r="QMB31" s="5">
        <f>'Output| DNSP'!QMA8</f>
        <v>0</v>
      </c>
      <c r="QMC31" s="5">
        <f>'Output| DNSP'!QMB8</f>
        <v>0</v>
      </c>
      <c r="QMD31" s="5">
        <f>'Output| DNSP'!QMC8</f>
        <v>0</v>
      </c>
      <c r="QME31" s="5">
        <f>'Output| DNSP'!QMD8</f>
        <v>0</v>
      </c>
      <c r="QMF31" s="5">
        <f>'Output| DNSP'!QME8</f>
        <v>0</v>
      </c>
      <c r="QMG31" s="5">
        <f>'Output| DNSP'!QMF8</f>
        <v>0</v>
      </c>
      <c r="QMH31" s="5">
        <f>'Output| DNSP'!QMG8</f>
        <v>0</v>
      </c>
      <c r="QMI31" s="5">
        <f>'Output| DNSP'!QMH8</f>
        <v>0</v>
      </c>
      <c r="QMJ31" s="5">
        <f>'Output| DNSP'!QMI8</f>
        <v>0</v>
      </c>
      <c r="QMK31" s="5">
        <f>'Output| DNSP'!QMJ8</f>
        <v>0</v>
      </c>
      <c r="QML31" s="5">
        <f>'Output| DNSP'!QMK8</f>
        <v>0</v>
      </c>
      <c r="QMM31" s="5">
        <f>'Output| DNSP'!QML8</f>
        <v>0</v>
      </c>
      <c r="QMN31" s="5">
        <f>'Output| DNSP'!QMM8</f>
        <v>0</v>
      </c>
      <c r="QMO31" s="5">
        <f>'Output| DNSP'!QMN8</f>
        <v>0</v>
      </c>
      <c r="QMP31" s="5">
        <f>'Output| DNSP'!QMO8</f>
        <v>0</v>
      </c>
      <c r="QMQ31" s="5">
        <f>'Output| DNSP'!QMP8</f>
        <v>0</v>
      </c>
      <c r="QMR31" s="5">
        <f>'Output| DNSP'!QMQ8</f>
        <v>0</v>
      </c>
      <c r="QMS31" s="5">
        <f>'Output| DNSP'!QMR8</f>
        <v>0</v>
      </c>
      <c r="QMT31" s="5">
        <f>'Output| DNSP'!QMS8</f>
        <v>0</v>
      </c>
      <c r="QMU31" s="5">
        <f>'Output| DNSP'!QMT8</f>
        <v>0</v>
      </c>
      <c r="QMV31" s="5">
        <f>'Output| DNSP'!QMU8</f>
        <v>0</v>
      </c>
      <c r="QMW31" s="5">
        <f>'Output| DNSP'!QMV8</f>
        <v>0</v>
      </c>
      <c r="QMX31" s="5">
        <f>'Output| DNSP'!QMW8</f>
        <v>0</v>
      </c>
      <c r="QMY31" s="5">
        <f>'Output| DNSP'!QMX8</f>
        <v>0</v>
      </c>
      <c r="QMZ31" s="5">
        <f>'Output| DNSP'!QMY8</f>
        <v>0</v>
      </c>
      <c r="QNA31" s="5">
        <f>'Output| DNSP'!QMZ8</f>
        <v>0</v>
      </c>
      <c r="QNB31" s="5">
        <f>'Output| DNSP'!QNA8</f>
        <v>0</v>
      </c>
      <c r="QNC31" s="5">
        <f>'Output| DNSP'!QNB8</f>
        <v>0</v>
      </c>
      <c r="QND31" s="5">
        <f>'Output| DNSP'!QNC8</f>
        <v>0</v>
      </c>
      <c r="QNE31" s="5">
        <f>'Output| DNSP'!QND8</f>
        <v>0</v>
      </c>
      <c r="QNF31" s="5">
        <f>'Output| DNSP'!QNE8</f>
        <v>0</v>
      </c>
      <c r="QNG31" s="5">
        <f>'Output| DNSP'!QNF8</f>
        <v>0</v>
      </c>
      <c r="QNH31" s="5">
        <f>'Output| DNSP'!QNG8</f>
        <v>0</v>
      </c>
      <c r="QNI31" s="5">
        <f>'Output| DNSP'!QNH8</f>
        <v>0</v>
      </c>
      <c r="QNJ31" s="5">
        <f>'Output| DNSP'!QNI8</f>
        <v>0</v>
      </c>
      <c r="QNK31" s="5">
        <f>'Output| DNSP'!QNJ8</f>
        <v>0</v>
      </c>
      <c r="QNL31" s="5">
        <f>'Output| DNSP'!QNK8</f>
        <v>0</v>
      </c>
      <c r="QNM31" s="5">
        <f>'Output| DNSP'!QNL8</f>
        <v>0</v>
      </c>
      <c r="QNN31" s="5">
        <f>'Output| DNSP'!QNM8</f>
        <v>0</v>
      </c>
      <c r="QNO31" s="5">
        <f>'Output| DNSP'!QNN8</f>
        <v>0</v>
      </c>
      <c r="QNP31" s="5">
        <f>'Output| DNSP'!QNO8</f>
        <v>0</v>
      </c>
      <c r="QNQ31" s="5">
        <f>'Output| DNSP'!QNP8</f>
        <v>0</v>
      </c>
      <c r="QNR31" s="5">
        <f>'Output| DNSP'!QNQ8</f>
        <v>0</v>
      </c>
      <c r="QNS31" s="5">
        <f>'Output| DNSP'!QNR8</f>
        <v>0</v>
      </c>
      <c r="QNT31" s="5">
        <f>'Output| DNSP'!QNS8</f>
        <v>0</v>
      </c>
      <c r="QNU31" s="5">
        <f>'Output| DNSP'!QNT8</f>
        <v>0</v>
      </c>
      <c r="QNV31" s="5">
        <f>'Output| DNSP'!QNU8</f>
        <v>0</v>
      </c>
      <c r="QNW31" s="5">
        <f>'Output| DNSP'!QNV8</f>
        <v>0</v>
      </c>
      <c r="QNX31" s="5">
        <f>'Output| DNSP'!QNW8</f>
        <v>0</v>
      </c>
      <c r="QNY31" s="5">
        <f>'Output| DNSP'!QNX8</f>
        <v>0</v>
      </c>
      <c r="QNZ31" s="5">
        <f>'Output| DNSP'!QNY8</f>
        <v>0</v>
      </c>
      <c r="QOA31" s="5">
        <f>'Output| DNSP'!QNZ8</f>
        <v>0</v>
      </c>
      <c r="QOB31" s="5">
        <f>'Output| DNSP'!QOA8</f>
        <v>0</v>
      </c>
      <c r="QOC31" s="5">
        <f>'Output| DNSP'!QOB8</f>
        <v>0</v>
      </c>
      <c r="QOD31" s="5">
        <f>'Output| DNSP'!QOC8</f>
        <v>0</v>
      </c>
      <c r="QOE31" s="5">
        <f>'Output| DNSP'!QOD8</f>
        <v>0</v>
      </c>
      <c r="QOF31" s="5">
        <f>'Output| DNSP'!QOE8</f>
        <v>0</v>
      </c>
      <c r="QOG31" s="5">
        <f>'Output| DNSP'!QOF8</f>
        <v>0</v>
      </c>
      <c r="QOH31" s="5">
        <f>'Output| DNSP'!QOG8</f>
        <v>0</v>
      </c>
      <c r="QOI31" s="5">
        <f>'Output| DNSP'!QOH8</f>
        <v>0</v>
      </c>
      <c r="QOJ31" s="5">
        <f>'Output| DNSP'!QOI8</f>
        <v>0</v>
      </c>
      <c r="QOK31" s="5">
        <f>'Output| DNSP'!QOJ8</f>
        <v>0</v>
      </c>
      <c r="QOL31" s="5">
        <f>'Output| DNSP'!QOK8</f>
        <v>0</v>
      </c>
      <c r="QOM31" s="5">
        <f>'Output| DNSP'!QOL8</f>
        <v>0</v>
      </c>
      <c r="QON31" s="5">
        <f>'Output| DNSP'!QOM8</f>
        <v>0</v>
      </c>
      <c r="QOO31" s="5">
        <f>'Output| DNSP'!QON8</f>
        <v>0</v>
      </c>
      <c r="QOP31" s="5">
        <f>'Output| DNSP'!QOO8</f>
        <v>0</v>
      </c>
      <c r="QOQ31" s="5">
        <f>'Output| DNSP'!QOP8</f>
        <v>0</v>
      </c>
      <c r="QOR31" s="5">
        <f>'Output| DNSP'!QOQ8</f>
        <v>0</v>
      </c>
      <c r="QOS31" s="5">
        <f>'Output| DNSP'!QOR8</f>
        <v>0</v>
      </c>
      <c r="QOT31" s="5">
        <f>'Output| DNSP'!QOS8</f>
        <v>0</v>
      </c>
      <c r="QOU31" s="5">
        <f>'Output| DNSP'!QOT8</f>
        <v>0</v>
      </c>
      <c r="QOV31" s="5">
        <f>'Output| DNSP'!QOU8</f>
        <v>0</v>
      </c>
      <c r="QOW31" s="5">
        <f>'Output| DNSP'!QOV8</f>
        <v>0</v>
      </c>
      <c r="QOX31" s="5">
        <f>'Output| DNSP'!QOW8</f>
        <v>0</v>
      </c>
      <c r="QOY31" s="5">
        <f>'Output| DNSP'!QOX8</f>
        <v>0</v>
      </c>
      <c r="QOZ31" s="5">
        <f>'Output| DNSP'!QOY8</f>
        <v>0</v>
      </c>
      <c r="QPA31" s="5">
        <f>'Output| DNSP'!QOZ8</f>
        <v>0</v>
      </c>
      <c r="QPB31" s="5">
        <f>'Output| DNSP'!QPA8</f>
        <v>0</v>
      </c>
      <c r="QPC31" s="5">
        <f>'Output| DNSP'!QPB8</f>
        <v>0</v>
      </c>
      <c r="QPD31" s="5">
        <f>'Output| DNSP'!QPC8</f>
        <v>0</v>
      </c>
      <c r="QPE31" s="5">
        <f>'Output| DNSP'!QPD8</f>
        <v>0</v>
      </c>
      <c r="QPF31" s="5">
        <f>'Output| DNSP'!QPE8</f>
        <v>0</v>
      </c>
      <c r="QPG31" s="5">
        <f>'Output| DNSP'!QPF8</f>
        <v>0</v>
      </c>
      <c r="QPH31" s="5">
        <f>'Output| DNSP'!QPG8</f>
        <v>0</v>
      </c>
      <c r="QPI31" s="5">
        <f>'Output| DNSP'!QPH8</f>
        <v>0</v>
      </c>
      <c r="QPJ31" s="5">
        <f>'Output| DNSP'!QPI8</f>
        <v>0</v>
      </c>
      <c r="QPK31" s="5">
        <f>'Output| DNSP'!QPJ8</f>
        <v>0</v>
      </c>
      <c r="QPL31" s="5">
        <f>'Output| DNSP'!QPK8</f>
        <v>0</v>
      </c>
      <c r="QPM31" s="5">
        <f>'Output| DNSP'!QPL8</f>
        <v>0</v>
      </c>
      <c r="QPN31" s="5">
        <f>'Output| DNSP'!QPM8</f>
        <v>0</v>
      </c>
      <c r="QPO31" s="5">
        <f>'Output| DNSP'!QPN8</f>
        <v>0</v>
      </c>
      <c r="QPP31" s="5">
        <f>'Output| DNSP'!QPO8</f>
        <v>0</v>
      </c>
      <c r="QPQ31" s="5">
        <f>'Output| DNSP'!QPP8</f>
        <v>0</v>
      </c>
      <c r="QPR31" s="5">
        <f>'Output| DNSP'!QPQ8</f>
        <v>0</v>
      </c>
      <c r="QPS31" s="5">
        <f>'Output| DNSP'!QPR8</f>
        <v>0</v>
      </c>
      <c r="QPT31" s="5">
        <f>'Output| DNSP'!QPS8</f>
        <v>0</v>
      </c>
      <c r="QPU31" s="5">
        <f>'Output| DNSP'!QPT8</f>
        <v>0</v>
      </c>
      <c r="QPV31" s="5">
        <f>'Output| DNSP'!QPU8</f>
        <v>0</v>
      </c>
      <c r="QPW31" s="5">
        <f>'Output| DNSP'!QPV8</f>
        <v>0</v>
      </c>
      <c r="QPX31" s="5">
        <f>'Output| DNSP'!QPW8</f>
        <v>0</v>
      </c>
      <c r="QPY31" s="5">
        <f>'Output| DNSP'!QPX8</f>
        <v>0</v>
      </c>
      <c r="QPZ31" s="5">
        <f>'Output| DNSP'!QPY8</f>
        <v>0</v>
      </c>
      <c r="QQA31" s="5">
        <f>'Output| DNSP'!QPZ8</f>
        <v>0</v>
      </c>
      <c r="QQB31" s="5">
        <f>'Output| DNSP'!QQA8</f>
        <v>0</v>
      </c>
      <c r="QQC31" s="5">
        <f>'Output| DNSP'!QQB8</f>
        <v>0</v>
      </c>
      <c r="QQD31" s="5">
        <f>'Output| DNSP'!QQC8</f>
        <v>0</v>
      </c>
      <c r="QQE31" s="5">
        <f>'Output| DNSP'!QQD8</f>
        <v>0</v>
      </c>
      <c r="QQF31" s="5">
        <f>'Output| DNSP'!QQE8</f>
        <v>0</v>
      </c>
      <c r="QQG31" s="5">
        <f>'Output| DNSP'!QQF8</f>
        <v>0</v>
      </c>
      <c r="QQH31" s="5">
        <f>'Output| DNSP'!QQG8</f>
        <v>0</v>
      </c>
      <c r="QQI31" s="5">
        <f>'Output| DNSP'!QQH8</f>
        <v>0</v>
      </c>
      <c r="QQJ31" s="5">
        <f>'Output| DNSP'!QQI8</f>
        <v>0</v>
      </c>
      <c r="QQK31" s="5">
        <f>'Output| DNSP'!QQJ8</f>
        <v>0</v>
      </c>
      <c r="QQL31" s="5">
        <f>'Output| DNSP'!QQK8</f>
        <v>0</v>
      </c>
      <c r="QQM31" s="5">
        <f>'Output| DNSP'!QQL8</f>
        <v>0</v>
      </c>
      <c r="QQN31" s="5">
        <f>'Output| DNSP'!QQM8</f>
        <v>0</v>
      </c>
      <c r="QQO31" s="5">
        <f>'Output| DNSP'!QQN8</f>
        <v>0</v>
      </c>
      <c r="QQP31" s="5">
        <f>'Output| DNSP'!QQO8</f>
        <v>0</v>
      </c>
      <c r="QQQ31" s="5">
        <f>'Output| DNSP'!QQP8</f>
        <v>0</v>
      </c>
      <c r="QQR31" s="5">
        <f>'Output| DNSP'!QQQ8</f>
        <v>0</v>
      </c>
      <c r="QQS31" s="5">
        <f>'Output| DNSP'!QQR8</f>
        <v>0</v>
      </c>
      <c r="QQT31" s="5">
        <f>'Output| DNSP'!QQS8</f>
        <v>0</v>
      </c>
      <c r="QQU31" s="5">
        <f>'Output| DNSP'!QQT8</f>
        <v>0</v>
      </c>
      <c r="QQV31" s="5">
        <f>'Output| DNSP'!QQU8</f>
        <v>0</v>
      </c>
      <c r="QQW31" s="5">
        <f>'Output| DNSP'!QQV8</f>
        <v>0</v>
      </c>
      <c r="QQX31" s="5">
        <f>'Output| DNSP'!QQW8</f>
        <v>0</v>
      </c>
      <c r="QQY31" s="5">
        <f>'Output| DNSP'!QQX8</f>
        <v>0</v>
      </c>
      <c r="QQZ31" s="5">
        <f>'Output| DNSP'!QQY8</f>
        <v>0</v>
      </c>
      <c r="QRA31" s="5">
        <f>'Output| DNSP'!QQZ8</f>
        <v>0</v>
      </c>
      <c r="QRB31" s="5">
        <f>'Output| DNSP'!QRA8</f>
        <v>0</v>
      </c>
      <c r="QRC31" s="5">
        <f>'Output| DNSP'!QRB8</f>
        <v>0</v>
      </c>
      <c r="QRD31" s="5">
        <f>'Output| DNSP'!QRC8</f>
        <v>0</v>
      </c>
      <c r="QRE31" s="5">
        <f>'Output| DNSP'!QRD8</f>
        <v>0</v>
      </c>
      <c r="QRF31" s="5">
        <f>'Output| DNSP'!QRE8</f>
        <v>0</v>
      </c>
      <c r="QRG31" s="5">
        <f>'Output| DNSP'!QRF8</f>
        <v>0</v>
      </c>
      <c r="QRH31" s="5">
        <f>'Output| DNSP'!QRG8</f>
        <v>0</v>
      </c>
      <c r="QRI31" s="5">
        <f>'Output| DNSP'!QRH8</f>
        <v>0</v>
      </c>
      <c r="QRJ31" s="5">
        <f>'Output| DNSP'!QRI8</f>
        <v>0</v>
      </c>
      <c r="QRK31" s="5">
        <f>'Output| DNSP'!QRJ8</f>
        <v>0</v>
      </c>
      <c r="QRL31" s="5">
        <f>'Output| DNSP'!QRK8</f>
        <v>0</v>
      </c>
      <c r="QRM31" s="5">
        <f>'Output| DNSP'!QRL8</f>
        <v>0</v>
      </c>
      <c r="QRN31" s="5">
        <f>'Output| DNSP'!QRM8</f>
        <v>0</v>
      </c>
      <c r="QRO31" s="5">
        <f>'Output| DNSP'!QRN8</f>
        <v>0</v>
      </c>
      <c r="QRP31" s="5">
        <f>'Output| DNSP'!QRO8</f>
        <v>0</v>
      </c>
      <c r="QRQ31" s="5">
        <f>'Output| DNSP'!QRP8</f>
        <v>0</v>
      </c>
      <c r="QRR31" s="5">
        <f>'Output| DNSP'!QRQ8</f>
        <v>0</v>
      </c>
      <c r="QRS31" s="5">
        <f>'Output| DNSP'!QRR8</f>
        <v>0</v>
      </c>
      <c r="QRT31" s="5">
        <f>'Output| DNSP'!QRS8</f>
        <v>0</v>
      </c>
      <c r="QRU31" s="5">
        <f>'Output| DNSP'!QRT8</f>
        <v>0</v>
      </c>
      <c r="QRV31" s="5">
        <f>'Output| DNSP'!QRU8</f>
        <v>0</v>
      </c>
      <c r="QRW31" s="5">
        <f>'Output| DNSP'!QRV8</f>
        <v>0</v>
      </c>
      <c r="QRX31" s="5">
        <f>'Output| DNSP'!QRW8</f>
        <v>0</v>
      </c>
      <c r="QRY31" s="5">
        <f>'Output| DNSP'!QRX8</f>
        <v>0</v>
      </c>
      <c r="QRZ31" s="5">
        <f>'Output| DNSP'!QRY8</f>
        <v>0</v>
      </c>
      <c r="QSA31" s="5">
        <f>'Output| DNSP'!QRZ8</f>
        <v>0</v>
      </c>
      <c r="QSB31" s="5">
        <f>'Output| DNSP'!QSA8</f>
        <v>0</v>
      </c>
      <c r="QSC31" s="5">
        <f>'Output| DNSP'!QSB8</f>
        <v>0</v>
      </c>
      <c r="QSD31" s="5">
        <f>'Output| DNSP'!QSC8</f>
        <v>0</v>
      </c>
      <c r="QSE31" s="5">
        <f>'Output| DNSP'!QSD8</f>
        <v>0</v>
      </c>
      <c r="QSF31" s="5">
        <f>'Output| DNSP'!QSE8</f>
        <v>0</v>
      </c>
      <c r="QSG31" s="5">
        <f>'Output| DNSP'!QSF8</f>
        <v>0</v>
      </c>
      <c r="QSH31" s="5">
        <f>'Output| DNSP'!QSG8</f>
        <v>0</v>
      </c>
      <c r="QSI31" s="5">
        <f>'Output| DNSP'!QSH8</f>
        <v>0</v>
      </c>
      <c r="QSJ31" s="5">
        <f>'Output| DNSP'!QSI8</f>
        <v>0</v>
      </c>
      <c r="QSK31" s="5">
        <f>'Output| DNSP'!QSJ8</f>
        <v>0</v>
      </c>
      <c r="QSL31" s="5">
        <f>'Output| DNSP'!QSK8</f>
        <v>0</v>
      </c>
      <c r="QSM31" s="5">
        <f>'Output| DNSP'!QSL8</f>
        <v>0</v>
      </c>
      <c r="QSN31" s="5">
        <f>'Output| DNSP'!QSM8</f>
        <v>0</v>
      </c>
      <c r="QSO31" s="5">
        <f>'Output| DNSP'!QSN8</f>
        <v>0</v>
      </c>
      <c r="QSP31" s="5">
        <f>'Output| DNSP'!QSO8</f>
        <v>0</v>
      </c>
      <c r="QSQ31" s="5">
        <f>'Output| DNSP'!QSP8</f>
        <v>0</v>
      </c>
      <c r="QSR31" s="5">
        <f>'Output| DNSP'!QSQ8</f>
        <v>0</v>
      </c>
      <c r="QSS31" s="5">
        <f>'Output| DNSP'!QSR8</f>
        <v>0</v>
      </c>
      <c r="QST31" s="5">
        <f>'Output| DNSP'!QSS8</f>
        <v>0</v>
      </c>
      <c r="QSU31" s="5">
        <f>'Output| DNSP'!QST8</f>
        <v>0</v>
      </c>
      <c r="QSV31" s="5">
        <f>'Output| DNSP'!QSU8</f>
        <v>0</v>
      </c>
      <c r="QSW31" s="5">
        <f>'Output| DNSP'!QSV8</f>
        <v>0</v>
      </c>
      <c r="QSX31" s="5">
        <f>'Output| DNSP'!QSW8</f>
        <v>0</v>
      </c>
      <c r="QSY31" s="5">
        <f>'Output| DNSP'!QSX8</f>
        <v>0</v>
      </c>
      <c r="QSZ31" s="5">
        <f>'Output| DNSP'!QSY8</f>
        <v>0</v>
      </c>
      <c r="QTA31" s="5">
        <f>'Output| DNSP'!QSZ8</f>
        <v>0</v>
      </c>
      <c r="QTB31" s="5">
        <f>'Output| DNSP'!QTA8</f>
        <v>0</v>
      </c>
      <c r="QTC31" s="5">
        <f>'Output| DNSP'!QTB8</f>
        <v>0</v>
      </c>
      <c r="QTD31" s="5">
        <f>'Output| DNSP'!QTC8</f>
        <v>0</v>
      </c>
      <c r="QTE31" s="5">
        <f>'Output| DNSP'!QTD8</f>
        <v>0</v>
      </c>
      <c r="QTF31" s="5">
        <f>'Output| DNSP'!QTE8</f>
        <v>0</v>
      </c>
      <c r="QTG31" s="5">
        <f>'Output| DNSP'!QTF8</f>
        <v>0</v>
      </c>
      <c r="QTH31" s="5">
        <f>'Output| DNSP'!QTG8</f>
        <v>0</v>
      </c>
      <c r="QTI31" s="5">
        <f>'Output| DNSP'!QTH8</f>
        <v>0</v>
      </c>
      <c r="QTJ31" s="5">
        <f>'Output| DNSP'!QTI8</f>
        <v>0</v>
      </c>
      <c r="QTK31" s="5">
        <f>'Output| DNSP'!QTJ8</f>
        <v>0</v>
      </c>
      <c r="QTL31" s="5">
        <f>'Output| DNSP'!QTK8</f>
        <v>0</v>
      </c>
      <c r="QTM31" s="5">
        <f>'Output| DNSP'!QTL8</f>
        <v>0</v>
      </c>
      <c r="QTN31" s="5">
        <f>'Output| DNSP'!QTM8</f>
        <v>0</v>
      </c>
      <c r="QTO31" s="5">
        <f>'Output| DNSP'!QTN8</f>
        <v>0</v>
      </c>
      <c r="QTP31" s="5">
        <f>'Output| DNSP'!QTO8</f>
        <v>0</v>
      </c>
      <c r="QTQ31" s="5">
        <f>'Output| DNSP'!QTP8</f>
        <v>0</v>
      </c>
      <c r="QTR31" s="5">
        <f>'Output| DNSP'!QTQ8</f>
        <v>0</v>
      </c>
      <c r="QTS31" s="5">
        <f>'Output| DNSP'!QTR8</f>
        <v>0</v>
      </c>
      <c r="QTT31" s="5">
        <f>'Output| DNSP'!QTS8</f>
        <v>0</v>
      </c>
      <c r="QTU31" s="5">
        <f>'Output| DNSP'!QTT8</f>
        <v>0</v>
      </c>
      <c r="QTV31" s="5">
        <f>'Output| DNSP'!QTU8</f>
        <v>0</v>
      </c>
      <c r="QTW31" s="5">
        <f>'Output| DNSP'!QTV8</f>
        <v>0</v>
      </c>
      <c r="QTX31" s="5">
        <f>'Output| DNSP'!QTW8</f>
        <v>0</v>
      </c>
      <c r="QTY31" s="5">
        <f>'Output| DNSP'!QTX8</f>
        <v>0</v>
      </c>
      <c r="QTZ31" s="5">
        <f>'Output| DNSP'!QTY8</f>
        <v>0</v>
      </c>
      <c r="QUA31" s="5">
        <f>'Output| DNSP'!QTZ8</f>
        <v>0</v>
      </c>
      <c r="QUB31" s="5">
        <f>'Output| DNSP'!QUA8</f>
        <v>0</v>
      </c>
      <c r="QUC31" s="5">
        <f>'Output| DNSP'!QUB8</f>
        <v>0</v>
      </c>
      <c r="QUD31" s="5">
        <f>'Output| DNSP'!QUC8</f>
        <v>0</v>
      </c>
      <c r="QUE31" s="5">
        <f>'Output| DNSP'!QUD8</f>
        <v>0</v>
      </c>
      <c r="QUF31" s="5">
        <f>'Output| DNSP'!QUE8</f>
        <v>0</v>
      </c>
      <c r="QUG31" s="5">
        <f>'Output| DNSP'!QUF8</f>
        <v>0</v>
      </c>
      <c r="QUH31" s="5">
        <f>'Output| DNSP'!QUG8</f>
        <v>0</v>
      </c>
      <c r="QUI31" s="5">
        <f>'Output| DNSP'!QUH8</f>
        <v>0</v>
      </c>
      <c r="QUJ31" s="5">
        <f>'Output| DNSP'!QUI8</f>
        <v>0</v>
      </c>
      <c r="QUK31" s="5">
        <f>'Output| DNSP'!QUJ8</f>
        <v>0</v>
      </c>
      <c r="QUL31" s="5">
        <f>'Output| DNSP'!QUK8</f>
        <v>0</v>
      </c>
      <c r="QUM31" s="5">
        <f>'Output| DNSP'!QUL8</f>
        <v>0</v>
      </c>
      <c r="QUN31" s="5">
        <f>'Output| DNSP'!QUM8</f>
        <v>0</v>
      </c>
      <c r="QUO31" s="5">
        <f>'Output| DNSP'!QUN8</f>
        <v>0</v>
      </c>
      <c r="QUP31" s="5">
        <f>'Output| DNSP'!QUO8</f>
        <v>0</v>
      </c>
      <c r="QUQ31" s="5">
        <f>'Output| DNSP'!QUP8</f>
        <v>0</v>
      </c>
      <c r="QUR31" s="5">
        <f>'Output| DNSP'!QUQ8</f>
        <v>0</v>
      </c>
      <c r="QUS31" s="5">
        <f>'Output| DNSP'!QUR8</f>
        <v>0</v>
      </c>
      <c r="QUT31" s="5">
        <f>'Output| DNSP'!QUS8</f>
        <v>0</v>
      </c>
      <c r="QUU31" s="5">
        <f>'Output| DNSP'!QUT8</f>
        <v>0</v>
      </c>
      <c r="QUV31" s="5">
        <f>'Output| DNSP'!QUU8</f>
        <v>0</v>
      </c>
      <c r="QUW31" s="5">
        <f>'Output| DNSP'!QUV8</f>
        <v>0</v>
      </c>
      <c r="QUX31" s="5">
        <f>'Output| DNSP'!QUW8</f>
        <v>0</v>
      </c>
      <c r="QUY31" s="5">
        <f>'Output| DNSP'!QUX8</f>
        <v>0</v>
      </c>
      <c r="QUZ31" s="5">
        <f>'Output| DNSP'!QUY8</f>
        <v>0</v>
      </c>
      <c r="QVA31" s="5">
        <f>'Output| DNSP'!QUZ8</f>
        <v>0</v>
      </c>
      <c r="QVB31" s="5">
        <f>'Output| DNSP'!QVA8</f>
        <v>0</v>
      </c>
      <c r="QVC31" s="5">
        <f>'Output| DNSP'!QVB8</f>
        <v>0</v>
      </c>
      <c r="QVD31" s="5">
        <f>'Output| DNSP'!QVC8</f>
        <v>0</v>
      </c>
      <c r="QVE31" s="5">
        <f>'Output| DNSP'!QVD8</f>
        <v>0</v>
      </c>
      <c r="QVF31" s="5">
        <f>'Output| DNSP'!QVE8</f>
        <v>0</v>
      </c>
      <c r="QVG31" s="5">
        <f>'Output| DNSP'!QVF8</f>
        <v>0</v>
      </c>
      <c r="QVH31" s="5">
        <f>'Output| DNSP'!QVG8</f>
        <v>0</v>
      </c>
      <c r="QVI31" s="5">
        <f>'Output| DNSP'!QVH8</f>
        <v>0</v>
      </c>
      <c r="QVJ31" s="5">
        <f>'Output| DNSP'!QVI8</f>
        <v>0</v>
      </c>
      <c r="QVK31" s="5">
        <f>'Output| DNSP'!QVJ8</f>
        <v>0</v>
      </c>
      <c r="QVL31" s="5">
        <f>'Output| DNSP'!QVK8</f>
        <v>0</v>
      </c>
      <c r="QVM31" s="5">
        <f>'Output| DNSP'!QVL8</f>
        <v>0</v>
      </c>
      <c r="QVN31" s="5">
        <f>'Output| DNSP'!QVM8</f>
        <v>0</v>
      </c>
      <c r="QVO31" s="5">
        <f>'Output| DNSP'!QVN8</f>
        <v>0</v>
      </c>
      <c r="QVP31" s="5">
        <f>'Output| DNSP'!QVO8</f>
        <v>0</v>
      </c>
      <c r="QVQ31" s="5">
        <f>'Output| DNSP'!QVP8</f>
        <v>0</v>
      </c>
      <c r="QVR31" s="5">
        <f>'Output| DNSP'!QVQ8</f>
        <v>0</v>
      </c>
      <c r="QVS31" s="5">
        <f>'Output| DNSP'!QVR8</f>
        <v>0</v>
      </c>
      <c r="QVT31" s="5">
        <f>'Output| DNSP'!QVS8</f>
        <v>0</v>
      </c>
      <c r="QVU31" s="5">
        <f>'Output| DNSP'!QVT8</f>
        <v>0</v>
      </c>
      <c r="QVV31" s="5">
        <f>'Output| DNSP'!QVU8</f>
        <v>0</v>
      </c>
      <c r="QVW31" s="5">
        <f>'Output| DNSP'!QVV8</f>
        <v>0</v>
      </c>
      <c r="QVX31" s="5">
        <f>'Output| DNSP'!QVW8</f>
        <v>0</v>
      </c>
      <c r="QVY31" s="5">
        <f>'Output| DNSP'!QVX8</f>
        <v>0</v>
      </c>
      <c r="QVZ31" s="5">
        <f>'Output| DNSP'!QVY8</f>
        <v>0</v>
      </c>
      <c r="QWA31" s="5">
        <f>'Output| DNSP'!QVZ8</f>
        <v>0</v>
      </c>
      <c r="QWB31" s="5">
        <f>'Output| DNSP'!QWA8</f>
        <v>0</v>
      </c>
      <c r="QWC31" s="5">
        <f>'Output| DNSP'!QWB8</f>
        <v>0</v>
      </c>
      <c r="QWD31" s="5">
        <f>'Output| DNSP'!QWC8</f>
        <v>0</v>
      </c>
      <c r="QWE31" s="5">
        <f>'Output| DNSP'!QWD8</f>
        <v>0</v>
      </c>
      <c r="QWF31" s="5">
        <f>'Output| DNSP'!QWE8</f>
        <v>0</v>
      </c>
      <c r="QWG31" s="5">
        <f>'Output| DNSP'!QWF8</f>
        <v>0</v>
      </c>
      <c r="QWH31" s="5">
        <f>'Output| DNSP'!QWG8</f>
        <v>0</v>
      </c>
      <c r="QWI31" s="5">
        <f>'Output| DNSP'!QWH8</f>
        <v>0</v>
      </c>
      <c r="QWJ31" s="5">
        <f>'Output| DNSP'!QWI8</f>
        <v>0</v>
      </c>
      <c r="QWK31" s="5">
        <f>'Output| DNSP'!QWJ8</f>
        <v>0</v>
      </c>
      <c r="QWL31" s="5">
        <f>'Output| DNSP'!QWK8</f>
        <v>0</v>
      </c>
      <c r="QWM31" s="5">
        <f>'Output| DNSP'!QWL8</f>
        <v>0</v>
      </c>
      <c r="QWN31" s="5">
        <f>'Output| DNSP'!QWM8</f>
        <v>0</v>
      </c>
      <c r="QWO31" s="5">
        <f>'Output| DNSP'!QWN8</f>
        <v>0</v>
      </c>
      <c r="QWP31" s="5">
        <f>'Output| DNSP'!QWO8</f>
        <v>0</v>
      </c>
      <c r="QWQ31" s="5">
        <f>'Output| DNSP'!QWP8</f>
        <v>0</v>
      </c>
      <c r="QWR31" s="5">
        <f>'Output| DNSP'!QWQ8</f>
        <v>0</v>
      </c>
      <c r="QWS31" s="5">
        <f>'Output| DNSP'!QWR8</f>
        <v>0</v>
      </c>
      <c r="QWT31" s="5">
        <f>'Output| DNSP'!QWS8</f>
        <v>0</v>
      </c>
      <c r="QWU31" s="5">
        <f>'Output| DNSP'!QWT8</f>
        <v>0</v>
      </c>
      <c r="QWV31" s="5">
        <f>'Output| DNSP'!QWU8</f>
        <v>0</v>
      </c>
      <c r="QWW31" s="5">
        <f>'Output| DNSP'!QWV8</f>
        <v>0</v>
      </c>
      <c r="QWX31" s="5">
        <f>'Output| DNSP'!QWW8</f>
        <v>0</v>
      </c>
      <c r="QWY31" s="5">
        <f>'Output| DNSP'!QWX8</f>
        <v>0</v>
      </c>
      <c r="QWZ31" s="5">
        <f>'Output| DNSP'!QWY8</f>
        <v>0</v>
      </c>
      <c r="QXA31" s="5">
        <f>'Output| DNSP'!QWZ8</f>
        <v>0</v>
      </c>
      <c r="QXB31" s="5">
        <f>'Output| DNSP'!QXA8</f>
        <v>0</v>
      </c>
      <c r="QXC31" s="5">
        <f>'Output| DNSP'!QXB8</f>
        <v>0</v>
      </c>
      <c r="QXD31" s="5">
        <f>'Output| DNSP'!QXC8</f>
        <v>0</v>
      </c>
      <c r="QXE31" s="5">
        <f>'Output| DNSP'!QXD8</f>
        <v>0</v>
      </c>
      <c r="QXF31" s="5">
        <f>'Output| DNSP'!QXE8</f>
        <v>0</v>
      </c>
      <c r="QXG31" s="5">
        <f>'Output| DNSP'!QXF8</f>
        <v>0</v>
      </c>
      <c r="QXH31" s="5">
        <f>'Output| DNSP'!QXG8</f>
        <v>0</v>
      </c>
      <c r="QXI31" s="5">
        <f>'Output| DNSP'!QXH8</f>
        <v>0</v>
      </c>
      <c r="QXJ31" s="5">
        <f>'Output| DNSP'!QXI8</f>
        <v>0</v>
      </c>
      <c r="QXK31" s="5">
        <f>'Output| DNSP'!QXJ8</f>
        <v>0</v>
      </c>
      <c r="QXL31" s="5">
        <f>'Output| DNSP'!QXK8</f>
        <v>0</v>
      </c>
      <c r="QXM31" s="5">
        <f>'Output| DNSP'!QXL8</f>
        <v>0</v>
      </c>
      <c r="QXN31" s="5">
        <f>'Output| DNSP'!QXM8</f>
        <v>0</v>
      </c>
      <c r="QXO31" s="5">
        <f>'Output| DNSP'!QXN8</f>
        <v>0</v>
      </c>
      <c r="QXP31" s="5">
        <f>'Output| DNSP'!QXO8</f>
        <v>0</v>
      </c>
      <c r="QXQ31" s="5">
        <f>'Output| DNSP'!QXP8</f>
        <v>0</v>
      </c>
      <c r="QXR31" s="5">
        <f>'Output| DNSP'!QXQ8</f>
        <v>0</v>
      </c>
      <c r="QXS31" s="5">
        <f>'Output| DNSP'!QXR8</f>
        <v>0</v>
      </c>
      <c r="QXT31" s="5">
        <f>'Output| DNSP'!QXS8</f>
        <v>0</v>
      </c>
      <c r="QXU31" s="5">
        <f>'Output| DNSP'!QXT8</f>
        <v>0</v>
      </c>
      <c r="QXV31" s="5">
        <f>'Output| DNSP'!QXU8</f>
        <v>0</v>
      </c>
      <c r="QXW31" s="5">
        <f>'Output| DNSP'!QXV8</f>
        <v>0</v>
      </c>
      <c r="QXX31" s="5">
        <f>'Output| DNSP'!QXW8</f>
        <v>0</v>
      </c>
      <c r="QXY31" s="5">
        <f>'Output| DNSP'!QXX8</f>
        <v>0</v>
      </c>
      <c r="QXZ31" s="5">
        <f>'Output| DNSP'!QXY8</f>
        <v>0</v>
      </c>
      <c r="QYA31" s="5">
        <f>'Output| DNSP'!QXZ8</f>
        <v>0</v>
      </c>
      <c r="QYB31" s="5">
        <f>'Output| DNSP'!QYA8</f>
        <v>0</v>
      </c>
      <c r="QYC31" s="5">
        <f>'Output| DNSP'!QYB8</f>
        <v>0</v>
      </c>
      <c r="QYD31" s="5">
        <f>'Output| DNSP'!QYC8</f>
        <v>0</v>
      </c>
      <c r="QYE31" s="5">
        <f>'Output| DNSP'!QYD8</f>
        <v>0</v>
      </c>
      <c r="QYF31" s="5">
        <f>'Output| DNSP'!QYE8</f>
        <v>0</v>
      </c>
      <c r="QYG31" s="5">
        <f>'Output| DNSP'!QYF8</f>
        <v>0</v>
      </c>
      <c r="QYH31" s="5">
        <f>'Output| DNSP'!QYG8</f>
        <v>0</v>
      </c>
      <c r="QYI31" s="5">
        <f>'Output| DNSP'!QYH8</f>
        <v>0</v>
      </c>
      <c r="QYJ31" s="5">
        <f>'Output| DNSP'!QYI8</f>
        <v>0</v>
      </c>
      <c r="QYK31" s="5">
        <f>'Output| DNSP'!QYJ8</f>
        <v>0</v>
      </c>
      <c r="QYL31" s="5">
        <f>'Output| DNSP'!QYK8</f>
        <v>0</v>
      </c>
      <c r="QYM31" s="5">
        <f>'Output| DNSP'!QYL8</f>
        <v>0</v>
      </c>
      <c r="QYN31" s="5">
        <f>'Output| DNSP'!QYM8</f>
        <v>0</v>
      </c>
      <c r="QYO31" s="5">
        <f>'Output| DNSP'!QYN8</f>
        <v>0</v>
      </c>
      <c r="QYP31" s="5">
        <f>'Output| DNSP'!QYO8</f>
        <v>0</v>
      </c>
      <c r="QYQ31" s="5">
        <f>'Output| DNSP'!QYP8</f>
        <v>0</v>
      </c>
      <c r="QYR31" s="5">
        <f>'Output| DNSP'!QYQ8</f>
        <v>0</v>
      </c>
      <c r="QYS31" s="5">
        <f>'Output| DNSP'!QYR8</f>
        <v>0</v>
      </c>
      <c r="QYT31" s="5">
        <f>'Output| DNSP'!QYS8</f>
        <v>0</v>
      </c>
      <c r="QYU31" s="5">
        <f>'Output| DNSP'!QYT8</f>
        <v>0</v>
      </c>
      <c r="QYV31" s="5">
        <f>'Output| DNSP'!QYU8</f>
        <v>0</v>
      </c>
      <c r="QYW31" s="5">
        <f>'Output| DNSP'!QYV8</f>
        <v>0</v>
      </c>
      <c r="QYX31" s="5">
        <f>'Output| DNSP'!QYW8</f>
        <v>0</v>
      </c>
      <c r="QYY31" s="5">
        <f>'Output| DNSP'!QYX8</f>
        <v>0</v>
      </c>
      <c r="QYZ31" s="5">
        <f>'Output| DNSP'!QYY8</f>
        <v>0</v>
      </c>
      <c r="QZA31" s="5">
        <f>'Output| DNSP'!QYZ8</f>
        <v>0</v>
      </c>
      <c r="QZB31" s="5">
        <f>'Output| DNSP'!QZA8</f>
        <v>0</v>
      </c>
      <c r="QZC31" s="5">
        <f>'Output| DNSP'!QZB8</f>
        <v>0</v>
      </c>
      <c r="QZD31" s="5">
        <f>'Output| DNSP'!QZC8</f>
        <v>0</v>
      </c>
      <c r="QZE31" s="5">
        <f>'Output| DNSP'!QZD8</f>
        <v>0</v>
      </c>
      <c r="QZF31" s="5">
        <f>'Output| DNSP'!QZE8</f>
        <v>0</v>
      </c>
      <c r="QZG31" s="5">
        <f>'Output| DNSP'!QZF8</f>
        <v>0</v>
      </c>
      <c r="QZH31" s="5">
        <f>'Output| DNSP'!QZG8</f>
        <v>0</v>
      </c>
      <c r="QZI31" s="5">
        <f>'Output| DNSP'!QZH8</f>
        <v>0</v>
      </c>
      <c r="QZJ31" s="5">
        <f>'Output| DNSP'!QZI8</f>
        <v>0</v>
      </c>
      <c r="QZK31" s="5">
        <f>'Output| DNSP'!QZJ8</f>
        <v>0</v>
      </c>
      <c r="QZL31" s="5">
        <f>'Output| DNSP'!QZK8</f>
        <v>0</v>
      </c>
      <c r="QZM31" s="5">
        <f>'Output| DNSP'!QZL8</f>
        <v>0</v>
      </c>
      <c r="QZN31" s="5">
        <f>'Output| DNSP'!QZM8</f>
        <v>0</v>
      </c>
      <c r="QZO31" s="5">
        <f>'Output| DNSP'!QZN8</f>
        <v>0</v>
      </c>
      <c r="QZP31" s="5">
        <f>'Output| DNSP'!QZO8</f>
        <v>0</v>
      </c>
      <c r="QZQ31" s="5">
        <f>'Output| DNSP'!QZP8</f>
        <v>0</v>
      </c>
      <c r="QZR31" s="5">
        <f>'Output| DNSP'!QZQ8</f>
        <v>0</v>
      </c>
      <c r="QZS31" s="5">
        <f>'Output| DNSP'!QZR8</f>
        <v>0</v>
      </c>
      <c r="QZT31" s="5">
        <f>'Output| DNSP'!QZS8</f>
        <v>0</v>
      </c>
      <c r="QZU31" s="5">
        <f>'Output| DNSP'!QZT8</f>
        <v>0</v>
      </c>
      <c r="QZV31" s="5">
        <f>'Output| DNSP'!QZU8</f>
        <v>0</v>
      </c>
      <c r="QZW31" s="5">
        <f>'Output| DNSP'!QZV8</f>
        <v>0</v>
      </c>
      <c r="QZX31" s="5">
        <f>'Output| DNSP'!QZW8</f>
        <v>0</v>
      </c>
      <c r="QZY31" s="5">
        <f>'Output| DNSP'!QZX8</f>
        <v>0</v>
      </c>
      <c r="QZZ31" s="5">
        <f>'Output| DNSP'!QZY8</f>
        <v>0</v>
      </c>
      <c r="RAA31" s="5">
        <f>'Output| DNSP'!QZZ8</f>
        <v>0</v>
      </c>
      <c r="RAB31" s="5">
        <f>'Output| DNSP'!RAA8</f>
        <v>0</v>
      </c>
      <c r="RAC31" s="5">
        <f>'Output| DNSP'!RAB8</f>
        <v>0</v>
      </c>
      <c r="RAD31" s="5">
        <f>'Output| DNSP'!RAC8</f>
        <v>0</v>
      </c>
      <c r="RAE31" s="5">
        <f>'Output| DNSP'!RAD8</f>
        <v>0</v>
      </c>
      <c r="RAF31" s="5">
        <f>'Output| DNSP'!RAE8</f>
        <v>0</v>
      </c>
      <c r="RAG31" s="5">
        <f>'Output| DNSP'!RAF8</f>
        <v>0</v>
      </c>
      <c r="RAH31" s="5">
        <f>'Output| DNSP'!RAG8</f>
        <v>0</v>
      </c>
      <c r="RAI31" s="5">
        <f>'Output| DNSP'!RAH8</f>
        <v>0</v>
      </c>
      <c r="RAJ31" s="5">
        <f>'Output| DNSP'!RAI8</f>
        <v>0</v>
      </c>
      <c r="RAK31" s="5">
        <f>'Output| DNSP'!RAJ8</f>
        <v>0</v>
      </c>
      <c r="RAL31" s="5">
        <f>'Output| DNSP'!RAK8</f>
        <v>0</v>
      </c>
      <c r="RAM31" s="5">
        <f>'Output| DNSP'!RAL8</f>
        <v>0</v>
      </c>
      <c r="RAN31" s="5">
        <f>'Output| DNSP'!RAM8</f>
        <v>0</v>
      </c>
      <c r="RAO31" s="5">
        <f>'Output| DNSP'!RAN8</f>
        <v>0</v>
      </c>
      <c r="RAP31" s="5">
        <f>'Output| DNSP'!RAO8</f>
        <v>0</v>
      </c>
      <c r="RAQ31" s="5">
        <f>'Output| DNSP'!RAP8</f>
        <v>0</v>
      </c>
      <c r="RAR31" s="5">
        <f>'Output| DNSP'!RAQ8</f>
        <v>0</v>
      </c>
      <c r="RAS31" s="5">
        <f>'Output| DNSP'!RAR8</f>
        <v>0</v>
      </c>
      <c r="RAT31" s="5">
        <f>'Output| DNSP'!RAS8</f>
        <v>0</v>
      </c>
      <c r="RAU31" s="5">
        <f>'Output| DNSP'!RAT8</f>
        <v>0</v>
      </c>
      <c r="RAV31" s="5">
        <f>'Output| DNSP'!RAU8</f>
        <v>0</v>
      </c>
      <c r="RAW31" s="5">
        <f>'Output| DNSP'!RAV8</f>
        <v>0</v>
      </c>
      <c r="RAX31" s="5">
        <f>'Output| DNSP'!RAW8</f>
        <v>0</v>
      </c>
      <c r="RAY31" s="5">
        <f>'Output| DNSP'!RAX8</f>
        <v>0</v>
      </c>
      <c r="RAZ31" s="5">
        <f>'Output| DNSP'!RAY8</f>
        <v>0</v>
      </c>
      <c r="RBA31" s="5">
        <f>'Output| DNSP'!RAZ8</f>
        <v>0</v>
      </c>
      <c r="RBB31" s="5">
        <f>'Output| DNSP'!RBA8</f>
        <v>0</v>
      </c>
      <c r="RBC31" s="5">
        <f>'Output| DNSP'!RBB8</f>
        <v>0</v>
      </c>
      <c r="RBD31" s="5">
        <f>'Output| DNSP'!RBC8</f>
        <v>0</v>
      </c>
      <c r="RBE31" s="5">
        <f>'Output| DNSP'!RBD8</f>
        <v>0</v>
      </c>
      <c r="RBF31" s="5">
        <f>'Output| DNSP'!RBE8</f>
        <v>0</v>
      </c>
      <c r="RBG31" s="5">
        <f>'Output| DNSP'!RBF8</f>
        <v>0</v>
      </c>
      <c r="RBH31" s="5">
        <f>'Output| DNSP'!RBG8</f>
        <v>0</v>
      </c>
      <c r="RBI31" s="5">
        <f>'Output| DNSP'!RBH8</f>
        <v>0</v>
      </c>
      <c r="RBJ31" s="5">
        <f>'Output| DNSP'!RBI8</f>
        <v>0</v>
      </c>
      <c r="RBK31" s="5">
        <f>'Output| DNSP'!RBJ8</f>
        <v>0</v>
      </c>
      <c r="RBL31" s="5">
        <f>'Output| DNSP'!RBK8</f>
        <v>0</v>
      </c>
      <c r="RBM31" s="5">
        <f>'Output| DNSP'!RBL8</f>
        <v>0</v>
      </c>
      <c r="RBN31" s="5">
        <f>'Output| DNSP'!RBM8</f>
        <v>0</v>
      </c>
      <c r="RBO31" s="5">
        <f>'Output| DNSP'!RBN8</f>
        <v>0</v>
      </c>
      <c r="RBP31" s="5">
        <f>'Output| DNSP'!RBO8</f>
        <v>0</v>
      </c>
      <c r="RBQ31" s="5">
        <f>'Output| DNSP'!RBP8</f>
        <v>0</v>
      </c>
      <c r="RBR31" s="5">
        <f>'Output| DNSP'!RBQ8</f>
        <v>0</v>
      </c>
      <c r="RBS31" s="5">
        <f>'Output| DNSP'!RBR8</f>
        <v>0</v>
      </c>
      <c r="RBT31" s="5">
        <f>'Output| DNSP'!RBS8</f>
        <v>0</v>
      </c>
      <c r="RBU31" s="5">
        <f>'Output| DNSP'!RBT8</f>
        <v>0</v>
      </c>
      <c r="RBV31" s="5">
        <f>'Output| DNSP'!RBU8</f>
        <v>0</v>
      </c>
      <c r="RBW31" s="5">
        <f>'Output| DNSP'!RBV8</f>
        <v>0</v>
      </c>
      <c r="RBX31" s="5">
        <f>'Output| DNSP'!RBW8</f>
        <v>0</v>
      </c>
      <c r="RBY31" s="5">
        <f>'Output| DNSP'!RBX8</f>
        <v>0</v>
      </c>
      <c r="RBZ31" s="5">
        <f>'Output| DNSP'!RBY8</f>
        <v>0</v>
      </c>
      <c r="RCA31" s="5">
        <f>'Output| DNSP'!RBZ8</f>
        <v>0</v>
      </c>
      <c r="RCB31" s="5">
        <f>'Output| DNSP'!RCA8</f>
        <v>0</v>
      </c>
      <c r="RCC31" s="5">
        <f>'Output| DNSP'!RCB8</f>
        <v>0</v>
      </c>
      <c r="RCD31" s="5">
        <f>'Output| DNSP'!RCC8</f>
        <v>0</v>
      </c>
      <c r="RCE31" s="5">
        <f>'Output| DNSP'!RCD8</f>
        <v>0</v>
      </c>
      <c r="RCF31" s="5">
        <f>'Output| DNSP'!RCE8</f>
        <v>0</v>
      </c>
      <c r="RCG31" s="5">
        <f>'Output| DNSP'!RCF8</f>
        <v>0</v>
      </c>
      <c r="RCH31" s="5">
        <f>'Output| DNSP'!RCG8</f>
        <v>0</v>
      </c>
      <c r="RCI31" s="5">
        <f>'Output| DNSP'!RCH8</f>
        <v>0</v>
      </c>
      <c r="RCJ31" s="5">
        <f>'Output| DNSP'!RCI8</f>
        <v>0</v>
      </c>
      <c r="RCK31" s="5">
        <f>'Output| DNSP'!RCJ8</f>
        <v>0</v>
      </c>
      <c r="RCL31" s="5">
        <f>'Output| DNSP'!RCK8</f>
        <v>0</v>
      </c>
      <c r="RCM31" s="5">
        <f>'Output| DNSP'!RCL8</f>
        <v>0</v>
      </c>
      <c r="RCN31" s="5">
        <f>'Output| DNSP'!RCM8</f>
        <v>0</v>
      </c>
      <c r="RCO31" s="5">
        <f>'Output| DNSP'!RCN8</f>
        <v>0</v>
      </c>
      <c r="RCP31" s="5">
        <f>'Output| DNSP'!RCO8</f>
        <v>0</v>
      </c>
      <c r="RCQ31" s="5">
        <f>'Output| DNSP'!RCP8</f>
        <v>0</v>
      </c>
      <c r="RCR31" s="5">
        <f>'Output| DNSP'!RCQ8</f>
        <v>0</v>
      </c>
      <c r="RCS31" s="5">
        <f>'Output| DNSP'!RCR8</f>
        <v>0</v>
      </c>
      <c r="RCT31" s="5">
        <f>'Output| DNSP'!RCS8</f>
        <v>0</v>
      </c>
      <c r="RCU31" s="5">
        <f>'Output| DNSP'!RCT8</f>
        <v>0</v>
      </c>
      <c r="RCV31" s="5">
        <f>'Output| DNSP'!RCU8</f>
        <v>0</v>
      </c>
      <c r="RCW31" s="5">
        <f>'Output| DNSP'!RCV8</f>
        <v>0</v>
      </c>
      <c r="RCX31" s="5">
        <f>'Output| DNSP'!RCW8</f>
        <v>0</v>
      </c>
      <c r="RCY31" s="5">
        <f>'Output| DNSP'!RCX8</f>
        <v>0</v>
      </c>
      <c r="RCZ31" s="5">
        <f>'Output| DNSP'!RCY8</f>
        <v>0</v>
      </c>
      <c r="RDA31" s="5">
        <f>'Output| DNSP'!RCZ8</f>
        <v>0</v>
      </c>
      <c r="RDB31" s="5">
        <f>'Output| DNSP'!RDA8</f>
        <v>0</v>
      </c>
      <c r="RDC31" s="5">
        <f>'Output| DNSP'!RDB8</f>
        <v>0</v>
      </c>
      <c r="RDD31" s="5">
        <f>'Output| DNSP'!RDC8</f>
        <v>0</v>
      </c>
      <c r="RDE31" s="5">
        <f>'Output| DNSP'!RDD8</f>
        <v>0</v>
      </c>
      <c r="RDF31" s="5">
        <f>'Output| DNSP'!RDE8</f>
        <v>0</v>
      </c>
      <c r="RDG31" s="5">
        <f>'Output| DNSP'!RDF8</f>
        <v>0</v>
      </c>
      <c r="RDH31" s="5">
        <f>'Output| DNSP'!RDG8</f>
        <v>0</v>
      </c>
      <c r="RDI31" s="5">
        <f>'Output| DNSP'!RDH8</f>
        <v>0</v>
      </c>
      <c r="RDJ31" s="5">
        <f>'Output| DNSP'!RDI8</f>
        <v>0</v>
      </c>
      <c r="RDK31" s="5">
        <f>'Output| DNSP'!RDJ8</f>
        <v>0</v>
      </c>
      <c r="RDL31" s="5">
        <f>'Output| DNSP'!RDK8</f>
        <v>0</v>
      </c>
      <c r="RDM31" s="5">
        <f>'Output| DNSP'!RDL8</f>
        <v>0</v>
      </c>
      <c r="RDN31" s="5">
        <f>'Output| DNSP'!RDM8</f>
        <v>0</v>
      </c>
      <c r="RDO31" s="5">
        <f>'Output| DNSP'!RDN8</f>
        <v>0</v>
      </c>
      <c r="RDP31" s="5">
        <f>'Output| DNSP'!RDO8</f>
        <v>0</v>
      </c>
      <c r="RDQ31" s="5">
        <f>'Output| DNSP'!RDP8</f>
        <v>0</v>
      </c>
      <c r="RDR31" s="5">
        <f>'Output| DNSP'!RDQ8</f>
        <v>0</v>
      </c>
      <c r="RDS31" s="5">
        <f>'Output| DNSP'!RDR8</f>
        <v>0</v>
      </c>
      <c r="RDT31" s="5">
        <f>'Output| DNSP'!RDS8</f>
        <v>0</v>
      </c>
      <c r="RDU31" s="5">
        <f>'Output| DNSP'!RDT8</f>
        <v>0</v>
      </c>
      <c r="RDV31" s="5">
        <f>'Output| DNSP'!RDU8</f>
        <v>0</v>
      </c>
      <c r="RDW31" s="5">
        <f>'Output| DNSP'!RDV8</f>
        <v>0</v>
      </c>
      <c r="RDX31" s="5">
        <f>'Output| DNSP'!RDW8</f>
        <v>0</v>
      </c>
      <c r="RDY31" s="5">
        <f>'Output| DNSP'!RDX8</f>
        <v>0</v>
      </c>
      <c r="RDZ31" s="5">
        <f>'Output| DNSP'!RDY8</f>
        <v>0</v>
      </c>
      <c r="REA31" s="5">
        <f>'Output| DNSP'!RDZ8</f>
        <v>0</v>
      </c>
      <c r="REB31" s="5">
        <f>'Output| DNSP'!REA8</f>
        <v>0</v>
      </c>
      <c r="REC31" s="5">
        <f>'Output| DNSP'!REB8</f>
        <v>0</v>
      </c>
      <c r="RED31" s="5">
        <f>'Output| DNSP'!REC8</f>
        <v>0</v>
      </c>
      <c r="REE31" s="5">
        <f>'Output| DNSP'!RED8</f>
        <v>0</v>
      </c>
      <c r="REF31" s="5">
        <f>'Output| DNSP'!REE8</f>
        <v>0</v>
      </c>
      <c r="REG31" s="5">
        <f>'Output| DNSP'!REF8</f>
        <v>0</v>
      </c>
      <c r="REH31" s="5">
        <f>'Output| DNSP'!REG8</f>
        <v>0</v>
      </c>
      <c r="REI31" s="5">
        <f>'Output| DNSP'!REH8</f>
        <v>0</v>
      </c>
      <c r="REJ31" s="5">
        <f>'Output| DNSP'!REI8</f>
        <v>0</v>
      </c>
      <c r="REK31" s="5">
        <f>'Output| DNSP'!REJ8</f>
        <v>0</v>
      </c>
      <c r="REL31" s="5">
        <f>'Output| DNSP'!REK8</f>
        <v>0</v>
      </c>
      <c r="REM31" s="5">
        <f>'Output| DNSP'!REL8</f>
        <v>0</v>
      </c>
      <c r="REN31" s="5">
        <f>'Output| DNSP'!REM8</f>
        <v>0</v>
      </c>
      <c r="REO31" s="5">
        <f>'Output| DNSP'!REN8</f>
        <v>0</v>
      </c>
      <c r="REP31" s="5">
        <f>'Output| DNSP'!REO8</f>
        <v>0</v>
      </c>
      <c r="REQ31" s="5">
        <f>'Output| DNSP'!REP8</f>
        <v>0</v>
      </c>
      <c r="RER31" s="5">
        <f>'Output| DNSP'!REQ8</f>
        <v>0</v>
      </c>
      <c r="RES31" s="5">
        <f>'Output| DNSP'!RER8</f>
        <v>0</v>
      </c>
      <c r="RET31" s="5">
        <f>'Output| DNSP'!RES8</f>
        <v>0</v>
      </c>
      <c r="REU31" s="5">
        <f>'Output| DNSP'!RET8</f>
        <v>0</v>
      </c>
      <c r="REV31" s="5">
        <f>'Output| DNSP'!REU8</f>
        <v>0</v>
      </c>
      <c r="REW31" s="5">
        <f>'Output| DNSP'!REV8</f>
        <v>0</v>
      </c>
      <c r="REX31" s="5">
        <f>'Output| DNSP'!REW8</f>
        <v>0</v>
      </c>
      <c r="REY31" s="5">
        <f>'Output| DNSP'!REX8</f>
        <v>0</v>
      </c>
      <c r="REZ31" s="5">
        <f>'Output| DNSP'!REY8</f>
        <v>0</v>
      </c>
      <c r="RFA31" s="5">
        <f>'Output| DNSP'!REZ8</f>
        <v>0</v>
      </c>
      <c r="RFB31" s="5">
        <f>'Output| DNSP'!RFA8</f>
        <v>0</v>
      </c>
      <c r="RFC31" s="5">
        <f>'Output| DNSP'!RFB8</f>
        <v>0</v>
      </c>
      <c r="RFD31" s="5">
        <f>'Output| DNSP'!RFC8</f>
        <v>0</v>
      </c>
      <c r="RFE31" s="5">
        <f>'Output| DNSP'!RFD8</f>
        <v>0</v>
      </c>
      <c r="RFF31" s="5">
        <f>'Output| DNSP'!RFE8</f>
        <v>0</v>
      </c>
      <c r="RFG31" s="5">
        <f>'Output| DNSP'!RFF8</f>
        <v>0</v>
      </c>
      <c r="RFH31" s="5">
        <f>'Output| DNSP'!RFG8</f>
        <v>0</v>
      </c>
      <c r="RFI31" s="5">
        <f>'Output| DNSP'!RFH8</f>
        <v>0</v>
      </c>
      <c r="RFJ31" s="5">
        <f>'Output| DNSP'!RFI8</f>
        <v>0</v>
      </c>
      <c r="RFK31" s="5">
        <f>'Output| DNSP'!RFJ8</f>
        <v>0</v>
      </c>
      <c r="RFL31" s="5">
        <f>'Output| DNSP'!RFK8</f>
        <v>0</v>
      </c>
      <c r="RFM31" s="5">
        <f>'Output| DNSP'!RFL8</f>
        <v>0</v>
      </c>
      <c r="RFN31" s="5">
        <f>'Output| DNSP'!RFM8</f>
        <v>0</v>
      </c>
      <c r="RFO31" s="5">
        <f>'Output| DNSP'!RFN8</f>
        <v>0</v>
      </c>
      <c r="RFP31" s="5">
        <f>'Output| DNSP'!RFO8</f>
        <v>0</v>
      </c>
      <c r="RFQ31" s="5">
        <f>'Output| DNSP'!RFP8</f>
        <v>0</v>
      </c>
      <c r="RFR31" s="5">
        <f>'Output| DNSP'!RFQ8</f>
        <v>0</v>
      </c>
      <c r="RFS31" s="5">
        <f>'Output| DNSP'!RFR8</f>
        <v>0</v>
      </c>
      <c r="RFT31" s="5">
        <f>'Output| DNSP'!RFS8</f>
        <v>0</v>
      </c>
      <c r="RFU31" s="5">
        <f>'Output| DNSP'!RFT8</f>
        <v>0</v>
      </c>
      <c r="RFV31" s="5">
        <f>'Output| DNSP'!RFU8</f>
        <v>0</v>
      </c>
      <c r="RFW31" s="5">
        <f>'Output| DNSP'!RFV8</f>
        <v>0</v>
      </c>
      <c r="RFX31" s="5">
        <f>'Output| DNSP'!RFW8</f>
        <v>0</v>
      </c>
      <c r="RFY31" s="5">
        <f>'Output| DNSP'!RFX8</f>
        <v>0</v>
      </c>
      <c r="RFZ31" s="5">
        <f>'Output| DNSP'!RFY8</f>
        <v>0</v>
      </c>
      <c r="RGA31" s="5">
        <f>'Output| DNSP'!RFZ8</f>
        <v>0</v>
      </c>
      <c r="RGB31" s="5">
        <f>'Output| DNSP'!RGA8</f>
        <v>0</v>
      </c>
      <c r="RGC31" s="5">
        <f>'Output| DNSP'!RGB8</f>
        <v>0</v>
      </c>
      <c r="RGD31" s="5">
        <f>'Output| DNSP'!RGC8</f>
        <v>0</v>
      </c>
      <c r="RGE31" s="5">
        <f>'Output| DNSP'!RGD8</f>
        <v>0</v>
      </c>
      <c r="RGF31" s="5">
        <f>'Output| DNSP'!RGE8</f>
        <v>0</v>
      </c>
      <c r="RGG31" s="5">
        <f>'Output| DNSP'!RGF8</f>
        <v>0</v>
      </c>
      <c r="RGH31" s="5">
        <f>'Output| DNSP'!RGG8</f>
        <v>0</v>
      </c>
      <c r="RGI31" s="5">
        <f>'Output| DNSP'!RGH8</f>
        <v>0</v>
      </c>
      <c r="RGJ31" s="5">
        <f>'Output| DNSP'!RGI8</f>
        <v>0</v>
      </c>
      <c r="RGK31" s="5">
        <f>'Output| DNSP'!RGJ8</f>
        <v>0</v>
      </c>
      <c r="RGL31" s="5">
        <f>'Output| DNSP'!RGK8</f>
        <v>0</v>
      </c>
      <c r="RGM31" s="5">
        <f>'Output| DNSP'!RGL8</f>
        <v>0</v>
      </c>
      <c r="RGN31" s="5">
        <f>'Output| DNSP'!RGM8</f>
        <v>0</v>
      </c>
      <c r="RGO31" s="5">
        <f>'Output| DNSP'!RGN8</f>
        <v>0</v>
      </c>
      <c r="RGP31" s="5">
        <f>'Output| DNSP'!RGO8</f>
        <v>0</v>
      </c>
      <c r="RGQ31" s="5">
        <f>'Output| DNSP'!RGP8</f>
        <v>0</v>
      </c>
      <c r="RGR31" s="5">
        <f>'Output| DNSP'!RGQ8</f>
        <v>0</v>
      </c>
      <c r="RGS31" s="5">
        <f>'Output| DNSP'!RGR8</f>
        <v>0</v>
      </c>
      <c r="RGT31" s="5">
        <f>'Output| DNSP'!RGS8</f>
        <v>0</v>
      </c>
      <c r="RGU31" s="5">
        <f>'Output| DNSP'!RGT8</f>
        <v>0</v>
      </c>
      <c r="RGV31" s="5">
        <f>'Output| DNSP'!RGU8</f>
        <v>0</v>
      </c>
      <c r="RGW31" s="5">
        <f>'Output| DNSP'!RGV8</f>
        <v>0</v>
      </c>
      <c r="RGX31" s="5">
        <f>'Output| DNSP'!RGW8</f>
        <v>0</v>
      </c>
      <c r="RGY31" s="5">
        <f>'Output| DNSP'!RGX8</f>
        <v>0</v>
      </c>
      <c r="RGZ31" s="5">
        <f>'Output| DNSP'!RGY8</f>
        <v>0</v>
      </c>
      <c r="RHA31" s="5">
        <f>'Output| DNSP'!RGZ8</f>
        <v>0</v>
      </c>
      <c r="RHB31" s="5">
        <f>'Output| DNSP'!RHA8</f>
        <v>0</v>
      </c>
      <c r="RHC31" s="5">
        <f>'Output| DNSP'!RHB8</f>
        <v>0</v>
      </c>
      <c r="RHD31" s="5">
        <f>'Output| DNSP'!RHC8</f>
        <v>0</v>
      </c>
      <c r="RHE31" s="5">
        <f>'Output| DNSP'!RHD8</f>
        <v>0</v>
      </c>
      <c r="RHF31" s="5">
        <f>'Output| DNSP'!RHE8</f>
        <v>0</v>
      </c>
      <c r="RHG31" s="5">
        <f>'Output| DNSP'!RHF8</f>
        <v>0</v>
      </c>
      <c r="RHH31" s="5">
        <f>'Output| DNSP'!RHG8</f>
        <v>0</v>
      </c>
      <c r="RHI31" s="5">
        <f>'Output| DNSP'!RHH8</f>
        <v>0</v>
      </c>
      <c r="RHJ31" s="5">
        <f>'Output| DNSP'!RHI8</f>
        <v>0</v>
      </c>
      <c r="RHK31" s="5">
        <f>'Output| DNSP'!RHJ8</f>
        <v>0</v>
      </c>
      <c r="RHL31" s="5">
        <f>'Output| DNSP'!RHK8</f>
        <v>0</v>
      </c>
      <c r="RHM31" s="5">
        <f>'Output| DNSP'!RHL8</f>
        <v>0</v>
      </c>
      <c r="RHN31" s="5">
        <f>'Output| DNSP'!RHM8</f>
        <v>0</v>
      </c>
      <c r="RHO31" s="5">
        <f>'Output| DNSP'!RHN8</f>
        <v>0</v>
      </c>
      <c r="RHP31" s="5">
        <f>'Output| DNSP'!RHO8</f>
        <v>0</v>
      </c>
      <c r="RHQ31" s="5">
        <f>'Output| DNSP'!RHP8</f>
        <v>0</v>
      </c>
      <c r="RHR31" s="5">
        <f>'Output| DNSP'!RHQ8</f>
        <v>0</v>
      </c>
      <c r="RHS31" s="5">
        <f>'Output| DNSP'!RHR8</f>
        <v>0</v>
      </c>
      <c r="RHT31" s="5">
        <f>'Output| DNSP'!RHS8</f>
        <v>0</v>
      </c>
      <c r="RHU31" s="5">
        <f>'Output| DNSP'!RHT8</f>
        <v>0</v>
      </c>
      <c r="RHV31" s="5">
        <f>'Output| DNSP'!RHU8</f>
        <v>0</v>
      </c>
      <c r="RHW31" s="5">
        <f>'Output| DNSP'!RHV8</f>
        <v>0</v>
      </c>
      <c r="RHX31" s="5">
        <f>'Output| DNSP'!RHW8</f>
        <v>0</v>
      </c>
      <c r="RHY31" s="5">
        <f>'Output| DNSP'!RHX8</f>
        <v>0</v>
      </c>
      <c r="RHZ31" s="5">
        <f>'Output| DNSP'!RHY8</f>
        <v>0</v>
      </c>
      <c r="RIA31" s="5">
        <f>'Output| DNSP'!RHZ8</f>
        <v>0</v>
      </c>
      <c r="RIB31" s="5">
        <f>'Output| DNSP'!RIA8</f>
        <v>0</v>
      </c>
      <c r="RIC31" s="5">
        <f>'Output| DNSP'!RIB8</f>
        <v>0</v>
      </c>
      <c r="RID31" s="5">
        <f>'Output| DNSP'!RIC8</f>
        <v>0</v>
      </c>
      <c r="RIE31" s="5">
        <f>'Output| DNSP'!RID8</f>
        <v>0</v>
      </c>
      <c r="RIF31" s="5">
        <f>'Output| DNSP'!RIE8</f>
        <v>0</v>
      </c>
      <c r="RIG31" s="5">
        <f>'Output| DNSP'!RIF8</f>
        <v>0</v>
      </c>
      <c r="RIH31" s="5">
        <f>'Output| DNSP'!RIG8</f>
        <v>0</v>
      </c>
      <c r="RII31" s="5">
        <f>'Output| DNSP'!RIH8</f>
        <v>0</v>
      </c>
      <c r="RIJ31" s="5">
        <f>'Output| DNSP'!RII8</f>
        <v>0</v>
      </c>
      <c r="RIK31" s="5">
        <f>'Output| DNSP'!RIJ8</f>
        <v>0</v>
      </c>
      <c r="RIL31" s="5">
        <f>'Output| DNSP'!RIK8</f>
        <v>0</v>
      </c>
      <c r="RIM31" s="5">
        <f>'Output| DNSP'!RIL8</f>
        <v>0</v>
      </c>
      <c r="RIN31" s="5">
        <f>'Output| DNSP'!RIM8</f>
        <v>0</v>
      </c>
      <c r="RIO31" s="5">
        <f>'Output| DNSP'!RIN8</f>
        <v>0</v>
      </c>
      <c r="RIP31" s="5">
        <f>'Output| DNSP'!RIO8</f>
        <v>0</v>
      </c>
      <c r="RIQ31" s="5">
        <f>'Output| DNSP'!RIP8</f>
        <v>0</v>
      </c>
      <c r="RIR31" s="5">
        <f>'Output| DNSP'!RIQ8</f>
        <v>0</v>
      </c>
      <c r="RIS31" s="5">
        <f>'Output| DNSP'!RIR8</f>
        <v>0</v>
      </c>
      <c r="RIT31" s="5">
        <f>'Output| DNSP'!RIS8</f>
        <v>0</v>
      </c>
      <c r="RIU31" s="5">
        <f>'Output| DNSP'!RIT8</f>
        <v>0</v>
      </c>
      <c r="RIV31" s="5">
        <f>'Output| DNSP'!RIU8</f>
        <v>0</v>
      </c>
      <c r="RIW31" s="5">
        <f>'Output| DNSP'!RIV8</f>
        <v>0</v>
      </c>
      <c r="RIX31" s="5">
        <f>'Output| DNSP'!RIW8</f>
        <v>0</v>
      </c>
      <c r="RIY31" s="5">
        <f>'Output| DNSP'!RIX8</f>
        <v>0</v>
      </c>
      <c r="RIZ31" s="5">
        <f>'Output| DNSP'!RIY8</f>
        <v>0</v>
      </c>
      <c r="RJA31" s="5">
        <f>'Output| DNSP'!RIZ8</f>
        <v>0</v>
      </c>
      <c r="RJB31" s="5">
        <f>'Output| DNSP'!RJA8</f>
        <v>0</v>
      </c>
      <c r="RJC31" s="5">
        <f>'Output| DNSP'!RJB8</f>
        <v>0</v>
      </c>
      <c r="RJD31" s="5">
        <f>'Output| DNSP'!RJC8</f>
        <v>0</v>
      </c>
      <c r="RJE31" s="5">
        <f>'Output| DNSP'!RJD8</f>
        <v>0</v>
      </c>
      <c r="RJF31" s="5">
        <f>'Output| DNSP'!RJE8</f>
        <v>0</v>
      </c>
      <c r="RJG31" s="5">
        <f>'Output| DNSP'!RJF8</f>
        <v>0</v>
      </c>
      <c r="RJH31" s="5">
        <f>'Output| DNSP'!RJG8</f>
        <v>0</v>
      </c>
      <c r="RJI31" s="5">
        <f>'Output| DNSP'!RJH8</f>
        <v>0</v>
      </c>
      <c r="RJJ31" s="5">
        <f>'Output| DNSP'!RJI8</f>
        <v>0</v>
      </c>
      <c r="RJK31" s="5">
        <f>'Output| DNSP'!RJJ8</f>
        <v>0</v>
      </c>
      <c r="RJL31" s="5">
        <f>'Output| DNSP'!RJK8</f>
        <v>0</v>
      </c>
      <c r="RJM31" s="5">
        <f>'Output| DNSP'!RJL8</f>
        <v>0</v>
      </c>
      <c r="RJN31" s="5">
        <f>'Output| DNSP'!RJM8</f>
        <v>0</v>
      </c>
      <c r="RJO31" s="5">
        <f>'Output| DNSP'!RJN8</f>
        <v>0</v>
      </c>
      <c r="RJP31" s="5">
        <f>'Output| DNSP'!RJO8</f>
        <v>0</v>
      </c>
      <c r="RJQ31" s="5">
        <f>'Output| DNSP'!RJP8</f>
        <v>0</v>
      </c>
      <c r="RJR31" s="5">
        <f>'Output| DNSP'!RJQ8</f>
        <v>0</v>
      </c>
      <c r="RJS31" s="5">
        <f>'Output| DNSP'!RJR8</f>
        <v>0</v>
      </c>
      <c r="RJT31" s="5">
        <f>'Output| DNSP'!RJS8</f>
        <v>0</v>
      </c>
      <c r="RJU31" s="5">
        <f>'Output| DNSP'!RJT8</f>
        <v>0</v>
      </c>
      <c r="RJV31" s="5">
        <f>'Output| DNSP'!RJU8</f>
        <v>0</v>
      </c>
      <c r="RJW31" s="5">
        <f>'Output| DNSP'!RJV8</f>
        <v>0</v>
      </c>
      <c r="RJX31" s="5">
        <f>'Output| DNSP'!RJW8</f>
        <v>0</v>
      </c>
      <c r="RJY31" s="5">
        <f>'Output| DNSP'!RJX8</f>
        <v>0</v>
      </c>
      <c r="RJZ31" s="5">
        <f>'Output| DNSP'!RJY8</f>
        <v>0</v>
      </c>
      <c r="RKA31" s="5">
        <f>'Output| DNSP'!RJZ8</f>
        <v>0</v>
      </c>
      <c r="RKB31" s="5">
        <f>'Output| DNSP'!RKA8</f>
        <v>0</v>
      </c>
      <c r="RKC31" s="5">
        <f>'Output| DNSP'!RKB8</f>
        <v>0</v>
      </c>
      <c r="RKD31" s="5">
        <f>'Output| DNSP'!RKC8</f>
        <v>0</v>
      </c>
      <c r="RKE31" s="5">
        <f>'Output| DNSP'!RKD8</f>
        <v>0</v>
      </c>
      <c r="RKF31" s="5">
        <f>'Output| DNSP'!RKE8</f>
        <v>0</v>
      </c>
      <c r="RKG31" s="5">
        <f>'Output| DNSP'!RKF8</f>
        <v>0</v>
      </c>
      <c r="RKH31" s="5">
        <f>'Output| DNSP'!RKG8</f>
        <v>0</v>
      </c>
      <c r="RKI31" s="5">
        <f>'Output| DNSP'!RKH8</f>
        <v>0</v>
      </c>
      <c r="RKJ31" s="5">
        <f>'Output| DNSP'!RKI8</f>
        <v>0</v>
      </c>
      <c r="RKK31" s="5">
        <f>'Output| DNSP'!RKJ8</f>
        <v>0</v>
      </c>
      <c r="RKL31" s="5">
        <f>'Output| DNSP'!RKK8</f>
        <v>0</v>
      </c>
      <c r="RKM31" s="5">
        <f>'Output| DNSP'!RKL8</f>
        <v>0</v>
      </c>
      <c r="RKN31" s="5">
        <f>'Output| DNSP'!RKM8</f>
        <v>0</v>
      </c>
      <c r="RKO31" s="5">
        <f>'Output| DNSP'!RKN8</f>
        <v>0</v>
      </c>
      <c r="RKP31" s="5">
        <f>'Output| DNSP'!RKO8</f>
        <v>0</v>
      </c>
      <c r="RKQ31" s="5">
        <f>'Output| DNSP'!RKP8</f>
        <v>0</v>
      </c>
      <c r="RKR31" s="5">
        <f>'Output| DNSP'!RKQ8</f>
        <v>0</v>
      </c>
      <c r="RKS31" s="5">
        <f>'Output| DNSP'!RKR8</f>
        <v>0</v>
      </c>
      <c r="RKT31" s="5">
        <f>'Output| DNSP'!RKS8</f>
        <v>0</v>
      </c>
      <c r="RKU31" s="5">
        <f>'Output| DNSP'!RKT8</f>
        <v>0</v>
      </c>
      <c r="RKV31" s="5">
        <f>'Output| DNSP'!RKU8</f>
        <v>0</v>
      </c>
      <c r="RKW31" s="5">
        <f>'Output| DNSP'!RKV8</f>
        <v>0</v>
      </c>
      <c r="RKX31" s="5">
        <f>'Output| DNSP'!RKW8</f>
        <v>0</v>
      </c>
      <c r="RKY31" s="5">
        <f>'Output| DNSP'!RKX8</f>
        <v>0</v>
      </c>
      <c r="RKZ31" s="5">
        <f>'Output| DNSP'!RKY8</f>
        <v>0</v>
      </c>
      <c r="RLA31" s="5">
        <f>'Output| DNSP'!RKZ8</f>
        <v>0</v>
      </c>
      <c r="RLB31" s="5">
        <f>'Output| DNSP'!RLA8</f>
        <v>0</v>
      </c>
      <c r="RLC31" s="5">
        <f>'Output| DNSP'!RLB8</f>
        <v>0</v>
      </c>
      <c r="RLD31" s="5">
        <f>'Output| DNSP'!RLC8</f>
        <v>0</v>
      </c>
      <c r="RLE31" s="5">
        <f>'Output| DNSP'!RLD8</f>
        <v>0</v>
      </c>
      <c r="RLF31" s="5">
        <f>'Output| DNSP'!RLE8</f>
        <v>0</v>
      </c>
      <c r="RLG31" s="5">
        <f>'Output| DNSP'!RLF8</f>
        <v>0</v>
      </c>
      <c r="RLH31" s="5">
        <f>'Output| DNSP'!RLG8</f>
        <v>0</v>
      </c>
      <c r="RLI31" s="5">
        <f>'Output| DNSP'!RLH8</f>
        <v>0</v>
      </c>
      <c r="RLJ31" s="5">
        <f>'Output| DNSP'!RLI8</f>
        <v>0</v>
      </c>
      <c r="RLK31" s="5">
        <f>'Output| DNSP'!RLJ8</f>
        <v>0</v>
      </c>
      <c r="RLL31" s="5">
        <f>'Output| DNSP'!RLK8</f>
        <v>0</v>
      </c>
      <c r="RLM31" s="5">
        <f>'Output| DNSP'!RLL8</f>
        <v>0</v>
      </c>
      <c r="RLN31" s="5">
        <f>'Output| DNSP'!RLM8</f>
        <v>0</v>
      </c>
      <c r="RLO31" s="5">
        <f>'Output| DNSP'!RLN8</f>
        <v>0</v>
      </c>
      <c r="RLP31" s="5">
        <f>'Output| DNSP'!RLO8</f>
        <v>0</v>
      </c>
      <c r="RLQ31" s="5">
        <f>'Output| DNSP'!RLP8</f>
        <v>0</v>
      </c>
      <c r="RLR31" s="5">
        <f>'Output| DNSP'!RLQ8</f>
        <v>0</v>
      </c>
      <c r="RLS31" s="5">
        <f>'Output| DNSP'!RLR8</f>
        <v>0</v>
      </c>
      <c r="RLT31" s="5">
        <f>'Output| DNSP'!RLS8</f>
        <v>0</v>
      </c>
      <c r="RLU31" s="5">
        <f>'Output| DNSP'!RLT8</f>
        <v>0</v>
      </c>
      <c r="RLV31" s="5">
        <f>'Output| DNSP'!RLU8</f>
        <v>0</v>
      </c>
      <c r="RLW31" s="5">
        <f>'Output| DNSP'!RLV8</f>
        <v>0</v>
      </c>
      <c r="RLX31" s="5">
        <f>'Output| DNSP'!RLW8</f>
        <v>0</v>
      </c>
      <c r="RLY31" s="5">
        <f>'Output| DNSP'!RLX8</f>
        <v>0</v>
      </c>
      <c r="RLZ31" s="5">
        <f>'Output| DNSP'!RLY8</f>
        <v>0</v>
      </c>
      <c r="RMA31" s="5">
        <f>'Output| DNSP'!RLZ8</f>
        <v>0</v>
      </c>
      <c r="RMB31" s="5">
        <f>'Output| DNSP'!RMA8</f>
        <v>0</v>
      </c>
      <c r="RMC31" s="5">
        <f>'Output| DNSP'!RMB8</f>
        <v>0</v>
      </c>
      <c r="RMD31" s="5">
        <f>'Output| DNSP'!RMC8</f>
        <v>0</v>
      </c>
      <c r="RME31" s="5">
        <f>'Output| DNSP'!RMD8</f>
        <v>0</v>
      </c>
      <c r="RMF31" s="5">
        <f>'Output| DNSP'!RME8</f>
        <v>0</v>
      </c>
      <c r="RMG31" s="5">
        <f>'Output| DNSP'!RMF8</f>
        <v>0</v>
      </c>
      <c r="RMH31" s="5">
        <f>'Output| DNSP'!RMG8</f>
        <v>0</v>
      </c>
      <c r="RMI31" s="5">
        <f>'Output| DNSP'!RMH8</f>
        <v>0</v>
      </c>
      <c r="RMJ31" s="5">
        <f>'Output| DNSP'!RMI8</f>
        <v>0</v>
      </c>
      <c r="RMK31" s="5">
        <f>'Output| DNSP'!RMJ8</f>
        <v>0</v>
      </c>
      <c r="RML31" s="5">
        <f>'Output| DNSP'!RMK8</f>
        <v>0</v>
      </c>
      <c r="RMM31" s="5">
        <f>'Output| DNSP'!RML8</f>
        <v>0</v>
      </c>
      <c r="RMN31" s="5">
        <f>'Output| DNSP'!RMM8</f>
        <v>0</v>
      </c>
      <c r="RMO31" s="5">
        <f>'Output| DNSP'!RMN8</f>
        <v>0</v>
      </c>
      <c r="RMP31" s="5">
        <f>'Output| DNSP'!RMO8</f>
        <v>0</v>
      </c>
      <c r="RMQ31" s="5">
        <f>'Output| DNSP'!RMP8</f>
        <v>0</v>
      </c>
      <c r="RMR31" s="5">
        <f>'Output| DNSP'!RMQ8</f>
        <v>0</v>
      </c>
      <c r="RMS31" s="5">
        <f>'Output| DNSP'!RMR8</f>
        <v>0</v>
      </c>
      <c r="RMT31" s="5">
        <f>'Output| DNSP'!RMS8</f>
        <v>0</v>
      </c>
      <c r="RMU31" s="5">
        <f>'Output| DNSP'!RMT8</f>
        <v>0</v>
      </c>
      <c r="RMV31" s="5">
        <f>'Output| DNSP'!RMU8</f>
        <v>0</v>
      </c>
      <c r="RMW31" s="5">
        <f>'Output| DNSP'!RMV8</f>
        <v>0</v>
      </c>
      <c r="RMX31" s="5">
        <f>'Output| DNSP'!RMW8</f>
        <v>0</v>
      </c>
      <c r="RMY31" s="5">
        <f>'Output| DNSP'!RMX8</f>
        <v>0</v>
      </c>
      <c r="RMZ31" s="5">
        <f>'Output| DNSP'!RMY8</f>
        <v>0</v>
      </c>
      <c r="RNA31" s="5">
        <f>'Output| DNSP'!RMZ8</f>
        <v>0</v>
      </c>
      <c r="RNB31" s="5">
        <f>'Output| DNSP'!RNA8</f>
        <v>0</v>
      </c>
      <c r="RNC31" s="5">
        <f>'Output| DNSP'!RNB8</f>
        <v>0</v>
      </c>
      <c r="RND31" s="5">
        <f>'Output| DNSP'!RNC8</f>
        <v>0</v>
      </c>
      <c r="RNE31" s="5">
        <f>'Output| DNSP'!RND8</f>
        <v>0</v>
      </c>
      <c r="RNF31" s="5">
        <f>'Output| DNSP'!RNE8</f>
        <v>0</v>
      </c>
      <c r="RNG31" s="5">
        <f>'Output| DNSP'!RNF8</f>
        <v>0</v>
      </c>
      <c r="RNH31" s="5">
        <f>'Output| DNSP'!RNG8</f>
        <v>0</v>
      </c>
      <c r="RNI31" s="5">
        <f>'Output| DNSP'!RNH8</f>
        <v>0</v>
      </c>
      <c r="RNJ31" s="5">
        <f>'Output| DNSP'!RNI8</f>
        <v>0</v>
      </c>
      <c r="RNK31" s="5">
        <f>'Output| DNSP'!RNJ8</f>
        <v>0</v>
      </c>
      <c r="RNL31" s="5">
        <f>'Output| DNSP'!RNK8</f>
        <v>0</v>
      </c>
      <c r="RNM31" s="5">
        <f>'Output| DNSP'!RNL8</f>
        <v>0</v>
      </c>
      <c r="RNN31" s="5">
        <f>'Output| DNSP'!RNM8</f>
        <v>0</v>
      </c>
      <c r="RNO31" s="5">
        <f>'Output| DNSP'!RNN8</f>
        <v>0</v>
      </c>
      <c r="RNP31" s="5">
        <f>'Output| DNSP'!RNO8</f>
        <v>0</v>
      </c>
      <c r="RNQ31" s="5">
        <f>'Output| DNSP'!RNP8</f>
        <v>0</v>
      </c>
      <c r="RNR31" s="5">
        <f>'Output| DNSP'!RNQ8</f>
        <v>0</v>
      </c>
      <c r="RNS31" s="5">
        <f>'Output| DNSP'!RNR8</f>
        <v>0</v>
      </c>
      <c r="RNT31" s="5">
        <f>'Output| DNSP'!RNS8</f>
        <v>0</v>
      </c>
      <c r="RNU31" s="5">
        <f>'Output| DNSP'!RNT8</f>
        <v>0</v>
      </c>
      <c r="RNV31" s="5">
        <f>'Output| DNSP'!RNU8</f>
        <v>0</v>
      </c>
      <c r="RNW31" s="5">
        <f>'Output| DNSP'!RNV8</f>
        <v>0</v>
      </c>
      <c r="RNX31" s="5">
        <f>'Output| DNSP'!RNW8</f>
        <v>0</v>
      </c>
      <c r="RNY31" s="5">
        <f>'Output| DNSP'!RNX8</f>
        <v>0</v>
      </c>
      <c r="RNZ31" s="5">
        <f>'Output| DNSP'!RNY8</f>
        <v>0</v>
      </c>
      <c r="ROA31" s="5">
        <f>'Output| DNSP'!RNZ8</f>
        <v>0</v>
      </c>
      <c r="ROB31" s="5">
        <f>'Output| DNSP'!ROA8</f>
        <v>0</v>
      </c>
      <c r="ROC31" s="5">
        <f>'Output| DNSP'!ROB8</f>
        <v>0</v>
      </c>
      <c r="ROD31" s="5">
        <f>'Output| DNSP'!ROC8</f>
        <v>0</v>
      </c>
      <c r="ROE31" s="5">
        <f>'Output| DNSP'!ROD8</f>
        <v>0</v>
      </c>
      <c r="ROF31" s="5">
        <f>'Output| DNSP'!ROE8</f>
        <v>0</v>
      </c>
      <c r="ROG31" s="5">
        <f>'Output| DNSP'!ROF8</f>
        <v>0</v>
      </c>
      <c r="ROH31" s="5">
        <f>'Output| DNSP'!ROG8</f>
        <v>0</v>
      </c>
      <c r="ROI31" s="5">
        <f>'Output| DNSP'!ROH8</f>
        <v>0</v>
      </c>
      <c r="ROJ31" s="5">
        <f>'Output| DNSP'!ROI8</f>
        <v>0</v>
      </c>
      <c r="ROK31" s="5">
        <f>'Output| DNSP'!ROJ8</f>
        <v>0</v>
      </c>
      <c r="ROL31" s="5">
        <f>'Output| DNSP'!ROK8</f>
        <v>0</v>
      </c>
      <c r="ROM31" s="5">
        <f>'Output| DNSP'!ROL8</f>
        <v>0</v>
      </c>
      <c r="RON31" s="5">
        <f>'Output| DNSP'!ROM8</f>
        <v>0</v>
      </c>
      <c r="ROO31" s="5">
        <f>'Output| DNSP'!RON8</f>
        <v>0</v>
      </c>
      <c r="ROP31" s="5">
        <f>'Output| DNSP'!ROO8</f>
        <v>0</v>
      </c>
      <c r="ROQ31" s="5">
        <f>'Output| DNSP'!ROP8</f>
        <v>0</v>
      </c>
      <c r="ROR31" s="5">
        <f>'Output| DNSP'!ROQ8</f>
        <v>0</v>
      </c>
      <c r="ROS31" s="5">
        <f>'Output| DNSP'!ROR8</f>
        <v>0</v>
      </c>
      <c r="ROT31" s="5">
        <f>'Output| DNSP'!ROS8</f>
        <v>0</v>
      </c>
      <c r="ROU31" s="5">
        <f>'Output| DNSP'!ROT8</f>
        <v>0</v>
      </c>
      <c r="ROV31" s="5">
        <f>'Output| DNSP'!ROU8</f>
        <v>0</v>
      </c>
      <c r="ROW31" s="5">
        <f>'Output| DNSP'!ROV8</f>
        <v>0</v>
      </c>
      <c r="ROX31" s="5">
        <f>'Output| DNSP'!ROW8</f>
        <v>0</v>
      </c>
      <c r="ROY31" s="5">
        <f>'Output| DNSP'!ROX8</f>
        <v>0</v>
      </c>
      <c r="ROZ31" s="5">
        <f>'Output| DNSP'!ROY8</f>
        <v>0</v>
      </c>
      <c r="RPA31" s="5">
        <f>'Output| DNSP'!ROZ8</f>
        <v>0</v>
      </c>
      <c r="RPB31" s="5">
        <f>'Output| DNSP'!RPA8</f>
        <v>0</v>
      </c>
      <c r="RPC31" s="5">
        <f>'Output| DNSP'!RPB8</f>
        <v>0</v>
      </c>
      <c r="RPD31" s="5">
        <f>'Output| DNSP'!RPC8</f>
        <v>0</v>
      </c>
      <c r="RPE31" s="5">
        <f>'Output| DNSP'!RPD8</f>
        <v>0</v>
      </c>
      <c r="RPF31" s="5">
        <f>'Output| DNSP'!RPE8</f>
        <v>0</v>
      </c>
      <c r="RPG31" s="5">
        <f>'Output| DNSP'!RPF8</f>
        <v>0</v>
      </c>
      <c r="RPH31" s="5">
        <f>'Output| DNSP'!RPG8</f>
        <v>0</v>
      </c>
      <c r="RPI31" s="5">
        <f>'Output| DNSP'!RPH8</f>
        <v>0</v>
      </c>
      <c r="RPJ31" s="5">
        <f>'Output| DNSP'!RPI8</f>
        <v>0</v>
      </c>
      <c r="RPK31" s="5">
        <f>'Output| DNSP'!RPJ8</f>
        <v>0</v>
      </c>
      <c r="RPL31" s="5">
        <f>'Output| DNSP'!RPK8</f>
        <v>0</v>
      </c>
      <c r="RPM31" s="5">
        <f>'Output| DNSP'!RPL8</f>
        <v>0</v>
      </c>
      <c r="RPN31" s="5">
        <f>'Output| DNSP'!RPM8</f>
        <v>0</v>
      </c>
      <c r="RPO31" s="5">
        <f>'Output| DNSP'!RPN8</f>
        <v>0</v>
      </c>
      <c r="RPP31" s="5">
        <f>'Output| DNSP'!RPO8</f>
        <v>0</v>
      </c>
      <c r="RPQ31" s="5">
        <f>'Output| DNSP'!RPP8</f>
        <v>0</v>
      </c>
      <c r="RPR31" s="5">
        <f>'Output| DNSP'!RPQ8</f>
        <v>0</v>
      </c>
      <c r="RPS31" s="5">
        <f>'Output| DNSP'!RPR8</f>
        <v>0</v>
      </c>
      <c r="RPT31" s="5">
        <f>'Output| DNSP'!RPS8</f>
        <v>0</v>
      </c>
      <c r="RPU31" s="5">
        <f>'Output| DNSP'!RPT8</f>
        <v>0</v>
      </c>
      <c r="RPV31" s="5">
        <f>'Output| DNSP'!RPU8</f>
        <v>0</v>
      </c>
      <c r="RPW31" s="5">
        <f>'Output| DNSP'!RPV8</f>
        <v>0</v>
      </c>
      <c r="RPX31" s="5">
        <f>'Output| DNSP'!RPW8</f>
        <v>0</v>
      </c>
      <c r="RPY31" s="5">
        <f>'Output| DNSP'!RPX8</f>
        <v>0</v>
      </c>
      <c r="RPZ31" s="5">
        <f>'Output| DNSP'!RPY8</f>
        <v>0</v>
      </c>
      <c r="RQA31" s="5">
        <f>'Output| DNSP'!RPZ8</f>
        <v>0</v>
      </c>
      <c r="RQB31" s="5">
        <f>'Output| DNSP'!RQA8</f>
        <v>0</v>
      </c>
      <c r="RQC31" s="5">
        <f>'Output| DNSP'!RQB8</f>
        <v>0</v>
      </c>
      <c r="RQD31" s="5">
        <f>'Output| DNSP'!RQC8</f>
        <v>0</v>
      </c>
      <c r="RQE31" s="5">
        <f>'Output| DNSP'!RQD8</f>
        <v>0</v>
      </c>
      <c r="RQF31" s="5">
        <f>'Output| DNSP'!RQE8</f>
        <v>0</v>
      </c>
      <c r="RQG31" s="5">
        <f>'Output| DNSP'!RQF8</f>
        <v>0</v>
      </c>
      <c r="RQH31" s="5">
        <f>'Output| DNSP'!RQG8</f>
        <v>0</v>
      </c>
      <c r="RQI31" s="5">
        <f>'Output| DNSP'!RQH8</f>
        <v>0</v>
      </c>
      <c r="RQJ31" s="5">
        <f>'Output| DNSP'!RQI8</f>
        <v>0</v>
      </c>
      <c r="RQK31" s="5">
        <f>'Output| DNSP'!RQJ8</f>
        <v>0</v>
      </c>
      <c r="RQL31" s="5">
        <f>'Output| DNSP'!RQK8</f>
        <v>0</v>
      </c>
      <c r="RQM31" s="5">
        <f>'Output| DNSP'!RQL8</f>
        <v>0</v>
      </c>
      <c r="RQN31" s="5">
        <f>'Output| DNSP'!RQM8</f>
        <v>0</v>
      </c>
      <c r="RQO31" s="5">
        <f>'Output| DNSP'!RQN8</f>
        <v>0</v>
      </c>
      <c r="RQP31" s="5">
        <f>'Output| DNSP'!RQO8</f>
        <v>0</v>
      </c>
      <c r="RQQ31" s="5">
        <f>'Output| DNSP'!RQP8</f>
        <v>0</v>
      </c>
      <c r="RQR31" s="5">
        <f>'Output| DNSP'!RQQ8</f>
        <v>0</v>
      </c>
      <c r="RQS31" s="5">
        <f>'Output| DNSP'!RQR8</f>
        <v>0</v>
      </c>
      <c r="RQT31" s="5">
        <f>'Output| DNSP'!RQS8</f>
        <v>0</v>
      </c>
      <c r="RQU31" s="5">
        <f>'Output| DNSP'!RQT8</f>
        <v>0</v>
      </c>
      <c r="RQV31" s="5">
        <f>'Output| DNSP'!RQU8</f>
        <v>0</v>
      </c>
      <c r="RQW31" s="5">
        <f>'Output| DNSP'!RQV8</f>
        <v>0</v>
      </c>
      <c r="RQX31" s="5">
        <f>'Output| DNSP'!RQW8</f>
        <v>0</v>
      </c>
      <c r="RQY31" s="5">
        <f>'Output| DNSP'!RQX8</f>
        <v>0</v>
      </c>
      <c r="RQZ31" s="5">
        <f>'Output| DNSP'!RQY8</f>
        <v>0</v>
      </c>
      <c r="RRA31" s="5">
        <f>'Output| DNSP'!RQZ8</f>
        <v>0</v>
      </c>
      <c r="RRB31" s="5">
        <f>'Output| DNSP'!RRA8</f>
        <v>0</v>
      </c>
      <c r="RRC31" s="5">
        <f>'Output| DNSP'!RRB8</f>
        <v>0</v>
      </c>
      <c r="RRD31" s="5">
        <f>'Output| DNSP'!RRC8</f>
        <v>0</v>
      </c>
      <c r="RRE31" s="5">
        <f>'Output| DNSP'!RRD8</f>
        <v>0</v>
      </c>
      <c r="RRF31" s="5">
        <f>'Output| DNSP'!RRE8</f>
        <v>0</v>
      </c>
      <c r="RRG31" s="5">
        <f>'Output| DNSP'!RRF8</f>
        <v>0</v>
      </c>
      <c r="RRH31" s="5">
        <f>'Output| DNSP'!RRG8</f>
        <v>0</v>
      </c>
      <c r="RRI31" s="5">
        <f>'Output| DNSP'!RRH8</f>
        <v>0</v>
      </c>
      <c r="RRJ31" s="5">
        <f>'Output| DNSP'!RRI8</f>
        <v>0</v>
      </c>
      <c r="RRK31" s="5">
        <f>'Output| DNSP'!RRJ8</f>
        <v>0</v>
      </c>
      <c r="RRL31" s="5">
        <f>'Output| DNSP'!RRK8</f>
        <v>0</v>
      </c>
      <c r="RRM31" s="5">
        <f>'Output| DNSP'!RRL8</f>
        <v>0</v>
      </c>
      <c r="RRN31" s="5">
        <f>'Output| DNSP'!RRM8</f>
        <v>0</v>
      </c>
      <c r="RRO31" s="5">
        <f>'Output| DNSP'!RRN8</f>
        <v>0</v>
      </c>
      <c r="RRP31" s="5">
        <f>'Output| DNSP'!RRO8</f>
        <v>0</v>
      </c>
      <c r="RRQ31" s="5">
        <f>'Output| DNSP'!RRP8</f>
        <v>0</v>
      </c>
      <c r="RRR31" s="5">
        <f>'Output| DNSP'!RRQ8</f>
        <v>0</v>
      </c>
      <c r="RRS31" s="5">
        <f>'Output| DNSP'!RRR8</f>
        <v>0</v>
      </c>
      <c r="RRT31" s="5">
        <f>'Output| DNSP'!RRS8</f>
        <v>0</v>
      </c>
      <c r="RRU31" s="5">
        <f>'Output| DNSP'!RRT8</f>
        <v>0</v>
      </c>
      <c r="RRV31" s="5">
        <f>'Output| DNSP'!RRU8</f>
        <v>0</v>
      </c>
      <c r="RRW31" s="5">
        <f>'Output| DNSP'!RRV8</f>
        <v>0</v>
      </c>
      <c r="RRX31" s="5">
        <f>'Output| DNSP'!RRW8</f>
        <v>0</v>
      </c>
      <c r="RRY31" s="5">
        <f>'Output| DNSP'!RRX8</f>
        <v>0</v>
      </c>
      <c r="RRZ31" s="5">
        <f>'Output| DNSP'!RRY8</f>
        <v>0</v>
      </c>
      <c r="RSA31" s="5">
        <f>'Output| DNSP'!RRZ8</f>
        <v>0</v>
      </c>
      <c r="RSB31" s="5">
        <f>'Output| DNSP'!RSA8</f>
        <v>0</v>
      </c>
      <c r="RSC31" s="5">
        <f>'Output| DNSP'!RSB8</f>
        <v>0</v>
      </c>
      <c r="RSD31" s="5">
        <f>'Output| DNSP'!RSC8</f>
        <v>0</v>
      </c>
      <c r="RSE31" s="5">
        <f>'Output| DNSP'!RSD8</f>
        <v>0</v>
      </c>
      <c r="RSF31" s="5">
        <f>'Output| DNSP'!RSE8</f>
        <v>0</v>
      </c>
      <c r="RSG31" s="5">
        <f>'Output| DNSP'!RSF8</f>
        <v>0</v>
      </c>
      <c r="RSH31" s="5">
        <f>'Output| DNSP'!RSG8</f>
        <v>0</v>
      </c>
      <c r="RSI31" s="5">
        <f>'Output| DNSP'!RSH8</f>
        <v>0</v>
      </c>
      <c r="RSJ31" s="5">
        <f>'Output| DNSP'!RSI8</f>
        <v>0</v>
      </c>
      <c r="RSK31" s="5">
        <f>'Output| DNSP'!RSJ8</f>
        <v>0</v>
      </c>
      <c r="RSL31" s="5">
        <f>'Output| DNSP'!RSK8</f>
        <v>0</v>
      </c>
      <c r="RSM31" s="5">
        <f>'Output| DNSP'!RSL8</f>
        <v>0</v>
      </c>
      <c r="RSN31" s="5">
        <f>'Output| DNSP'!RSM8</f>
        <v>0</v>
      </c>
      <c r="RSO31" s="5">
        <f>'Output| DNSP'!RSN8</f>
        <v>0</v>
      </c>
      <c r="RSP31" s="5">
        <f>'Output| DNSP'!RSO8</f>
        <v>0</v>
      </c>
      <c r="RSQ31" s="5">
        <f>'Output| DNSP'!RSP8</f>
        <v>0</v>
      </c>
      <c r="RSR31" s="5">
        <f>'Output| DNSP'!RSQ8</f>
        <v>0</v>
      </c>
      <c r="RSS31" s="5">
        <f>'Output| DNSP'!RSR8</f>
        <v>0</v>
      </c>
      <c r="RST31" s="5">
        <f>'Output| DNSP'!RSS8</f>
        <v>0</v>
      </c>
      <c r="RSU31" s="5">
        <f>'Output| DNSP'!RST8</f>
        <v>0</v>
      </c>
      <c r="RSV31" s="5">
        <f>'Output| DNSP'!RSU8</f>
        <v>0</v>
      </c>
      <c r="RSW31" s="5">
        <f>'Output| DNSP'!RSV8</f>
        <v>0</v>
      </c>
      <c r="RSX31" s="5">
        <f>'Output| DNSP'!RSW8</f>
        <v>0</v>
      </c>
      <c r="RSY31" s="5">
        <f>'Output| DNSP'!RSX8</f>
        <v>0</v>
      </c>
      <c r="RSZ31" s="5">
        <f>'Output| DNSP'!RSY8</f>
        <v>0</v>
      </c>
      <c r="RTA31" s="5">
        <f>'Output| DNSP'!RSZ8</f>
        <v>0</v>
      </c>
      <c r="RTB31" s="5">
        <f>'Output| DNSP'!RTA8</f>
        <v>0</v>
      </c>
      <c r="RTC31" s="5">
        <f>'Output| DNSP'!RTB8</f>
        <v>0</v>
      </c>
      <c r="RTD31" s="5">
        <f>'Output| DNSP'!RTC8</f>
        <v>0</v>
      </c>
      <c r="RTE31" s="5">
        <f>'Output| DNSP'!RTD8</f>
        <v>0</v>
      </c>
      <c r="RTF31" s="5">
        <f>'Output| DNSP'!RTE8</f>
        <v>0</v>
      </c>
      <c r="RTG31" s="5">
        <f>'Output| DNSP'!RTF8</f>
        <v>0</v>
      </c>
      <c r="RTH31" s="5">
        <f>'Output| DNSP'!RTG8</f>
        <v>0</v>
      </c>
      <c r="RTI31" s="5">
        <f>'Output| DNSP'!RTH8</f>
        <v>0</v>
      </c>
      <c r="RTJ31" s="5">
        <f>'Output| DNSP'!RTI8</f>
        <v>0</v>
      </c>
      <c r="RTK31" s="5">
        <f>'Output| DNSP'!RTJ8</f>
        <v>0</v>
      </c>
      <c r="RTL31" s="5">
        <f>'Output| DNSP'!RTK8</f>
        <v>0</v>
      </c>
      <c r="RTM31" s="5">
        <f>'Output| DNSP'!RTL8</f>
        <v>0</v>
      </c>
      <c r="RTN31" s="5">
        <f>'Output| DNSP'!RTM8</f>
        <v>0</v>
      </c>
      <c r="RTO31" s="5">
        <f>'Output| DNSP'!RTN8</f>
        <v>0</v>
      </c>
      <c r="RTP31" s="5">
        <f>'Output| DNSP'!RTO8</f>
        <v>0</v>
      </c>
      <c r="RTQ31" s="5">
        <f>'Output| DNSP'!RTP8</f>
        <v>0</v>
      </c>
      <c r="RTR31" s="5">
        <f>'Output| DNSP'!RTQ8</f>
        <v>0</v>
      </c>
      <c r="RTS31" s="5">
        <f>'Output| DNSP'!RTR8</f>
        <v>0</v>
      </c>
      <c r="RTT31" s="5">
        <f>'Output| DNSP'!RTS8</f>
        <v>0</v>
      </c>
      <c r="RTU31" s="5">
        <f>'Output| DNSP'!RTT8</f>
        <v>0</v>
      </c>
      <c r="RTV31" s="5">
        <f>'Output| DNSP'!RTU8</f>
        <v>0</v>
      </c>
      <c r="RTW31" s="5">
        <f>'Output| DNSP'!RTV8</f>
        <v>0</v>
      </c>
      <c r="RTX31" s="5">
        <f>'Output| DNSP'!RTW8</f>
        <v>0</v>
      </c>
      <c r="RTY31" s="5">
        <f>'Output| DNSP'!RTX8</f>
        <v>0</v>
      </c>
      <c r="RTZ31" s="5">
        <f>'Output| DNSP'!RTY8</f>
        <v>0</v>
      </c>
      <c r="RUA31" s="5">
        <f>'Output| DNSP'!RTZ8</f>
        <v>0</v>
      </c>
      <c r="RUB31" s="5">
        <f>'Output| DNSP'!RUA8</f>
        <v>0</v>
      </c>
      <c r="RUC31" s="5">
        <f>'Output| DNSP'!RUB8</f>
        <v>0</v>
      </c>
      <c r="RUD31" s="5">
        <f>'Output| DNSP'!RUC8</f>
        <v>0</v>
      </c>
      <c r="RUE31" s="5">
        <f>'Output| DNSP'!RUD8</f>
        <v>0</v>
      </c>
      <c r="RUF31" s="5">
        <f>'Output| DNSP'!RUE8</f>
        <v>0</v>
      </c>
      <c r="RUG31" s="5">
        <f>'Output| DNSP'!RUF8</f>
        <v>0</v>
      </c>
      <c r="RUH31" s="5">
        <f>'Output| DNSP'!RUG8</f>
        <v>0</v>
      </c>
      <c r="RUI31" s="5">
        <f>'Output| DNSP'!RUH8</f>
        <v>0</v>
      </c>
      <c r="RUJ31" s="5">
        <f>'Output| DNSP'!RUI8</f>
        <v>0</v>
      </c>
      <c r="RUK31" s="5">
        <f>'Output| DNSP'!RUJ8</f>
        <v>0</v>
      </c>
      <c r="RUL31" s="5">
        <f>'Output| DNSP'!RUK8</f>
        <v>0</v>
      </c>
      <c r="RUM31" s="5">
        <f>'Output| DNSP'!RUL8</f>
        <v>0</v>
      </c>
      <c r="RUN31" s="5">
        <f>'Output| DNSP'!RUM8</f>
        <v>0</v>
      </c>
      <c r="RUO31" s="5">
        <f>'Output| DNSP'!RUN8</f>
        <v>0</v>
      </c>
      <c r="RUP31" s="5">
        <f>'Output| DNSP'!RUO8</f>
        <v>0</v>
      </c>
      <c r="RUQ31" s="5">
        <f>'Output| DNSP'!RUP8</f>
        <v>0</v>
      </c>
      <c r="RUR31" s="5">
        <f>'Output| DNSP'!RUQ8</f>
        <v>0</v>
      </c>
      <c r="RUS31" s="5">
        <f>'Output| DNSP'!RUR8</f>
        <v>0</v>
      </c>
      <c r="RUT31" s="5">
        <f>'Output| DNSP'!RUS8</f>
        <v>0</v>
      </c>
      <c r="RUU31" s="5">
        <f>'Output| DNSP'!RUT8</f>
        <v>0</v>
      </c>
      <c r="RUV31" s="5">
        <f>'Output| DNSP'!RUU8</f>
        <v>0</v>
      </c>
      <c r="RUW31" s="5">
        <f>'Output| DNSP'!RUV8</f>
        <v>0</v>
      </c>
      <c r="RUX31" s="5">
        <f>'Output| DNSP'!RUW8</f>
        <v>0</v>
      </c>
      <c r="RUY31" s="5">
        <f>'Output| DNSP'!RUX8</f>
        <v>0</v>
      </c>
      <c r="RUZ31" s="5">
        <f>'Output| DNSP'!RUY8</f>
        <v>0</v>
      </c>
      <c r="RVA31" s="5">
        <f>'Output| DNSP'!RUZ8</f>
        <v>0</v>
      </c>
      <c r="RVB31" s="5">
        <f>'Output| DNSP'!RVA8</f>
        <v>0</v>
      </c>
      <c r="RVC31" s="5">
        <f>'Output| DNSP'!RVB8</f>
        <v>0</v>
      </c>
      <c r="RVD31" s="5">
        <f>'Output| DNSP'!RVC8</f>
        <v>0</v>
      </c>
      <c r="RVE31" s="5">
        <f>'Output| DNSP'!RVD8</f>
        <v>0</v>
      </c>
      <c r="RVF31" s="5">
        <f>'Output| DNSP'!RVE8</f>
        <v>0</v>
      </c>
      <c r="RVG31" s="5">
        <f>'Output| DNSP'!RVF8</f>
        <v>0</v>
      </c>
      <c r="RVH31" s="5">
        <f>'Output| DNSP'!RVG8</f>
        <v>0</v>
      </c>
      <c r="RVI31" s="5">
        <f>'Output| DNSP'!RVH8</f>
        <v>0</v>
      </c>
      <c r="RVJ31" s="5">
        <f>'Output| DNSP'!RVI8</f>
        <v>0</v>
      </c>
      <c r="RVK31" s="5">
        <f>'Output| DNSP'!RVJ8</f>
        <v>0</v>
      </c>
      <c r="RVL31" s="5">
        <f>'Output| DNSP'!RVK8</f>
        <v>0</v>
      </c>
      <c r="RVM31" s="5">
        <f>'Output| DNSP'!RVL8</f>
        <v>0</v>
      </c>
      <c r="RVN31" s="5">
        <f>'Output| DNSP'!RVM8</f>
        <v>0</v>
      </c>
      <c r="RVO31" s="5">
        <f>'Output| DNSP'!RVN8</f>
        <v>0</v>
      </c>
      <c r="RVP31" s="5">
        <f>'Output| DNSP'!RVO8</f>
        <v>0</v>
      </c>
      <c r="RVQ31" s="5">
        <f>'Output| DNSP'!RVP8</f>
        <v>0</v>
      </c>
      <c r="RVR31" s="5">
        <f>'Output| DNSP'!RVQ8</f>
        <v>0</v>
      </c>
      <c r="RVS31" s="5">
        <f>'Output| DNSP'!RVR8</f>
        <v>0</v>
      </c>
      <c r="RVT31" s="5">
        <f>'Output| DNSP'!RVS8</f>
        <v>0</v>
      </c>
      <c r="RVU31" s="5">
        <f>'Output| DNSP'!RVT8</f>
        <v>0</v>
      </c>
      <c r="RVV31" s="5">
        <f>'Output| DNSP'!RVU8</f>
        <v>0</v>
      </c>
      <c r="RVW31" s="5">
        <f>'Output| DNSP'!RVV8</f>
        <v>0</v>
      </c>
      <c r="RVX31" s="5">
        <f>'Output| DNSP'!RVW8</f>
        <v>0</v>
      </c>
      <c r="RVY31" s="5">
        <f>'Output| DNSP'!RVX8</f>
        <v>0</v>
      </c>
      <c r="RVZ31" s="5">
        <f>'Output| DNSP'!RVY8</f>
        <v>0</v>
      </c>
      <c r="RWA31" s="5">
        <f>'Output| DNSP'!RVZ8</f>
        <v>0</v>
      </c>
      <c r="RWB31" s="5">
        <f>'Output| DNSP'!RWA8</f>
        <v>0</v>
      </c>
      <c r="RWC31" s="5">
        <f>'Output| DNSP'!RWB8</f>
        <v>0</v>
      </c>
      <c r="RWD31" s="5">
        <f>'Output| DNSP'!RWC8</f>
        <v>0</v>
      </c>
      <c r="RWE31" s="5">
        <f>'Output| DNSP'!RWD8</f>
        <v>0</v>
      </c>
      <c r="RWF31" s="5">
        <f>'Output| DNSP'!RWE8</f>
        <v>0</v>
      </c>
      <c r="RWG31" s="5">
        <f>'Output| DNSP'!RWF8</f>
        <v>0</v>
      </c>
      <c r="RWH31" s="5">
        <f>'Output| DNSP'!RWG8</f>
        <v>0</v>
      </c>
      <c r="RWI31" s="5">
        <f>'Output| DNSP'!RWH8</f>
        <v>0</v>
      </c>
      <c r="RWJ31" s="5">
        <f>'Output| DNSP'!RWI8</f>
        <v>0</v>
      </c>
      <c r="RWK31" s="5">
        <f>'Output| DNSP'!RWJ8</f>
        <v>0</v>
      </c>
      <c r="RWL31" s="5">
        <f>'Output| DNSP'!RWK8</f>
        <v>0</v>
      </c>
      <c r="RWM31" s="5">
        <f>'Output| DNSP'!RWL8</f>
        <v>0</v>
      </c>
      <c r="RWN31" s="5">
        <f>'Output| DNSP'!RWM8</f>
        <v>0</v>
      </c>
      <c r="RWO31" s="5">
        <f>'Output| DNSP'!RWN8</f>
        <v>0</v>
      </c>
      <c r="RWP31" s="5">
        <f>'Output| DNSP'!RWO8</f>
        <v>0</v>
      </c>
      <c r="RWQ31" s="5">
        <f>'Output| DNSP'!RWP8</f>
        <v>0</v>
      </c>
      <c r="RWR31" s="5">
        <f>'Output| DNSP'!RWQ8</f>
        <v>0</v>
      </c>
      <c r="RWS31" s="5">
        <f>'Output| DNSP'!RWR8</f>
        <v>0</v>
      </c>
      <c r="RWT31" s="5">
        <f>'Output| DNSP'!RWS8</f>
        <v>0</v>
      </c>
      <c r="RWU31" s="5">
        <f>'Output| DNSP'!RWT8</f>
        <v>0</v>
      </c>
      <c r="RWV31" s="5">
        <f>'Output| DNSP'!RWU8</f>
        <v>0</v>
      </c>
      <c r="RWW31" s="5">
        <f>'Output| DNSP'!RWV8</f>
        <v>0</v>
      </c>
      <c r="RWX31" s="5">
        <f>'Output| DNSP'!RWW8</f>
        <v>0</v>
      </c>
      <c r="RWY31" s="5">
        <f>'Output| DNSP'!RWX8</f>
        <v>0</v>
      </c>
      <c r="RWZ31" s="5">
        <f>'Output| DNSP'!RWY8</f>
        <v>0</v>
      </c>
      <c r="RXA31" s="5">
        <f>'Output| DNSP'!RWZ8</f>
        <v>0</v>
      </c>
      <c r="RXB31" s="5">
        <f>'Output| DNSP'!RXA8</f>
        <v>0</v>
      </c>
      <c r="RXC31" s="5">
        <f>'Output| DNSP'!RXB8</f>
        <v>0</v>
      </c>
      <c r="RXD31" s="5">
        <f>'Output| DNSP'!RXC8</f>
        <v>0</v>
      </c>
      <c r="RXE31" s="5">
        <f>'Output| DNSP'!RXD8</f>
        <v>0</v>
      </c>
      <c r="RXF31" s="5">
        <f>'Output| DNSP'!RXE8</f>
        <v>0</v>
      </c>
      <c r="RXG31" s="5">
        <f>'Output| DNSP'!RXF8</f>
        <v>0</v>
      </c>
      <c r="RXH31" s="5">
        <f>'Output| DNSP'!RXG8</f>
        <v>0</v>
      </c>
      <c r="RXI31" s="5">
        <f>'Output| DNSP'!RXH8</f>
        <v>0</v>
      </c>
      <c r="RXJ31" s="5">
        <f>'Output| DNSP'!RXI8</f>
        <v>0</v>
      </c>
      <c r="RXK31" s="5">
        <f>'Output| DNSP'!RXJ8</f>
        <v>0</v>
      </c>
      <c r="RXL31" s="5">
        <f>'Output| DNSP'!RXK8</f>
        <v>0</v>
      </c>
      <c r="RXM31" s="5">
        <f>'Output| DNSP'!RXL8</f>
        <v>0</v>
      </c>
      <c r="RXN31" s="5">
        <f>'Output| DNSP'!RXM8</f>
        <v>0</v>
      </c>
      <c r="RXO31" s="5">
        <f>'Output| DNSP'!RXN8</f>
        <v>0</v>
      </c>
      <c r="RXP31" s="5">
        <f>'Output| DNSP'!RXO8</f>
        <v>0</v>
      </c>
      <c r="RXQ31" s="5">
        <f>'Output| DNSP'!RXP8</f>
        <v>0</v>
      </c>
      <c r="RXR31" s="5">
        <f>'Output| DNSP'!RXQ8</f>
        <v>0</v>
      </c>
      <c r="RXS31" s="5">
        <f>'Output| DNSP'!RXR8</f>
        <v>0</v>
      </c>
      <c r="RXT31" s="5">
        <f>'Output| DNSP'!RXS8</f>
        <v>0</v>
      </c>
      <c r="RXU31" s="5">
        <f>'Output| DNSP'!RXT8</f>
        <v>0</v>
      </c>
      <c r="RXV31" s="5">
        <f>'Output| DNSP'!RXU8</f>
        <v>0</v>
      </c>
      <c r="RXW31" s="5">
        <f>'Output| DNSP'!RXV8</f>
        <v>0</v>
      </c>
      <c r="RXX31" s="5">
        <f>'Output| DNSP'!RXW8</f>
        <v>0</v>
      </c>
      <c r="RXY31" s="5">
        <f>'Output| DNSP'!RXX8</f>
        <v>0</v>
      </c>
      <c r="RXZ31" s="5">
        <f>'Output| DNSP'!RXY8</f>
        <v>0</v>
      </c>
      <c r="RYA31" s="5">
        <f>'Output| DNSP'!RXZ8</f>
        <v>0</v>
      </c>
      <c r="RYB31" s="5">
        <f>'Output| DNSP'!RYA8</f>
        <v>0</v>
      </c>
      <c r="RYC31" s="5">
        <f>'Output| DNSP'!RYB8</f>
        <v>0</v>
      </c>
      <c r="RYD31" s="5">
        <f>'Output| DNSP'!RYC8</f>
        <v>0</v>
      </c>
      <c r="RYE31" s="5">
        <f>'Output| DNSP'!RYD8</f>
        <v>0</v>
      </c>
      <c r="RYF31" s="5">
        <f>'Output| DNSP'!RYE8</f>
        <v>0</v>
      </c>
      <c r="RYG31" s="5">
        <f>'Output| DNSP'!RYF8</f>
        <v>0</v>
      </c>
      <c r="RYH31" s="5">
        <f>'Output| DNSP'!RYG8</f>
        <v>0</v>
      </c>
      <c r="RYI31" s="5">
        <f>'Output| DNSP'!RYH8</f>
        <v>0</v>
      </c>
      <c r="RYJ31" s="5">
        <f>'Output| DNSP'!RYI8</f>
        <v>0</v>
      </c>
      <c r="RYK31" s="5">
        <f>'Output| DNSP'!RYJ8</f>
        <v>0</v>
      </c>
      <c r="RYL31" s="5">
        <f>'Output| DNSP'!RYK8</f>
        <v>0</v>
      </c>
      <c r="RYM31" s="5">
        <f>'Output| DNSP'!RYL8</f>
        <v>0</v>
      </c>
      <c r="RYN31" s="5">
        <f>'Output| DNSP'!RYM8</f>
        <v>0</v>
      </c>
      <c r="RYO31" s="5">
        <f>'Output| DNSP'!RYN8</f>
        <v>0</v>
      </c>
      <c r="RYP31" s="5">
        <f>'Output| DNSP'!RYO8</f>
        <v>0</v>
      </c>
      <c r="RYQ31" s="5">
        <f>'Output| DNSP'!RYP8</f>
        <v>0</v>
      </c>
      <c r="RYR31" s="5">
        <f>'Output| DNSP'!RYQ8</f>
        <v>0</v>
      </c>
      <c r="RYS31" s="5">
        <f>'Output| DNSP'!RYR8</f>
        <v>0</v>
      </c>
      <c r="RYT31" s="5">
        <f>'Output| DNSP'!RYS8</f>
        <v>0</v>
      </c>
      <c r="RYU31" s="5">
        <f>'Output| DNSP'!RYT8</f>
        <v>0</v>
      </c>
      <c r="RYV31" s="5">
        <f>'Output| DNSP'!RYU8</f>
        <v>0</v>
      </c>
      <c r="RYW31" s="5">
        <f>'Output| DNSP'!RYV8</f>
        <v>0</v>
      </c>
      <c r="RYX31" s="5">
        <f>'Output| DNSP'!RYW8</f>
        <v>0</v>
      </c>
      <c r="RYY31" s="5">
        <f>'Output| DNSP'!RYX8</f>
        <v>0</v>
      </c>
      <c r="RYZ31" s="5">
        <f>'Output| DNSP'!RYY8</f>
        <v>0</v>
      </c>
      <c r="RZA31" s="5">
        <f>'Output| DNSP'!RYZ8</f>
        <v>0</v>
      </c>
      <c r="RZB31" s="5">
        <f>'Output| DNSP'!RZA8</f>
        <v>0</v>
      </c>
      <c r="RZC31" s="5">
        <f>'Output| DNSP'!RZB8</f>
        <v>0</v>
      </c>
      <c r="RZD31" s="5">
        <f>'Output| DNSP'!RZC8</f>
        <v>0</v>
      </c>
      <c r="RZE31" s="5">
        <f>'Output| DNSP'!RZD8</f>
        <v>0</v>
      </c>
      <c r="RZF31" s="5">
        <f>'Output| DNSP'!RZE8</f>
        <v>0</v>
      </c>
      <c r="RZG31" s="5">
        <f>'Output| DNSP'!RZF8</f>
        <v>0</v>
      </c>
      <c r="RZH31" s="5">
        <f>'Output| DNSP'!RZG8</f>
        <v>0</v>
      </c>
      <c r="RZI31" s="5">
        <f>'Output| DNSP'!RZH8</f>
        <v>0</v>
      </c>
      <c r="RZJ31" s="5">
        <f>'Output| DNSP'!RZI8</f>
        <v>0</v>
      </c>
      <c r="RZK31" s="5">
        <f>'Output| DNSP'!RZJ8</f>
        <v>0</v>
      </c>
      <c r="RZL31" s="5">
        <f>'Output| DNSP'!RZK8</f>
        <v>0</v>
      </c>
      <c r="RZM31" s="5">
        <f>'Output| DNSP'!RZL8</f>
        <v>0</v>
      </c>
      <c r="RZN31" s="5">
        <f>'Output| DNSP'!RZM8</f>
        <v>0</v>
      </c>
      <c r="RZO31" s="5">
        <f>'Output| DNSP'!RZN8</f>
        <v>0</v>
      </c>
      <c r="RZP31" s="5">
        <f>'Output| DNSP'!RZO8</f>
        <v>0</v>
      </c>
      <c r="RZQ31" s="5">
        <f>'Output| DNSP'!RZP8</f>
        <v>0</v>
      </c>
      <c r="RZR31" s="5">
        <f>'Output| DNSP'!RZQ8</f>
        <v>0</v>
      </c>
      <c r="RZS31" s="5">
        <f>'Output| DNSP'!RZR8</f>
        <v>0</v>
      </c>
      <c r="RZT31" s="5">
        <f>'Output| DNSP'!RZS8</f>
        <v>0</v>
      </c>
      <c r="RZU31" s="5">
        <f>'Output| DNSP'!RZT8</f>
        <v>0</v>
      </c>
      <c r="RZV31" s="5">
        <f>'Output| DNSP'!RZU8</f>
        <v>0</v>
      </c>
      <c r="RZW31" s="5">
        <f>'Output| DNSP'!RZV8</f>
        <v>0</v>
      </c>
      <c r="RZX31" s="5">
        <f>'Output| DNSP'!RZW8</f>
        <v>0</v>
      </c>
      <c r="RZY31" s="5">
        <f>'Output| DNSP'!RZX8</f>
        <v>0</v>
      </c>
      <c r="RZZ31" s="5">
        <f>'Output| DNSP'!RZY8</f>
        <v>0</v>
      </c>
      <c r="SAA31" s="5">
        <f>'Output| DNSP'!RZZ8</f>
        <v>0</v>
      </c>
      <c r="SAB31" s="5">
        <f>'Output| DNSP'!SAA8</f>
        <v>0</v>
      </c>
      <c r="SAC31" s="5">
        <f>'Output| DNSP'!SAB8</f>
        <v>0</v>
      </c>
      <c r="SAD31" s="5">
        <f>'Output| DNSP'!SAC8</f>
        <v>0</v>
      </c>
      <c r="SAE31" s="5">
        <f>'Output| DNSP'!SAD8</f>
        <v>0</v>
      </c>
      <c r="SAF31" s="5">
        <f>'Output| DNSP'!SAE8</f>
        <v>0</v>
      </c>
      <c r="SAG31" s="5">
        <f>'Output| DNSP'!SAF8</f>
        <v>0</v>
      </c>
      <c r="SAH31" s="5">
        <f>'Output| DNSP'!SAG8</f>
        <v>0</v>
      </c>
      <c r="SAI31" s="5">
        <f>'Output| DNSP'!SAH8</f>
        <v>0</v>
      </c>
      <c r="SAJ31" s="5">
        <f>'Output| DNSP'!SAI8</f>
        <v>0</v>
      </c>
      <c r="SAK31" s="5">
        <f>'Output| DNSP'!SAJ8</f>
        <v>0</v>
      </c>
      <c r="SAL31" s="5">
        <f>'Output| DNSP'!SAK8</f>
        <v>0</v>
      </c>
      <c r="SAM31" s="5">
        <f>'Output| DNSP'!SAL8</f>
        <v>0</v>
      </c>
      <c r="SAN31" s="5">
        <f>'Output| DNSP'!SAM8</f>
        <v>0</v>
      </c>
      <c r="SAO31" s="5">
        <f>'Output| DNSP'!SAN8</f>
        <v>0</v>
      </c>
      <c r="SAP31" s="5">
        <f>'Output| DNSP'!SAO8</f>
        <v>0</v>
      </c>
      <c r="SAQ31" s="5">
        <f>'Output| DNSP'!SAP8</f>
        <v>0</v>
      </c>
      <c r="SAR31" s="5">
        <f>'Output| DNSP'!SAQ8</f>
        <v>0</v>
      </c>
      <c r="SAS31" s="5">
        <f>'Output| DNSP'!SAR8</f>
        <v>0</v>
      </c>
      <c r="SAT31" s="5">
        <f>'Output| DNSP'!SAS8</f>
        <v>0</v>
      </c>
      <c r="SAU31" s="5">
        <f>'Output| DNSP'!SAT8</f>
        <v>0</v>
      </c>
      <c r="SAV31" s="5">
        <f>'Output| DNSP'!SAU8</f>
        <v>0</v>
      </c>
      <c r="SAW31" s="5">
        <f>'Output| DNSP'!SAV8</f>
        <v>0</v>
      </c>
      <c r="SAX31" s="5">
        <f>'Output| DNSP'!SAW8</f>
        <v>0</v>
      </c>
      <c r="SAY31" s="5">
        <f>'Output| DNSP'!SAX8</f>
        <v>0</v>
      </c>
      <c r="SAZ31" s="5">
        <f>'Output| DNSP'!SAY8</f>
        <v>0</v>
      </c>
      <c r="SBA31" s="5">
        <f>'Output| DNSP'!SAZ8</f>
        <v>0</v>
      </c>
      <c r="SBB31" s="5">
        <f>'Output| DNSP'!SBA8</f>
        <v>0</v>
      </c>
      <c r="SBC31" s="5">
        <f>'Output| DNSP'!SBB8</f>
        <v>0</v>
      </c>
      <c r="SBD31" s="5">
        <f>'Output| DNSP'!SBC8</f>
        <v>0</v>
      </c>
      <c r="SBE31" s="5">
        <f>'Output| DNSP'!SBD8</f>
        <v>0</v>
      </c>
      <c r="SBF31" s="5">
        <f>'Output| DNSP'!SBE8</f>
        <v>0</v>
      </c>
      <c r="SBG31" s="5">
        <f>'Output| DNSP'!SBF8</f>
        <v>0</v>
      </c>
      <c r="SBH31" s="5">
        <f>'Output| DNSP'!SBG8</f>
        <v>0</v>
      </c>
      <c r="SBI31" s="5">
        <f>'Output| DNSP'!SBH8</f>
        <v>0</v>
      </c>
      <c r="SBJ31" s="5">
        <f>'Output| DNSP'!SBI8</f>
        <v>0</v>
      </c>
      <c r="SBK31" s="5">
        <f>'Output| DNSP'!SBJ8</f>
        <v>0</v>
      </c>
      <c r="SBL31" s="5">
        <f>'Output| DNSP'!SBK8</f>
        <v>0</v>
      </c>
      <c r="SBM31" s="5">
        <f>'Output| DNSP'!SBL8</f>
        <v>0</v>
      </c>
      <c r="SBN31" s="5">
        <f>'Output| DNSP'!SBM8</f>
        <v>0</v>
      </c>
      <c r="SBO31" s="5">
        <f>'Output| DNSP'!SBN8</f>
        <v>0</v>
      </c>
      <c r="SBP31" s="5">
        <f>'Output| DNSP'!SBO8</f>
        <v>0</v>
      </c>
      <c r="SBQ31" s="5">
        <f>'Output| DNSP'!SBP8</f>
        <v>0</v>
      </c>
      <c r="SBR31" s="5">
        <f>'Output| DNSP'!SBQ8</f>
        <v>0</v>
      </c>
      <c r="SBS31" s="5">
        <f>'Output| DNSP'!SBR8</f>
        <v>0</v>
      </c>
      <c r="SBT31" s="5">
        <f>'Output| DNSP'!SBS8</f>
        <v>0</v>
      </c>
      <c r="SBU31" s="5">
        <f>'Output| DNSP'!SBT8</f>
        <v>0</v>
      </c>
      <c r="SBV31" s="5">
        <f>'Output| DNSP'!SBU8</f>
        <v>0</v>
      </c>
      <c r="SBW31" s="5">
        <f>'Output| DNSP'!SBV8</f>
        <v>0</v>
      </c>
      <c r="SBX31" s="5">
        <f>'Output| DNSP'!SBW8</f>
        <v>0</v>
      </c>
      <c r="SBY31" s="5">
        <f>'Output| DNSP'!SBX8</f>
        <v>0</v>
      </c>
      <c r="SBZ31" s="5">
        <f>'Output| DNSP'!SBY8</f>
        <v>0</v>
      </c>
      <c r="SCA31" s="5">
        <f>'Output| DNSP'!SBZ8</f>
        <v>0</v>
      </c>
      <c r="SCB31" s="5">
        <f>'Output| DNSP'!SCA8</f>
        <v>0</v>
      </c>
      <c r="SCC31" s="5">
        <f>'Output| DNSP'!SCB8</f>
        <v>0</v>
      </c>
      <c r="SCD31" s="5">
        <f>'Output| DNSP'!SCC8</f>
        <v>0</v>
      </c>
      <c r="SCE31" s="5">
        <f>'Output| DNSP'!SCD8</f>
        <v>0</v>
      </c>
      <c r="SCF31" s="5">
        <f>'Output| DNSP'!SCE8</f>
        <v>0</v>
      </c>
      <c r="SCG31" s="5">
        <f>'Output| DNSP'!SCF8</f>
        <v>0</v>
      </c>
      <c r="SCH31" s="5">
        <f>'Output| DNSP'!SCG8</f>
        <v>0</v>
      </c>
      <c r="SCI31" s="5">
        <f>'Output| DNSP'!SCH8</f>
        <v>0</v>
      </c>
      <c r="SCJ31" s="5">
        <f>'Output| DNSP'!SCI8</f>
        <v>0</v>
      </c>
      <c r="SCK31" s="5">
        <f>'Output| DNSP'!SCJ8</f>
        <v>0</v>
      </c>
      <c r="SCL31" s="5">
        <f>'Output| DNSP'!SCK8</f>
        <v>0</v>
      </c>
      <c r="SCM31" s="5">
        <f>'Output| DNSP'!SCL8</f>
        <v>0</v>
      </c>
      <c r="SCN31" s="5">
        <f>'Output| DNSP'!SCM8</f>
        <v>0</v>
      </c>
      <c r="SCO31" s="5">
        <f>'Output| DNSP'!SCN8</f>
        <v>0</v>
      </c>
      <c r="SCP31" s="5">
        <f>'Output| DNSP'!SCO8</f>
        <v>0</v>
      </c>
      <c r="SCQ31" s="5">
        <f>'Output| DNSP'!SCP8</f>
        <v>0</v>
      </c>
      <c r="SCR31" s="5">
        <f>'Output| DNSP'!SCQ8</f>
        <v>0</v>
      </c>
      <c r="SCS31" s="5">
        <f>'Output| DNSP'!SCR8</f>
        <v>0</v>
      </c>
      <c r="SCT31" s="5">
        <f>'Output| DNSP'!SCS8</f>
        <v>0</v>
      </c>
      <c r="SCU31" s="5">
        <f>'Output| DNSP'!SCT8</f>
        <v>0</v>
      </c>
      <c r="SCV31" s="5">
        <f>'Output| DNSP'!SCU8</f>
        <v>0</v>
      </c>
      <c r="SCW31" s="5">
        <f>'Output| DNSP'!SCV8</f>
        <v>0</v>
      </c>
      <c r="SCX31" s="5">
        <f>'Output| DNSP'!SCW8</f>
        <v>0</v>
      </c>
      <c r="SCY31" s="5">
        <f>'Output| DNSP'!SCX8</f>
        <v>0</v>
      </c>
      <c r="SCZ31" s="5">
        <f>'Output| DNSP'!SCY8</f>
        <v>0</v>
      </c>
      <c r="SDA31" s="5">
        <f>'Output| DNSP'!SCZ8</f>
        <v>0</v>
      </c>
      <c r="SDB31" s="5">
        <f>'Output| DNSP'!SDA8</f>
        <v>0</v>
      </c>
      <c r="SDC31" s="5">
        <f>'Output| DNSP'!SDB8</f>
        <v>0</v>
      </c>
      <c r="SDD31" s="5">
        <f>'Output| DNSP'!SDC8</f>
        <v>0</v>
      </c>
      <c r="SDE31" s="5">
        <f>'Output| DNSP'!SDD8</f>
        <v>0</v>
      </c>
      <c r="SDF31" s="5">
        <f>'Output| DNSP'!SDE8</f>
        <v>0</v>
      </c>
      <c r="SDG31" s="5">
        <f>'Output| DNSP'!SDF8</f>
        <v>0</v>
      </c>
      <c r="SDH31" s="5">
        <f>'Output| DNSP'!SDG8</f>
        <v>0</v>
      </c>
      <c r="SDI31" s="5">
        <f>'Output| DNSP'!SDH8</f>
        <v>0</v>
      </c>
      <c r="SDJ31" s="5">
        <f>'Output| DNSP'!SDI8</f>
        <v>0</v>
      </c>
      <c r="SDK31" s="5">
        <f>'Output| DNSP'!SDJ8</f>
        <v>0</v>
      </c>
      <c r="SDL31" s="5">
        <f>'Output| DNSP'!SDK8</f>
        <v>0</v>
      </c>
      <c r="SDM31" s="5">
        <f>'Output| DNSP'!SDL8</f>
        <v>0</v>
      </c>
      <c r="SDN31" s="5">
        <f>'Output| DNSP'!SDM8</f>
        <v>0</v>
      </c>
      <c r="SDO31" s="5">
        <f>'Output| DNSP'!SDN8</f>
        <v>0</v>
      </c>
      <c r="SDP31" s="5">
        <f>'Output| DNSP'!SDO8</f>
        <v>0</v>
      </c>
      <c r="SDQ31" s="5">
        <f>'Output| DNSP'!SDP8</f>
        <v>0</v>
      </c>
      <c r="SDR31" s="5">
        <f>'Output| DNSP'!SDQ8</f>
        <v>0</v>
      </c>
      <c r="SDS31" s="5">
        <f>'Output| DNSP'!SDR8</f>
        <v>0</v>
      </c>
      <c r="SDT31" s="5">
        <f>'Output| DNSP'!SDS8</f>
        <v>0</v>
      </c>
      <c r="SDU31" s="5">
        <f>'Output| DNSP'!SDT8</f>
        <v>0</v>
      </c>
      <c r="SDV31" s="5">
        <f>'Output| DNSP'!SDU8</f>
        <v>0</v>
      </c>
      <c r="SDW31" s="5">
        <f>'Output| DNSP'!SDV8</f>
        <v>0</v>
      </c>
      <c r="SDX31" s="5">
        <f>'Output| DNSP'!SDW8</f>
        <v>0</v>
      </c>
      <c r="SDY31" s="5">
        <f>'Output| DNSP'!SDX8</f>
        <v>0</v>
      </c>
      <c r="SDZ31" s="5">
        <f>'Output| DNSP'!SDY8</f>
        <v>0</v>
      </c>
      <c r="SEA31" s="5">
        <f>'Output| DNSP'!SDZ8</f>
        <v>0</v>
      </c>
      <c r="SEB31" s="5">
        <f>'Output| DNSP'!SEA8</f>
        <v>0</v>
      </c>
      <c r="SEC31" s="5">
        <f>'Output| DNSP'!SEB8</f>
        <v>0</v>
      </c>
      <c r="SED31" s="5">
        <f>'Output| DNSP'!SEC8</f>
        <v>0</v>
      </c>
      <c r="SEE31" s="5">
        <f>'Output| DNSP'!SED8</f>
        <v>0</v>
      </c>
      <c r="SEF31" s="5">
        <f>'Output| DNSP'!SEE8</f>
        <v>0</v>
      </c>
      <c r="SEG31" s="5">
        <f>'Output| DNSP'!SEF8</f>
        <v>0</v>
      </c>
      <c r="SEH31" s="5">
        <f>'Output| DNSP'!SEG8</f>
        <v>0</v>
      </c>
      <c r="SEI31" s="5">
        <f>'Output| DNSP'!SEH8</f>
        <v>0</v>
      </c>
      <c r="SEJ31" s="5">
        <f>'Output| DNSP'!SEI8</f>
        <v>0</v>
      </c>
      <c r="SEK31" s="5">
        <f>'Output| DNSP'!SEJ8</f>
        <v>0</v>
      </c>
      <c r="SEL31" s="5">
        <f>'Output| DNSP'!SEK8</f>
        <v>0</v>
      </c>
      <c r="SEM31" s="5">
        <f>'Output| DNSP'!SEL8</f>
        <v>0</v>
      </c>
      <c r="SEN31" s="5">
        <f>'Output| DNSP'!SEM8</f>
        <v>0</v>
      </c>
      <c r="SEO31" s="5">
        <f>'Output| DNSP'!SEN8</f>
        <v>0</v>
      </c>
      <c r="SEP31" s="5">
        <f>'Output| DNSP'!SEO8</f>
        <v>0</v>
      </c>
      <c r="SEQ31" s="5">
        <f>'Output| DNSP'!SEP8</f>
        <v>0</v>
      </c>
      <c r="SER31" s="5">
        <f>'Output| DNSP'!SEQ8</f>
        <v>0</v>
      </c>
      <c r="SES31" s="5">
        <f>'Output| DNSP'!SER8</f>
        <v>0</v>
      </c>
      <c r="SET31" s="5">
        <f>'Output| DNSP'!SES8</f>
        <v>0</v>
      </c>
      <c r="SEU31" s="5">
        <f>'Output| DNSP'!SET8</f>
        <v>0</v>
      </c>
      <c r="SEV31" s="5">
        <f>'Output| DNSP'!SEU8</f>
        <v>0</v>
      </c>
      <c r="SEW31" s="5">
        <f>'Output| DNSP'!SEV8</f>
        <v>0</v>
      </c>
      <c r="SEX31" s="5">
        <f>'Output| DNSP'!SEW8</f>
        <v>0</v>
      </c>
      <c r="SEY31" s="5">
        <f>'Output| DNSP'!SEX8</f>
        <v>0</v>
      </c>
      <c r="SEZ31" s="5">
        <f>'Output| DNSP'!SEY8</f>
        <v>0</v>
      </c>
      <c r="SFA31" s="5">
        <f>'Output| DNSP'!SEZ8</f>
        <v>0</v>
      </c>
      <c r="SFB31" s="5">
        <f>'Output| DNSP'!SFA8</f>
        <v>0</v>
      </c>
      <c r="SFC31" s="5">
        <f>'Output| DNSP'!SFB8</f>
        <v>0</v>
      </c>
      <c r="SFD31" s="5">
        <f>'Output| DNSP'!SFC8</f>
        <v>0</v>
      </c>
      <c r="SFE31" s="5">
        <f>'Output| DNSP'!SFD8</f>
        <v>0</v>
      </c>
      <c r="SFF31" s="5">
        <f>'Output| DNSP'!SFE8</f>
        <v>0</v>
      </c>
      <c r="SFG31" s="5">
        <f>'Output| DNSP'!SFF8</f>
        <v>0</v>
      </c>
      <c r="SFH31" s="5">
        <f>'Output| DNSP'!SFG8</f>
        <v>0</v>
      </c>
      <c r="SFI31" s="5">
        <f>'Output| DNSP'!SFH8</f>
        <v>0</v>
      </c>
      <c r="SFJ31" s="5">
        <f>'Output| DNSP'!SFI8</f>
        <v>0</v>
      </c>
      <c r="SFK31" s="5">
        <f>'Output| DNSP'!SFJ8</f>
        <v>0</v>
      </c>
      <c r="SFL31" s="5">
        <f>'Output| DNSP'!SFK8</f>
        <v>0</v>
      </c>
      <c r="SFM31" s="5">
        <f>'Output| DNSP'!SFL8</f>
        <v>0</v>
      </c>
      <c r="SFN31" s="5">
        <f>'Output| DNSP'!SFM8</f>
        <v>0</v>
      </c>
      <c r="SFO31" s="5">
        <f>'Output| DNSP'!SFN8</f>
        <v>0</v>
      </c>
      <c r="SFP31" s="5">
        <f>'Output| DNSP'!SFO8</f>
        <v>0</v>
      </c>
      <c r="SFQ31" s="5">
        <f>'Output| DNSP'!SFP8</f>
        <v>0</v>
      </c>
      <c r="SFR31" s="5">
        <f>'Output| DNSP'!SFQ8</f>
        <v>0</v>
      </c>
      <c r="SFS31" s="5">
        <f>'Output| DNSP'!SFR8</f>
        <v>0</v>
      </c>
      <c r="SFT31" s="5">
        <f>'Output| DNSP'!SFS8</f>
        <v>0</v>
      </c>
      <c r="SFU31" s="5">
        <f>'Output| DNSP'!SFT8</f>
        <v>0</v>
      </c>
      <c r="SFV31" s="5">
        <f>'Output| DNSP'!SFU8</f>
        <v>0</v>
      </c>
      <c r="SFW31" s="5">
        <f>'Output| DNSP'!SFV8</f>
        <v>0</v>
      </c>
      <c r="SFX31" s="5">
        <f>'Output| DNSP'!SFW8</f>
        <v>0</v>
      </c>
      <c r="SFY31" s="5">
        <f>'Output| DNSP'!SFX8</f>
        <v>0</v>
      </c>
      <c r="SFZ31" s="5">
        <f>'Output| DNSP'!SFY8</f>
        <v>0</v>
      </c>
      <c r="SGA31" s="5">
        <f>'Output| DNSP'!SFZ8</f>
        <v>0</v>
      </c>
      <c r="SGB31" s="5">
        <f>'Output| DNSP'!SGA8</f>
        <v>0</v>
      </c>
      <c r="SGC31" s="5">
        <f>'Output| DNSP'!SGB8</f>
        <v>0</v>
      </c>
      <c r="SGD31" s="5">
        <f>'Output| DNSP'!SGC8</f>
        <v>0</v>
      </c>
      <c r="SGE31" s="5">
        <f>'Output| DNSP'!SGD8</f>
        <v>0</v>
      </c>
      <c r="SGF31" s="5">
        <f>'Output| DNSP'!SGE8</f>
        <v>0</v>
      </c>
      <c r="SGG31" s="5">
        <f>'Output| DNSP'!SGF8</f>
        <v>0</v>
      </c>
      <c r="SGH31" s="5">
        <f>'Output| DNSP'!SGG8</f>
        <v>0</v>
      </c>
      <c r="SGI31" s="5">
        <f>'Output| DNSP'!SGH8</f>
        <v>0</v>
      </c>
      <c r="SGJ31" s="5">
        <f>'Output| DNSP'!SGI8</f>
        <v>0</v>
      </c>
      <c r="SGK31" s="5">
        <f>'Output| DNSP'!SGJ8</f>
        <v>0</v>
      </c>
      <c r="SGL31" s="5">
        <f>'Output| DNSP'!SGK8</f>
        <v>0</v>
      </c>
      <c r="SGM31" s="5">
        <f>'Output| DNSP'!SGL8</f>
        <v>0</v>
      </c>
      <c r="SGN31" s="5">
        <f>'Output| DNSP'!SGM8</f>
        <v>0</v>
      </c>
      <c r="SGO31" s="5">
        <f>'Output| DNSP'!SGN8</f>
        <v>0</v>
      </c>
      <c r="SGP31" s="5">
        <f>'Output| DNSP'!SGO8</f>
        <v>0</v>
      </c>
      <c r="SGQ31" s="5">
        <f>'Output| DNSP'!SGP8</f>
        <v>0</v>
      </c>
      <c r="SGR31" s="5">
        <f>'Output| DNSP'!SGQ8</f>
        <v>0</v>
      </c>
      <c r="SGS31" s="5">
        <f>'Output| DNSP'!SGR8</f>
        <v>0</v>
      </c>
      <c r="SGT31" s="5">
        <f>'Output| DNSP'!SGS8</f>
        <v>0</v>
      </c>
      <c r="SGU31" s="5">
        <f>'Output| DNSP'!SGT8</f>
        <v>0</v>
      </c>
      <c r="SGV31" s="5">
        <f>'Output| DNSP'!SGU8</f>
        <v>0</v>
      </c>
      <c r="SGW31" s="5">
        <f>'Output| DNSP'!SGV8</f>
        <v>0</v>
      </c>
      <c r="SGX31" s="5">
        <f>'Output| DNSP'!SGW8</f>
        <v>0</v>
      </c>
      <c r="SGY31" s="5">
        <f>'Output| DNSP'!SGX8</f>
        <v>0</v>
      </c>
      <c r="SGZ31" s="5">
        <f>'Output| DNSP'!SGY8</f>
        <v>0</v>
      </c>
      <c r="SHA31" s="5">
        <f>'Output| DNSP'!SGZ8</f>
        <v>0</v>
      </c>
      <c r="SHB31" s="5">
        <f>'Output| DNSP'!SHA8</f>
        <v>0</v>
      </c>
      <c r="SHC31" s="5">
        <f>'Output| DNSP'!SHB8</f>
        <v>0</v>
      </c>
      <c r="SHD31" s="5">
        <f>'Output| DNSP'!SHC8</f>
        <v>0</v>
      </c>
      <c r="SHE31" s="5">
        <f>'Output| DNSP'!SHD8</f>
        <v>0</v>
      </c>
      <c r="SHF31" s="5">
        <f>'Output| DNSP'!SHE8</f>
        <v>0</v>
      </c>
      <c r="SHG31" s="5">
        <f>'Output| DNSP'!SHF8</f>
        <v>0</v>
      </c>
      <c r="SHH31" s="5">
        <f>'Output| DNSP'!SHG8</f>
        <v>0</v>
      </c>
      <c r="SHI31" s="5">
        <f>'Output| DNSP'!SHH8</f>
        <v>0</v>
      </c>
      <c r="SHJ31" s="5">
        <f>'Output| DNSP'!SHI8</f>
        <v>0</v>
      </c>
      <c r="SHK31" s="5">
        <f>'Output| DNSP'!SHJ8</f>
        <v>0</v>
      </c>
      <c r="SHL31" s="5">
        <f>'Output| DNSP'!SHK8</f>
        <v>0</v>
      </c>
      <c r="SHM31" s="5">
        <f>'Output| DNSP'!SHL8</f>
        <v>0</v>
      </c>
      <c r="SHN31" s="5">
        <f>'Output| DNSP'!SHM8</f>
        <v>0</v>
      </c>
      <c r="SHO31" s="5">
        <f>'Output| DNSP'!SHN8</f>
        <v>0</v>
      </c>
      <c r="SHP31" s="5">
        <f>'Output| DNSP'!SHO8</f>
        <v>0</v>
      </c>
      <c r="SHQ31" s="5">
        <f>'Output| DNSP'!SHP8</f>
        <v>0</v>
      </c>
      <c r="SHR31" s="5">
        <f>'Output| DNSP'!SHQ8</f>
        <v>0</v>
      </c>
      <c r="SHS31" s="5">
        <f>'Output| DNSP'!SHR8</f>
        <v>0</v>
      </c>
      <c r="SHT31" s="5">
        <f>'Output| DNSP'!SHS8</f>
        <v>0</v>
      </c>
      <c r="SHU31" s="5">
        <f>'Output| DNSP'!SHT8</f>
        <v>0</v>
      </c>
      <c r="SHV31" s="5">
        <f>'Output| DNSP'!SHU8</f>
        <v>0</v>
      </c>
      <c r="SHW31" s="5">
        <f>'Output| DNSP'!SHV8</f>
        <v>0</v>
      </c>
      <c r="SHX31" s="5">
        <f>'Output| DNSP'!SHW8</f>
        <v>0</v>
      </c>
      <c r="SHY31" s="5">
        <f>'Output| DNSP'!SHX8</f>
        <v>0</v>
      </c>
      <c r="SHZ31" s="5">
        <f>'Output| DNSP'!SHY8</f>
        <v>0</v>
      </c>
      <c r="SIA31" s="5">
        <f>'Output| DNSP'!SHZ8</f>
        <v>0</v>
      </c>
      <c r="SIB31" s="5">
        <f>'Output| DNSP'!SIA8</f>
        <v>0</v>
      </c>
      <c r="SIC31" s="5">
        <f>'Output| DNSP'!SIB8</f>
        <v>0</v>
      </c>
      <c r="SID31" s="5">
        <f>'Output| DNSP'!SIC8</f>
        <v>0</v>
      </c>
      <c r="SIE31" s="5">
        <f>'Output| DNSP'!SID8</f>
        <v>0</v>
      </c>
      <c r="SIF31" s="5">
        <f>'Output| DNSP'!SIE8</f>
        <v>0</v>
      </c>
      <c r="SIG31" s="5">
        <f>'Output| DNSP'!SIF8</f>
        <v>0</v>
      </c>
      <c r="SIH31" s="5">
        <f>'Output| DNSP'!SIG8</f>
        <v>0</v>
      </c>
      <c r="SII31" s="5">
        <f>'Output| DNSP'!SIH8</f>
        <v>0</v>
      </c>
      <c r="SIJ31" s="5">
        <f>'Output| DNSP'!SII8</f>
        <v>0</v>
      </c>
      <c r="SIK31" s="5">
        <f>'Output| DNSP'!SIJ8</f>
        <v>0</v>
      </c>
      <c r="SIL31" s="5">
        <f>'Output| DNSP'!SIK8</f>
        <v>0</v>
      </c>
      <c r="SIM31" s="5">
        <f>'Output| DNSP'!SIL8</f>
        <v>0</v>
      </c>
      <c r="SIN31" s="5">
        <f>'Output| DNSP'!SIM8</f>
        <v>0</v>
      </c>
      <c r="SIO31" s="5">
        <f>'Output| DNSP'!SIN8</f>
        <v>0</v>
      </c>
      <c r="SIP31" s="5">
        <f>'Output| DNSP'!SIO8</f>
        <v>0</v>
      </c>
      <c r="SIQ31" s="5">
        <f>'Output| DNSP'!SIP8</f>
        <v>0</v>
      </c>
      <c r="SIR31" s="5">
        <f>'Output| DNSP'!SIQ8</f>
        <v>0</v>
      </c>
      <c r="SIS31" s="5">
        <f>'Output| DNSP'!SIR8</f>
        <v>0</v>
      </c>
      <c r="SIT31" s="5">
        <f>'Output| DNSP'!SIS8</f>
        <v>0</v>
      </c>
      <c r="SIU31" s="5">
        <f>'Output| DNSP'!SIT8</f>
        <v>0</v>
      </c>
      <c r="SIV31" s="5">
        <f>'Output| DNSP'!SIU8</f>
        <v>0</v>
      </c>
      <c r="SIW31" s="5">
        <f>'Output| DNSP'!SIV8</f>
        <v>0</v>
      </c>
      <c r="SIX31" s="5">
        <f>'Output| DNSP'!SIW8</f>
        <v>0</v>
      </c>
      <c r="SIY31" s="5">
        <f>'Output| DNSP'!SIX8</f>
        <v>0</v>
      </c>
      <c r="SIZ31" s="5">
        <f>'Output| DNSP'!SIY8</f>
        <v>0</v>
      </c>
      <c r="SJA31" s="5">
        <f>'Output| DNSP'!SIZ8</f>
        <v>0</v>
      </c>
      <c r="SJB31" s="5">
        <f>'Output| DNSP'!SJA8</f>
        <v>0</v>
      </c>
      <c r="SJC31" s="5">
        <f>'Output| DNSP'!SJB8</f>
        <v>0</v>
      </c>
      <c r="SJD31" s="5">
        <f>'Output| DNSP'!SJC8</f>
        <v>0</v>
      </c>
      <c r="SJE31" s="5">
        <f>'Output| DNSP'!SJD8</f>
        <v>0</v>
      </c>
      <c r="SJF31" s="5">
        <f>'Output| DNSP'!SJE8</f>
        <v>0</v>
      </c>
      <c r="SJG31" s="5">
        <f>'Output| DNSP'!SJF8</f>
        <v>0</v>
      </c>
      <c r="SJH31" s="5">
        <f>'Output| DNSP'!SJG8</f>
        <v>0</v>
      </c>
      <c r="SJI31" s="5">
        <f>'Output| DNSP'!SJH8</f>
        <v>0</v>
      </c>
      <c r="SJJ31" s="5">
        <f>'Output| DNSP'!SJI8</f>
        <v>0</v>
      </c>
      <c r="SJK31" s="5">
        <f>'Output| DNSP'!SJJ8</f>
        <v>0</v>
      </c>
      <c r="SJL31" s="5">
        <f>'Output| DNSP'!SJK8</f>
        <v>0</v>
      </c>
      <c r="SJM31" s="5">
        <f>'Output| DNSP'!SJL8</f>
        <v>0</v>
      </c>
      <c r="SJN31" s="5">
        <f>'Output| DNSP'!SJM8</f>
        <v>0</v>
      </c>
      <c r="SJO31" s="5">
        <f>'Output| DNSP'!SJN8</f>
        <v>0</v>
      </c>
      <c r="SJP31" s="5">
        <f>'Output| DNSP'!SJO8</f>
        <v>0</v>
      </c>
      <c r="SJQ31" s="5">
        <f>'Output| DNSP'!SJP8</f>
        <v>0</v>
      </c>
      <c r="SJR31" s="5">
        <f>'Output| DNSP'!SJQ8</f>
        <v>0</v>
      </c>
      <c r="SJS31" s="5">
        <f>'Output| DNSP'!SJR8</f>
        <v>0</v>
      </c>
      <c r="SJT31" s="5">
        <f>'Output| DNSP'!SJS8</f>
        <v>0</v>
      </c>
      <c r="SJU31" s="5">
        <f>'Output| DNSP'!SJT8</f>
        <v>0</v>
      </c>
      <c r="SJV31" s="5">
        <f>'Output| DNSP'!SJU8</f>
        <v>0</v>
      </c>
      <c r="SJW31" s="5">
        <f>'Output| DNSP'!SJV8</f>
        <v>0</v>
      </c>
      <c r="SJX31" s="5">
        <f>'Output| DNSP'!SJW8</f>
        <v>0</v>
      </c>
      <c r="SJY31" s="5">
        <f>'Output| DNSP'!SJX8</f>
        <v>0</v>
      </c>
      <c r="SJZ31" s="5">
        <f>'Output| DNSP'!SJY8</f>
        <v>0</v>
      </c>
      <c r="SKA31" s="5">
        <f>'Output| DNSP'!SJZ8</f>
        <v>0</v>
      </c>
      <c r="SKB31" s="5">
        <f>'Output| DNSP'!SKA8</f>
        <v>0</v>
      </c>
      <c r="SKC31" s="5">
        <f>'Output| DNSP'!SKB8</f>
        <v>0</v>
      </c>
      <c r="SKD31" s="5">
        <f>'Output| DNSP'!SKC8</f>
        <v>0</v>
      </c>
      <c r="SKE31" s="5">
        <f>'Output| DNSP'!SKD8</f>
        <v>0</v>
      </c>
      <c r="SKF31" s="5">
        <f>'Output| DNSP'!SKE8</f>
        <v>0</v>
      </c>
      <c r="SKG31" s="5">
        <f>'Output| DNSP'!SKF8</f>
        <v>0</v>
      </c>
      <c r="SKH31" s="5">
        <f>'Output| DNSP'!SKG8</f>
        <v>0</v>
      </c>
      <c r="SKI31" s="5">
        <f>'Output| DNSP'!SKH8</f>
        <v>0</v>
      </c>
      <c r="SKJ31" s="5">
        <f>'Output| DNSP'!SKI8</f>
        <v>0</v>
      </c>
      <c r="SKK31" s="5">
        <f>'Output| DNSP'!SKJ8</f>
        <v>0</v>
      </c>
      <c r="SKL31" s="5">
        <f>'Output| DNSP'!SKK8</f>
        <v>0</v>
      </c>
      <c r="SKM31" s="5">
        <f>'Output| DNSP'!SKL8</f>
        <v>0</v>
      </c>
      <c r="SKN31" s="5">
        <f>'Output| DNSP'!SKM8</f>
        <v>0</v>
      </c>
      <c r="SKO31" s="5">
        <f>'Output| DNSP'!SKN8</f>
        <v>0</v>
      </c>
      <c r="SKP31" s="5">
        <f>'Output| DNSP'!SKO8</f>
        <v>0</v>
      </c>
      <c r="SKQ31" s="5">
        <f>'Output| DNSP'!SKP8</f>
        <v>0</v>
      </c>
      <c r="SKR31" s="5">
        <f>'Output| DNSP'!SKQ8</f>
        <v>0</v>
      </c>
      <c r="SKS31" s="5">
        <f>'Output| DNSP'!SKR8</f>
        <v>0</v>
      </c>
      <c r="SKT31" s="5">
        <f>'Output| DNSP'!SKS8</f>
        <v>0</v>
      </c>
      <c r="SKU31" s="5">
        <f>'Output| DNSP'!SKT8</f>
        <v>0</v>
      </c>
      <c r="SKV31" s="5">
        <f>'Output| DNSP'!SKU8</f>
        <v>0</v>
      </c>
      <c r="SKW31" s="5">
        <f>'Output| DNSP'!SKV8</f>
        <v>0</v>
      </c>
      <c r="SKX31" s="5">
        <f>'Output| DNSP'!SKW8</f>
        <v>0</v>
      </c>
      <c r="SKY31" s="5">
        <f>'Output| DNSP'!SKX8</f>
        <v>0</v>
      </c>
      <c r="SKZ31" s="5">
        <f>'Output| DNSP'!SKY8</f>
        <v>0</v>
      </c>
      <c r="SLA31" s="5">
        <f>'Output| DNSP'!SKZ8</f>
        <v>0</v>
      </c>
      <c r="SLB31" s="5">
        <f>'Output| DNSP'!SLA8</f>
        <v>0</v>
      </c>
      <c r="SLC31" s="5">
        <f>'Output| DNSP'!SLB8</f>
        <v>0</v>
      </c>
      <c r="SLD31" s="5">
        <f>'Output| DNSP'!SLC8</f>
        <v>0</v>
      </c>
      <c r="SLE31" s="5">
        <f>'Output| DNSP'!SLD8</f>
        <v>0</v>
      </c>
      <c r="SLF31" s="5">
        <f>'Output| DNSP'!SLE8</f>
        <v>0</v>
      </c>
      <c r="SLG31" s="5">
        <f>'Output| DNSP'!SLF8</f>
        <v>0</v>
      </c>
      <c r="SLH31" s="5">
        <f>'Output| DNSP'!SLG8</f>
        <v>0</v>
      </c>
      <c r="SLI31" s="5">
        <f>'Output| DNSP'!SLH8</f>
        <v>0</v>
      </c>
      <c r="SLJ31" s="5">
        <f>'Output| DNSP'!SLI8</f>
        <v>0</v>
      </c>
      <c r="SLK31" s="5">
        <f>'Output| DNSP'!SLJ8</f>
        <v>0</v>
      </c>
      <c r="SLL31" s="5">
        <f>'Output| DNSP'!SLK8</f>
        <v>0</v>
      </c>
      <c r="SLM31" s="5">
        <f>'Output| DNSP'!SLL8</f>
        <v>0</v>
      </c>
      <c r="SLN31" s="5">
        <f>'Output| DNSP'!SLM8</f>
        <v>0</v>
      </c>
      <c r="SLO31" s="5">
        <f>'Output| DNSP'!SLN8</f>
        <v>0</v>
      </c>
      <c r="SLP31" s="5">
        <f>'Output| DNSP'!SLO8</f>
        <v>0</v>
      </c>
      <c r="SLQ31" s="5">
        <f>'Output| DNSP'!SLP8</f>
        <v>0</v>
      </c>
      <c r="SLR31" s="5">
        <f>'Output| DNSP'!SLQ8</f>
        <v>0</v>
      </c>
      <c r="SLS31" s="5">
        <f>'Output| DNSP'!SLR8</f>
        <v>0</v>
      </c>
      <c r="SLT31" s="5">
        <f>'Output| DNSP'!SLS8</f>
        <v>0</v>
      </c>
      <c r="SLU31" s="5">
        <f>'Output| DNSP'!SLT8</f>
        <v>0</v>
      </c>
      <c r="SLV31" s="5">
        <f>'Output| DNSP'!SLU8</f>
        <v>0</v>
      </c>
      <c r="SLW31" s="5">
        <f>'Output| DNSP'!SLV8</f>
        <v>0</v>
      </c>
      <c r="SLX31" s="5">
        <f>'Output| DNSP'!SLW8</f>
        <v>0</v>
      </c>
      <c r="SLY31" s="5">
        <f>'Output| DNSP'!SLX8</f>
        <v>0</v>
      </c>
      <c r="SLZ31" s="5">
        <f>'Output| DNSP'!SLY8</f>
        <v>0</v>
      </c>
      <c r="SMA31" s="5">
        <f>'Output| DNSP'!SLZ8</f>
        <v>0</v>
      </c>
      <c r="SMB31" s="5">
        <f>'Output| DNSP'!SMA8</f>
        <v>0</v>
      </c>
      <c r="SMC31" s="5">
        <f>'Output| DNSP'!SMB8</f>
        <v>0</v>
      </c>
      <c r="SMD31" s="5">
        <f>'Output| DNSP'!SMC8</f>
        <v>0</v>
      </c>
      <c r="SME31" s="5">
        <f>'Output| DNSP'!SMD8</f>
        <v>0</v>
      </c>
      <c r="SMF31" s="5">
        <f>'Output| DNSP'!SME8</f>
        <v>0</v>
      </c>
      <c r="SMG31" s="5">
        <f>'Output| DNSP'!SMF8</f>
        <v>0</v>
      </c>
      <c r="SMH31" s="5">
        <f>'Output| DNSP'!SMG8</f>
        <v>0</v>
      </c>
      <c r="SMI31" s="5">
        <f>'Output| DNSP'!SMH8</f>
        <v>0</v>
      </c>
      <c r="SMJ31" s="5">
        <f>'Output| DNSP'!SMI8</f>
        <v>0</v>
      </c>
      <c r="SMK31" s="5">
        <f>'Output| DNSP'!SMJ8</f>
        <v>0</v>
      </c>
      <c r="SML31" s="5">
        <f>'Output| DNSP'!SMK8</f>
        <v>0</v>
      </c>
      <c r="SMM31" s="5">
        <f>'Output| DNSP'!SML8</f>
        <v>0</v>
      </c>
      <c r="SMN31" s="5">
        <f>'Output| DNSP'!SMM8</f>
        <v>0</v>
      </c>
      <c r="SMO31" s="5">
        <f>'Output| DNSP'!SMN8</f>
        <v>0</v>
      </c>
      <c r="SMP31" s="5">
        <f>'Output| DNSP'!SMO8</f>
        <v>0</v>
      </c>
      <c r="SMQ31" s="5">
        <f>'Output| DNSP'!SMP8</f>
        <v>0</v>
      </c>
      <c r="SMR31" s="5">
        <f>'Output| DNSP'!SMQ8</f>
        <v>0</v>
      </c>
      <c r="SMS31" s="5">
        <f>'Output| DNSP'!SMR8</f>
        <v>0</v>
      </c>
      <c r="SMT31" s="5">
        <f>'Output| DNSP'!SMS8</f>
        <v>0</v>
      </c>
      <c r="SMU31" s="5">
        <f>'Output| DNSP'!SMT8</f>
        <v>0</v>
      </c>
      <c r="SMV31" s="5">
        <f>'Output| DNSP'!SMU8</f>
        <v>0</v>
      </c>
      <c r="SMW31" s="5">
        <f>'Output| DNSP'!SMV8</f>
        <v>0</v>
      </c>
      <c r="SMX31" s="5">
        <f>'Output| DNSP'!SMW8</f>
        <v>0</v>
      </c>
      <c r="SMY31" s="5">
        <f>'Output| DNSP'!SMX8</f>
        <v>0</v>
      </c>
      <c r="SMZ31" s="5">
        <f>'Output| DNSP'!SMY8</f>
        <v>0</v>
      </c>
      <c r="SNA31" s="5">
        <f>'Output| DNSP'!SMZ8</f>
        <v>0</v>
      </c>
      <c r="SNB31" s="5">
        <f>'Output| DNSP'!SNA8</f>
        <v>0</v>
      </c>
      <c r="SNC31" s="5">
        <f>'Output| DNSP'!SNB8</f>
        <v>0</v>
      </c>
      <c r="SND31" s="5">
        <f>'Output| DNSP'!SNC8</f>
        <v>0</v>
      </c>
      <c r="SNE31" s="5">
        <f>'Output| DNSP'!SND8</f>
        <v>0</v>
      </c>
      <c r="SNF31" s="5">
        <f>'Output| DNSP'!SNE8</f>
        <v>0</v>
      </c>
      <c r="SNG31" s="5">
        <f>'Output| DNSP'!SNF8</f>
        <v>0</v>
      </c>
      <c r="SNH31" s="5">
        <f>'Output| DNSP'!SNG8</f>
        <v>0</v>
      </c>
      <c r="SNI31" s="5">
        <f>'Output| DNSP'!SNH8</f>
        <v>0</v>
      </c>
      <c r="SNJ31" s="5">
        <f>'Output| DNSP'!SNI8</f>
        <v>0</v>
      </c>
      <c r="SNK31" s="5">
        <f>'Output| DNSP'!SNJ8</f>
        <v>0</v>
      </c>
      <c r="SNL31" s="5">
        <f>'Output| DNSP'!SNK8</f>
        <v>0</v>
      </c>
      <c r="SNM31" s="5">
        <f>'Output| DNSP'!SNL8</f>
        <v>0</v>
      </c>
      <c r="SNN31" s="5">
        <f>'Output| DNSP'!SNM8</f>
        <v>0</v>
      </c>
      <c r="SNO31" s="5">
        <f>'Output| DNSP'!SNN8</f>
        <v>0</v>
      </c>
      <c r="SNP31" s="5">
        <f>'Output| DNSP'!SNO8</f>
        <v>0</v>
      </c>
      <c r="SNQ31" s="5">
        <f>'Output| DNSP'!SNP8</f>
        <v>0</v>
      </c>
      <c r="SNR31" s="5">
        <f>'Output| DNSP'!SNQ8</f>
        <v>0</v>
      </c>
      <c r="SNS31" s="5">
        <f>'Output| DNSP'!SNR8</f>
        <v>0</v>
      </c>
      <c r="SNT31" s="5">
        <f>'Output| DNSP'!SNS8</f>
        <v>0</v>
      </c>
      <c r="SNU31" s="5">
        <f>'Output| DNSP'!SNT8</f>
        <v>0</v>
      </c>
      <c r="SNV31" s="5">
        <f>'Output| DNSP'!SNU8</f>
        <v>0</v>
      </c>
      <c r="SNW31" s="5">
        <f>'Output| DNSP'!SNV8</f>
        <v>0</v>
      </c>
      <c r="SNX31" s="5">
        <f>'Output| DNSP'!SNW8</f>
        <v>0</v>
      </c>
      <c r="SNY31" s="5">
        <f>'Output| DNSP'!SNX8</f>
        <v>0</v>
      </c>
      <c r="SNZ31" s="5">
        <f>'Output| DNSP'!SNY8</f>
        <v>0</v>
      </c>
      <c r="SOA31" s="5">
        <f>'Output| DNSP'!SNZ8</f>
        <v>0</v>
      </c>
      <c r="SOB31" s="5">
        <f>'Output| DNSP'!SOA8</f>
        <v>0</v>
      </c>
      <c r="SOC31" s="5">
        <f>'Output| DNSP'!SOB8</f>
        <v>0</v>
      </c>
      <c r="SOD31" s="5">
        <f>'Output| DNSP'!SOC8</f>
        <v>0</v>
      </c>
      <c r="SOE31" s="5">
        <f>'Output| DNSP'!SOD8</f>
        <v>0</v>
      </c>
      <c r="SOF31" s="5">
        <f>'Output| DNSP'!SOE8</f>
        <v>0</v>
      </c>
      <c r="SOG31" s="5">
        <f>'Output| DNSP'!SOF8</f>
        <v>0</v>
      </c>
      <c r="SOH31" s="5">
        <f>'Output| DNSP'!SOG8</f>
        <v>0</v>
      </c>
      <c r="SOI31" s="5">
        <f>'Output| DNSP'!SOH8</f>
        <v>0</v>
      </c>
      <c r="SOJ31" s="5">
        <f>'Output| DNSP'!SOI8</f>
        <v>0</v>
      </c>
      <c r="SOK31" s="5">
        <f>'Output| DNSP'!SOJ8</f>
        <v>0</v>
      </c>
      <c r="SOL31" s="5">
        <f>'Output| DNSP'!SOK8</f>
        <v>0</v>
      </c>
      <c r="SOM31" s="5">
        <f>'Output| DNSP'!SOL8</f>
        <v>0</v>
      </c>
      <c r="SON31" s="5">
        <f>'Output| DNSP'!SOM8</f>
        <v>0</v>
      </c>
      <c r="SOO31" s="5">
        <f>'Output| DNSP'!SON8</f>
        <v>0</v>
      </c>
      <c r="SOP31" s="5">
        <f>'Output| DNSP'!SOO8</f>
        <v>0</v>
      </c>
      <c r="SOQ31" s="5">
        <f>'Output| DNSP'!SOP8</f>
        <v>0</v>
      </c>
      <c r="SOR31" s="5">
        <f>'Output| DNSP'!SOQ8</f>
        <v>0</v>
      </c>
      <c r="SOS31" s="5">
        <f>'Output| DNSP'!SOR8</f>
        <v>0</v>
      </c>
      <c r="SOT31" s="5">
        <f>'Output| DNSP'!SOS8</f>
        <v>0</v>
      </c>
      <c r="SOU31" s="5">
        <f>'Output| DNSP'!SOT8</f>
        <v>0</v>
      </c>
      <c r="SOV31" s="5">
        <f>'Output| DNSP'!SOU8</f>
        <v>0</v>
      </c>
      <c r="SOW31" s="5">
        <f>'Output| DNSP'!SOV8</f>
        <v>0</v>
      </c>
      <c r="SOX31" s="5">
        <f>'Output| DNSP'!SOW8</f>
        <v>0</v>
      </c>
      <c r="SOY31" s="5">
        <f>'Output| DNSP'!SOX8</f>
        <v>0</v>
      </c>
      <c r="SOZ31" s="5">
        <f>'Output| DNSP'!SOY8</f>
        <v>0</v>
      </c>
      <c r="SPA31" s="5">
        <f>'Output| DNSP'!SOZ8</f>
        <v>0</v>
      </c>
      <c r="SPB31" s="5">
        <f>'Output| DNSP'!SPA8</f>
        <v>0</v>
      </c>
      <c r="SPC31" s="5">
        <f>'Output| DNSP'!SPB8</f>
        <v>0</v>
      </c>
      <c r="SPD31" s="5">
        <f>'Output| DNSP'!SPC8</f>
        <v>0</v>
      </c>
      <c r="SPE31" s="5">
        <f>'Output| DNSP'!SPD8</f>
        <v>0</v>
      </c>
      <c r="SPF31" s="5">
        <f>'Output| DNSP'!SPE8</f>
        <v>0</v>
      </c>
      <c r="SPG31" s="5">
        <f>'Output| DNSP'!SPF8</f>
        <v>0</v>
      </c>
      <c r="SPH31" s="5">
        <f>'Output| DNSP'!SPG8</f>
        <v>0</v>
      </c>
      <c r="SPI31" s="5">
        <f>'Output| DNSP'!SPH8</f>
        <v>0</v>
      </c>
      <c r="SPJ31" s="5">
        <f>'Output| DNSP'!SPI8</f>
        <v>0</v>
      </c>
      <c r="SPK31" s="5">
        <f>'Output| DNSP'!SPJ8</f>
        <v>0</v>
      </c>
      <c r="SPL31" s="5">
        <f>'Output| DNSP'!SPK8</f>
        <v>0</v>
      </c>
      <c r="SPM31" s="5">
        <f>'Output| DNSP'!SPL8</f>
        <v>0</v>
      </c>
      <c r="SPN31" s="5">
        <f>'Output| DNSP'!SPM8</f>
        <v>0</v>
      </c>
      <c r="SPO31" s="5">
        <f>'Output| DNSP'!SPN8</f>
        <v>0</v>
      </c>
      <c r="SPP31" s="5">
        <f>'Output| DNSP'!SPO8</f>
        <v>0</v>
      </c>
      <c r="SPQ31" s="5">
        <f>'Output| DNSP'!SPP8</f>
        <v>0</v>
      </c>
      <c r="SPR31" s="5">
        <f>'Output| DNSP'!SPQ8</f>
        <v>0</v>
      </c>
      <c r="SPS31" s="5">
        <f>'Output| DNSP'!SPR8</f>
        <v>0</v>
      </c>
      <c r="SPT31" s="5">
        <f>'Output| DNSP'!SPS8</f>
        <v>0</v>
      </c>
      <c r="SPU31" s="5">
        <f>'Output| DNSP'!SPT8</f>
        <v>0</v>
      </c>
      <c r="SPV31" s="5">
        <f>'Output| DNSP'!SPU8</f>
        <v>0</v>
      </c>
      <c r="SPW31" s="5">
        <f>'Output| DNSP'!SPV8</f>
        <v>0</v>
      </c>
      <c r="SPX31" s="5">
        <f>'Output| DNSP'!SPW8</f>
        <v>0</v>
      </c>
      <c r="SPY31" s="5">
        <f>'Output| DNSP'!SPX8</f>
        <v>0</v>
      </c>
      <c r="SPZ31" s="5">
        <f>'Output| DNSP'!SPY8</f>
        <v>0</v>
      </c>
      <c r="SQA31" s="5">
        <f>'Output| DNSP'!SPZ8</f>
        <v>0</v>
      </c>
      <c r="SQB31" s="5">
        <f>'Output| DNSP'!SQA8</f>
        <v>0</v>
      </c>
      <c r="SQC31" s="5">
        <f>'Output| DNSP'!SQB8</f>
        <v>0</v>
      </c>
      <c r="SQD31" s="5">
        <f>'Output| DNSP'!SQC8</f>
        <v>0</v>
      </c>
      <c r="SQE31" s="5">
        <f>'Output| DNSP'!SQD8</f>
        <v>0</v>
      </c>
      <c r="SQF31" s="5">
        <f>'Output| DNSP'!SQE8</f>
        <v>0</v>
      </c>
      <c r="SQG31" s="5">
        <f>'Output| DNSP'!SQF8</f>
        <v>0</v>
      </c>
      <c r="SQH31" s="5">
        <f>'Output| DNSP'!SQG8</f>
        <v>0</v>
      </c>
      <c r="SQI31" s="5">
        <f>'Output| DNSP'!SQH8</f>
        <v>0</v>
      </c>
      <c r="SQJ31" s="5">
        <f>'Output| DNSP'!SQI8</f>
        <v>0</v>
      </c>
      <c r="SQK31" s="5">
        <f>'Output| DNSP'!SQJ8</f>
        <v>0</v>
      </c>
      <c r="SQL31" s="5">
        <f>'Output| DNSP'!SQK8</f>
        <v>0</v>
      </c>
      <c r="SQM31" s="5">
        <f>'Output| DNSP'!SQL8</f>
        <v>0</v>
      </c>
      <c r="SQN31" s="5">
        <f>'Output| DNSP'!SQM8</f>
        <v>0</v>
      </c>
      <c r="SQO31" s="5">
        <f>'Output| DNSP'!SQN8</f>
        <v>0</v>
      </c>
      <c r="SQP31" s="5">
        <f>'Output| DNSP'!SQO8</f>
        <v>0</v>
      </c>
      <c r="SQQ31" s="5">
        <f>'Output| DNSP'!SQP8</f>
        <v>0</v>
      </c>
      <c r="SQR31" s="5">
        <f>'Output| DNSP'!SQQ8</f>
        <v>0</v>
      </c>
      <c r="SQS31" s="5">
        <f>'Output| DNSP'!SQR8</f>
        <v>0</v>
      </c>
      <c r="SQT31" s="5">
        <f>'Output| DNSP'!SQS8</f>
        <v>0</v>
      </c>
      <c r="SQU31" s="5">
        <f>'Output| DNSP'!SQT8</f>
        <v>0</v>
      </c>
      <c r="SQV31" s="5">
        <f>'Output| DNSP'!SQU8</f>
        <v>0</v>
      </c>
      <c r="SQW31" s="5">
        <f>'Output| DNSP'!SQV8</f>
        <v>0</v>
      </c>
      <c r="SQX31" s="5">
        <f>'Output| DNSP'!SQW8</f>
        <v>0</v>
      </c>
      <c r="SQY31" s="5">
        <f>'Output| DNSP'!SQX8</f>
        <v>0</v>
      </c>
      <c r="SQZ31" s="5">
        <f>'Output| DNSP'!SQY8</f>
        <v>0</v>
      </c>
      <c r="SRA31" s="5">
        <f>'Output| DNSP'!SQZ8</f>
        <v>0</v>
      </c>
      <c r="SRB31" s="5">
        <f>'Output| DNSP'!SRA8</f>
        <v>0</v>
      </c>
      <c r="SRC31" s="5">
        <f>'Output| DNSP'!SRB8</f>
        <v>0</v>
      </c>
      <c r="SRD31" s="5">
        <f>'Output| DNSP'!SRC8</f>
        <v>0</v>
      </c>
      <c r="SRE31" s="5">
        <f>'Output| DNSP'!SRD8</f>
        <v>0</v>
      </c>
      <c r="SRF31" s="5">
        <f>'Output| DNSP'!SRE8</f>
        <v>0</v>
      </c>
      <c r="SRG31" s="5">
        <f>'Output| DNSP'!SRF8</f>
        <v>0</v>
      </c>
      <c r="SRH31" s="5">
        <f>'Output| DNSP'!SRG8</f>
        <v>0</v>
      </c>
      <c r="SRI31" s="5">
        <f>'Output| DNSP'!SRH8</f>
        <v>0</v>
      </c>
      <c r="SRJ31" s="5">
        <f>'Output| DNSP'!SRI8</f>
        <v>0</v>
      </c>
      <c r="SRK31" s="5">
        <f>'Output| DNSP'!SRJ8</f>
        <v>0</v>
      </c>
      <c r="SRL31" s="5">
        <f>'Output| DNSP'!SRK8</f>
        <v>0</v>
      </c>
      <c r="SRM31" s="5">
        <f>'Output| DNSP'!SRL8</f>
        <v>0</v>
      </c>
      <c r="SRN31" s="5">
        <f>'Output| DNSP'!SRM8</f>
        <v>0</v>
      </c>
      <c r="SRO31" s="5">
        <f>'Output| DNSP'!SRN8</f>
        <v>0</v>
      </c>
      <c r="SRP31" s="5">
        <f>'Output| DNSP'!SRO8</f>
        <v>0</v>
      </c>
      <c r="SRQ31" s="5">
        <f>'Output| DNSP'!SRP8</f>
        <v>0</v>
      </c>
      <c r="SRR31" s="5">
        <f>'Output| DNSP'!SRQ8</f>
        <v>0</v>
      </c>
      <c r="SRS31" s="5">
        <f>'Output| DNSP'!SRR8</f>
        <v>0</v>
      </c>
      <c r="SRT31" s="5">
        <f>'Output| DNSP'!SRS8</f>
        <v>0</v>
      </c>
      <c r="SRU31" s="5">
        <f>'Output| DNSP'!SRT8</f>
        <v>0</v>
      </c>
      <c r="SRV31" s="5">
        <f>'Output| DNSP'!SRU8</f>
        <v>0</v>
      </c>
      <c r="SRW31" s="5">
        <f>'Output| DNSP'!SRV8</f>
        <v>0</v>
      </c>
      <c r="SRX31" s="5">
        <f>'Output| DNSP'!SRW8</f>
        <v>0</v>
      </c>
      <c r="SRY31" s="5">
        <f>'Output| DNSP'!SRX8</f>
        <v>0</v>
      </c>
      <c r="SRZ31" s="5">
        <f>'Output| DNSP'!SRY8</f>
        <v>0</v>
      </c>
      <c r="SSA31" s="5">
        <f>'Output| DNSP'!SRZ8</f>
        <v>0</v>
      </c>
      <c r="SSB31" s="5">
        <f>'Output| DNSP'!SSA8</f>
        <v>0</v>
      </c>
      <c r="SSC31" s="5">
        <f>'Output| DNSP'!SSB8</f>
        <v>0</v>
      </c>
      <c r="SSD31" s="5">
        <f>'Output| DNSP'!SSC8</f>
        <v>0</v>
      </c>
      <c r="SSE31" s="5">
        <f>'Output| DNSP'!SSD8</f>
        <v>0</v>
      </c>
      <c r="SSF31" s="5">
        <f>'Output| DNSP'!SSE8</f>
        <v>0</v>
      </c>
      <c r="SSG31" s="5">
        <f>'Output| DNSP'!SSF8</f>
        <v>0</v>
      </c>
      <c r="SSH31" s="5">
        <f>'Output| DNSP'!SSG8</f>
        <v>0</v>
      </c>
      <c r="SSI31" s="5">
        <f>'Output| DNSP'!SSH8</f>
        <v>0</v>
      </c>
      <c r="SSJ31" s="5">
        <f>'Output| DNSP'!SSI8</f>
        <v>0</v>
      </c>
      <c r="SSK31" s="5">
        <f>'Output| DNSP'!SSJ8</f>
        <v>0</v>
      </c>
      <c r="SSL31" s="5">
        <f>'Output| DNSP'!SSK8</f>
        <v>0</v>
      </c>
      <c r="SSM31" s="5">
        <f>'Output| DNSP'!SSL8</f>
        <v>0</v>
      </c>
      <c r="SSN31" s="5">
        <f>'Output| DNSP'!SSM8</f>
        <v>0</v>
      </c>
      <c r="SSO31" s="5">
        <f>'Output| DNSP'!SSN8</f>
        <v>0</v>
      </c>
      <c r="SSP31" s="5">
        <f>'Output| DNSP'!SSO8</f>
        <v>0</v>
      </c>
      <c r="SSQ31" s="5">
        <f>'Output| DNSP'!SSP8</f>
        <v>0</v>
      </c>
      <c r="SSR31" s="5">
        <f>'Output| DNSP'!SSQ8</f>
        <v>0</v>
      </c>
      <c r="SSS31" s="5">
        <f>'Output| DNSP'!SSR8</f>
        <v>0</v>
      </c>
      <c r="SST31" s="5">
        <f>'Output| DNSP'!SSS8</f>
        <v>0</v>
      </c>
      <c r="SSU31" s="5">
        <f>'Output| DNSP'!SST8</f>
        <v>0</v>
      </c>
      <c r="SSV31" s="5">
        <f>'Output| DNSP'!SSU8</f>
        <v>0</v>
      </c>
      <c r="SSW31" s="5">
        <f>'Output| DNSP'!SSV8</f>
        <v>0</v>
      </c>
      <c r="SSX31" s="5">
        <f>'Output| DNSP'!SSW8</f>
        <v>0</v>
      </c>
      <c r="SSY31" s="5">
        <f>'Output| DNSP'!SSX8</f>
        <v>0</v>
      </c>
      <c r="SSZ31" s="5">
        <f>'Output| DNSP'!SSY8</f>
        <v>0</v>
      </c>
      <c r="STA31" s="5">
        <f>'Output| DNSP'!SSZ8</f>
        <v>0</v>
      </c>
      <c r="STB31" s="5">
        <f>'Output| DNSP'!STA8</f>
        <v>0</v>
      </c>
      <c r="STC31" s="5">
        <f>'Output| DNSP'!STB8</f>
        <v>0</v>
      </c>
      <c r="STD31" s="5">
        <f>'Output| DNSP'!STC8</f>
        <v>0</v>
      </c>
      <c r="STE31" s="5">
        <f>'Output| DNSP'!STD8</f>
        <v>0</v>
      </c>
      <c r="STF31" s="5">
        <f>'Output| DNSP'!STE8</f>
        <v>0</v>
      </c>
      <c r="STG31" s="5">
        <f>'Output| DNSP'!STF8</f>
        <v>0</v>
      </c>
      <c r="STH31" s="5">
        <f>'Output| DNSP'!STG8</f>
        <v>0</v>
      </c>
      <c r="STI31" s="5">
        <f>'Output| DNSP'!STH8</f>
        <v>0</v>
      </c>
      <c r="STJ31" s="5">
        <f>'Output| DNSP'!STI8</f>
        <v>0</v>
      </c>
      <c r="STK31" s="5">
        <f>'Output| DNSP'!STJ8</f>
        <v>0</v>
      </c>
      <c r="STL31" s="5">
        <f>'Output| DNSP'!STK8</f>
        <v>0</v>
      </c>
      <c r="STM31" s="5">
        <f>'Output| DNSP'!STL8</f>
        <v>0</v>
      </c>
      <c r="STN31" s="5">
        <f>'Output| DNSP'!STM8</f>
        <v>0</v>
      </c>
      <c r="STO31" s="5">
        <f>'Output| DNSP'!STN8</f>
        <v>0</v>
      </c>
      <c r="STP31" s="5">
        <f>'Output| DNSP'!STO8</f>
        <v>0</v>
      </c>
      <c r="STQ31" s="5">
        <f>'Output| DNSP'!STP8</f>
        <v>0</v>
      </c>
      <c r="STR31" s="5">
        <f>'Output| DNSP'!STQ8</f>
        <v>0</v>
      </c>
      <c r="STS31" s="5">
        <f>'Output| DNSP'!STR8</f>
        <v>0</v>
      </c>
      <c r="STT31" s="5">
        <f>'Output| DNSP'!STS8</f>
        <v>0</v>
      </c>
      <c r="STU31" s="5">
        <f>'Output| DNSP'!STT8</f>
        <v>0</v>
      </c>
      <c r="STV31" s="5">
        <f>'Output| DNSP'!STU8</f>
        <v>0</v>
      </c>
      <c r="STW31" s="5">
        <f>'Output| DNSP'!STV8</f>
        <v>0</v>
      </c>
      <c r="STX31" s="5">
        <f>'Output| DNSP'!STW8</f>
        <v>0</v>
      </c>
      <c r="STY31" s="5">
        <f>'Output| DNSP'!STX8</f>
        <v>0</v>
      </c>
      <c r="STZ31" s="5">
        <f>'Output| DNSP'!STY8</f>
        <v>0</v>
      </c>
      <c r="SUA31" s="5">
        <f>'Output| DNSP'!STZ8</f>
        <v>0</v>
      </c>
      <c r="SUB31" s="5">
        <f>'Output| DNSP'!SUA8</f>
        <v>0</v>
      </c>
      <c r="SUC31" s="5">
        <f>'Output| DNSP'!SUB8</f>
        <v>0</v>
      </c>
      <c r="SUD31" s="5">
        <f>'Output| DNSP'!SUC8</f>
        <v>0</v>
      </c>
      <c r="SUE31" s="5">
        <f>'Output| DNSP'!SUD8</f>
        <v>0</v>
      </c>
      <c r="SUF31" s="5">
        <f>'Output| DNSP'!SUE8</f>
        <v>0</v>
      </c>
      <c r="SUG31" s="5">
        <f>'Output| DNSP'!SUF8</f>
        <v>0</v>
      </c>
      <c r="SUH31" s="5">
        <f>'Output| DNSP'!SUG8</f>
        <v>0</v>
      </c>
      <c r="SUI31" s="5">
        <f>'Output| DNSP'!SUH8</f>
        <v>0</v>
      </c>
      <c r="SUJ31" s="5">
        <f>'Output| DNSP'!SUI8</f>
        <v>0</v>
      </c>
      <c r="SUK31" s="5">
        <f>'Output| DNSP'!SUJ8</f>
        <v>0</v>
      </c>
      <c r="SUL31" s="5">
        <f>'Output| DNSP'!SUK8</f>
        <v>0</v>
      </c>
      <c r="SUM31" s="5">
        <f>'Output| DNSP'!SUL8</f>
        <v>0</v>
      </c>
      <c r="SUN31" s="5">
        <f>'Output| DNSP'!SUM8</f>
        <v>0</v>
      </c>
      <c r="SUO31" s="5">
        <f>'Output| DNSP'!SUN8</f>
        <v>0</v>
      </c>
      <c r="SUP31" s="5">
        <f>'Output| DNSP'!SUO8</f>
        <v>0</v>
      </c>
      <c r="SUQ31" s="5">
        <f>'Output| DNSP'!SUP8</f>
        <v>0</v>
      </c>
      <c r="SUR31" s="5">
        <f>'Output| DNSP'!SUQ8</f>
        <v>0</v>
      </c>
      <c r="SUS31" s="5">
        <f>'Output| DNSP'!SUR8</f>
        <v>0</v>
      </c>
      <c r="SUT31" s="5">
        <f>'Output| DNSP'!SUS8</f>
        <v>0</v>
      </c>
      <c r="SUU31" s="5">
        <f>'Output| DNSP'!SUT8</f>
        <v>0</v>
      </c>
      <c r="SUV31" s="5">
        <f>'Output| DNSP'!SUU8</f>
        <v>0</v>
      </c>
      <c r="SUW31" s="5">
        <f>'Output| DNSP'!SUV8</f>
        <v>0</v>
      </c>
      <c r="SUX31" s="5">
        <f>'Output| DNSP'!SUW8</f>
        <v>0</v>
      </c>
      <c r="SUY31" s="5">
        <f>'Output| DNSP'!SUX8</f>
        <v>0</v>
      </c>
      <c r="SUZ31" s="5">
        <f>'Output| DNSP'!SUY8</f>
        <v>0</v>
      </c>
      <c r="SVA31" s="5">
        <f>'Output| DNSP'!SUZ8</f>
        <v>0</v>
      </c>
      <c r="SVB31" s="5">
        <f>'Output| DNSP'!SVA8</f>
        <v>0</v>
      </c>
      <c r="SVC31" s="5">
        <f>'Output| DNSP'!SVB8</f>
        <v>0</v>
      </c>
      <c r="SVD31" s="5">
        <f>'Output| DNSP'!SVC8</f>
        <v>0</v>
      </c>
      <c r="SVE31" s="5">
        <f>'Output| DNSP'!SVD8</f>
        <v>0</v>
      </c>
      <c r="SVF31" s="5">
        <f>'Output| DNSP'!SVE8</f>
        <v>0</v>
      </c>
      <c r="SVG31" s="5">
        <f>'Output| DNSP'!SVF8</f>
        <v>0</v>
      </c>
      <c r="SVH31" s="5">
        <f>'Output| DNSP'!SVG8</f>
        <v>0</v>
      </c>
      <c r="SVI31" s="5">
        <f>'Output| DNSP'!SVH8</f>
        <v>0</v>
      </c>
      <c r="SVJ31" s="5">
        <f>'Output| DNSP'!SVI8</f>
        <v>0</v>
      </c>
      <c r="SVK31" s="5">
        <f>'Output| DNSP'!SVJ8</f>
        <v>0</v>
      </c>
      <c r="SVL31" s="5">
        <f>'Output| DNSP'!SVK8</f>
        <v>0</v>
      </c>
      <c r="SVM31" s="5">
        <f>'Output| DNSP'!SVL8</f>
        <v>0</v>
      </c>
      <c r="SVN31" s="5">
        <f>'Output| DNSP'!SVM8</f>
        <v>0</v>
      </c>
      <c r="SVO31" s="5">
        <f>'Output| DNSP'!SVN8</f>
        <v>0</v>
      </c>
      <c r="SVP31" s="5">
        <f>'Output| DNSP'!SVO8</f>
        <v>0</v>
      </c>
      <c r="SVQ31" s="5">
        <f>'Output| DNSP'!SVP8</f>
        <v>0</v>
      </c>
      <c r="SVR31" s="5">
        <f>'Output| DNSP'!SVQ8</f>
        <v>0</v>
      </c>
      <c r="SVS31" s="5">
        <f>'Output| DNSP'!SVR8</f>
        <v>0</v>
      </c>
      <c r="SVT31" s="5">
        <f>'Output| DNSP'!SVS8</f>
        <v>0</v>
      </c>
      <c r="SVU31" s="5">
        <f>'Output| DNSP'!SVT8</f>
        <v>0</v>
      </c>
      <c r="SVV31" s="5">
        <f>'Output| DNSP'!SVU8</f>
        <v>0</v>
      </c>
      <c r="SVW31" s="5">
        <f>'Output| DNSP'!SVV8</f>
        <v>0</v>
      </c>
      <c r="SVX31" s="5">
        <f>'Output| DNSP'!SVW8</f>
        <v>0</v>
      </c>
      <c r="SVY31" s="5">
        <f>'Output| DNSP'!SVX8</f>
        <v>0</v>
      </c>
      <c r="SVZ31" s="5">
        <f>'Output| DNSP'!SVY8</f>
        <v>0</v>
      </c>
      <c r="SWA31" s="5">
        <f>'Output| DNSP'!SVZ8</f>
        <v>0</v>
      </c>
      <c r="SWB31" s="5">
        <f>'Output| DNSP'!SWA8</f>
        <v>0</v>
      </c>
      <c r="SWC31" s="5">
        <f>'Output| DNSP'!SWB8</f>
        <v>0</v>
      </c>
      <c r="SWD31" s="5">
        <f>'Output| DNSP'!SWC8</f>
        <v>0</v>
      </c>
      <c r="SWE31" s="5">
        <f>'Output| DNSP'!SWD8</f>
        <v>0</v>
      </c>
      <c r="SWF31" s="5">
        <f>'Output| DNSP'!SWE8</f>
        <v>0</v>
      </c>
      <c r="SWG31" s="5">
        <f>'Output| DNSP'!SWF8</f>
        <v>0</v>
      </c>
      <c r="SWH31" s="5">
        <f>'Output| DNSP'!SWG8</f>
        <v>0</v>
      </c>
      <c r="SWI31" s="5">
        <f>'Output| DNSP'!SWH8</f>
        <v>0</v>
      </c>
      <c r="SWJ31" s="5">
        <f>'Output| DNSP'!SWI8</f>
        <v>0</v>
      </c>
      <c r="SWK31" s="5">
        <f>'Output| DNSP'!SWJ8</f>
        <v>0</v>
      </c>
      <c r="SWL31" s="5">
        <f>'Output| DNSP'!SWK8</f>
        <v>0</v>
      </c>
      <c r="SWM31" s="5">
        <f>'Output| DNSP'!SWL8</f>
        <v>0</v>
      </c>
      <c r="SWN31" s="5">
        <f>'Output| DNSP'!SWM8</f>
        <v>0</v>
      </c>
      <c r="SWO31" s="5">
        <f>'Output| DNSP'!SWN8</f>
        <v>0</v>
      </c>
      <c r="SWP31" s="5">
        <f>'Output| DNSP'!SWO8</f>
        <v>0</v>
      </c>
      <c r="SWQ31" s="5">
        <f>'Output| DNSP'!SWP8</f>
        <v>0</v>
      </c>
      <c r="SWR31" s="5">
        <f>'Output| DNSP'!SWQ8</f>
        <v>0</v>
      </c>
      <c r="SWS31" s="5">
        <f>'Output| DNSP'!SWR8</f>
        <v>0</v>
      </c>
      <c r="SWT31" s="5">
        <f>'Output| DNSP'!SWS8</f>
        <v>0</v>
      </c>
      <c r="SWU31" s="5">
        <f>'Output| DNSP'!SWT8</f>
        <v>0</v>
      </c>
      <c r="SWV31" s="5">
        <f>'Output| DNSP'!SWU8</f>
        <v>0</v>
      </c>
      <c r="SWW31" s="5">
        <f>'Output| DNSP'!SWV8</f>
        <v>0</v>
      </c>
      <c r="SWX31" s="5">
        <f>'Output| DNSP'!SWW8</f>
        <v>0</v>
      </c>
      <c r="SWY31" s="5">
        <f>'Output| DNSP'!SWX8</f>
        <v>0</v>
      </c>
      <c r="SWZ31" s="5">
        <f>'Output| DNSP'!SWY8</f>
        <v>0</v>
      </c>
      <c r="SXA31" s="5">
        <f>'Output| DNSP'!SWZ8</f>
        <v>0</v>
      </c>
      <c r="SXB31" s="5">
        <f>'Output| DNSP'!SXA8</f>
        <v>0</v>
      </c>
      <c r="SXC31" s="5">
        <f>'Output| DNSP'!SXB8</f>
        <v>0</v>
      </c>
      <c r="SXD31" s="5">
        <f>'Output| DNSP'!SXC8</f>
        <v>0</v>
      </c>
      <c r="SXE31" s="5">
        <f>'Output| DNSP'!SXD8</f>
        <v>0</v>
      </c>
      <c r="SXF31" s="5">
        <f>'Output| DNSP'!SXE8</f>
        <v>0</v>
      </c>
      <c r="SXG31" s="5">
        <f>'Output| DNSP'!SXF8</f>
        <v>0</v>
      </c>
      <c r="SXH31" s="5">
        <f>'Output| DNSP'!SXG8</f>
        <v>0</v>
      </c>
      <c r="SXI31" s="5">
        <f>'Output| DNSP'!SXH8</f>
        <v>0</v>
      </c>
      <c r="SXJ31" s="5">
        <f>'Output| DNSP'!SXI8</f>
        <v>0</v>
      </c>
      <c r="SXK31" s="5">
        <f>'Output| DNSP'!SXJ8</f>
        <v>0</v>
      </c>
      <c r="SXL31" s="5">
        <f>'Output| DNSP'!SXK8</f>
        <v>0</v>
      </c>
      <c r="SXM31" s="5">
        <f>'Output| DNSP'!SXL8</f>
        <v>0</v>
      </c>
      <c r="SXN31" s="5">
        <f>'Output| DNSP'!SXM8</f>
        <v>0</v>
      </c>
      <c r="SXO31" s="5">
        <f>'Output| DNSP'!SXN8</f>
        <v>0</v>
      </c>
      <c r="SXP31" s="5">
        <f>'Output| DNSP'!SXO8</f>
        <v>0</v>
      </c>
      <c r="SXQ31" s="5">
        <f>'Output| DNSP'!SXP8</f>
        <v>0</v>
      </c>
      <c r="SXR31" s="5">
        <f>'Output| DNSP'!SXQ8</f>
        <v>0</v>
      </c>
      <c r="SXS31" s="5">
        <f>'Output| DNSP'!SXR8</f>
        <v>0</v>
      </c>
      <c r="SXT31" s="5">
        <f>'Output| DNSP'!SXS8</f>
        <v>0</v>
      </c>
      <c r="SXU31" s="5">
        <f>'Output| DNSP'!SXT8</f>
        <v>0</v>
      </c>
      <c r="SXV31" s="5">
        <f>'Output| DNSP'!SXU8</f>
        <v>0</v>
      </c>
      <c r="SXW31" s="5">
        <f>'Output| DNSP'!SXV8</f>
        <v>0</v>
      </c>
      <c r="SXX31" s="5">
        <f>'Output| DNSP'!SXW8</f>
        <v>0</v>
      </c>
      <c r="SXY31" s="5">
        <f>'Output| DNSP'!SXX8</f>
        <v>0</v>
      </c>
      <c r="SXZ31" s="5">
        <f>'Output| DNSP'!SXY8</f>
        <v>0</v>
      </c>
      <c r="SYA31" s="5">
        <f>'Output| DNSP'!SXZ8</f>
        <v>0</v>
      </c>
      <c r="SYB31" s="5">
        <f>'Output| DNSP'!SYA8</f>
        <v>0</v>
      </c>
      <c r="SYC31" s="5">
        <f>'Output| DNSP'!SYB8</f>
        <v>0</v>
      </c>
      <c r="SYD31" s="5">
        <f>'Output| DNSP'!SYC8</f>
        <v>0</v>
      </c>
      <c r="SYE31" s="5">
        <f>'Output| DNSP'!SYD8</f>
        <v>0</v>
      </c>
      <c r="SYF31" s="5">
        <f>'Output| DNSP'!SYE8</f>
        <v>0</v>
      </c>
      <c r="SYG31" s="5">
        <f>'Output| DNSP'!SYF8</f>
        <v>0</v>
      </c>
      <c r="SYH31" s="5">
        <f>'Output| DNSP'!SYG8</f>
        <v>0</v>
      </c>
      <c r="SYI31" s="5">
        <f>'Output| DNSP'!SYH8</f>
        <v>0</v>
      </c>
      <c r="SYJ31" s="5">
        <f>'Output| DNSP'!SYI8</f>
        <v>0</v>
      </c>
      <c r="SYK31" s="5">
        <f>'Output| DNSP'!SYJ8</f>
        <v>0</v>
      </c>
      <c r="SYL31" s="5">
        <f>'Output| DNSP'!SYK8</f>
        <v>0</v>
      </c>
      <c r="SYM31" s="5">
        <f>'Output| DNSP'!SYL8</f>
        <v>0</v>
      </c>
      <c r="SYN31" s="5">
        <f>'Output| DNSP'!SYM8</f>
        <v>0</v>
      </c>
      <c r="SYO31" s="5">
        <f>'Output| DNSP'!SYN8</f>
        <v>0</v>
      </c>
      <c r="SYP31" s="5">
        <f>'Output| DNSP'!SYO8</f>
        <v>0</v>
      </c>
      <c r="SYQ31" s="5">
        <f>'Output| DNSP'!SYP8</f>
        <v>0</v>
      </c>
      <c r="SYR31" s="5">
        <f>'Output| DNSP'!SYQ8</f>
        <v>0</v>
      </c>
      <c r="SYS31" s="5">
        <f>'Output| DNSP'!SYR8</f>
        <v>0</v>
      </c>
      <c r="SYT31" s="5">
        <f>'Output| DNSP'!SYS8</f>
        <v>0</v>
      </c>
      <c r="SYU31" s="5">
        <f>'Output| DNSP'!SYT8</f>
        <v>0</v>
      </c>
      <c r="SYV31" s="5">
        <f>'Output| DNSP'!SYU8</f>
        <v>0</v>
      </c>
      <c r="SYW31" s="5">
        <f>'Output| DNSP'!SYV8</f>
        <v>0</v>
      </c>
      <c r="SYX31" s="5">
        <f>'Output| DNSP'!SYW8</f>
        <v>0</v>
      </c>
      <c r="SYY31" s="5">
        <f>'Output| DNSP'!SYX8</f>
        <v>0</v>
      </c>
      <c r="SYZ31" s="5">
        <f>'Output| DNSP'!SYY8</f>
        <v>0</v>
      </c>
      <c r="SZA31" s="5">
        <f>'Output| DNSP'!SYZ8</f>
        <v>0</v>
      </c>
      <c r="SZB31" s="5">
        <f>'Output| DNSP'!SZA8</f>
        <v>0</v>
      </c>
      <c r="SZC31" s="5">
        <f>'Output| DNSP'!SZB8</f>
        <v>0</v>
      </c>
      <c r="SZD31" s="5">
        <f>'Output| DNSP'!SZC8</f>
        <v>0</v>
      </c>
      <c r="SZE31" s="5">
        <f>'Output| DNSP'!SZD8</f>
        <v>0</v>
      </c>
      <c r="SZF31" s="5">
        <f>'Output| DNSP'!SZE8</f>
        <v>0</v>
      </c>
      <c r="SZG31" s="5">
        <f>'Output| DNSP'!SZF8</f>
        <v>0</v>
      </c>
      <c r="SZH31" s="5">
        <f>'Output| DNSP'!SZG8</f>
        <v>0</v>
      </c>
      <c r="SZI31" s="5">
        <f>'Output| DNSP'!SZH8</f>
        <v>0</v>
      </c>
      <c r="SZJ31" s="5">
        <f>'Output| DNSP'!SZI8</f>
        <v>0</v>
      </c>
      <c r="SZK31" s="5">
        <f>'Output| DNSP'!SZJ8</f>
        <v>0</v>
      </c>
      <c r="SZL31" s="5">
        <f>'Output| DNSP'!SZK8</f>
        <v>0</v>
      </c>
      <c r="SZM31" s="5">
        <f>'Output| DNSP'!SZL8</f>
        <v>0</v>
      </c>
      <c r="SZN31" s="5">
        <f>'Output| DNSP'!SZM8</f>
        <v>0</v>
      </c>
      <c r="SZO31" s="5">
        <f>'Output| DNSP'!SZN8</f>
        <v>0</v>
      </c>
      <c r="SZP31" s="5">
        <f>'Output| DNSP'!SZO8</f>
        <v>0</v>
      </c>
      <c r="SZQ31" s="5">
        <f>'Output| DNSP'!SZP8</f>
        <v>0</v>
      </c>
      <c r="SZR31" s="5">
        <f>'Output| DNSP'!SZQ8</f>
        <v>0</v>
      </c>
      <c r="SZS31" s="5">
        <f>'Output| DNSP'!SZR8</f>
        <v>0</v>
      </c>
      <c r="SZT31" s="5">
        <f>'Output| DNSP'!SZS8</f>
        <v>0</v>
      </c>
      <c r="SZU31" s="5">
        <f>'Output| DNSP'!SZT8</f>
        <v>0</v>
      </c>
      <c r="SZV31" s="5">
        <f>'Output| DNSP'!SZU8</f>
        <v>0</v>
      </c>
      <c r="SZW31" s="5">
        <f>'Output| DNSP'!SZV8</f>
        <v>0</v>
      </c>
      <c r="SZX31" s="5">
        <f>'Output| DNSP'!SZW8</f>
        <v>0</v>
      </c>
      <c r="SZY31" s="5">
        <f>'Output| DNSP'!SZX8</f>
        <v>0</v>
      </c>
      <c r="SZZ31" s="5">
        <f>'Output| DNSP'!SZY8</f>
        <v>0</v>
      </c>
      <c r="TAA31" s="5">
        <f>'Output| DNSP'!SZZ8</f>
        <v>0</v>
      </c>
      <c r="TAB31" s="5">
        <f>'Output| DNSP'!TAA8</f>
        <v>0</v>
      </c>
      <c r="TAC31" s="5">
        <f>'Output| DNSP'!TAB8</f>
        <v>0</v>
      </c>
      <c r="TAD31" s="5">
        <f>'Output| DNSP'!TAC8</f>
        <v>0</v>
      </c>
      <c r="TAE31" s="5">
        <f>'Output| DNSP'!TAD8</f>
        <v>0</v>
      </c>
      <c r="TAF31" s="5">
        <f>'Output| DNSP'!TAE8</f>
        <v>0</v>
      </c>
      <c r="TAG31" s="5">
        <f>'Output| DNSP'!TAF8</f>
        <v>0</v>
      </c>
      <c r="TAH31" s="5">
        <f>'Output| DNSP'!TAG8</f>
        <v>0</v>
      </c>
      <c r="TAI31" s="5">
        <f>'Output| DNSP'!TAH8</f>
        <v>0</v>
      </c>
      <c r="TAJ31" s="5">
        <f>'Output| DNSP'!TAI8</f>
        <v>0</v>
      </c>
      <c r="TAK31" s="5">
        <f>'Output| DNSP'!TAJ8</f>
        <v>0</v>
      </c>
      <c r="TAL31" s="5">
        <f>'Output| DNSP'!TAK8</f>
        <v>0</v>
      </c>
      <c r="TAM31" s="5">
        <f>'Output| DNSP'!TAL8</f>
        <v>0</v>
      </c>
      <c r="TAN31" s="5">
        <f>'Output| DNSP'!TAM8</f>
        <v>0</v>
      </c>
      <c r="TAO31" s="5">
        <f>'Output| DNSP'!TAN8</f>
        <v>0</v>
      </c>
      <c r="TAP31" s="5">
        <f>'Output| DNSP'!TAO8</f>
        <v>0</v>
      </c>
      <c r="TAQ31" s="5">
        <f>'Output| DNSP'!TAP8</f>
        <v>0</v>
      </c>
      <c r="TAR31" s="5">
        <f>'Output| DNSP'!TAQ8</f>
        <v>0</v>
      </c>
      <c r="TAS31" s="5">
        <f>'Output| DNSP'!TAR8</f>
        <v>0</v>
      </c>
      <c r="TAT31" s="5">
        <f>'Output| DNSP'!TAS8</f>
        <v>0</v>
      </c>
      <c r="TAU31" s="5">
        <f>'Output| DNSP'!TAT8</f>
        <v>0</v>
      </c>
      <c r="TAV31" s="5">
        <f>'Output| DNSP'!TAU8</f>
        <v>0</v>
      </c>
      <c r="TAW31" s="5">
        <f>'Output| DNSP'!TAV8</f>
        <v>0</v>
      </c>
      <c r="TAX31" s="5">
        <f>'Output| DNSP'!TAW8</f>
        <v>0</v>
      </c>
      <c r="TAY31" s="5">
        <f>'Output| DNSP'!TAX8</f>
        <v>0</v>
      </c>
      <c r="TAZ31" s="5">
        <f>'Output| DNSP'!TAY8</f>
        <v>0</v>
      </c>
      <c r="TBA31" s="5">
        <f>'Output| DNSP'!TAZ8</f>
        <v>0</v>
      </c>
      <c r="TBB31" s="5">
        <f>'Output| DNSP'!TBA8</f>
        <v>0</v>
      </c>
      <c r="TBC31" s="5">
        <f>'Output| DNSP'!TBB8</f>
        <v>0</v>
      </c>
      <c r="TBD31" s="5">
        <f>'Output| DNSP'!TBC8</f>
        <v>0</v>
      </c>
      <c r="TBE31" s="5">
        <f>'Output| DNSP'!TBD8</f>
        <v>0</v>
      </c>
      <c r="TBF31" s="5">
        <f>'Output| DNSP'!TBE8</f>
        <v>0</v>
      </c>
      <c r="TBG31" s="5">
        <f>'Output| DNSP'!TBF8</f>
        <v>0</v>
      </c>
      <c r="TBH31" s="5">
        <f>'Output| DNSP'!TBG8</f>
        <v>0</v>
      </c>
      <c r="TBI31" s="5">
        <f>'Output| DNSP'!TBH8</f>
        <v>0</v>
      </c>
      <c r="TBJ31" s="5">
        <f>'Output| DNSP'!TBI8</f>
        <v>0</v>
      </c>
      <c r="TBK31" s="5">
        <f>'Output| DNSP'!TBJ8</f>
        <v>0</v>
      </c>
      <c r="TBL31" s="5">
        <f>'Output| DNSP'!TBK8</f>
        <v>0</v>
      </c>
      <c r="TBM31" s="5">
        <f>'Output| DNSP'!TBL8</f>
        <v>0</v>
      </c>
      <c r="TBN31" s="5">
        <f>'Output| DNSP'!TBM8</f>
        <v>0</v>
      </c>
      <c r="TBO31" s="5">
        <f>'Output| DNSP'!TBN8</f>
        <v>0</v>
      </c>
      <c r="TBP31" s="5">
        <f>'Output| DNSP'!TBO8</f>
        <v>0</v>
      </c>
      <c r="TBQ31" s="5">
        <f>'Output| DNSP'!TBP8</f>
        <v>0</v>
      </c>
      <c r="TBR31" s="5">
        <f>'Output| DNSP'!TBQ8</f>
        <v>0</v>
      </c>
      <c r="TBS31" s="5">
        <f>'Output| DNSP'!TBR8</f>
        <v>0</v>
      </c>
      <c r="TBT31" s="5">
        <f>'Output| DNSP'!TBS8</f>
        <v>0</v>
      </c>
      <c r="TBU31" s="5">
        <f>'Output| DNSP'!TBT8</f>
        <v>0</v>
      </c>
      <c r="TBV31" s="5">
        <f>'Output| DNSP'!TBU8</f>
        <v>0</v>
      </c>
      <c r="TBW31" s="5">
        <f>'Output| DNSP'!TBV8</f>
        <v>0</v>
      </c>
      <c r="TBX31" s="5">
        <f>'Output| DNSP'!TBW8</f>
        <v>0</v>
      </c>
      <c r="TBY31" s="5">
        <f>'Output| DNSP'!TBX8</f>
        <v>0</v>
      </c>
      <c r="TBZ31" s="5">
        <f>'Output| DNSP'!TBY8</f>
        <v>0</v>
      </c>
      <c r="TCA31" s="5">
        <f>'Output| DNSP'!TBZ8</f>
        <v>0</v>
      </c>
      <c r="TCB31" s="5">
        <f>'Output| DNSP'!TCA8</f>
        <v>0</v>
      </c>
      <c r="TCC31" s="5">
        <f>'Output| DNSP'!TCB8</f>
        <v>0</v>
      </c>
      <c r="TCD31" s="5">
        <f>'Output| DNSP'!TCC8</f>
        <v>0</v>
      </c>
      <c r="TCE31" s="5">
        <f>'Output| DNSP'!TCD8</f>
        <v>0</v>
      </c>
      <c r="TCF31" s="5">
        <f>'Output| DNSP'!TCE8</f>
        <v>0</v>
      </c>
      <c r="TCG31" s="5">
        <f>'Output| DNSP'!TCF8</f>
        <v>0</v>
      </c>
      <c r="TCH31" s="5">
        <f>'Output| DNSP'!TCG8</f>
        <v>0</v>
      </c>
      <c r="TCI31" s="5">
        <f>'Output| DNSP'!TCH8</f>
        <v>0</v>
      </c>
      <c r="TCJ31" s="5">
        <f>'Output| DNSP'!TCI8</f>
        <v>0</v>
      </c>
      <c r="TCK31" s="5">
        <f>'Output| DNSP'!TCJ8</f>
        <v>0</v>
      </c>
      <c r="TCL31" s="5">
        <f>'Output| DNSP'!TCK8</f>
        <v>0</v>
      </c>
      <c r="TCM31" s="5">
        <f>'Output| DNSP'!TCL8</f>
        <v>0</v>
      </c>
      <c r="TCN31" s="5">
        <f>'Output| DNSP'!TCM8</f>
        <v>0</v>
      </c>
      <c r="TCO31" s="5">
        <f>'Output| DNSP'!TCN8</f>
        <v>0</v>
      </c>
      <c r="TCP31" s="5">
        <f>'Output| DNSP'!TCO8</f>
        <v>0</v>
      </c>
      <c r="TCQ31" s="5">
        <f>'Output| DNSP'!TCP8</f>
        <v>0</v>
      </c>
      <c r="TCR31" s="5">
        <f>'Output| DNSP'!TCQ8</f>
        <v>0</v>
      </c>
      <c r="TCS31" s="5">
        <f>'Output| DNSP'!TCR8</f>
        <v>0</v>
      </c>
      <c r="TCT31" s="5">
        <f>'Output| DNSP'!TCS8</f>
        <v>0</v>
      </c>
      <c r="TCU31" s="5">
        <f>'Output| DNSP'!TCT8</f>
        <v>0</v>
      </c>
      <c r="TCV31" s="5">
        <f>'Output| DNSP'!TCU8</f>
        <v>0</v>
      </c>
      <c r="TCW31" s="5">
        <f>'Output| DNSP'!TCV8</f>
        <v>0</v>
      </c>
      <c r="TCX31" s="5">
        <f>'Output| DNSP'!TCW8</f>
        <v>0</v>
      </c>
      <c r="TCY31" s="5">
        <f>'Output| DNSP'!TCX8</f>
        <v>0</v>
      </c>
      <c r="TCZ31" s="5">
        <f>'Output| DNSP'!TCY8</f>
        <v>0</v>
      </c>
      <c r="TDA31" s="5">
        <f>'Output| DNSP'!TCZ8</f>
        <v>0</v>
      </c>
      <c r="TDB31" s="5">
        <f>'Output| DNSP'!TDA8</f>
        <v>0</v>
      </c>
      <c r="TDC31" s="5">
        <f>'Output| DNSP'!TDB8</f>
        <v>0</v>
      </c>
      <c r="TDD31" s="5">
        <f>'Output| DNSP'!TDC8</f>
        <v>0</v>
      </c>
      <c r="TDE31" s="5">
        <f>'Output| DNSP'!TDD8</f>
        <v>0</v>
      </c>
      <c r="TDF31" s="5">
        <f>'Output| DNSP'!TDE8</f>
        <v>0</v>
      </c>
      <c r="TDG31" s="5">
        <f>'Output| DNSP'!TDF8</f>
        <v>0</v>
      </c>
      <c r="TDH31" s="5">
        <f>'Output| DNSP'!TDG8</f>
        <v>0</v>
      </c>
      <c r="TDI31" s="5">
        <f>'Output| DNSP'!TDH8</f>
        <v>0</v>
      </c>
      <c r="TDJ31" s="5">
        <f>'Output| DNSP'!TDI8</f>
        <v>0</v>
      </c>
      <c r="TDK31" s="5">
        <f>'Output| DNSP'!TDJ8</f>
        <v>0</v>
      </c>
      <c r="TDL31" s="5">
        <f>'Output| DNSP'!TDK8</f>
        <v>0</v>
      </c>
      <c r="TDM31" s="5">
        <f>'Output| DNSP'!TDL8</f>
        <v>0</v>
      </c>
      <c r="TDN31" s="5">
        <f>'Output| DNSP'!TDM8</f>
        <v>0</v>
      </c>
      <c r="TDO31" s="5">
        <f>'Output| DNSP'!TDN8</f>
        <v>0</v>
      </c>
      <c r="TDP31" s="5">
        <f>'Output| DNSP'!TDO8</f>
        <v>0</v>
      </c>
      <c r="TDQ31" s="5">
        <f>'Output| DNSP'!TDP8</f>
        <v>0</v>
      </c>
      <c r="TDR31" s="5">
        <f>'Output| DNSP'!TDQ8</f>
        <v>0</v>
      </c>
      <c r="TDS31" s="5">
        <f>'Output| DNSP'!TDR8</f>
        <v>0</v>
      </c>
      <c r="TDT31" s="5">
        <f>'Output| DNSP'!TDS8</f>
        <v>0</v>
      </c>
      <c r="TDU31" s="5">
        <f>'Output| DNSP'!TDT8</f>
        <v>0</v>
      </c>
      <c r="TDV31" s="5">
        <f>'Output| DNSP'!TDU8</f>
        <v>0</v>
      </c>
      <c r="TDW31" s="5">
        <f>'Output| DNSP'!TDV8</f>
        <v>0</v>
      </c>
      <c r="TDX31" s="5">
        <f>'Output| DNSP'!TDW8</f>
        <v>0</v>
      </c>
      <c r="TDY31" s="5">
        <f>'Output| DNSP'!TDX8</f>
        <v>0</v>
      </c>
      <c r="TDZ31" s="5">
        <f>'Output| DNSP'!TDY8</f>
        <v>0</v>
      </c>
      <c r="TEA31" s="5">
        <f>'Output| DNSP'!TDZ8</f>
        <v>0</v>
      </c>
      <c r="TEB31" s="5">
        <f>'Output| DNSP'!TEA8</f>
        <v>0</v>
      </c>
      <c r="TEC31" s="5">
        <f>'Output| DNSP'!TEB8</f>
        <v>0</v>
      </c>
      <c r="TED31" s="5">
        <f>'Output| DNSP'!TEC8</f>
        <v>0</v>
      </c>
      <c r="TEE31" s="5">
        <f>'Output| DNSP'!TED8</f>
        <v>0</v>
      </c>
      <c r="TEF31" s="5">
        <f>'Output| DNSP'!TEE8</f>
        <v>0</v>
      </c>
      <c r="TEG31" s="5">
        <f>'Output| DNSP'!TEF8</f>
        <v>0</v>
      </c>
      <c r="TEH31" s="5">
        <f>'Output| DNSP'!TEG8</f>
        <v>0</v>
      </c>
      <c r="TEI31" s="5">
        <f>'Output| DNSP'!TEH8</f>
        <v>0</v>
      </c>
      <c r="TEJ31" s="5">
        <f>'Output| DNSP'!TEI8</f>
        <v>0</v>
      </c>
      <c r="TEK31" s="5">
        <f>'Output| DNSP'!TEJ8</f>
        <v>0</v>
      </c>
      <c r="TEL31" s="5">
        <f>'Output| DNSP'!TEK8</f>
        <v>0</v>
      </c>
      <c r="TEM31" s="5">
        <f>'Output| DNSP'!TEL8</f>
        <v>0</v>
      </c>
      <c r="TEN31" s="5">
        <f>'Output| DNSP'!TEM8</f>
        <v>0</v>
      </c>
      <c r="TEO31" s="5">
        <f>'Output| DNSP'!TEN8</f>
        <v>0</v>
      </c>
      <c r="TEP31" s="5">
        <f>'Output| DNSP'!TEO8</f>
        <v>0</v>
      </c>
      <c r="TEQ31" s="5">
        <f>'Output| DNSP'!TEP8</f>
        <v>0</v>
      </c>
      <c r="TER31" s="5">
        <f>'Output| DNSP'!TEQ8</f>
        <v>0</v>
      </c>
      <c r="TES31" s="5">
        <f>'Output| DNSP'!TER8</f>
        <v>0</v>
      </c>
      <c r="TET31" s="5">
        <f>'Output| DNSP'!TES8</f>
        <v>0</v>
      </c>
      <c r="TEU31" s="5">
        <f>'Output| DNSP'!TET8</f>
        <v>0</v>
      </c>
      <c r="TEV31" s="5">
        <f>'Output| DNSP'!TEU8</f>
        <v>0</v>
      </c>
      <c r="TEW31" s="5">
        <f>'Output| DNSP'!TEV8</f>
        <v>0</v>
      </c>
      <c r="TEX31" s="5">
        <f>'Output| DNSP'!TEW8</f>
        <v>0</v>
      </c>
      <c r="TEY31" s="5">
        <f>'Output| DNSP'!TEX8</f>
        <v>0</v>
      </c>
      <c r="TEZ31" s="5">
        <f>'Output| DNSP'!TEY8</f>
        <v>0</v>
      </c>
      <c r="TFA31" s="5">
        <f>'Output| DNSP'!TEZ8</f>
        <v>0</v>
      </c>
      <c r="TFB31" s="5">
        <f>'Output| DNSP'!TFA8</f>
        <v>0</v>
      </c>
      <c r="TFC31" s="5">
        <f>'Output| DNSP'!TFB8</f>
        <v>0</v>
      </c>
      <c r="TFD31" s="5">
        <f>'Output| DNSP'!TFC8</f>
        <v>0</v>
      </c>
      <c r="TFE31" s="5">
        <f>'Output| DNSP'!TFD8</f>
        <v>0</v>
      </c>
      <c r="TFF31" s="5">
        <f>'Output| DNSP'!TFE8</f>
        <v>0</v>
      </c>
      <c r="TFG31" s="5">
        <f>'Output| DNSP'!TFF8</f>
        <v>0</v>
      </c>
      <c r="TFH31" s="5">
        <f>'Output| DNSP'!TFG8</f>
        <v>0</v>
      </c>
      <c r="TFI31" s="5">
        <f>'Output| DNSP'!TFH8</f>
        <v>0</v>
      </c>
      <c r="TFJ31" s="5">
        <f>'Output| DNSP'!TFI8</f>
        <v>0</v>
      </c>
      <c r="TFK31" s="5">
        <f>'Output| DNSP'!TFJ8</f>
        <v>0</v>
      </c>
      <c r="TFL31" s="5">
        <f>'Output| DNSP'!TFK8</f>
        <v>0</v>
      </c>
      <c r="TFM31" s="5">
        <f>'Output| DNSP'!TFL8</f>
        <v>0</v>
      </c>
      <c r="TFN31" s="5">
        <f>'Output| DNSP'!TFM8</f>
        <v>0</v>
      </c>
      <c r="TFO31" s="5">
        <f>'Output| DNSP'!TFN8</f>
        <v>0</v>
      </c>
      <c r="TFP31" s="5">
        <f>'Output| DNSP'!TFO8</f>
        <v>0</v>
      </c>
      <c r="TFQ31" s="5">
        <f>'Output| DNSP'!TFP8</f>
        <v>0</v>
      </c>
      <c r="TFR31" s="5">
        <f>'Output| DNSP'!TFQ8</f>
        <v>0</v>
      </c>
      <c r="TFS31" s="5">
        <f>'Output| DNSP'!TFR8</f>
        <v>0</v>
      </c>
      <c r="TFT31" s="5">
        <f>'Output| DNSP'!TFS8</f>
        <v>0</v>
      </c>
      <c r="TFU31" s="5">
        <f>'Output| DNSP'!TFT8</f>
        <v>0</v>
      </c>
      <c r="TFV31" s="5">
        <f>'Output| DNSP'!TFU8</f>
        <v>0</v>
      </c>
      <c r="TFW31" s="5">
        <f>'Output| DNSP'!TFV8</f>
        <v>0</v>
      </c>
      <c r="TFX31" s="5">
        <f>'Output| DNSP'!TFW8</f>
        <v>0</v>
      </c>
      <c r="TFY31" s="5">
        <f>'Output| DNSP'!TFX8</f>
        <v>0</v>
      </c>
      <c r="TFZ31" s="5">
        <f>'Output| DNSP'!TFY8</f>
        <v>0</v>
      </c>
      <c r="TGA31" s="5">
        <f>'Output| DNSP'!TFZ8</f>
        <v>0</v>
      </c>
      <c r="TGB31" s="5">
        <f>'Output| DNSP'!TGA8</f>
        <v>0</v>
      </c>
      <c r="TGC31" s="5">
        <f>'Output| DNSP'!TGB8</f>
        <v>0</v>
      </c>
      <c r="TGD31" s="5">
        <f>'Output| DNSP'!TGC8</f>
        <v>0</v>
      </c>
      <c r="TGE31" s="5">
        <f>'Output| DNSP'!TGD8</f>
        <v>0</v>
      </c>
      <c r="TGF31" s="5">
        <f>'Output| DNSP'!TGE8</f>
        <v>0</v>
      </c>
      <c r="TGG31" s="5">
        <f>'Output| DNSP'!TGF8</f>
        <v>0</v>
      </c>
      <c r="TGH31" s="5">
        <f>'Output| DNSP'!TGG8</f>
        <v>0</v>
      </c>
      <c r="TGI31" s="5">
        <f>'Output| DNSP'!TGH8</f>
        <v>0</v>
      </c>
      <c r="TGJ31" s="5">
        <f>'Output| DNSP'!TGI8</f>
        <v>0</v>
      </c>
      <c r="TGK31" s="5">
        <f>'Output| DNSP'!TGJ8</f>
        <v>0</v>
      </c>
      <c r="TGL31" s="5">
        <f>'Output| DNSP'!TGK8</f>
        <v>0</v>
      </c>
      <c r="TGM31" s="5">
        <f>'Output| DNSP'!TGL8</f>
        <v>0</v>
      </c>
      <c r="TGN31" s="5">
        <f>'Output| DNSP'!TGM8</f>
        <v>0</v>
      </c>
      <c r="TGO31" s="5">
        <f>'Output| DNSP'!TGN8</f>
        <v>0</v>
      </c>
      <c r="TGP31" s="5">
        <f>'Output| DNSP'!TGO8</f>
        <v>0</v>
      </c>
      <c r="TGQ31" s="5">
        <f>'Output| DNSP'!TGP8</f>
        <v>0</v>
      </c>
      <c r="TGR31" s="5">
        <f>'Output| DNSP'!TGQ8</f>
        <v>0</v>
      </c>
      <c r="TGS31" s="5">
        <f>'Output| DNSP'!TGR8</f>
        <v>0</v>
      </c>
      <c r="TGT31" s="5">
        <f>'Output| DNSP'!TGS8</f>
        <v>0</v>
      </c>
      <c r="TGU31" s="5">
        <f>'Output| DNSP'!TGT8</f>
        <v>0</v>
      </c>
      <c r="TGV31" s="5">
        <f>'Output| DNSP'!TGU8</f>
        <v>0</v>
      </c>
      <c r="TGW31" s="5">
        <f>'Output| DNSP'!TGV8</f>
        <v>0</v>
      </c>
      <c r="TGX31" s="5">
        <f>'Output| DNSP'!TGW8</f>
        <v>0</v>
      </c>
      <c r="TGY31" s="5">
        <f>'Output| DNSP'!TGX8</f>
        <v>0</v>
      </c>
      <c r="TGZ31" s="5">
        <f>'Output| DNSP'!TGY8</f>
        <v>0</v>
      </c>
      <c r="THA31" s="5">
        <f>'Output| DNSP'!TGZ8</f>
        <v>0</v>
      </c>
      <c r="THB31" s="5">
        <f>'Output| DNSP'!THA8</f>
        <v>0</v>
      </c>
      <c r="THC31" s="5">
        <f>'Output| DNSP'!THB8</f>
        <v>0</v>
      </c>
      <c r="THD31" s="5">
        <f>'Output| DNSP'!THC8</f>
        <v>0</v>
      </c>
      <c r="THE31" s="5">
        <f>'Output| DNSP'!THD8</f>
        <v>0</v>
      </c>
      <c r="THF31" s="5">
        <f>'Output| DNSP'!THE8</f>
        <v>0</v>
      </c>
      <c r="THG31" s="5">
        <f>'Output| DNSP'!THF8</f>
        <v>0</v>
      </c>
      <c r="THH31" s="5">
        <f>'Output| DNSP'!THG8</f>
        <v>0</v>
      </c>
      <c r="THI31" s="5">
        <f>'Output| DNSP'!THH8</f>
        <v>0</v>
      </c>
      <c r="THJ31" s="5">
        <f>'Output| DNSP'!THI8</f>
        <v>0</v>
      </c>
      <c r="THK31" s="5">
        <f>'Output| DNSP'!THJ8</f>
        <v>0</v>
      </c>
      <c r="THL31" s="5">
        <f>'Output| DNSP'!THK8</f>
        <v>0</v>
      </c>
      <c r="THM31" s="5">
        <f>'Output| DNSP'!THL8</f>
        <v>0</v>
      </c>
      <c r="THN31" s="5">
        <f>'Output| DNSP'!THM8</f>
        <v>0</v>
      </c>
      <c r="THO31" s="5">
        <f>'Output| DNSP'!THN8</f>
        <v>0</v>
      </c>
      <c r="THP31" s="5">
        <f>'Output| DNSP'!THO8</f>
        <v>0</v>
      </c>
      <c r="THQ31" s="5">
        <f>'Output| DNSP'!THP8</f>
        <v>0</v>
      </c>
      <c r="THR31" s="5">
        <f>'Output| DNSP'!THQ8</f>
        <v>0</v>
      </c>
      <c r="THS31" s="5">
        <f>'Output| DNSP'!THR8</f>
        <v>0</v>
      </c>
      <c r="THT31" s="5">
        <f>'Output| DNSP'!THS8</f>
        <v>0</v>
      </c>
      <c r="THU31" s="5">
        <f>'Output| DNSP'!THT8</f>
        <v>0</v>
      </c>
      <c r="THV31" s="5">
        <f>'Output| DNSP'!THU8</f>
        <v>0</v>
      </c>
      <c r="THW31" s="5">
        <f>'Output| DNSP'!THV8</f>
        <v>0</v>
      </c>
      <c r="THX31" s="5">
        <f>'Output| DNSP'!THW8</f>
        <v>0</v>
      </c>
      <c r="THY31" s="5">
        <f>'Output| DNSP'!THX8</f>
        <v>0</v>
      </c>
      <c r="THZ31" s="5">
        <f>'Output| DNSP'!THY8</f>
        <v>0</v>
      </c>
      <c r="TIA31" s="5">
        <f>'Output| DNSP'!THZ8</f>
        <v>0</v>
      </c>
      <c r="TIB31" s="5">
        <f>'Output| DNSP'!TIA8</f>
        <v>0</v>
      </c>
      <c r="TIC31" s="5">
        <f>'Output| DNSP'!TIB8</f>
        <v>0</v>
      </c>
      <c r="TID31" s="5">
        <f>'Output| DNSP'!TIC8</f>
        <v>0</v>
      </c>
      <c r="TIE31" s="5">
        <f>'Output| DNSP'!TID8</f>
        <v>0</v>
      </c>
      <c r="TIF31" s="5">
        <f>'Output| DNSP'!TIE8</f>
        <v>0</v>
      </c>
      <c r="TIG31" s="5">
        <f>'Output| DNSP'!TIF8</f>
        <v>0</v>
      </c>
      <c r="TIH31" s="5">
        <f>'Output| DNSP'!TIG8</f>
        <v>0</v>
      </c>
      <c r="TII31" s="5">
        <f>'Output| DNSP'!TIH8</f>
        <v>0</v>
      </c>
      <c r="TIJ31" s="5">
        <f>'Output| DNSP'!TII8</f>
        <v>0</v>
      </c>
      <c r="TIK31" s="5">
        <f>'Output| DNSP'!TIJ8</f>
        <v>0</v>
      </c>
      <c r="TIL31" s="5">
        <f>'Output| DNSP'!TIK8</f>
        <v>0</v>
      </c>
      <c r="TIM31" s="5">
        <f>'Output| DNSP'!TIL8</f>
        <v>0</v>
      </c>
      <c r="TIN31" s="5">
        <f>'Output| DNSP'!TIM8</f>
        <v>0</v>
      </c>
      <c r="TIO31" s="5">
        <f>'Output| DNSP'!TIN8</f>
        <v>0</v>
      </c>
      <c r="TIP31" s="5">
        <f>'Output| DNSP'!TIO8</f>
        <v>0</v>
      </c>
      <c r="TIQ31" s="5">
        <f>'Output| DNSP'!TIP8</f>
        <v>0</v>
      </c>
      <c r="TIR31" s="5">
        <f>'Output| DNSP'!TIQ8</f>
        <v>0</v>
      </c>
      <c r="TIS31" s="5">
        <f>'Output| DNSP'!TIR8</f>
        <v>0</v>
      </c>
      <c r="TIT31" s="5">
        <f>'Output| DNSP'!TIS8</f>
        <v>0</v>
      </c>
      <c r="TIU31" s="5">
        <f>'Output| DNSP'!TIT8</f>
        <v>0</v>
      </c>
      <c r="TIV31" s="5">
        <f>'Output| DNSP'!TIU8</f>
        <v>0</v>
      </c>
      <c r="TIW31" s="5">
        <f>'Output| DNSP'!TIV8</f>
        <v>0</v>
      </c>
      <c r="TIX31" s="5">
        <f>'Output| DNSP'!TIW8</f>
        <v>0</v>
      </c>
      <c r="TIY31" s="5">
        <f>'Output| DNSP'!TIX8</f>
        <v>0</v>
      </c>
      <c r="TIZ31" s="5">
        <f>'Output| DNSP'!TIY8</f>
        <v>0</v>
      </c>
      <c r="TJA31" s="5">
        <f>'Output| DNSP'!TIZ8</f>
        <v>0</v>
      </c>
      <c r="TJB31" s="5">
        <f>'Output| DNSP'!TJA8</f>
        <v>0</v>
      </c>
      <c r="TJC31" s="5">
        <f>'Output| DNSP'!TJB8</f>
        <v>0</v>
      </c>
      <c r="TJD31" s="5">
        <f>'Output| DNSP'!TJC8</f>
        <v>0</v>
      </c>
      <c r="TJE31" s="5">
        <f>'Output| DNSP'!TJD8</f>
        <v>0</v>
      </c>
      <c r="TJF31" s="5">
        <f>'Output| DNSP'!TJE8</f>
        <v>0</v>
      </c>
      <c r="TJG31" s="5">
        <f>'Output| DNSP'!TJF8</f>
        <v>0</v>
      </c>
      <c r="TJH31" s="5">
        <f>'Output| DNSP'!TJG8</f>
        <v>0</v>
      </c>
      <c r="TJI31" s="5">
        <f>'Output| DNSP'!TJH8</f>
        <v>0</v>
      </c>
      <c r="TJJ31" s="5">
        <f>'Output| DNSP'!TJI8</f>
        <v>0</v>
      </c>
      <c r="TJK31" s="5">
        <f>'Output| DNSP'!TJJ8</f>
        <v>0</v>
      </c>
      <c r="TJL31" s="5">
        <f>'Output| DNSP'!TJK8</f>
        <v>0</v>
      </c>
      <c r="TJM31" s="5">
        <f>'Output| DNSP'!TJL8</f>
        <v>0</v>
      </c>
      <c r="TJN31" s="5">
        <f>'Output| DNSP'!TJM8</f>
        <v>0</v>
      </c>
      <c r="TJO31" s="5">
        <f>'Output| DNSP'!TJN8</f>
        <v>0</v>
      </c>
      <c r="TJP31" s="5">
        <f>'Output| DNSP'!TJO8</f>
        <v>0</v>
      </c>
      <c r="TJQ31" s="5">
        <f>'Output| DNSP'!TJP8</f>
        <v>0</v>
      </c>
      <c r="TJR31" s="5">
        <f>'Output| DNSP'!TJQ8</f>
        <v>0</v>
      </c>
      <c r="TJS31" s="5">
        <f>'Output| DNSP'!TJR8</f>
        <v>0</v>
      </c>
      <c r="TJT31" s="5">
        <f>'Output| DNSP'!TJS8</f>
        <v>0</v>
      </c>
      <c r="TJU31" s="5">
        <f>'Output| DNSP'!TJT8</f>
        <v>0</v>
      </c>
      <c r="TJV31" s="5">
        <f>'Output| DNSP'!TJU8</f>
        <v>0</v>
      </c>
      <c r="TJW31" s="5">
        <f>'Output| DNSP'!TJV8</f>
        <v>0</v>
      </c>
      <c r="TJX31" s="5">
        <f>'Output| DNSP'!TJW8</f>
        <v>0</v>
      </c>
      <c r="TJY31" s="5">
        <f>'Output| DNSP'!TJX8</f>
        <v>0</v>
      </c>
      <c r="TJZ31" s="5">
        <f>'Output| DNSP'!TJY8</f>
        <v>0</v>
      </c>
      <c r="TKA31" s="5">
        <f>'Output| DNSP'!TJZ8</f>
        <v>0</v>
      </c>
      <c r="TKB31" s="5">
        <f>'Output| DNSP'!TKA8</f>
        <v>0</v>
      </c>
      <c r="TKC31" s="5">
        <f>'Output| DNSP'!TKB8</f>
        <v>0</v>
      </c>
      <c r="TKD31" s="5">
        <f>'Output| DNSP'!TKC8</f>
        <v>0</v>
      </c>
      <c r="TKE31" s="5">
        <f>'Output| DNSP'!TKD8</f>
        <v>0</v>
      </c>
      <c r="TKF31" s="5">
        <f>'Output| DNSP'!TKE8</f>
        <v>0</v>
      </c>
      <c r="TKG31" s="5">
        <f>'Output| DNSP'!TKF8</f>
        <v>0</v>
      </c>
      <c r="TKH31" s="5">
        <f>'Output| DNSP'!TKG8</f>
        <v>0</v>
      </c>
      <c r="TKI31" s="5">
        <f>'Output| DNSP'!TKH8</f>
        <v>0</v>
      </c>
      <c r="TKJ31" s="5">
        <f>'Output| DNSP'!TKI8</f>
        <v>0</v>
      </c>
      <c r="TKK31" s="5">
        <f>'Output| DNSP'!TKJ8</f>
        <v>0</v>
      </c>
      <c r="TKL31" s="5">
        <f>'Output| DNSP'!TKK8</f>
        <v>0</v>
      </c>
      <c r="TKM31" s="5">
        <f>'Output| DNSP'!TKL8</f>
        <v>0</v>
      </c>
      <c r="TKN31" s="5">
        <f>'Output| DNSP'!TKM8</f>
        <v>0</v>
      </c>
      <c r="TKO31" s="5">
        <f>'Output| DNSP'!TKN8</f>
        <v>0</v>
      </c>
      <c r="TKP31" s="5">
        <f>'Output| DNSP'!TKO8</f>
        <v>0</v>
      </c>
      <c r="TKQ31" s="5">
        <f>'Output| DNSP'!TKP8</f>
        <v>0</v>
      </c>
      <c r="TKR31" s="5">
        <f>'Output| DNSP'!TKQ8</f>
        <v>0</v>
      </c>
      <c r="TKS31" s="5">
        <f>'Output| DNSP'!TKR8</f>
        <v>0</v>
      </c>
      <c r="TKT31" s="5">
        <f>'Output| DNSP'!TKS8</f>
        <v>0</v>
      </c>
      <c r="TKU31" s="5">
        <f>'Output| DNSP'!TKT8</f>
        <v>0</v>
      </c>
      <c r="TKV31" s="5">
        <f>'Output| DNSP'!TKU8</f>
        <v>0</v>
      </c>
      <c r="TKW31" s="5">
        <f>'Output| DNSP'!TKV8</f>
        <v>0</v>
      </c>
      <c r="TKX31" s="5">
        <f>'Output| DNSP'!TKW8</f>
        <v>0</v>
      </c>
      <c r="TKY31" s="5">
        <f>'Output| DNSP'!TKX8</f>
        <v>0</v>
      </c>
      <c r="TKZ31" s="5">
        <f>'Output| DNSP'!TKY8</f>
        <v>0</v>
      </c>
      <c r="TLA31" s="5">
        <f>'Output| DNSP'!TKZ8</f>
        <v>0</v>
      </c>
      <c r="TLB31" s="5">
        <f>'Output| DNSP'!TLA8</f>
        <v>0</v>
      </c>
      <c r="TLC31" s="5">
        <f>'Output| DNSP'!TLB8</f>
        <v>0</v>
      </c>
      <c r="TLD31" s="5">
        <f>'Output| DNSP'!TLC8</f>
        <v>0</v>
      </c>
      <c r="TLE31" s="5">
        <f>'Output| DNSP'!TLD8</f>
        <v>0</v>
      </c>
      <c r="TLF31" s="5">
        <f>'Output| DNSP'!TLE8</f>
        <v>0</v>
      </c>
      <c r="TLG31" s="5">
        <f>'Output| DNSP'!TLF8</f>
        <v>0</v>
      </c>
      <c r="TLH31" s="5">
        <f>'Output| DNSP'!TLG8</f>
        <v>0</v>
      </c>
      <c r="TLI31" s="5">
        <f>'Output| DNSP'!TLH8</f>
        <v>0</v>
      </c>
      <c r="TLJ31" s="5">
        <f>'Output| DNSP'!TLI8</f>
        <v>0</v>
      </c>
      <c r="TLK31" s="5">
        <f>'Output| DNSP'!TLJ8</f>
        <v>0</v>
      </c>
      <c r="TLL31" s="5">
        <f>'Output| DNSP'!TLK8</f>
        <v>0</v>
      </c>
      <c r="TLM31" s="5">
        <f>'Output| DNSP'!TLL8</f>
        <v>0</v>
      </c>
      <c r="TLN31" s="5">
        <f>'Output| DNSP'!TLM8</f>
        <v>0</v>
      </c>
      <c r="TLO31" s="5">
        <f>'Output| DNSP'!TLN8</f>
        <v>0</v>
      </c>
      <c r="TLP31" s="5">
        <f>'Output| DNSP'!TLO8</f>
        <v>0</v>
      </c>
      <c r="TLQ31" s="5">
        <f>'Output| DNSP'!TLP8</f>
        <v>0</v>
      </c>
      <c r="TLR31" s="5">
        <f>'Output| DNSP'!TLQ8</f>
        <v>0</v>
      </c>
      <c r="TLS31" s="5">
        <f>'Output| DNSP'!TLR8</f>
        <v>0</v>
      </c>
      <c r="TLT31" s="5">
        <f>'Output| DNSP'!TLS8</f>
        <v>0</v>
      </c>
      <c r="TLU31" s="5">
        <f>'Output| DNSP'!TLT8</f>
        <v>0</v>
      </c>
      <c r="TLV31" s="5">
        <f>'Output| DNSP'!TLU8</f>
        <v>0</v>
      </c>
      <c r="TLW31" s="5">
        <f>'Output| DNSP'!TLV8</f>
        <v>0</v>
      </c>
      <c r="TLX31" s="5">
        <f>'Output| DNSP'!TLW8</f>
        <v>0</v>
      </c>
      <c r="TLY31" s="5">
        <f>'Output| DNSP'!TLX8</f>
        <v>0</v>
      </c>
      <c r="TLZ31" s="5">
        <f>'Output| DNSP'!TLY8</f>
        <v>0</v>
      </c>
      <c r="TMA31" s="5">
        <f>'Output| DNSP'!TLZ8</f>
        <v>0</v>
      </c>
      <c r="TMB31" s="5">
        <f>'Output| DNSP'!TMA8</f>
        <v>0</v>
      </c>
      <c r="TMC31" s="5">
        <f>'Output| DNSP'!TMB8</f>
        <v>0</v>
      </c>
      <c r="TMD31" s="5">
        <f>'Output| DNSP'!TMC8</f>
        <v>0</v>
      </c>
      <c r="TME31" s="5">
        <f>'Output| DNSP'!TMD8</f>
        <v>0</v>
      </c>
      <c r="TMF31" s="5">
        <f>'Output| DNSP'!TME8</f>
        <v>0</v>
      </c>
      <c r="TMG31" s="5">
        <f>'Output| DNSP'!TMF8</f>
        <v>0</v>
      </c>
      <c r="TMH31" s="5">
        <f>'Output| DNSP'!TMG8</f>
        <v>0</v>
      </c>
      <c r="TMI31" s="5">
        <f>'Output| DNSP'!TMH8</f>
        <v>0</v>
      </c>
      <c r="TMJ31" s="5">
        <f>'Output| DNSP'!TMI8</f>
        <v>0</v>
      </c>
      <c r="TMK31" s="5">
        <f>'Output| DNSP'!TMJ8</f>
        <v>0</v>
      </c>
      <c r="TML31" s="5">
        <f>'Output| DNSP'!TMK8</f>
        <v>0</v>
      </c>
      <c r="TMM31" s="5">
        <f>'Output| DNSP'!TML8</f>
        <v>0</v>
      </c>
      <c r="TMN31" s="5">
        <f>'Output| DNSP'!TMM8</f>
        <v>0</v>
      </c>
      <c r="TMO31" s="5">
        <f>'Output| DNSP'!TMN8</f>
        <v>0</v>
      </c>
      <c r="TMP31" s="5">
        <f>'Output| DNSP'!TMO8</f>
        <v>0</v>
      </c>
      <c r="TMQ31" s="5">
        <f>'Output| DNSP'!TMP8</f>
        <v>0</v>
      </c>
      <c r="TMR31" s="5">
        <f>'Output| DNSP'!TMQ8</f>
        <v>0</v>
      </c>
      <c r="TMS31" s="5">
        <f>'Output| DNSP'!TMR8</f>
        <v>0</v>
      </c>
      <c r="TMT31" s="5">
        <f>'Output| DNSP'!TMS8</f>
        <v>0</v>
      </c>
      <c r="TMU31" s="5">
        <f>'Output| DNSP'!TMT8</f>
        <v>0</v>
      </c>
      <c r="TMV31" s="5">
        <f>'Output| DNSP'!TMU8</f>
        <v>0</v>
      </c>
      <c r="TMW31" s="5">
        <f>'Output| DNSP'!TMV8</f>
        <v>0</v>
      </c>
      <c r="TMX31" s="5">
        <f>'Output| DNSP'!TMW8</f>
        <v>0</v>
      </c>
      <c r="TMY31" s="5">
        <f>'Output| DNSP'!TMX8</f>
        <v>0</v>
      </c>
      <c r="TMZ31" s="5">
        <f>'Output| DNSP'!TMY8</f>
        <v>0</v>
      </c>
      <c r="TNA31" s="5">
        <f>'Output| DNSP'!TMZ8</f>
        <v>0</v>
      </c>
      <c r="TNB31" s="5">
        <f>'Output| DNSP'!TNA8</f>
        <v>0</v>
      </c>
      <c r="TNC31" s="5">
        <f>'Output| DNSP'!TNB8</f>
        <v>0</v>
      </c>
      <c r="TND31" s="5">
        <f>'Output| DNSP'!TNC8</f>
        <v>0</v>
      </c>
      <c r="TNE31" s="5">
        <f>'Output| DNSP'!TND8</f>
        <v>0</v>
      </c>
      <c r="TNF31" s="5">
        <f>'Output| DNSP'!TNE8</f>
        <v>0</v>
      </c>
      <c r="TNG31" s="5">
        <f>'Output| DNSP'!TNF8</f>
        <v>0</v>
      </c>
      <c r="TNH31" s="5">
        <f>'Output| DNSP'!TNG8</f>
        <v>0</v>
      </c>
      <c r="TNI31" s="5">
        <f>'Output| DNSP'!TNH8</f>
        <v>0</v>
      </c>
      <c r="TNJ31" s="5">
        <f>'Output| DNSP'!TNI8</f>
        <v>0</v>
      </c>
      <c r="TNK31" s="5">
        <f>'Output| DNSP'!TNJ8</f>
        <v>0</v>
      </c>
      <c r="TNL31" s="5">
        <f>'Output| DNSP'!TNK8</f>
        <v>0</v>
      </c>
      <c r="TNM31" s="5">
        <f>'Output| DNSP'!TNL8</f>
        <v>0</v>
      </c>
      <c r="TNN31" s="5">
        <f>'Output| DNSP'!TNM8</f>
        <v>0</v>
      </c>
      <c r="TNO31" s="5">
        <f>'Output| DNSP'!TNN8</f>
        <v>0</v>
      </c>
      <c r="TNP31" s="5">
        <f>'Output| DNSP'!TNO8</f>
        <v>0</v>
      </c>
      <c r="TNQ31" s="5">
        <f>'Output| DNSP'!TNP8</f>
        <v>0</v>
      </c>
      <c r="TNR31" s="5">
        <f>'Output| DNSP'!TNQ8</f>
        <v>0</v>
      </c>
      <c r="TNS31" s="5">
        <f>'Output| DNSP'!TNR8</f>
        <v>0</v>
      </c>
      <c r="TNT31" s="5">
        <f>'Output| DNSP'!TNS8</f>
        <v>0</v>
      </c>
      <c r="TNU31" s="5">
        <f>'Output| DNSP'!TNT8</f>
        <v>0</v>
      </c>
      <c r="TNV31" s="5">
        <f>'Output| DNSP'!TNU8</f>
        <v>0</v>
      </c>
      <c r="TNW31" s="5">
        <f>'Output| DNSP'!TNV8</f>
        <v>0</v>
      </c>
      <c r="TNX31" s="5">
        <f>'Output| DNSP'!TNW8</f>
        <v>0</v>
      </c>
      <c r="TNY31" s="5">
        <f>'Output| DNSP'!TNX8</f>
        <v>0</v>
      </c>
      <c r="TNZ31" s="5">
        <f>'Output| DNSP'!TNY8</f>
        <v>0</v>
      </c>
      <c r="TOA31" s="5">
        <f>'Output| DNSP'!TNZ8</f>
        <v>0</v>
      </c>
      <c r="TOB31" s="5">
        <f>'Output| DNSP'!TOA8</f>
        <v>0</v>
      </c>
      <c r="TOC31" s="5">
        <f>'Output| DNSP'!TOB8</f>
        <v>0</v>
      </c>
      <c r="TOD31" s="5">
        <f>'Output| DNSP'!TOC8</f>
        <v>0</v>
      </c>
      <c r="TOE31" s="5">
        <f>'Output| DNSP'!TOD8</f>
        <v>0</v>
      </c>
      <c r="TOF31" s="5">
        <f>'Output| DNSP'!TOE8</f>
        <v>0</v>
      </c>
      <c r="TOG31" s="5">
        <f>'Output| DNSP'!TOF8</f>
        <v>0</v>
      </c>
      <c r="TOH31" s="5">
        <f>'Output| DNSP'!TOG8</f>
        <v>0</v>
      </c>
      <c r="TOI31" s="5">
        <f>'Output| DNSP'!TOH8</f>
        <v>0</v>
      </c>
      <c r="TOJ31" s="5">
        <f>'Output| DNSP'!TOI8</f>
        <v>0</v>
      </c>
      <c r="TOK31" s="5">
        <f>'Output| DNSP'!TOJ8</f>
        <v>0</v>
      </c>
      <c r="TOL31" s="5">
        <f>'Output| DNSP'!TOK8</f>
        <v>0</v>
      </c>
      <c r="TOM31" s="5">
        <f>'Output| DNSP'!TOL8</f>
        <v>0</v>
      </c>
      <c r="TON31" s="5">
        <f>'Output| DNSP'!TOM8</f>
        <v>0</v>
      </c>
      <c r="TOO31" s="5">
        <f>'Output| DNSP'!TON8</f>
        <v>0</v>
      </c>
      <c r="TOP31" s="5">
        <f>'Output| DNSP'!TOO8</f>
        <v>0</v>
      </c>
      <c r="TOQ31" s="5">
        <f>'Output| DNSP'!TOP8</f>
        <v>0</v>
      </c>
      <c r="TOR31" s="5">
        <f>'Output| DNSP'!TOQ8</f>
        <v>0</v>
      </c>
      <c r="TOS31" s="5">
        <f>'Output| DNSP'!TOR8</f>
        <v>0</v>
      </c>
      <c r="TOT31" s="5">
        <f>'Output| DNSP'!TOS8</f>
        <v>0</v>
      </c>
      <c r="TOU31" s="5">
        <f>'Output| DNSP'!TOT8</f>
        <v>0</v>
      </c>
      <c r="TOV31" s="5">
        <f>'Output| DNSP'!TOU8</f>
        <v>0</v>
      </c>
      <c r="TOW31" s="5">
        <f>'Output| DNSP'!TOV8</f>
        <v>0</v>
      </c>
      <c r="TOX31" s="5">
        <f>'Output| DNSP'!TOW8</f>
        <v>0</v>
      </c>
      <c r="TOY31" s="5">
        <f>'Output| DNSP'!TOX8</f>
        <v>0</v>
      </c>
      <c r="TOZ31" s="5">
        <f>'Output| DNSP'!TOY8</f>
        <v>0</v>
      </c>
      <c r="TPA31" s="5">
        <f>'Output| DNSP'!TOZ8</f>
        <v>0</v>
      </c>
      <c r="TPB31" s="5">
        <f>'Output| DNSP'!TPA8</f>
        <v>0</v>
      </c>
      <c r="TPC31" s="5">
        <f>'Output| DNSP'!TPB8</f>
        <v>0</v>
      </c>
      <c r="TPD31" s="5">
        <f>'Output| DNSP'!TPC8</f>
        <v>0</v>
      </c>
      <c r="TPE31" s="5">
        <f>'Output| DNSP'!TPD8</f>
        <v>0</v>
      </c>
      <c r="TPF31" s="5">
        <f>'Output| DNSP'!TPE8</f>
        <v>0</v>
      </c>
      <c r="TPG31" s="5">
        <f>'Output| DNSP'!TPF8</f>
        <v>0</v>
      </c>
      <c r="TPH31" s="5">
        <f>'Output| DNSP'!TPG8</f>
        <v>0</v>
      </c>
      <c r="TPI31" s="5">
        <f>'Output| DNSP'!TPH8</f>
        <v>0</v>
      </c>
      <c r="TPJ31" s="5">
        <f>'Output| DNSP'!TPI8</f>
        <v>0</v>
      </c>
      <c r="TPK31" s="5">
        <f>'Output| DNSP'!TPJ8</f>
        <v>0</v>
      </c>
      <c r="TPL31" s="5">
        <f>'Output| DNSP'!TPK8</f>
        <v>0</v>
      </c>
      <c r="TPM31" s="5">
        <f>'Output| DNSP'!TPL8</f>
        <v>0</v>
      </c>
      <c r="TPN31" s="5">
        <f>'Output| DNSP'!TPM8</f>
        <v>0</v>
      </c>
      <c r="TPO31" s="5">
        <f>'Output| DNSP'!TPN8</f>
        <v>0</v>
      </c>
      <c r="TPP31" s="5">
        <f>'Output| DNSP'!TPO8</f>
        <v>0</v>
      </c>
      <c r="TPQ31" s="5">
        <f>'Output| DNSP'!TPP8</f>
        <v>0</v>
      </c>
      <c r="TPR31" s="5">
        <f>'Output| DNSP'!TPQ8</f>
        <v>0</v>
      </c>
      <c r="TPS31" s="5">
        <f>'Output| DNSP'!TPR8</f>
        <v>0</v>
      </c>
      <c r="TPT31" s="5">
        <f>'Output| DNSP'!TPS8</f>
        <v>0</v>
      </c>
      <c r="TPU31" s="5">
        <f>'Output| DNSP'!TPT8</f>
        <v>0</v>
      </c>
      <c r="TPV31" s="5">
        <f>'Output| DNSP'!TPU8</f>
        <v>0</v>
      </c>
      <c r="TPW31" s="5">
        <f>'Output| DNSP'!TPV8</f>
        <v>0</v>
      </c>
      <c r="TPX31" s="5">
        <f>'Output| DNSP'!TPW8</f>
        <v>0</v>
      </c>
      <c r="TPY31" s="5">
        <f>'Output| DNSP'!TPX8</f>
        <v>0</v>
      </c>
      <c r="TPZ31" s="5">
        <f>'Output| DNSP'!TPY8</f>
        <v>0</v>
      </c>
      <c r="TQA31" s="5">
        <f>'Output| DNSP'!TPZ8</f>
        <v>0</v>
      </c>
      <c r="TQB31" s="5">
        <f>'Output| DNSP'!TQA8</f>
        <v>0</v>
      </c>
      <c r="TQC31" s="5">
        <f>'Output| DNSP'!TQB8</f>
        <v>0</v>
      </c>
      <c r="TQD31" s="5">
        <f>'Output| DNSP'!TQC8</f>
        <v>0</v>
      </c>
      <c r="TQE31" s="5">
        <f>'Output| DNSP'!TQD8</f>
        <v>0</v>
      </c>
      <c r="TQF31" s="5">
        <f>'Output| DNSP'!TQE8</f>
        <v>0</v>
      </c>
      <c r="TQG31" s="5">
        <f>'Output| DNSP'!TQF8</f>
        <v>0</v>
      </c>
      <c r="TQH31" s="5">
        <f>'Output| DNSP'!TQG8</f>
        <v>0</v>
      </c>
      <c r="TQI31" s="5">
        <f>'Output| DNSP'!TQH8</f>
        <v>0</v>
      </c>
      <c r="TQJ31" s="5">
        <f>'Output| DNSP'!TQI8</f>
        <v>0</v>
      </c>
      <c r="TQK31" s="5">
        <f>'Output| DNSP'!TQJ8</f>
        <v>0</v>
      </c>
      <c r="TQL31" s="5">
        <f>'Output| DNSP'!TQK8</f>
        <v>0</v>
      </c>
      <c r="TQM31" s="5">
        <f>'Output| DNSP'!TQL8</f>
        <v>0</v>
      </c>
      <c r="TQN31" s="5">
        <f>'Output| DNSP'!TQM8</f>
        <v>0</v>
      </c>
      <c r="TQO31" s="5">
        <f>'Output| DNSP'!TQN8</f>
        <v>0</v>
      </c>
      <c r="TQP31" s="5">
        <f>'Output| DNSP'!TQO8</f>
        <v>0</v>
      </c>
      <c r="TQQ31" s="5">
        <f>'Output| DNSP'!TQP8</f>
        <v>0</v>
      </c>
      <c r="TQR31" s="5">
        <f>'Output| DNSP'!TQQ8</f>
        <v>0</v>
      </c>
      <c r="TQS31" s="5">
        <f>'Output| DNSP'!TQR8</f>
        <v>0</v>
      </c>
      <c r="TQT31" s="5">
        <f>'Output| DNSP'!TQS8</f>
        <v>0</v>
      </c>
      <c r="TQU31" s="5">
        <f>'Output| DNSP'!TQT8</f>
        <v>0</v>
      </c>
      <c r="TQV31" s="5">
        <f>'Output| DNSP'!TQU8</f>
        <v>0</v>
      </c>
      <c r="TQW31" s="5">
        <f>'Output| DNSP'!TQV8</f>
        <v>0</v>
      </c>
      <c r="TQX31" s="5">
        <f>'Output| DNSP'!TQW8</f>
        <v>0</v>
      </c>
      <c r="TQY31" s="5">
        <f>'Output| DNSP'!TQX8</f>
        <v>0</v>
      </c>
      <c r="TQZ31" s="5">
        <f>'Output| DNSP'!TQY8</f>
        <v>0</v>
      </c>
      <c r="TRA31" s="5">
        <f>'Output| DNSP'!TQZ8</f>
        <v>0</v>
      </c>
      <c r="TRB31" s="5">
        <f>'Output| DNSP'!TRA8</f>
        <v>0</v>
      </c>
      <c r="TRC31" s="5">
        <f>'Output| DNSP'!TRB8</f>
        <v>0</v>
      </c>
      <c r="TRD31" s="5">
        <f>'Output| DNSP'!TRC8</f>
        <v>0</v>
      </c>
      <c r="TRE31" s="5">
        <f>'Output| DNSP'!TRD8</f>
        <v>0</v>
      </c>
      <c r="TRF31" s="5">
        <f>'Output| DNSP'!TRE8</f>
        <v>0</v>
      </c>
      <c r="TRG31" s="5">
        <f>'Output| DNSP'!TRF8</f>
        <v>0</v>
      </c>
      <c r="TRH31" s="5">
        <f>'Output| DNSP'!TRG8</f>
        <v>0</v>
      </c>
      <c r="TRI31" s="5">
        <f>'Output| DNSP'!TRH8</f>
        <v>0</v>
      </c>
      <c r="TRJ31" s="5">
        <f>'Output| DNSP'!TRI8</f>
        <v>0</v>
      </c>
      <c r="TRK31" s="5">
        <f>'Output| DNSP'!TRJ8</f>
        <v>0</v>
      </c>
      <c r="TRL31" s="5">
        <f>'Output| DNSP'!TRK8</f>
        <v>0</v>
      </c>
      <c r="TRM31" s="5">
        <f>'Output| DNSP'!TRL8</f>
        <v>0</v>
      </c>
      <c r="TRN31" s="5">
        <f>'Output| DNSP'!TRM8</f>
        <v>0</v>
      </c>
      <c r="TRO31" s="5">
        <f>'Output| DNSP'!TRN8</f>
        <v>0</v>
      </c>
      <c r="TRP31" s="5">
        <f>'Output| DNSP'!TRO8</f>
        <v>0</v>
      </c>
      <c r="TRQ31" s="5">
        <f>'Output| DNSP'!TRP8</f>
        <v>0</v>
      </c>
      <c r="TRR31" s="5">
        <f>'Output| DNSP'!TRQ8</f>
        <v>0</v>
      </c>
      <c r="TRS31" s="5">
        <f>'Output| DNSP'!TRR8</f>
        <v>0</v>
      </c>
      <c r="TRT31" s="5">
        <f>'Output| DNSP'!TRS8</f>
        <v>0</v>
      </c>
      <c r="TRU31" s="5">
        <f>'Output| DNSP'!TRT8</f>
        <v>0</v>
      </c>
      <c r="TRV31" s="5">
        <f>'Output| DNSP'!TRU8</f>
        <v>0</v>
      </c>
      <c r="TRW31" s="5">
        <f>'Output| DNSP'!TRV8</f>
        <v>0</v>
      </c>
      <c r="TRX31" s="5">
        <f>'Output| DNSP'!TRW8</f>
        <v>0</v>
      </c>
      <c r="TRY31" s="5">
        <f>'Output| DNSP'!TRX8</f>
        <v>0</v>
      </c>
      <c r="TRZ31" s="5">
        <f>'Output| DNSP'!TRY8</f>
        <v>0</v>
      </c>
      <c r="TSA31" s="5">
        <f>'Output| DNSP'!TRZ8</f>
        <v>0</v>
      </c>
      <c r="TSB31" s="5">
        <f>'Output| DNSP'!TSA8</f>
        <v>0</v>
      </c>
      <c r="TSC31" s="5">
        <f>'Output| DNSP'!TSB8</f>
        <v>0</v>
      </c>
      <c r="TSD31" s="5">
        <f>'Output| DNSP'!TSC8</f>
        <v>0</v>
      </c>
      <c r="TSE31" s="5">
        <f>'Output| DNSP'!TSD8</f>
        <v>0</v>
      </c>
      <c r="TSF31" s="5">
        <f>'Output| DNSP'!TSE8</f>
        <v>0</v>
      </c>
      <c r="TSG31" s="5">
        <f>'Output| DNSP'!TSF8</f>
        <v>0</v>
      </c>
      <c r="TSH31" s="5">
        <f>'Output| DNSP'!TSG8</f>
        <v>0</v>
      </c>
      <c r="TSI31" s="5">
        <f>'Output| DNSP'!TSH8</f>
        <v>0</v>
      </c>
      <c r="TSJ31" s="5">
        <f>'Output| DNSP'!TSI8</f>
        <v>0</v>
      </c>
      <c r="TSK31" s="5">
        <f>'Output| DNSP'!TSJ8</f>
        <v>0</v>
      </c>
      <c r="TSL31" s="5">
        <f>'Output| DNSP'!TSK8</f>
        <v>0</v>
      </c>
      <c r="TSM31" s="5">
        <f>'Output| DNSP'!TSL8</f>
        <v>0</v>
      </c>
      <c r="TSN31" s="5">
        <f>'Output| DNSP'!TSM8</f>
        <v>0</v>
      </c>
      <c r="TSO31" s="5">
        <f>'Output| DNSP'!TSN8</f>
        <v>0</v>
      </c>
      <c r="TSP31" s="5">
        <f>'Output| DNSP'!TSO8</f>
        <v>0</v>
      </c>
      <c r="TSQ31" s="5">
        <f>'Output| DNSP'!TSP8</f>
        <v>0</v>
      </c>
      <c r="TSR31" s="5">
        <f>'Output| DNSP'!TSQ8</f>
        <v>0</v>
      </c>
      <c r="TSS31" s="5">
        <f>'Output| DNSP'!TSR8</f>
        <v>0</v>
      </c>
      <c r="TST31" s="5">
        <f>'Output| DNSP'!TSS8</f>
        <v>0</v>
      </c>
      <c r="TSU31" s="5">
        <f>'Output| DNSP'!TST8</f>
        <v>0</v>
      </c>
      <c r="TSV31" s="5">
        <f>'Output| DNSP'!TSU8</f>
        <v>0</v>
      </c>
      <c r="TSW31" s="5">
        <f>'Output| DNSP'!TSV8</f>
        <v>0</v>
      </c>
      <c r="TSX31" s="5">
        <f>'Output| DNSP'!TSW8</f>
        <v>0</v>
      </c>
      <c r="TSY31" s="5">
        <f>'Output| DNSP'!TSX8</f>
        <v>0</v>
      </c>
      <c r="TSZ31" s="5">
        <f>'Output| DNSP'!TSY8</f>
        <v>0</v>
      </c>
      <c r="TTA31" s="5">
        <f>'Output| DNSP'!TSZ8</f>
        <v>0</v>
      </c>
      <c r="TTB31" s="5">
        <f>'Output| DNSP'!TTA8</f>
        <v>0</v>
      </c>
      <c r="TTC31" s="5">
        <f>'Output| DNSP'!TTB8</f>
        <v>0</v>
      </c>
      <c r="TTD31" s="5">
        <f>'Output| DNSP'!TTC8</f>
        <v>0</v>
      </c>
      <c r="TTE31" s="5">
        <f>'Output| DNSP'!TTD8</f>
        <v>0</v>
      </c>
      <c r="TTF31" s="5">
        <f>'Output| DNSP'!TTE8</f>
        <v>0</v>
      </c>
      <c r="TTG31" s="5">
        <f>'Output| DNSP'!TTF8</f>
        <v>0</v>
      </c>
      <c r="TTH31" s="5">
        <f>'Output| DNSP'!TTG8</f>
        <v>0</v>
      </c>
      <c r="TTI31" s="5">
        <f>'Output| DNSP'!TTH8</f>
        <v>0</v>
      </c>
      <c r="TTJ31" s="5">
        <f>'Output| DNSP'!TTI8</f>
        <v>0</v>
      </c>
      <c r="TTK31" s="5">
        <f>'Output| DNSP'!TTJ8</f>
        <v>0</v>
      </c>
      <c r="TTL31" s="5">
        <f>'Output| DNSP'!TTK8</f>
        <v>0</v>
      </c>
      <c r="TTM31" s="5">
        <f>'Output| DNSP'!TTL8</f>
        <v>0</v>
      </c>
      <c r="TTN31" s="5">
        <f>'Output| DNSP'!TTM8</f>
        <v>0</v>
      </c>
      <c r="TTO31" s="5">
        <f>'Output| DNSP'!TTN8</f>
        <v>0</v>
      </c>
      <c r="TTP31" s="5">
        <f>'Output| DNSP'!TTO8</f>
        <v>0</v>
      </c>
      <c r="TTQ31" s="5">
        <f>'Output| DNSP'!TTP8</f>
        <v>0</v>
      </c>
      <c r="TTR31" s="5">
        <f>'Output| DNSP'!TTQ8</f>
        <v>0</v>
      </c>
      <c r="TTS31" s="5">
        <f>'Output| DNSP'!TTR8</f>
        <v>0</v>
      </c>
      <c r="TTT31" s="5">
        <f>'Output| DNSP'!TTS8</f>
        <v>0</v>
      </c>
      <c r="TTU31" s="5">
        <f>'Output| DNSP'!TTT8</f>
        <v>0</v>
      </c>
      <c r="TTV31" s="5">
        <f>'Output| DNSP'!TTU8</f>
        <v>0</v>
      </c>
      <c r="TTW31" s="5">
        <f>'Output| DNSP'!TTV8</f>
        <v>0</v>
      </c>
      <c r="TTX31" s="5">
        <f>'Output| DNSP'!TTW8</f>
        <v>0</v>
      </c>
      <c r="TTY31" s="5">
        <f>'Output| DNSP'!TTX8</f>
        <v>0</v>
      </c>
      <c r="TTZ31" s="5">
        <f>'Output| DNSP'!TTY8</f>
        <v>0</v>
      </c>
      <c r="TUA31" s="5">
        <f>'Output| DNSP'!TTZ8</f>
        <v>0</v>
      </c>
      <c r="TUB31" s="5">
        <f>'Output| DNSP'!TUA8</f>
        <v>0</v>
      </c>
      <c r="TUC31" s="5">
        <f>'Output| DNSP'!TUB8</f>
        <v>0</v>
      </c>
      <c r="TUD31" s="5">
        <f>'Output| DNSP'!TUC8</f>
        <v>0</v>
      </c>
      <c r="TUE31" s="5">
        <f>'Output| DNSP'!TUD8</f>
        <v>0</v>
      </c>
      <c r="TUF31" s="5">
        <f>'Output| DNSP'!TUE8</f>
        <v>0</v>
      </c>
      <c r="TUG31" s="5">
        <f>'Output| DNSP'!TUF8</f>
        <v>0</v>
      </c>
      <c r="TUH31" s="5">
        <f>'Output| DNSP'!TUG8</f>
        <v>0</v>
      </c>
      <c r="TUI31" s="5">
        <f>'Output| DNSP'!TUH8</f>
        <v>0</v>
      </c>
      <c r="TUJ31" s="5">
        <f>'Output| DNSP'!TUI8</f>
        <v>0</v>
      </c>
      <c r="TUK31" s="5">
        <f>'Output| DNSP'!TUJ8</f>
        <v>0</v>
      </c>
      <c r="TUL31" s="5">
        <f>'Output| DNSP'!TUK8</f>
        <v>0</v>
      </c>
      <c r="TUM31" s="5">
        <f>'Output| DNSP'!TUL8</f>
        <v>0</v>
      </c>
      <c r="TUN31" s="5">
        <f>'Output| DNSP'!TUM8</f>
        <v>0</v>
      </c>
      <c r="TUO31" s="5">
        <f>'Output| DNSP'!TUN8</f>
        <v>0</v>
      </c>
      <c r="TUP31" s="5">
        <f>'Output| DNSP'!TUO8</f>
        <v>0</v>
      </c>
      <c r="TUQ31" s="5">
        <f>'Output| DNSP'!TUP8</f>
        <v>0</v>
      </c>
      <c r="TUR31" s="5">
        <f>'Output| DNSP'!TUQ8</f>
        <v>0</v>
      </c>
      <c r="TUS31" s="5">
        <f>'Output| DNSP'!TUR8</f>
        <v>0</v>
      </c>
      <c r="TUT31" s="5">
        <f>'Output| DNSP'!TUS8</f>
        <v>0</v>
      </c>
      <c r="TUU31" s="5">
        <f>'Output| DNSP'!TUT8</f>
        <v>0</v>
      </c>
      <c r="TUV31" s="5">
        <f>'Output| DNSP'!TUU8</f>
        <v>0</v>
      </c>
      <c r="TUW31" s="5">
        <f>'Output| DNSP'!TUV8</f>
        <v>0</v>
      </c>
      <c r="TUX31" s="5">
        <f>'Output| DNSP'!TUW8</f>
        <v>0</v>
      </c>
      <c r="TUY31" s="5">
        <f>'Output| DNSP'!TUX8</f>
        <v>0</v>
      </c>
      <c r="TUZ31" s="5">
        <f>'Output| DNSP'!TUY8</f>
        <v>0</v>
      </c>
      <c r="TVA31" s="5">
        <f>'Output| DNSP'!TUZ8</f>
        <v>0</v>
      </c>
      <c r="TVB31" s="5">
        <f>'Output| DNSP'!TVA8</f>
        <v>0</v>
      </c>
      <c r="TVC31" s="5">
        <f>'Output| DNSP'!TVB8</f>
        <v>0</v>
      </c>
      <c r="TVD31" s="5">
        <f>'Output| DNSP'!TVC8</f>
        <v>0</v>
      </c>
      <c r="TVE31" s="5">
        <f>'Output| DNSP'!TVD8</f>
        <v>0</v>
      </c>
      <c r="TVF31" s="5">
        <f>'Output| DNSP'!TVE8</f>
        <v>0</v>
      </c>
      <c r="TVG31" s="5">
        <f>'Output| DNSP'!TVF8</f>
        <v>0</v>
      </c>
      <c r="TVH31" s="5">
        <f>'Output| DNSP'!TVG8</f>
        <v>0</v>
      </c>
      <c r="TVI31" s="5">
        <f>'Output| DNSP'!TVH8</f>
        <v>0</v>
      </c>
      <c r="TVJ31" s="5">
        <f>'Output| DNSP'!TVI8</f>
        <v>0</v>
      </c>
      <c r="TVK31" s="5">
        <f>'Output| DNSP'!TVJ8</f>
        <v>0</v>
      </c>
      <c r="TVL31" s="5">
        <f>'Output| DNSP'!TVK8</f>
        <v>0</v>
      </c>
      <c r="TVM31" s="5">
        <f>'Output| DNSP'!TVL8</f>
        <v>0</v>
      </c>
      <c r="TVN31" s="5">
        <f>'Output| DNSP'!TVM8</f>
        <v>0</v>
      </c>
      <c r="TVO31" s="5">
        <f>'Output| DNSP'!TVN8</f>
        <v>0</v>
      </c>
      <c r="TVP31" s="5">
        <f>'Output| DNSP'!TVO8</f>
        <v>0</v>
      </c>
      <c r="TVQ31" s="5">
        <f>'Output| DNSP'!TVP8</f>
        <v>0</v>
      </c>
      <c r="TVR31" s="5">
        <f>'Output| DNSP'!TVQ8</f>
        <v>0</v>
      </c>
      <c r="TVS31" s="5">
        <f>'Output| DNSP'!TVR8</f>
        <v>0</v>
      </c>
      <c r="TVT31" s="5">
        <f>'Output| DNSP'!TVS8</f>
        <v>0</v>
      </c>
      <c r="TVU31" s="5">
        <f>'Output| DNSP'!TVT8</f>
        <v>0</v>
      </c>
      <c r="TVV31" s="5">
        <f>'Output| DNSP'!TVU8</f>
        <v>0</v>
      </c>
      <c r="TVW31" s="5">
        <f>'Output| DNSP'!TVV8</f>
        <v>0</v>
      </c>
      <c r="TVX31" s="5">
        <f>'Output| DNSP'!TVW8</f>
        <v>0</v>
      </c>
      <c r="TVY31" s="5">
        <f>'Output| DNSP'!TVX8</f>
        <v>0</v>
      </c>
      <c r="TVZ31" s="5">
        <f>'Output| DNSP'!TVY8</f>
        <v>0</v>
      </c>
      <c r="TWA31" s="5">
        <f>'Output| DNSP'!TVZ8</f>
        <v>0</v>
      </c>
      <c r="TWB31" s="5">
        <f>'Output| DNSP'!TWA8</f>
        <v>0</v>
      </c>
      <c r="TWC31" s="5">
        <f>'Output| DNSP'!TWB8</f>
        <v>0</v>
      </c>
      <c r="TWD31" s="5">
        <f>'Output| DNSP'!TWC8</f>
        <v>0</v>
      </c>
      <c r="TWE31" s="5">
        <f>'Output| DNSP'!TWD8</f>
        <v>0</v>
      </c>
      <c r="TWF31" s="5">
        <f>'Output| DNSP'!TWE8</f>
        <v>0</v>
      </c>
      <c r="TWG31" s="5">
        <f>'Output| DNSP'!TWF8</f>
        <v>0</v>
      </c>
      <c r="TWH31" s="5">
        <f>'Output| DNSP'!TWG8</f>
        <v>0</v>
      </c>
      <c r="TWI31" s="5">
        <f>'Output| DNSP'!TWH8</f>
        <v>0</v>
      </c>
      <c r="TWJ31" s="5">
        <f>'Output| DNSP'!TWI8</f>
        <v>0</v>
      </c>
      <c r="TWK31" s="5">
        <f>'Output| DNSP'!TWJ8</f>
        <v>0</v>
      </c>
      <c r="TWL31" s="5">
        <f>'Output| DNSP'!TWK8</f>
        <v>0</v>
      </c>
      <c r="TWM31" s="5">
        <f>'Output| DNSP'!TWL8</f>
        <v>0</v>
      </c>
      <c r="TWN31" s="5">
        <f>'Output| DNSP'!TWM8</f>
        <v>0</v>
      </c>
      <c r="TWO31" s="5">
        <f>'Output| DNSP'!TWN8</f>
        <v>0</v>
      </c>
      <c r="TWP31" s="5">
        <f>'Output| DNSP'!TWO8</f>
        <v>0</v>
      </c>
      <c r="TWQ31" s="5">
        <f>'Output| DNSP'!TWP8</f>
        <v>0</v>
      </c>
      <c r="TWR31" s="5">
        <f>'Output| DNSP'!TWQ8</f>
        <v>0</v>
      </c>
      <c r="TWS31" s="5">
        <f>'Output| DNSP'!TWR8</f>
        <v>0</v>
      </c>
      <c r="TWT31" s="5">
        <f>'Output| DNSP'!TWS8</f>
        <v>0</v>
      </c>
      <c r="TWU31" s="5">
        <f>'Output| DNSP'!TWT8</f>
        <v>0</v>
      </c>
      <c r="TWV31" s="5">
        <f>'Output| DNSP'!TWU8</f>
        <v>0</v>
      </c>
      <c r="TWW31" s="5">
        <f>'Output| DNSP'!TWV8</f>
        <v>0</v>
      </c>
      <c r="TWX31" s="5">
        <f>'Output| DNSP'!TWW8</f>
        <v>0</v>
      </c>
      <c r="TWY31" s="5">
        <f>'Output| DNSP'!TWX8</f>
        <v>0</v>
      </c>
      <c r="TWZ31" s="5">
        <f>'Output| DNSP'!TWY8</f>
        <v>0</v>
      </c>
      <c r="TXA31" s="5">
        <f>'Output| DNSP'!TWZ8</f>
        <v>0</v>
      </c>
      <c r="TXB31" s="5">
        <f>'Output| DNSP'!TXA8</f>
        <v>0</v>
      </c>
      <c r="TXC31" s="5">
        <f>'Output| DNSP'!TXB8</f>
        <v>0</v>
      </c>
      <c r="TXD31" s="5">
        <f>'Output| DNSP'!TXC8</f>
        <v>0</v>
      </c>
      <c r="TXE31" s="5">
        <f>'Output| DNSP'!TXD8</f>
        <v>0</v>
      </c>
      <c r="TXF31" s="5">
        <f>'Output| DNSP'!TXE8</f>
        <v>0</v>
      </c>
      <c r="TXG31" s="5">
        <f>'Output| DNSP'!TXF8</f>
        <v>0</v>
      </c>
      <c r="TXH31" s="5">
        <f>'Output| DNSP'!TXG8</f>
        <v>0</v>
      </c>
      <c r="TXI31" s="5">
        <f>'Output| DNSP'!TXH8</f>
        <v>0</v>
      </c>
      <c r="TXJ31" s="5">
        <f>'Output| DNSP'!TXI8</f>
        <v>0</v>
      </c>
      <c r="TXK31" s="5">
        <f>'Output| DNSP'!TXJ8</f>
        <v>0</v>
      </c>
      <c r="TXL31" s="5">
        <f>'Output| DNSP'!TXK8</f>
        <v>0</v>
      </c>
      <c r="TXM31" s="5">
        <f>'Output| DNSP'!TXL8</f>
        <v>0</v>
      </c>
      <c r="TXN31" s="5">
        <f>'Output| DNSP'!TXM8</f>
        <v>0</v>
      </c>
      <c r="TXO31" s="5">
        <f>'Output| DNSP'!TXN8</f>
        <v>0</v>
      </c>
      <c r="TXP31" s="5">
        <f>'Output| DNSP'!TXO8</f>
        <v>0</v>
      </c>
      <c r="TXQ31" s="5">
        <f>'Output| DNSP'!TXP8</f>
        <v>0</v>
      </c>
      <c r="TXR31" s="5">
        <f>'Output| DNSP'!TXQ8</f>
        <v>0</v>
      </c>
      <c r="TXS31" s="5">
        <f>'Output| DNSP'!TXR8</f>
        <v>0</v>
      </c>
      <c r="TXT31" s="5">
        <f>'Output| DNSP'!TXS8</f>
        <v>0</v>
      </c>
      <c r="TXU31" s="5">
        <f>'Output| DNSP'!TXT8</f>
        <v>0</v>
      </c>
      <c r="TXV31" s="5">
        <f>'Output| DNSP'!TXU8</f>
        <v>0</v>
      </c>
      <c r="TXW31" s="5">
        <f>'Output| DNSP'!TXV8</f>
        <v>0</v>
      </c>
      <c r="TXX31" s="5">
        <f>'Output| DNSP'!TXW8</f>
        <v>0</v>
      </c>
      <c r="TXY31" s="5">
        <f>'Output| DNSP'!TXX8</f>
        <v>0</v>
      </c>
      <c r="TXZ31" s="5">
        <f>'Output| DNSP'!TXY8</f>
        <v>0</v>
      </c>
      <c r="TYA31" s="5">
        <f>'Output| DNSP'!TXZ8</f>
        <v>0</v>
      </c>
      <c r="TYB31" s="5">
        <f>'Output| DNSP'!TYA8</f>
        <v>0</v>
      </c>
      <c r="TYC31" s="5">
        <f>'Output| DNSP'!TYB8</f>
        <v>0</v>
      </c>
      <c r="TYD31" s="5">
        <f>'Output| DNSP'!TYC8</f>
        <v>0</v>
      </c>
      <c r="TYE31" s="5">
        <f>'Output| DNSP'!TYD8</f>
        <v>0</v>
      </c>
      <c r="TYF31" s="5">
        <f>'Output| DNSP'!TYE8</f>
        <v>0</v>
      </c>
      <c r="TYG31" s="5">
        <f>'Output| DNSP'!TYF8</f>
        <v>0</v>
      </c>
      <c r="TYH31" s="5">
        <f>'Output| DNSP'!TYG8</f>
        <v>0</v>
      </c>
      <c r="TYI31" s="5">
        <f>'Output| DNSP'!TYH8</f>
        <v>0</v>
      </c>
      <c r="TYJ31" s="5">
        <f>'Output| DNSP'!TYI8</f>
        <v>0</v>
      </c>
      <c r="TYK31" s="5">
        <f>'Output| DNSP'!TYJ8</f>
        <v>0</v>
      </c>
      <c r="TYL31" s="5">
        <f>'Output| DNSP'!TYK8</f>
        <v>0</v>
      </c>
      <c r="TYM31" s="5">
        <f>'Output| DNSP'!TYL8</f>
        <v>0</v>
      </c>
      <c r="TYN31" s="5">
        <f>'Output| DNSP'!TYM8</f>
        <v>0</v>
      </c>
      <c r="TYO31" s="5">
        <f>'Output| DNSP'!TYN8</f>
        <v>0</v>
      </c>
      <c r="TYP31" s="5">
        <f>'Output| DNSP'!TYO8</f>
        <v>0</v>
      </c>
      <c r="TYQ31" s="5">
        <f>'Output| DNSP'!TYP8</f>
        <v>0</v>
      </c>
      <c r="TYR31" s="5">
        <f>'Output| DNSP'!TYQ8</f>
        <v>0</v>
      </c>
      <c r="TYS31" s="5">
        <f>'Output| DNSP'!TYR8</f>
        <v>0</v>
      </c>
      <c r="TYT31" s="5">
        <f>'Output| DNSP'!TYS8</f>
        <v>0</v>
      </c>
      <c r="TYU31" s="5">
        <f>'Output| DNSP'!TYT8</f>
        <v>0</v>
      </c>
      <c r="TYV31" s="5">
        <f>'Output| DNSP'!TYU8</f>
        <v>0</v>
      </c>
      <c r="TYW31" s="5">
        <f>'Output| DNSP'!TYV8</f>
        <v>0</v>
      </c>
      <c r="TYX31" s="5">
        <f>'Output| DNSP'!TYW8</f>
        <v>0</v>
      </c>
      <c r="TYY31" s="5">
        <f>'Output| DNSP'!TYX8</f>
        <v>0</v>
      </c>
      <c r="TYZ31" s="5">
        <f>'Output| DNSP'!TYY8</f>
        <v>0</v>
      </c>
      <c r="TZA31" s="5">
        <f>'Output| DNSP'!TYZ8</f>
        <v>0</v>
      </c>
      <c r="TZB31" s="5">
        <f>'Output| DNSP'!TZA8</f>
        <v>0</v>
      </c>
      <c r="TZC31" s="5">
        <f>'Output| DNSP'!TZB8</f>
        <v>0</v>
      </c>
      <c r="TZD31" s="5">
        <f>'Output| DNSP'!TZC8</f>
        <v>0</v>
      </c>
      <c r="TZE31" s="5">
        <f>'Output| DNSP'!TZD8</f>
        <v>0</v>
      </c>
      <c r="TZF31" s="5">
        <f>'Output| DNSP'!TZE8</f>
        <v>0</v>
      </c>
      <c r="TZG31" s="5">
        <f>'Output| DNSP'!TZF8</f>
        <v>0</v>
      </c>
      <c r="TZH31" s="5">
        <f>'Output| DNSP'!TZG8</f>
        <v>0</v>
      </c>
      <c r="TZI31" s="5">
        <f>'Output| DNSP'!TZH8</f>
        <v>0</v>
      </c>
      <c r="TZJ31" s="5">
        <f>'Output| DNSP'!TZI8</f>
        <v>0</v>
      </c>
      <c r="TZK31" s="5">
        <f>'Output| DNSP'!TZJ8</f>
        <v>0</v>
      </c>
      <c r="TZL31" s="5">
        <f>'Output| DNSP'!TZK8</f>
        <v>0</v>
      </c>
      <c r="TZM31" s="5">
        <f>'Output| DNSP'!TZL8</f>
        <v>0</v>
      </c>
      <c r="TZN31" s="5">
        <f>'Output| DNSP'!TZM8</f>
        <v>0</v>
      </c>
      <c r="TZO31" s="5">
        <f>'Output| DNSP'!TZN8</f>
        <v>0</v>
      </c>
      <c r="TZP31" s="5">
        <f>'Output| DNSP'!TZO8</f>
        <v>0</v>
      </c>
      <c r="TZQ31" s="5">
        <f>'Output| DNSP'!TZP8</f>
        <v>0</v>
      </c>
      <c r="TZR31" s="5">
        <f>'Output| DNSP'!TZQ8</f>
        <v>0</v>
      </c>
      <c r="TZS31" s="5">
        <f>'Output| DNSP'!TZR8</f>
        <v>0</v>
      </c>
      <c r="TZT31" s="5">
        <f>'Output| DNSP'!TZS8</f>
        <v>0</v>
      </c>
      <c r="TZU31" s="5">
        <f>'Output| DNSP'!TZT8</f>
        <v>0</v>
      </c>
      <c r="TZV31" s="5">
        <f>'Output| DNSP'!TZU8</f>
        <v>0</v>
      </c>
      <c r="TZW31" s="5">
        <f>'Output| DNSP'!TZV8</f>
        <v>0</v>
      </c>
      <c r="TZX31" s="5">
        <f>'Output| DNSP'!TZW8</f>
        <v>0</v>
      </c>
      <c r="TZY31" s="5">
        <f>'Output| DNSP'!TZX8</f>
        <v>0</v>
      </c>
      <c r="TZZ31" s="5">
        <f>'Output| DNSP'!TZY8</f>
        <v>0</v>
      </c>
      <c r="UAA31" s="5">
        <f>'Output| DNSP'!TZZ8</f>
        <v>0</v>
      </c>
      <c r="UAB31" s="5">
        <f>'Output| DNSP'!UAA8</f>
        <v>0</v>
      </c>
      <c r="UAC31" s="5">
        <f>'Output| DNSP'!UAB8</f>
        <v>0</v>
      </c>
      <c r="UAD31" s="5">
        <f>'Output| DNSP'!UAC8</f>
        <v>0</v>
      </c>
      <c r="UAE31" s="5">
        <f>'Output| DNSP'!UAD8</f>
        <v>0</v>
      </c>
      <c r="UAF31" s="5">
        <f>'Output| DNSP'!UAE8</f>
        <v>0</v>
      </c>
      <c r="UAG31" s="5">
        <f>'Output| DNSP'!UAF8</f>
        <v>0</v>
      </c>
      <c r="UAH31" s="5">
        <f>'Output| DNSP'!UAG8</f>
        <v>0</v>
      </c>
      <c r="UAI31" s="5">
        <f>'Output| DNSP'!UAH8</f>
        <v>0</v>
      </c>
      <c r="UAJ31" s="5">
        <f>'Output| DNSP'!UAI8</f>
        <v>0</v>
      </c>
      <c r="UAK31" s="5">
        <f>'Output| DNSP'!UAJ8</f>
        <v>0</v>
      </c>
      <c r="UAL31" s="5">
        <f>'Output| DNSP'!UAK8</f>
        <v>0</v>
      </c>
      <c r="UAM31" s="5">
        <f>'Output| DNSP'!UAL8</f>
        <v>0</v>
      </c>
      <c r="UAN31" s="5">
        <f>'Output| DNSP'!UAM8</f>
        <v>0</v>
      </c>
      <c r="UAO31" s="5">
        <f>'Output| DNSP'!UAN8</f>
        <v>0</v>
      </c>
      <c r="UAP31" s="5">
        <f>'Output| DNSP'!UAO8</f>
        <v>0</v>
      </c>
      <c r="UAQ31" s="5">
        <f>'Output| DNSP'!UAP8</f>
        <v>0</v>
      </c>
      <c r="UAR31" s="5">
        <f>'Output| DNSP'!UAQ8</f>
        <v>0</v>
      </c>
      <c r="UAS31" s="5">
        <f>'Output| DNSP'!UAR8</f>
        <v>0</v>
      </c>
      <c r="UAT31" s="5">
        <f>'Output| DNSP'!UAS8</f>
        <v>0</v>
      </c>
      <c r="UAU31" s="5">
        <f>'Output| DNSP'!UAT8</f>
        <v>0</v>
      </c>
      <c r="UAV31" s="5">
        <f>'Output| DNSP'!UAU8</f>
        <v>0</v>
      </c>
      <c r="UAW31" s="5">
        <f>'Output| DNSP'!UAV8</f>
        <v>0</v>
      </c>
      <c r="UAX31" s="5">
        <f>'Output| DNSP'!UAW8</f>
        <v>0</v>
      </c>
      <c r="UAY31" s="5">
        <f>'Output| DNSP'!UAX8</f>
        <v>0</v>
      </c>
      <c r="UAZ31" s="5">
        <f>'Output| DNSP'!UAY8</f>
        <v>0</v>
      </c>
      <c r="UBA31" s="5">
        <f>'Output| DNSP'!UAZ8</f>
        <v>0</v>
      </c>
      <c r="UBB31" s="5">
        <f>'Output| DNSP'!UBA8</f>
        <v>0</v>
      </c>
      <c r="UBC31" s="5">
        <f>'Output| DNSP'!UBB8</f>
        <v>0</v>
      </c>
      <c r="UBD31" s="5">
        <f>'Output| DNSP'!UBC8</f>
        <v>0</v>
      </c>
      <c r="UBE31" s="5">
        <f>'Output| DNSP'!UBD8</f>
        <v>0</v>
      </c>
      <c r="UBF31" s="5">
        <f>'Output| DNSP'!UBE8</f>
        <v>0</v>
      </c>
      <c r="UBG31" s="5">
        <f>'Output| DNSP'!UBF8</f>
        <v>0</v>
      </c>
      <c r="UBH31" s="5">
        <f>'Output| DNSP'!UBG8</f>
        <v>0</v>
      </c>
      <c r="UBI31" s="5">
        <f>'Output| DNSP'!UBH8</f>
        <v>0</v>
      </c>
      <c r="UBJ31" s="5">
        <f>'Output| DNSP'!UBI8</f>
        <v>0</v>
      </c>
      <c r="UBK31" s="5">
        <f>'Output| DNSP'!UBJ8</f>
        <v>0</v>
      </c>
      <c r="UBL31" s="5">
        <f>'Output| DNSP'!UBK8</f>
        <v>0</v>
      </c>
      <c r="UBM31" s="5">
        <f>'Output| DNSP'!UBL8</f>
        <v>0</v>
      </c>
      <c r="UBN31" s="5">
        <f>'Output| DNSP'!UBM8</f>
        <v>0</v>
      </c>
      <c r="UBO31" s="5">
        <f>'Output| DNSP'!UBN8</f>
        <v>0</v>
      </c>
      <c r="UBP31" s="5">
        <f>'Output| DNSP'!UBO8</f>
        <v>0</v>
      </c>
      <c r="UBQ31" s="5">
        <f>'Output| DNSP'!UBP8</f>
        <v>0</v>
      </c>
      <c r="UBR31" s="5">
        <f>'Output| DNSP'!UBQ8</f>
        <v>0</v>
      </c>
      <c r="UBS31" s="5">
        <f>'Output| DNSP'!UBR8</f>
        <v>0</v>
      </c>
      <c r="UBT31" s="5">
        <f>'Output| DNSP'!UBS8</f>
        <v>0</v>
      </c>
      <c r="UBU31" s="5">
        <f>'Output| DNSP'!UBT8</f>
        <v>0</v>
      </c>
      <c r="UBV31" s="5">
        <f>'Output| DNSP'!UBU8</f>
        <v>0</v>
      </c>
      <c r="UBW31" s="5">
        <f>'Output| DNSP'!UBV8</f>
        <v>0</v>
      </c>
      <c r="UBX31" s="5">
        <f>'Output| DNSP'!UBW8</f>
        <v>0</v>
      </c>
      <c r="UBY31" s="5">
        <f>'Output| DNSP'!UBX8</f>
        <v>0</v>
      </c>
      <c r="UBZ31" s="5">
        <f>'Output| DNSP'!UBY8</f>
        <v>0</v>
      </c>
      <c r="UCA31" s="5">
        <f>'Output| DNSP'!UBZ8</f>
        <v>0</v>
      </c>
      <c r="UCB31" s="5">
        <f>'Output| DNSP'!UCA8</f>
        <v>0</v>
      </c>
      <c r="UCC31" s="5">
        <f>'Output| DNSP'!UCB8</f>
        <v>0</v>
      </c>
      <c r="UCD31" s="5">
        <f>'Output| DNSP'!UCC8</f>
        <v>0</v>
      </c>
      <c r="UCE31" s="5">
        <f>'Output| DNSP'!UCD8</f>
        <v>0</v>
      </c>
      <c r="UCF31" s="5">
        <f>'Output| DNSP'!UCE8</f>
        <v>0</v>
      </c>
      <c r="UCG31" s="5">
        <f>'Output| DNSP'!UCF8</f>
        <v>0</v>
      </c>
      <c r="UCH31" s="5">
        <f>'Output| DNSP'!UCG8</f>
        <v>0</v>
      </c>
      <c r="UCI31" s="5">
        <f>'Output| DNSP'!UCH8</f>
        <v>0</v>
      </c>
      <c r="UCJ31" s="5">
        <f>'Output| DNSP'!UCI8</f>
        <v>0</v>
      </c>
      <c r="UCK31" s="5">
        <f>'Output| DNSP'!UCJ8</f>
        <v>0</v>
      </c>
      <c r="UCL31" s="5">
        <f>'Output| DNSP'!UCK8</f>
        <v>0</v>
      </c>
      <c r="UCM31" s="5">
        <f>'Output| DNSP'!UCL8</f>
        <v>0</v>
      </c>
      <c r="UCN31" s="5">
        <f>'Output| DNSP'!UCM8</f>
        <v>0</v>
      </c>
      <c r="UCO31" s="5">
        <f>'Output| DNSP'!UCN8</f>
        <v>0</v>
      </c>
      <c r="UCP31" s="5">
        <f>'Output| DNSP'!UCO8</f>
        <v>0</v>
      </c>
      <c r="UCQ31" s="5">
        <f>'Output| DNSP'!UCP8</f>
        <v>0</v>
      </c>
      <c r="UCR31" s="5">
        <f>'Output| DNSP'!UCQ8</f>
        <v>0</v>
      </c>
      <c r="UCS31" s="5">
        <f>'Output| DNSP'!UCR8</f>
        <v>0</v>
      </c>
      <c r="UCT31" s="5">
        <f>'Output| DNSP'!UCS8</f>
        <v>0</v>
      </c>
      <c r="UCU31" s="5">
        <f>'Output| DNSP'!UCT8</f>
        <v>0</v>
      </c>
      <c r="UCV31" s="5">
        <f>'Output| DNSP'!UCU8</f>
        <v>0</v>
      </c>
      <c r="UCW31" s="5">
        <f>'Output| DNSP'!UCV8</f>
        <v>0</v>
      </c>
      <c r="UCX31" s="5">
        <f>'Output| DNSP'!UCW8</f>
        <v>0</v>
      </c>
      <c r="UCY31" s="5">
        <f>'Output| DNSP'!UCX8</f>
        <v>0</v>
      </c>
      <c r="UCZ31" s="5">
        <f>'Output| DNSP'!UCY8</f>
        <v>0</v>
      </c>
      <c r="UDA31" s="5">
        <f>'Output| DNSP'!UCZ8</f>
        <v>0</v>
      </c>
      <c r="UDB31" s="5">
        <f>'Output| DNSP'!UDA8</f>
        <v>0</v>
      </c>
      <c r="UDC31" s="5">
        <f>'Output| DNSP'!UDB8</f>
        <v>0</v>
      </c>
      <c r="UDD31" s="5">
        <f>'Output| DNSP'!UDC8</f>
        <v>0</v>
      </c>
      <c r="UDE31" s="5">
        <f>'Output| DNSP'!UDD8</f>
        <v>0</v>
      </c>
      <c r="UDF31" s="5">
        <f>'Output| DNSP'!UDE8</f>
        <v>0</v>
      </c>
      <c r="UDG31" s="5">
        <f>'Output| DNSP'!UDF8</f>
        <v>0</v>
      </c>
      <c r="UDH31" s="5">
        <f>'Output| DNSP'!UDG8</f>
        <v>0</v>
      </c>
      <c r="UDI31" s="5">
        <f>'Output| DNSP'!UDH8</f>
        <v>0</v>
      </c>
      <c r="UDJ31" s="5">
        <f>'Output| DNSP'!UDI8</f>
        <v>0</v>
      </c>
      <c r="UDK31" s="5">
        <f>'Output| DNSP'!UDJ8</f>
        <v>0</v>
      </c>
      <c r="UDL31" s="5">
        <f>'Output| DNSP'!UDK8</f>
        <v>0</v>
      </c>
      <c r="UDM31" s="5">
        <f>'Output| DNSP'!UDL8</f>
        <v>0</v>
      </c>
      <c r="UDN31" s="5">
        <f>'Output| DNSP'!UDM8</f>
        <v>0</v>
      </c>
      <c r="UDO31" s="5">
        <f>'Output| DNSP'!UDN8</f>
        <v>0</v>
      </c>
      <c r="UDP31" s="5">
        <f>'Output| DNSP'!UDO8</f>
        <v>0</v>
      </c>
      <c r="UDQ31" s="5">
        <f>'Output| DNSP'!UDP8</f>
        <v>0</v>
      </c>
      <c r="UDR31" s="5">
        <f>'Output| DNSP'!UDQ8</f>
        <v>0</v>
      </c>
      <c r="UDS31" s="5">
        <f>'Output| DNSP'!UDR8</f>
        <v>0</v>
      </c>
      <c r="UDT31" s="5">
        <f>'Output| DNSP'!UDS8</f>
        <v>0</v>
      </c>
      <c r="UDU31" s="5">
        <f>'Output| DNSP'!UDT8</f>
        <v>0</v>
      </c>
      <c r="UDV31" s="5">
        <f>'Output| DNSP'!UDU8</f>
        <v>0</v>
      </c>
      <c r="UDW31" s="5">
        <f>'Output| DNSP'!UDV8</f>
        <v>0</v>
      </c>
      <c r="UDX31" s="5">
        <f>'Output| DNSP'!UDW8</f>
        <v>0</v>
      </c>
      <c r="UDY31" s="5">
        <f>'Output| DNSP'!UDX8</f>
        <v>0</v>
      </c>
      <c r="UDZ31" s="5">
        <f>'Output| DNSP'!UDY8</f>
        <v>0</v>
      </c>
      <c r="UEA31" s="5">
        <f>'Output| DNSP'!UDZ8</f>
        <v>0</v>
      </c>
      <c r="UEB31" s="5">
        <f>'Output| DNSP'!UEA8</f>
        <v>0</v>
      </c>
      <c r="UEC31" s="5">
        <f>'Output| DNSP'!UEB8</f>
        <v>0</v>
      </c>
      <c r="UED31" s="5">
        <f>'Output| DNSP'!UEC8</f>
        <v>0</v>
      </c>
      <c r="UEE31" s="5">
        <f>'Output| DNSP'!UED8</f>
        <v>0</v>
      </c>
      <c r="UEF31" s="5">
        <f>'Output| DNSP'!UEE8</f>
        <v>0</v>
      </c>
      <c r="UEG31" s="5">
        <f>'Output| DNSP'!UEF8</f>
        <v>0</v>
      </c>
      <c r="UEH31" s="5">
        <f>'Output| DNSP'!UEG8</f>
        <v>0</v>
      </c>
      <c r="UEI31" s="5">
        <f>'Output| DNSP'!UEH8</f>
        <v>0</v>
      </c>
      <c r="UEJ31" s="5">
        <f>'Output| DNSP'!UEI8</f>
        <v>0</v>
      </c>
      <c r="UEK31" s="5">
        <f>'Output| DNSP'!UEJ8</f>
        <v>0</v>
      </c>
      <c r="UEL31" s="5">
        <f>'Output| DNSP'!UEK8</f>
        <v>0</v>
      </c>
      <c r="UEM31" s="5">
        <f>'Output| DNSP'!UEL8</f>
        <v>0</v>
      </c>
      <c r="UEN31" s="5">
        <f>'Output| DNSP'!UEM8</f>
        <v>0</v>
      </c>
      <c r="UEO31" s="5">
        <f>'Output| DNSP'!UEN8</f>
        <v>0</v>
      </c>
      <c r="UEP31" s="5">
        <f>'Output| DNSP'!UEO8</f>
        <v>0</v>
      </c>
      <c r="UEQ31" s="5">
        <f>'Output| DNSP'!UEP8</f>
        <v>0</v>
      </c>
      <c r="UER31" s="5">
        <f>'Output| DNSP'!UEQ8</f>
        <v>0</v>
      </c>
      <c r="UES31" s="5">
        <f>'Output| DNSP'!UER8</f>
        <v>0</v>
      </c>
      <c r="UET31" s="5">
        <f>'Output| DNSP'!UES8</f>
        <v>0</v>
      </c>
      <c r="UEU31" s="5">
        <f>'Output| DNSP'!UET8</f>
        <v>0</v>
      </c>
      <c r="UEV31" s="5">
        <f>'Output| DNSP'!UEU8</f>
        <v>0</v>
      </c>
      <c r="UEW31" s="5">
        <f>'Output| DNSP'!UEV8</f>
        <v>0</v>
      </c>
      <c r="UEX31" s="5">
        <f>'Output| DNSP'!UEW8</f>
        <v>0</v>
      </c>
      <c r="UEY31" s="5">
        <f>'Output| DNSP'!UEX8</f>
        <v>0</v>
      </c>
      <c r="UEZ31" s="5">
        <f>'Output| DNSP'!UEY8</f>
        <v>0</v>
      </c>
      <c r="UFA31" s="5">
        <f>'Output| DNSP'!UEZ8</f>
        <v>0</v>
      </c>
      <c r="UFB31" s="5">
        <f>'Output| DNSP'!UFA8</f>
        <v>0</v>
      </c>
      <c r="UFC31" s="5">
        <f>'Output| DNSP'!UFB8</f>
        <v>0</v>
      </c>
      <c r="UFD31" s="5">
        <f>'Output| DNSP'!UFC8</f>
        <v>0</v>
      </c>
      <c r="UFE31" s="5">
        <f>'Output| DNSP'!UFD8</f>
        <v>0</v>
      </c>
      <c r="UFF31" s="5">
        <f>'Output| DNSP'!UFE8</f>
        <v>0</v>
      </c>
      <c r="UFG31" s="5">
        <f>'Output| DNSP'!UFF8</f>
        <v>0</v>
      </c>
      <c r="UFH31" s="5">
        <f>'Output| DNSP'!UFG8</f>
        <v>0</v>
      </c>
      <c r="UFI31" s="5">
        <f>'Output| DNSP'!UFH8</f>
        <v>0</v>
      </c>
      <c r="UFJ31" s="5">
        <f>'Output| DNSP'!UFI8</f>
        <v>0</v>
      </c>
      <c r="UFK31" s="5">
        <f>'Output| DNSP'!UFJ8</f>
        <v>0</v>
      </c>
      <c r="UFL31" s="5">
        <f>'Output| DNSP'!UFK8</f>
        <v>0</v>
      </c>
      <c r="UFM31" s="5">
        <f>'Output| DNSP'!UFL8</f>
        <v>0</v>
      </c>
      <c r="UFN31" s="5">
        <f>'Output| DNSP'!UFM8</f>
        <v>0</v>
      </c>
      <c r="UFO31" s="5">
        <f>'Output| DNSP'!UFN8</f>
        <v>0</v>
      </c>
      <c r="UFP31" s="5">
        <f>'Output| DNSP'!UFO8</f>
        <v>0</v>
      </c>
      <c r="UFQ31" s="5">
        <f>'Output| DNSP'!UFP8</f>
        <v>0</v>
      </c>
      <c r="UFR31" s="5">
        <f>'Output| DNSP'!UFQ8</f>
        <v>0</v>
      </c>
      <c r="UFS31" s="5">
        <f>'Output| DNSP'!UFR8</f>
        <v>0</v>
      </c>
      <c r="UFT31" s="5">
        <f>'Output| DNSP'!UFS8</f>
        <v>0</v>
      </c>
      <c r="UFU31" s="5">
        <f>'Output| DNSP'!UFT8</f>
        <v>0</v>
      </c>
      <c r="UFV31" s="5">
        <f>'Output| DNSP'!UFU8</f>
        <v>0</v>
      </c>
      <c r="UFW31" s="5">
        <f>'Output| DNSP'!UFV8</f>
        <v>0</v>
      </c>
      <c r="UFX31" s="5">
        <f>'Output| DNSP'!UFW8</f>
        <v>0</v>
      </c>
      <c r="UFY31" s="5">
        <f>'Output| DNSP'!UFX8</f>
        <v>0</v>
      </c>
      <c r="UFZ31" s="5">
        <f>'Output| DNSP'!UFY8</f>
        <v>0</v>
      </c>
      <c r="UGA31" s="5">
        <f>'Output| DNSP'!UFZ8</f>
        <v>0</v>
      </c>
      <c r="UGB31" s="5">
        <f>'Output| DNSP'!UGA8</f>
        <v>0</v>
      </c>
      <c r="UGC31" s="5">
        <f>'Output| DNSP'!UGB8</f>
        <v>0</v>
      </c>
      <c r="UGD31" s="5">
        <f>'Output| DNSP'!UGC8</f>
        <v>0</v>
      </c>
      <c r="UGE31" s="5">
        <f>'Output| DNSP'!UGD8</f>
        <v>0</v>
      </c>
      <c r="UGF31" s="5">
        <f>'Output| DNSP'!UGE8</f>
        <v>0</v>
      </c>
      <c r="UGG31" s="5">
        <f>'Output| DNSP'!UGF8</f>
        <v>0</v>
      </c>
      <c r="UGH31" s="5">
        <f>'Output| DNSP'!UGG8</f>
        <v>0</v>
      </c>
      <c r="UGI31" s="5">
        <f>'Output| DNSP'!UGH8</f>
        <v>0</v>
      </c>
      <c r="UGJ31" s="5">
        <f>'Output| DNSP'!UGI8</f>
        <v>0</v>
      </c>
      <c r="UGK31" s="5">
        <f>'Output| DNSP'!UGJ8</f>
        <v>0</v>
      </c>
      <c r="UGL31" s="5">
        <f>'Output| DNSP'!UGK8</f>
        <v>0</v>
      </c>
      <c r="UGM31" s="5">
        <f>'Output| DNSP'!UGL8</f>
        <v>0</v>
      </c>
      <c r="UGN31" s="5">
        <f>'Output| DNSP'!UGM8</f>
        <v>0</v>
      </c>
      <c r="UGO31" s="5">
        <f>'Output| DNSP'!UGN8</f>
        <v>0</v>
      </c>
      <c r="UGP31" s="5">
        <f>'Output| DNSP'!UGO8</f>
        <v>0</v>
      </c>
      <c r="UGQ31" s="5">
        <f>'Output| DNSP'!UGP8</f>
        <v>0</v>
      </c>
      <c r="UGR31" s="5">
        <f>'Output| DNSP'!UGQ8</f>
        <v>0</v>
      </c>
      <c r="UGS31" s="5">
        <f>'Output| DNSP'!UGR8</f>
        <v>0</v>
      </c>
      <c r="UGT31" s="5">
        <f>'Output| DNSP'!UGS8</f>
        <v>0</v>
      </c>
      <c r="UGU31" s="5">
        <f>'Output| DNSP'!UGT8</f>
        <v>0</v>
      </c>
      <c r="UGV31" s="5">
        <f>'Output| DNSP'!UGU8</f>
        <v>0</v>
      </c>
      <c r="UGW31" s="5">
        <f>'Output| DNSP'!UGV8</f>
        <v>0</v>
      </c>
      <c r="UGX31" s="5">
        <f>'Output| DNSP'!UGW8</f>
        <v>0</v>
      </c>
      <c r="UGY31" s="5">
        <f>'Output| DNSP'!UGX8</f>
        <v>0</v>
      </c>
      <c r="UGZ31" s="5">
        <f>'Output| DNSP'!UGY8</f>
        <v>0</v>
      </c>
      <c r="UHA31" s="5">
        <f>'Output| DNSP'!UGZ8</f>
        <v>0</v>
      </c>
      <c r="UHB31" s="5">
        <f>'Output| DNSP'!UHA8</f>
        <v>0</v>
      </c>
      <c r="UHC31" s="5">
        <f>'Output| DNSP'!UHB8</f>
        <v>0</v>
      </c>
      <c r="UHD31" s="5">
        <f>'Output| DNSP'!UHC8</f>
        <v>0</v>
      </c>
      <c r="UHE31" s="5">
        <f>'Output| DNSP'!UHD8</f>
        <v>0</v>
      </c>
      <c r="UHF31" s="5">
        <f>'Output| DNSP'!UHE8</f>
        <v>0</v>
      </c>
      <c r="UHG31" s="5">
        <f>'Output| DNSP'!UHF8</f>
        <v>0</v>
      </c>
      <c r="UHH31" s="5">
        <f>'Output| DNSP'!UHG8</f>
        <v>0</v>
      </c>
      <c r="UHI31" s="5">
        <f>'Output| DNSP'!UHH8</f>
        <v>0</v>
      </c>
      <c r="UHJ31" s="5">
        <f>'Output| DNSP'!UHI8</f>
        <v>0</v>
      </c>
      <c r="UHK31" s="5">
        <f>'Output| DNSP'!UHJ8</f>
        <v>0</v>
      </c>
      <c r="UHL31" s="5">
        <f>'Output| DNSP'!UHK8</f>
        <v>0</v>
      </c>
      <c r="UHM31" s="5">
        <f>'Output| DNSP'!UHL8</f>
        <v>0</v>
      </c>
      <c r="UHN31" s="5">
        <f>'Output| DNSP'!UHM8</f>
        <v>0</v>
      </c>
      <c r="UHO31" s="5">
        <f>'Output| DNSP'!UHN8</f>
        <v>0</v>
      </c>
      <c r="UHP31" s="5">
        <f>'Output| DNSP'!UHO8</f>
        <v>0</v>
      </c>
      <c r="UHQ31" s="5">
        <f>'Output| DNSP'!UHP8</f>
        <v>0</v>
      </c>
      <c r="UHR31" s="5">
        <f>'Output| DNSP'!UHQ8</f>
        <v>0</v>
      </c>
      <c r="UHS31" s="5">
        <f>'Output| DNSP'!UHR8</f>
        <v>0</v>
      </c>
      <c r="UHT31" s="5">
        <f>'Output| DNSP'!UHS8</f>
        <v>0</v>
      </c>
      <c r="UHU31" s="5">
        <f>'Output| DNSP'!UHT8</f>
        <v>0</v>
      </c>
      <c r="UHV31" s="5">
        <f>'Output| DNSP'!UHU8</f>
        <v>0</v>
      </c>
      <c r="UHW31" s="5">
        <f>'Output| DNSP'!UHV8</f>
        <v>0</v>
      </c>
      <c r="UHX31" s="5">
        <f>'Output| DNSP'!UHW8</f>
        <v>0</v>
      </c>
      <c r="UHY31" s="5">
        <f>'Output| DNSP'!UHX8</f>
        <v>0</v>
      </c>
      <c r="UHZ31" s="5">
        <f>'Output| DNSP'!UHY8</f>
        <v>0</v>
      </c>
      <c r="UIA31" s="5">
        <f>'Output| DNSP'!UHZ8</f>
        <v>0</v>
      </c>
      <c r="UIB31" s="5">
        <f>'Output| DNSP'!UIA8</f>
        <v>0</v>
      </c>
      <c r="UIC31" s="5">
        <f>'Output| DNSP'!UIB8</f>
        <v>0</v>
      </c>
      <c r="UID31" s="5">
        <f>'Output| DNSP'!UIC8</f>
        <v>0</v>
      </c>
      <c r="UIE31" s="5">
        <f>'Output| DNSP'!UID8</f>
        <v>0</v>
      </c>
      <c r="UIF31" s="5">
        <f>'Output| DNSP'!UIE8</f>
        <v>0</v>
      </c>
      <c r="UIG31" s="5">
        <f>'Output| DNSP'!UIF8</f>
        <v>0</v>
      </c>
      <c r="UIH31" s="5">
        <f>'Output| DNSP'!UIG8</f>
        <v>0</v>
      </c>
      <c r="UII31" s="5">
        <f>'Output| DNSP'!UIH8</f>
        <v>0</v>
      </c>
      <c r="UIJ31" s="5">
        <f>'Output| DNSP'!UII8</f>
        <v>0</v>
      </c>
      <c r="UIK31" s="5">
        <f>'Output| DNSP'!UIJ8</f>
        <v>0</v>
      </c>
      <c r="UIL31" s="5">
        <f>'Output| DNSP'!UIK8</f>
        <v>0</v>
      </c>
      <c r="UIM31" s="5">
        <f>'Output| DNSP'!UIL8</f>
        <v>0</v>
      </c>
      <c r="UIN31" s="5">
        <f>'Output| DNSP'!UIM8</f>
        <v>0</v>
      </c>
      <c r="UIO31" s="5">
        <f>'Output| DNSP'!UIN8</f>
        <v>0</v>
      </c>
      <c r="UIP31" s="5">
        <f>'Output| DNSP'!UIO8</f>
        <v>0</v>
      </c>
      <c r="UIQ31" s="5">
        <f>'Output| DNSP'!UIP8</f>
        <v>0</v>
      </c>
      <c r="UIR31" s="5">
        <f>'Output| DNSP'!UIQ8</f>
        <v>0</v>
      </c>
      <c r="UIS31" s="5">
        <f>'Output| DNSP'!UIR8</f>
        <v>0</v>
      </c>
      <c r="UIT31" s="5">
        <f>'Output| DNSP'!UIS8</f>
        <v>0</v>
      </c>
      <c r="UIU31" s="5">
        <f>'Output| DNSP'!UIT8</f>
        <v>0</v>
      </c>
      <c r="UIV31" s="5">
        <f>'Output| DNSP'!UIU8</f>
        <v>0</v>
      </c>
      <c r="UIW31" s="5">
        <f>'Output| DNSP'!UIV8</f>
        <v>0</v>
      </c>
      <c r="UIX31" s="5">
        <f>'Output| DNSP'!UIW8</f>
        <v>0</v>
      </c>
      <c r="UIY31" s="5">
        <f>'Output| DNSP'!UIX8</f>
        <v>0</v>
      </c>
      <c r="UIZ31" s="5">
        <f>'Output| DNSP'!UIY8</f>
        <v>0</v>
      </c>
      <c r="UJA31" s="5">
        <f>'Output| DNSP'!UIZ8</f>
        <v>0</v>
      </c>
      <c r="UJB31" s="5">
        <f>'Output| DNSP'!UJA8</f>
        <v>0</v>
      </c>
      <c r="UJC31" s="5">
        <f>'Output| DNSP'!UJB8</f>
        <v>0</v>
      </c>
      <c r="UJD31" s="5">
        <f>'Output| DNSP'!UJC8</f>
        <v>0</v>
      </c>
      <c r="UJE31" s="5">
        <f>'Output| DNSP'!UJD8</f>
        <v>0</v>
      </c>
      <c r="UJF31" s="5">
        <f>'Output| DNSP'!UJE8</f>
        <v>0</v>
      </c>
      <c r="UJG31" s="5">
        <f>'Output| DNSP'!UJF8</f>
        <v>0</v>
      </c>
      <c r="UJH31" s="5">
        <f>'Output| DNSP'!UJG8</f>
        <v>0</v>
      </c>
      <c r="UJI31" s="5">
        <f>'Output| DNSP'!UJH8</f>
        <v>0</v>
      </c>
      <c r="UJJ31" s="5">
        <f>'Output| DNSP'!UJI8</f>
        <v>0</v>
      </c>
      <c r="UJK31" s="5">
        <f>'Output| DNSP'!UJJ8</f>
        <v>0</v>
      </c>
      <c r="UJL31" s="5">
        <f>'Output| DNSP'!UJK8</f>
        <v>0</v>
      </c>
      <c r="UJM31" s="5">
        <f>'Output| DNSP'!UJL8</f>
        <v>0</v>
      </c>
      <c r="UJN31" s="5">
        <f>'Output| DNSP'!UJM8</f>
        <v>0</v>
      </c>
      <c r="UJO31" s="5">
        <f>'Output| DNSP'!UJN8</f>
        <v>0</v>
      </c>
      <c r="UJP31" s="5">
        <f>'Output| DNSP'!UJO8</f>
        <v>0</v>
      </c>
      <c r="UJQ31" s="5">
        <f>'Output| DNSP'!UJP8</f>
        <v>0</v>
      </c>
      <c r="UJR31" s="5">
        <f>'Output| DNSP'!UJQ8</f>
        <v>0</v>
      </c>
      <c r="UJS31" s="5">
        <f>'Output| DNSP'!UJR8</f>
        <v>0</v>
      </c>
      <c r="UJT31" s="5">
        <f>'Output| DNSP'!UJS8</f>
        <v>0</v>
      </c>
      <c r="UJU31" s="5">
        <f>'Output| DNSP'!UJT8</f>
        <v>0</v>
      </c>
      <c r="UJV31" s="5">
        <f>'Output| DNSP'!UJU8</f>
        <v>0</v>
      </c>
      <c r="UJW31" s="5">
        <f>'Output| DNSP'!UJV8</f>
        <v>0</v>
      </c>
      <c r="UJX31" s="5">
        <f>'Output| DNSP'!UJW8</f>
        <v>0</v>
      </c>
      <c r="UJY31" s="5">
        <f>'Output| DNSP'!UJX8</f>
        <v>0</v>
      </c>
      <c r="UJZ31" s="5">
        <f>'Output| DNSP'!UJY8</f>
        <v>0</v>
      </c>
      <c r="UKA31" s="5">
        <f>'Output| DNSP'!UJZ8</f>
        <v>0</v>
      </c>
      <c r="UKB31" s="5">
        <f>'Output| DNSP'!UKA8</f>
        <v>0</v>
      </c>
      <c r="UKC31" s="5">
        <f>'Output| DNSP'!UKB8</f>
        <v>0</v>
      </c>
      <c r="UKD31" s="5">
        <f>'Output| DNSP'!UKC8</f>
        <v>0</v>
      </c>
      <c r="UKE31" s="5">
        <f>'Output| DNSP'!UKD8</f>
        <v>0</v>
      </c>
      <c r="UKF31" s="5">
        <f>'Output| DNSP'!UKE8</f>
        <v>0</v>
      </c>
      <c r="UKG31" s="5">
        <f>'Output| DNSP'!UKF8</f>
        <v>0</v>
      </c>
      <c r="UKH31" s="5">
        <f>'Output| DNSP'!UKG8</f>
        <v>0</v>
      </c>
      <c r="UKI31" s="5">
        <f>'Output| DNSP'!UKH8</f>
        <v>0</v>
      </c>
      <c r="UKJ31" s="5">
        <f>'Output| DNSP'!UKI8</f>
        <v>0</v>
      </c>
      <c r="UKK31" s="5">
        <f>'Output| DNSP'!UKJ8</f>
        <v>0</v>
      </c>
      <c r="UKL31" s="5">
        <f>'Output| DNSP'!UKK8</f>
        <v>0</v>
      </c>
      <c r="UKM31" s="5">
        <f>'Output| DNSP'!UKL8</f>
        <v>0</v>
      </c>
      <c r="UKN31" s="5">
        <f>'Output| DNSP'!UKM8</f>
        <v>0</v>
      </c>
      <c r="UKO31" s="5">
        <f>'Output| DNSP'!UKN8</f>
        <v>0</v>
      </c>
      <c r="UKP31" s="5">
        <f>'Output| DNSP'!UKO8</f>
        <v>0</v>
      </c>
      <c r="UKQ31" s="5">
        <f>'Output| DNSP'!UKP8</f>
        <v>0</v>
      </c>
      <c r="UKR31" s="5">
        <f>'Output| DNSP'!UKQ8</f>
        <v>0</v>
      </c>
      <c r="UKS31" s="5">
        <f>'Output| DNSP'!UKR8</f>
        <v>0</v>
      </c>
      <c r="UKT31" s="5">
        <f>'Output| DNSP'!UKS8</f>
        <v>0</v>
      </c>
      <c r="UKU31" s="5">
        <f>'Output| DNSP'!UKT8</f>
        <v>0</v>
      </c>
      <c r="UKV31" s="5">
        <f>'Output| DNSP'!UKU8</f>
        <v>0</v>
      </c>
      <c r="UKW31" s="5">
        <f>'Output| DNSP'!UKV8</f>
        <v>0</v>
      </c>
      <c r="UKX31" s="5">
        <f>'Output| DNSP'!UKW8</f>
        <v>0</v>
      </c>
      <c r="UKY31" s="5">
        <f>'Output| DNSP'!UKX8</f>
        <v>0</v>
      </c>
      <c r="UKZ31" s="5">
        <f>'Output| DNSP'!UKY8</f>
        <v>0</v>
      </c>
      <c r="ULA31" s="5">
        <f>'Output| DNSP'!UKZ8</f>
        <v>0</v>
      </c>
      <c r="ULB31" s="5">
        <f>'Output| DNSP'!ULA8</f>
        <v>0</v>
      </c>
      <c r="ULC31" s="5">
        <f>'Output| DNSP'!ULB8</f>
        <v>0</v>
      </c>
      <c r="ULD31" s="5">
        <f>'Output| DNSP'!ULC8</f>
        <v>0</v>
      </c>
      <c r="ULE31" s="5">
        <f>'Output| DNSP'!ULD8</f>
        <v>0</v>
      </c>
      <c r="ULF31" s="5">
        <f>'Output| DNSP'!ULE8</f>
        <v>0</v>
      </c>
      <c r="ULG31" s="5">
        <f>'Output| DNSP'!ULF8</f>
        <v>0</v>
      </c>
      <c r="ULH31" s="5">
        <f>'Output| DNSP'!ULG8</f>
        <v>0</v>
      </c>
      <c r="ULI31" s="5">
        <f>'Output| DNSP'!ULH8</f>
        <v>0</v>
      </c>
      <c r="ULJ31" s="5">
        <f>'Output| DNSP'!ULI8</f>
        <v>0</v>
      </c>
      <c r="ULK31" s="5">
        <f>'Output| DNSP'!ULJ8</f>
        <v>0</v>
      </c>
      <c r="ULL31" s="5">
        <f>'Output| DNSP'!ULK8</f>
        <v>0</v>
      </c>
      <c r="ULM31" s="5">
        <f>'Output| DNSP'!ULL8</f>
        <v>0</v>
      </c>
      <c r="ULN31" s="5">
        <f>'Output| DNSP'!ULM8</f>
        <v>0</v>
      </c>
      <c r="ULO31" s="5">
        <f>'Output| DNSP'!ULN8</f>
        <v>0</v>
      </c>
      <c r="ULP31" s="5">
        <f>'Output| DNSP'!ULO8</f>
        <v>0</v>
      </c>
      <c r="ULQ31" s="5">
        <f>'Output| DNSP'!ULP8</f>
        <v>0</v>
      </c>
      <c r="ULR31" s="5">
        <f>'Output| DNSP'!ULQ8</f>
        <v>0</v>
      </c>
      <c r="ULS31" s="5">
        <f>'Output| DNSP'!ULR8</f>
        <v>0</v>
      </c>
      <c r="ULT31" s="5">
        <f>'Output| DNSP'!ULS8</f>
        <v>0</v>
      </c>
      <c r="ULU31" s="5">
        <f>'Output| DNSP'!ULT8</f>
        <v>0</v>
      </c>
      <c r="ULV31" s="5">
        <f>'Output| DNSP'!ULU8</f>
        <v>0</v>
      </c>
      <c r="ULW31" s="5">
        <f>'Output| DNSP'!ULV8</f>
        <v>0</v>
      </c>
      <c r="ULX31" s="5">
        <f>'Output| DNSP'!ULW8</f>
        <v>0</v>
      </c>
      <c r="ULY31" s="5">
        <f>'Output| DNSP'!ULX8</f>
        <v>0</v>
      </c>
      <c r="ULZ31" s="5">
        <f>'Output| DNSP'!ULY8</f>
        <v>0</v>
      </c>
      <c r="UMA31" s="5">
        <f>'Output| DNSP'!ULZ8</f>
        <v>0</v>
      </c>
      <c r="UMB31" s="5">
        <f>'Output| DNSP'!UMA8</f>
        <v>0</v>
      </c>
      <c r="UMC31" s="5">
        <f>'Output| DNSP'!UMB8</f>
        <v>0</v>
      </c>
      <c r="UMD31" s="5">
        <f>'Output| DNSP'!UMC8</f>
        <v>0</v>
      </c>
      <c r="UME31" s="5">
        <f>'Output| DNSP'!UMD8</f>
        <v>0</v>
      </c>
      <c r="UMF31" s="5">
        <f>'Output| DNSP'!UME8</f>
        <v>0</v>
      </c>
      <c r="UMG31" s="5">
        <f>'Output| DNSP'!UMF8</f>
        <v>0</v>
      </c>
      <c r="UMH31" s="5">
        <f>'Output| DNSP'!UMG8</f>
        <v>0</v>
      </c>
      <c r="UMI31" s="5">
        <f>'Output| DNSP'!UMH8</f>
        <v>0</v>
      </c>
      <c r="UMJ31" s="5">
        <f>'Output| DNSP'!UMI8</f>
        <v>0</v>
      </c>
      <c r="UMK31" s="5">
        <f>'Output| DNSP'!UMJ8</f>
        <v>0</v>
      </c>
      <c r="UML31" s="5">
        <f>'Output| DNSP'!UMK8</f>
        <v>0</v>
      </c>
      <c r="UMM31" s="5">
        <f>'Output| DNSP'!UML8</f>
        <v>0</v>
      </c>
      <c r="UMN31" s="5">
        <f>'Output| DNSP'!UMM8</f>
        <v>0</v>
      </c>
      <c r="UMO31" s="5">
        <f>'Output| DNSP'!UMN8</f>
        <v>0</v>
      </c>
      <c r="UMP31" s="5">
        <f>'Output| DNSP'!UMO8</f>
        <v>0</v>
      </c>
      <c r="UMQ31" s="5">
        <f>'Output| DNSP'!UMP8</f>
        <v>0</v>
      </c>
      <c r="UMR31" s="5">
        <f>'Output| DNSP'!UMQ8</f>
        <v>0</v>
      </c>
      <c r="UMS31" s="5">
        <f>'Output| DNSP'!UMR8</f>
        <v>0</v>
      </c>
      <c r="UMT31" s="5">
        <f>'Output| DNSP'!UMS8</f>
        <v>0</v>
      </c>
      <c r="UMU31" s="5">
        <f>'Output| DNSP'!UMT8</f>
        <v>0</v>
      </c>
      <c r="UMV31" s="5">
        <f>'Output| DNSP'!UMU8</f>
        <v>0</v>
      </c>
      <c r="UMW31" s="5">
        <f>'Output| DNSP'!UMV8</f>
        <v>0</v>
      </c>
      <c r="UMX31" s="5">
        <f>'Output| DNSP'!UMW8</f>
        <v>0</v>
      </c>
      <c r="UMY31" s="5">
        <f>'Output| DNSP'!UMX8</f>
        <v>0</v>
      </c>
      <c r="UMZ31" s="5">
        <f>'Output| DNSP'!UMY8</f>
        <v>0</v>
      </c>
      <c r="UNA31" s="5">
        <f>'Output| DNSP'!UMZ8</f>
        <v>0</v>
      </c>
      <c r="UNB31" s="5">
        <f>'Output| DNSP'!UNA8</f>
        <v>0</v>
      </c>
      <c r="UNC31" s="5">
        <f>'Output| DNSP'!UNB8</f>
        <v>0</v>
      </c>
      <c r="UND31" s="5">
        <f>'Output| DNSP'!UNC8</f>
        <v>0</v>
      </c>
      <c r="UNE31" s="5">
        <f>'Output| DNSP'!UND8</f>
        <v>0</v>
      </c>
      <c r="UNF31" s="5">
        <f>'Output| DNSP'!UNE8</f>
        <v>0</v>
      </c>
      <c r="UNG31" s="5">
        <f>'Output| DNSP'!UNF8</f>
        <v>0</v>
      </c>
      <c r="UNH31" s="5">
        <f>'Output| DNSP'!UNG8</f>
        <v>0</v>
      </c>
      <c r="UNI31" s="5">
        <f>'Output| DNSP'!UNH8</f>
        <v>0</v>
      </c>
      <c r="UNJ31" s="5">
        <f>'Output| DNSP'!UNI8</f>
        <v>0</v>
      </c>
      <c r="UNK31" s="5">
        <f>'Output| DNSP'!UNJ8</f>
        <v>0</v>
      </c>
      <c r="UNL31" s="5">
        <f>'Output| DNSP'!UNK8</f>
        <v>0</v>
      </c>
      <c r="UNM31" s="5">
        <f>'Output| DNSP'!UNL8</f>
        <v>0</v>
      </c>
      <c r="UNN31" s="5">
        <f>'Output| DNSP'!UNM8</f>
        <v>0</v>
      </c>
      <c r="UNO31" s="5">
        <f>'Output| DNSP'!UNN8</f>
        <v>0</v>
      </c>
      <c r="UNP31" s="5">
        <f>'Output| DNSP'!UNO8</f>
        <v>0</v>
      </c>
      <c r="UNQ31" s="5">
        <f>'Output| DNSP'!UNP8</f>
        <v>0</v>
      </c>
      <c r="UNR31" s="5">
        <f>'Output| DNSP'!UNQ8</f>
        <v>0</v>
      </c>
      <c r="UNS31" s="5">
        <f>'Output| DNSP'!UNR8</f>
        <v>0</v>
      </c>
      <c r="UNT31" s="5">
        <f>'Output| DNSP'!UNS8</f>
        <v>0</v>
      </c>
      <c r="UNU31" s="5">
        <f>'Output| DNSP'!UNT8</f>
        <v>0</v>
      </c>
      <c r="UNV31" s="5">
        <f>'Output| DNSP'!UNU8</f>
        <v>0</v>
      </c>
      <c r="UNW31" s="5">
        <f>'Output| DNSP'!UNV8</f>
        <v>0</v>
      </c>
      <c r="UNX31" s="5">
        <f>'Output| DNSP'!UNW8</f>
        <v>0</v>
      </c>
      <c r="UNY31" s="5">
        <f>'Output| DNSP'!UNX8</f>
        <v>0</v>
      </c>
      <c r="UNZ31" s="5">
        <f>'Output| DNSP'!UNY8</f>
        <v>0</v>
      </c>
      <c r="UOA31" s="5">
        <f>'Output| DNSP'!UNZ8</f>
        <v>0</v>
      </c>
      <c r="UOB31" s="5">
        <f>'Output| DNSP'!UOA8</f>
        <v>0</v>
      </c>
      <c r="UOC31" s="5">
        <f>'Output| DNSP'!UOB8</f>
        <v>0</v>
      </c>
      <c r="UOD31" s="5">
        <f>'Output| DNSP'!UOC8</f>
        <v>0</v>
      </c>
      <c r="UOE31" s="5">
        <f>'Output| DNSP'!UOD8</f>
        <v>0</v>
      </c>
      <c r="UOF31" s="5">
        <f>'Output| DNSP'!UOE8</f>
        <v>0</v>
      </c>
      <c r="UOG31" s="5">
        <f>'Output| DNSP'!UOF8</f>
        <v>0</v>
      </c>
      <c r="UOH31" s="5">
        <f>'Output| DNSP'!UOG8</f>
        <v>0</v>
      </c>
      <c r="UOI31" s="5">
        <f>'Output| DNSP'!UOH8</f>
        <v>0</v>
      </c>
      <c r="UOJ31" s="5">
        <f>'Output| DNSP'!UOI8</f>
        <v>0</v>
      </c>
      <c r="UOK31" s="5">
        <f>'Output| DNSP'!UOJ8</f>
        <v>0</v>
      </c>
      <c r="UOL31" s="5">
        <f>'Output| DNSP'!UOK8</f>
        <v>0</v>
      </c>
      <c r="UOM31" s="5">
        <f>'Output| DNSP'!UOL8</f>
        <v>0</v>
      </c>
      <c r="UON31" s="5">
        <f>'Output| DNSP'!UOM8</f>
        <v>0</v>
      </c>
      <c r="UOO31" s="5">
        <f>'Output| DNSP'!UON8</f>
        <v>0</v>
      </c>
      <c r="UOP31" s="5">
        <f>'Output| DNSP'!UOO8</f>
        <v>0</v>
      </c>
      <c r="UOQ31" s="5">
        <f>'Output| DNSP'!UOP8</f>
        <v>0</v>
      </c>
      <c r="UOR31" s="5">
        <f>'Output| DNSP'!UOQ8</f>
        <v>0</v>
      </c>
      <c r="UOS31" s="5">
        <f>'Output| DNSP'!UOR8</f>
        <v>0</v>
      </c>
      <c r="UOT31" s="5">
        <f>'Output| DNSP'!UOS8</f>
        <v>0</v>
      </c>
      <c r="UOU31" s="5">
        <f>'Output| DNSP'!UOT8</f>
        <v>0</v>
      </c>
      <c r="UOV31" s="5">
        <f>'Output| DNSP'!UOU8</f>
        <v>0</v>
      </c>
      <c r="UOW31" s="5">
        <f>'Output| DNSP'!UOV8</f>
        <v>0</v>
      </c>
      <c r="UOX31" s="5">
        <f>'Output| DNSP'!UOW8</f>
        <v>0</v>
      </c>
      <c r="UOY31" s="5">
        <f>'Output| DNSP'!UOX8</f>
        <v>0</v>
      </c>
      <c r="UOZ31" s="5">
        <f>'Output| DNSP'!UOY8</f>
        <v>0</v>
      </c>
      <c r="UPA31" s="5">
        <f>'Output| DNSP'!UOZ8</f>
        <v>0</v>
      </c>
      <c r="UPB31" s="5">
        <f>'Output| DNSP'!UPA8</f>
        <v>0</v>
      </c>
      <c r="UPC31" s="5">
        <f>'Output| DNSP'!UPB8</f>
        <v>0</v>
      </c>
      <c r="UPD31" s="5">
        <f>'Output| DNSP'!UPC8</f>
        <v>0</v>
      </c>
      <c r="UPE31" s="5">
        <f>'Output| DNSP'!UPD8</f>
        <v>0</v>
      </c>
      <c r="UPF31" s="5">
        <f>'Output| DNSP'!UPE8</f>
        <v>0</v>
      </c>
      <c r="UPG31" s="5">
        <f>'Output| DNSP'!UPF8</f>
        <v>0</v>
      </c>
      <c r="UPH31" s="5">
        <f>'Output| DNSP'!UPG8</f>
        <v>0</v>
      </c>
      <c r="UPI31" s="5">
        <f>'Output| DNSP'!UPH8</f>
        <v>0</v>
      </c>
      <c r="UPJ31" s="5">
        <f>'Output| DNSP'!UPI8</f>
        <v>0</v>
      </c>
      <c r="UPK31" s="5">
        <f>'Output| DNSP'!UPJ8</f>
        <v>0</v>
      </c>
      <c r="UPL31" s="5">
        <f>'Output| DNSP'!UPK8</f>
        <v>0</v>
      </c>
      <c r="UPM31" s="5">
        <f>'Output| DNSP'!UPL8</f>
        <v>0</v>
      </c>
      <c r="UPN31" s="5">
        <f>'Output| DNSP'!UPM8</f>
        <v>0</v>
      </c>
      <c r="UPO31" s="5">
        <f>'Output| DNSP'!UPN8</f>
        <v>0</v>
      </c>
      <c r="UPP31" s="5">
        <f>'Output| DNSP'!UPO8</f>
        <v>0</v>
      </c>
      <c r="UPQ31" s="5">
        <f>'Output| DNSP'!UPP8</f>
        <v>0</v>
      </c>
      <c r="UPR31" s="5">
        <f>'Output| DNSP'!UPQ8</f>
        <v>0</v>
      </c>
      <c r="UPS31" s="5">
        <f>'Output| DNSP'!UPR8</f>
        <v>0</v>
      </c>
      <c r="UPT31" s="5">
        <f>'Output| DNSP'!UPS8</f>
        <v>0</v>
      </c>
      <c r="UPU31" s="5">
        <f>'Output| DNSP'!UPT8</f>
        <v>0</v>
      </c>
      <c r="UPV31" s="5">
        <f>'Output| DNSP'!UPU8</f>
        <v>0</v>
      </c>
      <c r="UPW31" s="5">
        <f>'Output| DNSP'!UPV8</f>
        <v>0</v>
      </c>
      <c r="UPX31" s="5">
        <f>'Output| DNSP'!UPW8</f>
        <v>0</v>
      </c>
      <c r="UPY31" s="5">
        <f>'Output| DNSP'!UPX8</f>
        <v>0</v>
      </c>
      <c r="UPZ31" s="5">
        <f>'Output| DNSP'!UPY8</f>
        <v>0</v>
      </c>
      <c r="UQA31" s="5">
        <f>'Output| DNSP'!UPZ8</f>
        <v>0</v>
      </c>
      <c r="UQB31" s="5">
        <f>'Output| DNSP'!UQA8</f>
        <v>0</v>
      </c>
      <c r="UQC31" s="5">
        <f>'Output| DNSP'!UQB8</f>
        <v>0</v>
      </c>
      <c r="UQD31" s="5">
        <f>'Output| DNSP'!UQC8</f>
        <v>0</v>
      </c>
      <c r="UQE31" s="5">
        <f>'Output| DNSP'!UQD8</f>
        <v>0</v>
      </c>
      <c r="UQF31" s="5">
        <f>'Output| DNSP'!UQE8</f>
        <v>0</v>
      </c>
      <c r="UQG31" s="5">
        <f>'Output| DNSP'!UQF8</f>
        <v>0</v>
      </c>
      <c r="UQH31" s="5">
        <f>'Output| DNSP'!UQG8</f>
        <v>0</v>
      </c>
      <c r="UQI31" s="5">
        <f>'Output| DNSP'!UQH8</f>
        <v>0</v>
      </c>
      <c r="UQJ31" s="5">
        <f>'Output| DNSP'!UQI8</f>
        <v>0</v>
      </c>
      <c r="UQK31" s="5">
        <f>'Output| DNSP'!UQJ8</f>
        <v>0</v>
      </c>
      <c r="UQL31" s="5">
        <f>'Output| DNSP'!UQK8</f>
        <v>0</v>
      </c>
      <c r="UQM31" s="5">
        <f>'Output| DNSP'!UQL8</f>
        <v>0</v>
      </c>
      <c r="UQN31" s="5">
        <f>'Output| DNSP'!UQM8</f>
        <v>0</v>
      </c>
      <c r="UQO31" s="5">
        <f>'Output| DNSP'!UQN8</f>
        <v>0</v>
      </c>
      <c r="UQP31" s="5">
        <f>'Output| DNSP'!UQO8</f>
        <v>0</v>
      </c>
      <c r="UQQ31" s="5">
        <f>'Output| DNSP'!UQP8</f>
        <v>0</v>
      </c>
      <c r="UQR31" s="5">
        <f>'Output| DNSP'!UQQ8</f>
        <v>0</v>
      </c>
      <c r="UQS31" s="5">
        <f>'Output| DNSP'!UQR8</f>
        <v>0</v>
      </c>
      <c r="UQT31" s="5">
        <f>'Output| DNSP'!UQS8</f>
        <v>0</v>
      </c>
      <c r="UQU31" s="5">
        <f>'Output| DNSP'!UQT8</f>
        <v>0</v>
      </c>
      <c r="UQV31" s="5">
        <f>'Output| DNSP'!UQU8</f>
        <v>0</v>
      </c>
      <c r="UQW31" s="5">
        <f>'Output| DNSP'!UQV8</f>
        <v>0</v>
      </c>
      <c r="UQX31" s="5">
        <f>'Output| DNSP'!UQW8</f>
        <v>0</v>
      </c>
      <c r="UQY31" s="5">
        <f>'Output| DNSP'!UQX8</f>
        <v>0</v>
      </c>
      <c r="UQZ31" s="5">
        <f>'Output| DNSP'!UQY8</f>
        <v>0</v>
      </c>
      <c r="URA31" s="5">
        <f>'Output| DNSP'!UQZ8</f>
        <v>0</v>
      </c>
      <c r="URB31" s="5">
        <f>'Output| DNSP'!URA8</f>
        <v>0</v>
      </c>
      <c r="URC31" s="5">
        <f>'Output| DNSP'!URB8</f>
        <v>0</v>
      </c>
      <c r="URD31" s="5">
        <f>'Output| DNSP'!URC8</f>
        <v>0</v>
      </c>
      <c r="URE31" s="5">
        <f>'Output| DNSP'!URD8</f>
        <v>0</v>
      </c>
      <c r="URF31" s="5">
        <f>'Output| DNSP'!URE8</f>
        <v>0</v>
      </c>
      <c r="URG31" s="5">
        <f>'Output| DNSP'!URF8</f>
        <v>0</v>
      </c>
      <c r="URH31" s="5">
        <f>'Output| DNSP'!URG8</f>
        <v>0</v>
      </c>
      <c r="URI31" s="5">
        <f>'Output| DNSP'!URH8</f>
        <v>0</v>
      </c>
      <c r="URJ31" s="5">
        <f>'Output| DNSP'!URI8</f>
        <v>0</v>
      </c>
      <c r="URK31" s="5">
        <f>'Output| DNSP'!URJ8</f>
        <v>0</v>
      </c>
      <c r="URL31" s="5">
        <f>'Output| DNSP'!URK8</f>
        <v>0</v>
      </c>
      <c r="URM31" s="5">
        <f>'Output| DNSP'!URL8</f>
        <v>0</v>
      </c>
      <c r="URN31" s="5">
        <f>'Output| DNSP'!URM8</f>
        <v>0</v>
      </c>
      <c r="URO31" s="5">
        <f>'Output| DNSP'!URN8</f>
        <v>0</v>
      </c>
      <c r="URP31" s="5">
        <f>'Output| DNSP'!URO8</f>
        <v>0</v>
      </c>
      <c r="URQ31" s="5">
        <f>'Output| DNSP'!URP8</f>
        <v>0</v>
      </c>
      <c r="URR31" s="5">
        <f>'Output| DNSP'!URQ8</f>
        <v>0</v>
      </c>
      <c r="URS31" s="5">
        <f>'Output| DNSP'!URR8</f>
        <v>0</v>
      </c>
      <c r="URT31" s="5">
        <f>'Output| DNSP'!URS8</f>
        <v>0</v>
      </c>
      <c r="URU31" s="5">
        <f>'Output| DNSP'!URT8</f>
        <v>0</v>
      </c>
      <c r="URV31" s="5">
        <f>'Output| DNSP'!URU8</f>
        <v>0</v>
      </c>
      <c r="URW31" s="5">
        <f>'Output| DNSP'!URV8</f>
        <v>0</v>
      </c>
      <c r="URX31" s="5">
        <f>'Output| DNSP'!URW8</f>
        <v>0</v>
      </c>
      <c r="URY31" s="5">
        <f>'Output| DNSP'!URX8</f>
        <v>0</v>
      </c>
      <c r="URZ31" s="5">
        <f>'Output| DNSP'!URY8</f>
        <v>0</v>
      </c>
      <c r="USA31" s="5">
        <f>'Output| DNSP'!URZ8</f>
        <v>0</v>
      </c>
      <c r="USB31" s="5">
        <f>'Output| DNSP'!USA8</f>
        <v>0</v>
      </c>
      <c r="USC31" s="5">
        <f>'Output| DNSP'!USB8</f>
        <v>0</v>
      </c>
      <c r="USD31" s="5">
        <f>'Output| DNSP'!USC8</f>
        <v>0</v>
      </c>
      <c r="USE31" s="5">
        <f>'Output| DNSP'!USD8</f>
        <v>0</v>
      </c>
      <c r="USF31" s="5">
        <f>'Output| DNSP'!USE8</f>
        <v>0</v>
      </c>
      <c r="USG31" s="5">
        <f>'Output| DNSP'!USF8</f>
        <v>0</v>
      </c>
      <c r="USH31" s="5">
        <f>'Output| DNSP'!USG8</f>
        <v>0</v>
      </c>
      <c r="USI31" s="5">
        <f>'Output| DNSP'!USH8</f>
        <v>0</v>
      </c>
      <c r="USJ31" s="5">
        <f>'Output| DNSP'!USI8</f>
        <v>0</v>
      </c>
      <c r="USK31" s="5">
        <f>'Output| DNSP'!USJ8</f>
        <v>0</v>
      </c>
      <c r="USL31" s="5">
        <f>'Output| DNSP'!USK8</f>
        <v>0</v>
      </c>
      <c r="USM31" s="5">
        <f>'Output| DNSP'!USL8</f>
        <v>0</v>
      </c>
      <c r="USN31" s="5">
        <f>'Output| DNSP'!USM8</f>
        <v>0</v>
      </c>
      <c r="USO31" s="5">
        <f>'Output| DNSP'!USN8</f>
        <v>0</v>
      </c>
      <c r="USP31" s="5">
        <f>'Output| DNSP'!USO8</f>
        <v>0</v>
      </c>
      <c r="USQ31" s="5">
        <f>'Output| DNSP'!USP8</f>
        <v>0</v>
      </c>
      <c r="USR31" s="5">
        <f>'Output| DNSP'!USQ8</f>
        <v>0</v>
      </c>
      <c r="USS31" s="5">
        <f>'Output| DNSP'!USR8</f>
        <v>0</v>
      </c>
      <c r="UST31" s="5">
        <f>'Output| DNSP'!USS8</f>
        <v>0</v>
      </c>
      <c r="USU31" s="5">
        <f>'Output| DNSP'!UST8</f>
        <v>0</v>
      </c>
      <c r="USV31" s="5">
        <f>'Output| DNSP'!USU8</f>
        <v>0</v>
      </c>
      <c r="USW31" s="5">
        <f>'Output| DNSP'!USV8</f>
        <v>0</v>
      </c>
      <c r="USX31" s="5">
        <f>'Output| DNSP'!USW8</f>
        <v>0</v>
      </c>
      <c r="USY31" s="5">
        <f>'Output| DNSP'!USX8</f>
        <v>0</v>
      </c>
      <c r="USZ31" s="5">
        <f>'Output| DNSP'!USY8</f>
        <v>0</v>
      </c>
      <c r="UTA31" s="5">
        <f>'Output| DNSP'!USZ8</f>
        <v>0</v>
      </c>
      <c r="UTB31" s="5">
        <f>'Output| DNSP'!UTA8</f>
        <v>0</v>
      </c>
      <c r="UTC31" s="5">
        <f>'Output| DNSP'!UTB8</f>
        <v>0</v>
      </c>
      <c r="UTD31" s="5">
        <f>'Output| DNSP'!UTC8</f>
        <v>0</v>
      </c>
      <c r="UTE31" s="5">
        <f>'Output| DNSP'!UTD8</f>
        <v>0</v>
      </c>
      <c r="UTF31" s="5">
        <f>'Output| DNSP'!UTE8</f>
        <v>0</v>
      </c>
      <c r="UTG31" s="5">
        <f>'Output| DNSP'!UTF8</f>
        <v>0</v>
      </c>
      <c r="UTH31" s="5">
        <f>'Output| DNSP'!UTG8</f>
        <v>0</v>
      </c>
      <c r="UTI31" s="5">
        <f>'Output| DNSP'!UTH8</f>
        <v>0</v>
      </c>
      <c r="UTJ31" s="5">
        <f>'Output| DNSP'!UTI8</f>
        <v>0</v>
      </c>
      <c r="UTK31" s="5">
        <f>'Output| DNSP'!UTJ8</f>
        <v>0</v>
      </c>
      <c r="UTL31" s="5">
        <f>'Output| DNSP'!UTK8</f>
        <v>0</v>
      </c>
      <c r="UTM31" s="5">
        <f>'Output| DNSP'!UTL8</f>
        <v>0</v>
      </c>
      <c r="UTN31" s="5">
        <f>'Output| DNSP'!UTM8</f>
        <v>0</v>
      </c>
      <c r="UTO31" s="5">
        <f>'Output| DNSP'!UTN8</f>
        <v>0</v>
      </c>
      <c r="UTP31" s="5">
        <f>'Output| DNSP'!UTO8</f>
        <v>0</v>
      </c>
      <c r="UTQ31" s="5">
        <f>'Output| DNSP'!UTP8</f>
        <v>0</v>
      </c>
      <c r="UTR31" s="5">
        <f>'Output| DNSP'!UTQ8</f>
        <v>0</v>
      </c>
      <c r="UTS31" s="5">
        <f>'Output| DNSP'!UTR8</f>
        <v>0</v>
      </c>
      <c r="UTT31" s="5">
        <f>'Output| DNSP'!UTS8</f>
        <v>0</v>
      </c>
      <c r="UTU31" s="5">
        <f>'Output| DNSP'!UTT8</f>
        <v>0</v>
      </c>
      <c r="UTV31" s="5">
        <f>'Output| DNSP'!UTU8</f>
        <v>0</v>
      </c>
      <c r="UTW31" s="5">
        <f>'Output| DNSP'!UTV8</f>
        <v>0</v>
      </c>
      <c r="UTX31" s="5">
        <f>'Output| DNSP'!UTW8</f>
        <v>0</v>
      </c>
      <c r="UTY31" s="5">
        <f>'Output| DNSP'!UTX8</f>
        <v>0</v>
      </c>
      <c r="UTZ31" s="5">
        <f>'Output| DNSP'!UTY8</f>
        <v>0</v>
      </c>
      <c r="UUA31" s="5">
        <f>'Output| DNSP'!UTZ8</f>
        <v>0</v>
      </c>
      <c r="UUB31" s="5">
        <f>'Output| DNSP'!UUA8</f>
        <v>0</v>
      </c>
      <c r="UUC31" s="5">
        <f>'Output| DNSP'!UUB8</f>
        <v>0</v>
      </c>
      <c r="UUD31" s="5">
        <f>'Output| DNSP'!UUC8</f>
        <v>0</v>
      </c>
      <c r="UUE31" s="5">
        <f>'Output| DNSP'!UUD8</f>
        <v>0</v>
      </c>
      <c r="UUF31" s="5">
        <f>'Output| DNSP'!UUE8</f>
        <v>0</v>
      </c>
      <c r="UUG31" s="5">
        <f>'Output| DNSP'!UUF8</f>
        <v>0</v>
      </c>
      <c r="UUH31" s="5">
        <f>'Output| DNSP'!UUG8</f>
        <v>0</v>
      </c>
      <c r="UUI31" s="5">
        <f>'Output| DNSP'!UUH8</f>
        <v>0</v>
      </c>
      <c r="UUJ31" s="5">
        <f>'Output| DNSP'!UUI8</f>
        <v>0</v>
      </c>
      <c r="UUK31" s="5">
        <f>'Output| DNSP'!UUJ8</f>
        <v>0</v>
      </c>
      <c r="UUL31" s="5">
        <f>'Output| DNSP'!UUK8</f>
        <v>0</v>
      </c>
      <c r="UUM31" s="5">
        <f>'Output| DNSP'!UUL8</f>
        <v>0</v>
      </c>
      <c r="UUN31" s="5">
        <f>'Output| DNSP'!UUM8</f>
        <v>0</v>
      </c>
      <c r="UUO31" s="5">
        <f>'Output| DNSP'!UUN8</f>
        <v>0</v>
      </c>
      <c r="UUP31" s="5">
        <f>'Output| DNSP'!UUO8</f>
        <v>0</v>
      </c>
      <c r="UUQ31" s="5">
        <f>'Output| DNSP'!UUP8</f>
        <v>0</v>
      </c>
      <c r="UUR31" s="5">
        <f>'Output| DNSP'!UUQ8</f>
        <v>0</v>
      </c>
      <c r="UUS31" s="5">
        <f>'Output| DNSP'!UUR8</f>
        <v>0</v>
      </c>
      <c r="UUT31" s="5">
        <f>'Output| DNSP'!UUS8</f>
        <v>0</v>
      </c>
      <c r="UUU31" s="5">
        <f>'Output| DNSP'!UUT8</f>
        <v>0</v>
      </c>
      <c r="UUV31" s="5">
        <f>'Output| DNSP'!UUU8</f>
        <v>0</v>
      </c>
      <c r="UUW31" s="5">
        <f>'Output| DNSP'!UUV8</f>
        <v>0</v>
      </c>
      <c r="UUX31" s="5">
        <f>'Output| DNSP'!UUW8</f>
        <v>0</v>
      </c>
      <c r="UUY31" s="5">
        <f>'Output| DNSP'!UUX8</f>
        <v>0</v>
      </c>
      <c r="UUZ31" s="5">
        <f>'Output| DNSP'!UUY8</f>
        <v>0</v>
      </c>
      <c r="UVA31" s="5">
        <f>'Output| DNSP'!UUZ8</f>
        <v>0</v>
      </c>
      <c r="UVB31" s="5">
        <f>'Output| DNSP'!UVA8</f>
        <v>0</v>
      </c>
      <c r="UVC31" s="5">
        <f>'Output| DNSP'!UVB8</f>
        <v>0</v>
      </c>
      <c r="UVD31" s="5">
        <f>'Output| DNSP'!UVC8</f>
        <v>0</v>
      </c>
      <c r="UVE31" s="5">
        <f>'Output| DNSP'!UVD8</f>
        <v>0</v>
      </c>
      <c r="UVF31" s="5">
        <f>'Output| DNSP'!UVE8</f>
        <v>0</v>
      </c>
      <c r="UVG31" s="5">
        <f>'Output| DNSP'!UVF8</f>
        <v>0</v>
      </c>
      <c r="UVH31" s="5">
        <f>'Output| DNSP'!UVG8</f>
        <v>0</v>
      </c>
      <c r="UVI31" s="5">
        <f>'Output| DNSP'!UVH8</f>
        <v>0</v>
      </c>
      <c r="UVJ31" s="5">
        <f>'Output| DNSP'!UVI8</f>
        <v>0</v>
      </c>
      <c r="UVK31" s="5">
        <f>'Output| DNSP'!UVJ8</f>
        <v>0</v>
      </c>
      <c r="UVL31" s="5">
        <f>'Output| DNSP'!UVK8</f>
        <v>0</v>
      </c>
      <c r="UVM31" s="5">
        <f>'Output| DNSP'!UVL8</f>
        <v>0</v>
      </c>
      <c r="UVN31" s="5">
        <f>'Output| DNSP'!UVM8</f>
        <v>0</v>
      </c>
      <c r="UVO31" s="5">
        <f>'Output| DNSP'!UVN8</f>
        <v>0</v>
      </c>
      <c r="UVP31" s="5">
        <f>'Output| DNSP'!UVO8</f>
        <v>0</v>
      </c>
      <c r="UVQ31" s="5">
        <f>'Output| DNSP'!UVP8</f>
        <v>0</v>
      </c>
      <c r="UVR31" s="5">
        <f>'Output| DNSP'!UVQ8</f>
        <v>0</v>
      </c>
      <c r="UVS31" s="5">
        <f>'Output| DNSP'!UVR8</f>
        <v>0</v>
      </c>
      <c r="UVT31" s="5">
        <f>'Output| DNSP'!UVS8</f>
        <v>0</v>
      </c>
      <c r="UVU31" s="5">
        <f>'Output| DNSP'!UVT8</f>
        <v>0</v>
      </c>
      <c r="UVV31" s="5">
        <f>'Output| DNSP'!UVU8</f>
        <v>0</v>
      </c>
      <c r="UVW31" s="5">
        <f>'Output| DNSP'!UVV8</f>
        <v>0</v>
      </c>
      <c r="UVX31" s="5">
        <f>'Output| DNSP'!UVW8</f>
        <v>0</v>
      </c>
      <c r="UVY31" s="5">
        <f>'Output| DNSP'!UVX8</f>
        <v>0</v>
      </c>
      <c r="UVZ31" s="5">
        <f>'Output| DNSP'!UVY8</f>
        <v>0</v>
      </c>
      <c r="UWA31" s="5">
        <f>'Output| DNSP'!UVZ8</f>
        <v>0</v>
      </c>
      <c r="UWB31" s="5">
        <f>'Output| DNSP'!UWA8</f>
        <v>0</v>
      </c>
      <c r="UWC31" s="5">
        <f>'Output| DNSP'!UWB8</f>
        <v>0</v>
      </c>
      <c r="UWD31" s="5">
        <f>'Output| DNSP'!UWC8</f>
        <v>0</v>
      </c>
      <c r="UWE31" s="5">
        <f>'Output| DNSP'!UWD8</f>
        <v>0</v>
      </c>
      <c r="UWF31" s="5">
        <f>'Output| DNSP'!UWE8</f>
        <v>0</v>
      </c>
      <c r="UWG31" s="5">
        <f>'Output| DNSP'!UWF8</f>
        <v>0</v>
      </c>
      <c r="UWH31" s="5">
        <f>'Output| DNSP'!UWG8</f>
        <v>0</v>
      </c>
      <c r="UWI31" s="5">
        <f>'Output| DNSP'!UWH8</f>
        <v>0</v>
      </c>
      <c r="UWJ31" s="5">
        <f>'Output| DNSP'!UWI8</f>
        <v>0</v>
      </c>
      <c r="UWK31" s="5">
        <f>'Output| DNSP'!UWJ8</f>
        <v>0</v>
      </c>
      <c r="UWL31" s="5">
        <f>'Output| DNSP'!UWK8</f>
        <v>0</v>
      </c>
      <c r="UWM31" s="5">
        <f>'Output| DNSP'!UWL8</f>
        <v>0</v>
      </c>
      <c r="UWN31" s="5">
        <f>'Output| DNSP'!UWM8</f>
        <v>0</v>
      </c>
      <c r="UWO31" s="5">
        <f>'Output| DNSP'!UWN8</f>
        <v>0</v>
      </c>
      <c r="UWP31" s="5">
        <f>'Output| DNSP'!UWO8</f>
        <v>0</v>
      </c>
      <c r="UWQ31" s="5">
        <f>'Output| DNSP'!UWP8</f>
        <v>0</v>
      </c>
      <c r="UWR31" s="5">
        <f>'Output| DNSP'!UWQ8</f>
        <v>0</v>
      </c>
      <c r="UWS31" s="5">
        <f>'Output| DNSP'!UWR8</f>
        <v>0</v>
      </c>
      <c r="UWT31" s="5">
        <f>'Output| DNSP'!UWS8</f>
        <v>0</v>
      </c>
      <c r="UWU31" s="5">
        <f>'Output| DNSP'!UWT8</f>
        <v>0</v>
      </c>
      <c r="UWV31" s="5">
        <f>'Output| DNSP'!UWU8</f>
        <v>0</v>
      </c>
      <c r="UWW31" s="5">
        <f>'Output| DNSP'!UWV8</f>
        <v>0</v>
      </c>
      <c r="UWX31" s="5">
        <f>'Output| DNSP'!UWW8</f>
        <v>0</v>
      </c>
      <c r="UWY31" s="5">
        <f>'Output| DNSP'!UWX8</f>
        <v>0</v>
      </c>
      <c r="UWZ31" s="5">
        <f>'Output| DNSP'!UWY8</f>
        <v>0</v>
      </c>
      <c r="UXA31" s="5">
        <f>'Output| DNSP'!UWZ8</f>
        <v>0</v>
      </c>
      <c r="UXB31" s="5">
        <f>'Output| DNSP'!UXA8</f>
        <v>0</v>
      </c>
      <c r="UXC31" s="5">
        <f>'Output| DNSP'!UXB8</f>
        <v>0</v>
      </c>
      <c r="UXD31" s="5">
        <f>'Output| DNSP'!UXC8</f>
        <v>0</v>
      </c>
      <c r="UXE31" s="5">
        <f>'Output| DNSP'!UXD8</f>
        <v>0</v>
      </c>
      <c r="UXF31" s="5">
        <f>'Output| DNSP'!UXE8</f>
        <v>0</v>
      </c>
      <c r="UXG31" s="5">
        <f>'Output| DNSP'!UXF8</f>
        <v>0</v>
      </c>
      <c r="UXH31" s="5">
        <f>'Output| DNSP'!UXG8</f>
        <v>0</v>
      </c>
      <c r="UXI31" s="5">
        <f>'Output| DNSP'!UXH8</f>
        <v>0</v>
      </c>
      <c r="UXJ31" s="5">
        <f>'Output| DNSP'!UXI8</f>
        <v>0</v>
      </c>
      <c r="UXK31" s="5">
        <f>'Output| DNSP'!UXJ8</f>
        <v>0</v>
      </c>
      <c r="UXL31" s="5">
        <f>'Output| DNSP'!UXK8</f>
        <v>0</v>
      </c>
      <c r="UXM31" s="5">
        <f>'Output| DNSP'!UXL8</f>
        <v>0</v>
      </c>
      <c r="UXN31" s="5">
        <f>'Output| DNSP'!UXM8</f>
        <v>0</v>
      </c>
      <c r="UXO31" s="5">
        <f>'Output| DNSP'!UXN8</f>
        <v>0</v>
      </c>
      <c r="UXP31" s="5">
        <f>'Output| DNSP'!UXO8</f>
        <v>0</v>
      </c>
      <c r="UXQ31" s="5">
        <f>'Output| DNSP'!UXP8</f>
        <v>0</v>
      </c>
      <c r="UXR31" s="5">
        <f>'Output| DNSP'!UXQ8</f>
        <v>0</v>
      </c>
      <c r="UXS31" s="5">
        <f>'Output| DNSP'!UXR8</f>
        <v>0</v>
      </c>
      <c r="UXT31" s="5">
        <f>'Output| DNSP'!UXS8</f>
        <v>0</v>
      </c>
      <c r="UXU31" s="5">
        <f>'Output| DNSP'!UXT8</f>
        <v>0</v>
      </c>
      <c r="UXV31" s="5">
        <f>'Output| DNSP'!UXU8</f>
        <v>0</v>
      </c>
      <c r="UXW31" s="5">
        <f>'Output| DNSP'!UXV8</f>
        <v>0</v>
      </c>
      <c r="UXX31" s="5">
        <f>'Output| DNSP'!UXW8</f>
        <v>0</v>
      </c>
      <c r="UXY31" s="5">
        <f>'Output| DNSP'!UXX8</f>
        <v>0</v>
      </c>
      <c r="UXZ31" s="5">
        <f>'Output| DNSP'!UXY8</f>
        <v>0</v>
      </c>
      <c r="UYA31" s="5">
        <f>'Output| DNSP'!UXZ8</f>
        <v>0</v>
      </c>
      <c r="UYB31" s="5">
        <f>'Output| DNSP'!UYA8</f>
        <v>0</v>
      </c>
      <c r="UYC31" s="5">
        <f>'Output| DNSP'!UYB8</f>
        <v>0</v>
      </c>
      <c r="UYD31" s="5">
        <f>'Output| DNSP'!UYC8</f>
        <v>0</v>
      </c>
      <c r="UYE31" s="5">
        <f>'Output| DNSP'!UYD8</f>
        <v>0</v>
      </c>
      <c r="UYF31" s="5">
        <f>'Output| DNSP'!UYE8</f>
        <v>0</v>
      </c>
      <c r="UYG31" s="5">
        <f>'Output| DNSP'!UYF8</f>
        <v>0</v>
      </c>
      <c r="UYH31" s="5">
        <f>'Output| DNSP'!UYG8</f>
        <v>0</v>
      </c>
      <c r="UYI31" s="5">
        <f>'Output| DNSP'!UYH8</f>
        <v>0</v>
      </c>
      <c r="UYJ31" s="5">
        <f>'Output| DNSP'!UYI8</f>
        <v>0</v>
      </c>
      <c r="UYK31" s="5">
        <f>'Output| DNSP'!UYJ8</f>
        <v>0</v>
      </c>
      <c r="UYL31" s="5">
        <f>'Output| DNSP'!UYK8</f>
        <v>0</v>
      </c>
      <c r="UYM31" s="5">
        <f>'Output| DNSP'!UYL8</f>
        <v>0</v>
      </c>
      <c r="UYN31" s="5">
        <f>'Output| DNSP'!UYM8</f>
        <v>0</v>
      </c>
      <c r="UYO31" s="5">
        <f>'Output| DNSP'!UYN8</f>
        <v>0</v>
      </c>
      <c r="UYP31" s="5">
        <f>'Output| DNSP'!UYO8</f>
        <v>0</v>
      </c>
      <c r="UYQ31" s="5">
        <f>'Output| DNSP'!UYP8</f>
        <v>0</v>
      </c>
      <c r="UYR31" s="5">
        <f>'Output| DNSP'!UYQ8</f>
        <v>0</v>
      </c>
      <c r="UYS31" s="5">
        <f>'Output| DNSP'!UYR8</f>
        <v>0</v>
      </c>
      <c r="UYT31" s="5">
        <f>'Output| DNSP'!UYS8</f>
        <v>0</v>
      </c>
      <c r="UYU31" s="5">
        <f>'Output| DNSP'!UYT8</f>
        <v>0</v>
      </c>
      <c r="UYV31" s="5">
        <f>'Output| DNSP'!UYU8</f>
        <v>0</v>
      </c>
      <c r="UYW31" s="5">
        <f>'Output| DNSP'!UYV8</f>
        <v>0</v>
      </c>
      <c r="UYX31" s="5">
        <f>'Output| DNSP'!UYW8</f>
        <v>0</v>
      </c>
      <c r="UYY31" s="5">
        <f>'Output| DNSP'!UYX8</f>
        <v>0</v>
      </c>
      <c r="UYZ31" s="5">
        <f>'Output| DNSP'!UYY8</f>
        <v>0</v>
      </c>
      <c r="UZA31" s="5">
        <f>'Output| DNSP'!UYZ8</f>
        <v>0</v>
      </c>
      <c r="UZB31" s="5">
        <f>'Output| DNSP'!UZA8</f>
        <v>0</v>
      </c>
      <c r="UZC31" s="5">
        <f>'Output| DNSP'!UZB8</f>
        <v>0</v>
      </c>
      <c r="UZD31" s="5">
        <f>'Output| DNSP'!UZC8</f>
        <v>0</v>
      </c>
      <c r="UZE31" s="5">
        <f>'Output| DNSP'!UZD8</f>
        <v>0</v>
      </c>
      <c r="UZF31" s="5">
        <f>'Output| DNSP'!UZE8</f>
        <v>0</v>
      </c>
      <c r="UZG31" s="5">
        <f>'Output| DNSP'!UZF8</f>
        <v>0</v>
      </c>
      <c r="UZH31" s="5">
        <f>'Output| DNSP'!UZG8</f>
        <v>0</v>
      </c>
      <c r="UZI31" s="5">
        <f>'Output| DNSP'!UZH8</f>
        <v>0</v>
      </c>
      <c r="UZJ31" s="5">
        <f>'Output| DNSP'!UZI8</f>
        <v>0</v>
      </c>
      <c r="UZK31" s="5">
        <f>'Output| DNSP'!UZJ8</f>
        <v>0</v>
      </c>
      <c r="UZL31" s="5">
        <f>'Output| DNSP'!UZK8</f>
        <v>0</v>
      </c>
      <c r="UZM31" s="5">
        <f>'Output| DNSP'!UZL8</f>
        <v>0</v>
      </c>
      <c r="UZN31" s="5">
        <f>'Output| DNSP'!UZM8</f>
        <v>0</v>
      </c>
      <c r="UZO31" s="5">
        <f>'Output| DNSP'!UZN8</f>
        <v>0</v>
      </c>
      <c r="UZP31" s="5">
        <f>'Output| DNSP'!UZO8</f>
        <v>0</v>
      </c>
      <c r="UZQ31" s="5">
        <f>'Output| DNSP'!UZP8</f>
        <v>0</v>
      </c>
      <c r="UZR31" s="5">
        <f>'Output| DNSP'!UZQ8</f>
        <v>0</v>
      </c>
      <c r="UZS31" s="5">
        <f>'Output| DNSP'!UZR8</f>
        <v>0</v>
      </c>
      <c r="UZT31" s="5">
        <f>'Output| DNSP'!UZS8</f>
        <v>0</v>
      </c>
      <c r="UZU31" s="5">
        <f>'Output| DNSP'!UZT8</f>
        <v>0</v>
      </c>
      <c r="UZV31" s="5">
        <f>'Output| DNSP'!UZU8</f>
        <v>0</v>
      </c>
      <c r="UZW31" s="5">
        <f>'Output| DNSP'!UZV8</f>
        <v>0</v>
      </c>
      <c r="UZX31" s="5">
        <f>'Output| DNSP'!UZW8</f>
        <v>0</v>
      </c>
      <c r="UZY31" s="5">
        <f>'Output| DNSP'!UZX8</f>
        <v>0</v>
      </c>
      <c r="UZZ31" s="5">
        <f>'Output| DNSP'!UZY8</f>
        <v>0</v>
      </c>
      <c r="VAA31" s="5">
        <f>'Output| DNSP'!UZZ8</f>
        <v>0</v>
      </c>
      <c r="VAB31" s="5">
        <f>'Output| DNSP'!VAA8</f>
        <v>0</v>
      </c>
      <c r="VAC31" s="5">
        <f>'Output| DNSP'!VAB8</f>
        <v>0</v>
      </c>
      <c r="VAD31" s="5">
        <f>'Output| DNSP'!VAC8</f>
        <v>0</v>
      </c>
      <c r="VAE31" s="5">
        <f>'Output| DNSP'!VAD8</f>
        <v>0</v>
      </c>
      <c r="VAF31" s="5">
        <f>'Output| DNSP'!VAE8</f>
        <v>0</v>
      </c>
      <c r="VAG31" s="5">
        <f>'Output| DNSP'!VAF8</f>
        <v>0</v>
      </c>
      <c r="VAH31" s="5">
        <f>'Output| DNSP'!VAG8</f>
        <v>0</v>
      </c>
      <c r="VAI31" s="5">
        <f>'Output| DNSP'!VAH8</f>
        <v>0</v>
      </c>
      <c r="VAJ31" s="5">
        <f>'Output| DNSP'!VAI8</f>
        <v>0</v>
      </c>
      <c r="VAK31" s="5">
        <f>'Output| DNSP'!VAJ8</f>
        <v>0</v>
      </c>
      <c r="VAL31" s="5">
        <f>'Output| DNSP'!VAK8</f>
        <v>0</v>
      </c>
      <c r="VAM31" s="5">
        <f>'Output| DNSP'!VAL8</f>
        <v>0</v>
      </c>
      <c r="VAN31" s="5">
        <f>'Output| DNSP'!VAM8</f>
        <v>0</v>
      </c>
      <c r="VAO31" s="5">
        <f>'Output| DNSP'!VAN8</f>
        <v>0</v>
      </c>
      <c r="VAP31" s="5">
        <f>'Output| DNSP'!VAO8</f>
        <v>0</v>
      </c>
      <c r="VAQ31" s="5">
        <f>'Output| DNSP'!VAP8</f>
        <v>0</v>
      </c>
      <c r="VAR31" s="5">
        <f>'Output| DNSP'!VAQ8</f>
        <v>0</v>
      </c>
      <c r="VAS31" s="5">
        <f>'Output| DNSP'!VAR8</f>
        <v>0</v>
      </c>
      <c r="VAT31" s="5">
        <f>'Output| DNSP'!VAS8</f>
        <v>0</v>
      </c>
      <c r="VAU31" s="5">
        <f>'Output| DNSP'!VAT8</f>
        <v>0</v>
      </c>
      <c r="VAV31" s="5">
        <f>'Output| DNSP'!VAU8</f>
        <v>0</v>
      </c>
      <c r="VAW31" s="5">
        <f>'Output| DNSP'!VAV8</f>
        <v>0</v>
      </c>
      <c r="VAX31" s="5">
        <f>'Output| DNSP'!VAW8</f>
        <v>0</v>
      </c>
      <c r="VAY31" s="5">
        <f>'Output| DNSP'!VAX8</f>
        <v>0</v>
      </c>
      <c r="VAZ31" s="5">
        <f>'Output| DNSP'!VAY8</f>
        <v>0</v>
      </c>
      <c r="VBA31" s="5">
        <f>'Output| DNSP'!VAZ8</f>
        <v>0</v>
      </c>
      <c r="VBB31" s="5">
        <f>'Output| DNSP'!VBA8</f>
        <v>0</v>
      </c>
      <c r="VBC31" s="5">
        <f>'Output| DNSP'!VBB8</f>
        <v>0</v>
      </c>
      <c r="VBD31" s="5">
        <f>'Output| DNSP'!VBC8</f>
        <v>0</v>
      </c>
      <c r="VBE31" s="5">
        <f>'Output| DNSP'!VBD8</f>
        <v>0</v>
      </c>
      <c r="VBF31" s="5">
        <f>'Output| DNSP'!VBE8</f>
        <v>0</v>
      </c>
      <c r="VBG31" s="5">
        <f>'Output| DNSP'!VBF8</f>
        <v>0</v>
      </c>
      <c r="VBH31" s="5">
        <f>'Output| DNSP'!VBG8</f>
        <v>0</v>
      </c>
      <c r="VBI31" s="5">
        <f>'Output| DNSP'!VBH8</f>
        <v>0</v>
      </c>
      <c r="VBJ31" s="5">
        <f>'Output| DNSP'!VBI8</f>
        <v>0</v>
      </c>
      <c r="VBK31" s="5">
        <f>'Output| DNSP'!VBJ8</f>
        <v>0</v>
      </c>
      <c r="VBL31" s="5">
        <f>'Output| DNSP'!VBK8</f>
        <v>0</v>
      </c>
      <c r="VBM31" s="5">
        <f>'Output| DNSP'!VBL8</f>
        <v>0</v>
      </c>
      <c r="VBN31" s="5">
        <f>'Output| DNSP'!VBM8</f>
        <v>0</v>
      </c>
      <c r="VBO31" s="5">
        <f>'Output| DNSP'!VBN8</f>
        <v>0</v>
      </c>
      <c r="VBP31" s="5">
        <f>'Output| DNSP'!VBO8</f>
        <v>0</v>
      </c>
      <c r="VBQ31" s="5">
        <f>'Output| DNSP'!VBP8</f>
        <v>0</v>
      </c>
      <c r="VBR31" s="5">
        <f>'Output| DNSP'!VBQ8</f>
        <v>0</v>
      </c>
      <c r="VBS31" s="5">
        <f>'Output| DNSP'!VBR8</f>
        <v>0</v>
      </c>
      <c r="VBT31" s="5">
        <f>'Output| DNSP'!VBS8</f>
        <v>0</v>
      </c>
      <c r="VBU31" s="5">
        <f>'Output| DNSP'!VBT8</f>
        <v>0</v>
      </c>
      <c r="VBV31" s="5">
        <f>'Output| DNSP'!VBU8</f>
        <v>0</v>
      </c>
      <c r="VBW31" s="5">
        <f>'Output| DNSP'!VBV8</f>
        <v>0</v>
      </c>
      <c r="VBX31" s="5">
        <f>'Output| DNSP'!VBW8</f>
        <v>0</v>
      </c>
      <c r="VBY31" s="5">
        <f>'Output| DNSP'!VBX8</f>
        <v>0</v>
      </c>
      <c r="VBZ31" s="5">
        <f>'Output| DNSP'!VBY8</f>
        <v>0</v>
      </c>
      <c r="VCA31" s="5">
        <f>'Output| DNSP'!VBZ8</f>
        <v>0</v>
      </c>
      <c r="VCB31" s="5">
        <f>'Output| DNSP'!VCA8</f>
        <v>0</v>
      </c>
      <c r="VCC31" s="5">
        <f>'Output| DNSP'!VCB8</f>
        <v>0</v>
      </c>
      <c r="VCD31" s="5">
        <f>'Output| DNSP'!VCC8</f>
        <v>0</v>
      </c>
      <c r="VCE31" s="5">
        <f>'Output| DNSP'!VCD8</f>
        <v>0</v>
      </c>
      <c r="VCF31" s="5">
        <f>'Output| DNSP'!VCE8</f>
        <v>0</v>
      </c>
      <c r="VCG31" s="5">
        <f>'Output| DNSP'!VCF8</f>
        <v>0</v>
      </c>
      <c r="VCH31" s="5">
        <f>'Output| DNSP'!VCG8</f>
        <v>0</v>
      </c>
      <c r="VCI31" s="5">
        <f>'Output| DNSP'!VCH8</f>
        <v>0</v>
      </c>
      <c r="VCJ31" s="5">
        <f>'Output| DNSP'!VCI8</f>
        <v>0</v>
      </c>
      <c r="VCK31" s="5">
        <f>'Output| DNSP'!VCJ8</f>
        <v>0</v>
      </c>
      <c r="VCL31" s="5">
        <f>'Output| DNSP'!VCK8</f>
        <v>0</v>
      </c>
      <c r="VCM31" s="5">
        <f>'Output| DNSP'!VCL8</f>
        <v>0</v>
      </c>
      <c r="VCN31" s="5">
        <f>'Output| DNSP'!VCM8</f>
        <v>0</v>
      </c>
      <c r="VCO31" s="5">
        <f>'Output| DNSP'!VCN8</f>
        <v>0</v>
      </c>
      <c r="VCP31" s="5">
        <f>'Output| DNSP'!VCO8</f>
        <v>0</v>
      </c>
      <c r="VCQ31" s="5">
        <f>'Output| DNSP'!VCP8</f>
        <v>0</v>
      </c>
      <c r="VCR31" s="5">
        <f>'Output| DNSP'!VCQ8</f>
        <v>0</v>
      </c>
      <c r="VCS31" s="5">
        <f>'Output| DNSP'!VCR8</f>
        <v>0</v>
      </c>
      <c r="VCT31" s="5">
        <f>'Output| DNSP'!VCS8</f>
        <v>0</v>
      </c>
      <c r="VCU31" s="5">
        <f>'Output| DNSP'!VCT8</f>
        <v>0</v>
      </c>
      <c r="VCV31" s="5">
        <f>'Output| DNSP'!VCU8</f>
        <v>0</v>
      </c>
      <c r="VCW31" s="5">
        <f>'Output| DNSP'!VCV8</f>
        <v>0</v>
      </c>
      <c r="VCX31" s="5">
        <f>'Output| DNSP'!VCW8</f>
        <v>0</v>
      </c>
      <c r="VCY31" s="5">
        <f>'Output| DNSP'!VCX8</f>
        <v>0</v>
      </c>
      <c r="VCZ31" s="5">
        <f>'Output| DNSP'!VCY8</f>
        <v>0</v>
      </c>
      <c r="VDA31" s="5">
        <f>'Output| DNSP'!VCZ8</f>
        <v>0</v>
      </c>
      <c r="VDB31" s="5">
        <f>'Output| DNSP'!VDA8</f>
        <v>0</v>
      </c>
      <c r="VDC31" s="5">
        <f>'Output| DNSP'!VDB8</f>
        <v>0</v>
      </c>
      <c r="VDD31" s="5">
        <f>'Output| DNSP'!VDC8</f>
        <v>0</v>
      </c>
      <c r="VDE31" s="5">
        <f>'Output| DNSP'!VDD8</f>
        <v>0</v>
      </c>
      <c r="VDF31" s="5">
        <f>'Output| DNSP'!VDE8</f>
        <v>0</v>
      </c>
      <c r="VDG31" s="5">
        <f>'Output| DNSP'!VDF8</f>
        <v>0</v>
      </c>
      <c r="VDH31" s="5">
        <f>'Output| DNSP'!VDG8</f>
        <v>0</v>
      </c>
      <c r="VDI31" s="5">
        <f>'Output| DNSP'!VDH8</f>
        <v>0</v>
      </c>
      <c r="VDJ31" s="5">
        <f>'Output| DNSP'!VDI8</f>
        <v>0</v>
      </c>
      <c r="VDK31" s="5">
        <f>'Output| DNSP'!VDJ8</f>
        <v>0</v>
      </c>
      <c r="VDL31" s="5">
        <f>'Output| DNSP'!VDK8</f>
        <v>0</v>
      </c>
      <c r="VDM31" s="5">
        <f>'Output| DNSP'!VDL8</f>
        <v>0</v>
      </c>
      <c r="VDN31" s="5">
        <f>'Output| DNSP'!VDM8</f>
        <v>0</v>
      </c>
      <c r="VDO31" s="5">
        <f>'Output| DNSP'!VDN8</f>
        <v>0</v>
      </c>
      <c r="VDP31" s="5">
        <f>'Output| DNSP'!VDO8</f>
        <v>0</v>
      </c>
      <c r="VDQ31" s="5">
        <f>'Output| DNSP'!VDP8</f>
        <v>0</v>
      </c>
      <c r="VDR31" s="5">
        <f>'Output| DNSP'!VDQ8</f>
        <v>0</v>
      </c>
      <c r="VDS31" s="5">
        <f>'Output| DNSP'!VDR8</f>
        <v>0</v>
      </c>
      <c r="VDT31" s="5">
        <f>'Output| DNSP'!VDS8</f>
        <v>0</v>
      </c>
      <c r="VDU31" s="5">
        <f>'Output| DNSP'!VDT8</f>
        <v>0</v>
      </c>
      <c r="VDV31" s="5">
        <f>'Output| DNSP'!VDU8</f>
        <v>0</v>
      </c>
      <c r="VDW31" s="5">
        <f>'Output| DNSP'!VDV8</f>
        <v>0</v>
      </c>
      <c r="VDX31" s="5">
        <f>'Output| DNSP'!VDW8</f>
        <v>0</v>
      </c>
      <c r="VDY31" s="5">
        <f>'Output| DNSP'!VDX8</f>
        <v>0</v>
      </c>
      <c r="VDZ31" s="5">
        <f>'Output| DNSP'!VDY8</f>
        <v>0</v>
      </c>
      <c r="VEA31" s="5">
        <f>'Output| DNSP'!VDZ8</f>
        <v>0</v>
      </c>
      <c r="VEB31" s="5">
        <f>'Output| DNSP'!VEA8</f>
        <v>0</v>
      </c>
      <c r="VEC31" s="5">
        <f>'Output| DNSP'!VEB8</f>
        <v>0</v>
      </c>
      <c r="VED31" s="5">
        <f>'Output| DNSP'!VEC8</f>
        <v>0</v>
      </c>
      <c r="VEE31" s="5">
        <f>'Output| DNSP'!VED8</f>
        <v>0</v>
      </c>
      <c r="VEF31" s="5">
        <f>'Output| DNSP'!VEE8</f>
        <v>0</v>
      </c>
      <c r="VEG31" s="5">
        <f>'Output| DNSP'!VEF8</f>
        <v>0</v>
      </c>
      <c r="VEH31" s="5">
        <f>'Output| DNSP'!VEG8</f>
        <v>0</v>
      </c>
      <c r="VEI31" s="5">
        <f>'Output| DNSP'!VEH8</f>
        <v>0</v>
      </c>
      <c r="VEJ31" s="5">
        <f>'Output| DNSP'!VEI8</f>
        <v>0</v>
      </c>
      <c r="VEK31" s="5">
        <f>'Output| DNSP'!VEJ8</f>
        <v>0</v>
      </c>
      <c r="VEL31" s="5">
        <f>'Output| DNSP'!VEK8</f>
        <v>0</v>
      </c>
      <c r="VEM31" s="5">
        <f>'Output| DNSP'!VEL8</f>
        <v>0</v>
      </c>
      <c r="VEN31" s="5">
        <f>'Output| DNSP'!VEM8</f>
        <v>0</v>
      </c>
      <c r="VEO31" s="5">
        <f>'Output| DNSP'!VEN8</f>
        <v>0</v>
      </c>
      <c r="VEP31" s="5">
        <f>'Output| DNSP'!VEO8</f>
        <v>0</v>
      </c>
      <c r="VEQ31" s="5">
        <f>'Output| DNSP'!VEP8</f>
        <v>0</v>
      </c>
      <c r="VER31" s="5">
        <f>'Output| DNSP'!VEQ8</f>
        <v>0</v>
      </c>
      <c r="VES31" s="5">
        <f>'Output| DNSP'!VER8</f>
        <v>0</v>
      </c>
      <c r="VET31" s="5">
        <f>'Output| DNSP'!VES8</f>
        <v>0</v>
      </c>
      <c r="VEU31" s="5">
        <f>'Output| DNSP'!VET8</f>
        <v>0</v>
      </c>
      <c r="VEV31" s="5">
        <f>'Output| DNSP'!VEU8</f>
        <v>0</v>
      </c>
      <c r="VEW31" s="5">
        <f>'Output| DNSP'!VEV8</f>
        <v>0</v>
      </c>
      <c r="VEX31" s="5">
        <f>'Output| DNSP'!VEW8</f>
        <v>0</v>
      </c>
      <c r="VEY31" s="5">
        <f>'Output| DNSP'!VEX8</f>
        <v>0</v>
      </c>
      <c r="VEZ31" s="5">
        <f>'Output| DNSP'!VEY8</f>
        <v>0</v>
      </c>
      <c r="VFA31" s="5">
        <f>'Output| DNSP'!VEZ8</f>
        <v>0</v>
      </c>
      <c r="VFB31" s="5">
        <f>'Output| DNSP'!VFA8</f>
        <v>0</v>
      </c>
      <c r="VFC31" s="5">
        <f>'Output| DNSP'!VFB8</f>
        <v>0</v>
      </c>
      <c r="VFD31" s="5">
        <f>'Output| DNSP'!VFC8</f>
        <v>0</v>
      </c>
      <c r="VFE31" s="5">
        <f>'Output| DNSP'!VFD8</f>
        <v>0</v>
      </c>
      <c r="VFF31" s="5">
        <f>'Output| DNSP'!VFE8</f>
        <v>0</v>
      </c>
      <c r="VFG31" s="5">
        <f>'Output| DNSP'!VFF8</f>
        <v>0</v>
      </c>
      <c r="VFH31" s="5">
        <f>'Output| DNSP'!VFG8</f>
        <v>0</v>
      </c>
      <c r="VFI31" s="5">
        <f>'Output| DNSP'!VFH8</f>
        <v>0</v>
      </c>
      <c r="VFJ31" s="5">
        <f>'Output| DNSP'!VFI8</f>
        <v>0</v>
      </c>
      <c r="VFK31" s="5">
        <f>'Output| DNSP'!VFJ8</f>
        <v>0</v>
      </c>
      <c r="VFL31" s="5">
        <f>'Output| DNSP'!VFK8</f>
        <v>0</v>
      </c>
      <c r="VFM31" s="5">
        <f>'Output| DNSP'!VFL8</f>
        <v>0</v>
      </c>
      <c r="VFN31" s="5">
        <f>'Output| DNSP'!VFM8</f>
        <v>0</v>
      </c>
      <c r="VFO31" s="5">
        <f>'Output| DNSP'!VFN8</f>
        <v>0</v>
      </c>
      <c r="VFP31" s="5">
        <f>'Output| DNSP'!VFO8</f>
        <v>0</v>
      </c>
      <c r="VFQ31" s="5">
        <f>'Output| DNSP'!VFP8</f>
        <v>0</v>
      </c>
      <c r="VFR31" s="5">
        <f>'Output| DNSP'!VFQ8</f>
        <v>0</v>
      </c>
      <c r="VFS31" s="5">
        <f>'Output| DNSP'!VFR8</f>
        <v>0</v>
      </c>
      <c r="VFT31" s="5">
        <f>'Output| DNSP'!VFS8</f>
        <v>0</v>
      </c>
      <c r="VFU31" s="5">
        <f>'Output| DNSP'!VFT8</f>
        <v>0</v>
      </c>
      <c r="VFV31" s="5">
        <f>'Output| DNSP'!VFU8</f>
        <v>0</v>
      </c>
      <c r="VFW31" s="5">
        <f>'Output| DNSP'!VFV8</f>
        <v>0</v>
      </c>
      <c r="VFX31" s="5">
        <f>'Output| DNSP'!VFW8</f>
        <v>0</v>
      </c>
      <c r="VFY31" s="5">
        <f>'Output| DNSP'!VFX8</f>
        <v>0</v>
      </c>
      <c r="VFZ31" s="5">
        <f>'Output| DNSP'!VFY8</f>
        <v>0</v>
      </c>
      <c r="VGA31" s="5">
        <f>'Output| DNSP'!VFZ8</f>
        <v>0</v>
      </c>
      <c r="VGB31" s="5">
        <f>'Output| DNSP'!VGA8</f>
        <v>0</v>
      </c>
      <c r="VGC31" s="5">
        <f>'Output| DNSP'!VGB8</f>
        <v>0</v>
      </c>
      <c r="VGD31" s="5">
        <f>'Output| DNSP'!VGC8</f>
        <v>0</v>
      </c>
      <c r="VGE31" s="5">
        <f>'Output| DNSP'!VGD8</f>
        <v>0</v>
      </c>
      <c r="VGF31" s="5">
        <f>'Output| DNSP'!VGE8</f>
        <v>0</v>
      </c>
      <c r="VGG31" s="5">
        <f>'Output| DNSP'!VGF8</f>
        <v>0</v>
      </c>
      <c r="VGH31" s="5">
        <f>'Output| DNSP'!VGG8</f>
        <v>0</v>
      </c>
      <c r="VGI31" s="5">
        <f>'Output| DNSP'!VGH8</f>
        <v>0</v>
      </c>
      <c r="VGJ31" s="5">
        <f>'Output| DNSP'!VGI8</f>
        <v>0</v>
      </c>
      <c r="VGK31" s="5">
        <f>'Output| DNSP'!VGJ8</f>
        <v>0</v>
      </c>
      <c r="VGL31" s="5">
        <f>'Output| DNSP'!VGK8</f>
        <v>0</v>
      </c>
      <c r="VGM31" s="5">
        <f>'Output| DNSP'!VGL8</f>
        <v>0</v>
      </c>
      <c r="VGN31" s="5">
        <f>'Output| DNSP'!VGM8</f>
        <v>0</v>
      </c>
      <c r="VGO31" s="5">
        <f>'Output| DNSP'!VGN8</f>
        <v>0</v>
      </c>
      <c r="VGP31" s="5">
        <f>'Output| DNSP'!VGO8</f>
        <v>0</v>
      </c>
      <c r="VGQ31" s="5">
        <f>'Output| DNSP'!VGP8</f>
        <v>0</v>
      </c>
      <c r="VGR31" s="5">
        <f>'Output| DNSP'!VGQ8</f>
        <v>0</v>
      </c>
      <c r="VGS31" s="5">
        <f>'Output| DNSP'!VGR8</f>
        <v>0</v>
      </c>
      <c r="VGT31" s="5">
        <f>'Output| DNSP'!VGS8</f>
        <v>0</v>
      </c>
      <c r="VGU31" s="5">
        <f>'Output| DNSP'!VGT8</f>
        <v>0</v>
      </c>
      <c r="VGV31" s="5">
        <f>'Output| DNSP'!VGU8</f>
        <v>0</v>
      </c>
      <c r="VGW31" s="5">
        <f>'Output| DNSP'!VGV8</f>
        <v>0</v>
      </c>
      <c r="VGX31" s="5">
        <f>'Output| DNSP'!VGW8</f>
        <v>0</v>
      </c>
      <c r="VGY31" s="5">
        <f>'Output| DNSP'!VGX8</f>
        <v>0</v>
      </c>
      <c r="VGZ31" s="5">
        <f>'Output| DNSP'!VGY8</f>
        <v>0</v>
      </c>
      <c r="VHA31" s="5">
        <f>'Output| DNSP'!VGZ8</f>
        <v>0</v>
      </c>
      <c r="VHB31" s="5">
        <f>'Output| DNSP'!VHA8</f>
        <v>0</v>
      </c>
      <c r="VHC31" s="5">
        <f>'Output| DNSP'!VHB8</f>
        <v>0</v>
      </c>
      <c r="VHD31" s="5">
        <f>'Output| DNSP'!VHC8</f>
        <v>0</v>
      </c>
      <c r="VHE31" s="5">
        <f>'Output| DNSP'!VHD8</f>
        <v>0</v>
      </c>
      <c r="VHF31" s="5">
        <f>'Output| DNSP'!VHE8</f>
        <v>0</v>
      </c>
      <c r="VHG31" s="5">
        <f>'Output| DNSP'!VHF8</f>
        <v>0</v>
      </c>
      <c r="VHH31" s="5">
        <f>'Output| DNSP'!VHG8</f>
        <v>0</v>
      </c>
      <c r="VHI31" s="5">
        <f>'Output| DNSP'!VHH8</f>
        <v>0</v>
      </c>
      <c r="VHJ31" s="5">
        <f>'Output| DNSP'!VHI8</f>
        <v>0</v>
      </c>
      <c r="VHK31" s="5">
        <f>'Output| DNSP'!VHJ8</f>
        <v>0</v>
      </c>
      <c r="VHL31" s="5">
        <f>'Output| DNSP'!VHK8</f>
        <v>0</v>
      </c>
      <c r="VHM31" s="5">
        <f>'Output| DNSP'!VHL8</f>
        <v>0</v>
      </c>
      <c r="VHN31" s="5">
        <f>'Output| DNSP'!VHM8</f>
        <v>0</v>
      </c>
      <c r="VHO31" s="5">
        <f>'Output| DNSP'!VHN8</f>
        <v>0</v>
      </c>
      <c r="VHP31" s="5">
        <f>'Output| DNSP'!VHO8</f>
        <v>0</v>
      </c>
      <c r="VHQ31" s="5">
        <f>'Output| DNSP'!VHP8</f>
        <v>0</v>
      </c>
      <c r="VHR31" s="5">
        <f>'Output| DNSP'!VHQ8</f>
        <v>0</v>
      </c>
      <c r="VHS31" s="5">
        <f>'Output| DNSP'!VHR8</f>
        <v>0</v>
      </c>
      <c r="VHT31" s="5">
        <f>'Output| DNSP'!VHS8</f>
        <v>0</v>
      </c>
      <c r="VHU31" s="5">
        <f>'Output| DNSP'!VHT8</f>
        <v>0</v>
      </c>
      <c r="VHV31" s="5">
        <f>'Output| DNSP'!VHU8</f>
        <v>0</v>
      </c>
      <c r="VHW31" s="5">
        <f>'Output| DNSP'!VHV8</f>
        <v>0</v>
      </c>
      <c r="VHX31" s="5">
        <f>'Output| DNSP'!VHW8</f>
        <v>0</v>
      </c>
      <c r="VHY31" s="5">
        <f>'Output| DNSP'!VHX8</f>
        <v>0</v>
      </c>
      <c r="VHZ31" s="5">
        <f>'Output| DNSP'!VHY8</f>
        <v>0</v>
      </c>
      <c r="VIA31" s="5">
        <f>'Output| DNSP'!VHZ8</f>
        <v>0</v>
      </c>
      <c r="VIB31" s="5">
        <f>'Output| DNSP'!VIA8</f>
        <v>0</v>
      </c>
      <c r="VIC31" s="5">
        <f>'Output| DNSP'!VIB8</f>
        <v>0</v>
      </c>
      <c r="VID31" s="5">
        <f>'Output| DNSP'!VIC8</f>
        <v>0</v>
      </c>
      <c r="VIE31" s="5">
        <f>'Output| DNSP'!VID8</f>
        <v>0</v>
      </c>
      <c r="VIF31" s="5">
        <f>'Output| DNSP'!VIE8</f>
        <v>0</v>
      </c>
      <c r="VIG31" s="5">
        <f>'Output| DNSP'!VIF8</f>
        <v>0</v>
      </c>
      <c r="VIH31" s="5">
        <f>'Output| DNSP'!VIG8</f>
        <v>0</v>
      </c>
      <c r="VII31" s="5">
        <f>'Output| DNSP'!VIH8</f>
        <v>0</v>
      </c>
      <c r="VIJ31" s="5">
        <f>'Output| DNSP'!VII8</f>
        <v>0</v>
      </c>
      <c r="VIK31" s="5">
        <f>'Output| DNSP'!VIJ8</f>
        <v>0</v>
      </c>
      <c r="VIL31" s="5">
        <f>'Output| DNSP'!VIK8</f>
        <v>0</v>
      </c>
      <c r="VIM31" s="5">
        <f>'Output| DNSP'!VIL8</f>
        <v>0</v>
      </c>
      <c r="VIN31" s="5">
        <f>'Output| DNSP'!VIM8</f>
        <v>0</v>
      </c>
      <c r="VIO31" s="5">
        <f>'Output| DNSP'!VIN8</f>
        <v>0</v>
      </c>
      <c r="VIP31" s="5">
        <f>'Output| DNSP'!VIO8</f>
        <v>0</v>
      </c>
      <c r="VIQ31" s="5">
        <f>'Output| DNSP'!VIP8</f>
        <v>0</v>
      </c>
      <c r="VIR31" s="5">
        <f>'Output| DNSP'!VIQ8</f>
        <v>0</v>
      </c>
      <c r="VIS31" s="5">
        <f>'Output| DNSP'!VIR8</f>
        <v>0</v>
      </c>
      <c r="VIT31" s="5">
        <f>'Output| DNSP'!VIS8</f>
        <v>0</v>
      </c>
      <c r="VIU31" s="5">
        <f>'Output| DNSP'!VIT8</f>
        <v>0</v>
      </c>
      <c r="VIV31" s="5">
        <f>'Output| DNSP'!VIU8</f>
        <v>0</v>
      </c>
      <c r="VIW31" s="5">
        <f>'Output| DNSP'!VIV8</f>
        <v>0</v>
      </c>
      <c r="VIX31" s="5">
        <f>'Output| DNSP'!VIW8</f>
        <v>0</v>
      </c>
      <c r="VIY31" s="5">
        <f>'Output| DNSP'!VIX8</f>
        <v>0</v>
      </c>
      <c r="VIZ31" s="5">
        <f>'Output| DNSP'!VIY8</f>
        <v>0</v>
      </c>
      <c r="VJA31" s="5">
        <f>'Output| DNSP'!VIZ8</f>
        <v>0</v>
      </c>
      <c r="VJB31" s="5">
        <f>'Output| DNSP'!VJA8</f>
        <v>0</v>
      </c>
      <c r="VJC31" s="5">
        <f>'Output| DNSP'!VJB8</f>
        <v>0</v>
      </c>
      <c r="VJD31" s="5">
        <f>'Output| DNSP'!VJC8</f>
        <v>0</v>
      </c>
      <c r="VJE31" s="5">
        <f>'Output| DNSP'!VJD8</f>
        <v>0</v>
      </c>
      <c r="VJF31" s="5">
        <f>'Output| DNSP'!VJE8</f>
        <v>0</v>
      </c>
      <c r="VJG31" s="5">
        <f>'Output| DNSP'!VJF8</f>
        <v>0</v>
      </c>
      <c r="VJH31" s="5">
        <f>'Output| DNSP'!VJG8</f>
        <v>0</v>
      </c>
      <c r="VJI31" s="5">
        <f>'Output| DNSP'!VJH8</f>
        <v>0</v>
      </c>
      <c r="VJJ31" s="5">
        <f>'Output| DNSP'!VJI8</f>
        <v>0</v>
      </c>
      <c r="VJK31" s="5">
        <f>'Output| DNSP'!VJJ8</f>
        <v>0</v>
      </c>
      <c r="VJL31" s="5">
        <f>'Output| DNSP'!VJK8</f>
        <v>0</v>
      </c>
      <c r="VJM31" s="5">
        <f>'Output| DNSP'!VJL8</f>
        <v>0</v>
      </c>
      <c r="VJN31" s="5">
        <f>'Output| DNSP'!VJM8</f>
        <v>0</v>
      </c>
      <c r="VJO31" s="5">
        <f>'Output| DNSP'!VJN8</f>
        <v>0</v>
      </c>
      <c r="VJP31" s="5">
        <f>'Output| DNSP'!VJO8</f>
        <v>0</v>
      </c>
      <c r="VJQ31" s="5">
        <f>'Output| DNSP'!VJP8</f>
        <v>0</v>
      </c>
      <c r="VJR31" s="5">
        <f>'Output| DNSP'!VJQ8</f>
        <v>0</v>
      </c>
      <c r="VJS31" s="5">
        <f>'Output| DNSP'!VJR8</f>
        <v>0</v>
      </c>
      <c r="VJT31" s="5">
        <f>'Output| DNSP'!VJS8</f>
        <v>0</v>
      </c>
      <c r="VJU31" s="5">
        <f>'Output| DNSP'!VJT8</f>
        <v>0</v>
      </c>
      <c r="VJV31" s="5">
        <f>'Output| DNSP'!VJU8</f>
        <v>0</v>
      </c>
      <c r="VJW31" s="5">
        <f>'Output| DNSP'!VJV8</f>
        <v>0</v>
      </c>
      <c r="VJX31" s="5">
        <f>'Output| DNSP'!VJW8</f>
        <v>0</v>
      </c>
      <c r="VJY31" s="5">
        <f>'Output| DNSP'!VJX8</f>
        <v>0</v>
      </c>
      <c r="VJZ31" s="5">
        <f>'Output| DNSP'!VJY8</f>
        <v>0</v>
      </c>
      <c r="VKA31" s="5">
        <f>'Output| DNSP'!VJZ8</f>
        <v>0</v>
      </c>
      <c r="VKB31" s="5">
        <f>'Output| DNSP'!VKA8</f>
        <v>0</v>
      </c>
      <c r="VKC31" s="5">
        <f>'Output| DNSP'!VKB8</f>
        <v>0</v>
      </c>
      <c r="VKD31" s="5">
        <f>'Output| DNSP'!VKC8</f>
        <v>0</v>
      </c>
      <c r="VKE31" s="5">
        <f>'Output| DNSP'!VKD8</f>
        <v>0</v>
      </c>
      <c r="VKF31" s="5">
        <f>'Output| DNSP'!VKE8</f>
        <v>0</v>
      </c>
      <c r="VKG31" s="5">
        <f>'Output| DNSP'!VKF8</f>
        <v>0</v>
      </c>
      <c r="VKH31" s="5">
        <f>'Output| DNSP'!VKG8</f>
        <v>0</v>
      </c>
      <c r="VKI31" s="5">
        <f>'Output| DNSP'!VKH8</f>
        <v>0</v>
      </c>
      <c r="VKJ31" s="5">
        <f>'Output| DNSP'!VKI8</f>
        <v>0</v>
      </c>
      <c r="VKK31" s="5">
        <f>'Output| DNSP'!VKJ8</f>
        <v>0</v>
      </c>
      <c r="VKL31" s="5">
        <f>'Output| DNSP'!VKK8</f>
        <v>0</v>
      </c>
      <c r="VKM31" s="5">
        <f>'Output| DNSP'!VKL8</f>
        <v>0</v>
      </c>
      <c r="VKN31" s="5">
        <f>'Output| DNSP'!VKM8</f>
        <v>0</v>
      </c>
      <c r="VKO31" s="5">
        <f>'Output| DNSP'!VKN8</f>
        <v>0</v>
      </c>
      <c r="VKP31" s="5">
        <f>'Output| DNSP'!VKO8</f>
        <v>0</v>
      </c>
      <c r="VKQ31" s="5">
        <f>'Output| DNSP'!VKP8</f>
        <v>0</v>
      </c>
      <c r="VKR31" s="5">
        <f>'Output| DNSP'!VKQ8</f>
        <v>0</v>
      </c>
      <c r="VKS31" s="5">
        <f>'Output| DNSP'!VKR8</f>
        <v>0</v>
      </c>
      <c r="VKT31" s="5">
        <f>'Output| DNSP'!VKS8</f>
        <v>0</v>
      </c>
      <c r="VKU31" s="5">
        <f>'Output| DNSP'!VKT8</f>
        <v>0</v>
      </c>
      <c r="VKV31" s="5">
        <f>'Output| DNSP'!VKU8</f>
        <v>0</v>
      </c>
      <c r="VKW31" s="5">
        <f>'Output| DNSP'!VKV8</f>
        <v>0</v>
      </c>
      <c r="VKX31" s="5">
        <f>'Output| DNSP'!VKW8</f>
        <v>0</v>
      </c>
      <c r="VKY31" s="5">
        <f>'Output| DNSP'!VKX8</f>
        <v>0</v>
      </c>
      <c r="VKZ31" s="5">
        <f>'Output| DNSP'!VKY8</f>
        <v>0</v>
      </c>
      <c r="VLA31" s="5">
        <f>'Output| DNSP'!VKZ8</f>
        <v>0</v>
      </c>
      <c r="VLB31" s="5">
        <f>'Output| DNSP'!VLA8</f>
        <v>0</v>
      </c>
      <c r="VLC31" s="5">
        <f>'Output| DNSP'!VLB8</f>
        <v>0</v>
      </c>
      <c r="VLD31" s="5">
        <f>'Output| DNSP'!VLC8</f>
        <v>0</v>
      </c>
      <c r="VLE31" s="5">
        <f>'Output| DNSP'!VLD8</f>
        <v>0</v>
      </c>
      <c r="VLF31" s="5">
        <f>'Output| DNSP'!VLE8</f>
        <v>0</v>
      </c>
      <c r="VLG31" s="5">
        <f>'Output| DNSP'!VLF8</f>
        <v>0</v>
      </c>
      <c r="VLH31" s="5">
        <f>'Output| DNSP'!VLG8</f>
        <v>0</v>
      </c>
      <c r="VLI31" s="5">
        <f>'Output| DNSP'!VLH8</f>
        <v>0</v>
      </c>
      <c r="VLJ31" s="5">
        <f>'Output| DNSP'!VLI8</f>
        <v>0</v>
      </c>
      <c r="VLK31" s="5">
        <f>'Output| DNSP'!VLJ8</f>
        <v>0</v>
      </c>
      <c r="VLL31" s="5">
        <f>'Output| DNSP'!VLK8</f>
        <v>0</v>
      </c>
      <c r="VLM31" s="5">
        <f>'Output| DNSP'!VLL8</f>
        <v>0</v>
      </c>
      <c r="VLN31" s="5">
        <f>'Output| DNSP'!VLM8</f>
        <v>0</v>
      </c>
      <c r="VLO31" s="5">
        <f>'Output| DNSP'!VLN8</f>
        <v>0</v>
      </c>
      <c r="VLP31" s="5">
        <f>'Output| DNSP'!VLO8</f>
        <v>0</v>
      </c>
      <c r="VLQ31" s="5">
        <f>'Output| DNSP'!VLP8</f>
        <v>0</v>
      </c>
      <c r="VLR31" s="5">
        <f>'Output| DNSP'!VLQ8</f>
        <v>0</v>
      </c>
      <c r="VLS31" s="5">
        <f>'Output| DNSP'!VLR8</f>
        <v>0</v>
      </c>
      <c r="VLT31" s="5">
        <f>'Output| DNSP'!VLS8</f>
        <v>0</v>
      </c>
      <c r="VLU31" s="5">
        <f>'Output| DNSP'!VLT8</f>
        <v>0</v>
      </c>
      <c r="VLV31" s="5">
        <f>'Output| DNSP'!VLU8</f>
        <v>0</v>
      </c>
      <c r="VLW31" s="5">
        <f>'Output| DNSP'!VLV8</f>
        <v>0</v>
      </c>
      <c r="VLX31" s="5">
        <f>'Output| DNSP'!VLW8</f>
        <v>0</v>
      </c>
      <c r="VLY31" s="5">
        <f>'Output| DNSP'!VLX8</f>
        <v>0</v>
      </c>
      <c r="VLZ31" s="5">
        <f>'Output| DNSP'!VLY8</f>
        <v>0</v>
      </c>
      <c r="VMA31" s="5">
        <f>'Output| DNSP'!VLZ8</f>
        <v>0</v>
      </c>
      <c r="VMB31" s="5">
        <f>'Output| DNSP'!VMA8</f>
        <v>0</v>
      </c>
      <c r="VMC31" s="5">
        <f>'Output| DNSP'!VMB8</f>
        <v>0</v>
      </c>
      <c r="VMD31" s="5">
        <f>'Output| DNSP'!VMC8</f>
        <v>0</v>
      </c>
      <c r="VME31" s="5">
        <f>'Output| DNSP'!VMD8</f>
        <v>0</v>
      </c>
      <c r="VMF31" s="5">
        <f>'Output| DNSP'!VME8</f>
        <v>0</v>
      </c>
      <c r="VMG31" s="5">
        <f>'Output| DNSP'!VMF8</f>
        <v>0</v>
      </c>
      <c r="VMH31" s="5">
        <f>'Output| DNSP'!VMG8</f>
        <v>0</v>
      </c>
      <c r="VMI31" s="5">
        <f>'Output| DNSP'!VMH8</f>
        <v>0</v>
      </c>
      <c r="VMJ31" s="5">
        <f>'Output| DNSP'!VMI8</f>
        <v>0</v>
      </c>
      <c r="VMK31" s="5">
        <f>'Output| DNSP'!VMJ8</f>
        <v>0</v>
      </c>
      <c r="VML31" s="5">
        <f>'Output| DNSP'!VMK8</f>
        <v>0</v>
      </c>
      <c r="VMM31" s="5">
        <f>'Output| DNSP'!VML8</f>
        <v>0</v>
      </c>
      <c r="VMN31" s="5">
        <f>'Output| DNSP'!VMM8</f>
        <v>0</v>
      </c>
      <c r="VMO31" s="5">
        <f>'Output| DNSP'!VMN8</f>
        <v>0</v>
      </c>
      <c r="VMP31" s="5">
        <f>'Output| DNSP'!VMO8</f>
        <v>0</v>
      </c>
      <c r="VMQ31" s="5">
        <f>'Output| DNSP'!VMP8</f>
        <v>0</v>
      </c>
      <c r="VMR31" s="5">
        <f>'Output| DNSP'!VMQ8</f>
        <v>0</v>
      </c>
      <c r="VMS31" s="5">
        <f>'Output| DNSP'!VMR8</f>
        <v>0</v>
      </c>
      <c r="VMT31" s="5">
        <f>'Output| DNSP'!VMS8</f>
        <v>0</v>
      </c>
      <c r="VMU31" s="5">
        <f>'Output| DNSP'!VMT8</f>
        <v>0</v>
      </c>
      <c r="VMV31" s="5">
        <f>'Output| DNSP'!VMU8</f>
        <v>0</v>
      </c>
      <c r="VMW31" s="5">
        <f>'Output| DNSP'!VMV8</f>
        <v>0</v>
      </c>
      <c r="VMX31" s="5">
        <f>'Output| DNSP'!VMW8</f>
        <v>0</v>
      </c>
      <c r="VMY31" s="5">
        <f>'Output| DNSP'!VMX8</f>
        <v>0</v>
      </c>
      <c r="VMZ31" s="5">
        <f>'Output| DNSP'!VMY8</f>
        <v>0</v>
      </c>
      <c r="VNA31" s="5">
        <f>'Output| DNSP'!VMZ8</f>
        <v>0</v>
      </c>
      <c r="VNB31" s="5">
        <f>'Output| DNSP'!VNA8</f>
        <v>0</v>
      </c>
      <c r="VNC31" s="5">
        <f>'Output| DNSP'!VNB8</f>
        <v>0</v>
      </c>
      <c r="VND31" s="5">
        <f>'Output| DNSP'!VNC8</f>
        <v>0</v>
      </c>
      <c r="VNE31" s="5">
        <f>'Output| DNSP'!VND8</f>
        <v>0</v>
      </c>
      <c r="VNF31" s="5">
        <f>'Output| DNSP'!VNE8</f>
        <v>0</v>
      </c>
      <c r="VNG31" s="5">
        <f>'Output| DNSP'!VNF8</f>
        <v>0</v>
      </c>
      <c r="VNH31" s="5">
        <f>'Output| DNSP'!VNG8</f>
        <v>0</v>
      </c>
      <c r="VNI31" s="5">
        <f>'Output| DNSP'!VNH8</f>
        <v>0</v>
      </c>
      <c r="VNJ31" s="5">
        <f>'Output| DNSP'!VNI8</f>
        <v>0</v>
      </c>
      <c r="VNK31" s="5">
        <f>'Output| DNSP'!VNJ8</f>
        <v>0</v>
      </c>
      <c r="VNL31" s="5">
        <f>'Output| DNSP'!VNK8</f>
        <v>0</v>
      </c>
      <c r="VNM31" s="5">
        <f>'Output| DNSP'!VNL8</f>
        <v>0</v>
      </c>
      <c r="VNN31" s="5">
        <f>'Output| DNSP'!VNM8</f>
        <v>0</v>
      </c>
      <c r="VNO31" s="5">
        <f>'Output| DNSP'!VNN8</f>
        <v>0</v>
      </c>
      <c r="VNP31" s="5">
        <f>'Output| DNSP'!VNO8</f>
        <v>0</v>
      </c>
      <c r="VNQ31" s="5">
        <f>'Output| DNSP'!VNP8</f>
        <v>0</v>
      </c>
      <c r="VNR31" s="5">
        <f>'Output| DNSP'!VNQ8</f>
        <v>0</v>
      </c>
      <c r="VNS31" s="5">
        <f>'Output| DNSP'!VNR8</f>
        <v>0</v>
      </c>
      <c r="VNT31" s="5">
        <f>'Output| DNSP'!VNS8</f>
        <v>0</v>
      </c>
      <c r="VNU31" s="5">
        <f>'Output| DNSP'!VNT8</f>
        <v>0</v>
      </c>
      <c r="VNV31" s="5">
        <f>'Output| DNSP'!VNU8</f>
        <v>0</v>
      </c>
      <c r="VNW31" s="5">
        <f>'Output| DNSP'!VNV8</f>
        <v>0</v>
      </c>
      <c r="VNX31" s="5">
        <f>'Output| DNSP'!VNW8</f>
        <v>0</v>
      </c>
      <c r="VNY31" s="5">
        <f>'Output| DNSP'!VNX8</f>
        <v>0</v>
      </c>
      <c r="VNZ31" s="5">
        <f>'Output| DNSP'!VNY8</f>
        <v>0</v>
      </c>
      <c r="VOA31" s="5">
        <f>'Output| DNSP'!VNZ8</f>
        <v>0</v>
      </c>
      <c r="VOB31" s="5">
        <f>'Output| DNSP'!VOA8</f>
        <v>0</v>
      </c>
      <c r="VOC31" s="5">
        <f>'Output| DNSP'!VOB8</f>
        <v>0</v>
      </c>
      <c r="VOD31" s="5">
        <f>'Output| DNSP'!VOC8</f>
        <v>0</v>
      </c>
      <c r="VOE31" s="5">
        <f>'Output| DNSP'!VOD8</f>
        <v>0</v>
      </c>
      <c r="VOF31" s="5">
        <f>'Output| DNSP'!VOE8</f>
        <v>0</v>
      </c>
      <c r="VOG31" s="5">
        <f>'Output| DNSP'!VOF8</f>
        <v>0</v>
      </c>
      <c r="VOH31" s="5">
        <f>'Output| DNSP'!VOG8</f>
        <v>0</v>
      </c>
      <c r="VOI31" s="5">
        <f>'Output| DNSP'!VOH8</f>
        <v>0</v>
      </c>
      <c r="VOJ31" s="5">
        <f>'Output| DNSP'!VOI8</f>
        <v>0</v>
      </c>
      <c r="VOK31" s="5">
        <f>'Output| DNSP'!VOJ8</f>
        <v>0</v>
      </c>
      <c r="VOL31" s="5">
        <f>'Output| DNSP'!VOK8</f>
        <v>0</v>
      </c>
      <c r="VOM31" s="5">
        <f>'Output| DNSP'!VOL8</f>
        <v>0</v>
      </c>
      <c r="VON31" s="5">
        <f>'Output| DNSP'!VOM8</f>
        <v>0</v>
      </c>
      <c r="VOO31" s="5">
        <f>'Output| DNSP'!VON8</f>
        <v>0</v>
      </c>
      <c r="VOP31" s="5">
        <f>'Output| DNSP'!VOO8</f>
        <v>0</v>
      </c>
      <c r="VOQ31" s="5">
        <f>'Output| DNSP'!VOP8</f>
        <v>0</v>
      </c>
      <c r="VOR31" s="5">
        <f>'Output| DNSP'!VOQ8</f>
        <v>0</v>
      </c>
      <c r="VOS31" s="5">
        <f>'Output| DNSP'!VOR8</f>
        <v>0</v>
      </c>
      <c r="VOT31" s="5">
        <f>'Output| DNSP'!VOS8</f>
        <v>0</v>
      </c>
      <c r="VOU31" s="5">
        <f>'Output| DNSP'!VOT8</f>
        <v>0</v>
      </c>
      <c r="VOV31" s="5">
        <f>'Output| DNSP'!VOU8</f>
        <v>0</v>
      </c>
      <c r="VOW31" s="5">
        <f>'Output| DNSP'!VOV8</f>
        <v>0</v>
      </c>
      <c r="VOX31" s="5">
        <f>'Output| DNSP'!VOW8</f>
        <v>0</v>
      </c>
      <c r="VOY31" s="5">
        <f>'Output| DNSP'!VOX8</f>
        <v>0</v>
      </c>
      <c r="VOZ31" s="5">
        <f>'Output| DNSP'!VOY8</f>
        <v>0</v>
      </c>
      <c r="VPA31" s="5">
        <f>'Output| DNSP'!VOZ8</f>
        <v>0</v>
      </c>
      <c r="VPB31" s="5">
        <f>'Output| DNSP'!VPA8</f>
        <v>0</v>
      </c>
      <c r="VPC31" s="5">
        <f>'Output| DNSP'!VPB8</f>
        <v>0</v>
      </c>
      <c r="VPD31" s="5">
        <f>'Output| DNSP'!VPC8</f>
        <v>0</v>
      </c>
      <c r="VPE31" s="5">
        <f>'Output| DNSP'!VPD8</f>
        <v>0</v>
      </c>
      <c r="VPF31" s="5">
        <f>'Output| DNSP'!VPE8</f>
        <v>0</v>
      </c>
      <c r="VPG31" s="5">
        <f>'Output| DNSP'!VPF8</f>
        <v>0</v>
      </c>
      <c r="VPH31" s="5">
        <f>'Output| DNSP'!VPG8</f>
        <v>0</v>
      </c>
      <c r="VPI31" s="5">
        <f>'Output| DNSP'!VPH8</f>
        <v>0</v>
      </c>
      <c r="VPJ31" s="5">
        <f>'Output| DNSP'!VPI8</f>
        <v>0</v>
      </c>
      <c r="VPK31" s="5">
        <f>'Output| DNSP'!VPJ8</f>
        <v>0</v>
      </c>
      <c r="VPL31" s="5">
        <f>'Output| DNSP'!VPK8</f>
        <v>0</v>
      </c>
      <c r="VPM31" s="5">
        <f>'Output| DNSP'!VPL8</f>
        <v>0</v>
      </c>
      <c r="VPN31" s="5">
        <f>'Output| DNSP'!VPM8</f>
        <v>0</v>
      </c>
      <c r="VPO31" s="5">
        <f>'Output| DNSP'!VPN8</f>
        <v>0</v>
      </c>
      <c r="VPP31" s="5">
        <f>'Output| DNSP'!VPO8</f>
        <v>0</v>
      </c>
      <c r="VPQ31" s="5">
        <f>'Output| DNSP'!VPP8</f>
        <v>0</v>
      </c>
      <c r="VPR31" s="5">
        <f>'Output| DNSP'!VPQ8</f>
        <v>0</v>
      </c>
      <c r="VPS31" s="5">
        <f>'Output| DNSP'!VPR8</f>
        <v>0</v>
      </c>
      <c r="VPT31" s="5">
        <f>'Output| DNSP'!VPS8</f>
        <v>0</v>
      </c>
      <c r="VPU31" s="5">
        <f>'Output| DNSP'!VPT8</f>
        <v>0</v>
      </c>
      <c r="VPV31" s="5">
        <f>'Output| DNSP'!VPU8</f>
        <v>0</v>
      </c>
      <c r="VPW31" s="5">
        <f>'Output| DNSP'!VPV8</f>
        <v>0</v>
      </c>
      <c r="VPX31" s="5">
        <f>'Output| DNSP'!VPW8</f>
        <v>0</v>
      </c>
      <c r="VPY31" s="5">
        <f>'Output| DNSP'!VPX8</f>
        <v>0</v>
      </c>
      <c r="VPZ31" s="5">
        <f>'Output| DNSP'!VPY8</f>
        <v>0</v>
      </c>
      <c r="VQA31" s="5">
        <f>'Output| DNSP'!VPZ8</f>
        <v>0</v>
      </c>
      <c r="VQB31" s="5">
        <f>'Output| DNSP'!VQA8</f>
        <v>0</v>
      </c>
      <c r="VQC31" s="5">
        <f>'Output| DNSP'!VQB8</f>
        <v>0</v>
      </c>
      <c r="VQD31" s="5">
        <f>'Output| DNSP'!VQC8</f>
        <v>0</v>
      </c>
      <c r="VQE31" s="5">
        <f>'Output| DNSP'!VQD8</f>
        <v>0</v>
      </c>
      <c r="VQF31" s="5">
        <f>'Output| DNSP'!VQE8</f>
        <v>0</v>
      </c>
      <c r="VQG31" s="5">
        <f>'Output| DNSP'!VQF8</f>
        <v>0</v>
      </c>
      <c r="VQH31" s="5">
        <f>'Output| DNSP'!VQG8</f>
        <v>0</v>
      </c>
      <c r="VQI31" s="5">
        <f>'Output| DNSP'!VQH8</f>
        <v>0</v>
      </c>
      <c r="VQJ31" s="5">
        <f>'Output| DNSP'!VQI8</f>
        <v>0</v>
      </c>
      <c r="VQK31" s="5">
        <f>'Output| DNSP'!VQJ8</f>
        <v>0</v>
      </c>
      <c r="VQL31" s="5">
        <f>'Output| DNSP'!VQK8</f>
        <v>0</v>
      </c>
      <c r="VQM31" s="5">
        <f>'Output| DNSP'!VQL8</f>
        <v>0</v>
      </c>
      <c r="VQN31" s="5">
        <f>'Output| DNSP'!VQM8</f>
        <v>0</v>
      </c>
      <c r="VQO31" s="5">
        <f>'Output| DNSP'!VQN8</f>
        <v>0</v>
      </c>
      <c r="VQP31" s="5">
        <f>'Output| DNSP'!VQO8</f>
        <v>0</v>
      </c>
      <c r="VQQ31" s="5">
        <f>'Output| DNSP'!VQP8</f>
        <v>0</v>
      </c>
      <c r="VQR31" s="5">
        <f>'Output| DNSP'!VQQ8</f>
        <v>0</v>
      </c>
      <c r="VQS31" s="5">
        <f>'Output| DNSP'!VQR8</f>
        <v>0</v>
      </c>
      <c r="VQT31" s="5">
        <f>'Output| DNSP'!VQS8</f>
        <v>0</v>
      </c>
      <c r="VQU31" s="5">
        <f>'Output| DNSP'!VQT8</f>
        <v>0</v>
      </c>
      <c r="VQV31" s="5">
        <f>'Output| DNSP'!VQU8</f>
        <v>0</v>
      </c>
      <c r="VQW31" s="5">
        <f>'Output| DNSP'!VQV8</f>
        <v>0</v>
      </c>
      <c r="VQX31" s="5">
        <f>'Output| DNSP'!VQW8</f>
        <v>0</v>
      </c>
      <c r="VQY31" s="5">
        <f>'Output| DNSP'!VQX8</f>
        <v>0</v>
      </c>
      <c r="VQZ31" s="5">
        <f>'Output| DNSP'!VQY8</f>
        <v>0</v>
      </c>
      <c r="VRA31" s="5">
        <f>'Output| DNSP'!VQZ8</f>
        <v>0</v>
      </c>
      <c r="VRB31" s="5">
        <f>'Output| DNSP'!VRA8</f>
        <v>0</v>
      </c>
      <c r="VRC31" s="5">
        <f>'Output| DNSP'!VRB8</f>
        <v>0</v>
      </c>
      <c r="VRD31" s="5">
        <f>'Output| DNSP'!VRC8</f>
        <v>0</v>
      </c>
      <c r="VRE31" s="5">
        <f>'Output| DNSP'!VRD8</f>
        <v>0</v>
      </c>
      <c r="VRF31" s="5">
        <f>'Output| DNSP'!VRE8</f>
        <v>0</v>
      </c>
      <c r="VRG31" s="5">
        <f>'Output| DNSP'!VRF8</f>
        <v>0</v>
      </c>
      <c r="VRH31" s="5">
        <f>'Output| DNSP'!VRG8</f>
        <v>0</v>
      </c>
      <c r="VRI31" s="5">
        <f>'Output| DNSP'!VRH8</f>
        <v>0</v>
      </c>
      <c r="VRJ31" s="5">
        <f>'Output| DNSP'!VRI8</f>
        <v>0</v>
      </c>
      <c r="VRK31" s="5">
        <f>'Output| DNSP'!VRJ8</f>
        <v>0</v>
      </c>
      <c r="VRL31" s="5">
        <f>'Output| DNSP'!VRK8</f>
        <v>0</v>
      </c>
      <c r="VRM31" s="5">
        <f>'Output| DNSP'!VRL8</f>
        <v>0</v>
      </c>
      <c r="VRN31" s="5">
        <f>'Output| DNSP'!VRM8</f>
        <v>0</v>
      </c>
      <c r="VRO31" s="5">
        <f>'Output| DNSP'!VRN8</f>
        <v>0</v>
      </c>
      <c r="VRP31" s="5">
        <f>'Output| DNSP'!VRO8</f>
        <v>0</v>
      </c>
      <c r="VRQ31" s="5">
        <f>'Output| DNSP'!VRP8</f>
        <v>0</v>
      </c>
      <c r="VRR31" s="5">
        <f>'Output| DNSP'!VRQ8</f>
        <v>0</v>
      </c>
      <c r="VRS31" s="5">
        <f>'Output| DNSP'!VRR8</f>
        <v>0</v>
      </c>
      <c r="VRT31" s="5">
        <f>'Output| DNSP'!VRS8</f>
        <v>0</v>
      </c>
      <c r="VRU31" s="5">
        <f>'Output| DNSP'!VRT8</f>
        <v>0</v>
      </c>
      <c r="VRV31" s="5">
        <f>'Output| DNSP'!VRU8</f>
        <v>0</v>
      </c>
      <c r="VRW31" s="5">
        <f>'Output| DNSP'!VRV8</f>
        <v>0</v>
      </c>
      <c r="VRX31" s="5">
        <f>'Output| DNSP'!VRW8</f>
        <v>0</v>
      </c>
      <c r="VRY31" s="5">
        <f>'Output| DNSP'!VRX8</f>
        <v>0</v>
      </c>
      <c r="VRZ31" s="5">
        <f>'Output| DNSP'!VRY8</f>
        <v>0</v>
      </c>
      <c r="VSA31" s="5">
        <f>'Output| DNSP'!VRZ8</f>
        <v>0</v>
      </c>
      <c r="VSB31" s="5">
        <f>'Output| DNSP'!VSA8</f>
        <v>0</v>
      </c>
      <c r="VSC31" s="5">
        <f>'Output| DNSP'!VSB8</f>
        <v>0</v>
      </c>
      <c r="VSD31" s="5">
        <f>'Output| DNSP'!VSC8</f>
        <v>0</v>
      </c>
      <c r="VSE31" s="5">
        <f>'Output| DNSP'!VSD8</f>
        <v>0</v>
      </c>
      <c r="VSF31" s="5">
        <f>'Output| DNSP'!VSE8</f>
        <v>0</v>
      </c>
      <c r="VSG31" s="5">
        <f>'Output| DNSP'!VSF8</f>
        <v>0</v>
      </c>
      <c r="VSH31" s="5">
        <f>'Output| DNSP'!VSG8</f>
        <v>0</v>
      </c>
      <c r="VSI31" s="5">
        <f>'Output| DNSP'!VSH8</f>
        <v>0</v>
      </c>
      <c r="VSJ31" s="5">
        <f>'Output| DNSP'!VSI8</f>
        <v>0</v>
      </c>
      <c r="VSK31" s="5">
        <f>'Output| DNSP'!VSJ8</f>
        <v>0</v>
      </c>
      <c r="VSL31" s="5">
        <f>'Output| DNSP'!VSK8</f>
        <v>0</v>
      </c>
      <c r="VSM31" s="5">
        <f>'Output| DNSP'!VSL8</f>
        <v>0</v>
      </c>
      <c r="VSN31" s="5">
        <f>'Output| DNSP'!VSM8</f>
        <v>0</v>
      </c>
      <c r="VSO31" s="5">
        <f>'Output| DNSP'!VSN8</f>
        <v>0</v>
      </c>
      <c r="VSP31" s="5">
        <f>'Output| DNSP'!VSO8</f>
        <v>0</v>
      </c>
      <c r="VSQ31" s="5">
        <f>'Output| DNSP'!VSP8</f>
        <v>0</v>
      </c>
      <c r="VSR31" s="5">
        <f>'Output| DNSP'!VSQ8</f>
        <v>0</v>
      </c>
      <c r="VSS31" s="5">
        <f>'Output| DNSP'!VSR8</f>
        <v>0</v>
      </c>
      <c r="VST31" s="5">
        <f>'Output| DNSP'!VSS8</f>
        <v>0</v>
      </c>
      <c r="VSU31" s="5">
        <f>'Output| DNSP'!VST8</f>
        <v>0</v>
      </c>
      <c r="VSV31" s="5">
        <f>'Output| DNSP'!VSU8</f>
        <v>0</v>
      </c>
      <c r="VSW31" s="5">
        <f>'Output| DNSP'!VSV8</f>
        <v>0</v>
      </c>
      <c r="VSX31" s="5">
        <f>'Output| DNSP'!VSW8</f>
        <v>0</v>
      </c>
      <c r="VSY31" s="5">
        <f>'Output| DNSP'!VSX8</f>
        <v>0</v>
      </c>
      <c r="VSZ31" s="5">
        <f>'Output| DNSP'!VSY8</f>
        <v>0</v>
      </c>
      <c r="VTA31" s="5">
        <f>'Output| DNSP'!VSZ8</f>
        <v>0</v>
      </c>
      <c r="VTB31" s="5">
        <f>'Output| DNSP'!VTA8</f>
        <v>0</v>
      </c>
      <c r="VTC31" s="5">
        <f>'Output| DNSP'!VTB8</f>
        <v>0</v>
      </c>
      <c r="VTD31" s="5">
        <f>'Output| DNSP'!VTC8</f>
        <v>0</v>
      </c>
      <c r="VTE31" s="5">
        <f>'Output| DNSP'!VTD8</f>
        <v>0</v>
      </c>
      <c r="VTF31" s="5">
        <f>'Output| DNSP'!VTE8</f>
        <v>0</v>
      </c>
      <c r="VTG31" s="5">
        <f>'Output| DNSP'!VTF8</f>
        <v>0</v>
      </c>
      <c r="VTH31" s="5">
        <f>'Output| DNSP'!VTG8</f>
        <v>0</v>
      </c>
      <c r="VTI31" s="5">
        <f>'Output| DNSP'!VTH8</f>
        <v>0</v>
      </c>
      <c r="VTJ31" s="5">
        <f>'Output| DNSP'!VTI8</f>
        <v>0</v>
      </c>
      <c r="VTK31" s="5">
        <f>'Output| DNSP'!VTJ8</f>
        <v>0</v>
      </c>
      <c r="VTL31" s="5">
        <f>'Output| DNSP'!VTK8</f>
        <v>0</v>
      </c>
      <c r="VTM31" s="5">
        <f>'Output| DNSP'!VTL8</f>
        <v>0</v>
      </c>
      <c r="VTN31" s="5">
        <f>'Output| DNSP'!VTM8</f>
        <v>0</v>
      </c>
      <c r="VTO31" s="5">
        <f>'Output| DNSP'!VTN8</f>
        <v>0</v>
      </c>
      <c r="VTP31" s="5">
        <f>'Output| DNSP'!VTO8</f>
        <v>0</v>
      </c>
      <c r="VTQ31" s="5">
        <f>'Output| DNSP'!VTP8</f>
        <v>0</v>
      </c>
      <c r="VTR31" s="5">
        <f>'Output| DNSP'!VTQ8</f>
        <v>0</v>
      </c>
      <c r="VTS31" s="5">
        <f>'Output| DNSP'!VTR8</f>
        <v>0</v>
      </c>
      <c r="VTT31" s="5">
        <f>'Output| DNSP'!VTS8</f>
        <v>0</v>
      </c>
      <c r="VTU31" s="5">
        <f>'Output| DNSP'!VTT8</f>
        <v>0</v>
      </c>
      <c r="VTV31" s="5">
        <f>'Output| DNSP'!VTU8</f>
        <v>0</v>
      </c>
      <c r="VTW31" s="5">
        <f>'Output| DNSP'!VTV8</f>
        <v>0</v>
      </c>
      <c r="VTX31" s="5">
        <f>'Output| DNSP'!VTW8</f>
        <v>0</v>
      </c>
      <c r="VTY31" s="5">
        <f>'Output| DNSP'!VTX8</f>
        <v>0</v>
      </c>
      <c r="VTZ31" s="5">
        <f>'Output| DNSP'!VTY8</f>
        <v>0</v>
      </c>
      <c r="VUA31" s="5">
        <f>'Output| DNSP'!VTZ8</f>
        <v>0</v>
      </c>
      <c r="VUB31" s="5">
        <f>'Output| DNSP'!VUA8</f>
        <v>0</v>
      </c>
      <c r="VUC31" s="5">
        <f>'Output| DNSP'!VUB8</f>
        <v>0</v>
      </c>
      <c r="VUD31" s="5">
        <f>'Output| DNSP'!VUC8</f>
        <v>0</v>
      </c>
      <c r="VUE31" s="5">
        <f>'Output| DNSP'!VUD8</f>
        <v>0</v>
      </c>
      <c r="VUF31" s="5">
        <f>'Output| DNSP'!VUE8</f>
        <v>0</v>
      </c>
      <c r="VUG31" s="5">
        <f>'Output| DNSP'!VUF8</f>
        <v>0</v>
      </c>
      <c r="VUH31" s="5">
        <f>'Output| DNSP'!VUG8</f>
        <v>0</v>
      </c>
      <c r="VUI31" s="5">
        <f>'Output| DNSP'!VUH8</f>
        <v>0</v>
      </c>
      <c r="VUJ31" s="5">
        <f>'Output| DNSP'!VUI8</f>
        <v>0</v>
      </c>
      <c r="VUK31" s="5">
        <f>'Output| DNSP'!VUJ8</f>
        <v>0</v>
      </c>
      <c r="VUL31" s="5">
        <f>'Output| DNSP'!VUK8</f>
        <v>0</v>
      </c>
      <c r="VUM31" s="5">
        <f>'Output| DNSP'!VUL8</f>
        <v>0</v>
      </c>
      <c r="VUN31" s="5">
        <f>'Output| DNSP'!VUM8</f>
        <v>0</v>
      </c>
      <c r="VUO31" s="5">
        <f>'Output| DNSP'!VUN8</f>
        <v>0</v>
      </c>
      <c r="VUP31" s="5">
        <f>'Output| DNSP'!VUO8</f>
        <v>0</v>
      </c>
      <c r="VUQ31" s="5">
        <f>'Output| DNSP'!VUP8</f>
        <v>0</v>
      </c>
      <c r="VUR31" s="5">
        <f>'Output| DNSP'!VUQ8</f>
        <v>0</v>
      </c>
      <c r="VUS31" s="5">
        <f>'Output| DNSP'!VUR8</f>
        <v>0</v>
      </c>
      <c r="VUT31" s="5">
        <f>'Output| DNSP'!VUS8</f>
        <v>0</v>
      </c>
      <c r="VUU31" s="5">
        <f>'Output| DNSP'!VUT8</f>
        <v>0</v>
      </c>
      <c r="VUV31" s="5">
        <f>'Output| DNSP'!VUU8</f>
        <v>0</v>
      </c>
      <c r="VUW31" s="5">
        <f>'Output| DNSP'!VUV8</f>
        <v>0</v>
      </c>
      <c r="VUX31" s="5">
        <f>'Output| DNSP'!VUW8</f>
        <v>0</v>
      </c>
      <c r="VUY31" s="5">
        <f>'Output| DNSP'!VUX8</f>
        <v>0</v>
      </c>
      <c r="VUZ31" s="5">
        <f>'Output| DNSP'!VUY8</f>
        <v>0</v>
      </c>
      <c r="VVA31" s="5">
        <f>'Output| DNSP'!VUZ8</f>
        <v>0</v>
      </c>
      <c r="VVB31" s="5">
        <f>'Output| DNSP'!VVA8</f>
        <v>0</v>
      </c>
      <c r="VVC31" s="5">
        <f>'Output| DNSP'!VVB8</f>
        <v>0</v>
      </c>
      <c r="VVD31" s="5">
        <f>'Output| DNSP'!VVC8</f>
        <v>0</v>
      </c>
      <c r="VVE31" s="5">
        <f>'Output| DNSP'!VVD8</f>
        <v>0</v>
      </c>
      <c r="VVF31" s="5">
        <f>'Output| DNSP'!VVE8</f>
        <v>0</v>
      </c>
      <c r="VVG31" s="5">
        <f>'Output| DNSP'!VVF8</f>
        <v>0</v>
      </c>
      <c r="VVH31" s="5">
        <f>'Output| DNSP'!VVG8</f>
        <v>0</v>
      </c>
      <c r="VVI31" s="5">
        <f>'Output| DNSP'!VVH8</f>
        <v>0</v>
      </c>
      <c r="VVJ31" s="5">
        <f>'Output| DNSP'!VVI8</f>
        <v>0</v>
      </c>
      <c r="VVK31" s="5">
        <f>'Output| DNSP'!VVJ8</f>
        <v>0</v>
      </c>
      <c r="VVL31" s="5">
        <f>'Output| DNSP'!VVK8</f>
        <v>0</v>
      </c>
      <c r="VVM31" s="5">
        <f>'Output| DNSP'!VVL8</f>
        <v>0</v>
      </c>
      <c r="VVN31" s="5">
        <f>'Output| DNSP'!VVM8</f>
        <v>0</v>
      </c>
      <c r="VVO31" s="5">
        <f>'Output| DNSP'!VVN8</f>
        <v>0</v>
      </c>
      <c r="VVP31" s="5">
        <f>'Output| DNSP'!VVO8</f>
        <v>0</v>
      </c>
      <c r="VVQ31" s="5">
        <f>'Output| DNSP'!VVP8</f>
        <v>0</v>
      </c>
      <c r="VVR31" s="5">
        <f>'Output| DNSP'!VVQ8</f>
        <v>0</v>
      </c>
      <c r="VVS31" s="5">
        <f>'Output| DNSP'!VVR8</f>
        <v>0</v>
      </c>
      <c r="VVT31" s="5">
        <f>'Output| DNSP'!VVS8</f>
        <v>0</v>
      </c>
      <c r="VVU31" s="5">
        <f>'Output| DNSP'!VVT8</f>
        <v>0</v>
      </c>
      <c r="VVV31" s="5">
        <f>'Output| DNSP'!VVU8</f>
        <v>0</v>
      </c>
      <c r="VVW31" s="5">
        <f>'Output| DNSP'!VVV8</f>
        <v>0</v>
      </c>
      <c r="VVX31" s="5">
        <f>'Output| DNSP'!VVW8</f>
        <v>0</v>
      </c>
      <c r="VVY31" s="5">
        <f>'Output| DNSP'!VVX8</f>
        <v>0</v>
      </c>
      <c r="VVZ31" s="5">
        <f>'Output| DNSP'!VVY8</f>
        <v>0</v>
      </c>
      <c r="VWA31" s="5">
        <f>'Output| DNSP'!VVZ8</f>
        <v>0</v>
      </c>
      <c r="VWB31" s="5">
        <f>'Output| DNSP'!VWA8</f>
        <v>0</v>
      </c>
      <c r="VWC31" s="5">
        <f>'Output| DNSP'!VWB8</f>
        <v>0</v>
      </c>
      <c r="VWD31" s="5">
        <f>'Output| DNSP'!VWC8</f>
        <v>0</v>
      </c>
      <c r="VWE31" s="5">
        <f>'Output| DNSP'!VWD8</f>
        <v>0</v>
      </c>
      <c r="VWF31" s="5">
        <f>'Output| DNSP'!VWE8</f>
        <v>0</v>
      </c>
      <c r="VWG31" s="5">
        <f>'Output| DNSP'!VWF8</f>
        <v>0</v>
      </c>
      <c r="VWH31" s="5">
        <f>'Output| DNSP'!VWG8</f>
        <v>0</v>
      </c>
      <c r="VWI31" s="5">
        <f>'Output| DNSP'!VWH8</f>
        <v>0</v>
      </c>
      <c r="VWJ31" s="5">
        <f>'Output| DNSP'!VWI8</f>
        <v>0</v>
      </c>
      <c r="VWK31" s="5">
        <f>'Output| DNSP'!VWJ8</f>
        <v>0</v>
      </c>
      <c r="VWL31" s="5">
        <f>'Output| DNSP'!VWK8</f>
        <v>0</v>
      </c>
      <c r="VWM31" s="5">
        <f>'Output| DNSP'!VWL8</f>
        <v>0</v>
      </c>
      <c r="VWN31" s="5">
        <f>'Output| DNSP'!VWM8</f>
        <v>0</v>
      </c>
      <c r="VWO31" s="5">
        <f>'Output| DNSP'!VWN8</f>
        <v>0</v>
      </c>
      <c r="VWP31" s="5">
        <f>'Output| DNSP'!VWO8</f>
        <v>0</v>
      </c>
      <c r="VWQ31" s="5">
        <f>'Output| DNSP'!VWP8</f>
        <v>0</v>
      </c>
      <c r="VWR31" s="5">
        <f>'Output| DNSP'!VWQ8</f>
        <v>0</v>
      </c>
      <c r="VWS31" s="5">
        <f>'Output| DNSP'!VWR8</f>
        <v>0</v>
      </c>
      <c r="VWT31" s="5">
        <f>'Output| DNSP'!VWS8</f>
        <v>0</v>
      </c>
      <c r="VWU31" s="5">
        <f>'Output| DNSP'!VWT8</f>
        <v>0</v>
      </c>
      <c r="VWV31" s="5">
        <f>'Output| DNSP'!VWU8</f>
        <v>0</v>
      </c>
      <c r="VWW31" s="5">
        <f>'Output| DNSP'!VWV8</f>
        <v>0</v>
      </c>
      <c r="VWX31" s="5">
        <f>'Output| DNSP'!VWW8</f>
        <v>0</v>
      </c>
      <c r="VWY31" s="5">
        <f>'Output| DNSP'!VWX8</f>
        <v>0</v>
      </c>
      <c r="VWZ31" s="5">
        <f>'Output| DNSP'!VWY8</f>
        <v>0</v>
      </c>
      <c r="VXA31" s="5">
        <f>'Output| DNSP'!VWZ8</f>
        <v>0</v>
      </c>
      <c r="VXB31" s="5">
        <f>'Output| DNSP'!VXA8</f>
        <v>0</v>
      </c>
      <c r="VXC31" s="5">
        <f>'Output| DNSP'!VXB8</f>
        <v>0</v>
      </c>
      <c r="VXD31" s="5">
        <f>'Output| DNSP'!VXC8</f>
        <v>0</v>
      </c>
      <c r="VXE31" s="5">
        <f>'Output| DNSP'!VXD8</f>
        <v>0</v>
      </c>
      <c r="VXF31" s="5">
        <f>'Output| DNSP'!VXE8</f>
        <v>0</v>
      </c>
      <c r="VXG31" s="5">
        <f>'Output| DNSP'!VXF8</f>
        <v>0</v>
      </c>
      <c r="VXH31" s="5">
        <f>'Output| DNSP'!VXG8</f>
        <v>0</v>
      </c>
      <c r="VXI31" s="5">
        <f>'Output| DNSP'!VXH8</f>
        <v>0</v>
      </c>
      <c r="VXJ31" s="5">
        <f>'Output| DNSP'!VXI8</f>
        <v>0</v>
      </c>
      <c r="VXK31" s="5">
        <f>'Output| DNSP'!VXJ8</f>
        <v>0</v>
      </c>
      <c r="VXL31" s="5">
        <f>'Output| DNSP'!VXK8</f>
        <v>0</v>
      </c>
      <c r="VXM31" s="5">
        <f>'Output| DNSP'!VXL8</f>
        <v>0</v>
      </c>
      <c r="VXN31" s="5">
        <f>'Output| DNSP'!VXM8</f>
        <v>0</v>
      </c>
      <c r="VXO31" s="5">
        <f>'Output| DNSP'!VXN8</f>
        <v>0</v>
      </c>
      <c r="VXP31" s="5">
        <f>'Output| DNSP'!VXO8</f>
        <v>0</v>
      </c>
      <c r="VXQ31" s="5">
        <f>'Output| DNSP'!VXP8</f>
        <v>0</v>
      </c>
      <c r="VXR31" s="5">
        <f>'Output| DNSP'!VXQ8</f>
        <v>0</v>
      </c>
      <c r="VXS31" s="5">
        <f>'Output| DNSP'!VXR8</f>
        <v>0</v>
      </c>
      <c r="VXT31" s="5">
        <f>'Output| DNSP'!VXS8</f>
        <v>0</v>
      </c>
      <c r="VXU31" s="5">
        <f>'Output| DNSP'!VXT8</f>
        <v>0</v>
      </c>
      <c r="VXV31" s="5">
        <f>'Output| DNSP'!VXU8</f>
        <v>0</v>
      </c>
      <c r="VXW31" s="5">
        <f>'Output| DNSP'!VXV8</f>
        <v>0</v>
      </c>
      <c r="VXX31" s="5">
        <f>'Output| DNSP'!VXW8</f>
        <v>0</v>
      </c>
      <c r="VXY31" s="5">
        <f>'Output| DNSP'!VXX8</f>
        <v>0</v>
      </c>
      <c r="VXZ31" s="5">
        <f>'Output| DNSP'!VXY8</f>
        <v>0</v>
      </c>
      <c r="VYA31" s="5">
        <f>'Output| DNSP'!VXZ8</f>
        <v>0</v>
      </c>
      <c r="VYB31" s="5">
        <f>'Output| DNSP'!VYA8</f>
        <v>0</v>
      </c>
      <c r="VYC31" s="5">
        <f>'Output| DNSP'!VYB8</f>
        <v>0</v>
      </c>
      <c r="VYD31" s="5">
        <f>'Output| DNSP'!VYC8</f>
        <v>0</v>
      </c>
      <c r="VYE31" s="5">
        <f>'Output| DNSP'!VYD8</f>
        <v>0</v>
      </c>
      <c r="VYF31" s="5">
        <f>'Output| DNSP'!VYE8</f>
        <v>0</v>
      </c>
      <c r="VYG31" s="5">
        <f>'Output| DNSP'!VYF8</f>
        <v>0</v>
      </c>
      <c r="VYH31" s="5">
        <f>'Output| DNSP'!VYG8</f>
        <v>0</v>
      </c>
      <c r="VYI31" s="5">
        <f>'Output| DNSP'!VYH8</f>
        <v>0</v>
      </c>
      <c r="VYJ31" s="5">
        <f>'Output| DNSP'!VYI8</f>
        <v>0</v>
      </c>
      <c r="VYK31" s="5">
        <f>'Output| DNSP'!VYJ8</f>
        <v>0</v>
      </c>
      <c r="VYL31" s="5">
        <f>'Output| DNSP'!VYK8</f>
        <v>0</v>
      </c>
      <c r="VYM31" s="5">
        <f>'Output| DNSP'!VYL8</f>
        <v>0</v>
      </c>
      <c r="VYN31" s="5">
        <f>'Output| DNSP'!VYM8</f>
        <v>0</v>
      </c>
      <c r="VYO31" s="5">
        <f>'Output| DNSP'!VYN8</f>
        <v>0</v>
      </c>
      <c r="VYP31" s="5">
        <f>'Output| DNSP'!VYO8</f>
        <v>0</v>
      </c>
      <c r="VYQ31" s="5">
        <f>'Output| DNSP'!VYP8</f>
        <v>0</v>
      </c>
      <c r="VYR31" s="5">
        <f>'Output| DNSP'!VYQ8</f>
        <v>0</v>
      </c>
      <c r="VYS31" s="5">
        <f>'Output| DNSP'!VYR8</f>
        <v>0</v>
      </c>
      <c r="VYT31" s="5">
        <f>'Output| DNSP'!VYS8</f>
        <v>0</v>
      </c>
      <c r="VYU31" s="5">
        <f>'Output| DNSP'!VYT8</f>
        <v>0</v>
      </c>
      <c r="VYV31" s="5">
        <f>'Output| DNSP'!VYU8</f>
        <v>0</v>
      </c>
      <c r="VYW31" s="5">
        <f>'Output| DNSP'!VYV8</f>
        <v>0</v>
      </c>
      <c r="VYX31" s="5">
        <f>'Output| DNSP'!VYW8</f>
        <v>0</v>
      </c>
      <c r="VYY31" s="5">
        <f>'Output| DNSP'!VYX8</f>
        <v>0</v>
      </c>
      <c r="VYZ31" s="5">
        <f>'Output| DNSP'!VYY8</f>
        <v>0</v>
      </c>
      <c r="VZA31" s="5">
        <f>'Output| DNSP'!VYZ8</f>
        <v>0</v>
      </c>
      <c r="VZB31" s="5">
        <f>'Output| DNSP'!VZA8</f>
        <v>0</v>
      </c>
      <c r="VZC31" s="5">
        <f>'Output| DNSP'!VZB8</f>
        <v>0</v>
      </c>
      <c r="VZD31" s="5">
        <f>'Output| DNSP'!VZC8</f>
        <v>0</v>
      </c>
      <c r="VZE31" s="5">
        <f>'Output| DNSP'!VZD8</f>
        <v>0</v>
      </c>
      <c r="VZF31" s="5">
        <f>'Output| DNSP'!VZE8</f>
        <v>0</v>
      </c>
      <c r="VZG31" s="5">
        <f>'Output| DNSP'!VZF8</f>
        <v>0</v>
      </c>
      <c r="VZH31" s="5">
        <f>'Output| DNSP'!VZG8</f>
        <v>0</v>
      </c>
      <c r="VZI31" s="5">
        <f>'Output| DNSP'!VZH8</f>
        <v>0</v>
      </c>
      <c r="VZJ31" s="5">
        <f>'Output| DNSP'!VZI8</f>
        <v>0</v>
      </c>
      <c r="VZK31" s="5">
        <f>'Output| DNSP'!VZJ8</f>
        <v>0</v>
      </c>
      <c r="VZL31" s="5">
        <f>'Output| DNSP'!VZK8</f>
        <v>0</v>
      </c>
      <c r="VZM31" s="5">
        <f>'Output| DNSP'!VZL8</f>
        <v>0</v>
      </c>
      <c r="VZN31" s="5">
        <f>'Output| DNSP'!VZM8</f>
        <v>0</v>
      </c>
      <c r="VZO31" s="5">
        <f>'Output| DNSP'!VZN8</f>
        <v>0</v>
      </c>
      <c r="VZP31" s="5">
        <f>'Output| DNSP'!VZO8</f>
        <v>0</v>
      </c>
      <c r="VZQ31" s="5">
        <f>'Output| DNSP'!VZP8</f>
        <v>0</v>
      </c>
      <c r="VZR31" s="5">
        <f>'Output| DNSP'!VZQ8</f>
        <v>0</v>
      </c>
      <c r="VZS31" s="5">
        <f>'Output| DNSP'!VZR8</f>
        <v>0</v>
      </c>
      <c r="VZT31" s="5">
        <f>'Output| DNSP'!VZS8</f>
        <v>0</v>
      </c>
      <c r="VZU31" s="5">
        <f>'Output| DNSP'!VZT8</f>
        <v>0</v>
      </c>
      <c r="VZV31" s="5">
        <f>'Output| DNSP'!VZU8</f>
        <v>0</v>
      </c>
      <c r="VZW31" s="5">
        <f>'Output| DNSP'!VZV8</f>
        <v>0</v>
      </c>
      <c r="VZX31" s="5">
        <f>'Output| DNSP'!VZW8</f>
        <v>0</v>
      </c>
      <c r="VZY31" s="5">
        <f>'Output| DNSP'!VZX8</f>
        <v>0</v>
      </c>
      <c r="VZZ31" s="5">
        <f>'Output| DNSP'!VZY8</f>
        <v>0</v>
      </c>
      <c r="WAA31" s="5">
        <f>'Output| DNSP'!VZZ8</f>
        <v>0</v>
      </c>
      <c r="WAB31" s="5">
        <f>'Output| DNSP'!WAA8</f>
        <v>0</v>
      </c>
      <c r="WAC31" s="5">
        <f>'Output| DNSP'!WAB8</f>
        <v>0</v>
      </c>
      <c r="WAD31" s="5">
        <f>'Output| DNSP'!WAC8</f>
        <v>0</v>
      </c>
      <c r="WAE31" s="5">
        <f>'Output| DNSP'!WAD8</f>
        <v>0</v>
      </c>
      <c r="WAF31" s="5">
        <f>'Output| DNSP'!WAE8</f>
        <v>0</v>
      </c>
      <c r="WAG31" s="5">
        <f>'Output| DNSP'!WAF8</f>
        <v>0</v>
      </c>
      <c r="WAH31" s="5">
        <f>'Output| DNSP'!WAG8</f>
        <v>0</v>
      </c>
      <c r="WAI31" s="5">
        <f>'Output| DNSP'!WAH8</f>
        <v>0</v>
      </c>
      <c r="WAJ31" s="5">
        <f>'Output| DNSP'!WAI8</f>
        <v>0</v>
      </c>
      <c r="WAK31" s="5">
        <f>'Output| DNSP'!WAJ8</f>
        <v>0</v>
      </c>
      <c r="WAL31" s="5">
        <f>'Output| DNSP'!WAK8</f>
        <v>0</v>
      </c>
      <c r="WAM31" s="5">
        <f>'Output| DNSP'!WAL8</f>
        <v>0</v>
      </c>
      <c r="WAN31" s="5">
        <f>'Output| DNSP'!WAM8</f>
        <v>0</v>
      </c>
      <c r="WAO31" s="5">
        <f>'Output| DNSP'!WAN8</f>
        <v>0</v>
      </c>
      <c r="WAP31" s="5">
        <f>'Output| DNSP'!WAO8</f>
        <v>0</v>
      </c>
      <c r="WAQ31" s="5">
        <f>'Output| DNSP'!WAP8</f>
        <v>0</v>
      </c>
      <c r="WAR31" s="5">
        <f>'Output| DNSP'!WAQ8</f>
        <v>0</v>
      </c>
      <c r="WAS31" s="5">
        <f>'Output| DNSP'!WAR8</f>
        <v>0</v>
      </c>
      <c r="WAT31" s="5">
        <f>'Output| DNSP'!WAS8</f>
        <v>0</v>
      </c>
      <c r="WAU31" s="5">
        <f>'Output| DNSP'!WAT8</f>
        <v>0</v>
      </c>
      <c r="WAV31" s="5">
        <f>'Output| DNSP'!WAU8</f>
        <v>0</v>
      </c>
      <c r="WAW31" s="5">
        <f>'Output| DNSP'!WAV8</f>
        <v>0</v>
      </c>
      <c r="WAX31" s="5">
        <f>'Output| DNSP'!WAW8</f>
        <v>0</v>
      </c>
      <c r="WAY31" s="5">
        <f>'Output| DNSP'!WAX8</f>
        <v>0</v>
      </c>
      <c r="WAZ31" s="5">
        <f>'Output| DNSP'!WAY8</f>
        <v>0</v>
      </c>
      <c r="WBA31" s="5">
        <f>'Output| DNSP'!WAZ8</f>
        <v>0</v>
      </c>
      <c r="WBB31" s="5">
        <f>'Output| DNSP'!WBA8</f>
        <v>0</v>
      </c>
      <c r="WBC31" s="5">
        <f>'Output| DNSP'!WBB8</f>
        <v>0</v>
      </c>
      <c r="WBD31" s="5">
        <f>'Output| DNSP'!WBC8</f>
        <v>0</v>
      </c>
      <c r="WBE31" s="5">
        <f>'Output| DNSP'!WBD8</f>
        <v>0</v>
      </c>
      <c r="WBF31" s="5">
        <f>'Output| DNSP'!WBE8</f>
        <v>0</v>
      </c>
      <c r="WBG31" s="5">
        <f>'Output| DNSP'!WBF8</f>
        <v>0</v>
      </c>
      <c r="WBH31" s="5">
        <f>'Output| DNSP'!WBG8</f>
        <v>0</v>
      </c>
      <c r="WBI31" s="5">
        <f>'Output| DNSP'!WBH8</f>
        <v>0</v>
      </c>
      <c r="WBJ31" s="5">
        <f>'Output| DNSP'!WBI8</f>
        <v>0</v>
      </c>
      <c r="WBK31" s="5">
        <f>'Output| DNSP'!WBJ8</f>
        <v>0</v>
      </c>
      <c r="WBL31" s="5">
        <f>'Output| DNSP'!WBK8</f>
        <v>0</v>
      </c>
      <c r="WBM31" s="5">
        <f>'Output| DNSP'!WBL8</f>
        <v>0</v>
      </c>
      <c r="WBN31" s="5">
        <f>'Output| DNSP'!WBM8</f>
        <v>0</v>
      </c>
      <c r="WBO31" s="5">
        <f>'Output| DNSP'!WBN8</f>
        <v>0</v>
      </c>
      <c r="WBP31" s="5">
        <f>'Output| DNSP'!WBO8</f>
        <v>0</v>
      </c>
      <c r="WBQ31" s="5">
        <f>'Output| DNSP'!WBP8</f>
        <v>0</v>
      </c>
      <c r="WBR31" s="5">
        <f>'Output| DNSP'!WBQ8</f>
        <v>0</v>
      </c>
      <c r="WBS31" s="5">
        <f>'Output| DNSP'!WBR8</f>
        <v>0</v>
      </c>
      <c r="WBT31" s="5">
        <f>'Output| DNSP'!WBS8</f>
        <v>0</v>
      </c>
      <c r="WBU31" s="5">
        <f>'Output| DNSP'!WBT8</f>
        <v>0</v>
      </c>
      <c r="WBV31" s="5">
        <f>'Output| DNSP'!WBU8</f>
        <v>0</v>
      </c>
      <c r="WBW31" s="5">
        <f>'Output| DNSP'!WBV8</f>
        <v>0</v>
      </c>
      <c r="WBX31" s="5">
        <f>'Output| DNSP'!WBW8</f>
        <v>0</v>
      </c>
      <c r="WBY31" s="5">
        <f>'Output| DNSP'!WBX8</f>
        <v>0</v>
      </c>
      <c r="WBZ31" s="5">
        <f>'Output| DNSP'!WBY8</f>
        <v>0</v>
      </c>
      <c r="WCA31" s="5">
        <f>'Output| DNSP'!WBZ8</f>
        <v>0</v>
      </c>
      <c r="WCB31" s="5">
        <f>'Output| DNSP'!WCA8</f>
        <v>0</v>
      </c>
      <c r="WCC31" s="5">
        <f>'Output| DNSP'!WCB8</f>
        <v>0</v>
      </c>
      <c r="WCD31" s="5">
        <f>'Output| DNSP'!WCC8</f>
        <v>0</v>
      </c>
      <c r="WCE31" s="5">
        <f>'Output| DNSP'!WCD8</f>
        <v>0</v>
      </c>
      <c r="WCF31" s="5">
        <f>'Output| DNSP'!WCE8</f>
        <v>0</v>
      </c>
      <c r="WCG31" s="5">
        <f>'Output| DNSP'!WCF8</f>
        <v>0</v>
      </c>
      <c r="WCH31" s="5">
        <f>'Output| DNSP'!WCG8</f>
        <v>0</v>
      </c>
      <c r="WCI31" s="5">
        <f>'Output| DNSP'!WCH8</f>
        <v>0</v>
      </c>
      <c r="WCJ31" s="5">
        <f>'Output| DNSP'!WCI8</f>
        <v>0</v>
      </c>
      <c r="WCK31" s="5">
        <f>'Output| DNSP'!WCJ8</f>
        <v>0</v>
      </c>
      <c r="WCL31" s="5">
        <f>'Output| DNSP'!WCK8</f>
        <v>0</v>
      </c>
      <c r="WCM31" s="5">
        <f>'Output| DNSP'!WCL8</f>
        <v>0</v>
      </c>
      <c r="WCN31" s="5">
        <f>'Output| DNSP'!WCM8</f>
        <v>0</v>
      </c>
      <c r="WCO31" s="5">
        <f>'Output| DNSP'!WCN8</f>
        <v>0</v>
      </c>
      <c r="WCP31" s="5">
        <f>'Output| DNSP'!WCO8</f>
        <v>0</v>
      </c>
      <c r="WCQ31" s="5">
        <f>'Output| DNSP'!WCP8</f>
        <v>0</v>
      </c>
      <c r="WCR31" s="5">
        <f>'Output| DNSP'!WCQ8</f>
        <v>0</v>
      </c>
      <c r="WCS31" s="5">
        <f>'Output| DNSP'!WCR8</f>
        <v>0</v>
      </c>
      <c r="WCT31" s="5">
        <f>'Output| DNSP'!WCS8</f>
        <v>0</v>
      </c>
      <c r="WCU31" s="5">
        <f>'Output| DNSP'!WCT8</f>
        <v>0</v>
      </c>
      <c r="WCV31" s="5">
        <f>'Output| DNSP'!WCU8</f>
        <v>0</v>
      </c>
      <c r="WCW31" s="5">
        <f>'Output| DNSP'!WCV8</f>
        <v>0</v>
      </c>
      <c r="WCX31" s="5">
        <f>'Output| DNSP'!WCW8</f>
        <v>0</v>
      </c>
      <c r="WCY31" s="5">
        <f>'Output| DNSP'!WCX8</f>
        <v>0</v>
      </c>
      <c r="WCZ31" s="5">
        <f>'Output| DNSP'!WCY8</f>
        <v>0</v>
      </c>
      <c r="WDA31" s="5">
        <f>'Output| DNSP'!WCZ8</f>
        <v>0</v>
      </c>
      <c r="WDB31" s="5">
        <f>'Output| DNSP'!WDA8</f>
        <v>0</v>
      </c>
      <c r="WDC31" s="5">
        <f>'Output| DNSP'!WDB8</f>
        <v>0</v>
      </c>
      <c r="WDD31" s="5">
        <f>'Output| DNSP'!WDC8</f>
        <v>0</v>
      </c>
      <c r="WDE31" s="5">
        <f>'Output| DNSP'!WDD8</f>
        <v>0</v>
      </c>
      <c r="WDF31" s="5">
        <f>'Output| DNSP'!WDE8</f>
        <v>0</v>
      </c>
      <c r="WDG31" s="5">
        <f>'Output| DNSP'!WDF8</f>
        <v>0</v>
      </c>
      <c r="WDH31" s="5">
        <f>'Output| DNSP'!WDG8</f>
        <v>0</v>
      </c>
      <c r="WDI31" s="5">
        <f>'Output| DNSP'!WDH8</f>
        <v>0</v>
      </c>
      <c r="WDJ31" s="5">
        <f>'Output| DNSP'!WDI8</f>
        <v>0</v>
      </c>
      <c r="WDK31" s="5">
        <f>'Output| DNSP'!WDJ8</f>
        <v>0</v>
      </c>
      <c r="WDL31" s="5">
        <f>'Output| DNSP'!WDK8</f>
        <v>0</v>
      </c>
      <c r="WDM31" s="5">
        <f>'Output| DNSP'!WDL8</f>
        <v>0</v>
      </c>
      <c r="WDN31" s="5">
        <f>'Output| DNSP'!WDM8</f>
        <v>0</v>
      </c>
      <c r="WDO31" s="5">
        <f>'Output| DNSP'!WDN8</f>
        <v>0</v>
      </c>
      <c r="WDP31" s="5">
        <f>'Output| DNSP'!WDO8</f>
        <v>0</v>
      </c>
      <c r="WDQ31" s="5">
        <f>'Output| DNSP'!WDP8</f>
        <v>0</v>
      </c>
      <c r="WDR31" s="5">
        <f>'Output| DNSP'!WDQ8</f>
        <v>0</v>
      </c>
      <c r="WDS31" s="5">
        <f>'Output| DNSP'!WDR8</f>
        <v>0</v>
      </c>
      <c r="WDT31" s="5">
        <f>'Output| DNSP'!WDS8</f>
        <v>0</v>
      </c>
      <c r="WDU31" s="5">
        <f>'Output| DNSP'!WDT8</f>
        <v>0</v>
      </c>
      <c r="WDV31" s="5">
        <f>'Output| DNSP'!WDU8</f>
        <v>0</v>
      </c>
      <c r="WDW31" s="5">
        <f>'Output| DNSP'!WDV8</f>
        <v>0</v>
      </c>
      <c r="WDX31" s="5">
        <f>'Output| DNSP'!WDW8</f>
        <v>0</v>
      </c>
      <c r="WDY31" s="5">
        <f>'Output| DNSP'!WDX8</f>
        <v>0</v>
      </c>
      <c r="WDZ31" s="5">
        <f>'Output| DNSP'!WDY8</f>
        <v>0</v>
      </c>
      <c r="WEA31" s="5">
        <f>'Output| DNSP'!WDZ8</f>
        <v>0</v>
      </c>
      <c r="WEB31" s="5">
        <f>'Output| DNSP'!WEA8</f>
        <v>0</v>
      </c>
      <c r="WEC31" s="5">
        <f>'Output| DNSP'!WEB8</f>
        <v>0</v>
      </c>
      <c r="WED31" s="5">
        <f>'Output| DNSP'!WEC8</f>
        <v>0</v>
      </c>
      <c r="WEE31" s="5">
        <f>'Output| DNSP'!WED8</f>
        <v>0</v>
      </c>
      <c r="WEF31" s="5">
        <f>'Output| DNSP'!WEE8</f>
        <v>0</v>
      </c>
      <c r="WEG31" s="5">
        <f>'Output| DNSP'!WEF8</f>
        <v>0</v>
      </c>
      <c r="WEH31" s="5">
        <f>'Output| DNSP'!WEG8</f>
        <v>0</v>
      </c>
      <c r="WEI31" s="5">
        <f>'Output| DNSP'!WEH8</f>
        <v>0</v>
      </c>
      <c r="WEJ31" s="5">
        <f>'Output| DNSP'!WEI8</f>
        <v>0</v>
      </c>
      <c r="WEK31" s="5">
        <f>'Output| DNSP'!WEJ8</f>
        <v>0</v>
      </c>
      <c r="WEL31" s="5">
        <f>'Output| DNSP'!WEK8</f>
        <v>0</v>
      </c>
      <c r="WEM31" s="5">
        <f>'Output| DNSP'!WEL8</f>
        <v>0</v>
      </c>
      <c r="WEN31" s="5">
        <f>'Output| DNSP'!WEM8</f>
        <v>0</v>
      </c>
      <c r="WEO31" s="5">
        <f>'Output| DNSP'!WEN8</f>
        <v>0</v>
      </c>
      <c r="WEP31" s="5">
        <f>'Output| DNSP'!WEO8</f>
        <v>0</v>
      </c>
      <c r="WEQ31" s="5">
        <f>'Output| DNSP'!WEP8</f>
        <v>0</v>
      </c>
      <c r="WER31" s="5">
        <f>'Output| DNSP'!WEQ8</f>
        <v>0</v>
      </c>
      <c r="WES31" s="5">
        <f>'Output| DNSP'!WER8</f>
        <v>0</v>
      </c>
      <c r="WET31" s="5">
        <f>'Output| DNSP'!WES8</f>
        <v>0</v>
      </c>
      <c r="WEU31" s="5">
        <f>'Output| DNSP'!WET8</f>
        <v>0</v>
      </c>
      <c r="WEV31" s="5">
        <f>'Output| DNSP'!WEU8</f>
        <v>0</v>
      </c>
      <c r="WEW31" s="5">
        <f>'Output| DNSP'!WEV8</f>
        <v>0</v>
      </c>
      <c r="WEX31" s="5">
        <f>'Output| DNSP'!WEW8</f>
        <v>0</v>
      </c>
      <c r="WEY31" s="5">
        <f>'Output| DNSP'!WEX8</f>
        <v>0</v>
      </c>
      <c r="WEZ31" s="5">
        <f>'Output| DNSP'!WEY8</f>
        <v>0</v>
      </c>
      <c r="WFA31" s="5">
        <f>'Output| DNSP'!WEZ8</f>
        <v>0</v>
      </c>
      <c r="WFB31" s="5">
        <f>'Output| DNSP'!WFA8</f>
        <v>0</v>
      </c>
      <c r="WFC31" s="5">
        <f>'Output| DNSP'!WFB8</f>
        <v>0</v>
      </c>
      <c r="WFD31" s="5">
        <f>'Output| DNSP'!WFC8</f>
        <v>0</v>
      </c>
      <c r="WFE31" s="5">
        <f>'Output| DNSP'!WFD8</f>
        <v>0</v>
      </c>
      <c r="WFF31" s="5">
        <f>'Output| DNSP'!WFE8</f>
        <v>0</v>
      </c>
      <c r="WFG31" s="5">
        <f>'Output| DNSP'!WFF8</f>
        <v>0</v>
      </c>
      <c r="WFH31" s="5">
        <f>'Output| DNSP'!WFG8</f>
        <v>0</v>
      </c>
      <c r="WFI31" s="5">
        <f>'Output| DNSP'!WFH8</f>
        <v>0</v>
      </c>
      <c r="WFJ31" s="5">
        <f>'Output| DNSP'!WFI8</f>
        <v>0</v>
      </c>
      <c r="WFK31" s="5">
        <f>'Output| DNSP'!WFJ8</f>
        <v>0</v>
      </c>
      <c r="WFL31" s="5">
        <f>'Output| DNSP'!WFK8</f>
        <v>0</v>
      </c>
      <c r="WFM31" s="5">
        <f>'Output| DNSP'!WFL8</f>
        <v>0</v>
      </c>
      <c r="WFN31" s="5">
        <f>'Output| DNSP'!WFM8</f>
        <v>0</v>
      </c>
      <c r="WFO31" s="5">
        <f>'Output| DNSP'!WFN8</f>
        <v>0</v>
      </c>
      <c r="WFP31" s="5">
        <f>'Output| DNSP'!WFO8</f>
        <v>0</v>
      </c>
      <c r="WFQ31" s="5">
        <f>'Output| DNSP'!WFP8</f>
        <v>0</v>
      </c>
      <c r="WFR31" s="5">
        <f>'Output| DNSP'!WFQ8</f>
        <v>0</v>
      </c>
      <c r="WFS31" s="5">
        <f>'Output| DNSP'!WFR8</f>
        <v>0</v>
      </c>
      <c r="WFT31" s="5">
        <f>'Output| DNSP'!WFS8</f>
        <v>0</v>
      </c>
      <c r="WFU31" s="5">
        <f>'Output| DNSP'!WFT8</f>
        <v>0</v>
      </c>
      <c r="WFV31" s="5">
        <f>'Output| DNSP'!WFU8</f>
        <v>0</v>
      </c>
      <c r="WFW31" s="5">
        <f>'Output| DNSP'!WFV8</f>
        <v>0</v>
      </c>
      <c r="WFX31" s="5">
        <f>'Output| DNSP'!WFW8</f>
        <v>0</v>
      </c>
      <c r="WFY31" s="5">
        <f>'Output| DNSP'!WFX8</f>
        <v>0</v>
      </c>
      <c r="WFZ31" s="5">
        <f>'Output| DNSP'!WFY8</f>
        <v>0</v>
      </c>
      <c r="WGA31" s="5">
        <f>'Output| DNSP'!WFZ8</f>
        <v>0</v>
      </c>
      <c r="WGB31" s="5">
        <f>'Output| DNSP'!WGA8</f>
        <v>0</v>
      </c>
      <c r="WGC31" s="5">
        <f>'Output| DNSP'!WGB8</f>
        <v>0</v>
      </c>
      <c r="WGD31" s="5">
        <f>'Output| DNSP'!WGC8</f>
        <v>0</v>
      </c>
      <c r="WGE31" s="5">
        <f>'Output| DNSP'!WGD8</f>
        <v>0</v>
      </c>
      <c r="WGF31" s="5">
        <f>'Output| DNSP'!WGE8</f>
        <v>0</v>
      </c>
      <c r="WGG31" s="5">
        <f>'Output| DNSP'!WGF8</f>
        <v>0</v>
      </c>
      <c r="WGH31" s="5">
        <f>'Output| DNSP'!WGG8</f>
        <v>0</v>
      </c>
      <c r="WGI31" s="5">
        <f>'Output| DNSP'!WGH8</f>
        <v>0</v>
      </c>
      <c r="WGJ31" s="5">
        <f>'Output| DNSP'!WGI8</f>
        <v>0</v>
      </c>
      <c r="WGK31" s="5">
        <f>'Output| DNSP'!WGJ8</f>
        <v>0</v>
      </c>
      <c r="WGL31" s="5">
        <f>'Output| DNSP'!WGK8</f>
        <v>0</v>
      </c>
      <c r="WGM31" s="5">
        <f>'Output| DNSP'!WGL8</f>
        <v>0</v>
      </c>
      <c r="WGN31" s="5">
        <f>'Output| DNSP'!WGM8</f>
        <v>0</v>
      </c>
      <c r="WGO31" s="5">
        <f>'Output| DNSP'!WGN8</f>
        <v>0</v>
      </c>
      <c r="WGP31" s="5">
        <f>'Output| DNSP'!WGO8</f>
        <v>0</v>
      </c>
      <c r="WGQ31" s="5">
        <f>'Output| DNSP'!WGP8</f>
        <v>0</v>
      </c>
      <c r="WGR31" s="5">
        <f>'Output| DNSP'!WGQ8</f>
        <v>0</v>
      </c>
      <c r="WGS31" s="5">
        <f>'Output| DNSP'!WGR8</f>
        <v>0</v>
      </c>
      <c r="WGT31" s="5">
        <f>'Output| DNSP'!WGS8</f>
        <v>0</v>
      </c>
      <c r="WGU31" s="5">
        <f>'Output| DNSP'!WGT8</f>
        <v>0</v>
      </c>
      <c r="WGV31" s="5">
        <f>'Output| DNSP'!WGU8</f>
        <v>0</v>
      </c>
      <c r="WGW31" s="5">
        <f>'Output| DNSP'!WGV8</f>
        <v>0</v>
      </c>
      <c r="WGX31" s="5">
        <f>'Output| DNSP'!WGW8</f>
        <v>0</v>
      </c>
      <c r="WGY31" s="5">
        <f>'Output| DNSP'!WGX8</f>
        <v>0</v>
      </c>
      <c r="WGZ31" s="5">
        <f>'Output| DNSP'!WGY8</f>
        <v>0</v>
      </c>
      <c r="WHA31" s="5">
        <f>'Output| DNSP'!WGZ8</f>
        <v>0</v>
      </c>
      <c r="WHB31" s="5">
        <f>'Output| DNSP'!WHA8</f>
        <v>0</v>
      </c>
      <c r="WHC31" s="5">
        <f>'Output| DNSP'!WHB8</f>
        <v>0</v>
      </c>
      <c r="WHD31" s="5">
        <f>'Output| DNSP'!WHC8</f>
        <v>0</v>
      </c>
      <c r="WHE31" s="5">
        <f>'Output| DNSP'!WHD8</f>
        <v>0</v>
      </c>
      <c r="WHF31" s="5">
        <f>'Output| DNSP'!WHE8</f>
        <v>0</v>
      </c>
      <c r="WHG31" s="5">
        <f>'Output| DNSP'!WHF8</f>
        <v>0</v>
      </c>
      <c r="WHH31" s="5">
        <f>'Output| DNSP'!WHG8</f>
        <v>0</v>
      </c>
      <c r="WHI31" s="5">
        <f>'Output| DNSP'!WHH8</f>
        <v>0</v>
      </c>
      <c r="WHJ31" s="5">
        <f>'Output| DNSP'!WHI8</f>
        <v>0</v>
      </c>
      <c r="WHK31" s="5">
        <f>'Output| DNSP'!WHJ8</f>
        <v>0</v>
      </c>
      <c r="WHL31" s="5">
        <f>'Output| DNSP'!WHK8</f>
        <v>0</v>
      </c>
      <c r="WHM31" s="5">
        <f>'Output| DNSP'!WHL8</f>
        <v>0</v>
      </c>
      <c r="WHN31" s="5">
        <f>'Output| DNSP'!WHM8</f>
        <v>0</v>
      </c>
      <c r="WHO31" s="5">
        <f>'Output| DNSP'!WHN8</f>
        <v>0</v>
      </c>
      <c r="WHP31" s="5">
        <f>'Output| DNSP'!WHO8</f>
        <v>0</v>
      </c>
      <c r="WHQ31" s="5">
        <f>'Output| DNSP'!WHP8</f>
        <v>0</v>
      </c>
      <c r="WHR31" s="5">
        <f>'Output| DNSP'!WHQ8</f>
        <v>0</v>
      </c>
      <c r="WHS31" s="5">
        <f>'Output| DNSP'!WHR8</f>
        <v>0</v>
      </c>
      <c r="WHT31" s="5">
        <f>'Output| DNSP'!WHS8</f>
        <v>0</v>
      </c>
      <c r="WHU31" s="5">
        <f>'Output| DNSP'!WHT8</f>
        <v>0</v>
      </c>
      <c r="WHV31" s="5">
        <f>'Output| DNSP'!WHU8</f>
        <v>0</v>
      </c>
      <c r="WHW31" s="5">
        <f>'Output| DNSP'!WHV8</f>
        <v>0</v>
      </c>
      <c r="WHX31" s="5">
        <f>'Output| DNSP'!WHW8</f>
        <v>0</v>
      </c>
      <c r="WHY31" s="5">
        <f>'Output| DNSP'!WHX8</f>
        <v>0</v>
      </c>
      <c r="WHZ31" s="5">
        <f>'Output| DNSP'!WHY8</f>
        <v>0</v>
      </c>
      <c r="WIA31" s="5">
        <f>'Output| DNSP'!WHZ8</f>
        <v>0</v>
      </c>
      <c r="WIB31" s="5">
        <f>'Output| DNSP'!WIA8</f>
        <v>0</v>
      </c>
      <c r="WIC31" s="5">
        <f>'Output| DNSP'!WIB8</f>
        <v>0</v>
      </c>
      <c r="WID31" s="5">
        <f>'Output| DNSP'!WIC8</f>
        <v>0</v>
      </c>
      <c r="WIE31" s="5">
        <f>'Output| DNSP'!WID8</f>
        <v>0</v>
      </c>
      <c r="WIF31" s="5">
        <f>'Output| DNSP'!WIE8</f>
        <v>0</v>
      </c>
      <c r="WIG31" s="5">
        <f>'Output| DNSP'!WIF8</f>
        <v>0</v>
      </c>
      <c r="WIH31" s="5">
        <f>'Output| DNSP'!WIG8</f>
        <v>0</v>
      </c>
      <c r="WII31" s="5">
        <f>'Output| DNSP'!WIH8</f>
        <v>0</v>
      </c>
      <c r="WIJ31" s="5">
        <f>'Output| DNSP'!WII8</f>
        <v>0</v>
      </c>
      <c r="WIK31" s="5">
        <f>'Output| DNSP'!WIJ8</f>
        <v>0</v>
      </c>
      <c r="WIL31" s="5">
        <f>'Output| DNSP'!WIK8</f>
        <v>0</v>
      </c>
      <c r="WIM31" s="5">
        <f>'Output| DNSP'!WIL8</f>
        <v>0</v>
      </c>
      <c r="WIN31" s="5">
        <f>'Output| DNSP'!WIM8</f>
        <v>0</v>
      </c>
      <c r="WIO31" s="5">
        <f>'Output| DNSP'!WIN8</f>
        <v>0</v>
      </c>
      <c r="WIP31" s="5">
        <f>'Output| DNSP'!WIO8</f>
        <v>0</v>
      </c>
      <c r="WIQ31" s="5">
        <f>'Output| DNSP'!WIP8</f>
        <v>0</v>
      </c>
      <c r="WIR31" s="5">
        <f>'Output| DNSP'!WIQ8</f>
        <v>0</v>
      </c>
      <c r="WIS31" s="5">
        <f>'Output| DNSP'!WIR8</f>
        <v>0</v>
      </c>
      <c r="WIT31" s="5">
        <f>'Output| DNSP'!WIS8</f>
        <v>0</v>
      </c>
      <c r="WIU31" s="5">
        <f>'Output| DNSP'!WIT8</f>
        <v>0</v>
      </c>
      <c r="WIV31" s="5">
        <f>'Output| DNSP'!WIU8</f>
        <v>0</v>
      </c>
      <c r="WIW31" s="5">
        <f>'Output| DNSP'!WIV8</f>
        <v>0</v>
      </c>
      <c r="WIX31" s="5">
        <f>'Output| DNSP'!WIW8</f>
        <v>0</v>
      </c>
      <c r="WIY31" s="5">
        <f>'Output| DNSP'!WIX8</f>
        <v>0</v>
      </c>
      <c r="WIZ31" s="5">
        <f>'Output| DNSP'!WIY8</f>
        <v>0</v>
      </c>
      <c r="WJA31" s="5">
        <f>'Output| DNSP'!WIZ8</f>
        <v>0</v>
      </c>
      <c r="WJB31" s="5">
        <f>'Output| DNSP'!WJA8</f>
        <v>0</v>
      </c>
      <c r="WJC31" s="5">
        <f>'Output| DNSP'!WJB8</f>
        <v>0</v>
      </c>
      <c r="WJD31" s="5">
        <f>'Output| DNSP'!WJC8</f>
        <v>0</v>
      </c>
      <c r="WJE31" s="5">
        <f>'Output| DNSP'!WJD8</f>
        <v>0</v>
      </c>
      <c r="WJF31" s="5">
        <f>'Output| DNSP'!WJE8</f>
        <v>0</v>
      </c>
      <c r="WJG31" s="5">
        <f>'Output| DNSP'!WJF8</f>
        <v>0</v>
      </c>
      <c r="WJH31" s="5">
        <f>'Output| DNSP'!WJG8</f>
        <v>0</v>
      </c>
      <c r="WJI31" s="5">
        <f>'Output| DNSP'!WJH8</f>
        <v>0</v>
      </c>
      <c r="WJJ31" s="5">
        <f>'Output| DNSP'!WJI8</f>
        <v>0</v>
      </c>
      <c r="WJK31" s="5">
        <f>'Output| DNSP'!WJJ8</f>
        <v>0</v>
      </c>
      <c r="WJL31" s="5">
        <f>'Output| DNSP'!WJK8</f>
        <v>0</v>
      </c>
      <c r="WJM31" s="5">
        <f>'Output| DNSP'!WJL8</f>
        <v>0</v>
      </c>
      <c r="WJN31" s="5">
        <f>'Output| DNSP'!WJM8</f>
        <v>0</v>
      </c>
      <c r="WJO31" s="5">
        <f>'Output| DNSP'!WJN8</f>
        <v>0</v>
      </c>
      <c r="WJP31" s="5">
        <f>'Output| DNSP'!WJO8</f>
        <v>0</v>
      </c>
      <c r="WJQ31" s="5">
        <f>'Output| DNSP'!WJP8</f>
        <v>0</v>
      </c>
      <c r="WJR31" s="5">
        <f>'Output| DNSP'!WJQ8</f>
        <v>0</v>
      </c>
      <c r="WJS31" s="5">
        <f>'Output| DNSP'!WJR8</f>
        <v>0</v>
      </c>
      <c r="WJT31" s="5">
        <f>'Output| DNSP'!WJS8</f>
        <v>0</v>
      </c>
      <c r="WJU31" s="5">
        <f>'Output| DNSP'!WJT8</f>
        <v>0</v>
      </c>
      <c r="WJV31" s="5">
        <f>'Output| DNSP'!WJU8</f>
        <v>0</v>
      </c>
      <c r="WJW31" s="5">
        <f>'Output| DNSP'!WJV8</f>
        <v>0</v>
      </c>
      <c r="WJX31" s="5">
        <f>'Output| DNSP'!WJW8</f>
        <v>0</v>
      </c>
      <c r="WJY31" s="5">
        <f>'Output| DNSP'!WJX8</f>
        <v>0</v>
      </c>
      <c r="WJZ31" s="5">
        <f>'Output| DNSP'!WJY8</f>
        <v>0</v>
      </c>
      <c r="WKA31" s="5">
        <f>'Output| DNSP'!WJZ8</f>
        <v>0</v>
      </c>
      <c r="WKB31" s="5">
        <f>'Output| DNSP'!WKA8</f>
        <v>0</v>
      </c>
      <c r="WKC31" s="5">
        <f>'Output| DNSP'!WKB8</f>
        <v>0</v>
      </c>
      <c r="WKD31" s="5">
        <f>'Output| DNSP'!WKC8</f>
        <v>0</v>
      </c>
      <c r="WKE31" s="5">
        <f>'Output| DNSP'!WKD8</f>
        <v>0</v>
      </c>
      <c r="WKF31" s="5">
        <f>'Output| DNSP'!WKE8</f>
        <v>0</v>
      </c>
      <c r="WKG31" s="5">
        <f>'Output| DNSP'!WKF8</f>
        <v>0</v>
      </c>
      <c r="WKH31" s="5">
        <f>'Output| DNSP'!WKG8</f>
        <v>0</v>
      </c>
      <c r="WKI31" s="5">
        <f>'Output| DNSP'!WKH8</f>
        <v>0</v>
      </c>
      <c r="WKJ31" s="5">
        <f>'Output| DNSP'!WKI8</f>
        <v>0</v>
      </c>
      <c r="WKK31" s="5">
        <f>'Output| DNSP'!WKJ8</f>
        <v>0</v>
      </c>
      <c r="WKL31" s="5">
        <f>'Output| DNSP'!WKK8</f>
        <v>0</v>
      </c>
      <c r="WKM31" s="5">
        <f>'Output| DNSP'!WKL8</f>
        <v>0</v>
      </c>
      <c r="WKN31" s="5">
        <f>'Output| DNSP'!WKM8</f>
        <v>0</v>
      </c>
      <c r="WKO31" s="5">
        <f>'Output| DNSP'!WKN8</f>
        <v>0</v>
      </c>
      <c r="WKP31" s="5">
        <f>'Output| DNSP'!WKO8</f>
        <v>0</v>
      </c>
      <c r="WKQ31" s="5">
        <f>'Output| DNSP'!WKP8</f>
        <v>0</v>
      </c>
      <c r="WKR31" s="5">
        <f>'Output| DNSP'!WKQ8</f>
        <v>0</v>
      </c>
      <c r="WKS31" s="5">
        <f>'Output| DNSP'!WKR8</f>
        <v>0</v>
      </c>
      <c r="WKT31" s="5">
        <f>'Output| DNSP'!WKS8</f>
        <v>0</v>
      </c>
      <c r="WKU31" s="5">
        <f>'Output| DNSP'!WKT8</f>
        <v>0</v>
      </c>
      <c r="WKV31" s="5">
        <f>'Output| DNSP'!WKU8</f>
        <v>0</v>
      </c>
      <c r="WKW31" s="5">
        <f>'Output| DNSP'!WKV8</f>
        <v>0</v>
      </c>
      <c r="WKX31" s="5">
        <f>'Output| DNSP'!WKW8</f>
        <v>0</v>
      </c>
      <c r="WKY31" s="5">
        <f>'Output| DNSP'!WKX8</f>
        <v>0</v>
      </c>
      <c r="WKZ31" s="5">
        <f>'Output| DNSP'!WKY8</f>
        <v>0</v>
      </c>
      <c r="WLA31" s="5">
        <f>'Output| DNSP'!WKZ8</f>
        <v>0</v>
      </c>
      <c r="WLB31" s="5">
        <f>'Output| DNSP'!WLA8</f>
        <v>0</v>
      </c>
      <c r="WLC31" s="5">
        <f>'Output| DNSP'!WLB8</f>
        <v>0</v>
      </c>
      <c r="WLD31" s="5">
        <f>'Output| DNSP'!WLC8</f>
        <v>0</v>
      </c>
      <c r="WLE31" s="5">
        <f>'Output| DNSP'!WLD8</f>
        <v>0</v>
      </c>
      <c r="WLF31" s="5">
        <f>'Output| DNSP'!WLE8</f>
        <v>0</v>
      </c>
      <c r="WLG31" s="5">
        <f>'Output| DNSP'!WLF8</f>
        <v>0</v>
      </c>
      <c r="WLH31" s="5">
        <f>'Output| DNSP'!WLG8</f>
        <v>0</v>
      </c>
      <c r="WLI31" s="5">
        <f>'Output| DNSP'!WLH8</f>
        <v>0</v>
      </c>
      <c r="WLJ31" s="5">
        <f>'Output| DNSP'!WLI8</f>
        <v>0</v>
      </c>
      <c r="WLK31" s="5">
        <f>'Output| DNSP'!WLJ8</f>
        <v>0</v>
      </c>
      <c r="WLL31" s="5">
        <f>'Output| DNSP'!WLK8</f>
        <v>0</v>
      </c>
      <c r="WLM31" s="5">
        <f>'Output| DNSP'!WLL8</f>
        <v>0</v>
      </c>
      <c r="WLN31" s="5">
        <f>'Output| DNSP'!WLM8</f>
        <v>0</v>
      </c>
      <c r="WLO31" s="5">
        <f>'Output| DNSP'!WLN8</f>
        <v>0</v>
      </c>
      <c r="WLP31" s="5">
        <f>'Output| DNSP'!WLO8</f>
        <v>0</v>
      </c>
      <c r="WLQ31" s="5">
        <f>'Output| DNSP'!WLP8</f>
        <v>0</v>
      </c>
      <c r="WLR31" s="5">
        <f>'Output| DNSP'!WLQ8</f>
        <v>0</v>
      </c>
      <c r="WLS31" s="5">
        <f>'Output| DNSP'!WLR8</f>
        <v>0</v>
      </c>
      <c r="WLT31" s="5">
        <f>'Output| DNSP'!WLS8</f>
        <v>0</v>
      </c>
      <c r="WLU31" s="5">
        <f>'Output| DNSP'!WLT8</f>
        <v>0</v>
      </c>
      <c r="WLV31" s="5">
        <f>'Output| DNSP'!WLU8</f>
        <v>0</v>
      </c>
      <c r="WLW31" s="5">
        <f>'Output| DNSP'!WLV8</f>
        <v>0</v>
      </c>
      <c r="WLX31" s="5">
        <f>'Output| DNSP'!WLW8</f>
        <v>0</v>
      </c>
      <c r="WLY31" s="5">
        <f>'Output| DNSP'!WLX8</f>
        <v>0</v>
      </c>
      <c r="WLZ31" s="5">
        <f>'Output| DNSP'!WLY8</f>
        <v>0</v>
      </c>
      <c r="WMA31" s="5">
        <f>'Output| DNSP'!WLZ8</f>
        <v>0</v>
      </c>
      <c r="WMB31" s="5">
        <f>'Output| DNSP'!WMA8</f>
        <v>0</v>
      </c>
      <c r="WMC31" s="5">
        <f>'Output| DNSP'!WMB8</f>
        <v>0</v>
      </c>
      <c r="WMD31" s="5">
        <f>'Output| DNSP'!WMC8</f>
        <v>0</v>
      </c>
      <c r="WME31" s="5">
        <f>'Output| DNSP'!WMD8</f>
        <v>0</v>
      </c>
      <c r="WMF31" s="5">
        <f>'Output| DNSP'!WME8</f>
        <v>0</v>
      </c>
      <c r="WMG31" s="5">
        <f>'Output| DNSP'!WMF8</f>
        <v>0</v>
      </c>
      <c r="WMH31" s="5">
        <f>'Output| DNSP'!WMG8</f>
        <v>0</v>
      </c>
      <c r="WMI31" s="5">
        <f>'Output| DNSP'!WMH8</f>
        <v>0</v>
      </c>
      <c r="WMJ31" s="5">
        <f>'Output| DNSP'!WMI8</f>
        <v>0</v>
      </c>
      <c r="WMK31" s="5">
        <f>'Output| DNSP'!WMJ8</f>
        <v>0</v>
      </c>
      <c r="WML31" s="5">
        <f>'Output| DNSP'!WMK8</f>
        <v>0</v>
      </c>
      <c r="WMM31" s="5">
        <f>'Output| DNSP'!WML8</f>
        <v>0</v>
      </c>
      <c r="WMN31" s="5">
        <f>'Output| DNSP'!WMM8</f>
        <v>0</v>
      </c>
      <c r="WMO31" s="5">
        <f>'Output| DNSP'!WMN8</f>
        <v>0</v>
      </c>
      <c r="WMP31" s="5">
        <f>'Output| DNSP'!WMO8</f>
        <v>0</v>
      </c>
      <c r="WMQ31" s="5">
        <f>'Output| DNSP'!WMP8</f>
        <v>0</v>
      </c>
      <c r="WMR31" s="5">
        <f>'Output| DNSP'!WMQ8</f>
        <v>0</v>
      </c>
      <c r="WMS31" s="5">
        <f>'Output| DNSP'!WMR8</f>
        <v>0</v>
      </c>
      <c r="WMT31" s="5">
        <f>'Output| DNSP'!WMS8</f>
        <v>0</v>
      </c>
      <c r="WMU31" s="5">
        <f>'Output| DNSP'!WMT8</f>
        <v>0</v>
      </c>
      <c r="WMV31" s="5">
        <f>'Output| DNSP'!WMU8</f>
        <v>0</v>
      </c>
      <c r="WMW31" s="5">
        <f>'Output| DNSP'!WMV8</f>
        <v>0</v>
      </c>
      <c r="WMX31" s="5">
        <f>'Output| DNSP'!WMW8</f>
        <v>0</v>
      </c>
      <c r="WMY31" s="5">
        <f>'Output| DNSP'!WMX8</f>
        <v>0</v>
      </c>
      <c r="WMZ31" s="5">
        <f>'Output| DNSP'!WMY8</f>
        <v>0</v>
      </c>
      <c r="WNA31" s="5">
        <f>'Output| DNSP'!WMZ8</f>
        <v>0</v>
      </c>
      <c r="WNB31" s="5">
        <f>'Output| DNSP'!WNA8</f>
        <v>0</v>
      </c>
      <c r="WNC31" s="5">
        <f>'Output| DNSP'!WNB8</f>
        <v>0</v>
      </c>
      <c r="WND31" s="5">
        <f>'Output| DNSP'!WNC8</f>
        <v>0</v>
      </c>
      <c r="WNE31" s="5">
        <f>'Output| DNSP'!WND8</f>
        <v>0</v>
      </c>
      <c r="WNF31" s="5">
        <f>'Output| DNSP'!WNE8</f>
        <v>0</v>
      </c>
      <c r="WNG31" s="5">
        <f>'Output| DNSP'!WNF8</f>
        <v>0</v>
      </c>
      <c r="WNH31" s="5">
        <f>'Output| DNSP'!WNG8</f>
        <v>0</v>
      </c>
      <c r="WNI31" s="5">
        <f>'Output| DNSP'!WNH8</f>
        <v>0</v>
      </c>
      <c r="WNJ31" s="5">
        <f>'Output| DNSP'!WNI8</f>
        <v>0</v>
      </c>
      <c r="WNK31" s="5">
        <f>'Output| DNSP'!WNJ8</f>
        <v>0</v>
      </c>
      <c r="WNL31" s="5">
        <f>'Output| DNSP'!WNK8</f>
        <v>0</v>
      </c>
      <c r="WNM31" s="5">
        <f>'Output| DNSP'!WNL8</f>
        <v>0</v>
      </c>
      <c r="WNN31" s="5">
        <f>'Output| DNSP'!WNM8</f>
        <v>0</v>
      </c>
      <c r="WNO31" s="5">
        <f>'Output| DNSP'!WNN8</f>
        <v>0</v>
      </c>
      <c r="WNP31" s="5">
        <f>'Output| DNSP'!WNO8</f>
        <v>0</v>
      </c>
      <c r="WNQ31" s="5">
        <f>'Output| DNSP'!WNP8</f>
        <v>0</v>
      </c>
      <c r="WNR31" s="5">
        <f>'Output| DNSP'!WNQ8</f>
        <v>0</v>
      </c>
      <c r="WNS31" s="5">
        <f>'Output| DNSP'!WNR8</f>
        <v>0</v>
      </c>
      <c r="WNT31" s="5">
        <f>'Output| DNSP'!WNS8</f>
        <v>0</v>
      </c>
      <c r="WNU31" s="5">
        <f>'Output| DNSP'!WNT8</f>
        <v>0</v>
      </c>
      <c r="WNV31" s="5">
        <f>'Output| DNSP'!WNU8</f>
        <v>0</v>
      </c>
      <c r="WNW31" s="5">
        <f>'Output| DNSP'!WNV8</f>
        <v>0</v>
      </c>
      <c r="WNX31" s="5">
        <f>'Output| DNSP'!WNW8</f>
        <v>0</v>
      </c>
      <c r="WNY31" s="5">
        <f>'Output| DNSP'!WNX8</f>
        <v>0</v>
      </c>
      <c r="WNZ31" s="5">
        <f>'Output| DNSP'!WNY8</f>
        <v>0</v>
      </c>
      <c r="WOA31" s="5">
        <f>'Output| DNSP'!WNZ8</f>
        <v>0</v>
      </c>
      <c r="WOB31" s="5">
        <f>'Output| DNSP'!WOA8</f>
        <v>0</v>
      </c>
      <c r="WOC31" s="5">
        <f>'Output| DNSP'!WOB8</f>
        <v>0</v>
      </c>
      <c r="WOD31" s="5">
        <f>'Output| DNSP'!WOC8</f>
        <v>0</v>
      </c>
      <c r="WOE31" s="5">
        <f>'Output| DNSP'!WOD8</f>
        <v>0</v>
      </c>
      <c r="WOF31" s="5">
        <f>'Output| DNSP'!WOE8</f>
        <v>0</v>
      </c>
      <c r="WOG31" s="5">
        <f>'Output| DNSP'!WOF8</f>
        <v>0</v>
      </c>
      <c r="WOH31" s="5">
        <f>'Output| DNSP'!WOG8</f>
        <v>0</v>
      </c>
      <c r="WOI31" s="5">
        <f>'Output| DNSP'!WOH8</f>
        <v>0</v>
      </c>
      <c r="WOJ31" s="5">
        <f>'Output| DNSP'!WOI8</f>
        <v>0</v>
      </c>
      <c r="WOK31" s="5">
        <f>'Output| DNSP'!WOJ8</f>
        <v>0</v>
      </c>
      <c r="WOL31" s="5">
        <f>'Output| DNSP'!WOK8</f>
        <v>0</v>
      </c>
      <c r="WOM31" s="5">
        <f>'Output| DNSP'!WOL8</f>
        <v>0</v>
      </c>
      <c r="WON31" s="5">
        <f>'Output| DNSP'!WOM8</f>
        <v>0</v>
      </c>
      <c r="WOO31" s="5">
        <f>'Output| DNSP'!WON8</f>
        <v>0</v>
      </c>
      <c r="WOP31" s="5">
        <f>'Output| DNSP'!WOO8</f>
        <v>0</v>
      </c>
      <c r="WOQ31" s="5">
        <f>'Output| DNSP'!WOP8</f>
        <v>0</v>
      </c>
      <c r="WOR31" s="5">
        <f>'Output| DNSP'!WOQ8</f>
        <v>0</v>
      </c>
      <c r="WOS31" s="5">
        <f>'Output| DNSP'!WOR8</f>
        <v>0</v>
      </c>
      <c r="WOT31" s="5">
        <f>'Output| DNSP'!WOS8</f>
        <v>0</v>
      </c>
      <c r="WOU31" s="5">
        <f>'Output| DNSP'!WOT8</f>
        <v>0</v>
      </c>
      <c r="WOV31" s="5">
        <f>'Output| DNSP'!WOU8</f>
        <v>0</v>
      </c>
      <c r="WOW31" s="5">
        <f>'Output| DNSP'!WOV8</f>
        <v>0</v>
      </c>
      <c r="WOX31" s="5">
        <f>'Output| DNSP'!WOW8</f>
        <v>0</v>
      </c>
      <c r="WOY31" s="5">
        <f>'Output| DNSP'!WOX8</f>
        <v>0</v>
      </c>
      <c r="WOZ31" s="5">
        <f>'Output| DNSP'!WOY8</f>
        <v>0</v>
      </c>
      <c r="WPA31" s="5">
        <f>'Output| DNSP'!WOZ8</f>
        <v>0</v>
      </c>
      <c r="WPB31" s="5">
        <f>'Output| DNSP'!WPA8</f>
        <v>0</v>
      </c>
      <c r="WPC31" s="5">
        <f>'Output| DNSP'!WPB8</f>
        <v>0</v>
      </c>
      <c r="WPD31" s="5">
        <f>'Output| DNSP'!WPC8</f>
        <v>0</v>
      </c>
      <c r="WPE31" s="5">
        <f>'Output| DNSP'!WPD8</f>
        <v>0</v>
      </c>
      <c r="WPF31" s="5">
        <f>'Output| DNSP'!WPE8</f>
        <v>0</v>
      </c>
      <c r="WPG31" s="5">
        <f>'Output| DNSP'!WPF8</f>
        <v>0</v>
      </c>
      <c r="WPH31" s="5">
        <f>'Output| DNSP'!WPG8</f>
        <v>0</v>
      </c>
      <c r="WPI31" s="5">
        <f>'Output| DNSP'!WPH8</f>
        <v>0</v>
      </c>
      <c r="WPJ31" s="5">
        <f>'Output| DNSP'!WPI8</f>
        <v>0</v>
      </c>
      <c r="WPK31" s="5">
        <f>'Output| DNSP'!WPJ8</f>
        <v>0</v>
      </c>
      <c r="WPL31" s="5">
        <f>'Output| DNSP'!WPK8</f>
        <v>0</v>
      </c>
      <c r="WPM31" s="5">
        <f>'Output| DNSP'!WPL8</f>
        <v>0</v>
      </c>
      <c r="WPN31" s="5">
        <f>'Output| DNSP'!WPM8</f>
        <v>0</v>
      </c>
      <c r="WPO31" s="5">
        <f>'Output| DNSP'!WPN8</f>
        <v>0</v>
      </c>
      <c r="WPP31" s="5">
        <f>'Output| DNSP'!WPO8</f>
        <v>0</v>
      </c>
      <c r="WPQ31" s="5">
        <f>'Output| DNSP'!WPP8</f>
        <v>0</v>
      </c>
      <c r="WPR31" s="5">
        <f>'Output| DNSP'!WPQ8</f>
        <v>0</v>
      </c>
      <c r="WPS31" s="5">
        <f>'Output| DNSP'!WPR8</f>
        <v>0</v>
      </c>
      <c r="WPT31" s="5">
        <f>'Output| DNSP'!WPS8</f>
        <v>0</v>
      </c>
      <c r="WPU31" s="5">
        <f>'Output| DNSP'!WPT8</f>
        <v>0</v>
      </c>
      <c r="WPV31" s="5">
        <f>'Output| DNSP'!WPU8</f>
        <v>0</v>
      </c>
      <c r="WPW31" s="5">
        <f>'Output| DNSP'!WPV8</f>
        <v>0</v>
      </c>
      <c r="WPX31" s="5">
        <f>'Output| DNSP'!WPW8</f>
        <v>0</v>
      </c>
      <c r="WPY31" s="5">
        <f>'Output| DNSP'!WPX8</f>
        <v>0</v>
      </c>
      <c r="WPZ31" s="5">
        <f>'Output| DNSP'!WPY8</f>
        <v>0</v>
      </c>
      <c r="WQA31" s="5">
        <f>'Output| DNSP'!WPZ8</f>
        <v>0</v>
      </c>
      <c r="WQB31" s="5">
        <f>'Output| DNSP'!WQA8</f>
        <v>0</v>
      </c>
      <c r="WQC31" s="5">
        <f>'Output| DNSP'!WQB8</f>
        <v>0</v>
      </c>
      <c r="WQD31" s="5">
        <f>'Output| DNSP'!WQC8</f>
        <v>0</v>
      </c>
      <c r="WQE31" s="5">
        <f>'Output| DNSP'!WQD8</f>
        <v>0</v>
      </c>
      <c r="WQF31" s="5">
        <f>'Output| DNSP'!WQE8</f>
        <v>0</v>
      </c>
      <c r="WQG31" s="5">
        <f>'Output| DNSP'!WQF8</f>
        <v>0</v>
      </c>
      <c r="WQH31" s="5">
        <f>'Output| DNSP'!WQG8</f>
        <v>0</v>
      </c>
      <c r="WQI31" s="5">
        <f>'Output| DNSP'!WQH8</f>
        <v>0</v>
      </c>
      <c r="WQJ31" s="5">
        <f>'Output| DNSP'!WQI8</f>
        <v>0</v>
      </c>
      <c r="WQK31" s="5">
        <f>'Output| DNSP'!WQJ8</f>
        <v>0</v>
      </c>
      <c r="WQL31" s="5">
        <f>'Output| DNSP'!WQK8</f>
        <v>0</v>
      </c>
      <c r="WQM31" s="5">
        <f>'Output| DNSP'!WQL8</f>
        <v>0</v>
      </c>
      <c r="WQN31" s="5">
        <f>'Output| DNSP'!WQM8</f>
        <v>0</v>
      </c>
      <c r="WQO31" s="5">
        <f>'Output| DNSP'!WQN8</f>
        <v>0</v>
      </c>
      <c r="WQP31" s="5">
        <f>'Output| DNSP'!WQO8</f>
        <v>0</v>
      </c>
      <c r="WQQ31" s="5">
        <f>'Output| DNSP'!WQP8</f>
        <v>0</v>
      </c>
      <c r="WQR31" s="5">
        <f>'Output| DNSP'!WQQ8</f>
        <v>0</v>
      </c>
      <c r="WQS31" s="5">
        <f>'Output| DNSP'!WQR8</f>
        <v>0</v>
      </c>
      <c r="WQT31" s="5">
        <f>'Output| DNSP'!WQS8</f>
        <v>0</v>
      </c>
      <c r="WQU31" s="5">
        <f>'Output| DNSP'!WQT8</f>
        <v>0</v>
      </c>
      <c r="WQV31" s="5">
        <f>'Output| DNSP'!WQU8</f>
        <v>0</v>
      </c>
      <c r="WQW31" s="5">
        <f>'Output| DNSP'!WQV8</f>
        <v>0</v>
      </c>
      <c r="WQX31" s="5">
        <f>'Output| DNSP'!WQW8</f>
        <v>0</v>
      </c>
      <c r="WQY31" s="5">
        <f>'Output| DNSP'!WQX8</f>
        <v>0</v>
      </c>
      <c r="WQZ31" s="5">
        <f>'Output| DNSP'!WQY8</f>
        <v>0</v>
      </c>
      <c r="WRA31" s="5">
        <f>'Output| DNSP'!WQZ8</f>
        <v>0</v>
      </c>
      <c r="WRB31" s="5">
        <f>'Output| DNSP'!WRA8</f>
        <v>0</v>
      </c>
      <c r="WRC31" s="5">
        <f>'Output| DNSP'!WRB8</f>
        <v>0</v>
      </c>
      <c r="WRD31" s="5">
        <f>'Output| DNSP'!WRC8</f>
        <v>0</v>
      </c>
      <c r="WRE31" s="5">
        <f>'Output| DNSP'!WRD8</f>
        <v>0</v>
      </c>
      <c r="WRF31" s="5">
        <f>'Output| DNSP'!WRE8</f>
        <v>0</v>
      </c>
      <c r="WRG31" s="5">
        <f>'Output| DNSP'!WRF8</f>
        <v>0</v>
      </c>
      <c r="WRH31" s="5">
        <f>'Output| DNSP'!WRG8</f>
        <v>0</v>
      </c>
      <c r="WRI31" s="5">
        <f>'Output| DNSP'!WRH8</f>
        <v>0</v>
      </c>
      <c r="WRJ31" s="5">
        <f>'Output| DNSP'!WRI8</f>
        <v>0</v>
      </c>
      <c r="WRK31" s="5">
        <f>'Output| DNSP'!WRJ8</f>
        <v>0</v>
      </c>
      <c r="WRL31" s="5">
        <f>'Output| DNSP'!WRK8</f>
        <v>0</v>
      </c>
      <c r="WRM31" s="5">
        <f>'Output| DNSP'!WRL8</f>
        <v>0</v>
      </c>
      <c r="WRN31" s="5">
        <f>'Output| DNSP'!WRM8</f>
        <v>0</v>
      </c>
      <c r="WRO31" s="5">
        <f>'Output| DNSP'!WRN8</f>
        <v>0</v>
      </c>
      <c r="WRP31" s="5">
        <f>'Output| DNSP'!WRO8</f>
        <v>0</v>
      </c>
      <c r="WRQ31" s="5">
        <f>'Output| DNSP'!WRP8</f>
        <v>0</v>
      </c>
      <c r="WRR31" s="5">
        <f>'Output| DNSP'!WRQ8</f>
        <v>0</v>
      </c>
      <c r="WRS31" s="5">
        <f>'Output| DNSP'!WRR8</f>
        <v>0</v>
      </c>
      <c r="WRT31" s="5">
        <f>'Output| DNSP'!WRS8</f>
        <v>0</v>
      </c>
      <c r="WRU31" s="5">
        <f>'Output| DNSP'!WRT8</f>
        <v>0</v>
      </c>
      <c r="WRV31" s="5">
        <f>'Output| DNSP'!WRU8</f>
        <v>0</v>
      </c>
      <c r="WRW31" s="5">
        <f>'Output| DNSP'!WRV8</f>
        <v>0</v>
      </c>
      <c r="WRX31" s="5">
        <f>'Output| DNSP'!WRW8</f>
        <v>0</v>
      </c>
      <c r="WRY31" s="5">
        <f>'Output| DNSP'!WRX8</f>
        <v>0</v>
      </c>
      <c r="WRZ31" s="5">
        <f>'Output| DNSP'!WRY8</f>
        <v>0</v>
      </c>
      <c r="WSA31" s="5">
        <f>'Output| DNSP'!WRZ8</f>
        <v>0</v>
      </c>
      <c r="WSB31" s="5">
        <f>'Output| DNSP'!WSA8</f>
        <v>0</v>
      </c>
      <c r="WSC31" s="5">
        <f>'Output| DNSP'!WSB8</f>
        <v>0</v>
      </c>
      <c r="WSD31" s="5">
        <f>'Output| DNSP'!WSC8</f>
        <v>0</v>
      </c>
      <c r="WSE31" s="5">
        <f>'Output| DNSP'!WSD8</f>
        <v>0</v>
      </c>
      <c r="WSF31" s="5">
        <f>'Output| DNSP'!WSE8</f>
        <v>0</v>
      </c>
      <c r="WSG31" s="5">
        <f>'Output| DNSP'!WSF8</f>
        <v>0</v>
      </c>
      <c r="WSH31" s="5">
        <f>'Output| DNSP'!WSG8</f>
        <v>0</v>
      </c>
      <c r="WSI31" s="5">
        <f>'Output| DNSP'!WSH8</f>
        <v>0</v>
      </c>
      <c r="WSJ31" s="5">
        <f>'Output| DNSP'!WSI8</f>
        <v>0</v>
      </c>
      <c r="WSK31" s="5">
        <f>'Output| DNSP'!WSJ8</f>
        <v>0</v>
      </c>
      <c r="WSL31" s="5">
        <f>'Output| DNSP'!WSK8</f>
        <v>0</v>
      </c>
      <c r="WSM31" s="5">
        <f>'Output| DNSP'!WSL8</f>
        <v>0</v>
      </c>
      <c r="WSN31" s="5">
        <f>'Output| DNSP'!WSM8</f>
        <v>0</v>
      </c>
      <c r="WSO31" s="5">
        <f>'Output| DNSP'!WSN8</f>
        <v>0</v>
      </c>
      <c r="WSP31" s="5">
        <f>'Output| DNSP'!WSO8</f>
        <v>0</v>
      </c>
      <c r="WSQ31" s="5">
        <f>'Output| DNSP'!WSP8</f>
        <v>0</v>
      </c>
      <c r="WSR31" s="5">
        <f>'Output| DNSP'!WSQ8</f>
        <v>0</v>
      </c>
      <c r="WSS31" s="5">
        <f>'Output| DNSP'!WSR8</f>
        <v>0</v>
      </c>
      <c r="WST31" s="5">
        <f>'Output| DNSP'!WSS8</f>
        <v>0</v>
      </c>
      <c r="WSU31" s="5">
        <f>'Output| DNSP'!WST8</f>
        <v>0</v>
      </c>
      <c r="WSV31" s="5">
        <f>'Output| DNSP'!WSU8</f>
        <v>0</v>
      </c>
      <c r="WSW31" s="5">
        <f>'Output| DNSP'!WSV8</f>
        <v>0</v>
      </c>
      <c r="WSX31" s="5">
        <f>'Output| DNSP'!WSW8</f>
        <v>0</v>
      </c>
      <c r="WSY31" s="5">
        <f>'Output| DNSP'!WSX8</f>
        <v>0</v>
      </c>
      <c r="WSZ31" s="5">
        <f>'Output| DNSP'!WSY8</f>
        <v>0</v>
      </c>
      <c r="WTA31" s="5">
        <f>'Output| DNSP'!WSZ8</f>
        <v>0</v>
      </c>
      <c r="WTB31" s="5">
        <f>'Output| DNSP'!WTA8</f>
        <v>0</v>
      </c>
      <c r="WTC31" s="5">
        <f>'Output| DNSP'!WTB8</f>
        <v>0</v>
      </c>
      <c r="WTD31" s="5">
        <f>'Output| DNSP'!WTC8</f>
        <v>0</v>
      </c>
      <c r="WTE31" s="5">
        <f>'Output| DNSP'!WTD8</f>
        <v>0</v>
      </c>
      <c r="WTF31" s="5">
        <f>'Output| DNSP'!WTE8</f>
        <v>0</v>
      </c>
      <c r="WTG31" s="5">
        <f>'Output| DNSP'!WTF8</f>
        <v>0</v>
      </c>
      <c r="WTH31" s="5">
        <f>'Output| DNSP'!WTG8</f>
        <v>0</v>
      </c>
      <c r="WTI31" s="5">
        <f>'Output| DNSP'!WTH8</f>
        <v>0</v>
      </c>
      <c r="WTJ31" s="5">
        <f>'Output| DNSP'!WTI8</f>
        <v>0</v>
      </c>
      <c r="WTK31" s="5">
        <f>'Output| DNSP'!WTJ8</f>
        <v>0</v>
      </c>
      <c r="WTL31" s="5">
        <f>'Output| DNSP'!WTK8</f>
        <v>0</v>
      </c>
      <c r="WTM31" s="5">
        <f>'Output| DNSP'!WTL8</f>
        <v>0</v>
      </c>
      <c r="WTN31" s="5">
        <f>'Output| DNSP'!WTM8</f>
        <v>0</v>
      </c>
      <c r="WTO31" s="5">
        <f>'Output| DNSP'!WTN8</f>
        <v>0</v>
      </c>
      <c r="WTP31" s="5">
        <f>'Output| DNSP'!WTO8</f>
        <v>0</v>
      </c>
      <c r="WTQ31" s="5">
        <f>'Output| DNSP'!WTP8</f>
        <v>0</v>
      </c>
      <c r="WTR31" s="5">
        <f>'Output| DNSP'!WTQ8</f>
        <v>0</v>
      </c>
      <c r="WTS31" s="5">
        <f>'Output| DNSP'!WTR8</f>
        <v>0</v>
      </c>
      <c r="WTT31" s="5">
        <f>'Output| DNSP'!WTS8</f>
        <v>0</v>
      </c>
      <c r="WTU31" s="5">
        <f>'Output| DNSP'!WTT8</f>
        <v>0</v>
      </c>
      <c r="WTV31" s="5">
        <f>'Output| DNSP'!WTU8</f>
        <v>0</v>
      </c>
      <c r="WTW31" s="5">
        <f>'Output| DNSP'!WTV8</f>
        <v>0</v>
      </c>
      <c r="WTX31" s="5">
        <f>'Output| DNSP'!WTW8</f>
        <v>0</v>
      </c>
      <c r="WTY31" s="5">
        <f>'Output| DNSP'!WTX8</f>
        <v>0</v>
      </c>
      <c r="WTZ31" s="5">
        <f>'Output| DNSP'!WTY8</f>
        <v>0</v>
      </c>
      <c r="WUA31" s="5">
        <f>'Output| DNSP'!WTZ8</f>
        <v>0</v>
      </c>
      <c r="WUB31" s="5">
        <f>'Output| DNSP'!WUA8</f>
        <v>0</v>
      </c>
      <c r="WUC31" s="5">
        <f>'Output| DNSP'!WUB8</f>
        <v>0</v>
      </c>
      <c r="WUD31" s="5">
        <f>'Output| DNSP'!WUC8</f>
        <v>0</v>
      </c>
      <c r="WUE31" s="5">
        <f>'Output| DNSP'!WUD8</f>
        <v>0</v>
      </c>
      <c r="WUF31" s="5">
        <f>'Output| DNSP'!WUE8</f>
        <v>0</v>
      </c>
      <c r="WUG31" s="5">
        <f>'Output| DNSP'!WUF8</f>
        <v>0</v>
      </c>
      <c r="WUH31" s="5">
        <f>'Output| DNSP'!WUG8</f>
        <v>0</v>
      </c>
      <c r="WUI31" s="5">
        <f>'Output| DNSP'!WUH8</f>
        <v>0</v>
      </c>
      <c r="WUJ31" s="5">
        <f>'Output| DNSP'!WUI8</f>
        <v>0</v>
      </c>
      <c r="WUK31" s="5">
        <f>'Output| DNSP'!WUJ8</f>
        <v>0</v>
      </c>
      <c r="WUL31" s="5">
        <f>'Output| DNSP'!WUK8</f>
        <v>0</v>
      </c>
      <c r="WUM31" s="5">
        <f>'Output| DNSP'!WUL8</f>
        <v>0</v>
      </c>
      <c r="WUN31" s="5">
        <f>'Output| DNSP'!WUM8</f>
        <v>0</v>
      </c>
      <c r="WUO31" s="5">
        <f>'Output| DNSP'!WUN8</f>
        <v>0</v>
      </c>
      <c r="WUP31" s="5">
        <f>'Output| DNSP'!WUO8</f>
        <v>0</v>
      </c>
      <c r="WUQ31" s="5">
        <f>'Output| DNSP'!WUP8</f>
        <v>0</v>
      </c>
      <c r="WUR31" s="5">
        <f>'Output| DNSP'!WUQ8</f>
        <v>0</v>
      </c>
      <c r="WUS31" s="5">
        <f>'Output| DNSP'!WUR8</f>
        <v>0</v>
      </c>
      <c r="WUT31" s="5">
        <f>'Output| DNSP'!WUS8</f>
        <v>0</v>
      </c>
      <c r="WUU31" s="5">
        <f>'Output| DNSP'!WUT8</f>
        <v>0</v>
      </c>
      <c r="WUV31" s="5">
        <f>'Output| DNSP'!WUU8</f>
        <v>0</v>
      </c>
      <c r="WUW31" s="5">
        <f>'Output| DNSP'!WUV8</f>
        <v>0</v>
      </c>
      <c r="WUX31" s="5">
        <f>'Output| DNSP'!WUW8</f>
        <v>0</v>
      </c>
      <c r="WUY31" s="5">
        <f>'Output| DNSP'!WUX8</f>
        <v>0</v>
      </c>
      <c r="WUZ31" s="5">
        <f>'Output| DNSP'!WUY8</f>
        <v>0</v>
      </c>
      <c r="WVA31" s="5">
        <f>'Output| DNSP'!WUZ8</f>
        <v>0</v>
      </c>
      <c r="WVB31" s="5">
        <f>'Output| DNSP'!WVA8</f>
        <v>0</v>
      </c>
      <c r="WVC31" s="5">
        <f>'Output| DNSP'!WVB8</f>
        <v>0</v>
      </c>
      <c r="WVD31" s="5">
        <f>'Output| DNSP'!WVC8</f>
        <v>0</v>
      </c>
      <c r="WVE31" s="5">
        <f>'Output| DNSP'!WVD8</f>
        <v>0</v>
      </c>
      <c r="WVF31" s="5">
        <f>'Output| DNSP'!WVE8</f>
        <v>0</v>
      </c>
      <c r="WVG31" s="5">
        <f>'Output| DNSP'!WVF8</f>
        <v>0</v>
      </c>
      <c r="WVH31" s="5">
        <f>'Output| DNSP'!WVG8</f>
        <v>0</v>
      </c>
      <c r="WVI31" s="5">
        <f>'Output| DNSP'!WVH8</f>
        <v>0</v>
      </c>
      <c r="WVJ31" s="5">
        <f>'Output| DNSP'!WVI8</f>
        <v>0</v>
      </c>
      <c r="WVK31" s="5">
        <f>'Output| DNSP'!WVJ8</f>
        <v>0</v>
      </c>
      <c r="WVL31" s="5">
        <f>'Output| DNSP'!WVK8</f>
        <v>0</v>
      </c>
      <c r="WVM31" s="5">
        <f>'Output| DNSP'!WVL8</f>
        <v>0</v>
      </c>
      <c r="WVN31" s="5">
        <f>'Output| DNSP'!WVM8</f>
        <v>0</v>
      </c>
      <c r="WVO31" s="5">
        <f>'Output| DNSP'!WVN8</f>
        <v>0</v>
      </c>
      <c r="WVP31" s="5">
        <f>'Output| DNSP'!WVO8</f>
        <v>0</v>
      </c>
      <c r="WVQ31" s="5">
        <f>'Output| DNSP'!WVP8</f>
        <v>0</v>
      </c>
      <c r="WVR31" s="5">
        <f>'Output| DNSP'!WVQ8</f>
        <v>0</v>
      </c>
      <c r="WVS31" s="5">
        <f>'Output| DNSP'!WVR8</f>
        <v>0</v>
      </c>
      <c r="WVT31" s="5">
        <f>'Output| DNSP'!WVS8</f>
        <v>0</v>
      </c>
      <c r="WVU31" s="5">
        <f>'Output| DNSP'!WVT8</f>
        <v>0</v>
      </c>
      <c r="WVV31" s="5">
        <f>'Output| DNSP'!WVU8</f>
        <v>0</v>
      </c>
      <c r="WVW31" s="5">
        <f>'Output| DNSP'!WVV8</f>
        <v>0</v>
      </c>
      <c r="WVX31" s="5">
        <f>'Output| DNSP'!WVW8</f>
        <v>0</v>
      </c>
      <c r="WVY31" s="5">
        <f>'Output| DNSP'!WVX8</f>
        <v>0</v>
      </c>
      <c r="WVZ31" s="5">
        <f>'Output| DNSP'!WVY8</f>
        <v>0</v>
      </c>
      <c r="WWA31" s="5">
        <f>'Output| DNSP'!WVZ8</f>
        <v>0</v>
      </c>
      <c r="WWB31" s="5">
        <f>'Output| DNSP'!WWA8</f>
        <v>0</v>
      </c>
      <c r="WWC31" s="5">
        <f>'Output| DNSP'!WWB8</f>
        <v>0</v>
      </c>
      <c r="WWD31" s="5">
        <f>'Output| DNSP'!WWC8</f>
        <v>0</v>
      </c>
      <c r="WWE31" s="5">
        <f>'Output| DNSP'!WWD8</f>
        <v>0</v>
      </c>
      <c r="WWF31" s="5">
        <f>'Output| DNSP'!WWE8</f>
        <v>0</v>
      </c>
      <c r="WWG31" s="5">
        <f>'Output| DNSP'!WWF8</f>
        <v>0</v>
      </c>
      <c r="WWH31" s="5">
        <f>'Output| DNSP'!WWG8</f>
        <v>0</v>
      </c>
      <c r="WWI31" s="5">
        <f>'Output| DNSP'!WWH8</f>
        <v>0</v>
      </c>
      <c r="WWJ31" s="5">
        <f>'Output| DNSP'!WWI8</f>
        <v>0</v>
      </c>
      <c r="WWK31" s="5">
        <f>'Output| DNSP'!WWJ8</f>
        <v>0</v>
      </c>
      <c r="WWL31" s="5">
        <f>'Output| DNSP'!WWK8</f>
        <v>0</v>
      </c>
      <c r="WWM31" s="5">
        <f>'Output| DNSP'!WWL8</f>
        <v>0</v>
      </c>
      <c r="WWN31" s="5">
        <f>'Output| DNSP'!WWM8</f>
        <v>0</v>
      </c>
      <c r="WWO31" s="5">
        <f>'Output| DNSP'!WWN8</f>
        <v>0</v>
      </c>
      <c r="WWP31" s="5">
        <f>'Output| DNSP'!WWO8</f>
        <v>0</v>
      </c>
      <c r="WWQ31" s="5">
        <f>'Output| DNSP'!WWP8</f>
        <v>0</v>
      </c>
      <c r="WWR31" s="5">
        <f>'Output| DNSP'!WWQ8</f>
        <v>0</v>
      </c>
      <c r="WWS31" s="5">
        <f>'Output| DNSP'!WWR8</f>
        <v>0</v>
      </c>
      <c r="WWT31" s="5">
        <f>'Output| DNSP'!WWS8</f>
        <v>0</v>
      </c>
      <c r="WWU31" s="5">
        <f>'Output| DNSP'!WWT8</f>
        <v>0</v>
      </c>
      <c r="WWV31" s="5">
        <f>'Output| DNSP'!WWU8</f>
        <v>0</v>
      </c>
      <c r="WWW31" s="5">
        <f>'Output| DNSP'!WWV8</f>
        <v>0</v>
      </c>
      <c r="WWX31" s="5">
        <f>'Output| DNSP'!WWW8</f>
        <v>0</v>
      </c>
      <c r="WWY31" s="5">
        <f>'Output| DNSP'!WWX8</f>
        <v>0</v>
      </c>
      <c r="WWZ31" s="5">
        <f>'Output| DNSP'!WWY8</f>
        <v>0</v>
      </c>
      <c r="WXA31" s="5">
        <f>'Output| DNSP'!WWZ8</f>
        <v>0</v>
      </c>
      <c r="WXB31" s="5">
        <f>'Output| DNSP'!WXA8</f>
        <v>0</v>
      </c>
      <c r="WXC31" s="5">
        <f>'Output| DNSP'!WXB8</f>
        <v>0</v>
      </c>
      <c r="WXD31" s="5">
        <f>'Output| DNSP'!WXC8</f>
        <v>0</v>
      </c>
      <c r="WXE31" s="5">
        <f>'Output| DNSP'!WXD8</f>
        <v>0</v>
      </c>
      <c r="WXF31" s="5">
        <f>'Output| DNSP'!WXE8</f>
        <v>0</v>
      </c>
      <c r="WXG31" s="5">
        <f>'Output| DNSP'!WXF8</f>
        <v>0</v>
      </c>
      <c r="WXH31" s="5">
        <f>'Output| DNSP'!WXG8</f>
        <v>0</v>
      </c>
      <c r="WXI31" s="5">
        <f>'Output| DNSP'!WXH8</f>
        <v>0</v>
      </c>
      <c r="WXJ31" s="5">
        <f>'Output| DNSP'!WXI8</f>
        <v>0</v>
      </c>
      <c r="WXK31" s="5">
        <f>'Output| DNSP'!WXJ8</f>
        <v>0</v>
      </c>
      <c r="WXL31" s="5">
        <f>'Output| DNSP'!WXK8</f>
        <v>0</v>
      </c>
      <c r="WXM31" s="5">
        <f>'Output| DNSP'!WXL8</f>
        <v>0</v>
      </c>
      <c r="WXN31" s="5">
        <f>'Output| DNSP'!WXM8</f>
        <v>0</v>
      </c>
      <c r="WXO31" s="5">
        <f>'Output| DNSP'!WXN8</f>
        <v>0</v>
      </c>
      <c r="WXP31" s="5">
        <f>'Output| DNSP'!WXO8</f>
        <v>0</v>
      </c>
      <c r="WXQ31" s="5">
        <f>'Output| DNSP'!WXP8</f>
        <v>0</v>
      </c>
      <c r="WXR31" s="5">
        <f>'Output| DNSP'!WXQ8</f>
        <v>0</v>
      </c>
      <c r="WXS31" s="5">
        <f>'Output| DNSP'!WXR8</f>
        <v>0</v>
      </c>
      <c r="WXT31" s="5">
        <f>'Output| DNSP'!WXS8</f>
        <v>0</v>
      </c>
      <c r="WXU31" s="5">
        <f>'Output| DNSP'!WXT8</f>
        <v>0</v>
      </c>
      <c r="WXV31" s="5">
        <f>'Output| DNSP'!WXU8</f>
        <v>0</v>
      </c>
      <c r="WXW31" s="5">
        <f>'Output| DNSP'!WXV8</f>
        <v>0</v>
      </c>
      <c r="WXX31" s="5">
        <f>'Output| DNSP'!WXW8</f>
        <v>0</v>
      </c>
      <c r="WXY31" s="5">
        <f>'Output| DNSP'!WXX8</f>
        <v>0</v>
      </c>
      <c r="WXZ31" s="5">
        <f>'Output| DNSP'!WXY8</f>
        <v>0</v>
      </c>
      <c r="WYA31" s="5">
        <f>'Output| DNSP'!WXZ8</f>
        <v>0</v>
      </c>
      <c r="WYB31" s="5">
        <f>'Output| DNSP'!WYA8</f>
        <v>0</v>
      </c>
      <c r="WYC31" s="5">
        <f>'Output| DNSP'!WYB8</f>
        <v>0</v>
      </c>
      <c r="WYD31" s="5">
        <f>'Output| DNSP'!WYC8</f>
        <v>0</v>
      </c>
      <c r="WYE31" s="5">
        <f>'Output| DNSP'!WYD8</f>
        <v>0</v>
      </c>
      <c r="WYF31" s="5">
        <f>'Output| DNSP'!WYE8</f>
        <v>0</v>
      </c>
      <c r="WYG31" s="5">
        <f>'Output| DNSP'!WYF8</f>
        <v>0</v>
      </c>
      <c r="WYH31" s="5">
        <f>'Output| DNSP'!WYG8</f>
        <v>0</v>
      </c>
      <c r="WYI31" s="5">
        <f>'Output| DNSP'!WYH8</f>
        <v>0</v>
      </c>
      <c r="WYJ31" s="5">
        <f>'Output| DNSP'!WYI8</f>
        <v>0</v>
      </c>
      <c r="WYK31" s="5">
        <f>'Output| DNSP'!WYJ8</f>
        <v>0</v>
      </c>
      <c r="WYL31" s="5">
        <f>'Output| DNSP'!WYK8</f>
        <v>0</v>
      </c>
      <c r="WYM31" s="5">
        <f>'Output| DNSP'!WYL8</f>
        <v>0</v>
      </c>
      <c r="WYN31" s="5">
        <f>'Output| DNSP'!WYM8</f>
        <v>0</v>
      </c>
      <c r="WYO31" s="5">
        <f>'Output| DNSP'!WYN8</f>
        <v>0</v>
      </c>
      <c r="WYP31" s="5">
        <f>'Output| DNSP'!WYO8</f>
        <v>0</v>
      </c>
      <c r="WYQ31" s="5">
        <f>'Output| DNSP'!WYP8</f>
        <v>0</v>
      </c>
      <c r="WYR31" s="5">
        <f>'Output| DNSP'!WYQ8</f>
        <v>0</v>
      </c>
      <c r="WYS31" s="5">
        <f>'Output| DNSP'!WYR8</f>
        <v>0</v>
      </c>
      <c r="WYT31" s="5">
        <f>'Output| DNSP'!WYS8</f>
        <v>0</v>
      </c>
      <c r="WYU31" s="5">
        <f>'Output| DNSP'!WYT8</f>
        <v>0</v>
      </c>
      <c r="WYV31" s="5">
        <f>'Output| DNSP'!WYU8</f>
        <v>0</v>
      </c>
      <c r="WYW31" s="5">
        <f>'Output| DNSP'!WYV8</f>
        <v>0</v>
      </c>
      <c r="WYX31" s="5">
        <f>'Output| DNSP'!WYW8</f>
        <v>0</v>
      </c>
      <c r="WYY31" s="5">
        <f>'Output| DNSP'!WYX8</f>
        <v>0</v>
      </c>
      <c r="WYZ31" s="5">
        <f>'Output| DNSP'!WYY8</f>
        <v>0</v>
      </c>
      <c r="WZA31" s="5">
        <f>'Output| DNSP'!WYZ8</f>
        <v>0</v>
      </c>
      <c r="WZB31" s="5">
        <f>'Output| DNSP'!WZA8</f>
        <v>0</v>
      </c>
      <c r="WZC31" s="5">
        <f>'Output| DNSP'!WZB8</f>
        <v>0</v>
      </c>
      <c r="WZD31" s="5">
        <f>'Output| DNSP'!WZC8</f>
        <v>0</v>
      </c>
      <c r="WZE31" s="5">
        <f>'Output| DNSP'!WZD8</f>
        <v>0</v>
      </c>
      <c r="WZF31" s="5">
        <f>'Output| DNSP'!WZE8</f>
        <v>0</v>
      </c>
      <c r="WZG31" s="5">
        <f>'Output| DNSP'!WZF8</f>
        <v>0</v>
      </c>
      <c r="WZH31" s="5">
        <f>'Output| DNSP'!WZG8</f>
        <v>0</v>
      </c>
      <c r="WZI31" s="5">
        <f>'Output| DNSP'!WZH8</f>
        <v>0</v>
      </c>
      <c r="WZJ31" s="5">
        <f>'Output| DNSP'!WZI8</f>
        <v>0</v>
      </c>
      <c r="WZK31" s="5">
        <f>'Output| DNSP'!WZJ8</f>
        <v>0</v>
      </c>
      <c r="WZL31" s="5">
        <f>'Output| DNSP'!WZK8</f>
        <v>0</v>
      </c>
      <c r="WZM31" s="5">
        <f>'Output| DNSP'!WZL8</f>
        <v>0</v>
      </c>
      <c r="WZN31" s="5">
        <f>'Output| DNSP'!WZM8</f>
        <v>0</v>
      </c>
      <c r="WZO31" s="5">
        <f>'Output| DNSP'!WZN8</f>
        <v>0</v>
      </c>
      <c r="WZP31" s="5">
        <f>'Output| DNSP'!WZO8</f>
        <v>0</v>
      </c>
      <c r="WZQ31" s="5">
        <f>'Output| DNSP'!WZP8</f>
        <v>0</v>
      </c>
      <c r="WZR31" s="5">
        <f>'Output| DNSP'!WZQ8</f>
        <v>0</v>
      </c>
      <c r="WZS31" s="5">
        <f>'Output| DNSP'!WZR8</f>
        <v>0</v>
      </c>
      <c r="WZT31" s="5">
        <f>'Output| DNSP'!WZS8</f>
        <v>0</v>
      </c>
      <c r="WZU31" s="5">
        <f>'Output| DNSP'!WZT8</f>
        <v>0</v>
      </c>
      <c r="WZV31" s="5">
        <f>'Output| DNSP'!WZU8</f>
        <v>0</v>
      </c>
      <c r="WZW31" s="5">
        <f>'Output| DNSP'!WZV8</f>
        <v>0</v>
      </c>
      <c r="WZX31" s="5">
        <f>'Output| DNSP'!WZW8</f>
        <v>0</v>
      </c>
      <c r="WZY31" s="5">
        <f>'Output| DNSP'!WZX8</f>
        <v>0</v>
      </c>
      <c r="WZZ31" s="5">
        <f>'Output| DNSP'!WZY8</f>
        <v>0</v>
      </c>
      <c r="XAA31" s="5">
        <f>'Output| DNSP'!WZZ8</f>
        <v>0</v>
      </c>
      <c r="XAB31" s="5">
        <f>'Output| DNSP'!XAA8</f>
        <v>0</v>
      </c>
      <c r="XAC31" s="5">
        <f>'Output| DNSP'!XAB8</f>
        <v>0</v>
      </c>
      <c r="XAD31" s="5">
        <f>'Output| DNSP'!XAC8</f>
        <v>0</v>
      </c>
      <c r="XAE31" s="5">
        <f>'Output| DNSP'!XAD8</f>
        <v>0</v>
      </c>
      <c r="XAF31" s="5">
        <f>'Output| DNSP'!XAE8</f>
        <v>0</v>
      </c>
      <c r="XAG31" s="5">
        <f>'Output| DNSP'!XAF8</f>
        <v>0</v>
      </c>
      <c r="XAH31" s="5">
        <f>'Output| DNSP'!XAG8</f>
        <v>0</v>
      </c>
      <c r="XAI31" s="5">
        <f>'Output| DNSP'!XAH8</f>
        <v>0</v>
      </c>
      <c r="XAJ31" s="5">
        <f>'Output| DNSP'!XAI8</f>
        <v>0</v>
      </c>
      <c r="XAK31" s="5">
        <f>'Output| DNSP'!XAJ8</f>
        <v>0</v>
      </c>
      <c r="XAL31" s="5">
        <f>'Output| DNSP'!XAK8</f>
        <v>0</v>
      </c>
      <c r="XAM31" s="5">
        <f>'Output| DNSP'!XAL8</f>
        <v>0</v>
      </c>
      <c r="XAN31" s="5">
        <f>'Output| DNSP'!XAM8</f>
        <v>0</v>
      </c>
      <c r="XAO31" s="5">
        <f>'Output| DNSP'!XAN8</f>
        <v>0</v>
      </c>
      <c r="XAP31" s="5">
        <f>'Output| DNSP'!XAO8</f>
        <v>0</v>
      </c>
      <c r="XAQ31" s="5">
        <f>'Output| DNSP'!XAP8</f>
        <v>0</v>
      </c>
      <c r="XAR31" s="5">
        <f>'Output| DNSP'!XAQ8</f>
        <v>0</v>
      </c>
      <c r="XAS31" s="5">
        <f>'Output| DNSP'!XAR8</f>
        <v>0</v>
      </c>
      <c r="XAT31" s="5">
        <f>'Output| DNSP'!XAS8</f>
        <v>0</v>
      </c>
      <c r="XAU31" s="5">
        <f>'Output| DNSP'!XAT8</f>
        <v>0</v>
      </c>
      <c r="XAV31" s="5">
        <f>'Output| DNSP'!XAU8</f>
        <v>0</v>
      </c>
      <c r="XAW31" s="5">
        <f>'Output| DNSP'!XAV8</f>
        <v>0</v>
      </c>
      <c r="XAX31" s="5">
        <f>'Output| DNSP'!XAW8</f>
        <v>0</v>
      </c>
      <c r="XAY31" s="5">
        <f>'Output| DNSP'!XAX8</f>
        <v>0</v>
      </c>
      <c r="XAZ31" s="5">
        <f>'Output| DNSP'!XAY8</f>
        <v>0</v>
      </c>
      <c r="XBA31" s="5">
        <f>'Output| DNSP'!XAZ8</f>
        <v>0</v>
      </c>
      <c r="XBB31" s="5">
        <f>'Output| DNSP'!XBA8</f>
        <v>0</v>
      </c>
      <c r="XBC31" s="5">
        <f>'Output| DNSP'!XBB8</f>
        <v>0</v>
      </c>
      <c r="XBD31" s="5">
        <f>'Output| DNSP'!XBC8</f>
        <v>0</v>
      </c>
      <c r="XBE31" s="5">
        <f>'Output| DNSP'!XBD8</f>
        <v>0</v>
      </c>
      <c r="XBF31" s="5">
        <f>'Output| DNSP'!XBE8</f>
        <v>0</v>
      </c>
      <c r="XBG31" s="5">
        <f>'Output| DNSP'!XBF8</f>
        <v>0</v>
      </c>
      <c r="XBH31" s="5">
        <f>'Output| DNSP'!XBG8</f>
        <v>0</v>
      </c>
      <c r="XBI31" s="5">
        <f>'Output| DNSP'!XBH8</f>
        <v>0</v>
      </c>
      <c r="XBJ31" s="5">
        <f>'Output| DNSP'!XBI8</f>
        <v>0</v>
      </c>
      <c r="XBK31" s="5">
        <f>'Output| DNSP'!XBJ8</f>
        <v>0</v>
      </c>
      <c r="XBL31" s="5">
        <f>'Output| DNSP'!XBK8</f>
        <v>0</v>
      </c>
      <c r="XBM31" s="5">
        <f>'Output| DNSP'!XBL8</f>
        <v>0</v>
      </c>
      <c r="XBN31" s="5">
        <f>'Output| DNSP'!XBM8</f>
        <v>0</v>
      </c>
      <c r="XBO31" s="5">
        <f>'Output| DNSP'!XBN8</f>
        <v>0</v>
      </c>
      <c r="XBP31" s="5">
        <f>'Output| DNSP'!XBO8</f>
        <v>0</v>
      </c>
      <c r="XBQ31" s="5">
        <f>'Output| DNSP'!XBP8</f>
        <v>0</v>
      </c>
      <c r="XBR31" s="5">
        <f>'Output| DNSP'!XBQ8</f>
        <v>0</v>
      </c>
      <c r="XBS31" s="5">
        <f>'Output| DNSP'!XBR8</f>
        <v>0</v>
      </c>
      <c r="XBT31" s="5">
        <f>'Output| DNSP'!XBS8</f>
        <v>0</v>
      </c>
      <c r="XBU31" s="5">
        <f>'Output| DNSP'!XBT8</f>
        <v>0</v>
      </c>
      <c r="XBV31" s="5">
        <f>'Output| DNSP'!XBU8</f>
        <v>0</v>
      </c>
      <c r="XBW31" s="5">
        <f>'Output| DNSP'!XBV8</f>
        <v>0</v>
      </c>
      <c r="XBX31" s="5">
        <f>'Output| DNSP'!XBW8</f>
        <v>0</v>
      </c>
      <c r="XBY31" s="5">
        <f>'Output| DNSP'!XBX8</f>
        <v>0</v>
      </c>
      <c r="XBZ31" s="5">
        <f>'Output| DNSP'!XBY8</f>
        <v>0</v>
      </c>
      <c r="XCA31" s="5">
        <f>'Output| DNSP'!XBZ8</f>
        <v>0</v>
      </c>
      <c r="XCB31" s="5">
        <f>'Output| DNSP'!XCA8</f>
        <v>0</v>
      </c>
      <c r="XCC31" s="5">
        <f>'Output| DNSP'!XCB8</f>
        <v>0</v>
      </c>
      <c r="XCD31" s="5">
        <f>'Output| DNSP'!XCC8</f>
        <v>0</v>
      </c>
      <c r="XCE31" s="5">
        <f>'Output| DNSP'!XCD8</f>
        <v>0</v>
      </c>
      <c r="XCF31" s="5">
        <f>'Output| DNSP'!XCE8</f>
        <v>0</v>
      </c>
      <c r="XCG31" s="5">
        <f>'Output| DNSP'!XCF8</f>
        <v>0</v>
      </c>
      <c r="XCH31" s="5">
        <f>'Output| DNSP'!XCG8</f>
        <v>0</v>
      </c>
      <c r="XCI31" s="5">
        <f>'Output| DNSP'!XCH8</f>
        <v>0</v>
      </c>
      <c r="XCJ31" s="5">
        <f>'Output| DNSP'!XCI8</f>
        <v>0</v>
      </c>
      <c r="XCK31" s="5">
        <f>'Output| DNSP'!XCJ8</f>
        <v>0</v>
      </c>
      <c r="XCL31" s="5">
        <f>'Output| DNSP'!XCK8</f>
        <v>0</v>
      </c>
      <c r="XCM31" s="5">
        <f>'Output| DNSP'!XCL8</f>
        <v>0</v>
      </c>
      <c r="XCN31" s="5">
        <f>'Output| DNSP'!XCM8</f>
        <v>0</v>
      </c>
      <c r="XCO31" s="5">
        <f>'Output| DNSP'!XCN8</f>
        <v>0</v>
      </c>
      <c r="XCP31" s="5">
        <f>'Output| DNSP'!XCO8</f>
        <v>0</v>
      </c>
      <c r="XCQ31" s="5">
        <f>'Output| DNSP'!XCP8</f>
        <v>0</v>
      </c>
      <c r="XCR31" s="5">
        <f>'Output| DNSP'!XCQ8</f>
        <v>0</v>
      </c>
      <c r="XCS31" s="5">
        <f>'Output| DNSP'!XCR8</f>
        <v>0</v>
      </c>
      <c r="XCT31" s="5">
        <f>'Output| DNSP'!XCS8</f>
        <v>0</v>
      </c>
      <c r="XCU31" s="5">
        <f>'Output| DNSP'!XCT8</f>
        <v>0</v>
      </c>
      <c r="XCV31" s="5">
        <f>'Output| DNSP'!XCU8</f>
        <v>0</v>
      </c>
      <c r="XCW31" s="5">
        <f>'Output| DNSP'!XCV8</f>
        <v>0</v>
      </c>
      <c r="XCX31" s="5">
        <f>'Output| DNSP'!XCW8</f>
        <v>0</v>
      </c>
      <c r="XCY31" s="5">
        <f>'Output| DNSP'!XCX8</f>
        <v>0</v>
      </c>
      <c r="XCZ31" s="5">
        <f>'Output| DNSP'!XCY8</f>
        <v>0</v>
      </c>
      <c r="XDA31" s="5">
        <f>'Output| DNSP'!XCZ8</f>
        <v>0</v>
      </c>
      <c r="XDB31" s="5">
        <f>'Output| DNSP'!XDA8</f>
        <v>0</v>
      </c>
      <c r="XDC31" s="5">
        <f>'Output| DNSP'!XDB8</f>
        <v>0</v>
      </c>
      <c r="XDD31" s="5">
        <f>'Output| DNSP'!XDC8</f>
        <v>0</v>
      </c>
      <c r="XDE31" s="5">
        <f>'Output| DNSP'!XDD8</f>
        <v>0</v>
      </c>
      <c r="XDF31" s="5">
        <f>'Output| DNSP'!XDE8</f>
        <v>0</v>
      </c>
      <c r="XDG31" s="5">
        <f>'Output| DNSP'!XDF8</f>
        <v>0</v>
      </c>
      <c r="XDH31" s="5">
        <f>'Output| DNSP'!XDG8</f>
        <v>0</v>
      </c>
      <c r="XDI31" s="5">
        <f>'Output| DNSP'!XDH8</f>
        <v>0</v>
      </c>
      <c r="XDJ31" s="5">
        <f>'Output| DNSP'!XDI8</f>
        <v>0</v>
      </c>
      <c r="XDK31" s="5">
        <f>'Output| DNSP'!XDJ8</f>
        <v>0</v>
      </c>
      <c r="XDL31" s="5">
        <f>'Output| DNSP'!XDK8</f>
        <v>0</v>
      </c>
      <c r="XDM31" s="5">
        <f>'Output| DNSP'!XDL8</f>
        <v>0</v>
      </c>
      <c r="XDN31" s="5">
        <f>'Output| DNSP'!XDM8</f>
        <v>0</v>
      </c>
      <c r="XDO31" s="5">
        <f>'Output| DNSP'!XDN8</f>
        <v>0</v>
      </c>
      <c r="XDP31" s="5">
        <f>'Output| DNSP'!XDO8</f>
        <v>0</v>
      </c>
      <c r="XDQ31" s="5">
        <f>'Output| DNSP'!XDP8</f>
        <v>0</v>
      </c>
      <c r="XDR31" s="5">
        <f>'Output| DNSP'!XDQ8</f>
        <v>0</v>
      </c>
      <c r="XDS31" s="5">
        <f>'Output| DNSP'!XDR8</f>
        <v>0</v>
      </c>
      <c r="XDT31" s="5">
        <f>'Output| DNSP'!XDS8</f>
        <v>0</v>
      </c>
      <c r="XDU31" s="5">
        <f>'Output| DNSP'!XDT8</f>
        <v>0</v>
      </c>
      <c r="XDV31" s="5">
        <f>'Output| DNSP'!XDU8</f>
        <v>0</v>
      </c>
      <c r="XDW31" s="5">
        <f>'Output| DNSP'!XDV8</f>
        <v>0</v>
      </c>
      <c r="XDX31" s="5">
        <f>'Output| DNSP'!XDW8</f>
        <v>0</v>
      </c>
      <c r="XDY31" s="5">
        <f>'Output| DNSP'!XDX8</f>
        <v>0</v>
      </c>
      <c r="XDZ31" s="5">
        <f>'Output| DNSP'!XDY8</f>
        <v>0</v>
      </c>
      <c r="XEA31" s="5">
        <f>'Output| DNSP'!XDZ8</f>
        <v>0</v>
      </c>
      <c r="XEB31" s="5">
        <f>'Output| DNSP'!XEA8</f>
        <v>0</v>
      </c>
      <c r="XEC31" s="5">
        <f>'Output| DNSP'!XEB8</f>
        <v>0</v>
      </c>
      <c r="XED31" s="5">
        <f>'Output| DNSP'!XEC8</f>
        <v>0</v>
      </c>
      <c r="XEE31" s="5">
        <f>'Output| DNSP'!XED8</f>
        <v>0</v>
      </c>
      <c r="XEF31" s="5">
        <f>'Output| DNSP'!XEE8</f>
        <v>0</v>
      </c>
      <c r="XEG31" s="5">
        <f>'Output| DNSP'!XEF8</f>
        <v>0</v>
      </c>
      <c r="XEH31" s="5">
        <f>'Output| DNSP'!XEG8</f>
        <v>0</v>
      </c>
      <c r="XEI31" s="5">
        <f>'Output| DNSP'!XEH8</f>
        <v>0</v>
      </c>
      <c r="XEJ31" s="5">
        <f>'Output| DNSP'!XEI8</f>
        <v>0</v>
      </c>
      <c r="XEK31" s="5">
        <f>'Output| DNSP'!XEJ8</f>
        <v>0</v>
      </c>
      <c r="XEL31" s="5">
        <f>'Output| DNSP'!XEK8</f>
        <v>0</v>
      </c>
      <c r="XEM31" s="5">
        <f>'Output| DNSP'!XEL8</f>
        <v>0</v>
      </c>
      <c r="XEN31" s="5">
        <f>'Output| DNSP'!XEM8</f>
        <v>0</v>
      </c>
      <c r="XEO31" s="5">
        <f>'Output| DNSP'!XEN8</f>
        <v>0</v>
      </c>
      <c r="XEP31" s="5">
        <f>'Output| DNSP'!XEO8</f>
        <v>0</v>
      </c>
      <c r="XEQ31" s="5">
        <f>'Output| DNSP'!XEP8</f>
        <v>0</v>
      </c>
      <c r="XER31" s="5">
        <f>'Output| DNSP'!XEQ8</f>
        <v>0</v>
      </c>
      <c r="XES31" s="5">
        <f>'Output| DNSP'!XER8</f>
        <v>0</v>
      </c>
      <c r="XET31" s="5">
        <f>'Output| DNSP'!XES8</f>
        <v>0</v>
      </c>
      <c r="XEU31" s="5">
        <f>'Output| DNSP'!XET8</f>
        <v>0</v>
      </c>
      <c r="XEV31" s="5">
        <f>'Output| DNSP'!XEU8</f>
        <v>0</v>
      </c>
      <c r="XEW31" s="5">
        <f>'Output| DNSP'!XEV8</f>
        <v>0</v>
      </c>
      <c r="XEX31" s="5">
        <f>'Output| DNSP'!XEW8</f>
        <v>0</v>
      </c>
      <c r="XEY31" s="5">
        <f>'Output| DNSP'!XEX8</f>
        <v>0</v>
      </c>
      <c r="XEZ31" s="5">
        <f>'Output| DNSP'!XEY8</f>
        <v>0</v>
      </c>
      <c r="XFA31" s="5">
        <f>'Output| DNSP'!XEZ8</f>
        <v>0</v>
      </c>
      <c r="XFB31" s="5">
        <f>'Output| DNSP'!XFA8</f>
        <v>0</v>
      </c>
      <c r="XFC31" s="5">
        <f>'Output| DNSP'!XFB8</f>
        <v>0</v>
      </c>
      <c r="XFD31" s="5">
        <f>'Output| DNSP'!XFC8</f>
        <v>0</v>
      </c>
    </row>
    <row r="32" spans="1:16384" x14ac:dyDescent="0.2">
      <c r="B32" s="180" t="str">
        <f>'Input| Projects'!F7</f>
        <v>17. AER and optional DNSP mapping categories</v>
      </c>
      <c r="C32" s="3">
        <f>SUM('Input| Projects'!F8:G8)</f>
        <v>0</v>
      </c>
      <c r="D32" s="3"/>
      <c r="E32" s="3"/>
      <c r="F32" s="64"/>
      <c r="J32" s="15"/>
    </row>
    <row r="33" spans="1:10" x14ac:dyDescent="0.2">
      <c r="B33" s="180" t="str">
        <f>'Input| Projects'!Y7</f>
        <v>20. Alternative forecast — Unescalated direct costs (excluding type 2 capital contributions) ($'000s 2023-24 June)</v>
      </c>
      <c r="D33" s="3">
        <f>'Input| Projects'!Y8</f>
        <v>0</v>
      </c>
      <c r="E33" s="3">
        <f>'Input| Projects'!Z8</f>
        <v>0</v>
      </c>
      <c r="F33" s="3">
        <f>'Input| Projects'!AA8</f>
        <v>0</v>
      </c>
      <c r="G33" s="3">
        <f>'Input| Projects'!AB8</f>
        <v>0</v>
      </c>
      <c r="H33" s="3">
        <f>'Input| Projects'!AC8</f>
        <v>0</v>
      </c>
      <c r="I33" s="3">
        <f>'Input| Projects'!AD8</f>
        <v>0</v>
      </c>
      <c r="J33" s="3">
        <f>'Input| Projects'!AE8</f>
        <v>0</v>
      </c>
    </row>
    <row r="34" spans="1:10" x14ac:dyDescent="0.2">
      <c r="B34" s="180" t="str">
        <f>'Input| Projects'!AG7</f>
        <v>21. Alternative forecast — Type 1 capital contributions included in table 20 ($'000s 2023-24 June)</v>
      </c>
      <c r="C34" s="3"/>
      <c r="D34" s="3">
        <f>'Input| Projects'!AG8</f>
        <v>0</v>
      </c>
      <c r="E34" s="3">
        <f>'Input| Projects'!AH8</f>
        <v>0</v>
      </c>
      <c r="F34" s="3">
        <f>'Input| Projects'!AI8</f>
        <v>0</v>
      </c>
      <c r="G34" s="3">
        <f>'Input| Projects'!AJ8</f>
        <v>0</v>
      </c>
      <c r="H34" s="3">
        <f>'Input| Projects'!AK8</f>
        <v>0</v>
      </c>
      <c r="I34" s="3">
        <f>'Input| Projects'!AL8</f>
        <v>0</v>
      </c>
      <c r="J34" s="3">
        <f>'Input| Projects'!AM8</f>
        <v>0</v>
      </c>
    </row>
    <row r="35" spans="1:10" x14ac:dyDescent="0.2">
      <c r="B35" s="180" t="str">
        <f>'Input| Projects'!AO7</f>
        <v xml:space="preserve">22. Cost components as % of direct costs </v>
      </c>
      <c r="C35" s="3">
        <f>'Input| Projects'!AR8</f>
        <v>0</v>
      </c>
      <c r="D35" s="3"/>
      <c r="E35" s="3"/>
      <c r="F35" s="64"/>
      <c r="J35" s="15"/>
    </row>
    <row r="36" spans="1:10" x14ac:dyDescent="0.2">
      <c r="B36" s="180" t="str">
        <f>'Input| Projects'!AY7</f>
        <v>25. Immediate expensing</v>
      </c>
      <c r="C36" s="3">
        <f>'Input| Projects'!AY8</f>
        <v>0</v>
      </c>
      <c r="D36" s="3"/>
      <c r="E36" s="3"/>
      <c r="F36" s="64"/>
      <c r="J36" s="15"/>
    </row>
    <row r="37" spans="1:10" x14ac:dyDescent="0.2">
      <c r="B37" s="180" t="str">
        <f>'Input| Projects'!BA7</f>
        <v>26. PTRM asset classes as % of direct costs (i.e. total costs reported in table 18, excluding capitalised overheads)</v>
      </c>
      <c r="C37" s="3">
        <f>'Input| Projects'!CY8</f>
        <v>0</v>
      </c>
      <c r="D37" s="3"/>
      <c r="E37" s="3"/>
      <c r="F37" s="64"/>
      <c r="J37" s="15"/>
    </row>
    <row r="38" spans="1:10" x14ac:dyDescent="0.2">
      <c r="B38" s="180"/>
      <c r="J38" s="15"/>
    </row>
    <row r="39" spans="1:10" s="8" customFormat="1" ht="15" x14ac:dyDescent="0.25">
      <c r="A39" s="122"/>
      <c r="B39" s="122" t="str">
        <f ca="1">'Input| Disposals'!B3</f>
        <v>Input| Disposals</v>
      </c>
      <c r="C39" s="122"/>
      <c r="D39" s="121" t="str">
        <f>D31</f>
        <v>2024-25</v>
      </c>
      <c r="E39" s="121" t="str">
        <f t="shared" ref="E39:J39" si="0">E31</f>
        <v>2025-26</v>
      </c>
      <c r="F39" s="121" t="str">
        <f t="shared" si="0"/>
        <v>2026-27</v>
      </c>
      <c r="G39" s="121" t="str">
        <f t="shared" si="0"/>
        <v>2027-28</v>
      </c>
      <c r="H39" s="121" t="str">
        <f t="shared" si="0"/>
        <v>2028-29</v>
      </c>
      <c r="I39" s="121" t="str">
        <f t="shared" si="0"/>
        <v>2029-30</v>
      </c>
      <c r="J39" s="121" t="str">
        <f t="shared" si="0"/>
        <v>2030-31</v>
      </c>
    </row>
    <row r="40" spans="1:10" s="8" customFormat="1" ht="15" x14ac:dyDescent="0.25">
      <c r="A40"/>
      <c r="B40" s="181" t="str">
        <f>'Input| Disposals'!A5</f>
        <v>27. Forecast asset disposals ($'000s 2023-24 June)</v>
      </c>
      <c r="C40" s="3">
        <f>'Input| Disposals'!D6</f>
        <v>0</v>
      </c>
      <c r="D40" s="3">
        <f>'Input| Disposals'!E6</f>
        <v>0</v>
      </c>
      <c r="E40" s="3">
        <f>'Input| Disposals'!F6</f>
        <v>0</v>
      </c>
      <c r="F40" s="3">
        <f>'Input| Disposals'!G6</f>
        <v>0</v>
      </c>
      <c r="G40" s="3">
        <f>'Input| Disposals'!H6</f>
        <v>0</v>
      </c>
      <c r="H40" s="3">
        <f>'Input| Disposals'!I6</f>
        <v>0</v>
      </c>
      <c r="I40" s="3">
        <f>'Input| Disposals'!J6</f>
        <v>0</v>
      </c>
      <c r="J40" s="3">
        <f>'Input| Disposals'!K6</f>
        <v>0</v>
      </c>
    </row>
    <row r="41" spans="1:10" x14ac:dyDescent="0.2">
      <c r="B41" s="181" t="str">
        <f>'Input| Disposals'!N5</f>
        <v>28. Forecast asset disposals ($'000s June 2026)</v>
      </c>
      <c r="D41" s="3">
        <f>'Input| Disposals'!P6</f>
        <v>0</v>
      </c>
      <c r="E41" s="3">
        <f>'Input| Disposals'!Q6</f>
        <v>0</v>
      </c>
      <c r="F41" s="3">
        <f>'Input| Disposals'!R6</f>
        <v>0</v>
      </c>
      <c r="G41" s="3">
        <f>'Input| Disposals'!S6</f>
        <v>0</v>
      </c>
      <c r="H41" s="3">
        <f>'Input| Disposals'!T6</f>
        <v>0</v>
      </c>
      <c r="I41" s="3">
        <f>'Input| Disposals'!U6</f>
        <v>0</v>
      </c>
      <c r="J41" s="3">
        <f>'Input| Disposals'!V6</f>
        <v>0</v>
      </c>
    </row>
    <row r="42" spans="1:10" x14ac:dyDescent="0.2">
      <c r="B42" s="181"/>
      <c r="D42" s="3"/>
      <c r="E42" s="3"/>
      <c r="F42" s="3"/>
      <c r="G42" s="3"/>
      <c r="H42" s="3"/>
      <c r="I42" s="3"/>
      <c r="J42" s="3"/>
    </row>
    <row r="43" spans="1:10" s="8" customFormat="1" ht="15" x14ac:dyDescent="0.25">
      <c r="A43" s="122"/>
      <c r="B43" s="122" t="str">
        <f ca="1">'Input| Type 2 capcons'!B3</f>
        <v>Input| Type 2 capcons</v>
      </c>
      <c r="C43" s="122"/>
      <c r="D43" s="121" t="str">
        <f>D39</f>
        <v>2024-25</v>
      </c>
      <c r="E43" s="121" t="str">
        <f t="shared" ref="E43:J43" si="1">E39</f>
        <v>2025-26</v>
      </c>
      <c r="F43" s="121" t="str">
        <f t="shared" si="1"/>
        <v>2026-27</v>
      </c>
      <c r="G43" s="121" t="str">
        <f t="shared" si="1"/>
        <v>2027-28</v>
      </c>
      <c r="H43" s="121" t="str">
        <f t="shared" si="1"/>
        <v>2028-29</v>
      </c>
      <c r="I43" s="121" t="str">
        <f t="shared" si="1"/>
        <v>2029-30</v>
      </c>
      <c r="J43" s="121" t="str">
        <f t="shared" si="1"/>
        <v>2030-31</v>
      </c>
    </row>
    <row r="44" spans="1:10" x14ac:dyDescent="0.2">
      <c r="B44" s="181" t="str">
        <f>'Input| Type 2 capcons'!B22</f>
        <v>30. Cost components of type 2 capital contributions</v>
      </c>
      <c r="C44" s="3">
        <f>'Input| Type 2 capcons'!G25</f>
        <v>0</v>
      </c>
      <c r="D44" s="3"/>
      <c r="E44" s="3"/>
      <c r="F44" s="3"/>
      <c r="G44" s="3"/>
      <c r="H44" s="3"/>
      <c r="I44" s="3"/>
      <c r="J44" s="3"/>
    </row>
    <row r="45" spans="1:10" x14ac:dyDescent="0.2">
      <c r="B45" s="181" t="str">
        <f>'Input| Type 2 capcons'!B34</f>
        <v>32. Forecast type 2 capital contributions, escalated ($'000s June 2026)</v>
      </c>
      <c r="C45" s="183" t="s">
        <v>295</v>
      </c>
      <c r="D45" s="3">
        <f>'Input| Type 2 capcons'!C47</f>
        <v>0</v>
      </c>
      <c r="E45" s="3">
        <f>'Input| Type 2 capcons'!D47</f>
        <v>0</v>
      </c>
      <c r="F45" s="3">
        <f>'Input| Type 2 capcons'!E47</f>
        <v>0</v>
      </c>
      <c r="G45" s="3">
        <f>'Input| Type 2 capcons'!F47</f>
        <v>0</v>
      </c>
      <c r="H45" s="3">
        <f>'Input| Type 2 capcons'!G47</f>
        <v>0</v>
      </c>
      <c r="I45" s="3">
        <f>'Input| Type 2 capcons'!H47</f>
        <v>0</v>
      </c>
      <c r="J45" s="3">
        <f>'Input| Type 2 capcons'!I47</f>
        <v>0</v>
      </c>
    </row>
    <row r="46" spans="1:10" x14ac:dyDescent="0.2">
      <c r="B46" s="181"/>
      <c r="C46" s="183" t="s">
        <v>296</v>
      </c>
      <c r="D46" s="3">
        <f>'Input| Type 2 capcons'!L47</f>
        <v>0</v>
      </c>
      <c r="E46" s="3">
        <f>'Input| Type 2 capcons'!M47</f>
        <v>0</v>
      </c>
      <c r="F46" s="3">
        <f>'Input| Type 2 capcons'!N47</f>
        <v>0</v>
      </c>
      <c r="G46" s="3">
        <f>'Input| Type 2 capcons'!O47</f>
        <v>0</v>
      </c>
      <c r="H46" s="3">
        <f>'Input| Type 2 capcons'!P47</f>
        <v>0</v>
      </c>
      <c r="I46" s="3">
        <f>'Input| Type 2 capcons'!Q47</f>
        <v>0</v>
      </c>
      <c r="J46" s="3">
        <f>'Input| Type 2 capcons'!R47</f>
        <v>0</v>
      </c>
    </row>
    <row r="47" spans="1:10" x14ac:dyDescent="0.2">
      <c r="B47" s="180"/>
      <c r="J47" s="15"/>
    </row>
    <row r="48" spans="1:10" s="8" customFormat="1" ht="15" x14ac:dyDescent="0.25">
      <c r="A48" s="122"/>
      <c r="B48" s="122" t="str">
        <f ca="1">'Input| Overheads'!B3</f>
        <v>Input| Overheads</v>
      </c>
      <c r="C48" s="122"/>
      <c r="D48" s="121"/>
      <c r="E48" s="121"/>
      <c r="F48" s="121"/>
      <c r="G48" s="121"/>
      <c r="H48" s="121"/>
      <c r="I48" s="121"/>
      <c r="J48" s="121"/>
    </row>
    <row r="49" spans="1:10" ht="12.75" customHeight="1" x14ac:dyDescent="0.2">
      <c r="B49" s="180" t="str">
        <f>'Input| Overheads'!B41</f>
        <v>37. Forecast cost components of capitalised overheads</v>
      </c>
      <c r="C49" s="3">
        <f>SUM('Input| Overheads'!G44:G45)</f>
        <v>0</v>
      </c>
      <c r="D49" s="3"/>
      <c r="E49" s="3"/>
      <c r="J49" s="15"/>
    </row>
    <row r="50" spans="1:10" ht="12.75" customHeight="1" x14ac:dyDescent="0.2">
      <c r="B50" s="180" t="str">
        <f>'Input| Overheads'!B48</f>
        <v>38. Select an overheads allocation method</v>
      </c>
      <c r="C50" s="3">
        <f>'Input| Overheads'!G50</f>
        <v>0</v>
      </c>
      <c r="D50" s="3"/>
      <c r="E50" s="3"/>
      <c r="J50" s="15"/>
    </row>
    <row r="51" spans="1:10" ht="12.75" customHeight="1" x14ac:dyDescent="0.2">
      <c r="B51" s="180"/>
      <c r="C51" s="3"/>
      <c r="D51" s="3"/>
      <c r="E51" s="3"/>
      <c r="J51" s="15"/>
    </row>
    <row r="52" spans="1:10" s="8" customFormat="1" ht="15" x14ac:dyDescent="0.25">
      <c r="A52" s="122"/>
      <c r="B52" s="122" t="str">
        <f ca="1">'Calc| Overheads Allocation'!B3</f>
        <v>Calc| Overheads Allocation</v>
      </c>
      <c r="C52" s="122"/>
      <c r="D52" s="121"/>
      <c r="E52" s="121"/>
      <c r="F52" s="121"/>
      <c r="G52" s="121"/>
      <c r="H52" s="121"/>
      <c r="I52" s="121"/>
      <c r="J52" s="121"/>
    </row>
    <row r="53" spans="1:10" s="8" customFormat="1" ht="12.75" customHeight="1" x14ac:dyDescent="0.25">
      <c r="A53"/>
      <c r="B53" s="180" t="str">
        <f>'Calc| Overheads Allocation'!B59</f>
        <v>48. Annual unescalated capitalised overheads ($'000s June 2026)</v>
      </c>
      <c r="C53" s="3">
        <f>'Calc| Overheads Allocation'!K59</f>
        <v>0</v>
      </c>
      <c r="D53" s="3"/>
      <c r="E53" s="3"/>
      <c r="F53" s="3"/>
      <c r="G53" s="3"/>
      <c r="H53" s="3"/>
      <c r="I53" s="3"/>
      <c r="J53" s="3"/>
    </row>
    <row r="54" spans="1:10" ht="12.75" customHeight="1" x14ac:dyDescent="0.2">
      <c r="B54" s="180"/>
      <c r="J54" s="15"/>
    </row>
    <row r="55" spans="1:10" s="8" customFormat="1" ht="15" x14ac:dyDescent="0.25">
      <c r="A55" s="122"/>
      <c r="B55" s="122" t="str">
        <f ca="1">'Calc| Project Costs'!B3</f>
        <v>Calc| Project Costs</v>
      </c>
      <c r="C55" s="122"/>
      <c r="D55" s="121" t="str">
        <f t="shared" ref="D55:J55" si="2">D39</f>
        <v>2024-25</v>
      </c>
      <c r="E55" s="121" t="str">
        <f t="shared" si="2"/>
        <v>2025-26</v>
      </c>
      <c r="F55" s="121" t="str">
        <f t="shared" si="2"/>
        <v>2026-27</v>
      </c>
      <c r="G55" s="121" t="str">
        <f t="shared" si="2"/>
        <v>2027-28</v>
      </c>
      <c r="H55" s="121" t="str">
        <f t="shared" si="2"/>
        <v>2028-29</v>
      </c>
      <c r="I55" s="121" t="str">
        <f t="shared" si="2"/>
        <v>2029-30</v>
      </c>
      <c r="J55" s="121" t="str">
        <f t="shared" si="2"/>
        <v>2030-31</v>
      </c>
    </row>
    <row r="56" spans="1:10" s="8" customFormat="1" ht="12.75" customHeight="1" x14ac:dyDescent="0.25">
      <c r="A56"/>
      <c r="B56" s="180" t="str">
        <f>'Calc| Project Costs'!F7</f>
        <v>53. AER and optional DNSP mapping categories</v>
      </c>
      <c r="C56" s="3"/>
      <c r="D56" s="3"/>
      <c r="E56" s="3"/>
      <c r="F56" s="3"/>
      <c r="G56" s="3"/>
      <c r="H56" s="3"/>
      <c r="I56" s="3"/>
      <c r="J56" s="3"/>
    </row>
    <row r="57" spans="1:10" s="8" customFormat="1" ht="12.75" customHeight="1" x14ac:dyDescent="0.25">
      <c r="A57"/>
      <c r="B57" s="180" t="str">
        <f>'Calc| Project Costs'!Q7</f>
        <v>55. Direct escalated costs ($'000s June 2026)</v>
      </c>
      <c r="C57" s="3"/>
      <c r="D57" s="3">
        <f>'Calc| Project Costs'!Q8</f>
        <v>0</v>
      </c>
      <c r="E57" s="3">
        <f>'Calc| Project Costs'!R8</f>
        <v>0</v>
      </c>
      <c r="F57" s="3">
        <f>'Calc| Project Costs'!S8</f>
        <v>0</v>
      </c>
      <c r="G57" s="3">
        <f>'Calc| Project Costs'!T8</f>
        <v>0</v>
      </c>
      <c r="H57" s="3">
        <f>'Calc| Project Costs'!U8</f>
        <v>0</v>
      </c>
      <c r="I57" s="3">
        <f>'Calc| Project Costs'!V8</f>
        <v>0</v>
      </c>
      <c r="J57" s="3">
        <f>'Calc| Project Costs'!W8</f>
        <v>0</v>
      </c>
    </row>
    <row r="58" spans="1:10" s="8" customFormat="1" ht="12.75" customHeight="1" x14ac:dyDescent="0.25">
      <c r="A58"/>
      <c r="B58" s="180" t="str">
        <f>'Calc| Project Costs'!Y7</f>
        <v>56. Direct escalated type 1 (cash) capcons ($'000s June 2026)</v>
      </c>
      <c r="C58" s="3"/>
      <c r="D58" s="3">
        <f>'Calc| Project Costs'!Y8</f>
        <v>0</v>
      </c>
      <c r="E58" s="3">
        <f>'Calc| Project Costs'!Z8</f>
        <v>0</v>
      </c>
      <c r="F58" s="3">
        <f>'Calc| Project Costs'!AA8</f>
        <v>0</v>
      </c>
      <c r="G58" s="3">
        <f>'Calc| Project Costs'!AB8</f>
        <v>0</v>
      </c>
      <c r="H58" s="3">
        <f>'Calc| Project Costs'!AC8</f>
        <v>0</v>
      </c>
      <c r="I58" s="3">
        <f>'Calc| Project Costs'!AD8</f>
        <v>0</v>
      </c>
      <c r="J58" s="3">
        <f>'Calc| Project Costs'!AE8</f>
        <v>0</v>
      </c>
    </row>
    <row r="59" spans="1:10" s="8" customFormat="1" ht="12.75" customHeight="1" x14ac:dyDescent="0.25">
      <c r="A59"/>
      <c r="B59" s="180" t="str">
        <f>'Calc| Project Costs'!AG7</f>
        <v>57. Network overheads ($'000s June 2026)</v>
      </c>
      <c r="C59" s="3"/>
      <c r="D59" s="3">
        <f>'Calc| Project Costs'!AG8</f>
        <v>0</v>
      </c>
      <c r="E59" s="3">
        <f>'Calc| Project Costs'!AH8</f>
        <v>0</v>
      </c>
      <c r="F59" s="3">
        <f>'Calc| Project Costs'!AI8</f>
        <v>0</v>
      </c>
      <c r="G59" s="3">
        <f>'Calc| Project Costs'!AJ8</f>
        <v>0</v>
      </c>
      <c r="H59" s="3">
        <f>'Calc| Project Costs'!AK8</f>
        <v>0</v>
      </c>
      <c r="I59" s="3">
        <f>'Calc| Project Costs'!AL8</f>
        <v>0</v>
      </c>
      <c r="J59" s="3">
        <f>'Calc| Project Costs'!AM8</f>
        <v>0</v>
      </c>
    </row>
    <row r="60" spans="1:10" s="3" customFormat="1" ht="12.75" customHeight="1" x14ac:dyDescent="0.25">
      <c r="A60"/>
      <c r="B60" s="180" t="str">
        <f>'Calc| Project Costs'!AO7</f>
        <v>58. Corporate overheads ($'000s June 2026)</v>
      </c>
      <c r="C60" s="8"/>
      <c r="D60" s="3">
        <f>'Calc| Project Costs'!AO8</f>
        <v>0</v>
      </c>
      <c r="E60" s="3">
        <f>'Calc| Project Costs'!AP8</f>
        <v>0</v>
      </c>
      <c r="F60" s="3">
        <f>'Calc| Project Costs'!AQ8</f>
        <v>0</v>
      </c>
      <c r="G60" s="3">
        <f>'Calc| Project Costs'!AR8</f>
        <v>0</v>
      </c>
      <c r="H60" s="3">
        <f>'Calc| Project Costs'!AS8</f>
        <v>0</v>
      </c>
      <c r="I60" s="3">
        <f>'Calc| Project Costs'!AT8</f>
        <v>0</v>
      </c>
      <c r="J60" s="3">
        <f>'Calc| Project Costs'!AU8</f>
        <v>0</v>
      </c>
    </row>
    <row r="61" spans="1:10" ht="12.75" customHeight="1" x14ac:dyDescent="0.2">
      <c r="B61" s="180" t="str">
        <f>'Calc| Project Costs'!AW7</f>
        <v>59. Total capitalised overheads ($'000s June 2026)</v>
      </c>
      <c r="C61"/>
      <c r="D61" s="3">
        <f>'Calc| Project Costs'!AW8</f>
        <v>0</v>
      </c>
      <c r="E61" s="3">
        <f>'Calc| Project Costs'!AX8</f>
        <v>0</v>
      </c>
      <c r="F61" s="3">
        <f>'Calc| Project Costs'!AY8</f>
        <v>0</v>
      </c>
      <c r="G61" s="3">
        <f>'Calc| Project Costs'!AZ8</f>
        <v>0</v>
      </c>
      <c r="H61" s="3">
        <f>'Calc| Project Costs'!BA8</f>
        <v>0</v>
      </c>
      <c r="I61" s="3">
        <f>'Calc| Project Costs'!BB8</f>
        <v>0</v>
      </c>
      <c r="J61" s="3">
        <f>'Calc| Project Costs'!BC8</f>
        <v>0</v>
      </c>
    </row>
    <row r="62" spans="1:10" ht="12.75" customHeight="1" x14ac:dyDescent="0.2">
      <c r="B62" s="180" t="str">
        <f>'Calc| Project Costs'!BE7</f>
        <v>60. Total overheads allocated to type 1 contributions ($'000s June 2026)</v>
      </c>
      <c r="C62"/>
      <c r="D62" s="3">
        <f>'Calc| Project Costs'!BE8</f>
        <v>0</v>
      </c>
      <c r="E62" s="3">
        <f>'Calc| Project Costs'!BF8</f>
        <v>0</v>
      </c>
      <c r="F62" s="3">
        <f>'Calc| Project Costs'!BG8</f>
        <v>0</v>
      </c>
      <c r="G62" s="3">
        <f>'Calc| Project Costs'!BH8</f>
        <v>0</v>
      </c>
      <c r="H62" s="3">
        <f>'Calc| Project Costs'!BI8</f>
        <v>0</v>
      </c>
      <c r="I62" s="3">
        <f>'Calc| Project Costs'!BJ8</f>
        <v>0</v>
      </c>
      <c r="J62" s="3">
        <f>'Calc| Project Costs'!BK8</f>
        <v>0</v>
      </c>
    </row>
    <row r="63" spans="1:10" x14ac:dyDescent="0.2">
      <c r="B63" s="180" t="str">
        <f>'Calc| Project Costs'!BM7</f>
        <v>61. Total escalated costs (excl. type 2 capcons) ($'000s June 2026)</v>
      </c>
      <c r="C63"/>
      <c r="D63" s="3">
        <f>'Calc| Project Costs'!BM8</f>
        <v>0</v>
      </c>
      <c r="E63" s="3">
        <f>'Calc| Project Costs'!BN8</f>
        <v>0</v>
      </c>
      <c r="F63" s="3">
        <f>'Calc| Project Costs'!BO8</f>
        <v>0</v>
      </c>
      <c r="G63" s="3">
        <f>'Calc| Project Costs'!BP8</f>
        <v>0</v>
      </c>
      <c r="H63" s="3">
        <f>'Calc| Project Costs'!BQ8</f>
        <v>0</v>
      </c>
      <c r="I63" s="3">
        <f>'Calc| Project Costs'!BR8</f>
        <v>0</v>
      </c>
      <c r="J63" s="3">
        <f>'Calc| Project Costs'!BS8</f>
        <v>0</v>
      </c>
    </row>
    <row r="64" spans="1:10" x14ac:dyDescent="0.2">
      <c r="B64" s="180"/>
      <c r="C64"/>
      <c r="D64" s="15"/>
      <c r="E64" s="15"/>
      <c r="F64" s="3"/>
      <c r="G64" s="3"/>
      <c r="H64" s="3"/>
      <c r="I64" s="3"/>
      <c r="J64" s="3"/>
    </row>
    <row r="65" spans="1:10" ht="15" x14ac:dyDescent="0.2">
      <c r="A65" s="122"/>
      <c r="B65" s="122" t="str">
        <f ca="1">'Calc| Expensing'!B3</f>
        <v>Calc| Expensing</v>
      </c>
      <c r="C65" s="122"/>
      <c r="D65" s="121"/>
      <c r="E65" s="121"/>
      <c r="F65" s="121"/>
      <c r="G65" s="121"/>
      <c r="H65" s="121"/>
      <c r="I65" s="121"/>
      <c r="J65" s="121"/>
    </row>
    <row r="66" spans="1:10" x14ac:dyDescent="0.2">
      <c r="B66" s="181" t="str">
        <f>'Calc| Expensing'!C5</f>
        <v>63. Immediate expensing (% to be immediately expensed) - Standard Control Services</v>
      </c>
      <c r="C66" s="3">
        <f>'Calc| Expensing'!K6</f>
        <v>0</v>
      </c>
      <c r="D66" s="3"/>
      <c r="E66" s="3"/>
      <c r="F66" s="7"/>
      <c r="G66" s="7"/>
      <c r="H66" s="7"/>
      <c r="I66" s="7"/>
      <c r="J66" s="15"/>
    </row>
    <row r="67" spans="1:10" x14ac:dyDescent="0.2">
      <c r="B67" s="181" t="str">
        <f>'Calc| Expensing'!M5</f>
        <v>64. Immediate expensing (% to be immediately expensed) - Dual Function Assets</v>
      </c>
      <c r="C67" s="3">
        <f>'Calc| Expensing'!U6</f>
        <v>0</v>
      </c>
      <c r="D67" s="3"/>
      <c r="E67" s="3"/>
      <c r="F67" s="7"/>
      <c r="G67" s="7"/>
      <c r="H67" s="7"/>
      <c r="I67" s="7"/>
      <c r="J67" s="15"/>
    </row>
    <row r="68" spans="1:10" x14ac:dyDescent="0.2">
      <c r="B68" s="180"/>
      <c r="C68"/>
      <c r="D68" s="15"/>
      <c r="E68" s="15"/>
      <c r="F68" s="3"/>
      <c r="G68" s="3"/>
      <c r="H68" s="3"/>
      <c r="I68" s="3"/>
      <c r="J68" s="3"/>
    </row>
    <row r="69" spans="1:10" s="8" customFormat="1" ht="15" x14ac:dyDescent="0.25">
      <c r="A69" s="122"/>
      <c r="B69" s="122" t="str">
        <f ca="1">'Output| PTRM (SCS)'!B3</f>
        <v>Output| PTRM (SCS)</v>
      </c>
      <c r="C69" s="122"/>
      <c r="D69" s="121"/>
      <c r="E69" s="121"/>
      <c r="F69" s="121" t="str">
        <f>F39</f>
        <v>2026-27</v>
      </c>
      <c r="G69" s="121" t="str">
        <f>G39</f>
        <v>2027-28</v>
      </c>
      <c r="H69" s="121" t="str">
        <f>H39</f>
        <v>2028-29</v>
      </c>
      <c r="I69" s="121" t="str">
        <f>I39</f>
        <v>2029-30</v>
      </c>
      <c r="J69" s="121" t="str">
        <f>J39</f>
        <v>2030-31</v>
      </c>
    </row>
    <row r="70" spans="1:10" x14ac:dyDescent="0.2">
      <c r="B70" s="181" t="str">
        <f>'Output| PTRM (SCS)'!C5</f>
        <v>65. Forecast gross capital expenditure – as incurred ($millions June 2026) (SCS)</v>
      </c>
      <c r="F70" s="3">
        <f>'Output| PTRM (SCS)'!D6</f>
        <v>0</v>
      </c>
      <c r="G70" s="3">
        <f>'Output| PTRM (SCS)'!E6</f>
        <v>0</v>
      </c>
      <c r="H70" s="3">
        <f>'Output| PTRM (SCS)'!F6</f>
        <v>0</v>
      </c>
      <c r="I70" s="3">
        <f>'Output| PTRM (SCS)'!G6</f>
        <v>0</v>
      </c>
      <c r="J70" s="3">
        <f>'Output| PTRM (SCS)'!H6</f>
        <v>0</v>
      </c>
    </row>
    <row r="71" spans="1:10" x14ac:dyDescent="0.2">
      <c r="B71" s="181" t="str">
        <f>'Output| PTRM (SCS)'!C60</f>
        <v>66. Forecast capital contributions – Type 1 – as incurred ($millions June 2026) (SCS)</v>
      </c>
      <c r="F71" s="3">
        <f>'Output| PTRM (SCS)'!D61</f>
        <v>0</v>
      </c>
      <c r="G71" s="3">
        <f>'Output| PTRM (SCS)'!E61</f>
        <v>0</v>
      </c>
      <c r="H71" s="3">
        <f>'Output| PTRM (SCS)'!F61</f>
        <v>0</v>
      </c>
      <c r="I71" s="3">
        <f>'Output| PTRM (SCS)'!G61</f>
        <v>0</v>
      </c>
      <c r="J71" s="3">
        <f>'Output| PTRM (SCS)'!H61</f>
        <v>0</v>
      </c>
    </row>
    <row r="72" spans="1:10" x14ac:dyDescent="0.2">
      <c r="B72" s="180" t="str">
        <f>'Output| PTRM (SCS)'!C115</f>
        <v>67. Forecast asset disposals – as incurred ($millions June 2026) (SCS)</v>
      </c>
      <c r="F72" s="3">
        <f>'Output| PTRM (SCS)'!D116</f>
        <v>0</v>
      </c>
      <c r="G72" s="3">
        <f>'Output| PTRM (SCS)'!E116</f>
        <v>0</v>
      </c>
      <c r="H72" s="3">
        <f>'Output| PTRM (SCS)'!F116</f>
        <v>0</v>
      </c>
      <c r="I72" s="3">
        <f>'Output| PTRM (SCS)'!G116</f>
        <v>0</v>
      </c>
      <c r="J72" s="3">
        <f>'Output| PTRM (SCS)'!H116</f>
        <v>0</v>
      </c>
    </row>
    <row r="73" spans="1:10" x14ac:dyDescent="0.2">
      <c r="B73" s="181" t="str">
        <f>'Output| PTRM (SCS)'!C170</f>
        <v>68. Forecast net capital expenditure – as incurred ($millions June 2026) (SCS)</v>
      </c>
      <c r="F73" s="3">
        <f>'Output| PTRM (SCS)'!D171</f>
        <v>0</v>
      </c>
      <c r="G73" s="3">
        <f>'Output| PTRM (SCS)'!E171</f>
        <v>0</v>
      </c>
      <c r="H73" s="3">
        <f>'Output| PTRM (SCS)'!F171</f>
        <v>0</v>
      </c>
      <c r="I73" s="3">
        <f>'Output| PTRM (SCS)'!G171</f>
        <v>0</v>
      </c>
      <c r="J73" s="3">
        <f>'Output| PTRM (SCS)'!H171</f>
        <v>0</v>
      </c>
    </row>
    <row r="74" spans="1:10" ht="12.75" customHeight="1" x14ac:dyDescent="0.2">
      <c r="B74" s="181" t="str">
        <f>'Output| PTRM (SCS)'!L5</f>
        <v>69. Forecast immediate expensing of capital expenditure – as incurred ($millions June 2026) (SCS)</v>
      </c>
      <c r="F74" s="3">
        <f>'Output| PTRM (SCS)'!M6</f>
        <v>0</v>
      </c>
      <c r="G74" s="3">
        <f>'Output| PTRM (SCS)'!N6</f>
        <v>0</v>
      </c>
      <c r="H74" s="3">
        <f>'Output| PTRM (SCS)'!O6</f>
        <v>0</v>
      </c>
      <c r="I74" s="3">
        <f>'Output| PTRM (SCS)'!P6</f>
        <v>0</v>
      </c>
      <c r="J74" s="3">
        <f>'Output| PTRM (SCS)'!Q6</f>
        <v>0</v>
      </c>
    </row>
    <row r="75" spans="1:10" x14ac:dyDescent="0.2">
      <c r="B75" s="180"/>
      <c r="C75" s="7"/>
      <c r="D75" s="7"/>
      <c r="E75" s="7"/>
      <c r="F75" s="7"/>
      <c r="G75" s="7"/>
      <c r="H75" s="7"/>
      <c r="I75" s="7"/>
      <c r="J75" s="15"/>
    </row>
    <row r="76" spans="1:10" s="8" customFormat="1" ht="15" x14ac:dyDescent="0.25">
      <c r="A76" s="122"/>
      <c r="B76" s="122" t="str">
        <f ca="1">'Output| PTRM (DFA)'!B3</f>
        <v>Output| PTRM (DFA)</v>
      </c>
      <c r="C76" s="122"/>
      <c r="D76" s="121"/>
      <c r="E76" s="121"/>
      <c r="F76" s="121" t="str">
        <f>F69</f>
        <v>2026-27</v>
      </c>
      <c r="G76" s="121" t="str">
        <f>G69</f>
        <v>2027-28</v>
      </c>
      <c r="H76" s="121" t="str">
        <f>H69</f>
        <v>2028-29</v>
      </c>
      <c r="I76" s="121" t="str">
        <f>I69</f>
        <v>2029-30</v>
      </c>
      <c r="J76" s="121" t="str">
        <f>J69</f>
        <v>2030-31</v>
      </c>
    </row>
    <row r="77" spans="1:10" x14ac:dyDescent="0.2">
      <c r="B77" s="181" t="str">
        <f>'Output| PTRM (DFA)'!C5</f>
        <v>70. Forecast gross capital expenditure – as incurred ($millions June 2026) (dual function assets)</v>
      </c>
      <c r="F77" s="3">
        <f>'Output| PTRM (DFA)'!D6</f>
        <v>0</v>
      </c>
      <c r="G77" s="3">
        <f>'Output| PTRM (DFA)'!E6</f>
        <v>0</v>
      </c>
      <c r="H77" s="3">
        <f>'Output| PTRM (DFA)'!F6</f>
        <v>0</v>
      </c>
      <c r="I77" s="3">
        <f>'Output| PTRM (DFA)'!G6</f>
        <v>0</v>
      </c>
      <c r="J77" s="3">
        <f>'Output| PTRM (DFA)'!H6</f>
        <v>0</v>
      </c>
    </row>
    <row r="78" spans="1:10" x14ac:dyDescent="0.2">
      <c r="B78" s="181" t="str">
        <f>'Output| PTRM (DFA)'!C60</f>
        <v>71. Forecast capital contributions – Type 1 – as incurred ($millions June 2026) (dual function assets)</v>
      </c>
      <c r="F78" s="3">
        <f>'Output| PTRM (DFA)'!D61</f>
        <v>0</v>
      </c>
      <c r="G78" s="3">
        <f>'Output| PTRM (DFA)'!E61</f>
        <v>0</v>
      </c>
      <c r="H78" s="3">
        <f>'Output| PTRM (DFA)'!F61</f>
        <v>0</v>
      </c>
      <c r="I78" s="3">
        <f>'Output| PTRM (DFA)'!G61</f>
        <v>0</v>
      </c>
      <c r="J78" s="3">
        <f>'Output| PTRM (DFA)'!H61</f>
        <v>0</v>
      </c>
    </row>
    <row r="79" spans="1:10" x14ac:dyDescent="0.2">
      <c r="B79" s="180" t="str">
        <f>'Output| PTRM (DFA)'!C115</f>
        <v>72. Forecast asset disposals – as incurred ($millions June 2026) (dual function assets)</v>
      </c>
      <c r="F79" s="3">
        <f>'Output| PTRM (DFA)'!D116</f>
        <v>0</v>
      </c>
      <c r="G79" s="3">
        <f>'Output| PTRM (DFA)'!E116</f>
        <v>0</v>
      </c>
      <c r="H79" s="3">
        <f>'Output| PTRM (DFA)'!F116</f>
        <v>0</v>
      </c>
      <c r="I79" s="3">
        <f>'Output| PTRM (DFA)'!G116</f>
        <v>0</v>
      </c>
      <c r="J79" s="3">
        <f>'Output| PTRM (DFA)'!H116</f>
        <v>0</v>
      </c>
    </row>
    <row r="80" spans="1:10" x14ac:dyDescent="0.2">
      <c r="B80" s="181" t="str">
        <f>'Output| PTRM (DFA)'!C170</f>
        <v>73. Forecast net capital expenditure – as incurred ($millions June 2026) (dual function assets)</v>
      </c>
      <c r="F80" s="3">
        <f>'Output| PTRM (DFA)'!D171</f>
        <v>0</v>
      </c>
      <c r="G80" s="3">
        <f>'Output| PTRM (DFA)'!E171</f>
        <v>0</v>
      </c>
      <c r="H80" s="3">
        <f>'Output| PTRM (DFA)'!F171</f>
        <v>0</v>
      </c>
      <c r="I80" s="3">
        <f>'Output| PTRM (DFA)'!G171</f>
        <v>0</v>
      </c>
      <c r="J80" s="3">
        <f>'Output| PTRM (DFA)'!H171</f>
        <v>0</v>
      </c>
    </row>
    <row r="81" spans="1:11" ht="12.75" customHeight="1" x14ac:dyDescent="0.2">
      <c r="B81" s="181" t="str">
        <f>'Output| PTRM (DFA)'!L5</f>
        <v>74. Forecast immediate expensing of capital expenditure – as incurred ($millions June 2026) (dual function assets)</v>
      </c>
      <c r="F81" s="3">
        <f>'Output| PTRM (DFA)'!M6</f>
        <v>0</v>
      </c>
      <c r="G81" s="3">
        <f>'Output| PTRM (DFA)'!N6</f>
        <v>0</v>
      </c>
      <c r="H81" s="3">
        <f>'Output| PTRM (DFA)'!O6</f>
        <v>0</v>
      </c>
      <c r="I81" s="3">
        <f>'Output| PTRM (DFA)'!P6</f>
        <v>0</v>
      </c>
      <c r="J81" s="3">
        <f>'Output| PTRM (DFA)'!Q6</f>
        <v>0</v>
      </c>
    </row>
    <row r="82" spans="1:11" x14ac:dyDescent="0.2">
      <c r="B82" s="180"/>
      <c r="C82" s="7"/>
      <c r="D82" s="7"/>
      <c r="E82" s="7"/>
      <c r="F82" s="7"/>
      <c r="G82" s="7"/>
      <c r="H82" s="7"/>
      <c r="I82" s="7"/>
      <c r="J82" s="15"/>
    </row>
    <row r="83" spans="1:11" ht="15" x14ac:dyDescent="0.2">
      <c r="A83" s="122"/>
      <c r="B83" s="122" t="str">
        <f ca="1">'Output| AER'!B3</f>
        <v>Output| AER</v>
      </c>
      <c r="C83" s="122"/>
      <c r="D83" s="121" t="str">
        <f t="shared" ref="D83:J83" si="3">D39</f>
        <v>2024-25</v>
      </c>
      <c r="E83" s="121" t="str">
        <f t="shared" si="3"/>
        <v>2025-26</v>
      </c>
      <c r="F83" s="121" t="str">
        <f t="shared" si="3"/>
        <v>2026-27</v>
      </c>
      <c r="G83" s="121" t="str">
        <f t="shared" si="3"/>
        <v>2027-28</v>
      </c>
      <c r="H83" s="121" t="str">
        <f t="shared" si="3"/>
        <v>2028-29</v>
      </c>
      <c r="I83" s="121" t="str">
        <f t="shared" si="3"/>
        <v>2029-30</v>
      </c>
      <c r="J83" s="121" t="str">
        <f t="shared" si="3"/>
        <v>2030-31</v>
      </c>
    </row>
    <row r="84" spans="1:11" x14ac:dyDescent="0.2">
      <c r="B84" s="181" t="str">
        <f>'Output| AER'!$B$5 &amp;" - SCS"</f>
        <v>75. AER categories: forecast capex ($millions June 2026) - SCS</v>
      </c>
      <c r="D84" s="3">
        <f>'Output| AER'!C22</f>
        <v>0</v>
      </c>
      <c r="E84" s="3">
        <f>'Output| AER'!D22</f>
        <v>0</v>
      </c>
      <c r="F84" s="3">
        <f>'Output| AER'!E22</f>
        <v>0</v>
      </c>
      <c r="G84" s="3">
        <f>'Output| AER'!F22</f>
        <v>0</v>
      </c>
      <c r="H84" s="3">
        <f>'Output| AER'!G22</f>
        <v>0</v>
      </c>
      <c r="I84" s="3">
        <f>'Output| AER'!H22</f>
        <v>0</v>
      </c>
      <c r="J84" s="3">
        <f>'Output| AER'!I22</f>
        <v>0</v>
      </c>
    </row>
    <row r="85" spans="1:11" x14ac:dyDescent="0.2">
      <c r="B85" s="181" t="str">
        <f>'Output| AER'!$B$5 &amp;" - DFA"</f>
        <v>75. AER categories: forecast capex ($millions June 2026) - DFA</v>
      </c>
      <c r="C85" s="7"/>
      <c r="D85" s="3">
        <f>'Output| AER'!L22</f>
        <v>0</v>
      </c>
      <c r="E85" s="3">
        <f>'Output| AER'!M22</f>
        <v>0</v>
      </c>
      <c r="F85" s="3">
        <f>'Output| AER'!N22</f>
        <v>0</v>
      </c>
      <c r="G85" s="3">
        <f>'Output| AER'!O22</f>
        <v>0</v>
      </c>
      <c r="H85" s="3">
        <f>'Output| AER'!P22</f>
        <v>0</v>
      </c>
      <c r="I85" s="3">
        <f>'Output| AER'!Q22</f>
        <v>0</v>
      </c>
      <c r="J85" s="3">
        <f>'Output| AER'!R22</f>
        <v>0</v>
      </c>
    </row>
    <row r="86" spans="1:11" s="8" customFormat="1" ht="15" x14ac:dyDescent="0.25">
      <c r="B86" s="182"/>
      <c r="D86" s="178"/>
      <c r="E86" s="178"/>
      <c r="F86" s="178"/>
      <c r="G86" s="178"/>
      <c r="H86" s="178"/>
      <c r="I86" s="178"/>
      <c r="J86" s="178"/>
    </row>
    <row r="87" spans="1:11" ht="15" x14ac:dyDescent="0.2">
      <c r="A87" s="122"/>
      <c r="B87" s="122" t="str">
        <f ca="1">'Output| DNSP'!B3</f>
        <v>Output| DNSP</v>
      </c>
      <c r="C87" s="122"/>
      <c r="D87" s="121" t="str">
        <f t="shared" ref="D87:J87" si="4">D39</f>
        <v>2024-25</v>
      </c>
      <c r="E87" s="121" t="str">
        <f t="shared" si="4"/>
        <v>2025-26</v>
      </c>
      <c r="F87" s="121" t="str">
        <f t="shared" si="4"/>
        <v>2026-27</v>
      </c>
      <c r="G87" s="121" t="str">
        <f t="shared" si="4"/>
        <v>2027-28</v>
      </c>
      <c r="H87" s="121" t="str">
        <f t="shared" si="4"/>
        <v>2028-29</v>
      </c>
      <c r="I87" s="121" t="str">
        <f t="shared" si="4"/>
        <v>2029-30</v>
      </c>
      <c r="J87" s="121" t="str">
        <f t="shared" si="4"/>
        <v>2030-31</v>
      </c>
    </row>
    <row r="88" spans="1:11" x14ac:dyDescent="0.2">
      <c r="B88" s="180" t="str">
        <f>'Output| DNSP'!$B$5&amp;" - SCS"</f>
        <v>76. DNSP categories: forecast capex ($miilions June 2026) - SCS</v>
      </c>
      <c r="D88" s="3">
        <f>IF(COUNTA('Input| Projects'!$G$10:$G$1009)=0,0,_xlfn.XLOOKUP('Output| AER'!$B$21,'Output| DNSP'!$B$9:$B$98,'Output| DNSP'!L$10:L$99,1))</f>
        <v>0</v>
      </c>
      <c r="E88" s="3">
        <f>IF(COUNTA('Input| Projects'!$G$10:$G$1009)=0,0,_xlfn.XLOOKUP('Output| AER'!$B$21,'Output| DNSP'!$B$9:$B$98,'Output| DNSP'!M$10:M$99,1))</f>
        <v>0</v>
      </c>
      <c r="F88" s="3">
        <f>IF(COUNTA('Input| Projects'!$G$10:$G$1009)=0,0,_xlfn.XLOOKUP('Output| AER'!$B$21,'Output| DNSP'!$B$9:$B$98,'Output| DNSP'!N$10:N$99,1))</f>
        <v>0</v>
      </c>
      <c r="G88" s="3">
        <f>IF(COUNTA('Input| Projects'!$G$10:$G$1009)=0,0,_xlfn.XLOOKUP('Output| AER'!$B$21,'Output| DNSP'!$B$9:$B$98,'Output| DNSP'!O$10:O$99,1))</f>
        <v>0</v>
      </c>
      <c r="H88" s="3">
        <f>IF(COUNTA('Input| Projects'!$G$10:$G$1009)=0,0,_xlfn.XLOOKUP('Output| AER'!$B$21,'Output| DNSP'!$B$9:$B$98,'Output| DNSP'!P$10:P$99,1))</f>
        <v>0</v>
      </c>
      <c r="I88" s="3">
        <f>IF(COUNTA('Input| Projects'!$G$10:$G$1009)=0,0,_xlfn.XLOOKUP('Output| AER'!$B$21,'Output| DNSP'!$B$9:$B$98,'Output| DNSP'!Q$10:Q$99,1))</f>
        <v>0</v>
      </c>
      <c r="J88" s="3">
        <f>IF(COUNTA('Input| Projects'!$G$10:$G$1009)=0,0,_xlfn.XLOOKUP('Output| AER'!$B$21,'Output| DNSP'!$B$9:$B$98,'Output| DNSP'!R$10:R$99,1))</f>
        <v>0</v>
      </c>
      <c r="K88" s="3"/>
    </row>
    <row r="89" spans="1:11" x14ac:dyDescent="0.2">
      <c r="B89" s="180" t="str">
        <f>'Output| DNSP'!$B$5&amp;" - DFA"</f>
        <v>76. DNSP categories: forecast capex ($miilions June 2026) - DFA</v>
      </c>
      <c r="D89" s="3">
        <f>IF(COUNTA('Input| Projects'!$G$10:$G$1009)=0,0,_xlfn.XLOOKUP('Output| AER'!$B$21,'Output| DNSP'!$B$9:$B$98,'Output| DNSP'!L$10:L$99,1))</f>
        <v>0</v>
      </c>
      <c r="E89" s="3">
        <f>IF(COUNTA('Input| Projects'!$G$10:$G$1009)=0,0,_xlfn.XLOOKUP('Output| AER'!$B$21,'Output| DNSP'!$B$9:$B$98,'Output| DNSP'!M$10:M$99,1))</f>
        <v>0</v>
      </c>
      <c r="F89" s="3">
        <f>IF(COUNTA('Input| Projects'!$G$10:$G$1009)=0,0,_xlfn.XLOOKUP('Output| AER'!$B$21,'Output| DNSP'!$B$9:$B$98,'Output| DNSP'!N$10:N$99,1))</f>
        <v>0</v>
      </c>
      <c r="G89" s="3">
        <f>IF(COUNTA('Input| Projects'!$G$10:$G$1009)=0,0,_xlfn.XLOOKUP('Output| AER'!$B$21,'Output| DNSP'!$B$9:$B$98,'Output| DNSP'!O$10:O$99,1))</f>
        <v>0</v>
      </c>
      <c r="H89" s="3">
        <f>IF(COUNTA('Input| Projects'!$G$10:$G$1009)=0,0,_xlfn.XLOOKUP('Output| AER'!$B$21,'Output| DNSP'!$B$9:$B$98,'Output| DNSP'!P$10:P$99,1))</f>
        <v>0</v>
      </c>
      <c r="I89" s="3">
        <f>IF(COUNTA('Input| Projects'!$G$10:$G$1009)=0,0,_xlfn.XLOOKUP('Output| AER'!$B$21,'Output| DNSP'!$B$9:$B$98,'Output| DNSP'!Q$10:Q$99,1))</f>
        <v>0</v>
      </c>
      <c r="J89" s="3">
        <f>IF(COUNTA('Input| Projects'!$G$10:$G$1009)=0,0,_xlfn.XLOOKUP('Output| AER'!$B$21,'Output| DNSP'!$B$9:$B$98,'Output| DNSP'!R$10:R$99,1))</f>
        <v>0</v>
      </c>
      <c r="K89" s="3"/>
    </row>
    <row r="90" spans="1:11" s="8" customFormat="1" ht="15" x14ac:dyDescent="0.25">
      <c r="D90" s="178"/>
      <c r="E90" s="178"/>
      <c r="F90" s="178"/>
      <c r="G90" s="178"/>
      <c r="H90" s="178"/>
      <c r="I90" s="178"/>
      <c r="J90" s="178"/>
    </row>
    <row r="91" spans="1:11" x14ac:dyDescent="0.2"/>
    <row r="92" spans="1:11" x14ac:dyDescent="0.2"/>
    <row r="93" spans="1:11" x14ac:dyDescent="0.2">
      <c r="C93" s="7"/>
      <c r="D93" s="7"/>
      <c r="E93" s="7"/>
      <c r="F93" s="7"/>
      <c r="G93" s="59"/>
      <c r="H93" s="59"/>
      <c r="I93" s="59"/>
    </row>
    <row r="94" spans="1:11" hidden="1" x14ac:dyDescent="0.2">
      <c r="C94" s="59"/>
      <c r="D94" s="59"/>
      <c r="E94" s="59"/>
      <c r="F94" s="59"/>
      <c r="G94" s="59"/>
      <c r="H94" s="59"/>
      <c r="I94" s="59"/>
    </row>
    <row r="95" spans="1:11" x14ac:dyDescent="0.2"/>
    <row r="96" spans="1:11" x14ac:dyDescent="0.2"/>
    <row r="97" x14ac:dyDescent="0.2"/>
    <row r="98" x14ac:dyDescent="0.2"/>
    <row r="99" x14ac:dyDescent="0.2"/>
    <row r="100" x14ac:dyDescent="0.2"/>
    <row r="101" x14ac:dyDescent="0.2"/>
    <row r="102" x14ac:dyDescent="0.2"/>
    <row r="103"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sheetPr>
  <dimension ref="A1:XFC78"/>
  <sheetViews>
    <sheetView showGridLines="0" zoomScale="115" zoomScaleNormal="115" workbookViewId="0">
      <selection activeCell="H2" sqref="H2"/>
    </sheetView>
  </sheetViews>
  <sheetFormatPr defaultColWidth="0" defaultRowHeight="3.95" customHeight="1" zeroHeight="1" x14ac:dyDescent="0.2"/>
  <cols>
    <col min="1" max="1" width="3.7109375" style="6" customWidth="1"/>
    <col min="2" max="2" width="43.85546875" style="6" customWidth="1"/>
    <col min="3" max="4" width="9.28515625" style="7" customWidth="1"/>
    <col min="5" max="5" width="4.140625" style="6" customWidth="1"/>
    <col min="6" max="6" width="50" style="7" customWidth="1"/>
    <col min="7" max="7" width="32.28515625" style="6" customWidth="1"/>
    <col min="8" max="8" width="4.42578125" style="6" customWidth="1"/>
    <col min="9" max="9" width="5.85546875" style="6" customWidth="1"/>
    <col min="10" max="16383" width="1.7109375" hidden="1"/>
    <col min="16384" max="16384" width="3" hidden="1" customWidth="1"/>
  </cols>
  <sheetData>
    <row r="1" spans="1:13" s="6" customFormat="1" ht="20.100000000000001" customHeight="1" x14ac:dyDescent="0.2">
      <c r="A1" s="114"/>
      <c r="B1" s="114" t="str">
        <f>F5&amp;" — "&amp;LEFT(F7,4)&amp;"–"&amp;RIGHT(F7,2)+4&amp;" — "&amp;F6</f>
        <v>Enter DNSP name — 2026–31 — Draft decision</v>
      </c>
      <c r="C1" s="114"/>
      <c r="D1" s="114"/>
      <c r="E1" s="114"/>
      <c r="F1" s="114"/>
      <c r="G1" s="114"/>
      <c r="H1" s="114"/>
      <c r="I1" s="114"/>
      <c r="J1" s="114"/>
      <c r="K1" s="114"/>
      <c r="L1" s="114"/>
      <c r="M1" s="114"/>
    </row>
    <row r="2" spans="1:13" s="18" customFormat="1" ht="20.100000000000001" customHeight="1" x14ac:dyDescent="0.2">
      <c r="A2" s="114"/>
      <c r="B2" s="114" t="str">
        <f>IFERROR(Index!B2,"")</f>
        <v>AER Capex Forecast Model</v>
      </c>
      <c r="C2" s="114"/>
      <c r="D2" s="114"/>
      <c r="E2" s="114"/>
      <c r="F2" s="114"/>
      <c r="G2" s="119" t="s">
        <v>206</v>
      </c>
      <c r="H2" s="118">
        <f ca="1">_xlfn.XLOOKUP($B$3,'Model Validation'!$B$7:$B$19,'Model Validation'!$C$7:$C$19)</f>
        <v>0</v>
      </c>
      <c r="I2" s="119"/>
      <c r="J2" s="113"/>
      <c r="K2" s="112"/>
      <c r="L2" s="117"/>
      <c r="M2" s="114"/>
    </row>
    <row r="3" spans="1:13" s="18" customFormat="1" ht="20.100000000000001" customHeight="1" x14ac:dyDescent="0.2">
      <c r="A3" s="115"/>
      <c r="B3" s="115" t="str">
        <f ca="1">IFERROR(MID(CELL("filename",A2),FIND("]",CELL("filename",A2))+1,255),"")</f>
        <v>Input| Setup</v>
      </c>
      <c r="C3" s="115"/>
      <c r="D3" s="115"/>
      <c r="E3" s="115"/>
      <c r="F3" s="115"/>
      <c r="G3" s="115"/>
      <c r="H3" s="115"/>
      <c r="I3" s="115"/>
      <c r="J3" s="115"/>
      <c r="K3" s="115"/>
      <c r="L3" s="115"/>
      <c r="M3" s="115"/>
    </row>
    <row r="4" spans="1:13" s="18" customFormat="1" ht="12.75" x14ac:dyDescent="0.2">
      <c r="B4" s="19"/>
      <c r="C4" s="20"/>
      <c r="D4" s="20"/>
      <c r="F4" s="20"/>
    </row>
    <row r="5" spans="1:13" s="4" customFormat="1" ht="15" customHeight="1" x14ac:dyDescent="0.2">
      <c r="A5" s="227" t="s">
        <v>103</v>
      </c>
      <c r="B5" s="227"/>
      <c r="C5" s="227"/>
      <c r="D5" s="227"/>
      <c r="E5" s="79">
        <f>IF(LEN(F5)&gt;0,0,1)</f>
        <v>0</v>
      </c>
      <c r="F5" s="108" t="s">
        <v>205</v>
      </c>
    </row>
    <row r="6" spans="1:13" s="4" customFormat="1" ht="15" customHeight="1" x14ac:dyDescent="0.2">
      <c r="A6" s="228" t="s">
        <v>130</v>
      </c>
      <c r="B6" s="228"/>
      <c r="C6" s="228"/>
      <c r="D6" s="228"/>
      <c r="E6" s="79">
        <f>IF(AND(LEN(F6)&gt;0,LEN(G6)=0),0,1)</f>
        <v>0</v>
      </c>
      <c r="F6" s="108" t="s">
        <v>131</v>
      </c>
      <c r="G6" s="207" t="str">
        <f>IF(ISNUMBER(FIND("decision",F6)),IF(SUM('Input| Projects'!Y6:AE6,'Input| Projects'!AG6:AM6)=0,"Input alternate forecast in tables " &amp; LEFT('Input| Projects'!Y7,2)&amp; " &amp; " &amp; LEFT('Input| Projects'!AG7,2),""),IF(SUM('Input| Projects'!Y6:AE6,'Input| Projects'!AG6:AM6)&lt;&gt;0,"Clear alternate forecast in tables " &amp; LEFT('Input| Projects'!Y7,2)&amp; " &amp; " &amp; LEFT('Input| Projects'!AG7,2),""))</f>
        <v/>
      </c>
    </row>
    <row r="7" spans="1:13" s="4" customFormat="1" ht="15" customHeight="1" x14ac:dyDescent="0.2">
      <c r="A7" s="229" t="str">
        <f>LEFT(A6,1)+1&amp;". First year of regulatory control period (YYYY-YY)"</f>
        <v>3. First year of regulatory control period (YYYY-YY)</v>
      </c>
      <c r="B7" s="229"/>
      <c r="C7" s="229"/>
      <c r="D7" s="229"/>
      <c r="E7" s="79">
        <f>IF(LEN(F7)&gt;0,0,1)</f>
        <v>0</v>
      </c>
      <c r="F7" s="108" t="s">
        <v>135</v>
      </c>
      <c r="G7" s="3"/>
    </row>
    <row r="8" spans="1:13" s="4" customFormat="1" ht="12.75" x14ac:dyDescent="0.2"/>
    <row r="9" spans="1:13" s="4" customFormat="1" ht="15" x14ac:dyDescent="0.2">
      <c r="A9" s="122"/>
      <c r="B9" s="121" t="str">
        <f>LEFT(A7,1)+1&amp;". Financial years"</f>
        <v>4. Financial years</v>
      </c>
      <c r="E9" s="121"/>
      <c r="F9" s="121" t="str">
        <f>LEFT(B50,2)+1&amp;". PTRM asset classes"</f>
        <v>12. PTRM asset classes</v>
      </c>
      <c r="G9" s="121" t="s">
        <v>294</v>
      </c>
      <c r="H9" s="79">
        <f>SUM(H10:H59)</f>
        <v>0</v>
      </c>
    </row>
    <row r="10" spans="1:13" s="4" customFormat="1" ht="15.75" customHeight="1" x14ac:dyDescent="0.2">
      <c r="B10" s="131" t="str">
        <f>IFERROR((LEFT(B11,4)-1&amp;IF(MID(B11,5,1)="","","-"&amp;TEXT(MOD(MID(B11,6,2)-1,100),"00"))),"")</f>
        <v>2020-21</v>
      </c>
      <c r="E10" s="123">
        <v>1</v>
      </c>
      <c r="F10" s="108" t="s">
        <v>80</v>
      </c>
      <c r="G10" s="110" t="s">
        <v>295</v>
      </c>
      <c r="H10" s="103" cm="1">
        <f t="array" ref="H10">IF(OR(LEN(F10:G10)&gt;0),IF(AND(LEN(F10:G10)&gt;0),0,1),0)</f>
        <v>0</v>
      </c>
    </row>
    <row r="11" spans="1:13" s="4" customFormat="1" ht="12.75" x14ac:dyDescent="0.2">
      <c r="B11" s="131" t="str">
        <f>IFERROR((LEFT(B12,4)-1&amp;IF(MID(B12,5,1)="","","-"&amp;TEXT(MOD(MID(B12,6,2)-1,100),"00"))),"")</f>
        <v>2021-22</v>
      </c>
      <c r="E11" s="123">
        <f t="shared" ref="E11:E59" si="0">E10+1</f>
        <v>2</v>
      </c>
      <c r="F11" s="108" t="s">
        <v>173</v>
      </c>
      <c r="G11" s="110" t="s">
        <v>295</v>
      </c>
      <c r="H11" s="103" cm="1">
        <f t="array" ref="H11">IF(OR(LEN(F11:G11)&gt;0),IF(AND(LEN(F11:G11)&gt;0),0,1),0)</f>
        <v>0</v>
      </c>
    </row>
    <row r="12" spans="1:13" s="4" customFormat="1" ht="12.75" x14ac:dyDescent="0.2">
      <c r="B12" s="131" t="str">
        <f>IFERROR((LEFT(B13,4)-1&amp;IF(MID(B13,5,1)="","","-"&amp;TEXT(MOD(MID(B13,6,2)-1,100),"00"))),"")</f>
        <v>2022-23</v>
      </c>
      <c r="E12" s="123">
        <f t="shared" si="0"/>
        <v>3</v>
      </c>
      <c r="F12" s="108" t="s">
        <v>174</v>
      </c>
      <c r="G12" s="110" t="s">
        <v>295</v>
      </c>
      <c r="H12" s="103" cm="1">
        <f t="array" ref="H12">IF(OR(LEN(F12:G12)&gt;0),IF(AND(LEN(F12:G12)&gt;0),0,1),0)</f>
        <v>0</v>
      </c>
    </row>
    <row r="13" spans="1:13" s="4" customFormat="1" ht="12.75" x14ac:dyDescent="0.2">
      <c r="B13" s="131" t="str">
        <f>IFERROR((LEFT(B14,4)-1&amp;IF(MID(B14,5,1)="","","-"&amp;TEXT(MOD(MID(B14,6,2)-1,100),"00"))),"")</f>
        <v>2023-24</v>
      </c>
      <c r="E13" s="123">
        <f t="shared" si="0"/>
        <v>4</v>
      </c>
      <c r="F13" s="108" t="s">
        <v>175</v>
      </c>
      <c r="G13" s="110" t="s">
        <v>295</v>
      </c>
      <c r="H13" s="103" cm="1">
        <f t="array" ref="H13">IF(OR(LEN(F13:G13)&gt;0),IF(AND(LEN(F13:G13)&gt;0),0,1),0)</f>
        <v>0</v>
      </c>
    </row>
    <row r="14" spans="1:13" s="4" customFormat="1" ht="12.75" x14ac:dyDescent="0.2">
      <c r="B14" s="131" t="str">
        <f>IFERROR((LEFT(B15,4)-1&amp;IF(MID(B15,5,1)="","","-"&amp;TEXT(MOD(MID(B15,6,2)-1,100),"00"))),"")</f>
        <v>2024-25</v>
      </c>
      <c r="E14" s="123">
        <f t="shared" si="0"/>
        <v>5</v>
      </c>
      <c r="F14" s="108" t="s">
        <v>176</v>
      </c>
      <c r="G14" s="110" t="s">
        <v>295</v>
      </c>
      <c r="H14" s="103" cm="1">
        <f t="array" ref="H14">IF(OR(LEN(F14:G14)&gt;0),IF(AND(LEN(F14:G14)&gt;0),0,1),0)</f>
        <v>0</v>
      </c>
    </row>
    <row r="15" spans="1:13" s="4" customFormat="1" ht="12.75" x14ac:dyDescent="0.2">
      <c r="B15" s="131" t="str">
        <f>IFERROR((LEFT(F7,4)-1&amp;IF(MID(F7,5,1)="","","-"&amp;TEXT(MOD(MID(F7,6,2)-1,100),"00"))),"")</f>
        <v>2025-26</v>
      </c>
      <c r="E15" s="123">
        <f t="shared" si="0"/>
        <v>6</v>
      </c>
      <c r="F15" s="108" t="s">
        <v>177</v>
      </c>
      <c r="G15" s="110" t="s">
        <v>295</v>
      </c>
      <c r="H15" s="103" cm="1">
        <f t="array" ref="H15">IF(OR(LEN(F15:G15)&gt;0),IF(AND(LEN(F15:G15)&gt;0),0,1),0)</f>
        <v>0</v>
      </c>
    </row>
    <row r="16" spans="1:13" s="4" customFormat="1" ht="12.75" x14ac:dyDescent="0.2">
      <c r="E16" s="123">
        <f t="shared" si="0"/>
        <v>7</v>
      </c>
      <c r="F16" s="108" t="s">
        <v>178</v>
      </c>
      <c r="G16" s="110" t="s">
        <v>295</v>
      </c>
      <c r="H16" s="103" cm="1">
        <f t="array" ref="H16">IF(OR(LEN(F16:G16)&gt;0),IF(AND(LEN(F16:G16)&gt;0),0,1),0)</f>
        <v>0</v>
      </c>
    </row>
    <row r="17" spans="1:8" s="4" customFormat="1" ht="15" x14ac:dyDescent="0.2">
      <c r="A17" s="122"/>
      <c r="B17" s="121" t="str">
        <f>LEFT(B9,1)+1&amp;". AER categories"</f>
        <v>5. AER categories</v>
      </c>
      <c r="C17" s="11"/>
      <c r="E17" s="123">
        <f t="shared" si="0"/>
        <v>8</v>
      </c>
      <c r="F17" s="108" t="s">
        <v>179</v>
      </c>
      <c r="G17" s="110" t="s">
        <v>295</v>
      </c>
      <c r="H17" s="103" cm="1">
        <f t="array" ref="H17">IF(OR(LEN(F17:G17)&gt;0),IF(AND(LEN(F17:G17)&gt;0),0,1),0)</f>
        <v>0</v>
      </c>
    </row>
    <row r="18" spans="1:8" s="4" customFormat="1" ht="12.75" x14ac:dyDescent="0.2">
      <c r="B18" s="131" t="s">
        <v>7</v>
      </c>
      <c r="D18" s="11"/>
      <c r="E18" s="123">
        <f t="shared" si="0"/>
        <v>9</v>
      </c>
      <c r="F18" s="108" t="s">
        <v>180</v>
      </c>
      <c r="G18" s="110" t="s">
        <v>296</v>
      </c>
      <c r="H18" s="103" cm="1">
        <f t="array" ref="H18">IF(OR(LEN(F18:G18)&gt;0),IF(AND(LEN(F18:G18)&gt;0),0,1),0)</f>
        <v>0</v>
      </c>
    </row>
    <row r="19" spans="1:8" s="4" customFormat="1" ht="12.75" x14ac:dyDescent="0.2">
      <c r="B19" s="131" t="s">
        <v>18</v>
      </c>
      <c r="C19" s="11"/>
      <c r="D19" s="11"/>
      <c r="E19" s="123">
        <f t="shared" si="0"/>
        <v>10</v>
      </c>
      <c r="F19" s="108" t="s">
        <v>181</v>
      </c>
      <c r="G19" s="110" t="s">
        <v>295</v>
      </c>
      <c r="H19" s="103" cm="1">
        <f t="array" ref="H19">IF(OR(LEN(F19:G19)&gt;0),IF(AND(LEN(F19:G19)&gt;0),0,1),0)</f>
        <v>0</v>
      </c>
    </row>
    <row r="20" spans="1:8" s="4" customFormat="1" ht="12.75" x14ac:dyDescent="0.2">
      <c r="B20" s="131" t="s">
        <v>8</v>
      </c>
      <c r="C20" s="11"/>
      <c r="D20" s="11"/>
      <c r="E20" s="123">
        <f t="shared" si="0"/>
        <v>11</v>
      </c>
      <c r="F20" s="108"/>
      <c r="G20" s="110"/>
      <c r="H20" s="103" cm="1">
        <f t="array" ref="H20">IF(OR(LEN(F20:G20)&gt;0),IF(AND(LEN(F20:G20)&gt;0),0,1),0)</f>
        <v>0</v>
      </c>
    </row>
    <row r="21" spans="1:8" s="4" customFormat="1" ht="12.75" x14ac:dyDescent="0.2">
      <c r="B21" s="131" t="s">
        <v>2</v>
      </c>
      <c r="C21" s="11"/>
      <c r="D21" s="11"/>
      <c r="E21" s="123">
        <f t="shared" si="0"/>
        <v>12</v>
      </c>
      <c r="F21" s="108"/>
      <c r="G21" s="110"/>
      <c r="H21" s="103" cm="1">
        <f t="array" ref="H21">IF(OR(LEN(F21:G21)&gt;0),IF(AND(LEN(F21:G21)&gt;0),0,1),0)</f>
        <v>0</v>
      </c>
    </row>
    <row r="22" spans="1:8" s="4" customFormat="1" ht="12.75" x14ac:dyDescent="0.2">
      <c r="B22" s="131" t="s">
        <v>19</v>
      </c>
      <c r="C22" s="11"/>
      <c r="D22" s="11"/>
      <c r="E22" s="123">
        <f t="shared" si="0"/>
        <v>13</v>
      </c>
      <c r="F22" s="108"/>
      <c r="G22" s="110"/>
      <c r="H22" s="103" cm="1">
        <f t="array" ref="H22">IF(OR(LEN(F22:G22)&gt;0),IF(AND(LEN(F22:G22)&gt;0),0,1),0)</f>
        <v>0</v>
      </c>
    </row>
    <row r="23" spans="1:8" s="4" customFormat="1" ht="12.75" x14ac:dyDescent="0.2">
      <c r="B23" s="131" t="s">
        <v>20</v>
      </c>
      <c r="C23" s="11"/>
      <c r="D23" s="11"/>
      <c r="E23" s="123">
        <f t="shared" si="0"/>
        <v>14</v>
      </c>
      <c r="F23" s="108"/>
      <c r="G23" s="110"/>
      <c r="H23" s="103" cm="1">
        <f t="array" ref="H23">IF(OR(LEN(F23:G23)&gt;0),IF(AND(LEN(F23:G23)&gt;0),0,1),0)</f>
        <v>0</v>
      </c>
    </row>
    <row r="24" spans="1:8" s="4" customFormat="1" ht="12.75" x14ac:dyDescent="0.2">
      <c r="B24" s="131" t="s">
        <v>21</v>
      </c>
      <c r="C24" s="11"/>
      <c r="D24" s="11"/>
      <c r="E24" s="123">
        <f t="shared" si="0"/>
        <v>15</v>
      </c>
      <c r="F24" s="108"/>
      <c r="G24" s="110"/>
      <c r="H24" s="103" cm="1">
        <f t="array" ref="H24">IF(OR(LEN(F24:G24)&gt;0),IF(AND(LEN(F24:G24)&gt;0),0,1),0)</f>
        <v>0</v>
      </c>
    </row>
    <row r="25" spans="1:8" s="4" customFormat="1" ht="12.75" x14ac:dyDescent="0.2">
      <c r="B25" s="131" t="s">
        <v>22</v>
      </c>
      <c r="C25" s="11"/>
      <c r="D25" s="11"/>
      <c r="E25" s="123">
        <f t="shared" si="0"/>
        <v>16</v>
      </c>
      <c r="F25" s="108"/>
      <c r="G25" s="110"/>
      <c r="H25" s="103" cm="1">
        <f t="array" ref="H25">IF(OR(LEN(F25:G25)&gt;0),IF(AND(LEN(F25:G25)&gt;0),0,1),0)</f>
        <v>0</v>
      </c>
    </row>
    <row r="26" spans="1:8" s="4" customFormat="1" ht="12.75" x14ac:dyDescent="0.2">
      <c r="C26" s="11"/>
      <c r="E26" s="123">
        <f t="shared" si="0"/>
        <v>17</v>
      </c>
      <c r="F26" s="108"/>
      <c r="G26" s="110"/>
      <c r="H26" s="103" cm="1">
        <f t="array" ref="H26">IF(OR(LEN(F26:G26)&gt;0),IF(AND(LEN(F26:G26)&gt;0),0,1),0)</f>
        <v>0</v>
      </c>
    </row>
    <row r="27" spans="1:8" s="4" customFormat="1" ht="15" x14ac:dyDescent="0.2">
      <c r="A27" s="121"/>
      <c r="B27" s="121" t="str">
        <f>LEFT(B17,1)+1&amp;". Months"</f>
        <v>6. Months</v>
      </c>
      <c r="E27" s="123">
        <f t="shared" si="0"/>
        <v>18</v>
      </c>
      <c r="F27" s="108"/>
      <c r="G27" s="110"/>
      <c r="H27" s="103" cm="1">
        <f t="array" ref="H27">IF(OR(LEN(F27:G27)&gt;0),IF(AND(LEN(F27:G27)&gt;0),0,1),0)</f>
        <v>0</v>
      </c>
    </row>
    <row r="28" spans="1:8" s="4" customFormat="1" ht="12.75" x14ac:dyDescent="0.2">
      <c r="B28" s="131" t="s">
        <v>9</v>
      </c>
      <c r="D28" s="11"/>
      <c r="E28" s="123">
        <f t="shared" si="0"/>
        <v>19</v>
      </c>
      <c r="F28" s="108"/>
      <c r="G28" s="110"/>
      <c r="H28" s="103" cm="1">
        <f t="array" ref="H28">IF(OR(LEN(F28:G28)&gt;0),IF(AND(LEN(F28:G28)&gt;0),0,1),0)</f>
        <v>0</v>
      </c>
    </row>
    <row r="29" spans="1:8" s="4" customFormat="1" ht="12.75" x14ac:dyDescent="0.2">
      <c r="B29" s="131" t="s">
        <v>45</v>
      </c>
      <c r="D29" s="11"/>
      <c r="E29" s="123">
        <f t="shared" si="0"/>
        <v>20</v>
      </c>
      <c r="F29" s="108"/>
      <c r="G29" s="110"/>
      <c r="H29" s="103" cm="1">
        <f t="array" ref="H29">IF(OR(LEN(F29:G29)&gt;0),IF(AND(LEN(F29:G29)&gt;0),0,1),0)</f>
        <v>0</v>
      </c>
    </row>
    <row r="30" spans="1:8" s="4" customFormat="1" ht="12.75" x14ac:dyDescent="0.2">
      <c r="D30" s="11"/>
      <c r="E30" s="123">
        <f t="shared" si="0"/>
        <v>21</v>
      </c>
      <c r="F30" s="108"/>
      <c r="G30" s="110"/>
      <c r="H30" s="103" cm="1">
        <f t="array" ref="H30">IF(OR(LEN(F30:G30)&gt;0),IF(AND(LEN(F30:G30)&gt;0),0,1),0)</f>
        <v>0</v>
      </c>
    </row>
    <row r="31" spans="1:8" s="4" customFormat="1" ht="15" x14ac:dyDescent="0.2">
      <c r="A31" s="121"/>
      <c r="B31" s="121" t="str">
        <f>LEFT(B27,1)+1&amp;". Overhead switch"</f>
        <v>7. Overhead switch</v>
      </c>
      <c r="D31" s="11"/>
      <c r="E31" s="123">
        <f t="shared" si="0"/>
        <v>22</v>
      </c>
      <c r="F31" s="108"/>
      <c r="G31" s="110"/>
      <c r="H31" s="103" cm="1">
        <f t="array" ref="H31">IF(OR(LEN(F31:G31)&gt;0),IF(AND(LEN(F31:G31)&gt;0),0,1),0)</f>
        <v>0</v>
      </c>
    </row>
    <row r="32" spans="1:8" s="4" customFormat="1" ht="12.75" x14ac:dyDescent="0.2">
      <c r="B32" s="131" t="s">
        <v>5</v>
      </c>
      <c r="D32" s="11"/>
      <c r="E32" s="123">
        <f t="shared" si="0"/>
        <v>23</v>
      </c>
      <c r="F32" s="108"/>
      <c r="G32" s="110"/>
      <c r="H32" s="103" cm="1">
        <f t="array" ref="H32">IF(OR(LEN(F32:G32)&gt;0),IF(AND(LEN(F32:G32)&gt;0),0,1),0)</f>
        <v>0</v>
      </c>
    </row>
    <row r="33" spans="1:8" s="4" customFormat="1" ht="12.75" x14ac:dyDescent="0.2">
      <c r="B33" s="131" t="s">
        <v>6</v>
      </c>
      <c r="D33" s="11"/>
      <c r="E33" s="123">
        <f t="shared" si="0"/>
        <v>24</v>
      </c>
      <c r="F33" s="108"/>
      <c r="G33" s="110"/>
      <c r="H33" s="103" cm="1">
        <f t="array" ref="H33">IF(OR(LEN(F33:G33)&gt;0),IF(AND(LEN(F33:G33)&gt;0),0,1),0)</f>
        <v>0</v>
      </c>
    </row>
    <row r="34" spans="1:8" s="4" customFormat="1" ht="12.75" x14ac:dyDescent="0.2">
      <c r="D34" s="11"/>
      <c r="E34" s="123">
        <f t="shared" si="0"/>
        <v>25</v>
      </c>
      <c r="F34" s="108"/>
      <c r="G34" s="110"/>
      <c r="H34" s="103" cm="1">
        <f t="array" ref="H34">IF(OR(LEN(F34:G34)&gt;0),IF(AND(LEN(F34:G34)&gt;0),0,1),0)</f>
        <v>0</v>
      </c>
    </row>
    <row r="35" spans="1:8" s="4" customFormat="1" ht="15" x14ac:dyDescent="0.2">
      <c r="A35" s="121"/>
      <c r="B35" s="121" t="str">
        <f>LEFT(B31,1)+1&amp;". Type of service"</f>
        <v>8. Type of service</v>
      </c>
      <c r="D35" s="11"/>
      <c r="E35" s="123">
        <f t="shared" si="0"/>
        <v>26</v>
      </c>
      <c r="F35" s="108"/>
      <c r="G35" s="110"/>
      <c r="H35" s="103" cm="1">
        <f t="array" ref="H35">IF(OR(LEN(F35:G35)&gt;0),IF(AND(LEN(F35:G35)&gt;0),0,1),0)</f>
        <v>0</v>
      </c>
    </row>
    <row r="36" spans="1:8" s="4" customFormat="1" ht="12.75" x14ac:dyDescent="0.2">
      <c r="B36" s="131" t="s">
        <v>295</v>
      </c>
      <c r="E36" s="123">
        <f t="shared" si="0"/>
        <v>27</v>
      </c>
      <c r="F36" s="108"/>
      <c r="G36" s="110"/>
      <c r="H36" s="103" cm="1">
        <f t="array" ref="H36">IF(OR(LEN(F36:G36)&gt;0),IF(AND(LEN(F36:G36)&gt;0),0,1),0)</f>
        <v>0</v>
      </c>
    </row>
    <row r="37" spans="1:8" s="4" customFormat="1" ht="12.75" x14ac:dyDescent="0.2">
      <c r="B37" s="131" t="s">
        <v>296</v>
      </c>
      <c r="E37" s="123">
        <f t="shared" si="0"/>
        <v>28</v>
      </c>
      <c r="F37" s="108"/>
      <c r="G37" s="110"/>
      <c r="H37" s="103" cm="1">
        <f t="array" ref="H37">IF(OR(LEN(F37:G37)&gt;0),IF(AND(LEN(F37:G37)&gt;0),0,1),0)</f>
        <v>0</v>
      </c>
    </row>
    <row r="38" spans="1:8" s="4" customFormat="1" ht="12.75" x14ac:dyDescent="0.2">
      <c r="E38" s="123">
        <f t="shared" si="0"/>
        <v>29</v>
      </c>
      <c r="F38" s="108"/>
      <c r="G38" s="110"/>
      <c r="H38" s="103" cm="1">
        <f t="array" ref="H38">IF(OR(LEN(F38:G38)&gt;0),IF(AND(LEN(F38:G38)&gt;0),0,1),0)</f>
        <v>0</v>
      </c>
    </row>
    <row r="39" spans="1:8" s="4" customFormat="1" ht="15" x14ac:dyDescent="0.2">
      <c r="A39" s="121"/>
      <c r="B39" s="121" t="str">
        <f>LEFT(B35,1)+1&amp;". Overhead allocation method"</f>
        <v>9. Overhead allocation method</v>
      </c>
      <c r="E39" s="123">
        <f t="shared" si="0"/>
        <v>30</v>
      </c>
      <c r="F39" s="108"/>
      <c r="G39" s="110"/>
      <c r="H39" s="103" cm="1">
        <f t="array" ref="H39">IF(OR(LEN(F39:G39)&gt;0),IF(AND(LEN(F39:G39)&gt;0),0,1),0)</f>
        <v>0</v>
      </c>
    </row>
    <row r="40" spans="1:8" s="4" customFormat="1" ht="12.75" x14ac:dyDescent="0.2">
      <c r="B40" s="131" t="s">
        <v>87</v>
      </c>
      <c r="E40" s="123">
        <f t="shared" si="0"/>
        <v>31</v>
      </c>
      <c r="F40" s="108"/>
      <c r="G40" s="110"/>
      <c r="H40" s="103" cm="1">
        <f t="array" ref="H40">IF(OR(LEN(F40:G40)&gt;0),IF(AND(LEN(F40:G40)&gt;0),0,1),0)</f>
        <v>0</v>
      </c>
    </row>
    <row r="41" spans="1:8" s="4" customFormat="1" ht="12.75" x14ac:dyDescent="0.2">
      <c r="B41" s="131" t="s">
        <v>29</v>
      </c>
      <c r="E41" s="123">
        <f t="shared" si="0"/>
        <v>32</v>
      </c>
      <c r="F41" s="108"/>
      <c r="G41" s="110"/>
      <c r="H41" s="103" cm="1">
        <f t="array" ref="H41">IF(OR(LEN(F41:G41)&gt;0),IF(AND(LEN(F41:G41)&gt;0),0,1),0)</f>
        <v>0</v>
      </c>
    </row>
    <row r="42" spans="1:8" s="4" customFormat="1" ht="12.75" x14ac:dyDescent="0.2">
      <c r="B42" s="131" t="s">
        <v>88</v>
      </c>
      <c r="E42" s="123">
        <f t="shared" si="0"/>
        <v>33</v>
      </c>
      <c r="F42" s="108"/>
      <c r="G42" s="110"/>
      <c r="H42" s="103" cm="1">
        <f t="array" ref="H42">IF(OR(LEN(F42:G42)&gt;0),IF(AND(LEN(F42:G42)&gt;0),0,1),0)</f>
        <v>0</v>
      </c>
    </row>
    <row r="43" spans="1:8" s="4" customFormat="1" ht="12.75" x14ac:dyDescent="0.2">
      <c r="E43" s="123">
        <f t="shared" si="0"/>
        <v>34</v>
      </c>
      <c r="F43" s="108"/>
      <c r="G43" s="110"/>
      <c r="H43" s="103" cm="1">
        <f t="array" ref="H43">IF(OR(LEN(F43:G43)&gt;0),IF(AND(LEN(F43:G43)&gt;0),0,1),0)</f>
        <v>0</v>
      </c>
    </row>
    <row r="44" spans="1:8" s="4" customFormat="1" ht="15" x14ac:dyDescent="0.2">
      <c r="A44" s="121"/>
      <c r="B44" s="121" t="str">
        <f>LEFT(B39,2)+1&amp;". Determination stage"</f>
        <v>10. Determination stage</v>
      </c>
      <c r="E44" s="123">
        <f t="shared" si="0"/>
        <v>35</v>
      </c>
      <c r="F44" s="108"/>
      <c r="G44" s="110"/>
      <c r="H44" s="103" cm="1">
        <f t="array" ref="H44">IF(OR(LEN(F44:G44)&gt;0),IF(AND(LEN(F44:G44)&gt;0),0,1),0)</f>
        <v>0</v>
      </c>
    </row>
    <row r="45" spans="1:8" s="4" customFormat="1" ht="12.75" x14ac:dyDescent="0.2">
      <c r="B45" s="131" t="s">
        <v>132</v>
      </c>
      <c r="E45" s="123">
        <f t="shared" si="0"/>
        <v>36</v>
      </c>
      <c r="F45" s="108"/>
      <c r="G45" s="110"/>
      <c r="H45" s="103" cm="1">
        <f t="array" ref="H45">IF(OR(LEN(F45:G45)&gt;0),IF(AND(LEN(F45:G45)&gt;0),0,1),0)</f>
        <v>0</v>
      </c>
    </row>
    <row r="46" spans="1:8" s="4" customFormat="1" ht="12.75" x14ac:dyDescent="0.2">
      <c r="B46" s="131" t="s">
        <v>131</v>
      </c>
      <c r="E46" s="123">
        <f t="shared" si="0"/>
        <v>37</v>
      </c>
      <c r="F46" s="108"/>
      <c r="G46" s="110"/>
      <c r="H46" s="103" cm="1">
        <f t="array" ref="H46">IF(OR(LEN(F46:G46)&gt;0),IF(AND(LEN(F46:G46)&gt;0),0,1),0)</f>
        <v>0</v>
      </c>
    </row>
    <row r="47" spans="1:8" s="4" customFormat="1" ht="12.75" x14ac:dyDescent="0.2">
      <c r="B47" s="131" t="s">
        <v>133</v>
      </c>
      <c r="C47" s="11"/>
      <c r="E47" s="123">
        <f t="shared" si="0"/>
        <v>38</v>
      </c>
      <c r="F47" s="108"/>
      <c r="G47" s="110"/>
      <c r="H47" s="103" cm="1">
        <f t="array" ref="H47">IF(OR(LEN(F47:G47)&gt;0),IF(AND(LEN(F47:G47)&gt;0),0,1),0)</f>
        <v>0</v>
      </c>
    </row>
    <row r="48" spans="1:8" s="4" customFormat="1" ht="12.75" x14ac:dyDescent="0.2">
      <c r="B48" s="131" t="s">
        <v>134</v>
      </c>
      <c r="C48" s="7"/>
      <c r="E48" s="123">
        <f t="shared" si="0"/>
        <v>39</v>
      </c>
      <c r="F48" s="108"/>
      <c r="G48" s="110"/>
      <c r="H48" s="103" cm="1">
        <f t="array" ref="H48">IF(OR(LEN(F48:G48)&gt;0),IF(AND(LEN(F48:G48)&gt;0),0,1),0)</f>
        <v>0</v>
      </c>
    </row>
    <row r="49" spans="1:8" s="4" customFormat="1" ht="12.75" x14ac:dyDescent="0.2">
      <c r="C49" s="7"/>
      <c r="E49" s="123">
        <f t="shared" si="0"/>
        <v>40</v>
      </c>
      <c r="F49" s="108"/>
      <c r="G49" s="110"/>
      <c r="H49" s="103" cm="1">
        <f t="array" ref="H49">IF(OR(LEN(F49:G49)&gt;0),IF(AND(LEN(F49:G49)&gt;0),0,1),0)</f>
        <v>0</v>
      </c>
    </row>
    <row r="50" spans="1:8" s="4" customFormat="1" ht="15" x14ac:dyDescent="0.2">
      <c r="A50" s="121"/>
      <c r="B50" s="121" t="str">
        <f>LEFT(B44,2)+1&amp;". Trading names and jurisdiction"</f>
        <v>11. Trading names and jurisdiction</v>
      </c>
      <c r="C50" s="121"/>
      <c r="E50" s="123">
        <f t="shared" si="0"/>
        <v>41</v>
      </c>
      <c r="F50" s="108"/>
      <c r="G50" s="110"/>
      <c r="H50" s="103" cm="1">
        <f t="array" ref="H50">IF(OR(LEN(F50:G50)&gt;0),IF(AND(LEN(F50:G50)&gt;0),0,1),0)</f>
        <v>0</v>
      </c>
    </row>
    <row r="51" spans="1:8" s="4" customFormat="1" ht="12.75" x14ac:dyDescent="0.2">
      <c r="A51" s="6"/>
      <c r="B51" s="131" t="s">
        <v>136</v>
      </c>
      <c r="C51" s="131" t="s">
        <v>149</v>
      </c>
      <c r="E51" s="123">
        <f t="shared" si="0"/>
        <v>42</v>
      </c>
      <c r="F51" s="108"/>
      <c r="G51" s="110"/>
      <c r="H51" s="103" cm="1">
        <f t="array" ref="H51">IF(OR(LEN(F51:G51)&gt;0),IF(AND(LEN(F51:G51)&gt;0),0,1),0)</f>
        <v>0</v>
      </c>
    </row>
    <row r="52" spans="1:8" s="4" customFormat="1" ht="12.75" x14ac:dyDescent="0.2">
      <c r="A52" s="6"/>
      <c r="B52" s="131" t="s">
        <v>148</v>
      </c>
      <c r="C52" s="131" t="s">
        <v>150</v>
      </c>
      <c r="E52" s="123">
        <f t="shared" si="0"/>
        <v>43</v>
      </c>
      <c r="F52" s="108"/>
      <c r="G52" s="110"/>
      <c r="H52" s="103" cm="1">
        <f t="array" ref="H52">IF(OR(LEN(F52:G52)&gt;0),IF(AND(LEN(F52:G52)&gt;0),0,1),0)</f>
        <v>0</v>
      </c>
    </row>
    <row r="53" spans="1:8" s="4" customFormat="1" ht="12.75" x14ac:dyDescent="0.2">
      <c r="A53" s="6"/>
      <c r="B53" s="131" t="s">
        <v>137</v>
      </c>
      <c r="C53" s="131" t="s">
        <v>150</v>
      </c>
      <c r="E53" s="123">
        <f t="shared" si="0"/>
        <v>44</v>
      </c>
      <c r="F53" s="108"/>
      <c r="G53" s="110"/>
      <c r="H53" s="103" cm="1">
        <f t="array" ref="H53">IF(OR(LEN(F53:G53)&gt;0),IF(AND(LEN(F53:G53)&gt;0),0,1),0)</f>
        <v>0</v>
      </c>
    </row>
    <row r="54" spans="1:8" s="4" customFormat="1" ht="12.75" x14ac:dyDescent="0.2">
      <c r="A54" s="6"/>
      <c r="B54" s="131" t="s">
        <v>138</v>
      </c>
      <c r="C54" s="131" t="s">
        <v>149</v>
      </c>
      <c r="E54" s="123">
        <f t="shared" si="0"/>
        <v>45</v>
      </c>
      <c r="F54" s="108"/>
      <c r="G54" s="110"/>
      <c r="H54" s="103" cm="1">
        <f t="array" ref="H54">IF(OR(LEN(F54:G54)&gt;0),IF(AND(LEN(F54:G54)&gt;0),0,1),0)</f>
        <v>0</v>
      </c>
    </row>
    <row r="55" spans="1:8" s="4" customFormat="1" ht="12.75" x14ac:dyDescent="0.2">
      <c r="A55" s="6"/>
      <c r="B55" s="131" t="s">
        <v>139</v>
      </c>
      <c r="C55" s="131" t="s">
        <v>156</v>
      </c>
      <c r="E55" s="123">
        <f t="shared" si="0"/>
        <v>46</v>
      </c>
      <c r="F55" s="108"/>
      <c r="G55" s="110"/>
      <c r="H55" s="103" cm="1">
        <f t="array" ref="H55">IF(OR(LEN(F55:G55)&gt;0),IF(AND(LEN(F55:G55)&gt;0),0,1),0)</f>
        <v>0</v>
      </c>
    </row>
    <row r="56" spans="1:8" s="4" customFormat="1" ht="12.75" x14ac:dyDescent="0.2">
      <c r="A56" s="6"/>
      <c r="B56" s="131" t="s">
        <v>140</v>
      </c>
      <c r="C56" s="131" t="s">
        <v>156</v>
      </c>
      <c r="D56" s="11"/>
      <c r="E56" s="123">
        <f t="shared" si="0"/>
        <v>47</v>
      </c>
      <c r="F56" s="108"/>
      <c r="G56" s="110"/>
      <c r="H56" s="103" cm="1">
        <f t="array" ref="H56">IF(OR(LEN(F56:G56)&gt;0),IF(AND(LEN(F56:G56)&gt;0),0,1),0)</f>
        <v>0</v>
      </c>
    </row>
    <row r="57" spans="1:8" s="4" customFormat="1" ht="12.75" x14ac:dyDescent="0.2">
      <c r="A57" s="6"/>
      <c r="B57" s="131" t="s">
        <v>141</v>
      </c>
      <c r="C57" s="131" t="s">
        <v>149</v>
      </c>
      <c r="D57" s="7"/>
      <c r="E57" s="123">
        <f t="shared" si="0"/>
        <v>48</v>
      </c>
      <c r="F57" s="108"/>
      <c r="G57" s="110"/>
      <c r="H57" s="103" cm="1">
        <f t="array" ref="H57">IF(OR(LEN(F57:G57)&gt;0),IF(AND(LEN(F57:G57)&gt;0),0,1),0)</f>
        <v>0</v>
      </c>
    </row>
    <row r="58" spans="1:8" s="4" customFormat="1" ht="12.75" x14ac:dyDescent="0.2">
      <c r="A58" s="6"/>
      <c r="B58" s="131" t="s">
        <v>142</v>
      </c>
      <c r="C58" s="131" t="s">
        <v>155</v>
      </c>
      <c r="D58" s="7"/>
      <c r="E58" s="123">
        <f t="shared" si="0"/>
        <v>49</v>
      </c>
      <c r="F58" s="108"/>
      <c r="G58" s="110"/>
      <c r="H58" s="103" cm="1">
        <f t="array" ref="H58">IF(OR(LEN(F58:G58)&gt;0),IF(AND(LEN(F58:G58)&gt;0),0,1),0)</f>
        <v>0</v>
      </c>
    </row>
    <row r="59" spans="1:8" s="4" customFormat="1" ht="12.75" x14ac:dyDescent="0.2">
      <c r="A59" s="6"/>
      <c r="B59" s="131" t="s">
        <v>143</v>
      </c>
      <c r="C59" s="131" t="s">
        <v>150</v>
      </c>
      <c r="D59" s="7"/>
      <c r="E59" s="123">
        <f t="shared" si="0"/>
        <v>50</v>
      </c>
      <c r="F59" s="108"/>
      <c r="G59" s="110"/>
      <c r="H59" s="103" cm="1">
        <f t="array" ref="H59">IF(OR(LEN(F59:G59)&gt;0),IF(AND(LEN(F59:G59)&gt;0),0,1),0)</f>
        <v>0</v>
      </c>
    </row>
    <row r="60" spans="1:8" s="4" customFormat="1" ht="12.75" x14ac:dyDescent="0.2">
      <c r="A60" s="6"/>
      <c r="B60" s="131" t="s">
        <v>144</v>
      </c>
      <c r="C60" s="131" t="s">
        <v>154</v>
      </c>
      <c r="D60" s="7"/>
      <c r="F60" s="11"/>
    </row>
    <row r="61" spans="1:8" s="6" customFormat="1" ht="12.75" x14ac:dyDescent="0.2">
      <c r="B61" s="131" t="s">
        <v>145</v>
      </c>
      <c r="C61" s="131" t="s">
        <v>150</v>
      </c>
      <c r="D61" s="7"/>
      <c r="F61" s="7"/>
    </row>
    <row r="62" spans="1:8" s="6" customFormat="1" ht="12.75" x14ac:dyDescent="0.2">
      <c r="B62" s="131" t="s">
        <v>146</v>
      </c>
      <c r="C62" s="131" t="s">
        <v>153</v>
      </c>
      <c r="D62" s="7"/>
      <c r="F62" s="7"/>
    </row>
    <row r="63" spans="1:8" s="6" customFormat="1" ht="12.75" customHeight="1" x14ac:dyDescent="0.2">
      <c r="B63" s="131" t="s">
        <v>147</v>
      </c>
      <c r="C63" s="131" t="s">
        <v>152</v>
      </c>
      <c r="D63" s="7"/>
      <c r="F63" s="7"/>
    </row>
    <row r="64" spans="1:8" s="6" customFormat="1" ht="12.75" customHeight="1" x14ac:dyDescent="0.2">
      <c r="B64" s="131" t="s">
        <v>151</v>
      </c>
      <c r="C64" s="131" t="s">
        <v>150</v>
      </c>
      <c r="D64" s="7"/>
      <c r="F64" s="7"/>
    </row>
    <row r="65" spans="3:4" ht="12.75" customHeight="1" x14ac:dyDescent="0.2"/>
    <row r="66" spans="3:4" ht="12.75" customHeight="1" x14ac:dyDescent="0.2"/>
    <row r="67" spans="3:4" ht="12.75" customHeight="1" x14ac:dyDescent="0.2"/>
    <row r="68" spans="3:4" ht="12.75" hidden="1" customHeight="1" x14ac:dyDescent="0.2"/>
    <row r="69" spans="3:4" ht="12.75" hidden="1" customHeight="1" x14ac:dyDescent="0.2"/>
    <row r="70" spans="3:4" ht="12.75" hidden="1" customHeight="1" x14ac:dyDescent="0.2"/>
    <row r="71" spans="3:4" ht="12.75" hidden="1" customHeight="1" x14ac:dyDescent="0.2"/>
    <row r="72" spans="3:4" ht="12.75" hidden="1" customHeight="1" x14ac:dyDescent="0.2"/>
    <row r="73" spans="3:4" ht="12.75" hidden="1" customHeight="1" x14ac:dyDescent="0.2"/>
    <row r="74" spans="3:4" ht="12.75" hidden="1" customHeight="1" x14ac:dyDescent="0.2"/>
    <row r="75" spans="3:4" ht="12.75" hidden="1" customHeight="1" x14ac:dyDescent="0.2">
      <c r="C75" s="6"/>
      <c r="D75" s="6"/>
    </row>
    <row r="76" spans="3:4" ht="12.75" hidden="1" customHeight="1" x14ac:dyDescent="0.2">
      <c r="C76" s="6"/>
      <c r="D76" s="6"/>
    </row>
    <row r="77" spans="3:4" ht="12.75" hidden="1" customHeight="1" x14ac:dyDescent="0.2">
      <c r="C77" s="6"/>
      <c r="D77" s="6"/>
    </row>
    <row r="78" spans="3:4" ht="12.75" hidden="1" customHeight="1" x14ac:dyDescent="0.2"/>
  </sheetData>
  <mergeCells count="3">
    <mergeCell ref="A5:D5"/>
    <mergeCell ref="A6:D6"/>
    <mergeCell ref="A7:D7"/>
  </mergeCells>
  <phoneticPr fontId="10" type="noConversion"/>
  <conditionalFormatting sqref="H2">
    <cfRule type="cellIs" dxfId="47" priority="1" operator="equal">
      <formula>"Check"</formula>
    </cfRule>
    <cfRule type="cellIs" dxfId="46" priority="2" operator="equal">
      <formula>"Ok"</formula>
    </cfRule>
  </conditionalFormatting>
  <dataValidations disablePrompts="1" count="4">
    <dataValidation type="custom" allowBlank="1" showInputMessage="1" showErrorMessage="1" sqref="F7" xr:uid="{D92522B8-CB77-4AB1-8605-47EC534F4D06}">
      <formula1>AND(ISNUMBER(--LEFT(F7,4)),ISNUMBER(--RIGHT(F7,2)),FIND("-",F7)=5,MOD(MID(F7,3,2)+1,100)=--RIGHT(F7,2))</formula1>
    </dataValidation>
    <dataValidation type="list" allowBlank="1" showInputMessage="1" showErrorMessage="1" sqref="G10:G59" xr:uid="{46691804-62D6-4375-B7B7-0E5A03C01BEF}">
      <formula1>$B$36:$B$37</formula1>
    </dataValidation>
    <dataValidation type="list" allowBlank="1" showInputMessage="1" showErrorMessage="1" sqref="F6" xr:uid="{2E8C6385-6D2E-4B03-BA34-A0C1AFF4FF1C}">
      <formula1>$B$45:$B$48</formula1>
    </dataValidation>
    <dataValidation type="list" allowBlank="1" showInputMessage="1" showErrorMessage="1" sqref="F5" xr:uid="{31FE82A3-D9C2-4A2D-8302-29F1FF075190}">
      <formula1>$B$51:$B$64</formula1>
    </dataValidation>
  </dataValidations>
  <pageMargins left="0.7" right="0.7" top="0.75" bottom="0.75" header="0.3" footer="0.3"/>
  <pageSetup paperSize="9" orientation="portrait" r:id="rId1"/>
  <ignoredErrors>
    <ignoredError sqref="E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BEE05-3CF3-4628-8B95-6FE8AC4A45EF}">
  <sheetPr codeName="Sheet3">
    <tabColor theme="8"/>
  </sheetPr>
  <dimension ref="A1:U66"/>
  <sheetViews>
    <sheetView showGridLines="0" zoomScale="115" zoomScaleNormal="115" workbookViewId="0">
      <selection activeCell="M2" sqref="M2"/>
    </sheetView>
  </sheetViews>
  <sheetFormatPr defaultColWidth="0" defaultRowHeight="12.75" zeroHeight="1" x14ac:dyDescent="0.2"/>
  <cols>
    <col min="1" max="1" width="3.7109375" customWidth="1"/>
    <col min="2" max="2" width="48.85546875" customWidth="1"/>
    <col min="3" max="13" width="10" customWidth="1"/>
    <col min="14" max="14" width="5.7109375" customWidth="1"/>
    <col min="15" max="15" width="55.42578125" hidden="1" customWidth="1"/>
    <col min="16" max="16" width="8.7109375" hidden="1" customWidth="1"/>
    <col min="17" max="17" width="11.85546875" hidden="1" customWidth="1"/>
    <col min="18" max="18" width="13.140625" hidden="1" customWidth="1"/>
    <col min="19" max="19" width="7.85546875" hidden="1" customWidth="1"/>
    <col min="20" max="21" width="8.28515625" hidden="1" customWidth="1"/>
    <col min="22" max="16384" width="8.7109375" hidden="1"/>
  </cols>
  <sheetData>
    <row r="1" spans="1:14" s="114" customFormat="1" ht="20.100000000000001" customHeight="1" x14ac:dyDescent="0.2">
      <c r="B1" s="114" t="str">
        <f>'Input| Setup'!$B$1</f>
        <v>Enter DNSP name — 2026–31 — Draft decision</v>
      </c>
    </row>
    <row r="2" spans="1:14" ht="20.100000000000001" customHeight="1" x14ac:dyDescent="0.2">
      <c r="A2" s="114"/>
      <c r="B2" s="114" t="str">
        <f>'Input| Setup'!$B$2</f>
        <v>AER Capex Forecast Model</v>
      </c>
      <c r="C2" s="119" t="s">
        <v>24</v>
      </c>
      <c r="D2" s="137" t="s">
        <v>32</v>
      </c>
      <c r="E2" s="230" t="s">
        <v>97</v>
      </c>
      <c r="F2" s="231"/>
      <c r="G2" s="232"/>
      <c r="H2" s="114"/>
      <c r="I2" s="114"/>
      <c r="J2" s="114"/>
      <c r="K2" s="114"/>
      <c r="L2" s="119" t="s">
        <v>206</v>
      </c>
      <c r="M2" s="118">
        <f ca="1">_xlfn.XLOOKUP($B$3,'Model Validation'!$B$7:$B$19,'Model Validation'!$C$7:$C$19)</f>
        <v>0</v>
      </c>
      <c r="N2" s="114"/>
    </row>
    <row r="3" spans="1:14" s="115" customFormat="1" ht="20.100000000000001" customHeight="1" x14ac:dyDescent="0.2">
      <c r="B3" s="115" t="str">
        <f ca="1">IFERROR(MID(CELL("filename",A2),FIND("]",CELL("filename",A2))+1,255),"")</f>
        <v>Input| Escalations</v>
      </c>
    </row>
    <row r="4" spans="1:14" x14ac:dyDescent="0.2">
      <c r="B4" s="25"/>
    </row>
    <row r="5" spans="1:14" ht="15" x14ac:dyDescent="0.2">
      <c r="A5" s="121"/>
      <c r="B5" s="127" t="str">
        <f>LEFT('Input| Setup'!F9,2)+1&amp;". Inflation table setup"</f>
        <v>13. Inflation table setup</v>
      </c>
      <c r="C5" s="121"/>
      <c r="D5" s="121"/>
      <c r="E5" s="121"/>
      <c r="F5" s="121"/>
      <c r="G5" s="121"/>
      <c r="H5" s="121"/>
      <c r="I5" s="121"/>
      <c r="J5" s="121"/>
      <c r="K5" s="121"/>
      <c r="L5" s="121"/>
      <c r="M5" s="121"/>
    </row>
    <row r="6" spans="1:14" x14ac:dyDescent="0.2"/>
    <row r="7" spans="1:14" x14ac:dyDescent="0.2">
      <c r="B7" s="109"/>
      <c r="C7" s="109" t="s">
        <v>0</v>
      </c>
      <c r="D7" s="109" t="s">
        <v>33</v>
      </c>
    </row>
    <row r="8" spans="1:14" x14ac:dyDescent="0.2">
      <c r="B8" s="148" t="s">
        <v>46</v>
      </c>
      <c r="C8" s="113" t="s">
        <v>202</v>
      </c>
      <c r="D8" s="113" t="s">
        <v>9</v>
      </c>
    </row>
    <row r="9" spans="1:14" x14ac:dyDescent="0.2">
      <c r="B9" s="148" t="s">
        <v>47</v>
      </c>
      <c r="C9" s="124" t="str">
        <f>IFERROR(LEFT('Input| Setup'!F7,4),"")</f>
        <v>2026</v>
      </c>
      <c r="D9" s="124" t="s">
        <v>9</v>
      </c>
    </row>
    <row r="10" spans="1:14" x14ac:dyDescent="0.2"/>
    <row r="11" spans="1:14" ht="15" x14ac:dyDescent="0.2">
      <c r="A11" s="121"/>
      <c r="B11" s="127" t="str">
        <f>LEFT(B5,2)+1&amp;". Inflation"</f>
        <v>14. Inflation</v>
      </c>
      <c r="C11" s="121"/>
      <c r="D11" s="121"/>
      <c r="E11" s="121"/>
      <c r="F11" s="121"/>
      <c r="G11" s="121"/>
      <c r="H11" s="121"/>
      <c r="I11" s="121"/>
      <c r="J11" s="121"/>
      <c r="K11" s="121"/>
      <c r="L11" s="121"/>
      <c r="M11" s="121"/>
    </row>
    <row r="12" spans="1:14" x14ac:dyDescent="0.2">
      <c r="K12" s="21"/>
      <c r="L12" s="21"/>
      <c r="M12" s="21"/>
    </row>
    <row r="13" spans="1:14" x14ac:dyDescent="0.2">
      <c r="B13" s="109"/>
      <c r="C13" s="109" t="str">
        <f>IFERROR((LEFT(D13,4)-1&amp;IF(MID(D13,5,1)="","","-"&amp;TEXT(MOD(MID(D13,6,2)-1,100),"00"))),"")</f>
        <v>2020-21</v>
      </c>
      <c r="D13" s="109" t="str">
        <f>IFERROR((LEFT(E13,4)-1&amp;IF(MID(E13,5,1)="","","-"&amp;TEXT(MOD(MID(E13,6,2)-1,100),"00"))),"")</f>
        <v>2021-22</v>
      </c>
      <c r="E13" s="109" t="str">
        <f>IFERROR((LEFT(F13,4)-1&amp;IF(MID(F13,5,1)="","","-"&amp;TEXT(MOD(MID(F13,6,2)-1,100),"00"))),"")</f>
        <v>2022-23</v>
      </c>
      <c r="F13" s="109" t="str">
        <f>IFERROR((LEFT(G13,4)-1&amp;IF(MID(G13,5,1)="","","-"&amp;TEXT(MOD(MID(G13,6,2)-1,100),"00"))),"")</f>
        <v>2023-24</v>
      </c>
      <c r="G13" s="109" t="str">
        <f>IFERROR((LEFT(H13,4)-1&amp;IF(MID(H13,5,1)="","","-"&amp;TEXT(MOD(MID(H13,6,2)-1,100),"00"))),"")</f>
        <v>2024-25</v>
      </c>
      <c r="H13" s="109" t="str">
        <f>'Input| Setup'!B15</f>
        <v>2025-26</v>
      </c>
      <c r="I13" s="109" t="str">
        <f>D9&amp;" "&amp;C9</f>
        <v>June 2026</v>
      </c>
      <c r="J13" s="79" cm="1">
        <f t="array" ref="J13">IF(AND(ISNUMBER(C14:H14)),0,1)</f>
        <v>0</v>
      </c>
      <c r="L13" s="22"/>
      <c r="M13" s="22"/>
    </row>
    <row r="14" spans="1:14" x14ac:dyDescent="0.2">
      <c r="B14" s="148" t="str">
        <f>IFERROR(IF(_xlfn.XLOOKUP('Input| Setup'!F5,'Input| Setup'!B51:B64,'Input| Setup'!C51:C64)="VIC","Lagged ","Actual "),"")&amp;"CPI year on year change (%) - from RFM inputs"</f>
        <v>CPI year on year change (%) - from RFM inputs</v>
      </c>
      <c r="C14" s="217">
        <v>0.01</v>
      </c>
      <c r="D14" s="219">
        <v>0.02</v>
      </c>
      <c r="E14" s="220">
        <v>4.4999999999999998E-2</v>
      </c>
      <c r="F14" s="220">
        <v>5.0000000000000001E-3</v>
      </c>
      <c r="G14" s="220">
        <v>0.03</v>
      </c>
      <c r="H14" s="220">
        <v>0.06</v>
      </c>
      <c r="I14" s="23"/>
      <c r="J14" s="22"/>
      <c r="L14" s="22"/>
      <c r="M14" s="22"/>
    </row>
    <row r="15" spans="1:14" x14ac:dyDescent="0.2">
      <c r="B15" s="148" t="s">
        <v>23</v>
      </c>
      <c r="C15" s="149">
        <f>IFERROR(1+C14,0)</f>
        <v>1.01</v>
      </c>
      <c r="D15" s="147">
        <f>IFERROR(C15*(1+D14),0)</f>
        <v>1.0302</v>
      </c>
      <c r="E15" s="147">
        <f>IFERROR(D15*(1+E14),0)</f>
        <v>1.0765589999999998</v>
      </c>
      <c r="F15" s="147">
        <f>IFERROR(E15*(1+F14),0)</f>
        <v>1.0819417949999997</v>
      </c>
      <c r="G15" s="147">
        <f>IFERROR(F15*(1+G14),0)</f>
        <v>1.1144000488499997</v>
      </c>
      <c r="H15" s="147">
        <f>IFERROR(G15*(1+H14),0)</f>
        <v>1.1812640517809998</v>
      </c>
      <c r="I15" s="22"/>
      <c r="J15" s="22"/>
      <c r="L15" s="22"/>
      <c r="M15" s="22"/>
    </row>
    <row r="16" spans="1:14" x14ac:dyDescent="0.2">
      <c r="B16" s="148" t="str">
        <f>IFERROR("Nominal to "&amp; "Real "&amp;C9 &amp;" "&amp;LEFT(D9,9),"")</f>
        <v>Nominal to Real 2026 June</v>
      </c>
      <c r="C16" s="149">
        <f t="shared" ref="C16:H16" si="0">$H$15/C$15*(1+C$14)^0.5</f>
        <v>1.1754016629802331</v>
      </c>
      <c r="D16" s="149">
        <f t="shared" si="0"/>
        <v>1.1580452460174535</v>
      </c>
      <c r="E16" s="149">
        <f t="shared" si="0"/>
        <v>1.1216756626447972</v>
      </c>
      <c r="F16" s="149">
        <f t="shared" si="0"/>
        <v>1.0945260966281252</v>
      </c>
      <c r="G16" s="149">
        <f t="shared" si="0"/>
        <v>1.0757825058997754</v>
      </c>
      <c r="H16" s="149">
        <f t="shared" si="0"/>
        <v>1.0295630140987</v>
      </c>
      <c r="I16" s="22"/>
      <c r="J16" s="22"/>
      <c r="L16" s="22"/>
      <c r="M16" s="22"/>
    </row>
    <row r="17" spans="1:14" x14ac:dyDescent="0.2">
      <c r="B17" s="148" t="str">
        <f>IFERROR(IF(D8=D9,"Real ","Nominal ")&amp;C8 &amp;" "&amp;LEFT(D8,9)&amp;" to "&amp; "Real "&amp;C9 &amp;" "&amp;LEFT(D9,9),"")</f>
        <v>Real 2023-24 June to Real 2026 June</v>
      </c>
      <c r="C17" s="22"/>
      <c r="D17" s="22"/>
      <c r="E17" s="22"/>
      <c r="F17" s="22"/>
      <c r="G17" s="22"/>
      <c r="H17" s="22"/>
      <c r="I17" s="134">
        <f>$H$15/_xlfn.XLOOKUP(C8,C13:H13,C15:H15)*(1+_xlfn.XLOOKUP(C8,C13:H13,C14:H14))^(IF(D8=D9,0,0.5))</f>
        <v>1.0918000000000001</v>
      </c>
    </row>
    <row r="18" spans="1:14" x14ac:dyDescent="0.2"/>
    <row r="19" spans="1:14" ht="15" x14ac:dyDescent="0.2">
      <c r="A19" s="121"/>
      <c r="B19" s="127" t="str">
        <f>LEFT(B11,2)+1&amp;". Forecast real price escalation"</f>
        <v>15. Forecast real price escalation</v>
      </c>
      <c r="C19" s="135"/>
      <c r="D19" s="121"/>
      <c r="E19" s="121"/>
      <c r="F19" s="121"/>
      <c r="G19" s="121"/>
      <c r="H19" s="121"/>
      <c r="I19" s="121"/>
      <c r="J19" s="121"/>
      <c r="K19" s="121"/>
      <c r="L19" s="121"/>
      <c r="M19" s="121"/>
    </row>
    <row r="20" spans="1:14" x14ac:dyDescent="0.2"/>
    <row r="21" spans="1:14" x14ac:dyDescent="0.2">
      <c r="B21" s="109"/>
      <c r="C21" s="109" t="str">
        <f>IF(C13&lt;$C$8,"",D13)</f>
        <v/>
      </c>
      <c r="D21" s="109" t="str">
        <f>IF(D13&lt;$C$8,"",E13)</f>
        <v/>
      </c>
      <c r="E21" s="109" t="str">
        <f>IF(E13&lt;$C$8,"",F13)</f>
        <v/>
      </c>
      <c r="F21" s="109" t="str">
        <f>IF(F13&lt;$C$8,"",G13)</f>
        <v>2024-25</v>
      </c>
      <c r="G21" s="109" t="str">
        <f>IF(G13&lt;$C$8,"",H13)</f>
        <v>2025-26</v>
      </c>
      <c r="H21" s="109" t="str">
        <f>'Input| Setup'!F7</f>
        <v>2026-27</v>
      </c>
      <c r="I21" s="109" t="str">
        <f>IFERROR((LEFT(H21,4)+1&amp;IF(MID(H21,5,1)="","","-"&amp;TEXT(MOD(MID(H21,6,2)+1,100),"00"))),"")</f>
        <v>2027-28</v>
      </c>
      <c r="J21" s="109" t="str">
        <f>IFERROR((LEFT(I21,4)+1&amp;IF(MID(I21,5,1)="","","-"&amp;TEXT(MOD(MID(I21,6,2)+1,100),"00"))),"")</f>
        <v>2028-29</v>
      </c>
      <c r="K21" s="109" t="str">
        <f>IFERROR((LEFT(J21,4)+1&amp;IF(MID(J21,5,1)="","","-"&amp;TEXT(MOD(MID(J21,6,2)+1,100),"00"))),"")</f>
        <v>2029-30</v>
      </c>
      <c r="L21" s="109" t="str">
        <f>IFERROR((LEFT(K21,4)+1&amp;IF(MID(K21,5,1)="","","-"&amp;TEXT(MOD(MID(K21,6,2)+1,100),"00"))),"")</f>
        <v>2030-31</v>
      </c>
      <c r="M21" s="79">
        <f>SUM(M23:M25)</f>
        <v>0</v>
      </c>
    </row>
    <row r="22" spans="1:14" x14ac:dyDescent="0.2">
      <c r="B22" s="136" t="s">
        <v>76</v>
      </c>
      <c r="C22" s="136"/>
      <c r="D22" s="136"/>
      <c r="E22" s="136"/>
      <c r="F22" s="136"/>
      <c r="G22" s="136"/>
      <c r="H22" s="136"/>
      <c r="I22" s="136"/>
      <c r="J22" s="136"/>
      <c r="K22" s="136"/>
      <c r="L22" s="136"/>
    </row>
    <row r="23" spans="1:14" x14ac:dyDescent="0.2">
      <c r="B23" s="148" t="s">
        <v>29</v>
      </c>
      <c r="C23" s="217"/>
      <c r="D23" s="217"/>
      <c r="E23" s="217"/>
      <c r="F23" s="217">
        <v>8.9999999999999993E-3</v>
      </c>
      <c r="G23" s="217">
        <v>8.9999999999999993E-3</v>
      </c>
      <c r="H23" s="217">
        <v>8.9999999999999993E-3</v>
      </c>
      <c r="I23" s="217">
        <v>8.9999999999999993E-3</v>
      </c>
      <c r="J23" s="217">
        <v>8.9999999999999993E-3</v>
      </c>
      <c r="K23" s="217">
        <v>8.9999999999999993E-3</v>
      </c>
      <c r="L23" s="217">
        <v>8.9999999999999993E-3</v>
      </c>
      <c r="M23" s="79" cm="1">
        <f t="array" ref="M23">SUM((LEN($C$21:$L$21)=0)*C23:L23)</f>
        <v>0</v>
      </c>
    </row>
    <row r="24" spans="1:14" x14ac:dyDescent="0.2">
      <c r="B24" s="148" t="s">
        <v>77</v>
      </c>
      <c r="C24" s="217"/>
      <c r="D24" s="217"/>
      <c r="E24" s="217"/>
      <c r="F24" s="217">
        <v>1E-3</v>
      </c>
      <c r="G24" s="217">
        <v>1E-3</v>
      </c>
      <c r="H24" s="217">
        <v>1E-3</v>
      </c>
      <c r="I24" s="217">
        <v>1E-3</v>
      </c>
      <c r="J24" s="217">
        <v>1E-3</v>
      </c>
      <c r="K24" s="217">
        <v>1E-3</v>
      </c>
      <c r="L24" s="217">
        <v>1E-3</v>
      </c>
      <c r="M24" s="79" cm="1">
        <f t="array" ref="M24">SUM((LEN($C$21:$L$21)=0)*C24:L24)</f>
        <v>0</v>
      </c>
    </row>
    <row r="25" spans="1:14" x14ac:dyDescent="0.2">
      <c r="B25" s="148" t="s">
        <v>78</v>
      </c>
      <c r="C25" s="217"/>
      <c r="D25" s="217"/>
      <c r="E25" s="217"/>
      <c r="F25" s="217">
        <v>5.0000000000000001E-4</v>
      </c>
      <c r="G25" s="217">
        <v>5.0000000000000001E-4</v>
      </c>
      <c r="H25" s="217">
        <v>5.0000000000000001E-4</v>
      </c>
      <c r="I25" s="217">
        <v>5.0000000000000001E-4</v>
      </c>
      <c r="J25" s="217">
        <v>5.0000000000000001E-4</v>
      </c>
      <c r="K25" s="217">
        <v>5.0000000000000001E-4</v>
      </c>
      <c r="L25" s="217">
        <v>5.0000000000000001E-4</v>
      </c>
      <c r="M25" s="79" cm="1">
        <f t="array" ref="M25">SUM((LEN($C$21:$L$21)=0)*C25:L25)</f>
        <v>0</v>
      </c>
    </row>
    <row r="26" spans="1:14" x14ac:dyDescent="0.2">
      <c r="B26" s="136" t="s">
        <v>75</v>
      </c>
      <c r="C26" s="136"/>
      <c r="D26" s="136"/>
      <c r="E26" s="136"/>
      <c r="F26" s="136"/>
      <c r="G26" s="136"/>
      <c r="H26" s="136"/>
      <c r="I26" s="136"/>
      <c r="J26" s="136"/>
      <c r="K26" s="136"/>
      <c r="L26" s="136"/>
    </row>
    <row r="27" spans="1:14" x14ac:dyDescent="0.2">
      <c r="B27" s="148" t="s">
        <v>29</v>
      </c>
      <c r="C27" s="218">
        <f>IFERROR(IF(ISNUMBER(B27),(1+B27),1)*(1+C23)^IF(AND($D$8=$D$9,B$21=""),0.5,1)-1,0)</f>
        <v>0</v>
      </c>
      <c r="D27" s="218">
        <f t="shared" ref="D27:L27" si="1">IFERROR(IF(ISNUMBER(C27),(1+C27),1)*(1+D23)^IF(AND($D$8=$D$9,C$21=""),0.5,1)-1,0)</f>
        <v>0</v>
      </c>
      <c r="E27" s="218">
        <f t="shared" si="1"/>
        <v>0</v>
      </c>
      <c r="F27" s="218">
        <f t="shared" si="1"/>
        <v>4.4899203078145877E-3</v>
      </c>
      <c r="G27" s="218">
        <f t="shared" si="1"/>
        <v>1.3530329590584866E-2</v>
      </c>
      <c r="H27" s="218">
        <f t="shared" si="1"/>
        <v>2.2652102556899978E-2</v>
      </c>
      <c r="I27" s="218">
        <f t="shared" si="1"/>
        <v>3.1855971479912037E-2</v>
      </c>
      <c r="J27" s="218">
        <f t="shared" si="1"/>
        <v>4.1142675223231118E-2</v>
      </c>
      <c r="K27" s="218">
        <f t="shared" si="1"/>
        <v>5.0512959300240023E-2</v>
      </c>
      <c r="L27" s="218">
        <f t="shared" si="1"/>
        <v>5.9967575933941974E-2</v>
      </c>
      <c r="N27" s="83"/>
    </row>
    <row r="28" spans="1:14" x14ac:dyDescent="0.2">
      <c r="B28" s="148" t="s">
        <v>77</v>
      </c>
      <c r="C28" s="218">
        <f t="shared" ref="C28:L29" si="2">IFERROR(IF(ISNUMBER(B28),(1+B28),1)*(1+C24)^IF(AND($D$8=$D$9,B$21=""),0.5,1)-1,0)</f>
        <v>0</v>
      </c>
      <c r="D28" s="218">
        <f t="shared" si="2"/>
        <v>0</v>
      </c>
      <c r="E28" s="218">
        <f t="shared" si="2"/>
        <v>0</v>
      </c>
      <c r="F28" s="218">
        <f t="shared" si="2"/>
        <v>4.998750624609638E-4</v>
      </c>
      <c r="G28" s="218">
        <f t="shared" si="2"/>
        <v>1.5003749375233078E-3</v>
      </c>
      <c r="H28" s="218">
        <f t="shared" si="2"/>
        <v>2.5018753124608217E-3</v>
      </c>
      <c r="I28" s="218">
        <f t="shared" si="2"/>
        <v>3.5043771877731889E-3</v>
      </c>
      <c r="J28" s="218">
        <f t="shared" si="2"/>
        <v>4.5078815649608472E-3</v>
      </c>
      <c r="K28" s="218">
        <f t="shared" si="2"/>
        <v>5.5123894465256562E-3</v>
      </c>
      <c r="L28" s="218">
        <f t="shared" si="2"/>
        <v>6.5179018359720065E-3</v>
      </c>
    </row>
    <row r="29" spans="1:14" x14ac:dyDescent="0.2">
      <c r="B29" s="148" t="s">
        <v>78</v>
      </c>
      <c r="C29" s="218">
        <f t="shared" si="2"/>
        <v>0</v>
      </c>
      <c r="D29" s="218">
        <f t="shared" si="2"/>
        <v>0</v>
      </c>
      <c r="E29" s="218">
        <f t="shared" si="2"/>
        <v>0</v>
      </c>
      <c r="F29" s="218">
        <f t="shared" si="2"/>
        <v>2.4996875781013728E-4</v>
      </c>
      <c r="G29" s="218">
        <f t="shared" si="2"/>
        <v>7.5009374218892866E-4</v>
      </c>
      <c r="H29" s="218">
        <f t="shared" si="2"/>
        <v>1.2504687890599886E-3</v>
      </c>
      <c r="I29" s="218">
        <f t="shared" si="2"/>
        <v>1.7510940234544137E-3</v>
      </c>
      <c r="J29" s="218">
        <f t="shared" si="2"/>
        <v>2.2519695704661391E-3</v>
      </c>
      <c r="K29" s="218">
        <f t="shared" si="2"/>
        <v>2.7530955552512726E-3</v>
      </c>
      <c r="L29" s="218">
        <f t="shared" si="2"/>
        <v>3.2544721030287604E-3</v>
      </c>
    </row>
    <row r="30" spans="1:14" x14ac:dyDescent="0.2"/>
    <row r="31" spans="1:14" x14ac:dyDescent="0.2"/>
    <row r="35" ht="12" hidden="1" customHeight="1" x14ac:dyDescent="0.2"/>
    <row r="66" x14ac:dyDescent="0.2"/>
  </sheetData>
  <mergeCells count="1">
    <mergeCell ref="E2:G2"/>
  </mergeCells>
  <conditionalFormatting sqref="C23:L25">
    <cfRule type="expression" dxfId="45" priority="3">
      <formula>LEN(C$21)=0</formula>
    </cfRule>
  </conditionalFormatting>
  <conditionalFormatting sqref="C27:L29">
    <cfRule type="expression" dxfId="44" priority="4">
      <formula>LEN(C$21)=0</formula>
    </cfRule>
  </conditionalFormatting>
  <conditionalFormatting sqref="M2">
    <cfRule type="cellIs" dxfId="43" priority="1" operator="equal">
      <formula>"Check"</formula>
    </cfRule>
    <cfRule type="cellIs" dxfId="42" priority="2" operator="equal">
      <formula>"Ok"</formula>
    </cfRule>
  </conditionalFormatting>
  <dataValidations count="2">
    <dataValidation type="custom" allowBlank="1" showInputMessage="1" showErrorMessage="1" sqref="C23:L25" xr:uid="{23BC76A6-EE72-463F-A991-F00425B6CBA0}">
      <formula1>ISNUMBER(C23)</formula1>
    </dataValidation>
    <dataValidation type="decimal" allowBlank="1" showInputMessage="1" showErrorMessage="1" sqref="C14:H14" xr:uid="{1465005A-6DF7-48FC-9360-F23C430F2B84}">
      <formula1>-1</formula1>
      <formula2>100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668C850-6A66-46A7-B80E-867FFDEB8FCF}">
          <x14:formula1>
            <xm:f>'Input| Setup'!$B$10:$B$15</xm:f>
          </x14:formula1>
          <xm:sqref>C8</xm:sqref>
        </x14:dataValidation>
        <x14:dataValidation type="list" allowBlank="1" showInputMessage="1" showErrorMessage="1" xr:uid="{6600E3D2-F451-473F-842D-C2CF9BAB7586}">
          <x14:formula1>
            <xm:f>'Input| Setup'!$B$28:$B$29</xm:f>
          </x14:formula1>
          <xm:sqref>D8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sheetPr>
  <dimension ref="A1:DP1010"/>
  <sheetViews>
    <sheetView showGridLines="0" topLeftCell="A23" zoomScaleNormal="100" workbookViewId="0">
      <selection activeCell="AG7" sqref="AG7:AM7"/>
    </sheetView>
  </sheetViews>
  <sheetFormatPr defaultColWidth="0" defaultRowHeight="12.75" zeroHeight="1" outlineLevelCol="1" x14ac:dyDescent="0.2"/>
  <cols>
    <col min="1" max="1" width="3.7109375" style="16" customWidth="1"/>
    <col min="2" max="2" width="6.28515625" style="16" customWidth="1"/>
    <col min="3" max="3" width="45.5703125" style="10" customWidth="1"/>
    <col min="4" max="4" width="14.7109375" style="22" customWidth="1"/>
    <col min="5" max="5" width="3.7109375" style="22" customWidth="1"/>
    <col min="6" max="7" width="26.7109375" style="22" customWidth="1"/>
    <col min="8" max="8" width="3.7109375" customWidth="1"/>
    <col min="9" max="15" width="15.7109375" style="7" customWidth="1"/>
    <col min="16" max="16" width="3.7109375" customWidth="1"/>
    <col min="17" max="23" width="15.7109375" style="7" customWidth="1"/>
    <col min="24" max="24" width="3.7109375" style="7" customWidth="1" outlineLevel="1"/>
    <col min="25" max="31" width="15.7109375" style="7" customWidth="1" outlineLevel="1"/>
    <col min="32" max="32" width="5.7109375" style="7" customWidth="1" outlineLevel="1"/>
    <col min="33" max="39" width="15.7109375" style="7" customWidth="1" outlineLevel="1"/>
    <col min="40" max="40" width="3.7109375" style="7" customWidth="1"/>
    <col min="41" max="43" width="15.7109375" style="7" customWidth="1"/>
    <col min="44" max="44" width="5.7109375" style="7" customWidth="1"/>
    <col min="45" max="46" width="25.28515625" style="10" customWidth="1"/>
    <col min="47" max="47" width="3.7109375" style="7" customWidth="1" outlineLevel="1"/>
    <col min="48" max="49" width="34.42578125" style="10" customWidth="1" outlineLevel="1"/>
    <col min="50" max="50" width="3.7109375" style="7" customWidth="1"/>
    <col min="51" max="51" width="28.28515625" style="7" customWidth="1"/>
    <col min="52" max="52" width="3.7109375" style="7" customWidth="1"/>
    <col min="53" max="102" width="20.7109375" style="10" customWidth="1" outlineLevel="1"/>
    <col min="103" max="103" width="9.42578125" customWidth="1"/>
    <col min="104" max="104" width="3.7109375" customWidth="1"/>
    <col min="105" max="120" width="0" hidden="1" customWidth="1"/>
    <col min="121" max="16384" width="8.7109375" hidden="1"/>
  </cols>
  <sheetData>
    <row r="1" spans="1:104" ht="20.100000000000001" customHeight="1" x14ac:dyDescent="0.2">
      <c r="A1" s="114"/>
      <c r="B1" s="114" t="str">
        <f>'Input| Setup'!$B$1</f>
        <v>Enter DNSP name — 2026–31 — Draft decision</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row>
    <row r="2" spans="1:104" s="66" customFormat="1" ht="20.100000000000001" customHeight="1" x14ac:dyDescent="0.2">
      <c r="A2" s="114"/>
      <c r="B2" s="114" t="str">
        <f>'Input| Setup'!$B$2</f>
        <v>AER Capex Forecast Model</v>
      </c>
      <c r="C2" s="114"/>
      <c r="D2" s="114"/>
      <c r="E2" s="114"/>
      <c r="F2" s="114"/>
      <c r="G2" s="119" t="s">
        <v>206</v>
      </c>
      <c r="H2" s="118">
        <f ca="1">_xlfn.XLOOKUP($B$3,'Model Validation'!$B$7:$B$19,'Model Validation'!$C$7:$C$19)</f>
        <v>0</v>
      </c>
      <c r="I2" s="119" t="s">
        <v>24</v>
      </c>
      <c r="J2" s="113" t="s">
        <v>32</v>
      </c>
      <c r="K2" s="112" t="s">
        <v>49</v>
      </c>
      <c r="L2" s="117" t="s">
        <v>97</v>
      </c>
      <c r="M2" s="208" t="s">
        <v>281</v>
      </c>
      <c r="N2" s="209" t="s">
        <v>291</v>
      </c>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row>
    <row r="3" spans="1:104" s="116" customFormat="1" ht="20.100000000000001" customHeight="1" x14ac:dyDescent="0.2">
      <c r="A3" s="115"/>
      <c r="B3" s="115" t="str">
        <f ca="1">IFERROR(MID(CELL("filename",A2),FIND("]",CELL("filename",A2))+1,255),"")</f>
        <v>Input| Projects</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row>
    <row r="4" spans="1:104" ht="12.75" customHeight="1" x14ac:dyDescent="0.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R4" s="22"/>
      <c r="AU4" s="22"/>
      <c r="AV4" s="22"/>
      <c r="AX4" s="22"/>
      <c r="AY4" s="22"/>
      <c r="AZ4" s="22"/>
    </row>
    <row r="5" spans="1:104" x14ac:dyDescent="0.2">
      <c r="I5" s="234" t="str">
        <f>"Total annual direct costs excl. type 2 capcons, unescalated (note: please include type 1 capital contributions as defined in table "&amp;LEFT('Input| Type 2 capcons'!B5,2)&amp;" and rebates where applicable)"</f>
        <v>Total annual direct costs excl. type 2 capcons, unescalated (note: please include type 1 capital contributions as defined in table 29 and rebates where applicable)</v>
      </c>
      <c r="J5" s="234"/>
      <c r="K5" s="234"/>
      <c r="L5" s="234"/>
      <c r="M5" s="234"/>
      <c r="N5" s="234"/>
      <c r="O5" s="234"/>
      <c r="Q5" s="235" t="str">
        <f>"Total annual type 1 capital contributions, direct costs, unescalated (note: see table "&amp;LEFT('Input| Type 2 capcons'!B5,2)&amp;" for definitions of type 1 and 2 capcons)"</f>
        <v>Total annual type 1 capital contributions, direct costs, unescalated (note: see table 29 for definitions of type 1 and 2 capcons)</v>
      </c>
      <c r="R5" s="235"/>
      <c r="S5" s="235"/>
      <c r="T5" s="235"/>
      <c r="U5" s="235"/>
      <c r="V5" s="235"/>
      <c r="W5" s="235"/>
      <c r="X5" s="22"/>
      <c r="Y5" s="235" t="str">
        <f>"Total annual direct costs excl. type 2 capcons, unescalated (note: please include type 1 capital contributions as defined in table "&amp;LEFT('Input| Type 2 capcons'!R5,2)&amp;" and rebates where applicable)"</f>
        <v>Total annual direct costs excl. type 2 capcons, unescalated (note: please include type 1 capital contributions as defined in table  and rebates where applicable)</v>
      </c>
      <c r="Z5" s="235"/>
      <c r="AA5" s="235"/>
      <c r="AB5" s="235"/>
      <c r="AC5" s="235"/>
      <c r="AD5" s="235"/>
      <c r="AE5" s="235"/>
      <c r="AF5" s="22"/>
      <c r="AG5" s="235" t="str">
        <f>"Total annual type 1 capital contributions, direct costs, unescalated (note: see table "&amp;LEFT('Input| Type 2 capcons'!R5,2)&amp;" for definitions of type 1 and 2 capcons)"</f>
        <v>Total annual type 1 capital contributions, direct costs, unescalated (note: see table  for definitions of type 1 and 2 capcons)</v>
      </c>
      <c r="AH5" s="235"/>
      <c r="AI5" s="235"/>
      <c r="AJ5" s="235"/>
      <c r="AK5" s="235"/>
      <c r="AL5" s="235"/>
      <c r="AM5" s="235"/>
      <c r="AN5" s="22"/>
      <c r="AR5" s="22"/>
      <c r="AU5" s="22"/>
      <c r="AV5" s="13" cm="1">
        <f t="array" ref="AV5">SUM(--(AS10:AS1009="No")*(AV10:AV1009))+SUM(AV10:AV1009)-IF('Input| Overheads'!$C$50="DNSP defined",1,0)</f>
        <v>0</v>
      </c>
      <c r="AW5" s="13" cm="1">
        <f t="array" ref="AW5">SUM(--(AT10:AT1009="No")*(AW10:AW1009))+SUM(AW10:AW1009)-IF('Input| Overheads'!$C$50="DNSP defined",1,0)</f>
        <v>0</v>
      </c>
      <c r="AX5" s="105"/>
      <c r="AY5" s="22"/>
      <c r="AZ5" s="22"/>
    </row>
    <row r="6" spans="1:104" ht="15.75" customHeight="1" x14ac:dyDescent="0.2">
      <c r="I6" s="142">
        <f t="shared" ref="I6:O6" si="0">SUM(I10:I1009)</f>
        <v>209529.7902259547</v>
      </c>
      <c r="J6" s="142">
        <f t="shared" si="0"/>
        <v>297555.18121611123</v>
      </c>
      <c r="K6" s="142">
        <f t="shared" si="0"/>
        <v>285092.27578040911</v>
      </c>
      <c r="L6" s="142">
        <f t="shared" si="0"/>
        <v>288098.61999987729</v>
      </c>
      <c r="M6" s="142">
        <f t="shared" si="0"/>
        <v>263310.50672625849</v>
      </c>
      <c r="N6" s="142">
        <f t="shared" si="0"/>
        <v>234161.00372618096</v>
      </c>
      <c r="O6" s="142">
        <f t="shared" si="0"/>
        <v>287511.35577643453</v>
      </c>
      <c r="P6" s="31"/>
      <c r="Q6" s="142">
        <f t="shared" ref="Q6:AM6" si="1">SUM(Q10:Q1009)</f>
        <v>20559.788495116278</v>
      </c>
      <c r="R6" s="142">
        <f t="shared" si="1"/>
        <v>25549.363364131495</v>
      </c>
      <c r="S6" s="142">
        <f t="shared" si="1"/>
        <v>19842.938938514599</v>
      </c>
      <c r="T6" s="142">
        <f t="shared" si="1"/>
        <v>19484.966547050371</v>
      </c>
      <c r="U6" s="142">
        <f t="shared" si="1"/>
        <v>11858.597801921984</v>
      </c>
      <c r="V6" s="142">
        <f t="shared" si="1"/>
        <v>13616.943258156554</v>
      </c>
      <c r="W6" s="142">
        <f t="shared" si="1"/>
        <v>15333.819826324352</v>
      </c>
      <c r="Y6" s="142">
        <f t="shared" si="1"/>
        <v>207227.82311723006</v>
      </c>
      <c r="Z6" s="142">
        <f t="shared" si="1"/>
        <v>279567.47945595306</v>
      </c>
      <c r="AA6" s="142">
        <f t="shared" si="1"/>
        <v>274137.82878244418</v>
      </c>
      <c r="AB6" s="142">
        <f t="shared" si="1"/>
        <v>271932.13467286981</v>
      </c>
      <c r="AC6" s="142">
        <f t="shared" si="1"/>
        <v>245451.56817576385</v>
      </c>
      <c r="AD6" s="142">
        <f t="shared" si="1"/>
        <v>230959.62833328289</v>
      </c>
      <c r="AE6" s="142">
        <f t="shared" si="1"/>
        <v>272885.40813175286</v>
      </c>
      <c r="AG6" s="142">
        <f t="shared" si="1"/>
        <v>21147.764251410525</v>
      </c>
      <c r="AH6" s="142">
        <f t="shared" si="1"/>
        <v>26633.412068513349</v>
      </c>
      <c r="AI6" s="142">
        <f t="shared" si="1"/>
        <v>21065.28271509373</v>
      </c>
      <c r="AJ6" s="142">
        <f t="shared" si="1"/>
        <v>20012.172480669768</v>
      </c>
      <c r="AK6" s="142">
        <f t="shared" si="1"/>
        <v>12172.498146497772</v>
      </c>
      <c r="AL6" s="142">
        <f t="shared" si="1"/>
        <v>13990.135964132651</v>
      </c>
      <c r="AM6" s="142">
        <f t="shared" si="1"/>
        <v>16444.517666238156</v>
      </c>
      <c r="AV6" s="200" t="str">
        <f>"NOTE: fill in table only if you select 'DNSP defined' overhead allocation in table "&amp;LEFT('Input| Overheads'!B48,2)</f>
        <v>NOTE: fill in table only if you select 'DNSP defined' overhead allocation in table 38</v>
      </c>
      <c r="AW6" s="200"/>
      <c r="BA6" s="143">
        <v>1</v>
      </c>
      <c r="BB6" s="143">
        <f>BA6+1</f>
        <v>2</v>
      </c>
      <c r="BC6" s="143">
        <f t="shared" ref="BC6:BY6" si="2">BB6+1</f>
        <v>3</v>
      </c>
      <c r="BD6" s="143">
        <f t="shared" si="2"/>
        <v>4</v>
      </c>
      <c r="BE6" s="143">
        <f t="shared" si="2"/>
        <v>5</v>
      </c>
      <c r="BF6" s="143">
        <f t="shared" si="2"/>
        <v>6</v>
      </c>
      <c r="BG6" s="143">
        <f t="shared" si="2"/>
        <v>7</v>
      </c>
      <c r="BH6" s="143">
        <f t="shared" si="2"/>
        <v>8</v>
      </c>
      <c r="BI6" s="143">
        <f t="shared" si="2"/>
        <v>9</v>
      </c>
      <c r="BJ6" s="143">
        <f t="shared" si="2"/>
        <v>10</v>
      </c>
      <c r="BK6" s="143">
        <f t="shared" si="2"/>
        <v>11</v>
      </c>
      <c r="BL6" s="143">
        <f t="shared" si="2"/>
        <v>12</v>
      </c>
      <c r="BM6" s="143">
        <f t="shared" si="2"/>
        <v>13</v>
      </c>
      <c r="BN6" s="143">
        <f t="shared" si="2"/>
        <v>14</v>
      </c>
      <c r="BO6" s="143">
        <f t="shared" si="2"/>
        <v>15</v>
      </c>
      <c r="BP6" s="143">
        <f t="shared" si="2"/>
        <v>16</v>
      </c>
      <c r="BQ6" s="143">
        <f t="shared" si="2"/>
        <v>17</v>
      </c>
      <c r="BR6" s="143">
        <f t="shared" si="2"/>
        <v>18</v>
      </c>
      <c r="BS6" s="143">
        <f t="shared" si="2"/>
        <v>19</v>
      </c>
      <c r="BT6" s="143">
        <f t="shared" si="2"/>
        <v>20</v>
      </c>
      <c r="BU6" s="143">
        <f t="shared" si="2"/>
        <v>21</v>
      </c>
      <c r="BV6" s="143">
        <f t="shared" si="2"/>
        <v>22</v>
      </c>
      <c r="BW6" s="143">
        <f t="shared" si="2"/>
        <v>23</v>
      </c>
      <c r="BX6" s="143">
        <f t="shared" si="2"/>
        <v>24</v>
      </c>
      <c r="BY6" s="143">
        <f t="shared" si="2"/>
        <v>25</v>
      </c>
      <c r="BZ6" s="143">
        <f t="shared" ref="BZ6:CX6" si="3">BY6+1</f>
        <v>26</v>
      </c>
      <c r="CA6" s="143">
        <f t="shared" si="3"/>
        <v>27</v>
      </c>
      <c r="CB6" s="143">
        <f t="shared" si="3"/>
        <v>28</v>
      </c>
      <c r="CC6" s="143">
        <f t="shared" si="3"/>
        <v>29</v>
      </c>
      <c r="CD6" s="143">
        <f t="shared" si="3"/>
        <v>30</v>
      </c>
      <c r="CE6" s="143">
        <f t="shared" si="3"/>
        <v>31</v>
      </c>
      <c r="CF6" s="143">
        <f t="shared" si="3"/>
        <v>32</v>
      </c>
      <c r="CG6" s="143">
        <f t="shared" si="3"/>
        <v>33</v>
      </c>
      <c r="CH6" s="143">
        <f t="shared" si="3"/>
        <v>34</v>
      </c>
      <c r="CI6" s="143">
        <f t="shared" si="3"/>
        <v>35</v>
      </c>
      <c r="CJ6" s="143">
        <f t="shared" si="3"/>
        <v>36</v>
      </c>
      <c r="CK6" s="143">
        <f t="shared" si="3"/>
        <v>37</v>
      </c>
      <c r="CL6" s="143">
        <f t="shared" si="3"/>
        <v>38</v>
      </c>
      <c r="CM6" s="143">
        <f t="shared" si="3"/>
        <v>39</v>
      </c>
      <c r="CN6" s="143">
        <f t="shared" si="3"/>
        <v>40</v>
      </c>
      <c r="CO6" s="143">
        <f t="shared" si="3"/>
        <v>41</v>
      </c>
      <c r="CP6" s="143">
        <f t="shared" si="3"/>
        <v>42</v>
      </c>
      <c r="CQ6" s="143">
        <f t="shared" si="3"/>
        <v>43</v>
      </c>
      <c r="CR6" s="143">
        <f t="shared" si="3"/>
        <v>44</v>
      </c>
      <c r="CS6" s="143">
        <f t="shared" si="3"/>
        <v>45</v>
      </c>
      <c r="CT6" s="143">
        <f t="shared" si="3"/>
        <v>46</v>
      </c>
      <c r="CU6" s="143">
        <f t="shared" si="3"/>
        <v>47</v>
      </c>
      <c r="CV6" s="143">
        <f t="shared" si="3"/>
        <v>48</v>
      </c>
      <c r="CW6" s="143">
        <f t="shared" si="3"/>
        <v>49</v>
      </c>
      <c r="CX6" s="143">
        <f t="shared" si="3"/>
        <v>50</v>
      </c>
    </row>
    <row r="7" spans="1:104" ht="15" x14ac:dyDescent="0.2">
      <c r="A7" s="2"/>
      <c r="B7" s="229" t="str">
        <f>LEFT('Input| Escalations'!B19,2)+1&amp;". Project Details"</f>
        <v>16. Project Details</v>
      </c>
      <c r="C7" s="229"/>
      <c r="D7" s="229"/>
      <c r="F7" s="236" t="str">
        <f>LEFT(B7,2)+1&amp;". AER and optional DNSP mapping categories"</f>
        <v>17. AER and optional DNSP mapping categories</v>
      </c>
      <c r="G7" s="236"/>
      <c r="H7" s="15"/>
      <c r="I7" s="236" t="str">
        <f>IFERROR(LEFT(F7,2)+1&amp;". Proposed — Unescalated direct costs (excluding type 2 capital contributions) ($'000s "&amp;'Input| Escalations'!$C$8&amp;" "&amp;'Input| Escalations'!$D$8&amp;")","")</f>
        <v>18. Proposed — Unescalated direct costs (excluding type 2 capital contributions) ($'000s 2023-24 June)</v>
      </c>
      <c r="J7" s="236"/>
      <c r="K7" s="236"/>
      <c r="L7" s="236"/>
      <c r="M7" s="236"/>
      <c r="N7" s="236"/>
      <c r="O7" s="236"/>
      <c r="P7" s="15"/>
      <c r="Q7" s="237" t="str">
        <f>LEFT(I7,2)+1&amp;". Proposed — Type 1 capital contributions included in table "&amp;LEFT(I7,2)&amp;" ($'000s "&amp;'Input| Escalations'!$C$8&amp;" "&amp;'Input| Escalations'!$D$8&amp;")"</f>
        <v>19. Proposed — Type 1 capital contributions included in table 18 ($'000s 2023-24 June)</v>
      </c>
      <c r="R7" s="237"/>
      <c r="S7" s="237"/>
      <c r="T7" s="237"/>
      <c r="U7" s="237"/>
      <c r="V7" s="237"/>
      <c r="W7" s="237"/>
      <c r="Y7" s="237" t="str">
        <f>IFERROR(LEFT(Q7,2)+1&amp;". Alternative forecast — Unescalated direct costs (excluding type 2 capital contributions) ($'000s "&amp;'Input| Escalations'!$C$8&amp;" "&amp;'Input| Escalations'!$D$8&amp;")","")</f>
        <v>20. Alternative forecast — Unescalated direct costs (excluding type 2 capital contributions) ($'000s 2023-24 June)</v>
      </c>
      <c r="Z7" s="237"/>
      <c r="AA7" s="237"/>
      <c r="AB7" s="237"/>
      <c r="AC7" s="237"/>
      <c r="AD7" s="237"/>
      <c r="AE7" s="237"/>
      <c r="AG7" s="237" t="str">
        <f>LEFT(Y7,2)+1&amp;". Alternative forecast — Type 1 capital contributions included in table "&amp;LEFT(Y7,2)&amp;" ($'000s "&amp;'Input| Escalations'!$C$8&amp;" "&amp;'Input| Escalations'!$D$8&amp;")"</f>
        <v>21. Alternative forecast — Type 1 capital contributions included in table 20 ($'000s 2023-24 June)</v>
      </c>
      <c r="AH7" s="237"/>
      <c r="AI7" s="237"/>
      <c r="AJ7" s="237"/>
      <c r="AK7" s="237"/>
      <c r="AL7" s="237"/>
      <c r="AM7" s="237"/>
      <c r="AO7" s="237" t="str">
        <f>LEFT(AG7,2)+1&amp;". Cost components as % of direct costs "</f>
        <v xml:space="preserve">22. Cost components as % of direct costs </v>
      </c>
      <c r="AP7" s="237"/>
      <c r="AQ7" s="237"/>
      <c r="AS7" s="237" t="str">
        <f>LEFT(AO7,2)+1&amp;". Capitalised overheads allocation"</f>
        <v>23. Capitalised overheads allocation</v>
      </c>
      <c r="AT7" s="237"/>
      <c r="AV7" s="237" t="str">
        <f>LEFT(AS7,2)+1&amp;". Allocation of capitalised overheads - DNSP defined"</f>
        <v>24. Allocation of capitalised overheads - DNSP defined</v>
      </c>
      <c r="AW7" s="237"/>
      <c r="AY7" s="144" t="str">
        <f>LEFT(AV7,2)+1&amp;". Immediate expensing"</f>
        <v>25. Immediate expensing</v>
      </c>
      <c r="BA7" s="237" t="str">
        <f>LEFT(AY7,2)+1&amp;". PTRM asset classes as % of direct costs (i.e. total costs reported in table "&amp;LEFT(I7,2)&amp; ", excluding capitalised overheads)"</f>
        <v>26. PTRM asset classes as % of direct costs (i.e. total costs reported in table 18, excluding capitalised overheads)</v>
      </c>
      <c r="BB7" s="237"/>
      <c r="BC7" s="237"/>
      <c r="BD7" s="237"/>
      <c r="BE7" s="237"/>
      <c r="BF7" s="237"/>
      <c r="BG7" s="237"/>
      <c r="BH7" s="237"/>
      <c r="BI7" s="237"/>
      <c r="BJ7" s="237"/>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row>
    <row r="8" spans="1:104" x14ac:dyDescent="0.2">
      <c r="A8" s="3"/>
      <c r="C8" s="3"/>
      <c r="F8" s="3" cm="1">
        <f t="array" ref="F8">IF(AND((ISTEXT(F10:F1009)+ISBLANK(F10:F1009))&gt;0,COUNTA(C10:C1009)=COUNTA(F10:F1009)),0,1)</f>
        <v>0</v>
      </c>
      <c r="G8" s="3" cm="1">
        <f t="array" ref="G8">IF(OR(AND(ISBLANK(G10:G1009)),COUNTA(G10:G1009)=COUNTA(C10:C1009)),0,1)</f>
        <v>0</v>
      </c>
      <c r="Y8" s="3">
        <f>IF(AND(COUNT(Y10:Y1009)&gt;0,ISERROR(FIND("decision",'Input| Setup'!$F$6))),1,0)</f>
        <v>0</v>
      </c>
      <c r="Z8" s="3">
        <f>IF(AND(COUNT(Z10:Z1009)&gt;0,ISERROR(FIND("decision",'Input| Setup'!$F$6))),1,0)</f>
        <v>0</v>
      </c>
      <c r="AA8" s="3">
        <f>IF(AND(COUNT(AA10:AA1009)&gt;0,ISERROR(FIND("decision",'Input| Setup'!$F$6))),1,0)</f>
        <v>0</v>
      </c>
      <c r="AB8" s="3">
        <f>IF(AND(COUNT(AB10:AB1009)&gt;0,ISERROR(FIND("decision",'Input| Setup'!$F$6))),1,0)</f>
        <v>0</v>
      </c>
      <c r="AC8" s="3">
        <f>IF(AND(COUNT(AC10:AC1009)&gt;0,ISERROR(FIND("decision",'Input| Setup'!$F$6))),1,0)</f>
        <v>0</v>
      </c>
      <c r="AD8" s="3">
        <f>IF(AND(COUNT(AD10:AD1009)&gt;0,ISERROR(FIND("decision",'Input| Setup'!$F$6))),1,0)</f>
        <v>0</v>
      </c>
      <c r="AE8" s="3">
        <f>IF(AND(COUNT(AE10:AE1009)&gt;0,ISERROR(FIND("decision",'Input| Setup'!$F$6))),1,0)</f>
        <v>0</v>
      </c>
      <c r="AG8" s="3">
        <f>IF(AND(COUNT(AG10:AG1009)&gt;0,ISERROR(FIND("decision",'Input| Setup'!$F$6))),1,0)</f>
        <v>0</v>
      </c>
      <c r="AH8" s="3">
        <f>IF(AND(COUNT(AH10:AH1009)&gt;0,ISERROR(FIND("decision",'Input| Setup'!$F$6))),1,0)</f>
        <v>0</v>
      </c>
      <c r="AI8" s="3">
        <f>IF(AND(COUNT(AI10:AI1009)&gt;0,ISERROR(FIND("decision",'Input| Setup'!$F$6))),1,0)</f>
        <v>0</v>
      </c>
      <c r="AJ8" s="3">
        <f>IF(AND(COUNT(AJ10:AJ1009)&gt;0,ISERROR(FIND("decision",'Input| Setup'!$F$6))),1,0)</f>
        <v>0</v>
      </c>
      <c r="AK8" s="3">
        <f>IF(AND(COUNT(AK10:AK1009)&gt;0,ISERROR(FIND("decision",'Input| Setup'!$F$6))),1,0)</f>
        <v>0</v>
      </c>
      <c r="AL8" s="3">
        <f>IF(AND(COUNT(AL10:AL1009)&gt;0,ISERROR(FIND("decision",'Input| Setup'!$F$6))),1,0)</f>
        <v>0</v>
      </c>
      <c r="AM8" s="3">
        <f>IF(AND(COUNT(AM10:AM1009)&gt;0,ISERROR(FIND("decision",'Input| Setup'!$F$6))),1,0)</f>
        <v>0</v>
      </c>
      <c r="AR8" s="79">
        <f>IF(SUM(AR10:AR1009)=0,0,1)</f>
        <v>0</v>
      </c>
      <c r="AV8" s="233" t="s">
        <v>93</v>
      </c>
      <c r="AW8" s="233"/>
      <c r="AY8" s="13" cm="1">
        <f t="array" ref="AY8">SUM((AY10:AY1009&lt;0)+(AY10:AY1009&gt;1))</f>
        <v>0</v>
      </c>
      <c r="BA8" s="143" t="str">
        <f>IFERROR(IF(VLOOKUP(BA$6,'Input| Setup'!$E$10:$G$59,3,0)=0,"",VLOOKUP(BA$6,'Input| Setup'!$E$10:$G$59,3,0)),"")</f>
        <v>SCS</v>
      </c>
      <c r="BB8" s="143" t="str">
        <f>IFERROR(IF(VLOOKUP(BB$6,'Input| Setup'!$E$10:$G$59,3,0)=0,"",VLOOKUP(BB$6,'Input| Setup'!$E$10:$G$59,3,0)),"")</f>
        <v>SCS</v>
      </c>
      <c r="BC8" s="143" t="str">
        <f>IFERROR(IF(VLOOKUP(BC$6,'Input| Setup'!$E$10:$G$59,3,0)=0,"",VLOOKUP(BC$6,'Input| Setup'!$E$10:$G$59,3,0)),"")</f>
        <v>SCS</v>
      </c>
      <c r="BD8" s="143" t="str">
        <f>IFERROR(IF(VLOOKUP(BD$6,'Input| Setup'!$E$10:$G$59,3,0)=0,"",VLOOKUP(BD$6,'Input| Setup'!$E$10:$G$59,3,0)),"")</f>
        <v>SCS</v>
      </c>
      <c r="BE8" s="143" t="str">
        <f>IFERROR(IF(VLOOKUP(BE$6,'Input| Setup'!$E$10:$G$59,3,0)=0,"",VLOOKUP(BE$6,'Input| Setup'!$E$10:$G$59,3,0)),"")</f>
        <v>SCS</v>
      </c>
      <c r="BF8" s="143" t="str">
        <f>IFERROR(IF(VLOOKUP(BF$6,'Input| Setup'!$E$10:$G$59,3,0)=0,"",VLOOKUP(BF$6,'Input| Setup'!$E$10:$G$59,3,0)),"")</f>
        <v>SCS</v>
      </c>
      <c r="BG8" s="143" t="str">
        <f>IFERROR(IF(VLOOKUP(BG$6,'Input| Setup'!$E$10:$G$59,3,0)=0,"",VLOOKUP(BG$6,'Input| Setup'!$E$10:$G$59,3,0)),"")</f>
        <v>SCS</v>
      </c>
      <c r="BH8" s="143" t="str">
        <f>IFERROR(IF(VLOOKUP(BH$6,'Input| Setup'!$E$10:$G$59,3,0)=0,"",VLOOKUP(BH$6,'Input| Setup'!$E$10:$G$59,3,0)),"")</f>
        <v>SCS</v>
      </c>
      <c r="BI8" s="143" t="str">
        <f>IFERROR(IF(VLOOKUP(BI$6,'Input| Setup'!$E$10:$G$59,3,0)=0,"",VLOOKUP(BI$6,'Input| Setup'!$E$10:$G$59,3,0)),"")</f>
        <v>DFA</v>
      </c>
      <c r="BJ8" s="143" t="str">
        <f>IFERROR(IF(VLOOKUP(BJ$6,'Input| Setup'!$E$10:$G$59,3,0)=0,"",VLOOKUP(BJ$6,'Input| Setup'!$E$10:$G$59,3,0)),"")</f>
        <v>SCS</v>
      </c>
      <c r="BK8" s="143" t="str">
        <f>IFERROR(IF(VLOOKUP(BK$6,'Input| Setup'!$E$10:$G$59,3,0)=0,"",VLOOKUP(BK$6,'Input| Setup'!$E$10:$G$59,3,0)),"")</f>
        <v/>
      </c>
      <c r="BL8" s="143" t="str">
        <f>IFERROR(IF(VLOOKUP(BL$6,'Input| Setup'!$E$10:$G$59,3,0)=0,"",VLOOKUP(BL$6,'Input| Setup'!$E$10:$G$59,3,0)),"")</f>
        <v/>
      </c>
      <c r="BM8" s="143" t="str">
        <f>IFERROR(IF(VLOOKUP(BM$6,'Input| Setup'!$E$10:$G$59,3,0)=0,"",VLOOKUP(BM$6,'Input| Setup'!$E$10:$G$59,3,0)),"")</f>
        <v/>
      </c>
      <c r="BN8" s="143" t="str">
        <f>IFERROR(IF(VLOOKUP(BN$6,'Input| Setup'!$E$10:$G$59,3,0)=0,"",VLOOKUP(BN$6,'Input| Setup'!$E$10:$G$59,3,0)),"")</f>
        <v/>
      </c>
      <c r="BO8" s="143" t="str">
        <f>IFERROR(IF(VLOOKUP(BO$6,'Input| Setup'!$E$10:$G$59,3,0)=0,"",VLOOKUP(BO$6,'Input| Setup'!$E$10:$G$59,3,0)),"")</f>
        <v/>
      </c>
      <c r="BP8" s="143" t="str">
        <f>IFERROR(IF(VLOOKUP(BP$6,'Input| Setup'!$E$10:$G$59,3,0)=0,"",VLOOKUP(BP$6,'Input| Setup'!$E$10:$G$59,3,0)),"")</f>
        <v/>
      </c>
      <c r="BQ8" s="143" t="str">
        <f>IFERROR(IF(VLOOKUP(BQ$6,'Input| Setup'!$E$10:$G$59,3,0)=0,"",VLOOKUP(BQ$6,'Input| Setup'!$E$10:$G$59,3,0)),"")</f>
        <v/>
      </c>
      <c r="BR8" s="143" t="str">
        <f>IFERROR(IF(VLOOKUP(BR$6,'Input| Setup'!$E$10:$G$59,3,0)=0,"",VLOOKUP(BR$6,'Input| Setup'!$E$10:$G$59,3,0)),"")</f>
        <v/>
      </c>
      <c r="BS8" s="143" t="str">
        <f>IFERROR(IF(VLOOKUP(BS$6,'Input| Setup'!$E$10:$G$59,3,0)=0,"",VLOOKUP(BS$6,'Input| Setup'!$E$10:$G$59,3,0)),"")</f>
        <v/>
      </c>
      <c r="BT8" s="143" t="str">
        <f>IFERROR(IF(VLOOKUP(BT$6,'Input| Setup'!$E$10:$G$59,3,0)=0,"",VLOOKUP(BT$6,'Input| Setup'!$E$10:$G$59,3,0)),"")</f>
        <v/>
      </c>
      <c r="BU8" s="143" t="str">
        <f>IFERROR(IF(VLOOKUP(BU$6,'Input| Setup'!$E$10:$G$59,3,0)=0,"",VLOOKUP(BU$6,'Input| Setup'!$E$10:$G$59,3,0)),"")</f>
        <v/>
      </c>
      <c r="BV8" s="143" t="str">
        <f>IFERROR(IF(VLOOKUP(BV$6,'Input| Setup'!$E$10:$G$59,3,0)=0,"",VLOOKUP(BV$6,'Input| Setup'!$E$10:$G$59,3,0)),"")</f>
        <v/>
      </c>
      <c r="BW8" s="143" t="str">
        <f>IFERROR(IF(VLOOKUP(BW$6,'Input| Setup'!$E$10:$G$59,3,0)=0,"",VLOOKUP(BW$6,'Input| Setup'!$E$10:$G$59,3,0)),"")</f>
        <v/>
      </c>
      <c r="BX8" s="143" t="str">
        <f>IFERROR(IF(VLOOKUP(BX$6,'Input| Setup'!$E$10:$G$59,3,0)=0,"",VLOOKUP(BX$6,'Input| Setup'!$E$10:$G$59,3,0)),"")</f>
        <v/>
      </c>
      <c r="BY8" s="143" t="str">
        <f>IFERROR(IF(VLOOKUP(BY$6,'Input| Setup'!$E$10:$G$59,3,0)=0,"",VLOOKUP(BY$6,'Input| Setup'!$E$10:$G$59,3,0)),"")</f>
        <v/>
      </c>
      <c r="BZ8" s="143" t="str">
        <f>IFERROR(IF(VLOOKUP(BZ$6,'Input| Setup'!$E$10:$G$59,3,0)=0,"",VLOOKUP(BZ$6,'Input| Setup'!$E$10:$G$59,3,0)),"")</f>
        <v/>
      </c>
      <c r="CA8" s="143" t="str">
        <f>IFERROR(IF(VLOOKUP(CA$6,'Input| Setup'!$E$10:$G$59,3,0)=0,"",VLOOKUP(CA$6,'Input| Setup'!$E$10:$G$59,3,0)),"")</f>
        <v/>
      </c>
      <c r="CB8" s="143" t="str">
        <f>IFERROR(IF(VLOOKUP(CB$6,'Input| Setup'!$E$10:$G$59,3,0)=0,"",VLOOKUP(CB$6,'Input| Setup'!$E$10:$G$59,3,0)),"")</f>
        <v/>
      </c>
      <c r="CC8" s="143" t="str">
        <f>IFERROR(IF(VLOOKUP(CC$6,'Input| Setup'!$E$10:$G$59,3,0)=0,"",VLOOKUP(CC$6,'Input| Setup'!$E$10:$G$59,3,0)),"")</f>
        <v/>
      </c>
      <c r="CD8" s="143" t="str">
        <f>IFERROR(IF(VLOOKUP(CD$6,'Input| Setup'!$E$10:$G$59,3,0)=0,"",VLOOKUP(CD$6,'Input| Setup'!$E$10:$G$59,3,0)),"")</f>
        <v/>
      </c>
      <c r="CE8" s="143" t="str">
        <f>IFERROR(IF(VLOOKUP(CE$6,'Input| Setup'!$E$10:$G$59,3,0)=0,"",VLOOKUP(CE$6,'Input| Setup'!$E$10:$G$59,3,0)),"")</f>
        <v/>
      </c>
      <c r="CF8" s="143" t="str">
        <f>IFERROR(IF(VLOOKUP(CF$6,'Input| Setup'!$E$10:$G$59,3,0)=0,"",VLOOKUP(CF$6,'Input| Setup'!$E$10:$G$59,3,0)),"")</f>
        <v/>
      </c>
      <c r="CG8" s="143" t="str">
        <f>IFERROR(IF(VLOOKUP(CG$6,'Input| Setup'!$E$10:$G$59,3,0)=0,"",VLOOKUP(CG$6,'Input| Setup'!$E$10:$G$59,3,0)),"")</f>
        <v/>
      </c>
      <c r="CH8" s="143" t="str">
        <f>IFERROR(IF(VLOOKUP(CH$6,'Input| Setup'!$E$10:$G$59,3,0)=0,"",VLOOKUP(CH$6,'Input| Setup'!$E$10:$G$59,3,0)),"")</f>
        <v/>
      </c>
      <c r="CI8" s="143" t="str">
        <f>IFERROR(IF(VLOOKUP(CI$6,'Input| Setup'!$E$10:$G$59,3,0)=0,"",VLOOKUP(CI$6,'Input| Setup'!$E$10:$G$59,3,0)),"")</f>
        <v/>
      </c>
      <c r="CJ8" s="143" t="str">
        <f>IFERROR(IF(VLOOKUP(CJ$6,'Input| Setup'!$E$10:$G$59,3,0)=0,"",VLOOKUP(CJ$6,'Input| Setup'!$E$10:$G$59,3,0)),"")</f>
        <v/>
      </c>
      <c r="CK8" s="143" t="str">
        <f>IFERROR(IF(VLOOKUP(CK$6,'Input| Setup'!$E$10:$G$59,3,0)=0,"",VLOOKUP(CK$6,'Input| Setup'!$E$10:$G$59,3,0)),"")</f>
        <v/>
      </c>
      <c r="CL8" s="143" t="str">
        <f>IFERROR(IF(VLOOKUP(CL$6,'Input| Setup'!$E$10:$G$59,3,0)=0,"",VLOOKUP(CL$6,'Input| Setup'!$E$10:$G$59,3,0)),"")</f>
        <v/>
      </c>
      <c r="CM8" s="143" t="str">
        <f>IFERROR(IF(VLOOKUP(CM$6,'Input| Setup'!$E$10:$G$59,3,0)=0,"",VLOOKUP(CM$6,'Input| Setup'!$E$10:$G$59,3,0)),"")</f>
        <v/>
      </c>
      <c r="CN8" s="143" t="str">
        <f>IFERROR(IF(VLOOKUP(CN$6,'Input| Setup'!$E$10:$G$59,3,0)=0,"",VLOOKUP(CN$6,'Input| Setup'!$E$10:$G$59,3,0)),"")</f>
        <v/>
      </c>
      <c r="CO8" s="143" t="str">
        <f>IFERROR(IF(VLOOKUP(CO$6,'Input| Setup'!$E$10:$G$59,3,0)=0,"",VLOOKUP(CO$6,'Input| Setup'!$E$10:$G$59,3,0)),"")</f>
        <v/>
      </c>
      <c r="CP8" s="143" t="str">
        <f>IFERROR(IF(VLOOKUP(CP$6,'Input| Setup'!$E$10:$G$59,3,0)=0,"",VLOOKUP(CP$6,'Input| Setup'!$E$10:$G$59,3,0)),"")</f>
        <v/>
      </c>
      <c r="CQ8" s="143" t="str">
        <f>IFERROR(IF(VLOOKUP(CQ$6,'Input| Setup'!$E$10:$G$59,3,0)=0,"",VLOOKUP(CQ$6,'Input| Setup'!$E$10:$G$59,3,0)),"")</f>
        <v/>
      </c>
      <c r="CR8" s="143" t="str">
        <f>IFERROR(IF(VLOOKUP(CR$6,'Input| Setup'!$E$10:$G$59,3,0)=0,"",VLOOKUP(CR$6,'Input| Setup'!$E$10:$G$59,3,0)),"")</f>
        <v/>
      </c>
      <c r="CS8" s="143" t="str">
        <f>IFERROR(IF(VLOOKUP(CS$6,'Input| Setup'!$E$10:$G$59,3,0)=0,"",VLOOKUP(CS$6,'Input| Setup'!$E$10:$G$59,3,0)),"")</f>
        <v/>
      </c>
      <c r="CT8" s="143" t="str">
        <f>IFERROR(IF(VLOOKUP(CT$6,'Input| Setup'!$E$10:$G$59,3,0)=0,"",VLOOKUP(CT$6,'Input| Setup'!$E$10:$G$59,3,0)),"")</f>
        <v/>
      </c>
      <c r="CU8" s="143" t="str">
        <f>IFERROR(IF(VLOOKUP(CU$6,'Input| Setup'!$E$10:$G$59,3,0)=0,"",VLOOKUP(CU$6,'Input| Setup'!$E$10:$G$59,3,0)),"")</f>
        <v/>
      </c>
      <c r="CV8" s="143" t="str">
        <f>IFERROR(IF(VLOOKUP(CV$6,'Input| Setup'!$E$10:$G$59,3,0)=0,"",VLOOKUP(CV$6,'Input| Setup'!$E$10:$G$59,3,0)),"")</f>
        <v/>
      </c>
      <c r="CW8" s="143" t="str">
        <f>IFERROR(IF(VLOOKUP(CW$6,'Input| Setup'!$E$10:$G$59,3,0)=0,"",VLOOKUP(CW$6,'Input| Setup'!$E$10:$G$59,3,0)),"")</f>
        <v/>
      </c>
      <c r="CX8" s="143" t="str">
        <f>IFERROR(IF(VLOOKUP(CX$6,'Input| Setup'!$E$10:$G$59,3,0)=0,"",VLOOKUP(CX$6,'Input| Setup'!$E$10:$G$59,3,0)),"")</f>
        <v/>
      </c>
      <c r="CY8" s="79">
        <f>IF(SUM(CY10:CY1009)=0,0,1)</f>
        <v>0</v>
      </c>
    </row>
    <row r="9" spans="1:104" s="29" customFormat="1" x14ac:dyDescent="0.2">
      <c r="A9" s="10"/>
      <c r="B9" s="109"/>
      <c r="C9" s="109" t="s">
        <v>12</v>
      </c>
      <c r="D9" s="109" t="s">
        <v>13</v>
      </c>
      <c r="E9" s="22"/>
      <c r="F9" s="109" t="str">
        <f>MID('Input| Setup'!B17, 4, LEN('Input| Setup'!B17))</f>
        <v>AER categories</v>
      </c>
      <c r="G9" s="109" t="s">
        <v>86</v>
      </c>
      <c r="H9" s="100"/>
      <c r="I9" s="109" t="str">
        <f>IFERROR('Input| Escalations'!G13,"")</f>
        <v>2024-25</v>
      </c>
      <c r="J9" s="109" t="str">
        <f>IFERROR('Input| Escalations'!H13,"")</f>
        <v>2025-26</v>
      </c>
      <c r="K9" s="109" t="str">
        <f>IFERROR('Input| Escalations'!H21,"")</f>
        <v>2026-27</v>
      </c>
      <c r="L9" s="109" t="str">
        <f>IFERROR('Input| Escalations'!I21,"")</f>
        <v>2027-28</v>
      </c>
      <c r="M9" s="109" t="str">
        <f>IFERROR('Input| Escalations'!J21,"")</f>
        <v>2028-29</v>
      </c>
      <c r="N9" s="109" t="str">
        <f>IFERROR('Input| Escalations'!K21,"")</f>
        <v>2029-30</v>
      </c>
      <c r="O9" s="109" t="str">
        <f>IFERROR('Input| Escalations'!L21,"")</f>
        <v>2030-31</v>
      </c>
      <c r="P9"/>
      <c r="Q9" s="109" t="str">
        <f>I9</f>
        <v>2024-25</v>
      </c>
      <c r="R9" s="109" t="str">
        <f t="shared" ref="R9:W9" si="4">J9</f>
        <v>2025-26</v>
      </c>
      <c r="S9" s="109" t="str">
        <f t="shared" si="4"/>
        <v>2026-27</v>
      </c>
      <c r="T9" s="109" t="str">
        <f t="shared" si="4"/>
        <v>2027-28</v>
      </c>
      <c r="U9" s="109" t="str">
        <f t="shared" si="4"/>
        <v>2028-29</v>
      </c>
      <c r="V9" s="109" t="str">
        <f t="shared" si="4"/>
        <v>2029-30</v>
      </c>
      <c r="W9" s="109" t="str">
        <f t="shared" si="4"/>
        <v>2030-31</v>
      </c>
      <c r="X9" s="7"/>
      <c r="Y9" s="109" t="str">
        <f t="shared" ref="Y9:AE9" si="5">Q9</f>
        <v>2024-25</v>
      </c>
      <c r="Z9" s="109" t="str">
        <f t="shared" si="5"/>
        <v>2025-26</v>
      </c>
      <c r="AA9" s="109" t="str">
        <f t="shared" si="5"/>
        <v>2026-27</v>
      </c>
      <c r="AB9" s="109" t="str">
        <f t="shared" si="5"/>
        <v>2027-28</v>
      </c>
      <c r="AC9" s="109" t="str">
        <f t="shared" si="5"/>
        <v>2028-29</v>
      </c>
      <c r="AD9" s="109" t="str">
        <f t="shared" si="5"/>
        <v>2029-30</v>
      </c>
      <c r="AE9" s="109" t="str">
        <f t="shared" si="5"/>
        <v>2030-31</v>
      </c>
      <c r="AF9" s="7"/>
      <c r="AG9" s="109" t="str">
        <f t="shared" ref="AG9:AM9" si="6">Y9</f>
        <v>2024-25</v>
      </c>
      <c r="AH9" s="109" t="str">
        <f t="shared" si="6"/>
        <v>2025-26</v>
      </c>
      <c r="AI9" s="109" t="str">
        <f t="shared" si="6"/>
        <v>2026-27</v>
      </c>
      <c r="AJ9" s="109" t="str">
        <f t="shared" si="6"/>
        <v>2027-28</v>
      </c>
      <c r="AK9" s="109" t="str">
        <f t="shared" si="6"/>
        <v>2028-29</v>
      </c>
      <c r="AL9" s="109" t="str">
        <f t="shared" si="6"/>
        <v>2029-30</v>
      </c>
      <c r="AM9" s="109" t="str">
        <f t="shared" si="6"/>
        <v>2030-31</v>
      </c>
      <c r="AN9" s="7"/>
      <c r="AO9" s="109" t="s">
        <v>29</v>
      </c>
      <c r="AP9" s="109" t="s">
        <v>77</v>
      </c>
      <c r="AQ9" s="109" t="s">
        <v>78</v>
      </c>
      <c r="AR9" s="22"/>
      <c r="AS9" s="109" t="s">
        <v>14</v>
      </c>
      <c r="AT9" s="109" t="s">
        <v>15</v>
      </c>
      <c r="AU9" s="7"/>
      <c r="AV9" s="109" t="s">
        <v>95</v>
      </c>
      <c r="AW9" s="109" t="s">
        <v>96</v>
      </c>
      <c r="AX9" s="7"/>
      <c r="AY9" s="109" t="s">
        <v>196</v>
      </c>
      <c r="AZ9" s="7"/>
      <c r="BA9" s="109" t="str">
        <f>IFERROR(IF(VLOOKUP(BA$6,'Input| Setup'!$E$10:$F$59,2,0)=0,"",VLOOKUP(BA$6,'Input| Setup'!$E$10:$F$59,2,0)),"")</f>
        <v>Category 1</v>
      </c>
      <c r="BB9" s="109" t="str">
        <f>IFERROR(IF(VLOOKUP(BB$6,'Input| Setup'!$E$10:$F$59,2,0)=0,"",VLOOKUP(BB$6,'Input| Setup'!$E$10:$F$59,2,0)),"")</f>
        <v>Category 2</v>
      </c>
      <c r="BC9" s="109" t="str">
        <f>IFERROR(IF(VLOOKUP(BC$6,'Input| Setup'!$E$10:$F$59,2,0)=0,"",VLOOKUP(BC$6,'Input| Setup'!$E$10:$F$59,2,0)),"")</f>
        <v>Category 3</v>
      </c>
      <c r="BD9" s="109" t="str">
        <f>IFERROR(IF(VLOOKUP(BD$6,'Input| Setup'!$E$10:$F$59,2,0)=0,"",VLOOKUP(BD$6,'Input| Setup'!$E$10:$F$59,2,0)),"")</f>
        <v>Category 4</v>
      </c>
      <c r="BE9" s="109" t="str">
        <f>IFERROR(IF(VLOOKUP(BE$6,'Input| Setup'!$E$10:$F$59,2,0)=0,"",VLOOKUP(BE$6,'Input| Setup'!$E$10:$F$59,2,0)),"")</f>
        <v>Category 5</v>
      </c>
      <c r="BF9" s="109" t="str">
        <f>IFERROR(IF(VLOOKUP(BF$6,'Input| Setup'!$E$10:$F$59,2,0)=0,"",VLOOKUP(BF$6,'Input| Setup'!$E$10:$F$59,2,0)),"")</f>
        <v>Category 6</v>
      </c>
      <c r="BG9" s="109" t="str">
        <f>IFERROR(IF(VLOOKUP(BG$6,'Input| Setup'!$E$10:$F$59,2,0)=0,"",VLOOKUP(BG$6,'Input| Setup'!$E$10:$F$59,2,0)),"")</f>
        <v>Category 7</v>
      </c>
      <c r="BH9" s="109" t="str">
        <f>IFERROR(IF(VLOOKUP(BH$6,'Input| Setup'!$E$10:$F$59,2,0)=0,"",VLOOKUP(BH$6,'Input| Setup'!$E$10:$F$59,2,0)),"")</f>
        <v>Category 8</v>
      </c>
      <c r="BI9" s="109" t="str">
        <f>IFERROR(IF(VLOOKUP(BI$6,'Input| Setup'!$E$10:$F$59,2,0)=0,"",VLOOKUP(BI$6,'Input| Setup'!$E$10:$F$59,2,0)),"")</f>
        <v>Category 9</v>
      </c>
      <c r="BJ9" s="109" t="str">
        <f>IFERROR(IF(VLOOKUP(BJ$6,'Input| Setup'!$E$10:$F$59,2,0)=0,"",VLOOKUP(BJ$6,'Input| Setup'!$E$10:$F$59,2,0)),"")</f>
        <v>Category 10</v>
      </c>
      <c r="BK9" s="109" t="str">
        <f>IFERROR(IF(VLOOKUP(BK$6,'Input| Setup'!$E$10:$F$59,2,0)=0,"",VLOOKUP(BK$6,'Input| Setup'!$E$10:$F$59,2,0)),"")</f>
        <v/>
      </c>
      <c r="BL9" s="109" t="str">
        <f>IFERROR(IF(VLOOKUP(BL$6,'Input| Setup'!$E$10:$F$59,2,0)=0,"",VLOOKUP(BL$6,'Input| Setup'!$E$10:$F$59,2,0)),"")</f>
        <v/>
      </c>
      <c r="BM9" s="109" t="str">
        <f>IFERROR(IF(VLOOKUP(BM$6,'Input| Setup'!$E$10:$F$59,2,0)=0,"",VLOOKUP(BM$6,'Input| Setup'!$E$10:$F$59,2,0)),"")</f>
        <v/>
      </c>
      <c r="BN9" s="109" t="str">
        <f>IFERROR(IF(VLOOKUP(BN$6,'Input| Setup'!$E$10:$F$59,2,0)=0,"",VLOOKUP(BN$6,'Input| Setup'!$E$10:$F$59,2,0)),"")</f>
        <v/>
      </c>
      <c r="BO9" s="109" t="str">
        <f>IFERROR(IF(VLOOKUP(BO$6,'Input| Setup'!$E$10:$F$59,2,0)=0,"",VLOOKUP(BO$6,'Input| Setup'!$E$10:$F$59,2,0)),"")</f>
        <v/>
      </c>
      <c r="BP9" s="109" t="str">
        <f>IFERROR(IF(VLOOKUP(BP$6,'Input| Setup'!$E$10:$F$59,2,0)=0,"",VLOOKUP(BP$6,'Input| Setup'!$E$10:$F$59,2,0)),"")</f>
        <v/>
      </c>
      <c r="BQ9" s="109" t="str">
        <f>IFERROR(IF(VLOOKUP(BQ$6,'Input| Setup'!$E$10:$F$59,2,0)=0,"",VLOOKUP(BQ$6,'Input| Setup'!$E$10:$F$59,2,0)),"")</f>
        <v/>
      </c>
      <c r="BR9" s="109" t="str">
        <f>IFERROR(IF(VLOOKUP(BR$6,'Input| Setup'!$E$10:$F$59,2,0)=0,"",VLOOKUP(BR$6,'Input| Setup'!$E$10:$F$59,2,0)),"")</f>
        <v/>
      </c>
      <c r="BS9" s="109" t="str">
        <f>IFERROR(IF(VLOOKUP(BS$6,'Input| Setup'!$E$10:$F$59,2,0)=0,"",VLOOKUP(BS$6,'Input| Setup'!$E$10:$F$59,2,0)),"")</f>
        <v/>
      </c>
      <c r="BT9" s="109" t="str">
        <f>IFERROR(IF(VLOOKUP(BT$6,'Input| Setup'!$E$10:$F$59,2,0)=0,"",VLOOKUP(BT$6,'Input| Setup'!$E$10:$F$59,2,0)),"")</f>
        <v/>
      </c>
      <c r="BU9" s="109" t="str">
        <f>IFERROR(IF(VLOOKUP(BU$6,'Input| Setup'!$E$10:$F$59,2,0)=0,"",VLOOKUP(BU$6,'Input| Setup'!$E$10:$F$59,2,0)),"")</f>
        <v/>
      </c>
      <c r="BV9" s="109" t="str">
        <f>IFERROR(IF(VLOOKUP(BV$6,'Input| Setup'!$E$10:$F$59,2,0)=0,"",VLOOKUP(BV$6,'Input| Setup'!$E$10:$F$59,2,0)),"")</f>
        <v/>
      </c>
      <c r="BW9" s="109" t="str">
        <f>IFERROR(IF(VLOOKUP(BW$6,'Input| Setup'!$E$10:$F$59,2,0)=0,"",VLOOKUP(BW$6,'Input| Setup'!$E$10:$F$59,2,0)),"")</f>
        <v/>
      </c>
      <c r="BX9" s="109" t="str">
        <f>IFERROR(IF(VLOOKUP(BX$6,'Input| Setup'!$E$10:$F$59,2,0)=0,"",VLOOKUP(BX$6,'Input| Setup'!$E$10:$F$59,2,0)),"")</f>
        <v/>
      </c>
      <c r="BY9" s="109" t="str">
        <f>IFERROR(IF(VLOOKUP(BY$6,'Input| Setup'!$E$10:$F$59,2,0)=0,"",VLOOKUP(BY$6,'Input| Setup'!$E$10:$F$59,2,0)),"")</f>
        <v/>
      </c>
      <c r="BZ9" s="109" t="str">
        <f>IFERROR(IF(VLOOKUP(BZ$6,'Input| Setup'!$E$10:$F$59,2,0)=0,"",VLOOKUP(BZ$6,'Input| Setup'!$E$10:$F$59,2,0)),"")</f>
        <v/>
      </c>
      <c r="CA9" s="109" t="str">
        <f>IFERROR(IF(VLOOKUP(CA$6,'Input| Setup'!$E$10:$F$59,2,0)=0,"",VLOOKUP(CA$6,'Input| Setup'!$E$10:$F$59,2,0)),"")</f>
        <v/>
      </c>
      <c r="CB9" s="109" t="str">
        <f>IFERROR(IF(VLOOKUP(CB$6,'Input| Setup'!$E$10:$F$59,2,0)=0,"",VLOOKUP(CB$6,'Input| Setup'!$E$10:$F$59,2,0)),"")</f>
        <v/>
      </c>
      <c r="CC9" s="109" t="str">
        <f>IFERROR(IF(VLOOKUP(CC$6,'Input| Setup'!$E$10:$F$59,2,0)=0,"",VLOOKUP(CC$6,'Input| Setup'!$E$10:$F$59,2,0)),"")</f>
        <v/>
      </c>
      <c r="CD9" s="109" t="str">
        <f>IFERROR(IF(VLOOKUP(CD$6,'Input| Setup'!$E$10:$F$59,2,0)=0,"",VLOOKUP(CD$6,'Input| Setup'!$E$10:$F$59,2,0)),"")</f>
        <v/>
      </c>
      <c r="CE9" s="109" t="str">
        <f>IFERROR(IF(VLOOKUP(CE$6,'Input| Setup'!$E$10:$F$59,2,0)=0,"",VLOOKUP(CE$6,'Input| Setup'!$E$10:$F$59,2,0)),"")</f>
        <v/>
      </c>
      <c r="CF9" s="109" t="str">
        <f>IFERROR(IF(VLOOKUP(CF$6,'Input| Setup'!$E$10:$F$59,2,0)=0,"",VLOOKUP(CF$6,'Input| Setup'!$E$10:$F$59,2,0)),"")</f>
        <v/>
      </c>
      <c r="CG9" s="109" t="str">
        <f>IFERROR(IF(VLOOKUP(CG$6,'Input| Setup'!$E$10:$F$59,2,0)=0,"",VLOOKUP(CG$6,'Input| Setup'!$E$10:$F$59,2,0)),"")</f>
        <v/>
      </c>
      <c r="CH9" s="109" t="str">
        <f>IFERROR(IF(VLOOKUP(CH$6,'Input| Setup'!$E$10:$F$59,2,0)=0,"",VLOOKUP(CH$6,'Input| Setup'!$E$10:$F$59,2,0)),"")</f>
        <v/>
      </c>
      <c r="CI9" s="109" t="str">
        <f>IFERROR(IF(VLOOKUP(CI$6,'Input| Setup'!$E$10:$F$59,2,0)=0,"",VLOOKUP(CI$6,'Input| Setup'!$E$10:$F$59,2,0)),"")</f>
        <v/>
      </c>
      <c r="CJ9" s="109" t="str">
        <f>IFERROR(IF(VLOOKUP(CJ$6,'Input| Setup'!$E$10:$F$59,2,0)=0,"",VLOOKUP(CJ$6,'Input| Setup'!$E$10:$F$59,2,0)),"")</f>
        <v/>
      </c>
      <c r="CK9" s="109" t="str">
        <f>IFERROR(IF(VLOOKUP(CK$6,'Input| Setup'!$E$10:$F$59,2,0)=0,"",VLOOKUP(CK$6,'Input| Setup'!$E$10:$F$59,2,0)),"")</f>
        <v/>
      </c>
      <c r="CL9" s="109" t="str">
        <f>IFERROR(IF(VLOOKUP(CL$6,'Input| Setup'!$E$10:$F$59,2,0)=0,"",VLOOKUP(CL$6,'Input| Setup'!$E$10:$F$59,2,0)),"")</f>
        <v/>
      </c>
      <c r="CM9" s="109" t="str">
        <f>IFERROR(IF(VLOOKUP(CM$6,'Input| Setup'!$E$10:$F$59,2,0)=0,"",VLOOKUP(CM$6,'Input| Setup'!$E$10:$F$59,2,0)),"")</f>
        <v/>
      </c>
      <c r="CN9" s="109" t="str">
        <f>IFERROR(IF(VLOOKUP(CN$6,'Input| Setup'!$E$10:$F$59,2,0)=0,"",VLOOKUP(CN$6,'Input| Setup'!$E$10:$F$59,2,0)),"")</f>
        <v/>
      </c>
      <c r="CO9" s="109" t="str">
        <f>IFERROR(IF(VLOOKUP(CO$6,'Input| Setup'!$E$10:$F$59,2,0)=0,"",VLOOKUP(CO$6,'Input| Setup'!$E$10:$F$59,2,0)),"")</f>
        <v/>
      </c>
      <c r="CP9" s="109" t="str">
        <f>IFERROR(IF(VLOOKUP(CP$6,'Input| Setup'!$E$10:$F$59,2,0)=0,"",VLOOKUP(CP$6,'Input| Setup'!$E$10:$F$59,2,0)),"")</f>
        <v/>
      </c>
      <c r="CQ9" s="109" t="str">
        <f>IFERROR(IF(VLOOKUP(CQ$6,'Input| Setup'!$E$10:$F$59,2,0)=0,"",VLOOKUP(CQ$6,'Input| Setup'!$E$10:$F$59,2,0)),"")</f>
        <v/>
      </c>
      <c r="CR9" s="109" t="str">
        <f>IFERROR(IF(VLOOKUP(CR$6,'Input| Setup'!$E$10:$F$59,2,0)=0,"",VLOOKUP(CR$6,'Input| Setup'!$E$10:$F$59,2,0)),"")</f>
        <v/>
      </c>
      <c r="CS9" s="109" t="str">
        <f>IFERROR(IF(VLOOKUP(CS$6,'Input| Setup'!$E$10:$F$59,2,0)=0,"",VLOOKUP(CS$6,'Input| Setup'!$E$10:$F$59,2,0)),"")</f>
        <v/>
      </c>
      <c r="CT9" s="109" t="str">
        <f>IFERROR(IF(VLOOKUP(CT$6,'Input| Setup'!$E$10:$F$59,2,0)=0,"",VLOOKUP(CT$6,'Input| Setup'!$E$10:$F$59,2,0)),"")</f>
        <v/>
      </c>
      <c r="CU9" s="109" t="str">
        <f>IFERROR(IF(VLOOKUP(CU$6,'Input| Setup'!$E$10:$F$59,2,0)=0,"",VLOOKUP(CU$6,'Input| Setup'!$E$10:$F$59,2,0)),"")</f>
        <v/>
      </c>
      <c r="CV9" s="109" t="str">
        <f>IFERROR(IF(VLOOKUP(CV$6,'Input| Setup'!$E$10:$F$59,2,0)=0,"",VLOOKUP(CV$6,'Input| Setup'!$E$10:$F$59,2,0)),"")</f>
        <v/>
      </c>
      <c r="CW9" s="109" t="str">
        <f>IFERROR(IF(VLOOKUP(CW$6,'Input| Setup'!$E$10:$F$59,2,0)=0,"",VLOOKUP(CW$6,'Input| Setup'!$E$10:$F$59,2,0)),"")</f>
        <v/>
      </c>
      <c r="CX9" s="109" t="str">
        <f>IFERROR(IF(VLOOKUP(CX$6,'Input| Setup'!$E$10:$F$59,2,0)=0,"",VLOOKUP(CX$6,'Input| Setup'!$E$10:$F$59,2,0)),"")</f>
        <v/>
      </c>
    </row>
    <row r="10" spans="1:104" x14ac:dyDescent="0.2">
      <c r="A10" s="10"/>
      <c r="B10" s="123">
        <v>1</v>
      </c>
      <c r="C10" s="107" t="s">
        <v>62</v>
      </c>
      <c r="D10" s="110">
        <v>1</v>
      </c>
      <c r="F10" s="108" t="s">
        <v>7</v>
      </c>
      <c r="G10" s="120" t="s">
        <v>171</v>
      </c>
      <c r="H10" s="101">
        <f>IF(LEN(C10)&gt;0,ISTEXT(F10)-1,0)</f>
        <v>0</v>
      </c>
      <c r="I10" s="113">
        <v>10000</v>
      </c>
      <c r="J10" s="113">
        <v>10000</v>
      </c>
      <c r="K10" s="113">
        <v>10000</v>
      </c>
      <c r="L10" s="113">
        <v>10000</v>
      </c>
      <c r="M10" s="113">
        <v>10000</v>
      </c>
      <c r="N10" s="113">
        <v>10000</v>
      </c>
      <c r="O10" s="113">
        <v>10000</v>
      </c>
      <c r="P10" s="27"/>
      <c r="Q10" s="113">
        <v>0</v>
      </c>
      <c r="R10" s="113">
        <v>0</v>
      </c>
      <c r="S10" s="113">
        <v>0</v>
      </c>
      <c r="T10" s="113">
        <v>0</v>
      </c>
      <c r="U10" s="113">
        <v>0</v>
      </c>
      <c r="V10" s="113">
        <v>0</v>
      </c>
      <c r="W10" s="113">
        <v>0</v>
      </c>
      <c r="X10" s="28"/>
      <c r="Y10" s="221">
        <v>10000</v>
      </c>
      <c r="Z10" s="221">
        <v>10000</v>
      </c>
      <c r="AA10" s="221">
        <v>10000</v>
      </c>
      <c r="AB10" s="221">
        <v>10000</v>
      </c>
      <c r="AC10" s="221">
        <v>10000</v>
      </c>
      <c r="AD10" s="221">
        <v>10000</v>
      </c>
      <c r="AE10" s="221">
        <v>10000</v>
      </c>
      <c r="AF10" s="28"/>
      <c r="AG10" s="221">
        <v>0</v>
      </c>
      <c r="AH10" s="221">
        <v>0</v>
      </c>
      <c r="AI10" s="221">
        <v>0</v>
      </c>
      <c r="AJ10" s="221">
        <v>0</v>
      </c>
      <c r="AK10" s="221">
        <v>0</v>
      </c>
      <c r="AL10" s="221">
        <v>0</v>
      </c>
      <c r="AM10" s="221">
        <v>0</v>
      </c>
      <c r="AN10" s="28"/>
      <c r="AO10" s="141">
        <v>0.25</v>
      </c>
      <c r="AP10" s="141">
        <v>0.25</v>
      </c>
      <c r="AQ10" s="141">
        <v>0.5</v>
      </c>
      <c r="AR10" s="79" t="str">
        <f t="shared" ref="AR10:AR73" si="7">IF(SUM(AO10:AQ10,I10:O10)=0,"",IF(SUM(AO10:AQ10)=1,"",1))</f>
        <v/>
      </c>
      <c r="AS10" s="211" t="s">
        <v>5</v>
      </c>
      <c r="AT10" s="212" t="s">
        <v>6</v>
      </c>
      <c r="AU10" s="28"/>
      <c r="AV10" s="215"/>
      <c r="AW10" s="215"/>
      <c r="AX10" s="28"/>
      <c r="AY10" s="140">
        <v>1</v>
      </c>
      <c r="AZ10" s="28"/>
      <c r="BA10" s="140">
        <v>1</v>
      </c>
      <c r="BB10" s="140">
        <v>0</v>
      </c>
      <c r="BC10" s="140">
        <v>0</v>
      </c>
      <c r="BD10" s="140">
        <v>0</v>
      </c>
      <c r="BE10" s="140">
        <v>0</v>
      </c>
      <c r="BF10" s="140">
        <v>0</v>
      </c>
      <c r="BG10" s="140">
        <v>0</v>
      </c>
      <c r="BH10" s="140">
        <v>0</v>
      </c>
      <c r="BI10" s="140">
        <v>0</v>
      </c>
      <c r="BJ10" s="140">
        <v>0</v>
      </c>
      <c r="BK10" s="140"/>
      <c r="BL10" s="140"/>
      <c r="BM10" s="140"/>
      <c r="BN10" s="140"/>
      <c r="BO10" s="140"/>
      <c r="BP10" s="140"/>
      <c r="BQ10" s="140"/>
      <c r="BR10" s="140"/>
      <c r="BS10" s="140"/>
      <c r="BT10" s="140"/>
      <c r="BU10" s="140"/>
      <c r="BV10" s="140"/>
      <c r="BW10" s="140"/>
      <c r="BX10" s="140"/>
      <c r="BY10" s="140"/>
      <c r="BZ10" s="140"/>
      <c r="CA10" s="140"/>
      <c r="CB10" s="140"/>
      <c r="CC10" s="140"/>
      <c r="CD10" s="140"/>
      <c r="CE10" s="140"/>
      <c r="CF10" s="140"/>
      <c r="CG10" s="140"/>
      <c r="CH10" s="140"/>
      <c r="CI10" s="140"/>
      <c r="CJ10" s="140"/>
      <c r="CK10" s="140"/>
      <c r="CL10" s="140"/>
      <c r="CM10" s="140"/>
      <c r="CN10" s="140"/>
      <c r="CO10" s="140"/>
      <c r="CP10" s="140"/>
      <c r="CQ10" s="140"/>
      <c r="CR10" s="140"/>
      <c r="CS10" s="140"/>
      <c r="CT10" s="140"/>
      <c r="CU10" s="140"/>
      <c r="CV10" s="140"/>
      <c r="CW10" s="140"/>
      <c r="CX10" s="140"/>
      <c r="CY10" s="103">
        <f>IF(LEN(C10)&gt;0,IF(ABS(SUM(BA10:CX10)-1)&lt;0.000001,0,1),IF(ABS(SUM(BA10:CX10))&gt;0,1,0))</f>
        <v>0</v>
      </c>
      <c r="CZ10" s="78"/>
    </row>
    <row r="11" spans="1:104" x14ac:dyDescent="0.2">
      <c r="A11" s="10"/>
      <c r="B11" s="123">
        <f>IFERROR(B10+1,"")</f>
        <v>2</v>
      </c>
      <c r="C11" s="107" t="s">
        <v>157</v>
      </c>
      <c r="D11" s="110">
        <v>2</v>
      </c>
      <c r="F11" s="108" t="s">
        <v>7</v>
      </c>
      <c r="G11" s="120" t="s">
        <v>185</v>
      </c>
      <c r="H11" s="101">
        <f t="shared" ref="H11:H59" si="8">IF(LEN(C11)&gt;0,ISTEXT(F11)-1,0)</f>
        <v>0</v>
      </c>
      <c r="I11" s="113">
        <v>131.7289132033217</v>
      </c>
      <c r="J11" s="113">
        <v>6380.6322269389639</v>
      </c>
      <c r="K11" s="113">
        <v>5125.8186644284806</v>
      </c>
      <c r="L11" s="113">
        <v>388.97886089153457</v>
      </c>
      <c r="M11" s="113">
        <v>5186.5678565545841</v>
      </c>
      <c r="N11" s="113">
        <v>5157.5696155521109</v>
      </c>
      <c r="O11" s="113">
        <v>4842.7422842992964</v>
      </c>
      <c r="P11" s="27"/>
      <c r="Q11" s="113">
        <v>0</v>
      </c>
      <c r="R11" s="113">
        <v>0</v>
      </c>
      <c r="S11" s="113">
        <v>0</v>
      </c>
      <c r="T11" s="113">
        <v>0</v>
      </c>
      <c r="U11" s="113">
        <v>0</v>
      </c>
      <c r="V11" s="113">
        <v>0</v>
      </c>
      <c r="W11" s="113">
        <v>0</v>
      </c>
      <c r="X11" s="28"/>
      <c r="Y11" s="221">
        <v>131.7289132033217</v>
      </c>
      <c r="Z11" s="221">
        <v>6380.6322269389639</v>
      </c>
      <c r="AA11" s="221">
        <v>5125.8186644284806</v>
      </c>
      <c r="AB11" s="221">
        <v>388.97886089153457</v>
      </c>
      <c r="AC11" s="221">
        <v>5186.5678565545841</v>
      </c>
      <c r="AD11" s="221">
        <v>5157.5696155521109</v>
      </c>
      <c r="AE11" s="221">
        <v>4842.7422842992964</v>
      </c>
      <c r="AF11" s="28"/>
      <c r="AG11" s="221">
        <v>0</v>
      </c>
      <c r="AH11" s="221">
        <v>0</v>
      </c>
      <c r="AI11" s="221">
        <v>0</v>
      </c>
      <c r="AJ11" s="221">
        <v>0</v>
      </c>
      <c r="AK11" s="221">
        <v>0</v>
      </c>
      <c r="AL11" s="221">
        <v>0</v>
      </c>
      <c r="AM11" s="221">
        <v>0</v>
      </c>
      <c r="AN11" s="28"/>
      <c r="AO11" s="141">
        <v>0.25</v>
      </c>
      <c r="AP11" s="141">
        <v>0.25</v>
      </c>
      <c r="AQ11" s="141">
        <v>0.5</v>
      </c>
      <c r="AR11" s="79" t="str">
        <f t="shared" si="7"/>
        <v/>
      </c>
      <c r="AS11" s="211" t="s">
        <v>5</v>
      </c>
      <c r="AT11" s="211" t="s">
        <v>5</v>
      </c>
      <c r="AU11" s="28"/>
      <c r="AV11" s="215"/>
      <c r="AW11" s="215"/>
      <c r="AX11" s="28"/>
      <c r="AY11" s="140">
        <v>0.8</v>
      </c>
      <c r="AZ11" s="28"/>
      <c r="BA11" s="140">
        <v>1</v>
      </c>
      <c r="BB11" s="140">
        <v>0</v>
      </c>
      <c r="BC11" s="140">
        <v>0</v>
      </c>
      <c r="BD11" s="140">
        <v>0</v>
      </c>
      <c r="BE11" s="140">
        <v>0</v>
      </c>
      <c r="BF11" s="140">
        <v>0</v>
      </c>
      <c r="BG11" s="140">
        <v>0</v>
      </c>
      <c r="BH11" s="140">
        <v>0</v>
      </c>
      <c r="BI11" s="140">
        <v>0</v>
      </c>
      <c r="BJ11" s="140">
        <v>0</v>
      </c>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03">
        <f t="shared" ref="CY11:CY74" si="9">IF(LEN(C11)&gt;0,IF(ABS(SUM(BA11:CX11)-1)&lt;0.000001,0,1),IF(ABS(SUM(BA11:CX11))&gt;0,1,0))</f>
        <v>0</v>
      </c>
      <c r="CZ11" s="78"/>
    </row>
    <row r="12" spans="1:104" x14ac:dyDescent="0.2">
      <c r="A12" s="26"/>
      <c r="B12" s="123">
        <f t="shared" ref="B12:B75" si="10">IFERROR(B11+1,"")</f>
        <v>3</v>
      </c>
      <c r="C12" s="107" t="s">
        <v>158</v>
      </c>
      <c r="D12" s="110">
        <v>3</v>
      </c>
      <c r="F12" s="108" t="s">
        <v>7</v>
      </c>
      <c r="G12" s="120" t="s">
        <v>274</v>
      </c>
      <c r="H12" s="101">
        <f t="shared" si="8"/>
        <v>0</v>
      </c>
      <c r="I12" s="113">
        <v>8677.2034922616986</v>
      </c>
      <c r="J12" s="113">
        <v>8007.2541787915306</v>
      </c>
      <c r="K12" s="113">
        <v>4647.0896807626841</v>
      </c>
      <c r="L12" s="113">
        <v>9752.9244473484359</v>
      </c>
      <c r="M12" s="113">
        <v>383.76202531677507</v>
      </c>
      <c r="N12" s="113">
        <v>2390.3237623097839</v>
      </c>
      <c r="O12" s="113">
        <v>1964.970432624058</v>
      </c>
      <c r="P12" s="27"/>
      <c r="Q12" s="113">
        <v>3470.8813969046796</v>
      </c>
      <c r="R12" s="113">
        <v>3202.9016715166126</v>
      </c>
      <c r="S12" s="113">
        <v>1858.8358723050737</v>
      </c>
      <c r="T12" s="113">
        <v>3901.1697789393747</v>
      </c>
      <c r="U12" s="113">
        <v>153.50481012671003</v>
      </c>
      <c r="V12" s="113">
        <v>956.1295049239136</v>
      </c>
      <c r="W12" s="113">
        <v>785.98817304962324</v>
      </c>
      <c r="X12" s="28"/>
      <c r="Y12" s="221">
        <v>8677.2034922616986</v>
      </c>
      <c r="Z12" s="221">
        <v>0</v>
      </c>
      <c r="AA12" s="221">
        <v>4647.0896807626841</v>
      </c>
      <c r="AB12" s="221">
        <v>9752.9244473484359</v>
      </c>
      <c r="AC12" s="221">
        <v>383.76202531677507</v>
      </c>
      <c r="AD12" s="221">
        <v>2390.3237623097839</v>
      </c>
      <c r="AE12" s="221">
        <v>1964.970432624058</v>
      </c>
      <c r="AF12" s="28"/>
      <c r="AG12" s="221">
        <v>3470.8813969046796</v>
      </c>
      <c r="AH12" s="221">
        <v>3202.9016715166126</v>
      </c>
      <c r="AI12" s="221">
        <v>1858.8358723050737</v>
      </c>
      <c r="AJ12" s="221">
        <v>3901.1697789393747</v>
      </c>
      <c r="AK12" s="221">
        <v>153.50481012671003</v>
      </c>
      <c r="AL12" s="221">
        <v>956.1295049239136</v>
      </c>
      <c r="AM12" s="221">
        <v>785.98817304962324</v>
      </c>
      <c r="AN12" s="28"/>
      <c r="AO12" s="141">
        <v>0.25</v>
      </c>
      <c r="AP12" s="141">
        <v>0.25</v>
      </c>
      <c r="AQ12" s="141">
        <v>0.5</v>
      </c>
      <c r="AR12" s="79" t="str">
        <f t="shared" si="7"/>
        <v/>
      </c>
      <c r="AS12" s="211" t="s">
        <v>5</v>
      </c>
      <c r="AT12" s="211" t="s">
        <v>5</v>
      </c>
      <c r="AU12" s="28"/>
      <c r="AV12" s="215"/>
      <c r="AW12" s="215"/>
      <c r="AX12" s="28"/>
      <c r="AY12" s="140">
        <v>0</v>
      </c>
      <c r="AZ12" s="28"/>
      <c r="BA12" s="140">
        <v>0</v>
      </c>
      <c r="BB12" s="140">
        <v>1</v>
      </c>
      <c r="BC12" s="140">
        <v>0</v>
      </c>
      <c r="BD12" s="140">
        <v>0</v>
      </c>
      <c r="BE12" s="140">
        <v>0</v>
      </c>
      <c r="BF12" s="140">
        <v>0</v>
      </c>
      <c r="BG12" s="140">
        <v>0</v>
      </c>
      <c r="BH12" s="140">
        <v>0</v>
      </c>
      <c r="BI12" s="140">
        <v>0</v>
      </c>
      <c r="BJ12" s="140">
        <v>0</v>
      </c>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03">
        <f t="shared" si="9"/>
        <v>0</v>
      </c>
      <c r="CZ12" s="78"/>
    </row>
    <row r="13" spans="1:104" x14ac:dyDescent="0.2">
      <c r="A13" s="26"/>
      <c r="B13" s="123">
        <f t="shared" si="10"/>
        <v>4</v>
      </c>
      <c r="C13" s="107" t="s">
        <v>159</v>
      </c>
      <c r="D13" s="110">
        <v>4</v>
      </c>
      <c r="F13" s="108" t="s">
        <v>7</v>
      </c>
      <c r="G13" s="120" t="s">
        <v>275</v>
      </c>
      <c r="H13" s="101">
        <f t="shared" si="8"/>
        <v>0</v>
      </c>
      <c r="I13" s="113">
        <v>1346.9035302738841</v>
      </c>
      <c r="J13" s="113">
        <v>5679.9732056732319</v>
      </c>
      <c r="K13" s="113">
        <v>420.61132586172943</v>
      </c>
      <c r="L13" s="113">
        <v>1969.6574820286883</v>
      </c>
      <c r="M13" s="113">
        <v>6091.7219921766527</v>
      </c>
      <c r="N13" s="113">
        <v>2900.0032911012217</v>
      </c>
      <c r="O13" s="113">
        <v>8190.1884300629508</v>
      </c>
      <c r="P13" s="27"/>
      <c r="Q13" s="113">
        <v>0</v>
      </c>
      <c r="R13" s="113">
        <v>0</v>
      </c>
      <c r="S13" s="113">
        <v>0</v>
      </c>
      <c r="T13" s="113">
        <v>0</v>
      </c>
      <c r="U13" s="113">
        <v>0</v>
      </c>
      <c r="V13" s="113">
        <v>0</v>
      </c>
      <c r="W13" s="113">
        <v>0</v>
      </c>
      <c r="X13" s="28"/>
      <c r="Y13" s="221">
        <v>1346.9035302738841</v>
      </c>
      <c r="Z13" s="221">
        <v>5679.9732056732319</v>
      </c>
      <c r="AA13" s="221">
        <v>420.61132586172943</v>
      </c>
      <c r="AB13" s="221">
        <v>1969.6574820286883</v>
      </c>
      <c r="AC13" s="221">
        <v>6091.7219921766527</v>
      </c>
      <c r="AD13" s="221">
        <v>2900.0032911012217</v>
      </c>
      <c r="AE13" s="221">
        <v>8190.1884300629508</v>
      </c>
      <c r="AF13" s="28"/>
      <c r="AG13" s="221">
        <v>0</v>
      </c>
      <c r="AH13" s="221">
        <v>0</v>
      </c>
      <c r="AI13" s="221">
        <v>0</v>
      </c>
      <c r="AJ13" s="221">
        <v>0</v>
      </c>
      <c r="AK13" s="221">
        <v>0</v>
      </c>
      <c r="AL13" s="221">
        <v>0</v>
      </c>
      <c r="AM13" s="221">
        <v>0</v>
      </c>
      <c r="AN13" s="28"/>
      <c r="AO13" s="141">
        <v>0.25</v>
      </c>
      <c r="AP13" s="141">
        <v>0.25</v>
      </c>
      <c r="AQ13" s="141">
        <v>0.5</v>
      </c>
      <c r="AR13" s="79" t="str">
        <f t="shared" si="7"/>
        <v/>
      </c>
      <c r="AS13" s="211" t="s">
        <v>5</v>
      </c>
      <c r="AT13" s="211" t="s">
        <v>5</v>
      </c>
      <c r="AU13" s="28"/>
      <c r="AV13" s="215"/>
      <c r="AW13" s="215"/>
      <c r="AX13" s="28"/>
      <c r="AY13" s="140">
        <v>0</v>
      </c>
      <c r="AZ13" s="28"/>
      <c r="BA13" s="140">
        <v>0</v>
      </c>
      <c r="BB13" s="140">
        <v>0</v>
      </c>
      <c r="BC13" s="140">
        <v>1</v>
      </c>
      <c r="BD13" s="140">
        <v>0</v>
      </c>
      <c r="BE13" s="140">
        <v>0</v>
      </c>
      <c r="BF13" s="140">
        <v>0</v>
      </c>
      <c r="BG13" s="140">
        <v>0</v>
      </c>
      <c r="BH13" s="140">
        <v>0</v>
      </c>
      <c r="BI13" s="140">
        <v>0</v>
      </c>
      <c r="BJ13" s="140">
        <v>0</v>
      </c>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03">
        <f t="shared" si="9"/>
        <v>0</v>
      </c>
      <c r="CZ13" s="78"/>
    </row>
    <row r="14" spans="1:104" x14ac:dyDescent="0.2">
      <c r="A14" s="26"/>
      <c r="B14" s="123">
        <f t="shared" si="10"/>
        <v>5</v>
      </c>
      <c r="C14" s="107" t="s">
        <v>160</v>
      </c>
      <c r="D14" s="110">
        <v>5</v>
      </c>
      <c r="F14" s="108" t="s">
        <v>7</v>
      </c>
      <c r="G14" s="120" t="s">
        <v>276</v>
      </c>
      <c r="H14" s="101">
        <f t="shared" si="8"/>
        <v>0</v>
      </c>
      <c r="I14" s="113">
        <v>676.17772073970355</v>
      </c>
      <c r="J14" s="113">
        <v>3044.1351472839319</v>
      </c>
      <c r="K14" s="113">
        <v>7436.5772522095149</v>
      </c>
      <c r="L14" s="113">
        <v>8451.325524438078</v>
      </c>
      <c r="M14" s="113">
        <v>5308.3135623421022</v>
      </c>
      <c r="N14" s="113">
        <v>217.02083587185061</v>
      </c>
      <c r="O14" s="113">
        <v>4555.1611271182646</v>
      </c>
      <c r="P14" s="27"/>
      <c r="Q14" s="113">
        <v>0</v>
      </c>
      <c r="R14" s="113">
        <v>0</v>
      </c>
      <c r="S14" s="113">
        <v>0</v>
      </c>
      <c r="T14" s="113">
        <v>0</v>
      </c>
      <c r="U14" s="113">
        <v>0</v>
      </c>
      <c r="V14" s="113">
        <v>0</v>
      </c>
      <c r="W14" s="113">
        <v>0</v>
      </c>
      <c r="X14" s="28"/>
      <c r="Y14" s="221">
        <v>676.17772073970355</v>
      </c>
      <c r="Z14" s="221">
        <v>3044.1351472839319</v>
      </c>
      <c r="AA14" s="221">
        <v>7436.5772522095149</v>
      </c>
      <c r="AB14" s="221">
        <v>8451.325524438078</v>
      </c>
      <c r="AC14" s="221">
        <v>5308.3135623421022</v>
      </c>
      <c r="AD14" s="221">
        <v>217.02083587185061</v>
      </c>
      <c r="AE14" s="221">
        <v>4555.1611271182646</v>
      </c>
      <c r="AF14" s="28"/>
      <c r="AG14" s="221">
        <v>0</v>
      </c>
      <c r="AH14" s="221">
        <v>0</v>
      </c>
      <c r="AI14" s="221">
        <v>0</v>
      </c>
      <c r="AJ14" s="221">
        <v>0</v>
      </c>
      <c r="AK14" s="221">
        <v>0</v>
      </c>
      <c r="AL14" s="221">
        <v>0</v>
      </c>
      <c r="AM14" s="221">
        <v>0</v>
      </c>
      <c r="AN14" s="28"/>
      <c r="AO14" s="141">
        <v>0.5</v>
      </c>
      <c r="AP14" s="141">
        <v>0.25</v>
      </c>
      <c r="AQ14" s="141">
        <v>0.25</v>
      </c>
      <c r="AR14" s="79" t="str">
        <f t="shared" si="7"/>
        <v/>
      </c>
      <c r="AS14" s="211" t="s">
        <v>5</v>
      </c>
      <c r="AT14" s="211" t="s">
        <v>6</v>
      </c>
      <c r="AU14" s="28"/>
      <c r="AV14" s="215"/>
      <c r="AW14" s="215"/>
      <c r="AX14" s="28"/>
      <c r="AY14" s="140">
        <v>1</v>
      </c>
      <c r="AZ14" s="28"/>
      <c r="BA14" s="140">
        <v>0</v>
      </c>
      <c r="BB14" s="140">
        <v>0</v>
      </c>
      <c r="BC14" s="140">
        <v>0</v>
      </c>
      <c r="BD14" s="140">
        <v>1</v>
      </c>
      <c r="BE14" s="140">
        <v>0</v>
      </c>
      <c r="BF14" s="140">
        <v>0</v>
      </c>
      <c r="BG14" s="140">
        <v>0</v>
      </c>
      <c r="BH14" s="140">
        <v>0</v>
      </c>
      <c r="BI14" s="140">
        <v>0</v>
      </c>
      <c r="BJ14" s="140">
        <v>0</v>
      </c>
      <c r="BK14" s="140"/>
      <c r="BL14" s="140"/>
      <c r="BM14" s="140"/>
      <c r="BN14" s="140"/>
      <c r="BO14" s="140"/>
      <c r="BP14" s="140"/>
      <c r="BQ14" s="140"/>
      <c r="BR14" s="140"/>
      <c r="BS14" s="140"/>
      <c r="BT14" s="140"/>
      <c r="BU14" s="140"/>
      <c r="BV14" s="140"/>
      <c r="BW14" s="140"/>
      <c r="BX14" s="140"/>
      <c r="BY14" s="140"/>
      <c r="BZ14" s="140"/>
      <c r="CA14" s="140"/>
      <c r="CB14" s="140"/>
      <c r="CC14" s="140"/>
      <c r="CD14" s="140"/>
      <c r="CE14" s="140"/>
      <c r="CF14" s="140"/>
      <c r="CG14" s="140"/>
      <c r="CH14" s="140"/>
      <c r="CI14" s="140"/>
      <c r="CJ14" s="140"/>
      <c r="CK14" s="140"/>
      <c r="CL14" s="140"/>
      <c r="CM14" s="140"/>
      <c r="CN14" s="140"/>
      <c r="CO14" s="140"/>
      <c r="CP14" s="140"/>
      <c r="CQ14" s="140"/>
      <c r="CR14" s="140"/>
      <c r="CS14" s="140"/>
      <c r="CT14" s="140"/>
      <c r="CU14" s="140"/>
      <c r="CV14" s="140"/>
      <c r="CW14" s="140"/>
      <c r="CX14" s="140"/>
      <c r="CY14" s="103">
        <f t="shared" si="9"/>
        <v>0</v>
      </c>
      <c r="CZ14" s="78"/>
    </row>
    <row r="15" spans="1:104" x14ac:dyDescent="0.2">
      <c r="A15" s="26"/>
      <c r="B15" s="123">
        <f t="shared" si="10"/>
        <v>6</v>
      </c>
      <c r="C15" s="107" t="s">
        <v>161</v>
      </c>
      <c r="D15" s="110">
        <v>6</v>
      </c>
      <c r="F15" s="108" t="s">
        <v>7</v>
      </c>
      <c r="G15" s="120" t="s">
        <v>275</v>
      </c>
      <c r="H15" s="101">
        <f t="shared" si="8"/>
        <v>0</v>
      </c>
      <c r="I15" s="113">
        <v>1534.623122428017</v>
      </c>
      <c r="J15" s="113">
        <v>7737.2848599728568</v>
      </c>
      <c r="K15" s="113">
        <v>4611.7540042104347</v>
      </c>
      <c r="L15" s="113">
        <v>7576.2195517919154</v>
      </c>
      <c r="M15" s="113">
        <v>9712.0297625094736</v>
      </c>
      <c r="N15" s="113">
        <v>8979.8359582481171</v>
      </c>
      <c r="O15" s="113">
        <v>7770.2025887167656</v>
      </c>
      <c r="P15" s="27"/>
      <c r="Q15" s="113">
        <v>0</v>
      </c>
      <c r="R15" s="113">
        <v>0</v>
      </c>
      <c r="S15" s="113">
        <v>0</v>
      </c>
      <c r="T15" s="113">
        <v>0</v>
      </c>
      <c r="U15" s="113">
        <v>0</v>
      </c>
      <c r="V15" s="113">
        <v>0</v>
      </c>
      <c r="W15" s="113">
        <v>0</v>
      </c>
      <c r="X15" s="28"/>
      <c r="Y15" s="221">
        <v>1534.623122428017</v>
      </c>
      <c r="Z15" s="221">
        <v>7737.2848599728568</v>
      </c>
      <c r="AA15" s="221">
        <v>4611.7540042104347</v>
      </c>
      <c r="AB15" s="221">
        <v>7576.2195517919154</v>
      </c>
      <c r="AC15" s="221">
        <v>9712.0297625094736</v>
      </c>
      <c r="AD15" s="221">
        <v>8979.8359582481171</v>
      </c>
      <c r="AE15" s="221">
        <v>7770.2025887167656</v>
      </c>
      <c r="AF15" s="28"/>
      <c r="AG15" s="221">
        <v>0</v>
      </c>
      <c r="AH15" s="221">
        <v>0</v>
      </c>
      <c r="AI15" s="221">
        <v>0</v>
      </c>
      <c r="AJ15" s="221">
        <v>0</v>
      </c>
      <c r="AK15" s="221">
        <v>0</v>
      </c>
      <c r="AL15" s="221">
        <v>0</v>
      </c>
      <c r="AM15" s="221">
        <v>0</v>
      </c>
      <c r="AN15" s="28"/>
      <c r="AO15" s="141">
        <v>0.25</v>
      </c>
      <c r="AP15" s="141">
        <v>0.25</v>
      </c>
      <c r="AQ15" s="141">
        <v>0.5</v>
      </c>
      <c r="AR15" s="79" t="str">
        <f t="shared" si="7"/>
        <v/>
      </c>
      <c r="AS15" s="211" t="s">
        <v>5</v>
      </c>
      <c r="AT15" s="211" t="s">
        <v>6</v>
      </c>
      <c r="AU15" s="28"/>
      <c r="AV15" s="215"/>
      <c r="AW15" s="215"/>
      <c r="AX15" s="28"/>
      <c r="AY15" s="140">
        <v>0.9</v>
      </c>
      <c r="AZ15" s="28"/>
      <c r="BA15" s="140">
        <v>0</v>
      </c>
      <c r="BB15" s="140">
        <v>0</v>
      </c>
      <c r="BC15" s="140">
        <v>0</v>
      </c>
      <c r="BD15" s="140">
        <v>0</v>
      </c>
      <c r="BE15" s="140">
        <v>1</v>
      </c>
      <c r="BF15" s="140">
        <v>0</v>
      </c>
      <c r="BG15" s="140">
        <v>0</v>
      </c>
      <c r="BH15" s="140">
        <v>0</v>
      </c>
      <c r="BI15" s="140">
        <v>0</v>
      </c>
      <c r="BJ15" s="140">
        <v>0</v>
      </c>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c r="CG15" s="140"/>
      <c r="CH15" s="140"/>
      <c r="CI15" s="140"/>
      <c r="CJ15" s="140"/>
      <c r="CK15" s="140"/>
      <c r="CL15" s="140"/>
      <c r="CM15" s="140"/>
      <c r="CN15" s="140"/>
      <c r="CO15" s="140"/>
      <c r="CP15" s="140"/>
      <c r="CQ15" s="140"/>
      <c r="CR15" s="140"/>
      <c r="CS15" s="140"/>
      <c r="CT15" s="140"/>
      <c r="CU15" s="140"/>
      <c r="CV15" s="140"/>
      <c r="CW15" s="140"/>
      <c r="CX15" s="140"/>
      <c r="CY15" s="103">
        <f t="shared" si="9"/>
        <v>0</v>
      </c>
      <c r="CZ15" s="78"/>
    </row>
    <row r="16" spans="1:104" x14ac:dyDescent="0.2">
      <c r="A16" s="26"/>
      <c r="B16" s="123">
        <f t="shared" si="10"/>
        <v>7</v>
      </c>
      <c r="C16" s="107" t="s">
        <v>162</v>
      </c>
      <c r="D16" s="110">
        <v>7</v>
      </c>
      <c r="F16" s="108" t="s">
        <v>7</v>
      </c>
      <c r="G16" s="120" t="s">
        <v>276</v>
      </c>
      <c r="H16" s="101">
        <f t="shared" si="8"/>
        <v>0</v>
      </c>
      <c r="I16" s="113">
        <v>4524.4400451157308</v>
      </c>
      <c r="J16" s="113">
        <v>8341.6932015587154</v>
      </c>
      <c r="K16" s="113">
        <v>9405.865926357963</v>
      </c>
      <c r="L16" s="113">
        <v>4056.8197116217561</v>
      </c>
      <c r="M16" s="113">
        <v>2415.445320612143</v>
      </c>
      <c r="N16" s="113">
        <v>2871.6966735246729</v>
      </c>
      <c r="O16" s="113">
        <v>8546.7567856908281</v>
      </c>
      <c r="P16" s="27"/>
      <c r="Q16" s="113">
        <v>0</v>
      </c>
      <c r="R16" s="113">
        <v>0</v>
      </c>
      <c r="S16" s="113">
        <v>0</v>
      </c>
      <c r="T16" s="113">
        <v>0</v>
      </c>
      <c r="U16" s="113">
        <v>0</v>
      </c>
      <c r="V16" s="113">
        <v>0</v>
      </c>
      <c r="W16" s="113">
        <v>0</v>
      </c>
      <c r="X16" s="28"/>
      <c r="Y16" s="221">
        <v>4524.4400451157308</v>
      </c>
      <c r="Z16" s="221">
        <v>8341.6932015587154</v>
      </c>
      <c r="AA16" s="221">
        <v>9405.865926357963</v>
      </c>
      <c r="AB16" s="221">
        <v>4056.8197116217561</v>
      </c>
      <c r="AC16" s="221">
        <v>2415.445320612143</v>
      </c>
      <c r="AD16" s="221">
        <v>2871.6966735246729</v>
      </c>
      <c r="AE16" s="221">
        <v>8546.7567856908281</v>
      </c>
      <c r="AF16" s="28"/>
      <c r="AG16" s="221">
        <v>0</v>
      </c>
      <c r="AH16" s="221">
        <v>0</v>
      </c>
      <c r="AI16" s="221">
        <v>0</v>
      </c>
      <c r="AJ16" s="221">
        <v>0</v>
      </c>
      <c r="AK16" s="221">
        <v>0</v>
      </c>
      <c r="AL16" s="221">
        <v>0</v>
      </c>
      <c r="AM16" s="221">
        <v>0</v>
      </c>
      <c r="AN16" s="28"/>
      <c r="AO16" s="141">
        <v>0.25</v>
      </c>
      <c r="AP16" s="141">
        <v>0.25</v>
      </c>
      <c r="AQ16" s="141">
        <v>0.5</v>
      </c>
      <c r="AR16" s="79" t="str">
        <f t="shared" si="7"/>
        <v/>
      </c>
      <c r="AS16" s="211" t="s">
        <v>5</v>
      </c>
      <c r="AT16" s="211" t="s">
        <v>5</v>
      </c>
      <c r="AU16" s="28"/>
      <c r="AV16" s="215"/>
      <c r="AW16" s="215"/>
      <c r="AX16" s="28"/>
      <c r="AY16" s="140">
        <v>0</v>
      </c>
      <c r="AZ16" s="28"/>
      <c r="BA16" s="140">
        <v>0</v>
      </c>
      <c r="BB16" s="140">
        <v>0</v>
      </c>
      <c r="BC16" s="140">
        <v>0</v>
      </c>
      <c r="BD16" s="140">
        <v>0</v>
      </c>
      <c r="BE16" s="140">
        <v>0</v>
      </c>
      <c r="BF16" s="140">
        <v>1</v>
      </c>
      <c r="BG16" s="140">
        <v>0</v>
      </c>
      <c r="BH16" s="140">
        <v>0</v>
      </c>
      <c r="BI16" s="140">
        <v>0</v>
      </c>
      <c r="BJ16" s="140">
        <v>0</v>
      </c>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40"/>
      <c r="CW16" s="140"/>
      <c r="CX16" s="140"/>
      <c r="CY16" s="103">
        <f t="shared" si="9"/>
        <v>0</v>
      </c>
      <c r="CZ16" s="78"/>
    </row>
    <row r="17" spans="1:104" x14ac:dyDescent="0.2">
      <c r="A17" s="26"/>
      <c r="B17" s="123">
        <f t="shared" si="10"/>
        <v>8</v>
      </c>
      <c r="C17" s="107" t="s">
        <v>163</v>
      </c>
      <c r="D17" s="110">
        <v>8</v>
      </c>
      <c r="F17" s="108" t="s">
        <v>7</v>
      </c>
      <c r="G17" s="120" t="s">
        <v>280</v>
      </c>
      <c r="H17" s="101">
        <f t="shared" si="8"/>
        <v>0</v>
      </c>
      <c r="I17" s="113">
        <v>7014.0734113645667</v>
      </c>
      <c r="J17" s="113">
        <v>9514.7035317092996</v>
      </c>
      <c r="K17" s="113">
        <v>2679.1999197109562</v>
      </c>
      <c r="L17" s="113">
        <v>4228.7293459034336</v>
      </c>
      <c r="M17" s="113">
        <v>9260.1495387656705</v>
      </c>
      <c r="N17" s="113">
        <v>8199.4308690375474</v>
      </c>
      <c r="O17" s="113">
        <v>704.74019166072094</v>
      </c>
      <c r="P17" s="27"/>
      <c r="Q17" s="113">
        <v>0</v>
      </c>
      <c r="R17" s="113">
        <v>0</v>
      </c>
      <c r="S17" s="113">
        <v>0</v>
      </c>
      <c r="T17" s="113">
        <v>0</v>
      </c>
      <c r="U17" s="113">
        <v>0</v>
      </c>
      <c r="V17" s="113">
        <v>0</v>
      </c>
      <c r="W17" s="113">
        <v>0</v>
      </c>
      <c r="X17" s="28"/>
      <c r="Y17" s="221">
        <v>7014.0734113645667</v>
      </c>
      <c r="Z17" s="221">
        <v>9514.7035317092996</v>
      </c>
      <c r="AA17" s="221">
        <v>2679.1999197109562</v>
      </c>
      <c r="AB17" s="221">
        <v>2000</v>
      </c>
      <c r="AC17" s="221">
        <v>5000</v>
      </c>
      <c r="AD17" s="221">
        <v>8199.4308690375474</v>
      </c>
      <c r="AE17" s="221">
        <v>704.74019166072094</v>
      </c>
      <c r="AF17" s="28"/>
      <c r="AG17" s="221">
        <v>0</v>
      </c>
      <c r="AH17" s="221">
        <v>0</v>
      </c>
      <c r="AI17" s="221">
        <v>0</v>
      </c>
      <c r="AJ17" s="221">
        <v>0</v>
      </c>
      <c r="AK17" s="221">
        <v>0</v>
      </c>
      <c r="AL17" s="221">
        <v>0</v>
      </c>
      <c r="AM17" s="221">
        <v>0</v>
      </c>
      <c r="AN17" s="28"/>
      <c r="AO17" s="141">
        <v>0.5</v>
      </c>
      <c r="AP17" s="141">
        <v>0.25</v>
      </c>
      <c r="AQ17" s="141">
        <v>0.25</v>
      </c>
      <c r="AR17" s="79" t="str">
        <f t="shared" si="7"/>
        <v/>
      </c>
      <c r="AS17" s="211" t="s">
        <v>5</v>
      </c>
      <c r="AT17" s="211" t="s">
        <v>5</v>
      </c>
      <c r="AU17" s="28"/>
      <c r="AV17" s="215"/>
      <c r="AW17" s="215"/>
      <c r="AX17" s="28"/>
      <c r="AY17" s="140">
        <v>0</v>
      </c>
      <c r="AZ17" s="28"/>
      <c r="BA17" s="140">
        <v>0</v>
      </c>
      <c r="BB17" s="140">
        <v>0</v>
      </c>
      <c r="BC17" s="140">
        <v>0</v>
      </c>
      <c r="BD17" s="140">
        <v>0</v>
      </c>
      <c r="BE17" s="140">
        <v>0</v>
      </c>
      <c r="BF17" s="140">
        <v>0</v>
      </c>
      <c r="BG17" s="140">
        <v>1</v>
      </c>
      <c r="BH17" s="140">
        <v>0</v>
      </c>
      <c r="BI17" s="140">
        <v>0</v>
      </c>
      <c r="BJ17" s="140">
        <v>0</v>
      </c>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40"/>
      <c r="CW17" s="140"/>
      <c r="CX17" s="140"/>
      <c r="CY17" s="103">
        <f t="shared" si="9"/>
        <v>0</v>
      </c>
      <c r="CZ17" s="78"/>
    </row>
    <row r="18" spans="1:104" x14ac:dyDescent="0.2">
      <c r="A18" s="26"/>
      <c r="B18" s="123">
        <f t="shared" si="10"/>
        <v>9</v>
      </c>
      <c r="C18" s="107" t="s">
        <v>164</v>
      </c>
      <c r="D18" s="110">
        <v>9</v>
      </c>
      <c r="F18" s="108" t="s">
        <v>7</v>
      </c>
      <c r="G18" s="120" t="s">
        <v>276</v>
      </c>
      <c r="H18" s="101">
        <f t="shared" si="8"/>
        <v>0</v>
      </c>
      <c r="I18" s="113">
        <v>3440.7335507466564</v>
      </c>
      <c r="J18" s="113">
        <v>8639.475651074199</v>
      </c>
      <c r="K18" s="113">
        <v>6375.2012581906492</v>
      </c>
      <c r="L18" s="113">
        <v>2827.8277061752756</v>
      </c>
      <c r="M18" s="113">
        <v>7403.0704078835997</v>
      </c>
      <c r="N18" s="113">
        <v>6716.9405409248475</v>
      </c>
      <c r="O18" s="113">
        <v>1837.5782432159137</v>
      </c>
      <c r="P18" s="27"/>
      <c r="Q18" s="113">
        <v>0</v>
      </c>
      <c r="R18" s="113">
        <v>0</v>
      </c>
      <c r="S18" s="113">
        <v>0</v>
      </c>
      <c r="T18" s="113">
        <v>0</v>
      </c>
      <c r="U18" s="113">
        <v>0</v>
      </c>
      <c r="V18" s="113">
        <v>0</v>
      </c>
      <c r="W18" s="113">
        <v>0</v>
      </c>
      <c r="X18" s="28"/>
      <c r="Y18" s="221">
        <v>3440.7335507466564</v>
      </c>
      <c r="Z18" s="221">
        <v>8639.475651074199</v>
      </c>
      <c r="AA18" s="221">
        <v>6375.2012581906492</v>
      </c>
      <c r="AB18" s="221">
        <v>2827.8277061752756</v>
      </c>
      <c r="AC18" s="221">
        <v>7403.0704078835997</v>
      </c>
      <c r="AD18" s="221">
        <v>6716.9405409248475</v>
      </c>
      <c r="AE18" s="221">
        <v>1837.5782432159137</v>
      </c>
      <c r="AF18" s="28"/>
      <c r="AG18" s="221">
        <v>0</v>
      </c>
      <c r="AH18" s="221">
        <v>0</v>
      </c>
      <c r="AI18" s="221">
        <v>0</v>
      </c>
      <c r="AJ18" s="221">
        <v>0</v>
      </c>
      <c r="AK18" s="221">
        <v>0</v>
      </c>
      <c r="AL18" s="221">
        <v>0</v>
      </c>
      <c r="AM18" s="221">
        <v>0</v>
      </c>
      <c r="AN18" s="28"/>
      <c r="AO18" s="141">
        <v>0.25</v>
      </c>
      <c r="AP18" s="141">
        <v>0.25</v>
      </c>
      <c r="AQ18" s="141">
        <v>0.5</v>
      </c>
      <c r="AR18" s="79" t="str">
        <f t="shared" si="7"/>
        <v/>
      </c>
      <c r="AS18" s="211" t="s">
        <v>5</v>
      </c>
      <c r="AT18" s="211" t="s">
        <v>5</v>
      </c>
      <c r="AU18" s="28"/>
      <c r="AV18" s="215"/>
      <c r="AW18" s="215"/>
      <c r="AX18" s="28"/>
      <c r="AY18" s="140">
        <v>0</v>
      </c>
      <c r="AZ18" s="28"/>
      <c r="BA18" s="140">
        <v>0</v>
      </c>
      <c r="BB18" s="140">
        <v>0</v>
      </c>
      <c r="BC18" s="140">
        <v>0</v>
      </c>
      <c r="BD18" s="140">
        <v>0</v>
      </c>
      <c r="BE18" s="140">
        <v>0</v>
      </c>
      <c r="BF18" s="140">
        <v>0</v>
      </c>
      <c r="BG18" s="140">
        <v>0</v>
      </c>
      <c r="BH18" s="140">
        <v>1</v>
      </c>
      <c r="BI18" s="140">
        <v>0</v>
      </c>
      <c r="BJ18" s="140">
        <v>0</v>
      </c>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40"/>
      <c r="CW18" s="140"/>
      <c r="CX18" s="140"/>
      <c r="CY18" s="103">
        <f t="shared" si="9"/>
        <v>0</v>
      </c>
      <c r="CZ18" s="78"/>
    </row>
    <row r="19" spans="1:104" x14ac:dyDescent="0.2">
      <c r="A19" s="26"/>
      <c r="B19" s="123">
        <f t="shared" si="10"/>
        <v>10</v>
      </c>
      <c r="C19" s="107" t="s">
        <v>165</v>
      </c>
      <c r="D19" s="110">
        <v>10</v>
      </c>
      <c r="F19" s="108" t="s">
        <v>7</v>
      </c>
      <c r="G19" s="120" t="s">
        <v>280</v>
      </c>
      <c r="H19" s="101">
        <f t="shared" si="8"/>
        <v>0</v>
      </c>
      <c r="I19" s="113">
        <v>7677.9823410459712</v>
      </c>
      <c r="J19" s="113">
        <v>1890.9200569445306</v>
      </c>
      <c r="K19" s="113">
        <v>6639.2692848505976</v>
      </c>
      <c r="L19" s="113">
        <v>12.97216969606052</v>
      </c>
      <c r="M19" s="113">
        <v>3392.5015512185196</v>
      </c>
      <c r="N19" s="113">
        <v>4110.0072007417666</v>
      </c>
      <c r="O19" s="113">
        <v>2737.4734778591323</v>
      </c>
      <c r="P19" s="27"/>
      <c r="Q19" s="113">
        <v>0</v>
      </c>
      <c r="R19" s="113">
        <v>0</v>
      </c>
      <c r="S19" s="113">
        <v>0</v>
      </c>
      <c r="T19" s="113">
        <v>0</v>
      </c>
      <c r="U19" s="113">
        <v>0</v>
      </c>
      <c r="V19" s="113">
        <v>0</v>
      </c>
      <c r="W19" s="113">
        <v>0</v>
      </c>
      <c r="X19" s="28"/>
      <c r="Y19" s="221">
        <v>7677.9823410459712</v>
      </c>
      <c r="Z19" s="221">
        <v>1890.9200569445306</v>
      </c>
      <c r="AA19" s="221">
        <v>6639.2692848505976</v>
      </c>
      <c r="AB19" s="221">
        <v>12.97216969606052</v>
      </c>
      <c r="AC19" s="221">
        <v>3392.5015512185196</v>
      </c>
      <c r="AD19" s="221">
        <v>4110.0072007417666</v>
      </c>
      <c r="AE19" s="221">
        <v>2737.4734778591323</v>
      </c>
      <c r="AF19" s="28"/>
      <c r="AG19" s="221">
        <v>0</v>
      </c>
      <c r="AH19" s="221">
        <v>0</v>
      </c>
      <c r="AI19" s="221">
        <v>0</v>
      </c>
      <c r="AJ19" s="221">
        <v>0</v>
      </c>
      <c r="AK19" s="221">
        <v>0</v>
      </c>
      <c r="AL19" s="221">
        <v>0</v>
      </c>
      <c r="AM19" s="221">
        <v>0</v>
      </c>
      <c r="AN19" s="28"/>
      <c r="AO19" s="141">
        <v>0.5</v>
      </c>
      <c r="AP19" s="141">
        <v>0.25</v>
      </c>
      <c r="AQ19" s="141">
        <v>0.25</v>
      </c>
      <c r="AR19" s="79" t="str">
        <f t="shared" si="7"/>
        <v/>
      </c>
      <c r="AS19" s="211" t="s">
        <v>5</v>
      </c>
      <c r="AT19" s="211" t="s">
        <v>5</v>
      </c>
      <c r="AU19" s="28"/>
      <c r="AV19" s="215"/>
      <c r="AW19" s="215"/>
      <c r="AX19" s="28"/>
      <c r="AY19" s="140">
        <v>0</v>
      </c>
      <c r="AZ19" s="28"/>
      <c r="BA19" s="140">
        <v>0</v>
      </c>
      <c r="BB19" s="140">
        <v>0</v>
      </c>
      <c r="BC19" s="140">
        <v>0</v>
      </c>
      <c r="BD19" s="140">
        <v>0</v>
      </c>
      <c r="BE19" s="140">
        <v>0</v>
      </c>
      <c r="BF19" s="140">
        <v>0</v>
      </c>
      <c r="BG19" s="140">
        <v>0</v>
      </c>
      <c r="BH19" s="140">
        <v>0</v>
      </c>
      <c r="BI19" s="140">
        <v>1</v>
      </c>
      <c r="BJ19" s="140">
        <v>0</v>
      </c>
      <c r="BK19" s="140"/>
      <c r="BL19" s="140"/>
      <c r="BM19" s="140"/>
      <c r="BN19" s="140"/>
      <c r="BO19" s="140"/>
      <c r="BP19" s="140"/>
      <c r="BQ19" s="140"/>
      <c r="BR19" s="140"/>
      <c r="BS19" s="140"/>
      <c r="BT19" s="140"/>
      <c r="BU19" s="140"/>
      <c r="BV19" s="140"/>
      <c r="BW19" s="140"/>
      <c r="BX19" s="140"/>
      <c r="BY19" s="140"/>
      <c r="BZ19" s="140"/>
      <c r="CA19" s="140"/>
      <c r="CB19" s="140"/>
      <c r="CC19" s="140"/>
      <c r="CD19" s="140"/>
      <c r="CE19" s="140"/>
      <c r="CF19" s="140"/>
      <c r="CG19" s="140"/>
      <c r="CH19" s="140"/>
      <c r="CI19" s="140"/>
      <c r="CJ19" s="140"/>
      <c r="CK19" s="140"/>
      <c r="CL19" s="140"/>
      <c r="CM19" s="140"/>
      <c r="CN19" s="140"/>
      <c r="CO19" s="140"/>
      <c r="CP19" s="140"/>
      <c r="CQ19" s="140"/>
      <c r="CR19" s="140"/>
      <c r="CS19" s="140"/>
      <c r="CT19" s="140"/>
      <c r="CU19" s="140"/>
      <c r="CV19" s="140"/>
      <c r="CW19" s="140"/>
      <c r="CX19" s="140"/>
      <c r="CY19" s="103">
        <f t="shared" si="9"/>
        <v>0</v>
      </c>
      <c r="CZ19" s="78"/>
    </row>
    <row r="20" spans="1:104" x14ac:dyDescent="0.2">
      <c r="A20" s="26"/>
      <c r="B20" s="123">
        <f t="shared" si="10"/>
        <v>11</v>
      </c>
      <c r="C20" s="107" t="s">
        <v>166</v>
      </c>
      <c r="D20" s="110">
        <v>11</v>
      </c>
      <c r="F20" s="108" t="s">
        <v>7</v>
      </c>
      <c r="G20" s="120" t="s">
        <v>276</v>
      </c>
      <c r="H20" s="101">
        <f t="shared" si="8"/>
        <v>0</v>
      </c>
      <c r="I20" s="113">
        <v>4696.9771122842067</v>
      </c>
      <c r="J20" s="113">
        <v>2254.6522333040643</v>
      </c>
      <c r="K20" s="113">
        <v>1016.4226163935564</v>
      </c>
      <c r="L20" s="113">
        <v>9735.3229104288475</v>
      </c>
      <c r="M20" s="113">
        <v>5011.3000337228705</v>
      </c>
      <c r="N20" s="113">
        <v>7204.4252369419946</v>
      </c>
      <c r="O20" s="113">
        <v>9638.3860504029089</v>
      </c>
      <c r="P20" s="27"/>
      <c r="Q20" s="113">
        <v>0</v>
      </c>
      <c r="R20" s="113">
        <v>0</v>
      </c>
      <c r="S20" s="113">
        <v>0</v>
      </c>
      <c r="T20" s="113">
        <v>0</v>
      </c>
      <c r="U20" s="113">
        <v>0</v>
      </c>
      <c r="V20" s="113">
        <v>0</v>
      </c>
      <c r="W20" s="113">
        <v>0</v>
      </c>
      <c r="X20" s="28"/>
      <c r="Y20" s="221">
        <v>4696.9771122842067</v>
      </c>
      <c r="Z20" s="221">
        <v>2254.6522333040643</v>
      </c>
      <c r="AA20" s="221">
        <v>1016.4226163935564</v>
      </c>
      <c r="AB20" s="221">
        <v>9735.3229104288475</v>
      </c>
      <c r="AC20" s="221">
        <v>5011.3000337228705</v>
      </c>
      <c r="AD20" s="221">
        <v>7204.4252369419946</v>
      </c>
      <c r="AE20" s="221">
        <v>9638.3860504029089</v>
      </c>
      <c r="AF20" s="28"/>
      <c r="AG20" s="221">
        <v>0</v>
      </c>
      <c r="AH20" s="221">
        <v>0</v>
      </c>
      <c r="AI20" s="221">
        <v>0</v>
      </c>
      <c r="AJ20" s="221">
        <v>0</v>
      </c>
      <c r="AK20" s="221">
        <v>0</v>
      </c>
      <c r="AL20" s="221">
        <v>0</v>
      </c>
      <c r="AM20" s="221">
        <v>0</v>
      </c>
      <c r="AN20" s="28"/>
      <c r="AO20" s="141">
        <v>0.25</v>
      </c>
      <c r="AP20" s="141">
        <v>0.25</v>
      </c>
      <c r="AQ20" s="141">
        <v>0.5</v>
      </c>
      <c r="AR20" s="79" t="str">
        <f t="shared" si="7"/>
        <v/>
      </c>
      <c r="AS20" s="211" t="s">
        <v>5</v>
      </c>
      <c r="AT20" s="211" t="s">
        <v>5</v>
      </c>
      <c r="AU20" s="28"/>
      <c r="AV20" s="215"/>
      <c r="AW20" s="215"/>
      <c r="AX20" s="28"/>
      <c r="AY20" s="140">
        <v>1</v>
      </c>
      <c r="AZ20" s="28"/>
      <c r="BA20" s="140">
        <v>0</v>
      </c>
      <c r="BB20" s="140">
        <v>0</v>
      </c>
      <c r="BC20" s="140">
        <v>0</v>
      </c>
      <c r="BD20" s="140">
        <v>0</v>
      </c>
      <c r="BE20" s="140">
        <v>0</v>
      </c>
      <c r="BF20" s="140">
        <v>0</v>
      </c>
      <c r="BG20" s="140">
        <v>0</v>
      </c>
      <c r="BH20" s="140">
        <v>0</v>
      </c>
      <c r="BI20" s="140">
        <v>0</v>
      </c>
      <c r="BJ20" s="140">
        <v>1</v>
      </c>
      <c r="BK20" s="140"/>
      <c r="BL20" s="140"/>
      <c r="BM20" s="140"/>
      <c r="BN20" s="140"/>
      <c r="BO20" s="140"/>
      <c r="BP20" s="140"/>
      <c r="BQ20" s="140"/>
      <c r="BR20" s="140"/>
      <c r="BS20" s="140"/>
      <c r="BT20" s="140"/>
      <c r="BU20" s="140"/>
      <c r="BV20" s="140"/>
      <c r="BW20" s="140"/>
      <c r="BX20" s="140"/>
      <c r="BY20" s="140"/>
      <c r="BZ20" s="140"/>
      <c r="CA20" s="140"/>
      <c r="CB20" s="140"/>
      <c r="CC20" s="140"/>
      <c r="CD20" s="140"/>
      <c r="CE20" s="140"/>
      <c r="CF20" s="140"/>
      <c r="CG20" s="140"/>
      <c r="CH20" s="140"/>
      <c r="CI20" s="140"/>
      <c r="CJ20" s="140"/>
      <c r="CK20" s="140"/>
      <c r="CL20" s="140"/>
      <c r="CM20" s="140"/>
      <c r="CN20" s="140"/>
      <c r="CO20" s="140"/>
      <c r="CP20" s="140"/>
      <c r="CQ20" s="140"/>
      <c r="CR20" s="140"/>
      <c r="CS20" s="140"/>
      <c r="CT20" s="140"/>
      <c r="CU20" s="140"/>
      <c r="CV20" s="140"/>
      <c r="CW20" s="140"/>
      <c r="CX20" s="140"/>
      <c r="CY20" s="103">
        <f t="shared" si="9"/>
        <v>0</v>
      </c>
      <c r="CZ20" s="78"/>
    </row>
    <row r="21" spans="1:104" x14ac:dyDescent="0.2">
      <c r="A21" s="26"/>
      <c r="B21" s="123">
        <f t="shared" si="10"/>
        <v>12</v>
      </c>
      <c r="C21" s="107" t="s">
        <v>167</v>
      </c>
      <c r="D21" s="110">
        <v>12</v>
      </c>
      <c r="F21" s="108" t="s">
        <v>7</v>
      </c>
      <c r="G21" s="120" t="s">
        <v>280</v>
      </c>
      <c r="H21" s="101">
        <f t="shared" si="8"/>
        <v>0</v>
      </c>
      <c r="I21" s="113">
        <v>460.30435995024766</v>
      </c>
      <c r="J21" s="113">
        <v>3007.2679744303464</v>
      </c>
      <c r="K21" s="113">
        <v>3222.6738588478711</v>
      </c>
      <c r="L21" s="113">
        <v>9429.4590791832634</v>
      </c>
      <c r="M21" s="113">
        <v>6164.6767078325256</v>
      </c>
      <c r="N21" s="113">
        <v>5082.790945499426</v>
      </c>
      <c r="O21" s="113">
        <v>8919.6090994175283</v>
      </c>
      <c r="P21" s="27"/>
      <c r="Q21" s="113">
        <v>0</v>
      </c>
      <c r="R21" s="113">
        <v>0</v>
      </c>
      <c r="S21" s="113">
        <v>0</v>
      </c>
      <c r="T21" s="113">
        <v>0</v>
      </c>
      <c r="U21" s="113">
        <v>0</v>
      </c>
      <c r="V21" s="113">
        <v>0</v>
      </c>
      <c r="W21" s="113">
        <v>0</v>
      </c>
      <c r="X21" s="28"/>
      <c r="Y21" s="221">
        <v>460.30435995024766</v>
      </c>
      <c r="Z21" s="221">
        <v>3007.2679744303464</v>
      </c>
      <c r="AA21" s="221">
        <v>3222.6738588478711</v>
      </c>
      <c r="AB21" s="221">
        <v>9429.4590791832634</v>
      </c>
      <c r="AC21" s="221">
        <v>6164.6767078325256</v>
      </c>
      <c r="AD21" s="221">
        <v>5082.790945499426</v>
      </c>
      <c r="AE21" s="221">
        <v>8919.6090994175283</v>
      </c>
      <c r="AF21" s="28"/>
      <c r="AG21" s="221">
        <v>0</v>
      </c>
      <c r="AH21" s="221">
        <v>0</v>
      </c>
      <c r="AI21" s="221">
        <v>0</v>
      </c>
      <c r="AJ21" s="221">
        <v>0</v>
      </c>
      <c r="AK21" s="221">
        <v>0</v>
      </c>
      <c r="AL21" s="221">
        <v>0</v>
      </c>
      <c r="AM21" s="221">
        <v>0</v>
      </c>
      <c r="AN21" s="28"/>
      <c r="AO21" s="141">
        <v>0.25</v>
      </c>
      <c r="AP21" s="141">
        <v>0.25</v>
      </c>
      <c r="AQ21" s="141">
        <v>0.5</v>
      </c>
      <c r="AR21" s="79" t="str">
        <f t="shared" si="7"/>
        <v/>
      </c>
      <c r="AS21" s="211" t="s">
        <v>5</v>
      </c>
      <c r="AT21" s="211" t="s">
        <v>5</v>
      </c>
      <c r="AU21" s="28"/>
      <c r="AV21" s="215"/>
      <c r="AW21" s="215"/>
      <c r="AX21" s="28"/>
      <c r="AY21" s="140">
        <v>0</v>
      </c>
      <c r="AZ21" s="28"/>
      <c r="BA21" s="140">
        <v>0</v>
      </c>
      <c r="BB21" s="140">
        <v>0</v>
      </c>
      <c r="BC21" s="140">
        <v>0</v>
      </c>
      <c r="BD21" s="140">
        <v>0</v>
      </c>
      <c r="BE21" s="140">
        <v>0</v>
      </c>
      <c r="BF21" s="140">
        <v>0</v>
      </c>
      <c r="BG21" s="140">
        <v>1</v>
      </c>
      <c r="BH21" s="140">
        <v>0</v>
      </c>
      <c r="BI21" s="140">
        <v>0</v>
      </c>
      <c r="BJ21" s="140">
        <v>0</v>
      </c>
      <c r="BK21" s="140"/>
      <c r="BL21" s="140"/>
      <c r="BM21" s="140"/>
      <c r="BN21" s="140"/>
      <c r="BO21" s="140"/>
      <c r="BP21" s="140"/>
      <c r="BQ21" s="140"/>
      <c r="BR21" s="140"/>
      <c r="BS21" s="140"/>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CX21" s="140"/>
      <c r="CY21" s="103">
        <f t="shared" si="9"/>
        <v>0</v>
      </c>
      <c r="CZ21" s="78"/>
    </row>
    <row r="22" spans="1:104" x14ac:dyDescent="0.2">
      <c r="A22" s="26"/>
      <c r="B22" s="123">
        <f t="shared" si="10"/>
        <v>13</v>
      </c>
      <c r="C22" s="107" t="s">
        <v>234</v>
      </c>
      <c r="D22" s="110">
        <v>13</v>
      </c>
      <c r="F22" s="108" t="s">
        <v>8</v>
      </c>
      <c r="G22" s="120" t="s">
        <v>182</v>
      </c>
      <c r="H22" s="101">
        <f t="shared" si="8"/>
        <v>0</v>
      </c>
      <c r="I22" s="113">
        <v>4584.3912516322007</v>
      </c>
      <c r="J22" s="113">
        <v>8452.2250169517702</v>
      </c>
      <c r="K22" s="113">
        <v>9530.4985891835095</v>
      </c>
      <c r="L22" s="113">
        <v>4110.5747031580177</v>
      </c>
      <c r="M22" s="113">
        <v>2447.4512395327802</v>
      </c>
      <c r="N22" s="113">
        <v>2909.7481624626221</v>
      </c>
      <c r="O22" s="113">
        <v>8660.0058012586505</v>
      </c>
      <c r="P22" s="27"/>
      <c r="Q22" s="113">
        <v>0</v>
      </c>
      <c r="R22" s="113">
        <v>0</v>
      </c>
      <c r="S22" s="113">
        <v>0</v>
      </c>
      <c r="T22" s="113">
        <v>0</v>
      </c>
      <c r="U22" s="113">
        <v>0</v>
      </c>
      <c r="V22" s="113">
        <v>0</v>
      </c>
      <c r="W22" s="113">
        <v>0</v>
      </c>
      <c r="X22" s="28"/>
      <c r="Y22" s="221">
        <v>4584.3912516322007</v>
      </c>
      <c r="Z22" s="221">
        <v>8452.2250169517702</v>
      </c>
      <c r="AA22" s="221">
        <v>9530.4985891835095</v>
      </c>
      <c r="AB22" s="221">
        <v>4110.5747031580177</v>
      </c>
      <c r="AC22" s="221">
        <v>2447.4512395327802</v>
      </c>
      <c r="AD22" s="221">
        <v>2909.7481624626221</v>
      </c>
      <c r="AE22" s="221">
        <v>8660.0058012586505</v>
      </c>
      <c r="AF22" s="28"/>
      <c r="AG22" s="221">
        <v>0</v>
      </c>
      <c r="AH22" s="221">
        <v>0</v>
      </c>
      <c r="AI22" s="221">
        <v>0</v>
      </c>
      <c r="AJ22" s="221">
        <v>0</v>
      </c>
      <c r="AK22" s="221">
        <v>0</v>
      </c>
      <c r="AL22" s="221">
        <v>0</v>
      </c>
      <c r="AM22" s="221">
        <v>0</v>
      </c>
      <c r="AN22" s="28"/>
      <c r="AO22" s="141">
        <v>0.28333333333333299</v>
      </c>
      <c r="AP22" s="141">
        <v>0.25</v>
      </c>
      <c r="AQ22" s="141">
        <v>0.46666666666666701</v>
      </c>
      <c r="AR22" s="79" t="str">
        <f t="shared" si="7"/>
        <v/>
      </c>
      <c r="AS22" s="211" t="s">
        <v>5</v>
      </c>
      <c r="AT22" s="211" t="s">
        <v>5</v>
      </c>
      <c r="AU22" s="28"/>
      <c r="AV22" s="215"/>
      <c r="AW22" s="215"/>
      <c r="AX22" s="28"/>
      <c r="AY22" s="140">
        <v>0</v>
      </c>
      <c r="AZ22" s="28"/>
      <c r="BA22" s="140">
        <v>0</v>
      </c>
      <c r="BB22" s="140">
        <v>0</v>
      </c>
      <c r="BC22" s="140">
        <v>0</v>
      </c>
      <c r="BD22" s="140">
        <v>0</v>
      </c>
      <c r="BE22" s="140">
        <v>0</v>
      </c>
      <c r="BF22" s="140">
        <v>0</v>
      </c>
      <c r="BG22" s="140">
        <v>0</v>
      </c>
      <c r="BH22" s="140">
        <v>0</v>
      </c>
      <c r="BI22" s="140">
        <v>1</v>
      </c>
      <c r="BJ22" s="140">
        <v>0</v>
      </c>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03">
        <f t="shared" si="9"/>
        <v>0</v>
      </c>
      <c r="CZ22" s="78"/>
    </row>
    <row r="23" spans="1:104" x14ac:dyDescent="0.2">
      <c r="A23" s="26"/>
      <c r="B23" s="123">
        <f t="shared" si="10"/>
        <v>14</v>
      </c>
      <c r="C23" s="107" t="s">
        <v>235</v>
      </c>
      <c r="D23" s="110">
        <v>14</v>
      </c>
      <c r="F23" s="108" t="s">
        <v>8</v>
      </c>
      <c r="G23" s="120" t="s">
        <v>182</v>
      </c>
      <c r="H23" s="101">
        <f t="shared" si="8"/>
        <v>0</v>
      </c>
      <c r="I23" s="113">
        <v>1344.0883427045492</v>
      </c>
      <c r="J23" s="113">
        <v>5668.1013903550884</v>
      </c>
      <c r="K23" s="113">
        <v>419.73219847845894</v>
      </c>
      <c r="L23" s="113">
        <v>1965.540665096649</v>
      </c>
      <c r="M23" s="113">
        <v>6078.9895732299647</v>
      </c>
      <c r="N23" s="113">
        <v>2893.9419414702807</v>
      </c>
      <c r="O23" s="113">
        <v>8173.0699682424993</v>
      </c>
      <c r="P23" s="27"/>
      <c r="Q23" s="113">
        <v>0</v>
      </c>
      <c r="R23" s="113">
        <v>0</v>
      </c>
      <c r="S23" s="113">
        <v>0</v>
      </c>
      <c r="T23" s="113">
        <v>0</v>
      </c>
      <c r="U23" s="113">
        <v>0</v>
      </c>
      <c r="V23" s="113">
        <v>0</v>
      </c>
      <c r="W23" s="113">
        <v>0</v>
      </c>
      <c r="X23" s="28"/>
      <c r="Y23" s="221">
        <v>0</v>
      </c>
      <c r="Z23" s="221">
        <v>0</v>
      </c>
      <c r="AA23" s="221">
        <v>0</v>
      </c>
      <c r="AB23" s="221">
        <v>0</v>
      </c>
      <c r="AC23" s="221">
        <v>0</v>
      </c>
      <c r="AD23" s="221">
        <v>0</v>
      </c>
      <c r="AE23" s="221">
        <v>0</v>
      </c>
      <c r="AF23" s="28"/>
      <c r="AG23" s="221">
        <v>0</v>
      </c>
      <c r="AH23" s="221">
        <v>0</v>
      </c>
      <c r="AI23" s="221">
        <v>0</v>
      </c>
      <c r="AJ23" s="221">
        <v>0</v>
      </c>
      <c r="AK23" s="221">
        <v>0</v>
      </c>
      <c r="AL23" s="221">
        <v>0</v>
      </c>
      <c r="AM23" s="221">
        <v>0</v>
      </c>
      <c r="AN23" s="28"/>
      <c r="AO23" s="141">
        <v>0.26904761904761898</v>
      </c>
      <c r="AP23" s="141">
        <v>0.25</v>
      </c>
      <c r="AQ23" s="141">
        <v>0.48095238095238102</v>
      </c>
      <c r="AR23" s="79" t="str">
        <f t="shared" si="7"/>
        <v/>
      </c>
      <c r="AS23" s="211" t="s">
        <v>5</v>
      </c>
      <c r="AT23" s="211" t="s">
        <v>5</v>
      </c>
      <c r="AU23" s="28"/>
      <c r="AV23" s="215"/>
      <c r="AW23" s="215"/>
      <c r="AX23" s="28"/>
      <c r="AY23" s="140">
        <v>0</v>
      </c>
      <c r="AZ23" s="28"/>
      <c r="BA23" s="140">
        <v>0</v>
      </c>
      <c r="BB23" s="140">
        <v>0</v>
      </c>
      <c r="BC23" s="140">
        <v>0</v>
      </c>
      <c r="BD23" s="140">
        <v>0</v>
      </c>
      <c r="BE23" s="140">
        <v>1</v>
      </c>
      <c r="BF23" s="140">
        <v>0</v>
      </c>
      <c r="BG23" s="140">
        <v>0</v>
      </c>
      <c r="BH23" s="140">
        <v>0</v>
      </c>
      <c r="BI23" s="140">
        <v>0</v>
      </c>
      <c r="BJ23" s="140">
        <v>0</v>
      </c>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03">
        <f t="shared" si="9"/>
        <v>0</v>
      </c>
      <c r="CZ23" s="78"/>
    </row>
    <row r="24" spans="1:104" x14ac:dyDescent="0.2">
      <c r="A24" s="26"/>
      <c r="B24" s="123">
        <f t="shared" si="10"/>
        <v>15</v>
      </c>
      <c r="C24" s="107" t="s">
        <v>236</v>
      </c>
      <c r="D24" s="110">
        <v>15</v>
      </c>
      <c r="F24" s="108" t="s">
        <v>8</v>
      </c>
      <c r="G24" s="120" t="s">
        <v>182</v>
      </c>
      <c r="H24" s="101">
        <f t="shared" si="8"/>
        <v>0</v>
      </c>
      <c r="I24" s="113">
        <v>136.87767037305932</v>
      </c>
      <c r="J24" s="113">
        <v>6630.0256602181389</v>
      </c>
      <c r="K24" s="113">
        <v>5326.1664465324438</v>
      </c>
      <c r="L24" s="113">
        <v>404.18249121224045</v>
      </c>
      <c r="M24" s="113">
        <v>5389.2900819824081</v>
      </c>
      <c r="N24" s="113">
        <v>5359.1584155409746</v>
      </c>
      <c r="O24" s="113">
        <v>5032.0257411436723</v>
      </c>
      <c r="P24" s="27"/>
      <c r="Q24" s="113">
        <v>0</v>
      </c>
      <c r="R24" s="113">
        <v>0</v>
      </c>
      <c r="S24" s="113">
        <v>0</v>
      </c>
      <c r="T24" s="113">
        <v>0</v>
      </c>
      <c r="U24" s="113">
        <v>0</v>
      </c>
      <c r="V24" s="113">
        <v>0</v>
      </c>
      <c r="W24" s="113">
        <v>0</v>
      </c>
      <c r="X24" s="28"/>
      <c r="Y24" s="221">
        <v>136.87767037305932</v>
      </c>
      <c r="Z24" s="221">
        <v>6630.0256602181389</v>
      </c>
      <c r="AA24" s="221">
        <v>5326.1664465324438</v>
      </c>
      <c r="AB24" s="221">
        <v>404.18249121224045</v>
      </c>
      <c r="AC24" s="221">
        <v>5389.2900819824081</v>
      </c>
      <c r="AD24" s="221">
        <v>5359.1584155409746</v>
      </c>
      <c r="AE24" s="221">
        <v>5032.0257411436723</v>
      </c>
      <c r="AF24" s="28"/>
      <c r="AG24" s="221">
        <v>0</v>
      </c>
      <c r="AH24" s="221">
        <v>0</v>
      </c>
      <c r="AI24" s="221">
        <v>0</v>
      </c>
      <c r="AJ24" s="221">
        <v>0</v>
      </c>
      <c r="AK24" s="221">
        <v>0</v>
      </c>
      <c r="AL24" s="221">
        <v>0</v>
      </c>
      <c r="AM24" s="221">
        <v>0</v>
      </c>
      <c r="AN24" s="28"/>
      <c r="AO24" s="141">
        <v>0.25476190476190502</v>
      </c>
      <c r="AP24" s="141">
        <v>0.25</v>
      </c>
      <c r="AQ24" s="141">
        <v>0.49523809523809498</v>
      </c>
      <c r="AR24" s="79" t="str">
        <f t="shared" si="7"/>
        <v/>
      </c>
      <c r="AS24" s="211" t="s">
        <v>5</v>
      </c>
      <c r="AT24" s="211" t="s">
        <v>5</v>
      </c>
      <c r="AU24" s="28"/>
      <c r="AV24" s="215"/>
      <c r="AW24" s="215"/>
      <c r="AX24" s="28"/>
      <c r="AY24" s="140">
        <v>0</v>
      </c>
      <c r="AZ24" s="28"/>
      <c r="BA24" s="140">
        <v>0</v>
      </c>
      <c r="BB24" s="140">
        <v>0</v>
      </c>
      <c r="BC24" s="140">
        <v>0</v>
      </c>
      <c r="BD24" s="140">
        <v>0</v>
      </c>
      <c r="BE24" s="140">
        <v>0</v>
      </c>
      <c r="BF24" s="140">
        <v>0</v>
      </c>
      <c r="BG24" s="140">
        <v>0</v>
      </c>
      <c r="BH24" s="140">
        <v>0</v>
      </c>
      <c r="BI24" s="140">
        <v>0</v>
      </c>
      <c r="BJ24" s="140">
        <v>1</v>
      </c>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03">
        <f t="shared" si="9"/>
        <v>0</v>
      </c>
      <c r="CZ24" s="78"/>
    </row>
    <row r="25" spans="1:104" x14ac:dyDescent="0.2">
      <c r="A25" s="26"/>
      <c r="B25" s="123">
        <f t="shared" si="10"/>
        <v>16</v>
      </c>
      <c r="C25" s="107" t="s">
        <v>237</v>
      </c>
      <c r="D25" s="110">
        <v>16</v>
      </c>
      <c r="F25" s="108" t="s">
        <v>8</v>
      </c>
      <c r="G25" s="120" t="s">
        <v>182</v>
      </c>
      <c r="H25" s="101">
        <f t="shared" si="8"/>
        <v>0</v>
      </c>
      <c r="I25" s="113">
        <v>5149.1692914368214</v>
      </c>
      <c r="J25" s="113">
        <v>12929.255363866723</v>
      </c>
      <c r="K25" s="113">
        <v>9540.6953375628455</v>
      </c>
      <c r="L25" s="113">
        <v>4231.9358274493979</v>
      </c>
      <c r="M25" s="113">
        <v>11078.934838865025</v>
      </c>
      <c r="N25" s="113">
        <v>10052.119251789136</v>
      </c>
      <c r="O25" s="113">
        <v>2749.9954068011175</v>
      </c>
      <c r="P25" s="27"/>
      <c r="Q25" s="113">
        <v>0</v>
      </c>
      <c r="R25" s="113">
        <v>0</v>
      </c>
      <c r="S25" s="113">
        <v>0</v>
      </c>
      <c r="T25" s="113">
        <v>0</v>
      </c>
      <c r="U25" s="113">
        <v>0</v>
      </c>
      <c r="V25" s="113">
        <v>0</v>
      </c>
      <c r="W25" s="113">
        <v>0</v>
      </c>
      <c r="X25" s="28"/>
      <c r="Y25" s="221">
        <v>5149.1692914368214</v>
      </c>
      <c r="Z25" s="221">
        <v>12929.255363866723</v>
      </c>
      <c r="AA25" s="221">
        <v>9540.6953375628455</v>
      </c>
      <c r="AB25" s="221">
        <v>4231.9358274493979</v>
      </c>
      <c r="AC25" s="221">
        <v>11078.934838865025</v>
      </c>
      <c r="AD25" s="221">
        <v>10052.119251789136</v>
      </c>
      <c r="AE25" s="221">
        <v>2749.9954068011175</v>
      </c>
      <c r="AF25" s="28"/>
      <c r="AG25" s="221">
        <v>0</v>
      </c>
      <c r="AH25" s="221">
        <v>0</v>
      </c>
      <c r="AI25" s="221">
        <v>0</v>
      </c>
      <c r="AJ25" s="221">
        <v>0</v>
      </c>
      <c r="AK25" s="221">
        <v>0</v>
      </c>
      <c r="AL25" s="221">
        <v>0</v>
      </c>
      <c r="AM25" s="221">
        <v>0</v>
      </c>
      <c r="AN25" s="28"/>
      <c r="AO25" s="141">
        <v>0.24047619047619001</v>
      </c>
      <c r="AP25" s="141">
        <v>0.25</v>
      </c>
      <c r="AQ25" s="141">
        <v>0.50952380952381005</v>
      </c>
      <c r="AR25" s="79" t="str">
        <f t="shared" si="7"/>
        <v/>
      </c>
      <c r="AS25" s="211" t="s">
        <v>5</v>
      </c>
      <c r="AT25" s="211" t="s">
        <v>5</v>
      </c>
      <c r="AU25" s="28"/>
      <c r="AV25" s="215"/>
      <c r="AW25" s="215"/>
      <c r="AX25" s="28"/>
      <c r="AY25" s="140">
        <v>0</v>
      </c>
      <c r="AZ25" s="28"/>
      <c r="BA25" s="140">
        <v>0</v>
      </c>
      <c r="BB25" s="140">
        <v>0</v>
      </c>
      <c r="BC25" s="140">
        <v>0</v>
      </c>
      <c r="BD25" s="140">
        <v>0</v>
      </c>
      <c r="BE25" s="140">
        <v>1</v>
      </c>
      <c r="BF25" s="140">
        <v>0</v>
      </c>
      <c r="BG25" s="140">
        <v>0</v>
      </c>
      <c r="BH25" s="140">
        <v>0</v>
      </c>
      <c r="BI25" s="140">
        <v>0</v>
      </c>
      <c r="BJ25" s="140">
        <v>0</v>
      </c>
      <c r="BK25" s="140"/>
      <c r="BL25" s="140"/>
      <c r="BM25" s="140"/>
      <c r="BN25" s="140"/>
      <c r="BO25" s="140"/>
      <c r="BP25" s="140"/>
      <c r="BQ25" s="140"/>
      <c r="BR25" s="140"/>
      <c r="BS25" s="140"/>
      <c r="BT25" s="140"/>
      <c r="BU25" s="140"/>
      <c r="BV25" s="140"/>
      <c r="BW25" s="140"/>
      <c r="BX25" s="140"/>
      <c r="BY25" s="140"/>
      <c r="BZ25" s="140"/>
      <c r="CA25" s="140"/>
      <c r="CB25" s="140"/>
      <c r="CC25" s="140"/>
      <c r="CD25" s="140"/>
      <c r="CE25" s="140"/>
      <c r="CF25" s="140"/>
      <c r="CG25" s="140"/>
      <c r="CH25" s="140"/>
      <c r="CI25" s="140"/>
      <c r="CJ25" s="140"/>
      <c r="CK25" s="140"/>
      <c r="CL25" s="140"/>
      <c r="CM25" s="140"/>
      <c r="CN25" s="140"/>
      <c r="CO25" s="140"/>
      <c r="CP25" s="140"/>
      <c r="CQ25" s="140"/>
      <c r="CR25" s="140"/>
      <c r="CS25" s="140"/>
      <c r="CT25" s="140"/>
      <c r="CU25" s="140"/>
      <c r="CV25" s="140"/>
      <c r="CW25" s="140"/>
      <c r="CX25" s="140"/>
      <c r="CY25" s="103">
        <f t="shared" si="9"/>
        <v>0</v>
      </c>
      <c r="CZ25" s="78"/>
    </row>
    <row r="26" spans="1:104" x14ac:dyDescent="0.2">
      <c r="A26" s="26"/>
      <c r="B26" s="123">
        <f t="shared" si="10"/>
        <v>17</v>
      </c>
      <c r="C26" s="107" t="s">
        <v>238</v>
      </c>
      <c r="D26" s="110">
        <v>17</v>
      </c>
      <c r="F26" s="108" t="s">
        <v>8</v>
      </c>
      <c r="G26" s="120" t="s">
        <v>182</v>
      </c>
      <c r="H26" s="101">
        <f t="shared" si="8"/>
        <v>0</v>
      </c>
      <c r="I26" s="113">
        <v>2240.6226150844864</v>
      </c>
      <c r="J26" s="113">
        <v>11296.803223697787</v>
      </c>
      <c r="K26" s="113">
        <v>6733.3797894896661</v>
      </c>
      <c r="L26" s="113">
        <v>11061.640227166892</v>
      </c>
      <c r="M26" s="113">
        <v>14180.024532552981</v>
      </c>
      <c r="N26" s="113">
        <v>13110.986817379566</v>
      </c>
      <c r="O26" s="113">
        <v>11344.864670435358</v>
      </c>
      <c r="P26" s="27"/>
      <c r="Q26" s="113">
        <v>0</v>
      </c>
      <c r="R26" s="113">
        <v>0</v>
      </c>
      <c r="S26" s="113">
        <v>0</v>
      </c>
      <c r="T26" s="113">
        <v>0</v>
      </c>
      <c r="U26" s="113">
        <v>0</v>
      </c>
      <c r="V26" s="113">
        <v>0</v>
      </c>
      <c r="W26" s="113">
        <v>0</v>
      </c>
      <c r="X26" s="28"/>
      <c r="Y26" s="221">
        <v>2240.6226150844864</v>
      </c>
      <c r="Z26" s="221">
        <v>11296.803223697787</v>
      </c>
      <c r="AA26" s="221">
        <v>6733.3797894896661</v>
      </c>
      <c r="AB26" s="221">
        <v>11061.640227166892</v>
      </c>
      <c r="AC26" s="221">
        <v>14180.024532552981</v>
      </c>
      <c r="AD26" s="221">
        <v>13110.986817379566</v>
      </c>
      <c r="AE26" s="221">
        <v>11344.864670435358</v>
      </c>
      <c r="AF26" s="28"/>
      <c r="AG26" s="221">
        <v>0</v>
      </c>
      <c r="AH26" s="221">
        <v>0</v>
      </c>
      <c r="AI26" s="221">
        <v>0</v>
      </c>
      <c r="AJ26" s="221">
        <v>0</v>
      </c>
      <c r="AK26" s="221">
        <v>0</v>
      </c>
      <c r="AL26" s="221">
        <v>0</v>
      </c>
      <c r="AM26" s="221">
        <v>0</v>
      </c>
      <c r="AN26" s="28"/>
      <c r="AO26" s="141">
        <v>0.226190476190476</v>
      </c>
      <c r="AP26" s="141">
        <v>0.25</v>
      </c>
      <c r="AQ26" s="141">
        <v>0.52380952380952395</v>
      </c>
      <c r="AR26" s="79" t="str">
        <f t="shared" si="7"/>
        <v/>
      </c>
      <c r="AS26" s="211" t="s">
        <v>5</v>
      </c>
      <c r="AT26" s="211" t="s">
        <v>5</v>
      </c>
      <c r="AU26" s="28"/>
      <c r="AV26" s="215"/>
      <c r="AW26" s="215"/>
      <c r="AX26" s="28"/>
      <c r="AY26" s="140">
        <v>0</v>
      </c>
      <c r="AZ26" s="28"/>
      <c r="BA26" s="140">
        <v>0</v>
      </c>
      <c r="BB26" s="140">
        <v>0</v>
      </c>
      <c r="BC26" s="140">
        <v>0</v>
      </c>
      <c r="BD26" s="140">
        <v>0</v>
      </c>
      <c r="BE26" s="140">
        <v>1</v>
      </c>
      <c r="BF26" s="140">
        <v>0</v>
      </c>
      <c r="BG26" s="140">
        <v>0</v>
      </c>
      <c r="BH26" s="140">
        <v>0</v>
      </c>
      <c r="BI26" s="140">
        <v>0</v>
      </c>
      <c r="BJ26" s="140">
        <v>0</v>
      </c>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03">
        <f t="shared" si="9"/>
        <v>0</v>
      </c>
      <c r="CZ26" s="78"/>
    </row>
    <row r="27" spans="1:104" x14ac:dyDescent="0.2">
      <c r="A27" s="26"/>
      <c r="B27" s="123">
        <f t="shared" si="10"/>
        <v>18</v>
      </c>
      <c r="C27" s="107" t="s">
        <v>239</v>
      </c>
      <c r="D27" s="110">
        <v>18</v>
      </c>
      <c r="F27" s="108" t="s">
        <v>8</v>
      </c>
      <c r="G27" s="120" t="s">
        <v>182</v>
      </c>
      <c r="H27" s="101">
        <f t="shared" si="8"/>
        <v>0</v>
      </c>
      <c r="I27" s="113">
        <v>1563.7627915356802</v>
      </c>
      <c r="J27" s="113">
        <v>7884.2016614443637</v>
      </c>
      <c r="K27" s="113">
        <v>4699.3227262794817</v>
      </c>
      <c r="L27" s="113">
        <v>7720.0780194506942</v>
      </c>
      <c r="M27" s="113">
        <v>9896.4433357883281</v>
      </c>
      <c r="N27" s="113">
        <v>9150.3465185545738</v>
      </c>
      <c r="O27" s="113">
        <v>7917.7444372824775</v>
      </c>
      <c r="P27" s="27"/>
      <c r="Q27" s="113">
        <v>0</v>
      </c>
      <c r="R27" s="113">
        <v>0</v>
      </c>
      <c r="S27" s="113">
        <v>0</v>
      </c>
      <c r="T27" s="113">
        <v>0</v>
      </c>
      <c r="U27" s="113">
        <v>0</v>
      </c>
      <c r="V27" s="113">
        <v>0</v>
      </c>
      <c r="W27" s="113">
        <v>0</v>
      </c>
      <c r="X27" s="28"/>
      <c r="Y27" s="221">
        <v>1563.7627915356802</v>
      </c>
      <c r="Z27" s="221">
        <v>7884.2016614443637</v>
      </c>
      <c r="AA27" s="221">
        <v>4699.3227262794817</v>
      </c>
      <c r="AB27" s="221">
        <v>7720.0780194506942</v>
      </c>
      <c r="AC27" s="221">
        <v>9896.4433357883281</v>
      </c>
      <c r="AD27" s="221">
        <v>9150.3465185545738</v>
      </c>
      <c r="AE27" s="221">
        <v>7917.7444372824775</v>
      </c>
      <c r="AF27" s="28"/>
      <c r="AG27" s="221">
        <v>0</v>
      </c>
      <c r="AH27" s="221">
        <v>0</v>
      </c>
      <c r="AI27" s="221">
        <v>0</v>
      </c>
      <c r="AJ27" s="221">
        <v>0</v>
      </c>
      <c r="AK27" s="221">
        <v>0</v>
      </c>
      <c r="AL27" s="221">
        <v>0</v>
      </c>
      <c r="AM27" s="221">
        <v>0</v>
      </c>
      <c r="AN27" s="28"/>
      <c r="AO27" s="141">
        <v>0.21190476190476201</v>
      </c>
      <c r="AP27" s="141">
        <v>0.25</v>
      </c>
      <c r="AQ27" s="141">
        <v>0.53809523809523796</v>
      </c>
      <c r="AR27" s="79" t="str">
        <f t="shared" si="7"/>
        <v/>
      </c>
      <c r="AS27" s="211" t="s">
        <v>5</v>
      </c>
      <c r="AT27" s="211" t="s">
        <v>5</v>
      </c>
      <c r="AU27" s="28"/>
      <c r="AV27" s="215"/>
      <c r="AW27" s="215"/>
      <c r="AX27" s="28"/>
      <c r="AY27" s="140">
        <v>0</v>
      </c>
      <c r="AZ27" s="28"/>
      <c r="BA27" s="140">
        <v>0</v>
      </c>
      <c r="BB27" s="140">
        <v>0</v>
      </c>
      <c r="BC27" s="140">
        <v>0</v>
      </c>
      <c r="BD27" s="140">
        <v>0</v>
      </c>
      <c r="BE27" s="140">
        <v>1</v>
      </c>
      <c r="BF27" s="140">
        <v>0</v>
      </c>
      <c r="BG27" s="140">
        <v>0</v>
      </c>
      <c r="BH27" s="140">
        <v>0</v>
      </c>
      <c r="BI27" s="140">
        <v>0</v>
      </c>
      <c r="BJ27" s="140">
        <v>0</v>
      </c>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140"/>
      <c r="CI27" s="140"/>
      <c r="CJ27" s="140"/>
      <c r="CK27" s="140"/>
      <c r="CL27" s="140"/>
      <c r="CM27" s="140"/>
      <c r="CN27" s="140"/>
      <c r="CO27" s="140"/>
      <c r="CP27" s="140"/>
      <c r="CQ27" s="140"/>
      <c r="CR27" s="140"/>
      <c r="CS27" s="140"/>
      <c r="CT27" s="140"/>
      <c r="CU27" s="140"/>
      <c r="CV27" s="140"/>
      <c r="CW27" s="140"/>
      <c r="CX27" s="140"/>
      <c r="CY27" s="103">
        <f t="shared" si="9"/>
        <v>0</v>
      </c>
      <c r="CZ27" s="78"/>
    </row>
    <row r="28" spans="1:104" x14ac:dyDescent="0.2">
      <c r="A28" s="26"/>
      <c r="B28" s="123">
        <f t="shared" si="10"/>
        <v>19</v>
      </c>
      <c r="C28" s="107" t="s">
        <v>240</v>
      </c>
      <c r="D28" s="110">
        <v>19</v>
      </c>
      <c r="F28" s="108" t="s">
        <v>8</v>
      </c>
      <c r="G28" s="120" t="s">
        <v>171</v>
      </c>
      <c r="H28" s="101">
        <f t="shared" si="8"/>
        <v>0</v>
      </c>
      <c r="I28" s="113">
        <v>87.995307418651961</v>
      </c>
      <c r="J28" s="113">
        <v>4262.2813828900089</v>
      </c>
      <c r="K28" s="113">
        <v>3424.0621757234271</v>
      </c>
      <c r="L28" s="113">
        <v>259.8390407326653</v>
      </c>
      <c r="M28" s="113">
        <v>3464.6428174867146</v>
      </c>
      <c r="N28" s="113">
        <v>3445.2719058959219</v>
      </c>
      <c r="O28" s="113">
        <v>3234.9663084100798</v>
      </c>
      <c r="P28" s="27"/>
      <c r="Q28" s="113">
        <v>0</v>
      </c>
      <c r="R28" s="113">
        <v>0</v>
      </c>
      <c r="S28" s="113">
        <v>0</v>
      </c>
      <c r="T28" s="113">
        <v>0</v>
      </c>
      <c r="U28" s="113">
        <v>0</v>
      </c>
      <c r="V28" s="113">
        <v>0</v>
      </c>
      <c r="W28" s="113">
        <v>0</v>
      </c>
      <c r="X28" s="28"/>
      <c r="Y28" s="221">
        <v>87.995307418651961</v>
      </c>
      <c r="Z28" s="221">
        <v>4262.2813828900089</v>
      </c>
      <c r="AA28" s="221">
        <v>3424.0621757234271</v>
      </c>
      <c r="AB28" s="221">
        <v>259.8390407326653</v>
      </c>
      <c r="AC28" s="221">
        <v>3464.6428174867146</v>
      </c>
      <c r="AD28" s="221">
        <v>3445.2719058959219</v>
      </c>
      <c r="AE28" s="221">
        <v>3234.9663084100798</v>
      </c>
      <c r="AF28" s="28"/>
      <c r="AG28" s="221">
        <v>0</v>
      </c>
      <c r="AH28" s="221">
        <v>0</v>
      </c>
      <c r="AI28" s="221">
        <v>0</v>
      </c>
      <c r="AJ28" s="221">
        <v>0</v>
      </c>
      <c r="AK28" s="221">
        <v>0</v>
      </c>
      <c r="AL28" s="221">
        <v>0</v>
      </c>
      <c r="AM28" s="221">
        <v>0</v>
      </c>
      <c r="AN28" s="28"/>
      <c r="AO28" s="141">
        <v>0.197619047619048</v>
      </c>
      <c r="AP28" s="141">
        <v>0.25</v>
      </c>
      <c r="AQ28" s="141">
        <v>0.55238095238095197</v>
      </c>
      <c r="AR28" s="79" t="str">
        <f t="shared" si="7"/>
        <v/>
      </c>
      <c r="AS28" s="211" t="s">
        <v>5</v>
      </c>
      <c r="AT28" s="211" t="s">
        <v>5</v>
      </c>
      <c r="AU28" s="28"/>
      <c r="AV28" s="215"/>
      <c r="AW28" s="215"/>
      <c r="AX28" s="28"/>
      <c r="AY28" s="140">
        <v>0</v>
      </c>
      <c r="AZ28" s="28"/>
      <c r="BA28" s="140">
        <v>0</v>
      </c>
      <c r="BB28" s="140">
        <v>0</v>
      </c>
      <c r="BC28" s="140">
        <v>0</v>
      </c>
      <c r="BD28" s="140">
        <v>0</v>
      </c>
      <c r="BE28" s="140">
        <v>0</v>
      </c>
      <c r="BF28" s="140">
        <v>0</v>
      </c>
      <c r="BG28" s="140">
        <v>1</v>
      </c>
      <c r="BH28" s="140">
        <v>0</v>
      </c>
      <c r="BI28" s="140">
        <v>0</v>
      </c>
      <c r="BJ28" s="140">
        <v>0</v>
      </c>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40"/>
      <c r="CX28" s="140"/>
      <c r="CY28" s="103">
        <f t="shared" si="9"/>
        <v>0</v>
      </c>
      <c r="CZ28" s="78"/>
    </row>
    <row r="29" spans="1:104" x14ac:dyDescent="0.2">
      <c r="A29" s="26"/>
      <c r="B29" s="123">
        <f t="shared" si="10"/>
        <v>20</v>
      </c>
      <c r="C29" s="107" t="s">
        <v>241</v>
      </c>
      <c r="D29" s="110">
        <v>20</v>
      </c>
      <c r="F29" s="108" t="s">
        <v>8</v>
      </c>
      <c r="G29" s="120" t="s">
        <v>171</v>
      </c>
      <c r="H29" s="101">
        <f t="shared" si="8"/>
        <v>0</v>
      </c>
      <c r="I29" s="113">
        <v>3278.341767947647</v>
      </c>
      <c r="J29" s="113">
        <v>6044.2664651058185</v>
      </c>
      <c r="K29" s="113">
        <v>6815.3501477785967</v>
      </c>
      <c r="L29" s="113">
        <v>2939.5110495497215</v>
      </c>
      <c r="M29" s="113">
        <v>1750.1956493610542</v>
      </c>
      <c r="N29" s="113">
        <v>2080.7885740148959</v>
      </c>
      <c r="O29" s="113">
        <v>6192.8524793400184</v>
      </c>
      <c r="P29" s="27"/>
      <c r="Q29" s="113">
        <v>0</v>
      </c>
      <c r="R29" s="113">
        <v>0</v>
      </c>
      <c r="S29" s="113">
        <v>0</v>
      </c>
      <c r="T29" s="113">
        <v>0</v>
      </c>
      <c r="U29" s="113">
        <v>0</v>
      </c>
      <c r="V29" s="113">
        <v>0</v>
      </c>
      <c r="W29" s="113">
        <v>0</v>
      </c>
      <c r="X29" s="28"/>
      <c r="Y29" s="221">
        <v>3278.341767947647</v>
      </c>
      <c r="Z29" s="221">
        <v>6044.2664651058185</v>
      </c>
      <c r="AA29" s="221">
        <v>6815.3501477785967</v>
      </c>
      <c r="AB29" s="221">
        <v>2939.5110495497215</v>
      </c>
      <c r="AC29" s="221">
        <v>1750.1956493610542</v>
      </c>
      <c r="AD29" s="221">
        <v>2080.7885740148959</v>
      </c>
      <c r="AE29" s="221">
        <v>6192.8524793400184</v>
      </c>
      <c r="AF29" s="28"/>
      <c r="AG29" s="221">
        <v>0</v>
      </c>
      <c r="AH29" s="221">
        <v>0</v>
      </c>
      <c r="AI29" s="221">
        <v>0</v>
      </c>
      <c r="AJ29" s="221">
        <v>0</v>
      </c>
      <c r="AK29" s="221">
        <v>0</v>
      </c>
      <c r="AL29" s="221">
        <v>0</v>
      </c>
      <c r="AM29" s="221">
        <v>0</v>
      </c>
      <c r="AN29" s="28"/>
      <c r="AO29" s="141">
        <v>0.18333333333333299</v>
      </c>
      <c r="AP29" s="141">
        <v>0.25</v>
      </c>
      <c r="AQ29" s="141">
        <v>0.56666666666666698</v>
      </c>
      <c r="AR29" s="79" t="str">
        <f t="shared" si="7"/>
        <v/>
      </c>
      <c r="AS29" s="211" t="s">
        <v>5</v>
      </c>
      <c r="AT29" s="211" t="s">
        <v>5</v>
      </c>
      <c r="AU29" s="28"/>
      <c r="AV29" s="215"/>
      <c r="AW29" s="215"/>
      <c r="AX29" s="28"/>
      <c r="AY29" s="140">
        <v>0</v>
      </c>
      <c r="AZ29" s="28"/>
      <c r="BA29" s="140">
        <v>0</v>
      </c>
      <c r="BB29" s="140">
        <v>0</v>
      </c>
      <c r="BC29" s="140">
        <v>0</v>
      </c>
      <c r="BD29" s="140">
        <v>0</v>
      </c>
      <c r="BE29" s="140">
        <v>0</v>
      </c>
      <c r="BF29" s="140">
        <v>0</v>
      </c>
      <c r="BG29" s="140">
        <v>1</v>
      </c>
      <c r="BH29" s="140">
        <v>0</v>
      </c>
      <c r="BI29" s="140">
        <v>0</v>
      </c>
      <c r="BJ29" s="140">
        <v>0</v>
      </c>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03">
        <f t="shared" si="9"/>
        <v>0</v>
      </c>
      <c r="CZ29" s="78"/>
    </row>
    <row r="30" spans="1:104" x14ac:dyDescent="0.2">
      <c r="A30" s="26"/>
      <c r="B30" s="123">
        <f t="shared" si="10"/>
        <v>21</v>
      </c>
      <c r="C30" s="107" t="s">
        <v>242</v>
      </c>
      <c r="D30" s="110">
        <v>21</v>
      </c>
      <c r="F30" s="108" t="s">
        <v>8</v>
      </c>
      <c r="G30" s="120" t="s">
        <v>171</v>
      </c>
      <c r="H30" s="101">
        <f t="shared" si="8"/>
        <v>0</v>
      </c>
      <c r="I30" s="113">
        <v>3321.1162787566386</v>
      </c>
      <c r="J30" s="113">
        <v>1594.2087976919343</v>
      </c>
      <c r="K30" s="113">
        <v>718.68727837156177</v>
      </c>
      <c r="L30" s="113">
        <v>6883.6059073436963</v>
      </c>
      <c r="M30" s="113">
        <v>3543.366237873136</v>
      </c>
      <c r="N30" s="113">
        <v>5094.0707952177563</v>
      </c>
      <c r="O30" s="113">
        <v>6815.0642525415642</v>
      </c>
      <c r="P30" s="27"/>
      <c r="Q30" s="113">
        <v>0</v>
      </c>
      <c r="R30" s="113">
        <v>0</v>
      </c>
      <c r="S30" s="113">
        <v>0</v>
      </c>
      <c r="T30" s="113">
        <v>0</v>
      </c>
      <c r="U30" s="113">
        <v>0</v>
      </c>
      <c r="V30" s="113">
        <v>0</v>
      </c>
      <c r="W30" s="113">
        <v>0</v>
      </c>
      <c r="X30" s="28"/>
      <c r="Y30" s="221">
        <v>3321.1162787566386</v>
      </c>
      <c r="Z30" s="221">
        <v>1594.2087976919343</v>
      </c>
      <c r="AA30" s="221">
        <v>718.68727837156177</v>
      </c>
      <c r="AB30" s="221">
        <v>6883.6059073436963</v>
      </c>
      <c r="AC30" s="221">
        <v>3543.366237873136</v>
      </c>
      <c r="AD30" s="221">
        <v>5094.0707952177563</v>
      </c>
      <c r="AE30" s="221">
        <v>6815.0642525415642</v>
      </c>
      <c r="AF30" s="28"/>
      <c r="AG30" s="221">
        <v>0</v>
      </c>
      <c r="AH30" s="221">
        <v>0</v>
      </c>
      <c r="AI30" s="221">
        <v>0</v>
      </c>
      <c r="AJ30" s="221">
        <v>0</v>
      </c>
      <c r="AK30" s="221">
        <v>0</v>
      </c>
      <c r="AL30" s="221">
        <v>0</v>
      </c>
      <c r="AM30" s="221">
        <v>0</v>
      </c>
      <c r="AN30" s="28"/>
      <c r="AO30" s="141">
        <v>0.169047619047619</v>
      </c>
      <c r="AP30" s="141">
        <v>0.25</v>
      </c>
      <c r="AQ30" s="141">
        <v>0.580952380952381</v>
      </c>
      <c r="AR30" s="79" t="str">
        <f t="shared" si="7"/>
        <v/>
      </c>
      <c r="AS30" s="211" t="s">
        <v>5</v>
      </c>
      <c r="AT30" s="211" t="s">
        <v>5</v>
      </c>
      <c r="AU30" s="28"/>
      <c r="AV30" s="215"/>
      <c r="AW30" s="215"/>
      <c r="AX30" s="28"/>
      <c r="AY30" s="140">
        <v>1</v>
      </c>
      <c r="AZ30" s="28"/>
      <c r="BA30" s="140">
        <v>0</v>
      </c>
      <c r="BB30" s="140">
        <v>0</v>
      </c>
      <c r="BC30" s="140">
        <v>1</v>
      </c>
      <c r="BD30" s="140">
        <v>0</v>
      </c>
      <c r="BE30" s="140">
        <v>0</v>
      </c>
      <c r="BF30" s="140">
        <v>0</v>
      </c>
      <c r="BG30" s="140">
        <v>0</v>
      </c>
      <c r="BH30" s="140">
        <v>0</v>
      </c>
      <c r="BI30" s="140">
        <v>0</v>
      </c>
      <c r="BJ30" s="140">
        <v>0</v>
      </c>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03">
        <f t="shared" si="9"/>
        <v>0</v>
      </c>
      <c r="CZ30" s="78"/>
    </row>
    <row r="31" spans="1:104" x14ac:dyDescent="0.2">
      <c r="A31" s="26"/>
      <c r="B31" s="123">
        <f t="shared" si="10"/>
        <v>22</v>
      </c>
      <c r="C31" s="107" t="s">
        <v>243</v>
      </c>
      <c r="D31" s="110">
        <v>22</v>
      </c>
      <c r="F31" s="108" t="s">
        <v>8</v>
      </c>
      <c r="G31" s="120" t="s">
        <v>188</v>
      </c>
      <c r="H31" s="101">
        <f t="shared" si="8"/>
        <v>0</v>
      </c>
      <c r="I31" s="113">
        <v>718.61001785028532</v>
      </c>
      <c r="J31" s="113">
        <v>3235.1642851162337</v>
      </c>
      <c r="K31" s="113">
        <v>7903.2460668908852</v>
      </c>
      <c r="L31" s="113">
        <v>8981.6730124311762</v>
      </c>
      <c r="M31" s="113">
        <v>5641.4270786925454</v>
      </c>
      <c r="N31" s="113">
        <v>230.63958180868408</v>
      </c>
      <c r="O31" s="113">
        <v>4841.0119388264793</v>
      </c>
      <c r="P31" s="27"/>
      <c r="Q31" s="113">
        <v>0</v>
      </c>
      <c r="R31" s="113">
        <v>0</v>
      </c>
      <c r="S31" s="113">
        <v>0</v>
      </c>
      <c r="T31" s="113">
        <v>0</v>
      </c>
      <c r="U31" s="113">
        <v>0</v>
      </c>
      <c r="V31" s="113">
        <v>0</v>
      </c>
      <c r="W31" s="113">
        <v>0</v>
      </c>
      <c r="X31" s="28"/>
      <c r="Y31" s="221">
        <v>718.61001785028532</v>
      </c>
      <c r="Z31" s="221">
        <v>3235.1642851162337</v>
      </c>
      <c r="AA31" s="221">
        <v>7903.2460668908852</v>
      </c>
      <c r="AB31" s="221">
        <v>8981.6730124311762</v>
      </c>
      <c r="AC31" s="221">
        <v>5641.4270786925454</v>
      </c>
      <c r="AD31" s="221">
        <v>230.63958180868408</v>
      </c>
      <c r="AE31" s="221">
        <v>4841.0119388264793</v>
      </c>
      <c r="AF31" s="28"/>
      <c r="AG31" s="221">
        <v>0</v>
      </c>
      <c r="AH31" s="221">
        <v>0</v>
      </c>
      <c r="AI31" s="221"/>
      <c r="AJ31" s="221">
        <v>0</v>
      </c>
      <c r="AK31" s="221">
        <v>0</v>
      </c>
      <c r="AL31" s="221">
        <v>0</v>
      </c>
      <c r="AM31" s="221">
        <v>0</v>
      </c>
      <c r="AN31" s="28"/>
      <c r="AO31" s="141">
        <v>0.15476190476190499</v>
      </c>
      <c r="AP31" s="141">
        <v>0.25</v>
      </c>
      <c r="AQ31" s="141">
        <v>0.59523809523809501</v>
      </c>
      <c r="AR31" s="79" t="str">
        <f t="shared" si="7"/>
        <v/>
      </c>
      <c r="AS31" s="211" t="s">
        <v>5</v>
      </c>
      <c r="AT31" s="211" t="s">
        <v>5</v>
      </c>
      <c r="AU31" s="28"/>
      <c r="AV31" s="215"/>
      <c r="AW31" s="215"/>
      <c r="AX31" s="28"/>
      <c r="AY31" s="140">
        <v>0</v>
      </c>
      <c r="AZ31" s="28"/>
      <c r="BA31" s="140">
        <v>0</v>
      </c>
      <c r="BB31" s="140">
        <v>0</v>
      </c>
      <c r="BC31" s="140">
        <v>0</v>
      </c>
      <c r="BD31" s="140">
        <v>0</v>
      </c>
      <c r="BE31" s="140">
        <v>0</v>
      </c>
      <c r="BF31" s="140">
        <v>0</v>
      </c>
      <c r="BG31" s="140">
        <v>0</v>
      </c>
      <c r="BH31" s="140">
        <v>0</v>
      </c>
      <c r="BI31" s="140">
        <v>1</v>
      </c>
      <c r="BJ31" s="140">
        <v>0</v>
      </c>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03">
        <f t="shared" si="9"/>
        <v>0</v>
      </c>
      <c r="CZ31" s="78"/>
    </row>
    <row r="32" spans="1:104" x14ac:dyDescent="0.2">
      <c r="A32" s="26"/>
      <c r="B32" s="123">
        <f t="shared" si="10"/>
        <v>23</v>
      </c>
      <c r="C32" s="107" t="s">
        <v>244</v>
      </c>
      <c r="D32" s="110">
        <v>23</v>
      </c>
      <c r="F32" s="108" t="s">
        <v>8</v>
      </c>
      <c r="G32" s="120" t="s">
        <v>188</v>
      </c>
      <c r="H32" s="101">
        <f t="shared" si="8"/>
        <v>0</v>
      </c>
      <c r="I32" s="113">
        <v>10162.583532827122</v>
      </c>
      <c r="J32" s="113">
        <v>2502.823291200632</v>
      </c>
      <c r="K32" s="113">
        <v>8787.7421055693467</v>
      </c>
      <c r="L32" s="113">
        <v>17.169974126335951</v>
      </c>
      <c r="M32" s="113">
        <v>4490.3177512136672</v>
      </c>
      <c r="N32" s="113">
        <v>5440.0087995473405</v>
      </c>
      <c r="O32" s="113">
        <v>3623.3220723782388</v>
      </c>
      <c r="P32" s="27"/>
      <c r="Q32" s="113">
        <v>0</v>
      </c>
      <c r="R32" s="113">
        <v>0</v>
      </c>
      <c r="S32" s="113">
        <v>0</v>
      </c>
      <c r="T32" s="113">
        <v>0</v>
      </c>
      <c r="U32" s="113">
        <v>0</v>
      </c>
      <c r="V32" s="113">
        <v>0</v>
      </c>
      <c r="W32" s="113">
        <v>0</v>
      </c>
      <c r="X32" s="28"/>
      <c r="Y32" s="221">
        <v>10162.583532827122</v>
      </c>
      <c r="Z32" s="221">
        <v>2502.823291200632</v>
      </c>
      <c r="AA32" s="221">
        <v>8787.7421055693467</v>
      </c>
      <c r="AB32" s="221">
        <v>17.169974126335951</v>
      </c>
      <c r="AC32" s="221">
        <v>4490.3177512136672</v>
      </c>
      <c r="AD32" s="221">
        <v>5440.0087995473405</v>
      </c>
      <c r="AE32" s="221">
        <v>3623.3220723782388</v>
      </c>
      <c r="AF32" s="28"/>
      <c r="AG32" s="221">
        <v>0</v>
      </c>
      <c r="AH32" s="221">
        <v>0</v>
      </c>
      <c r="AI32" s="221">
        <v>0</v>
      </c>
      <c r="AJ32" s="221">
        <v>0</v>
      </c>
      <c r="AK32" s="221">
        <v>0</v>
      </c>
      <c r="AL32" s="221">
        <v>0</v>
      </c>
      <c r="AM32" s="221">
        <v>0</v>
      </c>
      <c r="AN32" s="28"/>
      <c r="AO32" s="141">
        <v>0.14047619047619</v>
      </c>
      <c r="AP32" s="141">
        <v>0.25</v>
      </c>
      <c r="AQ32" s="141">
        <v>0.60952380952381002</v>
      </c>
      <c r="AR32" s="79" t="str">
        <f t="shared" si="7"/>
        <v/>
      </c>
      <c r="AS32" s="211" t="s">
        <v>5</v>
      </c>
      <c r="AT32" s="211" t="s">
        <v>5</v>
      </c>
      <c r="AU32" s="28"/>
      <c r="AV32" s="215"/>
      <c r="AW32" s="215"/>
      <c r="AX32" s="28"/>
      <c r="AY32" s="140">
        <v>0</v>
      </c>
      <c r="AZ32" s="28"/>
      <c r="BA32" s="140">
        <v>0</v>
      </c>
      <c r="BB32" s="140">
        <v>0</v>
      </c>
      <c r="BC32" s="140">
        <v>0</v>
      </c>
      <c r="BD32" s="140">
        <v>0</v>
      </c>
      <c r="BE32" s="140">
        <v>0</v>
      </c>
      <c r="BF32" s="140">
        <v>1</v>
      </c>
      <c r="BG32" s="140">
        <v>0</v>
      </c>
      <c r="BH32" s="140">
        <v>0</v>
      </c>
      <c r="BI32" s="140">
        <v>0</v>
      </c>
      <c r="BJ32" s="140">
        <v>0</v>
      </c>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03">
        <f t="shared" si="9"/>
        <v>0</v>
      </c>
      <c r="CZ32" s="78"/>
    </row>
    <row r="33" spans="1:104" x14ac:dyDescent="0.2">
      <c r="A33" s="26"/>
      <c r="B33" s="123">
        <f t="shared" si="10"/>
        <v>24</v>
      </c>
      <c r="C33" s="107" t="s">
        <v>245</v>
      </c>
      <c r="D33" s="110">
        <v>24</v>
      </c>
      <c r="F33" s="108" t="s">
        <v>8</v>
      </c>
      <c r="G33" s="120" t="s">
        <v>188</v>
      </c>
      <c r="H33" s="101">
        <f t="shared" si="8"/>
        <v>0</v>
      </c>
      <c r="I33" s="113">
        <v>5662.2139568990133</v>
      </c>
      <c r="J33" s="113">
        <v>2717.9871304843041</v>
      </c>
      <c r="K33" s="113">
        <v>1225.2992056528396</v>
      </c>
      <c r="L33" s="113">
        <v>11735.948449521316</v>
      </c>
      <c r="M33" s="113">
        <v>6041.1307772702648</v>
      </c>
      <c r="N33" s="113">
        <v>8684.9469675636192</v>
      </c>
      <c r="O33" s="113">
        <v>11619.090898663482</v>
      </c>
      <c r="P33" s="27"/>
      <c r="Q33" s="113">
        <v>0</v>
      </c>
      <c r="R33" s="113">
        <v>0</v>
      </c>
      <c r="S33" s="113">
        <v>0</v>
      </c>
      <c r="T33" s="113">
        <v>0</v>
      </c>
      <c r="U33" s="113">
        <v>0</v>
      </c>
      <c r="V33" s="113">
        <v>0</v>
      </c>
      <c r="W33" s="113">
        <v>0</v>
      </c>
      <c r="X33" s="28"/>
      <c r="Y33" s="221">
        <v>5662.2139568990133</v>
      </c>
      <c r="Z33" s="221">
        <v>2717.9871304843041</v>
      </c>
      <c r="AA33" s="221">
        <v>1225.2992056528396</v>
      </c>
      <c r="AB33" s="221">
        <v>11735.948449521316</v>
      </c>
      <c r="AC33" s="221">
        <v>6041.1307772702648</v>
      </c>
      <c r="AD33" s="221">
        <v>8684.9469675636192</v>
      </c>
      <c r="AE33" s="221">
        <v>11619.090898663482</v>
      </c>
      <c r="AF33" s="28"/>
      <c r="AG33" s="221">
        <v>0</v>
      </c>
      <c r="AH33" s="221">
        <v>0</v>
      </c>
      <c r="AI33" s="221">
        <v>0</v>
      </c>
      <c r="AJ33" s="221">
        <v>0</v>
      </c>
      <c r="AK33" s="221">
        <v>0</v>
      </c>
      <c r="AL33" s="221">
        <v>0</v>
      </c>
      <c r="AM33" s="221">
        <v>0</v>
      </c>
      <c r="AN33" s="28"/>
      <c r="AO33" s="141">
        <v>0.12619047619047599</v>
      </c>
      <c r="AP33" s="141">
        <v>0.25</v>
      </c>
      <c r="AQ33" s="141">
        <v>0.62380952380952404</v>
      </c>
      <c r="AR33" s="79" t="str">
        <f t="shared" si="7"/>
        <v/>
      </c>
      <c r="AS33" s="211" t="s">
        <v>5</v>
      </c>
      <c r="AT33" s="211" t="s">
        <v>5</v>
      </c>
      <c r="AU33" s="28"/>
      <c r="AV33" s="215"/>
      <c r="AW33" s="215"/>
      <c r="AX33" s="28"/>
      <c r="AY33" s="140">
        <v>0</v>
      </c>
      <c r="AZ33" s="28"/>
      <c r="BA33" s="140">
        <v>0</v>
      </c>
      <c r="BB33" s="140">
        <v>0</v>
      </c>
      <c r="BC33" s="140">
        <v>0</v>
      </c>
      <c r="BD33" s="140">
        <v>0</v>
      </c>
      <c r="BE33" s="140">
        <v>1</v>
      </c>
      <c r="BF33" s="140">
        <v>0</v>
      </c>
      <c r="BG33" s="140">
        <v>0</v>
      </c>
      <c r="BH33" s="140">
        <v>0</v>
      </c>
      <c r="BI33" s="140">
        <v>0</v>
      </c>
      <c r="BJ33" s="140">
        <v>0</v>
      </c>
      <c r="BK33" s="140"/>
      <c r="BL33" s="140"/>
      <c r="BM33" s="140"/>
      <c r="BN33" s="140"/>
      <c r="BO33" s="140"/>
      <c r="BP33" s="140"/>
      <c r="BQ33" s="140"/>
      <c r="BR33" s="140"/>
      <c r="BS33" s="140"/>
      <c r="BT33" s="140"/>
      <c r="BU33" s="140"/>
      <c r="BV33" s="140"/>
      <c r="BW33" s="140"/>
      <c r="BX33" s="140"/>
      <c r="BY33" s="140"/>
      <c r="BZ33" s="140"/>
      <c r="CA33" s="140"/>
      <c r="CB33" s="140"/>
      <c r="CC33" s="140"/>
      <c r="CD33" s="140"/>
      <c r="CE33" s="140"/>
      <c r="CF33" s="140"/>
      <c r="CG33" s="140"/>
      <c r="CH33" s="140"/>
      <c r="CI33" s="140"/>
      <c r="CJ33" s="140"/>
      <c r="CK33" s="140"/>
      <c r="CL33" s="140"/>
      <c r="CM33" s="140"/>
      <c r="CN33" s="140"/>
      <c r="CO33" s="140"/>
      <c r="CP33" s="140"/>
      <c r="CQ33" s="140"/>
      <c r="CR33" s="140"/>
      <c r="CS33" s="140"/>
      <c r="CT33" s="140"/>
      <c r="CU33" s="140"/>
      <c r="CV33" s="140"/>
      <c r="CW33" s="140"/>
      <c r="CX33" s="140"/>
      <c r="CY33" s="103">
        <f t="shared" si="9"/>
        <v>0</v>
      </c>
      <c r="CZ33" s="78"/>
    </row>
    <row r="34" spans="1:104" x14ac:dyDescent="0.2">
      <c r="A34" s="26"/>
      <c r="B34" s="123">
        <f t="shared" si="10"/>
        <v>25</v>
      </c>
      <c r="C34" s="107" t="s">
        <v>246</v>
      </c>
      <c r="D34" s="110">
        <v>25</v>
      </c>
      <c r="F34" s="108" t="s">
        <v>8</v>
      </c>
      <c r="G34" s="120" t="s">
        <v>188</v>
      </c>
      <c r="H34" s="101">
        <f t="shared" si="8"/>
        <v>0</v>
      </c>
      <c r="I34" s="113">
        <v>957.87876602009453</v>
      </c>
      <c r="J34" s="113">
        <v>4312.3461910115493</v>
      </c>
      <c r="K34" s="113">
        <v>10534.714799486428</v>
      </c>
      <c r="L34" s="113">
        <v>11972.215316007432</v>
      </c>
      <c r="M34" s="113">
        <v>7519.7994384990425</v>
      </c>
      <c r="N34" s="113">
        <v>307.43345142778162</v>
      </c>
      <c r="O34" s="113">
        <v>6452.8776764391614</v>
      </c>
      <c r="P34" s="27"/>
      <c r="Q34" s="113">
        <v>0</v>
      </c>
      <c r="R34" s="113">
        <v>0</v>
      </c>
      <c r="S34" s="113">
        <v>0</v>
      </c>
      <c r="T34" s="113">
        <v>0</v>
      </c>
      <c r="U34" s="113">
        <v>0</v>
      </c>
      <c r="V34" s="113">
        <v>0</v>
      </c>
      <c r="W34" s="113">
        <v>0</v>
      </c>
      <c r="X34" s="28"/>
      <c r="Y34" s="221">
        <v>0</v>
      </c>
      <c r="Z34" s="221">
        <v>0</v>
      </c>
      <c r="AA34" s="221">
        <v>0</v>
      </c>
      <c r="AB34" s="221">
        <v>0</v>
      </c>
      <c r="AC34" s="221">
        <v>0</v>
      </c>
      <c r="AD34" s="221">
        <v>0</v>
      </c>
      <c r="AE34" s="221">
        <v>0</v>
      </c>
      <c r="AF34" s="28"/>
      <c r="AG34" s="221">
        <v>0</v>
      </c>
      <c r="AH34" s="221">
        <v>0</v>
      </c>
      <c r="AI34" s="221">
        <v>0</v>
      </c>
      <c r="AJ34" s="221">
        <v>0</v>
      </c>
      <c r="AK34" s="221">
        <v>0</v>
      </c>
      <c r="AL34" s="221">
        <v>0</v>
      </c>
      <c r="AM34" s="221">
        <v>0</v>
      </c>
      <c r="AN34" s="28"/>
      <c r="AO34" s="141">
        <v>0.11190476190476201</v>
      </c>
      <c r="AP34" s="141">
        <v>0.25</v>
      </c>
      <c r="AQ34" s="141">
        <v>0.63809523809523805</v>
      </c>
      <c r="AR34" s="79" t="str">
        <f t="shared" si="7"/>
        <v/>
      </c>
      <c r="AS34" s="211" t="s">
        <v>5</v>
      </c>
      <c r="AT34" s="211" t="s">
        <v>5</v>
      </c>
      <c r="AU34" s="28"/>
      <c r="AV34" s="215"/>
      <c r="AW34" s="215"/>
      <c r="AX34" s="28"/>
      <c r="AY34" s="140">
        <v>0</v>
      </c>
      <c r="AZ34" s="28"/>
      <c r="BA34" s="140">
        <v>1</v>
      </c>
      <c r="BB34" s="140">
        <v>0</v>
      </c>
      <c r="BC34" s="140">
        <v>0</v>
      </c>
      <c r="BD34" s="140">
        <v>0</v>
      </c>
      <c r="BE34" s="140">
        <v>0</v>
      </c>
      <c r="BF34" s="140">
        <v>0</v>
      </c>
      <c r="BG34" s="140">
        <v>0</v>
      </c>
      <c r="BH34" s="140">
        <v>0</v>
      </c>
      <c r="BI34" s="140">
        <v>0</v>
      </c>
      <c r="BJ34" s="140">
        <v>0</v>
      </c>
      <c r="BK34" s="140"/>
      <c r="BL34" s="140"/>
      <c r="BM34" s="140"/>
      <c r="BN34" s="140"/>
      <c r="BO34" s="140"/>
      <c r="BP34" s="140"/>
      <c r="BQ34" s="140"/>
      <c r="BR34" s="140"/>
      <c r="BS34" s="140"/>
      <c r="BT34" s="140"/>
      <c r="BU34" s="140"/>
      <c r="BV34" s="140"/>
      <c r="BW34" s="140"/>
      <c r="BX34" s="140"/>
      <c r="BY34" s="140"/>
      <c r="BZ34" s="140"/>
      <c r="CA34" s="140"/>
      <c r="CB34" s="140"/>
      <c r="CC34" s="140"/>
      <c r="CD34" s="140"/>
      <c r="CE34" s="140"/>
      <c r="CF34" s="140"/>
      <c r="CG34" s="140"/>
      <c r="CH34" s="140"/>
      <c r="CI34" s="140"/>
      <c r="CJ34" s="140"/>
      <c r="CK34" s="140"/>
      <c r="CL34" s="140"/>
      <c r="CM34" s="140"/>
      <c r="CN34" s="140"/>
      <c r="CO34" s="140"/>
      <c r="CP34" s="140"/>
      <c r="CQ34" s="140"/>
      <c r="CR34" s="140"/>
      <c r="CS34" s="140"/>
      <c r="CT34" s="140"/>
      <c r="CU34" s="140"/>
      <c r="CV34" s="140"/>
      <c r="CW34" s="140"/>
      <c r="CX34" s="140"/>
      <c r="CY34" s="103">
        <f t="shared" si="9"/>
        <v>0</v>
      </c>
      <c r="CZ34" s="78"/>
    </row>
    <row r="35" spans="1:104" x14ac:dyDescent="0.2">
      <c r="A35" s="26"/>
      <c r="B35" s="123">
        <f t="shared" si="10"/>
        <v>26</v>
      </c>
      <c r="C35" s="107" t="s">
        <v>247</v>
      </c>
      <c r="D35" s="110">
        <v>26</v>
      </c>
      <c r="F35" s="108" t="s">
        <v>8</v>
      </c>
      <c r="G35" s="120" t="s">
        <v>188</v>
      </c>
      <c r="H35" s="101">
        <f t="shared" si="8"/>
        <v>0</v>
      </c>
      <c r="I35" s="113">
        <v>6044.9954556532775</v>
      </c>
      <c r="J35" s="113">
        <v>1488.7509040136883</v>
      </c>
      <c r="K35" s="113">
        <v>5227.2004379620321</v>
      </c>
      <c r="L35" s="113">
        <v>10.213191875089192</v>
      </c>
      <c r="M35" s="113">
        <v>2670.9694747251642</v>
      </c>
      <c r="N35" s="113">
        <v>3235.872882692981</v>
      </c>
      <c r="O35" s="113">
        <v>2155.2556386025099</v>
      </c>
      <c r="P35" s="27"/>
      <c r="Q35" s="113">
        <v>0</v>
      </c>
      <c r="R35" s="113">
        <v>0</v>
      </c>
      <c r="S35" s="113">
        <v>0</v>
      </c>
      <c r="T35" s="113">
        <v>0</v>
      </c>
      <c r="U35" s="113">
        <v>0</v>
      </c>
      <c r="V35" s="113">
        <v>0</v>
      </c>
      <c r="W35" s="113">
        <v>0</v>
      </c>
      <c r="X35" s="28"/>
      <c r="Y35" s="221">
        <v>6044.9954556532775</v>
      </c>
      <c r="Z35" s="221">
        <v>1488.7509040136883</v>
      </c>
      <c r="AA35" s="221">
        <v>5227.2004379620321</v>
      </c>
      <c r="AB35" s="221">
        <v>10.213191875089192</v>
      </c>
      <c r="AC35" s="221">
        <v>2670.9694747251642</v>
      </c>
      <c r="AD35" s="221">
        <v>3235.872882692981</v>
      </c>
      <c r="AE35" s="221">
        <v>2155.2556386025099</v>
      </c>
      <c r="AF35" s="28"/>
      <c r="AG35" s="221">
        <v>0</v>
      </c>
      <c r="AH35" s="221">
        <v>0</v>
      </c>
      <c r="AI35" s="221">
        <v>0</v>
      </c>
      <c r="AJ35" s="221">
        <v>0</v>
      </c>
      <c r="AK35" s="221">
        <v>0</v>
      </c>
      <c r="AL35" s="221">
        <v>0</v>
      </c>
      <c r="AM35" s="221">
        <v>0</v>
      </c>
      <c r="AN35" s="28"/>
      <c r="AO35" s="141">
        <v>9.7619047619047994E-2</v>
      </c>
      <c r="AP35" s="141">
        <v>0.25</v>
      </c>
      <c r="AQ35" s="141">
        <v>0.65238095238095195</v>
      </c>
      <c r="AR35" s="79" t="str">
        <f t="shared" si="7"/>
        <v/>
      </c>
      <c r="AS35" s="211" t="s">
        <v>5</v>
      </c>
      <c r="AT35" s="211" t="s">
        <v>5</v>
      </c>
      <c r="AU35" s="28"/>
      <c r="AV35" s="215"/>
      <c r="AW35" s="215"/>
      <c r="AX35" s="28"/>
      <c r="AY35" s="140">
        <v>0</v>
      </c>
      <c r="AZ35" s="28"/>
      <c r="BA35" s="140">
        <v>1</v>
      </c>
      <c r="BB35" s="140">
        <v>0</v>
      </c>
      <c r="BC35" s="140">
        <v>0</v>
      </c>
      <c r="BD35" s="140">
        <v>0</v>
      </c>
      <c r="BE35" s="140">
        <v>0</v>
      </c>
      <c r="BF35" s="140">
        <v>0</v>
      </c>
      <c r="BG35" s="140">
        <v>0</v>
      </c>
      <c r="BH35" s="140">
        <v>0</v>
      </c>
      <c r="BI35" s="140">
        <v>0</v>
      </c>
      <c r="BJ35" s="140">
        <v>0</v>
      </c>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03">
        <f t="shared" si="9"/>
        <v>0</v>
      </c>
      <c r="CZ35" s="78"/>
    </row>
    <row r="36" spans="1:104" x14ac:dyDescent="0.2">
      <c r="A36" s="26"/>
      <c r="B36" s="123">
        <f t="shared" si="10"/>
        <v>27</v>
      </c>
      <c r="C36" s="107" t="s">
        <v>248</v>
      </c>
      <c r="D36" s="110">
        <v>27</v>
      </c>
      <c r="F36" s="108" t="s">
        <v>2</v>
      </c>
      <c r="G36" s="120" t="s">
        <v>272</v>
      </c>
      <c r="H36" s="101">
        <f t="shared" si="8"/>
        <v>0</v>
      </c>
      <c r="I36" s="113">
        <v>9241.3081869565776</v>
      </c>
      <c r="J36" s="113">
        <v>9241.3081869565776</v>
      </c>
      <c r="K36" s="113">
        <v>9241.3081869565776</v>
      </c>
      <c r="L36" s="113">
        <v>9241.3081869565776</v>
      </c>
      <c r="M36" s="113">
        <v>9241.3081869565776</v>
      </c>
      <c r="N36" s="113">
        <v>9241.3081869565776</v>
      </c>
      <c r="O36" s="113">
        <v>9241.3081869565776</v>
      </c>
      <c r="P36" s="27"/>
      <c r="Q36" s="113">
        <v>3696.5232747826312</v>
      </c>
      <c r="R36" s="113">
        <v>3696.5232747826312</v>
      </c>
      <c r="S36" s="113">
        <v>3696.5232747826312</v>
      </c>
      <c r="T36" s="113">
        <v>3696.5232747826312</v>
      </c>
      <c r="U36" s="113">
        <v>3696.5232747826312</v>
      </c>
      <c r="V36" s="113">
        <v>3696.5232747826312</v>
      </c>
      <c r="W36" s="113">
        <v>3696.5232747826312</v>
      </c>
      <c r="X36" s="28"/>
      <c r="Y36" s="221">
        <v>9241.3081869565776</v>
      </c>
      <c r="Z36" s="221">
        <v>9241.3081869565776</v>
      </c>
      <c r="AA36" s="221">
        <v>9241.3081869565776</v>
      </c>
      <c r="AB36" s="221">
        <v>9241.3081869565776</v>
      </c>
      <c r="AC36" s="221">
        <v>9241.3081869565776</v>
      </c>
      <c r="AD36" s="221">
        <v>9241.3081869565776</v>
      </c>
      <c r="AE36" s="221">
        <v>9241.3081869565776</v>
      </c>
      <c r="AF36" s="28"/>
      <c r="AG36" s="221">
        <v>3696.5232747826312</v>
      </c>
      <c r="AH36" s="221">
        <v>3696.5232747826312</v>
      </c>
      <c r="AI36" s="221">
        <v>3696.5232747826312</v>
      </c>
      <c r="AJ36" s="221">
        <v>3696.5232747826312</v>
      </c>
      <c r="AK36" s="221">
        <v>3696.5232747826312</v>
      </c>
      <c r="AL36" s="221">
        <v>3696.5232747826312</v>
      </c>
      <c r="AM36" s="221">
        <v>3696.5232747826312</v>
      </c>
      <c r="AN36" s="28"/>
      <c r="AO36" s="141">
        <v>9.7619047619047994E-2</v>
      </c>
      <c r="AP36" s="141">
        <v>0.25</v>
      </c>
      <c r="AQ36" s="141">
        <v>0.65238095238095195</v>
      </c>
      <c r="AR36" s="79" t="str">
        <f t="shared" si="7"/>
        <v/>
      </c>
      <c r="AS36" s="211" t="s">
        <v>5</v>
      </c>
      <c r="AT36" s="211" t="s">
        <v>5</v>
      </c>
      <c r="AU36" s="28"/>
      <c r="AV36" s="215"/>
      <c r="AW36" s="215"/>
      <c r="AX36" s="28"/>
      <c r="AY36" s="140">
        <v>0</v>
      </c>
      <c r="AZ36" s="28"/>
      <c r="BA36" s="140">
        <v>1</v>
      </c>
      <c r="BB36" s="140">
        <v>0</v>
      </c>
      <c r="BC36" s="140">
        <v>0</v>
      </c>
      <c r="BD36" s="140">
        <v>0</v>
      </c>
      <c r="BE36" s="140">
        <v>0</v>
      </c>
      <c r="BF36" s="140">
        <v>0</v>
      </c>
      <c r="BG36" s="140">
        <v>0</v>
      </c>
      <c r="BH36" s="140">
        <v>0</v>
      </c>
      <c r="BI36" s="140">
        <v>0</v>
      </c>
      <c r="BJ36" s="140">
        <v>0</v>
      </c>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03">
        <f t="shared" si="9"/>
        <v>0</v>
      </c>
      <c r="CZ36" s="78"/>
    </row>
    <row r="37" spans="1:104" x14ac:dyDescent="0.2">
      <c r="A37" s="26"/>
      <c r="B37" s="123">
        <f t="shared" si="10"/>
        <v>28</v>
      </c>
      <c r="C37" s="107" t="s">
        <v>249</v>
      </c>
      <c r="D37" s="110">
        <v>28</v>
      </c>
      <c r="F37" s="108" t="s">
        <v>2</v>
      </c>
      <c r="G37" s="120" t="s">
        <v>233</v>
      </c>
      <c r="H37" s="101">
        <f t="shared" si="8"/>
        <v>0</v>
      </c>
      <c r="I37" s="113">
        <v>5879.7575629424873</v>
      </c>
      <c r="J37" s="113">
        <v>10840.487043818526</v>
      </c>
      <c r="K37" s="113">
        <v>12223.437765791336</v>
      </c>
      <c r="L37" s="113">
        <v>5272.0593361939536</v>
      </c>
      <c r="M37" s="113">
        <v>3139.0034457578959</v>
      </c>
      <c r="N37" s="113">
        <v>3731.9270597609566</v>
      </c>
      <c r="O37" s="113">
        <v>11106.978399138065</v>
      </c>
      <c r="P37" s="27"/>
      <c r="Q37" s="113">
        <v>4997.7939285011144</v>
      </c>
      <c r="R37" s="113">
        <v>9214.4139872457472</v>
      </c>
      <c r="S37" s="113">
        <v>10389.922100922635</v>
      </c>
      <c r="T37" s="113">
        <v>4481.2504357648604</v>
      </c>
      <c r="U37" s="113">
        <v>2668.1529288942115</v>
      </c>
      <c r="V37" s="113">
        <v>3172.1380007968132</v>
      </c>
      <c r="W37" s="113">
        <v>9440.9316392673554</v>
      </c>
      <c r="X37" s="28"/>
      <c r="Y37" s="221">
        <v>5879.7575629424873</v>
      </c>
      <c r="Z37" s="221">
        <v>10840.487043818526</v>
      </c>
      <c r="AA37" s="221">
        <v>12223.437765791336</v>
      </c>
      <c r="AB37" s="221">
        <v>5272.0593361939536</v>
      </c>
      <c r="AC37" s="221">
        <v>3139.0034457578959</v>
      </c>
      <c r="AD37" s="221">
        <v>3731.9270597609566</v>
      </c>
      <c r="AE37" s="221">
        <v>11106.978399138065</v>
      </c>
      <c r="AF37" s="28"/>
      <c r="AG37" s="221">
        <f>I37*0.95</f>
        <v>5585.769684795363</v>
      </c>
      <c r="AH37" s="221">
        <f t="shared" ref="AH37:AM37" si="11">J37*0.95</f>
        <v>10298.462691627599</v>
      </c>
      <c r="AI37" s="221">
        <f t="shared" si="11"/>
        <v>11612.265877501768</v>
      </c>
      <c r="AJ37" s="221">
        <f t="shared" si="11"/>
        <v>5008.4563693842556</v>
      </c>
      <c r="AK37" s="221">
        <f t="shared" si="11"/>
        <v>2982.0532734700009</v>
      </c>
      <c r="AL37" s="221">
        <f t="shared" si="11"/>
        <v>3545.3307067729088</v>
      </c>
      <c r="AM37" s="221">
        <f t="shared" si="11"/>
        <v>10551.629479181162</v>
      </c>
      <c r="AN37" s="28"/>
      <c r="AO37" s="141">
        <v>9.7619047619047994E-2</v>
      </c>
      <c r="AP37" s="141">
        <v>0.25</v>
      </c>
      <c r="AQ37" s="141">
        <v>0.65238095238095195</v>
      </c>
      <c r="AR37" s="79" t="str">
        <f t="shared" si="7"/>
        <v/>
      </c>
      <c r="AS37" s="211" t="s">
        <v>5</v>
      </c>
      <c r="AT37" s="211" t="s">
        <v>5</v>
      </c>
      <c r="AU37" s="28"/>
      <c r="AV37" s="215"/>
      <c r="AW37" s="215"/>
      <c r="AX37" s="28"/>
      <c r="AY37" s="140">
        <v>0</v>
      </c>
      <c r="AZ37" s="28"/>
      <c r="BA37" s="140">
        <v>0</v>
      </c>
      <c r="BB37" s="140">
        <v>0</v>
      </c>
      <c r="BC37" s="140">
        <v>0</v>
      </c>
      <c r="BD37" s="140">
        <v>0</v>
      </c>
      <c r="BE37" s="140">
        <v>0</v>
      </c>
      <c r="BF37" s="140">
        <v>0</v>
      </c>
      <c r="BG37" s="140">
        <v>0</v>
      </c>
      <c r="BH37" s="140">
        <v>0</v>
      </c>
      <c r="BI37" s="140">
        <v>0</v>
      </c>
      <c r="BJ37" s="140">
        <v>1</v>
      </c>
      <c r="BK37" s="140"/>
      <c r="BL37" s="140"/>
      <c r="BM37" s="140"/>
      <c r="BN37" s="140"/>
      <c r="BO37" s="140"/>
      <c r="BP37" s="140"/>
      <c r="BQ37" s="140"/>
      <c r="BR37" s="140"/>
      <c r="BS37" s="140"/>
      <c r="BT37" s="140"/>
      <c r="BU37" s="140"/>
      <c r="BV37" s="140"/>
      <c r="BW37" s="140"/>
      <c r="BX37" s="140"/>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c r="CY37" s="103">
        <f t="shared" si="9"/>
        <v>0</v>
      </c>
      <c r="CZ37" s="78"/>
    </row>
    <row r="38" spans="1:104" x14ac:dyDescent="0.2">
      <c r="A38" s="26"/>
      <c r="B38" s="123">
        <f t="shared" si="10"/>
        <v>29</v>
      </c>
      <c r="C38" s="107" t="s">
        <v>250</v>
      </c>
      <c r="D38" s="110">
        <v>29</v>
      </c>
      <c r="F38" s="108" t="s">
        <v>2</v>
      </c>
      <c r="G38" s="120" t="s">
        <v>273</v>
      </c>
      <c r="H38" s="101">
        <f t="shared" si="8"/>
        <v>0</v>
      </c>
      <c r="I38" s="113">
        <v>6490.5466741392456</v>
      </c>
      <c r="J38" s="113">
        <v>8804.5310821949824</v>
      </c>
      <c r="K38" s="113">
        <v>2479.2258518507592</v>
      </c>
      <c r="L38" s="113">
        <v>3913.0992195516346</v>
      </c>
      <c r="M38" s="113">
        <v>8568.9768649248635</v>
      </c>
      <c r="N38" s="113">
        <v>7587.4296768320764</v>
      </c>
      <c r="O38" s="113">
        <v>652.13875573421751</v>
      </c>
      <c r="P38" s="27"/>
      <c r="Q38" s="113">
        <v>3894.3280044835474</v>
      </c>
      <c r="R38" s="113">
        <v>5282.7186493169893</v>
      </c>
      <c r="S38" s="113">
        <v>1487.5355111104554</v>
      </c>
      <c r="T38" s="113">
        <v>2347.8595317309805</v>
      </c>
      <c r="U38" s="113">
        <v>5141.3861189549179</v>
      </c>
      <c r="V38" s="113">
        <v>4552.4578060992453</v>
      </c>
      <c r="W38" s="113">
        <v>391.28325344053047</v>
      </c>
      <c r="X38" s="28"/>
      <c r="Y38" s="221">
        <v>6490.5466741392456</v>
      </c>
      <c r="Z38" s="221">
        <v>8804.5310821949824</v>
      </c>
      <c r="AA38" s="221">
        <v>2479.2258518507592</v>
      </c>
      <c r="AB38" s="221">
        <v>3913.0992195516346</v>
      </c>
      <c r="AC38" s="221">
        <v>8568.9768649248635</v>
      </c>
      <c r="AD38" s="221">
        <v>7587.4296768320764</v>
      </c>
      <c r="AE38" s="221">
        <v>652.13875573421751</v>
      </c>
      <c r="AF38" s="28"/>
      <c r="AG38" s="221">
        <v>3894.3280044835474</v>
      </c>
      <c r="AH38" s="221">
        <v>5282.7186493169893</v>
      </c>
      <c r="AI38" s="221">
        <v>1487.5355111104554</v>
      </c>
      <c r="AJ38" s="221">
        <v>2347.8595317309805</v>
      </c>
      <c r="AK38" s="221">
        <v>5141.3861189549179</v>
      </c>
      <c r="AL38" s="221">
        <v>4552.4578060992453</v>
      </c>
      <c r="AM38" s="221">
        <v>391.28325344053047</v>
      </c>
      <c r="AN38" s="28"/>
      <c r="AO38" s="141">
        <v>9.7619047619047994E-2</v>
      </c>
      <c r="AP38" s="141">
        <v>0.25</v>
      </c>
      <c r="AQ38" s="141">
        <v>0.65238095238095195</v>
      </c>
      <c r="AR38" s="79" t="str">
        <f t="shared" si="7"/>
        <v/>
      </c>
      <c r="AS38" s="211" t="s">
        <v>5</v>
      </c>
      <c r="AT38" s="211" t="s">
        <v>5</v>
      </c>
      <c r="AU38" s="28"/>
      <c r="AV38" s="215"/>
      <c r="AW38" s="215"/>
      <c r="AX38" s="28"/>
      <c r="AY38" s="140">
        <v>0</v>
      </c>
      <c r="AZ38" s="28"/>
      <c r="BA38" s="140">
        <v>0</v>
      </c>
      <c r="BB38" s="140">
        <v>0</v>
      </c>
      <c r="BC38" s="140">
        <v>0</v>
      </c>
      <c r="BD38" s="140">
        <v>0</v>
      </c>
      <c r="BE38" s="140">
        <v>0</v>
      </c>
      <c r="BF38" s="140">
        <v>0</v>
      </c>
      <c r="BG38" s="140">
        <v>1</v>
      </c>
      <c r="BH38" s="140">
        <v>0</v>
      </c>
      <c r="BI38" s="140">
        <v>0</v>
      </c>
      <c r="BJ38" s="140">
        <v>0</v>
      </c>
      <c r="BK38" s="140"/>
      <c r="BL38" s="140"/>
      <c r="BM38" s="140"/>
      <c r="BN38" s="140"/>
      <c r="BO38" s="140"/>
      <c r="BP38" s="140"/>
      <c r="BQ38" s="140"/>
      <c r="BR38" s="140"/>
      <c r="BS38" s="140"/>
      <c r="BT38" s="140"/>
      <c r="BU38" s="140"/>
      <c r="BV38" s="140"/>
      <c r="BW38" s="140"/>
      <c r="BX38" s="140"/>
      <c r="BY38" s="140"/>
      <c r="BZ38" s="140"/>
      <c r="CA38" s="140"/>
      <c r="CB38" s="140"/>
      <c r="CC38" s="140"/>
      <c r="CD38" s="140"/>
      <c r="CE38" s="140"/>
      <c r="CF38" s="140"/>
      <c r="CG38" s="140"/>
      <c r="CH38" s="140"/>
      <c r="CI38" s="140"/>
      <c r="CJ38" s="140"/>
      <c r="CK38" s="140"/>
      <c r="CL38" s="140"/>
      <c r="CM38" s="140"/>
      <c r="CN38" s="140"/>
      <c r="CO38" s="140"/>
      <c r="CP38" s="140"/>
      <c r="CQ38" s="140"/>
      <c r="CR38" s="140"/>
      <c r="CS38" s="140"/>
      <c r="CT38" s="140"/>
      <c r="CU38" s="140"/>
      <c r="CV38" s="140"/>
      <c r="CW38" s="140"/>
      <c r="CX38" s="140"/>
      <c r="CY38" s="103">
        <f t="shared" si="9"/>
        <v>0</v>
      </c>
      <c r="CZ38" s="78"/>
    </row>
    <row r="39" spans="1:104" x14ac:dyDescent="0.2">
      <c r="A39" s="26"/>
      <c r="B39" s="123">
        <f t="shared" si="10"/>
        <v>30</v>
      </c>
      <c r="C39" s="107" t="s">
        <v>251</v>
      </c>
      <c r="D39" s="110">
        <v>30</v>
      </c>
      <c r="F39" s="108" t="s">
        <v>2</v>
      </c>
      <c r="G39" s="120" t="s">
        <v>273</v>
      </c>
      <c r="H39" s="101">
        <f t="shared" si="8"/>
        <v>0</v>
      </c>
      <c r="I39" s="113">
        <v>7500.4364840738381</v>
      </c>
      <c r="J39" s="113">
        <v>6921.3429687825264</v>
      </c>
      <c r="K39" s="113">
        <v>4016.8702989896724</v>
      </c>
      <c r="L39" s="113">
        <v>8430.2725430542068</v>
      </c>
      <c r="M39" s="113">
        <v>331.71778193918578</v>
      </c>
      <c r="N39" s="113">
        <v>2066.157785923252</v>
      </c>
      <c r="O39" s="113">
        <v>1698.4891429736849</v>
      </c>
      <c r="P39" s="27"/>
      <c r="Q39" s="113">
        <v>4500.2618904443025</v>
      </c>
      <c r="R39" s="113">
        <v>4152.805781269516</v>
      </c>
      <c r="S39" s="113">
        <v>2410.1221793938034</v>
      </c>
      <c r="T39" s="113">
        <v>5058.1635258325241</v>
      </c>
      <c r="U39" s="113">
        <v>199.03066916351148</v>
      </c>
      <c r="V39" s="113">
        <v>1239.6946715539511</v>
      </c>
      <c r="W39" s="113">
        <v>1019.0934857842109</v>
      </c>
      <c r="X39" s="28"/>
      <c r="Y39" s="221">
        <v>7500.4364840738381</v>
      </c>
      <c r="Z39" s="221">
        <v>6921.3429687825264</v>
      </c>
      <c r="AA39" s="221">
        <v>4016.8702989896724</v>
      </c>
      <c r="AB39" s="221">
        <v>8430.2725430542068</v>
      </c>
      <c r="AC39" s="221">
        <v>331.71778193918578</v>
      </c>
      <c r="AD39" s="221">
        <v>2066.157785923252</v>
      </c>
      <c r="AE39" s="221">
        <v>1698.4891429736849</v>
      </c>
      <c r="AF39" s="28"/>
      <c r="AG39" s="221">
        <v>4500.2618904443025</v>
      </c>
      <c r="AH39" s="221">
        <v>4152.805781269516</v>
      </c>
      <c r="AI39" s="221">
        <v>2410.1221793938034</v>
      </c>
      <c r="AJ39" s="221">
        <v>5058.1635258325241</v>
      </c>
      <c r="AK39" s="221">
        <v>199.03066916351148</v>
      </c>
      <c r="AL39" s="221">
        <v>1239.6946715539511</v>
      </c>
      <c r="AM39" s="221">
        <v>1019.0934857842109</v>
      </c>
      <c r="AN39" s="28"/>
      <c r="AO39" s="141">
        <v>9.7619047619047994E-2</v>
      </c>
      <c r="AP39" s="141">
        <v>0.25</v>
      </c>
      <c r="AQ39" s="141">
        <v>0.65238095238095195</v>
      </c>
      <c r="AR39" s="79" t="str">
        <f t="shared" si="7"/>
        <v/>
      </c>
      <c r="AS39" s="211" t="s">
        <v>5</v>
      </c>
      <c r="AT39" s="211" t="s">
        <v>5</v>
      </c>
      <c r="AU39" s="28"/>
      <c r="AV39" s="215"/>
      <c r="AW39" s="215"/>
      <c r="AX39" s="28"/>
      <c r="AY39" s="140">
        <v>0</v>
      </c>
      <c r="AZ39" s="28"/>
      <c r="BA39" s="140">
        <v>0</v>
      </c>
      <c r="BB39" s="140">
        <v>0</v>
      </c>
      <c r="BC39" s="140">
        <v>0</v>
      </c>
      <c r="BD39" s="140">
        <v>0</v>
      </c>
      <c r="BE39" s="140">
        <v>0</v>
      </c>
      <c r="BF39" s="140">
        <v>0</v>
      </c>
      <c r="BG39" s="140">
        <v>0</v>
      </c>
      <c r="BH39" s="140">
        <v>0</v>
      </c>
      <c r="BI39" s="140">
        <v>1</v>
      </c>
      <c r="BJ39" s="140">
        <v>0</v>
      </c>
      <c r="BK39" s="140"/>
      <c r="BL39" s="140"/>
      <c r="BM39" s="140"/>
      <c r="BN39" s="140"/>
      <c r="BO39" s="140"/>
      <c r="BP39" s="140"/>
      <c r="BQ39" s="140"/>
      <c r="BR39" s="140"/>
      <c r="BS39" s="140"/>
      <c r="BT39" s="140"/>
      <c r="BU39" s="140"/>
      <c r="BV39" s="140"/>
      <c r="BW39" s="140"/>
      <c r="BX39" s="140"/>
      <c r="BY39" s="140"/>
      <c r="BZ39" s="140"/>
      <c r="CA39" s="140"/>
      <c r="CB39" s="140"/>
      <c r="CC39" s="140"/>
      <c r="CD39" s="140"/>
      <c r="CE39" s="140"/>
      <c r="CF39" s="140"/>
      <c r="CG39" s="140"/>
      <c r="CH39" s="140"/>
      <c r="CI39" s="140"/>
      <c r="CJ39" s="140"/>
      <c r="CK39" s="140"/>
      <c r="CL39" s="140"/>
      <c r="CM39" s="140"/>
      <c r="CN39" s="140"/>
      <c r="CO39" s="140"/>
      <c r="CP39" s="140"/>
      <c r="CQ39" s="140"/>
      <c r="CR39" s="140"/>
      <c r="CS39" s="140"/>
      <c r="CT39" s="140"/>
      <c r="CU39" s="140"/>
      <c r="CV39" s="140"/>
      <c r="CW39" s="140"/>
      <c r="CX39" s="140"/>
      <c r="CY39" s="103">
        <f t="shared" si="9"/>
        <v>0</v>
      </c>
      <c r="CZ39" s="78"/>
    </row>
    <row r="40" spans="1:104" x14ac:dyDescent="0.2">
      <c r="A40" s="26"/>
      <c r="B40" s="123">
        <f t="shared" si="10"/>
        <v>31</v>
      </c>
      <c r="C40" s="107" t="s">
        <v>252</v>
      </c>
      <c r="D40" s="110">
        <v>31</v>
      </c>
      <c r="F40" s="108" t="s">
        <v>18</v>
      </c>
      <c r="G40" s="120" t="s">
        <v>172</v>
      </c>
      <c r="H40" s="101">
        <f t="shared" si="8"/>
        <v>0</v>
      </c>
      <c r="I40" s="113">
        <v>9775.4105811996669</v>
      </c>
      <c r="J40" s="113">
        <v>9020.6709218607884</v>
      </c>
      <c r="K40" s="113">
        <v>5235.2361769115087</v>
      </c>
      <c r="L40" s="113">
        <v>10987.277286429169</v>
      </c>
      <c r="M40" s="113">
        <v>432.33184127694273</v>
      </c>
      <c r="N40" s="113">
        <v>2692.8487063158236</v>
      </c>
      <c r="O40" s="113">
        <v>2213.6616682952849</v>
      </c>
      <c r="P40" s="27"/>
      <c r="Q40" s="113">
        <v>0</v>
      </c>
      <c r="R40" s="113">
        <v>0</v>
      </c>
      <c r="S40" s="113">
        <v>0</v>
      </c>
      <c r="T40" s="113">
        <v>0</v>
      </c>
      <c r="U40" s="113">
        <v>0</v>
      </c>
      <c r="V40" s="113">
        <v>0</v>
      </c>
      <c r="W40" s="113">
        <v>0</v>
      </c>
      <c r="X40" s="28"/>
      <c r="Y40" s="221">
        <v>9775.4105811996669</v>
      </c>
      <c r="Z40" s="221">
        <v>9020.6709218607884</v>
      </c>
      <c r="AA40" s="221">
        <v>5235.2361769115087</v>
      </c>
      <c r="AB40" s="221">
        <v>10987.277286429169</v>
      </c>
      <c r="AC40" s="221">
        <v>432.33184127694273</v>
      </c>
      <c r="AD40" s="221">
        <v>2692.8487063158236</v>
      </c>
      <c r="AE40" s="221">
        <v>2213.6616682952849</v>
      </c>
      <c r="AF40" s="28"/>
      <c r="AG40" s="221">
        <v>0</v>
      </c>
      <c r="AH40" s="221">
        <v>0</v>
      </c>
      <c r="AI40" s="221">
        <v>0</v>
      </c>
      <c r="AJ40" s="221">
        <v>0</v>
      </c>
      <c r="AK40" s="221">
        <v>0</v>
      </c>
      <c r="AL40" s="221">
        <v>0</v>
      </c>
      <c r="AM40" s="221">
        <v>0</v>
      </c>
      <c r="AN40" s="28"/>
      <c r="AO40" s="141">
        <v>9.7619047619047994E-2</v>
      </c>
      <c r="AP40" s="141">
        <v>0.25</v>
      </c>
      <c r="AQ40" s="141">
        <v>0.65238095238095195</v>
      </c>
      <c r="AR40" s="79" t="str">
        <f t="shared" si="7"/>
        <v/>
      </c>
      <c r="AS40" s="211" t="s">
        <v>5</v>
      </c>
      <c r="AT40" s="211" t="s">
        <v>5</v>
      </c>
      <c r="AU40" s="28"/>
      <c r="AV40" s="215"/>
      <c r="AW40" s="215"/>
      <c r="AX40" s="28"/>
      <c r="AY40" s="140">
        <v>0</v>
      </c>
      <c r="AZ40" s="28"/>
      <c r="BA40" s="140">
        <v>0</v>
      </c>
      <c r="BB40" s="140">
        <v>0</v>
      </c>
      <c r="BC40" s="140">
        <v>0</v>
      </c>
      <c r="BD40" s="140">
        <v>1</v>
      </c>
      <c r="BE40" s="140">
        <v>0</v>
      </c>
      <c r="BF40" s="140">
        <v>0</v>
      </c>
      <c r="BG40" s="140">
        <v>0</v>
      </c>
      <c r="BH40" s="140">
        <v>0</v>
      </c>
      <c r="BI40" s="140">
        <v>0</v>
      </c>
      <c r="BJ40" s="140">
        <v>0</v>
      </c>
      <c r="BK40" s="140"/>
      <c r="BL40" s="140"/>
      <c r="BM40" s="140"/>
      <c r="BN40" s="140"/>
      <c r="BO40" s="140"/>
      <c r="BP40" s="140"/>
      <c r="BQ40" s="140"/>
      <c r="BR40" s="140"/>
      <c r="BS40" s="140"/>
      <c r="BT40" s="140"/>
      <c r="BU40" s="140"/>
      <c r="BV40" s="140"/>
      <c r="BW40" s="140"/>
      <c r="BX40" s="140"/>
      <c r="BY40" s="140"/>
      <c r="BZ40" s="140"/>
      <c r="CA40" s="140"/>
      <c r="CB40" s="140"/>
      <c r="CC40" s="140"/>
      <c r="CD40" s="140"/>
      <c r="CE40" s="140"/>
      <c r="CF40" s="140"/>
      <c r="CG40" s="140"/>
      <c r="CH40" s="140"/>
      <c r="CI40" s="140"/>
      <c r="CJ40" s="140"/>
      <c r="CK40" s="140"/>
      <c r="CL40" s="140"/>
      <c r="CM40" s="140"/>
      <c r="CN40" s="140"/>
      <c r="CO40" s="140"/>
      <c r="CP40" s="140"/>
      <c r="CQ40" s="140"/>
      <c r="CR40" s="140"/>
      <c r="CS40" s="140"/>
      <c r="CT40" s="140"/>
      <c r="CU40" s="140"/>
      <c r="CV40" s="140"/>
      <c r="CW40" s="140"/>
      <c r="CX40" s="140"/>
      <c r="CY40" s="103">
        <f t="shared" si="9"/>
        <v>0</v>
      </c>
      <c r="CZ40" s="78"/>
    </row>
    <row r="41" spans="1:104" x14ac:dyDescent="0.2">
      <c r="A41" s="26"/>
      <c r="B41" s="123">
        <f t="shared" si="10"/>
        <v>32</v>
      </c>
      <c r="C41" s="107" t="s">
        <v>253</v>
      </c>
      <c r="D41" s="110">
        <v>32</v>
      </c>
      <c r="F41" s="108" t="s">
        <v>18</v>
      </c>
      <c r="G41" s="120" t="s">
        <v>172</v>
      </c>
      <c r="H41" s="101">
        <f t="shared" si="8"/>
        <v>0</v>
      </c>
      <c r="I41" s="113">
        <v>1004.5848692910937</v>
      </c>
      <c r="J41" s="113">
        <v>4236.3948212667292</v>
      </c>
      <c r="K41" s="113">
        <v>313.71198034297106</v>
      </c>
      <c r="L41" s="113">
        <v>1469.0644575930849</v>
      </c>
      <c r="M41" s="113">
        <v>4543.496697216372</v>
      </c>
      <c r="N41" s="113">
        <v>2162.9607181609081</v>
      </c>
      <c r="O41" s="113">
        <v>6108.6330153215649</v>
      </c>
      <c r="P41" s="27"/>
      <c r="Q41" s="113">
        <v>0</v>
      </c>
      <c r="R41" s="113">
        <v>0</v>
      </c>
      <c r="S41" s="113">
        <v>0</v>
      </c>
      <c r="T41" s="113">
        <v>0</v>
      </c>
      <c r="U41" s="113">
        <v>0</v>
      </c>
      <c r="V41" s="113">
        <v>0</v>
      </c>
      <c r="W41" s="113">
        <v>0</v>
      </c>
      <c r="X41" s="28"/>
      <c r="Y41" s="221">
        <v>1004.5848692910937</v>
      </c>
      <c r="Z41" s="221">
        <v>4236.3948212667292</v>
      </c>
      <c r="AA41" s="221">
        <v>313.71198034297106</v>
      </c>
      <c r="AB41" s="221">
        <v>1469.0644575930849</v>
      </c>
      <c r="AC41" s="221">
        <v>4543.496697216372</v>
      </c>
      <c r="AD41" s="221">
        <v>2162.9607181609081</v>
      </c>
      <c r="AE41" s="221">
        <v>6108.6330153215649</v>
      </c>
      <c r="AF41" s="28"/>
      <c r="AG41" s="221">
        <v>0</v>
      </c>
      <c r="AH41" s="221">
        <v>0</v>
      </c>
      <c r="AI41" s="221">
        <v>0</v>
      </c>
      <c r="AJ41" s="221">
        <v>0</v>
      </c>
      <c r="AK41" s="221">
        <v>0</v>
      </c>
      <c r="AL41" s="221">
        <v>0</v>
      </c>
      <c r="AM41" s="221">
        <v>0</v>
      </c>
      <c r="AN41" s="28"/>
      <c r="AO41" s="141">
        <v>9.7619047619047994E-2</v>
      </c>
      <c r="AP41" s="141">
        <v>0.25</v>
      </c>
      <c r="AQ41" s="141">
        <v>0.65238095238095195</v>
      </c>
      <c r="AR41" s="79" t="str">
        <f t="shared" si="7"/>
        <v/>
      </c>
      <c r="AS41" s="211" t="s">
        <v>5</v>
      </c>
      <c r="AT41" s="211" t="s">
        <v>5</v>
      </c>
      <c r="AU41" s="28"/>
      <c r="AV41" s="215"/>
      <c r="AW41" s="215"/>
      <c r="AX41" s="28"/>
      <c r="AY41" s="140">
        <v>0</v>
      </c>
      <c r="AZ41" s="28"/>
      <c r="BA41" s="140">
        <v>0</v>
      </c>
      <c r="BB41" s="140">
        <v>0</v>
      </c>
      <c r="BC41" s="140">
        <v>0</v>
      </c>
      <c r="BD41" s="140">
        <v>0</v>
      </c>
      <c r="BE41" s="140">
        <v>1</v>
      </c>
      <c r="BF41" s="140">
        <v>0</v>
      </c>
      <c r="BG41" s="140">
        <v>0</v>
      </c>
      <c r="BH41" s="140">
        <v>0</v>
      </c>
      <c r="BI41" s="140">
        <v>0</v>
      </c>
      <c r="BJ41" s="140">
        <v>0</v>
      </c>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03">
        <f t="shared" si="9"/>
        <v>0</v>
      </c>
      <c r="CZ41" s="78"/>
    </row>
    <row r="42" spans="1:104" x14ac:dyDescent="0.2">
      <c r="A42" s="26"/>
      <c r="B42" s="123">
        <f t="shared" si="10"/>
        <v>33</v>
      </c>
      <c r="C42" s="107" t="s">
        <v>254</v>
      </c>
      <c r="D42" s="110">
        <v>33</v>
      </c>
      <c r="F42" s="108" t="s">
        <v>18</v>
      </c>
      <c r="G42" s="120" t="s">
        <v>18</v>
      </c>
      <c r="H42" s="101">
        <f t="shared" si="8"/>
        <v>0</v>
      </c>
      <c r="I42" s="113">
        <v>334.18715706838157</v>
      </c>
      <c r="J42" s="113">
        <v>2183.3170014428997</v>
      </c>
      <c r="K42" s="113">
        <v>2339.7045710437474</v>
      </c>
      <c r="L42" s="113">
        <v>6845.9141310447158</v>
      </c>
      <c r="M42" s="113">
        <v>4475.6382135048543</v>
      </c>
      <c r="N42" s="113">
        <v>3690.174597157757</v>
      </c>
      <c r="O42" s="113">
        <v>6475.7561875316478</v>
      </c>
      <c r="P42" s="27"/>
      <c r="Q42" s="113">
        <v>0</v>
      </c>
      <c r="R42" s="113">
        <v>0</v>
      </c>
      <c r="S42" s="113">
        <v>0</v>
      </c>
      <c r="T42" s="113">
        <v>0</v>
      </c>
      <c r="U42" s="113">
        <v>0</v>
      </c>
      <c r="V42" s="113">
        <v>0</v>
      </c>
      <c r="W42" s="113">
        <v>0</v>
      </c>
      <c r="X42" s="28"/>
      <c r="Y42" s="221">
        <v>334.18715706838157</v>
      </c>
      <c r="Z42" s="221">
        <v>2183.3170014428997</v>
      </c>
      <c r="AA42" s="221">
        <v>2339.7045710437474</v>
      </c>
      <c r="AB42" s="221">
        <v>6845.9141310447158</v>
      </c>
      <c r="AC42" s="221">
        <v>4475.6382135048543</v>
      </c>
      <c r="AD42" s="221">
        <v>3690.174597157757</v>
      </c>
      <c r="AE42" s="221">
        <v>6475.7561875316478</v>
      </c>
      <c r="AF42" s="28"/>
      <c r="AG42" s="221">
        <v>0</v>
      </c>
      <c r="AH42" s="221">
        <v>0</v>
      </c>
      <c r="AI42" s="221">
        <v>0</v>
      </c>
      <c r="AJ42" s="221">
        <v>0</v>
      </c>
      <c r="AK42" s="221">
        <v>0</v>
      </c>
      <c r="AL42" s="221">
        <v>0</v>
      </c>
      <c r="AM42" s="221">
        <v>0</v>
      </c>
      <c r="AN42" s="28"/>
      <c r="AO42" s="141">
        <v>9.7619047619047994E-2</v>
      </c>
      <c r="AP42" s="141">
        <v>0.25</v>
      </c>
      <c r="AQ42" s="141">
        <v>0.65238095238095195</v>
      </c>
      <c r="AR42" s="79" t="str">
        <f t="shared" si="7"/>
        <v/>
      </c>
      <c r="AS42" s="211" t="s">
        <v>5</v>
      </c>
      <c r="AT42" s="211" t="s">
        <v>5</v>
      </c>
      <c r="AU42" s="28"/>
      <c r="AV42" s="215"/>
      <c r="AW42" s="215"/>
      <c r="AX42" s="28"/>
      <c r="AY42" s="140">
        <v>0</v>
      </c>
      <c r="AZ42" s="28"/>
      <c r="BA42" s="140">
        <v>0</v>
      </c>
      <c r="BB42" s="140">
        <v>1</v>
      </c>
      <c r="BC42" s="140">
        <v>0</v>
      </c>
      <c r="BD42" s="140">
        <v>0</v>
      </c>
      <c r="BE42" s="140">
        <v>0</v>
      </c>
      <c r="BF42" s="140">
        <v>0</v>
      </c>
      <c r="BG42" s="140">
        <v>0</v>
      </c>
      <c r="BH42" s="140">
        <v>0</v>
      </c>
      <c r="BI42" s="140">
        <v>0</v>
      </c>
      <c r="BJ42" s="140">
        <v>0</v>
      </c>
      <c r="BK42" s="140"/>
      <c r="BL42" s="140"/>
      <c r="BM42" s="140"/>
      <c r="BN42" s="140"/>
      <c r="BO42" s="140"/>
      <c r="BP42" s="140"/>
      <c r="BQ42" s="140"/>
      <c r="BR42" s="140"/>
      <c r="BS42" s="140"/>
      <c r="BT42" s="140"/>
      <c r="BU42" s="14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03">
        <f t="shared" si="9"/>
        <v>0</v>
      </c>
      <c r="CZ42" s="78"/>
    </row>
    <row r="43" spans="1:104" x14ac:dyDescent="0.2">
      <c r="A43" s="26"/>
      <c r="B43" s="123">
        <f t="shared" si="10"/>
        <v>34</v>
      </c>
      <c r="C43" s="107" t="s">
        <v>255</v>
      </c>
      <c r="D43" s="110">
        <v>34</v>
      </c>
      <c r="F43" s="108" t="s">
        <v>18</v>
      </c>
      <c r="G43" s="120" t="s">
        <v>172</v>
      </c>
      <c r="H43" s="101">
        <f t="shared" si="8"/>
        <v>0</v>
      </c>
      <c r="I43" s="113">
        <v>716.14249888611596</v>
      </c>
      <c r="J43" s="113">
        <v>3224.055576599188</v>
      </c>
      <c r="K43" s="113">
        <v>7876.1083857228878</v>
      </c>
      <c r="L43" s="113">
        <v>8950.8322950216952</v>
      </c>
      <c r="M43" s="113">
        <v>5622.0558927142383</v>
      </c>
      <c r="N43" s="113">
        <v>229.84762577152296</v>
      </c>
      <c r="O43" s="113">
        <v>4824.3891692183424</v>
      </c>
      <c r="P43" s="27"/>
      <c r="Q43" s="113">
        <v>0</v>
      </c>
      <c r="R43" s="113">
        <v>0</v>
      </c>
      <c r="S43" s="113">
        <v>0</v>
      </c>
      <c r="T43" s="113">
        <v>0</v>
      </c>
      <c r="U43" s="113">
        <v>0</v>
      </c>
      <c r="V43" s="113">
        <v>0</v>
      </c>
      <c r="W43" s="113">
        <v>0</v>
      </c>
      <c r="X43" s="28"/>
      <c r="Y43" s="221">
        <v>716.14249888611596</v>
      </c>
      <c r="Z43" s="221">
        <v>3224.055576599188</v>
      </c>
      <c r="AA43" s="221">
        <v>7876.1083857228878</v>
      </c>
      <c r="AB43" s="221">
        <v>8950.8322950216952</v>
      </c>
      <c r="AC43" s="221">
        <v>5622.0558927142383</v>
      </c>
      <c r="AD43" s="221">
        <v>229.84762577152296</v>
      </c>
      <c r="AE43" s="221">
        <v>4824.3891692183424</v>
      </c>
      <c r="AF43" s="28"/>
      <c r="AG43" s="221">
        <v>0</v>
      </c>
      <c r="AH43" s="221">
        <v>0</v>
      </c>
      <c r="AI43" s="221">
        <v>0</v>
      </c>
      <c r="AJ43" s="221">
        <v>0</v>
      </c>
      <c r="AK43" s="221">
        <v>0</v>
      </c>
      <c r="AL43" s="221">
        <v>0</v>
      </c>
      <c r="AM43" s="221">
        <v>0</v>
      </c>
      <c r="AN43" s="28"/>
      <c r="AO43" s="141">
        <v>9.7619047619047994E-2</v>
      </c>
      <c r="AP43" s="141">
        <v>0.25</v>
      </c>
      <c r="AQ43" s="141">
        <v>0.65238095238095195</v>
      </c>
      <c r="AR43" s="79" t="str">
        <f t="shared" si="7"/>
        <v/>
      </c>
      <c r="AS43" s="211" t="s">
        <v>5</v>
      </c>
      <c r="AT43" s="211" t="s">
        <v>5</v>
      </c>
      <c r="AU43" s="28"/>
      <c r="AV43" s="215"/>
      <c r="AW43" s="215"/>
      <c r="AX43" s="28"/>
      <c r="AY43" s="140">
        <v>0</v>
      </c>
      <c r="AZ43" s="28"/>
      <c r="BA43" s="140">
        <v>0</v>
      </c>
      <c r="BB43" s="140">
        <v>0</v>
      </c>
      <c r="BC43" s="140">
        <v>0</v>
      </c>
      <c r="BD43" s="140">
        <v>0</v>
      </c>
      <c r="BE43" s="140">
        <v>0</v>
      </c>
      <c r="BF43" s="140">
        <v>0</v>
      </c>
      <c r="BG43" s="140">
        <v>0</v>
      </c>
      <c r="BH43" s="140">
        <v>1</v>
      </c>
      <c r="BI43" s="140">
        <v>0</v>
      </c>
      <c r="BJ43" s="140">
        <v>0</v>
      </c>
      <c r="BK43" s="140"/>
      <c r="BL43" s="140"/>
      <c r="BM43" s="140"/>
      <c r="BN43" s="140"/>
      <c r="BO43" s="140"/>
      <c r="BP43" s="140"/>
      <c r="BQ43" s="140"/>
      <c r="BR43" s="140"/>
      <c r="BS43" s="140"/>
      <c r="BT43" s="140"/>
      <c r="BU43" s="140"/>
      <c r="BV43" s="140"/>
      <c r="BW43" s="140"/>
      <c r="BX43" s="140"/>
      <c r="BY43" s="140"/>
      <c r="BZ43" s="140"/>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03">
        <f t="shared" si="9"/>
        <v>0</v>
      </c>
      <c r="CZ43" s="78"/>
    </row>
    <row r="44" spans="1:104" x14ac:dyDescent="0.2">
      <c r="A44" s="26"/>
      <c r="B44" s="123">
        <f t="shared" si="10"/>
        <v>35</v>
      </c>
      <c r="C44" s="107" t="s">
        <v>256</v>
      </c>
      <c r="D44" s="110">
        <v>35</v>
      </c>
      <c r="F44" s="108" t="s">
        <v>21</v>
      </c>
      <c r="G44" s="120" t="s">
        <v>184</v>
      </c>
      <c r="H44" s="101">
        <f t="shared" si="8"/>
        <v>0</v>
      </c>
      <c r="I44" s="113">
        <v>6761.6526241755755</v>
      </c>
      <c r="J44" s="113">
        <v>6239.599114939565</v>
      </c>
      <c r="K44" s="113">
        <v>3621.2134661507343</v>
      </c>
      <c r="L44" s="113">
        <v>7599.9009636699202</v>
      </c>
      <c r="M44" s="113">
        <v>299.04398437309879</v>
      </c>
      <c r="N44" s="113">
        <v>1862.643760108298</v>
      </c>
      <c r="O44" s="113">
        <v>1531.1900307545729</v>
      </c>
      <c r="P44" s="27"/>
      <c r="Q44" s="113">
        <v>0</v>
      </c>
      <c r="R44" s="113">
        <v>0</v>
      </c>
      <c r="S44" s="113">
        <v>0</v>
      </c>
      <c r="T44" s="113">
        <v>0</v>
      </c>
      <c r="U44" s="113">
        <v>0</v>
      </c>
      <c r="V44" s="113">
        <v>0</v>
      </c>
      <c r="W44" s="113">
        <v>0</v>
      </c>
      <c r="X44" s="28"/>
      <c r="Y44" s="221">
        <v>6761.6526241755755</v>
      </c>
      <c r="Z44" s="221">
        <v>6239.599114939565</v>
      </c>
      <c r="AA44" s="221">
        <v>3621.2134661507343</v>
      </c>
      <c r="AB44" s="221">
        <v>7599.9009636699202</v>
      </c>
      <c r="AC44" s="221">
        <v>299.04398437309879</v>
      </c>
      <c r="AD44" s="221">
        <v>1862.643760108298</v>
      </c>
      <c r="AE44" s="221">
        <v>1531.1900307545729</v>
      </c>
      <c r="AF44" s="28"/>
      <c r="AG44" s="221">
        <v>0</v>
      </c>
      <c r="AH44" s="221">
        <v>0</v>
      </c>
      <c r="AI44" s="221">
        <v>0</v>
      </c>
      <c r="AJ44" s="221">
        <v>0</v>
      </c>
      <c r="AK44" s="221">
        <v>0</v>
      </c>
      <c r="AL44" s="221">
        <v>0</v>
      </c>
      <c r="AM44" s="221">
        <v>0</v>
      </c>
      <c r="AN44" s="28"/>
      <c r="AO44" s="141">
        <v>0.25476190476190502</v>
      </c>
      <c r="AP44" s="141">
        <v>0.25</v>
      </c>
      <c r="AQ44" s="141">
        <v>0.49523809523809498</v>
      </c>
      <c r="AR44" s="79" t="str">
        <f t="shared" si="7"/>
        <v/>
      </c>
      <c r="AS44" s="211" t="s">
        <v>5</v>
      </c>
      <c r="AT44" s="211" t="s">
        <v>5</v>
      </c>
      <c r="AU44" s="28"/>
      <c r="AV44" s="215"/>
      <c r="AW44" s="215"/>
      <c r="AX44" s="28"/>
      <c r="AY44" s="140">
        <v>0</v>
      </c>
      <c r="AZ44" s="28"/>
      <c r="BA44" s="140">
        <v>0</v>
      </c>
      <c r="BB44" s="140">
        <v>0</v>
      </c>
      <c r="BC44" s="140">
        <v>0</v>
      </c>
      <c r="BD44" s="140">
        <v>0</v>
      </c>
      <c r="BE44" s="140">
        <v>0</v>
      </c>
      <c r="BF44" s="140">
        <v>0</v>
      </c>
      <c r="BG44" s="140">
        <v>0</v>
      </c>
      <c r="BH44" s="140">
        <v>1</v>
      </c>
      <c r="BI44" s="140">
        <v>0</v>
      </c>
      <c r="BJ44" s="140">
        <v>0</v>
      </c>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03">
        <f t="shared" si="9"/>
        <v>0</v>
      </c>
      <c r="CZ44" s="78"/>
    </row>
    <row r="45" spans="1:104" x14ac:dyDescent="0.2">
      <c r="A45" s="26"/>
      <c r="B45" s="123">
        <f t="shared" si="10"/>
        <v>36</v>
      </c>
      <c r="C45" s="107" t="s">
        <v>257</v>
      </c>
      <c r="D45" s="110">
        <v>36</v>
      </c>
      <c r="F45" s="108" t="s">
        <v>21</v>
      </c>
      <c r="G45" s="120" t="s">
        <v>184</v>
      </c>
      <c r="H45" s="101">
        <f t="shared" si="8"/>
        <v>0</v>
      </c>
      <c r="I45" s="113">
        <v>7725.3759130613453</v>
      </c>
      <c r="J45" s="113">
        <v>7128.9152798780842</v>
      </c>
      <c r="K45" s="113">
        <v>4137.3369562689104</v>
      </c>
      <c r="L45" s="113">
        <v>8683.0979214265481</v>
      </c>
      <c r="M45" s="113">
        <v>341.66605743126428</v>
      </c>
      <c r="N45" s="113">
        <v>2128.1222267328671</v>
      </c>
      <c r="O45" s="113">
        <v>1749.4271355522806</v>
      </c>
      <c r="P45" s="27"/>
      <c r="Q45" s="113">
        <v>0</v>
      </c>
      <c r="R45" s="113">
        <v>0</v>
      </c>
      <c r="S45" s="113">
        <v>0</v>
      </c>
      <c r="T45" s="113">
        <v>0</v>
      </c>
      <c r="U45" s="113">
        <v>0</v>
      </c>
      <c r="V45" s="113">
        <v>0</v>
      </c>
      <c r="W45" s="113">
        <v>0</v>
      </c>
      <c r="X45" s="28"/>
      <c r="Y45" s="221">
        <v>7725.3759130613453</v>
      </c>
      <c r="Z45" s="221">
        <v>7128.9152798780842</v>
      </c>
      <c r="AA45" s="221">
        <v>4137.3369562689104</v>
      </c>
      <c r="AB45" s="221">
        <v>8683.0979214265481</v>
      </c>
      <c r="AC45" s="221">
        <v>341.66605743126428</v>
      </c>
      <c r="AD45" s="221">
        <v>2128.1222267328671</v>
      </c>
      <c r="AE45" s="221">
        <v>1749.4271355522806</v>
      </c>
      <c r="AF45" s="28"/>
      <c r="AG45" s="221">
        <v>0</v>
      </c>
      <c r="AH45" s="221">
        <v>0</v>
      </c>
      <c r="AI45" s="221">
        <v>0</v>
      </c>
      <c r="AJ45" s="221">
        <v>0</v>
      </c>
      <c r="AK45" s="221">
        <v>0</v>
      </c>
      <c r="AL45" s="221">
        <v>0</v>
      </c>
      <c r="AM45" s="221">
        <v>0</v>
      </c>
      <c r="AN45" s="28"/>
      <c r="AO45" s="141">
        <v>0.24047619047619001</v>
      </c>
      <c r="AP45" s="141">
        <v>0.25</v>
      </c>
      <c r="AQ45" s="141">
        <v>0.50952380952381005</v>
      </c>
      <c r="AR45" s="79" t="str">
        <f t="shared" si="7"/>
        <v/>
      </c>
      <c r="AS45" s="211" t="s">
        <v>5</v>
      </c>
      <c r="AT45" s="211" t="s">
        <v>5</v>
      </c>
      <c r="AU45" s="28"/>
      <c r="AV45" s="215"/>
      <c r="AW45" s="215"/>
      <c r="AX45" s="28"/>
      <c r="AY45" s="140">
        <v>0</v>
      </c>
      <c r="AZ45" s="28"/>
      <c r="BA45" s="140">
        <v>0</v>
      </c>
      <c r="BB45" s="140">
        <v>0</v>
      </c>
      <c r="BC45" s="140">
        <v>0</v>
      </c>
      <c r="BD45" s="140">
        <v>0</v>
      </c>
      <c r="BE45" s="140">
        <v>1</v>
      </c>
      <c r="BF45" s="140">
        <v>0</v>
      </c>
      <c r="BG45" s="140">
        <v>0</v>
      </c>
      <c r="BH45" s="140">
        <v>0</v>
      </c>
      <c r="BI45" s="140">
        <v>0</v>
      </c>
      <c r="BJ45" s="140">
        <v>0</v>
      </c>
      <c r="BK45" s="140"/>
      <c r="BL45" s="140"/>
      <c r="BM45" s="140"/>
      <c r="BN45" s="140"/>
      <c r="BO45" s="140"/>
      <c r="BP45" s="140"/>
      <c r="BQ45" s="140"/>
      <c r="BR45" s="140"/>
      <c r="BS45" s="140"/>
      <c r="BT45" s="140"/>
      <c r="BU45" s="140"/>
      <c r="BV45" s="140"/>
      <c r="BW45" s="140"/>
      <c r="BX45" s="140"/>
      <c r="BY45" s="140"/>
      <c r="BZ45" s="140"/>
      <c r="CA45" s="140"/>
      <c r="CB45" s="140"/>
      <c r="CC45" s="140"/>
      <c r="CD45" s="140"/>
      <c r="CE45" s="140"/>
      <c r="CF45" s="140"/>
      <c r="CG45" s="140"/>
      <c r="CH45" s="140"/>
      <c r="CI45" s="140"/>
      <c r="CJ45" s="140"/>
      <c r="CK45" s="140"/>
      <c r="CL45" s="140"/>
      <c r="CM45" s="140"/>
      <c r="CN45" s="140"/>
      <c r="CO45" s="140"/>
      <c r="CP45" s="140"/>
      <c r="CQ45" s="140"/>
      <c r="CR45" s="140"/>
      <c r="CS45" s="140"/>
      <c r="CT45" s="140"/>
      <c r="CU45" s="140"/>
      <c r="CV45" s="140"/>
      <c r="CW45" s="140"/>
      <c r="CX45" s="140"/>
      <c r="CY45" s="103">
        <f t="shared" si="9"/>
        <v>0</v>
      </c>
      <c r="CZ45" s="78"/>
    </row>
    <row r="46" spans="1:104" x14ac:dyDescent="0.2">
      <c r="A46" s="26"/>
      <c r="B46" s="123">
        <f t="shared" si="10"/>
        <v>37</v>
      </c>
      <c r="C46" s="107" t="s">
        <v>258</v>
      </c>
      <c r="D46" s="110">
        <v>37</v>
      </c>
      <c r="F46" s="108" t="s">
        <v>21</v>
      </c>
      <c r="G46" s="120" t="s">
        <v>278</v>
      </c>
      <c r="H46" s="101">
        <f t="shared" si="8"/>
        <v>0</v>
      </c>
      <c r="I46" s="113">
        <v>150.57797044146179</v>
      </c>
      <c r="J46" s="113">
        <v>7293.6352961699413</v>
      </c>
      <c r="K46" s="113">
        <v>5859.2707748927369</v>
      </c>
      <c r="L46" s="113">
        <v>444.63774879304185</v>
      </c>
      <c r="M46" s="113">
        <v>5928.7125537236916</v>
      </c>
      <c r="N46" s="113">
        <v>5895.5649616701148</v>
      </c>
      <c r="O46" s="113">
        <v>5535.6890663427157</v>
      </c>
      <c r="P46" s="27"/>
      <c r="Q46" s="113">
        <v>0</v>
      </c>
      <c r="R46" s="113">
        <v>0</v>
      </c>
      <c r="S46" s="113">
        <v>0</v>
      </c>
      <c r="T46" s="113">
        <v>0</v>
      </c>
      <c r="U46" s="113">
        <v>0</v>
      </c>
      <c r="V46" s="113">
        <v>0</v>
      </c>
      <c r="W46" s="113">
        <v>0</v>
      </c>
      <c r="X46" s="28"/>
      <c r="Y46" s="221">
        <v>150.57797044146179</v>
      </c>
      <c r="Z46" s="221">
        <v>7293.6352961699413</v>
      </c>
      <c r="AA46" s="221">
        <v>5859.2707748927369</v>
      </c>
      <c r="AB46" s="221">
        <v>444.63774879304185</v>
      </c>
      <c r="AC46" s="221">
        <v>5928.7125537236916</v>
      </c>
      <c r="AD46" s="221">
        <v>5895.5649616701148</v>
      </c>
      <c r="AE46" s="221">
        <v>5535.6890663427157</v>
      </c>
      <c r="AF46" s="28"/>
      <c r="AG46" s="221">
        <v>0</v>
      </c>
      <c r="AH46" s="221">
        <v>0</v>
      </c>
      <c r="AI46" s="221">
        <v>0</v>
      </c>
      <c r="AJ46" s="221">
        <v>0</v>
      </c>
      <c r="AK46" s="221">
        <v>0</v>
      </c>
      <c r="AL46" s="221">
        <v>0</v>
      </c>
      <c r="AM46" s="221">
        <v>0</v>
      </c>
      <c r="AN46" s="28"/>
      <c r="AO46" s="141">
        <v>0.226190476190476</v>
      </c>
      <c r="AP46" s="141">
        <v>0.25</v>
      </c>
      <c r="AQ46" s="141">
        <v>0.52380952380952395</v>
      </c>
      <c r="AR46" s="79" t="str">
        <f t="shared" si="7"/>
        <v/>
      </c>
      <c r="AS46" s="211" t="s">
        <v>5</v>
      </c>
      <c r="AT46" s="211" t="s">
        <v>5</v>
      </c>
      <c r="AU46" s="28"/>
      <c r="AV46" s="215"/>
      <c r="AW46" s="215"/>
      <c r="AX46" s="28"/>
      <c r="AY46" s="140">
        <v>0</v>
      </c>
      <c r="AZ46" s="28"/>
      <c r="BA46" s="140">
        <v>0</v>
      </c>
      <c r="BB46" s="140">
        <v>0</v>
      </c>
      <c r="BC46" s="140">
        <v>0</v>
      </c>
      <c r="BD46" s="140">
        <v>0</v>
      </c>
      <c r="BE46" s="140">
        <v>0</v>
      </c>
      <c r="BF46" s="140">
        <v>1</v>
      </c>
      <c r="BG46" s="140">
        <v>0</v>
      </c>
      <c r="BH46" s="140">
        <v>0</v>
      </c>
      <c r="BI46" s="140">
        <v>0</v>
      </c>
      <c r="BJ46" s="140">
        <v>0</v>
      </c>
      <c r="BK46" s="140"/>
      <c r="BL46" s="140"/>
      <c r="BM46" s="140"/>
      <c r="BN46" s="140"/>
      <c r="BO46" s="140"/>
      <c r="BP46" s="140"/>
      <c r="BQ46" s="140"/>
      <c r="BR46" s="140"/>
      <c r="BS46" s="140"/>
      <c r="BT46" s="140"/>
      <c r="BU46" s="140"/>
      <c r="BV46" s="140"/>
      <c r="BW46" s="140"/>
      <c r="BX46" s="140"/>
      <c r="BY46" s="140"/>
      <c r="BZ46" s="140"/>
      <c r="CA46" s="140"/>
      <c r="CB46" s="140"/>
      <c r="CC46" s="140"/>
      <c r="CD46" s="140"/>
      <c r="CE46" s="140"/>
      <c r="CF46" s="140"/>
      <c r="CG46" s="140"/>
      <c r="CH46" s="140"/>
      <c r="CI46" s="140"/>
      <c r="CJ46" s="140"/>
      <c r="CK46" s="140"/>
      <c r="CL46" s="140"/>
      <c r="CM46" s="140"/>
      <c r="CN46" s="140"/>
      <c r="CO46" s="140"/>
      <c r="CP46" s="140"/>
      <c r="CQ46" s="140"/>
      <c r="CR46" s="140"/>
      <c r="CS46" s="140"/>
      <c r="CT46" s="140"/>
      <c r="CU46" s="140"/>
      <c r="CV46" s="140"/>
      <c r="CW46" s="140"/>
      <c r="CX46" s="140"/>
      <c r="CY46" s="103">
        <f t="shared" si="9"/>
        <v>0</v>
      </c>
      <c r="CZ46" s="78"/>
    </row>
    <row r="47" spans="1:104" x14ac:dyDescent="0.2">
      <c r="A47" s="26"/>
      <c r="B47" s="123">
        <f t="shared" si="10"/>
        <v>38</v>
      </c>
      <c r="C47" s="107" t="s">
        <v>259</v>
      </c>
      <c r="D47" s="110">
        <v>38</v>
      </c>
      <c r="F47" s="108" t="s">
        <v>19</v>
      </c>
      <c r="G47" s="120" t="s">
        <v>172</v>
      </c>
      <c r="H47" s="101">
        <f t="shared" si="8"/>
        <v>0</v>
      </c>
      <c r="I47" s="113">
        <v>11443.134155048721</v>
      </c>
      <c r="J47" s="113">
        <v>2818.1950578882006</v>
      </c>
      <c r="K47" s="113">
        <v>9895.0539013208818</v>
      </c>
      <c r="L47" s="113">
        <v>19.333500849632831</v>
      </c>
      <c r="M47" s="113">
        <v>5056.1265508870456</v>
      </c>
      <c r="N47" s="113">
        <v>6125.4847546181281</v>
      </c>
      <c r="O47" s="113">
        <v>4079.8838629215197</v>
      </c>
      <c r="P47" s="27"/>
      <c r="Q47" s="113">
        <v>0</v>
      </c>
      <c r="R47" s="113">
        <v>0</v>
      </c>
      <c r="S47" s="113">
        <v>0</v>
      </c>
      <c r="T47" s="113">
        <v>0</v>
      </c>
      <c r="U47" s="113">
        <v>0</v>
      </c>
      <c r="V47" s="113">
        <v>0</v>
      </c>
      <c r="W47" s="113">
        <v>0</v>
      </c>
      <c r="X47" s="28"/>
      <c r="Y47" s="221">
        <v>11443.134155048721</v>
      </c>
      <c r="Z47" s="221">
        <v>2818.1950578882006</v>
      </c>
      <c r="AA47" s="221">
        <v>9895.0539013208818</v>
      </c>
      <c r="AB47" s="221">
        <v>19.333500849632831</v>
      </c>
      <c r="AC47" s="221">
        <v>5056.1265508870456</v>
      </c>
      <c r="AD47" s="221">
        <v>6125.4847546181281</v>
      </c>
      <c r="AE47" s="221">
        <v>4079.8838629215197</v>
      </c>
      <c r="AF47" s="28"/>
      <c r="AG47" s="221">
        <v>0</v>
      </c>
      <c r="AH47" s="221">
        <v>0</v>
      </c>
      <c r="AI47" s="221">
        <v>0</v>
      </c>
      <c r="AJ47" s="221">
        <v>0</v>
      </c>
      <c r="AK47" s="221">
        <v>0</v>
      </c>
      <c r="AL47" s="221">
        <v>0</v>
      </c>
      <c r="AM47" s="221">
        <v>0</v>
      </c>
      <c r="AN47" s="28"/>
      <c r="AO47" s="141">
        <v>0.21190476190476201</v>
      </c>
      <c r="AP47" s="141">
        <v>0.25</v>
      </c>
      <c r="AQ47" s="141">
        <v>0.53809523809523796</v>
      </c>
      <c r="AR47" s="79" t="str">
        <f t="shared" si="7"/>
        <v/>
      </c>
      <c r="AS47" s="211" t="s">
        <v>5</v>
      </c>
      <c r="AT47" s="211" t="s">
        <v>5</v>
      </c>
      <c r="AU47" s="28"/>
      <c r="AV47" s="215"/>
      <c r="AW47" s="215"/>
      <c r="AX47" s="28"/>
      <c r="AY47" s="140">
        <v>0</v>
      </c>
      <c r="AZ47" s="28"/>
      <c r="BA47" s="140">
        <v>0</v>
      </c>
      <c r="BB47" s="140">
        <v>0</v>
      </c>
      <c r="BC47" s="140">
        <v>0</v>
      </c>
      <c r="BD47" s="140">
        <v>0</v>
      </c>
      <c r="BE47" s="140">
        <v>0</v>
      </c>
      <c r="BF47" s="140">
        <v>1</v>
      </c>
      <c r="BG47" s="140">
        <v>0</v>
      </c>
      <c r="BH47" s="140">
        <v>0</v>
      </c>
      <c r="BI47" s="140">
        <v>0</v>
      </c>
      <c r="BJ47" s="140">
        <v>0</v>
      </c>
      <c r="BK47" s="140"/>
      <c r="BL47" s="140"/>
      <c r="BM47" s="140"/>
      <c r="BN47" s="140"/>
      <c r="BO47" s="140"/>
      <c r="BP47" s="140"/>
      <c r="BQ47" s="140"/>
      <c r="BR47" s="140"/>
      <c r="BS47" s="140"/>
      <c r="BT47" s="140"/>
      <c r="BU47" s="140"/>
      <c r="BV47" s="140"/>
      <c r="BW47" s="140"/>
      <c r="BX47" s="140"/>
      <c r="BY47" s="140"/>
      <c r="BZ47" s="140"/>
      <c r="CA47" s="140"/>
      <c r="CB47" s="140"/>
      <c r="CC47" s="140"/>
      <c r="CD47" s="140"/>
      <c r="CE47" s="140"/>
      <c r="CF47" s="140"/>
      <c r="CG47" s="140"/>
      <c r="CH47" s="140"/>
      <c r="CI47" s="140"/>
      <c r="CJ47" s="140"/>
      <c r="CK47" s="140"/>
      <c r="CL47" s="140"/>
      <c r="CM47" s="140"/>
      <c r="CN47" s="140"/>
      <c r="CO47" s="140"/>
      <c r="CP47" s="140"/>
      <c r="CQ47" s="140"/>
      <c r="CR47" s="140"/>
      <c r="CS47" s="140"/>
      <c r="CT47" s="140"/>
      <c r="CU47" s="140"/>
      <c r="CV47" s="140"/>
      <c r="CW47" s="140"/>
      <c r="CX47" s="140"/>
      <c r="CY47" s="103">
        <f t="shared" si="9"/>
        <v>0</v>
      </c>
      <c r="CZ47" s="78"/>
    </row>
    <row r="48" spans="1:104" x14ac:dyDescent="0.2">
      <c r="A48" s="26"/>
      <c r="B48" s="123">
        <f t="shared" si="10"/>
        <v>39</v>
      </c>
      <c r="C48" s="107" t="s">
        <v>260</v>
      </c>
      <c r="D48" s="110">
        <v>39</v>
      </c>
      <c r="F48" s="108" t="s">
        <v>19</v>
      </c>
      <c r="G48" s="120" t="s">
        <v>172</v>
      </c>
      <c r="H48" s="101">
        <f t="shared" si="8"/>
        <v>0</v>
      </c>
      <c r="I48" s="113">
        <v>467.44799281191939</v>
      </c>
      <c r="J48" s="113">
        <v>2104.4391449180393</v>
      </c>
      <c r="K48" s="113">
        <v>5140.9755206564905</v>
      </c>
      <c r="L48" s="113">
        <v>5842.4805074574451</v>
      </c>
      <c r="M48" s="113">
        <v>3669.6868941772068</v>
      </c>
      <c r="N48" s="113">
        <v>150.02853689956677</v>
      </c>
      <c r="O48" s="113">
        <v>3149.0255601396743</v>
      </c>
      <c r="P48" s="27"/>
      <c r="Q48" s="113">
        <v>0</v>
      </c>
      <c r="R48" s="113">
        <v>0</v>
      </c>
      <c r="S48" s="113">
        <v>0</v>
      </c>
      <c r="T48" s="113">
        <v>0</v>
      </c>
      <c r="U48" s="113">
        <v>0</v>
      </c>
      <c r="V48" s="113">
        <v>0</v>
      </c>
      <c r="W48" s="113">
        <v>0</v>
      </c>
      <c r="X48" s="28"/>
      <c r="Y48" s="221">
        <v>467.44799281191939</v>
      </c>
      <c r="Z48" s="221">
        <v>2104.4391449180393</v>
      </c>
      <c r="AA48" s="221">
        <v>5140.9755206564905</v>
      </c>
      <c r="AB48" s="221">
        <v>5842.4805074574451</v>
      </c>
      <c r="AC48" s="221">
        <v>3669.6868941772068</v>
      </c>
      <c r="AD48" s="221">
        <v>150.02853689956677</v>
      </c>
      <c r="AE48" s="221">
        <v>3149.0255601396743</v>
      </c>
      <c r="AF48" s="28"/>
      <c r="AG48" s="221">
        <v>0</v>
      </c>
      <c r="AH48" s="221">
        <v>0</v>
      </c>
      <c r="AI48" s="221">
        <v>0</v>
      </c>
      <c r="AJ48" s="221">
        <v>0</v>
      </c>
      <c r="AK48" s="221">
        <v>0</v>
      </c>
      <c r="AL48" s="221">
        <v>0</v>
      </c>
      <c r="AM48" s="221">
        <v>0</v>
      </c>
      <c r="AN48" s="28"/>
      <c r="AO48" s="141">
        <v>0.197619047619048</v>
      </c>
      <c r="AP48" s="141">
        <v>0.25</v>
      </c>
      <c r="AQ48" s="141">
        <v>0.55238095238095197</v>
      </c>
      <c r="AR48" s="79" t="str">
        <f t="shared" si="7"/>
        <v/>
      </c>
      <c r="AS48" s="211" t="s">
        <v>5</v>
      </c>
      <c r="AT48" s="211" t="s">
        <v>5</v>
      </c>
      <c r="AU48" s="28"/>
      <c r="AV48" s="215"/>
      <c r="AW48" s="215"/>
      <c r="AX48" s="28"/>
      <c r="AY48" s="140">
        <v>0</v>
      </c>
      <c r="AZ48" s="28"/>
      <c r="BA48" s="140">
        <v>0</v>
      </c>
      <c r="BB48" s="140">
        <v>0</v>
      </c>
      <c r="BC48" s="140">
        <v>0</v>
      </c>
      <c r="BD48" s="140">
        <v>0</v>
      </c>
      <c r="BE48" s="140">
        <v>0</v>
      </c>
      <c r="BF48" s="140">
        <v>0</v>
      </c>
      <c r="BG48" s="140">
        <v>1</v>
      </c>
      <c r="BH48" s="140">
        <v>0</v>
      </c>
      <c r="BI48" s="140">
        <v>0</v>
      </c>
      <c r="BJ48" s="140">
        <v>0</v>
      </c>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40"/>
      <c r="CX48" s="140"/>
      <c r="CY48" s="103">
        <f t="shared" si="9"/>
        <v>0</v>
      </c>
      <c r="CZ48" s="78"/>
    </row>
    <row r="49" spans="1:104" x14ac:dyDescent="0.2">
      <c r="A49" s="26"/>
      <c r="B49" s="123">
        <f t="shared" si="10"/>
        <v>40</v>
      </c>
      <c r="C49" s="107" t="s">
        <v>261</v>
      </c>
      <c r="D49" s="110">
        <v>40</v>
      </c>
      <c r="F49" s="108" t="s">
        <v>19</v>
      </c>
      <c r="G49" s="120" t="s">
        <v>172</v>
      </c>
      <c r="H49" s="101">
        <f t="shared" si="8"/>
        <v>0</v>
      </c>
      <c r="I49" s="113">
        <v>2810.975163291193</v>
      </c>
      <c r="J49" s="113">
        <v>5182.5844028344864</v>
      </c>
      <c r="K49" s="113">
        <v>5843.7409369103143</v>
      </c>
      <c r="L49" s="113">
        <v>2520.4487931339586</v>
      </c>
      <c r="M49" s="113">
        <v>1500.6844464340761</v>
      </c>
      <c r="N49" s="113">
        <v>1784.1474183082721</v>
      </c>
      <c r="O49" s="113">
        <v>5309.9877137730664</v>
      </c>
      <c r="P49" s="27"/>
      <c r="Q49" s="113">
        <v>0</v>
      </c>
      <c r="R49" s="113">
        <v>0</v>
      </c>
      <c r="S49" s="113">
        <v>0</v>
      </c>
      <c r="T49" s="113">
        <v>0</v>
      </c>
      <c r="U49" s="113">
        <v>0</v>
      </c>
      <c r="V49" s="113">
        <v>0</v>
      </c>
      <c r="W49" s="113">
        <v>0</v>
      </c>
      <c r="X49" s="28"/>
      <c r="Y49" s="221">
        <v>2810.975163291193</v>
      </c>
      <c r="Z49" s="221">
        <v>5182.5844028344864</v>
      </c>
      <c r="AA49" s="221">
        <v>5843.7409369103143</v>
      </c>
      <c r="AB49" s="221">
        <v>2520.4487931339586</v>
      </c>
      <c r="AC49" s="221">
        <v>1500.6844464340761</v>
      </c>
      <c r="AD49" s="221">
        <v>1784.1474183082721</v>
      </c>
      <c r="AE49" s="221">
        <v>5309.9877137730664</v>
      </c>
      <c r="AF49" s="28"/>
      <c r="AG49" s="221">
        <v>0</v>
      </c>
      <c r="AH49" s="221">
        <v>0</v>
      </c>
      <c r="AI49" s="221">
        <v>0</v>
      </c>
      <c r="AJ49" s="221">
        <v>0</v>
      </c>
      <c r="AK49" s="221">
        <v>0</v>
      </c>
      <c r="AL49" s="221">
        <v>0</v>
      </c>
      <c r="AM49" s="221">
        <v>0</v>
      </c>
      <c r="AN49" s="28"/>
      <c r="AO49" s="141">
        <v>0.18333333333333299</v>
      </c>
      <c r="AP49" s="141">
        <v>0.25</v>
      </c>
      <c r="AQ49" s="141">
        <v>0.56666666666666698</v>
      </c>
      <c r="AR49" s="79" t="str">
        <f t="shared" si="7"/>
        <v/>
      </c>
      <c r="AS49" s="211" t="s">
        <v>5</v>
      </c>
      <c r="AT49" s="211" t="s">
        <v>5</v>
      </c>
      <c r="AU49" s="28"/>
      <c r="AV49" s="215"/>
      <c r="AW49" s="215"/>
      <c r="AX49" s="28"/>
      <c r="AY49" s="140">
        <v>0</v>
      </c>
      <c r="AZ49" s="28"/>
      <c r="BA49" s="140">
        <v>0</v>
      </c>
      <c r="BB49" s="140">
        <v>0</v>
      </c>
      <c r="BC49" s="140">
        <v>0</v>
      </c>
      <c r="BD49" s="140">
        <v>0</v>
      </c>
      <c r="BE49" s="140">
        <v>1</v>
      </c>
      <c r="BF49" s="140">
        <v>0</v>
      </c>
      <c r="BG49" s="140">
        <v>0</v>
      </c>
      <c r="BH49" s="140">
        <v>0</v>
      </c>
      <c r="BI49" s="140">
        <v>0</v>
      </c>
      <c r="BJ49" s="140">
        <v>0</v>
      </c>
      <c r="BK49" s="140"/>
      <c r="BL49" s="140"/>
      <c r="BM49" s="140"/>
      <c r="BN49" s="140"/>
      <c r="BO49" s="140"/>
      <c r="BP49" s="140"/>
      <c r="BQ49" s="140"/>
      <c r="BR49" s="140"/>
      <c r="BS49" s="140"/>
      <c r="BT49" s="140"/>
      <c r="BU49" s="140"/>
      <c r="BV49" s="140"/>
      <c r="BW49" s="140"/>
      <c r="BX49" s="140"/>
      <c r="BY49" s="140"/>
      <c r="BZ49" s="140"/>
      <c r="CA49" s="140"/>
      <c r="CB49" s="140"/>
      <c r="CC49" s="140"/>
      <c r="CD49" s="140"/>
      <c r="CE49" s="140"/>
      <c r="CF49" s="140"/>
      <c r="CG49" s="140"/>
      <c r="CH49" s="140"/>
      <c r="CI49" s="140"/>
      <c r="CJ49" s="140"/>
      <c r="CK49" s="140"/>
      <c r="CL49" s="140"/>
      <c r="CM49" s="140"/>
      <c r="CN49" s="140"/>
      <c r="CO49" s="140"/>
      <c r="CP49" s="140"/>
      <c r="CQ49" s="140"/>
      <c r="CR49" s="140"/>
      <c r="CS49" s="140"/>
      <c r="CT49" s="140"/>
      <c r="CU49" s="140"/>
      <c r="CV49" s="140"/>
      <c r="CW49" s="140"/>
      <c r="CX49" s="140"/>
      <c r="CY49" s="103">
        <f t="shared" si="9"/>
        <v>0</v>
      </c>
      <c r="CZ49" s="78"/>
    </row>
    <row r="50" spans="1:104" x14ac:dyDescent="0.2">
      <c r="A50" s="26"/>
      <c r="B50" s="123">
        <f t="shared" si="10"/>
        <v>41</v>
      </c>
      <c r="C50" s="107" t="s">
        <v>262</v>
      </c>
      <c r="D50" s="110">
        <v>41</v>
      </c>
      <c r="F50" s="108" t="s">
        <v>19</v>
      </c>
      <c r="G50" s="120" t="s">
        <v>172</v>
      </c>
      <c r="H50" s="101">
        <f t="shared" si="8"/>
        <v>0</v>
      </c>
      <c r="I50" s="113">
        <v>899.87158071883971</v>
      </c>
      <c r="J50" s="113">
        <v>4051.1992970006218</v>
      </c>
      <c r="K50" s="113">
        <v>9896.7539477090104</v>
      </c>
      <c r="L50" s="113">
        <v>11247.202363493987</v>
      </c>
      <c r="M50" s="113">
        <v>7064.4157146592606</v>
      </c>
      <c r="N50" s="113">
        <v>288.81590835511105</v>
      </c>
      <c r="O50" s="113">
        <v>6062.1045594415091</v>
      </c>
      <c r="P50" s="27"/>
      <c r="Q50" s="113">
        <v>0</v>
      </c>
      <c r="R50" s="113">
        <v>0</v>
      </c>
      <c r="S50" s="113">
        <v>0</v>
      </c>
      <c r="T50" s="113">
        <v>0</v>
      </c>
      <c r="U50" s="113">
        <v>0</v>
      </c>
      <c r="V50" s="113">
        <v>0</v>
      </c>
      <c r="W50" s="113">
        <v>0</v>
      </c>
      <c r="X50" s="28"/>
      <c r="Y50" s="221">
        <v>899.87158071883971</v>
      </c>
      <c r="Z50" s="221">
        <v>4051.1992970006218</v>
      </c>
      <c r="AA50" s="221">
        <v>9896.7539477090104</v>
      </c>
      <c r="AB50" s="221">
        <v>11247.202363493987</v>
      </c>
      <c r="AC50" s="221">
        <v>7064.4157146592606</v>
      </c>
      <c r="AD50" s="221">
        <v>288.81590835511105</v>
      </c>
      <c r="AE50" s="221">
        <v>6062.1045594415091</v>
      </c>
      <c r="AF50" s="28"/>
      <c r="AG50" s="221">
        <v>0</v>
      </c>
      <c r="AH50" s="221">
        <v>0</v>
      </c>
      <c r="AI50" s="221">
        <v>0</v>
      </c>
      <c r="AJ50" s="221">
        <v>0</v>
      </c>
      <c r="AK50" s="221">
        <v>0</v>
      </c>
      <c r="AL50" s="221">
        <v>0</v>
      </c>
      <c r="AM50" s="221">
        <v>0</v>
      </c>
      <c r="AN50" s="28"/>
      <c r="AO50" s="141">
        <v>0.169047619047619</v>
      </c>
      <c r="AP50" s="141">
        <v>0.25</v>
      </c>
      <c r="AQ50" s="141">
        <v>0.580952380952381</v>
      </c>
      <c r="AR50" s="79" t="str">
        <f t="shared" si="7"/>
        <v/>
      </c>
      <c r="AS50" s="211" t="s">
        <v>5</v>
      </c>
      <c r="AT50" s="211" t="s">
        <v>5</v>
      </c>
      <c r="AU50" s="28"/>
      <c r="AV50" s="215"/>
      <c r="AW50" s="215"/>
      <c r="AX50" s="28"/>
      <c r="AY50" s="140">
        <v>0</v>
      </c>
      <c r="AZ50" s="28"/>
      <c r="BA50" s="140">
        <v>0</v>
      </c>
      <c r="BB50" s="140">
        <v>0</v>
      </c>
      <c r="BC50" s="140">
        <v>0</v>
      </c>
      <c r="BD50" s="140">
        <v>1</v>
      </c>
      <c r="BE50" s="140">
        <v>0</v>
      </c>
      <c r="BF50" s="140">
        <v>0</v>
      </c>
      <c r="BG50" s="140">
        <v>0</v>
      </c>
      <c r="BH50" s="140">
        <v>0</v>
      </c>
      <c r="BI50" s="140">
        <v>0</v>
      </c>
      <c r="BJ50" s="140">
        <v>0</v>
      </c>
      <c r="BK50" s="140"/>
      <c r="BL50" s="140"/>
      <c r="BM50" s="140"/>
      <c r="BN50" s="140"/>
      <c r="BO50" s="140"/>
      <c r="BP50" s="140"/>
      <c r="BQ50" s="140"/>
      <c r="BR50" s="140"/>
      <c r="BS50" s="140"/>
      <c r="BT50" s="140"/>
      <c r="BU50" s="140"/>
      <c r="BV50" s="140"/>
      <c r="BW50" s="140"/>
      <c r="BX50" s="140"/>
      <c r="BY50" s="140"/>
      <c r="BZ50" s="140"/>
      <c r="CA50" s="140"/>
      <c r="CB50" s="140"/>
      <c r="CC50" s="140"/>
      <c r="CD50" s="140"/>
      <c r="CE50" s="140"/>
      <c r="CF50" s="140"/>
      <c r="CG50" s="140"/>
      <c r="CH50" s="140"/>
      <c r="CI50" s="140"/>
      <c r="CJ50" s="140"/>
      <c r="CK50" s="140"/>
      <c r="CL50" s="140"/>
      <c r="CM50" s="140"/>
      <c r="CN50" s="140"/>
      <c r="CO50" s="140"/>
      <c r="CP50" s="140"/>
      <c r="CQ50" s="140"/>
      <c r="CR50" s="140"/>
      <c r="CS50" s="140"/>
      <c r="CT50" s="140"/>
      <c r="CU50" s="140"/>
      <c r="CV50" s="140"/>
      <c r="CW50" s="140"/>
      <c r="CX50" s="140"/>
      <c r="CY50" s="103">
        <f t="shared" si="9"/>
        <v>0</v>
      </c>
      <c r="CZ50" s="78"/>
    </row>
    <row r="51" spans="1:104" x14ac:dyDescent="0.2">
      <c r="A51" s="26"/>
      <c r="B51" s="123">
        <f t="shared" si="10"/>
        <v>42</v>
      </c>
      <c r="C51" s="107" t="s">
        <v>263</v>
      </c>
      <c r="D51" s="110">
        <v>42</v>
      </c>
      <c r="F51" s="108" t="s">
        <v>19</v>
      </c>
      <c r="G51" s="120" t="s">
        <v>278</v>
      </c>
      <c r="H51" s="101">
        <f t="shared" si="8"/>
        <v>0</v>
      </c>
      <c r="I51" s="113">
        <v>458.27464260926939</v>
      </c>
      <c r="J51" s="113">
        <v>2994.0073918946314</v>
      </c>
      <c r="K51" s="113">
        <v>3208.4634416006224</v>
      </c>
      <c r="L51" s="113">
        <v>9387.8797715027285</v>
      </c>
      <c r="M51" s="113">
        <v>6137.4934953668326</v>
      </c>
      <c r="N51" s="113">
        <v>5060.3783206792687</v>
      </c>
      <c r="O51" s="113">
        <v>8880.2779810553384</v>
      </c>
      <c r="P51" s="27"/>
      <c r="Q51" s="113">
        <v>0</v>
      </c>
      <c r="R51" s="113">
        <v>0</v>
      </c>
      <c r="S51" s="113">
        <v>0</v>
      </c>
      <c r="T51" s="113">
        <v>0</v>
      </c>
      <c r="U51" s="113">
        <v>0</v>
      </c>
      <c r="V51" s="113">
        <v>0</v>
      </c>
      <c r="W51" s="113">
        <v>0</v>
      </c>
      <c r="X51" s="28"/>
      <c r="Y51" s="221">
        <v>458.27464260926939</v>
      </c>
      <c r="Z51" s="221">
        <v>2994.0073918946314</v>
      </c>
      <c r="AA51" s="221">
        <v>3208.4634416006224</v>
      </c>
      <c r="AB51" s="221">
        <v>9387.8797715027285</v>
      </c>
      <c r="AC51" s="221">
        <v>6137.4934953668326</v>
      </c>
      <c r="AD51" s="221">
        <v>5060.3783206792687</v>
      </c>
      <c r="AE51" s="221">
        <v>8880.2779810553384</v>
      </c>
      <c r="AF51" s="28"/>
      <c r="AG51" s="221">
        <v>0</v>
      </c>
      <c r="AH51" s="221">
        <v>0</v>
      </c>
      <c r="AI51" s="221">
        <v>0</v>
      </c>
      <c r="AJ51" s="221">
        <v>0</v>
      </c>
      <c r="AK51" s="221">
        <v>0</v>
      </c>
      <c r="AL51" s="221">
        <v>0</v>
      </c>
      <c r="AM51" s="221">
        <v>0</v>
      </c>
      <c r="AN51" s="28"/>
      <c r="AO51" s="141">
        <v>0.25476190476190502</v>
      </c>
      <c r="AP51" s="141">
        <v>0.25</v>
      </c>
      <c r="AQ51" s="141">
        <v>0.49523809523809498</v>
      </c>
      <c r="AR51" s="79" t="str">
        <f t="shared" si="7"/>
        <v/>
      </c>
      <c r="AS51" s="211" t="s">
        <v>5</v>
      </c>
      <c r="AT51" s="211" t="s">
        <v>5</v>
      </c>
      <c r="AU51" s="28"/>
      <c r="AV51" s="215"/>
      <c r="AW51" s="215"/>
      <c r="AX51" s="28"/>
      <c r="AY51" s="140">
        <v>0</v>
      </c>
      <c r="AZ51" s="28"/>
      <c r="BA51" s="140">
        <v>0</v>
      </c>
      <c r="BB51" s="140">
        <v>0</v>
      </c>
      <c r="BC51" s="140">
        <v>1</v>
      </c>
      <c r="BD51" s="140">
        <v>0</v>
      </c>
      <c r="BE51" s="140">
        <v>0</v>
      </c>
      <c r="BF51" s="140">
        <v>0</v>
      </c>
      <c r="BG51" s="140">
        <v>0</v>
      </c>
      <c r="BH51" s="140">
        <v>0</v>
      </c>
      <c r="BI51" s="140">
        <v>0</v>
      </c>
      <c r="BJ51" s="140">
        <v>0</v>
      </c>
      <c r="BK51" s="140"/>
      <c r="BL51" s="140"/>
      <c r="BM51" s="140"/>
      <c r="BN51" s="140"/>
      <c r="BO51" s="140"/>
      <c r="BP51" s="140"/>
      <c r="BQ51" s="140"/>
      <c r="BR51" s="140"/>
      <c r="BS51" s="140"/>
      <c r="BT51" s="140"/>
      <c r="BU51" s="140"/>
      <c r="BV51" s="140"/>
      <c r="BW51" s="140"/>
      <c r="BX51" s="140"/>
      <c r="BY51" s="140"/>
      <c r="BZ51" s="140"/>
      <c r="CA51" s="140"/>
      <c r="CB51" s="140"/>
      <c r="CC51" s="140"/>
      <c r="CD51" s="140"/>
      <c r="CE51" s="140"/>
      <c r="CF51" s="140"/>
      <c r="CG51" s="140"/>
      <c r="CH51" s="140"/>
      <c r="CI51" s="140"/>
      <c r="CJ51" s="140"/>
      <c r="CK51" s="140"/>
      <c r="CL51" s="140"/>
      <c r="CM51" s="140"/>
      <c r="CN51" s="140"/>
      <c r="CO51" s="140"/>
      <c r="CP51" s="140"/>
      <c r="CQ51" s="140"/>
      <c r="CR51" s="140"/>
      <c r="CS51" s="140"/>
      <c r="CT51" s="140"/>
      <c r="CU51" s="140"/>
      <c r="CV51" s="140"/>
      <c r="CW51" s="140"/>
      <c r="CX51" s="140"/>
      <c r="CY51" s="103">
        <f t="shared" si="9"/>
        <v>0</v>
      </c>
      <c r="CZ51" s="78"/>
    </row>
    <row r="52" spans="1:104" x14ac:dyDescent="0.2">
      <c r="A52" s="26"/>
      <c r="B52" s="123">
        <f t="shared" si="10"/>
        <v>43</v>
      </c>
      <c r="C52" s="107" t="s">
        <v>264</v>
      </c>
      <c r="D52" s="110">
        <v>43</v>
      </c>
      <c r="F52" s="108" t="s">
        <v>19</v>
      </c>
      <c r="G52" s="120" t="s">
        <v>277</v>
      </c>
      <c r="H52" s="101">
        <f t="shared" si="8"/>
        <v>0</v>
      </c>
      <c r="I52" s="113">
        <v>2938.0178245177472</v>
      </c>
      <c r="J52" s="113">
        <v>7377.1866036632919</v>
      </c>
      <c r="K52" s="113">
        <v>5443.7388583569609</v>
      </c>
      <c r="L52" s="113">
        <v>2414.6618977819921</v>
      </c>
      <c r="M52" s="113">
        <v>6321.4289899902151</v>
      </c>
      <c r="N52" s="113">
        <v>5735.5475930940929</v>
      </c>
      <c r="O52" s="113">
        <v>1569.0949481812643</v>
      </c>
      <c r="P52" s="27"/>
      <c r="Q52" s="113">
        <v>0</v>
      </c>
      <c r="R52" s="113">
        <v>0</v>
      </c>
      <c r="S52" s="113">
        <v>0</v>
      </c>
      <c r="T52" s="113">
        <v>0</v>
      </c>
      <c r="U52" s="113">
        <v>0</v>
      </c>
      <c r="V52" s="113">
        <v>0</v>
      </c>
      <c r="W52" s="113">
        <v>0</v>
      </c>
      <c r="X52" s="28"/>
      <c r="Y52" s="221">
        <v>2938.0178245177472</v>
      </c>
      <c r="Z52" s="221">
        <v>7377.1866036632919</v>
      </c>
      <c r="AA52" s="221">
        <v>5443.7388583569609</v>
      </c>
      <c r="AB52" s="221">
        <v>2414.6618977819921</v>
      </c>
      <c r="AC52" s="221">
        <v>6321.4289899902151</v>
      </c>
      <c r="AD52" s="221">
        <v>5735.5475930940929</v>
      </c>
      <c r="AE52" s="221">
        <v>1569.0949481812643</v>
      </c>
      <c r="AF52" s="28"/>
      <c r="AG52" s="221">
        <v>0</v>
      </c>
      <c r="AH52" s="221">
        <v>0</v>
      </c>
      <c r="AI52" s="221">
        <v>0</v>
      </c>
      <c r="AJ52" s="221">
        <v>0</v>
      </c>
      <c r="AK52" s="221">
        <v>0</v>
      </c>
      <c r="AL52" s="221">
        <v>0</v>
      </c>
      <c r="AM52" s="221">
        <v>0</v>
      </c>
      <c r="AN52" s="28"/>
      <c r="AO52" s="141">
        <v>0.24047619047619001</v>
      </c>
      <c r="AP52" s="141">
        <v>0.25</v>
      </c>
      <c r="AQ52" s="141">
        <v>0.50952380952381005</v>
      </c>
      <c r="AR52" s="79" t="str">
        <f t="shared" si="7"/>
        <v/>
      </c>
      <c r="AS52" s="211" t="s">
        <v>5</v>
      </c>
      <c r="AT52" s="211" t="s">
        <v>5</v>
      </c>
      <c r="AU52" s="28"/>
      <c r="AV52" s="215"/>
      <c r="AW52" s="215"/>
      <c r="AX52" s="28"/>
      <c r="AY52" s="140">
        <v>0</v>
      </c>
      <c r="AZ52" s="28"/>
      <c r="BA52" s="140">
        <v>0</v>
      </c>
      <c r="BB52" s="140">
        <v>0</v>
      </c>
      <c r="BC52" s="140">
        <v>0</v>
      </c>
      <c r="BD52" s="140">
        <v>0</v>
      </c>
      <c r="BE52" s="140">
        <v>0</v>
      </c>
      <c r="BF52" s="140">
        <v>0</v>
      </c>
      <c r="BG52" s="140">
        <v>1</v>
      </c>
      <c r="BH52" s="140">
        <v>0</v>
      </c>
      <c r="BI52" s="140">
        <v>0</v>
      </c>
      <c r="BJ52" s="140">
        <v>0</v>
      </c>
      <c r="BK52" s="140"/>
      <c r="BL52" s="140"/>
      <c r="BM52" s="140"/>
      <c r="BN52" s="140"/>
      <c r="BO52" s="140"/>
      <c r="BP52" s="140"/>
      <c r="BQ52" s="140"/>
      <c r="BR52" s="140"/>
      <c r="BS52" s="140"/>
      <c r="BT52" s="140"/>
      <c r="BU52" s="140"/>
      <c r="BV52" s="140"/>
      <c r="BW52" s="140"/>
      <c r="BX52" s="140"/>
      <c r="BY52" s="140"/>
      <c r="BZ52" s="140"/>
      <c r="CA52" s="140"/>
      <c r="CB52" s="140"/>
      <c r="CC52" s="140"/>
      <c r="CD52" s="140"/>
      <c r="CE52" s="140"/>
      <c r="CF52" s="140"/>
      <c r="CG52" s="140"/>
      <c r="CH52" s="140"/>
      <c r="CI52" s="140"/>
      <c r="CJ52" s="140"/>
      <c r="CK52" s="140"/>
      <c r="CL52" s="140"/>
      <c r="CM52" s="140"/>
      <c r="CN52" s="140"/>
      <c r="CO52" s="140"/>
      <c r="CP52" s="140"/>
      <c r="CQ52" s="140"/>
      <c r="CR52" s="140"/>
      <c r="CS52" s="140"/>
      <c r="CT52" s="140"/>
      <c r="CU52" s="140"/>
      <c r="CV52" s="140"/>
      <c r="CW52" s="140"/>
      <c r="CX52" s="140"/>
      <c r="CY52" s="103">
        <f t="shared" si="9"/>
        <v>0</v>
      </c>
      <c r="CZ52" s="78"/>
    </row>
    <row r="53" spans="1:104" x14ac:dyDescent="0.2">
      <c r="A53" s="26"/>
      <c r="B53" s="123">
        <f t="shared" si="10"/>
        <v>44</v>
      </c>
      <c r="C53" s="107" t="s">
        <v>265</v>
      </c>
      <c r="D53" s="110">
        <v>44</v>
      </c>
      <c r="F53" s="108" t="s">
        <v>22</v>
      </c>
      <c r="G53" s="120" t="s">
        <v>186</v>
      </c>
      <c r="H53" s="101">
        <f t="shared" si="8"/>
        <v>0</v>
      </c>
      <c r="I53" s="113">
        <v>13313.410446570488</v>
      </c>
      <c r="J53" s="113">
        <v>13313.410446570488</v>
      </c>
      <c r="K53" s="113">
        <v>13313.410446570488</v>
      </c>
      <c r="L53" s="113">
        <v>13313.410446570488</v>
      </c>
      <c r="M53" s="113">
        <v>13313.410446570488</v>
      </c>
      <c r="N53" s="113">
        <v>13313.410446570488</v>
      </c>
      <c r="O53" s="113">
        <v>13313.410446570488</v>
      </c>
      <c r="P53" s="27"/>
      <c r="Q53" s="113">
        <v>0</v>
      </c>
      <c r="R53" s="113">
        <v>0</v>
      </c>
      <c r="S53" s="113">
        <v>0</v>
      </c>
      <c r="T53" s="113">
        <v>0</v>
      </c>
      <c r="U53" s="113">
        <v>0</v>
      </c>
      <c r="V53" s="113">
        <v>0</v>
      </c>
      <c r="W53" s="113">
        <v>0</v>
      </c>
      <c r="X53" s="28"/>
      <c r="Y53" s="221">
        <v>13313.410446570488</v>
      </c>
      <c r="Z53" s="221">
        <v>13313.410446570488</v>
      </c>
      <c r="AA53" s="221">
        <v>13313.410446570488</v>
      </c>
      <c r="AB53" s="221">
        <v>13313.410446570488</v>
      </c>
      <c r="AC53" s="221">
        <v>13313.410446570488</v>
      </c>
      <c r="AD53" s="221">
        <v>13313.410446570488</v>
      </c>
      <c r="AE53" s="221">
        <v>13313.410446570488</v>
      </c>
      <c r="AF53" s="28"/>
      <c r="AG53" s="221">
        <v>0</v>
      </c>
      <c r="AH53" s="221">
        <v>0</v>
      </c>
      <c r="AI53" s="221">
        <v>0</v>
      </c>
      <c r="AJ53" s="221">
        <v>0</v>
      </c>
      <c r="AK53" s="221">
        <v>0</v>
      </c>
      <c r="AL53" s="221">
        <v>0</v>
      </c>
      <c r="AM53" s="221">
        <v>0</v>
      </c>
      <c r="AN53" s="28"/>
      <c r="AO53" s="141">
        <v>0.226190476190476</v>
      </c>
      <c r="AP53" s="141">
        <v>0.25</v>
      </c>
      <c r="AQ53" s="141">
        <v>0.52380952380952395</v>
      </c>
      <c r="AR53" s="79" t="str">
        <f t="shared" si="7"/>
        <v/>
      </c>
      <c r="AS53" s="211" t="s">
        <v>5</v>
      </c>
      <c r="AT53" s="211" t="s">
        <v>5</v>
      </c>
      <c r="AU53" s="28"/>
      <c r="AV53" s="215"/>
      <c r="AW53" s="215"/>
      <c r="AX53" s="28"/>
      <c r="AY53" s="140">
        <v>0</v>
      </c>
      <c r="AZ53" s="28"/>
      <c r="BA53" s="140">
        <v>0</v>
      </c>
      <c r="BB53" s="140">
        <v>0</v>
      </c>
      <c r="BC53" s="140">
        <v>0</v>
      </c>
      <c r="BD53" s="140">
        <v>1</v>
      </c>
      <c r="BE53" s="140">
        <v>0</v>
      </c>
      <c r="BF53" s="140">
        <v>0</v>
      </c>
      <c r="BG53" s="140">
        <v>0</v>
      </c>
      <c r="BH53" s="140">
        <v>0</v>
      </c>
      <c r="BI53" s="140">
        <v>0</v>
      </c>
      <c r="BJ53" s="140">
        <v>0</v>
      </c>
      <c r="BK53" s="140"/>
      <c r="BL53" s="140"/>
      <c r="BM53" s="140"/>
      <c r="BN53" s="140"/>
      <c r="BO53" s="140"/>
      <c r="BP53" s="140"/>
      <c r="BQ53" s="140"/>
      <c r="BR53" s="140"/>
      <c r="BS53" s="140"/>
      <c r="BT53" s="140"/>
      <c r="BU53" s="140"/>
      <c r="BV53" s="140"/>
      <c r="BW53" s="140"/>
      <c r="BX53" s="140"/>
      <c r="BY53" s="140"/>
      <c r="BZ53" s="140"/>
      <c r="CA53" s="140"/>
      <c r="CB53" s="140"/>
      <c r="CC53" s="140"/>
      <c r="CD53" s="140"/>
      <c r="CE53" s="140"/>
      <c r="CF53" s="140"/>
      <c r="CG53" s="140"/>
      <c r="CH53" s="140"/>
      <c r="CI53" s="140"/>
      <c r="CJ53" s="140"/>
      <c r="CK53" s="140"/>
      <c r="CL53" s="140"/>
      <c r="CM53" s="140"/>
      <c r="CN53" s="140"/>
      <c r="CO53" s="140"/>
      <c r="CP53" s="140"/>
      <c r="CQ53" s="140"/>
      <c r="CR53" s="140"/>
      <c r="CS53" s="140"/>
      <c r="CT53" s="140"/>
      <c r="CU53" s="140"/>
      <c r="CV53" s="140"/>
      <c r="CW53" s="140"/>
      <c r="CX53" s="140"/>
      <c r="CY53" s="103">
        <f t="shared" si="9"/>
        <v>0</v>
      </c>
      <c r="CZ53" s="78"/>
    </row>
    <row r="54" spans="1:104" x14ac:dyDescent="0.2">
      <c r="A54" s="26"/>
      <c r="B54" s="123">
        <f t="shared" si="10"/>
        <v>45</v>
      </c>
      <c r="C54" s="107" t="s">
        <v>266</v>
      </c>
      <c r="D54" s="110">
        <v>45</v>
      </c>
      <c r="F54" s="108" t="s">
        <v>22</v>
      </c>
      <c r="G54" s="120" t="s">
        <v>279</v>
      </c>
      <c r="H54" s="101">
        <f t="shared" si="8"/>
        <v>0</v>
      </c>
      <c r="I54" s="113">
        <v>4513.4590280068005</v>
      </c>
      <c r="J54" s="113">
        <v>1111.5667923107983</v>
      </c>
      <c r="K54" s="113">
        <v>3902.8573604396838</v>
      </c>
      <c r="L54" s="113">
        <v>7.6256174899647409</v>
      </c>
      <c r="M54" s="113">
        <v>1994.2630855007098</v>
      </c>
      <c r="N54" s="113">
        <v>2416.0447734025097</v>
      </c>
      <c r="O54" s="113">
        <v>1609.2084917310826</v>
      </c>
      <c r="P54" s="27"/>
      <c r="Q54" s="113">
        <v>0</v>
      </c>
      <c r="R54" s="113">
        <v>0</v>
      </c>
      <c r="S54" s="113">
        <v>0</v>
      </c>
      <c r="T54" s="113">
        <v>0</v>
      </c>
      <c r="U54" s="113">
        <v>0</v>
      </c>
      <c r="V54" s="113">
        <v>0</v>
      </c>
      <c r="W54" s="113">
        <v>0</v>
      </c>
      <c r="X54" s="28"/>
      <c r="Y54" s="221">
        <v>4513.4590280068005</v>
      </c>
      <c r="Z54" s="221">
        <v>1111.5667923107983</v>
      </c>
      <c r="AA54" s="221">
        <v>3902.8573604396838</v>
      </c>
      <c r="AB54" s="221">
        <v>7.6256174899647409</v>
      </c>
      <c r="AC54" s="221">
        <v>1994.2630855007098</v>
      </c>
      <c r="AD54" s="221">
        <v>2416.0447734025097</v>
      </c>
      <c r="AE54" s="221">
        <v>1609.2084917310826</v>
      </c>
      <c r="AF54" s="28"/>
      <c r="AG54" s="221">
        <v>0</v>
      </c>
      <c r="AH54" s="221">
        <v>0</v>
      </c>
      <c r="AI54" s="221">
        <v>0</v>
      </c>
      <c r="AJ54" s="221">
        <v>0</v>
      </c>
      <c r="AK54" s="221">
        <v>0</v>
      </c>
      <c r="AL54" s="221">
        <v>0</v>
      </c>
      <c r="AM54" s="221">
        <v>0</v>
      </c>
      <c r="AN54" s="28"/>
      <c r="AO54" s="141">
        <v>0.21190476190476201</v>
      </c>
      <c r="AP54" s="141">
        <v>0.25</v>
      </c>
      <c r="AQ54" s="141">
        <v>0.53809523809523796</v>
      </c>
      <c r="AR54" s="79" t="str">
        <f t="shared" si="7"/>
        <v/>
      </c>
      <c r="AS54" s="211" t="s">
        <v>5</v>
      </c>
      <c r="AT54" s="211" t="s">
        <v>5</v>
      </c>
      <c r="AU54" s="28"/>
      <c r="AV54" s="215"/>
      <c r="AW54" s="215"/>
      <c r="AX54" s="28"/>
      <c r="AY54" s="140">
        <v>0</v>
      </c>
      <c r="AZ54" s="28"/>
      <c r="BA54" s="140">
        <v>1</v>
      </c>
      <c r="BB54" s="140">
        <v>0</v>
      </c>
      <c r="BC54" s="140">
        <v>0</v>
      </c>
      <c r="BD54" s="140">
        <v>0</v>
      </c>
      <c r="BE54" s="140">
        <v>0</v>
      </c>
      <c r="BF54" s="140">
        <v>0</v>
      </c>
      <c r="BG54" s="140">
        <v>0</v>
      </c>
      <c r="BH54" s="140">
        <v>0</v>
      </c>
      <c r="BI54" s="140">
        <v>0</v>
      </c>
      <c r="BJ54" s="140">
        <v>0</v>
      </c>
      <c r="BK54" s="140"/>
      <c r="BL54" s="140"/>
      <c r="BM54" s="140"/>
      <c r="BN54" s="140"/>
      <c r="BO54" s="140"/>
      <c r="BP54" s="140"/>
      <c r="BQ54" s="140"/>
      <c r="BR54" s="140"/>
      <c r="BS54" s="140"/>
      <c r="BT54" s="140"/>
      <c r="BU54" s="140"/>
      <c r="BV54" s="140"/>
      <c r="BW54" s="140"/>
      <c r="BX54" s="140"/>
      <c r="BY54" s="140"/>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03">
        <f t="shared" si="9"/>
        <v>0</v>
      </c>
      <c r="CZ54" s="78"/>
    </row>
    <row r="55" spans="1:104" x14ac:dyDescent="0.2">
      <c r="A55" s="26"/>
      <c r="B55" s="123">
        <f t="shared" si="10"/>
        <v>46</v>
      </c>
      <c r="C55" s="107" t="s">
        <v>267</v>
      </c>
      <c r="D55" s="110">
        <v>46</v>
      </c>
      <c r="F55" s="108" t="s">
        <v>20</v>
      </c>
      <c r="G55" s="120" t="s">
        <v>183</v>
      </c>
      <c r="H55" s="101">
        <f t="shared" si="8"/>
        <v>0</v>
      </c>
      <c r="I55" s="113">
        <v>432.77187646909971</v>
      </c>
      <c r="J55" s="113">
        <v>2827.3923029543298</v>
      </c>
      <c r="K55" s="113">
        <v>3029.9139753797967</v>
      </c>
      <c r="L55" s="113">
        <v>8865.4487222928037</v>
      </c>
      <c r="M55" s="113">
        <v>5795.9448982025633</v>
      </c>
      <c r="N55" s="113">
        <v>4778.7706712612744</v>
      </c>
      <c r="O55" s="113">
        <v>8386.0947303280118</v>
      </c>
      <c r="P55" s="27"/>
      <c r="Q55" s="113">
        <v>0</v>
      </c>
      <c r="R55" s="113">
        <v>0</v>
      </c>
      <c r="S55" s="113">
        <v>0</v>
      </c>
      <c r="T55" s="113">
        <v>0</v>
      </c>
      <c r="U55" s="113">
        <v>0</v>
      </c>
      <c r="V55" s="113">
        <v>0</v>
      </c>
      <c r="W55" s="113">
        <v>0</v>
      </c>
      <c r="X55" s="28"/>
      <c r="Y55" s="221">
        <v>432.77187646909971</v>
      </c>
      <c r="Z55" s="221">
        <v>2827.3923029543298</v>
      </c>
      <c r="AA55" s="221">
        <v>3029.9139753797967</v>
      </c>
      <c r="AB55" s="221">
        <v>8865.4487222928037</v>
      </c>
      <c r="AC55" s="221">
        <v>5795.9448982025633</v>
      </c>
      <c r="AD55" s="221">
        <v>4778.7706712612744</v>
      </c>
      <c r="AE55" s="221">
        <v>8386.0947303280118</v>
      </c>
      <c r="AF55" s="28"/>
      <c r="AG55" s="221">
        <v>0</v>
      </c>
      <c r="AH55" s="221">
        <v>0</v>
      </c>
      <c r="AI55" s="221">
        <v>0</v>
      </c>
      <c r="AJ55" s="221">
        <v>0</v>
      </c>
      <c r="AK55" s="221">
        <v>0</v>
      </c>
      <c r="AL55" s="221">
        <v>0</v>
      </c>
      <c r="AM55" s="221">
        <v>0</v>
      </c>
      <c r="AN55" s="28"/>
      <c r="AO55" s="141">
        <v>0.197619047619048</v>
      </c>
      <c r="AP55" s="141">
        <v>0.25</v>
      </c>
      <c r="AQ55" s="141">
        <v>0.55238095238095197</v>
      </c>
      <c r="AR55" s="79" t="str">
        <f t="shared" si="7"/>
        <v/>
      </c>
      <c r="AS55" s="211" t="s">
        <v>5</v>
      </c>
      <c r="AT55" s="211" t="s">
        <v>5</v>
      </c>
      <c r="AU55" s="28"/>
      <c r="AV55" s="215"/>
      <c r="AW55" s="215"/>
      <c r="AX55" s="28"/>
      <c r="AY55" s="140">
        <v>0</v>
      </c>
      <c r="AZ55" s="28"/>
      <c r="BA55" s="140">
        <v>0</v>
      </c>
      <c r="BB55" s="140">
        <v>0</v>
      </c>
      <c r="BC55" s="140">
        <v>0</v>
      </c>
      <c r="BD55" s="140">
        <v>0</v>
      </c>
      <c r="BE55" s="140">
        <v>0</v>
      </c>
      <c r="BF55" s="140">
        <v>0</v>
      </c>
      <c r="BG55" s="140">
        <v>0</v>
      </c>
      <c r="BH55" s="140">
        <v>0</v>
      </c>
      <c r="BI55" s="140">
        <v>1</v>
      </c>
      <c r="BJ55" s="140">
        <v>0</v>
      </c>
      <c r="BK55" s="140"/>
      <c r="BL55" s="140"/>
      <c r="BM55" s="140"/>
      <c r="BN55" s="140"/>
      <c r="BO55" s="140"/>
      <c r="BP55" s="140"/>
      <c r="BQ55" s="140"/>
      <c r="BR55" s="140"/>
      <c r="BS55" s="140"/>
      <c r="BT55" s="140"/>
      <c r="BU55" s="140"/>
      <c r="BV55" s="140"/>
      <c r="BW55" s="140"/>
      <c r="BX55" s="140"/>
      <c r="BY55" s="140"/>
      <c r="BZ55" s="140"/>
      <c r="CA55" s="140"/>
      <c r="CB55" s="140"/>
      <c r="CC55" s="140"/>
      <c r="CD55" s="140"/>
      <c r="CE55" s="140"/>
      <c r="CF55" s="140"/>
      <c r="CG55" s="140"/>
      <c r="CH55" s="140"/>
      <c r="CI55" s="140"/>
      <c r="CJ55" s="140"/>
      <c r="CK55" s="140"/>
      <c r="CL55" s="140"/>
      <c r="CM55" s="140"/>
      <c r="CN55" s="140"/>
      <c r="CO55" s="140"/>
      <c r="CP55" s="140"/>
      <c r="CQ55" s="140"/>
      <c r="CR55" s="140"/>
      <c r="CS55" s="140"/>
      <c r="CT55" s="140"/>
      <c r="CU55" s="140"/>
      <c r="CV55" s="140"/>
      <c r="CW55" s="140"/>
      <c r="CX55" s="140"/>
      <c r="CY55" s="103">
        <f t="shared" si="9"/>
        <v>0</v>
      </c>
      <c r="CZ55" s="78"/>
    </row>
    <row r="56" spans="1:104" x14ac:dyDescent="0.2">
      <c r="A56" s="26"/>
      <c r="B56" s="123">
        <f t="shared" si="10"/>
        <v>47</v>
      </c>
      <c r="C56" s="107" t="s">
        <v>268</v>
      </c>
      <c r="D56" s="110">
        <v>47</v>
      </c>
      <c r="F56" s="108" t="s">
        <v>20</v>
      </c>
      <c r="G56" s="120" t="s">
        <v>187</v>
      </c>
      <c r="H56" s="101">
        <f t="shared" si="8"/>
        <v>0</v>
      </c>
      <c r="I56" s="113">
        <v>5740.2807552491713</v>
      </c>
      <c r="J56" s="113">
        <v>10583.334174754331</v>
      </c>
      <c r="K56" s="113">
        <v>11933.479198561346</v>
      </c>
      <c r="L56" s="113">
        <v>5146.9980563179706</v>
      </c>
      <c r="M56" s="113">
        <v>3064.5415014913492</v>
      </c>
      <c r="N56" s="113">
        <v>3643.4000640017516</v>
      </c>
      <c r="O56" s="113">
        <v>10843.503949103915</v>
      </c>
      <c r="P56" s="27"/>
      <c r="Q56" s="113">
        <v>0</v>
      </c>
      <c r="R56" s="113">
        <v>0</v>
      </c>
      <c r="S56" s="113">
        <v>0</v>
      </c>
      <c r="T56" s="113">
        <v>0</v>
      </c>
      <c r="U56" s="113">
        <v>0</v>
      </c>
      <c r="V56" s="113">
        <v>0</v>
      </c>
      <c r="W56" s="113">
        <v>0</v>
      </c>
      <c r="X56" s="28"/>
      <c r="Y56" s="221">
        <v>5740.2807552491713</v>
      </c>
      <c r="Z56" s="221">
        <v>10583.334174754331</v>
      </c>
      <c r="AA56" s="221">
        <v>11933.479198561346</v>
      </c>
      <c r="AB56" s="221">
        <v>5146.9980563179706</v>
      </c>
      <c r="AC56" s="221">
        <v>3064.5415014913492</v>
      </c>
      <c r="AD56" s="221">
        <v>3643.4000640017516</v>
      </c>
      <c r="AE56" s="221">
        <v>10843.503949103915</v>
      </c>
      <c r="AF56" s="28"/>
      <c r="AG56" s="221">
        <v>0</v>
      </c>
      <c r="AH56" s="221">
        <v>0</v>
      </c>
      <c r="AI56" s="221">
        <v>0</v>
      </c>
      <c r="AJ56" s="221">
        <v>0</v>
      </c>
      <c r="AK56" s="221">
        <v>0</v>
      </c>
      <c r="AL56" s="221">
        <v>0</v>
      </c>
      <c r="AM56" s="221">
        <v>0</v>
      </c>
      <c r="AN56" s="28"/>
      <c r="AO56" s="141">
        <v>0.18333333333333299</v>
      </c>
      <c r="AP56" s="141">
        <v>0.25</v>
      </c>
      <c r="AQ56" s="141">
        <v>0.56666666666666698</v>
      </c>
      <c r="AR56" s="79" t="str">
        <f t="shared" si="7"/>
        <v/>
      </c>
      <c r="AS56" s="211" t="s">
        <v>5</v>
      </c>
      <c r="AT56" s="211" t="s">
        <v>5</v>
      </c>
      <c r="AU56" s="28"/>
      <c r="AV56" s="215"/>
      <c r="AW56" s="215"/>
      <c r="AX56" s="28"/>
      <c r="AY56" s="140">
        <v>0</v>
      </c>
      <c r="AZ56" s="28"/>
      <c r="BA56" s="140">
        <v>0</v>
      </c>
      <c r="BB56" s="140">
        <v>0</v>
      </c>
      <c r="BC56" s="140">
        <v>0</v>
      </c>
      <c r="BD56" s="140">
        <v>0</v>
      </c>
      <c r="BE56" s="140">
        <v>0</v>
      </c>
      <c r="BF56" s="140">
        <v>0</v>
      </c>
      <c r="BG56" s="140">
        <v>1</v>
      </c>
      <c r="BH56" s="140">
        <v>0</v>
      </c>
      <c r="BI56" s="140">
        <v>0</v>
      </c>
      <c r="BJ56" s="140">
        <v>0</v>
      </c>
      <c r="BK56" s="140"/>
      <c r="BL56" s="140"/>
      <c r="BM56" s="140"/>
      <c r="BN56" s="140"/>
      <c r="BO56" s="140"/>
      <c r="BP56" s="140"/>
      <c r="BQ56" s="140"/>
      <c r="BR56" s="140"/>
      <c r="BS56" s="140"/>
      <c r="BT56" s="140"/>
      <c r="BU56" s="140"/>
      <c r="BV56" s="140"/>
      <c r="BW56" s="140"/>
      <c r="BX56" s="140"/>
      <c r="BY56" s="140"/>
      <c r="BZ56" s="140"/>
      <c r="CA56" s="140"/>
      <c r="CB56" s="140"/>
      <c r="CC56" s="140"/>
      <c r="CD56" s="140"/>
      <c r="CE56" s="140"/>
      <c r="CF56" s="140"/>
      <c r="CG56" s="140"/>
      <c r="CH56" s="140"/>
      <c r="CI56" s="140"/>
      <c r="CJ56" s="140"/>
      <c r="CK56" s="140"/>
      <c r="CL56" s="140"/>
      <c r="CM56" s="140"/>
      <c r="CN56" s="140"/>
      <c r="CO56" s="140"/>
      <c r="CP56" s="140"/>
      <c r="CQ56" s="140"/>
      <c r="CR56" s="140"/>
      <c r="CS56" s="140"/>
      <c r="CT56" s="140"/>
      <c r="CU56" s="140"/>
      <c r="CV56" s="140"/>
      <c r="CW56" s="140"/>
      <c r="CX56" s="140"/>
      <c r="CY56" s="103">
        <f t="shared" si="9"/>
        <v>0</v>
      </c>
      <c r="CZ56" s="78"/>
    </row>
    <row r="57" spans="1:104" x14ac:dyDescent="0.2">
      <c r="A57" s="26"/>
      <c r="B57" s="123">
        <f t="shared" si="10"/>
        <v>48</v>
      </c>
      <c r="C57" s="107" t="s">
        <v>269</v>
      </c>
      <c r="D57" s="110">
        <v>48</v>
      </c>
      <c r="F57" s="108" t="s">
        <v>20</v>
      </c>
      <c r="G57" s="120" t="s">
        <v>183</v>
      </c>
      <c r="H57" s="101">
        <f t="shared" si="8"/>
        <v>0</v>
      </c>
      <c r="I57" s="113">
        <v>8567.5134370049836</v>
      </c>
      <c r="J57" s="113">
        <v>7906.0330706188943</v>
      </c>
      <c r="K57" s="113">
        <v>4588.3450029041605</v>
      </c>
      <c r="L57" s="113">
        <v>9629.6360143298662</v>
      </c>
      <c r="M57" s="113">
        <v>378.91082206909675</v>
      </c>
      <c r="N57" s="113">
        <v>2360.1072592851606</v>
      </c>
      <c r="O57" s="113">
        <v>1940.1308958395907</v>
      </c>
      <c r="P57" s="27"/>
      <c r="Q57" s="113">
        <v>0</v>
      </c>
      <c r="R57" s="113">
        <v>0</v>
      </c>
      <c r="S57" s="113">
        <v>0</v>
      </c>
      <c r="T57" s="113">
        <v>0</v>
      </c>
      <c r="U57" s="113">
        <v>0</v>
      </c>
      <c r="V57" s="113">
        <v>0</v>
      </c>
      <c r="W57" s="113">
        <v>0</v>
      </c>
      <c r="X57" s="28"/>
      <c r="Y57" s="221">
        <v>8567.5134370049836</v>
      </c>
      <c r="Z57" s="221">
        <v>7906.0330706188943</v>
      </c>
      <c r="AA57" s="221">
        <v>4588.3450029041605</v>
      </c>
      <c r="AB57" s="221">
        <v>9629.6360143298662</v>
      </c>
      <c r="AC57" s="221">
        <v>378.91082206909675</v>
      </c>
      <c r="AD57" s="221">
        <v>2360.1072592851606</v>
      </c>
      <c r="AE57" s="221">
        <v>1940.1308958395907</v>
      </c>
      <c r="AF57" s="28"/>
      <c r="AG57" s="221">
        <v>0</v>
      </c>
      <c r="AH57" s="221">
        <v>0</v>
      </c>
      <c r="AI57" s="221">
        <v>0</v>
      </c>
      <c r="AJ57" s="221">
        <v>0</v>
      </c>
      <c r="AK57" s="221">
        <v>0</v>
      </c>
      <c r="AL57" s="221">
        <v>0</v>
      </c>
      <c r="AM57" s="221">
        <v>0</v>
      </c>
      <c r="AN57" s="28"/>
      <c r="AO57" s="141">
        <v>0.169047619047619</v>
      </c>
      <c r="AP57" s="141">
        <v>0.25</v>
      </c>
      <c r="AQ57" s="141">
        <v>0.580952380952381</v>
      </c>
      <c r="AR57" s="79" t="str">
        <f t="shared" si="7"/>
        <v/>
      </c>
      <c r="AS57" s="211" t="s">
        <v>5</v>
      </c>
      <c r="AT57" s="211" t="s">
        <v>5</v>
      </c>
      <c r="AU57" s="28"/>
      <c r="AV57" s="215"/>
      <c r="AW57" s="215"/>
      <c r="AX57" s="28"/>
      <c r="AY57" s="140">
        <v>0</v>
      </c>
      <c r="AZ57" s="28"/>
      <c r="BA57" s="140">
        <v>0</v>
      </c>
      <c r="BB57" s="140">
        <v>0</v>
      </c>
      <c r="BC57" s="140">
        <v>0</v>
      </c>
      <c r="BD57" s="140">
        <v>0</v>
      </c>
      <c r="BE57" s="140">
        <v>1</v>
      </c>
      <c r="BF57" s="140">
        <v>0</v>
      </c>
      <c r="BG57" s="140">
        <v>0</v>
      </c>
      <c r="BH57" s="140">
        <v>0</v>
      </c>
      <c r="BI57" s="140">
        <v>0</v>
      </c>
      <c r="BJ57" s="140">
        <v>0</v>
      </c>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c r="CT57" s="140"/>
      <c r="CU57" s="140"/>
      <c r="CV57" s="140"/>
      <c r="CW57" s="140"/>
      <c r="CX57" s="140"/>
      <c r="CY57" s="103">
        <f t="shared" si="9"/>
        <v>0</v>
      </c>
      <c r="CZ57" s="78"/>
    </row>
    <row r="58" spans="1:104" x14ac:dyDescent="0.2">
      <c r="A58" s="26"/>
      <c r="B58" s="123">
        <f t="shared" si="10"/>
        <v>49</v>
      </c>
      <c r="C58" s="107" t="s">
        <v>270</v>
      </c>
      <c r="D58" s="110">
        <v>49</v>
      </c>
      <c r="F58" s="108" t="s">
        <v>20</v>
      </c>
      <c r="G58" s="120" t="s">
        <v>183</v>
      </c>
      <c r="H58" s="101">
        <f t="shared" si="8"/>
        <v>0</v>
      </c>
      <c r="I58" s="113">
        <v>1444.72327192036</v>
      </c>
      <c r="J58" s="113">
        <v>7284.0265048229621</v>
      </c>
      <c r="K58" s="113">
        <v>4341.5925622919458</v>
      </c>
      <c r="L58" s="113">
        <v>7132.3965732604365</v>
      </c>
      <c r="M58" s="113">
        <v>9143.0887560725841</v>
      </c>
      <c r="N58" s="113">
        <v>8453.7876416083054</v>
      </c>
      <c r="O58" s="113">
        <v>7315.0158780964766</v>
      </c>
      <c r="P58" s="27"/>
      <c r="Q58" s="113">
        <v>0</v>
      </c>
      <c r="R58" s="113">
        <v>0</v>
      </c>
      <c r="S58" s="113">
        <v>0</v>
      </c>
      <c r="T58" s="113">
        <v>0</v>
      </c>
      <c r="U58" s="113">
        <v>0</v>
      </c>
      <c r="V58" s="113">
        <v>0</v>
      </c>
      <c r="W58" s="113">
        <v>0</v>
      </c>
      <c r="X58" s="28"/>
      <c r="Y58" s="221">
        <v>1444.72327192036</v>
      </c>
      <c r="Z58" s="221">
        <v>7284.0265048229621</v>
      </c>
      <c r="AA58" s="221">
        <v>4341.5925622919458</v>
      </c>
      <c r="AB58" s="221">
        <v>7132.3965732604365</v>
      </c>
      <c r="AC58" s="221">
        <v>9143.0887560725841</v>
      </c>
      <c r="AD58" s="221">
        <v>8453.7876416083054</v>
      </c>
      <c r="AE58" s="221">
        <v>7315.0158780964766</v>
      </c>
      <c r="AF58" s="28"/>
      <c r="AG58" s="221">
        <v>0</v>
      </c>
      <c r="AH58" s="221">
        <v>0</v>
      </c>
      <c r="AI58" s="221">
        <v>0</v>
      </c>
      <c r="AJ58" s="221">
        <v>0</v>
      </c>
      <c r="AK58" s="221">
        <v>0</v>
      </c>
      <c r="AL58" s="221">
        <v>0</v>
      </c>
      <c r="AM58" s="221">
        <v>0</v>
      </c>
      <c r="AN58" s="28"/>
      <c r="AO58" s="141">
        <v>0.18333333333333299</v>
      </c>
      <c r="AP58" s="141">
        <v>0.25</v>
      </c>
      <c r="AQ58" s="141">
        <v>0.56666666666666698</v>
      </c>
      <c r="AR58" s="79" t="str">
        <f t="shared" si="7"/>
        <v/>
      </c>
      <c r="AS58" s="211" t="s">
        <v>5</v>
      </c>
      <c r="AT58" s="211" t="s">
        <v>5</v>
      </c>
      <c r="AU58" s="28"/>
      <c r="AV58" s="215"/>
      <c r="AW58" s="215"/>
      <c r="AX58" s="28"/>
      <c r="AY58" s="140">
        <v>0</v>
      </c>
      <c r="AZ58" s="28"/>
      <c r="BA58" s="140">
        <v>0</v>
      </c>
      <c r="BB58" s="140">
        <v>1</v>
      </c>
      <c r="BC58" s="140">
        <v>0</v>
      </c>
      <c r="BD58" s="140">
        <v>0</v>
      </c>
      <c r="BE58" s="140">
        <v>0</v>
      </c>
      <c r="BF58" s="140">
        <v>0</v>
      </c>
      <c r="BG58" s="140">
        <v>0</v>
      </c>
      <c r="BH58" s="140">
        <v>0</v>
      </c>
      <c r="BI58" s="140">
        <v>0</v>
      </c>
      <c r="BJ58" s="140">
        <v>0</v>
      </c>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03">
        <f t="shared" si="9"/>
        <v>0</v>
      </c>
      <c r="CZ58" s="78"/>
    </row>
    <row r="59" spans="1:104" x14ac:dyDescent="0.2">
      <c r="A59" s="26"/>
      <c r="B59" s="123">
        <f t="shared" si="10"/>
        <v>50</v>
      </c>
      <c r="C59" s="107" t="s">
        <v>271</v>
      </c>
      <c r="D59" s="110">
        <v>50</v>
      </c>
      <c r="F59" s="108" t="s">
        <v>20</v>
      </c>
      <c r="G59" s="120" t="s">
        <v>187</v>
      </c>
      <c r="H59" s="101">
        <f t="shared" si="8"/>
        <v>0</v>
      </c>
      <c r="I59" s="113">
        <v>5486.1348839468665</v>
      </c>
      <c r="J59" s="113">
        <v>1351.1157002407167</v>
      </c>
      <c r="K59" s="113">
        <v>4743.9451159995497</v>
      </c>
      <c r="L59" s="113">
        <v>9.2689810328921585</v>
      </c>
      <c r="M59" s="113">
        <v>2424.0380190101223</v>
      </c>
      <c r="N59" s="113">
        <v>2936.7160375873559</v>
      </c>
      <c r="O59" s="113">
        <v>5396</v>
      </c>
      <c r="P59" s="27"/>
      <c r="Q59" s="113">
        <v>0</v>
      </c>
      <c r="R59" s="113">
        <v>0</v>
      </c>
      <c r="S59" s="113">
        <v>0</v>
      </c>
      <c r="T59" s="113">
        <v>0</v>
      </c>
      <c r="U59" s="113">
        <v>0</v>
      </c>
      <c r="V59" s="113">
        <v>0</v>
      </c>
      <c r="W59" s="113">
        <v>0</v>
      </c>
      <c r="X59" s="28"/>
      <c r="Y59" s="221">
        <v>5486.1348839468665</v>
      </c>
      <c r="Z59" s="221">
        <v>1351.1157002407167</v>
      </c>
      <c r="AA59" s="221">
        <v>4743.9451159995497</v>
      </c>
      <c r="AB59" s="221">
        <v>9.2689810328921585</v>
      </c>
      <c r="AC59" s="221">
        <v>2424.0380190101223</v>
      </c>
      <c r="AD59" s="221">
        <v>2936.7160375873559</v>
      </c>
      <c r="AE59" s="221">
        <v>5396</v>
      </c>
      <c r="AF59" s="28"/>
      <c r="AG59" s="221">
        <v>0</v>
      </c>
      <c r="AH59" s="221">
        <v>0</v>
      </c>
      <c r="AI59" s="221">
        <v>0</v>
      </c>
      <c r="AJ59" s="221">
        <v>0</v>
      </c>
      <c r="AK59" s="221">
        <v>0</v>
      </c>
      <c r="AL59" s="221">
        <v>0</v>
      </c>
      <c r="AM59" s="221">
        <v>0</v>
      </c>
      <c r="AN59" s="28"/>
      <c r="AO59" s="141">
        <v>0.169047619047619</v>
      </c>
      <c r="AP59" s="141">
        <v>0.25</v>
      </c>
      <c r="AQ59" s="141">
        <v>0.580952380952381</v>
      </c>
      <c r="AR59" s="79" t="str">
        <f t="shared" si="7"/>
        <v/>
      </c>
      <c r="AS59" s="211" t="s">
        <v>5</v>
      </c>
      <c r="AT59" s="211" t="s">
        <v>5</v>
      </c>
      <c r="AU59" s="28"/>
      <c r="AV59" s="215"/>
      <c r="AW59" s="215"/>
      <c r="AX59" s="28"/>
      <c r="AY59" s="140">
        <v>0</v>
      </c>
      <c r="AZ59" s="28"/>
      <c r="BA59" s="140">
        <v>0</v>
      </c>
      <c r="BB59" s="140">
        <v>0</v>
      </c>
      <c r="BC59" s="140">
        <v>1</v>
      </c>
      <c r="BD59" s="140">
        <v>0</v>
      </c>
      <c r="BE59" s="140">
        <v>0</v>
      </c>
      <c r="BF59" s="140">
        <v>0</v>
      </c>
      <c r="BG59" s="140">
        <v>0</v>
      </c>
      <c r="BH59" s="140">
        <v>0</v>
      </c>
      <c r="BI59" s="140">
        <v>0</v>
      </c>
      <c r="BJ59" s="140">
        <v>0</v>
      </c>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c r="CT59" s="140"/>
      <c r="CU59" s="140"/>
      <c r="CV59" s="140"/>
      <c r="CW59" s="140"/>
      <c r="CX59" s="140"/>
      <c r="CY59" s="103">
        <f t="shared" si="9"/>
        <v>0</v>
      </c>
      <c r="CZ59" s="78"/>
    </row>
    <row r="60" spans="1:104" x14ac:dyDescent="0.2">
      <c r="A60" s="26"/>
      <c r="B60" s="123">
        <f t="shared" si="10"/>
        <v>51</v>
      </c>
      <c r="C60" s="107"/>
      <c r="D60" s="111"/>
      <c r="F60" s="108"/>
      <c r="G60" s="120"/>
      <c r="H60" s="101"/>
      <c r="I60" s="113"/>
      <c r="J60" s="113"/>
      <c r="K60" s="113"/>
      <c r="L60" s="113"/>
      <c r="M60" s="113"/>
      <c r="N60" s="113"/>
      <c r="O60" s="113"/>
      <c r="P60" s="27"/>
      <c r="Q60" s="113"/>
      <c r="R60" s="113"/>
      <c r="S60" s="113"/>
      <c r="T60" s="113"/>
      <c r="U60" s="113"/>
      <c r="V60" s="113"/>
      <c r="W60" s="113"/>
      <c r="X60" s="28"/>
      <c r="Y60" s="221"/>
      <c r="Z60" s="221"/>
      <c r="AA60" s="221"/>
      <c r="AB60" s="221"/>
      <c r="AC60" s="221"/>
      <c r="AD60" s="221"/>
      <c r="AE60" s="221"/>
      <c r="AF60" s="28"/>
      <c r="AG60" s="221"/>
      <c r="AH60" s="221"/>
      <c r="AI60" s="221"/>
      <c r="AJ60" s="221"/>
      <c r="AK60" s="221"/>
      <c r="AL60" s="221"/>
      <c r="AM60" s="221"/>
      <c r="AN60" s="28"/>
      <c r="AO60" s="141"/>
      <c r="AP60" s="141"/>
      <c r="AQ60" s="141"/>
      <c r="AR60" s="79"/>
      <c r="AS60" s="211"/>
      <c r="AT60" s="211"/>
      <c r="AU60" s="28"/>
      <c r="AV60" s="215"/>
      <c r="AW60" s="215"/>
      <c r="AX60" s="28"/>
      <c r="AY60" s="140"/>
      <c r="AZ60" s="28"/>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0"/>
      <c r="BZ60" s="140"/>
      <c r="CA60" s="140"/>
      <c r="CB60" s="140"/>
      <c r="CC60" s="140"/>
      <c r="CD60" s="140"/>
      <c r="CE60" s="140"/>
      <c r="CF60" s="140"/>
      <c r="CG60" s="140"/>
      <c r="CH60" s="140"/>
      <c r="CI60" s="140"/>
      <c r="CJ60" s="140"/>
      <c r="CK60" s="140"/>
      <c r="CL60" s="140"/>
      <c r="CM60" s="140"/>
      <c r="CN60" s="140"/>
      <c r="CO60" s="140"/>
      <c r="CP60" s="140"/>
      <c r="CQ60" s="140"/>
      <c r="CR60" s="140"/>
      <c r="CS60" s="140"/>
      <c r="CT60" s="140"/>
      <c r="CU60" s="140"/>
      <c r="CV60" s="140"/>
      <c r="CW60" s="140"/>
      <c r="CX60" s="140"/>
      <c r="CY60" s="103">
        <f t="shared" si="9"/>
        <v>0</v>
      </c>
      <c r="CZ60" s="78"/>
    </row>
    <row r="61" spans="1:104" x14ac:dyDescent="0.2">
      <c r="A61" s="26"/>
      <c r="B61" s="123">
        <f t="shared" si="10"/>
        <v>52</v>
      </c>
      <c r="C61" s="107"/>
      <c r="D61" s="111"/>
      <c r="F61" s="108"/>
      <c r="G61" s="120"/>
      <c r="H61" s="101"/>
      <c r="I61" s="113"/>
      <c r="J61" s="113"/>
      <c r="K61" s="113"/>
      <c r="L61" s="113"/>
      <c r="M61" s="113"/>
      <c r="N61" s="113"/>
      <c r="O61" s="113"/>
      <c r="P61" s="27"/>
      <c r="Q61" s="113"/>
      <c r="R61" s="113"/>
      <c r="S61" s="113"/>
      <c r="T61" s="113"/>
      <c r="U61" s="113"/>
      <c r="V61" s="113"/>
      <c r="W61" s="113"/>
      <c r="X61" s="28"/>
      <c r="Y61" s="221"/>
      <c r="Z61" s="221"/>
      <c r="AA61" s="221"/>
      <c r="AB61" s="221"/>
      <c r="AC61" s="221"/>
      <c r="AD61" s="221"/>
      <c r="AE61" s="221"/>
      <c r="AF61" s="28"/>
      <c r="AG61" s="221"/>
      <c r="AH61" s="221"/>
      <c r="AI61" s="221"/>
      <c r="AJ61" s="221"/>
      <c r="AK61" s="221"/>
      <c r="AL61" s="221"/>
      <c r="AM61" s="221"/>
      <c r="AN61" s="28"/>
      <c r="AO61" s="141"/>
      <c r="AP61" s="141"/>
      <c r="AQ61" s="141"/>
      <c r="AR61" s="79"/>
      <c r="AS61" s="211"/>
      <c r="AT61" s="211"/>
      <c r="AU61" s="28"/>
      <c r="AV61" s="215"/>
      <c r="AW61" s="215"/>
      <c r="AX61" s="28"/>
      <c r="AY61" s="140"/>
      <c r="AZ61" s="28"/>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0"/>
      <c r="BZ61" s="140"/>
      <c r="CA61" s="140"/>
      <c r="CB61" s="140"/>
      <c r="CC61" s="140"/>
      <c r="CD61" s="140"/>
      <c r="CE61" s="140"/>
      <c r="CF61" s="140"/>
      <c r="CG61" s="140"/>
      <c r="CH61" s="140"/>
      <c r="CI61" s="140"/>
      <c r="CJ61" s="140"/>
      <c r="CK61" s="140"/>
      <c r="CL61" s="140"/>
      <c r="CM61" s="140"/>
      <c r="CN61" s="140"/>
      <c r="CO61" s="140"/>
      <c r="CP61" s="140"/>
      <c r="CQ61" s="140"/>
      <c r="CR61" s="140"/>
      <c r="CS61" s="140"/>
      <c r="CT61" s="140"/>
      <c r="CU61" s="140"/>
      <c r="CV61" s="140"/>
      <c r="CW61" s="140"/>
      <c r="CX61" s="140"/>
      <c r="CY61" s="103">
        <f t="shared" si="9"/>
        <v>0</v>
      </c>
      <c r="CZ61" s="78"/>
    </row>
    <row r="62" spans="1:104" x14ac:dyDescent="0.2">
      <c r="A62" s="26"/>
      <c r="B62" s="123">
        <f t="shared" si="10"/>
        <v>53</v>
      </c>
      <c r="C62" s="107"/>
      <c r="D62" s="111"/>
      <c r="F62" s="108"/>
      <c r="G62" s="120"/>
      <c r="H62" s="101"/>
      <c r="I62" s="113"/>
      <c r="J62" s="113"/>
      <c r="K62" s="113"/>
      <c r="L62" s="113"/>
      <c r="M62" s="113"/>
      <c r="N62" s="113"/>
      <c r="O62" s="113"/>
      <c r="P62" s="27"/>
      <c r="Q62" s="113"/>
      <c r="R62" s="113"/>
      <c r="S62" s="113"/>
      <c r="T62" s="113"/>
      <c r="U62" s="113"/>
      <c r="V62" s="113"/>
      <c r="W62" s="113"/>
      <c r="X62" s="28"/>
      <c r="Y62" s="221"/>
      <c r="Z62" s="221"/>
      <c r="AA62" s="221"/>
      <c r="AB62" s="221"/>
      <c r="AC62" s="221"/>
      <c r="AD62" s="221"/>
      <c r="AE62" s="221"/>
      <c r="AF62" s="28"/>
      <c r="AG62" s="221"/>
      <c r="AH62" s="221"/>
      <c r="AI62" s="221"/>
      <c r="AJ62" s="221"/>
      <c r="AK62" s="221"/>
      <c r="AL62" s="221"/>
      <c r="AM62" s="221"/>
      <c r="AN62" s="28"/>
      <c r="AO62" s="141"/>
      <c r="AP62" s="141"/>
      <c r="AQ62" s="141"/>
      <c r="AR62" s="79"/>
      <c r="AS62" s="211"/>
      <c r="AT62" s="211"/>
      <c r="AU62" s="28"/>
      <c r="AV62" s="215"/>
      <c r="AW62" s="215"/>
      <c r="AX62" s="28"/>
      <c r="AY62" s="140"/>
      <c r="AZ62" s="28"/>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0"/>
      <c r="BZ62" s="140"/>
      <c r="CA62" s="140"/>
      <c r="CB62" s="140"/>
      <c r="CC62" s="140"/>
      <c r="CD62" s="140"/>
      <c r="CE62" s="140"/>
      <c r="CF62" s="140"/>
      <c r="CG62" s="140"/>
      <c r="CH62" s="140"/>
      <c r="CI62" s="140"/>
      <c r="CJ62" s="140"/>
      <c r="CK62" s="140"/>
      <c r="CL62" s="140"/>
      <c r="CM62" s="140"/>
      <c r="CN62" s="140"/>
      <c r="CO62" s="140"/>
      <c r="CP62" s="140"/>
      <c r="CQ62" s="140"/>
      <c r="CR62" s="140"/>
      <c r="CS62" s="140"/>
      <c r="CT62" s="140"/>
      <c r="CU62" s="140"/>
      <c r="CV62" s="140"/>
      <c r="CW62" s="140"/>
      <c r="CX62" s="140"/>
      <c r="CY62" s="103">
        <f t="shared" si="9"/>
        <v>0</v>
      </c>
      <c r="CZ62" s="78"/>
    </row>
    <row r="63" spans="1:104" x14ac:dyDescent="0.2">
      <c r="A63" s="26"/>
      <c r="B63" s="123">
        <f t="shared" si="10"/>
        <v>54</v>
      </c>
      <c r="C63" s="107"/>
      <c r="D63" s="111"/>
      <c r="F63" s="108"/>
      <c r="G63" s="120"/>
      <c r="H63" s="101"/>
      <c r="I63" s="113"/>
      <c r="J63" s="113"/>
      <c r="K63" s="113"/>
      <c r="L63" s="113"/>
      <c r="M63" s="113"/>
      <c r="N63" s="113"/>
      <c r="O63" s="113"/>
      <c r="P63" s="27"/>
      <c r="Q63" s="113"/>
      <c r="R63" s="113"/>
      <c r="S63" s="113"/>
      <c r="T63" s="113"/>
      <c r="U63" s="113"/>
      <c r="V63" s="113"/>
      <c r="W63" s="113"/>
      <c r="X63" s="28"/>
      <c r="Y63" s="221"/>
      <c r="Z63" s="221"/>
      <c r="AA63" s="221"/>
      <c r="AB63" s="221"/>
      <c r="AC63" s="221"/>
      <c r="AD63" s="221"/>
      <c r="AE63" s="221"/>
      <c r="AF63" s="28"/>
      <c r="AG63" s="221"/>
      <c r="AH63" s="221"/>
      <c r="AI63" s="221"/>
      <c r="AJ63" s="221"/>
      <c r="AK63" s="221"/>
      <c r="AL63" s="221"/>
      <c r="AM63" s="221"/>
      <c r="AN63" s="28"/>
      <c r="AO63" s="141"/>
      <c r="AP63" s="141"/>
      <c r="AQ63" s="141"/>
      <c r="AR63" s="79"/>
      <c r="AS63" s="211"/>
      <c r="AT63" s="211"/>
      <c r="AU63" s="28"/>
      <c r="AV63" s="215"/>
      <c r="AW63" s="215"/>
      <c r="AX63" s="28"/>
      <c r="AY63" s="140"/>
      <c r="AZ63" s="28"/>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c r="CC63" s="140"/>
      <c r="CD63" s="140"/>
      <c r="CE63" s="140"/>
      <c r="CF63" s="140"/>
      <c r="CG63" s="140"/>
      <c r="CH63" s="140"/>
      <c r="CI63" s="140"/>
      <c r="CJ63" s="140"/>
      <c r="CK63" s="140"/>
      <c r="CL63" s="140"/>
      <c r="CM63" s="140"/>
      <c r="CN63" s="140"/>
      <c r="CO63" s="140"/>
      <c r="CP63" s="140"/>
      <c r="CQ63" s="140"/>
      <c r="CR63" s="140"/>
      <c r="CS63" s="140"/>
      <c r="CT63" s="140"/>
      <c r="CU63" s="140"/>
      <c r="CV63" s="140"/>
      <c r="CW63" s="140"/>
      <c r="CX63" s="140"/>
      <c r="CY63" s="103">
        <f t="shared" si="9"/>
        <v>0</v>
      </c>
      <c r="CZ63" s="78"/>
    </row>
    <row r="64" spans="1:104" x14ac:dyDescent="0.2">
      <c r="A64" s="26"/>
      <c r="B64" s="123">
        <f t="shared" si="10"/>
        <v>55</v>
      </c>
      <c r="C64" s="107"/>
      <c r="D64" s="111"/>
      <c r="F64" s="108"/>
      <c r="G64" s="120"/>
      <c r="H64" s="101"/>
      <c r="I64" s="113"/>
      <c r="J64" s="113"/>
      <c r="K64" s="113"/>
      <c r="L64" s="113"/>
      <c r="M64" s="113"/>
      <c r="N64" s="113"/>
      <c r="O64" s="113"/>
      <c r="P64" s="27"/>
      <c r="Q64" s="113"/>
      <c r="R64" s="113"/>
      <c r="S64" s="113"/>
      <c r="T64" s="113"/>
      <c r="U64" s="113"/>
      <c r="V64" s="113"/>
      <c r="W64" s="113"/>
      <c r="X64" s="28"/>
      <c r="Y64" s="221"/>
      <c r="Z64" s="221"/>
      <c r="AA64" s="221"/>
      <c r="AB64" s="221"/>
      <c r="AC64" s="221"/>
      <c r="AD64" s="221"/>
      <c r="AE64" s="221"/>
      <c r="AF64" s="28"/>
      <c r="AG64" s="221"/>
      <c r="AH64" s="221"/>
      <c r="AI64" s="221"/>
      <c r="AJ64" s="221"/>
      <c r="AK64" s="221"/>
      <c r="AL64" s="221"/>
      <c r="AM64" s="221"/>
      <c r="AN64" s="28"/>
      <c r="AO64" s="141"/>
      <c r="AP64" s="141"/>
      <c r="AQ64" s="141"/>
      <c r="AR64" s="79" t="str">
        <f t="shared" si="7"/>
        <v/>
      </c>
      <c r="AS64" s="139"/>
      <c r="AT64" s="139"/>
      <c r="AU64" s="28"/>
      <c r="AV64" s="215"/>
      <c r="AW64" s="215"/>
      <c r="AX64" s="28"/>
      <c r="AY64" s="140"/>
      <c r="AZ64" s="28"/>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0"/>
      <c r="BZ64" s="140"/>
      <c r="CA64" s="140"/>
      <c r="CB64" s="140"/>
      <c r="CC64" s="140"/>
      <c r="CD64" s="140"/>
      <c r="CE64" s="140"/>
      <c r="CF64" s="140"/>
      <c r="CG64" s="140"/>
      <c r="CH64" s="140"/>
      <c r="CI64" s="140"/>
      <c r="CJ64" s="140"/>
      <c r="CK64" s="140"/>
      <c r="CL64" s="140"/>
      <c r="CM64" s="140"/>
      <c r="CN64" s="140"/>
      <c r="CO64" s="140"/>
      <c r="CP64" s="140"/>
      <c r="CQ64" s="140"/>
      <c r="CR64" s="140"/>
      <c r="CS64" s="140"/>
      <c r="CT64" s="140"/>
      <c r="CU64" s="140"/>
      <c r="CV64" s="140"/>
      <c r="CW64" s="140"/>
      <c r="CX64" s="140"/>
      <c r="CY64" s="103">
        <f t="shared" si="9"/>
        <v>0</v>
      </c>
      <c r="CZ64" s="78"/>
    </row>
    <row r="65" spans="1:104" x14ac:dyDescent="0.2">
      <c r="A65" s="26"/>
      <c r="B65" s="123">
        <f t="shared" si="10"/>
        <v>56</v>
      </c>
      <c r="C65" s="107"/>
      <c r="D65" s="111"/>
      <c r="F65" s="108"/>
      <c r="G65" s="120"/>
      <c r="H65" s="101"/>
      <c r="I65" s="113"/>
      <c r="J65" s="113"/>
      <c r="K65" s="113"/>
      <c r="L65" s="113"/>
      <c r="M65" s="113"/>
      <c r="N65" s="113"/>
      <c r="O65" s="113"/>
      <c r="P65" s="27"/>
      <c r="Q65" s="113"/>
      <c r="R65" s="113"/>
      <c r="S65" s="113"/>
      <c r="T65" s="113"/>
      <c r="U65" s="113"/>
      <c r="V65" s="113"/>
      <c r="W65" s="113"/>
      <c r="X65" s="28"/>
      <c r="Y65" s="221"/>
      <c r="Z65" s="221"/>
      <c r="AA65" s="221"/>
      <c r="AB65" s="221"/>
      <c r="AC65" s="221"/>
      <c r="AD65" s="221"/>
      <c r="AE65" s="221"/>
      <c r="AF65" s="28"/>
      <c r="AG65" s="221"/>
      <c r="AH65" s="221"/>
      <c r="AI65" s="221"/>
      <c r="AJ65" s="221"/>
      <c r="AK65" s="221"/>
      <c r="AL65" s="221"/>
      <c r="AM65" s="221"/>
      <c r="AN65" s="28"/>
      <c r="AO65" s="141"/>
      <c r="AP65" s="141"/>
      <c r="AQ65" s="141"/>
      <c r="AR65" s="79" t="str">
        <f t="shared" si="7"/>
        <v/>
      </c>
      <c r="AS65" s="139"/>
      <c r="AT65" s="139"/>
      <c r="AU65" s="28"/>
      <c r="AV65" s="215"/>
      <c r="AW65" s="215"/>
      <c r="AX65" s="28"/>
      <c r="AY65" s="140"/>
      <c r="AZ65" s="28"/>
      <c r="BA65" s="140"/>
      <c r="BB65" s="140"/>
      <c r="BC65" s="140"/>
      <c r="BD65" s="140"/>
      <c r="BE65" s="140"/>
      <c r="BF65" s="140"/>
      <c r="BG65" s="140"/>
      <c r="BH65" s="140"/>
      <c r="BI65" s="140"/>
      <c r="BJ65" s="140"/>
      <c r="BK65" s="140"/>
      <c r="BL65" s="140"/>
      <c r="BM65" s="140"/>
      <c r="BN65" s="140"/>
      <c r="BO65" s="140"/>
      <c r="BP65" s="140"/>
      <c r="BQ65" s="140"/>
      <c r="BR65" s="140"/>
      <c r="BS65" s="140"/>
      <c r="BT65" s="140"/>
      <c r="BU65" s="140"/>
      <c r="BV65" s="140"/>
      <c r="BW65" s="140"/>
      <c r="BX65" s="140"/>
      <c r="BY65" s="140"/>
      <c r="BZ65" s="140"/>
      <c r="CA65" s="140"/>
      <c r="CB65" s="140"/>
      <c r="CC65" s="140"/>
      <c r="CD65" s="140"/>
      <c r="CE65" s="140"/>
      <c r="CF65" s="140"/>
      <c r="CG65" s="140"/>
      <c r="CH65" s="140"/>
      <c r="CI65" s="140"/>
      <c r="CJ65" s="140"/>
      <c r="CK65" s="140"/>
      <c r="CL65" s="140"/>
      <c r="CM65" s="140"/>
      <c r="CN65" s="140"/>
      <c r="CO65" s="140"/>
      <c r="CP65" s="140"/>
      <c r="CQ65" s="140"/>
      <c r="CR65" s="140"/>
      <c r="CS65" s="140"/>
      <c r="CT65" s="140"/>
      <c r="CU65" s="140"/>
      <c r="CV65" s="140"/>
      <c r="CW65" s="140"/>
      <c r="CX65" s="140"/>
      <c r="CY65" s="103">
        <f t="shared" si="9"/>
        <v>0</v>
      </c>
      <c r="CZ65" s="78"/>
    </row>
    <row r="66" spans="1:104" x14ac:dyDescent="0.2">
      <c r="A66" s="26"/>
      <c r="B66" s="123">
        <f t="shared" si="10"/>
        <v>57</v>
      </c>
      <c r="C66" s="107"/>
      <c r="D66" s="111"/>
      <c r="F66" s="108"/>
      <c r="G66" s="120"/>
      <c r="H66" s="101"/>
      <c r="I66" s="113"/>
      <c r="J66" s="113"/>
      <c r="K66" s="113"/>
      <c r="L66" s="113"/>
      <c r="M66" s="113"/>
      <c r="N66" s="113"/>
      <c r="O66" s="113"/>
      <c r="P66" s="27"/>
      <c r="Q66" s="113"/>
      <c r="R66" s="113"/>
      <c r="S66" s="113"/>
      <c r="T66" s="113"/>
      <c r="U66" s="113"/>
      <c r="V66" s="113"/>
      <c r="W66" s="113"/>
      <c r="X66" s="28"/>
      <c r="Y66" s="221"/>
      <c r="Z66" s="221"/>
      <c r="AA66" s="221"/>
      <c r="AB66" s="221"/>
      <c r="AC66" s="221"/>
      <c r="AD66" s="221"/>
      <c r="AE66" s="221"/>
      <c r="AF66" s="28"/>
      <c r="AG66" s="221"/>
      <c r="AH66" s="221"/>
      <c r="AI66" s="221"/>
      <c r="AJ66" s="221"/>
      <c r="AK66" s="221"/>
      <c r="AL66" s="221"/>
      <c r="AM66" s="221"/>
      <c r="AN66" s="28"/>
      <c r="AO66" s="141"/>
      <c r="AP66" s="141"/>
      <c r="AQ66" s="141"/>
      <c r="AR66" s="79" t="str">
        <f t="shared" si="7"/>
        <v/>
      </c>
      <c r="AS66" s="139"/>
      <c r="AT66" s="139"/>
      <c r="AU66" s="28"/>
      <c r="AV66" s="215"/>
      <c r="AW66" s="215"/>
      <c r="AX66" s="28"/>
      <c r="AY66" s="140"/>
      <c r="AZ66" s="28"/>
      <c r="BA66" s="140"/>
      <c r="BB66" s="140"/>
      <c r="BC66" s="140"/>
      <c r="BD66" s="140"/>
      <c r="BE66" s="140"/>
      <c r="BF66" s="140"/>
      <c r="BG66" s="140"/>
      <c r="BH66" s="140"/>
      <c r="BI66" s="140"/>
      <c r="BJ66" s="140"/>
      <c r="BK66" s="140"/>
      <c r="BL66" s="140"/>
      <c r="BM66" s="140"/>
      <c r="BN66" s="140"/>
      <c r="BO66" s="140"/>
      <c r="BP66" s="140"/>
      <c r="BQ66" s="140"/>
      <c r="BR66" s="140"/>
      <c r="BS66" s="140"/>
      <c r="BT66" s="140"/>
      <c r="BU66" s="140"/>
      <c r="BV66" s="140"/>
      <c r="BW66" s="140"/>
      <c r="BX66" s="140"/>
      <c r="BY66" s="140"/>
      <c r="BZ66" s="140"/>
      <c r="CA66" s="140"/>
      <c r="CB66" s="140"/>
      <c r="CC66" s="140"/>
      <c r="CD66" s="140"/>
      <c r="CE66" s="140"/>
      <c r="CF66" s="140"/>
      <c r="CG66" s="140"/>
      <c r="CH66" s="140"/>
      <c r="CI66" s="140"/>
      <c r="CJ66" s="140"/>
      <c r="CK66" s="140"/>
      <c r="CL66" s="140"/>
      <c r="CM66" s="140"/>
      <c r="CN66" s="140"/>
      <c r="CO66" s="140"/>
      <c r="CP66" s="140"/>
      <c r="CQ66" s="140"/>
      <c r="CR66" s="140"/>
      <c r="CS66" s="140"/>
      <c r="CT66" s="140"/>
      <c r="CU66" s="140"/>
      <c r="CV66" s="140"/>
      <c r="CW66" s="140"/>
      <c r="CX66" s="140"/>
      <c r="CY66" s="103">
        <f t="shared" si="9"/>
        <v>0</v>
      </c>
      <c r="CZ66" s="78"/>
    </row>
    <row r="67" spans="1:104" x14ac:dyDescent="0.2">
      <c r="A67" s="26"/>
      <c r="B67" s="123">
        <f t="shared" si="10"/>
        <v>58</v>
      </c>
      <c r="C67" s="107"/>
      <c r="D67" s="111"/>
      <c r="F67" s="108"/>
      <c r="G67" s="120"/>
      <c r="H67" s="101"/>
      <c r="I67" s="113"/>
      <c r="J67" s="113"/>
      <c r="K67" s="113"/>
      <c r="L67" s="113"/>
      <c r="M67" s="113"/>
      <c r="N67" s="113"/>
      <c r="O67" s="113"/>
      <c r="P67" s="27"/>
      <c r="Q67" s="113"/>
      <c r="R67" s="113"/>
      <c r="S67" s="113"/>
      <c r="T67" s="113"/>
      <c r="U67" s="113"/>
      <c r="V67" s="113"/>
      <c r="W67" s="113"/>
      <c r="X67" s="28"/>
      <c r="Y67" s="221"/>
      <c r="Z67" s="221"/>
      <c r="AA67" s="221"/>
      <c r="AB67" s="221"/>
      <c r="AC67" s="221"/>
      <c r="AD67" s="221"/>
      <c r="AE67" s="221"/>
      <c r="AF67" s="28"/>
      <c r="AG67" s="221"/>
      <c r="AH67" s="221"/>
      <c r="AI67" s="221"/>
      <c r="AJ67" s="221"/>
      <c r="AK67" s="221"/>
      <c r="AL67" s="221"/>
      <c r="AM67" s="221"/>
      <c r="AN67" s="28"/>
      <c r="AO67" s="141"/>
      <c r="AP67" s="141"/>
      <c r="AQ67" s="141"/>
      <c r="AR67" s="79" t="str">
        <f t="shared" si="7"/>
        <v/>
      </c>
      <c r="AS67" s="139"/>
      <c r="AT67" s="139"/>
      <c r="AU67" s="28"/>
      <c r="AV67" s="215"/>
      <c r="AW67" s="215"/>
      <c r="AX67" s="28"/>
      <c r="AY67" s="140"/>
      <c r="AZ67" s="28"/>
      <c r="BA67" s="140"/>
      <c r="BB67" s="140"/>
      <c r="BC67" s="140"/>
      <c r="BD67" s="140"/>
      <c r="BE67" s="140"/>
      <c r="BF67" s="140"/>
      <c r="BG67" s="140"/>
      <c r="BH67" s="140"/>
      <c r="BI67" s="140"/>
      <c r="BJ67" s="140"/>
      <c r="BK67" s="140"/>
      <c r="BL67" s="140"/>
      <c r="BM67" s="140"/>
      <c r="BN67" s="140"/>
      <c r="BO67" s="140"/>
      <c r="BP67" s="140"/>
      <c r="BQ67" s="140"/>
      <c r="BR67" s="140"/>
      <c r="BS67" s="140"/>
      <c r="BT67" s="140"/>
      <c r="BU67" s="140"/>
      <c r="BV67" s="140"/>
      <c r="BW67" s="140"/>
      <c r="BX67" s="140"/>
      <c r="BY67" s="140"/>
      <c r="BZ67" s="140"/>
      <c r="CA67" s="140"/>
      <c r="CB67" s="140"/>
      <c r="CC67" s="140"/>
      <c r="CD67" s="140"/>
      <c r="CE67" s="140"/>
      <c r="CF67" s="140"/>
      <c r="CG67" s="140"/>
      <c r="CH67" s="140"/>
      <c r="CI67" s="140"/>
      <c r="CJ67" s="140"/>
      <c r="CK67" s="140"/>
      <c r="CL67" s="140"/>
      <c r="CM67" s="140"/>
      <c r="CN67" s="140"/>
      <c r="CO67" s="140"/>
      <c r="CP67" s="140"/>
      <c r="CQ67" s="140"/>
      <c r="CR67" s="140"/>
      <c r="CS67" s="140"/>
      <c r="CT67" s="140"/>
      <c r="CU67" s="140"/>
      <c r="CV67" s="140"/>
      <c r="CW67" s="140"/>
      <c r="CX67" s="140"/>
      <c r="CY67" s="103">
        <f t="shared" si="9"/>
        <v>0</v>
      </c>
      <c r="CZ67" s="78"/>
    </row>
    <row r="68" spans="1:104" x14ac:dyDescent="0.2">
      <c r="A68" s="26"/>
      <c r="B68" s="123">
        <f t="shared" si="10"/>
        <v>59</v>
      </c>
      <c r="C68" s="107"/>
      <c r="D68" s="111"/>
      <c r="F68" s="108"/>
      <c r="G68" s="120"/>
      <c r="H68" s="101"/>
      <c r="I68" s="113"/>
      <c r="J68" s="113"/>
      <c r="K68" s="113"/>
      <c r="L68" s="113"/>
      <c r="M68" s="113"/>
      <c r="N68" s="113"/>
      <c r="O68" s="113"/>
      <c r="P68" s="27"/>
      <c r="Q68" s="113"/>
      <c r="R68" s="113"/>
      <c r="S68" s="113"/>
      <c r="T68" s="113"/>
      <c r="U68" s="113"/>
      <c r="V68" s="113"/>
      <c r="W68" s="113"/>
      <c r="X68" s="28"/>
      <c r="Y68" s="221"/>
      <c r="Z68" s="221"/>
      <c r="AA68" s="221"/>
      <c r="AB68" s="221"/>
      <c r="AC68" s="221"/>
      <c r="AD68" s="221"/>
      <c r="AE68" s="221"/>
      <c r="AF68" s="28"/>
      <c r="AG68" s="221"/>
      <c r="AH68" s="221"/>
      <c r="AI68" s="221"/>
      <c r="AJ68" s="221"/>
      <c r="AK68" s="221"/>
      <c r="AL68" s="221"/>
      <c r="AM68" s="221"/>
      <c r="AN68" s="28"/>
      <c r="AO68" s="141"/>
      <c r="AP68" s="141"/>
      <c r="AQ68" s="141"/>
      <c r="AR68" s="79" t="str">
        <f t="shared" si="7"/>
        <v/>
      </c>
      <c r="AS68" s="139"/>
      <c r="AT68" s="139"/>
      <c r="AU68" s="28"/>
      <c r="AV68" s="215"/>
      <c r="AW68" s="215"/>
      <c r="AX68" s="28"/>
      <c r="AY68" s="140"/>
      <c r="AZ68" s="28"/>
      <c r="BA68" s="140"/>
      <c r="BB68" s="140"/>
      <c r="BC68" s="140"/>
      <c r="BD68" s="140"/>
      <c r="BE68" s="140"/>
      <c r="BF68" s="140"/>
      <c r="BG68" s="140"/>
      <c r="BH68" s="140"/>
      <c r="BI68" s="140"/>
      <c r="BJ68" s="140"/>
      <c r="BK68" s="140"/>
      <c r="BL68" s="140"/>
      <c r="BM68" s="140"/>
      <c r="BN68" s="140"/>
      <c r="BO68" s="140"/>
      <c r="BP68" s="140"/>
      <c r="BQ68" s="140"/>
      <c r="BR68" s="140"/>
      <c r="BS68" s="140"/>
      <c r="BT68" s="140"/>
      <c r="BU68" s="140"/>
      <c r="BV68" s="140"/>
      <c r="BW68" s="140"/>
      <c r="BX68" s="140"/>
      <c r="BY68" s="140"/>
      <c r="BZ68" s="140"/>
      <c r="CA68" s="140"/>
      <c r="CB68" s="140"/>
      <c r="CC68" s="140"/>
      <c r="CD68" s="140"/>
      <c r="CE68" s="140"/>
      <c r="CF68" s="140"/>
      <c r="CG68" s="140"/>
      <c r="CH68" s="140"/>
      <c r="CI68" s="140"/>
      <c r="CJ68" s="140"/>
      <c r="CK68" s="140"/>
      <c r="CL68" s="140"/>
      <c r="CM68" s="140"/>
      <c r="CN68" s="140"/>
      <c r="CO68" s="140"/>
      <c r="CP68" s="140"/>
      <c r="CQ68" s="140"/>
      <c r="CR68" s="140"/>
      <c r="CS68" s="140"/>
      <c r="CT68" s="140"/>
      <c r="CU68" s="140"/>
      <c r="CV68" s="140"/>
      <c r="CW68" s="140"/>
      <c r="CX68" s="140"/>
      <c r="CY68" s="103">
        <f t="shared" si="9"/>
        <v>0</v>
      </c>
      <c r="CZ68" s="78"/>
    </row>
    <row r="69" spans="1:104" x14ac:dyDescent="0.2">
      <c r="A69" s="26"/>
      <c r="B69" s="123">
        <f t="shared" si="10"/>
        <v>60</v>
      </c>
      <c r="C69" s="107"/>
      <c r="D69" s="111"/>
      <c r="F69" s="108"/>
      <c r="G69" s="120"/>
      <c r="H69" s="101"/>
      <c r="I69" s="113"/>
      <c r="J69" s="113"/>
      <c r="K69" s="113"/>
      <c r="L69" s="113"/>
      <c r="M69" s="113"/>
      <c r="N69" s="113"/>
      <c r="O69" s="113"/>
      <c r="P69" s="27"/>
      <c r="Q69" s="113"/>
      <c r="R69" s="113"/>
      <c r="S69" s="113"/>
      <c r="T69" s="113"/>
      <c r="U69" s="113"/>
      <c r="V69" s="113"/>
      <c r="W69" s="113"/>
      <c r="X69" s="28"/>
      <c r="Y69" s="221"/>
      <c r="Z69" s="221"/>
      <c r="AA69" s="221"/>
      <c r="AB69" s="221"/>
      <c r="AC69" s="221"/>
      <c r="AD69" s="221"/>
      <c r="AE69" s="221"/>
      <c r="AF69" s="28"/>
      <c r="AG69" s="221"/>
      <c r="AH69" s="221"/>
      <c r="AI69" s="221"/>
      <c r="AJ69" s="221"/>
      <c r="AK69" s="221"/>
      <c r="AL69" s="221"/>
      <c r="AM69" s="221"/>
      <c r="AN69" s="28"/>
      <c r="AO69" s="141"/>
      <c r="AP69" s="141"/>
      <c r="AQ69" s="141"/>
      <c r="AR69" s="79" t="str">
        <f t="shared" si="7"/>
        <v/>
      </c>
      <c r="AS69" s="139"/>
      <c r="AT69" s="139"/>
      <c r="AU69" s="28"/>
      <c r="AV69" s="215"/>
      <c r="AW69" s="215"/>
      <c r="AX69" s="28"/>
      <c r="AY69" s="140"/>
      <c r="AZ69" s="28"/>
      <c r="BA69" s="140"/>
      <c r="BB69" s="140"/>
      <c r="BC69" s="140"/>
      <c r="BD69" s="140"/>
      <c r="BE69" s="140"/>
      <c r="BF69" s="140"/>
      <c r="BG69" s="140"/>
      <c r="BH69" s="140"/>
      <c r="BI69" s="140"/>
      <c r="BJ69" s="140"/>
      <c r="BK69" s="140"/>
      <c r="BL69" s="140"/>
      <c r="BM69" s="140"/>
      <c r="BN69" s="140"/>
      <c r="BO69" s="140"/>
      <c r="BP69" s="140"/>
      <c r="BQ69" s="140"/>
      <c r="BR69" s="140"/>
      <c r="BS69" s="140"/>
      <c r="BT69" s="140"/>
      <c r="BU69" s="140"/>
      <c r="BV69" s="140"/>
      <c r="BW69" s="140"/>
      <c r="BX69" s="140"/>
      <c r="BY69" s="140"/>
      <c r="BZ69" s="140"/>
      <c r="CA69" s="140"/>
      <c r="CB69" s="140"/>
      <c r="CC69" s="140"/>
      <c r="CD69" s="140"/>
      <c r="CE69" s="140"/>
      <c r="CF69" s="140"/>
      <c r="CG69" s="140"/>
      <c r="CH69" s="140"/>
      <c r="CI69" s="140"/>
      <c r="CJ69" s="140"/>
      <c r="CK69" s="140"/>
      <c r="CL69" s="140"/>
      <c r="CM69" s="140"/>
      <c r="CN69" s="140"/>
      <c r="CO69" s="140"/>
      <c r="CP69" s="140"/>
      <c r="CQ69" s="140"/>
      <c r="CR69" s="140"/>
      <c r="CS69" s="140"/>
      <c r="CT69" s="140"/>
      <c r="CU69" s="140"/>
      <c r="CV69" s="140"/>
      <c r="CW69" s="140"/>
      <c r="CX69" s="140"/>
      <c r="CY69" s="103">
        <f t="shared" si="9"/>
        <v>0</v>
      </c>
      <c r="CZ69" s="78"/>
    </row>
    <row r="70" spans="1:104" x14ac:dyDescent="0.2">
      <c r="A70" s="26"/>
      <c r="B70" s="123">
        <f t="shared" si="10"/>
        <v>61</v>
      </c>
      <c r="C70" s="107"/>
      <c r="D70" s="111"/>
      <c r="F70" s="108"/>
      <c r="G70" s="120"/>
      <c r="H70" s="101"/>
      <c r="I70" s="113"/>
      <c r="J70" s="113"/>
      <c r="K70" s="113"/>
      <c r="L70" s="113"/>
      <c r="M70" s="113"/>
      <c r="N70" s="113"/>
      <c r="O70" s="113"/>
      <c r="P70" s="27"/>
      <c r="Q70" s="113"/>
      <c r="R70" s="113"/>
      <c r="S70" s="113"/>
      <c r="T70" s="113"/>
      <c r="U70" s="113"/>
      <c r="V70" s="113"/>
      <c r="W70" s="113"/>
      <c r="X70" s="28"/>
      <c r="Y70" s="221"/>
      <c r="Z70" s="221"/>
      <c r="AA70" s="221"/>
      <c r="AB70" s="221"/>
      <c r="AC70" s="221"/>
      <c r="AD70" s="221"/>
      <c r="AE70" s="221"/>
      <c r="AF70" s="28"/>
      <c r="AG70" s="221"/>
      <c r="AH70" s="221"/>
      <c r="AI70" s="221"/>
      <c r="AJ70" s="221"/>
      <c r="AK70" s="221"/>
      <c r="AL70" s="221"/>
      <c r="AM70" s="221"/>
      <c r="AN70" s="28"/>
      <c r="AO70" s="141"/>
      <c r="AP70" s="141"/>
      <c r="AQ70" s="141"/>
      <c r="AR70" s="79" t="str">
        <f t="shared" si="7"/>
        <v/>
      </c>
      <c r="AS70" s="139"/>
      <c r="AT70" s="139"/>
      <c r="AU70" s="28"/>
      <c r="AV70" s="215"/>
      <c r="AW70" s="215"/>
      <c r="AX70" s="28"/>
      <c r="AY70" s="140"/>
      <c r="AZ70" s="28"/>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0"/>
      <c r="BW70" s="140"/>
      <c r="BX70" s="140"/>
      <c r="BY70" s="140"/>
      <c r="BZ70" s="140"/>
      <c r="CA70" s="140"/>
      <c r="CB70" s="140"/>
      <c r="CC70" s="140"/>
      <c r="CD70" s="140"/>
      <c r="CE70" s="140"/>
      <c r="CF70" s="140"/>
      <c r="CG70" s="140"/>
      <c r="CH70" s="140"/>
      <c r="CI70" s="140"/>
      <c r="CJ70" s="140"/>
      <c r="CK70" s="140"/>
      <c r="CL70" s="140"/>
      <c r="CM70" s="140"/>
      <c r="CN70" s="140"/>
      <c r="CO70" s="140"/>
      <c r="CP70" s="140"/>
      <c r="CQ70" s="140"/>
      <c r="CR70" s="140"/>
      <c r="CS70" s="140"/>
      <c r="CT70" s="140"/>
      <c r="CU70" s="140"/>
      <c r="CV70" s="140"/>
      <c r="CW70" s="140"/>
      <c r="CX70" s="140"/>
      <c r="CY70" s="103">
        <f t="shared" si="9"/>
        <v>0</v>
      </c>
      <c r="CZ70" s="78"/>
    </row>
    <row r="71" spans="1:104" x14ac:dyDescent="0.2">
      <c r="A71" s="26"/>
      <c r="B71" s="123">
        <f t="shared" si="10"/>
        <v>62</v>
      </c>
      <c r="C71" s="107"/>
      <c r="D71" s="111"/>
      <c r="F71" s="108"/>
      <c r="G71" s="120"/>
      <c r="H71" s="101"/>
      <c r="I71" s="113"/>
      <c r="J71" s="113"/>
      <c r="K71" s="113"/>
      <c r="L71" s="113"/>
      <c r="M71" s="113"/>
      <c r="N71" s="113"/>
      <c r="O71" s="113"/>
      <c r="P71" s="27"/>
      <c r="Q71" s="113"/>
      <c r="R71" s="113"/>
      <c r="S71" s="113"/>
      <c r="T71" s="113"/>
      <c r="U71" s="113"/>
      <c r="V71" s="113"/>
      <c r="W71" s="113"/>
      <c r="X71" s="28"/>
      <c r="Y71" s="221"/>
      <c r="Z71" s="221"/>
      <c r="AA71" s="221"/>
      <c r="AB71" s="221"/>
      <c r="AC71" s="221"/>
      <c r="AD71" s="221"/>
      <c r="AE71" s="221"/>
      <c r="AF71" s="28"/>
      <c r="AG71" s="221"/>
      <c r="AH71" s="221"/>
      <c r="AI71" s="221"/>
      <c r="AJ71" s="221"/>
      <c r="AK71" s="221"/>
      <c r="AL71" s="221"/>
      <c r="AM71" s="221"/>
      <c r="AN71" s="28"/>
      <c r="AO71" s="141"/>
      <c r="AP71" s="141"/>
      <c r="AQ71" s="141"/>
      <c r="AR71" s="79" t="str">
        <f t="shared" si="7"/>
        <v/>
      </c>
      <c r="AS71" s="139"/>
      <c r="AT71" s="139"/>
      <c r="AU71" s="28"/>
      <c r="AV71" s="215"/>
      <c r="AW71" s="215"/>
      <c r="AX71" s="28"/>
      <c r="AY71" s="140"/>
      <c r="AZ71" s="28"/>
      <c r="BA71" s="140"/>
      <c r="BB71" s="140"/>
      <c r="BC71" s="140"/>
      <c r="BD71" s="140"/>
      <c r="BE71" s="140"/>
      <c r="BF71" s="140"/>
      <c r="BG71" s="140"/>
      <c r="BH71" s="140"/>
      <c r="BI71" s="140"/>
      <c r="BJ71" s="140"/>
      <c r="BK71" s="140"/>
      <c r="BL71" s="140"/>
      <c r="BM71" s="140"/>
      <c r="BN71" s="140"/>
      <c r="BO71" s="140"/>
      <c r="BP71" s="140"/>
      <c r="BQ71" s="140"/>
      <c r="BR71" s="140"/>
      <c r="BS71" s="140"/>
      <c r="BT71" s="140"/>
      <c r="BU71" s="140"/>
      <c r="BV71" s="140"/>
      <c r="BW71" s="140"/>
      <c r="BX71" s="140"/>
      <c r="BY71" s="140"/>
      <c r="BZ71" s="140"/>
      <c r="CA71" s="140"/>
      <c r="CB71" s="140"/>
      <c r="CC71" s="140"/>
      <c r="CD71" s="140"/>
      <c r="CE71" s="140"/>
      <c r="CF71" s="140"/>
      <c r="CG71" s="140"/>
      <c r="CH71" s="140"/>
      <c r="CI71" s="140"/>
      <c r="CJ71" s="140"/>
      <c r="CK71" s="140"/>
      <c r="CL71" s="140"/>
      <c r="CM71" s="140"/>
      <c r="CN71" s="140"/>
      <c r="CO71" s="140"/>
      <c r="CP71" s="140"/>
      <c r="CQ71" s="140"/>
      <c r="CR71" s="140"/>
      <c r="CS71" s="140"/>
      <c r="CT71" s="140"/>
      <c r="CU71" s="140"/>
      <c r="CV71" s="140"/>
      <c r="CW71" s="140"/>
      <c r="CX71" s="140"/>
      <c r="CY71" s="103">
        <f t="shared" si="9"/>
        <v>0</v>
      </c>
      <c r="CZ71" s="78"/>
    </row>
    <row r="72" spans="1:104" x14ac:dyDescent="0.2">
      <c r="A72" s="26"/>
      <c r="B72" s="123">
        <f t="shared" si="10"/>
        <v>63</v>
      </c>
      <c r="C72" s="107"/>
      <c r="D72" s="111"/>
      <c r="F72" s="108"/>
      <c r="G72" s="120"/>
      <c r="H72" s="101"/>
      <c r="I72" s="113"/>
      <c r="J72" s="113"/>
      <c r="K72" s="113"/>
      <c r="L72" s="113"/>
      <c r="M72" s="113"/>
      <c r="N72" s="113"/>
      <c r="O72" s="113"/>
      <c r="P72" s="27"/>
      <c r="Q72" s="113"/>
      <c r="R72" s="113"/>
      <c r="S72" s="113"/>
      <c r="T72" s="113"/>
      <c r="U72" s="113"/>
      <c r="V72" s="113"/>
      <c r="W72" s="113"/>
      <c r="X72" s="28"/>
      <c r="Y72" s="221"/>
      <c r="Z72" s="221"/>
      <c r="AA72" s="221"/>
      <c r="AB72" s="221"/>
      <c r="AC72" s="221"/>
      <c r="AD72" s="221"/>
      <c r="AE72" s="221"/>
      <c r="AF72" s="28"/>
      <c r="AG72" s="221"/>
      <c r="AH72" s="221"/>
      <c r="AI72" s="221"/>
      <c r="AJ72" s="221"/>
      <c r="AK72" s="221"/>
      <c r="AL72" s="221"/>
      <c r="AM72" s="221"/>
      <c r="AN72" s="28"/>
      <c r="AO72" s="141"/>
      <c r="AP72" s="141"/>
      <c r="AQ72" s="141"/>
      <c r="AR72" s="79" t="str">
        <f t="shared" si="7"/>
        <v/>
      </c>
      <c r="AS72" s="139"/>
      <c r="AT72" s="139"/>
      <c r="AU72" s="28"/>
      <c r="AV72" s="215"/>
      <c r="AW72" s="215"/>
      <c r="AX72" s="28"/>
      <c r="AY72" s="140"/>
      <c r="AZ72" s="28"/>
      <c r="BA72" s="140"/>
      <c r="BB72" s="140"/>
      <c r="BC72" s="140"/>
      <c r="BD72" s="140"/>
      <c r="BE72" s="140"/>
      <c r="BF72" s="140"/>
      <c r="BG72" s="140"/>
      <c r="BH72" s="140"/>
      <c r="BI72" s="140"/>
      <c r="BJ72" s="140"/>
      <c r="BK72" s="140"/>
      <c r="BL72" s="140"/>
      <c r="BM72" s="140"/>
      <c r="BN72" s="140"/>
      <c r="BO72" s="140"/>
      <c r="BP72" s="140"/>
      <c r="BQ72" s="140"/>
      <c r="BR72" s="140"/>
      <c r="BS72" s="140"/>
      <c r="BT72" s="140"/>
      <c r="BU72" s="140"/>
      <c r="BV72" s="140"/>
      <c r="BW72" s="140"/>
      <c r="BX72" s="140"/>
      <c r="BY72" s="140"/>
      <c r="BZ72" s="140"/>
      <c r="CA72" s="140"/>
      <c r="CB72" s="140"/>
      <c r="CC72" s="140"/>
      <c r="CD72" s="140"/>
      <c r="CE72" s="140"/>
      <c r="CF72" s="140"/>
      <c r="CG72" s="140"/>
      <c r="CH72" s="140"/>
      <c r="CI72" s="140"/>
      <c r="CJ72" s="140"/>
      <c r="CK72" s="140"/>
      <c r="CL72" s="140"/>
      <c r="CM72" s="140"/>
      <c r="CN72" s="140"/>
      <c r="CO72" s="140"/>
      <c r="CP72" s="140"/>
      <c r="CQ72" s="140"/>
      <c r="CR72" s="140"/>
      <c r="CS72" s="140"/>
      <c r="CT72" s="140"/>
      <c r="CU72" s="140"/>
      <c r="CV72" s="140"/>
      <c r="CW72" s="140"/>
      <c r="CX72" s="140"/>
      <c r="CY72" s="103">
        <f t="shared" si="9"/>
        <v>0</v>
      </c>
      <c r="CZ72" s="78"/>
    </row>
    <row r="73" spans="1:104" x14ac:dyDescent="0.2">
      <c r="A73" s="26"/>
      <c r="B73" s="123">
        <f t="shared" si="10"/>
        <v>64</v>
      </c>
      <c r="C73" s="107"/>
      <c r="D73" s="111"/>
      <c r="F73" s="108"/>
      <c r="G73" s="120"/>
      <c r="H73" s="101"/>
      <c r="I73" s="113"/>
      <c r="J73" s="113"/>
      <c r="K73" s="113"/>
      <c r="L73" s="113"/>
      <c r="M73" s="113"/>
      <c r="N73" s="113"/>
      <c r="O73" s="113"/>
      <c r="P73" s="27"/>
      <c r="Q73" s="113"/>
      <c r="R73" s="113"/>
      <c r="S73" s="113"/>
      <c r="T73" s="113"/>
      <c r="U73" s="113"/>
      <c r="V73" s="113"/>
      <c r="W73" s="113"/>
      <c r="X73" s="28"/>
      <c r="Y73" s="221"/>
      <c r="Z73" s="221"/>
      <c r="AA73" s="221"/>
      <c r="AB73" s="221"/>
      <c r="AC73" s="221"/>
      <c r="AD73" s="221"/>
      <c r="AE73" s="221"/>
      <c r="AF73" s="28"/>
      <c r="AG73" s="221"/>
      <c r="AH73" s="221"/>
      <c r="AI73" s="221"/>
      <c r="AJ73" s="221"/>
      <c r="AK73" s="221"/>
      <c r="AL73" s="221"/>
      <c r="AM73" s="221"/>
      <c r="AN73" s="28"/>
      <c r="AO73" s="141"/>
      <c r="AP73" s="141"/>
      <c r="AQ73" s="141"/>
      <c r="AR73" s="79" t="str">
        <f t="shared" si="7"/>
        <v/>
      </c>
      <c r="AS73" s="139"/>
      <c r="AT73" s="139"/>
      <c r="AU73" s="28"/>
      <c r="AV73" s="215"/>
      <c r="AW73" s="215"/>
      <c r="AX73" s="28"/>
      <c r="AY73" s="140"/>
      <c r="AZ73" s="28"/>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03">
        <f t="shared" si="9"/>
        <v>0</v>
      </c>
      <c r="CZ73" s="78"/>
    </row>
    <row r="74" spans="1:104" x14ac:dyDescent="0.2">
      <c r="A74" s="26"/>
      <c r="B74" s="123">
        <f t="shared" si="10"/>
        <v>65</v>
      </c>
      <c r="C74" s="107"/>
      <c r="D74" s="111"/>
      <c r="F74" s="108"/>
      <c r="G74" s="120"/>
      <c r="H74" s="101"/>
      <c r="I74" s="113"/>
      <c r="J74" s="113"/>
      <c r="K74" s="113"/>
      <c r="L74" s="113"/>
      <c r="M74" s="113"/>
      <c r="N74" s="113"/>
      <c r="O74" s="113"/>
      <c r="P74" s="27"/>
      <c r="Q74" s="113"/>
      <c r="R74" s="113"/>
      <c r="S74" s="113"/>
      <c r="T74" s="113"/>
      <c r="U74" s="113"/>
      <c r="V74" s="113"/>
      <c r="W74" s="113"/>
      <c r="X74" s="28"/>
      <c r="Y74" s="221"/>
      <c r="Z74" s="221"/>
      <c r="AA74" s="221"/>
      <c r="AB74" s="221"/>
      <c r="AC74" s="221"/>
      <c r="AD74" s="221"/>
      <c r="AE74" s="221"/>
      <c r="AF74" s="28"/>
      <c r="AG74" s="221"/>
      <c r="AH74" s="221"/>
      <c r="AI74" s="221"/>
      <c r="AJ74" s="221"/>
      <c r="AK74" s="221"/>
      <c r="AL74" s="221"/>
      <c r="AM74" s="221"/>
      <c r="AN74" s="28"/>
      <c r="AO74" s="141"/>
      <c r="AP74" s="141"/>
      <c r="AQ74" s="141"/>
      <c r="AR74" s="79" t="str">
        <f t="shared" ref="AR74:AR137" si="12">IF(SUM(AO74:AQ74,I74:O74)=0,"",IF(SUM(AO74:AQ74)=1,"",1))</f>
        <v/>
      </c>
      <c r="AS74" s="139"/>
      <c r="AT74" s="139"/>
      <c r="AU74" s="28"/>
      <c r="AV74" s="215"/>
      <c r="AW74" s="215"/>
      <c r="AX74" s="28"/>
      <c r="AY74" s="140"/>
      <c r="AZ74" s="28"/>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0"/>
      <c r="BW74" s="140"/>
      <c r="BX74" s="140"/>
      <c r="BY74" s="140"/>
      <c r="BZ74" s="140"/>
      <c r="CA74" s="140"/>
      <c r="CB74" s="140"/>
      <c r="CC74" s="140"/>
      <c r="CD74" s="140"/>
      <c r="CE74" s="140"/>
      <c r="CF74" s="140"/>
      <c r="CG74" s="140"/>
      <c r="CH74" s="140"/>
      <c r="CI74" s="140"/>
      <c r="CJ74" s="140"/>
      <c r="CK74" s="140"/>
      <c r="CL74" s="140"/>
      <c r="CM74" s="140"/>
      <c r="CN74" s="140"/>
      <c r="CO74" s="140"/>
      <c r="CP74" s="140"/>
      <c r="CQ74" s="140"/>
      <c r="CR74" s="140"/>
      <c r="CS74" s="140"/>
      <c r="CT74" s="140"/>
      <c r="CU74" s="140"/>
      <c r="CV74" s="140"/>
      <c r="CW74" s="140"/>
      <c r="CX74" s="140"/>
      <c r="CY74" s="103">
        <f t="shared" si="9"/>
        <v>0</v>
      </c>
      <c r="CZ74" s="78"/>
    </row>
    <row r="75" spans="1:104" x14ac:dyDescent="0.2">
      <c r="A75" s="26"/>
      <c r="B75" s="123">
        <f t="shared" si="10"/>
        <v>66</v>
      </c>
      <c r="C75" s="107"/>
      <c r="D75" s="111"/>
      <c r="F75" s="108"/>
      <c r="G75" s="120"/>
      <c r="H75" s="101"/>
      <c r="I75" s="113"/>
      <c r="J75" s="113"/>
      <c r="K75" s="113"/>
      <c r="L75" s="113"/>
      <c r="M75" s="113"/>
      <c r="N75" s="113"/>
      <c r="O75" s="113"/>
      <c r="P75" s="27"/>
      <c r="Q75" s="113"/>
      <c r="R75" s="113"/>
      <c r="S75" s="113"/>
      <c r="T75" s="113"/>
      <c r="U75" s="113"/>
      <c r="V75" s="113"/>
      <c r="W75" s="113"/>
      <c r="X75" s="28"/>
      <c r="Y75" s="221"/>
      <c r="Z75" s="221"/>
      <c r="AA75" s="221"/>
      <c r="AB75" s="221"/>
      <c r="AC75" s="221"/>
      <c r="AD75" s="221"/>
      <c r="AE75" s="221"/>
      <c r="AF75" s="28"/>
      <c r="AG75" s="221"/>
      <c r="AH75" s="221"/>
      <c r="AI75" s="221"/>
      <c r="AJ75" s="221"/>
      <c r="AK75" s="221"/>
      <c r="AL75" s="221"/>
      <c r="AM75" s="221"/>
      <c r="AN75" s="28"/>
      <c r="AO75" s="141"/>
      <c r="AP75" s="141"/>
      <c r="AQ75" s="141"/>
      <c r="AR75" s="79" t="str">
        <f t="shared" si="12"/>
        <v/>
      </c>
      <c r="AS75" s="139"/>
      <c r="AT75" s="139"/>
      <c r="AU75" s="28"/>
      <c r="AV75" s="215"/>
      <c r="AW75" s="215"/>
      <c r="AX75" s="28"/>
      <c r="AY75" s="140"/>
      <c r="AZ75" s="28"/>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140"/>
      <c r="BW75" s="140"/>
      <c r="BX75" s="140"/>
      <c r="BY75" s="140"/>
      <c r="BZ75" s="140"/>
      <c r="CA75" s="140"/>
      <c r="CB75" s="140"/>
      <c r="CC75" s="140"/>
      <c r="CD75" s="140"/>
      <c r="CE75" s="140"/>
      <c r="CF75" s="140"/>
      <c r="CG75" s="140"/>
      <c r="CH75" s="140"/>
      <c r="CI75" s="140"/>
      <c r="CJ75" s="140"/>
      <c r="CK75" s="140"/>
      <c r="CL75" s="140"/>
      <c r="CM75" s="140"/>
      <c r="CN75" s="140"/>
      <c r="CO75" s="140"/>
      <c r="CP75" s="140"/>
      <c r="CQ75" s="140"/>
      <c r="CR75" s="140"/>
      <c r="CS75" s="140"/>
      <c r="CT75" s="140"/>
      <c r="CU75" s="140"/>
      <c r="CV75" s="140"/>
      <c r="CW75" s="140"/>
      <c r="CX75" s="140"/>
      <c r="CY75" s="103">
        <f t="shared" ref="CY75:CY138" si="13">IF(LEN(C75)&gt;0,IF(ABS(SUM(BA75:CX75)-1)&lt;0.000001,0,1),IF(ABS(SUM(BA75:CX75))&gt;0,1,0))</f>
        <v>0</v>
      </c>
      <c r="CZ75" s="78"/>
    </row>
    <row r="76" spans="1:104" x14ac:dyDescent="0.2">
      <c r="A76" s="26"/>
      <c r="B76" s="123">
        <f t="shared" ref="B76:B139" si="14">IFERROR(B75+1,"")</f>
        <v>67</v>
      </c>
      <c r="C76" s="107"/>
      <c r="D76" s="111"/>
      <c r="F76" s="108"/>
      <c r="G76" s="120"/>
      <c r="H76" s="101"/>
      <c r="I76" s="113"/>
      <c r="J76" s="113"/>
      <c r="K76" s="113"/>
      <c r="L76" s="113"/>
      <c r="M76" s="113"/>
      <c r="N76" s="113"/>
      <c r="O76" s="113"/>
      <c r="P76" s="27"/>
      <c r="Q76" s="113"/>
      <c r="R76" s="113"/>
      <c r="S76" s="113"/>
      <c r="T76" s="113"/>
      <c r="U76" s="113"/>
      <c r="V76" s="113"/>
      <c r="W76" s="113"/>
      <c r="X76" s="28"/>
      <c r="Y76" s="221"/>
      <c r="Z76" s="221"/>
      <c r="AA76" s="221"/>
      <c r="AB76" s="221"/>
      <c r="AC76" s="221"/>
      <c r="AD76" s="221"/>
      <c r="AE76" s="221"/>
      <c r="AF76" s="28"/>
      <c r="AG76" s="221"/>
      <c r="AH76" s="221"/>
      <c r="AI76" s="221"/>
      <c r="AJ76" s="221"/>
      <c r="AK76" s="221"/>
      <c r="AL76" s="221"/>
      <c r="AM76" s="221"/>
      <c r="AN76" s="28"/>
      <c r="AO76" s="141"/>
      <c r="AP76" s="141"/>
      <c r="AQ76" s="141"/>
      <c r="AR76" s="79" t="str">
        <f t="shared" si="12"/>
        <v/>
      </c>
      <c r="AS76" s="139"/>
      <c r="AT76" s="139"/>
      <c r="AU76" s="28"/>
      <c r="AV76" s="215"/>
      <c r="AW76" s="215"/>
      <c r="AX76" s="28"/>
      <c r="AY76" s="140"/>
      <c r="AZ76" s="28"/>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03">
        <f t="shared" si="13"/>
        <v>0</v>
      </c>
      <c r="CZ76" s="78"/>
    </row>
    <row r="77" spans="1:104" x14ac:dyDescent="0.2">
      <c r="A77" s="26"/>
      <c r="B77" s="123">
        <f t="shared" si="14"/>
        <v>68</v>
      </c>
      <c r="C77" s="107"/>
      <c r="D77" s="111"/>
      <c r="F77" s="108"/>
      <c r="G77" s="120"/>
      <c r="H77" s="101"/>
      <c r="I77" s="113"/>
      <c r="J77" s="113"/>
      <c r="K77" s="113"/>
      <c r="L77" s="113"/>
      <c r="M77" s="113"/>
      <c r="N77" s="113"/>
      <c r="O77" s="113"/>
      <c r="P77" s="27"/>
      <c r="Q77" s="113"/>
      <c r="R77" s="113"/>
      <c r="S77" s="113"/>
      <c r="T77" s="113"/>
      <c r="U77" s="113"/>
      <c r="V77" s="113"/>
      <c r="W77" s="113"/>
      <c r="X77" s="28"/>
      <c r="Y77" s="221"/>
      <c r="Z77" s="221"/>
      <c r="AA77" s="221"/>
      <c r="AB77" s="221"/>
      <c r="AC77" s="221"/>
      <c r="AD77" s="221"/>
      <c r="AE77" s="221"/>
      <c r="AF77" s="28"/>
      <c r="AG77" s="221"/>
      <c r="AH77" s="221"/>
      <c r="AI77" s="221"/>
      <c r="AJ77" s="221"/>
      <c r="AK77" s="221"/>
      <c r="AL77" s="221"/>
      <c r="AM77" s="221"/>
      <c r="AN77" s="28"/>
      <c r="AO77" s="141"/>
      <c r="AP77" s="141"/>
      <c r="AQ77" s="141"/>
      <c r="AR77" s="79" t="str">
        <f t="shared" si="12"/>
        <v/>
      </c>
      <c r="AS77" s="139"/>
      <c r="AT77" s="139"/>
      <c r="AU77" s="28"/>
      <c r="AV77" s="215"/>
      <c r="AW77" s="215"/>
      <c r="AX77" s="28"/>
      <c r="AY77" s="140"/>
      <c r="AZ77" s="28"/>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03">
        <f t="shared" si="13"/>
        <v>0</v>
      </c>
      <c r="CZ77" s="78"/>
    </row>
    <row r="78" spans="1:104" x14ac:dyDescent="0.2">
      <c r="A78" s="26"/>
      <c r="B78" s="123">
        <f t="shared" si="14"/>
        <v>69</v>
      </c>
      <c r="C78" s="107"/>
      <c r="D78" s="111"/>
      <c r="F78" s="108"/>
      <c r="G78" s="120"/>
      <c r="H78" s="101"/>
      <c r="I78" s="113"/>
      <c r="J78" s="113"/>
      <c r="K78" s="113"/>
      <c r="L78" s="113"/>
      <c r="M78" s="113"/>
      <c r="N78" s="113"/>
      <c r="O78" s="113"/>
      <c r="P78" s="27"/>
      <c r="Q78" s="113"/>
      <c r="R78" s="113"/>
      <c r="S78" s="113"/>
      <c r="T78" s="113"/>
      <c r="U78" s="113"/>
      <c r="V78" s="113"/>
      <c r="W78" s="113"/>
      <c r="X78" s="28"/>
      <c r="Y78" s="221"/>
      <c r="Z78" s="221"/>
      <c r="AA78" s="221"/>
      <c r="AB78" s="221"/>
      <c r="AC78" s="221"/>
      <c r="AD78" s="221"/>
      <c r="AE78" s="221"/>
      <c r="AF78" s="28"/>
      <c r="AG78" s="221"/>
      <c r="AH78" s="221"/>
      <c r="AI78" s="221"/>
      <c r="AJ78" s="221"/>
      <c r="AK78" s="221"/>
      <c r="AL78" s="221"/>
      <c r="AM78" s="221"/>
      <c r="AN78" s="28"/>
      <c r="AO78" s="141"/>
      <c r="AP78" s="141"/>
      <c r="AQ78" s="141"/>
      <c r="AR78" s="79" t="str">
        <f t="shared" si="12"/>
        <v/>
      </c>
      <c r="AS78" s="139"/>
      <c r="AT78" s="139"/>
      <c r="AU78" s="28"/>
      <c r="AV78" s="215"/>
      <c r="AW78" s="215"/>
      <c r="AX78" s="28"/>
      <c r="AY78" s="140"/>
      <c r="AZ78" s="28"/>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140"/>
      <c r="CG78" s="140"/>
      <c r="CH78" s="140"/>
      <c r="CI78" s="140"/>
      <c r="CJ78" s="140"/>
      <c r="CK78" s="140"/>
      <c r="CL78" s="140"/>
      <c r="CM78" s="140"/>
      <c r="CN78" s="140"/>
      <c r="CO78" s="140"/>
      <c r="CP78" s="140"/>
      <c r="CQ78" s="140"/>
      <c r="CR78" s="140"/>
      <c r="CS78" s="140"/>
      <c r="CT78" s="140"/>
      <c r="CU78" s="140"/>
      <c r="CV78" s="140"/>
      <c r="CW78" s="140"/>
      <c r="CX78" s="140"/>
      <c r="CY78" s="103">
        <f t="shared" si="13"/>
        <v>0</v>
      </c>
      <c r="CZ78" s="78"/>
    </row>
    <row r="79" spans="1:104" x14ac:dyDescent="0.2">
      <c r="A79" s="26"/>
      <c r="B79" s="123">
        <f t="shared" si="14"/>
        <v>70</v>
      </c>
      <c r="C79" s="107"/>
      <c r="D79" s="111"/>
      <c r="F79" s="108"/>
      <c r="G79" s="120"/>
      <c r="H79" s="101"/>
      <c r="I79" s="113"/>
      <c r="J79" s="113"/>
      <c r="K79" s="113"/>
      <c r="L79" s="113"/>
      <c r="M79" s="113"/>
      <c r="N79" s="113"/>
      <c r="O79" s="113"/>
      <c r="P79" s="27"/>
      <c r="Q79" s="113"/>
      <c r="R79" s="113"/>
      <c r="S79" s="113"/>
      <c r="T79" s="113"/>
      <c r="U79" s="113"/>
      <c r="V79" s="113"/>
      <c r="W79" s="113"/>
      <c r="X79" s="28"/>
      <c r="Y79" s="221"/>
      <c r="Z79" s="221"/>
      <c r="AA79" s="221"/>
      <c r="AB79" s="221"/>
      <c r="AC79" s="221"/>
      <c r="AD79" s="221"/>
      <c r="AE79" s="221"/>
      <c r="AF79" s="28"/>
      <c r="AG79" s="221"/>
      <c r="AH79" s="221"/>
      <c r="AI79" s="221"/>
      <c r="AJ79" s="221"/>
      <c r="AK79" s="221"/>
      <c r="AL79" s="221"/>
      <c r="AM79" s="221"/>
      <c r="AN79" s="28"/>
      <c r="AO79" s="141"/>
      <c r="AP79" s="141"/>
      <c r="AQ79" s="141"/>
      <c r="AR79" s="79" t="str">
        <f t="shared" si="12"/>
        <v/>
      </c>
      <c r="AS79" s="139"/>
      <c r="AT79" s="139"/>
      <c r="AU79" s="28"/>
      <c r="AV79" s="215"/>
      <c r="AW79" s="215"/>
      <c r="AX79" s="28"/>
      <c r="AY79" s="140"/>
      <c r="AZ79" s="28"/>
      <c r="BA79" s="140"/>
      <c r="BB79" s="140"/>
      <c r="BC79" s="140"/>
      <c r="BD79" s="140"/>
      <c r="BE79" s="140"/>
      <c r="BF79" s="140"/>
      <c r="BG79" s="140"/>
      <c r="BH79" s="140"/>
      <c r="BI79" s="140"/>
      <c r="BJ79" s="140"/>
      <c r="BK79" s="140"/>
      <c r="BL79" s="140"/>
      <c r="BM79" s="140"/>
      <c r="BN79" s="140"/>
      <c r="BO79" s="140"/>
      <c r="BP79" s="140"/>
      <c r="BQ79" s="140"/>
      <c r="BR79" s="140"/>
      <c r="BS79" s="140"/>
      <c r="BT79" s="140"/>
      <c r="BU79" s="140"/>
      <c r="BV79" s="140"/>
      <c r="BW79" s="140"/>
      <c r="BX79" s="140"/>
      <c r="BY79" s="140"/>
      <c r="BZ79" s="140"/>
      <c r="CA79" s="140"/>
      <c r="CB79" s="140"/>
      <c r="CC79" s="140"/>
      <c r="CD79" s="140"/>
      <c r="CE79" s="140"/>
      <c r="CF79" s="140"/>
      <c r="CG79" s="140"/>
      <c r="CH79" s="140"/>
      <c r="CI79" s="140"/>
      <c r="CJ79" s="140"/>
      <c r="CK79" s="140"/>
      <c r="CL79" s="140"/>
      <c r="CM79" s="140"/>
      <c r="CN79" s="140"/>
      <c r="CO79" s="140"/>
      <c r="CP79" s="140"/>
      <c r="CQ79" s="140"/>
      <c r="CR79" s="140"/>
      <c r="CS79" s="140"/>
      <c r="CT79" s="140"/>
      <c r="CU79" s="140"/>
      <c r="CV79" s="140"/>
      <c r="CW79" s="140"/>
      <c r="CX79" s="140"/>
      <c r="CY79" s="103">
        <f t="shared" si="13"/>
        <v>0</v>
      </c>
      <c r="CZ79" s="78"/>
    </row>
    <row r="80" spans="1:104" x14ac:dyDescent="0.2">
      <c r="A80" s="26"/>
      <c r="B80" s="123">
        <f t="shared" si="14"/>
        <v>71</v>
      </c>
      <c r="C80" s="107"/>
      <c r="D80" s="111"/>
      <c r="F80" s="108"/>
      <c r="G80" s="120"/>
      <c r="H80" s="101"/>
      <c r="I80" s="113"/>
      <c r="J80" s="113"/>
      <c r="K80" s="113"/>
      <c r="L80" s="113"/>
      <c r="M80" s="113"/>
      <c r="N80" s="113"/>
      <c r="O80" s="113"/>
      <c r="P80" s="27"/>
      <c r="Q80" s="113"/>
      <c r="R80" s="113"/>
      <c r="S80" s="113"/>
      <c r="T80" s="113"/>
      <c r="U80" s="113"/>
      <c r="V80" s="113"/>
      <c r="W80" s="113"/>
      <c r="X80" s="28"/>
      <c r="Y80" s="221"/>
      <c r="Z80" s="221"/>
      <c r="AA80" s="221"/>
      <c r="AB80" s="221"/>
      <c r="AC80" s="221"/>
      <c r="AD80" s="221"/>
      <c r="AE80" s="221"/>
      <c r="AF80" s="28"/>
      <c r="AG80" s="221"/>
      <c r="AH80" s="221"/>
      <c r="AI80" s="221"/>
      <c r="AJ80" s="221"/>
      <c r="AK80" s="221"/>
      <c r="AL80" s="221"/>
      <c r="AM80" s="221"/>
      <c r="AN80" s="28"/>
      <c r="AO80" s="141"/>
      <c r="AP80" s="141"/>
      <c r="AQ80" s="141"/>
      <c r="AR80" s="79" t="str">
        <f t="shared" si="12"/>
        <v/>
      </c>
      <c r="AS80" s="139"/>
      <c r="AT80" s="139"/>
      <c r="AU80" s="28"/>
      <c r="AV80" s="215"/>
      <c r="AW80" s="215"/>
      <c r="AX80" s="28"/>
      <c r="AY80" s="140"/>
      <c r="AZ80" s="28"/>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03">
        <f t="shared" si="13"/>
        <v>0</v>
      </c>
      <c r="CZ80" s="78"/>
    </row>
    <row r="81" spans="1:104" x14ac:dyDescent="0.2">
      <c r="A81" s="26"/>
      <c r="B81" s="123">
        <f t="shared" si="14"/>
        <v>72</v>
      </c>
      <c r="C81" s="107"/>
      <c r="D81" s="111"/>
      <c r="F81" s="108"/>
      <c r="G81" s="120"/>
      <c r="H81" s="101"/>
      <c r="I81" s="113"/>
      <c r="J81" s="113"/>
      <c r="K81" s="113"/>
      <c r="L81" s="113"/>
      <c r="M81" s="113"/>
      <c r="N81" s="113"/>
      <c r="O81" s="113"/>
      <c r="P81" s="27"/>
      <c r="Q81" s="113"/>
      <c r="R81" s="113"/>
      <c r="S81" s="113"/>
      <c r="T81" s="113"/>
      <c r="U81" s="113"/>
      <c r="V81" s="113"/>
      <c r="W81" s="113"/>
      <c r="X81" s="28"/>
      <c r="Y81" s="221"/>
      <c r="Z81" s="221"/>
      <c r="AA81" s="221"/>
      <c r="AB81" s="221"/>
      <c r="AC81" s="221"/>
      <c r="AD81" s="221"/>
      <c r="AE81" s="221"/>
      <c r="AF81" s="28"/>
      <c r="AG81" s="221"/>
      <c r="AH81" s="221"/>
      <c r="AI81" s="221"/>
      <c r="AJ81" s="221"/>
      <c r="AK81" s="221"/>
      <c r="AL81" s="221"/>
      <c r="AM81" s="221"/>
      <c r="AN81" s="28"/>
      <c r="AO81" s="141"/>
      <c r="AP81" s="141"/>
      <c r="AQ81" s="141"/>
      <c r="AR81" s="79" t="str">
        <f t="shared" si="12"/>
        <v/>
      </c>
      <c r="AS81" s="139"/>
      <c r="AT81" s="139"/>
      <c r="AU81" s="28"/>
      <c r="AV81" s="215"/>
      <c r="AW81" s="215"/>
      <c r="AX81" s="28"/>
      <c r="AY81" s="140"/>
      <c r="AZ81" s="28"/>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03">
        <f t="shared" si="13"/>
        <v>0</v>
      </c>
      <c r="CZ81" s="78"/>
    </row>
    <row r="82" spans="1:104" x14ac:dyDescent="0.2">
      <c r="A82" s="26"/>
      <c r="B82" s="123">
        <f t="shared" si="14"/>
        <v>73</v>
      </c>
      <c r="C82" s="107"/>
      <c r="D82" s="111"/>
      <c r="F82" s="108"/>
      <c r="G82" s="120"/>
      <c r="H82" s="101"/>
      <c r="I82" s="113"/>
      <c r="J82" s="113"/>
      <c r="K82" s="113"/>
      <c r="L82" s="113"/>
      <c r="M82" s="113"/>
      <c r="N82" s="113"/>
      <c r="O82" s="113"/>
      <c r="P82" s="27"/>
      <c r="Q82" s="113"/>
      <c r="R82" s="113"/>
      <c r="S82" s="113"/>
      <c r="T82" s="113"/>
      <c r="U82" s="113"/>
      <c r="V82" s="113"/>
      <c r="W82" s="113"/>
      <c r="X82" s="28"/>
      <c r="Y82" s="221"/>
      <c r="Z82" s="221"/>
      <c r="AA82" s="221"/>
      <c r="AB82" s="221"/>
      <c r="AC82" s="221"/>
      <c r="AD82" s="221"/>
      <c r="AE82" s="221"/>
      <c r="AF82" s="28"/>
      <c r="AG82" s="221"/>
      <c r="AH82" s="221"/>
      <c r="AI82" s="221"/>
      <c r="AJ82" s="221"/>
      <c r="AK82" s="221"/>
      <c r="AL82" s="221"/>
      <c r="AM82" s="221"/>
      <c r="AN82" s="28"/>
      <c r="AO82" s="141"/>
      <c r="AP82" s="141"/>
      <c r="AQ82" s="141"/>
      <c r="AR82" s="79" t="str">
        <f t="shared" si="12"/>
        <v/>
      </c>
      <c r="AS82" s="139"/>
      <c r="AT82" s="139"/>
      <c r="AU82" s="28"/>
      <c r="AV82" s="215"/>
      <c r="AW82" s="215"/>
      <c r="AX82" s="28"/>
      <c r="AY82" s="140"/>
      <c r="AZ82" s="28"/>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03">
        <f t="shared" si="13"/>
        <v>0</v>
      </c>
      <c r="CZ82" s="78"/>
    </row>
    <row r="83" spans="1:104" x14ac:dyDescent="0.2">
      <c r="A83" s="26"/>
      <c r="B83" s="123">
        <f t="shared" si="14"/>
        <v>74</v>
      </c>
      <c r="C83" s="107"/>
      <c r="D83" s="111"/>
      <c r="F83" s="108"/>
      <c r="G83" s="120"/>
      <c r="H83" s="101"/>
      <c r="I83" s="113"/>
      <c r="J83" s="113"/>
      <c r="K83" s="113"/>
      <c r="L83" s="113"/>
      <c r="M83" s="113"/>
      <c r="N83" s="113"/>
      <c r="O83" s="113"/>
      <c r="P83" s="27"/>
      <c r="Q83" s="113"/>
      <c r="R83" s="113"/>
      <c r="S83" s="113"/>
      <c r="T83" s="113"/>
      <c r="U83" s="113"/>
      <c r="V83" s="113"/>
      <c r="W83" s="113"/>
      <c r="X83" s="28"/>
      <c r="Y83" s="221"/>
      <c r="Z83" s="221"/>
      <c r="AA83" s="221"/>
      <c r="AB83" s="221"/>
      <c r="AC83" s="221"/>
      <c r="AD83" s="221"/>
      <c r="AE83" s="221"/>
      <c r="AF83" s="28"/>
      <c r="AG83" s="221"/>
      <c r="AH83" s="221"/>
      <c r="AI83" s="221"/>
      <c r="AJ83" s="221"/>
      <c r="AK83" s="221"/>
      <c r="AL83" s="221"/>
      <c r="AM83" s="221"/>
      <c r="AN83" s="28"/>
      <c r="AO83" s="141"/>
      <c r="AP83" s="141"/>
      <c r="AQ83" s="141"/>
      <c r="AR83" s="79" t="str">
        <f t="shared" si="12"/>
        <v/>
      </c>
      <c r="AS83" s="139"/>
      <c r="AT83" s="139"/>
      <c r="AU83" s="28"/>
      <c r="AV83" s="215"/>
      <c r="AW83" s="215"/>
      <c r="AX83" s="28"/>
      <c r="AY83" s="140"/>
      <c r="AZ83" s="28"/>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0"/>
      <c r="CO83" s="140"/>
      <c r="CP83" s="140"/>
      <c r="CQ83" s="140"/>
      <c r="CR83" s="140"/>
      <c r="CS83" s="140"/>
      <c r="CT83" s="140"/>
      <c r="CU83" s="140"/>
      <c r="CV83" s="140"/>
      <c r="CW83" s="140"/>
      <c r="CX83" s="140"/>
      <c r="CY83" s="103">
        <f t="shared" si="13"/>
        <v>0</v>
      </c>
      <c r="CZ83" s="78"/>
    </row>
    <row r="84" spans="1:104" x14ac:dyDescent="0.2">
      <c r="A84" s="26"/>
      <c r="B84" s="123">
        <f t="shared" si="14"/>
        <v>75</v>
      </c>
      <c r="C84" s="107"/>
      <c r="D84" s="111"/>
      <c r="F84" s="108"/>
      <c r="G84" s="120"/>
      <c r="H84" s="101"/>
      <c r="I84" s="113"/>
      <c r="J84" s="113"/>
      <c r="K84" s="113"/>
      <c r="L84" s="113"/>
      <c r="M84" s="113"/>
      <c r="N84" s="113"/>
      <c r="O84" s="113"/>
      <c r="P84" s="27"/>
      <c r="Q84" s="113"/>
      <c r="R84" s="113"/>
      <c r="S84" s="113"/>
      <c r="T84" s="113"/>
      <c r="U84" s="113"/>
      <c r="V84" s="113"/>
      <c r="W84" s="113"/>
      <c r="X84" s="28"/>
      <c r="Y84" s="221"/>
      <c r="Z84" s="221"/>
      <c r="AA84" s="221"/>
      <c r="AB84" s="221"/>
      <c r="AC84" s="221"/>
      <c r="AD84" s="221"/>
      <c r="AE84" s="221"/>
      <c r="AF84" s="28"/>
      <c r="AG84" s="221"/>
      <c r="AH84" s="221"/>
      <c r="AI84" s="221"/>
      <c r="AJ84" s="221"/>
      <c r="AK84" s="221"/>
      <c r="AL84" s="221"/>
      <c r="AM84" s="221"/>
      <c r="AN84" s="28"/>
      <c r="AO84" s="141"/>
      <c r="AP84" s="141"/>
      <c r="AQ84" s="141"/>
      <c r="AR84" s="79" t="str">
        <f t="shared" si="12"/>
        <v/>
      </c>
      <c r="AS84" s="139"/>
      <c r="AT84" s="139"/>
      <c r="AU84" s="28"/>
      <c r="AV84" s="215"/>
      <c r="AW84" s="215"/>
      <c r="AX84" s="28"/>
      <c r="AY84" s="140"/>
      <c r="AZ84" s="28"/>
      <c r="BA84" s="140"/>
      <c r="BB84" s="140"/>
      <c r="BC84" s="140"/>
      <c r="BD84" s="140"/>
      <c r="BE84" s="140"/>
      <c r="BF84" s="140"/>
      <c r="BG84" s="140"/>
      <c r="BH84" s="140"/>
      <c r="BI84" s="140"/>
      <c r="BJ84" s="140"/>
      <c r="BK84" s="140"/>
      <c r="BL84" s="140"/>
      <c r="BM84" s="140"/>
      <c r="BN84" s="140"/>
      <c r="BO84" s="140"/>
      <c r="BP84" s="140"/>
      <c r="BQ84" s="140"/>
      <c r="BR84" s="140"/>
      <c r="BS84" s="140"/>
      <c r="BT84" s="140"/>
      <c r="BU84" s="140"/>
      <c r="BV84" s="140"/>
      <c r="BW84" s="140"/>
      <c r="BX84" s="140"/>
      <c r="BY84" s="140"/>
      <c r="BZ84" s="140"/>
      <c r="CA84" s="140"/>
      <c r="CB84" s="140"/>
      <c r="CC84" s="140"/>
      <c r="CD84" s="140"/>
      <c r="CE84" s="140"/>
      <c r="CF84" s="140"/>
      <c r="CG84" s="140"/>
      <c r="CH84" s="140"/>
      <c r="CI84" s="140"/>
      <c r="CJ84" s="140"/>
      <c r="CK84" s="140"/>
      <c r="CL84" s="140"/>
      <c r="CM84" s="140"/>
      <c r="CN84" s="140"/>
      <c r="CO84" s="140"/>
      <c r="CP84" s="140"/>
      <c r="CQ84" s="140"/>
      <c r="CR84" s="140"/>
      <c r="CS84" s="140"/>
      <c r="CT84" s="140"/>
      <c r="CU84" s="140"/>
      <c r="CV84" s="140"/>
      <c r="CW84" s="140"/>
      <c r="CX84" s="140"/>
      <c r="CY84" s="103">
        <f t="shared" si="13"/>
        <v>0</v>
      </c>
      <c r="CZ84" s="78"/>
    </row>
    <row r="85" spans="1:104" x14ac:dyDescent="0.2">
      <c r="A85" s="26"/>
      <c r="B85" s="123">
        <f t="shared" si="14"/>
        <v>76</v>
      </c>
      <c r="C85" s="107"/>
      <c r="D85" s="111"/>
      <c r="F85" s="108"/>
      <c r="G85" s="120"/>
      <c r="H85" s="101"/>
      <c r="I85" s="113"/>
      <c r="J85" s="113"/>
      <c r="K85" s="113"/>
      <c r="L85" s="113"/>
      <c r="M85" s="113"/>
      <c r="N85" s="113"/>
      <c r="O85" s="113"/>
      <c r="P85" s="27"/>
      <c r="Q85" s="113"/>
      <c r="R85" s="113"/>
      <c r="S85" s="113"/>
      <c r="T85" s="113"/>
      <c r="U85" s="113"/>
      <c r="V85" s="113"/>
      <c r="W85" s="113"/>
      <c r="X85" s="28"/>
      <c r="Y85" s="221"/>
      <c r="Z85" s="221"/>
      <c r="AA85" s="221"/>
      <c r="AB85" s="221"/>
      <c r="AC85" s="221"/>
      <c r="AD85" s="221"/>
      <c r="AE85" s="221"/>
      <c r="AF85" s="28"/>
      <c r="AG85" s="221"/>
      <c r="AH85" s="221"/>
      <c r="AI85" s="221"/>
      <c r="AJ85" s="221"/>
      <c r="AK85" s="221"/>
      <c r="AL85" s="221"/>
      <c r="AM85" s="221"/>
      <c r="AN85" s="28"/>
      <c r="AO85" s="141"/>
      <c r="AP85" s="141"/>
      <c r="AQ85" s="141"/>
      <c r="AR85" s="79" t="str">
        <f t="shared" si="12"/>
        <v/>
      </c>
      <c r="AS85" s="139"/>
      <c r="AT85" s="139"/>
      <c r="AU85" s="28"/>
      <c r="AV85" s="215"/>
      <c r="AW85" s="215"/>
      <c r="AX85" s="28"/>
      <c r="AY85" s="140"/>
      <c r="AZ85" s="28"/>
      <c r="BA85" s="140"/>
      <c r="BB85" s="140"/>
      <c r="BC85" s="140"/>
      <c r="BD85" s="140"/>
      <c r="BE85" s="140"/>
      <c r="BF85" s="140"/>
      <c r="BG85" s="140"/>
      <c r="BH85" s="140"/>
      <c r="BI85" s="140"/>
      <c r="BJ85" s="140"/>
      <c r="BK85" s="140"/>
      <c r="BL85" s="140"/>
      <c r="BM85" s="140"/>
      <c r="BN85" s="140"/>
      <c r="BO85" s="140"/>
      <c r="BP85" s="140"/>
      <c r="BQ85" s="140"/>
      <c r="BR85" s="140"/>
      <c r="BS85" s="140"/>
      <c r="BT85" s="140"/>
      <c r="BU85" s="140"/>
      <c r="BV85" s="140"/>
      <c r="BW85" s="140"/>
      <c r="BX85" s="140"/>
      <c r="BY85" s="140"/>
      <c r="BZ85" s="140"/>
      <c r="CA85" s="140"/>
      <c r="CB85" s="140"/>
      <c r="CC85" s="140"/>
      <c r="CD85" s="140"/>
      <c r="CE85" s="140"/>
      <c r="CF85" s="140"/>
      <c r="CG85" s="140"/>
      <c r="CH85" s="140"/>
      <c r="CI85" s="140"/>
      <c r="CJ85" s="140"/>
      <c r="CK85" s="140"/>
      <c r="CL85" s="140"/>
      <c r="CM85" s="140"/>
      <c r="CN85" s="140"/>
      <c r="CO85" s="140"/>
      <c r="CP85" s="140"/>
      <c r="CQ85" s="140"/>
      <c r="CR85" s="140"/>
      <c r="CS85" s="140"/>
      <c r="CT85" s="140"/>
      <c r="CU85" s="140"/>
      <c r="CV85" s="140"/>
      <c r="CW85" s="140"/>
      <c r="CX85" s="140"/>
      <c r="CY85" s="103">
        <f t="shared" si="13"/>
        <v>0</v>
      </c>
      <c r="CZ85" s="78"/>
    </row>
    <row r="86" spans="1:104" x14ac:dyDescent="0.2">
      <c r="A86" s="26"/>
      <c r="B86" s="123">
        <f t="shared" si="14"/>
        <v>77</v>
      </c>
      <c r="C86" s="107"/>
      <c r="D86" s="111"/>
      <c r="F86" s="108"/>
      <c r="G86" s="120"/>
      <c r="H86" s="101"/>
      <c r="I86" s="113"/>
      <c r="J86" s="113"/>
      <c r="K86" s="113"/>
      <c r="L86" s="113"/>
      <c r="M86" s="113"/>
      <c r="N86" s="113"/>
      <c r="O86" s="113"/>
      <c r="P86" s="27"/>
      <c r="Q86" s="113"/>
      <c r="R86" s="113"/>
      <c r="S86" s="113"/>
      <c r="T86" s="113"/>
      <c r="U86" s="113"/>
      <c r="V86" s="113"/>
      <c r="W86" s="113"/>
      <c r="X86" s="28"/>
      <c r="Y86" s="221"/>
      <c r="Z86" s="221"/>
      <c r="AA86" s="221"/>
      <c r="AB86" s="221"/>
      <c r="AC86" s="221"/>
      <c r="AD86" s="221"/>
      <c r="AE86" s="221"/>
      <c r="AF86" s="28"/>
      <c r="AG86" s="221"/>
      <c r="AH86" s="221"/>
      <c r="AI86" s="221"/>
      <c r="AJ86" s="221"/>
      <c r="AK86" s="221"/>
      <c r="AL86" s="221"/>
      <c r="AM86" s="221"/>
      <c r="AN86" s="28"/>
      <c r="AO86" s="141"/>
      <c r="AP86" s="141"/>
      <c r="AQ86" s="141"/>
      <c r="AR86" s="79" t="str">
        <f t="shared" si="12"/>
        <v/>
      </c>
      <c r="AS86" s="139"/>
      <c r="AT86" s="139"/>
      <c r="AU86" s="28"/>
      <c r="AV86" s="215"/>
      <c r="AW86" s="215"/>
      <c r="AX86" s="28"/>
      <c r="AY86" s="140"/>
      <c r="AZ86" s="28"/>
      <c r="BA86" s="140"/>
      <c r="BB86" s="140"/>
      <c r="BC86" s="140"/>
      <c r="BD86" s="140"/>
      <c r="BE86" s="140"/>
      <c r="BF86" s="140"/>
      <c r="BG86" s="140"/>
      <c r="BH86" s="140"/>
      <c r="BI86" s="140"/>
      <c r="BJ86" s="140"/>
      <c r="BK86" s="140"/>
      <c r="BL86" s="140"/>
      <c r="BM86" s="140"/>
      <c r="BN86" s="140"/>
      <c r="BO86" s="140"/>
      <c r="BP86" s="140"/>
      <c r="BQ86" s="140"/>
      <c r="BR86" s="140"/>
      <c r="BS86" s="140"/>
      <c r="BT86" s="140"/>
      <c r="BU86" s="140"/>
      <c r="BV86" s="140"/>
      <c r="BW86" s="140"/>
      <c r="BX86" s="140"/>
      <c r="BY86" s="140"/>
      <c r="BZ86" s="140"/>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03">
        <f t="shared" si="13"/>
        <v>0</v>
      </c>
      <c r="CZ86" s="78"/>
    </row>
    <row r="87" spans="1:104" x14ac:dyDescent="0.2">
      <c r="A87" s="26"/>
      <c r="B87" s="123">
        <f t="shared" si="14"/>
        <v>78</v>
      </c>
      <c r="C87" s="107"/>
      <c r="D87" s="111"/>
      <c r="F87" s="108"/>
      <c r="G87" s="120"/>
      <c r="H87" s="101"/>
      <c r="I87" s="113"/>
      <c r="J87" s="113"/>
      <c r="K87" s="113"/>
      <c r="L87" s="113"/>
      <c r="M87" s="113"/>
      <c r="N87" s="113"/>
      <c r="O87" s="113"/>
      <c r="P87" s="27"/>
      <c r="Q87" s="113"/>
      <c r="R87" s="113"/>
      <c r="S87" s="113"/>
      <c r="T87" s="113"/>
      <c r="U87" s="113"/>
      <c r="V87" s="113"/>
      <c r="W87" s="113"/>
      <c r="X87" s="28"/>
      <c r="Y87" s="221"/>
      <c r="Z87" s="221"/>
      <c r="AA87" s="221"/>
      <c r="AB87" s="221"/>
      <c r="AC87" s="221"/>
      <c r="AD87" s="221"/>
      <c r="AE87" s="221"/>
      <c r="AF87" s="28"/>
      <c r="AG87" s="221"/>
      <c r="AH87" s="221"/>
      <c r="AI87" s="221"/>
      <c r="AJ87" s="221"/>
      <c r="AK87" s="221"/>
      <c r="AL87" s="221"/>
      <c r="AM87" s="221"/>
      <c r="AN87" s="28"/>
      <c r="AO87" s="141"/>
      <c r="AP87" s="141"/>
      <c r="AQ87" s="141"/>
      <c r="AR87" s="79" t="str">
        <f t="shared" si="12"/>
        <v/>
      </c>
      <c r="AS87" s="139"/>
      <c r="AT87" s="139"/>
      <c r="AU87" s="28"/>
      <c r="AV87" s="215"/>
      <c r="AW87" s="215"/>
      <c r="AX87" s="28"/>
      <c r="AY87" s="140"/>
      <c r="AZ87" s="28"/>
      <c r="BA87" s="140"/>
      <c r="BB87" s="140"/>
      <c r="BC87" s="140"/>
      <c r="BD87" s="140"/>
      <c r="BE87" s="140"/>
      <c r="BF87" s="140"/>
      <c r="BG87" s="140"/>
      <c r="BH87" s="140"/>
      <c r="BI87" s="140"/>
      <c r="BJ87" s="140"/>
      <c r="BK87" s="140"/>
      <c r="BL87" s="140"/>
      <c r="BM87" s="140"/>
      <c r="BN87" s="140"/>
      <c r="BO87" s="140"/>
      <c r="BP87" s="140"/>
      <c r="BQ87" s="140"/>
      <c r="BR87" s="140"/>
      <c r="BS87" s="140"/>
      <c r="BT87" s="140"/>
      <c r="BU87" s="140"/>
      <c r="BV87" s="140"/>
      <c r="BW87" s="140"/>
      <c r="BX87" s="140"/>
      <c r="BY87" s="140"/>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03">
        <f t="shared" si="13"/>
        <v>0</v>
      </c>
      <c r="CZ87" s="78"/>
    </row>
    <row r="88" spans="1:104" x14ac:dyDescent="0.2">
      <c r="A88" s="26"/>
      <c r="B88" s="123">
        <f t="shared" si="14"/>
        <v>79</v>
      </c>
      <c r="C88" s="107"/>
      <c r="D88" s="111"/>
      <c r="F88" s="108"/>
      <c r="G88" s="120"/>
      <c r="H88" s="101"/>
      <c r="I88" s="113"/>
      <c r="J88" s="113"/>
      <c r="K88" s="113"/>
      <c r="L88" s="113"/>
      <c r="M88" s="113"/>
      <c r="N88" s="113"/>
      <c r="O88" s="113"/>
      <c r="P88" s="27"/>
      <c r="Q88" s="113"/>
      <c r="R88" s="113"/>
      <c r="S88" s="113"/>
      <c r="T88" s="113"/>
      <c r="U88" s="113"/>
      <c r="V88" s="113"/>
      <c r="W88" s="113"/>
      <c r="X88" s="28"/>
      <c r="Y88" s="221"/>
      <c r="Z88" s="221"/>
      <c r="AA88" s="221"/>
      <c r="AB88" s="221"/>
      <c r="AC88" s="221"/>
      <c r="AD88" s="221"/>
      <c r="AE88" s="221"/>
      <c r="AF88" s="28"/>
      <c r="AG88" s="221"/>
      <c r="AH88" s="221"/>
      <c r="AI88" s="221"/>
      <c r="AJ88" s="221"/>
      <c r="AK88" s="221"/>
      <c r="AL88" s="221"/>
      <c r="AM88" s="221"/>
      <c r="AN88" s="28"/>
      <c r="AO88" s="141"/>
      <c r="AP88" s="141"/>
      <c r="AQ88" s="141"/>
      <c r="AR88" s="79" t="str">
        <f t="shared" si="12"/>
        <v/>
      </c>
      <c r="AS88" s="139"/>
      <c r="AT88" s="139"/>
      <c r="AU88" s="28"/>
      <c r="AV88" s="215"/>
      <c r="AW88" s="215"/>
      <c r="AX88" s="28"/>
      <c r="AY88" s="140"/>
      <c r="AZ88" s="28"/>
      <c r="BA88" s="140"/>
      <c r="BB88" s="140"/>
      <c r="BC88" s="140"/>
      <c r="BD88" s="140"/>
      <c r="BE88" s="140"/>
      <c r="BF88" s="140"/>
      <c r="BG88" s="140"/>
      <c r="BH88" s="140"/>
      <c r="BI88" s="140"/>
      <c r="BJ88" s="140"/>
      <c r="BK88" s="140"/>
      <c r="BL88" s="140"/>
      <c r="BM88" s="140"/>
      <c r="BN88" s="140"/>
      <c r="BO88" s="140"/>
      <c r="BP88" s="140"/>
      <c r="BQ88" s="140"/>
      <c r="BR88" s="140"/>
      <c r="BS88" s="140"/>
      <c r="BT88" s="140"/>
      <c r="BU88" s="140"/>
      <c r="BV88" s="140"/>
      <c r="BW88" s="140"/>
      <c r="BX88" s="140"/>
      <c r="BY88" s="140"/>
      <c r="BZ88" s="140"/>
      <c r="CA88" s="140"/>
      <c r="CB88" s="140"/>
      <c r="CC88" s="140"/>
      <c r="CD88" s="140"/>
      <c r="CE88" s="140"/>
      <c r="CF88" s="140"/>
      <c r="CG88" s="140"/>
      <c r="CH88" s="140"/>
      <c r="CI88" s="140"/>
      <c r="CJ88" s="140"/>
      <c r="CK88" s="140"/>
      <c r="CL88" s="140"/>
      <c r="CM88" s="140"/>
      <c r="CN88" s="140"/>
      <c r="CO88" s="140"/>
      <c r="CP88" s="140"/>
      <c r="CQ88" s="140"/>
      <c r="CR88" s="140"/>
      <c r="CS88" s="140"/>
      <c r="CT88" s="140"/>
      <c r="CU88" s="140"/>
      <c r="CV88" s="140"/>
      <c r="CW88" s="140"/>
      <c r="CX88" s="140"/>
      <c r="CY88" s="103">
        <f t="shared" si="13"/>
        <v>0</v>
      </c>
      <c r="CZ88" s="78"/>
    </row>
    <row r="89" spans="1:104" x14ac:dyDescent="0.2">
      <c r="A89" s="26"/>
      <c r="B89" s="123">
        <f t="shared" si="14"/>
        <v>80</v>
      </c>
      <c r="C89" s="107"/>
      <c r="D89" s="111"/>
      <c r="F89" s="108"/>
      <c r="G89" s="120"/>
      <c r="H89" s="101"/>
      <c r="I89" s="113"/>
      <c r="J89" s="113"/>
      <c r="K89" s="113"/>
      <c r="L89" s="113"/>
      <c r="M89" s="113"/>
      <c r="N89" s="113"/>
      <c r="O89" s="113"/>
      <c r="P89" s="27"/>
      <c r="Q89" s="113"/>
      <c r="R89" s="113"/>
      <c r="S89" s="113"/>
      <c r="T89" s="113"/>
      <c r="U89" s="113"/>
      <c r="V89" s="113"/>
      <c r="W89" s="113"/>
      <c r="X89" s="28"/>
      <c r="Y89" s="221"/>
      <c r="Z89" s="221"/>
      <c r="AA89" s="221"/>
      <c r="AB89" s="221"/>
      <c r="AC89" s="221"/>
      <c r="AD89" s="221"/>
      <c r="AE89" s="221"/>
      <c r="AF89" s="28"/>
      <c r="AG89" s="221"/>
      <c r="AH89" s="221"/>
      <c r="AI89" s="221"/>
      <c r="AJ89" s="221"/>
      <c r="AK89" s="221"/>
      <c r="AL89" s="221"/>
      <c r="AM89" s="221"/>
      <c r="AN89" s="28"/>
      <c r="AO89" s="141"/>
      <c r="AP89" s="141"/>
      <c r="AQ89" s="141"/>
      <c r="AR89" s="79" t="str">
        <f t="shared" si="12"/>
        <v/>
      </c>
      <c r="AS89" s="139"/>
      <c r="AT89" s="139"/>
      <c r="AU89" s="28"/>
      <c r="AV89" s="215"/>
      <c r="AW89" s="215"/>
      <c r="AX89" s="28"/>
      <c r="AY89" s="140"/>
      <c r="AZ89" s="28"/>
      <c r="BA89" s="140"/>
      <c r="BB89" s="140"/>
      <c r="BC89" s="140"/>
      <c r="BD89" s="140"/>
      <c r="BE89" s="140"/>
      <c r="BF89" s="140"/>
      <c r="BG89" s="140"/>
      <c r="BH89" s="140"/>
      <c r="BI89" s="140"/>
      <c r="BJ89" s="140"/>
      <c r="BK89" s="140"/>
      <c r="BL89" s="140"/>
      <c r="BM89" s="140"/>
      <c r="BN89" s="140"/>
      <c r="BO89" s="140"/>
      <c r="BP89" s="140"/>
      <c r="BQ89" s="140"/>
      <c r="BR89" s="140"/>
      <c r="BS89" s="140"/>
      <c r="BT89" s="140"/>
      <c r="BU89" s="140"/>
      <c r="BV89" s="140"/>
      <c r="BW89" s="140"/>
      <c r="BX89" s="140"/>
      <c r="BY89" s="140"/>
      <c r="BZ89" s="140"/>
      <c r="CA89" s="140"/>
      <c r="CB89" s="140"/>
      <c r="CC89" s="140"/>
      <c r="CD89" s="140"/>
      <c r="CE89" s="140"/>
      <c r="CF89" s="140"/>
      <c r="CG89" s="140"/>
      <c r="CH89" s="140"/>
      <c r="CI89" s="140"/>
      <c r="CJ89" s="140"/>
      <c r="CK89" s="140"/>
      <c r="CL89" s="140"/>
      <c r="CM89" s="140"/>
      <c r="CN89" s="140"/>
      <c r="CO89" s="140"/>
      <c r="CP89" s="140"/>
      <c r="CQ89" s="140"/>
      <c r="CR89" s="140"/>
      <c r="CS89" s="140"/>
      <c r="CT89" s="140"/>
      <c r="CU89" s="140"/>
      <c r="CV89" s="140"/>
      <c r="CW89" s="140"/>
      <c r="CX89" s="140"/>
      <c r="CY89" s="103">
        <f t="shared" si="13"/>
        <v>0</v>
      </c>
      <c r="CZ89" s="78"/>
    </row>
    <row r="90" spans="1:104" x14ac:dyDescent="0.2">
      <c r="A90" s="26"/>
      <c r="B90" s="123">
        <f t="shared" si="14"/>
        <v>81</v>
      </c>
      <c r="C90" s="107"/>
      <c r="D90" s="111"/>
      <c r="F90" s="108"/>
      <c r="G90" s="120"/>
      <c r="H90" s="101"/>
      <c r="I90" s="113"/>
      <c r="J90" s="113"/>
      <c r="K90" s="113"/>
      <c r="L90" s="113"/>
      <c r="M90" s="113"/>
      <c r="N90" s="113"/>
      <c r="O90" s="113"/>
      <c r="P90" s="27"/>
      <c r="Q90" s="113"/>
      <c r="R90" s="113"/>
      <c r="S90" s="113"/>
      <c r="T90" s="113"/>
      <c r="U90" s="113"/>
      <c r="V90" s="113"/>
      <c r="W90" s="113"/>
      <c r="X90" s="28"/>
      <c r="Y90" s="221"/>
      <c r="Z90" s="221"/>
      <c r="AA90" s="221"/>
      <c r="AB90" s="221"/>
      <c r="AC90" s="221"/>
      <c r="AD90" s="221"/>
      <c r="AE90" s="221"/>
      <c r="AF90" s="28"/>
      <c r="AG90" s="221"/>
      <c r="AH90" s="221"/>
      <c r="AI90" s="221"/>
      <c r="AJ90" s="221"/>
      <c r="AK90" s="221"/>
      <c r="AL90" s="221"/>
      <c r="AM90" s="221"/>
      <c r="AN90" s="28"/>
      <c r="AO90" s="141"/>
      <c r="AP90" s="141"/>
      <c r="AQ90" s="141"/>
      <c r="AR90" s="79" t="str">
        <f t="shared" si="12"/>
        <v/>
      </c>
      <c r="AS90" s="139"/>
      <c r="AT90" s="139"/>
      <c r="AU90" s="28"/>
      <c r="AV90" s="215"/>
      <c r="AW90" s="215"/>
      <c r="AX90" s="28"/>
      <c r="AY90" s="140"/>
      <c r="AZ90" s="28"/>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0"/>
      <c r="BW90" s="140"/>
      <c r="BX90" s="140"/>
      <c r="BY90" s="140"/>
      <c r="BZ90" s="140"/>
      <c r="CA90" s="140"/>
      <c r="CB90" s="140"/>
      <c r="CC90" s="140"/>
      <c r="CD90" s="140"/>
      <c r="CE90" s="140"/>
      <c r="CF90" s="140"/>
      <c r="CG90" s="140"/>
      <c r="CH90" s="140"/>
      <c r="CI90" s="140"/>
      <c r="CJ90" s="140"/>
      <c r="CK90" s="140"/>
      <c r="CL90" s="140"/>
      <c r="CM90" s="140"/>
      <c r="CN90" s="140"/>
      <c r="CO90" s="140"/>
      <c r="CP90" s="140"/>
      <c r="CQ90" s="140"/>
      <c r="CR90" s="140"/>
      <c r="CS90" s="140"/>
      <c r="CT90" s="140"/>
      <c r="CU90" s="140"/>
      <c r="CV90" s="140"/>
      <c r="CW90" s="140"/>
      <c r="CX90" s="140"/>
      <c r="CY90" s="103">
        <f t="shared" si="13"/>
        <v>0</v>
      </c>
      <c r="CZ90" s="78"/>
    </row>
    <row r="91" spans="1:104" x14ac:dyDescent="0.2">
      <c r="A91" s="26"/>
      <c r="B91" s="123">
        <f t="shared" si="14"/>
        <v>82</v>
      </c>
      <c r="C91" s="107"/>
      <c r="D91" s="111"/>
      <c r="F91" s="108"/>
      <c r="G91" s="120"/>
      <c r="H91" s="101"/>
      <c r="I91" s="113"/>
      <c r="J91" s="113"/>
      <c r="K91" s="113"/>
      <c r="L91" s="113"/>
      <c r="M91" s="113"/>
      <c r="N91" s="113"/>
      <c r="O91" s="113"/>
      <c r="P91" s="27"/>
      <c r="Q91" s="113"/>
      <c r="R91" s="113"/>
      <c r="S91" s="113"/>
      <c r="T91" s="113"/>
      <c r="U91" s="113"/>
      <c r="V91" s="113"/>
      <c r="W91" s="113"/>
      <c r="X91" s="28"/>
      <c r="Y91" s="221"/>
      <c r="Z91" s="221"/>
      <c r="AA91" s="221"/>
      <c r="AB91" s="221"/>
      <c r="AC91" s="221"/>
      <c r="AD91" s="221"/>
      <c r="AE91" s="221"/>
      <c r="AF91" s="28"/>
      <c r="AG91" s="221"/>
      <c r="AH91" s="221"/>
      <c r="AI91" s="221"/>
      <c r="AJ91" s="221"/>
      <c r="AK91" s="221"/>
      <c r="AL91" s="221"/>
      <c r="AM91" s="221"/>
      <c r="AN91" s="28"/>
      <c r="AO91" s="141"/>
      <c r="AP91" s="141"/>
      <c r="AQ91" s="141"/>
      <c r="AR91" s="79" t="str">
        <f t="shared" si="12"/>
        <v/>
      </c>
      <c r="AS91" s="139"/>
      <c r="AT91" s="139"/>
      <c r="AU91" s="28"/>
      <c r="AV91" s="215"/>
      <c r="AW91" s="215"/>
      <c r="AX91" s="28"/>
      <c r="AY91" s="140"/>
      <c r="AZ91" s="28"/>
      <c r="BA91" s="140"/>
      <c r="BB91" s="140"/>
      <c r="BC91" s="140"/>
      <c r="BD91" s="140"/>
      <c r="BE91" s="140"/>
      <c r="BF91" s="140"/>
      <c r="BG91" s="140"/>
      <c r="BH91" s="140"/>
      <c r="BI91" s="140"/>
      <c r="BJ91" s="140"/>
      <c r="BK91" s="140"/>
      <c r="BL91" s="140"/>
      <c r="BM91" s="140"/>
      <c r="BN91" s="140"/>
      <c r="BO91" s="140"/>
      <c r="BP91" s="140"/>
      <c r="BQ91" s="140"/>
      <c r="BR91" s="140"/>
      <c r="BS91" s="140"/>
      <c r="BT91" s="140"/>
      <c r="BU91" s="140"/>
      <c r="BV91" s="140"/>
      <c r="BW91" s="140"/>
      <c r="BX91" s="140"/>
      <c r="BY91" s="140"/>
      <c r="BZ91" s="140"/>
      <c r="CA91" s="140"/>
      <c r="CB91" s="140"/>
      <c r="CC91" s="140"/>
      <c r="CD91" s="140"/>
      <c r="CE91" s="140"/>
      <c r="CF91" s="140"/>
      <c r="CG91" s="140"/>
      <c r="CH91" s="140"/>
      <c r="CI91" s="140"/>
      <c r="CJ91" s="140"/>
      <c r="CK91" s="140"/>
      <c r="CL91" s="140"/>
      <c r="CM91" s="140"/>
      <c r="CN91" s="140"/>
      <c r="CO91" s="140"/>
      <c r="CP91" s="140"/>
      <c r="CQ91" s="140"/>
      <c r="CR91" s="140"/>
      <c r="CS91" s="140"/>
      <c r="CT91" s="140"/>
      <c r="CU91" s="140"/>
      <c r="CV91" s="140"/>
      <c r="CW91" s="140"/>
      <c r="CX91" s="140"/>
      <c r="CY91" s="103">
        <f t="shared" si="13"/>
        <v>0</v>
      </c>
      <c r="CZ91" s="78"/>
    </row>
    <row r="92" spans="1:104" x14ac:dyDescent="0.2">
      <c r="A92" s="26"/>
      <c r="B92" s="123">
        <f t="shared" si="14"/>
        <v>83</v>
      </c>
      <c r="C92" s="107"/>
      <c r="D92" s="111"/>
      <c r="F92" s="108"/>
      <c r="G92" s="120"/>
      <c r="H92" s="101"/>
      <c r="I92" s="113"/>
      <c r="J92" s="113"/>
      <c r="K92" s="113"/>
      <c r="L92" s="113"/>
      <c r="M92" s="113"/>
      <c r="N92" s="113"/>
      <c r="O92" s="113"/>
      <c r="P92" s="27"/>
      <c r="Q92" s="113"/>
      <c r="R92" s="113"/>
      <c r="S92" s="113"/>
      <c r="T92" s="113"/>
      <c r="U92" s="113"/>
      <c r="V92" s="113"/>
      <c r="W92" s="113"/>
      <c r="X92" s="28"/>
      <c r="Y92" s="221"/>
      <c r="Z92" s="221"/>
      <c r="AA92" s="221"/>
      <c r="AB92" s="221"/>
      <c r="AC92" s="221"/>
      <c r="AD92" s="221"/>
      <c r="AE92" s="221"/>
      <c r="AF92" s="28"/>
      <c r="AG92" s="221"/>
      <c r="AH92" s="221"/>
      <c r="AI92" s="221"/>
      <c r="AJ92" s="221"/>
      <c r="AK92" s="221"/>
      <c r="AL92" s="221"/>
      <c r="AM92" s="221"/>
      <c r="AN92" s="28"/>
      <c r="AO92" s="141"/>
      <c r="AP92" s="141"/>
      <c r="AQ92" s="141"/>
      <c r="AR92" s="79" t="str">
        <f t="shared" si="12"/>
        <v/>
      </c>
      <c r="AS92" s="139"/>
      <c r="AT92" s="139"/>
      <c r="AU92" s="28"/>
      <c r="AV92" s="215"/>
      <c r="AW92" s="215"/>
      <c r="AX92" s="28"/>
      <c r="AY92" s="140"/>
      <c r="AZ92" s="28"/>
      <c r="BA92" s="140"/>
      <c r="BB92" s="140"/>
      <c r="BC92" s="140"/>
      <c r="BD92" s="140"/>
      <c r="BE92" s="140"/>
      <c r="BF92" s="140"/>
      <c r="BG92" s="140"/>
      <c r="BH92" s="140"/>
      <c r="BI92" s="140"/>
      <c r="BJ92" s="140"/>
      <c r="BK92" s="140"/>
      <c r="BL92" s="140"/>
      <c r="BM92" s="140"/>
      <c r="BN92" s="140"/>
      <c r="BO92" s="140"/>
      <c r="BP92" s="140"/>
      <c r="BQ92" s="140"/>
      <c r="BR92" s="140"/>
      <c r="BS92" s="140"/>
      <c r="BT92" s="140"/>
      <c r="BU92" s="140"/>
      <c r="BV92" s="140"/>
      <c r="BW92" s="140"/>
      <c r="BX92" s="140"/>
      <c r="BY92" s="140"/>
      <c r="BZ92" s="140"/>
      <c r="CA92" s="140"/>
      <c r="CB92" s="140"/>
      <c r="CC92" s="140"/>
      <c r="CD92" s="140"/>
      <c r="CE92" s="140"/>
      <c r="CF92" s="140"/>
      <c r="CG92" s="140"/>
      <c r="CH92" s="140"/>
      <c r="CI92" s="140"/>
      <c r="CJ92" s="140"/>
      <c r="CK92" s="140"/>
      <c r="CL92" s="140"/>
      <c r="CM92" s="140"/>
      <c r="CN92" s="140"/>
      <c r="CO92" s="140"/>
      <c r="CP92" s="140"/>
      <c r="CQ92" s="140"/>
      <c r="CR92" s="140"/>
      <c r="CS92" s="140"/>
      <c r="CT92" s="140"/>
      <c r="CU92" s="140"/>
      <c r="CV92" s="140"/>
      <c r="CW92" s="140"/>
      <c r="CX92" s="140"/>
      <c r="CY92" s="103">
        <f t="shared" si="13"/>
        <v>0</v>
      </c>
      <c r="CZ92" s="78"/>
    </row>
    <row r="93" spans="1:104" x14ac:dyDescent="0.2">
      <c r="A93" s="26"/>
      <c r="B93" s="123">
        <f t="shared" si="14"/>
        <v>84</v>
      </c>
      <c r="C93" s="107"/>
      <c r="D93" s="111"/>
      <c r="F93" s="108"/>
      <c r="G93" s="120"/>
      <c r="H93" s="101"/>
      <c r="I93" s="113"/>
      <c r="J93" s="113"/>
      <c r="K93" s="113"/>
      <c r="L93" s="113"/>
      <c r="M93" s="113"/>
      <c r="N93" s="113"/>
      <c r="O93" s="113"/>
      <c r="P93" s="27"/>
      <c r="Q93" s="113"/>
      <c r="R93" s="113"/>
      <c r="S93" s="113"/>
      <c r="T93" s="113"/>
      <c r="U93" s="113"/>
      <c r="V93" s="113"/>
      <c r="W93" s="113"/>
      <c r="X93" s="28"/>
      <c r="Y93" s="221"/>
      <c r="Z93" s="221"/>
      <c r="AA93" s="221"/>
      <c r="AB93" s="221"/>
      <c r="AC93" s="221"/>
      <c r="AD93" s="221"/>
      <c r="AE93" s="221"/>
      <c r="AF93" s="28"/>
      <c r="AG93" s="221"/>
      <c r="AH93" s="221"/>
      <c r="AI93" s="221"/>
      <c r="AJ93" s="221"/>
      <c r="AK93" s="221"/>
      <c r="AL93" s="221"/>
      <c r="AM93" s="221"/>
      <c r="AN93" s="28"/>
      <c r="AO93" s="141"/>
      <c r="AP93" s="141"/>
      <c r="AQ93" s="141"/>
      <c r="AR93" s="79" t="str">
        <f t="shared" si="12"/>
        <v/>
      </c>
      <c r="AS93" s="139"/>
      <c r="AT93" s="139"/>
      <c r="AU93" s="28"/>
      <c r="AV93" s="215"/>
      <c r="AW93" s="215"/>
      <c r="AX93" s="28"/>
      <c r="AY93" s="140"/>
      <c r="AZ93" s="28"/>
      <c r="BA93" s="140"/>
      <c r="BB93" s="140"/>
      <c r="BC93" s="140"/>
      <c r="BD93" s="140"/>
      <c r="BE93" s="140"/>
      <c r="BF93" s="140"/>
      <c r="BG93" s="140"/>
      <c r="BH93" s="140"/>
      <c r="BI93" s="140"/>
      <c r="BJ93" s="140"/>
      <c r="BK93" s="140"/>
      <c r="BL93" s="140"/>
      <c r="BM93" s="140"/>
      <c r="BN93" s="140"/>
      <c r="BO93" s="140"/>
      <c r="BP93" s="140"/>
      <c r="BQ93" s="140"/>
      <c r="BR93" s="140"/>
      <c r="BS93" s="140"/>
      <c r="BT93" s="140"/>
      <c r="BU93" s="140"/>
      <c r="BV93" s="140"/>
      <c r="BW93" s="140"/>
      <c r="BX93" s="140"/>
      <c r="BY93" s="140"/>
      <c r="BZ93" s="140"/>
      <c r="CA93" s="140"/>
      <c r="CB93" s="140"/>
      <c r="CC93" s="140"/>
      <c r="CD93" s="140"/>
      <c r="CE93" s="140"/>
      <c r="CF93" s="140"/>
      <c r="CG93" s="140"/>
      <c r="CH93" s="140"/>
      <c r="CI93" s="140"/>
      <c r="CJ93" s="140"/>
      <c r="CK93" s="140"/>
      <c r="CL93" s="140"/>
      <c r="CM93" s="140"/>
      <c r="CN93" s="140"/>
      <c r="CO93" s="140"/>
      <c r="CP93" s="140"/>
      <c r="CQ93" s="140"/>
      <c r="CR93" s="140"/>
      <c r="CS93" s="140"/>
      <c r="CT93" s="140"/>
      <c r="CU93" s="140"/>
      <c r="CV93" s="140"/>
      <c r="CW93" s="140"/>
      <c r="CX93" s="140"/>
      <c r="CY93" s="103">
        <f t="shared" si="13"/>
        <v>0</v>
      </c>
      <c r="CZ93" s="78"/>
    </row>
    <row r="94" spans="1:104" x14ac:dyDescent="0.2">
      <c r="A94" s="26"/>
      <c r="B94" s="123">
        <f t="shared" si="14"/>
        <v>85</v>
      </c>
      <c r="C94" s="107"/>
      <c r="D94" s="111"/>
      <c r="F94" s="108"/>
      <c r="G94" s="120"/>
      <c r="H94" s="101"/>
      <c r="I94" s="113"/>
      <c r="J94" s="113"/>
      <c r="K94" s="113"/>
      <c r="L94" s="113"/>
      <c r="M94" s="113"/>
      <c r="N94" s="113"/>
      <c r="O94" s="113"/>
      <c r="P94" s="27"/>
      <c r="Q94" s="113"/>
      <c r="R94" s="113"/>
      <c r="S94" s="113"/>
      <c r="T94" s="113"/>
      <c r="U94" s="113"/>
      <c r="V94" s="113"/>
      <c r="W94" s="113"/>
      <c r="X94" s="28"/>
      <c r="Y94" s="221"/>
      <c r="Z94" s="221"/>
      <c r="AA94" s="221"/>
      <c r="AB94" s="221"/>
      <c r="AC94" s="221"/>
      <c r="AD94" s="221"/>
      <c r="AE94" s="221"/>
      <c r="AF94" s="28"/>
      <c r="AG94" s="221"/>
      <c r="AH94" s="221"/>
      <c r="AI94" s="221"/>
      <c r="AJ94" s="221"/>
      <c r="AK94" s="221"/>
      <c r="AL94" s="221"/>
      <c r="AM94" s="221"/>
      <c r="AN94" s="28"/>
      <c r="AO94" s="141"/>
      <c r="AP94" s="141"/>
      <c r="AQ94" s="141"/>
      <c r="AR94" s="79" t="str">
        <f t="shared" si="12"/>
        <v/>
      </c>
      <c r="AS94" s="139"/>
      <c r="AT94" s="139"/>
      <c r="AU94" s="28"/>
      <c r="AV94" s="215"/>
      <c r="AW94" s="215"/>
      <c r="AX94" s="28"/>
      <c r="AY94" s="140"/>
      <c r="AZ94" s="28"/>
      <c r="BA94" s="140"/>
      <c r="BB94" s="140"/>
      <c r="BC94" s="140"/>
      <c r="BD94" s="140"/>
      <c r="BE94" s="140"/>
      <c r="BF94" s="140"/>
      <c r="BG94" s="140"/>
      <c r="BH94" s="140"/>
      <c r="BI94" s="140"/>
      <c r="BJ94" s="140"/>
      <c r="BK94" s="140"/>
      <c r="BL94" s="140"/>
      <c r="BM94" s="140"/>
      <c r="BN94" s="140"/>
      <c r="BO94" s="140"/>
      <c r="BP94" s="140"/>
      <c r="BQ94" s="140"/>
      <c r="BR94" s="140"/>
      <c r="BS94" s="140"/>
      <c r="BT94" s="140"/>
      <c r="BU94" s="140"/>
      <c r="BV94" s="140"/>
      <c r="BW94" s="140"/>
      <c r="BX94" s="140"/>
      <c r="BY94" s="140"/>
      <c r="BZ94" s="140"/>
      <c r="CA94" s="140"/>
      <c r="CB94" s="140"/>
      <c r="CC94" s="140"/>
      <c r="CD94" s="140"/>
      <c r="CE94" s="140"/>
      <c r="CF94" s="140"/>
      <c r="CG94" s="140"/>
      <c r="CH94" s="140"/>
      <c r="CI94" s="140"/>
      <c r="CJ94" s="140"/>
      <c r="CK94" s="140"/>
      <c r="CL94" s="140"/>
      <c r="CM94" s="140"/>
      <c r="CN94" s="140"/>
      <c r="CO94" s="140"/>
      <c r="CP94" s="140"/>
      <c r="CQ94" s="140"/>
      <c r="CR94" s="140"/>
      <c r="CS94" s="140"/>
      <c r="CT94" s="140"/>
      <c r="CU94" s="140"/>
      <c r="CV94" s="140"/>
      <c r="CW94" s="140"/>
      <c r="CX94" s="140"/>
      <c r="CY94" s="103">
        <f t="shared" si="13"/>
        <v>0</v>
      </c>
      <c r="CZ94" s="78"/>
    </row>
    <row r="95" spans="1:104" x14ac:dyDescent="0.2">
      <c r="A95" s="26"/>
      <c r="B95" s="123">
        <f t="shared" si="14"/>
        <v>86</v>
      </c>
      <c r="C95" s="107"/>
      <c r="D95" s="111"/>
      <c r="F95" s="108"/>
      <c r="G95" s="120"/>
      <c r="H95" s="101"/>
      <c r="I95" s="113"/>
      <c r="J95" s="113"/>
      <c r="K95" s="113"/>
      <c r="L95" s="113"/>
      <c r="M95" s="113"/>
      <c r="N95" s="113"/>
      <c r="O95" s="113"/>
      <c r="P95" s="27"/>
      <c r="Q95" s="113"/>
      <c r="R95" s="113"/>
      <c r="S95" s="113"/>
      <c r="T95" s="113"/>
      <c r="U95" s="113"/>
      <c r="V95" s="113"/>
      <c r="W95" s="113"/>
      <c r="X95" s="28"/>
      <c r="Y95" s="221"/>
      <c r="Z95" s="221"/>
      <c r="AA95" s="221"/>
      <c r="AB95" s="221"/>
      <c r="AC95" s="221"/>
      <c r="AD95" s="221"/>
      <c r="AE95" s="221"/>
      <c r="AF95" s="28"/>
      <c r="AG95" s="221"/>
      <c r="AH95" s="221"/>
      <c r="AI95" s="221"/>
      <c r="AJ95" s="221"/>
      <c r="AK95" s="221"/>
      <c r="AL95" s="221"/>
      <c r="AM95" s="221"/>
      <c r="AN95" s="28"/>
      <c r="AO95" s="141"/>
      <c r="AP95" s="141"/>
      <c r="AQ95" s="141"/>
      <c r="AR95" s="79" t="str">
        <f t="shared" si="12"/>
        <v/>
      </c>
      <c r="AS95" s="139"/>
      <c r="AT95" s="139"/>
      <c r="AU95" s="28"/>
      <c r="AV95" s="215"/>
      <c r="AW95" s="215"/>
      <c r="AX95" s="28"/>
      <c r="AY95" s="140"/>
      <c r="AZ95" s="28"/>
      <c r="BA95" s="140"/>
      <c r="BB95" s="140"/>
      <c r="BC95" s="140"/>
      <c r="BD95" s="140"/>
      <c r="BE95" s="140"/>
      <c r="BF95" s="140"/>
      <c r="BG95" s="140"/>
      <c r="BH95" s="140"/>
      <c r="BI95" s="140"/>
      <c r="BJ95" s="140"/>
      <c r="BK95" s="140"/>
      <c r="BL95" s="140"/>
      <c r="BM95" s="140"/>
      <c r="BN95" s="140"/>
      <c r="BO95" s="140"/>
      <c r="BP95" s="140"/>
      <c r="BQ95" s="140"/>
      <c r="BR95" s="140"/>
      <c r="BS95" s="140"/>
      <c r="BT95" s="140"/>
      <c r="BU95" s="140"/>
      <c r="BV95" s="140"/>
      <c r="BW95" s="140"/>
      <c r="BX95" s="140"/>
      <c r="BY95" s="140"/>
      <c r="BZ95" s="140"/>
      <c r="CA95" s="140"/>
      <c r="CB95" s="140"/>
      <c r="CC95" s="140"/>
      <c r="CD95" s="140"/>
      <c r="CE95" s="140"/>
      <c r="CF95" s="140"/>
      <c r="CG95" s="140"/>
      <c r="CH95" s="140"/>
      <c r="CI95" s="140"/>
      <c r="CJ95" s="140"/>
      <c r="CK95" s="140"/>
      <c r="CL95" s="140"/>
      <c r="CM95" s="140"/>
      <c r="CN95" s="140"/>
      <c r="CO95" s="140"/>
      <c r="CP95" s="140"/>
      <c r="CQ95" s="140"/>
      <c r="CR95" s="140"/>
      <c r="CS95" s="140"/>
      <c r="CT95" s="140"/>
      <c r="CU95" s="140"/>
      <c r="CV95" s="140"/>
      <c r="CW95" s="140"/>
      <c r="CX95" s="140"/>
      <c r="CY95" s="103">
        <f t="shared" si="13"/>
        <v>0</v>
      </c>
      <c r="CZ95" s="78"/>
    </row>
    <row r="96" spans="1:104" x14ac:dyDescent="0.2">
      <c r="A96" s="26"/>
      <c r="B96" s="123">
        <f t="shared" si="14"/>
        <v>87</v>
      </c>
      <c r="C96" s="107"/>
      <c r="D96" s="111"/>
      <c r="F96" s="108"/>
      <c r="G96" s="120"/>
      <c r="H96" s="101"/>
      <c r="I96" s="113"/>
      <c r="J96" s="113"/>
      <c r="K96" s="113"/>
      <c r="L96" s="113"/>
      <c r="M96" s="113"/>
      <c r="N96" s="113"/>
      <c r="O96" s="113"/>
      <c r="P96" s="27"/>
      <c r="Q96" s="113"/>
      <c r="R96" s="113"/>
      <c r="S96" s="113"/>
      <c r="T96" s="113"/>
      <c r="U96" s="113"/>
      <c r="V96" s="113"/>
      <c r="W96" s="113"/>
      <c r="X96" s="28"/>
      <c r="Y96" s="221"/>
      <c r="Z96" s="221"/>
      <c r="AA96" s="221"/>
      <c r="AB96" s="221"/>
      <c r="AC96" s="221"/>
      <c r="AD96" s="221"/>
      <c r="AE96" s="221"/>
      <c r="AF96" s="28"/>
      <c r="AG96" s="221"/>
      <c r="AH96" s="221"/>
      <c r="AI96" s="221"/>
      <c r="AJ96" s="221"/>
      <c r="AK96" s="221"/>
      <c r="AL96" s="221"/>
      <c r="AM96" s="221"/>
      <c r="AN96" s="28"/>
      <c r="AO96" s="141"/>
      <c r="AP96" s="141"/>
      <c r="AQ96" s="141"/>
      <c r="AR96" s="79" t="str">
        <f t="shared" si="12"/>
        <v/>
      </c>
      <c r="AS96" s="139"/>
      <c r="AT96" s="139"/>
      <c r="AU96" s="28"/>
      <c r="AV96" s="215"/>
      <c r="AW96" s="215"/>
      <c r="AX96" s="28"/>
      <c r="AY96" s="140"/>
      <c r="AZ96" s="28"/>
      <c r="BA96" s="140"/>
      <c r="BB96" s="140"/>
      <c r="BC96" s="140"/>
      <c r="BD96" s="140"/>
      <c r="BE96" s="140"/>
      <c r="BF96" s="140"/>
      <c r="BG96" s="140"/>
      <c r="BH96" s="140"/>
      <c r="BI96" s="140"/>
      <c r="BJ96" s="140"/>
      <c r="BK96" s="140"/>
      <c r="BL96" s="140"/>
      <c r="BM96" s="140"/>
      <c r="BN96" s="140"/>
      <c r="BO96" s="140"/>
      <c r="BP96" s="140"/>
      <c r="BQ96" s="140"/>
      <c r="BR96" s="140"/>
      <c r="BS96" s="140"/>
      <c r="BT96" s="140"/>
      <c r="BU96" s="140"/>
      <c r="BV96" s="140"/>
      <c r="BW96" s="140"/>
      <c r="BX96" s="140"/>
      <c r="BY96" s="140"/>
      <c r="BZ96" s="140"/>
      <c r="CA96" s="140"/>
      <c r="CB96" s="140"/>
      <c r="CC96" s="140"/>
      <c r="CD96" s="140"/>
      <c r="CE96" s="140"/>
      <c r="CF96" s="140"/>
      <c r="CG96" s="140"/>
      <c r="CH96" s="140"/>
      <c r="CI96" s="140"/>
      <c r="CJ96" s="140"/>
      <c r="CK96" s="140"/>
      <c r="CL96" s="140"/>
      <c r="CM96" s="140"/>
      <c r="CN96" s="140"/>
      <c r="CO96" s="140"/>
      <c r="CP96" s="140"/>
      <c r="CQ96" s="140"/>
      <c r="CR96" s="140"/>
      <c r="CS96" s="140"/>
      <c r="CT96" s="140"/>
      <c r="CU96" s="140"/>
      <c r="CV96" s="140"/>
      <c r="CW96" s="140"/>
      <c r="CX96" s="140"/>
      <c r="CY96" s="103">
        <f t="shared" si="13"/>
        <v>0</v>
      </c>
      <c r="CZ96" s="78"/>
    </row>
    <row r="97" spans="1:104" x14ac:dyDescent="0.2">
      <c r="A97" s="26"/>
      <c r="B97" s="123">
        <f t="shared" si="14"/>
        <v>88</v>
      </c>
      <c r="C97" s="107"/>
      <c r="D97" s="111"/>
      <c r="F97" s="108"/>
      <c r="G97" s="120"/>
      <c r="H97" s="101"/>
      <c r="I97" s="113"/>
      <c r="J97" s="113"/>
      <c r="K97" s="113"/>
      <c r="L97" s="113"/>
      <c r="M97" s="113"/>
      <c r="N97" s="113"/>
      <c r="O97" s="113"/>
      <c r="P97" s="27"/>
      <c r="Q97" s="113"/>
      <c r="R97" s="113"/>
      <c r="S97" s="113"/>
      <c r="T97" s="113"/>
      <c r="U97" s="113"/>
      <c r="V97" s="113"/>
      <c r="W97" s="113"/>
      <c r="X97" s="28"/>
      <c r="Y97" s="221"/>
      <c r="Z97" s="221"/>
      <c r="AA97" s="221"/>
      <c r="AB97" s="221"/>
      <c r="AC97" s="221"/>
      <c r="AD97" s="221"/>
      <c r="AE97" s="221"/>
      <c r="AF97" s="28"/>
      <c r="AG97" s="221"/>
      <c r="AH97" s="221"/>
      <c r="AI97" s="221"/>
      <c r="AJ97" s="221"/>
      <c r="AK97" s="221"/>
      <c r="AL97" s="221"/>
      <c r="AM97" s="221"/>
      <c r="AN97" s="28"/>
      <c r="AO97" s="141"/>
      <c r="AP97" s="141"/>
      <c r="AQ97" s="141"/>
      <c r="AR97" s="79" t="str">
        <f t="shared" si="12"/>
        <v/>
      </c>
      <c r="AS97" s="139"/>
      <c r="AT97" s="139"/>
      <c r="AU97" s="28"/>
      <c r="AV97" s="215"/>
      <c r="AW97" s="215"/>
      <c r="AX97" s="28"/>
      <c r="AY97" s="140"/>
      <c r="AZ97" s="28"/>
      <c r="BA97" s="140"/>
      <c r="BB97" s="140"/>
      <c r="BC97" s="140"/>
      <c r="BD97" s="140"/>
      <c r="BE97" s="140"/>
      <c r="BF97" s="140"/>
      <c r="BG97" s="140"/>
      <c r="BH97" s="140"/>
      <c r="BI97" s="140"/>
      <c r="BJ97" s="140"/>
      <c r="BK97" s="140"/>
      <c r="BL97" s="140"/>
      <c r="BM97" s="140"/>
      <c r="BN97" s="140"/>
      <c r="BO97" s="140"/>
      <c r="BP97" s="140"/>
      <c r="BQ97" s="140"/>
      <c r="BR97" s="140"/>
      <c r="BS97" s="140"/>
      <c r="BT97" s="140"/>
      <c r="BU97" s="140"/>
      <c r="BV97" s="140"/>
      <c r="BW97" s="140"/>
      <c r="BX97" s="140"/>
      <c r="BY97" s="140"/>
      <c r="BZ97" s="140"/>
      <c r="CA97" s="140"/>
      <c r="CB97" s="140"/>
      <c r="CC97" s="140"/>
      <c r="CD97" s="140"/>
      <c r="CE97" s="140"/>
      <c r="CF97" s="140"/>
      <c r="CG97" s="140"/>
      <c r="CH97" s="140"/>
      <c r="CI97" s="140"/>
      <c r="CJ97" s="140"/>
      <c r="CK97" s="140"/>
      <c r="CL97" s="140"/>
      <c r="CM97" s="140"/>
      <c r="CN97" s="140"/>
      <c r="CO97" s="140"/>
      <c r="CP97" s="140"/>
      <c r="CQ97" s="140"/>
      <c r="CR97" s="140"/>
      <c r="CS97" s="140"/>
      <c r="CT97" s="140"/>
      <c r="CU97" s="140"/>
      <c r="CV97" s="140"/>
      <c r="CW97" s="140"/>
      <c r="CX97" s="140"/>
      <c r="CY97" s="103">
        <f t="shared" si="13"/>
        <v>0</v>
      </c>
      <c r="CZ97" s="78"/>
    </row>
    <row r="98" spans="1:104" x14ac:dyDescent="0.2">
      <c r="A98" s="26"/>
      <c r="B98" s="123">
        <f t="shared" si="14"/>
        <v>89</v>
      </c>
      <c r="C98" s="107"/>
      <c r="D98" s="111"/>
      <c r="F98" s="108"/>
      <c r="G98" s="120"/>
      <c r="H98" s="101"/>
      <c r="I98" s="113"/>
      <c r="J98" s="113"/>
      <c r="K98" s="113"/>
      <c r="L98" s="113"/>
      <c r="M98" s="113"/>
      <c r="N98" s="113"/>
      <c r="O98" s="113"/>
      <c r="P98" s="27"/>
      <c r="Q98" s="113"/>
      <c r="R98" s="113"/>
      <c r="S98" s="113"/>
      <c r="T98" s="113"/>
      <c r="U98" s="113"/>
      <c r="V98" s="113"/>
      <c r="W98" s="113"/>
      <c r="X98" s="28"/>
      <c r="Y98" s="221"/>
      <c r="Z98" s="221"/>
      <c r="AA98" s="221"/>
      <c r="AB98" s="221"/>
      <c r="AC98" s="221"/>
      <c r="AD98" s="221"/>
      <c r="AE98" s="221"/>
      <c r="AF98" s="28"/>
      <c r="AG98" s="221"/>
      <c r="AH98" s="221"/>
      <c r="AI98" s="221"/>
      <c r="AJ98" s="221"/>
      <c r="AK98" s="221"/>
      <c r="AL98" s="221"/>
      <c r="AM98" s="221"/>
      <c r="AN98" s="28"/>
      <c r="AO98" s="141"/>
      <c r="AP98" s="141"/>
      <c r="AQ98" s="141"/>
      <c r="AR98" s="79" t="str">
        <f t="shared" si="12"/>
        <v/>
      </c>
      <c r="AS98" s="139"/>
      <c r="AT98" s="139"/>
      <c r="AU98" s="28"/>
      <c r="AV98" s="215"/>
      <c r="AW98" s="215"/>
      <c r="AX98" s="28"/>
      <c r="AY98" s="140"/>
      <c r="AZ98" s="28"/>
      <c r="BA98" s="140"/>
      <c r="BB98" s="140"/>
      <c r="BC98" s="140"/>
      <c r="BD98" s="140"/>
      <c r="BE98" s="140"/>
      <c r="BF98" s="140"/>
      <c r="BG98" s="140"/>
      <c r="BH98" s="140"/>
      <c r="BI98" s="140"/>
      <c r="BJ98" s="140"/>
      <c r="BK98" s="140"/>
      <c r="BL98" s="140"/>
      <c r="BM98" s="140"/>
      <c r="BN98" s="140"/>
      <c r="BO98" s="140"/>
      <c r="BP98" s="140"/>
      <c r="BQ98" s="140"/>
      <c r="BR98" s="140"/>
      <c r="BS98" s="140"/>
      <c r="BT98" s="140"/>
      <c r="BU98" s="140"/>
      <c r="BV98" s="140"/>
      <c r="BW98" s="140"/>
      <c r="BX98" s="140"/>
      <c r="BY98" s="140"/>
      <c r="BZ98" s="140"/>
      <c r="CA98" s="140"/>
      <c r="CB98" s="140"/>
      <c r="CC98" s="140"/>
      <c r="CD98" s="140"/>
      <c r="CE98" s="140"/>
      <c r="CF98" s="140"/>
      <c r="CG98" s="140"/>
      <c r="CH98" s="140"/>
      <c r="CI98" s="140"/>
      <c r="CJ98" s="140"/>
      <c r="CK98" s="140"/>
      <c r="CL98" s="140"/>
      <c r="CM98" s="140"/>
      <c r="CN98" s="140"/>
      <c r="CO98" s="140"/>
      <c r="CP98" s="140"/>
      <c r="CQ98" s="140"/>
      <c r="CR98" s="140"/>
      <c r="CS98" s="140"/>
      <c r="CT98" s="140"/>
      <c r="CU98" s="140"/>
      <c r="CV98" s="140"/>
      <c r="CW98" s="140"/>
      <c r="CX98" s="140"/>
      <c r="CY98" s="103">
        <f t="shared" si="13"/>
        <v>0</v>
      </c>
      <c r="CZ98" s="78"/>
    </row>
    <row r="99" spans="1:104" x14ac:dyDescent="0.2">
      <c r="A99" s="26"/>
      <c r="B99" s="123">
        <f t="shared" si="14"/>
        <v>90</v>
      </c>
      <c r="C99" s="107"/>
      <c r="D99" s="111"/>
      <c r="F99" s="108"/>
      <c r="G99" s="120"/>
      <c r="H99" s="101"/>
      <c r="I99" s="113"/>
      <c r="J99" s="113"/>
      <c r="K99" s="113"/>
      <c r="L99" s="113"/>
      <c r="M99" s="113"/>
      <c r="N99" s="113"/>
      <c r="O99" s="113"/>
      <c r="P99" s="27"/>
      <c r="Q99" s="113"/>
      <c r="R99" s="113"/>
      <c r="S99" s="113"/>
      <c r="T99" s="113"/>
      <c r="U99" s="113"/>
      <c r="V99" s="113"/>
      <c r="W99" s="113"/>
      <c r="X99" s="28"/>
      <c r="Y99" s="221"/>
      <c r="Z99" s="221"/>
      <c r="AA99" s="221"/>
      <c r="AB99" s="221"/>
      <c r="AC99" s="221"/>
      <c r="AD99" s="221"/>
      <c r="AE99" s="221"/>
      <c r="AF99" s="28"/>
      <c r="AG99" s="221"/>
      <c r="AH99" s="221"/>
      <c r="AI99" s="221"/>
      <c r="AJ99" s="221"/>
      <c r="AK99" s="221"/>
      <c r="AL99" s="221"/>
      <c r="AM99" s="221"/>
      <c r="AN99" s="28"/>
      <c r="AO99" s="141"/>
      <c r="AP99" s="141"/>
      <c r="AQ99" s="141"/>
      <c r="AR99" s="79" t="str">
        <f t="shared" si="12"/>
        <v/>
      </c>
      <c r="AS99" s="139"/>
      <c r="AT99" s="139"/>
      <c r="AU99" s="28"/>
      <c r="AV99" s="215"/>
      <c r="AW99" s="215"/>
      <c r="AX99" s="28"/>
      <c r="AY99" s="140"/>
      <c r="AZ99" s="28"/>
      <c r="BA99" s="140"/>
      <c r="BB99" s="140"/>
      <c r="BC99" s="140"/>
      <c r="BD99" s="140"/>
      <c r="BE99" s="140"/>
      <c r="BF99" s="140"/>
      <c r="BG99" s="140"/>
      <c r="BH99" s="140"/>
      <c r="BI99" s="140"/>
      <c r="BJ99" s="140"/>
      <c r="BK99" s="140"/>
      <c r="BL99" s="140"/>
      <c r="BM99" s="140"/>
      <c r="BN99" s="140"/>
      <c r="BO99" s="140"/>
      <c r="BP99" s="140"/>
      <c r="BQ99" s="140"/>
      <c r="BR99" s="140"/>
      <c r="BS99" s="140"/>
      <c r="BT99" s="140"/>
      <c r="BU99" s="140"/>
      <c r="BV99" s="140"/>
      <c r="BW99" s="140"/>
      <c r="BX99" s="140"/>
      <c r="BY99" s="140"/>
      <c r="BZ99" s="140"/>
      <c r="CA99" s="140"/>
      <c r="CB99" s="140"/>
      <c r="CC99" s="140"/>
      <c r="CD99" s="140"/>
      <c r="CE99" s="140"/>
      <c r="CF99" s="140"/>
      <c r="CG99" s="140"/>
      <c r="CH99" s="140"/>
      <c r="CI99" s="140"/>
      <c r="CJ99" s="140"/>
      <c r="CK99" s="140"/>
      <c r="CL99" s="140"/>
      <c r="CM99" s="140"/>
      <c r="CN99" s="140"/>
      <c r="CO99" s="140"/>
      <c r="CP99" s="140"/>
      <c r="CQ99" s="140"/>
      <c r="CR99" s="140"/>
      <c r="CS99" s="140"/>
      <c r="CT99" s="140"/>
      <c r="CU99" s="140"/>
      <c r="CV99" s="140"/>
      <c r="CW99" s="140"/>
      <c r="CX99" s="140"/>
      <c r="CY99" s="103">
        <f t="shared" si="13"/>
        <v>0</v>
      </c>
      <c r="CZ99" s="78"/>
    </row>
    <row r="100" spans="1:104" x14ac:dyDescent="0.2">
      <c r="A100" s="26"/>
      <c r="B100" s="123">
        <f t="shared" si="14"/>
        <v>91</v>
      </c>
      <c r="C100" s="107"/>
      <c r="D100" s="111"/>
      <c r="F100" s="108"/>
      <c r="G100" s="120"/>
      <c r="H100" s="101"/>
      <c r="I100" s="113"/>
      <c r="J100" s="113"/>
      <c r="K100" s="113"/>
      <c r="L100" s="113"/>
      <c r="M100" s="113"/>
      <c r="N100" s="113"/>
      <c r="O100" s="113"/>
      <c r="P100" s="27"/>
      <c r="Q100" s="113"/>
      <c r="R100" s="113"/>
      <c r="S100" s="113"/>
      <c r="T100" s="113"/>
      <c r="U100" s="113"/>
      <c r="V100" s="113"/>
      <c r="W100" s="113"/>
      <c r="X100" s="28"/>
      <c r="Y100" s="221"/>
      <c r="Z100" s="221"/>
      <c r="AA100" s="221"/>
      <c r="AB100" s="221"/>
      <c r="AC100" s="221"/>
      <c r="AD100" s="221"/>
      <c r="AE100" s="221"/>
      <c r="AF100" s="28"/>
      <c r="AG100" s="221"/>
      <c r="AH100" s="221"/>
      <c r="AI100" s="221"/>
      <c r="AJ100" s="221"/>
      <c r="AK100" s="221"/>
      <c r="AL100" s="221"/>
      <c r="AM100" s="221"/>
      <c r="AN100" s="28"/>
      <c r="AO100" s="141"/>
      <c r="AP100" s="141"/>
      <c r="AQ100" s="141"/>
      <c r="AR100" s="79" t="str">
        <f t="shared" si="12"/>
        <v/>
      </c>
      <c r="AS100" s="139"/>
      <c r="AT100" s="139"/>
      <c r="AU100" s="28"/>
      <c r="AV100" s="215"/>
      <c r="AW100" s="215"/>
      <c r="AX100" s="28"/>
      <c r="AY100" s="140"/>
      <c r="AZ100" s="28"/>
      <c r="BA100" s="140"/>
      <c r="BB100" s="140"/>
      <c r="BC100" s="140"/>
      <c r="BD100" s="140"/>
      <c r="BE100" s="140"/>
      <c r="BF100" s="140"/>
      <c r="BG100" s="140"/>
      <c r="BH100" s="140"/>
      <c r="BI100" s="140"/>
      <c r="BJ100" s="140"/>
      <c r="BK100" s="140"/>
      <c r="BL100" s="140"/>
      <c r="BM100" s="140"/>
      <c r="BN100" s="140"/>
      <c r="BO100" s="140"/>
      <c r="BP100" s="140"/>
      <c r="BQ100" s="140"/>
      <c r="BR100" s="140"/>
      <c r="BS100" s="140"/>
      <c r="BT100" s="140"/>
      <c r="BU100" s="140"/>
      <c r="BV100" s="140"/>
      <c r="BW100" s="140"/>
      <c r="BX100" s="140"/>
      <c r="BY100" s="140"/>
      <c r="BZ100" s="140"/>
      <c r="CA100" s="140"/>
      <c r="CB100" s="140"/>
      <c r="CC100" s="140"/>
      <c r="CD100" s="140"/>
      <c r="CE100" s="140"/>
      <c r="CF100" s="140"/>
      <c r="CG100" s="140"/>
      <c r="CH100" s="140"/>
      <c r="CI100" s="140"/>
      <c r="CJ100" s="140"/>
      <c r="CK100" s="140"/>
      <c r="CL100" s="140"/>
      <c r="CM100" s="140"/>
      <c r="CN100" s="140"/>
      <c r="CO100" s="140"/>
      <c r="CP100" s="140"/>
      <c r="CQ100" s="140"/>
      <c r="CR100" s="140"/>
      <c r="CS100" s="140"/>
      <c r="CT100" s="140"/>
      <c r="CU100" s="140"/>
      <c r="CV100" s="140"/>
      <c r="CW100" s="140"/>
      <c r="CX100" s="140"/>
      <c r="CY100" s="103">
        <f t="shared" si="13"/>
        <v>0</v>
      </c>
      <c r="CZ100" s="78"/>
    </row>
    <row r="101" spans="1:104" x14ac:dyDescent="0.2">
      <c r="A101" s="26"/>
      <c r="B101" s="123">
        <f t="shared" si="14"/>
        <v>92</v>
      </c>
      <c r="C101" s="107"/>
      <c r="D101" s="111"/>
      <c r="F101" s="108"/>
      <c r="G101" s="120"/>
      <c r="H101" s="101"/>
      <c r="I101" s="113"/>
      <c r="J101" s="113"/>
      <c r="K101" s="113"/>
      <c r="L101" s="113"/>
      <c r="M101" s="113"/>
      <c r="N101" s="113"/>
      <c r="O101" s="113"/>
      <c r="P101" s="27"/>
      <c r="Q101" s="113"/>
      <c r="R101" s="113"/>
      <c r="S101" s="113"/>
      <c r="T101" s="113"/>
      <c r="U101" s="113"/>
      <c r="V101" s="113"/>
      <c r="W101" s="113"/>
      <c r="X101" s="28"/>
      <c r="Y101" s="221"/>
      <c r="Z101" s="221"/>
      <c r="AA101" s="221"/>
      <c r="AB101" s="221"/>
      <c r="AC101" s="221"/>
      <c r="AD101" s="221"/>
      <c r="AE101" s="221"/>
      <c r="AF101" s="28"/>
      <c r="AG101" s="221"/>
      <c r="AH101" s="221"/>
      <c r="AI101" s="221"/>
      <c r="AJ101" s="221"/>
      <c r="AK101" s="221"/>
      <c r="AL101" s="221"/>
      <c r="AM101" s="221"/>
      <c r="AN101" s="28"/>
      <c r="AO101" s="141"/>
      <c r="AP101" s="141"/>
      <c r="AQ101" s="141"/>
      <c r="AR101" s="79" t="str">
        <f t="shared" si="12"/>
        <v/>
      </c>
      <c r="AS101" s="139"/>
      <c r="AT101" s="139"/>
      <c r="AU101" s="28"/>
      <c r="AV101" s="215"/>
      <c r="AW101" s="215"/>
      <c r="AX101" s="28"/>
      <c r="AY101" s="140"/>
      <c r="AZ101" s="28"/>
      <c r="BA101" s="140"/>
      <c r="BB101" s="140"/>
      <c r="BC101" s="140"/>
      <c r="BD101" s="140"/>
      <c r="BE101" s="140"/>
      <c r="BF101" s="140"/>
      <c r="BG101" s="140"/>
      <c r="BH101" s="140"/>
      <c r="BI101" s="140"/>
      <c r="BJ101" s="140"/>
      <c r="BK101" s="140"/>
      <c r="BL101" s="140"/>
      <c r="BM101" s="140"/>
      <c r="BN101" s="140"/>
      <c r="BO101" s="140"/>
      <c r="BP101" s="140"/>
      <c r="BQ101" s="140"/>
      <c r="BR101" s="140"/>
      <c r="BS101" s="140"/>
      <c r="BT101" s="140"/>
      <c r="BU101" s="140"/>
      <c r="BV101" s="140"/>
      <c r="BW101" s="140"/>
      <c r="BX101" s="140"/>
      <c r="BY101" s="140"/>
      <c r="BZ101" s="140"/>
      <c r="CA101" s="140"/>
      <c r="CB101" s="140"/>
      <c r="CC101" s="140"/>
      <c r="CD101" s="140"/>
      <c r="CE101" s="140"/>
      <c r="CF101" s="140"/>
      <c r="CG101" s="140"/>
      <c r="CH101" s="140"/>
      <c r="CI101" s="140"/>
      <c r="CJ101" s="140"/>
      <c r="CK101" s="140"/>
      <c r="CL101" s="140"/>
      <c r="CM101" s="140"/>
      <c r="CN101" s="140"/>
      <c r="CO101" s="140"/>
      <c r="CP101" s="140"/>
      <c r="CQ101" s="140"/>
      <c r="CR101" s="140"/>
      <c r="CS101" s="140"/>
      <c r="CT101" s="140"/>
      <c r="CU101" s="140"/>
      <c r="CV101" s="140"/>
      <c r="CW101" s="140"/>
      <c r="CX101" s="140"/>
      <c r="CY101" s="103">
        <f t="shared" si="13"/>
        <v>0</v>
      </c>
      <c r="CZ101" s="78"/>
    </row>
    <row r="102" spans="1:104" x14ac:dyDescent="0.2">
      <c r="A102" s="26"/>
      <c r="B102" s="123">
        <f t="shared" si="14"/>
        <v>93</v>
      </c>
      <c r="C102" s="107"/>
      <c r="D102" s="111"/>
      <c r="F102" s="108"/>
      <c r="G102" s="120"/>
      <c r="H102" s="101"/>
      <c r="I102" s="113"/>
      <c r="J102" s="113"/>
      <c r="K102" s="113"/>
      <c r="L102" s="113"/>
      <c r="M102" s="113"/>
      <c r="N102" s="113"/>
      <c r="O102" s="113"/>
      <c r="P102" s="27"/>
      <c r="Q102" s="113"/>
      <c r="R102" s="113"/>
      <c r="S102" s="113"/>
      <c r="T102" s="113"/>
      <c r="U102" s="113"/>
      <c r="V102" s="113"/>
      <c r="W102" s="113"/>
      <c r="X102" s="28"/>
      <c r="Y102" s="221"/>
      <c r="Z102" s="221"/>
      <c r="AA102" s="221"/>
      <c r="AB102" s="221"/>
      <c r="AC102" s="221"/>
      <c r="AD102" s="221"/>
      <c r="AE102" s="221"/>
      <c r="AF102" s="28"/>
      <c r="AG102" s="221"/>
      <c r="AH102" s="221"/>
      <c r="AI102" s="221"/>
      <c r="AJ102" s="221"/>
      <c r="AK102" s="221"/>
      <c r="AL102" s="221"/>
      <c r="AM102" s="221"/>
      <c r="AN102" s="28"/>
      <c r="AO102" s="141"/>
      <c r="AP102" s="141"/>
      <c r="AQ102" s="141"/>
      <c r="AR102" s="79" t="str">
        <f t="shared" si="12"/>
        <v/>
      </c>
      <c r="AS102" s="139"/>
      <c r="AT102" s="139"/>
      <c r="AU102" s="28"/>
      <c r="AV102" s="215"/>
      <c r="AW102" s="215"/>
      <c r="AX102" s="28"/>
      <c r="AY102" s="140"/>
      <c r="AZ102" s="28"/>
      <c r="BA102" s="140"/>
      <c r="BB102" s="140"/>
      <c r="BC102" s="140"/>
      <c r="BD102" s="140"/>
      <c r="BE102" s="140"/>
      <c r="BF102" s="140"/>
      <c r="BG102" s="140"/>
      <c r="BH102" s="140"/>
      <c r="BI102" s="140"/>
      <c r="BJ102" s="140"/>
      <c r="BK102" s="140"/>
      <c r="BL102" s="140"/>
      <c r="BM102" s="140"/>
      <c r="BN102" s="140"/>
      <c r="BO102" s="140"/>
      <c r="BP102" s="140"/>
      <c r="BQ102" s="140"/>
      <c r="BR102" s="140"/>
      <c r="BS102" s="140"/>
      <c r="BT102" s="140"/>
      <c r="BU102" s="140"/>
      <c r="BV102" s="140"/>
      <c r="BW102" s="140"/>
      <c r="BX102" s="140"/>
      <c r="BY102" s="140"/>
      <c r="BZ102" s="140"/>
      <c r="CA102" s="140"/>
      <c r="CB102" s="140"/>
      <c r="CC102" s="140"/>
      <c r="CD102" s="140"/>
      <c r="CE102" s="140"/>
      <c r="CF102" s="140"/>
      <c r="CG102" s="140"/>
      <c r="CH102" s="140"/>
      <c r="CI102" s="140"/>
      <c r="CJ102" s="140"/>
      <c r="CK102" s="140"/>
      <c r="CL102" s="140"/>
      <c r="CM102" s="140"/>
      <c r="CN102" s="140"/>
      <c r="CO102" s="140"/>
      <c r="CP102" s="140"/>
      <c r="CQ102" s="140"/>
      <c r="CR102" s="140"/>
      <c r="CS102" s="140"/>
      <c r="CT102" s="140"/>
      <c r="CU102" s="140"/>
      <c r="CV102" s="140"/>
      <c r="CW102" s="140"/>
      <c r="CX102" s="140"/>
      <c r="CY102" s="103">
        <f t="shared" si="13"/>
        <v>0</v>
      </c>
      <c r="CZ102" s="78"/>
    </row>
    <row r="103" spans="1:104" x14ac:dyDescent="0.2">
      <c r="A103" s="26"/>
      <c r="B103" s="123">
        <f t="shared" si="14"/>
        <v>94</v>
      </c>
      <c r="C103" s="107"/>
      <c r="D103" s="111"/>
      <c r="F103" s="108"/>
      <c r="G103" s="120"/>
      <c r="H103" s="101"/>
      <c r="I103" s="113"/>
      <c r="J103" s="113"/>
      <c r="K103" s="113"/>
      <c r="L103" s="113"/>
      <c r="M103" s="113"/>
      <c r="N103" s="113"/>
      <c r="O103" s="113"/>
      <c r="P103" s="27"/>
      <c r="Q103" s="113"/>
      <c r="R103" s="113"/>
      <c r="S103" s="113"/>
      <c r="T103" s="113"/>
      <c r="U103" s="113"/>
      <c r="V103" s="113"/>
      <c r="W103" s="113"/>
      <c r="X103" s="28"/>
      <c r="Y103" s="221"/>
      <c r="Z103" s="221"/>
      <c r="AA103" s="221"/>
      <c r="AB103" s="221"/>
      <c r="AC103" s="221"/>
      <c r="AD103" s="221"/>
      <c r="AE103" s="221"/>
      <c r="AF103" s="28"/>
      <c r="AG103" s="221"/>
      <c r="AH103" s="221"/>
      <c r="AI103" s="221"/>
      <c r="AJ103" s="221"/>
      <c r="AK103" s="221"/>
      <c r="AL103" s="221"/>
      <c r="AM103" s="221"/>
      <c r="AN103" s="28"/>
      <c r="AO103" s="141"/>
      <c r="AP103" s="141"/>
      <c r="AQ103" s="141"/>
      <c r="AR103" s="79" t="str">
        <f t="shared" si="12"/>
        <v/>
      </c>
      <c r="AS103" s="139"/>
      <c r="AT103" s="139"/>
      <c r="AU103" s="28"/>
      <c r="AV103" s="215"/>
      <c r="AW103" s="215"/>
      <c r="AX103" s="28"/>
      <c r="AY103" s="140"/>
      <c r="AZ103" s="28"/>
      <c r="BA103" s="140"/>
      <c r="BB103" s="140"/>
      <c r="BC103" s="140"/>
      <c r="BD103" s="140"/>
      <c r="BE103" s="140"/>
      <c r="BF103" s="140"/>
      <c r="BG103" s="140"/>
      <c r="BH103" s="140"/>
      <c r="BI103" s="140"/>
      <c r="BJ103" s="140"/>
      <c r="BK103" s="140"/>
      <c r="BL103" s="140"/>
      <c r="BM103" s="140"/>
      <c r="BN103" s="140"/>
      <c r="BO103" s="140"/>
      <c r="BP103" s="140"/>
      <c r="BQ103" s="140"/>
      <c r="BR103" s="140"/>
      <c r="BS103" s="140"/>
      <c r="BT103" s="140"/>
      <c r="BU103" s="140"/>
      <c r="BV103" s="140"/>
      <c r="BW103" s="140"/>
      <c r="BX103" s="140"/>
      <c r="BY103" s="140"/>
      <c r="BZ103" s="140"/>
      <c r="CA103" s="140"/>
      <c r="CB103" s="140"/>
      <c r="CC103" s="140"/>
      <c r="CD103" s="140"/>
      <c r="CE103" s="140"/>
      <c r="CF103" s="140"/>
      <c r="CG103" s="140"/>
      <c r="CH103" s="140"/>
      <c r="CI103" s="140"/>
      <c r="CJ103" s="140"/>
      <c r="CK103" s="140"/>
      <c r="CL103" s="140"/>
      <c r="CM103" s="140"/>
      <c r="CN103" s="140"/>
      <c r="CO103" s="140"/>
      <c r="CP103" s="140"/>
      <c r="CQ103" s="140"/>
      <c r="CR103" s="140"/>
      <c r="CS103" s="140"/>
      <c r="CT103" s="140"/>
      <c r="CU103" s="140"/>
      <c r="CV103" s="140"/>
      <c r="CW103" s="140"/>
      <c r="CX103" s="140"/>
      <c r="CY103" s="103">
        <f t="shared" si="13"/>
        <v>0</v>
      </c>
      <c r="CZ103" s="78"/>
    </row>
    <row r="104" spans="1:104" x14ac:dyDescent="0.2">
      <c r="A104" s="26"/>
      <c r="B104" s="123">
        <f t="shared" si="14"/>
        <v>95</v>
      </c>
      <c r="C104" s="107"/>
      <c r="D104" s="111"/>
      <c r="F104" s="108"/>
      <c r="G104" s="120"/>
      <c r="H104" s="101"/>
      <c r="I104" s="113"/>
      <c r="J104" s="113"/>
      <c r="K104" s="113"/>
      <c r="L104" s="113"/>
      <c r="M104" s="113"/>
      <c r="N104" s="113"/>
      <c r="O104" s="113"/>
      <c r="P104" s="27"/>
      <c r="Q104" s="113"/>
      <c r="R104" s="113"/>
      <c r="S104" s="113"/>
      <c r="T104" s="113"/>
      <c r="U104" s="113"/>
      <c r="V104" s="113"/>
      <c r="W104" s="113"/>
      <c r="X104" s="28"/>
      <c r="Y104" s="221"/>
      <c r="Z104" s="221"/>
      <c r="AA104" s="221"/>
      <c r="AB104" s="221"/>
      <c r="AC104" s="221"/>
      <c r="AD104" s="221"/>
      <c r="AE104" s="221"/>
      <c r="AF104" s="28"/>
      <c r="AG104" s="221"/>
      <c r="AH104" s="221"/>
      <c r="AI104" s="221"/>
      <c r="AJ104" s="221"/>
      <c r="AK104" s="221"/>
      <c r="AL104" s="221"/>
      <c r="AM104" s="221"/>
      <c r="AN104" s="28"/>
      <c r="AO104" s="141"/>
      <c r="AP104" s="141"/>
      <c r="AQ104" s="141"/>
      <c r="AR104" s="79" t="str">
        <f t="shared" si="12"/>
        <v/>
      </c>
      <c r="AS104" s="139"/>
      <c r="AT104" s="139"/>
      <c r="AU104" s="28"/>
      <c r="AV104" s="215"/>
      <c r="AW104" s="215"/>
      <c r="AX104" s="28"/>
      <c r="AY104" s="140"/>
      <c r="AZ104" s="28"/>
      <c r="BA104" s="140"/>
      <c r="BB104" s="140"/>
      <c r="BC104" s="140"/>
      <c r="BD104" s="140"/>
      <c r="BE104" s="140"/>
      <c r="BF104" s="140"/>
      <c r="BG104" s="140"/>
      <c r="BH104" s="140"/>
      <c r="BI104" s="140"/>
      <c r="BJ104" s="140"/>
      <c r="BK104" s="140"/>
      <c r="BL104" s="140"/>
      <c r="BM104" s="140"/>
      <c r="BN104" s="140"/>
      <c r="BO104" s="140"/>
      <c r="BP104" s="140"/>
      <c r="BQ104" s="140"/>
      <c r="BR104" s="140"/>
      <c r="BS104" s="140"/>
      <c r="BT104" s="140"/>
      <c r="BU104" s="140"/>
      <c r="BV104" s="140"/>
      <c r="BW104" s="140"/>
      <c r="BX104" s="140"/>
      <c r="BY104" s="140"/>
      <c r="BZ104" s="140"/>
      <c r="CA104" s="140"/>
      <c r="CB104" s="140"/>
      <c r="CC104" s="140"/>
      <c r="CD104" s="140"/>
      <c r="CE104" s="140"/>
      <c r="CF104" s="140"/>
      <c r="CG104" s="140"/>
      <c r="CH104" s="140"/>
      <c r="CI104" s="140"/>
      <c r="CJ104" s="140"/>
      <c r="CK104" s="140"/>
      <c r="CL104" s="140"/>
      <c r="CM104" s="140"/>
      <c r="CN104" s="140"/>
      <c r="CO104" s="140"/>
      <c r="CP104" s="140"/>
      <c r="CQ104" s="140"/>
      <c r="CR104" s="140"/>
      <c r="CS104" s="140"/>
      <c r="CT104" s="140"/>
      <c r="CU104" s="140"/>
      <c r="CV104" s="140"/>
      <c r="CW104" s="140"/>
      <c r="CX104" s="140"/>
      <c r="CY104" s="103">
        <f t="shared" si="13"/>
        <v>0</v>
      </c>
      <c r="CZ104" s="78"/>
    </row>
    <row r="105" spans="1:104" x14ac:dyDescent="0.2">
      <c r="A105" s="26"/>
      <c r="B105" s="123">
        <f t="shared" si="14"/>
        <v>96</v>
      </c>
      <c r="C105" s="107"/>
      <c r="D105" s="111"/>
      <c r="F105" s="108"/>
      <c r="G105" s="120"/>
      <c r="H105" s="101"/>
      <c r="I105" s="113"/>
      <c r="J105" s="113"/>
      <c r="K105" s="113"/>
      <c r="L105" s="113"/>
      <c r="M105" s="113"/>
      <c r="N105" s="113"/>
      <c r="O105" s="113"/>
      <c r="P105" s="27"/>
      <c r="Q105" s="113"/>
      <c r="R105" s="113"/>
      <c r="S105" s="113"/>
      <c r="T105" s="113"/>
      <c r="U105" s="113"/>
      <c r="V105" s="113"/>
      <c r="W105" s="113"/>
      <c r="X105" s="28"/>
      <c r="Y105" s="221"/>
      <c r="Z105" s="221"/>
      <c r="AA105" s="221"/>
      <c r="AB105" s="221"/>
      <c r="AC105" s="221"/>
      <c r="AD105" s="221"/>
      <c r="AE105" s="221"/>
      <c r="AF105" s="28"/>
      <c r="AG105" s="221"/>
      <c r="AH105" s="221"/>
      <c r="AI105" s="221"/>
      <c r="AJ105" s="221"/>
      <c r="AK105" s="221"/>
      <c r="AL105" s="221"/>
      <c r="AM105" s="221"/>
      <c r="AN105" s="28"/>
      <c r="AO105" s="141"/>
      <c r="AP105" s="141"/>
      <c r="AQ105" s="141"/>
      <c r="AR105" s="79" t="str">
        <f t="shared" si="12"/>
        <v/>
      </c>
      <c r="AS105" s="139"/>
      <c r="AT105" s="139"/>
      <c r="AU105" s="28"/>
      <c r="AV105" s="215"/>
      <c r="AW105" s="215"/>
      <c r="AX105" s="28"/>
      <c r="AY105" s="140"/>
      <c r="AZ105" s="28"/>
      <c r="BA105" s="140"/>
      <c r="BB105" s="140"/>
      <c r="BC105" s="140"/>
      <c r="BD105" s="140"/>
      <c r="BE105" s="140"/>
      <c r="BF105" s="140"/>
      <c r="BG105" s="140"/>
      <c r="BH105" s="140"/>
      <c r="BI105" s="140"/>
      <c r="BJ105" s="140"/>
      <c r="BK105" s="140"/>
      <c r="BL105" s="140"/>
      <c r="BM105" s="140"/>
      <c r="BN105" s="140"/>
      <c r="BO105" s="140"/>
      <c r="BP105" s="140"/>
      <c r="BQ105" s="140"/>
      <c r="BR105" s="140"/>
      <c r="BS105" s="140"/>
      <c r="BT105" s="140"/>
      <c r="BU105" s="140"/>
      <c r="BV105" s="140"/>
      <c r="BW105" s="140"/>
      <c r="BX105" s="140"/>
      <c r="BY105" s="140"/>
      <c r="BZ105" s="140"/>
      <c r="CA105" s="140"/>
      <c r="CB105" s="140"/>
      <c r="CC105" s="140"/>
      <c r="CD105" s="140"/>
      <c r="CE105" s="140"/>
      <c r="CF105" s="140"/>
      <c r="CG105" s="140"/>
      <c r="CH105" s="140"/>
      <c r="CI105" s="140"/>
      <c r="CJ105" s="140"/>
      <c r="CK105" s="140"/>
      <c r="CL105" s="140"/>
      <c r="CM105" s="140"/>
      <c r="CN105" s="140"/>
      <c r="CO105" s="140"/>
      <c r="CP105" s="140"/>
      <c r="CQ105" s="140"/>
      <c r="CR105" s="140"/>
      <c r="CS105" s="140"/>
      <c r="CT105" s="140"/>
      <c r="CU105" s="140"/>
      <c r="CV105" s="140"/>
      <c r="CW105" s="140"/>
      <c r="CX105" s="140"/>
      <c r="CY105" s="103">
        <f t="shared" si="13"/>
        <v>0</v>
      </c>
      <c r="CZ105" s="78"/>
    </row>
    <row r="106" spans="1:104" x14ac:dyDescent="0.2">
      <c r="A106" s="26"/>
      <c r="B106" s="123">
        <f t="shared" si="14"/>
        <v>97</v>
      </c>
      <c r="C106" s="107"/>
      <c r="D106" s="111"/>
      <c r="F106" s="108"/>
      <c r="G106" s="120"/>
      <c r="H106" s="101"/>
      <c r="I106" s="113"/>
      <c r="J106" s="113"/>
      <c r="K106" s="113"/>
      <c r="L106" s="113"/>
      <c r="M106" s="113"/>
      <c r="N106" s="113"/>
      <c r="O106" s="113"/>
      <c r="P106" s="27"/>
      <c r="Q106" s="113"/>
      <c r="R106" s="113"/>
      <c r="S106" s="113"/>
      <c r="T106" s="113"/>
      <c r="U106" s="113"/>
      <c r="V106" s="113"/>
      <c r="W106" s="113"/>
      <c r="X106" s="28"/>
      <c r="Y106" s="221"/>
      <c r="Z106" s="221"/>
      <c r="AA106" s="221"/>
      <c r="AB106" s="221"/>
      <c r="AC106" s="221"/>
      <c r="AD106" s="221"/>
      <c r="AE106" s="221"/>
      <c r="AF106" s="28"/>
      <c r="AG106" s="221"/>
      <c r="AH106" s="221"/>
      <c r="AI106" s="221"/>
      <c r="AJ106" s="221"/>
      <c r="AK106" s="221"/>
      <c r="AL106" s="221"/>
      <c r="AM106" s="221"/>
      <c r="AN106" s="28"/>
      <c r="AO106" s="141"/>
      <c r="AP106" s="141"/>
      <c r="AQ106" s="141"/>
      <c r="AR106" s="79" t="str">
        <f t="shared" si="12"/>
        <v/>
      </c>
      <c r="AS106" s="139"/>
      <c r="AT106" s="139"/>
      <c r="AU106" s="28"/>
      <c r="AV106" s="215"/>
      <c r="AW106" s="215"/>
      <c r="AX106" s="28"/>
      <c r="AY106" s="140"/>
      <c r="AZ106" s="28"/>
      <c r="BA106" s="140"/>
      <c r="BB106" s="140"/>
      <c r="BC106" s="140"/>
      <c r="BD106" s="140"/>
      <c r="BE106" s="140"/>
      <c r="BF106" s="140"/>
      <c r="BG106" s="140"/>
      <c r="BH106" s="140"/>
      <c r="BI106" s="140"/>
      <c r="BJ106" s="140"/>
      <c r="BK106" s="140"/>
      <c r="BL106" s="140"/>
      <c r="BM106" s="140"/>
      <c r="BN106" s="140"/>
      <c r="BO106" s="140"/>
      <c r="BP106" s="140"/>
      <c r="BQ106" s="140"/>
      <c r="BR106" s="140"/>
      <c r="BS106" s="140"/>
      <c r="BT106" s="140"/>
      <c r="BU106" s="140"/>
      <c r="BV106" s="140"/>
      <c r="BW106" s="140"/>
      <c r="BX106" s="140"/>
      <c r="BY106" s="140"/>
      <c r="BZ106" s="140"/>
      <c r="CA106" s="140"/>
      <c r="CB106" s="140"/>
      <c r="CC106" s="140"/>
      <c r="CD106" s="140"/>
      <c r="CE106" s="140"/>
      <c r="CF106" s="140"/>
      <c r="CG106" s="140"/>
      <c r="CH106" s="140"/>
      <c r="CI106" s="140"/>
      <c r="CJ106" s="140"/>
      <c r="CK106" s="140"/>
      <c r="CL106" s="140"/>
      <c r="CM106" s="140"/>
      <c r="CN106" s="140"/>
      <c r="CO106" s="140"/>
      <c r="CP106" s="140"/>
      <c r="CQ106" s="140"/>
      <c r="CR106" s="140"/>
      <c r="CS106" s="140"/>
      <c r="CT106" s="140"/>
      <c r="CU106" s="140"/>
      <c r="CV106" s="140"/>
      <c r="CW106" s="140"/>
      <c r="CX106" s="140"/>
      <c r="CY106" s="103">
        <f t="shared" si="13"/>
        <v>0</v>
      </c>
      <c r="CZ106" s="78"/>
    </row>
    <row r="107" spans="1:104" x14ac:dyDescent="0.2">
      <c r="A107" s="26"/>
      <c r="B107" s="123">
        <f t="shared" si="14"/>
        <v>98</v>
      </c>
      <c r="C107" s="107"/>
      <c r="D107" s="111"/>
      <c r="F107" s="108"/>
      <c r="G107" s="120"/>
      <c r="H107" s="101"/>
      <c r="I107" s="113"/>
      <c r="J107" s="113"/>
      <c r="K107" s="113"/>
      <c r="L107" s="113"/>
      <c r="M107" s="113"/>
      <c r="N107" s="113"/>
      <c r="O107" s="113"/>
      <c r="P107" s="27"/>
      <c r="Q107" s="113"/>
      <c r="R107" s="113"/>
      <c r="S107" s="113"/>
      <c r="T107" s="113"/>
      <c r="U107" s="113"/>
      <c r="V107" s="113"/>
      <c r="W107" s="113"/>
      <c r="X107" s="28"/>
      <c r="Y107" s="221"/>
      <c r="Z107" s="221"/>
      <c r="AA107" s="221"/>
      <c r="AB107" s="221"/>
      <c r="AC107" s="221"/>
      <c r="AD107" s="221"/>
      <c r="AE107" s="221"/>
      <c r="AF107" s="28"/>
      <c r="AG107" s="221"/>
      <c r="AH107" s="221"/>
      <c r="AI107" s="221"/>
      <c r="AJ107" s="221"/>
      <c r="AK107" s="221"/>
      <c r="AL107" s="221"/>
      <c r="AM107" s="221"/>
      <c r="AN107" s="28"/>
      <c r="AO107" s="141"/>
      <c r="AP107" s="141"/>
      <c r="AQ107" s="141"/>
      <c r="AR107" s="79" t="str">
        <f t="shared" si="12"/>
        <v/>
      </c>
      <c r="AS107" s="139"/>
      <c r="AT107" s="139"/>
      <c r="AU107" s="28"/>
      <c r="AV107" s="215"/>
      <c r="AW107" s="215"/>
      <c r="AX107" s="28"/>
      <c r="AY107" s="140"/>
      <c r="AZ107" s="28"/>
      <c r="BA107" s="140"/>
      <c r="BB107" s="140"/>
      <c r="BC107" s="140"/>
      <c r="BD107" s="140"/>
      <c r="BE107" s="140"/>
      <c r="BF107" s="140"/>
      <c r="BG107" s="140"/>
      <c r="BH107" s="140"/>
      <c r="BI107" s="140"/>
      <c r="BJ107" s="140"/>
      <c r="BK107" s="140"/>
      <c r="BL107" s="140"/>
      <c r="BM107" s="140"/>
      <c r="BN107" s="140"/>
      <c r="BO107" s="140"/>
      <c r="BP107" s="140"/>
      <c r="BQ107" s="140"/>
      <c r="BR107" s="140"/>
      <c r="BS107" s="140"/>
      <c r="BT107" s="140"/>
      <c r="BU107" s="140"/>
      <c r="BV107" s="140"/>
      <c r="BW107" s="140"/>
      <c r="BX107" s="140"/>
      <c r="BY107" s="140"/>
      <c r="BZ107" s="140"/>
      <c r="CA107" s="140"/>
      <c r="CB107" s="140"/>
      <c r="CC107" s="140"/>
      <c r="CD107" s="140"/>
      <c r="CE107" s="140"/>
      <c r="CF107" s="140"/>
      <c r="CG107" s="140"/>
      <c r="CH107" s="140"/>
      <c r="CI107" s="140"/>
      <c r="CJ107" s="140"/>
      <c r="CK107" s="140"/>
      <c r="CL107" s="140"/>
      <c r="CM107" s="140"/>
      <c r="CN107" s="140"/>
      <c r="CO107" s="140"/>
      <c r="CP107" s="140"/>
      <c r="CQ107" s="140"/>
      <c r="CR107" s="140"/>
      <c r="CS107" s="140"/>
      <c r="CT107" s="140"/>
      <c r="CU107" s="140"/>
      <c r="CV107" s="140"/>
      <c r="CW107" s="140"/>
      <c r="CX107" s="140"/>
      <c r="CY107" s="103">
        <f t="shared" si="13"/>
        <v>0</v>
      </c>
      <c r="CZ107" s="78"/>
    </row>
    <row r="108" spans="1:104" x14ac:dyDescent="0.2">
      <c r="A108" s="26"/>
      <c r="B108" s="123">
        <f t="shared" si="14"/>
        <v>99</v>
      </c>
      <c r="C108" s="107"/>
      <c r="D108" s="111"/>
      <c r="F108" s="108"/>
      <c r="G108" s="120"/>
      <c r="H108" s="101"/>
      <c r="I108" s="113"/>
      <c r="J108" s="113"/>
      <c r="K108" s="113"/>
      <c r="L108" s="113"/>
      <c r="M108" s="113"/>
      <c r="N108" s="113"/>
      <c r="O108" s="113"/>
      <c r="P108" s="27"/>
      <c r="Q108" s="113"/>
      <c r="R108" s="113"/>
      <c r="S108" s="113"/>
      <c r="T108" s="113"/>
      <c r="U108" s="113"/>
      <c r="V108" s="113"/>
      <c r="W108" s="113"/>
      <c r="X108" s="28"/>
      <c r="Y108" s="221"/>
      <c r="Z108" s="221"/>
      <c r="AA108" s="221"/>
      <c r="AB108" s="221"/>
      <c r="AC108" s="221"/>
      <c r="AD108" s="221"/>
      <c r="AE108" s="221"/>
      <c r="AF108" s="28"/>
      <c r="AG108" s="221"/>
      <c r="AH108" s="221"/>
      <c r="AI108" s="221"/>
      <c r="AJ108" s="221"/>
      <c r="AK108" s="221"/>
      <c r="AL108" s="221"/>
      <c r="AM108" s="221"/>
      <c r="AN108" s="28"/>
      <c r="AO108" s="141"/>
      <c r="AP108" s="141"/>
      <c r="AQ108" s="141"/>
      <c r="AR108" s="79" t="str">
        <f t="shared" si="12"/>
        <v/>
      </c>
      <c r="AS108" s="139"/>
      <c r="AT108" s="139"/>
      <c r="AU108" s="28"/>
      <c r="AV108" s="215"/>
      <c r="AW108" s="215"/>
      <c r="AX108" s="28"/>
      <c r="AY108" s="140"/>
      <c r="AZ108" s="28"/>
      <c r="BA108" s="140"/>
      <c r="BB108" s="140"/>
      <c r="BC108" s="140"/>
      <c r="BD108" s="140"/>
      <c r="BE108" s="140"/>
      <c r="BF108" s="140"/>
      <c r="BG108" s="140"/>
      <c r="BH108" s="140"/>
      <c r="BI108" s="140"/>
      <c r="BJ108" s="140"/>
      <c r="BK108" s="140"/>
      <c r="BL108" s="140"/>
      <c r="BM108" s="140"/>
      <c r="BN108" s="140"/>
      <c r="BO108" s="140"/>
      <c r="BP108" s="140"/>
      <c r="BQ108" s="140"/>
      <c r="BR108" s="140"/>
      <c r="BS108" s="140"/>
      <c r="BT108" s="140"/>
      <c r="BU108" s="140"/>
      <c r="BV108" s="140"/>
      <c r="BW108" s="140"/>
      <c r="BX108" s="140"/>
      <c r="BY108" s="140"/>
      <c r="BZ108" s="140"/>
      <c r="CA108" s="140"/>
      <c r="CB108" s="140"/>
      <c r="CC108" s="140"/>
      <c r="CD108" s="140"/>
      <c r="CE108" s="140"/>
      <c r="CF108" s="140"/>
      <c r="CG108" s="140"/>
      <c r="CH108" s="140"/>
      <c r="CI108" s="140"/>
      <c r="CJ108" s="140"/>
      <c r="CK108" s="140"/>
      <c r="CL108" s="140"/>
      <c r="CM108" s="140"/>
      <c r="CN108" s="140"/>
      <c r="CO108" s="140"/>
      <c r="CP108" s="140"/>
      <c r="CQ108" s="140"/>
      <c r="CR108" s="140"/>
      <c r="CS108" s="140"/>
      <c r="CT108" s="140"/>
      <c r="CU108" s="140"/>
      <c r="CV108" s="140"/>
      <c r="CW108" s="140"/>
      <c r="CX108" s="140"/>
      <c r="CY108" s="103">
        <f t="shared" si="13"/>
        <v>0</v>
      </c>
      <c r="CZ108" s="78"/>
    </row>
    <row r="109" spans="1:104" x14ac:dyDescent="0.2">
      <c r="A109" s="26"/>
      <c r="B109" s="123">
        <f t="shared" si="14"/>
        <v>100</v>
      </c>
      <c r="C109" s="107"/>
      <c r="D109" s="111"/>
      <c r="F109" s="108"/>
      <c r="G109" s="120"/>
      <c r="H109" s="101"/>
      <c r="I109" s="113"/>
      <c r="J109" s="113"/>
      <c r="K109" s="113"/>
      <c r="L109" s="113"/>
      <c r="M109" s="113"/>
      <c r="N109" s="113"/>
      <c r="O109" s="113"/>
      <c r="P109" s="27"/>
      <c r="Q109" s="113"/>
      <c r="R109" s="113"/>
      <c r="S109" s="113"/>
      <c r="T109" s="113"/>
      <c r="U109" s="113"/>
      <c r="V109" s="113"/>
      <c r="W109" s="113"/>
      <c r="X109" s="28"/>
      <c r="Y109" s="221"/>
      <c r="Z109" s="221"/>
      <c r="AA109" s="221"/>
      <c r="AB109" s="221"/>
      <c r="AC109" s="221"/>
      <c r="AD109" s="221"/>
      <c r="AE109" s="221"/>
      <c r="AF109" s="28"/>
      <c r="AG109" s="221"/>
      <c r="AH109" s="221"/>
      <c r="AI109" s="221"/>
      <c r="AJ109" s="221"/>
      <c r="AK109" s="221"/>
      <c r="AL109" s="221"/>
      <c r="AM109" s="221"/>
      <c r="AN109" s="28"/>
      <c r="AO109" s="141"/>
      <c r="AP109" s="141"/>
      <c r="AQ109" s="141"/>
      <c r="AR109" s="79" t="str">
        <f t="shared" si="12"/>
        <v/>
      </c>
      <c r="AS109" s="139"/>
      <c r="AT109" s="139"/>
      <c r="AU109" s="28"/>
      <c r="AV109" s="215"/>
      <c r="AW109" s="215"/>
      <c r="AX109" s="28"/>
      <c r="AY109" s="140"/>
      <c r="AZ109" s="28"/>
      <c r="BA109" s="140"/>
      <c r="BB109" s="140"/>
      <c r="BC109" s="140"/>
      <c r="BD109" s="140"/>
      <c r="BE109" s="140"/>
      <c r="BF109" s="140"/>
      <c r="BG109" s="140"/>
      <c r="BH109" s="140"/>
      <c r="BI109" s="140"/>
      <c r="BJ109" s="140"/>
      <c r="BK109" s="140"/>
      <c r="BL109" s="140"/>
      <c r="BM109" s="140"/>
      <c r="BN109" s="140"/>
      <c r="BO109" s="140"/>
      <c r="BP109" s="140"/>
      <c r="BQ109" s="140"/>
      <c r="BR109" s="140"/>
      <c r="BS109" s="140"/>
      <c r="BT109" s="140"/>
      <c r="BU109" s="140"/>
      <c r="BV109" s="140"/>
      <c r="BW109" s="140"/>
      <c r="BX109" s="140"/>
      <c r="BY109" s="140"/>
      <c r="BZ109" s="140"/>
      <c r="CA109" s="140"/>
      <c r="CB109" s="140"/>
      <c r="CC109" s="140"/>
      <c r="CD109" s="140"/>
      <c r="CE109" s="140"/>
      <c r="CF109" s="140"/>
      <c r="CG109" s="140"/>
      <c r="CH109" s="140"/>
      <c r="CI109" s="140"/>
      <c r="CJ109" s="140"/>
      <c r="CK109" s="140"/>
      <c r="CL109" s="140"/>
      <c r="CM109" s="140"/>
      <c r="CN109" s="140"/>
      <c r="CO109" s="140"/>
      <c r="CP109" s="140"/>
      <c r="CQ109" s="140"/>
      <c r="CR109" s="140"/>
      <c r="CS109" s="140"/>
      <c r="CT109" s="140"/>
      <c r="CU109" s="140"/>
      <c r="CV109" s="140"/>
      <c r="CW109" s="140"/>
      <c r="CX109" s="140"/>
      <c r="CY109" s="103">
        <f t="shared" si="13"/>
        <v>0</v>
      </c>
      <c r="CZ109" s="78"/>
    </row>
    <row r="110" spans="1:104" x14ac:dyDescent="0.2">
      <c r="A110" s="26"/>
      <c r="B110" s="123">
        <f t="shared" si="14"/>
        <v>101</v>
      </c>
      <c r="C110" s="107"/>
      <c r="D110" s="111"/>
      <c r="F110" s="108"/>
      <c r="G110" s="120"/>
      <c r="H110" s="101"/>
      <c r="I110" s="113"/>
      <c r="J110" s="113"/>
      <c r="K110" s="113"/>
      <c r="L110" s="113"/>
      <c r="M110" s="113"/>
      <c r="N110" s="113"/>
      <c r="O110" s="113"/>
      <c r="P110" s="27"/>
      <c r="Q110" s="113"/>
      <c r="R110" s="113"/>
      <c r="S110" s="113"/>
      <c r="T110" s="113"/>
      <c r="U110" s="113"/>
      <c r="V110" s="113"/>
      <c r="W110" s="113"/>
      <c r="X110" s="28"/>
      <c r="Y110" s="221"/>
      <c r="Z110" s="221"/>
      <c r="AA110" s="221"/>
      <c r="AB110" s="221"/>
      <c r="AC110" s="221"/>
      <c r="AD110" s="221"/>
      <c r="AE110" s="221"/>
      <c r="AF110" s="28"/>
      <c r="AG110" s="221"/>
      <c r="AH110" s="221"/>
      <c r="AI110" s="221"/>
      <c r="AJ110" s="221"/>
      <c r="AK110" s="221"/>
      <c r="AL110" s="221"/>
      <c r="AM110" s="221"/>
      <c r="AN110" s="28"/>
      <c r="AO110" s="141"/>
      <c r="AP110" s="141"/>
      <c r="AQ110" s="141"/>
      <c r="AR110" s="79" t="str">
        <f t="shared" si="12"/>
        <v/>
      </c>
      <c r="AS110" s="139"/>
      <c r="AT110" s="139"/>
      <c r="AU110" s="28"/>
      <c r="AV110" s="215"/>
      <c r="AW110" s="215"/>
      <c r="AX110" s="28"/>
      <c r="AY110" s="140"/>
      <c r="AZ110" s="28"/>
      <c r="BA110" s="140"/>
      <c r="BB110" s="140"/>
      <c r="BC110" s="140"/>
      <c r="BD110" s="140"/>
      <c r="BE110" s="140"/>
      <c r="BF110" s="140"/>
      <c r="BG110" s="140"/>
      <c r="BH110" s="140"/>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0"/>
      <c r="CF110" s="140"/>
      <c r="CG110" s="140"/>
      <c r="CH110" s="140"/>
      <c r="CI110" s="140"/>
      <c r="CJ110" s="140"/>
      <c r="CK110" s="140"/>
      <c r="CL110" s="140"/>
      <c r="CM110" s="140"/>
      <c r="CN110" s="140"/>
      <c r="CO110" s="140"/>
      <c r="CP110" s="140"/>
      <c r="CQ110" s="140"/>
      <c r="CR110" s="140"/>
      <c r="CS110" s="140"/>
      <c r="CT110" s="140"/>
      <c r="CU110" s="140"/>
      <c r="CV110" s="140"/>
      <c r="CW110" s="140"/>
      <c r="CX110" s="140"/>
      <c r="CY110" s="103">
        <f t="shared" si="13"/>
        <v>0</v>
      </c>
      <c r="CZ110" s="78"/>
    </row>
    <row r="111" spans="1:104" x14ac:dyDescent="0.2">
      <c r="A111" s="26"/>
      <c r="B111" s="123">
        <f t="shared" si="14"/>
        <v>102</v>
      </c>
      <c r="C111" s="107"/>
      <c r="D111" s="111"/>
      <c r="F111" s="108"/>
      <c r="G111" s="120"/>
      <c r="H111" s="101"/>
      <c r="I111" s="113"/>
      <c r="J111" s="113"/>
      <c r="K111" s="113"/>
      <c r="L111" s="113"/>
      <c r="M111" s="113"/>
      <c r="N111" s="113"/>
      <c r="O111" s="113"/>
      <c r="P111" s="27"/>
      <c r="Q111" s="113"/>
      <c r="R111" s="113"/>
      <c r="S111" s="113"/>
      <c r="T111" s="113"/>
      <c r="U111" s="113"/>
      <c r="V111" s="113"/>
      <c r="W111" s="113"/>
      <c r="X111" s="28"/>
      <c r="Y111" s="221"/>
      <c r="Z111" s="221"/>
      <c r="AA111" s="221"/>
      <c r="AB111" s="221"/>
      <c r="AC111" s="221"/>
      <c r="AD111" s="221"/>
      <c r="AE111" s="221"/>
      <c r="AF111" s="28"/>
      <c r="AG111" s="221"/>
      <c r="AH111" s="221"/>
      <c r="AI111" s="221"/>
      <c r="AJ111" s="221"/>
      <c r="AK111" s="221"/>
      <c r="AL111" s="221"/>
      <c r="AM111" s="221"/>
      <c r="AN111" s="28"/>
      <c r="AO111" s="141"/>
      <c r="AP111" s="141"/>
      <c r="AQ111" s="141"/>
      <c r="AR111" s="79" t="str">
        <f t="shared" si="12"/>
        <v/>
      </c>
      <c r="AS111" s="139"/>
      <c r="AT111" s="139"/>
      <c r="AU111" s="28"/>
      <c r="AV111" s="215"/>
      <c r="AW111" s="215"/>
      <c r="AX111" s="28"/>
      <c r="AY111" s="140"/>
      <c r="AZ111" s="28"/>
      <c r="BA111" s="140"/>
      <c r="BB111" s="140"/>
      <c r="BC111" s="140"/>
      <c r="BD111" s="140"/>
      <c r="BE111" s="140"/>
      <c r="BF111" s="140"/>
      <c r="BG111" s="140"/>
      <c r="BH111" s="140"/>
      <c r="BI111" s="140"/>
      <c r="BJ111" s="140"/>
      <c r="BK111" s="140"/>
      <c r="BL111" s="140"/>
      <c r="BM111" s="140"/>
      <c r="BN111" s="140"/>
      <c r="BO111" s="140"/>
      <c r="BP111" s="140"/>
      <c r="BQ111" s="140"/>
      <c r="BR111" s="140"/>
      <c r="BS111" s="140"/>
      <c r="BT111" s="140"/>
      <c r="BU111" s="140"/>
      <c r="BV111" s="140"/>
      <c r="BW111" s="140"/>
      <c r="BX111" s="140"/>
      <c r="BY111" s="140"/>
      <c r="BZ111" s="140"/>
      <c r="CA111" s="140"/>
      <c r="CB111" s="140"/>
      <c r="CC111" s="140"/>
      <c r="CD111" s="140"/>
      <c r="CE111" s="140"/>
      <c r="CF111" s="140"/>
      <c r="CG111" s="140"/>
      <c r="CH111" s="140"/>
      <c r="CI111" s="140"/>
      <c r="CJ111" s="140"/>
      <c r="CK111" s="140"/>
      <c r="CL111" s="140"/>
      <c r="CM111" s="140"/>
      <c r="CN111" s="140"/>
      <c r="CO111" s="140"/>
      <c r="CP111" s="140"/>
      <c r="CQ111" s="140"/>
      <c r="CR111" s="140"/>
      <c r="CS111" s="140"/>
      <c r="CT111" s="140"/>
      <c r="CU111" s="140"/>
      <c r="CV111" s="140"/>
      <c r="CW111" s="140"/>
      <c r="CX111" s="140"/>
      <c r="CY111" s="103">
        <f t="shared" si="13"/>
        <v>0</v>
      </c>
      <c r="CZ111" s="78"/>
    </row>
    <row r="112" spans="1:104" x14ac:dyDescent="0.2">
      <c r="A112" s="26"/>
      <c r="B112" s="123">
        <f t="shared" si="14"/>
        <v>103</v>
      </c>
      <c r="C112" s="107"/>
      <c r="D112" s="111"/>
      <c r="F112" s="108"/>
      <c r="G112" s="120"/>
      <c r="H112" s="101"/>
      <c r="I112" s="113"/>
      <c r="J112" s="113"/>
      <c r="K112" s="113"/>
      <c r="L112" s="113"/>
      <c r="M112" s="113"/>
      <c r="N112" s="113"/>
      <c r="O112" s="113"/>
      <c r="P112" s="27"/>
      <c r="Q112" s="113"/>
      <c r="R112" s="113"/>
      <c r="S112" s="113"/>
      <c r="T112" s="113"/>
      <c r="U112" s="113"/>
      <c r="V112" s="113"/>
      <c r="W112" s="113"/>
      <c r="X112" s="28"/>
      <c r="Y112" s="221"/>
      <c r="Z112" s="221"/>
      <c r="AA112" s="221"/>
      <c r="AB112" s="221"/>
      <c r="AC112" s="221"/>
      <c r="AD112" s="221"/>
      <c r="AE112" s="221"/>
      <c r="AF112" s="28"/>
      <c r="AG112" s="221"/>
      <c r="AH112" s="221"/>
      <c r="AI112" s="221"/>
      <c r="AJ112" s="221"/>
      <c r="AK112" s="221"/>
      <c r="AL112" s="221"/>
      <c r="AM112" s="221"/>
      <c r="AN112" s="28"/>
      <c r="AO112" s="141"/>
      <c r="AP112" s="141"/>
      <c r="AQ112" s="141"/>
      <c r="AR112" s="79" t="str">
        <f t="shared" si="12"/>
        <v/>
      </c>
      <c r="AS112" s="139"/>
      <c r="AT112" s="139"/>
      <c r="AU112" s="28"/>
      <c r="AV112" s="215"/>
      <c r="AW112" s="215"/>
      <c r="AX112" s="28"/>
      <c r="AY112" s="140"/>
      <c r="AZ112" s="28"/>
      <c r="BA112" s="140"/>
      <c r="BB112" s="140"/>
      <c r="BC112" s="140"/>
      <c r="BD112" s="140"/>
      <c r="BE112" s="140"/>
      <c r="BF112" s="140"/>
      <c r="BG112" s="140"/>
      <c r="BH112" s="140"/>
      <c r="BI112" s="140"/>
      <c r="BJ112" s="140"/>
      <c r="BK112" s="140"/>
      <c r="BL112" s="140"/>
      <c r="BM112" s="140"/>
      <c r="BN112" s="140"/>
      <c r="BO112" s="140"/>
      <c r="BP112" s="140"/>
      <c r="BQ112" s="140"/>
      <c r="BR112" s="140"/>
      <c r="BS112" s="140"/>
      <c r="BT112" s="140"/>
      <c r="BU112" s="140"/>
      <c r="BV112" s="140"/>
      <c r="BW112" s="140"/>
      <c r="BX112" s="140"/>
      <c r="BY112" s="140"/>
      <c r="BZ112" s="140"/>
      <c r="CA112" s="140"/>
      <c r="CB112" s="140"/>
      <c r="CC112" s="140"/>
      <c r="CD112" s="140"/>
      <c r="CE112" s="140"/>
      <c r="CF112" s="140"/>
      <c r="CG112" s="140"/>
      <c r="CH112" s="140"/>
      <c r="CI112" s="140"/>
      <c r="CJ112" s="140"/>
      <c r="CK112" s="140"/>
      <c r="CL112" s="140"/>
      <c r="CM112" s="140"/>
      <c r="CN112" s="140"/>
      <c r="CO112" s="140"/>
      <c r="CP112" s="140"/>
      <c r="CQ112" s="140"/>
      <c r="CR112" s="140"/>
      <c r="CS112" s="140"/>
      <c r="CT112" s="140"/>
      <c r="CU112" s="140"/>
      <c r="CV112" s="140"/>
      <c r="CW112" s="140"/>
      <c r="CX112" s="140"/>
      <c r="CY112" s="103">
        <f t="shared" si="13"/>
        <v>0</v>
      </c>
      <c r="CZ112" s="78"/>
    </row>
    <row r="113" spans="1:104" x14ac:dyDescent="0.2">
      <c r="A113" s="26"/>
      <c r="B113" s="123">
        <f t="shared" si="14"/>
        <v>104</v>
      </c>
      <c r="C113" s="107"/>
      <c r="D113" s="111"/>
      <c r="F113" s="108"/>
      <c r="G113" s="120"/>
      <c r="H113" s="101"/>
      <c r="I113" s="113"/>
      <c r="J113" s="113"/>
      <c r="K113" s="113"/>
      <c r="L113" s="113"/>
      <c r="M113" s="113"/>
      <c r="N113" s="113"/>
      <c r="O113" s="113"/>
      <c r="P113" s="27"/>
      <c r="Q113" s="113"/>
      <c r="R113" s="113"/>
      <c r="S113" s="113"/>
      <c r="T113" s="113"/>
      <c r="U113" s="113"/>
      <c r="V113" s="113"/>
      <c r="W113" s="113"/>
      <c r="X113" s="28"/>
      <c r="Y113" s="221"/>
      <c r="Z113" s="221"/>
      <c r="AA113" s="221"/>
      <c r="AB113" s="221"/>
      <c r="AC113" s="221"/>
      <c r="AD113" s="221"/>
      <c r="AE113" s="221"/>
      <c r="AF113" s="28"/>
      <c r="AG113" s="221"/>
      <c r="AH113" s="221"/>
      <c r="AI113" s="221"/>
      <c r="AJ113" s="221"/>
      <c r="AK113" s="221"/>
      <c r="AL113" s="221"/>
      <c r="AM113" s="221"/>
      <c r="AN113" s="28"/>
      <c r="AO113" s="141"/>
      <c r="AP113" s="141"/>
      <c r="AQ113" s="141"/>
      <c r="AR113" s="79" t="str">
        <f t="shared" si="12"/>
        <v/>
      </c>
      <c r="AS113" s="139"/>
      <c r="AT113" s="139"/>
      <c r="AU113" s="28"/>
      <c r="AV113" s="215"/>
      <c r="AW113" s="215"/>
      <c r="AX113" s="28"/>
      <c r="AY113" s="140"/>
      <c r="AZ113" s="28"/>
      <c r="BA113" s="140"/>
      <c r="BB113" s="140"/>
      <c r="BC113" s="140"/>
      <c r="BD113" s="140"/>
      <c r="BE113" s="140"/>
      <c r="BF113" s="140"/>
      <c r="BG113" s="140"/>
      <c r="BH113" s="140"/>
      <c r="BI113" s="140"/>
      <c r="BJ113" s="140"/>
      <c r="BK113" s="140"/>
      <c r="BL113" s="140"/>
      <c r="BM113" s="140"/>
      <c r="BN113" s="140"/>
      <c r="BO113" s="140"/>
      <c r="BP113" s="140"/>
      <c r="BQ113" s="140"/>
      <c r="BR113" s="140"/>
      <c r="BS113" s="140"/>
      <c r="BT113" s="140"/>
      <c r="BU113" s="140"/>
      <c r="BV113" s="140"/>
      <c r="BW113" s="140"/>
      <c r="BX113" s="140"/>
      <c r="BY113" s="140"/>
      <c r="BZ113" s="140"/>
      <c r="CA113" s="140"/>
      <c r="CB113" s="140"/>
      <c r="CC113" s="140"/>
      <c r="CD113" s="140"/>
      <c r="CE113" s="140"/>
      <c r="CF113" s="140"/>
      <c r="CG113" s="140"/>
      <c r="CH113" s="140"/>
      <c r="CI113" s="140"/>
      <c r="CJ113" s="140"/>
      <c r="CK113" s="140"/>
      <c r="CL113" s="140"/>
      <c r="CM113" s="140"/>
      <c r="CN113" s="140"/>
      <c r="CO113" s="140"/>
      <c r="CP113" s="140"/>
      <c r="CQ113" s="140"/>
      <c r="CR113" s="140"/>
      <c r="CS113" s="140"/>
      <c r="CT113" s="140"/>
      <c r="CU113" s="140"/>
      <c r="CV113" s="140"/>
      <c r="CW113" s="140"/>
      <c r="CX113" s="140"/>
      <c r="CY113" s="103">
        <f t="shared" si="13"/>
        <v>0</v>
      </c>
      <c r="CZ113" s="78"/>
    </row>
    <row r="114" spans="1:104" x14ac:dyDescent="0.2">
      <c r="A114" s="26"/>
      <c r="B114" s="123">
        <f t="shared" si="14"/>
        <v>105</v>
      </c>
      <c r="C114" s="107"/>
      <c r="D114" s="111"/>
      <c r="F114" s="108"/>
      <c r="G114" s="120"/>
      <c r="H114" s="101"/>
      <c r="I114" s="113"/>
      <c r="J114" s="113"/>
      <c r="K114" s="113"/>
      <c r="L114" s="113"/>
      <c r="M114" s="113"/>
      <c r="N114" s="113"/>
      <c r="O114" s="113"/>
      <c r="P114" s="27"/>
      <c r="Q114" s="113"/>
      <c r="R114" s="113"/>
      <c r="S114" s="113"/>
      <c r="T114" s="113"/>
      <c r="U114" s="113"/>
      <c r="V114" s="113"/>
      <c r="W114" s="113"/>
      <c r="X114" s="28"/>
      <c r="Y114" s="221"/>
      <c r="Z114" s="221"/>
      <c r="AA114" s="221"/>
      <c r="AB114" s="221"/>
      <c r="AC114" s="221"/>
      <c r="AD114" s="221"/>
      <c r="AE114" s="221"/>
      <c r="AF114" s="28"/>
      <c r="AG114" s="221"/>
      <c r="AH114" s="221"/>
      <c r="AI114" s="221"/>
      <c r="AJ114" s="221"/>
      <c r="AK114" s="221"/>
      <c r="AL114" s="221"/>
      <c r="AM114" s="221"/>
      <c r="AN114" s="28"/>
      <c r="AO114" s="141"/>
      <c r="AP114" s="141"/>
      <c r="AQ114" s="141"/>
      <c r="AR114" s="79" t="str">
        <f t="shared" si="12"/>
        <v/>
      </c>
      <c r="AS114" s="139"/>
      <c r="AT114" s="139"/>
      <c r="AU114" s="28"/>
      <c r="AV114" s="215"/>
      <c r="AW114" s="215"/>
      <c r="AX114" s="28"/>
      <c r="AY114" s="140"/>
      <c r="AZ114" s="28"/>
      <c r="BA114" s="140"/>
      <c r="BB114" s="140"/>
      <c r="BC114" s="140"/>
      <c r="BD114" s="140"/>
      <c r="BE114" s="140"/>
      <c r="BF114" s="140"/>
      <c r="BG114" s="140"/>
      <c r="BH114" s="140"/>
      <c r="BI114" s="140"/>
      <c r="BJ114" s="140"/>
      <c r="BK114" s="140"/>
      <c r="BL114" s="140"/>
      <c r="BM114" s="140"/>
      <c r="BN114" s="140"/>
      <c r="BO114" s="140"/>
      <c r="BP114" s="140"/>
      <c r="BQ114" s="140"/>
      <c r="BR114" s="140"/>
      <c r="BS114" s="140"/>
      <c r="BT114" s="140"/>
      <c r="BU114" s="140"/>
      <c r="BV114" s="140"/>
      <c r="BW114" s="140"/>
      <c r="BX114" s="140"/>
      <c r="BY114" s="140"/>
      <c r="BZ114" s="140"/>
      <c r="CA114" s="140"/>
      <c r="CB114" s="140"/>
      <c r="CC114" s="140"/>
      <c r="CD114" s="140"/>
      <c r="CE114" s="140"/>
      <c r="CF114" s="140"/>
      <c r="CG114" s="140"/>
      <c r="CH114" s="140"/>
      <c r="CI114" s="140"/>
      <c r="CJ114" s="140"/>
      <c r="CK114" s="140"/>
      <c r="CL114" s="140"/>
      <c r="CM114" s="140"/>
      <c r="CN114" s="140"/>
      <c r="CO114" s="140"/>
      <c r="CP114" s="140"/>
      <c r="CQ114" s="140"/>
      <c r="CR114" s="140"/>
      <c r="CS114" s="140"/>
      <c r="CT114" s="140"/>
      <c r="CU114" s="140"/>
      <c r="CV114" s="140"/>
      <c r="CW114" s="140"/>
      <c r="CX114" s="140"/>
      <c r="CY114" s="103">
        <f t="shared" si="13"/>
        <v>0</v>
      </c>
      <c r="CZ114" s="78"/>
    </row>
    <row r="115" spans="1:104" x14ac:dyDescent="0.2">
      <c r="A115" s="26"/>
      <c r="B115" s="123">
        <f t="shared" si="14"/>
        <v>106</v>
      </c>
      <c r="C115" s="107"/>
      <c r="D115" s="111"/>
      <c r="F115" s="108"/>
      <c r="G115" s="120"/>
      <c r="H115" s="101"/>
      <c r="I115" s="113"/>
      <c r="J115" s="113"/>
      <c r="K115" s="113"/>
      <c r="L115" s="113"/>
      <c r="M115" s="113"/>
      <c r="N115" s="113"/>
      <c r="O115" s="113"/>
      <c r="P115" s="27"/>
      <c r="Q115" s="113"/>
      <c r="R115" s="113"/>
      <c r="S115" s="113"/>
      <c r="T115" s="113"/>
      <c r="U115" s="113"/>
      <c r="V115" s="113"/>
      <c r="W115" s="113"/>
      <c r="X115" s="28"/>
      <c r="Y115" s="221"/>
      <c r="Z115" s="221"/>
      <c r="AA115" s="221"/>
      <c r="AB115" s="221"/>
      <c r="AC115" s="221"/>
      <c r="AD115" s="221"/>
      <c r="AE115" s="221"/>
      <c r="AF115" s="28"/>
      <c r="AG115" s="221"/>
      <c r="AH115" s="221"/>
      <c r="AI115" s="221"/>
      <c r="AJ115" s="221"/>
      <c r="AK115" s="221"/>
      <c r="AL115" s="221"/>
      <c r="AM115" s="221"/>
      <c r="AN115" s="28"/>
      <c r="AO115" s="141"/>
      <c r="AP115" s="141"/>
      <c r="AQ115" s="141"/>
      <c r="AR115" s="79" t="str">
        <f t="shared" si="12"/>
        <v/>
      </c>
      <c r="AS115" s="139"/>
      <c r="AT115" s="139"/>
      <c r="AU115" s="28"/>
      <c r="AV115" s="215"/>
      <c r="AW115" s="215"/>
      <c r="AX115" s="28"/>
      <c r="AY115" s="140"/>
      <c r="AZ115" s="28"/>
      <c r="BA115" s="140"/>
      <c r="BB115" s="140"/>
      <c r="BC115" s="140"/>
      <c r="BD115" s="140"/>
      <c r="BE115" s="140"/>
      <c r="BF115" s="140"/>
      <c r="BG115" s="140"/>
      <c r="BH115" s="140"/>
      <c r="BI115" s="140"/>
      <c r="BJ115" s="140"/>
      <c r="BK115" s="140"/>
      <c r="BL115" s="140"/>
      <c r="BM115" s="140"/>
      <c r="BN115" s="140"/>
      <c r="BO115" s="140"/>
      <c r="BP115" s="140"/>
      <c r="BQ115" s="140"/>
      <c r="BR115" s="140"/>
      <c r="BS115" s="140"/>
      <c r="BT115" s="140"/>
      <c r="BU115" s="140"/>
      <c r="BV115" s="140"/>
      <c r="BW115" s="140"/>
      <c r="BX115" s="140"/>
      <c r="BY115" s="140"/>
      <c r="BZ115" s="140"/>
      <c r="CA115" s="140"/>
      <c r="CB115" s="140"/>
      <c r="CC115" s="140"/>
      <c r="CD115" s="140"/>
      <c r="CE115" s="140"/>
      <c r="CF115" s="140"/>
      <c r="CG115" s="140"/>
      <c r="CH115" s="140"/>
      <c r="CI115" s="140"/>
      <c r="CJ115" s="140"/>
      <c r="CK115" s="140"/>
      <c r="CL115" s="140"/>
      <c r="CM115" s="140"/>
      <c r="CN115" s="140"/>
      <c r="CO115" s="140"/>
      <c r="CP115" s="140"/>
      <c r="CQ115" s="140"/>
      <c r="CR115" s="140"/>
      <c r="CS115" s="140"/>
      <c r="CT115" s="140"/>
      <c r="CU115" s="140"/>
      <c r="CV115" s="140"/>
      <c r="CW115" s="140"/>
      <c r="CX115" s="140"/>
      <c r="CY115" s="103">
        <f t="shared" si="13"/>
        <v>0</v>
      </c>
      <c r="CZ115" s="78"/>
    </row>
    <row r="116" spans="1:104" x14ac:dyDescent="0.2">
      <c r="A116" s="26"/>
      <c r="B116" s="123">
        <f t="shared" si="14"/>
        <v>107</v>
      </c>
      <c r="C116" s="107"/>
      <c r="D116" s="111"/>
      <c r="F116" s="108"/>
      <c r="G116" s="120"/>
      <c r="H116" s="101"/>
      <c r="I116" s="113"/>
      <c r="J116" s="113"/>
      <c r="K116" s="113"/>
      <c r="L116" s="113"/>
      <c r="M116" s="113"/>
      <c r="N116" s="113"/>
      <c r="O116" s="113"/>
      <c r="P116" s="27"/>
      <c r="Q116" s="113"/>
      <c r="R116" s="113"/>
      <c r="S116" s="113"/>
      <c r="T116" s="113"/>
      <c r="U116" s="113"/>
      <c r="V116" s="113"/>
      <c r="W116" s="113"/>
      <c r="X116" s="28"/>
      <c r="Y116" s="221"/>
      <c r="Z116" s="221"/>
      <c r="AA116" s="221"/>
      <c r="AB116" s="221"/>
      <c r="AC116" s="221"/>
      <c r="AD116" s="221"/>
      <c r="AE116" s="221"/>
      <c r="AF116" s="28"/>
      <c r="AG116" s="221"/>
      <c r="AH116" s="221"/>
      <c r="AI116" s="221"/>
      <c r="AJ116" s="221"/>
      <c r="AK116" s="221"/>
      <c r="AL116" s="221"/>
      <c r="AM116" s="221"/>
      <c r="AN116" s="28"/>
      <c r="AO116" s="141"/>
      <c r="AP116" s="141"/>
      <c r="AQ116" s="141"/>
      <c r="AR116" s="79" t="str">
        <f t="shared" si="12"/>
        <v/>
      </c>
      <c r="AS116" s="139"/>
      <c r="AT116" s="139"/>
      <c r="AU116" s="28"/>
      <c r="AV116" s="215"/>
      <c r="AW116" s="215"/>
      <c r="AX116" s="28"/>
      <c r="AY116" s="140"/>
      <c r="AZ116" s="28"/>
      <c r="BA116" s="140"/>
      <c r="BB116" s="140"/>
      <c r="BC116" s="140"/>
      <c r="BD116" s="140"/>
      <c r="BE116" s="140"/>
      <c r="BF116" s="140"/>
      <c r="BG116" s="140"/>
      <c r="BH116" s="140"/>
      <c r="BI116" s="140"/>
      <c r="BJ116" s="140"/>
      <c r="BK116" s="140"/>
      <c r="BL116" s="140"/>
      <c r="BM116" s="140"/>
      <c r="BN116" s="140"/>
      <c r="BO116" s="140"/>
      <c r="BP116" s="140"/>
      <c r="BQ116" s="140"/>
      <c r="BR116" s="140"/>
      <c r="BS116" s="140"/>
      <c r="BT116" s="140"/>
      <c r="BU116" s="140"/>
      <c r="BV116" s="140"/>
      <c r="BW116" s="140"/>
      <c r="BX116" s="140"/>
      <c r="BY116" s="140"/>
      <c r="BZ116" s="140"/>
      <c r="CA116" s="140"/>
      <c r="CB116" s="140"/>
      <c r="CC116" s="140"/>
      <c r="CD116" s="140"/>
      <c r="CE116" s="140"/>
      <c r="CF116" s="140"/>
      <c r="CG116" s="140"/>
      <c r="CH116" s="140"/>
      <c r="CI116" s="140"/>
      <c r="CJ116" s="140"/>
      <c r="CK116" s="140"/>
      <c r="CL116" s="140"/>
      <c r="CM116" s="140"/>
      <c r="CN116" s="140"/>
      <c r="CO116" s="140"/>
      <c r="CP116" s="140"/>
      <c r="CQ116" s="140"/>
      <c r="CR116" s="140"/>
      <c r="CS116" s="140"/>
      <c r="CT116" s="140"/>
      <c r="CU116" s="140"/>
      <c r="CV116" s="140"/>
      <c r="CW116" s="140"/>
      <c r="CX116" s="140"/>
      <c r="CY116" s="103">
        <f t="shared" si="13"/>
        <v>0</v>
      </c>
      <c r="CZ116" s="78"/>
    </row>
    <row r="117" spans="1:104" x14ac:dyDescent="0.2">
      <c r="A117" s="26"/>
      <c r="B117" s="123">
        <f t="shared" si="14"/>
        <v>108</v>
      </c>
      <c r="C117" s="107"/>
      <c r="D117" s="111"/>
      <c r="F117" s="108"/>
      <c r="G117" s="120"/>
      <c r="H117" s="101"/>
      <c r="I117" s="113"/>
      <c r="J117" s="113"/>
      <c r="K117" s="113"/>
      <c r="L117" s="113"/>
      <c r="M117" s="113"/>
      <c r="N117" s="113"/>
      <c r="O117" s="113"/>
      <c r="P117" s="27"/>
      <c r="Q117" s="113"/>
      <c r="R117" s="113"/>
      <c r="S117" s="113"/>
      <c r="T117" s="113"/>
      <c r="U117" s="113"/>
      <c r="V117" s="113"/>
      <c r="W117" s="113"/>
      <c r="X117" s="28"/>
      <c r="Y117" s="221"/>
      <c r="Z117" s="221"/>
      <c r="AA117" s="221"/>
      <c r="AB117" s="221"/>
      <c r="AC117" s="221"/>
      <c r="AD117" s="221"/>
      <c r="AE117" s="221"/>
      <c r="AF117" s="28"/>
      <c r="AG117" s="221"/>
      <c r="AH117" s="221"/>
      <c r="AI117" s="221"/>
      <c r="AJ117" s="221"/>
      <c r="AK117" s="221"/>
      <c r="AL117" s="221"/>
      <c r="AM117" s="221"/>
      <c r="AN117" s="28"/>
      <c r="AO117" s="141"/>
      <c r="AP117" s="141"/>
      <c r="AQ117" s="141"/>
      <c r="AR117" s="79" t="str">
        <f t="shared" si="12"/>
        <v/>
      </c>
      <c r="AS117" s="139"/>
      <c r="AT117" s="139"/>
      <c r="AU117" s="28"/>
      <c r="AV117" s="215"/>
      <c r="AW117" s="215"/>
      <c r="AX117" s="28"/>
      <c r="AY117" s="140"/>
      <c r="AZ117" s="28"/>
      <c r="BA117" s="140"/>
      <c r="BB117" s="140"/>
      <c r="BC117" s="140"/>
      <c r="BD117" s="140"/>
      <c r="BE117" s="140"/>
      <c r="BF117" s="140"/>
      <c r="BG117" s="140"/>
      <c r="BH117" s="140"/>
      <c r="BI117" s="140"/>
      <c r="BJ117" s="140"/>
      <c r="BK117" s="140"/>
      <c r="BL117" s="140"/>
      <c r="BM117" s="140"/>
      <c r="BN117" s="140"/>
      <c r="BO117" s="140"/>
      <c r="BP117" s="140"/>
      <c r="BQ117" s="140"/>
      <c r="BR117" s="140"/>
      <c r="BS117" s="140"/>
      <c r="BT117" s="140"/>
      <c r="BU117" s="140"/>
      <c r="BV117" s="140"/>
      <c r="BW117" s="140"/>
      <c r="BX117" s="140"/>
      <c r="BY117" s="140"/>
      <c r="BZ117" s="140"/>
      <c r="CA117" s="140"/>
      <c r="CB117" s="140"/>
      <c r="CC117" s="140"/>
      <c r="CD117" s="140"/>
      <c r="CE117" s="140"/>
      <c r="CF117" s="140"/>
      <c r="CG117" s="140"/>
      <c r="CH117" s="140"/>
      <c r="CI117" s="140"/>
      <c r="CJ117" s="140"/>
      <c r="CK117" s="140"/>
      <c r="CL117" s="140"/>
      <c r="CM117" s="140"/>
      <c r="CN117" s="140"/>
      <c r="CO117" s="140"/>
      <c r="CP117" s="140"/>
      <c r="CQ117" s="140"/>
      <c r="CR117" s="140"/>
      <c r="CS117" s="140"/>
      <c r="CT117" s="140"/>
      <c r="CU117" s="140"/>
      <c r="CV117" s="140"/>
      <c r="CW117" s="140"/>
      <c r="CX117" s="140"/>
      <c r="CY117" s="103">
        <f t="shared" si="13"/>
        <v>0</v>
      </c>
      <c r="CZ117" s="78"/>
    </row>
    <row r="118" spans="1:104" x14ac:dyDescent="0.2">
      <c r="A118" s="26"/>
      <c r="B118" s="123">
        <f t="shared" si="14"/>
        <v>109</v>
      </c>
      <c r="C118" s="107"/>
      <c r="D118" s="111"/>
      <c r="F118" s="108"/>
      <c r="G118" s="120"/>
      <c r="H118" s="101"/>
      <c r="I118" s="113"/>
      <c r="J118" s="113"/>
      <c r="K118" s="113"/>
      <c r="L118" s="113"/>
      <c r="M118" s="113"/>
      <c r="N118" s="113"/>
      <c r="O118" s="113"/>
      <c r="P118" s="27"/>
      <c r="Q118" s="113"/>
      <c r="R118" s="113"/>
      <c r="S118" s="113"/>
      <c r="T118" s="113"/>
      <c r="U118" s="113"/>
      <c r="V118" s="113"/>
      <c r="W118" s="113"/>
      <c r="X118" s="28"/>
      <c r="Y118" s="221"/>
      <c r="Z118" s="221"/>
      <c r="AA118" s="221"/>
      <c r="AB118" s="221"/>
      <c r="AC118" s="221"/>
      <c r="AD118" s="221"/>
      <c r="AE118" s="221"/>
      <c r="AF118" s="28"/>
      <c r="AG118" s="221"/>
      <c r="AH118" s="221"/>
      <c r="AI118" s="221"/>
      <c r="AJ118" s="221"/>
      <c r="AK118" s="221"/>
      <c r="AL118" s="221"/>
      <c r="AM118" s="221"/>
      <c r="AN118" s="28"/>
      <c r="AO118" s="141"/>
      <c r="AP118" s="141"/>
      <c r="AQ118" s="141"/>
      <c r="AR118" s="79" t="str">
        <f t="shared" si="12"/>
        <v/>
      </c>
      <c r="AS118" s="139"/>
      <c r="AT118" s="139"/>
      <c r="AU118" s="28"/>
      <c r="AV118" s="215"/>
      <c r="AW118" s="215"/>
      <c r="AX118" s="28"/>
      <c r="AY118" s="140"/>
      <c r="AZ118" s="28"/>
      <c r="BA118" s="140"/>
      <c r="BB118" s="140"/>
      <c r="BC118" s="140"/>
      <c r="BD118" s="140"/>
      <c r="BE118" s="140"/>
      <c r="BF118" s="140"/>
      <c r="BG118" s="140"/>
      <c r="BH118" s="140"/>
      <c r="BI118" s="140"/>
      <c r="BJ118" s="140"/>
      <c r="BK118" s="140"/>
      <c r="BL118" s="140"/>
      <c r="BM118" s="140"/>
      <c r="BN118" s="140"/>
      <c r="BO118" s="140"/>
      <c r="BP118" s="140"/>
      <c r="BQ118" s="140"/>
      <c r="BR118" s="140"/>
      <c r="BS118" s="140"/>
      <c r="BT118" s="140"/>
      <c r="BU118" s="140"/>
      <c r="BV118" s="140"/>
      <c r="BW118" s="140"/>
      <c r="BX118" s="140"/>
      <c r="BY118" s="140"/>
      <c r="BZ118" s="140"/>
      <c r="CA118" s="140"/>
      <c r="CB118" s="140"/>
      <c r="CC118" s="140"/>
      <c r="CD118" s="140"/>
      <c r="CE118" s="140"/>
      <c r="CF118" s="140"/>
      <c r="CG118" s="140"/>
      <c r="CH118" s="140"/>
      <c r="CI118" s="140"/>
      <c r="CJ118" s="140"/>
      <c r="CK118" s="140"/>
      <c r="CL118" s="140"/>
      <c r="CM118" s="140"/>
      <c r="CN118" s="140"/>
      <c r="CO118" s="140"/>
      <c r="CP118" s="140"/>
      <c r="CQ118" s="140"/>
      <c r="CR118" s="140"/>
      <c r="CS118" s="140"/>
      <c r="CT118" s="140"/>
      <c r="CU118" s="140"/>
      <c r="CV118" s="140"/>
      <c r="CW118" s="140"/>
      <c r="CX118" s="140"/>
      <c r="CY118" s="103">
        <f t="shared" si="13"/>
        <v>0</v>
      </c>
      <c r="CZ118" s="78"/>
    </row>
    <row r="119" spans="1:104" x14ac:dyDescent="0.2">
      <c r="A119" s="26"/>
      <c r="B119" s="123">
        <f t="shared" si="14"/>
        <v>110</v>
      </c>
      <c r="C119" s="107"/>
      <c r="D119" s="111"/>
      <c r="F119" s="108"/>
      <c r="G119" s="120"/>
      <c r="H119" s="101"/>
      <c r="I119" s="113"/>
      <c r="J119" s="113"/>
      <c r="K119" s="113"/>
      <c r="L119" s="113"/>
      <c r="M119" s="113"/>
      <c r="N119" s="113"/>
      <c r="O119" s="113"/>
      <c r="P119" s="27"/>
      <c r="Q119" s="113"/>
      <c r="R119" s="113"/>
      <c r="S119" s="113"/>
      <c r="T119" s="113"/>
      <c r="U119" s="113"/>
      <c r="V119" s="113"/>
      <c r="W119" s="113"/>
      <c r="X119" s="28"/>
      <c r="Y119" s="221"/>
      <c r="Z119" s="221"/>
      <c r="AA119" s="221"/>
      <c r="AB119" s="221"/>
      <c r="AC119" s="221"/>
      <c r="AD119" s="221"/>
      <c r="AE119" s="221"/>
      <c r="AF119" s="28"/>
      <c r="AG119" s="221"/>
      <c r="AH119" s="221"/>
      <c r="AI119" s="221"/>
      <c r="AJ119" s="221"/>
      <c r="AK119" s="221"/>
      <c r="AL119" s="221"/>
      <c r="AM119" s="221"/>
      <c r="AN119" s="28"/>
      <c r="AO119" s="141"/>
      <c r="AP119" s="141"/>
      <c r="AQ119" s="141"/>
      <c r="AR119" s="79" t="str">
        <f t="shared" si="12"/>
        <v/>
      </c>
      <c r="AS119" s="139"/>
      <c r="AT119" s="139"/>
      <c r="AU119" s="28"/>
      <c r="AV119" s="215"/>
      <c r="AW119" s="215"/>
      <c r="AX119" s="28"/>
      <c r="AY119" s="140"/>
      <c r="AZ119" s="28"/>
      <c r="BA119" s="140"/>
      <c r="BB119" s="140"/>
      <c r="BC119" s="140"/>
      <c r="BD119" s="140"/>
      <c r="BE119" s="140"/>
      <c r="BF119" s="140"/>
      <c r="BG119" s="140"/>
      <c r="BH119" s="140"/>
      <c r="BI119" s="140"/>
      <c r="BJ119" s="140"/>
      <c r="BK119" s="140"/>
      <c r="BL119" s="140"/>
      <c r="BM119" s="140"/>
      <c r="BN119" s="140"/>
      <c r="BO119" s="140"/>
      <c r="BP119" s="140"/>
      <c r="BQ119" s="140"/>
      <c r="BR119" s="140"/>
      <c r="BS119" s="140"/>
      <c r="BT119" s="140"/>
      <c r="BU119" s="140"/>
      <c r="BV119" s="140"/>
      <c r="BW119" s="140"/>
      <c r="BX119" s="140"/>
      <c r="BY119" s="140"/>
      <c r="BZ119" s="140"/>
      <c r="CA119" s="140"/>
      <c r="CB119" s="140"/>
      <c r="CC119" s="140"/>
      <c r="CD119" s="140"/>
      <c r="CE119" s="140"/>
      <c r="CF119" s="140"/>
      <c r="CG119" s="140"/>
      <c r="CH119" s="140"/>
      <c r="CI119" s="140"/>
      <c r="CJ119" s="140"/>
      <c r="CK119" s="140"/>
      <c r="CL119" s="140"/>
      <c r="CM119" s="140"/>
      <c r="CN119" s="140"/>
      <c r="CO119" s="140"/>
      <c r="CP119" s="140"/>
      <c r="CQ119" s="140"/>
      <c r="CR119" s="140"/>
      <c r="CS119" s="140"/>
      <c r="CT119" s="140"/>
      <c r="CU119" s="140"/>
      <c r="CV119" s="140"/>
      <c r="CW119" s="140"/>
      <c r="CX119" s="140"/>
      <c r="CY119" s="103">
        <f t="shared" si="13"/>
        <v>0</v>
      </c>
      <c r="CZ119" s="78"/>
    </row>
    <row r="120" spans="1:104" x14ac:dyDescent="0.2">
      <c r="A120" s="26"/>
      <c r="B120" s="123">
        <f t="shared" si="14"/>
        <v>111</v>
      </c>
      <c r="C120" s="107"/>
      <c r="D120" s="111"/>
      <c r="F120" s="108"/>
      <c r="G120" s="120"/>
      <c r="H120" s="101"/>
      <c r="I120" s="113"/>
      <c r="J120" s="113"/>
      <c r="K120" s="113"/>
      <c r="L120" s="113"/>
      <c r="M120" s="113"/>
      <c r="N120" s="113"/>
      <c r="O120" s="113"/>
      <c r="P120" s="27"/>
      <c r="Q120" s="113"/>
      <c r="R120" s="113"/>
      <c r="S120" s="113"/>
      <c r="T120" s="113"/>
      <c r="U120" s="113"/>
      <c r="V120" s="113"/>
      <c r="W120" s="113"/>
      <c r="X120" s="28"/>
      <c r="Y120" s="221"/>
      <c r="Z120" s="221"/>
      <c r="AA120" s="221"/>
      <c r="AB120" s="221"/>
      <c r="AC120" s="221"/>
      <c r="AD120" s="221"/>
      <c r="AE120" s="221"/>
      <c r="AF120" s="28"/>
      <c r="AG120" s="221"/>
      <c r="AH120" s="221"/>
      <c r="AI120" s="221"/>
      <c r="AJ120" s="221"/>
      <c r="AK120" s="221"/>
      <c r="AL120" s="221"/>
      <c r="AM120" s="221"/>
      <c r="AN120" s="28"/>
      <c r="AO120" s="141"/>
      <c r="AP120" s="141"/>
      <c r="AQ120" s="141"/>
      <c r="AR120" s="79" t="str">
        <f t="shared" si="12"/>
        <v/>
      </c>
      <c r="AS120" s="139"/>
      <c r="AT120" s="139"/>
      <c r="AU120" s="28"/>
      <c r="AV120" s="215"/>
      <c r="AW120" s="215"/>
      <c r="AX120" s="28"/>
      <c r="AY120" s="140"/>
      <c r="AZ120" s="28"/>
      <c r="BA120" s="140"/>
      <c r="BB120" s="140"/>
      <c r="BC120" s="140"/>
      <c r="BD120" s="140"/>
      <c r="BE120" s="140"/>
      <c r="BF120" s="140"/>
      <c r="BG120" s="140"/>
      <c r="BH120" s="140"/>
      <c r="BI120" s="140"/>
      <c r="BJ120" s="140"/>
      <c r="BK120" s="140"/>
      <c r="BL120" s="140"/>
      <c r="BM120" s="140"/>
      <c r="BN120" s="140"/>
      <c r="BO120" s="140"/>
      <c r="BP120" s="140"/>
      <c r="BQ120" s="140"/>
      <c r="BR120" s="140"/>
      <c r="BS120" s="140"/>
      <c r="BT120" s="140"/>
      <c r="BU120" s="140"/>
      <c r="BV120" s="140"/>
      <c r="BW120" s="140"/>
      <c r="BX120" s="140"/>
      <c r="BY120" s="140"/>
      <c r="BZ120" s="140"/>
      <c r="CA120" s="140"/>
      <c r="CB120" s="140"/>
      <c r="CC120" s="140"/>
      <c r="CD120" s="140"/>
      <c r="CE120" s="140"/>
      <c r="CF120" s="140"/>
      <c r="CG120" s="140"/>
      <c r="CH120" s="140"/>
      <c r="CI120" s="140"/>
      <c r="CJ120" s="140"/>
      <c r="CK120" s="140"/>
      <c r="CL120" s="140"/>
      <c r="CM120" s="140"/>
      <c r="CN120" s="140"/>
      <c r="CO120" s="140"/>
      <c r="CP120" s="140"/>
      <c r="CQ120" s="140"/>
      <c r="CR120" s="140"/>
      <c r="CS120" s="140"/>
      <c r="CT120" s="140"/>
      <c r="CU120" s="140"/>
      <c r="CV120" s="140"/>
      <c r="CW120" s="140"/>
      <c r="CX120" s="140"/>
      <c r="CY120" s="103">
        <f t="shared" si="13"/>
        <v>0</v>
      </c>
      <c r="CZ120" s="78"/>
    </row>
    <row r="121" spans="1:104" x14ac:dyDescent="0.2">
      <c r="A121" s="26"/>
      <c r="B121" s="123">
        <f t="shared" si="14"/>
        <v>112</v>
      </c>
      <c r="C121" s="107"/>
      <c r="D121" s="111"/>
      <c r="F121" s="108"/>
      <c r="G121" s="120"/>
      <c r="H121" s="101"/>
      <c r="I121" s="113"/>
      <c r="J121" s="113"/>
      <c r="K121" s="113"/>
      <c r="L121" s="113"/>
      <c r="M121" s="113"/>
      <c r="N121" s="113"/>
      <c r="O121" s="113"/>
      <c r="P121" s="27"/>
      <c r="Q121" s="113"/>
      <c r="R121" s="113"/>
      <c r="S121" s="113"/>
      <c r="T121" s="113"/>
      <c r="U121" s="113"/>
      <c r="V121" s="113"/>
      <c r="W121" s="113"/>
      <c r="X121" s="28"/>
      <c r="Y121" s="221"/>
      <c r="Z121" s="221"/>
      <c r="AA121" s="221"/>
      <c r="AB121" s="221"/>
      <c r="AC121" s="221"/>
      <c r="AD121" s="221"/>
      <c r="AE121" s="221"/>
      <c r="AF121" s="28"/>
      <c r="AG121" s="221"/>
      <c r="AH121" s="221"/>
      <c r="AI121" s="221"/>
      <c r="AJ121" s="221"/>
      <c r="AK121" s="221"/>
      <c r="AL121" s="221"/>
      <c r="AM121" s="221"/>
      <c r="AN121" s="28"/>
      <c r="AO121" s="141"/>
      <c r="AP121" s="141"/>
      <c r="AQ121" s="141"/>
      <c r="AR121" s="79" t="str">
        <f t="shared" si="12"/>
        <v/>
      </c>
      <c r="AS121" s="139"/>
      <c r="AT121" s="139"/>
      <c r="AU121" s="28"/>
      <c r="AV121" s="215"/>
      <c r="AW121" s="215"/>
      <c r="AX121" s="28"/>
      <c r="AY121" s="140"/>
      <c r="AZ121" s="28"/>
      <c r="BA121" s="140"/>
      <c r="BB121" s="140"/>
      <c r="BC121" s="140"/>
      <c r="BD121" s="140"/>
      <c r="BE121" s="140"/>
      <c r="BF121" s="140"/>
      <c r="BG121" s="140"/>
      <c r="BH121" s="140"/>
      <c r="BI121" s="140"/>
      <c r="BJ121" s="140"/>
      <c r="BK121" s="140"/>
      <c r="BL121" s="140"/>
      <c r="BM121" s="140"/>
      <c r="BN121" s="140"/>
      <c r="BO121" s="140"/>
      <c r="BP121" s="140"/>
      <c r="BQ121" s="140"/>
      <c r="BR121" s="140"/>
      <c r="BS121" s="140"/>
      <c r="BT121" s="140"/>
      <c r="BU121" s="140"/>
      <c r="BV121" s="140"/>
      <c r="BW121" s="140"/>
      <c r="BX121" s="140"/>
      <c r="BY121" s="140"/>
      <c r="BZ121" s="140"/>
      <c r="CA121" s="140"/>
      <c r="CB121" s="140"/>
      <c r="CC121" s="140"/>
      <c r="CD121" s="140"/>
      <c r="CE121" s="140"/>
      <c r="CF121" s="140"/>
      <c r="CG121" s="140"/>
      <c r="CH121" s="140"/>
      <c r="CI121" s="140"/>
      <c r="CJ121" s="140"/>
      <c r="CK121" s="140"/>
      <c r="CL121" s="140"/>
      <c r="CM121" s="140"/>
      <c r="CN121" s="140"/>
      <c r="CO121" s="140"/>
      <c r="CP121" s="140"/>
      <c r="CQ121" s="140"/>
      <c r="CR121" s="140"/>
      <c r="CS121" s="140"/>
      <c r="CT121" s="140"/>
      <c r="CU121" s="140"/>
      <c r="CV121" s="140"/>
      <c r="CW121" s="140"/>
      <c r="CX121" s="140"/>
      <c r="CY121" s="103">
        <f t="shared" si="13"/>
        <v>0</v>
      </c>
      <c r="CZ121" s="78"/>
    </row>
    <row r="122" spans="1:104" x14ac:dyDescent="0.2">
      <c r="A122" s="26"/>
      <c r="B122" s="123">
        <f t="shared" si="14"/>
        <v>113</v>
      </c>
      <c r="C122" s="107"/>
      <c r="D122" s="111"/>
      <c r="F122" s="108"/>
      <c r="G122" s="120"/>
      <c r="H122" s="101"/>
      <c r="I122" s="113"/>
      <c r="J122" s="113"/>
      <c r="K122" s="113"/>
      <c r="L122" s="113"/>
      <c r="M122" s="113"/>
      <c r="N122" s="113"/>
      <c r="O122" s="113"/>
      <c r="P122" s="27"/>
      <c r="Q122" s="113"/>
      <c r="R122" s="113"/>
      <c r="S122" s="113"/>
      <c r="T122" s="113"/>
      <c r="U122" s="113"/>
      <c r="V122" s="113"/>
      <c r="W122" s="113"/>
      <c r="X122" s="28"/>
      <c r="Y122" s="221"/>
      <c r="Z122" s="221"/>
      <c r="AA122" s="221"/>
      <c r="AB122" s="221"/>
      <c r="AC122" s="221"/>
      <c r="AD122" s="221"/>
      <c r="AE122" s="221"/>
      <c r="AF122" s="28"/>
      <c r="AG122" s="221"/>
      <c r="AH122" s="221"/>
      <c r="AI122" s="221"/>
      <c r="AJ122" s="221"/>
      <c r="AK122" s="221"/>
      <c r="AL122" s="221"/>
      <c r="AM122" s="221"/>
      <c r="AN122" s="28"/>
      <c r="AO122" s="141"/>
      <c r="AP122" s="141"/>
      <c r="AQ122" s="141"/>
      <c r="AR122" s="79" t="str">
        <f t="shared" si="12"/>
        <v/>
      </c>
      <c r="AS122" s="139"/>
      <c r="AT122" s="139"/>
      <c r="AU122" s="28"/>
      <c r="AV122" s="215"/>
      <c r="AW122" s="215"/>
      <c r="AX122" s="28"/>
      <c r="AY122" s="140"/>
      <c r="AZ122" s="28"/>
      <c r="BA122" s="140"/>
      <c r="BB122" s="140"/>
      <c r="BC122" s="140"/>
      <c r="BD122" s="140"/>
      <c r="BE122" s="140"/>
      <c r="BF122" s="140"/>
      <c r="BG122" s="140"/>
      <c r="BH122" s="140"/>
      <c r="BI122" s="140"/>
      <c r="BJ122" s="140"/>
      <c r="BK122" s="140"/>
      <c r="BL122" s="140"/>
      <c r="BM122" s="140"/>
      <c r="BN122" s="140"/>
      <c r="BO122" s="140"/>
      <c r="BP122" s="140"/>
      <c r="BQ122" s="140"/>
      <c r="BR122" s="140"/>
      <c r="BS122" s="140"/>
      <c r="BT122" s="140"/>
      <c r="BU122" s="140"/>
      <c r="BV122" s="140"/>
      <c r="BW122" s="140"/>
      <c r="BX122" s="140"/>
      <c r="BY122" s="140"/>
      <c r="BZ122" s="140"/>
      <c r="CA122" s="140"/>
      <c r="CB122" s="140"/>
      <c r="CC122" s="140"/>
      <c r="CD122" s="140"/>
      <c r="CE122" s="140"/>
      <c r="CF122" s="140"/>
      <c r="CG122" s="140"/>
      <c r="CH122" s="140"/>
      <c r="CI122" s="140"/>
      <c r="CJ122" s="140"/>
      <c r="CK122" s="140"/>
      <c r="CL122" s="140"/>
      <c r="CM122" s="140"/>
      <c r="CN122" s="140"/>
      <c r="CO122" s="140"/>
      <c r="CP122" s="140"/>
      <c r="CQ122" s="140"/>
      <c r="CR122" s="140"/>
      <c r="CS122" s="140"/>
      <c r="CT122" s="140"/>
      <c r="CU122" s="140"/>
      <c r="CV122" s="140"/>
      <c r="CW122" s="140"/>
      <c r="CX122" s="140"/>
      <c r="CY122" s="103">
        <f t="shared" si="13"/>
        <v>0</v>
      </c>
      <c r="CZ122" s="78"/>
    </row>
    <row r="123" spans="1:104" x14ac:dyDescent="0.2">
      <c r="A123" s="26"/>
      <c r="B123" s="123">
        <f t="shared" si="14"/>
        <v>114</v>
      </c>
      <c r="C123" s="107"/>
      <c r="D123" s="111"/>
      <c r="F123" s="108"/>
      <c r="G123" s="120"/>
      <c r="H123" s="101"/>
      <c r="I123" s="113"/>
      <c r="J123" s="113"/>
      <c r="K123" s="113"/>
      <c r="L123" s="113"/>
      <c r="M123" s="113"/>
      <c r="N123" s="113"/>
      <c r="O123" s="113"/>
      <c r="P123" s="27"/>
      <c r="Q123" s="113"/>
      <c r="R123" s="113"/>
      <c r="S123" s="113"/>
      <c r="T123" s="113"/>
      <c r="U123" s="113"/>
      <c r="V123" s="113"/>
      <c r="W123" s="113"/>
      <c r="X123" s="28"/>
      <c r="Y123" s="221"/>
      <c r="Z123" s="221"/>
      <c r="AA123" s="221"/>
      <c r="AB123" s="221"/>
      <c r="AC123" s="221"/>
      <c r="AD123" s="221"/>
      <c r="AE123" s="221"/>
      <c r="AF123" s="28"/>
      <c r="AG123" s="221"/>
      <c r="AH123" s="221"/>
      <c r="AI123" s="221"/>
      <c r="AJ123" s="221"/>
      <c r="AK123" s="221"/>
      <c r="AL123" s="221"/>
      <c r="AM123" s="221"/>
      <c r="AN123" s="28"/>
      <c r="AO123" s="141"/>
      <c r="AP123" s="141"/>
      <c r="AQ123" s="141"/>
      <c r="AR123" s="79" t="str">
        <f t="shared" si="12"/>
        <v/>
      </c>
      <c r="AS123" s="139"/>
      <c r="AT123" s="139"/>
      <c r="AU123" s="28"/>
      <c r="AV123" s="215"/>
      <c r="AW123" s="215"/>
      <c r="AX123" s="28"/>
      <c r="AY123" s="140"/>
      <c r="AZ123" s="28"/>
      <c r="BA123" s="140"/>
      <c r="BB123" s="140"/>
      <c r="BC123" s="140"/>
      <c r="BD123" s="140"/>
      <c r="BE123" s="140"/>
      <c r="BF123" s="140"/>
      <c r="BG123" s="140"/>
      <c r="BH123" s="140"/>
      <c r="BI123" s="140"/>
      <c r="BJ123" s="140"/>
      <c r="BK123" s="140"/>
      <c r="BL123" s="140"/>
      <c r="BM123" s="140"/>
      <c r="BN123" s="140"/>
      <c r="BO123" s="140"/>
      <c r="BP123" s="140"/>
      <c r="BQ123" s="140"/>
      <c r="BR123" s="140"/>
      <c r="BS123" s="140"/>
      <c r="BT123" s="140"/>
      <c r="BU123" s="140"/>
      <c r="BV123" s="140"/>
      <c r="BW123" s="140"/>
      <c r="BX123" s="140"/>
      <c r="BY123" s="140"/>
      <c r="BZ123" s="140"/>
      <c r="CA123" s="140"/>
      <c r="CB123" s="140"/>
      <c r="CC123" s="140"/>
      <c r="CD123" s="140"/>
      <c r="CE123" s="140"/>
      <c r="CF123" s="140"/>
      <c r="CG123" s="140"/>
      <c r="CH123" s="140"/>
      <c r="CI123" s="140"/>
      <c r="CJ123" s="140"/>
      <c r="CK123" s="140"/>
      <c r="CL123" s="140"/>
      <c r="CM123" s="140"/>
      <c r="CN123" s="140"/>
      <c r="CO123" s="140"/>
      <c r="CP123" s="140"/>
      <c r="CQ123" s="140"/>
      <c r="CR123" s="140"/>
      <c r="CS123" s="140"/>
      <c r="CT123" s="140"/>
      <c r="CU123" s="140"/>
      <c r="CV123" s="140"/>
      <c r="CW123" s="140"/>
      <c r="CX123" s="140"/>
      <c r="CY123" s="103">
        <f t="shared" si="13"/>
        <v>0</v>
      </c>
      <c r="CZ123" s="78"/>
    </row>
    <row r="124" spans="1:104" x14ac:dyDescent="0.2">
      <c r="A124" s="26"/>
      <c r="B124" s="123">
        <f t="shared" si="14"/>
        <v>115</v>
      </c>
      <c r="C124" s="107"/>
      <c r="D124" s="111"/>
      <c r="F124" s="108"/>
      <c r="G124" s="120"/>
      <c r="H124" s="101">
        <f t="shared" ref="H124:H138" si="15">IF(LEN(C124)&gt;0,ISTEXT(F124)-1,0)</f>
        <v>0</v>
      </c>
      <c r="I124" s="113"/>
      <c r="J124" s="113"/>
      <c r="K124" s="113"/>
      <c r="L124" s="113"/>
      <c r="M124" s="113"/>
      <c r="N124" s="113"/>
      <c r="O124" s="113"/>
      <c r="P124" s="27"/>
      <c r="Q124" s="113"/>
      <c r="R124" s="113"/>
      <c r="S124" s="113"/>
      <c r="T124" s="113"/>
      <c r="U124" s="113"/>
      <c r="V124" s="113"/>
      <c r="W124" s="113"/>
      <c r="X124" s="28"/>
      <c r="Y124" s="221"/>
      <c r="Z124" s="221"/>
      <c r="AA124" s="221"/>
      <c r="AB124" s="221"/>
      <c r="AC124" s="221"/>
      <c r="AD124" s="221"/>
      <c r="AE124" s="221"/>
      <c r="AF124" s="28"/>
      <c r="AG124" s="221"/>
      <c r="AH124" s="221"/>
      <c r="AI124" s="221"/>
      <c r="AJ124" s="221"/>
      <c r="AK124" s="221"/>
      <c r="AL124" s="221"/>
      <c r="AM124" s="221"/>
      <c r="AN124" s="28"/>
      <c r="AO124" s="141"/>
      <c r="AP124" s="141"/>
      <c r="AQ124" s="141"/>
      <c r="AR124" s="79" t="str">
        <f t="shared" si="12"/>
        <v/>
      </c>
      <c r="AS124" s="139"/>
      <c r="AT124" s="139"/>
      <c r="AU124" s="28"/>
      <c r="AV124" s="215"/>
      <c r="AW124" s="215"/>
      <c r="AX124" s="28"/>
      <c r="AY124" s="140"/>
      <c r="AZ124" s="28"/>
      <c r="BA124" s="140"/>
      <c r="BB124" s="140"/>
      <c r="BC124" s="140"/>
      <c r="BD124" s="140"/>
      <c r="BE124" s="140"/>
      <c r="BF124" s="140"/>
      <c r="BG124" s="140"/>
      <c r="BH124" s="140"/>
      <c r="BI124" s="140"/>
      <c r="BJ124" s="140"/>
      <c r="BK124" s="140"/>
      <c r="BL124" s="140"/>
      <c r="BM124" s="140"/>
      <c r="BN124" s="140"/>
      <c r="BO124" s="140"/>
      <c r="BP124" s="140"/>
      <c r="BQ124" s="140"/>
      <c r="BR124" s="140"/>
      <c r="BS124" s="140"/>
      <c r="BT124" s="140"/>
      <c r="BU124" s="140"/>
      <c r="BV124" s="140"/>
      <c r="BW124" s="140"/>
      <c r="BX124" s="140"/>
      <c r="BY124" s="140"/>
      <c r="BZ124" s="140"/>
      <c r="CA124" s="140"/>
      <c r="CB124" s="140"/>
      <c r="CC124" s="140"/>
      <c r="CD124" s="140"/>
      <c r="CE124" s="140"/>
      <c r="CF124" s="140"/>
      <c r="CG124" s="140"/>
      <c r="CH124" s="140"/>
      <c r="CI124" s="140"/>
      <c r="CJ124" s="140"/>
      <c r="CK124" s="140"/>
      <c r="CL124" s="140"/>
      <c r="CM124" s="140"/>
      <c r="CN124" s="140"/>
      <c r="CO124" s="140"/>
      <c r="CP124" s="140"/>
      <c r="CQ124" s="140"/>
      <c r="CR124" s="140"/>
      <c r="CS124" s="140"/>
      <c r="CT124" s="140"/>
      <c r="CU124" s="140"/>
      <c r="CV124" s="140"/>
      <c r="CW124" s="140"/>
      <c r="CX124" s="140"/>
      <c r="CY124" s="103">
        <f t="shared" si="13"/>
        <v>0</v>
      </c>
      <c r="CZ124" s="78"/>
    </row>
    <row r="125" spans="1:104" x14ac:dyDescent="0.2">
      <c r="A125" s="26"/>
      <c r="B125" s="123">
        <f t="shared" si="14"/>
        <v>116</v>
      </c>
      <c r="C125" s="107"/>
      <c r="D125" s="111"/>
      <c r="F125" s="108"/>
      <c r="G125" s="120"/>
      <c r="H125" s="101">
        <f t="shared" si="15"/>
        <v>0</v>
      </c>
      <c r="I125" s="113"/>
      <c r="J125" s="113"/>
      <c r="K125" s="113"/>
      <c r="L125" s="113"/>
      <c r="M125" s="113"/>
      <c r="N125" s="113"/>
      <c r="O125" s="113"/>
      <c r="P125" s="27"/>
      <c r="Q125" s="113"/>
      <c r="R125" s="113"/>
      <c r="S125" s="113"/>
      <c r="T125" s="113"/>
      <c r="U125" s="113"/>
      <c r="V125" s="113"/>
      <c r="W125" s="113"/>
      <c r="X125" s="28"/>
      <c r="Y125" s="221"/>
      <c r="Z125" s="221"/>
      <c r="AA125" s="221"/>
      <c r="AB125" s="221"/>
      <c r="AC125" s="221"/>
      <c r="AD125" s="221"/>
      <c r="AE125" s="221"/>
      <c r="AF125" s="28"/>
      <c r="AG125" s="221"/>
      <c r="AH125" s="221"/>
      <c r="AI125" s="221"/>
      <c r="AJ125" s="221"/>
      <c r="AK125" s="221"/>
      <c r="AL125" s="221"/>
      <c r="AM125" s="221"/>
      <c r="AN125" s="28"/>
      <c r="AO125" s="141"/>
      <c r="AP125" s="141"/>
      <c r="AQ125" s="141"/>
      <c r="AR125" s="79" t="str">
        <f t="shared" si="12"/>
        <v/>
      </c>
      <c r="AS125" s="139"/>
      <c r="AT125" s="139"/>
      <c r="AU125" s="28"/>
      <c r="AV125" s="215"/>
      <c r="AW125" s="215"/>
      <c r="AX125" s="28"/>
      <c r="AY125" s="140"/>
      <c r="AZ125" s="28"/>
      <c r="BA125" s="140"/>
      <c r="BB125" s="140"/>
      <c r="BC125" s="140"/>
      <c r="BD125" s="140"/>
      <c r="BE125" s="140"/>
      <c r="BF125" s="140"/>
      <c r="BG125" s="140"/>
      <c r="BH125" s="140"/>
      <c r="BI125" s="140"/>
      <c r="BJ125" s="140"/>
      <c r="BK125" s="140"/>
      <c r="BL125" s="140"/>
      <c r="BM125" s="140"/>
      <c r="BN125" s="140"/>
      <c r="BO125" s="140"/>
      <c r="BP125" s="140"/>
      <c r="BQ125" s="140"/>
      <c r="BR125" s="140"/>
      <c r="BS125" s="140"/>
      <c r="BT125" s="140"/>
      <c r="BU125" s="140"/>
      <c r="BV125" s="140"/>
      <c r="BW125" s="140"/>
      <c r="BX125" s="140"/>
      <c r="BY125" s="140"/>
      <c r="BZ125" s="140"/>
      <c r="CA125" s="140"/>
      <c r="CB125" s="140"/>
      <c r="CC125" s="140"/>
      <c r="CD125" s="140"/>
      <c r="CE125" s="140"/>
      <c r="CF125" s="140"/>
      <c r="CG125" s="140"/>
      <c r="CH125" s="140"/>
      <c r="CI125" s="140"/>
      <c r="CJ125" s="140"/>
      <c r="CK125" s="140"/>
      <c r="CL125" s="140"/>
      <c r="CM125" s="140"/>
      <c r="CN125" s="140"/>
      <c r="CO125" s="140"/>
      <c r="CP125" s="140"/>
      <c r="CQ125" s="140"/>
      <c r="CR125" s="140"/>
      <c r="CS125" s="140"/>
      <c r="CT125" s="140"/>
      <c r="CU125" s="140"/>
      <c r="CV125" s="140"/>
      <c r="CW125" s="140"/>
      <c r="CX125" s="140"/>
      <c r="CY125" s="103">
        <f t="shared" si="13"/>
        <v>0</v>
      </c>
      <c r="CZ125" s="78"/>
    </row>
    <row r="126" spans="1:104" x14ac:dyDescent="0.2">
      <c r="A126" s="26"/>
      <c r="B126" s="123">
        <f t="shared" si="14"/>
        <v>117</v>
      </c>
      <c r="C126" s="107"/>
      <c r="D126" s="111"/>
      <c r="F126" s="108"/>
      <c r="G126" s="120"/>
      <c r="H126" s="101">
        <f t="shared" si="15"/>
        <v>0</v>
      </c>
      <c r="I126" s="113"/>
      <c r="J126" s="113"/>
      <c r="K126" s="113"/>
      <c r="L126" s="113"/>
      <c r="M126" s="113"/>
      <c r="N126" s="113"/>
      <c r="O126" s="113"/>
      <c r="P126" s="27"/>
      <c r="Q126" s="113"/>
      <c r="R126" s="113"/>
      <c r="S126" s="113"/>
      <c r="T126" s="113"/>
      <c r="U126" s="113"/>
      <c r="V126" s="113"/>
      <c r="W126" s="113"/>
      <c r="X126" s="28"/>
      <c r="Y126" s="221"/>
      <c r="Z126" s="221"/>
      <c r="AA126" s="221"/>
      <c r="AB126" s="221"/>
      <c r="AC126" s="221"/>
      <c r="AD126" s="221"/>
      <c r="AE126" s="221"/>
      <c r="AF126" s="28"/>
      <c r="AG126" s="221"/>
      <c r="AH126" s="221"/>
      <c r="AI126" s="221"/>
      <c r="AJ126" s="221"/>
      <c r="AK126" s="221"/>
      <c r="AL126" s="221"/>
      <c r="AM126" s="221"/>
      <c r="AN126" s="28"/>
      <c r="AO126" s="141"/>
      <c r="AP126" s="141"/>
      <c r="AQ126" s="141"/>
      <c r="AR126" s="79" t="str">
        <f t="shared" si="12"/>
        <v/>
      </c>
      <c r="AS126" s="139"/>
      <c r="AT126" s="139"/>
      <c r="AU126" s="28"/>
      <c r="AV126" s="215"/>
      <c r="AW126" s="215"/>
      <c r="AX126" s="28"/>
      <c r="AY126" s="140"/>
      <c r="AZ126" s="28"/>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0"/>
      <c r="CE126" s="140"/>
      <c r="CF126" s="140"/>
      <c r="CG126" s="140"/>
      <c r="CH126" s="140"/>
      <c r="CI126" s="140"/>
      <c r="CJ126" s="140"/>
      <c r="CK126" s="140"/>
      <c r="CL126" s="140"/>
      <c r="CM126" s="140"/>
      <c r="CN126" s="140"/>
      <c r="CO126" s="140"/>
      <c r="CP126" s="140"/>
      <c r="CQ126" s="140"/>
      <c r="CR126" s="140"/>
      <c r="CS126" s="140"/>
      <c r="CT126" s="140"/>
      <c r="CU126" s="140"/>
      <c r="CV126" s="140"/>
      <c r="CW126" s="140"/>
      <c r="CX126" s="140"/>
      <c r="CY126" s="103">
        <f t="shared" si="13"/>
        <v>0</v>
      </c>
      <c r="CZ126" s="78"/>
    </row>
    <row r="127" spans="1:104" x14ac:dyDescent="0.2">
      <c r="A127" s="26"/>
      <c r="B127" s="123">
        <f t="shared" si="14"/>
        <v>118</v>
      </c>
      <c r="C127" s="107"/>
      <c r="D127" s="111"/>
      <c r="F127" s="108"/>
      <c r="G127" s="120"/>
      <c r="H127" s="101">
        <f t="shared" si="15"/>
        <v>0</v>
      </c>
      <c r="I127" s="113"/>
      <c r="J127" s="113"/>
      <c r="K127" s="113"/>
      <c r="L127" s="113"/>
      <c r="M127" s="113"/>
      <c r="N127" s="113"/>
      <c r="O127" s="113"/>
      <c r="P127" s="27"/>
      <c r="Q127" s="113"/>
      <c r="R127" s="113"/>
      <c r="S127" s="113"/>
      <c r="T127" s="113"/>
      <c r="U127" s="113"/>
      <c r="V127" s="113"/>
      <c r="W127" s="113"/>
      <c r="X127" s="28"/>
      <c r="Y127" s="221"/>
      <c r="Z127" s="221"/>
      <c r="AA127" s="221"/>
      <c r="AB127" s="221"/>
      <c r="AC127" s="221"/>
      <c r="AD127" s="221"/>
      <c r="AE127" s="221"/>
      <c r="AF127" s="28"/>
      <c r="AG127" s="221"/>
      <c r="AH127" s="221"/>
      <c r="AI127" s="221"/>
      <c r="AJ127" s="221"/>
      <c r="AK127" s="221"/>
      <c r="AL127" s="221"/>
      <c r="AM127" s="221"/>
      <c r="AN127" s="28"/>
      <c r="AO127" s="141"/>
      <c r="AP127" s="141"/>
      <c r="AQ127" s="141"/>
      <c r="AR127" s="79" t="str">
        <f t="shared" si="12"/>
        <v/>
      </c>
      <c r="AS127" s="139"/>
      <c r="AT127" s="139"/>
      <c r="AU127" s="28"/>
      <c r="AV127" s="215"/>
      <c r="AW127" s="215"/>
      <c r="AX127" s="28"/>
      <c r="AY127" s="140"/>
      <c r="AZ127" s="28"/>
      <c r="BA127" s="140"/>
      <c r="BB127" s="140"/>
      <c r="BC127" s="140"/>
      <c r="BD127" s="140"/>
      <c r="BE127" s="140"/>
      <c r="BF127" s="140"/>
      <c r="BG127" s="140"/>
      <c r="BH127" s="140"/>
      <c r="BI127" s="140"/>
      <c r="BJ127" s="140"/>
      <c r="BK127" s="140"/>
      <c r="BL127" s="140"/>
      <c r="BM127" s="140"/>
      <c r="BN127" s="140"/>
      <c r="BO127" s="140"/>
      <c r="BP127" s="140"/>
      <c r="BQ127" s="140"/>
      <c r="BR127" s="140"/>
      <c r="BS127" s="140"/>
      <c r="BT127" s="140"/>
      <c r="BU127" s="140"/>
      <c r="BV127" s="140"/>
      <c r="BW127" s="140"/>
      <c r="BX127" s="140"/>
      <c r="BY127" s="140"/>
      <c r="BZ127" s="140"/>
      <c r="CA127" s="140"/>
      <c r="CB127" s="140"/>
      <c r="CC127" s="140"/>
      <c r="CD127" s="140"/>
      <c r="CE127" s="140"/>
      <c r="CF127" s="140"/>
      <c r="CG127" s="140"/>
      <c r="CH127" s="140"/>
      <c r="CI127" s="140"/>
      <c r="CJ127" s="140"/>
      <c r="CK127" s="140"/>
      <c r="CL127" s="140"/>
      <c r="CM127" s="140"/>
      <c r="CN127" s="140"/>
      <c r="CO127" s="140"/>
      <c r="CP127" s="140"/>
      <c r="CQ127" s="140"/>
      <c r="CR127" s="140"/>
      <c r="CS127" s="140"/>
      <c r="CT127" s="140"/>
      <c r="CU127" s="140"/>
      <c r="CV127" s="140"/>
      <c r="CW127" s="140"/>
      <c r="CX127" s="140"/>
      <c r="CY127" s="103">
        <f t="shared" si="13"/>
        <v>0</v>
      </c>
      <c r="CZ127" s="78"/>
    </row>
    <row r="128" spans="1:104" x14ac:dyDescent="0.2">
      <c r="A128" s="26"/>
      <c r="B128" s="123">
        <f t="shared" si="14"/>
        <v>119</v>
      </c>
      <c r="C128" s="107"/>
      <c r="D128" s="111"/>
      <c r="F128" s="108"/>
      <c r="G128" s="120"/>
      <c r="H128" s="101">
        <f t="shared" si="15"/>
        <v>0</v>
      </c>
      <c r="I128" s="113"/>
      <c r="J128" s="113"/>
      <c r="K128" s="113"/>
      <c r="L128" s="113"/>
      <c r="M128" s="113"/>
      <c r="N128" s="113"/>
      <c r="O128" s="113"/>
      <c r="P128" s="27"/>
      <c r="Q128" s="113"/>
      <c r="R128" s="113"/>
      <c r="S128" s="113"/>
      <c r="T128" s="113"/>
      <c r="U128" s="113"/>
      <c r="V128" s="113"/>
      <c r="W128" s="113"/>
      <c r="X128" s="28"/>
      <c r="Y128" s="221"/>
      <c r="Z128" s="221"/>
      <c r="AA128" s="221"/>
      <c r="AB128" s="221"/>
      <c r="AC128" s="221"/>
      <c r="AD128" s="221"/>
      <c r="AE128" s="221"/>
      <c r="AF128" s="28"/>
      <c r="AG128" s="221"/>
      <c r="AH128" s="221"/>
      <c r="AI128" s="221"/>
      <c r="AJ128" s="221"/>
      <c r="AK128" s="221"/>
      <c r="AL128" s="221"/>
      <c r="AM128" s="221"/>
      <c r="AN128" s="28"/>
      <c r="AO128" s="141"/>
      <c r="AP128" s="141"/>
      <c r="AQ128" s="141"/>
      <c r="AR128" s="79" t="str">
        <f t="shared" si="12"/>
        <v/>
      </c>
      <c r="AS128" s="139"/>
      <c r="AT128" s="139"/>
      <c r="AU128" s="28"/>
      <c r="AV128" s="215"/>
      <c r="AW128" s="215"/>
      <c r="AX128" s="28"/>
      <c r="AY128" s="140"/>
      <c r="AZ128" s="28"/>
      <c r="BA128" s="140"/>
      <c r="BB128" s="140"/>
      <c r="BC128" s="140"/>
      <c r="BD128" s="140"/>
      <c r="BE128" s="140"/>
      <c r="BF128" s="140"/>
      <c r="BG128" s="140"/>
      <c r="BH128" s="140"/>
      <c r="BI128" s="140"/>
      <c r="BJ128" s="140"/>
      <c r="BK128" s="140"/>
      <c r="BL128" s="140"/>
      <c r="BM128" s="140"/>
      <c r="BN128" s="140"/>
      <c r="BO128" s="140"/>
      <c r="BP128" s="140"/>
      <c r="BQ128" s="140"/>
      <c r="BR128" s="140"/>
      <c r="BS128" s="140"/>
      <c r="BT128" s="140"/>
      <c r="BU128" s="140"/>
      <c r="BV128" s="140"/>
      <c r="BW128" s="140"/>
      <c r="BX128" s="140"/>
      <c r="BY128" s="140"/>
      <c r="BZ128" s="140"/>
      <c r="CA128" s="140"/>
      <c r="CB128" s="140"/>
      <c r="CC128" s="140"/>
      <c r="CD128" s="140"/>
      <c r="CE128" s="140"/>
      <c r="CF128" s="140"/>
      <c r="CG128" s="140"/>
      <c r="CH128" s="140"/>
      <c r="CI128" s="140"/>
      <c r="CJ128" s="140"/>
      <c r="CK128" s="140"/>
      <c r="CL128" s="140"/>
      <c r="CM128" s="140"/>
      <c r="CN128" s="140"/>
      <c r="CO128" s="140"/>
      <c r="CP128" s="140"/>
      <c r="CQ128" s="140"/>
      <c r="CR128" s="140"/>
      <c r="CS128" s="140"/>
      <c r="CT128" s="140"/>
      <c r="CU128" s="140"/>
      <c r="CV128" s="140"/>
      <c r="CW128" s="140"/>
      <c r="CX128" s="140"/>
      <c r="CY128" s="103">
        <f t="shared" si="13"/>
        <v>0</v>
      </c>
      <c r="CZ128" s="78"/>
    </row>
    <row r="129" spans="1:104" x14ac:dyDescent="0.2">
      <c r="A129" s="26"/>
      <c r="B129" s="123">
        <f t="shared" si="14"/>
        <v>120</v>
      </c>
      <c r="C129" s="107"/>
      <c r="D129" s="111"/>
      <c r="F129" s="108"/>
      <c r="G129" s="120"/>
      <c r="H129" s="101">
        <f t="shared" si="15"/>
        <v>0</v>
      </c>
      <c r="I129" s="113"/>
      <c r="J129" s="113"/>
      <c r="K129" s="113"/>
      <c r="L129" s="113"/>
      <c r="M129" s="113"/>
      <c r="N129" s="113"/>
      <c r="O129" s="113"/>
      <c r="P129" s="27"/>
      <c r="Q129" s="113"/>
      <c r="R129" s="113"/>
      <c r="S129" s="113"/>
      <c r="T129" s="113"/>
      <c r="U129" s="113"/>
      <c r="V129" s="113"/>
      <c r="W129" s="113"/>
      <c r="X129" s="28"/>
      <c r="Y129" s="221"/>
      <c r="Z129" s="221"/>
      <c r="AA129" s="221"/>
      <c r="AB129" s="221"/>
      <c r="AC129" s="221"/>
      <c r="AD129" s="221"/>
      <c r="AE129" s="221"/>
      <c r="AF129" s="28"/>
      <c r="AG129" s="221"/>
      <c r="AH129" s="221"/>
      <c r="AI129" s="221"/>
      <c r="AJ129" s="221"/>
      <c r="AK129" s="221"/>
      <c r="AL129" s="221"/>
      <c r="AM129" s="221"/>
      <c r="AN129" s="28"/>
      <c r="AO129" s="141"/>
      <c r="AP129" s="141"/>
      <c r="AQ129" s="141"/>
      <c r="AR129" s="79" t="str">
        <f t="shared" si="12"/>
        <v/>
      </c>
      <c r="AS129" s="139"/>
      <c r="AT129" s="139"/>
      <c r="AU129" s="28"/>
      <c r="AV129" s="215"/>
      <c r="AW129" s="215"/>
      <c r="AX129" s="28"/>
      <c r="AY129" s="140"/>
      <c r="AZ129" s="28"/>
      <c r="BA129" s="140"/>
      <c r="BB129" s="140"/>
      <c r="BC129" s="140"/>
      <c r="BD129" s="140"/>
      <c r="BE129" s="140"/>
      <c r="BF129" s="140"/>
      <c r="BG129" s="140"/>
      <c r="BH129" s="140"/>
      <c r="BI129" s="140"/>
      <c r="BJ129" s="140"/>
      <c r="BK129" s="140"/>
      <c r="BL129" s="140"/>
      <c r="BM129" s="140"/>
      <c r="BN129" s="140"/>
      <c r="BO129" s="140"/>
      <c r="BP129" s="140"/>
      <c r="BQ129" s="140"/>
      <c r="BR129" s="140"/>
      <c r="BS129" s="140"/>
      <c r="BT129" s="140"/>
      <c r="BU129" s="140"/>
      <c r="BV129" s="140"/>
      <c r="BW129" s="140"/>
      <c r="BX129" s="140"/>
      <c r="BY129" s="140"/>
      <c r="BZ129" s="140"/>
      <c r="CA129" s="140"/>
      <c r="CB129" s="140"/>
      <c r="CC129" s="140"/>
      <c r="CD129" s="140"/>
      <c r="CE129" s="140"/>
      <c r="CF129" s="140"/>
      <c r="CG129" s="140"/>
      <c r="CH129" s="140"/>
      <c r="CI129" s="140"/>
      <c r="CJ129" s="140"/>
      <c r="CK129" s="140"/>
      <c r="CL129" s="140"/>
      <c r="CM129" s="140"/>
      <c r="CN129" s="140"/>
      <c r="CO129" s="140"/>
      <c r="CP129" s="140"/>
      <c r="CQ129" s="140"/>
      <c r="CR129" s="140"/>
      <c r="CS129" s="140"/>
      <c r="CT129" s="140"/>
      <c r="CU129" s="140"/>
      <c r="CV129" s="140"/>
      <c r="CW129" s="140"/>
      <c r="CX129" s="140"/>
      <c r="CY129" s="103">
        <f t="shared" si="13"/>
        <v>0</v>
      </c>
      <c r="CZ129" s="78"/>
    </row>
    <row r="130" spans="1:104" x14ac:dyDescent="0.2">
      <c r="A130" s="26"/>
      <c r="B130" s="123">
        <f t="shared" si="14"/>
        <v>121</v>
      </c>
      <c r="C130" s="107"/>
      <c r="D130" s="111"/>
      <c r="F130" s="108"/>
      <c r="G130" s="120"/>
      <c r="H130" s="101">
        <f t="shared" si="15"/>
        <v>0</v>
      </c>
      <c r="I130" s="113"/>
      <c r="J130" s="113"/>
      <c r="K130" s="113"/>
      <c r="L130" s="113"/>
      <c r="M130" s="113"/>
      <c r="N130" s="113"/>
      <c r="O130" s="113"/>
      <c r="P130" s="27"/>
      <c r="Q130" s="113"/>
      <c r="R130" s="113"/>
      <c r="S130" s="113"/>
      <c r="T130" s="113"/>
      <c r="U130" s="113"/>
      <c r="V130" s="113"/>
      <c r="W130" s="113"/>
      <c r="X130" s="28"/>
      <c r="Y130" s="221"/>
      <c r="Z130" s="221"/>
      <c r="AA130" s="221"/>
      <c r="AB130" s="221"/>
      <c r="AC130" s="221"/>
      <c r="AD130" s="221"/>
      <c r="AE130" s="221"/>
      <c r="AF130" s="28"/>
      <c r="AG130" s="221"/>
      <c r="AH130" s="221"/>
      <c r="AI130" s="221"/>
      <c r="AJ130" s="221"/>
      <c r="AK130" s="221"/>
      <c r="AL130" s="221"/>
      <c r="AM130" s="221"/>
      <c r="AN130" s="28"/>
      <c r="AO130" s="141"/>
      <c r="AP130" s="141"/>
      <c r="AQ130" s="141"/>
      <c r="AR130" s="79" t="str">
        <f t="shared" si="12"/>
        <v/>
      </c>
      <c r="AS130" s="139"/>
      <c r="AT130" s="139"/>
      <c r="AU130" s="28"/>
      <c r="AV130" s="215"/>
      <c r="AW130" s="215"/>
      <c r="AX130" s="28"/>
      <c r="AY130" s="140"/>
      <c r="AZ130" s="28"/>
      <c r="BA130" s="140"/>
      <c r="BB130" s="140"/>
      <c r="BC130" s="140"/>
      <c r="BD130" s="140"/>
      <c r="BE130" s="140"/>
      <c r="BF130" s="140"/>
      <c r="BG130" s="140"/>
      <c r="BH130" s="140"/>
      <c r="BI130" s="140"/>
      <c r="BJ130" s="140"/>
      <c r="BK130" s="140"/>
      <c r="BL130" s="140"/>
      <c r="BM130" s="140"/>
      <c r="BN130" s="140"/>
      <c r="BO130" s="140"/>
      <c r="BP130" s="140"/>
      <c r="BQ130" s="140"/>
      <c r="BR130" s="140"/>
      <c r="BS130" s="140"/>
      <c r="BT130" s="140"/>
      <c r="BU130" s="140"/>
      <c r="BV130" s="140"/>
      <c r="BW130" s="140"/>
      <c r="BX130" s="140"/>
      <c r="BY130" s="140"/>
      <c r="BZ130" s="140"/>
      <c r="CA130" s="140"/>
      <c r="CB130" s="140"/>
      <c r="CC130" s="140"/>
      <c r="CD130" s="140"/>
      <c r="CE130" s="140"/>
      <c r="CF130" s="140"/>
      <c r="CG130" s="140"/>
      <c r="CH130" s="140"/>
      <c r="CI130" s="140"/>
      <c r="CJ130" s="140"/>
      <c r="CK130" s="140"/>
      <c r="CL130" s="140"/>
      <c r="CM130" s="140"/>
      <c r="CN130" s="140"/>
      <c r="CO130" s="140"/>
      <c r="CP130" s="140"/>
      <c r="CQ130" s="140"/>
      <c r="CR130" s="140"/>
      <c r="CS130" s="140"/>
      <c r="CT130" s="140"/>
      <c r="CU130" s="140"/>
      <c r="CV130" s="140"/>
      <c r="CW130" s="140"/>
      <c r="CX130" s="140"/>
      <c r="CY130" s="103">
        <f t="shared" si="13"/>
        <v>0</v>
      </c>
      <c r="CZ130" s="78"/>
    </row>
    <row r="131" spans="1:104" x14ac:dyDescent="0.2">
      <c r="A131" s="26"/>
      <c r="B131" s="123">
        <f t="shared" si="14"/>
        <v>122</v>
      </c>
      <c r="C131" s="107"/>
      <c r="D131" s="111"/>
      <c r="F131" s="108"/>
      <c r="G131" s="120"/>
      <c r="H131" s="101">
        <f t="shared" si="15"/>
        <v>0</v>
      </c>
      <c r="I131" s="113"/>
      <c r="J131" s="113"/>
      <c r="K131" s="113"/>
      <c r="L131" s="113"/>
      <c r="M131" s="113"/>
      <c r="N131" s="113"/>
      <c r="O131" s="113"/>
      <c r="P131" s="27"/>
      <c r="Q131" s="113"/>
      <c r="R131" s="113"/>
      <c r="S131" s="113"/>
      <c r="T131" s="113"/>
      <c r="U131" s="113"/>
      <c r="V131" s="113"/>
      <c r="W131" s="113"/>
      <c r="X131" s="28"/>
      <c r="Y131" s="221"/>
      <c r="Z131" s="221"/>
      <c r="AA131" s="221"/>
      <c r="AB131" s="221"/>
      <c r="AC131" s="221"/>
      <c r="AD131" s="221"/>
      <c r="AE131" s="221"/>
      <c r="AF131" s="28"/>
      <c r="AG131" s="221"/>
      <c r="AH131" s="221"/>
      <c r="AI131" s="221"/>
      <c r="AJ131" s="221"/>
      <c r="AK131" s="221"/>
      <c r="AL131" s="221"/>
      <c r="AM131" s="221"/>
      <c r="AN131" s="28"/>
      <c r="AO131" s="141"/>
      <c r="AP131" s="141"/>
      <c r="AQ131" s="141"/>
      <c r="AR131" s="79" t="str">
        <f t="shared" si="12"/>
        <v/>
      </c>
      <c r="AS131" s="139"/>
      <c r="AT131" s="139"/>
      <c r="AU131" s="28"/>
      <c r="AV131" s="215"/>
      <c r="AW131" s="215"/>
      <c r="AX131" s="28"/>
      <c r="AY131" s="140"/>
      <c r="AZ131" s="28"/>
      <c r="BA131" s="140"/>
      <c r="BB131" s="140"/>
      <c r="BC131" s="140"/>
      <c r="BD131" s="140"/>
      <c r="BE131" s="140"/>
      <c r="BF131" s="140"/>
      <c r="BG131" s="140"/>
      <c r="BH131" s="140"/>
      <c r="BI131" s="140"/>
      <c r="BJ131" s="140"/>
      <c r="BK131" s="140"/>
      <c r="BL131" s="140"/>
      <c r="BM131" s="140"/>
      <c r="BN131" s="140"/>
      <c r="BO131" s="140"/>
      <c r="BP131" s="140"/>
      <c r="BQ131" s="140"/>
      <c r="BR131" s="140"/>
      <c r="BS131" s="140"/>
      <c r="BT131" s="140"/>
      <c r="BU131" s="140"/>
      <c r="BV131" s="140"/>
      <c r="BW131" s="140"/>
      <c r="BX131" s="140"/>
      <c r="BY131" s="140"/>
      <c r="BZ131" s="140"/>
      <c r="CA131" s="140"/>
      <c r="CB131" s="140"/>
      <c r="CC131" s="140"/>
      <c r="CD131" s="140"/>
      <c r="CE131" s="140"/>
      <c r="CF131" s="140"/>
      <c r="CG131" s="140"/>
      <c r="CH131" s="140"/>
      <c r="CI131" s="140"/>
      <c r="CJ131" s="140"/>
      <c r="CK131" s="140"/>
      <c r="CL131" s="140"/>
      <c r="CM131" s="140"/>
      <c r="CN131" s="140"/>
      <c r="CO131" s="140"/>
      <c r="CP131" s="140"/>
      <c r="CQ131" s="140"/>
      <c r="CR131" s="140"/>
      <c r="CS131" s="140"/>
      <c r="CT131" s="140"/>
      <c r="CU131" s="140"/>
      <c r="CV131" s="140"/>
      <c r="CW131" s="140"/>
      <c r="CX131" s="140"/>
      <c r="CY131" s="103">
        <f t="shared" si="13"/>
        <v>0</v>
      </c>
      <c r="CZ131" s="78"/>
    </row>
    <row r="132" spans="1:104" x14ac:dyDescent="0.2">
      <c r="A132" s="26"/>
      <c r="B132" s="123">
        <f t="shared" si="14"/>
        <v>123</v>
      </c>
      <c r="C132" s="107"/>
      <c r="D132" s="111"/>
      <c r="F132" s="108"/>
      <c r="G132" s="120"/>
      <c r="H132" s="101">
        <f t="shared" si="15"/>
        <v>0</v>
      </c>
      <c r="I132" s="113"/>
      <c r="J132" s="113"/>
      <c r="K132" s="113"/>
      <c r="L132" s="113"/>
      <c r="M132" s="113"/>
      <c r="N132" s="113"/>
      <c r="O132" s="113"/>
      <c r="P132" s="27"/>
      <c r="Q132" s="113"/>
      <c r="R132" s="113"/>
      <c r="S132" s="113"/>
      <c r="T132" s="113"/>
      <c r="U132" s="113"/>
      <c r="V132" s="113"/>
      <c r="W132" s="113"/>
      <c r="X132" s="28"/>
      <c r="Y132" s="221"/>
      <c r="Z132" s="221"/>
      <c r="AA132" s="221"/>
      <c r="AB132" s="221"/>
      <c r="AC132" s="221"/>
      <c r="AD132" s="221"/>
      <c r="AE132" s="221"/>
      <c r="AF132" s="28"/>
      <c r="AG132" s="221"/>
      <c r="AH132" s="221"/>
      <c r="AI132" s="221"/>
      <c r="AJ132" s="221"/>
      <c r="AK132" s="221"/>
      <c r="AL132" s="221"/>
      <c r="AM132" s="221"/>
      <c r="AN132" s="28"/>
      <c r="AO132" s="141"/>
      <c r="AP132" s="141"/>
      <c r="AQ132" s="141"/>
      <c r="AR132" s="79" t="str">
        <f t="shared" si="12"/>
        <v/>
      </c>
      <c r="AS132" s="139"/>
      <c r="AT132" s="139"/>
      <c r="AU132" s="28"/>
      <c r="AV132" s="215"/>
      <c r="AW132" s="215"/>
      <c r="AX132" s="28"/>
      <c r="AY132" s="140"/>
      <c r="AZ132" s="28"/>
      <c r="BA132" s="140"/>
      <c r="BB132" s="140"/>
      <c r="BC132" s="140"/>
      <c r="BD132" s="140"/>
      <c r="BE132" s="140"/>
      <c r="BF132" s="140"/>
      <c r="BG132" s="140"/>
      <c r="BH132" s="140"/>
      <c r="BI132" s="140"/>
      <c r="BJ132" s="140"/>
      <c r="BK132" s="140"/>
      <c r="BL132" s="140"/>
      <c r="BM132" s="140"/>
      <c r="BN132" s="140"/>
      <c r="BO132" s="140"/>
      <c r="BP132" s="140"/>
      <c r="BQ132" s="140"/>
      <c r="BR132" s="140"/>
      <c r="BS132" s="140"/>
      <c r="BT132" s="140"/>
      <c r="BU132" s="140"/>
      <c r="BV132" s="140"/>
      <c r="BW132" s="140"/>
      <c r="BX132" s="140"/>
      <c r="BY132" s="140"/>
      <c r="BZ132" s="140"/>
      <c r="CA132" s="140"/>
      <c r="CB132" s="140"/>
      <c r="CC132" s="140"/>
      <c r="CD132" s="140"/>
      <c r="CE132" s="140"/>
      <c r="CF132" s="140"/>
      <c r="CG132" s="140"/>
      <c r="CH132" s="140"/>
      <c r="CI132" s="140"/>
      <c r="CJ132" s="140"/>
      <c r="CK132" s="140"/>
      <c r="CL132" s="140"/>
      <c r="CM132" s="140"/>
      <c r="CN132" s="140"/>
      <c r="CO132" s="140"/>
      <c r="CP132" s="140"/>
      <c r="CQ132" s="140"/>
      <c r="CR132" s="140"/>
      <c r="CS132" s="140"/>
      <c r="CT132" s="140"/>
      <c r="CU132" s="140"/>
      <c r="CV132" s="140"/>
      <c r="CW132" s="140"/>
      <c r="CX132" s="140"/>
      <c r="CY132" s="103">
        <f t="shared" si="13"/>
        <v>0</v>
      </c>
      <c r="CZ132" s="78"/>
    </row>
    <row r="133" spans="1:104" x14ac:dyDescent="0.2">
      <c r="A133" s="26"/>
      <c r="B133" s="123">
        <f t="shared" si="14"/>
        <v>124</v>
      </c>
      <c r="C133" s="107"/>
      <c r="D133" s="111"/>
      <c r="F133" s="108"/>
      <c r="G133" s="120"/>
      <c r="H133" s="101">
        <f t="shared" si="15"/>
        <v>0</v>
      </c>
      <c r="I133" s="113"/>
      <c r="J133" s="113"/>
      <c r="K133" s="113"/>
      <c r="L133" s="113"/>
      <c r="M133" s="113"/>
      <c r="N133" s="113"/>
      <c r="O133" s="113"/>
      <c r="P133" s="27"/>
      <c r="Q133" s="113"/>
      <c r="R133" s="113"/>
      <c r="S133" s="113"/>
      <c r="T133" s="113"/>
      <c r="U133" s="113"/>
      <c r="V133" s="113"/>
      <c r="W133" s="113"/>
      <c r="X133" s="28"/>
      <c r="Y133" s="221"/>
      <c r="Z133" s="221"/>
      <c r="AA133" s="221"/>
      <c r="AB133" s="221"/>
      <c r="AC133" s="221"/>
      <c r="AD133" s="221"/>
      <c r="AE133" s="221"/>
      <c r="AF133" s="28"/>
      <c r="AG133" s="221"/>
      <c r="AH133" s="221"/>
      <c r="AI133" s="221"/>
      <c r="AJ133" s="221"/>
      <c r="AK133" s="221"/>
      <c r="AL133" s="221"/>
      <c r="AM133" s="221"/>
      <c r="AN133" s="28"/>
      <c r="AO133" s="141"/>
      <c r="AP133" s="141"/>
      <c r="AQ133" s="141"/>
      <c r="AR133" s="79" t="str">
        <f t="shared" si="12"/>
        <v/>
      </c>
      <c r="AS133" s="139"/>
      <c r="AT133" s="139"/>
      <c r="AU133" s="28"/>
      <c r="AV133" s="215"/>
      <c r="AW133" s="215"/>
      <c r="AX133" s="28"/>
      <c r="AY133" s="140"/>
      <c r="AZ133" s="28"/>
      <c r="BA133" s="140"/>
      <c r="BB133" s="140"/>
      <c r="BC133" s="140"/>
      <c r="BD133" s="140"/>
      <c r="BE133" s="140"/>
      <c r="BF133" s="140"/>
      <c r="BG133" s="140"/>
      <c r="BH133" s="140"/>
      <c r="BI133" s="140"/>
      <c r="BJ133" s="140"/>
      <c r="BK133" s="140"/>
      <c r="BL133" s="140"/>
      <c r="BM133" s="140"/>
      <c r="BN133" s="140"/>
      <c r="BO133" s="140"/>
      <c r="BP133" s="140"/>
      <c r="BQ133" s="140"/>
      <c r="BR133" s="140"/>
      <c r="BS133" s="140"/>
      <c r="BT133" s="140"/>
      <c r="BU133" s="140"/>
      <c r="BV133" s="140"/>
      <c r="BW133" s="140"/>
      <c r="BX133" s="140"/>
      <c r="BY133" s="140"/>
      <c r="BZ133" s="140"/>
      <c r="CA133" s="140"/>
      <c r="CB133" s="140"/>
      <c r="CC133" s="140"/>
      <c r="CD133" s="140"/>
      <c r="CE133" s="140"/>
      <c r="CF133" s="140"/>
      <c r="CG133" s="140"/>
      <c r="CH133" s="140"/>
      <c r="CI133" s="140"/>
      <c r="CJ133" s="140"/>
      <c r="CK133" s="140"/>
      <c r="CL133" s="140"/>
      <c r="CM133" s="140"/>
      <c r="CN133" s="140"/>
      <c r="CO133" s="140"/>
      <c r="CP133" s="140"/>
      <c r="CQ133" s="140"/>
      <c r="CR133" s="140"/>
      <c r="CS133" s="140"/>
      <c r="CT133" s="140"/>
      <c r="CU133" s="140"/>
      <c r="CV133" s="140"/>
      <c r="CW133" s="140"/>
      <c r="CX133" s="140"/>
      <c r="CY133" s="103">
        <f t="shared" si="13"/>
        <v>0</v>
      </c>
      <c r="CZ133" s="78"/>
    </row>
    <row r="134" spans="1:104" x14ac:dyDescent="0.2">
      <c r="A134" s="26"/>
      <c r="B134" s="123">
        <f t="shared" si="14"/>
        <v>125</v>
      </c>
      <c r="C134" s="107"/>
      <c r="D134" s="111"/>
      <c r="F134" s="108"/>
      <c r="G134" s="120"/>
      <c r="H134" s="101">
        <f t="shared" si="15"/>
        <v>0</v>
      </c>
      <c r="I134" s="113"/>
      <c r="J134" s="113"/>
      <c r="K134" s="113"/>
      <c r="L134" s="113"/>
      <c r="M134" s="113"/>
      <c r="N134" s="113"/>
      <c r="O134" s="113"/>
      <c r="P134" s="27"/>
      <c r="Q134" s="113"/>
      <c r="R134" s="113"/>
      <c r="S134" s="113"/>
      <c r="T134" s="113"/>
      <c r="U134" s="113"/>
      <c r="V134" s="113"/>
      <c r="W134" s="113"/>
      <c r="X134" s="28"/>
      <c r="Y134" s="221"/>
      <c r="Z134" s="221"/>
      <c r="AA134" s="221"/>
      <c r="AB134" s="221"/>
      <c r="AC134" s="221"/>
      <c r="AD134" s="221"/>
      <c r="AE134" s="221"/>
      <c r="AF134" s="28"/>
      <c r="AG134" s="221"/>
      <c r="AH134" s="221"/>
      <c r="AI134" s="221"/>
      <c r="AJ134" s="221"/>
      <c r="AK134" s="221"/>
      <c r="AL134" s="221"/>
      <c r="AM134" s="221"/>
      <c r="AN134" s="28"/>
      <c r="AO134" s="141"/>
      <c r="AP134" s="141"/>
      <c r="AQ134" s="141"/>
      <c r="AR134" s="79" t="str">
        <f t="shared" si="12"/>
        <v/>
      </c>
      <c r="AS134" s="139"/>
      <c r="AT134" s="139"/>
      <c r="AU134" s="28"/>
      <c r="AV134" s="215"/>
      <c r="AW134" s="215"/>
      <c r="AX134" s="28"/>
      <c r="AY134" s="140"/>
      <c r="AZ134" s="28"/>
      <c r="BA134" s="140"/>
      <c r="BB134" s="140"/>
      <c r="BC134" s="140"/>
      <c r="BD134" s="140"/>
      <c r="BE134" s="140"/>
      <c r="BF134" s="140"/>
      <c r="BG134" s="140"/>
      <c r="BH134" s="140"/>
      <c r="BI134" s="140"/>
      <c r="BJ134" s="140"/>
      <c r="BK134" s="140"/>
      <c r="BL134" s="140"/>
      <c r="BM134" s="140"/>
      <c r="BN134" s="140"/>
      <c r="BO134" s="140"/>
      <c r="BP134" s="140"/>
      <c r="BQ134" s="140"/>
      <c r="BR134" s="140"/>
      <c r="BS134" s="140"/>
      <c r="BT134" s="140"/>
      <c r="BU134" s="140"/>
      <c r="BV134" s="140"/>
      <c r="BW134" s="140"/>
      <c r="BX134" s="140"/>
      <c r="BY134" s="140"/>
      <c r="BZ134" s="140"/>
      <c r="CA134" s="140"/>
      <c r="CB134" s="140"/>
      <c r="CC134" s="140"/>
      <c r="CD134" s="140"/>
      <c r="CE134" s="140"/>
      <c r="CF134" s="140"/>
      <c r="CG134" s="140"/>
      <c r="CH134" s="140"/>
      <c r="CI134" s="140"/>
      <c r="CJ134" s="140"/>
      <c r="CK134" s="140"/>
      <c r="CL134" s="140"/>
      <c r="CM134" s="140"/>
      <c r="CN134" s="140"/>
      <c r="CO134" s="140"/>
      <c r="CP134" s="140"/>
      <c r="CQ134" s="140"/>
      <c r="CR134" s="140"/>
      <c r="CS134" s="140"/>
      <c r="CT134" s="140"/>
      <c r="CU134" s="140"/>
      <c r="CV134" s="140"/>
      <c r="CW134" s="140"/>
      <c r="CX134" s="140"/>
      <c r="CY134" s="103">
        <f t="shared" si="13"/>
        <v>0</v>
      </c>
      <c r="CZ134" s="78"/>
    </row>
    <row r="135" spans="1:104" x14ac:dyDescent="0.2">
      <c r="A135" s="26"/>
      <c r="B135" s="123">
        <f t="shared" si="14"/>
        <v>126</v>
      </c>
      <c r="C135" s="107"/>
      <c r="D135" s="111"/>
      <c r="F135" s="108"/>
      <c r="G135" s="120"/>
      <c r="H135" s="101">
        <f t="shared" si="15"/>
        <v>0</v>
      </c>
      <c r="I135" s="113"/>
      <c r="J135" s="113"/>
      <c r="K135" s="113"/>
      <c r="L135" s="113"/>
      <c r="M135" s="113"/>
      <c r="N135" s="113"/>
      <c r="O135" s="113"/>
      <c r="P135" s="27"/>
      <c r="Q135" s="113"/>
      <c r="R135" s="113"/>
      <c r="S135" s="113"/>
      <c r="T135" s="113"/>
      <c r="U135" s="113"/>
      <c r="V135" s="113"/>
      <c r="W135" s="113"/>
      <c r="X135" s="28"/>
      <c r="Y135" s="221"/>
      <c r="Z135" s="221"/>
      <c r="AA135" s="221"/>
      <c r="AB135" s="221"/>
      <c r="AC135" s="221"/>
      <c r="AD135" s="221"/>
      <c r="AE135" s="221"/>
      <c r="AF135" s="28"/>
      <c r="AG135" s="221"/>
      <c r="AH135" s="221"/>
      <c r="AI135" s="221"/>
      <c r="AJ135" s="221"/>
      <c r="AK135" s="221"/>
      <c r="AL135" s="221"/>
      <c r="AM135" s="221"/>
      <c r="AN135" s="28"/>
      <c r="AO135" s="141"/>
      <c r="AP135" s="141"/>
      <c r="AQ135" s="141"/>
      <c r="AR135" s="79" t="str">
        <f t="shared" si="12"/>
        <v/>
      </c>
      <c r="AS135" s="139"/>
      <c r="AT135" s="139"/>
      <c r="AU135" s="28"/>
      <c r="AV135" s="215"/>
      <c r="AW135" s="215"/>
      <c r="AX135" s="28"/>
      <c r="AY135" s="140"/>
      <c r="AZ135" s="28"/>
      <c r="BA135" s="140"/>
      <c r="BB135" s="140"/>
      <c r="BC135" s="140"/>
      <c r="BD135" s="140"/>
      <c r="BE135" s="140"/>
      <c r="BF135" s="140"/>
      <c r="BG135" s="140"/>
      <c r="BH135" s="140"/>
      <c r="BI135" s="140"/>
      <c r="BJ135" s="140"/>
      <c r="BK135" s="140"/>
      <c r="BL135" s="140"/>
      <c r="BM135" s="140"/>
      <c r="BN135" s="140"/>
      <c r="BO135" s="140"/>
      <c r="BP135" s="140"/>
      <c r="BQ135" s="140"/>
      <c r="BR135" s="140"/>
      <c r="BS135" s="140"/>
      <c r="BT135" s="140"/>
      <c r="BU135" s="140"/>
      <c r="BV135" s="140"/>
      <c r="BW135" s="140"/>
      <c r="BX135" s="140"/>
      <c r="BY135" s="140"/>
      <c r="BZ135" s="140"/>
      <c r="CA135" s="140"/>
      <c r="CB135" s="140"/>
      <c r="CC135" s="140"/>
      <c r="CD135" s="140"/>
      <c r="CE135" s="140"/>
      <c r="CF135" s="140"/>
      <c r="CG135" s="140"/>
      <c r="CH135" s="140"/>
      <c r="CI135" s="140"/>
      <c r="CJ135" s="140"/>
      <c r="CK135" s="140"/>
      <c r="CL135" s="140"/>
      <c r="CM135" s="140"/>
      <c r="CN135" s="140"/>
      <c r="CO135" s="140"/>
      <c r="CP135" s="140"/>
      <c r="CQ135" s="140"/>
      <c r="CR135" s="140"/>
      <c r="CS135" s="140"/>
      <c r="CT135" s="140"/>
      <c r="CU135" s="140"/>
      <c r="CV135" s="140"/>
      <c r="CW135" s="140"/>
      <c r="CX135" s="140"/>
      <c r="CY135" s="103">
        <f t="shared" si="13"/>
        <v>0</v>
      </c>
      <c r="CZ135" s="78"/>
    </row>
    <row r="136" spans="1:104" x14ac:dyDescent="0.2">
      <c r="A136" s="26"/>
      <c r="B136" s="123">
        <f t="shared" si="14"/>
        <v>127</v>
      </c>
      <c r="C136" s="107"/>
      <c r="D136" s="111"/>
      <c r="F136" s="108"/>
      <c r="G136" s="120"/>
      <c r="H136" s="101">
        <f t="shared" si="15"/>
        <v>0</v>
      </c>
      <c r="I136" s="113"/>
      <c r="J136" s="113"/>
      <c r="K136" s="113"/>
      <c r="L136" s="113"/>
      <c r="M136" s="113"/>
      <c r="N136" s="113"/>
      <c r="O136" s="113"/>
      <c r="P136" s="27"/>
      <c r="Q136" s="113"/>
      <c r="R136" s="113"/>
      <c r="S136" s="113"/>
      <c r="T136" s="113"/>
      <c r="U136" s="113"/>
      <c r="V136" s="113"/>
      <c r="W136" s="113"/>
      <c r="X136" s="28"/>
      <c r="Y136" s="221"/>
      <c r="Z136" s="221"/>
      <c r="AA136" s="221"/>
      <c r="AB136" s="221"/>
      <c r="AC136" s="221"/>
      <c r="AD136" s="221"/>
      <c r="AE136" s="221"/>
      <c r="AF136" s="28"/>
      <c r="AG136" s="221"/>
      <c r="AH136" s="221"/>
      <c r="AI136" s="221"/>
      <c r="AJ136" s="221"/>
      <c r="AK136" s="221"/>
      <c r="AL136" s="221"/>
      <c r="AM136" s="221"/>
      <c r="AN136" s="28"/>
      <c r="AO136" s="141"/>
      <c r="AP136" s="141"/>
      <c r="AQ136" s="141"/>
      <c r="AR136" s="79" t="str">
        <f t="shared" si="12"/>
        <v/>
      </c>
      <c r="AS136" s="139"/>
      <c r="AT136" s="139"/>
      <c r="AU136" s="28"/>
      <c r="AV136" s="215"/>
      <c r="AW136" s="215"/>
      <c r="AX136" s="28"/>
      <c r="AY136" s="140"/>
      <c r="AZ136" s="28"/>
      <c r="BA136" s="140"/>
      <c r="BB136" s="140"/>
      <c r="BC136" s="140"/>
      <c r="BD136" s="140"/>
      <c r="BE136" s="140"/>
      <c r="BF136" s="140"/>
      <c r="BG136" s="140"/>
      <c r="BH136" s="140"/>
      <c r="BI136" s="140"/>
      <c r="BJ136" s="140"/>
      <c r="BK136" s="140"/>
      <c r="BL136" s="140"/>
      <c r="BM136" s="140"/>
      <c r="BN136" s="140"/>
      <c r="BO136" s="140"/>
      <c r="BP136" s="140"/>
      <c r="BQ136" s="140"/>
      <c r="BR136" s="140"/>
      <c r="BS136" s="140"/>
      <c r="BT136" s="140"/>
      <c r="BU136" s="140"/>
      <c r="BV136" s="140"/>
      <c r="BW136" s="140"/>
      <c r="BX136" s="140"/>
      <c r="BY136" s="140"/>
      <c r="BZ136" s="140"/>
      <c r="CA136" s="140"/>
      <c r="CB136" s="140"/>
      <c r="CC136" s="140"/>
      <c r="CD136" s="140"/>
      <c r="CE136" s="140"/>
      <c r="CF136" s="140"/>
      <c r="CG136" s="140"/>
      <c r="CH136" s="140"/>
      <c r="CI136" s="140"/>
      <c r="CJ136" s="140"/>
      <c r="CK136" s="140"/>
      <c r="CL136" s="140"/>
      <c r="CM136" s="140"/>
      <c r="CN136" s="140"/>
      <c r="CO136" s="140"/>
      <c r="CP136" s="140"/>
      <c r="CQ136" s="140"/>
      <c r="CR136" s="140"/>
      <c r="CS136" s="140"/>
      <c r="CT136" s="140"/>
      <c r="CU136" s="140"/>
      <c r="CV136" s="140"/>
      <c r="CW136" s="140"/>
      <c r="CX136" s="140"/>
      <c r="CY136" s="103">
        <f t="shared" si="13"/>
        <v>0</v>
      </c>
      <c r="CZ136" s="78"/>
    </row>
    <row r="137" spans="1:104" x14ac:dyDescent="0.2">
      <c r="A137" s="26"/>
      <c r="B137" s="123">
        <f t="shared" si="14"/>
        <v>128</v>
      </c>
      <c r="C137" s="107"/>
      <c r="D137" s="111"/>
      <c r="F137" s="108"/>
      <c r="G137" s="120"/>
      <c r="H137" s="101">
        <f t="shared" si="15"/>
        <v>0</v>
      </c>
      <c r="I137" s="113"/>
      <c r="J137" s="113"/>
      <c r="K137" s="113"/>
      <c r="L137" s="113"/>
      <c r="M137" s="113"/>
      <c r="N137" s="113"/>
      <c r="O137" s="113"/>
      <c r="P137" s="27"/>
      <c r="Q137" s="113"/>
      <c r="R137" s="113"/>
      <c r="S137" s="113"/>
      <c r="T137" s="113"/>
      <c r="U137" s="113"/>
      <c r="V137" s="113"/>
      <c r="W137" s="113"/>
      <c r="X137" s="28"/>
      <c r="Y137" s="221"/>
      <c r="Z137" s="221"/>
      <c r="AA137" s="221"/>
      <c r="AB137" s="221"/>
      <c r="AC137" s="221"/>
      <c r="AD137" s="221"/>
      <c r="AE137" s="221"/>
      <c r="AF137" s="28"/>
      <c r="AG137" s="221"/>
      <c r="AH137" s="221"/>
      <c r="AI137" s="221"/>
      <c r="AJ137" s="221"/>
      <c r="AK137" s="221"/>
      <c r="AL137" s="221"/>
      <c r="AM137" s="221"/>
      <c r="AN137" s="28"/>
      <c r="AO137" s="141"/>
      <c r="AP137" s="141"/>
      <c r="AQ137" s="141"/>
      <c r="AR137" s="79" t="str">
        <f t="shared" si="12"/>
        <v/>
      </c>
      <c r="AS137" s="139"/>
      <c r="AT137" s="139"/>
      <c r="AU137" s="28"/>
      <c r="AV137" s="215"/>
      <c r="AW137" s="215"/>
      <c r="AX137" s="28"/>
      <c r="AY137" s="140"/>
      <c r="AZ137" s="28"/>
      <c r="BA137" s="140"/>
      <c r="BB137" s="140"/>
      <c r="BC137" s="140"/>
      <c r="BD137" s="140"/>
      <c r="BE137" s="140"/>
      <c r="BF137" s="140"/>
      <c r="BG137" s="140"/>
      <c r="BH137" s="140"/>
      <c r="BI137" s="140"/>
      <c r="BJ137" s="140"/>
      <c r="BK137" s="140"/>
      <c r="BL137" s="140"/>
      <c r="BM137" s="140"/>
      <c r="BN137" s="140"/>
      <c r="BO137" s="140"/>
      <c r="BP137" s="140"/>
      <c r="BQ137" s="140"/>
      <c r="BR137" s="140"/>
      <c r="BS137" s="140"/>
      <c r="BT137" s="140"/>
      <c r="BU137" s="140"/>
      <c r="BV137" s="140"/>
      <c r="BW137" s="140"/>
      <c r="BX137" s="140"/>
      <c r="BY137" s="140"/>
      <c r="BZ137" s="140"/>
      <c r="CA137" s="140"/>
      <c r="CB137" s="140"/>
      <c r="CC137" s="140"/>
      <c r="CD137" s="140"/>
      <c r="CE137" s="140"/>
      <c r="CF137" s="140"/>
      <c r="CG137" s="140"/>
      <c r="CH137" s="140"/>
      <c r="CI137" s="140"/>
      <c r="CJ137" s="140"/>
      <c r="CK137" s="140"/>
      <c r="CL137" s="140"/>
      <c r="CM137" s="140"/>
      <c r="CN137" s="140"/>
      <c r="CO137" s="140"/>
      <c r="CP137" s="140"/>
      <c r="CQ137" s="140"/>
      <c r="CR137" s="140"/>
      <c r="CS137" s="140"/>
      <c r="CT137" s="140"/>
      <c r="CU137" s="140"/>
      <c r="CV137" s="140"/>
      <c r="CW137" s="140"/>
      <c r="CX137" s="140"/>
      <c r="CY137" s="103">
        <f t="shared" si="13"/>
        <v>0</v>
      </c>
      <c r="CZ137" s="78"/>
    </row>
    <row r="138" spans="1:104" x14ac:dyDescent="0.2">
      <c r="A138" s="26"/>
      <c r="B138" s="123">
        <f t="shared" si="14"/>
        <v>129</v>
      </c>
      <c r="C138" s="107"/>
      <c r="D138" s="111"/>
      <c r="F138" s="108"/>
      <c r="G138" s="120"/>
      <c r="H138" s="101">
        <f t="shared" si="15"/>
        <v>0</v>
      </c>
      <c r="I138" s="113"/>
      <c r="J138" s="113"/>
      <c r="K138" s="113"/>
      <c r="L138" s="113"/>
      <c r="M138" s="113"/>
      <c r="N138" s="113"/>
      <c r="O138" s="113"/>
      <c r="P138" s="27"/>
      <c r="Q138" s="113"/>
      <c r="R138" s="113"/>
      <c r="S138" s="113"/>
      <c r="T138" s="113"/>
      <c r="U138" s="113"/>
      <c r="V138" s="113"/>
      <c r="W138" s="113"/>
      <c r="X138" s="28"/>
      <c r="Y138" s="221"/>
      <c r="Z138" s="221"/>
      <c r="AA138" s="221"/>
      <c r="AB138" s="221"/>
      <c r="AC138" s="221"/>
      <c r="AD138" s="221"/>
      <c r="AE138" s="221"/>
      <c r="AF138" s="28"/>
      <c r="AG138" s="221"/>
      <c r="AH138" s="221"/>
      <c r="AI138" s="221"/>
      <c r="AJ138" s="221"/>
      <c r="AK138" s="221"/>
      <c r="AL138" s="221"/>
      <c r="AM138" s="221"/>
      <c r="AN138" s="28"/>
      <c r="AO138" s="141"/>
      <c r="AP138" s="141"/>
      <c r="AQ138" s="141"/>
      <c r="AR138" s="79" t="str">
        <f t="shared" ref="AR138:AR201" si="16">IF(SUM(AO138:AQ138,I138:O138)=0,"",IF(SUM(AO138:AQ138)=1,"",1))</f>
        <v/>
      </c>
      <c r="AS138" s="139"/>
      <c r="AT138" s="139"/>
      <c r="AU138" s="28"/>
      <c r="AV138" s="215"/>
      <c r="AW138" s="215"/>
      <c r="AX138" s="28"/>
      <c r="AY138" s="140"/>
      <c r="AZ138" s="28"/>
      <c r="BA138" s="140"/>
      <c r="BB138" s="140"/>
      <c r="BC138" s="140"/>
      <c r="BD138" s="140"/>
      <c r="BE138" s="140"/>
      <c r="BF138" s="140"/>
      <c r="BG138" s="140"/>
      <c r="BH138" s="140"/>
      <c r="BI138" s="140"/>
      <c r="BJ138" s="140"/>
      <c r="BK138" s="140"/>
      <c r="BL138" s="140"/>
      <c r="BM138" s="140"/>
      <c r="BN138" s="140"/>
      <c r="BO138" s="140"/>
      <c r="BP138" s="140"/>
      <c r="BQ138" s="140"/>
      <c r="BR138" s="140"/>
      <c r="BS138" s="140"/>
      <c r="BT138" s="140"/>
      <c r="BU138" s="140"/>
      <c r="BV138" s="140"/>
      <c r="BW138" s="140"/>
      <c r="BX138" s="140"/>
      <c r="BY138" s="140"/>
      <c r="BZ138" s="140"/>
      <c r="CA138" s="140"/>
      <c r="CB138" s="140"/>
      <c r="CC138" s="140"/>
      <c r="CD138" s="140"/>
      <c r="CE138" s="140"/>
      <c r="CF138" s="140"/>
      <c r="CG138" s="140"/>
      <c r="CH138" s="140"/>
      <c r="CI138" s="140"/>
      <c r="CJ138" s="140"/>
      <c r="CK138" s="140"/>
      <c r="CL138" s="140"/>
      <c r="CM138" s="140"/>
      <c r="CN138" s="140"/>
      <c r="CO138" s="140"/>
      <c r="CP138" s="140"/>
      <c r="CQ138" s="140"/>
      <c r="CR138" s="140"/>
      <c r="CS138" s="140"/>
      <c r="CT138" s="140"/>
      <c r="CU138" s="140"/>
      <c r="CV138" s="140"/>
      <c r="CW138" s="140"/>
      <c r="CX138" s="140"/>
      <c r="CY138" s="103">
        <f t="shared" si="13"/>
        <v>0</v>
      </c>
      <c r="CZ138" s="78"/>
    </row>
    <row r="139" spans="1:104" x14ac:dyDescent="0.2">
      <c r="A139" s="26"/>
      <c r="B139" s="123">
        <f t="shared" si="14"/>
        <v>130</v>
      </c>
      <c r="C139" s="107"/>
      <c r="D139" s="111"/>
      <c r="F139" s="108"/>
      <c r="G139" s="120"/>
      <c r="H139" s="101">
        <f t="shared" ref="H139:H202" si="17">IF(LEN(C139)&gt;0,ISTEXT(F139)-1,0)</f>
        <v>0</v>
      </c>
      <c r="I139" s="113"/>
      <c r="J139" s="113"/>
      <c r="K139" s="113"/>
      <c r="L139" s="113"/>
      <c r="M139" s="113"/>
      <c r="N139" s="113"/>
      <c r="O139" s="113"/>
      <c r="P139" s="27"/>
      <c r="Q139" s="113"/>
      <c r="R139" s="113"/>
      <c r="S139" s="113"/>
      <c r="T139" s="113"/>
      <c r="U139" s="113"/>
      <c r="V139" s="113"/>
      <c r="W139" s="113"/>
      <c r="X139" s="28"/>
      <c r="Y139" s="221"/>
      <c r="Z139" s="221"/>
      <c r="AA139" s="221"/>
      <c r="AB139" s="221"/>
      <c r="AC139" s="221"/>
      <c r="AD139" s="221"/>
      <c r="AE139" s="221"/>
      <c r="AF139" s="28"/>
      <c r="AG139" s="221"/>
      <c r="AH139" s="221"/>
      <c r="AI139" s="221"/>
      <c r="AJ139" s="221"/>
      <c r="AK139" s="221"/>
      <c r="AL139" s="221"/>
      <c r="AM139" s="221"/>
      <c r="AN139" s="28"/>
      <c r="AO139" s="141"/>
      <c r="AP139" s="141"/>
      <c r="AQ139" s="141"/>
      <c r="AR139" s="79" t="str">
        <f t="shared" si="16"/>
        <v/>
      </c>
      <c r="AS139" s="139"/>
      <c r="AT139" s="139"/>
      <c r="AU139" s="28"/>
      <c r="AV139" s="215"/>
      <c r="AW139" s="215"/>
      <c r="AX139" s="28"/>
      <c r="AY139" s="140"/>
      <c r="AZ139" s="28"/>
      <c r="BA139" s="140"/>
      <c r="BB139" s="140"/>
      <c r="BC139" s="140"/>
      <c r="BD139" s="140"/>
      <c r="BE139" s="140"/>
      <c r="BF139" s="140"/>
      <c r="BG139" s="140"/>
      <c r="BH139" s="140"/>
      <c r="BI139" s="140"/>
      <c r="BJ139" s="140"/>
      <c r="BK139" s="140"/>
      <c r="BL139" s="140"/>
      <c r="BM139" s="140"/>
      <c r="BN139" s="140"/>
      <c r="BO139" s="140"/>
      <c r="BP139" s="140"/>
      <c r="BQ139" s="140"/>
      <c r="BR139" s="140"/>
      <c r="BS139" s="140"/>
      <c r="BT139" s="140"/>
      <c r="BU139" s="140"/>
      <c r="BV139" s="140"/>
      <c r="BW139" s="140"/>
      <c r="BX139" s="140"/>
      <c r="BY139" s="140"/>
      <c r="BZ139" s="140"/>
      <c r="CA139" s="140"/>
      <c r="CB139" s="140"/>
      <c r="CC139" s="140"/>
      <c r="CD139" s="140"/>
      <c r="CE139" s="140"/>
      <c r="CF139" s="140"/>
      <c r="CG139" s="140"/>
      <c r="CH139" s="140"/>
      <c r="CI139" s="140"/>
      <c r="CJ139" s="140"/>
      <c r="CK139" s="140"/>
      <c r="CL139" s="140"/>
      <c r="CM139" s="140"/>
      <c r="CN139" s="140"/>
      <c r="CO139" s="140"/>
      <c r="CP139" s="140"/>
      <c r="CQ139" s="140"/>
      <c r="CR139" s="140"/>
      <c r="CS139" s="140"/>
      <c r="CT139" s="140"/>
      <c r="CU139" s="140"/>
      <c r="CV139" s="140"/>
      <c r="CW139" s="140"/>
      <c r="CX139" s="140"/>
      <c r="CY139" s="103">
        <f t="shared" ref="CY139:CY202" si="18">IF(LEN(C139)&gt;0,IF(ABS(SUM(BA139:CX139)-1)&lt;0.000001,0,1),IF(ABS(SUM(BA139:CX139))&gt;0,1,0))</f>
        <v>0</v>
      </c>
      <c r="CZ139" s="78"/>
    </row>
    <row r="140" spans="1:104" x14ac:dyDescent="0.2">
      <c r="A140" s="26"/>
      <c r="B140" s="123">
        <f t="shared" ref="B140:B203" si="19">IFERROR(B139+1,"")</f>
        <v>131</v>
      </c>
      <c r="C140" s="107"/>
      <c r="D140" s="111"/>
      <c r="F140" s="108"/>
      <c r="G140" s="120"/>
      <c r="H140" s="101">
        <f t="shared" si="17"/>
        <v>0</v>
      </c>
      <c r="I140" s="113"/>
      <c r="J140" s="113"/>
      <c r="K140" s="113"/>
      <c r="L140" s="113"/>
      <c r="M140" s="113"/>
      <c r="N140" s="113"/>
      <c r="O140" s="113"/>
      <c r="P140" s="27"/>
      <c r="Q140" s="113"/>
      <c r="R140" s="113"/>
      <c r="S140" s="113"/>
      <c r="T140" s="113"/>
      <c r="U140" s="113"/>
      <c r="V140" s="113"/>
      <c r="W140" s="113"/>
      <c r="X140" s="28"/>
      <c r="Y140" s="221"/>
      <c r="Z140" s="221"/>
      <c r="AA140" s="221"/>
      <c r="AB140" s="221"/>
      <c r="AC140" s="221"/>
      <c r="AD140" s="221"/>
      <c r="AE140" s="221"/>
      <c r="AF140" s="28"/>
      <c r="AG140" s="221"/>
      <c r="AH140" s="221"/>
      <c r="AI140" s="221"/>
      <c r="AJ140" s="221"/>
      <c r="AK140" s="221"/>
      <c r="AL140" s="221"/>
      <c r="AM140" s="221"/>
      <c r="AN140" s="28"/>
      <c r="AO140" s="141"/>
      <c r="AP140" s="141"/>
      <c r="AQ140" s="141"/>
      <c r="AR140" s="79" t="str">
        <f t="shared" si="16"/>
        <v/>
      </c>
      <c r="AS140" s="139"/>
      <c r="AT140" s="139"/>
      <c r="AU140" s="28"/>
      <c r="AV140" s="215"/>
      <c r="AW140" s="215"/>
      <c r="AX140" s="28"/>
      <c r="AY140" s="140"/>
      <c r="AZ140" s="28"/>
      <c r="BA140" s="140"/>
      <c r="BB140" s="140"/>
      <c r="BC140" s="140"/>
      <c r="BD140" s="140"/>
      <c r="BE140" s="140"/>
      <c r="BF140" s="140"/>
      <c r="BG140" s="140"/>
      <c r="BH140" s="140"/>
      <c r="BI140" s="140"/>
      <c r="BJ140" s="140"/>
      <c r="BK140" s="140"/>
      <c r="BL140" s="140"/>
      <c r="BM140" s="140"/>
      <c r="BN140" s="140"/>
      <c r="BO140" s="140"/>
      <c r="BP140" s="140"/>
      <c r="BQ140" s="140"/>
      <c r="BR140" s="140"/>
      <c r="BS140" s="140"/>
      <c r="BT140" s="140"/>
      <c r="BU140" s="140"/>
      <c r="BV140" s="140"/>
      <c r="BW140" s="140"/>
      <c r="BX140" s="140"/>
      <c r="BY140" s="140"/>
      <c r="BZ140" s="140"/>
      <c r="CA140" s="140"/>
      <c r="CB140" s="140"/>
      <c r="CC140" s="140"/>
      <c r="CD140" s="140"/>
      <c r="CE140" s="140"/>
      <c r="CF140" s="140"/>
      <c r="CG140" s="140"/>
      <c r="CH140" s="140"/>
      <c r="CI140" s="140"/>
      <c r="CJ140" s="140"/>
      <c r="CK140" s="140"/>
      <c r="CL140" s="140"/>
      <c r="CM140" s="140"/>
      <c r="CN140" s="140"/>
      <c r="CO140" s="140"/>
      <c r="CP140" s="140"/>
      <c r="CQ140" s="140"/>
      <c r="CR140" s="140"/>
      <c r="CS140" s="140"/>
      <c r="CT140" s="140"/>
      <c r="CU140" s="140"/>
      <c r="CV140" s="140"/>
      <c r="CW140" s="140"/>
      <c r="CX140" s="140"/>
      <c r="CY140" s="103">
        <f t="shared" si="18"/>
        <v>0</v>
      </c>
      <c r="CZ140" s="78"/>
    </row>
    <row r="141" spans="1:104" x14ac:dyDescent="0.2">
      <c r="A141" s="26"/>
      <c r="B141" s="123">
        <f t="shared" si="19"/>
        <v>132</v>
      </c>
      <c r="C141" s="107"/>
      <c r="D141" s="111"/>
      <c r="F141" s="108"/>
      <c r="G141" s="120"/>
      <c r="H141" s="101">
        <f t="shared" si="17"/>
        <v>0</v>
      </c>
      <c r="I141" s="113"/>
      <c r="J141" s="113"/>
      <c r="K141" s="113"/>
      <c r="L141" s="113"/>
      <c r="M141" s="113"/>
      <c r="N141" s="113"/>
      <c r="O141" s="113"/>
      <c r="P141" s="27"/>
      <c r="Q141" s="113"/>
      <c r="R141" s="113"/>
      <c r="S141" s="113"/>
      <c r="T141" s="113"/>
      <c r="U141" s="113"/>
      <c r="V141" s="113"/>
      <c r="W141" s="113"/>
      <c r="X141" s="28"/>
      <c r="Y141" s="221"/>
      <c r="Z141" s="221"/>
      <c r="AA141" s="221"/>
      <c r="AB141" s="221"/>
      <c r="AC141" s="221"/>
      <c r="AD141" s="221"/>
      <c r="AE141" s="221"/>
      <c r="AF141" s="28"/>
      <c r="AG141" s="221"/>
      <c r="AH141" s="221"/>
      <c r="AI141" s="221"/>
      <c r="AJ141" s="221"/>
      <c r="AK141" s="221"/>
      <c r="AL141" s="221"/>
      <c r="AM141" s="221"/>
      <c r="AN141" s="28"/>
      <c r="AO141" s="141"/>
      <c r="AP141" s="141"/>
      <c r="AQ141" s="141"/>
      <c r="AR141" s="79" t="str">
        <f t="shared" si="16"/>
        <v/>
      </c>
      <c r="AS141" s="139"/>
      <c r="AT141" s="139"/>
      <c r="AU141" s="28"/>
      <c r="AV141" s="215"/>
      <c r="AW141" s="215"/>
      <c r="AX141" s="28"/>
      <c r="AY141" s="140"/>
      <c r="AZ141" s="28"/>
      <c r="BA141" s="140"/>
      <c r="BB141" s="140"/>
      <c r="BC141" s="140"/>
      <c r="BD141" s="140"/>
      <c r="BE141" s="140"/>
      <c r="BF141" s="140"/>
      <c r="BG141" s="140"/>
      <c r="BH141" s="140"/>
      <c r="BI141" s="140"/>
      <c r="BJ141" s="140"/>
      <c r="BK141" s="140"/>
      <c r="BL141" s="140"/>
      <c r="BM141" s="140"/>
      <c r="BN141" s="140"/>
      <c r="BO141" s="140"/>
      <c r="BP141" s="140"/>
      <c r="BQ141" s="140"/>
      <c r="BR141" s="140"/>
      <c r="BS141" s="140"/>
      <c r="BT141" s="140"/>
      <c r="BU141" s="140"/>
      <c r="BV141" s="140"/>
      <c r="BW141" s="140"/>
      <c r="BX141" s="140"/>
      <c r="BY141" s="140"/>
      <c r="BZ141" s="140"/>
      <c r="CA141" s="140"/>
      <c r="CB141" s="140"/>
      <c r="CC141" s="140"/>
      <c r="CD141" s="140"/>
      <c r="CE141" s="140"/>
      <c r="CF141" s="140"/>
      <c r="CG141" s="140"/>
      <c r="CH141" s="140"/>
      <c r="CI141" s="140"/>
      <c r="CJ141" s="140"/>
      <c r="CK141" s="140"/>
      <c r="CL141" s="140"/>
      <c r="CM141" s="140"/>
      <c r="CN141" s="140"/>
      <c r="CO141" s="140"/>
      <c r="CP141" s="140"/>
      <c r="CQ141" s="140"/>
      <c r="CR141" s="140"/>
      <c r="CS141" s="140"/>
      <c r="CT141" s="140"/>
      <c r="CU141" s="140"/>
      <c r="CV141" s="140"/>
      <c r="CW141" s="140"/>
      <c r="CX141" s="140"/>
      <c r="CY141" s="103">
        <f t="shared" si="18"/>
        <v>0</v>
      </c>
      <c r="CZ141" s="78"/>
    </row>
    <row r="142" spans="1:104" x14ac:dyDescent="0.2">
      <c r="A142" s="26"/>
      <c r="B142" s="123">
        <f t="shared" si="19"/>
        <v>133</v>
      </c>
      <c r="C142" s="107"/>
      <c r="D142" s="111"/>
      <c r="F142" s="108"/>
      <c r="G142" s="120"/>
      <c r="H142" s="101">
        <f t="shared" si="17"/>
        <v>0</v>
      </c>
      <c r="I142" s="113"/>
      <c r="J142" s="113"/>
      <c r="K142" s="113"/>
      <c r="L142" s="113"/>
      <c r="M142" s="113"/>
      <c r="N142" s="113"/>
      <c r="O142" s="113"/>
      <c r="P142" s="27"/>
      <c r="Q142" s="113"/>
      <c r="R142" s="113"/>
      <c r="S142" s="113"/>
      <c r="T142" s="113"/>
      <c r="U142" s="113"/>
      <c r="V142" s="113"/>
      <c r="W142" s="113"/>
      <c r="X142" s="28"/>
      <c r="Y142" s="221"/>
      <c r="Z142" s="221"/>
      <c r="AA142" s="221"/>
      <c r="AB142" s="221"/>
      <c r="AC142" s="221"/>
      <c r="AD142" s="221"/>
      <c r="AE142" s="221"/>
      <c r="AF142" s="28"/>
      <c r="AG142" s="221"/>
      <c r="AH142" s="221"/>
      <c r="AI142" s="221"/>
      <c r="AJ142" s="221"/>
      <c r="AK142" s="221"/>
      <c r="AL142" s="221"/>
      <c r="AM142" s="221"/>
      <c r="AN142" s="28"/>
      <c r="AO142" s="141"/>
      <c r="AP142" s="141"/>
      <c r="AQ142" s="141"/>
      <c r="AR142" s="79" t="str">
        <f t="shared" si="16"/>
        <v/>
      </c>
      <c r="AS142" s="139"/>
      <c r="AT142" s="139"/>
      <c r="AU142" s="28"/>
      <c r="AV142" s="215"/>
      <c r="AW142" s="215"/>
      <c r="AX142" s="28"/>
      <c r="AY142" s="140"/>
      <c r="AZ142" s="28"/>
      <c r="BA142" s="140"/>
      <c r="BB142" s="140"/>
      <c r="BC142" s="140"/>
      <c r="BD142" s="140"/>
      <c r="BE142" s="140"/>
      <c r="BF142" s="140"/>
      <c r="BG142" s="140"/>
      <c r="BH142" s="140"/>
      <c r="BI142" s="140"/>
      <c r="BJ142" s="140"/>
      <c r="BK142" s="140"/>
      <c r="BL142" s="140"/>
      <c r="BM142" s="140"/>
      <c r="BN142" s="140"/>
      <c r="BO142" s="140"/>
      <c r="BP142" s="140"/>
      <c r="BQ142" s="140"/>
      <c r="BR142" s="140"/>
      <c r="BS142" s="140"/>
      <c r="BT142" s="140"/>
      <c r="BU142" s="140"/>
      <c r="BV142" s="140"/>
      <c r="BW142" s="140"/>
      <c r="BX142" s="140"/>
      <c r="BY142" s="140"/>
      <c r="BZ142" s="140"/>
      <c r="CA142" s="140"/>
      <c r="CB142" s="140"/>
      <c r="CC142" s="140"/>
      <c r="CD142" s="140"/>
      <c r="CE142" s="140"/>
      <c r="CF142" s="140"/>
      <c r="CG142" s="140"/>
      <c r="CH142" s="140"/>
      <c r="CI142" s="140"/>
      <c r="CJ142" s="140"/>
      <c r="CK142" s="140"/>
      <c r="CL142" s="140"/>
      <c r="CM142" s="140"/>
      <c r="CN142" s="140"/>
      <c r="CO142" s="140"/>
      <c r="CP142" s="140"/>
      <c r="CQ142" s="140"/>
      <c r="CR142" s="140"/>
      <c r="CS142" s="140"/>
      <c r="CT142" s="140"/>
      <c r="CU142" s="140"/>
      <c r="CV142" s="140"/>
      <c r="CW142" s="140"/>
      <c r="CX142" s="140"/>
      <c r="CY142" s="103">
        <f t="shared" si="18"/>
        <v>0</v>
      </c>
      <c r="CZ142" s="78"/>
    </row>
    <row r="143" spans="1:104" x14ac:dyDescent="0.2">
      <c r="A143" s="26"/>
      <c r="B143" s="123">
        <f t="shared" si="19"/>
        <v>134</v>
      </c>
      <c r="C143" s="107"/>
      <c r="D143" s="111"/>
      <c r="F143" s="108"/>
      <c r="G143" s="120"/>
      <c r="H143" s="101">
        <f t="shared" si="17"/>
        <v>0</v>
      </c>
      <c r="I143" s="113"/>
      <c r="J143" s="113"/>
      <c r="K143" s="113"/>
      <c r="L143" s="113"/>
      <c r="M143" s="113"/>
      <c r="N143" s="113"/>
      <c r="O143" s="113"/>
      <c r="P143" s="27"/>
      <c r="Q143" s="113"/>
      <c r="R143" s="113"/>
      <c r="S143" s="113"/>
      <c r="T143" s="113"/>
      <c r="U143" s="113"/>
      <c r="V143" s="113"/>
      <c r="W143" s="113"/>
      <c r="X143" s="28"/>
      <c r="Y143" s="221"/>
      <c r="Z143" s="221"/>
      <c r="AA143" s="221"/>
      <c r="AB143" s="221"/>
      <c r="AC143" s="221"/>
      <c r="AD143" s="221"/>
      <c r="AE143" s="221"/>
      <c r="AF143" s="28"/>
      <c r="AG143" s="221"/>
      <c r="AH143" s="221"/>
      <c r="AI143" s="221"/>
      <c r="AJ143" s="221"/>
      <c r="AK143" s="221"/>
      <c r="AL143" s="221"/>
      <c r="AM143" s="221"/>
      <c r="AN143" s="28"/>
      <c r="AO143" s="141"/>
      <c r="AP143" s="141"/>
      <c r="AQ143" s="141"/>
      <c r="AR143" s="79" t="str">
        <f t="shared" si="16"/>
        <v/>
      </c>
      <c r="AS143" s="139"/>
      <c r="AT143" s="139"/>
      <c r="AU143" s="28"/>
      <c r="AV143" s="215"/>
      <c r="AW143" s="215"/>
      <c r="AX143" s="28"/>
      <c r="AY143" s="140"/>
      <c r="AZ143" s="28"/>
      <c r="BA143" s="140"/>
      <c r="BB143" s="140"/>
      <c r="BC143" s="140"/>
      <c r="BD143" s="140"/>
      <c r="BE143" s="140"/>
      <c r="BF143" s="140"/>
      <c r="BG143" s="140"/>
      <c r="BH143" s="140"/>
      <c r="BI143" s="140"/>
      <c r="BJ143" s="140"/>
      <c r="BK143" s="140"/>
      <c r="BL143" s="140"/>
      <c r="BM143" s="140"/>
      <c r="BN143" s="140"/>
      <c r="BO143" s="140"/>
      <c r="BP143" s="140"/>
      <c r="BQ143" s="140"/>
      <c r="BR143" s="140"/>
      <c r="BS143" s="140"/>
      <c r="BT143" s="140"/>
      <c r="BU143" s="140"/>
      <c r="BV143" s="140"/>
      <c r="BW143" s="140"/>
      <c r="BX143" s="140"/>
      <c r="BY143" s="140"/>
      <c r="BZ143" s="140"/>
      <c r="CA143" s="140"/>
      <c r="CB143" s="140"/>
      <c r="CC143" s="140"/>
      <c r="CD143" s="140"/>
      <c r="CE143" s="140"/>
      <c r="CF143" s="140"/>
      <c r="CG143" s="140"/>
      <c r="CH143" s="140"/>
      <c r="CI143" s="140"/>
      <c r="CJ143" s="140"/>
      <c r="CK143" s="140"/>
      <c r="CL143" s="140"/>
      <c r="CM143" s="140"/>
      <c r="CN143" s="140"/>
      <c r="CO143" s="140"/>
      <c r="CP143" s="140"/>
      <c r="CQ143" s="140"/>
      <c r="CR143" s="140"/>
      <c r="CS143" s="140"/>
      <c r="CT143" s="140"/>
      <c r="CU143" s="140"/>
      <c r="CV143" s="140"/>
      <c r="CW143" s="140"/>
      <c r="CX143" s="140"/>
      <c r="CY143" s="103">
        <f t="shared" si="18"/>
        <v>0</v>
      </c>
      <c r="CZ143" s="78"/>
    </row>
    <row r="144" spans="1:104" x14ac:dyDescent="0.2">
      <c r="A144" s="26"/>
      <c r="B144" s="123">
        <f t="shared" si="19"/>
        <v>135</v>
      </c>
      <c r="C144" s="107"/>
      <c r="D144" s="111"/>
      <c r="F144" s="108"/>
      <c r="G144" s="120"/>
      <c r="H144" s="101">
        <f t="shared" si="17"/>
        <v>0</v>
      </c>
      <c r="I144" s="113"/>
      <c r="J144" s="113"/>
      <c r="K144" s="113"/>
      <c r="L144" s="113"/>
      <c r="M144" s="113"/>
      <c r="N144" s="113"/>
      <c r="O144" s="113"/>
      <c r="P144" s="27"/>
      <c r="Q144" s="113"/>
      <c r="R144" s="113"/>
      <c r="S144" s="113"/>
      <c r="T144" s="113"/>
      <c r="U144" s="113"/>
      <c r="V144" s="113"/>
      <c r="W144" s="113"/>
      <c r="X144" s="28"/>
      <c r="Y144" s="221"/>
      <c r="Z144" s="221"/>
      <c r="AA144" s="221"/>
      <c r="AB144" s="221"/>
      <c r="AC144" s="221"/>
      <c r="AD144" s="221"/>
      <c r="AE144" s="221"/>
      <c r="AF144" s="28"/>
      <c r="AG144" s="221"/>
      <c r="AH144" s="221"/>
      <c r="AI144" s="221"/>
      <c r="AJ144" s="221"/>
      <c r="AK144" s="221"/>
      <c r="AL144" s="221"/>
      <c r="AM144" s="221"/>
      <c r="AN144" s="28"/>
      <c r="AO144" s="141"/>
      <c r="AP144" s="141"/>
      <c r="AQ144" s="141"/>
      <c r="AR144" s="79" t="str">
        <f t="shared" si="16"/>
        <v/>
      </c>
      <c r="AS144" s="139"/>
      <c r="AT144" s="139"/>
      <c r="AU144" s="28"/>
      <c r="AV144" s="215"/>
      <c r="AW144" s="215"/>
      <c r="AX144" s="28"/>
      <c r="AY144" s="140"/>
      <c r="AZ144" s="28"/>
      <c r="BA144" s="140"/>
      <c r="BB144" s="140"/>
      <c r="BC144" s="140"/>
      <c r="BD144" s="140"/>
      <c r="BE144" s="140"/>
      <c r="BF144" s="140"/>
      <c r="BG144" s="140"/>
      <c r="BH144" s="140"/>
      <c r="BI144" s="140"/>
      <c r="BJ144" s="140"/>
      <c r="BK144" s="140"/>
      <c r="BL144" s="140"/>
      <c r="BM144" s="140"/>
      <c r="BN144" s="140"/>
      <c r="BO144" s="140"/>
      <c r="BP144" s="140"/>
      <c r="BQ144" s="140"/>
      <c r="BR144" s="140"/>
      <c r="BS144" s="140"/>
      <c r="BT144" s="140"/>
      <c r="BU144" s="140"/>
      <c r="BV144" s="140"/>
      <c r="BW144" s="140"/>
      <c r="BX144" s="140"/>
      <c r="BY144" s="140"/>
      <c r="BZ144" s="140"/>
      <c r="CA144" s="140"/>
      <c r="CB144" s="140"/>
      <c r="CC144" s="140"/>
      <c r="CD144" s="140"/>
      <c r="CE144" s="140"/>
      <c r="CF144" s="140"/>
      <c r="CG144" s="140"/>
      <c r="CH144" s="140"/>
      <c r="CI144" s="140"/>
      <c r="CJ144" s="140"/>
      <c r="CK144" s="140"/>
      <c r="CL144" s="140"/>
      <c r="CM144" s="140"/>
      <c r="CN144" s="140"/>
      <c r="CO144" s="140"/>
      <c r="CP144" s="140"/>
      <c r="CQ144" s="140"/>
      <c r="CR144" s="140"/>
      <c r="CS144" s="140"/>
      <c r="CT144" s="140"/>
      <c r="CU144" s="140"/>
      <c r="CV144" s="140"/>
      <c r="CW144" s="140"/>
      <c r="CX144" s="140"/>
      <c r="CY144" s="103">
        <f t="shared" si="18"/>
        <v>0</v>
      </c>
      <c r="CZ144" s="78"/>
    </row>
    <row r="145" spans="1:104" x14ac:dyDescent="0.2">
      <c r="A145" s="26"/>
      <c r="B145" s="123">
        <f t="shared" si="19"/>
        <v>136</v>
      </c>
      <c r="C145" s="107"/>
      <c r="D145" s="111"/>
      <c r="F145" s="108"/>
      <c r="G145" s="120"/>
      <c r="H145" s="101">
        <f t="shared" si="17"/>
        <v>0</v>
      </c>
      <c r="I145" s="113"/>
      <c r="J145" s="113"/>
      <c r="K145" s="113"/>
      <c r="L145" s="113"/>
      <c r="M145" s="113"/>
      <c r="N145" s="113"/>
      <c r="O145" s="113"/>
      <c r="P145" s="27"/>
      <c r="Q145" s="113"/>
      <c r="R145" s="113"/>
      <c r="S145" s="113"/>
      <c r="T145" s="113"/>
      <c r="U145" s="113"/>
      <c r="V145" s="113"/>
      <c r="W145" s="113"/>
      <c r="X145" s="28"/>
      <c r="Y145" s="221"/>
      <c r="Z145" s="221"/>
      <c r="AA145" s="221"/>
      <c r="AB145" s="221"/>
      <c r="AC145" s="221"/>
      <c r="AD145" s="221"/>
      <c r="AE145" s="221"/>
      <c r="AF145" s="28"/>
      <c r="AG145" s="221"/>
      <c r="AH145" s="221"/>
      <c r="AI145" s="221"/>
      <c r="AJ145" s="221"/>
      <c r="AK145" s="221"/>
      <c r="AL145" s="221"/>
      <c r="AM145" s="221"/>
      <c r="AN145" s="28"/>
      <c r="AO145" s="141"/>
      <c r="AP145" s="141"/>
      <c r="AQ145" s="141"/>
      <c r="AR145" s="79" t="str">
        <f t="shared" si="16"/>
        <v/>
      </c>
      <c r="AS145" s="139"/>
      <c r="AT145" s="139"/>
      <c r="AU145" s="28"/>
      <c r="AV145" s="215"/>
      <c r="AW145" s="215"/>
      <c r="AX145" s="28"/>
      <c r="AY145" s="140"/>
      <c r="AZ145" s="28"/>
      <c r="BA145" s="140"/>
      <c r="BB145" s="140"/>
      <c r="BC145" s="140"/>
      <c r="BD145" s="140"/>
      <c r="BE145" s="140"/>
      <c r="BF145" s="140"/>
      <c r="BG145" s="140"/>
      <c r="BH145" s="140"/>
      <c r="BI145" s="140"/>
      <c r="BJ145" s="140"/>
      <c r="BK145" s="140"/>
      <c r="BL145" s="140"/>
      <c r="BM145" s="140"/>
      <c r="BN145" s="140"/>
      <c r="BO145" s="140"/>
      <c r="BP145" s="140"/>
      <c r="BQ145" s="140"/>
      <c r="BR145" s="140"/>
      <c r="BS145" s="140"/>
      <c r="BT145" s="140"/>
      <c r="BU145" s="140"/>
      <c r="BV145" s="140"/>
      <c r="BW145" s="140"/>
      <c r="BX145" s="140"/>
      <c r="BY145" s="140"/>
      <c r="BZ145" s="140"/>
      <c r="CA145" s="140"/>
      <c r="CB145" s="140"/>
      <c r="CC145" s="140"/>
      <c r="CD145" s="140"/>
      <c r="CE145" s="140"/>
      <c r="CF145" s="140"/>
      <c r="CG145" s="140"/>
      <c r="CH145" s="140"/>
      <c r="CI145" s="140"/>
      <c r="CJ145" s="140"/>
      <c r="CK145" s="140"/>
      <c r="CL145" s="140"/>
      <c r="CM145" s="140"/>
      <c r="CN145" s="140"/>
      <c r="CO145" s="140"/>
      <c r="CP145" s="140"/>
      <c r="CQ145" s="140"/>
      <c r="CR145" s="140"/>
      <c r="CS145" s="140"/>
      <c r="CT145" s="140"/>
      <c r="CU145" s="140"/>
      <c r="CV145" s="140"/>
      <c r="CW145" s="140"/>
      <c r="CX145" s="140"/>
      <c r="CY145" s="103">
        <f t="shared" si="18"/>
        <v>0</v>
      </c>
      <c r="CZ145" s="78"/>
    </row>
    <row r="146" spans="1:104" x14ac:dyDescent="0.2">
      <c r="A146" s="26"/>
      <c r="B146" s="123">
        <f t="shared" si="19"/>
        <v>137</v>
      </c>
      <c r="C146" s="107"/>
      <c r="D146" s="111"/>
      <c r="F146" s="108"/>
      <c r="G146" s="120"/>
      <c r="H146" s="101">
        <f t="shared" si="17"/>
        <v>0</v>
      </c>
      <c r="I146" s="113"/>
      <c r="J146" s="113"/>
      <c r="K146" s="113"/>
      <c r="L146" s="113"/>
      <c r="M146" s="113"/>
      <c r="N146" s="113"/>
      <c r="O146" s="113"/>
      <c r="P146" s="27"/>
      <c r="Q146" s="113"/>
      <c r="R146" s="113"/>
      <c r="S146" s="113"/>
      <c r="T146" s="113"/>
      <c r="U146" s="113"/>
      <c r="V146" s="113"/>
      <c r="W146" s="113"/>
      <c r="X146" s="28"/>
      <c r="Y146" s="221"/>
      <c r="Z146" s="221"/>
      <c r="AA146" s="221"/>
      <c r="AB146" s="221"/>
      <c r="AC146" s="221"/>
      <c r="AD146" s="221"/>
      <c r="AE146" s="221"/>
      <c r="AF146" s="28"/>
      <c r="AG146" s="221"/>
      <c r="AH146" s="221"/>
      <c r="AI146" s="221"/>
      <c r="AJ146" s="221"/>
      <c r="AK146" s="221"/>
      <c r="AL146" s="221"/>
      <c r="AM146" s="221"/>
      <c r="AN146" s="28"/>
      <c r="AO146" s="141"/>
      <c r="AP146" s="141"/>
      <c r="AQ146" s="141"/>
      <c r="AR146" s="79" t="str">
        <f t="shared" si="16"/>
        <v/>
      </c>
      <c r="AS146" s="139"/>
      <c r="AT146" s="139"/>
      <c r="AU146" s="28"/>
      <c r="AV146" s="215"/>
      <c r="AW146" s="215"/>
      <c r="AX146" s="28"/>
      <c r="AY146" s="140"/>
      <c r="AZ146" s="28"/>
      <c r="BA146" s="140"/>
      <c r="BB146" s="140"/>
      <c r="BC146" s="140"/>
      <c r="BD146" s="140"/>
      <c r="BE146" s="140"/>
      <c r="BF146" s="140"/>
      <c r="BG146" s="140"/>
      <c r="BH146" s="140"/>
      <c r="BI146" s="140"/>
      <c r="BJ146" s="140"/>
      <c r="BK146" s="140"/>
      <c r="BL146" s="140"/>
      <c r="BM146" s="140"/>
      <c r="BN146" s="140"/>
      <c r="BO146" s="140"/>
      <c r="BP146" s="140"/>
      <c r="BQ146" s="140"/>
      <c r="BR146" s="140"/>
      <c r="BS146" s="140"/>
      <c r="BT146" s="140"/>
      <c r="BU146" s="140"/>
      <c r="BV146" s="140"/>
      <c r="BW146" s="140"/>
      <c r="BX146" s="140"/>
      <c r="BY146" s="140"/>
      <c r="BZ146" s="140"/>
      <c r="CA146" s="140"/>
      <c r="CB146" s="140"/>
      <c r="CC146" s="140"/>
      <c r="CD146" s="140"/>
      <c r="CE146" s="140"/>
      <c r="CF146" s="140"/>
      <c r="CG146" s="140"/>
      <c r="CH146" s="140"/>
      <c r="CI146" s="140"/>
      <c r="CJ146" s="140"/>
      <c r="CK146" s="140"/>
      <c r="CL146" s="140"/>
      <c r="CM146" s="140"/>
      <c r="CN146" s="140"/>
      <c r="CO146" s="140"/>
      <c r="CP146" s="140"/>
      <c r="CQ146" s="140"/>
      <c r="CR146" s="140"/>
      <c r="CS146" s="140"/>
      <c r="CT146" s="140"/>
      <c r="CU146" s="140"/>
      <c r="CV146" s="140"/>
      <c r="CW146" s="140"/>
      <c r="CX146" s="140"/>
      <c r="CY146" s="103">
        <f t="shared" si="18"/>
        <v>0</v>
      </c>
      <c r="CZ146" s="78"/>
    </row>
    <row r="147" spans="1:104" x14ac:dyDescent="0.2">
      <c r="A147" s="26"/>
      <c r="B147" s="123">
        <f t="shared" si="19"/>
        <v>138</v>
      </c>
      <c r="C147" s="107"/>
      <c r="D147" s="111"/>
      <c r="F147" s="108"/>
      <c r="G147" s="120"/>
      <c r="H147" s="101">
        <f t="shared" si="17"/>
        <v>0</v>
      </c>
      <c r="I147" s="113"/>
      <c r="J147" s="113"/>
      <c r="K147" s="113"/>
      <c r="L147" s="113"/>
      <c r="M147" s="113"/>
      <c r="N147" s="113"/>
      <c r="O147" s="113"/>
      <c r="P147" s="27"/>
      <c r="Q147" s="113"/>
      <c r="R147" s="113"/>
      <c r="S147" s="113"/>
      <c r="T147" s="113"/>
      <c r="U147" s="113"/>
      <c r="V147" s="113"/>
      <c r="W147" s="113"/>
      <c r="X147" s="28"/>
      <c r="Y147" s="221"/>
      <c r="Z147" s="221"/>
      <c r="AA147" s="221"/>
      <c r="AB147" s="221"/>
      <c r="AC147" s="221"/>
      <c r="AD147" s="221"/>
      <c r="AE147" s="221"/>
      <c r="AF147" s="28"/>
      <c r="AG147" s="221"/>
      <c r="AH147" s="221"/>
      <c r="AI147" s="221"/>
      <c r="AJ147" s="221"/>
      <c r="AK147" s="221"/>
      <c r="AL147" s="221"/>
      <c r="AM147" s="221"/>
      <c r="AN147" s="28"/>
      <c r="AO147" s="141"/>
      <c r="AP147" s="141"/>
      <c r="AQ147" s="141"/>
      <c r="AR147" s="79" t="str">
        <f t="shared" si="16"/>
        <v/>
      </c>
      <c r="AS147" s="139"/>
      <c r="AT147" s="139"/>
      <c r="AU147" s="28"/>
      <c r="AV147" s="215"/>
      <c r="AW147" s="215"/>
      <c r="AX147" s="28"/>
      <c r="AY147" s="140"/>
      <c r="AZ147" s="28"/>
      <c r="BA147" s="140"/>
      <c r="BB147" s="140"/>
      <c r="BC147" s="140"/>
      <c r="BD147" s="140"/>
      <c r="BE147" s="140"/>
      <c r="BF147" s="140"/>
      <c r="BG147" s="140"/>
      <c r="BH147" s="140"/>
      <c r="BI147" s="140"/>
      <c r="BJ147" s="140"/>
      <c r="BK147" s="140"/>
      <c r="BL147" s="140"/>
      <c r="BM147" s="140"/>
      <c r="BN147" s="140"/>
      <c r="BO147" s="140"/>
      <c r="BP147" s="140"/>
      <c r="BQ147" s="140"/>
      <c r="BR147" s="140"/>
      <c r="BS147" s="140"/>
      <c r="BT147" s="140"/>
      <c r="BU147" s="140"/>
      <c r="BV147" s="140"/>
      <c r="BW147" s="140"/>
      <c r="BX147" s="140"/>
      <c r="BY147" s="140"/>
      <c r="BZ147" s="140"/>
      <c r="CA147" s="140"/>
      <c r="CB147" s="140"/>
      <c r="CC147" s="140"/>
      <c r="CD147" s="140"/>
      <c r="CE147" s="140"/>
      <c r="CF147" s="140"/>
      <c r="CG147" s="140"/>
      <c r="CH147" s="140"/>
      <c r="CI147" s="140"/>
      <c r="CJ147" s="140"/>
      <c r="CK147" s="140"/>
      <c r="CL147" s="140"/>
      <c r="CM147" s="140"/>
      <c r="CN147" s="140"/>
      <c r="CO147" s="140"/>
      <c r="CP147" s="140"/>
      <c r="CQ147" s="140"/>
      <c r="CR147" s="140"/>
      <c r="CS147" s="140"/>
      <c r="CT147" s="140"/>
      <c r="CU147" s="140"/>
      <c r="CV147" s="140"/>
      <c r="CW147" s="140"/>
      <c r="CX147" s="140"/>
      <c r="CY147" s="103">
        <f t="shared" si="18"/>
        <v>0</v>
      </c>
      <c r="CZ147" s="78"/>
    </row>
    <row r="148" spans="1:104" x14ac:dyDescent="0.2">
      <c r="A148" s="26"/>
      <c r="B148" s="123">
        <f t="shared" si="19"/>
        <v>139</v>
      </c>
      <c r="C148" s="107"/>
      <c r="D148" s="111"/>
      <c r="F148" s="108"/>
      <c r="G148" s="120"/>
      <c r="H148" s="101">
        <f t="shared" si="17"/>
        <v>0</v>
      </c>
      <c r="I148" s="113"/>
      <c r="J148" s="113"/>
      <c r="K148" s="113"/>
      <c r="L148" s="113"/>
      <c r="M148" s="113"/>
      <c r="N148" s="113"/>
      <c r="O148" s="113"/>
      <c r="P148" s="27"/>
      <c r="Q148" s="113"/>
      <c r="R148" s="113"/>
      <c r="S148" s="113"/>
      <c r="T148" s="113"/>
      <c r="U148" s="113"/>
      <c r="V148" s="113"/>
      <c r="W148" s="113"/>
      <c r="X148" s="28"/>
      <c r="Y148" s="221"/>
      <c r="Z148" s="221"/>
      <c r="AA148" s="221"/>
      <c r="AB148" s="221"/>
      <c r="AC148" s="221"/>
      <c r="AD148" s="221"/>
      <c r="AE148" s="221"/>
      <c r="AF148" s="28"/>
      <c r="AG148" s="221"/>
      <c r="AH148" s="221"/>
      <c r="AI148" s="221"/>
      <c r="AJ148" s="221"/>
      <c r="AK148" s="221"/>
      <c r="AL148" s="221"/>
      <c r="AM148" s="221"/>
      <c r="AN148" s="28"/>
      <c r="AO148" s="141"/>
      <c r="AP148" s="141"/>
      <c r="AQ148" s="141"/>
      <c r="AR148" s="79" t="str">
        <f t="shared" si="16"/>
        <v/>
      </c>
      <c r="AS148" s="139"/>
      <c r="AT148" s="139"/>
      <c r="AU148" s="28"/>
      <c r="AV148" s="215"/>
      <c r="AW148" s="215"/>
      <c r="AX148" s="28"/>
      <c r="AY148" s="140"/>
      <c r="AZ148" s="28"/>
      <c r="BA148" s="140"/>
      <c r="BB148" s="140"/>
      <c r="BC148" s="140"/>
      <c r="BD148" s="140"/>
      <c r="BE148" s="140"/>
      <c r="BF148" s="140"/>
      <c r="BG148" s="140"/>
      <c r="BH148" s="140"/>
      <c r="BI148" s="140"/>
      <c r="BJ148" s="140"/>
      <c r="BK148" s="140"/>
      <c r="BL148" s="140"/>
      <c r="BM148" s="140"/>
      <c r="BN148" s="140"/>
      <c r="BO148" s="140"/>
      <c r="BP148" s="140"/>
      <c r="BQ148" s="140"/>
      <c r="BR148" s="140"/>
      <c r="BS148" s="140"/>
      <c r="BT148" s="140"/>
      <c r="BU148" s="140"/>
      <c r="BV148" s="140"/>
      <c r="BW148" s="140"/>
      <c r="BX148" s="140"/>
      <c r="BY148" s="140"/>
      <c r="BZ148" s="140"/>
      <c r="CA148" s="140"/>
      <c r="CB148" s="140"/>
      <c r="CC148" s="140"/>
      <c r="CD148" s="140"/>
      <c r="CE148" s="140"/>
      <c r="CF148" s="140"/>
      <c r="CG148" s="140"/>
      <c r="CH148" s="140"/>
      <c r="CI148" s="140"/>
      <c r="CJ148" s="140"/>
      <c r="CK148" s="140"/>
      <c r="CL148" s="140"/>
      <c r="CM148" s="140"/>
      <c r="CN148" s="140"/>
      <c r="CO148" s="140"/>
      <c r="CP148" s="140"/>
      <c r="CQ148" s="140"/>
      <c r="CR148" s="140"/>
      <c r="CS148" s="140"/>
      <c r="CT148" s="140"/>
      <c r="CU148" s="140"/>
      <c r="CV148" s="140"/>
      <c r="CW148" s="140"/>
      <c r="CX148" s="140"/>
      <c r="CY148" s="103">
        <f t="shared" si="18"/>
        <v>0</v>
      </c>
      <c r="CZ148" s="78"/>
    </row>
    <row r="149" spans="1:104" x14ac:dyDescent="0.2">
      <c r="A149" s="26"/>
      <c r="B149" s="123">
        <f t="shared" si="19"/>
        <v>140</v>
      </c>
      <c r="C149" s="107"/>
      <c r="D149" s="111"/>
      <c r="F149" s="108"/>
      <c r="G149" s="120"/>
      <c r="H149" s="101">
        <f t="shared" si="17"/>
        <v>0</v>
      </c>
      <c r="I149" s="113"/>
      <c r="J149" s="113"/>
      <c r="K149" s="113"/>
      <c r="L149" s="113"/>
      <c r="M149" s="113"/>
      <c r="N149" s="113"/>
      <c r="O149" s="113"/>
      <c r="P149" s="27"/>
      <c r="Q149" s="113"/>
      <c r="R149" s="113"/>
      <c r="S149" s="113"/>
      <c r="T149" s="113"/>
      <c r="U149" s="113"/>
      <c r="V149" s="113"/>
      <c r="W149" s="113"/>
      <c r="X149" s="28"/>
      <c r="Y149" s="221"/>
      <c r="Z149" s="221"/>
      <c r="AA149" s="221"/>
      <c r="AB149" s="221"/>
      <c r="AC149" s="221"/>
      <c r="AD149" s="221"/>
      <c r="AE149" s="221"/>
      <c r="AF149" s="28"/>
      <c r="AG149" s="221"/>
      <c r="AH149" s="221"/>
      <c r="AI149" s="221"/>
      <c r="AJ149" s="221"/>
      <c r="AK149" s="221"/>
      <c r="AL149" s="221"/>
      <c r="AM149" s="221"/>
      <c r="AN149" s="28"/>
      <c r="AO149" s="141"/>
      <c r="AP149" s="141"/>
      <c r="AQ149" s="141"/>
      <c r="AR149" s="79" t="str">
        <f t="shared" si="16"/>
        <v/>
      </c>
      <c r="AS149" s="139"/>
      <c r="AT149" s="139"/>
      <c r="AU149" s="28"/>
      <c r="AV149" s="215"/>
      <c r="AW149" s="215"/>
      <c r="AX149" s="28"/>
      <c r="AY149" s="140"/>
      <c r="AZ149" s="28"/>
      <c r="BA149" s="140"/>
      <c r="BB149" s="140"/>
      <c r="BC149" s="140"/>
      <c r="BD149" s="140"/>
      <c r="BE149" s="140"/>
      <c r="BF149" s="140"/>
      <c r="BG149" s="140"/>
      <c r="BH149" s="140"/>
      <c r="BI149" s="140"/>
      <c r="BJ149" s="140"/>
      <c r="BK149" s="140"/>
      <c r="BL149" s="140"/>
      <c r="BM149" s="140"/>
      <c r="BN149" s="140"/>
      <c r="BO149" s="140"/>
      <c r="BP149" s="140"/>
      <c r="BQ149" s="140"/>
      <c r="BR149" s="140"/>
      <c r="BS149" s="140"/>
      <c r="BT149" s="140"/>
      <c r="BU149" s="140"/>
      <c r="BV149" s="140"/>
      <c r="BW149" s="140"/>
      <c r="BX149" s="140"/>
      <c r="BY149" s="140"/>
      <c r="BZ149" s="140"/>
      <c r="CA149" s="140"/>
      <c r="CB149" s="140"/>
      <c r="CC149" s="140"/>
      <c r="CD149" s="140"/>
      <c r="CE149" s="140"/>
      <c r="CF149" s="140"/>
      <c r="CG149" s="140"/>
      <c r="CH149" s="140"/>
      <c r="CI149" s="140"/>
      <c r="CJ149" s="140"/>
      <c r="CK149" s="140"/>
      <c r="CL149" s="140"/>
      <c r="CM149" s="140"/>
      <c r="CN149" s="140"/>
      <c r="CO149" s="140"/>
      <c r="CP149" s="140"/>
      <c r="CQ149" s="140"/>
      <c r="CR149" s="140"/>
      <c r="CS149" s="140"/>
      <c r="CT149" s="140"/>
      <c r="CU149" s="140"/>
      <c r="CV149" s="140"/>
      <c r="CW149" s="140"/>
      <c r="CX149" s="140"/>
      <c r="CY149" s="103">
        <f t="shared" si="18"/>
        <v>0</v>
      </c>
      <c r="CZ149" s="78"/>
    </row>
    <row r="150" spans="1:104" x14ac:dyDescent="0.2">
      <c r="A150" s="26"/>
      <c r="B150" s="123">
        <f t="shared" si="19"/>
        <v>141</v>
      </c>
      <c r="C150" s="107"/>
      <c r="D150" s="111"/>
      <c r="F150" s="108"/>
      <c r="G150" s="120"/>
      <c r="H150" s="101">
        <f t="shared" si="17"/>
        <v>0</v>
      </c>
      <c r="I150" s="113"/>
      <c r="J150" s="113"/>
      <c r="K150" s="113"/>
      <c r="L150" s="113"/>
      <c r="M150" s="113"/>
      <c r="N150" s="113"/>
      <c r="O150" s="113"/>
      <c r="P150" s="27"/>
      <c r="Q150" s="113"/>
      <c r="R150" s="113"/>
      <c r="S150" s="113"/>
      <c r="T150" s="113"/>
      <c r="U150" s="113"/>
      <c r="V150" s="113"/>
      <c r="W150" s="113"/>
      <c r="X150" s="28"/>
      <c r="Y150" s="221"/>
      <c r="Z150" s="221"/>
      <c r="AA150" s="221"/>
      <c r="AB150" s="221"/>
      <c r="AC150" s="221"/>
      <c r="AD150" s="221"/>
      <c r="AE150" s="221"/>
      <c r="AF150" s="28"/>
      <c r="AG150" s="221"/>
      <c r="AH150" s="221"/>
      <c r="AI150" s="221"/>
      <c r="AJ150" s="221"/>
      <c r="AK150" s="221"/>
      <c r="AL150" s="221"/>
      <c r="AM150" s="221"/>
      <c r="AN150" s="28"/>
      <c r="AO150" s="141"/>
      <c r="AP150" s="141"/>
      <c r="AQ150" s="141"/>
      <c r="AR150" s="79" t="str">
        <f t="shared" si="16"/>
        <v/>
      </c>
      <c r="AS150" s="139"/>
      <c r="AT150" s="139"/>
      <c r="AU150" s="28"/>
      <c r="AV150" s="215"/>
      <c r="AW150" s="215"/>
      <c r="AX150" s="28"/>
      <c r="AY150" s="140"/>
      <c r="AZ150" s="28"/>
      <c r="BA150" s="140"/>
      <c r="BB150" s="140"/>
      <c r="BC150" s="140"/>
      <c r="BD150" s="140"/>
      <c r="BE150" s="140"/>
      <c r="BF150" s="140"/>
      <c r="BG150" s="140"/>
      <c r="BH150" s="140"/>
      <c r="BI150" s="140"/>
      <c r="BJ150" s="140"/>
      <c r="BK150" s="140"/>
      <c r="BL150" s="140"/>
      <c r="BM150" s="140"/>
      <c r="BN150" s="140"/>
      <c r="BO150" s="140"/>
      <c r="BP150" s="140"/>
      <c r="BQ150" s="140"/>
      <c r="BR150" s="140"/>
      <c r="BS150" s="140"/>
      <c r="BT150" s="140"/>
      <c r="BU150" s="140"/>
      <c r="BV150" s="140"/>
      <c r="BW150" s="140"/>
      <c r="BX150" s="140"/>
      <c r="BY150" s="140"/>
      <c r="BZ150" s="140"/>
      <c r="CA150" s="140"/>
      <c r="CB150" s="140"/>
      <c r="CC150" s="140"/>
      <c r="CD150" s="140"/>
      <c r="CE150" s="140"/>
      <c r="CF150" s="140"/>
      <c r="CG150" s="140"/>
      <c r="CH150" s="140"/>
      <c r="CI150" s="140"/>
      <c r="CJ150" s="140"/>
      <c r="CK150" s="140"/>
      <c r="CL150" s="140"/>
      <c r="CM150" s="140"/>
      <c r="CN150" s="140"/>
      <c r="CO150" s="140"/>
      <c r="CP150" s="140"/>
      <c r="CQ150" s="140"/>
      <c r="CR150" s="140"/>
      <c r="CS150" s="140"/>
      <c r="CT150" s="140"/>
      <c r="CU150" s="140"/>
      <c r="CV150" s="140"/>
      <c r="CW150" s="140"/>
      <c r="CX150" s="140"/>
      <c r="CY150" s="103">
        <f t="shared" si="18"/>
        <v>0</v>
      </c>
      <c r="CZ150" s="78"/>
    </row>
    <row r="151" spans="1:104" x14ac:dyDescent="0.2">
      <c r="A151" s="26"/>
      <c r="B151" s="123">
        <f t="shared" si="19"/>
        <v>142</v>
      </c>
      <c r="C151" s="107"/>
      <c r="D151" s="111"/>
      <c r="F151" s="108"/>
      <c r="G151" s="120"/>
      <c r="H151" s="101">
        <f t="shared" si="17"/>
        <v>0</v>
      </c>
      <c r="I151" s="113"/>
      <c r="J151" s="113"/>
      <c r="K151" s="113"/>
      <c r="L151" s="113"/>
      <c r="M151" s="113"/>
      <c r="N151" s="113"/>
      <c r="O151" s="113"/>
      <c r="P151" s="27"/>
      <c r="Q151" s="113"/>
      <c r="R151" s="113"/>
      <c r="S151" s="113"/>
      <c r="T151" s="113"/>
      <c r="U151" s="113"/>
      <c r="V151" s="113"/>
      <c r="W151" s="113"/>
      <c r="X151" s="28"/>
      <c r="Y151" s="221"/>
      <c r="Z151" s="221"/>
      <c r="AA151" s="221"/>
      <c r="AB151" s="221"/>
      <c r="AC151" s="221"/>
      <c r="AD151" s="221"/>
      <c r="AE151" s="221"/>
      <c r="AF151" s="28"/>
      <c r="AG151" s="221"/>
      <c r="AH151" s="221"/>
      <c r="AI151" s="221"/>
      <c r="AJ151" s="221"/>
      <c r="AK151" s="221"/>
      <c r="AL151" s="221"/>
      <c r="AM151" s="221"/>
      <c r="AN151" s="28"/>
      <c r="AO151" s="141"/>
      <c r="AP151" s="141"/>
      <c r="AQ151" s="141"/>
      <c r="AR151" s="79" t="str">
        <f t="shared" si="16"/>
        <v/>
      </c>
      <c r="AS151" s="139"/>
      <c r="AT151" s="139"/>
      <c r="AU151" s="28"/>
      <c r="AV151" s="215"/>
      <c r="AW151" s="215"/>
      <c r="AX151" s="28"/>
      <c r="AY151" s="140"/>
      <c r="AZ151" s="28"/>
      <c r="BA151" s="140"/>
      <c r="BB151" s="140"/>
      <c r="BC151" s="140"/>
      <c r="BD151" s="140"/>
      <c r="BE151" s="140"/>
      <c r="BF151" s="140"/>
      <c r="BG151" s="140"/>
      <c r="BH151" s="140"/>
      <c r="BI151" s="140"/>
      <c r="BJ151" s="140"/>
      <c r="BK151" s="140"/>
      <c r="BL151" s="140"/>
      <c r="BM151" s="140"/>
      <c r="BN151" s="140"/>
      <c r="BO151" s="140"/>
      <c r="BP151" s="140"/>
      <c r="BQ151" s="140"/>
      <c r="BR151" s="140"/>
      <c r="BS151" s="140"/>
      <c r="BT151" s="140"/>
      <c r="BU151" s="140"/>
      <c r="BV151" s="140"/>
      <c r="BW151" s="140"/>
      <c r="BX151" s="140"/>
      <c r="BY151" s="140"/>
      <c r="BZ151" s="140"/>
      <c r="CA151" s="140"/>
      <c r="CB151" s="140"/>
      <c r="CC151" s="140"/>
      <c r="CD151" s="140"/>
      <c r="CE151" s="140"/>
      <c r="CF151" s="140"/>
      <c r="CG151" s="140"/>
      <c r="CH151" s="140"/>
      <c r="CI151" s="140"/>
      <c r="CJ151" s="140"/>
      <c r="CK151" s="140"/>
      <c r="CL151" s="140"/>
      <c r="CM151" s="140"/>
      <c r="CN151" s="140"/>
      <c r="CO151" s="140"/>
      <c r="CP151" s="140"/>
      <c r="CQ151" s="140"/>
      <c r="CR151" s="140"/>
      <c r="CS151" s="140"/>
      <c r="CT151" s="140"/>
      <c r="CU151" s="140"/>
      <c r="CV151" s="140"/>
      <c r="CW151" s="140"/>
      <c r="CX151" s="140"/>
      <c r="CY151" s="103">
        <f t="shared" si="18"/>
        <v>0</v>
      </c>
      <c r="CZ151" s="78"/>
    </row>
    <row r="152" spans="1:104" x14ac:dyDescent="0.2">
      <c r="A152" s="26"/>
      <c r="B152" s="123">
        <f t="shared" si="19"/>
        <v>143</v>
      </c>
      <c r="C152" s="107"/>
      <c r="D152" s="111"/>
      <c r="F152" s="108"/>
      <c r="G152" s="120"/>
      <c r="H152" s="101">
        <f t="shared" si="17"/>
        <v>0</v>
      </c>
      <c r="I152" s="113"/>
      <c r="J152" s="113"/>
      <c r="K152" s="113"/>
      <c r="L152" s="113"/>
      <c r="M152" s="113"/>
      <c r="N152" s="113"/>
      <c r="O152" s="113"/>
      <c r="P152" s="27"/>
      <c r="Q152" s="113"/>
      <c r="R152" s="113"/>
      <c r="S152" s="113"/>
      <c r="T152" s="113"/>
      <c r="U152" s="113"/>
      <c r="V152" s="113"/>
      <c r="W152" s="113"/>
      <c r="X152" s="28"/>
      <c r="Y152" s="221"/>
      <c r="Z152" s="221"/>
      <c r="AA152" s="221"/>
      <c r="AB152" s="221"/>
      <c r="AC152" s="221"/>
      <c r="AD152" s="221"/>
      <c r="AE152" s="221"/>
      <c r="AF152" s="28"/>
      <c r="AG152" s="221"/>
      <c r="AH152" s="221"/>
      <c r="AI152" s="221"/>
      <c r="AJ152" s="221"/>
      <c r="AK152" s="221"/>
      <c r="AL152" s="221"/>
      <c r="AM152" s="221"/>
      <c r="AN152" s="28"/>
      <c r="AO152" s="141"/>
      <c r="AP152" s="141"/>
      <c r="AQ152" s="141"/>
      <c r="AR152" s="79" t="str">
        <f t="shared" si="16"/>
        <v/>
      </c>
      <c r="AS152" s="139"/>
      <c r="AT152" s="139"/>
      <c r="AU152" s="28"/>
      <c r="AV152" s="215"/>
      <c r="AW152" s="215"/>
      <c r="AX152" s="28"/>
      <c r="AY152" s="140"/>
      <c r="AZ152" s="28"/>
      <c r="BA152" s="140"/>
      <c r="BB152" s="140"/>
      <c r="BC152" s="140"/>
      <c r="BD152" s="140"/>
      <c r="BE152" s="140"/>
      <c r="BF152" s="140"/>
      <c r="BG152" s="140"/>
      <c r="BH152" s="140"/>
      <c r="BI152" s="140"/>
      <c r="BJ152" s="140"/>
      <c r="BK152" s="140"/>
      <c r="BL152" s="140"/>
      <c r="BM152" s="140"/>
      <c r="BN152" s="140"/>
      <c r="BO152" s="140"/>
      <c r="BP152" s="140"/>
      <c r="BQ152" s="140"/>
      <c r="BR152" s="140"/>
      <c r="BS152" s="140"/>
      <c r="BT152" s="140"/>
      <c r="BU152" s="140"/>
      <c r="BV152" s="140"/>
      <c r="BW152" s="140"/>
      <c r="BX152" s="140"/>
      <c r="BY152" s="140"/>
      <c r="BZ152" s="140"/>
      <c r="CA152" s="140"/>
      <c r="CB152" s="140"/>
      <c r="CC152" s="140"/>
      <c r="CD152" s="140"/>
      <c r="CE152" s="140"/>
      <c r="CF152" s="140"/>
      <c r="CG152" s="140"/>
      <c r="CH152" s="140"/>
      <c r="CI152" s="140"/>
      <c r="CJ152" s="140"/>
      <c r="CK152" s="140"/>
      <c r="CL152" s="140"/>
      <c r="CM152" s="140"/>
      <c r="CN152" s="140"/>
      <c r="CO152" s="140"/>
      <c r="CP152" s="140"/>
      <c r="CQ152" s="140"/>
      <c r="CR152" s="140"/>
      <c r="CS152" s="140"/>
      <c r="CT152" s="140"/>
      <c r="CU152" s="140"/>
      <c r="CV152" s="140"/>
      <c r="CW152" s="140"/>
      <c r="CX152" s="140"/>
      <c r="CY152" s="103">
        <f t="shared" si="18"/>
        <v>0</v>
      </c>
      <c r="CZ152" s="78"/>
    </row>
    <row r="153" spans="1:104" x14ac:dyDescent="0.2">
      <c r="A153" s="26"/>
      <c r="B153" s="123">
        <f t="shared" si="19"/>
        <v>144</v>
      </c>
      <c r="C153" s="107"/>
      <c r="D153" s="111"/>
      <c r="F153" s="108"/>
      <c r="G153" s="120"/>
      <c r="H153" s="101">
        <f t="shared" si="17"/>
        <v>0</v>
      </c>
      <c r="I153" s="113"/>
      <c r="J153" s="113"/>
      <c r="K153" s="113"/>
      <c r="L153" s="113"/>
      <c r="M153" s="113"/>
      <c r="N153" s="113"/>
      <c r="O153" s="113"/>
      <c r="P153" s="27"/>
      <c r="Q153" s="113"/>
      <c r="R153" s="113"/>
      <c r="S153" s="113"/>
      <c r="T153" s="113"/>
      <c r="U153" s="113"/>
      <c r="V153" s="113"/>
      <c r="W153" s="113"/>
      <c r="X153" s="28"/>
      <c r="Y153" s="221"/>
      <c r="Z153" s="221"/>
      <c r="AA153" s="221"/>
      <c r="AB153" s="221"/>
      <c r="AC153" s="221"/>
      <c r="AD153" s="221"/>
      <c r="AE153" s="221"/>
      <c r="AF153" s="28"/>
      <c r="AG153" s="221"/>
      <c r="AH153" s="221"/>
      <c r="AI153" s="221"/>
      <c r="AJ153" s="221"/>
      <c r="AK153" s="221"/>
      <c r="AL153" s="221"/>
      <c r="AM153" s="221"/>
      <c r="AN153" s="28"/>
      <c r="AO153" s="141"/>
      <c r="AP153" s="141"/>
      <c r="AQ153" s="141"/>
      <c r="AR153" s="79" t="str">
        <f t="shared" si="16"/>
        <v/>
      </c>
      <c r="AS153" s="139"/>
      <c r="AT153" s="139"/>
      <c r="AU153" s="28"/>
      <c r="AV153" s="215"/>
      <c r="AW153" s="215"/>
      <c r="AX153" s="28"/>
      <c r="AY153" s="140"/>
      <c r="AZ153" s="28"/>
      <c r="BA153" s="140"/>
      <c r="BB153" s="140"/>
      <c r="BC153" s="140"/>
      <c r="BD153" s="140"/>
      <c r="BE153" s="140"/>
      <c r="BF153" s="140"/>
      <c r="BG153" s="140"/>
      <c r="BH153" s="140"/>
      <c r="BI153" s="140"/>
      <c r="BJ153" s="140"/>
      <c r="BK153" s="140"/>
      <c r="BL153" s="140"/>
      <c r="BM153" s="140"/>
      <c r="BN153" s="140"/>
      <c r="BO153" s="140"/>
      <c r="BP153" s="140"/>
      <c r="BQ153" s="140"/>
      <c r="BR153" s="140"/>
      <c r="BS153" s="140"/>
      <c r="BT153" s="140"/>
      <c r="BU153" s="140"/>
      <c r="BV153" s="140"/>
      <c r="BW153" s="140"/>
      <c r="BX153" s="140"/>
      <c r="BY153" s="140"/>
      <c r="BZ153" s="140"/>
      <c r="CA153" s="140"/>
      <c r="CB153" s="140"/>
      <c r="CC153" s="140"/>
      <c r="CD153" s="140"/>
      <c r="CE153" s="140"/>
      <c r="CF153" s="140"/>
      <c r="CG153" s="140"/>
      <c r="CH153" s="140"/>
      <c r="CI153" s="140"/>
      <c r="CJ153" s="140"/>
      <c r="CK153" s="140"/>
      <c r="CL153" s="140"/>
      <c r="CM153" s="140"/>
      <c r="CN153" s="140"/>
      <c r="CO153" s="140"/>
      <c r="CP153" s="140"/>
      <c r="CQ153" s="140"/>
      <c r="CR153" s="140"/>
      <c r="CS153" s="140"/>
      <c r="CT153" s="140"/>
      <c r="CU153" s="140"/>
      <c r="CV153" s="140"/>
      <c r="CW153" s="140"/>
      <c r="CX153" s="140"/>
      <c r="CY153" s="103">
        <f t="shared" si="18"/>
        <v>0</v>
      </c>
      <c r="CZ153" s="78"/>
    </row>
    <row r="154" spans="1:104" x14ac:dyDescent="0.2">
      <c r="A154" s="26"/>
      <c r="B154" s="123">
        <f t="shared" si="19"/>
        <v>145</v>
      </c>
      <c r="C154" s="107"/>
      <c r="D154" s="111"/>
      <c r="F154" s="108"/>
      <c r="G154" s="120"/>
      <c r="H154" s="101">
        <f t="shared" si="17"/>
        <v>0</v>
      </c>
      <c r="I154" s="113"/>
      <c r="J154" s="113"/>
      <c r="K154" s="113"/>
      <c r="L154" s="113"/>
      <c r="M154" s="113"/>
      <c r="N154" s="113"/>
      <c r="O154" s="113"/>
      <c r="P154" s="27"/>
      <c r="Q154" s="113"/>
      <c r="R154" s="113"/>
      <c r="S154" s="113"/>
      <c r="T154" s="113"/>
      <c r="U154" s="113"/>
      <c r="V154" s="113"/>
      <c r="W154" s="113"/>
      <c r="X154" s="28"/>
      <c r="Y154" s="221"/>
      <c r="Z154" s="221"/>
      <c r="AA154" s="221"/>
      <c r="AB154" s="221"/>
      <c r="AC154" s="221"/>
      <c r="AD154" s="221"/>
      <c r="AE154" s="221"/>
      <c r="AF154" s="28"/>
      <c r="AG154" s="221"/>
      <c r="AH154" s="221"/>
      <c r="AI154" s="221"/>
      <c r="AJ154" s="221"/>
      <c r="AK154" s="221"/>
      <c r="AL154" s="221"/>
      <c r="AM154" s="221"/>
      <c r="AN154" s="28"/>
      <c r="AO154" s="141"/>
      <c r="AP154" s="141"/>
      <c r="AQ154" s="141"/>
      <c r="AR154" s="79" t="str">
        <f t="shared" si="16"/>
        <v/>
      </c>
      <c r="AS154" s="139"/>
      <c r="AT154" s="139"/>
      <c r="AU154" s="28"/>
      <c r="AV154" s="215"/>
      <c r="AW154" s="215"/>
      <c r="AX154" s="28"/>
      <c r="AY154" s="140"/>
      <c r="AZ154" s="28"/>
      <c r="BA154" s="140"/>
      <c r="BB154" s="140"/>
      <c r="BC154" s="140"/>
      <c r="BD154" s="140"/>
      <c r="BE154" s="140"/>
      <c r="BF154" s="140"/>
      <c r="BG154" s="140"/>
      <c r="BH154" s="140"/>
      <c r="BI154" s="140"/>
      <c r="BJ154" s="140"/>
      <c r="BK154" s="140"/>
      <c r="BL154" s="140"/>
      <c r="BM154" s="140"/>
      <c r="BN154" s="140"/>
      <c r="BO154" s="140"/>
      <c r="BP154" s="140"/>
      <c r="BQ154" s="140"/>
      <c r="BR154" s="140"/>
      <c r="BS154" s="140"/>
      <c r="BT154" s="140"/>
      <c r="BU154" s="140"/>
      <c r="BV154" s="140"/>
      <c r="BW154" s="140"/>
      <c r="BX154" s="140"/>
      <c r="BY154" s="140"/>
      <c r="BZ154" s="140"/>
      <c r="CA154" s="140"/>
      <c r="CB154" s="140"/>
      <c r="CC154" s="140"/>
      <c r="CD154" s="140"/>
      <c r="CE154" s="140"/>
      <c r="CF154" s="140"/>
      <c r="CG154" s="140"/>
      <c r="CH154" s="140"/>
      <c r="CI154" s="140"/>
      <c r="CJ154" s="140"/>
      <c r="CK154" s="140"/>
      <c r="CL154" s="140"/>
      <c r="CM154" s="140"/>
      <c r="CN154" s="140"/>
      <c r="CO154" s="140"/>
      <c r="CP154" s="140"/>
      <c r="CQ154" s="140"/>
      <c r="CR154" s="140"/>
      <c r="CS154" s="140"/>
      <c r="CT154" s="140"/>
      <c r="CU154" s="140"/>
      <c r="CV154" s="140"/>
      <c r="CW154" s="140"/>
      <c r="CX154" s="140"/>
      <c r="CY154" s="103">
        <f t="shared" si="18"/>
        <v>0</v>
      </c>
      <c r="CZ154" s="78"/>
    </row>
    <row r="155" spans="1:104" x14ac:dyDescent="0.2">
      <c r="A155" s="26"/>
      <c r="B155" s="123">
        <f t="shared" si="19"/>
        <v>146</v>
      </c>
      <c r="C155" s="107"/>
      <c r="D155" s="111"/>
      <c r="F155" s="108"/>
      <c r="G155" s="120"/>
      <c r="H155" s="101">
        <f t="shared" si="17"/>
        <v>0</v>
      </c>
      <c r="I155" s="113"/>
      <c r="J155" s="113"/>
      <c r="K155" s="113"/>
      <c r="L155" s="113"/>
      <c r="M155" s="113"/>
      <c r="N155" s="113"/>
      <c r="O155" s="113"/>
      <c r="P155" s="27"/>
      <c r="Q155" s="113"/>
      <c r="R155" s="113"/>
      <c r="S155" s="113"/>
      <c r="T155" s="113"/>
      <c r="U155" s="113"/>
      <c r="V155" s="113"/>
      <c r="W155" s="113"/>
      <c r="X155" s="28"/>
      <c r="Y155" s="221"/>
      <c r="Z155" s="221"/>
      <c r="AA155" s="221"/>
      <c r="AB155" s="221"/>
      <c r="AC155" s="221"/>
      <c r="AD155" s="221"/>
      <c r="AE155" s="221"/>
      <c r="AF155" s="28"/>
      <c r="AG155" s="221"/>
      <c r="AH155" s="221"/>
      <c r="AI155" s="221"/>
      <c r="AJ155" s="221"/>
      <c r="AK155" s="221"/>
      <c r="AL155" s="221"/>
      <c r="AM155" s="221"/>
      <c r="AN155" s="28"/>
      <c r="AO155" s="141"/>
      <c r="AP155" s="141"/>
      <c r="AQ155" s="141"/>
      <c r="AR155" s="79" t="str">
        <f t="shared" si="16"/>
        <v/>
      </c>
      <c r="AS155" s="139"/>
      <c r="AT155" s="139"/>
      <c r="AU155" s="28"/>
      <c r="AV155" s="215"/>
      <c r="AW155" s="215"/>
      <c r="AX155" s="28"/>
      <c r="AY155" s="140"/>
      <c r="AZ155" s="28"/>
      <c r="BA155" s="140"/>
      <c r="BB155" s="140"/>
      <c r="BC155" s="140"/>
      <c r="BD155" s="140"/>
      <c r="BE155" s="140"/>
      <c r="BF155" s="140"/>
      <c r="BG155" s="140"/>
      <c r="BH155" s="140"/>
      <c r="BI155" s="140"/>
      <c r="BJ155" s="140"/>
      <c r="BK155" s="140"/>
      <c r="BL155" s="140"/>
      <c r="BM155" s="140"/>
      <c r="BN155" s="140"/>
      <c r="BO155" s="140"/>
      <c r="BP155" s="140"/>
      <c r="BQ155" s="140"/>
      <c r="BR155" s="140"/>
      <c r="BS155" s="140"/>
      <c r="BT155" s="140"/>
      <c r="BU155" s="140"/>
      <c r="BV155" s="140"/>
      <c r="BW155" s="140"/>
      <c r="BX155" s="140"/>
      <c r="BY155" s="140"/>
      <c r="BZ155" s="140"/>
      <c r="CA155" s="140"/>
      <c r="CB155" s="140"/>
      <c r="CC155" s="140"/>
      <c r="CD155" s="140"/>
      <c r="CE155" s="140"/>
      <c r="CF155" s="140"/>
      <c r="CG155" s="140"/>
      <c r="CH155" s="140"/>
      <c r="CI155" s="140"/>
      <c r="CJ155" s="140"/>
      <c r="CK155" s="140"/>
      <c r="CL155" s="140"/>
      <c r="CM155" s="140"/>
      <c r="CN155" s="140"/>
      <c r="CO155" s="140"/>
      <c r="CP155" s="140"/>
      <c r="CQ155" s="140"/>
      <c r="CR155" s="140"/>
      <c r="CS155" s="140"/>
      <c r="CT155" s="140"/>
      <c r="CU155" s="140"/>
      <c r="CV155" s="140"/>
      <c r="CW155" s="140"/>
      <c r="CX155" s="140"/>
      <c r="CY155" s="103">
        <f t="shared" si="18"/>
        <v>0</v>
      </c>
      <c r="CZ155" s="78"/>
    </row>
    <row r="156" spans="1:104" x14ac:dyDescent="0.2">
      <c r="A156" s="26"/>
      <c r="B156" s="123">
        <f t="shared" si="19"/>
        <v>147</v>
      </c>
      <c r="C156" s="107"/>
      <c r="D156" s="111"/>
      <c r="F156" s="108"/>
      <c r="G156" s="120"/>
      <c r="H156" s="101">
        <f t="shared" si="17"/>
        <v>0</v>
      </c>
      <c r="I156" s="113"/>
      <c r="J156" s="113"/>
      <c r="K156" s="113"/>
      <c r="L156" s="113"/>
      <c r="M156" s="113"/>
      <c r="N156" s="113"/>
      <c r="O156" s="113"/>
      <c r="P156" s="27"/>
      <c r="Q156" s="113"/>
      <c r="R156" s="113"/>
      <c r="S156" s="113"/>
      <c r="T156" s="113"/>
      <c r="U156" s="113"/>
      <c r="V156" s="113"/>
      <c r="W156" s="113"/>
      <c r="X156" s="28"/>
      <c r="Y156" s="221"/>
      <c r="Z156" s="221"/>
      <c r="AA156" s="221"/>
      <c r="AB156" s="221"/>
      <c r="AC156" s="221"/>
      <c r="AD156" s="221"/>
      <c r="AE156" s="221"/>
      <c r="AF156" s="28"/>
      <c r="AG156" s="221"/>
      <c r="AH156" s="221"/>
      <c r="AI156" s="221"/>
      <c r="AJ156" s="221"/>
      <c r="AK156" s="221"/>
      <c r="AL156" s="221"/>
      <c r="AM156" s="221"/>
      <c r="AN156" s="28"/>
      <c r="AO156" s="141"/>
      <c r="AP156" s="141"/>
      <c r="AQ156" s="141"/>
      <c r="AR156" s="79" t="str">
        <f t="shared" si="16"/>
        <v/>
      </c>
      <c r="AS156" s="139"/>
      <c r="AT156" s="139"/>
      <c r="AU156" s="28"/>
      <c r="AV156" s="215"/>
      <c r="AW156" s="215"/>
      <c r="AX156" s="28"/>
      <c r="AY156" s="140"/>
      <c r="AZ156" s="28"/>
      <c r="BA156" s="140"/>
      <c r="BB156" s="140"/>
      <c r="BC156" s="140"/>
      <c r="BD156" s="140"/>
      <c r="BE156" s="140"/>
      <c r="BF156" s="140"/>
      <c r="BG156" s="140"/>
      <c r="BH156" s="140"/>
      <c r="BI156" s="140"/>
      <c r="BJ156" s="140"/>
      <c r="BK156" s="140"/>
      <c r="BL156" s="140"/>
      <c r="BM156" s="140"/>
      <c r="BN156" s="140"/>
      <c r="BO156" s="140"/>
      <c r="BP156" s="140"/>
      <c r="BQ156" s="140"/>
      <c r="BR156" s="140"/>
      <c r="BS156" s="140"/>
      <c r="BT156" s="140"/>
      <c r="BU156" s="140"/>
      <c r="BV156" s="140"/>
      <c r="BW156" s="140"/>
      <c r="BX156" s="140"/>
      <c r="BY156" s="140"/>
      <c r="BZ156" s="140"/>
      <c r="CA156" s="140"/>
      <c r="CB156" s="140"/>
      <c r="CC156" s="140"/>
      <c r="CD156" s="140"/>
      <c r="CE156" s="140"/>
      <c r="CF156" s="140"/>
      <c r="CG156" s="140"/>
      <c r="CH156" s="140"/>
      <c r="CI156" s="140"/>
      <c r="CJ156" s="140"/>
      <c r="CK156" s="140"/>
      <c r="CL156" s="140"/>
      <c r="CM156" s="140"/>
      <c r="CN156" s="140"/>
      <c r="CO156" s="140"/>
      <c r="CP156" s="140"/>
      <c r="CQ156" s="140"/>
      <c r="CR156" s="140"/>
      <c r="CS156" s="140"/>
      <c r="CT156" s="140"/>
      <c r="CU156" s="140"/>
      <c r="CV156" s="140"/>
      <c r="CW156" s="140"/>
      <c r="CX156" s="140"/>
      <c r="CY156" s="103">
        <f t="shared" si="18"/>
        <v>0</v>
      </c>
      <c r="CZ156" s="78"/>
    </row>
    <row r="157" spans="1:104" x14ac:dyDescent="0.2">
      <c r="A157" s="26"/>
      <c r="B157" s="123">
        <f t="shared" si="19"/>
        <v>148</v>
      </c>
      <c r="C157" s="107"/>
      <c r="D157" s="111"/>
      <c r="F157" s="108"/>
      <c r="G157" s="120"/>
      <c r="H157" s="101">
        <f t="shared" si="17"/>
        <v>0</v>
      </c>
      <c r="I157" s="113"/>
      <c r="J157" s="113"/>
      <c r="K157" s="113"/>
      <c r="L157" s="113"/>
      <c r="M157" s="113"/>
      <c r="N157" s="113"/>
      <c r="O157" s="113"/>
      <c r="P157" s="27"/>
      <c r="Q157" s="113"/>
      <c r="R157" s="113"/>
      <c r="S157" s="113"/>
      <c r="T157" s="113"/>
      <c r="U157" s="113"/>
      <c r="V157" s="113"/>
      <c r="W157" s="113"/>
      <c r="X157" s="28"/>
      <c r="Y157" s="221"/>
      <c r="Z157" s="221"/>
      <c r="AA157" s="221"/>
      <c r="AB157" s="221"/>
      <c r="AC157" s="221"/>
      <c r="AD157" s="221"/>
      <c r="AE157" s="221"/>
      <c r="AF157" s="28"/>
      <c r="AG157" s="221"/>
      <c r="AH157" s="221"/>
      <c r="AI157" s="221"/>
      <c r="AJ157" s="221"/>
      <c r="AK157" s="221"/>
      <c r="AL157" s="221"/>
      <c r="AM157" s="221"/>
      <c r="AN157" s="28"/>
      <c r="AO157" s="141"/>
      <c r="AP157" s="141"/>
      <c r="AQ157" s="141"/>
      <c r="AR157" s="79" t="str">
        <f t="shared" si="16"/>
        <v/>
      </c>
      <c r="AS157" s="139"/>
      <c r="AT157" s="139"/>
      <c r="AU157" s="28"/>
      <c r="AV157" s="215"/>
      <c r="AW157" s="215"/>
      <c r="AX157" s="28"/>
      <c r="AY157" s="140"/>
      <c r="AZ157" s="28"/>
      <c r="BA157" s="140"/>
      <c r="BB157" s="140"/>
      <c r="BC157" s="140"/>
      <c r="BD157" s="140"/>
      <c r="BE157" s="140"/>
      <c r="BF157" s="140"/>
      <c r="BG157" s="140"/>
      <c r="BH157" s="140"/>
      <c r="BI157" s="140"/>
      <c r="BJ157" s="140"/>
      <c r="BK157" s="140"/>
      <c r="BL157" s="140"/>
      <c r="BM157" s="140"/>
      <c r="BN157" s="140"/>
      <c r="BO157" s="140"/>
      <c r="BP157" s="140"/>
      <c r="BQ157" s="140"/>
      <c r="BR157" s="140"/>
      <c r="BS157" s="140"/>
      <c r="BT157" s="140"/>
      <c r="BU157" s="140"/>
      <c r="BV157" s="140"/>
      <c r="BW157" s="140"/>
      <c r="BX157" s="140"/>
      <c r="BY157" s="140"/>
      <c r="BZ157" s="140"/>
      <c r="CA157" s="140"/>
      <c r="CB157" s="140"/>
      <c r="CC157" s="140"/>
      <c r="CD157" s="140"/>
      <c r="CE157" s="140"/>
      <c r="CF157" s="140"/>
      <c r="CG157" s="140"/>
      <c r="CH157" s="140"/>
      <c r="CI157" s="140"/>
      <c r="CJ157" s="140"/>
      <c r="CK157" s="140"/>
      <c r="CL157" s="140"/>
      <c r="CM157" s="140"/>
      <c r="CN157" s="140"/>
      <c r="CO157" s="140"/>
      <c r="CP157" s="140"/>
      <c r="CQ157" s="140"/>
      <c r="CR157" s="140"/>
      <c r="CS157" s="140"/>
      <c r="CT157" s="140"/>
      <c r="CU157" s="140"/>
      <c r="CV157" s="140"/>
      <c r="CW157" s="140"/>
      <c r="CX157" s="140"/>
      <c r="CY157" s="103">
        <f t="shared" si="18"/>
        <v>0</v>
      </c>
      <c r="CZ157" s="78"/>
    </row>
    <row r="158" spans="1:104" x14ac:dyDescent="0.2">
      <c r="A158" s="26"/>
      <c r="B158" s="123">
        <f t="shared" si="19"/>
        <v>149</v>
      </c>
      <c r="C158" s="107"/>
      <c r="D158" s="111"/>
      <c r="F158" s="108"/>
      <c r="G158" s="120"/>
      <c r="H158" s="101">
        <f t="shared" si="17"/>
        <v>0</v>
      </c>
      <c r="I158" s="113"/>
      <c r="J158" s="113"/>
      <c r="K158" s="113"/>
      <c r="L158" s="113"/>
      <c r="M158" s="113"/>
      <c r="N158" s="113"/>
      <c r="O158" s="113"/>
      <c r="P158" s="27"/>
      <c r="Q158" s="113"/>
      <c r="R158" s="113"/>
      <c r="S158" s="113"/>
      <c r="T158" s="113"/>
      <c r="U158" s="113"/>
      <c r="V158" s="113"/>
      <c r="W158" s="113"/>
      <c r="X158" s="28"/>
      <c r="Y158" s="221"/>
      <c r="Z158" s="221"/>
      <c r="AA158" s="221"/>
      <c r="AB158" s="221"/>
      <c r="AC158" s="221"/>
      <c r="AD158" s="221"/>
      <c r="AE158" s="221"/>
      <c r="AF158" s="28"/>
      <c r="AG158" s="221"/>
      <c r="AH158" s="221"/>
      <c r="AI158" s="221"/>
      <c r="AJ158" s="221"/>
      <c r="AK158" s="221"/>
      <c r="AL158" s="221"/>
      <c r="AM158" s="221"/>
      <c r="AN158" s="28"/>
      <c r="AO158" s="141"/>
      <c r="AP158" s="141"/>
      <c r="AQ158" s="141"/>
      <c r="AR158" s="79" t="str">
        <f t="shared" si="16"/>
        <v/>
      </c>
      <c r="AS158" s="139"/>
      <c r="AT158" s="139"/>
      <c r="AU158" s="28"/>
      <c r="AV158" s="215"/>
      <c r="AW158" s="215"/>
      <c r="AX158" s="28"/>
      <c r="AY158" s="140"/>
      <c r="AZ158" s="28"/>
      <c r="BA158" s="140"/>
      <c r="BB158" s="140"/>
      <c r="BC158" s="140"/>
      <c r="BD158" s="140"/>
      <c r="BE158" s="140"/>
      <c r="BF158" s="140"/>
      <c r="BG158" s="140"/>
      <c r="BH158" s="140"/>
      <c r="BI158" s="140"/>
      <c r="BJ158" s="140"/>
      <c r="BK158" s="140"/>
      <c r="BL158" s="140"/>
      <c r="BM158" s="140"/>
      <c r="BN158" s="140"/>
      <c r="BO158" s="140"/>
      <c r="BP158" s="140"/>
      <c r="BQ158" s="140"/>
      <c r="BR158" s="140"/>
      <c r="BS158" s="140"/>
      <c r="BT158" s="140"/>
      <c r="BU158" s="140"/>
      <c r="BV158" s="140"/>
      <c r="BW158" s="140"/>
      <c r="BX158" s="140"/>
      <c r="BY158" s="140"/>
      <c r="BZ158" s="140"/>
      <c r="CA158" s="140"/>
      <c r="CB158" s="140"/>
      <c r="CC158" s="140"/>
      <c r="CD158" s="140"/>
      <c r="CE158" s="140"/>
      <c r="CF158" s="140"/>
      <c r="CG158" s="140"/>
      <c r="CH158" s="140"/>
      <c r="CI158" s="140"/>
      <c r="CJ158" s="140"/>
      <c r="CK158" s="140"/>
      <c r="CL158" s="140"/>
      <c r="CM158" s="140"/>
      <c r="CN158" s="140"/>
      <c r="CO158" s="140"/>
      <c r="CP158" s="140"/>
      <c r="CQ158" s="140"/>
      <c r="CR158" s="140"/>
      <c r="CS158" s="140"/>
      <c r="CT158" s="140"/>
      <c r="CU158" s="140"/>
      <c r="CV158" s="140"/>
      <c r="CW158" s="140"/>
      <c r="CX158" s="140"/>
      <c r="CY158" s="103">
        <f t="shared" si="18"/>
        <v>0</v>
      </c>
      <c r="CZ158" s="78"/>
    </row>
    <row r="159" spans="1:104" x14ac:dyDescent="0.2">
      <c r="A159" s="26"/>
      <c r="B159" s="123">
        <f t="shared" si="19"/>
        <v>150</v>
      </c>
      <c r="C159" s="107"/>
      <c r="D159" s="111"/>
      <c r="F159" s="108"/>
      <c r="G159" s="120"/>
      <c r="H159" s="101">
        <f t="shared" si="17"/>
        <v>0</v>
      </c>
      <c r="I159" s="113"/>
      <c r="J159" s="113"/>
      <c r="K159" s="113"/>
      <c r="L159" s="113"/>
      <c r="M159" s="113"/>
      <c r="N159" s="113"/>
      <c r="O159" s="113"/>
      <c r="P159" s="27"/>
      <c r="Q159" s="113"/>
      <c r="R159" s="113"/>
      <c r="S159" s="113"/>
      <c r="T159" s="113"/>
      <c r="U159" s="113"/>
      <c r="V159" s="113"/>
      <c r="W159" s="113"/>
      <c r="X159" s="28"/>
      <c r="Y159" s="221"/>
      <c r="Z159" s="221"/>
      <c r="AA159" s="221"/>
      <c r="AB159" s="221"/>
      <c r="AC159" s="221"/>
      <c r="AD159" s="221"/>
      <c r="AE159" s="221"/>
      <c r="AF159" s="28"/>
      <c r="AG159" s="221"/>
      <c r="AH159" s="221"/>
      <c r="AI159" s="221"/>
      <c r="AJ159" s="221"/>
      <c r="AK159" s="221"/>
      <c r="AL159" s="221"/>
      <c r="AM159" s="221"/>
      <c r="AN159" s="28"/>
      <c r="AO159" s="141"/>
      <c r="AP159" s="141"/>
      <c r="AQ159" s="141"/>
      <c r="AR159" s="79" t="str">
        <f t="shared" si="16"/>
        <v/>
      </c>
      <c r="AS159" s="139"/>
      <c r="AT159" s="139"/>
      <c r="AU159" s="28"/>
      <c r="AV159" s="215"/>
      <c r="AW159" s="215"/>
      <c r="AX159" s="28"/>
      <c r="AY159" s="140"/>
      <c r="AZ159" s="28"/>
      <c r="BA159" s="140"/>
      <c r="BB159" s="140"/>
      <c r="BC159" s="140"/>
      <c r="BD159" s="140"/>
      <c r="BE159" s="140"/>
      <c r="BF159" s="140"/>
      <c r="BG159" s="140"/>
      <c r="BH159" s="140"/>
      <c r="BI159" s="140"/>
      <c r="BJ159" s="140"/>
      <c r="BK159" s="140"/>
      <c r="BL159" s="140"/>
      <c r="BM159" s="140"/>
      <c r="BN159" s="140"/>
      <c r="BO159" s="140"/>
      <c r="BP159" s="140"/>
      <c r="BQ159" s="140"/>
      <c r="BR159" s="140"/>
      <c r="BS159" s="140"/>
      <c r="BT159" s="140"/>
      <c r="BU159" s="140"/>
      <c r="BV159" s="140"/>
      <c r="BW159" s="140"/>
      <c r="BX159" s="140"/>
      <c r="BY159" s="140"/>
      <c r="BZ159" s="140"/>
      <c r="CA159" s="140"/>
      <c r="CB159" s="140"/>
      <c r="CC159" s="140"/>
      <c r="CD159" s="140"/>
      <c r="CE159" s="140"/>
      <c r="CF159" s="140"/>
      <c r="CG159" s="140"/>
      <c r="CH159" s="140"/>
      <c r="CI159" s="140"/>
      <c r="CJ159" s="140"/>
      <c r="CK159" s="140"/>
      <c r="CL159" s="140"/>
      <c r="CM159" s="140"/>
      <c r="CN159" s="140"/>
      <c r="CO159" s="140"/>
      <c r="CP159" s="140"/>
      <c r="CQ159" s="140"/>
      <c r="CR159" s="140"/>
      <c r="CS159" s="140"/>
      <c r="CT159" s="140"/>
      <c r="CU159" s="140"/>
      <c r="CV159" s="140"/>
      <c r="CW159" s="140"/>
      <c r="CX159" s="140"/>
      <c r="CY159" s="103">
        <f t="shared" si="18"/>
        <v>0</v>
      </c>
      <c r="CZ159" s="78"/>
    </row>
    <row r="160" spans="1:104" x14ac:dyDescent="0.2">
      <c r="A160" s="26"/>
      <c r="B160" s="123">
        <f t="shared" si="19"/>
        <v>151</v>
      </c>
      <c r="C160" s="107"/>
      <c r="D160" s="111"/>
      <c r="F160" s="108"/>
      <c r="G160" s="120"/>
      <c r="H160" s="101">
        <f t="shared" si="17"/>
        <v>0</v>
      </c>
      <c r="I160" s="113"/>
      <c r="J160" s="113"/>
      <c r="K160" s="113"/>
      <c r="L160" s="113"/>
      <c r="M160" s="113"/>
      <c r="N160" s="113"/>
      <c r="O160" s="113"/>
      <c r="P160" s="27"/>
      <c r="Q160" s="113"/>
      <c r="R160" s="113"/>
      <c r="S160" s="113"/>
      <c r="T160" s="113"/>
      <c r="U160" s="113"/>
      <c r="V160" s="113"/>
      <c r="W160" s="113"/>
      <c r="X160" s="28"/>
      <c r="Y160" s="221"/>
      <c r="Z160" s="221"/>
      <c r="AA160" s="221"/>
      <c r="AB160" s="221"/>
      <c r="AC160" s="221"/>
      <c r="AD160" s="221"/>
      <c r="AE160" s="221"/>
      <c r="AF160" s="28"/>
      <c r="AG160" s="221"/>
      <c r="AH160" s="221"/>
      <c r="AI160" s="221"/>
      <c r="AJ160" s="221"/>
      <c r="AK160" s="221"/>
      <c r="AL160" s="221"/>
      <c r="AM160" s="221"/>
      <c r="AN160" s="28"/>
      <c r="AO160" s="141"/>
      <c r="AP160" s="141"/>
      <c r="AQ160" s="141"/>
      <c r="AR160" s="79" t="str">
        <f t="shared" si="16"/>
        <v/>
      </c>
      <c r="AS160" s="139"/>
      <c r="AT160" s="139"/>
      <c r="AU160" s="28"/>
      <c r="AV160" s="215"/>
      <c r="AW160" s="215"/>
      <c r="AX160" s="28"/>
      <c r="AY160" s="140"/>
      <c r="AZ160" s="28"/>
      <c r="BA160" s="140"/>
      <c r="BB160" s="140"/>
      <c r="BC160" s="140"/>
      <c r="BD160" s="140"/>
      <c r="BE160" s="140"/>
      <c r="BF160" s="140"/>
      <c r="BG160" s="140"/>
      <c r="BH160" s="140"/>
      <c r="BI160" s="140"/>
      <c r="BJ160" s="140"/>
      <c r="BK160" s="140"/>
      <c r="BL160" s="140"/>
      <c r="BM160" s="140"/>
      <c r="BN160" s="140"/>
      <c r="BO160" s="140"/>
      <c r="BP160" s="140"/>
      <c r="BQ160" s="140"/>
      <c r="BR160" s="140"/>
      <c r="BS160" s="140"/>
      <c r="BT160" s="140"/>
      <c r="BU160" s="140"/>
      <c r="BV160" s="140"/>
      <c r="BW160" s="140"/>
      <c r="BX160" s="140"/>
      <c r="BY160" s="140"/>
      <c r="BZ160" s="140"/>
      <c r="CA160" s="140"/>
      <c r="CB160" s="140"/>
      <c r="CC160" s="140"/>
      <c r="CD160" s="140"/>
      <c r="CE160" s="140"/>
      <c r="CF160" s="140"/>
      <c r="CG160" s="140"/>
      <c r="CH160" s="140"/>
      <c r="CI160" s="140"/>
      <c r="CJ160" s="140"/>
      <c r="CK160" s="140"/>
      <c r="CL160" s="140"/>
      <c r="CM160" s="140"/>
      <c r="CN160" s="140"/>
      <c r="CO160" s="140"/>
      <c r="CP160" s="140"/>
      <c r="CQ160" s="140"/>
      <c r="CR160" s="140"/>
      <c r="CS160" s="140"/>
      <c r="CT160" s="140"/>
      <c r="CU160" s="140"/>
      <c r="CV160" s="140"/>
      <c r="CW160" s="140"/>
      <c r="CX160" s="140"/>
      <c r="CY160" s="103">
        <f t="shared" si="18"/>
        <v>0</v>
      </c>
      <c r="CZ160" s="78"/>
    </row>
    <row r="161" spans="1:104" x14ac:dyDescent="0.2">
      <c r="A161" s="26"/>
      <c r="B161" s="123">
        <f t="shared" si="19"/>
        <v>152</v>
      </c>
      <c r="C161" s="107"/>
      <c r="D161" s="111"/>
      <c r="F161" s="108"/>
      <c r="G161" s="120"/>
      <c r="H161" s="101">
        <f t="shared" si="17"/>
        <v>0</v>
      </c>
      <c r="I161" s="113"/>
      <c r="J161" s="113"/>
      <c r="K161" s="113"/>
      <c r="L161" s="113"/>
      <c r="M161" s="113"/>
      <c r="N161" s="113"/>
      <c r="O161" s="113"/>
      <c r="P161" s="27"/>
      <c r="Q161" s="113"/>
      <c r="R161" s="113"/>
      <c r="S161" s="113"/>
      <c r="T161" s="113"/>
      <c r="U161" s="113"/>
      <c r="V161" s="113"/>
      <c r="W161" s="113"/>
      <c r="X161" s="28"/>
      <c r="Y161" s="221"/>
      <c r="Z161" s="221"/>
      <c r="AA161" s="221"/>
      <c r="AB161" s="221"/>
      <c r="AC161" s="221"/>
      <c r="AD161" s="221"/>
      <c r="AE161" s="221"/>
      <c r="AF161" s="28"/>
      <c r="AG161" s="221"/>
      <c r="AH161" s="221"/>
      <c r="AI161" s="221"/>
      <c r="AJ161" s="221"/>
      <c r="AK161" s="221"/>
      <c r="AL161" s="221"/>
      <c r="AM161" s="221"/>
      <c r="AN161" s="28"/>
      <c r="AO161" s="141"/>
      <c r="AP161" s="141"/>
      <c r="AQ161" s="141"/>
      <c r="AR161" s="79" t="str">
        <f t="shared" si="16"/>
        <v/>
      </c>
      <c r="AS161" s="139"/>
      <c r="AT161" s="139"/>
      <c r="AU161" s="28"/>
      <c r="AV161" s="215"/>
      <c r="AW161" s="215"/>
      <c r="AX161" s="28"/>
      <c r="AY161" s="140"/>
      <c r="AZ161" s="28"/>
      <c r="BA161" s="140"/>
      <c r="BB161" s="140"/>
      <c r="BC161" s="140"/>
      <c r="BD161" s="140"/>
      <c r="BE161" s="140"/>
      <c r="BF161" s="140"/>
      <c r="BG161" s="140"/>
      <c r="BH161" s="140"/>
      <c r="BI161" s="140"/>
      <c r="BJ161" s="140"/>
      <c r="BK161" s="140"/>
      <c r="BL161" s="140"/>
      <c r="BM161" s="140"/>
      <c r="BN161" s="140"/>
      <c r="BO161" s="140"/>
      <c r="BP161" s="140"/>
      <c r="BQ161" s="140"/>
      <c r="BR161" s="140"/>
      <c r="BS161" s="140"/>
      <c r="BT161" s="140"/>
      <c r="BU161" s="140"/>
      <c r="BV161" s="140"/>
      <c r="BW161" s="140"/>
      <c r="BX161" s="140"/>
      <c r="BY161" s="140"/>
      <c r="BZ161" s="140"/>
      <c r="CA161" s="140"/>
      <c r="CB161" s="140"/>
      <c r="CC161" s="140"/>
      <c r="CD161" s="140"/>
      <c r="CE161" s="140"/>
      <c r="CF161" s="140"/>
      <c r="CG161" s="140"/>
      <c r="CH161" s="140"/>
      <c r="CI161" s="140"/>
      <c r="CJ161" s="140"/>
      <c r="CK161" s="140"/>
      <c r="CL161" s="140"/>
      <c r="CM161" s="140"/>
      <c r="CN161" s="140"/>
      <c r="CO161" s="140"/>
      <c r="CP161" s="140"/>
      <c r="CQ161" s="140"/>
      <c r="CR161" s="140"/>
      <c r="CS161" s="140"/>
      <c r="CT161" s="140"/>
      <c r="CU161" s="140"/>
      <c r="CV161" s="140"/>
      <c r="CW161" s="140"/>
      <c r="CX161" s="140"/>
      <c r="CY161" s="103">
        <f t="shared" si="18"/>
        <v>0</v>
      </c>
      <c r="CZ161" s="78"/>
    </row>
    <row r="162" spans="1:104" x14ac:dyDescent="0.2">
      <c r="A162" s="26"/>
      <c r="B162" s="123">
        <f t="shared" si="19"/>
        <v>153</v>
      </c>
      <c r="C162" s="107"/>
      <c r="D162" s="111"/>
      <c r="F162" s="108"/>
      <c r="G162" s="120"/>
      <c r="H162" s="101">
        <f t="shared" si="17"/>
        <v>0</v>
      </c>
      <c r="I162" s="113"/>
      <c r="J162" s="113"/>
      <c r="K162" s="113"/>
      <c r="L162" s="113"/>
      <c r="M162" s="113"/>
      <c r="N162" s="113"/>
      <c r="O162" s="113"/>
      <c r="P162" s="27"/>
      <c r="Q162" s="113"/>
      <c r="R162" s="113"/>
      <c r="S162" s="113"/>
      <c r="T162" s="113"/>
      <c r="U162" s="113"/>
      <c r="V162" s="113"/>
      <c r="W162" s="113"/>
      <c r="X162" s="28"/>
      <c r="Y162" s="221"/>
      <c r="Z162" s="221"/>
      <c r="AA162" s="221"/>
      <c r="AB162" s="221"/>
      <c r="AC162" s="221"/>
      <c r="AD162" s="221"/>
      <c r="AE162" s="221"/>
      <c r="AF162" s="28"/>
      <c r="AG162" s="221"/>
      <c r="AH162" s="221"/>
      <c r="AI162" s="221"/>
      <c r="AJ162" s="221"/>
      <c r="AK162" s="221"/>
      <c r="AL162" s="221"/>
      <c r="AM162" s="221"/>
      <c r="AN162" s="28"/>
      <c r="AO162" s="141"/>
      <c r="AP162" s="141"/>
      <c r="AQ162" s="141"/>
      <c r="AR162" s="79" t="str">
        <f t="shared" si="16"/>
        <v/>
      </c>
      <c r="AS162" s="139"/>
      <c r="AT162" s="139"/>
      <c r="AU162" s="28"/>
      <c r="AV162" s="215"/>
      <c r="AW162" s="215"/>
      <c r="AX162" s="28"/>
      <c r="AY162" s="140"/>
      <c r="AZ162" s="28"/>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0"/>
      <c r="CO162" s="140"/>
      <c r="CP162" s="140"/>
      <c r="CQ162" s="140"/>
      <c r="CR162" s="140"/>
      <c r="CS162" s="140"/>
      <c r="CT162" s="140"/>
      <c r="CU162" s="140"/>
      <c r="CV162" s="140"/>
      <c r="CW162" s="140"/>
      <c r="CX162" s="140"/>
      <c r="CY162" s="103">
        <f t="shared" si="18"/>
        <v>0</v>
      </c>
      <c r="CZ162" s="78"/>
    </row>
    <row r="163" spans="1:104" x14ac:dyDescent="0.2">
      <c r="A163" s="26"/>
      <c r="B163" s="123">
        <f t="shared" si="19"/>
        <v>154</v>
      </c>
      <c r="C163" s="107"/>
      <c r="D163" s="111"/>
      <c r="F163" s="108"/>
      <c r="G163" s="120"/>
      <c r="H163" s="101">
        <f t="shared" si="17"/>
        <v>0</v>
      </c>
      <c r="I163" s="113"/>
      <c r="J163" s="113"/>
      <c r="K163" s="113"/>
      <c r="L163" s="113"/>
      <c r="M163" s="113"/>
      <c r="N163" s="113"/>
      <c r="O163" s="113"/>
      <c r="P163" s="27"/>
      <c r="Q163" s="113"/>
      <c r="R163" s="113"/>
      <c r="S163" s="113"/>
      <c r="T163" s="113"/>
      <c r="U163" s="113"/>
      <c r="V163" s="113"/>
      <c r="W163" s="113"/>
      <c r="X163" s="28"/>
      <c r="Y163" s="221"/>
      <c r="Z163" s="221"/>
      <c r="AA163" s="221"/>
      <c r="AB163" s="221"/>
      <c r="AC163" s="221"/>
      <c r="AD163" s="221"/>
      <c r="AE163" s="221"/>
      <c r="AF163" s="28"/>
      <c r="AG163" s="221"/>
      <c r="AH163" s="221"/>
      <c r="AI163" s="221"/>
      <c r="AJ163" s="221"/>
      <c r="AK163" s="221"/>
      <c r="AL163" s="221"/>
      <c r="AM163" s="221"/>
      <c r="AN163" s="28"/>
      <c r="AO163" s="141"/>
      <c r="AP163" s="141"/>
      <c r="AQ163" s="141"/>
      <c r="AR163" s="79" t="str">
        <f t="shared" si="16"/>
        <v/>
      </c>
      <c r="AS163" s="139"/>
      <c r="AT163" s="139"/>
      <c r="AU163" s="28"/>
      <c r="AV163" s="215"/>
      <c r="AW163" s="215"/>
      <c r="AX163" s="28"/>
      <c r="AY163" s="140"/>
      <c r="AZ163" s="28"/>
      <c r="BA163" s="140"/>
      <c r="BB163" s="140"/>
      <c r="BC163" s="140"/>
      <c r="BD163" s="140"/>
      <c r="BE163" s="140"/>
      <c r="BF163" s="140"/>
      <c r="BG163" s="140"/>
      <c r="BH163" s="140"/>
      <c r="BI163" s="140"/>
      <c r="BJ163" s="140"/>
      <c r="BK163" s="140"/>
      <c r="BL163" s="140"/>
      <c r="BM163" s="140"/>
      <c r="BN163" s="140"/>
      <c r="BO163" s="140"/>
      <c r="BP163" s="140"/>
      <c r="BQ163" s="140"/>
      <c r="BR163" s="140"/>
      <c r="BS163" s="140"/>
      <c r="BT163" s="140"/>
      <c r="BU163" s="140"/>
      <c r="BV163" s="140"/>
      <c r="BW163" s="140"/>
      <c r="BX163" s="140"/>
      <c r="BY163" s="140"/>
      <c r="BZ163" s="140"/>
      <c r="CA163" s="140"/>
      <c r="CB163" s="140"/>
      <c r="CC163" s="140"/>
      <c r="CD163" s="140"/>
      <c r="CE163" s="140"/>
      <c r="CF163" s="140"/>
      <c r="CG163" s="140"/>
      <c r="CH163" s="140"/>
      <c r="CI163" s="140"/>
      <c r="CJ163" s="140"/>
      <c r="CK163" s="140"/>
      <c r="CL163" s="140"/>
      <c r="CM163" s="140"/>
      <c r="CN163" s="140"/>
      <c r="CO163" s="140"/>
      <c r="CP163" s="140"/>
      <c r="CQ163" s="140"/>
      <c r="CR163" s="140"/>
      <c r="CS163" s="140"/>
      <c r="CT163" s="140"/>
      <c r="CU163" s="140"/>
      <c r="CV163" s="140"/>
      <c r="CW163" s="140"/>
      <c r="CX163" s="140"/>
      <c r="CY163" s="103">
        <f t="shared" si="18"/>
        <v>0</v>
      </c>
      <c r="CZ163" s="78"/>
    </row>
    <row r="164" spans="1:104" x14ac:dyDescent="0.2">
      <c r="A164" s="26"/>
      <c r="B164" s="123">
        <f t="shared" si="19"/>
        <v>155</v>
      </c>
      <c r="C164" s="107"/>
      <c r="D164" s="111"/>
      <c r="F164" s="108"/>
      <c r="G164" s="120"/>
      <c r="H164" s="101">
        <f t="shared" si="17"/>
        <v>0</v>
      </c>
      <c r="I164" s="113"/>
      <c r="J164" s="113"/>
      <c r="K164" s="113"/>
      <c r="L164" s="113"/>
      <c r="M164" s="113"/>
      <c r="N164" s="113"/>
      <c r="O164" s="113"/>
      <c r="P164" s="27"/>
      <c r="Q164" s="113"/>
      <c r="R164" s="113"/>
      <c r="S164" s="113"/>
      <c r="T164" s="113"/>
      <c r="U164" s="113"/>
      <c r="V164" s="113"/>
      <c r="W164" s="113"/>
      <c r="X164" s="28"/>
      <c r="Y164" s="221"/>
      <c r="Z164" s="221"/>
      <c r="AA164" s="221"/>
      <c r="AB164" s="221"/>
      <c r="AC164" s="221"/>
      <c r="AD164" s="221"/>
      <c r="AE164" s="221"/>
      <c r="AF164" s="28"/>
      <c r="AG164" s="221"/>
      <c r="AH164" s="221"/>
      <c r="AI164" s="221"/>
      <c r="AJ164" s="221"/>
      <c r="AK164" s="221"/>
      <c r="AL164" s="221"/>
      <c r="AM164" s="221"/>
      <c r="AN164" s="28"/>
      <c r="AO164" s="141"/>
      <c r="AP164" s="141"/>
      <c r="AQ164" s="141"/>
      <c r="AR164" s="79" t="str">
        <f t="shared" si="16"/>
        <v/>
      </c>
      <c r="AS164" s="139"/>
      <c r="AT164" s="139"/>
      <c r="AU164" s="28"/>
      <c r="AV164" s="215"/>
      <c r="AW164" s="215"/>
      <c r="AX164" s="28"/>
      <c r="AY164" s="140"/>
      <c r="AZ164" s="28"/>
      <c r="BA164" s="140"/>
      <c r="BB164" s="140"/>
      <c r="BC164" s="140"/>
      <c r="BD164" s="140"/>
      <c r="BE164" s="140"/>
      <c r="BF164" s="140"/>
      <c r="BG164" s="140"/>
      <c r="BH164" s="140"/>
      <c r="BI164" s="140"/>
      <c r="BJ164" s="140"/>
      <c r="BK164" s="140"/>
      <c r="BL164" s="140"/>
      <c r="BM164" s="140"/>
      <c r="BN164" s="140"/>
      <c r="BO164" s="140"/>
      <c r="BP164" s="140"/>
      <c r="BQ164" s="140"/>
      <c r="BR164" s="140"/>
      <c r="BS164" s="140"/>
      <c r="BT164" s="140"/>
      <c r="BU164" s="140"/>
      <c r="BV164" s="140"/>
      <c r="BW164" s="140"/>
      <c r="BX164" s="140"/>
      <c r="BY164" s="140"/>
      <c r="BZ164" s="140"/>
      <c r="CA164" s="140"/>
      <c r="CB164" s="140"/>
      <c r="CC164" s="140"/>
      <c r="CD164" s="140"/>
      <c r="CE164" s="140"/>
      <c r="CF164" s="140"/>
      <c r="CG164" s="140"/>
      <c r="CH164" s="140"/>
      <c r="CI164" s="140"/>
      <c r="CJ164" s="140"/>
      <c r="CK164" s="140"/>
      <c r="CL164" s="140"/>
      <c r="CM164" s="140"/>
      <c r="CN164" s="140"/>
      <c r="CO164" s="140"/>
      <c r="CP164" s="140"/>
      <c r="CQ164" s="140"/>
      <c r="CR164" s="140"/>
      <c r="CS164" s="140"/>
      <c r="CT164" s="140"/>
      <c r="CU164" s="140"/>
      <c r="CV164" s="140"/>
      <c r="CW164" s="140"/>
      <c r="CX164" s="140"/>
      <c r="CY164" s="103">
        <f t="shared" si="18"/>
        <v>0</v>
      </c>
      <c r="CZ164" s="78"/>
    </row>
    <row r="165" spans="1:104" x14ac:dyDescent="0.2">
      <c r="A165" s="26"/>
      <c r="B165" s="123">
        <f t="shared" si="19"/>
        <v>156</v>
      </c>
      <c r="C165" s="107"/>
      <c r="D165" s="111"/>
      <c r="F165" s="108"/>
      <c r="G165" s="120"/>
      <c r="H165" s="101">
        <f t="shared" si="17"/>
        <v>0</v>
      </c>
      <c r="I165" s="113"/>
      <c r="J165" s="113"/>
      <c r="K165" s="113"/>
      <c r="L165" s="113"/>
      <c r="M165" s="113"/>
      <c r="N165" s="113"/>
      <c r="O165" s="113"/>
      <c r="P165" s="27"/>
      <c r="Q165" s="113"/>
      <c r="R165" s="113"/>
      <c r="S165" s="113"/>
      <c r="T165" s="113"/>
      <c r="U165" s="113"/>
      <c r="V165" s="113"/>
      <c r="W165" s="113"/>
      <c r="X165" s="28"/>
      <c r="Y165" s="221"/>
      <c r="Z165" s="221"/>
      <c r="AA165" s="221"/>
      <c r="AB165" s="221"/>
      <c r="AC165" s="221"/>
      <c r="AD165" s="221"/>
      <c r="AE165" s="221"/>
      <c r="AF165" s="28"/>
      <c r="AG165" s="221"/>
      <c r="AH165" s="221"/>
      <c r="AI165" s="221"/>
      <c r="AJ165" s="221"/>
      <c r="AK165" s="221"/>
      <c r="AL165" s="221"/>
      <c r="AM165" s="221"/>
      <c r="AN165" s="28"/>
      <c r="AO165" s="141"/>
      <c r="AP165" s="141"/>
      <c r="AQ165" s="141"/>
      <c r="AR165" s="79" t="str">
        <f t="shared" si="16"/>
        <v/>
      </c>
      <c r="AS165" s="139"/>
      <c r="AT165" s="139"/>
      <c r="AU165" s="28"/>
      <c r="AV165" s="215"/>
      <c r="AW165" s="215"/>
      <c r="AX165" s="28"/>
      <c r="AY165" s="140"/>
      <c r="AZ165" s="28"/>
      <c r="BA165" s="140"/>
      <c r="BB165" s="140"/>
      <c r="BC165" s="140"/>
      <c r="BD165" s="140"/>
      <c r="BE165" s="140"/>
      <c r="BF165" s="140"/>
      <c r="BG165" s="140"/>
      <c r="BH165" s="140"/>
      <c r="BI165" s="140"/>
      <c r="BJ165" s="140"/>
      <c r="BK165" s="140"/>
      <c r="BL165" s="140"/>
      <c r="BM165" s="140"/>
      <c r="BN165" s="140"/>
      <c r="BO165" s="140"/>
      <c r="BP165" s="140"/>
      <c r="BQ165" s="140"/>
      <c r="BR165" s="140"/>
      <c r="BS165" s="140"/>
      <c r="BT165" s="140"/>
      <c r="BU165" s="140"/>
      <c r="BV165" s="140"/>
      <c r="BW165" s="140"/>
      <c r="BX165" s="140"/>
      <c r="BY165" s="140"/>
      <c r="BZ165" s="140"/>
      <c r="CA165" s="140"/>
      <c r="CB165" s="140"/>
      <c r="CC165" s="140"/>
      <c r="CD165" s="140"/>
      <c r="CE165" s="140"/>
      <c r="CF165" s="140"/>
      <c r="CG165" s="140"/>
      <c r="CH165" s="140"/>
      <c r="CI165" s="140"/>
      <c r="CJ165" s="140"/>
      <c r="CK165" s="140"/>
      <c r="CL165" s="140"/>
      <c r="CM165" s="140"/>
      <c r="CN165" s="140"/>
      <c r="CO165" s="140"/>
      <c r="CP165" s="140"/>
      <c r="CQ165" s="140"/>
      <c r="CR165" s="140"/>
      <c r="CS165" s="140"/>
      <c r="CT165" s="140"/>
      <c r="CU165" s="140"/>
      <c r="CV165" s="140"/>
      <c r="CW165" s="140"/>
      <c r="CX165" s="140"/>
      <c r="CY165" s="103">
        <f t="shared" si="18"/>
        <v>0</v>
      </c>
      <c r="CZ165" s="78"/>
    </row>
    <row r="166" spans="1:104" x14ac:dyDescent="0.2">
      <c r="A166" s="26"/>
      <c r="B166" s="123">
        <f t="shared" si="19"/>
        <v>157</v>
      </c>
      <c r="C166" s="107"/>
      <c r="D166" s="111"/>
      <c r="F166" s="108"/>
      <c r="G166" s="120"/>
      <c r="H166" s="101">
        <f t="shared" si="17"/>
        <v>0</v>
      </c>
      <c r="I166" s="113"/>
      <c r="J166" s="113"/>
      <c r="K166" s="113"/>
      <c r="L166" s="113"/>
      <c r="M166" s="113"/>
      <c r="N166" s="113"/>
      <c r="O166" s="113"/>
      <c r="P166" s="27"/>
      <c r="Q166" s="113"/>
      <c r="R166" s="113"/>
      <c r="S166" s="113"/>
      <c r="T166" s="113"/>
      <c r="U166" s="113"/>
      <c r="V166" s="113"/>
      <c r="W166" s="113"/>
      <c r="X166" s="28"/>
      <c r="Y166" s="221"/>
      <c r="Z166" s="221"/>
      <c r="AA166" s="221"/>
      <c r="AB166" s="221"/>
      <c r="AC166" s="221"/>
      <c r="AD166" s="221"/>
      <c r="AE166" s="221"/>
      <c r="AF166" s="28"/>
      <c r="AG166" s="221"/>
      <c r="AH166" s="221"/>
      <c r="AI166" s="221"/>
      <c r="AJ166" s="221"/>
      <c r="AK166" s="221"/>
      <c r="AL166" s="221"/>
      <c r="AM166" s="221"/>
      <c r="AN166" s="28"/>
      <c r="AO166" s="141"/>
      <c r="AP166" s="141"/>
      <c r="AQ166" s="141"/>
      <c r="AR166" s="79" t="str">
        <f t="shared" si="16"/>
        <v/>
      </c>
      <c r="AS166" s="139"/>
      <c r="AT166" s="139"/>
      <c r="AU166" s="28"/>
      <c r="AV166" s="215"/>
      <c r="AW166" s="215"/>
      <c r="AX166" s="28"/>
      <c r="AY166" s="140"/>
      <c r="AZ166" s="28"/>
      <c r="BA166" s="140"/>
      <c r="BB166" s="140"/>
      <c r="BC166" s="140"/>
      <c r="BD166" s="140"/>
      <c r="BE166" s="140"/>
      <c r="BF166" s="140"/>
      <c r="BG166" s="140"/>
      <c r="BH166" s="140"/>
      <c r="BI166" s="140"/>
      <c r="BJ166" s="140"/>
      <c r="BK166" s="140"/>
      <c r="BL166" s="140"/>
      <c r="BM166" s="140"/>
      <c r="BN166" s="140"/>
      <c r="BO166" s="140"/>
      <c r="BP166" s="140"/>
      <c r="BQ166" s="140"/>
      <c r="BR166" s="140"/>
      <c r="BS166" s="140"/>
      <c r="BT166" s="140"/>
      <c r="BU166" s="140"/>
      <c r="BV166" s="140"/>
      <c r="BW166" s="140"/>
      <c r="BX166" s="140"/>
      <c r="BY166" s="140"/>
      <c r="BZ166" s="140"/>
      <c r="CA166" s="140"/>
      <c r="CB166" s="140"/>
      <c r="CC166" s="140"/>
      <c r="CD166" s="140"/>
      <c r="CE166" s="140"/>
      <c r="CF166" s="140"/>
      <c r="CG166" s="140"/>
      <c r="CH166" s="140"/>
      <c r="CI166" s="140"/>
      <c r="CJ166" s="140"/>
      <c r="CK166" s="140"/>
      <c r="CL166" s="140"/>
      <c r="CM166" s="140"/>
      <c r="CN166" s="140"/>
      <c r="CO166" s="140"/>
      <c r="CP166" s="140"/>
      <c r="CQ166" s="140"/>
      <c r="CR166" s="140"/>
      <c r="CS166" s="140"/>
      <c r="CT166" s="140"/>
      <c r="CU166" s="140"/>
      <c r="CV166" s="140"/>
      <c r="CW166" s="140"/>
      <c r="CX166" s="140"/>
      <c r="CY166" s="103">
        <f t="shared" si="18"/>
        <v>0</v>
      </c>
      <c r="CZ166" s="78"/>
    </row>
    <row r="167" spans="1:104" x14ac:dyDescent="0.2">
      <c r="A167" s="26"/>
      <c r="B167" s="123">
        <f t="shared" si="19"/>
        <v>158</v>
      </c>
      <c r="C167" s="107"/>
      <c r="D167" s="111"/>
      <c r="F167" s="108"/>
      <c r="G167" s="120"/>
      <c r="H167" s="101">
        <f t="shared" si="17"/>
        <v>0</v>
      </c>
      <c r="I167" s="113"/>
      <c r="J167" s="113"/>
      <c r="K167" s="113"/>
      <c r="L167" s="113"/>
      <c r="M167" s="113"/>
      <c r="N167" s="113"/>
      <c r="O167" s="113"/>
      <c r="P167" s="27"/>
      <c r="Q167" s="113"/>
      <c r="R167" s="113"/>
      <c r="S167" s="113"/>
      <c r="T167" s="113"/>
      <c r="U167" s="113"/>
      <c r="V167" s="113"/>
      <c r="W167" s="113"/>
      <c r="X167" s="28"/>
      <c r="Y167" s="221"/>
      <c r="Z167" s="221"/>
      <c r="AA167" s="221"/>
      <c r="AB167" s="221"/>
      <c r="AC167" s="221"/>
      <c r="AD167" s="221"/>
      <c r="AE167" s="221"/>
      <c r="AF167" s="28"/>
      <c r="AG167" s="221"/>
      <c r="AH167" s="221"/>
      <c r="AI167" s="221"/>
      <c r="AJ167" s="221"/>
      <c r="AK167" s="221"/>
      <c r="AL167" s="221"/>
      <c r="AM167" s="221"/>
      <c r="AN167" s="28"/>
      <c r="AO167" s="141"/>
      <c r="AP167" s="141"/>
      <c r="AQ167" s="141"/>
      <c r="AR167" s="79" t="str">
        <f t="shared" si="16"/>
        <v/>
      </c>
      <c r="AS167" s="139"/>
      <c r="AT167" s="139"/>
      <c r="AU167" s="28"/>
      <c r="AV167" s="215"/>
      <c r="AW167" s="215"/>
      <c r="AX167" s="28"/>
      <c r="AY167" s="140"/>
      <c r="AZ167" s="28"/>
      <c r="BA167" s="140"/>
      <c r="BB167" s="140"/>
      <c r="BC167" s="140"/>
      <c r="BD167" s="140"/>
      <c r="BE167" s="140"/>
      <c r="BF167" s="140"/>
      <c r="BG167" s="140"/>
      <c r="BH167" s="140"/>
      <c r="BI167" s="140"/>
      <c r="BJ167" s="140"/>
      <c r="BK167" s="140"/>
      <c r="BL167" s="140"/>
      <c r="BM167" s="140"/>
      <c r="BN167" s="140"/>
      <c r="BO167" s="140"/>
      <c r="BP167" s="140"/>
      <c r="BQ167" s="140"/>
      <c r="BR167" s="140"/>
      <c r="BS167" s="140"/>
      <c r="BT167" s="140"/>
      <c r="BU167" s="140"/>
      <c r="BV167" s="140"/>
      <c r="BW167" s="140"/>
      <c r="BX167" s="140"/>
      <c r="BY167" s="140"/>
      <c r="BZ167" s="140"/>
      <c r="CA167" s="140"/>
      <c r="CB167" s="140"/>
      <c r="CC167" s="140"/>
      <c r="CD167" s="140"/>
      <c r="CE167" s="140"/>
      <c r="CF167" s="140"/>
      <c r="CG167" s="140"/>
      <c r="CH167" s="140"/>
      <c r="CI167" s="140"/>
      <c r="CJ167" s="140"/>
      <c r="CK167" s="140"/>
      <c r="CL167" s="140"/>
      <c r="CM167" s="140"/>
      <c r="CN167" s="140"/>
      <c r="CO167" s="140"/>
      <c r="CP167" s="140"/>
      <c r="CQ167" s="140"/>
      <c r="CR167" s="140"/>
      <c r="CS167" s="140"/>
      <c r="CT167" s="140"/>
      <c r="CU167" s="140"/>
      <c r="CV167" s="140"/>
      <c r="CW167" s="140"/>
      <c r="CX167" s="140"/>
      <c r="CY167" s="103">
        <f t="shared" si="18"/>
        <v>0</v>
      </c>
      <c r="CZ167" s="78"/>
    </row>
    <row r="168" spans="1:104" x14ac:dyDescent="0.2">
      <c r="A168" s="26"/>
      <c r="B168" s="123">
        <f t="shared" si="19"/>
        <v>159</v>
      </c>
      <c r="C168" s="107"/>
      <c r="D168" s="111"/>
      <c r="F168" s="108"/>
      <c r="G168" s="120"/>
      <c r="H168" s="101">
        <f t="shared" si="17"/>
        <v>0</v>
      </c>
      <c r="I168" s="113"/>
      <c r="J168" s="113"/>
      <c r="K168" s="113"/>
      <c r="L168" s="113"/>
      <c r="M168" s="113"/>
      <c r="N168" s="113"/>
      <c r="O168" s="113"/>
      <c r="P168" s="27"/>
      <c r="Q168" s="113"/>
      <c r="R168" s="113"/>
      <c r="S168" s="113"/>
      <c r="T168" s="113"/>
      <c r="U168" s="113"/>
      <c r="V168" s="113"/>
      <c r="W168" s="113"/>
      <c r="X168" s="28"/>
      <c r="Y168" s="221"/>
      <c r="Z168" s="221"/>
      <c r="AA168" s="221"/>
      <c r="AB168" s="221"/>
      <c r="AC168" s="221"/>
      <c r="AD168" s="221"/>
      <c r="AE168" s="221"/>
      <c r="AF168" s="28"/>
      <c r="AG168" s="221"/>
      <c r="AH168" s="221"/>
      <c r="AI168" s="221"/>
      <c r="AJ168" s="221"/>
      <c r="AK168" s="221"/>
      <c r="AL168" s="221"/>
      <c r="AM168" s="221"/>
      <c r="AN168" s="28"/>
      <c r="AO168" s="141"/>
      <c r="AP168" s="141"/>
      <c r="AQ168" s="141"/>
      <c r="AR168" s="79" t="str">
        <f t="shared" si="16"/>
        <v/>
      </c>
      <c r="AS168" s="139"/>
      <c r="AT168" s="139"/>
      <c r="AU168" s="28"/>
      <c r="AV168" s="215"/>
      <c r="AW168" s="215"/>
      <c r="AX168" s="28"/>
      <c r="AY168" s="140"/>
      <c r="AZ168" s="28"/>
      <c r="BA168" s="140"/>
      <c r="BB168" s="140"/>
      <c r="BC168" s="140"/>
      <c r="BD168" s="140"/>
      <c r="BE168" s="140"/>
      <c r="BF168" s="140"/>
      <c r="BG168" s="140"/>
      <c r="BH168" s="140"/>
      <c r="BI168" s="140"/>
      <c r="BJ168" s="140"/>
      <c r="BK168" s="140"/>
      <c r="BL168" s="140"/>
      <c r="BM168" s="140"/>
      <c r="BN168" s="140"/>
      <c r="BO168" s="140"/>
      <c r="BP168" s="140"/>
      <c r="BQ168" s="140"/>
      <c r="BR168" s="140"/>
      <c r="BS168" s="140"/>
      <c r="BT168" s="140"/>
      <c r="BU168" s="140"/>
      <c r="BV168" s="140"/>
      <c r="BW168" s="140"/>
      <c r="BX168" s="140"/>
      <c r="BY168" s="140"/>
      <c r="BZ168" s="140"/>
      <c r="CA168" s="140"/>
      <c r="CB168" s="140"/>
      <c r="CC168" s="140"/>
      <c r="CD168" s="140"/>
      <c r="CE168" s="140"/>
      <c r="CF168" s="140"/>
      <c r="CG168" s="140"/>
      <c r="CH168" s="140"/>
      <c r="CI168" s="140"/>
      <c r="CJ168" s="140"/>
      <c r="CK168" s="140"/>
      <c r="CL168" s="140"/>
      <c r="CM168" s="140"/>
      <c r="CN168" s="140"/>
      <c r="CO168" s="140"/>
      <c r="CP168" s="140"/>
      <c r="CQ168" s="140"/>
      <c r="CR168" s="140"/>
      <c r="CS168" s="140"/>
      <c r="CT168" s="140"/>
      <c r="CU168" s="140"/>
      <c r="CV168" s="140"/>
      <c r="CW168" s="140"/>
      <c r="CX168" s="140"/>
      <c r="CY168" s="103">
        <f t="shared" si="18"/>
        <v>0</v>
      </c>
      <c r="CZ168" s="78"/>
    </row>
    <row r="169" spans="1:104" x14ac:dyDescent="0.2">
      <c r="A169" s="26"/>
      <c r="B169" s="123">
        <f t="shared" si="19"/>
        <v>160</v>
      </c>
      <c r="C169" s="107"/>
      <c r="D169" s="111"/>
      <c r="F169" s="108"/>
      <c r="G169" s="120"/>
      <c r="H169" s="101">
        <f t="shared" si="17"/>
        <v>0</v>
      </c>
      <c r="I169" s="113"/>
      <c r="J169" s="113"/>
      <c r="K169" s="113"/>
      <c r="L169" s="113"/>
      <c r="M169" s="113"/>
      <c r="N169" s="113"/>
      <c r="O169" s="113"/>
      <c r="P169" s="27"/>
      <c r="Q169" s="113"/>
      <c r="R169" s="113"/>
      <c r="S169" s="113"/>
      <c r="T169" s="113"/>
      <c r="U169" s="113"/>
      <c r="V169" s="113"/>
      <c r="W169" s="113"/>
      <c r="X169" s="28"/>
      <c r="Y169" s="221"/>
      <c r="Z169" s="221"/>
      <c r="AA169" s="221"/>
      <c r="AB169" s="221"/>
      <c r="AC169" s="221"/>
      <c r="AD169" s="221"/>
      <c r="AE169" s="221"/>
      <c r="AF169" s="28"/>
      <c r="AG169" s="221"/>
      <c r="AH169" s="221"/>
      <c r="AI169" s="221"/>
      <c r="AJ169" s="221"/>
      <c r="AK169" s="221"/>
      <c r="AL169" s="221"/>
      <c r="AM169" s="221"/>
      <c r="AN169" s="28"/>
      <c r="AO169" s="141"/>
      <c r="AP169" s="141"/>
      <c r="AQ169" s="141"/>
      <c r="AR169" s="79" t="str">
        <f t="shared" si="16"/>
        <v/>
      </c>
      <c r="AS169" s="139"/>
      <c r="AT169" s="139"/>
      <c r="AU169" s="28"/>
      <c r="AV169" s="215"/>
      <c r="AW169" s="215"/>
      <c r="AX169" s="28"/>
      <c r="AY169" s="140"/>
      <c r="AZ169" s="28"/>
      <c r="BA169" s="140"/>
      <c r="BB169" s="140"/>
      <c r="BC169" s="140"/>
      <c r="BD169" s="140"/>
      <c r="BE169" s="140"/>
      <c r="BF169" s="140"/>
      <c r="BG169" s="140"/>
      <c r="BH169" s="140"/>
      <c r="BI169" s="140"/>
      <c r="BJ169" s="140"/>
      <c r="BK169" s="140"/>
      <c r="BL169" s="140"/>
      <c r="BM169" s="140"/>
      <c r="BN169" s="140"/>
      <c r="BO169" s="140"/>
      <c r="BP169" s="140"/>
      <c r="BQ169" s="140"/>
      <c r="BR169" s="140"/>
      <c r="BS169" s="140"/>
      <c r="BT169" s="140"/>
      <c r="BU169" s="140"/>
      <c r="BV169" s="140"/>
      <c r="BW169" s="140"/>
      <c r="BX169" s="140"/>
      <c r="BY169" s="140"/>
      <c r="BZ169" s="140"/>
      <c r="CA169" s="140"/>
      <c r="CB169" s="140"/>
      <c r="CC169" s="140"/>
      <c r="CD169" s="140"/>
      <c r="CE169" s="140"/>
      <c r="CF169" s="140"/>
      <c r="CG169" s="140"/>
      <c r="CH169" s="140"/>
      <c r="CI169" s="140"/>
      <c r="CJ169" s="140"/>
      <c r="CK169" s="140"/>
      <c r="CL169" s="140"/>
      <c r="CM169" s="140"/>
      <c r="CN169" s="140"/>
      <c r="CO169" s="140"/>
      <c r="CP169" s="140"/>
      <c r="CQ169" s="140"/>
      <c r="CR169" s="140"/>
      <c r="CS169" s="140"/>
      <c r="CT169" s="140"/>
      <c r="CU169" s="140"/>
      <c r="CV169" s="140"/>
      <c r="CW169" s="140"/>
      <c r="CX169" s="140"/>
      <c r="CY169" s="103">
        <f t="shared" si="18"/>
        <v>0</v>
      </c>
      <c r="CZ169" s="78"/>
    </row>
    <row r="170" spans="1:104" x14ac:dyDescent="0.2">
      <c r="A170" s="26"/>
      <c r="B170" s="123">
        <f t="shared" si="19"/>
        <v>161</v>
      </c>
      <c r="C170" s="107"/>
      <c r="D170" s="111"/>
      <c r="F170" s="108"/>
      <c r="G170" s="120"/>
      <c r="H170" s="101">
        <f t="shared" si="17"/>
        <v>0</v>
      </c>
      <c r="I170" s="113"/>
      <c r="J170" s="113"/>
      <c r="K170" s="113"/>
      <c r="L170" s="113"/>
      <c r="M170" s="113"/>
      <c r="N170" s="113"/>
      <c r="O170" s="113"/>
      <c r="P170" s="27"/>
      <c r="Q170" s="113"/>
      <c r="R170" s="113"/>
      <c r="S170" s="113"/>
      <c r="T170" s="113"/>
      <c r="U170" s="113"/>
      <c r="V170" s="113"/>
      <c r="W170" s="113"/>
      <c r="X170" s="28"/>
      <c r="Y170" s="221"/>
      <c r="Z170" s="221"/>
      <c r="AA170" s="221"/>
      <c r="AB170" s="221"/>
      <c r="AC170" s="221"/>
      <c r="AD170" s="221"/>
      <c r="AE170" s="221"/>
      <c r="AF170" s="28"/>
      <c r="AG170" s="221"/>
      <c r="AH170" s="221"/>
      <c r="AI170" s="221"/>
      <c r="AJ170" s="221"/>
      <c r="AK170" s="221"/>
      <c r="AL170" s="221"/>
      <c r="AM170" s="221"/>
      <c r="AN170" s="28"/>
      <c r="AO170" s="141"/>
      <c r="AP170" s="141"/>
      <c r="AQ170" s="141"/>
      <c r="AR170" s="79" t="str">
        <f t="shared" si="16"/>
        <v/>
      </c>
      <c r="AS170" s="139"/>
      <c r="AT170" s="139"/>
      <c r="AU170" s="28"/>
      <c r="AV170" s="215"/>
      <c r="AW170" s="215"/>
      <c r="AX170" s="28"/>
      <c r="AY170" s="140"/>
      <c r="AZ170" s="28"/>
      <c r="BA170" s="140"/>
      <c r="BB170" s="140"/>
      <c r="BC170" s="140"/>
      <c r="BD170" s="140"/>
      <c r="BE170" s="140"/>
      <c r="BF170" s="140"/>
      <c r="BG170" s="140"/>
      <c r="BH170" s="140"/>
      <c r="BI170" s="140"/>
      <c r="BJ170" s="140"/>
      <c r="BK170" s="140"/>
      <c r="BL170" s="140"/>
      <c r="BM170" s="140"/>
      <c r="BN170" s="140"/>
      <c r="BO170" s="140"/>
      <c r="BP170" s="140"/>
      <c r="BQ170" s="140"/>
      <c r="BR170" s="140"/>
      <c r="BS170" s="140"/>
      <c r="BT170" s="140"/>
      <c r="BU170" s="140"/>
      <c r="BV170" s="140"/>
      <c r="BW170" s="140"/>
      <c r="BX170" s="140"/>
      <c r="BY170" s="140"/>
      <c r="BZ170" s="140"/>
      <c r="CA170" s="140"/>
      <c r="CB170" s="140"/>
      <c r="CC170" s="140"/>
      <c r="CD170" s="140"/>
      <c r="CE170" s="140"/>
      <c r="CF170" s="140"/>
      <c r="CG170" s="140"/>
      <c r="CH170" s="140"/>
      <c r="CI170" s="140"/>
      <c r="CJ170" s="140"/>
      <c r="CK170" s="140"/>
      <c r="CL170" s="140"/>
      <c r="CM170" s="140"/>
      <c r="CN170" s="140"/>
      <c r="CO170" s="140"/>
      <c r="CP170" s="140"/>
      <c r="CQ170" s="140"/>
      <c r="CR170" s="140"/>
      <c r="CS170" s="140"/>
      <c r="CT170" s="140"/>
      <c r="CU170" s="140"/>
      <c r="CV170" s="140"/>
      <c r="CW170" s="140"/>
      <c r="CX170" s="140"/>
      <c r="CY170" s="103">
        <f t="shared" si="18"/>
        <v>0</v>
      </c>
      <c r="CZ170" s="78"/>
    </row>
    <row r="171" spans="1:104" x14ac:dyDescent="0.2">
      <c r="A171" s="26"/>
      <c r="B171" s="123">
        <f t="shared" si="19"/>
        <v>162</v>
      </c>
      <c r="C171" s="107"/>
      <c r="D171" s="111"/>
      <c r="F171" s="108"/>
      <c r="G171" s="120"/>
      <c r="H171" s="101">
        <f t="shared" si="17"/>
        <v>0</v>
      </c>
      <c r="I171" s="113"/>
      <c r="J171" s="113"/>
      <c r="K171" s="113"/>
      <c r="L171" s="113"/>
      <c r="M171" s="113"/>
      <c r="N171" s="113"/>
      <c r="O171" s="113"/>
      <c r="P171" s="27"/>
      <c r="Q171" s="113"/>
      <c r="R171" s="113"/>
      <c r="S171" s="113"/>
      <c r="T171" s="113"/>
      <c r="U171" s="113"/>
      <c r="V171" s="113"/>
      <c r="W171" s="113"/>
      <c r="X171" s="28"/>
      <c r="Y171" s="221"/>
      <c r="Z171" s="221"/>
      <c r="AA171" s="221"/>
      <c r="AB171" s="221"/>
      <c r="AC171" s="221"/>
      <c r="AD171" s="221"/>
      <c r="AE171" s="221"/>
      <c r="AF171" s="28"/>
      <c r="AG171" s="221"/>
      <c r="AH171" s="221"/>
      <c r="AI171" s="221"/>
      <c r="AJ171" s="221"/>
      <c r="AK171" s="221"/>
      <c r="AL171" s="221"/>
      <c r="AM171" s="221"/>
      <c r="AN171" s="28"/>
      <c r="AO171" s="141"/>
      <c r="AP171" s="141"/>
      <c r="AQ171" s="141"/>
      <c r="AR171" s="79" t="str">
        <f t="shared" si="16"/>
        <v/>
      </c>
      <c r="AS171" s="139"/>
      <c r="AT171" s="139"/>
      <c r="AU171" s="28"/>
      <c r="AV171" s="215"/>
      <c r="AW171" s="215"/>
      <c r="AX171" s="28"/>
      <c r="AY171" s="140"/>
      <c r="AZ171" s="28"/>
      <c r="BA171" s="140"/>
      <c r="BB171" s="140"/>
      <c r="BC171" s="140"/>
      <c r="BD171" s="140"/>
      <c r="BE171" s="140"/>
      <c r="BF171" s="140"/>
      <c r="BG171" s="140"/>
      <c r="BH171" s="140"/>
      <c r="BI171" s="140"/>
      <c r="BJ171" s="140"/>
      <c r="BK171" s="140"/>
      <c r="BL171" s="140"/>
      <c r="BM171" s="140"/>
      <c r="BN171" s="140"/>
      <c r="BO171" s="140"/>
      <c r="BP171" s="140"/>
      <c r="BQ171" s="140"/>
      <c r="BR171" s="140"/>
      <c r="BS171" s="140"/>
      <c r="BT171" s="140"/>
      <c r="BU171" s="140"/>
      <c r="BV171" s="140"/>
      <c r="BW171" s="140"/>
      <c r="BX171" s="140"/>
      <c r="BY171" s="140"/>
      <c r="BZ171" s="140"/>
      <c r="CA171" s="140"/>
      <c r="CB171" s="140"/>
      <c r="CC171" s="140"/>
      <c r="CD171" s="140"/>
      <c r="CE171" s="140"/>
      <c r="CF171" s="140"/>
      <c r="CG171" s="140"/>
      <c r="CH171" s="140"/>
      <c r="CI171" s="140"/>
      <c r="CJ171" s="140"/>
      <c r="CK171" s="140"/>
      <c r="CL171" s="140"/>
      <c r="CM171" s="140"/>
      <c r="CN171" s="140"/>
      <c r="CO171" s="140"/>
      <c r="CP171" s="140"/>
      <c r="CQ171" s="140"/>
      <c r="CR171" s="140"/>
      <c r="CS171" s="140"/>
      <c r="CT171" s="140"/>
      <c r="CU171" s="140"/>
      <c r="CV171" s="140"/>
      <c r="CW171" s="140"/>
      <c r="CX171" s="140"/>
      <c r="CY171" s="103">
        <f t="shared" si="18"/>
        <v>0</v>
      </c>
      <c r="CZ171" s="78"/>
    </row>
    <row r="172" spans="1:104" x14ac:dyDescent="0.2">
      <c r="A172" s="26"/>
      <c r="B172" s="123">
        <f t="shared" si="19"/>
        <v>163</v>
      </c>
      <c r="C172" s="107"/>
      <c r="D172" s="111"/>
      <c r="F172" s="108"/>
      <c r="G172" s="120"/>
      <c r="H172" s="101">
        <f t="shared" si="17"/>
        <v>0</v>
      </c>
      <c r="I172" s="113"/>
      <c r="J172" s="113"/>
      <c r="K172" s="113"/>
      <c r="L172" s="113"/>
      <c r="M172" s="113"/>
      <c r="N172" s="113"/>
      <c r="O172" s="113"/>
      <c r="P172" s="27"/>
      <c r="Q172" s="113"/>
      <c r="R172" s="113"/>
      <c r="S172" s="113"/>
      <c r="T172" s="113"/>
      <c r="U172" s="113"/>
      <c r="V172" s="113"/>
      <c r="W172" s="113"/>
      <c r="X172" s="28"/>
      <c r="Y172" s="221"/>
      <c r="Z172" s="221"/>
      <c r="AA172" s="221"/>
      <c r="AB172" s="221"/>
      <c r="AC172" s="221"/>
      <c r="AD172" s="221"/>
      <c r="AE172" s="221"/>
      <c r="AF172" s="28"/>
      <c r="AG172" s="221"/>
      <c r="AH172" s="221"/>
      <c r="AI172" s="221"/>
      <c r="AJ172" s="221"/>
      <c r="AK172" s="221"/>
      <c r="AL172" s="221"/>
      <c r="AM172" s="221"/>
      <c r="AN172" s="28"/>
      <c r="AO172" s="141"/>
      <c r="AP172" s="141"/>
      <c r="AQ172" s="141"/>
      <c r="AR172" s="79" t="str">
        <f t="shared" si="16"/>
        <v/>
      </c>
      <c r="AS172" s="139"/>
      <c r="AT172" s="139"/>
      <c r="AU172" s="28"/>
      <c r="AV172" s="215"/>
      <c r="AW172" s="215"/>
      <c r="AX172" s="28"/>
      <c r="AY172" s="140"/>
      <c r="AZ172" s="28"/>
      <c r="BA172" s="140"/>
      <c r="BB172" s="140"/>
      <c r="BC172" s="140"/>
      <c r="BD172" s="140"/>
      <c r="BE172" s="140"/>
      <c r="BF172" s="140"/>
      <c r="BG172" s="140"/>
      <c r="BH172" s="140"/>
      <c r="BI172" s="140"/>
      <c r="BJ172" s="140"/>
      <c r="BK172" s="140"/>
      <c r="BL172" s="140"/>
      <c r="BM172" s="140"/>
      <c r="BN172" s="140"/>
      <c r="BO172" s="140"/>
      <c r="BP172" s="140"/>
      <c r="BQ172" s="140"/>
      <c r="BR172" s="140"/>
      <c r="BS172" s="140"/>
      <c r="BT172" s="140"/>
      <c r="BU172" s="140"/>
      <c r="BV172" s="140"/>
      <c r="BW172" s="140"/>
      <c r="BX172" s="140"/>
      <c r="BY172" s="140"/>
      <c r="BZ172" s="140"/>
      <c r="CA172" s="140"/>
      <c r="CB172" s="140"/>
      <c r="CC172" s="140"/>
      <c r="CD172" s="140"/>
      <c r="CE172" s="140"/>
      <c r="CF172" s="140"/>
      <c r="CG172" s="140"/>
      <c r="CH172" s="140"/>
      <c r="CI172" s="140"/>
      <c r="CJ172" s="140"/>
      <c r="CK172" s="140"/>
      <c r="CL172" s="140"/>
      <c r="CM172" s="140"/>
      <c r="CN172" s="140"/>
      <c r="CO172" s="140"/>
      <c r="CP172" s="140"/>
      <c r="CQ172" s="140"/>
      <c r="CR172" s="140"/>
      <c r="CS172" s="140"/>
      <c r="CT172" s="140"/>
      <c r="CU172" s="140"/>
      <c r="CV172" s="140"/>
      <c r="CW172" s="140"/>
      <c r="CX172" s="140"/>
      <c r="CY172" s="103">
        <f t="shared" si="18"/>
        <v>0</v>
      </c>
      <c r="CZ172" s="78"/>
    </row>
    <row r="173" spans="1:104" x14ac:dyDescent="0.2">
      <c r="A173" s="26"/>
      <c r="B173" s="123">
        <f t="shared" si="19"/>
        <v>164</v>
      </c>
      <c r="C173" s="107"/>
      <c r="D173" s="111"/>
      <c r="F173" s="108"/>
      <c r="G173" s="120"/>
      <c r="H173" s="101">
        <f t="shared" si="17"/>
        <v>0</v>
      </c>
      <c r="I173" s="113"/>
      <c r="J173" s="113"/>
      <c r="K173" s="113"/>
      <c r="L173" s="113"/>
      <c r="M173" s="113"/>
      <c r="N173" s="113"/>
      <c r="O173" s="113"/>
      <c r="P173" s="27"/>
      <c r="Q173" s="113"/>
      <c r="R173" s="113"/>
      <c r="S173" s="113"/>
      <c r="T173" s="113"/>
      <c r="U173" s="113"/>
      <c r="V173" s="113"/>
      <c r="W173" s="113"/>
      <c r="X173" s="28"/>
      <c r="Y173" s="221"/>
      <c r="Z173" s="221"/>
      <c r="AA173" s="221"/>
      <c r="AB173" s="221"/>
      <c r="AC173" s="221"/>
      <c r="AD173" s="221"/>
      <c r="AE173" s="221"/>
      <c r="AF173" s="28"/>
      <c r="AG173" s="221"/>
      <c r="AH173" s="221"/>
      <c r="AI173" s="221"/>
      <c r="AJ173" s="221"/>
      <c r="AK173" s="221"/>
      <c r="AL173" s="221"/>
      <c r="AM173" s="221"/>
      <c r="AN173" s="28"/>
      <c r="AO173" s="141"/>
      <c r="AP173" s="141"/>
      <c r="AQ173" s="141"/>
      <c r="AR173" s="79" t="str">
        <f t="shared" si="16"/>
        <v/>
      </c>
      <c r="AS173" s="139"/>
      <c r="AT173" s="139"/>
      <c r="AU173" s="28"/>
      <c r="AV173" s="215"/>
      <c r="AW173" s="215"/>
      <c r="AX173" s="28"/>
      <c r="AY173" s="140"/>
      <c r="AZ173" s="28"/>
      <c r="BA173" s="140"/>
      <c r="BB173" s="140"/>
      <c r="BC173" s="140"/>
      <c r="BD173" s="140"/>
      <c r="BE173" s="140"/>
      <c r="BF173" s="140"/>
      <c r="BG173" s="140"/>
      <c r="BH173" s="140"/>
      <c r="BI173" s="140"/>
      <c r="BJ173" s="140"/>
      <c r="BK173" s="140"/>
      <c r="BL173" s="140"/>
      <c r="BM173" s="140"/>
      <c r="BN173" s="140"/>
      <c r="BO173" s="140"/>
      <c r="BP173" s="140"/>
      <c r="BQ173" s="140"/>
      <c r="BR173" s="140"/>
      <c r="BS173" s="140"/>
      <c r="BT173" s="140"/>
      <c r="BU173" s="140"/>
      <c r="BV173" s="140"/>
      <c r="BW173" s="140"/>
      <c r="BX173" s="140"/>
      <c r="BY173" s="140"/>
      <c r="BZ173" s="140"/>
      <c r="CA173" s="140"/>
      <c r="CB173" s="140"/>
      <c r="CC173" s="140"/>
      <c r="CD173" s="140"/>
      <c r="CE173" s="140"/>
      <c r="CF173" s="140"/>
      <c r="CG173" s="140"/>
      <c r="CH173" s="140"/>
      <c r="CI173" s="140"/>
      <c r="CJ173" s="140"/>
      <c r="CK173" s="140"/>
      <c r="CL173" s="140"/>
      <c r="CM173" s="140"/>
      <c r="CN173" s="140"/>
      <c r="CO173" s="140"/>
      <c r="CP173" s="140"/>
      <c r="CQ173" s="140"/>
      <c r="CR173" s="140"/>
      <c r="CS173" s="140"/>
      <c r="CT173" s="140"/>
      <c r="CU173" s="140"/>
      <c r="CV173" s="140"/>
      <c r="CW173" s="140"/>
      <c r="CX173" s="140"/>
      <c r="CY173" s="103">
        <f t="shared" si="18"/>
        <v>0</v>
      </c>
      <c r="CZ173" s="78"/>
    </row>
    <row r="174" spans="1:104" x14ac:dyDescent="0.2">
      <c r="A174" s="26"/>
      <c r="B174" s="123">
        <f t="shared" si="19"/>
        <v>165</v>
      </c>
      <c r="C174" s="107"/>
      <c r="D174" s="111"/>
      <c r="F174" s="108"/>
      <c r="G174" s="120"/>
      <c r="H174" s="101">
        <f t="shared" si="17"/>
        <v>0</v>
      </c>
      <c r="I174" s="113"/>
      <c r="J174" s="113"/>
      <c r="K174" s="113"/>
      <c r="L174" s="113"/>
      <c r="M174" s="113"/>
      <c r="N174" s="113"/>
      <c r="O174" s="113"/>
      <c r="P174" s="27"/>
      <c r="Q174" s="113"/>
      <c r="R174" s="113"/>
      <c r="S174" s="113"/>
      <c r="T174" s="113"/>
      <c r="U174" s="113"/>
      <c r="V174" s="113"/>
      <c r="W174" s="113"/>
      <c r="X174" s="28"/>
      <c r="Y174" s="221"/>
      <c r="Z174" s="221"/>
      <c r="AA174" s="221"/>
      <c r="AB174" s="221"/>
      <c r="AC174" s="221"/>
      <c r="AD174" s="221"/>
      <c r="AE174" s="221"/>
      <c r="AF174" s="28"/>
      <c r="AG174" s="221"/>
      <c r="AH174" s="221"/>
      <c r="AI174" s="221"/>
      <c r="AJ174" s="221"/>
      <c r="AK174" s="221"/>
      <c r="AL174" s="221"/>
      <c r="AM174" s="221"/>
      <c r="AN174" s="28"/>
      <c r="AO174" s="141"/>
      <c r="AP174" s="141"/>
      <c r="AQ174" s="141"/>
      <c r="AR174" s="79" t="str">
        <f t="shared" si="16"/>
        <v/>
      </c>
      <c r="AS174" s="139"/>
      <c r="AT174" s="139"/>
      <c r="AU174" s="28"/>
      <c r="AV174" s="215"/>
      <c r="AW174" s="215"/>
      <c r="AX174" s="28"/>
      <c r="AY174" s="140"/>
      <c r="AZ174" s="28"/>
      <c r="BA174" s="140"/>
      <c r="BB174" s="140"/>
      <c r="BC174" s="140"/>
      <c r="BD174" s="140"/>
      <c r="BE174" s="140"/>
      <c r="BF174" s="140"/>
      <c r="BG174" s="140"/>
      <c r="BH174" s="140"/>
      <c r="BI174" s="140"/>
      <c r="BJ174" s="140"/>
      <c r="BK174" s="140"/>
      <c r="BL174" s="140"/>
      <c r="BM174" s="140"/>
      <c r="BN174" s="140"/>
      <c r="BO174" s="140"/>
      <c r="BP174" s="140"/>
      <c r="BQ174" s="140"/>
      <c r="BR174" s="140"/>
      <c r="BS174" s="140"/>
      <c r="BT174" s="140"/>
      <c r="BU174" s="140"/>
      <c r="BV174" s="140"/>
      <c r="BW174" s="140"/>
      <c r="BX174" s="140"/>
      <c r="BY174" s="140"/>
      <c r="BZ174" s="140"/>
      <c r="CA174" s="140"/>
      <c r="CB174" s="140"/>
      <c r="CC174" s="140"/>
      <c r="CD174" s="140"/>
      <c r="CE174" s="140"/>
      <c r="CF174" s="140"/>
      <c r="CG174" s="140"/>
      <c r="CH174" s="140"/>
      <c r="CI174" s="140"/>
      <c r="CJ174" s="140"/>
      <c r="CK174" s="140"/>
      <c r="CL174" s="140"/>
      <c r="CM174" s="140"/>
      <c r="CN174" s="140"/>
      <c r="CO174" s="140"/>
      <c r="CP174" s="140"/>
      <c r="CQ174" s="140"/>
      <c r="CR174" s="140"/>
      <c r="CS174" s="140"/>
      <c r="CT174" s="140"/>
      <c r="CU174" s="140"/>
      <c r="CV174" s="140"/>
      <c r="CW174" s="140"/>
      <c r="CX174" s="140"/>
      <c r="CY174" s="103">
        <f t="shared" si="18"/>
        <v>0</v>
      </c>
      <c r="CZ174" s="78"/>
    </row>
    <row r="175" spans="1:104" x14ac:dyDescent="0.2">
      <c r="A175" s="26"/>
      <c r="B175" s="123">
        <f t="shared" si="19"/>
        <v>166</v>
      </c>
      <c r="C175" s="107"/>
      <c r="D175" s="111"/>
      <c r="F175" s="108"/>
      <c r="G175" s="120"/>
      <c r="H175" s="101">
        <f t="shared" si="17"/>
        <v>0</v>
      </c>
      <c r="I175" s="113"/>
      <c r="J175" s="113"/>
      <c r="K175" s="113"/>
      <c r="L175" s="113"/>
      <c r="M175" s="113"/>
      <c r="N175" s="113"/>
      <c r="O175" s="113"/>
      <c r="P175" s="27"/>
      <c r="Q175" s="113"/>
      <c r="R175" s="113"/>
      <c r="S175" s="113"/>
      <c r="T175" s="113"/>
      <c r="U175" s="113"/>
      <c r="V175" s="113"/>
      <c r="W175" s="113"/>
      <c r="X175" s="28"/>
      <c r="Y175" s="221"/>
      <c r="Z175" s="221"/>
      <c r="AA175" s="221"/>
      <c r="AB175" s="221"/>
      <c r="AC175" s="221"/>
      <c r="AD175" s="221"/>
      <c r="AE175" s="221"/>
      <c r="AF175" s="28"/>
      <c r="AG175" s="221"/>
      <c r="AH175" s="221"/>
      <c r="AI175" s="221"/>
      <c r="AJ175" s="221"/>
      <c r="AK175" s="221"/>
      <c r="AL175" s="221"/>
      <c r="AM175" s="221"/>
      <c r="AN175" s="28"/>
      <c r="AO175" s="141"/>
      <c r="AP175" s="141"/>
      <c r="AQ175" s="141"/>
      <c r="AR175" s="79" t="str">
        <f t="shared" si="16"/>
        <v/>
      </c>
      <c r="AS175" s="139"/>
      <c r="AT175" s="139"/>
      <c r="AU175" s="28"/>
      <c r="AV175" s="215"/>
      <c r="AW175" s="215"/>
      <c r="AX175" s="28"/>
      <c r="AY175" s="140"/>
      <c r="AZ175" s="28"/>
      <c r="BA175" s="140"/>
      <c r="BB175" s="140"/>
      <c r="BC175" s="140"/>
      <c r="BD175" s="140"/>
      <c r="BE175" s="140"/>
      <c r="BF175" s="140"/>
      <c r="BG175" s="140"/>
      <c r="BH175" s="140"/>
      <c r="BI175" s="140"/>
      <c r="BJ175" s="140"/>
      <c r="BK175" s="140"/>
      <c r="BL175" s="140"/>
      <c r="BM175" s="140"/>
      <c r="BN175" s="140"/>
      <c r="BO175" s="140"/>
      <c r="BP175" s="140"/>
      <c r="BQ175" s="140"/>
      <c r="BR175" s="140"/>
      <c r="BS175" s="140"/>
      <c r="BT175" s="140"/>
      <c r="BU175" s="140"/>
      <c r="BV175" s="140"/>
      <c r="BW175" s="140"/>
      <c r="BX175" s="140"/>
      <c r="BY175" s="140"/>
      <c r="BZ175" s="140"/>
      <c r="CA175" s="140"/>
      <c r="CB175" s="140"/>
      <c r="CC175" s="140"/>
      <c r="CD175" s="140"/>
      <c r="CE175" s="140"/>
      <c r="CF175" s="140"/>
      <c r="CG175" s="140"/>
      <c r="CH175" s="140"/>
      <c r="CI175" s="140"/>
      <c r="CJ175" s="140"/>
      <c r="CK175" s="140"/>
      <c r="CL175" s="140"/>
      <c r="CM175" s="140"/>
      <c r="CN175" s="140"/>
      <c r="CO175" s="140"/>
      <c r="CP175" s="140"/>
      <c r="CQ175" s="140"/>
      <c r="CR175" s="140"/>
      <c r="CS175" s="140"/>
      <c r="CT175" s="140"/>
      <c r="CU175" s="140"/>
      <c r="CV175" s="140"/>
      <c r="CW175" s="140"/>
      <c r="CX175" s="140"/>
      <c r="CY175" s="103">
        <f t="shared" si="18"/>
        <v>0</v>
      </c>
      <c r="CZ175" s="78"/>
    </row>
    <row r="176" spans="1:104" x14ac:dyDescent="0.2">
      <c r="A176" s="26"/>
      <c r="B176" s="123">
        <f t="shared" si="19"/>
        <v>167</v>
      </c>
      <c r="C176" s="107"/>
      <c r="D176" s="111"/>
      <c r="F176" s="108"/>
      <c r="G176" s="120"/>
      <c r="H176" s="101">
        <f t="shared" si="17"/>
        <v>0</v>
      </c>
      <c r="I176" s="113"/>
      <c r="J176" s="113"/>
      <c r="K176" s="113"/>
      <c r="L176" s="113"/>
      <c r="M176" s="113"/>
      <c r="N176" s="113"/>
      <c r="O176" s="113"/>
      <c r="P176" s="27"/>
      <c r="Q176" s="113"/>
      <c r="R176" s="113"/>
      <c r="S176" s="113"/>
      <c r="T176" s="113"/>
      <c r="U176" s="113"/>
      <c r="V176" s="113"/>
      <c r="W176" s="113"/>
      <c r="X176" s="28"/>
      <c r="Y176" s="221"/>
      <c r="Z176" s="221"/>
      <c r="AA176" s="221"/>
      <c r="AB176" s="221"/>
      <c r="AC176" s="221"/>
      <c r="AD176" s="221"/>
      <c r="AE176" s="221"/>
      <c r="AF176" s="28"/>
      <c r="AG176" s="221"/>
      <c r="AH176" s="221"/>
      <c r="AI176" s="221"/>
      <c r="AJ176" s="221"/>
      <c r="AK176" s="221"/>
      <c r="AL176" s="221"/>
      <c r="AM176" s="221"/>
      <c r="AN176" s="28"/>
      <c r="AO176" s="141"/>
      <c r="AP176" s="141"/>
      <c r="AQ176" s="141"/>
      <c r="AR176" s="79" t="str">
        <f t="shared" si="16"/>
        <v/>
      </c>
      <c r="AS176" s="139"/>
      <c r="AT176" s="139"/>
      <c r="AU176" s="28"/>
      <c r="AV176" s="215"/>
      <c r="AW176" s="215"/>
      <c r="AX176" s="28"/>
      <c r="AY176" s="140"/>
      <c r="AZ176" s="28"/>
      <c r="BA176" s="140"/>
      <c r="BB176" s="140"/>
      <c r="BC176" s="140"/>
      <c r="BD176" s="140"/>
      <c r="BE176" s="140"/>
      <c r="BF176" s="140"/>
      <c r="BG176" s="140"/>
      <c r="BH176" s="140"/>
      <c r="BI176" s="140"/>
      <c r="BJ176" s="140"/>
      <c r="BK176" s="140"/>
      <c r="BL176" s="140"/>
      <c r="BM176" s="140"/>
      <c r="BN176" s="140"/>
      <c r="BO176" s="140"/>
      <c r="BP176" s="140"/>
      <c r="BQ176" s="140"/>
      <c r="BR176" s="140"/>
      <c r="BS176" s="140"/>
      <c r="BT176" s="140"/>
      <c r="BU176" s="140"/>
      <c r="BV176" s="140"/>
      <c r="BW176" s="140"/>
      <c r="BX176" s="140"/>
      <c r="BY176" s="140"/>
      <c r="BZ176" s="140"/>
      <c r="CA176" s="140"/>
      <c r="CB176" s="140"/>
      <c r="CC176" s="140"/>
      <c r="CD176" s="140"/>
      <c r="CE176" s="140"/>
      <c r="CF176" s="140"/>
      <c r="CG176" s="140"/>
      <c r="CH176" s="140"/>
      <c r="CI176" s="140"/>
      <c r="CJ176" s="140"/>
      <c r="CK176" s="140"/>
      <c r="CL176" s="140"/>
      <c r="CM176" s="140"/>
      <c r="CN176" s="140"/>
      <c r="CO176" s="140"/>
      <c r="CP176" s="140"/>
      <c r="CQ176" s="140"/>
      <c r="CR176" s="140"/>
      <c r="CS176" s="140"/>
      <c r="CT176" s="140"/>
      <c r="CU176" s="140"/>
      <c r="CV176" s="140"/>
      <c r="CW176" s="140"/>
      <c r="CX176" s="140"/>
      <c r="CY176" s="103">
        <f t="shared" si="18"/>
        <v>0</v>
      </c>
      <c r="CZ176" s="78"/>
    </row>
    <row r="177" spans="1:104" x14ac:dyDescent="0.2">
      <c r="A177" s="26"/>
      <c r="B177" s="123">
        <f t="shared" si="19"/>
        <v>168</v>
      </c>
      <c r="C177" s="107"/>
      <c r="D177" s="111"/>
      <c r="F177" s="108"/>
      <c r="G177" s="120"/>
      <c r="H177" s="101">
        <f t="shared" si="17"/>
        <v>0</v>
      </c>
      <c r="I177" s="113"/>
      <c r="J177" s="113"/>
      <c r="K177" s="113"/>
      <c r="L177" s="113"/>
      <c r="M177" s="113"/>
      <c r="N177" s="113"/>
      <c r="O177" s="113"/>
      <c r="P177" s="27"/>
      <c r="Q177" s="113"/>
      <c r="R177" s="113"/>
      <c r="S177" s="113"/>
      <c r="T177" s="113"/>
      <c r="U177" s="113"/>
      <c r="V177" s="113"/>
      <c r="W177" s="113"/>
      <c r="X177" s="28"/>
      <c r="Y177" s="221"/>
      <c r="Z177" s="221"/>
      <c r="AA177" s="221"/>
      <c r="AB177" s="221"/>
      <c r="AC177" s="221"/>
      <c r="AD177" s="221"/>
      <c r="AE177" s="221"/>
      <c r="AF177" s="28"/>
      <c r="AG177" s="221"/>
      <c r="AH177" s="221"/>
      <c r="AI177" s="221"/>
      <c r="AJ177" s="221"/>
      <c r="AK177" s="221"/>
      <c r="AL177" s="221"/>
      <c r="AM177" s="221"/>
      <c r="AN177" s="28"/>
      <c r="AO177" s="141"/>
      <c r="AP177" s="141"/>
      <c r="AQ177" s="141"/>
      <c r="AR177" s="79" t="str">
        <f t="shared" si="16"/>
        <v/>
      </c>
      <c r="AS177" s="139"/>
      <c r="AT177" s="139"/>
      <c r="AU177" s="28"/>
      <c r="AV177" s="215"/>
      <c r="AW177" s="215"/>
      <c r="AX177" s="28"/>
      <c r="AY177" s="140"/>
      <c r="AZ177" s="28"/>
      <c r="BA177" s="140"/>
      <c r="BB177" s="140"/>
      <c r="BC177" s="140"/>
      <c r="BD177" s="140"/>
      <c r="BE177" s="140"/>
      <c r="BF177" s="140"/>
      <c r="BG177" s="140"/>
      <c r="BH177" s="140"/>
      <c r="BI177" s="140"/>
      <c r="BJ177" s="140"/>
      <c r="BK177" s="140"/>
      <c r="BL177" s="140"/>
      <c r="BM177" s="140"/>
      <c r="BN177" s="140"/>
      <c r="BO177" s="140"/>
      <c r="BP177" s="140"/>
      <c r="BQ177" s="140"/>
      <c r="BR177" s="140"/>
      <c r="BS177" s="140"/>
      <c r="BT177" s="140"/>
      <c r="BU177" s="140"/>
      <c r="BV177" s="140"/>
      <c r="BW177" s="140"/>
      <c r="BX177" s="140"/>
      <c r="BY177" s="140"/>
      <c r="BZ177" s="140"/>
      <c r="CA177" s="140"/>
      <c r="CB177" s="140"/>
      <c r="CC177" s="140"/>
      <c r="CD177" s="140"/>
      <c r="CE177" s="140"/>
      <c r="CF177" s="140"/>
      <c r="CG177" s="140"/>
      <c r="CH177" s="140"/>
      <c r="CI177" s="140"/>
      <c r="CJ177" s="140"/>
      <c r="CK177" s="140"/>
      <c r="CL177" s="140"/>
      <c r="CM177" s="140"/>
      <c r="CN177" s="140"/>
      <c r="CO177" s="140"/>
      <c r="CP177" s="140"/>
      <c r="CQ177" s="140"/>
      <c r="CR177" s="140"/>
      <c r="CS177" s="140"/>
      <c r="CT177" s="140"/>
      <c r="CU177" s="140"/>
      <c r="CV177" s="140"/>
      <c r="CW177" s="140"/>
      <c r="CX177" s="140"/>
      <c r="CY177" s="103">
        <f t="shared" si="18"/>
        <v>0</v>
      </c>
      <c r="CZ177" s="78"/>
    </row>
    <row r="178" spans="1:104" x14ac:dyDescent="0.2">
      <c r="A178" s="26"/>
      <c r="B178" s="123">
        <f t="shared" si="19"/>
        <v>169</v>
      </c>
      <c r="C178" s="107"/>
      <c r="D178" s="111"/>
      <c r="F178" s="108"/>
      <c r="G178" s="120"/>
      <c r="H178" s="101">
        <f t="shared" si="17"/>
        <v>0</v>
      </c>
      <c r="I178" s="113"/>
      <c r="J178" s="113"/>
      <c r="K178" s="113"/>
      <c r="L178" s="113"/>
      <c r="M178" s="113"/>
      <c r="N178" s="113"/>
      <c r="O178" s="113"/>
      <c r="P178" s="27"/>
      <c r="Q178" s="113"/>
      <c r="R178" s="113"/>
      <c r="S178" s="113"/>
      <c r="T178" s="113"/>
      <c r="U178" s="113"/>
      <c r="V178" s="113"/>
      <c r="W178" s="113"/>
      <c r="X178" s="28"/>
      <c r="Y178" s="221"/>
      <c r="Z178" s="221"/>
      <c r="AA178" s="221"/>
      <c r="AB178" s="221"/>
      <c r="AC178" s="221"/>
      <c r="AD178" s="221"/>
      <c r="AE178" s="221"/>
      <c r="AF178" s="28"/>
      <c r="AG178" s="221"/>
      <c r="AH178" s="221"/>
      <c r="AI178" s="221"/>
      <c r="AJ178" s="221"/>
      <c r="AK178" s="221"/>
      <c r="AL178" s="221"/>
      <c r="AM178" s="221"/>
      <c r="AN178" s="28"/>
      <c r="AO178" s="141"/>
      <c r="AP178" s="141"/>
      <c r="AQ178" s="141"/>
      <c r="AR178" s="79" t="str">
        <f t="shared" si="16"/>
        <v/>
      </c>
      <c r="AS178" s="139"/>
      <c r="AT178" s="139"/>
      <c r="AU178" s="28"/>
      <c r="AV178" s="215"/>
      <c r="AW178" s="215"/>
      <c r="AX178" s="28"/>
      <c r="AY178" s="140"/>
      <c r="AZ178" s="28"/>
      <c r="BA178" s="140"/>
      <c r="BB178" s="140"/>
      <c r="BC178" s="140"/>
      <c r="BD178" s="140"/>
      <c r="BE178" s="140"/>
      <c r="BF178" s="140"/>
      <c r="BG178" s="140"/>
      <c r="BH178" s="140"/>
      <c r="BI178" s="140"/>
      <c r="BJ178" s="140"/>
      <c r="BK178" s="140"/>
      <c r="BL178" s="140"/>
      <c r="BM178" s="140"/>
      <c r="BN178" s="140"/>
      <c r="BO178" s="140"/>
      <c r="BP178" s="140"/>
      <c r="BQ178" s="140"/>
      <c r="BR178" s="140"/>
      <c r="BS178" s="140"/>
      <c r="BT178" s="140"/>
      <c r="BU178" s="140"/>
      <c r="BV178" s="140"/>
      <c r="BW178" s="140"/>
      <c r="BX178" s="140"/>
      <c r="BY178" s="140"/>
      <c r="BZ178" s="140"/>
      <c r="CA178" s="140"/>
      <c r="CB178" s="140"/>
      <c r="CC178" s="140"/>
      <c r="CD178" s="140"/>
      <c r="CE178" s="140"/>
      <c r="CF178" s="140"/>
      <c r="CG178" s="140"/>
      <c r="CH178" s="140"/>
      <c r="CI178" s="140"/>
      <c r="CJ178" s="140"/>
      <c r="CK178" s="140"/>
      <c r="CL178" s="140"/>
      <c r="CM178" s="140"/>
      <c r="CN178" s="140"/>
      <c r="CO178" s="140"/>
      <c r="CP178" s="140"/>
      <c r="CQ178" s="140"/>
      <c r="CR178" s="140"/>
      <c r="CS178" s="140"/>
      <c r="CT178" s="140"/>
      <c r="CU178" s="140"/>
      <c r="CV178" s="140"/>
      <c r="CW178" s="140"/>
      <c r="CX178" s="140"/>
      <c r="CY178" s="103">
        <f t="shared" si="18"/>
        <v>0</v>
      </c>
      <c r="CZ178" s="78"/>
    </row>
    <row r="179" spans="1:104" x14ac:dyDescent="0.2">
      <c r="A179" s="26"/>
      <c r="B179" s="123">
        <f t="shared" si="19"/>
        <v>170</v>
      </c>
      <c r="C179" s="107"/>
      <c r="D179" s="111"/>
      <c r="F179" s="108"/>
      <c r="G179" s="120"/>
      <c r="H179" s="101">
        <f t="shared" si="17"/>
        <v>0</v>
      </c>
      <c r="I179" s="113"/>
      <c r="J179" s="113"/>
      <c r="K179" s="113"/>
      <c r="L179" s="113"/>
      <c r="M179" s="113"/>
      <c r="N179" s="113"/>
      <c r="O179" s="113"/>
      <c r="P179" s="27"/>
      <c r="Q179" s="113"/>
      <c r="R179" s="113"/>
      <c r="S179" s="113"/>
      <c r="T179" s="113"/>
      <c r="U179" s="113"/>
      <c r="V179" s="113"/>
      <c r="W179" s="113"/>
      <c r="X179" s="28"/>
      <c r="Y179" s="221"/>
      <c r="Z179" s="221"/>
      <c r="AA179" s="221"/>
      <c r="AB179" s="221"/>
      <c r="AC179" s="221"/>
      <c r="AD179" s="221"/>
      <c r="AE179" s="221"/>
      <c r="AF179" s="28"/>
      <c r="AG179" s="221"/>
      <c r="AH179" s="221"/>
      <c r="AI179" s="221"/>
      <c r="AJ179" s="221"/>
      <c r="AK179" s="221"/>
      <c r="AL179" s="221"/>
      <c r="AM179" s="221"/>
      <c r="AN179" s="28"/>
      <c r="AO179" s="141"/>
      <c r="AP179" s="141"/>
      <c r="AQ179" s="141"/>
      <c r="AR179" s="79" t="str">
        <f t="shared" si="16"/>
        <v/>
      </c>
      <c r="AS179" s="139"/>
      <c r="AT179" s="139"/>
      <c r="AU179" s="28"/>
      <c r="AV179" s="215"/>
      <c r="AW179" s="215"/>
      <c r="AX179" s="28"/>
      <c r="AY179" s="140"/>
      <c r="AZ179" s="28"/>
      <c r="BA179" s="140"/>
      <c r="BB179" s="140"/>
      <c r="BC179" s="140"/>
      <c r="BD179" s="140"/>
      <c r="BE179" s="140"/>
      <c r="BF179" s="140"/>
      <c r="BG179" s="140"/>
      <c r="BH179" s="140"/>
      <c r="BI179" s="140"/>
      <c r="BJ179" s="140"/>
      <c r="BK179" s="140"/>
      <c r="BL179" s="140"/>
      <c r="BM179" s="140"/>
      <c r="BN179" s="140"/>
      <c r="BO179" s="140"/>
      <c r="BP179" s="140"/>
      <c r="BQ179" s="140"/>
      <c r="BR179" s="140"/>
      <c r="BS179" s="140"/>
      <c r="BT179" s="140"/>
      <c r="BU179" s="140"/>
      <c r="BV179" s="140"/>
      <c r="BW179" s="140"/>
      <c r="BX179" s="140"/>
      <c r="BY179" s="140"/>
      <c r="BZ179" s="140"/>
      <c r="CA179" s="140"/>
      <c r="CB179" s="140"/>
      <c r="CC179" s="140"/>
      <c r="CD179" s="140"/>
      <c r="CE179" s="140"/>
      <c r="CF179" s="140"/>
      <c r="CG179" s="140"/>
      <c r="CH179" s="140"/>
      <c r="CI179" s="140"/>
      <c r="CJ179" s="140"/>
      <c r="CK179" s="140"/>
      <c r="CL179" s="140"/>
      <c r="CM179" s="140"/>
      <c r="CN179" s="140"/>
      <c r="CO179" s="140"/>
      <c r="CP179" s="140"/>
      <c r="CQ179" s="140"/>
      <c r="CR179" s="140"/>
      <c r="CS179" s="140"/>
      <c r="CT179" s="140"/>
      <c r="CU179" s="140"/>
      <c r="CV179" s="140"/>
      <c r="CW179" s="140"/>
      <c r="CX179" s="140"/>
      <c r="CY179" s="103">
        <f t="shared" si="18"/>
        <v>0</v>
      </c>
      <c r="CZ179" s="78"/>
    </row>
    <row r="180" spans="1:104" x14ac:dyDescent="0.2">
      <c r="A180" s="26"/>
      <c r="B180" s="123">
        <f t="shared" si="19"/>
        <v>171</v>
      </c>
      <c r="C180" s="107"/>
      <c r="D180" s="111"/>
      <c r="F180" s="108"/>
      <c r="G180" s="120"/>
      <c r="H180" s="101">
        <f t="shared" si="17"/>
        <v>0</v>
      </c>
      <c r="I180" s="113"/>
      <c r="J180" s="113"/>
      <c r="K180" s="113"/>
      <c r="L180" s="113"/>
      <c r="M180" s="113"/>
      <c r="N180" s="113"/>
      <c r="O180" s="113"/>
      <c r="P180" s="27"/>
      <c r="Q180" s="113"/>
      <c r="R180" s="113"/>
      <c r="S180" s="113"/>
      <c r="T180" s="113"/>
      <c r="U180" s="113"/>
      <c r="V180" s="113"/>
      <c r="W180" s="113"/>
      <c r="X180" s="28"/>
      <c r="Y180" s="221"/>
      <c r="Z180" s="221"/>
      <c r="AA180" s="221"/>
      <c r="AB180" s="221"/>
      <c r="AC180" s="221"/>
      <c r="AD180" s="221"/>
      <c r="AE180" s="221"/>
      <c r="AF180" s="28"/>
      <c r="AG180" s="221"/>
      <c r="AH180" s="221"/>
      <c r="AI180" s="221"/>
      <c r="AJ180" s="221"/>
      <c r="AK180" s="221"/>
      <c r="AL180" s="221"/>
      <c r="AM180" s="221"/>
      <c r="AN180" s="28"/>
      <c r="AO180" s="141"/>
      <c r="AP180" s="141"/>
      <c r="AQ180" s="141"/>
      <c r="AR180" s="79" t="str">
        <f t="shared" si="16"/>
        <v/>
      </c>
      <c r="AS180" s="139"/>
      <c r="AT180" s="139"/>
      <c r="AU180" s="28"/>
      <c r="AV180" s="215"/>
      <c r="AW180" s="215"/>
      <c r="AX180" s="28"/>
      <c r="AY180" s="140"/>
      <c r="AZ180" s="28"/>
      <c r="BA180" s="140"/>
      <c r="BB180" s="140"/>
      <c r="BC180" s="140"/>
      <c r="BD180" s="140"/>
      <c r="BE180" s="140"/>
      <c r="BF180" s="140"/>
      <c r="BG180" s="140"/>
      <c r="BH180" s="140"/>
      <c r="BI180" s="140"/>
      <c r="BJ180" s="140"/>
      <c r="BK180" s="140"/>
      <c r="BL180" s="140"/>
      <c r="BM180" s="140"/>
      <c r="BN180" s="140"/>
      <c r="BO180" s="140"/>
      <c r="BP180" s="140"/>
      <c r="BQ180" s="140"/>
      <c r="BR180" s="140"/>
      <c r="BS180" s="140"/>
      <c r="BT180" s="140"/>
      <c r="BU180" s="140"/>
      <c r="BV180" s="140"/>
      <c r="BW180" s="140"/>
      <c r="BX180" s="140"/>
      <c r="BY180" s="140"/>
      <c r="BZ180" s="140"/>
      <c r="CA180" s="140"/>
      <c r="CB180" s="140"/>
      <c r="CC180" s="140"/>
      <c r="CD180" s="140"/>
      <c r="CE180" s="140"/>
      <c r="CF180" s="140"/>
      <c r="CG180" s="140"/>
      <c r="CH180" s="140"/>
      <c r="CI180" s="140"/>
      <c r="CJ180" s="140"/>
      <c r="CK180" s="140"/>
      <c r="CL180" s="140"/>
      <c r="CM180" s="140"/>
      <c r="CN180" s="140"/>
      <c r="CO180" s="140"/>
      <c r="CP180" s="140"/>
      <c r="CQ180" s="140"/>
      <c r="CR180" s="140"/>
      <c r="CS180" s="140"/>
      <c r="CT180" s="140"/>
      <c r="CU180" s="140"/>
      <c r="CV180" s="140"/>
      <c r="CW180" s="140"/>
      <c r="CX180" s="140"/>
      <c r="CY180" s="103">
        <f t="shared" si="18"/>
        <v>0</v>
      </c>
      <c r="CZ180" s="78"/>
    </row>
    <row r="181" spans="1:104" x14ac:dyDescent="0.2">
      <c r="A181" s="26"/>
      <c r="B181" s="123">
        <f t="shared" si="19"/>
        <v>172</v>
      </c>
      <c r="C181" s="107"/>
      <c r="D181" s="111"/>
      <c r="F181" s="108"/>
      <c r="G181" s="120"/>
      <c r="H181" s="101">
        <f t="shared" si="17"/>
        <v>0</v>
      </c>
      <c r="I181" s="113"/>
      <c r="J181" s="113"/>
      <c r="K181" s="113"/>
      <c r="L181" s="113"/>
      <c r="M181" s="113"/>
      <c r="N181" s="113"/>
      <c r="O181" s="113"/>
      <c r="P181" s="27"/>
      <c r="Q181" s="113"/>
      <c r="R181" s="113"/>
      <c r="S181" s="113"/>
      <c r="T181" s="113"/>
      <c r="U181" s="113"/>
      <c r="V181" s="113"/>
      <c r="W181" s="113"/>
      <c r="X181" s="28"/>
      <c r="Y181" s="221"/>
      <c r="Z181" s="221"/>
      <c r="AA181" s="221"/>
      <c r="AB181" s="221"/>
      <c r="AC181" s="221"/>
      <c r="AD181" s="221"/>
      <c r="AE181" s="221"/>
      <c r="AF181" s="28"/>
      <c r="AG181" s="221"/>
      <c r="AH181" s="221"/>
      <c r="AI181" s="221"/>
      <c r="AJ181" s="221"/>
      <c r="AK181" s="221"/>
      <c r="AL181" s="221"/>
      <c r="AM181" s="221"/>
      <c r="AN181" s="28"/>
      <c r="AO181" s="141"/>
      <c r="AP181" s="141"/>
      <c r="AQ181" s="141"/>
      <c r="AR181" s="79" t="str">
        <f t="shared" si="16"/>
        <v/>
      </c>
      <c r="AS181" s="139"/>
      <c r="AT181" s="139"/>
      <c r="AU181" s="28"/>
      <c r="AV181" s="215"/>
      <c r="AW181" s="215"/>
      <c r="AX181" s="28"/>
      <c r="AY181" s="140"/>
      <c r="AZ181" s="28"/>
      <c r="BA181" s="140"/>
      <c r="BB181" s="140"/>
      <c r="BC181" s="140"/>
      <c r="BD181" s="140"/>
      <c r="BE181" s="140"/>
      <c r="BF181" s="140"/>
      <c r="BG181" s="140"/>
      <c r="BH181" s="140"/>
      <c r="BI181" s="140"/>
      <c r="BJ181" s="140"/>
      <c r="BK181" s="140"/>
      <c r="BL181" s="140"/>
      <c r="BM181" s="140"/>
      <c r="BN181" s="140"/>
      <c r="BO181" s="140"/>
      <c r="BP181" s="140"/>
      <c r="BQ181" s="140"/>
      <c r="BR181" s="140"/>
      <c r="BS181" s="140"/>
      <c r="BT181" s="140"/>
      <c r="BU181" s="140"/>
      <c r="BV181" s="140"/>
      <c r="BW181" s="140"/>
      <c r="BX181" s="140"/>
      <c r="BY181" s="140"/>
      <c r="BZ181" s="140"/>
      <c r="CA181" s="140"/>
      <c r="CB181" s="140"/>
      <c r="CC181" s="140"/>
      <c r="CD181" s="140"/>
      <c r="CE181" s="140"/>
      <c r="CF181" s="140"/>
      <c r="CG181" s="140"/>
      <c r="CH181" s="140"/>
      <c r="CI181" s="140"/>
      <c r="CJ181" s="140"/>
      <c r="CK181" s="140"/>
      <c r="CL181" s="140"/>
      <c r="CM181" s="140"/>
      <c r="CN181" s="140"/>
      <c r="CO181" s="140"/>
      <c r="CP181" s="140"/>
      <c r="CQ181" s="140"/>
      <c r="CR181" s="140"/>
      <c r="CS181" s="140"/>
      <c r="CT181" s="140"/>
      <c r="CU181" s="140"/>
      <c r="CV181" s="140"/>
      <c r="CW181" s="140"/>
      <c r="CX181" s="140"/>
      <c r="CY181" s="103">
        <f t="shared" si="18"/>
        <v>0</v>
      </c>
      <c r="CZ181" s="78"/>
    </row>
    <row r="182" spans="1:104" x14ac:dyDescent="0.2">
      <c r="A182" s="26"/>
      <c r="B182" s="123">
        <f t="shared" si="19"/>
        <v>173</v>
      </c>
      <c r="C182" s="107"/>
      <c r="D182" s="111"/>
      <c r="F182" s="108"/>
      <c r="G182" s="120"/>
      <c r="H182" s="101">
        <f t="shared" si="17"/>
        <v>0</v>
      </c>
      <c r="I182" s="113"/>
      <c r="J182" s="113"/>
      <c r="K182" s="113"/>
      <c r="L182" s="113"/>
      <c r="M182" s="113"/>
      <c r="N182" s="113"/>
      <c r="O182" s="113"/>
      <c r="P182" s="27"/>
      <c r="Q182" s="113"/>
      <c r="R182" s="113"/>
      <c r="S182" s="113"/>
      <c r="T182" s="113"/>
      <c r="U182" s="113"/>
      <c r="V182" s="113"/>
      <c r="W182" s="113"/>
      <c r="X182" s="28"/>
      <c r="Y182" s="221"/>
      <c r="Z182" s="221"/>
      <c r="AA182" s="221"/>
      <c r="AB182" s="221"/>
      <c r="AC182" s="221"/>
      <c r="AD182" s="221"/>
      <c r="AE182" s="221"/>
      <c r="AF182" s="28"/>
      <c r="AG182" s="221"/>
      <c r="AH182" s="221"/>
      <c r="AI182" s="221"/>
      <c r="AJ182" s="221"/>
      <c r="AK182" s="221"/>
      <c r="AL182" s="221"/>
      <c r="AM182" s="221"/>
      <c r="AN182" s="28"/>
      <c r="AO182" s="141"/>
      <c r="AP182" s="141"/>
      <c r="AQ182" s="141"/>
      <c r="AR182" s="79" t="str">
        <f t="shared" si="16"/>
        <v/>
      </c>
      <c r="AS182" s="139"/>
      <c r="AT182" s="139"/>
      <c r="AU182" s="28"/>
      <c r="AV182" s="215"/>
      <c r="AW182" s="215"/>
      <c r="AX182" s="28"/>
      <c r="AY182" s="140"/>
      <c r="AZ182" s="28"/>
      <c r="BA182" s="140"/>
      <c r="BB182" s="140"/>
      <c r="BC182" s="140"/>
      <c r="BD182" s="140"/>
      <c r="BE182" s="140"/>
      <c r="BF182" s="140"/>
      <c r="BG182" s="140"/>
      <c r="BH182" s="140"/>
      <c r="BI182" s="140"/>
      <c r="BJ182" s="140"/>
      <c r="BK182" s="140"/>
      <c r="BL182" s="140"/>
      <c r="BM182" s="140"/>
      <c r="BN182" s="140"/>
      <c r="BO182" s="140"/>
      <c r="BP182" s="140"/>
      <c r="BQ182" s="140"/>
      <c r="BR182" s="140"/>
      <c r="BS182" s="140"/>
      <c r="BT182" s="140"/>
      <c r="BU182" s="140"/>
      <c r="BV182" s="140"/>
      <c r="BW182" s="140"/>
      <c r="BX182" s="140"/>
      <c r="BY182" s="140"/>
      <c r="BZ182" s="140"/>
      <c r="CA182" s="140"/>
      <c r="CB182" s="140"/>
      <c r="CC182" s="140"/>
      <c r="CD182" s="140"/>
      <c r="CE182" s="140"/>
      <c r="CF182" s="140"/>
      <c r="CG182" s="140"/>
      <c r="CH182" s="140"/>
      <c r="CI182" s="140"/>
      <c r="CJ182" s="140"/>
      <c r="CK182" s="140"/>
      <c r="CL182" s="140"/>
      <c r="CM182" s="140"/>
      <c r="CN182" s="140"/>
      <c r="CO182" s="140"/>
      <c r="CP182" s="140"/>
      <c r="CQ182" s="140"/>
      <c r="CR182" s="140"/>
      <c r="CS182" s="140"/>
      <c r="CT182" s="140"/>
      <c r="CU182" s="140"/>
      <c r="CV182" s="140"/>
      <c r="CW182" s="140"/>
      <c r="CX182" s="140"/>
      <c r="CY182" s="103">
        <f t="shared" si="18"/>
        <v>0</v>
      </c>
      <c r="CZ182" s="78"/>
    </row>
    <row r="183" spans="1:104" x14ac:dyDescent="0.2">
      <c r="A183" s="26"/>
      <c r="B183" s="123">
        <f t="shared" si="19"/>
        <v>174</v>
      </c>
      <c r="C183" s="107"/>
      <c r="D183" s="111"/>
      <c r="F183" s="108"/>
      <c r="G183" s="120"/>
      <c r="H183" s="101">
        <f t="shared" si="17"/>
        <v>0</v>
      </c>
      <c r="I183" s="113"/>
      <c r="J183" s="113"/>
      <c r="K183" s="113"/>
      <c r="L183" s="113"/>
      <c r="M183" s="113"/>
      <c r="N183" s="113"/>
      <c r="O183" s="113"/>
      <c r="P183" s="27"/>
      <c r="Q183" s="113"/>
      <c r="R183" s="113"/>
      <c r="S183" s="113"/>
      <c r="T183" s="113"/>
      <c r="U183" s="113"/>
      <c r="V183" s="113"/>
      <c r="W183" s="113"/>
      <c r="X183" s="28"/>
      <c r="Y183" s="221"/>
      <c r="Z183" s="221"/>
      <c r="AA183" s="221"/>
      <c r="AB183" s="221"/>
      <c r="AC183" s="221"/>
      <c r="AD183" s="221"/>
      <c r="AE183" s="221"/>
      <c r="AF183" s="28"/>
      <c r="AG183" s="221"/>
      <c r="AH183" s="221"/>
      <c r="AI183" s="221"/>
      <c r="AJ183" s="221"/>
      <c r="AK183" s="221"/>
      <c r="AL183" s="221"/>
      <c r="AM183" s="221"/>
      <c r="AN183" s="28"/>
      <c r="AO183" s="141"/>
      <c r="AP183" s="141"/>
      <c r="AQ183" s="141"/>
      <c r="AR183" s="79" t="str">
        <f t="shared" si="16"/>
        <v/>
      </c>
      <c r="AS183" s="139"/>
      <c r="AT183" s="139"/>
      <c r="AU183" s="28"/>
      <c r="AV183" s="215"/>
      <c r="AW183" s="215"/>
      <c r="AX183" s="28"/>
      <c r="AY183" s="140"/>
      <c r="AZ183" s="28"/>
      <c r="BA183" s="140"/>
      <c r="BB183" s="140"/>
      <c r="BC183" s="140"/>
      <c r="BD183" s="140"/>
      <c r="BE183" s="140"/>
      <c r="BF183" s="140"/>
      <c r="BG183" s="140"/>
      <c r="BH183" s="140"/>
      <c r="BI183" s="140"/>
      <c r="BJ183" s="140"/>
      <c r="BK183" s="140"/>
      <c r="BL183" s="140"/>
      <c r="BM183" s="140"/>
      <c r="BN183" s="140"/>
      <c r="BO183" s="140"/>
      <c r="BP183" s="140"/>
      <c r="BQ183" s="140"/>
      <c r="BR183" s="140"/>
      <c r="BS183" s="140"/>
      <c r="BT183" s="140"/>
      <c r="BU183" s="140"/>
      <c r="BV183" s="140"/>
      <c r="BW183" s="140"/>
      <c r="BX183" s="140"/>
      <c r="BY183" s="140"/>
      <c r="BZ183" s="140"/>
      <c r="CA183" s="140"/>
      <c r="CB183" s="140"/>
      <c r="CC183" s="140"/>
      <c r="CD183" s="140"/>
      <c r="CE183" s="140"/>
      <c r="CF183" s="140"/>
      <c r="CG183" s="140"/>
      <c r="CH183" s="140"/>
      <c r="CI183" s="140"/>
      <c r="CJ183" s="140"/>
      <c r="CK183" s="140"/>
      <c r="CL183" s="140"/>
      <c r="CM183" s="140"/>
      <c r="CN183" s="140"/>
      <c r="CO183" s="140"/>
      <c r="CP183" s="140"/>
      <c r="CQ183" s="140"/>
      <c r="CR183" s="140"/>
      <c r="CS183" s="140"/>
      <c r="CT183" s="140"/>
      <c r="CU183" s="140"/>
      <c r="CV183" s="140"/>
      <c r="CW183" s="140"/>
      <c r="CX183" s="140"/>
      <c r="CY183" s="103">
        <f t="shared" si="18"/>
        <v>0</v>
      </c>
      <c r="CZ183" s="78"/>
    </row>
    <row r="184" spans="1:104" x14ac:dyDescent="0.2">
      <c r="A184" s="26"/>
      <c r="B184" s="123">
        <f t="shared" si="19"/>
        <v>175</v>
      </c>
      <c r="C184" s="107"/>
      <c r="D184" s="111"/>
      <c r="F184" s="108"/>
      <c r="G184" s="120"/>
      <c r="H184" s="101">
        <f t="shared" si="17"/>
        <v>0</v>
      </c>
      <c r="I184" s="113"/>
      <c r="J184" s="113"/>
      <c r="K184" s="113"/>
      <c r="L184" s="113"/>
      <c r="M184" s="113"/>
      <c r="N184" s="113"/>
      <c r="O184" s="113"/>
      <c r="P184" s="27"/>
      <c r="Q184" s="113"/>
      <c r="R184" s="113"/>
      <c r="S184" s="113"/>
      <c r="T184" s="113"/>
      <c r="U184" s="113"/>
      <c r="V184" s="113"/>
      <c r="W184" s="113"/>
      <c r="X184" s="28"/>
      <c r="Y184" s="221"/>
      <c r="Z184" s="221"/>
      <c r="AA184" s="221"/>
      <c r="AB184" s="221"/>
      <c r="AC184" s="221"/>
      <c r="AD184" s="221"/>
      <c r="AE184" s="221"/>
      <c r="AF184" s="28"/>
      <c r="AG184" s="221"/>
      <c r="AH184" s="221"/>
      <c r="AI184" s="221"/>
      <c r="AJ184" s="221"/>
      <c r="AK184" s="221"/>
      <c r="AL184" s="221"/>
      <c r="AM184" s="221"/>
      <c r="AN184" s="28"/>
      <c r="AO184" s="141"/>
      <c r="AP184" s="141"/>
      <c r="AQ184" s="141"/>
      <c r="AR184" s="79" t="str">
        <f t="shared" si="16"/>
        <v/>
      </c>
      <c r="AS184" s="139"/>
      <c r="AT184" s="139"/>
      <c r="AU184" s="28"/>
      <c r="AV184" s="215"/>
      <c r="AW184" s="215"/>
      <c r="AX184" s="28"/>
      <c r="AY184" s="140"/>
      <c r="AZ184" s="28"/>
      <c r="BA184" s="140"/>
      <c r="BB184" s="140"/>
      <c r="BC184" s="140"/>
      <c r="BD184" s="140"/>
      <c r="BE184" s="140"/>
      <c r="BF184" s="140"/>
      <c r="BG184" s="140"/>
      <c r="BH184" s="140"/>
      <c r="BI184" s="140"/>
      <c r="BJ184" s="140"/>
      <c r="BK184" s="140"/>
      <c r="BL184" s="140"/>
      <c r="BM184" s="140"/>
      <c r="BN184" s="140"/>
      <c r="BO184" s="140"/>
      <c r="BP184" s="140"/>
      <c r="BQ184" s="140"/>
      <c r="BR184" s="140"/>
      <c r="BS184" s="140"/>
      <c r="BT184" s="140"/>
      <c r="BU184" s="140"/>
      <c r="BV184" s="140"/>
      <c r="BW184" s="140"/>
      <c r="BX184" s="140"/>
      <c r="BY184" s="140"/>
      <c r="BZ184" s="140"/>
      <c r="CA184" s="140"/>
      <c r="CB184" s="140"/>
      <c r="CC184" s="140"/>
      <c r="CD184" s="140"/>
      <c r="CE184" s="140"/>
      <c r="CF184" s="140"/>
      <c r="CG184" s="140"/>
      <c r="CH184" s="140"/>
      <c r="CI184" s="140"/>
      <c r="CJ184" s="140"/>
      <c r="CK184" s="140"/>
      <c r="CL184" s="140"/>
      <c r="CM184" s="140"/>
      <c r="CN184" s="140"/>
      <c r="CO184" s="140"/>
      <c r="CP184" s="140"/>
      <c r="CQ184" s="140"/>
      <c r="CR184" s="140"/>
      <c r="CS184" s="140"/>
      <c r="CT184" s="140"/>
      <c r="CU184" s="140"/>
      <c r="CV184" s="140"/>
      <c r="CW184" s="140"/>
      <c r="CX184" s="140"/>
      <c r="CY184" s="103">
        <f t="shared" si="18"/>
        <v>0</v>
      </c>
      <c r="CZ184" s="78"/>
    </row>
    <row r="185" spans="1:104" x14ac:dyDescent="0.2">
      <c r="A185" s="26"/>
      <c r="B185" s="123">
        <f t="shared" si="19"/>
        <v>176</v>
      </c>
      <c r="C185" s="107"/>
      <c r="D185" s="111"/>
      <c r="F185" s="108"/>
      <c r="G185" s="120"/>
      <c r="H185" s="101">
        <f t="shared" si="17"/>
        <v>0</v>
      </c>
      <c r="I185" s="113"/>
      <c r="J185" s="113"/>
      <c r="K185" s="113"/>
      <c r="L185" s="113"/>
      <c r="M185" s="113"/>
      <c r="N185" s="113"/>
      <c r="O185" s="113"/>
      <c r="P185" s="27"/>
      <c r="Q185" s="113"/>
      <c r="R185" s="113"/>
      <c r="S185" s="113"/>
      <c r="T185" s="113"/>
      <c r="U185" s="113"/>
      <c r="V185" s="113"/>
      <c r="W185" s="113"/>
      <c r="X185" s="28"/>
      <c r="Y185" s="221"/>
      <c r="Z185" s="221"/>
      <c r="AA185" s="221"/>
      <c r="AB185" s="221"/>
      <c r="AC185" s="221"/>
      <c r="AD185" s="221"/>
      <c r="AE185" s="221"/>
      <c r="AF185" s="28"/>
      <c r="AG185" s="221"/>
      <c r="AH185" s="221"/>
      <c r="AI185" s="221"/>
      <c r="AJ185" s="221"/>
      <c r="AK185" s="221"/>
      <c r="AL185" s="221"/>
      <c r="AM185" s="221"/>
      <c r="AN185" s="28"/>
      <c r="AO185" s="141"/>
      <c r="AP185" s="141"/>
      <c r="AQ185" s="141"/>
      <c r="AR185" s="79" t="str">
        <f t="shared" si="16"/>
        <v/>
      </c>
      <c r="AS185" s="139"/>
      <c r="AT185" s="139"/>
      <c r="AU185" s="28"/>
      <c r="AV185" s="215"/>
      <c r="AW185" s="215"/>
      <c r="AX185" s="28"/>
      <c r="AY185" s="140"/>
      <c r="AZ185" s="28"/>
      <c r="BA185" s="140"/>
      <c r="BB185" s="140"/>
      <c r="BC185" s="140"/>
      <c r="BD185" s="140"/>
      <c r="BE185" s="140"/>
      <c r="BF185" s="140"/>
      <c r="BG185" s="140"/>
      <c r="BH185" s="140"/>
      <c r="BI185" s="140"/>
      <c r="BJ185" s="140"/>
      <c r="BK185" s="140"/>
      <c r="BL185" s="140"/>
      <c r="BM185" s="140"/>
      <c r="BN185" s="140"/>
      <c r="BO185" s="140"/>
      <c r="BP185" s="140"/>
      <c r="BQ185" s="140"/>
      <c r="BR185" s="140"/>
      <c r="BS185" s="140"/>
      <c r="BT185" s="140"/>
      <c r="BU185" s="140"/>
      <c r="BV185" s="140"/>
      <c r="BW185" s="140"/>
      <c r="BX185" s="140"/>
      <c r="BY185" s="140"/>
      <c r="BZ185" s="140"/>
      <c r="CA185" s="140"/>
      <c r="CB185" s="140"/>
      <c r="CC185" s="140"/>
      <c r="CD185" s="140"/>
      <c r="CE185" s="140"/>
      <c r="CF185" s="140"/>
      <c r="CG185" s="140"/>
      <c r="CH185" s="140"/>
      <c r="CI185" s="140"/>
      <c r="CJ185" s="140"/>
      <c r="CK185" s="140"/>
      <c r="CL185" s="140"/>
      <c r="CM185" s="140"/>
      <c r="CN185" s="140"/>
      <c r="CO185" s="140"/>
      <c r="CP185" s="140"/>
      <c r="CQ185" s="140"/>
      <c r="CR185" s="140"/>
      <c r="CS185" s="140"/>
      <c r="CT185" s="140"/>
      <c r="CU185" s="140"/>
      <c r="CV185" s="140"/>
      <c r="CW185" s="140"/>
      <c r="CX185" s="140"/>
      <c r="CY185" s="103">
        <f t="shared" si="18"/>
        <v>0</v>
      </c>
      <c r="CZ185" s="78"/>
    </row>
    <row r="186" spans="1:104" x14ac:dyDescent="0.2">
      <c r="A186" s="26"/>
      <c r="B186" s="123">
        <f t="shared" si="19"/>
        <v>177</v>
      </c>
      <c r="C186" s="107"/>
      <c r="D186" s="111"/>
      <c r="F186" s="108"/>
      <c r="G186" s="120"/>
      <c r="H186" s="101">
        <f t="shared" si="17"/>
        <v>0</v>
      </c>
      <c r="I186" s="113"/>
      <c r="J186" s="113"/>
      <c r="K186" s="113"/>
      <c r="L186" s="113"/>
      <c r="M186" s="113"/>
      <c r="N186" s="113"/>
      <c r="O186" s="113"/>
      <c r="P186" s="27"/>
      <c r="Q186" s="113"/>
      <c r="R186" s="113"/>
      <c r="S186" s="113"/>
      <c r="T186" s="113"/>
      <c r="U186" s="113"/>
      <c r="V186" s="113"/>
      <c r="W186" s="113"/>
      <c r="X186" s="28"/>
      <c r="Y186" s="221"/>
      <c r="Z186" s="221"/>
      <c r="AA186" s="221"/>
      <c r="AB186" s="221"/>
      <c r="AC186" s="221"/>
      <c r="AD186" s="221"/>
      <c r="AE186" s="221"/>
      <c r="AF186" s="28"/>
      <c r="AG186" s="221"/>
      <c r="AH186" s="221"/>
      <c r="AI186" s="221"/>
      <c r="AJ186" s="221"/>
      <c r="AK186" s="221"/>
      <c r="AL186" s="221"/>
      <c r="AM186" s="221"/>
      <c r="AN186" s="28"/>
      <c r="AO186" s="141"/>
      <c r="AP186" s="141"/>
      <c r="AQ186" s="141"/>
      <c r="AR186" s="79" t="str">
        <f t="shared" si="16"/>
        <v/>
      </c>
      <c r="AS186" s="139"/>
      <c r="AT186" s="139"/>
      <c r="AU186" s="28"/>
      <c r="AV186" s="215"/>
      <c r="AW186" s="215"/>
      <c r="AX186" s="28"/>
      <c r="AY186" s="140"/>
      <c r="AZ186" s="28"/>
      <c r="BA186" s="140"/>
      <c r="BB186" s="140"/>
      <c r="BC186" s="140"/>
      <c r="BD186" s="140"/>
      <c r="BE186" s="140"/>
      <c r="BF186" s="140"/>
      <c r="BG186" s="140"/>
      <c r="BH186" s="140"/>
      <c r="BI186" s="140"/>
      <c r="BJ186" s="140"/>
      <c r="BK186" s="140"/>
      <c r="BL186" s="140"/>
      <c r="BM186" s="140"/>
      <c r="BN186" s="140"/>
      <c r="BO186" s="140"/>
      <c r="BP186" s="140"/>
      <c r="BQ186" s="140"/>
      <c r="BR186" s="140"/>
      <c r="BS186" s="140"/>
      <c r="BT186" s="140"/>
      <c r="BU186" s="140"/>
      <c r="BV186" s="140"/>
      <c r="BW186" s="140"/>
      <c r="BX186" s="140"/>
      <c r="BY186" s="140"/>
      <c r="BZ186" s="140"/>
      <c r="CA186" s="140"/>
      <c r="CB186" s="140"/>
      <c r="CC186" s="140"/>
      <c r="CD186" s="140"/>
      <c r="CE186" s="140"/>
      <c r="CF186" s="140"/>
      <c r="CG186" s="140"/>
      <c r="CH186" s="140"/>
      <c r="CI186" s="140"/>
      <c r="CJ186" s="140"/>
      <c r="CK186" s="140"/>
      <c r="CL186" s="140"/>
      <c r="CM186" s="140"/>
      <c r="CN186" s="140"/>
      <c r="CO186" s="140"/>
      <c r="CP186" s="140"/>
      <c r="CQ186" s="140"/>
      <c r="CR186" s="140"/>
      <c r="CS186" s="140"/>
      <c r="CT186" s="140"/>
      <c r="CU186" s="140"/>
      <c r="CV186" s="140"/>
      <c r="CW186" s="140"/>
      <c r="CX186" s="140"/>
      <c r="CY186" s="103">
        <f t="shared" si="18"/>
        <v>0</v>
      </c>
      <c r="CZ186" s="78"/>
    </row>
    <row r="187" spans="1:104" x14ac:dyDescent="0.2">
      <c r="A187" s="26"/>
      <c r="B187" s="123">
        <f t="shared" si="19"/>
        <v>178</v>
      </c>
      <c r="C187" s="107"/>
      <c r="D187" s="111"/>
      <c r="F187" s="108"/>
      <c r="G187" s="120"/>
      <c r="H187" s="101">
        <f t="shared" si="17"/>
        <v>0</v>
      </c>
      <c r="I187" s="113"/>
      <c r="J187" s="113"/>
      <c r="K187" s="113"/>
      <c r="L187" s="113"/>
      <c r="M187" s="113"/>
      <c r="N187" s="113"/>
      <c r="O187" s="113"/>
      <c r="P187" s="27"/>
      <c r="Q187" s="113"/>
      <c r="R187" s="113"/>
      <c r="S187" s="113"/>
      <c r="T187" s="113"/>
      <c r="U187" s="113"/>
      <c r="V187" s="113"/>
      <c r="W187" s="113"/>
      <c r="X187" s="28"/>
      <c r="Y187" s="221"/>
      <c r="Z187" s="221"/>
      <c r="AA187" s="221"/>
      <c r="AB187" s="221"/>
      <c r="AC187" s="221"/>
      <c r="AD187" s="221"/>
      <c r="AE187" s="221"/>
      <c r="AF187" s="28"/>
      <c r="AG187" s="221"/>
      <c r="AH187" s="221"/>
      <c r="AI187" s="221"/>
      <c r="AJ187" s="221"/>
      <c r="AK187" s="221"/>
      <c r="AL187" s="221"/>
      <c r="AM187" s="221"/>
      <c r="AN187" s="28"/>
      <c r="AO187" s="141"/>
      <c r="AP187" s="141"/>
      <c r="AQ187" s="141"/>
      <c r="AR187" s="79" t="str">
        <f t="shared" si="16"/>
        <v/>
      </c>
      <c r="AS187" s="139"/>
      <c r="AT187" s="139"/>
      <c r="AU187" s="28"/>
      <c r="AV187" s="215"/>
      <c r="AW187" s="215"/>
      <c r="AX187" s="28"/>
      <c r="AY187" s="140"/>
      <c r="AZ187" s="28"/>
      <c r="BA187" s="140"/>
      <c r="BB187" s="140"/>
      <c r="BC187" s="140"/>
      <c r="BD187" s="140"/>
      <c r="BE187" s="140"/>
      <c r="BF187" s="140"/>
      <c r="BG187" s="140"/>
      <c r="BH187" s="140"/>
      <c r="BI187" s="140"/>
      <c r="BJ187" s="140"/>
      <c r="BK187" s="140"/>
      <c r="BL187" s="140"/>
      <c r="BM187" s="140"/>
      <c r="BN187" s="140"/>
      <c r="BO187" s="140"/>
      <c r="BP187" s="140"/>
      <c r="BQ187" s="140"/>
      <c r="BR187" s="140"/>
      <c r="BS187" s="140"/>
      <c r="BT187" s="140"/>
      <c r="BU187" s="140"/>
      <c r="BV187" s="140"/>
      <c r="BW187" s="140"/>
      <c r="BX187" s="140"/>
      <c r="BY187" s="140"/>
      <c r="BZ187" s="140"/>
      <c r="CA187" s="140"/>
      <c r="CB187" s="140"/>
      <c r="CC187" s="140"/>
      <c r="CD187" s="140"/>
      <c r="CE187" s="140"/>
      <c r="CF187" s="140"/>
      <c r="CG187" s="140"/>
      <c r="CH187" s="140"/>
      <c r="CI187" s="140"/>
      <c r="CJ187" s="140"/>
      <c r="CK187" s="140"/>
      <c r="CL187" s="140"/>
      <c r="CM187" s="140"/>
      <c r="CN187" s="140"/>
      <c r="CO187" s="140"/>
      <c r="CP187" s="140"/>
      <c r="CQ187" s="140"/>
      <c r="CR187" s="140"/>
      <c r="CS187" s="140"/>
      <c r="CT187" s="140"/>
      <c r="CU187" s="140"/>
      <c r="CV187" s="140"/>
      <c r="CW187" s="140"/>
      <c r="CX187" s="140"/>
      <c r="CY187" s="103">
        <f t="shared" si="18"/>
        <v>0</v>
      </c>
      <c r="CZ187" s="78"/>
    </row>
    <row r="188" spans="1:104" x14ac:dyDescent="0.2">
      <c r="A188" s="26"/>
      <c r="B188" s="123">
        <f t="shared" si="19"/>
        <v>179</v>
      </c>
      <c r="C188" s="107"/>
      <c r="D188" s="111"/>
      <c r="F188" s="108"/>
      <c r="G188" s="120"/>
      <c r="H188" s="101">
        <f t="shared" si="17"/>
        <v>0</v>
      </c>
      <c r="I188" s="113"/>
      <c r="J188" s="113"/>
      <c r="K188" s="113"/>
      <c r="L188" s="113"/>
      <c r="M188" s="113"/>
      <c r="N188" s="113"/>
      <c r="O188" s="113"/>
      <c r="P188" s="27"/>
      <c r="Q188" s="113"/>
      <c r="R188" s="113"/>
      <c r="S188" s="113"/>
      <c r="T188" s="113"/>
      <c r="U188" s="113"/>
      <c r="V188" s="113"/>
      <c r="W188" s="113"/>
      <c r="X188" s="28"/>
      <c r="Y188" s="221"/>
      <c r="Z188" s="221"/>
      <c r="AA188" s="221"/>
      <c r="AB188" s="221"/>
      <c r="AC188" s="221"/>
      <c r="AD188" s="221"/>
      <c r="AE188" s="221"/>
      <c r="AF188" s="28"/>
      <c r="AG188" s="221"/>
      <c r="AH188" s="221"/>
      <c r="AI188" s="221"/>
      <c r="AJ188" s="221"/>
      <c r="AK188" s="221"/>
      <c r="AL188" s="221"/>
      <c r="AM188" s="221"/>
      <c r="AN188" s="28"/>
      <c r="AO188" s="141"/>
      <c r="AP188" s="141"/>
      <c r="AQ188" s="141"/>
      <c r="AR188" s="79" t="str">
        <f t="shared" si="16"/>
        <v/>
      </c>
      <c r="AS188" s="139"/>
      <c r="AT188" s="139"/>
      <c r="AU188" s="28"/>
      <c r="AV188" s="215"/>
      <c r="AW188" s="215"/>
      <c r="AX188" s="28"/>
      <c r="AY188" s="140"/>
      <c r="AZ188" s="28"/>
      <c r="BA188" s="140"/>
      <c r="BB188" s="140"/>
      <c r="BC188" s="140"/>
      <c r="BD188" s="140"/>
      <c r="BE188" s="140"/>
      <c r="BF188" s="140"/>
      <c r="BG188" s="140"/>
      <c r="BH188" s="140"/>
      <c r="BI188" s="140"/>
      <c r="BJ188" s="140"/>
      <c r="BK188" s="140"/>
      <c r="BL188" s="140"/>
      <c r="BM188" s="140"/>
      <c r="BN188" s="140"/>
      <c r="BO188" s="140"/>
      <c r="BP188" s="140"/>
      <c r="BQ188" s="140"/>
      <c r="BR188" s="140"/>
      <c r="BS188" s="140"/>
      <c r="BT188" s="140"/>
      <c r="BU188" s="140"/>
      <c r="BV188" s="140"/>
      <c r="BW188" s="140"/>
      <c r="BX188" s="140"/>
      <c r="BY188" s="140"/>
      <c r="BZ188" s="140"/>
      <c r="CA188" s="140"/>
      <c r="CB188" s="140"/>
      <c r="CC188" s="140"/>
      <c r="CD188" s="140"/>
      <c r="CE188" s="140"/>
      <c r="CF188" s="140"/>
      <c r="CG188" s="140"/>
      <c r="CH188" s="140"/>
      <c r="CI188" s="140"/>
      <c r="CJ188" s="140"/>
      <c r="CK188" s="140"/>
      <c r="CL188" s="140"/>
      <c r="CM188" s="140"/>
      <c r="CN188" s="140"/>
      <c r="CO188" s="140"/>
      <c r="CP188" s="140"/>
      <c r="CQ188" s="140"/>
      <c r="CR188" s="140"/>
      <c r="CS188" s="140"/>
      <c r="CT188" s="140"/>
      <c r="CU188" s="140"/>
      <c r="CV188" s="140"/>
      <c r="CW188" s="140"/>
      <c r="CX188" s="140"/>
      <c r="CY188" s="103">
        <f t="shared" si="18"/>
        <v>0</v>
      </c>
      <c r="CZ188" s="78"/>
    </row>
    <row r="189" spans="1:104" x14ac:dyDescent="0.2">
      <c r="A189" s="26"/>
      <c r="B189" s="123">
        <f t="shared" si="19"/>
        <v>180</v>
      </c>
      <c r="C189" s="107"/>
      <c r="D189" s="111"/>
      <c r="F189" s="108"/>
      <c r="G189" s="120"/>
      <c r="H189" s="101">
        <f t="shared" si="17"/>
        <v>0</v>
      </c>
      <c r="I189" s="113"/>
      <c r="J189" s="113"/>
      <c r="K189" s="113"/>
      <c r="L189" s="113"/>
      <c r="M189" s="113"/>
      <c r="N189" s="113"/>
      <c r="O189" s="113"/>
      <c r="P189" s="27"/>
      <c r="Q189" s="113"/>
      <c r="R189" s="113"/>
      <c r="S189" s="113"/>
      <c r="T189" s="113"/>
      <c r="U189" s="113"/>
      <c r="V189" s="113"/>
      <c r="W189" s="113"/>
      <c r="X189" s="28"/>
      <c r="Y189" s="221"/>
      <c r="Z189" s="221"/>
      <c r="AA189" s="221"/>
      <c r="AB189" s="221"/>
      <c r="AC189" s="221"/>
      <c r="AD189" s="221"/>
      <c r="AE189" s="221"/>
      <c r="AF189" s="28"/>
      <c r="AG189" s="221"/>
      <c r="AH189" s="221"/>
      <c r="AI189" s="221"/>
      <c r="AJ189" s="221"/>
      <c r="AK189" s="221"/>
      <c r="AL189" s="221"/>
      <c r="AM189" s="221"/>
      <c r="AN189" s="28"/>
      <c r="AO189" s="141"/>
      <c r="AP189" s="141"/>
      <c r="AQ189" s="141"/>
      <c r="AR189" s="79" t="str">
        <f t="shared" si="16"/>
        <v/>
      </c>
      <c r="AS189" s="139"/>
      <c r="AT189" s="139"/>
      <c r="AU189" s="28"/>
      <c r="AV189" s="215"/>
      <c r="AW189" s="215"/>
      <c r="AX189" s="28"/>
      <c r="AY189" s="140"/>
      <c r="AZ189" s="28"/>
      <c r="BA189" s="140"/>
      <c r="BB189" s="140"/>
      <c r="BC189" s="140"/>
      <c r="BD189" s="140"/>
      <c r="BE189" s="140"/>
      <c r="BF189" s="140"/>
      <c r="BG189" s="140"/>
      <c r="BH189" s="140"/>
      <c r="BI189" s="140"/>
      <c r="BJ189" s="140"/>
      <c r="BK189" s="140"/>
      <c r="BL189" s="140"/>
      <c r="BM189" s="140"/>
      <c r="BN189" s="140"/>
      <c r="BO189" s="140"/>
      <c r="BP189" s="140"/>
      <c r="BQ189" s="140"/>
      <c r="BR189" s="140"/>
      <c r="BS189" s="140"/>
      <c r="BT189" s="140"/>
      <c r="BU189" s="140"/>
      <c r="BV189" s="140"/>
      <c r="BW189" s="140"/>
      <c r="BX189" s="140"/>
      <c r="BY189" s="140"/>
      <c r="BZ189" s="140"/>
      <c r="CA189" s="140"/>
      <c r="CB189" s="140"/>
      <c r="CC189" s="140"/>
      <c r="CD189" s="140"/>
      <c r="CE189" s="140"/>
      <c r="CF189" s="140"/>
      <c r="CG189" s="140"/>
      <c r="CH189" s="140"/>
      <c r="CI189" s="140"/>
      <c r="CJ189" s="140"/>
      <c r="CK189" s="140"/>
      <c r="CL189" s="140"/>
      <c r="CM189" s="140"/>
      <c r="CN189" s="140"/>
      <c r="CO189" s="140"/>
      <c r="CP189" s="140"/>
      <c r="CQ189" s="140"/>
      <c r="CR189" s="140"/>
      <c r="CS189" s="140"/>
      <c r="CT189" s="140"/>
      <c r="CU189" s="140"/>
      <c r="CV189" s="140"/>
      <c r="CW189" s="140"/>
      <c r="CX189" s="140"/>
      <c r="CY189" s="103">
        <f t="shared" si="18"/>
        <v>0</v>
      </c>
      <c r="CZ189" s="78"/>
    </row>
    <row r="190" spans="1:104" x14ac:dyDescent="0.2">
      <c r="A190" s="26"/>
      <c r="B190" s="123">
        <f t="shared" si="19"/>
        <v>181</v>
      </c>
      <c r="C190" s="107"/>
      <c r="D190" s="111"/>
      <c r="F190" s="108"/>
      <c r="G190" s="120"/>
      <c r="H190" s="101">
        <f t="shared" si="17"/>
        <v>0</v>
      </c>
      <c r="I190" s="113"/>
      <c r="J190" s="113"/>
      <c r="K190" s="113"/>
      <c r="L190" s="113"/>
      <c r="M190" s="113"/>
      <c r="N190" s="113"/>
      <c r="O190" s="113"/>
      <c r="P190" s="27"/>
      <c r="Q190" s="113"/>
      <c r="R190" s="113"/>
      <c r="S190" s="113"/>
      <c r="T190" s="113"/>
      <c r="U190" s="113"/>
      <c r="V190" s="113"/>
      <c r="W190" s="113"/>
      <c r="X190" s="28"/>
      <c r="Y190" s="221"/>
      <c r="Z190" s="221"/>
      <c r="AA190" s="221"/>
      <c r="AB190" s="221"/>
      <c r="AC190" s="221"/>
      <c r="AD190" s="221"/>
      <c r="AE190" s="221"/>
      <c r="AF190" s="28"/>
      <c r="AG190" s="221"/>
      <c r="AH190" s="221"/>
      <c r="AI190" s="221"/>
      <c r="AJ190" s="221"/>
      <c r="AK190" s="221"/>
      <c r="AL190" s="221"/>
      <c r="AM190" s="221"/>
      <c r="AN190" s="28"/>
      <c r="AO190" s="141"/>
      <c r="AP190" s="141"/>
      <c r="AQ190" s="141"/>
      <c r="AR190" s="79" t="str">
        <f t="shared" si="16"/>
        <v/>
      </c>
      <c r="AS190" s="139"/>
      <c r="AT190" s="139"/>
      <c r="AU190" s="28"/>
      <c r="AV190" s="215"/>
      <c r="AW190" s="215"/>
      <c r="AX190" s="28"/>
      <c r="AY190" s="140"/>
      <c r="AZ190" s="28"/>
      <c r="BA190" s="140"/>
      <c r="BB190" s="140"/>
      <c r="BC190" s="140"/>
      <c r="BD190" s="140"/>
      <c r="BE190" s="140"/>
      <c r="BF190" s="140"/>
      <c r="BG190" s="140"/>
      <c r="BH190" s="140"/>
      <c r="BI190" s="140"/>
      <c r="BJ190" s="140"/>
      <c r="BK190" s="140"/>
      <c r="BL190" s="140"/>
      <c r="BM190" s="140"/>
      <c r="BN190" s="140"/>
      <c r="BO190" s="140"/>
      <c r="BP190" s="140"/>
      <c r="BQ190" s="140"/>
      <c r="BR190" s="140"/>
      <c r="BS190" s="140"/>
      <c r="BT190" s="140"/>
      <c r="BU190" s="140"/>
      <c r="BV190" s="140"/>
      <c r="BW190" s="140"/>
      <c r="BX190" s="140"/>
      <c r="BY190" s="140"/>
      <c r="BZ190" s="140"/>
      <c r="CA190" s="140"/>
      <c r="CB190" s="140"/>
      <c r="CC190" s="140"/>
      <c r="CD190" s="140"/>
      <c r="CE190" s="140"/>
      <c r="CF190" s="140"/>
      <c r="CG190" s="140"/>
      <c r="CH190" s="140"/>
      <c r="CI190" s="140"/>
      <c r="CJ190" s="140"/>
      <c r="CK190" s="140"/>
      <c r="CL190" s="140"/>
      <c r="CM190" s="140"/>
      <c r="CN190" s="140"/>
      <c r="CO190" s="140"/>
      <c r="CP190" s="140"/>
      <c r="CQ190" s="140"/>
      <c r="CR190" s="140"/>
      <c r="CS190" s="140"/>
      <c r="CT190" s="140"/>
      <c r="CU190" s="140"/>
      <c r="CV190" s="140"/>
      <c r="CW190" s="140"/>
      <c r="CX190" s="140"/>
      <c r="CY190" s="103">
        <f t="shared" si="18"/>
        <v>0</v>
      </c>
      <c r="CZ190" s="78"/>
    </row>
    <row r="191" spans="1:104" x14ac:dyDescent="0.2">
      <c r="A191" s="26"/>
      <c r="B191" s="123">
        <f t="shared" si="19"/>
        <v>182</v>
      </c>
      <c r="C191" s="107"/>
      <c r="D191" s="111"/>
      <c r="F191" s="108"/>
      <c r="G191" s="120"/>
      <c r="H191" s="101">
        <f t="shared" si="17"/>
        <v>0</v>
      </c>
      <c r="I191" s="113"/>
      <c r="J191" s="113"/>
      <c r="K191" s="113"/>
      <c r="L191" s="113"/>
      <c r="M191" s="113"/>
      <c r="N191" s="113"/>
      <c r="O191" s="113"/>
      <c r="P191" s="27"/>
      <c r="Q191" s="113"/>
      <c r="R191" s="113"/>
      <c r="S191" s="113"/>
      <c r="T191" s="113"/>
      <c r="U191" s="113"/>
      <c r="V191" s="113"/>
      <c r="W191" s="113"/>
      <c r="X191" s="28"/>
      <c r="Y191" s="221"/>
      <c r="Z191" s="221"/>
      <c r="AA191" s="221"/>
      <c r="AB191" s="221"/>
      <c r="AC191" s="221"/>
      <c r="AD191" s="221"/>
      <c r="AE191" s="221"/>
      <c r="AF191" s="28"/>
      <c r="AG191" s="221"/>
      <c r="AH191" s="221"/>
      <c r="AI191" s="221"/>
      <c r="AJ191" s="221"/>
      <c r="AK191" s="221"/>
      <c r="AL191" s="221"/>
      <c r="AM191" s="221"/>
      <c r="AN191" s="28"/>
      <c r="AO191" s="141"/>
      <c r="AP191" s="141"/>
      <c r="AQ191" s="141"/>
      <c r="AR191" s="79" t="str">
        <f t="shared" si="16"/>
        <v/>
      </c>
      <c r="AS191" s="139"/>
      <c r="AT191" s="139"/>
      <c r="AU191" s="28"/>
      <c r="AV191" s="215"/>
      <c r="AW191" s="215"/>
      <c r="AX191" s="28"/>
      <c r="AY191" s="140"/>
      <c r="AZ191" s="28"/>
      <c r="BA191" s="140"/>
      <c r="BB191" s="140"/>
      <c r="BC191" s="140"/>
      <c r="BD191" s="140"/>
      <c r="BE191" s="140"/>
      <c r="BF191" s="140"/>
      <c r="BG191" s="140"/>
      <c r="BH191" s="140"/>
      <c r="BI191" s="140"/>
      <c r="BJ191" s="140"/>
      <c r="BK191" s="140"/>
      <c r="BL191" s="140"/>
      <c r="BM191" s="140"/>
      <c r="BN191" s="140"/>
      <c r="BO191" s="140"/>
      <c r="BP191" s="140"/>
      <c r="BQ191" s="140"/>
      <c r="BR191" s="140"/>
      <c r="BS191" s="140"/>
      <c r="BT191" s="140"/>
      <c r="BU191" s="140"/>
      <c r="BV191" s="140"/>
      <c r="BW191" s="140"/>
      <c r="BX191" s="140"/>
      <c r="BY191" s="140"/>
      <c r="BZ191" s="140"/>
      <c r="CA191" s="140"/>
      <c r="CB191" s="140"/>
      <c r="CC191" s="140"/>
      <c r="CD191" s="140"/>
      <c r="CE191" s="140"/>
      <c r="CF191" s="140"/>
      <c r="CG191" s="140"/>
      <c r="CH191" s="140"/>
      <c r="CI191" s="140"/>
      <c r="CJ191" s="140"/>
      <c r="CK191" s="140"/>
      <c r="CL191" s="140"/>
      <c r="CM191" s="140"/>
      <c r="CN191" s="140"/>
      <c r="CO191" s="140"/>
      <c r="CP191" s="140"/>
      <c r="CQ191" s="140"/>
      <c r="CR191" s="140"/>
      <c r="CS191" s="140"/>
      <c r="CT191" s="140"/>
      <c r="CU191" s="140"/>
      <c r="CV191" s="140"/>
      <c r="CW191" s="140"/>
      <c r="CX191" s="140"/>
      <c r="CY191" s="103">
        <f t="shared" si="18"/>
        <v>0</v>
      </c>
      <c r="CZ191" s="78"/>
    </row>
    <row r="192" spans="1:104" x14ac:dyDescent="0.2">
      <c r="A192" s="26"/>
      <c r="B192" s="123">
        <f t="shared" si="19"/>
        <v>183</v>
      </c>
      <c r="C192" s="107"/>
      <c r="D192" s="111"/>
      <c r="F192" s="108"/>
      <c r="G192" s="120"/>
      <c r="H192" s="101">
        <f t="shared" si="17"/>
        <v>0</v>
      </c>
      <c r="I192" s="113"/>
      <c r="J192" s="113"/>
      <c r="K192" s="113"/>
      <c r="L192" s="113"/>
      <c r="M192" s="113"/>
      <c r="N192" s="113"/>
      <c r="O192" s="113"/>
      <c r="P192" s="27"/>
      <c r="Q192" s="113"/>
      <c r="R192" s="113"/>
      <c r="S192" s="113"/>
      <c r="T192" s="113"/>
      <c r="U192" s="113"/>
      <c r="V192" s="113"/>
      <c r="W192" s="113"/>
      <c r="X192" s="28"/>
      <c r="Y192" s="221"/>
      <c r="Z192" s="221"/>
      <c r="AA192" s="221"/>
      <c r="AB192" s="221"/>
      <c r="AC192" s="221"/>
      <c r="AD192" s="221"/>
      <c r="AE192" s="221"/>
      <c r="AF192" s="28"/>
      <c r="AG192" s="221"/>
      <c r="AH192" s="221"/>
      <c r="AI192" s="221"/>
      <c r="AJ192" s="221"/>
      <c r="AK192" s="221"/>
      <c r="AL192" s="221"/>
      <c r="AM192" s="221"/>
      <c r="AN192" s="28"/>
      <c r="AO192" s="141"/>
      <c r="AP192" s="141"/>
      <c r="AQ192" s="141"/>
      <c r="AR192" s="79" t="str">
        <f t="shared" si="16"/>
        <v/>
      </c>
      <c r="AS192" s="139"/>
      <c r="AT192" s="139"/>
      <c r="AU192" s="28"/>
      <c r="AV192" s="215"/>
      <c r="AW192" s="215"/>
      <c r="AX192" s="28"/>
      <c r="AY192" s="140"/>
      <c r="AZ192" s="28"/>
      <c r="BA192" s="140"/>
      <c r="BB192" s="140"/>
      <c r="BC192" s="140"/>
      <c r="BD192" s="140"/>
      <c r="BE192" s="140"/>
      <c r="BF192" s="140"/>
      <c r="BG192" s="140"/>
      <c r="BH192" s="140"/>
      <c r="BI192" s="140"/>
      <c r="BJ192" s="140"/>
      <c r="BK192" s="140"/>
      <c r="BL192" s="140"/>
      <c r="BM192" s="140"/>
      <c r="BN192" s="140"/>
      <c r="BO192" s="140"/>
      <c r="BP192" s="140"/>
      <c r="BQ192" s="140"/>
      <c r="BR192" s="140"/>
      <c r="BS192" s="140"/>
      <c r="BT192" s="140"/>
      <c r="BU192" s="140"/>
      <c r="BV192" s="140"/>
      <c r="BW192" s="140"/>
      <c r="BX192" s="140"/>
      <c r="BY192" s="140"/>
      <c r="BZ192" s="140"/>
      <c r="CA192" s="140"/>
      <c r="CB192" s="140"/>
      <c r="CC192" s="140"/>
      <c r="CD192" s="140"/>
      <c r="CE192" s="140"/>
      <c r="CF192" s="140"/>
      <c r="CG192" s="140"/>
      <c r="CH192" s="140"/>
      <c r="CI192" s="140"/>
      <c r="CJ192" s="140"/>
      <c r="CK192" s="140"/>
      <c r="CL192" s="140"/>
      <c r="CM192" s="140"/>
      <c r="CN192" s="140"/>
      <c r="CO192" s="140"/>
      <c r="CP192" s="140"/>
      <c r="CQ192" s="140"/>
      <c r="CR192" s="140"/>
      <c r="CS192" s="140"/>
      <c r="CT192" s="140"/>
      <c r="CU192" s="140"/>
      <c r="CV192" s="140"/>
      <c r="CW192" s="140"/>
      <c r="CX192" s="140"/>
      <c r="CY192" s="103">
        <f t="shared" si="18"/>
        <v>0</v>
      </c>
      <c r="CZ192" s="78"/>
    </row>
    <row r="193" spans="1:104" x14ac:dyDescent="0.2">
      <c r="A193" s="26"/>
      <c r="B193" s="123">
        <f t="shared" si="19"/>
        <v>184</v>
      </c>
      <c r="C193" s="107"/>
      <c r="D193" s="111"/>
      <c r="F193" s="108"/>
      <c r="G193" s="120"/>
      <c r="H193" s="101">
        <f t="shared" si="17"/>
        <v>0</v>
      </c>
      <c r="I193" s="113"/>
      <c r="J193" s="113"/>
      <c r="K193" s="113"/>
      <c r="L193" s="113"/>
      <c r="M193" s="113"/>
      <c r="N193" s="113"/>
      <c r="O193" s="113"/>
      <c r="P193" s="27"/>
      <c r="Q193" s="113"/>
      <c r="R193" s="113"/>
      <c r="S193" s="113"/>
      <c r="T193" s="113"/>
      <c r="U193" s="113"/>
      <c r="V193" s="113"/>
      <c r="W193" s="113"/>
      <c r="X193" s="28"/>
      <c r="Y193" s="221"/>
      <c r="Z193" s="221"/>
      <c r="AA193" s="221"/>
      <c r="AB193" s="221"/>
      <c r="AC193" s="221"/>
      <c r="AD193" s="221"/>
      <c r="AE193" s="221"/>
      <c r="AF193" s="28"/>
      <c r="AG193" s="221"/>
      <c r="AH193" s="221"/>
      <c r="AI193" s="221"/>
      <c r="AJ193" s="221"/>
      <c r="AK193" s="221"/>
      <c r="AL193" s="221"/>
      <c r="AM193" s="221"/>
      <c r="AN193" s="28"/>
      <c r="AO193" s="141"/>
      <c r="AP193" s="141"/>
      <c r="AQ193" s="141"/>
      <c r="AR193" s="79" t="str">
        <f t="shared" si="16"/>
        <v/>
      </c>
      <c r="AS193" s="139"/>
      <c r="AT193" s="139"/>
      <c r="AU193" s="28"/>
      <c r="AV193" s="215"/>
      <c r="AW193" s="215"/>
      <c r="AX193" s="28"/>
      <c r="AY193" s="140"/>
      <c r="AZ193" s="28"/>
      <c r="BA193" s="140"/>
      <c r="BB193" s="140"/>
      <c r="BC193" s="140"/>
      <c r="BD193" s="140"/>
      <c r="BE193" s="140"/>
      <c r="BF193" s="140"/>
      <c r="BG193" s="140"/>
      <c r="BH193" s="140"/>
      <c r="BI193" s="140"/>
      <c r="BJ193" s="140"/>
      <c r="BK193" s="140"/>
      <c r="BL193" s="140"/>
      <c r="BM193" s="140"/>
      <c r="BN193" s="140"/>
      <c r="BO193" s="140"/>
      <c r="BP193" s="140"/>
      <c r="BQ193" s="140"/>
      <c r="BR193" s="140"/>
      <c r="BS193" s="140"/>
      <c r="BT193" s="140"/>
      <c r="BU193" s="140"/>
      <c r="BV193" s="140"/>
      <c r="BW193" s="140"/>
      <c r="BX193" s="140"/>
      <c r="BY193" s="140"/>
      <c r="BZ193" s="140"/>
      <c r="CA193" s="140"/>
      <c r="CB193" s="140"/>
      <c r="CC193" s="140"/>
      <c r="CD193" s="140"/>
      <c r="CE193" s="140"/>
      <c r="CF193" s="140"/>
      <c r="CG193" s="140"/>
      <c r="CH193" s="140"/>
      <c r="CI193" s="140"/>
      <c r="CJ193" s="140"/>
      <c r="CK193" s="140"/>
      <c r="CL193" s="140"/>
      <c r="CM193" s="140"/>
      <c r="CN193" s="140"/>
      <c r="CO193" s="140"/>
      <c r="CP193" s="140"/>
      <c r="CQ193" s="140"/>
      <c r="CR193" s="140"/>
      <c r="CS193" s="140"/>
      <c r="CT193" s="140"/>
      <c r="CU193" s="140"/>
      <c r="CV193" s="140"/>
      <c r="CW193" s="140"/>
      <c r="CX193" s="140"/>
      <c r="CY193" s="103">
        <f t="shared" si="18"/>
        <v>0</v>
      </c>
      <c r="CZ193" s="78"/>
    </row>
    <row r="194" spans="1:104" x14ac:dyDescent="0.2">
      <c r="A194" s="26"/>
      <c r="B194" s="123">
        <f t="shared" si="19"/>
        <v>185</v>
      </c>
      <c r="C194" s="107"/>
      <c r="D194" s="111"/>
      <c r="F194" s="108"/>
      <c r="G194" s="120"/>
      <c r="H194" s="101">
        <f t="shared" si="17"/>
        <v>0</v>
      </c>
      <c r="I194" s="113"/>
      <c r="J194" s="113"/>
      <c r="K194" s="113"/>
      <c r="L194" s="113"/>
      <c r="M194" s="113"/>
      <c r="N194" s="113"/>
      <c r="O194" s="113"/>
      <c r="P194" s="27"/>
      <c r="Q194" s="113"/>
      <c r="R194" s="113"/>
      <c r="S194" s="113"/>
      <c r="T194" s="113"/>
      <c r="U194" s="113"/>
      <c r="V194" s="113"/>
      <c r="W194" s="113"/>
      <c r="X194" s="28"/>
      <c r="Y194" s="221"/>
      <c r="Z194" s="221"/>
      <c r="AA194" s="221"/>
      <c r="AB194" s="221"/>
      <c r="AC194" s="221"/>
      <c r="AD194" s="221"/>
      <c r="AE194" s="221"/>
      <c r="AF194" s="28"/>
      <c r="AG194" s="221"/>
      <c r="AH194" s="221"/>
      <c r="AI194" s="221"/>
      <c r="AJ194" s="221"/>
      <c r="AK194" s="221"/>
      <c r="AL194" s="221"/>
      <c r="AM194" s="221"/>
      <c r="AN194" s="28"/>
      <c r="AO194" s="141"/>
      <c r="AP194" s="141"/>
      <c r="AQ194" s="141"/>
      <c r="AR194" s="79" t="str">
        <f t="shared" si="16"/>
        <v/>
      </c>
      <c r="AS194" s="139"/>
      <c r="AT194" s="139"/>
      <c r="AU194" s="28"/>
      <c r="AV194" s="215"/>
      <c r="AW194" s="215"/>
      <c r="AX194" s="28"/>
      <c r="AY194" s="140"/>
      <c r="AZ194" s="28"/>
      <c r="BA194" s="140"/>
      <c r="BB194" s="140"/>
      <c r="BC194" s="140"/>
      <c r="BD194" s="140"/>
      <c r="BE194" s="140"/>
      <c r="BF194" s="140"/>
      <c r="BG194" s="140"/>
      <c r="BH194" s="140"/>
      <c r="BI194" s="140"/>
      <c r="BJ194" s="140"/>
      <c r="BK194" s="140"/>
      <c r="BL194" s="140"/>
      <c r="BM194" s="140"/>
      <c r="BN194" s="140"/>
      <c r="BO194" s="140"/>
      <c r="BP194" s="140"/>
      <c r="BQ194" s="140"/>
      <c r="BR194" s="140"/>
      <c r="BS194" s="140"/>
      <c r="BT194" s="140"/>
      <c r="BU194" s="140"/>
      <c r="BV194" s="140"/>
      <c r="BW194" s="140"/>
      <c r="BX194" s="140"/>
      <c r="BY194" s="140"/>
      <c r="BZ194" s="140"/>
      <c r="CA194" s="140"/>
      <c r="CB194" s="140"/>
      <c r="CC194" s="140"/>
      <c r="CD194" s="140"/>
      <c r="CE194" s="140"/>
      <c r="CF194" s="140"/>
      <c r="CG194" s="140"/>
      <c r="CH194" s="140"/>
      <c r="CI194" s="140"/>
      <c r="CJ194" s="140"/>
      <c r="CK194" s="140"/>
      <c r="CL194" s="140"/>
      <c r="CM194" s="140"/>
      <c r="CN194" s="140"/>
      <c r="CO194" s="140"/>
      <c r="CP194" s="140"/>
      <c r="CQ194" s="140"/>
      <c r="CR194" s="140"/>
      <c r="CS194" s="140"/>
      <c r="CT194" s="140"/>
      <c r="CU194" s="140"/>
      <c r="CV194" s="140"/>
      <c r="CW194" s="140"/>
      <c r="CX194" s="140"/>
      <c r="CY194" s="103">
        <f t="shared" si="18"/>
        <v>0</v>
      </c>
      <c r="CZ194" s="78"/>
    </row>
    <row r="195" spans="1:104" x14ac:dyDescent="0.2">
      <c r="A195" s="26"/>
      <c r="B195" s="123">
        <f t="shared" si="19"/>
        <v>186</v>
      </c>
      <c r="C195" s="107"/>
      <c r="D195" s="111"/>
      <c r="F195" s="108"/>
      <c r="G195" s="120"/>
      <c r="H195" s="101">
        <f t="shared" si="17"/>
        <v>0</v>
      </c>
      <c r="I195" s="113"/>
      <c r="J195" s="113"/>
      <c r="K195" s="113"/>
      <c r="L195" s="113"/>
      <c r="M195" s="113"/>
      <c r="N195" s="113"/>
      <c r="O195" s="113"/>
      <c r="P195" s="27"/>
      <c r="Q195" s="113"/>
      <c r="R195" s="113"/>
      <c r="S195" s="113"/>
      <c r="T195" s="113"/>
      <c r="U195" s="113"/>
      <c r="V195" s="113"/>
      <c r="W195" s="113"/>
      <c r="X195" s="28"/>
      <c r="Y195" s="221"/>
      <c r="Z195" s="221"/>
      <c r="AA195" s="221"/>
      <c r="AB195" s="221"/>
      <c r="AC195" s="221"/>
      <c r="AD195" s="221"/>
      <c r="AE195" s="221"/>
      <c r="AF195" s="28"/>
      <c r="AG195" s="221"/>
      <c r="AH195" s="221"/>
      <c r="AI195" s="221"/>
      <c r="AJ195" s="221"/>
      <c r="AK195" s="221"/>
      <c r="AL195" s="221"/>
      <c r="AM195" s="221"/>
      <c r="AN195" s="28"/>
      <c r="AO195" s="141"/>
      <c r="AP195" s="141"/>
      <c r="AQ195" s="141"/>
      <c r="AR195" s="79" t="str">
        <f t="shared" si="16"/>
        <v/>
      </c>
      <c r="AS195" s="139"/>
      <c r="AT195" s="139"/>
      <c r="AU195" s="28"/>
      <c r="AV195" s="215"/>
      <c r="AW195" s="215"/>
      <c r="AX195" s="28"/>
      <c r="AY195" s="140"/>
      <c r="AZ195" s="28"/>
      <c r="BA195" s="140"/>
      <c r="BB195" s="140"/>
      <c r="BC195" s="140"/>
      <c r="BD195" s="140"/>
      <c r="BE195" s="140"/>
      <c r="BF195" s="140"/>
      <c r="BG195" s="140"/>
      <c r="BH195" s="140"/>
      <c r="BI195" s="140"/>
      <c r="BJ195" s="140"/>
      <c r="BK195" s="140"/>
      <c r="BL195" s="140"/>
      <c r="BM195" s="140"/>
      <c r="BN195" s="140"/>
      <c r="BO195" s="140"/>
      <c r="BP195" s="140"/>
      <c r="BQ195" s="140"/>
      <c r="BR195" s="140"/>
      <c r="BS195" s="140"/>
      <c r="BT195" s="140"/>
      <c r="BU195" s="140"/>
      <c r="BV195" s="140"/>
      <c r="BW195" s="140"/>
      <c r="BX195" s="140"/>
      <c r="BY195" s="140"/>
      <c r="BZ195" s="140"/>
      <c r="CA195" s="140"/>
      <c r="CB195" s="140"/>
      <c r="CC195" s="140"/>
      <c r="CD195" s="140"/>
      <c r="CE195" s="140"/>
      <c r="CF195" s="140"/>
      <c r="CG195" s="140"/>
      <c r="CH195" s="140"/>
      <c r="CI195" s="140"/>
      <c r="CJ195" s="140"/>
      <c r="CK195" s="140"/>
      <c r="CL195" s="140"/>
      <c r="CM195" s="140"/>
      <c r="CN195" s="140"/>
      <c r="CO195" s="140"/>
      <c r="CP195" s="140"/>
      <c r="CQ195" s="140"/>
      <c r="CR195" s="140"/>
      <c r="CS195" s="140"/>
      <c r="CT195" s="140"/>
      <c r="CU195" s="140"/>
      <c r="CV195" s="140"/>
      <c r="CW195" s="140"/>
      <c r="CX195" s="140"/>
      <c r="CY195" s="103">
        <f t="shared" si="18"/>
        <v>0</v>
      </c>
      <c r="CZ195" s="78"/>
    </row>
    <row r="196" spans="1:104" x14ac:dyDescent="0.2">
      <c r="A196" s="26"/>
      <c r="B196" s="123">
        <f t="shared" si="19"/>
        <v>187</v>
      </c>
      <c r="C196" s="107"/>
      <c r="D196" s="111"/>
      <c r="F196" s="108"/>
      <c r="G196" s="120"/>
      <c r="H196" s="101">
        <f t="shared" si="17"/>
        <v>0</v>
      </c>
      <c r="I196" s="113"/>
      <c r="J196" s="113"/>
      <c r="K196" s="113"/>
      <c r="L196" s="113"/>
      <c r="M196" s="113"/>
      <c r="N196" s="113"/>
      <c r="O196" s="113"/>
      <c r="P196" s="27"/>
      <c r="Q196" s="113"/>
      <c r="R196" s="113"/>
      <c r="S196" s="113"/>
      <c r="T196" s="113"/>
      <c r="U196" s="113"/>
      <c r="V196" s="113"/>
      <c r="W196" s="113"/>
      <c r="X196" s="28"/>
      <c r="Y196" s="221"/>
      <c r="Z196" s="221"/>
      <c r="AA196" s="221"/>
      <c r="AB196" s="221"/>
      <c r="AC196" s="221"/>
      <c r="AD196" s="221"/>
      <c r="AE196" s="221"/>
      <c r="AF196" s="28"/>
      <c r="AG196" s="221"/>
      <c r="AH196" s="221"/>
      <c r="AI196" s="221"/>
      <c r="AJ196" s="221"/>
      <c r="AK196" s="221"/>
      <c r="AL196" s="221"/>
      <c r="AM196" s="221"/>
      <c r="AN196" s="28"/>
      <c r="AO196" s="141"/>
      <c r="AP196" s="141"/>
      <c r="AQ196" s="141"/>
      <c r="AR196" s="79" t="str">
        <f t="shared" si="16"/>
        <v/>
      </c>
      <c r="AS196" s="139"/>
      <c r="AT196" s="139"/>
      <c r="AU196" s="28"/>
      <c r="AV196" s="215"/>
      <c r="AW196" s="215"/>
      <c r="AX196" s="28"/>
      <c r="AY196" s="140"/>
      <c r="AZ196" s="28"/>
      <c r="BA196" s="140"/>
      <c r="BB196" s="140"/>
      <c r="BC196" s="140"/>
      <c r="BD196" s="140"/>
      <c r="BE196" s="140"/>
      <c r="BF196" s="140"/>
      <c r="BG196" s="140"/>
      <c r="BH196" s="140"/>
      <c r="BI196" s="140"/>
      <c r="BJ196" s="140"/>
      <c r="BK196" s="140"/>
      <c r="BL196" s="140"/>
      <c r="BM196" s="140"/>
      <c r="BN196" s="140"/>
      <c r="BO196" s="140"/>
      <c r="BP196" s="140"/>
      <c r="BQ196" s="140"/>
      <c r="BR196" s="140"/>
      <c r="BS196" s="140"/>
      <c r="BT196" s="140"/>
      <c r="BU196" s="140"/>
      <c r="BV196" s="140"/>
      <c r="BW196" s="140"/>
      <c r="BX196" s="140"/>
      <c r="BY196" s="140"/>
      <c r="BZ196" s="140"/>
      <c r="CA196" s="140"/>
      <c r="CB196" s="140"/>
      <c r="CC196" s="140"/>
      <c r="CD196" s="140"/>
      <c r="CE196" s="140"/>
      <c r="CF196" s="140"/>
      <c r="CG196" s="140"/>
      <c r="CH196" s="140"/>
      <c r="CI196" s="140"/>
      <c r="CJ196" s="140"/>
      <c r="CK196" s="140"/>
      <c r="CL196" s="140"/>
      <c r="CM196" s="140"/>
      <c r="CN196" s="140"/>
      <c r="CO196" s="140"/>
      <c r="CP196" s="140"/>
      <c r="CQ196" s="140"/>
      <c r="CR196" s="140"/>
      <c r="CS196" s="140"/>
      <c r="CT196" s="140"/>
      <c r="CU196" s="140"/>
      <c r="CV196" s="140"/>
      <c r="CW196" s="140"/>
      <c r="CX196" s="140"/>
      <c r="CY196" s="103">
        <f t="shared" si="18"/>
        <v>0</v>
      </c>
      <c r="CZ196" s="78"/>
    </row>
    <row r="197" spans="1:104" x14ac:dyDescent="0.2">
      <c r="A197" s="26"/>
      <c r="B197" s="123">
        <f t="shared" si="19"/>
        <v>188</v>
      </c>
      <c r="C197" s="107"/>
      <c r="D197" s="111"/>
      <c r="F197" s="108"/>
      <c r="G197" s="120"/>
      <c r="H197" s="101">
        <f t="shared" si="17"/>
        <v>0</v>
      </c>
      <c r="I197" s="113"/>
      <c r="J197" s="113"/>
      <c r="K197" s="113"/>
      <c r="L197" s="113"/>
      <c r="M197" s="113"/>
      <c r="N197" s="113"/>
      <c r="O197" s="113"/>
      <c r="P197" s="27"/>
      <c r="Q197" s="113"/>
      <c r="R197" s="113"/>
      <c r="S197" s="113"/>
      <c r="T197" s="113"/>
      <c r="U197" s="113"/>
      <c r="V197" s="113"/>
      <c r="W197" s="113"/>
      <c r="X197" s="28"/>
      <c r="Y197" s="221"/>
      <c r="Z197" s="221"/>
      <c r="AA197" s="221"/>
      <c r="AB197" s="221"/>
      <c r="AC197" s="221"/>
      <c r="AD197" s="221"/>
      <c r="AE197" s="221"/>
      <c r="AF197" s="28"/>
      <c r="AG197" s="221"/>
      <c r="AH197" s="221"/>
      <c r="AI197" s="221"/>
      <c r="AJ197" s="221"/>
      <c r="AK197" s="221"/>
      <c r="AL197" s="221"/>
      <c r="AM197" s="221"/>
      <c r="AN197" s="28"/>
      <c r="AO197" s="141"/>
      <c r="AP197" s="141"/>
      <c r="AQ197" s="141"/>
      <c r="AR197" s="79" t="str">
        <f t="shared" si="16"/>
        <v/>
      </c>
      <c r="AS197" s="139"/>
      <c r="AT197" s="139"/>
      <c r="AU197" s="28"/>
      <c r="AV197" s="215"/>
      <c r="AW197" s="215"/>
      <c r="AX197" s="28"/>
      <c r="AY197" s="140"/>
      <c r="AZ197" s="28"/>
      <c r="BA197" s="140"/>
      <c r="BB197" s="140"/>
      <c r="BC197" s="140"/>
      <c r="BD197" s="140"/>
      <c r="BE197" s="140"/>
      <c r="BF197" s="140"/>
      <c r="BG197" s="140"/>
      <c r="BH197" s="140"/>
      <c r="BI197" s="140"/>
      <c r="BJ197" s="140"/>
      <c r="BK197" s="140"/>
      <c r="BL197" s="140"/>
      <c r="BM197" s="140"/>
      <c r="BN197" s="140"/>
      <c r="BO197" s="140"/>
      <c r="BP197" s="140"/>
      <c r="BQ197" s="140"/>
      <c r="BR197" s="140"/>
      <c r="BS197" s="140"/>
      <c r="BT197" s="140"/>
      <c r="BU197" s="140"/>
      <c r="BV197" s="140"/>
      <c r="BW197" s="140"/>
      <c r="BX197" s="140"/>
      <c r="BY197" s="140"/>
      <c r="BZ197" s="140"/>
      <c r="CA197" s="140"/>
      <c r="CB197" s="140"/>
      <c r="CC197" s="140"/>
      <c r="CD197" s="140"/>
      <c r="CE197" s="140"/>
      <c r="CF197" s="140"/>
      <c r="CG197" s="140"/>
      <c r="CH197" s="140"/>
      <c r="CI197" s="140"/>
      <c r="CJ197" s="140"/>
      <c r="CK197" s="140"/>
      <c r="CL197" s="140"/>
      <c r="CM197" s="140"/>
      <c r="CN197" s="140"/>
      <c r="CO197" s="140"/>
      <c r="CP197" s="140"/>
      <c r="CQ197" s="140"/>
      <c r="CR197" s="140"/>
      <c r="CS197" s="140"/>
      <c r="CT197" s="140"/>
      <c r="CU197" s="140"/>
      <c r="CV197" s="140"/>
      <c r="CW197" s="140"/>
      <c r="CX197" s="140"/>
      <c r="CY197" s="103">
        <f t="shared" si="18"/>
        <v>0</v>
      </c>
      <c r="CZ197" s="78"/>
    </row>
    <row r="198" spans="1:104" x14ac:dyDescent="0.2">
      <c r="A198" s="26"/>
      <c r="B198" s="123">
        <f t="shared" si="19"/>
        <v>189</v>
      </c>
      <c r="C198" s="107"/>
      <c r="D198" s="111"/>
      <c r="F198" s="108"/>
      <c r="G198" s="120"/>
      <c r="H198" s="101">
        <f t="shared" si="17"/>
        <v>0</v>
      </c>
      <c r="I198" s="113"/>
      <c r="J198" s="113"/>
      <c r="K198" s="113"/>
      <c r="L198" s="113"/>
      <c r="M198" s="113"/>
      <c r="N198" s="113"/>
      <c r="O198" s="113"/>
      <c r="P198" s="27"/>
      <c r="Q198" s="113"/>
      <c r="R198" s="113"/>
      <c r="S198" s="113"/>
      <c r="T198" s="113"/>
      <c r="U198" s="113"/>
      <c r="V198" s="113"/>
      <c r="W198" s="113"/>
      <c r="X198" s="28"/>
      <c r="Y198" s="221"/>
      <c r="Z198" s="221"/>
      <c r="AA198" s="221"/>
      <c r="AB198" s="221"/>
      <c r="AC198" s="221"/>
      <c r="AD198" s="221"/>
      <c r="AE198" s="221"/>
      <c r="AF198" s="28"/>
      <c r="AG198" s="221"/>
      <c r="AH198" s="221"/>
      <c r="AI198" s="221"/>
      <c r="AJ198" s="221"/>
      <c r="AK198" s="221"/>
      <c r="AL198" s="221"/>
      <c r="AM198" s="221"/>
      <c r="AN198" s="28"/>
      <c r="AO198" s="141"/>
      <c r="AP198" s="141"/>
      <c r="AQ198" s="141"/>
      <c r="AR198" s="79" t="str">
        <f t="shared" si="16"/>
        <v/>
      </c>
      <c r="AS198" s="139"/>
      <c r="AT198" s="139"/>
      <c r="AU198" s="28"/>
      <c r="AV198" s="215"/>
      <c r="AW198" s="215"/>
      <c r="AX198" s="28"/>
      <c r="AY198" s="140"/>
      <c r="AZ198" s="28"/>
      <c r="BA198" s="140"/>
      <c r="BB198" s="140"/>
      <c r="BC198" s="140"/>
      <c r="BD198" s="140"/>
      <c r="BE198" s="140"/>
      <c r="BF198" s="140"/>
      <c r="BG198" s="140"/>
      <c r="BH198" s="140"/>
      <c r="BI198" s="140"/>
      <c r="BJ198" s="140"/>
      <c r="BK198" s="140"/>
      <c r="BL198" s="140"/>
      <c r="BM198" s="140"/>
      <c r="BN198" s="140"/>
      <c r="BO198" s="140"/>
      <c r="BP198" s="140"/>
      <c r="BQ198" s="140"/>
      <c r="BR198" s="140"/>
      <c r="BS198" s="140"/>
      <c r="BT198" s="140"/>
      <c r="BU198" s="140"/>
      <c r="BV198" s="140"/>
      <c r="BW198" s="140"/>
      <c r="BX198" s="140"/>
      <c r="BY198" s="140"/>
      <c r="BZ198" s="140"/>
      <c r="CA198" s="140"/>
      <c r="CB198" s="140"/>
      <c r="CC198" s="140"/>
      <c r="CD198" s="140"/>
      <c r="CE198" s="140"/>
      <c r="CF198" s="140"/>
      <c r="CG198" s="140"/>
      <c r="CH198" s="140"/>
      <c r="CI198" s="140"/>
      <c r="CJ198" s="140"/>
      <c r="CK198" s="140"/>
      <c r="CL198" s="140"/>
      <c r="CM198" s="140"/>
      <c r="CN198" s="140"/>
      <c r="CO198" s="140"/>
      <c r="CP198" s="140"/>
      <c r="CQ198" s="140"/>
      <c r="CR198" s="140"/>
      <c r="CS198" s="140"/>
      <c r="CT198" s="140"/>
      <c r="CU198" s="140"/>
      <c r="CV198" s="140"/>
      <c r="CW198" s="140"/>
      <c r="CX198" s="140"/>
      <c r="CY198" s="103">
        <f t="shared" si="18"/>
        <v>0</v>
      </c>
      <c r="CZ198" s="78"/>
    </row>
    <row r="199" spans="1:104" x14ac:dyDescent="0.2">
      <c r="A199" s="26"/>
      <c r="B199" s="123">
        <f t="shared" si="19"/>
        <v>190</v>
      </c>
      <c r="C199" s="107"/>
      <c r="D199" s="111"/>
      <c r="F199" s="108"/>
      <c r="G199" s="120"/>
      <c r="H199" s="101">
        <f t="shared" si="17"/>
        <v>0</v>
      </c>
      <c r="I199" s="113"/>
      <c r="J199" s="113"/>
      <c r="K199" s="113"/>
      <c r="L199" s="113"/>
      <c r="M199" s="113"/>
      <c r="N199" s="113"/>
      <c r="O199" s="113"/>
      <c r="P199" s="27"/>
      <c r="Q199" s="113"/>
      <c r="R199" s="113"/>
      <c r="S199" s="113"/>
      <c r="T199" s="113"/>
      <c r="U199" s="113"/>
      <c r="V199" s="113"/>
      <c r="W199" s="113"/>
      <c r="X199" s="28"/>
      <c r="Y199" s="221"/>
      <c r="Z199" s="221"/>
      <c r="AA199" s="221"/>
      <c r="AB199" s="221"/>
      <c r="AC199" s="221"/>
      <c r="AD199" s="221"/>
      <c r="AE199" s="221"/>
      <c r="AF199" s="28"/>
      <c r="AG199" s="221"/>
      <c r="AH199" s="221"/>
      <c r="AI199" s="221"/>
      <c r="AJ199" s="221"/>
      <c r="AK199" s="221"/>
      <c r="AL199" s="221"/>
      <c r="AM199" s="221"/>
      <c r="AN199" s="28"/>
      <c r="AO199" s="141"/>
      <c r="AP199" s="141"/>
      <c r="AQ199" s="141"/>
      <c r="AR199" s="79" t="str">
        <f t="shared" si="16"/>
        <v/>
      </c>
      <c r="AS199" s="139"/>
      <c r="AT199" s="139"/>
      <c r="AU199" s="28"/>
      <c r="AV199" s="215"/>
      <c r="AW199" s="215"/>
      <c r="AX199" s="28"/>
      <c r="AY199" s="140"/>
      <c r="AZ199" s="28"/>
      <c r="BA199" s="140"/>
      <c r="BB199" s="140"/>
      <c r="BC199" s="140"/>
      <c r="BD199" s="140"/>
      <c r="BE199" s="140"/>
      <c r="BF199" s="140"/>
      <c r="BG199" s="140"/>
      <c r="BH199" s="140"/>
      <c r="BI199" s="140"/>
      <c r="BJ199" s="140"/>
      <c r="BK199" s="140"/>
      <c r="BL199" s="140"/>
      <c r="BM199" s="140"/>
      <c r="BN199" s="140"/>
      <c r="BO199" s="140"/>
      <c r="BP199" s="140"/>
      <c r="BQ199" s="140"/>
      <c r="BR199" s="140"/>
      <c r="BS199" s="140"/>
      <c r="BT199" s="140"/>
      <c r="BU199" s="140"/>
      <c r="BV199" s="140"/>
      <c r="BW199" s="140"/>
      <c r="BX199" s="140"/>
      <c r="BY199" s="140"/>
      <c r="BZ199" s="140"/>
      <c r="CA199" s="140"/>
      <c r="CB199" s="140"/>
      <c r="CC199" s="140"/>
      <c r="CD199" s="140"/>
      <c r="CE199" s="140"/>
      <c r="CF199" s="140"/>
      <c r="CG199" s="140"/>
      <c r="CH199" s="140"/>
      <c r="CI199" s="140"/>
      <c r="CJ199" s="140"/>
      <c r="CK199" s="140"/>
      <c r="CL199" s="140"/>
      <c r="CM199" s="140"/>
      <c r="CN199" s="140"/>
      <c r="CO199" s="140"/>
      <c r="CP199" s="140"/>
      <c r="CQ199" s="140"/>
      <c r="CR199" s="140"/>
      <c r="CS199" s="140"/>
      <c r="CT199" s="140"/>
      <c r="CU199" s="140"/>
      <c r="CV199" s="140"/>
      <c r="CW199" s="140"/>
      <c r="CX199" s="140"/>
      <c r="CY199" s="103">
        <f t="shared" si="18"/>
        <v>0</v>
      </c>
      <c r="CZ199" s="78"/>
    </row>
    <row r="200" spans="1:104" x14ac:dyDescent="0.2">
      <c r="A200" s="26"/>
      <c r="B200" s="123">
        <f t="shared" si="19"/>
        <v>191</v>
      </c>
      <c r="C200" s="107"/>
      <c r="D200" s="111"/>
      <c r="F200" s="108"/>
      <c r="G200" s="120"/>
      <c r="H200" s="101">
        <f t="shared" si="17"/>
        <v>0</v>
      </c>
      <c r="I200" s="113"/>
      <c r="J200" s="113"/>
      <c r="K200" s="113"/>
      <c r="L200" s="113"/>
      <c r="M200" s="113"/>
      <c r="N200" s="113"/>
      <c r="O200" s="113"/>
      <c r="P200" s="27"/>
      <c r="Q200" s="113"/>
      <c r="R200" s="113"/>
      <c r="S200" s="113"/>
      <c r="T200" s="113"/>
      <c r="U200" s="113"/>
      <c r="V200" s="113"/>
      <c r="W200" s="113"/>
      <c r="X200" s="28"/>
      <c r="Y200" s="221"/>
      <c r="Z200" s="221"/>
      <c r="AA200" s="221"/>
      <c r="AB200" s="221"/>
      <c r="AC200" s="221"/>
      <c r="AD200" s="221"/>
      <c r="AE200" s="221"/>
      <c r="AF200" s="28"/>
      <c r="AG200" s="221"/>
      <c r="AH200" s="221"/>
      <c r="AI200" s="221"/>
      <c r="AJ200" s="221"/>
      <c r="AK200" s="221"/>
      <c r="AL200" s="221"/>
      <c r="AM200" s="221"/>
      <c r="AN200" s="28"/>
      <c r="AO200" s="141"/>
      <c r="AP200" s="141"/>
      <c r="AQ200" s="141"/>
      <c r="AR200" s="79" t="str">
        <f t="shared" si="16"/>
        <v/>
      </c>
      <c r="AS200" s="139"/>
      <c r="AT200" s="139"/>
      <c r="AU200" s="28"/>
      <c r="AV200" s="215"/>
      <c r="AW200" s="215"/>
      <c r="AX200" s="28"/>
      <c r="AY200" s="140"/>
      <c r="AZ200" s="28"/>
      <c r="BA200" s="140"/>
      <c r="BB200" s="140"/>
      <c r="BC200" s="140"/>
      <c r="BD200" s="140"/>
      <c r="BE200" s="140"/>
      <c r="BF200" s="140"/>
      <c r="BG200" s="140"/>
      <c r="BH200" s="140"/>
      <c r="BI200" s="140"/>
      <c r="BJ200" s="140"/>
      <c r="BK200" s="140"/>
      <c r="BL200" s="140"/>
      <c r="BM200" s="140"/>
      <c r="BN200" s="140"/>
      <c r="BO200" s="140"/>
      <c r="BP200" s="140"/>
      <c r="BQ200" s="140"/>
      <c r="BR200" s="140"/>
      <c r="BS200" s="140"/>
      <c r="BT200" s="140"/>
      <c r="BU200" s="140"/>
      <c r="BV200" s="140"/>
      <c r="BW200" s="140"/>
      <c r="BX200" s="140"/>
      <c r="BY200" s="140"/>
      <c r="BZ200" s="140"/>
      <c r="CA200" s="140"/>
      <c r="CB200" s="140"/>
      <c r="CC200" s="140"/>
      <c r="CD200" s="140"/>
      <c r="CE200" s="140"/>
      <c r="CF200" s="140"/>
      <c r="CG200" s="140"/>
      <c r="CH200" s="140"/>
      <c r="CI200" s="140"/>
      <c r="CJ200" s="140"/>
      <c r="CK200" s="140"/>
      <c r="CL200" s="140"/>
      <c r="CM200" s="140"/>
      <c r="CN200" s="140"/>
      <c r="CO200" s="140"/>
      <c r="CP200" s="140"/>
      <c r="CQ200" s="140"/>
      <c r="CR200" s="140"/>
      <c r="CS200" s="140"/>
      <c r="CT200" s="140"/>
      <c r="CU200" s="140"/>
      <c r="CV200" s="140"/>
      <c r="CW200" s="140"/>
      <c r="CX200" s="140"/>
      <c r="CY200" s="103">
        <f t="shared" si="18"/>
        <v>0</v>
      </c>
      <c r="CZ200" s="78"/>
    </row>
    <row r="201" spans="1:104" x14ac:dyDescent="0.2">
      <c r="A201" s="26"/>
      <c r="B201" s="123">
        <f t="shared" si="19"/>
        <v>192</v>
      </c>
      <c r="C201" s="107"/>
      <c r="D201" s="111"/>
      <c r="F201" s="108"/>
      <c r="G201" s="120"/>
      <c r="H201" s="101">
        <f t="shared" si="17"/>
        <v>0</v>
      </c>
      <c r="I201" s="113"/>
      <c r="J201" s="113"/>
      <c r="K201" s="113"/>
      <c r="L201" s="113"/>
      <c r="M201" s="113"/>
      <c r="N201" s="113"/>
      <c r="O201" s="113"/>
      <c r="P201" s="27"/>
      <c r="Q201" s="113"/>
      <c r="R201" s="113"/>
      <c r="S201" s="113"/>
      <c r="T201" s="113"/>
      <c r="U201" s="113"/>
      <c r="V201" s="113"/>
      <c r="W201" s="113"/>
      <c r="X201" s="28"/>
      <c r="Y201" s="221"/>
      <c r="Z201" s="221"/>
      <c r="AA201" s="221"/>
      <c r="AB201" s="221"/>
      <c r="AC201" s="221"/>
      <c r="AD201" s="221"/>
      <c r="AE201" s="221"/>
      <c r="AF201" s="28"/>
      <c r="AG201" s="221"/>
      <c r="AH201" s="221"/>
      <c r="AI201" s="221"/>
      <c r="AJ201" s="221"/>
      <c r="AK201" s="221"/>
      <c r="AL201" s="221"/>
      <c r="AM201" s="221"/>
      <c r="AN201" s="28"/>
      <c r="AO201" s="141"/>
      <c r="AP201" s="141"/>
      <c r="AQ201" s="141"/>
      <c r="AR201" s="79" t="str">
        <f t="shared" si="16"/>
        <v/>
      </c>
      <c r="AS201" s="139"/>
      <c r="AT201" s="139"/>
      <c r="AU201" s="28"/>
      <c r="AV201" s="215"/>
      <c r="AW201" s="215"/>
      <c r="AX201" s="28"/>
      <c r="AY201" s="140"/>
      <c r="AZ201" s="28"/>
      <c r="BA201" s="140"/>
      <c r="BB201" s="140"/>
      <c r="BC201" s="140"/>
      <c r="BD201" s="140"/>
      <c r="BE201" s="140"/>
      <c r="BF201" s="140"/>
      <c r="BG201" s="140"/>
      <c r="BH201" s="140"/>
      <c r="BI201" s="140"/>
      <c r="BJ201" s="140"/>
      <c r="BK201" s="140"/>
      <c r="BL201" s="140"/>
      <c r="BM201" s="140"/>
      <c r="BN201" s="140"/>
      <c r="BO201" s="140"/>
      <c r="BP201" s="140"/>
      <c r="BQ201" s="140"/>
      <c r="BR201" s="140"/>
      <c r="BS201" s="140"/>
      <c r="BT201" s="140"/>
      <c r="BU201" s="140"/>
      <c r="BV201" s="140"/>
      <c r="BW201" s="140"/>
      <c r="BX201" s="140"/>
      <c r="BY201" s="140"/>
      <c r="BZ201" s="140"/>
      <c r="CA201" s="140"/>
      <c r="CB201" s="140"/>
      <c r="CC201" s="140"/>
      <c r="CD201" s="140"/>
      <c r="CE201" s="140"/>
      <c r="CF201" s="140"/>
      <c r="CG201" s="140"/>
      <c r="CH201" s="140"/>
      <c r="CI201" s="140"/>
      <c r="CJ201" s="140"/>
      <c r="CK201" s="140"/>
      <c r="CL201" s="140"/>
      <c r="CM201" s="140"/>
      <c r="CN201" s="140"/>
      <c r="CO201" s="140"/>
      <c r="CP201" s="140"/>
      <c r="CQ201" s="140"/>
      <c r="CR201" s="140"/>
      <c r="CS201" s="140"/>
      <c r="CT201" s="140"/>
      <c r="CU201" s="140"/>
      <c r="CV201" s="140"/>
      <c r="CW201" s="140"/>
      <c r="CX201" s="140"/>
      <c r="CY201" s="103">
        <f t="shared" si="18"/>
        <v>0</v>
      </c>
      <c r="CZ201" s="78"/>
    </row>
    <row r="202" spans="1:104" x14ac:dyDescent="0.2">
      <c r="A202" s="26"/>
      <c r="B202" s="123">
        <f t="shared" si="19"/>
        <v>193</v>
      </c>
      <c r="C202" s="107"/>
      <c r="D202" s="111"/>
      <c r="F202" s="108"/>
      <c r="G202" s="120"/>
      <c r="H202" s="101">
        <f t="shared" si="17"/>
        <v>0</v>
      </c>
      <c r="I202" s="113"/>
      <c r="J202" s="113"/>
      <c r="K202" s="113"/>
      <c r="L202" s="113"/>
      <c r="M202" s="113"/>
      <c r="N202" s="113"/>
      <c r="O202" s="113"/>
      <c r="P202" s="27"/>
      <c r="Q202" s="113"/>
      <c r="R202" s="113"/>
      <c r="S202" s="113"/>
      <c r="T202" s="113"/>
      <c r="U202" s="113"/>
      <c r="V202" s="113"/>
      <c r="W202" s="113"/>
      <c r="X202" s="28"/>
      <c r="Y202" s="221"/>
      <c r="Z202" s="221"/>
      <c r="AA202" s="221"/>
      <c r="AB202" s="221"/>
      <c r="AC202" s="221"/>
      <c r="AD202" s="221"/>
      <c r="AE202" s="221"/>
      <c r="AF202" s="28"/>
      <c r="AG202" s="221"/>
      <c r="AH202" s="221"/>
      <c r="AI202" s="221"/>
      <c r="AJ202" s="221"/>
      <c r="AK202" s="221"/>
      <c r="AL202" s="221"/>
      <c r="AM202" s="221"/>
      <c r="AN202" s="28"/>
      <c r="AO202" s="141"/>
      <c r="AP202" s="141"/>
      <c r="AQ202" s="141"/>
      <c r="AR202" s="79" t="str">
        <f t="shared" ref="AR202:AR265" si="20">IF(SUM(AO202:AQ202,I202:O202)=0,"",IF(SUM(AO202:AQ202)=1,"",1))</f>
        <v/>
      </c>
      <c r="AS202" s="139"/>
      <c r="AT202" s="139"/>
      <c r="AU202" s="28"/>
      <c r="AV202" s="215"/>
      <c r="AW202" s="215"/>
      <c r="AX202" s="28"/>
      <c r="AY202" s="140"/>
      <c r="AZ202" s="28"/>
      <c r="BA202" s="140"/>
      <c r="BB202" s="140"/>
      <c r="BC202" s="140"/>
      <c r="BD202" s="140"/>
      <c r="BE202" s="140"/>
      <c r="BF202" s="140"/>
      <c r="BG202" s="140"/>
      <c r="BH202" s="140"/>
      <c r="BI202" s="140"/>
      <c r="BJ202" s="140"/>
      <c r="BK202" s="140"/>
      <c r="BL202" s="140"/>
      <c r="BM202" s="140"/>
      <c r="BN202" s="140"/>
      <c r="BO202" s="140"/>
      <c r="BP202" s="140"/>
      <c r="BQ202" s="140"/>
      <c r="BR202" s="140"/>
      <c r="BS202" s="140"/>
      <c r="BT202" s="140"/>
      <c r="BU202" s="140"/>
      <c r="BV202" s="140"/>
      <c r="BW202" s="140"/>
      <c r="BX202" s="140"/>
      <c r="BY202" s="140"/>
      <c r="BZ202" s="140"/>
      <c r="CA202" s="140"/>
      <c r="CB202" s="140"/>
      <c r="CC202" s="140"/>
      <c r="CD202" s="140"/>
      <c r="CE202" s="140"/>
      <c r="CF202" s="140"/>
      <c r="CG202" s="140"/>
      <c r="CH202" s="140"/>
      <c r="CI202" s="140"/>
      <c r="CJ202" s="140"/>
      <c r="CK202" s="140"/>
      <c r="CL202" s="140"/>
      <c r="CM202" s="140"/>
      <c r="CN202" s="140"/>
      <c r="CO202" s="140"/>
      <c r="CP202" s="140"/>
      <c r="CQ202" s="140"/>
      <c r="CR202" s="140"/>
      <c r="CS202" s="140"/>
      <c r="CT202" s="140"/>
      <c r="CU202" s="140"/>
      <c r="CV202" s="140"/>
      <c r="CW202" s="140"/>
      <c r="CX202" s="140"/>
      <c r="CY202" s="103">
        <f t="shared" si="18"/>
        <v>0</v>
      </c>
      <c r="CZ202" s="78"/>
    </row>
    <row r="203" spans="1:104" x14ac:dyDescent="0.2">
      <c r="A203" s="26"/>
      <c r="B203" s="123">
        <f t="shared" si="19"/>
        <v>194</v>
      </c>
      <c r="C203" s="107"/>
      <c r="D203" s="111"/>
      <c r="F203" s="108"/>
      <c r="G203" s="120"/>
      <c r="H203" s="101">
        <f t="shared" ref="H203:H266" si="21">IF(LEN(C203)&gt;0,ISTEXT(F203)-1,0)</f>
        <v>0</v>
      </c>
      <c r="I203" s="113"/>
      <c r="J203" s="113"/>
      <c r="K203" s="113"/>
      <c r="L203" s="113"/>
      <c r="M203" s="113"/>
      <c r="N203" s="113"/>
      <c r="O203" s="113"/>
      <c r="P203" s="27"/>
      <c r="Q203" s="113"/>
      <c r="R203" s="113"/>
      <c r="S203" s="113"/>
      <c r="T203" s="113"/>
      <c r="U203" s="113"/>
      <c r="V203" s="113"/>
      <c r="W203" s="113"/>
      <c r="X203" s="28"/>
      <c r="Y203" s="221"/>
      <c r="Z203" s="221"/>
      <c r="AA203" s="221"/>
      <c r="AB203" s="221"/>
      <c r="AC203" s="221"/>
      <c r="AD203" s="221"/>
      <c r="AE203" s="221"/>
      <c r="AF203" s="28"/>
      <c r="AG203" s="221"/>
      <c r="AH203" s="221"/>
      <c r="AI203" s="221"/>
      <c r="AJ203" s="221"/>
      <c r="AK203" s="221"/>
      <c r="AL203" s="221"/>
      <c r="AM203" s="221"/>
      <c r="AN203" s="28"/>
      <c r="AO203" s="141"/>
      <c r="AP203" s="141"/>
      <c r="AQ203" s="141"/>
      <c r="AR203" s="79" t="str">
        <f t="shared" si="20"/>
        <v/>
      </c>
      <c r="AS203" s="139"/>
      <c r="AT203" s="139"/>
      <c r="AU203" s="28"/>
      <c r="AV203" s="215"/>
      <c r="AW203" s="215"/>
      <c r="AX203" s="28"/>
      <c r="AY203" s="140"/>
      <c r="AZ203" s="28"/>
      <c r="BA203" s="140"/>
      <c r="BB203" s="140"/>
      <c r="BC203" s="140"/>
      <c r="BD203" s="140"/>
      <c r="BE203" s="140"/>
      <c r="BF203" s="140"/>
      <c r="BG203" s="140"/>
      <c r="BH203" s="140"/>
      <c r="BI203" s="140"/>
      <c r="BJ203" s="140"/>
      <c r="BK203" s="140"/>
      <c r="BL203" s="140"/>
      <c r="BM203" s="140"/>
      <c r="BN203" s="140"/>
      <c r="BO203" s="140"/>
      <c r="BP203" s="140"/>
      <c r="BQ203" s="140"/>
      <c r="BR203" s="140"/>
      <c r="BS203" s="140"/>
      <c r="BT203" s="140"/>
      <c r="BU203" s="140"/>
      <c r="BV203" s="140"/>
      <c r="BW203" s="140"/>
      <c r="BX203" s="140"/>
      <c r="BY203" s="140"/>
      <c r="BZ203" s="140"/>
      <c r="CA203" s="140"/>
      <c r="CB203" s="140"/>
      <c r="CC203" s="140"/>
      <c r="CD203" s="140"/>
      <c r="CE203" s="140"/>
      <c r="CF203" s="140"/>
      <c r="CG203" s="140"/>
      <c r="CH203" s="140"/>
      <c r="CI203" s="140"/>
      <c r="CJ203" s="140"/>
      <c r="CK203" s="140"/>
      <c r="CL203" s="140"/>
      <c r="CM203" s="140"/>
      <c r="CN203" s="140"/>
      <c r="CO203" s="140"/>
      <c r="CP203" s="140"/>
      <c r="CQ203" s="140"/>
      <c r="CR203" s="140"/>
      <c r="CS203" s="140"/>
      <c r="CT203" s="140"/>
      <c r="CU203" s="140"/>
      <c r="CV203" s="140"/>
      <c r="CW203" s="140"/>
      <c r="CX203" s="140"/>
      <c r="CY203" s="103">
        <f t="shared" ref="CY203:CY266" si="22">IF(LEN(C203)&gt;0,IF(ABS(SUM(BA203:CX203)-1)&lt;0.000001,0,1),IF(ABS(SUM(BA203:CX203))&gt;0,1,0))</f>
        <v>0</v>
      </c>
      <c r="CZ203" s="78"/>
    </row>
    <row r="204" spans="1:104" x14ac:dyDescent="0.2">
      <c r="A204" s="26"/>
      <c r="B204" s="123">
        <f t="shared" ref="B204:B267" si="23">IFERROR(B203+1,"")</f>
        <v>195</v>
      </c>
      <c r="C204" s="107"/>
      <c r="D204" s="111"/>
      <c r="F204" s="108"/>
      <c r="G204" s="120"/>
      <c r="H204" s="101">
        <f t="shared" si="21"/>
        <v>0</v>
      </c>
      <c r="I204" s="113"/>
      <c r="J204" s="113"/>
      <c r="K204" s="113"/>
      <c r="L204" s="113"/>
      <c r="M204" s="113"/>
      <c r="N204" s="113"/>
      <c r="O204" s="113"/>
      <c r="P204" s="27"/>
      <c r="Q204" s="113"/>
      <c r="R204" s="113"/>
      <c r="S204" s="113"/>
      <c r="T204" s="113"/>
      <c r="U204" s="113"/>
      <c r="V204" s="113"/>
      <c r="W204" s="113"/>
      <c r="X204" s="28"/>
      <c r="Y204" s="221"/>
      <c r="Z204" s="221"/>
      <c r="AA204" s="221"/>
      <c r="AB204" s="221"/>
      <c r="AC204" s="221"/>
      <c r="AD204" s="221"/>
      <c r="AE204" s="221"/>
      <c r="AF204" s="28"/>
      <c r="AG204" s="221"/>
      <c r="AH204" s="221"/>
      <c r="AI204" s="221"/>
      <c r="AJ204" s="221"/>
      <c r="AK204" s="221"/>
      <c r="AL204" s="221"/>
      <c r="AM204" s="221"/>
      <c r="AN204" s="28"/>
      <c r="AO204" s="141"/>
      <c r="AP204" s="141"/>
      <c r="AQ204" s="141"/>
      <c r="AR204" s="79" t="str">
        <f t="shared" si="20"/>
        <v/>
      </c>
      <c r="AS204" s="139"/>
      <c r="AT204" s="139"/>
      <c r="AU204" s="28"/>
      <c r="AV204" s="215"/>
      <c r="AW204" s="215"/>
      <c r="AX204" s="28"/>
      <c r="AY204" s="140"/>
      <c r="AZ204" s="28"/>
      <c r="BA204" s="140"/>
      <c r="BB204" s="140"/>
      <c r="BC204" s="140"/>
      <c r="BD204" s="140"/>
      <c r="BE204" s="140"/>
      <c r="BF204" s="140"/>
      <c r="BG204" s="140"/>
      <c r="BH204" s="140"/>
      <c r="BI204" s="140"/>
      <c r="BJ204" s="140"/>
      <c r="BK204" s="140"/>
      <c r="BL204" s="140"/>
      <c r="BM204" s="140"/>
      <c r="BN204" s="140"/>
      <c r="BO204" s="140"/>
      <c r="BP204" s="140"/>
      <c r="BQ204" s="140"/>
      <c r="BR204" s="140"/>
      <c r="BS204" s="140"/>
      <c r="BT204" s="140"/>
      <c r="BU204" s="140"/>
      <c r="BV204" s="140"/>
      <c r="BW204" s="140"/>
      <c r="BX204" s="140"/>
      <c r="BY204" s="140"/>
      <c r="BZ204" s="140"/>
      <c r="CA204" s="140"/>
      <c r="CB204" s="140"/>
      <c r="CC204" s="140"/>
      <c r="CD204" s="140"/>
      <c r="CE204" s="140"/>
      <c r="CF204" s="140"/>
      <c r="CG204" s="140"/>
      <c r="CH204" s="140"/>
      <c r="CI204" s="140"/>
      <c r="CJ204" s="140"/>
      <c r="CK204" s="140"/>
      <c r="CL204" s="140"/>
      <c r="CM204" s="140"/>
      <c r="CN204" s="140"/>
      <c r="CO204" s="140"/>
      <c r="CP204" s="140"/>
      <c r="CQ204" s="140"/>
      <c r="CR204" s="140"/>
      <c r="CS204" s="140"/>
      <c r="CT204" s="140"/>
      <c r="CU204" s="140"/>
      <c r="CV204" s="140"/>
      <c r="CW204" s="140"/>
      <c r="CX204" s="140"/>
      <c r="CY204" s="103">
        <f t="shared" si="22"/>
        <v>0</v>
      </c>
      <c r="CZ204" s="78"/>
    </row>
    <row r="205" spans="1:104" x14ac:dyDescent="0.2">
      <c r="A205" s="26"/>
      <c r="B205" s="123">
        <f t="shared" si="23"/>
        <v>196</v>
      </c>
      <c r="C205" s="107"/>
      <c r="D205" s="111"/>
      <c r="F205" s="108"/>
      <c r="G205" s="120"/>
      <c r="H205" s="101">
        <f t="shared" si="21"/>
        <v>0</v>
      </c>
      <c r="I205" s="113"/>
      <c r="J205" s="113"/>
      <c r="K205" s="113"/>
      <c r="L205" s="113"/>
      <c r="M205" s="113"/>
      <c r="N205" s="113"/>
      <c r="O205" s="113"/>
      <c r="P205" s="27"/>
      <c r="Q205" s="113"/>
      <c r="R205" s="113"/>
      <c r="S205" s="113"/>
      <c r="T205" s="113"/>
      <c r="U205" s="113"/>
      <c r="V205" s="113"/>
      <c r="W205" s="113"/>
      <c r="X205" s="28"/>
      <c r="Y205" s="221"/>
      <c r="Z205" s="221"/>
      <c r="AA205" s="221"/>
      <c r="AB205" s="221"/>
      <c r="AC205" s="221"/>
      <c r="AD205" s="221"/>
      <c r="AE205" s="221"/>
      <c r="AF205" s="28"/>
      <c r="AG205" s="221"/>
      <c r="AH205" s="221"/>
      <c r="AI205" s="221"/>
      <c r="AJ205" s="221"/>
      <c r="AK205" s="221"/>
      <c r="AL205" s="221"/>
      <c r="AM205" s="221"/>
      <c r="AN205" s="28"/>
      <c r="AO205" s="141"/>
      <c r="AP205" s="141"/>
      <c r="AQ205" s="141"/>
      <c r="AR205" s="79" t="str">
        <f t="shared" si="20"/>
        <v/>
      </c>
      <c r="AS205" s="139"/>
      <c r="AT205" s="139"/>
      <c r="AU205" s="28"/>
      <c r="AV205" s="215"/>
      <c r="AW205" s="215"/>
      <c r="AX205" s="28"/>
      <c r="AY205" s="140"/>
      <c r="AZ205" s="28"/>
      <c r="BA205" s="140"/>
      <c r="BB205" s="140"/>
      <c r="BC205" s="140"/>
      <c r="BD205" s="140"/>
      <c r="BE205" s="140"/>
      <c r="BF205" s="140"/>
      <c r="BG205" s="140"/>
      <c r="BH205" s="140"/>
      <c r="BI205" s="140"/>
      <c r="BJ205" s="140"/>
      <c r="BK205" s="140"/>
      <c r="BL205" s="140"/>
      <c r="BM205" s="140"/>
      <c r="BN205" s="140"/>
      <c r="BO205" s="140"/>
      <c r="BP205" s="140"/>
      <c r="BQ205" s="140"/>
      <c r="BR205" s="140"/>
      <c r="BS205" s="140"/>
      <c r="BT205" s="140"/>
      <c r="BU205" s="140"/>
      <c r="BV205" s="140"/>
      <c r="BW205" s="140"/>
      <c r="BX205" s="140"/>
      <c r="BY205" s="140"/>
      <c r="BZ205" s="140"/>
      <c r="CA205" s="140"/>
      <c r="CB205" s="140"/>
      <c r="CC205" s="140"/>
      <c r="CD205" s="140"/>
      <c r="CE205" s="140"/>
      <c r="CF205" s="140"/>
      <c r="CG205" s="140"/>
      <c r="CH205" s="140"/>
      <c r="CI205" s="140"/>
      <c r="CJ205" s="140"/>
      <c r="CK205" s="140"/>
      <c r="CL205" s="140"/>
      <c r="CM205" s="140"/>
      <c r="CN205" s="140"/>
      <c r="CO205" s="140"/>
      <c r="CP205" s="140"/>
      <c r="CQ205" s="140"/>
      <c r="CR205" s="140"/>
      <c r="CS205" s="140"/>
      <c r="CT205" s="140"/>
      <c r="CU205" s="140"/>
      <c r="CV205" s="140"/>
      <c r="CW205" s="140"/>
      <c r="CX205" s="140"/>
      <c r="CY205" s="103">
        <f t="shared" si="22"/>
        <v>0</v>
      </c>
      <c r="CZ205" s="78"/>
    </row>
    <row r="206" spans="1:104" x14ac:dyDescent="0.2">
      <c r="A206" s="26"/>
      <c r="B206" s="123">
        <f t="shared" si="23"/>
        <v>197</v>
      </c>
      <c r="C206" s="107"/>
      <c r="D206" s="111"/>
      <c r="F206" s="108"/>
      <c r="G206" s="120"/>
      <c r="H206" s="101">
        <f t="shared" si="21"/>
        <v>0</v>
      </c>
      <c r="I206" s="113"/>
      <c r="J206" s="113"/>
      <c r="K206" s="113"/>
      <c r="L206" s="113"/>
      <c r="M206" s="113"/>
      <c r="N206" s="113"/>
      <c r="O206" s="113"/>
      <c r="P206" s="27"/>
      <c r="Q206" s="113"/>
      <c r="R206" s="113"/>
      <c r="S206" s="113"/>
      <c r="T206" s="113"/>
      <c r="U206" s="113"/>
      <c r="V206" s="113"/>
      <c r="W206" s="113"/>
      <c r="X206" s="28"/>
      <c r="Y206" s="221"/>
      <c r="Z206" s="221"/>
      <c r="AA206" s="221"/>
      <c r="AB206" s="221"/>
      <c r="AC206" s="221"/>
      <c r="AD206" s="221"/>
      <c r="AE206" s="221"/>
      <c r="AF206" s="28"/>
      <c r="AG206" s="221"/>
      <c r="AH206" s="221"/>
      <c r="AI206" s="221"/>
      <c r="AJ206" s="221"/>
      <c r="AK206" s="221"/>
      <c r="AL206" s="221"/>
      <c r="AM206" s="221"/>
      <c r="AN206" s="28"/>
      <c r="AO206" s="141"/>
      <c r="AP206" s="141"/>
      <c r="AQ206" s="141"/>
      <c r="AR206" s="79" t="str">
        <f t="shared" si="20"/>
        <v/>
      </c>
      <c r="AS206" s="139"/>
      <c r="AT206" s="139"/>
      <c r="AU206" s="28"/>
      <c r="AV206" s="215"/>
      <c r="AW206" s="215"/>
      <c r="AX206" s="28"/>
      <c r="AY206" s="140"/>
      <c r="AZ206" s="28"/>
      <c r="BA206" s="140"/>
      <c r="BB206" s="140"/>
      <c r="BC206" s="140"/>
      <c r="BD206" s="140"/>
      <c r="BE206" s="140"/>
      <c r="BF206" s="140"/>
      <c r="BG206" s="140"/>
      <c r="BH206" s="140"/>
      <c r="BI206" s="140"/>
      <c r="BJ206" s="140"/>
      <c r="BK206" s="140"/>
      <c r="BL206" s="140"/>
      <c r="BM206" s="140"/>
      <c r="BN206" s="140"/>
      <c r="BO206" s="140"/>
      <c r="BP206" s="140"/>
      <c r="BQ206" s="140"/>
      <c r="BR206" s="140"/>
      <c r="BS206" s="140"/>
      <c r="BT206" s="140"/>
      <c r="BU206" s="140"/>
      <c r="BV206" s="140"/>
      <c r="BW206" s="140"/>
      <c r="BX206" s="140"/>
      <c r="BY206" s="140"/>
      <c r="BZ206" s="140"/>
      <c r="CA206" s="140"/>
      <c r="CB206" s="140"/>
      <c r="CC206" s="140"/>
      <c r="CD206" s="140"/>
      <c r="CE206" s="140"/>
      <c r="CF206" s="140"/>
      <c r="CG206" s="140"/>
      <c r="CH206" s="140"/>
      <c r="CI206" s="140"/>
      <c r="CJ206" s="140"/>
      <c r="CK206" s="140"/>
      <c r="CL206" s="140"/>
      <c r="CM206" s="140"/>
      <c r="CN206" s="140"/>
      <c r="CO206" s="140"/>
      <c r="CP206" s="140"/>
      <c r="CQ206" s="140"/>
      <c r="CR206" s="140"/>
      <c r="CS206" s="140"/>
      <c r="CT206" s="140"/>
      <c r="CU206" s="140"/>
      <c r="CV206" s="140"/>
      <c r="CW206" s="140"/>
      <c r="CX206" s="140"/>
      <c r="CY206" s="103">
        <f t="shared" si="22"/>
        <v>0</v>
      </c>
      <c r="CZ206" s="78"/>
    </row>
    <row r="207" spans="1:104" x14ac:dyDescent="0.2">
      <c r="A207" s="26"/>
      <c r="B207" s="123">
        <f t="shared" si="23"/>
        <v>198</v>
      </c>
      <c r="C207" s="107"/>
      <c r="D207" s="111"/>
      <c r="F207" s="108"/>
      <c r="G207" s="120"/>
      <c r="H207" s="101">
        <f t="shared" si="21"/>
        <v>0</v>
      </c>
      <c r="I207" s="113"/>
      <c r="J207" s="113"/>
      <c r="K207" s="113"/>
      <c r="L207" s="113"/>
      <c r="M207" s="113"/>
      <c r="N207" s="113"/>
      <c r="O207" s="113"/>
      <c r="P207" s="27"/>
      <c r="Q207" s="113"/>
      <c r="R207" s="113"/>
      <c r="S207" s="113"/>
      <c r="T207" s="113"/>
      <c r="U207" s="113"/>
      <c r="V207" s="113"/>
      <c r="W207" s="113"/>
      <c r="X207" s="28"/>
      <c r="Y207" s="221"/>
      <c r="Z207" s="221"/>
      <c r="AA207" s="221"/>
      <c r="AB207" s="221"/>
      <c r="AC207" s="221"/>
      <c r="AD207" s="221"/>
      <c r="AE207" s="221"/>
      <c r="AF207" s="28"/>
      <c r="AG207" s="221"/>
      <c r="AH207" s="221"/>
      <c r="AI207" s="221"/>
      <c r="AJ207" s="221"/>
      <c r="AK207" s="221"/>
      <c r="AL207" s="221"/>
      <c r="AM207" s="221"/>
      <c r="AN207" s="28"/>
      <c r="AO207" s="141"/>
      <c r="AP207" s="141"/>
      <c r="AQ207" s="141"/>
      <c r="AR207" s="79" t="str">
        <f t="shared" si="20"/>
        <v/>
      </c>
      <c r="AS207" s="139"/>
      <c r="AT207" s="139"/>
      <c r="AU207" s="28"/>
      <c r="AV207" s="215"/>
      <c r="AW207" s="215"/>
      <c r="AX207" s="28"/>
      <c r="AY207" s="140"/>
      <c r="AZ207" s="28"/>
      <c r="BA207" s="140"/>
      <c r="BB207" s="140"/>
      <c r="BC207" s="140"/>
      <c r="BD207" s="140"/>
      <c r="BE207" s="140"/>
      <c r="BF207" s="140"/>
      <c r="BG207" s="140"/>
      <c r="BH207" s="140"/>
      <c r="BI207" s="140"/>
      <c r="BJ207" s="140"/>
      <c r="BK207" s="140"/>
      <c r="BL207" s="140"/>
      <c r="BM207" s="140"/>
      <c r="BN207" s="140"/>
      <c r="BO207" s="140"/>
      <c r="BP207" s="140"/>
      <c r="BQ207" s="140"/>
      <c r="BR207" s="140"/>
      <c r="BS207" s="140"/>
      <c r="BT207" s="140"/>
      <c r="BU207" s="140"/>
      <c r="BV207" s="140"/>
      <c r="BW207" s="140"/>
      <c r="BX207" s="140"/>
      <c r="BY207" s="140"/>
      <c r="BZ207" s="140"/>
      <c r="CA207" s="140"/>
      <c r="CB207" s="140"/>
      <c r="CC207" s="140"/>
      <c r="CD207" s="140"/>
      <c r="CE207" s="140"/>
      <c r="CF207" s="140"/>
      <c r="CG207" s="140"/>
      <c r="CH207" s="140"/>
      <c r="CI207" s="140"/>
      <c r="CJ207" s="140"/>
      <c r="CK207" s="140"/>
      <c r="CL207" s="140"/>
      <c r="CM207" s="140"/>
      <c r="CN207" s="140"/>
      <c r="CO207" s="140"/>
      <c r="CP207" s="140"/>
      <c r="CQ207" s="140"/>
      <c r="CR207" s="140"/>
      <c r="CS207" s="140"/>
      <c r="CT207" s="140"/>
      <c r="CU207" s="140"/>
      <c r="CV207" s="140"/>
      <c r="CW207" s="140"/>
      <c r="CX207" s="140"/>
      <c r="CY207" s="103">
        <f t="shared" si="22"/>
        <v>0</v>
      </c>
      <c r="CZ207" s="78"/>
    </row>
    <row r="208" spans="1:104" x14ac:dyDescent="0.2">
      <c r="A208" s="26"/>
      <c r="B208" s="123">
        <f t="shared" si="23"/>
        <v>199</v>
      </c>
      <c r="C208" s="107"/>
      <c r="D208" s="111"/>
      <c r="F208" s="108"/>
      <c r="G208" s="120"/>
      <c r="H208" s="101">
        <f t="shared" si="21"/>
        <v>0</v>
      </c>
      <c r="I208" s="113"/>
      <c r="J208" s="113"/>
      <c r="K208" s="113"/>
      <c r="L208" s="113"/>
      <c r="M208" s="113"/>
      <c r="N208" s="113"/>
      <c r="O208" s="113"/>
      <c r="P208" s="27"/>
      <c r="Q208" s="113"/>
      <c r="R208" s="113"/>
      <c r="S208" s="113"/>
      <c r="T208" s="113"/>
      <c r="U208" s="113"/>
      <c r="V208" s="113"/>
      <c r="W208" s="113"/>
      <c r="X208" s="28"/>
      <c r="Y208" s="221"/>
      <c r="Z208" s="221"/>
      <c r="AA208" s="221"/>
      <c r="AB208" s="221"/>
      <c r="AC208" s="221"/>
      <c r="AD208" s="221"/>
      <c r="AE208" s="221"/>
      <c r="AF208" s="28"/>
      <c r="AG208" s="221"/>
      <c r="AH208" s="221"/>
      <c r="AI208" s="221"/>
      <c r="AJ208" s="221"/>
      <c r="AK208" s="221"/>
      <c r="AL208" s="221"/>
      <c r="AM208" s="221"/>
      <c r="AN208" s="28"/>
      <c r="AO208" s="141"/>
      <c r="AP208" s="141"/>
      <c r="AQ208" s="141"/>
      <c r="AR208" s="79" t="str">
        <f t="shared" si="20"/>
        <v/>
      </c>
      <c r="AS208" s="139"/>
      <c r="AT208" s="139"/>
      <c r="AU208" s="28"/>
      <c r="AV208" s="215"/>
      <c r="AW208" s="215"/>
      <c r="AX208" s="28"/>
      <c r="AY208" s="140"/>
      <c r="AZ208" s="28"/>
      <c r="BA208" s="140"/>
      <c r="BB208" s="140"/>
      <c r="BC208" s="140"/>
      <c r="BD208" s="140"/>
      <c r="BE208" s="140"/>
      <c r="BF208" s="140"/>
      <c r="BG208" s="140"/>
      <c r="BH208" s="140"/>
      <c r="BI208" s="140"/>
      <c r="BJ208" s="140"/>
      <c r="BK208" s="140"/>
      <c r="BL208" s="140"/>
      <c r="BM208" s="140"/>
      <c r="BN208" s="140"/>
      <c r="BO208" s="140"/>
      <c r="BP208" s="140"/>
      <c r="BQ208" s="140"/>
      <c r="BR208" s="140"/>
      <c r="BS208" s="140"/>
      <c r="BT208" s="140"/>
      <c r="BU208" s="140"/>
      <c r="BV208" s="140"/>
      <c r="BW208" s="140"/>
      <c r="BX208" s="140"/>
      <c r="BY208" s="140"/>
      <c r="BZ208" s="140"/>
      <c r="CA208" s="140"/>
      <c r="CB208" s="140"/>
      <c r="CC208" s="140"/>
      <c r="CD208" s="140"/>
      <c r="CE208" s="140"/>
      <c r="CF208" s="140"/>
      <c r="CG208" s="140"/>
      <c r="CH208" s="140"/>
      <c r="CI208" s="140"/>
      <c r="CJ208" s="140"/>
      <c r="CK208" s="140"/>
      <c r="CL208" s="140"/>
      <c r="CM208" s="140"/>
      <c r="CN208" s="140"/>
      <c r="CO208" s="140"/>
      <c r="CP208" s="140"/>
      <c r="CQ208" s="140"/>
      <c r="CR208" s="140"/>
      <c r="CS208" s="140"/>
      <c r="CT208" s="140"/>
      <c r="CU208" s="140"/>
      <c r="CV208" s="140"/>
      <c r="CW208" s="140"/>
      <c r="CX208" s="140"/>
      <c r="CY208" s="103">
        <f t="shared" si="22"/>
        <v>0</v>
      </c>
      <c r="CZ208" s="78"/>
    </row>
    <row r="209" spans="1:104" x14ac:dyDescent="0.2">
      <c r="A209" s="26"/>
      <c r="B209" s="123">
        <f t="shared" si="23"/>
        <v>200</v>
      </c>
      <c r="C209" s="107"/>
      <c r="D209" s="111"/>
      <c r="F209" s="108"/>
      <c r="G209" s="120"/>
      <c r="H209" s="101">
        <f t="shared" si="21"/>
        <v>0</v>
      </c>
      <c r="I209" s="113"/>
      <c r="J209" s="113"/>
      <c r="K209" s="113"/>
      <c r="L209" s="113"/>
      <c r="M209" s="113"/>
      <c r="N209" s="113"/>
      <c r="O209" s="113"/>
      <c r="P209" s="27"/>
      <c r="Q209" s="113"/>
      <c r="R209" s="113"/>
      <c r="S209" s="113"/>
      <c r="T209" s="113"/>
      <c r="U209" s="113"/>
      <c r="V209" s="113"/>
      <c r="W209" s="113"/>
      <c r="X209" s="28"/>
      <c r="Y209" s="221"/>
      <c r="Z209" s="221"/>
      <c r="AA209" s="221"/>
      <c r="AB209" s="221"/>
      <c r="AC209" s="221"/>
      <c r="AD209" s="221"/>
      <c r="AE209" s="221"/>
      <c r="AF209" s="28"/>
      <c r="AG209" s="221"/>
      <c r="AH209" s="221"/>
      <c r="AI209" s="221"/>
      <c r="AJ209" s="221"/>
      <c r="AK209" s="221"/>
      <c r="AL209" s="221"/>
      <c r="AM209" s="221"/>
      <c r="AN209" s="28"/>
      <c r="AO209" s="141"/>
      <c r="AP209" s="141"/>
      <c r="AQ209" s="141"/>
      <c r="AR209" s="79" t="str">
        <f t="shared" si="20"/>
        <v/>
      </c>
      <c r="AS209" s="139"/>
      <c r="AT209" s="139"/>
      <c r="AU209" s="28"/>
      <c r="AV209" s="215"/>
      <c r="AW209" s="215"/>
      <c r="AX209" s="28"/>
      <c r="AY209" s="140"/>
      <c r="AZ209" s="28"/>
      <c r="BA209" s="140"/>
      <c r="BB209" s="140"/>
      <c r="BC209" s="140"/>
      <c r="BD209" s="140"/>
      <c r="BE209" s="140"/>
      <c r="BF209" s="140"/>
      <c r="BG209" s="140"/>
      <c r="BH209" s="140"/>
      <c r="BI209" s="140"/>
      <c r="BJ209" s="140"/>
      <c r="BK209" s="140"/>
      <c r="BL209" s="140"/>
      <c r="BM209" s="140"/>
      <c r="BN209" s="140"/>
      <c r="BO209" s="140"/>
      <c r="BP209" s="140"/>
      <c r="BQ209" s="140"/>
      <c r="BR209" s="140"/>
      <c r="BS209" s="140"/>
      <c r="BT209" s="140"/>
      <c r="BU209" s="140"/>
      <c r="BV209" s="140"/>
      <c r="BW209" s="140"/>
      <c r="BX209" s="140"/>
      <c r="BY209" s="140"/>
      <c r="BZ209" s="140"/>
      <c r="CA209" s="140"/>
      <c r="CB209" s="140"/>
      <c r="CC209" s="140"/>
      <c r="CD209" s="140"/>
      <c r="CE209" s="140"/>
      <c r="CF209" s="140"/>
      <c r="CG209" s="140"/>
      <c r="CH209" s="140"/>
      <c r="CI209" s="140"/>
      <c r="CJ209" s="140"/>
      <c r="CK209" s="140"/>
      <c r="CL209" s="140"/>
      <c r="CM209" s="140"/>
      <c r="CN209" s="140"/>
      <c r="CO209" s="140"/>
      <c r="CP209" s="140"/>
      <c r="CQ209" s="140"/>
      <c r="CR209" s="140"/>
      <c r="CS209" s="140"/>
      <c r="CT209" s="140"/>
      <c r="CU209" s="140"/>
      <c r="CV209" s="140"/>
      <c r="CW209" s="140"/>
      <c r="CX209" s="140"/>
      <c r="CY209" s="103">
        <f t="shared" si="22"/>
        <v>0</v>
      </c>
      <c r="CZ209" s="78"/>
    </row>
    <row r="210" spans="1:104" x14ac:dyDescent="0.2">
      <c r="A210" s="26"/>
      <c r="B210" s="123">
        <f t="shared" si="23"/>
        <v>201</v>
      </c>
      <c r="C210" s="107"/>
      <c r="D210" s="111"/>
      <c r="F210" s="108"/>
      <c r="G210" s="120"/>
      <c r="H210" s="101">
        <f t="shared" si="21"/>
        <v>0</v>
      </c>
      <c r="I210" s="113"/>
      <c r="J210" s="113"/>
      <c r="K210" s="113"/>
      <c r="L210" s="113"/>
      <c r="M210" s="113"/>
      <c r="N210" s="113"/>
      <c r="O210" s="113"/>
      <c r="P210" s="27"/>
      <c r="Q210" s="113"/>
      <c r="R210" s="113"/>
      <c r="S210" s="113"/>
      <c r="T210" s="113"/>
      <c r="U210" s="113"/>
      <c r="V210" s="113"/>
      <c r="W210" s="113"/>
      <c r="X210" s="28"/>
      <c r="Y210" s="221"/>
      <c r="Z210" s="221"/>
      <c r="AA210" s="221"/>
      <c r="AB210" s="221"/>
      <c r="AC210" s="221"/>
      <c r="AD210" s="221"/>
      <c r="AE210" s="221"/>
      <c r="AF210" s="28"/>
      <c r="AG210" s="221"/>
      <c r="AH210" s="221"/>
      <c r="AI210" s="221"/>
      <c r="AJ210" s="221"/>
      <c r="AK210" s="221"/>
      <c r="AL210" s="221"/>
      <c r="AM210" s="221"/>
      <c r="AN210" s="28"/>
      <c r="AO210" s="141"/>
      <c r="AP210" s="141"/>
      <c r="AQ210" s="141"/>
      <c r="AR210" s="79" t="str">
        <f t="shared" si="20"/>
        <v/>
      </c>
      <c r="AS210" s="139"/>
      <c r="AT210" s="139"/>
      <c r="AU210" s="28"/>
      <c r="AV210" s="215"/>
      <c r="AW210" s="215"/>
      <c r="AX210" s="28"/>
      <c r="AY210" s="140"/>
      <c r="AZ210" s="28"/>
      <c r="BA210" s="140"/>
      <c r="BB210" s="140"/>
      <c r="BC210" s="140"/>
      <c r="BD210" s="140"/>
      <c r="BE210" s="140"/>
      <c r="BF210" s="140"/>
      <c r="BG210" s="140"/>
      <c r="BH210" s="140"/>
      <c r="BI210" s="140"/>
      <c r="BJ210" s="140"/>
      <c r="BK210" s="140"/>
      <c r="BL210" s="140"/>
      <c r="BM210" s="140"/>
      <c r="BN210" s="140"/>
      <c r="BO210" s="140"/>
      <c r="BP210" s="140"/>
      <c r="BQ210" s="140"/>
      <c r="BR210" s="140"/>
      <c r="BS210" s="140"/>
      <c r="BT210" s="140"/>
      <c r="BU210" s="140"/>
      <c r="BV210" s="140"/>
      <c r="BW210" s="140"/>
      <c r="BX210" s="140"/>
      <c r="BY210" s="140"/>
      <c r="BZ210" s="140"/>
      <c r="CA210" s="140"/>
      <c r="CB210" s="140"/>
      <c r="CC210" s="140"/>
      <c r="CD210" s="140"/>
      <c r="CE210" s="140"/>
      <c r="CF210" s="140"/>
      <c r="CG210" s="140"/>
      <c r="CH210" s="140"/>
      <c r="CI210" s="140"/>
      <c r="CJ210" s="140"/>
      <c r="CK210" s="140"/>
      <c r="CL210" s="140"/>
      <c r="CM210" s="140"/>
      <c r="CN210" s="140"/>
      <c r="CO210" s="140"/>
      <c r="CP210" s="140"/>
      <c r="CQ210" s="140"/>
      <c r="CR210" s="140"/>
      <c r="CS210" s="140"/>
      <c r="CT210" s="140"/>
      <c r="CU210" s="140"/>
      <c r="CV210" s="140"/>
      <c r="CW210" s="140"/>
      <c r="CX210" s="140"/>
      <c r="CY210" s="103">
        <f t="shared" si="22"/>
        <v>0</v>
      </c>
      <c r="CZ210" s="78"/>
    </row>
    <row r="211" spans="1:104" x14ac:dyDescent="0.2">
      <c r="A211" s="26"/>
      <c r="B211" s="123">
        <f t="shared" si="23"/>
        <v>202</v>
      </c>
      <c r="C211" s="107"/>
      <c r="D211" s="111"/>
      <c r="F211" s="108"/>
      <c r="G211" s="120"/>
      <c r="H211" s="101">
        <f t="shared" si="21"/>
        <v>0</v>
      </c>
      <c r="I211" s="113"/>
      <c r="J211" s="113"/>
      <c r="K211" s="113"/>
      <c r="L211" s="113"/>
      <c r="M211" s="113"/>
      <c r="N211" s="113"/>
      <c r="O211" s="113"/>
      <c r="P211" s="27"/>
      <c r="Q211" s="113"/>
      <c r="R211" s="113"/>
      <c r="S211" s="113"/>
      <c r="T211" s="113"/>
      <c r="U211" s="113"/>
      <c r="V211" s="113"/>
      <c r="W211" s="113"/>
      <c r="X211" s="28"/>
      <c r="Y211" s="221"/>
      <c r="Z211" s="221"/>
      <c r="AA211" s="221"/>
      <c r="AB211" s="221"/>
      <c r="AC211" s="221"/>
      <c r="AD211" s="221"/>
      <c r="AE211" s="221"/>
      <c r="AF211" s="28"/>
      <c r="AG211" s="221"/>
      <c r="AH211" s="221"/>
      <c r="AI211" s="221"/>
      <c r="AJ211" s="221"/>
      <c r="AK211" s="221"/>
      <c r="AL211" s="221"/>
      <c r="AM211" s="221"/>
      <c r="AN211" s="28"/>
      <c r="AO211" s="141"/>
      <c r="AP211" s="141"/>
      <c r="AQ211" s="141"/>
      <c r="AR211" s="79" t="str">
        <f t="shared" si="20"/>
        <v/>
      </c>
      <c r="AS211" s="139"/>
      <c r="AT211" s="139"/>
      <c r="AU211" s="28"/>
      <c r="AV211" s="215"/>
      <c r="AW211" s="215"/>
      <c r="AX211" s="28"/>
      <c r="AY211" s="140"/>
      <c r="AZ211" s="28"/>
      <c r="BA211" s="140"/>
      <c r="BB211" s="140"/>
      <c r="BC211" s="140"/>
      <c r="BD211" s="140"/>
      <c r="BE211" s="140"/>
      <c r="BF211" s="140"/>
      <c r="BG211" s="140"/>
      <c r="BH211" s="140"/>
      <c r="BI211" s="140"/>
      <c r="BJ211" s="140"/>
      <c r="BK211" s="140"/>
      <c r="BL211" s="140"/>
      <c r="BM211" s="140"/>
      <c r="BN211" s="140"/>
      <c r="BO211" s="140"/>
      <c r="BP211" s="140"/>
      <c r="BQ211" s="140"/>
      <c r="BR211" s="140"/>
      <c r="BS211" s="140"/>
      <c r="BT211" s="140"/>
      <c r="BU211" s="140"/>
      <c r="BV211" s="140"/>
      <c r="BW211" s="140"/>
      <c r="BX211" s="140"/>
      <c r="BY211" s="140"/>
      <c r="BZ211" s="140"/>
      <c r="CA211" s="140"/>
      <c r="CB211" s="140"/>
      <c r="CC211" s="140"/>
      <c r="CD211" s="140"/>
      <c r="CE211" s="140"/>
      <c r="CF211" s="140"/>
      <c r="CG211" s="140"/>
      <c r="CH211" s="140"/>
      <c r="CI211" s="140"/>
      <c r="CJ211" s="140"/>
      <c r="CK211" s="140"/>
      <c r="CL211" s="140"/>
      <c r="CM211" s="140"/>
      <c r="CN211" s="140"/>
      <c r="CO211" s="140"/>
      <c r="CP211" s="140"/>
      <c r="CQ211" s="140"/>
      <c r="CR211" s="140"/>
      <c r="CS211" s="140"/>
      <c r="CT211" s="140"/>
      <c r="CU211" s="140"/>
      <c r="CV211" s="140"/>
      <c r="CW211" s="140"/>
      <c r="CX211" s="140"/>
      <c r="CY211" s="103">
        <f t="shared" si="22"/>
        <v>0</v>
      </c>
      <c r="CZ211" s="78"/>
    </row>
    <row r="212" spans="1:104" x14ac:dyDescent="0.2">
      <c r="A212" s="26"/>
      <c r="B212" s="123">
        <f t="shared" si="23"/>
        <v>203</v>
      </c>
      <c r="C212" s="107"/>
      <c r="D212" s="111"/>
      <c r="F212" s="108"/>
      <c r="G212" s="120"/>
      <c r="H212" s="101">
        <f t="shared" si="21"/>
        <v>0</v>
      </c>
      <c r="I212" s="113"/>
      <c r="J212" s="113"/>
      <c r="K212" s="113"/>
      <c r="L212" s="113"/>
      <c r="M212" s="113"/>
      <c r="N212" s="113"/>
      <c r="O212" s="113"/>
      <c r="P212" s="27"/>
      <c r="Q212" s="113"/>
      <c r="R212" s="113"/>
      <c r="S212" s="113"/>
      <c r="T212" s="113"/>
      <c r="U212" s="113"/>
      <c r="V212" s="113"/>
      <c r="W212" s="113"/>
      <c r="X212" s="28"/>
      <c r="Y212" s="221"/>
      <c r="Z212" s="221"/>
      <c r="AA212" s="221"/>
      <c r="AB212" s="221"/>
      <c r="AC212" s="221"/>
      <c r="AD212" s="221"/>
      <c r="AE212" s="221"/>
      <c r="AF212" s="28"/>
      <c r="AG212" s="221"/>
      <c r="AH212" s="221"/>
      <c r="AI212" s="221"/>
      <c r="AJ212" s="221"/>
      <c r="AK212" s="221"/>
      <c r="AL212" s="221"/>
      <c r="AM212" s="221"/>
      <c r="AN212" s="28"/>
      <c r="AO212" s="141"/>
      <c r="AP212" s="141"/>
      <c r="AQ212" s="141"/>
      <c r="AR212" s="79" t="str">
        <f t="shared" si="20"/>
        <v/>
      </c>
      <c r="AS212" s="139"/>
      <c r="AT212" s="139"/>
      <c r="AU212" s="28"/>
      <c r="AV212" s="215"/>
      <c r="AW212" s="215"/>
      <c r="AX212" s="28"/>
      <c r="AY212" s="140"/>
      <c r="AZ212" s="28"/>
      <c r="BA212" s="140"/>
      <c r="BB212" s="140"/>
      <c r="BC212" s="140"/>
      <c r="BD212" s="140"/>
      <c r="BE212" s="140"/>
      <c r="BF212" s="140"/>
      <c r="BG212" s="140"/>
      <c r="BH212" s="140"/>
      <c r="BI212" s="140"/>
      <c r="BJ212" s="140"/>
      <c r="BK212" s="140"/>
      <c r="BL212" s="140"/>
      <c r="BM212" s="140"/>
      <c r="BN212" s="140"/>
      <c r="BO212" s="140"/>
      <c r="BP212" s="140"/>
      <c r="BQ212" s="140"/>
      <c r="BR212" s="140"/>
      <c r="BS212" s="140"/>
      <c r="BT212" s="140"/>
      <c r="BU212" s="140"/>
      <c r="BV212" s="140"/>
      <c r="BW212" s="140"/>
      <c r="BX212" s="140"/>
      <c r="BY212" s="140"/>
      <c r="BZ212" s="140"/>
      <c r="CA212" s="140"/>
      <c r="CB212" s="140"/>
      <c r="CC212" s="140"/>
      <c r="CD212" s="140"/>
      <c r="CE212" s="140"/>
      <c r="CF212" s="140"/>
      <c r="CG212" s="140"/>
      <c r="CH212" s="140"/>
      <c r="CI212" s="140"/>
      <c r="CJ212" s="140"/>
      <c r="CK212" s="140"/>
      <c r="CL212" s="140"/>
      <c r="CM212" s="140"/>
      <c r="CN212" s="140"/>
      <c r="CO212" s="140"/>
      <c r="CP212" s="140"/>
      <c r="CQ212" s="140"/>
      <c r="CR212" s="140"/>
      <c r="CS212" s="140"/>
      <c r="CT212" s="140"/>
      <c r="CU212" s="140"/>
      <c r="CV212" s="140"/>
      <c r="CW212" s="140"/>
      <c r="CX212" s="140"/>
      <c r="CY212" s="103">
        <f t="shared" si="22"/>
        <v>0</v>
      </c>
      <c r="CZ212" s="78"/>
    </row>
    <row r="213" spans="1:104" x14ac:dyDescent="0.2">
      <c r="A213" s="26"/>
      <c r="B213" s="123">
        <f t="shared" si="23"/>
        <v>204</v>
      </c>
      <c r="C213" s="107"/>
      <c r="D213" s="111"/>
      <c r="F213" s="108"/>
      <c r="G213" s="120"/>
      <c r="H213" s="101">
        <f t="shared" si="21"/>
        <v>0</v>
      </c>
      <c r="I213" s="113"/>
      <c r="J213" s="113"/>
      <c r="K213" s="113"/>
      <c r="L213" s="113"/>
      <c r="M213" s="113"/>
      <c r="N213" s="113"/>
      <c r="O213" s="113"/>
      <c r="P213" s="27"/>
      <c r="Q213" s="113"/>
      <c r="R213" s="113"/>
      <c r="S213" s="113"/>
      <c r="T213" s="113"/>
      <c r="U213" s="113"/>
      <c r="V213" s="113"/>
      <c r="W213" s="113"/>
      <c r="X213" s="28"/>
      <c r="Y213" s="221"/>
      <c r="Z213" s="221"/>
      <c r="AA213" s="221"/>
      <c r="AB213" s="221"/>
      <c r="AC213" s="221"/>
      <c r="AD213" s="221"/>
      <c r="AE213" s="221"/>
      <c r="AF213" s="28"/>
      <c r="AG213" s="221"/>
      <c r="AH213" s="221"/>
      <c r="AI213" s="221"/>
      <c r="AJ213" s="221"/>
      <c r="AK213" s="221"/>
      <c r="AL213" s="221"/>
      <c r="AM213" s="221"/>
      <c r="AN213" s="28"/>
      <c r="AO213" s="141"/>
      <c r="AP213" s="141"/>
      <c r="AQ213" s="141"/>
      <c r="AR213" s="79" t="str">
        <f t="shared" si="20"/>
        <v/>
      </c>
      <c r="AS213" s="139"/>
      <c r="AT213" s="139"/>
      <c r="AU213" s="28"/>
      <c r="AV213" s="215"/>
      <c r="AW213" s="215"/>
      <c r="AX213" s="28"/>
      <c r="AY213" s="140"/>
      <c r="AZ213" s="28"/>
      <c r="BA213" s="140"/>
      <c r="BB213" s="140"/>
      <c r="BC213" s="140"/>
      <c r="BD213" s="140"/>
      <c r="BE213" s="140"/>
      <c r="BF213" s="140"/>
      <c r="BG213" s="140"/>
      <c r="BH213" s="140"/>
      <c r="BI213" s="140"/>
      <c r="BJ213" s="140"/>
      <c r="BK213" s="140"/>
      <c r="BL213" s="140"/>
      <c r="BM213" s="140"/>
      <c r="BN213" s="140"/>
      <c r="BO213" s="140"/>
      <c r="BP213" s="140"/>
      <c r="BQ213" s="140"/>
      <c r="BR213" s="140"/>
      <c r="BS213" s="140"/>
      <c r="BT213" s="140"/>
      <c r="BU213" s="140"/>
      <c r="BV213" s="140"/>
      <c r="BW213" s="140"/>
      <c r="BX213" s="140"/>
      <c r="BY213" s="140"/>
      <c r="BZ213" s="140"/>
      <c r="CA213" s="140"/>
      <c r="CB213" s="140"/>
      <c r="CC213" s="140"/>
      <c r="CD213" s="140"/>
      <c r="CE213" s="140"/>
      <c r="CF213" s="140"/>
      <c r="CG213" s="140"/>
      <c r="CH213" s="140"/>
      <c r="CI213" s="140"/>
      <c r="CJ213" s="140"/>
      <c r="CK213" s="140"/>
      <c r="CL213" s="140"/>
      <c r="CM213" s="140"/>
      <c r="CN213" s="140"/>
      <c r="CO213" s="140"/>
      <c r="CP213" s="140"/>
      <c r="CQ213" s="140"/>
      <c r="CR213" s="140"/>
      <c r="CS213" s="140"/>
      <c r="CT213" s="140"/>
      <c r="CU213" s="140"/>
      <c r="CV213" s="140"/>
      <c r="CW213" s="140"/>
      <c r="CX213" s="140"/>
      <c r="CY213" s="103">
        <f t="shared" si="22"/>
        <v>0</v>
      </c>
      <c r="CZ213" s="78"/>
    </row>
    <row r="214" spans="1:104" x14ac:dyDescent="0.2">
      <c r="A214" s="26"/>
      <c r="B214" s="123">
        <f t="shared" si="23"/>
        <v>205</v>
      </c>
      <c r="C214" s="107"/>
      <c r="D214" s="111"/>
      <c r="F214" s="108"/>
      <c r="G214" s="120"/>
      <c r="H214" s="101">
        <f t="shared" si="21"/>
        <v>0</v>
      </c>
      <c r="I214" s="113"/>
      <c r="J214" s="113"/>
      <c r="K214" s="113"/>
      <c r="L214" s="113"/>
      <c r="M214" s="113"/>
      <c r="N214" s="113"/>
      <c r="O214" s="113"/>
      <c r="P214" s="27"/>
      <c r="Q214" s="113"/>
      <c r="R214" s="113"/>
      <c r="S214" s="113"/>
      <c r="T214" s="113"/>
      <c r="U214" s="113"/>
      <c r="V214" s="113"/>
      <c r="W214" s="113"/>
      <c r="X214" s="28"/>
      <c r="Y214" s="221"/>
      <c r="Z214" s="221"/>
      <c r="AA214" s="221"/>
      <c r="AB214" s="221"/>
      <c r="AC214" s="221"/>
      <c r="AD214" s="221"/>
      <c r="AE214" s="221"/>
      <c r="AF214" s="28"/>
      <c r="AG214" s="221"/>
      <c r="AH214" s="221"/>
      <c r="AI214" s="221"/>
      <c r="AJ214" s="221"/>
      <c r="AK214" s="221"/>
      <c r="AL214" s="221"/>
      <c r="AM214" s="221"/>
      <c r="AN214" s="28"/>
      <c r="AO214" s="141"/>
      <c r="AP214" s="141"/>
      <c r="AQ214" s="141"/>
      <c r="AR214" s="79" t="str">
        <f t="shared" si="20"/>
        <v/>
      </c>
      <c r="AS214" s="139"/>
      <c r="AT214" s="139"/>
      <c r="AU214" s="28"/>
      <c r="AV214" s="215"/>
      <c r="AW214" s="215"/>
      <c r="AX214" s="28"/>
      <c r="AY214" s="140"/>
      <c r="AZ214" s="28"/>
      <c r="BA214" s="140"/>
      <c r="BB214" s="140"/>
      <c r="BC214" s="140"/>
      <c r="BD214" s="140"/>
      <c r="BE214" s="140"/>
      <c r="BF214" s="140"/>
      <c r="BG214" s="140"/>
      <c r="BH214" s="140"/>
      <c r="BI214" s="140"/>
      <c r="BJ214" s="140"/>
      <c r="BK214" s="140"/>
      <c r="BL214" s="140"/>
      <c r="BM214" s="140"/>
      <c r="BN214" s="140"/>
      <c r="BO214" s="140"/>
      <c r="BP214" s="140"/>
      <c r="BQ214" s="140"/>
      <c r="BR214" s="140"/>
      <c r="BS214" s="140"/>
      <c r="BT214" s="140"/>
      <c r="BU214" s="140"/>
      <c r="BV214" s="140"/>
      <c r="BW214" s="140"/>
      <c r="BX214" s="140"/>
      <c r="BY214" s="140"/>
      <c r="BZ214" s="140"/>
      <c r="CA214" s="140"/>
      <c r="CB214" s="140"/>
      <c r="CC214" s="140"/>
      <c r="CD214" s="140"/>
      <c r="CE214" s="140"/>
      <c r="CF214" s="140"/>
      <c r="CG214" s="140"/>
      <c r="CH214" s="140"/>
      <c r="CI214" s="140"/>
      <c r="CJ214" s="140"/>
      <c r="CK214" s="140"/>
      <c r="CL214" s="140"/>
      <c r="CM214" s="140"/>
      <c r="CN214" s="140"/>
      <c r="CO214" s="140"/>
      <c r="CP214" s="140"/>
      <c r="CQ214" s="140"/>
      <c r="CR214" s="140"/>
      <c r="CS214" s="140"/>
      <c r="CT214" s="140"/>
      <c r="CU214" s="140"/>
      <c r="CV214" s="140"/>
      <c r="CW214" s="140"/>
      <c r="CX214" s="140"/>
      <c r="CY214" s="103">
        <f t="shared" si="22"/>
        <v>0</v>
      </c>
      <c r="CZ214" s="78"/>
    </row>
    <row r="215" spans="1:104" x14ac:dyDescent="0.2">
      <c r="A215" s="26"/>
      <c r="B215" s="123">
        <f t="shared" si="23"/>
        <v>206</v>
      </c>
      <c r="C215" s="107"/>
      <c r="D215" s="111"/>
      <c r="F215" s="108"/>
      <c r="G215" s="120"/>
      <c r="H215" s="101">
        <f t="shared" si="21"/>
        <v>0</v>
      </c>
      <c r="I215" s="113"/>
      <c r="J215" s="113"/>
      <c r="K215" s="113"/>
      <c r="L215" s="113"/>
      <c r="M215" s="113"/>
      <c r="N215" s="113"/>
      <c r="O215" s="113"/>
      <c r="P215" s="27"/>
      <c r="Q215" s="113"/>
      <c r="R215" s="113"/>
      <c r="S215" s="113"/>
      <c r="T215" s="113"/>
      <c r="U215" s="113"/>
      <c r="V215" s="113"/>
      <c r="W215" s="113"/>
      <c r="X215" s="28"/>
      <c r="Y215" s="221"/>
      <c r="Z215" s="221"/>
      <c r="AA215" s="221"/>
      <c r="AB215" s="221"/>
      <c r="AC215" s="221"/>
      <c r="AD215" s="221"/>
      <c r="AE215" s="221"/>
      <c r="AF215" s="28"/>
      <c r="AG215" s="221"/>
      <c r="AH215" s="221"/>
      <c r="AI215" s="221"/>
      <c r="AJ215" s="221"/>
      <c r="AK215" s="221"/>
      <c r="AL215" s="221"/>
      <c r="AM215" s="221"/>
      <c r="AN215" s="28"/>
      <c r="AO215" s="141"/>
      <c r="AP215" s="141"/>
      <c r="AQ215" s="141"/>
      <c r="AR215" s="79" t="str">
        <f t="shared" si="20"/>
        <v/>
      </c>
      <c r="AS215" s="139"/>
      <c r="AT215" s="139"/>
      <c r="AU215" s="28"/>
      <c r="AV215" s="215"/>
      <c r="AW215" s="215"/>
      <c r="AX215" s="28"/>
      <c r="AY215" s="140"/>
      <c r="AZ215" s="28"/>
      <c r="BA215" s="140"/>
      <c r="BB215" s="140"/>
      <c r="BC215" s="140"/>
      <c r="BD215" s="140"/>
      <c r="BE215" s="140"/>
      <c r="BF215" s="140"/>
      <c r="BG215" s="140"/>
      <c r="BH215" s="140"/>
      <c r="BI215" s="140"/>
      <c r="BJ215" s="140"/>
      <c r="BK215" s="140"/>
      <c r="BL215" s="140"/>
      <c r="BM215" s="140"/>
      <c r="BN215" s="140"/>
      <c r="BO215" s="140"/>
      <c r="BP215" s="140"/>
      <c r="BQ215" s="140"/>
      <c r="BR215" s="140"/>
      <c r="BS215" s="140"/>
      <c r="BT215" s="140"/>
      <c r="BU215" s="140"/>
      <c r="BV215" s="140"/>
      <c r="BW215" s="140"/>
      <c r="BX215" s="140"/>
      <c r="BY215" s="140"/>
      <c r="BZ215" s="140"/>
      <c r="CA215" s="140"/>
      <c r="CB215" s="140"/>
      <c r="CC215" s="140"/>
      <c r="CD215" s="140"/>
      <c r="CE215" s="140"/>
      <c r="CF215" s="140"/>
      <c r="CG215" s="140"/>
      <c r="CH215" s="140"/>
      <c r="CI215" s="140"/>
      <c r="CJ215" s="140"/>
      <c r="CK215" s="140"/>
      <c r="CL215" s="140"/>
      <c r="CM215" s="140"/>
      <c r="CN215" s="140"/>
      <c r="CO215" s="140"/>
      <c r="CP215" s="140"/>
      <c r="CQ215" s="140"/>
      <c r="CR215" s="140"/>
      <c r="CS215" s="140"/>
      <c r="CT215" s="140"/>
      <c r="CU215" s="140"/>
      <c r="CV215" s="140"/>
      <c r="CW215" s="140"/>
      <c r="CX215" s="140"/>
      <c r="CY215" s="103">
        <f t="shared" si="22"/>
        <v>0</v>
      </c>
      <c r="CZ215" s="78"/>
    </row>
    <row r="216" spans="1:104" x14ac:dyDescent="0.2">
      <c r="A216" s="26"/>
      <c r="B216" s="123">
        <f t="shared" si="23"/>
        <v>207</v>
      </c>
      <c r="C216" s="107"/>
      <c r="D216" s="111"/>
      <c r="F216" s="108"/>
      <c r="G216" s="120"/>
      <c r="H216" s="101">
        <f t="shared" si="21"/>
        <v>0</v>
      </c>
      <c r="I216" s="113"/>
      <c r="J216" s="113"/>
      <c r="K216" s="113"/>
      <c r="L216" s="113"/>
      <c r="M216" s="113"/>
      <c r="N216" s="113"/>
      <c r="O216" s="113"/>
      <c r="P216" s="27"/>
      <c r="Q216" s="113"/>
      <c r="R216" s="113"/>
      <c r="S216" s="113"/>
      <c r="T216" s="113"/>
      <c r="U216" s="113"/>
      <c r="V216" s="113"/>
      <c r="W216" s="113"/>
      <c r="X216" s="28"/>
      <c r="Y216" s="221"/>
      <c r="Z216" s="221"/>
      <c r="AA216" s="221"/>
      <c r="AB216" s="221"/>
      <c r="AC216" s="221"/>
      <c r="AD216" s="221"/>
      <c r="AE216" s="221"/>
      <c r="AF216" s="28"/>
      <c r="AG216" s="221"/>
      <c r="AH216" s="221"/>
      <c r="AI216" s="221"/>
      <c r="AJ216" s="221"/>
      <c r="AK216" s="221"/>
      <c r="AL216" s="221"/>
      <c r="AM216" s="221"/>
      <c r="AN216" s="28"/>
      <c r="AO216" s="141"/>
      <c r="AP216" s="141"/>
      <c r="AQ216" s="141"/>
      <c r="AR216" s="79" t="str">
        <f t="shared" si="20"/>
        <v/>
      </c>
      <c r="AS216" s="139"/>
      <c r="AT216" s="139"/>
      <c r="AU216" s="28"/>
      <c r="AV216" s="215"/>
      <c r="AW216" s="215"/>
      <c r="AX216" s="28"/>
      <c r="AY216" s="140"/>
      <c r="AZ216" s="28"/>
      <c r="BA216" s="140"/>
      <c r="BB216" s="140"/>
      <c r="BC216" s="140"/>
      <c r="BD216" s="140"/>
      <c r="BE216" s="140"/>
      <c r="BF216" s="140"/>
      <c r="BG216" s="140"/>
      <c r="BH216" s="140"/>
      <c r="BI216" s="140"/>
      <c r="BJ216" s="140"/>
      <c r="BK216" s="140"/>
      <c r="BL216" s="140"/>
      <c r="BM216" s="140"/>
      <c r="BN216" s="140"/>
      <c r="BO216" s="140"/>
      <c r="BP216" s="140"/>
      <c r="BQ216" s="140"/>
      <c r="BR216" s="140"/>
      <c r="BS216" s="140"/>
      <c r="BT216" s="140"/>
      <c r="BU216" s="140"/>
      <c r="BV216" s="140"/>
      <c r="BW216" s="140"/>
      <c r="BX216" s="140"/>
      <c r="BY216" s="140"/>
      <c r="BZ216" s="140"/>
      <c r="CA216" s="140"/>
      <c r="CB216" s="140"/>
      <c r="CC216" s="140"/>
      <c r="CD216" s="140"/>
      <c r="CE216" s="140"/>
      <c r="CF216" s="140"/>
      <c r="CG216" s="140"/>
      <c r="CH216" s="140"/>
      <c r="CI216" s="140"/>
      <c r="CJ216" s="140"/>
      <c r="CK216" s="140"/>
      <c r="CL216" s="140"/>
      <c r="CM216" s="140"/>
      <c r="CN216" s="140"/>
      <c r="CO216" s="140"/>
      <c r="CP216" s="140"/>
      <c r="CQ216" s="140"/>
      <c r="CR216" s="140"/>
      <c r="CS216" s="140"/>
      <c r="CT216" s="140"/>
      <c r="CU216" s="140"/>
      <c r="CV216" s="140"/>
      <c r="CW216" s="140"/>
      <c r="CX216" s="140"/>
      <c r="CY216" s="103">
        <f t="shared" si="22"/>
        <v>0</v>
      </c>
      <c r="CZ216" s="78"/>
    </row>
    <row r="217" spans="1:104" x14ac:dyDescent="0.2">
      <c r="A217" s="26"/>
      <c r="B217" s="123">
        <f t="shared" si="23"/>
        <v>208</v>
      </c>
      <c r="C217" s="107"/>
      <c r="D217" s="111"/>
      <c r="F217" s="108"/>
      <c r="G217" s="120"/>
      <c r="H217" s="101">
        <f t="shared" si="21"/>
        <v>0</v>
      </c>
      <c r="I217" s="113"/>
      <c r="J217" s="113"/>
      <c r="K217" s="113"/>
      <c r="L217" s="113"/>
      <c r="M217" s="113"/>
      <c r="N217" s="113"/>
      <c r="O217" s="113"/>
      <c r="P217" s="27"/>
      <c r="Q217" s="113"/>
      <c r="R217" s="113"/>
      <c r="S217" s="113"/>
      <c r="T217" s="113"/>
      <c r="U217" s="113"/>
      <c r="V217" s="113"/>
      <c r="W217" s="113"/>
      <c r="X217" s="28"/>
      <c r="Y217" s="221"/>
      <c r="Z217" s="221"/>
      <c r="AA217" s="221"/>
      <c r="AB217" s="221"/>
      <c r="AC217" s="221"/>
      <c r="AD217" s="221"/>
      <c r="AE217" s="221"/>
      <c r="AF217" s="28"/>
      <c r="AG217" s="221"/>
      <c r="AH217" s="221"/>
      <c r="AI217" s="221"/>
      <c r="AJ217" s="221"/>
      <c r="AK217" s="221"/>
      <c r="AL217" s="221"/>
      <c r="AM217" s="221"/>
      <c r="AN217" s="28"/>
      <c r="AO217" s="141"/>
      <c r="AP217" s="141"/>
      <c r="AQ217" s="141"/>
      <c r="AR217" s="79" t="str">
        <f t="shared" si="20"/>
        <v/>
      </c>
      <c r="AS217" s="139"/>
      <c r="AT217" s="139"/>
      <c r="AU217" s="28"/>
      <c r="AV217" s="215"/>
      <c r="AW217" s="215"/>
      <c r="AX217" s="28"/>
      <c r="AY217" s="140"/>
      <c r="AZ217" s="28"/>
      <c r="BA217" s="140"/>
      <c r="BB217" s="140"/>
      <c r="BC217" s="140"/>
      <c r="BD217" s="140"/>
      <c r="BE217" s="140"/>
      <c r="BF217" s="140"/>
      <c r="BG217" s="140"/>
      <c r="BH217" s="140"/>
      <c r="BI217" s="140"/>
      <c r="BJ217" s="140"/>
      <c r="BK217" s="140"/>
      <c r="BL217" s="140"/>
      <c r="BM217" s="140"/>
      <c r="BN217" s="140"/>
      <c r="BO217" s="140"/>
      <c r="BP217" s="140"/>
      <c r="BQ217" s="140"/>
      <c r="BR217" s="140"/>
      <c r="BS217" s="140"/>
      <c r="BT217" s="140"/>
      <c r="BU217" s="140"/>
      <c r="BV217" s="140"/>
      <c r="BW217" s="140"/>
      <c r="BX217" s="140"/>
      <c r="BY217" s="140"/>
      <c r="BZ217" s="140"/>
      <c r="CA217" s="140"/>
      <c r="CB217" s="140"/>
      <c r="CC217" s="140"/>
      <c r="CD217" s="140"/>
      <c r="CE217" s="140"/>
      <c r="CF217" s="140"/>
      <c r="CG217" s="140"/>
      <c r="CH217" s="140"/>
      <c r="CI217" s="140"/>
      <c r="CJ217" s="140"/>
      <c r="CK217" s="140"/>
      <c r="CL217" s="140"/>
      <c r="CM217" s="140"/>
      <c r="CN217" s="140"/>
      <c r="CO217" s="140"/>
      <c r="CP217" s="140"/>
      <c r="CQ217" s="140"/>
      <c r="CR217" s="140"/>
      <c r="CS217" s="140"/>
      <c r="CT217" s="140"/>
      <c r="CU217" s="140"/>
      <c r="CV217" s="140"/>
      <c r="CW217" s="140"/>
      <c r="CX217" s="140"/>
      <c r="CY217" s="103">
        <f t="shared" si="22"/>
        <v>0</v>
      </c>
      <c r="CZ217" s="78"/>
    </row>
    <row r="218" spans="1:104" x14ac:dyDescent="0.2">
      <c r="A218" s="26"/>
      <c r="B218" s="123">
        <f t="shared" si="23"/>
        <v>209</v>
      </c>
      <c r="C218" s="107"/>
      <c r="D218" s="111"/>
      <c r="F218" s="108"/>
      <c r="G218" s="120"/>
      <c r="H218" s="101">
        <f t="shared" si="21"/>
        <v>0</v>
      </c>
      <c r="I218" s="113"/>
      <c r="J218" s="113"/>
      <c r="K218" s="113"/>
      <c r="L218" s="113"/>
      <c r="M218" s="113"/>
      <c r="N218" s="113"/>
      <c r="O218" s="113"/>
      <c r="P218" s="27"/>
      <c r="Q218" s="113"/>
      <c r="R218" s="113"/>
      <c r="S218" s="113"/>
      <c r="T218" s="113"/>
      <c r="U218" s="113"/>
      <c r="V218" s="113"/>
      <c r="W218" s="113"/>
      <c r="X218" s="28"/>
      <c r="Y218" s="221"/>
      <c r="Z218" s="221"/>
      <c r="AA218" s="221"/>
      <c r="AB218" s="221"/>
      <c r="AC218" s="221"/>
      <c r="AD218" s="221"/>
      <c r="AE218" s="221"/>
      <c r="AF218" s="28"/>
      <c r="AG218" s="221"/>
      <c r="AH218" s="221"/>
      <c r="AI218" s="221"/>
      <c r="AJ218" s="221"/>
      <c r="AK218" s="221"/>
      <c r="AL218" s="221"/>
      <c r="AM218" s="221"/>
      <c r="AN218" s="28"/>
      <c r="AO218" s="141"/>
      <c r="AP218" s="141"/>
      <c r="AQ218" s="141"/>
      <c r="AR218" s="79" t="str">
        <f t="shared" si="20"/>
        <v/>
      </c>
      <c r="AS218" s="139"/>
      <c r="AT218" s="139"/>
      <c r="AU218" s="28"/>
      <c r="AV218" s="215"/>
      <c r="AW218" s="215"/>
      <c r="AX218" s="28"/>
      <c r="AY218" s="140"/>
      <c r="AZ218" s="28"/>
      <c r="BA218" s="140"/>
      <c r="BB218" s="140"/>
      <c r="BC218" s="140"/>
      <c r="BD218" s="140"/>
      <c r="BE218" s="140"/>
      <c r="BF218" s="140"/>
      <c r="BG218" s="140"/>
      <c r="BH218" s="140"/>
      <c r="BI218" s="140"/>
      <c r="BJ218" s="140"/>
      <c r="BK218" s="140"/>
      <c r="BL218" s="140"/>
      <c r="BM218" s="140"/>
      <c r="BN218" s="140"/>
      <c r="BO218" s="140"/>
      <c r="BP218" s="140"/>
      <c r="BQ218" s="140"/>
      <c r="BR218" s="140"/>
      <c r="BS218" s="140"/>
      <c r="BT218" s="140"/>
      <c r="BU218" s="140"/>
      <c r="BV218" s="140"/>
      <c r="BW218" s="140"/>
      <c r="BX218" s="140"/>
      <c r="BY218" s="140"/>
      <c r="BZ218" s="140"/>
      <c r="CA218" s="140"/>
      <c r="CB218" s="140"/>
      <c r="CC218" s="140"/>
      <c r="CD218" s="140"/>
      <c r="CE218" s="140"/>
      <c r="CF218" s="140"/>
      <c r="CG218" s="140"/>
      <c r="CH218" s="140"/>
      <c r="CI218" s="140"/>
      <c r="CJ218" s="140"/>
      <c r="CK218" s="140"/>
      <c r="CL218" s="140"/>
      <c r="CM218" s="140"/>
      <c r="CN218" s="140"/>
      <c r="CO218" s="140"/>
      <c r="CP218" s="140"/>
      <c r="CQ218" s="140"/>
      <c r="CR218" s="140"/>
      <c r="CS218" s="140"/>
      <c r="CT218" s="140"/>
      <c r="CU218" s="140"/>
      <c r="CV218" s="140"/>
      <c r="CW218" s="140"/>
      <c r="CX218" s="140"/>
      <c r="CY218" s="103">
        <f t="shared" si="22"/>
        <v>0</v>
      </c>
      <c r="CZ218" s="78"/>
    </row>
    <row r="219" spans="1:104" x14ac:dyDescent="0.2">
      <c r="A219" s="26"/>
      <c r="B219" s="123">
        <f t="shared" si="23"/>
        <v>210</v>
      </c>
      <c r="C219" s="107"/>
      <c r="D219" s="111"/>
      <c r="F219" s="108"/>
      <c r="G219" s="120"/>
      <c r="H219" s="101">
        <f t="shared" si="21"/>
        <v>0</v>
      </c>
      <c r="I219" s="113"/>
      <c r="J219" s="113"/>
      <c r="K219" s="113"/>
      <c r="L219" s="113"/>
      <c r="M219" s="113"/>
      <c r="N219" s="113"/>
      <c r="O219" s="113"/>
      <c r="P219" s="27"/>
      <c r="Q219" s="113"/>
      <c r="R219" s="113"/>
      <c r="S219" s="113"/>
      <c r="T219" s="113"/>
      <c r="U219" s="113"/>
      <c r="V219" s="113"/>
      <c r="W219" s="113"/>
      <c r="X219" s="28"/>
      <c r="Y219" s="221"/>
      <c r="Z219" s="221"/>
      <c r="AA219" s="221"/>
      <c r="AB219" s="221"/>
      <c r="AC219" s="221"/>
      <c r="AD219" s="221"/>
      <c r="AE219" s="221"/>
      <c r="AF219" s="28"/>
      <c r="AG219" s="221"/>
      <c r="AH219" s="221"/>
      <c r="AI219" s="221"/>
      <c r="AJ219" s="221"/>
      <c r="AK219" s="221"/>
      <c r="AL219" s="221"/>
      <c r="AM219" s="221"/>
      <c r="AN219" s="28"/>
      <c r="AO219" s="141"/>
      <c r="AP219" s="141"/>
      <c r="AQ219" s="141"/>
      <c r="AR219" s="79" t="str">
        <f t="shared" si="20"/>
        <v/>
      </c>
      <c r="AS219" s="139"/>
      <c r="AT219" s="139"/>
      <c r="AU219" s="28"/>
      <c r="AV219" s="215"/>
      <c r="AW219" s="215"/>
      <c r="AX219" s="28"/>
      <c r="AY219" s="140"/>
      <c r="AZ219" s="28"/>
      <c r="BA219" s="140"/>
      <c r="BB219" s="140"/>
      <c r="BC219" s="140"/>
      <c r="BD219" s="140"/>
      <c r="BE219" s="140"/>
      <c r="BF219" s="140"/>
      <c r="BG219" s="140"/>
      <c r="BH219" s="140"/>
      <c r="BI219" s="140"/>
      <c r="BJ219" s="140"/>
      <c r="BK219" s="140"/>
      <c r="BL219" s="140"/>
      <c r="BM219" s="140"/>
      <c r="BN219" s="140"/>
      <c r="BO219" s="140"/>
      <c r="BP219" s="140"/>
      <c r="BQ219" s="140"/>
      <c r="BR219" s="140"/>
      <c r="BS219" s="140"/>
      <c r="BT219" s="140"/>
      <c r="BU219" s="140"/>
      <c r="BV219" s="140"/>
      <c r="BW219" s="140"/>
      <c r="BX219" s="140"/>
      <c r="BY219" s="140"/>
      <c r="BZ219" s="140"/>
      <c r="CA219" s="140"/>
      <c r="CB219" s="140"/>
      <c r="CC219" s="140"/>
      <c r="CD219" s="140"/>
      <c r="CE219" s="140"/>
      <c r="CF219" s="140"/>
      <c r="CG219" s="140"/>
      <c r="CH219" s="140"/>
      <c r="CI219" s="140"/>
      <c r="CJ219" s="140"/>
      <c r="CK219" s="140"/>
      <c r="CL219" s="140"/>
      <c r="CM219" s="140"/>
      <c r="CN219" s="140"/>
      <c r="CO219" s="140"/>
      <c r="CP219" s="140"/>
      <c r="CQ219" s="140"/>
      <c r="CR219" s="140"/>
      <c r="CS219" s="140"/>
      <c r="CT219" s="140"/>
      <c r="CU219" s="140"/>
      <c r="CV219" s="140"/>
      <c r="CW219" s="140"/>
      <c r="CX219" s="140"/>
      <c r="CY219" s="103">
        <f t="shared" si="22"/>
        <v>0</v>
      </c>
      <c r="CZ219" s="78"/>
    </row>
    <row r="220" spans="1:104" x14ac:dyDescent="0.2">
      <c r="A220" s="26"/>
      <c r="B220" s="123">
        <f t="shared" si="23"/>
        <v>211</v>
      </c>
      <c r="C220" s="107"/>
      <c r="D220" s="111"/>
      <c r="F220" s="108"/>
      <c r="G220" s="120"/>
      <c r="H220" s="101">
        <f t="shared" si="21"/>
        <v>0</v>
      </c>
      <c r="I220" s="113"/>
      <c r="J220" s="113"/>
      <c r="K220" s="113"/>
      <c r="L220" s="113"/>
      <c r="M220" s="113"/>
      <c r="N220" s="113"/>
      <c r="O220" s="113"/>
      <c r="P220" s="27"/>
      <c r="Q220" s="113"/>
      <c r="R220" s="113"/>
      <c r="S220" s="113"/>
      <c r="T220" s="113"/>
      <c r="U220" s="113"/>
      <c r="V220" s="113"/>
      <c r="W220" s="113"/>
      <c r="X220" s="28"/>
      <c r="Y220" s="221"/>
      <c r="Z220" s="221"/>
      <c r="AA220" s="221"/>
      <c r="AB220" s="221"/>
      <c r="AC220" s="221"/>
      <c r="AD220" s="221"/>
      <c r="AE220" s="221"/>
      <c r="AF220" s="28"/>
      <c r="AG220" s="221"/>
      <c r="AH220" s="221"/>
      <c r="AI220" s="221"/>
      <c r="AJ220" s="221"/>
      <c r="AK220" s="221"/>
      <c r="AL220" s="221"/>
      <c r="AM220" s="221"/>
      <c r="AN220" s="28"/>
      <c r="AO220" s="141"/>
      <c r="AP220" s="141"/>
      <c r="AQ220" s="141"/>
      <c r="AR220" s="79" t="str">
        <f t="shared" si="20"/>
        <v/>
      </c>
      <c r="AS220" s="139"/>
      <c r="AT220" s="139"/>
      <c r="AU220" s="28"/>
      <c r="AV220" s="215"/>
      <c r="AW220" s="215"/>
      <c r="AX220" s="28"/>
      <c r="AY220" s="140"/>
      <c r="AZ220" s="28"/>
      <c r="BA220" s="140"/>
      <c r="BB220" s="140"/>
      <c r="BC220" s="140"/>
      <c r="BD220" s="140"/>
      <c r="BE220" s="140"/>
      <c r="BF220" s="140"/>
      <c r="BG220" s="140"/>
      <c r="BH220" s="140"/>
      <c r="BI220" s="140"/>
      <c r="BJ220" s="140"/>
      <c r="BK220" s="140"/>
      <c r="BL220" s="140"/>
      <c r="BM220" s="140"/>
      <c r="BN220" s="140"/>
      <c r="BO220" s="140"/>
      <c r="BP220" s="140"/>
      <c r="BQ220" s="140"/>
      <c r="BR220" s="140"/>
      <c r="BS220" s="140"/>
      <c r="BT220" s="140"/>
      <c r="BU220" s="140"/>
      <c r="BV220" s="140"/>
      <c r="BW220" s="140"/>
      <c r="BX220" s="140"/>
      <c r="BY220" s="140"/>
      <c r="BZ220" s="140"/>
      <c r="CA220" s="140"/>
      <c r="CB220" s="140"/>
      <c r="CC220" s="140"/>
      <c r="CD220" s="140"/>
      <c r="CE220" s="140"/>
      <c r="CF220" s="140"/>
      <c r="CG220" s="140"/>
      <c r="CH220" s="140"/>
      <c r="CI220" s="140"/>
      <c r="CJ220" s="140"/>
      <c r="CK220" s="140"/>
      <c r="CL220" s="140"/>
      <c r="CM220" s="140"/>
      <c r="CN220" s="140"/>
      <c r="CO220" s="140"/>
      <c r="CP220" s="140"/>
      <c r="CQ220" s="140"/>
      <c r="CR220" s="140"/>
      <c r="CS220" s="140"/>
      <c r="CT220" s="140"/>
      <c r="CU220" s="140"/>
      <c r="CV220" s="140"/>
      <c r="CW220" s="140"/>
      <c r="CX220" s="140"/>
      <c r="CY220" s="103">
        <f t="shared" si="22"/>
        <v>0</v>
      </c>
      <c r="CZ220" s="78"/>
    </row>
    <row r="221" spans="1:104" x14ac:dyDescent="0.2">
      <c r="A221" s="26"/>
      <c r="B221" s="123">
        <f t="shared" si="23"/>
        <v>212</v>
      </c>
      <c r="C221" s="107"/>
      <c r="D221" s="111"/>
      <c r="F221" s="108"/>
      <c r="G221" s="120"/>
      <c r="H221" s="101">
        <f t="shared" si="21"/>
        <v>0</v>
      </c>
      <c r="I221" s="113"/>
      <c r="J221" s="113"/>
      <c r="K221" s="113"/>
      <c r="L221" s="113"/>
      <c r="M221" s="113"/>
      <c r="N221" s="113"/>
      <c r="O221" s="113"/>
      <c r="P221" s="27"/>
      <c r="Q221" s="113"/>
      <c r="R221" s="113"/>
      <c r="S221" s="113"/>
      <c r="T221" s="113"/>
      <c r="U221" s="113"/>
      <c r="V221" s="113"/>
      <c r="W221" s="113"/>
      <c r="X221" s="28"/>
      <c r="Y221" s="221"/>
      <c r="Z221" s="221"/>
      <c r="AA221" s="221"/>
      <c r="AB221" s="221"/>
      <c r="AC221" s="221"/>
      <c r="AD221" s="221"/>
      <c r="AE221" s="221"/>
      <c r="AF221" s="28"/>
      <c r="AG221" s="221"/>
      <c r="AH221" s="221"/>
      <c r="AI221" s="221"/>
      <c r="AJ221" s="221"/>
      <c r="AK221" s="221"/>
      <c r="AL221" s="221"/>
      <c r="AM221" s="221"/>
      <c r="AN221" s="28"/>
      <c r="AO221" s="141"/>
      <c r="AP221" s="141"/>
      <c r="AQ221" s="141"/>
      <c r="AR221" s="79" t="str">
        <f t="shared" si="20"/>
        <v/>
      </c>
      <c r="AS221" s="139"/>
      <c r="AT221" s="139"/>
      <c r="AU221" s="28"/>
      <c r="AV221" s="215"/>
      <c r="AW221" s="215"/>
      <c r="AX221" s="28"/>
      <c r="AY221" s="140"/>
      <c r="AZ221" s="28"/>
      <c r="BA221" s="140"/>
      <c r="BB221" s="140"/>
      <c r="BC221" s="140"/>
      <c r="BD221" s="140"/>
      <c r="BE221" s="140"/>
      <c r="BF221" s="140"/>
      <c r="BG221" s="140"/>
      <c r="BH221" s="140"/>
      <c r="BI221" s="140"/>
      <c r="BJ221" s="140"/>
      <c r="BK221" s="140"/>
      <c r="BL221" s="140"/>
      <c r="BM221" s="140"/>
      <c r="BN221" s="140"/>
      <c r="BO221" s="140"/>
      <c r="BP221" s="140"/>
      <c r="BQ221" s="140"/>
      <c r="BR221" s="140"/>
      <c r="BS221" s="140"/>
      <c r="BT221" s="140"/>
      <c r="BU221" s="140"/>
      <c r="BV221" s="140"/>
      <c r="BW221" s="140"/>
      <c r="BX221" s="140"/>
      <c r="BY221" s="140"/>
      <c r="BZ221" s="140"/>
      <c r="CA221" s="140"/>
      <c r="CB221" s="140"/>
      <c r="CC221" s="140"/>
      <c r="CD221" s="140"/>
      <c r="CE221" s="140"/>
      <c r="CF221" s="140"/>
      <c r="CG221" s="140"/>
      <c r="CH221" s="140"/>
      <c r="CI221" s="140"/>
      <c r="CJ221" s="140"/>
      <c r="CK221" s="140"/>
      <c r="CL221" s="140"/>
      <c r="CM221" s="140"/>
      <c r="CN221" s="140"/>
      <c r="CO221" s="140"/>
      <c r="CP221" s="140"/>
      <c r="CQ221" s="140"/>
      <c r="CR221" s="140"/>
      <c r="CS221" s="140"/>
      <c r="CT221" s="140"/>
      <c r="CU221" s="140"/>
      <c r="CV221" s="140"/>
      <c r="CW221" s="140"/>
      <c r="CX221" s="140"/>
      <c r="CY221" s="103">
        <f t="shared" si="22"/>
        <v>0</v>
      </c>
      <c r="CZ221" s="78"/>
    </row>
    <row r="222" spans="1:104" x14ac:dyDescent="0.2">
      <c r="A222" s="26"/>
      <c r="B222" s="123">
        <f t="shared" si="23"/>
        <v>213</v>
      </c>
      <c r="C222" s="107"/>
      <c r="D222" s="111"/>
      <c r="F222" s="108"/>
      <c r="G222" s="120"/>
      <c r="H222" s="101">
        <f t="shared" si="21"/>
        <v>0</v>
      </c>
      <c r="I222" s="113"/>
      <c r="J222" s="113"/>
      <c r="K222" s="113"/>
      <c r="L222" s="113"/>
      <c r="M222" s="113"/>
      <c r="N222" s="113"/>
      <c r="O222" s="113"/>
      <c r="P222" s="27"/>
      <c r="Q222" s="113"/>
      <c r="R222" s="113"/>
      <c r="S222" s="113"/>
      <c r="T222" s="113"/>
      <c r="U222" s="113"/>
      <c r="V222" s="113"/>
      <c r="W222" s="113"/>
      <c r="X222" s="28"/>
      <c r="Y222" s="221"/>
      <c r="Z222" s="221"/>
      <c r="AA222" s="221"/>
      <c r="AB222" s="221"/>
      <c r="AC222" s="221"/>
      <c r="AD222" s="221"/>
      <c r="AE222" s="221"/>
      <c r="AF222" s="28"/>
      <c r="AG222" s="221"/>
      <c r="AH222" s="221"/>
      <c r="AI222" s="221"/>
      <c r="AJ222" s="221"/>
      <c r="AK222" s="221"/>
      <c r="AL222" s="221"/>
      <c r="AM222" s="221"/>
      <c r="AN222" s="28"/>
      <c r="AO222" s="141"/>
      <c r="AP222" s="141"/>
      <c r="AQ222" s="141"/>
      <c r="AR222" s="79" t="str">
        <f t="shared" si="20"/>
        <v/>
      </c>
      <c r="AS222" s="139"/>
      <c r="AT222" s="139"/>
      <c r="AU222" s="28"/>
      <c r="AV222" s="215"/>
      <c r="AW222" s="215"/>
      <c r="AX222" s="28"/>
      <c r="AY222" s="140"/>
      <c r="AZ222" s="28"/>
      <c r="BA222" s="140"/>
      <c r="BB222" s="140"/>
      <c r="BC222" s="140"/>
      <c r="BD222" s="140"/>
      <c r="BE222" s="140"/>
      <c r="BF222" s="140"/>
      <c r="BG222" s="140"/>
      <c r="BH222" s="140"/>
      <c r="BI222" s="140"/>
      <c r="BJ222" s="140"/>
      <c r="BK222" s="140"/>
      <c r="BL222" s="140"/>
      <c r="BM222" s="140"/>
      <c r="BN222" s="140"/>
      <c r="BO222" s="140"/>
      <c r="BP222" s="140"/>
      <c r="BQ222" s="140"/>
      <c r="BR222" s="140"/>
      <c r="BS222" s="140"/>
      <c r="BT222" s="140"/>
      <c r="BU222" s="140"/>
      <c r="BV222" s="140"/>
      <c r="BW222" s="140"/>
      <c r="BX222" s="140"/>
      <c r="BY222" s="140"/>
      <c r="BZ222" s="140"/>
      <c r="CA222" s="140"/>
      <c r="CB222" s="140"/>
      <c r="CC222" s="140"/>
      <c r="CD222" s="140"/>
      <c r="CE222" s="140"/>
      <c r="CF222" s="140"/>
      <c r="CG222" s="140"/>
      <c r="CH222" s="140"/>
      <c r="CI222" s="140"/>
      <c r="CJ222" s="140"/>
      <c r="CK222" s="140"/>
      <c r="CL222" s="140"/>
      <c r="CM222" s="140"/>
      <c r="CN222" s="140"/>
      <c r="CO222" s="140"/>
      <c r="CP222" s="140"/>
      <c r="CQ222" s="140"/>
      <c r="CR222" s="140"/>
      <c r="CS222" s="140"/>
      <c r="CT222" s="140"/>
      <c r="CU222" s="140"/>
      <c r="CV222" s="140"/>
      <c r="CW222" s="140"/>
      <c r="CX222" s="140"/>
      <c r="CY222" s="103">
        <f t="shared" si="22"/>
        <v>0</v>
      </c>
      <c r="CZ222" s="78"/>
    </row>
    <row r="223" spans="1:104" x14ac:dyDescent="0.2">
      <c r="A223" s="26"/>
      <c r="B223" s="123">
        <f t="shared" si="23"/>
        <v>214</v>
      </c>
      <c r="C223" s="107"/>
      <c r="D223" s="111"/>
      <c r="F223" s="108"/>
      <c r="G223" s="120"/>
      <c r="H223" s="101">
        <f t="shared" si="21"/>
        <v>0</v>
      </c>
      <c r="I223" s="113"/>
      <c r="J223" s="113"/>
      <c r="K223" s="113"/>
      <c r="L223" s="113"/>
      <c r="M223" s="113"/>
      <c r="N223" s="113"/>
      <c r="O223" s="113"/>
      <c r="P223" s="27"/>
      <c r="Q223" s="113"/>
      <c r="R223" s="113"/>
      <c r="S223" s="113"/>
      <c r="T223" s="113"/>
      <c r="U223" s="113"/>
      <c r="V223" s="113"/>
      <c r="W223" s="113"/>
      <c r="X223" s="28"/>
      <c r="Y223" s="221"/>
      <c r="Z223" s="221"/>
      <c r="AA223" s="221"/>
      <c r="AB223" s="221"/>
      <c r="AC223" s="221"/>
      <c r="AD223" s="221"/>
      <c r="AE223" s="221"/>
      <c r="AF223" s="28"/>
      <c r="AG223" s="221"/>
      <c r="AH223" s="221"/>
      <c r="AI223" s="221"/>
      <c r="AJ223" s="221"/>
      <c r="AK223" s="221"/>
      <c r="AL223" s="221"/>
      <c r="AM223" s="221"/>
      <c r="AN223" s="28"/>
      <c r="AO223" s="141"/>
      <c r="AP223" s="141"/>
      <c r="AQ223" s="141"/>
      <c r="AR223" s="79" t="str">
        <f t="shared" si="20"/>
        <v/>
      </c>
      <c r="AS223" s="139"/>
      <c r="AT223" s="139"/>
      <c r="AU223" s="28"/>
      <c r="AV223" s="215"/>
      <c r="AW223" s="215"/>
      <c r="AX223" s="28"/>
      <c r="AY223" s="140"/>
      <c r="AZ223" s="28"/>
      <c r="BA223" s="140"/>
      <c r="BB223" s="140"/>
      <c r="BC223" s="140"/>
      <c r="BD223" s="140"/>
      <c r="BE223" s="140"/>
      <c r="BF223" s="140"/>
      <c r="BG223" s="140"/>
      <c r="BH223" s="140"/>
      <c r="BI223" s="140"/>
      <c r="BJ223" s="140"/>
      <c r="BK223" s="140"/>
      <c r="BL223" s="140"/>
      <c r="BM223" s="140"/>
      <c r="BN223" s="140"/>
      <c r="BO223" s="140"/>
      <c r="BP223" s="140"/>
      <c r="BQ223" s="140"/>
      <c r="BR223" s="140"/>
      <c r="BS223" s="140"/>
      <c r="BT223" s="140"/>
      <c r="BU223" s="140"/>
      <c r="BV223" s="140"/>
      <c r="BW223" s="140"/>
      <c r="BX223" s="140"/>
      <c r="BY223" s="140"/>
      <c r="BZ223" s="140"/>
      <c r="CA223" s="140"/>
      <c r="CB223" s="140"/>
      <c r="CC223" s="140"/>
      <c r="CD223" s="140"/>
      <c r="CE223" s="140"/>
      <c r="CF223" s="140"/>
      <c r="CG223" s="140"/>
      <c r="CH223" s="140"/>
      <c r="CI223" s="140"/>
      <c r="CJ223" s="140"/>
      <c r="CK223" s="140"/>
      <c r="CL223" s="140"/>
      <c r="CM223" s="140"/>
      <c r="CN223" s="140"/>
      <c r="CO223" s="140"/>
      <c r="CP223" s="140"/>
      <c r="CQ223" s="140"/>
      <c r="CR223" s="140"/>
      <c r="CS223" s="140"/>
      <c r="CT223" s="140"/>
      <c r="CU223" s="140"/>
      <c r="CV223" s="140"/>
      <c r="CW223" s="140"/>
      <c r="CX223" s="140"/>
      <c r="CY223" s="103">
        <f t="shared" si="22"/>
        <v>0</v>
      </c>
      <c r="CZ223" s="78"/>
    </row>
    <row r="224" spans="1:104" x14ac:dyDescent="0.2">
      <c r="A224" s="26"/>
      <c r="B224" s="123">
        <f t="shared" si="23"/>
        <v>215</v>
      </c>
      <c r="C224" s="107"/>
      <c r="D224" s="111"/>
      <c r="F224" s="108"/>
      <c r="G224" s="120"/>
      <c r="H224" s="101">
        <f t="shared" si="21"/>
        <v>0</v>
      </c>
      <c r="I224" s="113"/>
      <c r="J224" s="113"/>
      <c r="K224" s="113"/>
      <c r="L224" s="113"/>
      <c r="M224" s="113"/>
      <c r="N224" s="113"/>
      <c r="O224" s="113"/>
      <c r="P224" s="27"/>
      <c r="Q224" s="113"/>
      <c r="R224" s="113"/>
      <c r="S224" s="113"/>
      <c r="T224" s="113"/>
      <c r="U224" s="113"/>
      <c r="V224" s="113"/>
      <c r="W224" s="113"/>
      <c r="X224" s="28"/>
      <c r="Y224" s="221"/>
      <c r="Z224" s="221"/>
      <c r="AA224" s="221"/>
      <c r="AB224" s="221"/>
      <c r="AC224" s="221"/>
      <c r="AD224" s="221"/>
      <c r="AE224" s="221"/>
      <c r="AF224" s="28"/>
      <c r="AG224" s="221"/>
      <c r="AH224" s="221"/>
      <c r="AI224" s="221"/>
      <c r="AJ224" s="221"/>
      <c r="AK224" s="221"/>
      <c r="AL224" s="221"/>
      <c r="AM224" s="221"/>
      <c r="AN224" s="28"/>
      <c r="AO224" s="141"/>
      <c r="AP224" s="141"/>
      <c r="AQ224" s="141"/>
      <c r="AR224" s="79" t="str">
        <f t="shared" si="20"/>
        <v/>
      </c>
      <c r="AS224" s="139"/>
      <c r="AT224" s="139"/>
      <c r="AU224" s="28"/>
      <c r="AV224" s="215"/>
      <c r="AW224" s="215"/>
      <c r="AX224" s="28"/>
      <c r="AY224" s="140"/>
      <c r="AZ224" s="28"/>
      <c r="BA224" s="140"/>
      <c r="BB224" s="140"/>
      <c r="BC224" s="140"/>
      <c r="BD224" s="140"/>
      <c r="BE224" s="140"/>
      <c r="BF224" s="140"/>
      <c r="BG224" s="140"/>
      <c r="BH224" s="140"/>
      <c r="BI224" s="140"/>
      <c r="BJ224" s="140"/>
      <c r="BK224" s="140"/>
      <c r="BL224" s="140"/>
      <c r="BM224" s="140"/>
      <c r="BN224" s="140"/>
      <c r="BO224" s="140"/>
      <c r="BP224" s="140"/>
      <c r="BQ224" s="140"/>
      <c r="BR224" s="140"/>
      <c r="BS224" s="140"/>
      <c r="BT224" s="140"/>
      <c r="BU224" s="140"/>
      <c r="BV224" s="140"/>
      <c r="BW224" s="140"/>
      <c r="BX224" s="140"/>
      <c r="BY224" s="140"/>
      <c r="BZ224" s="140"/>
      <c r="CA224" s="140"/>
      <c r="CB224" s="140"/>
      <c r="CC224" s="140"/>
      <c r="CD224" s="140"/>
      <c r="CE224" s="140"/>
      <c r="CF224" s="140"/>
      <c r="CG224" s="140"/>
      <c r="CH224" s="140"/>
      <c r="CI224" s="140"/>
      <c r="CJ224" s="140"/>
      <c r="CK224" s="140"/>
      <c r="CL224" s="140"/>
      <c r="CM224" s="140"/>
      <c r="CN224" s="140"/>
      <c r="CO224" s="140"/>
      <c r="CP224" s="140"/>
      <c r="CQ224" s="140"/>
      <c r="CR224" s="140"/>
      <c r="CS224" s="140"/>
      <c r="CT224" s="140"/>
      <c r="CU224" s="140"/>
      <c r="CV224" s="140"/>
      <c r="CW224" s="140"/>
      <c r="CX224" s="140"/>
      <c r="CY224" s="103">
        <f t="shared" si="22"/>
        <v>0</v>
      </c>
      <c r="CZ224" s="78"/>
    </row>
    <row r="225" spans="1:104" x14ac:dyDescent="0.2">
      <c r="A225" s="26"/>
      <c r="B225" s="123">
        <f t="shared" si="23"/>
        <v>216</v>
      </c>
      <c r="C225" s="107"/>
      <c r="D225" s="111"/>
      <c r="F225" s="108"/>
      <c r="G225" s="120"/>
      <c r="H225" s="101">
        <f t="shared" si="21"/>
        <v>0</v>
      </c>
      <c r="I225" s="113"/>
      <c r="J225" s="113"/>
      <c r="K225" s="113"/>
      <c r="L225" s="113"/>
      <c r="M225" s="113"/>
      <c r="N225" s="113"/>
      <c r="O225" s="113"/>
      <c r="P225" s="27"/>
      <c r="Q225" s="113"/>
      <c r="R225" s="113"/>
      <c r="S225" s="113"/>
      <c r="T225" s="113"/>
      <c r="U225" s="113"/>
      <c r="V225" s="113"/>
      <c r="W225" s="113"/>
      <c r="X225" s="28"/>
      <c r="Y225" s="221"/>
      <c r="Z225" s="221"/>
      <c r="AA225" s="221"/>
      <c r="AB225" s="221"/>
      <c r="AC225" s="221"/>
      <c r="AD225" s="221"/>
      <c r="AE225" s="221"/>
      <c r="AF225" s="28"/>
      <c r="AG225" s="221"/>
      <c r="AH225" s="221"/>
      <c r="AI225" s="221"/>
      <c r="AJ225" s="221"/>
      <c r="AK225" s="221"/>
      <c r="AL225" s="221"/>
      <c r="AM225" s="221"/>
      <c r="AN225" s="28"/>
      <c r="AO225" s="141"/>
      <c r="AP225" s="141"/>
      <c r="AQ225" s="141"/>
      <c r="AR225" s="79" t="str">
        <f t="shared" si="20"/>
        <v/>
      </c>
      <c r="AS225" s="139"/>
      <c r="AT225" s="139"/>
      <c r="AU225" s="28"/>
      <c r="AV225" s="215"/>
      <c r="AW225" s="215"/>
      <c r="AX225" s="28"/>
      <c r="AY225" s="140"/>
      <c r="AZ225" s="28"/>
      <c r="BA225" s="140"/>
      <c r="BB225" s="140"/>
      <c r="BC225" s="140"/>
      <c r="BD225" s="140"/>
      <c r="BE225" s="140"/>
      <c r="BF225" s="140"/>
      <c r="BG225" s="140"/>
      <c r="BH225" s="140"/>
      <c r="BI225" s="140"/>
      <c r="BJ225" s="140"/>
      <c r="BK225" s="140"/>
      <c r="BL225" s="140"/>
      <c r="BM225" s="140"/>
      <c r="BN225" s="140"/>
      <c r="BO225" s="140"/>
      <c r="BP225" s="140"/>
      <c r="BQ225" s="140"/>
      <c r="BR225" s="140"/>
      <c r="BS225" s="140"/>
      <c r="BT225" s="140"/>
      <c r="BU225" s="140"/>
      <c r="BV225" s="140"/>
      <c r="BW225" s="140"/>
      <c r="BX225" s="140"/>
      <c r="BY225" s="140"/>
      <c r="BZ225" s="140"/>
      <c r="CA225" s="140"/>
      <c r="CB225" s="140"/>
      <c r="CC225" s="140"/>
      <c r="CD225" s="140"/>
      <c r="CE225" s="140"/>
      <c r="CF225" s="140"/>
      <c r="CG225" s="140"/>
      <c r="CH225" s="140"/>
      <c r="CI225" s="140"/>
      <c r="CJ225" s="140"/>
      <c r="CK225" s="140"/>
      <c r="CL225" s="140"/>
      <c r="CM225" s="140"/>
      <c r="CN225" s="140"/>
      <c r="CO225" s="140"/>
      <c r="CP225" s="140"/>
      <c r="CQ225" s="140"/>
      <c r="CR225" s="140"/>
      <c r="CS225" s="140"/>
      <c r="CT225" s="140"/>
      <c r="CU225" s="140"/>
      <c r="CV225" s="140"/>
      <c r="CW225" s="140"/>
      <c r="CX225" s="140"/>
      <c r="CY225" s="103">
        <f t="shared" si="22"/>
        <v>0</v>
      </c>
      <c r="CZ225" s="78"/>
    </row>
    <row r="226" spans="1:104" x14ac:dyDescent="0.2">
      <c r="A226" s="26"/>
      <c r="B226" s="123">
        <f t="shared" si="23"/>
        <v>217</v>
      </c>
      <c r="C226" s="107"/>
      <c r="D226" s="111"/>
      <c r="F226" s="108"/>
      <c r="G226" s="120"/>
      <c r="H226" s="101">
        <f t="shared" si="21"/>
        <v>0</v>
      </c>
      <c r="I226" s="113"/>
      <c r="J226" s="113"/>
      <c r="K226" s="113"/>
      <c r="L226" s="113"/>
      <c r="M226" s="113"/>
      <c r="N226" s="113"/>
      <c r="O226" s="113"/>
      <c r="P226" s="27"/>
      <c r="Q226" s="113"/>
      <c r="R226" s="113"/>
      <c r="S226" s="113"/>
      <c r="T226" s="113"/>
      <c r="U226" s="113"/>
      <c r="V226" s="113"/>
      <c r="W226" s="113"/>
      <c r="X226" s="28"/>
      <c r="Y226" s="221"/>
      <c r="Z226" s="221"/>
      <c r="AA226" s="221"/>
      <c r="AB226" s="221"/>
      <c r="AC226" s="221"/>
      <c r="AD226" s="221"/>
      <c r="AE226" s="221"/>
      <c r="AF226" s="28"/>
      <c r="AG226" s="221"/>
      <c r="AH226" s="221"/>
      <c r="AI226" s="221"/>
      <c r="AJ226" s="221"/>
      <c r="AK226" s="221"/>
      <c r="AL226" s="221"/>
      <c r="AM226" s="221"/>
      <c r="AN226" s="28"/>
      <c r="AO226" s="141"/>
      <c r="AP226" s="141"/>
      <c r="AQ226" s="141"/>
      <c r="AR226" s="79" t="str">
        <f t="shared" si="20"/>
        <v/>
      </c>
      <c r="AS226" s="139"/>
      <c r="AT226" s="139"/>
      <c r="AU226" s="28"/>
      <c r="AV226" s="215"/>
      <c r="AW226" s="215"/>
      <c r="AX226" s="28"/>
      <c r="AY226" s="140"/>
      <c r="AZ226" s="28"/>
      <c r="BA226" s="140"/>
      <c r="BB226" s="140"/>
      <c r="BC226" s="140"/>
      <c r="BD226" s="140"/>
      <c r="BE226" s="140"/>
      <c r="BF226" s="140"/>
      <c r="BG226" s="140"/>
      <c r="BH226" s="140"/>
      <c r="BI226" s="140"/>
      <c r="BJ226" s="140"/>
      <c r="BK226" s="140"/>
      <c r="BL226" s="140"/>
      <c r="BM226" s="140"/>
      <c r="BN226" s="140"/>
      <c r="BO226" s="140"/>
      <c r="BP226" s="140"/>
      <c r="BQ226" s="140"/>
      <c r="BR226" s="140"/>
      <c r="BS226" s="140"/>
      <c r="BT226" s="140"/>
      <c r="BU226" s="140"/>
      <c r="BV226" s="140"/>
      <c r="BW226" s="140"/>
      <c r="BX226" s="140"/>
      <c r="BY226" s="140"/>
      <c r="BZ226" s="140"/>
      <c r="CA226" s="140"/>
      <c r="CB226" s="140"/>
      <c r="CC226" s="140"/>
      <c r="CD226" s="140"/>
      <c r="CE226" s="140"/>
      <c r="CF226" s="140"/>
      <c r="CG226" s="140"/>
      <c r="CH226" s="140"/>
      <c r="CI226" s="140"/>
      <c r="CJ226" s="140"/>
      <c r="CK226" s="140"/>
      <c r="CL226" s="140"/>
      <c r="CM226" s="140"/>
      <c r="CN226" s="140"/>
      <c r="CO226" s="140"/>
      <c r="CP226" s="140"/>
      <c r="CQ226" s="140"/>
      <c r="CR226" s="140"/>
      <c r="CS226" s="140"/>
      <c r="CT226" s="140"/>
      <c r="CU226" s="140"/>
      <c r="CV226" s="140"/>
      <c r="CW226" s="140"/>
      <c r="CX226" s="140"/>
      <c r="CY226" s="103">
        <f t="shared" si="22"/>
        <v>0</v>
      </c>
      <c r="CZ226" s="78"/>
    </row>
    <row r="227" spans="1:104" x14ac:dyDescent="0.2">
      <c r="A227" s="26"/>
      <c r="B227" s="123">
        <f t="shared" si="23"/>
        <v>218</v>
      </c>
      <c r="C227" s="107"/>
      <c r="D227" s="111"/>
      <c r="F227" s="108"/>
      <c r="G227" s="120"/>
      <c r="H227" s="101">
        <f t="shared" si="21"/>
        <v>0</v>
      </c>
      <c r="I227" s="113"/>
      <c r="J227" s="113"/>
      <c r="K227" s="113"/>
      <c r="L227" s="113"/>
      <c r="M227" s="113"/>
      <c r="N227" s="113"/>
      <c r="O227" s="113"/>
      <c r="P227" s="27"/>
      <c r="Q227" s="113"/>
      <c r="R227" s="113"/>
      <c r="S227" s="113"/>
      <c r="T227" s="113"/>
      <c r="U227" s="113"/>
      <c r="V227" s="113"/>
      <c r="W227" s="113"/>
      <c r="X227" s="28"/>
      <c r="Y227" s="221"/>
      <c r="Z227" s="221"/>
      <c r="AA227" s="221"/>
      <c r="AB227" s="221"/>
      <c r="AC227" s="221"/>
      <c r="AD227" s="221"/>
      <c r="AE227" s="221"/>
      <c r="AF227" s="28"/>
      <c r="AG227" s="221"/>
      <c r="AH227" s="221"/>
      <c r="AI227" s="221"/>
      <c r="AJ227" s="221"/>
      <c r="AK227" s="221"/>
      <c r="AL227" s="221"/>
      <c r="AM227" s="221"/>
      <c r="AN227" s="28"/>
      <c r="AO227" s="141"/>
      <c r="AP227" s="141"/>
      <c r="AQ227" s="141"/>
      <c r="AR227" s="79" t="str">
        <f t="shared" si="20"/>
        <v/>
      </c>
      <c r="AS227" s="139"/>
      <c r="AT227" s="139"/>
      <c r="AU227" s="28"/>
      <c r="AV227" s="215"/>
      <c r="AW227" s="215"/>
      <c r="AX227" s="28"/>
      <c r="AY227" s="140"/>
      <c r="AZ227" s="28"/>
      <c r="BA227" s="140"/>
      <c r="BB227" s="140"/>
      <c r="BC227" s="140"/>
      <c r="BD227" s="140"/>
      <c r="BE227" s="140"/>
      <c r="BF227" s="140"/>
      <c r="BG227" s="140"/>
      <c r="BH227" s="140"/>
      <c r="BI227" s="140"/>
      <c r="BJ227" s="140"/>
      <c r="BK227" s="140"/>
      <c r="BL227" s="140"/>
      <c r="BM227" s="140"/>
      <c r="BN227" s="140"/>
      <c r="BO227" s="140"/>
      <c r="BP227" s="140"/>
      <c r="BQ227" s="140"/>
      <c r="BR227" s="140"/>
      <c r="BS227" s="140"/>
      <c r="BT227" s="140"/>
      <c r="BU227" s="140"/>
      <c r="BV227" s="140"/>
      <c r="BW227" s="140"/>
      <c r="BX227" s="140"/>
      <c r="BY227" s="140"/>
      <c r="BZ227" s="140"/>
      <c r="CA227" s="140"/>
      <c r="CB227" s="140"/>
      <c r="CC227" s="140"/>
      <c r="CD227" s="140"/>
      <c r="CE227" s="140"/>
      <c r="CF227" s="140"/>
      <c r="CG227" s="140"/>
      <c r="CH227" s="140"/>
      <c r="CI227" s="140"/>
      <c r="CJ227" s="140"/>
      <c r="CK227" s="140"/>
      <c r="CL227" s="140"/>
      <c r="CM227" s="140"/>
      <c r="CN227" s="140"/>
      <c r="CO227" s="140"/>
      <c r="CP227" s="140"/>
      <c r="CQ227" s="140"/>
      <c r="CR227" s="140"/>
      <c r="CS227" s="140"/>
      <c r="CT227" s="140"/>
      <c r="CU227" s="140"/>
      <c r="CV227" s="140"/>
      <c r="CW227" s="140"/>
      <c r="CX227" s="140"/>
      <c r="CY227" s="103">
        <f t="shared" si="22"/>
        <v>0</v>
      </c>
      <c r="CZ227" s="78"/>
    </row>
    <row r="228" spans="1:104" x14ac:dyDescent="0.2">
      <c r="A228" s="26"/>
      <c r="B228" s="123">
        <f t="shared" si="23"/>
        <v>219</v>
      </c>
      <c r="C228" s="107"/>
      <c r="D228" s="111"/>
      <c r="F228" s="108"/>
      <c r="G228" s="120"/>
      <c r="H228" s="101">
        <f t="shared" si="21"/>
        <v>0</v>
      </c>
      <c r="I228" s="113"/>
      <c r="J228" s="113"/>
      <c r="K228" s="113"/>
      <c r="L228" s="113"/>
      <c r="M228" s="113"/>
      <c r="N228" s="113"/>
      <c r="O228" s="113"/>
      <c r="P228" s="27"/>
      <c r="Q228" s="113"/>
      <c r="R228" s="113"/>
      <c r="S228" s="113"/>
      <c r="T228" s="113"/>
      <c r="U228" s="113"/>
      <c r="V228" s="113"/>
      <c r="W228" s="113"/>
      <c r="X228" s="28"/>
      <c r="Y228" s="221"/>
      <c r="Z228" s="221"/>
      <c r="AA228" s="221"/>
      <c r="AB228" s="221"/>
      <c r="AC228" s="221"/>
      <c r="AD228" s="221"/>
      <c r="AE228" s="221"/>
      <c r="AF228" s="28"/>
      <c r="AG228" s="221"/>
      <c r="AH228" s="221"/>
      <c r="AI228" s="221"/>
      <c r="AJ228" s="221"/>
      <c r="AK228" s="221"/>
      <c r="AL228" s="221"/>
      <c r="AM228" s="221"/>
      <c r="AN228" s="28"/>
      <c r="AO228" s="141"/>
      <c r="AP228" s="141"/>
      <c r="AQ228" s="141"/>
      <c r="AR228" s="79" t="str">
        <f t="shared" si="20"/>
        <v/>
      </c>
      <c r="AS228" s="139"/>
      <c r="AT228" s="139"/>
      <c r="AU228" s="28"/>
      <c r="AV228" s="215"/>
      <c r="AW228" s="215"/>
      <c r="AX228" s="28"/>
      <c r="AY228" s="140"/>
      <c r="AZ228" s="28"/>
      <c r="BA228" s="140"/>
      <c r="BB228" s="140"/>
      <c r="BC228" s="140"/>
      <c r="BD228" s="140"/>
      <c r="BE228" s="140"/>
      <c r="BF228" s="140"/>
      <c r="BG228" s="140"/>
      <c r="BH228" s="140"/>
      <c r="BI228" s="140"/>
      <c r="BJ228" s="140"/>
      <c r="BK228" s="140"/>
      <c r="BL228" s="140"/>
      <c r="BM228" s="140"/>
      <c r="BN228" s="140"/>
      <c r="BO228" s="140"/>
      <c r="BP228" s="140"/>
      <c r="BQ228" s="140"/>
      <c r="BR228" s="140"/>
      <c r="BS228" s="140"/>
      <c r="BT228" s="140"/>
      <c r="BU228" s="140"/>
      <c r="BV228" s="140"/>
      <c r="BW228" s="140"/>
      <c r="BX228" s="140"/>
      <c r="BY228" s="140"/>
      <c r="BZ228" s="140"/>
      <c r="CA228" s="140"/>
      <c r="CB228" s="140"/>
      <c r="CC228" s="140"/>
      <c r="CD228" s="140"/>
      <c r="CE228" s="140"/>
      <c r="CF228" s="140"/>
      <c r="CG228" s="140"/>
      <c r="CH228" s="140"/>
      <c r="CI228" s="140"/>
      <c r="CJ228" s="140"/>
      <c r="CK228" s="140"/>
      <c r="CL228" s="140"/>
      <c r="CM228" s="140"/>
      <c r="CN228" s="140"/>
      <c r="CO228" s="140"/>
      <c r="CP228" s="140"/>
      <c r="CQ228" s="140"/>
      <c r="CR228" s="140"/>
      <c r="CS228" s="140"/>
      <c r="CT228" s="140"/>
      <c r="CU228" s="140"/>
      <c r="CV228" s="140"/>
      <c r="CW228" s="140"/>
      <c r="CX228" s="140"/>
      <c r="CY228" s="103">
        <f t="shared" si="22"/>
        <v>0</v>
      </c>
      <c r="CZ228" s="78"/>
    </row>
    <row r="229" spans="1:104" x14ac:dyDescent="0.2">
      <c r="A229" s="26"/>
      <c r="B229" s="123">
        <f t="shared" si="23"/>
        <v>220</v>
      </c>
      <c r="C229" s="107"/>
      <c r="D229" s="111"/>
      <c r="F229" s="108"/>
      <c r="G229" s="120"/>
      <c r="H229" s="101">
        <f t="shared" si="21"/>
        <v>0</v>
      </c>
      <c r="I229" s="113"/>
      <c r="J229" s="113"/>
      <c r="K229" s="113"/>
      <c r="L229" s="113"/>
      <c r="M229" s="113"/>
      <c r="N229" s="113"/>
      <c r="O229" s="113"/>
      <c r="P229" s="27"/>
      <c r="Q229" s="113"/>
      <c r="R229" s="113"/>
      <c r="S229" s="113"/>
      <c r="T229" s="113"/>
      <c r="U229" s="113"/>
      <c r="V229" s="113"/>
      <c r="W229" s="113"/>
      <c r="X229" s="28"/>
      <c r="Y229" s="221"/>
      <c r="Z229" s="221"/>
      <c r="AA229" s="221"/>
      <c r="AB229" s="221"/>
      <c r="AC229" s="221"/>
      <c r="AD229" s="221"/>
      <c r="AE229" s="221"/>
      <c r="AF229" s="28"/>
      <c r="AG229" s="221"/>
      <c r="AH229" s="221"/>
      <c r="AI229" s="221"/>
      <c r="AJ229" s="221"/>
      <c r="AK229" s="221"/>
      <c r="AL229" s="221"/>
      <c r="AM229" s="221"/>
      <c r="AN229" s="28"/>
      <c r="AO229" s="141"/>
      <c r="AP229" s="141"/>
      <c r="AQ229" s="141"/>
      <c r="AR229" s="79" t="str">
        <f t="shared" si="20"/>
        <v/>
      </c>
      <c r="AS229" s="139"/>
      <c r="AT229" s="139"/>
      <c r="AU229" s="28"/>
      <c r="AV229" s="215"/>
      <c r="AW229" s="215"/>
      <c r="AX229" s="28"/>
      <c r="AY229" s="140"/>
      <c r="AZ229" s="28"/>
      <c r="BA229" s="140"/>
      <c r="BB229" s="140"/>
      <c r="BC229" s="140"/>
      <c r="BD229" s="140"/>
      <c r="BE229" s="140"/>
      <c r="BF229" s="140"/>
      <c r="BG229" s="140"/>
      <c r="BH229" s="140"/>
      <c r="BI229" s="140"/>
      <c r="BJ229" s="140"/>
      <c r="BK229" s="140"/>
      <c r="BL229" s="140"/>
      <c r="BM229" s="140"/>
      <c r="BN229" s="140"/>
      <c r="BO229" s="140"/>
      <c r="BP229" s="140"/>
      <c r="BQ229" s="140"/>
      <c r="BR229" s="140"/>
      <c r="BS229" s="140"/>
      <c r="BT229" s="140"/>
      <c r="BU229" s="140"/>
      <c r="BV229" s="140"/>
      <c r="BW229" s="140"/>
      <c r="BX229" s="140"/>
      <c r="BY229" s="140"/>
      <c r="BZ229" s="140"/>
      <c r="CA229" s="140"/>
      <c r="CB229" s="140"/>
      <c r="CC229" s="140"/>
      <c r="CD229" s="140"/>
      <c r="CE229" s="140"/>
      <c r="CF229" s="140"/>
      <c r="CG229" s="140"/>
      <c r="CH229" s="140"/>
      <c r="CI229" s="140"/>
      <c r="CJ229" s="140"/>
      <c r="CK229" s="140"/>
      <c r="CL229" s="140"/>
      <c r="CM229" s="140"/>
      <c r="CN229" s="140"/>
      <c r="CO229" s="140"/>
      <c r="CP229" s="140"/>
      <c r="CQ229" s="140"/>
      <c r="CR229" s="140"/>
      <c r="CS229" s="140"/>
      <c r="CT229" s="140"/>
      <c r="CU229" s="140"/>
      <c r="CV229" s="140"/>
      <c r="CW229" s="140"/>
      <c r="CX229" s="140"/>
      <c r="CY229" s="103">
        <f t="shared" si="22"/>
        <v>0</v>
      </c>
      <c r="CZ229" s="78"/>
    </row>
    <row r="230" spans="1:104" x14ac:dyDescent="0.2">
      <c r="A230" s="26"/>
      <c r="B230" s="123">
        <f t="shared" si="23"/>
        <v>221</v>
      </c>
      <c r="C230" s="107"/>
      <c r="D230" s="111"/>
      <c r="F230" s="108"/>
      <c r="G230" s="120"/>
      <c r="H230" s="101">
        <f t="shared" si="21"/>
        <v>0</v>
      </c>
      <c r="I230" s="113"/>
      <c r="J230" s="113"/>
      <c r="K230" s="113"/>
      <c r="L230" s="113"/>
      <c r="M230" s="113"/>
      <c r="N230" s="113"/>
      <c r="O230" s="113"/>
      <c r="P230" s="27"/>
      <c r="Q230" s="113"/>
      <c r="R230" s="113"/>
      <c r="S230" s="113"/>
      <c r="T230" s="113"/>
      <c r="U230" s="113"/>
      <c r="V230" s="113"/>
      <c r="W230" s="113"/>
      <c r="X230" s="28"/>
      <c r="Y230" s="221"/>
      <c r="Z230" s="221"/>
      <c r="AA230" s="221"/>
      <c r="AB230" s="221"/>
      <c r="AC230" s="221"/>
      <c r="AD230" s="221"/>
      <c r="AE230" s="221"/>
      <c r="AF230" s="28"/>
      <c r="AG230" s="221"/>
      <c r="AH230" s="221"/>
      <c r="AI230" s="221"/>
      <c r="AJ230" s="221"/>
      <c r="AK230" s="221"/>
      <c r="AL230" s="221"/>
      <c r="AM230" s="221"/>
      <c r="AN230" s="28"/>
      <c r="AO230" s="141"/>
      <c r="AP230" s="141"/>
      <c r="AQ230" s="141"/>
      <c r="AR230" s="79" t="str">
        <f t="shared" si="20"/>
        <v/>
      </c>
      <c r="AS230" s="139"/>
      <c r="AT230" s="139"/>
      <c r="AU230" s="28"/>
      <c r="AV230" s="215"/>
      <c r="AW230" s="215"/>
      <c r="AX230" s="28"/>
      <c r="AY230" s="140"/>
      <c r="AZ230" s="28"/>
      <c r="BA230" s="140"/>
      <c r="BB230" s="140"/>
      <c r="BC230" s="140"/>
      <c r="BD230" s="140"/>
      <c r="BE230" s="140"/>
      <c r="BF230" s="140"/>
      <c r="BG230" s="140"/>
      <c r="BH230" s="140"/>
      <c r="BI230" s="140"/>
      <c r="BJ230" s="140"/>
      <c r="BK230" s="140"/>
      <c r="BL230" s="140"/>
      <c r="BM230" s="140"/>
      <c r="BN230" s="140"/>
      <c r="BO230" s="140"/>
      <c r="BP230" s="140"/>
      <c r="BQ230" s="140"/>
      <c r="BR230" s="140"/>
      <c r="BS230" s="140"/>
      <c r="BT230" s="140"/>
      <c r="BU230" s="140"/>
      <c r="BV230" s="140"/>
      <c r="BW230" s="140"/>
      <c r="BX230" s="140"/>
      <c r="BY230" s="140"/>
      <c r="BZ230" s="140"/>
      <c r="CA230" s="140"/>
      <c r="CB230" s="140"/>
      <c r="CC230" s="140"/>
      <c r="CD230" s="140"/>
      <c r="CE230" s="140"/>
      <c r="CF230" s="140"/>
      <c r="CG230" s="140"/>
      <c r="CH230" s="140"/>
      <c r="CI230" s="140"/>
      <c r="CJ230" s="140"/>
      <c r="CK230" s="140"/>
      <c r="CL230" s="140"/>
      <c r="CM230" s="140"/>
      <c r="CN230" s="140"/>
      <c r="CO230" s="140"/>
      <c r="CP230" s="140"/>
      <c r="CQ230" s="140"/>
      <c r="CR230" s="140"/>
      <c r="CS230" s="140"/>
      <c r="CT230" s="140"/>
      <c r="CU230" s="140"/>
      <c r="CV230" s="140"/>
      <c r="CW230" s="140"/>
      <c r="CX230" s="140"/>
      <c r="CY230" s="103">
        <f t="shared" si="22"/>
        <v>0</v>
      </c>
      <c r="CZ230" s="78"/>
    </row>
    <row r="231" spans="1:104" x14ac:dyDescent="0.2">
      <c r="A231" s="26"/>
      <c r="B231" s="123">
        <f t="shared" si="23"/>
        <v>222</v>
      </c>
      <c r="C231" s="107"/>
      <c r="D231" s="111"/>
      <c r="F231" s="108"/>
      <c r="G231" s="120"/>
      <c r="H231" s="101">
        <f t="shared" si="21"/>
        <v>0</v>
      </c>
      <c r="I231" s="113"/>
      <c r="J231" s="113"/>
      <c r="K231" s="113"/>
      <c r="L231" s="113"/>
      <c r="M231" s="113"/>
      <c r="N231" s="113"/>
      <c r="O231" s="113"/>
      <c r="P231" s="27"/>
      <c r="Q231" s="113"/>
      <c r="R231" s="113"/>
      <c r="S231" s="113"/>
      <c r="T231" s="113"/>
      <c r="U231" s="113"/>
      <c r="V231" s="113"/>
      <c r="W231" s="113"/>
      <c r="X231" s="28"/>
      <c r="Y231" s="221"/>
      <c r="Z231" s="221"/>
      <c r="AA231" s="221"/>
      <c r="AB231" s="221"/>
      <c r="AC231" s="221"/>
      <c r="AD231" s="221"/>
      <c r="AE231" s="221"/>
      <c r="AF231" s="28"/>
      <c r="AG231" s="221"/>
      <c r="AH231" s="221"/>
      <c r="AI231" s="221"/>
      <c r="AJ231" s="221"/>
      <c r="AK231" s="221"/>
      <c r="AL231" s="221"/>
      <c r="AM231" s="221"/>
      <c r="AN231" s="28"/>
      <c r="AO231" s="141"/>
      <c r="AP231" s="141"/>
      <c r="AQ231" s="141"/>
      <c r="AR231" s="79" t="str">
        <f t="shared" si="20"/>
        <v/>
      </c>
      <c r="AS231" s="139"/>
      <c r="AT231" s="139"/>
      <c r="AU231" s="28"/>
      <c r="AV231" s="215"/>
      <c r="AW231" s="215"/>
      <c r="AX231" s="28"/>
      <c r="AY231" s="140"/>
      <c r="AZ231" s="28"/>
      <c r="BA231" s="140"/>
      <c r="BB231" s="140"/>
      <c r="BC231" s="140"/>
      <c r="BD231" s="140"/>
      <c r="BE231" s="140"/>
      <c r="BF231" s="140"/>
      <c r="BG231" s="140"/>
      <c r="BH231" s="140"/>
      <c r="BI231" s="140"/>
      <c r="BJ231" s="140"/>
      <c r="BK231" s="140"/>
      <c r="BL231" s="140"/>
      <c r="BM231" s="140"/>
      <c r="BN231" s="140"/>
      <c r="BO231" s="140"/>
      <c r="BP231" s="140"/>
      <c r="BQ231" s="140"/>
      <c r="BR231" s="140"/>
      <c r="BS231" s="140"/>
      <c r="BT231" s="140"/>
      <c r="BU231" s="140"/>
      <c r="BV231" s="140"/>
      <c r="BW231" s="140"/>
      <c r="BX231" s="140"/>
      <c r="BY231" s="140"/>
      <c r="BZ231" s="140"/>
      <c r="CA231" s="140"/>
      <c r="CB231" s="140"/>
      <c r="CC231" s="140"/>
      <c r="CD231" s="140"/>
      <c r="CE231" s="140"/>
      <c r="CF231" s="140"/>
      <c r="CG231" s="140"/>
      <c r="CH231" s="140"/>
      <c r="CI231" s="140"/>
      <c r="CJ231" s="140"/>
      <c r="CK231" s="140"/>
      <c r="CL231" s="140"/>
      <c r="CM231" s="140"/>
      <c r="CN231" s="140"/>
      <c r="CO231" s="140"/>
      <c r="CP231" s="140"/>
      <c r="CQ231" s="140"/>
      <c r="CR231" s="140"/>
      <c r="CS231" s="140"/>
      <c r="CT231" s="140"/>
      <c r="CU231" s="140"/>
      <c r="CV231" s="140"/>
      <c r="CW231" s="140"/>
      <c r="CX231" s="140"/>
      <c r="CY231" s="103">
        <f t="shared" si="22"/>
        <v>0</v>
      </c>
      <c r="CZ231" s="78"/>
    </row>
    <row r="232" spans="1:104" x14ac:dyDescent="0.2">
      <c r="A232" s="26"/>
      <c r="B232" s="123">
        <f t="shared" si="23"/>
        <v>223</v>
      </c>
      <c r="C232" s="107"/>
      <c r="D232" s="111"/>
      <c r="F232" s="108"/>
      <c r="G232" s="120"/>
      <c r="H232" s="101">
        <f t="shared" si="21"/>
        <v>0</v>
      </c>
      <c r="I232" s="113"/>
      <c r="J232" s="113"/>
      <c r="K232" s="113"/>
      <c r="L232" s="113"/>
      <c r="M232" s="113"/>
      <c r="N232" s="113"/>
      <c r="O232" s="113"/>
      <c r="P232" s="27"/>
      <c r="Q232" s="113"/>
      <c r="R232" s="113"/>
      <c r="S232" s="113"/>
      <c r="T232" s="113"/>
      <c r="U232" s="113"/>
      <c r="V232" s="113"/>
      <c r="W232" s="113"/>
      <c r="X232" s="28"/>
      <c r="Y232" s="221"/>
      <c r="Z232" s="221"/>
      <c r="AA232" s="221"/>
      <c r="AB232" s="221"/>
      <c r="AC232" s="221"/>
      <c r="AD232" s="221"/>
      <c r="AE232" s="221"/>
      <c r="AF232" s="28"/>
      <c r="AG232" s="221"/>
      <c r="AH232" s="221"/>
      <c r="AI232" s="221"/>
      <c r="AJ232" s="221"/>
      <c r="AK232" s="221"/>
      <c r="AL232" s="221"/>
      <c r="AM232" s="221"/>
      <c r="AN232" s="28"/>
      <c r="AO232" s="141"/>
      <c r="AP232" s="141"/>
      <c r="AQ232" s="141"/>
      <c r="AR232" s="79" t="str">
        <f t="shared" si="20"/>
        <v/>
      </c>
      <c r="AS232" s="139"/>
      <c r="AT232" s="139"/>
      <c r="AU232" s="28"/>
      <c r="AV232" s="215"/>
      <c r="AW232" s="215"/>
      <c r="AX232" s="28"/>
      <c r="AY232" s="140"/>
      <c r="AZ232" s="28"/>
      <c r="BA232" s="140"/>
      <c r="BB232" s="140"/>
      <c r="BC232" s="140"/>
      <c r="BD232" s="140"/>
      <c r="BE232" s="140"/>
      <c r="BF232" s="140"/>
      <c r="BG232" s="140"/>
      <c r="BH232" s="140"/>
      <c r="BI232" s="140"/>
      <c r="BJ232" s="140"/>
      <c r="BK232" s="140"/>
      <c r="BL232" s="140"/>
      <c r="BM232" s="140"/>
      <c r="BN232" s="140"/>
      <c r="BO232" s="140"/>
      <c r="BP232" s="140"/>
      <c r="BQ232" s="140"/>
      <c r="BR232" s="140"/>
      <c r="BS232" s="140"/>
      <c r="BT232" s="140"/>
      <c r="BU232" s="140"/>
      <c r="BV232" s="140"/>
      <c r="BW232" s="140"/>
      <c r="BX232" s="140"/>
      <c r="BY232" s="140"/>
      <c r="BZ232" s="140"/>
      <c r="CA232" s="140"/>
      <c r="CB232" s="140"/>
      <c r="CC232" s="140"/>
      <c r="CD232" s="140"/>
      <c r="CE232" s="140"/>
      <c r="CF232" s="140"/>
      <c r="CG232" s="140"/>
      <c r="CH232" s="140"/>
      <c r="CI232" s="140"/>
      <c r="CJ232" s="140"/>
      <c r="CK232" s="140"/>
      <c r="CL232" s="140"/>
      <c r="CM232" s="140"/>
      <c r="CN232" s="140"/>
      <c r="CO232" s="140"/>
      <c r="CP232" s="140"/>
      <c r="CQ232" s="140"/>
      <c r="CR232" s="140"/>
      <c r="CS232" s="140"/>
      <c r="CT232" s="140"/>
      <c r="CU232" s="140"/>
      <c r="CV232" s="140"/>
      <c r="CW232" s="140"/>
      <c r="CX232" s="140"/>
      <c r="CY232" s="103">
        <f t="shared" si="22"/>
        <v>0</v>
      </c>
      <c r="CZ232" s="78"/>
    </row>
    <row r="233" spans="1:104" x14ac:dyDescent="0.2">
      <c r="A233" s="26"/>
      <c r="B233" s="123">
        <f t="shared" si="23"/>
        <v>224</v>
      </c>
      <c r="C233" s="107"/>
      <c r="D233" s="111"/>
      <c r="F233" s="108"/>
      <c r="G233" s="120"/>
      <c r="H233" s="101">
        <f t="shared" si="21"/>
        <v>0</v>
      </c>
      <c r="I233" s="113"/>
      <c r="J233" s="113"/>
      <c r="K233" s="113"/>
      <c r="L233" s="113"/>
      <c r="M233" s="113"/>
      <c r="N233" s="113"/>
      <c r="O233" s="113"/>
      <c r="P233" s="27"/>
      <c r="Q233" s="113"/>
      <c r="R233" s="113"/>
      <c r="S233" s="113"/>
      <c r="T233" s="113"/>
      <c r="U233" s="113"/>
      <c r="V233" s="113"/>
      <c r="W233" s="113"/>
      <c r="X233" s="28"/>
      <c r="Y233" s="221"/>
      <c r="Z233" s="221"/>
      <c r="AA233" s="221"/>
      <c r="AB233" s="221"/>
      <c r="AC233" s="221"/>
      <c r="AD233" s="221"/>
      <c r="AE233" s="221"/>
      <c r="AF233" s="28"/>
      <c r="AG233" s="221"/>
      <c r="AH233" s="221"/>
      <c r="AI233" s="221"/>
      <c r="AJ233" s="221"/>
      <c r="AK233" s="221"/>
      <c r="AL233" s="221"/>
      <c r="AM233" s="221"/>
      <c r="AN233" s="28"/>
      <c r="AO233" s="141"/>
      <c r="AP233" s="141"/>
      <c r="AQ233" s="141"/>
      <c r="AR233" s="79" t="str">
        <f t="shared" si="20"/>
        <v/>
      </c>
      <c r="AS233" s="139"/>
      <c r="AT233" s="139"/>
      <c r="AU233" s="28"/>
      <c r="AV233" s="215"/>
      <c r="AW233" s="215"/>
      <c r="AX233" s="28"/>
      <c r="AY233" s="140"/>
      <c r="AZ233" s="28"/>
      <c r="BA233" s="140"/>
      <c r="BB233" s="140"/>
      <c r="BC233" s="140"/>
      <c r="BD233" s="140"/>
      <c r="BE233" s="140"/>
      <c r="BF233" s="140"/>
      <c r="BG233" s="140"/>
      <c r="BH233" s="140"/>
      <c r="BI233" s="140"/>
      <c r="BJ233" s="140"/>
      <c r="BK233" s="140"/>
      <c r="BL233" s="140"/>
      <c r="BM233" s="140"/>
      <c r="BN233" s="140"/>
      <c r="BO233" s="140"/>
      <c r="BP233" s="140"/>
      <c r="BQ233" s="140"/>
      <c r="BR233" s="140"/>
      <c r="BS233" s="140"/>
      <c r="BT233" s="140"/>
      <c r="BU233" s="140"/>
      <c r="BV233" s="140"/>
      <c r="BW233" s="140"/>
      <c r="BX233" s="140"/>
      <c r="BY233" s="140"/>
      <c r="BZ233" s="140"/>
      <c r="CA233" s="140"/>
      <c r="CB233" s="140"/>
      <c r="CC233" s="140"/>
      <c r="CD233" s="140"/>
      <c r="CE233" s="140"/>
      <c r="CF233" s="140"/>
      <c r="CG233" s="140"/>
      <c r="CH233" s="140"/>
      <c r="CI233" s="140"/>
      <c r="CJ233" s="140"/>
      <c r="CK233" s="140"/>
      <c r="CL233" s="140"/>
      <c r="CM233" s="140"/>
      <c r="CN233" s="140"/>
      <c r="CO233" s="140"/>
      <c r="CP233" s="140"/>
      <c r="CQ233" s="140"/>
      <c r="CR233" s="140"/>
      <c r="CS233" s="140"/>
      <c r="CT233" s="140"/>
      <c r="CU233" s="140"/>
      <c r="CV233" s="140"/>
      <c r="CW233" s="140"/>
      <c r="CX233" s="140"/>
      <c r="CY233" s="103">
        <f t="shared" si="22"/>
        <v>0</v>
      </c>
      <c r="CZ233" s="78"/>
    </row>
    <row r="234" spans="1:104" x14ac:dyDescent="0.2">
      <c r="A234" s="26"/>
      <c r="B234" s="123">
        <f t="shared" si="23"/>
        <v>225</v>
      </c>
      <c r="C234" s="107"/>
      <c r="D234" s="111"/>
      <c r="F234" s="108"/>
      <c r="G234" s="120"/>
      <c r="H234" s="101">
        <f t="shared" si="21"/>
        <v>0</v>
      </c>
      <c r="I234" s="113"/>
      <c r="J234" s="113"/>
      <c r="K234" s="113"/>
      <c r="L234" s="113"/>
      <c r="M234" s="113"/>
      <c r="N234" s="113"/>
      <c r="O234" s="113"/>
      <c r="P234" s="27"/>
      <c r="Q234" s="113"/>
      <c r="R234" s="113"/>
      <c r="S234" s="113"/>
      <c r="T234" s="113"/>
      <c r="U234" s="113"/>
      <c r="V234" s="113"/>
      <c r="W234" s="113"/>
      <c r="X234" s="28"/>
      <c r="Y234" s="221"/>
      <c r="Z234" s="221"/>
      <c r="AA234" s="221"/>
      <c r="AB234" s="221"/>
      <c r="AC234" s="221"/>
      <c r="AD234" s="221"/>
      <c r="AE234" s="221"/>
      <c r="AF234" s="28"/>
      <c r="AG234" s="221"/>
      <c r="AH234" s="221"/>
      <c r="AI234" s="221"/>
      <c r="AJ234" s="221"/>
      <c r="AK234" s="221"/>
      <c r="AL234" s="221"/>
      <c r="AM234" s="221"/>
      <c r="AN234" s="28"/>
      <c r="AO234" s="141"/>
      <c r="AP234" s="141"/>
      <c r="AQ234" s="141"/>
      <c r="AR234" s="79" t="str">
        <f t="shared" si="20"/>
        <v/>
      </c>
      <c r="AS234" s="139"/>
      <c r="AT234" s="139"/>
      <c r="AU234" s="28"/>
      <c r="AV234" s="215"/>
      <c r="AW234" s="215"/>
      <c r="AX234" s="28"/>
      <c r="AY234" s="140"/>
      <c r="AZ234" s="28"/>
      <c r="BA234" s="140"/>
      <c r="BB234" s="140"/>
      <c r="BC234" s="140"/>
      <c r="BD234" s="140"/>
      <c r="BE234" s="140"/>
      <c r="BF234" s="140"/>
      <c r="BG234" s="140"/>
      <c r="BH234" s="140"/>
      <c r="BI234" s="140"/>
      <c r="BJ234" s="140"/>
      <c r="BK234" s="140"/>
      <c r="BL234" s="140"/>
      <c r="BM234" s="140"/>
      <c r="BN234" s="140"/>
      <c r="BO234" s="140"/>
      <c r="BP234" s="140"/>
      <c r="BQ234" s="140"/>
      <c r="BR234" s="140"/>
      <c r="BS234" s="140"/>
      <c r="BT234" s="140"/>
      <c r="BU234" s="140"/>
      <c r="BV234" s="140"/>
      <c r="BW234" s="140"/>
      <c r="BX234" s="140"/>
      <c r="BY234" s="140"/>
      <c r="BZ234" s="140"/>
      <c r="CA234" s="140"/>
      <c r="CB234" s="140"/>
      <c r="CC234" s="140"/>
      <c r="CD234" s="140"/>
      <c r="CE234" s="140"/>
      <c r="CF234" s="140"/>
      <c r="CG234" s="140"/>
      <c r="CH234" s="140"/>
      <c r="CI234" s="140"/>
      <c r="CJ234" s="140"/>
      <c r="CK234" s="140"/>
      <c r="CL234" s="140"/>
      <c r="CM234" s="140"/>
      <c r="CN234" s="140"/>
      <c r="CO234" s="140"/>
      <c r="CP234" s="140"/>
      <c r="CQ234" s="140"/>
      <c r="CR234" s="140"/>
      <c r="CS234" s="140"/>
      <c r="CT234" s="140"/>
      <c r="CU234" s="140"/>
      <c r="CV234" s="140"/>
      <c r="CW234" s="140"/>
      <c r="CX234" s="140"/>
      <c r="CY234" s="103">
        <f t="shared" si="22"/>
        <v>0</v>
      </c>
      <c r="CZ234" s="78"/>
    </row>
    <row r="235" spans="1:104" x14ac:dyDescent="0.2">
      <c r="A235" s="26"/>
      <c r="B235" s="123">
        <f t="shared" si="23"/>
        <v>226</v>
      </c>
      <c r="C235" s="107"/>
      <c r="D235" s="111"/>
      <c r="F235" s="108"/>
      <c r="G235" s="120"/>
      <c r="H235" s="101">
        <f t="shared" si="21"/>
        <v>0</v>
      </c>
      <c r="I235" s="113"/>
      <c r="J235" s="113"/>
      <c r="K235" s="113"/>
      <c r="L235" s="113"/>
      <c r="M235" s="113"/>
      <c r="N235" s="113"/>
      <c r="O235" s="113"/>
      <c r="P235" s="27"/>
      <c r="Q235" s="113"/>
      <c r="R235" s="113"/>
      <c r="S235" s="113"/>
      <c r="T235" s="113"/>
      <c r="U235" s="113"/>
      <c r="V235" s="113"/>
      <c r="W235" s="113"/>
      <c r="X235" s="28"/>
      <c r="Y235" s="221"/>
      <c r="Z235" s="221"/>
      <c r="AA235" s="221"/>
      <c r="AB235" s="221"/>
      <c r="AC235" s="221"/>
      <c r="AD235" s="221"/>
      <c r="AE235" s="221"/>
      <c r="AF235" s="28"/>
      <c r="AG235" s="221"/>
      <c r="AH235" s="221"/>
      <c r="AI235" s="221"/>
      <c r="AJ235" s="221"/>
      <c r="AK235" s="221"/>
      <c r="AL235" s="221"/>
      <c r="AM235" s="221"/>
      <c r="AN235" s="28"/>
      <c r="AO235" s="141"/>
      <c r="AP235" s="141"/>
      <c r="AQ235" s="141"/>
      <c r="AR235" s="79" t="str">
        <f t="shared" si="20"/>
        <v/>
      </c>
      <c r="AS235" s="139"/>
      <c r="AT235" s="139"/>
      <c r="AU235" s="28"/>
      <c r="AV235" s="215"/>
      <c r="AW235" s="215"/>
      <c r="AX235" s="28"/>
      <c r="AY235" s="140"/>
      <c r="AZ235" s="28"/>
      <c r="BA235" s="140"/>
      <c r="BB235" s="140"/>
      <c r="BC235" s="140"/>
      <c r="BD235" s="140"/>
      <c r="BE235" s="140"/>
      <c r="BF235" s="140"/>
      <c r="BG235" s="140"/>
      <c r="BH235" s="140"/>
      <c r="BI235" s="140"/>
      <c r="BJ235" s="140"/>
      <c r="BK235" s="140"/>
      <c r="BL235" s="140"/>
      <c r="BM235" s="140"/>
      <c r="BN235" s="140"/>
      <c r="BO235" s="140"/>
      <c r="BP235" s="140"/>
      <c r="BQ235" s="140"/>
      <c r="BR235" s="140"/>
      <c r="BS235" s="140"/>
      <c r="BT235" s="140"/>
      <c r="BU235" s="140"/>
      <c r="BV235" s="140"/>
      <c r="BW235" s="140"/>
      <c r="BX235" s="140"/>
      <c r="BY235" s="140"/>
      <c r="BZ235" s="140"/>
      <c r="CA235" s="140"/>
      <c r="CB235" s="140"/>
      <c r="CC235" s="140"/>
      <c r="CD235" s="140"/>
      <c r="CE235" s="140"/>
      <c r="CF235" s="140"/>
      <c r="CG235" s="140"/>
      <c r="CH235" s="140"/>
      <c r="CI235" s="140"/>
      <c r="CJ235" s="140"/>
      <c r="CK235" s="140"/>
      <c r="CL235" s="140"/>
      <c r="CM235" s="140"/>
      <c r="CN235" s="140"/>
      <c r="CO235" s="140"/>
      <c r="CP235" s="140"/>
      <c r="CQ235" s="140"/>
      <c r="CR235" s="140"/>
      <c r="CS235" s="140"/>
      <c r="CT235" s="140"/>
      <c r="CU235" s="140"/>
      <c r="CV235" s="140"/>
      <c r="CW235" s="140"/>
      <c r="CX235" s="140"/>
      <c r="CY235" s="103">
        <f t="shared" si="22"/>
        <v>0</v>
      </c>
      <c r="CZ235" s="78"/>
    </row>
    <row r="236" spans="1:104" x14ac:dyDescent="0.2">
      <c r="A236" s="26"/>
      <c r="B236" s="123">
        <f t="shared" si="23"/>
        <v>227</v>
      </c>
      <c r="C236" s="107"/>
      <c r="D236" s="111"/>
      <c r="F236" s="108"/>
      <c r="G236" s="120"/>
      <c r="H236" s="101">
        <f t="shared" si="21"/>
        <v>0</v>
      </c>
      <c r="I236" s="113"/>
      <c r="J236" s="113"/>
      <c r="K236" s="113"/>
      <c r="L236" s="113"/>
      <c r="M236" s="113"/>
      <c r="N236" s="113"/>
      <c r="O236" s="113"/>
      <c r="P236" s="27"/>
      <c r="Q236" s="113"/>
      <c r="R236" s="113"/>
      <c r="S236" s="113"/>
      <c r="T236" s="113"/>
      <c r="U236" s="113"/>
      <c r="V236" s="113"/>
      <c r="W236" s="113"/>
      <c r="X236" s="28"/>
      <c r="Y236" s="221"/>
      <c r="Z236" s="221"/>
      <c r="AA236" s="221"/>
      <c r="AB236" s="221"/>
      <c r="AC236" s="221"/>
      <c r="AD236" s="221"/>
      <c r="AE236" s="221"/>
      <c r="AF236" s="28"/>
      <c r="AG236" s="221"/>
      <c r="AH236" s="221"/>
      <c r="AI236" s="221"/>
      <c r="AJ236" s="221"/>
      <c r="AK236" s="221"/>
      <c r="AL236" s="221"/>
      <c r="AM236" s="221"/>
      <c r="AN236" s="28"/>
      <c r="AO236" s="141"/>
      <c r="AP236" s="141"/>
      <c r="AQ236" s="141"/>
      <c r="AR236" s="79" t="str">
        <f t="shared" si="20"/>
        <v/>
      </c>
      <c r="AS236" s="139"/>
      <c r="AT236" s="139"/>
      <c r="AU236" s="28"/>
      <c r="AV236" s="215"/>
      <c r="AW236" s="215"/>
      <c r="AX236" s="28"/>
      <c r="AY236" s="140"/>
      <c r="AZ236" s="28"/>
      <c r="BA236" s="140"/>
      <c r="BB236" s="140"/>
      <c r="BC236" s="140"/>
      <c r="BD236" s="140"/>
      <c r="BE236" s="140"/>
      <c r="BF236" s="140"/>
      <c r="BG236" s="140"/>
      <c r="BH236" s="140"/>
      <c r="BI236" s="140"/>
      <c r="BJ236" s="140"/>
      <c r="BK236" s="140"/>
      <c r="BL236" s="140"/>
      <c r="BM236" s="140"/>
      <c r="BN236" s="140"/>
      <c r="BO236" s="140"/>
      <c r="BP236" s="140"/>
      <c r="BQ236" s="140"/>
      <c r="BR236" s="140"/>
      <c r="BS236" s="140"/>
      <c r="BT236" s="140"/>
      <c r="BU236" s="140"/>
      <c r="BV236" s="140"/>
      <c r="BW236" s="140"/>
      <c r="BX236" s="140"/>
      <c r="BY236" s="140"/>
      <c r="BZ236" s="140"/>
      <c r="CA236" s="140"/>
      <c r="CB236" s="140"/>
      <c r="CC236" s="140"/>
      <c r="CD236" s="140"/>
      <c r="CE236" s="140"/>
      <c r="CF236" s="140"/>
      <c r="CG236" s="140"/>
      <c r="CH236" s="140"/>
      <c r="CI236" s="140"/>
      <c r="CJ236" s="140"/>
      <c r="CK236" s="140"/>
      <c r="CL236" s="140"/>
      <c r="CM236" s="140"/>
      <c r="CN236" s="140"/>
      <c r="CO236" s="140"/>
      <c r="CP236" s="140"/>
      <c r="CQ236" s="140"/>
      <c r="CR236" s="140"/>
      <c r="CS236" s="140"/>
      <c r="CT236" s="140"/>
      <c r="CU236" s="140"/>
      <c r="CV236" s="140"/>
      <c r="CW236" s="140"/>
      <c r="CX236" s="140"/>
      <c r="CY236" s="103">
        <f t="shared" si="22"/>
        <v>0</v>
      </c>
      <c r="CZ236" s="78"/>
    </row>
    <row r="237" spans="1:104" x14ac:dyDescent="0.2">
      <c r="A237" s="26"/>
      <c r="B237" s="123">
        <f t="shared" si="23"/>
        <v>228</v>
      </c>
      <c r="C237" s="107"/>
      <c r="D237" s="111"/>
      <c r="F237" s="108"/>
      <c r="G237" s="120"/>
      <c r="H237" s="101">
        <f t="shared" si="21"/>
        <v>0</v>
      </c>
      <c r="I237" s="113"/>
      <c r="J237" s="113"/>
      <c r="K237" s="113"/>
      <c r="L237" s="113"/>
      <c r="M237" s="113"/>
      <c r="N237" s="113"/>
      <c r="O237" s="113"/>
      <c r="P237" s="27"/>
      <c r="Q237" s="113"/>
      <c r="R237" s="113"/>
      <c r="S237" s="113"/>
      <c r="T237" s="113"/>
      <c r="U237" s="113"/>
      <c r="V237" s="113"/>
      <c r="W237" s="113"/>
      <c r="X237" s="28"/>
      <c r="Y237" s="221"/>
      <c r="Z237" s="221"/>
      <c r="AA237" s="221"/>
      <c r="AB237" s="221"/>
      <c r="AC237" s="221"/>
      <c r="AD237" s="221"/>
      <c r="AE237" s="221"/>
      <c r="AF237" s="28"/>
      <c r="AG237" s="221"/>
      <c r="AH237" s="221"/>
      <c r="AI237" s="221"/>
      <c r="AJ237" s="221"/>
      <c r="AK237" s="221"/>
      <c r="AL237" s="221"/>
      <c r="AM237" s="221"/>
      <c r="AN237" s="28"/>
      <c r="AO237" s="141"/>
      <c r="AP237" s="141"/>
      <c r="AQ237" s="141"/>
      <c r="AR237" s="79" t="str">
        <f t="shared" si="20"/>
        <v/>
      </c>
      <c r="AS237" s="139"/>
      <c r="AT237" s="139"/>
      <c r="AU237" s="28"/>
      <c r="AV237" s="215"/>
      <c r="AW237" s="215"/>
      <c r="AX237" s="28"/>
      <c r="AY237" s="140"/>
      <c r="AZ237" s="28"/>
      <c r="BA237" s="140"/>
      <c r="BB237" s="140"/>
      <c r="BC237" s="140"/>
      <c r="BD237" s="140"/>
      <c r="BE237" s="140"/>
      <c r="BF237" s="140"/>
      <c r="BG237" s="140"/>
      <c r="BH237" s="140"/>
      <c r="BI237" s="140"/>
      <c r="BJ237" s="140"/>
      <c r="BK237" s="140"/>
      <c r="BL237" s="140"/>
      <c r="BM237" s="140"/>
      <c r="BN237" s="140"/>
      <c r="BO237" s="140"/>
      <c r="BP237" s="140"/>
      <c r="BQ237" s="140"/>
      <c r="BR237" s="140"/>
      <c r="BS237" s="140"/>
      <c r="BT237" s="140"/>
      <c r="BU237" s="140"/>
      <c r="BV237" s="140"/>
      <c r="BW237" s="140"/>
      <c r="BX237" s="140"/>
      <c r="BY237" s="140"/>
      <c r="BZ237" s="140"/>
      <c r="CA237" s="140"/>
      <c r="CB237" s="140"/>
      <c r="CC237" s="140"/>
      <c r="CD237" s="140"/>
      <c r="CE237" s="140"/>
      <c r="CF237" s="140"/>
      <c r="CG237" s="140"/>
      <c r="CH237" s="140"/>
      <c r="CI237" s="140"/>
      <c r="CJ237" s="140"/>
      <c r="CK237" s="140"/>
      <c r="CL237" s="140"/>
      <c r="CM237" s="140"/>
      <c r="CN237" s="140"/>
      <c r="CO237" s="140"/>
      <c r="CP237" s="140"/>
      <c r="CQ237" s="140"/>
      <c r="CR237" s="140"/>
      <c r="CS237" s="140"/>
      <c r="CT237" s="140"/>
      <c r="CU237" s="140"/>
      <c r="CV237" s="140"/>
      <c r="CW237" s="140"/>
      <c r="CX237" s="140"/>
      <c r="CY237" s="103">
        <f t="shared" si="22"/>
        <v>0</v>
      </c>
      <c r="CZ237" s="78"/>
    </row>
    <row r="238" spans="1:104" x14ac:dyDescent="0.2">
      <c r="A238" s="26"/>
      <c r="B238" s="123">
        <f t="shared" si="23"/>
        <v>229</v>
      </c>
      <c r="C238" s="107"/>
      <c r="D238" s="111"/>
      <c r="F238" s="108"/>
      <c r="G238" s="120"/>
      <c r="H238" s="101">
        <f t="shared" si="21"/>
        <v>0</v>
      </c>
      <c r="I238" s="113"/>
      <c r="J238" s="113"/>
      <c r="K238" s="113"/>
      <c r="L238" s="113"/>
      <c r="M238" s="113"/>
      <c r="N238" s="113"/>
      <c r="O238" s="113"/>
      <c r="P238" s="27"/>
      <c r="Q238" s="113"/>
      <c r="R238" s="113"/>
      <c r="S238" s="113"/>
      <c r="T238" s="113"/>
      <c r="U238" s="113"/>
      <c r="V238" s="113"/>
      <c r="W238" s="113"/>
      <c r="X238" s="28"/>
      <c r="Y238" s="221"/>
      <c r="Z238" s="221"/>
      <c r="AA238" s="221"/>
      <c r="AB238" s="221"/>
      <c r="AC238" s="221"/>
      <c r="AD238" s="221"/>
      <c r="AE238" s="221"/>
      <c r="AF238" s="28"/>
      <c r="AG238" s="221"/>
      <c r="AH238" s="221"/>
      <c r="AI238" s="221"/>
      <c r="AJ238" s="221"/>
      <c r="AK238" s="221"/>
      <c r="AL238" s="221"/>
      <c r="AM238" s="221"/>
      <c r="AN238" s="28"/>
      <c r="AO238" s="141"/>
      <c r="AP238" s="141"/>
      <c r="AQ238" s="141"/>
      <c r="AR238" s="79" t="str">
        <f t="shared" si="20"/>
        <v/>
      </c>
      <c r="AS238" s="139"/>
      <c r="AT238" s="139"/>
      <c r="AU238" s="28"/>
      <c r="AV238" s="215"/>
      <c r="AW238" s="215"/>
      <c r="AX238" s="28"/>
      <c r="AY238" s="140"/>
      <c r="AZ238" s="28"/>
      <c r="BA238" s="140"/>
      <c r="BB238" s="140"/>
      <c r="BC238" s="140"/>
      <c r="BD238" s="140"/>
      <c r="BE238" s="140"/>
      <c r="BF238" s="140"/>
      <c r="BG238" s="140"/>
      <c r="BH238" s="140"/>
      <c r="BI238" s="140"/>
      <c r="BJ238" s="140"/>
      <c r="BK238" s="140"/>
      <c r="BL238" s="140"/>
      <c r="BM238" s="140"/>
      <c r="BN238" s="140"/>
      <c r="BO238" s="140"/>
      <c r="BP238" s="140"/>
      <c r="BQ238" s="140"/>
      <c r="BR238" s="140"/>
      <c r="BS238" s="140"/>
      <c r="BT238" s="140"/>
      <c r="BU238" s="140"/>
      <c r="BV238" s="140"/>
      <c r="BW238" s="140"/>
      <c r="BX238" s="140"/>
      <c r="BY238" s="140"/>
      <c r="BZ238" s="140"/>
      <c r="CA238" s="140"/>
      <c r="CB238" s="140"/>
      <c r="CC238" s="140"/>
      <c r="CD238" s="140"/>
      <c r="CE238" s="140"/>
      <c r="CF238" s="140"/>
      <c r="CG238" s="140"/>
      <c r="CH238" s="140"/>
      <c r="CI238" s="140"/>
      <c r="CJ238" s="140"/>
      <c r="CK238" s="140"/>
      <c r="CL238" s="140"/>
      <c r="CM238" s="140"/>
      <c r="CN238" s="140"/>
      <c r="CO238" s="140"/>
      <c r="CP238" s="140"/>
      <c r="CQ238" s="140"/>
      <c r="CR238" s="140"/>
      <c r="CS238" s="140"/>
      <c r="CT238" s="140"/>
      <c r="CU238" s="140"/>
      <c r="CV238" s="140"/>
      <c r="CW238" s="140"/>
      <c r="CX238" s="140"/>
      <c r="CY238" s="103">
        <f t="shared" si="22"/>
        <v>0</v>
      </c>
      <c r="CZ238" s="78"/>
    </row>
    <row r="239" spans="1:104" x14ac:dyDescent="0.2">
      <c r="A239" s="26"/>
      <c r="B239" s="123">
        <f t="shared" si="23"/>
        <v>230</v>
      </c>
      <c r="C239" s="107"/>
      <c r="D239" s="111"/>
      <c r="F239" s="108"/>
      <c r="G239" s="120"/>
      <c r="H239" s="101">
        <f t="shared" si="21"/>
        <v>0</v>
      </c>
      <c r="I239" s="113"/>
      <c r="J239" s="113"/>
      <c r="K239" s="113"/>
      <c r="L239" s="113"/>
      <c r="M239" s="113"/>
      <c r="N239" s="113"/>
      <c r="O239" s="113"/>
      <c r="P239" s="27"/>
      <c r="Q239" s="113"/>
      <c r="R239" s="113"/>
      <c r="S239" s="113"/>
      <c r="T239" s="113"/>
      <c r="U239" s="113"/>
      <c r="V239" s="113"/>
      <c r="W239" s="113"/>
      <c r="X239" s="28"/>
      <c r="Y239" s="221"/>
      <c r="Z239" s="221"/>
      <c r="AA239" s="221"/>
      <c r="AB239" s="221"/>
      <c r="AC239" s="221"/>
      <c r="AD239" s="221"/>
      <c r="AE239" s="221"/>
      <c r="AF239" s="28"/>
      <c r="AG239" s="221"/>
      <c r="AH239" s="221"/>
      <c r="AI239" s="221"/>
      <c r="AJ239" s="221"/>
      <c r="AK239" s="221"/>
      <c r="AL239" s="221"/>
      <c r="AM239" s="221"/>
      <c r="AN239" s="28"/>
      <c r="AO239" s="141"/>
      <c r="AP239" s="141"/>
      <c r="AQ239" s="141"/>
      <c r="AR239" s="79" t="str">
        <f t="shared" si="20"/>
        <v/>
      </c>
      <c r="AS239" s="139"/>
      <c r="AT239" s="139"/>
      <c r="AU239" s="28"/>
      <c r="AV239" s="215"/>
      <c r="AW239" s="215"/>
      <c r="AX239" s="28"/>
      <c r="AY239" s="140"/>
      <c r="AZ239" s="28"/>
      <c r="BA239" s="140"/>
      <c r="BB239" s="140"/>
      <c r="BC239" s="140"/>
      <c r="BD239" s="140"/>
      <c r="BE239" s="140"/>
      <c r="BF239" s="140"/>
      <c r="BG239" s="140"/>
      <c r="BH239" s="140"/>
      <c r="BI239" s="140"/>
      <c r="BJ239" s="140"/>
      <c r="BK239" s="140"/>
      <c r="BL239" s="140"/>
      <c r="BM239" s="140"/>
      <c r="BN239" s="140"/>
      <c r="BO239" s="140"/>
      <c r="BP239" s="140"/>
      <c r="BQ239" s="140"/>
      <c r="BR239" s="140"/>
      <c r="BS239" s="140"/>
      <c r="BT239" s="140"/>
      <c r="BU239" s="140"/>
      <c r="BV239" s="140"/>
      <c r="BW239" s="140"/>
      <c r="BX239" s="140"/>
      <c r="BY239" s="140"/>
      <c r="BZ239" s="140"/>
      <c r="CA239" s="140"/>
      <c r="CB239" s="140"/>
      <c r="CC239" s="140"/>
      <c r="CD239" s="140"/>
      <c r="CE239" s="140"/>
      <c r="CF239" s="140"/>
      <c r="CG239" s="140"/>
      <c r="CH239" s="140"/>
      <c r="CI239" s="140"/>
      <c r="CJ239" s="140"/>
      <c r="CK239" s="140"/>
      <c r="CL239" s="140"/>
      <c r="CM239" s="140"/>
      <c r="CN239" s="140"/>
      <c r="CO239" s="140"/>
      <c r="CP239" s="140"/>
      <c r="CQ239" s="140"/>
      <c r="CR239" s="140"/>
      <c r="CS239" s="140"/>
      <c r="CT239" s="140"/>
      <c r="CU239" s="140"/>
      <c r="CV239" s="140"/>
      <c r="CW239" s="140"/>
      <c r="CX239" s="140"/>
      <c r="CY239" s="103">
        <f t="shared" si="22"/>
        <v>0</v>
      </c>
      <c r="CZ239" s="78"/>
    </row>
    <row r="240" spans="1:104" x14ac:dyDescent="0.2">
      <c r="A240" s="26"/>
      <c r="B240" s="123">
        <f t="shared" si="23"/>
        <v>231</v>
      </c>
      <c r="C240" s="107"/>
      <c r="D240" s="111"/>
      <c r="F240" s="108"/>
      <c r="G240" s="120"/>
      <c r="H240" s="101">
        <f t="shared" si="21"/>
        <v>0</v>
      </c>
      <c r="I240" s="113"/>
      <c r="J240" s="113"/>
      <c r="K240" s="113"/>
      <c r="L240" s="113"/>
      <c r="M240" s="113"/>
      <c r="N240" s="113"/>
      <c r="O240" s="113"/>
      <c r="P240" s="27"/>
      <c r="Q240" s="113"/>
      <c r="R240" s="113"/>
      <c r="S240" s="113"/>
      <c r="T240" s="113"/>
      <c r="U240" s="113"/>
      <c r="V240" s="113"/>
      <c r="W240" s="113"/>
      <c r="X240" s="28"/>
      <c r="Y240" s="221"/>
      <c r="Z240" s="221"/>
      <c r="AA240" s="221"/>
      <c r="AB240" s="221"/>
      <c r="AC240" s="221"/>
      <c r="AD240" s="221"/>
      <c r="AE240" s="221"/>
      <c r="AF240" s="28"/>
      <c r="AG240" s="221"/>
      <c r="AH240" s="221"/>
      <c r="AI240" s="221"/>
      <c r="AJ240" s="221"/>
      <c r="AK240" s="221"/>
      <c r="AL240" s="221"/>
      <c r="AM240" s="221"/>
      <c r="AN240" s="28"/>
      <c r="AO240" s="141"/>
      <c r="AP240" s="141"/>
      <c r="AQ240" s="141"/>
      <c r="AR240" s="79" t="str">
        <f t="shared" si="20"/>
        <v/>
      </c>
      <c r="AS240" s="139"/>
      <c r="AT240" s="139"/>
      <c r="AU240" s="28"/>
      <c r="AV240" s="215"/>
      <c r="AW240" s="215"/>
      <c r="AX240" s="28"/>
      <c r="AY240" s="140"/>
      <c r="AZ240" s="28"/>
      <c r="BA240" s="140"/>
      <c r="BB240" s="140"/>
      <c r="BC240" s="140"/>
      <c r="BD240" s="140"/>
      <c r="BE240" s="140"/>
      <c r="BF240" s="140"/>
      <c r="BG240" s="140"/>
      <c r="BH240" s="140"/>
      <c r="BI240" s="140"/>
      <c r="BJ240" s="140"/>
      <c r="BK240" s="140"/>
      <c r="BL240" s="140"/>
      <c r="BM240" s="140"/>
      <c r="BN240" s="140"/>
      <c r="BO240" s="140"/>
      <c r="BP240" s="140"/>
      <c r="BQ240" s="140"/>
      <c r="BR240" s="140"/>
      <c r="BS240" s="140"/>
      <c r="BT240" s="140"/>
      <c r="BU240" s="140"/>
      <c r="BV240" s="140"/>
      <c r="BW240" s="140"/>
      <c r="BX240" s="140"/>
      <c r="BY240" s="140"/>
      <c r="BZ240" s="140"/>
      <c r="CA240" s="140"/>
      <c r="CB240" s="140"/>
      <c r="CC240" s="140"/>
      <c r="CD240" s="140"/>
      <c r="CE240" s="140"/>
      <c r="CF240" s="140"/>
      <c r="CG240" s="140"/>
      <c r="CH240" s="140"/>
      <c r="CI240" s="140"/>
      <c r="CJ240" s="140"/>
      <c r="CK240" s="140"/>
      <c r="CL240" s="140"/>
      <c r="CM240" s="140"/>
      <c r="CN240" s="140"/>
      <c r="CO240" s="140"/>
      <c r="CP240" s="140"/>
      <c r="CQ240" s="140"/>
      <c r="CR240" s="140"/>
      <c r="CS240" s="140"/>
      <c r="CT240" s="140"/>
      <c r="CU240" s="140"/>
      <c r="CV240" s="140"/>
      <c r="CW240" s="140"/>
      <c r="CX240" s="140"/>
      <c r="CY240" s="103">
        <f t="shared" si="22"/>
        <v>0</v>
      </c>
      <c r="CZ240" s="78"/>
    </row>
    <row r="241" spans="1:104" x14ac:dyDescent="0.2">
      <c r="A241" s="26"/>
      <c r="B241" s="123">
        <f t="shared" si="23"/>
        <v>232</v>
      </c>
      <c r="C241" s="107"/>
      <c r="D241" s="111"/>
      <c r="F241" s="108"/>
      <c r="G241" s="120"/>
      <c r="H241" s="101">
        <f t="shared" si="21"/>
        <v>0</v>
      </c>
      <c r="I241" s="113"/>
      <c r="J241" s="113"/>
      <c r="K241" s="113"/>
      <c r="L241" s="113"/>
      <c r="M241" s="113"/>
      <c r="N241" s="113"/>
      <c r="O241" s="113"/>
      <c r="P241" s="27"/>
      <c r="Q241" s="113"/>
      <c r="R241" s="113"/>
      <c r="S241" s="113"/>
      <c r="T241" s="113"/>
      <c r="U241" s="113"/>
      <c r="V241" s="113"/>
      <c r="W241" s="113"/>
      <c r="X241" s="28"/>
      <c r="Y241" s="221"/>
      <c r="Z241" s="221"/>
      <c r="AA241" s="221"/>
      <c r="AB241" s="221"/>
      <c r="AC241" s="221"/>
      <c r="AD241" s="221"/>
      <c r="AE241" s="221"/>
      <c r="AF241" s="28"/>
      <c r="AG241" s="221"/>
      <c r="AH241" s="221"/>
      <c r="AI241" s="221"/>
      <c r="AJ241" s="221"/>
      <c r="AK241" s="221"/>
      <c r="AL241" s="221"/>
      <c r="AM241" s="221"/>
      <c r="AN241" s="28"/>
      <c r="AO241" s="141"/>
      <c r="AP241" s="141"/>
      <c r="AQ241" s="141"/>
      <c r="AR241" s="79" t="str">
        <f t="shared" si="20"/>
        <v/>
      </c>
      <c r="AS241" s="139"/>
      <c r="AT241" s="139"/>
      <c r="AU241" s="28"/>
      <c r="AV241" s="215"/>
      <c r="AW241" s="215"/>
      <c r="AX241" s="28"/>
      <c r="AY241" s="140"/>
      <c r="AZ241" s="28"/>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0"/>
      <c r="CO241" s="140"/>
      <c r="CP241" s="140"/>
      <c r="CQ241" s="140"/>
      <c r="CR241" s="140"/>
      <c r="CS241" s="140"/>
      <c r="CT241" s="140"/>
      <c r="CU241" s="140"/>
      <c r="CV241" s="140"/>
      <c r="CW241" s="140"/>
      <c r="CX241" s="140"/>
      <c r="CY241" s="103">
        <f t="shared" si="22"/>
        <v>0</v>
      </c>
      <c r="CZ241" s="78"/>
    </row>
    <row r="242" spans="1:104" x14ac:dyDescent="0.2">
      <c r="A242" s="26"/>
      <c r="B242" s="123">
        <f t="shared" si="23"/>
        <v>233</v>
      </c>
      <c r="C242" s="107"/>
      <c r="D242" s="111"/>
      <c r="F242" s="108"/>
      <c r="G242" s="120"/>
      <c r="H242" s="101">
        <f t="shared" si="21"/>
        <v>0</v>
      </c>
      <c r="I242" s="113"/>
      <c r="J242" s="113"/>
      <c r="K242" s="113"/>
      <c r="L242" s="113"/>
      <c r="M242" s="113"/>
      <c r="N242" s="113"/>
      <c r="O242" s="113"/>
      <c r="P242" s="27"/>
      <c r="Q242" s="113"/>
      <c r="R242" s="113"/>
      <c r="S242" s="113"/>
      <c r="T242" s="113"/>
      <c r="U242" s="113"/>
      <c r="V242" s="113"/>
      <c r="W242" s="113"/>
      <c r="X242" s="28"/>
      <c r="Y242" s="221"/>
      <c r="Z242" s="221"/>
      <c r="AA242" s="221"/>
      <c r="AB242" s="221"/>
      <c r="AC242" s="221"/>
      <c r="AD242" s="221"/>
      <c r="AE242" s="221"/>
      <c r="AF242" s="28"/>
      <c r="AG242" s="221"/>
      <c r="AH242" s="221"/>
      <c r="AI242" s="221"/>
      <c r="AJ242" s="221"/>
      <c r="AK242" s="221"/>
      <c r="AL242" s="221"/>
      <c r="AM242" s="221"/>
      <c r="AN242" s="28"/>
      <c r="AO242" s="141"/>
      <c r="AP242" s="141"/>
      <c r="AQ242" s="141"/>
      <c r="AR242" s="79" t="str">
        <f t="shared" si="20"/>
        <v/>
      </c>
      <c r="AS242" s="139"/>
      <c r="AT242" s="139"/>
      <c r="AU242" s="28"/>
      <c r="AV242" s="215"/>
      <c r="AW242" s="215"/>
      <c r="AX242" s="28"/>
      <c r="AY242" s="140"/>
      <c r="AZ242" s="28"/>
      <c r="BA242" s="140"/>
      <c r="BB242" s="140"/>
      <c r="BC242" s="140"/>
      <c r="BD242" s="140"/>
      <c r="BE242" s="140"/>
      <c r="BF242" s="140"/>
      <c r="BG242" s="140"/>
      <c r="BH242" s="140"/>
      <c r="BI242" s="140"/>
      <c r="BJ242" s="140"/>
      <c r="BK242" s="140"/>
      <c r="BL242" s="140"/>
      <c r="BM242" s="140"/>
      <c r="BN242" s="140"/>
      <c r="BO242" s="140"/>
      <c r="BP242" s="140"/>
      <c r="BQ242" s="140"/>
      <c r="BR242" s="140"/>
      <c r="BS242" s="140"/>
      <c r="BT242" s="140"/>
      <c r="BU242" s="140"/>
      <c r="BV242" s="140"/>
      <c r="BW242" s="140"/>
      <c r="BX242" s="140"/>
      <c r="BY242" s="140"/>
      <c r="BZ242" s="140"/>
      <c r="CA242" s="140"/>
      <c r="CB242" s="140"/>
      <c r="CC242" s="140"/>
      <c r="CD242" s="140"/>
      <c r="CE242" s="140"/>
      <c r="CF242" s="140"/>
      <c r="CG242" s="140"/>
      <c r="CH242" s="140"/>
      <c r="CI242" s="140"/>
      <c r="CJ242" s="140"/>
      <c r="CK242" s="140"/>
      <c r="CL242" s="140"/>
      <c r="CM242" s="140"/>
      <c r="CN242" s="140"/>
      <c r="CO242" s="140"/>
      <c r="CP242" s="140"/>
      <c r="CQ242" s="140"/>
      <c r="CR242" s="140"/>
      <c r="CS242" s="140"/>
      <c r="CT242" s="140"/>
      <c r="CU242" s="140"/>
      <c r="CV242" s="140"/>
      <c r="CW242" s="140"/>
      <c r="CX242" s="140"/>
      <c r="CY242" s="103">
        <f t="shared" si="22"/>
        <v>0</v>
      </c>
      <c r="CZ242" s="78"/>
    </row>
    <row r="243" spans="1:104" x14ac:dyDescent="0.2">
      <c r="A243" s="26"/>
      <c r="B243" s="123">
        <f t="shared" si="23"/>
        <v>234</v>
      </c>
      <c r="C243" s="107"/>
      <c r="D243" s="111"/>
      <c r="F243" s="108"/>
      <c r="G243" s="120"/>
      <c r="H243" s="101">
        <f t="shared" si="21"/>
        <v>0</v>
      </c>
      <c r="I243" s="113"/>
      <c r="J243" s="113"/>
      <c r="K243" s="113"/>
      <c r="L243" s="113"/>
      <c r="M243" s="113"/>
      <c r="N243" s="113"/>
      <c r="O243" s="113"/>
      <c r="P243" s="27"/>
      <c r="Q243" s="113"/>
      <c r="R243" s="113"/>
      <c r="S243" s="113"/>
      <c r="T243" s="113"/>
      <c r="U243" s="113"/>
      <c r="V243" s="113"/>
      <c r="W243" s="113"/>
      <c r="X243" s="28"/>
      <c r="Y243" s="221"/>
      <c r="Z243" s="221"/>
      <c r="AA243" s="221"/>
      <c r="AB243" s="221"/>
      <c r="AC243" s="221"/>
      <c r="AD243" s="221"/>
      <c r="AE243" s="221"/>
      <c r="AF243" s="28"/>
      <c r="AG243" s="221"/>
      <c r="AH243" s="221"/>
      <c r="AI243" s="221"/>
      <c r="AJ243" s="221"/>
      <c r="AK243" s="221"/>
      <c r="AL243" s="221"/>
      <c r="AM243" s="221"/>
      <c r="AN243" s="28"/>
      <c r="AO243" s="141"/>
      <c r="AP243" s="141"/>
      <c r="AQ243" s="141"/>
      <c r="AR243" s="79" t="str">
        <f t="shared" si="20"/>
        <v/>
      </c>
      <c r="AS243" s="139"/>
      <c r="AT243" s="139"/>
      <c r="AU243" s="28"/>
      <c r="AV243" s="215"/>
      <c r="AW243" s="215"/>
      <c r="AX243" s="28"/>
      <c r="AY243" s="140"/>
      <c r="AZ243" s="28"/>
      <c r="BA243" s="140"/>
      <c r="BB243" s="140"/>
      <c r="BC243" s="140"/>
      <c r="BD243" s="140"/>
      <c r="BE243" s="140"/>
      <c r="BF243" s="140"/>
      <c r="BG243" s="140"/>
      <c r="BH243" s="140"/>
      <c r="BI243" s="140"/>
      <c r="BJ243" s="140"/>
      <c r="BK243" s="140"/>
      <c r="BL243" s="140"/>
      <c r="BM243" s="140"/>
      <c r="BN243" s="140"/>
      <c r="BO243" s="140"/>
      <c r="BP243" s="140"/>
      <c r="BQ243" s="140"/>
      <c r="BR243" s="140"/>
      <c r="BS243" s="140"/>
      <c r="BT243" s="140"/>
      <c r="BU243" s="140"/>
      <c r="BV243" s="140"/>
      <c r="BW243" s="140"/>
      <c r="BX243" s="140"/>
      <c r="BY243" s="140"/>
      <c r="BZ243" s="140"/>
      <c r="CA243" s="140"/>
      <c r="CB243" s="140"/>
      <c r="CC243" s="140"/>
      <c r="CD243" s="140"/>
      <c r="CE243" s="140"/>
      <c r="CF243" s="140"/>
      <c r="CG243" s="140"/>
      <c r="CH243" s="140"/>
      <c r="CI243" s="140"/>
      <c r="CJ243" s="140"/>
      <c r="CK243" s="140"/>
      <c r="CL243" s="140"/>
      <c r="CM243" s="140"/>
      <c r="CN243" s="140"/>
      <c r="CO243" s="140"/>
      <c r="CP243" s="140"/>
      <c r="CQ243" s="140"/>
      <c r="CR243" s="140"/>
      <c r="CS243" s="140"/>
      <c r="CT243" s="140"/>
      <c r="CU243" s="140"/>
      <c r="CV243" s="140"/>
      <c r="CW243" s="140"/>
      <c r="CX243" s="140"/>
      <c r="CY243" s="103">
        <f t="shared" si="22"/>
        <v>0</v>
      </c>
      <c r="CZ243" s="78"/>
    </row>
    <row r="244" spans="1:104" x14ac:dyDescent="0.2">
      <c r="A244" s="26"/>
      <c r="B244" s="123">
        <f t="shared" si="23"/>
        <v>235</v>
      </c>
      <c r="C244" s="107"/>
      <c r="D244" s="111"/>
      <c r="F244" s="108"/>
      <c r="G244" s="120"/>
      <c r="H244" s="101">
        <f t="shared" si="21"/>
        <v>0</v>
      </c>
      <c r="I244" s="113"/>
      <c r="J244" s="113"/>
      <c r="K244" s="113"/>
      <c r="L244" s="113"/>
      <c r="M244" s="113"/>
      <c r="N244" s="113"/>
      <c r="O244" s="113"/>
      <c r="P244" s="27"/>
      <c r="Q244" s="113"/>
      <c r="R244" s="113"/>
      <c r="S244" s="113"/>
      <c r="T244" s="113"/>
      <c r="U244" s="113"/>
      <c r="V244" s="113"/>
      <c r="W244" s="113"/>
      <c r="X244" s="28"/>
      <c r="Y244" s="221"/>
      <c r="Z244" s="221"/>
      <c r="AA244" s="221"/>
      <c r="AB244" s="221"/>
      <c r="AC244" s="221"/>
      <c r="AD244" s="221"/>
      <c r="AE244" s="221"/>
      <c r="AF244" s="28"/>
      <c r="AG244" s="221"/>
      <c r="AH244" s="221"/>
      <c r="AI244" s="221"/>
      <c r="AJ244" s="221"/>
      <c r="AK244" s="221"/>
      <c r="AL244" s="221"/>
      <c r="AM244" s="221"/>
      <c r="AN244" s="28"/>
      <c r="AO244" s="141"/>
      <c r="AP244" s="141"/>
      <c r="AQ244" s="141"/>
      <c r="AR244" s="79" t="str">
        <f t="shared" si="20"/>
        <v/>
      </c>
      <c r="AS244" s="139"/>
      <c r="AT244" s="139"/>
      <c r="AU244" s="28"/>
      <c r="AV244" s="215"/>
      <c r="AW244" s="215"/>
      <c r="AX244" s="28"/>
      <c r="AY244" s="140"/>
      <c r="AZ244" s="28"/>
      <c r="BA244" s="140"/>
      <c r="BB244" s="140"/>
      <c r="BC244" s="140"/>
      <c r="BD244" s="140"/>
      <c r="BE244" s="140"/>
      <c r="BF244" s="140"/>
      <c r="BG244" s="140"/>
      <c r="BH244" s="140"/>
      <c r="BI244" s="140"/>
      <c r="BJ244" s="140"/>
      <c r="BK244" s="140"/>
      <c r="BL244" s="140"/>
      <c r="BM244" s="140"/>
      <c r="BN244" s="140"/>
      <c r="BO244" s="140"/>
      <c r="BP244" s="140"/>
      <c r="BQ244" s="140"/>
      <c r="BR244" s="140"/>
      <c r="BS244" s="140"/>
      <c r="BT244" s="140"/>
      <c r="BU244" s="140"/>
      <c r="BV244" s="140"/>
      <c r="BW244" s="140"/>
      <c r="BX244" s="140"/>
      <c r="BY244" s="140"/>
      <c r="BZ244" s="140"/>
      <c r="CA244" s="140"/>
      <c r="CB244" s="140"/>
      <c r="CC244" s="140"/>
      <c r="CD244" s="140"/>
      <c r="CE244" s="140"/>
      <c r="CF244" s="140"/>
      <c r="CG244" s="140"/>
      <c r="CH244" s="140"/>
      <c r="CI244" s="140"/>
      <c r="CJ244" s="140"/>
      <c r="CK244" s="140"/>
      <c r="CL244" s="140"/>
      <c r="CM244" s="140"/>
      <c r="CN244" s="140"/>
      <c r="CO244" s="140"/>
      <c r="CP244" s="140"/>
      <c r="CQ244" s="140"/>
      <c r="CR244" s="140"/>
      <c r="CS244" s="140"/>
      <c r="CT244" s="140"/>
      <c r="CU244" s="140"/>
      <c r="CV244" s="140"/>
      <c r="CW244" s="140"/>
      <c r="CX244" s="140"/>
      <c r="CY244" s="103">
        <f t="shared" si="22"/>
        <v>0</v>
      </c>
      <c r="CZ244" s="78"/>
    </row>
    <row r="245" spans="1:104" x14ac:dyDescent="0.2">
      <c r="A245" s="26"/>
      <c r="B245" s="123">
        <f t="shared" si="23"/>
        <v>236</v>
      </c>
      <c r="C245" s="107"/>
      <c r="D245" s="111"/>
      <c r="F245" s="108"/>
      <c r="G245" s="120"/>
      <c r="H245" s="101">
        <f t="shared" si="21"/>
        <v>0</v>
      </c>
      <c r="I245" s="113"/>
      <c r="J245" s="113"/>
      <c r="K245" s="113"/>
      <c r="L245" s="113"/>
      <c r="M245" s="113"/>
      <c r="N245" s="113"/>
      <c r="O245" s="113"/>
      <c r="P245" s="27"/>
      <c r="Q245" s="113"/>
      <c r="R245" s="113"/>
      <c r="S245" s="113"/>
      <c r="T245" s="113"/>
      <c r="U245" s="113"/>
      <c r="V245" s="113"/>
      <c r="W245" s="113"/>
      <c r="X245" s="28"/>
      <c r="Y245" s="221"/>
      <c r="Z245" s="221"/>
      <c r="AA245" s="221"/>
      <c r="AB245" s="221"/>
      <c r="AC245" s="221"/>
      <c r="AD245" s="221"/>
      <c r="AE245" s="221"/>
      <c r="AF245" s="28"/>
      <c r="AG245" s="221"/>
      <c r="AH245" s="221"/>
      <c r="AI245" s="221"/>
      <c r="AJ245" s="221"/>
      <c r="AK245" s="221"/>
      <c r="AL245" s="221"/>
      <c r="AM245" s="221"/>
      <c r="AN245" s="28"/>
      <c r="AO245" s="141"/>
      <c r="AP245" s="141"/>
      <c r="AQ245" s="141"/>
      <c r="AR245" s="79" t="str">
        <f t="shared" si="20"/>
        <v/>
      </c>
      <c r="AS245" s="139"/>
      <c r="AT245" s="139"/>
      <c r="AU245" s="28"/>
      <c r="AV245" s="215"/>
      <c r="AW245" s="215"/>
      <c r="AX245" s="28"/>
      <c r="AY245" s="140"/>
      <c r="AZ245" s="28"/>
      <c r="BA245" s="140"/>
      <c r="BB245" s="140"/>
      <c r="BC245" s="140"/>
      <c r="BD245" s="140"/>
      <c r="BE245" s="140"/>
      <c r="BF245" s="140"/>
      <c r="BG245" s="140"/>
      <c r="BH245" s="140"/>
      <c r="BI245" s="140"/>
      <c r="BJ245" s="140"/>
      <c r="BK245" s="140"/>
      <c r="BL245" s="140"/>
      <c r="BM245" s="140"/>
      <c r="BN245" s="140"/>
      <c r="BO245" s="140"/>
      <c r="BP245" s="140"/>
      <c r="BQ245" s="140"/>
      <c r="BR245" s="140"/>
      <c r="BS245" s="140"/>
      <c r="BT245" s="140"/>
      <c r="BU245" s="140"/>
      <c r="BV245" s="140"/>
      <c r="BW245" s="140"/>
      <c r="BX245" s="140"/>
      <c r="BY245" s="140"/>
      <c r="BZ245" s="140"/>
      <c r="CA245" s="140"/>
      <c r="CB245" s="140"/>
      <c r="CC245" s="140"/>
      <c r="CD245" s="140"/>
      <c r="CE245" s="140"/>
      <c r="CF245" s="140"/>
      <c r="CG245" s="140"/>
      <c r="CH245" s="140"/>
      <c r="CI245" s="140"/>
      <c r="CJ245" s="140"/>
      <c r="CK245" s="140"/>
      <c r="CL245" s="140"/>
      <c r="CM245" s="140"/>
      <c r="CN245" s="140"/>
      <c r="CO245" s="140"/>
      <c r="CP245" s="140"/>
      <c r="CQ245" s="140"/>
      <c r="CR245" s="140"/>
      <c r="CS245" s="140"/>
      <c r="CT245" s="140"/>
      <c r="CU245" s="140"/>
      <c r="CV245" s="140"/>
      <c r="CW245" s="140"/>
      <c r="CX245" s="140"/>
      <c r="CY245" s="103">
        <f t="shared" si="22"/>
        <v>0</v>
      </c>
      <c r="CZ245" s="78"/>
    </row>
    <row r="246" spans="1:104" x14ac:dyDescent="0.2">
      <c r="A246" s="26"/>
      <c r="B246" s="123">
        <f t="shared" si="23"/>
        <v>237</v>
      </c>
      <c r="C246" s="107"/>
      <c r="D246" s="111"/>
      <c r="F246" s="108"/>
      <c r="G246" s="120"/>
      <c r="H246" s="101">
        <f t="shared" si="21"/>
        <v>0</v>
      </c>
      <c r="I246" s="113"/>
      <c r="J246" s="113"/>
      <c r="K246" s="113"/>
      <c r="L246" s="113"/>
      <c r="M246" s="113"/>
      <c r="N246" s="113"/>
      <c r="O246" s="113"/>
      <c r="P246" s="27"/>
      <c r="Q246" s="113"/>
      <c r="R246" s="113"/>
      <c r="S246" s="113"/>
      <c r="T246" s="113"/>
      <c r="U246" s="113"/>
      <c r="V246" s="113"/>
      <c r="W246" s="113"/>
      <c r="X246" s="28"/>
      <c r="Y246" s="221"/>
      <c r="Z246" s="221"/>
      <c r="AA246" s="221"/>
      <c r="AB246" s="221"/>
      <c r="AC246" s="221"/>
      <c r="AD246" s="221"/>
      <c r="AE246" s="221"/>
      <c r="AF246" s="28"/>
      <c r="AG246" s="221"/>
      <c r="AH246" s="221"/>
      <c r="AI246" s="221"/>
      <c r="AJ246" s="221"/>
      <c r="AK246" s="221"/>
      <c r="AL246" s="221"/>
      <c r="AM246" s="221"/>
      <c r="AN246" s="28"/>
      <c r="AO246" s="141"/>
      <c r="AP246" s="141"/>
      <c r="AQ246" s="141"/>
      <c r="AR246" s="79" t="str">
        <f t="shared" si="20"/>
        <v/>
      </c>
      <c r="AS246" s="139"/>
      <c r="AT246" s="139"/>
      <c r="AU246" s="28"/>
      <c r="AV246" s="215"/>
      <c r="AW246" s="215"/>
      <c r="AX246" s="28"/>
      <c r="AY246" s="140"/>
      <c r="AZ246" s="28"/>
      <c r="BA246" s="140"/>
      <c r="BB246" s="140"/>
      <c r="BC246" s="140"/>
      <c r="BD246" s="140"/>
      <c r="BE246" s="140"/>
      <c r="BF246" s="140"/>
      <c r="BG246" s="140"/>
      <c r="BH246" s="140"/>
      <c r="BI246" s="140"/>
      <c r="BJ246" s="140"/>
      <c r="BK246" s="140"/>
      <c r="BL246" s="140"/>
      <c r="BM246" s="140"/>
      <c r="BN246" s="140"/>
      <c r="BO246" s="140"/>
      <c r="BP246" s="140"/>
      <c r="BQ246" s="140"/>
      <c r="BR246" s="140"/>
      <c r="BS246" s="140"/>
      <c r="BT246" s="140"/>
      <c r="BU246" s="140"/>
      <c r="BV246" s="140"/>
      <c r="BW246" s="140"/>
      <c r="BX246" s="140"/>
      <c r="BY246" s="140"/>
      <c r="BZ246" s="140"/>
      <c r="CA246" s="140"/>
      <c r="CB246" s="140"/>
      <c r="CC246" s="140"/>
      <c r="CD246" s="140"/>
      <c r="CE246" s="140"/>
      <c r="CF246" s="140"/>
      <c r="CG246" s="140"/>
      <c r="CH246" s="140"/>
      <c r="CI246" s="140"/>
      <c r="CJ246" s="140"/>
      <c r="CK246" s="140"/>
      <c r="CL246" s="140"/>
      <c r="CM246" s="140"/>
      <c r="CN246" s="140"/>
      <c r="CO246" s="140"/>
      <c r="CP246" s="140"/>
      <c r="CQ246" s="140"/>
      <c r="CR246" s="140"/>
      <c r="CS246" s="140"/>
      <c r="CT246" s="140"/>
      <c r="CU246" s="140"/>
      <c r="CV246" s="140"/>
      <c r="CW246" s="140"/>
      <c r="CX246" s="140"/>
      <c r="CY246" s="103">
        <f t="shared" si="22"/>
        <v>0</v>
      </c>
      <c r="CZ246" s="78"/>
    </row>
    <row r="247" spans="1:104" x14ac:dyDescent="0.2">
      <c r="A247" s="26"/>
      <c r="B247" s="123">
        <f t="shared" si="23"/>
        <v>238</v>
      </c>
      <c r="C247" s="107"/>
      <c r="D247" s="111"/>
      <c r="F247" s="108"/>
      <c r="G247" s="120"/>
      <c r="H247" s="101">
        <f t="shared" si="21"/>
        <v>0</v>
      </c>
      <c r="I247" s="113"/>
      <c r="J247" s="113"/>
      <c r="K247" s="113"/>
      <c r="L247" s="113"/>
      <c r="M247" s="113"/>
      <c r="N247" s="113"/>
      <c r="O247" s="113"/>
      <c r="P247" s="27"/>
      <c r="Q247" s="113"/>
      <c r="R247" s="113"/>
      <c r="S247" s="113"/>
      <c r="T247" s="113"/>
      <c r="U247" s="113"/>
      <c r="V247" s="113"/>
      <c r="W247" s="113"/>
      <c r="X247" s="28"/>
      <c r="Y247" s="221"/>
      <c r="Z247" s="221"/>
      <c r="AA247" s="221"/>
      <c r="AB247" s="221"/>
      <c r="AC247" s="221"/>
      <c r="AD247" s="221"/>
      <c r="AE247" s="221"/>
      <c r="AF247" s="28"/>
      <c r="AG247" s="221"/>
      <c r="AH247" s="221"/>
      <c r="AI247" s="221"/>
      <c r="AJ247" s="221"/>
      <c r="AK247" s="221"/>
      <c r="AL247" s="221"/>
      <c r="AM247" s="221"/>
      <c r="AN247" s="28"/>
      <c r="AO247" s="141"/>
      <c r="AP247" s="141"/>
      <c r="AQ247" s="141"/>
      <c r="AR247" s="79" t="str">
        <f t="shared" si="20"/>
        <v/>
      </c>
      <c r="AS247" s="139"/>
      <c r="AT247" s="139"/>
      <c r="AU247" s="28"/>
      <c r="AV247" s="215"/>
      <c r="AW247" s="215"/>
      <c r="AX247" s="28"/>
      <c r="AY247" s="140"/>
      <c r="AZ247" s="28"/>
      <c r="BA247" s="140"/>
      <c r="BB247" s="140"/>
      <c r="BC247" s="140"/>
      <c r="BD247" s="140"/>
      <c r="BE247" s="140"/>
      <c r="BF247" s="140"/>
      <c r="BG247" s="140"/>
      <c r="BH247" s="140"/>
      <c r="BI247" s="140"/>
      <c r="BJ247" s="140"/>
      <c r="BK247" s="140"/>
      <c r="BL247" s="140"/>
      <c r="BM247" s="140"/>
      <c r="BN247" s="140"/>
      <c r="BO247" s="140"/>
      <c r="BP247" s="140"/>
      <c r="BQ247" s="140"/>
      <c r="BR247" s="140"/>
      <c r="BS247" s="140"/>
      <c r="BT247" s="140"/>
      <c r="BU247" s="140"/>
      <c r="BV247" s="140"/>
      <c r="BW247" s="140"/>
      <c r="BX247" s="140"/>
      <c r="BY247" s="140"/>
      <c r="BZ247" s="140"/>
      <c r="CA247" s="140"/>
      <c r="CB247" s="140"/>
      <c r="CC247" s="140"/>
      <c r="CD247" s="140"/>
      <c r="CE247" s="140"/>
      <c r="CF247" s="140"/>
      <c r="CG247" s="140"/>
      <c r="CH247" s="140"/>
      <c r="CI247" s="140"/>
      <c r="CJ247" s="140"/>
      <c r="CK247" s="140"/>
      <c r="CL247" s="140"/>
      <c r="CM247" s="140"/>
      <c r="CN247" s="140"/>
      <c r="CO247" s="140"/>
      <c r="CP247" s="140"/>
      <c r="CQ247" s="140"/>
      <c r="CR247" s="140"/>
      <c r="CS247" s="140"/>
      <c r="CT247" s="140"/>
      <c r="CU247" s="140"/>
      <c r="CV247" s="140"/>
      <c r="CW247" s="140"/>
      <c r="CX247" s="140"/>
      <c r="CY247" s="103">
        <f t="shared" si="22"/>
        <v>0</v>
      </c>
      <c r="CZ247" s="78"/>
    </row>
    <row r="248" spans="1:104" x14ac:dyDescent="0.2">
      <c r="A248" s="26"/>
      <c r="B248" s="123">
        <f t="shared" si="23"/>
        <v>239</v>
      </c>
      <c r="C248" s="107"/>
      <c r="D248" s="111"/>
      <c r="F248" s="108"/>
      <c r="G248" s="120"/>
      <c r="H248" s="101">
        <f t="shared" si="21"/>
        <v>0</v>
      </c>
      <c r="I248" s="113"/>
      <c r="J248" s="113"/>
      <c r="K248" s="113"/>
      <c r="L248" s="113"/>
      <c r="M248" s="113"/>
      <c r="N248" s="113"/>
      <c r="O248" s="113"/>
      <c r="P248" s="27"/>
      <c r="Q248" s="113"/>
      <c r="R248" s="113"/>
      <c r="S248" s="113"/>
      <c r="T248" s="113"/>
      <c r="U248" s="113"/>
      <c r="V248" s="113"/>
      <c r="W248" s="113"/>
      <c r="X248" s="28"/>
      <c r="Y248" s="221"/>
      <c r="Z248" s="221"/>
      <c r="AA248" s="221"/>
      <c r="AB248" s="221"/>
      <c r="AC248" s="221"/>
      <c r="AD248" s="221"/>
      <c r="AE248" s="221"/>
      <c r="AF248" s="28"/>
      <c r="AG248" s="221"/>
      <c r="AH248" s="221"/>
      <c r="AI248" s="221"/>
      <c r="AJ248" s="221"/>
      <c r="AK248" s="221"/>
      <c r="AL248" s="221"/>
      <c r="AM248" s="221"/>
      <c r="AN248" s="28"/>
      <c r="AO248" s="141"/>
      <c r="AP248" s="141"/>
      <c r="AQ248" s="141"/>
      <c r="AR248" s="79" t="str">
        <f t="shared" si="20"/>
        <v/>
      </c>
      <c r="AS248" s="139"/>
      <c r="AT248" s="139"/>
      <c r="AU248" s="28"/>
      <c r="AV248" s="215"/>
      <c r="AW248" s="215"/>
      <c r="AX248" s="28"/>
      <c r="AY248" s="140"/>
      <c r="AZ248" s="28"/>
      <c r="BA248" s="140"/>
      <c r="BB248" s="140"/>
      <c r="BC248" s="140"/>
      <c r="BD248" s="140"/>
      <c r="BE248" s="140"/>
      <c r="BF248" s="140"/>
      <c r="BG248" s="140"/>
      <c r="BH248" s="140"/>
      <c r="BI248" s="140"/>
      <c r="BJ248" s="140"/>
      <c r="BK248" s="140"/>
      <c r="BL248" s="140"/>
      <c r="BM248" s="140"/>
      <c r="BN248" s="140"/>
      <c r="BO248" s="140"/>
      <c r="BP248" s="140"/>
      <c r="BQ248" s="140"/>
      <c r="BR248" s="140"/>
      <c r="BS248" s="140"/>
      <c r="BT248" s="140"/>
      <c r="BU248" s="140"/>
      <c r="BV248" s="140"/>
      <c r="BW248" s="140"/>
      <c r="BX248" s="140"/>
      <c r="BY248" s="140"/>
      <c r="BZ248" s="140"/>
      <c r="CA248" s="140"/>
      <c r="CB248" s="140"/>
      <c r="CC248" s="140"/>
      <c r="CD248" s="140"/>
      <c r="CE248" s="140"/>
      <c r="CF248" s="140"/>
      <c r="CG248" s="140"/>
      <c r="CH248" s="140"/>
      <c r="CI248" s="140"/>
      <c r="CJ248" s="140"/>
      <c r="CK248" s="140"/>
      <c r="CL248" s="140"/>
      <c r="CM248" s="140"/>
      <c r="CN248" s="140"/>
      <c r="CO248" s="140"/>
      <c r="CP248" s="140"/>
      <c r="CQ248" s="140"/>
      <c r="CR248" s="140"/>
      <c r="CS248" s="140"/>
      <c r="CT248" s="140"/>
      <c r="CU248" s="140"/>
      <c r="CV248" s="140"/>
      <c r="CW248" s="140"/>
      <c r="CX248" s="140"/>
      <c r="CY248" s="103">
        <f t="shared" si="22"/>
        <v>0</v>
      </c>
      <c r="CZ248" s="78"/>
    </row>
    <row r="249" spans="1:104" x14ac:dyDescent="0.2">
      <c r="A249" s="26"/>
      <c r="B249" s="123">
        <f t="shared" si="23"/>
        <v>240</v>
      </c>
      <c r="C249" s="107"/>
      <c r="D249" s="111"/>
      <c r="F249" s="108"/>
      <c r="G249" s="120"/>
      <c r="H249" s="101">
        <f t="shared" si="21"/>
        <v>0</v>
      </c>
      <c r="I249" s="113"/>
      <c r="J249" s="113"/>
      <c r="K249" s="113"/>
      <c r="L249" s="113"/>
      <c r="M249" s="113"/>
      <c r="N249" s="113"/>
      <c r="O249" s="113"/>
      <c r="P249" s="27"/>
      <c r="Q249" s="113"/>
      <c r="R249" s="113"/>
      <c r="S249" s="113"/>
      <c r="T249" s="113"/>
      <c r="U249" s="113"/>
      <c r="V249" s="113"/>
      <c r="W249" s="113"/>
      <c r="X249" s="28"/>
      <c r="Y249" s="221"/>
      <c r="Z249" s="221"/>
      <c r="AA249" s="221"/>
      <c r="AB249" s="221"/>
      <c r="AC249" s="221"/>
      <c r="AD249" s="221"/>
      <c r="AE249" s="221"/>
      <c r="AF249" s="28"/>
      <c r="AG249" s="221"/>
      <c r="AH249" s="221"/>
      <c r="AI249" s="221"/>
      <c r="AJ249" s="221"/>
      <c r="AK249" s="221"/>
      <c r="AL249" s="221"/>
      <c r="AM249" s="221"/>
      <c r="AN249" s="28"/>
      <c r="AO249" s="141"/>
      <c r="AP249" s="141"/>
      <c r="AQ249" s="141"/>
      <c r="AR249" s="79" t="str">
        <f t="shared" si="20"/>
        <v/>
      </c>
      <c r="AS249" s="139"/>
      <c r="AT249" s="139"/>
      <c r="AU249" s="28"/>
      <c r="AV249" s="215"/>
      <c r="AW249" s="215"/>
      <c r="AX249" s="28"/>
      <c r="AY249" s="140"/>
      <c r="AZ249" s="28"/>
      <c r="BA249" s="140"/>
      <c r="BB249" s="140"/>
      <c r="BC249" s="140"/>
      <c r="BD249" s="140"/>
      <c r="BE249" s="140"/>
      <c r="BF249" s="140"/>
      <c r="BG249" s="140"/>
      <c r="BH249" s="140"/>
      <c r="BI249" s="140"/>
      <c r="BJ249" s="140"/>
      <c r="BK249" s="140"/>
      <c r="BL249" s="140"/>
      <c r="BM249" s="140"/>
      <c r="BN249" s="140"/>
      <c r="BO249" s="140"/>
      <c r="BP249" s="140"/>
      <c r="BQ249" s="140"/>
      <c r="BR249" s="140"/>
      <c r="BS249" s="140"/>
      <c r="BT249" s="140"/>
      <c r="BU249" s="140"/>
      <c r="BV249" s="140"/>
      <c r="BW249" s="140"/>
      <c r="BX249" s="140"/>
      <c r="BY249" s="140"/>
      <c r="BZ249" s="140"/>
      <c r="CA249" s="140"/>
      <c r="CB249" s="140"/>
      <c r="CC249" s="140"/>
      <c r="CD249" s="140"/>
      <c r="CE249" s="140"/>
      <c r="CF249" s="140"/>
      <c r="CG249" s="140"/>
      <c r="CH249" s="140"/>
      <c r="CI249" s="140"/>
      <c r="CJ249" s="140"/>
      <c r="CK249" s="140"/>
      <c r="CL249" s="140"/>
      <c r="CM249" s="140"/>
      <c r="CN249" s="140"/>
      <c r="CO249" s="140"/>
      <c r="CP249" s="140"/>
      <c r="CQ249" s="140"/>
      <c r="CR249" s="140"/>
      <c r="CS249" s="140"/>
      <c r="CT249" s="140"/>
      <c r="CU249" s="140"/>
      <c r="CV249" s="140"/>
      <c r="CW249" s="140"/>
      <c r="CX249" s="140"/>
      <c r="CY249" s="103">
        <f t="shared" si="22"/>
        <v>0</v>
      </c>
      <c r="CZ249" s="78"/>
    </row>
    <row r="250" spans="1:104" x14ac:dyDescent="0.2">
      <c r="A250" s="26"/>
      <c r="B250" s="123">
        <f t="shared" si="23"/>
        <v>241</v>
      </c>
      <c r="C250" s="107"/>
      <c r="D250" s="111"/>
      <c r="F250" s="108"/>
      <c r="G250" s="120"/>
      <c r="H250" s="101">
        <f t="shared" si="21"/>
        <v>0</v>
      </c>
      <c r="I250" s="113"/>
      <c r="J250" s="113"/>
      <c r="K250" s="113"/>
      <c r="L250" s="113"/>
      <c r="M250" s="113"/>
      <c r="N250" s="113"/>
      <c r="O250" s="113"/>
      <c r="P250" s="27"/>
      <c r="Q250" s="113"/>
      <c r="R250" s="113"/>
      <c r="S250" s="113"/>
      <c r="T250" s="113"/>
      <c r="U250" s="113"/>
      <c r="V250" s="113"/>
      <c r="W250" s="113"/>
      <c r="X250" s="28"/>
      <c r="Y250" s="221"/>
      <c r="Z250" s="221"/>
      <c r="AA250" s="221"/>
      <c r="AB250" s="221"/>
      <c r="AC250" s="221"/>
      <c r="AD250" s="221"/>
      <c r="AE250" s="221"/>
      <c r="AF250" s="28"/>
      <c r="AG250" s="221"/>
      <c r="AH250" s="221"/>
      <c r="AI250" s="221"/>
      <c r="AJ250" s="221"/>
      <c r="AK250" s="221"/>
      <c r="AL250" s="221"/>
      <c r="AM250" s="221"/>
      <c r="AN250" s="28"/>
      <c r="AO250" s="141"/>
      <c r="AP250" s="141"/>
      <c r="AQ250" s="141"/>
      <c r="AR250" s="79" t="str">
        <f t="shared" si="20"/>
        <v/>
      </c>
      <c r="AS250" s="139"/>
      <c r="AT250" s="139"/>
      <c r="AU250" s="28"/>
      <c r="AV250" s="215"/>
      <c r="AW250" s="215"/>
      <c r="AX250" s="28"/>
      <c r="AY250" s="140"/>
      <c r="AZ250" s="28"/>
      <c r="BA250" s="140"/>
      <c r="BB250" s="140"/>
      <c r="BC250" s="140"/>
      <c r="BD250" s="140"/>
      <c r="BE250" s="140"/>
      <c r="BF250" s="140"/>
      <c r="BG250" s="140"/>
      <c r="BH250" s="140"/>
      <c r="BI250" s="140"/>
      <c r="BJ250" s="140"/>
      <c r="BK250" s="140"/>
      <c r="BL250" s="140"/>
      <c r="BM250" s="140"/>
      <c r="BN250" s="140"/>
      <c r="BO250" s="140"/>
      <c r="BP250" s="140"/>
      <c r="BQ250" s="140"/>
      <c r="BR250" s="140"/>
      <c r="BS250" s="140"/>
      <c r="BT250" s="140"/>
      <c r="BU250" s="140"/>
      <c r="BV250" s="140"/>
      <c r="BW250" s="140"/>
      <c r="BX250" s="140"/>
      <c r="BY250" s="140"/>
      <c r="BZ250" s="140"/>
      <c r="CA250" s="140"/>
      <c r="CB250" s="140"/>
      <c r="CC250" s="140"/>
      <c r="CD250" s="140"/>
      <c r="CE250" s="140"/>
      <c r="CF250" s="140"/>
      <c r="CG250" s="140"/>
      <c r="CH250" s="140"/>
      <c r="CI250" s="140"/>
      <c r="CJ250" s="140"/>
      <c r="CK250" s="140"/>
      <c r="CL250" s="140"/>
      <c r="CM250" s="140"/>
      <c r="CN250" s="140"/>
      <c r="CO250" s="140"/>
      <c r="CP250" s="140"/>
      <c r="CQ250" s="140"/>
      <c r="CR250" s="140"/>
      <c r="CS250" s="140"/>
      <c r="CT250" s="140"/>
      <c r="CU250" s="140"/>
      <c r="CV250" s="140"/>
      <c r="CW250" s="140"/>
      <c r="CX250" s="140"/>
      <c r="CY250" s="103">
        <f t="shared" si="22"/>
        <v>0</v>
      </c>
      <c r="CZ250" s="78"/>
    </row>
    <row r="251" spans="1:104" x14ac:dyDescent="0.2">
      <c r="A251" s="26"/>
      <c r="B251" s="123">
        <f t="shared" si="23"/>
        <v>242</v>
      </c>
      <c r="C251" s="107"/>
      <c r="D251" s="111"/>
      <c r="F251" s="108"/>
      <c r="G251" s="120"/>
      <c r="H251" s="101">
        <f t="shared" si="21"/>
        <v>0</v>
      </c>
      <c r="I251" s="113"/>
      <c r="J251" s="113"/>
      <c r="K251" s="113"/>
      <c r="L251" s="113"/>
      <c r="M251" s="113"/>
      <c r="N251" s="113"/>
      <c r="O251" s="113"/>
      <c r="P251" s="27"/>
      <c r="Q251" s="113"/>
      <c r="R251" s="113"/>
      <c r="S251" s="113"/>
      <c r="T251" s="113"/>
      <c r="U251" s="113"/>
      <c r="V251" s="113"/>
      <c r="W251" s="113"/>
      <c r="X251" s="28"/>
      <c r="Y251" s="221"/>
      <c r="Z251" s="221"/>
      <c r="AA251" s="221"/>
      <c r="AB251" s="221"/>
      <c r="AC251" s="221"/>
      <c r="AD251" s="221"/>
      <c r="AE251" s="221"/>
      <c r="AF251" s="28"/>
      <c r="AG251" s="221"/>
      <c r="AH251" s="221"/>
      <c r="AI251" s="221"/>
      <c r="AJ251" s="221"/>
      <c r="AK251" s="221"/>
      <c r="AL251" s="221"/>
      <c r="AM251" s="221"/>
      <c r="AN251" s="28"/>
      <c r="AO251" s="141"/>
      <c r="AP251" s="141"/>
      <c r="AQ251" s="141"/>
      <c r="AR251" s="79" t="str">
        <f t="shared" si="20"/>
        <v/>
      </c>
      <c r="AS251" s="139"/>
      <c r="AT251" s="139"/>
      <c r="AU251" s="28"/>
      <c r="AV251" s="215"/>
      <c r="AW251" s="215"/>
      <c r="AX251" s="28"/>
      <c r="AY251" s="140"/>
      <c r="AZ251" s="28"/>
      <c r="BA251" s="140"/>
      <c r="BB251" s="140"/>
      <c r="BC251" s="140"/>
      <c r="BD251" s="140"/>
      <c r="BE251" s="140"/>
      <c r="BF251" s="140"/>
      <c r="BG251" s="140"/>
      <c r="BH251" s="140"/>
      <c r="BI251" s="140"/>
      <c r="BJ251" s="140"/>
      <c r="BK251" s="140"/>
      <c r="BL251" s="140"/>
      <c r="BM251" s="140"/>
      <c r="BN251" s="140"/>
      <c r="BO251" s="140"/>
      <c r="BP251" s="140"/>
      <c r="BQ251" s="140"/>
      <c r="BR251" s="140"/>
      <c r="BS251" s="140"/>
      <c r="BT251" s="140"/>
      <c r="BU251" s="140"/>
      <c r="BV251" s="140"/>
      <c r="BW251" s="140"/>
      <c r="BX251" s="140"/>
      <c r="BY251" s="140"/>
      <c r="BZ251" s="140"/>
      <c r="CA251" s="140"/>
      <c r="CB251" s="140"/>
      <c r="CC251" s="140"/>
      <c r="CD251" s="140"/>
      <c r="CE251" s="140"/>
      <c r="CF251" s="140"/>
      <c r="CG251" s="140"/>
      <c r="CH251" s="140"/>
      <c r="CI251" s="140"/>
      <c r="CJ251" s="140"/>
      <c r="CK251" s="140"/>
      <c r="CL251" s="140"/>
      <c r="CM251" s="140"/>
      <c r="CN251" s="140"/>
      <c r="CO251" s="140"/>
      <c r="CP251" s="140"/>
      <c r="CQ251" s="140"/>
      <c r="CR251" s="140"/>
      <c r="CS251" s="140"/>
      <c r="CT251" s="140"/>
      <c r="CU251" s="140"/>
      <c r="CV251" s="140"/>
      <c r="CW251" s="140"/>
      <c r="CX251" s="140"/>
      <c r="CY251" s="103">
        <f t="shared" si="22"/>
        <v>0</v>
      </c>
      <c r="CZ251" s="78"/>
    </row>
    <row r="252" spans="1:104" x14ac:dyDescent="0.2">
      <c r="A252" s="26"/>
      <c r="B252" s="123">
        <f t="shared" si="23"/>
        <v>243</v>
      </c>
      <c r="C252" s="107"/>
      <c r="D252" s="111"/>
      <c r="F252" s="108"/>
      <c r="G252" s="120"/>
      <c r="H252" s="101">
        <f t="shared" si="21"/>
        <v>0</v>
      </c>
      <c r="I252" s="113"/>
      <c r="J252" s="113"/>
      <c r="K252" s="113"/>
      <c r="L252" s="113"/>
      <c r="M252" s="113"/>
      <c r="N252" s="113"/>
      <c r="O252" s="113"/>
      <c r="P252" s="27"/>
      <c r="Q252" s="113"/>
      <c r="R252" s="113"/>
      <c r="S252" s="113"/>
      <c r="T252" s="113"/>
      <c r="U252" s="113"/>
      <c r="V252" s="113"/>
      <c r="W252" s="113"/>
      <c r="X252" s="28"/>
      <c r="Y252" s="221"/>
      <c r="Z252" s="221"/>
      <c r="AA252" s="221"/>
      <c r="AB252" s="221"/>
      <c r="AC252" s="221"/>
      <c r="AD252" s="221"/>
      <c r="AE252" s="221"/>
      <c r="AF252" s="28"/>
      <c r="AG252" s="221"/>
      <c r="AH252" s="221"/>
      <c r="AI252" s="221"/>
      <c r="AJ252" s="221"/>
      <c r="AK252" s="221"/>
      <c r="AL252" s="221"/>
      <c r="AM252" s="221"/>
      <c r="AN252" s="28"/>
      <c r="AO252" s="141"/>
      <c r="AP252" s="141"/>
      <c r="AQ252" s="141"/>
      <c r="AR252" s="79" t="str">
        <f t="shared" si="20"/>
        <v/>
      </c>
      <c r="AS252" s="139"/>
      <c r="AT252" s="139"/>
      <c r="AU252" s="28"/>
      <c r="AV252" s="215"/>
      <c r="AW252" s="215"/>
      <c r="AX252" s="28"/>
      <c r="AY252" s="140"/>
      <c r="AZ252" s="28"/>
      <c r="BA252" s="140"/>
      <c r="BB252" s="140"/>
      <c r="BC252" s="140"/>
      <c r="BD252" s="140"/>
      <c r="BE252" s="140"/>
      <c r="BF252" s="140"/>
      <c r="BG252" s="140"/>
      <c r="BH252" s="140"/>
      <c r="BI252" s="140"/>
      <c r="BJ252" s="140"/>
      <c r="BK252" s="140"/>
      <c r="BL252" s="140"/>
      <c r="BM252" s="140"/>
      <c r="BN252" s="140"/>
      <c r="BO252" s="140"/>
      <c r="BP252" s="140"/>
      <c r="BQ252" s="140"/>
      <c r="BR252" s="140"/>
      <c r="BS252" s="140"/>
      <c r="BT252" s="140"/>
      <c r="BU252" s="140"/>
      <c r="BV252" s="140"/>
      <c r="BW252" s="140"/>
      <c r="BX252" s="140"/>
      <c r="BY252" s="140"/>
      <c r="BZ252" s="140"/>
      <c r="CA252" s="140"/>
      <c r="CB252" s="140"/>
      <c r="CC252" s="140"/>
      <c r="CD252" s="140"/>
      <c r="CE252" s="140"/>
      <c r="CF252" s="140"/>
      <c r="CG252" s="140"/>
      <c r="CH252" s="140"/>
      <c r="CI252" s="140"/>
      <c r="CJ252" s="140"/>
      <c r="CK252" s="140"/>
      <c r="CL252" s="140"/>
      <c r="CM252" s="140"/>
      <c r="CN252" s="140"/>
      <c r="CO252" s="140"/>
      <c r="CP252" s="140"/>
      <c r="CQ252" s="140"/>
      <c r="CR252" s="140"/>
      <c r="CS252" s="140"/>
      <c r="CT252" s="140"/>
      <c r="CU252" s="140"/>
      <c r="CV252" s="140"/>
      <c r="CW252" s="140"/>
      <c r="CX252" s="140"/>
      <c r="CY252" s="103">
        <f t="shared" si="22"/>
        <v>0</v>
      </c>
      <c r="CZ252" s="78"/>
    </row>
    <row r="253" spans="1:104" x14ac:dyDescent="0.2">
      <c r="A253" s="26"/>
      <c r="B253" s="123">
        <f t="shared" si="23"/>
        <v>244</v>
      </c>
      <c r="C253" s="107"/>
      <c r="D253" s="111"/>
      <c r="F253" s="108"/>
      <c r="G253" s="120"/>
      <c r="H253" s="101">
        <f t="shared" si="21"/>
        <v>0</v>
      </c>
      <c r="I253" s="113"/>
      <c r="J253" s="113"/>
      <c r="K253" s="113"/>
      <c r="L253" s="113"/>
      <c r="M253" s="113"/>
      <c r="N253" s="113"/>
      <c r="O253" s="113"/>
      <c r="P253" s="27"/>
      <c r="Q253" s="113"/>
      <c r="R253" s="113"/>
      <c r="S253" s="113"/>
      <c r="T253" s="113"/>
      <c r="U253" s="113"/>
      <c r="V253" s="113"/>
      <c r="W253" s="113"/>
      <c r="X253" s="28"/>
      <c r="Y253" s="221"/>
      <c r="Z253" s="221"/>
      <c r="AA253" s="221"/>
      <c r="AB253" s="221"/>
      <c r="AC253" s="221"/>
      <c r="AD253" s="221"/>
      <c r="AE253" s="221"/>
      <c r="AF253" s="28"/>
      <c r="AG253" s="221"/>
      <c r="AH253" s="221"/>
      <c r="AI253" s="221"/>
      <c r="AJ253" s="221"/>
      <c r="AK253" s="221"/>
      <c r="AL253" s="221"/>
      <c r="AM253" s="221"/>
      <c r="AN253" s="28"/>
      <c r="AO253" s="141"/>
      <c r="AP253" s="141"/>
      <c r="AQ253" s="141"/>
      <c r="AR253" s="79" t="str">
        <f t="shared" si="20"/>
        <v/>
      </c>
      <c r="AS253" s="139"/>
      <c r="AT253" s="139"/>
      <c r="AU253" s="28"/>
      <c r="AV253" s="215"/>
      <c r="AW253" s="215"/>
      <c r="AX253" s="28"/>
      <c r="AY253" s="140"/>
      <c r="AZ253" s="28"/>
      <c r="BA253" s="140"/>
      <c r="BB253" s="140"/>
      <c r="BC253" s="140"/>
      <c r="BD253" s="140"/>
      <c r="BE253" s="140"/>
      <c r="BF253" s="140"/>
      <c r="BG253" s="140"/>
      <c r="BH253" s="140"/>
      <c r="BI253" s="140"/>
      <c r="BJ253" s="140"/>
      <c r="BK253" s="140"/>
      <c r="BL253" s="140"/>
      <c r="BM253" s="140"/>
      <c r="BN253" s="140"/>
      <c r="BO253" s="140"/>
      <c r="BP253" s="140"/>
      <c r="BQ253" s="140"/>
      <c r="BR253" s="140"/>
      <c r="BS253" s="140"/>
      <c r="BT253" s="140"/>
      <c r="BU253" s="140"/>
      <c r="BV253" s="140"/>
      <c r="BW253" s="140"/>
      <c r="BX253" s="140"/>
      <c r="BY253" s="140"/>
      <c r="BZ253" s="140"/>
      <c r="CA253" s="140"/>
      <c r="CB253" s="140"/>
      <c r="CC253" s="140"/>
      <c r="CD253" s="140"/>
      <c r="CE253" s="140"/>
      <c r="CF253" s="140"/>
      <c r="CG253" s="140"/>
      <c r="CH253" s="140"/>
      <c r="CI253" s="140"/>
      <c r="CJ253" s="140"/>
      <c r="CK253" s="140"/>
      <c r="CL253" s="140"/>
      <c r="CM253" s="140"/>
      <c r="CN253" s="140"/>
      <c r="CO253" s="140"/>
      <c r="CP253" s="140"/>
      <c r="CQ253" s="140"/>
      <c r="CR253" s="140"/>
      <c r="CS253" s="140"/>
      <c r="CT253" s="140"/>
      <c r="CU253" s="140"/>
      <c r="CV253" s="140"/>
      <c r="CW253" s="140"/>
      <c r="CX253" s="140"/>
      <c r="CY253" s="103">
        <f t="shared" si="22"/>
        <v>0</v>
      </c>
      <c r="CZ253" s="78"/>
    </row>
    <row r="254" spans="1:104" x14ac:dyDescent="0.2">
      <c r="A254" s="26"/>
      <c r="B254" s="123">
        <f t="shared" si="23"/>
        <v>245</v>
      </c>
      <c r="C254" s="107"/>
      <c r="D254" s="111"/>
      <c r="F254" s="108"/>
      <c r="G254" s="120"/>
      <c r="H254" s="101">
        <f t="shared" si="21"/>
        <v>0</v>
      </c>
      <c r="I254" s="113"/>
      <c r="J254" s="113"/>
      <c r="K254" s="113"/>
      <c r="L254" s="113"/>
      <c r="M254" s="113"/>
      <c r="N254" s="113"/>
      <c r="O254" s="113"/>
      <c r="P254" s="27"/>
      <c r="Q254" s="113"/>
      <c r="R254" s="113"/>
      <c r="S254" s="113"/>
      <c r="T254" s="113"/>
      <c r="U254" s="113"/>
      <c r="V254" s="113"/>
      <c r="W254" s="113"/>
      <c r="X254" s="28"/>
      <c r="Y254" s="221"/>
      <c r="Z254" s="221"/>
      <c r="AA254" s="221"/>
      <c r="AB254" s="221"/>
      <c r="AC254" s="221"/>
      <c r="AD254" s="221"/>
      <c r="AE254" s="221"/>
      <c r="AF254" s="28"/>
      <c r="AG254" s="221"/>
      <c r="AH254" s="221"/>
      <c r="AI254" s="221"/>
      <c r="AJ254" s="221"/>
      <c r="AK254" s="221"/>
      <c r="AL254" s="221"/>
      <c r="AM254" s="221"/>
      <c r="AN254" s="28"/>
      <c r="AO254" s="141"/>
      <c r="AP254" s="141"/>
      <c r="AQ254" s="141"/>
      <c r="AR254" s="79" t="str">
        <f t="shared" si="20"/>
        <v/>
      </c>
      <c r="AS254" s="139"/>
      <c r="AT254" s="139"/>
      <c r="AU254" s="28"/>
      <c r="AV254" s="215"/>
      <c r="AW254" s="215"/>
      <c r="AX254" s="28"/>
      <c r="AY254" s="140"/>
      <c r="AZ254" s="28"/>
      <c r="BA254" s="140"/>
      <c r="BB254" s="140"/>
      <c r="BC254" s="140"/>
      <c r="BD254" s="140"/>
      <c r="BE254" s="140"/>
      <c r="BF254" s="140"/>
      <c r="BG254" s="140"/>
      <c r="BH254" s="140"/>
      <c r="BI254" s="140"/>
      <c r="BJ254" s="140"/>
      <c r="BK254" s="140"/>
      <c r="BL254" s="140"/>
      <c r="BM254" s="140"/>
      <c r="BN254" s="140"/>
      <c r="BO254" s="140"/>
      <c r="BP254" s="140"/>
      <c r="BQ254" s="140"/>
      <c r="BR254" s="140"/>
      <c r="BS254" s="140"/>
      <c r="BT254" s="140"/>
      <c r="BU254" s="140"/>
      <c r="BV254" s="140"/>
      <c r="BW254" s="140"/>
      <c r="BX254" s="140"/>
      <c r="BY254" s="140"/>
      <c r="BZ254" s="140"/>
      <c r="CA254" s="140"/>
      <c r="CB254" s="140"/>
      <c r="CC254" s="140"/>
      <c r="CD254" s="140"/>
      <c r="CE254" s="140"/>
      <c r="CF254" s="140"/>
      <c r="CG254" s="140"/>
      <c r="CH254" s="140"/>
      <c r="CI254" s="140"/>
      <c r="CJ254" s="140"/>
      <c r="CK254" s="140"/>
      <c r="CL254" s="140"/>
      <c r="CM254" s="140"/>
      <c r="CN254" s="140"/>
      <c r="CO254" s="140"/>
      <c r="CP254" s="140"/>
      <c r="CQ254" s="140"/>
      <c r="CR254" s="140"/>
      <c r="CS254" s="140"/>
      <c r="CT254" s="140"/>
      <c r="CU254" s="140"/>
      <c r="CV254" s="140"/>
      <c r="CW254" s="140"/>
      <c r="CX254" s="140"/>
      <c r="CY254" s="103">
        <f t="shared" si="22"/>
        <v>0</v>
      </c>
      <c r="CZ254" s="78"/>
    </row>
    <row r="255" spans="1:104" x14ac:dyDescent="0.2">
      <c r="A255" s="26"/>
      <c r="B255" s="123">
        <f t="shared" si="23"/>
        <v>246</v>
      </c>
      <c r="C255" s="107"/>
      <c r="D255" s="111"/>
      <c r="F255" s="108"/>
      <c r="G255" s="120"/>
      <c r="H255" s="101">
        <f t="shared" si="21"/>
        <v>0</v>
      </c>
      <c r="I255" s="113"/>
      <c r="J255" s="113"/>
      <c r="K255" s="113"/>
      <c r="L255" s="113"/>
      <c r="M255" s="113"/>
      <c r="N255" s="113"/>
      <c r="O255" s="113"/>
      <c r="P255" s="27"/>
      <c r="Q255" s="113"/>
      <c r="R255" s="113"/>
      <c r="S255" s="113"/>
      <c r="T255" s="113"/>
      <c r="U255" s="113"/>
      <c r="V255" s="113"/>
      <c r="W255" s="113"/>
      <c r="X255" s="28"/>
      <c r="Y255" s="221"/>
      <c r="Z255" s="221"/>
      <c r="AA255" s="221"/>
      <c r="AB255" s="221"/>
      <c r="AC255" s="221"/>
      <c r="AD255" s="221"/>
      <c r="AE255" s="221"/>
      <c r="AF255" s="28"/>
      <c r="AG255" s="221"/>
      <c r="AH255" s="221"/>
      <c r="AI255" s="221"/>
      <c r="AJ255" s="221"/>
      <c r="AK255" s="221"/>
      <c r="AL255" s="221"/>
      <c r="AM255" s="221"/>
      <c r="AN255" s="28"/>
      <c r="AO255" s="141"/>
      <c r="AP255" s="141"/>
      <c r="AQ255" s="141"/>
      <c r="AR255" s="79" t="str">
        <f t="shared" si="20"/>
        <v/>
      </c>
      <c r="AS255" s="139"/>
      <c r="AT255" s="139"/>
      <c r="AU255" s="28"/>
      <c r="AV255" s="215"/>
      <c r="AW255" s="215"/>
      <c r="AX255" s="28"/>
      <c r="AY255" s="140"/>
      <c r="AZ255" s="28"/>
      <c r="BA255" s="140"/>
      <c r="BB255" s="140"/>
      <c r="BC255" s="140"/>
      <c r="BD255" s="140"/>
      <c r="BE255" s="140"/>
      <c r="BF255" s="140"/>
      <c r="BG255" s="140"/>
      <c r="BH255" s="140"/>
      <c r="BI255" s="140"/>
      <c r="BJ255" s="140"/>
      <c r="BK255" s="140"/>
      <c r="BL255" s="140"/>
      <c r="BM255" s="140"/>
      <c r="BN255" s="140"/>
      <c r="BO255" s="140"/>
      <c r="BP255" s="140"/>
      <c r="BQ255" s="140"/>
      <c r="BR255" s="140"/>
      <c r="BS255" s="140"/>
      <c r="BT255" s="140"/>
      <c r="BU255" s="140"/>
      <c r="BV255" s="140"/>
      <c r="BW255" s="140"/>
      <c r="BX255" s="140"/>
      <c r="BY255" s="140"/>
      <c r="BZ255" s="140"/>
      <c r="CA255" s="140"/>
      <c r="CB255" s="140"/>
      <c r="CC255" s="140"/>
      <c r="CD255" s="140"/>
      <c r="CE255" s="140"/>
      <c r="CF255" s="140"/>
      <c r="CG255" s="140"/>
      <c r="CH255" s="140"/>
      <c r="CI255" s="140"/>
      <c r="CJ255" s="140"/>
      <c r="CK255" s="140"/>
      <c r="CL255" s="140"/>
      <c r="CM255" s="140"/>
      <c r="CN255" s="140"/>
      <c r="CO255" s="140"/>
      <c r="CP255" s="140"/>
      <c r="CQ255" s="140"/>
      <c r="CR255" s="140"/>
      <c r="CS255" s="140"/>
      <c r="CT255" s="140"/>
      <c r="CU255" s="140"/>
      <c r="CV255" s="140"/>
      <c r="CW255" s="140"/>
      <c r="CX255" s="140"/>
      <c r="CY255" s="103">
        <f t="shared" si="22"/>
        <v>0</v>
      </c>
      <c r="CZ255" s="78"/>
    </row>
    <row r="256" spans="1:104" x14ac:dyDescent="0.2">
      <c r="A256" s="26"/>
      <c r="B256" s="123">
        <f t="shared" si="23"/>
        <v>247</v>
      </c>
      <c r="C256" s="107"/>
      <c r="D256" s="111"/>
      <c r="F256" s="108"/>
      <c r="G256" s="120"/>
      <c r="H256" s="101">
        <f t="shared" si="21"/>
        <v>0</v>
      </c>
      <c r="I256" s="113"/>
      <c r="J256" s="113"/>
      <c r="K256" s="113"/>
      <c r="L256" s="113"/>
      <c r="M256" s="113"/>
      <c r="N256" s="113"/>
      <c r="O256" s="113"/>
      <c r="P256" s="27"/>
      <c r="Q256" s="113"/>
      <c r="R256" s="113"/>
      <c r="S256" s="113"/>
      <c r="T256" s="113"/>
      <c r="U256" s="113"/>
      <c r="V256" s="113"/>
      <c r="W256" s="113"/>
      <c r="X256" s="28"/>
      <c r="Y256" s="221"/>
      <c r="Z256" s="221"/>
      <c r="AA256" s="221"/>
      <c r="AB256" s="221"/>
      <c r="AC256" s="221"/>
      <c r="AD256" s="221"/>
      <c r="AE256" s="221"/>
      <c r="AF256" s="28"/>
      <c r="AG256" s="221"/>
      <c r="AH256" s="221"/>
      <c r="AI256" s="221"/>
      <c r="AJ256" s="221"/>
      <c r="AK256" s="221"/>
      <c r="AL256" s="221"/>
      <c r="AM256" s="221"/>
      <c r="AN256" s="28"/>
      <c r="AO256" s="141"/>
      <c r="AP256" s="141"/>
      <c r="AQ256" s="141"/>
      <c r="AR256" s="79" t="str">
        <f t="shared" si="20"/>
        <v/>
      </c>
      <c r="AS256" s="139"/>
      <c r="AT256" s="139"/>
      <c r="AU256" s="28"/>
      <c r="AV256" s="215"/>
      <c r="AW256" s="215"/>
      <c r="AX256" s="28"/>
      <c r="AY256" s="140"/>
      <c r="AZ256" s="28"/>
      <c r="BA256" s="140"/>
      <c r="BB256" s="140"/>
      <c r="BC256" s="140"/>
      <c r="BD256" s="140"/>
      <c r="BE256" s="140"/>
      <c r="BF256" s="140"/>
      <c r="BG256" s="140"/>
      <c r="BH256" s="140"/>
      <c r="BI256" s="140"/>
      <c r="BJ256" s="140"/>
      <c r="BK256" s="140"/>
      <c r="BL256" s="140"/>
      <c r="BM256" s="140"/>
      <c r="BN256" s="140"/>
      <c r="BO256" s="140"/>
      <c r="BP256" s="140"/>
      <c r="BQ256" s="140"/>
      <c r="BR256" s="140"/>
      <c r="BS256" s="140"/>
      <c r="BT256" s="140"/>
      <c r="BU256" s="140"/>
      <c r="BV256" s="140"/>
      <c r="BW256" s="140"/>
      <c r="BX256" s="140"/>
      <c r="BY256" s="140"/>
      <c r="BZ256" s="140"/>
      <c r="CA256" s="140"/>
      <c r="CB256" s="140"/>
      <c r="CC256" s="140"/>
      <c r="CD256" s="140"/>
      <c r="CE256" s="140"/>
      <c r="CF256" s="140"/>
      <c r="CG256" s="140"/>
      <c r="CH256" s="140"/>
      <c r="CI256" s="140"/>
      <c r="CJ256" s="140"/>
      <c r="CK256" s="140"/>
      <c r="CL256" s="140"/>
      <c r="CM256" s="140"/>
      <c r="CN256" s="140"/>
      <c r="CO256" s="140"/>
      <c r="CP256" s="140"/>
      <c r="CQ256" s="140"/>
      <c r="CR256" s="140"/>
      <c r="CS256" s="140"/>
      <c r="CT256" s="140"/>
      <c r="CU256" s="140"/>
      <c r="CV256" s="140"/>
      <c r="CW256" s="140"/>
      <c r="CX256" s="140"/>
      <c r="CY256" s="103">
        <f t="shared" si="22"/>
        <v>0</v>
      </c>
      <c r="CZ256" s="78"/>
    </row>
    <row r="257" spans="1:104" x14ac:dyDescent="0.2">
      <c r="A257" s="26"/>
      <c r="B257" s="123">
        <f t="shared" si="23"/>
        <v>248</v>
      </c>
      <c r="C257" s="107"/>
      <c r="D257" s="111"/>
      <c r="F257" s="108"/>
      <c r="G257" s="120"/>
      <c r="H257" s="101">
        <f t="shared" si="21"/>
        <v>0</v>
      </c>
      <c r="I257" s="113"/>
      <c r="J257" s="113"/>
      <c r="K257" s="113"/>
      <c r="L257" s="113"/>
      <c r="M257" s="113"/>
      <c r="N257" s="113"/>
      <c r="O257" s="113"/>
      <c r="P257" s="27"/>
      <c r="Q257" s="113"/>
      <c r="R257" s="113"/>
      <c r="S257" s="113"/>
      <c r="T257" s="113"/>
      <c r="U257" s="113"/>
      <c r="V257" s="113"/>
      <c r="W257" s="113"/>
      <c r="X257" s="28"/>
      <c r="Y257" s="221"/>
      <c r="Z257" s="221"/>
      <c r="AA257" s="221"/>
      <c r="AB257" s="221"/>
      <c r="AC257" s="221"/>
      <c r="AD257" s="221"/>
      <c r="AE257" s="221"/>
      <c r="AF257" s="28"/>
      <c r="AG257" s="221"/>
      <c r="AH257" s="221"/>
      <c r="AI257" s="221"/>
      <c r="AJ257" s="221"/>
      <c r="AK257" s="221"/>
      <c r="AL257" s="221"/>
      <c r="AM257" s="221"/>
      <c r="AN257" s="28"/>
      <c r="AO257" s="141"/>
      <c r="AP257" s="141"/>
      <c r="AQ257" s="141"/>
      <c r="AR257" s="79" t="str">
        <f t="shared" si="20"/>
        <v/>
      </c>
      <c r="AS257" s="139"/>
      <c r="AT257" s="139"/>
      <c r="AU257" s="28"/>
      <c r="AV257" s="215"/>
      <c r="AW257" s="215"/>
      <c r="AX257" s="28"/>
      <c r="AY257" s="140"/>
      <c r="AZ257" s="28"/>
      <c r="BA257" s="140"/>
      <c r="BB257" s="140"/>
      <c r="BC257" s="140"/>
      <c r="BD257" s="140"/>
      <c r="BE257" s="140"/>
      <c r="BF257" s="140"/>
      <c r="BG257" s="140"/>
      <c r="BH257" s="140"/>
      <c r="BI257" s="140"/>
      <c r="BJ257" s="140"/>
      <c r="BK257" s="140"/>
      <c r="BL257" s="140"/>
      <c r="BM257" s="140"/>
      <c r="BN257" s="140"/>
      <c r="BO257" s="140"/>
      <c r="BP257" s="140"/>
      <c r="BQ257" s="140"/>
      <c r="BR257" s="140"/>
      <c r="BS257" s="140"/>
      <c r="BT257" s="140"/>
      <c r="BU257" s="140"/>
      <c r="BV257" s="140"/>
      <c r="BW257" s="140"/>
      <c r="BX257" s="140"/>
      <c r="BY257" s="140"/>
      <c r="BZ257" s="140"/>
      <c r="CA257" s="140"/>
      <c r="CB257" s="140"/>
      <c r="CC257" s="140"/>
      <c r="CD257" s="140"/>
      <c r="CE257" s="140"/>
      <c r="CF257" s="140"/>
      <c r="CG257" s="140"/>
      <c r="CH257" s="140"/>
      <c r="CI257" s="140"/>
      <c r="CJ257" s="140"/>
      <c r="CK257" s="140"/>
      <c r="CL257" s="140"/>
      <c r="CM257" s="140"/>
      <c r="CN257" s="140"/>
      <c r="CO257" s="140"/>
      <c r="CP257" s="140"/>
      <c r="CQ257" s="140"/>
      <c r="CR257" s="140"/>
      <c r="CS257" s="140"/>
      <c r="CT257" s="140"/>
      <c r="CU257" s="140"/>
      <c r="CV257" s="140"/>
      <c r="CW257" s="140"/>
      <c r="CX257" s="140"/>
      <c r="CY257" s="103">
        <f t="shared" si="22"/>
        <v>0</v>
      </c>
      <c r="CZ257" s="78"/>
    </row>
    <row r="258" spans="1:104" x14ac:dyDescent="0.2">
      <c r="A258" s="26"/>
      <c r="B258" s="123">
        <f t="shared" si="23"/>
        <v>249</v>
      </c>
      <c r="C258" s="107"/>
      <c r="D258" s="111"/>
      <c r="F258" s="108"/>
      <c r="G258" s="120"/>
      <c r="H258" s="101">
        <f t="shared" si="21"/>
        <v>0</v>
      </c>
      <c r="I258" s="113"/>
      <c r="J258" s="113"/>
      <c r="K258" s="113"/>
      <c r="L258" s="113"/>
      <c r="M258" s="113"/>
      <c r="N258" s="113"/>
      <c r="O258" s="113"/>
      <c r="P258" s="27"/>
      <c r="Q258" s="113"/>
      <c r="R258" s="113"/>
      <c r="S258" s="113"/>
      <c r="T258" s="113"/>
      <c r="U258" s="113"/>
      <c r="V258" s="113"/>
      <c r="W258" s="113"/>
      <c r="X258" s="28"/>
      <c r="Y258" s="221"/>
      <c r="Z258" s="221"/>
      <c r="AA258" s="221"/>
      <c r="AB258" s="221"/>
      <c r="AC258" s="221"/>
      <c r="AD258" s="221"/>
      <c r="AE258" s="221"/>
      <c r="AF258" s="28"/>
      <c r="AG258" s="221"/>
      <c r="AH258" s="221"/>
      <c r="AI258" s="221"/>
      <c r="AJ258" s="221"/>
      <c r="AK258" s="221"/>
      <c r="AL258" s="221"/>
      <c r="AM258" s="221"/>
      <c r="AN258" s="28"/>
      <c r="AO258" s="141"/>
      <c r="AP258" s="141"/>
      <c r="AQ258" s="141"/>
      <c r="AR258" s="79" t="str">
        <f t="shared" si="20"/>
        <v/>
      </c>
      <c r="AS258" s="139"/>
      <c r="AT258" s="139"/>
      <c r="AU258" s="28"/>
      <c r="AV258" s="215"/>
      <c r="AW258" s="215"/>
      <c r="AX258" s="28"/>
      <c r="AY258" s="140"/>
      <c r="AZ258" s="28"/>
      <c r="BA258" s="140"/>
      <c r="BB258" s="140"/>
      <c r="BC258" s="140"/>
      <c r="BD258" s="140"/>
      <c r="BE258" s="140"/>
      <c r="BF258" s="140"/>
      <c r="BG258" s="140"/>
      <c r="BH258" s="140"/>
      <c r="BI258" s="140"/>
      <c r="BJ258" s="140"/>
      <c r="BK258" s="140"/>
      <c r="BL258" s="140"/>
      <c r="BM258" s="140"/>
      <c r="BN258" s="140"/>
      <c r="BO258" s="140"/>
      <c r="BP258" s="140"/>
      <c r="BQ258" s="140"/>
      <c r="BR258" s="140"/>
      <c r="BS258" s="140"/>
      <c r="BT258" s="140"/>
      <c r="BU258" s="140"/>
      <c r="BV258" s="140"/>
      <c r="BW258" s="140"/>
      <c r="BX258" s="140"/>
      <c r="BY258" s="140"/>
      <c r="BZ258" s="140"/>
      <c r="CA258" s="140"/>
      <c r="CB258" s="140"/>
      <c r="CC258" s="140"/>
      <c r="CD258" s="140"/>
      <c r="CE258" s="140"/>
      <c r="CF258" s="140"/>
      <c r="CG258" s="140"/>
      <c r="CH258" s="140"/>
      <c r="CI258" s="140"/>
      <c r="CJ258" s="140"/>
      <c r="CK258" s="140"/>
      <c r="CL258" s="140"/>
      <c r="CM258" s="140"/>
      <c r="CN258" s="140"/>
      <c r="CO258" s="140"/>
      <c r="CP258" s="140"/>
      <c r="CQ258" s="140"/>
      <c r="CR258" s="140"/>
      <c r="CS258" s="140"/>
      <c r="CT258" s="140"/>
      <c r="CU258" s="140"/>
      <c r="CV258" s="140"/>
      <c r="CW258" s="140"/>
      <c r="CX258" s="140"/>
      <c r="CY258" s="103">
        <f t="shared" si="22"/>
        <v>0</v>
      </c>
      <c r="CZ258" s="78"/>
    </row>
    <row r="259" spans="1:104" x14ac:dyDescent="0.2">
      <c r="A259" s="26"/>
      <c r="B259" s="123">
        <f t="shared" si="23"/>
        <v>250</v>
      </c>
      <c r="C259" s="107"/>
      <c r="D259" s="111"/>
      <c r="F259" s="108"/>
      <c r="G259" s="120"/>
      <c r="H259" s="101">
        <f t="shared" si="21"/>
        <v>0</v>
      </c>
      <c r="I259" s="113"/>
      <c r="J259" s="113"/>
      <c r="K259" s="113"/>
      <c r="L259" s="113"/>
      <c r="M259" s="113"/>
      <c r="N259" s="113"/>
      <c r="O259" s="113"/>
      <c r="P259" s="27"/>
      <c r="Q259" s="113"/>
      <c r="R259" s="113"/>
      <c r="S259" s="113"/>
      <c r="T259" s="113"/>
      <c r="U259" s="113"/>
      <c r="V259" s="113"/>
      <c r="W259" s="113"/>
      <c r="X259" s="28"/>
      <c r="Y259" s="221"/>
      <c r="Z259" s="221"/>
      <c r="AA259" s="221"/>
      <c r="AB259" s="221"/>
      <c r="AC259" s="221"/>
      <c r="AD259" s="221"/>
      <c r="AE259" s="221"/>
      <c r="AF259" s="28"/>
      <c r="AG259" s="221"/>
      <c r="AH259" s="221"/>
      <c r="AI259" s="221"/>
      <c r="AJ259" s="221"/>
      <c r="AK259" s="221"/>
      <c r="AL259" s="221"/>
      <c r="AM259" s="221"/>
      <c r="AN259" s="28"/>
      <c r="AO259" s="141"/>
      <c r="AP259" s="141"/>
      <c r="AQ259" s="141"/>
      <c r="AR259" s="79" t="str">
        <f t="shared" si="20"/>
        <v/>
      </c>
      <c r="AS259" s="139"/>
      <c r="AT259" s="139"/>
      <c r="AU259" s="28"/>
      <c r="AV259" s="215"/>
      <c r="AW259" s="215"/>
      <c r="AX259" s="28"/>
      <c r="AY259" s="140"/>
      <c r="AZ259" s="28"/>
      <c r="BA259" s="140"/>
      <c r="BB259" s="140"/>
      <c r="BC259" s="140"/>
      <c r="BD259" s="140"/>
      <c r="BE259" s="140"/>
      <c r="BF259" s="140"/>
      <c r="BG259" s="140"/>
      <c r="BH259" s="140"/>
      <c r="BI259" s="140"/>
      <c r="BJ259" s="140"/>
      <c r="BK259" s="140"/>
      <c r="BL259" s="140"/>
      <c r="BM259" s="140"/>
      <c r="BN259" s="140"/>
      <c r="BO259" s="140"/>
      <c r="BP259" s="140"/>
      <c r="BQ259" s="140"/>
      <c r="BR259" s="140"/>
      <c r="BS259" s="140"/>
      <c r="BT259" s="140"/>
      <c r="BU259" s="140"/>
      <c r="BV259" s="140"/>
      <c r="BW259" s="140"/>
      <c r="BX259" s="140"/>
      <c r="BY259" s="140"/>
      <c r="BZ259" s="140"/>
      <c r="CA259" s="140"/>
      <c r="CB259" s="140"/>
      <c r="CC259" s="140"/>
      <c r="CD259" s="140"/>
      <c r="CE259" s="140"/>
      <c r="CF259" s="140"/>
      <c r="CG259" s="140"/>
      <c r="CH259" s="140"/>
      <c r="CI259" s="140"/>
      <c r="CJ259" s="140"/>
      <c r="CK259" s="140"/>
      <c r="CL259" s="140"/>
      <c r="CM259" s="140"/>
      <c r="CN259" s="140"/>
      <c r="CO259" s="140"/>
      <c r="CP259" s="140"/>
      <c r="CQ259" s="140"/>
      <c r="CR259" s="140"/>
      <c r="CS259" s="140"/>
      <c r="CT259" s="140"/>
      <c r="CU259" s="140"/>
      <c r="CV259" s="140"/>
      <c r="CW259" s="140"/>
      <c r="CX259" s="140"/>
      <c r="CY259" s="103">
        <f t="shared" si="22"/>
        <v>0</v>
      </c>
      <c r="CZ259" s="78"/>
    </row>
    <row r="260" spans="1:104" x14ac:dyDescent="0.2">
      <c r="A260" s="26"/>
      <c r="B260" s="123">
        <f t="shared" si="23"/>
        <v>251</v>
      </c>
      <c r="C260" s="107"/>
      <c r="D260" s="111"/>
      <c r="F260" s="108"/>
      <c r="G260" s="120"/>
      <c r="H260" s="101">
        <f t="shared" si="21"/>
        <v>0</v>
      </c>
      <c r="I260" s="113"/>
      <c r="J260" s="113"/>
      <c r="K260" s="113"/>
      <c r="L260" s="113"/>
      <c r="M260" s="113"/>
      <c r="N260" s="113"/>
      <c r="O260" s="113"/>
      <c r="P260" s="27"/>
      <c r="Q260" s="113"/>
      <c r="R260" s="113"/>
      <c r="S260" s="113"/>
      <c r="T260" s="113"/>
      <c r="U260" s="113"/>
      <c r="V260" s="113"/>
      <c r="W260" s="113"/>
      <c r="X260" s="28"/>
      <c r="Y260" s="221"/>
      <c r="Z260" s="221"/>
      <c r="AA260" s="221"/>
      <c r="AB260" s="221"/>
      <c r="AC260" s="221"/>
      <c r="AD260" s="221"/>
      <c r="AE260" s="221"/>
      <c r="AF260" s="28"/>
      <c r="AG260" s="221"/>
      <c r="AH260" s="221"/>
      <c r="AI260" s="221"/>
      <c r="AJ260" s="221"/>
      <c r="AK260" s="221"/>
      <c r="AL260" s="221"/>
      <c r="AM260" s="221"/>
      <c r="AN260" s="28"/>
      <c r="AO260" s="141"/>
      <c r="AP260" s="141"/>
      <c r="AQ260" s="141"/>
      <c r="AR260" s="79" t="str">
        <f t="shared" si="20"/>
        <v/>
      </c>
      <c r="AS260" s="139"/>
      <c r="AT260" s="139"/>
      <c r="AU260" s="28"/>
      <c r="AV260" s="215"/>
      <c r="AW260" s="215"/>
      <c r="AX260" s="28"/>
      <c r="AY260" s="140"/>
      <c r="AZ260" s="28"/>
      <c r="BA260" s="140"/>
      <c r="BB260" s="140"/>
      <c r="BC260" s="140"/>
      <c r="BD260" s="140"/>
      <c r="BE260" s="140"/>
      <c r="BF260" s="140"/>
      <c r="BG260" s="140"/>
      <c r="BH260" s="140"/>
      <c r="BI260" s="140"/>
      <c r="BJ260" s="140"/>
      <c r="BK260" s="140"/>
      <c r="BL260" s="140"/>
      <c r="BM260" s="140"/>
      <c r="BN260" s="140"/>
      <c r="BO260" s="140"/>
      <c r="BP260" s="140"/>
      <c r="BQ260" s="140"/>
      <c r="BR260" s="140"/>
      <c r="BS260" s="140"/>
      <c r="BT260" s="140"/>
      <c r="BU260" s="140"/>
      <c r="BV260" s="140"/>
      <c r="BW260" s="140"/>
      <c r="BX260" s="140"/>
      <c r="BY260" s="140"/>
      <c r="BZ260" s="140"/>
      <c r="CA260" s="140"/>
      <c r="CB260" s="140"/>
      <c r="CC260" s="140"/>
      <c r="CD260" s="140"/>
      <c r="CE260" s="140"/>
      <c r="CF260" s="140"/>
      <c r="CG260" s="140"/>
      <c r="CH260" s="140"/>
      <c r="CI260" s="140"/>
      <c r="CJ260" s="140"/>
      <c r="CK260" s="140"/>
      <c r="CL260" s="140"/>
      <c r="CM260" s="140"/>
      <c r="CN260" s="140"/>
      <c r="CO260" s="140"/>
      <c r="CP260" s="140"/>
      <c r="CQ260" s="140"/>
      <c r="CR260" s="140"/>
      <c r="CS260" s="140"/>
      <c r="CT260" s="140"/>
      <c r="CU260" s="140"/>
      <c r="CV260" s="140"/>
      <c r="CW260" s="140"/>
      <c r="CX260" s="140"/>
      <c r="CY260" s="103">
        <f t="shared" si="22"/>
        <v>0</v>
      </c>
      <c r="CZ260" s="78"/>
    </row>
    <row r="261" spans="1:104" x14ac:dyDescent="0.2">
      <c r="A261" s="26"/>
      <c r="B261" s="123">
        <f t="shared" si="23"/>
        <v>252</v>
      </c>
      <c r="C261" s="107"/>
      <c r="D261" s="111"/>
      <c r="F261" s="108"/>
      <c r="G261" s="120"/>
      <c r="H261" s="101">
        <f t="shared" si="21"/>
        <v>0</v>
      </c>
      <c r="I261" s="113"/>
      <c r="J261" s="113"/>
      <c r="K261" s="113"/>
      <c r="L261" s="113"/>
      <c r="M261" s="113"/>
      <c r="N261" s="113"/>
      <c r="O261" s="113"/>
      <c r="P261" s="27"/>
      <c r="Q261" s="113"/>
      <c r="R261" s="113"/>
      <c r="S261" s="113"/>
      <c r="T261" s="113"/>
      <c r="U261" s="113"/>
      <c r="V261" s="113"/>
      <c r="W261" s="113"/>
      <c r="X261" s="28"/>
      <c r="Y261" s="221"/>
      <c r="Z261" s="221"/>
      <c r="AA261" s="221"/>
      <c r="AB261" s="221"/>
      <c r="AC261" s="221"/>
      <c r="AD261" s="221"/>
      <c r="AE261" s="221"/>
      <c r="AF261" s="28"/>
      <c r="AG261" s="221"/>
      <c r="AH261" s="221"/>
      <c r="AI261" s="221"/>
      <c r="AJ261" s="221"/>
      <c r="AK261" s="221"/>
      <c r="AL261" s="221"/>
      <c r="AM261" s="221"/>
      <c r="AN261" s="28"/>
      <c r="AO261" s="141"/>
      <c r="AP261" s="141"/>
      <c r="AQ261" s="141"/>
      <c r="AR261" s="79" t="str">
        <f t="shared" si="20"/>
        <v/>
      </c>
      <c r="AS261" s="139"/>
      <c r="AT261" s="139"/>
      <c r="AU261" s="28"/>
      <c r="AV261" s="215"/>
      <c r="AW261" s="215"/>
      <c r="AX261" s="28"/>
      <c r="AY261" s="140"/>
      <c r="AZ261" s="28"/>
      <c r="BA261" s="140"/>
      <c r="BB261" s="140"/>
      <c r="BC261" s="140"/>
      <c r="BD261" s="140"/>
      <c r="BE261" s="140"/>
      <c r="BF261" s="140"/>
      <c r="BG261" s="140"/>
      <c r="BH261" s="140"/>
      <c r="BI261" s="140"/>
      <c r="BJ261" s="140"/>
      <c r="BK261" s="140"/>
      <c r="BL261" s="140"/>
      <c r="BM261" s="140"/>
      <c r="BN261" s="140"/>
      <c r="BO261" s="140"/>
      <c r="BP261" s="140"/>
      <c r="BQ261" s="140"/>
      <c r="BR261" s="140"/>
      <c r="BS261" s="140"/>
      <c r="BT261" s="140"/>
      <c r="BU261" s="140"/>
      <c r="BV261" s="140"/>
      <c r="BW261" s="140"/>
      <c r="BX261" s="140"/>
      <c r="BY261" s="140"/>
      <c r="BZ261" s="140"/>
      <c r="CA261" s="140"/>
      <c r="CB261" s="140"/>
      <c r="CC261" s="140"/>
      <c r="CD261" s="140"/>
      <c r="CE261" s="140"/>
      <c r="CF261" s="140"/>
      <c r="CG261" s="140"/>
      <c r="CH261" s="140"/>
      <c r="CI261" s="140"/>
      <c r="CJ261" s="140"/>
      <c r="CK261" s="140"/>
      <c r="CL261" s="140"/>
      <c r="CM261" s="140"/>
      <c r="CN261" s="140"/>
      <c r="CO261" s="140"/>
      <c r="CP261" s="140"/>
      <c r="CQ261" s="140"/>
      <c r="CR261" s="140"/>
      <c r="CS261" s="140"/>
      <c r="CT261" s="140"/>
      <c r="CU261" s="140"/>
      <c r="CV261" s="140"/>
      <c r="CW261" s="140"/>
      <c r="CX261" s="140"/>
      <c r="CY261" s="103">
        <f t="shared" si="22"/>
        <v>0</v>
      </c>
      <c r="CZ261" s="78"/>
    </row>
    <row r="262" spans="1:104" x14ac:dyDescent="0.2">
      <c r="A262" s="26"/>
      <c r="B262" s="123">
        <f t="shared" si="23"/>
        <v>253</v>
      </c>
      <c r="C262" s="107"/>
      <c r="D262" s="111"/>
      <c r="F262" s="108"/>
      <c r="G262" s="120"/>
      <c r="H262" s="101">
        <f t="shared" si="21"/>
        <v>0</v>
      </c>
      <c r="I262" s="113"/>
      <c r="J262" s="113"/>
      <c r="K262" s="113"/>
      <c r="L262" s="113"/>
      <c r="M262" s="113"/>
      <c r="N262" s="113"/>
      <c r="O262" s="113"/>
      <c r="P262" s="27"/>
      <c r="Q262" s="113"/>
      <c r="R262" s="113"/>
      <c r="S262" s="113"/>
      <c r="T262" s="113"/>
      <c r="U262" s="113"/>
      <c r="V262" s="113"/>
      <c r="W262" s="113"/>
      <c r="X262" s="28"/>
      <c r="Y262" s="221"/>
      <c r="Z262" s="221"/>
      <c r="AA262" s="221"/>
      <c r="AB262" s="221"/>
      <c r="AC262" s="221"/>
      <c r="AD262" s="221"/>
      <c r="AE262" s="221"/>
      <c r="AF262" s="28"/>
      <c r="AG262" s="221"/>
      <c r="AH262" s="221"/>
      <c r="AI262" s="221"/>
      <c r="AJ262" s="221"/>
      <c r="AK262" s="221"/>
      <c r="AL262" s="221"/>
      <c r="AM262" s="221"/>
      <c r="AN262" s="28"/>
      <c r="AO262" s="141"/>
      <c r="AP262" s="141"/>
      <c r="AQ262" s="141"/>
      <c r="AR262" s="79" t="str">
        <f t="shared" si="20"/>
        <v/>
      </c>
      <c r="AS262" s="139"/>
      <c r="AT262" s="139"/>
      <c r="AU262" s="28"/>
      <c r="AV262" s="215"/>
      <c r="AW262" s="215"/>
      <c r="AX262" s="28"/>
      <c r="AY262" s="140"/>
      <c r="AZ262" s="28"/>
      <c r="BA262" s="140"/>
      <c r="BB262" s="140"/>
      <c r="BC262" s="140"/>
      <c r="BD262" s="140"/>
      <c r="BE262" s="140"/>
      <c r="BF262" s="140"/>
      <c r="BG262" s="140"/>
      <c r="BH262" s="140"/>
      <c r="BI262" s="140"/>
      <c r="BJ262" s="140"/>
      <c r="BK262" s="140"/>
      <c r="BL262" s="140"/>
      <c r="BM262" s="140"/>
      <c r="BN262" s="140"/>
      <c r="BO262" s="140"/>
      <c r="BP262" s="140"/>
      <c r="BQ262" s="140"/>
      <c r="BR262" s="140"/>
      <c r="BS262" s="140"/>
      <c r="BT262" s="140"/>
      <c r="BU262" s="140"/>
      <c r="BV262" s="140"/>
      <c r="BW262" s="140"/>
      <c r="BX262" s="140"/>
      <c r="BY262" s="140"/>
      <c r="BZ262" s="140"/>
      <c r="CA262" s="140"/>
      <c r="CB262" s="140"/>
      <c r="CC262" s="140"/>
      <c r="CD262" s="140"/>
      <c r="CE262" s="140"/>
      <c r="CF262" s="140"/>
      <c r="CG262" s="140"/>
      <c r="CH262" s="140"/>
      <c r="CI262" s="140"/>
      <c r="CJ262" s="140"/>
      <c r="CK262" s="140"/>
      <c r="CL262" s="140"/>
      <c r="CM262" s="140"/>
      <c r="CN262" s="140"/>
      <c r="CO262" s="140"/>
      <c r="CP262" s="140"/>
      <c r="CQ262" s="140"/>
      <c r="CR262" s="140"/>
      <c r="CS262" s="140"/>
      <c r="CT262" s="140"/>
      <c r="CU262" s="140"/>
      <c r="CV262" s="140"/>
      <c r="CW262" s="140"/>
      <c r="CX262" s="140"/>
      <c r="CY262" s="103">
        <f t="shared" si="22"/>
        <v>0</v>
      </c>
      <c r="CZ262" s="78"/>
    </row>
    <row r="263" spans="1:104" x14ac:dyDescent="0.2">
      <c r="A263" s="26"/>
      <c r="B263" s="123">
        <f t="shared" si="23"/>
        <v>254</v>
      </c>
      <c r="C263" s="107"/>
      <c r="D263" s="111"/>
      <c r="F263" s="108"/>
      <c r="G263" s="120"/>
      <c r="H263" s="101">
        <f t="shared" si="21"/>
        <v>0</v>
      </c>
      <c r="I263" s="113"/>
      <c r="J263" s="113"/>
      <c r="K263" s="113"/>
      <c r="L263" s="113"/>
      <c r="M263" s="113"/>
      <c r="N263" s="113"/>
      <c r="O263" s="113"/>
      <c r="P263" s="27"/>
      <c r="Q263" s="113"/>
      <c r="R263" s="113"/>
      <c r="S263" s="113"/>
      <c r="T263" s="113"/>
      <c r="U263" s="113"/>
      <c r="V263" s="113"/>
      <c r="W263" s="113"/>
      <c r="X263" s="28"/>
      <c r="Y263" s="221"/>
      <c r="Z263" s="221"/>
      <c r="AA263" s="221"/>
      <c r="AB263" s="221"/>
      <c r="AC263" s="221"/>
      <c r="AD263" s="221"/>
      <c r="AE263" s="221"/>
      <c r="AF263" s="28"/>
      <c r="AG263" s="221"/>
      <c r="AH263" s="221"/>
      <c r="AI263" s="221"/>
      <c r="AJ263" s="221"/>
      <c r="AK263" s="221"/>
      <c r="AL263" s="221"/>
      <c r="AM263" s="221"/>
      <c r="AN263" s="28"/>
      <c r="AO263" s="141"/>
      <c r="AP263" s="141"/>
      <c r="AQ263" s="141"/>
      <c r="AR263" s="79" t="str">
        <f t="shared" si="20"/>
        <v/>
      </c>
      <c r="AS263" s="139"/>
      <c r="AT263" s="139"/>
      <c r="AU263" s="28"/>
      <c r="AV263" s="215"/>
      <c r="AW263" s="215"/>
      <c r="AX263" s="28"/>
      <c r="AY263" s="140"/>
      <c r="AZ263" s="28"/>
      <c r="BA263" s="140"/>
      <c r="BB263" s="140"/>
      <c r="BC263" s="140"/>
      <c r="BD263" s="140"/>
      <c r="BE263" s="140"/>
      <c r="BF263" s="140"/>
      <c r="BG263" s="140"/>
      <c r="BH263" s="140"/>
      <c r="BI263" s="140"/>
      <c r="BJ263" s="140"/>
      <c r="BK263" s="140"/>
      <c r="BL263" s="140"/>
      <c r="BM263" s="140"/>
      <c r="BN263" s="140"/>
      <c r="BO263" s="140"/>
      <c r="BP263" s="140"/>
      <c r="BQ263" s="140"/>
      <c r="BR263" s="140"/>
      <c r="BS263" s="140"/>
      <c r="BT263" s="140"/>
      <c r="BU263" s="140"/>
      <c r="BV263" s="140"/>
      <c r="BW263" s="140"/>
      <c r="BX263" s="140"/>
      <c r="BY263" s="140"/>
      <c r="BZ263" s="140"/>
      <c r="CA263" s="140"/>
      <c r="CB263" s="140"/>
      <c r="CC263" s="140"/>
      <c r="CD263" s="140"/>
      <c r="CE263" s="140"/>
      <c r="CF263" s="140"/>
      <c r="CG263" s="140"/>
      <c r="CH263" s="140"/>
      <c r="CI263" s="140"/>
      <c r="CJ263" s="140"/>
      <c r="CK263" s="140"/>
      <c r="CL263" s="140"/>
      <c r="CM263" s="140"/>
      <c r="CN263" s="140"/>
      <c r="CO263" s="140"/>
      <c r="CP263" s="140"/>
      <c r="CQ263" s="140"/>
      <c r="CR263" s="140"/>
      <c r="CS263" s="140"/>
      <c r="CT263" s="140"/>
      <c r="CU263" s="140"/>
      <c r="CV263" s="140"/>
      <c r="CW263" s="140"/>
      <c r="CX263" s="140"/>
      <c r="CY263" s="103">
        <f t="shared" si="22"/>
        <v>0</v>
      </c>
      <c r="CZ263" s="78"/>
    </row>
    <row r="264" spans="1:104" x14ac:dyDescent="0.2">
      <c r="A264" s="26"/>
      <c r="B264" s="123">
        <f t="shared" si="23"/>
        <v>255</v>
      </c>
      <c r="C264" s="107"/>
      <c r="D264" s="111"/>
      <c r="F264" s="108"/>
      <c r="G264" s="120"/>
      <c r="H264" s="101">
        <f t="shared" si="21"/>
        <v>0</v>
      </c>
      <c r="I264" s="113"/>
      <c r="J264" s="113"/>
      <c r="K264" s="113"/>
      <c r="L264" s="113"/>
      <c r="M264" s="113"/>
      <c r="N264" s="113"/>
      <c r="O264" s="113"/>
      <c r="P264" s="27"/>
      <c r="Q264" s="113"/>
      <c r="R264" s="113"/>
      <c r="S264" s="113"/>
      <c r="T264" s="113"/>
      <c r="U264" s="113"/>
      <c r="V264" s="113"/>
      <c r="W264" s="113"/>
      <c r="X264" s="28"/>
      <c r="Y264" s="221"/>
      <c r="Z264" s="221"/>
      <c r="AA264" s="221"/>
      <c r="AB264" s="221"/>
      <c r="AC264" s="221"/>
      <c r="AD264" s="221"/>
      <c r="AE264" s="221"/>
      <c r="AF264" s="28"/>
      <c r="AG264" s="221"/>
      <c r="AH264" s="221"/>
      <c r="AI264" s="221"/>
      <c r="AJ264" s="221"/>
      <c r="AK264" s="221"/>
      <c r="AL264" s="221"/>
      <c r="AM264" s="221"/>
      <c r="AN264" s="28"/>
      <c r="AO264" s="141"/>
      <c r="AP264" s="141"/>
      <c r="AQ264" s="141"/>
      <c r="AR264" s="79" t="str">
        <f t="shared" si="20"/>
        <v/>
      </c>
      <c r="AS264" s="139"/>
      <c r="AT264" s="139"/>
      <c r="AU264" s="28"/>
      <c r="AV264" s="215"/>
      <c r="AW264" s="215"/>
      <c r="AX264" s="28"/>
      <c r="AY264" s="140"/>
      <c r="AZ264" s="28"/>
      <c r="BA264" s="140"/>
      <c r="BB264" s="140"/>
      <c r="BC264" s="140"/>
      <c r="BD264" s="140"/>
      <c r="BE264" s="140"/>
      <c r="BF264" s="140"/>
      <c r="BG264" s="140"/>
      <c r="BH264" s="140"/>
      <c r="BI264" s="140"/>
      <c r="BJ264" s="140"/>
      <c r="BK264" s="140"/>
      <c r="BL264" s="140"/>
      <c r="BM264" s="140"/>
      <c r="BN264" s="140"/>
      <c r="BO264" s="140"/>
      <c r="BP264" s="140"/>
      <c r="BQ264" s="140"/>
      <c r="BR264" s="140"/>
      <c r="BS264" s="140"/>
      <c r="BT264" s="140"/>
      <c r="BU264" s="140"/>
      <c r="BV264" s="140"/>
      <c r="BW264" s="140"/>
      <c r="BX264" s="140"/>
      <c r="BY264" s="140"/>
      <c r="BZ264" s="140"/>
      <c r="CA264" s="140"/>
      <c r="CB264" s="140"/>
      <c r="CC264" s="140"/>
      <c r="CD264" s="140"/>
      <c r="CE264" s="140"/>
      <c r="CF264" s="140"/>
      <c r="CG264" s="140"/>
      <c r="CH264" s="140"/>
      <c r="CI264" s="140"/>
      <c r="CJ264" s="140"/>
      <c r="CK264" s="140"/>
      <c r="CL264" s="140"/>
      <c r="CM264" s="140"/>
      <c r="CN264" s="140"/>
      <c r="CO264" s="140"/>
      <c r="CP264" s="140"/>
      <c r="CQ264" s="140"/>
      <c r="CR264" s="140"/>
      <c r="CS264" s="140"/>
      <c r="CT264" s="140"/>
      <c r="CU264" s="140"/>
      <c r="CV264" s="140"/>
      <c r="CW264" s="140"/>
      <c r="CX264" s="140"/>
      <c r="CY264" s="103">
        <f t="shared" si="22"/>
        <v>0</v>
      </c>
      <c r="CZ264" s="78"/>
    </row>
    <row r="265" spans="1:104" x14ac:dyDescent="0.2">
      <c r="A265" s="26"/>
      <c r="B265" s="123">
        <f t="shared" si="23"/>
        <v>256</v>
      </c>
      <c r="C265" s="107"/>
      <c r="D265" s="111"/>
      <c r="F265" s="108"/>
      <c r="G265" s="120"/>
      <c r="H265" s="101">
        <f t="shared" si="21"/>
        <v>0</v>
      </c>
      <c r="I265" s="113"/>
      <c r="J265" s="113"/>
      <c r="K265" s="113"/>
      <c r="L265" s="113"/>
      <c r="M265" s="113"/>
      <c r="N265" s="113"/>
      <c r="O265" s="113"/>
      <c r="P265" s="27"/>
      <c r="Q265" s="113"/>
      <c r="R265" s="113"/>
      <c r="S265" s="113"/>
      <c r="T265" s="113"/>
      <c r="U265" s="113"/>
      <c r="V265" s="113"/>
      <c r="W265" s="113"/>
      <c r="X265" s="28"/>
      <c r="Y265" s="221"/>
      <c r="Z265" s="221"/>
      <c r="AA265" s="221"/>
      <c r="AB265" s="221"/>
      <c r="AC265" s="221"/>
      <c r="AD265" s="221"/>
      <c r="AE265" s="221"/>
      <c r="AF265" s="28"/>
      <c r="AG265" s="221"/>
      <c r="AH265" s="221"/>
      <c r="AI265" s="221"/>
      <c r="AJ265" s="221"/>
      <c r="AK265" s="221"/>
      <c r="AL265" s="221"/>
      <c r="AM265" s="221"/>
      <c r="AN265" s="28"/>
      <c r="AO265" s="141"/>
      <c r="AP265" s="141"/>
      <c r="AQ265" s="141"/>
      <c r="AR265" s="79" t="str">
        <f t="shared" si="20"/>
        <v/>
      </c>
      <c r="AS265" s="139"/>
      <c r="AT265" s="139"/>
      <c r="AU265" s="28"/>
      <c r="AV265" s="215"/>
      <c r="AW265" s="215"/>
      <c r="AX265" s="28"/>
      <c r="AY265" s="140"/>
      <c r="AZ265" s="28"/>
      <c r="BA265" s="140"/>
      <c r="BB265" s="140"/>
      <c r="BC265" s="140"/>
      <c r="BD265" s="140"/>
      <c r="BE265" s="140"/>
      <c r="BF265" s="140"/>
      <c r="BG265" s="140"/>
      <c r="BH265" s="140"/>
      <c r="BI265" s="140"/>
      <c r="BJ265" s="140"/>
      <c r="BK265" s="140"/>
      <c r="BL265" s="140"/>
      <c r="BM265" s="140"/>
      <c r="BN265" s="140"/>
      <c r="BO265" s="140"/>
      <c r="BP265" s="140"/>
      <c r="BQ265" s="140"/>
      <c r="BR265" s="140"/>
      <c r="BS265" s="140"/>
      <c r="BT265" s="140"/>
      <c r="BU265" s="140"/>
      <c r="BV265" s="140"/>
      <c r="BW265" s="140"/>
      <c r="BX265" s="140"/>
      <c r="BY265" s="140"/>
      <c r="BZ265" s="140"/>
      <c r="CA265" s="140"/>
      <c r="CB265" s="140"/>
      <c r="CC265" s="140"/>
      <c r="CD265" s="140"/>
      <c r="CE265" s="140"/>
      <c r="CF265" s="140"/>
      <c r="CG265" s="140"/>
      <c r="CH265" s="140"/>
      <c r="CI265" s="140"/>
      <c r="CJ265" s="140"/>
      <c r="CK265" s="140"/>
      <c r="CL265" s="140"/>
      <c r="CM265" s="140"/>
      <c r="CN265" s="140"/>
      <c r="CO265" s="140"/>
      <c r="CP265" s="140"/>
      <c r="CQ265" s="140"/>
      <c r="CR265" s="140"/>
      <c r="CS265" s="140"/>
      <c r="CT265" s="140"/>
      <c r="CU265" s="140"/>
      <c r="CV265" s="140"/>
      <c r="CW265" s="140"/>
      <c r="CX265" s="140"/>
      <c r="CY265" s="103">
        <f t="shared" si="22"/>
        <v>0</v>
      </c>
      <c r="CZ265" s="78"/>
    </row>
    <row r="266" spans="1:104" x14ac:dyDescent="0.2">
      <c r="A266" s="26"/>
      <c r="B266" s="123">
        <f t="shared" si="23"/>
        <v>257</v>
      </c>
      <c r="C266" s="107"/>
      <c r="D266" s="111"/>
      <c r="F266" s="108"/>
      <c r="G266" s="120"/>
      <c r="H266" s="101">
        <f t="shared" si="21"/>
        <v>0</v>
      </c>
      <c r="I266" s="113"/>
      <c r="J266" s="113"/>
      <c r="K266" s="113"/>
      <c r="L266" s="113"/>
      <c r="M266" s="113"/>
      <c r="N266" s="113"/>
      <c r="O266" s="113"/>
      <c r="P266" s="27"/>
      <c r="Q266" s="113"/>
      <c r="R266" s="113"/>
      <c r="S266" s="113"/>
      <c r="T266" s="113"/>
      <c r="U266" s="113"/>
      <c r="V266" s="113"/>
      <c r="W266" s="113"/>
      <c r="X266" s="28"/>
      <c r="Y266" s="221"/>
      <c r="Z266" s="221"/>
      <c r="AA266" s="221"/>
      <c r="AB266" s="221"/>
      <c r="AC266" s="221"/>
      <c r="AD266" s="221"/>
      <c r="AE266" s="221"/>
      <c r="AF266" s="28"/>
      <c r="AG266" s="221"/>
      <c r="AH266" s="221"/>
      <c r="AI266" s="221"/>
      <c r="AJ266" s="221"/>
      <c r="AK266" s="221"/>
      <c r="AL266" s="221"/>
      <c r="AM266" s="221"/>
      <c r="AN266" s="28"/>
      <c r="AO266" s="141"/>
      <c r="AP266" s="141"/>
      <c r="AQ266" s="141"/>
      <c r="AR266" s="79" t="str">
        <f t="shared" ref="AR266:AR329" si="24">IF(SUM(AO266:AQ266,I266:O266)=0,"",IF(SUM(AO266:AQ266)=1,"",1))</f>
        <v/>
      </c>
      <c r="AS266" s="139"/>
      <c r="AT266" s="139"/>
      <c r="AU266" s="28"/>
      <c r="AV266" s="215"/>
      <c r="AW266" s="215"/>
      <c r="AX266" s="28"/>
      <c r="AY266" s="140"/>
      <c r="AZ266" s="28"/>
      <c r="BA266" s="140"/>
      <c r="BB266" s="140"/>
      <c r="BC266" s="140"/>
      <c r="BD266" s="140"/>
      <c r="BE266" s="140"/>
      <c r="BF266" s="140"/>
      <c r="BG266" s="140"/>
      <c r="BH266" s="140"/>
      <c r="BI266" s="140"/>
      <c r="BJ266" s="140"/>
      <c r="BK266" s="140"/>
      <c r="BL266" s="140"/>
      <c r="BM266" s="140"/>
      <c r="BN266" s="140"/>
      <c r="BO266" s="140"/>
      <c r="BP266" s="140"/>
      <c r="BQ266" s="140"/>
      <c r="BR266" s="140"/>
      <c r="BS266" s="140"/>
      <c r="BT266" s="140"/>
      <c r="BU266" s="140"/>
      <c r="BV266" s="140"/>
      <c r="BW266" s="140"/>
      <c r="BX266" s="140"/>
      <c r="BY266" s="140"/>
      <c r="BZ266" s="140"/>
      <c r="CA266" s="140"/>
      <c r="CB266" s="140"/>
      <c r="CC266" s="140"/>
      <c r="CD266" s="140"/>
      <c r="CE266" s="140"/>
      <c r="CF266" s="140"/>
      <c r="CG266" s="140"/>
      <c r="CH266" s="140"/>
      <c r="CI266" s="140"/>
      <c r="CJ266" s="140"/>
      <c r="CK266" s="140"/>
      <c r="CL266" s="140"/>
      <c r="CM266" s="140"/>
      <c r="CN266" s="140"/>
      <c r="CO266" s="140"/>
      <c r="CP266" s="140"/>
      <c r="CQ266" s="140"/>
      <c r="CR266" s="140"/>
      <c r="CS266" s="140"/>
      <c r="CT266" s="140"/>
      <c r="CU266" s="140"/>
      <c r="CV266" s="140"/>
      <c r="CW266" s="140"/>
      <c r="CX266" s="140"/>
      <c r="CY266" s="103">
        <f t="shared" si="22"/>
        <v>0</v>
      </c>
      <c r="CZ266" s="78"/>
    </row>
    <row r="267" spans="1:104" x14ac:dyDescent="0.2">
      <c r="A267" s="26"/>
      <c r="B267" s="123">
        <f t="shared" si="23"/>
        <v>258</v>
      </c>
      <c r="C267" s="107"/>
      <c r="D267" s="111"/>
      <c r="F267" s="108"/>
      <c r="G267" s="120"/>
      <c r="H267" s="101">
        <f t="shared" ref="H267:H330" si="25">IF(LEN(C267)&gt;0,ISTEXT(F267)-1,0)</f>
        <v>0</v>
      </c>
      <c r="I267" s="113"/>
      <c r="J267" s="113"/>
      <c r="K267" s="113"/>
      <c r="L267" s="113"/>
      <c r="M267" s="113"/>
      <c r="N267" s="113"/>
      <c r="O267" s="113"/>
      <c r="P267" s="27"/>
      <c r="Q267" s="113"/>
      <c r="R267" s="113"/>
      <c r="S267" s="113"/>
      <c r="T267" s="113"/>
      <c r="U267" s="113"/>
      <c r="V267" s="113"/>
      <c r="W267" s="113"/>
      <c r="X267" s="28"/>
      <c r="Y267" s="221"/>
      <c r="Z267" s="221"/>
      <c r="AA267" s="221"/>
      <c r="AB267" s="221"/>
      <c r="AC267" s="221"/>
      <c r="AD267" s="221"/>
      <c r="AE267" s="221"/>
      <c r="AF267" s="28"/>
      <c r="AG267" s="221"/>
      <c r="AH267" s="221"/>
      <c r="AI267" s="221"/>
      <c r="AJ267" s="221"/>
      <c r="AK267" s="221"/>
      <c r="AL267" s="221"/>
      <c r="AM267" s="221"/>
      <c r="AN267" s="28"/>
      <c r="AO267" s="141"/>
      <c r="AP267" s="141"/>
      <c r="AQ267" s="141"/>
      <c r="AR267" s="79" t="str">
        <f t="shared" si="24"/>
        <v/>
      </c>
      <c r="AS267" s="139"/>
      <c r="AT267" s="139"/>
      <c r="AU267" s="28"/>
      <c r="AV267" s="215"/>
      <c r="AW267" s="215"/>
      <c r="AX267" s="28"/>
      <c r="AY267" s="140"/>
      <c r="AZ267" s="28"/>
      <c r="BA267" s="140"/>
      <c r="BB267" s="140"/>
      <c r="BC267" s="140"/>
      <c r="BD267" s="140"/>
      <c r="BE267" s="140"/>
      <c r="BF267" s="140"/>
      <c r="BG267" s="140"/>
      <c r="BH267" s="140"/>
      <c r="BI267" s="140"/>
      <c r="BJ267" s="140"/>
      <c r="BK267" s="140"/>
      <c r="BL267" s="140"/>
      <c r="BM267" s="140"/>
      <c r="BN267" s="140"/>
      <c r="BO267" s="140"/>
      <c r="BP267" s="140"/>
      <c r="BQ267" s="140"/>
      <c r="BR267" s="140"/>
      <c r="BS267" s="140"/>
      <c r="BT267" s="140"/>
      <c r="BU267" s="140"/>
      <c r="BV267" s="140"/>
      <c r="BW267" s="140"/>
      <c r="BX267" s="140"/>
      <c r="BY267" s="140"/>
      <c r="BZ267" s="140"/>
      <c r="CA267" s="140"/>
      <c r="CB267" s="140"/>
      <c r="CC267" s="140"/>
      <c r="CD267" s="140"/>
      <c r="CE267" s="140"/>
      <c r="CF267" s="140"/>
      <c r="CG267" s="140"/>
      <c r="CH267" s="140"/>
      <c r="CI267" s="140"/>
      <c r="CJ267" s="140"/>
      <c r="CK267" s="140"/>
      <c r="CL267" s="140"/>
      <c r="CM267" s="140"/>
      <c r="CN267" s="140"/>
      <c r="CO267" s="140"/>
      <c r="CP267" s="140"/>
      <c r="CQ267" s="140"/>
      <c r="CR267" s="140"/>
      <c r="CS267" s="140"/>
      <c r="CT267" s="140"/>
      <c r="CU267" s="140"/>
      <c r="CV267" s="140"/>
      <c r="CW267" s="140"/>
      <c r="CX267" s="140"/>
      <c r="CY267" s="103">
        <f t="shared" ref="CY267:CY330" si="26">IF(LEN(C267)&gt;0,IF(ABS(SUM(BA267:CX267)-1)&lt;0.000001,0,1),IF(ABS(SUM(BA267:CX267))&gt;0,1,0))</f>
        <v>0</v>
      </c>
      <c r="CZ267" s="78"/>
    </row>
    <row r="268" spans="1:104" x14ac:dyDescent="0.2">
      <c r="A268" s="26"/>
      <c r="B268" s="123">
        <f t="shared" ref="B268:B331" si="27">IFERROR(B267+1,"")</f>
        <v>259</v>
      </c>
      <c r="C268" s="107"/>
      <c r="D268" s="111"/>
      <c r="F268" s="108"/>
      <c r="G268" s="120"/>
      <c r="H268" s="101">
        <f t="shared" si="25"/>
        <v>0</v>
      </c>
      <c r="I268" s="113"/>
      <c r="J268" s="113"/>
      <c r="K268" s="113"/>
      <c r="L268" s="113"/>
      <c r="M268" s="113"/>
      <c r="N268" s="113"/>
      <c r="O268" s="113"/>
      <c r="P268" s="27"/>
      <c r="Q268" s="113"/>
      <c r="R268" s="113"/>
      <c r="S268" s="113"/>
      <c r="T268" s="113"/>
      <c r="U268" s="113"/>
      <c r="V268" s="113"/>
      <c r="W268" s="113"/>
      <c r="X268" s="28"/>
      <c r="Y268" s="221"/>
      <c r="Z268" s="221"/>
      <c r="AA268" s="221"/>
      <c r="AB268" s="221"/>
      <c r="AC268" s="221"/>
      <c r="AD268" s="221"/>
      <c r="AE268" s="221"/>
      <c r="AF268" s="28"/>
      <c r="AG268" s="221"/>
      <c r="AH268" s="221"/>
      <c r="AI268" s="221"/>
      <c r="AJ268" s="221"/>
      <c r="AK268" s="221"/>
      <c r="AL268" s="221"/>
      <c r="AM268" s="221"/>
      <c r="AN268" s="28"/>
      <c r="AO268" s="141"/>
      <c r="AP268" s="141"/>
      <c r="AQ268" s="141"/>
      <c r="AR268" s="79" t="str">
        <f t="shared" si="24"/>
        <v/>
      </c>
      <c r="AS268" s="139"/>
      <c r="AT268" s="139"/>
      <c r="AU268" s="28"/>
      <c r="AV268" s="215"/>
      <c r="AW268" s="215"/>
      <c r="AX268" s="28"/>
      <c r="AY268" s="140"/>
      <c r="AZ268" s="28"/>
      <c r="BA268" s="140"/>
      <c r="BB268" s="140"/>
      <c r="BC268" s="140"/>
      <c r="BD268" s="140"/>
      <c r="BE268" s="140"/>
      <c r="BF268" s="140"/>
      <c r="BG268" s="140"/>
      <c r="BH268" s="140"/>
      <c r="BI268" s="140"/>
      <c r="BJ268" s="140"/>
      <c r="BK268" s="140"/>
      <c r="BL268" s="140"/>
      <c r="BM268" s="140"/>
      <c r="BN268" s="140"/>
      <c r="BO268" s="140"/>
      <c r="BP268" s="140"/>
      <c r="BQ268" s="140"/>
      <c r="BR268" s="140"/>
      <c r="BS268" s="140"/>
      <c r="BT268" s="140"/>
      <c r="BU268" s="140"/>
      <c r="BV268" s="140"/>
      <c r="BW268" s="140"/>
      <c r="BX268" s="140"/>
      <c r="BY268" s="140"/>
      <c r="BZ268" s="140"/>
      <c r="CA268" s="140"/>
      <c r="CB268" s="140"/>
      <c r="CC268" s="140"/>
      <c r="CD268" s="140"/>
      <c r="CE268" s="140"/>
      <c r="CF268" s="140"/>
      <c r="CG268" s="140"/>
      <c r="CH268" s="140"/>
      <c r="CI268" s="140"/>
      <c r="CJ268" s="140"/>
      <c r="CK268" s="140"/>
      <c r="CL268" s="140"/>
      <c r="CM268" s="140"/>
      <c r="CN268" s="140"/>
      <c r="CO268" s="140"/>
      <c r="CP268" s="140"/>
      <c r="CQ268" s="140"/>
      <c r="CR268" s="140"/>
      <c r="CS268" s="140"/>
      <c r="CT268" s="140"/>
      <c r="CU268" s="140"/>
      <c r="CV268" s="140"/>
      <c r="CW268" s="140"/>
      <c r="CX268" s="140"/>
      <c r="CY268" s="103">
        <f t="shared" si="26"/>
        <v>0</v>
      </c>
      <c r="CZ268" s="78"/>
    </row>
    <row r="269" spans="1:104" x14ac:dyDescent="0.2">
      <c r="A269" s="26"/>
      <c r="B269" s="123">
        <f t="shared" si="27"/>
        <v>260</v>
      </c>
      <c r="C269" s="107"/>
      <c r="D269" s="111"/>
      <c r="F269" s="108"/>
      <c r="G269" s="120"/>
      <c r="H269" s="101">
        <f t="shared" si="25"/>
        <v>0</v>
      </c>
      <c r="I269" s="113"/>
      <c r="J269" s="113"/>
      <c r="K269" s="113"/>
      <c r="L269" s="113"/>
      <c r="M269" s="113"/>
      <c r="N269" s="113"/>
      <c r="O269" s="113"/>
      <c r="P269" s="27"/>
      <c r="Q269" s="113"/>
      <c r="R269" s="113"/>
      <c r="S269" s="113"/>
      <c r="T269" s="113"/>
      <c r="U269" s="113"/>
      <c r="V269" s="113"/>
      <c r="W269" s="113"/>
      <c r="X269" s="28"/>
      <c r="Y269" s="221"/>
      <c r="Z269" s="221"/>
      <c r="AA269" s="221"/>
      <c r="AB269" s="221"/>
      <c r="AC269" s="221"/>
      <c r="AD269" s="221"/>
      <c r="AE269" s="221"/>
      <c r="AF269" s="28"/>
      <c r="AG269" s="221"/>
      <c r="AH269" s="221"/>
      <c r="AI269" s="221"/>
      <c r="AJ269" s="221"/>
      <c r="AK269" s="221"/>
      <c r="AL269" s="221"/>
      <c r="AM269" s="221"/>
      <c r="AN269" s="28"/>
      <c r="AO269" s="141"/>
      <c r="AP269" s="141"/>
      <c r="AQ269" s="141"/>
      <c r="AR269" s="79" t="str">
        <f t="shared" si="24"/>
        <v/>
      </c>
      <c r="AS269" s="139"/>
      <c r="AT269" s="139"/>
      <c r="AU269" s="28"/>
      <c r="AV269" s="215"/>
      <c r="AW269" s="215"/>
      <c r="AX269" s="28"/>
      <c r="AY269" s="140"/>
      <c r="AZ269" s="28"/>
      <c r="BA269" s="140"/>
      <c r="BB269" s="140"/>
      <c r="BC269" s="140"/>
      <c r="BD269" s="140"/>
      <c r="BE269" s="140"/>
      <c r="BF269" s="140"/>
      <c r="BG269" s="140"/>
      <c r="BH269" s="140"/>
      <c r="BI269" s="140"/>
      <c r="BJ269" s="140"/>
      <c r="BK269" s="140"/>
      <c r="BL269" s="140"/>
      <c r="BM269" s="140"/>
      <c r="BN269" s="140"/>
      <c r="BO269" s="140"/>
      <c r="BP269" s="140"/>
      <c r="BQ269" s="140"/>
      <c r="BR269" s="140"/>
      <c r="BS269" s="140"/>
      <c r="BT269" s="140"/>
      <c r="BU269" s="140"/>
      <c r="BV269" s="140"/>
      <c r="BW269" s="140"/>
      <c r="BX269" s="140"/>
      <c r="BY269" s="140"/>
      <c r="BZ269" s="140"/>
      <c r="CA269" s="140"/>
      <c r="CB269" s="140"/>
      <c r="CC269" s="140"/>
      <c r="CD269" s="140"/>
      <c r="CE269" s="140"/>
      <c r="CF269" s="140"/>
      <c r="CG269" s="140"/>
      <c r="CH269" s="140"/>
      <c r="CI269" s="140"/>
      <c r="CJ269" s="140"/>
      <c r="CK269" s="140"/>
      <c r="CL269" s="140"/>
      <c r="CM269" s="140"/>
      <c r="CN269" s="140"/>
      <c r="CO269" s="140"/>
      <c r="CP269" s="140"/>
      <c r="CQ269" s="140"/>
      <c r="CR269" s="140"/>
      <c r="CS269" s="140"/>
      <c r="CT269" s="140"/>
      <c r="CU269" s="140"/>
      <c r="CV269" s="140"/>
      <c r="CW269" s="140"/>
      <c r="CX269" s="140"/>
      <c r="CY269" s="103">
        <f t="shared" si="26"/>
        <v>0</v>
      </c>
      <c r="CZ269" s="78"/>
    </row>
    <row r="270" spans="1:104" x14ac:dyDescent="0.2">
      <c r="A270" s="26"/>
      <c r="B270" s="123">
        <f t="shared" si="27"/>
        <v>261</v>
      </c>
      <c r="C270" s="107"/>
      <c r="D270" s="111"/>
      <c r="F270" s="108"/>
      <c r="G270" s="120"/>
      <c r="H270" s="101">
        <f t="shared" si="25"/>
        <v>0</v>
      </c>
      <c r="I270" s="113"/>
      <c r="J270" s="113"/>
      <c r="K270" s="113"/>
      <c r="L270" s="113"/>
      <c r="M270" s="113"/>
      <c r="N270" s="113"/>
      <c r="O270" s="113"/>
      <c r="P270" s="27"/>
      <c r="Q270" s="113"/>
      <c r="R270" s="113"/>
      <c r="S270" s="113"/>
      <c r="T270" s="113"/>
      <c r="U270" s="113"/>
      <c r="V270" s="113"/>
      <c r="W270" s="113"/>
      <c r="X270" s="28"/>
      <c r="Y270" s="221"/>
      <c r="Z270" s="221"/>
      <c r="AA270" s="221"/>
      <c r="AB270" s="221"/>
      <c r="AC270" s="221"/>
      <c r="AD270" s="221"/>
      <c r="AE270" s="221"/>
      <c r="AF270" s="28"/>
      <c r="AG270" s="221"/>
      <c r="AH270" s="221"/>
      <c r="AI270" s="221"/>
      <c r="AJ270" s="221"/>
      <c r="AK270" s="221"/>
      <c r="AL270" s="221"/>
      <c r="AM270" s="221"/>
      <c r="AN270" s="28"/>
      <c r="AO270" s="141"/>
      <c r="AP270" s="141"/>
      <c r="AQ270" s="141"/>
      <c r="AR270" s="79" t="str">
        <f t="shared" si="24"/>
        <v/>
      </c>
      <c r="AS270" s="139"/>
      <c r="AT270" s="139"/>
      <c r="AU270" s="28"/>
      <c r="AV270" s="215"/>
      <c r="AW270" s="215"/>
      <c r="AX270" s="28"/>
      <c r="AY270" s="140"/>
      <c r="AZ270" s="28"/>
      <c r="BA270" s="140"/>
      <c r="BB270" s="140"/>
      <c r="BC270" s="140"/>
      <c r="BD270" s="140"/>
      <c r="BE270" s="140"/>
      <c r="BF270" s="140"/>
      <c r="BG270" s="140"/>
      <c r="BH270" s="140"/>
      <c r="BI270" s="140"/>
      <c r="BJ270" s="140"/>
      <c r="BK270" s="140"/>
      <c r="BL270" s="140"/>
      <c r="BM270" s="140"/>
      <c r="BN270" s="140"/>
      <c r="BO270" s="140"/>
      <c r="BP270" s="140"/>
      <c r="BQ270" s="140"/>
      <c r="BR270" s="140"/>
      <c r="BS270" s="140"/>
      <c r="BT270" s="140"/>
      <c r="BU270" s="140"/>
      <c r="BV270" s="140"/>
      <c r="BW270" s="140"/>
      <c r="BX270" s="140"/>
      <c r="BY270" s="140"/>
      <c r="BZ270" s="140"/>
      <c r="CA270" s="140"/>
      <c r="CB270" s="140"/>
      <c r="CC270" s="140"/>
      <c r="CD270" s="140"/>
      <c r="CE270" s="140"/>
      <c r="CF270" s="140"/>
      <c r="CG270" s="140"/>
      <c r="CH270" s="140"/>
      <c r="CI270" s="140"/>
      <c r="CJ270" s="140"/>
      <c r="CK270" s="140"/>
      <c r="CL270" s="140"/>
      <c r="CM270" s="140"/>
      <c r="CN270" s="140"/>
      <c r="CO270" s="140"/>
      <c r="CP270" s="140"/>
      <c r="CQ270" s="140"/>
      <c r="CR270" s="140"/>
      <c r="CS270" s="140"/>
      <c r="CT270" s="140"/>
      <c r="CU270" s="140"/>
      <c r="CV270" s="140"/>
      <c r="CW270" s="140"/>
      <c r="CX270" s="140"/>
      <c r="CY270" s="103">
        <f t="shared" si="26"/>
        <v>0</v>
      </c>
      <c r="CZ270" s="78"/>
    </row>
    <row r="271" spans="1:104" x14ac:dyDescent="0.2">
      <c r="A271" s="26"/>
      <c r="B271" s="123">
        <f t="shared" si="27"/>
        <v>262</v>
      </c>
      <c r="C271" s="107"/>
      <c r="D271" s="111"/>
      <c r="F271" s="108"/>
      <c r="G271" s="120"/>
      <c r="H271" s="101">
        <f t="shared" si="25"/>
        <v>0</v>
      </c>
      <c r="I271" s="113"/>
      <c r="J271" s="113"/>
      <c r="K271" s="113"/>
      <c r="L271" s="113"/>
      <c r="M271" s="113"/>
      <c r="N271" s="113"/>
      <c r="O271" s="113"/>
      <c r="P271" s="27"/>
      <c r="Q271" s="113"/>
      <c r="R271" s="113"/>
      <c r="S271" s="113"/>
      <c r="T271" s="113"/>
      <c r="U271" s="113"/>
      <c r="V271" s="113"/>
      <c r="W271" s="113"/>
      <c r="X271" s="28"/>
      <c r="Y271" s="221"/>
      <c r="Z271" s="221"/>
      <c r="AA271" s="221"/>
      <c r="AB271" s="221"/>
      <c r="AC271" s="221"/>
      <c r="AD271" s="221"/>
      <c r="AE271" s="221"/>
      <c r="AF271" s="28"/>
      <c r="AG271" s="221"/>
      <c r="AH271" s="221"/>
      <c r="AI271" s="221"/>
      <c r="AJ271" s="221"/>
      <c r="AK271" s="221"/>
      <c r="AL271" s="221"/>
      <c r="AM271" s="221"/>
      <c r="AN271" s="28"/>
      <c r="AO271" s="141"/>
      <c r="AP271" s="141"/>
      <c r="AQ271" s="141"/>
      <c r="AR271" s="79" t="str">
        <f t="shared" si="24"/>
        <v/>
      </c>
      <c r="AS271" s="139"/>
      <c r="AT271" s="139"/>
      <c r="AU271" s="28"/>
      <c r="AV271" s="215"/>
      <c r="AW271" s="215"/>
      <c r="AX271" s="28"/>
      <c r="AY271" s="140"/>
      <c r="AZ271" s="28"/>
      <c r="BA271" s="140"/>
      <c r="BB271" s="140"/>
      <c r="BC271" s="140"/>
      <c r="BD271" s="140"/>
      <c r="BE271" s="140"/>
      <c r="BF271" s="140"/>
      <c r="BG271" s="140"/>
      <c r="BH271" s="140"/>
      <c r="BI271" s="140"/>
      <c r="BJ271" s="140"/>
      <c r="BK271" s="140"/>
      <c r="BL271" s="140"/>
      <c r="BM271" s="140"/>
      <c r="BN271" s="140"/>
      <c r="BO271" s="140"/>
      <c r="BP271" s="140"/>
      <c r="BQ271" s="140"/>
      <c r="BR271" s="140"/>
      <c r="BS271" s="140"/>
      <c r="BT271" s="140"/>
      <c r="BU271" s="140"/>
      <c r="BV271" s="140"/>
      <c r="BW271" s="140"/>
      <c r="BX271" s="140"/>
      <c r="BY271" s="140"/>
      <c r="BZ271" s="140"/>
      <c r="CA271" s="140"/>
      <c r="CB271" s="140"/>
      <c r="CC271" s="140"/>
      <c r="CD271" s="140"/>
      <c r="CE271" s="140"/>
      <c r="CF271" s="140"/>
      <c r="CG271" s="140"/>
      <c r="CH271" s="140"/>
      <c r="CI271" s="140"/>
      <c r="CJ271" s="140"/>
      <c r="CK271" s="140"/>
      <c r="CL271" s="140"/>
      <c r="CM271" s="140"/>
      <c r="CN271" s="140"/>
      <c r="CO271" s="140"/>
      <c r="CP271" s="140"/>
      <c r="CQ271" s="140"/>
      <c r="CR271" s="140"/>
      <c r="CS271" s="140"/>
      <c r="CT271" s="140"/>
      <c r="CU271" s="140"/>
      <c r="CV271" s="140"/>
      <c r="CW271" s="140"/>
      <c r="CX271" s="140"/>
      <c r="CY271" s="103">
        <f t="shared" si="26"/>
        <v>0</v>
      </c>
      <c r="CZ271" s="78"/>
    </row>
    <row r="272" spans="1:104" x14ac:dyDescent="0.2">
      <c r="A272" s="26"/>
      <c r="B272" s="123">
        <f t="shared" si="27"/>
        <v>263</v>
      </c>
      <c r="C272" s="107"/>
      <c r="D272" s="111"/>
      <c r="F272" s="108"/>
      <c r="G272" s="120"/>
      <c r="H272" s="101">
        <f t="shared" si="25"/>
        <v>0</v>
      </c>
      <c r="I272" s="113"/>
      <c r="J272" s="113"/>
      <c r="K272" s="113"/>
      <c r="L272" s="113"/>
      <c r="M272" s="113"/>
      <c r="N272" s="113"/>
      <c r="O272" s="113"/>
      <c r="P272" s="27"/>
      <c r="Q272" s="113"/>
      <c r="R272" s="113"/>
      <c r="S272" s="113"/>
      <c r="T272" s="113"/>
      <c r="U272" s="113"/>
      <c r="V272" s="113"/>
      <c r="W272" s="113"/>
      <c r="X272" s="28"/>
      <c r="Y272" s="221"/>
      <c r="Z272" s="221"/>
      <c r="AA272" s="221"/>
      <c r="AB272" s="221"/>
      <c r="AC272" s="221"/>
      <c r="AD272" s="221"/>
      <c r="AE272" s="221"/>
      <c r="AF272" s="28"/>
      <c r="AG272" s="221"/>
      <c r="AH272" s="221"/>
      <c r="AI272" s="221"/>
      <c r="AJ272" s="221"/>
      <c r="AK272" s="221"/>
      <c r="AL272" s="221"/>
      <c r="AM272" s="221"/>
      <c r="AN272" s="28"/>
      <c r="AO272" s="141"/>
      <c r="AP272" s="141"/>
      <c r="AQ272" s="141"/>
      <c r="AR272" s="79" t="str">
        <f t="shared" si="24"/>
        <v/>
      </c>
      <c r="AS272" s="139"/>
      <c r="AT272" s="139"/>
      <c r="AU272" s="28"/>
      <c r="AV272" s="215"/>
      <c r="AW272" s="215"/>
      <c r="AX272" s="28"/>
      <c r="AY272" s="140"/>
      <c r="AZ272" s="28"/>
      <c r="BA272" s="140"/>
      <c r="BB272" s="140"/>
      <c r="BC272" s="140"/>
      <c r="BD272" s="140"/>
      <c r="BE272" s="140"/>
      <c r="BF272" s="140"/>
      <c r="BG272" s="140"/>
      <c r="BH272" s="140"/>
      <c r="BI272" s="140"/>
      <c r="BJ272" s="140"/>
      <c r="BK272" s="140"/>
      <c r="BL272" s="140"/>
      <c r="BM272" s="140"/>
      <c r="BN272" s="140"/>
      <c r="BO272" s="140"/>
      <c r="BP272" s="140"/>
      <c r="BQ272" s="140"/>
      <c r="BR272" s="140"/>
      <c r="BS272" s="140"/>
      <c r="BT272" s="140"/>
      <c r="BU272" s="140"/>
      <c r="BV272" s="140"/>
      <c r="BW272" s="140"/>
      <c r="BX272" s="140"/>
      <c r="BY272" s="140"/>
      <c r="BZ272" s="140"/>
      <c r="CA272" s="140"/>
      <c r="CB272" s="140"/>
      <c r="CC272" s="140"/>
      <c r="CD272" s="140"/>
      <c r="CE272" s="140"/>
      <c r="CF272" s="140"/>
      <c r="CG272" s="140"/>
      <c r="CH272" s="140"/>
      <c r="CI272" s="140"/>
      <c r="CJ272" s="140"/>
      <c r="CK272" s="140"/>
      <c r="CL272" s="140"/>
      <c r="CM272" s="140"/>
      <c r="CN272" s="140"/>
      <c r="CO272" s="140"/>
      <c r="CP272" s="140"/>
      <c r="CQ272" s="140"/>
      <c r="CR272" s="140"/>
      <c r="CS272" s="140"/>
      <c r="CT272" s="140"/>
      <c r="CU272" s="140"/>
      <c r="CV272" s="140"/>
      <c r="CW272" s="140"/>
      <c r="CX272" s="140"/>
      <c r="CY272" s="103">
        <f t="shared" si="26"/>
        <v>0</v>
      </c>
      <c r="CZ272" s="78"/>
    </row>
    <row r="273" spans="1:104" x14ac:dyDescent="0.2">
      <c r="A273" s="26"/>
      <c r="B273" s="123">
        <f t="shared" si="27"/>
        <v>264</v>
      </c>
      <c r="C273" s="107"/>
      <c r="D273" s="111"/>
      <c r="F273" s="108"/>
      <c r="G273" s="120"/>
      <c r="H273" s="101">
        <f t="shared" si="25"/>
        <v>0</v>
      </c>
      <c r="I273" s="113"/>
      <c r="J273" s="113"/>
      <c r="K273" s="113"/>
      <c r="L273" s="113"/>
      <c r="M273" s="113"/>
      <c r="N273" s="113"/>
      <c r="O273" s="113"/>
      <c r="P273" s="27"/>
      <c r="Q273" s="113"/>
      <c r="R273" s="113"/>
      <c r="S273" s="113"/>
      <c r="T273" s="113"/>
      <c r="U273" s="113"/>
      <c r="V273" s="113"/>
      <c r="W273" s="113"/>
      <c r="X273" s="28"/>
      <c r="Y273" s="221"/>
      <c r="Z273" s="221"/>
      <c r="AA273" s="221"/>
      <c r="AB273" s="221"/>
      <c r="AC273" s="221"/>
      <c r="AD273" s="221"/>
      <c r="AE273" s="221"/>
      <c r="AF273" s="28"/>
      <c r="AG273" s="221"/>
      <c r="AH273" s="221"/>
      <c r="AI273" s="221"/>
      <c r="AJ273" s="221"/>
      <c r="AK273" s="221"/>
      <c r="AL273" s="221"/>
      <c r="AM273" s="221"/>
      <c r="AN273" s="28"/>
      <c r="AO273" s="141"/>
      <c r="AP273" s="141"/>
      <c r="AQ273" s="141"/>
      <c r="AR273" s="79" t="str">
        <f t="shared" si="24"/>
        <v/>
      </c>
      <c r="AS273" s="139"/>
      <c r="AT273" s="139"/>
      <c r="AU273" s="28"/>
      <c r="AV273" s="215"/>
      <c r="AW273" s="215"/>
      <c r="AX273" s="28"/>
      <c r="AY273" s="140"/>
      <c r="AZ273" s="28"/>
      <c r="BA273" s="140"/>
      <c r="BB273" s="140"/>
      <c r="BC273" s="140"/>
      <c r="BD273" s="140"/>
      <c r="BE273" s="140"/>
      <c r="BF273" s="140"/>
      <c r="BG273" s="140"/>
      <c r="BH273" s="140"/>
      <c r="BI273" s="140"/>
      <c r="BJ273" s="140"/>
      <c r="BK273" s="140"/>
      <c r="BL273" s="140"/>
      <c r="BM273" s="140"/>
      <c r="BN273" s="140"/>
      <c r="BO273" s="140"/>
      <c r="BP273" s="140"/>
      <c r="BQ273" s="140"/>
      <c r="BR273" s="140"/>
      <c r="BS273" s="140"/>
      <c r="BT273" s="140"/>
      <c r="BU273" s="140"/>
      <c r="BV273" s="140"/>
      <c r="BW273" s="140"/>
      <c r="BX273" s="140"/>
      <c r="BY273" s="140"/>
      <c r="BZ273" s="140"/>
      <c r="CA273" s="140"/>
      <c r="CB273" s="140"/>
      <c r="CC273" s="140"/>
      <c r="CD273" s="140"/>
      <c r="CE273" s="140"/>
      <c r="CF273" s="140"/>
      <c r="CG273" s="140"/>
      <c r="CH273" s="140"/>
      <c r="CI273" s="140"/>
      <c r="CJ273" s="140"/>
      <c r="CK273" s="140"/>
      <c r="CL273" s="140"/>
      <c r="CM273" s="140"/>
      <c r="CN273" s="140"/>
      <c r="CO273" s="140"/>
      <c r="CP273" s="140"/>
      <c r="CQ273" s="140"/>
      <c r="CR273" s="140"/>
      <c r="CS273" s="140"/>
      <c r="CT273" s="140"/>
      <c r="CU273" s="140"/>
      <c r="CV273" s="140"/>
      <c r="CW273" s="140"/>
      <c r="CX273" s="140"/>
      <c r="CY273" s="103">
        <f t="shared" si="26"/>
        <v>0</v>
      </c>
      <c r="CZ273" s="78"/>
    </row>
    <row r="274" spans="1:104" x14ac:dyDescent="0.2">
      <c r="A274" s="26"/>
      <c r="B274" s="123">
        <f t="shared" si="27"/>
        <v>265</v>
      </c>
      <c r="C274" s="107"/>
      <c r="D274" s="111"/>
      <c r="F274" s="108"/>
      <c r="G274" s="120"/>
      <c r="H274" s="101">
        <f t="shared" si="25"/>
        <v>0</v>
      </c>
      <c r="I274" s="113"/>
      <c r="J274" s="113"/>
      <c r="K274" s="113"/>
      <c r="L274" s="113"/>
      <c r="M274" s="113"/>
      <c r="N274" s="113"/>
      <c r="O274" s="113"/>
      <c r="P274" s="27"/>
      <c r="Q274" s="113"/>
      <c r="R274" s="113"/>
      <c r="S274" s="113"/>
      <c r="T274" s="113"/>
      <c r="U274" s="113"/>
      <c r="V274" s="113"/>
      <c r="W274" s="113"/>
      <c r="X274" s="28"/>
      <c r="Y274" s="221"/>
      <c r="Z274" s="221"/>
      <c r="AA274" s="221"/>
      <c r="AB274" s="221"/>
      <c r="AC274" s="221"/>
      <c r="AD274" s="221"/>
      <c r="AE274" s="221"/>
      <c r="AF274" s="28"/>
      <c r="AG274" s="221"/>
      <c r="AH274" s="221"/>
      <c r="AI274" s="221"/>
      <c r="AJ274" s="221"/>
      <c r="AK274" s="221"/>
      <c r="AL274" s="221"/>
      <c r="AM274" s="221"/>
      <c r="AN274" s="28"/>
      <c r="AO274" s="141"/>
      <c r="AP274" s="141"/>
      <c r="AQ274" s="141"/>
      <c r="AR274" s="79" t="str">
        <f t="shared" si="24"/>
        <v/>
      </c>
      <c r="AS274" s="139"/>
      <c r="AT274" s="139"/>
      <c r="AU274" s="28"/>
      <c r="AV274" s="215"/>
      <c r="AW274" s="215"/>
      <c r="AX274" s="28"/>
      <c r="AY274" s="140"/>
      <c r="AZ274" s="28"/>
      <c r="BA274" s="140"/>
      <c r="BB274" s="140"/>
      <c r="BC274" s="140"/>
      <c r="BD274" s="140"/>
      <c r="BE274" s="140"/>
      <c r="BF274" s="140"/>
      <c r="BG274" s="140"/>
      <c r="BH274" s="140"/>
      <c r="BI274" s="140"/>
      <c r="BJ274" s="140"/>
      <c r="BK274" s="140"/>
      <c r="BL274" s="140"/>
      <c r="BM274" s="140"/>
      <c r="BN274" s="140"/>
      <c r="BO274" s="140"/>
      <c r="BP274" s="140"/>
      <c r="BQ274" s="140"/>
      <c r="BR274" s="140"/>
      <c r="BS274" s="140"/>
      <c r="BT274" s="140"/>
      <c r="BU274" s="140"/>
      <c r="BV274" s="140"/>
      <c r="BW274" s="140"/>
      <c r="BX274" s="140"/>
      <c r="BY274" s="140"/>
      <c r="BZ274" s="140"/>
      <c r="CA274" s="140"/>
      <c r="CB274" s="140"/>
      <c r="CC274" s="140"/>
      <c r="CD274" s="140"/>
      <c r="CE274" s="140"/>
      <c r="CF274" s="140"/>
      <c r="CG274" s="140"/>
      <c r="CH274" s="140"/>
      <c r="CI274" s="140"/>
      <c r="CJ274" s="140"/>
      <c r="CK274" s="140"/>
      <c r="CL274" s="140"/>
      <c r="CM274" s="140"/>
      <c r="CN274" s="140"/>
      <c r="CO274" s="140"/>
      <c r="CP274" s="140"/>
      <c r="CQ274" s="140"/>
      <c r="CR274" s="140"/>
      <c r="CS274" s="140"/>
      <c r="CT274" s="140"/>
      <c r="CU274" s="140"/>
      <c r="CV274" s="140"/>
      <c r="CW274" s="140"/>
      <c r="CX274" s="140"/>
      <c r="CY274" s="103">
        <f t="shared" si="26"/>
        <v>0</v>
      </c>
      <c r="CZ274" s="78"/>
    </row>
    <row r="275" spans="1:104" x14ac:dyDescent="0.2">
      <c r="A275" s="26"/>
      <c r="B275" s="123">
        <f t="shared" si="27"/>
        <v>266</v>
      </c>
      <c r="C275" s="107"/>
      <c r="D275" s="111"/>
      <c r="F275" s="108"/>
      <c r="G275" s="120"/>
      <c r="H275" s="101">
        <f t="shared" si="25"/>
        <v>0</v>
      </c>
      <c r="I275" s="113"/>
      <c r="J275" s="113"/>
      <c r="K275" s="113"/>
      <c r="L275" s="113"/>
      <c r="M275" s="113"/>
      <c r="N275" s="113"/>
      <c r="O275" s="113"/>
      <c r="P275" s="27"/>
      <c r="Q275" s="113"/>
      <c r="R275" s="113"/>
      <c r="S275" s="113"/>
      <c r="T275" s="113"/>
      <c r="U275" s="113"/>
      <c r="V275" s="113"/>
      <c r="W275" s="113"/>
      <c r="X275" s="28"/>
      <c r="Y275" s="221"/>
      <c r="Z275" s="221"/>
      <c r="AA275" s="221"/>
      <c r="AB275" s="221"/>
      <c r="AC275" s="221"/>
      <c r="AD275" s="221"/>
      <c r="AE275" s="221"/>
      <c r="AF275" s="28"/>
      <c r="AG275" s="221"/>
      <c r="AH275" s="221"/>
      <c r="AI275" s="221"/>
      <c r="AJ275" s="221"/>
      <c r="AK275" s="221"/>
      <c r="AL275" s="221"/>
      <c r="AM275" s="221"/>
      <c r="AN275" s="28"/>
      <c r="AO275" s="141"/>
      <c r="AP275" s="141"/>
      <c r="AQ275" s="141"/>
      <c r="AR275" s="79" t="str">
        <f t="shared" si="24"/>
        <v/>
      </c>
      <c r="AS275" s="139"/>
      <c r="AT275" s="139"/>
      <c r="AU275" s="28"/>
      <c r="AV275" s="215"/>
      <c r="AW275" s="215"/>
      <c r="AX275" s="28"/>
      <c r="AY275" s="140"/>
      <c r="AZ275" s="28"/>
      <c r="BA275" s="140"/>
      <c r="BB275" s="140"/>
      <c r="BC275" s="140"/>
      <c r="BD275" s="140"/>
      <c r="BE275" s="140"/>
      <c r="BF275" s="140"/>
      <c r="BG275" s="140"/>
      <c r="BH275" s="140"/>
      <c r="BI275" s="140"/>
      <c r="BJ275" s="140"/>
      <c r="BK275" s="140"/>
      <c r="BL275" s="140"/>
      <c r="BM275" s="140"/>
      <c r="BN275" s="140"/>
      <c r="BO275" s="140"/>
      <c r="BP275" s="140"/>
      <c r="BQ275" s="140"/>
      <c r="BR275" s="140"/>
      <c r="BS275" s="140"/>
      <c r="BT275" s="140"/>
      <c r="BU275" s="140"/>
      <c r="BV275" s="140"/>
      <c r="BW275" s="140"/>
      <c r="BX275" s="140"/>
      <c r="BY275" s="140"/>
      <c r="BZ275" s="140"/>
      <c r="CA275" s="140"/>
      <c r="CB275" s="140"/>
      <c r="CC275" s="140"/>
      <c r="CD275" s="140"/>
      <c r="CE275" s="140"/>
      <c r="CF275" s="140"/>
      <c r="CG275" s="140"/>
      <c r="CH275" s="140"/>
      <c r="CI275" s="140"/>
      <c r="CJ275" s="140"/>
      <c r="CK275" s="140"/>
      <c r="CL275" s="140"/>
      <c r="CM275" s="140"/>
      <c r="CN275" s="140"/>
      <c r="CO275" s="140"/>
      <c r="CP275" s="140"/>
      <c r="CQ275" s="140"/>
      <c r="CR275" s="140"/>
      <c r="CS275" s="140"/>
      <c r="CT275" s="140"/>
      <c r="CU275" s="140"/>
      <c r="CV275" s="140"/>
      <c r="CW275" s="140"/>
      <c r="CX275" s="140"/>
      <c r="CY275" s="103">
        <f t="shared" si="26"/>
        <v>0</v>
      </c>
      <c r="CZ275" s="78"/>
    </row>
    <row r="276" spans="1:104" x14ac:dyDescent="0.2">
      <c r="A276" s="26"/>
      <c r="B276" s="123">
        <f t="shared" si="27"/>
        <v>267</v>
      </c>
      <c r="C276" s="107"/>
      <c r="D276" s="111"/>
      <c r="F276" s="108"/>
      <c r="G276" s="120"/>
      <c r="H276" s="101">
        <f t="shared" si="25"/>
        <v>0</v>
      </c>
      <c r="I276" s="113"/>
      <c r="J276" s="113"/>
      <c r="K276" s="113"/>
      <c r="L276" s="113"/>
      <c r="M276" s="113"/>
      <c r="N276" s="113"/>
      <c r="O276" s="113"/>
      <c r="P276" s="27"/>
      <c r="Q276" s="113"/>
      <c r="R276" s="113"/>
      <c r="S276" s="113"/>
      <c r="T276" s="113"/>
      <c r="U276" s="113"/>
      <c r="V276" s="113"/>
      <c r="W276" s="113"/>
      <c r="X276" s="28"/>
      <c r="Y276" s="221"/>
      <c r="Z276" s="221"/>
      <c r="AA276" s="221"/>
      <c r="AB276" s="221"/>
      <c r="AC276" s="221"/>
      <c r="AD276" s="221"/>
      <c r="AE276" s="221"/>
      <c r="AF276" s="28"/>
      <c r="AG276" s="221"/>
      <c r="AH276" s="221"/>
      <c r="AI276" s="221"/>
      <c r="AJ276" s="221"/>
      <c r="AK276" s="221"/>
      <c r="AL276" s="221"/>
      <c r="AM276" s="221"/>
      <c r="AN276" s="28"/>
      <c r="AO276" s="141"/>
      <c r="AP276" s="141"/>
      <c r="AQ276" s="141"/>
      <c r="AR276" s="79" t="str">
        <f t="shared" si="24"/>
        <v/>
      </c>
      <c r="AS276" s="139"/>
      <c r="AT276" s="139"/>
      <c r="AU276" s="28"/>
      <c r="AV276" s="215"/>
      <c r="AW276" s="215"/>
      <c r="AX276" s="28"/>
      <c r="AY276" s="140"/>
      <c r="AZ276" s="28"/>
      <c r="BA276" s="140"/>
      <c r="BB276" s="140"/>
      <c r="BC276" s="140"/>
      <c r="BD276" s="140"/>
      <c r="BE276" s="140"/>
      <c r="BF276" s="140"/>
      <c r="BG276" s="140"/>
      <c r="BH276" s="140"/>
      <c r="BI276" s="140"/>
      <c r="BJ276" s="140"/>
      <c r="BK276" s="140"/>
      <c r="BL276" s="140"/>
      <c r="BM276" s="140"/>
      <c r="BN276" s="140"/>
      <c r="BO276" s="140"/>
      <c r="BP276" s="140"/>
      <c r="BQ276" s="140"/>
      <c r="BR276" s="140"/>
      <c r="BS276" s="140"/>
      <c r="BT276" s="140"/>
      <c r="BU276" s="140"/>
      <c r="BV276" s="140"/>
      <c r="BW276" s="140"/>
      <c r="BX276" s="140"/>
      <c r="BY276" s="140"/>
      <c r="BZ276" s="140"/>
      <c r="CA276" s="140"/>
      <c r="CB276" s="140"/>
      <c r="CC276" s="140"/>
      <c r="CD276" s="140"/>
      <c r="CE276" s="140"/>
      <c r="CF276" s="140"/>
      <c r="CG276" s="140"/>
      <c r="CH276" s="140"/>
      <c r="CI276" s="140"/>
      <c r="CJ276" s="140"/>
      <c r="CK276" s="140"/>
      <c r="CL276" s="140"/>
      <c r="CM276" s="140"/>
      <c r="CN276" s="140"/>
      <c r="CO276" s="140"/>
      <c r="CP276" s="140"/>
      <c r="CQ276" s="140"/>
      <c r="CR276" s="140"/>
      <c r="CS276" s="140"/>
      <c r="CT276" s="140"/>
      <c r="CU276" s="140"/>
      <c r="CV276" s="140"/>
      <c r="CW276" s="140"/>
      <c r="CX276" s="140"/>
      <c r="CY276" s="103">
        <f t="shared" si="26"/>
        <v>0</v>
      </c>
      <c r="CZ276" s="78"/>
    </row>
    <row r="277" spans="1:104" x14ac:dyDescent="0.2">
      <c r="A277" s="26"/>
      <c r="B277" s="123">
        <f t="shared" si="27"/>
        <v>268</v>
      </c>
      <c r="C277" s="107"/>
      <c r="D277" s="111"/>
      <c r="F277" s="108"/>
      <c r="G277" s="120"/>
      <c r="H277" s="101">
        <f t="shared" si="25"/>
        <v>0</v>
      </c>
      <c r="I277" s="113"/>
      <c r="J277" s="113"/>
      <c r="K277" s="113"/>
      <c r="L277" s="113"/>
      <c r="M277" s="113"/>
      <c r="N277" s="113"/>
      <c r="O277" s="113"/>
      <c r="P277" s="27"/>
      <c r="Q277" s="113"/>
      <c r="R277" s="113"/>
      <c r="S277" s="113"/>
      <c r="T277" s="113"/>
      <c r="U277" s="113"/>
      <c r="V277" s="113"/>
      <c r="W277" s="113"/>
      <c r="X277" s="28"/>
      <c r="Y277" s="221"/>
      <c r="Z277" s="221"/>
      <c r="AA277" s="221"/>
      <c r="AB277" s="221"/>
      <c r="AC277" s="221"/>
      <c r="AD277" s="221"/>
      <c r="AE277" s="221"/>
      <c r="AF277" s="28"/>
      <c r="AG277" s="221"/>
      <c r="AH277" s="221"/>
      <c r="AI277" s="221"/>
      <c r="AJ277" s="221"/>
      <c r="AK277" s="221"/>
      <c r="AL277" s="221"/>
      <c r="AM277" s="221"/>
      <c r="AN277" s="28"/>
      <c r="AO277" s="141"/>
      <c r="AP277" s="141"/>
      <c r="AQ277" s="141"/>
      <c r="AR277" s="79" t="str">
        <f t="shared" si="24"/>
        <v/>
      </c>
      <c r="AS277" s="139"/>
      <c r="AT277" s="139"/>
      <c r="AU277" s="28"/>
      <c r="AV277" s="215"/>
      <c r="AW277" s="215"/>
      <c r="AX277" s="28"/>
      <c r="AY277" s="140"/>
      <c r="AZ277" s="28"/>
      <c r="BA277" s="140"/>
      <c r="BB277" s="140"/>
      <c r="BC277" s="140"/>
      <c r="BD277" s="140"/>
      <c r="BE277" s="140"/>
      <c r="BF277" s="140"/>
      <c r="BG277" s="140"/>
      <c r="BH277" s="140"/>
      <c r="BI277" s="140"/>
      <c r="BJ277" s="140"/>
      <c r="BK277" s="140"/>
      <c r="BL277" s="140"/>
      <c r="BM277" s="140"/>
      <c r="BN277" s="140"/>
      <c r="BO277" s="140"/>
      <c r="BP277" s="140"/>
      <c r="BQ277" s="140"/>
      <c r="BR277" s="140"/>
      <c r="BS277" s="140"/>
      <c r="BT277" s="140"/>
      <c r="BU277" s="140"/>
      <c r="BV277" s="140"/>
      <c r="BW277" s="140"/>
      <c r="BX277" s="140"/>
      <c r="BY277" s="140"/>
      <c r="BZ277" s="140"/>
      <c r="CA277" s="140"/>
      <c r="CB277" s="140"/>
      <c r="CC277" s="140"/>
      <c r="CD277" s="140"/>
      <c r="CE277" s="140"/>
      <c r="CF277" s="140"/>
      <c r="CG277" s="140"/>
      <c r="CH277" s="140"/>
      <c r="CI277" s="140"/>
      <c r="CJ277" s="140"/>
      <c r="CK277" s="140"/>
      <c r="CL277" s="140"/>
      <c r="CM277" s="140"/>
      <c r="CN277" s="140"/>
      <c r="CO277" s="140"/>
      <c r="CP277" s="140"/>
      <c r="CQ277" s="140"/>
      <c r="CR277" s="140"/>
      <c r="CS277" s="140"/>
      <c r="CT277" s="140"/>
      <c r="CU277" s="140"/>
      <c r="CV277" s="140"/>
      <c r="CW277" s="140"/>
      <c r="CX277" s="140"/>
      <c r="CY277" s="103">
        <f t="shared" si="26"/>
        <v>0</v>
      </c>
      <c r="CZ277" s="78"/>
    </row>
    <row r="278" spans="1:104" x14ac:dyDescent="0.2">
      <c r="A278" s="26"/>
      <c r="B278" s="123">
        <f t="shared" si="27"/>
        <v>269</v>
      </c>
      <c r="C278" s="107"/>
      <c r="D278" s="111"/>
      <c r="F278" s="108"/>
      <c r="G278" s="120"/>
      <c r="H278" s="101">
        <f t="shared" si="25"/>
        <v>0</v>
      </c>
      <c r="I278" s="113"/>
      <c r="J278" s="113"/>
      <c r="K278" s="113"/>
      <c r="L278" s="113"/>
      <c r="M278" s="113"/>
      <c r="N278" s="113"/>
      <c r="O278" s="113"/>
      <c r="P278" s="27"/>
      <c r="Q278" s="113"/>
      <c r="R278" s="113"/>
      <c r="S278" s="113"/>
      <c r="T278" s="113"/>
      <c r="U278" s="113"/>
      <c r="V278" s="113"/>
      <c r="W278" s="113"/>
      <c r="X278" s="28"/>
      <c r="Y278" s="221"/>
      <c r="Z278" s="221"/>
      <c r="AA278" s="221"/>
      <c r="AB278" s="221"/>
      <c r="AC278" s="221"/>
      <c r="AD278" s="221"/>
      <c r="AE278" s="221"/>
      <c r="AF278" s="28"/>
      <c r="AG278" s="221"/>
      <c r="AH278" s="221"/>
      <c r="AI278" s="221"/>
      <c r="AJ278" s="221"/>
      <c r="AK278" s="221"/>
      <c r="AL278" s="221"/>
      <c r="AM278" s="221"/>
      <c r="AN278" s="28"/>
      <c r="AO278" s="141"/>
      <c r="AP278" s="141"/>
      <c r="AQ278" s="141"/>
      <c r="AR278" s="79" t="str">
        <f t="shared" si="24"/>
        <v/>
      </c>
      <c r="AS278" s="139"/>
      <c r="AT278" s="139"/>
      <c r="AU278" s="28"/>
      <c r="AV278" s="215"/>
      <c r="AW278" s="215"/>
      <c r="AX278" s="28"/>
      <c r="AY278" s="140"/>
      <c r="AZ278" s="28"/>
      <c r="BA278" s="140"/>
      <c r="BB278" s="140"/>
      <c r="BC278" s="140"/>
      <c r="BD278" s="140"/>
      <c r="BE278" s="140"/>
      <c r="BF278" s="140"/>
      <c r="BG278" s="140"/>
      <c r="BH278" s="140"/>
      <c r="BI278" s="140"/>
      <c r="BJ278" s="140"/>
      <c r="BK278" s="140"/>
      <c r="BL278" s="140"/>
      <c r="BM278" s="140"/>
      <c r="BN278" s="140"/>
      <c r="BO278" s="140"/>
      <c r="BP278" s="140"/>
      <c r="BQ278" s="140"/>
      <c r="BR278" s="140"/>
      <c r="BS278" s="140"/>
      <c r="BT278" s="140"/>
      <c r="BU278" s="140"/>
      <c r="BV278" s="140"/>
      <c r="BW278" s="140"/>
      <c r="BX278" s="140"/>
      <c r="BY278" s="140"/>
      <c r="BZ278" s="140"/>
      <c r="CA278" s="140"/>
      <c r="CB278" s="140"/>
      <c r="CC278" s="140"/>
      <c r="CD278" s="140"/>
      <c r="CE278" s="140"/>
      <c r="CF278" s="140"/>
      <c r="CG278" s="140"/>
      <c r="CH278" s="140"/>
      <c r="CI278" s="140"/>
      <c r="CJ278" s="140"/>
      <c r="CK278" s="140"/>
      <c r="CL278" s="140"/>
      <c r="CM278" s="140"/>
      <c r="CN278" s="140"/>
      <c r="CO278" s="140"/>
      <c r="CP278" s="140"/>
      <c r="CQ278" s="140"/>
      <c r="CR278" s="140"/>
      <c r="CS278" s="140"/>
      <c r="CT278" s="140"/>
      <c r="CU278" s="140"/>
      <c r="CV278" s="140"/>
      <c r="CW278" s="140"/>
      <c r="CX278" s="140"/>
      <c r="CY278" s="103">
        <f t="shared" si="26"/>
        <v>0</v>
      </c>
      <c r="CZ278" s="78"/>
    </row>
    <row r="279" spans="1:104" x14ac:dyDescent="0.2">
      <c r="A279" s="26"/>
      <c r="B279" s="123">
        <f t="shared" si="27"/>
        <v>270</v>
      </c>
      <c r="C279" s="107"/>
      <c r="D279" s="111"/>
      <c r="F279" s="108"/>
      <c r="G279" s="120"/>
      <c r="H279" s="101">
        <f t="shared" si="25"/>
        <v>0</v>
      </c>
      <c r="I279" s="113"/>
      <c r="J279" s="113"/>
      <c r="K279" s="113"/>
      <c r="L279" s="113"/>
      <c r="M279" s="113"/>
      <c r="N279" s="113"/>
      <c r="O279" s="113"/>
      <c r="P279" s="27"/>
      <c r="Q279" s="113"/>
      <c r="R279" s="113"/>
      <c r="S279" s="113"/>
      <c r="T279" s="113"/>
      <c r="U279" s="113"/>
      <c r="V279" s="113"/>
      <c r="W279" s="113"/>
      <c r="X279" s="28"/>
      <c r="Y279" s="221"/>
      <c r="Z279" s="221"/>
      <c r="AA279" s="221"/>
      <c r="AB279" s="221"/>
      <c r="AC279" s="221"/>
      <c r="AD279" s="221"/>
      <c r="AE279" s="221"/>
      <c r="AF279" s="28"/>
      <c r="AG279" s="221"/>
      <c r="AH279" s="221"/>
      <c r="AI279" s="221"/>
      <c r="AJ279" s="221"/>
      <c r="AK279" s="221"/>
      <c r="AL279" s="221"/>
      <c r="AM279" s="221"/>
      <c r="AN279" s="28"/>
      <c r="AO279" s="141"/>
      <c r="AP279" s="141"/>
      <c r="AQ279" s="141"/>
      <c r="AR279" s="79" t="str">
        <f t="shared" si="24"/>
        <v/>
      </c>
      <c r="AS279" s="139"/>
      <c r="AT279" s="139"/>
      <c r="AU279" s="28"/>
      <c r="AV279" s="215"/>
      <c r="AW279" s="215"/>
      <c r="AX279" s="28"/>
      <c r="AY279" s="140"/>
      <c r="AZ279" s="28"/>
      <c r="BA279" s="140"/>
      <c r="BB279" s="140"/>
      <c r="BC279" s="140"/>
      <c r="BD279" s="140"/>
      <c r="BE279" s="140"/>
      <c r="BF279" s="140"/>
      <c r="BG279" s="140"/>
      <c r="BH279" s="140"/>
      <c r="BI279" s="140"/>
      <c r="BJ279" s="140"/>
      <c r="BK279" s="140"/>
      <c r="BL279" s="140"/>
      <c r="BM279" s="140"/>
      <c r="BN279" s="140"/>
      <c r="BO279" s="140"/>
      <c r="BP279" s="140"/>
      <c r="BQ279" s="140"/>
      <c r="BR279" s="140"/>
      <c r="BS279" s="140"/>
      <c r="BT279" s="140"/>
      <c r="BU279" s="140"/>
      <c r="BV279" s="140"/>
      <c r="BW279" s="140"/>
      <c r="BX279" s="140"/>
      <c r="BY279" s="140"/>
      <c r="BZ279" s="140"/>
      <c r="CA279" s="140"/>
      <c r="CB279" s="140"/>
      <c r="CC279" s="140"/>
      <c r="CD279" s="140"/>
      <c r="CE279" s="140"/>
      <c r="CF279" s="140"/>
      <c r="CG279" s="140"/>
      <c r="CH279" s="140"/>
      <c r="CI279" s="140"/>
      <c r="CJ279" s="140"/>
      <c r="CK279" s="140"/>
      <c r="CL279" s="140"/>
      <c r="CM279" s="140"/>
      <c r="CN279" s="140"/>
      <c r="CO279" s="140"/>
      <c r="CP279" s="140"/>
      <c r="CQ279" s="140"/>
      <c r="CR279" s="140"/>
      <c r="CS279" s="140"/>
      <c r="CT279" s="140"/>
      <c r="CU279" s="140"/>
      <c r="CV279" s="140"/>
      <c r="CW279" s="140"/>
      <c r="CX279" s="140"/>
      <c r="CY279" s="103">
        <f t="shared" si="26"/>
        <v>0</v>
      </c>
      <c r="CZ279" s="78"/>
    </row>
    <row r="280" spans="1:104" x14ac:dyDescent="0.2">
      <c r="A280" s="26"/>
      <c r="B280" s="123">
        <f t="shared" si="27"/>
        <v>271</v>
      </c>
      <c r="C280" s="107"/>
      <c r="D280" s="111"/>
      <c r="F280" s="108"/>
      <c r="G280" s="120"/>
      <c r="H280" s="101">
        <f t="shared" si="25"/>
        <v>0</v>
      </c>
      <c r="I280" s="113"/>
      <c r="J280" s="113"/>
      <c r="K280" s="113"/>
      <c r="L280" s="113"/>
      <c r="M280" s="113"/>
      <c r="N280" s="113"/>
      <c r="O280" s="113"/>
      <c r="P280" s="27"/>
      <c r="Q280" s="113"/>
      <c r="R280" s="113"/>
      <c r="S280" s="113"/>
      <c r="T280" s="113"/>
      <c r="U280" s="113"/>
      <c r="V280" s="113"/>
      <c r="W280" s="113"/>
      <c r="X280" s="28"/>
      <c r="Y280" s="221"/>
      <c r="Z280" s="221"/>
      <c r="AA280" s="221"/>
      <c r="AB280" s="221"/>
      <c r="AC280" s="221"/>
      <c r="AD280" s="221"/>
      <c r="AE280" s="221"/>
      <c r="AF280" s="28"/>
      <c r="AG280" s="221"/>
      <c r="AH280" s="221"/>
      <c r="AI280" s="221"/>
      <c r="AJ280" s="221"/>
      <c r="AK280" s="221"/>
      <c r="AL280" s="221"/>
      <c r="AM280" s="221"/>
      <c r="AN280" s="28"/>
      <c r="AO280" s="141"/>
      <c r="AP280" s="141"/>
      <c r="AQ280" s="141"/>
      <c r="AR280" s="79" t="str">
        <f t="shared" si="24"/>
        <v/>
      </c>
      <c r="AS280" s="139"/>
      <c r="AT280" s="139"/>
      <c r="AU280" s="28"/>
      <c r="AV280" s="215"/>
      <c r="AW280" s="215"/>
      <c r="AX280" s="28"/>
      <c r="AY280" s="140"/>
      <c r="AZ280" s="28"/>
      <c r="BA280" s="140"/>
      <c r="BB280" s="140"/>
      <c r="BC280" s="140"/>
      <c r="BD280" s="140"/>
      <c r="BE280" s="140"/>
      <c r="BF280" s="140"/>
      <c r="BG280" s="140"/>
      <c r="BH280" s="140"/>
      <c r="BI280" s="140"/>
      <c r="BJ280" s="140"/>
      <c r="BK280" s="140"/>
      <c r="BL280" s="140"/>
      <c r="BM280" s="140"/>
      <c r="BN280" s="140"/>
      <c r="BO280" s="140"/>
      <c r="BP280" s="140"/>
      <c r="BQ280" s="140"/>
      <c r="BR280" s="140"/>
      <c r="BS280" s="140"/>
      <c r="BT280" s="140"/>
      <c r="BU280" s="140"/>
      <c r="BV280" s="140"/>
      <c r="BW280" s="140"/>
      <c r="BX280" s="140"/>
      <c r="BY280" s="140"/>
      <c r="BZ280" s="140"/>
      <c r="CA280" s="140"/>
      <c r="CB280" s="140"/>
      <c r="CC280" s="140"/>
      <c r="CD280" s="140"/>
      <c r="CE280" s="140"/>
      <c r="CF280" s="140"/>
      <c r="CG280" s="140"/>
      <c r="CH280" s="140"/>
      <c r="CI280" s="140"/>
      <c r="CJ280" s="140"/>
      <c r="CK280" s="140"/>
      <c r="CL280" s="140"/>
      <c r="CM280" s="140"/>
      <c r="CN280" s="140"/>
      <c r="CO280" s="140"/>
      <c r="CP280" s="140"/>
      <c r="CQ280" s="140"/>
      <c r="CR280" s="140"/>
      <c r="CS280" s="140"/>
      <c r="CT280" s="140"/>
      <c r="CU280" s="140"/>
      <c r="CV280" s="140"/>
      <c r="CW280" s="140"/>
      <c r="CX280" s="140"/>
      <c r="CY280" s="103">
        <f t="shared" si="26"/>
        <v>0</v>
      </c>
      <c r="CZ280" s="78"/>
    </row>
    <row r="281" spans="1:104" x14ac:dyDescent="0.2">
      <c r="A281" s="26"/>
      <c r="B281" s="123">
        <f t="shared" si="27"/>
        <v>272</v>
      </c>
      <c r="C281" s="107"/>
      <c r="D281" s="111"/>
      <c r="F281" s="108"/>
      <c r="G281" s="120"/>
      <c r="H281" s="101">
        <f t="shared" si="25"/>
        <v>0</v>
      </c>
      <c r="I281" s="113"/>
      <c r="J281" s="113"/>
      <c r="K281" s="113"/>
      <c r="L281" s="113"/>
      <c r="M281" s="113"/>
      <c r="N281" s="113"/>
      <c r="O281" s="113"/>
      <c r="P281" s="27"/>
      <c r="Q281" s="113"/>
      <c r="R281" s="113"/>
      <c r="S281" s="113"/>
      <c r="T281" s="113"/>
      <c r="U281" s="113"/>
      <c r="V281" s="113"/>
      <c r="W281" s="113"/>
      <c r="X281" s="28"/>
      <c r="Y281" s="221"/>
      <c r="Z281" s="221"/>
      <c r="AA281" s="221"/>
      <c r="AB281" s="221"/>
      <c r="AC281" s="221"/>
      <c r="AD281" s="221"/>
      <c r="AE281" s="221"/>
      <c r="AF281" s="28"/>
      <c r="AG281" s="221"/>
      <c r="AH281" s="221"/>
      <c r="AI281" s="221"/>
      <c r="AJ281" s="221"/>
      <c r="AK281" s="221"/>
      <c r="AL281" s="221"/>
      <c r="AM281" s="221"/>
      <c r="AN281" s="28"/>
      <c r="AO281" s="141"/>
      <c r="AP281" s="141"/>
      <c r="AQ281" s="141"/>
      <c r="AR281" s="79" t="str">
        <f t="shared" si="24"/>
        <v/>
      </c>
      <c r="AS281" s="139"/>
      <c r="AT281" s="139"/>
      <c r="AU281" s="28"/>
      <c r="AV281" s="215"/>
      <c r="AW281" s="215"/>
      <c r="AX281" s="28"/>
      <c r="AY281" s="140"/>
      <c r="AZ281" s="28"/>
      <c r="BA281" s="140"/>
      <c r="BB281" s="140"/>
      <c r="BC281" s="140"/>
      <c r="BD281" s="140"/>
      <c r="BE281" s="140"/>
      <c r="BF281" s="140"/>
      <c r="BG281" s="140"/>
      <c r="BH281" s="140"/>
      <c r="BI281" s="140"/>
      <c r="BJ281" s="140"/>
      <c r="BK281" s="140"/>
      <c r="BL281" s="140"/>
      <c r="BM281" s="140"/>
      <c r="BN281" s="140"/>
      <c r="BO281" s="140"/>
      <c r="BP281" s="140"/>
      <c r="BQ281" s="140"/>
      <c r="BR281" s="140"/>
      <c r="BS281" s="140"/>
      <c r="BT281" s="140"/>
      <c r="BU281" s="140"/>
      <c r="BV281" s="140"/>
      <c r="BW281" s="140"/>
      <c r="BX281" s="140"/>
      <c r="BY281" s="140"/>
      <c r="BZ281" s="140"/>
      <c r="CA281" s="140"/>
      <c r="CB281" s="140"/>
      <c r="CC281" s="140"/>
      <c r="CD281" s="140"/>
      <c r="CE281" s="140"/>
      <c r="CF281" s="140"/>
      <c r="CG281" s="140"/>
      <c r="CH281" s="140"/>
      <c r="CI281" s="140"/>
      <c r="CJ281" s="140"/>
      <c r="CK281" s="140"/>
      <c r="CL281" s="140"/>
      <c r="CM281" s="140"/>
      <c r="CN281" s="140"/>
      <c r="CO281" s="140"/>
      <c r="CP281" s="140"/>
      <c r="CQ281" s="140"/>
      <c r="CR281" s="140"/>
      <c r="CS281" s="140"/>
      <c r="CT281" s="140"/>
      <c r="CU281" s="140"/>
      <c r="CV281" s="140"/>
      <c r="CW281" s="140"/>
      <c r="CX281" s="140"/>
      <c r="CY281" s="103">
        <f t="shared" si="26"/>
        <v>0</v>
      </c>
      <c r="CZ281" s="78"/>
    </row>
    <row r="282" spans="1:104" x14ac:dyDescent="0.2">
      <c r="A282" s="26"/>
      <c r="B282" s="123">
        <f t="shared" si="27"/>
        <v>273</v>
      </c>
      <c r="C282" s="107"/>
      <c r="D282" s="111"/>
      <c r="F282" s="108"/>
      <c r="G282" s="120"/>
      <c r="H282" s="101">
        <f t="shared" si="25"/>
        <v>0</v>
      </c>
      <c r="I282" s="113"/>
      <c r="J282" s="113"/>
      <c r="K282" s="113"/>
      <c r="L282" s="113"/>
      <c r="M282" s="113"/>
      <c r="N282" s="113"/>
      <c r="O282" s="113"/>
      <c r="P282" s="27"/>
      <c r="Q282" s="113"/>
      <c r="R282" s="113"/>
      <c r="S282" s="113"/>
      <c r="T282" s="113"/>
      <c r="U282" s="113"/>
      <c r="V282" s="113"/>
      <c r="W282" s="113"/>
      <c r="X282" s="28"/>
      <c r="Y282" s="221"/>
      <c r="Z282" s="221"/>
      <c r="AA282" s="221"/>
      <c r="AB282" s="221"/>
      <c r="AC282" s="221"/>
      <c r="AD282" s="221"/>
      <c r="AE282" s="221"/>
      <c r="AF282" s="28"/>
      <c r="AG282" s="221"/>
      <c r="AH282" s="221"/>
      <c r="AI282" s="221"/>
      <c r="AJ282" s="221"/>
      <c r="AK282" s="221"/>
      <c r="AL282" s="221"/>
      <c r="AM282" s="221"/>
      <c r="AN282" s="28"/>
      <c r="AO282" s="141"/>
      <c r="AP282" s="141"/>
      <c r="AQ282" s="141"/>
      <c r="AR282" s="79" t="str">
        <f t="shared" si="24"/>
        <v/>
      </c>
      <c r="AS282" s="139"/>
      <c r="AT282" s="139"/>
      <c r="AU282" s="28"/>
      <c r="AV282" s="215"/>
      <c r="AW282" s="215"/>
      <c r="AX282" s="28"/>
      <c r="AY282" s="140"/>
      <c r="AZ282" s="28"/>
      <c r="BA282" s="140"/>
      <c r="BB282" s="140"/>
      <c r="BC282" s="140"/>
      <c r="BD282" s="140"/>
      <c r="BE282" s="140"/>
      <c r="BF282" s="140"/>
      <c r="BG282" s="140"/>
      <c r="BH282" s="140"/>
      <c r="BI282" s="140"/>
      <c r="BJ282" s="140"/>
      <c r="BK282" s="140"/>
      <c r="BL282" s="140"/>
      <c r="BM282" s="140"/>
      <c r="BN282" s="140"/>
      <c r="BO282" s="140"/>
      <c r="BP282" s="140"/>
      <c r="BQ282" s="140"/>
      <c r="BR282" s="140"/>
      <c r="BS282" s="140"/>
      <c r="BT282" s="140"/>
      <c r="BU282" s="140"/>
      <c r="BV282" s="140"/>
      <c r="BW282" s="140"/>
      <c r="BX282" s="140"/>
      <c r="BY282" s="140"/>
      <c r="BZ282" s="140"/>
      <c r="CA282" s="140"/>
      <c r="CB282" s="140"/>
      <c r="CC282" s="140"/>
      <c r="CD282" s="140"/>
      <c r="CE282" s="140"/>
      <c r="CF282" s="140"/>
      <c r="CG282" s="140"/>
      <c r="CH282" s="140"/>
      <c r="CI282" s="140"/>
      <c r="CJ282" s="140"/>
      <c r="CK282" s="140"/>
      <c r="CL282" s="140"/>
      <c r="CM282" s="140"/>
      <c r="CN282" s="140"/>
      <c r="CO282" s="140"/>
      <c r="CP282" s="140"/>
      <c r="CQ282" s="140"/>
      <c r="CR282" s="140"/>
      <c r="CS282" s="140"/>
      <c r="CT282" s="140"/>
      <c r="CU282" s="140"/>
      <c r="CV282" s="140"/>
      <c r="CW282" s="140"/>
      <c r="CX282" s="140"/>
      <c r="CY282" s="103">
        <f t="shared" si="26"/>
        <v>0</v>
      </c>
      <c r="CZ282" s="78"/>
    </row>
    <row r="283" spans="1:104" x14ac:dyDescent="0.2">
      <c r="A283" s="26"/>
      <c r="B283" s="123">
        <f t="shared" si="27"/>
        <v>274</v>
      </c>
      <c r="C283" s="107"/>
      <c r="D283" s="111"/>
      <c r="F283" s="108"/>
      <c r="G283" s="120"/>
      <c r="H283" s="101">
        <f t="shared" si="25"/>
        <v>0</v>
      </c>
      <c r="I283" s="113"/>
      <c r="J283" s="113"/>
      <c r="K283" s="113"/>
      <c r="L283" s="113"/>
      <c r="M283" s="113"/>
      <c r="N283" s="113"/>
      <c r="O283" s="113"/>
      <c r="P283" s="27"/>
      <c r="Q283" s="113"/>
      <c r="R283" s="113"/>
      <c r="S283" s="113"/>
      <c r="T283" s="113"/>
      <c r="U283" s="113"/>
      <c r="V283" s="113"/>
      <c r="W283" s="113"/>
      <c r="X283" s="28"/>
      <c r="Y283" s="221"/>
      <c r="Z283" s="221"/>
      <c r="AA283" s="221"/>
      <c r="AB283" s="221"/>
      <c r="AC283" s="221"/>
      <c r="AD283" s="221"/>
      <c r="AE283" s="221"/>
      <c r="AF283" s="28"/>
      <c r="AG283" s="221"/>
      <c r="AH283" s="221"/>
      <c r="AI283" s="221"/>
      <c r="AJ283" s="221"/>
      <c r="AK283" s="221"/>
      <c r="AL283" s="221"/>
      <c r="AM283" s="221"/>
      <c r="AN283" s="28"/>
      <c r="AO283" s="141"/>
      <c r="AP283" s="141"/>
      <c r="AQ283" s="141"/>
      <c r="AR283" s="79" t="str">
        <f t="shared" si="24"/>
        <v/>
      </c>
      <c r="AS283" s="139"/>
      <c r="AT283" s="139"/>
      <c r="AU283" s="28"/>
      <c r="AV283" s="215"/>
      <c r="AW283" s="215"/>
      <c r="AX283" s="28"/>
      <c r="AY283" s="140"/>
      <c r="AZ283" s="28"/>
      <c r="BA283" s="140"/>
      <c r="BB283" s="140"/>
      <c r="BC283" s="140"/>
      <c r="BD283" s="140"/>
      <c r="BE283" s="140"/>
      <c r="BF283" s="140"/>
      <c r="BG283" s="140"/>
      <c r="BH283" s="140"/>
      <c r="BI283" s="140"/>
      <c r="BJ283" s="140"/>
      <c r="BK283" s="140"/>
      <c r="BL283" s="140"/>
      <c r="BM283" s="140"/>
      <c r="BN283" s="140"/>
      <c r="BO283" s="140"/>
      <c r="BP283" s="140"/>
      <c r="BQ283" s="140"/>
      <c r="BR283" s="140"/>
      <c r="BS283" s="140"/>
      <c r="BT283" s="140"/>
      <c r="BU283" s="140"/>
      <c r="BV283" s="140"/>
      <c r="BW283" s="140"/>
      <c r="BX283" s="140"/>
      <c r="BY283" s="140"/>
      <c r="BZ283" s="140"/>
      <c r="CA283" s="140"/>
      <c r="CB283" s="140"/>
      <c r="CC283" s="140"/>
      <c r="CD283" s="140"/>
      <c r="CE283" s="140"/>
      <c r="CF283" s="140"/>
      <c r="CG283" s="140"/>
      <c r="CH283" s="140"/>
      <c r="CI283" s="140"/>
      <c r="CJ283" s="140"/>
      <c r="CK283" s="140"/>
      <c r="CL283" s="140"/>
      <c r="CM283" s="140"/>
      <c r="CN283" s="140"/>
      <c r="CO283" s="140"/>
      <c r="CP283" s="140"/>
      <c r="CQ283" s="140"/>
      <c r="CR283" s="140"/>
      <c r="CS283" s="140"/>
      <c r="CT283" s="140"/>
      <c r="CU283" s="140"/>
      <c r="CV283" s="140"/>
      <c r="CW283" s="140"/>
      <c r="CX283" s="140"/>
      <c r="CY283" s="103">
        <f t="shared" si="26"/>
        <v>0</v>
      </c>
      <c r="CZ283" s="78"/>
    </row>
    <row r="284" spans="1:104" x14ac:dyDescent="0.2">
      <c r="A284" s="26"/>
      <c r="B284" s="123">
        <f t="shared" si="27"/>
        <v>275</v>
      </c>
      <c r="C284" s="107"/>
      <c r="D284" s="111"/>
      <c r="F284" s="108"/>
      <c r="G284" s="120"/>
      <c r="H284" s="101">
        <f t="shared" si="25"/>
        <v>0</v>
      </c>
      <c r="I284" s="113"/>
      <c r="J284" s="113"/>
      <c r="K284" s="113"/>
      <c r="L284" s="113"/>
      <c r="M284" s="113"/>
      <c r="N284" s="113"/>
      <c r="O284" s="113"/>
      <c r="P284" s="27"/>
      <c r="Q284" s="113"/>
      <c r="R284" s="113"/>
      <c r="S284" s="113"/>
      <c r="T284" s="113"/>
      <c r="U284" s="113"/>
      <c r="V284" s="113"/>
      <c r="W284" s="113"/>
      <c r="X284" s="28"/>
      <c r="Y284" s="221"/>
      <c r="Z284" s="221"/>
      <c r="AA284" s="221"/>
      <c r="AB284" s="221"/>
      <c r="AC284" s="221"/>
      <c r="AD284" s="221"/>
      <c r="AE284" s="221"/>
      <c r="AF284" s="28"/>
      <c r="AG284" s="221"/>
      <c r="AH284" s="221"/>
      <c r="AI284" s="221"/>
      <c r="AJ284" s="221"/>
      <c r="AK284" s="221"/>
      <c r="AL284" s="221"/>
      <c r="AM284" s="221"/>
      <c r="AN284" s="28"/>
      <c r="AO284" s="141"/>
      <c r="AP284" s="141"/>
      <c r="AQ284" s="141"/>
      <c r="AR284" s="79" t="str">
        <f t="shared" si="24"/>
        <v/>
      </c>
      <c r="AS284" s="139"/>
      <c r="AT284" s="139"/>
      <c r="AU284" s="28"/>
      <c r="AV284" s="215"/>
      <c r="AW284" s="215"/>
      <c r="AX284" s="28"/>
      <c r="AY284" s="140"/>
      <c r="AZ284" s="28"/>
      <c r="BA284" s="140"/>
      <c r="BB284" s="140"/>
      <c r="BC284" s="140"/>
      <c r="BD284" s="140"/>
      <c r="BE284" s="140"/>
      <c r="BF284" s="140"/>
      <c r="BG284" s="140"/>
      <c r="BH284" s="140"/>
      <c r="BI284" s="140"/>
      <c r="BJ284" s="140"/>
      <c r="BK284" s="140"/>
      <c r="BL284" s="140"/>
      <c r="BM284" s="140"/>
      <c r="BN284" s="140"/>
      <c r="BO284" s="140"/>
      <c r="BP284" s="140"/>
      <c r="BQ284" s="140"/>
      <c r="BR284" s="140"/>
      <c r="BS284" s="140"/>
      <c r="BT284" s="140"/>
      <c r="BU284" s="140"/>
      <c r="BV284" s="140"/>
      <c r="BW284" s="140"/>
      <c r="BX284" s="140"/>
      <c r="BY284" s="140"/>
      <c r="BZ284" s="140"/>
      <c r="CA284" s="140"/>
      <c r="CB284" s="140"/>
      <c r="CC284" s="140"/>
      <c r="CD284" s="140"/>
      <c r="CE284" s="140"/>
      <c r="CF284" s="140"/>
      <c r="CG284" s="140"/>
      <c r="CH284" s="140"/>
      <c r="CI284" s="140"/>
      <c r="CJ284" s="140"/>
      <c r="CK284" s="140"/>
      <c r="CL284" s="140"/>
      <c r="CM284" s="140"/>
      <c r="CN284" s="140"/>
      <c r="CO284" s="140"/>
      <c r="CP284" s="140"/>
      <c r="CQ284" s="140"/>
      <c r="CR284" s="140"/>
      <c r="CS284" s="140"/>
      <c r="CT284" s="140"/>
      <c r="CU284" s="140"/>
      <c r="CV284" s="140"/>
      <c r="CW284" s="140"/>
      <c r="CX284" s="140"/>
      <c r="CY284" s="103">
        <f t="shared" si="26"/>
        <v>0</v>
      </c>
      <c r="CZ284" s="78"/>
    </row>
    <row r="285" spans="1:104" x14ac:dyDescent="0.2">
      <c r="A285" s="26"/>
      <c r="B285" s="123">
        <f t="shared" si="27"/>
        <v>276</v>
      </c>
      <c r="C285" s="107"/>
      <c r="D285" s="111"/>
      <c r="F285" s="108"/>
      <c r="G285" s="120"/>
      <c r="H285" s="101">
        <f t="shared" si="25"/>
        <v>0</v>
      </c>
      <c r="I285" s="113"/>
      <c r="J285" s="113"/>
      <c r="K285" s="113"/>
      <c r="L285" s="113"/>
      <c r="M285" s="113"/>
      <c r="N285" s="113"/>
      <c r="O285" s="113"/>
      <c r="P285" s="27"/>
      <c r="Q285" s="113"/>
      <c r="R285" s="113"/>
      <c r="S285" s="113"/>
      <c r="T285" s="113"/>
      <c r="U285" s="113"/>
      <c r="V285" s="113"/>
      <c r="W285" s="113"/>
      <c r="X285" s="28"/>
      <c r="Y285" s="221"/>
      <c r="Z285" s="221"/>
      <c r="AA285" s="221"/>
      <c r="AB285" s="221"/>
      <c r="AC285" s="221"/>
      <c r="AD285" s="221"/>
      <c r="AE285" s="221"/>
      <c r="AF285" s="28"/>
      <c r="AG285" s="221"/>
      <c r="AH285" s="221"/>
      <c r="AI285" s="221"/>
      <c r="AJ285" s="221"/>
      <c r="AK285" s="221"/>
      <c r="AL285" s="221"/>
      <c r="AM285" s="221"/>
      <c r="AN285" s="28"/>
      <c r="AO285" s="141"/>
      <c r="AP285" s="141"/>
      <c r="AQ285" s="141"/>
      <c r="AR285" s="79" t="str">
        <f t="shared" si="24"/>
        <v/>
      </c>
      <c r="AS285" s="139"/>
      <c r="AT285" s="139"/>
      <c r="AU285" s="28"/>
      <c r="AV285" s="215"/>
      <c r="AW285" s="215"/>
      <c r="AX285" s="28"/>
      <c r="AY285" s="140"/>
      <c r="AZ285" s="28"/>
      <c r="BA285" s="140"/>
      <c r="BB285" s="140"/>
      <c r="BC285" s="140"/>
      <c r="BD285" s="140"/>
      <c r="BE285" s="140"/>
      <c r="BF285" s="140"/>
      <c r="BG285" s="140"/>
      <c r="BH285" s="140"/>
      <c r="BI285" s="140"/>
      <c r="BJ285" s="140"/>
      <c r="BK285" s="140"/>
      <c r="BL285" s="140"/>
      <c r="BM285" s="140"/>
      <c r="BN285" s="140"/>
      <c r="BO285" s="140"/>
      <c r="BP285" s="140"/>
      <c r="BQ285" s="140"/>
      <c r="BR285" s="140"/>
      <c r="BS285" s="140"/>
      <c r="BT285" s="140"/>
      <c r="BU285" s="140"/>
      <c r="BV285" s="140"/>
      <c r="BW285" s="140"/>
      <c r="BX285" s="140"/>
      <c r="BY285" s="140"/>
      <c r="BZ285" s="140"/>
      <c r="CA285" s="140"/>
      <c r="CB285" s="140"/>
      <c r="CC285" s="140"/>
      <c r="CD285" s="140"/>
      <c r="CE285" s="140"/>
      <c r="CF285" s="140"/>
      <c r="CG285" s="140"/>
      <c r="CH285" s="140"/>
      <c r="CI285" s="140"/>
      <c r="CJ285" s="140"/>
      <c r="CK285" s="140"/>
      <c r="CL285" s="140"/>
      <c r="CM285" s="140"/>
      <c r="CN285" s="140"/>
      <c r="CO285" s="140"/>
      <c r="CP285" s="140"/>
      <c r="CQ285" s="140"/>
      <c r="CR285" s="140"/>
      <c r="CS285" s="140"/>
      <c r="CT285" s="140"/>
      <c r="CU285" s="140"/>
      <c r="CV285" s="140"/>
      <c r="CW285" s="140"/>
      <c r="CX285" s="140"/>
      <c r="CY285" s="103">
        <f t="shared" si="26"/>
        <v>0</v>
      </c>
      <c r="CZ285" s="78"/>
    </row>
    <row r="286" spans="1:104" x14ac:dyDescent="0.2">
      <c r="A286" s="26"/>
      <c r="B286" s="123">
        <f t="shared" si="27"/>
        <v>277</v>
      </c>
      <c r="C286" s="107"/>
      <c r="D286" s="111"/>
      <c r="F286" s="108"/>
      <c r="G286" s="120"/>
      <c r="H286" s="101">
        <f t="shared" si="25"/>
        <v>0</v>
      </c>
      <c r="I286" s="113"/>
      <c r="J286" s="113"/>
      <c r="K286" s="113"/>
      <c r="L286" s="113"/>
      <c r="M286" s="113"/>
      <c r="N286" s="113"/>
      <c r="O286" s="113"/>
      <c r="P286" s="27"/>
      <c r="Q286" s="113"/>
      <c r="R286" s="113"/>
      <c r="S286" s="113"/>
      <c r="T286" s="113"/>
      <c r="U286" s="113"/>
      <c r="V286" s="113"/>
      <c r="W286" s="113"/>
      <c r="X286" s="28"/>
      <c r="Y286" s="221"/>
      <c r="Z286" s="221"/>
      <c r="AA286" s="221"/>
      <c r="AB286" s="221"/>
      <c r="AC286" s="221"/>
      <c r="AD286" s="221"/>
      <c r="AE286" s="221"/>
      <c r="AF286" s="28"/>
      <c r="AG286" s="221"/>
      <c r="AH286" s="221"/>
      <c r="AI286" s="221"/>
      <c r="AJ286" s="221"/>
      <c r="AK286" s="221"/>
      <c r="AL286" s="221"/>
      <c r="AM286" s="221"/>
      <c r="AN286" s="28"/>
      <c r="AO286" s="141"/>
      <c r="AP286" s="141"/>
      <c r="AQ286" s="141"/>
      <c r="AR286" s="79" t="str">
        <f t="shared" si="24"/>
        <v/>
      </c>
      <c r="AS286" s="139"/>
      <c r="AT286" s="139"/>
      <c r="AU286" s="28"/>
      <c r="AV286" s="215"/>
      <c r="AW286" s="215"/>
      <c r="AX286" s="28"/>
      <c r="AY286" s="140"/>
      <c r="AZ286" s="28"/>
      <c r="BA286" s="140"/>
      <c r="BB286" s="140"/>
      <c r="BC286" s="140"/>
      <c r="BD286" s="140"/>
      <c r="BE286" s="140"/>
      <c r="BF286" s="140"/>
      <c r="BG286" s="140"/>
      <c r="BH286" s="140"/>
      <c r="BI286" s="140"/>
      <c r="BJ286" s="140"/>
      <c r="BK286" s="140"/>
      <c r="BL286" s="140"/>
      <c r="BM286" s="140"/>
      <c r="BN286" s="140"/>
      <c r="BO286" s="140"/>
      <c r="BP286" s="140"/>
      <c r="BQ286" s="140"/>
      <c r="BR286" s="140"/>
      <c r="BS286" s="140"/>
      <c r="BT286" s="140"/>
      <c r="BU286" s="140"/>
      <c r="BV286" s="140"/>
      <c r="BW286" s="140"/>
      <c r="BX286" s="140"/>
      <c r="BY286" s="140"/>
      <c r="BZ286" s="140"/>
      <c r="CA286" s="140"/>
      <c r="CB286" s="140"/>
      <c r="CC286" s="140"/>
      <c r="CD286" s="140"/>
      <c r="CE286" s="140"/>
      <c r="CF286" s="140"/>
      <c r="CG286" s="140"/>
      <c r="CH286" s="140"/>
      <c r="CI286" s="140"/>
      <c r="CJ286" s="140"/>
      <c r="CK286" s="140"/>
      <c r="CL286" s="140"/>
      <c r="CM286" s="140"/>
      <c r="CN286" s="140"/>
      <c r="CO286" s="140"/>
      <c r="CP286" s="140"/>
      <c r="CQ286" s="140"/>
      <c r="CR286" s="140"/>
      <c r="CS286" s="140"/>
      <c r="CT286" s="140"/>
      <c r="CU286" s="140"/>
      <c r="CV286" s="140"/>
      <c r="CW286" s="140"/>
      <c r="CX286" s="140"/>
      <c r="CY286" s="103">
        <f t="shared" si="26"/>
        <v>0</v>
      </c>
      <c r="CZ286" s="78"/>
    </row>
    <row r="287" spans="1:104" x14ac:dyDescent="0.2">
      <c r="A287" s="26"/>
      <c r="B287" s="123">
        <f t="shared" si="27"/>
        <v>278</v>
      </c>
      <c r="C287" s="107"/>
      <c r="D287" s="111"/>
      <c r="F287" s="108"/>
      <c r="G287" s="120"/>
      <c r="H287" s="101">
        <f t="shared" si="25"/>
        <v>0</v>
      </c>
      <c r="I287" s="113"/>
      <c r="J287" s="113"/>
      <c r="K287" s="113"/>
      <c r="L287" s="113"/>
      <c r="M287" s="113"/>
      <c r="N287" s="113"/>
      <c r="O287" s="113"/>
      <c r="P287" s="27"/>
      <c r="Q287" s="113"/>
      <c r="R287" s="113"/>
      <c r="S287" s="113"/>
      <c r="T287" s="113"/>
      <c r="U287" s="113"/>
      <c r="V287" s="113"/>
      <c r="W287" s="113"/>
      <c r="X287" s="28"/>
      <c r="Y287" s="221"/>
      <c r="Z287" s="221"/>
      <c r="AA287" s="221"/>
      <c r="AB287" s="221"/>
      <c r="AC287" s="221"/>
      <c r="AD287" s="221"/>
      <c r="AE287" s="221"/>
      <c r="AF287" s="28"/>
      <c r="AG287" s="221"/>
      <c r="AH287" s="221"/>
      <c r="AI287" s="221"/>
      <c r="AJ287" s="221"/>
      <c r="AK287" s="221"/>
      <c r="AL287" s="221"/>
      <c r="AM287" s="221"/>
      <c r="AN287" s="28"/>
      <c r="AO287" s="141"/>
      <c r="AP287" s="141"/>
      <c r="AQ287" s="141"/>
      <c r="AR287" s="79" t="str">
        <f t="shared" si="24"/>
        <v/>
      </c>
      <c r="AS287" s="139"/>
      <c r="AT287" s="139"/>
      <c r="AU287" s="28"/>
      <c r="AV287" s="215"/>
      <c r="AW287" s="215"/>
      <c r="AX287" s="28"/>
      <c r="AY287" s="140"/>
      <c r="AZ287" s="28"/>
      <c r="BA287" s="140"/>
      <c r="BB287" s="140"/>
      <c r="BC287" s="140"/>
      <c r="BD287" s="140"/>
      <c r="BE287" s="140"/>
      <c r="BF287" s="140"/>
      <c r="BG287" s="140"/>
      <c r="BH287" s="140"/>
      <c r="BI287" s="140"/>
      <c r="BJ287" s="140"/>
      <c r="BK287" s="140"/>
      <c r="BL287" s="140"/>
      <c r="BM287" s="140"/>
      <c r="BN287" s="140"/>
      <c r="BO287" s="140"/>
      <c r="BP287" s="140"/>
      <c r="BQ287" s="140"/>
      <c r="BR287" s="140"/>
      <c r="BS287" s="140"/>
      <c r="BT287" s="140"/>
      <c r="BU287" s="140"/>
      <c r="BV287" s="140"/>
      <c r="BW287" s="140"/>
      <c r="BX287" s="140"/>
      <c r="BY287" s="140"/>
      <c r="BZ287" s="140"/>
      <c r="CA287" s="140"/>
      <c r="CB287" s="140"/>
      <c r="CC287" s="140"/>
      <c r="CD287" s="140"/>
      <c r="CE287" s="140"/>
      <c r="CF287" s="140"/>
      <c r="CG287" s="140"/>
      <c r="CH287" s="140"/>
      <c r="CI287" s="140"/>
      <c r="CJ287" s="140"/>
      <c r="CK287" s="140"/>
      <c r="CL287" s="140"/>
      <c r="CM287" s="140"/>
      <c r="CN287" s="140"/>
      <c r="CO287" s="140"/>
      <c r="CP287" s="140"/>
      <c r="CQ287" s="140"/>
      <c r="CR287" s="140"/>
      <c r="CS287" s="140"/>
      <c r="CT287" s="140"/>
      <c r="CU287" s="140"/>
      <c r="CV287" s="140"/>
      <c r="CW287" s="140"/>
      <c r="CX287" s="140"/>
      <c r="CY287" s="103">
        <f t="shared" si="26"/>
        <v>0</v>
      </c>
      <c r="CZ287" s="78"/>
    </row>
    <row r="288" spans="1:104" x14ac:dyDescent="0.2">
      <c r="A288" s="26"/>
      <c r="B288" s="123">
        <f t="shared" si="27"/>
        <v>279</v>
      </c>
      <c r="C288" s="107"/>
      <c r="D288" s="111"/>
      <c r="F288" s="108"/>
      <c r="G288" s="120"/>
      <c r="H288" s="101">
        <f t="shared" si="25"/>
        <v>0</v>
      </c>
      <c r="I288" s="113"/>
      <c r="J288" s="113"/>
      <c r="K288" s="113"/>
      <c r="L288" s="113"/>
      <c r="M288" s="113"/>
      <c r="N288" s="113"/>
      <c r="O288" s="113"/>
      <c r="P288" s="27"/>
      <c r="Q288" s="113"/>
      <c r="R288" s="113"/>
      <c r="S288" s="113"/>
      <c r="T288" s="113"/>
      <c r="U288" s="113"/>
      <c r="V288" s="113"/>
      <c r="W288" s="113"/>
      <c r="X288" s="28"/>
      <c r="Y288" s="221"/>
      <c r="Z288" s="221"/>
      <c r="AA288" s="221"/>
      <c r="AB288" s="221"/>
      <c r="AC288" s="221"/>
      <c r="AD288" s="221"/>
      <c r="AE288" s="221"/>
      <c r="AF288" s="28"/>
      <c r="AG288" s="221"/>
      <c r="AH288" s="221"/>
      <c r="AI288" s="221"/>
      <c r="AJ288" s="221"/>
      <c r="AK288" s="221"/>
      <c r="AL288" s="221"/>
      <c r="AM288" s="221"/>
      <c r="AN288" s="28"/>
      <c r="AO288" s="141"/>
      <c r="AP288" s="141"/>
      <c r="AQ288" s="141"/>
      <c r="AR288" s="79" t="str">
        <f t="shared" si="24"/>
        <v/>
      </c>
      <c r="AS288" s="139"/>
      <c r="AT288" s="139"/>
      <c r="AU288" s="28"/>
      <c r="AV288" s="215"/>
      <c r="AW288" s="215"/>
      <c r="AX288" s="28"/>
      <c r="AY288" s="140"/>
      <c r="AZ288" s="28"/>
      <c r="BA288" s="140"/>
      <c r="BB288" s="140"/>
      <c r="BC288" s="140"/>
      <c r="BD288" s="140"/>
      <c r="BE288" s="140"/>
      <c r="BF288" s="140"/>
      <c r="BG288" s="140"/>
      <c r="BH288" s="140"/>
      <c r="BI288" s="140"/>
      <c r="BJ288" s="140"/>
      <c r="BK288" s="140"/>
      <c r="BL288" s="140"/>
      <c r="BM288" s="140"/>
      <c r="BN288" s="140"/>
      <c r="BO288" s="140"/>
      <c r="BP288" s="140"/>
      <c r="BQ288" s="140"/>
      <c r="BR288" s="140"/>
      <c r="BS288" s="140"/>
      <c r="BT288" s="140"/>
      <c r="BU288" s="140"/>
      <c r="BV288" s="140"/>
      <c r="BW288" s="140"/>
      <c r="BX288" s="140"/>
      <c r="BY288" s="140"/>
      <c r="BZ288" s="140"/>
      <c r="CA288" s="140"/>
      <c r="CB288" s="140"/>
      <c r="CC288" s="140"/>
      <c r="CD288" s="140"/>
      <c r="CE288" s="140"/>
      <c r="CF288" s="140"/>
      <c r="CG288" s="140"/>
      <c r="CH288" s="140"/>
      <c r="CI288" s="140"/>
      <c r="CJ288" s="140"/>
      <c r="CK288" s="140"/>
      <c r="CL288" s="140"/>
      <c r="CM288" s="140"/>
      <c r="CN288" s="140"/>
      <c r="CO288" s="140"/>
      <c r="CP288" s="140"/>
      <c r="CQ288" s="140"/>
      <c r="CR288" s="140"/>
      <c r="CS288" s="140"/>
      <c r="CT288" s="140"/>
      <c r="CU288" s="140"/>
      <c r="CV288" s="140"/>
      <c r="CW288" s="140"/>
      <c r="CX288" s="140"/>
      <c r="CY288" s="103">
        <f t="shared" si="26"/>
        <v>0</v>
      </c>
      <c r="CZ288" s="78"/>
    </row>
    <row r="289" spans="1:104" x14ac:dyDescent="0.2">
      <c r="A289" s="26"/>
      <c r="B289" s="123">
        <f t="shared" si="27"/>
        <v>280</v>
      </c>
      <c r="C289" s="107"/>
      <c r="D289" s="111"/>
      <c r="F289" s="108"/>
      <c r="G289" s="120"/>
      <c r="H289" s="101">
        <f t="shared" si="25"/>
        <v>0</v>
      </c>
      <c r="I289" s="113"/>
      <c r="J289" s="113"/>
      <c r="K289" s="113"/>
      <c r="L289" s="113"/>
      <c r="M289" s="113"/>
      <c r="N289" s="113"/>
      <c r="O289" s="113"/>
      <c r="P289" s="27"/>
      <c r="Q289" s="113"/>
      <c r="R289" s="113"/>
      <c r="S289" s="113"/>
      <c r="T289" s="113"/>
      <c r="U289" s="113"/>
      <c r="V289" s="113"/>
      <c r="W289" s="113"/>
      <c r="X289" s="28"/>
      <c r="Y289" s="221"/>
      <c r="Z289" s="221"/>
      <c r="AA289" s="221"/>
      <c r="AB289" s="221"/>
      <c r="AC289" s="221"/>
      <c r="AD289" s="221"/>
      <c r="AE289" s="221"/>
      <c r="AF289" s="28"/>
      <c r="AG289" s="221"/>
      <c r="AH289" s="221"/>
      <c r="AI289" s="221"/>
      <c r="AJ289" s="221"/>
      <c r="AK289" s="221"/>
      <c r="AL289" s="221"/>
      <c r="AM289" s="221"/>
      <c r="AN289" s="28"/>
      <c r="AO289" s="141"/>
      <c r="AP289" s="141"/>
      <c r="AQ289" s="141"/>
      <c r="AR289" s="79" t="str">
        <f t="shared" si="24"/>
        <v/>
      </c>
      <c r="AS289" s="139"/>
      <c r="AT289" s="139"/>
      <c r="AU289" s="28"/>
      <c r="AV289" s="215"/>
      <c r="AW289" s="215"/>
      <c r="AX289" s="28"/>
      <c r="AY289" s="140"/>
      <c r="AZ289" s="28"/>
      <c r="BA289" s="140"/>
      <c r="BB289" s="140"/>
      <c r="BC289" s="140"/>
      <c r="BD289" s="140"/>
      <c r="BE289" s="140"/>
      <c r="BF289" s="140"/>
      <c r="BG289" s="140"/>
      <c r="BH289" s="140"/>
      <c r="BI289" s="140"/>
      <c r="BJ289" s="140"/>
      <c r="BK289" s="140"/>
      <c r="BL289" s="140"/>
      <c r="BM289" s="140"/>
      <c r="BN289" s="140"/>
      <c r="BO289" s="140"/>
      <c r="BP289" s="140"/>
      <c r="BQ289" s="140"/>
      <c r="BR289" s="140"/>
      <c r="BS289" s="140"/>
      <c r="BT289" s="140"/>
      <c r="BU289" s="140"/>
      <c r="BV289" s="140"/>
      <c r="BW289" s="140"/>
      <c r="BX289" s="140"/>
      <c r="BY289" s="140"/>
      <c r="BZ289" s="140"/>
      <c r="CA289" s="140"/>
      <c r="CB289" s="140"/>
      <c r="CC289" s="140"/>
      <c r="CD289" s="140"/>
      <c r="CE289" s="140"/>
      <c r="CF289" s="140"/>
      <c r="CG289" s="140"/>
      <c r="CH289" s="140"/>
      <c r="CI289" s="140"/>
      <c r="CJ289" s="140"/>
      <c r="CK289" s="140"/>
      <c r="CL289" s="140"/>
      <c r="CM289" s="140"/>
      <c r="CN289" s="140"/>
      <c r="CO289" s="140"/>
      <c r="CP289" s="140"/>
      <c r="CQ289" s="140"/>
      <c r="CR289" s="140"/>
      <c r="CS289" s="140"/>
      <c r="CT289" s="140"/>
      <c r="CU289" s="140"/>
      <c r="CV289" s="140"/>
      <c r="CW289" s="140"/>
      <c r="CX289" s="140"/>
      <c r="CY289" s="103">
        <f t="shared" si="26"/>
        <v>0</v>
      </c>
      <c r="CZ289" s="78"/>
    </row>
    <row r="290" spans="1:104" x14ac:dyDescent="0.2">
      <c r="A290" s="26"/>
      <c r="B290" s="123">
        <f t="shared" si="27"/>
        <v>281</v>
      </c>
      <c r="C290" s="107"/>
      <c r="D290" s="111"/>
      <c r="F290" s="108"/>
      <c r="G290" s="120"/>
      <c r="H290" s="101">
        <f t="shared" si="25"/>
        <v>0</v>
      </c>
      <c r="I290" s="113"/>
      <c r="J290" s="113"/>
      <c r="K290" s="113"/>
      <c r="L290" s="113"/>
      <c r="M290" s="113"/>
      <c r="N290" s="113"/>
      <c r="O290" s="113"/>
      <c r="P290" s="27"/>
      <c r="Q290" s="113"/>
      <c r="R290" s="113"/>
      <c r="S290" s="113"/>
      <c r="T290" s="113"/>
      <c r="U290" s="113"/>
      <c r="V290" s="113"/>
      <c r="W290" s="113"/>
      <c r="X290" s="28"/>
      <c r="Y290" s="221"/>
      <c r="Z290" s="221"/>
      <c r="AA290" s="221"/>
      <c r="AB290" s="221"/>
      <c r="AC290" s="221"/>
      <c r="AD290" s="221"/>
      <c r="AE290" s="221"/>
      <c r="AF290" s="28"/>
      <c r="AG290" s="221"/>
      <c r="AH290" s="221"/>
      <c r="AI290" s="221"/>
      <c r="AJ290" s="221"/>
      <c r="AK290" s="221"/>
      <c r="AL290" s="221"/>
      <c r="AM290" s="221"/>
      <c r="AN290" s="28"/>
      <c r="AO290" s="141"/>
      <c r="AP290" s="141"/>
      <c r="AQ290" s="141"/>
      <c r="AR290" s="79" t="str">
        <f t="shared" si="24"/>
        <v/>
      </c>
      <c r="AS290" s="139"/>
      <c r="AT290" s="139"/>
      <c r="AU290" s="28"/>
      <c r="AV290" s="215"/>
      <c r="AW290" s="215"/>
      <c r="AX290" s="28"/>
      <c r="AY290" s="140"/>
      <c r="AZ290" s="28"/>
      <c r="BA290" s="140"/>
      <c r="BB290" s="140"/>
      <c r="BC290" s="140"/>
      <c r="BD290" s="140"/>
      <c r="BE290" s="140"/>
      <c r="BF290" s="140"/>
      <c r="BG290" s="140"/>
      <c r="BH290" s="140"/>
      <c r="BI290" s="140"/>
      <c r="BJ290" s="140"/>
      <c r="BK290" s="140"/>
      <c r="BL290" s="140"/>
      <c r="BM290" s="140"/>
      <c r="BN290" s="140"/>
      <c r="BO290" s="140"/>
      <c r="BP290" s="140"/>
      <c r="BQ290" s="140"/>
      <c r="BR290" s="140"/>
      <c r="BS290" s="140"/>
      <c r="BT290" s="140"/>
      <c r="BU290" s="140"/>
      <c r="BV290" s="140"/>
      <c r="BW290" s="140"/>
      <c r="BX290" s="140"/>
      <c r="BY290" s="140"/>
      <c r="BZ290" s="140"/>
      <c r="CA290" s="140"/>
      <c r="CB290" s="140"/>
      <c r="CC290" s="140"/>
      <c r="CD290" s="140"/>
      <c r="CE290" s="140"/>
      <c r="CF290" s="140"/>
      <c r="CG290" s="140"/>
      <c r="CH290" s="140"/>
      <c r="CI290" s="140"/>
      <c r="CJ290" s="140"/>
      <c r="CK290" s="140"/>
      <c r="CL290" s="140"/>
      <c r="CM290" s="140"/>
      <c r="CN290" s="140"/>
      <c r="CO290" s="140"/>
      <c r="CP290" s="140"/>
      <c r="CQ290" s="140"/>
      <c r="CR290" s="140"/>
      <c r="CS290" s="140"/>
      <c r="CT290" s="140"/>
      <c r="CU290" s="140"/>
      <c r="CV290" s="140"/>
      <c r="CW290" s="140"/>
      <c r="CX290" s="140"/>
      <c r="CY290" s="103">
        <f t="shared" si="26"/>
        <v>0</v>
      </c>
      <c r="CZ290" s="78"/>
    </row>
    <row r="291" spans="1:104" x14ac:dyDescent="0.2">
      <c r="A291" s="26"/>
      <c r="B291" s="123">
        <f t="shared" si="27"/>
        <v>282</v>
      </c>
      <c r="C291" s="107"/>
      <c r="D291" s="111"/>
      <c r="F291" s="108"/>
      <c r="G291" s="120"/>
      <c r="H291" s="101">
        <f t="shared" si="25"/>
        <v>0</v>
      </c>
      <c r="I291" s="113"/>
      <c r="J291" s="113"/>
      <c r="K291" s="113"/>
      <c r="L291" s="113"/>
      <c r="M291" s="113"/>
      <c r="N291" s="113"/>
      <c r="O291" s="113"/>
      <c r="P291" s="27"/>
      <c r="Q291" s="113"/>
      <c r="R291" s="113"/>
      <c r="S291" s="113"/>
      <c r="T291" s="113"/>
      <c r="U291" s="113"/>
      <c r="V291" s="113"/>
      <c r="W291" s="113"/>
      <c r="X291" s="28"/>
      <c r="Y291" s="221"/>
      <c r="Z291" s="221"/>
      <c r="AA291" s="221"/>
      <c r="AB291" s="221"/>
      <c r="AC291" s="221"/>
      <c r="AD291" s="221"/>
      <c r="AE291" s="221"/>
      <c r="AF291" s="28"/>
      <c r="AG291" s="221"/>
      <c r="AH291" s="221"/>
      <c r="AI291" s="221"/>
      <c r="AJ291" s="221"/>
      <c r="AK291" s="221"/>
      <c r="AL291" s="221"/>
      <c r="AM291" s="221"/>
      <c r="AN291" s="28"/>
      <c r="AO291" s="141"/>
      <c r="AP291" s="141"/>
      <c r="AQ291" s="141"/>
      <c r="AR291" s="79" t="str">
        <f t="shared" si="24"/>
        <v/>
      </c>
      <c r="AS291" s="139"/>
      <c r="AT291" s="139"/>
      <c r="AU291" s="28"/>
      <c r="AV291" s="215"/>
      <c r="AW291" s="215"/>
      <c r="AX291" s="28"/>
      <c r="AY291" s="140"/>
      <c r="AZ291" s="28"/>
      <c r="BA291" s="140"/>
      <c r="BB291" s="140"/>
      <c r="BC291" s="140"/>
      <c r="BD291" s="140"/>
      <c r="BE291" s="140"/>
      <c r="BF291" s="140"/>
      <c r="BG291" s="140"/>
      <c r="BH291" s="140"/>
      <c r="BI291" s="140"/>
      <c r="BJ291" s="140"/>
      <c r="BK291" s="140"/>
      <c r="BL291" s="140"/>
      <c r="BM291" s="140"/>
      <c r="BN291" s="140"/>
      <c r="BO291" s="140"/>
      <c r="BP291" s="140"/>
      <c r="BQ291" s="140"/>
      <c r="BR291" s="140"/>
      <c r="BS291" s="140"/>
      <c r="BT291" s="140"/>
      <c r="BU291" s="140"/>
      <c r="BV291" s="140"/>
      <c r="BW291" s="140"/>
      <c r="BX291" s="140"/>
      <c r="BY291" s="140"/>
      <c r="BZ291" s="140"/>
      <c r="CA291" s="140"/>
      <c r="CB291" s="140"/>
      <c r="CC291" s="140"/>
      <c r="CD291" s="140"/>
      <c r="CE291" s="140"/>
      <c r="CF291" s="140"/>
      <c r="CG291" s="140"/>
      <c r="CH291" s="140"/>
      <c r="CI291" s="140"/>
      <c r="CJ291" s="140"/>
      <c r="CK291" s="140"/>
      <c r="CL291" s="140"/>
      <c r="CM291" s="140"/>
      <c r="CN291" s="140"/>
      <c r="CO291" s="140"/>
      <c r="CP291" s="140"/>
      <c r="CQ291" s="140"/>
      <c r="CR291" s="140"/>
      <c r="CS291" s="140"/>
      <c r="CT291" s="140"/>
      <c r="CU291" s="140"/>
      <c r="CV291" s="140"/>
      <c r="CW291" s="140"/>
      <c r="CX291" s="140"/>
      <c r="CY291" s="103">
        <f t="shared" si="26"/>
        <v>0</v>
      </c>
      <c r="CZ291" s="78"/>
    </row>
    <row r="292" spans="1:104" x14ac:dyDescent="0.2">
      <c r="A292" s="26"/>
      <c r="B292" s="123">
        <f t="shared" si="27"/>
        <v>283</v>
      </c>
      <c r="C292" s="107"/>
      <c r="D292" s="111"/>
      <c r="F292" s="108"/>
      <c r="G292" s="120"/>
      <c r="H292" s="101">
        <f t="shared" si="25"/>
        <v>0</v>
      </c>
      <c r="I292" s="113"/>
      <c r="J292" s="113"/>
      <c r="K292" s="113"/>
      <c r="L292" s="113"/>
      <c r="M292" s="113"/>
      <c r="N292" s="113"/>
      <c r="O292" s="113"/>
      <c r="P292" s="27"/>
      <c r="Q292" s="113"/>
      <c r="R292" s="113"/>
      <c r="S292" s="113"/>
      <c r="T292" s="113"/>
      <c r="U292" s="113"/>
      <c r="V292" s="113"/>
      <c r="W292" s="113"/>
      <c r="X292" s="28"/>
      <c r="Y292" s="221"/>
      <c r="Z292" s="221"/>
      <c r="AA292" s="221"/>
      <c r="AB292" s="221"/>
      <c r="AC292" s="221"/>
      <c r="AD292" s="221"/>
      <c r="AE292" s="221"/>
      <c r="AF292" s="28"/>
      <c r="AG292" s="221"/>
      <c r="AH292" s="221"/>
      <c r="AI292" s="221"/>
      <c r="AJ292" s="221"/>
      <c r="AK292" s="221"/>
      <c r="AL292" s="221"/>
      <c r="AM292" s="221"/>
      <c r="AN292" s="28"/>
      <c r="AO292" s="141"/>
      <c r="AP292" s="141"/>
      <c r="AQ292" s="141"/>
      <c r="AR292" s="79" t="str">
        <f t="shared" si="24"/>
        <v/>
      </c>
      <c r="AS292" s="139"/>
      <c r="AT292" s="139"/>
      <c r="AU292" s="28"/>
      <c r="AV292" s="215"/>
      <c r="AW292" s="215"/>
      <c r="AX292" s="28"/>
      <c r="AY292" s="140"/>
      <c r="AZ292" s="28"/>
      <c r="BA292" s="140"/>
      <c r="BB292" s="140"/>
      <c r="BC292" s="140"/>
      <c r="BD292" s="140"/>
      <c r="BE292" s="140"/>
      <c r="BF292" s="140"/>
      <c r="BG292" s="140"/>
      <c r="BH292" s="140"/>
      <c r="BI292" s="140"/>
      <c r="BJ292" s="140"/>
      <c r="BK292" s="140"/>
      <c r="BL292" s="140"/>
      <c r="BM292" s="140"/>
      <c r="BN292" s="140"/>
      <c r="BO292" s="140"/>
      <c r="BP292" s="140"/>
      <c r="BQ292" s="140"/>
      <c r="BR292" s="140"/>
      <c r="BS292" s="140"/>
      <c r="BT292" s="140"/>
      <c r="BU292" s="140"/>
      <c r="BV292" s="140"/>
      <c r="BW292" s="140"/>
      <c r="BX292" s="140"/>
      <c r="BY292" s="140"/>
      <c r="BZ292" s="140"/>
      <c r="CA292" s="140"/>
      <c r="CB292" s="140"/>
      <c r="CC292" s="140"/>
      <c r="CD292" s="140"/>
      <c r="CE292" s="140"/>
      <c r="CF292" s="140"/>
      <c r="CG292" s="140"/>
      <c r="CH292" s="140"/>
      <c r="CI292" s="140"/>
      <c r="CJ292" s="140"/>
      <c r="CK292" s="140"/>
      <c r="CL292" s="140"/>
      <c r="CM292" s="140"/>
      <c r="CN292" s="140"/>
      <c r="CO292" s="140"/>
      <c r="CP292" s="140"/>
      <c r="CQ292" s="140"/>
      <c r="CR292" s="140"/>
      <c r="CS292" s="140"/>
      <c r="CT292" s="140"/>
      <c r="CU292" s="140"/>
      <c r="CV292" s="140"/>
      <c r="CW292" s="140"/>
      <c r="CX292" s="140"/>
      <c r="CY292" s="103">
        <f t="shared" si="26"/>
        <v>0</v>
      </c>
      <c r="CZ292" s="78"/>
    </row>
    <row r="293" spans="1:104" x14ac:dyDescent="0.2">
      <c r="A293" s="26"/>
      <c r="B293" s="123">
        <f t="shared" si="27"/>
        <v>284</v>
      </c>
      <c r="C293" s="107"/>
      <c r="D293" s="111"/>
      <c r="F293" s="108"/>
      <c r="G293" s="120"/>
      <c r="H293" s="101">
        <f t="shared" si="25"/>
        <v>0</v>
      </c>
      <c r="I293" s="113"/>
      <c r="J293" s="113"/>
      <c r="K293" s="113"/>
      <c r="L293" s="113"/>
      <c r="M293" s="113"/>
      <c r="N293" s="113"/>
      <c r="O293" s="113"/>
      <c r="P293" s="27"/>
      <c r="Q293" s="113"/>
      <c r="R293" s="113"/>
      <c r="S293" s="113"/>
      <c r="T293" s="113"/>
      <c r="U293" s="113"/>
      <c r="V293" s="113"/>
      <c r="W293" s="113"/>
      <c r="X293" s="28"/>
      <c r="Y293" s="221"/>
      <c r="Z293" s="221"/>
      <c r="AA293" s="221"/>
      <c r="AB293" s="221"/>
      <c r="AC293" s="221"/>
      <c r="AD293" s="221"/>
      <c r="AE293" s="221"/>
      <c r="AF293" s="28"/>
      <c r="AG293" s="221"/>
      <c r="AH293" s="221"/>
      <c r="AI293" s="221"/>
      <c r="AJ293" s="221"/>
      <c r="AK293" s="221"/>
      <c r="AL293" s="221"/>
      <c r="AM293" s="221"/>
      <c r="AN293" s="28"/>
      <c r="AO293" s="141"/>
      <c r="AP293" s="141"/>
      <c r="AQ293" s="141"/>
      <c r="AR293" s="79" t="str">
        <f t="shared" si="24"/>
        <v/>
      </c>
      <c r="AS293" s="139"/>
      <c r="AT293" s="139"/>
      <c r="AU293" s="28"/>
      <c r="AV293" s="215"/>
      <c r="AW293" s="215"/>
      <c r="AX293" s="28"/>
      <c r="AY293" s="140"/>
      <c r="AZ293" s="28"/>
      <c r="BA293" s="140"/>
      <c r="BB293" s="140"/>
      <c r="BC293" s="140"/>
      <c r="BD293" s="140"/>
      <c r="BE293" s="140"/>
      <c r="BF293" s="140"/>
      <c r="BG293" s="140"/>
      <c r="BH293" s="140"/>
      <c r="BI293" s="140"/>
      <c r="BJ293" s="140"/>
      <c r="BK293" s="140"/>
      <c r="BL293" s="140"/>
      <c r="BM293" s="140"/>
      <c r="BN293" s="140"/>
      <c r="BO293" s="140"/>
      <c r="BP293" s="140"/>
      <c r="BQ293" s="140"/>
      <c r="BR293" s="140"/>
      <c r="BS293" s="140"/>
      <c r="BT293" s="140"/>
      <c r="BU293" s="140"/>
      <c r="BV293" s="140"/>
      <c r="BW293" s="140"/>
      <c r="BX293" s="140"/>
      <c r="BY293" s="140"/>
      <c r="BZ293" s="140"/>
      <c r="CA293" s="140"/>
      <c r="CB293" s="140"/>
      <c r="CC293" s="140"/>
      <c r="CD293" s="140"/>
      <c r="CE293" s="140"/>
      <c r="CF293" s="140"/>
      <c r="CG293" s="140"/>
      <c r="CH293" s="140"/>
      <c r="CI293" s="140"/>
      <c r="CJ293" s="140"/>
      <c r="CK293" s="140"/>
      <c r="CL293" s="140"/>
      <c r="CM293" s="140"/>
      <c r="CN293" s="140"/>
      <c r="CO293" s="140"/>
      <c r="CP293" s="140"/>
      <c r="CQ293" s="140"/>
      <c r="CR293" s="140"/>
      <c r="CS293" s="140"/>
      <c r="CT293" s="140"/>
      <c r="CU293" s="140"/>
      <c r="CV293" s="140"/>
      <c r="CW293" s="140"/>
      <c r="CX293" s="140"/>
      <c r="CY293" s="103">
        <f t="shared" si="26"/>
        <v>0</v>
      </c>
      <c r="CZ293" s="78"/>
    </row>
    <row r="294" spans="1:104" x14ac:dyDescent="0.2">
      <c r="A294" s="26"/>
      <c r="B294" s="123">
        <f t="shared" si="27"/>
        <v>285</v>
      </c>
      <c r="C294" s="107"/>
      <c r="D294" s="111"/>
      <c r="F294" s="108"/>
      <c r="G294" s="120"/>
      <c r="H294" s="101">
        <f t="shared" si="25"/>
        <v>0</v>
      </c>
      <c r="I294" s="113"/>
      <c r="J294" s="113"/>
      <c r="K294" s="113"/>
      <c r="L294" s="113"/>
      <c r="M294" s="113"/>
      <c r="N294" s="113"/>
      <c r="O294" s="113"/>
      <c r="P294" s="27"/>
      <c r="Q294" s="113"/>
      <c r="R294" s="113"/>
      <c r="S294" s="113"/>
      <c r="T294" s="113"/>
      <c r="U294" s="113"/>
      <c r="V294" s="113"/>
      <c r="W294" s="113"/>
      <c r="X294" s="28"/>
      <c r="Y294" s="221"/>
      <c r="Z294" s="221"/>
      <c r="AA294" s="221"/>
      <c r="AB294" s="221"/>
      <c r="AC294" s="221"/>
      <c r="AD294" s="221"/>
      <c r="AE294" s="221"/>
      <c r="AF294" s="28"/>
      <c r="AG294" s="221"/>
      <c r="AH294" s="221"/>
      <c r="AI294" s="221"/>
      <c r="AJ294" s="221"/>
      <c r="AK294" s="221"/>
      <c r="AL294" s="221"/>
      <c r="AM294" s="221"/>
      <c r="AN294" s="28"/>
      <c r="AO294" s="141"/>
      <c r="AP294" s="141"/>
      <c r="AQ294" s="141"/>
      <c r="AR294" s="79" t="str">
        <f t="shared" si="24"/>
        <v/>
      </c>
      <c r="AS294" s="139"/>
      <c r="AT294" s="139"/>
      <c r="AU294" s="28"/>
      <c r="AV294" s="215"/>
      <c r="AW294" s="215"/>
      <c r="AX294" s="28"/>
      <c r="AY294" s="140"/>
      <c r="AZ294" s="28"/>
      <c r="BA294" s="140"/>
      <c r="BB294" s="140"/>
      <c r="BC294" s="140"/>
      <c r="BD294" s="140"/>
      <c r="BE294" s="140"/>
      <c r="BF294" s="140"/>
      <c r="BG294" s="140"/>
      <c r="BH294" s="140"/>
      <c r="BI294" s="140"/>
      <c r="BJ294" s="140"/>
      <c r="BK294" s="140"/>
      <c r="BL294" s="140"/>
      <c r="BM294" s="140"/>
      <c r="BN294" s="140"/>
      <c r="BO294" s="140"/>
      <c r="BP294" s="140"/>
      <c r="BQ294" s="140"/>
      <c r="BR294" s="140"/>
      <c r="BS294" s="140"/>
      <c r="BT294" s="140"/>
      <c r="BU294" s="140"/>
      <c r="BV294" s="140"/>
      <c r="BW294" s="140"/>
      <c r="BX294" s="140"/>
      <c r="BY294" s="140"/>
      <c r="BZ294" s="140"/>
      <c r="CA294" s="140"/>
      <c r="CB294" s="140"/>
      <c r="CC294" s="140"/>
      <c r="CD294" s="140"/>
      <c r="CE294" s="140"/>
      <c r="CF294" s="140"/>
      <c r="CG294" s="140"/>
      <c r="CH294" s="140"/>
      <c r="CI294" s="140"/>
      <c r="CJ294" s="140"/>
      <c r="CK294" s="140"/>
      <c r="CL294" s="140"/>
      <c r="CM294" s="140"/>
      <c r="CN294" s="140"/>
      <c r="CO294" s="140"/>
      <c r="CP294" s="140"/>
      <c r="CQ294" s="140"/>
      <c r="CR294" s="140"/>
      <c r="CS294" s="140"/>
      <c r="CT294" s="140"/>
      <c r="CU294" s="140"/>
      <c r="CV294" s="140"/>
      <c r="CW294" s="140"/>
      <c r="CX294" s="140"/>
      <c r="CY294" s="103">
        <f t="shared" si="26"/>
        <v>0</v>
      </c>
      <c r="CZ294" s="78"/>
    </row>
    <row r="295" spans="1:104" x14ac:dyDescent="0.2">
      <c r="A295" s="26"/>
      <c r="B295" s="123">
        <f t="shared" si="27"/>
        <v>286</v>
      </c>
      <c r="C295" s="107"/>
      <c r="D295" s="111"/>
      <c r="F295" s="108"/>
      <c r="G295" s="120"/>
      <c r="H295" s="101">
        <f t="shared" si="25"/>
        <v>0</v>
      </c>
      <c r="I295" s="113"/>
      <c r="J295" s="113"/>
      <c r="K295" s="113"/>
      <c r="L295" s="113"/>
      <c r="M295" s="113"/>
      <c r="N295" s="113"/>
      <c r="O295" s="113"/>
      <c r="P295" s="27"/>
      <c r="Q295" s="113"/>
      <c r="R295" s="113"/>
      <c r="S295" s="113"/>
      <c r="T295" s="113"/>
      <c r="U295" s="113"/>
      <c r="V295" s="113"/>
      <c r="W295" s="113"/>
      <c r="X295" s="28"/>
      <c r="Y295" s="221"/>
      <c r="Z295" s="221"/>
      <c r="AA295" s="221"/>
      <c r="AB295" s="221"/>
      <c r="AC295" s="221"/>
      <c r="AD295" s="221"/>
      <c r="AE295" s="221"/>
      <c r="AF295" s="28"/>
      <c r="AG295" s="221"/>
      <c r="AH295" s="221"/>
      <c r="AI295" s="221"/>
      <c r="AJ295" s="221"/>
      <c r="AK295" s="221"/>
      <c r="AL295" s="221"/>
      <c r="AM295" s="221"/>
      <c r="AN295" s="28"/>
      <c r="AO295" s="141"/>
      <c r="AP295" s="141"/>
      <c r="AQ295" s="141"/>
      <c r="AR295" s="79" t="str">
        <f t="shared" si="24"/>
        <v/>
      </c>
      <c r="AS295" s="139"/>
      <c r="AT295" s="139"/>
      <c r="AU295" s="28"/>
      <c r="AV295" s="215"/>
      <c r="AW295" s="215"/>
      <c r="AX295" s="28"/>
      <c r="AY295" s="140"/>
      <c r="AZ295" s="28"/>
      <c r="BA295" s="140"/>
      <c r="BB295" s="140"/>
      <c r="BC295" s="140"/>
      <c r="BD295" s="140"/>
      <c r="BE295" s="140"/>
      <c r="BF295" s="140"/>
      <c r="BG295" s="140"/>
      <c r="BH295" s="140"/>
      <c r="BI295" s="140"/>
      <c r="BJ295" s="140"/>
      <c r="BK295" s="140"/>
      <c r="BL295" s="140"/>
      <c r="BM295" s="140"/>
      <c r="BN295" s="140"/>
      <c r="BO295" s="140"/>
      <c r="BP295" s="140"/>
      <c r="BQ295" s="140"/>
      <c r="BR295" s="140"/>
      <c r="BS295" s="140"/>
      <c r="BT295" s="140"/>
      <c r="BU295" s="140"/>
      <c r="BV295" s="140"/>
      <c r="BW295" s="140"/>
      <c r="BX295" s="140"/>
      <c r="BY295" s="140"/>
      <c r="BZ295" s="140"/>
      <c r="CA295" s="140"/>
      <c r="CB295" s="140"/>
      <c r="CC295" s="140"/>
      <c r="CD295" s="140"/>
      <c r="CE295" s="140"/>
      <c r="CF295" s="140"/>
      <c r="CG295" s="140"/>
      <c r="CH295" s="140"/>
      <c r="CI295" s="140"/>
      <c r="CJ295" s="140"/>
      <c r="CK295" s="140"/>
      <c r="CL295" s="140"/>
      <c r="CM295" s="140"/>
      <c r="CN295" s="140"/>
      <c r="CO295" s="140"/>
      <c r="CP295" s="140"/>
      <c r="CQ295" s="140"/>
      <c r="CR295" s="140"/>
      <c r="CS295" s="140"/>
      <c r="CT295" s="140"/>
      <c r="CU295" s="140"/>
      <c r="CV295" s="140"/>
      <c r="CW295" s="140"/>
      <c r="CX295" s="140"/>
      <c r="CY295" s="103">
        <f t="shared" si="26"/>
        <v>0</v>
      </c>
      <c r="CZ295" s="78"/>
    </row>
    <row r="296" spans="1:104" x14ac:dyDescent="0.2">
      <c r="A296" s="26"/>
      <c r="B296" s="123">
        <f t="shared" si="27"/>
        <v>287</v>
      </c>
      <c r="C296" s="107"/>
      <c r="D296" s="111"/>
      <c r="F296" s="108"/>
      <c r="G296" s="120"/>
      <c r="H296" s="101">
        <f t="shared" si="25"/>
        <v>0</v>
      </c>
      <c r="I296" s="113"/>
      <c r="J296" s="113"/>
      <c r="K296" s="113"/>
      <c r="L296" s="113"/>
      <c r="M296" s="113"/>
      <c r="N296" s="113"/>
      <c r="O296" s="113"/>
      <c r="P296" s="27"/>
      <c r="Q296" s="113"/>
      <c r="R296" s="113"/>
      <c r="S296" s="113"/>
      <c r="T296" s="113"/>
      <c r="U296" s="113"/>
      <c r="V296" s="113"/>
      <c r="W296" s="113"/>
      <c r="X296" s="28"/>
      <c r="Y296" s="221"/>
      <c r="Z296" s="221"/>
      <c r="AA296" s="221"/>
      <c r="AB296" s="221"/>
      <c r="AC296" s="221"/>
      <c r="AD296" s="221"/>
      <c r="AE296" s="221"/>
      <c r="AF296" s="28"/>
      <c r="AG296" s="221"/>
      <c r="AH296" s="221"/>
      <c r="AI296" s="221"/>
      <c r="AJ296" s="221"/>
      <c r="AK296" s="221"/>
      <c r="AL296" s="221"/>
      <c r="AM296" s="221"/>
      <c r="AN296" s="28"/>
      <c r="AO296" s="141"/>
      <c r="AP296" s="141"/>
      <c r="AQ296" s="141"/>
      <c r="AR296" s="79" t="str">
        <f t="shared" si="24"/>
        <v/>
      </c>
      <c r="AS296" s="139"/>
      <c r="AT296" s="139"/>
      <c r="AU296" s="28"/>
      <c r="AV296" s="215"/>
      <c r="AW296" s="215"/>
      <c r="AX296" s="28"/>
      <c r="AY296" s="140"/>
      <c r="AZ296" s="28"/>
      <c r="BA296" s="140"/>
      <c r="BB296" s="140"/>
      <c r="BC296" s="140"/>
      <c r="BD296" s="140"/>
      <c r="BE296" s="140"/>
      <c r="BF296" s="140"/>
      <c r="BG296" s="140"/>
      <c r="BH296" s="140"/>
      <c r="BI296" s="140"/>
      <c r="BJ296" s="140"/>
      <c r="BK296" s="140"/>
      <c r="BL296" s="140"/>
      <c r="BM296" s="140"/>
      <c r="BN296" s="140"/>
      <c r="BO296" s="140"/>
      <c r="BP296" s="140"/>
      <c r="BQ296" s="140"/>
      <c r="BR296" s="140"/>
      <c r="BS296" s="140"/>
      <c r="BT296" s="140"/>
      <c r="BU296" s="140"/>
      <c r="BV296" s="140"/>
      <c r="BW296" s="140"/>
      <c r="BX296" s="140"/>
      <c r="BY296" s="140"/>
      <c r="BZ296" s="140"/>
      <c r="CA296" s="140"/>
      <c r="CB296" s="140"/>
      <c r="CC296" s="140"/>
      <c r="CD296" s="140"/>
      <c r="CE296" s="140"/>
      <c r="CF296" s="140"/>
      <c r="CG296" s="140"/>
      <c r="CH296" s="140"/>
      <c r="CI296" s="140"/>
      <c r="CJ296" s="140"/>
      <c r="CK296" s="140"/>
      <c r="CL296" s="140"/>
      <c r="CM296" s="140"/>
      <c r="CN296" s="140"/>
      <c r="CO296" s="140"/>
      <c r="CP296" s="140"/>
      <c r="CQ296" s="140"/>
      <c r="CR296" s="140"/>
      <c r="CS296" s="140"/>
      <c r="CT296" s="140"/>
      <c r="CU296" s="140"/>
      <c r="CV296" s="140"/>
      <c r="CW296" s="140"/>
      <c r="CX296" s="140"/>
      <c r="CY296" s="103">
        <f t="shared" si="26"/>
        <v>0</v>
      </c>
      <c r="CZ296" s="78"/>
    </row>
    <row r="297" spans="1:104" x14ac:dyDescent="0.2">
      <c r="A297" s="26"/>
      <c r="B297" s="123">
        <f t="shared" si="27"/>
        <v>288</v>
      </c>
      <c r="C297" s="107"/>
      <c r="D297" s="111"/>
      <c r="F297" s="108"/>
      <c r="G297" s="120"/>
      <c r="H297" s="101">
        <f t="shared" si="25"/>
        <v>0</v>
      </c>
      <c r="I297" s="113"/>
      <c r="J297" s="113"/>
      <c r="K297" s="113"/>
      <c r="L297" s="113"/>
      <c r="M297" s="113"/>
      <c r="N297" s="113"/>
      <c r="O297" s="113"/>
      <c r="P297" s="27"/>
      <c r="Q297" s="113"/>
      <c r="R297" s="113"/>
      <c r="S297" s="113"/>
      <c r="T297" s="113"/>
      <c r="U297" s="113"/>
      <c r="V297" s="113"/>
      <c r="W297" s="113"/>
      <c r="X297" s="28"/>
      <c r="Y297" s="221"/>
      <c r="Z297" s="221"/>
      <c r="AA297" s="221"/>
      <c r="AB297" s="221"/>
      <c r="AC297" s="221"/>
      <c r="AD297" s="221"/>
      <c r="AE297" s="221"/>
      <c r="AF297" s="28"/>
      <c r="AG297" s="221"/>
      <c r="AH297" s="221"/>
      <c r="AI297" s="221"/>
      <c r="AJ297" s="221"/>
      <c r="AK297" s="221"/>
      <c r="AL297" s="221"/>
      <c r="AM297" s="221"/>
      <c r="AN297" s="28"/>
      <c r="AO297" s="141"/>
      <c r="AP297" s="141"/>
      <c r="AQ297" s="141"/>
      <c r="AR297" s="79" t="str">
        <f t="shared" si="24"/>
        <v/>
      </c>
      <c r="AS297" s="139"/>
      <c r="AT297" s="139"/>
      <c r="AU297" s="28"/>
      <c r="AV297" s="215"/>
      <c r="AW297" s="215"/>
      <c r="AX297" s="28"/>
      <c r="AY297" s="140"/>
      <c r="AZ297" s="28"/>
      <c r="BA297" s="140"/>
      <c r="BB297" s="140"/>
      <c r="BC297" s="140"/>
      <c r="BD297" s="140"/>
      <c r="BE297" s="140"/>
      <c r="BF297" s="140"/>
      <c r="BG297" s="140"/>
      <c r="BH297" s="140"/>
      <c r="BI297" s="140"/>
      <c r="BJ297" s="140"/>
      <c r="BK297" s="140"/>
      <c r="BL297" s="140"/>
      <c r="BM297" s="140"/>
      <c r="BN297" s="140"/>
      <c r="BO297" s="140"/>
      <c r="BP297" s="140"/>
      <c r="BQ297" s="140"/>
      <c r="BR297" s="140"/>
      <c r="BS297" s="140"/>
      <c r="BT297" s="140"/>
      <c r="BU297" s="140"/>
      <c r="BV297" s="140"/>
      <c r="BW297" s="140"/>
      <c r="BX297" s="140"/>
      <c r="BY297" s="140"/>
      <c r="BZ297" s="140"/>
      <c r="CA297" s="140"/>
      <c r="CB297" s="140"/>
      <c r="CC297" s="140"/>
      <c r="CD297" s="140"/>
      <c r="CE297" s="140"/>
      <c r="CF297" s="140"/>
      <c r="CG297" s="140"/>
      <c r="CH297" s="140"/>
      <c r="CI297" s="140"/>
      <c r="CJ297" s="140"/>
      <c r="CK297" s="140"/>
      <c r="CL297" s="140"/>
      <c r="CM297" s="140"/>
      <c r="CN297" s="140"/>
      <c r="CO297" s="140"/>
      <c r="CP297" s="140"/>
      <c r="CQ297" s="140"/>
      <c r="CR297" s="140"/>
      <c r="CS297" s="140"/>
      <c r="CT297" s="140"/>
      <c r="CU297" s="140"/>
      <c r="CV297" s="140"/>
      <c r="CW297" s="140"/>
      <c r="CX297" s="140"/>
      <c r="CY297" s="103">
        <f t="shared" si="26"/>
        <v>0</v>
      </c>
      <c r="CZ297" s="78"/>
    </row>
    <row r="298" spans="1:104" x14ac:dyDescent="0.2">
      <c r="A298" s="26"/>
      <c r="B298" s="123">
        <f t="shared" si="27"/>
        <v>289</v>
      </c>
      <c r="C298" s="107"/>
      <c r="D298" s="111"/>
      <c r="F298" s="108"/>
      <c r="G298" s="120"/>
      <c r="H298" s="101">
        <f t="shared" si="25"/>
        <v>0</v>
      </c>
      <c r="I298" s="113"/>
      <c r="J298" s="113"/>
      <c r="K298" s="113"/>
      <c r="L298" s="113"/>
      <c r="M298" s="113"/>
      <c r="N298" s="113"/>
      <c r="O298" s="113"/>
      <c r="P298" s="27"/>
      <c r="Q298" s="113"/>
      <c r="R298" s="113"/>
      <c r="S298" s="113"/>
      <c r="T298" s="113"/>
      <c r="U298" s="113"/>
      <c r="V298" s="113"/>
      <c r="W298" s="113"/>
      <c r="X298" s="28"/>
      <c r="Y298" s="221"/>
      <c r="Z298" s="221"/>
      <c r="AA298" s="221"/>
      <c r="AB298" s="221"/>
      <c r="AC298" s="221"/>
      <c r="AD298" s="221"/>
      <c r="AE298" s="221"/>
      <c r="AF298" s="28"/>
      <c r="AG298" s="221"/>
      <c r="AH298" s="221"/>
      <c r="AI298" s="221"/>
      <c r="AJ298" s="221"/>
      <c r="AK298" s="221"/>
      <c r="AL298" s="221"/>
      <c r="AM298" s="221"/>
      <c r="AN298" s="28"/>
      <c r="AO298" s="141"/>
      <c r="AP298" s="141"/>
      <c r="AQ298" s="141"/>
      <c r="AR298" s="79" t="str">
        <f t="shared" si="24"/>
        <v/>
      </c>
      <c r="AS298" s="139"/>
      <c r="AT298" s="139"/>
      <c r="AU298" s="28"/>
      <c r="AV298" s="215"/>
      <c r="AW298" s="215"/>
      <c r="AX298" s="28"/>
      <c r="AY298" s="140"/>
      <c r="AZ298" s="28"/>
      <c r="BA298" s="140"/>
      <c r="BB298" s="140"/>
      <c r="BC298" s="140"/>
      <c r="BD298" s="140"/>
      <c r="BE298" s="140"/>
      <c r="BF298" s="140"/>
      <c r="BG298" s="140"/>
      <c r="BH298" s="140"/>
      <c r="BI298" s="140"/>
      <c r="BJ298" s="140"/>
      <c r="BK298" s="140"/>
      <c r="BL298" s="140"/>
      <c r="BM298" s="140"/>
      <c r="BN298" s="140"/>
      <c r="BO298" s="140"/>
      <c r="BP298" s="140"/>
      <c r="BQ298" s="140"/>
      <c r="BR298" s="140"/>
      <c r="BS298" s="140"/>
      <c r="BT298" s="140"/>
      <c r="BU298" s="140"/>
      <c r="BV298" s="140"/>
      <c r="BW298" s="140"/>
      <c r="BX298" s="140"/>
      <c r="BY298" s="140"/>
      <c r="BZ298" s="140"/>
      <c r="CA298" s="140"/>
      <c r="CB298" s="140"/>
      <c r="CC298" s="140"/>
      <c r="CD298" s="140"/>
      <c r="CE298" s="140"/>
      <c r="CF298" s="140"/>
      <c r="CG298" s="140"/>
      <c r="CH298" s="140"/>
      <c r="CI298" s="140"/>
      <c r="CJ298" s="140"/>
      <c r="CK298" s="140"/>
      <c r="CL298" s="140"/>
      <c r="CM298" s="140"/>
      <c r="CN298" s="140"/>
      <c r="CO298" s="140"/>
      <c r="CP298" s="140"/>
      <c r="CQ298" s="140"/>
      <c r="CR298" s="140"/>
      <c r="CS298" s="140"/>
      <c r="CT298" s="140"/>
      <c r="CU298" s="140"/>
      <c r="CV298" s="140"/>
      <c r="CW298" s="140"/>
      <c r="CX298" s="140"/>
      <c r="CY298" s="103">
        <f t="shared" si="26"/>
        <v>0</v>
      </c>
      <c r="CZ298" s="78"/>
    </row>
    <row r="299" spans="1:104" x14ac:dyDescent="0.2">
      <c r="A299" s="26"/>
      <c r="B299" s="123">
        <f t="shared" si="27"/>
        <v>290</v>
      </c>
      <c r="C299" s="107"/>
      <c r="D299" s="111"/>
      <c r="F299" s="108"/>
      <c r="G299" s="120"/>
      <c r="H299" s="101">
        <f t="shared" si="25"/>
        <v>0</v>
      </c>
      <c r="I299" s="113"/>
      <c r="J299" s="113"/>
      <c r="K299" s="113"/>
      <c r="L299" s="113"/>
      <c r="M299" s="113"/>
      <c r="N299" s="113"/>
      <c r="O299" s="113"/>
      <c r="P299" s="27"/>
      <c r="Q299" s="113"/>
      <c r="R299" s="113"/>
      <c r="S299" s="113"/>
      <c r="T299" s="113"/>
      <c r="U299" s="113"/>
      <c r="V299" s="113"/>
      <c r="W299" s="113"/>
      <c r="X299" s="28"/>
      <c r="Y299" s="221"/>
      <c r="Z299" s="221"/>
      <c r="AA299" s="221"/>
      <c r="AB299" s="221"/>
      <c r="AC299" s="221"/>
      <c r="AD299" s="221"/>
      <c r="AE299" s="221"/>
      <c r="AF299" s="28"/>
      <c r="AG299" s="221"/>
      <c r="AH299" s="221"/>
      <c r="AI299" s="221"/>
      <c r="AJ299" s="221"/>
      <c r="AK299" s="221"/>
      <c r="AL299" s="221"/>
      <c r="AM299" s="221"/>
      <c r="AN299" s="28"/>
      <c r="AO299" s="141"/>
      <c r="AP299" s="141"/>
      <c r="AQ299" s="141"/>
      <c r="AR299" s="79" t="str">
        <f t="shared" si="24"/>
        <v/>
      </c>
      <c r="AS299" s="139"/>
      <c r="AT299" s="139"/>
      <c r="AU299" s="28"/>
      <c r="AV299" s="215"/>
      <c r="AW299" s="215"/>
      <c r="AX299" s="28"/>
      <c r="AY299" s="140"/>
      <c r="AZ299" s="28"/>
      <c r="BA299" s="140"/>
      <c r="BB299" s="140"/>
      <c r="BC299" s="140"/>
      <c r="BD299" s="140"/>
      <c r="BE299" s="140"/>
      <c r="BF299" s="140"/>
      <c r="BG299" s="140"/>
      <c r="BH299" s="140"/>
      <c r="BI299" s="140"/>
      <c r="BJ299" s="140"/>
      <c r="BK299" s="140"/>
      <c r="BL299" s="140"/>
      <c r="BM299" s="140"/>
      <c r="BN299" s="140"/>
      <c r="BO299" s="140"/>
      <c r="BP299" s="140"/>
      <c r="BQ299" s="140"/>
      <c r="BR299" s="140"/>
      <c r="BS299" s="140"/>
      <c r="BT299" s="140"/>
      <c r="BU299" s="140"/>
      <c r="BV299" s="140"/>
      <c r="BW299" s="140"/>
      <c r="BX299" s="140"/>
      <c r="BY299" s="140"/>
      <c r="BZ299" s="140"/>
      <c r="CA299" s="140"/>
      <c r="CB299" s="140"/>
      <c r="CC299" s="140"/>
      <c r="CD299" s="140"/>
      <c r="CE299" s="140"/>
      <c r="CF299" s="140"/>
      <c r="CG299" s="140"/>
      <c r="CH299" s="140"/>
      <c r="CI299" s="140"/>
      <c r="CJ299" s="140"/>
      <c r="CK299" s="140"/>
      <c r="CL299" s="140"/>
      <c r="CM299" s="140"/>
      <c r="CN299" s="140"/>
      <c r="CO299" s="140"/>
      <c r="CP299" s="140"/>
      <c r="CQ299" s="140"/>
      <c r="CR299" s="140"/>
      <c r="CS299" s="140"/>
      <c r="CT299" s="140"/>
      <c r="CU299" s="140"/>
      <c r="CV299" s="140"/>
      <c r="CW299" s="140"/>
      <c r="CX299" s="140"/>
      <c r="CY299" s="103">
        <f t="shared" si="26"/>
        <v>0</v>
      </c>
      <c r="CZ299" s="78"/>
    </row>
    <row r="300" spans="1:104" x14ac:dyDescent="0.2">
      <c r="A300" s="26"/>
      <c r="B300" s="123">
        <f t="shared" si="27"/>
        <v>291</v>
      </c>
      <c r="C300" s="107"/>
      <c r="D300" s="111"/>
      <c r="F300" s="108"/>
      <c r="G300" s="120"/>
      <c r="H300" s="101">
        <f t="shared" si="25"/>
        <v>0</v>
      </c>
      <c r="I300" s="113"/>
      <c r="J300" s="113"/>
      <c r="K300" s="113"/>
      <c r="L300" s="113"/>
      <c r="M300" s="113"/>
      <c r="N300" s="113"/>
      <c r="O300" s="113"/>
      <c r="P300" s="27"/>
      <c r="Q300" s="113"/>
      <c r="R300" s="113"/>
      <c r="S300" s="113"/>
      <c r="T300" s="113"/>
      <c r="U300" s="113"/>
      <c r="V300" s="113"/>
      <c r="W300" s="113"/>
      <c r="X300" s="28"/>
      <c r="Y300" s="221"/>
      <c r="Z300" s="221"/>
      <c r="AA300" s="221"/>
      <c r="AB300" s="221"/>
      <c r="AC300" s="221"/>
      <c r="AD300" s="221"/>
      <c r="AE300" s="221"/>
      <c r="AF300" s="28"/>
      <c r="AG300" s="221"/>
      <c r="AH300" s="221"/>
      <c r="AI300" s="221"/>
      <c r="AJ300" s="221"/>
      <c r="AK300" s="221"/>
      <c r="AL300" s="221"/>
      <c r="AM300" s="221"/>
      <c r="AN300" s="28"/>
      <c r="AO300" s="141"/>
      <c r="AP300" s="141"/>
      <c r="AQ300" s="141"/>
      <c r="AR300" s="79" t="str">
        <f t="shared" si="24"/>
        <v/>
      </c>
      <c r="AS300" s="139"/>
      <c r="AT300" s="139"/>
      <c r="AU300" s="28"/>
      <c r="AV300" s="215"/>
      <c r="AW300" s="215"/>
      <c r="AX300" s="28"/>
      <c r="AY300" s="140"/>
      <c r="AZ300" s="28"/>
      <c r="BA300" s="140"/>
      <c r="BB300" s="140"/>
      <c r="BC300" s="140"/>
      <c r="BD300" s="140"/>
      <c r="BE300" s="140"/>
      <c r="BF300" s="140"/>
      <c r="BG300" s="140"/>
      <c r="BH300" s="140"/>
      <c r="BI300" s="140"/>
      <c r="BJ300" s="140"/>
      <c r="BK300" s="140"/>
      <c r="BL300" s="140"/>
      <c r="BM300" s="140"/>
      <c r="BN300" s="140"/>
      <c r="BO300" s="140"/>
      <c r="BP300" s="140"/>
      <c r="BQ300" s="140"/>
      <c r="BR300" s="140"/>
      <c r="BS300" s="140"/>
      <c r="BT300" s="140"/>
      <c r="BU300" s="140"/>
      <c r="BV300" s="140"/>
      <c r="BW300" s="140"/>
      <c r="BX300" s="140"/>
      <c r="BY300" s="140"/>
      <c r="BZ300" s="140"/>
      <c r="CA300" s="140"/>
      <c r="CB300" s="140"/>
      <c r="CC300" s="140"/>
      <c r="CD300" s="140"/>
      <c r="CE300" s="140"/>
      <c r="CF300" s="140"/>
      <c r="CG300" s="140"/>
      <c r="CH300" s="140"/>
      <c r="CI300" s="140"/>
      <c r="CJ300" s="140"/>
      <c r="CK300" s="140"/>
      <c r="CL300" s="140"/>
      <c r="CM300" s="140"/>
      <c r="CN300" s="140"/>
      <c r="CO300" s="140"/>
      <c r="CP300" s="140"/>
      <c r="CQ300" s="140"/>
      <c r="CR300" s="140"/>
      <c r="CS300" s="140"/>
      <c r="CT300" s="140"/>
      <c r="CU300" s="140"/>
      <c r="CV300" s="140"/>
      <c r="CW300" s="140"/>
      <c r="CX300" s="140"/>
      <c r="CY300" s="103">
        <f t="shared" si="26"/>
        <v>0</v>
      </c>
      <c r="CZ300" s="78"/>
    </row>
    <row r="301" spans="1:104" x14ac:dyDescent="0.2">
      <c r="A301" s="26"/>
      <c r="B301" s="123">
        <f t="shared" si="27"/>
        <v>292</v>
      </c>
      <c r="C301" s="107"/>
      <c r="D301" s="111"/>
      <c r="F301" s="108"/>
      <c r="G301" s="120"/>
      <c r="H301" s="101">
        <f t="shared" si="25"/>
        <v>0</v>
      </c>
      <c r="I301" s="113"/>
      <c r="J301" s="113"/>
      <c r="K301" s="113"/>
      <c r="L301" s="113"/>
      <c r="M301" s="113"/>
      <c r="N301" s="113"/>
      <c r="O301" s="113"/>
      <c r="P301" s="27"/>
      <c r="Q301" s="113"/>
      <c r="R301" s="113"/>
      <c r="S301" s="113"/>
      <c r="T301" s="113"/>
      <c r="U301" s="113"/>
      <c r="V301" s="113"/>
      <c r="W301" s="113"/>
      <c r="X301" s="28"/>
      <c r="Y301" s="221"/>
      <c r="Z301" s="221"/>
      <c r="AA301" s="221"/>
      <c r="AB301" s="221"/>
      <c r="AC301" s="221"/>
      <c r="AD301" s="221"/>
      <c r="AE301" s="221"/>
      <c r="AF301" s="28"/>
      <c r="AG301" s="221"/>
      <c r="AH301" s="221"/>
      <c r="AI301" s="221"/>
      <c r="AJ301" s="221"/>
      <c r="AK301" s="221"/>
      <c r="AL301" s="221"/>
      <c r="AM301" s="221"/>
      <c r="AN301" s="28"/>
      <c r="AO301" s="141"/>
      <c r="AP301" s="141"/>
      <c r="AQ301" s="141"/>
      <c r="AR301" s="79" t="str">
        <f t="shared" si="24"/>
        <v/>
      </c>
      <c r="AS301" s="139"/>
      <c r="AT301" s="139"/>
      <c r="AU301" s="28"/>
      <c r="AV301" s="215"/>
      <c r="AW301" s="215"/>
      <c r="AX301" s="28"/>
      <c r="AY301" s="140"/>
      <c r="AZ301" s="28"/>
      <c r="BA301" s="140"/>
      <c r="BB301" s="140"/>
      <c r="BC301" s="140"/>
      <c r="BD301" s="140"/>
      <c r="BE301" s="140"/>
      <c r="BF301" s="140"/>
      <c r="BG301" s="140"/>
      <c r="BH301" s="140"/>
      <c r="BI301" s="140"/>
      <c r="BJ301" s="140"/>
      <c r="BK301" s="140"/>
      <c r="BL301" s="140"/>
      <c r="BM301" s="140"/>
      <c r="BN301" s="140"/>
      <c r="BO301" s="140"/>
      <c r="BP301" s="140"/>
      <c r="BQ301" s="140"/>
      <c r="BR301" s="140"/>
      <c r="BS301" s="140"/>
      <c r="BT301" s="140"/>
      <c r="BU301" s="140"/>
      <c r="BV301" s="140"/>
      <c r="BW301" s="140"/>
      <c r="BX301" s="140"/>
      <c r="BY301" s="140"/>
      <c r="BZ301" s="140"/>
      <c r="CA301" s="140"/>
      <c r="CB301" s="140"/>
      <c r="CC301" s="140"/>
      <c r="CD301" s="140"/>
      <c r="CE301" s="140"/>
      <c r="CF301" s="140"/>
      <c r="CG301" s="140"/>
      <c r="CH301" s="140"/>
      <c r="CI301" s="140"/>
      <c r="CJ301" s="140"/>
      <c r="CK301" s="140"/>
      <c r="CL301" s="140"/>
      <c r="CM301" s="140"/>
      <c r="CN301" s="140"/>
      <c r="CO301" s="140"/>
      <c r="CP301" s="140"/>
      <c r="CQ301" s="140"/>
      <c r="CR301" s="140"/>
      <c r="CS301" s="140"/>
      <c r="CT301" s="140"/>
      <c r="CU301" s="140"/>
      <c r="CV301" s="140"/>
      <c r="CW301" s="140"/>
      <c r="CX301" s="140"/>
      <c r="CY301" s="103">
        <f t="shared" si="26"/>
        <v>0</v>
      </c>
      <c r="CZ301" s="78"/>
    </row>
    <row r="302" spans="1:104" x14ac:dyDescent="0.2">
      <c r="A302" s="26"/>
      <c r="B302" s="123">
        <f t="shared" si="27"/>
        <v>293</v>
      </c>
      <c r="C302" s="107"/>
      <c r="D302" s="111"/>
      <c r="F302" s="108"/>
      <c r="G302" s="120"/>
      <c r="H302" s="101">
        <f t="shared" si="25"/>
        <v>0</v>
      </c>
      <c r="I302" s="113"/>
      <c r="J302" s="113"/>
      <c r="K302" s="113"/>
      <c r="L302" s="113"/>
      <c r="M302" s="113"/>
      <c r="N302" s="113"/>
      <c r="O302" s="113"/>
      <c r="P302" s="27"/>
      <c r="Q302" s="113"/>
      <c r="R302" s="113"/>
      <c r="S302" s="113"/>
      <c r="T302" s="113"/>
      <c r="U302" s="113"/>
      <c r="V302" s="113"/>
      <c r="W302" s="113"/>
      <c r="X302" s="28"/>
      <c r="Y302" s="221"/>
      <c r="Z302" s="221"/>
      <c r="AA302" s="221"/>
      <c r="AB302" s="221"/>
      <c r="AC302" s="221"/>
      <c r="AD302" s="221"/>
      <c r="AE302" s="221"/>
      <c r="AF302" s="28"/>
      <c r="AG302" s="221"/>
      <c r="AH302" s="221"/>
      <c r="AI302" s="221"/>
      <c r="AJ302" s="221"/>
      <c r="AK302" s="221"/>
      <c r="AL302" s="221"/>
      <c r="AM302" s="221"/>
      <c r="AN302" s="28"/>
      <c r="AO302" s="141"/>
      <c r="AP302" s="141"/>
      <c r="AQ302" s="141"/>
      <c r="AR302" s="79" t="str">
        <f t="shared" si="24"/>
        <v/>
      </c>
      <c r="AS302" s="139"/>
      <c r="AT302" s="139"/>
      <c r="AU302" s="28"/>
      <c r="AV302" s="215"/>
      <c r="AW302" s="215"/>
      <c r="AX302" s="28"/>
      <c r="AY302" s="140"/>
      <c r="AZ302" s="28"/>
      <c r="BA302" s="140"/>
      <c r="BB302" s="140"/>
      <c r="BC302" s="140"/>
      <c r="BD302" s="140"/>
      <c r="BE302" s="140"/>
      <c r="BF302" s="140"/>
      <c r="BG302" s="140"/>
      <c r="BH302" s="140"/>
      <c r="BI302" s="140"/>
      <c r="BJ302" s="140"/>
      <c r="BK302" s="140"/>
      <c r="BL302" s="140"/>
      <c r="BM302" s="140"/>
      <c r="BN302" s="140"/>
      <c r="BO302" s="140"/>
      <c r="BP302" s="140"/>
      <c r="BQ302" s="140"/>
      <c r="BR302" s="140"/>
      <c r="BS302" s="140"/>
      <c r="BT302" s="140"/>
      <c r="BU302" s="140"/>
      <c r="BV302" s="140"/>
      <c r="BW302" s="140"/>
      <c r="BX302" s="140"/>
      <c r="BY302" s="140"/>
      <c r="BZ302" s="140"/>
      <c r="CA302" s="140"/>
      <c r="CB302" s="140"/>
      <c r="CC302" s="140"/>
      <c r="CD302" s="140"/>
      <c r="CE302" s="140"/>
      <c r="CF302" s="140"/>
      <c r="CG302" s="140"/>
      <c r="CH302" s="140"/>
      <c r="CI302" s="140"/>
      <c r="CJ302" s="140"/>
      <c r="CK302" s="140"/>
      <c r="CL302" s="140"/>
      <c r="CM302" s="140"/>
      <c r="CN302" s="140"/>
      <c r="CO302" s="140"/>
      <c r="CP302" s="140"/>
      <c r="CQ302" s="140"/>
      <c r="CR302" s="140"/>
      <c r="CS302" s="140"/>
      <c r="CT302" s="140"/>
      <c r="CU302" s="140"/>
      <c r="CV302" s="140"/>
      <c r="CW302" s="140"/>
      <c r="CX302" s="140"/>
      <c r="CY302" s="103">
        <f t="shared" si="26"/>
        <v>0</v>
      </c>
      <c r="CZ302" s="78"/>
    </row>
    <row r="303" spans="1:104" x14ac:dyDescent="0.2">
      <c r="A303" s="26"/>
      <c r="B303" s="123">
        <f t="shared" si="27"/>
        <v>294</v>
      </c>
      <c r="C303" s="107"/>
      <c r="D303" s="111"/>
      <c r="F303" s="108"/>
      <c r="G303" s="120"/>
      <c r="H303" s="101">
        <f t="shared" si="25"/>
        <v>0</v>
      </c>
      <c r="I303" s="113"/>
      <c r="J303" s="113"/>
      <c r="K303" s="113"/>
      <c r="L303" s="113"/>
      <c r="M303" s="113"/>
      <c r="N303" s="113"/>
      <c r="O303" s="113"/>
      <c r="P303" s="27"/>
      <c r="Q303" s="113"/>
      <c r="R303" s="113"/>
      <c r="S303" s="113"/>
      <c r="T303" s="113"/>
      <c r="U303" s="113"/>
      <c r="V303" s="113"/>
      <c r="W303" s="113"/>
      <c r="X303" s="28"/>
      <c r="Y303" s="221"/>
      <c r="Z303" s="221"/>
      <c r="AA303" s="221"/>
      <c r="AB303" s="221"/>
      <c r="AC303" s="221"/>
      <c r="AD303" s="221"/>
      <c r="AE303" s="221"/>
      <c r="AF303" s="28"/>
      <c r="AG303" s="221"/>
      <c r="AH303" s="221"/>
      <c r="AI303" s="221"/>
      <c r="AJ303" s="221"/>
      <c r="AK303" s="221"/>
      <c r="AL303" s="221"/>
      <c r="AM303" s="221"/>
      <c r="AN303" s="28"/>
      <c r="AO303" s="141"/>
      <c r="AP303" s="141"/>
      <c r="AQ303" s="141"/>
      <c r="AR303" s="79" t="str">
        <f t="shared" si="24"/>
        <v/>
      </c>
      <c r="AS303" s="139"/>
      <c r="AT303" s="139"/>
      <c r="AU303" s="28"/>
      <c r="AV303" s="215"/>
      <c r="AW303" s="215"/>
      <c r="AX303" s="28"/>
      <c r="AY303" s="140"/>
      <c r="AZ303" s="28"/>
      <c r="BA303" s="140"/>
      <c r="BB303" s="140"/>
      <c r="BC303" s="140"/>
      <c r="BD303" s="140"/>
      <c r="BE303" s="140"/>
      <c r="BF303" s="140"/>
      <c r="BG303" s="140"/>
      <c r="BH303" s="140"/>
      <c r="BI303" s="140"/>
      <c r="BJ303" s="140"/>
      <c r="BK303" s="140"/>
      <c r="BL303" s="140"/>
      <c r="BM303" s="140"/>
      <c r="BN303" s="140"/>
      <c r="BO303" s="140"/>
      <c r="BP303" s="140"/>
      <c r="BQ303" s="140"/>
      <c r="BR303" s="140"/>
      <c r="BS303" s="140"/>
      <c r="BT303" s="140"/>
      <c r="BU303" s="140"/>
      <c r="BV303" s="140"/>
      <c r="BW303" s="140"/>
      <c r="BX303" s="140"/>
      <c r="BY303" s="140"/>
      <c r="BZ303" s="140"/>
      <c r="CA303" s="140"/>
      <c r="CB303" s="140"/>
      <c r="CC303" s="140"/>
      <c r="CD303" s="140"/>
      <c r="CE303" s="140"/>
      <c r="CF303" s="140"/>
      <c r="CG303" s="140"/>
      <c r="CH303" s="140"/>
      <c r="CI303" s="140"/>
      <c r="CJ303" s="140"/>
      <c r="CK303" s="140"/>
      <c r="CL303" s="140"/>
      <c r="CM303" s="140"/>
      <c r="CN303" s="140"/>
      <c r="CO303" s="140"/>
      <c r="CP303" s="140"/>
      <c r="CQ303" s="140"/>
      <c r="CR303" s="140"/>
      <c r="CS303" s="140"/>
      <c r="CT303" s="140"/>
      <c r="CU303" s="140"/>
      <c r="CV303" s="140"/>
      <c r="CW303" s="140"/>
      <c r="CX303" s="140"/>
      <c r="CY303" s="103">
        <f t="shared" si="26"/>
        <v>0</v>
      </c>
      <c r="CZ303" s="78"/>
    </row>
    <row r="304" spans="1:104" x14ac:dyDescent="0.2">
      <c r="A304" s="26"/>
      <c r="B304" s="123">
        <f t="shared" si="27"/>
        <v>295</v>
      </c>
      <c r="C304" s="107"/>
      <c r="D304" s="111"/>
      <c r="F304" s="108"/>
      <c r="G304" s="120"/>
      <c r="H304" s="101">
        <f t="shared" si="25"/>
        <v>0</v>
      </c>
      <c r="I304" s="113"/>
      <c r="J304" s="113"/>
      <c r="K304" s="113"/>
      <c r="L304" s="113"/>
      <c r="M304" s="113"/>
      <c r="N304" s="113"/>
      <c r="O304" s="113"/>
      <c r="P304" s="27"/>
      <c r="Q304" s="113"/>
      <c r="R304" s="113"/>
      <c r="S304" s="113"/>
      <c r="T304" s="113"/>
      <c r="U304" s="113"/>
      <c r="V304" s="113"/>
      <c r="W304" s="113"/>
      <c r="X304" s="28"/>
      <c r="Y304" s="221"/>
      <c r="Z304" s="221"/>
      <c r="AA304" s="221"/>
      <c r="AB304" s="221"/>
      <c r="AC304" s="221"/>
      <c r="AD304" s="221"/>
      <c r="AE304" s="221"/>
      <c r="AF304" s="28"/>
      <c r="AG304" s="221"/>
      <c r="AH304" s="221"/>
      <c r="AI304" s="221"/>
      <c r="AJ304" s="221"/>
      <c r="AK304" s="221"/>
      <c r="AL304" s="221"/>
      <c r="AM304" s="221"/>
      <c r="AN304" s="28"/>
      <c r="AO304" s="141"/>
      <c r="AP304" s="141"/>
      <c r="AQ304" s="141"/>
      <c r="AR304" s="79" t="str">
        <f t="shared" si="24"/>
        <v/>
      </c>
      <c r="AS304" s="139"/>
      <c r="AT304" s="139"/>
      <c r="AU304" s="28"/>
      <c r="AV304" s="215"/>
      <c r="AW304" s="215"/>
      <c r="AX304" s="28"/>
      <c r="AY304" s="140"/>
      <c r="AZ304" s="28"/>
      <c r="BA304" s="140"/>
      <c r="BB304" s="140"/>
      <c r="BC304" s="140"/>
      <c r="BD304" s="140"/>
      <c r="BE304" s="140"/>
      <c r="BF304" s="140"/>
      <c r="BG304" s="140"/>
      <c r="BH304" s="140"/>
      <c r="BI304" s="140"/>
      <c r="BJ304" s="140"/>
      <c r="BK304" s="140"/>
      <c r="BL304" s="140"/>
      <c r="BM304" s="140"/>
      <c r="BN304" s="140"/>
      <c r="BO304" s="140"/>
      <c r="BP304" s="140"/>
      <c r="BQ304" s="140"/>
      <c r="BR304" s="140"/>
      <c r="BS304" s="140"/>
      <c r="BT304" s="140"/>
      <c r="BU304" s="140"/>
      <c r="BV304" s="140"/>
      <c r="BW304" s="140"/>
      <c r="BX304" s="140"/>
      <c r="BY304" s="140"/>
      <c r="BZ304" s="140"/>
      <c r="CA304" s="140"/>
      <c r="CB304" s="140"/>
      <c r="CC304" s="140"/>
      <c r="CD304" s="140"/>
      <c r="CE304" s="140"/>
      <c r="CF304" s="140"/>
      <c r="CG304" s="140"/>
      <c r="CH304" s="140"/>
      <c r="CI304" s="140"/>
      <c r="CJ304" s="140"/>
      <c r="CK304" s="140"/>
      <c r="CL304" s="140"/>
      <c r="CM304" s="140"/>
      <c r="CN304" s="140"/>
      <c r="CO304" s="140"/>
      <c r="CP304" s="140"/>
      <c r="CQ304" s="140"/>
      <c r="CR304" s="140"/>
      <c r="CS304" s="140"/>
      <c r="CT304" s="140"/>
      <c r="CU304" s="140"/>
      <c r="CV304" s="140"/>
      <c r="CW304" s="140"/>
      <c r="CX304" s="140"/>
      <c r="CY304" s="103">
        <f t="shared" si="26"/>
        <v>0</v>
      </c>
      <c r="CZ304" s="78"/>
    </row>
    <row r="305" spans="1:104" x14ac:dyDescent="0.2">
      <c r="A305" s="26"/>
      <c r="B305" s="123">
        <f t="shared" si="27"/>
        <v>296</v>
      </c>
      <c r="C305" s="107"/>
      <c r="D305" s="111"/>
      <c r="F305" s="108"/>
      <c r="G305" s="120"/>
      <c r="H305" s="101">
        <f t="shared" si="25"/>
        <v>0</v>
      </c>
      <c r="I305" s="113"/>
      <c r="J305" s="113"/>
      <c r="K305" s="113"/>
      <c r="L305" s="113"/>
      <c r="M305" s="113"/>
      <c r="N305" s="113"/>
      <c r="O305" s="113"/>
      <c r="P305" s="27"/>
      <c r="Q305" s="113"/>
      <c r="R305" s="113"/>
      <c r="S305" s="113"/>
      <c r="T305" s="113"/>
      <c r="U305" s="113"/>
      <c r="V305" s="113"/>
      <c r="W305" s="113"/>
      <c r="X305" s="28"/>
      <c r="Y305" s="221"/>
      <c r="Z305" s="221"/>
      <c r="AA305" s="221"/>
      <c r="AB305" s="221"/>
      <c r="AC305" s="221"/>
      <c r="AD305" s="221"/>
      <c r="AE305" s="221"/>
      <c r="AF305" s="28"/>
      <c r="AG305" s="221"/>
      <c r="AH305" s="221"/>
      <c r="AI305" s="221"/>
      <c r="AJ305" s="221"/>
      <c r="AK305" s="221"/>
      <c r="AL305" s="221"/>
      <c r="AM305" s="221"/>
      <c r="AN305" s="28"/>
      <c r="AO305" s="141"/>
      <c r="AP305" s="141"/>
      <c r="AQ305" s="141"/>
      <c r="AR305" s="79" t="str">
        <f t="shared" si="24"/>
        <v/>
      </c>
      <c r="AS305" s="139"/>
      <c r="AT305" s="139"/>
      <c r="AU305" s="28"/>
      <c r="AV305" s="215"/>
      <c r="AW305" s="215"/>
      <c r="AX305" s="28"/>
      <c r="AY305" s="140"/>
      <c r="AZ305" s="28"/>
      <c r="BA305" s="140"/>
      <c r="BB305" s="140"/>
      <c r="BC305" s="140"/>
      <c r="BD305" s="140"/>
      <c r="BE305" s="140"/>
      <c r="BF305" s="140"/>
      <c r="BG305" s="140"/>
      <c r="BH305" s="140"/>
      <c r="BI305" s="140"/>
      <c r="BJ305" s="140"/>
      <c r="BK305" s="140"/>
      <c r="BL305" s="140"/>
      <c r="BM305" s="140"/>
      <c r="BN305" s="140"/>
      <c r="BO305" s="140"/>
      <c r="BP305" s="140"/>
      <c r="BQ305" s="140"/>
      <c r="BR305" s="140"/>
      <c r="BS305" s="140"/>
      <c r="BT305" s="140"/>
      <c r="BU305" s="140"/>
      <c r="BV305" s="140"/>
      <c r="BW305" s="140"/>
      <c r="BX305" s="140"/>
      <c r="BY305" s="140"/>
      <c r="BZ305" s="140"/>
      <c r="CA305" s="140"/>
      <c r="CB305" s="140"/>
      <c r="CC305" s="140"/>
      <c r="CD305" s="140"/>
      <c r="CE305" s="140"/>
      <c r="CF305" s="140"/>
      <c r="CG305" s="140"/>
      <c r="CH305" s="140"/>
      <c r="CI305" s="140"/>
      <c r="CJ305" s="140"/>
      <c r="CK305" s="140"/>
      <c r="CL305" s="140"/>
      <c r="CM305" s="140"/>
      <c r="CN305" s="140"/>
      <c r="CO305" s="140"/>
      <c r="CP305" s="140"/>
      <c r="CQ305" s="140"/>
      <c r="CR305" s="140"/>
      <c r="CS305" s="140"/>
      <c r="CT305" s="140"/>
      <c r="CU305" s="140"/>
      <c r="CV305" s="140"/>
      <c r="CW305" s="140"/>
      <c r="CX305" s="140"/>
      <c r="CY305" s="103">
        <f t="shared" si="26"/>
        <v>0</v>
      </c>
      <c r="CZ305" s="78"/>
    </row>
    <row r="306" spans="1:104" x14ac:dyDescent="0.2">
      <c r="A306" s="26"/>
      <c r="B306" s="123">
        <f t="shared" si="27"/>
        <v>297</v>
      </c>
      <c r="C306" s="107"/>
      <c r="D306" s="111"/>
      <c r="F306" s="108"/>
      <c r="G306" s="120"/>
      <c r="H306" s="101">
        <f t="shared" si="25"/>
        <v>0</v>
      </c>
      <c r="I306" s="113"/>
      <c r="J306" s="113"/>
      <c r="K306" s="113"/>
      <c r="L306" s="113"/>
      <c r="M306" s="113"/>
      <c r="N306" s="113"/>
      <c r="O306" s="113"/>
      <c r="P306" s="27"/>
      <c r="Q306" s="113"/>
      <c r="R306" s="113"/>
      <c r="S306" s="113"/>
      <c r="T306" s="113"/>
      <c r="U306" s="113"/>
      <c r="V306" s="113"/>
      <c r="W306" s="113"/>
      <c r="X306" s="28"/>
      <c r="Y306" s="221"/>
      <c r="Z306" s="221"/>
      <c r="AA306" s="221"/>
      <c r="AB306" s="221"/>
      <c r="AC306" s="221"/>
      <c r="AD306" s="221"/>
      <c r="AE306" s="221"/>
      <c r="AF306" s="28"/>
      <c r="AG306" s="221"/>
      <c r="AH306" s="221"/>
      <c r="AI306" s="221"/>
      <c r="AJ306" s="221"/>
      <c r="AK306" s="221"/>
      <c r="AL306" s="221"/>
      <c r="AM306" s="221"/>
      <c r="AN306" s="28"/>
      <c r="AO306" s="141"/>
      <c r="AP306" s="141"/>
      <c r="AQ306" s="141"/>
      <c r="AR306" s="79" t="str">
        <f t="shared" si="24"/>
        <v/>
      </c>
      <c r="AS306" s="139"/>
      <c r="AT306" s="139"/>
      <c r="AU306" s="28"/>
      <c r="AV306" s="215"/>
      <c r="AW306" s="215"/>
      <c r="AX306" s="28"/>
      <c r="AY306" s="140"/>
      <c r="AZ306" s="28"/>
      <c r="BA306" s="140"/>
      <c r="BB306" s="140"/>
      <c r="BC306" s="140"/>
      <c r="BD306" s="140"/>
      <c r="BE306" s="140"/>
      <c r="BF306" s="140"/>
      <c r="BG306" s="140"/>
      <c r="BH306" s="140"/>
      <c r="BI306" s="140"/>
      <c r="BJ306" s="140"/>
      <c r="BK306" s="140"/>
      <c r="BL306" s="140"/>
      <c r="BM306" s="140"/>
      <c r="BN306" s="140"/>
      <c r="BO306" s="140"/>
      <c r="BP306" s="140"/>
      <c r="BQ306" s="140"/>
      <c r="BR306" s="140"/>
      <c r="BS306" s="140"/>
      <c r="BT306" s="140"/>
      <c r="BU306" s="140"/>
      <c r="BV306" s="140"/>
      <c r="BW306" s="140"/>
      <c r="BX306" s="140"/>
      <c r="BY306" s="140"/>
      <c r="BZ306" s="140"/>
      <c r="CA306" s="140"/>
      <c r="CB306" s="140"/>
      <c r="CC306" s="140"/>
      <c r="CD306" s="140"/>
      <c r="CE306" s="140"/>
      <c r="CF306" s="140"/>
      <c r="CG306" s="140"/>
      <c r="CH306" s="140"/>
      <c r="CI306" s="140"/>
      <c r="CJ306" s="140"/>
      <c r="CK306" s="140"/>
      <c r="CL306" s="140"/>
      <c r="CM306" s="140"/>
      <c r="CN306" s="140"/>
      <c r="CO306" s="140"/>
      <c r="CP306" s="140"/>
      <c r="CQ306" s="140"/>
      <c r="CR306" s="140"/>
      <c r="CS306" s="140"/>
      <c r="CT306" s="140"/>
      <c r="CU306" s="140"/>
      <c r="CV306" s="140"/>
      <c r="CW306" s="140"/>
      <c r="CX306" s="140"/>
      <c r="CY306" s="103">
        <f t="shared" si="26"/>
        <v>0</v>
      </c>
      <c r="CZ306" s="78"/>
    </row>
    <row r="307" spans="1:104" x14ac:dyDescent="0.2">
      <c r="A307" s="26"/>
      <c r="B307" s="123">
        <f t="shared" si="27"/>
        <v>298</v>
      </c>
      <c r="C307" s="107"/>
      <c r="D307" s="111"/>
      <c r="F307" s="108"/>
      <c r="G307" s="120"/>
      <c r="H307" s="101">
        <f t="shared" si="25"/>
        <v>0</v>
      </c>
      <c r="I307" s="113"/>
      <c r="J307" s="113"/>
      <c r="K307" s="113"/>
      <c r="L307" s="113"/>
      <c r="M307" s="113"/>
      <c r="N307" s="113"/>
      <c r="O307" s="113"/>
      <c r="P307" s="27"/>
      <c r="Q307" s="113"/>
      <c r="R307" s="113"/>
      <c r="S307" s="113"/>
      <c r="T307" s="113"/>
      <c r="U307" s="113"/>
      <c r="V307" s="113"/>
      <c r="W307" s="113"/>
      <c r="X307" s="28"/>
      <c r="Y307" s="221"/>
      <c r="Z307" s="221"/>
      <c r="AA307" s="221"/>
      <c r="AB307" s="221"/>
      <c r="AC307" s="221"/>
      <c r="AD307" s="221"/>
      <c r="AE307" s="221"/>
      <c r="AF307" s="28"/>
      <c r="AG307" s="221"/>
      <c r="AH307" s="221"/>
      <c r="AI307" s="221"/>
      <c r="AJ307" s="221"/>
      <c r="AK307" s="221"/>
      <c r="AL307" s="221"/>
      <c r="AM307" s="221"/>
      <c r="AN307" s="28"/>
      <c r="AO307" s="141"/>
      <c r="AP307" s="141"/>
      <c r="AQ307" s="141"/>
      <c r="AR307" s="79" t="str">
        <f t="shared" si="24"/>
        <v/>
      </c>
      <c r="AS307" s="139"/>
      <c r="AT307" s="139"/>
      <c r="AU307" s="28"/>
      <c r="AV307" s="215"/>
      <c r="AW307" s="215"/>
      <c r="AX307" s="28"/>
      <c r="AY307" s="140"/>
      <c r="AZ307" s="28"/>
      <c r="BA307" s="140"/>
      <c r="BB307" s="140"/>
      <c r="BC307" s="140"/>
      <c r="BD307" s="140"/>
      <c r="BE307" s="140"/>
      <c r="BF307" s="140"/>
      <c r="BG307" s="140"/>
      <c r="BH307" s="140"/>
      <c r="BI307" s="140"/>
      <c r="BJ307" s="140"/>
      <c r="BK307" s="140"/>
      <c r="BL307" s="140"/>
      <c r="BM307" s="140"/>
      <c r="BN307" s="140"/>
      <c r="BO307" s="140"/>
      <c r="BP307" s="140"/>
      <c r="BQ307" s="140"/>
      <c r="BR307" s="140"/>
      <c r="BS307" s="140"/>
      <c r="BT307" s="140"/>
      <c r="BU307" s="140"/>
      <c r="BV307" s="140"/>
      <c r="BW307" s="140"/>
      <c r="BX307" s="140"/>
      <c r="BY307" s="140"/>
      <c r="BZ307" s="140"/>
      <c r="CA307" s="140"/>
      <c r="CB307" s="140"/>
      <c r="CC307" s="140"/>
      <c r="CD307" s="140"/>
      <c r="CE307" s="140"/>
      <c r="CF307" s="140"/>
      <c r="CG307" s="140"/>
      <c r="CH307" s="140"/>
      <c r="CI307" s="140"/>
      <c r="CJ307" s="140"/>
      <c r="CK307" s="140"/>
      <c r="CL307" s="140"/>
      <c r="CM307" s="140"/>
      <c r="CN307" s="140"/>
      <c r="CO307" s="140"/>
      <c r="CP307" s="140"/>
      <c r="CQ307" s="140"/>
      <c r="CR307" s="140"/>
      <c r="CS307" s="140"/>
      <c r="CT307" s="140"/>
      <c r="CU307" s="140"/>
      <c r="CV307" s="140"/>
      <c r="CW307" s="140"/>
      <c r="CX307" s="140"/>
      <c r="CY307" s="103">
        <f t="shared" si="26"/>
        <v>0</v>
      </c>
      <c r="CZ307" s="78"/>
    </row>
    <row r="308" spans="1:104" x14ac:dyDescent="0.2">
      <c r="A308" s="26"/>
      <c r="B308" s="123">
        <f t="shared" si="27"/>
        <v>299</v>
      </c>
      <c r="C308" s="107"/>
      <c r="D308" s="111"/>
      <c r="F308" s="108"/>
      <c r="G308" s="120"/>
      <c r="H308" s="101">
        <f t="shared" si="25"/>
        <v>0</v>
      </c>
      <c r="I308" s="113"/>
      <c r="J308" s="113"/>
      <c r="K308" s="113"/>
      <c r="L308" s="113"/>
      <c r="M308" s="113"/>
      <c r="N308" s="113"/>
      <c r="O308" s="113"/>
      <c r="P308" s="27"/>
      <c r="Q308" s="113"/>
      <c r="R308" s="113"/>
      <c r="S308" s="113"/>
      <c r="T308" s="113"/>
      <c r="U308" s="113"/>
      <c r="V308" s="113"/>
      <c r="W308" s="113"/>
      <c r="X308" s="28"/>
      <c r="Y308" s="221"/>
      <c r="Z308" s="221"/>
      <c r="AA308" s="221"/>
      <c r="AB308" s="221"/>
      <c r="AC308" s="221"/>
      <c r="AD308" s="221"/>
      <c r="AE308" s="221"/>
      <c r="AF308" s="28"/>
      <c r="AG308" s="221"/>
      <c r="AH308" s="221"/>
      <c r="AI308" s="221"/>
      <c r="AJ308" s="221"/>
      <c r="AK308" s="221"/>
      <c r="AL308" s="221"/>
      <c r="AM308" s="221"/>
      <c r="AN308" s="28"/>
      <c r="AO308" s="141"/>
      <c r="AP308" s="141"/>
      <c r="AQ308" s="141"/>
      <c r="AR308" s="79" t="str">
        <f t="shared" si="24"/>
        <v/>
      </c>
      <c r="AS308" s="139"/>
      <c r="AT308" s="139"/>
      <c r="AU308" s="28"/>
      <c r="AV308" s="215"/>
      <c r="AW308" s="215"/>
      <c r="AX308" s="28"/>
      <c r="AY308" s="140"/>
      <c r="AZ308" s="28"/>
      <c r="BA308" s="140"/>
      <c r="BB308" s="140"/>
      <c r="BC308" s="140"/>
      <c r="BD308" s="140"/>
      <c r="BE308" s="140"/>
      <c r="BF308" s="140"/>
      <c r="BG308" s="140"/>
      <c r="BH308" s="140"/>
      <c r="BI308" s="140"/>
      <c r="BJ308" s="140"/>
      <c r="BK308" s="140"/>
      <c r="BL308" s="140"/>
      <c r="BM308" s="140"/>
      <c r="BN308" s="140"/>
      <c r="BO308" s="140"/>
      <c r="BP308" s="140"/>
      <c r="BQ308" s="140"/>
      <c r="BR308" s="140"/>
      <c r="BS308" s="140"/>
      <c r="BT308" s="140"/>
      <c r="BU308" s="140"/>
      <c r="BV308" s="140"/>
      <c r="BW308" s="140"/>
      <c r="BX308" s="140"/>
      <c r="BY308" s="140"/>
      <c r="BZ308" s="140"/>
      <c r="CA308" s="140"/>
      <c r="CB308" s="140"/>
      <c r="CC308" s="140"/>
      <c r="CD308" s="140"/>
      <c r="CE308" s="140"/>
      <c r="CF308" s="140"/>
      <c r="CG308" s="140"/>
      <c r="CH308" s="140"/>
      <c r="CI308" s="140"/>
      <c r="CJ308" s="140"/>
      <c r="CK308" s="140"/>
      <c r="CL308" s="140"/>
      <c r="CM308" s="140"/>
      <c r="CN308" s="140"/>
      <c r="CO308" s="140"/>
      <c r="CP308" s="140"/>
      <c r="CQ308" s="140"/>
      <c r="CR308" s="140"/>
      <c r="CS308" s="140"/>
      <c r="CT308" s="140"/>
      <c r="CU308" s="140"/>
      <c r="CV308" s="140"/>
      <c r="CW308" s="140"/>
      <c r="CX308" s="140"/>
      <c r="CY308" s="103">
        <f t="shared" si="26"/>
        <v>0</v>
      </c>
      <c r="CZ308" s="78"/>
    </row>
    <row r="309" spans="1:104" x14ac:dyDescent="0.2">
      <c r="A309" s="26"/>
      <c r="B309" s="123">
        <f t="shared" si="27"/>
        <v>300</v>
      </c>
      <c r="C309" s="107"/>
      <c r="D309" s="111"/>
      <c r="F309" s="108"/>
      <c r="G309" s="120"/>
      <c r="H309" s="101">
        <f t="shared" si="25"/>
        <v>0</v>
      </c>
      <c r="I309" s="113"/>
      <c r="J309" s="113"/>
      <c r="K309" s="113"/>
      <c r="L309" s="113"/>
      <c r="M309" s="113"/>
      <c r="N309" s="113"/>
      <c r="O309" s="113"/>
      <c r="P309" s="27"/>
      <c r="Q309" s="113"/>
      <c r="R309" s="113"/>
      <c r="S309" s="113"/>
      <c r="T309" s="113"/>
      <c r="U309" s="113"/>
      <c r="V309" s="113"/>
      <c r="W309" s="113"/>
      <c r="X309" s="28"/>
      <c r="Y309" s="221"/>
      <c r="Z309" s="221"/>
      <c r="AA309" s="221"/>
      <c r="AB309" s="221"/>
      <c r="AC309" s="221"/>
      <c r="AD309" s="221"/>
      <c r="AE309" s="221"/>
      <c r="AF309" s="28"/>
      <c r="AG309" s="221"/>
      <c r="AH309" s="221"/>
      <c r="AI309" s="221"/>
      <c r="AJ309" s="221"/>
      <c r="AK309" s="221"/>
      <c r="AL309" s="221"/>
      <c r="AM309" s="221"/>
      <c r="AN309" s="28"/>
      <c r="AO309" s="141"/>
      <c r="AP309" s="141"/>
      <c r="AQ309" s="141"/>
      <c r="AR309" s="79" t="str">
        <f t="shared" si="24"/>
        <v/>
      </c>
      <c r="AS309" s="139"/>
      <c r="AT309" s="139"/>
      <c r="AU309" s="28"/>
      <c r="AV309" s="215"/>
      <c r="AW309" s="215"/>
      <c r="AX309" s="28"/>
      <c r="AY309" s="140"/>
      <c r="AZ309" s="28"/>
      <c r="BA309" s="140"/>
      <c r="BB309" s="140"/>
      <c r="BC309" s="140"/>
      <c r="BD309" s="140"/>
      <c r="BE309" s="140"/>
      <c r="BF309" s="140"/>
      <c r="BG309" s="140"/>
      <c r="BH309" s="140"/>
      <c r="BI309" s="140"/>
      <c r="BJ309" s="140"/>
      <c r="BK309" s="140"/>
      <c r="BL309" s="140"/>
      <c r="BM309" s="140"/>
      <c r="BN309" s="140"/>
      <c r="BO309" s="140"/>
      <c r="BP309" s="140"/>
      <c r="BQ309" s="140"/>
      <c r="BR309" s="140"/>
      <c r="BS309" s="140"/>
      <c r="BT309" s="140"/>
      <c r="BU309" s="140"/>
      <c r="BV309" s="140"/>
      <c r="BW309" s="140"/>
      <c r="BX309" s="140"/>
      <c r="BY309" s="140"/>
      <c r="BZ309" s="140"/>
      <c r="CA309" s="140"/>
      <c r="CB309" s="140"/>
      <c r="CC309" s="140"/>
      <c r="CD309" s="140"/>
      <c r="CE309" s="140"/>
      <c r="CF309" s="140"/>
      <c r="CG309" s="140"/>
      <c r="CH309" s="140"/>
      <c r="CI309" s="140"/>
      <c r="CJ309" s="140"/>
      <c r="CK309" s="140"/>
      <c r="CL309" s="140"/>
      <c r="CM309" s="140"/>
      <c r="CN309" s="140"/>
      <c r="CO309" s="140"/>
      <c r="CP309" s="140"/>
      <c r="CQ309" s="140"/>
      <c r="CR309" s="140"/>
      <c r="CS309" s="140"/>
      <c r="CT309" s="140"/>
      <c r="CU309" s="140"/>
      <c r="CV309" s="140"/>
      <c r="CW309" s="140"/>
      <c r="CX309" s="140"/>
      <c r="CY309" s="103">
        <f t="shared" si="26"/>
        <v>0</v>
      </c>
      <c r="CZ309" s="78"/>
    </row>
    <row r="310" spans="1:104" x14ac:dyDescent="0.2">
      <c r="A310" s="26"/>
      <c r="B310" s="123">
        <f t="shared" si="27"/>
        <v>301</v>
      </c>
      <c r="C310" s="107"/>
      <c r="D310" s="111"/>
      <c r="F310" s="108"/>
      <c r="G310" s="120"/>
      <c r="H310" s="101">
        <f t="shared" si="25"/>
        <v>0</v>
      </c>
      <c r="I310" s="113"/>
      <c r="J310" s="113"/>
      <c r="K310" s="113"/>
      <c r="L310" s="113"/>
      <c r="M310" s="113"/>
      <c r="N310" s="113"/>
      <c r="O310" s="113"/>
      <c r="P310" s="27"/>
      <c r="Q310" s="113"/>
      <c r="R310" s="113"/>
      <c r="S310" s="113"/>
      <c r="T310" s="113"/>
      <c r="U310" s="113"/>
      <c r="V310" s="113"/>
      <c r="W310" s="113"/>
      <c r="X310" s="28"/>
      <c r="Y310" s="221"/>
      <c r="Z310" s="221"/>
      <c r="AA310" s="221"/>
      <c r="AB310" s="221"/>
      <c r="AC310" s="221"/>
      <c r="AD310" s="221"/>
      <c r="AE310" s="221"/>
      <c r="AF310" s="28"/>
      <c r="AG310" s="221"/>
      <c r="AH310" s="221"/>
      <c r="AI310" s="221"/>
      <c r="AJ310" s="221"/>
      <c r="AK310" s="221"/>
      <c r="AL310" s="221"/>
      <c r="AM310" s="221"/>
      <c r="AN310" s="28"/>
      <c r="AO310" s="141"/>
      <c r="AP310" s="141"/>
      <c r="AQ310" s="141"/>
      <c r="AR310" s="79" t="str">
        <f t="shared" si="24"/>
        <v/>
      </c>
      <c r="AS310" s="139"/>
      <c r="AT310" s="139"/>
      <c r="AU310" s="28"/>
      <c r="AV310" s="215"/>
      <c r="AW310" s="215"/>
      <c r="AX310" s="28"/>
      <c r="AY310" s="140"/>
      <c r="AZ310" s="28"/>
      <c r="BA310" s="140"/>
      <c r="BB310" s="140"/>
      <c r="BC310" s="140"/>
      <c r="BD310" s="140"/>
      <c r="BE310" s="140"/>
      <c r="BF310" s="140"/>
      <c r="BG310" s="140"/>
      <c r="BH310" s="140"/>
      <c r="BI310" s="140"/>
      <c r="BJ310" s="140"/>
      <c r="BK310" s="140"/>
      <c r="BL310" s="140"/>
      <c r="BM310" s="140"/>
      <c r="BN310" s="140"/>
      <c r="BO310" s="140"/>
      <c r="BP310" s="140"/>
      <c r="BQ310" s="140"/>
      <c r="BR310" s="140"/>
      <c r="BS310" s="140"/>
      <c r="BT310" s="140"/>
      <c r="BU310" s="140"/>
      <c r="BV310" s="140"/>
      <c r="BW310" s="140"/>
      <c r="BX310" s="140"/>
      <c r="BY310" s="140"/>
      <c r="BZ310" s="140"/>
      <c r="CA310" s="140"/>
      <c r="CB310" s="140"/>
      <c r="CC310" s="140"/>
      <c r="CD310" s="140"/>
      <c r="CE310" s="140"/>
      <c r="CF310" s="140"/>
      <c r="CG310" s="140"/>
      <c r="CH310" s="140"/>
      <c r="CI310" s="140"/>
      <c r="CJ310" s="140"/>
      <c r="CK310" s="140"/>
      <c r="CL310" s="140"/>
      <c r="CM310" s="140"/>
      <c r="CN310" s="140"/>
      <c r="CO310" s="140"/>
      <c r="CP310" s="140"/>
      <c r="CQ310" s="140"/>
      <c r="CR310" s="140"/>
      <c r="CS310" s="140"/>
      <c r="CT310" s="140"/>
      <c r="CU310" s="140"/>
      <c r="CV310" s="140"/>
      <c r="CW310" s="140"/>
      <c r="CX310" s="140"/>
      <c r="CY310" s="103">
        <f t="shared" si="26"/>
        <v>0</v>
      </c>
      <c r="CZ310" s="78"/>
    </row>
    <row r="311" spans="1:104" x14ac:dyDescent="0.2">
      <c r="A311" s="26"/>
      <c r="B311" s="123">
        <f t="shared" si="27"/>
        <v>302</v>
      </c>
      <c r="C311" s="107"/>
      <c r="D311" s="111"/>
      <c r="F311" s="108"/>
      <c r="G311" s="120"/>
      <c r="H311" s="101">
        <f t="shared" si="25"/>
        <v>0</v>
      </c>
      <c r="I311" s="113"/>
      <c r="J311" s="113"/>
      <c r="K311" s="113"/>
      <c r="L311" s="113"/>
      <c r="M311" s="113"/>
      <c r="N311" s="113"/>
      <c r="O311" s="113"/>
      <c r="P311" s="27"/>
      <c r="Q311" s="113"/>
      <c r="R311" s="113"/>
      <c r="S311" s="113"/>
      <c r="T311" s="113"/>
      <c r="U311" s="113"/>
      <c r="V311" s="113"/>
      <c r="W311" s="113"/>
      <c r="X311" s="28"/>
      <c r="Y311" s="221"/>
      <c r="Z311" s="221"/>
      <c r="AA311" s="221"/>
      <c r="AB311" s="221"/>
      <c r="AC311" s="221"/>
      <c r="AD311" s="221"/>
      <c r="AE311" s="221"/>
      <c r="AF311" s="28"/>
      <c r="AG311" s="221"/>
      <c r="AH311" s="221"/>
      <c r="AI311" s="221"/>
      <c r="AJ311" s="221"/>
      <c r="AK311" s="221"/>
      <c r="AL311" s="221"/>
      <c r="AM311" s="221"/>
      <c r="AN311" s="28"/>
      <c r="AO311" s="141"/>
      <c r="AP311" s="141"/>
      <c r="AQ311" s="141"/>
      <c r="AR311" s="79" t="str">
        <f t="shared" si="24"/>
        <v/>
      </c>
      <c r="AS311" s="139"/>
      <c r="AT311" s="139"/>
      <c r="AU311" s="28"/>
      <c r="AV311" s="215"/>
      <c r="AW311" s="215"/>
      <c r="AX311" s="28"/>
      <c r="AY311" s="140"/>
      <c r="AZ311" s="28"/>
      <c r="BA311" s="140"/>
      <c r="BB311" s="140"/>
      <c r="BC311" s="140"/>
      <c r="BD311" s="140"/>
      <c r="BE311" s="140"/>
      <c r="BF311" s="140"/>
      <c r="BG311" s="140"/>
      <c r="BH311" s="140"/>
      <c r="BI311" s="140"/>
      <c r="BJ311" s="140"/>
      <c r="BK311" s="140"/>
      <c r="BL311" s="140"/>
      <c r="BM311" s="140"/>
      <c r="BN311" s="140"/>
      <c r="BO311" s="140"/>
      <c r="BP311" s="140"/>
      <c r="BQ311" s="140"/>
      <c r="BR311" s="140"/>
      <c r="BS311" s="140"/>
      <c r="BT311" s="140"/>
      <c r="BU311" s="140"/>
      <c r="BV311" s="140"/>
      <c r="BW311" s="140"/>
      <c r="BX311" s="140"/>
      <c r="BY311" s="140"/>
      <c r="BZ311" s="140"/>
      <c r="CA311" s="140"/>
      <c r="CB311" s="140"/>
      <c r="CC311" s="140"/>
      <c r="CD311" s="140"/>
      <c r="CE311" s="140"/>
      <c r="CF311" s="140"/>
      <c r="CG311" s="140"/>
      <c r="CH311" s="140"/>
      <c r="CI311" s="140"/>
      <c r="CJ311" s="140"/>
      <c r="CK311" s="140"/>
      <c r="CL311" s="140"/>
      <c r="CM311" s="140"/>
      <c r="CN311" s="140"/>
      <c r="CO311" s="140"/>
      <c r="CP311" s="140"/>
      <c r="CQ311" s="140"/>
      <c r="CR311" s="140"/>
      <c r="CS311" s="140"/>
      <c r="CT311" s="140"/>
      <c r="CU311" s="140"/>
      <c r="CV311" s="140"/>
      <c r="CW311" s="140"/>
      <c r="CX311" s="140"/>
      <c r="CY311" s="103">
        <f t="shared" si="26"/>
        <v>0</v>
      </c>
      <c r="CZ311" s="78"/>
    </row>
    <row r="312" spans="1:104" x14ac:dyDescent="0.2">
      <c r="A312" s="26"/>
      <c r="B312" s="123">
        <f t="shared" si="27"/>
        <v>303</v>
      </c>
      <c r="C312" s="107"/>
      <c r="D312" s="111"/>
      <c r="F312" s="108"/>
      <c r="G312" s="120"/>
      <c r="H312" s="101">
        <f t="shared" si="25"/>
        <v>0</v>
      </c>
      <c r="I312" s="113"/>
      <c r="J312" s="113"/>
      <c r="K312" s="113"/>
      <c r="L312" s="113"/>
      <c r="M312" s="113"/>
      <c r="N312" s="113"/>
      <c r="O312" s="113"/>
      <c r="P312" s="27"/>
      <c r="Q312" s="113"/>
      <c r="R312" s="113"/>
      <c r="S312" s="113"/>
      <c r="T312" s="113"/>
      <c r="U312" s="113"/>
      <c r="V312" s="113"/>
      <c r="W312" s="113"/>
      <c r="X312" s="28"/>
      <c r="Y312" s="221"/>
      <c r="Z312" s="221"/>
      <c r="AA312" s="221"/>
      <c r="AB312" s="221"/>
      <c r="AC312" s="221"/>
      <c r="AD312" s="221"/>
      <c r="AE312" s="221"/>
      <c r="AF312" s="28"/>
      <c r="AG312" s="221"/>
      <c r="AH312" s="221"/>
      <c r="AI312" s="221"/>
      <c r="AJ312" s="221"/>
      <c r="AK312" s="221"/>
      <c r="AL312" s="221"/>
      <c r="AM312" s="221"/>
      <c r="AN312" s="28"/>
      <c r="AO312" s="141"/>
      <c r="AP312" s="141"/>
      <c r="AQ312" s="141"/>
      <c r="AR312" s="79" t="str">
        <f t="shared" si="24"/>
        <v/>
      </c>
      <c r="AS312" s="139"/>
      <c r="AT312" s="139"/>
      <c r="AU312" s="28"/>
      <c r="AV312" s="215"/>
      <c r="AW312" s="215"/>
      <c r="AX312" s="28"/>
      <c r="AY312" s="140"/>
      <c r="AZ312" s="28"/>
      <c r="BA312" s="140"/>
      <c r="BB312" s="140"/>
      <c r="BC312" s="140"/>
      <c r="BD312" s="140"/>
      <c r="BE312" s="140"/>
      <c r="BF312" s="140"/>
      <c r="BG312" s="140"/>
      <c r="BH312" s="140"/>
      <c r="BI312" s="140"/>
      <c r="BJ312" s="140"/>
      <c r="BK312" s="140"/>
      <c r="BL312" s="140"/>
      <c r="BM312" s="140"/>
      <c r="BN312" s="140"/>
      <c r="BO312" s="140"/>
      <c r="BP312" s="140"/>
      <c r="BQ312" s="140"/>
      <c r="BR312" s="140"/>
      <c r="BS312" s="140"/>
      <c r="BT312" s="140"/>
      <c r="BU312" s="140"/>
      <c r="BV312" s="140"/>
      <c r="BW312" s="140"/>
      <c r="BX312" s="140"/>
      <c r="BY312" s="140"/>
      <c r="BZ312" s="140"/>
      <c r="CA312" s="140"/>
      <c r="CB312" s="140"/>
      <c r="CC312" s="140"/>
      <c r="CD312" s="140"/>
      <c r="CE312" s="140"/>
      <c r="CF312" s="140"/>
      <c r="CG312" s="140"/>
      <c r="CH312" s="140"/>
      <c r="CI312" s="140"/>
      <c r="CJ312" s="140"/>
      <c r="CK312" s="140"/>
      <c r="CL312" s="140"/>
      <c r="CM312" s="140"/>
      <c r="CN312" s="140"/>
      <c r="CO312" s="140"/>
      <c r="CP312" s="140"/>
      <c r="CQ312" s="140"/>
      <c r="CR312" s="140"/>
      <c r="CS312" s="140"/>
      <c r="CT312" s="140"/>
      <c r="CU312" s="140"/>
      <c r="CV312" s="140"/>
      <c r="CW312" s="140"/>
      <c r="CX312" s="140"/>
      <c r="CY312" s="103">
        <f t="shared" si="26"/>
        <v>0</v>
      </c>
      <c r="CZ312" s="78"/>
    </row>
    <row r="313" spans="1:104" x14ac:dyDescent="0.2">
      <c r="A313" s="26"/>
      <c r="B313" s="123">
        <f t="shared" si="27"/>
        <v>304</v>
      </c>
      <c r="C313" s="107"/>
      <c r="D313" s="111"/>
      <c r="F313" s="108"/>
      <c r="G313" s="120"/>
      <c r="H313" s="101">
        <f t="shared" si="25"/>
        <v>0</v>
      </c>
      <c r="I313" s="113"/>
      <c r="J313" s="113"/>
      <c r="K313" s="113"/>
      <c r="L313" s="113"/>
      <c r="M313" s="113"/>
      <c r="N313" s="113"/>
      <c r="O313" s="113"/>
      <c r="P313" s="27"/>
      <c r="Q313" s="113"/>
      <c r="R313" s="113"/>
      <c r="S313" s="113"/>
      <c r="T313" s="113"/>
      <c r="U313" s="113"/>
      <c r="V313" s="113"/>
      <c r="W313" s="113"/>
      <c r="X313" s="28"/>
      <c r="Y313" s="221"/>
      <c r="Z313" s="221"/>
      <c r="AA313" s="221"/>
      <c r="AB313" s="221"/>
      <c r="AC313" s="221"/>
      <c r="AD313" s="221"/>
      <c r="AE313" s="221"/>
      <c r="AF313" s="28"/>
      <c r="AG313" s="221"/>
      <c r="AH313" s="221"/>
      <c r="AI313" s="221"/>
      <c r="AJ313" s="221"/>
      <c r="AK313" s="221"/>
      <c r="AL313" s="221"/>
      <c r="AM313" s="221"/>
      <c r="AN313" s="28"/>
      <c r="AO313" s="141"/>
      <c r="AP313" s="141"/>
      <c r="AQ313" s="141"/>
      <c r="AR313" s="79" t="str">
        <f t="shared" si="24"/>
        <v/>
      </c>
      <c r="AS313" s="139"/>
      <c r="AT313" s="139"/>
      <c r="AU313" s="28"/>
      <c r="AV313" s="215"/>
      <c r="AW313" s="215"/>
      <c r="AX313" s="28"/>
      <c r="AY313" s="140"/>
      <c r="AZ313" s="28"/>
      <c r="BA313" s="140"/>
      <c r="BB313" s="140"/>
      <c r="BC313" s="140"/>
      <c r="BD313" s="140"/>
      <c r="BE313" s="140"/>
      <c r="BF313" s="140"/>
      <c r="BG313" s="140"/>
      <c r="BH313" s="140"/>
      <c r="BI313" s="140"/>
      <c r="BJ313" s="140"/>
      <c r="BK313" s="140"/>
      <c r="BL313" s="140"/>
      <c r="BM313" s="140"/>
      <c r="BN313" s="140"/>
      <c r="BO313" s="140"/>
      <c r="BP313" s="140"/>
      <c r="BQ313" s="140"/>
      <c r="BR313" s="140"/>
      <c r="BS313" s="140"/>
      <c r="BT313" s="140"/>
      <c r="BU313" s="140"/>
      <c r="BV313" s="140"/>
      <c r="BW313" s="140"/>
      <c r="BX313" s="140"/>
      <c r="BY313" s="140"/>
      <c r="BZ313" s="140"/>
      <c r="CA313" s="140"/>
      <c r="CB313" s="140"/>
      <c r="CC313" s="140"/>
      <c r="CD313" s="140"/>
      <c r="CE313" s="140"/>
      <c r="CF313" s="140"/>
      <c r="CG313" s="140"/>
      <c r="CH313" s="140"/>
      <c r="CI313" s="140"/>
      <c r="CJ313" s="140"/>
      <c r="CK313" s="140"/>
      <c r="CL313" s="140"/>
      <c r="CM313" s="140"/>
      <c r="CN313" s="140"/>
      <c r="CO313" s="140"/>
      <c r="CP313" s="140"/>
      <c r="CQ313" s="140"/>
      <c r="CR313" s="140"/>
      <c r="CS313" s="140"/>
      <c r="CT313" s="140"/>
      <c r="CU313" s="140"/>
      <c r="CV313" s="140"/>
      <c r="CW313" s="140"/>
      <c r="CX313" s="140"/>
      <c r="CY313" s="103">
        <f t="shared" si="26"/>
        <v>0</v>
      </c>
      <c r="CZ313" s="78"/>
    </row>
    <row r="314" spans="1:104" x14ac:dyDescent="0.2">
      <c r="A314" s="26"/>
      <c r="B314" s="123">
        <f t="shared" si="27"/>
        <v>305</v>
      </c>
      <c r="C314" s="107"/>
      <c r="D314" s="111"/>
      <c r="F314" s="108"/>
      <c r="G314" s="120"/>
      <c r="H314" s="101">
        <f t="shared" si="25"/>
        <v>0</v>
      </c>
      <c r="I314" s="113"/>
      <c r="J314" s="113"/>
      <c r="K314" s="113"/>
      <c r="L314" s="113"/>
      <c r="M314" s="113"/>
      <c r="N314" s="113"/>
      <c r="O314" s="113"/>
      <c r="P314" s="27"/>
      <c r="Q314" s="113"/>
      <c r="R314" s="113"/>
      <c r="S314" s="113"/>
      <c r="T314" s="113"/>
      <c r="U314" s="113"/>
      <c r="V314" s="113"/>
      <c r="W314" s="113"/>
      <c r="X314" s="28"/>
      <c r="Y314" s="221"/>
      <c r="Z314" s="221"/>
      <c r="AA314" s="221"/>
      <c r="AB314" s="221"/>
      <c r="AC314" s="221"/>
      <c r="AD314" s="221"/>
      <c r="AE314" s="221"/>
      <c r="AF314" s="28"/>
      <c r="AG314" s="221"/>
      <c r="AH314" s="221"/>
      <c r="AI314" s="221"/>
      <c r="AJ314" s="221"/>
      <c r="AK314" s="221"/>
      <c r="AL314" s="221"/>
      <c r="AM314" s="221"/>
      <c r="AN314" s="28"/>
      <c r="AO314" s="141"/>
      <c r="AP314" s="141"/>
      <c r="AQ314" s="141"/>
      <c r="AR314" s="79" t="str">
        <f t="shared" si="24"/>
        <v/>
      </c>
      <c r="AS314" s="139"/>
      <c r="AT314" s="139"/>
      <c r="AU314" s="28"/>
      <c r="AV314" s="215"/>
      <c r="AW314" s="215"/>
      <c r="AX314" s="28"/>
      <c r="AY314" s="140"/>
      <c r="AZ314" s="28"/>
      <c r="BA314" s="140"/>
      <c r="BB314" s="140"/>
      <c r="BC314" s="140"/>
      <c r="BD314" s="140"/>
      <c r="BE314" s="140"/>
      <c r="BF314" s="140"/>
      <c r="BG314" s="140"/>
      <c r="BH314" s="140"/>
      <c r="BI314" s="140"/>
      <c r="BJ314" s="140"/>
      <c r="BK314" s="140"/>
      <c r="BL314" s="140"/>
      <c r="BM314" s="140"/>
      <c r="BN314" s="140"/>
      <c r="BO314" s="140"/>
      <c r="BP314" s="140"/>
      <c r="BQ314" s="140"/>
      <c r="BR314" s="140"/>
      <c r="BS314" s="140"/>
      <c r="BT314" s="140"/>
      <c r="BU314" s="140"/>
      <c r="BV314" s="140"/>
      <c r="BW314" s="140"/>
      <c r="BX314" s="140"/>
      <c r="BY314" s="140"/>
      <c r="BZ314" s="140"/>
      <c r="CA314" s="140"/>
      <c r="CB314" s="140"/>
      <c r="CC314" s="140"/>
      <c r="CD314" s="140"/>
      <c r="CE314" s="140"/>
      <c r="CF314" s="140"/>
      <c r="CG314" s="140"/>
      <c r="CH314" s="140"/>
      <c r="CI314" s="140"/>
      <c r="CJ314" s="140"/>
      <c r="CK314" s="140"/>
      <c r="CL314" s="140"/>
      <c r="CM314" s="140"/>
      <c r="CN314" s="140"/>
      <c r="CO314" s="140"/>
      <c r="CP314" s="140"/>
      <c r="CQ314" s="140"/>
      <c r="CR314" s="140"/>
      <c r="CS314" s="140"/>
      <c r="CT314" s="140"/>
      <c r="CU314" s="140"/>
      <c r="CV314" s="140"/>
      <c r="CW314" s="140"/>
      <c r="CX314" s="140"/>
      <c r="CY314" s="103">
        <f t="shared" si="26"/>
        <v>0</v>
      </c>
      <c r="CZ314" s="78"/>
    </row>
    <row r="315" spans="1:104" x14ac:dyDescent="0.2">
      <c r="A315" s="26"/>
      <c r="B315" s="123">
        <f t="shared" si="27"/>
        <v>306</v>
      </c>
      <c r="C315" s="107"/>
      <c r="D315" s="111"/>
      <c r="F315" s="108"/>
      <c r="G315" s="120"/>
      <c r="H315" s="101">
        <f t="shared" si="25"/>
        <v>0</v>
      </c>
      <c r="I315" s="113"/>
      <c r="J315" s="113"/>
      <c r="K315" s="113"/>
      <c r="L315" s="113"/>
      <c r="M315" s="113"/>
      <c r="N315" s="113"/>
      <c r="O315" s="113"/>
      <c r="P315" s="27"/>
      <c r="Q315" s="113"/>
      <c r="R315" s="113"/>
      <c r="S315" s="113"/>
      <c r="T315" s="113"/>
      <c r="U315" s="113"/>
      <c r="V315" s="113"/>
      <c r="W315" s="113"/>
      <c r="X315" s="28"/>
      <c r="Y315" s="221"/>
      <c r="Z315" s="221"/>
      <c r="AA315" s="221"/>
      <c r="AB315" s="221"/>
      <c r="AC315" s="221"/>
      <c r="AD315" s="221"/>
      <c r="AE315" s="221"/>
      <c r="AF315" s="28"/>
      <c r="AG315" s="221"/>
      <c r="AH315" s="221"/>
      <c r="AI315" s="221"/>
      <c r="AJ315" s="221"/>
      <c r="AK315" s="221"/>
      <c r="AL315" s="221"/>
      <c r="AM315" s="221"/>
      <c r="AN315" s="28"/>
      <c r="AO315" s="141"/>
      <c r="AP315" s="141"/>
      <c r="AQ315" s="141"/>
      <c r="AR315" s="79" t="str">
        <f t="shared" si="24"/>
        <v/>
      </c>
      <c r="AS315" s="139"/>
      <c r="AT315" s="139"/>
      <c r="AU315" s="28"/>
      <c r="AV315" s="215"/>
      <c r="AW315" s="215"/>
      <c r="AX315" s="28"/>
      <c r="AY315" s="140"/>
      <c r="AZ315" s="28"/>
      <c r="BA315" s="140"/>
      <c r="BB315" s="140"/>
      <c r="BC315" s="140"/>
      <c r="BD315" s="140"/>
      <c r="BE315" s="140"/>
      <c r="BF315" s="140"/>
      <c r="BG315" s="140"/>
      <c r="BH315" s="140"/>
      <c r="BI315" s="140"/>
      <c r="BJ315" s="140"/>
      <c r="BK315" s="140"/>
      <c r="BL315" s="140"/>
      <c r="BM315" s="140"/>
      <c r="BN315" s="140"/>
      <c r="BO315" s="140"/>
      <c r="BP315" s="140"/>
      <c r="BQ315" s="140"/>
      <c r="BR315" s="140"/>
      <c r="BS315" s="140"/>
      <c r="BT315" s="140"/>
      <c r="BU315" s="140"/>
      <c r="BV315" s="140"/>
      <c r="BW315" s="140"/>
      <c r="BX315" s="140"/>
      <c r="BY315" s="140"/>
      <c r="BZ315" s="140"/>
      <c r="CA315" s="140"/>
      <c r="CB315" s="140"/>
      <c r="CC315" s="140"/>
      <c r="CD315" s="140"/>
      <c r="CE315" s="140"/>
      <c r="CF315" s="140"/>
      <c r="CG315" s="140"/>
      <c r="CH315" s="140"/>
      <c r="CI315" s="140"/>
      <c r="CJ315" s="140"/>
      <c r="CK315" s="140"/>
      <c r="CL315" s="140"/>
      <c r="CM315" s="140"/>
      <c r="CN315" s="140"/>
      <c r="CO315" s="140"/>
      <c r="CP315" s="140"/>
      <c r="CQ315" s="140"/>
      <c r="CR315" s="140"/>
      <c r="CS315" s="140"/>
      <c r="CT315" s="140"/>
      <c r="CU315" s="140"/>
      <c r="CV315" s="140"/>
      <c r="CW315" s="140"/>
      <c r="CX315" s="140"/>
      <c r="CY315" s="103">
        <f t="shared" si="26"/>
        <v>0</v>
      </c>
      <c r="CZ315" s="78"/>
    </row>
    <row r="316" spans="1:104" x14ac:dyDescent="0.2">
      <c r="A316" s="26"/>
      <c r="B316" s="123">
        <f t="shared" si="27"/>
        <v>307</v>
      </c>
      <c r="C316" s="107"/>
      <c r="D316" s="111"/>
      <c r="F316" s="108"/>
      <c r="G316" s="120"/>
      <c r="H316" s="101">
        <f t="shared" si="25"/>
        <v>0</v>
      </c>
      <c r="I316" s="113"/>
      <c r="J316" s="113"/>
      <c r="K316" s="113"/>
      <c r="L316" s="113"/>
      <c r="M316" s="113"/>
      <c r="N316" s="113"/>
      <c r="O316" s="113"/>
      <c r="P316" s="27"/>
      <c r="Q316" s="113"/>
      <c r="R316" s="113"/>
      <c r="S316" s="113"/>
      <c r="T316" s="113"/>
      <c r="U316" s="113"/>
      <c r="V316" s="113"/>
      <c r="W316" s="113"/>
      <c r="X316" s="28"/>
      <c r="Y316" s="221"/>
      <c r="Z316" s="221"/>
      <c r="AA316" s="221"/>
      <c r="AB316" s="221"/>
      <c r="AC316" s="221"/>
      <c r="AD316" s="221"/>
      <c r="AE316" s="221"/>
      <c r="AF316" s="28"/>
      <c r="AG316" s="221"/>
      <c r="AH316" s="221"/>
      <c r="AI316" s="221"/>
      <c r="AJ316" s="221"/>
      <c r="AK316" s="221"/>
      <c r="AL316" s="221"/>
      <c r="AM316" s="221"/>
      <c r="AN316" s="28"/>
      <c r="AO316" s="141"/>
      <c r="AP316" s="141"/>
      <c r="AQ316" s="141"/>
      <c r="AR316" s="79" t="str">
        <f t="shared" si="24"/>
        <v/>
      </c>
      <c r="AS316" s="139"/>
      <c r="AT316" s="139"/>
      <c r="AU316" s="28"/>
      <c r="AV316" s="215"/>
      <c r="AW316" s="215"/>
      <c r="AX316" s="28"/>
      <c r="AY316" s="140"/>
      <c r="AZ316" s="28"/>
      <c r="BA316" s="140"/>
      <c r="BB316" s="140"/>
      <c r="BC316" s="140"/>
      <c r="BD316" s="140"/>
      <c r="BE316" s="140"/>
      <c r="BF316" s="140"/>
      <c r="BG316" s="140"/>
      <c r="BH316" s="140"/>
      <c r="BI316" s="140"/>
      <c r="BJ316" s="140"/>
      <c r="BK316" s="140"/>
      <c r="BL316" s="140"/>
      <c r="BM316" s="140"/>
      <c r="BN316" s="140"/>
      <c r="BO316" s="140"/>
      <c r="BP316" s="140"/>
      <c r="BQ316" s="140"/>
      <c r="BR316" s="140"/>
      <c r="BS316" s="140"/>
      <c r="BT316" s="140"/>
      <c r="BU316" s="140"/>
      <c r="BV316" s="140"/>
      <c r="BW316" s="140"/>
      <c r="BX316" s="140"/>
      <c r="BY316" s="140"/>
      <c r="BZ316" s="140"/>
      <c r="CA316" s="140"/>
      <c r="CB316" s="140"/>
      <c r="CC316" s="140"/>
      <c r="CD316" s="140"/>
      <c r="CE316" s="140"/>
      <c r="CF316" s="140"/>
      <c r="CG316" s="140"/>
      <c r="CH316" s="140"/>
      <c r="CI316" s="140"/>
      <c r="CJ316" s="140"/>
      <c r="CK316" s="140"/>
      <c r="CL316" s="140"/>
      <c r="CM316" s="140"/>
      <c r="CN316" s="140"/>
      <c r="CO316" s="140"/>
      <c r="CP316" s="140"/>
      <c r="CQ316" s="140"/>
      <c r="CR316" s="140"/>
      <c r="CS316" s="140"/>
      <c r="CT316" s="140"/>
      <c r="CU316" s="140"/>
      <c r="CV316" s="140"/>
      <c r="CW316" s="140"/>
      <c r="CX316" s="140"/>
      <c r="CY316" s="103">
        <f t="shared" si="26"/>
        <v>0</v>
      </c>
      <c r="CZ316" s="78"/>
    </row>
    <row r="317" spans="1:104" x14ac:dyDescent="0.2">
      <c r="A317" s="26"/>
      <c r="B317" s="123">
        <f t="shared" si="27"/>
        <v>308</v>
      </c>
      <c r="C317" s="107"/>
      <c r="D317" s="111"/>
      <c r="F317" s="108"/>
      <c r="G317" s="120"/>
      <c r="H317" s="101">
        <f t="shared" si="25"/>
        <v>0</v>
      </c>
      <c r="I317" s="113"/>
      <c r="J317" s="113"/>
      <c r="K317" s="113"/>
      <c r="L317" s="113"/>
      <c r="M317" s="113"/>
      <c r="N317" s="113"/>
      <c r="O317" s="113"/>
      <c r="P317" s="27"/>
      <c r="Q317" s="113"/>
      <c r="R317" s="113"/>
      <c r="S317" s="113"/>
      <c r="T317" s="113"/>
      <c r="U317" s="113"/>
      <c r="V317" s="113"/>
      <c r="W317" s="113"/>
      <c r="X317" s="28"/>
      <c r="Y317" s="221"/>
      <c r="Z317" s="221"/>
      <c r="AA317" s="221"/>
      <c r="AB317" s="221"/>
      <c r="AC317" s="221"/>
      <c r="AD317" s="221"/>
      <c r="AE317" s="221"/>
      <c r="AF317" s="28"/>
      <c r="AG317" s="221"/>
      <c r="AH317" s="221"/>
      <c r="AI317" s="221"/>
      <c r="AJ317" s="221"/>
      <c r="AK317" s="221"/>
      <c r="AL317" s="221"/>
      <c r="AM317" s="221"/>
      <c r="AN317" s="28"/>
      <c r="AO317" s="141"/>
      <c r="AP317" s="141"/>
      <c r="AQ317" s="141"/>
      <c r="AR317" s="79" t="str">
        <f t="shared" si="24"/>
        <v/>
      </c>
      <c r="AS317" s="139"/>
      <c r="AT317" s="139"/>
      <c r="AU317" s="28"/>
      <c r="AV317" s="215"/>
      <c r="AW317" s="215"/>
      <c r="AX317" s="28"/>
      <c r="AY317" s="140"/>
      <c r="AZ317" s="28"/>
      <c r="BA317" s="140"/>
      <c r="BB317" s="140"/>
      <c r="BC317" s="140"/>
      <c r="BD317" s="140"/>
      <c r="BE317" s="140"/>
      <c r="BF317" s="140"/>
      <c r="BG317" s="140"/>
      <c r="BH317" s="140"/>
      <c r="BI317" s="140"/>
      <c r="BJ317" s="140"/>
      <c r="BK317" s="140"/>
      <c r="BL317" s="140"/>
      <c r="BM317" s="140"/>
      <c r="BN317" s="140"/>
      <c r="BO317" s="140"/>
      <c r="BP317" s="140"/>
      <c r="BQ317" s="140"/>
      <c r="BR317" s="140"/>
      <c r="BS317" s="140"/>
      <c r="BT317" s="140"/>
      <c r="BU317" s="140"/>
      <c r="BV317" s="140"/>
      <c r="BW317" s="140"/>
      <c r="BX317" s="140"/>
      <c r="BY317" s="140"/>
      <c r="BZ317" s="140"/>
      <c r="CA317" s="140"/>
      <c r="CB317" s="140"/>
      <c r="CC317" s="140"/>
      <c r="CD317" s="140"/>
      <c r="CE317" s="140"/>
      <c r="CF317" s="140"/>
      <c r="CG317" s="140"/>
      <c r="CH317" s="140"/>
      <c r="CI317" s="140"/>
      <c r="CJ317" s="140"/>
      <c r="CK317" s="140"/>
      <c r="CL317" s="140"/>
      <c r="CM317" s="140"/>
      <c r="CN317" s="140"/>
      <c r="CO317" s="140"/>
      <c r="CP317" s="140"/>
      <c r="CQ317" s="140"/>
      <c r="CR317" s="140"/>
      <c r="CS317" s="140"/>
      <c r="CT317" s="140"/>
      <c r="CU317" s="140"/>
      <c r="CV317" s="140"/>
      <c r="CW317" s="140"/>
      <c r="CX317" s="140"/>
      <c r="CY317" s="103">
        <f t="shared" si="26"/>
        <v>0</v>
      </c>
      <c r="CZ317" s="78"/>
    </row>
    <row r="318" spans="1:104" x14ac:dyDescent="0.2">
      <c r="A318" s="26"/>
      <c r="B318" s="123">
        <f t="shared" si="27"/>
        <v>309</v>
      </c>
      <c r="C318" s="107"/>
      <c r="D318" s="111"/>
      <c r="F318" s="108"/>
      <c r="G318" s="120"/>
      <c r="H318" s="101">
        <f t="shared" si="25"/>
        <v>0</v>
      </c>
      <c r="I318" s="113"/>
      <c r="J318" s="113"/>
      <c r="K318" s="113"/>
      <c r="L318" s="113"/>
      <c r="M318" s="113"/>
      <c r="N318" s="113"/>
      <c r="O318" s="113"/>
      <c r="P318" s="27"/>
      <c r="Q318" s="113"/>
      <c r="R318" s="113"/>
      <c r="S318" s="113"/>
      <c r="T318" s="113"/>
      <c r="U318" s="113"/>
      <c r="V318" s="113"/>
      <c r="W318" s="113"/>
      <c r="X318" s="28"/>
      <c r="Y318" s="221"/>
      <c r="Z318" s="221"/>
      <c r="AA318" s="221"/>
      <c r="AB318" s="221"/>
      <c r="AC318" s="221"/>
      <c r="AD318" s="221"/>
      <c r="AE318" s="221"/>
      <c r="AF318" s="28"/>
      <c r="AG318" s="221"/>
      <c r="AH318" s="221"/>
      <c r="AI318" s="221"/>
      <c r="AJ318" s="221"/>
      <c r="AK318" s="221"/>
      <c r="AL318" s="221"/>
      <c r="AM318" s="221"/>
      <c r="AN318" s="28"/>
      <c r="AO318" s="141"/>
      <c r="AP318" s="141"/>
      <c r="AQ318" s="141"/>
      <c r="AR318" s="79" t="str">
        <f t="shared" si="24"/>
        <v/>
      </c>
      <c r="AS318" s="139"/>
      <c r="AT318" s="139"/>
      <c r="AU318" s="28"/>
      <c r="AV318" s="215"/>
      <c r="AW318" s="215"/>
      <c r="AX318" s="28"/>
      <c r="AY318" s="140"/>
      <c r="AZ318" s="28"/>
      <c r="BA318" s="140"/>
      <c r="BB318" s="140"/>
      <c r="BC318" s="140"/>
      <c r="BD318" s="140"/>
      <c r="BE318" s="140"/>
      <c r="BF318" s="140"/>
      <c r="BG318" s="140"/>
      <c r="BH318" s="140"/>
      <c r="BI318" s="140"/>
      <c r="BJ318" s="140"/>
      <c r="BK318" s="140"/>
      <c r="BL318" s="140"/>
      <c r="BM318" s="140"/>
      <c r="BN318" s="140"/>
      <c r="BO318" s="140"/>
      <c r="BP318" s="140"/>
      <c r="BQ318" s="140"/>
      <c r="BR318" s="140"/>
      <c r="BS318" s="140"/>
      <c r="BT318" s="140"/>
      <c r="BU318" s="140"/>
      <c r="BV318" s="140"/>
      <c r="BW318" s="140"/>
      <c r="BX318" s="140"/>
      <c r="BY318" s="140"/>
      <c r="BZ318" s="140"/>
      <c r="CA318" s="140"/>
      <c r="CB318" s="140"/>
      <c r="CC318" s="140"/>
      <c r="CD318" s="140"/>
      <c r="CE318" s="140"/>
      <c r="CF318" s="140"/>
      <c r="CG318" s="140"/>
      <c r="CH318" s="140"/>
      <c r="CI318" s="140"/>
      <c r="CJ318" s="140"/>
      <c r="CK318" s="140"/>
      <c r="CL318" s="140"/>
      <c r="CM318" s="140"/>
      <c r="CN318" s="140"/>
      <c r="CO318" s="140"/>
      <c r="CP318" s="140"/>
      <c r="CQ318" s="140"/>
      <c r="CR318" s="140"/>
      <c r="CS318" s="140"/>
      <c r="CT318" s="140"/>
      <c r="CU318" s="140"/>
      <c r="CV318" s="140"/>
      <c r="CW318" s="140"/>
      <c r="CX318" s="140"/>
      <c r="CY318" s="103">
        <f t="shared" si="26"/>
        <v>0</v>
      </c>
      <c r="CZ318" s="78"/>
    </row>
    <row r="319" spans="1:104" x14ac:dyDescent="0.2">
      <c r="A319" s="26"/>
      <c r="B319" s="123">
        <f t="shared" si="27"/>
        <v>310</v>
      </c>
      <c r="C319" s="107"/>
      <c r="D319" s="111"/>
      <c r="F319" s="108"/>
      <c r="G319" s="120"/>
      <c r="H319" s="101">
        <f t="shared" si="25"/>
        <v>0</v>
      </c>
      <c r="I319" s="113"/>
      <c r="J319" s="113"/>
      <c r="K319" s="113"/>
      <c r="L319" s="113"/>
      <c r="M319" s="113"/>
      <c r="N319" s="113"/>
      <c r="O319" s="113"/>
      <c r="P319" s="27"/>
      <c r="Q319" s="113"/>
      <c r="R319" s="113"/>
      <c r="S319" s="113"/>
      <c r="T319" s="113"/>
      <c r="U319" s="113"/>
      <c r="V319" s="113"/>
      <c r="W319" s="113"/>
      <c r="X319" s="28"/>
      <c r="Y319" s="221"/>
      <c r="Z319" s="221"/>
      <c r="AA319" s="221"/>
      <c r="AB319" s="221"/>
      <c r="AC319" s="221"/>
      <c r="AD319" s="221"/>
      <c r="AE319" s="221"/>
      <c r="AF319" s="28"/>
      <c r="AG319" s="221"/>
      <c r="AH319" s="221"/>
      <c r="AI319" s="221"/>
      <c r="AJ319" s="221"/>
      <c r="AK319" s="221"/>
      <c r="AL319" s="221"/>
      <c r="AM319" s="221"/>
      <c r="AN319" s="28"/>
      <c r="AO319" s="141"/>
      <c r="AP319" s="141"/>
      <c r="AQ319" s="141"/>
      <c r="AR319" s="79" t="str">
        <f t="shared" si="24"/>
        <v/>
      </c>
      <c r="AS319" s="139"/>
      <c r="AT319" s="139"/>
      <c r="AU319" s="28"/>
      <c r="AV319" s="215"/>
      <c r="AW319" s="215"/>
      <c r="AX319" s="28"/>
      <c r="AY319" s="140"/>
      <c r="AZ319" s="28"/>
      <c r="BA319" s="140"/>
      <c r="BB319" s="140"/>
      <c r="BC319" s="140"/>
      <c r="BD319" s="140"/>
      <c r="BE319" s="140"/>
      <c r="BF319" s="140"/>
      <c r="BG319" s="140"/>
      <c r="BH319" s="140"/>
      <c r="BI319" s="140"/>
      <c r="BJ319" s="140"/>
      <c r="BK319" s="140"/>
      <c r="BL319" s="140"/>
      <c r="BM319" s="140"/>
      <c r="BN319" s="140"/>
      <c r="BO319" s="140"/>
      <c r="BP319" s="140"/>
      <c r="BQ319" s="140"/>
      <c r="BR319" s="140"/>
      <c r="BS319" s="140"/>
      <c r="BT319" s="140"/>
      <c r="BU319" s="140"/>
      <c r="BV319" s="140"/>
      <c r="BW319" s="140"/>
      <c r="BX319" s="140"/>
      <c r="BY319" s="140"/>
      <c r="BZ319" s="140"/>
      <c r="CA319" s="140"/>
      <c r="CB319" s="140"/>
      <c r="CC319" s="140"/>
      <c r="CD319" s="140"/>
      <c r="CE319" s="140"/>
      <c r="CF319" s="140"/>
      <c r="CG319" s="140"/>
      <c r="CH319" s="140"/>
      <c r="CI319" s="140"/>
      <c r="CJ319" s="140"/>
      <c r="CK319" s="140"/>
      <c r="CL319" s="140"/>
      <c r="CM319" s="140"/>
      <c r="CN319" s="140"/>
      <c r="CO319" s="140"/>
      <c r="CP319" s="140"/>
      <c r="CQ319" s="140"/>
      <c r="CR319" s="140"/>
      <c r="CS319" s="140"/>
      <c r="CT319" s="140"/>
      <c r="CU319" s="140"/>
      <c r="CV319" s="140"/>
      <c r="CW319" s="140"/>
      <c r="CX319" s="140"/>
      <c r="CY319" s="103">
        <f t="shared" si="26"/>
        <v>0</v>
      </c>
      <c r="CZ319" s="78"/>
    </row>
    <row r="320" spans="1:104" x14ac:dyDescent="0.2">
      <c r="A320" s="26"/>
      <c r="B320" s="123">
        <f t="shared" si="27"/>
        <v>311</v>
      </c>
      <c r="C320" s="107"/>
      <c r="D320" s="111"/>
      <c r="F320" s="108"/>
      <c r="G320" s="120"/>
      <c r="H320" s="101">
        <f t="shared" si="25"/>
        <v>0</v>
      </c>
      <c r="I320" s="113"/>
      <c r="J320" s="113"/>
      <c r="K320" s="113"/>
      <c r="L320" s="113"/>
      <c r="M320" s="113"/>
      <c r="N320" s="113"/>
      <c r="O320" s="113"/>
      <c r="P320" s="27"/>
      <c r="Q320" s="113"/>
      <c r="R320" s="113"/>
      <c r="S320" s="113"/>
      <c r="T320" s="113"/>
      <c r="U320" s="113"/>
      <c r="V320" s="113"/>
      <c r="W320" s="113"/>
      <c r="X320" s="28"/>
      <c r="Y320" s="221"/>
      <c r="Z320" s="221"/>
      <c r="AA320" s="221"/>
      <c r="AB320" s="221"/>
      <c r="AC320" s="221"/>
      <c r="AD320" s="221"/>
      <c r="AE320" s="221"/>
      <c r="AF320" s="28"/>
      <c r="AG320" s="221"/>
      <c r="AH320" s="221"/>
      <c r="AI320" s="221"/>
      <c r="AJ320" s="221"/>
      <c r="AK320" s="221"/>
      <c r="AL320" s="221"/>
      <c r="AM320" s="221"/>
      <c r="AN320" s="28"/>
      <c r="AO320" s="141"/>
      <c r="AP320" s="141"/>
      <c r="AQ320" s="141"/>
      <c r="AR320" s="79" t="str">
        <f t="shared" si="24"/>
        <v/>
      </c>
      <c r="AS320" s="139"/>
      <c r="AT320" s="139"/>
      <c r="AU320" s="28"/>
      <c r="AV320" s="215"/>
      <c r="AW320" s="215"/>
      <c r="AX320" s="28"/>
      <c r="AY320" s="140"/>
      <c r="AZ320" s="28"/>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40"/>
      <c r="CO320" s="140"/>
      <c r="CP320" s="140"/>
      <c r="CQ320" s="140"/>
      <c r="CR320" s="140"/>
      <c r="CS320" s="140"/>
      <c r="CT320" s="140"/>
      <c r="CU320" s="140"/>
      <c r="CV320" s="140"/>
      <c r="CW320" s="140"/>
      <c r="CX320" s="140"/>
      <c r="CY320" s="103">
        <f t="shared" si="26"/>
        <v>0</v>
      </c>
      <c r="CZ320" s="78"/>
    </row>
    <row r="321" spans="1:104" x14ac:dyDescent="0.2">
      <c r="A321" s="26"/>
      <c r="B321" s="123">
        <f t="shared" si="27"/>
        <v>312</v>
      </c>
      <c r="C321" s="107"/>
      <c r="D321" s="111"/>
      <c r="F321" s="108"/>
      <c r="G321" s="120"/>
      <c r="H321" s="101">
        <f t="shared" si="25"/>
        <v>0</v>
      </c>
      <c r="I321" s="113"/>
      <c r="J321" s="113"/>
      <c r="K321" s="113"/>
      <c r="L321" s="113"/>
      <c r="M321" s="113"/>
      <c r="N321" s="113"/>
      <c r="O321" s="113"/>
      <c r="P321" s="27"/>
      <c r="Q321" s="113"/>
      <c r="R321" s="113"/>
      <c r="S321" s="113"/>
      <c r="T321" s="113"/>
      <c r="U321" s="113"/>
      <c r="V321" s="113"/>
      <c r="W321" s="113"/>
      <c r="X321" s="28"/>
      <c r="Y321" s="221"/>
      <c r="Z321" s="221"/>
      <c r="AA321" s="221"/>
      <c r="AB321" s="221"/>
      <c r="AC321" s="221"/>
      <c r="AD321" s="221"/>
      <c r="AE321" s="221"/>
      <c r="AF321" s="28"/>
      <c r="AG321" s="221"/>
      <c r="AH321" s="221"/>
      <c r="AI321" s="221"/>
      <c r="AJ321" s="221"/>
      <c r="AK321" s="221"/>
      <c r="AL321" s="221"/>
      <c r="AM321" s="221"/>
      <c r="AN321" s="28"/>
      <c r="AO321" s="141"/>
      <c r="AP321" s="141"/>
      <c r="AQ321" s="141"/>
      <c r="AR321" s="79" t="str">
        <f t="shared" si="24"/>
        <v/>
      </c>
      <c r="AS321" s="139"/>
      <c r="AT321" s="139"/>
      <c r="AU321" s="28"/>
      <c r="AV321" s="215"/>
      <c r="AW321" s="215"/>
      <c r="AX321" s="28"/>
      <c r="AY321" s="140"/>
      <c r="AZ321" s="28"/>
      <c r="BA321" s="140"/>
      <c r="BB321" s="140"/>
      <c r="BC321" s="140"/>
      <c r="BD321" s="140"/>
      <c r="BE321" s="140"/>
      <c r="BF321" s="140"/>
      <c r="BG321" s="140"/>
      <c r="BH321" s="140"/>
      <c r="BI321" s="140"/>
      <c r="BJ321" s="140"/>
      <c r="BK321" s="140"/>
      <c r="BL321" s="140"/>
      <c r="BM321" s="140"/>
      <c r="BN321" s="140"/>
      <c r="BO321" s="140"/>
      <c r="BP321" s="140"/>
      <c r="BQ321" s="140"/>
      <c r="BR321" s="140"/>
      <c r="BS321" s="140"/>
      <c r="BT321" s="140"/>
      <c r="BU321" s="140"/>
      <c r="BV321" s="140"/>
      <c r="BW321" s="140"/>
      <c r="BX321" s="140"/>
      <c r="BY321" s="140"/>
      <c r="BZ321" s="140"/>
      <c r="CA321" s="140"/>
      <c r="CB321" s="140"/>
      <c r="CC321" s="140"/>
      <c r="CD321" s="140"/>
      <c r="CE321" s="140"/>
      <c r="CF321" s="140"/>
      <c r="CG321" s="140"/>
      <c r="CH321" s="140"/>
      <c r="CI321" s="140"/>
      <c r="CJ321" s="140"/>
      <c r="CK321" s="140"/>
      <c r="CL321" s="140"/>
      <c r="CM321" s="140"/>
      <c r="CN321" s="140"/>
      <c r="CO321" s="140"/>
      <c r="CP321" s="140"/>
      <c r="CQ321" s="140"/>
      <c r="CR321" s="140"/>
      <c r="CS321" s="140"/>
      <c r="CT321" s="140"/>
      <c r="CU321" s="140"/>
      <c r="CV321" s="140"/>
      <c r="CW321" s="140"/>
      <c r="CX321" s="140"/>
      <c r="CY321" s="103">
        <f t="shared" si="26"/>
        <v>0</v>
      </c>
      <c r="CZ321" s="78"/>
    </row>
    <row r="322" spans="1:104" x14ac:dyDescent="0.2">
      <c r="A322" s="26"/>
      <c r="B322" s="123">
        <f t="shared" si="27"/>
        <v>313</v>
      </c>
      <c r="C322" s="107"/>
      <c r="D322" s="111"/>
      <c r="F322" s="108"/>
      <c r="G322" s="120"/>
      <c r="H322" s="101">
        <f t="shared" si="25"/>
        <v>0</v>
      </c>
      <c r="I322" s="113"/>
      <c r="J322" s="113"/>
      <c r="K322" s="113"/>
      <c r="L322" s="113"/>
      <c r="M322" s="113"/>
      <c r="N322" s="113"/>
      <c r="O322" s="113"/>
      <c r="P322" s="27"/>
      <c r="Q322" s="113"/>
      <c r="R322" s="113"/>
      <c r="S322" s="113"/>
      <c r="T322" s="113"/>
      <c r="U322" s="113"/>
      <c r="V322" s="113"/>
      <c r="W322" s="113"/>
      <c r="X322" s="28"/>
      <c r="Y322" s="221"/>
      <c r="Z322" s="221"/>
      <c r="AA322" s="221"/>
      <c r="AB322" s="221"/>
      <c r="AC322" s="221"/>
      <c r="AD322" s="221"/>
      <c r="AE322" s="221"/>
      <c r="AF322" s="28"/>
      <c r="AG322" s="221"/>
      <c r="AH322" s="221"/>
      <c r="AI322" s="221"/>
      <c r="AJ322" s="221"/>
      <c r="AK322" s="221"/>
      <c r="AL322" s="221"/>
      <c r="AM322" s="221"/>
      <c r="AN322" s="28"/>
      <c r="AO322" s="141"/>
      <c r="AP322" s="141"/>
      <c r="AQ322" s="141"/>
      <c r="AR322" s="79" t="str">
        <f t="shared" si="24"/>
        <v/>
      </c>
      <c r="AS322" s="139"/>
      <c r="AT322" s="139"/>
      <c r="AU322" s="28"/>
      <c r="AV322" s="215"/>
      <c r="AW322" s="215"/>
      <c r="AX322" s="28"/>
      <c r="AY322" s="140"/>
      <c r="AZ322" s="28"/>
      <c r="BA322" s="140"/>
      <c r="BB322" s="140"/>
      <c r="BC322" s="140"/>
      <c r="BD322" s="140"/>
      <c r="BE322" s="140"/>
      <c r="BF322" s="140"/>
      <c r="BG322" s="140"/>
      <c r="BH322" s="140"/>
      <c r="BI322" s="140"/>
      <c r="BJ322" s="140"/>
      <c r="BK322" s="140"/>
      <c r="BL322" s="140"/>
      <c r="BM322" s="140"/>
      <c r="BN322" s="140"/>
      <c r="BO322" s="140"/>
      <c r="BP322" s="140"/>
      <c r="BQ322" s="140"/>
      <c r="BR322" s="140"/>
      <c r="BS322" s="140"/>
      <c r="BT322" s="140"/>
      <c r="BU322" s="140"/>
      <c r="BV322" s="140"/>
      <c r="BW322" s="140"/>
      <c r="BX322" s="140"/>
      <c r="BY322" s="140"/>
      <c r="BZ322" s="140"/>
      <c r="CA322" s="140"/>
      <c r="CB322" s="140"/>
      <c r="CC322" s="140"/>
      <c r="CD322" s="140"/>
      <c r="CE322" s="140"/>
      <c r="CF322" s="140"/>
      <c r="CG322" s="140"/>
      <c r="CH322" s="140"/>
      <c r="CI322" s="140"/>
      <c r="CJ322" s="140"/>
      <c r="CK322" s="140"/>
      <c r="CL322" s="140"/>
      <c r="CM322" s="140"/>
      <c r="CN322" s="140"/>
      <c r="CO322" s="140"/>
      <c r="CP322" s="140"/>
      <c r="CQ322" s="140"/>
      <c r="CR322" s="140"/>
      <c r="CS322" s="140"/>
      <c r="CT322" s="140"/>
      <c r="CU322" s="140"/>
      <c r="CV322" s="140"/>
      <c r="CW322" s="140"/>
      <c r="CX322" s="140"/>
      <c r="CY322" s="103">
        <f t="shared" si="26"/>
        <v>0</v>
      </c>
      <c r="CZ322" s="78"/>
    </row>
    <row r="323" spans="1:104" x14ac:dyDescent="0.2">
      <c r="A323" s="26"/>
      <c r="B323" s="123">
        <f t="shared" si="27"/>
        <v>314</v>
      </c>
      <c r="C323" s="107"/>
      <c r="D323" s="111"/>
      <c r="F323" s="108"/>
      <c r="G323" s="120"/>
      <c r="H323" s="101">
        <f t="shared" si="25"/>
        <v>0</v>
      </c>
      <c r="I323" s="113"/>
      <c r="J323" s="113"/>
      <c r="K323" s="113"/>
      <c r="L323" s="113"/>
      <c r="M323" s="113"/>
      <c r="N323" s="113"/>
      <c r="O323" s="113"/>
      <c r="P323" s="27"/>
      <c r="Q323" s="113"/>
      <c r="R323" s="113"/>
      <c r="S323" s="113"/>
      <c r="T323" s="113"/>
      <c r="U323" s="113"/>
      <c r="V323" s="113"/>
      <c r="W323" s="113"/>
      <c r="X323" s="28"/>
      <c r="Y323" s="221"/>
      <c r="Z323" s="221"/>
      <c r="AA323" s="221"/>
      <c r="AB323" s="221"/>
      <c r="AC323" s="221"/>
      <c r="AD323" s="221"/>
      <c r="AE323" s="221"/>
      <c r="AF323" s="28"/>
      <c r="AG323" s="221"/>
      <c r="AH323" s="221"/>
      <c r="AI323" s="221"/>
      <c r="AJ323" s="221"/>
      <c r="AK323" s="221"/>
      <c r="AL323" s="221"/>
      <c r="AM323" s="221"/>
      <c r="AN323" s="28"/>
      <c r="AO323" s="141"/>
      <c r="AP323" s="141"/>
      <c r="AQ323" s="141"/>
      <c r="AR323" s="79" t="str">
        <f t="shared" si="24"/>
        <v/>
      </c>
      <c r="AS323" s="139"/>
      <c r="AT323" s="139"/>
      <c r="AU323" s="28"/>
      <c r="AV323" s="215"/>
      <c r="AW323" s="215"/>
      <c r="AX323" s="28"/>
      <c r="AY323" s="140"/>
      <c r="AZ323" s="28"/>
      <c r="BA323" s="140"/>
      <c r="BB323" s="140"/>
      <c r="BC323" s="140"/>
      <c r="BD323" s="140"/>
      <c r="BE323" s="140"/>
      <c r="BF323" s="140"/>
      <c r="BG323" s="140"/>
      <c r="BH323" s="140"/>
      <c r="BI323" s="140"/>
      <c r="BJ323" s="140"/>
      <c r="BK323" s="140"/>
      <c r="BL323" s="140"/>
      <c r="BM323" s="140"/>
      <c r="BN323" s="140"/>
      <c r="BO323" s="140"/>
      <c r="BP323" s="140"/>
      <c r="BQ323" s="140"/>
      <c r="BR323" s="140"/>
      <c r="BS323" s="140"/>
      <c r="BT323" s="140"/>
      <c r="BU323" s="140"/>
      <c r="BV323" s="140"/>
      <c r="BW323" s="140"/>
      <c r="BX323" s="140"/>
      <c r="BY323" s="140"/>
      <c r="BZ323" s="140"/>
      <c r="CA323" s="140"/>
      <c r="CB323" s="140"/>
      <c r="CC323" s="140"/>
      <c r="CD323" s="140"/>
      <c r="CE323" s="140"/>
      <c r="CF323" s="140"/>
      <c r="CG323" s="140"/>
      <c r="CH323" s="140"/>
      <c r="CI323" s="140"/>
      <c r="CJ323" s="140"/>
      <c r="CK323" s="140"/>
      <c r="CL323" s="140"/>
      <c r="CM323" s="140"/>
      <c r="CN323" s="140"/>
      <c r="CO323" s="140"/>
      <c r="CP323" s="140"/>
      <c r="CQ323" s="140"/>
      <c r="CR323" s="140"/>
      <c r="CS323" s="140"/>
      <c r="CT323" s="140"/>
      <c r="CU323" s="140"/>
      <c r="CV323" s="140"/>
      <c r="CW323" s="140"/>
      <c r="CX323" s="140"/>
      <c r="CY323" s="103">
        <f t="shared" si="26"/>
        <v>0</v>
      </c>
      <c r="CZ323" s="78"/>
    </row>
    <row r="324" spans="1:104" x14ac:dyDescent="0.2">
      <c r="A324" s="26"/>
      <c r="B324" s="123">
        <f t="shared" si="27"/>
        <v>315</v>
      </c>
      <c r="C324" s="107"/>
      <c r="D324" s="111"/>
      <c r="F324" s="108"/>
      <c r="G324" s="120"/>
      <c r="H324" s="101">
        <f t="shared" si="25"/>
        <v>0</v>
      </c>
      <c r="I324" s="113"/>
      <c r="J324" s="113"/>
      <c r="K324" s="113"/>
      <c r="L324" s="113"/>
      <c r="M324" s="113"/>
      <c r="N324" s="113"/>
      <c r="O324" s="113"/>
      <c r="P324" s="27"/>
      <c r="Q324" s="113"/>
      <c r="R324" s="113"/>
      <c r="S324" s="113"/>
      <c r="T324" s="113"/>
      <c r="U324" s="113"/>
      <c r="V324" s="113"/>
      <c r="W324" s="113"/>
      <c r="X324" s="28"/>
      <c r="Y324" s="221"/>
      <c r="Z324" s="221"/>
      <c r="AA324" s="221"/>
      <c r="AB324" s="221"/>
      <c r="AC324" s="221"/>
      <c r="AD324" s="221"/>
      <c r="AE324" s="221"/>
      <c r="AF324" s="28"/>
      <c r="AG324" s="221"/>
      <c r="AH324" s="221"/>
      <c r="AI324" s="221"/>
      <c r="AJ324" s="221"/>
      <c r="AK324" s="221"/>
      <c r="AL324" s="221"/>
      <c r="AM324" s="221"/>
      <c r="AN324" s="28"/>
      <c r="AO324" s="141"/>
      <c r="AP324" s="141"/>
      <c r="AQ324" s="141"/>
      <c r="AR324" s="79" t="str">
        <f t="shared" si="24"/>
        <v/>
      </c>
      <c r="AS324" s="139"/>
      <c r="AT324" s="139"/>
      <c r="AU324" s="28"/>
      <c r="AV324" s="215"/>
      <c r="AW324" s="215"/>
      <c r="AX324" s="28"/>
      <c r="AY324" s="140"/>
      <c r="AZ324" s="28"/>
      <c r="BA324" s="140"/>
      <c r="BB324" s="140"/>
      <c r="BC324" s="140"/>
      <c r="BD324" s="140"/>
      <c r="BE324" s="140"/>
      <c r="BF324" s="140"/>
      <c r="BG324" s="140"/>
      <c r="BH324" s="140"/>
      <c r="BI324" s="140"/>
      <c r="BJ324" s="140"/>
      <c r="BK324" s="140"/>
      <c r="BL324" s="140"/>
      <c r="BM324" s="140"/>
      <c r="BN324" s="140"/>
      <c r="BO324" s="140"/>
      <c r="BP324" s="140"/>
      <c r="BQ324" s="140"/>
      <c r="BR324" s="140"/>
      <c r="BS324" s="140"/>
      <c r="BT324" s="140"/>
      <c r="BU324" s="140"/>
      <c r="BV324" s="140"/>
      <c r="BW324" s="140"/>
      <c r="BX324" s="140"/>
      <c r="BY324" s="140"/>
      <c r="BZ324" s="140"/>
      <c r="CA324" s="140"/>
      <c r="CB324" s="140"/>
      <c r="CC324" s="140"/>
      <c r="CD324" s="140"/>
      <c r="CE324" s="140"/>
      <c r="CF324" s="140"/>
      <c r="CG324" s="140"/>
      <c r="CH324" s="140"/>
      <c r="CI324" s="140"/>
      <c r="CJ324" s="140"/>
      <c r="CK324" s="140"/>
      <c r="CL324" s="140"/>
      <c r="CM324" s="140"/>
      <c r="CN324" s="140"/>
      <c r="CO324" s="140"/>
      <c r="CP324" s="140"/>
      <c r="CQ324" s="140"/>
      <c r="CR324" s="140"/>
      <c r="CS324" s="140"/>
      <c r="CT324" s="140"/>
      <c r="CU324" s="140"/>
      <c r="CV324" s="140"/>
      <c r="CW324" s="140"/>
      <c r="CX324" s="140"/>
      <c r="CY324" s="103">
        <f t="shared" si="26"/>
        <v>0</v>
      </c>
      <c r="CZ324" s="78"/>
    </row>
    <row r="325" spans="1:104" x14ac:dyDescent="0.2">
      <c r="A325" s="26"/>
      <c r="B325" s="123">
        <f t="shared" si="27"/>
        <v>316</v>
      </c>
      <c r="C325" s="107"/>
      <c r="D325" s="111"/>
      <c r="F325" s="108"/>
      <c r="G325" s="120"/>
      <c r="H325" s="101">
        <f t="shared" si="25"/>
        <v>0</v>
      </c>
      <c r="I325" s="113"/>
      <c r="J325" s="113"/>
      <c r="K325" s="113"/>
      <c r="L325" s="113"/>
      <c r="M325" s="113"/>
      <c r="N325" s="113"/>
      <c r="O325" s="113"/>
      <c r="P325" s="27"/>
      <c r="Q325" s="113"/>
      <c r="R325" s="113"/>
      <c r="S325" s="113"/>
      <c r="T325" s="113"/>
      <c r="U325" s="113"/>
      <c r="V325" s="113"/>
      <c r="W325" s="113"/>
      <c r="X325" s="28"/>
      <c r="Y325" s="221"/>
      <c r="Z325" s="221"/>
      <c r="AA325" s="221"/>
      <c r="AB325" s="221"/>
      <c r="AC325" s="221"/>
      <c r="AD325" s="221"/>
      <c r="AE325" s="221"/>
      <c r="AF325" s="28"/>
      <c r="AG325" s="221"/>
      <c r="AH325" s="221"/>
      <c r="AI325" s="221"/>
      <c r="AJ325" s="221"/>
      <c r="AK325" s="221"/>
      <c r="AL325" s="221"/>
      <c r="AM325" s="221"/>
      <c r="AN325" s="28"/>
      <c r="AO325" s="141"/>
      <c r="AP325" s="141"/>
      <c r="AQ325" s="141"/>
      <c r="AR325" s="79" t="str">
        <f t="shared" si="24"/>
        <v/>
      </c>
      <c r="AS325" s="139"/>
      <c r="AT325" s="139"/>
      <c r="AU325" s="28"/>
      <c r="AV325" s="215"/>
      <c r="AW325" s="215"/>
      <c r="AX325" s="28"/>
      <c r="AY325" s="140"/>
      <c r="AZ325" s="28"/>
      <c r="BA325" s="140"/>
      <c r="BB325" s="140"/>
      <c r="BC325" s="140"/>
      <c r="BD325" s="140"/>
      <c r="BE325" s="140"/>
      <c r="BF325" s="140"/>
      <c r="BG325" s="140"/>
      <c r="BH325" s="140"/>
      <c r="BI325" s="140"/>
      <c r="BJ325" s="140"/>
      <c r="BK325" s="140"/>
      <c r="BL325" s="140"/>
      <c r="BM325" s="140"/>
      <c r="BN325" s="140"/>
      <c r="BO325" s="140"/>
      <c r="BP325" s="140"/>
      <c r="BQ325" s="140"/>
      <c r="BR325" s="140"/>
      <c r="BS325" s="140"/>
      <c r="BT325" s="140"/>
      <c r="BU325" s="140"/>
      <c r="BV325" s="140"/>
      <c r="BW325" s="140"/>
      <c r="BX325" s="140"/>
      <c r="BY325" s="140"/>
      <c r="BZ325" s="140"/>
      <c r="CA325" s="140"/>
      <c r="CB325" s="140"/>
      <c r="CC325" s="140"/>
      <c r="CD325" s="140"/>
      <c r="CE325" s="140"/>
      <c r="CF325" s="140"/>
      <c r="CG325" s="140"/>
      <c r="CH325" s="140"/>
      <c r="CI325" s="140"/>
      <c r="CJ325" s="140"/>
      <c r="CK325" s="140"/>
      <c r="CL325" s="140"/>
      <c r="CM325" s="140"/>
      <c r="CN325" s="140"/>
      <c r="CO325" s="140"/>
      <c r="CP325" s="140"/>
      <c r="CQ325" s="140"/>
      <c r="CR325" s="140"/>
      <c r="CS325" s="140"/>
      <c r="CT325" s="140"/>
      <c r="CU325" s="140"/>
      <c r="CV325" s="140"/>
      <c r="CW325" s="140"/>
      <c r="CX325" s="140"/>
      <c r="CY325" s="103">
        <f t="shared" si="26"/>
        <v>0</v>
      </c>
      <c r="CZ325" s="78"/>
    </row>
    <row r="326" spans="1:104" x14ac:dyDescent="0.2">
      <c r="A326" s="26"/>
      <c r="B326" s="123">
        <f t="shared" si="27"/>
        <v>317</v>
      </c>
      <c r="C326" s="107"/>
      <c r="D326" s="111"/>
      <c r="F326" s="108"/>
      <c r="G326" s="120"/>
      <c r="H326" s="101">
        <f t="shared" si="25"/>
        <v>0</v>
      </c>
      <c r="I326" s="113"/>
      <c r="J326" s="113"/>
      <c r="K326" s="113"/>
      <c r="L326" s="113"/>
      <c r="M326" s="113"/>
      <c r="N326" s="113"/>
      <c r="O326" s="113"/>
      <c r="P326" s="27"/>
      <c r="Q326" s="113"/>
      <c r="R326" s="113"/>
      <c r="S326" s="113"/>
      <c r="T326" s="113"/>
      <c r="U326" s="113"/>
      <c r="V326" s="113"/>
      <c r="W326" s="113"/>
      <c r="X326" s="28"/>
      <c r="Y326" s="221"/>
      <c r="Z326" s="221"/>
      <c r="AA326" s="221"/>
      <c r="AB326" s="221"/>
      <c r="AC326" s="221"/>
      <c r="AD326" s="221"/>
      <c r="AE326" s="221"/>
      <c r="AF326" s="28"/>
      <c r="AG326" s="221"/>
      <c r="AH326" s="221"/>
      <c r="AI326" s="221"/>
      <c r="AJ326" s="221"/>
      <c r="AK326" s="221"/>
      <c r="AL326" s="221"/>
      <c r="AM326" s="221"/>
      <c r="AN326" s="28"/>
      <c r="AO326" s="141"/>
      <c r="AP326" s="141"/>
      <c r="AQ326" s="141"/>
      <c r="AR326" s="79" t="str">
        <f t="shared" si="24"/>
        <v/>
      </c>
      <c r="AS326" s="139"/>
      <c r="AT326" s="139"/>
      <c r="AU326" s="28"/>
      <c r="AV326" s="215"/>
      <c r="AW326" s="215"/>
      <c r="AX326" s="28"/>
      <c r="AY326" s="140"/>
      <c r="AZ326" s="28"/>
      <c r="BA326" s="140"/>
      <c r="BB326" s="140"/>
      <c r="BC326" s="140"/>
      <c r="BD326" s="140"/>
      <c r="BE326" s="140"/>
      <c r="BF326" s="140"/>
      <c r="BG326" s="140"/>
      <c r="BH326" s="140"/>
      <c r="BI326" s="140"/>
      <c r="BJ326" s="140"/>
      <c r="BK326" s="140"/>
      <c r="BL326" s="140"/>
      <c r="BM326" s="140"/>
      <c r="BN326" s="140"/>
      <c r="BO326" s="140"/>
      <c r="BP326" s="140"/>
      <c r="BQ326" s="140"/>
      <c r="BR326" s="140"/>
      <c r="BS326" s="140"/>
      <c r="BT326" s="140"/>
      <c r="BU326" s="140"/>
      <c r="BV326" s="140"/>
      <c r="BW326" s="140"/>
      <c r="BX326" s="140"/>
      <c r="BY326" s="140"/>
      <c r="BZ326" s="140"/>
      <c r="CA326" s="140"/>
      <c r="CB326" s="140"/>
      <c r="CC326" s="140"/>
      <c r="CD326" s="140"/>
      <c r="CE326" s="140"/>
      <c r="CF326" s="140"/>
      <c r="CG326" s="140"/>
      <c r="CH326" s="140"/>
      <c r="CI326" s="140"/>
      <c r="CJ326" s="140"/>
      <c r="CK326" s="140"/>
      <c r="CL326" s="140"/>
      <c r="CM326" s="140"/>
      <c r="CN326" s="140"/>
      <c r="CO326" s="140"/>
      <c r="CP326" s="140"/>
      <c r="CQ326" s="140"/>
      <c r="CR326" s="140"/>
      <c r="CS326" s="140"/>
      <c r="CT326" s="140"/>
      <c r="CU326" s="140"/>
      <c r="CV326" s="140"/>
      <c r="CW326" s="140"/>
      <c r="CX326" s="140"/>
      <c r="CY326" s="103">
        <f t="shared" si="26"/>
        <v>0</v>
      </c>
      <c r="CZ326" s="78"/>
    </row>
    <row r="327" spans="1:104" x14ac:dyDescent="0.2">
      <c r="A327" s="26"/>
      <c r="B327" s="123">
        <f t="shared" si="27"/>
        <v>318</v>
      </c>
      <c r="C327" s="107"/>
      <c r="D327" s="111"/>
      <c r="F327" s="108"/>
      <c r="G327" s="120"/>
      <c r="H327" s="101">
        <f t="shared" si="25"/>
        <v>0</v>
      </c>
      <c r="I327" s="113"/>
      <c r="J327" s="113"/>
      <c r="K327" s="113"/>
      <c r="L327" s="113"/>
      <c r="M327" s="113"/>
      <c r="N327" s="113"/>
      <c r="O327" s="113"/>
      <c r="P327" s="27"/>
      <c r="Q327" s="113"/>
      <c r="R327" s="113"/>
      <c r="S327" s="113"/>
      <c r="T327" s="113"/>
      <c r="U327" s="113"/>
      <c r="V327" s="113"/>
      <c r="W327" s="113"/>
      <c r="X327" s="28"/>
      <c r="Y327" s="221"/>
      <c r="Z327" s="221"/>
      <c r="AA327" s="221"/>
      <c r="AB327" s="221"/>
      <c r="AC327" s="221"/>
      <c r="AD327" s="221"/>
      <c r="AE327" s="221"/>
      <c r="AF327" s="28"/>
      <c r="AG327" s="221"/>
      <c r="AH327" s="221"/>
      <c r="AI327" s="221"/>
      <c r="AJ327" s="221"/>
      <c r="AK327" s="221"/>
      <c r="AL327" s="221"/>
      <c r="AM327" s="221"/>
      <c r="AN327" s="28"/>
      <c r="AO327" s="141"/>
      <c r="AP327" s="141"/>
      <c r="AQ327" s="141"/>
      <c r="AR327" s="79" t="str">
        <f t="shared" si="24"/>
        <v/>
      </c>
      <c r="AS327" s="139"/>
      <c r="AT327" s="139"/>
      <c r="AU327" s="28"/>
      <c r="AV327" s="215"/>
      <c r="AW327" s="215"/>
      <c r="AX327" s="28"/>
      <c r="AY327" s="140"/>
      <c r="AZ327" s="28"/>
      <c r="BA327" s="140"/>
      <c r="BB327" s="140"/>
      <c r="BC327" s="140"/>
      <c r="BD327" s="140"/>
      <c r="BE327" s="140"/>
      <c r="BF327" s="140"/>
      <c r="BG327" s="140"/>
      <c r="BH327" s="140"/>
      <c r="BI327" s="140"/>
      <c r="BJ327" s="140"/>
      <c r="BK327" s="140"/>
      <c r="BL327" s="140"/>
      <c r="BM327" s="140"/>
      <c r="BN327" s="140"/>
      <c r="BO327" s="140"/>
      <c r="BP327" s="140"/>
      <c r="BQ327" s="140"/>
      <c r="BR327" s="140"/>
      <c r="BS327" s="140"/>
      <c r="BT327" s="140"/>
      <c r="BU327" s="140"/>
      <c r="BV327" s="140"/>
      <c r="BW327" s="140"/>
      <c r="BX327" s="140"/>
      <c r="BY327" s="140"/>
      <c r="BZ327" s="140"/>
      <c r="CA327" s="140"/>
      <c r="CB327" s="140"/>
      <c r="CC327" s="140"/>
      <c r="CD327" s="140"/>
      <c r="CE327" s="140"/>
      <c r="CF327" s="140"/>
      <c r="CG327" s="140"/>
      <c r="CH327" s="140"/>
      <c r="CI327" s="140"/>
      <c r="CJ327" s="140"/>
      <c r="CK327" s="140"/>
      <c r="CL327" s="140"/>
      <c r="CM327" s="140"/>
      <c r="CN327" s="140"/>
      <c r="CO327" s="140"/>
      <c r="CP327" s="140"/>
      <c r="CQ327" s="140"/>
      <c r="CR327" s="140"/>
      <c r="CS327" s="140"/>
      <c r="CT327" s="140"/>
      <c r="CU327" s="140"/>
      <c r="CV327" s="140"/>
      <c r="CW327" s="140"/>
      <c r="CX327" s="140"/>
      <c r="CY327" s="103">
        <f t="shared" si="26"/>
        <v>0</v>
      </c>
      <c r="CZ327" s="78"/>
    </row>
    <row r="328" spans="1:104" x14ac:dyDescent="0.2">
      <c r="A328" s="26"/>
      <c r="B328" s="123">
        <f t="shared" si="27"/>
        <v>319</v>
      </c>
      <c r="C328" s="107"/>
      <c r="D328" s="111"/>
      <c r="F328" s="108"/>
      <c r="G328" s="120"/>
      <c r="H328" s="101">
        <f t="shared" si="25"/>
        <v>0</v>
      </c>
      <c r="I328" s="113"/>
      <c r="J328" s="113"/>
      <c r="K328" s="113"/>
      <c r="L328" s="113"/>
      <c r="M328" s="113"/>
      <c r="N328" s="113"/>
      <c r="O328" s="113"/>
      <c r="P328" s="27"/>
      <c r="Q328" s="113"/>
      <c r="R328" s="113"/>
      <c r="S328" s="113"/>
      <c r="T328" s="113"/>
      <c r="U328" s="113"/>
      <c r="V328" s="113"/>
      <c r="W328" s="113"/>
      <c r="X328" s="28"/>
      <c r="Y328" s="221"/>
      <c r="Z328" s="221"/>
      <c r="AA328" s="221"/>
      <c r="AB328" s="221"/>
      <c r="AC328" s="221"/>
      <c r="AD328" s="221"/>
      <c r="AE328" s="221"/>
      <c r="AF328" s="28"/>
      <c r="AG328" s="221"/>
      <c r="AH328" s="221"/>
      <c r="AI328" s="221"/>
      <c r="AJ328" s="221"/>
      <c r="AK328" s="221"/>
      <c r="AL328" s="221"/>
      <c r="AM328" s="221"/>
      <c r="AN328" s="28"/>
      <c r="AO328" s="141"/>
      <c r="AP328" s="141"/>
      <c r="AQ328" s="141"/>
      <c r="AR328" s="79" t="str">
        <f t="shared" si="24"/>
        <v/>
      </c>
      <c r="AS328" s="139"/>
      <c r="AT328" s="139"/>
      <c r="AU328" s="28"/>
      <c r="AV328" s="215"/>
      <c r="AW328" s="215"/>
      <c r="AX328" s="28"/>
      <c r="AY328" s="140"/>
      <c r="AZ328" s="28"/>
      <c r="BA328" s="140"/>
      <c r="BB328" s="140"/>
      <c r="BC328" s="140"/>
      <c r="BD328" s="140"/>
      <c r="BE328" s="140"/>
      <c r="BF328" s="140"/>
      <c r="BG328" s="140"/>
      <c r="BH328" s="140"/>
      <c r="BI328" s="140"/>
      <c r="BJ328" s="140"/>
      <c r="BK328" s="140"/>
      <c r="BL328" s="140"/>
      <c r="BM328" s="140"/>
      <c r="BN328" s="140"/>
      <c r="BO328" s="140"/>
      <c r="BP328" s="140"/>
      <c r="BQ328" s="140"/>
      <c r="BR328" s="140"/>
      <c r="BS328" s="140"/>
      <c r="BT328" s="140"/>
      <c r="BU328" s="140"/>
      <c r="BV328" s="140"/>
      <c r="BW328" s="140"/>
      <c r="BX328" s="140"/>
      <c r="BY328" s="140"/>
      <c r="BZ328" s="140"/>
      <c r="CA328" s="140"/>
      <c r="CB328" s="140"/>
      <c r="CC328" s="140"/>
      <c r="CD328" s="140"/>
      <c r="CE328" s="140"/>
      <c r="CF328" s="140"/>
      <c r="CG328" s="140"/>
      <c r="CH328" s="140"/>
      <c r="CI328" s="140"/>
      <c r="CJ328" s="140"/>
      <c r="CK328" s="140"/>
      <c r="CL328" s="140"/>
      <c r="CM328" s="140"/>
      <c r="CN328" s="140"/>
      <c r="CO328" s="140"/>
      <c r="CP328" s="140"/>
      <c r="CQ328" s="140"/>
      <c r="CR328" s="140"/>
      <c r="CS328" s="140"/>
      <c r="CT328" s="140"/>
      <c r="CU328" s="140"/>
      <c r="CV328" s="140"/>
      <c r="CW328" s="140"/>
      <c r="CX328" s="140"/>
      <c r="CY328" s="103">
        <f t="shared" si="26"/>
        <v>0</v>
      </c>
      <c r="CZ328" s="78"/>
    </row>
    <row r="329" spans="1:104" x14ac:dyDescent="0.2">
      <c r="A329" s="26"/>
      <c r="B329" s="123">
        <f t="shared" si="27"/>
        <v>320</v>
      </c>
      <c r="C329" s="107"/>
      <c r="D329" s="111"/>
      <c r="F329" s="108"/>
      <c r="G329" s="120"/>
      <c r="H329" s="101">
        <f t="shared" si="25"/>
        <v>0</v>
      </c>
      <c r="I329" s="113"/>
      <c r="J329" s="113"/>
      <c r="K329" s="113"/>
      <c r="L329" s="113"/>
      <c r="M329" s="113"/>
      <c r="N329" s="113"/>
      <c r="O329" s="113"/>
      <c r="P329" s="27"/>
      <c r="Q329" s="113"/>
      <c r="R329" s="113"/>
      <c r="S329" s="113"/>
      <c r="T329" s="113"/>
      <c r="U329" s="113"/>
      <c r="V329" s="113"/>
      <c r="W329" s="113"/>
      <c r="X329" s="28"/>
      <c r="Y329" s="221"/>
      <c r="Z329" s="221"/>
      <c r="AA329" s="221"/>
      <c r="AB329" s="221"/>
      <c r="AC329" s="221"/>
      <c r="AD329" s="221"/>
      <c r="AE329" s="221"/>
      <c r="AF329" s="28"/>
      <c r="AG329" s="221"/>
      <c r="AH329" s="221"/>
      <c r="AI329" s="221"/>
      <c r="AJ329" s="221"/>
      <c r="AK329" s="221"/>
      <c r="AL329" s="221"/>
      <c r="AM329" s="221"/>
      <c r="AN329" s="28"/>
      <c r="AO329" s="141"/>
      <c r="AP329" s="141"/>
      <c r="AQ329" s="141"/>
      <c r="AR329" s="79" t="str">
        <f t="shared" si="24"/>
        <v/>
      </c>
      <c r="AS329" s="139"/>
      <c r="AT329" s="139"/>
      <c r="AU329" s="28"/>
      <c r="AV329" s="215"/>
      <c r="AW329" s="215"/>
      <c r="AX329" s="28"/>
      <c r="AY329" s="140"/>
      <c r="AZ329" s="28"/>
      <c r="BA329" s="140"/>
      <c r="BB329" s="140"/>
      <c r="BC329" s="140"/>
      <c r="BD329" s="140"/>
      <c r="BE329" s="140"/>
      <c r="BF329" s="140"/>
      <c r="BG329" s="140"/>
      <c r="BH329" s="140"/>
      <c r="BI329" s="140"/>
      <c r="BJ329" s="140"/>
      <c r="BK329" s="140"/>
      <c r="BL329" s="140"/>
      <c r="BM329" s="140"/>
      <c r="BN329" s="140"/>
      <c r="BO329" s="140"/>
      <c r="BP329" s="140"/>
      <c r="BQ329" s="140"/>
      <c r="BR329" s="140"/>
      <c r="BS329" s="140"/>
      <c r="BT329" s="140"/>
      <c r="BU329" s="140"/>
      <c r="BV329" s="140"/>
      <c r="BW329" s="140"/>
      <c r="BX329" s="140"/>
      <c r="BY329" s="140"/>
      <c r="BZ329" s="140"/>
      <c r="CA329" s="140"/>
      <c r="CB329" s="140"/>
      <c r="CC329" s="140"/>
      <c r="CD329" s="140"/>
      <c r="CE329" s="140"/>
      <c r="CF329" s="140"/>
      <c r="CG329" s="140"/>
      <c r="CH329" s="140"/>
      <c r="CI329" s="140"/>
      <c r="CJ329" s="140"/>
      <c r="CK329" s="140"/>
      <c r="CL329" s="140"/>
      <c r="CM329" s="140"/>
      <c r="CN329" s="140"/>
      <c r="CO329" s="140"/>
      <c r="CP329" s="140"/>
      <c r="CQ329" s="140"/>
      <c r="CR329" s="140"/>
      <c r="CS329" s="140"/>
      <c r="CT329" s="140"/>
      <c r="CU329" s="140"/>
      <c r="CV329" s="140"/>
      <c r="CW329" s="140"/>
      <c r="CX329" s="140"/>
      <c r="CY329" s="103">
        <f t="shared" si="26"/>
        <v>0</v>
      </c>
      <c r="CZ329" s="78"/>
    </row>
    <row r="330" spans="1:104" x14ac:dyDescent="0.2">
      <c r="A330" s="26"/>
      <c r="B330" s="123">
        <f t="shared" si="27"/>
        <v>321</v>
      </c>
      <c r="C330" s="107"/>
      <c r="D330" s="111"/>
      <c r="F330" s="108"/>
      <c r="G330" s="120"/>
      <c r="H330" s="101">
        <f t="shared" si="25"/>
        <v>0</v>
      </c>
      <c r="I330" s="113"/>
      <c r="J330" s="113"/>
      <c r="K330" s="113"/>
      <c r="L330" s="113"/>
      <c r="M330" s="113"/>
      <c r="N330" s="113"/>
      <c r="O330" s="113"/>
      <c r="P330" s="27"/>
      <c r="Q330" s="113"/>
      <c r="R330" s="113"/>
      <c r="S330" s="113"/>
      <c r="T330" s="113"/>
      <c r="U330" s="113"/>
      <c r="V330" s="113"/>
      <c r="W330" s="113"/>
      <c r="X330" s="28"/>
      <c r="Y330" s="221"/>
      <c r="Z330" s="221"/>
      <c r="AA330" s="221"/>
      <c r="AB330" s="221"/>
      <c r="AC330" s="221"/>
      <c r="AD330" s="221"/>
      <c r="AE330" s="221"/>
      <c r="AF330" s="28"/>
      <c r="AG330" s="221"/>
      <c r="AH330" s="221"/>
      <c r="AI330" s="221"/>
      <c r="AJ330" s="221"/>
      <c r="AK330" s="221"/>
      <c r="AL330" s="221"/>
      <c r="AM330" s="221"/>
      <c r="AN330" s="28"/>
      <c r="AO330" s="141"/>
      <c r="AP330" s="141"/>
      <c r="AQ330" s="141"/>
      <c r="AR330" s="79" t="str">
        <f t="shared" ref="AR330:AR393" si="28">IF(SUM(AO330:AQ330,I330:O330)=0,"",IF(SUM(AO330:AQ330)=1,"",1))</f>
        <v/>
      </c>
      <c r="AS330" s="139"/>
      <c r="AT330" s="139"/>
      <c r="AU330" s="28"/>
      <c r="AV330" s="215"/>
      <c r="AW330" s="215"/>
      <c r="AX330" s="28"/>
      <c r="AY330" s="140"/>
      <c r="AZ330" s="28"/>
      <c r="BA330" s="140"/>
      <c r="BB330" s="140"/>
      <c r="BC330" s="140"/>
      <c r="BD330" s="140"/>
      <c r="BE330" s="140"/>
      <c r="BF330" s="140"/>
      <c r="BG330" s="140"/>
      <c r="BH330" s="140"/>
      <c r="BI330" s="140"/>
      <c r="BJ330" s="140"/>
      <c r="BK330" s="140"/>
      <c r="BL330" s="140"/>
      <c r="BM330" s="140"/>
      <c r="BN330" s="140"/>
      <c r="BO330" s="140"/>
      <c r="BP330" s="140"/>
      <c r="BQ330" s="140"/>
      <c r="BR330" s="140"/>
      <c r="BS330" s="140"/>
      <c r="BT330" s="140"/>
      <c r="BU330" s="140"/>
      <c r="BV330" s="140"/>
      <c r="BW330" s="140"/>
      <c r="BX330" s="140"/>
      <c r="BY330" s="140"/>
      <c r="BZ330" s="140"/>
      <c r="CA330" s="140"/>
      <c r="CB330" s="140"/>
      <c r="CC330" s="140"/>
      <c r="CD330" s="140"/>
      <c r="CE330" s="140"/>
      <c r="CF330" s="140"/>
      <c r="CG330" s="140"/>
      <c r="CH330" s="140"/>
      <c r="CI330" s="140"/>
      <c r="CJ330" s="140"/>
      <c r="CK330" s="140"/>
      <c r="CL330" s="140"/>
      <c r="CM330" s="140"/>
      <c r="CN330" s="140"/>
      <c r="CO330" s="140"/>
      <c r="CP330" s="140"/>
      <c r="CQ330" s="140"/>
      <c r="CR330" s="140"/>
      <c r="CS330" s="140"/>
      <c r="CT330" s="140"/>
      <c r="CU330" s="140"/>
      <c r="CV330" s="140"/>
      <c r="CW330" s="140"/>
      <c r="CX330" s="140"/>
      <c r="CY330" s="103">
        <f t="shared" si="26"/>
        <v>0</v>
      </c>
      <c r="CZ330" s="78"/>
    </row>
    <row r="331" spans="1:104" x14ac:dyDescent="0.2">
      <c r="A331" s="26"/>
      <c r="B331" s="123">
        <f t="shared" si="27"/>
        <v>322</v>
      </c>
      <c r="C331" s="107"/>
      <c r="D331" s="111"/>
      <c r="F331" s="108"/>
      <c r="G331" s="120"/>
      <c r="H331" s="101">
        <f t="shared" ref="H331:H394" si="29">IF(LEN(C331)&gt;0,ISTEXT(F331)-1,0)</f>
        <v>0</v>
      </c>
      <c r="I331" s="113"/>
      <c r="J331" s="113"/>
      <c r="K331" s="113"/>
      <c r="L331" s="113"/>
      <c r="M331" s="113"/>
      <c r="N331" s="113"/>
      <c r="O331" s="113"/>
      <c r="P331" s="27"/>
      <c r="Q331" s="113"/>
      <c r="R331" s="113"/>
      <c r="S331" s="113"/>
      <c r="T331" s="113"/>
      <c r="U331" s="113"/>
      <c r="V331" s="113"/>
      <c r="W331" s="113"/>
      <c r="X331" s="28"/>
      <c r="Y331" s="221"/>
      <c r="Z331" s="221"/>
      <c r="AA331" s="221"/>
      <c r="AB331" s="221"/>
      <c r="AC331" s="221"/>
      <c r="AD331" s="221"/>
      <c r="AE331" s="221"/>
      <c r="AF331" s="28"/>
      <c r="AG331" s="221"/>
      <c r="AH331" s="221"/>
      <c r="AI331" s="221"/>
      <c r="AJ331" s="221"/>
      <c r="AK331" s="221"/>
      <c r="AL331" s="221"/>
      <c r="AM331" s="221"/>
      <c r="AN331" s="28"/>
      <c r="AO331" s="141"/>
      <c r="AP331" s="141"/>
      <c r="AQ331" s="141"/>
      <c r="AR331" s="79" t="str">
        <f t="shared" si="28"/>
        <v/>
      </c>
      <c r="AS331" s="139"/>
      <c r="AT331" s="139"/>
      <c r="AU331" s="28"/>
      <c r="AV331" s="215"/>
      <c r="AW331" s="215"/>
      <c r="AX331" s="28"/>
      <c r="AY331" s="140"/>
      <c r="AZ331" s="28"/>
      <c r="BA331" s="140"/>
      <c r="BB331" s="140"/>
      <c r="BC331" s="140"/>
      <c r="BD331" s="140"/>
      <c r="BE331" s="140"/>
      <c r="BF331" s="140"/>
      <c r="BG331" s="140"/>
      <c r="BH331" s="140"/>
      <c r="BI331" s="140"/>
      <c r="BJ331" s="140"/>
      <c r="BK331" s="140"/>
      <c r="BL331" s="140"/>
      <c r="BM331" s="140"/>
      <c r="BN331" s="140"/>
      <c r="BO331" s="140"/>
      <c r="BP331" s="140"/>
      <c r="BQ331" s="140"/>
      <c r="BR331" s="140"/>
      <c r="BS331" s="140"/>
      <c r="BT331" s="140"/>
      <c r="BU331" s="140"/>
      <c r="BV331" s="140"/>
      <c r="BW331" s="140"/>
      <c r="BX331" s="140"/>
      <c r="BY331" s="140"/>
      <c r="BZ331" s="140"/>
      <c r="CA331" s="140"/>
      <c r="CB331" s="140"/>
      <c r="CC331" s="140"/>
      <c r="CD331" s="140"/>
      <c r="CE331" s="140"/>
      <c r="CF331" s="140"/>
      <c r="CG331" s="140"/>
      <c r="CH331" s="140"/>
      <c r="CI331" s="140"/>
      <c r="CJ331" s="140"/>
      <c r="CK331" s="140"/>
      <c r="CL331" s="140"/>
      <c r="CM331" s="140"/>
      <c r="CN331" s="140"/>
      <c r="CO331" s="140"/>
      <c r="CP331" s="140"/>
      <c r="CQ331" s="140"/>
      <c r="CR331" s="140"/>
      <c r="CS331" s="140"/>
      <c r="CT331" s="140"/>
      <c r="CU331" s="140"/>
      <c r="CV331" s="140"/>
      <c r="CW331" s="140"/>
      <c r="CX331" s="140"/>
      <c r="CY331" s="103">
        <f t="shared" ref="CY331:CY394" si="30">IF(LEN(C331)&gt;0,IF(ABS(SUM(BA331:CX331)-1)&lt;0.000001,0,1),IF(ABS(SUM(BA331:CX331))&gt;0,1,0))</f>
        <v>0</v>
      </c>
      <c r="CZ331" s="78"/>
    </row>
    <row r="332" spans="1:104" x14ac:dyDescent="0.2">
      <c r="A332" s="26"/>
      <c r="B332" s="123">
        <f t="shared" ref="B332:B395" si="31">IFERROR(B331+1,"")</f>
        <v>323</v>
      </c>
      <c r="C332" s="107"/>
      <c r="D332" s="111"/>
      <c r="F332" s="108"/>
      <c r="G332" s="120"/>
      <c r="H332" s="101">
        <f t="shared" si="29"/>
        <v>0</v>
      </c>
      <c r="I332" s="113"/>
      <c r="J332" s="113"/>
      <c r="K332" s="113"/>
      <c r="L332" s="113"/>
      <c r="M332" s="113"/>
      <c r="N332" s="113"/>
      <c r="O332" s="113"/>
      <c r="P332" s="27"/>
      <c r="Q332" s="113"/>
      <c r="R332" s="113"/>
      <c r="S332" s="113"/>
      <c r="T332" s="113"/>
      <c r="U332" s="113"/>
      <c r="V332" s="113"/>
      <c r="W332" s="113"/>
      <c r="X332" s="28"/>
      <c r="Y332" s="221"/>
      <c r="Z332" s="221"/>
      <c r="AA332" s="221"/>
      <c r="AB332" s="221"/>
      <c r="AC332" s="221"/>
      <c r="AD332" s="221"/>
      <c r="AE332" s="221"/>
      <c r="AF332" s="28"/>
      <c r="AG332" s="221"/>
      <c r="AH332" s="221"/>
      <c r="AI332" s="221"/>
      <c r="AJ332" s="221"/>
      <c r="AK332" s="221"/>
      <c r="AL332" s="221"/>
      <c r="AM332" s="221"/>
      <c r="AN332" s="28"/>
      <c r="AO332" s="141"/>
      <c r="AP332" s="141"/>
      <c r="AQ332" s="141"/>
      <c r="AR332" s="79" t="str">
        <f t="shared" si="28"/>
        <v/>
      </c>
      <c r="AS332" s="139"/>
      <c r="AT332" s="139"/>
      <c r="AU332" s="28"/>
      <c r="AV332" s="215"/>
      <c r="AW332" s="215"/>
      <c r="AX332" s="28"/>
      <c r="AY332" s="140"/>
      <c r="AZ332" s="28"/>
      <c r="BA332" s="140"/>
      <c r="BB332" s="140"/>
      <c r="BC332" s="140"/>
      <c r="BD332" s="140"/>
      <c r="BE332" s="140"/>
      <c r="BF332" s="140"/>
      <c r="BG332" s="140"/>
      <c r="BH332" s="140"/>
      <c r="BI332" s="140"/>
      <c r="BJ332" s="140"/>
      <c r="BK332" s="140"/>
      <c r="BL332" s="140"/>
      <c r="BM332" s="140"/>
      <c r="BN332" s="140"/>
      <c r="BO332" s="140"/>
      <c r="BP332" s="140"/>
      <c r="BQ332" s="140"/>
      <c r="BR332" s="140"/>
      <c r="BS332" s="140"/>
      <c r="BT332" s="140"/>
      <c r="BU332" s="140"/>
      <c r="BV332" s="140"/>
      <c r="BW332" s="140"/>
      <c r="BX332" s="140"/>
      <c r="BY332" s="140"/>
      <c r="BZ332" s="140"/>
      <c r="CA332" s="140"/>
      <c r="CB332" s="140"/>
      <c r="CC332" s="140"/>
      <c r="CD332" s="140"/>
      <c r="CE332" s="140"/>
      <c r="CF332" s="140"/>
      <c r="CG332" s="140"/>
      <c r="CH332" s="140"/>
      <c r="CI332" s="140"/>
      <c r="CJ332" s="140"/>
      <c r="CK332" s="140"/>
      <c r="CL332" s="140"/>
      <c r="CM332" s="140"/>
      <c r="CN332" s="140"/>
      <c r="CO332" s="140"/>
      <c r="CP332" s="140"/>
      <c r="CQ332" s="140"/>
      <c r="CR332" s="140"/>
      <c r="CS332" s="140"/>
      <c r="CT332" s="140"/>
      <c r="CU332" s="140"/>
      <c r="CV332" s="140"/>
      <c r="CW332" s="140"/>
      <c r="CX332" s="140"/>
      <c r="CY332" s="103">
        <f t="shared" si="30"/>
        <v>0</v>
      </c>
      <c r="CZ332" s="78"/>
    </row>
    <row r="333" spans="1:104" x14ac:dyDescent="0.2">
      <c r="A333" s="26"/>
      <c r="B333" s="123">
        <f t="shared" si="31"/>
        <v>324</v>
      </c>
      <c r="C333" s="107"/>
      <c r="D333" s="111"/>
      <c r="F333" s="108"/>
      <c r="G333" s="120"/>
      <c r="H333" s="101">
        <f t="shared" si="29"/>
        <v>0</v>
      </c>
      <c r="I333" s="113"/>
      <c r="J333" s="113"/>
      <c r="K333" s="113"/>
      <c r="L333" s="113"/>
      <c r="M333" s="113"/>
      <c r="N333" s="113"/>
      <c r="O333" s="113"/>
      <c r="P333" s="27"/>
      <c r="Q333" s="113"/>
      <c r="R333" s="113"/>
      <c r="S333" s="113"/>
      <c r="T333" s="113"/>
      <c r="U333" s="113"/>
      <c r="V333" s="113"/>
      <c r="W333" s="113"/>
      <c r="X333" s="28"/>
      <c r="Y333" s="221"/>
      <c r="Z333" s="221"/>
      <c r="AA333" s="221"/>
      <c r="AB333" s="221"/>
      <c r="AC333" s="221"/>
      <c r="AD333" s="221"/>
      <c r="AE333" s="221"/>
      <c r="AF333" s="28"/>
      <c r="AG333" s="221"/>
      <c r="AH333" s="221"/>
      <c r="AI333" s="221"/>
      <c r="AJ333" s="221"/>
      <c r="AK333" s="221"/>
      <c r="AL333" s="221"/>
      <c r="AM333" s="221"/>
      <c r="AN333" s="28"/>
      <c r="AO333" s="141"/>
      <c r="AP333" s="141"/>
      <c r="AQ333" s="141"/>
      <c r="AR333" s="79" t="str">
        <f t="shared" si="28"/>
        <v/>
      </c>
      <c r="AS333" s="139"/>
      <c r="AT333" s="139"/>
      <c r="AU333" s="28"/>
      <c r="AV333" s="215"/>
      <c r="AW333" s="215"/>
      <c r="AX333" s="28"/>
      <c r="AY333" s="140"/>
      <c r="AZ333" s="28"/>
      <c r="BA333" s="140"/>
      <c r="BB333" s="140"/>
      <c r="BC333" s="140"/>
      <c r="BD333" s="140"/>
      <c r="BE333" s="140"/>
      <c r="BF333" s="140"/>
      <c r="BG333" s="140"/>
      <c r="BH333" s="140"/>
      <c r="BI333" s="140"/>
      <c r="BJ333" s="140"/>
      <c r="BK333" s="140"/>
      <c r="BL333" s="140"/>
      <c r="BM333" s="140"/>
      <c r="BN333" s="140"/>
      <c r="BO333" s="140"/>
      <c r="BP333" s="140"/>
      <c r="BQ333" s="140"/>
      <c r="BR333" s="140"/>
      <c r="BS333" s="140"/>
      <c r="BT333" s="140"/>
      <c r="BU333" s="140"/>
      <c r="BV333" s="140"/>
      <c r="BW333" s="140"/>
      <c r="BX333" s="140"/>
      <c r="BY333" s="140"/>
      <c r="BZ333" s="140"/>
      <c r="CA333" s="140"/>
      <c r="CB333" s="140"/>
      <c r="CC333" s="140"/>
      <c r="CD333" s="140"/>
      <c r="CE333" s="140"/>
      <c r="CF333" s="140"/>
      <c r="CG333" s="140"/>
      <c r="CH333" s="140"/>
      <c r="CI333" s="140"/>
      <c r="CJ333" s="140"/>
      <c r="CK333" s="140"/>
      <c r="CL333" s="140"/>
      <c r="CM333" s="140"/>
      <c r="CN333" s="140"/>
      <c r="CO333" s="140"/>
      <c r="CP333" s="140"/>
      <c r="CQ333" s="140"/>
      <c r="CR333" s="140"/>
      <c r="CS333" s="140"/>
      <c r="CT333" s="140"/>
      <c r="CU333" s="140"/>
      <c r="CV333" s="140"/>
      <c r="CW333" s="140"/>
      <c r="CX333" s="140"/>
      <c r="CY333" s="103">
        <f t="shared" si="30"/>
        <v>0</v>
      </c>
      <c r="CZ333" s="78"/>
    </row>
    <row r="334" spans="1:104" x14ac:dyDescent="0.2">
      <c r="A334" s="26"/>
      <c r="B334" s="123">
        <f t="shared" si="31"/>
        <v>325</v>
      </c>
      <c r="C334" s="107"/>
      <c r="D334" s="111"/>
      <c r="F334" s="108"/>
      <c r="G334" s="120"/>
      <c r="H334" s="101">
        <f t="shared" si="29"/>
        <v>0</v>
      </c>
      <c r="I334" s="113"/>
      <c r="J334" s="113"/>
      <c r="K334" s="113"/>
      <c r="L334" s="113"/>
      <c r="M334" s="113"/>
      <c r="N334" s="113"/>
      <c r="O334" s="113"/>
      <c r="P334" s="27"/>
      <c r="Q334" s="113"/>
      <c r="R334" s="113"/>
      <c r="S334" s="113"/>
      <c r="T334" s="113"/>
      <c r="U334" s="113"/>
      <c r="V334" s="113"/>
      <c r="W334" s="113"/>
      <c r="X334" s="28"/>
      <c r="Y334" s="221"/>
      <c r="Z334" s="221"/>
      <c r="AA334" s="221"/>
      <c r="AB334" s="221"/>
      <c r="AC334" s="221"/>
      <c r="AD334" s="221"/>
      <c r="AE334" s="221"/>
      <c r="AF334" s="28"/>
      <c r="AG334" s="221"/>
      <c r="AH334" s="221"/>
      <c r="AI334" s="221"/>
      <c r="AJ334" s="221"/>
      <c r="AK334" s="221"/>
      <c r="AL334" s="221"/>
      <c r="AM334" s="221"/>
      <c r="AN334" s="28"/>
      <c r="AO334" s="141"/>
      <c r="AP334" s="141"/>
      <c r="AQ334" s="141"/>
      <c r="AR334" s="79" t="str">
        <f t="shared" si="28"/>
        <v/>
      </c>
      <c r="AS334" s="139"/>
      <c r="AT334" s="139"/>
      <c r="AU334" s="28"/>
      <c r="AV334" s="215"/>
      <c r="AW334" s="215"/>
      <c r="AX334" s="28"/>
      <c r="AY334" s="140"/>
      <c r="AZ334" s="28"/>
      <c r="BA334" s="140"/>
      <c r="BB334" s="140"/>
      <c r="BC334" s="140"/>
      <c r="BD334" s="140"/>
      <c r="BE334" s="140"/>
      <c r="BF334" s="140"/>
      <c r="BG334" s="140"/>
      <c r="BH334" s="140"/>
      <c r="BI334" s="140"/>
      <c r="BJ334" s="140"/>
      <c r="BK334" s="140"/>
      <c r="BL334" s="140"/>
      <c r="BM334" s="140"/>
      <c r="BN334" s="140"/>
      <c r="BO334" s="140"/>
      <c r="BP334" s="140"/>
      <c r="BQ334" s="140"/>
      <c r="BR334" s="140"/>
      <c r="BS334" s="140"/>
      <c r="BT334" s="140"/>
      <c r="BU334" s="140"/>
      <c r="BV334" s="140"/>
      <c r="BW334" s="140"/>
      <c r="BX334" s="140"/>
      <c r="BY334" s="140"/>
      <c r="BZ334" s="140"/>
      <c r="CA334" s="140"/>
      <c r="CB334" s="140"/>
      <c r="CC334" s="140"/>
      <c r="CD334" s="140"/>
      <c r="CE334" s="140"/>
      <c r="CF334" s="140"/>
      <c r="CG334" s="140"/>
      <c r="CH334" s="140"/>
      <c r="CI334" s="140"/>
      <c r="CJ334" s="140"/>
      <c r="CK334" s="140"/>
      <c r="CL334" s="140"/>
      <c r="CM334" s="140"/>
      <c r="CN334" s="140"/>
      <c r="CO334" s="140"/>
      <c r="CP334" s="140"/>
      <c r="CQ334" s="140"/>
      <c r="CR334" s="140"/>
      <c r="CS334" s="140"/>
      <c r="CT334" s="140"/>
      <c r="CU334" s="140"/>
      <c r="CV334" s="140"/>
      <c r="CW334" s="140"/>
      <c r="CX334" s="140"/>
      <c r="CY334" s="103">
        <f t="shared" si="30"/>
        <v>0</v>
      </c>
      <c r="CZ334" s="78"/>
    </row>
    <row r="335" spans="1:104" x14ac:dyDescent="0.2">
      <c r="A335" s="26"/>
      <c r="B335" s="123">
        <f t="shared" si="31"/>
        <v>326</v>
      </c>
      <c r="C335" s="107"/>
      <c r="D335" s="111"/>
      <c r="F335" s="108"/>
      <c r="G335" s="120"/>
      <c r="H335" s="101">
        <f t="shared" si="29"/>
        <v>0</v>
      </c>
      <c r="I335" s="113"/>
      <c r="J335" s="113"/>
      <c r="K335" s="113"/>
      <c r="L335" s="113"/>
      <c r="M335" s="113"/>
      <c r="N335" s="113"/>
      <c r="O335" s="113"/>
      <c r="P335" s="27"/>
      <c r="Q335" s="113"/>
      <c r="R335" s="113"/>
      <c r="S335" s="113"/>
      <c r="T335" s="113"/>
      <c r="U335" s="113"/>
      <c r="V335" s="113"/>
      <c r="W335" s="113"/>
      <c r="X335" s="28"/>
      <c r="Y335" s="221"/>
      <c r="Z335" s="221"/>
      <c r="AA335" s="221"/>
      <c r="AB335" s="221"/>
      <c r="AC335" s="221"/>
      <c r="AD335" s="221"/>
      <c r="AE335" s="221"/>
      <c r="AF335" s="28"/>
      <c r="AG335" s="221"/>
      <c r="AH335" s="221"/>
      <c r="AI335" s="221"/>
      <c r="AJ335" s="221"/>
      <c r="AK335" s="221"/>
      <c r="AL335" s="221"/>
      <c r="AM335" s="221"/>
      <c r="AN335" s="28"/>
      <c r="AO335" s="141"/>
      <c r="AP335" s="141"/>
      <c r="AQ335" s="141"/>
      <c r="AR335" s="79" t="str">
        <f t="shared" si="28"/>
        <v/>
      </c>
      <c r="AS335" s="139"/>
      <c r="AT335" s="139"/>
      <c r="AU335" s="28"/>
      <c r="AV335" s="215"/>
      <c r="AW335" s="215"/>
      <c r="AX335" s="28"/>
      <c r="AY335" s="140"/>
      <c r="AZ335" s="28"/>
      <c r="BA335" s="140"/>
      <c r="BB335" s="140"/>
      <c r="BC335" s="140"/>
      <c r="BD335" s="140"/>
      <c r="BE335" s="140"/>
      <c r="BF335" s="140"/>
      <c r="BG335" s="140"/>
      <c r="BH335" s="140"/>
      <c r="BI335" s="140"/>
      <c r="BJ335" s="140"/>
      <c r="BK335" s="140"/>
      <c r="BL335" s="140"/>
      <c r="BM335" s="140"/>
      <c r="BN335" s="140"/>
      <c r="BO335" s="140"/>
      <c r="BP335" s="140"/>
      <c r="BQ335" s="140"/>
      <c r="BR335" s="140"/>
      <c r="BS335" s="140"/>
      <c r="BT335" s="140"/>
      <c r="BU335" s="140"/>
      <c r="BV335" s="140"/>
      <c r="BW335" s="140"/>
      <c r="BX335" s="140"/>
      <c r="BY335" s="140"/>
      <c r="BZ335" s="140"/>
      <c r="CA335" s="140"/>
      <c r="CB335" s="140"/>
      <c r="CC335" s="140"/>
      <c r="CD335" s="140"/>
      <c r="CE335" s="140"/>
      <c r="CF335" s="140"/>
      <c r="CG335" s="140"/>
      <c r="CH335" s="140"/>
      <c r="CI335" s="140"/>
      <c r="CJ335" s="140"/>
      <c r="CK335" s="140"/>
      <c r="CL335" s="140"/>
      <c r="CM335" s="140"/>
      <c r="CN335" s="140"/>
      <c r="CO335" s="140"/>
      <c r="CP335" s="140"/>
      <c r="CQ335" s="140"/>
      <c r="CR335" s="140"/>
      <c r="CS335" s="140"/>
      <c r="CT335" s="140"/>
      <c r="CU335" s="140"/>
      <c r="CV335" s="140"/>
      <c r="CW335" s="140"/>
      <c r="CX335" s="140"/>
      <c r="CY335" s="103">
        <f t="shared" si="30"/>
        <v>0</v>
      </c>
      <c r="CZ335" s="78"/>
    </row>
    <row r="336" spans="1:104" x14ac:dyDescent="0.2">
      <c r="A336" s="26"/>
      <c r="B336" s="123">
        <f t="shared" si="31"/>
        <v>327</v>
      </c>
      <c r="C336" s="107"/>
      <c r="D336" s="111"/>
      <c r="F336" s="108"/>
      <c r="G336" s="120"/>
      <c r="H336" s="101">
        <f t="shared" si="29"/>
        <v>0</v>
      </c>
      <c r="I336" s="113"/>
      <c r="J336" s="113"/>
      <c r="K336" s="113"/>
      <c r="L336" s="113"/>
      <c r="M336" s="113"/>
      <c r="N336" s="113"/>
      <c r="O336" s="113"/>
      <c r="P336" s="27"/>
      <c r="Q336" s="113"/>
      <c r="R336" s="113"/>
      <c r="S336" s="113"/>
      <c r="T336" s="113"/>
      <c r="U336" s="113"/>
      <c r="V336" s="113"/>
      <c r="W336" s="113"/>
      <c r="X336" s="28"/>
      <c r="Y336" s="221"/>
      <c r="Z336" s="221"/>
      <c r="AA336" s="221"/>
      <c r="AB336" s="221"/>
      <c r="AC336" s="221"/>
      <c r="AD336" s="221"/>
      <c r="AE336" s="221"/>
      <c r="AF336" s="28"/>
      <c r="AG336" s="221"/>
      <c r="AH336" s="221"/>
      <c r="AI336" s="221"/>
      <c r="AJ336" s="221"/>
      <c r="AK336" s="221"/>
      <c r="AL336" s="221"/>
      <c r="AM336" s="221"/>
      <c r="AN336" s="28"/>
      <c r="AO336" s="141"/>
      <c r="AP336" s="141"/>
      <c r="AQ336" s="141"/>
      <c r="AR336" s="79" t="str">
        <f t="shared" si="28"/>
        <v/>
      </c>
      <c r="AS336" s="139"/>
      <c r="AT336" s="139"/>
      <c r="AU336" s="28"/>
      <c r="AV336" s="215"/>
      <c r="AW336" s="215"/>
      <c r="AX336" s="28"/>
      <c r="AY336" s="140"/>
      <c r="AZ336" s="28"/>
      <c r="BA336" s="140"/>
      <c r="BB336" s="140"/>
      <c r="BC336" s="140"/>
      <c r="BD336" s="140"/>
      <c r="BE336" s="140"/>
      <c r="BF336" s="140"/>
      <c r="BG336" s="140"/>
      <c r="BH336" s="140"/>
      <c r="BI336" s="140"/>
      <c r="BJ336" s="140"/>
      <c r="BK336" s="140"/>
      <c r="BL336" s="140"/>
      <c r="BM336" s="140"/>
      <c r="BN336" s="140"/>
      <c r="BO336" s="140"/>
      <c r="BP336" s="140"/>
      <c r="BQ336" s="140"/>
      <c r="BR336" s="140"/>
      <c r="BS336" s="140"/>
      <c r="BT336" s="140"/>
      <c r="BU336" s="140"/>
      <c r="BV336" s="140"/>
      <c r="BW336" s="140"/>
      <c r="BX336" s="140"/>
      <c r="BY336" s="140"/>
      <c r="BZ336" s="140"/>
      <c r="CA336" s="140"/>
      <c r="CB336" s="140"/>
      <c r="CC336" s="140"/>
      <c r="CD336" s="140"/>
      <c r="CE336" s="140"/>
      <c r="CF336" s="140"/>
      <c r="CG336" s="140"/>
      <c r="CH336" s="140"/>
      <c r="CI336" s="140"/>
      <c r="CJ336" s="140"/>
      <c r="CK336" s="140"/>
      <c r="CL336" s="140"/>
      <c r="CM336" s="140"/>
      <c r="CN336" s="140"/>
      <c r="CO336" s="140"/>
      <c r="CP336" s="140"/>
      <c r="CQ336" s="140"/>
      <c r="CR336" s="140"/>
      <c r="CS336" s="140"/>
      <c r="CT336" s="140"/>
      <c r="CU336" s="140"/>
      <c r="CV336" s="140"/>
      <c r="CW336" s="140"/>
      <c r="CX336" s="140"/>
      <c r="CY336" s="103">
        <f t="shared" si="30"/>
        <v>0</v>
      </c>
      <c r="CZ336" s="78"/>
    </row>
    <row r="337" spans="1:104" x14ac:dyDescent="0.2">
      <c r="A337" s="26"/>
      <c r="B337" s="123">
        <f t="shared" si="31"/>
        <v>328</v>
      </c>
      <c r="C337" s="107"/>
      <c r="D337" s="111"/>
      <c r="F337" s="108"/>
      <c r="G337" s="120"/>
      <c r="H337" s="101">
        <f t="shared" si="29"/>
        <v>0</v>
      </c>
      <c r="I337" s="113"/>
      <c r="J337" s="113"/>
      <c r="K337" s="113"/>
      <c r="L337" s="113"/>
      <c r="M337" s="113"/>
      <c r="N337" s="113"/>
      <c r="O337" s="113"/>
      <c r="P337" s="27"/>
      <c r="Q337" s="113"/>
      <c r="R337" s="113"/>
      <c r="S337" s="113"/>
      <c r="T337" s="113"/>
      <c r="U337" s="113"/>
      <c r="V337" s="113"/>
      <c r="W337" s="113"/>
      <c r="X337" s="28"/>
      <c r="Y337" s="221"/>
      <c r="Z337" s="221"/>
      <c r="AA337" s="221"/>
      <c r="AB337" s="221"/>
      <c r="AC337" s="221"/>
      <c r="AD337" s="221"/>
      <c r="AE337" s="221"/>
      <c r="AF337" s="28"/>
      <c r="AG337" s="221"/>
      <c r="AH337" s="221"/>
      <c r="AI337" s="221"/>
      <c r="AJ337" s="221"/>
      <c r="AK337" s="221"/>
      <c r="AL337" s="221"/>
      <c r="AM337" s="221"/>
      <c r="AN337" s="28"/>
      <c r="AO337" s="141"/>
      <c r="AP337" s="141"/>
      <c r="AQ337" s="141"/>
      <c r="AR337" s="79" t="str">
        <f t="shared" si="28"/>
        <v/>
      </c>
      <c r="AS337" s="139"/>
      <c r="AT337" s="139"/>
      <c r="AU337" s="28"/>
      <c r="AV337" s="215"/>
      <c r="AW337" s="215"/>
      <c r="AX337" s="28"/>
      <c r="AY337" s="140"/>
      <c r="AZ337" s="28"/>
      <c r="BA337" s="140"/>
      <c r="BB337" s="140"/>
      <c r="BC337" s="140"/>
      <c r="BD337" s="140"/>
      <c r="BE337" s="140"/>
      <c r="BF337" s="140"/>
      <c r="BG337" s="140"/>
      <c r="BH337" s="140"/>
      <c r="BI337" s="140"/>
      <c r="BJ337" s="140"/>
      <c r="BK337" s="140"/>
      <c r="BL337" s="140"/>
      <c r="BM337" s="140"/>
      <c r="BN337" s="140"/>
      <c r="BO337" s="140"/>
      <c r="BP337" s="140"/>
      <c r="BQ337" s="140"/>
      <c r="BR337" s="140"/>
      <c r="BS337" s="140"/>
      <c r="BT337" s="140"/>
      <c r="BU337" s="140"/>
      <c r="BV337" s="140"/>
      <c r="BW337" s="140"/>
      <c r="BX337" s="140"/>
      <c r="BY337" s="140"/>
      <c r="BZ337" s="140"/>
      <c r="CA337" s="140"/>
      <c r="CB337" s="140"/>
      <c r="CC337" s="140"/>
      <c r="CD337" s="140"/>
      <c r="CE337" s="140"/>
      <c r="CF337" s="140"/>
      <c r="CG337" s="140"/>
      <c r="CH337" s="140"/>
      <c r="CI337" s="140"/>
      <c r="CJ337" s="140"/>
      <c r="CK337" s="140"/>
      <c r="CL337" s="140"/>
      <c r="CM337" s="140"/>
      <c r="CN337" s="140"/>
      <c r="CO337" s="140"/>
      <c r="CP337" s="140"/>
      <c r="CQ337" s="140"/>
      <c r="CR337" s="140"/>
      <c r="CS337" s="140"/>
      <c r="CT337" s="140"/>
      <c r="CU337" s="140"/>
      <c r="CV337" s="140"/>
      <c r="CW337" s="140"/>
      <c r="CX337" s="140"/>
      <c r="CY337" s="103">
        <f t="shared" si="30"/>
        <v>0</v>
      </c>
      <c r="CZ337" s="78"/>
    </row>
    <row r="338" spans="1:104" x14ac:dyDescent="0.2">
      <c r="A338" s="26"/>
      <c r="B338" s="123">
        <f t="shared" si="31"/>
        <v>329</v>
      </c>
      <c r="C338" s="107"/>
      <c r="D338" s="111"/>
      <c r="F338" s="108"/>
      <c r="G338" s="120"/>
      <c r="H338" s="101">
        <f t="shared" si="29"/>
        <v>0</v>
      </c>
      <c r="I338" s="113"/>
      <c r="J338" s="113"/>
      <c r="K338" s="113"/>
      <c r="L338" s="113"/>
      <c r="M338" s="113"/>
      <c r="N338" s="113"/>
      <c r="O338" s="113"/>
      <c r="P338" s="27"/>
      <c r="Q338" s="113"/>
      <c r="R338" s="113"/>
      <c r="S338" s="113"/>
      <c r="T338" s="113"/>
      <c r="U338" s="113"/>
      <c r="V338" s="113"/>
      <c r="W338" s="113"/>
      <c r="X338" s="28"/>
      <c r="Y338" s="221"/>
      <c r="Z338" s="221"/>
      <c r="AA338" s="221"/>
      <c r="AB338" s="221"/>
      <c r="AC338" s="221"/>
      <c r="AD338" s="221"/>
      <c r="AE338" s="221"/>
      <c r="AF338" s="28"/>
      <c r="AG338" s="221"/>
      <c r="AH338" s="221"/>
      <c r="AI338" s="221"/>
      <c r="AJ338" s="221"/>
      <c r="AK338" s="221"/>
      <c r="AL338" s="221"/>
      <c r="AM338" s="221"/>
      <c r="AN338" s="28"/>
      <c r="AO338" s="141"/>
      <c r="AP338" s="141"/>
      <c r="AQ338" s="141"/>
      <c r="AR338" s="79" t="str">
        <f t="shared" si="28"/>
        <v/>
      </c>
      <c r="AS338" s="139"/>
      <c r="AT338" s="139"/>
      <c r="AU338" s="28"/>
      <c r="AV338" s="215"/>
      <c r="AW338" s="215"/>
      <c r="AX338" s="28"/>
      <c r="AY338" s="140"/>
      <c r="AZ338" s="28"/>
      <c r="BA338" s="140"/>
      <c r="BB338" s="140"/>
      <c r="BC338" s="140"/>
      <c r="BD338" s="140"/>
      <c r="BE338" s="140"/>
      <c r="BF338" s="140"/>
      <c r="BG338" s="140"/>
      <c r="BH338" s="140"/>
      <c r="BI338" s="140"/>
      <c r="BJ338" s="140"/>
      <c r="BK338" s="140"/>
      <c r="BL338" s="140"/>
      <c r="BM338" s="140"/>
      <c r="BN338" s="140"/>
      <c r="BO338" s="140"/>
      <c r="BP338" s="140"/>
      <c r="BQ338" s="140"/>
      <c r="BR338" s="140"/>
      <c r="BS338" s="140"/>
      <c r="BT338" s="140"/>
      <c r="BU338" s="140"/>
      <c r="BV338" s="140"/>
      <c r="BW338" s="140"/>
      <c r="BX338" s="140"/>
      <c r="BY338" s="140"/>
      <c r="BZ338" s="140"/>
      <c r="CA338" s="140"/>
      <c r="CB338" s="140"/>
      <c r="CC338" s="140"/>
      <c r="CD338" s="140"/>
      <c r="CE338" s="140"/>
      <c r="CF338" s="140"/>
      <c r="CG338" s="140"/>
      <c r="CH338" s="140"/>
      <c r="CI338" s="140"/>
      <c r="CJ338" s="140"/>
      <c r="CK338" s="140"/>
      <c r="CL338" s="140"/>
      <c r="CM338" s="140"/>
      <c r="CN338" s="140"/>
      <c r="CO338" s="140"/>
      <c r="CP338" s="140"/>
      <c r="CQ338" s="140"/>
      <c r="CR338" s="140"/>
      <c r="CS338" s="140"/>
      <c r="CT338" s="140"/>
      <c r="CU338" s="140"/>
      <c r="CV338" s="140"/>
      <c r="CW338" s="140"/>
      <c r="CX338" s="140"/>
      <c r="CY338" s="103">
        <f t="shared" si="30"/>
        <v>0</v>
      </c>
      <c r="CZ338" s="78"/>
    </row>
    <row r="339" spans="1:104" x14ac:dyDescent="0.2">
      <c r="A339" s="26"/>
      <c r="B339" s="123">
        <f t="shared" si="31"/>
        <v>330</v>
      </c>
      <c r="C339" s="107"/>
      <c r="D339" s="111"/>
      <c r="F339" s="108"/>
      <c r="G339" s="120"/>
      <c r="H339" s="101">
        <f t="shared" si="29"/>
        <v>0</v>
      </c>
      <c r="I339" s="113"/>
      <c r="J339" s="113"/>
      <c r="K339" s="113"/>
      <c r="L339" s="113"/>
      <c r="M339" s="113"/>
      <c r="N339" s="113"/>
      <c r="O339" s="113"/>
      <c r="P339" s="27"/>
      <c r="Q339" s="113"/>
      <c r="R339" s="113"/>
      <c r="S339" s="113"/>
      <c r="T339" s="113"/>
      <c r="U339" s="113"/>
      <c r="V339" s="113"/>
      <c r="W339" s="113"/>
      <c r="X339" s="28"/>
      <c r="Y339" s="221"/>
      <c r="Z339" s="221"/>
      <c r="AA339" s="221"/>
      <c r="AB339" s="221"/>
      <c r="AC339" s="221"/>
      <c r="AD339" s="221"/>
      <c r="AE339" s="221"/>
      <c r="AF339" s="28"/>
      <c r="AG339" s="221"/>
      <c r="AH339" s="221"/>
      <c r="AI339" s="221"/>
      <c r="AJ339" s="221"/>
      <c r="AK339" s="221"/>
      <c r="AL339" s="221"/>
      <c r="AM339" s="221"/>
      <c r="AN339" s="28"/>
      <c r="AO339" s="141"/>
      <c r="AP339" s="141"/>
      <c r="AQ339" s="141"/>
      <c r="AR339" s="79" t="str">
        <f t="shared" si="28"/>
        <v/>
      </c>
      <c r="AS339" s="139"/>
      <c r="AT339" s="139"/>
      <c r="AU339" s="28"/>
      <c r="AV339" s="215"/>
      <c r="AW339" s="215"/>
      <c r="AX339" s="28"/>
      <c r="AY339" s="140"/>
      <c r="AZ339" s="28"/>
      <c r="BA339" s="140"/>
      <c r="BB339" s="140"/>
      <c r="BC339" s="140"/>
      <c r="BD339" s="140"/>
      <c r="BE339" s="140"/>
      <c r="BF339" s="140"/>
      <c r="BG339" s="140"/>
      <c r="BH339" s="140"/>
      <c r="BI339" s="140"/>
      <c r="BJ339" s="140"/>
      <c r="BK339" s="140"/>
      <c r="BL339" s="140"/>
      <c r="BM339" s="140"/>
      <c r="BN339" s="140"/>
      <c r="BO339" s="140"/>
      <c r="BP339" s="140"/>
      <c r="BQ339" s="140"/>
      <c r="BR339" s="140"/>
      <c r="BS339" s="140"/>
      <c r="BT339" s="140"/>
      <c r="BU339" s="140"/>
      <c r="BV339" s="140"/>
      <c r="BW339" s="140"/>
      <c r="BX339" s="140"/>
      <c r="BY339" s="140"/>
      <c r="BZ339" s="140"/>
      <c r="CA339" s="140"/>
      <c r="CB339" s="140"/>
      <c r="CC339" s="140"/>
      <c r="CD339" s="140"/>
      <c r="CE339" s="140"/>
      <c r="CF339" s="140"/>
      <c r="CG339" s="140"/>
      <c r="CH339" s="140"/>
      <c r="CI339" s="140"/>
      <c r="CJ339" s="140"/>
      <c r="CK339" s="140"/>
      <c r="CL339" s="140"/>
      <c r="CM339" s="140"/>
      <c r="CN339" s="140"/>
      <c r="CO339" s="140"/>
      <c r="CP339" s="140"/>
      <c r="CQ339" s="140"/>
      <c r="CR339" s="140"/>
      <c r="CS339" s="140"/>
      <c r="CT339" s="140"/>
      <c r="CU339" s="140"/>
      <c r="CV339" s="140"/>
      <c r="CW339" s="140"/>
      <c r="CX339" s="140"/>
      <c r="CY339" s="103">
        <f t="shared" si="30"/>
        <v>0</v>
      </c>
      <c r="CZ339" s="78"/>
    </row>
    <row r="340" spans="1:104" x14ac:dyDescent="0.2">
      <c r="A340" s="26"/>
      <c r="B340" s="123">
        <f t="shared" si="31"/>
        <v>331</v>
      </c>
      <c r="C340" s="107"/>
      <c r="D340" s="111"/>
      <c r="F340" s="108"/>
      <c r="G340" s="120"/>
      <c r="H340" s="101">
        <f t="shared" si="29"/>
        <v>0</v>
      </c>
      <c r="I340" s="113"/>
      <c r="J340" s="113"/>
      <c r="K340" s="113"/>
      <c r="L340" s="113"/>
      <c r="M340" s="113"/>
      <c r="N340" s="113"/>
      <c r="O340" s="113"/>
      <c r="P340" s="27"/>
      <c r="Q340" s="113"/>
      <c r="R340" s="113"/>
      <c r="S340" s="113"/>
      <c r="T340" s="113"/>
      <c r="U340" s="113"/>
      <c r="V340" s="113"/>
      <c r="W340" s="113"/>
      <c r="X340" s="28"/>
      <c r="Y340" s="221"/>
      <c r="Z340" s="221"/>
      <c r="AA340" s="221"/>
      <c r="AB340" s="221"/>
      <c r="AC340" s="221"/>
      <c r="AD340" s="221"/>
      <c r="AE340" s="221"/>
      <c r="AF340" s="28"/>
      <c r="AG340" s="221"/>
      <c r="AH340" s="221"/>
      <c r="AI340" s="221"/>
      <c r="AJ340" s="221"/>
      <c r="AK340" s="221"/>
      <c r="AL340" s="221"/>
      <c r="AM340" s="221"/>
      <c r="AN340" s="28"/>
      <c r="AO340" s="141"/>
      <c r="AP340" s="141"/>
      <c r="AQ340" s="141"/>
      <c r="AR340" s="79" t="str">
        <f t="shared" si="28"/>
        <v/>
      </c>
      <c r="AS340" s="139"/>
      <c r="AT340" s="139"/>
      <c r="AU340" s="28"/>
      <c r="AV340" s="215"/>
      <c r="AW340" s="215"/>
      <c r="AX340" s="28"/>
      <c r="AY340" s="140"/>
      <c r="AZ340" s="28"/>
      <c r="BA340" s="140"/>
      <c r="BB340" s="140"/>
      <c r="BC340" s="140"/>
      <c r="BD340" s="140"/>
      <c r="BE340" s="140"/>
      <c r="BF340" s="140"/>
      <c r="BG340" s="140"/>
      <c r="BH340" s="140"/>
      <c r="BI340" s="140"/>
      <c r="BJ340" s="140"/>
      <c r="BK340" s="140"/>
      <c r="BL340" s="140"/>
      <c r="BM340" s="140"/>
      <c r="BN340" s="140"/>
      <c r="BO340" s="140"/>
      <c r="BP340" s="140"/>
      <c r="BQ340" s="140"/>
      <c r="BR340" s="140"/>
      <c r="BS340" s="140"/>
      <c r="BT340" s="140"/>
      <c r="BU340" s="140"/>
      <c r="BV340" s="140"/>
      <c r="BW340" s="140"/>
      <c r="BX340" s="140"/>
      <c r="BY340" s="140"/>
      <c r="BZ340" s="140"/>
      <c r="CA340" s="140"/>
      <c r="CB340" s="140"/>
      <c r="CC340" s="140"/>
      <c r="CD340" s="140"/>
      <c r="CE340" s="140"/>
      <c r="CF340" s="140"/>
      <c r="CG340" s="140"/>
      <c r="CH340" s="140"/>
      <c r="CI340" s="140"/>
      <c r="CJ340" s="140"/>
      <c r="CK340" s="140"/>
      <c r="CL340" s="140"/>
      <c r="CM340" s="140"/>
      <c r="CN340" s="140"/>
      <c r="CO340" s="140"/>
      <c r="CP340" s="140"/>
      <c r="CQ340" s="140"/>
      <c r="CR340" s="140"/>
      <c r="CS340" s="140"/>
      <c r="CT340" s="140"/>
      <c r="CU340" s="140"/>
      <c r="CV340" s="140"/>
      <c r="CW340" s="140"/>
      <c r="CX340" s="140"/>
      <c r="CY340" s="103">
        <f t="shared" si="30"/>
        <v>0</v>
      </c>
      <c r="CZ340" s="78"/>
    </row>
    <row r="341" spans="1:104" x14ac:dyDescent="0.2">
      <c r="A341" s="26"/>
      <c r="B341" s="123">
        <f t="shared" si="31"/>
        <v>332</v>
      </c>
      <c r="C341" s="107"/>
      <c r="D341" s="111"/>
      <c r="F341" s="108"/>
      <c r="G341" s="120"/>
      <c r="H341" s="101">
        <f t="shared" si="29"/>
        <v>0</v>
      </c>
      <c r="I341" s="113"/>
      <c r="J341" s="113"/>
      <c r="K341" s="113"/>
      <c r="L341" s="113"/>
      <c r="M341" s="113"/>
      <c r="N341" s="113"/>
      <c r="O341" s="113"/>
      <c r="P341" s="27"/>
      <c r="Q341" s="113"/>
      <c r="R341" s="113"/>
      <c r="S341" s="113"/>
      <c r="T341" s="113"/>
      <c r="U341" s="113"/>
      <c r="V341" s="113"/>
      <c r="W341" s="113"/>
      <c r="X341" s="28"/>
      <c r="Y341" s="221"/>
      <c r="Z341" s="221"/>
      <c r="AA341" s="221"/>
      <c r="AB341" s="221"/>
      <c r="AC341" s="221"/>
      <c r="AD341" s="221"/>
      <c r="AE341" s="221"/>
      <c r="AF341" s="28"/>
      <c r="AG341" s="221"/>
      <c r="AH341" s="221"/>
      <c r="AI341" s="221"/>
      <c r="AJ341" s="221"/>
      <c r="AK341" s="221"/>
      <c r="AL341" s="221"/>
      <c r="AM341" s="221"/>
      <c r="AN341" s="28"/>
      <c r="AO341" s="141"/>
      <c r="AP341" s="141"/>
      <c r="AQ341" s="141"/>
      <c r="AR341" s="79" t="str">
        <f t="shared" si="28"/>
        <v/>
      </c>
      <c r="AS341" s="139"/>
      <c r="AT341" s="139"/>
      <c r="AU341" s="28"/>
      <c r="AV341" s="215"/>
      <c r="AW341" s="215"/>
      <c r="AX341" s="28"/>
      <c r="AY341" s="140"/>
      <c r="AZ341" s="28"/>
      <c r="BA341" s="140"/>
      <c r="BB341" s="140"/>
      <c r="BC341" s="140"/>
      <c r="BD341" s="140"/>
      <c r="BE341" s="140"/>
      <c r="BF341" s="140"/>
      <c r="BG341" s="140"/>
      <c r="BH341" s="140"/>
      <c r="BI341" s="140"/>
      <c r="BJ341" s="140"/>
      <c r="BK341" s="140"/>
      <c r="BL341" s="140"/>
      <c r="BM341" s="140"/>
      <c r="BN341" s="140"/>
      <c r="BO341" s="140"/>
      <c r="BP341" s="140"/>
      <c r="BQ341" s="140"/>
      <c r="BR341" s="140"/>
      <c r="BS341" s="140"/>
      <c r="BT341" s="140"/>
      <c r="BU341" s="140"/>
      <c r="BV341" s="140"/>
      <c r="BW341" s="140"/>
      <c r="BX341" s="140"/>
      <c r="BY341" s="140"/>
      <c r="BZ341" s="140"/>
      <c r="CA341" s="140"/>
      <c r="CB341" s="140"/>
      <c r="CC341" s="140"/>
      <c r="CD341" s="140"/>
      <c r="CE341" s="140"/>
      <c r="CF341" s="140"/>
      <c r="CG341" s="140"/>
      <c r="CH341" s="140"/>
      <c r="CI341" s="140"/>
      <c r="CJ341" s="140"/>
      <c r="CK341" s="140"/>
      <c r="CL341" s="140"/>
      <c r="CM341" s="140"/>
      <c r="CN341" s="140"/>
      <c r="CO341" s="140"/>
      <c r="CP341" s="140"/>
      <c r="CQ341" s="140"/>
      <c r="CR341" s="140"/>
      <c r="CS341" s="140"/>
      <c r="CT341" s="140"/>
      <c r="CU341" s="140"/>
      <c r="CV341" s="140"/>
      <c r="CW341" s="140"/>
      <c r="CX341" s="140"/>
      <c r="CY341" s="103">
        <f t="shared" si="30"/>
        <v>0</v>
      </c>
      <c r="CZ341" s="78"/>
    </row>
    <row r="342" spans="1:104" x14ac:dyDescent="0.2">
      <c r="A342" s="26"/>
      <c r="B342" s="123">
        <f t="shared" si="31"/>
        <v>333</v>
      </c>
      <c r="C342" s="107"/>
      <c r="D342" s="111"/>
      <c r="F342" s="108"/>
      <c r="G342" s="120"/>
      <c r="H342" s="101">
        <f t="shared" si="29"/>
        <v>0</v>
      </c>
      <c r="I342" s="113"/>
      <c r="J342" s="113"/>
      <c r="K342" s="113"/>
      <c r="L342" s="113"/>
      <c r="M342" s="113"/>
      <c r="N342" s="113"/>
      <c r="O342" s="113"/>
      <c r="P342" s="27"/>
      <c r="Q342" s="113"/>
      <c r="R342" s="113"/>
      <c r="S342" s="113"/>
      <c r="T342" s="113"/>
      <c r="U342" s="113"/>
      <c r="V342" s="113"/>
      <c r="W342" s="113"/>
      <c r="X342" s="28"/>
      <c r="Y342" s="221"/>
      <c r="Z342" s="221"/>
      <c r="AA342" s="221"/>
      <c r="AB342" s="221"/>
      <c r="AC342" s="221"/>
      <c r="AD342" s="221"/>
      <c r="AE342" s="221"/>
      <c r="AF342" s="28"/>
      <c r="AG342" s="221"/>
      <c r="AH342" s="221"/>
      <c r="AI342" s="221"/>
      <c r="AJ342" s="221"/>
      <c r="AK342" s="221"/>
      <c r="AL342" s="221"/>
      <c r="AM342" s="221"/>
      <c r="AN342" s="28"/>
      <c r="AO342" s="141"/>
      <c r="AP342" s="141"/>
      <c r="AQ342" s="141"/>
      <c r="AR342" s="79" t="str">
        <f t="shared" si="28"/>
        <v/>
      </c>
      <c r="AS342" s="139"/>
      <c r="AT342" s="139"/>
      <c r="AU342" s="28"/>
      <c r="AV342" s="215"/>
      <c r="AW342" s="215"/>
      <c r="AX342" s="28"/>
      <c r="AY342" s="140"/>
      <c r="AZ342" s="28"/>
      <c r="BA342" s="140"/>
      <c r="BB342" s="140"/>
      <c r="BC342" s="140"/>
      <c r="BD342" s="140"/>
      <c r="BE342" s="140"/>
      <c r="BF342" s="140"/>
      <c r="BG342" s="140"/>
      <c r="BH342" s="140"/>
      <c r="BI342" s="140"/>
      <c r="BJ342" s="140"/>
      <c r="BK342" s="140"/>
      <c r="BL342" s="140"/>
      <c r="BM342" s="140"/>
      <c r="BN342" s="140"/>
      <c r="BO342" s="140"/>
      <c r="BP342" s="140"/>
      <c r="BQ342" s="140"/>
      <c r="BR342" s="140"/>
      <c r="BS342" s="140"/>
      <c r="BT342" s="140"/>
      <c r="BU342" s="140"/>
      <c r="BV342" s="140"/>
      <c r="BW342" s="140"/>
      <c r="BX342" s="140"/>
      <c r="BY342" s="140"/>
      <c r="BZ342" s="140"/>
      <c r="CA342" s="140"/>
      <c r="CB342" s="140"/>
      <c r="CC342" s="140"/>
      <c r="CD342" s="140"/>
      <c r="CE342" s="140"/>
      <c r="CF342" s="140"/>
      <c r="CG342" s="140"/>
      <c r="CH342" s="140"/>
      <c r="CI342" s="140"/>
      <c r="CJ342" s="140"/>
      <c r="CK342" s="140"/>
      <c r="CL342" s="140"/>
      <c r="CM342" s="140"/>
      <c r="CN342" s="140"/>
      <c r="CO342" s="140"/>
      <c r="CP342" s="140"/>
      <c r="CQ342" s="140"/>
      <c r="CR342" s="140"/>
      <c r="CS342" s="140"/>
      <c r="CT342" s="140"/>
      <c r="CU342" s="140"/>
      <c r="CV342" s="140"/>
      <c r="CW342" s="140"/>
      <c r="CX342" s="140"/>
      <c r="CY342" s="103">
        <f t="shared" si="30"/>
        <v>0</v>
      </c>
      <c r="CZ342" s="78"/>
    </row>
    <row r="343" spans="1:104" x14ac:dyDescent="0.2">
      <c r="A343" s="26"/>
      <c r="B343" s="123">
        <f t="shared" si="31"/>
        <v>334</v>
      </c>
      <c r="C343" s="107"/>
      <c r="D343" s="111"/>
      <c r="F343" s="108"/>
      <c r="G343" s="120"/>
      <c r="H343" s="101">
        <f t="shared" si="29"/>
        <v>0</v>
      </c>
      <c r="I343" s="113"/>
      <c r="J343" s="113"/>
      <c r="K343" s="113"/>
      <c r="L343" s="113"/>
      <c r="M343" s="113"/>
      <c r="N343" s="113"/>
      <c r="O343" s="113"/>
      <c r="P343" s="27"/>
      <c r="Q343" s="113"/>
      <c r="R343" s="113"/>
      <c r="S343" s="113"/>
      <c r="T343" s="113"/>
      <c r="U343" s="113"/>
      <c r="V343" s="113"/>
      <c r="W343" s="113"/>
      <c r="X343" s="28"/>
      <c r="Y343" s="221"/>
      <c r="Z343" s="221"/>
      <c r="AA343" s="221"/>
      <c r="AB343" s="221"/>
      <c r="AC343" s="221"/>
      <c r="AD343" s="221"/>
      <c r="AE343" s="221"/>
      <c r="AF343" s="28"/>
      <c r="AG343" s="221"/>
      <c r="AH343" s="221"/>
      <c r="AI343" s="221"/>
      <c r="AJ343" s="221"/>
      <c r="AK343" s="221"/>
      <c r="AL343" s="221"/>
      <c r="AM343" s="221"/>
      <c r="AN343" s="28"/>
      <c r="AO343" s="141"/>
      <c r="AP343" s="141"/>
      <c r="AQ343" s="141"/>
      <c r="AR343" s="79" t="str">
        <f t="shared" si="28"/>
        <v/>
      </c>
      <c r="AS343" s="139"/>
      <c r="AT343" s="139"/>
      <c r="AU343" s="28"/>
      <c r="AV343" s="215"/>
      <c r="AW343" s="215"/>
      <c r="AX343" s="28"/>
      <c r="AY343" s="140"/>
      <c r="AZ343" s="28"/>
      <c r="BA343" s="140"/>
      <c r="BB343" s="140"/>
      <c r="BC343" s="140"/>
      <c r="BD343" s="140"/>
      <c r="BE343" s="140"/>
      <c r="BF343" s="140"/>
      <c r="BG343" s="140"/>
      <c r="BH343" s="140"/>
      <c r="BI343" s="140"/>
      <c r="BJ343" s="140"/>
      <c r="BK343" s="140"/>
      <c r="BL343" s="140"/>
      <c r="BM343" s="140"/>
      <c r="BN343" s="140"/>
      <c r="BO343" s="140"/>
      <c r="BP343" s="140"/>
      <c r="BQ343" s="140"/>
      <c r="BR343" s="140"/>
      <c r="BS343" s="140"/>
      <c r="BT343" s="140"/>
      <c r="BU343" s="140"/>
      <c r="BV343" s="140"/>
      <c r="BW343" s="140"/>
      <c r="BX343" s="140"/>
      <c r="BY343" s="140"/>
      <c r="BZ343" s="140"/>
      <c r="CA343" s="140"/>
      <c r="CB343" s="140"/>
      <c r="CC343" s="140"/>
      <c r="CD343" s="140"/>
      <c r="CE343" s="140"/>
      <c r="CF343" s="140"/>
      <c r="CG343" s="140"/>
      <c r="CH343" s="140"/>
      <c r="CI343" s="140"/>
      <c r="CJ343" s="140"/>
      <c r="CK343" s="140"/>
      <c r="CL343" s="140"/>
      <c r="CM343" s="140"/>
      <c r="CN343" s="140"/>
      <c r="CO343" s="140"/>
      <c r="CP343" s="140"/>
      <c r="CQ343" s="140"/>
      <c r="CR343" s="140"/>
      <c r="CS343" s="140"/>
      <c r="CT343" s="140"/>
      <c r="CU343" s="140"/>
      <c r="CV343" s="140"/>
      <c r="CW343" s="140"/>
      <c r="CX343" s="140"/>
      <c r="CY343" s="103">
        <f t="shared" si="30"/>
        <v>0</v>
      </c>
      <c r="CZ343" s="78"/>
    </row>
    <row r="344" spans="1:104" x14ac:dyDescent="0.2">
      <c r="A344" s="26"/>
      <c r="B344" s="123">
        <f t="shared" si="31"/>
        <v>335</v>
      </c>
      <c r="C344" s="107"/>
      <c r="D344" s="111"/>
      <c r="F344" s="108"/>
      <c r="G344" s="120"/>
      <c r="H344" s="101">
        <f t="shared" si="29"/>
        <v>0</v>
      </c>
      <c r="I344" s="113"/>
      <c r="J344" s="113"/>
      <c r="K344" s="113"/>
      <c r="L344" s="113"/>
      <c r="M344" s="113"/>
      <c r="N344" s="113"/>
      <c r="O344" s="113"/>
      <c r="P344" s="27"/>
      <c r="Q344" s="113"/>
      <c r="R344" s="113"/>
      <c r="S344" s="113"/>
      <c r="T344" s="113"/>
      <c r="U344" s="113"/>
      <c r="V344" s="113"/>
      <c r="W344" s="113"/>
      <c r="X344" s="28"/>
      <c r="Y344" s="221"/>
      <c r="Z344" s="221"/>
      <c r="AA344" s="221"/>
      <c r="AB344" s="221"/>
      <c r="AC344" s="221"/>
      <c r="AD344" s="221"/>
      <c r="AE344" s="221"/>
      <c r="AF344" s="28"/>
      <c r="AG344" s="221"/>
      <c r="AH344" s="221"/>
      <c r="AI344" s="221"/>
      <c r="AJ344" s="221"/>
      <c r="AK344" s="221"/>
      <c r="AL344" s="221"/>
      <c r="AM344" s="221"/>
      <c r="AN344" s="28"/>
      <c r="AO344" s="141"/>
      <c r="AP344" s="141"/>
      <c r="AQ344" s="141"/>
      <c r="AR344" s="79" t="str">
        <f t="shared" si="28"/>
        <v/>
      </c>
      <c r="AS344" s="139"/>
      <c r="AT344" s="139"/>
      <c r="AU344" s="28"/>
      <c r="AV344" s="215"/>
      <c r="AW344" s="215"/>
      <c r="AX344" s="28"/>
      <c r="AY344" s="140"/>
      <c r="AZ344" s="28"/>
      <c r="BA344" s="140"/>
      <c r="BB344" s="140"/>
      <c r="BC344" s="140"/>
      <c r="BD344" s="140"/>
      <c r="BE344" s="140"/>
      <c r="BF344" s="140"/>
      <c r="BG344" s="140"/>
      <c r="BH344" s="140"/>
      <c r="BI344" s="140"/>
      <c r="BJ344" s="140"/>
      <c r="BK344" s="140"/>
      <c r="BL344" s="140"/>
      <c r="BM344" s="140"/>
      <c r="BN344" s="140"/>
      <c r="BO344" s="140"/>
      <c r="BP344" s="140"/>
      <c r="BQ344" s="140"/>
      <c r="BR344" s="140"/>
      <c r="BS344" s="140"/>
      <c r="BT344" s="140"/>
      <c r="BU344" s="140"/>
      <c r="BV344" s="140"/>
      <c r="BW344" s="140"/>
      <c r="BX344" s="140"/>
      <c r="BY344" s="140"/>
      <c r="BZ344" s="140"/>
      <c r="CA344" s="140"/>
      <c r="CB344" s="140"/>
      <c r="CC344" s="140"/>
      <c r="CD344" s="140"/>
      <c r="CE344" s="140"/>
      <c r="CF344" s="140"/>
      <c r="CG344" s="140"/>
      <c r="CH344" s="140"/>
      <c r="CI344" s="140"/>
      <c r="CJ344" s="140"/>
      <c r="CK344" s="140"/>
      <c r="CL344" s="140"/>
      <c r="CM344" s="140"/>
      <c r="CN344" s="140"/>
      <c r="CO344" s="140"/>
      <c r="CP344" s="140"/>
      <c r="CQ344" s="140"/>
      <c r="CR344" s="140"/>
      <c r="CS344" s="140"/>
      <c r="CT344" s="140"/>
      <c r="CU344" s="140"/>
      <c r="CV344" s="140"/>
      <c r="CW344" s="140"/>
      <c r="CX344" s="140"/>
      <c r="CY344" s="103">
        <f t="shared" si="30"/>
        <v>0</v>
      </c>
      <c r="CZ344" s="78"/>
    </row>
    <row r="345" spans="1:104" x14ac:dyDescent="0.2">
      <c r="A345" s="26"/>
      <c r="B345" s="123">
        <f t="shared" si="31"/>
        <v>336</v>
      </c>
      <c r="C345" s="107"/>
      <c r="D345" s="111"/>
      <c r="F345" s="108"/>
      <c r="G345" s="120"/>
      <c r="H345" s="101">
        <f t="shared" si="29"/>
        <v>0</v>
      </c>
      <c r="I345" s="113"/>
      <c r="J345" s="113"/>
      <c r="K345" s="113"/>
      <c r="L345" s="113"/>
      <c r="M345" s="113"/>
      <c r="N345" s="113"/>
      <c r="O345" s="113"/>
      <c r="P345" s="27"/>
      <c r="Q345" s="113"/>
      <c r="R345" s="113"/>
      <c r="S345" s="113"/>
      <c r="T345" s="113"/>
      <c r="U345" s="113"/>
      <c r="V345" s="113"/>
      <c r="W345" s="113"/>
      <c r="X345" s="28"/>
      <c r="Y345" s="221"/>
      <c r="Z345" s="221"/>
      <c r="AA345" s="221"/>
      <c r="AB345" s="221"/>
      <c r="AC345" s="221"/>
      <c r="AD345" s="221"/>
      <c r="AE345" s="221"/>
      <c r="AF345" s="28"/>
      <c r="AG345" s="221"/>
      <c r="AH345" s="221"/>
      <c r="AI345" s="221"/>
      <c r="AJ345" s="221"/>
      <c r="AK345" s="221"/>
      <c r="AL345" s="221"/>
      <c r="AM345" s="221"/>
      <c r="AN345" s="28"/>
      <c r="AO345" s="141"/>
      <c r="AP345" s="141"/>
      <c r="AQ345" s="141"/>
      <c r="AR345" s="79" t="str">
        <f t="shared" si="28"/>
        <v/>
      </c>
      <c r="AS345" s="139"/>
      <c r="AT345" s="139"/>
      <c r="AU345" s="28"/>
      <c r="AV345" s="215"/>
      <c r="AW345" s="215"/>
      <c r="AX345" s="28"/>
      <c r="AY345" s="140"/>
      <c r="AZ345" s="28"/>
      <c r="BA345" s="140"/>
      <c r="BB345" s="140"/>
      <c r="BC345" s="140"/>
      <c r="BD345" s="140"/>
      <c r="BE345" s="140"/>
      <c r="BF345" s="140"/>
      <c r="BG345" s="140"/>
      <c r="BH345" s="140"/>
      <c r="BI345" s="140"/>
      <c r="BJ345" s="140"/>
      <c r="BK345" s="140"/>
      <c r="BL345" s="140"/>
      <c r="BM345" s="140"/>
      <c r="BN345" s="140"/>
      <c r="BO345" s="140"/>
      <c r="BP345" s="140"/>
      <c r="BQ345" s="140"/>
      <c r="BR345" s="140"/>
      <c r="BS345" s="140"/>
      <c r="BT345" s="140"/>
      <c r="BU345" s="140"/>
      <c r="BV345" s="140"/>
      <c r="BW345" s="140"/>
      <c r="BX345" s="140"/>
      <c r="BY345" s="140"/>
      <c r="BZ345" s="140"/>
      <c r="CA345" s="140"/>
      <c r="CB345" s="140"/>
      <c r="CC345" s="140"/>
      <c r="CD345" s="140"/>
      <c r="CE345" s="140"/>
      <c r="CF345" s="140"/>
      <c r="CG345" s="140"/>
      <c r="CH345" s="140"/>
      <c r="CI345" s="140"/>
      <c r="CJ345" s="140"/>
      <c r="CK345" s="140"/>
      <c r="CL345" s="140"/>
      <c r="CM345" s="140"/>
      <c r="CN345" s="140"/>
      <c r="CO345" s="140"/>
      <c r="CP345" s="140"/>
      <c r="CQ345" s="140"/>
      <c r="CR345" s="140"/>
      <c r="CS345" s="140"/>
      <c r="CT345" s="140"/>
      <c r="CU345" s="140"/>
      <c r="CV345" s="140"/>
      <c r="CW345" s="140"/>
      <c r="CX345" s="140"/>
      <c r="CY345" s="103">
        <f t="shared" si="30"/>
        <v>0</v>
      </c>
      <c r="CZ345" s="78"/>
    </row>
    <row r="346" spans="1:104" x14ac:dyDescent="0.2">
      <c r="A346" s="26"/>
      <c r="B346" s="123">
        <f t="shared" si="31"/>
        <v>337</v>
      </c>
      <c r="C346" s="107"/>
      <c r="D346" s="111"/>
      <c r="F346" s="108"/>
      <c r="G346" s="120"/>
      <c r="H346" s="101">
        <f t="shared" si="29"/>
        <v>0</v>
      </c>
      <c r="I346" s="113"/>
      <c r="J346" s="113"/>
      <c r="K346" s="113"/>
      <c r="L346" s="113"/>
      <c r="M346" s="113"/>
      <c r="N346" s="113"/>
      <c r="O346" s="113"/>
      <c r="P346" s="27"/>
      <c r="Q346" s="113"/>
      <c r="R346" s="113"/>
      <c r="S346" s="113"/>
      <c r="T346" s="113"/>
      <c r="U346" s="113"/>
      <c r="V346" s="113"/>
      <c r="W346" s="113"/>
      <c r="X346" s="28"/>
      <c r="Y346" s="221"/>
      <c r="Z346" s="221"/>
      <c r="AA346" s="221"/>
      <c r="AB346" s="221"/>
      <c r="AC346" s="221"/>
      <c r="AD346" s="221"/>
      <c r="AE346" s="221"/>
      <c r="AF346" s="28"/>
      <c r="AG346" s="221"/>
      <c r="AH346" s="221"/>
      <c r="AI346" s="221"/>
      <c r="AJ346" s="221"/>
      <c r="AK346" s="221"/>
      <c r="AL346" s="221"/>
      <c r="AM346" s="221"/>
      <c r="AN346" s="28"/>
      <c r="AO346" s="141"/>
      <c r="AP346" s="141"/>
      <c r="AQ346" s="141"/>
      <c r="AR346" s="79" t="str">
        <f t="shared" si="28"/>
        <v/>
      </c>
      <c r="AS346" s="139"/>
      <c r="AT346" s="139"/>
      <c r="AU346" s="28"/>
      <c r="AV346" s="215"/>
      <c r="AW346" s="215"/>
      <c r="AX346" s="28"/>
      <c r="AY346" s="140"/>
      <c r="AZ346" s="28"/>
      <c r="BA346" s="140"/>
      <c r="BB346" s="140"/>
      <c r="BC346" s="140"/>
      <c r="BD346" s="140"/>
      <c r="BE346" s="140"/>
      <c r="BF346" s="140"/>
      <c r="BG346" s="140"/>
      <c r="BH346" s="140"/>
      <c r="BI346" s="140"/>
      <c r="BJ346" s="140"/>
      <c r="BK346" s="140"/>
      <c r="BL346" s="140"/>
      <c r="BM346" s="140"/>
      <c r="BN346" s="140"/>
      <c r="BO346" s="140"/>
      <c r="BP346" s="140"/>
      <c r="BQ346" s="140"/>
      <c r="BR346" s="140"/>
      <c r="BS346" s="140"/>
      <c r="BT346" s="140"/>
      <c r="BU346" s="140"/>
      <c r="BV346" s="140"/>
      <c r="BW346" s="140"/>
      <c r="BX346" s="140"/>
      <c r="BY346" s="140"/>
      <c r="BZ346" s="140"/>
      <c r="CA346" s="140"/>
      <c r="CB346" s="140"/>
      <c r="CC346" s="140"/>
      <c r="CD346" s="140"/>
      <c r="CE346" s="140"/>
      <c r="CF346" s="140"/>
      <c r="CG346" s="140"/>
      <c r="CH346" s="140"/>
      <c r="CI346" s="140"/>
      <c r="CJ346" s="140"/>
      <c r="CK346" s="140"/>
      <c r="CL346" s="140"/>
      <c r="CM346" s="140"/>
      <c r="CN346" s="140"/>
      <c r="CO346" s="140"/>
      <c r="CP346" s="140"/>
      <c r="CQ346" s="140"/>
      <c r="CR346" s="140"/>
      <c r="CS346" s="140"/>
      <c r="CT346" s="140"/>
      <c r="CU346" s="140"/>
      <c r="CV346" s="140"/>
      <c r="CW346" s="140"/>
      <c r="CX346" s="140"/>
      <c r="CY346" s="103">
        <f t="shared" si="30"/>
        <v>0</v>
      </c>
      <c r="CZ346" s="78"/>
    </row>
    <row r="347" spans="1:104" x14ac:dyDescent="0.2">
      <c r="A347" s="26"/>
      <c r="B347" s="123">
        <f t="shared" si="31"/>
        <v>338</v>
      </c>
      <c r="C347" s="107"/>
      <c r="D347" s="111"/>
      <c r="F347" s="108"/>
      <c r="G347" s="120"/>
      <c r="H347" s="101">
        <f t="shared" si="29"/>
        <v>0</v>
      </c>
      <c r="I347" s="113"/>
      <c r="J347" s="113"/>
      <c r="K347" s="113"/>
      <c r="L347" s="113"/>
      <c r="M347" s="113"/>
      <c r="N347" s="113"/>
      <c r="O347" s="113"/>
      <c r="P347" s="27"/>
      <c r="Q347" s="113"/>
      <c r="R347" s="113"/>
      <c r="S347" s="113"/>
      <c r="T347" s="113"/>
      <c r="U347" s="113"/>
      <c r="V347" s="113"/>
      <c r="W347" s="113"/>
      <c r="X347" s="28"/>
      <c r="Y347" s="221"/>
      <c r="Z347" s="221"/>
      <c r="AA347" s="221"/>
      <c r="AB347" s="221"/>
      <c r="AC347" s="221"/>
      <c r="AD347" s="221"/>
      <c r="AE347" s="221"/>
      <c r="AF347" s="28"/>
      <c r="AG347" s="221"/>
      <c r="AH347" s="221"/>
      <c r="AI347" s="221"/>
      <c r="AJ347" s="221"/>
      <c r="AK347" s="221"/>
      <c r="AL347" s="221"/>
      <c r="AM347" s="221"/>
      <c r="AN347" s="28"/>
      <c r="AO347" s="141"/>
      <c r="AP347" s="141"/>
      <c r="AQ347" s="141"/>
      <c r="AR347" s="79" t="str">
        <f t="shared" si="28"/>
        <v/>
      </c>
      <c r="AS347" s="139"/>
      <c r="AT347" s="139"/>
      <c r="AU347" s="28"/>
      <c r="AV347" s="215"/>
      <c r="AW347" s="215"/>
      <c r="AX347" s="28"/>
      <c r="AY347" s="140"/>
      <c r="AZ347" s="28"/>
      <c r="BA347" s="140"/>
      <c r="BB347" s="140"/>
      <c r="BC347" s="140"/>
      <c r="BD347" s="140"/>
      <c r="BE347" s="140"/>
      <c r="BF347" s="140"/>
      <c r="BG347" s="140"/>
      <c r="BH347" s="140"/>
      <c r="BI347" s="140"/>
      <c r="BJ347" s="140"/>
      <c r="BK347" s="140"/>
      <c r="BL347" s="140"/>
      <c r="BM347" s="140"/>
      <c r="BN347" s="140"/>
      <c r="BO347" s="140"/>
      <c r="BP347" s="140"/>
      <c r="BQ347" s="140"/>
      <c r="BR347" s="140"/>
      <c r="BS347" s="140"/>
      <c r="BT347" s="140"/>
      <c r="BU347" s="140"/>
      <c r="BV347" s="140"/>
      <c r="BW347" s="140"/>
      <c r="BX347" s="140"/>
      <c r="BY347" s="140"/>
      <c r="BZ347" s="140"/>
      <c r="CA347" s="140"/>
      <c r="CB347" s="140"/>
      <c r="CC347" s="140"/>
      <c r="CD347" s="140"/>
      <c r="CE347" s="140"/>
      <c r="CF347" s="140"/>
      <c r="CG347" s="140"/>
      <c r="CH347" s="140"/>
      <c r="CI347" s="140"/>
      <c r="CJ347" s="140"/>
      <c r="CK347" s="140"/>
      <c r="CL347" s="140"/>
      <c r="CM347" s="140"/>
      <c r="CN347" s="140"/>
      <c r="CO347" s="140"/>
      <c r="CP347" s="140"/>
      <c r="CQ347" s="140"/>
      <c r="CR347" s="140"/>
      <c r="CS347" s="140"/>
      <c r="CT347" s="140"/>
      <c r="CU347" s="140"/>
      <c r="CV347" s="140"/>
      <c r="CW347" s="140"/>
      <c r="CX347" s="140"/>
      <c r="CY347" s="103">
        <f t="shared" si="30"/>
        <v>0</v>
      </c>
      <c r="CZ347" s="78"/>
    </row>
    <row r="348" spans="1:104" x14ac:dyDescent="0.2">
      <c r="A348" s="26"/>
      <c r="B348" s="123">
        <f t="shared" si="31"/>
        <v>339</v>
      </c>
      <c r="C348" s="107"/>
      <c r="D348" s="111"/>
      <c r="F348" s="108"/>
      <c r="G348" s="120"/>
      <c r="H348" s="101">
        <f t="shared" si="29"/>
        <v>0</v>
      </c>
      <c r="I348" s="113"/>
      <c r="J348" s="113"/>
      <c r="K348" s="113"/>
      <c r="L348" s="113"/>
      <c r="M348" s="113"/>
      <c r="N348" s="113"/>
      <c r="O348" s="113"/>
      <c r="P348" s="27"/>
      <c r="Q348" s="113"/>
      <c r="R348" s="113"/>
      <c r="S348" s="113"/>
      <c r="T348" s="113"/>
      <c r="U348" s="113"/>
      <c r="V348" s="113"/>
      <c r="W348" s="113"/>
      <c r="X348" s="28"/>
      <c r="Y348" s="221"/>
      <c r="Z348" s="221"/>
      <c r="AA348" s="221"/>
      <c r="AB348" s="221"/>
      <c r="AC348" s="221"/>
      <c r="AD348" s="221"/>
      <c r="AE348" s="221"/>
      <c r="AF348" s="28"/>
      <c r="AG348" s="221"/>
      <c r="AH348" s="221"/>
      <c r="AI348" s="221"/>
      <c r="AJ348" s="221"/>
      <c r="AK348" s="221"/>
      <c r="AL348" s="221"/>
      <c r="AM348" s="221"/>
      <c r="AN348" s="28"/>
      <c r="AO348" s="141"/>
      <c r="AP348" s="141"/>
      <c r="AQ348" s="141"/>
      <c r="AR348" s="79" t="str">
        <f t="shared" si="28"/>
        <v/>
      </c>
      <c r="AS348" s="139"/>
      <c r="AT348" s="139"/>
      <c r="AU348" s="28"/>
      <c r="AV348" s="215"/>
      <c r="AW348" s="215"/>
      <c r="AX348" s="28"/>
      <c r="AY348" s="140"/>
      <c r="AZ348" s="28"/>
      <c r="BA348" s="140"/>
      <c r="BB348" s="140"/>
      <c r="BC348" s="140"/>
      <c r="BD348" s="140"/>
      <c r="BE348" s="140"/>
      <c r="BF348" s="140"/>
      <c r="BG348" s="140"/>
      <c r="BH348" s="140"/>
      <c r="BI348" s="140"/>
      <c r="BJ348" s="140"/>
      <c r="BK348" s="140"/>
      <c r="BL348" s="140"/>
      <c r="BM348" s="140"/>
      <c r="BN348" s="140"/>
      <c r="BO348" s="140"/>
      <c r="BP348" s="140"/>
      <c r="BQ348" s="140"/>
      <c r="BR348" s="140"/>
      <c r="BS348" s="140"/>
      <c r="BT348" s="140"/>
      <c r="BU348" s="140"/>
      <c r="BV348" s="140"/>
      <c r="BW348" s="140"/>
      <c r="BX348" s="140"/>
      <c r="BY348" s="140"/>
      <c r="BZ348" s="140"/>
      <c r="CA348" s="140"/>
      <c r="CB348" s="140"/>
      <c r="CC348" s="140"/>
      <c r="CD348" s="140"/>
      <c r="CE348" s="140"/>
      <c r="CF348" s="140"/>
      <c r="CG348" s="140"/>
      <c r="CH348" s="140"/>
      <c r="CI348" s="140"/>
      <c r="CJ348" s="140"/>
      <c r="CK348" s="140"/>
      <c r="CL348" s="140"/>
      <c r="CM348" s="140"/>
      <c r="CN348" s="140"/>
      <c r="CO348" s="140"/>
      <c r="CP348" s="140"/>
      <c r="CQ348" s="140"/>
      <c r="CR348" s="140"/>
      <c r="CS348" s="140"/>
      <c r="CT348" s="140"/>
      <c r="CU348" s="140"/>
      <c r="CV348" s="140"/>
      <c r="CW348" s="140"/>
      <c r="CX348" s="140"/>
      <c r="CY348" s="103">
        <f t="shared" si="30"/>
        <v>0</v>
      </c>
      <c r="CZ348" s="78"/>
    </row>
    <row r="349" spans="1:104" x14ac:dyDescent="0.2">
      <c r="A349" s="26"/>
      <c r="B349" s="123">
        <f t="shared" si="31"/>
        <v>340</v>
      </c>
      <c r="C349" s="107"/>
      <c r="D349" s="111"/>
      <c r="F349" s="108"/>
      <c r="G349" s="120"/>
      <c r="H349" s="101">
        <f t="shared" si="29"/>
        <v>0</v>
      </c>
      <c r="I349" s="113"/>
      <c r="J349" s="113"/>
      <c r="K349" s="113"/>
      <c r="L349" s="113"/>
      <c r="M349" s="113"/>
      <c r="N349" s="113"/>
      <c r="O349" s="113"/>
      <c r="P349" s="27"/>
      <c r="Q349" s="113"/>
      <c r="R349" s="113"/>
      <c r="S349" s="113"/>
      <c r="T349" s="113"/>
      <c r="U349" s="113"/>
      <c r="V349" s="113"/>
      <c r="W349" s="113"/>
      <c r="X349" s="28"/>
      <c r="Y349" s="221"/>
      <c r="Z349" s="221"/>
      <c r="AA349" s="221"/>
      <c r="AB349" s="221"/>
      <c r="AC349" s="221"/>
      <c r="AD349" s="221"/>
      <c r="AE349" s="221"/>
      <c r="AF349" s="28"/>
      <c r="AG349" s="221"/>
      <c r="AH349" s="221"/>
      <c r="AI349" s="221"/>
      <c r="AJ349" s="221"/>
      <c r="AK349" s="221"/>
      <c r="AL349" s="221"/>
      <c r="AM349" s="221"/>
      <c r="AN349" s="28"/>
      <c r="AO349" s="141"/>
      <c r="AP349" s="141"/>
      <c r="AQ349" s="141"/>
      <c r="AR349" s="79" t="str">
        <f t="shared" si="28"/>
        <v/>
      </c>
      <c r="AS349" s="139"/>
      <c r="AT349" s="139"/>
      <c r="AU349" s="28"/>
      <c r="AV349" s="215"/>
      <c r="AW349" s="215"/>
      <c r="AX349" s="28"/>
      <c r="AY349" s="140"/>
      <c r="AZ349" s="28"/>
      <c r="BA349" s="140"/>
      <c r="BB349" s="140"/>
      <c r="BC349" s="140"/>
      <c r="BD349" s="140"/>
      <c r="BE349" s="140"/>
      <c r="BF349" s="140"/>
      <c r="BG349" s="140"/>
      <c r="BH349" s="140"/>
      <c r="BI349" s="140"/>
      <c r="BJ349" s="140"/>
      <c r="BK349" s="140"/>
      <c r="BL349" s="140"/>
      <c r="BM349" s="140"/>
      <c r="BN349" s="140"/>
      <c r="BO349" s="140"/>
      <c r="BP349" s="140"/>
      <c r="BQ349" s="140"/>
      <c r="BR349" s="140"/>
      <c r="BS349" s="140"/>
      <c r="BT349" s="140"/>
      <c r="BU349" s="140"/>
      <c r="BV349" s="140"/>
      <c r="BW349" s="140"/>
      <c r="BX349" s="140"/>
      <c r="BY349" s="140"/>
      <c r="BZ349" s="140"/>
      <c r="CA349" s="140"/>
      <c r="CB349" s="140"/>
      <c r="CC349" s="140"/>
      <c r="CD349" s="140"/>
      <c r="CE349" s="140"/>
      <c r="CF349" s="140"/>
      <c r="CG349" s="140"/>
      <c r="CH349" s="140"/>
      <c r="CI349" s="140"/>
      <c r="CJ349" s="140"/>
      <c r="CK349" s="140"/>
      <c r="CL349" s="140"/>
      <c r="CM349" s="140"/>
      <c r="CN349" s="140"/>
      <c r="CO349" s="140"/>
      <c r="CP349" s="140"/>
      <c r="CQ349" s="140"/>
      <c r="CR349" s="140"/>
      <c r="CS349" s="140"/>
      <c r="CT349" s="140"/>
      <c r="CU349" s="140"/>
      <c r="CV349" s="140"/>
      <c r="CW349" s="140"/>
      <c r="CX349" s="140"/>
      <c r="CY349" s="103">
        <f t="shared" si="30"/>
        <v>0</v>
      </c>
      <c r="CZ349" s="78"/>
    </row>
    <row r="350" spans="1:104" x14ac:dyDescent="0.2">
      <c r="A350" s="26"/>
      <c r="B350" s="123">
        <f t="shared" si="31"/>
        <v>341</v>
      </c>
      <c r="C350" s="107"/>
      <c r="D350" s="111"/>
      <c r="F350" s="108"/>
      <c r="G350" s="120"/>
      <c r="H350" s="101">
        <f t="shared" si="29"/>
        <v>0</v>
      </c>
      <c r="I350" s="113"/>
      <c r="J350" s="113"/>
      <c r="K350" s="113"/>
      <c r="L350" s="113"/>
      <c r="M350" s="113"/>
      <c r="N350" s="113"/>
      <c r="O350" s="113"/>
      <c r="P350" s="27"/>
      <c r="Q350" s="113"/>
      <c r="R350" s="113"/>
      <c r="S350" s="113"/>
      <c r="T350" s="113"/>
      <c r="U350" s="113"/>
      <c r="V350" s="113"/>
      <c r="W350" s="113"/>
      <c r="X350" s="28"/>
      <c r="Y350" s="221"/>
      <c r="Z350" s="221"/>
      <c r="AA350" s="221"/>
      <c r="AB350" s="221"/>
      <c r="AC350" s="221"/>
      <c r="AD350" s="221"/>
      <c r="AE350" s="221"/>
      <c r="AF350" s="28"/>
      <c r="AG350" s="221"/>
      <c r="AH350" s="221"/>
      <c r="AI350" s="221"/>
      <c r="AJ350" s="221"/>
      <c r="AK350" s="221"/>
      <c r="AL350" s="221"/>
      <c r="AM350" s="221"/>
      <c r="AN350" s="28"/>
      <c r="AO350" s="141"/>
      <c r="AP350" s="141"/>
      <c r="AQ350" s="141"/>
      <c r="AR350" s="79" t="str">
        <f t="shared" si="28"/>
        <v/>
      </c>
      <c r="AS350" s="139"/>
      <c r="AT350" s="139"/>
      <c r="AU350" s="28"/>
      <c r="AV350" s="215"/>
      <c r="AW350" s="215"/>
      <c r="AX350" s="28"/>
      <c r="AY350" s="140"/>
      <c r="AZ350" s="28"/>
      <c r="BA350" s="140"/>
      <c r="BB350" s="140"/>
      <c r="BC350" s="140"/>
      <c r="BD350" s="140"/>
      <c r="BE350" s="140"/>
      <c r="BF350" s="140"/>
      <c r="BG350" s="140"/>
      <c r="BH350" s="140"/>
      <c r="BI350" s="140"/>
      <c r="BJ350" s="140"/>
      <c r="BK350" s="140"/>
      <c r="BL350" s="140"/>
      <c r="BM350" s="140"/>
      <c r="BN350" s="140"/>
      <c r="BO350" s="140"/>
      <c r="BP350" s="140"/>
      <c r="BQ350" s="140"/>
      <c r="BR350" s="140"/>
      <c r="BS350" s="140"/>
      <c r="BT350" s="140"/>
      <c r="BU350" s="140"/>
      <c r="BV350" s="140"/>
      <c r="BW350" s="140"/>
      <c r="BX350" s="140"/>
      <c r="BY350" s="140"/>
      <c r="BZ350" s="140"/>
      <c r="CA350" s="140"/>
      <c r="CB350" s="140"/>
      <c r="CC350" s="140"/>
      <c r="CD350" s="140"/>
      <c r="CE350" s="140"/>
      <c r="CF350" s="140"/>
      <c r="CG350" s="140"/>
      <c r="CH350" s="140"/>
      <c r="CI350" s="140"/>
      <c r="CJ350" s="140"/>
      <c r="CK350" s="140"/>
      <c r="CL350" s="140"/>
      <c r="CM350" s="140"/>
      <c r="CN350" s="140"/>
      <c r="CO350" s="140"/>
      <c r="CP350" s="140"/>
      <c r="CQ350" s="140"/>
      <c r="CR350" s="140"/>
      <c r="CS350" s="140"/>
      <c r="CT350" s="140"/>
      <c r="CU350" s="140"/>
      <c r="CV350" s="140"/>
      <c r="CW350" s="140"/>
      <c r="CX350" s="140"/>
      <c r="CY350" s="103">
        <f t="shared" si="30"/>
        <v>0</v>
      </c>
      <c r="CZ350" s="78"/>
    </row>
    <row r="351" spans="1:104" x14ac:dyDescent="0.2">
      <c r="A351" s="26"/>
      <c r="B351" s="123">
        <f t="shared" si="31"/>
        <v>342</v>
      </c>
      <c r="C351" s="107"/>
      <c r="D351" s="111"/>
      <c r="F351" s="108"/>
      <c r="G351" s="120"/>
      <c r="H351" s="101">
        <f t="shared" si="29"/>
        <v>0</v>
      </c>
      <c r="I351" s="113"/>
      <c r="J351" s="113"/>
      <c r="K351" s="113"/>
      <c r="L351" s="113"/>
      <c r="M351" s="113"/>
      <c r="N351" s="113"/>
      <c r="O351" s="113"/>
      <c r="P351" s="27"/>
      <c r="Q351" s="113"/>
      <c r="R351" s="113"/>
      <c r="S351" s="113"/>
      <c r="T351" s="113"/>
      <c r="U351" s="113"/>
      <c r="V351" s="113"/>
      <c r="W351" s="113"/>
      <c r="X351" s="28"/>
      <c r="Y351" s="221"/>
      <c r="Z351" s="221"/>
      <c r="AA351" s="221"/>
      <c r="AB351" s="221"/>
      <c r="AC351" s="221"/>
      <c r="AD351" s="221"/>
      <c r="AE351" s="221"/>
      <c r="AF351" s="28"/>
      <c r="AG351" s="221"/>
      <c r="AH351" s="221"/>
      <c r="AI351" s="221"/>
      <c r="AJ351" s="221"/>
      <c r="AK351" s="221"/>
      <c r="AL351" s="221"/>
      <c r="AM351" s="221"/>
      <c r="AN351" s="28"/>
      <c r="AO351" s="141"/>
      <c r="AP351" s="141"/>
      <c r="AQ351" s="141"/>
      <c r="AR351" s="79" t="str">
        <f t="shared" si="28"/>
        <v/>
      </c>
      <c r="AS351" s="139"/>
      <c r="AT351" s="139"/>
      <c r="AU351" s="28"/>
      <c r="AV351" s="215"/>
      <c r="AW351" s="215"/>
      <c r="AX351" s="28"/>
      <c r="AY351" s="140"/>
      <c r="AZ351" s="28"/>
      <c r="BA351" s="140"/>
      <c r="BB351" s="140"/>
      <c r="BC351" s="140"/>
      <c r="BD351" s="140"/>
      <c r="BE351" s="140"/>
      <c r="BF351" s="140"/>
      <c r="BG351" s="140"/>
      <c r="BH351" s="140"/>
      <c r="BI351" s="140"/>
      <c r="BJ351" s="140"/>
      <c r="BK351" s="140"/>
      <c r="BL351" s="140"/>
      <c r="BM351" s="140"/>
      <c r="BN351" s="140"/>
      <c r="BO351" s="140"/>
      <c r="BP351" s="140"/>
      <c r="BQ351" s="140"/>
      <c r="BR351" s="140"/>
      <c r="BS351" s="140"/>
      <c r="BT351" s="140"/>
      <c r="BU351" s="140"/>
      <c r="BV351" s="140"/>
      <c r="BW351" s="140"/>
      <c r="BX351" s="140"/>
      <c r="BY351" s="140"/>
      <c r="BZ351" s="140"/>
      <c r="CA351" s="140"/>
      <c r="CB351" s="140"/>
      <c r="CC351" s="140"/>
      <c r="CD351" s="140"/>
      <c r="CE351" s="140"/>
      <c r="CF351" s="140"/>
      <c r="CG351" s="140"/>
      <c r="CH351" s="140"/>
      <c r="CI351" s="140"/>
      <c r="CJ351" s="140"/>
      <c r="CK351" s="140"/>
      <c r="CL351" s="140"/>
      <c r="CM351" s="140"/>
      <c r="CN351" s="140"/>
      <c r="CO351" s="140"/>
      <c r="CP351" s="140"/>
      <c r="CQ351" s="140"/>
      <c r="CR351" s="140"/>
      <c r="CS351" s="140"/>
      <c r="CT351" s="140"/>
      <c r="CU351" s="140"/>
      <c r="CV351" s="140"/>
      <c r="CW351" s="140"/>
      <c r="CX351" s="140"/>
      <c r="CY351" s="103">
        <f t="shared" si="30"/>
        <v>0</v>
      </c>
      <c r="CZ351" s="78"/>
    </row>
    <row r="352" spans="1:104" x14ac:dyDescent="0.2">
      <c r="A352" s="26"/>
      <c r="B352" s="123">
        <f t="shared" si="31"/>
        <v>343</v>
      </c>
      <c r="C352" s="107"/>
      <c r="D352" s="111"/>
      <c r="F352" s="108"/>
      <c r="G352" s="120"/>
      <c r="H352" s="101">
        <f t="shared" si="29"/>
        <v>0</v>
      </c>
      <c r="I352" s="113"/>
      <c r="J352" s="113"/>
      <c r="K352" s="113"/>
      <c r="L352" s="113"/>
      <c r="M352" s="113"/>
      <c r="N352" s="113"/>
      <c r="O352" s="113"/>
      <c r="P352" s="27"/>
      <c r="Q352" s="113"/>
      <c r="R352" s="113"/>
      <c r="S352" s="113"/>
      <c r="T352" s="113"/>
      <c r="U352" s="113"/>
      <c r="V352" s="113"/>
      <c r="W352" s="113"/>
      <c r="X352" s="28"/>
      <c r="Y352" s="221"/>
      <c r="Z352" s="221"/>
      <c r="AA352" s="221"/>
      <c r="AB352" s="221"/>
      <c r="AC352" s="221"/>
      <c r="AD352" s="221"/>
      <c r="AE352" s="221"/>
      <c r="AF352" s="28"/>
      <c r="AG352" s="221"/>
      <c r="AH352" s="221"/>
      <c r="AI352" s="221"/>
      <c r="AJ352" s="221"/>
      <c r="AK352" s="221"/>
      <c r="AL352" s="221"/>
      <c r="AM352" s="221"/>
      <c r="AN352" s="28"/>
      <c r="AO352" s="141"/>
      <c r="AP352" s="141"/>
      <c r="AQ352" s="141"/>
      <c r="AR352" s="79" t="str">
        <f t="shared" si="28"/>
        <v/>
      </c>
      <c r="AS352" s="139"/>
      <c r="AT352" s="139"/>
      <c r="AU352" s="28"/>
      <c r="AV352" s="215"/>
      <c r="AW352" s="215"/>
      <c r="AX352" s="28"/>
      <c r="AY352" s="140"/>
      <c r="AZ352" s="28"/>
      <c r="BA352" s="140"/>
      <c r="BB352" s="140"/>
      <c r="BC352" s="140"/>
      <c r="BD352" s="140"/>
      <c r="BE352" s="140"/>
      <c r="BF352" s="140"/>
      <c r="BG352" s="140"/>
      <c r="BH352" s="140"/>
      <c r="BI352" s="140"/>
      <c r="BJ352" s="140"/>
      <c r="BK352" s="140"/>
      <c r="BL352" s="140"/>
      <c r="BM352" s="140"/>
      <c r="BN352" s="140"/>
      <c r="BO352" s="140"/>
      <c r="BP352" s="140"/>
      <c r="BQ352" s="140"/>
      <c r="BR352" s="140"/>
      <c r="BS352" s="140"/>
      <c r="BT352" s="140"/>
      <c r="BU352" s="140"/>
      <c r="BV352" s="140"/>
      <c r="BW352" s="140"/>
      <c r="BX352" s="140"/>
      <c r="BY352" s="140"/>
      <c r="BZ352" s="140"/>
      <c r="CA352" s="140"/>
      <c r="CB352" s="140"/>
      <c r="CC352" s="140"/>
      <c r="CD352" s="140"/>
      <c r="CE352" s="140"/>
      <c r="CF352" s="140"/>
      <c r="CG352" s="140"/>
      <c r="CH352" s="140"/>
      <c r="CI352" s="140"/>
      <c r="CJ352" s="140"/>
      <c r="CK352" s="140"/>
      <c r="CL352" s="140"/>
      <c r="CM352" s="140"/>
      <c r="CN352" s="140"/>
      <c r="CO352" s="140"/>
      <c r="CP352" s="140"/>
      <c r="CQ352" s="140"/>
      <c r="CR352" s="140"/>
      <c r="CS352" s="140"/>
      <c r="CT352" s="140"/>
      <c r="CU352" s="140"/>
      <c r="CV352" s="140"/>
      <c r="CW352" s="140"/>
      <c r="CX352" s="140"/>
      <c r="CY352" s="103">
        <f t="shared" si="30"/>
        <v>0</v>
      </c>
      <c r="CZ352" s="78"/>
    </row>
    <row r="353" spans="1:104" x14ac:dyDescent="0.2">
      <c r="A353" s="26"/>
      <c r="B353" s="123">
        <f t="shared" si="31"/>
        <v>344</v>
      </c>
      <c r="C353" s="107"/>
      <c r="D353" s="111"/>
      <c r="F353" s="108"/>
      <c r="G353" s="120"/>
      <c r="H353" s="101">
        <f t="shared" si="29"/>
        <v>0</v>
      </c>
      <c r="I353" s="113"/>
      <c r="J353" s="113"/>
      <c r="K353" s="113"/>
      <c r="L353" s="113"/>
      <c r="M353" s="113"/>
      <c r="N353" s="113"/>
      <c r="O353" s="113"/>
      <c r="P353" s="27"/>
      <c r="Q353" s="113"/>
      <c r="R353" s="113"/>
      <c r="S353" s="113"/>
      <c r="T353" s="113"/>
      <c r="U353" s="113"/>
      <c r="V353" s="113"/>
      <c r="W353" s="113"/>
      <c r="X353" s="28"/>
      <c r="Y353" s="221"/>
      <c r="Z353" s="221"/>
      <c r="AA353" s="221"/>
      <c r="AB353" s="221"/>
      <c r="AC353" s="221"/>
      <c r="AD353" s="221"/>
      <c r="AE353" s="221"/>
      <c r="AF353" s="28"/>
      <c r="AG353" s="221"/>
      <c r="AH353" s="221"/>
      <c r="AI353" s="221"/>
      <c r="AJ353" s="221"/>
      <c r="AK353" s="221"/>
      <c r="AL353" s="221"/>
      <c r="AM353" s="221"/>
      <c r="AN353" s="28"/>
      <c r="AO353" s="141"/>
      <c r="AP353" s="141"/>
      <c r="AQ353" s="141"/>
      <c r="AR353" s="79" t="str">
        <f t="shared" si="28"/>
        <v/>
      </c>
      <c r="AS353" s="139"/>
      <c r="AT353" s="139"/>
      <c r="AU353" s="28"/>
      <c r="AV353" s="215"/>
      <c r="AW353" s="215"/>
      <c r="AX353" s="28"/>
      <c r="AY353" s="140"/>
      <c r="AZ353" s="28"/>
      <c r="BA353" s="140"/>
      <c r="BB353" s="140"/>
      <c r="BC353" s="140"/>
      <c r="BD353" s="140"/>
      <c r="BE353" s="140"/>
      <c r="BF353" s="140"/>
      <c r="BG353" s="140"/>
      <c r="BH353" s="140"/>
      <c r="BI353" s="140"/>
      <c r="BJ353" s="140"/>
      <c r="BK353" s="140"/>
      <c r="BL353" s="140"/>
      <c r="BM353" s="140"/>
      <c r="BN353" s="140"/>
      <c r="BO353" s="140"/>
      <c r="BP353" s="140"/>
      <c r="BQ353" s="140"/>
      <c r="BR353" s="140"/>
      <c r="BS353" s="140"/>
      <c r="BT353" s="140"/>
      <c r="BU353" s="140"/>
      <c r="BV353" s="140"/>
      <c r="BW353" s="140"/>
      <c r="BX353" s="140"/>
      <c r="BY353" s="140"/>
      <c r="BZ353" s="140"/>
      <c r="CA353" s="140"/>
      <c r="CB353" s="140"/>
      <c r="CC353" s="140"/>
      <c r="CD353" s="140"/>
      <c r="CE353" s="140"/>
      <c r="CF353" s="140"/>
      <c r="CG353" s="140"/>
      <c r="CH353" s="140"/>
      <c r="CI353" s="140"/>
      <c r="CJ353" s="140"/>
      <c r="CK353" s="140"/>
      <c r="CL353" s="140"/>
      <c r="CM353" s="140"/>
      <c r="CN353" s="140"/>
      <c r="CO353" s="140"/>
      <c r="CP353" s="140"/>
      <c r="CQ353" s="140"/>
      <c r="CR353" s="140"/>
      <c r="CS353" s="140"/>
      <c r="CT353" s="140"/>
      <c r="CU353" s="140"/>
      <c r="CV353" s="140"/>
      <c r="CW353" s="140"/>
      <c r="CX353" s="140"/>
      <c r="CY353" s="103">
        <f t="shared" si="30"/>
        <v>0</v>
      </c>
      <c r="CZ353" s="78"/>
    </row>
    <row r="354" spans="1:104" x14ac:dyDescent="0.2">
      <c r="A354" s="26"/>
      <c r="B354" s="123">
        <f t="shared" si="31"/>
        <v>345</v>
      </c>
      <c r="C354" s="107"/>
      <c r="D354" s="111"/>
      <c r="F354" s="108"/>
      <c r="G354" s="120"/>
      <c r="H354" s="101">
        <f t="shared" si="29"/>
        <v>0</v>
      </c>
      <c r="I354" s="113"/>
      <c r="J354" s="113"/>
      <c r="K354" s="113"/>
      <c r="L354" s="113"/>
      <c r="M354" s="113"/>
      <c r="N354" s="113"/>
      <c r="O354" s="113"/>
      <c r="P354" s="27"/>
      <c r="Q354" s="113"/>
      <c r="R354" s="113"/>
      <c r="S354" s="113"/>
      <c r="T354" s="113"/>
      <c r="U354" s="113"/>
      <c r="V354" s="113"/>
      <c r="W354" s="113"/>
      <c r="X354" s="28"/>
      <c r="Y354" s="221"/>
      <c r="Z354" s="221"/>
      <c r="AA354" s="221"/>
      <c r="AB354" s="221"/>
      <c r="AC354" s="221"/>
      <c r="AD354" s="221"/>
      <c r="AE354" s="221"/>
      <c r="AF354" s="28"/>
      <c r="AG354" s="221"/>
      <c r="AH354" s="221"/>
      <c r="AI354" s="221"/>
      <c r="AJ354" s="221"/>
      <c r="AK354" s="221"/>
      <c r="AL354" s="221"/>
      <c r="AM354" s="221"/>
      <c r="AN354" s="28"/>
      <c r="AO354" s="141"/>
      <c r="AP354" s="141"/>
      <c r="AQ354" s="141"/>
      <c r="AR354" s="79" t="str">
        <f t="shared" si="28"/>
        <v/>
      </c>
      <c r="AS354" s="139"/>
      <c r="AT354" s="139"/>
      <c r="AU354" s="28"/>
      <c r="AV354" s="215"/>
      <c r="AW354" s="215"/>
      <c r="AX354" s="28"/>
      <c r="AY354" s="140"/>
      <c r="AZ354" s="28"/>
      <c r="BA354" s="140"/>
      <c r="BB354" s="140"/>
      <c r="BC354" s="140"/>
      <c r="BD354" s="140"/>
      <c r="BE354" s="140"/>
      <c r="BF354" s="140"/>
      <c r="BG354" s="140"/>
      <c r="BH354" s="140"/>
      <c r="BI354" s="140"/>
      <c r="BJ354" s="140"/>
      <c r="BK354" s="140"/>
      <c r="BL354" s="140"/>
      <c r="BM354" s="140"/>
      <c r="BN354" s="140"/>
      <c r="BO354" s="140"/>
      <c r="BP354" s="140"/>
      <c r="BQ354" s="140"/>
      <c r="BR354" s="140"/>
      <c r="BS354" s="140"/>
      <c r="BT354" s="140"/>
      <c r="BU354" s="140"/>
      <c r="BV354" s="140"/>
      <c r="BW354" s="140"/>
      <c r="BX354" s="140"/>
      <c r="BY354" s="140"/>
      <c r="BZ354" s="140"/>
      <c r="CA354" s="140"/>
      <c r="CB354" s="140"/>
      <c r="CC354" s="140"/>
      <c r="CD354" s="140"/>
      <c r="CE354" s="140"/>
      <c r="CF354" s="140"/>
      <c r="CG354" s="140"/>
      <c r="CH354" s="140"/>
      <c r="CI354" s="140"/>
      <c r="CJ354" s="140"/>
      <c r="CK354" s="140"/>
      <c r="CL354" s="140"/>
      <c r="CM354" s="140"/>
      <c r="CN354" s="140"/>
      <c r="CO354" s="140"/>
      <c r="CP354" s="140"/>
      <c r="CQ354" s="140"/>
      <c r="CR354" s="140"/>
      <c r="CS354" s="140"/>
      <c r="CT354" s="140"/>
      <c r="CU354" s="140"/>
      <c r="CV354" s="140"/>
      <c r="CW354" s="140"/>
      <c r="CX354" s="140"/>
      <c r="CY354" s="103">
        <f t="shared" si="30"/>
        <v>0</v>
      </c>
      <c r="CZ354" s="78"/>
    </row>
    <row r="355" spans="1:104" x14ac:dyDescent="0.2">
      <c r="A355" s="26"/>
      <c r="B355" s="123">
        <f t="shared" si="31"/>
        <v>346</v>
      </c>
      <c r="C355" s="107"/>
      <c r="D355" s="111"/>
      <c r="F355" s="108"/>
      <c r="G355" s="120"/>
      <c r="H355" s="101">
        <f t="shared" si="29"/>
        <v>0</v>
      </c>
      <c r="I355" s="113"/>
      <c r="J355" s="113"/>
      <c r="K355" s="113"/>
      <c r="L355" s="113"/>
      <c r="M355" s="113"/>
      <c r="N355" s="113"/>
      <c r="O355" s="113"/>
      <c r="P355" s="27"/>
      <c r="Q355" s="113"/>
      <c r="R355" s="113"/>
      <c r="S355" s="113"/>
      <c r="T355" s="113"/>
      <c r="U355" s="113"/>
      <c r="V355" s="113"/>
      <c r="W355" s="113"/>
      <c r="X355" s="28"/>
      <c r="Y355" s="221"/>
      <c r="Z355" s="221"/>
      <c r="AA355" s="221"/>
      <c r="AB355" s="221"/>
      <c r="AC355" s="221"/>
      <c r="AD355" s="221"/>
      <c r="AE355" s="221"/>
      <c r="AF355" s="28"/>
      <c r="AG355" s="221"/>
      <c r="AH355" s="221"/>
      <c r="AI355" s="221"/>
      <c r="AJ355" s="221"/>
      <c r="AK355" s="221"/>
      <c r="AL355" s="221"/>
      <c r="AM355" s="221"/>
      <c r="AN355" s="28"/>
      <c r="AO355" s="141"/>
      <c r="AP355" s="141"/>
      <c r="AQ355" s="141"/>
      <c r="AR355" s="79" t="str">
        <f t="shared" si="28"/>
        <v/>
      </c>
      <c r="AS355" s="139"/>
      <c r="AT355" s="139"/>
      <c r="AU355" s="28"/>
      <c r="AV355" s="215"/>
      <c r="AW355" s="215"/>
      <c r="AX355" s="28"/>
      <c r="AY355" s="140"/>
      <c r="AZ355" s="28"/>
      <c r="BA355" s="140"/>
      <c r="BB355" s="140"/>
      <c r="BC355" s="140"/>
      <c r="BD355" s="140"/>
      <c r="BE355" s="140"/>
      <c r="BF355" s="140"/>
      <c r="BG355" s="140"/>
      <c r="BH355" s="140"/>
      <c r="BI355" s="140"/>
      <c r="BJ355" s="140"/>
      <c r="BK355" s="140"/>
      <c r="BL355" s="140"/>
      <c r="BM355" s="140"/>
      <c r="BN355" s="140"/>
      <c r="BO355" s="140"/>
      <c r="BP355" s="140"/>
      <c r="BQ355" s="140"/>
      <c r="BR355" s="140"/>
      <c r="BS355" s="140"/>
      <c r="BT355" s="140"/>
      <c r="BU355" s="140"/>
      <c r="BV355" s="140"/>
      <c r="BW355" s="140"/>
      <c r="BX355" s="140"/>
      <c r="BY355" s="140"/>
      <c r="BZ355" s="140"/>
      <c r="CA355" s="140"/>
      <c r="CB355" s="140"/>
      <c r="CC355" s="140"/>
      <c r="CD355" s="140"/>
      <c r="CE355" s="140"/>
      <c r="CF355" s="140"/>
      <c r="CG355" s="140"/>
      <c r="CH355" s="140"/>
      <c r="CI355" s="140"/>
      <c r="CJ355" s="140"/>
      <c r="CK355" s="140"/>
      <c r="CL355" s="140"/>
      <c r="CM355" s="140"/>
      <c r="CN355" s="140"/>
      <c r="CO355" s="140"/>
      <c r="CP355" s="140"/>
      <c r="CQ355" s="140"/>
      <c r="CR355" s="140"/>
      <c r="CS355" s="140"/>
      <c r="CT355" s="140"/>
      <c r="CU355" s="140"/>
      <c r="CV355" s="140"/>
      <c r="CW355" s="140"/>
      <c r="CX355" s="140"/>
      <c r="CY355" s="103">
        <f t="shared" si="30"/>
        <v>0</v>
      </c>
      <c r="CZ355" s="78"/>
    </row>
    <row r="356" spans="1:104" x14ac:dyDescent="0.2">
      <c r="A356" s="26"/>
      <c r="B356" s="123">
        <f t="shared" si="31"/>
        <v>347</v>
      </c>
      <c r="C356" s="107"/>
      <c r="D356" s="111"/>
      <c r="F356" s="108"/>
      <c r="G356" s="120"/>
      <c r="H356" s="101">
        <f t="shared" si="29"/>
        <v>0</v>
      </c>
      <c r="I356" s="113"/>
      <c r="J356" s="113"/>
      <c r="K356" s="113"/>
      <c r="L356" s="113"/>
      <c r="M356" s="113"/>
      <c r="N356" s="113"/>
      <c r="O356" s="113"/>
      <c r="P356" s="27"/>
      <c r="Q356" s="113"/>
      <c r="R356" s="113"/>
      <c r="S356" s="113"/>
      <c r="T356" s="113"/>
      <c r="U356" s="113"/>
      <c r="V356" s="113"/>
      <c r="W356" s="113"/>
      <c r="X356" s="28"/>
      <c r="Y356" s="221"/>
      <c r="Z356" s="221"/>
      <c r="AA356" s="221"/>
      <c r="AB356" s="221"/>
      <c r="AC356" s="221"/>
      <c r="AD356" s="221"/>
      <c r="AE356" s="221"/>
      <c r="AF356" s="28"/>
      <c r="AG356" s="221"/>
      <c r="AH356" s="221"/>
      <c r="AI356" s="221"/>
      <c r="AJ356" s="221"/>
      <c r="AK356" s="221"/>
      <c r="AL356" s="221"/>
      <c r="AM356" s="221"/>
      <c r="AN356" s="28"/>
      <c r="AO356" s="141"/>
      <c r="AP356" s="141"/>
      <c r="AQ356" s="141"/>
      <c r="AR356" s="79" t="str">
        <f t="shared" si="28"/>
        <v/>
      </c>
      <c r="AS356" s="139"/>
      <c r="AT356" s="139"/>
      <c r="AU356" s="28"/>
      <c r="AV356" s="215"/>
      <c r="AW356" s="215"/>
      <c r="AX356" s="28"/>
      <c r="AY356" s="140"/>
      <c r="AZ356" s="28"/>
      <c r="BA356" s="140"/>
      <c r="BB356" s="140"/>
      <c r="BC356" s="140"/>
      <c r="BD356" s="140"/>
      <c r="BE356" s="140"/>
      <c r="BF356" s="140"/>
      <c r="BG356" s="140"/>
      <c r="BH356" s="140"/>
      <c r="BI356" s="140"/>
      <c r="BJ356" s="140"/>
      <c r="BK356" s="140"/>
      <c r="BL356" s="140"/>
      <c r="BM356" s="140"/>
      <c r="BN356" s="140"/>
      <c r="BO356" s="140"/>
      <c r="BP356" s="140"/>
      <c r="BQ356" s="140"/>
      <c r="BR356" s="140"/>
      <c r="BS356" s="140"/>
      <c r="BT356" s="140"/>
      <c r="BU356" s="140"/>
      <c r="BV356" s="140"/>
      <c r="BW356" s="140"/>
      <c r="BX356" s="140"/>
      <c r="BY356" s="140"/>
      <c r="BZ356" s="140"/>
      <c r="CA356" s="140"/>
      <c r="CB356" s="140"/>
      <c r="CC356" s="140"/>
      <c r="CD356" s="140"/>
      <c r="CE356" s="140"/>
      <c r="CF356" s="140"/>
      <c r="CG356" s="140"/>
      <c r="CH356" s="140"/>
      <c r="CI356" s="140"/>
      <c r="CJ356" s="140"/>
      <c r="CK356" s="140"/>
      <c r="CL356" s="140"/>
      <c r="CM356" s="140"/>
      <c r="CN356" s="140"/>
      <c r="CO356" s="140"/>
      <c r="CP356" s="140"/>
      <c r="CQ356" s="140"/>
      <c r="CR356" s="140"/>
      <c r="CS356" s="140"/>
      <c r="CT356" s="140"/>
      <c r="CU356" s="140"/>
      <c r="CV356" s="140"/>
      <c r="CW356" s="140"/>
      <c r="CX356" s="140"/>
      <c r="CY356" s="103">
        <f t="shared" si="30"/>
        <v>0</v>
      </c>
      <c r="CZ356" s="78"/>
    </row>
    <row r="357" spans="1:104" x14ac:dyDescent="0.2">
      <c r="A357" s="26"/>
      <c r="B357" s="123">
        <f t="shared" si="31"/>
        <v>348</v>
      </c>
      <c r="C357" s="107"/>
      <c r="D357" s="111"/>
      <c r="F357" s="108"/>
      <c r="G357" s="120"/>
      <c r="H357" s="101">
        <f t="shared" si="29"/>
        <v>0</v>
      </c>
      <c r="I357" s="113"/>
      <c r="J357" s="113"/>
      <c r="K357" s="113"/>
      <c r="L357" s="113"/>
      <c r="M357" s="113"/>
      <c r="N357" s="113"/>
      <c r="O357" s="113"/>
      <c r="P357" s="27"/>
      <c r="Q357" s="113"/>
      <c r="R357" s="113"/>
      <c r="S357" s="113"/>
      <c r="T357" s="113"/>
      <c r="U357" s="113"/>
      <c r="V357" s="113"/>
      <c r="W357" s="113"/>
      <c r="X357" s="28"/>
      <c r="Y357" s="221"/>
      <c r="Z357" s="221"/>
      <c r="AA357" s="221"/>
      <c r="AB357" s="221"/>
      <c r="AC357" s="221"/>
      <c r="AD357" s="221"/>
      <c r="AE357" s="221"/>
      <c r="AF357" s="28"/>
      <c r="AG357" s="221"/>
      <c r="AH357" s="221"/>
      <c r="AI357" s="221"/>
      <c r="AJ357" s="221"/>
      <c r="AK357" s="221"/>
      <c r="AL357" s="221"/>
      <c r="AM357" s="221"/>
      <c r="AN357" s="28"/>
      <c r="AO357" s="141"/>
      <c r="AP357" s="141"/>
      <c r="AQ357" s="141"/>
      <c r="AR357" s="79" t="str">
        <f t="shared" si="28"/>
        <v/>
      </c>
      <c r="AS357" s="139"/>
      <c r="AT357" s="139"/>
      <c r="AU357" s="28"/>
      <c r="AV357" s="215"/>
      <c r="AW357" s="215"/>
      <c r="AX357" s="28"/>
      <c r="AY357" s="140"/>
      <c r="AZ357" s="28"/>
      <c r="BA357" s="140"/>
      <c r="BB357" s="140"/>
      <c r="BC357" s="140"/>
      <c r="BD357" s="140"/>
      <c r="BE357" s="140"/>
      <c r="BF357" s="140"/>
      <c r="BG357" s="140"/>
      <c r="BH357" s="140"/>
      <c r="BI357" s="140"/>
      <c r="BJ357" s="140"/>
      <c r="BK357" s="140"/>
      <c r="BL357" s="140"/>
      <c r="BM357" s="140"/>
      <c r="BN357" s="140"/>
      <c r="BO357" s="140"/>
      <c r="BP357" s="140"/>
      <c r="BQ357" s="140"/>
      <c r="BR357" s="140"/>
      <c r="BS357" s="140"/>
      <c r="BT357" s="140"/>
      <c r="BU357" s="140"/>
      <c r="BV357" s="140"/>
      <c r="BW357" s="140"/>
      <c r="BX357" s="140"/>
      <c r="BY357" s="140"/>
      <c r="BZ357" s="140"/>
      <c r="CA357" s="140"/>
      <c r="CB357" s="140"/>
      <c r="CC357" s="140"/>
      <c r="CD357" s="140"/>
      <c r="CE357" s="140"/>
      <c r="CF357" s="140"/>
      <c r="CG357" s="140"/>
      <c r="CH357" s="140"/>
      <c r="CI357" s="140"/>
      <c r="CJ357" s="140"/>
      <c r="CK357" s="140"/>
      <c r="CL357" s="140"/>
      <c r="CM357" s="140"/>
      <c r="CN357" s="140"/>
      <c r="CO357" s="140"/>
      <c r="CP357" s="140"/>
      <c r="CQ357" s="140"/>
      <c r="CR357" s="140"/>
      <c r="CS357" s="140"/>
      <c r="CT357" s="140"/>
      <c r="CU357" s="140"/>
      <c r="CV357" s="140"/>
      <c r="CW357" s="140"/>
      <c r="CX357" s="140"/>
      <c r="CY357" s="103">
        <f t="shared" si="30"/>
        <v>0</v>
      </c>
      <c r="CZ357" s="78"/>
    </row>
    <row r="358" spans="1:104" x14ac:dyDescent="0.2">
      <c r="A358" s="26"/>
      <c r="B358" s="123">
        <f t="shared" si="31"/>
        <v>349</v>
      </c>
      <c r="C358" s="107"/>
      <c r="D358" s="111"/>
      <c r="F358" s="108"/>
      <c r="G358" s="120"/>
      <c r="H358" s="101">
        <f t="shared" si="29"/>
        <v>0</v>
      </c>
      <c r="I358" s="113"/>
      <c r="J358" s="113"/>
      <c r="K358" s="113"/>
      <c r="L358" s="113"/>
      <c r="M358" s="113"/>
      <c r="N358" s="113"/>
      <c r="O358" s="113"/>
      <c r="P358" s="27"/>
      <c r="Q358" s="113"/>
      <c r="R358" s="113"/>
      <c r="S358" s="113"/>
      <c r="T358" s="113"/>
      <c r="U358" s="113"/>
      <c r="V358" s="113"/>
      <c r="W358" s="113"/>
      <c r="X358" s="28"/>
      <c r="Y358" s="221"/>
      <c r="Z358" s="221"/>
      <c r="AA358" s="221"/>
      <c r="AB358" s="221"/>
      <c r="AC358" s="221"/>
      <c r="AD358" s="221"/>
      <c r="AE358" s="221"/>
      <c r="AF358" s="28"/>
      <c r="AG358" s="221"/>
      <c r="AH358" s="221"/>
      <c r="AI358" s="221"/>
      <c r="AJ358" s="221"/>
      <c r="AK358" s="221"/>
      <c r="AL358" s="221"/>
      <c r="AM358" s="221"/>
      <c r="AN358" s="28"/>
      <c r="AO358" s="141"/>
      <c r="AP358" s="141"/>
      <c r="AQ358" s="141"/>
      <c r="AR358" s="79" t="str">
        <f t="shared" si="28"/>
        <v/>
      </c>
      <c r="AS358" s="139"/>
      <c r="AT358" s="139"/>
      <c r="AU358" s="28"/>
      <c r="AV358" s="215"/>
      <c r="AW358" s="215"/>
      <c r="AX358" s="28"/>
      <c r="AY358" s="140"/>
      <c r="AZ358" s="28"/>
      <c r="BA358" s="140"/>
      <c r="BB358" s="140"/>
      <c r="BC358" s="140"/>
      <c r="BD358" s="140"/>
      <c r="BE358" s="140"/>
      <c r="BF358" s="140"/>
      <c r="BG358" s="140"/>
      <c r="BH358" s="140"/>
      <c r="BI358" s="140"/>
      <c r="BJ358" s="140"/>
      <c r="BK358" s="140"/>
      <c r="BL358" s="140"/>
      <c r="BM358" s="140"/>
      <c r="BN358" s="140"/>
      <c r="BO358" s="140"/>
      <c r="BP358" s="140"/>
      <c r="BQ358" s="140"/>
      <c r="BR358" s="140"/>
      <c r="BS358" s="140"/>
      <c r="BT358" s="140"/>
      <c r="BU358" s="140"/>
      <c r="BV358" s="140"/>
      <c r="BW358" s="140"/>
      <c r="BX358" s="140"/>
      <c r="BY358" s="140"/>
      <c r="BZ358" s="140"/>
      <c r="CA358" s="140"/>
      <c r="CB358" s="140"/>
      <c r="CC358" s="140"/>
      <c r="CD358" s="140"/>
      <c r="CE358" s="140"/>
      <c r="CF358" s="140"/>
      <c r="CG358" s="140"/>
      <c r="CH358" s="140"/>
      <c r="CI358" s="140"/>
      <c r="CJ358" s="140"/>
      <c r="CK358" s="140"/>
      <c r="CL358" s="140"/>
      <c r="CM358" s="140"/>
      <c r="CN358" s="140"/>
      <c r="CO358" s="140"/>
      <c r="CP358" s="140"/>
      <c r="CQ358" s="140"/>
      <c r="CR358" s="140"/>
      <c r="CS358" s="140"/>
      <c r="CT358" s="140"/>
      <c r="CU358" s="140"/>
      <c r="CV358" s="140"/>
      <c r="CW358" s="140"/>
      <c r="CX358" s="140"/>
      <c r="CY358" s="103">
        <f t="shared" si="30"/>
        <v>0</v>
      </c>
      <c r="CZ358" s="78"/>
    </row>
    <row r="359" spans="1:104" x14ac:dyDescent="0.2">
      <c r="A359" s="26"/>
      <c r="B359" s="123">
        <f t="shared" si="31"/>
        <v>350</v>
      </c>
      <c r="C359" s="107"/>
      <c r="D359" s="111"/>
      <c r="F359" s="108"/>
      <c r="G359" s="120"/>
      <c r="H359" s="101">
        <f t="shared" si="29"/>
        <v>0</v>
      </c>
      <c r="I359" s="113"/>
      <c r="J359" s="113"/>
      <c r="K359" s="113"/>
      <c r="L359" s="113"/>
      <c r="M359" s="113"/>
      <c r="N359" s="113"/>
      <c r="O359" s="113"/>
      <c r="P359" s="27"/>
      <c r="Q359" s="113"/>
      <c r="R359" s="113"/>
      <c r="S359" s="113"/>
      <c r="T359" s="113"/>
      <c r="U359" s="113"/>
      <c r="V359" s="113"/>
      <c r="W359" s="113"/>
      <c r="X359" s="28"/>
      <c r="Y359" s="221"/>
      <c r="Z359" s="221"/>
      <c r="AA359" s="221"/>
      <c r="AB359" s="221"/>
      <c r="AC359" s="221"/>
      <c r="AD359" s="221"/>
      <c r="AE359" s="221"/>
      <c r="AF359" s="28"/>
      <c r="AG359" s="221"/>
      <c r="AH359" s="221"/>
      <c r="AI359" s="221"/>
      <c r="AJ359" s="221"/>
      <c r="AK359" s="221"/>
      <c r="AL359" s="221"/>
      <c r="AM359" s="221"/>
      <c r="AN359" s="28"/>
      <c r="AO359" s="141"/>
      <c r="AP359" s="141"/>
      <c r="AQ359" s="141"/>
      <c r="AR359" s="79" t="str">
        <f t="shared" si="28"/>
        <v/>
      </c>
      <c r="AS359" s="139"/>
      <c r="AT359" s="139"/>
      <c r="AU359" s="28"/>
      <c r="AV359" s="215"/>
      <c r="AW359" s="215"/>
      <c r="AX359" s="28"/>
      <c r="AY359" s="140"/>
      <c r="AZ359" s="28"/>
      <c r="BA359" s="140"/>
      <c r="BB359" s="140"/>
      <c r="BC359" s="140"/>
      <c r="BD359" s="140"/>
      <c r="BE359" s="140"/>
      <c r="BF359" s="140"/>
      <c r="BG359" s="140"/>
      <c r="BH359" s="140"/>
      <c r="BI359" s="140"/>
      <c r="BJ359" s="140"/>
      <c r="BK359" s="140"/>
      <c r="BL359" s="140"/>
      <c r="BM359" s="140"/>
      <c r="BN359" s="140"/>
      <c r="BO359" s="140"/>
      <c r="BP359" s="140"/>
      <c r="BQ359" s="140"/>
      <c r="BR359" s="140"/>
      <c r="BS359" s="140"/>
      <c r="BT359" s="140"/>
      <c r="BU359" s="140"/>
      <c r="BV359" s="140"/>
      <c r="BW359" s="140"/>
      <c r="BX359" s="140"/>
      <c r="BY359" s="140"/>
      <c r="BZ359" s="140"/>
      <c r="CA359" s="140"/>
      <c r="CB359" s="140"/>
      <c r="CC359" s="140"/>
      <c r="CD359" s="140"/>
      <c r="CE359" s="140"/>
      <c r="CF359" s="140"/>
      <c r="CG359" s="140"/>
      <c r="CH359" s="140"/>
      <c r="CI359" s="140"/>
      <c r="CJ359" s="140"/>
      <c r="CK359" s="140"/>
      <c r="CL359" s="140"/>
      <c r="CM359" s="140"/>
      <c r="CN359" s="140"/>
      <c r="CO359" s="140"/>
      <c r="CP359" s="140"/>
      <c r="CQ359" s="140"/>
      <c r="CR359" s="140"/>
      <c r="CS359" s="140"/>
      <c r="CT359" s="140"/>
      <c r="CU359" s="140"/>
      <c r="CV359" s="140"/>
      <c r="CW359" s="140"/>
      <c r="CX359" s="140"/>
      <c r="CY359" s="103">
        <f t="shared" si="30"/>
        <v>0</v>
      </c>
      <c r="CZ359" s="78"/>
    </row>
    <row r="360" spans="1:104" x14ac:dyDescent="0.2">
      <c r="A360" s="26"/>
      <c r="B360" s="123">
        <f t="shared" si="31"/>
        <v>351</v>
      </c>
      <c r="C360" s="107"/>
      <c r="D360" s="111"/>
      <c r="F360" s="108"/>
      <c r="G360" s="120"/>
      <c r="H360" s="101">
        <f t="shared" si="29"/>
        <v>0</v>
      </c>
      <c r="I360" s="113"/>
      <c r="J360" s="113"/>
      <c r="K360" s="113"/>
      <c r="L360" s="113"/>
      <c r="M360" s="113"/>
      <c r="N360" s="113"/>
      <c r="O360" s="113"/>
      <c r="P360" s="27"/>
      <c r="Q360" s="113"/>
      <c r="R360" s="113"/>
      <c r="S360" s="113"/>
      <c r="T360" s="113"/>
      <c r="U360" s="113"/>
      <c r="V360" s="113"/>
      <c r="W360" s="113"/>
      <c r="X360" s="28"/>
      <c r="Y360" s="221"/>
      <c r="Z360" s="221"/>
      <c r="AA360" s="221"/>
      <c r="AB360" s="221"/>
      <c r="AC360" s="221"/>
      <c r="AD360" s="221"/>
      <c r="AE360" s="221"/>
      <c r="AF360" s="28"/>
      <c r="AG360" s="221"/>
      <c r="AH360" s="221"/>
      <c r="AI360" s="221"/>
      <c r="AJ360" s="221"/>
      <c r="AK360" s="221"/>
      <c r="AL360" s="221"/>
      <c r="AM360" s="221"/>
      <c r="AN360" s="28"/>
      <c r="AO360" s="141"/>
      <c r="AP360" s="141"/>
      <c r="AQ360" s="141"/>
      <c r="AR360" s="79" t="str">
        <f t="shared" si="28"/>
        <v/>
      </c>
      <c r="AS360" s="139"/>
      <c r="AT360" s="139"/>
      <c r="AU360" s="28"/>
      <c r="AV360" s="215"/>
      <c r="AW360" s="215"/>
      <c r="AX360" s="28"/>
      <c r="AY360" s="140"/>
      <c r="AZ360" s="28"/>
      <c r="BA360" s="140"/>
      <c r="BB360" s="140"/>
      <c r="BC360" s="140"/>
      <c r="BD360" s="140"/>
      <c r="BE360" s="140"/>
      <c r="BF360" s="140"/>
      <c r="BG360" s="140"/>
      <c r="BH360" s="140"/>
      <c r="BI360" s="140"/>
      <c r="BJ360" s="140"/>
      <c r="BK360" s="140"/>
      <c r="BL360" s="140"/>
      <c r="BM360" s="140"/>
      <c r="BN360" s="140"/>
      <c r="BO360" s="140"/>
      <c r="BP360" s="140"/>
      <c r="BQ360" s="140"/>
      <c r="BR360" s="140"/>
      <c r="BS360" s="140"/>
      <c r="BT360" s="140"/>
      <c r="BU360" s="140"/>
      <c r="BV360" s="140"/>
      <c r="BW360" s="140"/>
      <c r="BX360" s="140"/>
      <c r="BY360" s="140"/>
      <c r="BZ360" s="140"/>
      <c r="CA360" s="140"/>
      <c r="CB360" s="140"/>
      <c r="CC360" s="140"/>
      <c r="CD360" s="140"/>
      <c r="CE360" s="140"/>
      <c r="CF360" s="140"/>
      <c r="CG360" s="140"/>
      <c r="CH360" s="140"/>
      <c r="CI360" s="140"/>
      <c r="CJ360" s="140"/>
      <c r="CK360" s="140"/>
      <c r="CL360" s="140"/>
      <c r="CM360" s="140"/>
      <c r="CN360" s="140"/>
      <c r="CO360" s="140"/>
      <c r="CP360" s="140"/>
      <c r="CQ360" s="140"/>
      <c r="CR360" s="140"/>
      <c r="CS360" s="140"/>
      <c r="CT360" s="140"/>
      <c r="CU360" s="140"/>
      <c r="CV360" s="140"/>
      <c r="CW360" s="140"/>
      <c r="CX360" s="140"/>
      <c r="CY360" s="103">
        <f t="shared" si="30"/>
        <v>0</v>
      </c>
      <c r="CZ360" s="78"/>
    </row>
    <row r="361" spans="1:104" x14ac:dyDescent="0.2">
      <c r="A361" s="26"/>
      <c r="B361" s="123">
        <f t="shared" si="31"/>
        <v>352</v>
      </c>
      <c r="C361" s="107"/>
      <c r="D361" s="111"/>
      <c r="F361" s="108"/>
      <c r="G361" s="120"/>
      <c r="H361" s="101">
        <f t="shared" si="29"/>
        <v>0</v>
      </c>
      <c r="I361" s="113"/>
      <c r="J361" s="113"/>
      <c r="K361" s="113"/>
      <c r="L361" s="113"/>
      <c r="M361" s="113"/>
      <c r="N361" s="113"/>
      <c r="O361" s="113"/>
      <c r="P361" s="27"/>
      <c r="Q361" s="113"/>
      <c r="R361" s="113"/>
      <c r="S361" s="113"/>
      <c r="T361" s="113"/>
      <c r="U361" s="113"/>
      <c r="V361" s="113"/>
      <c r="W361" s="113"/>
      <c r="X361" s="28"/>
      <c r="Y361" s="221"/>
      <c r="Z361" s="221"/>
      <c r="AA361" s="221"/>
      <c r="AB361" s="221"/>
      <c r="AC361" s="221"/>
      <c r="AD361" s="221"/>
      <c r="AE361" s="221"/>
      <c r="AF361" s="28"/>
      <c r="AG361" s="221"/>
      <c r="AH361" s="221"/>
      <c r="AI361" s="221"/>
      <c r="AJ361" s="221"/>
      <c r="AK361" s="221"/>
      <c r="AL361" s="221"/>
      <c r="AM361" s="221"/>
      <c r="AN361" s="28"/>
      <c r="AO361" s="141"/>
      <c r="AP361" s="141"/>
      <c r="AQ361" s="141"/>
      <c r="AR361" s="79" t="str">
        <f t="shared" si="28"/>
        <v/>
      </c>
      <c r="AS361" s="139"/>
      <c r="AT361" s="139"/>
      <c r="AU361" s="28"/>
      <c r="AV361" s="215"/>
      <c r="AW361" s="215"/>
      <c r="AX361" s="28"/>
      <c r="AY361" s="140"/>
      <c r="AZ361" s="28"/>
      <c r="BA361" s="140"/>
      <c r="BB361" s="140"/>
      <c r="BC361" s="140"/>
      <c r="BD361" s="140"/>
      <c r="BE361" s="140"/>
      <c r="BF361" s="140"/>
      <c r="BG361" s="140"/>
      <c r="BH361" s="140"/>
      <c r="BI361" s="140"/>
      <c r="BJ361" s="140"/>
      <c r="BK361" s="140"/>
      <c r="BL361" s="140"/>
      <c r="BM361" s="140"/>
      <c r="BN361" s="140"/>
      <c r="BO361" s="140"/>
      <c r="BP361" s="140"/>
      <c r="BQ361" s="140"/>
      <c r="BR361" s="140"/>
      <c r="BS361" s="140"/>
      <c r="BT361" s="140"/>
      <c r="BU361" s="140"/>
      <c r="BV361" s="140"/>
      <c r="BW361" s="140"/>
      <c r="BX361" s="140"/>
      <c r="BY361" s="140"/>
      <c r="BZ361" s="140"/>
      <c r="CA361" s="140"/>
      <c r="CB361" s="140"/>
      <c r="CC361" s="140"/>
      <c r="CD361" s="140"/>
      <c r="CE361" s="140"/>
      <c r="CF361" s="140"/>
      <c r="CG361" s="140"/>
      <c r="CH361" s="140"/>
      <c r="CI361" s="140"/>
      <c r="CJ361" s="140"/>
      <c r="CK361" s="140"/>
      <c r="CL361" s="140"/>
      <c r="CM361" s="140"/>
      <c r="CN361" s="140"/>
      <c r="CO361" s="140"/>
      <c r="CP361" s="140"/>
      <c r="CQ361" s="140"/>
      <c r="CR361" s="140"/>
      <c r="CS361" s="140"/>
      <c r="CT361" s="140"/>
      <c r="CU361" s="140"/>
      <c r="CV361" s="140"/>
      <c r="CW361" s="140"/>
      <c r="CX361" s="140"/>
      <c r="CY361" s="103">
        <f t="shared" si="30"/>
        <v>0</v>
      </c>
      <c r="CZ361" s="78"/>
    </row>
    <row r="362" spans="1:104" x14ac:dyDescent="0.2">
      <c r="A362" s="26"/>
      <c r="B362" s="123">
        <f t="shared" si="31"/>
        <v>353</v>
      </c>
      <c r="C362" s="107"/>
      <c r="D362" s="111"/>
      <c r="F362" s="108"/>
      <c r="G362" s="120"/>
      <c r="H362" s="101">
        <f t="shared" si="29"/>
        <v>0</v>
      </c>
      <c r="I362" s="113"/>
      <c r="J362" s="113"/>
      <c r="K362" s="113"/>
      <c r="L362" s="113"/>
      <c r="M362" s="113"/>
      <c r="N362" s="113"/>
      <c r="O362" s="113"/>
      <c r="P362" s="27"/>
      <c r="Q362" s="113"/>
      <c r="R362" s="113"/>
      <c r="S362" s="113"/>
      <c r="T362" s="113"/>
      <c r="U362" s="113"/>
      <c r="V362" s="113"/>
      <c r="W362" s="113"/>
      <c r="X362" s="28"/>
      <c r="Y362" s="221"/>
      <c r="Z362" s="221"/>
      <c r="AA362" s="221"/>
      <c r="AB362" s="221"/>
      <c r="AC362" s="221"/>
      <c r="AD362" s="221"/>
      <c r="AE362" s="221"/>
      <c r="AF362" s="28"/>
      <c r="AG362" s="221"/>
      <c r="AH362" s="221"/>
      <c r="AI362" s="221"/>
      <c r="AJ362" s="221"/>
      <c r="AK362" s="221"/>
      <c r="AL362" s="221"/>
      <c r="AM362" s="221"/>
      <c r="AN362" s="28"/>
      <c r="AO362" s="141"/>
      <c r="AP362" s="141"/>
      <c r="AQ362" s="141"/>
      <c r="AR362" s="79" t="str">
        <f t="shared" si="28"/>
        <v/>
      </c>
      <c r="AS362" s="139"/>
      <c r="AT362" s="139"/>
      <c r="AU362" s="28"/>
      <c r="AV362" s="215"/>
      <c r="AW362" s="215"/>
      <c r="AX362" s="28"/>
      <c r="AY362" s="140"/>
      <c r="AZ362" s="28"/>
      <c r="BA362" s="140"/>
      <c r="BB362" s="140"/>
      <c r="BC362" s="140"/>
      <c r="BD362" s="140"/>
      <c r="BE362" s="140"/>
      <c r="BF362" s="140"/>
      <c r="BG362" s="140"/>
      <c r="BH362" s="140"/>
      <c r="BI362" s="140"/>
      <c r="BJ362" s="140"/>
      <c r="BK362" s="140"/>
      <c r="BL362" s="140"/>
      <c r="BM362" s="140"/>
      <c r="BN362" s="140"/>
      <c r="BO362" s="140"/>
      <c r="BP362" s="140"/>
      <c r="BQ362" s="140"/>
      <c r="BR362" s="140"/>
      <c r="BS362" s="140"/>
      <c r="BT362" s="140"/>
      <c r="BU362" s="140"/>
      <c r="BV362" s="140"/>
      <c r="BW362" s="140"/>
      <c r="BX362" s="140"/>
      <c r="BY362" s="140"/>
      <c r="BZ362" s="140"/>
      <c r="CA362" s="140"/>
      <c r="CB362" s="140"/>
      <c r="CC362" s="140"/>
      <c r="CD362" s="140"/>
      <c r="CE362" s="140"/>
      <c r="CF362" s="140"/>
      <c r="CG362" s="140"/>
      <c r="CH362" s="140"/>
      <c r="CI362" s="140"/>
      <c r="CJ362" s="140"/>
      <c r="CK362" s="140"/>
      <c r="CL362" s="140"/>
      <c r="CM362" s="140"/>
      <c r="CN362" s="140"/>
      <c r="CO362" s="140"/>
      <c r="CP362" s="140"/>
      <c r="CQ362" s="140"/>
      <c r="CR362" s="140"/>
      <c r="CS362" s="140"/>
      <c r="CT362" s="140"/>
      <c r="CU362" s="140"/>
      <c r="CV362" s="140"/>
      <c r="CW362" s="140"/>
      <c r="CX362" s="140"/>
      <c r="CY362" s="103">
        <f t="shared" si="30"/>
        <v>0</v>
      </c>
      <c r="CZ362" s="78"/>
    </row>
    <row r="363" spans="1:104" x14ac:dyDescent="0.2">
      <c r="A363" s="26"/>
      <c r="B363" s="123">
        <f t="shared" si="31"/>
        <v>354</v>
      </c>
      <c r="C363" s="107"/>
      <c r="D363" s="111"/>
      <c r="F363" s="108"/>
      <c r="G363" s="120"/>
      <c r="H363" s="101">
        <f t="shared" si="29"/>
        <v>0</v>
      </c>
      <c r="I363" s="113"/>
      <c r="J363" s="113"/>
      <c r="K363" s="113"/>
      <c r="L363" s="113"/>
      <c r="M363" s="113"/>
      <c r="N363" s="113"/>
      <c r="O363" s="113"/>
      <c r="P363" s="27"/>
      <c r="Q363" s="113"/>
      <c r="R363" s="113"/>
      <c r="S363" s="113"/>
      <c r="T363" s="113"/>
      <c r="U363" s="113"/>
      <c r="V363" s="113"/>
      <c r="W363" s="113"/>
      <c r="X363" s="28"/>
      <c r="Y363" s="221"/>
      <c r="Z363" s="221"/>
      <c r="AA363" s="221"/>
      <c r="AB363" s="221"/>
      <c r="AC363" s="221"/>
      <c r="AD363" s="221"/>
      <c r="AE363" s="221"/>
      <c r="AF363" s="28"/>
      <c r="AG363" s="221"/>
      <c r="AH363" s="221"/>
      <c r="AI363" s="221"/>
      <c r="AJ363" s="221"/>
      <c r="AK363" s="221"/>
      <c r="AL363" s="221"/>
      <c r="AM363" s="221"/>
      <c r="AN363" s="28"/>
      <c r="AO363" s="141"/>
      <c r="AP363" s="141"/>
      <c r="AQ363" s="141"/>
      <c r="AR363" s="79" t="str">
        <f t="shared" si="28"/>
        <v/>
      </c>
      <c r="AS363" s="139"/>
      <c r="AT363" s="139"/>
      <c r="AU363" s="28"/>
      <c r="AV363" s="215"/>
      <c r="AW363" s="215"/>
      <c r="AX363" s="28"/>
      <c r="AY363" s="140"/>
      <c r="AZ363" s="28"/>
      <c r="BA363" s="140"/>
      <c r="BB363" s="140"/>
      <c r="BC363" s="140"/>
      <c r="BD363" s="140"/>
      <c r="BE363" s="140"/>
      <c r="BF363" s="140"/>
      <c r="BG363" s="140"/>
      <c r="BH363" s="140"/>
      <c r="BI363" s="140"/>
      <c r="BJ363" s="140"/>
      <c r="BK363" s="140"/>
      <c r="BL363" s="140"/>
      <c r="BM363" s="140"/>
      <c r="BN363" s="140"/>
      <c r="BO363" s="140"/>
      <c r="BP363" s="140"/>
      <c r="BQ363" s="140"/>
      <c r="BR363" s="140"/>
      <c r="BS363" s="140"/>
      <c r="BT363" s="140"/>
      <c r="BU363" s="140"/>
      <c r="BV363" s="140"/>
      <c r="BW363" s="140"/>
      <c r="BX363" s="140"/>
      <c r="BY363" s="140"/>
      <c r="BZ363" s="140"/>
      <c r="CA363" s="140"/>
      <c r="CB363" s="140"/>
      <c r="CC363" s="140"/>
      <c r="CD363" s="140"/>
      <c r="CE363" s="140"/>
      <c r="CF363" s="140"/>
      <c r="CG363" s="140"/>
      <c r="CH363" s="140"/>
      <c r="CI363" s="140"/>
      <c r="CJ363" s="140"/>
      <c r="CK363" s="140"/>
      <c r="CL363" s="140"/>
      <c r="CM363" s="140"/>
      <c r="CN363" s="140"/>
      <c r="CO363" s="140"/>
      <c r="CP363" s="140"/>
      <c r="CQ363" s="140"/>
      <c r="CR363" s="140"/>
      <c r="CS363" s="140"/>
      <c r="CT363" s="140"/>
      <c r="CU363" s="140"/>
      <c r="CV363" s="140"/>
      <c r="CW363" s="140"/>
      <c r="CX363" s="140"/>
      <c r="CY363" s="103">
        <f t="shared" si="30"/>
        <v>0</v>
      </c>
      <c r="CZ363" s="78"/>
    </row>
    <row r="364" spans="1:104" x14ac:dyDescent="0.2">
      <c r="A364" s="26"/>
      <c r="B364" s="123">
        <f t="shared" si="31"/>
        <v>355</v>
      </c>
      <c r="C364" s="107"/>
      <c r="D364" s="111"/>
      <c r="F364" s="108"/>
      <c r="G364" s="120"/>
      <c r="H364" s="101">
        <f t="shared" si="29"/>
        <v>0</v>
      </c>
      <c r="I364" s="113"/>
      <c r="J364" s="113"/>
      <c r="K364" s="113"/>
      <c r="L364" s="113"/>
      <c r="M364" s="113"/>
      <c r="N364" s="113"/>
      <c r="O364" s="113"/>
      <c r="P364" s="27"/>
      <c r="Q364" s="113"/>
      <c r="R364" s="113"/>
      <c r="S364" s="113"/>
      <c r="T364" s="113"/>
      <c r="U364" s="113"/>
      <c r="V364" s="113"/>
      <c r="W364" s="113"/>
      <c r="X364" s="28"/>
      <c r="Y364" s="221"/>
      <c r="Z364" s="221"/>
      <c r="AA364" s="221"/>
      <c r="AB364" s="221"/>
      <c r="AC364" s="221"/>
      <c r="AD364" s="221"/>
      <c r="AE364" s="221"/>
      <c r="AF364" s="28"/>
      <c r="AG364" s="221"/>
      <c r="AH364" s="221"/>
      <c r="AI364" s="221"/>
      <c r="AJ364" s="221"/>
      <c r="AK364" s="221"/>
      <c r="AL364" s="221"/>
      <c r="AM364" s="221"/>
      <c r="AN364" s="28"/>
      <c r="AO364" s="141"/>
      <c r="AP364" s="141"/>
      <c r="AQ364" s="141"/>
      <c r="AR364" s="79" t="str">
        <f t="shared" si="28"/>
        <v/>
      </c>
      <c r="AS364" s="139"/>
      <c r="AT364" s="139"/>
      <c r="AU364" s="28"/>
      <c r="AV364" s="215"/>
      <c r="AW364" s="215"/>
      <c r="AX364" s="28"/>
      <c r="AY364" s="140"/>
      <c r="AZ364" s="28"/>
      <c r="BA364" s="140"/>
      <c r="BB364" s="140"/>
      <c r="BC364" s="140"/>
      <c r="BD364" s="140"/>
      <c r="BE364" s="140"/>
      <c r="BF364" s="140"/>
      <c r="BG364" s="140"/>
      <c r="BH364" s="140"/>
      <c r="BI364" s="140"/>
      <c r="BJ364" s="140"/>
      <c r="BK364" s="140"/>
      <c r="BL364" s="140"/>
      <c r="BM364" s="140"/>
      <c r="BN364" s="140"/>
      <c r="BO364" s="140"/>
      <c r="BP364" s="140"/>
      <c r="BQ364" s="140"/>
      <c r="BR364" s="140"/>
      <c r="BS364" s="140"/>
      <c r="BT364" s="140"/>
      <c r="BU364" s="140"/>
      <c r="BV364" s="140"/>
      <c r="BW364" s="140"/>
      <c r="BX364" s="140"/>
      <c r="BY364" s="140"/>
      <c r="BZ364" s="140"/>
      <c r="CA364" s="140"/>
      <c r="CB364" s="140"/>
      <c r="CC364" s="140"/>
      <c r="CD364" s="140"/>
      <c r="CE364" s="140"/>
      <c r="CF364" s="140"/>
      <c r="CG364" s="140"/>
      <c r="CH364" s="140"/>
      <c r="CI364" s="140"/>
      <c r="CJ364" s="140"/>
      <c r="CK364" s="140"/>
      <c r="CL364" s="140"/>
      <c r="CM364" s="140"/>
      <c r="CN364" s="140"/>
      <c r="CO364" s="140"/>
      <c r="CP364" s="140"/>
      <c r="CQ364" s="140"/>
      <c r="CR364" s="140"/>
      <c r="CS364" s="140"/>
      <c r="CT364" s="140"/>
      <c r="CU364" s="140"/>
      <c r="CV364" s="140"/>
      <c r="CW364" s="140"/>
      <c r="CX364" s="140"/>
      <c r="CY364" s="103">
        <f t="shared" si="30"/>
        <v>0</v>
      </c>
      <c r="CZ364" s="78"/>
    </row>
    <row r="365" spans="1:104" x14ac:dyDescent="0.2">
      <c r="A365" s="26"/>
      <c r="B365" s="123">
        <f t="shared" si="31"/>
        <v>356</v>
      </c>
      <c r="C365" s="107"/>
      <c r="D365" s="111"/>
      <c r="F365" s="108"/>
      <c r="G365" s="120"/>
      <c r="H365" s="101">
        <f t="shared" si="29"/>
        <v>0</v>
      </c>
      <c r="I365" s="113"/>
      <c r="J365" s="113"/>
      <c r="K365" s="113"/>
      <c r="L365" s="113"/>
      <c r="M365" s="113"/>
      <c r="N365" s="113"/>
      <c r="O365" s="113"/>
      <c r="P365" s="27"/>
      <c r="Q365" s="113"/>
      <c r="R365" s="113"/>
      <c r="S365" s="113"/>
      <c r="T365" s="113"/>
      <c r="U365" s="113"/>
      <c r="V365" s="113"/>
      <c r="W365" s="113"/>
      <c r="X365" s="28"/>
      <c r="Y365" s="221"/>
      <c r="Z365" s="221"/>
      <c r="AA365" s="221"/>
      <c r="AB365" s="221"/>
      <c r="AC365" s="221"/>
      <c r="AD365" s="221"/>
      <c r="AE365" s="221"/>
      <c r="AF365" s="28"/>
      <c r="AG365" s="221"/>
      <c r="AH365" s="221"/>
      <c r="AI365" s="221"/>
      <c r="AJ365" s="221"/>
      <c r="AK365" s="221"/>
      <c r="AL365" s="221"/>
      <c r="AM365" s="221"/>
      <c r="AN365" s="28"/>
      <c r="AO365" s="141"/>
      <c r="AP365" s="141"/>
      <c r="AQ365" s="141"/>
      <c r="AR365" s="79" t="str">
        <f t="shared" si="28"/>
        <v/>
      </c>
      <c r="AS365" s="139"/>
      <c r="AT365" s="139"/>
      <c r="AU365" s="28"/>
      <c r="AV365" s="215"/>
      <c r="AW365" s="215"/>
      <c r="AX365" s="28"/>
      <c r="AY365" s="140"/>
      <c r="AZ365" s="28"/>
      <c r="BA365" s="140"/>
      <c r="BB365" s="140"/>
      <c r="BC365" s="140"/>
      <c r="BD365" s="140"/>
      <c r="BE365" s="140"/>
      <c r="BF365" s="140"/>
      <c r="BG365" s="140"/>
      <c r="BH365" s="140"/>
      <c r="BI365" s="140"/>
      <c r="BJ365" s="140"/>
      <c r="BK365" s="140"/>
      <c r="BL365" s="140"/>
      <c r="BM365" s="140"/>
      <c r="BN365" s="140"/>
      <c r="BO365" s="140"/>
      <c r="BP365" s="140"/>
      <c r="BQ365" s="140"/>
      <c r="BR365" s="140"/>
      <c r="BS365" s="140"/>
      <c r="BT365" s="140"/>
      <c r="BU365" s="140"/>
      <c r="BV365" s="140"/>
      <c r="BW365" s="140"/>
      <c r="BX365" s="140"/>
      <c r="BY365" s="140"/>
      <c r="BZ365" s="140"/>
      <c r="CA365" s="140"/>
      <c r="CB365" s="140"/>
      <c r="CC365" s="140"/>
      <c r="CD365" s="140"/>
      <c r="CE365" s="140"/>
      <c r="CF365" s="140"/>
      <c r="CG365" s="140"/>
      <c r="CH365" s="140"/>
      <c r="CI365" s="140"/>
      <c r="CJ365" s="140"/>
      <c r="CK365" s="140"/>
      <c r="CL365" s="140"/>
      <c r="CM365" s="140"/>
      <c r="CN365" s="140"/>
      <c r="CO365" s="140"/>
      <c r="CP365" s="140"/>
      <c r="CQ365" s="140"/>
      <c r="CR365" s="140"/>
      <c r="CS365" s="140"/>
      <c r="CT365" s="140"/>
      <c r="CU365" s="140"/>
      <c r="CV365" s="140"/>
      <c r="CW365" s="140"/>
      <c r="CX365" s="140"/>
      <c r="CY365" s="103">
        <f t="shared" si="30"/>
        <v>0</v>
      </c>
      <c r="CZ365" s="78"/>
    </row>
    <row r="366" spans="1:104" x14ac:dyDescent="0.2">
      <c r="A366" s="26"/>
      <c r="B366" s="123">
        <f t="shared" si="31"/>
        <v>357</v>
      </c>
      <c r="C366" s="107"/>
      <c r="D366" s="111"/>
      <c r="F366" s="108"/>
      <c r="G366" s="120"/>
      <c r="H366" s="101">
        <f t="shared" si="29"/>
        <v>0</v>
      </c>
      <c r="I366" s="113"/>
      <c r="J366" s="113"/>
      <c r="K366" s="113"/>
      <c r="L366" s="113"/>
      <c r="M366" s="113"/>
      <c r="N366" s="113"/>
      <c r="O366" s="113"/>
      <c r="P366" s="27"/>
      <c r="Q366" s="113"/>
      <c r="R366" s="113"/>
      <c r="S366" s="113"/>
      <c r="T366" s="113"/>
      <c r="U366" s="113"/>
      <c r="V366" s="113"/>
      <c r="W366" s="113"/>
      <c r="X366" s="28"/>
      <c r="Y366" s="221"/>
      <c r="Z366" s="221"/>
      <c r="AA366" s="221"/>
      <c r="AB366" s="221"/>
      <c r="AC366" s="221"/>
      <c r="AD366" s="221"/>
      <c r="AE366" s="221"/>
      <c r="AF366" s="28"/>
      <c r="AG366" s="221"/>
      <c r="AH366" s="221"/>
      <c r="AI366" s="221"/>
      <c r="AJ366" s="221"/>
      <c r="AK366" s="221"/>
      <c r="AL366" s="221"/>
      <c r="AM366" s="221"/>
      <c r="AN366" s="28"/>
      <c r="AO366" s="141"/>
      <c r="AP366" s="141"/>
      <c r="AQ366" s="141"/>
      <c r="AR366" s="79" t="str">
        <f t="shared" si="28"/>
        <v/>
      </c>
      <c r="AS366" s="139"/>
      <c r="AT366" s="139"/>
      <c r="AU366" s="28"/>
      <c r="AV366" s="215"/>
      <c r="AW366" s="215"/>
      <c r="AX366" s="28"/>
      <c r="AY366" s="140"/>
      <c r="AZ366" s="28"/>
      <c r="BA366" s="140"/>
      <c r="BB366" s="140"/>
      <c r="BC366" s="140"/>
      <c r="BD366" s="140"/>
      <c r="BE366" s="140"/>
      <c r="BF366" s="140"/>
      <c r="BG366" s="140"/>
      <c r="BH366" s="140"/>
      <c r="BI366" s="140"/>
      <c r="BJ366" s="140"/>
      <c r="BK366" s="140"/>
      <c r="BL366" s="140"/>
      <c r="BM366" s="140"/>
      <c r="BN366" s="140"/>
      <c r="BO366" s="140"/>
      <c r="BP366" s="140"/>
      <c r="BQ366" s="140"/>
      <c r="BR366" s="140"/>
      <c r="BS366" s="140"/>
      <c r="BT366" s="140"/>
      <c r="BU366" s="140"/>
      <c r="BV366" s="140"/>
      <c r="BW366" s="140"/>
      <c r="BX366" s="140"/>
      <c r="BY366" s="140"/>
      <c r="BZ366" s="140"/>
      <c r="CA366" s="140"/>
      <c r="CB366" s="140"/>
      <c r="CC366" s="140"/>
      <c r="CD366" s="140"/>
      <c r="CE366" s="140"/>
      <c r="CF366" s="140"/>
      <c r="CG366" s="140"/>
      <c r="CH366" s="140"/>
      <c r="CI366" s="140"/>
      <c r="CJ366" s="140"/>
      <c r="CK366" s="140"/>
      <c r="CL366" s="140"/>
      <c r="CM366" s="140"/>
      <c r="CN366" s="140"/>
      <c r="CO366" s="140"/>
      <c r="CP366" s="140"/>
      <c r="CQ366" s="140"/>
      <c r="CR366" s="140"/>
      <c r="CS366" s="140"/>
      <c r="CT366" s="140"/>
      <c r="CU366" s="140"/>
      <c r="CV366" s="140"/>
      <c r="CW366" s="140"/>
      <c r="CX366" s="140"/>
      <c r="CY366" s="103">
        <f t="shared" si="30"/>
        <v>0</v>
      </c>
      <c r="CZ366" s="78"/>
    </row>
    <row r="367" spans="1:104" x14ac:dyDescent="0.2">
      <c r="A367" s="26"/>
      <c r="B367" s="123">
        <f t="shared" si="31"/>
        <v>358</v>
      </c>
      <c r="C367" s="107"/>
      <c r="D367" s="111"/>
      <c r="F367" s="108"/>
      <c r="G367" s="120"/>
      <c r="H367" s="101">
        <f t="shared" si="29"/>
        <v>0</v>
      </c>
      <c r="I367" s="113"/>
      <c r="J367" s="113"/>
      <c r="K367" s="113"/>
      <c r="L367" s="113"/>
      <c r="M367" s="113"/>
      <c r="N367" s="113"/>
      <c r="O367" s="113"/>
      <c r="P367" s="27"/>
      <c r="Q367" s="113"/>
      <c r="R367" s="113"/>
      <c r="S367" s="113"/>
      <c r="T367" s="113"/>
      <c r="U367" s="113"/>
      <c r="V367" s="113"/>
      <c r="W367" s="113"/>
      <c r="X367" s="28"/>
      <c r="Y367" s="221"/>
      <c r="Z367" s="221"/>
      <c r="AA367" s="221"/>
      <c r="AB367" s="221"/>
      <c r="AC367" s="221"/>
      <c r="AD367" s="221"/>
      <c r="AE367" s="221"/>
      <c r="AF367" s="28"/>
      <c r="AG367" s="221"/>
      <c r="AH367" s="221"/>
      <c r="AI367" s="221"/>
      <c r="AJ367" s="221"/>
      <c r="AK367" s="221"/>
      <c r="AL367" s="221"/>
      <c r="AM367" s="221"/>
      <c r="AN367" s="28"/>
      <c r="AO367" s="141"/>
      <c r="AP367" s="141"/>
      <c r="AQ367" s="141"/>
      <c r="AR367" s="79" t="str">
        <f t="shared" si="28"/>
        <v/>
      </c>
      <c r="AS367" s="139"/>
      <c r="AT367" s="139"/>
      <c r="AU367" s="28"/>
      <c r="AV367" s="215"/>
      <c r="AW367" s="215"/>
      <c r="AX367" s="28"/>
      <c r="AY367" s="140"/>
      <c r="AZ367" s="28"/>
      <c r="BA367" s="140"/>
      <c r="BB367" s="140"/>
      <c r="BC367" s="140"/>
      <c r="BD367" s="140"/>
      <c r="BE367" s="140"/>
      <c r="BF367" s="140"/>
      <c r="BG367" s="140"/>
      <c r="BH367" s="140"/>
      <c r="BI367" s="140"/>
      <c r="BJ367" s="140"/>
      <c r="BK367" s="140"/>
      <c r="BL367" s="140"/>
      <c r="BM367" s="140"/>
      <c r="BN367" s="140"/>
      <c r="BO367" s="140"/>
      <c r="BP367" s="140"/>
      <c r="BQ367" s="140"/>
      <c r="BR367" s="140"/>
      <c r="BS367" s="140"/>
      <c r="BT367" s="140"/>
      <c r="BU367" s="140"/>
      <c r="BV367" s="140"/>
      <c r="BW367" s="140"/>
      <c r="BX367" s="140"/>
      <c r="BY367" s="140"/>
      <c r="BZ367" s="140"/>
      <c r="CA367" s="140"/>
      <c r="CB367" s="140"/>
      <c r="CC367" s="140"/>
      <c r="CD367" s="140"/>
      <c r="CE367" s="140"/>
      <c r="CF367" s="140"/>
      <c r="CG367" s="140"/>
      <c r="CH367" s="140"/>
      <c r="CI367" s="140"/>
      <c r="CJ367" s="140"/>
      <c r="CK367" s="140"/>
      <c r="CL367" s="140"/>
      <c r="CM367" s="140"/>
      <c r="CN367" s="140"/>
      <c r="CO367" s="140"/>
      <c r="CP367" s="140"/>
      <c r="CQ367" s="140"/>
      <c r="CR367" s="140"/>
      <c r="CS367" s="140"/>
      <c r="CT367" s="140"/>
      <c r="CU367" s="140"/>
      <c r="CV367" s="140"/>
      <c r="CW367" s="140"/>
      <c r="CX367" s="140"/>
      <c r="CY367" s="103">
        <f t="shared" si="30"/>
        <v>0</v>
      </c>
      <c r="CZ367" s="78"/>
    </row>
    <row r="368" spans="1:104" x14ac:dyDescent="0.2">
      <c r="A368" s="26"/>
      <c r="B368" s="123">
        <f t="shared" si="31"/>
        <v>359</v>
      </c>
      <c r="C368" s="107"/>
      <c r="D368" s="111"/>
      <c r="F368" s="108"/>
      <c r="G368" s="120"/>
      <c r="H368" s="101">
        <f t="shared" si="29"/>
        <v>0</v>
      </c>
      <c r="I368" s="113"/>
      <c r="J368" s="113"/>
      <c r="K368" s="113"/>
      <c r="L368" s="113"/>
      <c r="M368" s="113"/>
      <c r="N368" s="113"/>
      <c r="O368" s="113"/>
      <c r="P368" s="27"/>
      <c r="Q368" s="113"/>
      <c r="R368" s="113"/>
      <c r="S368" s="113"/>
      <c r="T368" s="113"/>
      <c r="U368" s="113"/>
      <c r="V368" s="113"/>
      <c r="W368" s="113"/>
      <c r="X368" s="28"/>
      <c r="Y368" s="221"/>
      <c r="Z368" s="221"/>
      <c r="AA368" s="221"/>
      <c r="AB368" s="221"/>
      <c r="AC368" s="221"/>
      <c r="AD368" s="221"/>
      <c r="AE368" s="221"/>
      <c r="AF368" s="28"/>
      <c r="AG368" s="221"/>
      <c r="AH368" s="221"/>
      <c r="AI368" s="221"/>
      <c r="AJ368" s="221"/>
      <c r="AK368" s="221"/>
      <c r="AL368" s="221"/>
      <c r="AM368" s="221"/>
      <c r="AN368" s="28"/>
      <c r="AO368" s="141"/>
      <c r="AP368" s="141"/>
      <c r="AQ368" s="141"/>
      <c r="AR368" s="79" t="str">
        <f t="shared" si="28"/>
        <v/>
      </c>
      <c r="AS368" s="139"/>
      <c r="AT368" s="139"/>
      <c r="AU368" s="28"/>
      <c r="AV368" s="215"/>
      <c r="AW368" s="215"/>
      <c r="AX368" s="28"/>
      <c r="AY368" s="140"/>
      <c r="AZ368" s="28"/>
      <c r="BA368" s="140"/>
      <c r="BB368" s="140"/>
      <c r="BC368" s="140"/>
      <c r="BD368" s="140"/>
      <c r="BE368" s="140"/>
      <c r="BF368" s="140"/>
      <c r="BG368" s="140"/>
      <c r="BH368" s="140"/>
      <c r="BI368" s="140"/>
      <c r="BJ368" s="140"/>
      <c r="BK368" s="140"/>
      <c r="BL368" s="140"/>
      <c r="BM368" s="140"/>
      <c r="BN368" s="140"/>
      <c r="BO368" s="140"/>
      <c r="BP368" s="140"/>
      <c r="BQ368" s="140"/>
      <c r="BR368" s="140"/>
      <c r="BS368" s="140"/>
      <c r="BT368" s="140"/>
      <c r="BU368" s="140"/>
      <c r="BV368" s="140"/>
      <c r="BW368" s="140"/>
      <c r="BX368" s="140"/>
      <c r="BY368" s="140"/>
      <c r="BZ368" s="140"/>
      <c r="CA368" s="140"/>
      <c r="CB368" s="140"/>
      <c r="CC368" s="140"/>
      <c r="CD368" s="140"/>
      <c r="CE368" s="140"/>
      <c r="CF368" s="140"/>
      <c r="CG368" s="140"/>
      <c r="CH368" s="140"/>
      <c r="CI368" s="140"/>
      <c r="CJ368" s="140"/>
      <c r="CK368" s="140"/>
      <c r="CL368" s="140"/>
      <c r="CM368" s="140"/>
      <c r="CN368" s="140"/>
      <c r="CO368" s="140"/>
      <c r="CP368" s="140"/>
      <c r="CQ368" s="140"/>
      <c r="CR368" s="140"/>
      <c r="CS368" s="140"/>
      <c r="CT368" s="140"/>
      <c r="CU368" s="140"/>
      <c r="CV368" s="140"/>
      <c r="CW368" s="140"/>
      <c r="CX368" s="140"/>
      <c r="CY368" s="103">
        <f t="shared" si="30"/>
        <v>0</v>
      </c>
      <c r="CZ368" s="78"/>
    </row>
    <row r="369" spans="1:104" x14ac:dyDescent="0.2">
      <c r="A369" s="26"/>
      <c r="B369" s="123">
        <f t="shared" si="31"/>
        <v>360</v>
      </c>
      <c r="C369" s="107"/>
      <c r="D369" s="111"/>
      <c r="F369" s="108"/>
      <c r="G369" s="120"/>
      <c r="H369" s="101">
        <f t="shared" si="29"/>
        <v>0</v>
      </c>
      <c r="I369" s="113"/>
      <c r="J369" s="113"/>
      <c r="K369" s="113"/>
      <c r="L369" s="113"/>
      <c r="M369" s="113"/>
      <c r="N369" s="113"/>
      <c r="O369" s="113"/>
      <c r="P369" s="27"/>
      <c r="Q369" s="113"/>
      <c r="R369" s="113"/>
      <c r="S369" s="113"/>
      <c r="T369" s="113"/>
      <c r="U369" s="113"/>
      <c r="V369" s="113"/>
      <c r="W369" s="113"/>
      <c r="X369" s="28"/>
      <c r="Y369" s="221"/>
      <c r="Z369" s="221"/>
      <c r="AA369" s="221"/>
      <c r="AB369" s="221"/>
      <c r="AC369" s="221"/>
      <c r="AD369" s="221"/>
      <c r="AE369" s="221"/>
      <c r="AF369" s="28"/>
      <c r="AG369" s="221"/>
      <c r="AH369" s="221"/>
      <c r="AI369" s="221"/>
      <c r="AJ369" s="221"/>
      <c r="AK369" s="221"/>
      <c r="AL369" s="221"/>
      <c r="AM369" s="221"/>
      <c r="AN369" s="28"/>
      <c r="AO369" s="141"/>
      <c r="AP369" s="141"/>
      <c r="AQ369" s="141"/>
      <c r="AR369" s="79" t="str">
        <f t="shared" si="28"/>
        <v/>
      </c>
      <c r="AS369" s="139"/>
      <c r="AT369" s="139"/>
      <c r="AU369" s="28"/>
      <c r="AV369" s="215"/>
      <c r="AW369" s="215"/>
      <c r="AX369" s="28"/>
      <c r="AY369" s="140"/>
      <c r="AZ369" s="28"/>
      <c r="BA369" s="140"/>
      <c r="BB369" s="140"/>
      <c r="BC369" s="140"/>
      <c r="BD369" s="140"/>
      <c r="BE369" s="140"/>
      <c r="BF369" s="140"/>
      <c r="BG369" s="140"/>
      <c r="BH369" s="140"/>
      <c r="BI369" s="140"/>
      <c r="BJ369" s="140"/>
      <c r="BK369" s="140"/>
      <c r="BL369" s="140"/>
      <c r="BM369" s="140"/>
      <c r="BN369" s="140"/>
      <c r="BO369" s="140"/>
      <c r="BP369" s="140"/>
      <c r="BQ369" s="140"/>
      <c r="BR369" s="140"/>
      <c r="BS369" s="140"/>
      <c r="BT369" s="140"/>
      <c r="BU369" s="140"/>
      <c r="BV369" s="140"/>
      <c r="BW369" s="140"/>
      <c r="BX369" s="140"/>
      <c r="BY369" s="140"/>
      <c r="BZ369" s="140"/>
      <c r="CA369" s="140"/>
      <c r="CB369" s="140"/>
      <c r="CC369" s="140"/>
      <c r="CD369" s="140"/>
      <c r="CE369" s="140"/>
      <c r="CF369" s="140"/>
      <c r="CG369" s="140"/>
      <c r="CH369" s="140"/>
      <c r="CI369" s="140"/>
      <c r="CJ369" s="140"/>
      <c r="CK369" s="140"/>
      <c r="CL369" s="140"/>
      <c r="CM369" s="140"/>
      <c r="CN369" s="140"/>
      <c r="CO369" s="140"/>
      <c r="CP369" s="140"/>
      <c r="CQ369" s="140"/>
      <c r="CR369" s="140"/>
      <c r="CS369" s="140"/>
      <c r="CT369" s="140"/>
      <c r="CU369" s="140"/>
      <c r="CV369" s="140"/>
      <c r="CW369" s="140"/>
      <c r="CX369" s="140"/>
      <c r="CY369" s="103">
        <f t="shared" si="30"/>
        <v>0</v>
      </c>
      <c r="CZ369" s="78"/>
    </row>
    <row r="370" spans="1:104" x14ac:dyDescent="0.2">
      <c r="A370" s="26"/>
      <c r="B370" s="123">
        <f t="shared" si="31"/>
        <v>361</v>
      </c>
      <c r="C370" s="107"/>
      <c r="D370" s="111"/>
      <c r="F370" s="108"/>
      <c r="G370" s="120"/>
      <c r="H370" s="101">
        <f t="shared" si="29"/>
        <v>0</v>
      </c>
      <c r="I370" s="113"/>
      <c r="J370" s="113"/>
      <c r="K370" s="113"/>
      <c r="L370" s="113"/>
      <c r="M370" s="113"/>
      <c r="N370" s="113"/>
      <c r="O370" s="113"/>
      <c r="P370" s="27"/>
      <c r="Q370" s="113"/>
      <c r="R370" s="113"/>
      <c r="S370" s="113"/>
      <c r="T370" s="113"/>
      <c r="U370" s="113"/>
      <c r="V370" s="113"/>
      <c r="W370" s="113"/>
      <c r="X370" s="28"/>
      <c r="Y370" s="221"/>
      <c r="Z370" s="221"/>
      <c r="AA370" s="221"/>
      <c r="AB370" s="221"/>
      <c r="AC370" s="221"/>
      <c r="AD370" s="221"/>
      <c r="AE370" s="221"/>
      <c r="AF370" s="28"/>
      <c r="AG370" s="221"/>
      <c r="AH370" s="221"/>
      <c r="AI370" s="221"/>
      <c r="AJ370" s="221"/>
      <c r="AK370" s="221"/>
      <c r="AL370" s="221"/>
      <c r="AM370" s="221"/>
      <c r="AN370" s="28"/>
      <c r="AO370" s="141"/>
      <c r="AP370" s="141"/>
      <c r="AQ370" s="141"/>
      <c r="AR370" s="79" t="str">
        <f t="shared" si="28"/>
        <v/>
      </c>
      <c r="AS370" s="139"/>
      <c r="AT370" s="139"/>
      <c r="AU370" s="28"/>
      <c r="AV370" s="215"/>
      <c r="AW370" s="215"/>
      <c r="AX370" s="28"/>
      <c r="AY370" s="140"/>
      <c r="AZ370" s="28"/>
      <c r="BA370" s="140"/>
      <c r="BB370" s="140"/>
      <c r="BC370" s="140"/>
      <c r="BD370" s="140"/>
      <c r="BE370" s="140"/>
      <c r="BF370" s="140"/>
      <c r="BG370" s="140"/>
      <c r="BH370" s="140"/>
      <c r="BI370" s="140"/>
      <c r="BJ370" s="140"/>
      <c r="BK370" s="140"/>
      <c r="BL370" s="140"/>
      <c r="BM370" s="140"/>
      <c r="BN370" s="140"/>
      <c r="BO370" s="140"/>
      <c r="BP370" s="140"/>
      <c r="BQ370" s="140"/>
      <c r="BR370" s="140"/>
      <c r="BS370" s="140"/>
      <c r="BT370" s="140"/>
      <c r="BU370" s="140"/>
      <c r="BV370" s="140"/>
      <c r="BW370" s="140"/>
      <c r="BX370" s="140"/>
      <c r="BY370" s="140"/>
      <c r="BZ370" s="140"/>
      <c r="CA370" s="140"/>
      <c r="CB370" s="140"/>
      <c r="CC370" s="140"/>
      <c r="CD370" s="140"/>
      <c r="CE370" s="140"/>
      <c r="CF370" s="140"/>
      <c r="CG370" s="140"/>
      <c r="CH370" s="140"/>
      <c r="CI370" s="140"/>
      <c r="CJ370" s="140"/>
      <c r="CK370" s="140"/>
      <c r="CL370" s="140"/>
      <c r="CM370" s="140"/>
      <c r="CN370" s="140"/>
      <c r="CO370" s="140"/>
      <c r="CP370" s="140"/>
      <c r="CQ370" s="140"/>
      <c r="CR370" s="140"/>
      <c r="CS370" s="140"/>
      <c r="CT370" s="140"/>
      <c r="CU370" s="140"/>
      <c r="CV370" s="140"/>
      <c r="CW370" s="140"/>
      <c r="CX370" s="140"/>
      <c r="CY370" s="103">
        <f t="shared" si="30"/>
        <v>0</v>
      </c>
      <c r="CZ370" s="78"/>
    </row>
    <row r="371" spans="1:104" x14ac:dyDescent="0.2">
      <c r="A371" s="26"/>
      <c r="B371" s="123">
        <f t="shared" si="31"/>
        <v>362</v>
      </c>
      <c r="C371" s="107"/>
      <c r="D371" s="111"/>
      <c r="F371" s="108"/>
      <c r="G371" s="120"/>
      <c r="H371" s="101">
        <f t="shared" si="29"/>
        <v>0</v>
      </c>
      <c r="I371" s="113"/>
      <c r="J371" s="113"/>
      <c r="K371" s="113"/>
      <c r="L371" s="113"/>
      <c r="M371" s="113"/>
      <c r="N371" s="113"/>
      <c r="O371" s="113"/>
      <c r="P371" s="27"/>
      <c r="Q371" s="113"/>
      <c r="R371" s="113"/>
      <c r="S371" s="113"/>
      <c r="T371" s="113"/>
      <c r="U371" s="113"/>
      <c r="V371" s="113"/>
      <c r="W371" s="113"/>
      <c r="X371" s="28"/>
      <c r="Y371" s="221"/>
      <c r="Z371" s="221"/>
      <c r="AA371" s="221"/>
      <c r="AB371" s="221"/>
      <c r="AC371" s="221"/>
      <c r="AD371" s="221"/>
      <c r="AE371" s="221"/>
      <c r="AF371" s="28"/>
      <c r="AG371" s="221"/>
      <c r="AH371" s="221"/>
      <c r="AI371" s="221"/>
      <c r="AJ371" s="221"/>
      <c r="AK371" s="221"/>
      <c r="AL371" s="221"/>
      <c r="AM371" s="221"/>
      <c r="AN371" s="28"/>
      <c r="AO371" s="141"/>
      <c r="AP371" s="141"/>
      <c r="AQ371" s="141"/>
      <c r="AR371" s="79" t="str">
        <f t="shared" si="28"/>
        <v/>
      </c>
      <c r="AS371" s="139"/>
      <c r="AT371" s="139"/>
      <c r="AU371" s="28"/>
      <c r="AV371" s="215"/>
      <c r="AW371" s="215"/>
      <c r="AX371" s="28"/>
      <c r="AY371" s="140"/>
      <c r="AZ371" s="28"/>
      <c r="BA371" s="140"/>
      <c r="BB371" s="140"/>
      <c r="BC371" s="140"/>
      <c r="BD371" s="140"/>
      <c r="BE371" s="140"/>
      <c r="BF371" s="140"/>
      <c r="BG371" s="140"/>
      <c r="BH371" s="140"/>
      <c r="BI371" s="140"/>
      <c r="BJ371" s="140"/>
      <c r="BK371" s="140"/>
      <c r="BL371" s="140"/>
      <c r="BM371" s="140"/>
      <c r="BN371" s="140"/>
      <c r="BO371" s="140"/>
      <c r="BP371" s="140"/>
      <c r="BQ371" s="140"/>
      <c r="BR371" s="140"/>
      <c r="BS371" s="140"/>
      <c r="BT371" s="140"/>
      <c r="BU371" s="140"/>
      <c r="BV371" s="140"/>
      <c r="BW371" s="140"/>
      <c r="BX371" s="140"/>
      <c r="BY371" s="140"/>
      <c r="BZ371" s="140"/>
      <c r="CA371" s="140"/>
      <c r="CB371" s="140"/>
      <c r="CC371" s="140"/>
      <c r="CD371" s="140"/>
      <c r="CE371" s="140"/>
      <c r="CF371" s="140"/>
      <c r="CG371" s="140"/>
      <c r="CH371" s="140"/>
      <c r="CI371" s="140"/>
      <c r="CJ371" s="140"/>
      <c r="CK371" s="140"/>
      <c r="CL371" s="140"/>
      <c r="CM371" s="140"/>
      <c r="CN371" s="140"/>
      <c r="CO371" s="140"/>
      <c r="CP371" s="140"/>
      <c r="CQ371" s="140"/>
      <c r="CR371" s="140"/>
      <c r="CS371" s="140"/>
      <c r="CT371" s="140"/>
      <c r="CU371" s="140"/>
      <c r="CV371" s="140"/>
      <c r="CW371" s="140"/>
      <c r="CX371" s="140"/>
      <c r="CY371" s="103">
        <f t="shared" si="30"/>
        <v>0</v>
      </c>
      <c r="CZ371" s="78"/>
    </row>
    <row r="372" spans="1:104" x14ac:dyDescent="0.2">
      <c r="A372" s="26"/>
      <c r="B372" s="123">
        <f t="shared" si="31"/>
        <v>363</v>
      </c>
      <c r="C372" s="107"/>
      <c r="D372" s="111"/>
      <c r="F372" s="108"/>
      <c r="G372" s="120"/>
      <c r="H372" s="101">
        <f t="shared" si="29"/>
        <v>0</v>
      </c>
      <c r="I372" s="113"/>
      <c r="J372" s="113"/>
      <c r="K372" s="113"/>
      <c r="L372" s="113"/>
      <c r="M372" s="113"/>
      <c r="N372" s="113"/>
      <c r="O372" s="113"/>
      <c r="P372" s="27"/>
      <c r="Q372" s="113"/>
      <c r="R372" s="113"/>
      <c r="S372" s="113"/>
      <c r="T372" s="113"/>
      <c r="U372" s="113"/>
      <c r="V372" s="113"/>
      <c r="W372" s="113"/>
      <c r="X372" s="28"/>
      <c r="Y372" s="221"/>
      <c r="Z372" s="221"/>
      <c r="AA372" s="221"/>
      <c r="AB372" s="221"/>
      <c r="AC372" s="221"/>
      <c r="AD372" s="221"/>
      <c r="AE372" s="221"/>
      <c r="AF372" s="28"/>
      <c r="AG372" s="221"/>
      <c r="AH372" s="221"/>
      <c r="AI372" s="221"/>
      <c r="AJ372" s="221"/>
      <c r="AK372" s="221"/>
      <c r="AL372" s="221"/>
      <c r="AM372" s="221"/>
      <c r="AN372" s="28"/>
      <c r="AO372" s="141"/>
      <c r="AP372" s="141"/>
      <c r="AQ372" s="141"/>
      <c r="AR372" s="79" t="str">
        <f t="shared" si="28"/>
        <v/>
      </c>
      <c r="AS372" s="139"/>
      <c r="AT372" s="139"/>
      <c r="AU372" s="28"/>
      <c r="AV372" s="215"/>
      <c r="AW372" s="215"/>
      <c r="AX372" s="28"/>
      <c r="AY372" s="140"/>
      <c r="AZ372" s="28"/>
      <c r="BA372" s="140"/>
      <c r="BB372" s="140"/>
      <c r="BC372" s="140"/>
      <c r="BD372" s="140"/>
      <c r="BE372" s="140"/>
      <c r="BF372" s="140"/>
      <c r="BG372" s="140"/>
      <c r="BH372" s="140"/>
      <c r="BI372" s="140"/>
      <c r="BJ372" s="140"/>
      <c r="BK372" s="140"/>
      <c r="BL372" s="140"/>
      <c r="BM372" s="140"/>
      <c r="BN372" s="140"/>
      <c r="BO372" s="140"/>
      <c r="BP372" s="140"/>
      <c r="BQ372" s="140"/>
      <c r="BR372" s="140"/>
      <c r="BS372" s="140"/>
      <c r="BT372" s="140"/>
      <c r="BU372" s="140"/>
      <c r="BV372" s="140"/>
      <c r="BW372" s="140"/>
      <c r="BX372" s="140"/>
      <c r="BY372" s="140"/>
      <c r="BZ372" s="140"/>
      <c r="CA372" s="140"/>
      <c r="CB372" s="140"/>
      <c r="CC372" s="140"/>
      <c r="CD372" s="140"/>
      <c r="CE372" s="140"/>
      <c r="CF372" s="140"/>
      <c r="CG372" s="140"/>
      <c r="CH372" s="140"/>
      <c r="CI372" s="140"/>
      <c r="CJ372" s="140"/>
      <c r="CK372" s="140"/>
      <c r="CL372" s="140"/>
      <c r="CM372" s="140"/>
      <c r="CN372" s="140"/>
      <c r="CO372" s="140"/>
      <c r="CP372" s="140"/>
      <c r="CQ372" s="140"/>
      <c r="CR372" s="140"/>
      <c r="CS372" s="140"/>
      <c r="CT372" s="140"/>
      <c r="CU372" s="140"/>
      <c r="CV372" s="140"/>
      <c r="CW372" s="140"/>
      <c r="CX372" s="140"/>
      <c r="CY372" s="103">
        <f t="shared" si="30"/>
        <v>0</v>
      </c>
      <c r="CZ372" s="78"/>
    </row>
    <row r="373" spans="1:104" x14ac:dyDescent="0.2">
      <c r="A373" s="26"/>
      <c r="B373" s="123">
        <f t="shared" si="31"/>
        <v>364</v>
      </c>
      <c r="C373" s="107"/>
      <c r="D373" s="111"/>
      <c r="F373" s="108"/>
      <c r="G373" s="120"/>
      <c r="H373" s="101">
        <f t="shared" si="29"/>
        <v>0</v>
      </c>
      <c r="I373" s="113"/>
      <c r="J373" s="113"/>
      <c r="K373" s="113"/>
      <c r="L373" s="113"/>
      <c r="M373" s="113"/>
      <c r="N373" s="113"/>
      <c r="O373" s="113"/>
      <c r="P373" s="27"/>
      <c r="Q373" s="113"/>
      <c r="R373" s="113"/>
      <c r="S373" s="113"/>
      <c r="T373" s="113"/>
      <c r="U373" s="113"/>
      <c r="V373" s="113"/>
      <c r="W373" s="113"/>
      <c r="X373" s="28"/>
      <c r="Y373" s="221"/>
      <c r="Z373" s="221"/>
      <c r="AA373" s="221"/>
      <c r="AB373" s="221"/>
      <c r="AC373" s="221"/>
      <c r="AD373" s="221"/>
      <c r="AE373" s="221"/>
      <c r="AF373" s="28"/>
      <c r="AG373" s="221"/>
      <c r="AH373" s="221"/>
      <c r="AI373" s="221"/>
      <c r="AJ373" s="221"/>
      <c r="AK373" s="221"/>
      <c r="AL373" s="221"/>
      <c r="AM373" s="221"/>
      <c r="AN373" s="28"/>
      <c r="AO373" s="141"/>
      <c r="AP373" s="141"/>
      <c r="AQ373" s="141"/>
      <c r="AR373" s="79" t="str">
        <f t="shared" si="28"/>
        <v/>
      </c>
      <c r="AS373" s="139"/>
      <c r="AT373" s="139"/>
      <c r="AU373" s="28"/>
      <c r="AV373" s="215"/>
      <c r="AW373" s="215"/>
      <c r="AX373" s="28"/>
      <c r="AY373" s="140"/>
      <c r="AZ373" s="28"/>
      <c r="BA373" s="140"/>
      <c r="BB373" s="140"/>
      <c r="BC373" s="140"/>
      <c r="BD373" s="140"/>
      <c r="BE373" s="140"/>
      <c r="BF373" s="140"/>
      <c r="BG373" s="140"/>
      <c r="BH373" s="140"/>
      <c r="BI373" s="140"/>
      <c r="BJ373" s="140"/>
      <c r="BK373" s="140"/>
      <c r="BL373" s="140"/>
      <c r="BM373" s="140"/>
      <c r="BN373" s="140"/>
      <c r="BO373" s="140"/>
      <c r="BP373" s="140"/>
      <c r="BQ373" s="140"/>
      <c r="BR373" s="140"/>
      <c r="BS373" s="140"/>
      <c r="BT373" s="140"/>
      <c r="BU373" s="140"/>
      <c r="BV373" s="140"/>
      <c r="BW373" s="140"/>
      <c r="BX373" s="140"/>
      <c r="BY373" s="140"/>
      <c r="BZ373" s="140"/>
      <c r="CA373" s="140"/>
      <c r="CB373" s="140"/>
      <c r="CC373" s="140"/>
      <c r="CD373" s="140"/>
      <c r="CE373" s="140"/>
      <c r="CF373" s="140"/>
      <c r="CG373" s="140"/>
      <c r="CH373" s="140"/>
      <c r="CI373" s="140"/>
      <c r="CJ373" s="140"/>
      <c r="CK373" s="140"/>
      <c r="CL373" s="140"/>
      <c r="CM373" s="140"/>
      <c r="CN373" s="140"/>
      <c r="CO373" s="140"/>
      <c r="CP373" s="140"/>
      <c r="CQ373" s="140"/>
      <c r="CR373" s="140"/>
      <c r="CS373" s="140"/>
      <c r="CT373" s="140"/>
      <c r="CU373" s="140"/>
      <c r="CV373" s="140"/>
      <c r="CW373" s="140"/>
      <c r="CX373" s="140"/>
      <c r="CY373" s="103">
        <f t="shared" si="30"/>
        <v>0</v>
      </c>
      <c r="CZ373" s="78"/>
    </row>
    <row r="374" spans="1:104" x14ac:dyDescent="0.2">
      <c r="A374" s="26"/>
      <c r="B374" s="123">
        <f t="shared" si="31"/>
        <v>365</v>
      </c>
      <c r="C374" s="107"/>
      <c r="D374" s="111"/>
      <c r="F374" s="108"/>
      <c r="G374" s="120"/>
      <c r="H374" s="101">
        <f t="shared" si="29"/>
        <v>0</v>
      </c>
      <c r="I374" s="113"/>
      <c r="J374" s="113"/>
      <c r="K374" s="113"/>
      <c r="L374" s="113"/>
      <c r="M374" s="113"/>
      <c r="N374" s="113"/>
      <c r="O374" s="113"/>
      <c r="P374" s="27"/>
      <c r="Q374" s="113"/>
      <c r="R374" s="113"/>
      <c r="S374" s="113"/>
      <c r="T374" s="113"/>
      <c r="U374" s="113"/>
      <c r="V374" s="113"/>
      <c r="W374" s="113"/>
      <c r="X374" s="28"/>
      <c r="Y374" s="221"/>
      <c r="Z374" s="221"/>
      <c r="AA374" s="221"/>
      <c r="AB374" s="221"/>
      <c r="AC374" s="221"/>
      <c r="AD374" s="221"/>
      <c r="AE374" s="221"/>
      <c r="AF374" s="28"/>
      <c r="AG374" s="221"/>
      <c r="AH374" s="221"/>
      <c r="AI374" s="221"/>
      <c r="AJ374" s="221"/>
      <c r="AK374" s="221"/>
      <c r="AL374" s="221"/>
      <c r="AM374" s="221"/>
      <c r="AN374" s="28"/>
      <c r="AO374" s="141"/>
      <c r="AP374" s="141"/>
      <c r="AQ374" s="141"/>
      <c r="AR374" s="79" t="str">
        <f t="shared" si="28"/>
        <v/>
      </c>
      <c r="AS374" s="139"/>
      <c r="AT374" s="139"/>
      <c r="AU374" s="28"/>
      <c r="AV374" s="215"/>
      <c r="AW374" s="215"/>
      <c r="AX374" s="28"/>
      <c r="AY374" s="140"/>
      <c r="AZ374" s="28"/>
      <c r="BA374" s="140"/>
      <c r="BB374" s="140"/>
      <c r="BC374" s="140"/>
      <c r="BD374" s="140"/>
      <c r="BE374" s="140"/>
      <c r="BF374" s="140"/>
      <c r="BG374" s="140"/>
      <c r="BH374" s="140"/>
      <c r="BI374" s="140"/>
      <c r="BJ374" s="140"/>
      <c r="BK374" s="140"/>
      <c r="BL374" s="140"/>
      <c r="BM374" s="140"/>
      <c r="BN374" s="140"/>
      <c r="BO374" s="140"/>
      <c r="BP374" s="140"/>
      <c r="BQ374" s="140"/>
      <c r="BR374" s="140"/>
      <c r="BS374" s="140"/>
      <c r="BT374" s="140"/>
      <c r="BU374" s="140"/>
      <c r="BV374" s="140"/>
      <c r="BW374" s="140"/>
      <c r="BX374" s="140"/>
      <c r="BY374" s="140"/>
      <c r="BZ374" s="140"/>
      <c r="CA374" s="140"/>
      <c r="CB374" s="140"/>
      <c r="CC374" s="140"/>
      <c r="CD374" s="140"/>
      <c r="CE374" s="140"/>
      <c r="CF374" s="140"/>
      <c r="CG374" s="140"/>
      <c r="CH374" s="140"/>
      <c r="CI374" s="140"/>
      <c r="CJ374" s="140"/>
      <c r="CK374" s="140"/>
      <c r="CL374" s="140"/>
      <c r="CM374" s="140"/>
      <c r="CN374" s="140"/>
      <c r="CO374" s="140"/>
      <c r="CP374" s="140"/>
      <c r="CQ374" s="140"/>
      <c r="CR374" s="140"/>
      <c r="CS374" s="140"/>
      <c r="CT374" s="140"/>
      <c r="CU374" s="140"/>
      <c r="CV374" s="140"/>
      <c r="CW374" s="140"/>
      <c r="CX374" s="140"/>
      <c r="CY374" s="103">
        <f t="shared" si="30"/>
        <v>0</v>
      </c>
      <c r="CZ374" s="78"/>
    </row>
    <row r="375" spans="1:104" x14ac:dyDescent="0.2">
      <c r="A375" s="26"/>
      <c r="B375" s="123">
        <f t="shared" si="31"/>
        <v>366</v>
      </c>
      <c r="C375" s="107"/>
      <c r="D375" s="111"/>
      <c r="F375" s="108"/>
      <c r="G375" s="120"/>
      <c r="H375" s="101">
        <f t="shared" si="29"/>
        <v>0</v>
      </c>
      <c r="I375" s="113"/>
      <c r="J375" s="113"/>
      <c r="K375" s="113"/>
      <c r="L375" s="113"/>
      <c r="M375" s="113"/>
      <c r="N375" s="113"/>
      <c r="O375" s="113"/>
      <c r="P375" s="27"/>
      <c r="Q375" s="113"/>
      <c r="R375" s="113"/>
      <c r="S375" s="113"/>
      <c r="T375" s="113"/>
      <c r="U375" s="113"/>
      <c r="V375" s="113"/>
      <c r="W375" s="113"/>
      <c r="X375" s="28"/>
      <c r="Y375" s="221"/>
      <c r="Z375" s="221"/>
      <c r="AA375" s="221"/>
      <c r="AB375" s="221"/>
      <c r="AC375" s="221"/>
      <c r="AD375" s="221"/>
      <c r="AE375" s="221"/>
      <c r="AF375" s="28"/>
      <c r="AG375" s="221"/>
      <c r="AH375" s="221"/>
      <c r="AI375" s="221"/>
      <c r="AJ375" s="221"/>
      <c r="AK375" s="221"/>
      <c r="AL375" s="221"/>
      <c r="AM375" s="221"/>
      <c r="AN375" s="28"/>
      <c r="AO375" s="141"/>
      <c r="AP375" s="141"/>
      <c r="AQ375" s="141"/>
      <c r="AR375" s="79" t="str">
        <f t="shared" si="28"/>
        <v/>
      </c>
      <c r="AS375" s="139"/>
      <c r="AT375" s="139"/>
      <c r="AU375" s="28"/>
      <c r="AV375" s="215"/>
      <c r="AW375" s="215"/>
      <c r="AX375" s="28"/>
      <c r="AY375" s="140"/>
      <c r="AZ375" s="28"/>
      <c r="BA375" s="140"/>
      <c r="BB375" s="140"/>
      <c r="BC375" s="140"/>
      <c r="BD375" s="140"/>
      <c r="BE375" s="140"/>
      <c r="BF375" s="140"/>
      <c r="BG375" s="140"/>
      <c r="BH375" s="140"/>
      <c r="BI375" s="140"/>
      <c r="BJ375" s="140"/>
      <c r="BK375" s="140"/>
      <c r="BL375" s="140"/>
      <c r="BM375" s="140"/>
      <c r="BN375" s="140"/>
      <c r="BO375" s="140"/>
      <c r="BP375" s="140"/>
      <c r="BQ375" s="140"/>
      <c r="BR375" s="140"/>
      <c r="BS375" s="140"/>
      <c r="BT375" s="140"/>
      <c r="BU375" s="140"/>
      <c r="BV375" s="140"/>
      <c r="BW375" s="140"/>
      <c r="BX375" s="140"/>
      <c r="BY375" s="140"/>
      <c r="BZ375" s="140"/>
      <c r="CA375" s="140"/>
      <c r="CB375" s="140"/>
      <c r="CC375" s="140"/>
      <c r="CD375" s="140"/>
      <c r="CE375" s="140"/>
      <c r="CF375" s="140"/>
      <c r="CG375" s="140"/>
      <c r="CH375" s="140"/>
      <c r="CI375" s="140"/>
      <c r="CJ375" s="140"/>
      <c r="CK375" s="140"/>
      <c r="CL375" s="140"/>
      <c r="CM375" s="140"/>
      <c r="CN375" s="140"/>
      <c r="CO375" s="140"/>
      <c r="CP375" s="140"/>
      <c r="CQ375" s="140"/>
      <c r="CR375" s="140"/>
      <c r="CS375" s="140"/>
      <c r="CT375" s="140"/>
      <c r="CU375" s="140"/>
      <c r="CV375" s="140"/>
      <c r="CW375" s="140"/>
      <c r="CX375" s="140"/>
      <c r="CY375" s="103">
        <f t="shared" si="30"/>
        <v>0</v>
      </c>
      <c r="CZ375" s="78"/>
    </row>
    <row r="376" spans="1:104" x14ac:dyDescent="0.2">
      <c r="A376" s="26"/>
      <c r="B376" s="123">
        <f t="shared" si="31"/>
        <v>367</v>
      </c>
      <c r="C376" s="107"/>
      <c r="D376" s="111"/>
      <c r="F376" s="108"/>
      <c r="G376" s="120"/>
      <c r="H376" s="101">
        <f t="shared" si="29"/>
        <v>0</v>
      </c>
      <c r="I376" s="113"/>
      <c r="J376" s="113"/>
      <c r="K376" s="113"/>
      <c r="L376" s="113"/>
      <c r="M376" s="113"/>
      <c r="N376" s="113"/>
      <c r="O376" s="113"/>
      <c r="P376" s="27"/>
      <c r="Q376" s="113"/>
      <c r="R376" s="113"/>
      <c r="S376" s="113"/>
      <c r="T376" s="113"/>
      <c r="U376" s="113"/>
      <c r="V376" s="113"/>
      <c r="W376" s="113"/>
      <c r="X376" s="28"/>
      <c r="Y376" s="221"/>
      <c r="Z376" s="221"/>
      <c r="AA376" s="221"/>
      <c r="AB376" s="221"/>
      <c r="AC376" s="221"/>
      <c r="AD376" s="221"/>
      <c r="AE376" s="221"/>
      <c r="AF376" s="28"/>
      <c r="AG376" s="221"/>
      <c r="AH376" s="221"/>
      <c r="AI376" s="221"/>
      <c r="AJ376" s="221"/>
      <c r="AK376" s="221"/>
      <c r="AL376" s="221"/>
      <c r="AM376" s="221"/>
      <c r="AN376" s="28"/>
      <c r="AO376" s="141"/>
      <c r="AP376" s="141"/>
      <c r="AQ376" s="141"/>
      <c r="AR376" s="79" t="str">
        <f t="shared" si="28"/>
        <v/>
      </c>
      <c r="AS376" s="139"/>
      <c r="AT376" s="139"/>
      <c r="AU376" s="28"/>
      <c r="AV376" s="215"/>
      <c r="AW376" s="215"/>
      <c r="AX376" s="28"/>
      <c r="AY376" s="140"/>
      <c r="AZ376" s="28"/>
      <c r="BA376" s="140"/>
      <c r="BB376" s="140"/>
      <c r="BC376" s="140"/>
      <c r="BD376" s="140"/>
      <c r="BE376" s="140"/>
      <c r="BF376" s="140"/>
      <c r="BG376" s="140"/>
      <c r="BH376" s="140"/>
      <c r="BI376" s="140"/>
      <c r="BJ376" s="140"/>
      <c r="BK376" s="140"/>
      <c r="BL376" s="140"/>
      <c r="BM376" s="140"/>
      <c r="BN376" s="140"/>
      <c r="BO376" s="140"/>
      <c r="BP376" s="140"/>
      <c r="BQ376" s="140"/>
      <c r="BR376" s="140"/>
      <c r="BS376" s="140"/>
      <c r="BT376" s="140"/>
      <c r="BU376" s="140"/>
      <c r="BV376" s="140"/>
      <c r="BW376" s="140"/>
      <c r="BX376" s="140"/>
      <c r="BY376" s="140"/>
      <c r="BZ376" s="140"/>
      <c r="CA376" s="140"/>
      <c r="CB376" s="140"/>
      <c r="CC376" s="140"/>
      <c r="CD376" s="140"/>
      <c r="CE376" s="140"/>
      <c r="CF376" s="140"/>
      <c r="CG376" s="140"/>
      <c r="CH376" s="140"/>
      <c r="CI376" s="140"/>
      <c r="CJ376" s="140"/>
      <c r="CK376" s="140"/>
      <c r="CL376" s="140"/>
      <c r="CM376" s="140"/>
      <c r="CN376" s="140"/>
      <c r="CO376" s="140"/>
      <c r="CP376" s="140"/>
      <c r="CQ376" s="140"/>
      <c r="CR376" s="140"/>
      <c r="CS376" s="140"/>
      <c r="CT376" s="140"/>
      <c r="CU376" s="140"/>
      <c r="CV376" s="140"/>
      <c r="CW376" s="140"/>
      <c r="CX376" s="140"/>
      <c r="CY376" s="103">
        <f t="shared" si="30"/>
        <v>0</v>
      </c>
      <c r="CZ376" s="78"/>
    </row>
    <row r="377" spans="1:104" x14ac:dyDescent="0.2">
      <c r="A377" s="26"/>
      <c r="B377" s="123">
        <f t="shared" si="31"/>
        <v>368</v>
      </c>
      <c r="C377" s="107"/>
      <c r="D377" s="111"/>
      <c r="F377" s="108"/>
      <c r="G377" s="120"/>
      <c r="H377" s="101">
        <f t="shared" si="29"/>
        <v>0</v>
      </c>
      <c r="I377" s="113"/>
      <c r="J377" s="113"/>
      <c r="K377" s="113"/>
      <c r="L377" s="113"/>
      <c r="M377" s="113"/>
      <c r="N377" s="113"/>
      <c r="O377" s="113"/>
      <c r="P377" s="27"/>
      <c r="Q377" s="113"/>
      <c r="R377" s="113"/>
      <c r="S377" s="113"/>
      <c r="T377" s="113"/>
      <c r="U377" s="113"/>
      <c r="V377" s="113"/>
      <c r="W377" s="113"/>
      <c r="X377" s="28"/>
      <c r="Y377" s="221"/>
      <c r="Z377" s="221"/>
      <c r="AA377" s="221"/>
      <c r="AB377" s="221"/>
      <c r="AC377" s="221"/>
      <c r="AD377" s="221"/>
      <c r="AE377" s="221"/>
      <c r="AF377" s="28"/>
      <c r="AG377" s="221"/>
      <c r="AH377" s="221"/>
      <c r="AI377" s="221"/>
      <c r="AJ377" s="221"/>
      <c r="AK377" s="221"/>
      <c r="AL377" s="221"/>
      <c r="AM377" s="221"/>
      <c r="AN377" s="28"/>
      <c r="AO377" s="141"/>
      <c r="AP377" s="141"/>
      <c r="AQ377" s="141"/>
      <c r="AR377" s="79" t="str">
        <f t="shared" si="28"/>
        <v/>
      </c>
      <c r="AS377" s="139"/>
      <c r="AT377" s="139"/>
      <c r="AU377" s="28"/>
      <c r="AV377" s="215"/>
      <c r="AW377" s="215"/>
      <c r="AX377" s="28"/>
      <c r="AY377" s="140"/>
      <c r="AZ377" s="28"/>
      <c r="BA377" s="140"/>
      <c r="BB377" s="140"/>
      <c r="BC377" s="140"/>
      <c r="BD377" s="140"/>
      <c r="BE377" s="140"/>
      <c r="BF377" s="140"/>
      <c r="BG377" s="140"/>
      <c r="BH377" s="140"/>
      <c r="BI377" s="140"/>
      <c r="BJ377" s="140"/>
      <c r="BK377" s="140"/>
      <c r="BL377" s="140"/>
      <c r="BM377" s="140"/>
      <c r="BN377" s="140"/>
      <c r="BO377" s="140"/>
      <c r="BP377" s="140"/>
      <c r="BQ377" s="140"/>
      <c r="BR377" s="140"/>
      <c r="BS377" s="140"/>
      <c r="BT377" s="140"/>
      <c r="BU377" s="140"/>
      <c r="BV377" s="140"/>
      <c r="BW377" s="140"/>
      <c r="BX377" s="140"/>
      <c r="BY377" s="140"/>
      <c r="BZ377" s="140"/>
      <c r="CA377" s="140"/>
      <c r="CB377" s="140"/>
      <c r="CC377" s="140"/>
      <c r="CD377" s="140"/>
      <c r="CE377" s="140"/>
      <c r="CF377" s="140"/>
      <c r="CG377" s="140"/>
      <c r="CH377" s="140"/>
      <c r="CI377" s="140"/>
      <c r="CJ377" s="140"/>
      <c r="CK377" s="140"/>
      <c r="CL377" s="140"/>
      <c r="CM377" s="140"/>
      <c r="CN377" s="140"/>
      <c r="CO377" s="140"/>
      <c r="CP377" s="140"/>
      <c r="CQ377" s="140"/>
      <c r="CR377" s="140"/>
      <c r="CS377" s="140"/>
      <c r="CT377" s="140"/>
      <c r="CU377" s="140"/>
      <c r="CV377" s="140"/>
      <c r="CW377" s="140"/>
      <c r="CX377" s="140"/>
      <c r="CY377" s="103">
        <f t="shared" si="30"/>
        <v>0</v>
      </c>
      <c r="CZ377" s="78"/>
    </row>
    <row r="378" spans="1:104" x14ac:dyDescent="0.2">
      <c r="A378" s="26"/>
      <c r="B378" s="123">
        <f t="shared" si="31"/>
        <v>369</v>
      </c>
      <c r="C378" s="107"/>
      <c r="D378" s="111"/>
      <c r="F378" s="108"/>
      <c r="G378" s="120"/>
      <c r="H378" s="101">
        <f t="shared" si="29"/>
        <v>0</v>
      </c>
      <c r="I378" s="113"/>
      <c r="J378" s="113"/>
      <c r="K378" s="113"/>
      <c r="L378" s="113"/>
      <c r="M378" s="113"/>
      <c r="N378" s="113"/>
      <c r="O378" s="113"/>
      <c r="P378" s="27"/>
      <c r="Q378" s="113"/>
      <c r="R378" s="113"/>
      <c r="S378" s="113"/>
      <c r="T378" s="113"/>
      <c r="U378" s="113"/>
      <c r="V378" s="113"/>
      <c r="W378" s="113"/>
      <c r="X378" s="28"/>
      <c r="Y378" s="221"/>
      <c r="Z378" s="221"/>
      <c r="AA378" s="221"/>
      <c r="AB378" s="221"/>
      <c r="AC378" s="221"/>
      <c r="AD378" s="221"/>
      <c r="AE378" s="221"/>
      <c r="AF378" s="28"/>
      <c r="AG378" s="221"/>
      <c r="AH378" s="221"/>
      <c r="AI378" s="221"/>
      <c r="AJ378" s="221"/>
      <c r="AK378" s="221"/>
      <c r="AL378" s="221"/>
      <c r="AM378" s="221"/>
      <c r="AN378" s="28"/>
      <c r="AO378" s="141"/>
      <c r="AP378" s="141"/>
      <c r="AQ378" s="141"/>
      <c r="AR378" s="79" t="str">
        <f t="shared" si="28"/>
        <v/>
      </c>
      <c r="AS378" s="139"/>
      <c r="AT378" s="139"/>
      <c r="AU378" s="28"/>
      <c r="AV378" s="215"/>
      <c r="AW378" s="215"/>
      <c r="AX378" s="28"/>
      <c r="AY378" s="140"/>
      <c r="AZ378" s="28"/>
      <c r="BA378" s="140"/>
      <c r="BB378" s="140"/>
      <c r="BC378" s="140"/>
      <c r="BD378" s="140"/>
      <c r="BE378" s="140"/>
      <c r="BF378" s="140"/>
      <c r="BG378" s="140"/>
      <c r="BH378" s="140"/>
      <c r="BI378" s="140"/>
      <c r="BJ378" s="140"/>
      <c r="BK378" s="140"/>
      <c r="BL378" s="140"/>
      <c r="BM378" s="140"/>
      <c r="BN378" s="140"/>
      <c r="BO378" s="140"/>
      <c r="BP378" s="140"/>
      <c r="BQ378" s="140"/>
      <c r="BR378" s="140"/>
      <c r="BS378" s="140"/>
      <c r="BT378" s="140"/>
      <c r="BU378" s="140"/>
      <c r="BV378" s="140"/>
      <c r="BW378" s="140"/>
      <c r="BX378" s="140"/>
      <c r="BY378" s="140"/>
      <c r="BZ378" s="140"/>
      <c r="CA378" s="140"/>
      <c r="CB378" s="140"/>
      <c r="CC378" s="140"/>
      <c r="CD378" s="140"/>
      <c r="CE378" s="140"/>
      <c r="CF378" s="140"/>
      <c r="CG378" s="140"/>
      <c r="CH378" s="140"/>
      <c r="CI378" s="140"/>
      <c r="CJ378" s="140"/>
      <c r="CK378" s="140"/>
      <c r="CL378" s="140"/>
      <c r="CM378" s="140"/>
      <c r="CN378" s="140"/>
      <c r="CO378" s="140"/>
      <c r="CP378" s="140"/>
      <c r="CQ378" s="140"/>
      <c r="CR378" s="140"/>
      <c r="CS378" s="140"/>
      <c r="CT378" s="140"/>
      <c r="CU378" s="140"/>
      <c r="CV378" s="140"/>
      <c r="CW378" s="140"/>
      <c r="CX378" s="140"/>
      <c r="CY378" s="103">
        <f t="shared" si="30"/>
        <v>0</v>
      </c>
      <c r="CZ378" s="78"/>
    </row>
    <row r="379" spans="1:104" x14ac:dyDescent="0.2">
      <c r="A379" s="26"/>
      <c r="B379" s="123">
        <f t="shared" si="31"/>
        <v>370</v>
      </c>
      <c r="C379" s="107"/>
      <c r="D379" s="111"/>
      <c r="F379" s="108"/>
      <c r="G379" s="120"/>
      <c r="H379" s="101">
        <f t="shared" si="29"/>
        <v>0</v>
      </c>
      <c r="I379" s="113"/>
      <c r="J379" s="113"/>
      <c r="K379" s="113"/>
      <c r="L379" s="113"/>
      <c r="M379" s="113"/>
      <c r="N379" s="113"/>
      <c r="O379" s="113"/>
      <c r="P379" s="27"/>
      <c r="Q379" s="113"/>
      <c r="R379" s="113"/>
      <c r="S379" s="113"/>
      <c r="T379" s="113"/>
      <c r="U379" s="113"/>
      <c r="V379" s="113"/>
      <c r="W379" s="113"/>
      <c r="X379" s="28"/>
      <c r="Y379" s="221"/>
      <c r="Z379" s="221"/>
      <c r="AA379" s="221"/>
      <c r="AB379" s="221"/>
      <c r="AC379" s="221"/>
      <c r="AD379" s="221"/>
      <c r="AE379" s="221"/>
      <c r="AF379" s="28"/>
      <c r="AG379" s="221"/>
      <c r="AH379" s="221"/>
      <c r="AI379" s="221"/>
      <c r="AJ379" s="221"/>
      <c r="AK379" s="221"/>
      <c r="AL379" s="221"/>
      <c r="AM379" s="221"/>
      <c r="AN379" s="28"/>
      <c r="AO379" s="141"/>
      <c r="AP379" s="141"/>
      <c r="AQ379" s="141"/>
      <c r="AR379" s="79" t="str">
        <f t="shared" si="28"/>
        <v/>
      </c>
      <c r="AS379" s="139"/>
      <c r="AT379" s="139"/>
      <c r="AU379" s="28"/>
      <c r="AV379" s="215"/>
      <c r="AW379" s="215"/>
      <c r="AX379" s="28"/>
      <c r="AY379" s="140"/>
      <c r="AZ379" s="28"/>
      <c r="BA379" s="140"/>
      <c r="BB379" s="140"/>
      <c r="BC379" s="140"/>
      <c r="BD379" s="140"/>
      <c r="BE379" s="140"/>
      <c r="BF379" s="140"/>
      <c r="BG379" s="140"/>
      <c r="BH379" s="140"/>
      <c r="BI379" s="140"/>
      <c r="BJ379" s="140"/>
      <c r="BK379" s="140"/>
      <c r="BL379" s="140"/>
      <c r="BM379" s="140"/>
      <c r="BN379" s="140"/>
      <c r="BO379" s="140"/>
      <c r="BP379" s="140"/>
      <c r="BQ379" s="140"/>
      <c r="BR379" s="140"/>
      <c r="BS379" s="140"/>
      <c r="BT379" s="140"/>
      <c r="BU379" s="140"/>
      <c r="BV379" s="140"/>
      <c r="BW379" s="140"/>
      <c r="BX379" s="140"/>
      <c r="BY379" s="140"/>
      <c r="BZ379" s="140"/>
      <c r="CA379" s="140"/>
      <c r="CB379" s="140"/>
      <c r="CC379" s="140"/>
      <c r="CD379" s="140"/>
      <c r="CE379" s="140"/>
      <c r="CF379" s="140"/>
      <c r="CG379" s="140"/>
      <c r="CH379" s="140"/>
      <c r="CI379" s="140"/>
      <c r="CJ379" s="140"/>
      <c r="CK379" s="140"/>
      <c r="CL379" s="140"/>
      <c r="CM379" s="140"/>
      <c r="CN379" s="140"/>
      <c r="CO379" s="140"/>
      <c r="CP379" s="140"/>
      <c r="CQ379" s="140"/>
      <c r="CR379" s="140"/>
      <c r="CS379" s="140"/>
      <c r="CT379" s="140"/>
      <c r="CU379" s="140"/>
      <c r="CV379" s="140"/>
      <c r="CW379" s="140"/>
      <c r="CX379" s="140"/>
      <c r="CY379" s="103">
        <f t="shared" si="30"/>
        <v>0</v>
      </c>
      <c r="CZ379" s="78"/>
    </row>
    <row r="380" spans="1:104" x14ac:dyDescent="0.2">
      <c r="A380" s="26"/>
      <c r="B380" s="123">
        <f t="shared" si="31"/>
        <v>371</v>
      </c>
      <c r="C380" s="107"/>
      <c r="D380" s="111"/>
      <c r="F380" s="108"/>
      <c r="G380" s="120"/>
      <c r="H380" s="101">
        <f t="shared" si="29"/>
        <v>0</v>
      </c>
      <c r="I380" s="113"/>
      <c r="J380" s="113"/>
      <c r="K380" s="113"/>
      <c r="L380" s="113"/>
      <c r="M380" s="113"/>
      <c r="N380" s="113"/>
      <c r="O380" s="113"/>
      <c r="P380" s="27"/>
      <c r="Q380" s="113"/>
      <c r="R380" s="113"/>
      <c r="S380" s="113"/>
      <c r="T380" s="113"/>
      <c r="U380" s="113"/>
      <c r="V380" s="113"/>
      <c r="W380" s="113"/>
      <c r="X380" s="28"/>
      <c r="Y380" s="221"/>
      <c r="Z380" s="221"/>
      <c r="AA380" s="221"/>
      <c r="AB380" s="221"/>
      <c r="AC380" s="221"/>
      <c r="AD380" s="221"/>
      <c r="AE380" s="221"/>
      <c r="AF380" s="28"/>
      <c r="AG380" s="221"/>
      <c r="AH380" s="221"/>
      <c r="AI380" s="221"/>
      <c r="AJ380" s="221"/>
      <c r="AK380" s="221"/>
      <c r="AL380" s="221"/>
      <c r="AM380" s="221"/>
      <c r="AN380" s="28"/>
      <c r="AO380" s="141"/>
      <c r="AP380" s="141"/>
      <c r="AQ380" s="141"/>
      <c r="AR380" s="79" t="str">
        <f t="shared" si="28"/>
        <v/>
      </c>
      <c r="AS380" s="139"/>
      <c r="AT380" s="139"/>
      <c r="AU380" s="28"/>
      <c r="AV380" s="215"/>
      <c r="AW380" s="215"/>
      <c r="AX380" s="28"/>
      <c r="AY380" s="140"/>
      <c r="AZ380" s="28"/>
      <c r="BA380" s="140"/>
      <c r="BB380" s="140"/>
      <c r="BC380" s="140"/>
      <c r="BD380" s="140"/>
      <c r="BE380" s="140"/>
      <c r="BF380" s="140"/>
      <c r="BG380" s="140"/>
      <c r="BH380" s="140"/>
      <c r="BI380" s="140"/>
      <c r="BJ380" s="140"/>
      <c r="BK380" s="140"/>
      <c r="BL380" s="140"/>
      <c r="BM380" s="140"/>
      <c r="BN380" s="140"/>
      <c r="BO380" s="140"/>
      <c r="BP380" s="140"/>
      <c r="BQ380" s="140"/>
      <c r="BR380" s="140"/>
      <c r="BS380" s="140"/>
      <c r="BT380" s="140"/>
      <c r="BU380" s="140"/>
      <c r="BV380" s="140"/>
      <c r="BW380" s="140"/>
      <c r="BX380" s="140"/>
      <c r="BY380" s="140"/>
      <c r="BZ380" s="140"/>
      <c r="CA380" s="140"/>
      <c r="CB380" s="140"/>
      <c r="CC380" s="140"/>
      <c r="CD380" s="140"/>
      <c r="CE380" s="140"/>
      <c r="CF380" s="140"/>
      <c r="CG380" s="140"/>
      <c r="CH380" s="140"/>
      <c r="CI380" s="140"/>
      <c r="CJ380" s="140"/>
      <c r="CK380" s="140"/>
      <c r="CL380" s="140"/>
      <c r="CM380" s="140"/>
      <c r="CN380" s="140"/>
      <c r="CO380" s="140"/>
      <c r="CP380" s="140"/>
      <c r="CQ380" s="140"/>
      <c r="CR380" s="140"/>
      <c r="CS380" s="140"/>
      <c r="CT380" s="140"/>
      <c r="CU380" s="140"/>
      <c r="CV380" s="140"/>
      <c r="CW380" s="140"/>
      <c r="CX380" s="140"/>
      <c r="CY380" s="103">
        <f t="shared" si="30"/>
        <v>0</v>
      </c>
      <c r="CZ380" s="78"/>
    </row>
    <row r="381" spans="1:104" x14ac:dyDescent="0.2">
      <c r="A381" s="26"/>
      <c r="B381" s="123">
        <f t="shared" si="31"/>
        <v>372</v>
      </c>
      <c r="C381" s="107"/>
      <c r="D381" s="111"/>
      <c r="F381" s="108"/>
      <c r="G381" s="120"/>
      <c r="H381" s="101">
        <f t="shared" si="29"/>
        <v>0</v>
      </c>
      <c r="I381" s="113"/>
      <c r="J381" s="113"/>
      <c r="K381" s="113"/>
      <c r="L381" s="113"/>
      <c r="M381" s="113"/>
      <c r="N381" s="113"/>
      <c r="O381" s="113"/>
      <c r="P381" s="27"/>
      <c r="Q381" s="113"/>
      <c r="R381" s="113"/>
      <c r="S381" s="113"/>
      <c r="T381" s="113"/>
      <c r="U381" s="113"/>
      <c r="V381" s="113"/>
      <c r="W381" s="113"/>
      <c r="X381" s="28"/>
      <c r="Y381" s="221"/>
      <c r="Z381" s="221"/>
      <c r="AA381" s="221"/>
      <c r="AB381" s="221"/>
      <c r="AC381" s="221"/>
      <c r="AD381" s="221"/>
      <c r="AE381" s="221"/>
      <c r="AF381" s="28"/>
      <c r="AG381" s="221"/>
      <c r="AH381" s="221"/>
      <c r="AI381" s="221"/>
      <c r="AJ381" s="221"/>
      <c r="AK381" s="221"/>
      <c r="AL381" s="221"/>
      <c r="AM381" s="221"/>
      <c r="AN381" s="28"/>
      <c r="AO381" s="141"/>
      <c r="AP381" s="141"/>
      <c r="AQ381" s="141"/>
      <c r="AR381" s="79" t="str">
        <f t="shared" si="28"/>
        <v/>
      </c>
      <c r="AS381" s="139"/>
      <c r="AT381" s="139"/>
      <c r="AU381" s="28"/>
      <c r="AV381" s="215"/>
      <c r="AW381" s="215"/>
      <c r="AX381" s="28"/>
      <c r="AY381" s="140"/>
      <c r="AZ381" s="28"/>
      <c r="BA381" s="140"/>
      <c r="BB381" s="140"/>
      <c r="BC381" s="140"/>
      <c r="BD381" s="140"/>
      <c r="BE381" s="140"/>
      <c r="BF381" s="140"/>
      <c r="BG381" s="140"/>
      <c r="BH381" s="140"/>
      <c r="BI381" s="140"/>
      <c r="BJ381" s="140"/>
      <c r="BK381" s="140"/>
      <c r="BL381" s="140"/>
      <c r="BM381" s="140"/>
      <c r="BN381" s="140"/>
      <c r="BO381" s="140"/>
      <c r="BP381" s="140"/>
      <c r="BQ381" s="140"/>
      <c r="BR381" s="140"/>
      <c r="BS381" s="140"/>
      <c r="BT381" s="140"/>
      <c r="BU381" s="140"/>
      <c r="BV381" s="140"/>
      <c r="BW381" s="140"/>
      <c r="BX381" s="140"/>
      <c r="BY381" s="140"/>
      <c r="BZ381" s="140"/>
      <c r="CA381" s="140"/>
      <c r="CB381" s="140"/>
      <c r="CC381" s="140"/>
      <c r="CD381" s="140"/>
      <c r="CE381" s="140"/>
      <c r="CF381" s="140"/>
      <c r="CG381" s="140"/>
      <c r="CH381" s="140"/>
      <c r="CI381" s="140"/>
      <c r="CJ381" s="140"/>
      <c r="CK381" s="140"/>
      <c r="CL381" s="140"/>
      <c r="CM381" s="140"/>
      <c r="CN381" s="140"/>
      <c r="CO381" s="140"/>
      <c r="CP381" s="140"/>
      <c r="CQ381" s="140"/>
      <c r="CR381" s="140"/>
      <c r="CS381" s="140"/>
      <c r="CT381" s="140"/>
      <c r="CU381" s="140"/>
      <c r="CV381" s="140"/>
      <c r="CW381" s="140"/>
      <c r="CX381" s="140"/>
      <c r="CY381" s="103">
        <f t="shared" si="30"/>
        <v>0</v>
      </c>
      <c r="CZ381" s="78"/>
    </row>
    <row r="382" spans="1:104" x14ac:dyDescent="0.2">
      <c r="A382" s="26"/>
      <c r="B382" s="123">
        <f t="shared" si="31"/>
        <v>373</v>
      </c>
      <c r="C382" s="107"/>
      <c r="D382" s="111"/>
      <c r="F382" s="108"/>
      <c r="G382" s="120"/>
      <c r="H382" s="101">
        <f t="shared" si="29"/>
        <v>0</v>
      </c>
      <c r="I382" s="113"/>
      <c r="J382" s="113"/>
      <c r="K382" s="113"/>
      <c r="L382" s="113"/>
      <c r="M382" s="113"/>
      <c r="N382" s="113"/>
      <c r="O382" s="113"/>
      <c r="P382" s="27"/>
      <c r="Q382" s="113"/>
      <c r="R382" s="113"/>
      <c r="S382" s="113"/>
      <c r="T382" s="113"/>
      <c r="U382" s="113"/>
      <c r="V382" s="113"/>
      <c r="W382" s="113"/>
      <c r="X382" s="28"/>
      <c r="Y382" s="221"/>
      <c r="Z382" s="221"/>
      <c r="AA382" s="221"/>
      <c r="AB382" s="221"/>
      <c r="AC382" s="221"/>
      <c r="AD382" s="221"/>
      <c r="AE382" s="221"/>
      <c r="AF382" s="28"/>
      <c r="AG382" s="221"/>
      <c r="AH382" s="221"/>
      <c r="AI382" s="221"/>
      <c r="AJ382" s="221"/>
      <c r="AK382" s="221"/>
      <c r="AL382" s="221"/>
      <c r="AM382" s="221"/>
      <c r="AN382" s="28"/>
      <c r="AO382" s="141"/>
      <c r="AP382" s="141"/>
      <c r="AQ382" s="141"/>
      <c r="AR382" s="79" t="str">
        <f t="shared" si="28"/>
        <v/>
      </c>
      <c r="AS382" s="139"/>
      <c r="AT382" s="139"/>
      <c r="AU382" s="28"/>
      <c r="AV382" s="215"/>
      <c r="AW382" s="215"/>
      <c r="AX382" s="28"/>
      <c r="AY382" s="140"/>
      <c r="AZ382" s="28"/>
      <c r="BA382" s="140"/>
      <c r="BB382" s="140"/>
      <c r="BC382" s="140"/>
      <c r="BD382" s="140"/>
      <c r="BE382" s="140"/>
      <c r="BF382" s="140"/>
      <c r="BG382" s="140"/>
      <c r="BH382" s="140"/>
      <c r="BI382" s="140"/>
      <c r="BJ382" s="140"/>
      <c r="BK382" s="140"/>
      <c r="BL382" s="140"/>
      <c r="BM382" s="140"/>
      <c r="BN382" s="140"/>
      <c r="BO382" s="140"/>
      <c r="BP382" s="140"/>
      <c r="BQ382" s="140"/>
      <c r="BR382" s="140"/>
      <c r="BS382" s="140"/>
      <c r="BT382" s="140"/>
      <c r="BU382" s="140"/>
      <c r="BV382" s="140"/>
      <c r="BW382" s="140"/>
      <c r="BX382" s="140"/>
      <c r="BY382" s="140"/>
      <c r="BZ382" s="140"/>
      <c r="CA382" s="140"/>
      <c r="CB382" s="140"/>
      <c r="CC382" s="140"/>
      <c r="CD382" s="140"/>
      <c r="CE382" s="140"/>
      <c r="CF382" s="140"/>
      <c r="CG382" s="140"/>
      <c r="CH382" s="140"/>
      <c r="CI382" s="140"/>
      <c r="CJ382" s="140"/>
      <c r="CK382" s="140"/>
      <c r="CL382" s="140"/>
      <c r="CM382" s="140"/>
      <c r="CN382" s="140"/>
      <c r="CO382" s="140"/>
      <c r="CP382" s="140"/>
      <c r="CQ382" s="140"/>
      <c r="CR382" s="140"/>
      <c r="CS382" s="140"/>
      <c r="CT382" s="140"/>
      <c r="CU382" s="140"/>
      <c r="CV382" s="140"/>
      <c r="CW382" s="140"/>
      <c r="CX382" s="140"/>
      <c r="CY382" s="103">
        <f t="shared" si="30"/>
        <v>0</v>
      </c>
      <c r="CZ382" s="78"/>
    </row>
    <row r="383" spans="1:104" x14ac:dyDescent="0.2">
      <c r="A383" s="26"/>
      <c r="B383" s="123">
        <f t="shared" si="31"/>
        <v>374</v>
      </c>
      <c r="C383" s="107"/>
      <c r="D383" s="111"/>
      <c r="F383" s="108"/>
      <c r="G383" s="120"/>
      <c r="H383" s="101">
        <f t="shared" si="29"/>
        <v>0</v>
      </c>
      <c r="I383" s="113"/>
      <c r="J383" s="113"/>
      <c r="K383" s="113"/>
      <c r="L383" s="113"/>
      <c r="M383" s="113"/>
      <c r="N383" s="113"/>
      <c r="O383" s="113"/>
      <c r="P383" s="27"/>
      <c r="Q383" s="113"/>
      <c r="R383" s="113"/>
      <c r="S383" s="113"/>
      <c r="T383" s="113"/>
      <c r="U383" s="113"/>
      <c r="V383" s="113"/>
      <c r="W383" s="113"/>
      <c r="X383" s="28"/>
      <c r="Y383" s="221"/>
      <c r="Z383" s="221"/>
      <c r="AA383" s="221"/>
      <c r="AB383" s="221"/>
      <c r="AC383" s="221"/>
      <c r="AD383" s="221"/>
      <c r="AE383" s="221"/>
      <c r="AF383" s="28"/>
      <c r="AG383" s="221"/>
      <c r="AH383" s="221"/>
      <c r="AI383" s="221"/>
      <c r="AJ383" s="221"/>
      <c r="AK383" s="221"/>
      <c r="AL383" s="221"/>
      <c r="AM383" s="221"/>
      <c r="AN383" s="28"/>
      <c r="AO383" s="141"/>
      <c r="AP383" s="141"/>
      <c r="AQ383" s="141"/>
      <c r="AR383" s="79" t="str">
        <f t="shared" si="28"/>
        <v/>
      </c>
      <c r="AS383" s="139"/>
      <c r="AT383" s="139"/>
      <c r="AU383" s="28"/>
      <c r="AV383" s="215"/>
      <c r="AW383" s="215"/>
      <c r="AX383" s="28"/>
      <c r="AY383" s="140"/>
      <c r="AZ383" s="28"/>
      <c r="BA383" s="140"/>
      <c r="BB383" s="140"/>
      <c r="BC383" s="140"/>
      <c r="BD383" s="140"/>
      <c r="BE383" s="140"/>
      <c r="BF383" s="140"/>
      <c r="BG383" s="140"/>
      <c r="BH383" s="140"/>
      <c r="BI383" s="140"/>
      <c r="BJ383" s="140"/>
      <c r="BK383" s="140"/>
      <c r="BL383" s="140"/>
      <c r="BM383" s="140"/>
      <c r="BN383" s="140"/>
      <c r="BO383" s="140"/>
      <c r="BP383" s="140"/>
      <c r="BQ383" s="140"/>
      <c r="BR383" s="140"/>
      <c r="BS383" s="140"/>
      <c r="BT383" s="140"/>
      <c r="BU383" s="140"/>
      <c r="BV383" s="140"/>
      <c r="BW383" s="140"/>
      <c r="BX383" s="140"/>
      <c r="BY383" s="140"/>
      <c r="BZ383" s="140"/>
      <c r="CA383" s="140"/>
      <c r="CB383" s="140"/>
      <c r="CC383" s="140"/>
      <c r="CD383" s="140"/>
      <c r="CE383" s="140"/>
      <c r="CF383" s="140"/>
      <c r="CG383" s="140"/>
      <c r="CH383" s="140"/>
      <c r="CI383" s="140"/>
      <c r="CJ383" s="140"/>
      <c r="CK383" s="140"/>
      <c r="CL383" s="140"/>
      <c r="CM383" s="140"/>
      <c r="CN383" s="140"/>
      <c r="CO383" s="140"/>
      <c r="CP383" s="140"/>
      <c r="CQ383" s="140"/>
      <c r="CR383" s="140"/>
      <c r="CS383" s="140"/>
      <c r="CT383" s="140"/>
      <c r="CU383" s="140"/>
      <c r="CV383" s="140"/>
      <c r="CW383" s="140"/>
      <c r="CX383" s="140"/>
      <c r="CY383" s="103">
        <f t="shared" si="30"/>
        <v>0</v>
      </c>
      <c r="CZ383" s="78"/>
    </row>
    <row r="384" spans="1:104" x14ac:dyDescent="0.2">
      <c r="A384" s="26"/>
      <c r="B384" s="123">
        <f t="shared" si="31"/>
        <v>375</v>
      </c>
      <c r="C384" s="107"/>
      <c r="D384" s="111"/>
      <c r="F384" s="108"/>
      <c r="G384" s="120"/>
      <c r="H384" s="101">
        <f t="shared" si="29"/>
        <v>0</v>
      </c>
      <c r="I384" s="113"/>
      <c r="J384" s="113"/>
      <c r="K384" s="113"/>
      <c r="L384" s="113"/>
      <c r="M384" s="113"/>
      <c r="N384" s="113"/>
      <c r="O384" s="113"/>
      <c r="P384" s="27"/>
      <c r="Q384" s="113"/>
      <c r="R384" s="113"/>
      <c r="S384" s="113"/>
      <c r="T384" s="113"/>
      <c r="U384" s="113"/>
      <c r="V384" s="113"/>
      <c r="W384" s="113"/>
      <c r="X384" s="28"/>
      <c r="Y384" s="221"/>
      <c r="Z384" s="221"/>
      <c r="AA384" s="221"/>
      <c r="AB384" s="221"/>
      <c r="AC384" s="221"/>
      <c r="AD384" s="221"/>
      <c r="AE384" s="221"/>
      <c r="AF384" s="28"/>
      <c r="AG384" s="221"/>
      <c r="AH384" s="221"/>
      <c r="AI384" s="221"/>
      <c r="AJ384" s="221"/>
      <c r="AK384" s="221"/>
      <c r="AL384" s="221"/>
      <c r="AM384" s="221"/>
      <c r="AN384" s="28"/>
      <c r="AO384" s="141"/>
      <c r="AP384" s="141"/>
      <c r="AQ384" s="141"/>
      <c r="AR384" s="79" t="str">
        <f t="shared" si="28"/>
        <v/>
      </c>
      <c r="AS384" s="139"/>
      <c r="AT384" s="139"/>
      <c r="AU384" s="28"/>
      <c r="AV384" s="215"/>
      <c r="AW384" s="215"/>
      <c r="AX384" s="28"/>
      <c r="AY384" s="140"/>
      <c r="AZ384" s="28"/>
      <c r="BA384" s="140"/>
      <c r="BB384" s="140"/>
      <c r="BC384" s="140"/>
      <c r="BD384" s="140"/>
      <c r="BE384" s="140"/>
      <c r="BF384" s="140"/>
      <c r="BG384" s="140"/>
      <c r="BH384" s="140"/>
      <c r="BI384" s="140"/>
      <c r="BJ384" s="140"/>
      <c r="BK384" s="140"/>
      <c r="BL384" s="140"/>
      <c r="BM384" s="140"/>
      <c r="BN384" s="140"/>
      <c r="BO384" s="140"/>
      <c r="BP384" s="140"/>
      <c r="BQ384" s="140"/>
      <c r="BR384" s="140"/>
      <c r="BS384" s="140"/>
      <c r="BT384" s="140"/>
      <c r="BU384" s="140"/>
      <c r="BV384" s="140"/>
      <c r="BW384" s="140"/>
      <c r="BX384" s="140"/>
      <c r="BY384" s="140"/>
      <c r="BZ384" s="140"/>
      <c r="CA384" s="140"/>
      <c r="CB384" s="140"/>
      <c r="CC384" s="140"/>
      <c r="CD384" s="140"/>
      <c r="CE384" s="140"/>
      <c r="CF384" s="140"/>
      <c r="CG384" s="140"/>
      <c r="CH384" s="140"/>
      <c r="CI384" s="140"/>
      <c r="CJ384" s="140"/>
      <c r="CK384" s="140"/>
      <c r="CL384" s="140"/>
      <c r="CM384" s="140"/>
      <c r="CN384" s="140"/>
      <c r="CO384" s="140"/>
      <c r="CP384" s="140"/>
      <c r="CQ384" s="140"/>
      <c r="CR384" s="140"/>
      <c r="CS384" s="140"/>
      <c r="CT384" s="140"/>
      <c r="CU384" s="140"/>
      <c r="CV384" s="140"/>
      <c r="CW384" s="140"/>
      <c r="CX384" s="140"/>
      <c r="CY384" s="103">
        <f t="shared" si="30"/>
        <v>0</v>
      </c>
      <c r="CZ384" s="78"/>
    </row>
    <row r="385" spans="1:104" x14ac:dyDescent="0.2">
      <c r="A385" s="26"/>
      <c r="B385" s="123">
        <f t="shared" si="31"/>
        <v>376</v>
      </c>
      <c r="C385" s="107"/>
      <c r="D385" s="111"/>
      <c r="F385" s="108"/>
      <c r="G385" s="120"/>
      <c r="H385" s="101">
        <f t="shared" si="29"/>
        <v>0</v>
      </c>
      <c r="I385" s="113"/>
      <c r="J385" s="113"/>
      <c r="K385" s="113"/>
      <c r="L385" s="113"/>
      <c r="M385" s="113"/>
      <c r="N385" s="113"/>
      <c r="O385" s="113"/>
      <c r="P385" s="27"/>
      <c r="Q385" s="113"/>
      <c r="R385" s="113"/>
      <c r="S385" s="113"/>
      <c r="T385" s="113"/>
      <c r="U385" s="113"/>
      <c r="V385" s="113"/>
      <c r="W385" s="113"/>
      <c r="X385" s="28"/>
      <c r="Y385" s="221"/>
      <c r="Z385" s="221"/>
      <c r="AA385" s="221"/>
      <c r="AB385" s="221"/>
      <c r="AC385" s="221"/>
      <c r="AD385" s="221"/>
      <c r="AE385" s="221"/>
      <c r="AF385" s="28"/>
      <c r="AG385" s="221"/>
      <c r="AH385" s="221"/>
      <c r="AI385" s="221"/>
      <c r="AJ385" s="221"/>
      <c r="AK385" s="221"/>
      <c r="AL385" s="221"/>
      <c r="AM385" s="221"/>
      <c r="AN385" s="28"/>
      <c r="AO385" s="141"/>
      <c r="AP385" s="141"/>
      <c r="AQ385" s="141"/>
      <c r="AR385" s="79" t="str">
        <f t="shared" si="28"/>
        <v/>
      </c>
      <c r="AS385" s="139"/>
      <c r="AT385" s="139"/>
      <c r="AU385" s="28"/>
      <c r="AV385" s="215"/>
      <c r="AW385" s="215"/>
      <c r="AX385" s="28"/>
      <c r="AY385" s="140"/>
      <c r="AZ385" s="28"/>
      <c r="BA385" s="140"/>
      <c r="BB385" s="140"/>
      <c r="BC385" s="140"/>
      <c r="BD385" s="140"/>
      <c r="BE385" s="140"/>
      <c r="BF385" s="140"/>
      <c r="BG385" s="140"/>
      <c r="BH385" s="140"/>
      <c r="BI385" s="140"/>
      <c r="BJ385" s="140"/>
      <c r="BK385" s="140"/>
      <c r="BL385" s="140"/>
      <c r="BM385" s="140"/>
      <c r="BN385" s="140"/>
      <c r="BO385" s="140"/>
      <c r="BP385" s="140"/>
      <c r="BQ385" s="140"/>
      <c r="BR385" s="140"/>
      <c r="BS385" s="140"/>
      <c r="BT385" s="140"/>
      <c r="BU385" s="140"/>
      <c r="BV385" s="140"/>
      <c r="BW385" s="140"/>
      <c r="BX385" s="140"/>
      <c r="BY385" s="140"/>
      <c r="BZ385" s="140"/>
      <c r="CA385" s="140"/>
      <c r="CB385" s="140"/>
      <c r="CC385" s="140"/>
      <c r="CD385" s="140"/>
      <c r="CE385" s="140"/>
      <c r="CF385" s="140"/>
      <c r="CG385" s="140"/>
      <c r="CH385" s="140"/>
      <c r="CI385" s="140"/>
      <c r="CJ385" s="140"/>
      <c r="CK385" s="140"/>
      <c r="CL385" s="140"/>
      <c r="CM385" s="140"/>
      <c r="CN385" s="140"/>
      <c r="CO385" s="140"/>
      <c r="CP385" s="140"/>
      <c r="CQ385" s="140"/>
      <c r="CR385" s="140"/>
      <c r="CS385" s="140"/>
      <c r="CT385" s="140"/>
      <c r="CU385" s="140"/>
      <c r="CV385" s="140"/>
      <c r="CW385" s="140"/>
      <c r="CX385" s="140"/>
      <c r="CY385" s="103">
        <f t="shared" si="30"/>
        <v>0</v>
      </c>
      <c r="CZ385" s="78"/>
    </row>
    <row r="386" spans="1:104" x14ac:dyDescent="0.2">
      <c r="A386" s="26"/>
      <c r="B386" s="123">
        <f t="shared" si="31"/>
        <v>377</v>
      </c>
      <c r="C386" s="107"/>
      <c r="D386" s="111"/>
      <c r="F386" s="108"/>
      <c r="G386" s="120"/>
      <c r="H386" s="101">
        <f t="shared" si="29"/>
        <v>0</v>
      </c>
      <c r="I386" s="113"/>
      <c r="J386" s="113"/>
      <c r="K386" s="113"/>
      <c r="L386" s="113"/>
      <c r="M386" s="113"/>
      <c r="N386" s="113"/>
      <c r="O386" s="113"/>
      <c r="P386" s="27"/>
      <c r="Q386" s="113"/>
      <c r="R386" s="113"/>
      <c r="S386" s="113"/>
      <c r="T386" s="113"/>
      <c r="U386" s="113"/>
      <c r="V386" s="113"/>
      <c r="W386" s="113"/>
      <c r="X386" s="28"/>
      <c r="Y386" s="221"/>
      <c r="Z386" s="221"/>
      <c r="AA386" s="221"/>
      <c r="AB386" s="221"/>
      <c r="AC386" s="221"/>
      <c r="AD386" s="221"/>
      <c r="AE386" s="221"/>
      <c r="AF386" s="28"/>
      <c r="AG386" s="221"/>
      <c r="AH386" s="221"/>
      <c r="AI386" s="221"/>
      <c r="AJ386" s="221"/>
      <c r="AK386" s="221"/>
      <c r="AL386" s="221"/>
      <c r="AM386" s="221"/>
      <c r="AN386" s="28"/>
      <c r="AO386" s="141"/>
      <c r="AP386" s="141"/>
      <c r="AQ386" s="141"/>
      <c r="AR386" s="79" t="str">
        <f t="shared" si="28"/>
        <v/>
      </c>
      <c r="AS386" s="139"/>
      <c r="AT386" s="139"/>
      <c r="AU386" s="28"/>
      <c r="AV386" s="215"/>
      <c r="AW386" s="215"/>
      <c r="AX386" s="28"/>
      <c r="AY386" s="140"/>
      <c r="AZ386" s="28"/>
      <c r="BA386" s="140"/>
      <c r="BB386" s="140"/>
      <c r="BC386" s="140"/>
      <c r="BD386" s="140"/>
      <c r="BE386" s="140"/>
      <c r="BF386" s="140"/>
      <c r="BG386" s="140"/>
      <c r="BH386" s="140"/>
      <c r="BI386" s="140"/>
      <c r="BJ386" s="140"/>
      <c r="BK386" s="140"/>
      <c r="BL386" s="140"/>
      <c r="BM386" s="140"/>
      <c r="BN386" s="140"/>
      <c r="BO386" s="140"/>
      <c r="BP386" s="140"/>
      <c r="BQ386" s="140"/>
      <c r="BR386" s="140"/>
      <c r="BS386" s="140"/>
      <c r="BT386" s="140"/>
      <c r="BU386" s="140"/>
      <c r="BV386" s="140"/>
      <c r="BW386" s="140"/>
      <c r="BX386" s="140"/>
      <c r="BY386" s="140"/>
      <c r="BZ386" s="140"/>
      <c r="CA386" s="140"/>
      <c r="CB386" s="140"/>
      <c r="CC386" s="140"/>
      <c r="CD386" s="140"/>
      <c r="CE386" s="140"/>
      <c r="CF386" s="140"/>
      <c r="CG386" s="140"/>
      <c r="CH386" s="140"/>
      <c r="CI386" s="140"/>
      <c r="CJ386" s="140"/>
      <c r="CK386" s="140"/>
      <c r="CL386" s="140"/>
      <c r="CM386" s="140"/>
      <c r="CN386" s="140"/>
      <c r="CO386" s="140"/>
      <c r="CP386" s="140"/>
      <c r="CQ386" s="140"/>
      <c r="CR386" s="140"/>
      <c r="CS386" s="140"/>
      <c r="CT386" s="140"/>
      <c r="CU386" s="140"/>
      <c r="CV386" s="140"/>
      <c r="CW386" s="140"/>
      <c r="CX386" s="140"/>
      <c r="CY386" s="103">
        <f t="shared" si="30"/>
        <v>0</v>
      </c>
      <c r="CZ386" s="78"/>
    </row>
    <row r="387" spans="1:104" x14ac:dyDescent="0.2">
      <c r="A387" s="26"/>
      <c r="B387" s="123">
        <f t="shared" si="31"/>
        <v>378</v>
      </c>
      <c r="C387" s="107"/>
      <c r="D387" s="111"/>
      <c r="F387" s="108"/>
      <c r="G387" s="120"/>
      <c r="H387" s="101">
        <f t="shared" si="29"/>
        <v>0</v>
      </c>
      <c r="I387" s="113"/>
      <c r="J387" s="113"/>
      <c r="K387" s="113"/>
      <c r="L387" s="113"/>
      <c r="M387" s="113"/>
      <c r="N387" s="113"/>
      <c r="O387" s="113"/>
      <c r="P387" s="27"/>
      <c r="Q387" s="113"/>
      <c r="R387" s="113"/>
      <c r="S387" s="113"/>
      <c r="T387" s="113"/>
      <c r="U387" s="113"/>
      <c r="V387" s="113"/>
      <c r="W387" s="113"/>
      <c r="X387" s="28"/>
      <c r="Y387" s="221"/>
      <c r="Z387" s="221"/>
      <c r="AA387" s="221"/>
      <c r="AB387" s="221"/>
      <c r="AC387" s="221"/>
      <c r="AD387" s="221"/>
      <c r="AE387" s="221"/>
      <c r="AF387" s="28"/>
      <c r="AG387" s="221"/>
      <c r="AH387" s="221"/>
      <c r="AI387" s="221"/>
      <c r="AJ387" s="221"/>
      <c r="AK387" s="221"/>
      <c r="AL387" s="221"/>
      <c r="AM387" s="221"/>
      <c r="AN387" s="28"/>
      <c r="AO387" s="141"/>
      <c r="AP387" s="141"/>
      <c r="AQ387" s="141"/>
      <c r="AR387" s="79" t="str">
        <f t="shared" si="28"/>
        <v/>
      </c>
      <c r="AS387" s="139"/>
      <c r="AT387" s="139"/>
      <c r="AU387" s="28"/>
      <c r="AV387" s="215"/>
      <c r="AW387" s="215"/>
      <c r="AX387" s="28"/>
      <c r="AY387" s="140"/>
      <c r="AZ387" s="28"/>
      <c r="BA387" s="140"/>
      <c r="BB387" s="140"/>
      <c r="BC387" s="140"/>
      <c r="BD387" s="140"/>
      <c r="BE387" s="140"/>
      <c r="BF387" s="140"/>
      <c r="BG387" s="140"/>
      <c r="BH387" s="140"/>
      <c r="BI387" s="140"/>
      <c r="BJ387" s="140"/>
      <c r="BK387" s="140"/>
      <c r="BL387" s="140"/>
      <c r="BM387" s="140"/>
      <c r="BN387" s="140"/>
      <c r="BO387" s="140"/>
      <c r="BP387" s="140"/>
      <c r="BQ387" s="140"/>
      <c r="BR387" s="140"/>
      <c r="BS387" s="140"/>
      <c r="BT387" s="140"/>
      <c r="BU387" s="140"/>
      <c r="BV387" s="140"/>
      <c r="BW387" s="140"/>
      <c r="BX387" s="140"/>
      <c r="BY387" s="140"/>
      <c r="BZ387" s="140"/>
      <c r="CA387" s="140"/>
      <c r="CB387" s="140"/>
      <c r="CC387" s="140"/>
      <c r="CD387" s="140"/>
      <c r="CE387" s="140"/>
      <c r="CF387" s="140"/>
      <c r="CG387" s="140"/>
      <c r="CH387" s="140"/>
      <c r="CI387" s="140"/>
      <c r="CJ387" s="140"/>
      <c r="CK387" s="140"/>
      <c r="CL387" s="140"/>
      <c r="CM387" s="140"/>
      <c r="CN387" s="140"/>
      <c r="CO387" s="140"/>
      <c r="CP387" s="140"/>
      <c r="CQ387" s="140"/>
      <c r="CR387" s="140"/>
      <c r="CS387" s="140"/>
      <c r="CT387" s="140"/>
      <c r="CU387" s="140"/>
      <c r="CV387" s="140"/>
      <c r="CW387" s="140"/>
      <c r="CX387" s="140"/>
      <c r="CY387" s="103">
        <f t="shared" si="30"/>
        <v>0</v>
      </c>
      <c r="CZ387" s="78"/>
    </row>
    <row r="388" spans="1:104" x14ac:dyDescent="0.2">
      <c r="A388" s="26"/>
      <c r="B388" s="123">
        <f t="shared" si="31"/>
        <v>379</v>
      </c>
      <c r="C388" s="107"/>
      <c r="D388" s="111"/>
      <c r="F388" s="108"/>
      <c r="G388" s="120"/>
      <c r="H388" s="101">
        <f t="shared" si="29"/>
        <v>0</v>
      </c>
      <c r="I388" s="113"/>
      <c r="J388" s="113"/>
      <c r="K388" s="113"/>
      <c r="L388" s="113"/>
      <c r="M388" s="113"/>
      <c r="N388" s="113"/>
      <c r="O388" s="113"/>
      <c r="P388" s="27"/>
      <c r="Q388" s="113"/>
      <c r="R388" s="113"/>
      <c r="S388" s="113"/>
      <c r="T388" s="113"/>
      <c r="U388" s="113"/>
      <c r="V388" s="113"/>
      <c r="W388" s="113"/>
      <c r="X388" s="28"/>
      <c r="Y388" s="221"/>
      <c r="Z388" s="221"/>
      <c r="AA388" s="221"/>
      <c r="AB388" s="221"/>
      <c r="AC388" s="221"/>
      <c r="AD388" s="221"/>
      <c r="AE388" s="221"/>
      <c r="AF388" s="28"/>
      <c r="AG388" s="221"/>
      <c r="AH388" s="221"/>
      <c r="AI388" s="221"/>
      <c r="AJ388" s="221"/>
      <c r="AK388" s="221"/>
      <c r="AL388" s="221"/>
      <c r="AM388" s="221"/>
      <c r="AN388" s="28"/>
      <c r="AO388" s="141"/>
      <c r="AP388" s="141"/>
      <c r="AQ388" s="141"/>
      <c r="AR388" s="79" t="str">
        <f t="shared" si="28"/>
        <v/>
      </c>
      <c r="AS388" s="139"/>
      <c r="AT388" s="139"/>
      <c r="AU388" s="28"/>
      <c r="AV388" s="215"/>
      <c r="AW388" s="215"/>
      <c r="AX388" s="28"/>
      <c r="AY388" s="140"/>
      <c r="AZ388" s="28"/>
      <c r="BA388" s="140"/>
      <c r="BB388" s="140"/>
      <c r="BC388" s="140"/>
      <c r="BD388" s="140"/>
      <c r="BE388" s="140"/>
      <c r="BF388" s="140"/>
      <c r="BG388" s="140"/>
      <c r="BH388" s="140"/>
      <c r="BI388" s="140"/>
      <c r="BJ388" s="140"/>
      <c r="BK388" s="140"/>
      <c r="BL388" s="140"/>
      <c r="BM388" s="140"/>
      <c r="BN388" s="140"/>
      <c r="BO388" s="140"/>
      <c r="BP388" s="140"/>
      <c r="BQ388" s="140"/>
      <c r="BR388" s="140"/>
      <c r="BS388" s="140"/>
      <c r="BT388" s="140"/>
      <c r="BU388" s="140"/>
      <c r="BV388" s="140"/>
      <c r="BW388" s="140"/>
      <c r="BX388" s="140"/>
      <c r="BY388" s="140"/>
      <c r="BZ388" s="140"/>
      <c r="CA388" s="140"/>
      <c r="CB388" s="140"/>
      <c r="CC388" s="140"/>
      <c r="CD388" s="140"/>
      <c r="CE388" s="140"/>
      <c r="CF388" s="140"/>
      <c r="CG388" s="140"/>
      <c r="CH388" s="140"/>
      <c r="CI388" s="140"/>
      <c r="CJ388" s="140"/>
      <c r="CK388" s="140"/>
      <c r="CL388" s="140"/>
      <c r="CM388" s="140"/>
      <c r="CN388" s="140"/>
      <c r="CO388" s="140"/>
      <c r="CP388" s="140"/>
      <c r="CQ388" s="140"/>
      <c r="CR388" s="140"/>
      <c r="CS388" s="140"/>
      <c r="CT388" s="140"/>
      <c r="CU388" s="140"/>
      <c r="CV388" s="140"/>
      <c r="CW388" s="140"/>
      <c r="CX388" s="140"/>
      <c r="CY388" s="103">
        <f t="shared" si="30"/>
        <v>0</v>
      </c>
      <c r="CZ388" s="78"/>
    </row>
    <row r="389" spans="1:104" x14ac:dyDescent="0.2">
      <c r="A389" s="26"/>
      <c r="B389" s="123">
        <f t="shared" si="31"/>
        <v>380</v>
      </c>
      <c r="C389" s="107"/>
      <c r="D389" s="111"/>
      <c r="F389" s="108"/>
      <c r="G389" s="120"/>
      <c r="H389" s="101">
        <f t="shared" si="29"/>
        <v>0</v>
      </c>
      <c r="I389" s="113"/>
      <c r="J389" s="113"/>
      <c r="K389" s="113"/>
      <c r="L389" s="113"/>
      <c r="M389" s="113"/>
      <c r="N389" s="113"/>
      <c r="O389" s="113"/>
      <c r="P389" s="27"/>
      <c r="Q389" s="113"/>
      <c r="R389" s="113"/>
      <c r="S389" s="113"/>
      <c r="T389" s="113"/>
      <c r="U389" s="113"/>
      <c r="V389" s="113"/>
      <c r="W389" s="113"/>
      <c r="X389" s="28"/>
      <c r="Y389" s="221"/>
      <c r="Z389" s="221"/>
      <c r="AA389" s="221"/>
      <c r="AB389" s="221"/>
      <c r="AC389" s="221"/>
      <c r="AD389" s="221"/>
      <c r="AE389" s="221"/>
      <c r="AF389" s="28"/>
      <c r="AG389" s="221"/>
      <c r="AH389" s="221"/>
      <c r="AI389" s="221"/>
      <c r="AJ389" s="221"/>
      <c r="AK389" s="221"/>
      <c r="AL389" s="221"/>
      <c r="AM389" s="221"/>
      <c r="AN389" s="28"/>
      <c r="AO389" s="141"/>
      <c r="AP389" s="141"/>
      <c r="AQ389" s="141"/>
      <c r="AR389" s="79" t="str">
        <f t="shared" si="28"/>
        <v/>
      </c>
      <c r="AS389" s="139"/>
      <c r="AT389" s="139"/>
      <c r="AU389" s="28"/>
      <c r="AV389" s="215"/>
      <c r="AW389" s="215"/>
      <c r="AX389" s="28"/>
      <c r="AY389" s="140"/>
      <c r="AZ389" s="28"/>
      <c r="BA389" s="140"/>
      <c r="BB389" s="140"/>
      <c r="BC389" s="140"/>
      <c r="BD389" s="140"/>
      <c r="BE389" s="140"/>
      <c r="BF389" s="140"/>
      <c r="BG389" s="140"/>
      <c r="BH389" s="140"/>
      <c r="BI389" s="140"/>
      <c r="BJ389" s="140"/>
      <c r="BK389" s="140"/>
      <c r="BL389" s="140"/>
      <c r="BM389" s="140"/>
      <c r="BN389" s="140"/>
      <c r="BO389" s="140"/>
      <c r="BP389" s="140"/>
      <c r="BQ389" s="140"/>
      <c r="BR389" s="140"/>
      <c r="BS389" s="140"/>
      <c r="BT389" s="140"/>
      <c r="BU389" s="140"/>
      <c r="BV389" s="140"/>
      <c r="BW389" s="140"/>
      <c r="BX389" s="140"/>
      <c r="BY389" s="140"/>
      <c r="BZ389" s="140"/>
      <c r="CA389" s="140"/>
      <c r="CB389" s="140"/>
      <c r="CC389" s="140"/>
      <c r="CD389" s="140"/>
      <c r="CE389" s="140"/>
      <c r="CF389" s="140"/>
      <c r="CG389" s="140"/>
      <c r="CH389" s="140"/>
      <c r="CI389" s="140"/>
      <c r="CJ389" s="140"/>
      <c r="CK389" s="140"/>
      <c r="CL389" s="140"/>
      <c r="CM389" s="140"/>
      <c r="CN389" s="140"/>
      <c r="CO389" s="140"/>
      <c r="CP389" s="140"/>
      <c r="CQ389" s="140"/>
      <c r="CR389" s="140"/>
      <c r="CS389" s="140"/>
      <c r="CT389" s="140"/>
      <c r="CU389" s="140"/>
      <c r="CV389" s="140"/>
      <c r="CW389" s="140"/>
      <c r="CX389" s="140"/>
      <c r="CY389" s="103">
        <f t="shared" si="30"/>
        <v>0</v>
      </c>
      <c r="CZ389" s="78"/>
    </row>
    <row r="390" spans="1:104" x14ac:dyDescent="0.2">
      <c r="A390" s="26"/>
      <c r="B390" s="123">
        <f t="shared" si="31"/>
        <v>381</v>
      </c>
      <c r="C390" s="107"/>
      <c r="D390" s="111"/>
      <c r="F390" s="108"/>
      <c r="G390" s="120"/>
      <c r="H390" s="101">
        <f t="shared" si="29"/>
        <v>0</v>
      </c>
      <c r="I390" s="113"/>
      <c r="J390" s="113"/>
      <c r="K390" s="113"/>
      <c r="L390" s="113"/>
      <c r="M390" s="113"/>
      <c r="N390" s="113"/>
      <c r="O390" s="113"/>
      <c r="P390" s="27"/>
      <c r="Q390" s="113"/>
      <c r="R390" s="113"/>
      <c r="S390" s="113"/>
      <c r="T390" s="113"/>
      <c r="U390" s="113"/>
      <c r="V390" s="113"/>
      <c r="W390" s="113"/>
      <c r="X390" s="28"/>
      <c r="Y390" s="221"/>
      <c r="Z390" s="221"/>
      <c r="AA390" s="221"/>
      <c r="AB390" s="221"/>
      <c r="AC390" s="221"/>
      <c r="AD390" s="221"/>
      <c r="AE390" s="221"/>
      <c r="AF390" s="28"/>
      <c r="AG390" s="221"/>
      <c r="AH390" s="221"/>
      <c r="AI390" s="221"/>
      <c r="AJ390" s="221"/>
      <c r="AK390" s="221"/>
      <c r="AL390" s="221"/>
      <c r="AM390" s="221"/>
      <c r="AN390" s="28"/>
      <c r="AO390" s="141"/>
      <c r="AP390" s="141"/>
      <c r="AQ390" s="141"/>
      <c r="AR390" s="79" t="str">
        <f t="shared" si="28"/>
        <v/>
      </c>
      <c r="AS390" s="139"/>
      <c r="AT390" s="139"/>
      <c r="AU390" s="28"/>
      <c r="AV390" s="215"/>
      <c r="AW390" s="215"/>
      <c r="AX390" s="28"/>
      <c r="AY390" s="140"/>
      <c r="AZ390" s="28"/>
      <c r="BA390" s="140"/>
      <c r="BB390" s="140"/>
      <c r="BC390" s="140"/>
      <c r="BD390" s="140"/>
      <c r="BE390" s="140"/>
      <c r="BF390" s="140"/>
      <c r="BG390" s="140"/>
      <c r="BH390" s="140"/>
      <c r="BI390" s="140"/>
      <c r="BJ390" s="140"/>
      <c r="BK390" s="140"/>
      <c r="BL390" s="140"/>
      <c r="BM390" s="140"/>
      <c r="BN390" s="140"/>
      <c r="BO390" s="140"/>
      <c r="BP390" s="140"/>
      <c r="BQ390" s="140"/>
      <c r="BR390" s="140"/>
      <c r="BS390" s="140"/>
      <c r="BT390" s="140"/>
      <c r="BU390" s="140"/>
      <c r="BV390" s="140"/>
      <c r="BW390" s="140"/>
      <c r="BX390" s="140"/>
      <c r="BY390" s="140"/>
      <c r="BZ390" s="140"/>
      <c r="CA390" s="140"/>
      <c r="CB390" s="140"/>
      <c r="CC390" s="140"/>
      <c r="CD390" s="140"/>
      <c r="CE390" s="140"/>
      <c r="CF390" s="140"/>
      <c r="CG390" s="140"/>
      <c r="CH390" s="140"/>
      <c r="CI390" s="140"/>
      <c r="CJ390" s="140"/>
      <c r="CK390" s="140"/>
      <c r="CL390" s="140"/>
      <c r="CM390" s="140"/>
      <c r="CN390" s="140"/>
      <c r="CO390" s="140"/>
      <c r="CP390" s="140"/>
      <c r="CQ390" s="140"/>
      <c r="CR390" s="140"/>
      <c r="CS390" s="140"/>
      <c r="CT390" s="140"/>
      <c r="CU390" s="140"/>
      <c r="CV390" s="140"/>
      <c r="CW390" s="140"/>
      <c r="CX390" s="140"/>
      <c r="CY390" s="103">
        <f t="shared" si="30"/>
        <v>0</v>
      </c>
      <c r="CZ390" s="78"/>
    </row>
    <row r="391" spans="1:104" x14ac:dyDescent="0.2">
      <c r="A391" s="26"/>
      <c r="B391" s="123">
        <f t="shared" si="31"/>
        <v>382</v>
      </c>
      <c r="C391" s="107"/>
      <c r="D391" s="111"/>
      <c r="F391" s="108"/>
      <c r="G391" s="120"/>
      <c r="H391" s="101">
        <f t="shared" si="29"/>
        <v>0</v>
      </c>
      <c r="I391" s="113"/>
      <c r="J391" s="113"/>
      <c r="K391" s="113"/>
      <c r="L391" s="113"/>
      <c r="M391" s="113"/>
      <c r="N391" s="113"/>
      <c r="O391" s="113"/>
      <c r="P391" s="27"/>
      <c r="Q391" s="113"/>
      <c r="R391" s="113"/>
      <c r="S391" s="113"/>
      <c r="T391" s="113"/>
      <c r="U391" s="113"/>
      <c r="V391" s="113"/>
      <c r="W391" s="113"/>
      <c r="X391" s="28"/>
      <c r="Y391" s="221"/>
      <c r="Z391" s="221"/>
      <c r="AA391" s="221"/>
      <c r="AB391" s="221"/>
      <c r="AC391" s="221"/>
      <c r="AD391" s="221"/>
      <c r="AE391" s="221"/>
      <c r="AF391" s="28"/>
      <c r="AG391" s="221"/>
      <c r="AH391" s="221"/>
      <c r="AI391" s="221"/>
      <c r="AJ391" s="221"/>
      <c r="AK391" s="221"/>
      <c r="AL391" s="221"/>
      <c r="AM391" s="221"/>
      <c r="AN391" s="28"/>
      <c r="AO391" s="141"/>
      <c r="AP391" s="141"/>
      <c r="AQ391" s="141"/>
      <c r="AR391" s="79" t="str">
        <f t="shared" si="28"/>
        <v/>
      </c>
      <c r="AS391" s="139"/>
      <c r="AT391" s="139"/>
      <c r="AU391" s="28"/>
      <c r="AV391" s="215"/>
      <c r="AW391" s="215"/>
      <c r="AX391" s="28"/>
      <c r="AY391" s="140"/>
      <c r="AZ391" s="28"/>
      <c r="BA391" s="140"/>
      <c r="BB391" s="140"/>
      <c r="BC391" s="140"/>
      <c r="BD391" s="140"/>
      <c r="BE391" s="140"/>
      <c r="BF391" s="140"/>
      <c r="BG391" s="140"/>
      <c r="BH391" s="140"/>
      <c r="BI391" s="140"/>
      <c r="BJ391" s="140"/>
      <c r="BK391" s="140"/>
      <c r="BL391" s="140"/>
      <c r="BM391" s="140"/>
      <c r="BN391" s="140"/>
      <c r="BO391" s="140"/>
      <c r="BP391" s="140"/>
      <c r="BQ391" s="140"/>
      <c r="BR391" s="140"/>
      <c r="BS391" s="140"/>
      <c r="BT391" s="140"/>
      <c r="BU391" s="140"/>
      <c r="BV391" s="140"/>
      <c r="BW391" s="140"/>
      <c r="BX391" s="140"/>
      <c r="BY391" s="140"/>
      <c r="BZ391" s="140"/>
      <c r="CA391" s="140"/>
      <c r="CB391" s="140"/>
      <c r="CC391" s="140"/>
      <c r="CD391" s="140"/>
      <c r="CE391" s="140"/>
      <c r="CF391" s="140"/>
      <c r="CG391" s="140"/>
      <c r="CH391" s="140"/>
      <c r="CI391" s="140"/>
      <c r="CJ391" s="140"/>
      <c r="CK391" s="140"/>
      <c r="CL391" s="140"/>
      <c r="CM391" s="140"/>
      <c r="CN391" s="140"/>
      <c r="CO391" s="140"/>
      <c r="CP391" s="140"/>
      <c r="CQ391" s="140"/>
      <c r="CR391" s="140"/>
      <c r="CS391" s="140"/>
      <c r="CT391" s="140"/>
      <c r="CU391" s="140"/>
      <c r="CV391" s="140"/>
      <c r="CW391" s="140"/>
      <c r="CX391" s="140"/>
      <c r="CY391" s="103">
        <f t="shared" si="30"/>
        <v>0</v>
      </c>
      <c r="CZ391" s="78"/>
    </row>
    <row r="392" spans="1:104" x14ac:dyDescent="0.2">
      <c r="A392" s="26"/>
      <c r="B392" s="123">
        <f t="shared" si="31"/>
        <v>383</v>
      </c>
      <c r="C392" s="107"/>
      <c r="D392" s="111"/>
      <c r="F392" s="108"/>
      <c r="G392" s="120"/>
      <c r="H392" s="101">
        <f t="shared" si="29"/>
        <v>0</v>
      </c>
      <c r="I392" s="113"/>
      <c r="J392" s="113"/>
      <c r="K392" s="113"/>
      <c r="L392" s="113"/>
      <c r="M392" s="113"/>
      <c r="N392" s="113"/>
      <c r="O392" s="113"/>
      <c r="P392" s="27"/>
      <c r="Q392" s="113"/>
      <c r="R392" s="113"/>
      <c r="S392" s="113"/>
      <c r="T392" s="113"/>
      <c r="U392" s="113"/>
      <c r="V392" s="113"/>
      <c r="W392" s="113"/>
      <c r="X392" s="28"/>
      <c r="Y392" s="221"/>
      <c r="Z392" s="221"/>
      <c r="AA392" s="221"/>
      <c r="AB392" s="221"/>
      <c r="AC392" s="221"/>
      <c r="AD392" s="221"/>
      <c r="AE392" s="221"/>
      <c r="AF392" s="28"/>
      <c r="AG392" s="221"/>
      <c r="AH392" s="221"/>
      <c r="AI392" s="221"/>
      <c r="AJ392" s="221"/>
      <c r="AK392" s="221"/>
      <c r="AL392" s="221"/>
      <c r="AM392" s="221"/>
      <c r="AN392" s="28"/>
      <c r="AO392" s="141"/>
      <c r="AP392" s="141"/>
      <c r="AQ392" s="141"/>
      <c r="AR392" s="79" t="str">
        <f t="shared" si="28"/>
        <v/>
      </c>
      <c r="AS392" s="139"/>
      <c r="AT392" s="139"/>
      <c r="AU392" s="28"/>
      <c r="AV392" s="215"/>
      <c r="AW392" s="215"/>
      <c r="AX392" s="28"/>
      <c r="AY392" s="140"/>
      <c r="AZ392" s="28"/>
      <c r="BA392" s="140"/>
      <c r="BB392" s="140"/>
      <c r="BC392" s="140"/>
      <c r="BD392" s="140"/>
      <c r="BE392" s="140"/>
      <c r="BF392" s="140"/>
      <c r="BG392" s="140"/>
      <c r="BH392" s="140"/>
      <c r="BI392" s="140"/>
      <c r="BJ392" s="140"/>
      <c r="BK392" s="140"/>
      <c r="BL392" s="140"/>
      <c r="BM392" s="140"/>
      <c r="BN392" s="140"/>
      <c r="BO392" s="140"/>
      <c r="BP392" s="140"/>
      <c r="BQ392" s="140"/>
      <c r="BR392" s="140"/>
      <c r="BS392" s="140"/>
      <c r="BT392" s="140"/>
      <c r="BU392" s="140"/>
      <c r="BV392" s="140"/>
      <c r="BW392" s="140"/>
      <c r="BX392" s="140"/>
      <c r="BY392" s="140"/>
      <c r="BZ392" s="140"/>
      <c r="CA392" s="140"/>
      <c r="CB392" s="140"/>
      <c r="CC392" s="140"/>
      <c r="CD392" s="140"/>
      <c r="CE392" s="140"/>
      <c r="CF392" s="140"/>
      <c r="CG392" s="140"/>
      <c r="CH392" s="140"/>
      <c r="CI392" s="140"/>
      <c r="CJ392" s="140"/>
      <c r="CK392" s="140"/>
      <c r="CL392" s="140"/>
      <c r="CM392" s="140"/>
      <c r="CN392" s="140"/>
      <c r="CO392" s="140"/>
      <c r="CP392" s="140"/>
      <c r="CQ392" s="140"/>
      <c r="CR392" s="140"/>
      <c r="CS392" s="140"/>
      <c r="CT392" s="140"/>
      <c r="CU392" s="140"/>
      <c r="CV392" s="140"/>
      <c r="CW392" s="140"/>
      <c r="CX392" s="140"/>
      <c r="CY392" s="103">
        <f t="shared" si="30"/>
        <v>0</v>
      </c>
      <c r="CZ392" s="78"/>
    </row>
    <row r="393" spans="1:104" x14ac:dyDescent="0.2">
      <c r="A393" s="26"/>
      <c r="B393" s="123">
        <f t="shared" si="31"/>
        <v>384</v>
      </c>
      <c r="C393" s="107"/>
      <c r="D393" s="111"/>
      <c r="F393" s="108"/>
      <c r="G393" s="120"/>
      <c r="H393" s="101">
        <f t="shared" si="29"/>
        <v>0</v>
      </c>
      <c r="I393" s="113"/>
      <c r="J393" s="113"/>
      <c r="K393" s="113"/>
      <c r="L393" s="113"/>
      <c r="M393" s="113"/>
      <c r="N393" s="113"/>
      <c r="O393" s="113"/>
      <c r="P393" s="27"/>
      <c r="Q393" s="113"/>
      <c r="R393" s="113"/>
      <c r="S393" s="113"/>
      <c r="T393" s="113"/>
      <c r="U393" s="113"/>
      <c r="V393" s="113"/>
      <c r="W393" s="113"/>
      <c r="X393" s="28"/>
      <c r="Y393" s="221"/>
      <c r="Z393" s="221"/>
      <c r="AA393" s="221"/>
      <c r="AB393" s="221"/>
      <c r="AC393" s="221"/>
      <c r="AD393" s="221"/>
      <c r="AE393" s="221"/>
      <c r="AF393" s="28"/>
      <c r="AG393" s="221"/>
      <c r="AH393" s="221"/>
      <c r="AI393" s="221"/>
      <c r="AJ393" s="221"/>
      <c r="AK393" s="221"/>
      <c r="AL393" s="221"/>
      <c r="AM393" s="221"/>
      <c r="AN393" s="28"/>
      <c r="AO393" s="141"/>
      <c r="AP393" s="141"/>
      <c r="AQ393" s="141"/>
      <c r="AR393" s="79" t="str">
        <f t="shared" si="28"/>
        <v/>
      </c>
      <c r="AS393" s="139"/>
      <c r="AT393" s="139"/>
      <c r="AU393" s="28"/>
      <c r="AV393" s="215"/>
      <c r="AW393" s="215"/>
      <c r="AX393" s="28"/>
      <c r="AY393" s="140"/>
      <c r="AZ393" s="28"/>
      <c r="BA393" s="140"/>
      <c r="BB393" s="140"/>
      <c r="BC393" s="140"/>
      <c r="BD393" s="140"/>
      <c r="BE393" s="140"/>
      <c r="BF393" s="140"/>
      <c r="BG393" s="140"/>
      <c r="BH393" s="140"/>
      <c r="BI393" s="140"/>
      <c r="BJ393" s="140"/>
      <c r="BK393" s="140"/>
      <c r="BL393" s="140"/>
      <c r="BM393" s="140"/>
      <c r="BN393" s="140"/>
      <c r="BO393" s="140"/>
      <c r="BP393" s="140"/>
      <c r="BQ393" s="140"/>
      <c r="BR393" s="140"/>
      <c r="BS393" s="140"/>
      <c r="BT393" s="140"/>
      <c r="BU393" s="140"/>
      <c r="BV393" s="140"/>
      <c r="BW393" s="140"/>
      <c r="BX393" s="140"/>
      <c r="BY393" s="140"/>
      <c r="BZ393" s="140"/>
      <c r="CA393" s="140"/>
      <c r="CB393" s="140"/>
      <c r="CC393" s="140"/>
      <c r="CD393" s="140"/>
      <c r="CE393" s="140"/>
      <c r="CF393" s="140"/>
      <c r="CG393" s="140"/>
      <c r="CH393" s="140"/>
      <c r="CI393" s="140"/>
      <c r="CJ393" s="140"/>
      <c r="CK393" s="140"/>
      <c r="CL393" s="140"/>
      <c r="CM393" s="140"/>
      <c r="CN393" s="140"/>
      <c r="CO393" s="140"/>
      <c r="CP393" s="140"/>
      <c r="CQ393" s="140"/>
      <c r="CR393" s="140"/>
      <c r="CS393" s="140"/>
      <c r="CT393" s="140"/>
      <c r="CU393" s="140"/>
      <c r="CV393" s="140"/>
      <c r="CW393" s="140"/>
      <c r="CX393" s="140"/>
      <c r="CY393" s="103">
        <f t="shared" si="30"/>
        <v>0</v>
      </c>
      <c r="CZ393" s="78"/>
    </row>
    <row r="394" spans="1:104" x14ac:dyDescent="0.2">
      <c r="A394" s="26"/>
      <c r="B394" s="123">
        <f t="shared" si="31"/>
        <v>385</v>
      </c>
      <c r="C394" s="107"/>
      <c r="D394" s="111"/>
      <c r="F394" s="108"/>
      <c r="G394" s="120"/>
      <c r="H394" s="101">
        <f t="shared" si="29"/>
        <v>0</v>
      </c>
      <c r="I394" s="113"/>
      <c r="J394" s="113"/>
      <c r="K394" s="113"/>
      <c r="L394" s="113"/>
      <c r="M394" s="113"/>
      <c r="N394" s="113"/>
      <c r="O394" s="113"/>
      <c r="P394" s="27"/>
      <c r="Q394" s="113"/>
      <c r="R394" s="113"/>
      <c r="S394" s="113"/>
      <c r="T394" s="113"/>
      <c r="U394" s="113"/>
      <c r="V394" s="113"/>
      <c r="W394" s="113"/>
      <c r="X394" s="28"/>
      <c r="Y394" s="221"/>
      <c r="Z394" s="221"/>
      <c r="AA394" s="221"/>
      <c r="AB394" s="221"/>
      <c r="AC394" s="221"/>
      <c r="AD394" s="221"/>
      <c r="AE394" s="221"/>
      <c r="AF394" s="28"/>
      <c r="AG394" s="221"/>
      <c r="AH394" s="221"/>
      <c r="AI394" s="221"/>
      <c r="AJ394" s="221"/>
      <c r="AK394" s="221"/>
      <c r="AL394" s="221"/>
      <c r="AM394" s="221"/>
      <c r="AN394" s="28"/>
      <c r="AO394" s="141"/>
      <c r="AP394" s="141"/>
      <c r="AQ394" s="141"/>
      <c r="AR394" s="79" t="str">
        <f t="shared" ref="AR394:AR457" si="32">IF(SUM(AO394:AQ394,I394:O394)=0,"",IF(SUM(AO394:AQ394)=1,"",1))</f>
        <v/>
      </c>
      <c r="AS394" s="139"/>
      <c r="AT394" s="139"/>
      <c r="AU394" s="28"/>
      <c r="AV394" s="215"/>
      <c r="AW394" s="215"/>
      <c r="AX394" s="28"/>
      <c r="AY394" s="140"/>
      <c r="AZ394" s="28"/>
      <c r="BA394" s="140"/>
      <c r="BB394" s="140"/>
      <c r="BC394" s="140"/>
      <c r="BD394" s="140"/>
      <c r="BE394" s="140"/>
      <c r="BF394" s="140"/>
      <c r="BG394" s="140"/>
      <c r="BH394" s="140"/>
      <c r="BI394" s="140"/>
      <c r="BJ394" s="140"/>
      <c r="BK394" s="140"/>
      <c r="BL394" s="140"/>
      <c r="BM394" s="140"/>
      <c r="BN394" s="140"/>
      <c r="BO394" s="140"/>
      <c r="BP394" s="140"/>
      <c r="BQ394" s="140"/>
      <c r="BR394" s="140"/>
      <c r="BS394" s="140"/>
      <c r="BT394" s="140"/>
      <c r="BU394" s="140"/>
      <c r="BV394" s="140"/>
      <c r="BW394" s="140"/>
      <c r="BX394" s="140"/>
      <c r="BY394" s="140"/>
      <c r="BZ394" s="140"/>
      <c r="CA394" s="140"/>
      <c r="CB394" s="140"/>
      <c r="CC394" s="140"/>
      <c r="CD394" s="140"/>
      <c r="CE394" s="140"/>
      <c r="CF394" s="140"/>
      <c r="CG394" s="140"/>
      <c r="CH394" s="140"/>
      <c r="CI394" s="140"/>
      <c r="CJ394" s="140"/>
      <c r="CK394" s="140"/>
      <c r="CL394" s="140"/>
      <c r="CM394" s="140"/>
      <c r="CN394" s="140"/>
      <c r="CO394" s="140"/>
      <c r="CP394" s="140"/>
      <c r="CQ394" s="140"/>
      <c r="CR394" s="140"/>
      <c r="CS394" s="140"/>
      <c r="CT394" s="140"/>
      <c r="CU394" s="140"/>
      <c r="CV394" s="140"/>
      <c r="CW394" s="140"/>
      <c r="CX394" s="140"/>
      <c r="CY394" s="103">
        <f t="shared" si="30"/>
        <v>0</v>
      </c>
      <c r="CZ394" s="78"/>
    </row>
    <row r="395" spans="1:104" x14ac:dyDescent="0.2">
      <c r="A395" s="26"/>
      <c r="B395" s="123">
        <f t="shared" si="31"/>
        <v>386</v>
      </c>
      <c r="C395" s="107"/>
      <c r="D395" s="111"/>
      <c r="F395" s="108"/>
      <c r="G395" s="120"/>
      <c r="H395" s="101">
        <f t="shared" ref="H395:H458" si="33">IF(LEN(C395)&gt;0,ISTEXT(F395)-1,0)</f>
        <v>0</v>
      </c>
      <c r="I395" s="113"/>
      <c r="J395" s="113"/>
      <c r="K395" s="113"/>
      <c r="L395" s="113"/>
      <c r="M395" s="113"/>
      <c r="N395" s="113"/>
      <c r="O395" s="113"/>
      <c r="P395" s="27"/>
      <c r="Q395" s="113"/>
      <c r="R395" s="113"/>
      <c r="S395" s="113"/>
      <c r="T395" s="113"/>
      <c r="U395" s="113"/>
      <c r="V395" s="113"/>
      <c r="W395" s="113"/>
      <c r="X395" s="28"/>
      <c r="Y395" s="221"/>
      <c r="Z395" s="221"/>
      <c r="AA395" s="221"/>
      <c r="AB395" s="221"/>
      <c r="AC395" s="221"/>
      <c r="AD395" s="221"/>
      <c r="AE395" s="221"/>
      <c r="AF395" s="28"/>
      <c r="AG395" s="221"/>
      <c r="AH395" s="221"/>
      <c r="AI395" s="221"/>
      <c r="AJ395" s="221"/>
      <c r="AK395" s="221"/>
      <c r="AL395" s="221"/>
      <c r="AM395" s="221"/>
      <c r="AN395" s="28"/>
      <c r="AO395" s="141"/>
      <c r="AP395" s="141"/>
      <c r="AQ395" s="141"/>
      <c r="AR395" s="79" t="str">
        <f t="shared" si="32"/>
        <v/>
      </c>
      <c r="AS395" s="139"/>
      <c r="AT395" s="139"/>
      <c r="AU395" s="28"/>
      <c r="AV395" s="215"/>
      <c r="AW395" s="215"/>
      <c r="AX395" s="28"/>
      <c r="AY395" s="140"/>
      <c r="AZ395" s="28"/>
      <c r="BA395" s="140"/>
      <c r="BB395" s="140"/>
      <c r="BC395" s="140"/>
      <c r="BD395" s="140"/>
      <c r="BE395" s="140"/>
      <c r="BF395" s="140"/>
      <c r="BG395" s="140"/>
      <c r="BH395" s="140"/>
      <c r="BI395" s="140"/>
      <c r="BJ395" s="140"/>
      <c r="BK395" s="140"/>
      <c r="BL395" s="140"/>
      <c r="BM395" s="140"/>
      <c r="BN395" s="140"/>
      <c r="BO395" s="140"/>
      <c r="BP395" s="140"/>
      <c r="BQ395" s="140"/>
      <c r="BR395" s="140"/>
      <c r="BS395" s="140"/>
      <c r="BT395" s="140"/>
      <c r="BU395" s="140"/>
      <c r="BV395" s="140"/>
      <c r="BW395" s="140"/>
      <c r="BX395" s="140"/>
      <c r="BY395" s="140"/>
      <c r="BZ395" s="140"/>
      <c r="CA395" s="140"/>
      <c r="CB395" s="140"/>
      <c r="CC395" s="140"/>
      <c r="CD395" s="140"/>
      <c r="CE395" s="140"/>
      <c r="CF395" s="140"/>
      <c r="CG395" s="140"/>
      <c r="CH395" s="140"/>
      <c r="CI395" s="140"/>
      <c r="CJ395" s="140"/>
      <c r="CK395" s="140"/>
      <c r="CL395" s="140"/>
      <c r="CM395" s="140"/>
      <c r="CN395" s="140"/>
      <c r="CO395" s="140"/>
      <c r="CP395" s="140"/>
      <c r="CQ395" s="140"/>
      <c r="CR395" s="140"/>
      <c r="CS395" s="140"/>
      <c r="CT395" s="140"/>
      <c r="CU395" s="140"/>
      <c r="CV395" s="140"/>
      <c r="CW395" s="140"/>
      <c r="CX395" s="140"/>
      <c r="CY395" s="103">
        <f t="shared" ref="CY395:CY458" si="34">IF(LEN(C395)&gt;0,IF(ABS(SUM(BA395:CX395)-1)&lt;0.000001,0,1),IF(ABS(SUM(BA395:CX395))&gt;0,1,0))</f>
        <v>0</v>
      </c>
      <c r="CZ395" s="78"/>
    </row>
    <row r="396" spans="1:104" x14ac:dyDescent="0.2">
      <c r="A396" s="26"/>
      <c r="B396" s="123">
        <f t="shared" ref="B396:B459" si="35">IFERROR(B395+1,"")</f>
        <v>387</v>
      </c>
      <c r="C396" s="107"/>
      <c r="D396" s="111"/>
      <c r="F396" s="108"/>
      <c r="G396" s="120"/>
      <c r="H396" s="101">
        <f t="shared" si="33"/>
        <v>0</v>
      </c>
      <c r="I396" s="113"/>
      <c r="J396" s="113"/>
      <c r="K396" s="113"/>
      <c r="L396" s="113"/>
      <c r="M396" s="113"/>
      <c r="N396" s="113"/>
      <c r="O396" s="113"/>
      <c r="P396" s="27"/>
      <c r="Q396" s="113"/>
      <c r="R396" s="113"/>
      <c r="S396" s="113"/>
      <c r="T396" s="113"/>
      <c r="U396" s="113"/>
      <c r="V396" s="113"/>
      <c r="W396" s="113"/>
      <c r="X396" s="28"/>
      <c r="Y396" s="221"/>
      <c r="Z396" s="221"/>
      <c r="AA396" s="221"/>
      <c r="AB396" s="221"/>
      <c r="AC396" s="221"/>
      <c r="AD396" s="221"/>
      <c r="AE396" s="221"/>
      <c r="AF396" s="28"/>
      <c r="AG396" s="221"/>
      <c r="AH396" s="221"/>
      <c r="AI396" s="221"/>
      <c r="AJ396" s="221"/>
      <c r="AK396" s="221"/>
      <c r="AL396" s="221"/>
      <c r="AM396" s="221"/>
      <c r="AN396" s="28"/>
      <c r="AO396" s="141"/>
      <c r="AP396" s="141"/>
      <c r="AQ396" s="141"/>
      <c r="AR396" s="79" t="str">
        <f t="shared" si="32"/>
        <v/>
      </c>
      <c r="AS396" s="139"/>
      <c r="AT396" s="139"/>
      <c r="AU396" s="28"/>
      <c r="AV396" s="215"/>
      <c r="AW396" s="215"/>
      <c r="AX396" s="28"/>
      <c r="AY396" s="140"/>
      <c r="AZ396" s="28"/>
      <c r="BA396" s="140"/>
      <c r="BB396" s="140"/>
      <c r="BC396" s="140"/>
      <c r="BD396" s="140"/>
      <c r="BE396" s="140"/>
      <c r="BF396" s="140"/>
      <c r="BG396" s="140"/>
      <c r="BH396" s="140"/>
      <c r="BI396" s="140"/>
      <c r="BJ396" s="140"/>
      <c r="BK396" s="140"/>
      <c r="BL396" s="140"/>
      <c r="BM396" s="140"/>
      <c r="BN396" s="140"/>
      <c r="BO396" s="140"/>
      <c r="BP396" s="140"/>
      <c r="BQ396" s="140"/>
      <c r="BR396" s="140"/>
      <c r="BS396" s="140"/>
      <c r="BT396" s="140"/>
      <c r="BU396" s="140"/>
      <c r="BV396" s="140"/>
      <c r="BW396" s="140"/>
      <c r="BX396" s="140"/>
      <c r="BY396" s="140"/>
      <c r="BZ396" s="140"/>
      <c r="CA396" s="140"/>
      <c r="CB396" s="140"/>
      <c r="CC396" s="140"/>
      <c r="CD396" s="140"/>
      <c r="CE396" s="140"/>
      <c r="CF396" s="140"/>
      <c r="CG396" s="140"/>
      <c r="CH396" s="140"/>
      <c r="CI396" s="140"/>
      <c r="CJ396" s="140"/>
      <c r="CK396" s="140"/>
      <c r="CL396" s="140"/>
      <c r="CM396" s="140"/>
      <c r="CN396" s="140"/>
      <c r="CO396" s="140"/>
      <c r="CP396" s="140"/>
      <c r="CQ396" s="140"/>
      <c r="CR396" s="140"/>
      <c r="CS396" s="140"/>
      <c r="CT396" s="140"/>
      <c r="CU396" s="140"/>
      <c r="CV396" s="140"/>
      <c r="CW396" s="140"/>
      <c r="CX396" s="140"/>
      <c r="CY396" s="103">
        <f t="shared" si="34"/>
        <v>0</v>
      </c>
      <c r="CZ396" s="78"/>
    </row>
    <row r="397" spans="1:104" x14ac:dyDescent="0.2">
      <c r="A397" s="26"/>
      <c r="B397" s="123">
        <f t="shared" si="35"/>
        <v>388</v>
      </c>
      <c r="C397" s="107"/>
      <c r="D397" s="111"/>
      <c r="F397" s="108"/>
      <c r="G397" s="120"/>
      <c r="H397" s="101">
        <f t="shared" si="33"/>
        <v>0</v>
      </c>
      <c r="I397" s="113"/>
      <c r="J397" s="113"/>
      <c r="K397" s="113"/>
      <c r="L397" s="113"/>
      <c r="M397" s="113"/>
      <c r="N397" s="113"/>
      <c r="O397" s="113"/>
      <c r="P397" s="27"/>
      <c r="Q397" s="113"/>
      <c r="R397" s="113"/>
      <c r="S397" s="113"/>
      <c r="T397" s="113"/>
      <c r="U397" s="113"/>
      <c r="V397" s="113"/>
      <c r="W397" s="113"/>
      <c r="X397" s="28"/>
      <c r="Y397" s="221"/>
      <c r="Z397" s="221"/>
      <c r="AA397" s="221"/>
      <c r="AB397" s="221"/>
      <c r="AC397" s="221"/>
      <c r="AD397" s="221"/>
      <c r="AE397" s="221"/>
      <c r="AF397" s="28"/>
      <c r="AG397" s="221"/>
      <c r="AH397" s="221"/>
      <c r="AI397" s="221"/>
      <c r="AJ397" s="221"/>
      <c r="AK397" s="221"/>
      <c r="AL397" s="221"/>
      <c r="AM397" s="221"/>
      <c r="AN397" s="28"/>
      <c r="AO397" s="141"/>
      <c r="AP397" s="141"/>
      <c r="AQ397" s="141"/>
      <c r="AR397" s="79" t="str">
        <f t="shared" si="32"/>
        <v/>
      </c>
      <c r="AS397" s="139"/>
      <c r="AT397" s="139"/>
      <c r="AU397" s="28"/>
      <c r="AV397" s="215"/>
      <c r="AW397" s="215"/>
      <c r="AX397" s="28"/>
      <c r="AY397" s="140"/>
      <c r="AZ397" s="28"/>
      <c r="BA397" s="140"/>
      <c r="BB397" s="140"/>
      <c r="BC397" s="140"/>
      <c r="BD397" s="140"/>
      <c r="BE397" s="140"/>
      <c r="BF397" s="140"/>
      <c r="BG397" s="140"/>
      <c r="BH397" s="140"/>
      <c r="BI397" s="140"/>
      <c r="BJ397" s="140"/>
      <c r="BK397" s="140"/>
      <c r="BL397" s="140"/>
      <c r="BM397" s="140"/>
      <c r="BN397" s="140"/>
      <c r="BO397" s="140"/>
      <c r="BP397" s="140"/>
      <c r="BQ397" s="140"/>
      <c r="BR397" s="140"/>
      <c r="BS397" s="140"/>
      <c r="BT397" s="140"/>
      <c r="BU397" s="140"/>
      <c r="BV397" s="140"/>
      <c r="BW397" s="140"/>
      <c r="BX397" s="140"/>
      <c r="BY397" s="140"/>
      <c r="BZ397" s="140"/>
      <c r="CA397" s="140"/>
      <c r="CB397" s="140"/>
      <c r="CC397" s="140"/>
      <c r="CD397" s="140"/>
      <c r="CE397" s="140"/>
      <c r="CF397" s="140"/>
      <c r="CG397" s="140"/>
      <c r="CH397" s="140"/>
      <c r="CI397" s="140"/>
      <c r="CJ397" s="140"/>
      <c r="CK397" s="140"/>
      <c r="CL397" s="140"/>
      <c r="CM397" s="140"/>
      <c r="CN397" s="140"/>
      <c r="CO397" s="140"/>
      <c r="CP397" s="140"/>
      <c r="CQ397" s="140"/>
      <c r="CR397" s="140"/>
      <c r="CS397" s="140"/>
      <c r="CT397" s="140"/>
      <c r="CU397" s="140"/>
      <c r="CV397" s="140"/>
      <c r="CW397" s="140"/>
      <c r="CX397" s="140"/>
      <c r="CY397" s="103">
        <f t="shared" si="34"/>
        <v>0</v>
      </c>
      <c r="CZ397" s="78"/>
    </row>
    <row r="398" spans="1:104" x14ac:dyDescent="0.2">
      <c r="A398" s="26"/>
      <c r="B398" s="123">
        <f t="shared" si="35"/>
        <v>389</v>
      </c>
      <c r="C398" s="107"/>
      <c r="D398" s="111"/>
      <c r="F398" s="108"/>
      <c r="G398" s="120"/>
      <c r="H398" s="101">
        <f t="shared" si="33"/>
        <v>0</v>
      </c>
      <c r="I398" s="113"/>
      <c r="J398" s="113"/>
      <c r="K398" s="113"/>
      <c r="L398" s="113"/>
      <c r="M398" s="113"/>
      <c r="N398" s="113"/>
      <c r="O398" s="113"/>
      <c r="P398" s="27"/>
      <c r="Q398" s="113"/>
      <c r="R398" s="113"/>
      <c r="S398" s="113"/>
      <c r="T398" s="113"/>
      <c r="U398" s="113"/>
      <c r="V398" s="113"/>
      <c r="W398" s="113"/>
      <c r="X398" s="28"/>
      <c r="Y398" s="221"/>
      <c r="Z398" s="221"/>
      <c r="AA398" s="221"/>
      <c r="AB398" s="221"/>
      <c r="AC398" s="221"/>
      <c r="AD398" s="221"/>
      <c r="AE398" s="221"/>
      <c r="AF398" s="28"/>
      <c r="AG398" s="221"/>
      <c r="AH398" s="221"/>
      <c r="AI398" s="221"/>
      <c r="AJ398" s="221"/>
      <c r="AK398" s="221"/>
      <c r="AL398" s="221"/>
      <c r="AM398" s="221"/>
      <c r="AN398" s="28"/>
      <c r="AO398" s="141"/>
      <c r="AP398" s="141"/>
      <c r="AQ398" s="141"/>
      <c r="AR398" s="79" t="str">
        <f t="shared" si="32"/>
        <v/>
      </c>
      <c r="AS398" s="139"/>
      <c r="AT398" s="139"/>
      <c r="AU398" s="28"/>
      <c r="AV398" s="215"/>
      <c r="AW398" s="215"/>
      <c r="AX398" s="28"/>
      <c r="AY398" s="140"/>
      <c r="AZ398" s="28"/>
      <c r="BA398" s="140"/>
      <c r="BB398" s="140"/>
      <c r="BC398" s="140"/>
      <c r="BD398" s="140"/>
      <c r="BE398" s="140"/>
      <c r="BF398" s="140"/>
      <c r="BG398" s="140"/>
      <c r="BH398" s="140"/>
      <c r="BI398" s="140"/>
      <c r="BJ398" s="140"/>
      <c r="BK398" s="140"/>
      <c r="BL398" s="140"/>
      <c r="BM398" s="140"/>
      <c r="BN398" s="140"/>
      <c r="BO398" s="140"/>
      <c r="BP398" s="140"/>
      <c r="BQ398" s="140"/>
      <c r="BR398" s="140"/>
      <c r="BS398" s="140"/>
      <c r="BT398" s="140"/>
      <c r="BU398" s="140"/>
      <c r="BV398" s="140"/>
      <c r="BW398" s="140"/>
      <c r="BX398" s="140"/>
      <c r="BY398" s="140"/>
      <c r="BZ398" s="140"/>
      <c r="CA398" s="140"/>
      <c r="CB398" s="140"/>
      <c r="CC398" s="140"/>
      <c r="CD398" s="140"/>
      <c r="CE398" s="140"/>
      <c r="CF398" s="140"/>
      <c r="CG398" s="140"/>
      <c r="CH398" s="140"/>
      <c r="CI398" s="140"/>
      <c r="CJ398" s="140"/>
      <c r="CK398" s="140"/>
      <c r="CL398" s="140"/>
      <c r="CM398" s="140"/>
      <c r="CN398" s="140"/>
      <c r="CO398" s="140"/>
      <c r="CP398" s="140"/>
      <c r="CQ398" s="140"/>
      <c r="CR398" s="140"/>
      <c r="CS398" s="140"/>
      <c r="CT398" s="140"/>
      <c r="CU398" s="140"/>
      <c r="CV398" s="140"/>
      <c r="CW398" s="140"/>
      <c r="CX398" s="140"/>
      <c r="CY398" s="103">
        <f t="shared" si="34"/>
        <v>0</v>
      </c>
      <c r="CZ398" s="78"/>
    </row>
    <row r="399" spans="1:104" x14ac:dyDescent="0.2">
      <c r="A399" s="26"/>
      <c r="B399" s="123">
        <f t="shared" si="35"/>
        <v>390</v>
      </c>
      <c r="C399" s="107"/>
      <c r="D399" s="111"/>
      <c r="F399" s="108"/>
      <c r="G399" s="120"/>
      <c r="H399" s="101">
        <f t="shared" si="33"/>
        <v>0</v>
      </c>
      <c r="I399" s="113"/>
      <c r="J399" s="113"/>
      <c r="K399" s="113"/>
      <c r="L399" s="113"/>
      <c r="M399" s="113"/>
      <c r="N399" s="113"/>
      <c r="O399" s="113"/>
      <c r="P399" s="27"/>
      <c r="Q399" s="113"/>
      <c r="R399" s="113"/>
      <c r="S399" s="113"/>
      <c r="T399" s="113"/>
      <c r="U399" s="113"/>
      <c r="V399" s="113"/>
      <c r="W399" s="113"/>
      <c r="X399" s="28"/>
      <c r="Y399" s="221"/>
      <c r="Z399" s="221"/>
      <c r="AA399" s="221"/>
      <c r="AB399" s="221"/>
      <c r="AC399" s="221"/>
      <c r="AD399" s="221"/>
      <c r="AE399" s="221"/>
      <c r="AF399" s="28"/>
      <c r="AG399" s="221"/>
      <c r="AH399" s="221"/>
      <c r="AI399" s="221"/>
      <c r="AJ399" s="221"/>
      <c r="AK399" s="221"/>
      <c r="AL399" s="221"/>
      <c r="AM399" s="221"/>
      <c r="AN399" s="28"/>
      <c r="AO399" s="141"/>
      <c r="AP399" s="141"/>
      <c r="AQ399" s="141"/>
      <c r="AR399" s="79" t="str">
        <f t="shared" si="32"/>
        <v/>
      </c>
      <c r="AS399" s="139"/>
      <c r="AT399" s="139"/>
      <c r="AU399" s="28"/>
      <c r="AV399" s="215"/>
      <c r="AW399" s="215"/>
      <c r="AX399" s="28"/>
      <c r="AY399" s="140"/>
      <c r="AZ399" s="28"/>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40"/>
      <c r="CO399" s="140"/>
      <c r="CP399" s="140"/>
      <c r="CQ399" s="140"/>
      <c r="CR399" s="140"/>
      <c r="CS399" s="140"/>
      <c r="CT399" s="140"/>
      <c r="CU399" s="140"/>
      <c r="CV399" s="140"/>
      <c r="CW399" s="140"/>
      <c r="CX399" s="140"/>
      <c r="CY399" s="103">
        <f t="shared" si="34"/>
        <v>0</v>
      </c>
      <c r="CZ399" s="78"/>
    </row>
    <row r="400" spans="1:104" x14ac:dyDescent="0.2">
      <c r="A400" s="26"/>
      <c r="B400" s="123">
        <f t="shared" si="35"/>
        <v>391</v>
      </c>
      <c r="C400" s="107"/>
      <c r="D400" s="111"/>
      <c r="F400" s="108"/>
      <c r="G400" s="120"/>
      <c r="H400" s="101">
        <f t="shared" si="33"/>
        <v>0</v>
      </c>
      <c r="I400" s="113"/>
      <c r="J400" s="113"/>
      <c r="K400" s="113"/>
      <c r="L400" s="113"/>
      <c r="M400" s="113"/>
      <c r="N400" s="113"/>
      <c r="O400" s="113"/>
      <c r="P400" s="27"/>
      <c r="Q400" s="113"/>
      <c r="R400" s="113"/>
      <c r="S400" s="113"/>
      <c r="T400" s="113"/>
      <c r="U400" s="113"/>
      <c r="V400" s="113"/>
      <c r="W400" s="113"/>
      <c r="X400" s="28"/>
      <c r="Y400" s="221"/>
      <c r="Z400" s="221"/>
      <c r="AA400" s="221"/>
      <c r="AB400" s="221"/>
      <c r="AC400" s="221"/>
      <c r="AD400" s="221"/>
      <c r="AE400" s="221"/>
      <c r="AF400" s="28"/>
      <c r="AG400" s="221"/>
      <c r="AH400" s="221"/>
      <c r="AI400" s="221"/>
      <c r="AJ400" s="221"/>
      <c r="AK400" s="221"/>
      <c r="AL400" s="221"/>
      <c r="AM400" s="221"/>
      <c r="AN400" s="28"/>
      <c r="AO400" s="141"/>
      <c r="AP400" s="141"/>
      <c r="AQ400" s="141"/>
      <c r="AR400" s="79" t="str">
        <f t="shared" si="32"/>
        <v/>
      </c>
      <c r="AS400" s="139"/>
      <c r="AT400" s="139"/>
      <c r="AU400" s="28"/>
      <c r="AV400" s="215"/>
      <c r="AW400" s="215"/>
      <c r="AX400" s="28"/>
      <c r="AY400" s="140"/>
      <c r="AZ400" s="28"/>
      <c r="BA400" s="140"/>
      <c r="BB400" s="140"/>
      <c r="BC400" s="140"/>
      <c r="BD400" s="140"/>
      <c r="BE400" s="140"/>
      <c r="BF400" s="140"/>
      <c r="BG400" s="140"/>
      <c r="BH400" s="140"/>
      <c r="BI400" s="140"/>
      <c r="BJ400" s="140"/>
      <c r="BK400" s="140"/>
      <c r="BL400" s="140"/>
      <c r="BM400" s="140"/>
      <c r="BN400" s="140"/>
      <c r="BO400" s="140"/>
      <c r="BP400" s="140"/>
      <c r="BQ400" s="140"/>
      <c r="BR400" s="140"/>
      <c r="BS400" s="140"/>
      <c r="BT400" s="140"/>
      <c r="BU400" s="140"/>
      <c r="BV400" s="140"/>
      <c r="BW400" s="140"/>
      <c r="BX400" s="140"/>
      <c r="BY400" s="140"/>
      <c r="BZ400" s="140"/>
      <c r="CA400" s="140"/>
      <c r="CB400" s="140"/>
      <c r="CC400" s="140"/>
      <c r="CD400" s="140"/>
      <c r="CE400" s="140"/>
      <c r="CF400" s="140"/>
      <c r="CG400" s="140"/>
      <c r="CH400" s="140"/>
      <c r="CI400" s="140"/>
      <c r="CJ400" s="140"/>
      <c r="CK400" s="140"/>
      <c r="CL400" s="140"/>
      <c r="CM400" s="140"/>
      <c r="CN400" s="140"/>
      <c r="CO400" s="140"/>
      <c r="CP400" s="140"/>
      <c r="CQ400" s="140"/>
      <c r="CR400" s="140"/>
      <c r="CS400" s="140"/>
      <c r="CT400" s="140"/>
      <c r="CU400" s="140"/>
      <c r="CV400" s="140"/>
      <c r="CW400" s="140"/>
      <c r="CX400" s="140"/>
      <c r="CY400" s="103">
        <f t="shared" si="34"/>
        <v>0</v>
      </c>
      <c r="CZ400" s="78"/>
    </row>
    <row r="401" spans="1:104" x14ac:dyDescent="0.2">
      <c r="A401" s="26"/>
      <c r="B401" s="123">
        <f t="shared" si="35"/>
        <v>392</v>
      </c>
      <c r="C401" s="107"/>
      <c r="D401" s="111"/>
      <c r="F401" s="108"/>
      <c r="G401" s="120"/>
      <c r="H401" s="101">
        <f t="shared" si="33"/>
        <v>0</v>
      </c>
      <c r="I401" s="113"/>
      <c r="J401" s="113"/>
      <c r="K401" s="113"/>
      <c r="L401" s="113"/>
      <c r="M401" s="113"/>
      <c r="N401" s="113"/>
      <c r="O401" s="113"/>
      <c r="P401" s="27"/>
      <c r="Q401" s="113"/>
      <c r="R401" s="113"/>
      <c r="S401" s="113"/>
      <c r="T401" s="113"/>
      <c r="U401" s="113"/>
      <c r="V401" s="113"/>
      <c r="W401" s="113"/>
      <c r="X401" s="28"/>
      <c r="Y401" s="221"/>
      <c r="Z401" s="221"/>
      <c r="AA401" s="221"/>
      <c r="AB401" s="221"/>
      <c r="AC401" s="221"/>
      <c r="AD401" s="221"/>
      <c r="AE401" s="221"/>
      <c r="AF401" s="28"/>
      <c r="AG401" s="221"/>
      <c r="AH401" s="221"/>
      <c r="AI401" s="221"/>
      <c r="AJ401" s="221"/>
      <c r="AK401" s="221"/>
      <c r="AL401" s="221"/>
      <c r="AM401" s="221"/>
      <c r="AN401" s="28"/>
      <c r="AO401" s="141"/>
      <c r="AP401" s="141"/>
      <c r="AQ401" s="141"/>
      <c r="AR401" s="79" t="str">
        <f t="shared" si="32"/>
        <v/>
      </c>
      <c r="AS401" s="139"/>
      <c r="AT401" s="139"/>
      <c r="AU401" s="28"/>
      <c r="AV401" s="215"/>
      <c r="AW401" s="215"/>
      <c r="AX401" s="28"/>
      <c r="AY401" s="140"/>
      <c r="AZ401" s="28"/>
      <c r="BA401" s="140"/>
      <c r="BB401" s="140"/>
      <c r="BC401" s="140"/>
      <c r="BD401" s="140"/>
      <c r="BE401" s="140"/>
      <c r="BF401" s="140"/>
      <c r="BG401" s="140"/>
      <c r="BH401" s="140"/>
      <c r="BI401" s="140"/>
      <c r="BJ401" s="140"/>
      <c r="BK401" s="140"/>
      <c r="BL401" s="140"/>
      <c r="BM401" s="140"/>
      <c r="BN401" s="140"/>
      <c r="BO401" s="140"/>
      <c r="BP401" s="140"/>
      <c r="BQ401" s="140"/>
      <c r="BR401" s="140"/>
      <c r="BS401" s="140"/>
      <c r="BT401" s="140"/>
      <c r="BU401" s="140"/>
      <c r="BV401" s="140"/>
      <c r="BW401" s="140"/>
      <c r="BX401" s="140"/>
      <c r="BY401" s="140"/>
      <c r="BZ401" s="140"/>
      <c r="CA401" s="140"/>
      <c r="CB401" s="140"/>
      <c r="CC401" s="140"/>
      <c r="CD401" s="140"/>
      <c r="CE401" s="140"/>
      <c r="CF401" s="140"/>
      <c r="CG401" s="140"/>
      <c r="CH401" s="140"/>
      <c r="CI401" s="140"/>
      <c r="CJ401" s="140"/>
      <c r="CK401" s="140"/>
      <c r="CL401" s="140"/>
      <c r="CM401" s="140"/>
      <c r="CN401" s="140"/>
      <c r="CO401" s="140"/>
      <c r="CP401" s="140"/>
      <c r="CQ401" s="140"/>
      <c r="CR401" s="140"/>
      <c r="CS401" s="140"/>
      <c r="CT401" s="140"/>
      <c r="CU401" s="140"/>
      <c r="CV401" s="140"/>
      <c r="CW401" s="140"/>
      <c r="CX401" s="140"/>
      <c r="CY401" s="103">
        <f t="shared" si="34"/>
        <v>0</v>
      </c>
      <c r="CZ401" s="78"/>
    </row>
    <row r="402" spans="1:104" x14ac:dyDescent="0.2">
      <c r="A402" s="26"/>
      <c r="B402" s="123">
        <f t="shared" si="35"/>
        <v>393</v>
      </c>
      <c r="C402" s="107"/>
      <c r="D402" s="111"/>
      <c r="F402" s="108"/>
      <c r="G402" s="120"/>
      <c r="H402" s="101">
        <f t="shared" si="33"/>
        <v>0</v>
      </c>
      <c r="I402" s="113"/>
      <c r="J402" s="113"/>
      <c r="K402" s="113"/>
      <c r="L402" s="113"/>
      <c r="M402" s="113"/>
      <c r="N402" s="113"/>
      <c r="O402" s="113"/>
      <c r="P402" s="27"/>
      <c r="Q402" s="113"/>
      <c r="R402" s="113"/>
      <c r="S402" s="113"/>
      <c r="T402" s="113"/>
      <c r="U402" s="113"/>
      <c r="V402" s="113"/>
      <c r="W402" s="113"/>
      <c r="X402" s="28"/>
      <c r="Y402" s="221"/>
      <c r="Z402" s="221"/>
      <c r="AA402" s="221"/>
      <c r="AB402" s="221"/>
      <c r="AC402" s="221"/>
      <c r="AD402" s="221"/>
      <c r="AE402" s="221"/>
      <c r="AF402" s="28"/>
      <c r="AG402" s="221"/>
      <c r="AH402" s="221"/>
      <c r="AI402" s="221"/>
      <c r="AJ402" s="221"/>
      <c r="AK402" s="221"/>
      <c r="AL402" s="221"/>
      <c r="AM402" s="221"/>
      <c r="AN402" s="28"/>
      <c r="AO402" s="141"/>
      <c r="AP402" s="141"/>
      <c r="AQ402" s="141"/>
      <c r="AR402" s="79" t="str">
        <f t="shared" si="32"/>
        <v/>
      </c>
      <c r="AS402" s="139"/>
      <c r="AT402" s="139"/>
      <c r="AU402" s="28"/>
      <c r="AV402" s="215"/>
      <c r="AW402" s="215"/>
      <c r="AX402" s="28"/>
      <c r="AY402" s="140"/>
      <c r="AZ402" s="28"/>
      <c r="BA402" s="140"/>
      <c r="BB402" s="140"/>
      <c r="BC402" s="140"/>
      <c r="BD402" s="140"/>
      <c r="BE402" s="140"/>
      <c r="BF402" s="140"/>
      <c r="BG402" s="140"/>
      <c r="BH402" s="140"/>
      <c r="BI402" s="140"/>
      <c r="BJ402" s="140"/>
      <c r="BK402" s="140"/>
      <c r="BL402" s="140"/>
      <c r="BM402" s="140"/>
      <c r="BN402" s="140"/>
      <c r="BO402" s="140"/>
      <c r="BP402" s="140"/>
      <c r="BQ402" s="140"/>
      <c r="BR402" s="140"/>
      <c r="BS402" s="140"/>
      <c r="BT402" s="140"/>
      <c r="BU402" s="140"/>
      <c r="BV402" s="140"/>
      <c r="BW402" s="140"/>
      <c r="BX402" s="140"/>
      <c r="BY402" s="140"/>
      <c r="BZ402" s="140"/>
      <c r="CA402" s="140"/>
      <c r="CB402" s="140"/>
      <c r="CC402" s="140"/>
      <c r="CD402" s="140"/>
      <c r="CE402" s="140"/>
      <c r="CF402" s="140"/>
      <c r="CG402" s="140"/>
      <c r="CH402" s="140"/>
      <c r="CI402" s="140"/>
      <c r="CJ402" s="140"/>
      <c r="CK402" s="140"/>
      <c r="CL402" s="140"/>
      <c r="CM402" s="140"/>
      <c r="CN402" s="140"/>
      <c r="CO402" s="140"/>
      <c r="CP402" s="140"/>
      <c r="CQ402" s="140"/>
      <c r="CR402" s="140"/>
      <c r="CS402" s="140"/>
      <c r="CT402" s="140"/>
      <c r="CU402" s="140"/>
      <c r="CV402" s="140"/>
      <c r="CW402" s="140"/>
      <c r="CX402" s="140"/>
      <c r="CY402" s="103">
        <f t="shared" si="34"/>
        <v>0</v>
      </c>
      <c r="CZ402" s="78"/>
    </row>
    <row r="403" spans="1:104" x14ac:dyDescent="0.2">
      <c r="A403" s="26"/>
      <c r="B403" s="123">
        <f t="shared" si="35"/>
        <v>394</v>
      </c>
      <c r="C403" s="107"/>
      <c r="D403" s="111"/>
      <c r="F403" s="108"/>
      <c r="G403" s="120"/>
      <c r="H403" s="101">
        <f t="shared" si="33"/>
        <v>0</v>
      </c>
      <c r="I403" s="113"/>
      <c r="J403" s="113"/>
      <c r="K403" s="113"/>
      <c r="L403" s="113"/>
      <c r="M403" s="113"/>
      <c r="N403" s="113"/>
      <c r="O403" s="113"/>
      <c r="P403" s="27"/>
      <c r="Q403" s="113"/>
      <c r="R403" s="113"/>
      <c r="S403" s="113"/>
      <c r="T403" s="113"/>
      <c r="U403" s="113"/>
      <c r="V403" s="113"/>
      <c r="W403" s="113"/>
      <c r="X403" s="28"/>
      <c r="Y403" s="221"/>
      <c r="Z403" s="221"/>
      <c r="AA403" s="221"/>
      <c r="AB403" s="221"/>
      <c r="AC403" s="221"/>
      <c r="AD403" s="221"/>
      <c r="AE403" s="221"/>
      <c r="AF403" s="28"/>
      <c r="AG403" s="221"/>
      <c r="AH403" s="221"/>
      <c r="AI403" s="221"/>
      <c r="AJ403" s="221"/>
      <c r="AK403" s="221"/>
      <c r="AL403" s="221"/>
      <c r="AM403" s="221"/>
      <c r="AN403" s="28"/>
      <c r="AO403" s="141"/>
      <c r="AP403" s="141"/>
      <c r="AQ403" s="141"/>
      <c r="AR403" s="79" t="str">
        <f t="shared" si="32"/>
        <v/>
      </c>
      <c r="AS403" s="139"/>
      <c r="AT403" s="139"/>
      <c r="AU403" s="28"/>
      <c r="AV403" s="215"/>
      <c r="AW403" s="215"/>
      <c r="AX403" s="28"/>
      <c r="AY403" s="140"/>
      <c r="AZ403" s="28"/>
      <c r="BA403" s="140"/>
      <c r="BB403" s="140"/>
      <c r="BC403" s="140"/>
      <c r="BD403" s="140"/>
      <c r="BE403" s="140"/>
      <c r="BF403" s="140"/>
      <c r="BG403" s="140"/>
      <c r="BH403" s="140"/>
      <c r="BI403" s="140"/>
      <c r="BJ403" s="140"/>
      <c r="BK403" s="140"/>
      <c r="BL403" s="140"/>
      <c r="BM403" s="140"/>
      <c r="BN403" s="140"/>
      <c r="BO403" s="140"/>
      <c r="BP403" s="140"/>
      <c r="BQ403" s="140"/>
      <c r="BR403" s="140"/>
      <c r="BS403" s="140"/>
      <c r="BT403" s="140"/>
      <c r="BU403" s="140"/>
      <c r="BV403" s="140"/>
      <c r="BW403" s="140"/>
      <c r="BX403" s="140"/>
      <c r="BY403" s="140"/>
      <c r="BZ403" s="140"/>
      <c r="CA403" s="140"/>
      <c r="CB403" s="140"/>
      <c r="CC403" s="140"/>
      <c r="CD403" s="140"/>
      <c r="CE403" s="140"/>
      <c r="CF403" s="140"/>
      <c r="CG403" s="140"/>
      <c r="CH403" s="140"/>
      <c r="CI403" s="140"/>
      <c r="CJ403" s="140"/>
      <c r="CK403" s="140"/>
      <c r="CL403" s="140"/>
      <c r="CM403" s="140"/>
      <c r="CN403" s="140"/>
      <c r="CO403" s="140"/>
      <c r="CP403" s="140"/>
      <c r="CQ403" s="140"/>
      <c r="CR403" s="140"/>
      <c r="CS403" s="140"/>
      <c r="CT403" s="140"/>
      <c r="CU403" s="140"/>
      <c r="CV403" s="140"/>
      <c r="CW403" s="140"/>
      <c r="CX403" s="140"/>
      <c r="CY403" s="103">
        <f t="shared" si="34"/>
        <v>0</v>
      </c>
      <c r="CZ403" s="78"/>
    </row>
    <row r="404" spans="1:104" x14ac:dyDescent="0.2">
      <c r="A404" s="26"/>
      <c r="B404" s="123">
        <f t="shared" si="35"/>
        <v>395</v>
      </c>
      <c r="C404" s="107"/>
      <c r="D404" s="111"/>
      <c r="F404" s="108"/>
      <c r="G404" s="120"/>
      <c r="H404" s="101">
        <f t="shared" si="33"/>
        <v>0</v>
      </c>
      <c r="I404" s="113"/>
      <c r="J404" s="113"/>
      <c r="K404" s="113"/>
      <c r="L404" s="113"/>
      <c r="M404" s="113"/>
      <c r="N404" s="113"/>
      <c r="O404" s="113"/>
      <c r="P404" s="27"/>
      <c r="Q404" s="113"/>
      <c r="R404" s="113"/>
      <c r="S404" s="113"/>
      <c r="T404" s="113"/>
      <c r="U404" s="113"/>
      <c r="V404" s="113"/>
      <c r="W404" s="113"/>
      <c r="X404" s="28"/>
      <c r="Y404" s="221"/>
      <c r="Z404" s="221"/>
      <c r="AA404" s="221"/>
      <c r="AB404" s="221"/>
      <c r="AC404" s="221"/>
      <c r="AD404" s="221"/>
      <c r="AE404" s="221"/>
      <c r="AF404" s="28"/>
      <c r="AG404" s="221"/>
      <c r="AH404" s="221"/>
      <c r="AI404" s="221"/>
      <c r="AJ404" s="221"/>
      <c r="AK404" s="221"/>
      <c r="AL404" s="221"/>
      <c r="AM404" s="221"/>
      <c r="AN404" s="28"/>
      <c r="AO404" s="141"/>
      <c r="AP404" s="141"/>
      <c r="AQ404" s="141"/>
      <c r="AR404" s="79" t="str">
        <f t="shared" si="32"/>
        <v/>
      </c>
      <c r="AS404" s="139"/>
      <c r="AT404" s="139"/>
      <c r="AU404" s="28"/>
      <c r="AV404" s="215"/>
      <c r="AW404" s="215"/>
      <c r="AX404" s="28"/>
      <c r="AY404" s="140"/>
      <c r="AZ404" s="28"/>
      <c r="BA404" s="140"/>
      <c r="BB404" s="140"/>
      <c r="BC404" s="140"/>
      <c r="BD404" s="140"/>
      <c r="BE404" s="140"/>
      <c r="BF404" s="140"/>
      <c r="BG404" s="140"/>
      <c r="BH404" s="140"/>
      <c r="BI404" s="140"/>
      <c r="BJ404" s="140"/>
      <c r="BK404" s="140"/>
      <c r="BL404" s="140"/>
      <c r="BM404" s="140"/>
      <c r="BN404" s="140"/>
      <c r="BO404" s="140"/>
      <c r="BP404" s="140"/>
      <c r="BQ404" s="140"/>
      <c r="BR404" s="140"/>
      <c r="BS404" s="140"/>
      <c r="BT404" s="140"/>
      <c r="BU404" s="140"/>
      <c r="BV404" s="140"/>
      <c r="BW404" s="140"/>
      <c r="BX404" s="140"/>
      <c r="BY404" s="140"/>
      <c r="BZ404" s="140"/>
      <c r="CA404" s="140"/>
      <c r="CB404" s="140"/>
      <c r="CC404" s="140"/>
      <c r="CD404" s="140"/>
      <c r="CE404" s="140"/>
      <c r="CF404" s="140"/>
      <c r="CG404" s="140"/>
      <c r="CH404" s="140"/>
      <c r="CI404" s="140"/>
      <c r="CJ404" s="140"/>
      <c r="CK404" s="140"/>
      <c r="CL404" s="140"/>
      <c r="CM404" s="140"/>
      <c r="CN404" s="140"/>
      <c r="CO404" s="140"/>
      <c r="CP404" s="140"/>
      <c r="CQ404" s="140"/>
      <c r="CR404" s="140"/>
      <c r="CS404" s="140"/>
      <c r="CT404" s="140"/>
      <c r="CU404" s="140"/>
      <c r="CV404" s="140"/>
      <c r="CW404" s="140"/>
      <c r="CX404" s="140"/>
      <c r="CY404" s="103">
        <f t="shared" si="34"/>
        <v>0</v>
      </c>
      <c r="CZ404" s="78"/>
    </row>
    <row r="405" spans="1:104" x14ac:dyDescent="0.2">
      <c r="A405" s="26"/>
      <c r="B405" s="123">
        <f t="shared" si="35"/>
        <v>396</v>
      </c>
      <c r="C405" s="107"/>
      <c r="D405" s="111"/>
      <c r="F405" s="108"/>
      <c r="G405" s="120"/>
      <c r="H405" s="101">
        <f t="shared" si="33"/>
        <v>0</v>
      </c>
      <c r="I405" s="113"/>
      <c r="J405" s="113"/>
      <c r="K405" s="113"/>
      <c r="L405" s="113"/>
      <c r="M405" s="113"/>
      <c r="N405" s="113"/>
      <c r="O405" s="113"/>
      <c r="P405" s="27"/>
      <c r="Q405" s="113"/>
      <c r="R405" s="113"/>
      <c r="S405" s="113"/>
      <c r="T405" s="113"/>
      <c r="U405" s="113"/>
      <c r="V405" s="113"/>
      <c r="W405" s="113"/>
      <c r="X405" s="28"/>
      <c r="Y405" s="221"/>
      <c r="Z405" s="221"/>
      <c r="AA405" s="221"/>
      <c r="AB405" s="221"/>
      <c r="AC405" s="221"/>
      <c r="AD405" s="221"/>
      <c r="AE405" s="221"/>
      <c r="AF405" s="28"/>
      <c r="AG405" s="221"/>
      <c r="AH405" s="221"/>
      <c r="AI405" s="221"/>
      <c r="AJ405" s="221"/>
      <c r="AK405" s="221"/>
      <c r="AL405" s="221"/>
      <c r="AM405" s="221"/>
      <c r="AN405" s="28"/>
      <c r="AO405" s="141"/>
      <c r="AP405" s="141"/>
      <c r="AQ405" s="141"/>
      <c r="AR405" s="79" t="str">
        <f t="shared" si="32"/>
        <v/>
      </c>
      <c r="AS405" s="139"/>
      <c r="AT405" s="139"/>
      <c r="AU405" s="28"/>
      <c r="AV405" s="215"/>
      <c r="AW405" s="215"/>
      <c r="AX405" s="28"/>
      <c r="AY405" s="140"/>
      <c r="AZ405" s="28"/>
      <c r="BA405" s="140"/>
      <c r="BB405" s="140"/>
      <c r="BC405" s="140"/>
      <c r="BD405" s="140"/>
      <c r="BE405" s="140"/>
      <c r="BF405" s="140"/>
      <c r="BG405" s="140"/>
      <c r="BH405" s="140"/>
      <c r="BI405" s="140"/>
      <c r="BJ405" s="140"/>
      <c r="BK405" s="140"/>
      <c r="BL405" s="140"/>
      <c r="BM405" s="140"/>
      <c r="BN405" s="140"/>
      <c r="BO405" s="140"/>
      <c r="BP405" s="140"/>
      <c r="BQ405" s="140"/>
      <c r="BR405" s="140"/>
      <c r="BS405" s="140"/>
      <c r="BT405" s="140"/>
      <c r="BU405" s="140"/>
      <c r="BV405" s="140"/>
      <c r="BW405" s="140"/>
      <c r="BX405" s="140"/>
      <c r="BY405" s="140"/>
      <c r="BZ405" s="140"/>
      <c r="CA405" s="140"/>
      <c r="CB405" s="140"/>
      <c r="CC405" s="140"/>
      <c r="CD405" s="140"/>
      <c r="CE405" s="140"/>
      <c r="CF405" s="140"/>
      <c r="CG405" s="140"/>
      <c r="CH405" s="140"/>
      <c r="CI405" s="140"/>
      <c r="CJ405" s="140"/>
      <c r="CK405" s="140"/>
      <c r="CL405" s="140"/>
      <c r="CM405" s="140"/>
      <c r="CN405" s="140"/>
      <c r="CO405" s="140"/>
      <c r="CP405" s="140"/>
      <c r="CQ405" s="140"/>
      <c r="CR405" s="140"/>
      <c r="CS405" s="140"/>
      <c r="CT405" s="140"/>
      <c r="CU405" s="140"/>
      <c r="CV405" s="140"/>
      <c r="CW405" s="140"/>
      <c r="CX405" s="140"/>
      <c r="CY405" s="103">
        <f t="shared" si="34"/>
        <v>0</v>
      </c>
      <c r="CZ405" s="78"/>
    </row>
    <row r="406" spans="1:104" x14ac:dyDescent="0.2">
      <c r="A406" s="26"/>
      <c r="B406" s="123">
        <f t="shared" si="35"/>
        <v>397</v>
      </c>
      <c r="C406" s="107"/>
      <c r="D406" s="111"/>
      <c r="F406" s="108"/>
      <c r="G406" s="120"/>
      <c r="H406" s="101">
        <f t="shared" si="33"/>
        <v>0</v>
      </c>
      <c r="I406" s="113"/>
      <c r="J406" s="113"/>
      <c r="K406" s="113"/>
      <c r="L406" s="113"/>
      <c r="M406" s="113"/>
      <c r="N406" s="113"/>
      <c r="O406" s="113"/>
      <c r="P406" s="27"/>
      <c r="Q406" s="113"/>
      <c r="R406" s="113"/>
      <c r="S406" s="113"/>
      <c r="T406" s="113"/>
      <c r="U406" s="113"/>
      <c r="V406" s="113"/>
      <c r="W406" s="113"/>
      <c r="X406" s="28"/>
      <c r="Y406" s="221"/>
      <c r="Z406" s="221"/>
      <c r="AA406" s="221"/>
      <c r="AB406" s="221"/>
      <c r="AC406" s="221"/>
      <c r="AD406" s="221"/>
      <c r="AE406" s="221"/>
      <c r="AF406" s="28"/>
      <c r="AG406" s="221"/>
      <c r="AH406" s="221"/>
      <c r="AI406" s="221"/>
      <c r="AJ406" s="221"/>
      <c r="AK406" s="221"/>
      <c r="AL406" s="221"/>
      <c r="AM406" s="221"/>
      <c r="AN406" s="28"/>
      <c r="AO406" s="141"/>
      <c r="AP406" s="141"/>
      <c r="AQ406" s="141"/>
      <c r="AR406" s="79" t="str">
        <f t="shared" si="32"/>
        <v/>
      </c>
      <c r="AS406" s="139"/>
      <c r="AT406" s="139"/>
      <c r="AU406" s="28"/>
      <c r="AV406" s="215"/>
      <c r="AW406" s="215"/>
      <c r="AX406" s="28"/>
      <c r="AY406" s="140"/>
      <c r="AZ406" s="28"/>
      <c r="BA406" s="140"/>
      <c r="BB406" s="140"/>
      <c r="BC406" s="140"/>
      <c r="BD406" s="140"/>
      <c r="BE406" s="140"/>
      <c r="BF406" s="140"/>
      <c r="BG406" s="140"/>
      <c r="BH406" s="140"/>
      <c r="BI406" s="140"/>
      <c r="BJ406" s="140"/>
      <c r="BK406" s="140"/>
      <c r="BL406" s="140"/>
      <c r="BM406" s="140"/>
      <c r="BN406" s="140"/>
      <c r="BO406" s="140"/>
      <c r="BP406" s="140"/>
      <c r="BQ406" s="140"/>
      <c r="BR406" s="140"/>
      <c r="BS406" s="140"/>
      <c r="BT406" s="140"/>
      <c r="BU406" s="140"/>
      <c r="BV406" s="140"/>
      <c r="BW406" s="140"/>
      <c r="BX406" s="140"/>
      <c r="BY406" s="140"/>
      <c r="BZ406" s="140"/>
      <c r="CA406" s="140"/>
      <c r="CB406" s="140"/>
      <c r="CC406" s="140"/>
      <c r="CD406" s="140"/>
      <c r="CE406" s="140"/>
      <c r="CF406" s="140"/>
      <c r="CG406" s="140"/>
      <c r="CH406" s="140"/>
      <c r="CI406" s="140"/>
      <c r="CJ406" s="140"/>
      <c r="CK406" s="140"/>
      <c r="CL406" s="140"/>
      <c r="CM406" s="140"/>
      <c r="CN406" s="140"/>
      <c r="CO406" s="140"/>
      <c r="CP406" s="140"/>
      <c r="CQ406" s="140"/>
      <c r="CR406" s="140"/>
      <c r="CS406" s="140"/>
      <c r="CT406" s="140"/>
      <c r="CU406" s="140"/>
      <c r="CV406" s="140"/>
      <c r="CW406" s="140"/>
      <c r="CX406" s="140"/>
      <c r="CY406" s="103">
        <f t="shared" si="34"/>
        <v>0</v>
      </c>
      <c r="CZ406" s="78"/>
    </row>
    <row r="407" spans="1:104" x14ac:dyDescent="0.2">
      <c r="A407" s="26"/>
      <c r="B407" s="123">
        <f t="shared" si="35"/>
        <v>398</v>
      </c>
      <c r="C407" s="107"/>
      <c r="D407" s="111"/>
      <c r="F407" s="108"/>
      <c r="G407" s="120"/>
      <c r="H407" s="101">
        <f t="shared" si="33"/>
        <v>0</v>
      </c>
      <c r="I407" s="113"/>
      <c r="J407" s="113"/>
      <c r="K407" s="113"/>
      <c r="L407" s="113"/>
      <c r="M407" s="113"/>
      <c r="N407" s="113"/>
      <c r="O407" s="113"/>
      <c r="P407" s="27"/>
      <c r="Q407" s="113"/>
      <c r="R407" s="113"/>
      <c r="S407" s="113"/>
      <c r="T407" s="113"/>
      <c r="U407" s="113"/>
      <c r="V407" s="113"/>
      <c r="W407" s="113"/>
      <c r="X407" s="28"/>
      <c r="Y407" s="221"/>
      <c r="Z407" s="221"/>
      <c r="AA407" s="221"/>
      <c r="AB407" s="221"/>
      <c r="AC407" s="221"/>
      <c r="AD407" s="221"/>
      <c r="AE407" s="221"/>
      <c r="AF407" s="28"/>
      <c r="AG407" s="221"/>
      <c r="AH407" s="221"/>
      <c r="AI407" s="221"/>
      <c r="AJ407" s="221"/>
      <c r="AK407" s="221"/>
      <c r="AL407" s="221"/>
      <c r="AM407" s="221"/>
      <c r="AN407" s="28"/>
      <c r="AO407" s="141"/>
      <c r="AP407" s="141"/>
      <c r="AQ407" s="141"/>
      <c r="AR407" s="79" t="str">
        <f t="shared" si="32"/>
        <v/>
      </c>
      <c r="AS407" s="139"/>
      <c r="AT407" s="139"/>
      <c r="AU407" s="28"/>
      <c r="AV407" s="215"/>
      <c r="AW407" s="215"/>
      <c r="AX407" s="28"/>
      <c r="AY407" s="140"/>
      <c r="AZ407" s="28"/>
      <c r="BA407" s="140"/>
      <c r="BB407" s="140"/>
      <c r="BC407" s="140"/>
      <c r="BD407" s="140"/>
      <c r="BE407" s="140"/>
      <c r="BF407" s="140"/>
      <c r="BG407" s="140"/>
      <c r="BH407" s="140"/>
      <c r="BI407" s="140"/>
      <c r="BJ407" s="140"/>
      <c r="BK407" s="140"/>
      <c r="BL407" s="140"/>
      <c r="BM407" s="140"/>
      <c r="BN407" s="140"/>
      <c r="BO407" s="140"/>
      <c r="BP407" s="140"/>
      <c r="BQ407" s="140"/>
      <c r="BR407" s="140"/>
      <c r="BS407" s="140"/>
      <c r="BT407" s="140"/>
      <c r="BU407" s="140"/>
      <c r="BV407" s="140"/>
      <c r="BW407" s="140"/>
      <c r="BX407" s="140"/>
      <c r="BY407" s="140"/>
      <c r="BZ407" s="140"/>
      <c r="CA407" s="140"/>
      <c r="CB407" s="140"/>
      <c r="CC407" s="140"/>
      <c r="CD407" s="140"/>
      <c r="CE407" s="140"/>
      <c r="CF407" s="140"/>
      <c r="CG407" s="140"/>
      <c r="CH407" s="140"/>
      <c r="CI407" s="140"/>
      <c r="CJ407" s="140"/>
      <c r="CK407" s="140"/>
      <c r="CL407" s="140"/>
      <c r="CM407" s="140"/>
      <c r="CN407" s="140"/>
      <c r="CO407" s="140"/>
      <c r="CP407" s="140"/>
      <c r="CQ407" s="140"/>
      <c r="CR407" s="140"/>
      <c r="CS407" s="140"/>
      <c r="CT407" s="140"/>
      <c r="CU407" s="140"/>
      <c r="CV407" s="140"/>
      <c r="CW407" s="140"/>
      <c r="CX407" s="140"/>
      <c r="CY407" s="103">
        <f t="shared" si="34"/>
        <v>0</v>
      </c>
      <c r="CZ407" s="78"/>
    </row>
    <row r="408" spans="1:104" x14ac:dyDescent="0.2">
      <c r="A408" s="26"/>
      <c r="B408" s="123">
        <f t="shared" si="35"/>
        <v>399</v>
      </c>
      <c r="C408" s="107"/>
      <c r="D408" s="111"/>
      <c r="F408" s="108"/>
      <c r="G408" s="120"/>
      <c r="H408" s="101">
        <f t="shared" si="33"/>
        <v>0</v>
      </c>
      <c r="I408" s="113"/>
      <c r="J408" s="113"/>
      <c r="K408" s="113"/>
      <c r="L408" s="113"/>
      <c r="M408" s="113"/>
      <c r="N408" s="113"/>
      <c r="O408" s="113"/>
      <c r="P408" s="27"/>
      <c r="Q408" s="113"/>
      <c r="R408" s="113"/>
      <c r="S408" s="113"/>
      <c r="T408" s="113"/>
      <c r="U408" s="113"/>
      <c r="V408" s="113"/>
      <c r="W408" s="113"/>
      <c r="X408" s="28"/>
      <c r="Y408" s="221"/>
      <c r="Z408" s="221"/>
      <c r="AA408" s="221"/>
      <c r="AB408" s="221"/>
      <c r="AC408" s="221"/>
      <c r="AD408" s="221"/>
      <c r="AE408" s="221"/>
      <c r="AF408" s="28"/>
      <c r="AG408" s="221"/>
      <c r="AH408" s="221"/>
      <c r="AI408" s="221"/>
      <c r="AJ408" s="221"/>
      <c r="AK408" s="221"/>
      <c r="AL408" s="221"/>
      <c r="AM408" s="221"/>
      <c r="AN408" s="28"/>
      <c r="AO408" s="141"/>
      <c r="AP408" s="141"/>
      <c r="AQ408" s="141"/>
      <c r="AR408" s="79" t="str">
        <f t="shared" si="32"/>
        <v/>
      </c>
      <c r="AS408" s="139"/>
      <c r="AT408" s="139"/>
      <c r="AU408" s="28"/>
      <c r="AV408" s="215"/>
      <c r="AW408" s="215"/>
      <c r="AX408" s="28"/>
      <c r="AY408" s="140"/>
      <c r="AZ408" s="28"/>
      <c r="BA408" s="140"/>
      <c r="BB408" s="140"/>
      <c r="BC408" s="140"/>
      <c r="BD408" s="140"/>
      <c r="BE408" s="140"/>
      <c r="BF408" s="140"/>
      <c r="BG408" s="140"/>
      <c r="BH408" s="140"/>
      <c r="BI408" s="140"/>
      <c r="BJ408" s="140"/>
      <c r="BK408" s="140"/>
      <c r="BL408" s="140"/>
      <c r="BM408" s="140"/>
      <c r="BN408" s="140"/>
      <c r="BO408" s="140"/>
      <c r="BP408" s="140"/>
      <c r="BQ408" s="140"/>
      <c r="BR408" s="140"/>
      <c r="BS408" s="140"/>
      <c r="BT408" s="140"/>
      <c r="BU408" s="140"/>
      <c r="BV408" s="140"/>
      <c r="BW408" s="140"/>
      <c r="BX408" s="140"/>
      <c r="BY408" s="140"/>
      <c r="BZ408" s="140"/>
      <c r="CA408" s="140"/>
      <c r="CB408" s="140"/>
      <c r="CC408" s="140"/>
      <c r="CD408" s="140"/>
      <c r="CE408" s="140"/>
      <c r="CF408" s="140"/>
      <c r="CG408" s="140"/>
      <c r="CH408" s="140"/>
      <c r="CI408" s="140"/>
      <c r="CJ408" s="140"/>
      <c r="CK408" s="140"/>
      <c r="CL408" s="140"/>
      <c r="CM408" s="140"/>
      <c r="CN408" s="140"/>
      <c r="CO408" s="140"/>
      <c r="CP408" s="140"/>
      <c r="CQ408" s="140"/>
      <c r="CR408" s="140"/>
      <c r="CS408" s="140"/>
      <c r="CT408" s="140"/>
      <c r="CU408" s="140"/>
      <c r="CV408" s="140"/>
      <c r="CW408" s="140"/>
      <c r="CX408" s="140"/>
      <c r="CY408" s="103">
        <f t="shared" si="34"/>
        <v>0</v>
      </c>
      <c r="CZ408" s="78"/>
    </row>
    <row r="409" spans="1:104" x14ac:dyDescent="0.2">
      <c r="A409" s="26"/>
      <c r="B409" s="123">
        <f t="shared" si="35"/>
        <v>400</v>
      </c>
      <c r="C409" s="107"/>
      <c r="D409" s="111"/>
      <c r="F409" s="108"/>
      <c r="G409" s="120"/>
      <c r="H409" s="101">
        <f t="shared" si="33"/>
        <v>0</v>
      </c>
      <c r="I409" s="113"/>
      <c r="J409" s="113"/>
      <c r="K409" s="113"/>
      <c r="L409" s="113"/>
      <c r="M409" s="113"/>
      <c r="N409" s="113"/>
      <c r="O409" s="113"/>
      <c r="P409" s="27"/>
      <c r="Q409" s="113"/>
      <c r="R409" s="113"/>
      <c r="S409" s="113"/>
      <c r="T409" s="113"/>
      <c r="U409" s="113"/>
      <c r="V409" s="113"/>
      <c r="W409" s="113"/>
      <c r="X409" s="28"/>
      <c r="Y409" s="221"/>
      <c r="Z409" s="221"/>
      <c r="AA409" s="221"/>
      <c r="AB409" s="221"/>
      <c r="AC409" s="221"/>
      <c r="AD409" s="221"/>
      <c r="AE409" s="221"/>
      <c r="AF409" s="28"/>
      <c r="AG409" s="221"/>
      <c r="AH409" s="221"/>
      <c r="AI409" s="221"/>
      <c r="AJ409" s="221"/>
      <c r="AK409" s="221"/>
      <c r="AL409" s="221"/>
      <c r="AM409" s="221"/>
      <c r="AN409" s="28"/>
      <c r="AO409" s="141"/>
      <c r="AP409" s="141"/>
      <c r="AQ409" s="141"/>
      <c r="AR409" s="79" t="str">
        <f t="shared" si="32"/>
        <v/>
      </c>
      <c r="AS409" s="139"/>
      <c r="AT409" s="139"/>
      <c r="AU409" s="28"/>
      <c r="AV409" s="215"/>
      <c r="AW409" s="215"/>
      <c r="AX409" s="28"/>
      <c r="AY409" s="140"/>
      <c r="AZ409" s="28"/>
      <c r="BA409" s="140"/>
      <c r="BB409" s="140"/>
      <c r="BC409" s="140"/>
      <c r="BD409" s="140"/>
      <c r="BE409" s="140"/>
      <c r="BF409" s="140"/>
      <c r="BG409" s="140"/>
      <c r="BH409" s="140"/>
      <c r="BI409" s="140"/>
      <c r="BJ409" s="140"/>
      <c r="BK409" s="140"/>
      <c r="BL409" s="140"/>
      <c r="BM409" s="140"/>
      <c r="BN409" s="140"/>
      <c r="BO409" s="140"/>
      <c r="BP409" s="140"/>
      <c r="BQ409" s="140"/>
      <c r="BR409" s="140"/>
      <c r="BS409" s="140"/>
      <c r="BT409" s="140"/>
      <c r="BU409" s="140"/>
      <c r="BV409" s="140"/>
      <c r="BW409" s="140"/>
      <c r="BX409" s="140"/>
      <c r="BY409" s="140"/>
      <c r="BZ409" s="140"/>
      <c r="CA409" s="140"/>
      <c r="CB409" s="140"/>
      <c r="CC409" s="140"/>
      <c r="CD409" s="140"/>
      <c r="CE409" s="140"/>
      <c r="CF409" s="140"/>
      <c r="CG409" s="140"/>
      <c r="CH409" s="140"/>
      <c r="CI409" s="140"/>
      <c r="CJ409" s="140"/>
      <c r="CK409" s="140"/>
      <c r="CL409" s="140"/>
      <c r="CM409" s="140"/>
      <c r="CN409" s="140"/>
      <c r="CO409" s="140"/>
      <c r="CP409" s="140"/>
      <c r="CQ409" s="140"/>
      <c r="CR409" s="140"/>
      <c r="CS409" s="140"/>
      <c r="CT409" s="140"/>
      <c r="CU409" s="140"/>
      <c r="CV409" s="140"/>
      <c r="CW409" s="140"/>
      <c r="CX409" s="140"/>
      <c r="CY409" s="103">
        <f t="shared" si="34"/>
        <v>0</v>
      </c>
      <c r="CZ409" s="78"/>
    </row>
    <row r="410" spans="1:104" x14ac:dyDescent="0.2">
      <c r="A410" s="26"/>
      <c r="B410" s="123">
        <f t="shared" si="35"/>
        <v>401</v>
      </c>
      <c r="C410" s="107"/>
      <c r="D410" s="111"/>
      <c r="F410" s="108"/>
      <c r="G410" s="120"/>
      <c r="H410" s="101">
        <f t="shared" si="33"/>
        <v>0</v>
      </c>
      <c r="I410" s="113"/>
      <c r="J410" s="113"/>
      <c r="K410" s="113"/>
      <c r="L410" s="113"/>
      <c r="M410" s="113"/>
      <c r="N410" s="113"/>
      <c r="O410" s="113"/>
      <c r="P410" s="27"/>
      <c r="Q410" s="113"/>
      <c r="R410" s="113"/>
      <c r="S410" s="113"/>
      <c r="T410" s="113"/>
      <c r="U410" s="113"/>
      <c r="V410" s="113"/>
      <c r="W410" s="113"/>
      <c r="X410" s="28"/>
      <c r="Y410" s="221"/>
      <c r="Z410" s="221"/>
      <c r="AA410" s="221"/>
      <c r="AB410" s="221"/>
      <c r="AC410" s="221"/>
      <c r="AD410" s="221"/>
      <c r="AE410" s="221"/>
      <c r="AF410" s="28"/>
      <c r="AG410" s="221"/>
      <c r="AH410" s="221"/>
      <c r="AI410" s="221"/>
      <c r="AJ410" s="221"/>
      <c r="AK410" s="221"/>
      <c r="AL410" s="221"/>
      <c r="AM410" s="221"/>
      <c r="AN410" s="28"/>
      <c r="AO410" s="141"/>
      <c r="AP410" s="141"/>
      <c r="AQ410" s="141"/>
      <c r="AR410" s="79" t="str">
        <f t="shared" si="32"/>
        <v/>
      </c>
      <c r="AS410" s="139"/>
      <c r="AT410" s="139"/>
      <c r="AU410" s="28"/>
      <c r="AV410" s="215"/>
      <c r="AW410" s="215"/>
      <c r="AX410" s="28"/>
      <c r="AY410" s="140"/>
      <c r="AZ410" s="28"/>
      <c r="BA410" s="140"/>
      <c r="BB410" s="140"/>
      <c r="BC410" s="140"/>
      <c r="BD410" s="140"/>
      <c r="BE410" s="140"/>
      <c r="BF410" s="140"/>
      <c r="BG410" s="140"/>
      <c r="BH410" s="140"/>
      <c r="BI410" s="140"/>
      <c r="BJ410" s="140"/>
      <c r="BK410" s="140"/>
      <c r="BL410" s="140"/>
      <c r="BM410" s="140"/>
      <c r="BN410" s="140"/>
      <c r="BO410" s="140"/>
      <c r="BP410" s="140"/>
      <c r="BQ410" s="140"/>
      <c r="BR410" s="140"/>
      <c r="BS410" s="140"/>
      <c r="BT410" s="140"/>
      <c r="BU410" s="140"/>
      <c r="BV410" s="140"/>
      <c r="BW410" s="140"/>
      <c r="BX410" s="140"/>
      <c r="BY410" s="140"/>
      <c r="BZ410" s="140"/>
      <c r="CA410" s="140"/>
      <c r="CB410" s="140"/>
      <c r="CC410" s="140"/>
      <c r="CD410" s="140"/>
      <c r="CE410" s="140"/>
      <c r="CF410" s="140"/>
      <c r="CG410" s="140"/>
      <c r="CH410" s="140"/>
      <c r="CI410" s="140"/>
      <c r="CJ410" s="140"/>
      <c r="CK410" s="140"/>
      <c r="CL410" s="140"/>
      <c r="CM410" s="140"/>
      <c r="CN410" s="140"/>
      <c r="CO410" s="140"/>
      <c r="CP410" s="140"/>
      <c r="CQ410" s="140"/>
      <c r="CR410" s="140"/>
      <c r="CS410" s="140"/>
      <c r="CT410" s="140"/>
      <c r="CU410" s="140"/>
      <c r="CV410" s="140"/>
      <c r="CW410" s="140"/>
      <c r="CX410" s="140"/>
      <c r="CY410" s="103">
        <f t="shared" si="34"/>
        <v>0</v>
      </c>
      <c r="CZ410" s="78"/>
    </row>
    <row r="411" spans="1:104" x14ac:dyDescent="0.2">
      <c r="A411" s="26"/>
      <c r="B411" s="123">
        <f t="shared" si="35"/>
        <v>402</v>
      </c>
      <c r="C411" s="107"/>
      <c r="D411" s="111"/>
      <c r="F411" s="108"/>
      <c r="G411" s="120"/>
      <c r="H411" s="101">
        <f t="shared" si="33"/>
        <v>0</v>
      </c>
      <c r="I411" s="113"/>
      <c r="J411" s="113"/>
      <c r="K411" s="113"/>
      <c r="L411" s="113"/>
      <c r="M411" s="113"/>
      <c r="N411" s="113"/>
      <c r="O411" s="113"/>
      <c r="P411" s="27"/>
      <c r="Q411" s="113"/>
      <c r="R411" s="113"/>
      <c r="S411" s="113"/>
      <c r="T411" s="113"/>
      <c r="U411" s="113"/>
      <c r="V411" s="113"/>
      <c r="W411" s="113"/>
      <c r="X411" s="28"/>
      <c r="Y411" s="221"/>
      <c r="Z411" s="221"/>
      <c r="AA411" s="221"/>
      <c r="AB411" s="221"/>
      <c r="AC411" s="221"/>
      <c r="AD411" s="221"/>
      <c r="AE411" s="221"/>
      <c r="AF411" s="28"/>
      <c r="AG411" s="221"/>
      <c r="AH411" s="221"/>
      <c r="AI411" s="221"/>
      <c r="AJ411" s="221"/>
      <c r="AK411" s="221"/>
      <c r="AL411" s="221"/>
      <c r="AM411" s="221"/>
      <c r="AN411" s="28"/>
      <c r="AO411" s="141"/>
      <c r="AP411" s="141"/>
      <c r="AQ411" s="141"/>
      <c r="AR411" s="79" t="str">
        <f t="shared" si="32"/>
        <v/>
      </c>
      <c r="AS411" s="139"/>
      <c r="AT411" s="139"/>
      <c r="AU411" s="28"/>
      <c r="AV411" s="215"/>
      <c r="AW411" s="215"/>
      <c r="AX411" s="28"/>
      <c r="AY411" s="140"/>
      <c r="AZ411" s="28"/>
      <c r="BA411" s="140"/>
      <c r="BB411" s="140"/>
      <c r="BC411" s="140"/>
      <c r="BD411" s="140"/>
      <c r="BE411" s="140"/>
      <c r="BF411" s="140"/>
      <c r="BG411" s="140"/>
      <c r="BH411" s="140"/>
      <c r="BI411" s="140"/>
      <c r="BJ411" s="140"/>
      <c r="BK411" s="140"/>
      <c r="BL411" s="140"/>
      <c r="BM411" s="140"/>
      <c r="BN411" s="140"/>
      <c r="BO411" s="140"/>
      <c r="BP411" s="140"/>
      <c r="BQ411" s="140"/>
      <c r="BR411" s="140"/>
      <c r="BS411" s="140"/>
      <c r="BT411" s="140"/>
      <c r="BU411" s="140"/>
      <c r="BV411" s="140"/>
      <c r="BW411" s="140"/>
      <c r="BX411" s="140"/>
      <c r="BY411" s="140"/>
      <c r="BZ411" s="140"/>
      <c r="CA411" s="140"/>
      <c r="CB411" s="140"/>
      <c r="CC411" s="140"/>
      <c r="CD411" s="140"/>
      <c r="CE411" s="140"/>
      <c r="CF411" s="140"/>
      <c r="CG411" s="140"/>
      <c r="CH411" s="140"/>
      <c r="CI411" s="140"/>
      <c r="CJ411" s="140"/>
      <c r="CK411" s="140"/>
      <c r="CL411" s="140"/>
      <c r="CM411" s="140"/>
      <c r="CN411" s="140"/>
      <c r="CO411" s="140"/>
      <c r="CP411" s="140"/>
      <c r="CQ411" s="140"/>
      <c r="CR411" s="140"/>
      <c r="CS411" s="140"/>
      <c r="CT411" s="140"/>
      <c r="CU411" s="140"/>
      <c r="CV411" s="140"/>
      <c r="CW411" s="140"/>
      <c r="CX411" s="140"/>
      <c r="CY411" s="103">
        <f t="shared" si="34"/>
        <v>0</v>
      </c>
      <c r="CZ411" s="78"/>
    </row>
    <row r="412" spans="1:104" x14ac:dyDescent="0.2">
      <c r="A412" s="26"/>
      <c r="B412" s="123">
        <f t="shared" si="35"/>
        <v>403</v>
      </c>
      <c r="C412" s="107"/>
      <c r="D412" s="111"/>
      <c r="F412" s="108"/>
      <c r="G412" s="120"/>
      <c r="H412" s="101">
        <f t="shared" si="33"/>
        <v>0</v>
      </c>
      <c r="I412" s="113"/>
      <c r="J412" s="113"/>
      <c r="K412" s="113"/>
      <c r="L412" s="113"/>
      <c r="M412" s="113"/>
      <c r="N412" s="113"/>
      <c r="O412" s="113"/>
      <c r="P412" s="27"/>
      <c r="Q412" s="113"/>
      <c r="R412" s="113"/>
      <c r="S412" s="113"/>
      <c r="T412" s="113"/>
      <c r="U412" s="113"/>
      <c r="V412" s="113"/>
      <c r="W412" s="113"/>
      <c r="X412" s="28"/>
      <c r="Y412" s="221"/>
      <c r="Z412" s="221"/>
      <c r="AA412" s="221"/>
      <c r="AB412" s="221"/>
      <c r="AC412" s="221"/>
      <c r="AD412" s="221"/>
      <c r="AE412" s="221"/>
      <c r="AF412" s="28"/>
      <c r="AG412" s="221"/>
      <c r="AH412" s="221"/>
      <c r="AI412" s="221"/>
      <c r="AJ412" s="221"/>
      <c r="AK412" s="221"/>
      <c r="AL412" s="221"/>
      <c r="AM412" s="221"/>
      <c r="AN412" s="28"/>
      <c r="AO412" s="141"/>
      <c r="AP412" s="141"/>
      <c r="AQ412" s="141"/>
      <c r="AR412" s="79" t="str">
        <f t="shared" si="32"/>
        <v/>
      </c>
      <c r="AS412" s="139"/>
      <c r="AT412" s="139"/>
      <c r="AU412" s="28"/>
      <c r="AV412" s="215"/>
      <c r="AW412" s="215"/>
      <c r="AX412" s="28"/>
      <c r="AY412" s="140"/>
      <c r="AZ412" s="28"/>
      <c r="BA412" s="140"/>
      <c r="BB412" s="140"/>
      <c r="BC412" s="140"/>
      <c r="BD412" s="140"/>
      <c r="BE412" s="140"/>
      <c r="BF412" s="140"/>
      <c r="BG412" s="140"/>
      <c r="BH412" s="140"/>
      <c r="BI412" s="140"/>
      <c r="BJ412" s="140"/>
      <c r="BK412" s="140"/>
      <c r="BL412" s="140"/>
      <c r="BM412" s="140"/>
      <c r="BN412" s="140"/>
      <c r="BO412" s="140"/>
      <c r="BP412" s="140"/>
      <c r="BQ412" s="140"/>
      <c r="BR412" s="140"/>
      <c r="BS412" s="140"/>
      <c r="BT412" s="140"/>
      <c r="BU412" s="140"/>
      <c r="BV412" s="140"/>
      <c r="BW412" s="140"/>
      <c r="BX412" s="140"/>
      <c r="BY412" s="140"/>
      <c r="BZ412" s="140"/>
      <c r="CA412" s="140"/>
      <c r="CB412" s="140"/>
      <c r="CC412" s="140"/>
      <c r="CD412" s="140"/>
      <c r="CE412" s="140"/>
      <c r="CF412" s="140"/>
      <c r="CG412" s="140"/>
      <c r="CH412" s="140"/>
      <c r="CI412" s="140"/>
      <c r="CJ412" s="140"/>
      <c r="CK412" s="140"/>
      <c r="CL412" s="140"/>
      <c r="CM412" s="140"/>
      <c r="CN412" s="140"/>
      <c r="CO412" s="140"/>
      <c r="CP412" s="140"/>
      <c r="CQ412" s="140"/>
      <c r="CR412" s="140"/>
      <c r="CS412" s="140"/>
      <c r="CT412" s="140"/>
      <c r="CU412" s="140"/>
      <c r="CV412" s="140"/>
      <c r="CW412" s="140"/>
      <c r="CX412" s="140"/>
      <c r="CY412" s="103">
        <f t="shared" si="34"/>
        <v>0</v>
      </c>
      <c r="CZ412" s="78"/>
    </row>
    <row r="413" spans="1:104" x14ac:dyDescent="0.2">
      <c r="A413" s="26"/>
      <c r="B413" s="123">
        <f t="shared" si="35"/>
        <v>404</v>
      </c>
      <c r="C413" s="107"/>
      <c r="D413" s="111"/>
      <c r="F413" s="108"/>
      <c r="G413" s="120"/>
      <c r="H413" s="101">
        <f t="shared" si="33"/>
        <v>0</v>
      </c>
      <c r="I413" s="113"/>
      <c r="J413" s="113"/>
      <c r="K413" s="113"/>
      <c r="L413" s="113"/>
      <c r="M413" s="113"/>
      <c r="N413" s="113"/>
      <c r="O413" s="113"/>
      <c r="P413" s="27"/>
      <c r="Q413" s="113"/>
      <c r="R413" s="113"/>
      <c r="S413" s="113"/>
      <c r="T413" s="113"/>
      <c r="U413" s="113"/>
      <c r="V413" s="113"/>
      <c r="W413" s="113"/>
      <c r="X413" s="28"/>
      <c r="Y413" s="221"/>
      <c r="Z413" s="221"/>
      <c r="AA413" s="221"/>
      <c r="AB413" s="221"/>
      <c r="AC413" s="221"/>
      <c r="AD413" s="221"/>
      <c r="AE413" s="221"/>
      <c r="AF413" s="28"/>
      <c r="AG413" s="221"/>
      <c r="AH413" s="221"/>
      <c r="AI413" s="221"/>
      <c r="AJ413" s="221"/>
      <c r="AK413" s="221"/>
      <c r="AL413" s="221"/>
      <c r="AM413" s="221"/>
      <c r="AN413" s="28"/>
      <c r="AO413" s="141"/>
      <c r="AP413" s="141"/>
      <c r="AQ413" s="141"/>
      <c r="AR413" s="79" t="str">
        <f t="shared" si="32"/>
        <v/>
      </c>
      <c r="AS413" s="139"/>
      <c r="AT413" s="139"/>
      <c r="AU413" s="28"/>
      <c r="AV413" s="215"/>
      <c r="AW413" s="215"/>
      <c r="AX413" s="28"/>
      <c r="AY413" s="140"/>
      <c r="AZ413" s="28"/>
      <c r="BA413" s="140"/>
      <c r="BB413" s="140"/>
      <c r="BC413" s="140"/>
      <c r="BD413" s="140"/>
      <c r="BE413" s="140"/>
      <c r="BF413" s="140"/>
      <c r="BG413" s="140"/>
      <c r="BH413" s="140"/>
      <c r="BI413" s="140"/>
      <c r="BJ413" s="140"/>
      <c r="BK413" s="140"/>
      <c r="BL413" s="140"/>
      <c r="BM413" s="140"/>
      <c r="BN413" s="140"/>
      <c r="BO413" s="140"/>
      <c r="BP413" s="140"/>
      <c r="BQ413" s="140"/>
      <c r="BR413" s="140"/>
      <c r="BS413" s="140"/>
      <c r="BT413" s="140"/>
      <c r="BU413" s="140"/>
      <c r="BV413" s="140"/>
      <c r="BW413" s="140"/>
      <c r="BX413" s="140"/>
      <c r="BY413" s="140"/>
      <c r="BZ413" s="140"/>
      <c r="CA413" s="140"/>
      <c r="CB413" s="140"/>
      <c r="CC413" s="140"/>
      <c r="CD413" s="140"/>
      <c r="CE413" s="140"/>
      <c r="CF413" s="140"/>
      <c r="CG413" s="140"/>
      <c r="CH413" s="140"/>
      <c r="CI413" s="140"/>
      <c r="CJ413" s="140"/>
      <c r="CK413" s="140"/>
      <c r="CL413" s="140"/>
      <c r="CM413" s="140"/>
      <c r="CN413" s="140"/>
      <c r="CO413" s="140"/>
      <c r="CP413" s="140"/>
      <c r="CQ413" s="140"/>
      <c r="CR413" s="140"/>
      <c r="CS413" s="140"/>
      <c r="CT413" s="140"/>
      <c r="CU413" s="140"/>
      <c r="CV413" s="140"/>
      <c r="CW413" s="140"/>
      <c r="CX413" s="140"/>
      <c r="CY413" s="103">
        <f t="shared" si="34"/>
        <v>0</v>
      </c>
      <c r="CZ413" s="78"/>
    </row>
    <row r="414" spans="1:104" x14ac:dyDescent="0.2">
      <c r="A414" s="26"/>
      <c r="B414" s="123">
        <f t="shared" si="35"/>
        <v>405</v>
      </c>
      <c r="C414" s="107"/>
      <c r="D414" s="111"/>
      <c r="F414" s="108"/>
      <c r="G414" s="120"/>
      <c r="H414" s="101">
        <f t="shared" si="33"/>
        <v>0</v>
      </c>
      <c r="I414" s="113"/>
      <c r="J414" s="113"/>
      <c r="K414" s="113"/>
      <c r="L414" s="113"/>
      <c r="M414" s="113"/>
      <c r="N414" s="113"/>
      <c r="O414" s="113"/>
      <c r="P414" s="27"/>
      <c r="Q414" s="113"/>
      <c r="R414" s="113"/>
      <c r="S414" s="113"/>
      <c r="T414" s="113"/>
      <c r="U414" s="113"/>
      <c r="V414" s="113"/>
      <c r="W414" s="113"/>
      <c r="X414" s="28"/>
      <c r="Y414" s="221"/>
      <c r="Z414" s="221"/>
      <c r="AA414" s="221"/>
      <c r="AB414" s="221"/>
      <c r="AC414" s="221"/>
      <c r="AD414" s="221"/>
      <c r="AE414" s="221"/>
      <c r="AF414" s="28"/>
      <c r="AG414" s="221"/>
      <c r="AH414" s="221"/>
      <c r="AI414" s="221"/>
      <c r="AJ414" s="221"/>
      <c r="AK414" s="221"/>
      <c r="AL414" s="221"/>
      <c r="AM414" s="221"/>
      <c r="AN414" s="28"/>
      <c r="AO414" s="141"/>
      <c r="AP414" s="141"/>
      <c r="AQ414" s="141"/>
      <c r="AR414" s="79" t="str">
        <f t="shared" si="32"/>
        <v/>
      </c>
      <c r="AS414" s="139"/>
      <c r="AT414" s="139"/>
      <c r="AU414" s="28"/>
      <c r="AV414" s="215"/>
      <c r="AW414" s="215"/>
      <c r="AX414" s="28"/>
      <c r="AY414" s="140"/>
      <c r="AZ414" s="28"/>
      <c r="BA414" s="140"/>
      <c r="BB414" s="140"/>
      <c r="BC414" s="140"/>
      <c r="BD414" s="140"/>
      <c r="BE414" s="140"/>
      <c r="BF414" s="140"/>
      <c r="BG414" s="140"/>
      <c r="BH414" s="140"/>
      <c r="BI414" s="140"/>
      <c r="BJ414" s="140"/>
      <c r="BK414" s="140"/>
      <c r="BL414" s="140"/>
      <c r="BM414" s="140"/>
      <c r="BN414" s="140"/>
      <c r="BO414" s="140"/>
      <c r="BP414" s="140"/>
      <c r="BQ414" s="140"/>
      <c r="BR414" s="140"/>
      <c r="BS414" s="140"/>
      <c r="BT414" s="140"/>
      <c r="BU414" s="140"/>
      <c r="BV414" s="140"/>
      <c r="BW414" s="140"/>
      <c r="BX414" s="140"/>
      <c r="BY414" s="140"/>
      <c r="BZ414" s="140"/>
      <c r="CA414" s="140"/>
      <c r="CB414" s="140"/>
      <c r="CC414" s="140"/>
      <c r="CD414" s="140"/>
      <c r="CE414" s="140"/>
      <c r="CF414" s="140"/>
      <c r="CG414" s="140"/>
      <c r="CH414" s="140"/>
      <c r="CI414" s="140"/>
      <c r="CJ414" s="140"/>
      <c r="CK414" s="140"/>
      <c r="CL414" s="140"/>
      <c r="CM414" s="140"/>
      <c r="CN414" s="140"/>
      <c r="CO414" s="140"/>
      <c r="CP414" s="140"/>
      <c r="CQ414" s="140"/>
      <c r="CR414" s="140"/>
      <c r="CS414" s="140"/>
      <c r="CT414" s="140"/>
      <c r="CU414" s="140"/>
      <c r="CV414" s="140"/>
      <c r="CW414" s="140"/>
      <c r="CX414" s="140"/>
      <c r="CY414" s="103">
        <f t="shared" si="34"/>
        <v>0</v>
      </c>
      <c r="CZ414" s="78"/>
    </row>
    <row r="415" spans="1:104" x14ac:dyDescent="0.2">
      <c r="A415" s="26"/>
      <c r="B415" s="123">
        <f t="shared" si="35"/>
        <v>406</v>
      </c>
      <c r="C415" s="107"/>
      <c r="D415" s="111"/>
      <c r="F415" s="108"/>
      <c r="G415" s="120"/>
      <c r="H415" s="101">
        <f t="shared" si="33"/>
        <v>0</v>
      </c>
      <c r="I415" s="113"/>
      <c r="J415" s="113"/>
      <c r="K415" s="113"/>
      <c r="L415" s="113"/>
      <c r="M415" s="113"/>
      <c r="N415" s="113"/>
      <c r="O415" s="113"/>
      <c r="P415" s="27"/>
      <c r="Q415" s="113"/>
      <c r="R415" s="113"/>
      <c r="S415" s="113"/>
      <c r="T415" s="113"/>
      <c r="U415" s="113"/>
      <c r="V415" s="113"/>
      <c r="W415" s="113"/>
      <c r="X415" s="28"/>
      <c r="Y415" s="221"/>
      <c r="Z415" s="221"/>
      <c r="AA415" s="221"/>
      <c r="AB415" s="221"/>
      <c r="AC415" s="221"/>
      <c r="AD415" s="221"/>
      <c r="AE415" s="221"/>
      <c r="AF415" s="28"/>
      <c r="AG415" s="221"/>
      <c r="AH415" s="221"/>
      <c r="AI415" s="221"/>
      <c r="AJ415" s="221"/>
      <c r="AK415" s="221"/>
      <c r="AL415" s="221"/>
      <c r="AM415" s="221"/>
      <c r="AN415" s="28"/>
      <c r="AO415" s="141"/>
      <c r="AP415" s="141"/>
      <c r="AQ415" s="141"/>
      <c r="AR415" s="79" t="str">
        <f t="shared" si="32"/>
        <v/>
      </c>
      <c r="AS415" s="139"/>
      <c r="AT415" s="139"/>
      <c r="AU415" s="28"/>
      <c r="AV415" s="215"/>
      <c r="AW415" s="215"/>
      <c r="AX415" s="28"/>
      <c r="AY415" s="140"/>
      <c r="AZ415" s="28"/>
      <c r="BA415" s="140"/>
      <c r="BB415" s="140"/>
      <c r="BC415" s="140"/>
      <c r="BD415" s="140"/>
      <c r="BE415" s="140"/>
      <c r="BF415" s="140"/>
      <c r="BG415" s="140"/>
      <c r="BH415" s="140"/>
      <c r="BI415" s="140"/>
      <c r="BJ415" s="140"/>
      <c r="BK415" s="140"/>
      <c r="BL415" s="140"/>
      <c r="BM415" s="140"/>
      <c r="BN415" s="140"/>
      <c r="BO415" s="140"/>
      <c r="BP415" s="140"/>
      <c r="BQ415" s="140"/>
      <c r="BR415" s="140"/>
      <c r="BS415" s="140"/>
      <c r="BT415" s="140"/>
      <c r="BU415" s="140"/>
      <c r="BV415" s="140"/>
      <c r="BW415" s="140"/>
      <c r="BX415" s="140"/>
      <c r="BY415" s="140"/>
      <c r="BZ415" s="140"/>
      <c r="CA415" s="140"/>
      <c r="CB415" s="140"/>
      <c r="CC415" s="140"/>
      <c r="CD415" s="140"/>
      <c r="CE415" s="140"/>
      <c r="CF415" s="140"/>
      <c r="CG415" s="140"/>
      <c r="CH415" s="140"/>
      <c r="CI415" s="140"/>
      <c r="CJ415" s="140"/>
      <c r="CK415" s="140"/>
      <c r="CL415" s="140"/>
      <c r="CM415" s="140"/>
      <c r="CN415" s="140"/>
      <c r="CO415" s="140"/>
      <c r="CP415" s="140"/>
      <c r="CQ415" s="140"/>
      <c r="CR415" s="140"/>
      <c r="CS415" s="140"/>
      <c r="CT415" s="140"/>
      <c r="CU415" s="140"/>
      <c r="CV415" s="140"/>
      <c r="CW415" s="140"/>
      <c r="CX415" s="140"/>
      <c r="CY415" s="103">
        <f t="shared" si="34"/>
        <v>0</v>
      </c>
      <c r="CZ415" s="78"/>
    </row>
    <row r="416" spans="1:104" x14ac:dyDescent="0.2">
      <c r="A416" s="26"/>
      <c r="B416" s="123">
        <f t="shared" si="35"/>
        <v>407</v>
      </c>
      <c r="C416" s="107"/>
      <c r="D416" s="111"/>
      <c r="F416" s="108"/>
      <c r="G416" s="120"/>
      <c r="H416" s="101">
        <f t="shared" si="33"/>
        <v>0</v>
      </c>
      <c r="I416" s="113"/>
      <c r="J416" s="113"/>
      <c r="K416" s="113"/>
      <c r="L416" s="113"/>
      <c r="M416" s="113"/>
      <c r="N416" s="113"/>
      <c r="O416" s="113"/>
      <c r="P416" s="27"/>
      <c r="Q416" s="113"/>
      <c r="R416" s="113"/>
      <c r="S416" s="113"/>
      <c r="T416" s="113"/>
      <c r="U416" s="113"/>
      <c r="V416" s="113"/>
      <c r="W416" s="113"/>
      <c r="X416" s="28"/>
      <c r="Y416" s="221"/>
      <c r="Z416" s="221"/>
      <c r="AA416" s="221"/>
      <c r="AB416" s="221"/>
      <c r="AC416" s="221"/>
      <c r="AD416" s="221"/>
      <c r="AE416" s="221"/>
      <c r="AF416" s="28"/>
      <c r="AG416" s="221"/>
      <c r="AH416" s="221"/>
      <c r="AI416" s="221"/>
      <c r="AJ416" s="221"/>
      <c r="AK416" s="221"/>
      <c r="AL416" s="221"/>
      <c r="AM416" s="221"/>
      <c r="AN416" s="28"/>
      <c r="AO416" s="141"/>
      <c r="AP416" s="141"/>
      <c r="AQ416" s="141"/>
      <c r="AR416" s="79" t="str">
        <f t="shared" si="32"/>
        <v/>
      </c>
      <c r="AS416" s="139"/>
      <c r="AT416" s="139"/>
      <c r="AU416" s="28"/>
      <c r="AV416" s="215"/>
      <c r="AW416" s="215"/>
      <c r="AX416" s="28"/>
      <c r="AY416" s="140"/>
      <c r="AZ416" s="28"/>
      <c r="BA416" s="140"/>
      <c r="BB416" s="140"/>
      <c r="BC416" s="140"/>
      <c r="BD416" s="140"/>
      <c r="BE416" s="140"/>
      <c r="BF416" s="140"/>
      <c r="BG416" s="140"/>
      <c r="BH416" s="140"/>
      <c r="BI416" s="140"/>
      <c r="BJ416" s="140"/>
      <c r="BK416" s="140"/>
      <c r="BL416" s="140"/>
      <c r="BM416" s="140"/>
      <c r="BN416" s="140"/>
      <c r="BO416" s="140"/>
      <c r="BP416" s="140"/>
      <c r="BQ416" s="140"/>
      <c r="BR416" s="140"/>
      <c r="BS416" s="140"/>
      <c r="BT416" s="140"/>
      <c r="BU416" s="140"/>
      <c r="BV416" s="140"/>
      <c r="BW416" s="140"/>
      <c r="BX416" s="140"/>
      <c r="BY416" s="140"/>
      <c r="BZ416" s="140"/>
      <c r="CA416" s="140"/>
      <c r="CB416" s="140"/>
      <c r="CC416" s="140"/>
      <c r="CD416" s="140"/>
      <c r="CE416" s="140"/>
      <c r="CF416" s="140"/>
      <c r="CG416" s="140"/>
      <c r="CH416" s="140"/>
      <c r="CI416" s="140"/>
      <c r="CJ416" s="140"/>
      <c r="CK416" s="140"/>
      <c r="CL416" s="140"/>
      <c r="CM416" s="140"/>
      <c r="CN416" s="140"/>
      <c r="CO416" s="140"/>
      <c r="CP416" s="140"/>
      <c r="CQ416" s="140"/>
      <c r="CR416" s="140"/>
      <c r="CS416" s="140"/>
      <c r="CT416" s="140"/>
      <c r="CU416" s="140"/>
      <c r="CV416" s="140"/>
      <c r="CW416" s="140"/>
      <c r="CX416" s="140"/>
      <c r="CY416" s="103">
        <f t="shared" si="34"/>
        <v>0</v>
      </c>
      <c r="CZ416" s="78"/>
    </row>
    <row r="417" spans="1:104" x14ac:dyDescent="0.2">
      <c r="A417" s="26"/>
      <c r="B417" s="123">
        <f t="shared" si="35"/>
        <v>408</v>
      </c>
      <c r="C417" s="107"/>
      <c r="D417" s="111"/>
      <c r="F417" s="108"/>
      <c r="G417" s="120"/>
      <c r="H417" s="101">
        <f t="shared" si="33"/>
        <v>0</v>
      </c>
      <c r="I417" s="113"/>
      <c r="J417" s="113"/>
      <c r="K417" s="113"/>
      <c r="L417" s="113"/>
      <c r="M417" s="113"/>
      <c r="N417" s="113"/>
      <c r="O417" s="113"/>
      <c r="P417" s="27"/>
      <c r="Q417" s="113"/>
      <c r="R417" s="113"/>
      <c r="S417" s="113"/>
      <c r="T417" s="113"/>
      <c r="U417" s="113"/>
      <c r="V417" s="113"/>
      <c r="W417" s="113"/>
      <c r="X417" s="28"/>
      <c r="Y417" s="221"/>
      <c r="Z417" s="221"/>
      <c r="AA417" s="221"/>
      <c r="AB417" s="221"/>
      <c r="AC417" s="221"/>
      <c r="AD417" s="221"/>
      <c r="AE417" s="221"/>
      <c r="AF417" s="28"/>
      <c r="AG417" s="221"/>
      <c r="AH417" s="221"/>
      <c r="AI417" s="221"/>
      <c r="AJ417" s="221"/>
      <c r="AK417" s="221"/>
      <c r="AL417" s="221"/>
      <c r="AM417" s="221"/>
      <c r="AN417" s="28"/>
      <c r="AO417" s="141"/>
      <c r="AP417" s="141"/>
      <c r="AQ417" s="141"/>
      <c r="AR417" s="79" t="str">
        <f t="shared" si="32"/>
        <v/>
      </c>
      <c r="AS417" s="139"/>
      <c r="AT417" s="139"/>
      <c r="AU417" s="28"/>
      <c r="AV417" s="215"/>
      <c r="AW417" s="215"/>
      <c r="AX417" s="28"/>
      <c r="AY417" s="140"/>
      <c r="AZ417" s="28"/>
      <c r="BA417" s="140"/>
      <c r="BB417" s="140"/>
      <c r="BC417" s="140"/>
      <c r="BD417" s="140"/>
      <c r="BE417" s="140"/>
      <c r="BF417" s="140"/>
      <c r="BG417" s="140"/>
      <c r="BH417" s="140"/>
      <c r="BI417" s="140"/>
      <c r="BJ417" s="140"/>
      <c r="BK417" s="140"/>
      <c r="BL417" s="140"/>
      <c r="BM417" s="140"/>
      <c r="BN417" s="140"/>
      <c r="BO417" s="140"/>
      <c r="BP417" s="140"/>
      <c r="BQ417" s="140"/>
      <c r="BR417" s="140"/>
      <c r="BS417" s="140"/>
      <c r="BT417" s="140"/>
      <c r="BU417" s="140"/>
      <c r="BV417" s="140"/>
      <c r="BW417" s="140"/>
      <c r="BX417" s="140"/>
      <c r="BY417" s="140"/>
      <c r="BZ417" s="140"/>
      <c r="CA417" s="140"/>
      <c r="CB417" s="140"/>
      <c r="CC417" s="140"/>
      <c r="CD417" s="140"/>
      <c r="CE417" s="140"/>
      <c r="CF417" s="140"/>
      <c r="CG417" s="140"/>
      <c r="CH417" s="140"/>
      <c r="CI417" s="140"/>
      <c r="CJ417" s="140"/>
      <c r="CK417" s="140"/>
      <c r="CL417" s="140"/>
      <c r="CM417" s="140"/>
      <c r="CN417" s="140"/>
      <c r="CO417" s="140"/>
      <c r="CP417" s="140"/>
      <c r="CQ417" s="140"/>
      <c r="CR417" s="140"/>
      <c r="CS417" s="140"/>
      <c r="CT417" s="140"/>
      <c r="CU417" s="140"/>
      <c r="CV417" s="140"/>
      <c r="CW417" s="140"/>
      <c r="CX417" s="140"/>
      <c r="CY417" s="103">
        <f t="shared" si="34"/>
        <v>0</v>
      </c>
      <c r="CZ417" s="78"/>
    </row>
    <row r="418" spans="1:104" x14ac:dyDescent="0.2">
      <c r="A418" s="26"/>
      <c r="B418" s="123">
        <f t="shared" si="35"/>
        <v>409</v>
      </c>
      <c r="C418" s="107"/>
      <c r="D418" s="111"/>
      <c r="F418" s="108"/>
      <c r="G418" s="120"/>
      <c r="H418" s="101">
        <f t="shared" si="33"/>
        <v>0</v>
      </c>
      <c r="I418" s="113"/>
      <c r="J418" s="113"/>
      <c r="K418" s="113"/>
      <c r="L418" s="113"/>
      <c r="M418" s="113"/>
      <c r="N418" s="113"/>
      <c r="O418" s="113"/>
      <c r="P418" s="27"/>
      <c r="Q418" s="113"/>
      <c r="R418" s="113"/>
      <c r="S418" s="113"/>
      <c r="T418" s="113"/>
      <c r="U418" s="113"/>
      <c r="V418" s="113"/>
      <c r="W418" s="113"/>
      <c r="X418" s="28"/>
      <c r="Y418" s="221"/>
      <c r="Z418" s="221"/>
      <c r="AA418" s="221"/>
      <c r="AB418" s="221"/>
      <c r="AC418" s="221"/>
      <c r="AD418" s="221"/>
      <c r="AE418" s="221"/>
      <c r="AF418" s="28"/>
      <c r="AG418" s="221"/>
      <c r="AH418" s="221"/>
      <c r="AI418" s="221"/>
      <c r="AJ418" s="221"/>
      <c r="AK418" s="221"/>
      <c r="AL418" s="221"/>
      <c r="AM418" s="221"/>
      <c r="AN418" s="28"/>
      <c r="AO418" s="141"/>
      <c r="AP418" s="141"/>
      <c r="AQ418" s="141"/>
      <c r="AR418" s="79" t="str">
        <f t="shared" si="32"/>
        <v/>
      </c>
      <c r="AS418" s="139"/>
      <c r="AT418" s="139"/>
      <c r="AU418" s="28"/>
      <c r="AV418" s="215"/>
      <c r="AW418" s="215"/>
      <c r="AX418" s="28"/>
      <c r="AY418" s="140"/>
      <c r="AZ418" s="28"/>
      <c r="BA418" s="140"/>
      <c r="BB418" s="140"/>
      <c r="BC418" s="140"/>
      <c r="BD418" s="140"/>
      <c r="BE418" s="140"/>
      <c r="BF418" s="140"/>
      <c r="BG418" s="140"/>
      <c r="BH418" s="140"/>
      <c r="BI418" s="140"/>
      <c r="BJ418" s="140"/>
      <c r="BK418" s="140"/>
      <c r="BL418" s="140"/>
      <c r="BM418" s="140"/>
      <c r="BN418" s="140"/>
      <c r="BO418" s="140"/>
      <c r="BP418" s="140"/>
      <c r="BQ418" s="140"/>
      <c r="BR418" s="140"/>
      <c r="BS418" s="140"/>
      <c r="BT418" s="140"/>
      <c r="BU418" s="140"/>
      <c r="BV418" s="140"/>
      <c r="BW418" s="140"/>
      <c r="BX418" s="140"/>
      <c r="BY418" s="140"/>
      <c r="BZ418" s="140"/>
      <c r="CA418" s="140"/>
      <c r="CB418" s="140"/>
      <c r="CC418" s="140"/>
      <c r="CD418" s="140"/>
      <c r="CE418" s="140"/>
      <c r="CF418" s="140"/>
      <c r="CG418" s="140"/>
      <c r="CH418" s="140"/>
      <c r="CI418" s="140"/>
      <c r="CJ418" s="140"/>
      <c r="CK418" s="140"/>
      <c r="CL418" s="140"/>
      <c r="CM418" s="140"/>
      <c r="CN418" s="140"/>
      <c r="CO418" s="140"/>
      <c r="CP418" s="140"/>
      <c r="CQ418" s="140"/>
      <c r="CR418" s="140"/>
      <c r="CS418" s="140"/>
      <c r="CT418" s="140"/>
      <c r="CU418" s="140"/>
      <c r="CV418" s="140"/>
      <c r="CW418" s="140"/>
      <c r="CX418" s="140"/>
      <c r="CY418" s="103">
        <f t="shared" si="34"/>
        <v>0</v>
      </c>
      <c r="CZ418" s="78"/>
    </row>
    <row r="419" spans="1:104" x14ac:dyDescent="0.2">
      <c r="A419" s="26"/>
      <c r="B419" s="123">
        <f t="shared" si="35"/>
        <v>410</v>
      </c>
      <c r="C419" s="107"/>
      <c r="D419" s="111"/>
      <c r="F419" s="108"/>
      <c r="G419" s="120"/>
      <c r="H419" s="101">
        <f t="shared" si="33"/>
        <v>0</v>
      </c>
      <c r="I419" s="113"/>
      <c r="J419" s="113"/>
      <c r="K419" s="113"/>
      <c r="L419" s="113"/>
      <c r="M419" s="113"/>
      <c r="N419" s="113"/>
      <c r="O419" s="113"/>
      <c r="P419" s="27"/>
      <c r="Q419" s="113"/>
      <c r="R419" s="113"/>
      <c r="S419" s="113"/>
      <c r="T419" s="113"/>
      <c r="U419" s="113"/>
      <c r="V419" s="113"/>
      <c r="W419" s="113"/>
      <c r="X419" s="28"/>
      <c r="Y419" s="221"/>
      <c r="Z419" s="221"/>
      <c r="AA419" s="221"/>
      <c r="AB419" s="221"/>
      <c r="AC419" s="221"/>
      <c r="AD419" s="221"/>
      <c r="AE419" s="221"/>
      <c r="AF419" s="28"/>
      <c r="AG419" s="221"/>
      <c r="AH419" s="221"/>
      <c r="AI419" s="221"/>
      <c r="AJ419" s="221"/>
      <c r="AK419" s="221"/>
      <c r="AL419" s="221"/>
      <c r="AM419" s="221"/>
      <c r="AN419" s="28"/>
      <c r="AO419" s="141"/>
      <c r="AP419" s="141"/>
      <c r="AQ419" s="141"/>
      <c r="AR419" s="79" t="str">
        <f t="shared" si="32"/>
        <v/>
      </c>
      <c r="AS419" s="139"/>
      <c r="AT419" s="139"/>
      <c r="AU419" s="28"/>
      <c r="AV419" s="215"/>
      <c r="AW419" s="215"/>
      <c r="AX419" s="28"/>
      <c r="AY419" s="140"/>
      <c r="AZ419" s="28"/>
      <c r="BA419" s="140"/>
      <c r="BB419" s="140"/>
      <c r="BC419" s="140"/>
      <c r="BD419" s="140"/>
      <c r="BE419" s="140"/>
      <c r="BF419" s="140"/>
      <c r="BG419" s="140"/>
      <c r="BH419" s="140"/>
      <c r="BI419" s="140"/>
      <c r="BJ419" s="140"/>
      <c r="BK419" s="140"/>
      <c r="BL419" s="140"/>
      <c r="BM419" s="140"/>
      <c r="BN419" s="140"/>
      <c r="BO419" s="140"/>
      <c r="BP419" s="140"/>
      <c r="BQ419" s="140"/>
      <c r="BR419" s="140"/>
      <c r="BS419" s="140"/>
      <c r="BT419" s="140"/>
      <c r="BU419" s="140"/>
      <c r="BV419" s="140"/>
      <c r="BW419" s="140"/>
      <c r="BX419" s="140"/>
      <c r="BY419" s="140"/>
      <c r="BZ419" s="140"/>
      <c r="CA419" s="140"/>
      <c r="CB419" s="140"/>
      <c r="CC419" s="140"/>
      <c r="CD419" s="140"/>
      <c r="CE419" s="140"/>
      <c r="CF419" s="140"/>
      <c r="CG419" s="140"/>
      <c r="CH419" s="140"/>
      <c r="CI419" s="140"/>
      <c r="CJ419" s="140"/>
      <c r="CK419" s="140"/>
      <c r="CL419" s="140"/>
      <c r="CM419" s="140"/>
      <c r="CN419" s="140"/>
      <c r="CO419" s="140"/>
      <c r="CP419" s="140"/>
      <c r="CQ419" s="140"/>
      <c r="CR419" s="140"/>
      <c r="CS419" s="140"/>
      <c r="CT419" s="140"/>
      <c r="CU419" s="140"/>
      <c r="CV419" s="140"/>
      <c r="CW419" s="140"/>
      <c r="CX419" s="140"/>
      <c r="CY419" s="103">
        <f t="shared" si="34"/>
        <v>0</v>
      </c>
      <c r="CZ419" s="78"/>
    </row>
    <row r="420" spans="1:104" x14ac:dyDescent="0.2">
      <c r="A420" s="26"/>
      <c r="B420" s="123">
        <f t="shared" si="35"/>
        <v>411</v>
      </c>
      <c r="C420" s="107"/>
      <c r="D420" s="111"/>
      <c r="F420" s="108"/>
      <c r="G420" s="120"/>
      <c r="H420" s="101">
        <f t="shared" si="33"/>
        <v>0</v>
      </c>
      <c r="I420" s="113"/>
      <c r="J420" s="113"/>
      <c r="K420" s="113"/>
      <c r="L420" s="113"/>
      <c r="M420" s="113"/>
      <c r="N420" s="113"/>
      <c r="O420" s="113"/>
      <c r="P420" s="27"/>
      <c r="Q420" s="113"/>
      <c r="R420" s="113"/>
      <c r="S420" s="113"/>
      <c r="T420" s="113"/>
      <c r="U420" s="113"/>
      <c r="V420" s="113"/>
      <c r="W420" s="113"/>
      <c r="X420" s="28"/>
      <c r="Y420" s="221"/>
      <c r="Z420" s="221"/>
      <c r="AA420" s="221"/>
      <c r="AB420" s="221"/>
      <c r="AC420" s="221"/>
      <c r="AD420" s="221"/>
      <c r="AE420" s="221"/>
      <c r="AF420" s="28"/>
      <c r="AG420" s="221"/>
      <c r="AH420" s="221"/>
      <c r="AI420" s="221"/>
      <c r="AJ420" s="221"/>
      <c r="AK420" s="221"/>
      <c r="AL420" s="221"/>
      <c r="AM420" s="221"/>
      <c r="AN420" s="28"/>
      <c r="AO420" s="141"/>
      <c r="AP420" s="141"/>
      <c r="AQ420" s="141"/>
      <c r="AR420" s="79" t="str">
        <f t="shared" si="32"/>
        <v/>
      </c>
      <c r="AS420" s="139"/>
      <c r="AT420" s="139"/>
      <c r="AU420" s="28"/>
      <c r="AV420" s="215"/>
      <c r="AW420" s="215"/>
      <c r="AX420" s="28"/>
      <c r="AY420" s="140"/>
      <c r="AZ420" s="28"/>
      <c r="BA420" s="140"/>
      <c r="BB420" s="140"/>
      <c r="BC420" s="140"/>
      <c r="BD420" s="140"/>
      <c r="BE420" s="140"/>
      <c r="BF420" s="140"/>
      <c r="BG420" s="140"/>
      <c r="BH420" s="140"/>
      <c r="BI420" s="140"/>
      <c r="BJ420" s="140"/>
      <c r="BK420" s="140"/>
      <c r="BL420" s="140"/>
      <c r="BM420" s="140"/>
      <c r="BN420" s="140"/>
      <c r="BO420" s="140"/>
      <c r="BP420" s="140"/>
      <c r="BQ420" s="140"/>
      <c r="BR420" s="140"/>
      <c r="BS420" s="140"/>
      <c r="BT420" s="140"/>
      <c r="BU420" s="140"/>
      <c r="BV420" s="140"/>
      <c r="BW420" s="140"/>
      <c r="BX420" s="140"/>
      <c r="BY420" s="140"/>
      <c r="BZ420" s="140"/>
      <c r="CA420" s="140"/>
      <c r="CB420" s="140"/>
      <c r="CC420" s="140"/>
      <c r="CD420" s="140"/>
      <c r="CE420" s="140"/>
      <c r="CF420" s="140"/>
      <c r="CG420" s="140"/>
      <c r="CH420" s="140"/>
      <c r="CI420" s="140"/>
      <c r="CJ420" s="140"/>
      <c r="CK420" s="140"/>
      <c r="CL420" s="140"/>
      <c r="CM420" s="140"/>
      <c r="CN420" s="140"/>
      <c r="CO420" s="140"/>
      <c r="CP420" s="140"/>
      <c r="CQ420" s="140"/>
      <c r="CR420" s="140"/>
      <c r="CS420" s="140"/>
      <c r="CT420" s="140"/>
      <c r="CU420" s="140"/>
      <c r="CV420" s="140"/>
      <c r="CW420" s="140"/>
      <c r="CX420" s="140"/>
      <c r="CY420" s="103">
        <f t="shared" si="34"/>
        <v>0</v>
      </c>
      <c r="CZ420" s="78"/>
    </row>
    <row r="421" spans="1:104" x14ac:dyDescent="0.2">
      <c r="A421" s="26"/>
      <c r="B421" s="123">
        <f t="shared" si="35"/>
        <v>412</v>
      </c>
      <c r="C421" s="107"/>
      <c r="D421" s="111"/>
      <c r="F421" s="108"/>
      <c r="G421" s="120"/>
      <c r="H421" s="101">
        <f t="shared" si="33"/>
        <v>0</v>
      </c>
      <c r="I421" s="113"/>
      <c r="J421" s="113"/>
      <c r="K421" s="113"/>
      <c r="L421" s="113"/>
      <c r="M421" s="113"/>
      <c r="N421" s="113"/>
      <c r="O421" s="113"/>
      <c r="P421" s="27"/>
      <c r="Q421" s="113"/>
      <c r="R421" s="113"/>
      <c r="S421" s="113"/>
      <c r="T421" s="113"/>
      <c r="U421" s="113"/>
      <c r="V421" s="113"/>
      <c r="W421" s="113"/>
      <c r="X421" s="28"/>
      <c r="Y421" s="221"/>
      <c r="Z421" s="221"/>
      <c r="AA421" s="221"/>
      <c r="AB421" s="221"/>
      <c r="AC421" s="221"/>
      <c r="AD421" s="221"/>
      <c r="AE421" s="221"/>
      <c r="AF421" s="28"/>
      <c r="AG421" s="221"/>
      <c r="AH421" s="221"/>
      <c r="AI421" s="221"/>
      <c r="AJ421" s="221"/>
      <c r="AK421" s="221"/>
      <c r="AL421" s="221"/>
      <c r="AM421" s="221"/>
      <c r="AN421" s="28"/>
      <c r="AO421" s="141"/>
      <c r="AP421" s="141"/>
      <c r="AQ421" s="141"/>
      <c r="AR421" s="79" t="str">
        <f t="shared" si="32"/>
        <v/>
      </c>
      <c r="AS421" s="139"/>
      <c r="AT421" s="139"/>
      <c r="AU421" s="28"/>
      <c r="AV421" s="215"/>
      <c r="AW421" s="215"/>
      <c r="AX421" s="28"/>
      <c r="AY421" s="140"/>
      <c r="AZ421" s="28"/>
      <c r="BA421" s="140"/>
      <c r="BB421" s="140"/>
      <c r="BC421" s="140"/>
      <c r="BD421" s="140"/>
      <c r="BE421" s="140"/>
      <c r="BF421" s="140"/>
      <c r="BG421" s="140"/>
      <c r="BH421" s="140"/>
      <c r="BI421" s="140"/>
      <c r="BJ421" s="140"/>
      <c r="BK421" s="140"/>
      <c r="BL421" s="140"/>
      <c r="BM421" s="140"/>
      <c r="BN421" s="140"/>
      <c r="BO421" s="140"/>
      <c r="BP421" s="140"/>
      <c r="BQ421" s="140"/>
      <c r="BR421" s="140"/>
      <c r="BS421" s="140"/>
      <c r="BT421" s="140"/>
      <c r="BU421" s="140"/>
      <c r="BV421" s="140"/>
      <c r="BW421" s="140"/>
      <c r="BX421" s="140"/>
      <c r="BY421" s="140"/>
      <c r="BZ421" s="140"/>
      <c r="CA421" s="140"/>
      <c r="CB421" s="140"/>
      <c r="CC421" s="140"/>
      <c r="CD421" s="140"/>
      <c r="CE421" s="140"/>
      <c r="CF421" s="140"/>
      <c r="CG421" s="140"/>
      <c r="CH421" s="140"/>
      <c r="CI421" s="140"/>
      <c r="CJ421" s="140"/>
      <c r="CK421" s="140"/>
      <c r="CL421" s="140"/>
      <c r="CM421" s="140"/>
      <c r="CN421" s="140"/>
      <c r="CO421" s="140"/>
      <c r="CP421" s="140"/>
      <c r="CQ421" s="140"/>
      <c r="CR421" s="140"/>
      <c r="CS421" s="140"/>
      <c r="CT421" s="140"/>
      <c r="CU421" s="140"/>
      <c r="CV421" s="140"/>
      <c r="CW421" s="140"/>
      <c r="CX421" s="140"/>
      <c r="CY421" s="103">
        <f t="shared" si="34"/>
        <v>0</v>
      </c>
      <c r="CZ421" s="78"/>
    </row>
    <row r="422" spans="1:104" x14ac:dyDescent="0.2">
      <c r="A422" s="26"/>
      <c r="B422" s="123">
        <f t="shared" si="35"/>
        <v>413</v>
      </c>
      <c r="C422" s="107"/>
      <c r="D422" s="111"/>
      <c r="F422" s="108"/>
      <c r="G422" s="120"/>
      <c r="H422" s="101">
        <f t="shared" si="33"/>
        <v>0</v>
      </c>
      <c r="I422" s="113"/>
      <c r="J422" s="113"/>
      <c r="K422" s="113"/>
      <c r="L422" s="113"/>
      <c r="M422" s="113"/>
      <c r="N422" s="113"/>
      <c r="O422" s="113"/>
      <c r="P422" s="27"/>
      <c r="Q422" s="113"/>
      <c r="R422" s="113"/>
      <c r="S422" s="113"/>
      <c r="T422" s="113"/>
      <c r="U422" s="113"/>
      <c r="V422" s="113"/>
      <c r="W422" s="113"/>
      <c r="X422" s="28"/>
      <c r="Y422" s="221"/>
      <c r="Z422" s="221"/>
      <c r="AA422" s="221"/>
      <c r="AB422" s="221"/>
      <c r="AC422" s="221"/>
      <c r="AD422" s="221"/>
      <c r="AE422" s="221"/>
      <c r="AF422" s="28"/>
      <c r="AG422" s="221"/>
      <c r="AH422" s="221"/>
      <c r="AI422" s="221"/>
      <c r="AJ422" s="221"/>
      <c r="AK422" s="221"/>
      <c r="AL422" s="221"/>
      <c r="AM422" s="221"/>
      <c r="AN422" s="28"/>
      <c r="AO422" s="141"/>
      <c r="AP422" s="141"/>
      <c r="AQ422" s="141"/>
      <c r="AR422" s="79" t="str">
        <f t="shared" si="32"/>
        <v/>
      </c>
      <c r="AS422" s="139"/>
      <c r="AT422" s="139"/>
      <c r="AU422" s="28"/>
      <c r="AV422" s="215"/>
      <c r="AW422" s="215"/>
      <c r="AX422" s="28"/>
      <c r="AY422" s="140"/>
      <c r="AZ422" s="28"/>
      <c r="BA422" s="140"/>
      <c r="BB422" s="140"/>
      <c r="BC422" s="140"/>
      <c r="BD422" s="140"/>
      <c r="BE422" s="140"/>
      <c r="BF422" s="140"/>
      <c r="BG422" s="140"/>
      <c r="BH422" s="140"/>
      <c r="BI422" s="140"/>
      <c r="BJ422" s="140"/>
      <c r="BK422" s="140"/>
      <c r="BL422" s="140"/>
      <c r="BM422" s="140"/>
      <c r="BN422" s="140"/>
      <c r="BO422" s="140"/>
      <c r="BP422" s="140"/>
      <c r="BQ422" s="140"/>
      <c r="BR422" s="140"/>
      <c r="BS422" s="140"/>
      <c r="BT422" s="140"/>
      <c r="BU422" s="140"/>
      <c r="BV422" s="140"/>
      <c r="BW422" s="140"/>
      <c r="BX422" s="140"/>
      <c r="BY422" s="140"/>
      <c r="BZ422" s="140"/>
      <c r="CA422" s="140"/>
      <c r="CB422" s="140"/>
      <c r="CC422" s="140"/>
      <c r="CD422" s="140"/>
      <c r="CE422" s="140"/>
      <c r="CF422" s="140"/>
      <c r="CG422" s="140"/>
      <c r="CH422" s="140"/>
      <c r="CI422" s="140"/>
      <c r="CJ422" s="140"/>
      <c r="CK422" s="140"/>
      <c r="CL422" s="140"/>
      <c r="CM422" s="140"/>
      <c r="CN422" s="140"/>
      <c r="CO422" s="140"/>
      <c r="CP422" s="140"/>
      <c r="CQ422" s="140"/>
      <c r="CR422" s="140"/>
      <c r="CS422" s="140"/>
      <c r="CT422" s="140"/>
      <c r="CU422" s="140"/>
      <c r="CV422" s="140"/>
      <c r="CW422" s="140"/>
      <c r="CX422" s="140"/>
      <c r="CY422" s="103">
        <f t="shared" si="34"/>
        <v>0</v>
      </c>
      <c r="CZ422" s="78"/>
    </row>
    <row r="423" spans="1:104" x14ac:dyDescent="0.2">
      <c r="A423" s="26"/>
      <c r="B423" s="123">
        <f t="shared" si="35"/>
        <v>414</v>
      </c>
      <c r="C423" s="107"/>
      <c r="D423" s="111"/>
      <c r="F423" s="108"/>
      <c r="G423" s="120"/>
      <c r="H423" s="101">
        <f t="shared" si="33"/>
        <v>0</v>
      </c>
      <c r="I423" s="113"/>
      <c r="J423" s="113"/>
      <c r="K423" s="113"/>
      <c r="L423" s="113"/>
      <c r="M423" s="113"/>
      <c r="N423" s="113"/>
      <c r="O423" s="113"/>
      <c r="P423" s="27"/>
      <c r="Q423" s="113"/>
      <c r="R423" s="113"/>
      <c r="S423" s="113"/>
      <c r="T423" s="113"/>
      <c r="U423" s="113"/>
      <c r="V423" s="113"/>
      <c r="W423" s="113"/>
      <c r="X423" s="28"/>
      <c r="Y423" s="221"/>
      <c r="Z423" s="221"/>
      <c r="AA423" s="221"/>
      <c r="AB423" s="221"/>
      <c r="AC423" s="221"/>
      <c r="AD423" s="221"/>
      <c r="AE423" s="221"/>
      <c r="AF423" s="28"/>
      <c r="AG423" s="221"/>
      <c r="AH423" s="221"/>
      <c r="AI423" s="221"/>
      <c r="AJ423" s="221"/>
      <c r="AK423" s="221"/>
      <c r="AL423" s="221"/>
      <c r="AM423" s="221"/>
      <c r="AN423" s="28"/>
      <c r="AO423" s="141"/>
      <c r="AP423" s="141"/>
      <c r="AQ423" s="141"/>
      <c r="AR423" s="79" t="str">
        <f t="shared" si="32"/>
        <v/>
      </c>
      <c r="AS423" s="139"/>
      <c r="AT423" s="139"/>
      <c r="AU423" s="28"/>
      <c r="AV423" s="215"/>
      <c r="AW423" s="215"/>
      <c r="AX423" s="28"/>
      <c r="AY423" s="140"/>
      <c r="AZ423" s="28"/>
      <c r="BA423" s="140"/>
      <c r="BB423" s="140"/>
      <c r="BC423" s="140"/>
      <c r="BD423" s="140"/>
      <c r="BE423" s="140"/>
      <c r="BF423" s="140"/>
      <c r="BG423" s="140"/>
      <c r="BH423" s="140"/>
      <c r="BI423" s="140"/>
      <c r="BJ423" s="140"/>
      <c r="BK423" s="140"/>
      <c r="BL423" s="140"/>
      <c r="BM423" s="140"/>
      <c r="BN423" s="140"/>
      <c r="BO423" s="140"/>
      <c r="BP423" s="140"/>
      <c r="BQ423" s="140"/>
      <c r="BR423" s="140"/>
      <c r="BS423" s="140"/>
      <c r="BT423" s="140"/>
      <c r="BU423" s="140"/>
      <c r="BV423" s="140"/>
      <c r="BW423" s="140"/>
      <c r="BX423" s="140"/>
      <c r="BY423" s="140"/>
      <c r="BZ423" s="140"/>
      <c r="CA423" s="140"/>
      <c r="CB423" s="140"/>
      <c r="CC423" s="140"/>
      <c r="CD423" s="140"/>
      <c r="CE423" s="140"/>
      <c r="CF423" s="140"/>
      <c r="CG423" s="140"/>
      <c r="CH423" s="140"/>
      <c r="CI423" s="140"/>
      <c r="CJ423" s="140"/>
      <c r="CK423" s="140"/>
      <c r="CL423" s="140"/>
      <c r="CM423" s="140"/>
      <c r="CN423" s="140"/>
      <c r="CO423" s="140"/>
      <c r="CP423" s="140"/>
      <c r="CQ423" s="140"/>
      <c r="CR423" s="140"/>
      <c r="CS423" s="140"/>
      <c r="CT423" s="140"/>
      <c r="CU423" s="140"/>
      <c r="CV423" s="140"/>
      <c r="CW423" s="140"/>
      <c r="CX423" s="140"/>
      <c r="CY423" s="103">
        <f t="shared" si="34"/>
        <v>0</v>
      </c>
      <c r="CZ423" s="78"/>
    </row>
    <row r="424" spans="1:104" x14ac:dyDescent="0.2">
      <c r="A424" s="26"/>
      <c r="B424" s="123">
        <f t="shared" si="35"/>
        <v>415</v>
      </c>
      <c r="C424" s="107"/>
      <c r="D424" s="111"/>
      <c r="F424" s="108"/>
      <c r="G424" s="120"/>
      <c r="H424" s="101">
        <f t="shared" si="33"/>
        <v>0</v>
      </c>
      <c r="I424" s="113"/>
      <c r="J424" s="113"/>
      <c r="K424" s="113"/>
      <c r="L424" s="113"/>
      <c r="M424" s="113"/>
      <c r="N424" s="113"/>
      <c r="O424" s="113"/>
      <c r="P424" s="27"/>
      <c r="Q424" s="113"/>
      <c r="R424" s="113"/>
      <c r="S424" s="113"/>
      <c r="T424" s="113"/>
      <c r="U424" s="113"/>
      <c r="V424" s="113"/>
      <c r="W424" s="113"/>
      <c r="X424" s="28"/>
      <c r="Y424" s="221"/>
      <c r="Z424" s="221"/>
      <c r="AA424" s="221"/>
      <c r="AB424" s="221"/>
      <c r="AC424" s="221"/>
      <c r="AD424" s="221"/>
      <c r="AE424" s="221"/>
      <c r="AF424" s="28"/>
      <c r="AG424" s="221"/>
      <c r="AH424" s="221"/>
      <c r="AI424" s="221"/>
      <c r="AJ424" s="221"/>
      <c r="AK424" s="221"/>
      <c r="AL424" s="221"/>
      <c r="AM424" s="221"/>
      <c r="AN424" s="28"/>
      <c r="AO424" s="141"/>
      <c r="AP424" s="141"/>
      <c r="AQ424" s="141"/>
      <c r="AR424" s="79" t="str">
        <f t="shared" si="32"/>
        <v/>
      </c>
      <c r="AS424" s="139"/>
      <c r="AT424" s="139"/>
      <c r="AU424" s="28"/>
      <c r="AV424" s="215"/>
      <c r="AW424" s="215"/>
      <c r="AX424" s="28"/>
      <c r="AY424" s="140"/>
      <c r="AZ424" s="28"/>
      <c r="BA424" s="140"/>
      <c r="BB424" s="140"/>
      <c r="BC424" s="140"/>
      <c r="BD424" s="140"/>
      <c r="BE424" s="140"/>
      <c r="BF424" s="140"/>
      <c r="BG424" s="140"/>
      <c r="BH424" s="140"/>
      <c r="BI424" s="140"/>
      <c r="BJ424" s="140"/>
      <c r="BK424" s="140"/>
      <c r="BL424" s="140"/>
      <c r="BM424" s="140"/>
      <c r="BN424" s="140"/>
      <c r="BO424" s="140"/>
      <c r="BP424" s="140"/>
      <c r="BQ424" s="140"/>
      <c r="BR424" s="140"/>
      <c r="BS424" s="140"/>
      <c r="BT424" s="140"/>
      <c r="BU424" s="140"/>
      <c r="BV424" s="140"/>
      <c r="BW424" s="140"/>
      <c r="BX424" s="140"/>
      <c r="BY424" s="140"/>
      <c r="BZ424" s="140"/>
      <c r="CA424" s="140"/>
      <c r="CB424" s="140"/>
      <c r="CC424" s="140"/>
      <c r="CD424" s="140"/>
      <c r="CE424" s="140"/>
      <c r="CF424" s="140"/>
      <c r="CG424" s="140"/>
      <c r="CH424" s="140"/>
      <c r="CI424" s="140"/>
      <c r="CJ424" s="140"/>
      <c r="CK424" s="140"/>
      <c r="CL424" s="140"/>
      <c r="CM424" s="140"/>
      <c r="CN424" s="140"/>
      <c r="CO424" s="140"/>
      <c r="CP424" s="140"/>
      <c r="CQ424" s="140"/>
      <c r="CR424" s="140"/>
      <c r="CS424" s="140"/>
      <c r="CT424" s="140"/>
      <c r="CU424" s="140"/>
      <c r="CV424" s="140"/>
      <c r="CW424" s="140"/>
      <c r="CX424" s="140"/>
      <c r="CY424" s="103">
        <f t="shared" si="34"/>
        <v>0</v>
      </c>
      <c r="CZ424" s="78"/>
    </row>
    <row r="425" spans="1:104" x14ac:dyDescent="0.2">
      <c r="A425" s="26"/>
      <c r="B425" s="123">
        <f t="shared" si="35"/>
        <v>416</v>
      </c>
      <c r="C425" s="107"/>
      <c r="D425" s="111"/>
      <c r="F425" s="108"/>
      <c r="G425" s="120"/>
      <c r="H425" s="101">
        <f t="shared" si="33"/>
        <v>0</v>
      </c>
      <c r="I425" s="113"/>
      <c r="J425" s="113"/>
      <c r="K425" s="113"/>
      <c r="L425" s="113"/>
      <c r="M425" s="113"/>
      <c r="N425" s="113"/>
      <c r="O425" s="113"/>
      <c r="P425" s="27"/>
      <c r="Q425" s="113"/>
      <c r="R425" s="113"/>
      <c r="S425" s="113"/>
      <c r="T425" s="113"/>
      <c r="U425" s="113"/>
      <c r="V425" s="113"/>
      <c r="W425" s="113"/>
      <c r="X425" s="28"/>
      <c r="Y425" s="221"/>
      <c r="Z425" s="221"/>
      <c r="AA425" s="221"/>
      <c r="AB425" s="221"/>
      <c r="AC425" s="221"/>
      <c r="AD425" s="221"/>
      <c r="AE425" s="221"/>
      <c r="AF425" s="28"/>
      <c r="AG425" s="221"/>
      <c r="AH425" s="221"/>
      <c r="AI425" s="221"/>
      <c r="AJ425" s="221"/>
      <c r="AK425" s="221"/>
      <c r="AL425" s="221"/>
      <c r="AM425" s="221"/>
      <c r="AN425" s="28"/>
      <c r="AO425" s="141"/>
      <c r="AP425" s="141"/>
      <c r="AQ425" s="141"/>
      <c r="AR425" s="79" t="str">
        <f t="shared" si="32"/>
        <v/>
      </c>
      <c r="AS425" s="139"/>
      <c r="AT425" s="139"/>
      <c r="AU425" s="28"/>
      <c r="AV425" s="215"/>
      <c r="AW425" s="215"/>
      <c r="AX425" s="28"/>
      <c r="AY425" s="140"/>
      <c r="AZ425" s="28"/>
      <c r="BA425" s="140"/>
      <c r="BB425" s="140"/>
      <c r="BC425" s="140"/>
      <c r="BD425" s="140"/>
      <c r="BE425" s="140"/>
      <c r="BF425" s="140"/>
      <c r="BG425" s="140"/>
      <c r="BH425" s="140"/>
      <c r="BI425" s="140"/>
      <c r="BJ425" s="140"/>
      <c r="BK425" s="140"/>
      <c r="BL425" s="140"/>
      <c r="BM425" s="140"/>
      <c r="BN425" s="140"/>
      <c r="BO425" s="140"/>
      <c r="BP425" s="140"/>
      <c r="BQ425" s="140"/>
      <c r="BR425" s="140"/>
      <c r="BS425" s="140"/>
      <c r="BT425" s="140"/>
      <c r="BU425" s="140"/>
      <c r="BV425" s="140"/>
      <c r="BW425" s="140"/>
      <c r="BX425" s="140"/>
      <c r="BY425" s="140"/>
      <c r="BZ425" s="140"/>
      <c r="CA425" s="140"/>
      <c r="CB425" s="140"/>
      <c r="CC425" s="140"/>
      <c r="CD425" s="140"/>
      <c r="CE425" s="140"/>
      <c r="CF425" s="140"/>
      <c r="CG425" s="140"/>
      <c r="CH425" s="140"/>
      <c r="CI425" s="140"/>
      <c r="CJ425" s="140"/>
      <c r="CK425" s="140"/>
      <c r="CL425" s="140"/>
      <c r="CM425" s="140"/>
      <c r="CN425" s="140"/>
      <c r="CO425" s="140"/>
      <c r="CP425" s="140"/>
      <c r="CQ425" s="140"/>
      <c r="CR425" s="140"/>
      <c r="CS425" s="140"/>
      <c r="CT425" s="140"/>
      <c r="CU425" s="140"/>
      <c r="CV425" s="140"/>
      <c r="CW425" s="140"/>
      <c r="CX425" s="140"/>
      <c r="CY425" s="103">
        <f t="shared" si="34"/>
        <v>0</v>
      </c>
      <c r="CZ425" s="78"/>
    </row>
    <row r="426" spans="1:104" x14ac:dyDescent="0.2">
      <c r="A426" s="26"/>
      <c r="B426" s="123">
        <f t="shared" si="35"/>
        <v>417</v>
      </c>
      <c r="C426" s="107"/>
      <c r="D426" s="111"/>
      <c r="F426" s="108"/>
      <c r="G426" s="120"/>
      <c r="H426" s="101">
        <f t="shared" si="33"/>
        <v>0</v>
      </c>
      <c r="I426" s="113"/>
      <c r="J426" s="113"/>
      <c r="K426" s="113"/>
      <c r="L426" s="113"/>
      <c r="M426" s="113"/>
      <c r="N426" s="113"/>
      <c r="O426" s="113"/>
      <c r="P426" s="27"/>
      <c r="Q426" s="113"/>
      <c r="R426" s="113"/>
      <c r="S426" s="113"/>
      <c r="T426" s="113"/>
      <c r="U426" s="113"/>
      <c r="V426" s="113"/>
      <c r="W426" s="113"/>
      <c r="X426" s="28"/>
      <c r="Y426" s="221"/>
      <c r="Z426" s="221"/>
      <c r="AA426" s="221"/>
      <c r="AB426" s="221"/>
      <c r="AC426" s="221"/>
      <c r="AD426" s="221"/>
      <c r="AE426" s="221"/>
      <c r="AF426" s="28"/>
      <c r="AG426" s="221"/>
      <c r="AH426" s="221"/>
      <c r="AI426" s="221"/>
      <c r="AJ426" s="221"/>
      <c r="AK426" s="221"/>
      <c r="AL426" s="221"/>
      <c r="AM426" s="221"/>
      <c r="AN426" s="28"/>
      <c r="AO426" s="141"/>
      <c r="AP426" s="141"/>
      <c r="AQ426" s="141"/>
      <c r="AR426" s="79" t="str">
        <f t="shared" si="32"/>
        <v/>
      </c>
      <c r="AS426" s="139"/>
      <c r="AT426" s="139"/>
      <c r="AU426" s="28"/>
      <c r="AV426" s="215"/>
      <c r="AW426" s="215"/>
      <c r="AX426" s="28"/>
      <c r="AY426" s="140"/>
      <c r="AZ426" s="28"/>
      <c r="BA426" s="140"/>
      <c r="BB426" s="140"/>
      <c r="BC426" s="140"/>
      <c r="BD426" s="140"/>
      <c r="BE426" s="140"/>
      <c r="BF426" s="140"/>
      <c r="BG426" s="140"/>
      <c r="BH426" s="140"/>
      <c r="BI426" s="140"/>
      <c r="BJ426" s="140"/>
      <c r="BK426" s="140"/>
      <c r="BL426" s="140"/>
      <c r="BM426" s="140"/>
      <c r="BN426" s="140"/>
      <c r="BO426" s="140"/>
      <c r="BP426" s="140"/>
      <c r="BQ426" s="140"/>
      <c r="BR426" s="140"/>
      <c r="BS426" s="140"/>
      <c r="BT426" s="140"/>
      <c r="BU426" s="140"/>
      <c r="BV426" s="140"/>
      <c r="BW426" s="140"/>
      <c r="BX426" s="140"/>
      <c r="BY426" s="140"/>
      <c r="BZ426" s="140"/>
      <c r="CA426" s="140"/>
      <c r="CB426" s="140"/>
      <c r="CC426" s="140"/>
      <c r="CD426" s="140"/>
      <c r="CE426" s="140"/>
      <c r="CF426" s="140"/>
      <c r="CG426" s="140"/>
      <c r="CH426" s="140"/>
      <c r="CI426" s="140"/>
      <c r="CJ426" s="140"/>
      <c r="CK426" s="140"/>
      <c r="CL426" s="140"/>
      <c r="CM426" s="140"/>
      <c r="CN426" s="140"/>
      <c r="CO426" s="140"/>
      <c r="CP426" s="140"/>
      <c r="CQ426" s="140"/>
      <c r="CR426" s="140"/>
      <c r="CS426" s="140"/>
      <c r="CT426" s="140"/>
      <c r="CU426" s="140"/>
      <c r="CV426" s="140"/>
      <c r="CW426" s="140"/>
      <c r="CX426" s="140"/>
      <c r="CY426" s="103">
        <f t="shared" si="34"/>
        <v>0</v>
      </c>
      <c r="CZ426" s="78"/>
    </row>
    <row r="427" spans="1:104" x14ac:dyDescent="0.2">
      <c r="A427" s="26"/>
      <c r="B427" s="123">
        <f t="shared" si="35"/>
        <v>418</v>
      </c>
      <c r="C427" s="107"/>
      <c r="D427" s="111"/>
      <c r="F427" s="108"/>
      <c r="G427" s="120"/>
      <c r="H427" s="101">
        <f t="shared" si="33"/>
        <v>0</v>
      </c>
      <c r="I427" s="113"/>
      <c r="J427" s="113"/>
      <c r="K427" s="113"/>
      <c r="L427" s="113"/>
      <c r="M427" s="113"/>
      <c r="N427" s="113"/>
      <c r="O427" s="113"/>
      <c r="P427" s="27"/>
      <c r="Q427" s="113"/>
      <c r="R427" s="113"/>
      <c r="S427" s="113"/>
      <c r="T427" s="113"/>
      <c r="U427" s="113"/>
      <c r="V427" s="113"/>
      <c r="W427" s="113"/>
      <c r="X427" s="28"/>
      <c r="Y427" s="221"/>
      <c r="Z427" s="221"/>
      <c r="AA427" s="221"/>
      <c r="AB427" s="221"/>
      <c r="AC427" s="221"/>
      <c r="AD427" s="221"/>
      <c r="AE427" s="221"/>
      <c r="AF427" s="28"/>
      <c r="AG427" s="221"/>
      <c r="AH427" s="221"/>
      <c r="AI427" s="221"/>
      <c r="AJ427" s="221"/>
      <c r="AK427" s="221"/>
      <c r="AL427" s="221"/>
      <c r="AM427" s="221"/>
      <c r="AN427" s="28"/>
      <c r="AO427" s="141"/>
      <c r="AP427" s="141"/>
      <c r="AQ427" s="141"/>
      <c r="AR427" s="79" t="str">
        <f t="shared" si="32"/>
        <v/>
      </c>
      <c r="AS427" s="139"/>
      <c r="AT427" s="139"/>
      <c r="AU427" s="28"/>
      <c r="AV427" s="215"/>
      <c r="AW427" s="215"/>
      <c r="AX427" s="28"/>
      <c r="AY427" s="140"/>
      <c r="AZ427" s="28"/>
      <c r="BA427" s="140"/>
      <c r="BB427" s="140"/>
      <c r="BC427" s="140"/>
      <c r="BD427" s="140"/>
      <c r="BE427" s="140"/>
      <c r="BF427" s="140"/>
      <c r="BG427" s="140"/>
      <c r="BH427" s="140"/>
      <c r="BI427" s="140"/>
      <c r="BJ427" s="140"/>
      <c r="BK427" s="140"/>
      <c r="BL427" s="140"/>
      <c r="BM427" s="140"/>
      <c r="BN427" s="140"/>
      <c r="BO427" s="140"/>
      <c r="BP427" s="140"/>
      <c r="BQ427" s="140"/>
      <c r="BR427" s="140"/>
      <c r="BS427" s="140"/>
      <c r="BT427" s="140"/>
      <c r="BU427" s="140"/>
      <c r="BV427" s="140"/>
      <c r="BW427" s="140"/>
      <c r="BX427" s="140"/>
      <c r="BY427" s="140"/>
      <c r="BZ427" s="140"/>
      <c r="CA427" s="140"/>
      <c r="CB427" s="140"/>
      <c r="CC427" s="140"/>
      <c r="CD427" s="140"/>
      <c r="CE427" s="140"/>
      <c r="CF427" s="140"/>
      <c r="CG427" s="140"/>
      <c r="CH427" s="140"/>
      <c r="CI427" s="140"/>
      <c r="CJ427" s="140"/>
      <c r="CK427" s="140"/>
      <c r="CL427" s="140"/>
      <c r="CM427" s="140"/>
      <c r="CN427" s="140"/>
      <c r="CO427" s="140"/>
      <c r="CP427" s="140"/>
      <c r="CQ427" s="140"/>
      <c r="CR427" s="140"/>
      <c r="CS427" s="140"/>
      <c r="CT427" s="140"/>
      <c r="CU427" s="140"/>
      <c r="CV427" s="140"/>
      <c r="CW427" s="140"/>
      <c r="CX427" s="140"/>
      <c r="CY427" s="103">
        <f t="shared" si="34"/>
        <v>0</v>
      </c>
      <c r="CZ427" s="78"/>
    </row>
    <row r="428" spans="1:104" x14ac:dyDescent="0.2">
      <c r="A428" s="26"/>
      <c r="B428" s="123">
        <f t="shared" si="35"/>
        <v>419</v>
      </c>
      <c r="C428" s="107"/>
      <c r="D428" s="111"/>
      <c r="F428" s="108"/>
      <c r="G428" s="120"/>
      <c r="H428" s="101">
        <f t="shared" si="33"/>
        <v>0</v>
      </c>
      <c r="I428" s="113"/>
      <c r="J428" s="113"/>
      <c r="K428" s="113"/>
      <c r="L428" s="113"/>
      <c r="M428" s="113"/>
      <c r="N428" s="113"/>
      <c r="O428" s="113"/>
      <c r="P428" s="27"/>
      <c r="Q428" s="113"/>
      <c r="R428" s="113"/>
      <c r="S428" s="113"/>
      <c r="T428" s="113"/>
      <c r="U428" s="113"/>
      <c r="V428" s="113"/>
      <c r="W428" s="113"/>
      <c r="X428" s="28"/>
      <c r="Y428" s="221"/>
      <c r="Z428" s="221"/>
      <c r="AA428" s="221"/>
      <c r="AB428" s="221"/>
      <c r="AC428" s="221"/>
      <c r="AD428" s="221"/>
      <c r="AE428" s="221"/>
      <c r="AF428" s="28"/>
      <c r="AG428" s="221"/>
      <c r="AH428" s="221"/>
      <c r="AI428" s="221"/>
      <c r="AJ428" s="221"/>
      <c r="AK428" s="221"/>
      <c r="AL428" s="221"/>
      <c r="AM428" s="221"/>
      <c r="AN428" s="28"/>
      <c r="AO428" s="141"/>
      <c r="AP428" s="141"/>
      <c r="AQ428" s="141"/>
      <c r="AR428" s="79" t="str">
        <f t="shared" si="32"/>
        <v/>
      </c>
      <c r="AS428" s="139"/>
      <c r="AT428" s="139"/>
      <c r="AU428" s="28"/>
      <c r="AV428" s="215"/>
      <c r="AW428" s="215"/>
      <c r="AX428" s="28"/>
      <c r="AY428" s="140"/>
      <c r="AZ428" s="28"/>
      <c r="BA428" s="140"/>
      <c r="BB428" s="140"/>
      <c r="BC428" s="140"/>
      <c r="BD428" s="140"/>
      <c r="BE428" s="140"/>
      <c r="BF428" s="140"/>
      <c r="BG428" s="140"/>
      <c r="BH428" s="140"/>
      <c r="BI428" s="140"/>
      <c r="BJ428" s="140"/>
      <c r="BK428" s="140"/>
      <c r="BL428" s="140"/>
      <c r="BM428" s="140"/>
      <c r="BN428" s="140"/>
      <c r="BO428" s="140"/>
      <c r="BP428" s="140"/>
      <c r="BQ428" s="140"/>
      <c r="BR428" s="140"/>
      <c r="BS428" s="140"/>
      <c r="BT428" s="140"/>
      <c r="BU428" s="140"/>
      <c r="BV428" s="140"/>
      <c r="BW428" s="140"/>
      <c r="BX428" s="140"/>
      <c r="BY428" s="140"/>
      <c r="BZ428" s="140"/>
      <c r="CA428" s="140"/>
      <c r="CB428" s="140"/>
      <c r="CC428" s="140"/>
      <c r="CD428" s="140"/>
      <c r="CE428" s="140"/>
      <c r="CF428" s="140"/>
      <c r="CG428" s="140"/>
      <c r="CH428" s="140"/>
      <c r="CI428" s="140"/>
      <c r="CJ428" s="140"/>
      <c r="CK428" s="140"/>
      <c r="CL428" s="140"/>
      <c r="CM428" s="140"/>
      <c r="CN428" s="140"/>
      <c r="CO428" s="140"/>
      <c r="CP428" s="140"/>
      <c r="CQ428" s="140"/>
      <c r="CR428" s="140"/>
      <c r="CS428" s="140"/>
      <c r="CT428" s="140"/>
      <c r="CU428" s="140"/>
      <c r="CV428" s="140"/>
      <c r="CW428" s="140"/>
      <c r="CX428" s="140"/>
      <c r="CY428" s="103">
        <f t="shared" si="34"/>
        <v>0</v>
      </c>
      <c r="CZ428" s="78"/>
    </row>
    <row r="429" spans="1:104" x14ac:dyDescent="0.2">
      <c r="A429" s="26"/>
      <c r="B429" s="123">
        <f t="shared" si="35"/>
        <v>420</v>
      </c>
      <c r="C429" s="107"/>
      <c r="D429" s="111"/>
      <c r="F429" s="108"/>
      <c r="G429" s="120"/>
      <c r="H429" s="101">
        <f t="shared" si="33"/>
        <v>0</v>
      </c>
      <c r="I429" s="113"/>
      <c r="J429" s="113"/>
      <c r="K429" s="113"/>
      <c r="L429" s="113"/>
      <c r="M429" s="113"/>
      <c r="N429" s="113"/>
      <c r="O429" s="113"/>
      <c r="P429" s="27"/>
      <c r="Q429" s="113"/>
      <c r="R429" s="113"/>
      <c r="S429" s="113"/>
      <c r="T429" s="113"/>
      <c r="U429" s="113"/>
      <c r="V429" s="113"/>
      <c r="W429" s="113"/>
      <c r="X429" s="28"/>
      <c r="Y429" s="221"/>
      <c r="Z429" s="221"/>
      <c r="AA429" s="221"/>
      <c r="AB429" s="221"/>
      <c r="AC429" s="221"/>
      <c r="AD429" s="221"/>
      <c r="AE429" s="221"/>
      <c r="AF429" s="28"/>
      <c r="AG429" s="221"/>
      <c r="AH429" s="221"/>
      <c r="AI429" s="221"/>
      <c r="AJ429" s="221"/>
      <c r="AK429" s="221"/>
      <c r="AL429" s="221"/>
      <c r="AM429" s="221"/>
      <c r="AN429" s="28"/>
      <c r="AO429" s="141"/>
      <c r="AP429" s="141"/>
      <c r="AQ429" s="141"/>
      <c r="AR429" s="79" t="str">
        <f t="shared" si="32"/>
        <v/>
      </c>
      <c r="AS429" s="139"/>
      <c r="AT429" s="139"/>
      <c r="AU429" s="28"/>
      <c r="AV429" s="215"/>
      <c r="AW429" s="215"/>
      <c r="AX429" s="28"/>
      <c r="AY429" s="140"/>
      <c r="AZ429" s="28"/>
      <c r="BA429" s="140"/>
      <c r="BB429" s="140"/>
      <c r="BC429" s="140"/>
      <c r="BD429" s="140"/>
      <c r="BE429" s="140"/>
      <c r="BF429" s="140"/>
      <c r="BG429" s="140"/>
      <c r="BH429" s="140"/>
      <c r="BI429" s="140"/>
      <c r="BJ429" s="140"/>
      <c r="BK429" s="140"/>
      <c r="BL429" s="140"/>
      <c r="BM429" s="140"/>
      <c r="BN429" s="140"/>
      <c r="BO429" s="140"/>
      <c r="BP429" s="140"/>
      <c r="BQ429" s="140"/>
      <c r="BR429" s="140"/>
      <c r="BS429" s="140"/>
      <c r="BT429" s="140"/>
      <c r="BU429" s="140"/>
      <c r="BV429" s="140"/>
      <c r="BW429" s="140"/>
      <c r="BX429" s="140"/>
      <c r="BY429" s="140"/>
      <c r="BZ429" s="140"/>
      <c r="CA429" s="140"/>
      <c r="CB429" s="140"/>
      <c r="CC429" s="140"/>
      <c r="CD429" s="140"/>
      <c r="CE429" s="140"/>
      <c r="CF429" s="140"/>
      <c r="CG429" s="140"/>
      <c r="CH429" s="140"/>
      <c r="CI429" s="140"/>
      <c r="CJ429" s="140"/>
      <c r="CK429" s="140"/>
      <c r="CL429" s="140"/>
      <c r="CM429" s="140"/>
      <c r="CN429" s="140"/>
      <c r="CO429" s="140"/>
      <c r="CP429" s="140"/>
      <c r="CQ429" s="140"/>
      <c r="CR429" s="140"/>
      <c r="CS429" s="140"/>
      <c r="CT429" s="140"/>
      <c r="CU429" s="140"/>
      <c r="CV429" s="140"/>
      <c r="CW429" s="140"/>
      <c r="CX429" s="140"/>
      <c r="CY429" s="103">
        <f t="shared" si="34"/>
        <v>0</v>
      </c>
      <c r="CZ429" s="78"/>
    </row>
    <row r="430" spans="1:104" x14ac:dyDescent="0.2">
      <c r="A430" s="26"/>
      <c r="B430" s="123">
        <f t="shared" si="35"/>
        <v>421</v>
      </c>
      <c r="C430" s="107"/>
      <c r="D430" s="111"/>
      <c r="F430" s="108"/>
      <c r="G430" s="120"/>
      <c r="H430" s="101">
        <f t="shared" si="33"/>
        <v>0</v>
      </c>
      <c r="I430" s="113"/>
      <c r="J430" s="113"/>
      <c r="K430" s="113"/>
      <c r="L430" s="113"/>
      <c r="M430" s="113"/>
      <c r="N430" s="113"/>
      <c r="O430" s="113"/>
      <c r="P430" s="27"/>
      <c r="Q430" s="113"/>
      <c r="R430" s="113"/>
      <c r="S430" s="113"/>
      <c r="T430" s="113"/>
      <c r="U430" s="113"/>
      <c r="V430" s="113"/>
      <c r="W430" s="113"/>
      <c r="X430" s="28"/>
      <c r="Y430" s="221"/>
      <c r="Z430" s="221"/>
      <c r="AA430" s="221"/>
      <c r="AB430" s="221"/>
      <c r="AC430" s="221"/>
      <c r="AD430" s="221"/>
      <c r="AE430" s="221"/>
      <c r="AF430" s="28"/>
      <c r="AG430" s="221"/>
      <c r="AH430" s="221"/>
      <c r="AI430" s="221"/>
      <c r="AJ430" s="221"/>
      <c r="AK430" s="221"/>
      <c r="AL430" s="221"/>
      <c r="AM430" s="221"/>
      <c r="AN430" s="28"/>
      <c r="AO430" s="141"/>
      <c r="AP430" s="141"/>
      <c r="AQ430" s="141"/>
      <c r="AR430" s="79" t="str">
        <f t="shared" si="32"/>
        <v/>
      </c>
      <c r="AS430" s="139"/>
      <c r="AT430" s="139"/>
      <c r="AU430" s="28"/>
      <c r="AV430" s="215"/>
      <c r="AW430" s="215"/>
      <c r="AX430" s="28"/>
      <c r="AY430" s="140"/>
      <c r="AZ430" s="28"/>
      <c r="BA430" s="140"/>
      <c r="BB430" s="140"/>
      <c r="BC430" s="140"/>
      <c r="BD430" s="140"/>
      <c r="BE430" s="140"/>
      <c r="BF430" s="140"/>
      <c r="BG430" s="140"/>
      <c r="BH430" s="140"/>
      <c r="BI430" s="140"/>
      <c r="BJ430" s="140"/>
      <c r="BK430" s="140"/>
      <c r="BL430" s="140"/>
      <c r="BM430" s="140"/>
      <c r="BN430" s="140"/>
      <c r="BO430" s="140"/>
      <c r="BP430" s="140"/>
      <c r="BQ430" s="140"/>
      <c r="BR430" s="140"/>
      <c r="BS430" s="140"/>
      <c r="BT430" s="140"/>
      <c r="BU430" s="140"/>
      <c r="BV430" s="140"/>
      <c r="BW430" s="140"/>
      <c r="BX430" s="140"/>
      <c r="BY430" s="140"/>
      <c r="BZ430" s="140"/>
      <c r="CA430" s="140"/>
      <c r="CB430" s="140"/>
      <c r="CC430" s="140"/>
      <c r="CD430" s="140"/>
      <c r="CE430" s="140"/>
      <c r="CF430" s="140"/>
      <c r="CG430" s="140"/>
      <c r="CH430" s="140"/>
      <c r="CI430" s="140"/>
      <c r="CJ430" s="140"/>
      <c r="CK430" s="140"/>
      <c r="CL430" s="140"/>
      <c r="CM430" s="140"/>
      <c r="CN430" s="140"/>
      <c r="CO430" s="140"/>
      <c r="CP430" s="140"/>
      <c r="CQ430" s="140"/>
      <c r="CR430" s="140"/>
      <c r="CS430" s="140"/>
      <c r="CT430" s="140"/>
      <c r="CU430" s="140"/>
      <c r="CV430" s="140"/>
      <c r="CW430" s="140"/>
      <c r="CX430" s="140"/>
      <c r="CY430" s="103">
        <f t="shared" si="34"/>
        <v>0</v>
      </c>
      <c r="CZ430" s="78"/>
    </row>
    <row r="431" spans="1:104" x14ac:dyDescent="0.2">
      <c r="A431" s="26"/>
      <c r="B431" s="123">
        <f t="shared" si="35"/>
        <v>422</v>
      </c>
      <c r="C431" s="107"/>
      <c r="D431" s="111"/>
      <c r="F431" s="108"/>
      <c r="G431" s="120"/>
      <c r="H431" s="101">
        <f t="shared" si="33"/>
        <v>0</v>
      </c>
      <c r="I431" s="113"/>
      <c r="J431" s="113"/>
      <c r="K431" s="113"/>
      <c r="L431" s="113"/>
      <c r="M431" s="113"/>
      <c r="N431" s="113"/>
      <c r="O431" s="113"/>
      <c r="P431" s="27"/>
      <c r="Q431" s="113"/>
      <c r="R431" s="113"/>
      <c r="S431" s="113"/>
      <c r="T431" s="113"/>
      <c r="U431" s="113"/>
      <c r="V431" s="113"/>
      <c r="W431" s="113"/>
      <c r="X431" s="28"/>
      <c r="Y431" s="221"/>
      <c r="Z431" s="221"/>
      <c r="AA431" s="221"/>
      <c r="AB431" s="221"/>
      <c r="AC431" s="221"/>
      <c r="AD431" s="221"/>
      <c r="AE431" s="221"/>
      <c r="AF431" s="28"/>
      <c r="AG431" s="221"/>
      <c r="AH431" s="221"/>
      <c r="AI431" s="221"/>
      <c r="AJ431" s="221"/>
      <c r="AK431" s="221"/>
      <c r="AL431" s="221"/>
      <c r="AM431" s="221"/>
      <c r="AN431" s="28"/>
      <c r="AO431" s="141"/>
      <c r="AP431" s="141"/>
      <c r="AQ431" s="141"/>
      <c r="AR431" s="79" t="str">
        <f t="shared" si="32"/>
        <v/>
      </c>
      <c r="AS431" s="139"/>
      <c r="AT431" s="139"/>
      <c r="AU431" s="28"/>
      <c r="AV431" s="215"/>
      <c r="AW431" s="215"/>
      <c r="AX431" s="28"/>
      <c r="AY431" s="140"/>
      <c r="AZ431" s="28"/>
      <c r="BA431" s="140"/>
      <c r="BB431" s="140"/>
      <c r="BC431" s="140"/>
      <c r="BD431" s="140"/>
      <c r="BE431" s="140"/>
      <c r="BF431" s="140"/>
      <c r="BG431" s="140"/>
      <c r="BH431" s="140"/>
      <c r="BI431" s="140"/>
      <c r="BJ431" s="140"/>
      <c r="BK431" s="140"/>
      <c r="BL431" s="140"/>
      <c r="BM431" s="140"/>
      <c r="BN431" s="140"/>
      <c r="BO431" s="140"/>
      <c r="BP431" s="140"/>
      <c r="BQ431" s="140"/>
      <c r="BR431" s="140"/>
      <c r="BS431" s="140"/>
      <c r="BT431" s="140"/>
      <c r="BU431" s="140"/>
      <c r="BV431" s="140"/>
      <c r="BW431" s="140"/>
      <c r="BX431" s="140"/>
      <c r="BY431" s="140"/>
      <c r="BZ431" s="140"/>
      <c r="CA431" s="140"/>
      <c r="CB431" s="140"/>
      <c r="CC431" s="140"/>
      <c r="CD431" s="140"/>
      <c r="CE431" s="140"/>
      <c r="CF431" s="140"/>
      <c r="CG431" s="140"/>
      <c r="CH431" s="140"/>
      <c r="CI431" s="140"/>
      <c r="CJ431" s="140"/>
      <c r="CK431" s="140"/>
      <c r="CL431" s="140"/>
      <c r="CM431" s="140"/>
      <c r="CN431" s="140"/>
      <c r="CO431" s="140"/>
      <c r="CP431" s="140"/>
      <c r="CQ431" s="140"/>
      <c r="CR431" s="140"/>
      <c r="CS431" s="140"/>
      <c r="CT431" s="140"/>
      <c r="CU431" s="140"/>
      <c r="CV431" s="140"/>
      <c r="CW431" s="140"/>
      <c r="CX431" s="140"/>
      <c r="CY431" s="103">
        <f t="shared" si="34"/>
        <v>0</v>
      </c>
      <c r="CZ431" s="78"/>
    </row>
    <row r="432" spans="1:104" x14ac:dyDescent="0.2">
      <c r="A432" s="26"/>
      <c r="B432" s="123">
        <f t="shared" si="35"/>
        <v>423</v>
      </c>
      <c r="C432" s="107"/>
      <c r="D432" s="111"/>
      <c r="F432" s="108"/>
      <c r="G432" s="120"/>
      <c r="H432" s="101">
        <f t="shared" si="33"/>
        <v>0</v>
      </c>
      <c r="I432" s="113"/>
      <c r="J432" s="113"/>
      <c r="K432" s="113"/>
      <c r="L432" s="113"/>
      <c r="M432" s="113"/>
      <c r="N432" s="113"/>
      <c r="O432" s="113"/>
      <c r="P432" s="27"/>
      <c r="Q432" s="113"/>
      <c r="R432" s="113"/>
      <c r="S432" s="113"/>
      <c r="T432" s="113"/>
      <c r="U432" s="113"/>
      <c r="V432" s="113"/>
      <c r="W432" s="113"/>
      <c r="X432" s="28"/>
      <c r="Y432" s="221"/>
      <c r="Z432" s="221"/>
      <c r="AA432" s="221"/>
      <c r="AB432" s="221"/>
      <c r="AC432" s="221"/>
      <c r="AD432" s="221"/>
      <c r="AE432" s="221"/>
      <c r="AF432" s="28"/>
      <c r="AG432" s="221"/>
      <c r="AH432" s="221"/>
      <c r="AI432" s="221"/>
      <c r="AJ432" s="221"/>
      <c r="AK432" s="221"/>
      <c r="AL432" s="221"/>
      <c r="AM432" s="221"/>
      <c r="AN432" s="28"/>
      <c r="AO432" s="141"/>
      <c r="AP432" s="141"/>
      <c r="AQ432" s="141"/>
      <c r="AR432" s="79" t="str">
        <f t="shared" si="32"/>
        <v/>
      </c>
      <c r="AS432" s="139"/>
      <c r="AT432" s="139"/>
      <c r="AU432" s="28"/>
      <c r="AV432" s="215"/>
      <c r="AW432" s="215"/>
      <c r="AX432" s="28"/>
      <c r="AY432" s="140"/>
      <c r="AZ432" s="28"/>
      <c r="BA432" s="140"/>
      <c r="BB432" s="140"/>
      <c r="BC432" s="140"/>
      <c r="BD432" s="140"/>
      <c r="BE432" s="140"/>
      <c r="BF432" s="140"/>
      <c r="BG432" s="140"/>
      <c r="BH432" s="140"/>
      <c r="BI432" s="140"/>
      <c r="BJ432" s="140"/>
      <c r="BK432" s="140"/>
      <c r="BL432" s="140"/>
      <c r="BM432" s="140"/>
      <c r="BN432" s="140"/>
      <c r="BO432" s="140"/>
      <c r="BP432" s="140"/>
      <c r="BQ432" s="140"/>
      <c r="BR432" s="140"/>
      <c r="BS432" s="140"/>
      <c r="BT432" s="140"/>
      <c r="BU432" s="140"/>
      <c r="BV432" s="140"/>
      <c r="BW432" s="140"/>
      <c r="BX432" s="140"/>
      <c r="BY432" s="140"/>
      <c r="BZ432" s="140"/>
      <c r="CA432" s="140"/>
      <c r="CB432" s="140"/>
      <c r="CC432" s="140"/>
      <c r="CD432" s="140"/>
      <c r="CE432" s="140"/>
      <c r="CF432" s="140"/>
      <c r="CG432" s="140"/>
      <c r="CH432" s="140"/>
      <c r="CI432" s="140"/>
      <c r="CJ432" s="140"/>
      <c r="CK432" s="140"/>
      <c r="CL432" s="140"/>
      <c r="CM432" s="140"/>
      <c r="CN432" s="140"/>
      <c r="CO432" s="140"/>
      <c r="CP432" s="140"/>
      <c r="CQ432" s="140"/>
      <c r="CR432" s="140"/>
      <c r="CS432" s="140"/>
      <c r="CT432" s="140"/>
      <c r="CU432" s="140"/>
      <c r="CV432" s="140"/>
      <c r="CW432" s="140"/>
      <c r="CX432" s="140"/>
      <c r="CY432" s="103">
        <f t="shared" si="34"/>
        <v>0</v>
      </c>
      <c r="CZ432" s="78"/>
    </row>
    <row r="433" spans="1:104" x14ac:dyDescent="0.2">
      <c r="A433" s="26"/>
      <c r="B433" s="123">
        <f t="shared" si="35"/>
        <v>424</v>
      </c>
      <c r="C433" s="107"/>
      <c r="D433" s="111"/>
      <c r="F433" s="108"/>
      <c r="G433" s="120"/>
      <c r="H433" s="101">
        <f t="shared" si="33"/>
        <v>0</v>
      </c>
      <c r="I433" s="113"/>
      <c r="J433" s="113"/>
      <c r="K433" s="113"/>
      <c r="L433" s="113"/>
      <c r="M433" s="113"/>
      <c r="N433" s="113"/>
      <c r="O433" s="113"/>
      <c r="P433" s="27"/>
      <c r="Q433" s="113"/>
      <c r="R433" s="113"/>
      <c r="S433" s="113"/>
      <c r="T433" s="113"/>
      <c r="U433" s="113"/>
      <c r="V433" s="113"/>
      <c r="W433" s="113"/>
      <c r="X433" s="28"/>
      <c r="Y433" s="221"/>
      <c r="Z433" s="221"/>
      <c r="AA433" s="221"/>
      <c r="AB433" s="221"/>
      <c r="AC433" s="221"/>
      <c r="AD433" s="221"/>
      <c r="AE433" s="221"/>
      <c r="AF433" s="28"/>
      <c r="AG433" s="221"/>
      <c r="AH433" s="221"/>
      <c r="AI433" s="221"/>
      <c r="AJ433" s="221"/>
      <c r="AK433" s="221"/>
      <c r="AL433" s="221"/>
      <c r="AM433" s="221"/>
      <c r="AN433" s="28"/>
      <c r="AO433" s="141"/>
      <c r="AP433" s="141"/>
      <c r="AQ433" s="141"/>
      <c r="AR433" s="79" t="str">
        <f t="shared" si="32"/>
        <v/>
      </c>
      <c r="AS433" s="139"/>
      <c r="AT433" s="139"/>
      <c r="AU433" s="28"/>
      <c r="AV433" s="215"/>
      <c r="AW433" s="215"/>
      <c r="AX433" s="28"/>
      <c r="AY433" s="140"/>
      <c r="AZ433" s="28"/>
      <c r="BA433" s="140"/>
      <c r="BB433" s="140"/>
      <c r="BC433" s="140"/>
      <c r="BD433" s="140"/>
      <c r="BE433" s="140"/>
      <c r="BF433" s="140"/>
      <c r="BG433" s="140"/>
      <c r="BH433" s="140"/>
      <c r="BI433" s="140"/>
      <c r="BJ433" s="140"/>
      <c r="BK433" s="140"/>
      <c r="BL433" s="140"/>
      <c r="BM433" s="140"/>
      <c r="BN433" s="140"/>
      <c r="BO433" s="140"/>
      <c r="BP433" s="140"/>
      <c r="BQ433" s="140"/>
      <c r="BR433" s="140"/>
      <c r="BS433" s="140"/>
      <c r="BT433" s="140"/>
      <c r="BU433" s="140"/>
      <c r="BV433" s="140"/>
      <c r="BW433" s="140"/>
      <c r="BX433" s="140"/>
      <c r="BY433" s="140"/>
      <c r="BZ433" s="140"/>
      <c r="CA433" s="140"/>
      <c r="CB433" s="140"/>
      <c r="CC433" s="140"/>
      <c r="CD433" s="140"/>
      <c r="CE433" s="140"/>
      <c r="CF433" s="140"/>
      <c r="CG433" s="140"/>
      <c r="CH433" s="140"/>
      <c r="CI433" s="140"/>
      <c r="CJ433" s="140"/>
      <c r="CK433" s="140"/>
      <c r="CL433" s="140"/>
      <c r="CM433" s="140"/>
      <c r="CN433" s="140"/>
      <c r="CO433" s="140"/>
      <c r="CP433" s="140"/>
      <c r="CQ433" s="140"/>
      <c r="CR433" s="140"/>
      <c r="CS433" s="140"/>
      <c r="CT433" s="140"/>
      <c r="CU433" s="140"/>
      <c r="CV433" s="140"/>
      <c r="CW433" s="140"/>
      <c r="CX433" s="140"/>
      <c r="CY433" s="103">
        <f t="shared" si="34"/>
        <v>0</v>
      </c>
      <c r="CZ433" s="78"/>
    </row>
    <row r="434" spans="1:104" x14ac:dyDescent="0.2">
      <c r="A434" s="26"/>
      <c r="B434" s="123">
        <f t="shared" si="35"/>
        <v>425</v>
      </c>
      <c r="C434" s="107"/>
      <c r="D434" s="111"/>
      <c r="F434" s="108"/>
      <c r="G434" s="120"/>
      <c r="H434" s="101">
        <f t="shared" si="33"/>
        <v>0</v>
      </c>
      <c r="I434" s="113"/>
      <c r="J434" s="113"/>
      <c r="K434" s="113"/>
      <c r="L434" s="113"/>
      <c r="M434" s="113"/>
      <c r="N434" s="113"/>
      <c r="O434" s="113"/>
      <c r="P434" s="27"/>
      <c r="Q434" s="113"/>
      <c r="R434" s="113"/>
      <c r="S434" s="113"/>
      <c r="T434" s="113"/>
      <c r="U434" s="113"/>
      <c r="V434" s="113"/>
      <c r="W434" s="113"/>
      <c r="X434" s="28"/>
      <c r="Y434" s="221"/>
      <c r="Z434" s="221"/>
      <c r="AA434" s="221"/>
      <c r="AB434" s="221"/>
      <c r="AC434" s="221"/>
      <c r="AD434" s="221"/>
      <c r="AE434" s="221"/>
      <c r="AF434" s="28"/>
      <c r="AG434" s="221"/>
      <c r="AH434" s="221"/>
      <c r="AI434" s="221"/>
      <c r="AJ434" s="221"/>
      <c r="AK434" s="221"/>
      <c r="AL434" s="221"/>
      <c r="AM434" s="221"/>
      <c r="AN434" s="28"/>
      <c r="AO434" s="141"/>
      <c r="AP434" s="141"/>
      <c r="AQ434" s="141"/>
      <c r="AR434" s="79" t="str">
        <f t="shared" si="32"/>
        <v/>
      </c>
      <c r="AS434" s="139"/>
      <c r="AT434" s="139"/>
      <c r="AU434" s="28"/>
      <c r="AV434" s="215"/>
      <c r="AW434" s="215"/>
      <c r="AX434" s="28"/>
      <c r="AY434" s="140"/>
      <c r="AZ434" s="28"/>
      <c r="BA434" s="140"/>
      <c r="BB434" s="140"/>
      <c r="BC434" s="140"/>
      <c r="BD434" s="140"/>
      <c r="BE434" s="140"/>
      <c r="BF434" s="140"/>
      <c r="BG434" s="140"/>
      <c r="BH434" s="140"/>
      <c r="BI434" s="140"/>
      <c r="BJ434" s="140"/>
      <c r="BK434" s="140"/>
      <c r="BL434" s="140"/>
      <c r="BM434" s="140"/>
      <c r="BN434" s="140"/>
      <c r="BO434" s="140"/>
      <c r="BP434" s="140"/>
      <c r="BQ434" s="140"/>
      <c r="BR434" s="140"/>
      <c r="BS434" s="140"/>
      <c r="BT434" s="140"/>
      <c r="BU434" s="140"/>
      <c r="BV434" s="140"/>
      <c r="BW434" s="140"/>
      <c r="BX434" s="140"/>
      <c r="BY434" s="140"/>
      <c r="BZ434" s="140"/>
      <c r="CA434" s="140"/>
      <c r="CB434" s="140"/>
      <c r="CC434" s="140"/>
      <c r="CD434" s="140"/>
      <c r="CE434" s="140"/>
      <c r="CF434" s="140"/>
      <c r="CG434" s="140"/>
      <c r="CH434" s="140"/>
      <c r="CI434" s="140"/>
      <c r="CJ434" s="140"/>
      <c r="CK434" s="140"/>
      <c r="CL434" s="140"/>
      <c r="CM434" s="140"/>
      <c r="CN434" s="140"/>
      <c r="CO434" s="140"/>
      <c r="CP434" s="140"/>
      <c r="CQ434" s="140"/>
      <c r="CR434" s="140"/>
      <c r="CS434" s="140"/>
      <c r="CT434" s="140"/>
      <c r="CU434" s="140"/>
      <c r="CV434" s="140"/>
      <c r="CW434" s="140"/>
      <c r="CX434" s="140"/>
      <c r="CY434" s="103">
        <f t="shared" si="34"/>
        <v>0</v>
      </c>
      <c r="CZ434" s="78"/>
    </row>
    <row r="435" spans="1:104" x14ac:dyDescent="0.2">
      <c r="A435" s="26"/>
      <c r="B435" s="123">
        <f t="shared" si="35"/>
        <v>426</v>
      </c>
      <c r="C435" s="107"/>
      <c r="D435" s="111"/>
      <c r="F435" s="108"/>
      <c r="G435" s="120"/>
      <c r="H435" s="101">
        <f t="shared" si="33"/>
        <v>0</v>
      </c>
      <c r="I435" s="113"/>
      <c r="J435" s="113"/>
      <c r="K435" s="113"/>
      <c r="L435" s="113"/>
      <c r="M435" s="113"/>
      <c r="N435" s="113"/>
      <c r="O435" s="113"/>
      <c r="P435" s="27"/>
      <c r="Q435" s="113"/>
      <c r="R435" s="113"/>
      <c r="S435" s="113"/>
      <c r="T435" s="113"/>
      <c r="U435" s="113"/>
      <c r="V435" s="113"/>
      <c r="W435" s="113"/>
      <c r="X435" s="28"/>
      <c r="Y435" s="221"/>
      <c r="Z435" s="221"/>
      <c r="AA435" s="221"/>
      <c r="AB435" s="221"/>
      <c r="AC435" s="221"/>
      <c r="AD435" s="221"/>
      <c r="AE435" s="221"/>
      <c r="AF435" s="28"/>
      <c r="AG435" s="221"/>
      <c r="AH435" s="221"/>
      <c r="AI435" s="221"/>
      <c r="AJ435" s="221"/>
      <c r="AK435" s="221"/>
      <c r="AL435" s="221"/>
      <c r="AM435" s="221"/>
      <c r="AN435" s="28"/>
      <c r="AO435" s="141"/>
      <c r="AP435" s="141"/>
      <c r="AQ435" s="141"/>
      <c r="AR435" s="79" t="str">
        <f t="shared" si="32"/>
        <v/>
      </c>
      <c r="AS435" s="139"/>
      <c r="AT435" s="139"/>
      <c r="AU435" s="28"/>
      <c r="AV435" s="215"/>
      <c r="AW435" s="215"/>
      <c r="AX435" s="28"/>
      <c r="AY435" s="140"/>
      <c r="AZ435" s="28"/>
      <c r="BA435" s="140"/>
      <c r="BB435" s="140"/>
      <c r="BC435" s="140"/>
      <c r="BD435" s="140"/>
      <c r="BE435" s="140"/>
      <c r="BF435" s="140"/>
      <c r="BG435" s="140"/>
      <c r="BH435" s="140"/>
      <c r="BI435" s="140"/>
      <c r="BJ435" s="140"/>
      <c r="BK435" s="140"/>
      <c r="BL435" s="140"/>
      <c r="BM435" s="140"/>
      <c r="BN435" s="140"/>
      <c r="BO435" s="140"/>
      <c r="BP435" s="140"/>
      <c r="BQ435" s="140"/>
      <c r="BR435" s="140"/>
      <c r="BS435" s="140"/>
      <c r="BT435" s="140"/>
      <c r="BU435" s="140"/>
      <c r="BV435" s="140"/>
      <c r="BW435" s="140"/>
      <c r="BX435" s="140"/>
      <c r="BY435" s="140"/>
      <c r="BZ435" s="140"/>
      <c r="CA435" s="140"/>
      <c r="CB435" s="140"/>
      <c r="CC435" s="140"/>
      <c r="CD435" s="140"/>
      <c r="CE435" s="140"/>
      <c r="CF435" s="140"/>
      <c r="CG435" s="140"/>
      <c r="CH435" s="140"/>
      <c r="CI435" s="140"/>
      <c r="CJ435" s="140"/>
      <c r="CK435" s="140"/>
      <c r="CL435" s="140"/>
      <c r="CM435" s="140"/>
      <c r="CN435" s="140"/>
      <c r="CO435" s="140"/>
      <c r="CP435" s="140"/>
      <c r="CQ435" s="140"/>
      <c r="CR435" s="140"/>
      <c r="CS435" s="140"/>
      <c r="CT435" s="140"/>
      <c r="CU435" s="140"/>
      <c r="CV435" s="140"/>
      <c r="CW435" s="140"/>
      <c r="CX435" s="140"/>
      <c r="CY435" s="103">
        <f t="shared" si="34"/>
        <v>0</v>
      </c>
      <c r="CZ435" s="78"/>
    </row>
    <row r="436" spans="1:104" x14ac:dyDescent="0.2">
      <c r="A436" s="26"/>
      <c r="B436" s="123">
        <f t="shared" si="35"/>
        <v>427</v>
      </c>
      <c r="C436" s="107"/>
      <c r="D436" s="111"/>
      <c r="F436" s="108"/>
      <c r="G436" s="120"/>
      <c r="H436" s="101">
        <f t="shared" si="33"/>
        <v>0</v>
      </c>
      <c r="I436" s="113"/>
      <c r="J436" s="113"/>
      <c r="K436" s="113"/>
      <c r="L436" s="113"/>
      <c r="M436" s="113"/>
      <c r="N436" s="113"/>
      <c r="O436" s="113"/>
      <c r="P436" s="27"/>
      <c r="Q436" s="113"/>
      <c r="R436" s="113"/>
      <c r="S436" s="113"/>
      <c r="T436" s="113"/>
      <c r="U436" s="113"/>
      <c r="V436" s="113"/>
      <c r="W436" s="113"/>
      <c r="X436" s="28"/>
      <c r="Y436" s="221"/>
      <c r="Z436" s="221"/>
      <c r="AA436" s="221"/>
      <c r="AB436" s="221"/>
      <c r="AC436" s="221"/>
      <c r="AD436" s="221"/>
      <c r="AE436" s="221"/>
      <c r="AF436" s="28"/>
      <c r="AG436" s="221"/>
      <c r="AH436" s="221"/>
      <c r="AI436" s="221"/>
      <c r="AJ436" s="221"/>
      <c r="AK436" s="221"/>
      <c r="AL436" s="221"/>
      <c r="AM436" s="221"/>
      <c r="AN436" s="28"/>
      <c r="AO436" s="141"/>
      <c r="AP436" s="141"/>
      <c r="AQ436" s="141"/>
      <c r="AR436" s="79" t="str">
        <f t="shared" si="32"/>
        <v/>
      </c>
      <c r="AS436" s="139"/>
      <c r="AT436" s="139"/>
      <c r="AU436" s="28"/>
      <c r="AV436" s="215"/>
      <c r="AW436" s="215"/>
      <c r="AX436" s="28"/>
      <c r="AY436" s="140"/>
      <c r="AZ436" s="28"/>
      <c r="BA436" s="140"/>
      <c r="BB436" s="140"/>
      <c r="BC436" s="140"/>
      <c r="BD436" s="140"/>
      <c r="BE436" s="140"/>
      <c r="BF436" s="140"/>
      <c r="BG436" s="140"/>
      <c r="BH436" s="140"/>
      <c r="BI436" s="140"/>
      <c r="BJ436" s="140"/>
      <c r="BK436" s="140"/>
      <c r="BL436" s="140"/>
      <c r="BM436" s="140"/>
      <c r="BN436" s="140"/>
      <c r="BO436" s="140"/>
      <c r="BP436" s="140"/>
      <c r="BQ436" s="140"/>
      <c r="BR436" s="140"/>
      <c r="BS436" s="140"/>
      <c r="BT436" s="140"/>
      <c r="BU436" s="140"/>
      <c r="BV436" s="140"/>
      <c r="BW436" s="140"/>
      <c r="BX436" s="140"/>
      <c r="BY436" s="140"/>
      <c r="BZ436" s="140"/>
      <c r="CA436" s="140"/>
      <c r="CB436" s="140"/>
      <c r="CC436" s="140"/>
      <c r="CD436" s="140"/>
      <c r="CE436" s="140"/>
      <c r="CF436" s="140"/>
      <c r="CG436" s="140"/>
      <c r="CH436" s="140"/>
      <c r="CI436" s="140"/>
      <c r="CJ436" s="140"/>
      <c r="CK436" s="140"/>
      <c r="CL436" s="140"/>
      <c r="CM436" s="140"/>
      <c r="CN436" s="140"/>
      <c r="CO436" s="140"/>
      <c r="CP436" s="140"/>
      <c r="CQ436" s="140"/>
      <c r="CR436" s="140"/>
      <c r="CS436" s="140"/>
      <c r="CT436" s="140"/>
      <c r="CU436" s="140"/>
      <c r="CV436" s="140"/>
      <c r="CW436" s="140"/>
      <c r="CX436" s="140"/>
      <c r="CY436" s="103">
        <f t="shared" si="34"/>
        <v>0</v>
      </c>
      <c r="CZ436" s="78"/>
    </row>
    <row r="437" spans="1:104" x14ac:dyDescent="0.2">
      <c r="A437" s="26"/>
      <c r="B437" s="123">
        <f t="shared" si="35"/>
        <v>428</v>
      </c>
      <c r="C437" s="107"/>
      <c r="D437" s="111"/>
      <c r="F437" s="108"/>
      <c r="G437" s="120"/>
      <c r="H437" s="101">
        <f t="shared" si="33"/>
        <v>0</v>
      </c>
      <c r="I437" s="113"/>
      <c r="J437" s="113"/>
      <c r="K437" s="113"/>
      <c r="L437" s="113"/>
      <c r="M437" s="113"/>
      <c r="N437" s="113"/>
      <c r="O437" s="113"/>
      <c r="P437" s="27"/>
      <c r="Q437" s="113"/>
      <c r="R437" s="113"/>
      <c r="S437" s="113"/>
      <c r="T437" s="113"/>
      <c r="U437" s="113"/>
      <c r="V437" s="113"/>
      <c r="W437" s="113"/>
      <c r="X437" s="28"/>
      <c r="Y437" s="221"/>
      <c r="Z437" s="221"/>
      <c r="AA437" s="221"/>
      <c r="AB437" s="221"/>
      <c r="AC437" s="221"/>
      <c r="AD437" s="221"/>
      <c r="AE437" s="221"/>
      <c r="AF437" s="28"/>
      <c r="AG437" s="221"/>
      <c r="AH437" s="221"/>
      <c r="AI437" s="221"/>
      <c r="AJ437" s="221"/>
      <c r="AK437" s="221"/>
      <c r="AL437" s="221"/>
      <c r="AM437" s="221"/>
      <c r="AN437" s="28"/>
      <c r="AO437" s="141"/>
      <c r="AP437" s="141"/>
      <c r="AQ437" s="141"/>
      <c r="AR437" s="79" t="str">
        <f t="shared" si="32"/>
        <v/>
      </c>
      <c r="AS437" s="139"/>
      <c r="AT437" s="139"/>
      <c r="AU437" s="28"/>
      <c r="AV437" s="215"/>
      <c r="AW437" s="215"/>
      <c r="AX437" s="28"/>
      <c r="AY437" s="140"/>
      <c r="AZ437" s="28"/>
      <c r="BA437" s="140"/>
      <c r="BB437" s="140"/>
      <c r="BC437" s="140"/>
      <c r="BD437" s="140"/>
      <c r="BE437" s="140"/>
      <c r="BF437" s="140"/>
      <c r="BG437" s="140"/>
      <c r="BH437" s="140"/>
      <c r="BI437" s="140"/>
      <c r="BJ437" s="140"/>
      <c r="BK437" s="140"/>
      <c r="BL437" s="140"/>
      <c r="BM437" s="140"/>
      <c r="BN437" s="140"/>
      <c r="BO437" s="140"/>
      <c r="BP437" s="140"/>
      <c r="BQ437" s="140"/>
      <c r="BR437" s="140"/>
      <c r="BS437" s="140"/>
      <c r="BT437" s="140"/>
      <c r="BU437" s="140"/>
      <c r="BV437" s="140"/>
      <c r="BW437" s="140"/>
      <c r="BX437" s="140"/>
      <c r="BY437" s="140"/>
      <c r="BZ437" s="140"/>
      <c r="CA437" s="140"/>
      <c r="CB437" s="140"/>
      <c r="CC437" s="140"/>
      <c r="CD437" s="140"/>
      <c r="CE437" s="140"/>
      <c r="CF437" s="140"/>
      <c r="CG437" s="140"/>
      <c r="CH437" s="140"/>
      <c r="CI437" s="140"/>
      <c r="CJ437" s="140"/>
      <c r="CK437" s="140"/>
      <c r="CL437" s="140"/>
      <c r="CM437" s="140"/>
      <c r="CN437" s="140"/>
      <c r="CO437" s="140"/>
      <c r="CP437" s="140"/>
      <c r="CQ437" s="140"/>
      <c r="CR437" s="140"/>
      <c r="CS437" s="140"/>
      <c r="CT437" s="140"/>
      <c r="CU437" s="140"/>
      <c r="CV437" s="140"/>
      <c r="CW437" s="140"/>
      <c r="CX437" s="140"/>
      <c r="CY437" s="103">
        <f t="shared" si="34"/>
        <v>0</v>
      </c>
      <c r="CZ437" s="78"/>
    </row>
    <row r="438" spans="1:104" x14ac:dyDescent="0.2">
      <c r="A438" s="26"/>
      <c r="B438" s="123">
        <f t="shared" si="35"/>
        <v>429</v>
      </c>
      <c r="C438" s="107"/>
      <c r="D438" s="111"/>
      <c r="F438" s="108"/>
      <c r="G438" s="120"/>
      <c r="H438" s="101">
        <f t="shared" si="33"/>
        <v>0</v>
      </c>
      <c r="I438" s="113"/>
      <c r="J438" s="113"/>
      <c r="K438" s="113"/>
      <c r="L438" s="113"/>
      <c r="M438" s="113"/>
      <c r="N438" s="113"/>
      <c r="O438" s="113"/>
      <c r="P438" s="27"/>
      <c r="Q438" s="113"/>
      <c r="R438" s="113"/>
      <c r="S438" s="113"/>
      <c r="T438" s="113"/>
      <c r="U438" s="113"/>
      <c r="V438" s="113"/>
      <c r="W438" s="113"/>
      <c r="X438" s="28"/>
      <c r="Y438" s="221"/>
      <c r="Z438" s="221"/>
      <c r="AA438" s="221"/>
      <c r="AB438" s="221"/>
      <c r="AC438" s="221"/>
      <c r="AD438" s="221"/>
      <c r="AE438" s="221"/>
      <c r="AF438" s="28"/>
      <c r="AG438" s="221"/>
      <c r="AH438" s="221"/>
      <c r="AI438" s="221"/>
      <c r="AJ438" s="221"/>
      <c r="AK438" s="221"/>
      <c r="AL438" s="221"/>
      <c r="AM438" s="221"/>
      <c r="AN438" s="28"/>
      <c r="AO438" s="141"/>
      <c r="AP438" s="141"/>
      <c r="AQ438" s="141"/>
      <c r="AR438" s="79" t="str">
        <f t="shared" si="32"/>
        <v/>
      </c>
      <c r="AS438" s="139"/>
      <c r="AT438" s="139"/>
      <c r="AU438" s="28"/>
      <c r="AV438" s="215"/>
      <c r="AW438" s="215"/>
      <c r="AX438" s="28"/>
      <c r="AY438" s="140"/>
      <c r="AZ438" s="28"/>
      <c r="BA438" s="140"/>
      <c r="BB438" s="140"/>
      <c r="BC438" s="140"/>
      <c r="BD438" s="140"/>
      <c r="BE438" s="140"/>
      <c r="BF438" s="140"/>
      <c r="BG438" s="140"/>
      <c r="BH438" s="140"/>
      <c r="BI438" s="140"/>
      <c r="BJ438" s="140"/>
      <c r="BK438" s="140"/>
      <c r="BL438" s="140"/>
      <c r="BM438" s="140"/>
      <c r="BN438" s="140"/>
      <c r="BO438" s="140"/>
      <c r="BP438" s="140"/>
      <c r="BQ438" s="140"/>
      <c r="BR438" s="140"/>
      <c r="BS438" s="140"/>
      <c r="BT438" s="140"/>
      <c r="BU438" s="140"/>
      <c r="BV438" s="140"/>
      <c r="BW438" s="140"/>
      <c r="BX438" s="140"/>
      <c r="BY438" s="140"/>
      <c r="BZ438" s="140"/>
      <c r="CA438" s="140"/>
      <c r="CB438" s="140"/>
      <c r="CC438" s="140"/>
      <c r="CD438" s="140"/>
      <c r="CE438" s="140"/>
      <c r="CF438" s="140"/>
      <c r="CG438" s="140"/>
      <c r="CH438" s="140"/>
      <c r="CI438" s="140"/>
      <c r="CJ438" s="140"/>
      <c r="CK438" s="140"/>
      <c r="CL438" s="140"/>
      <c r="CM438" s="140"/>
      <c r="CN438" s="140"/>
      <c r="CO438" s="140"/>
      <c r="CP438" s="140"/>
      <c r="CQ438" s="140"/>
      <c r="CR438" s="140"/>
      <c r="CS438" s="140"/>
      <c r="CT438" s="140"/>
      <c r="CU438" s="140"/>
      <c r="CV438" s="140"/>
      <c r="CW438" s="140"/>
      <c r="CX438" s="140"/>
      <c r="CY438" s="103">
        <f t="shared" si="34"/>
        <v>0</v>
      </c>
      <c r="CZ438" s="78"/>
    </row>
    <row r="439" spans="1:104" x14ac:dyDescent="0.2">
      <c r="A439" s="26"/>
      <c r="B439" s="123">
        <f t="shared" si="35"/>
        <v>430</v>
      </c>
      <c r="C439" s="107"/>
      <c r="D439" s="111"/>
      <c r="F439" s="108"/>
      <c r="G439" s="120"/>
      <c r="H439" s="101">
        <f t="shared" si="33"/>
        <v>0</v>
      </c>
      <c r="I439" s="113"/>
      <c r="J439" s="113"/>
      <c r="K439" s="113"/>
      <c r="L439" s="113"/>
      <c r="M439" s="113"/>
      <c r="N439" s="113"/>
      <c r="O439" s="113"/>
      <c r="P439" s="27"/>
      <c r="Q439" s="113"/>
      <c r="R439" s="113"/>
      <c r="S439" s="113"/>
      <c r="T439" s="113"/>
      <c r="U439" s="113"/>
      <c r="V439" s="113"/>
      <c r="W439" s="113"/>
      <c r="X439" s="28"/>
      <c r="Y439" s="221"/>
      <c r="Z439" s="221"/>
      <c r="AA439" s="221"/>
      <c r="AB439" s="221"/>
      <c r="AC439" s="221"/>
      <c r="AD439" s="221"/>
      <c r="AE439" s="221"/>
      <c r="AF439" s="28"/>
      <c r="AG439" s="221"/>
      <c r="AH439" s="221"/>
      <c r="AI439" s="221"/>
      <c r="AJ439" s="221"/>
      <c r="AK439" s="221"/>
      <c r="AL439" s="221"/>
      <c r="AM439" s="221"/>
      <c r="AN439" s="28"/>
      <c r="AO439" s="141"/>
      <c r="AP439" s="141"/>
      <c r="AQ439" s="141"/>
      <c r="AR439" s="79" t="str">
        <f t="shared" si="32"/>
        <v/>
      </c>
      <c r="AS439" s="139"/>
      <c r="AT439" s="139"/>
      <c r="AU439" s="28"/>
      <c r="AV439" s="215"/>
      <c r="AW439" s="215"/>
      <c r="AX439" s="28"/>
      <c r="AY439" s="140"/>
      <c r="AZ439" s="28"/>
      <c r="BA439" s="140"/>
      <c r="BB439" s="140"/>
      <c r="BC439" s="140"/>
      <c r="BD439" s="140"/>
      <c r="BE439" s="140"/>
      <c r="BF439" s="140"/>
      <c r="BG439" s="140"/>
      <c r="BH439" s="140"/>
      <c r="BI439" s="140"/>
      <c r="BJ439" s="140"/>
      <c r="BK439" s="140"/>
      <c r="BL439" s="140"/>
      <c r="BM439" s="140"/>
      <c r="BN439" s="140"/>
      <c r="BO439" s="140"/>
      <c r="BP439" s="140"/>
      <c r="BQ439" s="140"/>
      <c r="BR439" s="140"/>
      <c r="BS439" s="140"/>
      <c r="BT439" s="140"/>
      <c r="BU439" s="140"/>
      <c r="BV439" s="140"/>
      <c r="BW439" s="140"/>
      <c r="BX439" s="140"/>
      <c r="BY439" s="140"/>
      <c r="BZ439" s="140"/>
      <c r="CA439" s="140"/>
      <c r="CB439" s="140"/>
      <c r="CC439" s="140"/>
      <c r="CD439" s="140"/>
      <c r="CE439" s="140"/>
      <c r="CF439" s="140"/>
      <c r="CG439" s="140"/>
      <c r="CH439" s="140"/>
      <c r="CI439" s="140"/>
      <c r="CJ439" s="140"/>
      <c r="CK439" s="140"/>
      <c r="CL439" s="140"/>
      <c r="CM439" s="140"/>
      <c r="CN439" s="140"/>
      <c r="CO439" s="140"/>
      <c r="CP439" s="140"/>
      <c r="CQ439" s="140"/>
      <c r="CR439" s="140"/>
      <c r="CS439" s="140"/>
      <c r="CT439" s="140"/>
      <c r="CU439" s="140"/>
      <c r="CV439" s="140"/>
      <c r="CW439" s="140"/>
      <c r="CX439" s="140"/>
      <c r="CY439" s="103">
        <f t="shared" si="34"/>
        <v>0</v>
      </c>
      <c r="CZ439" s="78"/>
    </row>
    <row r="440" spans="1:104" x14ac:dyDescent="0.2">
      <c r="A440" s="26"/>
      <c r="B440" s="123">
        <f t="shared" si="35"/>
        <v>431</v>
      </c>
      <c r="C440" s="107"/>
      <c r="D440" s="111"/>
      <c r="F440" s="108"/>
      <c r="G440" s="120"/>
      <c r="H440" s="101">
        <f t="shared" si="33"/>
        <v>0</v>
      </c>
      <c r="I440" s="113"/>
      <c r="J440" s="113"/>
      <c r="K440" s="113"/>
      <c r="L440" s="113"/>
      <c r="M440" s="113"/>
      <c r="N440" s="113"/>
      <c r="O440" s="113"/>
      <c r="P440" s="27"/>
      <c r="Q440" s="113"/>
      <c r="R440" s="113"/>
      <c r="S440" s="113"/>
      <c r="T440" s="113"/>
      <c r="U440" s="113"/>
      <c r="V440" s="113"/>
      <c r="W440" s="113"/>
      <c r="X440" s="28"/>
      <c r="Y440" s="221"/>
      <c r="Z440" s="221"/>
      <c r="AA440" s="221"/>
      <c r="AB440" s="221"/>
      <c r="AC440" s="221"/>
      <c r="AD440" s="221"/>
      <c r="AE440" s="221"/>
      <c r="AF440" s="28"/>
      <c r="AG440" s="221"/>
      <c r="AH440" s="221"/>
      <c r="AI440" s="221"/>
      <c r="AJ440" s="221"/>
      <c r="AK440" s="221"/>
      <c r="AL440" s="221"/>
      <c r="AM440" s="221"/>
      <c r="AN440" s="28"/>
      <c r="AO440" s="141"/>
      <c r="AP440" s="141"/>
      <c r="AQ440" s="141"/>
      <c r="AR440" s="79" t="str">
        <f t="shared" si="32"/>
        <v/>
      </c>
      <c r="AS440" s="139"/>
      <c r="AT440" s="139"/>
      <c r="AU440" s="28"/>
      <c r="AV440" s="215"/>
      <c r="AW440" s="215"/>
      <c r="AX440" s="28"/>
      <c r="AY440" s="140"/>
      <c r="AZ440" s="28"/>
      <c r="BA440" s="140"/>
      <c r="BB440" s="140"/>
      <c r="BC440" s="140"/>
      <c r="BD440" s="140"/>
      <c r="BE440" s="140"/>
      <c r="BF440" s="140"/>
      <c r="BG440" s="140"/>
      <c r="BH440" s="140"/>
      <c r="BI440" s="140"/>
      <c r="BJ440" s="140"/>
      <c r="BK440" s="140"/>
      <c r="BL440" s="140"/>
      <c r="BM440" s="140"/>
      <c r="BN440" s="140"/>
      <c r="BO440" s="140"/>
      <c r="BP440" s="140"/>
      <c r="BQ440" s="140"/>
      <c r="BR440" s="140"/>
      <c r="BS440" s="140"/>
      <c r="BT440" s="140"/>
      <c r="BU440" s="140"/>
      <c r="BV440" s="140"/>
      <c r="BW440" s="140"/>
      <c r="BX440" s="140"/>
      <c r="BY440" s="140"/>
      <c r="BZ440" s="140"/>
      <c r="CA440" s="140"/>
      <c r="CB440" s="140"/>
      <c r="CC440" s="140"/>
      <c r="CD440" s="140"/>
      <c r="CE440" s="140"/>
      <c r="CF440" s="140"/>
      <c r="CG440" s="140"/>
      <c r="CH440" s="140"/>
      <c r="CI440" s="140"/>
      <c r="CJ440" s="140"/>
      <c r="CK440" s="140"/>
      <c r="CL440" s="140"/>
      <c r="CM440" s="140"/>
      <c r="CN440" s="140"/>
      <c r="CO440" s="140"/>
      <c r="CP440" s="140"/>
      <c r="CQ440" s="140"/>
      <c r="CR440" s="140"/>
      <c r="CS440" s="140"/>
      <c r="CT440" s="140"/>
      <c r="CU440" s="140"/>
      <c r="CV440" s="140"/>
      <c r="CW440" s="140"/>
      <c r="CX440" s="140"/>
      <c r="CY440" s="103">
        <f t="shared" si="34"/>
        <v>0</v>
      </c>
      <c r="CZ440" s="78"/>
    </row>
    <row r="441" spans="1:104" x14ac:dyDescent="0.2">
      <c r="A441" s="26"/>
      <c r="B441" s="123">
        <f t="shared" si="35"/>
        <v>432</v>
      </c>
      <c r="C441" s="107"/>
      <c r="D441" s="111"/>
      <c r="F441" s="108"/>
      <c r="G441" s="120"/>
      <c r="H441" s="101">
        <f t="shared" si="33"/>
        <v>0</v>
      </c>
      <c r="I441" s="113"/>
      <c r="J441" s="113"/>
      <c r="K441" s="113"/>
      <c r="L441" s="113"/>
      <c r="M441" s="113"/>
      <c r="N441" s="113"/>
      <c r="O441" s="113"/>
      <c r="P441" s="27"/>
      <c r="Q441" s="113"/>
      <c r="R441" s="113"/>
      <c r="S441" s="113"/>
      <c r="T441" s="113"/>
      <c r="U441" s="113"/>
      <c r="V441" s="113"/>
      <c r="W441" s="113"/>
      <c r="X441" s="28"/>
      <c r="Y441" s="221"/>
      <c r="Z441" s="221"/>
      <c r="AA441" s="221"/>
      <c r="AB441" s="221"/>
      <c r="AC441" s="221"/>
      <c r="AD441" s="221"/>
      <c r="AE441" s="221"/>
      <c r="AF441" s="28"/>
      <c r="AG441" s="221"/>
      <c r="AH441" s="221"/>
      <c r="AI441" s="221"/>
      <c r="AJ441" s="221"/>
      <c r="AK441" s="221"/>
      <c r="AL441" s="221"/>
      <c r="AM441" s="221"/>
      <c r="AN441" s="28"/>
      <c r="AO441" s="141"/>
      <c r="AP441" s="141"/>
      <c r="AQ441" s="141"/>
      <c r="AR441" s="79" t="str">
        <f t="shared" si="32"/>
        <v/>
      </c>
      <c r="AS441" s="139"/>
      <c r="AT441" s="139"/>
      <c r="AU441" s="28"/>
      <c r="AV441" s="215"/>
      <c r="AW441" s="215"/>
      <c r="AX441" s="28"/>
      <c r="AY441" s="140"/>
      <c r="AZ441" s="28"/>
      <c r="BA441" s="140"/>
      <c r="BB441" s="140"/>
      <c r="BC441" s="140"/>
      <c r="BD441" s="140"/>
      <c r="BE441" s="140"/>
      <c r="BF441" s="140"/>
      <c r="BG441" s="140"/>
      <c r="BH441" s="140"/>
      <c r="BI441" s="140"/>
      <c r="BJ441" s="140"/>
      <c r="BK441" s="140"/>
      <c r="BL441" s="140"/>
      <c r="BM441" s="140"/>
      <c r="BN441" s="140"/>
      <c r="BO441" s="140"/>
      <c r="BP441" s="140"/>
      <c r="BQ441" s="140"/>
      <c r="BR441" s="140"/>
      <c r="BS441" s="140"/>
      <c r="BT441" s="140"/>
      <c r="BU441" s="140"/>
      <c r="BV441" s="140"/>
      <c r="BW441" s="140"/>
      <c r="BX441" s="140"/>
      <c r="BY441" s="140"/>
      <c r="BZ441" s="140"/>
      <c r="CA441" s="140"/>
      <c r="CB441" s="140"/>
      <c r="CC441" s="140"/>
      <c r="CD441" s="140"/>
      <c r="CE441" s="140"/>
      <c r="CF441" s="140"/>
      <c r="CG441" s="140"/>
      <c r="CH441" s="140"/>
      <c r="CI441" s="140"/>
      <c r="CJ441" s="140"/>
      <c r="CK441" s="140"/>
      <c r="CL441" s="140"/>
      <c r="CM441" s="140"/>
      <c r="CN441" s="140"/>
      <c r="CO441" s="140"/>
      <c r="CP441" s="140"/>
      <c r="CQ441" s="140"/>
      <c r="CR441" s="140"/>
      <c r="CS441" s="140"/>
      <c r="CT441" s="140"/>
      <c r="CU441" s="140"/>
      <c r="CV441" s="140"/>
      <c r="CW441" s="140"/>
      <c r="CX441" s="140"/>
      <c r="CY441" s="103">
        <f t="shared" si="34"/>
        <v>0</v>
      </c>
      <c r="CZ441" s="78"/>
    </row>
    <row r="442" spans="1:104" x14ac:dyDescent="0.2">
      <c r="A442" s="26"/>
      <c r="B442" s="123">
        <f t="shared" si="35"/>
        <v>433</v>
      </c>
      <c r="C442" s="107"/>
      <c r="D442" s="111"/>
      <c r="F442" s="108"/>
      <c r="G442" s="120"/>
      <c r="H442" s="101">
        <f t="shared" si="33"/>
        <v>0</v>
      </c>
      <c r="I442" s="113"/>
      <c r="J442" s="113"/>
      <c r="K442" s="113"/>
      <c r="L442" s="113"/>
      <c r="M442" s="113"/>
      <c r="N442" s="113"/>
      <c r="O442" s="113"/>
      <c r="P442" s="27"/>
      <c r="Q442" s="113"/>
      <c r="R442" s="113"/>
      <c r="S442" s="113"/>
      <c r="T442" s="113"/>
      <c r="U442" s="113"/>
      <c r="V442" s="113"/>
      <c r="W442" s="113"/>
      <c r="X442" s="28"/>
      <c r="Y442" s="221"/>
      <c r="Z442" s="221"/>
      <c r="AA442" s="221"/>
      <c r="AB442" s="221"/>
      <c r="AC442" s="221"/>
      <c r="AD442" s="221"/>
      <c r="AE442" s="221"/>
      <c r="AF442" s="28"/>
      <c r="AG442" s="221"/>
      <c r="AH442" s="221"/>
      <c r="AI442" s="221"/>
      <c r="AJ442" s="221"/>
      <c r="AK442" s="221"/>
      <c r="AL442" s="221"/>
      <c r="AM442" s="221"/>
      <c r="AN442" s="28"/>
      <c r="AO442" s="141"/>
      <c r="AP442" s="141"/>
      <c r="AQ442" s="141"/>
      <c r="AR442" s="79" t="str">
        <f t="shared" si="32"/>
        <v/>
      </c>
      <c r="AS442" s="139"/>
      <c r="AT442" s="139"/>
      <c r="AU442" s="28"/>
      <c r="AV442" s="215"/>
      <c r="AW442" s="215"/>
      <c r="AX442" s="28"/>
      <c r="AY442" s="140"/>
      <c r="AZ442" s="28"/>
      <c r="BA442" s="140"/>
      <c r="BB442" s="140"/>
      <c r="BC442" s="140"/>
      <c r="BD442" s="140"/>
      <c r="BE442" s="140"/>
      <c r="BF442" s="140"/>
      <c r="BG442" s="140"/>
      <c r="BH442" s="140"/>
      <c r="BI442" s="140"/>
      <c r="BJ442" s="140"/>
      <c r="BK442" s="140"/>
      <c r="BL442" s="140"/>
      <c r="BM442" s="140"/>
      <c r="BN442" s="140"/>
      <c r="BO442" s="140"/>
      <c r="BP442" s="140"/>
      <c r="BQ442" s="140"/>
      <c r="BR442" s="140"/>
      <c r="BS442" s="140"/>
      <c r="BT442" s="140"/>
      <c r="BU442" s="140"/>
      <c r="BV442" s="140"/>
      <c r="BW442" s="140"/>
      <c r="BX442" s="140"/>
      <c r="BY442" s="140"/>
      <c r="BZ442" s="140"/>
      <c r="CA442" s="140"/>
      <c r="CB442" s="140"/>
      <c r="CC442" s="140"/>
      <c r="CD442" s="140"/>
      <c r="CE442" s="140"/>
      <c r="CF442" s="140"/>
      <c r="CG442" s="140"/>
      <c r="CH442" s="140"/>
      <c r="CI442" s="140"/>
      <c r="CJ442" s="140"/>
      <c r="CK442" s="140"/>
      <c r="CL442" s="140"/>
      <c r="CM442" s="140"/>
      <c r="CN442" s="140"/>
      <c r="CO442" s="140"/>
      <c r="CP442" s="140"/>
      <c r="CQ442" s="140"/>
      <c r="CR442" s="140"/>
      <c r="CS442" s="140"/>
      <c r="CT442" s="140"/>
      <c r="CU442" s="140"/>
      <c r="CV442" s="140"/>
      <c r="CW442" s="140"/>
      <c r="CX442" s="140"/>
      <c r="CY442" s="103">
        <f t="shared" si="34"/>
        <v>0</v>
      </c>
      <c r="CZ442" s="78"/>
    </row>
    <row r="443" spans="1:104" x14ac:dyDescent="0.2">
      <c r="A443" s="26"/>
      <c r="B443" s="123">
        <f t="shared" si="35"/>
        <v>434</v>
      </c>
      <c r="C443" s="107"/>
      <c r="D443" s="111"/>
      <c r="F443" s="108"/>
      <c r="G443" s="120"/>
      <c r="H443" s="101">
        <f t="shared" si="33"/>
        <v>0</v>
      </c>
      <c r="I443" s="113"/>
      <c r="J443" s="113"/>
      <c r="K443" s="113"/>
      <c r="L443" s="113"/>
      <c r="M443" s="113"/>
      <c r="N443" s="113"/>
      <c r="O443" s="113"/>
      <c r="P443" s="27"/>
      <c r="Q443" s="113"/>
      <c r="R443" s="113"/>
      <c r="S443" s="113"/>
      <c r="T443" s="113"/>
      <c r="U443" s="113"/>
      <c r="V443" s="113"/>
      <c r="W443" s="113"/>
      <c r="X443" s="28"/>
      <c r="Y443" s="221"/>
      <c r="Z443" s="221"/>
      <c r="AA443" s="221"/>
      <c r="AB443" s="221"/>
      <c r="AC443" s="221"/>
      <c r="AD443" s="221"/>
      <c r="AE443" s="221"/>
      <c r="AF443" s="28"/>
      <c r="AG443" s="221"/>
      <c r="AH443" s="221"/>
      <c r="AI443" s="221"/>
      <c r="AJ443" s="221"/>
      <c r="AK443" s="221"/>
      <c r="AL443" s="221"/>
      <c r="AM443" s="221"/>
      <c r="AN443" s="28"/>
      <c r="AO443" s="141"/>
      <c r="AP443" s="141"/>
      <c r="AQ443" s="141"/>
      <c r="AR443" s="79" t="str">
        <f t="shared" si="32"/>
        <v/>
      </c>
      <c r="AS443" s="139"/>
      <c r="AT443" s="139"/>
      <c r="AU443" s="28"/>
      <c r="AV443" s="215"/>
      <c r="AW443" s="215"/>
      <c r="AX443" s="28"/>
      <c r="AY443" s="140"/>
      <c r="AZ443" s="28"/>
      <c r="BA443" s="140"/>
      <c r="BB443" s="140"/>
      <c r="BC443" s="140"/>
      <c r="BD443" s="140"/>
      <c r="BE443" s="140"/>
      <c r="BF443" s="140"/>
      <c r="BG443" s="140"/>
      <c r="BH443" s="140"/>
      <c r="BI443" s="140"/>
      <c r="BJ443" s="140"/>
      <c r="BK443" s="140"/>
      <c r="BL443" s="140"/>
      <c r="BM443" s="140"/>
      <c r="BN443" s="140"/>
      <c r="BO443" s="140"/>
      <c r="BP443" s="140"/>
      <c r="BQ443" s="140"/>
      <c r="BR443" s="140"/>
      <c r="BS443" s="140"/>
      <c r="BT443" s="140"/>
      <c r="BU443" s="140"/>
      <c r="BV443" s="140"/>
      <c r="BW443" s="140"/>
      <c r="BX443" s="140"/>
      <c r="BY443" s="140"/>
      <c r="BZ443" s="140"/>
      <c r="CA443" s="140"/>
      <c r="CB443" s="140"/>
      <c r="CC443" s="140"/>
      <c r="CD443" s="140"/>
      <c r="CE443" s="140"/>
      <c r="CF443" s="140"/>
      <c r="CG443" s="140"/>
      <c r="CH443" s="140"/>
      <c r="CI443" s="140"/>
      <c r="CJ443" s="140"/>
      <c r="CK443" s="140"/>
      <c r="CL443" s="140"/>
      <c r="CM443" s="140"/>
      <c r="CN443" s="140"/>
      <c r="CO443" s="140"/>
      <c r="CP443" s="140"/>
      <c r="CQ443" s="140"/>
      <c r="CR443" s="140"/>
      <c r="CS443" s="140"/>
      <c r="CT443" s="140"/>
      <c r="CU443" s="140"/>
      <c r="CV443" s="140"/>
      <c r="CW443" s="140"/>
      <c r="CX443" s="140"/>
      <c r="CY443" s="103">
        <f t="shared" si="34"/>
        <v>0</v>
      </c>
      <c r="CZ443" s="78"/>
    </row>
    <row r="444" spans="1:104" x14ac:dyDescent="0.2">
      <c r="A444" s="26"/>
      <c r="B444" s="123">
        <f t="shared" si="35"/>
        <v>435</v>
      </c>
      <c r="C444" s="107"/>
      <c r="D444" s="111"/>
      <c r="F444" s="108"/>
      <c r="G444" s="120"/>
      <c r="H444" s="101">
        <f t="shared" si="33"/>
        <v>0</v>
      </c>
      <c r="I444" s="113"/>
      <c r="J444" s="113"/>
      <c r="K444" s="113"/>
      <c r="L444" s="113"/>
      <c r="M444" s="113"/>
      <c r="N444" s="113"/>
      <c r="O444" s="113"/>
      <c r="P444" s="27"/>
      <c r="Q444" s="113"/>
      <c r="R444" s="113"/>
      <c r="S444" s="113"/>
      <c r="T444" s="113"/>
      <c r="U444" s="113"/>
      <c r="V444" s="113"/>
      <c r="W444" s="113"/>
      <c r="X444" s="28"/>
      <c r="Y444" s="221"/>
      <c r="Z444" s="221"/>
      <c r="AA444" s="221"/>
      <c r="AB444" s="221"/>
      <c r="AC444" s="221"/>
      <c r="AD444" s="221"/>
      <c r="AE444" s="221"/>
      <c r="AF444" s="28"/>
      <c r="AG444" s="221"/>
      <c r="AH444" s="221"/>
      <c r="AI444" s="221"/>
      <c r="AJ444" s="221"/>
      <c r="AK444" s="221"/>
      <c r="AL444" s="221"/>
      <c r="AM444" s="221"/>
      <c r="AN444" s="28"/>
      <c r="AO444" s="141"/>
      <c r="AP444" s="141"/>
      <c r="AQ444" s="141"/>
      <c r="AR444" s="79" t="str">
        <f t="shared" si="32"/>
        <v/>
      </c>
      <c r="AS444" s="139"/>
      <c r="AT444" s="139"/>
      <c r="AU444" s="28"/>
      <c r="AV444" s="215"/>
      <c r="AW444" s="215"/>
      <c r="AX444" s="28"/>
      <c r="AY444" s="140"/>
      <c r="AZ444" s="28"/>
      <c r="BA444" s="140"/>
      <c r="BB444" s="140"/>
      <c r="BC444" s="140"/>
      <c r="BD444" s="140"/>
      <c r="BE444" s="140"/>
      <c r="BF444" s="140"/>
      <c r="BG444" s="140"/>
      <c r="BH444" s="140"/>
      <c r="BI444" s="140"/>
      <c r="BJ444" s="140"/>
      <c r="BK444" s="140"/>
      <c r="BL444" s="140"/>
      <c r="BM444" s="140"/>
      <c r="BN444" s="140"/>
      <c r="BO444" s="140"/>
      <c r="BP444" s="140"/>
      <c r="BQ444" s="140"/>
      <c r="BR444" s="140"/>
      <c r="BS444" s="140"/>
      <c r="BT444" s="140"/>
      <c r="BU444" s="140"/>
      <c r="BV444" s="140"/>
      <c r="BW444" s="140"/>
      <c r="BX444" s="140"/>
      <c r="BY444" s="140"/>
      <c r="BZ444" s="140"/>
      <c r="CA444" s="140"/>
      <c r="CB444" s="140"/>
      <c r="CC444" s="140"/>
      <c r="CD444" s="140"/>
      <c r="CE444" s="140"/>
      <c r="CF444" s="140"/>
      <c r="CG444" s="140"/>
      <c r="CH444" s="140"/>
      <c r="CI444" s="140"/>
      <c r="CJ444" s="140"/>
      <c r="CK444" s="140"/>
      <c r="CL444" s="140"/>
      <c r="CM444" s="140"/>
      <c r="CN444" s="140"/>
      <c r="CO444" s="140"/>
      <c r="CP444" s="140"/>
      <c r="CQ444" s="140"/>
      <c r="CR444" s="140"/>
      <c r="CS444" s="140"/>
      <c r="CT444" s="140"/>
      <c r="CU444" s="140"/>
      <c r="CV444" s="140"/>
      <c r="CW444" s="140"/>
      <c r="CX444" s="140"/>
      <c r="CY444" s="103">
        <f t="shared" si="34"/>
        <v>0</v>
      </c>
      <c r="CZ444" s="78"/>
    </row>
    <row r="445" spans="1:104" x14ac:dyDescent="0.2">
      <c r="A445" s="26"/>
      <c r="B445" s="123">
        <f t="shared" si="35"/>
        <v>436</v>
      </c>
      <c r="C445" s="107"/>
      <c r="D445" s="111"/>
      <c r="F445" s="108"/>
      <c r="G445" s="120"/>
      <c r="H445" s="101">
        <f t="shared" si="33"/>
        <v>0</v>
      </c>
      <c r="I445" s="113"/>
      <c r="J445" s="113"/>
      <c r="K445" s="113"/>
      <c r="L445" s="113"/>
      <c r="M445" s="113"/>
      <c r="N445" s="113"/>
      <c r="O445" s="113"/>
      <c r="P445" s="27"/>
      <c r="Q445" s="113"/>
      <c r="R445" s="113"/>
      <c r="S445" s="113"/>
      <c r="T445" s="113"/>
      <c r="U445" s="113"/>
      <c r="V445" s="113"/>
      <c r="W445" s="113"/>
      <c r="X445" s="28"/>
      <c r="Y445" s="221"/>
      <c r="Z445" s="221"/>
      <c r="AA445" s="221"/>
      <c r="AB445" s="221"/>
      <c r="AC445" s="221"/>
      <c r="AD445" s="221"/>
      <c r="AE445" s="221"/>
      <c r="AF445" s="28"/>
      <c r="AG445" s="221"/>
      <c r="AH445" s="221"/>
      <c r="AI445" s="221"/>
      <c r="AJ445" s="221"/>
      <c r="AK445" s="221"/>
      <c r="AL445" s="221"/>
      <c r="AM445" s="221"/>
      <c r="AN445" s="28"/>
      <c r="AO445" s="141"/>
      <c r="AP445" s="141"/>
      <c r="AQ445" s="141"/>
      <c r="AR445" s="79" t="str">
        <f t="shared" si="32"/>
        <v/>
      </c>
      <c r="AS445" s="139"/>
      <c r="AT445" s="139"/>
      <c r="AU445" s="28"/>
      <c r="AV445" s="215"/>
      <c r="AW445" s="215"/>
      <c r="AX445" s="28"/>
      <c r="AY445" s="140"/>
      <c r="AZ445" s="28"/>
      <c r="BA445" s="140"/>
      <c r="BB445" s="140"/>
      <c r="BC445" s="140"/>
      <c r="BD445" s="140"/>
      <c r="BE445" s="140"/>
      <c r="BF445" s="140"/>
      <c r="BG445" s="140"/>
      <c r="BH445" s="140"/>
      <c r="BI445" s="140"/>
      <c r="BJ445" s="140"/>
      <c r="BK445" s="140"/>
      <c r="BL445" s="140"/>
      <c r="BM445" s="140"/>
      <c r="BN445" s="140"/>
      <c r="BO445" s="140"/>
      <c r="BP445" s="140"/>
      <c r="BQ445" s="140"/>
      <c r="BR445" s="140"/>
      <c r="BS445" s="140"/>
      <c r="BT445" s="140"/>
      <c r="BU445" s="140"/>
      <c r="BV445" s="140"/>
      <c r="BW445" s="140"/>
      <c r="BX445" s="140"/>
      <c r="BY445" s="140"/>
      <c r="BZ445" s="140"/>
      <c r="CA445" s="140"/>
      <c r="CB445" s="140"/>
      <c r="CC445" s="140"/>
      <c r="CD445" s="140"/>
      <c r="CE445" s="140"/>
      <c r="CF445" s="140"/>
      <c r="CG445" s="140"/>
      <c r="CH445" s="140"/>
      <c r="CI445" s="140"/>
      <c r="CJ445" s="140"/>
      <c r="CK445" s="140"/>
      <c r="CL445" s="140"/>
      <c r="CM445" s="140"/>
      <c r="CN445" s="140"/>
      <c r="CO445" s="140"/>
      <c r="CP445" s="140"/>
      <c r="CQ445" s="140"/>
      <c r="CR445" s="140"/>
      <c r="CS445" s="140"/>
      <c r="CT445" s="140"/>
      <c r="CU445" s="140"/>
      <c r="CV445" s="140"/>
      <c r="CW445" s="140"/>
      <c r="CX445" s="140"/>
      <c r="CY445" s="103">
        <f t="shared" si="34"/>
        <v>0</v>
      </c>
      <c r="CZ445" s="78"/>
    </row>
    <row r="446" spans="1:104" x14ac:dyDescent="0.2">
      <c r="A446" s="26"/>
      <c r="B446" s="123">
        <f t="shared" si="35"/>
        <v>437</v>
      </c>
      <c r="C446" s="107"/>
      <c r="D446" s="111"/>
      <c r="F446" s="108"/>
      <c r="G446" s="120"/>
      <c r="H446" s="101">
        <f t="shared" si="33"/>
        <v>0</v>
      </c>
      <c r="I446" s="113"/>
      <c r="J446" s="113"/>
      <c r="K446" s="113"/>
      <c r="L446" s="113"/>
      <c r="M446" s="113"/>
      <c r="N446" s="113"/>
      <c r="O446" s="113"/>
      <c r="P446" s="27"/>
      <c r="Q446" s="113"/>
      <c r="R446" s="113"/>
      <c r="S446" s="113"/>
      <c r="T446" s="113"/>
      <c r="U446" s="113"/>
      <c r="V446" s="113"/>
      <c r="W446" s="113"/>
      <c r="X446" s="28"/>
      <c r="Y446" s="221"/>
      <c r="Z446" s="221"/>
      <c r="AA446" s="221"/>
      <c r="AB446" s="221"/>
      <c r="AC446" s="221"/>
      <c r="AD446" s="221"/>
      <c r="AE446" s="221"/>
      <c r="AF446" s="28"/>
      <c r="AG446" s="221"/>
      <c r="AH446" s="221"/>
      <c r="AI446" s="221"/>
      <c r="AJ446" s="221"/>
      <c r="AK446" s="221"/>
      <c r="AL446" s="221"/>
      <c r="AM446" s="221"/>
      <c r="AN446" s="28"/>
      <c r="AO446" s="141"/>
      <c r="AP446" s="141"/>
      <c r="AQ446" s="141"/>
      <c r="AR446" s="79" t="str">
        <f t="shared" si="32"/>
        <v/>
      </c>
      <c r="AS446" s="139"/>
      <c r="AT446" s="139"/>
      <c r="AU446" s="28"/>
      <c r="AV446" s="215"/>
      <c r="AW446" s="215"/>
      <c r="AX446" s="28"/>
      <c r="AY446" s="140"/>
      <c r="AZ446" s="28"/>
      <c r="BA446" s="140"/>
      <c r="BB446" s="140"/>
      <c r="BC446" s="140"/>
      <c r="BD446" s="140"/>
      <c r="BE446" s="140"/>
      <c r="BF446" s="140"/>
      <c r="BG446" s="140"/>
      <c r="BH446" s="140"/>
      <c r="BI446" s="140"/>
      <c r="BJ446" s="140"/>
      <c r="BK446" s="140"/>
      <c r="BL446" s="140"/>
      <c r="BM446" s="140"/>
      <c r="BN446" s="140"/>
      <c r="BO446" s="140"/>
      <c r="BP446" s="140"/>
      <c r="BQ446" s="140"/>
      <c r="BR446" s="140"/>
      <c r="BS446" s="140"/>
      <c r="BT446" s="140"/>
      <c r="BU446" s="140"/>
      <c r="BV446" s="140"/>
      <c r="BW446" s="140"/>
      <c r="BX446" s="140"/>
      <c r="BY446" s="140"/>
      <c r="BZ446" s="140"/>
      <c r="CA446" s="140"/>
      <c r="CB446" s="140"/>
      <c r="CC446" s="140"/>
      <c r="CD446" s="140"/>
      <c r="CE446" s="140"/>
      <c r="CF446" s="140"/>
      <c r="CG446" s="140"/>
      <c r="CH446" s="140"/>
      <c r="CI446" s="140"/>
      <c r="CJ446" s="140"/>
      <c r="CK446" s="140"/>
      <c r="CL446" s="140"/>
      <c r="CM446" s="140"/>
      <c r="CN446" s="140"/>
      <c r="CO446" s="140"/>
      <c r="CP446" s="140"/>
      <c r="CQ446" s="140"/>
      <c r="CR446" s="140"/>
      <c r="CS446" s="140"/>
      <c r="CT446" s="140"/>
      <c r="CU446" s="140"/>
      <c r="CV446" s="140"/>
      <c r="CW446" s="140"/>
      <c r="CX446" s="140"/>
      <c r="CY446" s="103">
        <f t="shared" si="34"/>
        <v>0</v>
      </c>
      <c r="CZ446" s="78"/>
    </row>
    <row r="447" spans="1:104" x14ac:dyDescent="0.2">
      <c r="A447" s="26"/>
      <c r="B447" s="123">
        <f t="shared" si="35"/>
        <v>438</v>
      </c>
      <c r="C447" s="107"/>
      <c r="D447" s="111"/>
      <c r="F447" s="108"/>
      <c r="G447" s="120"/>
      <c r="H447" s="101">
        <f t="shared" si="33"/>
        <v>0</v>
      </c>
      <c r="I447" s="113"/>
      <c r="J447" s="113"/>
      <c r="K447" s="113"/>
      <c r="L447" s="113"/>
      <c r="M447" s="113"/>
      <c r="N447" s="113"/>
      <c r="O447" s="113"/>
      <c r="P447" s="27"/>
      <c r="Q447" s="113"/>
      <c r="R447" s="113"/>
      <c r="S447" s="113"/>
      <c r="T447" s="113"/>
      <c r="U447" s="113"/>
      <c r="V447" s="113"/>
      <c r="W447" s="113"/>
      <c r="X447" s="28"/>
      <c r="Y447" s="221"/>
      <c r="Z447" s="221"/>
      <c r="AA447" s="221"/>
      <c r="AB447" s="221"/>
      <c r="AC447" s="221"/>
      <c r="AD447" s="221"/>
      <c r="AE447" s="221"/>
      <c r="AF447" s="28"/>
      <c r="AG447" s="221"/>
      <c r="AH447" s="221"/>
      <c r="AI447" s="221"/>
      <c r="AJ447" s="221"/>
      <c r="AK447" s="221"/>
      <c r="AL447" s="221"/>
      <c r="AM447" s="221"/>
      <c r="AN447" s="28"/>
      <c r="AO447" s="141"/>
      <c r="AP447" s="141"/>
      <c r="AQ447" s="141"/>
      <c r="AR447" s="79" t="str">
        <f t="shared" si="32"/>
        <v/>
      </c>
      <c r="AS447" s="139"/>
      <c r="AT447" s="139"/>
      <c r="AU447" s="28"/>
      <c r="AV447" s="215"/>
      <c r="AW447" s="215"/>
      <c r="AX447" s="28"/>
      <c r="AY447" s="140"/>
      <c r="AZ447" s="28"/>
      <c r="BA447" s="140"/>
      <c r="BB447" s="140"/>
      <c r="BC447" s="140"/>
      <c r="BD447" s="140"/>
      <c r="BE447" s="140"/>
      <c r="BF447" s="140"/>
      <c r="BG447" s="140"/>
      <c r="BH447" s="140"/>
      <c r="BI447" s="140"/>
      <c r="BJ447" s="140"/>
      <c r="BK447" s="140"/>
      <c r="BL447" s="140"/>
      <c r="BM447" s="140"/>
      <c r="BN447" s="140"/>
      <c r="BO447" s="140"/>
      <c r="BP447" s="140"/>
      <c r="BQ447" s="140"/>
      <c r="BR447" s="140"/>
      <c r="BS447" s="140"/>
      <c r="BT447" s="140"/>
      <c r="BU447" s="140"/>
      <c r="BV447" s="140"/>
      <c r="BW447" s="140"/>
      <c r="BX447" s="140"/>
      <c r="BY447" s="140"/>
      <c r="BZ447" s="140"/>
      <c r="CA447" s="140"/>
      <c r="CB447" s="140"/>
      <c r="CC447" s="140"/>
      <c r="CD447" s="140"/>
      <c r="CE447" s="140"/>
      <c r="CF447" s="140"/>
      <c r="CG447" s="140"/>
      <c r="CH447" s="140"/>
      <c r="CI447" s="140"/>
      <c r="CJ447" s="140"/>
      <c r="CK447" s="140"/>
      <c r="CL447" s="140"/>
      <c r="CM447" s="140"/>
      <c r="CN447" s="140"/>
      <c r="CO447" s="140"/>
      <c r="CP447" s="140"/>
      <c r="CQ447" s="140"/>
      <c r="CR447" s="140"/>
      <c r="CS447" s="140"/>
      <c r="CT447" s="140"/>
      <c r="CU447" s="140"/>
      <c r="CV447" s="140"/>
      <c r="CW447" s="140"/>
      <c r="CX447" s="140"/>
      <c r="CY447" s="103">
        <f t="shared" si="34"/>
        <v>0</v>
      </c>
      <c r="CZ447" s="78"/>
    </row>
    <row r="448" spans="1:104" x14ac:dyDescent="0.2">
      <c r="A448" s="26"/>
      <c r="B448" s="123">
        <f t="shared" si="35"/>
        <v>439</v>
      </c>
      <c r="C448" s="107"/>
      <c r="D448" s="111"/>
      <c r="F448" s="108"/>
      <c r="G448" s="120"/>
      <c r="H448" s="101">
        <f t="shared" si="33"/>
        <v>0</v>
      </c>
      <c r="I448" s="113"/>
      <c r="J448" s="113"/>
      <c r="K448" s="113"/>
      <c r="L448" s="113"/>
      <c r="M448" s="113"/>
      <c r="N448" s="113"/>
      <c r="O448" s="113"/>
      <c r="P448" s="27"/>
      <c r="Q448" s="113"/>
      <c r="R448" s="113"/>
      <c r="S448" s="113"/>
      <c r="T448" s="113"/>
      <c r="U448" s="113"/>
      <c r="V448" s="113"/>
      <c r="W448" s="113"/>
      <c r="X448" s="28"/>
      <c r="Y448" s="221"/>
      <c r="Z448" s="221"/>
      <c r="AA448" s="221"/>
      <c r="AB448" s="221"/>
      <c r="AC448" s="221"/>
      <c r="AD448" s="221"/>
      <c r="AE448" s="221"/>
      <c r="AF448" s="28"/>
      <c r="AG448" s="221"/>
      <c r="AH448" s="221"/>
      <c r="AI448" s="221"/>
      <c r="AJ448" s="221"/>
      <c r="AK448" s="221"/>
      <c r="AL448" s="221"/>
      <c r="AM448" s="221"/>
      <c r="AN448" s="28"/>
      <c r="AO448" s="141"/>
      <c r="AP448" s="141"/>
      <c r="AQ448" s="141"/>
      <c r="AR448" s="79" t="str">
        <f t="shared" si="32"/>
        <v/>
      </c>
      <c r="AS448" s="139"/>
      <c r="AT448" s="139"/>
      <c r="AU448" s="28"/>
      <c r="AV448" s="215"/>
      <c r="AW448" s="215"/>
      <c r="AX448" s="28"/>
      <c r="AY448" s="140"/>
      <c r="AZ448" s="28"/>
      <c r="BA448" s="140"/>
      <c r="BB448" s="140"/>
      <c r="BC448" s="140"/>
      <c r="BD448" s="140"/>
      <c r="BE448" s="140"/>
      <c r="BF448" s="140"/>
      <c r="BG448" s="140"/>
      <c r="BH448" s="140"/>
      <c r="BI448" s="140"/>
      <c r="BJ448" s="140"/>
      <c r="BK448" s="140"/>
      <c r="BL448" s="140"/>
      <c r="BM448" s="140"/>
      <c r="BN448" s="140"/>
      <c r="BO448" s="140"/>
      <c r="BP448" s="140"/>
      <c r="BQ448" s="140"/>
      <c r="BR448" s="140"/>
      <c r="BS448" s="140"/>
      <c r="BT448" s="140"/>
      <c r="BU448" s="140"/>
      <c r="BV448" s="140"/>
      <c r="BW448" s="140"/>
      <c r="BX448" s="140"/>
      <c r="BY448" s="140"/>
      <c r="BZ448" s="140"/>
      <c r="CA448" s="140"/>
      <c r="CB448" s="140"/>
      <c r="CC448" s="140"/>
      <c r="CD448" s="140"/>
      <c r="CE448" s="140"/>
      <c r="CF448" s="140"/>
      <c r="CG448" s="140"/>
      <c r="CH448" s="140"/>
      <c r="CI448" s="140"/>
      <c r="CJ448" s="140"/>
      <c r="CK448" s="140"/>
      <c r="CL448" s="140"/>
      <c r="CM448" s="140"/>
      <c r="CN448" s="140"/>
      <c r="CO448" s="140"/>
      <c r="CP448" s="140"/>
      <c r="CQ448" s="140"/>
      <c r="CR448" s="140"/>
      <c r="CS448" s="140"/>
      <c r="CT448" s="140"/>
      <c r="CU448" s="140"/>
      <c r="CV448" s="140"/>
      <c r="CW448" s="140"/>
      <c r="CX448" s="140"/>
      <c r="CY448" s="103">
        <f t="shared" si="34"/>
        <v>0</v>
      </c>
      <c r="CZ448" s="78"/>
    </row>
    <row r="449" spans="1:104" x14ac:dyDescent="0.2">
      <c r="A449" s="26"/>
      <c r="B449" s="123">
        <f t="shared" si="35"/>
        <v>440</v>
      </c>
      <c r="C449" s="107"/>
      <c r="D449" s="111"/>
      <c r="F449" s="108"/>
      <c r="G449" s="120"/>
      <c r="H449" s="101">
        <f t="shared" si="33"/>
        <v>0</v>
      </c>
      <c r="I449" s="113"/>
      <c r="J449" s="113"/>
      <c r="K449" s="113"/>
      <c r="L449" s="113"/>
      <c r="M449" s="113"/>
      <c r="N449" s="113"/>
      <c r="O449" s="113"/>
      <c r="P449" s="27"/>
      <c r="Q449" s="113"/>
      <c r="R449" s="113"/>
      <c r="S449" s="113"/>
      <c r="T449" s="113"/>
      <c r="U449" s="113"/>
      <c r="V449" s="113"/>
      <c r="W449" s="113"/>
      <c r="X449" s="28"/>
      <c r="Y449" s="221"/>
      <c r="Z449" s="221"/>
      <c r="AA449" s="221"/>
      <c r="AB449" s="221"/>
      <c r="AC449" s="221"/>
      <c r="AD449" s="221"/>
      <c r="AE449" s="221"/>
      <c r="AF449" s="28"/>
      <c r="AG449" s="221"/>
      <c r="AH449" s="221"/>
      <c r="AI449" s="221"/>
      <c r="AJ449" s="221"/>
      <c r="AK449" s="221"/>
      <c r="AL449" s="221"/>
      <c r="AM449" s="221"/>
      <c r="AN449" s="28"/>
      <c r="AO449" s="141"/>
      <c r="AP449" s="141"/>
      <c r="AQ449" s="141"/>
      <c r="AR449" s="79" t="str">
        <f t="shared" si="32"/>
        <v/>
      </c>
      <c r="AS449" s="139"/>
      <c r="AT449" s="139"/>
      <c r="AU449" s="28"/>
      <c r="AV449" s="215"/>
      <c r="AW449" s="215"/>
      <c r="AX449" s="28"/>
      <c r="AY449" s="140"/>
      <c r="AZ449" s="28"/>
      <c r="BA449" s="140"/>
      <c r="BB449" s="140"/>
      <c r="BC449" s="140"/>
      <c r="BD449" s="140"/>
      <c r="BE449" s="140"/>
      <c r="BF449" s="140"/>
      <c r="BG449" s="140"/>
      <c r="BH449" s="140"/>
      <c r="BI449" s="140"/>
      <c r="BJ449" s="140"/>
      <c r="BK449" s="140"/>
      <c r="BL449" s="140"/>
      <c r="BM449" s="140"/>
      <c r="BN449" s="140"/>
      <c r="BO449" s="140"/>
      <c r="BP449" s="140"/>
      <c r="BQ449" s="140"/>
      <c r="BR449" s="140"/>
      <c r="BS449" s="140"/>
      <c r="BT449" s="140"/>
      <c r="BU449" s="140"/>
      <c r="BV449" s="140"/>
      <c r="BW449" s="140"/>
      <c r="BX449" s="140"/>
      <c r="BY449" s="140"/>
      <c r="BZ449" s="140"/>
      <c r="CA449" s="140"/>
      <c r="CB449" s="140"/>
      <c r="CC449" s="140"/>
      <c r="CD449" s="140"/>
      <c r="CE449" s="140"/>
      <c r="CF449" s="140"/>
      <c r="CG449" s="140"/>
      <c r="CH449" s="140"/>
      <c r="CI449" s="140"/>
      <c r="CJ449" s="140"/>
      <c r="CK449" s="140"/>
      <c r="CL449" s="140"/>
      <c r="CM449" s="140"/>
      <c r="CN449" s="140"/>
      <c r="CO449" s="140"/>
      <c r="CP449" s="140"/>
      <c r="CQ449" s="140"/>
      <c r="CR449" s="140"/>
      <c r="CS449" s="140"/>
      <c r="CT449" s="140"/>
      <c r="CU449" s="140"/>
      <c r="CV449" s="140"/>
      <c r="CW449" s="140"/>
      <c r="CX449" s="140"/>
      <c r="CY449" s="103">
        <f t="shared" si="34"/>
        <v>0</v>
      </c>
      <c r="CZ449" s="78"/>
    </row>
    <row r="450" spans="1:104" x14ac:dyDescent="0.2">
      <c r="A450" s="26"/>
      <c r="B450" s="123">
        <f t="shared" si="35"/>
        <v>441</v>
      </c>
      <c r="C450" s="107"/>
      <c r="D450" s="111"/>
      <c r="F450" s="108"/>
      <c r="G450" s="120"/>
      <c r="H450" s="101">
        <f t="shared" si="33"/>
        <v>0</v>
      </c>
      <c r="I450" s="113"/>
      <c r="J450" s="113"/>
      <c r="K450" s="113"/>
      <c r="L450" s="113"/>
      <c r="M450" s="113"/>
      <c r="N450" s="113"/>
      <c r="O450" s="113"/>
      <c r="P450" s="27"/>
      <c r="Q450" s="113"/>
      <c r="R450" s="113"/>
      <c r="S450" s="113"/>
      <c r="T450" s="113"/>
      <c r="U450" s="113"/>
      <c r="V450" s="113"/>
      <c r="W450" s="113"/>
      <c r="X450" s="28"/>
      <c r="Y450" s="221"/>
      <c r="Z450" s="221"/>
      <c r="AA450" s="221"/>
      <c r="AB450" s="221"/>
      <c r="AC450" s="221"/>
      <c r="AD450" s="221"/>
      <c r="AE450" s="221"/>
      <c r="AF450" s="28"/>
      <c r="AG450" s="221"/>
      <c r="AH450" s="221"/>
      <c r="AI450" s="221"/>
      <c r="AJ450" s="221"/>
      <c r="AK450" s="221"/>
      <c r="AL450" s="221"/>
      <c r="AM450" s="221"/>
      <c r="AN450" s="28"/>
      <c r="AO450" s="141"/>
      <c r="AP450" s="141"/>
      <c r="AQ450" s="141"/>
      <c r="AR450" s="79" t="str">
        <f t="shared" si="32"/>
        <v/>
      </c>
      <c r="AS450" s="139"/>
      <c r="AT450" s="139"/>
      <c r="AU450" s="28"/>
      <c r="AV450" s="215"/>
      <c r="AW450" s="215"/>
      <c r="AX450" s="28"/>
      <c r="AY450" s="140"/>
      <c r="AZ450" s="28"/>
      <c r="BA450" s="140"/>
      <c r="BB450" s="140"/>
      <c r="BC450" s="140"/>
      <c r="BD450" s="140"/>
      <c r="BE450" s="140"/>
      <c r="BF450" s="140"/>
      <c r="BG450" s="140"/>
      <c r="BH450" s="140"/>
      <c r="BI450" s="140"/>
      <c r="BJ450" s="140"/>
      <c r="BK450" s="140"/>
      <c r="BL450" s="140"/>
      <c r="BM450" s="140"/>
      <c r="BN450" s="140"/>
      <c r="BO450" s="140"/>
      <c r="BP450" s="140"/>
      <c r="BQ450" s="140"/>
      <c r="BR450" s="140"/>
      <c r="BS450" s="140"/>
      <c r="BT450" s="140"/>
      <c r="BU450" s="140"/>
      <c r="BV450" s="140"/>
      <c r="BW450" s="140"/>
      <c r="BX450" s="140"/>
      <c r="BY450" s="140"/>
      <c r="BZ450" s="140"/>
      <c r="CA450" s="140"/>
      <c r="CB450" s="140"/>
      <c r="CC450" s="140"/>
      <c r="CD450" s="140"/>
      <c r="CE450" s="140"/>
      <c r="CF450" s="140"/>
      <c r="CG450" s="140"/>
      <c r="CH450" s="140"/>
      <c r="CI450" s="140"/>
      <c r="CJ450" s="140"/>
      <c r="CK450" s="140"/>
      <c r="CL450" s="140"/>
      <c r="CM450" s="140"/>
      <c r="CN450" s="140"/>
      <c r="CO450" s="140"/>
      <c r="CP450" s="140"/>
      <c r="CQ450" s="140"/>
      <c r="CR450" s="140"/>
      <c r="CS450" s="140"/>
      <c r="CT450" s="140"/>
      <c r="CU450" s="140"/>
      <c r="CV450" s="140"/>
      <c r="CW450" s="140"/>
      <c r="CX450" s="140"/>
      <c r="CY450" s="103">
        <f t="shared" si="34"/>
        <v>0</v>
      </c>
      <c r="CZ450" s="78"/>
    </row>
    <row r="451" spans="1:104" x14ac:dyDescent="0.2">
      <c r="A451" s="26"/>
      <c r="B451" s="123">
        <f t="shared" si="35"/>
        <v>442</v>
      </c>
      <c r="C451" s="107"/>
      <c r="D451" s="111"/>
      <c r="F451" s="108"/>
      <c r="G451" s="120"/>
      <c r="H451" s="101">
        <f t="shared" si="33"/>
        <v>0</v>
      </c>
      <c r="I451" s="113"/>
      <c r="J451" s="113"/>
      <c r="K451" s="113"/>
      <c r="L451" s="113"/>
      <c r="M451" s="113"/>
      <c r="N451" s="113"/>
      <c r="O451" s="113"/>
      <c r="P451" s="27"/>
      <c r="Q451" s="113"/>
      <c r="R451" s="113"/>
      <c r="S451" s="113"/>
      <c r="T451" s="113"/>
      <c r="U451" s="113"/>
      <c r="V451" s="113"/>
      <c r="W451" s="113"/>
      <c r="X451" s="28"/>
      <c r="Y451" s="221"/>
      <c r="Z451" s="221"/>
      <c r="AA451" s="221"/>
      <c r="AB451" s="221"/>
      <c r="AC451" s="221"/>
      <c r="AD451" s="221"/>
      <c r="AE451" s="221"/>
      <c r="AF451" s="28"/>
      <c r="AG451" s="221"/>
      <c r="AH451" s="221"/>
      <c r="AI451" s="221"/>
      <c r="AJ451" s="221"/>
      <c r="AK451" s="221"/>
      <c r="AL451" s="221"/>
      <c r="AM451" s="221"/>
      <c r="AN451" s="28"/>
      <c r="AO451" s="141"/>
      <c r="AP451" s="141"/>
      <c r="AQ451" s="141"/>
      <c r="AR451" s="79" t="str">
        <f t="shared" si="32"/>
        <v/>
      </c>
      <c r="AS451" s="139"/>
      <c r="AT451" s="139"/>
      <c r="AU451" s="28"/>
      <c r="AV451" s="215"/>
      <c r="AW451" s="215"/>
      <c r="AX451" s="28"/>
      <c r="AY451" s="140"/>
      <c r="AZ451" s="28"/>
      <c r="BA451" s="140"/>
      <c r="BB451" s="140"/>
      <c r="BC451" s="140"/>
      <c r="BD451" s="140"/>
      <c r="BE451" s="140"/>
      <c r="BF451" s="140"/>
      <c r="BG451" s="140"/>
      <c r="BH451" s="140"/>
      <c r="BI451" s="140"/>
      <c r="BJ451" s="140"/>
      <c r="BK451" s="140"/>
      <c r="BL451" s="140"/>
      <c r="BM451" s="140"/>
      <c r="BN451" s="140"/>
      <c r="BO451" s="140"/>
      <c r="BP451" s="140"/>
      <c r="BQ451" s="140"/>
      <c r="BR451" s="140"/>
      <c r="BS451" s="140"/>
      <c r="BT451" s="140"/>
      <c r="BU451" s="140"/>
      <c r="BV451" s="140"/>
      <c r="BW451" s="140"/>
      <c r="BX451" s="140"/>
      <c r="BY451" s="140"/>
      <c r="BZ451" s="140"/>
      <c r="CA451" s="140"/>
      <c r="CB451" s="140"/>
      <c r="CC451" s="140"/>
      <c r="CD451" s="140"/>
      <c r="CE451" s="140"/>
      <c r="CF451" s="140"/>
      <c r="CG451" s="140"/>
      <c r="CH451" s="140"/>
      <c r="CI451" s="140"/>
      <c r="CJ451" s="140"/>
      <c r="CK451" s="140"/>
      <c r="CL451" s="140"/>
      <c r="CM451" s="140"/>
      <c r="CN451" s="140"/>
      <c r="CO451" s="140"/>
      <c r="CP451" s="140"/>
      <c r="CQ451" s="140"/>
      <c r="CR451" s="140"/>
      <c r="CS451" s="140"/>
      <c r="CT451" s="140"/>
      <c r="CU451" s="140"/>
      <c r="CV451" s="140"/>
      <c r="CW451" s="140"/>
      <c r="CX451" s="140"/>
      <c r="CY451" s="103">
        <f t="shared" si="34"/>
        <v>0</v>
      </c>
      <c r="CZ451" s="78"/>
    </row>
    <row r="452" spans="1:104" x14ac:dyDescent="0.2">
      <c r="A452" s="26"/>
      <c r="B452" s="123">
        <f t="shared" si="35"/>
        <v>443</v>
      </c>
      <c r="C452" s="107"/>
      <c r="D452" s="111"/>
      <c r="F452" s="108"/>
      <c r="G452" s="120"/>
      <c r="H452" s="101">
        <f t="shared" si="33"/>
        <v>0</v>
      </c>
      <c r="I452" s="113"/>
      <c r="J452" s="113"/>
      <c r="K452" s="113"/>
      <c r="L452" s="113"/>
      <c r="M452" s="113"/>
      <c r="N452" s="113"/>
      <c r="O452" s="113"/>
      <c r="P452" s="27"/>
      <c r="Q452" s="113"/>
      <c r="R452" s="113"/>
      <c r="S452" s="113"/>
      <c r="T452" s="113"/>
      <c r="U452" s="113"/>
      <c r="V452" s="113"/>
      <c r="W452" s="113"/>
      <c r="X452" s="28"/>
      <c r="Y452" s="221"/>
      <c r="Z452" s="221"/>
      <c r="AA452" s="221"/>
      <c r="AB452" s="221"/>
      <c r="AC452" s="221"/>
      <c r="AD452" s="221"/>
      <c r="AE452" s="221"/>
      <c r="AF452" s="28"/>
      <c r="AG452" s="221"/>
      <c r="AH452" s="221"/>
      <c r="AI452" s="221"/>
      <c r="AJ452" s="221"/>
      <c r="AK452" s="221"/>
      <c r="AL452" s="221"/>
      <c r="AM452" s="221"/>
      <c r="AN452" s="28"/>
      <c r="AO452" s="141"/>
      <c r="AP452" s="141"/>
      <c r="AQ452" s="141"/>
      <c r="AR452" s="79" t="str">
        <f t="shared" si="32"/>
        <v/>
      </c>
      <c r="AS452" s="139"/>
      <c r="AT452" s="139"/>
      <c r="AU452" s="28"/>
      <c r="AV452" s="215"/>
      <c r="AW452" s="215"/>
      <c r="AX452" s="28"/>
      <c r="AY452" s="140"/>
      <c r="AZ452" s="28"/>
      <c r="BA452" s="140"/>
      <c r="BB452" s="140"/>
      <c r="BC452" s="140"/>
      <c r="BD452" s="140"/>
      <c r="BE452" s="140"/>
      <c r="BF452" s="140"/>
      <c r="BG452" s="140"/>
      <c r="BH452" s="140"/>
      <c r="BI452" s="140"/>
      <c r="BJ452" s="140"/>
      <c r="BK452" s="140"/>
      <c r="BL452" s="140"/>
      <c r="BM452" s="140"/>
      <c r="BN452" s="140"/>
      <c r="BO452" s="140"/>
      <c r="BP452" s="140"/>
      <c r="BQ452" s="140"/>
      <c r="BR452" s="140"/>
      <c r="BS452" s="140"/>
      <c r="BT452" s="140"/>
      <c r="BU452" s="140"/>
      <c r="BV452" s="140"/>
      <c r="BW452" s="140"/>
      <c r="BX452" s="140"/>
      <c r="BY452" s="140"/>
      <c r="BZ452" s="140"/>
      <c r="CA452" s="140"/>
      <c r="CB452" s="140"/>
      <c r="CC452" s="140"/>
      <c r="CD452" s="140"/>
      <c r="CE452" s="140"/>
      <c r="CF452" s="140"/>
      <c r="CG452" s="140"/>
      <c r="CH452" s="140"/>
      <c r="CI452" s="140"/>
      <c r="CJ452" s="140"/>
      <c r="CK452" s="140"/>
      <c r="CL452" s="140"/>
      <c r="CM452" s="140"/>
      <c r="CN452" s="140"/>
      <c r="CO452" s="140"/>
      <c r="CP452" s="140"/>
      <c r="CQ452" s="140"/>
      <c r="CR452" s="140"/>
      <c r="CS452" s="140"/>
      <c r="CT452" s="140"/>
      <c r="CU452" s="140"/>
      <c r="CV452" s="140"/>
      <c r="CW452" s="140"/>
      <c r="CX452" s="140"/>
      <c r="CY452" s="103">
        <f t="shared" si="34"/>
        <v>0</v>
      </c>
      <c r="CZ452" s="78"/>
    </row>
    <row r="453" spans="1:104" x14ac:dyDescent="0.2">
      <c r="A453" s="26"/>
      <c r="B453" s="123">
        <f t="shared" si="35"/>
        <v>444</v>
      </c>
      <c r="C453" s="107"/>
      <c r="D453" s="111"/>
      <c r="F453" s="108"/>
      <c r="G453" s="120"/>
      <c r="H453" s="101">
        <f t="shared" si="33"/>
        <v>0</v>
      </c>
      <c r="I453" s="113"/>
      <c r="J453" s="113"/>
      <c r="K453" s="113"/>
      <c r="L453" s="113"/>
      <c r="M453" s="113"/>
      <c r="N453" s="113"/>
      <c r="O453" s="113"/>
      <c r="P453" s="27"/>
      <c r="Q453" s="113"/>
      <c r="R453" s="113"/>
      <c r="S453" s="113"/>
      <c r="T453" s="113"/>
      <c r="U453" s="113"/>
      <c r="V453" s="113"/>
      <c r="W453" s="113"/>
      <c r="X453" s="28"/>
      <c r="Y453" s="221"/>
      <c r="Z453" s="221"/>
      <c r="AA453" s="221"/>
      <c r="AB453" s="221"/>
      <c r="AC453" s="221"/>
      <c r="AD453" s="221"/>
      <c r="AE453" s="221"/>
      <c r="AF453" s="28"/>
      <c r="AG453" s="221"/>
      <c r="AH453" s="221"/>
      <c r="AI453" s="221"/>
      <c r="AJ453" s="221"/>
      <c r="AK453" s="221"/>
      <c r="AL453" s="221"/>
      <c r="AM453" s="221"/>
      <c r="AN453" s="28"/>
      <c r="AO453" s="141"/>
      <c r="AP453" s="141"/>
      <c r="AQ453" s="141"/>
      <c r="AR453" s="79" t="str">
        <f t="shared" si="32"/>
        <v/>
      </c>
      <c r="AS453" s="139"/>
      <c r="AT453" s="139"/>
      <c r="AU453" s="28"/>
      <c r="AV453" s="215"/>
      <c r="AW453" s="215"/>
      <c r="AX453" s="28"/>
      <c r="AY453" s="140"/>
      <c r="AZ453" s="28"/>
      <c r="BA453" s="140"/>
      <c r="BB453" s="140"/>
      <c r="BC453" s="140"/>
      <c r="BD453" s="140"/>
      <c r="BE453" s="140"/>
      <c r="BF453" s="140"/>
      <c r="BG453" s="140"/>
      <c r="BH453" s="140"/>
      <c r="BI453" s="140"/>
      <c r="BJ453" s="140"/>
      <c r="BK453" s="140"/>
      <c r="BL453" s="140"/>
      <c r="BM453" s="140"/>
      <c r="BN453" s="140"/>
      <c r="BO453" s="140"/>
      <c r="BP453" s="140"/>
      <c r="BQ453" s="140"/>
      <c r="BR453" s="140"/>
      <c r="BS453" s="140"/>
      <c r="BT453" s="140"/>
      <c r="BU453" s="140"/>
      <c r="BV453" s="140"/>
      <c r="BW453" s="140"/>
      <c r="BX453" s="140"/>
      <c r="BY453" s="140"/>
      <c r="BZ453" s="140"/>
      <c r="CA453" s="140"/>
      <c r="CB453" s="140"/>
      <c r="CC453" s="140"/>
      <c r="CD453" s="140"/>
      <c r="CE453" s="140"/>
      <c r="CF453" s="140"/>
      <c r="CG453" s="140"/>
      <c r="CH453" s="140"/>
      <c r="CI453" s="140"/>
      <c r="CJ453" s="140"/>
      <c r="CK453" s="140"/>
      <c r="CL453" s="140"/>
      <c r="CM453" s="140"/>
      <c r="CN453" s="140"/>
      <c r="CO453" s="140"/>
      <c r="CP453" s="140"/>
      <c r="CQ453" s="140"/>
      <c r="CR453" s="140"/>
      <c r="CS453" s="140"/>
      <c r="CT453" s="140"/>
      <c r="CU453" s="140"/>
      <c r="CV453" s="140"/>
      <c r="CW453" s="140"/>
      <c r="CX453" s="140"/>
      <c r="CY453" s="103">
        <f t="shared" si="34"/>
        <v>0</v>
      </c>
      <c r="CZ453" s="78"/>
    </row>
    <row r="454" spans="1:104" x14ac:dyDescent="0.2">
      <c r="A454" s="26"/>
      <c r="B454" s="123">
        <f t="shared" si="35"/>
        <v>445</v>
      </c>
      <c r="C454" s="107"/>
      <c r="D454" s="111"/>
      <c r="F454" s="108"/>
      <c r="G454" s="120"/>
      <c r="H454" s="101">
        <f t="shared" si="33"/>
        <v>0</v>
      </c>
      <c r="I454" s="113"/>
      <c r="J454" s="113"/>
      <c r="K454" s="113"/>
      <c r="L454" s="113"/>
      <c r="M454" s="113"/>
      <c r="N454" s="113"/>
      <c r="O454" s="113"/>
      <c r="P454" s="27"/>
      <c r="Q454" s="113"/>
      <c r="R454" s="113"/>
      <c r="S454" s="113"/>
      <c r="T454" s="113"/>
      <c r="U454" s="113"/>
      <c r="V454" s="113"/>
      <c r="W454" s="113"/>
      <c r="X454" s="28"/>
      <c r="Y454" s="221"/>
      <c r="Z454" s="221"/>
      <c r="AA454" s="221"/>
      <c r="AB454" s="221"/>
      <c r="AC454" s="221"/>
      <c r="AD454" s="221"/>
      <c r="AE454" s="221"/>
      <c r="AF454" s="28"/>
      <c r="AG454" s="221"/>
      <c r="AH454" s="221"/>
      <c r="AI454" s="221"/>
      <c r="AJ454" s="221"/>
      <c r="AK454" s="221"/>
      <c r="AL454" s="221"/>
      <c r="AM454" s="221"/>
      <c r="AN454" s="28"/>
      <c r="AO454" s="141"/>
      <c r="AP454" s="141"/>
      <c r="AQ454" s="141"/>
      <c r="AR454" s="79" t="str">
        <f t="shared" si="32"/>
        <v/>
      </c>
      <c r="AS454" s="139"/>
      <c r="AT454" s="139"/>
      <c r="AU454" s="28"/>
      <c r="AV454" s="215"/>
      <c r="AW454" s="215"/>
      <c r="AX454" s="28"/>
      <c r="AY454" s="140"/>
      <c r="AZ454" s="28"/>
      <c r="BA454" s="140"/>
      <c r="BB454" s="140"/>
      <c r="BC454" s="140"/>
      <c r="BD454" s="140"/>
      <c r="BE454" s="140"/>
      <c r="BF454" s="140"/>
      <c r="BG454" s="140"/>
      <c r="BH454" s="140"/>
      <c r="BI454" s="140"/>
      <c r="BJ454" s="140"/>
      <c r="BK454" s="140"/>
      <c r="BL454" s="140"/>
      <c r="BM454" s="140"/>
      <c r="BN454" s="140"/>
      <c r="BO454" s="140"/>
      <c r="BP454" s="140"/>
      <c r="BQ454" s="140"/>
      <c r="BR454" s="140"/>
      <c r="BS454" s="140"/>
      <c r="BT454" s="140"/>
      <c r="BU454" s="140"/>
      <c r="BV454" s="140"/>
      <c r="BW454" s="140"/>
      <c r="BX454" s="140"/>
      <c r="BY454" s="140"/>
      <c r="BZ454" s="140"/>
      <c r="CA454" s="140"/>
      <c r="CB454" s="140"/>
      <c r="CC454" s="140"/>
      <c r="CD454" s="140"/>
      <c r="CE454" s="140"/>
      <c r="CF454" s="140"/>
      <c r="CG454" s="140"/>
      <c r="CH454" s="140"/>
      <c r="CI454" s="140"/>
      <c r="CJ454" s="140"/>
      <c r="CK454" s="140"/>
      <c r="CL454" s="140"/>
      <c r="CM454" s="140"/>
      <c r="CN454" s="140"/>
      <c r="CO454" s="140"/>
      <c r="CP454" s="140"/>
      <c r="CQ454" s="140"/>
      <c r="CR454" s="140"/>
      <c r="CS454" s="140"/>
      <c r="CT454" s="140"/>
      <c r="CU454" s="140"/>
      <c r="CV454" s="140"/>
      <c r="CW454" s="140"/>
      <c r="CX454" s="140"/>
      <c r="CY454" s="103">
        <f t="shared" si="34"/>
        <v>0</v>
      </c>
      <c r="CZ454" s="78"/>
    </row>
    <row r="455" spans="1:104" x14ac:dyDescent="0.2">
      <c r="A455" s="26"/>
      <c r="B455" s="123">
        <f t="shared" si="35"/>
        <v>446</v>
      </c>
      <c r="C455" s="107"/>
      <c r="D455" s="111"/>
      <c r="F455" s="108"/>
      <c r="G455" s="120"/>
      <c r="H455" s="101">
        <f t="shared" si="33"/>
        <v>0</v>
      </c>
      <c r="I455" s="113"/>
      <c r="J455" s="113"/>
      <c r="K455" s="113"/>
      <c r="L455" s="113"/>
      <c r="M455" s="113"/>
      <c r="N455" s="113"/>
      <c r="O455" s="113"/>
      <c r="P455" s="27"/>
      <c r="Q455" s="113"/>
      <c r="R455" s="113"/>
      <c r="S455" s="113"/>
      <c r="T455" s="113"/>
      <c r="U455" s="113"/>
      <c r="V455" s="113"/>
      <c r="W455" s="113"/>
      <c r="X455" s="28"/>
      <c r="Y455" s="221"/>
      <c r="Z455" s="221"/>
      <c r="AA455" s="221"/>
      <c r="AB455" s="221"/>
      <c r="AC455" s="221"/>
      <c r="AD455" s="221"/>
      <c r="AE455" s="221"/>
      <c r="AF455" s="28"/>
      <c r="AG455" s="221"/>
      <c r="AH455" s="221"/>
      <c r="AI455" s="221"/>
      <c r="AJ455" s="221"/>
      <c r="AK455" s="221"/>
      <c r="AL455" s="221"/>
      <c r="AM455" s="221"/>
      <c r="AN455" s="28"/>
      <c r="AO455" s="141"/>
      <c r="AP455" s="141"/>
      <c r="AQ455" s="141"/>
      <c r="AR455" s="79" t="str">
        <f t="shared" si="32"/>
        <v/>
      </c>
      <c r="AS455" s="139"/>
      <c r="AT455" s="139"/>
      <c r="AU455" s="28"/>
      <c r="AV455" s="215"/>
      <c r="AW455" s="215"/>
      <c r="AX455" s="28"/>
      <c r="AY455" s="140"/>
      <c r="AZ455" s="28"/>
      <c r="BA455" s="140"/>
      <c r="BB455" s="140"/>
      <c r="BC455" s="140"/>
      <c r="BD455" s="140"/>
      <c r="BE455" s="140"/>
      <c r="BF455" s="140"/>
      <c r="BG455" s="140"/>
      <c r="BH455" s="140"/>
      <c r="BI455" s="140"/>
      <c r="BJ455" s="140"/>
      <c r="BK455" s="140"/>
      <c r="BL455" s="140"/>
      <c r="BM455" s="140"/>
      <c r="BN455" s="140"/>
      <c r="BO455" s="140"/>
      <c r="BP455" s="140"/>
      <c r="BQ455" s="140"/>
      <c r="BR455" s="140"/>
      <c r="BS455" s="140"/>
      <c r="BT455" s="140"/>
      <c r="BU455" s="140"/>
      <c r="BV455" s="140"/>
      <c r="BW455" s="140"/>
      <c r="BX455" s="140"/>
      <c r="BY455" s="140"/>
      <c r="BZ455" s="140"/>
      <c r="CA455" s="140"/>
      <c r="CB455" s="140"/>
      <c r="CC455" s="140"/>
      <c r="CD455" s="140"/>
      <c r="CE455" s="140"/>
      <c r="CF455" s="140"/>
      <c r="CG455" s="140"/>
      <c r="CH455" s="140"/>
      <c r="CI455" s="140"/>
      <c r="CJ455" s="140"/>
      <c r="CK455" s="140"/>
      <c r="CL455" s="140"/>
      <c r="CM455" s="140"/>
      <c r="CN455" s="140"/>
      <c r="CO455" s="140"/>
      <c r="CP455" s="140"/>
      <c r="CQ455" s="140"/>
      <c r="CR455" s="140"/>
      <c r="CS455" s="140"/>
      <c r="CT455" s="140"/>
      <c r="CU455" s="140"/>
      <c r="CV455" s="140"/>
      <c r="CW455" s="140"/>
      <c r="CX455" s="140"/>
      <c r="CY455" s="103">
        <f t="shared" si="34"/>
        <v>0</v>
      </c>
      <c r="CZ455" s="78"/>
    </row>
    <row r="456" spans="1:104" x14ac:dyDescent="0.2">
      <c r="A456" s="26"/>
      <c r="B456" s="123">
        <f t="shared" si="35"/>
        <v>447</v>
      </c>
      <c r="C456" s="107"/>
      <c r="D456" s="111"/>
      <c r="F456" s="108"/>
      <c r="G456" s="120"/>
      <c r="H456" s="101">
        <f t="shared" si="33"/>
        <v>0</v>
      </c>
      <c r="I456" s="113"/>
      <c r="J456" s="113"/>
      <c r="K456" s="113"/>
      <c r="L456" s="113"/>
      <c r="M456" s="113"/>
      <c r="N456" s="113"/>
      <c r="O456" s="113"/>
      <c r="P456" s="27"/>
      <c r="Q456" s="113"/>
      <c r="R456" s="113"/>
      <c r="S456" s="113"/>
      <c r="T456" s="113"/>
      <c r="U456" s="113"/>
      <c r="V456" s="113"/>
      <c r="W456" s="113"/>
      <c r="X456" s="28"/>
      <c r="Y456" s="221"/>
      <c r="Z456" s="221"/>
      <c r="AA456" s="221"/>
      <c r="AB456" s="221"/>
      <c r="AC456" s="221"/>
      <c r="AD456" s="221"/>
      <c r="AE456" s="221"/>
      <c r="AF456" s="28"/>
      <c r="AG456" s="221"/>
      <c r="AH456" s="221"/>
      <c r="AI456" s="221"/>
      <c r="AJ456" s="221"/>
      <c r="AK456" s="221"/>
      <c r="AL456" s="221"/>
      <c r="AM456" s="221"/>
      <c r="AN456" s="28"/>
      <c r="AO456" s="141"/>
      <c r="AP456" s="141"/>
      <c r="AQ456" s="141"/>
      <c r="AR456" s="79" t="str">
        <f t="shared" si="32"/>
        <v/>
      </c>
      <c r="AS456" s="139"/>
      <c r="AT456" s="139"/>
      <c r="AU456" s="28"/>
      <c r="AV456" s="215"/>
      <c r="AW456" s="215"/>
      <c r="AX456" s="28"/>
      <c r="AY456" s="140"/>
      <c r="AZ456" s="28"/>
      <c r="BA456" s="140"/>
      <c r="BB456" s="140"/>
      <c r="BC456" s="140"/>
      <c r="BD456" s="140"/>
      <c r="BE456" s="140"/>
      <c r="BF456" s="140"/>
      <c r="BG456" s="140"/>
      <c r="BH456" s="140"/>
      <c r="BI456" s="140"/>
      <c r="BJ456" s="140"/>
      <c r="BK456" s="140"/>
      <c r="BL456" s="140"/>
      <c r="BM456" s="140"/>
      <c r="BN456" s="140"/>
      <c r="BO456" s="140"/>
      <c r="BP456" s="140"/>
      <c r="BQ456" s="140"/>
      <c r="BR456" s="140"/>
      <c r="BS456" s="140"/>
      <c r="BT456" s="140"/>
      <c r="BU456" s="140"/>
      <c r="BV456" s="140"/>
      <c r="BW456" s="140"/>
      <c r="BX456" s="140"/>
      <c r="BY456" s="140"/>
      <c r="BZ456" s="140"/>
      <c r="CA456" s="140"/>
      <c r="CB456" s="140"/>
      <c r="CC456" s="140"/>
      <c r="CD456" s="140"/>
      <c r="CE456" s="140"/>
      <c r="CF456" s="140"/>
      <c r="CG456" s="140"/>
      <c r="CH456" s="140"/>
      <c r="CI456" s="140"/>
      <c r="CJ456" s="140"/>
      <c r="CK456" s="140"/>
      <c r="CL456" s="140"/>
      <c r="CM456" s="140"/>
      <c r="CN456" s="140"/>
      <c r="CO456" s="140"/>
      <c r="CP456" s="140"/>
      <c r="CQ456" s="140"/>
      <c r="CR456" s="140"/>
      <c r="CS456" s="140"/>
      <c r="CT456" s="140"/>
      <c r="CU456" s="140"/>
      <c r="CV456" s="140"/>
      <c r="CW456" s="140"/>
      <c r="CX456" s="140"/>
      <c r="CY456" s="103">
        <f t="shared" si="34"/>
        <v>0</v>
      </c>
      <c r="CZ456" s="78"/>
    </row>
    <row r="457" spans="1:104" x14ac:dyDescent="0.2">
      <c r="A457" s="26"/>
      <c r="B457" s="123">
        <f t="shared" si="35"/>
        <v>448</v>
      </c>
      <c r="C457" s="107"/>
      <c r="D457" s="111"/>
      <c r="F457" s="108"/>
      <c r="G457" s="120"/>
      <c r="H457" s="101">
        <f t="shared" si="33"/>
        <v>0</v>
      </c>
      <c r="I457" s="113"/>
      <c r="J457" s="113"/>
      <c r="K457" s="113"/>
      <c r="L457" s="113"/>
      <c r="M457" s="113"/>
      <c r="N457" s="113"/>
      <c r="O457" s="113"/>
      <c r="P457" s="27"/>
      <c r="Q457" s="113"/>
      <c r="R457" s="113"/>
      <c r="S457" s="113"/>
      <c r="T457" s="113"/>
      <c r="U457" s="113"/>
      <c r="V457" s="113"/>
      <c r="W457" s="113"/>
      <c r="X457" s="28"/>
      <c r="Y457" s="221"/>
      <c r="Z457" s="221"/>
      <c r="AA457" s="221"/>
      <c r="AB457" s="221"/>
      <c r="AC457" s="221"/>
      <c r="AD457" s="221"/>
      <c r="AE457" s="221"/>
      <c r="AF457" s="28"/>
      <c r="AG457" s="221"/>
      <c r="AH457" s="221"/>
      <c r="AI457" s="221"/>
      <c r="AJ457" s="221"/>
      <c r="AK457" s="221"/>
      <c r="AL457" s="221"/>
      <c r="AM457" s="221"/>
      <c r="AN457" s="28"/>
      <c r="AO457" s="141"/>
      <c r="AP457" s="141"/>
      <c r="AQ457" s="141"/>
      <c r="AR457" s="79" t="str">
        <f t="shared" si="32"/>
        <v/>
      </c>
      <c r="AS457" s="139"/>
      <c r="AT457" s="139"/>
      <c r="AU457" s="28"/>
      <c r="AV457" s="215"/>
      <c r="AW457" s="215"/>
      <c r="AX457" s="28"/>
      <c r="AY457" s="140"/>
      <c r="AZ457" s="28"/>
      <c r="BA457" s="140"/>
      <c r="BB457" s="140"/>
      <c r="BC457" s="140"/>
      <c r="BD457" s="140"/>
      <c r="BE457" s="140"/>
      <c r="BF457" s="140"/>
      <c r="BG457" s="140"/>
      <c r="BH457" s="140"/>
      <c r="BI457" s="140"/>
      <c r="BJ457" s="140"/>
      <c r="BK457" s="140"/>
      <c r="BL457" s="140"/>
      <c r="BM457" s="140"/>
      <c r="BN457" s="140"/>
      <c r="BO457" s="140"/>
      <c r="BP457" s="140"/>
      <c r="BQ457" s="140"/>
      <c r="BR457" s="140"/>
      <c r="BS457" s="140"/>
      <c r="BT457" s="140"/>
      <c r="BU457" s="140"/>
      <c r="BV457" s="140"/>
      <c r="BW457" s="140"/>
      <c r="BX457" s="140"/>
      <c r="BY457" s="140"/>
      <c r="BZ457" s="140"/>
      <c r="CA457" s="140"/>
      <c r="CB457" s="140"/>
      <c r="CC457" s="140"/>
      <c r="CD457" s="140"/>
      <c r="CE457" s="140"/>
      <c r="CF457" s="140"/>
      <c r="CG457" s="140"/>
      <c r="CH457" s="140"/>
      <c r="CI457" s="140"/>
      <c r="CJ457" s="140"/>
      <c r="CK457" s="140"/>
      <c r="CL457" s="140"/>
      <c r="CM457" s="140"/>
      <c r="CN457" s="140"/>
      <c r="CO457" s="140"/>
      <c r="CP457" s="140"/>
      <c r="CQ457" s="140"/>
      <c r="CR457" s="140"/>
      <c r="CS457" s="140"/>
      <c r="CT457" s="140"/>
      <c r="CU457" s="140"/>
      <c r="CV457" s="140"/>
      <c r="CW457" s="140"/>
      <c r="CX457" s="140"/>
      <c r="CY457" s="103">
        <f t="shared" si="34"/>
        <v>0</v>
      </c>
      <c r="CZ457" s="78"/>
    </row>
    <row r="458" spans="1:104" x14ac:dyDescent="0.2">
      <c r="A458" s="26"/>
      <c r="B458" s="123">
        <f t="shared" si="35"/>
        <v>449</v>
      </c>
      <c r="C458" s="107"/>
      <c r="D458" s="111"/>
      <c r="F458" s="108"/>
      <c r="G458" s="120"/>
      <c r="H458" s="101">
        <f t="shared" si="33"/>
        <v>0</v>
      </c>
      <c r="I458" s="113"/>
      <c r="J458" s="113"/>
      <c r="K458" s="113"/>
      <c r="L458" s="113"/>
      <c r="M458" s="113"/>
      <c r="N458" s="113"/>
      <c r="O458" s="113"/>
      <c r="P458" s="27"/>
      <c r="Q458" s="113"/>
      <c r="R458" s="113"/>
      <c r="S458" s="113"/>
      <c r="T458" s="113"/>
      <c r="U458" s="113"/>
      <c r="V458" s="113"/>
      <c r="W458" s="113"/>
      <c r="X458" s="28"/>
      <c r="Y458" s="221"/>
      <c r="Z458" s="221"/>
      <c r="AA458" s="221"/>
      <c r="AB458" s="221"/>
      <c r="AC458" s="221"/>
      <c r="AD458" s="221"/>
      <c r="AE458" s="221"/>
      <c r="AF458" s="28"/>
      <c r="AG458" s="221"/>
      <c r="AH458" s="221"/>
      <c r="AI458" s="221"/>
      <c r="AJ458" s="221"/>
      <c r="AK458" s="221"/>
      <c r="AL458" s="221"/>
      <c r="AM458" s="221"/>
      <c r="AN458" s="28"/>
      <c r="AO458" s="141"/>
      <c r="AP458" s="141"/>
      <c r="AQ458" s="141"/>
      <c r="AR458" s="79" t="str">
        <f t="shared" ref="AR458:AR521" si="36">IF(SUM(AO458:AQ458,I458:O458)=0,"",IF(SUM(AO458:AQ458)=1,"",1))</f>
        <v/>
      </c>
      <c r="AS458" s="139"/>
      <c r="AT458" s="139"/>
      <c r="AU458" s="28"/>
      <c r="AV458" s="215"/>
      <c r="AW458" s="215"/>
      <c r="AX458" s="28"/>
      <c r="AY458" s="140"/>
      <c r="AZ458" s="28"/>
      <c r="BA458" s="140"/>
      <c r="BB458" s="140"/>
      <c r="BC458" s="140"/>
      <c r="BD458" s="140"/>
      <c r="BE458" s="140"/>
      <c r="BF458" s="140"/>
      <c r="BG458" s="140"/>
      <c r="BH458" s="140"/>
      <c r="BI458" s="140"/>
      <c r="BJ458" s="140"/>
      <c r="BK458" s="140"/>
      <c r="BL458" s="140"/>
      <c r="BM458" s="140"/>
      <c r="BN458" s="140"/>
      <c r="BO458" s="140"/>
      <c r="BP458" s="140"/>
      <c r="BQ458" s="140"/>
      <c r="BR458" s="140"/>
      <c r="BS458" s="140"/>
      <c r="BT458" s="140"/>
      <c r="BU458" s="140"/>
      <c r="BV458" s="140"/>
      <c r="BW458" s="140"/>
      <c r="BX458" s="140"/>
      <c r="BY458" s="140"/>
      <c r="BZ458" s="140"/>
      <c r="CA458" s="140"/>
      <c r="CB458" s="140"/>
      <c r="CC458" s="140"/>
      <c r="CD458" s="140"/>
      <c r="CE458" s="140"/>
      <c r="CF458" s="140"/>
      <c r="CG458" s="140"/>
      <c r="CH458" s="140"/>
      <c r="CI458" s="140"/>
      <c r="CJ458" s="140"/>
      <c r="CK458" s="140"/>
      <c r="CL458" s="140"/>
      <c r="CM458" s="140"/>
      <c r="CN458" s="140"/>
      <c r="CO458" s="140"/>
      <c r="CP458" s="140"/>
      <c r="CQ458" s="140"/>
      <c r="CR458" s="140"/>
      <c r="CS458" s="140"/>
      <c r="CT458" s="140"/>
      <c r="CU458" s="140"/>
      <c r="CV458" s="140"/>
      <c r="CW458" s="140"/>
      <c r="CX458" s="140"/>
      <c r="CY458" s="103">
        <f t="shared" si="34"/>
        <v>0</v>
      </c>
      <c r="CZ458" s="78"/>
    </row>
    <row r="459" spans="1:104" x14ac:dyDescent="0.2">
      <c r="A459" s="26"/>
      <c r="B459" s="123">
        <f t="shared" si="35"/>
        <v>450</v>
      </c>
      <c r="C459" s="107"/>
      <c r="D459" s="111"/>
      <c r="F459" s="108"/>
      <c r="G459" s="120"/>
      <c r="H459" s="101">
        <f t="shared" ref="H459:H522" si="37">IF(LEN(C459)&gt;0,ISTEXT(F459)-1,0)</f>
        <v>0</v>
      </c>
      <c r="I459" s="113"/>
      <c r="J459" s="113"/>
      <c r="K459" s="113"/>
      <c r="L459" s="113"/>
      <c r="M459" s="113"/>
      <c r="N459" s="113"/>
      <c r="O459" s="113"/>
      <c r="P459" s="27"/>
      <c r="Q459" s="113"/>
      <c r="R459" s="113"/>
      <c r="S459" s="113"/>
      <c r="T459" s="113"/>
      <c r="U459" s="113"/>
      <c r="V459" s="113"/>
      <c r="W459" s="113"/>
      <c r="X459" s="28"/>
      <c r="Y459" s="221"/>
      <c r="Z459" s="221"/>
      <c r="AA459" s="221"/>
      <c r="AB459" s="221"/>
      <c r="AC459" s="221"/>
      <c r="AD459" s="221"/>
      <c r="AE459" s="221"/>
      <c r="AF459" s="28"/>
      <c r="AG459" s="221"/>
      <c r="AH459" s="221"/>
      <c r="AI459" s="221"/>
      <c r="AJ459" s="221"/>
      <c r="AK459" s="221"/>
      <c r="AL459" s="221"/>
      <c r="AM459" s="221"/>
      <c r="AN459" s="28"/>
      <c r="AO459" s="141"/>
      <c r="AP459" s="141"/>
      <c r="AQ459" s="141"/>
      <c r="AR459" s="79" t="str">
        <f t="shared" si="36"/>
        <v/>
      </c>
      <c r="AS459" s="139"/>
      <c r="AT459" s="139"/>
      <c r="AU459" s="28"/>
      <c r="AV459" s="215"/>
      <c r="AW459" s="215"/>
      <c r="AX459" s="28"/>
      <c r="AY459" s="140"/>
      <c r="AZ459" s="28"/>
      <c r="BA459" s="140"/>
      <c r="BB459" s="140"/>
      <c r="BC459" s="140"/>
      <c r="BD459" s="140"/>
      <c r="BE459" s="140"/>
      <c r="BF459" s="140"/>
      <c r="BG459" s="140"/>
      <c r="BH459" s="140"/>
      <c r="BI459" s="140"/>
      <c r="BJ459" s="140"/>
      <c r="BK459" s="140"/>
      <c r="BL459" s="140"/>
      <c r="BM459" s="140"/>
      <c r="BN459" s="140"/>
      <c r="BO459" s="140"/>
      <c r="BP459" s="140"/>
      <c r="BQ459" s="140"/>
      <c r="BR459" s="140"/>
      <c r="BS459" s="140"/>
      <c r="BT459" s="140"/>
      <c r="BU459" s="140"/>
      <c r="BV459" s="140"/>
      <c r="BW459" s="140"/>
      <c r="BX459" s="140"/>
      <c r="BY459" s="140"/>
      <c r="BZ459" s="140"/>
      <c r="CA459" s="140"/>
      <c r="CB459" s="140"/>
      <c r="CC459" s="140"/>
      <c r="CD459" s="140"/>
      <c r="CE459" s="140"/>
      <c r="CF459" s="140"/>
      <c r="CG459" s="140"/>
      <c r="CH459" s="140"/>
      <c r="CI459" s="140"/>
      <c r="CJ459" s="140"/>
      <c r="CK459" s="140"/>
      <c r="CL459" s="140"/>
      <c r="CM459" s="140"/>
      <c r="CN459" s="140"/>
      <c r="CO459" s="140"/>
      <c r="CP459" s="140"/>
      <c r="CQ459" s="140"/>
      <c r="CR459" s="140"/>
      <c r="CS459" s="140"/>
      <c r="CT459" s="140"/>
      <c r="CU459" s="140"/>
      <c r="CV459" s="140"/>
      <c r="CW459" s="140"/>
      <c r="CX459" s="140"/>
      <c r="CY459" s="103">
        <f t="shared" ref="CY459:CY522" si="38">IF(LEN(C459)&gt;0,IF(ABS(SUM(BA459:CX459)-1)&lt;0.000001,0,1),IF(ABS(SUM(BA459:CX459))&gt;0,1,0))</f>
        <v>0</v>
      </c>
      <c r="CZ459" s="78"/>
    </row>
    <row r="460" spans="1:104" x14ac:dyDescent="0.2">
      <c r="A460" s="26"/>
      <c r="B460" s="123">
        <f t="shared" ref="B460:B523" si="39">IFERROR(B459+1,"")</f>
        <v>451</v>
      </c>
      <c r="C460" s="107"/>
      <c r="D460" s="111"/>
      <c r="F460" s="108"/>
      <c r="G460" s="120"/>
      <c r="H460" s="101">
        <f t="shared" si="37"/>
        <v>0</v>
      </c>
      <c r="I460" s="113"/>
      <c r="J460" s="113"/>
      <c r="K460" s="113"/>
      <c r="L460" s="113"/>
      <c r="M460" s="113"/>
      <c r="N460" s="113"/>
      <c r="O460" s="113"/>
      <c r="P460" s="27"/>
      <c r="Q460" s="113"/>
      <c r="R460" s="113"/>
      <c r="S460" s="113"/>
      <c r="T460" s="113"/>
      <c r="U460" s="113"/>
      <c r="V460" s="113"/>
      <c r="W460" s="113"/>
      <c r="X460" s="28"/>
      <c r="Y460" s="221"/>
      <c r="Z460" s="221"/>
      <c r="AA460" s="221"/>
      <c r="AB460" s="221"/>
      <c r="AC460" s="221"/>
      <c r="AD460" s="221"/>
      <c r="AE460" s="221"/>
      <c r="AF460" s="28"/>
      <c r="AG460" s="221"/>
      <c r="AH460" s="221"/>
      <c r="AI460" s="221"/>
      <c r="AJ460" s="221"/>
      <c r="AK460" s="221"/>
      <c r="AL460" s="221"/>
      <c r="AM460" s="221"/>
      <c r="AN460" s="28"/>
      <c r="AO460" s="141"/>
      <c r="AP460" s="141"/>
      <c r="AQ460" s="141"/>
      <c r="AR460" s="79" t="str">
        <f t="shared" si="36"/>
        <v/>
      </c>
      <c r="AS460" s="139"/>
      <c r="AT460" s="139"/>
      <c r="AU460" s="28"/>
      <c r="AV460" s="215"/>
      <c r="AW460" s="215"/>
      <c r="AX460" s="28"/>
      <c r="AY460" s="140"/>
      <c r="AZ460" s="28"/>
      <c r="BA460" s="140"/>
      <c r="BB460" s="140"/>
      <c r="BC460" s="140"/>
      <c r="BD460" s="140"/>
      <c r="BE460" s="140"/>
      <c r="BF460" s="140"/>
      <c r="BG460" s="140"/>
      <c r="BH460" s="140"/>
      <c r="BI460" s="140"/>
      <c r="BJ460" s="140"/>
      <c r="BK460" s="140"/>
      <c r="BL460" s="140"/>
      <c r="BM460" s="140"/>
      <c r="BN460" s="140"/>
      <c r="BO460" s="140"/>
      <c r="BP460" s="140"/>
      <c r="BQ460" s="140"/>
      <c r="BR460" s="140"/>
      <c r="BS460" s="140"/>
      <c r="BT460" s="140"/>
      <c r="BU460" s="140"/>
      <c r="BV460" s="140"/>
      <c r="BW460" s="140"/>
      <c r="BX460" s="140"/>
      <c r="BY460" s="140"/>
      <c r="BZ460" s="140"/>
      <c r="CA460" s="140"/>
      <c r="CB460" s="140"/>
      <c r="CC460" s="140"/>
      <c r="CD460" s="140"/>
      <c r="CE460" s="140"/>
      <c r="CF460" s="140"/>
      <c r="CG460" s="140"/>
      <c r="CH460" s="140"/>
      <c r="CI460" s="140"/>
      <c r="CJ460" s="140"/>
      <c r="CK460" s="140"/>
      <c r="CL460" s="140"/>
      <c r="CM460" s="140"/>
      <c r="CN460" s="140"/>
      <c r="CO460" s="140"/>
      <c r="CP460" s="140"/>
      <c r="CQ460" s="140"/>
      <c r="CR460" s="140"/>
      <c r="CS460" s="140"/>
      <c r="CT460" s="140"/>
      <c r="CU460" s="140"/>
      <c r="CV460" s="140"/>
      <c r="CW460" s="140"/>
      <c r="CX460" s="140"/>
      <c r="CY460" s="103">
        <f t="shared" si="38"/>
        <v>0</v>
      </c>
      <c r="CZ460" s="78"/>
    </row>
    <row r="461" spans="1:104" x14ac:dyDescent="0.2">
      <c r="A461" s="26"/>
      <c r="B461" s="123">
        <f t="shared" si="39"/>
        <v>452</v>
      </c>
      <c r="C461" s="107"/>
      <c r="D461" s="111"/>
      <c r="F461" s="108"/>
      <c r="G461" s="120"/>
      <c r="H461" s="101">
        <f t="shared" si="37"/>
        <v>0</v>
      </c>
      <c r="I461" s="113"/>
      <c r="J461" s="113"/>
      <c r="K461" s="113"/>
      <c r="L461" s="113"/>
      <c r="M461" s="113"/>
      <c r="N461" s="113"/>
      <c r="O461" s="113"/>
      <c r="P461" s="27"/>
      <c r="Q461" s="113"/>
      <c r="R461" s="113"/>
      <c r="S461" s="113"/>
      <c r="T461" s="113"/>
      <c r="U461" s="113"/>
      <c r="V461" s="113"/>
      <c r="W461" s="113"/>
      <c r="X461" s="28"/>
      <c r="Y461" s="221"/>
      <c r="Z461" s="221"/>
      <c r="AA461" s="221"/>
      <c r="AB461" s="221"/>
      <c r="AC461" s="221"/>
      <c r="AD461" s="221"/>
      <c r="AE461" s="221"/>
      <c r="AF461" s="28"/>
      <c r="AG461" s="221"/>
      <c r="AH461" s="221"/>
      <c r="AI461" s="221"/>
      <c r="AJ461" s="221"/>
      <c r="AK461" s="221"/>
      <c r="AL461" s="221"/>
      <c r="AM461" s="221"/>
      <c r="AN461" s="28"/>
      <c r="AO461" s="141"/>
      <c r="AP461" s="141"/>
      <c r="AQ461" s="141"/>
      <c r="AR461" s="79" t="str">
        <f t="shared" si="36"/>
        <v/>
      </c>
      <c r="AS461" s="139"/>
      <c r="AT461" s="139"/>
      <c r="AU461" s="28"/>
      <c r="AV461" s="215"/>
      <c r="AW461" s="215"/>
      <c r="AX461" s="28"/>
      <c r="AY461" s="140"/>
      <c r="AZ461" s="28"/>
      <c r="BA461" s="140"/>
      <c r="BB461" s="140"/>
      <c r="BC461" s="140"/>
      <c r="BD461" s="140"/>
      <c r="BE461" s="140"/>
      <c r="BF461" s="140"/>
      <c r="BG461" s="140"/>
      <c r="BH461" s="140"/>
      <c r="BI461" s="140"/>
      <c r="BJ461" s="140"/>
      <c r="BK461" s="140"/>
      <c r="BL461" s="140"/>
      <c r="BM461" s="140"/>
      <c r="BN461" s="140"/>
      <c r="BO461" s="140"/>
      <c r="BP461" s="140"/>
      <c r="BQ461" s="140"/>
      <c r="BR461" s="140"/>
      <c r="BS461" s="140"/>
      <c r="BT461" s="140"/>
      <c r="BU461" s="140"/>
      <c r="BV461" s="140"/>
      <c r="BW461" s="140"/>
      <c r="BX461" s="140"/>
      <c r="BY461" s="140"/>
      <c r="BZ461" s="140"/>
      <c r="CA461" s="140"/>
      <c r="CB461" s="140"/>
      <c r="CC461" s="140"/>
      <c r="CD461" s="140"/>
      <c r="CE461" s="140"/>
      <c r="CF461" s="140"/>
      <c r="CG461" s="140"/>
      <c r="CH461" s="140"/>
      <c r="CI461" s="140"/>
      <c r="CJ461" s="140"/>
      <c r="CK461" s="140"/>
      <c r="CL461" s="140"/>
      <c r="CM461" s="140"/>
      <c r="CN461" s="140"/>
      <c r="CO461" s="140"/>
      <c r="CP461" s="140"/>
      <c r="CQ461" s="140"/>
      <c r="CR461" s="140"/>
      <c r="CS461" s="140"/>
      <c r="CT461" s="140"/>
      <c r="CU461" s="140"/>
      <c r="CV461" s="140"/>
      <c r="CW461" s="140"/>
      <c r="CX461" s="140"/>
      <c r="CY461" s="103">
        <f t="shared" si="38"/>
        <v>0</v>
      </c>
      <c r="CZ461" s="78"/>
    </row>
    <row r="462" spans="1:104" x14ac:dyDescent="0.2">
      <c r="A462" s="26"/>
      <c r="B462" s="123">
        <f t="shared" si="39"/>
        <v>453</v>
      </c>
      <c r="C462" s="107"/>
      <c r="D462" s="111"/>
      <c r="F462" s="108"/>
      <c r="G462" s="120"/>
      <c r="H462" s="101">
        <f t="shared" si="37"/>
        <v>0</v>
      </c>
      <c r="I462" s="113"/>
      <c r="J462" s="113"/>
      <c r="K462" s="113"/>
      <c r="L462" s="113"/>
      <c r="M462" s="113"/>
      <c r="N462" s="113"/>
      <c r="O462" s="113"/>
      <c r="P462" s="27"/>
      <c r="Q462" s="113"/>
      <c r="R462" s="113"/>
      <c r="S462" s="113"/>
      <c r="T462" s="113"/>
      <c r="U462" s="113"/>
      <c r="V462" s="113"/>
      <c r="W462" s="113"/>
      <c r="X462" s="28"/>
      <c r="Y462" s="221"/>
      <c r="Z462" s="221"/>
      <c r="AA462" s="221"/>
      <c r="AB462" s="221"/>
      <c r="AC462" s="221"/>
      <c r="AD462" s="221"/>
      <c r="AE462" s="221"/>
      <c r="AF462" s="28"/>
      <c r="AG462" s="221"/>
      <c r="AH462" s="221"/>
      <c r="AI462" s="221"/>
      <c r="AJ462" s="221"/>
      <c r="AK462" s="221"/>
      <c r="AL462" s="221"/>
      <c r="AM462" s="221"/>
      <c r="AN462" s="28"/>
      <c r="AO462" s="141"/>
      <c r="AP462" s="141"/>
      <c r="AQ462" s="141"/>
      <c r="AR462" s="79" t="str">
        <f t="shared" si="36"/>
        <v/>
      </c>
      <c r="AS462" s="139"/>
      <c r="AT462" s="139"/>
      <c r="AU462" s="28"/>
      <c r="AV462" s="215"/>
      <c r="AW462" s="215"/>
      <c r="AX462" s="28"/>
      <c r="AY462" s="140"/>
      <c r="AZ462" s="28"/>
      <c r="BA462" s="140"/>
      <c r="BB462" s="140"/>
      <c r="BC462" s="140"/>
      <c r="BD462" s="140"/>
      <c r="BE462" s="140"/>
      <c r="BF462" s="140"/>
      <c r="BG462" s="140"/>
      <c r="BH462" s="140"/>
      <c r="BI462" s="140"/>
      <c r="BJ462" s="140"/>
      <c r="BK462" s="140"/>
      <c r="BL462" s="140"/>
      <c r="BM462" s="140"/>
      <c r="BN462" s="140"/>
      <c r="BO462" s="140"/>
      <c r="BP462" s="140"/>
      <c r="BQ462" s="140"/>
      <c r="BR462" s="140"/>
      <c r="BS462" s="140"/>
      <c r="BT462" s="140"/>
      <c r="BU462" s="140"/>
      <c r="BV462" s="140"/>
      <c r="BW462" s="140"/>
      <c r="BX462" s="140"/>
      <c r="BY462" s="140"/>
      <c r="BZ462" s="140"/>
      <c r="CA462" s="140"/>
      <c r="CB462" s="140"/>
      <c r="CC462" s="140"/>
      <c r="CD462" s="140"/>
      <c r="CE462" s="140"/>
      <c r="CF462" s="140"/>
      <c r="CG462" s="140"/>
      <c r="CH462" s="140"/>
      <c r="CI462" s="140"/>
      <c r="CJ462" s="140"/>
      <c r="CK462" s="140"/>
      <c r="CL462" s="140"/>
      <c r="CM462" s="140"/>
      <c r="CN462" s="140"/>
      <c r="CO462" s="140"/>
      <c r="CP462" s="140"/>
      <c r="CQ462" s="140"/>
      <c r="CR462" s="140"/>
      <c r="CS462" s="140"/>
      <c r="CT462" s="140"/>
      <c r="CU462" s="140"/>
      <c r="CV462" s="140"/>
      <c r="CW462" s="140"/>
      <c r="CX462" s="140"/>
      <c r="CY462" s="103">
        <f t="shared" si="38"/>
        <v>0</v>
      </c>
      <c r="CZ462" s="78"/>
    </row>
    <row r="463" spans="1:104" x14ac:dyDescent="0.2">
      <c r="A463" s="26"/>
      <c r="B463" s="123">
        <f t="shared" si="39"/>
        <v>454</v>
      </c>
      <c r="C463" s="107"/>
      <c r="D463" s="111"/>
      <c r="F463" s="108"/>
      <c r="G463" s="120"/>
      <c r="H463" s="101">
        <f t="shared" si="37"/>
        <v>0</v>
      </c>
      <c r="I463" s="113"/>
      <c r="J463" s="113"/>
      <c r="K463" s="113"/>
      <c r="L463" s="113"/>
      <c r="M463" s="113"/>
      <c r="N463" s="113"/>
      <c r="O463" s="113"/>
      <c r="P463" s="27"/>
      <c r="Q463" s="113"/>
      <c r="R463" s="113"/>
      <c r="S463" s="113"/>
      <c r="T463" s="113"/>
      <c r="U463" s="113"/>
      <c r="V463" s="113"/>
      <c r="W463" s="113"/>
      <c r="X463" s="28"/>
      <c r="Y463" s="221"/>
      <c r="Z463" s="221"/>
      <c r="AA463" s="221"/>
      <c r="AB463" s="221"/>
      <c r="AC463" s="221"/>
      <c r="AD463" s="221"/>
      <c r="AE463" s="221"/>
      <c r="AF463" s="28"/>
      <c r="AG463" s="221"/>
      <c r="AH463" s="221"/>
      <c r="AI463" s="221"/>
      <c r="AJ463" s="221"/>
      <c r="AK463" s="221"/>
      <c r="AL463" s="221"/>
      <c r="AM463" s="221"/>
      <c r="AN463" s="28"/>
      <c r="AO463" s="141"/>
      <c r="AP463" s="141"/>
      <c r="AQ463" s="141"/>
      <c r="AR463" s="79" t="str">
        <f t="shared" si="36"/>
        <v/>
      </c>
      <c r="AS463" s="139"/>
      <c r="AT463" s="139"/>
      <c r="AU463" s="28"/>
      <c r="AV463" s="215"/>
      <c r="AW463" s="215"/>
      <c r="AX463" s="28"/>
      <c r="AY463" s="140"/>
      <c r="AZ463" s="28"/>
      <c r="BA463" s="140"/>
      <c r="BB463" s="140"/>
      <c r="BC463" s="140"/>
      <c r="BD463" s="140"/>
      <c r="BE463" s="140"/>
      <c r="BF463" s="140"/>
      <c r="BG463" s="140"/>
      <c r="BH463" s="140"/>
      <c r="BI463" s="140"/>
      <c r="BJ463" s="140"/>
      <c r="BK463" s="140"/>
      <c r="BL463" s="140"/>
      <c r="BM463" s="140"/>
      <c r="BN463" s="140"/>
      <c r="BO463" s="140"/>
      <c r="BP463" s="140"/>
      <c r="BQ463" s="140"/>
      <c r="BR463" s="140"/>
      <c r="BS463" s="140"/>
      <c r="BT463" s="140"/>
      <c r="BU463" s="140"/>
      <c r="BV463" s="140"/>
      <c r="BW463" s="140"/>
      <c r="BX463" s="140"/>
      <c r="BY463" s="140"/>
      <c r="BZ463" s="140"/>
      <c r="CA463" s="140"/>
      <c r="CB463" s="140"/>
      <c r="CC463" s="140"/>
      <c r="CD463" s="140"/>
      <c r="CE463" s="140"/>
      <c r="CF463" s="140"/>
      <c r="CG463" s="140"/>
      <c r="CH463" s="140"/>
      <c r="CI463" s="140"/>
      <c r="CJ463" s="140"/>
      <c r="CK463" s="140"/>
      <c r="CL463" s="140"/>
      <c r="CM463" s="140"/>
      <c r="CN463" s="140"/>
      <c r="CO463" s="140"/>
      <c r="CP463" s="140"/>
      <c r="CQ463" s="140"/>
      <c r="CR463" s="140"/>
      <c r="CS463" s="140"/>
      <c r="CT463" s="140"/>
      <c r="CU463" s="140"/>
      <c r="CV463" s="140"/>
      <c r="CW463" s="140"/>
      <c r="CX463" s="140"/>
      <c r="CY463" s="103">
        <f t="shared" si="38"/>
        <v>0</v>
      </c>
      <c r="CZ463" s="78"/>
    </row>
    <row r="464" spans="1:104" x14ac:dyDescent="0.2">
      <c r="A464" s="26"/>
      <c r="B464" s="123">
        <f t="shared" si="39"/>
        <v>455</v>
      </c>
      <c r="C464" s="107"/>
      <c r="D464" s="111"/>
      <c r="F464" s="108"/>
      <c r="G464" s="120"/>
      <c r="H464" s="101">
        <f t="shared" si="37"/>
        <v>0</v>
      </c>
      <c r="I464" s="113"/>
      <c r="J464" s="113"/>
      <c r="K464" s="113"/>
      <c r="L464" s="113"/>
      <c r="M464" s="113"/>
      <c r="N464" s="113"/>
      <c r="O464" s="113"/>
      <c r="P464" s="27"/>
      <c r="Q464" s="113"/>
      <c r="R464" s="113"/>
      <c r="S464" s="113"/>
      <c r="T464" s="113"/>
      <c r="U464" s="113"/>
      <c r="V464" s="113"/>
      <c r="W464" s="113"/>
      <c r="X464" s="28"/>
      <c r="Y464" s="221"/>
      <c r="Z464" s="221"/>
      <c r="AA464" s="221"/>
      <c r="AB464" s="221"/>
      <c r="AC464" s="221"/>
      <c r="AD464" s="221"/>
      <c r="AE464" s="221"/>
      <c r="AF464" s="28"/>
      <c r="AG464" s="221"/>
      <c r="AH464" s="221"/>
      <c r="AI464" s="221"/>
      <c r="AJ464" s="221"/>
      <c r="AK464" s="221"/>
      <c r="AL464" s="221"/>
      <c r="AM464" s="221"/>
      <c r="AN464" s="28"/>
      <c r="AO464" s="141"/>
      <c r="AP464" s="141"/>
      <c r="AQ464" s="141"/>
      <c r="AR464" s="79" t="str">
        <f t="shared" si="36"/>
        <v/>
      </c>
      <c r="AS464" s="139"/>
      <c r="AT464" s="139"/>
      <c r="AU464" s="28"/>
      <c r="AV464" s="215"/>
      <c r="AW464" s="215"/>
      <c r="AX464" s="28"/>
      <c r="AY464" s="140"/>
      <c r="AZ464" s="28"/>
      <c r="BA464" s="140"/>
      <c r="BB464" s="140"/>
      <c r="BC464" s="140"/>
      <c r="BD464" s="140"/>
      <c r="BE464" s="140"/>
      <c r="BF464" s="140"/>
      <c r="BG464" s="140"/>
      <c r="BH464" s="140"/>
      <c r="BI464" s="140"/>
      <c r="BJ464" s="140"/>
      <c r="BK464" s="140"/>
      <c r="BL464" s="140"/>
      <c r="BM464" s="140"/>
      <c r="BN464" s="140"/>
      <c r="BO464" s="140"/>
      <c r="BP464" s="140"/>
      <c r="BQ464" s="140"/>
      <c r="BR464" s="140"/>
      <c r="BS464" s="140"/>
      <c r="BT464" s="140"/>
      <c r="BU464" s="140"/>
      <c r="BV464" s="140"/>
      <c r="BW464" s="140"/>
      <c r="BX464" s="140"/>
      <c r="BY464" s="140"/>
      <c r="BZ464" s="140"/>
      <c r="CA464" s="140"/>
      <c r="CB464" s="140"/>
      <c r="CC464" s="140"/>
      <c r="CD464" s="140"/>
      <c r="CE464" s="140"/>
      <c r="CF464" s="140"/>
      <c r="CG464" s="140"/>
      <c r="CH464" s="140"/>
      <c r="CI464" s="140"/>
      <c r="CJ464" s="140"/>
      <c r="CK464" s="140"/>
      <c r="CL464" s="140"/>
      <c r="CM464" s="140"/>
      <c r="CN464" s="140"/>
      <c r="CO464" s="140"/>
      <c r="CP464" s="140"/>
      <c r="CQ464" s="140"/>
      <c r="CR464" s="140"/>
      <c r="CS464" s="140"/>
      <c r="CT464" s="140"/>
      <c r="CU464" s="140"/>
      <c r="CV464" s="140"/>
      <c r="CW464" s="140"/>
      <c r="CX464" s="140"/>
      <c r="CY464" s="103">
        <f t="shared" si="38"/>
        <v>0</v>
      </c>
      <c r="CZ464" s="78"/>
    </row>
    <row r="465" spans="1:104" x14ac:dyDescent="0.2">
      <c r="A465" s="26"/>
      <c r="B465" s="123">
        <f t="shared" si="39"/>
        <v>456</v>
      </c>
      <c r="C465" s="107"/>
      <c r="D465" s="111"/>
      <c r="F465" s="108"/>
      <c r="G465" s="120"/>
      <c r="H465" s="101">
        <f t="shared" si="37"/>
        <v>0</v>
      </c>
      <c r="I465" s="113"/>
      <c r="J465" s="113"/>
      <c r="K465" s="113"/>
      <c r="L465" s="113"/>
      <c r="M465" s="113"/>
      <c r="N465" s="113"/>
      <c r="O465" s="113"/>
      <c r="P465" s="27"/>
      <c r="Q465" s="113"/>
      <c r="R465" s="113"/>
      <c r="S465" s="113"/>
      <c r="T465" s="113"/>
      <c r="U465" s="113"/>
      <c r="V465" s="113"/>
      <c r="W465" s="113"/>
      <c r="X465" s="28"/>
      <c r="Y465" s="221"/>
      <c r="Z465" s="221"/>
      <c r="AA465" s="221"/>
      <c r="AB465" s="221"/>
      <c r="AC465" s="221"/>
      <c r="AD465" s="221"/>
      <c r="AE465" s="221"/>
      <c r="AF465" s="28"/>
      <c r="AG465" s="221"/>
      <c r="AH465" s="221"/>
      <c r="AI465" s="221"/>
      <c r="AJ465" s="221"/>
      <c r="AK465" s="221"/>
      <c r="AL465" s="221"/>
      <c r="AM465" s="221"/>
      <c r="AN465" s="28"/>
      <c r="AO465" s="141"/>
      <c r="AP465" s="141"/>
      <c r="AQ465" s="141"/>
      <c r="AR465" s="79" t="str">
        <f t="shared" si="36"/>
        <v/>
      </c>
      <c r="AS465" s="139"/>
      <c r="AT465" s="139"/>
      <c r="AU465" s="28"/>
      <c r="AV465" s="215"/>
      <c r="AW465" s="215"/>
      <c r="AX465" s="28"/>
      <c r="AY465" s="140"/>
      <c r="AZ465" s="28"/>
      <c r="BA465" s="140"/>
      <c r="BB465" s="140"/>
      <c r="BC465" s="140"/>
      <c r="BD465" s="140"/>
      <c r="BE465" s="140"/>
      <c r="BF465" s="140"/>
      <c r="BG465" s="140"/>
      <c r="BH465" s="140"/>
      <c r="BI465" s="140"/>
      <c r="BJ465" s="140"/>
      <c r="BK465" s="140"/>
      <c r="BL465" s="140"/>
      <c r="BM465" s="140"/>
      <c r="BN465" s="140"/>
      <c r="BO465" s="140"/>
      <c r="BP465" s="140"/>
      <c r="BQ465" s="140"/>
      <c r="BR465" s="140"/>
      <c r="BS465" s="140"/>
      <c r="BT465" s="140"/>
      <c r="BU465" s="140"/>
      <c r="BV465" s="140"/>
      <c r="BW465" s="140"/>
      <c r="BX465" s="140"/>
      <c r="BY465" s="140"/>
      <c r="BZ465" s="140"/>
      <c r="CA465" s="140"/>
      <c r="CB465" s="140"/>
      <c r="CC465" s="140"/>
      <c r="CD465" s="140"/>
      <c r="CE465" s="140"/>
      <c r="CF465" s="140"/>
      <c r="CG465" s="140"/>
      <c r="CH465" s="140"/>
      <c r="CI465" s="140"/>
      <c r="CJ465" s="140"/>
      <c r="CK465" s="140"/>
      <c r="CL465" s="140"/>
      <c r="CM465" s="140"/>
      <c r="CN465" s="140"/>
      <c r="CO465" s="140"/>
      <c r="CP465" s="140"/>
      <c r="CQ465" s="140"/>
      <c r="CR465" s="140"/>
      <c r="CS465" s="140"/>
      <c r="CT465" s="140"/>
      <c r="CU465" s="140"/>
      <c r="CV465" s="140"/>
      <c r="CW465" s="140"/>
      <c r="CX465" s="140"/>
      <c r="CY465" s="103">
        <f t="shared" si="38"/>
        <v>0</v>
      </c>
      <c r="CZ465" s="78"/>
    </row>
    <row r="466" spans="1:104" x14ac:dyDescent="0.2">
      <c r="A466" s="26"/>
      <c r="B466" s="123">
        <f t="shared" si="39"/>
        <v>457</v>
      </c>
      <c r="C466" s="107"/>
      <c r="D466" s="111"/>
      <c r="F466" s="108"/>
      <c r="G466" s="120"/>
      <c r="H466" s="101">
        <f t="shared" si="37"/>
        <v>0</v>
      </c>
      <c r="I466" s="113"/>
      <c r="J466" s="113"/>
      <c r="K466" s="113"/>
      <c r="L466" s="113"/>
      <c r="M466" s="113"/>
      <c r="N466" s="113"/>
      <c r="O466" s="113"/>
      <c r="P466" s="27"/>
      <c r="Q466" s="113"/>
      <c r="R466" s="113"/>
      <c r="S466" s="113"/>
      <c r="T466" s="113"/>
      <c r="U466" s="113"/>
      <c r="V466" s="113"/>
      <c r="W466" s="113"/>
      <c r="X466" s="28"/>
      <c r="Y466" s="221"/>
      <c r="Z466" s="221"/>
      <c r="AA466" s="221"/>
      <c r="AB466" s="221"/>
      <c r="AC466" s="221"/>
      <c r="AD466" s="221"/>
      <c r="AE466" s="221"/>
      <c r="AF466" s="28"/>
      <c r="AG466" s="221"/>
      <c r="AH466" s="221"/>
      <c r="AI466" s="221"/>
      <c r="AJ466" s="221"/>
      <c r="AK466" s="221"/>
      <c r="AL466" s="221"/>
      <c r="AM466" s="221"/>
      <c r="AN466" s="28"/>
      <c r="AO466" s="141"/>
      <c r="AP466" s="141"/>
      <c r="AQ466" s="141"/>
      <c r="AR466" s="79" t="str">
        <f t="shared" si="36"/>
        <v/>
      </c>
      <c r="AS466" s="139"/>
      <c r="AT466" s="139"/>
      <c r="AU466" s="28"/>
      <c r="AV466" s="215"/>
      <c r="AW466" s="215"/>
      <c r="AX466" s="28"/>
      <c r="AY466" s="140"/>
      <c r="AZ466" s="28"/>
      <c r="BA466" s="140"/>
      <c r="BB466" s="140"/>
      <c r="BC466" s="140"/>
      <c r="BD466" s="140"/>
      <c r="BE466" s="140"/>
      <c r="BF466" s="140"/>
      <c r="BG466" s="140"/>
      <c r="BH466" s="140"/>
      <c r="BI466" s="140"/>
      <c r="BJ466" s="140"/>
      <c r="BK466" s="140"/>
      <c r="BL466" s="140"/>
      <c r="BM466" s="140"/>
      <c r="BN466" s="140"/>
      <c r="BO466" s="140"/>
      <c r="BP466" s="140"/>
      <c r="BQ466" s="140"/>
      <c r="BR466" s="140"/>
      <c r="BS466" s="140"/>
      <c r="BT466" s="140"/>
      <c r="BU466" s="140"/>
      <c r="BV466" s="140"/>
      <c r="BW466" s="140"/>
      <c r="BX466" s="140"/>
      <c r="BY466" s="140"/>
      <c r="BZ466" s="140"/>
      <c r="CA466" s="140"/>
      <c r="CB466" s="140"/>
      <c r="CC466" s="140"/>
      <c r="CD466" s="140"/>
      <c r="CE466" s="140"/>
      <c r="CF466" s="140"/>
      <c r="CG466" s="140"/>
      <c r="CH466" s="140"/>
      <c r="CI466" s="140"/>
      <c r="CJ466" s="140"/>
      <c r="CK466" s="140"/>
      <c r="CL466" s="140"/>
      <c r="CM466" s="140"/>
      <c r="CN466" s="140"/>
      <c r="CO466" s="140"/>
      <c r="CP466" s="140"/>
      <c r="CQ466" s="140"/>
      <c r="CR466" s="140"/>
      <c r="CS466" s="140"/>
      <c r="CT466" s="140"/>
      <c r="CU466" s="140"/>
      <c r="CV466" s="140"/>
      <c r="CW466" s="140"/>
      <c r="CX466" s="140"/>
      <c r="CY466" s="103">
        <f t="shared" si="38"/>
        <v>0</v>
      </c>
      <c r="CZ466" s="78"/>
    </row>
    <row r="467" spans="1:104" x14ac:dyDescent="0.2">
      <c r="A467" s="26"/>
      <c r="B467" s="123">
        <f t="shared" si="39"/>
        <v>458</v>
      </c>
      <c r="C467" s="107"/>
      <c r="D467" s="111"/>
      <c r="F467" s="108"/>
      <c r="G467" s="120"/>
      <c r="H467" s="101">
        <f t="shared" si="37"/>
        <v>0</v>
      </c>
      <c r="I467" s="113"/>
      <c r="J467" s="113"/>
      <c r="K467" s="113"/>
      <c r="L467" s="113"/>
      <c r="M467" s="113"/>
      <c r="N467" s="113"/>
      <c r="O467" s="113"/>
      <c r="P467" s="27"/>
      <c r="Q467" s="113"/>
      <c r="R467" s="113"/>
      <c r="S467" s="113"/>
      <c r="T467" s="113"/>
      <c r="U467" s="113"/>
      <c r="V467" s="113"/>
      <c r="W467" s="113"/>
      <c r="X467" s="28"/>
      <c r="Y467" s="221"/>
      <c r="Z467" s="221"/>
      <c r="AA467" s="221"/>
      <c r="AB467" s="221"/>
      <c r="AC467" s="221"/>
      <c r="AD467" s="221"/>
      <c r="AE467" s="221"/>
      <c r="AF467" s="28"/>
      <c r="AG467" s="221"/>
      <c r="AH467" s="221"/>
      <c r="AI467" s="221"/>
      <c r="AJ467" s="221"/>
      <c r="AK467" s="221"/>
      <c r="AL467" s="221"/>
      <c r="AM467" s="221"/>
      <c r="AN467" s="28"/>
      <c r="AO467" s="141"/>
      <c r="AP467" s="141"/>
      <c r="AQ467" s="141"/>
      <c r="AR467" s="79" t="str">
        <f t="shared" si="36"/>
        <v/>
      </c>
      <c r="AS467" s="139"/>
      <c r="AT467" s="139"/>
      <c r="AU467" s="28"/>
      <c r="AV467" s="215"/>
      <c r="AW467" s="215"/>
      <c r="AX467" s="28"/>
      <c r="AY467" s="140"/>
      <c r="AZ467" s="28"/>
      <c r="BA467" s="140"/>
      <c r="BB467" s="140"/>
      <c r="BC467" s="140"/>
      <c r="BD467" s="140"/>
      <c r="BE467" s="140"/>
      <c r="BF467" s="140"/>
      <c r="BG467" s="140"/>
      <c r="BH467" s="140"/>
      <c r="BI467" s="140"/>
      <c r="BJ467" s="140"/>
      <c r="BK467" s="140"/>
      <c r="BL467" s="140"/>
      <c r="BM467" s="140"/>
      <c r="BN467" s="140"/>
      <c r="BO467" s="140"/>
      <c r="BP467" s="140"/>
      <c r="BQ467" s="140"/>
      <c r="BR467" s="140"/>
      <c r="BS467" s="140"/>
      <c r="BT467" s="140"/>
      <c r="BU467" s="140"/>
      <c r="BV467" s="140"/>
      <c r="BW467" s="140"/>
      <c r="BX467" s="140"/>
      <c r="BY467" s="140"/>
      <c r="BZ467" s="140"/>
      <c r="CA467" s="140"/>
      <c r="CB467" s="140"/>
      <c r="CC467" s="140"/>
      <c r="CD467" s="140"/>
      <c r="CE467" s="140"/>
      <c r="CF467" s="140"/>
      <c r="CG467" s="140"/>
      <c r="CH467" s="140"/>
      <c r="CI467" s="140"/>
      <c r="CJ467" s="140"/>
      <c r="CK467" s="140"/>
      <c r="CL467" s="140"/>
      <c r="CM467" s="140"/>
      <c r="CN467" s="140"/>
      <c r="CO467" s="140"/>
      <c r="CP467" s="140"/>
      <c r="CQ467" s="140"/>
      <c r="CR467" s="140"/>
      <c r="CS467" s="140"/>
      <c r="CT467" s="140"/>
      <c r="CU467" s="140"/>
      <c r="CV467" s="140"/>
      <c r="CW467" s="140"/>
      <c r="CX467" s="140"/>
      <c r="CY467" s="103">
        <f t="shared" si="38"/>
        <v>0</v>
      </c>
      <c r="CZ467" s="78"/>
    </row>
    <row r="468" spans="1:104" x14ac:dyDescent="0.2">
      <c r="A468" s="26"/>
      <c r="B468" s="123">
        <f t="shared" si="39"/>
        <v>459</v>
      </c>
      <c r="C468" s="107"/>
      <c r="D468" s="111"/>
      <c r="F468" s="108"/>
      <c r="G468" s="120"/>
      <c r="H468" s="101">
        <f t="shared" si="37"/>
        <v>0</v>
      </c>
      <c r="I468" s="113"/>
      <c r="J468" s="113"/>
      <c r="K468" s="113"/>
      <c r="L468" s="113"/>
      <c r="M468" s="113"/>
      <c r="N468" s="113"/>
      <c r="O468" s="113"/>
      <c r="P468" s="27"/>
      <c r="Q468" s="113"/>
      <c r="R468" s="113"/>
      <c r="S468" s="113"/>
      <c r="T468" s="113"/>
      <c r="U468" s="113"/>
      <c r="V468" s="113"/>
      <c r="W468" s="113"/>
      <c r="X468" s="28"/>
      <c r="Y468" s="221"/>
      <c r="Z468" s="221"/>
      <c r="AA468" s="221"/>
      <c r="AB468" s="221"/>
      <c r="AC468" s="221"/>
      <c r="AD468" s="221"/>
      <c r="AE468" s="221"/>
      <c r="AF468" s="28"/>
      <c r="AG468" s="221"/>
      <c r="AH468" s="221"/>
      <c r="AI468" s="221"/>
      <c r="AJ468" s="221"/>
      <c r="AK468" s="221"/>
      <c r="AL468" s="221"/>
      <c r="AM468" s="221"/>
      <c r="AN468" s="28"/>
      <c r="AO468" s="141"/>
      <c r="AP468" s="141"/>
      <c r="AQ468" s="141"/>
      <c r="AR468" s="79" t="str">
        <f t="shared" si="36"/>
        <v/>
      </c>
      <c r="AS468" s="139"/>
      <c r="AT468" s="139"/>
      <c r="AU468" s="28"/>
      <c r="AV468" s="215"/>
      <c r="AW468" s="215"/>
      <c r="AX468" s="28"/>
      <c r="AY468" s="140"/>
      <c r="AZ468" s="28"/>
      <c r="BA468" s="140"/>
      <c r="BB468" s="140"/>
      <c r="BC468" s="140"/>
      <c r="BD468" s="140"/>
      <c r="BE468" s="140"/>
      <c r="BF468" s="140"/>
      <c r="BG468" s="140"/>
      <c r="BH468" s="140"/>
      <c r="BI468" s="140"/>
      <c r="BJ468" s="140"/>
      <c r="BK468" s="140"/>
      <c r="BL468" s="140"/>
      <c r="BM468" s="140"/>
      <c r="BN468" s="140"/>
      <c r="BO468" s="140"/>
      <c r="BP468" s="140"/>
      <c r="BQ468" s="140"/>
      <c r="BR468" s="140"/>
      <c r="BS468" s="140"/>
      <c r="BT468" s="140"/>
      <c r="BU468" s="140"/>
      <c r="BV468" s="140"/>
      <c r="BW468" s="140"/>
      <c r="BX468" s="140"/>
      <c r="BY468" s="140"/>
      <c r="BZ468" s="140"/>
      <c r="CA468" s="140"/>
      <c r="CB468" s="140"/>
      <c r="CC468" s="140"/>
      <c r="CD468" s="140"/>
      <c r="CE468" s="140"/>
      <c r="CF468" s="140"/>
      <c r="CG468" s="140"/>
      <c r="CH468" s="140"/>
      <c r="CI468" s="140"/>
      <c r="CJ468" s="140"/>
      <c r="CK468" s="140"/>
      <c r="CL468" s="140"/>
      <c r="CM468" s="140"/>
      <c r="CN468" s="140"/>
      <c r="CO468" s="140"/>
      <c r="CP468" s="140"/>
      <c r="CQ468" s="140"/>
      <c r="CR468" s="140"/>
      <c r="CS468" s="140"/>
      <c r="CT468" s="140"/>
      <c r="CU468" s="140"/>
      <c r="CV468" s="140"/>
      <c r="CW468" s="140"/>
      <c r="CX468" s="140"/>
      <c r="CY468" s="103">
        <f t="shared" si="38"/>
        <v>0</v>
      </c>
      <c r="CZ468" s="78"/>
    </row>
    <row r="469" spans="1:104" x14ac:dyDescent="0.2">
      <c r="A469" s="26"/>
      <c r="B469" s="123">
        <f t="shared" si="39"/>
        <v>460</v>
      </c>
      <c r="C469" s="107"/>
      <c r="D469" s="111"/>
      <c r="F469" s="108"/>
      <c r="G469" s="120"/>
      <c r="H469" s="101">
        <f t="shared" si="37"/>
        <v>0</v>
      </c>
      <c r="I469" s="113"/>
      <c r="J469" s="113"/>
      <c r="K469" s="113"/>
      <c r="L469" s="113"/>
      <c r="M469" s="113"/>
      <c r="N469" s="113"/>
      <c r="O469" s="113"/>
      <c r="P469" s="27"/>
      <c r="Q469" s="113"/>
      <c r="R469" s="113"/>
      <c r="S469" s="113"/>
      <c r="T469" s="113"/>
      <c r="U469" s="113"/>
      <c r="V469" s="113"/>
      <c r="W469" s="113"/>
      <c r="X469" s="28"/>
      <c r="Y469" s="221"/>
      <c r="Z469" s="221"/>
      <c r="AA469" s="221"/>
      <c r="AB469" s="221"/>
      <c r="AC469" s="221"/>
      <c r="AD469" s="221"/>
      <c r="AE469" s="221"/>
      <c r="AF469" s="28"/>
      <c r="AG469" s="221"/>
      <c r="AH469" s="221"/>
      <c r="AI469" s="221"/>
      <c r="AJ469" s="221"/>
      <c r="AK469" s="221"/>
      <c r="AL469" s="221"/>
      <c r="AM469" s="221"/>
      <c r="AN469" s="28"/>
      <c r="AO469" s="141"/>
      <c r="AP469" s="141"/>
      <c r="AQ469" s="141"/>
      <c r="AR469" s="79" t="str">
        <f t="shared" si="36"/>
        <v/>
      </c>
      <c r="AS469" s="139"/>
      <c r="AT469" s="139"/>
      <c r="AU469" s="28"/>
      <c r="AV469" s="215"/>
      <c r="AW469" s="215"/>
      <c r="AX469" s="28"/>
      <c r="AY469" s="140"/>
      <c r="AZ469" s="28"/>
      <c r="BA469" s="140"/>
      <c r="BB469" s="140"/>
      <c r="BC469" s="140"/>
      <c r="BD469" s="140"/>
      <c r="BE469" s="140"/>
      <c r="BF469" s="140"/>
      <c r="BG469" s="140"/>
      <c r="BH469" s="140"/>
      <c r="BI469" s="140"/>
      <c r="BJ469" s="140"/>
      <c r="BK469" s="140"/>
      <c r="BL469" s="140"/>
      <c r="BM469" s="140"/>
      <c r="BN469" s="140"/>
      <c r="BO469" s="140"/>
      <c r="BP469" s="140"/>
      <c r="BQ469" s="140"/>
      <c r="BR469" s="140"/>
      <c r="BS469" s="140"/>
      <c r="BT469" s="140"/>
      <c r="BU469" s="140"/>
      <c r="BV469" s="140"/>
      <c r="BW469" s="140"/>
      <c r="BX469" s="140"/>
      <c r="BY469" s="140"/>
      <c r="BZ469" s="140"/>
      <c r="CA469" s="140"/>
      <c r="CB469" s="140"/>
      <c r="CC469" s="140"/>
      <c r="CD469" s="140"/>
      <c r="CE469" s="140"/>
      <c r="CF469" s="140"/>
      <c r="CG469" s="140"/>
      <c r="CH469" s="140"/>
      <c r="CI469" s="140"/>
      <c r="CJ469" s="140"/>
      <c r="CK469" s="140"/>
      <c r="CL469" s="140"/>
      <c r="CM469" s="140"/>
      <c r="CN469" s="140"/>
      <c r="CO469" s="140"/>
      <c r="CP469" s="140"/>
      <c r="CQ469" s="140"/>
      <c r="CR469" s="140"/>
      <c r="CS469" s="140"/>
      <c r="CT469" s="140"/>
      <c r="CU469" s="140"/>
      <c r="CV469" s="140"/>
      <c r="CW469" s="140"/>
      <c r="CX469" s="140"/>
      <c r="CY469" s="103">
        <f t="shared" si="38"/>
        <v>0</v>
      </c>
      <c r="CZ469" s="78"/>
    </row>
    <row r="470" spans="1:104" x14ac:dyDescent="0.2">
      <c r="A470" s="26"/>
      <c r="B470" s="123">
        <f t="shared" si="39"/>
        <v>461</v>
      </c>
      <c r="C470" s="107"/>
      <c r="D470" s="111"/>
      <c r="F470" s="108"/>
      <c r="G470" s="120"/>
      <c r="H470" s="101">
        <f t="shared" si="37"/>
        <v>0</v>
      </c>
      <c r="I470" s="113"/>
      <c r="J470" s="113"/>
      <c r="K470" s="113"/>
      <c r="L470" s="113"/>
      <c r="M470" s="113"/>
      <c r="N470" s="113"/>
      <c r="O470" s="113"/>
      <c r="P470" s="27"/>
      <c r="Q470" s="113"/>
      <c r="R470" s="113"/>
      <c r="S470" s="113"/>
      <c r="T470" s="113"/>
      <c r="U470" s="113"/>
      <c r="V470" s="113"/>
      <c r="W470" s="113"/>
      <c r="X470" s="28"/>
      <c r="Y470" s="221"/>
      <c r="Z470" s="221"/>
      <c r="AA470" s="221"/>
      <c r="AB470" s="221"/>
      <c r="AC470" s="221"/>
      <c r="AD470" s="221"/>
      <c r="AE470" s="221"/>
      <c r="AF470" s="28"/>
      <c r="AG470" s="221"/>
      <c r="AH470" s="221"/>
      <c r="AI470" s="221"/>
      <c r="AJ470" s="221"/>
      <c r="AK470" s="221"/>
      <c r="AL470" s="221"/>
      <c r="AM470" s="221"/>
      <c r="AN470" s="28"/>
      <c r="AO470" s="141"/>
      <c r="AP470" s="141"/>
      <c r="AQ470" s="141"/>
      <c r="AR470" s="79" t="str">
        <f t="shared" si="36"/>
        <v/>
      </c>
      <c r="AS470" s="139"/>
      <c r="AT470" s="139"/>
      <c r="AU470" s="28"/>
      <c r="AV470" s="215"/>
      <c r="AW470" s="215"/>
      <c r="AX470" s="28"/>
      <c r="AY470" s="140"/>
      <c r="AZ470" s="28"/>
      <c r="BA470" s="140"/>
      <c r="BB470" s="140"/>
      <c r="BC470" s="140"/>
      <c r="BD470" s="140"/>
      <c r="BE470" s="140"/>
      <c r="BF470" s="140"/>
      <c r="BG470" s="140"/>
      <c r="BH470" s="140"/>
      <c r="BI470" s="140"/>
      <c r="BJ470" s="140"/>
      <c r="BK470" s="140"/>
      <c r="BL470" s="140"/>
      <c r="BM470" s="140"/>
      <c r="BN470" s="140"/>
      <c r="BO470" s="140"/>
      <c r="BP470" s="140"/>
      <c r="BQ470" s="140"/>
      <c r="BR470" s="140"/>
      <c r="BS470" s="140"/>
      <c r="BT470" s="140"/>
      <c r="BU470" s="140"/>
      <c r="BV470" s="140"/>
      <c r="BW470" s="140"/>
      <c r="BX470" s="140"/>
      <c r="BY470" s="140"/>
      <c r="BZ470" s="140"/>
      <c r="CA470" s="140"/>
      <c r="CB470" s="140"/>
      <c r="CC470" s="140"/>
      <c r="CD470" s="140"/>
      <c r="CE470" s="140"/>
      <c r="CF470" s="140"/>
      <c r="CG470" s="140"/>
      <c r="CH470" s="140"/>
      <c r="CI470" s="140"/>
      <c r="CJ470" s="140"/>
      <c r="CK470" s="140"/>
      <c r="CL470" s="140"/>
      <c r="CM470" s="140"/>
      <c r="CN470" s="140"/>
      <c r="CO470" s="140"/>
      <c r="CP470" s="140"/>
      <c r="CQ470" s="140"/>
      <c r="CR470" s="140"/>
      <c r="CS470" s="140"/>
      <c r="CT470" s="140"/>
      <c r="CU470" s="140"/>
      <c r="CV470" s="140"/>
      <c r="CW470" s="140"/>
      <c r="CX470" s="140"/>
      <c r="CY470" s="103">
        <f t="shared" si="38"/>
        <v>0</v>
      </c>
      <c r="CZ470" s="78"/>
    </row>
    <row r="471" spans="1:104" x14ac:dyDescent="0.2">
      <c r="A471" s="26"/>
      <c r="B471" s="123">
        <f t="shared" si="39"/>
        <v>462</v>
      </c>
      <c r="C471" s="107"/>
      <c r="D471" s="111"/>
      <c r="F471" s="108"/>
      <c r="G471" s="120"/>
      <c r="H471" s="101">
        <f t="shared" si="37"/>
        <v>0</v>
      </c>
      <c r="I471" s="113"/>
      <c r="J471" s="113"/>
      <c r="K471" s="113"/>
      <c r="L471" s="113"/>
      <c r="M471" s="113"/>
      <c r="N471" s="113"/>
      <c r="O471" s="113"/>
      <c r="P471" s="27"/>
      <c r="Q471" s="113"/>
      <c r="R471" s="113"/>
      <c r="S471" s="113"/>
      <c r="T471" s="113"/>
      <c r="U471" s="113"/>
      <c r="V471" s="113"/>
      <c r="W471" s="113"/>
      <c r="X471" s="28"/>
      <c r="Y471" s="221"/>
      <c r="Z471" s="221"/>
      <c r="AA471" s="221"/>
      <c r="AB471" s="221"/>
      <c r="AC471" s="221"/>
      <c r="AD471" s="221"/>
      <c r="AE471" s="221"/>
      <c r="AF471" s="28"/>
      <c r="AG471" s="221"/>
      <c r="AH471" s="221"/>
      <c r="AI471" s="221"/>
      <c r="AJ471" s="221"/>
      <c r="AK471" s="221"/>
      <c r="AL471" s="221"/>
      <c r="AM471" s="221"/>
      <c r="AN471" s="28"/>
      <c r="AO471" s="141"/>
      <c r="AP471" s="141"/>
      <c r="AQ471" s="141"/>
      <c r="AR471" s="79" t="str">
        <f t="shared" si="36"/>
        <v/>
      </c>
      <c r="AS471" s="139"/>
      <c r="AT471" s="139"/>
      <c r="AU471" s="28"/>
      <c r="AV471" s="215"/>
      <c r="AW471" s="215"/>
      <c r="AX471" s="28"/>
      <c r="AY471" s="140"/>
      <c r="AZ471" s="28"/>
      <c r="BA471" s="140"/>
      <c r="BB471" s="140"/>
      <c r="BC471" s="140"/>
      <c r="BD471" s="140"/>
      <c r="BE471" s="140"/>
      <c r="BF471" s="140"/>
      <c r="BG471" s="140"/>
      <c r="BH471" s="140"/>
      <c r="BI471" s="140"/>
      <c r="BJ471" s="140"/>
      <c r="BK471" s="140"/>
      <c r="BL471" s="140"/>
      <c r="BM471" s="140"/>
      <c r="BN471" s="140"/>
      <c r="BO471" s="140"/>
      <c r="BP471" s="140"/>
      <c r="BQ471" s="140"/>
      <c r="BR471" s="140"/>
      <c r="BS471" s="140"/>
      <c r="BT471" s="140"/>
      <c r="BU471" s="140"/>
      <c r="BV471" s="140"/>
      <c r="BW471" s="140"/>
      <c r="BX471" s="140"/>
      <c r="BY471" s="140"/>
      <c r="BZ471" s="140"/>
      <c r="CA471" s="140"/>
      <c r="CB471" s="140"/>
      <c r="CC471" s="140"/>
      <c r="CD471" s="140"/>
      <c r="CE471" s="140"/>
      <c r="CF471" s="140"/>
      <c r="CG471" s="140"/>
      <c r="CH471" s="140"/>
      <c r="CI471" s="140"/>
      <c r="CJ471" s="140"/>
      <c r="CK471" s="140"/>
      <c r="CL471" s="140"/>
      <c r="CM471" s="140"/>
      <c r="CN471" s="140"/>
      <c r="CO471" s="140"/>
      <c r="CP471" s="140"/>
      <c r="CQ471" s="140"/>
      <c r="CR471" s="140"/>
      <c r="CS471" s="140"/>
      <c r="CT471" s="140"/>
      <c r="CU471" s="140"/>
      <c r="CV471" s="140"/>
      <c r="CW471" s="140"/>
      <c r="CX471" s="140"/>
      <c r="CY471" s="103">
        <f t="shared" si="38"/>
        <v>0</v>
      </c>
      <c r="CZ471" s="78"/>
    </row>
    <row r="472" spans="1:104" x14ac:dyDescent="0.2">
      <c r="A472" s="26"/>
      <c r="B472" s="123">
        <f t="shared" si="39"/>
        <v>463</v>
      </c>
      <c r="C472" s="107"/>
      <c r="D472" s="111"/>
      <c r="F472" s="108"/>
      <c r="G472" s="120"/>
      <c r="H472" s="101">
        <f t="shared" si="37"/>
        <v>0</v>
      </c>
      <c r="I472" s="113"/>
      <c r="J472" s="113"/>
      <c r="K472" s="113"/>
      <c r="L472" s="113"/>
      <c r="M472" s="113"/>
      <c r="N472" s="113"/>
      <c r="O472" s="113"/>
      <c r="P472" s="27"/>
      <c r="Q472" s="113"/>
      <c r="R472" s="113"/>
      <c r="S472" s="113"/>
      <c r="T472" s="113"/>
      <c r="U472" s="113"/>
      <c r="V472" s="113"/>
      <c r="W472" s="113"/>
      <c r="X472" s="28"/>
      <c r="Y472" s="221"/>
      <c r="Z472" s="221"/>
      <c r="AA472" s="221"/>
      <c r="AB472" s="221"/>
      <c r="AC472" s="221"/>
      <c r="AD472" s="221"/>
      <c r="AE472" s="221"/>
      <c r="AF472" s="28"/>
      <c r="AG472" s="221"/>
      <c r="AH472" s="221"/>
      <c r="AI472" s="221"/>
      <c r="AJ472" s="221"/>
      <c r="AK472" s="221"/>
      <c r="AL472" s="221"/>
      <c r="AM472" s="221"/>
      <c r="AN472" s="28"/>
      <c r="AO472" s="141"/>
      <c r="AP472" s="141"/>
      <c r="AQ472" s="141"/>
      <c r="AR472" s="79" t="str">
        <f t="shared" si="36"/>
        <v/>
      </c>
      <c r="AS472" s="139"/>
      <c r="AT472" s="139"/>
      <c r="AU472" s="28"/>
      <c r="AV472" s="215"/>
      <c r="AW472" s="215"/>
      <c r="AX472" s="28"/>
      <c r="AY472" s="140"/>
      <c r="AZ472" s="28"/>
      <c r="BA472" s="140"/>
      <c r="BB472" s="140"/>
      <c r="BC472" s="140"/>
      <c r="BD472" s="140"/>
      <c r="BE472" s="140"/>
      <c r="BF472" s="140"/>
      <c r="BG472" s="140"/>
      <c r="BH472" s="140"/>
      <c r="BI472" s="140"/>
      <c r="BJ472" s="140"/>
      <c r="BK472" s="140"/>
      <c r="BL472" s="140"/>
      <c r="BM472" s="140"/>
      <c r="BN472" s="140"/>
      <c r="BO472" s="140"/>
      <c r="BP472" s="140"/>
      <c r="BQ472" s="140"/>
      <c r="BR472" s="140"/>
      <c r="BS472" s="140"/>
      <c r="BT472" s="140"/>
      <c r="BU472" s="140"/>
      <c r="BV472" s="140"/>
      <c r="BW472" s="140"/>
      <c r="BX472" s="140"/>
      <c r="BY472" s="140"/>
      <c r="BZ472" s="140"/>
      <c r="CA472" s="140"/>
      <c r="CB472" s="140"/>
      <c r="CC472" s="140"/>
      <c r="CD472" s="140"/>
      <c r="CE472" s="140"/>
      <c r="CF472" s="140"/>
      <c r="CG472" s="140"/>
      <c r="CH472" s="140"/>
      <c r="CI472" s="140"/>
      <c r="CJ472" s="140"/>
      <c r="CK472" s="140"/>
      <c r="CL472" s="140"/>
      <c r="CM472" s="140"/>
      <c r="CN472" s="140"/>
      <c r="CO472" s="140"/>
      <c r="CP472" s="140"/>
      <c r="CQ472" s="140"/>
      <c r="CR472" s="140"/>
      <c r="CS472" s="140"/>
      <c r="CT472" s="140"/>
      <c r="CU472" s="140"/>
      <c r="CV472" s="140"/>
      <c r="CW472" s="140"/>
      <c r="CX472" s="140"/>
      <c r="CY472" s="103">
        <f t="shared" si="38"/>
        <v>0</v>
      </c>
      <c r="CZ472" s="78"/>
    </row>
    <row r="473" spans="1:104" x14ac:dyDescent="0.2">
      <c r="A473" s="26"/>
      <c r="B473" s="123">
        <f t="shared" si="39"/>
        <v>464</v>
      </c>
      <c r="C473" s="107"/>
      <c r="D473" s="111"/>
      <c r="F473" s="108"/>
      <c r="G473" s="120"/>
      <c r="H473" s="101">
        <f t="shared" si="37"/>
        <v>0</v>
      </c>
      <c r="I473" s="113"/>
      <c r="J473" s="113"/>
      <c r="K473" s="113"/>
      <c r="L473" s="113"/>
      <c r="M473" s="113"/>
      <c r="N473" s="113"/>
      <c r="O473" s="113"/>
      <c r="P473" s="27"/>
      <c r="Q473" s="113"/>
      <c r="R473" s="113"/>
      <c r="S473" s="113"/>
      <c r="T473" s="113"/>
      <c r="U473" s="113"/>
      <c r="V473" s="113"/>
      <c r="W473" s="113"/>
      <c r="X473" s="28"/>
      <c r="Y473" s="221"/>
      <c r="Z473" s="221"/>
      <c r="AA473" s="221"/>
      <c r="AB473" s="221"/>
      <c r="AC473" s="221"/>
      <c r="AD473" s="221"/>
      <c r="AE473" s="221"/>
      <c r="AF473" s="28"/>
      <c r="AG473" s="221"/>
      <c r="AH473" s="221"/>
      <c r="AI473" s="221"/>
      <c r="AJ473" s="221"/>
      <c r="AK473" s="221"/>
      <c r="AL473" s="221"/>
      <c r="AM473" s="221"/>
      <c r="AN473" s="28"/>
      <c r="AO473" s="141"/>
      <c r="AP473" s="141"/>
      <c r="AQ473" s="141"/>
      <c r="AR473" s="79" t="str">
        <f t="shared" si="36"/>
        <v/>
      </c>
      <c r="AS473" s="139"/>
      <c r="AT473" s="139"/>
      <c r="AU473" s="28"/>
      <c r="AV473" s="215"/>
      <c r="AW473" s="215"/>
      <c r="AX473" s="28"/>
      <c r="AY473" s="140"/>
      <c r="AZ473" s="28"/>
      <c r="BA473" s="140"/>
      <c r="BB473" s="140"/>
      <c r="BC473" s="140"/>
      <c r="BD473" s="140"/>
      <c r="BE473" s="140"/>
      <c r="BF473" s="140"/>
      <c r="BG473" s="140"/>
      <c r="BH473" s="140"/>
      <c r="BI473" s="140"/>
      <c r="BJ473" s="140"/>
      <c r="BK473" s="140"/>
      <c r="BL473" s="140"/>
      <c r="BM473" s="140"/>
      <c r="BN473" s="140"/>
      <c r="BO473" s="140"/>
      <c r="BP473" s="140"/>
      <c r="BQ473" s="140"/>
      <c r="BR473" s="140"/>
      <c r="BS473" s="140"/>
      <c r="BT473" s="140"/>
      <c r="BU473" s="140"/>
      <c r="BV473" s="140"/>
      <c r="BW473" s="140"/>
      <c r="BX473" s="140"/>
      <c r="BY473" s="140"/>
      <c r="BZ473" s="140"/>
      <c r="CA473" s="140"/>
      <c r="CB473" s="140"/>
      <c r="CC473" s="140"/>
      <c r="CD473" s="140"/>
      <c r="CE473" s="140"/>
      <c r="CF473" s="140"/>
      <c r="CG473" s="140"/>
      <c r="CH473" s="140"/>
      <c r="CI473" s="140"/>
      <c r="CJ473" s="140"/>
      <c r="CK473" s="140"/>
      <c r="CL473" s="140"/>
      <c r="CM473" s="140"/>
      <c r="CN473" s="140"/>
      <c r="CO473" s="140"/>
      <c r="CP473" s="140"/>
      <c r="CQ473" s="140"/>
      <c r="CR473" s="140"/>
      <c r="CS473" s="140"/>
      <c r="CT473" s="140"/>
      <c r="CU473" s="140"/>
      <c r="CV473" s="140"/>
      <c r="CW473" s="140"/>
      <c r="CX473" s="140"/>
      <c r="CY473" s="103">
        <f t="shared" si="38"/>
        <v>0</v>
      </c>
      <c r="CZ473" s="78"/>
    </row>
    <row r="474" spans="1:104" x14ac:dyDescent="0.2">
      <c r="A474" s="26"/>
      <c r="B474" s="123">
        <f t="shared" si="39"/>
        <v>465</v>
      </c>
      <c r="C474" s="107"/>
      <c r="D474" s="111"/>
      <c r="F474" s="108"/>
      <c r="G474" s="120"/>
      <c r="H474" s="101">
        <f t="shared" si="37"/>
        <v>0</v>
      </c>
      <c r="I474" s="113"/>
      <c r="J474" s="113"/>
      <c r="K474" s="113"/>
      <c r="L474" s="113"/>
      <c r="M474" s="113"/>
      <c r="N474" s="113"/>
      <c r="O474" s="113"/>
      <c r="P474" s="27"/>
      <c r="Q474" s="113"/>
      <c r="R474" s="113"/>
      <c r="S474" s="113"/>
      <c r="T474" s="113"/>
      <c r="U474" s="113"/>
      <c r="V474" s="113"/>
      <c r="W474" s="113"/>
      <c r="X474" s="28"/>
      <c r="Y474" s="221"/>
      <c r="Z474" s="221"/>
      <c r="AA474" s="221"/>
      <c r="AB474" s="221"/>
      <c r="AC474" s="221"/>
      <c r="AD474" s="221"/>
      <c r="AE474" s="221"/>
      <c r="AF474" s="28"/>
      <c r="AG474" s="221"/>
      <c r="AH474" s="221"/>
      <c r="AI474" s="221"/>
      <c r="AJ474" s="221"/>
      <c r="AK474" s="221"/>
      <c r="AL474" s="221"/>
      <c r="AM474" s="221"/>
      <c r="AN474" s="28"/>
      <c r="AO474" s="141"/>
      <c r="AP474" s="141"/>
      <c r="AQ474" s="141"/>
      <c r="AR474" s="79" t="str">
        <f t="shared" si="36"/>
        <v/>
      </c>
      <c r="AS474" s="139"/>
      <c r="AT474" s="139"/>
      <c r="AU474" s="28"/>
      <c r="AV474" s="215"/>
      <c r="AW474" s="215"/>
      <c r="AX474" s="28"/>
      <c r="AY474" s="140"/>
      <c r="AZ474" s="28"/>
      <c r="BA474" s="140"/>
      <c r="BB474" s="140"/>
      <c r="BC474" s="140"/>
      <c r="BD474" s="140"/>
      <c r="BE474" s="140"/>
      <c r="BF474" s="140"/>
      <c r="BG474" s="140"/>
      <c r="BH474" s="140"/>
      <c r="BI474" s="140"/>
      <c r="BJ474" s="140"/>
      <c r="BK474" s="140"/>
      <c r="BL474" s="140"/>
      <c r="BM474" s="140"/>
      <c r="BN474" s="140"/>
      <c r="BO474" s="140"/>
      <c r="BP474" s="140"/>
      <c r="BQ474" s="140"/>
      <c r="BR474" s="140"/>
      <c r="BS474" s="140"/>
      <c r="BT474" s="140"/>
      <c r="BU474" s="140"/>
      <c r="BV474" s="140"/>
      <c r="BW474" s="140"/>
      <c r="BX474" s="140"/>
      <c r="BY474" s="140"/>
      <c r="BZ474" s="140"/>
      <c r="CA474" s="140"/>
      <c r="CB474" s="140"/>
      <c r="CC474" s="140"/>
      <c r="CD474" s="140"/>
      <c r="CE474" s="140"/>
      <c r="CF474" s="140"/>
      <c r="CG474" s="140"/>
      <c r="CH474" s="140"/>
      <c r="CI474" s="140"/>
      <c r="CJ474" s="140"/>
      <c r="CK474" s="140"/>
      <c r="CL474" s="140"/>
      <c r="CM474" s="140"/>
      <c r="CN474" s="140"/>
      <c r="CO474" s="140"/>
      <c r="CP474" s="140"/>
      <c r="CQ474" s="140"/>
      <c r="CR474" s="140"/>
      <c r="CS474" s="140"/>
      <c r="CT474" s="140"/>
      <c r="CU474" s="140"/>
      <c r="CV474" s="140"/>
      <c r="CW474" s="140"/>
      <c r="CX474" s="140"/>
      <c r="CY474" s="103">
        <f t="shared" si="38"/>
        <v>0</v>
      </c>
      <c r="CZ474" s="78"/>
    </row>
    <row r="475" spans="1:104" x14ac:dyDescent="0.2">
      <c r="A475" s="26"/>
      <c r="B475" s="123">
        <f t="shared" si="39"/>
        <v>466</v>
      </c>
      <c r="C475" s="107"/>
      <c r="D475" s="111"/>
      <c r="F475" s="108"/>
      <c r="G475" s="120"/>
      <c r="H475" s="101">
        <f t="shared" si="37"/>
        <v>0</v>
      </c>
      <c r="I475" s="113"/>
      <c r="J475" s="113"/>
      <c r="K475" s="113"/>
      <c r="L475" s="113"/>
      <c r="M475" s="113"/>
      <c r="N475" s="113"/>
      <c r="O475" s="113"/>
      <c r="P475" s="27"/>
      <c r="Q475" s="113"/>
      <c r="R475" s="113"/>
      <c r="S475" s="113"/>
      <c r="T475" s="113"/>
      <c r="U475" s="113"/>
      <c r="V475" s="113"/>
      <c r="W475" s="113"/>
      <c r="X475" s="28"/>
      <c r="Y475" s="221"/>
      <c r="Z475" s="221"/>
      <c r="AA475" s="221"/>
      <c r="AB475" s="221"/>
      <c r="AC475" s="221"/>
      <c r="AD475" s="221"/>
      <c r="AE475" s="221"/>
      <c r="AF475" s="28"/>
      <c r="AG475" s="221"/>
      <c r="AH475" s="221"/>
      <c r="AI475" s="221"/>
      <c r="AJ475" s="221"/>
      <c r="AK475" s="221"/>
      <c r="AL475" s="221"/>
      <c r="AM475" s="221"/>
      <c r="AN475" s="28"/>
      <c r="AO475" s="141"/>
      <c r="AP475" s="141"/>
      <c r="AQ475" s="141"/>
      <c r="AR475" s="79" t="str">
        <f t="shared" si="36"/>
        <v/>
      </c>
      <c r="AS475" s="139"/>
      <c r="AT475" s="139"/>
      <c r="AU475" s="28"/>
      <c r="AV475" s="215"/>
      <c r="AW475" s="215"/>
      <c r="AX475" s="28"/>
      <c r="AY475" s="140"/>
      <c r="AZ475" s="28"/>
      <c r="BA475" s="140"/>
      <c r="BB475" s="140"/>
      <c r="BC475" s="140"/>
      <c r="BD475" s="140"/>
      <c r="BE475" s="140"/>
      <c r="BF475" s="140"/>
      <c r="BG475" s="140"/>
      <c r="BH475" s="140"/>
      <c r="BI475" s="140"/>
      <c r="BJ475" s="140"/>
      <c r="BK475" s="140"/>
      <c r="BL475" s="140"/>
      <c r="BM475" s="140"/>
      <c r="BN475" s="140"/>
      <c r="BO475" s="140"/>
      <c r="BP475" s="140"/>
      <c r="BQ475" s="140"/>
      <c r="BR475" s="140"/>
      <c r="BS475" s="140"/>
      <c r="BT475" s="140"/>
      <c r="BU475" s="140"/>
      <c r="BV475" s="140"/>
      <c r="BW475" s="140"/>
      <c r="BX475" s="140"/>
      <c r="BY475" s="140"/>
      <c r="BZ475" s="140"/>
      <c r="CA475" s="140"/>
      <c r="CB475" s="140"/>
      <c r="CC475" s="140"/>
      <c r="CD475" s="140"/>
      <c r="CE475" s="140"/>
      <c r="CF475" s="140"/>
      <c r="CG475" s="140"/>
      <c r="CH475" s="140"/>
      <c r="CI475" s="140"/>
      <c r="CJ475" s="140"/>
      <c r="CK475" s="140"/>
      <c r="CL475" s="140"/>
      <c r="CM475" s="140"/>
      <c r="CN475" s="140"/>
      <c r="CO475" s="140"/>
      <c r="CP475" s="140"/>
      <c r="CQ475" s="140"/>
      <c r="CR475" s="140"/>
      <c r="CS475" s="140"/>
      <c r="CT475" s="140"/>
      <c r="CU475" s="140"/>
      <c r="CV475" s="140"/>
      <c r="CW475" s="140"/>
      <c r="CX475" s="140"/>
      <c r="CY475" s="103">
        <f t="shared" si="38"/>
        <v>0</v>
      </c>
      <c r="CZ475" s="78"/>
    </row>
    <row r="476" spans="1:104" x14ac:dyDescent="0.2">
      <c r="A476" s="26"/>
      <c r="B476" s="123">
        <f t="shared" si="39"/>
        <v>467</v>
      </c>
      <c r="C476" s="107"/>
      <c r="D476" s="111"/>
      <c r="F476" s="108"/>
      <c r="G476" s="120"/>
      <c r="H476" s="101">
        <f t="shared" si="37"/>
        <v>0</v>
      </c>
      <c r="I476" s="113"/>
      <c r="J476" s="113"/>
      <c r="K476" s="113"/>
      <c r="L476" s="113"/>
      <c r="M476" s="113"/>
      <c r="N476" s="113"/>
      <c r="O476" s="113"/>
      <c r="P476" s="27"/>
      <c r="Q476" s="113"/>
      <c r="R476" s="113"/>
      <c r="S476" s="113"/>
      <c r="T476" s="113"/>
      <c r="U476" s="113"/>
      <c r="V476" s="113"/>
      <c r="W476" s="113"/>
      <c r="X476" s="28"/>
      <c r="Y476" s="221"/>
      <c r="Z476" s="221"/>
      <c r="AA476" s="221"/>
      <c r="AB476" s="221"/>
      <c r="AC476" s="221"/>
      <c r="AD476" s="221"/>
      <c r="AE476" s="221"/>
      <c r="AF476" s="28"/>
      <c r="AG476" s="221"/>
      <c r="AH476" s="221"/>
      <c r="AI476" s="221"/>
      <c r="AJ476" s="221"/>
      <c r="AK476" s="221"/>
      <c r="AL476" s="221"/>
      <c r="AM476" s="221"/>
      <c r="AN476" s="28"/>
      <c r="AO476" s="141"/>
      <c r="AP476" s="141"/>
      <c r="AQ476" s="141"/>
      <c r="AR476" s="79" t="str">
        <f t="shared" si="36"/>
        <v/>
      </c>
      <c r="AS476" s="139"/>
      <c r="AT476" s="139"/>
      <c r="AU476" s="28"/>
      <c r="AV476" s="215"/>
      <c r="AW476" s="215"/>
      <c r="AX476" s="28"/>
      <c r="AY476" s="140"/>
      <c r="AZ476" s="28"/>
      <c r="BA476" s="140"/>
      <c r="BB476" s="140"/>
      <c r="BC476" s="140"/>
      <c r="BD476" s="140"/>
      <c r="BE476" s="140"/>
      <c r="BF476" s="140"/>
      <c r="BG476" s="140"/>
      <c r="BH476" s="140"/>
      <c r="BI476" s="140"/>
      <c r="BJ476" s="140"/>
      <c r="BK476" s="140"/>
      <c r="BL476" s="140"/>
      <c r="BM476" s="140"/>
      <c r="BN476" s="140"/>
      <c r="BO476" s="140"/>
      <c r="BP476" s="140"/>
      <c r="BQ476" s="140"/>
      <c r="BR476" s="140"/>
      <c r="BS476" s="140"/>
      <c r="BT476" s="140"/>
      <c r="BU476" s="140"/>
      <c r="BV476" s="140"/>
      <c r="BW476" s="140"/>
      <c r="BX476" s="140"/>
      <c r="BY476" s="140"/>
      <c r="BZ476" s="140"/>
      <c r="CA476" s="140"/>
      <c r="CB476" s="140"/>
      <c r="CC476" s="140"/>
      <c r="CD476" s="140"/>
      <c r="CE476" s="140"/>
      <c r="CF476" s="140"/>
      <c r="CG476" s="140"/>
      <c r="CH476" s="140"/>
      <c r="CI476" s="140"/>
      <c r="CJ476" s="140"/>
      <c r="CK476" s="140"/>
      <c r="CL476" s="140"/>
      <c r="CM476" s="140"/>
      <c r="CN476" s="140"/>
      <c r="CO476" s="140"/>
      <c r="CP476" s="140"/>
      <c r="CQ476" s="140"/>
      <c r="CR476" s="140"/>
      <c r="CS476" s="140"/>
      <c r="CT476" s="140"/>
      <c r="CU476" s="140"/>
      <c r="CV476" s="140"/>
      <c r="CW476" s="140"/>
      <c r="CX476" s="140"/>
      <c r="CY476" s="103">
        <f t="shared" si="38"/>
        <v>0</v>
      </c>
      <c r="CZ476" s="78"/>
    </row>
    <row r="477" spans="1:104" x14ac:dyDescent="0.2">
      <c r="A477" s="26"/>
      <c r="B477" s="123">
        <f t="shared" si="39"/>
        <v>468</v>
      </c>
      <c r="C477" s="107"/>
      <c r="D477" s="111"/>
      <c r="F477" s="108"/>
      <c r="G477" s="120"/>
      <c r="H477" s="101">
        <f t="shared" si="37"/>
        <v>0</v>
      </c>
      <c r="I477" s="113"/>
      <c r="J477" s="113"/>
      <c r="K477" s="113"/>
      <c r="L477" s="113"/>
      <c r="M477" s="113"/>
      <c r="N477" s="113"/>
      <c r="O477" s="113"/>
      <c r="P477" s="27"/>
      <c r="Q477" s="113"/>
      <c r="R477" s="113"/>
      <c r="S477" s="113"/>
      <c r="T477" s="113"/>
      <c r="U477" s="113"/>
      <c r="V477" s="113"/>
      <c r="W477" s="113"/>
      <c r="X477" s="28"/>
      <c r="Y477" s="221"/>
      <c r="Z477" s="221"/>
      <c r="AA477" s="221"/>
      <c r="AB477" s="221"/>
      <c r="AC477" s="221"/>
      <c r="AD477" s="221"/>
      <c r="AE477" s="221"/>
      <c r="AF477" s="28"/>
      <c r="AG477" s="221"/>
      <c r="AH477" s="221"/>
      <c r="AI477" s="221"/>
      <c r="AJ477" s="221"/>
      <c r="AK477" s="221"/>
      <c r="AL477" s="221"/>
      <c r="AM477" s="221"/>
      <c r="AN477" s="28"/>
      <c r="AO477" s="141"/>
      <c r="AP477" s="141"/>
      <c r="AQ477" s="141"/>
      <c r="AR477" s="79" t="str">
        <f t="shared" si="36"/>
        <v/>
      </c>
      <c r="AS477" s="139"/>
      <c r="AT477" s="139"/>
      <c r="AU477" s="28"/>
      <c r="AV477" s="215"/>
      <c r="AW477" s="215"/>
      <c r="AX477" s="28"/>
      <c r="AY477" s="140"/>
      <c r="AZ477" s="28"/>
      <c r="BA477" s="140"/>
      <c r="BB477" s="140"/>
      <c r="BC477" s="140"/>
      <c r="BD477" s="140"/>
      <c r="BE477" s="140"/>
      <c r="BF477" s="140"/>
      <c r="BG477" s="140"/>
      <c r="BH477" s="140"/>
      <c r="BI477" s="140"/>
      <c r="BJ477" s="140"/>
      <c r="BK477" s="140"/>
      <c r="BL477" s="140"/>
      <c r="BM477" s="140"/>
      <c r="BN477" s="140"/>
      <c r="BO477" s="140"/>
      <c r="BP477" s="140"/>
      <c r="BQ477" s="140"/>
      <c r="BR477" s="140"/>
      <c r="BS477" s="140"/>
      <c r="BT477" s="140"/>
      <c r="BU477" s="140"/>
      <c r="BV477" s="140"/>
      <c r="BW477" s="140"/>
      <c r="BX477" s="140"/>
      <c r="BY477" s="140"/>
      <c r="BZ477" s="140"/>
      <c r="CA477" s="140"/>
      <c r="CB477" s="140"/>
      <c r="CC477" s="140"/>
      <c r="CD477" s="140"/>
      <c r="CE477" s="140"/>
      <c r="CF477" s="140"/>
      <c r="CG477" s="140"/>
      <c r="CH477" s="140"/>
      <c r="CI477" s="140"/>
      <c r="CJ477" s="140"/>
      <c r="CK477" s="140"/>
      <c r="CL477" s="140"/>
      <c r="CM477" s="140"/>
      <c r="CN477" s="140"/>
      <c r="CO477" s="140"/>
      <c r="CP477" s="140"/>
      <c r="CQ477" s="140"/>
      <c r="CR477" s="140"/>
      <c r="CS477" s="140"/>
      <c r="CT477" s="140"/>
      <c r="CU477" s="140"/>
      <c r="CV477" s="140"/>
      <c r="CW477" s="140"/>
      <c r="CX477" s="140"/>
      <c r="CY477" s="103">
        <f t="shared" si="38"/>
        <v>0</v>
      </c>
      <c r="CZ477" s="78"/>
    </row>
    <row r="478" spans="1:104" x14ac:dyDescent="0.2">
      <c r="A478" s="26"/>
      <c r="B478" s="123">
        <f t="shared" si="39"/>
        <v>469</v>
      </c>
      <c r="C478" s="107"/>
      <c r="D478" s="111"/>
      <c r="F478" s="108"/>
      <c r="G478" s="120"/>
      <c r="H478" s="101">
        <f t="shared" si="37"/>
        <v>0</v>
      </c>
      <c r="I478" s="113"/>
      <c r="J478" s="113"/>
      <c r="K478" s="113"/>
      <c r="L478" s="113"/>
      <c r="M478" s="113"/>
      <c r="N478" s="113"/>
      <c r="O478" s="113"/>
      <c r="P478" s="27"/>
      <c r="Q478" s="113"/>
      <c r="R478" s="113"/>
      <c r="S478" s="113"/>
      <c r="T478" s="113"/>
      <c r="U478" s="113"/>
      <c r="V478" s="113"/>
      <c r="W478" s="113"/>
      <c r="X478" s="28"/>
      <c r="Y478" s="221"/>
      <c r="Z478" s="221"/>
      <c r="AA478" s="221"/>
      <c r="AB478" s="221"/>
      <c r="AC478" s="221"/>
      <c r="AD478" s="221"/>
      <c r="AE478" s="221"/>
      <c r="AF478" s="28"/>
      <c r="AG478" s="221"/>
      <c r="AH478" s="221"/>
      <c r="AI478" s="221"/>
      <c r="AJ478" s="221"/>
      <c r="AK478" s="221"/>
      <c r="AL478" s="221"/>
      <c r="AM478" s="221"/>
      <c r="AN478" s="28"/>
      <c r="AO478" s="141"/>
      <c r="AP478" s="141"/>
      <c r="AQ478" s="141"/>
      <c r="AR478" s="79" t="str">
        <f t="shared" si="36"/>
        <v/>
      </c>
      <c r="AS478" s="139"/>
      <c r="AT478" s="139"/>
      <c r="AU478" s="28"/>
      <c r="AV478" s="215"/>
      <c r="AW478" s="215"/>
      <c r="AX478" s="28"/>
      <c r="AY478" s="140"/>
      <c r="AZ478" s="28"/>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40"/>
      <c r="CO478" s="140"/>
      <c r="CP478" s="140"/>
      <c r="CQ478" s="140"/>
      <c r="CR478" s="140"/>
      <c r="CS478" s="140"/>
      <c r="CT478" s="140"/>
      <c r="CU478" s="140"/>
      <c r="CV478" s="140"/>
      <c r="CW478" s="140"/>
      <c r="CX478" s="140"/>
      <c r="CY478" s="103">
        <f t="shared" si="38"/>
        <v>0</v>
      </c>
      <c r="CZ478" s="78"/>
    </row>
    <row r="479" spans="1:104" x14ac:dyDescent="0.2">
      <c r="A479" s="26"/>
      <c r="B479" s="123">
        <f t="shared" si="39"/>
        <v>470</v>
      </c>
      <c r="C479" s="107"/>
      <c r="D479" s="111"/>
      <c r="F479" s="108"/>
      <c r="G479" s="120"/>
      <c r="H479" s="101">
        <f t="shared" si="37"/>
        <v>0</v>
      </c>
      <c r="I479" s="113"/>
      <c r="J479" s="113"/>
      <c r="K479" s="113"/>
      <c r="L479" s="113"/>
      <c r="M479" s="113"/>
      <c r="N479" s="113"/>
      <c r="O479" s="113"/>
      <c r="P479" s="27"/>
      <c r="Q479" s="113"/>
      <c r="R479" s="113"/>
      <c r="S479" s="113"/>
      <c r="T479" s="113"/>
      <c r="U479" s="113"/>
      <c r="V479" s="113"/>
      <c r="W479" s="113"/>
      <c r="X479" s="28"/>
      <c r="Y479" s="221"/>
      <c r="Z479" s="221"/>
      <c r="AA479" s="221"/>
      <c r="AB479" s="221"/>
      <c r="AC479" s="221"/>
      <c r="AD479" s="221"/>
      <c r="AE479" s="221"/>
      <c r="AF479" s="28"/>
      <c r="AG479" s="221"/>
      <c r="AH479" s="221"/>
      <c r="AI479" s="221"/>
      <c r="AJ479" s="221"/>
      <c r="AK479" s="221"/>
      <c r="AL479" s="221"/>
      <c r="AM479" s="221"/>
      <c r="AN479" s="28"/>
      <c r="AO479" s="141"/>
      <c r="AP479" s="141"/>
      <c r="AQ479" s="141"/>
      <c r="AR479" s="79" t="str">
        <f t="shared" si="36"/>
        <v/>
      </c>
      <c r="AS479" s="139"/>
      <c r="AT479" s="139"/>
      <c r="AU479" s="28"/>
      <c r="AV479" s="215"/>
      <c r="AW479" s="215"/>
      <c r="AX479" s="28"/>
      <c r="AY479" s="140"/>
      <c r="AZ479" s="28"/>
      <c r="BA479" s="140"/>
      <c r="BB479" s="140"/>
      <c r="BC479" s="140"/>
      <c r="BD479" s="140"/>
      <c r="BE479" s="140"/>
      <c r="BF479" s="140"/>
      <c r="BG479" s="140"/>
      <c r="BH479" s="140"/>
      <c r="BI479" s="140"/>
      <c r="BJ479" s="140"/>
      <c r="BK479" s="140"/>
      <c r="BL479" s="140"/>
      <c r="BM479" s="140"/>
      <c r="BN479" s="140"/>
      <c r="BO479" s="140"/>
      <c r="BP479" s="140"/>
      <c r="BQ479" s="140"/>
      <c r="BR479" s="140"/>
      <c r="BS479" s="140"/>
      <c r="BT479" s="140"/>
      <c r="BU479" s="140"/>
      <c r="BV479" s="140"/>
      <c r="BW479" s="140"/>
      <c r="BX479" s="140"/>
      <c r="BY479" s="140"/>
      <c r="BZ479" s="140"/>
      <c r="CA479" s="140"/>
      <c r="CB479" s="140"/>
      <c r="CC479" s="140"/>
      <c r="CD479" s="140"/>
      <c r="CE479" s="140"/>
      <c r="CF479" s="140"/>
      <c r="CG479" s="140"/>
      <c r="CH479" s="140"/>
      <c r="CI479" s="140"/>
      <c r="CJ479" s="140"/>
      <c r="CK479" s="140"/>
      <c r="CL479" s="140"/>
      <c r="CM479" s="140"/>
      <c r="CN479" s="140"/>
      <c r="CO479" s="140"/>
      <c r="CP479" s="140"/>
      <c r="CQ479" s="140"/>
      <c r="CR479" s="140"/>
      <c r="CS479" s="140"/>
      <c r="CT479" s="140"/>
      <c r="CU479" s="140"/>
      <c r="CV479" s="140"/>
      <c r="CW479" s="140"/>
      <c r="CX479" s="140"/>
      <c r="CY479" s="103">
        <f t="shared" si="38"/>
        <v>0</v>
      </c>
      <c r="CZ479" s="78"/>
    </row>
    <row r="480" spans="1:104" x14ac:dyDescent="0.2">
      <c r="A480" s="26"/>
      <c r="B480" s="123">
        <f t="shared" si="39"/>
        <v>471</v>
      </c>
      <c r="C480" s="107"/>
      <c r="D480" s="111"/>
      <c r="F480" s="108"/>
      <c r="G480" s="120"/>
      <c r="H480" s="101">
        <f t="shared" si="37"/>
        <v>0</v>
      </c>
      <c r="I480" s="113"/>
      <c r="J480" s="113"/>
      <c r="K480" s="113"/>
      <c r="L480" s="113"/>
      <c r="M480" s="113"/>
      <c r="N480" s="113"/>
      <c r="O480" s="113"/>
      <c r="P480" s="27"/>
      <c r="Q480" s="113"/>
      <c r="R480" s="113"/>
      <c r="S480" s="113"/>
      <c r="T480" s="113"/>
      <c r="U480" s="113"/>
      <c r="V480" s="113"/>
      <c r="W480" s="113"/>
      <c r="X480" s="28"/>
      <c r="Y480" s="221"/>
      <c r="Z480" s="221"/>
      <c r="AA480" s="221"/>
      <c r="AB480" s="221"/>
      <c r="AC480" s="221"/>
      <c r="AD480" s="221"/>
      <c r="AE480" s="221"/>
      <c r="AF480" s="28"/>
      <c r="AG480" s="221"/>
      <c r="AH480" s="221"/>
      <c r="AI480" s="221"/>
      <c r="AJ480" s="221"/>
      <c r="AK480" s="221"/>
      <c r="AL480" s="221"/>
      <c r="AM480" s="221"/>
      <c r="AN480" s="28"/>
      <c r="AO480" s="141"/>
      <c r="AP480" s="141"/>
      <c r="AQ480" s="141"/>
      <c r="AR480" s="79" t="str">
        <f t="shared" si="36"/>
        <v/>
      </c>
      <c r="AS480" s="139"/>
      <c r="AT480" s="139"/>
      <c r="AU480" s="28"/>
      <c r="AV480" s="215"/>
      <c r="AW480" s="215"/>
      <c r="AX480" s="28"/>
      <c r="AY480" s="140"/>
      <c r="AZ480" s="28"/>
      <c r="BA480" s="140"/>
      <c r="BB480" s="140"/>
      <c r="BC480" s="140"/>
      <c r="BD480" s="140"/>
      <c r="BE480" s="140"/>
      <c r="BF480" s="140"/>
      <c r="BG480" s="140"/>
      <c r="BH480" s="140"/>
      <c r="BI480" s="140"/>
      <c r="BJ480" s="140"/>
      <c r="BK480" s="140"/>
      <c r="BL480" s="140"/>
      <c r="BM480" s="140"/>
      <c r="BN480" s="140"/>
      <c r="BO480" s="140"/>
      <c r="BP480" s="140"/>
      <c r="BQ480" s="140"/>
      <c r="BR480" s="140"/>
      <c r="BS480" s="140"/>
      <c r="BT480" s="140"/>
      <c r="BU480" s="140"/>
      <c r="BV480" s="140"/>
      <c r="BW480" s="140"/>
      <c r="BX480" s="140"/>
      <c r="BY480" s="140"/>
      <c r="BZ480" s="140"/>
      <c r="CA480" s="140"/>
      <c r="CB480" s="140"/>
      <c r="CC480" s="140"/>
      <c r="CD480" s="140"/>
      <c r="CE480" s="140"/>
      <c r="CF480" s="140"/>
      <c r="CG480" s="140"/>
      <c r="CH480" s="140"/>
      <c r="CI480" s="140"/>
      <c r="CJ480" s="140"/>
      <c r="CK480" s="140"/>
      <c r="CL480" s="140"/>
      <c r="CM480" s="140"/>
      <c r="CN480" s="140"/>
      <c r="CO480" s="140"/>
      <c r="CP480" s="140"/>
      <c r="CQ480" s="140"/>
      <c r="CR480" s="140"/>
      <c r="CS480" s="140"/>
      <c r="CT480" s="140"/>
      <c r="CU480" s="140"/>
      <c r="CV480" s="140"/>
      <c r="CW480" s="140"/>
      <c r="CX480" s="140"/>
      <c r="CY480" s="103">
        <f t="shared" si="38"/>
        <v>0</v>
      </c>
      <c r="CZ480" s="78"/>
    </row>
    <row r="481" spans="1:104" x14ac:dyDescent="0.2">
      <c r="A481" s="26"/>
      <c r="B481" s="123">
        <f t="shared" si="39"/>
        <v>472</v>
      </c>
      <c r="C481" s="107"/>
      <c r="D481" s="111"/>
      <c r="F481" s="108"/>
      <c r="G481" s="120"/>
      <c r="H481" s="101">
        <f t="shared" si="37"/>
        <v>0</v>
      </c>
      <c r="I481" s="113"/>
      <c r="J481" s="113"/>
      <c r="K481" s="113"/>
      <c r="L481" s="113"/>
      <c r="M481" s="113"/>
      <c r="N481" s="113"/>
      <c r="O481" s="113"/>
      <c r="P481" s="27"/>
      <c r="Q481" s="113"/>
      <c r="R481" s="113"/>
      <c r="S481" s="113"/>
      <c r="T481" s="113"/>
      <c r="U481" s="113"/>
      <c r="V481" s="113"/>
      <c r="W481" s="113"/>
      <c r="X481" s="28"/>
      <c r="Y481" s="221"/>
      <c r="Z481" s="221"/>
      <c r="AA481" s="221"/>
      <c r="AB481" s="221"/>
      <c r="AC481" s="221"/>
      <c r="AD481" s="221"/>
      <c r="AE481" s="221"/>
      <c r="AF481" s="28"/>
      <c r="AG481" s="221"/>
      <c r="AH481" s="221"/>
      <c r="AI481" s="221"/>
      <c r="AJ481" s="221"/>
      <c r="AK481" s="221"/>
      <c r="AL481" s="221"/>
      <c r="AM481" s="221"/>
      <c r="AN481" s="28"/>
      <c r="AO481" s="141"/>
      <c r="AP481" s="141"/>
      <c r="AQ481" s="141"/>
      <c r="AR481" s="79" t="str">
        <f t="shared" si="36"/>
        <v/>
      </c>
      <c r="AS481" s="139"/>
      <c r="AT481" s="139"/>
      <c r="AU481" s="28"/>
      <c r="AV481" s="215"/>
      <c r="AW481" s="215"/>
      <c r="AX481" s="28"/>
      <c r="AY481" s="140"/>
      <c r="AZ481" s="28"/>
      <c r="BA481" s="140"/>
      <c r="BB481" s="140"/>
      <c r="BC481" s="140"/>
      <c r="BD481" s="140"/>
      <c r="BE481" s="140"/>
      <c r="BF481" s="140"/>
      <c r="BG481" s="140"/>
      <c r="BH481" s="140"/>
      <c r="BI481" s="140"/>
      <c r="BJ481" s="140"/>
      <c r="BK481" s="140"/>
      <c r="BL481" s="140"/>
      <c r="BM481" s="140"/>
      <c r="BN481" s="140"/>
      <c r="BO481" s="140"/>
      <c r="BP481" s="140"/>
      <c r="BQ481" s="140"/>
      <c r="BR481" s="140"/>
      <c r="BS481" s="140"/>
      <c r="BT481" s="140"/>
      <c r="BU481" s="140"/>
      <c r="BV481" s="140"/>
      <c r="BW481" s="140"/>
      <c r="BX481" s="140"/>
      <c r="BY481" s="140"/>
      <c r="BZ481" s="140"/>
      <c r="CA481" s="140"/>
      <c r="CB481" s="140"/>
      <c r="CC481" s="140"/>
      <c r="CD481" s="140"/>
      <c r="CE481" s="140"/>
      <c r="CF481" s="140"/>
      <c r="CG481" s="140"/>
      <c r="CH481" s="140"/>
      <c r="CI481" s="140"/>
      <c r="CJ481" s="140"/>
      <c r="CK481" s="140"/>
      <c r="CL481" s="140"/>
      <c r="CM481" s="140"/>
      <c r="CN481" s="140"/>
      <c r="CO481" s="140"/>
      <c r="CP481" s="140"/>
      <c r="CQ481" s="140"/>
      <c r="CR481" s="140"/>
      <c r="CS481" s="140"/>
      <c r="CT481" s="140"/>
      <c r="CU481" s="140"/>
      <c r="CV481" s="140"/>
      <c r="CW481" s="140"/>
      <c r="CX481" s="140"/>
      <c r="CY481" s="103">
        <f t="shared" si="38"/>
        <v>0</v>
      </c>
      <c r="CZ481" s="78"/>
    </row>
    <row r="482" spans="1:104" x14ac:dyDescent="0.2">
      <c r="A482" s="26"/>
      <c r="B482" s="123">
        <f t="shared" si="39"/>
        <v>473</v>
      </c>
      <c r="C482" s="107"/>
      <c r="D482" s="111"/>
      <c r="F482" s="108"/>
      <c r="G482" s="120"/>
      <c r="H482" s="101">
        <f t="shared" si="37"/>
        <v>0</v>
      </c>
      <c r="I482" s="113"/>
      <c r="J482" s="113"/>
      <c r="K482" s="113"/>
      <c r="L482" s="113"/>
      <c r="M482" s="113"/>
      <c r="N482" s="113"/>
      <c r="O482" s="113"/>
      <c r="P482" s="27"/>
      <c r="Q482" s="113"/>
      <c r="R482" s="113"/>
      <c r="S482" s="113"/>
      <c r="T482" s="113"/>
      <c r="U482" s="113"/>
      <c r="V482" s="113"/>
      <c r="W482" s="113"/>
      <c r="X482" s="28"/>
      <c r="Y482" s="221"/>
      <c r="Z482" s="221"/>
      <c r="AA482" s="221"/>
      <c r="AB482" s="221"/>
      <c r="AC482" s="221"/>
      <c r="AD482" s="221"/>
      <c r="AE482" s="221"/>
      <c r="AF482" s="28"/>
      <c r="AG482" s="221"/>
      <c r="AH482" s="221"/>
      <c r="AI482" s="221"/>
      <c r="AJ482" s="221"/>
      <c r="AK482" s="221"/>
      <c r="AL482" s="221"/>
      <c r="AM482" s="221"/>
      <c r="AN482" s="28"/>
      <c r="AO482" s="141"/>
      <c r="AP482" s="141"/>
      <c r="AQ482" s="141"/>
      <c r="AR482" s="79" t="str">
        <f t="shared" si="36"/>
        <v/>
      </c>
      <c r="AS482" s="139"/>
      <c r="AT482" s="139"/>
      <c r="AU482" s="28"/>
      <c r="AV482" s="215"/>
      <c r="AW482" s="215"/>
      <c r="AX482" s="28"/>
      <c r="AY482" s="140"/>
      <c r="AZ482" s="28"/>
      <c r="BA482" s="140"/>
      <c r="BB482" s="140"/>
      <c r="BC482" s="140"/>
      <c r="BD482" s="140"/>
      <c r="BE482" s="140"/>
      <c r="BF482" s="140"/>
      <c r="BG482" s="140"/>
      <c r="BH482" s="140"/>
      <c r="BI482" s="140"/>
      <c r="BJ482" s="140"/>
      <c r="BK482" s="140"/>
      <c r="BL482" s="140"/>
      <c r="BM482" s="140"/>
      <c r="BN482" s="140"/>
      <c r="BO482" s="140"/>
      <c r="BP482" s="140"/>
      <c r="BQ482" s="140"/>
      <c r="BR482" s="140"/>
      <c r="BS482" s="140"/>
      <c r="BT482" s="140"/>
      <c r="BU482" s="140"/>
      <c r="BV482" s="140"/>
      <c r="BW482" s="140"/>
      <c r="BX482" s="140"/>
      <c r="BY482" s="140"/>
      <c r="BZ482" s="140"/>
      <c r="CA482" s="140"/>
      <c r="CB482" s="140"/>
      <c r="CC482" s="140"/>
      <c r="CD482" s="140"/>
      <c r="CE482" s="140"/>
      <c r="CF482" s="140"/>
      <c r="CG482" s="140"/>
      <c r="CH482" s="140"/>
      <c r="CI482" s="140"/>
      <c r="CJ482" s="140"/>
      <c r="CK482" s="140"/>
      <c r="CL482" s="140"/>
      <c r="CM482" s="140"/>
      <c r="CN482" s="140"/>
      <c r="CO482" s="140"/>
      <c r="CP482" s="140"/>
      <c r="CQ482" s="140"/>
      <c r="CR482" s="140"/>
      <c r="CS482" s="140"/>
      <c r="CT482" s="140"/>
      <c r="CU482" s="140"/>
      <c r="CV482" s="140"/>
      <c r="CW482" s="140"/>
      <c r="CX482" s="140"/>
      <c r="CY482" s="103">
        <f t="shared" si="38"/>
        <v>0</v>
      </c>
      <c r="CZ482" s="78"/>
    </row>
    <row r="483" spans="1:104" x14ac:dyDescent="0.2">
      <c r="A483" s="26"/>
      <c r="B483" s="123">
        <f t="shared" si="39"/>
        <v>474</v>
      </c>
      <c r="C483" s="107"/>
      <c r="D483" s="111"/>
      <c r="F483" s="108"/>
      <c r="G483" s="120"/>
      <c r="H483" s="101">
        <f t="shared" si="37"/>
        <v>0</v>
      </c>
      <c r="I483" s="113"/>
      <c r="J483" s="113"/>
      <c r="K483" s="113"/>
      <c r="L483" s="113"/>
      <c r="M483" s="113"/>
      <c r="N483" s="113"/>
      <c r="O483" s="113"/>
      <c r="P483" s="27"/>
      <c r="Q483" s="113"/>
      <c r="R483" s="113"/>
      <c r="S483" s="113"/>
      <c r="T483" s="113"/>
      <c r="U483" s="113"/>
      <c r="V483" s="113"/>
      <c r="W483" s="113"/>
      <c r="X483" s="28"/>
      <c r="Y483" s="221"/>
      <c r="Z483" s="221"/>
      <c r="AA483" s="221"/>
      <c r="AB483" s="221"/>
      <c r="AC483" s="221"/>
      <c r="AD483" s="221"/>
      <c r="AE483" s="221"/>
      <c r="AF483" s="28"/>
      <c r="AG483" s="221"/>
      <c r="AH483" s="221"/>
      <c r="AI483" s="221"/>
      <c r="AJ483" s="221"/>
      <c r="AK483" s="221"/>
      <c r="AL483" s="221"/>
      <c r="AM483" s="221"/>
      <c r="AN483" s="28"/>
      <c r="AO483" s="141"/>
      <c r="AP483" s="141"/>
      <c r="AQ483" s="141"/>
      <c r="AR483" s="79" t="str">
        <f t="shared" si="36"/>
        <v/>
      </c>
      <c r="AS483" s="139"/>
      <c r="AT483" s="139"/>
      <c r="AU483" s="28"/>
      <c r="AV483" s="215"/>
      <c r="AW483" s="215"/>
      <c r="AX483" s="28"/>
      <c r="AY483" s="140"/>
      <c r="AZ483" s="28"/>
      <c r="BA483" s="140"/>
      <c r="BB483" s="140"/>
      <c r="BC483" s="140"/>
      <c r="BD483" s="140"/>
      <c r="BE483" s="140"/>
      <c r="BF483" s="140"/>
      <c r="BG483" s="140"/>
      <c r="BH483" s="140"/>
      <c r="BI483" s="140"/>
      <c r="BJ483" s="140"/>
      <c r="BK483" s="140"/>
      <c r="BL483" s="140"/>
      <c r="BM483" s="140"/>
      <c r="BN483" s="140"/>
      <c r="BO483" s="140"/>
      <c r="BP483" s="140"/>
      <c r="BQ483" s="140"/>
      <c r="BR483" s="140"/>
      <c r="BS483" s="140"/>
      <c r="BT483" s="140"/>
      <c r="BU483" s="140"/>
      <c r="BV483" s="140"/>
      <c r="BW483" s="140"/>
      <c r="BX483" s="140"/>
      <c r="BY483" s="140"/>
      <c r="BZ483" s="140"/>
      <c r="CA483" s="140"/>
      <c r="CB483" s="140"/>
      <c r="CC483" s="140"/>
      <c r="CD483" s="140"/>
      <c r="CE483" s="140"/>
      <c r="CF483" s="140"/>
      <c r="CG483" s="140"/>
      <c r="CH483" s="140"/>
      <c r="CI483" s="140"/>
      <c r="CJ483" s="140"/>
      <c r="CK483" s="140"/>
      <c r="CL483" s="140"/>
      <c r="CM483" s="140"/>
      <c r="CN483" s="140"/>
      <c r="CO483" s="140"/>
      <c r="CP483" s="140"/>
      <c r="CQ483" s="140"/>
      <c r="CR483" s="140"/>
      <c r="CS483" s="140"/>
      <c r="CT483" s="140"/>
      <c r="CU483" s="140"/>
      <c r="CV483" s="140"/>
      <c r="CW483" s="140"/>
      <c r="CX483" s="140"/>
      <c r="CY483" s="103">
        <f t="shared" si="38"/>
        <v>0</v>
      </c>
      <c r="CZ483" s="78"/>
    </row>
    <row r="484" spans="1:104" x14ac:dyDescent="0.2">
      <c r="A484" s="26"/>
      <c r="B484" s="123">
        <f t="shared" si="39"/>
        <v>475</v>
      </c>
      <c r="C484" s="107"/>
      <c r="D484" s="111"/>
      <c r="F484" s="108"/>
      <c r="G484" s="120"/>
      <c r="H484" s="101">
        <f t="shared" si="37"/>
        <v>0</v>
      </c>
      <c r="I484" s="113"/>
      <c r="J484" s="113"/>
      <c r="K484" s="113"/>
      <c r="L484" s="113"/>
      <c r="M484" s="113"/>
      <c r="N484" s="113"/>
      <c r="O484" s="113"/>
      <c r="P484" s="27"/>
      <c r="Q484" s="113"/>
      <c r="R484" s="113"/>
      <c r="S484" s="113"/>
      <c r="T484" s="113"/>
      <c r="U484" s="113"/>
      <c r="V484" s="113"/>
      <c r="W484" s="113"/>
      <c r="X484" s="28"/>
      <c r="Y484" s="221"/>
      <c r="Z484" s="221"/>
      <c r="AA484" s="221"/>
      <c r="AB484" s="221"/>
      <c r="AC484" s="221"/>
      <c r="AD484" s="221"/>
      <c r="AE484" s="221"/>
      <c r="AF484" s="28"/>
      <c r="AG484" s="221"/>
      <c r="AH484" s="221"/>
      <c r="AI484" s="221"/>
      <c r="AJ484" s="221"/>
      <c r="AK484" s="221"/>
      <c r="AL484" s="221"/>
      <c r="AM484" s="221"/>
      <c r="AN484" s="28"/>
      <c r="AO484" s="141"/>
      <c r="AP484" s="141"/>
      <c r="AQ484" s="141"/>
      <c r="AR484" s="79" t="str">
        <f t="shared" si="36"/>
        <v/>
      </c>
      <c r="AS484" s="139"/>
      <c r="AT484" s="139"/>
      <c r="AU484" s="28"/>
      <c r="AV484" s="215"/>
      <c r="AW484" s="215"/>
      <c r="AX484" s="28"/>
      <c r="AY484" s="140"/>
      <c r="AZ484" s="28"/>
      <c r="BA484" s="140"/>
      <c r="BB484" s="140"/>
      <c r="BC484" s="140"/>
      <c r="BD484" s="140"/>
      <c r="BE484" s="140"/>
      <c r="BF484" s="140"/>
      <c r="BG484" s="140"/>
      <c r="BH484" s="140"/>
      <c r="BI484" s="140"/>
      <c r="BJ484" s="140"/>
      <c r="BK484" s="140"/>
      <c r="BL484" s="140"/>
      <c r="BM484" s="140"/>
      <c r="BN484" s="140"/>
      <c r="BO484" s="140"/>
      <c r="BP484" s="140"/>
      <c r="BQ484" s="140"/>
      <c r="BR484" s="140"/>
      <c r="BS484" s="140"/>
      <c r="BT484" s="140"/>
      <c r="BU484" s="140"/>
      <c r="BV484" s="140"/>
      <c r="BW484" s="140"/>
      <c r="BX484" s="140"/>
      <c r="BY484" s="140"/>
      <c r="BZ484" s="140"/>
      <c r="CA484" s="140"/>
      <c r="CB484" s="140"/>
      <c r="CC484" s="140"/>
      <c r="CD484" s="140"/>
      <c r="CE484" s="140"/>
      <c r="CF484" s="140"/>
      <c r="CG484" s="140"/>
      <c r="CH484" s="140"/>
      <c r="CI484" s="140"/>
      <c r="CJ484" s="140"/>
      <c r="CK484" s="140"/>
      <c r="CL484" s="140"/>
      <c r="CM484" s="140"/>
      <c r="CN484" s="140"/>
      <c r="CO484" s="140"/>
      <c r="CP484" s="140"/>
      <c r="CQ484" s="140"/>
      <c r="CR484" s="140"/>
      <c r="CS484" s="140"/>
      <c r="CT484" s="140"/>
      <c r="CU484" s="140"/>
      <c r="CV484" s="140"/>
      <c r="CW484" s="140"/>
      <c r="CX484" s="140"/>
      <c r="CY484" s="103">
        <f t="shared" si="38"/>
        <v>0</v>
      </c>
      <c r="CZ484" s="78"/>
    </row>
    <row r="485" spans="1:104" x14ac:dyDescent="0.2">
      <c r="A485" s="26"/>
      <c r="B485" s="123">
        <f t="shared" si="39"/>
        <v>476</v>
      </c>
      <c r="C485" s="107"/>
      <c r="D485" s="111"/>
      <c r="F485" s="108"/>
      <c r="G485" s="120"/>
      <c r="H485" s="101">
        <f t="shared" si="37"/>
        <v>0</v>
      </c>
      <c r="I485" s="113"/>
      <c r="J485" s="113"/>
      <c r="K485" s="113"/>
      <c r="L485" s="113"/>
      <c r="M485" s="113"/>
      <c r="N485" s="113"/>
      <c r="O485" s="113"/>
      <c r="P485" s="27"/>
      <c r="Q485" s="113"/>
      <c r="R485" s="113"/>
      <c r="S485" s="113"/>
      <c r="T485" s="113"/>
      <c r="U485" s="113"/>
      <c r="V485" s="113"/>
      <c r="W485" s="113"/>
      <c r="X485" s="28"/>
      <c r="Y485" s="221"/>
      <c r="Z485" s="221"/>
      <c r="AA485" s="221"/>
      <c r="AB485" s="221"/>
      <c r="AC485" s="221"/>
      <c r="AD485" s="221"/>
      <c r="AE485" s="221"/>
      <c r="AF485" s="28"/>
      <c r="AG485" s="221"/>
      <c r="AH485" s="221"/>
      <c r="AI485" s="221"/>
      <c r="AJ485" s="221"/>
      <c r="AK485" s="221"/>
      <c r="AL485" s="221"/>
      <c r="AM485" s="221"/>
      <c r="AN485" s="28"/>
      <c r="AO485" s="141"/>
      <c r="AP485" s="141"/>
      <c r="AQ485" s="141"/>
      <c r="AR485" s="79" t="str">
        <f t="shared" si="36"/>
        <v/>
      </c>
      <c r="AS485" s="139"/>
      <c r="AT485" s="139"/>
      <c r="AU485" s="28"/>
      <c r="AV485" s="215"/>
      <c r="AW485" s="215"/>
      <c r="AX485" s="28"/>
      <c r="AY485" s="140"/>
      <c r="AZ485" s="28"/>
      <c r="BA485" s="140"/>
      <c r="BB485" s="140"/>
      <c r="BC485" s="140"/>
      <c r="BD485" s="140"/>
      <c r="BE485" s="140"/>
      <c r="BF485" s="140"/>
      <c r="BG485" s="140"/>
      <c r="BH485" s="140"/>
      <c r="BI485" s="140"/>
      <c r="BJ485" s="140"/>
      <c r="BK485" s="140"/>
      <c r="BL485" s="140"/>
      <c r="BM485" s="140"/>
      <c r="BN485" s="140"/>
      <c r="BO485" s="140"/>
      <c r="BP485" s="140"/>
      <c r="BQ485" s="140"/>
      <c r="BR485" s="140"/>
      <c r="BS485" s="140"/>
      <c r="BT485" s="140"/>
      <c r="BU485" s="140"/>
      <c r="BV485" s="140"/>
      <c r="BW485" s="140"/>
      <c r="BX485" s="140"/>
      <c r="BY485" s="140"/>
      <c r="BZ485" s="140"/>
      <c r="CA485" s="140"/>
      <c r="CB485" s="140"/>
      <c r="CC485" s="140"/>
      <c r="CD485" s="140"/>
      <c r="CE485" s="140"/>
      <c r="CF485" s="140"/>
      <c r="CG485" s="140"/>
      <c r="CH485" s="140"/>
      <c r="CI485" s="140"/>
      <c r="CJ485" s="140"/>
      <c r="CK485" s="140"/>
      <c r="CL485" s="140"/>
      <c r="CM485" s="140"/>
      <c r="CN485" s="140"/>
      <c r="CO485" s="140"/>
      <c r="CP485" s="140"/>
      <c r="CQ485" s="140"/>
      <c r="CR485" s="140"/>
      <c r="CS485" s="140"/>
      <c r="CT485" s="140"/>
      <c r="CU485" s="140"/>
      <c r="CV485" s="140"/>
      <c r="CW485" s="140"/>
      <c r="CX485" s="140"/>
      <c r="CY485" s="103">
        <f t="shared" si="38"/>
        <v>0</v>
      </c>
      <c r="CZ485" s="78"/>
    </row>
    <row r="486" spans="1:104" x14ac:dyDescent="0.2">
      <c r="A486" s="26"/>
      <c r="B486" s="123">
        <f t="shared" si="39"/>
        <v>477</v>
      </c>
      <c r="C486" s="107"/>
      <c r="D486" s="111"/>
      <c r="F486" s="108"/>
      <c r="G486" s="120"/>
      <c r="H486" s="101">
        <f t="shared" si="37"/>
        <v>0</v>
      </c>
      <c r="I486" s="113"/>
      <c r="J486" s="113"/>
      <c r="K486" s="113"/>
      <c r="L486" s="113"/>
      <c r="M486" s="113"/>
      <c r="N486" s="113"/>
      <c r="O486" s="113"/>
      <c r="P486" s="27"/>
      <c r="Q486" s="113"/>
      <c r="R486" s="113"/>
      <c r="S486" s="113"/>
      <c r="T486" s="113"/>
      <c r="U486" s="113"/>
      <c r="V486" s="113"/>
      <c r="W486" s="113"/>
      <c r="X486" s="28"/>
      <c r="Y486" s="221"/>
      <c r="Z486" s="221"/>
      <c r="AA486" s="221"/>
      <c r="AB486" s="221"/>
      <c r="AC486" s="221"/>
      <c r="AD486" s="221"/>
      <c r="AE486" s="221"/>
      <c r="AF486" s="28"/>
      <c r="AG486" s="221"/>
      <c r="AH486" s="221"/>
      <c r="AI486" s="221"/>
      <c r="AJ486" s="221"/>
      <c r="AK486" s="221"/>
      <c r="AL486" s="221"/>
      <c r="AM486" s="221"/>
      <c r="AN486" s="28"/>
      <c r="AO486" s="141"/>
      <c r="AP486" s="141"/>
      <c r="AQ486" s="141"/>
      <c r="AR486" s="79" t="str">
        <f t="shared" si="36"/>
        <v/>
      </c>
      <c r="AS486" s="139"/>
      <c r="AT486" s="139"/>
      <c r="AU486" s="28"/>
      <c r="AV486" s="215"/>
      <c r="AW486" s="215"/>
      <c r="AX486" s="28"/>
      <c r="AY486" s="140"/>
      <c r="AZ486" s="28"/>
      <c r="BA486" s="140"/>
      <c r="BB486" s="140"/>
      <c r="BC486" s="140"/>
      <c r="BD486" s="140"/>
      <c r="BE486" s="140"/>
      <c r="BF486" s="140"/>
      <c r="BG486" s="140"/>
      <c r="BH486" s="140"/>
      <c r="BI486" s="140"/>
      <c r="BJ486" s="140"/>
      <c r="BK486" s="140"/>
      <c r="BL486" s="140"/>
      <c r="BM486" s="140"/>
      <c r="BN486" s="140"/>
      <c r="BO486" s="140"/>
      <c r="BP486" s="140"/>
      <c r="BQ486" s="140"/>
      <c r="BR486" s="140"/>
      <c r="BS486" s="140"/>
      <c r="BT486" s="140"/>
      <c r="BU486" s="140"/>
      <c r="BV486" s="140"/>
      <c r="BW486" s="140"/>
      <c r="BX486" s="140"/>
      <c r="BY486" s="140"/>
      <c r="BZ486" s="140"/>
      <c r="CA486" s="140"/>
      <c r="CB486" s="140"/>
      <c r="CC486" s="140"/>
      <c r="CD486" s="140"/>
      <c r="CE486" s="140"/>
      <c r="CF486" s="140"/>
      <c r="CG486" s="140"/>
      <c r="CH486" s="140"/>
      <c r="CI486" s="140"/>
      <c r="CJ486" s="140"/>
      <c r="CK486" s="140"/>
      <c r="CL486" s="140"/>
      <c r="CM486" s="140"/>
      <c r="CN486" s="140"/>
      <c r="CO486" s="140"/>
      <c r="CP486" s="140"/>
      <c r="CQ486" s="140"/>
      <c r="CR486" s="140"/>
      <c r="CS486" s="140"/>
      <c r="CT486" s="140"/>
      <c r="CU486" s="140"/>
      <c r="CV486" s="140"/>
      <c r="CW486" s="140"/>
      <c r="CX486" s="140"/>
      <c r="CY486" s="103">
        <f t="shared" si="38"/>
        <v>0</v>
      </c>
      <c r="CZ486" s="78"/>
    </row>
    <row r="487" spans="1:104" x14ac:dyDescent="0.2">
      <c r="A487" s="26"/>
      <c r="B487" s="123">
        <f t="shared" si="39"/>
        <v>478</v>
      </c>
      <c r="C487" s="107"/>
      <c r="D487" s="111"/>
      <c r="F487" s="108"/>
      <c r="G487" s="120"/>
      <c r="H487" s="101">
        <f t="shared" si="37"/>
        <v>0</v>
      </c>
      <c r="I487" s="113"/>
      <c r="J487" s="113"/>
      <c r="K487" s="113"/>
      <c r="L487" s="113"/>
      <c r="M487" s="113"/>
      <c r="N487" s="113"/>
      <c r="O487" s="113"/>
      <c r="P487" s="27"/>
      <c r="Q487" s="113"/>
      <c r="R487" s="113"/>
      <c r="S487" s="113"/>
      <c r="T487" s="113"/>
      <c r="U487" s="113"/>
      <c r="V487" s="113"/>
      <c r="W487" s="113"/>
      <c r="X487" s="28"/>
      <c r="Y487" s="221"/>
      <c r="Z487" s="221"/>
      <c r="AA487" s="221"/>
      <c r="AB487" s="221"/>
      <c r="AC487" s="221"/>
      <c r="AD487" s="221"/>
      <c r="AE487" s="221"/>
      <c r="AF487" s="28"/>
      <c r="AG487" s="221"/>
      <c r="AH487" s="221"/>
      <c r="AI487" s="221"/>
      <c r="AJ487" s="221"/>
      <c r="AK487" s="221"/>
      <c r="AL487" s="221"/>
      <c r="AM487" s="221"/>
      <c r="AN487" s="28"/>
      <c r="AO487" s="141"/>
      <c r="AP487" s="141"/>
      <c r="AQ487" s="141"/>
      <c r="AR487" s="79" t="str">
        <f t="shared" si="36"/>
        <v/>
      </c>
      <c r="AS487" s="139"/>
      <c r="AT487" s="139"/>
      <c r="AU487" s="28"/>
      <c r="AV487" s="215"/>
      <c r="AW487" s="215"/>
      <c r="AX487" s="28"/>
      <c r="AY487" s="140"/>
      <c r="AZ487" s="28"/>
      <c r="BA487" s="140"/>
      <c r="BB487" s="140"/>
      <c r="BC487" s="140"/>
      <c r="BD487" s="140"/>
      <c r="BE487" s="140"/>
      <c r="BF487" s="140"/>
      <c r="BG487" s="140"/>
      <c r="BH487" s="140"/>
      <c r="BI487" s="140"/>
      <c r="BJ487" s="140"/>
      <c r="BK487" s="140"/>
      <c r="BL487" s="140"/>
      <c r="BM487" s="140"/>
      <c r="BN487" s="140"/>
      <c r="BO487" s="140"/>
      <c r="BP487" s="140"/>
      <c r="BQ487" s="140"/>
      <c r="BR487" s="140"/>
      <c r="BS487" s="140"/>
      <c r="BT487" s="140"/>
      <c r="BU487" s="140"/>
      <c r="BV487" s="140"/>
      <c r="BW487" s="140"/>
      <c r="BX487" s="140"/>
      <c r="BY487" s="140"/>
      <c r="BZ487" s="140"/>
      <c r="CA487" s="140"/>
      <c r="CB487" s="140"/>
      <c r="CC487" s="140"/>
      <c r="CD487" s="140"/>
      <c r="CE487" s="140"/>
      <c r="CF487" s="140"/>
      <c r="CG487" s="140"/>
      <c r="CH487" s="140"/>
      <c r="CI487" s="140"/>
      <c r="CJ487" s="140"/>
      <c r="CK487" s="140"/>
      <c r="CL487" s="140"/>
      <c r="CM487" s="140"/>
      <c r="CN487" s="140"/>
      <c r="CO487" s="140"/>
      <c r="CP487" s="140"/>
      <c r="CQ487" s="140"/>
      <c r="CR487" s="140"/>
      <c r="CS487" s="140"/>
      <c r="CT487" s="140"/>
      <c r="CU487" s="140"/>
      <c r="CV487" s="140"/>
      <c r="CW487" s="140"/>
      <c r="CX487" s="140"/>
      <c r="CY487" s="103">
        <f t="shared" si="38"/>
        <v>0</v>
      </c>
      <c r="CZ487" s="78"/>
    </row>
    <row r="488" spans="1:104" x14ac:dyDescent="0.2">
      <c r="A488" s="26"/>
      <c r="B488" s="123">
        <f t="shared" si="39"/>
        <v>479</v>
      </c>
      <c r="C488" s="107"/>
      <c r="D488" s="111"/>
      <c r="F488" s="108"/>
      <c r="G488" s="120"/>
      <c r="H488" s="101">
        <f t="shared" si="37"/>
        <v>0</v>
      </c>
      <c r="I488" s="113"/>
      <c r="J488" s="113"/>
      <c r="K488" s="113"/>
      <c r="L488" s="113"/>
      <c r="M488" s="113"/>
      <c r="N488" s="113"/>
      <c r="O488" s="113"/>
      <c r="P488" s="27"/>
      <c r="Q488" s="113"/>
      <c r="R488" s="113"/>
      <c r="S488" s="113"/>
      <c r="T488" s="113"/>
      <c r="U488" s="113"/>
      <c r="V488" s="113"/>
      <c r="W488" s="113"/>
      <c r="X488" s="28"/>
      <c r="Y488" s="221"/>
      <c r="Z488" s="221"/>
      <c r="AA488" s="221"/>
      <c r="AB488" s="221"/>
      <c r="AC488" s="221"/>
      <c r="AD488" s="221"/>
      <c r="AE488" s="221"/>
      <c r="AF488" s="28"/>
      <c r="AG488" s="221"/>
      <c r="AH488" s="221"/>
      <c r="AI488" s="221"/>
      <c r="AJ488" s="221"/>
      <c r="AK488" s="221"/>
      <c r="AL488" s="221"/>
      <c r="AM488" s="221"/>
      <c r="AN488" s="28"/>
      <c r="AO488" s="141"/>
      <c r="AP488" s="141"/>
      <c r="AQ488" s="141"/>
      <c r="AR488" s="79" t="str">
        <f t="shared" si="36"/>
        <v/>
      </c>
      <c r="AS488" s="139"/>
      <c r="AT488" s="139"/>
      <c r="AU488" s="28"/>
      <c r="AV488" s="215"/>
      <c r="AW488" s="215"/>
      <c r="AX488" s="28"/>
      <c r="AY488" s="140"/>
      <c r="AZ488" s="28"/>
      <c r="BA488" s="140"/>
      <c r="BB488" s="140"/>
      <c r="BC488" s="140"/>
      <c r="BD488" s="140"/>
      <c r="BE488" s="140"/>
      <c r="BF488" s="140"/>
      <c r="BG488" s="140"/>
      <c r="BH488" s="140"/>
      <c r="BI488" s="140"/>
      <c r="BJ488" s="140"/>
      <c r="BK488" s="140"/>
      <c r="BL488" s="140"/>
      <c r="BM488" s="140"/>
      <c r="BN488" s="140"/>
      <c r="BO488" s="140"/>
      <c r="BP488" s="140"/>
      <c r="BQ488" s="140"/>
      <c r="BR488" s="140"/>
      <c r="BS488" s="140"/>
      <c r="BT488" s="140"/>
      <c r="BU488" s="140"/>
      <c r="BV488" s="140"/>
      <c r="BW488" s="140"/>
      <c r="BX488" s="140"/>
      <c r="BY488" s="140"/>
      <c r="BZ488" s="140"/>
      <c r="CA488" s="140"/>
      <c r="CB488" s="140"/>
      <c r="CC488" s="140"/>
      <c r="CD488" s="140"/>
      <c r="CE488" s="140"/>
      <c r="CF488" s="140"/>
      <c r="CG488" s="140"/>
      <c r="CH488" s="140"/>
      <c r="CI488" s="140"/>
      <c r="CJ488" s="140"/>
      <c r="CK488" s="140"/>
      <c r="CL488" s="140"/>
      <c r="CM488" s="140"/>
      <c r="CN488" s="140"/>
      <c r="CO488" s="140"/>
      <c r="CP488" s="140"/>
      <c r="CQ488" s="140"/>
      <c r="CR488" s="140"/>
      <c r="CS488" s="140"/>
      <c r="CT488" s="140"/>
      <c r="CU488" s="140"/>
      <c r="CV488" s="140"/>
      <c r="CW488" s="140"/>
      <c r="CX488" s="140"/>
      <c r="CY488" s="103">
        <f t="shared" si="38"/>
        <v>0</v>
      </c>
      <c r="CZ488" s="78"/>
    </row>
    <row r="489" spans="1:104" x14ac:dyDescent="0.2">
      <c r="A489" s="26"/>
      <c r="B489" s="123">
        <f t="shared" si="39"/>
        <v>480</v>
      </c>
      <c r="C489" s="107"/>
      <c r="D489" s="111"/>
      <c r="F489" s="108"/>
      <c r="G489" s="120"/>
      <c r="H489" s="101">
        <f t="shared" si="37"/>
        <v>0</v>
      </c>
      <c r="I489" s="113"/>
      <c r="J489" s="113"/>
      <c r="K489" s="113"/>
      <c r="L489" s="113"/>
      <c r="M489" s="113"/>
      <c r="N489" s="113"/>
      <c r="O489" s="113"/>
      <c r="P489" s="27"/>
      <c r="Q489" s="113"/>
      <c r="R489" s="113"/>
      <c r="S489" s="113"/>
      <c r="T489" s="113"/>
      <c r="U489" s="113"/>
      <c r="V489" s="113"/>
      <c r="W489" s="113"/>
      <c r="X489" s="28"/>
      <c r="Y489" s="221"/>
      <c r="Z489" s="221"/>
      <c r="AA489" s="221"/>
      <c r="AB489" s="221"/>
      <c r="AC489" s="221"/>
      <c r="AD489" s="221"/>
      <c r="AE489" s="221"/>
      <c r="AF489" s="28"/>
      <c r="AG489" s="221"/>
      <c r="AH489" s="221"/>
      <c r="AI489" s="221"/>
      <c r="AJ489" s="221"/>
      <c r="AK489" s="221"/>
      <c r="AL489" s="221"/>
      <c r="AM489" s="221"/>
      <c r="AN489" s="28"/>
      <c r="AO489" s="141"/>
      <c r="AP489" s="141"/>
      <c r="AQ489" s="141"/>
      <c r="AR489" s="79" t="str">
        <f t="shared" si="36"/>
        <v/>
      </c>
      <c r="AS489" s="139"/>
      <c r="AT489" s="139"/>
      <c r="AU489" s="28"/>
      <c r="AV489" s="215"/>
      <c r="AW489" s="215"/>
      <c r="AX489" s="28"/>
      <c r="AY489" s="140"/>
      <c r="AZ489" s="28"/>
      <c r="BA489" s="140"/>
      <c r="BB489" s="140"/>
      <c r="BC489" s="140"/>
      <c r="BD489" s="140"/>
      <c r="BE489" s="140"/>
      <c r="BF489" s="140"/>
      <c r="BG489" s="140"/>
      <c r="BH489" s="140"/>
      <c r="BI489" s="140"/>
      <c r="BJ489" s="140"/>
      <c r="BK489" s="140"/>
      <c r="BL489" s="140"/>
      <c r="BM489" s="140"/>
      <c r="BN489" s="140"/>
      <c r="BO489" s="140"/>
      <c r="BP489" s="140"/>
      <c r="BQ489" s="140"/>
      <c r="BR489" s="140"/>
      <c r="BS489" s="140"/>
      <c r="BT489" s="140"/>
      <c r="BU489" s="140"/>
      <c r="BV489" s="140"/>
      <c r="BW489" s="140"/>
      <c r="BX489" s="140"/>
      <c r="BY489" s="140"/>
      <c r="BZ489" s="140"/>
      <c r="CA489" s="140"/>
      <c r="CB489" s="140"/>
      <c r="CC489" s="140"/>
      <c r="CD489" s="140"/>
      <c r="CE489" s="140"/>
      <c r="CF489" s="140"/>
      <c r="CG489" s="140"/>
      <c r="CH489" s="140"/>
      <c r="CI489" s="140"/>
      <c r="CJ489" s="140"/>
      <c r="CK489" s="140"/>
      <c r="CL489" s="140"/>
      <c r="CM489" s="140"/>
      <c r="CN489" s="140"/>
      <c r="CO489" s="140"/>
      <c r="CP489" s="140"/>
      <c r="CQ489" s="140"/>
      <c r="CR489" s="140"/>
      <c r="CS489" s="140"/>
      <c r="CT489" s="140"/>
      <c r="CU489" s="140"/>
      <c r="CV489" s="140"/>
      <c r="CW489" s="140"/>
      <c r="CX489" s="140"/>
      <c r="CY489" s="103">
        <f t="shared" si="38"/>
        <v>0</v>
      </c>
      <c r="CZ489" s="78"/>
    </row>
    <row r="490" spans="1:104" x14ac:dyDescent="0.2">
      <c r="A490" s="26"/>
      <c r="B490" s="123">
        <f t="shared" si="39"/>
        <v>481</v>
      </c>
      <c r="C490" s="107"/>
      <c r="D490" s="111"/>
      <c r="F490" s="108"/>
      <c r="G490" s="120"/>
      <c r="H490" s="101">
        <f t="shared" si="37"/>
        <v>0</v>
      </c>
      <c r="I490" s="113"/>
      <c r="J490" s="113"/>
      <c r="K490" s="113"/>
      <c r="L490" s="113"/>
      <c r="M490" s="113"/>
      <c r="N490" s="113"/>
      <c r="O490" s="113"/>
      <c r="P490" s="27"/>
      <c r="Q490" s="113"/>
      <c r="R490" s="113"/>
      <c r="S490" s="113"/>
      <c r="T490" s="113"/>
      <c r="U490" s="113"/>
      <c r="V490" s="113"/>
      <c r="W490" s="113"/>
      <c r="X490" s="28"/>
      <c r="Y490" s="221"/>
      <c r="Z490" s="221"/>
      <c r="AA490" s="221"/>
      <c r="AB490" s="221"/>
      <c r="AC490" s="221"/>
      <c r="AD490" s="221"/>
      <c r="AE490" s="221"/>
      <c r="AF490" s="28"/>
      <c r="AG490" s="221"/>
      <c r="AH490" s="221"/>
      <c r="AI490" s="221"/>
      <c r="AJ490" s="221"/>
      <c r="AK490" s="221"/>
      <c r="AL490" s="221"/>
      <c r="AM490" s="221"/>
      <c r="AN490" s="28"/>
      <c r="AO490" s="141"/>
      <c r="AP490" s="141"/>
      <c r="AQ490" s="141"/>
      <c r="AR490" s="79" t="str">
        <f t="shared" si="36"/>
        <v/>
      </c>
      <c r="AS490" s="139"/>
      <c r="AT490" s="139"/>
      <c r="AU490" s="28"/>
      <c r="AV490" s="215"/>
      <c r="AW490" s="215"/>
      <c r="AX490" s="28"/>
      <c r="AY490" s="140"/>
      <c r="AZ490" s="28"/>
      <c r="BA490" s="140"/>
      <c r="BB490" s="140"/>
      <c r="BC490" s="140"/>
      <c r="BD490" s="140"/>
      <c r="BE490" s="140"/>
      <c r="BF490" s="140"/>
      <c r="BG490" s="140"/>
      <c r="BH490" s="140"/>
      <c r="BI490" s="140"/>
      <c r="BJ490" s="140"/>
      <c r="BK490" s="140"/>
      <c r="BL490" s="140"/>
      <c r="BM490" s="140"/>
      <c r="BN490" s="140"/>
      <c r="BO490" s="140"/>
      <c r="BP490" s="140"/>
      <c r="BQ490" s="140"/>
      <c r="BR490" s="140"/>
      <c r="BS490" s="140"/>
      <c r="BT490" s="140"/>
      <c r="BU490" s="140"/>
      <c r="BV490" s="140"/>
      <c r="BW490" s="140"/>
      <c r="BX490" s="140"/>
      <c r="BY490" s="140"/>
      <c r="BZ490" s="140"/>
      <c r="CA490" s="140"/>
      <c r="CB490" s="140"/>
      <c r="CC490" s="140"/>
      <c r="CD490" s="140"/>
      <c r="CE490" s="140"/>
      <c r="CF490" s="140"/>
      <c r="CG490" s="140"/>
      <c r="CH490" s="140"/>
      <c r="CI490" s="140"/>
      <c r="CJ490" s="140"/>
      <c r="CK490" s="140"/>
      <c r="CL490" s="140"/>
      <c r="CM490" s="140"/>
      <c r="CN490" s="140"/>
      <c r="CO490" s="140"/>
      <c r="CP490" s="140"/>
      <c r="CQ490" s="140"/>
      <c r="CR490" s="140"/>
      <c r="CS490" s="140"/>
      <c r="CT490" s="140"/>
      <c r="CU490" s="140"/>
      <c r="CV490" s="140"/>
      <c r="CW490" s="140"/>
      <c r="CX490" s="140"/>
      <c r="CY490" s="103">
        <f t="shared" si="38"/>
        <v>0</v>
      </c>
      <c r="CZ490" s="78"/>
    </row>
    <row r="491" spans="1:104" x14ac:dyDescent="0.2">
      <c r="A491" s="26"/>
      <c r="B491" s="123">
        <f t="shared" si="39"/>
        <v>482</v>
      </c>
      <c r="C491" s="107"/>
      <c r="D491" s="111"/>
      <c r="F491" s="108"/>
      <c r="G491" s="120"/>
      <c r="H491" s="101">
        <f t="shared" si="37"/>
        <v>0</v>
      </c>
      <c r="I491" s="113"/>
      <c r="J491" s="113"/>
      <c r="K491" s="113"/>
      <c r="L491" s="113"/>
      <c r="M491" s="113"/>
      <c r="N491" s="113"/>
      <c r="O491" s="113"/>
      <c r="P491" s="27"/>
      <c r="Q491" s="113"/>
      <c r="R491" s="113"/>
      <c r="S491" s="113"/>
      <c r="T491" s="113"/>
      <c r="U491" s="113"/>
      <c r="V491" s="113"/>
      <c r="W491" s="113"/>
      <c r="X491" s="28"/>
      <c r="Y491" s="221"/>
      <c r="Z491" s="221"/>
      <c r="AA491" s="221"/>
      <c r="AB491" s="221"/>
      <c r="AC491" s="221"/>
      <c r="AD491" s="221"/>
      <c r="AE491" s="221"/>
      <c r="AF491" s="28"/>
      <c r="AG491" s="221"/>
      <c r="AH491" s="221"/>
      <c r="AI491" s="221"/>
      <c r="AJ491" s="221"/>
      <c r="AK491" s="221"/>
      <c r="AL491" s="221"/>
      <c r="AM491" s="221"/>
      <c r="AN491" s="28"/>
      <c r="AO491" s="141"/>
      <c r="AP491" s="141"/>
      <c r="AQ491" s="141"/>
      <c r="AR491" s="79" t="str">
        <f t="shared" si="36"/>
        <v/>
      </c>
      <c r="AS491" s="139"/>
      <c r="AT491" s="139"/>
      <c r="AU491" s="28"/>
      <c r="AV491" s="215"/>
      <c r="AW491" s="215"/>
      <c r="AX491" s="28"/>
      <c r="AY491" s="140"/>
      <c r="AZ491" s="28"/>
      <c r="BA491" s="140"/>
      <c r="BB491" s="140"/>
      <c r="BC491" s="140"/>
      <c r="BD491" s="140"/>
      <c r="BE491" s="140"/>
      <c r="BF491" s="140"/>
      <c r="BG491" s="140"/>
      <c r="BH491" s="140"/>
      <c r="BI491" s="140"/>
      <c r="BJ491" s="140"/>
      <c r="BK491" s="140"/>
      <c r="BL491" s="140"/>
      <c r="BM491" s="140"/>
      <c r="BN491" s="140"/>
      <c r="BO491" s="140"/>
      <c r="BP491" s="140"/>
      <c r="BQ491" s="140"/>
      <c r="BR491" s="140"/>
      <c r="BS491" s="140"/>
      <c r="BT491" s="140"/>
      <c r="BU491" s="140"/>
      <c r="BV491" s="140"/>
      <c r="BW491" s="140"/>
      <c r="BX491" s="140"/>
      <c r="BY491" s="140"/>
      <c r="BZ491" s="140"/>
      <c r="CA491" s="140"/>
      <c r="CB491" s="140"/>
      <c r="CC491" s="140"/>
      <c r="CD491" s="140"/>
      <c r="CE491" s="140"/>
      <c r="CF491" s="140"/>
      <c r="CG491" s="140"/>
      <c r="CH491" s="140"/>
      <c r="CI491" s="140"/>
      <c r="CJ491" s="140"/>
      <c r="CK491" s="140"/>
      <c r="CL491" s="140"/>
      <c r="CM491" s="140"/>
      <c r="CN491" s="140"/>
      <c r="CO491" s="140"/>
      <c r="CP491" s="140"/>
      <c r="CQ491" s="140"/>
      <c r="CR491" s="140"/>
      <c r="CS491" s="140"/>
      <c r="CT491" s="140"/>
      <c r="CU491" s="140"/>
      <c r="CV491" s="140"/>
      <c r="CW491" s="140"/>
      <c r="CX491" s="140"/>
      <c r="CY491" s="103">
        <f t="shared" si="38"/>
        <v>0</v>
      </c>
      <c r="CZ491" s="78"/>
    </row>
    <row r="492" spans="1:104" x14ac:dyDescent="0.2">
      <c r="A492" s="26"/>
      <c r="B492" s="123">
        <f t="shared" si="39"/>
        <v>483</v>
      </c>
      <c r="C492" s="107"/>
      <c r="D492" s="111"/>
      <c r="F492" s="108"/>
      <c r="G492" s="120"/>
      <c r="H492" s="101">
        <f t="shared" si="37"/>
        <v>0</v>
      </c>
      <c r="I492" s="113"/>
      <c r="J492" s="113"/>
      <c r="K492" s="113"/>
      <c r="L492" s="113"/>
      <c r="M492" s="113"/>
      <c r="N492" s="113"/>
      <c r="O492" s="113"/>
      <c r="P492" s="27"/>
      <c r="Q492" s="113"/>
      <c r="R492" s="113"/>
      <c r="S492" s="113"/>
      <c r="T492" s="113"/>
      <c r="U492" s="113"/>
      <c r="V492" s="113"/>
      <c r="W492" s="113"/>
      <c r="X492" s="28"/>
      <c r="Y492" s="221"/>
      <c r="Z492" s="221"/>
      <c r="AA492" s="221"/>
      <c r="AB492" s="221"/>
      <c r="AC492" s="221"/>
      <c r="AD492" s="221"/>
      <c r="AE492" s="221"/>
      <c r="AF492" s="28"/>
      <c r="AG492" s="221"/>
      <c r="AH492" s="221"/>
      <c r="AI492" s="221"/>
      <c r="AJ492" s="221"/>
      <c r="AK492" s="221"/>
      <c r="AL492" s="221"/>
      <c r="AM492" s="221"/>
      <c r="AN492" s="28"/>
      <c r="AO492" s="141"/>
      <c r="AP492" s="141"/>
      <c r="AQ492" s="141"/>
      <c r="AR492" s="79" t="str">
        <f t="shared" si="36"/>
        <v/>
      </c>
      <c r="AS492" s="139"/>
      <c r="AT492" s="139"/>
      <c r="AU492" s="28"/>
      <c r="AV492" s="215"/>
      <c r="AW492" s="215"/>
      <c r="AX492" s="28"/>
      <c r="AY492" s="140"/>
      <c r="AZ492" s="28"/>
      <c r="BA492" s="140"/>
      <c r="BB492" s="140"/>
      <c r="BC492" s="140"/>
      <c r="BD492" s="140"/>
      <c r="BE492" s="140"/>
      <c r="BF492" s="140"/>
      <c r="BG492" s="140"/>
      <c r="BH492" s="140"/>
      <c r="BI492" s="140"/>
      <c r="BJ492" s="140"/>
      <c r="BK492" s="140"/>
      <c r="BL492" s="140"/>
      <c r="BM492" s="140"/>
      <c r="BN492" s="140"/>
      <c r="BO492" s="140"/>
      <c r="BP492" s="140"/>
      <c r="BQ492" s="140"/>
      <c r="BR492" s="140"/>
      <c r="BS492" s="140"/>
      <c r="BT492" s="140"/>
      <c r="BU492" s="140"/>
      <c r="BV492" s="140"/>
      <c r="BW492" s="140"/>
      <c r="BX492" s="140"/>
      <c r="BY492" s="140"/>
      <c r="BZ492" s="140"/>
      <c r="CA492" s="140"/>
      <c r="CB492" s="140"/>
      <c r="CC492" s="140"/>
      <c r="CD492" s="140"/>
      <c r="CE492" s="140"/>
      <c r="CF492" s="140"/>
      <c r="CG492" s="140"/>
      <c r="CH492" s="140"/>
      <c r="CI492" s="140"/>
      <c r="CJ492" s="140"/>
      <c r="CK492" s="140"/>
      <c r="CL492" s="140"/>
      <c r="CM492" s="140"/>
      <c r="CN492" s="140"/>
      <c r="CO492" s="140"/>
      <c r="CP492" s="140"/>
      <c r="CQ492" s="140"/>
      <c r="CR492" s="140"/>
      <c r="CS492" s="140"/>
      <c r="CT492" s="140"/>
      <c r="CU492" s="140"/>
      <c r="CV492" s="140"/>
      <c r="CW492" s="140"/>
      <c r="CX492" s="140"/>
      <c r="CY492" s="103">
        <f t="shared" si="38"/>
        <v>0</v>
      </c>
      <c r="CZ492" s="78"/>
    </row>
    <row r="493" spans="1:104" x14ac:dyDescent="0.2">
      <c r="A493" s="26"/>
      <c r="B493" s="123">
        <f t="shared" si="39"/>
        <v>484</v>
      </c>
      <c r="C493" s="107"/>
      <c r="D493" s="111"/>
      <c r="F493" s="108"/>
      <c r="G493" s="120"/>
      <c r="H493" s="101">
        <f t="shared" si="37"/>
        <v>0</v>
      </c>
      <c r="I493" s="113"/>
      <c r="J493" s="113"/>
      <c r="K493" s="113"/>
      <c r="L493" s="113"/>
      <c r="M493" s="113"/>
      <c r="N493" s="113"/>
      <c r="O493" s="113"/>
      <c r="P493" s="27"/>
      <c r="Q493" s="113"/>
      <c r="R493" s="113"/>
      <c r="S493" s="113"/>
      <c r="T493" s="113"/>
      <c r="U493" s="113"/>
      <c r="V493" s="113"/>
      <c r="W493" s="113"/>
      <c r="X493" s="28"/>
      <c r="Y493" s="221"/>
      <c r="Z493" s="221"/>
      <c r="AA493" s="221"/>
      <c r="AB493" s="221"/>
      <c r="AC493" s="221"/>
      <c r="AD493" s="221"/>
      <c r="AE493" s="221"/>
      <c r="AF493" s="28"/>
      <c r="AG493" s="221"/>
      <c r="AH493" s="221"/>
      <c r="AI493" s="221"/>
      <c r="AJ493" s="221"/>
      <c r="AK493" s="221"/>
      <c r="AL493" s="221"/>
      <c r="AM493" s="221"/>
      <c r="AN493" s="28"/>
      <c r="AO493" s="141"/>
      <c r="AP493" s="141"/>
      <c r="AQ493" s="141"/>
      <c r="AR493" s="79" t="str">
        <f t="shared" si="36"/>
        <v/>
      </c>
      <c r="AS493" s="139"/>
      <c r="AT493" s="139"/>
      <c r="AU493" s="28"/>
      <c r="AV493" s="215"/>
      <c r="AW493" s="215"/>
      <c r="AX493" s="28"/>
      <c r="AY493" s="140"/>
      <c r="AZ493" s="28"/>
      <c r="BA493" s="140"/>
      <c r="BB493" s="140"/>
      <c r="BC493" s="140"/>
      <c r="BD493" s="140"/>
      <c r="BE493" s="140"/>
      <c r="BF493" s="140"/>
      <c r="BG493" s="140"/>
      <c r="BH493" s="140"/>
      <c r="BI493" s="140"/>
      <c r="BJ493" s="140"/>
      <c r="BK493" s="140"/>
      <c r="BL493" s="140"/>
      <c r="BM493" s="140"/>
      <c r="BN493" s="140"/>
      <c r="BO493" s="140"/>
      <c r="BP493" s="140"/>
      <c r="BQ493" s="140"/>
      <c r="BR493" s="140"/>
      <c r="BS493" s="140"/>
      <c r="BT493" s="140"/>
      <c r="BU493" s="140"/>
      <c r="BV493" s="140"/>
      <c r="BW493" s="140"/>
      <c r="BX493" s="140"/>
      <c r="BY493" s="140"/>
      <c r="BZ493" s="140"/>
      <c r="CA493" s="140"/>
      <c r="CB493" s="140"/>
      <c r="CC493" s="140"/>
      <c r="CD493" s="140"/>
      <c r="CE493" s="140"/>
      <c r="CF493" s="140"/>
      <c r="CG493" s="140"/>
      <c r="CH493" s="140"/>
      <c r="CI493" s="140"/>
      <c r="CJ493" s="140"/>
      <c r="CK493" s="140"/>
      <c r="CL493" s="140"/>
      <c r="CM493" s="140"/>
      <c r="CN493" s="140"/>
      <c r="CO493" s="140"/>
      <c r="CP493" s="140"/>
      <c r="CQ493" s="140"/>
      <c r="CR493" s="140"/>
      <c r="CS493" s="140"/>
      <c r="CT493" s="140"/>
      <c r="CU493" s="140"/>
      <c r="CV493" s="140"/>
      <c r="CW493" s="140"/>
      <c r="CX493" s="140"/>
      <c r="CY493" s="103">
        <f t="shared" si="38"/>
        <v>0</v>
      </c>
      <c r="CZ493" s="78"/>
    </row>
    <row r="494" spans="1:104" x14ac:dyDescent="0.2">
      <c r="A494" s="26"/>
      <c r="B494" s="123">
        <f t="shared" si="39"/>
        <v>485</v>
      </c>
      <c r="C494" s="107"/>
      <c r="D494" s="111"/>
      <c r="F494" s="108"/>
      <c r="G494" s="120"/>
      <c r="H494" s="101">
        <f t="shared" si="37"/>
        <v>0</v>
      </c>
      <c r="I494" s="113"/>
      <c r="J494" s="113"/>
      <c r="K494" s="113"/>
      <c r="L494" s="113"/>
      <c r="M494" s="113"/>
      <c r="N494" s="113"/>
      <c r="O494" s="113"/>
      <c r="P494" s="27"/>
      <c r="Q494" s="113"/>
      <c r="R494" s="113"/>
      <c r="S494" s="113"/>
      <c r="T494" s="113"/>
      <c r="U494" s="113"/>
      <c r="V494" s="113"/>
      <c r="W494" s="113"/>
      <c r="X494" s="28"/>
      <c r="Y494" s="221"/>
      <c r="Z494" s="221"/>
      <c r="AA494" s="221"/>
      <c r="AB494" s="221"/>
      <c r="AC494" s="221"/>
      <c r="AD494" s="221"/>
      <c r="AE494" s="221"/>
      <c r="AF494" s="28"/>
      <c r="AG494" s="221"/>
      <c r="AH494" s="221"/>
      <c r="AI494" s="221"/>
      <c r="AJ494" s="221"/>
      <c r="AK494" s="221"/>
      <c r="AL494" s="221"/>
      <c r="AM494" s="221"/>
      <c r="AN494" s="28"/>
      <c r="AO494" s="141"/>
      <c r="AP494" s="141"/>
      <c r="AQ494" s="141"/>
      <c r="AR494" s="79" t="str">
        <f t="shared" si="36"/>
        <v/>
      </c>
      <c r="AS494" s="139"/>
      <c r="AT494" s="139"/>
      <c r="AU494" s="28"/>
      <c r="AV494" s="215"/>
      <c r="AW494" s="215"/>
      <c r="AX494" s="28"/>
      <c r="AY494" s="140"/>
      <c r="AZ494" s="28"/>
      <c r="BA494" s="140"/>
      <c r="BB494" s="140"/>
      <c r="BC494" s="140"/>
      <c r="BD494" s="140"/>
      <c r="BE494" s="140"/>
      <c r="BF494" s="140"/>
      <c r="BG494" s="140"/>
      <c r="BH494" s="140"/>
      <c r="BI494" s="140"/>
      <c r="BJ494" s="140"/>
      <c r="BK494" s="140"/>
      <c r="BL494" s="140"/>
      <c r="BM494" s="140"/>
      <c r="BN494" s="140"/>
      <c r="BO494" s="140"/>
      <c r="BP494" s="140"/>
      <c r="BQ494" s="140"/>
      <c r="BR494" s="140"/>
      <c r="BS494" s="140"/>
      <c r="BT494" s="140"/>
      <c r="BU494" s="140"/>
      <c r="BV494" s="140"/>
      <c r="BW494" s="140"/>
      <c r="BX494" s="140"/>
      <c r="BY494" s="140"/>
      <c r="BZ494" s="140"/>
      <c r="CA494" s="140"/>
      <c r="CB494" s="140"/>
      <c r="CC494" s="140"/>
      <c r="CD494" s="140"/>
      <c r="CE494" s="140"/>
      <c r="CF494" s="140"/>
      <c r="CG494" s="140"/>
      <c r="CH494" s="140"/>
      <c r="CI494" s="140"/>
      <c r="CJ494" s="140"/>
      <c r="CK494" s="140"/>
      <c r="CL494" s="140"/>
      <c r="CM494" s="140"/>
      <c r="CN494" s="140"/>
      <c r="CO494" s="140"/>
      <c r="CP494" s="140"/>
      <c r="CQ494" s="140"/>
      <c r="CR494" s="140"/>
      <c r="CS494" s="140"/>
      <c r="CT494" s="140"/>
      <c r="CU494" s="140"/>
      <c r="CV494" s="140"/>
      <c r="CW494" s="140"/>
      <c r="CX494" s="140"/>
      <c r="CY494" s="103">
        <f t="shared" si="38"/>
        <v>0</v>
      </c>
      <c r="CZ494" s="78"/>
    </row>
    <row r="495" spans="1:104" x14ac:dyDescent="0.2">
      <c r="A495" s="26"/>
      <c r="B495" s="123">
        <f t="shared" si="39"/>
        <v>486</v>
      </c>
      <c r="C495" s="107"/>
      <c r="D495" s="111"/>
      <c r="F495" s="108"/>
      <c r="G495" s="120"/>
      <c r="H495" s="101">
        <f t="shared" si="37"/>
        <v>0</v>
      </c>
      <c r="I495" s="113"/>
      <c r="J495" s="113"/>
      <c r="K495" s="113"/>
      <c r="L495" s="113"/>
      <c r="M495" s="113"/>
      <c r="N495" s="113"/>
      <c r="O495" s="113"/>
      <c r="P495" s="27"/>
      <c r="Q495" s="113"/>
      <c r="R495" s="113"/>
      <c r="S495" s="113"/>
      <c r="T495" s="113"/>
      <c r="U495" s="113"/>
      <c r="V495" s="113"/>
      <c r="W495" s="113"/>
      <c r="X495" s="28"/>
      <c r="Y495" s="221"/>
      <c r="Z495" s="221"/>
      <c r="AA495" s="221"/>
      <c r="AB495" s="221"/>
      <c r="AC495" s="221"/>
      <c r="AD495" s="221"/>
      <c r="AE495" s="221"/>
      <c r="AF495" s="28"/>
      <c r="AG495" s="221"/>
      <c r="AH495" s="221"/>
      <c r="AI495" s="221"/>
      <c r="AJ495" s="221"/>
      <c r="AK495" s="221"/>
      <c r="AL495" s="221"/>
      <c r="AM495" s="221"/>
      <c r="AN495" s="28"/>
      <c r="AO495" s="141"/>
      <c r="AP495" s="141"/>
      <c r="AQ495" s="141"/>
      <c r="AR495" s="79" t="str">
        <f t="shared" si="36"/>
        <v/>
      </c>
      <c r="AS495" s="139"/>
      <c r="AT495" s="139"/>
      <c r="AU495" s="28"/>
      <c r="AV495" s="215"/>
      <c r="AW495" s="215"/>
      <c r="AX495" s="28"/>
      <c r="AY495" s="140"/>
      <c r="AZ495" s="28"/>
      <c r="BA495" s="140"/>
      <c r="BB495" s="140"/>
      <c r="BC495" s="140"/>
      <c r="BD495" s="140"/>
      <c r="BE495" s="140"/>
      <c r="BF495" s="140"/>
      <c r="BG495" s="140"/>
      <c r="BH495" s="140"/>
      <c r="BI495" s="140"/>
      <c r="BJ495" s="140"/>
      <c r="BK495" s="140"/>
      <c r="BL495" s="140"/>
      <c r="BM495" s="140"/>
      <c r="BN495" s="140"/>
      <c r="BO495" s="140"/>
      <c r="BP495" s="140"/>
      <c r="BQ495" s="140"/>
      <c r="BR495" s="140"/>
      <c r="BS495" s="140"/>
      <c r="BT495" s="140"/>
      <c r="BU495" s="140"/>
      <c r="BV495" s="140"/>
      <c r="BW495" s="140"/>
      <c r="BX495" s="140"/>
      <c r="BY495" s="140"/>
      <c r="BZ495" s="140"/>
      <c r="CA495" s="140"/>
      <c r="CB495" s="140"/>
      <c r="CC495" s="140"/>
      <c r="CD495" s="140"/>
      <c r="CE495" s="140"/>
      <c r="CF495" s="140"/>
      <c r="CG495" s="140"/>
      <c r="CH495" s="140"/>
      <c r="CI495" s="140"/>
      <c r="CJ495" s="140"/>
      <c r="CK495" s="140"/>
      <c r="CL495" s="140"/>
      <c r="CM495" s="140"/>
      <c r="CN495" s="140"/>
      <c r="CO495" s="140"/>
      <c r="CP495" s="140"/>
      <c r="CQ495" s="140"/>
      <c r="CR495" s="140"/>
      <c r="CS495" s="140"/>
      <c r="CT495" s="140"/>
      <c r="CU495" s="140"/>
      <c r="CV495" s="140"/>
      <c r="CW495" s="140"/>
      <c r="CX495" s="140"/>
      <c r="CY495" s="103">
        <f t="shared" si="38"/>
        <v>0</v>
      </c>
      <c r="CZ495" s="78"/>
    </row>
    <row r="496" spans="1:104" x14ac:dyDescent="0.2">
      <c r="A496" s="26"/>
      <c r="B496" s="123">
        <f t="shared" si="39"/>
        <v>487</v>
      </c>
      <c r="C496" s="107"/>
      <c r="D496" s="111"/>
      <c r="F496" s="108"/>
      <c r="G496" s="120"/>
      <c r="H496" s="101">
        <f t="shared" si="37"/>
        <v>0</v>
      </c>
      <c r="I496" s="113"/>
      <c r="J496" s="113"/>
      <c r="K496" s="113"/>
      <c r="L496" s="113"/>
      <c r="M496" s="113"/>
      <c r="N496" s="113"/>
      <c r="O496" s="113"/>
      <c r="P496" s="27"/>
      <c r="Q496" s="113"/>
      <c r="R496" s="113"/>
      <c r="S496" s="113"/>
      <c r="T496" s="113"/>
      <c r="U496" s="113"/>
      <c r="V496" s="113"/>
      <c r="W496" s="113"/>
      <c r="X496" s="28"/>
      <c r="Y496" s="221"/>
      <c r="Z496" s="221"/>
      <c r="AA496" s="221"/>
      <c r="AB496" s="221"/>
      <c r="AC496" s="221"/>
      <c r="AD496" s="221"/>
      <c r="AE496" s="221"/>
      <c r="AF496" s="28"/>
      <c r="AG496" s="221"/>
      <c r="AH496" s="221"/>
      <c r="AI496" s="221"/>
      <c r="AJ496" s="221"/>
      <c r="AK496" s="221"/>
      <c r="AL496" s="221"/>
      <c r="AM496" s="221"/>
      <c r="AN496" s="28"/>
      <c r="AO496" s="141"/>
      <c r="AP496" s="141"/>
      <c r="AQ496" s="141"/>
      <c r="AR496" s="79" t="str">
        <f t="shared" si="36"/>
        <v/>
      </c>
      <c r="AS496" s="139"/>
      <c r="AT496" s="139"/>
      <c r="AU496" s="28"/>
      <c r="AV496" s="215"/>
      <c r="AW496" s="215"/>
      <c r="AX496" s="28"/>
      <c r="AY496" s="140"/>
      <c r="AZ496" s="28"/>
      <c r="BA496" s="140"/>
      <c r="BB496" s="140"/>
      <c r="BC496" s="140"/>
      <c r="BD496" s="140"/>
      <c r="BE496" s="140"/>
      <c r="BF496" s="140"/>
      <c r="BG496" s="140"/>
      <c r="BH496" s="140"/>
      <c r="BI496" s="140"/>
      <c r="BJ496" s="140"/>
      <c r="BK496" s="140"/>
      <c r="BL496" s="140"/>
      <c r="BM496" s="140"/>
      <c r="BN496" s="140"/>
      <c r="BO496" s="140"/>
      <c r="BP496" s="140"/>
      <c r="BQ496" s="140"/>
      <c r="BR496" s="140"/>
      <c r="BS496" s="140"/>
      <c r="BT496" s="140"/>
      <c r="BU496" s="140"/>
      <c r="BV496" s="140"/>
      <c r="BW496" s="140"/>
      <c r="BX496" s="140"/>
      <c r="BY496" s="140"/>
      <c r="BZ496" s="140"/>
      <c r="CA496" s="140"/>
      <c r="CB496" s="140"/>
      <c r="CC496" s="140"/>
      <c r="CD496" s="140"/>
      <c r="CE496" s="140"/>
      <c r="CF496" s="140"/>
      <c r="CG496" s="140"/>
      <c r="CH496" s="140"/>
      <c r="CI496" s="140"/>
      <c r="CJ496" s="140"/>
      <c r="CK496" s="140"/>
      <c r="CL496" s="140"/>
      <c r="CM496" s="140"/>
      <c r="CN496" s="140"/>
      <c r="CO496" s="140"/>
      <c r="CP496" s="140"/>
      <c r="CQ496" s="140"/>
      <c r="CR496" s="140"/>
      <c r="CS496" s="140"/>
      <c r="CT496" s="140"/>
      <c r="CU496" s="140"/>
      <c r="CV496" s="140"/>
      <c r="CW496" s="140"/>
      <c r="CX496" s="140"/>
      <c r="CY496" s="103">
        <f t="shared" si="38"/>
        <v>0</v>
      </c>
      <c r="CZ496" s="78"/>
    </row>
    <row r="497" spans="1:104" x14ac:dyDescent="0.2">
      <c r="A497" s="26"/>
      <c r="B497" s="123">
        <f t="shared" si="39"/>
        <v>488</v>
      </c>
      <c r="C497" s="107"/>
      <c r="D497" s="111"/>
      <c r="F497" s="108"/>
      <c r="G497" s="120"/>
      <c r="H497" s="101">
        <f t="shared" si="37"/>
        <v>0</v>
      </c>
      <c r="I497" s="113"/>
      <c r="J497" s="113"/>
      <c r="K497" s="113"/>
      <c r="L497" s="113"/>
      <c r="M497" s="113"/>
      <c r="N497" s="113"/>
      <c r="O497" s="113"/>
      <c r="P497" s="27"/>
      <c r="Q497" s="113"/>
      <c r="R497" s="113"/>
      <c r="S497" s="113"/>
      <c r="T497" s="113"/>
      <c r="U497" s="113"/>
      <c r="V497" s="113"/>
      <c r="W497" s="113"/>
      <c r="X497" s="28"/>
      <c r="Y497" s="221"/>
      <c r="Z497" s="221"/>
      <c r="AA497" s="221"/>
      <c r="AB497" s="221"/>
      <c r="AC497" s="221"/>
      <c r="AD497" s="221"/>
      <c r="AE497" s="221"/>
      <c r="AF497" s="28"/>
      <c r="AG497" s="221"/>
      <c r="AH497" s="221"/>
      <c r="AI497" s="221"/>
      <c r="AJ497" s="221"/>
      <c r="AK497" s="221"/>
      <c r="AL497" s="221"/>
      <c r="AM497" s="221"/>
      <c r="AN497" s="28"/>
      <c r="AO497" s="141"/>
      <c r="AP497" s="141"/>
      <c r="AQ497" s="141"/>
      <c r="AR497" s="79" t="str">
        <f t="shared" si="36"/>
        <v/>
      </c>
      <c r="AS497" s="139"/>
      <c r="AT497" s="139"/>
      <c r="AU497" s="28"/>
      <c r="AV497" s="215"/>
      <c r="AW497" s="215"/>
      <c r="AX497" s="28"/>
      <c r="AY497" s="140"/>
      <c r="AZ497" s="28"/>
      <c r="BA497" s="140"/>
      <c r="BB497" s="140"/>
      <c r="BC497" s="140"/>
      <c r="BD497" s="140"/>
      <c r="BE497" s="140"/>
      <c r="BF497" s="140"/>
      <c r="BG497" s="140"/>
      <c r="BH497" s="140"/>
      <c r="BI497" s="140"/>
      <c r="BJ497" s="140"/>
      <c r="BK497" s="140"/>
      <c r="BL497" s="140"/>
      <c r="BM497" s="140"/>
      <c r="BN497" s="140"/>
      <c r="BO497" s="140"/>
      <c r="BP497" s="140"/>
      <c r="BQ497" s="140"/>
      <c r="BR497" s="140"/>
      <c r="BS497" s="140"/>
      <c r="BT497" s="140"/>
      <c r="BU497" s="140"/>
      <c r="BV497" s="140"/>
      <c r="BW497" s="140"/>
      <c r="BX497" s="140"/>
      <c r="BY497" s="140"/>
      <c r="BZ497" s="140"/>
      <c r="CA497" s="140"/>
      <c r="CB497" s="140"/>
      <c r="CC497" s="140"/>
      <c r="CD497" s="140"/>
      <c r="CE497" s="140"/>
      <c r="CF497" s="140"/>
      <c r="CG497" s="140"/>
      <c r="CH497" s="140"/>
      <c r="CI497" s="140"/>
      <c r="CJ497" s="140"/>
      <c r="CK497" s="140"/>
      <c r="CL497" s="140"/>
      <c r="CM497" s="140"/>
      <c r="CN497" s="140"/>
      <c r="CO497" s="140"/>
      <c r="CP497" s="140"/>
      <c r="CQ497" s="140"/>
      <c r="CR497" s="140"/>
      <c r="CS497" s="140"/>
      <c r="CT497" s="140"/>
      <c r="CU497" s="140"/>
      <c r="CV497" s="140"/>
      <c r="CW497" s="140"/>
      <c r="CX497" s="140"/>
      <c r="CY497" s="103">
        <f t="shared" si="38"/>
        <v>0</v>
      </c>
      <c r="CZ497" s="78"/>
    </row>
    <row r="498" spans="1:104" x14ac:dyDescent="0.2">
      <c r="A498" s="26"/>
      <c r="B498" s="123">
        <f t="shared" si="39"/>
        <v>489</v>
      </c>
      <c r="C498" s="107"/>
      <c r="D498" s="111"/>
      <c r="F498" s="108"/>
      <c r="G498" s="120"/>
      <c r="H498" s="101">
        <f t="shared" si="37"/>
        <v>0</v>
      </c>
      <c r="I498" s="113"/>
      <c r="J498" s="113"/>
      <c r="K498" s="113"/>
      <c r="L498" s="113"/>
      <c r="M498" s="113"/>
      <c r="N498" s="113"/>
      <c r="O498" s="113"/>
      <c r="P498" s="27"/>
      <c r="Q498" s="113"/>
      <c r="R498" s="113"/>
      <c r="S498" s="113"/>
      <c r="T498" s="113"/>
      <c r="U498" s="113"/>
      <c r="V498" s="113"/>
      <c r="W498" s="113"/>
      <c r="X498" s="28"/>
      <c r="Y498" s="221"/>
      <c r="Z498" s="221"/>
      <c r="AA498" s="221"/>
      <c r="AB498" s="221"/>
      <c r="AC498" s="221"/>
      <c r="AD498" s="221"/>
      <c r="AE498" s="221"/>
      <c r="AF498" s="28"/>
      <c r="AG498" s="221"/>
      <c r="AH498" s="221"/>
      <c r="AI498" s="221"/>
      <c r="AJ498" s="221"/>
      <c r="AK498" s="221"/>
      <c r="AL498" s="221"/>
      <c r="AM498" s="221"/>
      <c r="AN498" s="28"/>
      <c r="AO498" s="141"/>
      <c r="AP498" s="141"/>
      <c r="AQ498" s="141"/>
      <c r="AR498" s="79" t="str">
        <f t="shared" si="36"/>
        <v/>
      </c>
      <c r="AS498" s="139"/>
      <c r="AT498" s="139"/>
      <c r="AU498" s="28"/>
      <c r="AV498" s="215"/>
      <c r="AW498" s="215"/>
      <c r="AX498" s="28"/>
      <c r="AY498" s="140"/>
      <c r="AZ498" s="28"/>
      <c r="BA498" s="140"/>
      <c r="BB498" s="140"/>
      <c r="BC498" s="140"/>
      <c r="BD498" s="140"/>
      <c r="BE498" s="140"/>
      <c r="BF498" s="140"/>
      <c r="BG498" s="140"/>
      <c r="BH498" s="140"/>
      <c r="BI498" s="140"/>
      <c r="BJ498" s="140"/>
      <c r="BK498" s="140"/>
      <c r="BL498" s="140"/>
      <c r="BM498" s="140"/>
      <c r="BN498" s="140"/>
      <c r="BO498" s="140"/>
      <c r="BP498" s="140"/>
      <c r="BQ498" s="140"/>
      <c r="BR498" s="140"/>
      <c r="BS498" s="140"/>
      <c r="BT498" s="140"/>
      <c r="BU498" s="140"/>
      <c r="BV498" s="140"/>
      <c r="BW498" s="140"/>
      <c r="BX498" s="140"/>
      <c r="BY498" s="140"/>
      <c r="BZ498" s="140"/>
      <c r="CA498" s="140"/>
      <c r="CB498" s="140"/>
      <c r="CC498" s="140"/>
      <c r="CD498" s="140"/>
      <c r="CE498" s="140"/>
      <c r="CF498" s="140"/>
      <c r="CG498" s="140"/>
      <c r="CH498" s="140"/>
      <c r="CI498" s="140"/>
      <c r="CJ498" s="140"/>
      <c r="CK498" s="140"/>
      <c r="CL498" s="140"/>
      <c r="CM498" s="140"/>
      <c r="CN498" s="140"/>
      <c r="CO498" s="140"/>
      <c r="CP498" s="140"/>
      <c r="CQ498" s="140"/>
      <c r="CR498" s="140"/>
      <c r="CS498" s="140"/>
      <c r="CT498" s="140"/>
      <c r="CU498" s="140"/>
      <c r="CV498" s="140"/>
      <c r="CW498" s="140"/>
      <c r="CX498" s="140"/>
      <c r="CY498" s="103">
        <f t="shared" si="38"/>
        <v>0</v>
      </c>
      <c r="CZ498" s="78"/>
    </row>
    <row r="499" spans="1:104" x14ac:dyDescent="0.2">
      <c r="A499" s="26"/>
      <c r="B499" s="123">
        <f t="shared" si="39"/>
        <v>490</v>
      </c>
      <c r="C499" s="107"/>
      <c r="D499" s="111"/>
      <c r="F499" s="108"/>
      <c r="G499" s="120"/>
      <c r="H499" s="101">
        <f t="shared" si="37"/>
        <v>0</v>
      </c>
      <c r="I499" s="113"/>
      <c r="J499" s="113"/>
      <c r="K499" s="113"/>
      <c r="L499" s="113"/>
      <c r="M499" s="113"/>
      <c r="N499" s="113"/>
      <c r="O499" s="113"/>
      <c r="P499" s="27"/>
      <c r="Q499" s="113"/>
      <c r="R499" s="113"/>
      <c r="S499" s="113"/>
      <c r="T499" s="113"/>
      <c r="U499" s="113"/>
      <c r="V499" s="113"/>
      <c r="W499" s="113"/>
      <c r="X499" s="28"/>
      <c r="Y499" s="221"/>
      <c r="Z499" s="221"/>
      <c r="AA499" s="221"/>
      <c r="AB499" s="221"/>
      <c r="AC499" s="221"/>
      <c r="AD499" s="221"/>
      <c r="AE499" s="221"/>
      <c r="AF499" s="28"/>
      <c r="AG499" s="221"/>
      <c r="AH499" s="221"/>
      <c r="AI499" s="221"/>
      <c r="AJ499" s="221"/>
      <c r="AK499" s="221"/>
      <c r="AL499" s="221"/>
      <c r="AM499" s="221"/>
      <c r="AN499" s="28"/>
      <c r="AO499" s="141"/>
      <c r="AP499" s="141"/>
      <c r="AQ499" s="141"/>
      <c r="AR499" s="79" t="str">
        <f t="shared" si="36"/>
        <v/>
      </c>
      <c r="AS499" s="139"/>
      <c r="AT499" s="139"/>
      <c r="AU499" s="28"/>
      <c r="AV499" s="215"/>
      <c r="AW499" s="215"/>
      <c r="AX499" s="28"/>
      <c r="AY499" s="140"/>
      <c r="AZ499" s="28"/>
      <c r="BA499" s="140"/>
      <c r="BB499" s="140"/>
      <c r="BC499" s="140"/>
      <c r="BD499" s="140"/>
      <c r="BE499" s="140"/>
      <c r="BF499" s="140"/>
      <c r="BG499" s="140"/>
      <c r="BH499" s="140"/>
      <c r="BI499" s="140"/>
      <c r="BJ499" s="140"/>
      <c r="BK499" s="140"/>
      <c r="BL499" s="140"/>
      <c r="BM499" s="140"/>
      <c r="BN499" s="140"/>
      <c r="BO499" s="140"/>
      <c r="BP499" s="140"/>
      <c r="BQ499" s="140"/>
      <c r="BR499" s="140"/>
      <c r="BS499" s="140"/>
      <c r="BT499" s="140"/>
      <c r="BU499" s="140"/>
      <c r="BV499" s="140"/>
      <c r="BW499" s="140"/>
      <c r="BX499" s="140"/>
      <c r="BY499" s="140"/>
      <c r="BZ499" s="140"/>
      <c r="CA499" s="140"/>
      <c r="CB499" s="140"/>
      <c r="CC499" s="140"/>
      <c r="CD499" s="140"/>
      <c r="CE499" s="140"/>
      <c r="CF499" s="140"/>
      <c r="CG499" s="140"/>
      <c r="CH499" s="140"/>
      <c r="CI499" s="140"/>
      <c r="CJ499" s="140"/>
      <c r="CK499" s="140"/>
      <c r="CL499" s="140"/>
      <c r="CM499" s="140"/>
      <c r="CN499" s="140"/>
      <c r="CO499" s="140"/>
      <c r="CP499" s="140"/>
      <c r="CQ499" s="140"/>
      <c r="CR499" s="140"/>
      <c r="CS499" s="140"/>
      <c r="CT499" s="140"/>
      <c r="CU499" s="140"/>
      <c r="CV499" s="140"/>
      <c r="CW499" s="140"/>
      <c r="CX499" s="140"/>
      <c r="CY499" s="103">
        <f t="shared" si="38"/>
        <v>0</v>
      </c>
      <c r="CZ499" s="78"/>
    </row>
    <row r="500" spans="1:104" x14ac:dyDescent="0.2">
      <c r="A500" s="26"/>
      <c r="B500" s="123">
        <f t="shared" si="39"/>
        <v>491</v>
      </c>
      <c r="C500" s="107"/>
      <c r="D500" s="111"/>
      <c r="F500" s="108"/>
      <c r="G500" s="120"/>
      <c r="H500" s="101">
        <f t="shared" si="37"/>
        <v>0</v>
      </c>
      <c r="I500" s="113"/>
      <c r="J500" s="113"/>
      <c r="K500" s="113"/>
      <c r="L500" s="113"/>
      <c r="M500" s="113"/>
      <c r="N500" s="113"/>
      <c r="O500" s="113"/>
      <c r="P500" s="27"/>
      <c r="Q500" s="113"/>
      <c r="R500" s="113"/>
      <c r="S500" s="113"/>
      <c r="T500" s="113"/>
      <c r="U500" s="113"/>
      <c r="V500" s="113"/>
      <c r="W500" s="113"/>
      <c r="X500" s="28"/>
      <c r="Y500" s="221"/>
      <c r="Z500" s="221"/>
      <c r="AA500" s="221"/>
      <c r="AB500" s="221"/>
      <c r="AC500" s="221"/>
      <c r="AD500" s="221"/>
      <c r="AE500" s="221"/>
      <c r="AF500" s="28"/>
      <c r="AG500" s="221"/>
      <c r="AH500" s="221"/>
      <c r="AI500" s="221"/>
      <c r="AJ500" s="221"/>
      <c r="AK500" s="221"/>
      <c r="AL500" s="221"/>
      <c r="AM500" s="221"/>
      <c r="AN500" s="28"/>
      <c r="AO500" s="141"/>
      <c r="AP500" s="141"/>
      <c r="AQ500" s="141"/>
      <c r="AR500" s="79" t="str">
        <f t="shared" si="36"/>
        <v/>
      </c>
      <c r="AS500" s="139"/>
      <c r="AT500" s="139"/>
      <c r="AU500" s="28"/>
      <c r="AV500" s="215"/>
      <c r="AW500" s="215"/>
      <c r="AX500" s="28"/>
      <c r="AY500" s="140"/>
      <c r="AZ500" s="28"/>
      <c r="BA500" s="140"/>
      <c r="BB500" s="140"/>
      <c r="BC500" s="140"/>
      <c r="BD500" s="140"/>
      <c r="BE500" s="140"/>
      <c r="BF500" s="140"/>
      <c r="BG500" s="140"/>
      <c r="BH500" s="140"/>
      <c r="BI500" s="140"/>
      <c r="BJ500" s="140"/>
      <c r="BK500" s="140"/>
      <c r="BL500" s="140"/>
      <c r="BM500" s="140"/>
      <c r="BN500" s="140"/>
      <c r="BO500" s="140"/>
      <c r="BP500" s="140"/>
      <c r="BQ500" s="140"/>
      <c r="BR500" s="140"/>
      <c r="BS500" s="140"/>
      <c r="BT500" s="140"/>
      <c r="BU500" s="140"/>
      <c r="BV500" s="140"/>
      <c r="BW500" s="140"/>
      <c r="BX500" s="140"/>
      <c r="BY500" s="140"/>
      <c r="BZ500" s="140"/>
      <c r="CA500" s="140"/>
      <c r="CB500" s="140"/>
      <c r="CC500" s="140"/>
      <c r="CD500" s="140"/>
      <c r="CE500" s="140"/>
      <c r="CF500" s="140"/>
      <c r="CG500" s="140"/>
      <c r="CH500" s="140"/>
      <c r="CI500" s="140"/>
      <c r="CJ500" s="140"/>
      <c r="CK500" s="140"/>
      <c r="CL500" s="140"/>
      <c r="CM500" s="140"/>
      <c r="CN500" s="140"/>
      <c r="CO500" s="140"/>
      <c r="CP500" s="140"/>
      <c r="CQ500" s="140"/>
      <c r="CR500" s="140"/>
      <c r="CS500" s="140"/>
      <c r="CT500" s="140"/>
      <c r="CU500" s="140"/>
      <c r="CV500" s="140"/>
      <c r="CW500" s="140"/>
      <c r="CX500" s="140"/>
      <c r="CY500" s="103">
        <f t="shared" si="38"/>
        <v>0</v>
      </c>
      <c r="CZ500" s="78"/>
    </row>
    <row r="501" spans="1:104" x14ac:dyDescent="0.2">
      <c r="A501" s="26"/>
      <c r="B501" s="123">
        <f t="shared" si="39"/>
        <v>492</v>
      </c>
      <c r="C501" s="107"/>
      <c r="D501" s="111"/>
      <c r="F501" s="108"/>
      <c r="G501" s="120"/>
      <c r="H501" s="101">
        <f t="shared" si="37"/>
        <v>0</v>
      </c>
      <c r="I501" s="113"/>
      <c r="J501" s="113"/>
      <c r="K501" s="113"/>
      <c r="L501" s="113"/>
      <c r="M501" s="113"/>
      <c r="N501" s="113"/>
      <c r="O501" s="113"/>
      <c r="P501" s="27"/>
      <c r="Q501" s="113"/>
      <c r="R501" s="113"/>
      <c r="S501" s="113"/>
      <c r="T501" s="113"/>
      <c r="U501" s="113"/>
      <c r="V501" s="113"/>
      <c r="W501" s="113"/>
      <c r="X501" s="28"/>
      <c r="Y501" s="221"/>
      <c r="Z501" s="221"/>
      <c r="AA501" s="221"/>
      <c r="AB501" s="221"/>
      <c r="AC501" s="221"/>
      <c r="AD501" s="221"/>
      <c r="AE501" s="221"/>
      <c r="AF501" s="28"/>
      <c r="AG501" s="221"/>
      <c r="AH501" s="221"/>
      <c r="AI501" s="221"/>
      <c r="AJ501" s="221"/>
      <c r="AK501" s="221"/>
      <c r="AL501" s="221"/>
      <c r="AM501" s="221"/>
      <c r="AN501" s="28"/>
      <c r="AO501" s="141"/>
      <c r="AP501" s="141"/>
      <c r="AQ501" s="141"/>
      <c r="AR501" s="79" t="str">
        <f t="shared" si="36"/>
        <v/>
      </c>
      <c r="AS501" s="139"/>
      <c r="AT501" s="139"/>
      <c r="AU501" s="28"/>
      <c r="AV501" s="215"/>
      <c r="AW501" s="215"/>
      <c r="AX501" s="28"/>
      <c r="AY501" s="140"/>
      <c r="AZ501" s="28"/>
      <c r="BA501" s="140"/>
      <c r="BB501" s="140"/>
      <c r="BC501" s="140"/>
      <c r="BD501" s="140"/>
      <c r="BE501" s="140"/>
      <c r="BF501" s="140"/>
      <c r="BG501" s="140"/>
      <c r="BH501" s="140"/>
      <c r="BI501" s="140"/>
      <c r="BJ501" s="140"/>
      <c r="BK501" s="140"/>
      <c r="BL501" s="140"/>
      <c r="BM501" s="140"/>
      <c r="BN501" s="140"/>
      <c r="BO501" s="140"/>
      <c r="BP501" s="140"/>
      <c r="BQ501" s="140"/>
      <c r="BR501" s="140"/>
      <c r="BS501" s="140"/>
      <c r="BT501" s="140"/>
      <c r="BU501" s="140"/>
      <c r="BV501" s="140"/>
      <c r="BW501" s="140"/>
      <c r="BX501" s="140"/>
      <c r="BY501" s="140"/>
      <c r="BZ501" s="140"/>
      <c r="CA501" s="140"/>
      <c r="CB501" s="140"/>
      <c r="CC501" s="140"/>
      <c r="CD501" s="140"/>
      <c r="CE501" s="140"/>
      <c r="CF501" s="140"/>
      <c r="CG501" s="140"/>
      <c r="CH501" s="140"/>
      <c r="CI501" s="140"/>
      <c r="CJ501" s="140"/>
      <c r="CK501" s="140"/>
      <c r="CL501" s="140"/>
      <c r="CM501" s="140"/>
      <c r="CN501" s="140"/>
      <c r="CO501" s="140"/>
      <c r="CP501" s="140"/>
      <c r="CQ501" s="140"/>
      <c r="CR501" s="140"/>
      <c r="CS501" s="140"/>
      <c r="CT501" s="140"/>
      <c r="CU501" s="140"/>
      <c r="CV501" s="140"/>
      <c r="CW501" s="140"/>
      <c r="CX501" s="140"/>
      <c r="CY501" s="103">
        <f t="shared" si="38"/>
        <v>0</v>
      </c>
      <c r="CZ501" s="78"/>
    </row>
    <row r="502" spans="1:104" x14ac:dyDescent="0.2">
      <c r="A502" s="26"/>
      <c r="B502" s="123">
        <f t="shared" si="39"/>
        <v>493</v>
      </c>
      <c r="C502" s="107"/>
      <c r="D502" s="111"/>
      <c r="F502" s="108"/>
      <c r="G502" s="120"/>
      <c r="H502" s="101">
        <f t="shared" si="37"/>
        <v>0</v>
      </c>
      <c r="I502" s="113"/>
      <c r="J502" s="113"/>
      <c r="K502" s="113"/>
      <c r="L502" s="113"/>
      <c r="M502" s="113"/>
      <c r="N502" s="113"/>
      <c r="O502" s="113"/>
      <c r="P502" s="27"/>
      <c r="Q502" s="113"/>
      <c r="R502" s="113"/>
      <c r="S502" s="113"/>
      <c r="T502" s="113"/>
      <c r="U502" s="113"/>
      <c r="V502" s="113"/>
      <c r="W502" s="113"/>
      <c r="X502" s="28"/>
      <c r="Y502" s="221"/>
      <c r="Z502" s="221"/>
      <c r="AA502" s="221"/>
      <c r="AB502" s="221"/>
      <c r="AC502" s="221"/>
      <c r="AD502" s="221"/>
      <c r="AE502" s="221"/>
      <c r="AF502" s="28"/>
      <c r="AG502" s="221"/>
      <c r="AH502" s="221"/>
      <c r="AI502" s="221"/>
      <c r="AJ502" s="221"/>
      <c r="AK502" s="221"/>
      <c r="AL502" s="221"/>
      <c r="AM502" s="221"/>
      <c r="AN502" s="28"/>
      <c r="AO502" s="141"/>
      <c r="AP502" s="141"/>
      <c r="AQ502" s="141"/>
      <c r="AR502" s="79" t="str">
        <f t="shared" si="36"/>
        <v/>
      </c>
      <c r="AS502" s="139"/>
      <c r="AT502" s="139"/>
      <c r="AU502" s="28"/>
      <c r="AV502" s="215"/>
      <c r="AW502" s="215"/>
      <c r="AX502" s="28"/>
      <c r="AY502" s="140"/>
      <c r="AZ502" s="28"/>
      <c r="BA502" s="140"/>
      <c r="BB502" s="140"/>
      <c r="BC502" s="140"/>
      <c r="BD502" s="140"/>
      <c r="BE502" s="140"/>
      <c r="BF502" s="140"/>
      <c r="BG502" s="140"/>
      <c r="BH502" s="140"/>
      <c r="BI502" s="140"/>
      <c r="BJ502" s="140"/>
      <c r="BK502" s="140"/>
      <c r="BL502" s="140"/>
      <c r="BM502" s="140"/>
      <c r="BN502" s="140"/>
      <c r="BO502" s="140"/>
      <c r="BP502" s="140"/>
      <c r="BQ502" s="140"/>
      <c r="BR502" s="140"/>
      <c r="BS502" s="140"/>
      <c r="BT502" s="140"/>
      <c r="BU502" s="140"/>
      <c r="BV502" s="140"/>
      <c r="BW502" s="140"/>
      <c r="BX502" s="140"/>
      <c r="BY502" s="140"/>
      <c r="BZ502" s="140"/>
      <c r="CA502" s="140"/>
      <c r="CB502" s="140"/>
      <c r="CC502" s="140"/>
      <c r="CD502" s="140"/>
      <c r="CE502" s="140"/>
      <c r="CF502" s="140"/>
      <c r="CG502" s="140"/>
      <c r="CH502" s="140"/>
      <c r="CI502" s="140"/>
      <c r="CJ502" s="140"/>
      <c r="CK502" s="140"/>
      <c r="CL502" s="140"/>
      <c r="CM502" s="140"/>
      <c r="CN502" s="140"/>
      <c r="CO502" s="140"/>
      <c r="CP502" s="140"/>
      <c r="CQ502" s="140"/>
      <c r="CR502" s="140"/>
      <c r="CS502" s="140"/>
      <c r="CT502" s="140"/>
      <c r="CU502" s="140"/>
      <c r="CV502" s="140"/>
      <c r="CW502" s="140"/>
      <c r="CX502" s="140"/>
      <c r="CY502" s="103">
        <f t="shared" si="38"/>
        <v>0</v>
      </c>
      <c r="CZ502" s="78"/>
    </row>
    <row r="503" spans="1:104" x14ac:dyDescent="0.2">
      <c r="A503" s="26"/>
      <c r="B503" s="123">
        <f t="shared" si="39"/>
        <v>494</v>
      </c>
      <c r="C503" s="107"/>
      <c r="D503" s="111"/>
      <c r="F503" s="108"/>
      <c r="G503" s="120"/>
      <c r="H503" s="101">
        <f t="shared" si="37"/>
        <v>0</v>
      </c>
      <c r="I503" s="113"/>
      <c r="J503" s="113"/>
      <c r="K503" s="113"/>
      <c r="L503" s="113"/>
      <c r="M503" s="113"/>
      <c r="N503" s="113"/>
      <c r="O503" s="113"/>
      <c r="P503" s="27"/>
      <c r="Q503" s="113"/>
      <c r="R503" s="113"/>
      <c r="S503" s="113"/>
      <c r="T503" s="113"/>
      <c r="U503" s="113"/>
      <c r="V503" s="113"/>
      <c r="W503" s="113"/>
      <c r="X503" s="28"/>
      <c r="Y503" s="221"/>
      <c r="Z503" s="221"/>
      <c r="AA503" s="221"/>
      <c r="AB503" s="221"/>
      <c r="AC503" s="221"/>
      <c r="AD503" s="221"/>
      <c r="AE503" s="221"/>
      <c r="AF503" s="28"/>
      <c r="AG503" s="221"/>
      <c r="AH503" s="221"/>
      <c r="AI503" s="221"/>
      <c r="AJ503" s="221"/>
      <c r="AK503" s="221"/>
      <c r="AL503" s="221"/>
      <c r="AM503" s="221"/>
      <c r="AN503" s="28"/>
      <c r="AO503" s="141"/>
      <c r="AP503" s="141"/>
      <c r="AQ503" s="141"/>
      <c r="AR503" s="79" t="str">
        <f t="shared" si="36"/>
        <v/>
      </c>
      <c r="AS503" s="139"/>
      <c r="AT503" s="139"/>
      <c r="AU503" s="28"/>
      <c r="AV503" s="215"/>
      <c r="AW503" s="215"/>
      <c r="AX503" s="28"/>
      <c r="AY503" s="140"/>
      <c r="AZ503" s="28"/>
      <c r="BA503" s="140"/>
      <c r="BB503" s="140"/>
      <c r="BC503" s="140"/>
      <c r="BD503" s="140"/>
      <c r="BE503" s="140"/>
      <c r="BF503" s="140"/>
      <c r="BG503" s="140"/>
      <c r="BH503" s="140"/>
      <c r="BI503" s="140"/>
      <c r="BJ503" s="140"/>
      <c r="BK503" s="140"/>
      <c r="BL503" s="140"/>
      <c r="BM503" s="140"/>
      <c r="BN503" s="140"/>
      <c r="BO503" s="140"/>
      <c r="BP503" s="140"/>
      <c r="BQ503" s="140"/>
      <c r="BR503" s="140"/>
      <c r="BS503" s="140"/>
      <c r="BT503" s="140"/>
      <c r="BU503" s="140"/>
      <c r="BV503" s="140"/>
      <c r="BW503" s="140"/>
      <c r="BX503" s="140"/>
      <c r="BY503" s="140"/>
      <c r="BZ503" s="140"/>
      <c r="CA503" s="140"/>
      <c r="CB503" s="140"/>
      <c r="CC503" s="140"/>
      <c r="CD503" s="140"/>
      <c r="CE503" s="140"/>
      <c r="CF503" s="140"/>
      <c r="CG503" s="140"/>
      <c r="CH503" s="140"/>
      <c r="CI503" s="140"/>
      <c r="CJ503" s="140"/>
      <c r="CK503" s="140"/>
      <c r="CL503" s="140"/>
      <c r="CM503" s="140"/>
      <c r="CN503" s="140"/>
      <c r="CO503" s="140"/>
      <c r="CP503" s="140"/>
      <c r="CQ503" s="140"/>
      <c r="CR503" s="140"/>
      <c r="CS503" s="140"/>
      <c r="CT503" s="140"/>
      <c r="CU503" s="140"/>
      <c r="CV503" s="140"/>
      <c r="CW503" s="140"/>
      <c r="CX503" s="140"/>
      <c r="CY503" s="103">
        <f t="shared" si="38"/>
        <v>0</v>
      </c>
      <c r="CZ503" s="78"/>
    </row>
    <row r="504" spans="1:104" x14ac:dyDescent="0.2">
      <c r="A504" s="26"/>
      <c r="B504" s="123">
        <f t="shared" si="39"/>
        <v>495</v>
      </c>
      <c r="C504" s="107"/>
      <c r="D504" s="111"/>
      <c r="F504" s="108"/>
      <c r="G504" s="120"/>
      <c r="H504" s="101">
        <f t="shared" si="37"/>
        <v>0</v>
      </c>
      <c r="I504" s="113"/>
      <c r="J504" s="113"/>
      <c r="K504" s="113"/>
      <c r="L504" s="113"/>
      <c r="M504" s="113"/>
      <c r="N504" s="113"/>
      <c r="O504" s="113"/>
      <c r="P504" s="27"/>
      <c r="Q504" s="113"/>
      <c r="R504" s="113"/>
      <c r="S504" s="113"/>
      <c r="T504" s="113"/>
      <c r="U504" s="113"/>
      <c r="V504" s="113"/>
      <c r="W504" s="113"/>
      <c r="X504" s="28"/>
      <c r="Y504" s="221"/>
      <c r="Z504" s="221"/>
      <c r="AA504" s="221"/>
      <c r="AB504" s="221"/>
      <c r="AC504" s="221"/>
      <c r="AD504" s="221"/>
      <c r="AE504" s="221"/>
      <c r="AF504" s="28"/>
      <c r="AG504" s="221"/>
      <c r="AH504" s="221"/>
      <c r="AI504" s="221"/>
      <c r="AJ504" s="221"/>
      <c r="AK504" s="221"/>
      <c r="AL504" s="221"/>
      <c r="AM504" s="221"/>
      <c r="AN504" s="28"/>
      <c r="AO504" s="141"/>
      <c r="AP504" s="141"/>
      <c r="AQ504" s="141"/>
      <c r="AR504" s="79" t="str">
        <f t="shared" si="36"/>
        <v/>
      </c>
      <c r="AS504" s="139"/>
      <c r="AT504" s="139"/>
      <c r="AU504" s="28"/>
      <c r="AV504" s="215"/>
      <c r="AW504" s="215"/>
      <c r="AX504" s="28"/>
      <c r="AY504" s="140"/>
      <c r="AZ504" s="28"/>
      <c r="BA504" s="140"/>
      <c r="BB504" s="140"/>
      <c r="BC504" s="140"/>
      <c r="BD504" s="140"/>
      <c r="BE504" s="140"/>
      <c r="BF504" s="140"/>
      <c r="BG504" s="140"/>
      <c r="BH504" s="140"/>
      <c r="BI504" s="140"/>
      <c r="BJ504" s="140"/>
      <c r="BK504" s="140"/>
      <c r="BL504" s="140"/>
      <c r="BM504" s="140"/>
      <c r="BN504" s="140"/>
      <c r="BO504" s="140"/>
      <c r="BP504" s="140"/>
      <c r="BQ504" s="140"/>
      <c r="BR504" s="140"/>
      <c r="BS504" s="140"/>
      <c r="BT504" s="140"/>
      <c r="BU504" s="140"/>
      <c r="BV504" s="140"/>
      <c r="BW504" s="140"/>
      <c r="BX504" s="140"/>
      <c r="BY504" s="140"/>
      <c r="BZ504" s="140"/>
      <c r="CA504" s="140"/>
      <c r="CB504" s="140"/>
      <c r="CC504" s="140"/>
      <c r="CD504" s="140"/>
      <c r="CE504" s="140"/>
      <c r="CF504" s="140"/>
      <c r="CG504" s="140"/>
      <c r="CH504" s="140"/>
      <c r="CI504" s="140"/>
      <c r="CJ504" s="140"/>
      <c r="CK504" s="140"/>
      <c r="CL504" s="140"/>
      <c r="CM504" s="140"/>
      <c r="CN504" s="140"/>
      <c r="CO504" s="140"/>
      <c r="CP504" s="140"/>
      <c r="CQ504" s="140"/>
      <c r="CR504" s="140"/>
      <c r="CS504" s="140"/>
      <c r="CT504" s="140"/>
      <c r="CU504" s="140"/>
      <c r="CV504" s="140"/>
      <c r="CW504" s="140"/>
      <c r="CX504" s="140"/>
      <c r="CY504" s="103">
        <f t="shared" si="38"/>
        <v>0</v>
      </c>
      <c r="CZ504" s="78"/>
    </row>
    <row r="505" spans="1:104" x14ac:dyDescent="0.2">
      <c r="A505" s="26"/>
      <c r="B505" s="123">
        <f t="shared" si="39"/>
        <v>496</v>
      </c>
      <c r="C505" s="107"/>
      <c r="D505" s="111"/>
      <c r="F505" s="108"/>
      <c r="G505" s="120"/>
      <c r="H505" s="101">
        <f t="shared" si="37"/>
        <v>0</v>
      </c>
      <c r="I505" s="113"/>
      <c r="J505" s="113"/>
      <c r="K505" s="113"/>
      <c r="L505" s="113"/>
      <c r="M505" s="113"/>
      <c r="N505" s="113"/>
      <c r="O505" s="113"/>
      <c r="P505" s="27"/>
      <c r="Q505" s="113"/>
      <c r="R505" s="113"/>
      <c r="S505" s="113"/>
      <c r="T505" s="113"/>
      <c r="U505" s="113"/>
      <c r="V505" s="113"/>
      <c r="W505" s="113"/>
      <c r="X505" s="28"/>
      <c r="Y505" s="221"/>
      <c r="Z505" s="221"/>
      <c r="AA505" s="221"/>
      <c r="AB505" s="221"/>
      <c r="AC505" s="221"/>
      <c r="AD505" s="221"/>
      <c r="AE505" s="221"/>
      <c r="AF505" s="28"/>
      <c r="AG505" s="221"/>
      <c r="AH505" s="221"/>
      <c r="AI505" s="221"/>
      <c r="AJ505" s="221"/>
      <c r="AK505" s="221"/>
      <c r="AL505" s="221"/>
      <c r="AM505" s="221"/>
      <c r="AN505" s="28"/>
      <c r="AO505" s="141"/>
      <c r="AP505" s="141"/>
      <c r="AQ505" s="141"/>
      <c r="AR505" s="79" t="str">
        <f t="shared" si="36"/>
        <v/>
      </c>
      <c r="AS505" s="139"/>
      <c r="AT505" s="139"/>
      <c r="AU505" s="28"/>
      <c r="AV505" s="215"/>
      <c r="AW505" s="215"/>
      <c r="AX505" s="28"/>
      <c r="AY505" s="140"/>
      <c r="AZ505" s="28"/>
      <c r="BA505" s="140"/>
      <c r="BB505" s="140"/>
      <c r="BC505" s="140"/>
      <c r="BD505" s="140"/>
      <c r="BE505" s="140"/>
      <c r="BF505" s="140"/>
      <c r="BG505" s="140"/>
      <c r="BH505" s="140"/>
      <c r="BI505" s="140"/>
      <c r="BJ505" s="140"/>
      <c r="BK505" s="140"/>
      <c r="BL505" s="140"/>
      <c r="BM505" s="140"/>
      <c r="BN505" s="140"/>
      <c r="BO505" s="140"/>
      <c r="BP505" s="140"/>
      <c r="BQ505" s="140"/>
      <c r="BR505" s="140"/>
      <c r="BS505" s="140"/>
      <c r="BT505" s="140"/>
      <c r="BU505" s="140"/>
      <c r="BV505" s="140"/>
      <c r="BW505" s="140"/>
      <c r="BX505" s="140"/>
      <c r="BY505" s="140"/>
      <c r="BZ505" s="140"/>
      <c r="CA505" s="140"/>
      <c r="CB505" s="140"/>
      <c r="CC505" s="140"/>
      <c r="CD505" s="140"/>
      <c r="CE505" s="140"/>
      <c r="CF505" s="140"/>
      <c r="CG505" s="140"/>
      <c r="CH505" s="140"/>
      <c r="CI505" s="140"/>
      <c r="CJ505" s="140"/>
      <c r="CK505" s="140"/>
      <c r="CL505" s="140"/>
      <c r="CM505" s="140"/>
      <c r="CN505" s="140"/>
      <c r="CO505" s="140"/>
      <c r="CP505" s="140"/>
      <c r="CQ505" s="140"/>
      <c r="CR505" s="140"/>
      <c r="CS505" s="140"/>
      <c r="CT505" s="140"/>
      <c r="CU505" s="140"/>
      <c r="CV505" s="140"/>
      <c r="CW505" s="140"/>
      <c r="CX505" s="140"/>
      <c r="CY505" s="103">
        <f t="shared" si="38"/>
        <v>0</v>
      </c>
      <c r="CZ505" s="78"/>
    </row>
    <row r="506" spans="1:104" x14ac:dyDescent="0.2">
      <c r="A506" s="26"/>
      <c r="B506" s="123">
        <f t="shared" si="39"/>
        <v>497</v>
      </c>
      <c r="C506" s="107"/>
      <c r="D506" s="111"/>
      <c r="F506" s="108"/>
      <c r="G506" s="120"/>
      <c r="H506" s="101">
        <f t="shared" si="37"/>
        <v>0</v>
      </c>
      <c r="I506" s="113"/>
      <c r="J506" s="113"/>
      <c r="K506" s="113"/>
      <c r="L506" s="113"/>
      <c r="M506" s="113"/>
      <c r="N506" s="113"/>
      <c r="O506" s="113"/>
      <c r="P506" s="27"/>
      <c r="Q506" s="113"/>
      <c r="R506" s="113"/>
      <c r="S506" s="113"/>
      <c r="T506" s="113"/>
      <c r="U506" s="113"/>
      <c r="V506" s="113"/>
      <c r="W506" s="113"/>
      <c r="X506" s="28"/>
      <c r="Y506" s="221"/>
      <c r="Z506" s="221"/>
      <c r="AA506" s="221"/>
      <c r="AB506" s="221"/>
      <c r="AC506" s="221"/>
      <c r="AD506" s="221"/>
      <c r="AE506" s="221"/>
      <c r="AF506" s="28"/>
      <c r="AG506" s="221"/>
      <c r="AH506" s="221"/>
      <c r="AI506" s="221"/>
      <c r="AJ506" s="221"/>
      <c r="AK506" s="221"/>
      <c r="AL506" s="221"/>
      <c r="AM506" s="221"/>
      <c r="AN506" s="28"/>
      <c r="AO506" s="141"/>
      <c r="AP506" s="141"/>
      <c r="AQ506" s="141"/>
      <c r="AR506" s="79" t="str">
        <f t="shared" si="36"/>
        <v/>
      </c>
      <c r="AS506" s="139"/>
      <c r="AT506" s="139"/>
      <c r="AU506" s="28"/>
      <c r="AV506" s="215"/>
      <c r="AW506" s="215"/>
      <c r="AX506" s="28"/>
      <c r="AY506" s="140"/>
      <c r="AZ506" s="28"/>
      <c r="BA506" s="140"/>
      <c r="BB506" s="140"/>
      <c r="BC506" s="140"/>
      <c r="BD506" s="140"/>
      <c r="BE506" s="140"/>
      <c r="BF506" s="140"/>
      <c r="BG506" s="140"/>
      <c r="BH506" s="140"/>
      <c r="BI506" s="140"/>
      <c r="BJ506" s="140"/>
      <c r="BK506" s="140"/>
      <c r="BL506" s="140"/>
      <c r="BM506" s="140"/>
      <c r="BN506" s="140"/>
      <c r="BO506" s="140"/>
      <c r="BP506" s="140"/>
      <c r="BQ506" s="140"/>
      <c r="BR506" s="140"/>
      <c r="BS506" s="140"/>
      <c r="BT506" s="140"/>
      <c r="BU506" s="140"/>
      <c r="BV506" s="140"/>
      <c r="BW506" s="140"/>
      <c r="BX506" s="140"/>
      <c r="BY506" s="140"/>
      <c r="BZ506" s="140"/>
      <c r="CA506" s="140"/>
      <c r="CB506" s="140"/>
      <c r="CC506" s="140"/>
      <c r="CD506" s="140"/>
      <c r="CE506" s="140"/>
      <c r="CF506" s="140"/>
      <c r="CG506" s="140"/>
      <c r="CH506" s="140"/>
      <c r="CI506" s="140"/>
      <c r="CJ506" s="140"/>
      <c r="CK506" s="140"/>
      <c r="CL506" s="140"/>
      <c r="CM506" s="140"/>
      <c r="CN506" s="140"/>
      <c r="CO506" s="140"/>
      <c r="CP506" s="140"/>
      <c r="CQ506" s="140"/>
      <c r="CR506" s="140"/>
      <c r="CS506" s="140"/>
      <c r="CT506" s="140"/>
      <c r="CU506" s="140"/>
      <c r="CV506" s="140"/>
      <c r="CW506" s="140"/>
      <c r="CX506" s="140"/>
      <c r="CY506" s="103">
        <f t="shared" si="38"/>
        <v>0</v>
      </c>
      <c r="CZ506" s="78"/>
    </row>
    <row r="507" spans="1:104" x14ac:dyDescent="0.2">
      <c r="A507" s="26"/>
      <c r="B507" s="123">
        <f t="shared" si="39"/>
        <v>498</v>
      </c>
      <c r="C507" s="107"/>
      <c r="D507" s="111"/>
      <c r="F507" s="108"/>
      <c r="G507" s="120"/>
      <c r="H507" s="101">
        <f t="shared" si="37"/>
        <v>0</v>
      </c>
      <c r="I507" s="113"/>
      <c r="J507" s="113"/>
      <c r="K507" s="113"/>
      <c r="L507" s="113"/>
      <c r="M507" s="113"/>
      <c r="N507" s="113"/>
      <c r="O507" s="113"/>
      <c r="P507" s="27"/>
      <c r="Q507" s="113"/>
      <c r="R507" s="113"/>
      <c r="S507" s="113"/>
      <c r="T507" s="113"/>
      <c r="U507" s="113"/>
      <c r="V507" s="113"/>
      <c r="W507" s="113"/>
      <c r="X507" s="28"/>
      <c r="Y507" s="221"/>
      <c r="Z507" s="221"/>
      <c r="AA507" s="221"/>
      <c r="AB507" s="221"/>
      <c r="AC507" s="221"/>
      <c r="AD507" s="221"/>
      <c r="AE507" s="221"/>
      <c r="AF507" s="28"/>
      <c r="AG507" s="221"/>
      <c r="AH507" s="221"/>
      <c r="AI507" s="221"/>
      <c r="AJ507" s="221"/>
      <c r="AK507" s="221"/>
      <c r="AL507" s="221"/>
      <c r="AM507" s="221"/>
      <c r="AN507" s="28"/>
      <c r="AO507" s="141"/>
      <c r="AP507" s="141"/>
      <c r="AQ507" s="141"/>
      <c r="AR507" s="79" t="str">
        <f t="shared" si="36"/>
        <v/>
      </c>
      <c r="AS507" s="139"/>
      <c r="AT507" s="139"/>
      <c r="AU507" s="28"/>
      <c r="AV507" s="215"/>
      <c r="AW507" s="215"/>
      <c r="AX507" s="28"/>
      <c r="AY507" s="140"/>
      <c r="AZ507" s="28"/>
      <c r="BA507" s="140"/>
      <c r="BB507" s="140"/>
      <c r="BC507" s="140"/>
      <c r="BD507" s="140"/>
      <c r="BE507" s="140"/>
      <c r="BF507" s="140"/>
      <c r="BG507" s="140"/>
      <c r="BH507" s="140"/>
      <c r="BI507" s="140"/>
      <c r="BJ507" s="140"/>
      <c r="BK507" s="140"/>
      <c r="BL507" s="140"/>
      <c r="BM507" s="140"/>
      <c r="BN507" s="140"/>
      <c r="BO507" s="140"/>
      <c r="BP507" s="140"/>
      <c r="BQ507" s="140"/>
      <c r="BR507" s="140"/>
      <c r="BS507" s="140"/>
      <c r="BT507" s="140"/>
      <c r="BU507" s="140"/>
      <c r="BV507" s="140"/>
      <c r="BW507" s="140"/>
      <c r="BX507" s="140"/>
      <c r="BY507" s="140"/>
      <c r="BZ507" s="140"/>
      <c r="CA507" s="140"/>
      <c r="CB507" s="140"/>
      <c r="CC507" s="140"/>
      <c r="CD507" s="140"/>
      <c r="CE507" s="140"/>
      <c r="CF507" s="140"/>
      <c r="CG507" s="140"/>
      <c r="CH507" s="140"/>
      <c r="CI507" s="140"/>
      <c r="CJ507" s="140"/>
      <c r="CK507" s="140"/>
      <c r="CL507" s="140"/>
      <c r="CM507" s="140"/>
      <c r="CN507" s="140"/>
      <c r="CO507" s="140"/>
      <c r="CP507" s="140"/>
      <c r="CQ507" s="140"/>
      <c r="CR507" s="140"/>
      <c r="CS507" s="140"/>
      <c r="CT507" s="140"/>
      <c r="CU507" s="140"/>
      <c r="CV507" s="140"/>
      <c r="CW507" s="140"/>
      <c r="CX507" s="140"/>
      <c r="CY507" s="103">
        <f t="shared" si="38"/>
        <v>0</v>
      </c>
      <c r="CZ507" s="78"/>
    </row>
    <row r="508" spans="1:104" x14ac:dyDescent="0.2">
      <c r="A508" s="26"/>
      <c r="B508" s="123">
        <f t="shared" si="39"/>
        <v>499</v>
      </c>
      <c r="C508" s="107"/>
      <c r="D508" s="111"/>
      <c r="F508" s="108"/>
      <c r="G508" s="120"/>
      <c r="H508" s="101">
        <f t="shared" si="37"/>
        <v>0</v>
      </c>
      <c r="I508" s="113"/>
      <c r="J508" s="113"/>
      <c r="K508" s="113"/>
      <c r="L508" s="113"/>
      <c r="M508" s="113"/>
      <c r="N508" s="113"/>
      <c r="O508" s="113"/>
      <c r="P508" s="27"/>
      <c r="Q508" s="113"/>
      <c r="R508" s="113"/>
      <c r="S508" s="113"/>
      <c r="T508" s="113"/>
      <c r="U508" s="113"/>
      <c r="V508" s="113"/>
      <c r="W508" s="113"/>
      <c r="X508" s="28"/>
      <c r="Y508" s="221"/>
      <c r="Z508" s="221"/>
      <c r="AA508" s="221"/>
      <c r="AB508" s="221"/>
      <c r="AC508" s="221"/>
      <c r="AD508" s="221"/>
      <c r="AE508" s="221"/>
      <c r="AF508" s="28"/>
      <c r="AG508" s="221"/>
      <c r="AH508" s="221"/>
      <c r="AI508" s="221"/>
      <c r="AJ508" s="221"/>
      <c r="AK508" s="221"/>
      <c r="AL508" s="221"/>
      <c r="AM508" s="221"/>
      <c r="AN508" s="28"/>
      <c r="AO508" s="141"/>
      <c r="AP508" s="141"/>
      <c r="AQ508" s="141"/>
      <c r="AR508" s="79" t="str">
        <f t="shared" si="36"/>
        <v/>
      </c>
      <c r="AS508" s="139"/>
      <c r="AT508" s="139"/>
      <c r="AU508" s="28"/>
      <c r="AV508" s="215"/>
      <c r="AW508" s="215"/>
      <c r="AX508" s="28"/>
      <c r="AY508" s="140"/>
      <c r="AZ508" s="28"/>
      <c r="BA508" s="140"/>
      <c r="BB508" s="140"/>
      <c r="BC508" s="140"/>
      <c r="BD508" s="140"/>
      <c r="BE508" s="140"/>
      <c r="BF508" s="140"/>
      <c r="BG508" s="140"/>
      <c r="BH508" s="140"/>
      <c r="BI508" s="140"/>
      <c r="BJ508" s="140"/>
      <c r="BK508" s="140"/>
      <c r="BL508" s="140"/>
      <c r="BM508" s="140"/>
      <c r="BN508" s="140"/>
      <c r="BO508" s="140"/>
      <c r="BP508" s="140"/>
      <c r="BQ508" s="140"/>
      <c r="BR508" s="140"/>
      <c r="BS508" s="140"/>
      <c r="BT508" s="140"/>
      <c r="BU508" s="140"/>
      <c r="BV508" s="140"/>
      <c r="BW508" s="140"/>
      <c r="BX508" s="140"/>
      <c r="BY508" s="140"/>
      <c r="BZ508" s="140"/>
      <c r="CA508" s="140"/>
      <c r="CB508" s="140"/>
      <c r="CC508" s="140"/>
      <c r="CD508" s="140"/>
      <c r="CE508" s="140"/>
      <c r="CF508" s="140"/>
      <c r="CG508" s="140"/>
      <c r="CH508" s="140"/>
      <c r="CI508" s="140"/>
      <c r="CJ508" s="140"/>
      <c r="CK508" s="140"/>
      <c r="CL508" s="140"/>
      <c r="CM508" s="140"/>
      <c r="CN508" s="140"/>
      <c r="CO508" s="140"/>
      <c r="CP508" s="140"/>
      <c r="CQ508" s="140"/>
      <c r="CR508" s="140"/>
      <c r="CS508" s="140"/>
      <c r="CT508" s="140"/>
      <c r="CU508" s="140"/>
      <c r="CV508" s="140"/>
      <c r="CW508" s="140"/>
      <c r="CX508" s="140"/>
      <c r="CY508" s="103">
        <f t="shared" si="38"/>
        <v>0</v>
      </c>
      <c r="CZ508" s="78"/>
    </row>
    <row r="509" spans="1:104" x14ac:dyDescent="0.2">
      <c r="A509" s="26"/>
      <c r="B509" s="123">
        <f t="shared" si="39"/>
        <v>500</v>
      </c>
      <c r="C509" s="107"/>
      <c r="D509" s="111"/>
      <c r="F509" s="108"/>
      <c r="G509" s="120"/>
      <c r="H509" s="101">
        <f t="shared" si="37"/>
        <v>0</v>
      </c>
      <c r="I509" s="113"/>
      <c r="J509" s="113"/>
      <c r="K509" s="113"/>
      <c r="L509" s="113"/>
      <c r="M509" s="113"/>
      <c r="N509" s="113"/>
      <c r="O509" s="113"/>
      <c r="P509" s="27"/>
      <c r="Q509" s="113"/>
      <c r="R509" s="113"/>
      <c r="S509" s="113"/>
      <c r="T509" s="113"/>
      <c r="U509" s="113"/>
      <c r="V509" s="113"/>
      <c r="W509" s="113"/>
      <c r="X509" s="28"/>
      <c r="Y509" s="221"/>
      <c r="Z509" s="221"/>
      <c r="AA509" s="221"/>
      <c r="AB509" s="221"/>
      <c r="AC509" s="221"/>
      <c r="AD509" s="221"/>
      <c r="AE509" s="221"/>
      <c r="AF509" s="28"/>
      <c r="AG509" s="221"/>
      <c r="AH509" s="221"/>
      <c r="AI509" s="221"/>
      <c r="AJ509" s="221"/>
      <c r="AK509" s="221"/>
      <c r="AL509" s="221"/>
      <c r="AM509" s="221"/>
      <c r="AN509" s="28"/>
      <c r="AO509" s="141"/>
      <c r="AP509" s="141"/>
      <c r="AQ509" s="141"/>
      <c r="AR509" s="79" t="str">
        <f t="shared" si="36"/>
        <v/>
      </c>
      <c r="AS509" s="139"/>
      <c r="AT509" s="139"/>
      <c r="AU509" s="28"/>
      <c r="AV509" s="215"/>
      <c r="AW509" s="215"/>
      <c r="AX509" s="28"/>
      <c r="AY509" s="140"/>
      <c r="AZ509" s="28"/>
      <c r="BA509" s="140"/>
      <c r="BB509" s="140"/>
      <c r="BC509" s="140"/>
      <c r="BD509" s="140"/>
      <c r="BE509" s="140"/>
      <c r="BF509" s="140"/>
      <c r="BG509" s="140"/>
      <c r="BH509" s="140"/>
      <c r="BI509" s="140"/>
      <c r="BJ509" s="140"/>
      <c r="BK509" s="140"/>
      <c r="BL509" s="140"/>
      <c r="BM509" s="140"/>
      <c r="BN509" s="140"/>
      <c r="BO509" s="140"/>
      <c r="BP509" s="140"/>
      <c r="BQ509" s="140"/>
      <c r="BR509" s="140"/>
      <c r="BS509" s="140"/>
      <c r="BT509" s="140"/>
      <c r="BU509" s="140"/>
      <c r="BV509" s="140"/>
      <c r="BW509" s="140"/>
      <c r="BX509" s="140"/>
      <c r="BY509" s="140"/>
      <c r="BZ509" s="140"/>
      <c r="CA509" s="140"/>
      <c r="CB509" s="140"/>
      <c r="CC509" s="140"/>
      <c r="CD509" s="140"/>
      <c r="CE509" s="140"/>
      <c r="CF509" s="140"/>
      <c r="CG509" s="140"/>
      <c r="CH509" s="140"/>
      <c r="CI509" s="140"/>
      <c r="CJ509" s="140"/>
      <c r="CK509" s="140"/>
      <c r="CL509" s="140"/>
      <c r="CM509" s="140"/>
      <c r="CN509" s="140"/>
      <c r="CO509" s="140"/>
      <c r="CP509" s="140"/>
      <c r="CQ509" s="140"/>
      <c r="CR509" s="140"/>
      <c r="CS509" s="140"/>
      <c r="CT509" s="140"/>
      <c r="CU509" s="140"/>
      <c r="CV509" s="140"/>
      <c r="CW509" s="140"/>
      <c r="CX509" s="140"/>
      <c r="CY509" s="103">
        <f t="shared" si="38"/>
        <v>0</v>
      </c>
      <c r="CZ509" s="78"/>
    </row>
    <row r="510" spans="1:104" x14ac:dyDescent="0.2">
      <c r="A510" s="26"/>
      <c r="B510" s="123">
        <f t="shared" si="39"/>
        <v>501</v>
      </c>
      <c r="C510" s="107"/>
      <c r="D510" s="111"/>
      <c r="F510" s="108"/>
      <c r="G510" s="120"/>
      <c r="H510" s="101">
        <f t="shared" si="37"/>
        <v>0</v>
      </c>
      <c r="I510" s="113"/>
      <c r="J510" s="113"/>
      <c r="K510" s="113"/>
      <c r="L510" s="113"/>
      <c r="M510" s="113"/>
      <c r="N510" s="113"/>
      <c r="O510" s="113"/>
      <c r="P510" s="27"/>
      <c r="Q510" s="113"/>
      <c r="R510" s="113"/>
      <c r="S510" s="113"/>
      <c r="T510" s="113"/>
      <c r="U510" s="113"/>
      <c r="V510" s="113"/>
      <c r="W510" s="113"/>
      <c r="X510" s="28"/>
      <c r="Y510" s="221"/>
      <c r="Z510" s="221"/>
      <c r="AA510" s="221"/>
      <c r="AB510" s="221"/>
      <c r="AC510" s="221"/>
      <c r="AD510" s="221"/>
      <c r="AE510" s="221"/>
      <c r="AF510" s="28"/>
      <c r="AG510" s="221"/>
      <c r="AH510" s="221"/>
      <c r="AI510" s="221"/>
      <c r="AJ510" s="221"/>
      <c r="AK510" s="221"/>
      <c r="AL510" s="221"/>
      <c r="AM510" s="221"/>
      <c r="AN510" s="28"/>
      <c r="AO510" s="141"/>
      <c r="AP510" s="141"/>
      <c r="AQ510" s="141"/>
      <c r="AR510" s="79" t="str">
        <f t="shared" si="36"/>
        <v/>
      </c>
      <c r="AS510" s="139"/>
      <c r="AT510" s="139"/>
      <c r="AU510" s="28"/>
      <c r="AV510" s="215"/>
      <c r="AW510" s="215"/>
      <c r="AX510" s="28"/>
      <c r="AY510" s="140"/>
      <c r="AZ510" s="28"/>
      <c r="BA510" s="140"/>
      <c r="BB510" s="140"/>
      <c r="BC510" s="140"/>
      <c r="BD510" s="140"/>
      <c r="BE510" s="140"/>
      <c r="BF510" s="140"/>
      <c r="BG510" s="140"/>
      <c r="BH510" s="140"/>
      <c r="BI510" s="140"/>
      <c r="BJ510" s="140"/>
      <c r="BK510" s="140"/>
      <c r="BL510" s="140"/>
      <c r="BM510" s="140"/>
      <c r="BN510" s="140"/>
      <c r="BO510" s="140"/>
      <c r="BP510" s="140"/>
      <c r="BQ510" s="140"/>
      <c r="BR510" s="140"/>
      <c r="BS510" s="140"/>
      <c r="BT510" s="140"/>
      <c r="BU510" s="140"/>
      <c r="BV510" s="140"/>
      <c r="BW510" s="140"/>
      <c r="BX510" s="140"/>
      <c r="BY510" s="140"/>
      <c r="BZ510" s="140"/>
      <c r="CA510" s="140"/>
      <c r="CB510" s="140"/>
      <c r="CC510" s="140"/>
      <c r="CD510" s="140"/>
      <c r="CE510" s="140"/>
      <c r="CF510" s="140"/>
      <c r="CG510" s="140"/>
      <c r="CH510" s="140"/>
      <c r="CI510" s="140"/>
      <c r="CJ510" s="140"/>
      <c r="CK510" s="140"/>
      <c r="CL510" s="140"/>
      <c r="CM510" s="140"/>
      <c r="CN510" s="140"/>
      <c r="CO510" s="140"/>
      <c r="CP510" s="140"/>
      <c r="CQ510" s="140"/>
      <c r="CR510" s="140"/>
      <c r="CS510" s="140"/>
      <c r="CT510" s="140"/>
      <c r="CU510" s="140"/>
      <c r="CV510" s="140"/>
      <c r="CW510" s="140"/>
      <c r="CX510" s="140"/>
      <c r="CY510" s="103">
        <f t="shared" si="38"/>
        <v>0</v>
      </c>
      <c r="CZ510" s="78"/>
    </row>
    <row r="511" spans="1:104" x14ac:dyDescent="0.2">
      <c r="A511" s="26"/>
      <c r="B511" s="123">
        <f t="shared" si="39"/>
        <v>502</v>
      </c>
      <c r="C511" s="107"/>
      <c r="D511" s="111"/>
      <c r="F511" s="108"/>
      <c r="G511" s="120"/>
      <c r="H511" s="101">
        <f t="shared" si="37"/>
        <v>0</v>
      </c>
      <c r="I511" s="113"/>
      <c r="J511" s="113"/>
      <c r="K511" s="113"/>
      <c r="L511" s="113"/>
      <c r="M511" s="113"/>
      <c r="N511" s="113"/>
      <c r="O511" s="113"/>
      <c r="P511" s="27"/>
      <c r="Q511" s="113"/>
      <c r="R511" s="113"/>
      <c r="S511" s="113"/>
      <c r="T511" s="113"/>
      <c r="U511" s="113"/>
      <c r="V511" s="113"/>
      <c r="W511" s="113"/>
      <c r="X511" s="28"/>
      <c r="Y511" s="221"/>
      <c r="Z511" s="221"/>
      <c r="AA511" s="221"/>
      <c r="AB511" s="221"/>
      <c r="AC511" s="221"/>
      <c r="AD511" s="221"/>
      <c r="AE511" s="221"/>
      <c r="AF511" s="28"/>
      <c r="AG511" s="221"/>
      <c r="AH511" s="221"/>
      <c r="AI511" s="221"/>
      <c r="AJ511" s="221"/>
      <c r="AK511" s="221"/>
      <c r="AL511" s="221"/>
      <c r="AM511" s="221"/>
      <c r="AN511" s="28"/>
      <c r="AO511" s="141"/>
      <c r="AP511" s="141"/>
      <c r="AQ511" s="141"/>
      <c r="AR511" s="79" t="str">
        <f t="shared" si="36"/>
        <v/>
      </c>
      <c r="AS511" s="139"/>
      <c r="AT511" s="139"/>
      <c r="AU511" s="28"/>
      <c r="AV511" s="215"/>
      <c r="AW511" s="215"/>
      <c r="AX511" s="28"/>
      <c r="AY511" s="140"/>
      <c r="AZ511" s="28"/>
      <c r="BA511" s="140"/>
      <c r="BB511" s="140"/>
      <c r="BC511" s="140"/>
      <c r="BD511" s="140"/>
      <c r="BE511" s="140"/>
      <c r="BF511" s="140"/>
      <c r="BG511" s="140"/>
      <c r="BH511" s="140"/>
      <c r="BI511" s="140"/>
      <c r="BJ511" s="140"/>
      <c r="BK511" s="140"/>
      <c r="BL511" s="140"/>
      <c r="BM511" s="140"/>
      <c r="BN511" s="140"/>
      <c r="BO511" s="140"/>
      <c r="BP511" s="140"/>
      <c r="BQ511" s="140"/>
      <c r="BR511" s="140"/>
      <c r="BS511" s="140"/>
      <c r="BT511" s="140"/>
      <c r="BU511" s="140"/>
      <c r="BV511" s="140"/>
      <c r="BW511" s="140"/>
      <c r="BX511" s="140"/>
      <c r="BY511" s="140"/>
      <c r="BZ511" s="140"/>
      <c r="CA511" s="140"/>
      <c r="CB511" s="140"/>
      <c r="CC511" s="140"/>
      <c r="CD511" s="140"/>
      <c r="CE511" s="140"/>
      <c r="CF511" s="140"/>
      <c r="CG511" s="140"/>
      <c r="CH511" s="140"/>
      <c r="CI511" s="140"/>
      <c r="CJ511" s="140"/>
      <c r="CK511" s="140"/>
      <c r="CL511" s="140"/>
      <c r="CM511" s="140"/>
      <c r="CN511" s="140"/>
      <c r="CO511" s="140"/>
      <c r="CP511" s="140"/>
      <c r="CQ511" s="140"/>
      <c r="CR511" s="140"/>
      <c r="CS511" s="140"/>
      <c r="CT511" s="140"/>
      <c r="CU511" s="140"/>
      <c r="CV511" s="140"/>
      <c r="CW511" s="140"/>
      <c r="CX511" s="140"/>
      <c r="CY511" s="103">
        <f t="shared" si="38"/>
        <v>0</v>
      </c>
      <c r="CZ511" s="78"/>
    </row>
    <row r="512" spans="1:104" x14ac:dyDescent="0.2">
      <c r="A512" s="26"/>
      <c r="B512" s="123">
        <f t="shared" si="39"/>
        <v>503</v>
      </c>
      <c r="C512" s="107"/>
      <c r="D512" s="111"/>
      <c r="F512" s="108"/>
      <c r="G512" s="120"/>
      <c r="H512" s="101">
        <f t="shared" si="37"/>
        <v>0</v>
      </c>
      <c r="I512" s="113"/>
      <c r="J512" s="113"/>
      <c r="K512" s="113"/>
      <c r="L512" s="113"/>
      <c r="M512" s="113"/>
      <c r="N512" s="113"/>
      <c r="O512" s="113"/>
      <c r="P512" s="27"/>
      <c r="Q512" s="113"/>
      <c r="R512" s="113"/>
      <c r="S512" s="113"/>
      <c r="T512" s="113"/>
      <c r="U512" s="113"/>
      <c r="V512" s="113"/>
      <c r="W512" s="113"/>
      <c r="X512" s="28"/>
      <c r="Y512" s="221"/>
      <c r="Z512" s="221"/>
      <c r="AA512" s="221"/>
      <c r="AB512" s="221"/>
      <c r="AC512" s="221"/>
      <c r="AD512" s="221"/>
      <c r="AE512" s="221"/>
      <c r="AF512" s="28"/>
      <c r="AG512" s="221"/>
      <c r="AH512" s="221"/>
      <c r="AI512" s="221"/>
      <c r="AJ512" s="221"/>
      <c r="AK512" s="221"/>
      <c r="AL512" s="221"/>
      <c r="AM512" s="221"/>
      <c r="AN512" s="28"/>
      <c r="AO512" s="141"/>
      <c r="AP512" s="141"/>
      <c r="AQ512" s="141"/>
      <c r="AR512" s="79" t="str">
        <f t="shared" si="36"/>
        <v/>
      </c>
      <c r="AS512" s="139"/>
      <c r="AT512" s="139"/>
      <c r="AU512" s="28"/>
      <c r="AV512" s="215"/>
      <c r="AW512" s="215"/>
      <c r="AX512" s="28"/>
      <c r="AY512" s="140"/>
      <c r="AZ512" s="28"/>
      <c r="BA512" s="140"/>
      <c r="BB512" s="140"/>
      <c r="BC512" s="140"/>
      <c r="BD512" s="140"/>
      <c r="BE512" s="140"/>
      <c r="BF512" s="140"/>
      <c r="BG512" s="140"/>
      <c r="BH512" s="140"/>
      <c r="BI512" s="140"/>
      <c r="BJ512" s="140"/>
      <c r="BK512" s="140"/>
      <c r="BL512" s="140"/>
      <c r="BM512" s="140"/>
      <c r="BN512" s="140"/>
      <c r="BO512" s="140"/>
      <c r="BP512" s="140"/>
      <c r="BQ512" s="140"/>
      <c r="BR512" s="140"/>
      <c r="BS512" s="140"/>
      <c r="BT512" s="140"/>
      <c r="BU512" s="140"/>
      <c r="BV512" s="140"/>
      <c r="BW512" s="140"/>
      <c r="BX512" s="140"/>
      <c r="BY512" s="140"/>
      <c r="BZ512" s="140"/>
      <c r="CA512" s="140"/>
      <c r="CB512" s="140"/>
      <c r="CC512" s="140"/>
      <c r="CD512" s="140"/>
      <c r="CE512" s="140"/>
      <c r="CF512" s="140"/>
      <c r="CG512" s="140"/>
      <c r="CH512" s="140"/>
      <c r="CI512" s="140"/>
      <c r="CJ512" s="140"/>
      <c r="CK512" s="140"/>
      <c r="CL512" s="140"/>
      <c r="CM512" s="140"/>
      <c r="CN512" s="140"/>
      <c r="CO512" s="140"/>
      <c r="CP512" s="140"/>
      <c r="CQ512" s="140"/>
      <c r="CR512" s="140"/>
      <c r="CS512" s="140"/>
      <c r="CT512" s="140"/>
      <c r="CU512" s="140"/>
      <c r="CV512" s="140"/>
      <c r="CW512" s="140"/>
      <c r="CX512" s="140"/>
      <c r="CY512" s="103">
        <f t="shared" si="38"/>
        <v>0</v>
      </c>
      <c r="CZ512" s="78"/>
    </row>
    <row r="513" spans="1:104" x14ac:dyDescent="0.2">
      <c r="A513" s="26"/>
      <c r="B513" s="123">
        <f t="shared" si="39"/>
        <v>504</v>
      </c>
      <c r="C513" s="107"/>
      <c r="D513" s="111"/>
      <c r="F513" s="108"/>
      <c r="G513" s="120"/>
      <c r="H513" s="101">
        <f t="shared" si="37"/>
        <v>0</v>
      </c>
      <c r="I513" s="113"/>
      <c r="J513" s="113"/>
      <c r="K513" s="113"/>
      <c r="L513" s="113"/>
      <c r="M513" s="113"/>
      <c r="N513" s="113"/>
      <c r="O513" s="113"/>
      <c r="P513" s="27"/>
      <c r="Q513" s="113"/>
      <c r="R513" s="113"/>
      <c r="S513" s="113"/>
      <c r="T513" s="113"/>
      <c r="U513" s="113"/>
      <c r="V513" s="113"/>
      <c r="W513" s="113"/>
      <c r="X513" s="28"/>
      <c r="Y513" s="221"/>
      <c r="Z513" s="221"/>
      <c r="AA513" s="221"/>
      <c r="AB513" s="221"/>
      <c r="AC513" s="221"/>
      <c r="AD513" s="221"/>
      <c r="AE513" s="221"/>
      <c r="AF513" s="28"/>
      <c r="AG513" s="221"/>
      <c r="AH513" s="221"/>
      <c r="AI513" s="221"/>
      <c r="AJ513" s="221"/>
      <c r="AK513" s="221"/>
      <c r="AL513" s="221"/>
      <c r="AM513" s="221"/>
      <c r="AN513" s="28"/>
      <c r="AO513" s="141"/>
      <c r="AP513" s="141"/>
      <c r="AQ513" s="141"/>
      <c r="AR513" s="79" t="str">
        <f t="shared" si="36"/>
        <v/>
      </c>
      <c r="AS513" s="139"/>
      <c r="AT513" s="139"/>
      <c r="AU513" s="28"/>
      <c r="AV513" s="215"/>
      <c r="AW513" s="215"/>
      <c r="AX513" s="28"/>
      <c r="AY513" s="140"/>
      <c r="AZ513" s="28"/>
      <c r="BA513" s="140"/>
      <c r="BB513" s="140"/>
      <c r="BC513" s="140"/>
      <c r="BD513" s="140"/>
      <c r="BE513" s="140"/>
      <c r="BF513" s="140"/>
      <c r="BG513" s="140"/>
      <c r="BH513" s="140"/>
      <c r="BI513" s="140"/>
      <c r="BJ513" s="140"/>
      <c r="BK513" s="140"/>
      <c r="BL513" s="140"/>
      <c r="BM513" s="140"/>
      <c r="BN513" s="140"/>
      <c r="BO513" s="140"/>
      <c r="BP513" s="140"/>
      <c r="BQ513" s="140"/>
      <c r="BR513" s="140"/>
      <c r="BS513" s="140"/>
      <c r="BT513" s="140"/>
      <c r="BU513" s="140"/>
      <c r="BV513" s="140"/>
      <c r="BW513" s="140"/>
      <c r="BX513" s="140"/>
      <c r="BY513" s="140"/>
      <c r="BZ513" s="140"/>
      <c r="CA513" s="140"/>
      <c r="CB513" s="140"/>
      <c r="CC513" s="140"/>
      <c r="CD513" s="140"/>
      <c r="CE513" s="140"/>
      <c r="CF513" s="140"/>
      <c r="CG513" s="140"/>
      <c r="CH513" s="140"/>
      <c r="CI513" s="140"/>
      <c r="CJ513" s="140"/>
      <c r="CK513" s="140"/>
      <c r="CL513" s="140"/>
      <c r="CM513" s="140"/>
      <c r="CN513" s="140"/>
      <c r="CO513" s="140"/>
      <c r="CP513" s="140"/>
      <c r="CQ513" s="140"/>
      <c r="CR513" s="140"/>
      <c r="CS513" s="140"/>
      <c r="CT513" s="140"/>
      <c r="CU513" s="140"/>
      <c r="CV513" s="140"/>
      <c r="CW513" s="140"/>
      <c r="CX513" s="140"/>
      <c r="CY513" s="103">
        <f t="shared" si="38"/>
        <v>0</v>
      </c>
      <c r="CZ513" s="78"/>
    </row>
    <row r="514" spans="1:104" x14ac:dyDescent="0.2">
      <c r="A514" s="26"/>
      <c r="B514" s="123">
        <f t="shared" si="39"/>
        <v>505</v>
      </c>
      <c r="C514" s="107"/>
      <c r="D514" s="111"/>
      <c r="F514" s="108"/>
      <c r="G514" s="120"/>
      <c r="H514" s="101">
        <f t="shared" si="37"/>
        <v>0</v>
      </c>
      <c r="I514" s="113"/>
      <c r="J514" s="113"/>
      <c r="K514" s="113"/>
      <c r="L514" s="113"/>
      <c r="M514" s="113"/>
      <c r="N514" s="113"/>
      <c r="O514" s="113"/>
      <c r="P514" s="27"/>
      <c r="Q514" s="113"/>
      <c r="R514" s="113"/>
      <c r="S514" s="113"/>
      <c r="T514" s="113"/>
      <c r="U514" s="113"/>
      <c r="V514" s="113"/>
      <c r="W514" s="113"/>
      <c r="X514" s="28"/>
      <c r="Y514" s="221"/>
      <c r="Z514" s="221"/>
      <c r="AA514" s="221"/>
      <c r="AB514" s="221"/>
      <c r="AC514" s="221"/>
      <c r="AD514" s="221"/>
      <c r="AE514" s="221"/>
      <c r="AF514" s="28"/>
      <c r="AG514" s="221"/>
      <c r="AH514" s="221"/>
      <c r="AI514" s="221"/>
      <c r="AJ514" s="221"/>
      <c r="AK514" s="221"/>
      <c r="AL514" s="221"/>
      <c r="AM514" s="221"/>
      <c r="AN514" s="28"/>
      <c r="AO514" s="141"/>
      <c r="AP514" s="141"/>
      <c r="AQ514" s="141"/>
      <c r="AR514" s="79" t="str">
        <f t="shared" si="36"/>
        <v/>
      </c>
      <c r="AS514" s="139"/>
      <c r="AT514" s="139"/>
      <c r="AU514" s="28"/>
      <c r="AV514" s="215"/>
      <c r="AW514" s="215"/>
      <c r="AX514" s="28"/>
      <c r="AY514" s="140"/>
      <c r="AZ514" s="28"/>
      <c r="BA514" s="140"/>
      <c r="BB514" s="140"/>
      <c r="BC514" s="140"/>
      <c r="BD514" s="140"/>
      <c r="BE514" s="140"/>
      <c r="BF514" s="140"/>
      <c r="BG514" s="140"/>
      <c r="BH514" s="140"/>
      <c r="BI514" s="140"/>
      <c r="BJ514" s="140"/>
      <c r="BK514" s="140"/>
      <c r="BL514" s="140"/>
      <c r="BM514" s="140"/>
      <c r="BN514" s="140"/>
      <c r="BO514" s="140"/>
      <c r="BP514" s="140"/>
      <c r="BQ514" s="140"/>
      <c r="BR514" s="140"/>
      <c r="BS514" s="140"/>
      <c r="BT514" s="140"/>
      <c r="BU514" s="140"/>
      <c r="BV514" s="140"/>
      <c r="BW514" s="140"/>
      <c r="BX514" s="140"/>
      <c r="BY514" s="140"/>
      <c r="BZ514" s="140"/>
      <c r="CA514" s="140"/>
      <c r="CB514" s="140"/>
      <c r="CC514" s="140"/>
      <c r="CD514" s="140"/>
      <c r="CE514" s="140"/>
      <c r="CF514" s="140"/>
      <c r="CG514" s="140"/>
      <c r="CH514" s="140"/>
      <c r="CI514" s="140"/>
      <c r="CJ514" s="140"/>
      <c r="CK514" s="140"/>
      <c r="CL514" s="140"/>
      <c r="CM514" s="140"/>
      <c r="CN514" s="140"/>
      <c r="CO514" s="140"/>
      <c r="CP514" s="140"/>
      <c r="CQ514" s="140"/>
      <c r="CR514" s="140"/>
      <c r="CS514" s="140"/>
      <c r="CT514" s="140"/>
      <c r="CU514" s="140"/>
      <c r="CV514" s="140"/>
      <c r="CW514" s="140"/>
      <c r="CX514" s="140"/>
      <c r="CY514" s="103">
        <f t="shared" si="38"/>
        <v>0</v>
      </c>
      <c r="CZ514" s="78"/>
    </row>
    <row r="515" spans="1:104" x14ac:dyDescent="0.2">
      <c r="A515" s="26"/>
      <c r="B515" s="123">
        <f t="shared" si="39"/>
        <v>506</v>
      </c>
      <c r="C515" s="107"/>
      <c r="D515" s="111"/>
      <c r="F515" s="108"/>
      <c r="G515" s="120"/>
      <c r="H515" s="101">
        <f t="shared" si="37"/>
        <v>0</v>
      </c>
      <c r="I515" s="113"/>
      <c r="J515" s="113"/>
      <c r="K515" s="113"/>
      <c r="L515" s="113"/>
      <c r="M515" s="113"/>
      <c r="N515" s="113"/>
      <c r="O515" s="113"/>
      <c r="P515" s="27"/>
      <c r="Q515" s="113"/>
      <c r="R515" s="113"/>
      <c r="S515" s="113"/>
      <c r="T515" s="113"/>
      <c r="U515" s="113"/>
      <c r="V515" s="113"/>
      <c r="W515" s="113"/>
      <c r="X515" s="28"/>
      <c r="Y515" s="221"/>
      <c r="Z515" s="221"/>
      <c r="AA515" s="221"/>
      <c r="AB515" s="221"/>
      <c r="AC515" s="221"/>
      <c r="AD515" s="221"/>
      <c r="AE515" s="221"/>
      <c r="AF515" s="28"/>
      <c r="AG515" s="221"/>
      <c r="AH515" s="221"/>
      <c r="AI515" s="221"/>
      <c r="AJ515" s="221"/>
      <c r="AK515" s="221"/>
      <c r="AL515" s="221"/>
      <c r="AM515" s="221"/>
      <c r="AN515" s="28"/>
      <c r="AO515" s="141"/>
      <c r="AP515" s="141"/>
      <c r="AQ515" s="141"/>
      <c r="AR515" s="79" t="str">
        <f t="shared" si="36"/>
        <v/>
      </c>
      <c r="AS515" s="139"/>
      <c r="AT515" s="139"/>
      <c r="AU515" s="28"/>
      <c r="AV515" s="215"/>
      <c r="AW515" s="215"/>
      <c r="AX515" s="28"/>
      <c r="AY515" s="140"/>
      <c r="AZ515" s="28"/>
      <c r="BA515" s="140"/>
      <c r="BB515" s="140"/>
      <c r="BC515" s="140"/>
      <c r="BD515" s="140"/>
      <c r="BE515" s="140"/>
      <c r="BF515" s="140"/>
      <c r="BG515" s="140"/>
      <c r="BH515" s="140"/>
      <c r="BI515" s="140"/>
      <c r="BJ515" s="140"/>
      <c r="BK515" s="140"/>
      <c r="BL515" s="140"/>
      <c r="BM515" s="140"/>
      <c r="BN515" s="140"/>
      <c r="BO515" s="140"/>
      <c r="BP515" s="140"/>
      <c r="BQ515" s="140"/>
      <c r="BR515" s="140"/>
      <c r="BS515" s="140"/>
      <c r="BT515" s="140"/>
      <c r="BU515" s="140"/>
      <c r="BV515" s="140"/>
      <c r="BW515" s="140"/>
      <c r="BX515" s="140"/>
      <c r="BY515" s="140"/>
      <c r="BZ515" s="140"/>
      <c r="CA515" s="140"/>
      <c r="CB515" s="140"/>
      <c r="CC515" s="140"/>
      <c r="CD515" s="140"/>
      <c r="CE515" s="140"/>
      <c r="CF515" s="140"/>
      <c r="CG515" s="140"/>
      <c r="CH515" s="140"/>
      <c r="CI515" s="140"/>
      <c r="CJ515" s="140"/>
      <c r="CK515" s="140"/>
      <c r="CL515" s="140"/>
      <c r="CM515" s="140"/>
      <c r="CN515" s="140"/>
      <c r="CO515" s="140"/>
      <c r="CP515" s="140"/>
      <c r="CQ515" s="140"/>
      <c r="CR515" s="140"/>
      <c r="CS515" s="140"/>
      <c r="CT515" s="140"/>
      <c r="CU515" s="140"/>
      <c r="CV515" s="140"/>
      <c r="CW515" s="140"/>
      <c r="CX515" s="140"/>
      <c r="CY515" s="103">
        <f t="shared" si="38"/>
        <v>0</v>
      </c>
      <c r="CZ515" s="78"/>
    </row>
    <row r="516" spans="1:104" x14ac:dyDescent="0.2">
      <c r="A516" s="26"/>
      <c r="B516" s="123">
        <f t="shared" si="39"/>
        <v>507</v>
      </c>
      <c r="C516" s="107"/>
      <c r="D516" s="111"/>
      <c r="F516" s="108"/>
      <c r="G516" s="120"/>
      <c r="H516" s="101">
        <f t="shared" si="37"/>
        <v>0</v>
      </c>
      <c r="I516" s="113"/>
      <c r="J516" s="113"/>
      <c r="K516" s="113"/>
      <c r="L516" s="113"/>
      <c r="M516" s="113"/>
      <c r="N516" s="113"/>
      <c r="O516" s="113"/>
      <c r="P516" s="27"/>
      <c r="Q516" s="113"/>
      <c r="R516" s="113"/>
      <c r="S516" s="113"/>
      <c r="T516" s="113"/>
      <c r="U516" s="113"/>
      <c r="V516" s="113"/>
      <c r="W516" s="113"/>
      <c r="X516" s="28"/>
      <c r="Y516" s="221"/>
      <c r="Z516" s="221"/>
      <c r="AA516" s="221"/>
      <c r="AB516" s="221"/>
      <c r="AC516" s="221"/>
      <c r="AD516" s="221"/>
      <c r="AE516" s="221"/>
      <c r="AF516" s="28"/>
      <c r="AG516" s="221"/>
      <c r="AH516" s="221"/>
      <c r="AI516" s="221"/>
      <c r="AJ516" s="221"/>
      <c r="AK516" s="221"/>
      <c r="AL516" s="221"/>
      <c r="AM516" s="221"/>
      <c r="AN516" s="28"/>
      <c r="AO516" s="141"/>
      <c r="AP516" s="141"/>
      <c r="AQ516" s="141"/>
      <c r="AR516" s="79" t="str">
        <f t="shared" si="36"/>
        <v/>
      </c>
      <c r="AS516" s="139"/>
      <c r="AT516" s="139"/>
      <c r="AU516" s="28"/>
      <c r="AV516" s="215"/>
      <c r="AW516" s="215"/>
      <c r="AX516" s="28"/>
      <c r="AY516" s="140"/>
      <c r="AZ516" s="28"/>
      <c r="BA516" s="140"/>
      <c r="BB516" s="140"/>
      <c r="BC516" s="140"/>
      <c r="BD516" s="140"/>
      <c r="BE516" s="140"/>
      <c r="BF516" s="140"/>
      <c r="BG516" s="140"/>
      <c r="BH516" s="140"/>
      <c r="BI516" s="140"/>
      <c r="BJ516" s="140"/>
      <c r="BK516" s="140"/>
      <c r="BL516" s="140"/>
      <c r="BM516" s="140"/>
      <c r="BN516" s="140"/>
      <c r="BO516" s="140"/>
      <c r="BP516" s="140"/>
      <c r="BQ516" s="140"/>
      <c r="BR516" s="140"/>
      <c r="BS516" s="140"/>
      <c r="BT516" s="140"/>
      <c r="BU516" s="140"/>
      <c r="BV516" s="140"/>
      <c r="BW516" s="140"/>
      <c r="BX516" s="140"/>
      <c r="BY516" s="140"/>
      <c r="BZ516" s="140"/>
      <c r="CA516" s="140"/>
      <c r="CB516" s="140"/>
      <c r="CC516" s="140"/>
      <c r="CD516" s="140"/>
      <c r="CE516" s="140"/>
      <c r="CF516" s="140"/>
      <c r="CG516" s="140"/>
      <c r="CH516" s="140"/>
      <c r="CI516" s="140"/>
      <c r="CJ516" s="140"/>
      <c r="CK516" s="140"/>
      <c r="CL516" s="140"/>
      <c r="CM516" s="140"/>
      <c r="CN516" s="140"/>
      <c r="CO516" s="140"/>
      <c r="CP516" s="140"/>
      <c r="CQ516" s="140"/>
      <c r="CR516" s="140"/>
      <c r="CS516" s="140"/>
      <c r="CT516" s="140"/>
      <c r="CU516" s="140"/>
      <c r="CV516" s="140"/>
      <c r="CW516" s="140"/>
      <c r="CX516" s="140"/>
      <c r="CY516" s="103">
        <f t="shared" si="38"/>
        <v>0</v>
      </c>
      <c r="CZ516" s="78"/>
    </row>
    <row r="517" spans="1:104" x14ac:dyDescent="0.2">
      <c r="A517" s="26"/>
      <c r="B517" s="123">
        <f t="shared" si="39"/>
        <v>508</v>
      </c>
      <c r="C517" s="107"/>
      <c r="D517" s="111"/>
      <c r="F517" s="108"/>
      <c r="G517" s="120"/>
      <c r="H517" s="101">
        <f t="shared" si="37"/>
        <v>0</v>
      </c>
      <c r="I517" s="113"/>
      <c r="J517" s="113"/>
      <c r="K517" s="113"/>
      <c r="L517" s="113"/>
      <c r="M517" s="113"/>
      <c r="N517" s="113"/>
      <c r="O517" s="113"/>
      <c r="P517" s="27"/>
      <c r="Q517" s="113"/>
      <c r="R517" s="113"/>
      <c r="S517" s="113"/>
      <c r="T517" s="113"/>
      <c r="U517" s="113"/>
      <c r="V517" s="113"/>
      <c r="W517" s="113"/>
      <c r="X517" s="28"/>
      <c r="Y517" s="221"/>
      <c r="Z517" s="221"/>
      <c r="AA517" s="221"/>
      <c r="AB517" s="221"/>
      <c r="AC517" s="221"/>
      <c r="AD517" s="221"/>
      <c r="AE517" s="221"/>
      <c r="AF517" s="28"/>
      <c r="AG517" s="221"/>
      <c r="AH517" s="221"/>
      <c r="AI517" s="221"/>
      <c r="AJ517" s="221"/>
      <c r="AK517" s="221"/>
      <c r="AL517" s="221"/>
      <c r="AM517" s="221"/>
      <c r="AN517" s="28"/>
      <c r="AO517" s="141"/>
      <c r="AP517" s="141"/>
      <c r="AQ517" s="141"/>
      <c r="AR517" s="79" t="str">
        <f t="shared" si="36"/>
        <v/>
      </c>
      <c r="AS517" s="139"/>
      <c r="AT517" s="139"/>
      <c r="AU517" s="28"/>
      <c r="AV517" s="215"/>
      <c r="AW517" s="215"/>
      <c r="AX517" s="28"/>
      <c r="AY517" s="140"/>
      <c r="AZ517" s="28"/>
      <c r="BA517" s="140"/>
      <c r="BB517" s="140"/>
      <c r="BC517" s="140"/>
      <c r="BD517" s="140"/>
      <c r="BE517" s="140"/>
      <c r="BF517" s="140"/>
      <c r="BG517" s="140"/>
      <c r="BH517" s="140"/>
      <c r="BI517" s="140"/>
      <c r="BJ517" s="140"/>
      <c r="BK517" s="140"/>
      <c r="BL517" s="140"/>
      <c r="BM517" s="140"/>
      <c r="BN517" s="140"/>
      <c r="BO517" s="140"/>
      <c r="BP517" s="140"/>
      <c r="BQ517" s="140"/>
      <c r="BR517" s="140"/>
      <c r="BS517" s="140"/>
      <c r="BT517" s="140"/>
      <c r="BU517" s="140"/>
      <c r="BV517" s="140"/>
      <c r="BW517" s="140"/>
      <c r="BX517" s="140"/>
      <c r="BY517" s="140"/>
      <c r="BZ517" s="140"/>
      <c r="CA517" s="140"/>
      <c r="CB517" s="140"/>
      <c r="CC517" s="140"/>
      <c r="CD517" s="140"/>
      <c r="CE517" s="140"/>
      <c r="CF517" s="140"/>
      <c r="CG517" s="140"/>
      <c r="CH517" s="140"/>
      <c r="CI517" s="140"/>
      <c r="CJ517" s="140"/>
      <c r="CK517" s="140"/>
      <c r="CL517" s="140"/>
      <c r="CM517" s="140"/>
      <c r="CN517" s="140"/>
      <c r="CO517" s="140"/>
      <c r="CP517" s="140"/>
      <c r="CQ517" s="140"/>
      <c r="CR517" s="140"/>
      <c r="CS517" s="140"/>
      <c r="CT517" s="140"/>
      <c r="CU517" s="140"/>
      <c r="CV517" s="140"/>
      <c r="CW517" s="140"/>
      <c r="CX517" s="140"/>
      <c r="CY517" s="103">
        <f t="shared" si="38"/>
        <v>0</v>
      </c>
      <c r="CZ517" s="78"/>
    </row>
    <row r="518" spans="1:104" x14ac:dyDescent="0.2">
      <c r="A518" s="26"/>
      <c r="B518" s="123">
        <f t="shared" si="39"/>
        <v>509</v>
      </c>
      <c r="C518" s="107"/>
      <c r="D518" s="111"/>
      <c r="F518" s="108"/>
      <c r="G518" s="120"/>
      <c r="H518" s="101">
        <f t="shared" si="37"/>
        <v>0</v>
      </c>
      <c r="I518" s="113"/>
      <c r="J518" s="113"/>
      <c r="K518" s="113"/>
      <c r="L518" s="113"/>
      <c r="M518" s="113"/>
      <c r="N518" s="113"/>
      <c r="O518" s="113"/>
      <c r="P518" s="27"/>
      <c r="Q518" s="113"/>
      <c r="R518" s="113"/>
      <c r="S518" s="113"/>
      <c r="T518" s="113"/>
      <c r="U518" s="113"/>
      <c r="V518" s="113"/>
      <c r="W518" s="113"/>
      <c r="X518" s="28"/>
      <c r="Y518" s="221"/>
      <c r="Z518" s="221"/>
      <c r="AA518" s="221"/>
      <c r="AB518" s="221"/>
      <c r="AC518" s="221"/>
      <c r="AD518" s="221"/>
      <c r="AE518" s="221"/>
      <c r="AF518" s="28"/>
      <c r="AG518" s="221"/>
      <c r="AH518" s="221"/>
      <c r="AI518" s="221"/>
      <c r="AJ518" s="221"/>
      <c r="AK518" s="221"/>
      <c r="AL518" s="221"/>
      <c r="AM518" s="221"/>
      <c r="AN518" s="28"/>
      <c r="AO518" s="141"/>
      <c r="AP518" s="141"/>
      <c r="AQ518" s="141"/>
      <c r="AR518" s="79" t="str">
        <f t="shared" si="36"/>
        <v/>
      </c>
      <c r="AS518" s="139"/>
      <c r="AT518" s="139"/>
      <c r="AU518" s="28"/>
      <c r="AV518" s="215"/>
      <c r="AW518" s="215"/>
      <c r="AX518" s="28"/>
      <c r="AY518" s="140"/>
      <c r="AZ518" s="28"/>
      <c r="BA518" s="140"/>
      <c r="BB518" s="140"/>
      <c r="BC518" s="140"/>
      <c r="BD518" s="140"/>
      <c r="BE518" s="140"/>
      <c r="BF518" s="140"/>
      <c r="BG518" s="140"/>
      <c r="BH518" s="140"/>
      <c r="BI518" s="140"/>
      <c r="BJ518" s="140"/>
      <c r="BK518" s="140"/>
      <c r="BL518" s="140"/>
      <c r="BM518" s="140"/>
      <c r="BN518" s="140"/>
      <c r="BO518" s="140"/>
      <c r="BP518" s="140"/>
      <c r="BQ518" s="140"/>
      <c r="BR518" s="140"/>
      <c r="BS518" s="140"/>
      <c r="BT518" s="140"/>
      <c r="BU518" s="140"/>
      <c r="BV518" s="140"/>
      <c r="BW518" s="140"/>
      <c r="BX518" s="140"/>
      <c r="BY518" s="140"/>
      <c r="BZ518" s="140"/>
      <c r="CA518" s="140"/>
      <c r="CB518" s="140"/>
      <c r="CC518" s="140"/>
      <c r="CD518" s="140"/>
      <c r="CE518" s="140"/>
      <c r="CF518" s="140"/>
      <c r="CG518" s="140"/>
      <c r="CH518" s="140"/>
      <c r="CI518" s="140"/>
      <c r="CJ518" s="140"/>
      <c r="CK518" s="140"/>
      <c r="CL518" s="140"/>
      <c r="CM518" s="140"/>
      <c r="CN518" s="140"/>
      <c r="CO518" s="140"/>
      <c r="CP518" s="140"/>
      <c r="CQ518" s="140"/>
      <c r="CR518" s="140"/>
      <c r="CS518" s="140"/>
      <c r="CT518" s="140"/>
      <c r="CU518" s="140"/>
      <c r="CV518" s="140"/>
      <c r="CW518" s="140"/>
      <c r="CX518" s="140"/>
      <c r="CY518" s="103">
        <f t="shared" si="38"/>
        <v>0</v>
      </c>
      <c r="CZ518" s="78"/>
    </row>
    <row r="519" spans="1:104" x14ac:dyDescent="0.2">
      <c r="A519" s="26"/>
      <c r="B519" s="123">
        <f t="shared" si="39"/>
        <v>510</v>
      </c>
      <c r="C519" s="107"/>
      <c r="D519" s="111"/>
      <c r="F519" s="108"/>
      <c r="G519" s="120"/>
      <c r="H519" s="101">
        <f t="shared" si="37"/>
        <v>0</v>
      </c>
      <c r="I519" s="113"/>
      <c r="J519" s="113"/>
      <c r="K519" s="113"/>
      <c r="L519" s="113"/>
      <c r="M519" s="113"/>
      <c r="N519" s="113"/>
      <c r="O519" s="113"/>
      <c r="P519" s="27"/>
      <c r="Q519" s="113"/>
      <c r="R519" s="113"/>
      <c r="S519" s="113"/>
      <c r="T519" s="113"/>
      <c r="U519" s="113"/>
      <c r="V519" s="113"/>
      <c r="W519" s="113"/>
      <c r="X519" s="28"/>
      <c r="Y519" s="221"/>
      <c r="Z519" s="221"/>
      <c r="AA519" s="221"/>
      <c r="AB519" s="221"/>
      <c r="AC519" s="221"/>
      <c r="AD519" s="221"/>
      <c r="AE519" s="221"/>
      <c r="AF519" s="28"/>
      <c r="AG519" s="221"/>
      <c r="AH519" s="221"/>
      <c r="AI519" s="221"/>
      <c r="AJ519" s="221"/>
      <c r="AK519" s="221"/>
      <c r="AL519" s="221"/>
      <c r="AM519" s="221"/>
      <c r="AN519" s="28"/>
      <c r="AO519" s="141"/>
      <c r="AP519" s="141"/>
      <c r="AQ519" s="141"/>
      <c r="AR519" s="79" t="str">
        <f t="shared" si="36"/>
        <v/>
      </c>
      <c r="AS519" s="139"/>
      <c r="AT519" s="139"/>
      <c r="AU519" s="28"/>
      <c r="AV519" s="215"/>
      <c r="AW519" s="215"/>
      <c r="AX519" s="28"/>
      <c r="AY519" s="140"/>
      <c r="AZ519" s="28"/>
      <c r="BA519" s="140"/>
      <c r="BB519" s="140"/>
      <c r="BC519" s="140"/>
      <c r="BD519" s="140"/>
      <c r="BE519" s="140"/>
      <c r="BF519" s="140"/>
      <c r="BG519" s="140"/>
      <c r="BH519" s="140"/>
      <c r="BI519" s="140"/>
      <c r="BJ519" s="140"/>
      <c r="BK519" s="140"/>
      <c r="BL519" s="140"/>
      <c r="BM519" s="140"/>
      <c r="BN519" s="140"/>
      <c r="BO519" s="140"/>
      <c r="BP519" s="140"/>
      <c r="BQ519" s="140"/>
      <c r="BR519" s="140"/>
      <c r="BS519" s="140"/>
      <c r="BT519" s="140"/>
      <c r="BU519" s="140"/>
      <c r="BV519" s="140"/>
      <c r="BW519" s="140"/>
      <c r="BX519" s="140"/>
      <c r="BY519" s="140"/>
      <c r="BZ519" s="140"/>
      <c r="CA519" s="140"/>
      <c r="CB519" s="140"/>
      <c r="CC519" s="140"/>
      <c r="CD519" s="140"/>
      <c r="CE519" s="140"/>
      <c r="CF519" s="140"/>
      <c r="CG519" s="140"/>
      <c r="CH519" s="140"/>
      <c r="CI519" s="140"/>
      <c r="CJ519" s="140"/>
      <c r="CK519" s="140"/>
      <c r="CL519" s="140"/>
      <c r="CM519" s="140"/>
      <c r="CN519" s="140"/>
      <c r="CO519" s="140"/>
      <c r="CP519" s="140"/>
      <c r="CQ519" s="140"/>
      <c r="CR519" s="140"/>
      <c r="CS519" s="140"/>
      <c r="CT519" s="140"/>
      <c r="CU519" s="140"/>
      <c r="CV519" s="140"/>
      <c r="CW519" s="140"/>
      <c r="CX519" s="140"/>
      <c r="CY519" s="103">
        <f t="shared" si="38"/>
        <v>0</v>
      </c>
      <c r="CZ519" s="78"/>
    </row>
    <row r="520" spans="1:104" x14ac:dyDescent="0.2">
      <c r="A520" s="26"/>
      <c r="B520" s="123">
        <f t="shared" si="39"/>
        <v>511</v>
      </c>
      <c r="C520" s="107"/>
      <c r="D520" s="111"/>
      <c r="F520" s="108"/>
      <c r="G520" s="120"/>
      <c r="H520" s="101">
        <f t="shared" si="37"/>
        <v>0</v>
      </c>
      <c r="I520" s="113"/>
      <c r="J520" s="113"/>
      <c r="K520" s="113"/>
      <c r="L520" s="113"/>
      <c r="M520" s="113"/>
      <c r="N520" s="113"/>
      <c r="O520" s="113"/>
      <c r="P520" s="27"/>
      <c r="Q520" s="113"/>
      <c r="R520" s="113"/>
      <c r="S520" s="113"/>
      <c r="T520" s="113"/>
      <c r="U520" s="113"/>
      <c r="V520" s="113"/>
      <c r="W520" s="113"/>
      <c r="X520" s="28"/>
      <c r="Y520" s="221"/>
      <c r="Z520" s="221"/>
      <c r="AA520" s="221"/>
      <c r="AB520" s="221"/>
      <c r="AC520" s="221"/>
      <c r="AD520" s="221"/>
      <c r="AE520" s="221"/>
      <c r="AF520" s="28"/>
      <c r="AG520" s="221"/>
      <c r="AH520" s="221"/>
      <c r="AI520" s="221"/>
      <c r="AJ520" s="221"/>
      <c r="AK520" s="221"/>
      <c r="AL520" s="221"/>
      <c r="AM520" s="221"/>
      <c r="AN520" s="28"/>
      <c r="AO520" s="141"/>
      <c r="AP520" s="141"/>
      <c r="AQ520" s="141"/>
      <c r="AR520" s="79" t="str">
        <f t="shared" si="36"/>
        <v/>
      </c>
      <c r="AS520" s="139"/>
      <c r="AT520" s="139"/>
      <c r="AU520" s="28"/>
      <c r="AV520" s="215"/>
      <c r="AW520" s="215"/>
      <c r="AX520" s="28"/>
      <c r="AY520" s="140"/>
      <c r="AZ520" s="28"/>
      <c r="BA520" s="140"/>
      <c r="BB520" s="140"/>
      <c r="BC520" s="140"/>
      <c r="BD520" s="140"/>
      <c r="BE520" s="140"/>
      <c r="BF520" s="140"/>
      <c r="BG520" s="140"/>
      <c r="BH520" s="140"/>
      <c r="BI520" s="140"/>
      <c r="BJ520" s="140"/>
      <c r="BK520" s="140"/>
      <c r="BL520" s="140"/>
      <c r="BM520" s="140"/>
      <c r="BN520" s="140"/>
      <c r="BO520" s="140"/>
      <c r="BP520" s="140"/>
      <c r="BQ520" s="140"/>
      <c r="BR520" s="140"/>
      <c r="BS520" s="140"/>
      <c r="BT520" s="140"/>
      <c r="BU520" s="140"/>
      <c r="BV520" s="140"/>
      <c r="BW520" s="140"/>
      <c r="BX520" s="140"/>
      <c r="BY520" s="140"/>
      <c r="BZ520" s="140"/>
      <c r="CA520" s="140"/>
      <c r="CB520" s="140"/>
      <c r="CC520" s="140"/>
      <c r="CD520" s="140"/>
      <c r="CE520" s="140"/>
      <c r="CF520" s="140"/>
      <c r="CG520" s="140"/>
      <c r="CH520" s="140"/>
      <c r="CI520" s="140"/>
      <c r="CJ520" s="140"/>
      <c r="CK520" s="140"/>
      <c r="CL520" s="140"/>
      <c r="CM520" s="140"/>
      <c r="CN520" s="140"/>
      <c r="CO520" s="140"/>
      <c r="CP520" s="140"/>
      <c r="CQ520" s="140"/>
      <c r="CR520" s="140"/>
      <c r="CS520" s="140"/>
      <c r="CT520" s="140"/>
      <c r="CU520" s="140"/>
      <c r="CV520" s="140"/>
      <c r="CW520" s="140"/>
      <c r="CX520" s="140"/>
      <c r="CY520" s="103">
        <f t="shared" si="38"/>
        <v>0</v>
      </c>
      <c r="CZ520" s="78"/>
    </row>
    <row r="521" spans="1:104" x14ac:dyDescent="0.2">
      <c r="A521" s="26"/>
      <c r="B521" s="123">
        <f t="shared" si="39"/>
        <v>512</v>
      </c>
      <c r="C521" s="107"/>
      <c r="D521" s="111"/>
      <c r="F521" s="108"/>
      <c r="G521" s="120"/>
      <c r="H521" s="101">
        <f t="shared" si="37"/>
        <v>0</v>
      </c>
      <c r="I521" s="113"/>
      <c r="J521" s="113"/>
      <c r="K521" s="113"/>
      <c r="L521" s="113"/>
      <c r="M521" s="113"/>
      <c r="N521" s="113"/>
      <c r="O521" s="113"/>
      <c r="P521" s="27"/>
      <c r="Q521" s="113"/>
      <c r="R521" s="113"/>
      <c r="S521" s="113"/>
      <c r="T521" s="113"/>
      <c r="U521" s="113"/>
      <c r="V521" s="113"/>
      <c r="W521" s="113"/>
      <c r="X521" s="28"/>
      <c r="Y521" s="221"/>
      <c r="Z521" s="221"/>
      <c r="AA521" s="221"/>
      <c r="AB521" s="221"/>
      <c r="AC521" s="221"/>
      <c r="AD521" s="221"/>
      <c r="AE521" s="221"/>
      <c r="AF521" s="28"/>
      <c r="AG521" s="221"/>
      <c r="AH521" s="221"/>
      <c r="AI521" s="221"/>
      <c r="AJ521" s="221"/>
      <c r="AK521" s="221"/>
      <c r="AL521" s="221"/>
      <c r="AM521" s="221"/>
      <c r="AN521" s="28"/>
      <c r="AO521" s="141"/>
      <c r="AP521" s="141"/>
      <c r="AQ521" s="141"/>
      <c r="AR521" s="79" t="str">
        <f t="shared" si="36"/>
        <v/>
      </c>
      <c r="AS521" s="139"/>
      <c r="AT521" s="139"/>
      <c r="AU521" s="28"/>
      <c r="AV521" s="215"/>
      <c r="AW521" s="215"/>
      <c r="AX521" s="28"/>
      <c r="AY521" s="140"/>
      <c r="AZ521" s="28"/>
      <c r="BA521" s="140"/>
      <c r="BB521" s="140"/>
      <c r="BC521" s="140"/>
      <c r="BD521" s="140"/>
      <c r="BE521" s="140"/>
      <c r="BF521" s="140"/>
      <c r="BG521" s="140"/>
      <c r="BH521" s="140"/>
      <c r="BI521" s="140"/>
      <c r="BJ521" s="140"/>
      <c r="BK521" s="140"/>
      <c r="BL521" s="140"/>
      <c r="BM521" s="140"/>
      <c r="BN521" s="140"/>
      <c r="BO521" s="140"/>
      <c r="BP521" s="140"/>
      <c r="BQ521" s="140"/>
      <c r="BR521" s="140"/>
      <c r="BS521" s="140"/>
      <c r="BT521" s="140"/>
      <c r="BU521" s="140"/>
      <c r="BV521" s="140"/>
      <c r="BW521" s="140"/>
      <c r="BX521" s="140"/>
      <c r="BY521" s="140"/>
      <c r="BZ521" s="140"/>
      <c r="CA521" s="140"/>
      <c r="CB521" s="140"/>
      <c r="CC521" s="140"/>
      <c r="CD521" s="140"/>
      <c r="CE521" s="140"/>
      <c r="CF521" s="140"/>
      <c r="CG521" s="140"/>
      <c r="CH521" s="140"/>
      <c r="CI521" s="140"/>
      <c r="CJ521" s="140"/>
      <c r="CK521" s="140"/>
      <c r="CL521" s="140"/>
      <c r="CM521" s="140"/>
      <c r="CN521" s="140"/>
      <c r="CO521" s="140"/>
      <c r="CP521" s="140"/>
      <c r="CQ521" s="140"/>
      <c r="CR521" s="140"/>
      <c r="CS521" s="140"/>
      <c r="CT521" s="140"/>
      <c r="CU521" s="140"/>
      <c r="CV521" s="140"/>
      <c r="CW521" s="140"/>
      <c r="CX521" s="140"/>
      <c r="CY521" s="103">
        <f t="shared" si="38"/>
        <v>0</v>
      </c>
      <c r="CZ521" s="78"/>
    </row>
    <row r="522" spans="1:104" x14ac:dyDescent="0.2">
      <c r="A522" s="26"/>
      <c r="B522" s="123">
        <f t="shared" si="39"/>
        <v>513</v>
      </c>
      <c r="C522" s="107"/>
      <c r="D522" s="111"/>
      <c r="F522" s="108"/>
      <c r="G522" s="120"/>
      <c r="H522" s="101">
        <f t="shared" si="37"/>
        <v>0</v>
      </c>
      <c r="I522" s="113"/>
      <c r="J522" s="113"/>
      <c r="K522" s="113"/>
      <c r="L522" s="113"/>
      <c r="M522" s="113"/>
      <c r="N522" s="113"/>
      <c r="O522" s="113"/>
      <c r="P522" s="27"/>
      <c r="Q522" s="113"/>
      <c r="R522" s="113"/>
      <c r="S522" s="113"/>
      <c r="T522" s="113"/>
      <c r="U522" s="113"/>
      <c r="V522" s="113"/>
      <c r="W522" s="113"/>
      <c r="X522" s="28"/>
      <c r="Y522" s="221"/>
      <c r="Z522" s="221"/>
      <c r="AA522" s="221"/>
      <c r="AB522" s="221"/>
      <c r="AC522" s="221"/>
      <c r="AD522" s="221"/>
      <c r="AE522" s="221"/>
      <c r="AF522" s="28"/>
      <c r="AG522" s="221"/>
      <c r="AH522" s="221"/>
      <c r="AI522" s="221"/>
      <c r="AJ522" s="221"/>
      <c r="AK522" s="221"/>
      <c r="AL522" s="221"/>
      <c r="AM522" s="221"/>
      <c r="AN522" s="28"/>
      <c r="AO522" s="141"/>
      <c r="AP522" s="141"/>
      <c r="AQ522" s="141"/>
      <c r="AR522" s="79" t="str">
        <f t="shared" ref="AR522:AR585" si="40">IF(SUM(AO522:AQ522,I522:O522)=0,"",IF(SUM(AO522:AQ522)=1,"",1))</f>
        <v/>
      </c>
      <c r="AS522" s="139"/>
      <c r="AT522" s="139"/>
      <c r="AU522" s="28"/>
      <c r="AV522" s="215"/>
      <c r="AW522" s="215"/>
      <c r="AX522" s="28"/>
      <c r="AY522" s="140"/>
      <c r="AZ522" s="28"/>
      <c r="BA522" s="140"/>
      <c r="BB522" s="140"/>
      <c r="BC522" s="140"/>
      <c r="BD522" s="140"/>
      <c r="BE522" s="140"/>
      <c r="BF522" s="140"/>
      <c r="BG522" s="140"/>
      <c r="BH522" s="140"/>
      <c r="BI522" s="140"/>
      <c r="BJ522" s="140"/>
      <c r="BK522" s="140"/>
      <c r="BL522" s="140"/>
      <c r="BM522" s="140"/>
      <c r="BN522" s="140"/>
      <c r="BO522" s="140"/>
      <c r="BP522" s="140"/>
      <c r="BQ522" s="140"/>
      <c r="BR522" s="140"/>
      <c r="BS522" s="140"/>
      <c r="BT522" s="140"/>
      <c r="BU522" s="140"/>
      <c r="BV522" s="140"/>
      <c r="BW522" s="140"/>
      <c r="BX522" s="140"/>
      <c r="BY522" s="140"/>
      <c r="BZ522" s="140"/>
      <c r="CA522" s="140"/>
      <c r="CB522" s="140"/>
      <c r="CC522" s="140"/>
      <c r="CD522" s="140"/>
      <c r="CE522" s="140"/>
      <c r="CF522" s="140"/>
      <c r="CG522" s="140"/>
      <c r="CH522" s="140"/>
      <c r="CI522" s="140"/>
      <c r="CJ522" s="140"/>
      <c r="CK522" s="140"/>
      <c r="CL522" s="140"/>
      <c r="CM522" s="140"/>
      <c r="CN522" s="140"/>
      <c r="CO522" s="140"/>
      <c r="CP522" s="140"/>
      <c r="CQ522" s="140"/>
      <c r="CR522" s="140"/>
      <c r="CS522" s="140"/>
      <c r="CT522" s="140"/>
      <c r="CU522" s="140"/>
      <c r="CV522" s="140"/>
      <c r="CW522" s="140"/>
      <c r="CX522" s="140"/>
      <c r="CY522" s="103">
        <f t="shared" si="38"/>
        <v>0</v>
      </c>
      <c r="CZ522" s="78"/>
    </row>
    <row r="523" spans="1:104" x14ac:dyDescent="0.2">
      <c r="A523" s="26"/>
      <c r="B523" s="123">
        <f t="shared" si="39"/>
        <v>514</v>
      </c>
      <c r="C523" s="107"/>
      <c r="D523" s="111"/>
      <c r="F523" s="108"/>
      <c r="G523" s="120"/>
      <c r="H523" s="101">
        <f t="shared" ref="H523:H586" si="41">IF(LEN(C523)&gt;0,ISTEXT(F523)-1,0)</f>
        <v>0</v>
      </c>
      <c r="I523" s="113"/>
      <c r="J523" s="113"/>
      <c r="K523" s="113"/>
      <c r="L523" s="113"/>
      <c r="M523" s="113"/>
      <c r="N523" s="113"/>
      <c r="O523" s="113"/>
      <c r="P523" s="27"/>
      <c r="Q523" s="113"/>
      <c r="R523" s="113"/>
      <c r="S523" s="113"/>
      <c r="T523" s="113"/>
      <c r="U523" s="113"/>
      <c r="V523" s="113"/>
      <c r="W523" s="113"/>
      <c r="X523" s="28"/>
      <c r="Y523" s="221"/>
      <c r="Z523" s="221"/>
      <c r="AA523" s="221"/>
      <c r="AB523" s="221"/>
      <c r="AC523" s="221"/>
      <c r="AD523" s="221"/>
      <c r="AE523" s="221"/>
      <c r="AF523" s="28"/>
      <c r="AG523" s="221"/>
      <c r="AH523" s="221"/>
      <c r="AI523" s="221"/>
      <c r="AJ523" s="221"/>
      <c r="AK523" s="221"/>
      <c r="AL523" s="221"/>
      <c r="AM523" s="221"/>
      <c r="AN523" s="28"/>
      <c r="AO523" s="141"/>
      <c r="AP523" s="141"/>
      <c r="AQ523" s="141"/>
      <c r="AR523" s="79" t="str">
        <f t="shared" si="40"/>
        <v/>
      </c>
      <c r="AS523" s="139"/>
      <c r="AT523" s="139"/>
      <c r="AU523" s="28"/>
      <c r="AV523" s="215"/>
      <c r="AW523" s="215"/>
      <c r="AX523" s="28"/>
      <c r="AY523" s="140"/>
      <c r="AZ523" s="28"/>
      <c r="BA523" s="140"/>
      <c r="BB523" s="140"/>
      <c r="BC523" s="140"/>
      <c r="BD523" s="140"/>
      <c r="BE523" s="140"/>
      <c r="BF523" s="140"/>
      <c r="BG523" s="140"/>
      <c r="BH523" s="140"/>
      <c r="BI523" s="140"/>
      <c r="BJ523" s="140"/>
      <c r="BK523" s="140"/>
      <c r="BL523" s="140"/>
      <c r="BM523" s="140"/>
      <c r="BN523" s="140"/>
      <c r="BO523" s="140"/>
      <c r="BP523" s="140"/>
      <c r="BQ523" s="140"/>
      <c r="BR523" s="140"/>
      <c r="BS523" s="140"/>
      <c r="BT523" s="140"/>
      <c r="BU523" s="140"/>
      <c r="BV523" s="140"/>
      <c r="BW523" s="140"/>
      <c r="BX523" s="140"/>
      <c r="BY523" s="140"/>
      <c r="BZ523" s="140"/>
      <c r="CA523" s="140"/>
      <c r="CB523" s="140"/>
      <c r="CC523" s="140"/>
      <c r="CD523" s="140"/>
      <c r="CE523" s="140"/>
      <c r="CF523" s="140"/>
      <c r="CG523" s="140"/>
      <c r="CH523" s="140"/>
      <c r="CI523" s="140"/>
      <c r="CJ523" s="140"/>
      <c r="CK523" s="140"/>
      <c r="CL523" s="140"/>
      <c r="CM523" s="140"/>
      <c r="CN523" s="140"/>
      <c r="CO523" s="140"/>
      <c r="CP523" s="140"/>
      <c r="CQ523" s="140"/>
      <c r="CR523" s="140"/>
      <c r="CS523" s="140"/>
      <c r="CT523" s="140"/>
      <c r="CU523" s="140"/>
      <c r="CV523" s="140"/>
      <c r="CW523" s="140"/>
      <c r="CX523" s="140"/>
      <c r="CY523" s="103">
        <f t="shared" ref="CY523:CY586" si="42">IF(LEN(C523)&gt;0,IF(ABS(SUM(BA523:CX523)-1)&lt;0.000001,0,1),IF(ABS(SUM(BA523:CX523))&gt;0,1,0))</f>
        <v>0</v>
      </c>
      <c r="CZ523" s="78"/>
    </row>
    <row r="524" spans="1:104" x14ac:dyDescent="0.2">
      <c r="A524" s="26"/>
      <c r="B524" s="123">
        <f t="shared" ref="B524:B587" si="43">IFERROR(B523+1,"")</f>
        <v>515</v>
      </c>
      <c r="C524" s="107"/>
      <c r="D524" s="111"/>
      <c r="F524" s="108"/>
      <c r="G524" s="120"/>
      <c r="H524" s="101">
        <f t="shared" si="41"/>
        <v>0</v>
      </c>
      <c r="I524" s="113"/>
      <c r="J524" s="113"/>
      <c r="K524" s="113"/>
      <c r="L524" s="113"/>
      <c r="M524" s="113"/>
      <c r="N524" s="113"/>
      <c r="O524" s="113"/>
      <c r="P524" s="27"/>
      <c r="Q524" s="113"/>
      <c r="R524" s="113"/>
      <c r="S524" s="113"/>
      <c r="T524" s="113"/>
      <c r="U524" s="113"/>
      <c r="V524" s="113"/>
      <c r="W524" s="113"/>
      <c r="X524" s="28"/>
      <c r="Y524" s="221"/>
      <c r="Z524" s="221"/>
      <c r="AA524" s="221"/>
      <c r="AB524" s="221"/>
      <c r="AC524" s="221"/>
      <c r="AD524" s="221"/>
      <c r="AE524" s="221"/>
      <c r="AF524" s="28"/>
      <c r="AG524" s="221"/>
      <c r="AH524" s="221"/>
      <c r="AI524" s="221"/>
      <c r="AJ524" s="221"/>
      <c r="AK524" s="221"/>
      <c r="AL524" s="221"/>
      <c r="AM524" s="221"/>
      <c r="AN524" s="28"/>
      <c r="AO524" s="141"/>
      <c r="AP524" s="141"/>
      <c r="AQ524" s="141"/>
      <c r="AR524" s="79" t="str">
        <f t="shared" si="40"/>
        <v/>
      </c>
      <c r="AS524" s="139"/>
      <c r="AT524" s="139"/>
      <c r="AU524" s="28"/>
      <c r="AV524" s="215"/>
      <c r="AW524" s="215"/>
      <c r="AX524" s="28"/>
      <c r="AY524" s="140"/>
      <c r="AZ524" s="28"/>
      <c r="BA524" s="140"/>
      <c r="BB524" s="140"/>
      <c r="BC524" s="140"/>
      <c r="BD524" s="140"/>
      <c r="BE524" s="140"/>
      <c r="BF524" s="140"/>
      <c r="BG524" s="140"/>
      <c r="BH524" s="140"/>
      <c r="BI524" s="140"/>
      <c r="BJ524" s="140"/>
      <c r="BK524" s="140"/>
      <c r="BL524" s="140"/>
      <c r="BM524" s="140"/>
      <c r="BN524" s="140"/>
      <c r="BO524" s="140"/>
      <c r="BP524" s="140"/>
      <c r="BQ524" s="140"/>
      <c r="BR524" s="140"/>
      <c r="BS524" s="140"/>
      <c r="BT524" s="140"/>
      <c r="BU524" s="140"/>
      <c r="BV524" s="140"/>
      <c r="BW524" s="140"/>
      <c r="BX524" s="140"/>
      <c r="BY524" s="140"/>
      <c r="BZ524" s="140"/>
      <c r="CA524" s="140"/>
      <c r="CB524" s="140"/>
      <c r="CC524" s="140"/>
      <c r="CD524" s="140"/>
      <c r="CE524" s="140"/>
      <c r="CF524" s="140"/>
      <c r="CG524" s="140"/>
      <c r="CH524" s="140"/>
      <c r="CI524" s="140"/>
      <c r="CJ524" s="140"/>
      <c r="CK524" s="140"/>
      <c r="CL524" s="140"/>
      <c r="CM524" s="140"/>
      <c r="CN524" s="140"/>
      <c r="CO524" s="140"/>
      <c r="CP524" s="140"/>
      <c r="CQ524" s="140"/>
      <c r="CR524" s="140"/>
      <c r="CS524" s="140"/>
      <c r="CT524" s="140"/>
      <c r="CU524" s="140"/>
      <c r="CV524" s="140"/>
      <c r="CW524" s="140"/>
      <c r="CX524" s="140"/>
      <c r="CY524" s="103">
        <f t="shared" si="42"/>
        <v>0</v>
      </c>
      <c r="CZ524" s="78"/>
    </row>
    <row r="525" spans="1:104" x14ac:dyDescent="0.2">
      <c r="A525" s="26"/>
      <c r="B525" s="123">
        <f t="shared" si="43"/>
        <v>516</v>
      </c>
      <c r="C525" s="107"/>
      <c r="D525" s="111"/>
      <c r="F525" s="108"/>
      <c r="G525" s="120"/>
      <c r="H525" s="101">
        <f t="shared" si="41"/>
        <v>0</v>
      </c>
      <c r="I525" s="113"/>
      <c r="J525" s="113"/>
      <c r="K525" s="113"/>
      <c r="L525" s="113"/>
      <c r="M525" s="113"/>
      <c r="N525" s="113"/>
      <c r="O525" s="113"/>
      <c r="P525" s="27"/>
      <c r="Q525" s="113"/>
      <c r="R525" s="113"/>
      <c r="S525" s="113"/>
      <c r="T525" s="113"/>
      <c r="U525" s="113"/>
      <c r="V525" s="113"/>
      <c r="W525" s="113"/>
      <c r="X525" s="28"/>
      <c r="Y525" s="221"/>
      <c r="Z525" s="221"/>
      <c r="AA525" s="221"/>
      <c r="AB525" s="221"/>
      <c r="AC525" s="221"/>
      <c r="AD525" s="221"/>
      <c r="AE525" s="221"/>
      <c r="AF525" s="28"/>
      <c r="AG525" s="221"/>
      <c r="AH525" s="221"/>
      <c r="AI525" s="221"/>
      <c r="AJ525" s="221"/>
      <c r="AK525" s="221"/>
      <c r="AL525" s="221"/>
      <c r="AM525" s="221"/>
      <c r="AN525" s="28"/>
      <c r="AO525" s="141"/>
      <c r="AP525" s="141"/>
      <c r="AQ525" s="141"/>
      <c r="AR525" s="79" t="str">
        <f t="shared" si="40"/>
        <v/>
      </c>
      <c r="AS525" s="139"/>
      <c r="AT525" s="139"/>
      <c r="AU525" s="28"/>
      <c r="AV525" s="215"/>
      <c r="AW525" s="215"/>
      <c r="AX525" s="28"/>
      <c r="AY525" s="140"/>
      <c r="AZ525" s="28"/>
      <c r="BA525" s="140"/>
      <c r="BB525" s="140"/>
      <c r="BC525" s="140"/>
      <c r="BD525" s="140"/>
      <c r="BE525" s="140"/>
      <c r="BF525" s="140"/>
      <c r="BG525" s="140"/>
      <c r="BH525" s="140"/>
      <c r="BI525" s="140"/>
      <c r="BJ525" s="140"/>
      <c r="BK525" s="140"/>
      <c r="BL525" s="140"/>
      <c r="BM525" s="140"/>
      <c r="BN525" s="140"/>
      <c r="BO525" s="140"/>
      <c r="BP525" s="140"/>
      <c r="BQ525" s="140"/>
      <c r="BR525" s="140"/>
      <c r="BS525" s="140"/>
      <c r="BT525" s="140"/>
      <c r="BU525" s="140"/>
      <c r="BV525" s="140"/>
      <c r="BW525" s="140"/>
      <c r="BX525" s="140"/>
      <c r="BY525" s="140"/>
      <c r="BZ525" s="140"/>
      <c r="CA525" s="140"/>
      <c r="CB525" s="140"/>
      <c r="CC525" s="140"/>
      <c r="CD525" s="140"/>
      <c r="CE525" s="140"/>
      <c r="CF525" s="140"/>
      <c r="CG525" s="140"/>
      <c r="CH525" s="140"/>
      <c r="CI525" s="140"/>
      <c r="CJ525" s="140"/>
      <c r="CK525" s="140"/>
      <c r="CL525" s="140"/>
      <c r="CM525" s="140"/>
      <c r="CN525" s="140"/>
      <c r="CO525" s="140"/>
      <c r="CP525" s="140"/>
      <c r="CQ525" s="140"/>
      <c r="CR525" s="140"/>
      <c r="CS525" s="140"/>
      <c r="CT525" s="140"/>
      <c r="CU525" s="140"/>
      <c r="CV525" s="140"/>
      <c r="CW525" s="140"/>
      <c r="CX525" s="140"/>
      <c r="CY525" s="103">
        <f t="shared" si="42"/>
        <v>0</v>
      </c>
      <c r="CZ525" s="78"/>
    </row>
    <row r="526" spans="1:104" x14ac:dyDescent="0.2">
      <c r="A526" s="26"/>
      <c r="B526" s="123">
        <f t="shared" si="43"/>
        <v>517</v>
      </c>
      <c r="C526" s="107"/>
      <c r="D526" s="111"/>
      <c r="F526" s="108"/>
      <c r="G526" s="120"/>
      <c r="H526" s="101">
        <f t="shared" si="41"/>
        <v>0</v>
      </c>
      <c r="I526" s="113"/>
      <c r="J526" s="113"/>
      <c r="K526" s="113"/>
      <c r="L526" s="113"/>
      <c r="M526" s="113"/>
      <c r="N526" s="113"/>
      <c r="O526" s="113"/>
      <c r="P526" s="27"/>
      <c r="Q526" s="113"/>
      <c r="R526" s="113"/>
      <c r="S526" s="113"/>
      <c r="T526" s="113"/>
      <c r="U526" s="113"/>
      <c r="V526" s="113"/>
      <c r="W526" s="113"/>
      <c r="X526" s="28"/>
      <c r="Y526" s="221"/>
      <c r="Z526" s="221"/>
      <c r="AA526" s="221"/>
      <c r="AB526" s="221"/>
      <c r="AC526" s="221"/>
      <c r="AD526" s="221"/>
      <c r="AE526" s="221"/>
      <c r="AF526" s="28"/>
      <c r="AG526" s="221"/>
      <c r="AH526" s="221"/>
      <c r="AI526" s="221"/>
      <c r="AJ526" s="221"/>
      <c r="AK526" s="221"/>
      <c r="AL526" s="221"/>
      <c r="AM526" s="221"/>
      <c r="AN526" s="28"/>
      <c r="AO526" s="141"/>
      <c r="AP526" s="141"/>
      <c r="AQ526" s="141"/>
      <c r="AR526" s="79" t="str">
        <f t="shared" si="40"/>
        <v/>
      </c>
      <c r="AS526" s="139"/>
      <c r="AT526" s="139"/>
      <c r="AU526" s="28"/>
      <c r="AV526" s="215"/>
      <c r="AW526" s="215"/>
      <c r="AX526" s="28"/>
      <c r="AY526" s="140"/>
      <c r="AZ526" s="28"/>
      <c r="BA526" s="140"/>
      <c r="BB526" s="140"/>
      <c r="BC526" s="140"/>
      <c r="BD526" s="140"/>
      <c r="BE526" s="140"/>
      <c r="BF526" s="140"/>
      <c r="BG526" s="140"/>
      <c r="BH526" s="140"/>
      <c r="BI526" s="140"/>
      <c r="BJ526" s="140"/>
      <c r="BK526" s="140"/>
      <c r="BL526" s="140"/>
      <c r="BM526" s="140"/>
      <c r="BN526" s="140"/>
      <c r="BO526" s="140"/>
      <c r="BP526" s="140"/>
      <c r="BQ526" s="140"/>
      <c r="BR526" s="140"/>
      <c r="BS526" s="140"/>
      <c r="BT526" s="140"/>
      <c r="BU526" s="140"/>
      <c r="BV526" s="140"/>
      <c r="BW526" s="140"/>
      <c r="BX526" s="140"/>
      <c r="BY526" s="140"/>
      <c r="BZ526" s="140"/>
      <c r="CA526" s="140"/>
      <c r="CB526" s="140"/>
      <c r="CC526" s="140"/>
      <c r="CD526" s="140"/>
      <c r="CE526" s="140"/>
      <c r="CF526" s="140"/>
      <c r="CG526" s="140"/>
      <c r="CH526" s="140"/>
      <c r="CI526" s="140"/>
      <c r="CJ526" s="140"/>
      <c r="CK526" s="140"/>
      <c r="CL526" s="140"/>
      <c r="CM526" s="140"/>
      <c r="CN526" s="140"/>
      <c r="CO526" s="140"/>
      <c r="CP526" s="140"/>
      <c r="CQ526" s="140"/>
      <c r="CR526" s="140"/>
      <c r="CS526" s="140"/>
      <c r="CT526" s="140"/>
      <c r="CU526" s="140"/>
      <c r="CV526" s="140"/>
      <c r="CW526" s="140"/>
      <c r="CX526" s="140"/>
      <c r="CY526" s="103">
        <f t="shared" si="42"/>
        <v>0</v>
      </c>
      <c r="CZ526" s="78"/>
    </row>
    <row r="527" spans="1:104" x14ac:dyDescent="0.2">
      <c r="A527" s="26"/>
      <c r="B527" s="123">
        <f t="shared" si="43"/>
        <v>518</v>
      </c>
      <c r="C527" s="107"/>
      <c r="D527" s="111"/>
      <c r="F527" s="108"/>
      <c r="G527" s="120"/>
      <c r="H527" s="101">
        <f t="shared" si="41"/>
        <v>0</v>
      </c>
      <c r="I527" s="113"/>
      <c r="J527" s="113"/>
      <c r="K527" s="113"/>
      <c r="L527" s="113"/>
      <c r="M527" s="113"/>
      <c r="N527" s="113"/>
      <c r="O527" s="113"/>
      <c r="P527" s="27"/>
      <c r="Q527" s="113"/>
      <c r="R527" s="113"/>
      <c r="S527" s="113"/>
      <c r="T527" s="113"/>
      <c r="U527" s="113"/>
      <c r="V527" s="113"/>
      <c r="W527" s="113"/>
      <c r="X527" s="28"/>
      <c r="Y527" s="221"/>
      <c r="Z527" s="221"/>
      <c r="AA527" s="221"/>
      <c r="AB527" s="221"/>
      <c r="AC527" s="221"/>
      <c r="AD527" s="221"/>
      <c r="AE527" s="221"/>
      <c r="AF527" s="28"/>
      <c r="AG527" s="221"/>
      <c r="AH527" s="221"/>
      <c r="AI527" s="221"/>
      <c r="AJ527" s="221"/>
      <c r="AK527" s="221"/>
      <c r="AL527" s="221"/>
      <c r="AM527" s="221"/>
      <c r="AN527" s="28"/>
      <c r="AO527" s="141"/>
      <c r="AP527" s="141"/>
      <c r="AQ527" s="141"/>
      <c r="AR527" s="79" t="str">
        <f t="shared" si="40"/>
        <v/>
      </c>
      <c r="AS527" s="139"/>
      <c r="AT527" s="139"/>
      <c r="AU527" s="28"/>
      <c r="AV527" s="215"/>
      <c r="AW527" s="215"/>
      <c r="AX527" s="28"/>
      <c r="AY527" s="140"/>
      <c r="AZ527" s="28"/>
      <c r="BA527" s="140"/>
      <c r="BB527" s="140"/>
      <c r="BC527" s="140"/>
      <c r="BD527" s="140"/>
      <c r="BE527" s="140"/>
      <c r="BF527" s="140"/>
      <c r="BG527" s="140"/>
      <c r="BH527" s="140"/>
      <c r="BI527" s="140"/>
      <c r="BJ527" s="140"/>
      <c r="BK527" s="140"/>
      <c r="BL527" s="140"/>
      <c r="BM527" s="140"/>
      <c r="BN527" s="140"/>
      <c r="BO527" s="140"/>
      <c r="BP527" s="140"/>
      <c r="BQ527" s="140"/>
      <c r="BR527" s="140"/>
      <c r="BS527" s="140"/>
      <c r="BT527" s="140"/>
      <c r="BU527" s="140"/>
      <c r="BV527" s="140"/>
      <c r="BW527" s="140"/>
      <c r="BX527" s="140"/>
      <c r="BY527" s="140"/>
      <c r="BZ527" s="140"/>
      <c r="CA527" s="140"/>
      <c r="CB527" s="140"/>
      <c r="CC527" s="140"/>
      <c r="CD527" s="140"/>
      <c r="CE527" s="140"/>
      <c r="CF527" s="140"/>
      <c r="CG527" s="140"/>
      <c r="CH527" s="140"/>
      <c r="CI527" s="140"/>
      <c r="CJ527" s="140"/>
      <c r="CK527" s="140"/>
      <c r="CL527" s="140"/>
      <c r="CM527" s="140"/>
      <c r="CN527" s="140"/>
      <c r="CO527" s="140"/>
      <c r="CP527" s="140"/>
      <c r="CQ527" s="140"/>
      <c r="CR527" s="140"/>
      <c r="CS527" s="140"/>
      <c r="CT527" s="140"/>
      <c r="CU527" s="140"/>
      <c r="CV527" s="140"/>
      <c r="CW527" s="140"/>
      <c r="CX527" s="140"/>
      <c r="CY527" s="103">
        <f t="shared" si="42"/>
        <v>0</v>
      </c>
      <c r="CZ527" s="78"/>
    </row>
    <row r="528" spans="1:104" x14ac:dyDescent="0.2">
      <c r="A528" s="26"/>
      <c r="B528" s="123">
        <f t="shared" si="43"/>
        <v>519</v>
      </c>
      <c r="C528" s="107"/>
      <c r="D528" s="111"/>
      <c r="F528" s="108"/>
      <c r="G528" s="120"/>
      <c r="H528" s="101">
        <f t="shared" si="41"/>
        <v>0</v>
      </c>
      <c r="I528" s="113"/>
      <c r="J528" s="113"/>
      <c r="K528" s="113"/>
      <c r="L528" s="113"/>
      <c r="M528" s="113"/>
      <c r="N528" s="113"/>
      <c r="O528" s="113"/>
      <c r="P528" s="27"/>
      <c r="Q528" s="113"/>
      <c r="R528" s="113"/>
      <c r="S528" s="113"/>
      <c r="T528" s="113"/>
      <c r="U528" s="113"/>
      <c r="V528" s="113"/>
      <c r="W528" s="113"/>
      <c r="X528" s="28"/>
      <c r="Y528" s="221"/>
      <c r="Z528" s="221"/>
      <c r="AA528" s="221"/>
      <c r="AB528" s="221"/>
      <c r="AC528" s="221"/>
      <c r="AD528" s="221"/>
      <c r="AE528" s="221"/>
      <c r="AF528" s="28"/>
      <c r="AG528" s="221"/>
      <c r="AH528" s="221"/>
      <c r="AI528" s="221"/>
      <c r="AJ528" s="221"/>
      <c r="AK528" s="221"/>
      <c r="AL528" s="221"/>
      <c r="AM528" s="221"/>
      <c r="AN528" s="28"/>
      <c r="AO528" s="141"/>
      <c r="AP528" s="141"/>
      <c r="AQ528" s="141"/>
      <c r="AR528" s="79" t="str">
        <f t="shared" si="40"/>
        <v/>
      </c>
      <c r="AS528" s="139"/>
      <c r="AT528" s="139"/>
      <c r="AU528" s="28"/>
      <c r="AV528" s="215"/>
      <c r="AW528" s="215"/>
      <c r="AX528" s="28"/>
      <c r="AY528" s="140"/>
      <c r="AZ528" s="28"/>
      <c r="BA528" s="140"/>
      <c r="BB528" s="140"/>
      <c r="BC528" s="140"/>
      <c r="BD528" s="140"/>
      <c r="BE528" s="140"/>
      <c r="BF528" s="140"/>
      <c r="BG528" s="140"/>
      <c r="BH528" s="140"/>
      <c r="BI528" s="140"/>
      <c r="BJ528" s="140"/>
      <c r="BK528" s="140"/>
      <c r="BL528" s="140"/>
      <c r="BM528" s="140"/>
      <c r="BN528" s="140"/>
      <c r="BO528" s="140"/>
      <c r="BP528" s="140"/>
      <c r="BQ528" s="140"/>
      <c r="BR528" s="140"/>
      <c r="BS528" s="140"/>
      <c r="BT528" s="140"/>
      <c r="BU528" s="140"/>
      <c r="BV528" s="140"/>
      <c r="BW528" s="140"/>
      <c r="BX528" s="140"/>
      <c r="BY528" s="140"/>
      <c r="BZ528" s="140"/>
      <c r="CA528" s="140"/>
      <c r="CB528" s="140"/>
      <c r="CC528" s="140"/>
      <c r="CD528" s="140"/>
      <c r="CE528" s="140"/>
      <c r="CF528" s="140"/>
      <c r="CG528" s="140"/>
      <c r="CH528" s="140"/>
      <c r="CI528" s="140"/>
      <c r="CJ528" s="140"/>
      <c r="CK528" s="140"/>
      <c r="CL528" s="140"/>
      <c r="CM528" s="140"/>
      <c r="CN528" s="140"/>
      <c r="CO528" s="140"/>
      <c r="CP528" s="140"/>
      <c r="CQ528" s="140"/>
      <c r="CR528" s="140"/>
      <c r="CS528" s="140"/>
      <c r="CT528" s="140"/>
      <c r="CU528" s="140"/>
      <c r="CV528" s="140"/>
      <c r="CW528" s="140"/>
      <c r="CX528" s="140"/>
      <c r="CY528" s="103">
        <f t="shared" si="42"/>
        <v>0</v>
      </c>
      <c r="CZ528" s="78"/>
    </row>
    <row r="529" spans="1:104" x14ac:dyDescent="0.2">
      <c r="A529" s="26"/>
      <c r="B529" s="123">
        <f t="shared" si="43"/>
        <v>520</v>
      </c>
      <c r="C529" s="107"/>
      <c r="D529" s="111"/>
      <c r="F529" s="108"/>
      <c r="G529" s="120"/>
      <c r="H529" s="101">
        <f t="shared" si="41"/>
        <v>0</v>
      </c>
      <c r="I529" s="113"/>
      <c r="J529" s="113"/>
      <c r="K529" s="113"/>
      <c r="L529" s="113"/>
      <c r="M529" s="113"/>
      <c r="N529" s="113"/>
      <c r="O529" s="113"/>
      <c r="P529" s="27"/>
      <c r="Q529" s="113"/>
      <c r="R529" s="113"/>
      <c r="S529" s="113"/>
      <c r="T529" s="113"/>
      <c r="U529" s="113"/>
      <c r="V529" s="113"/>
      <c r="W529" s="113"/>
      <c r="X529" s="28"/>
      <c r="Y529" s="221"/>
      <c r="Z529" s="221"/>
      <c r="AA529" s="221"/>
      <c r="AB529" s="221"/>
      <c r="AC529" s="221"/>
      <c r="AD529" s="221"/>
      <c r="AE529" s="221"/>
      <c r="AF529" s="28"/>
      <c r="AG529" s="221"/>
      <c r="AH529" s="221"/>
      <c r="AI529" s="221"/>
      <c r="AJ529" s="221"/>
      <c r="AK529" s="221"/>
      <c r="AL529" s="221"/>
      <c r="AM529" s="221"/>
      <c r="AN529" s="28"/>
      <c r="AO529" s="141"/>
      <c r="AP529" s="141"/>
      <c r="AQ529" s="141"/>
      <c r="AR529" s="79" t="str">
        <f t="shared" si="40"/>
        <v/>
      </c>
      <c r="AS529" s="139"/>
      <c r="AT529" s="139"/>
      <c r="AU529" s="28"/>
      <c r="AV529" s="215"/>
      <c r="AW529" s="215"/>
      <c r="AX529" s="28"/>
      <c r="AY529" s="140"/>
      <c r="AZ529" s="28"/>
      <c r="BA529" s="140"/>
      <c r="BB529" s="140"/>
      <c r="BC529" s="140"/>
      <c r="BD529" s="140"/>
      <c r="BE529" s="140"/>
      <c r="BF529" s="140"/>
      <c r="BG529" s="140"/>
      <c r="BH529" s="140"/>
      <c r="BI529" s="140"/>
      <c r="BJ529" s="140"/>
      <c r="BK529" s="140"/>
      <c r="BL529" s="140"/>
      <c r="BM529" s="140"/>
      <c r="BN529" s="140"/>
      <c r="BO529" s="140"/>
      <c r="BP529" s="140"/>
      <c r="BQ529" s="140"/>
      <c r="BR529" s="140"/>
      <c r="BS529" s="140"/>
      <c r="BT529" s="140"/>
      <c r="BU529" s="140"/>
      <c r="BV529" s="140"/>
      <c r="BW529" s="140"/>
      <c r="BX529" s="140"/>
      <c r="BY529" s="140"/>
      <c r="BZ529" s="140"/>
      <c r="CA529" s="140"/>
      <c r="CB529" s="140"/>
      <c r="CC529" s="140"/>
      <c r="CD529" s="140"/>
      <c r="CE529" s="140"/>
      <c r="CF529" s="140"/>
      <c r="CG529" s="140"/>
      <c r="CH529" s="140"/>
      <c r="CI529" s="140"/>
      <c r="CJ529" s="140"/>
      <c r="CK529" s="140"/>
      <c r="CL529" s="140"/>
      <c r="CM529" s="140"/>
      <c r="CN529" s="140"/>
      <c r="CO529" s="140"/>
      <c r="CP529" s="140"/>
      <c r="CQ529" s="140"/>
      <c r="CR529" s="140"/>
      <c r="CS529" s="140"/>
      <c r="CT529" s="140"/>
      <c r="CU529" s="140"/>
      <c r="CV529" s="140"/>
      <c r="CW529" s="140"/>
      <c r="CX529" s="140"/>
      <c r="CY529" s="103">
        <f t="shared" si="42"/>
        <v>0</v>
      </c>
      <c r="CZ529" s="78"/>
    </row>
    <row r="530" spans="1:104" x14ac:dyDescent="0.2">
      <c r="A530" s="26"/>
      <c r="B530" s="123">
        <f t="shared" si="43"/>
        <v>521</v>
      </c>
      <c r="C530" s="107"/>
      <c r="D530" s="111"/>
      <c r="F530" s="108"/>
      <c r="G530" s="120"/>
      <c r="H530" s="101">
        <f t="shared" si="41"/>
        <v>0</v>
      </c>
      <c r="I530" s="113"/>
      <c r="J530" s="113"/>
      <c r="K530" s="113"/>
      <c r="L530" s="113"/>
      <c r="M530" s="113"/>
      <c r="N530" s="113"/>
      <c r="O530" s="113"/>
      <c r="P530" s="27"/>
      <c r="Q530" s="113"/>
      <c r="R530" s="113"/>
      <c r="S530" s="113"/>
      <c r="T530" s="113"/>
      <c r="U530" s="113"/>
      <c r="V530" s="113"/>
      <c r="W530" s="113"/>
      <c r="X530" s="28"/>
      <c r="Y530" s="221"/>
      <c r="Z530" s="221"/>
      <c r="AA530" s="221"/>
      <c r="AB530" s="221"/>
      <c r="AC530" s="221"/>
      <c r="AD530" s="221"/>
      <c r="AE530" s="221"/>
      <c r="AF530" s="28"/>
      <c r="AG530" s="221"/>
      <c r="AH530" s="221"/>
      <c r="AI530" s="221"/>
      <c r="AJ530" s="221"/>
      <c r="AK530" s="221"/>
      <c r="AL530" s="221"/>
      <c r="AM530" s="221"/>
      <c r="AN530" s="28"/>
      <c r="AO530" s="141"/>
      <c r="AP530" s="141"/>
      <c r="AQ530" s="141"/>
      <c r="AR530" s="79" t="str">
        <f t="shared" si="40"/>
        <v/>
      </c>
      <c r="AS530" s="139"/>
      <c r="AT530" s="139"/>
      <c r="AU530" s="28"/>
      <c r="AV530" s="215"/>
      <c r="AW530" s="215"/>
      <c r="AX530" s="28"/>
      <c r="AY530" s="140"/>
      <c r="AZ530" s="28"/>
      <c r="BA530" s="140"/>
      <c r="BB530" s="140"/>
      <c r="BC530" s="140"/>
      <c r="BD530" s="140"/>
      <c r="BE530" s="140"/>
      <c r="BF530" s="140"/>
      <c r="BG530" s="140"/>
      <c r="BH530" s="140"/>
      <c r="BI530" s="140"/>
      <c r="BJ530" s="140"/>
      <c r="BK530" s="140"/>
      <c r="BL530" s="140"/>
      <c r="BM530" s="140"/>
      <c r="BN530" s="140"/>
      <c r="BO530" s="140"/>
      <c r="BP530" s="140"/>
      <c r="BQ530" s="140"/>
      <c r="BR530" s="140"/>
      <c r="BS530" s="140"/>
      <c r="BT530" s="140"/>
      <c r="BU530" s="140"/>
      <c r="BV530" s="140"/>
      <c r="BW530" s="140"/>
      <c r="BX530" s="140"/>
      <c r="BY530" s="140"/>
      <c r="BZ530" s="140"/>
      <c r="CA530" s="140"/>
      <c r="CB530" s="140"/>
      <c r="CC530" s="140"/>
      <c r="CD530" s="140"/>
      <c r="CE530" s="140"/>
      <c r="CF530" s="140"/>
      <c r="CG530" s="140"/>
      <c r="CH530" s="140"/>
      <c r="CI530" s="140"/>
      <c r="CJ530" s="140"/>
      <c r="CK530" s="140"/>
      <c r="CL530" s="140"/>
      <c r="CM530" s="140"/>
      <c r="CN530" s="140"/>
      <c r="CO530" s="140"/>
      <c r="CP530" s="140"/>
      <c r="CQ530" s="140"/>
      <c r="CR530" s="140"/>
      <c r="CS530" s="140"/>
      <c r="CT530" s="140"/>
      <c r="CU530" s="140"/>
      <c r="CV530" s="140"/>
      <c r="CW530" s="140"/>
      <c r="CX530" s="140"/>
      <c r="CY530" s="103">
        <f t="shared" si="42"/>
        <v>0</v>
      </c>
      <c r="CZ530" s="78"/>
    </row>
    <row r="531" spans="1:104" x14ac:dyDescent="0.2">
      <c r="A531" s="26"/>
      <c r="B531" s="123">
        <f t="shared" si="43"/>
        <v>522</v>
      </c>
      <c r="C531" s="107"/>
      <c r="D531" s="111"/>
      <c r="F531" s="108"/>
      <c r="G531" s="120"/>
      <c r="H531" s="101">
        <f t="shared" si="41"/>
        <v>0</v>
      </c>
      <c r="I531" s="113"/>
      <c r="J531" s="113"/>
      <c r="K531" s="113"/>
      <c r="L531" s="113"/>
      <c r="M531" s="113"/>
      <c r="N531" s="113"/>
      <c r="O531" s="113"/>
      <c r="P531" s="27"/>
      <c r="Q531" s="113"/>
      <c r="R531" s="113"/>
      <c r="S531" s="113"/>
      <c r="T531" s="113"/>
      <c r="U531" s="113"/>
      <c r="V531" s="113"/>
      <c r="W531" s="113"/>
      <c r="X531" s="28"/>
      <c r="Y531" s="221"/>
      <c r="Z531" s="221"/>
      <c r="AA531" s="221"/>
      <c r="AB531" s="221"/>
      <c r="AC531" s="221"/>
      <c r="AD531" s="221"/>
      <c r="AE531" s="221"/>
      <c r="AF531" s="28"/>
      <c r="AG531" s="221"/>
      <c r="AH531" s="221"/>
      <c r="AI531" s="221"/>
      <c r="AJ531" s="221"/>
      <c r="AK531" s="221"/>
      <c r="AL531" s="221"/>
      <c r="AM531" s="221"/>
      <c r="AN531" s="28"/>
      <c r="AO531" s="141"/>
      <c r="AP531" s="141"/>
      <c r="AQ531" s="141"/>
      <c r="AR531" s="79" t="str">
        <f t="shared" si="40"/>
        <v/>
      </c>
      <c r="AS531" s="139"/>
      <c r="AT531" s="139"/>
      <c r="AU531" s="28"/>
      <c r="AV531" s="215"/>
      <c r="AW531" s="215"/>
      <c r="AX531" s="28"/>
      <c r="AY531" s="140"/>
      <c r="AZ531" s="28"/>
      <c r="BA531" s="140"/>
      <c r="BB531" s="140"/>
      <c r="BC531" s="140"/>
      <c r="BD531" s="140"/>
      <c r="BE531" s="140"/>
      <c r="BF531" s="140"/>
      <c r="BG531" s="140"/>
      <c r="BH531" s="140"/>
      <c r="BI531" s="140"/>
      <c r="BJ531" s="140"/>
      <c r="BK531" s="140"/>
      <c r="BL531" s="140"/>
      <c r="BM531" s="140"/>
      <c r="BN531" s="140"/>
      <c r="BO531" s="140"/>
      <c r="BP531" s="140"/>
      <c r="BQ531" s="140"/>
      <c r="BR531" s="140"/>
      <c r="BS531" s="140"/>
      <c r="BT531" s="140"/>
      <c r="BU531" s="140"/>
      <c r="BV531" s="140"/>
      <c r="BW531" s="140"/>
      <c r="BX531" s="140"/>
      <c r="BY531" s="140"/>
      <c r="BZ531" s="140"/>
      <c r="CA531" s="140"/>
      <c r="CB531" s="140"/>
      <c r="CC531" s="140"/>
      <c r="CD531" s="140"/>
      <c r="CE531" s="140"/>
      <c r="CF531" s="140"/>
      <c r="CG531" s="140"/>
      <c r="CH531" s="140"/>
      <c r="CI531" s="140"/>
      <c r="CJ531" s="140"/>
      <c r="CK531" s="140"/>
      <c r="CL531" s="140"/>
      <c r="CM531" s="140"/>
      <c r="CN531" s="140"/>
      <c r="CO531" s="140"/>
      <c r="CP531" s="140"/>
      <c r="CQ531" s="140"/>
      <c r="CR531" s="140"/>
      <c r="CS531" s="140"/>
      <c r="CT531" s="140"/>
      <c r="CU531" s="140"/>
      <c r="CV531" s="140"/>
      <c r="CW531" s="140"/>
      <c r="CX531" s="140"/>
      <c r="CY531" s="103">
        <f t="shared" si="42"/>
        <v>0</v>
      </c>
      <c r="CZ531" s="78"/>
    </row>
    <row r="532" spans="1:104" x14ac:dyDescent="0.2">
      <c r="A532" s="26"/>
      <c r="B532" s="123">
        <f t="shared" si="43"/>
        <v>523</v>
      </c>
      <c r="C532" s="107"/>
      <c r="D532" s="111"/>
      <c r="F532" s="108"/>
      <c r="G532" s="120"/>
      <c r="H532" s="101">
        <f t="shared" si="41"/>
        <v>0</v>
      </c>
      <c r="I532" s="113"/>
      <c r="J532" s="113"/>
      <c r="K532" s="113"/>
      <c r="L532" s="113"/>
      <c r="M532" s="113"/>
      <c r="N532" s="113"/>
      <c r="O532" s="113"/>
      <c r="P532" s="27"/>
      <c r="Q532" s="113"/>
      <c r="R532" s="113"/>
      <c r="S532" s="113"/>
      <c r="T532" s="113"/>
      <c r="U532" s="113"/>
      <c r="V532" s="113"/>
      <c r="W532" s="113"/>
      <c r="X532" s="28"/>
      <c r="Y532" s="221"/>
      <c r="Z532" s="221"/>
      <c r="AA532" s="221"/>
      <c r="AB532" s="221"/>
      <c r="AC532" s="221"/>
      <c r="AD532" s="221"/>
      <c r="AE532" s="221"/>
      <c r="AF532" s="28"/>
      <c r="AG532" s="221"/>
      <c r="AH532" s="221"/>
      <c r="AI532" s="221"/>
      <c r="AJ532" s="221"/>
      <c r="AK532" s="221"/>
      <c r="AL532" s="221"/>
      <c r="AM532" s="221"/>
      <c r="AN532" s="28"/>
      <c r="AO532" s="141"/>
      <c r="AP532" s="141"/>
      <c r="AQ532" s="141"/>
      <c r="AR532" s="79" t="str">
        <f t="shared" si="40"/>
        <v/>
      </c>
      <c r="AS532" s="139"/>
      <c r="AT532" s="139"/>
      <c r="AU532" s="28"/>
      <c r="AV532" s="215"/>
      <c r="AW532" s="215"/>
      <c r="AX532" s="28"/>
      <c r="AY532" s="140"/>
      <c r="AZ532" s="28"/>
      <c r="BA532" s="140"/>
      <c r="BB532" s="140"/>
      <c r="BC532" s="140"/>
      <c r="BD532" s="140"/>
      <c r="BE532" s="140"/>
      <c r="BF532" s="140"/>
      <c r="BG532" s="140"/>
      <c r="BH532" s="140"/>
      <c r="BI532" s="140"/>
      <c r="BJ532" s="140"/>
      <c r="BK532" s="140"/>
      <c r="BL532" s="140"/>
      <c r="BM532" s="140"/>
      <c r="BN532" s="140"/>
      <c r="BO532" s="140"/>
      <c r="BP532" s="140"/>
      <c r="BQ532" s="140"/>
      <c r="BR532" s="140"/>
      <c r="BS532" s="140"/>
      <c r="BT532" s="140"/>
      <c r="BU532" s="140"/>
      <c r="BV532" s="140"/>
      <c r="BW532" s="140"/>
      <c r="BX532" s="140"/>
      <c r="BY532" s="140"/>
      <c r="BZ532" s="140"/>
      <c r="CA532" s="140"/>
      <c r="CB532" s="140"/>
      <c r="CC532" s="140"/>
      <c r="CD532" s="140"/>
      <c r="CE532" s="140"/>
      <c r="CF532" s="140"/>
      <c r="CG532" s="140"/>
      <c r="CH532" s="140"/>
      <c r="CI532" s="140"/>
      <c r="CJ532" s="140"/>
      <c r="CK532" s="140"/>
      <c r="CL532" s="140"/>
      <c r="CM532" s="140"/>
      <c r="CN532" s="140"/>
      <c r="CO532" s="140"/>
      <c r="CP532" s="140"/>
      <c r="CQ532" s="140"/>
      <c r="CR532" s="140"/>
      <c r="CS532" s="140"/>
      <c r="CT532" s="140"/>
      <c r="CU532" s="140"/>
      <c r="CV532" s="140"/>
      <c r="CW532" s="140"/>
      <c r="CX532" s="140"/>
      <c r="CY532" s="103">
        <f t="shared" si="42"/>
        <v>0</v>
      </c>
      <c r="CZ532" s="78"/>
    </row>
    <row r="533" spans="1:104" x14ac:dyDescent="0.2">
      <c r="A533" s="26"/>
      <c r="B533" s="123">
        <f t="shared" si="43"/>
        <v>524</v>
      </c>
      <c r="C533" s="107"/>
      <c r="D533" s="111"/>
      <c r="F533" s="108"/>
      <c r="G533" s="120"/>
      <c r="H533" s="101">
        <f t="shared" si="41"/>
        <v>0</v>
      </c>
      <c r="I533" s="113"/>
      <c r="J533" s="113"/>
      <c r="K533" s="113"/>
      <c r="L533" s="113"/>
      <c r="M533" s="113"/>
      <c r="N533" s="113"/>
      <c r="O533" s="113"/>
      <c r="P533" s="27"/>
      <c r="Q533" s="113"/>
      <c r="R533" s="113"/>
      <c r="S533" s="113"/>
      <c r="T533" s="113"/>
      <c r="U533" s="113"/>
      <c r="V533" s="113"/>
      <c r="W533" s="113"/>
      <c r="X533" s="28"/>
      <c r="Y533" s="221"/>
      <c r="Z533" s="221"/>
      <c r="AA533" s="221"/>
      <c r="AB533" s="221"/>
      <c r="AC533" s="221"/>
      <c r="AD533" s="221"/>
      <c r="AE533" s="221"/>
      <c r="AF533" s="28"/>
      <c r="AG533" s="221"/>
      <c r="AH533" s="221"/>
      <c r="AI533" s="221"/>
      <c r="AJ533" s="221"/>
      <c r="AK533" s="221"/>
      <c r="AL533" s="221"/>
      <c r="AM533" s="221"/>
      <c r="AN533" s="28"/>
      <c r="AO533" s="141"/>
      <c r="AP533" s="141"/>
      <c r="AQ533" s="141"/>
      <c r="AR533" s="79" t="str">
        <f t="shared" si="40"/>
        <v/>
      </c>
      <c r="AS533" s="139"/>
      <c r="AT533" s="139"/>
      <c r="AU533" s="28"/>
      <c r="AV533" s="215"/>
      <c r="AW533" s="215"/>
      <c r="AX533" s="28"/>
      <c r="AY533" s="140"/>
      <c r="AZ533" s="28"/>
      <c r="BA533" s="140"/>
      <c r="BB533" s="140"/>
      <c r="BC533" s="140"/>
      <c r="BD533" s="140"/>
      <c r="BE533" s="140"/>
      <c r="BF533" s="140"/>
      <c r="BG533" s="140"/>
      <c r="BH533" s="140"/>
      <c r="BI533" s="140"/>
      <c r="BJ533" s="140"/>
      <c r="BK533" s="140"/>
      <c r="BL533" s="140"/>
      <c r="BM533" s="140"/>
      <c r="BN533" s="140"/>
      <c r="BO533" s="140"/>
      <c r="BP533" s="140"/>
      <c r="BQ533" s="140"/>
      <c r="BR533" s="140"/>
      <c r="BS533" s="140"/>
      <c r="BT533" s="140"/>
      <c r="BU533" s="140"/>
      <c r="BV533" s="140"/>
      <c r="BW533" s="140"/>
      <c r="BX533" s="140"/>
      <c r="BY533" s="140"/>
      <c r="BZ533" s="140"/>
      <c r="CA533" s="140"/>
      <c r="CB533" s="140"/>
      <c r="CC533" s="140"/>
      <c r="CD533" s="140"/>
      <c r="CE533" s="140"/>
      <c r="CF533" s="140"/>
      <c r="CG533" s="140"/>
      <c r="CH533" s="140"/>
      <c r="CI533" s="140"/>
      <c r="CJ533" s="140"/>
      <c r="CK533" s="140"/>
      <c r="CL533" s="140"/>
      <c r="CM533" s="140"/>
      <c r="CN533" s="140"/>
      <c r="CO533" s="140"/>
      <c r="CP533" s="140"/>
      <c r="CQ533" s="140"/>
      <c r="CR533" s="140"/>
      <c r="CS533" s="140"/>
      <c r="CT533" s="140"/>
      <c r="CU533" s="140"/>
      <c r="CV533" s="140"/>
      <c r="CW533" s="140"/>
      <c r="CX533" s="140"/>
      <c r="CY533" s="103">
        <f t="shared" si="42"/>
        <v>0</v>
      </c>
      <c r="CZ533" s="78"/>
    </row>
    <row r="534" spans="1:104" x14ac:dyDescent="0.2">
      <c r="A534" s="26"/>
      <c r="B534" s="123">
        <f t="shared" si="43"/>
        <v>525</v>
      </c>
      <c r="C534" s="107"/>
      <c r="D534" s="111"/>
      <c r="F534" s="108"/>
      <c r="G534" s="120"/>
      <c r="H534" s="101">
        <f t="shared" si="41"/>
        <v>0</v>
      </c>
      <c r="I534" s="113"/>
      <c r="J534" s="113"/>
      <c r="K534" s="113"/>
      <c r="L534" s="113"/>
      <c r="M534" s="113"/>
      <c r="N534" s="113"/>
      <c r="O534" s="113"/>
      <c r="P534" s="27"/>
      <c r="Q534" s="113"/>
      <c r="R534" s="113"/>
      <c r="S534" s="113"/>
      <c r="T534" s="113"/>
      <c r="U534" s="113"/>
      <c r="V534" s="113"/>
      <c r="W534" s="113"/>
      <c r="X534" s="28"/>
      <c r="Y534" s="221"/>
      <c r="Z534" s="221"/>
      <c r="AA534" s="221"/>
      <c r="AB534" s="221"/>
      <c r="AC534" s="221"/>
      <c r="AD534" s="221"/>
      <c r="AE534" s="221"/>
      <c r="AF534" s="28"/>
      <c r="AG534" s="221"/>
      <c r="AH534" s="221"/>
      <c r="AI534" s="221"/>
      <c r="AJ534" s="221"/>
      <c r="AK534" s="221"/>
      <c r="AL534" s="221"/>
      <c r="AM534" s="221"/>
      <c r="AN534" s="28"/>
      <c r="AO534" s="141"/>
      <c r="AP534" s="141"/>
      <c r="AQ534" s="141"/>
      <c r="AR534" s="79" t="str">
        <f t="shared" si="40"/>
        <v/>
      </c>
      <c r="AS534" s="139"/>
      <c r="AT534" s="139"/>
      <c r="AU534" s="28"/>
      <c r="AV534" s="215"/>
      <c r="AW534" s="215"/>
      <c r="AX534" s="28"/>
      <c r="AY534" s="140"/>
      <c r="AZ534" s="28"/>
      <c r="BA534" s="140"/>
      <c r="BB534" s="140"/>
      <c r="BC534" s="140"/>
      <c r="BD534" s="140"/>
      <c r="BE534" s="140"/>
      <c r="BF534" s="140"/>
      <c r="BG534" s="140"/>
      <c r="BH534" s="140"/>
      <c r="BI534" s="140"/>
      <c r="BJ534" s="140"/>
      <c r="BK534" s="140"/>
      <c r="BL534" s="140"/>
      <c r="BM534" s="140"/>
      <c r="BN534" s="140"/>
      <c r="BO534" s="140"/>
      <c r="BP534" s="140"/>
      <c r="BQ534" s="140"/>
      <c r="BR534" s="140"/>
      <c r="BS534" s="140"/>
      <c r="BT534" s="140"/>
      <c r="BU534" s="140"/>
      <c r="BV534" s="140"/>
      <c r="BW534" s="140"/>
      <c r="BX534" s="140"/>
      <c r="BY534" s="140"/>
      <c r="BZ534" s="140"/>
      <c r="CA534" s="140"/>
      <c r="CB534" s="140"/>
      <c r="CC534" s="140"/>
      <c r="CD534" s="140"/>
      <c r="CE534" s="140"/>
      <c r="CF534" s="140"/>
      <c r="CG534" s="140"/>
      <c r="CH534" s="140"/>
      <c r="CI534" s="140"/>
      <c r="CJ534" s="140"/>
      <c r="CK534" s="140"/>
      <c r="CL534" s="140"/>
      <c r="CM534" s="140"/>
      <c r="CN534" s="140"/>
      <c r="CO534" s="140"/>
      <c r="CP534" s="140"/>
      <c r="CQ534" s="140"/>
      <c r="CR534" s="140"/>
      <c r="CS534" s="140"/>
      <c r="CT534" s="140"/>
      <c r="CU534" s="140"/>
      <c r="CV534" s="140"/>
      <c r="CW534" s="140"/>
      <c r="CX534" s="140"/>
      <c r="CY534" s="103">
        <f t="shared" si="42"/>
        <v>0</v>
      </c>
      <c r="CZ534" s="78"/>
    </row>
    <row r="535" spans="1:104" x14ac:dyDescent="0.2">
      <c r="A535" s="26"/>
      <c r="B535" s="123">
        <f t="shared" si="43"/>
        <v>526</v>
      </c>
      <c r="C535" s="107"/>
      <c r="D535" s="111"/>
      <c r="F535" s="108"/>
      <c r="G535" s="120"/>
      <c r="H535" s="101">
        <f t="shared" si="41"/>
        <v>0</v>
      </c>
      <c r="I535" s="113"/>
      <c r="J535" s="113"/>
      <c r="K535" s="113"/>
      <c r="L535" s="113"/>
      <c r="M535" s="113"/>
      <c r="N535" s="113"/>
      <c r="O535" s="113"/>
      <c r="P535" s="27"/>
      <c r="Q535" s="113"/>
      <c r="R535" s="113"/>
      <c r="S535" s="113"/>
      <c r="T535" s="113"/>
      <c r="U535" s="113"/>
      <c r="V535" s="113"/>
      <c r="W535" s="113"/>
      <c r="X535" s="28"/>
      <c r="Y535" s="221"/>
      <c r="Z535" s="221"/>
      <c r="AA535" s="221"/>
      <c r="AB535" s="221"/>
      <c r="AC535" s="221"/>
      <c r="AD535" s="221"/>
      <c r="AE535" s="221"/>
      <c r="AF535" s="28"/>
      <c r="AG535" s="221"/>
      <c r="AH535" s="221"/>
      <c r="AI535" s="221"/>
      <c r="AJ535" s="221"/>
      <c r="AK535" s="221"/>
      <c r="AL535" s="221"/>
      <c r="AM535" s="221"/>
      <c r="AN535" s="28"/>
      <c r="AO535" s="141"/>
      <c r="AP535" s="141"/>
      <c r="AQ535" s="141"/>
      <c r="AR535" s="79" t="str">
        <f t="shared" si="40"/>
        <v/>
      </c>
      <c r="AS535" s="139"/>
      <c r="AT535" s="139"/>
      <c r="AU535" s="28"/>
      <c r="AV535" s="215"/>
      <c r="AW535" s="215"/>
      <c r="AX535" s="28"/>
      <c r="AY535" s="140"/>
      <c r="AZ535" s="28"/>
      <c r="BA535" s="140"/>
      <c r="BB535" s="140"/>
      <c r="BC535" s="140"/>
      <c r="BD535" s="140"/>
      <c r="BE535" s="140"/>
      <c r="BF535" s="140"/>
      <c r="BG535" s="140"/>
      <c r="BH535" s="140"/>
      <c r="BI535" s="140"/>
      <c r="BJ535" s="140"/>
      <c r="BK535" s="140"/>
      <c r="BL535" s="140"/>
      <c r="BM535" s="140"/>
      <c r="BN535" s="140"/>
      <c r="BO535" s="140"/>
      <c r="BP535" s="140"/>
      <c r="BQ535" s="140"/>
      <c r="BR535" s="140"/>
      <c r="BS535" s="140"/>
      <c r="BT535" s="140"/>
      <c r="BU535" s="140"/>
      <c r="BV535" s="140"/>
      <c r="BW535" s="140"/>
      <c r="BX535" s="140"/>
      <c r="BY535" s="140"/>
      <c r="BZ535" s="140"/>
      <c r="CA535" s="140"/>
      <c r="CB535" s="140"/>
      <c r="CC535" s="140"/>
      <c r="CD535" s="140"/>
      <c r="CE535" s="140"/>
      <c r="CF535" s="140"/>
      <c r="CG535" s="140"/>
      <c r="CH535" s="140"/>
      <c r="CI535" s="140"/>
      <c r="CJ535" s="140"/>
      <c r="CK535" s="140"/>
      <c r="CL535" s="140"/>
      <c r="CM535" s="140"/>
      <c r="CN535" s="140"/>
      <c r="CO535" s="140"/>
      <c r="CP535" s="140"/>
      <c r="CQ535" s="140"/>
      <c r="CR535" s="140"/>
      <c r="CS535" s="140"/>
      <c r="CT535" s="140"/>
      <c r="CU535" s="140"/>
      <c r="CV535" s="140"/>
      <c r="CW535" s="140"/>
      <c r="CX535" s="140"/>
      <c r="CY535" s="103">
        <f t="shared" si="42"/>
        <v>0</v>
      </c>
      <c r="CZ535" s="78"/>
    </row>
    <row r="536" spans="1:104" x14ac:dyDescent="0.2">
      <c r="A536" s="26"/>
      <c r="B536" s="123">
        <f t="shared" si="43"/>
        <v>527</v>
      </c>
      <c r="C536" s="107"/>
      <c r="D536" s="111"/>
      <c r="F536" s="108"/>
      <c r="G536" s="120"/>
      <c r="H536" s="101">
        <f t="shared" si="41"/>
        <v>0</v>
      </c>
      <c r="I536" s="113"/>
      <c r="J536" s="113"/>
      <c r="K536" s="113"/>
      <c r="L536" s="113"/>
      <c r="M536" s="113"/>
      <c r="N536" s="113"/>
      <c r="O536" s="113"/>
      <c r="P536" s="27"/>
      <c r="Q536" s="113"/>
      <c r="R536" s="113"/>
      <c r="S536" s="113"/>
      <c r="T536" s="113"/>
      <c r="U536" s="113"/>
      <c r="V536" s="113"/>
      <c r="W536" s="113"/>
      <c r="X536" s="28"/>
      <c r="Y536" s="221"/>
      <c r="Z536" s="221"/>
      <c r="AA536" s="221"/>
      <c r="AB536" s="221"/>
      <c r="AC536" s="221"/>
      <c r="AD536" s="221"/>
      <c r="AE536" s="221"/>
      <c r="AF536" s="28"/>
      <c r="AG536" s="221"/>
      <c r="AH536" s="221"/>
      <c r="AI536" s="221"/>
      <c r="AJ536" s="221"/>
      <c r="AK536" s="221"/>
      <c r="AL536" s="221"/>
      <c r="AM536" s="221"/>
      <c r="AN536" s="28"/>
      <c r="AO536" s="141"/>
      <c r="AP536" s="141"/>
      <c r="AQ536" s="141"/>
      <c r="AR536" s="79" t="str">
        <f t="shared" si="40"/>
        <v/>
      </c>
      <c r="AS536" s="139"/>
      <c r="AT536" s="139"/>
      <c r="AU536" s="28"/>
      <c r="AV536" s="215"/>
      <c r="AW536" s="215"/>
      <c r="AX536" s="28"/>
      <c r="AY536" s="140"/>
      <c r="AZ536" s="28"/>
      <c r="BA536" s="140"/>
      <c r="BB536" s="140"/>
      <c r="BC536" s="140"/>
      <c r="BD536" s="140"/>
      <c r="BE536" s="140"/>
      <c r="BF536" s="140"/>
      <c r="BG536" s="140"/>
      <c r="BH536" s="140"/>
      <c r="BI536" s="140"/>
      <c r="BJ536" s="140"/>
      <c r="BK536" s="140"/>
      <c r="BL536" s="140"/>
      <c r="BM536" s="140"/>
      <c r="BN536" s="140"/>
      <c r="BO536" s="140"/>
      <c r="BP536" s="140"/>
      <c r="BQ536" s="140"/>
      <c r="BR536" s="140"/>
      <c r="BS536" s="140"/>
      <c r="BT536" s="140"/>
      <c r="BU536" s="140"/>
      <c r="BV536" s="140"/>
      <c r="BW536" s="140"/>
      <c r="BX536" s="140"/>
      <c r="BY536" s="140"/>
      <c r="BZ536" s="140"/>
      <c r="CA536" s="140"/>
      <c r="CB536" s="140"/>
      <c r="CC536" s="140"/>
      <c r="CD536" s="140"/>
      <c r="CE536" s="140"/>
      <c r="CF536" s="140"/>
      <c r="CG536" s="140"/>
      <c r="CH536" s="140"/>
      <c r="CI536" s="140"/>
      <c r="CJ536" s="140"/>
      <c r="CK536" s="140"/>
      <c r="CL536" s="140"/>
      <c r="CM536" s="140"/>
      <c r="CN536" s="140"/>
      <c r="CO536" s="140"/>
      <c r="CP536" s="140"/>
      <c r="CQ536" s="140"/>
      <c r="CR536" s="140"/>
      <c r="CS536" s="140"/>
      <c r="CT536" s="140"/>
      <c r="CU536" s="140"/>
      <c r="CV536" s="140"/>
      <c r="CW536" s="140"/>
      <c r="CX536" s="140"/>
      <c r="CY536" s="103">
        <f t="shared" si="42"/>
        <v>0</v>
      </c>
      <c r="CZ536" s="78"/>
    </row>
    <row r="537" spans="1:104" x14ac:dyDescent="0.2">
      <c r="A537" s="26"/>
      <c r="B537" s="123">
        <f t="shared" si="43"/>
        <v>528</v>
      </c>
      <c r="C537" s="107"/>
      <c r="D537" s="111"/>
      <c r="F537" s="108"/>
      <c r="G537" s="120"/>
      <c r="H537" s="101">
        <f t="shared" si="41"/>
        <v>0</v>
      </c>
      <c r="I537" s="113"/>
      <c r="J537" s="113"/>
      <c r="K537" s="113"/>
      <c r="L537" s="113"/>
      <c r="M537" s="113"/>
      <c r="N537" s="113"/>
      <c r="O537" s="113"/>
      <c r="P537" s="27"/>
      <c r="Q537" s="113"/>
      <c r="R537" s="113"/>
      <c r="S537" s="113"/>
      <c r="T537" s="113"/>
      <c r="U537" s="113"/>
      <c r="V537" s="113"/>
      <c r="W537" s="113"/>
      <c r="X537" s="28"/>
      <c r="Y537" s="221"/>
      <c r="Z537" s="221"/>
      <c r="AA537" s="221"/>
      <c r="AB537" s="221"/>
      <c r="AC537" s="221"/>
      <c r="AD537" s="221"/>
      <c r="AE537" s="221"/>
      <c r="AF537" s="28"/>
      <c r="AG537" s="221"/>
      <c r="AH537" s="221"/>
      <c r="AI537" s="221"/>
      <c r="AJ537" s="221"/>
      <c r="AK537" s="221"/>
      <c r="AL537" s="221"/>
      <c r="AM537" s="221"/>
      <c r="AN537" s="28"/>
      <c r="AO537" s="141"/>
      <c r="AP537" s="141"/>
      <c r="AQ537" s="141"/>
      <c r="AR537" s="79" t="str">
        <f t="shared" si="40"/>
        <v/>
      </c>
      <c r="AS537" s="139"/>
      <c r="AT537" s="139"/>
      <c r="AU537" s="28"/>
      <c r="AV537" s="215"/>
      <c r="AW537" s="215"/>
      <c r="AX537" s="28"/>
      <c r="AY537" s="140"/>
      <c r="AZ537" s="28"/>
      <c r="BA537" s="140"/>
      <c r="BB537" s="140"/>
      <c r="BC537" s="140"/>
      <c r="BD537" s="140"/>
      <c r="BE537" s="140"/>
      <c r="BF537" s="140"/>
      <c r="BG537" s="140"/>
      <c r="BH537" s="140"/>
      <c r="BI537" s="140"/>
      <c r="BJ537" s="140"/>
      <c r="BK537" s="140"/>
      <c r="BL537" s="140"/>
      <c r="BM537" s="140"/>
      <c r="BN537" s="140"/>
      <c r="BO537" s="140"/>
      <c r="BP537" s="140"/>
      <c r="BQ537" s="140"/>
      <c r="BR537" s="140"/>
      <c r="BS537" s="140"/>
      <c r="BT537" s="140"/>
      <c r="BU537" s="140"/>
      <c r="BV537" s="140"/>
      <c r="BW537" s="140"/>
      <c r="BX537" s="140"/>
      <c r="BY537" s="140"/>
      <c r="BZ537" s="140"/>
      <c r="CA537" s="140"/>
      <c r="CB537" s="140"/>
      <c r="CC537" s="140"/>
      <c r="CD537" s="140"/>
      <c r="CE537" s="140"/>
      <c r="CF537" s="140"/>
      <c r="CG537" s="140"/>
      <c r="CH537" s="140"/>
      <c r="CI537" s="140"/>
      <c r="CJ537" s="140"/>
      <c r="CK537" s="140"/>
      <c r="CL537" s="140"/>
      <c r="CM537" s="140"/>
      <c r="CN537" s="140"/>
      <c r="CO537" s="140"/>
      <c r="CP537" s="140"/>
      <c r="CQ537" s="140"/>
      <c r="CR537" s="140"/>
      <c r="CS537" s="140"/>
      <c r="CT537" s="140"/>
      <c r="CU537" s="140"/>
      <c r="CV537" s="140"/>
      <c r="CW537" s="140"/>
      <c r="CX537" s="140"/>
      <c r="CY537" s="103">
        <f t="shared" si="42"/>
        <v>0</v>
      </c>
      <c r="CZ537" s="78"/>
    </row>
    <row r="538" spans="1:104" x14ac:dyDescent="0.2">
      <c r="A538" s="26"/>
      <c r="B538" s="123">
        <f t="shared" si="43"/>
        <v>529</v>
      </c>
      <c r="C538" s="107"/>
      <c r="D538" s="111"/>
      <c r="F538" s="108"/>
      <c r="G538" s="120"/>
      <c r="H538" s="101">
        <f t="shared" si="41"/>
        <v>0</v>
      </c>
      <c r="I538" s="113"/>
      <c r="J538" s="113"/>
      <c r="K538" s="113"/>
      <c r="L538" s="113"/>
      <c r="M538" s="113"/>
      <c r="N538" s="113"/>
      <c r="O538" s="113"/>
      <c r="P538" s="27"/>
      <c r="Q538" s="113"/>
      <c r="R538" s="113"/>
      <c r="S538" s="113"/>
      <c r="T538" s="113"/>
      <c r="U538" s="113"/>
      <c r="V538" s="113"/>
      <c r="W538" s="113"/>
      <c r="X538" s="28"/>
      <c r="Y538" s="221"/>
      <c r="Z538" s="221"/>
      <c r="AA538" s="221"/>
      <c r="AB538" s="221"/>
      <c r="AC538" s="221"/>
      <c r="AD538" s="221"/>
      <c r="AE538" s="221"/>
      <c r="AF538" s="28"/>
      <c r="AG538" s="221"/>
      <c r="AH538" s="221"/>
      <c r="AI538" s="221"/>
      <c r="AJ538" s="221"/>
      <c r="AK538" s="221"/>
      <c r="AL538" s="221"/>
      <c r="AM538" s="221"/>
      <c r="AN538" s="28"/>
      <c r="AO538" s="141"/>
      <c r="AP538" s="141"/>
      <c r="AQ538" s="141"/>
      <c r="AR538" s="79" t="str">
        <f t="shared" si="40"/>
        <v/>
      </c>
      <c r="AS538" s="139"/>
      <c r="AT538" s="139"/>
      <c r="AU538" s="28"/>
      <c r="AV538" s="215"/>
      <c r="AW538" s="215"/>
      <c r="AX538" s="28"/>
      <c r="AY538" s="140"/>
      <c r="AZ538" s="28"/>
      <c r="BA538" s="140"/>
      <c r="BB538" s="140"/>
      <c r="BC538" s="140"/>
      <c r="BD538" s="140"/>
      <c r="BE538" s="140"/>
      <c r="BF538" s="140"/>
      <c r="BG538" s="140"/>
      <c r="BH538" s="140"/>
      <c r="BI538" s="140"/>
      <c r="BJ538" s="140"/>
      <c r="BK538" s="140"/>
      <c r="BL538" s="140"/>
      <c r="BM538" s="140"/>
      <c r="BN538" s="140"/>
      <c r="BO538" s="140"/>
      <c r="BP538" s="140"/>
      <c r="BQ538" s="140"/>
      <c r="BR538" s="140"/>
      <c r="BS538" s="140"/>
      <c r="BT538" s="140"/>
      <c r="BU538" s="140"/>
      <c r="BV538" s="140"/>
      <c r="BW538" s="140"/>
      <c r="BX538" s="140"/>
      <c r="BY538" s="140"/>
      <c r="BZ538" s="140"/>
      <c r="CA538" s="140"/>
      <c r="CB538" s="140"/>
      <c r="CC538" s="140"/>
      <c r="CD538" s="140"/>
      <c r="CE538" s="140"/>
      <c r="CF538" s="140"/>
      <c r="CG538" s="140"/>
      <c r="CH538" s="140"/>
      <c r="CI538" s="140"/>
      <c r="CJ538" s="140"/>
      <c r="CK538" s="140"/>
      <c r="CL538" s="140"/>
      <c r="CM538" s="140"/>
      <c r="CN538" s="140"/>
      <c r="CO538" s="140"/>
      <c r="CP538" s="140"/>
      <c r="CQ538" s="140"/>
      <c r="CR538" s="140"/>
      <c r="CS538" s="140"/>
      <c r="CT538" s="140"/>
      <c r="CU538" s="140"/>
      <c r="CV538" s="140"/>
      <c r="CW538" s="140"/>
      <c r="CX538" s="140"/>
      <c r="CY538" s="103">
        <f t="shared" si="42"/>
        <v>0</v>
      </c>
      <c r="CZ538" s="78"/>
    </row>
    <row r="539" spans="1:104" x14ac:dyDescent="0.2">
      <c r="A539" s="26"/>
      <c r="B539" s="123">
        <f t="shared" si="43"/>
        <v>530</v>
      </c>
      <c r="C539" s="107"/>
      <c r="D539" s="111"/>
      <c r="F539" s="108"/>
      <c r="G539" s="120"/>
      <c r="H539" s="101">
        <f t="shared" si="41"/>
        <v>0</v>
      </c>
      <c r="I539" s="113"/>
      <c r="J539" s="113"/>
      <c r="K539" s="113"/>
      <c r="L539" s="113"/>
      <c r="M539" s="113"/>
      <c r="N539" s="113"/>
      <c r="O539" s="113"/>
      <c r="P539" s="27"/>
      <c r="Q539" s="113"/>
      <c r="R539" s="113"/>
      <c r="S539" s="113"/>
      <c r="T539" s="113"/>
      <c r="U539" s="113"/>
      <c r="V539" s="113"/>
      <c r="W539" s="113"/>
      <c r="X539" s="28"/>
      <c r="Y539" s="221"/>
      <c r="Z539" s="221"/>
      <c r="AA539" s="221"/>
      <c r="AB539" s="221"/>
      <c r="AC539" s="221"/>
      <c r="AD539" s="221"/>
      <c r="AE539" s="221"/>
      <c r="AF539" s="28"/>
      <c r="AG539" s="221"/>
      <c r="AH539" s="221"/>
      <c r="AI539" s="221"/>
      <c r="AJ539" s="221"/>
      <c r="AK539" s="221"/>
      <c r="AL539" s="221"/>
      <c r="AM539" s="221"/>
      <c r="AN539" s="28"/>
      <c r="AO539" s="141"/>
      <c r="AP539" s="141"/>
      <c r="AQ539" s="141"/>
      <c r="AR539" s="79" t="str">
        <f t="shared" si="40"/>
        <v/>
      </c>
      <c r="AS539" s="139"/>
      <c r="AT539" s="139"/>
      <c r="AU539" s="28"/>
      <c r="AV539" s="215"/>
      <c r="AW539" s="215"/>
      <c r="AX539" s="28"/>
      <c r="AY539" s="140"/>
      <c r="AZ539" s="28"/>
      <c r="BA539" s="140"/>
      <c r="BB539" s="140"/>
      <c r="BC539" s="140"/>
      <c r="BD539" s="140"/>
      <c r="BE539" s="140"/>
      <c r="BF539" s="140"/>
      <c r="BG539" s="140"/>
      <c r="BH539" s="140"/>
      <c r="BI539" s="140"/>
      <c r="BJ539" s="140"/>
      <c r="BK539" s="140"/>
      <c r="BL539" s="140"/>
      <c r="BM539" s="140"/>
      <c r="BN539" s="140"/>
      <c r="BO539" s="140"/>
      <c r="BP539" s="140"/>
      <c r="BQ539" s="140"/>
      <c r="BR539" s="140"/>
      <c r="BS539" s="140"/>
      <c r="BT539" s="140"/>
      <c r="BU539" s="140"/>
      <c r="BV539" s="140"/>
      <c r="BW539" s="140"/>
      <c r="BX539" s="140"/>
      <c r="BY539" s="140"/>
      <c r="BZ539" s="140"/>
      <c r="CA539" s="140"/>
      <c r="CB539" s="140"/>
      <c r="CC539" s="140"/>
      <c r="CD539" s="140"/>
      <c r="CE539" s="140"/>
      <c r="CF539" s="140"/>
      <c r="CG539" s="140"/>
      <c r="CH539" s="140"/>
      <c r="CI539" s="140"/>
      <c r="CJ539" s="140"/>
      <c r="CK539" s="140"/>
      <c r="CL539" s="140"/>
      <c r="CM539" s="140"/>
      <c r="CN539" s="140"/>
      <c r="CO539" s="140"/>
      <c r="CP539" s="140"/>
      <c r="CQ539" s="140"/>
      <c r="CR539" s="140"/>
      <c r="CS539" s="140"/>
      <c r="CT539" s="140"/>
      <c r="CU539" s="140"/>
      <c r="CV539" s="140"/>
      <c r="CW539" s="140"/>
      <c r="CX539" s="140"/>
      <c r="CY539" s="103">
        <f t="shared" si="42"/>
        <v>0</v>
      </c>
      <c r="CZ539" s="78"/>
    </row>
    <row r="540" spans="1:104" x14ac:dyDescent="0.2">
      <c r="A540" s="26"/>
      <c r="B540" s="123">
        <f t="shared" si="43"/>
        <v>531</v>
      </c>
      <c r="C540" s="107"/>
      <c r="D540" s="111"/>
      <c r="F540" s="108"/>
      <c r="G540" s="120"/>
      <c r="H540" s="101">
        <f t="shared" si="41"/>
        <v>0</v>
      </c>
      <c r="I540" s="113"/>
      <c r="J540" s="113"/>
      <c r="K540" s="113"/>
      <c r="L540" s="113"/>
      <c r="M540" s="113"/>
      <c r="N540" s="113"/>
      <c r="O540" s="113"/>
      <c r="P540" s="27"/>
      <c r="Q540" s="113"/>
      <c r="R540" s="113"/>
      <c r="S540" s="113"/>
      <c r="T540" s="113"/>
      <c r="U540" s="113"/>
      <c r="V540" s="113"/>
      <c r="W540" s="113"/>
      <c r="X540" s="28"/>
      <c r="Y540" s="221"/>
      <c r="Z540" s="221"/>
      <c r="AA540" s="221"/>
      <c r="AB540" s="221"/>
      <c r="AC540" s="221"/>
      <c r="AD540" s="221"/>
      <c r="AE540" s="221"/>
      <c r="AF540" s="28"/>
      <c r="AG540" s="221"/>
      <c r="AH540" s="221"/>
      <c r="AI540" s="221"/>
      <c r="AJ540" s="221"/>
      <c r="AK540" s="221"/>
      <c r="AL540" s="221"/>
      <c r="AM540" s="221"/>
      <c r="AN540" s="28"/>
      <c r="AO540" s="141"/>
      <c r="AP540" s="141"/>
      <c r="AQ540" s="141"/>
      <c r="AR540" s="79" t="str">
        <f t="shared" si="40"/>
        <v/>
      </c>
      <c r="AS540" s="139"/>
      <c r="AT540" s="139"/>
      <c r="AU540" s="28"/>
      <c r="AV540" s="215"/>
      <c r="AW540" s="215"/>
      <c r="AX540" s="28"/>
      <c r="AY540" s="140"/>
      <c r="AZ540" s="28"/>
      <c r="BA540" s="140"/>
      <c r="BB540" s="140"/>
      <c r="BC540" s="140"/>
      <c r="BD540" s="140"/>
      <c r="BE540" s="140"/>
      <c r="BF540" s="140"/>
      <c r="BG540" s="140"/>
      <c r="BH540" s="140"/>
      <c r="BI540" s="140"/>
      <c r="BJ540" s="140"/>
      <c r="BK540" s="140"/>
      <c r="BL540" s="140"/>
      <c r="BM540" s="140"/>
      <c r="BN540" s="140"/>
      <c r="BO540" s="140"/>
      <c r="BP540" s="140"/>
      <c r="BQ540" s="140"/>
      <c r="BR540" s="140"/>
      <c r="BS540" s="140"/>
      <c r="BT540" s="140"/>
      <c r="BU540" s="140"/>
      <c r="BV540" s="140"/>
      <c r="BW540" s="140"/>
      <c r="BX540" s="140"/>
      <c r="BY540" s="140"/>
      <c r="BZ540" s="140"/>
      <c r="CA540" s="140"/>
      <c r="CB540" s="140"/>
      <c r="CC540" s="140"/>
      <c r="CD540" s="140"/>
      <c r="CE540" s="140"/>
      <c r="CF540" s="140"/>
      <c r="CG540" s="140"/>
      <c r="CH540" s="140"/>
      <c r="CI540" s="140"/>
      <c r="CJ540" s="140"/>
      <c r="CK540" s="140"/>
      <c r="CL540" s="140"/>
      <c r="CM540" s="140"/>
      <c r="CN540" s="140"/>
      <c r="CO540" s="140"/>
      <c r="CP540" s="140"/>
      <c r="CQ540" s="140"/>
      <c r="CR540" s="140"/>
      <c r="CS540" s="140"/>
      <c r="CT540" s="140"/>
      <c r="CU540" s="140"/>
      <c r="CV540" s="140"/>
      <c r="CW540" s="140"/>
      <c r="CX540" s="140"/>
      <c r="CY540" s="103">
        <f t="shared" si="42"/>
        <v>0</v>
      </c>
      <c r="CZ540" s="78"/>
    </row>
    <row r="541" spans="1:104" x14ac:dyDescent="0.2">
      <c r="A541" s="26"/>
      <c r="B541" s="123">
        <f t="shared" si="43"/>
        <v>532</v>
      </c>
      <c r="C541" s="107"/>
      <c r="D541" s="111"/>
      <c r="F541" s="108"/>
      <c r="G541" s="120"/>
      <c r="H541" s="101">
        <f t="shared" si="41"/>
        <v>0</v>
      </c>
      <c r="I541" s="113"/>
      <c r="J541" s="113"/>
      <c r="K541" s="113"/>
      <c r="L541" s="113"/>
      <c r="M541" s="113"/>
      <c r="N541" s="113"/>
      <c r="O541" s="113"/>
      <c r="P541" s="27"/>
      <c r="Q541" s="113"/>
      <c r="R541" s="113"/>
      <c r="S541" s="113"/>
      <c r="T541" s="113"/>
      <c r="U541" s="113"/>
      <c r="V541" s="113"/>
      <c r="W541" s="113"/>
      <c r="X541" s="28"/>
      <c r="Y541" s="221"/>
      <c r="Z541" s="221"/>
      <c r="AA541" s="221"/>
      <c r="AB541" s="221"/>
      <c r="AC541" s="221"/>
      <c r="AD541" s="221"/>
      <c r="AE541" s="221"/>
      <c r="AF541" s="28"/>
      <c r="AG541" s="221"/>
      <c r="AH541" s="221"/>
      <c r="AI541" s="221"/>
      <c r="AJ541" s="221"/>
      <c r="AK541" s="221"/>
      <c r="AL541" s="221"/>
      <c r="AM541" s="221"/>
      <c r="AN541" s="28"/>
      <c r="AO541" s="141"/>
      <c r="AP541" s="141"/>
      <c r="AQ541" s="141"/>
      <c r="AR541" s="79" t="str">
        <f t="shared" si="40"/>
        <v/>
      </c>
      <c r="AS541" s="139"/>
      <c r="AT541" s="139"/>
      <c r="AU541" s="28"/>
      <c r="AV541" s="215"/>
      <c r="AW541" s="215"/>
      <c r="AX541" s="28"/>
      <c r="AY541" s="140"/>
      <c r="AZ541" s="28"/>
      <c r="BA541" s="140"/>
      <c r="BB541" s="140"/>
      <c r="BC541" s="140"/>
      <c r="BD541" s="140"/>
      <c r="BE541" s="140"/>
      <c r="BF541" s="140"/>
      <c r="BG541" s="140"/>
      <c r="BH541" s="140"/>
      <c r="BI541" s="140"/>
      <c r="BJ541" s="140"/>
      <c r="BK541" s="140"/>
      <c r="BL541" s="140"/>
      <c r="BM541" s="140"/>
      <c r="BN541" s="140"/>
      <c r="BO541" s="140"/>
      <c r="BP541" s="140"/>
      <c r="BQ541" s="140"/>
      <c r="BR541" s="140"/>
      <c r="BS541" s="140"/>
      <c r="BT541" s="140"/>
      <c r="BU541" s="140"/>
      <c r="BV541" s="140"/>
      <c r="BW541" s="140"/>
      <c r="BX541" s="140"/>
      <c r="BY541" s="140"/>
      <c r="BZ541" s="140"/>
      <c r="CA541" s="140"/>
      <c r="CB541" s="140"/>
      <c r="CC541" s="140"/>
      <c r="CD541" s="140"/>
      <c r="CE541" s="140"/>
      <c r="CF541" s="140"/>
      <c r="CG541" s="140"/>
      <c r="CH541" s="140"/>
      <c r="CI541" s="140"/>
      <c r="CJ541" s="140"/>
      <c r="CK541" s="140"/>
      <c r="CL541" s="140"/>
      <c r="CM541" s="140"/>
      <c r="CN541" s="140"/>
      <c r="CO541" s="140"/>
      <c r="CP541" s="140"/>
      <c r="CQ541" s="140"/>
      <c r="CR541" s="140"/>
      <c r="CS541" s="140"/>
      <c r="CT541" s="140"/>
      <c r="CU541" s="140"/>
      <c r="CV541" s="140"/>
      <c r="CW541" s="140"/>
      <c r="CX541" s="140"/>
      <c r="CY541" s="103">
        <f t="shared" si="42"/>
        <v>0</v>
      </c>
      <c r="CZ541" s="78"/>
    </row>
    <row r="542" spans="1:104" x14ac:dyDescent="0.2">
      <c r="A542" s="26"/>
      <c r="B542" s="123">
        <f t="shared" si="43"/>
        <v>533</v>
      </c>
      <c r="C542" s="107"/>
      <c r="D542" s="111"/>
      <c r="F542" s="108"/>
      <c r="G542" s="120"/>
      <c r="H542" s="101">
        <f t="shared" si="41"/>
        <v>0</v>
      </c>
      <c r="I542" s="113"/>
      <c r="J542" s="113"/>
      <c r="K542" s="113"/>
      <c r="L542" s="113"/>
      <c r="M542" s="113"/>
      <c r="N542" s="113"/>
      <c r="O542" s="113"/>
      <c r="P542" s="27"/>
      <c r="Q542" s="113"/>
      <c r="R542" s="113"/>
      <c r="S542" s="113"/>
      <c r="T542" s="113"/>
      <c r="U542" s="113"/>
      <c r="V542" s="113"/>
      <c r="W542" s="113"/>
      <c r="X542" s="28"/>
      <c r="Y542" s="221"/>
      <c r="Z542" s="221"/>
      <c r="AA542" s="221"/>
      <c r="AB542" s="221"/>
      <c r="AC542" s="221"/>
      <c r="AD542" s="221"/>
      <c r="AE542" s="221"/>
      <c r="AF542" s="28"/>
      <c r="AG542" s="221"/>
      <c r="AH542" s="221"/>
      <c r="AI542" s="221"/>
      <c r="AJ542" s="221"/>
      <c r="AK542" s="221"/>
      <c r="AL542" s="221"/>
      <c r="AM542" s="221"/>
      <c r="AN542" s="28"/>
      <c r="AO542" s="141"/>
      <c r="AP542" s="141"/>
      <c r="AQ542" s="141"/>
      <c r="AR542" s="79" t="str">
        <f t="shared" si="40"/>
        <v/>
      </c>
      <c r="AS542" s="139"/>
      <c r="AT542" s="139"/>
      <c r="AU542" s="28"/>
      <c r="AV542" s="215"/>
      <c r="AW542" s="215"/>
      <c r="AX542" s="28"/>
      <c r="AY542" s="140"/>
      <c r="AZ542" s="28"/>
      <c r="BA542" s="140"/>
      <c r="BB542" s="140"/>
      <c r="BC542" s="140"/>
      <c r="BD542" s="140"/>
      <c r="BE542" s="140"/>
      <c r="BF542" s="140"/>
      <c r="BG542" s="140"/>
      <c r="BH542" s="140"/>
      <c r="BI542" s="140"/>
      <c r="BJ542" s="140"/>
      <c r="BK542" s="140"/>
      <c r="BL542" s="140"/>
      <c r="BM542" s="140"/>
      <c r="BN542" s="140"/>
      <c r="BO542" s="140"/>
      <c r="BP542" s="140"/>
      <c r="BQ542" s="140"/>
      <c r="BR542" s="140"/>
      <c r="BS542" s="140"/>
      <c r="BT542" s="140"/>
      <c r="BU542" s="140"/>
      <c r="BV542" s="140"/>
      <c r="BW542" s="140"/>
      <c r="BX542" s="140"/>
      <c r="BY542" s="140"/>
      <c r="BZ542" s="140"/>
      <c r="CA542" s="140"/>
      <c r="CB542" s="140"/>
      <c r="CC542" s="140"/>
      <c r="CD542" s="140"/>
      <c r="CE542" s="140"/>
      <c r="CF542" s="140"/>
      <c r="CG542" s="140"/>
      <c r="CH542" s="140"/>
      <c r="CI542" s="140"/>
      <c r="CJ542" s="140"/>
      <c r="CK542" s="140"/>
      <c r="CL542" s="140"/>
      <c r="CM542" s="140"/>
      <c r="CN542" s="140"/>
      <c r="CO542" s="140"/>
      <c r="CP542" s="140"/>
      <c r="CQ542" s="140"/>
      <c r="CR542" s="140"/>
      <c r="CS542" s="140"/>
      <c r="CT542" s="140"/>
      <c r="CU542" s="140"/>
      <c r="CV542" s="140"/>
      <c r="CW542" s="140"/>
      <c r="CX542" s="140"/>
      <c r="CY542" s="103">
        <f t="shared" si="42"/>
        <v>0</v>
      </c>
      <c r="CZ542" s="78"/>
    </row>
    <row r="543" spans="1:104" x14ac:dyDescent="0.2">
      <c r="A543" s="26"/>
      <c r="B543" s="123">
        <f t="shared" si="43"/>
        <v>534</v>
      </c>
      <c r="C543" s="107"/>
      <c r="D543" s="111"/>
      <c r="F543" s="108"/>
      <c r="G543" s="120"/>
      <c r="H543" s="101">
        <f t="shared" si="41"/>
        <v>0</v>
      </c>
      <c r="I543" s="113"/>
      <c r="J543" s="113"/>
      <c r="K543" s="113"/>
      <c r="L543" s="113"/>
      <c r="M543" s="113"/>
      <c r="N543" s="113"/>
      <c r="O543" s="113"/>
      <c r="P543" s="27"/>
      <c r="Q543" s="113"/>
      <c r="R543" s="113"/>
      <c r="S543" s="113"/>
      <c r="T543" s="113"/>
      <c r="U543" s="113"/>
      <c r="V543" s="113"/>
      <c r="W543" s="113"/>
      <c r="X543" s="28"/>
      <c r="Y543" s="221"/>
      <c r="Z543" s="221"/>
      <c r="AA543" s="221"/>
      <c r="AB543" s="221"/>
      <c r="AC543" s="221"/>
      <c r="AD543" s="221"/>
      <c r="AE543" s="221"/>
      <c r="AF543" s="28"/>
      <c r="AG543" s="221"/>
      <c r="AH543" s="221"/>
      <c r="AI543" s="221"/>
      <c r="AJ543" s="221"/>
      <c r="AK543" s="221"/>
      <c r="AL543" s="221"/>
      <c r="AM543" s="221"/>
      <c r="AN543" s="28"/>
      <c r="AO543" s="141"/>
      <c r="AP543" s="141"/>
      <c r="AQ543" s="141"/>
      <c r="AR543" s="79" t="str">
        <f t="shared" si="40"/>
        <v/>
      </c>
      <c r="AS543" s="139"/>
      <c r="AT543" s="139"/>
      <c r="AU543" s="28"/>
      <c r="AV543" s="215"/>
      <c r="AW543" s="215"/>
      <c r="AX543" s="28"/>
      <c r="AY543" s="140"/>
      <c r="AZ543" s="28"/>
      <c r="BA543" s="140"/>
      <c r="BB543" s="140"/>
      <c r="BC543" s="140"/>
      <c r="BD543" s="140"/>
      <c r="BE543" s="140"/>
      <c r="BF543" s="140"/>
      <c r="BG543" s="140"/>
      <c r="BH543" s="140"/>
      <c r="BI543" s="140"/>
      <c r="BJ543" s="140"/>
      <c r="BK543" s="140"/>
      <c r="BL543" s="140"/>
      <c r="BM543" s="140"/>
      <c r="BN543" s="140"/>
      <c r="BO543" s="140"/>
      <c r="BP543" s="140"/>
      <c r="BQ543" s="140"/>
      <c r="BR543" s="140"/>
      <c r="BS543" s="140"/>
      <c r="BT543" s="140"/>
      <c r="BU543" s="140"/>
      <c r="BV543" s="140"/>
      <c r="BW543" s="140"/>
      <c r="BX543" s="140"/>
      <c r="BY543" s="140"/>
      <c r="BZ543" s="140"/>
      <c r="CA543" s="140"/>
      <c r="CB543" s="140"/>
      <c r="CC543" s="140"/>
      <c r="CD543" s="140"/>
      <c r="CE543" s="140"/>
      <c r="CF543" s="140"/>
      <c r="CG543" s="140"/>
      <c r="CH543" s="140"/>
      <c r="CI543" s="140"/>
      <c r="CJ543" s="140"/>
      <c r="CK543" s="140"/>
      <c r="CL543" s="140"/>
      <c r="CM543" s="140"/>
      <c r="CN543" s="140"/>
      <c r="CO543" s="140"/>
      <c r="CP543" s="140"/>
      <c r="CQ543" s="140"/>
      <c r="CR543" s="140"/>
      <c r="CS543" s="140"/>
      <c r="CT543" s="140"/>
      <c r="CU543" s="140"/>
      <c r="CV543" s="140"/>
      <c r="CW543" s="140"/>
      <c r="CX543" s="140"/>
      <c r="CY543" s="103">
        <f t="shared" si="42"/>
        <v>0</v>
      </c>
      <c r="CZ543" s="78"/>
    </row>
    <row r="544" spans="1:104" x14ac:dyDescent="0.2">
      <c r="A544" s="26"/>
      <c r="B544" s="123">
        <f t="shared" si="43"/>
        <v>535</v>
      </c>
      <c r="C544" s="107"/>
      <c r="D544" s="111"/>
      <c r="F544" s="108"/>
      <c r="G544" s="120"/>
      <c r="H544" s="101">
        <f t="shared" si="41"/>
        <v>0</v>
      </c>
      <c r="I544" s="113"/>
      <c r="J544" s="113"/>
      <c r="K544" s="113"/>
      <c r="L544" s="113"/>
      <c r="M544" s="113"/>
      <c r="N544" s="113"/>
      <c r="O544" s="113"/>
      <c r="P544" s="27"/>
      <c r="Q544" s="113"/>
      <c r="R544" s="113"/>
      <c r="S544" s="113"/>
      <c r="T544" s="113"/>
      <c r="U544" s="113"/>
      <c r="V544" s="113"/>
      <c r="W544" s="113"/>
      <c r="X544" s="28"/>
      <c r="Y544" s="221"/>
      <c r="Z544" s="221"/>
      <c r="AA544" s="221"/>
      <c r="AB544" s="221"/>
      <c r="AC544" s="221"/>
      <c r="AD544" s="221"/>
      <c r="AE544" s="221"/>
      <c r="AF544" s="28"/>
      <c r="AG544" s="221"/>
      <c r="AH544" s="221"/>
      <c r="AI544" s="221"/>
      <c r="AJ544" s="221"/>
      <c r="AK544" s="221"/>
      <c r="AL544" s="221"/>
      <c r="AM544" s="221"/>
      <c r="AN544" s="28"/>
      <c r="AO544" s="141"/>
      <c r="AP544" s="141"/>
      <c r="AQ544" s="141"/>
      <c r="AR544" s="79" t="str">
        <f t="shared" si="40"/>
        <v/>
      </c>
      <c r="AS544" s="139"/>
      <c r="AT544" s="139"/>
      <c r="AU544" s="28"/>
      <c r="AV544" s="215"/>
      <c r="AW544" s="215"/>
      <c r="AX544" s="28"/>
      <c r="AY544" s="140"/>
      <c r="AZ544" s="28"/>
      <c r="BA544" s="140"/>
      <c r="BB544" s="140"/>
      <c r="BC544" s="140"/>
      <c r="BD544" s="140"/>
      <c r="BE544" s="140"/>
      <c r="BF544" s="140"/>
      <c r="BG544" s="140"/>
      <c r="BH544" s="140"/>
      <c r="BI544" s="140"/>
      <c r="BJ544" s="140"/>
      <c r="BK544" s="140"/>
      <c r="BL544" s="140"/>
      <c r="BM544" s="140"/>
      <c r="BN544" s="140"/>
      <c r="BO544" s="140"/>
      <c r="BP544" s="140"/>
      <c r="BQ544" s="140"/>
      <c r="BR544" s="140"/>
      <c r="BS544" s="140"/>
      <c r="BT544" s="140"/>
      <c r="BU544" s="140"/>
      <c r="BV544" s="140"/>
      <c r="BW544" s="140"/>
      <c r="BX544" s="140"/>
      <c r="BY544" s="140"/>
      <c r="BZ544" s="140"/>
      <c r="CA544" s="140"/>
      <c r="CB544" s="140"/>
      <c r="CC544" s="140"/>
      <c r="CD544" s="140"/>
      <c r="CE544" s="140"/>
      <c r="CF544" s="140"/>
      <c r="CG544" s="140"/>
      <c r="CH544" s="140"/>
      <c r="CI544" s="140"/>
      <c r="CJ544" s="140"/>
      <c r="CK544" s="140"/>
      <c r="CL544" s="140"/>
      <c r="CM544" s="140"/>
      <c r="CN544" s="140"/>
      <c r="CO544" s="140"/>
      <c r="CP544" s="140"/>
      <c r="CQ544" s="140"/>
      <c r="CR544" s="140"/>
      <c r="CS544" s="140"/>
      <c r="CT544" s="140"/>
      <c r="CU544" s="140"/>
      <c r="CV544" s="140"/>
      <c r="CW544" s="140"/>
      <c r="CX544" s="140"/>
      <c r="CY544" s="103">
        <f t="shared" si="42"/>
        <v>0</v>
      </c>
      <c r="CZ544" s="78"/>
    </row>
    <row r="545" spans="1:104" x14ac:dyDescent="0.2">
      <c r="A545" s="26"/>
      <c r="B545" s="123">
        <f t="shared" si="43"/>
        <v>536</v>
      </c>
      <c r="C545" s="107"/>
      <c r="D545" s="111"/>
      <c r="F545" s="108"/>
      <c r="G545" s="120"/>
      <c r="H545" s="101">
        <f t="shared" si="41"/>
        <v>0</v>
      </c>
      <c r="I545" s="113"/>
      <c r="J545" s="113"/>
      <c r="K545" s="113"/>
      <c r="L545" s="113"/>
      <c r="M545" s="113"/>
      <c r="N545" s="113"/>
      <c r="O545" s="113"/>
      <c r="P545" s="27"/>
      <c r="Q545" s="113"/>
      <c r="R545" s="113"/>
      <c r="S545" s="113"/>
      <c r="T545" s="113"/>
      <c r="U545" s="113"/>
      <c r="V545" s="113"/>
      <c r="W545" s="113"/>
      <c r="X545" s="28"/>
      <c r="Y545" s="221"/>
      <c r="Z545" s="221"/>
      <c r="AA545" s="221"/>
      <c r="AB545" s="221"/>
      <c r="AC545" s="221"/>
      <c r="AD545" s="221"/>
      <c r="AE545" s="221"/>
      <c r="AF545" s="28"/>
      <c r="AG545" s="221"/>
      <c r="AH545" s="221"/>
      <c r="AI545" s="221"/>
      <c r="AJ545" s="221"/>
      <c r="AK545" s="221"/>
      <c r="AL545" s="221"/>
      <c r="AM545" s="221"/>
      <c r="AN545" s="28"/>
      <c r="AO545" s="141"/>
      <c r="AP545" s="141"/>
      <c r="AQ545" s="141"/>
      <c r="AR545" s="79" t="str">
        <f t="shared" si="40"/>
        <v/>
      </c>
      <c r="AS545" s="139"/>
      <c r="AT545" s="139"/>
      <c r="AU545" s="28"/>
      <c r="AV545" s="215"/>
      <c r="AW545" s="215"/>
      <c r="AX545" s="28"/>
      <c r="AY545" s="140"/>
      <c r="AZ545" s="28"/>
      <c r="BA545" s="140"/>
      <c r="BB545" s="140"/>
      <c r="BC545" s="140"/>
      <c r="BD545" s="140"/>
      <c r="BE545" s="140"/>
      <c r="BF545" s="140"/>
      <c r="BG545" s="140"/>
      <c r="BH545" s="140"/>
      <c r="BI545" s="140"/>
      <c r="BJ545" s="140"/>
      <c r="BK545" s="140"/>
      <c r="BL545" s="140"/>
      <c r="BM545" s="140"/>
      <c r="BN545" s="140"/>
      <c r="BO545" s="140"/>
      <c r="BP545" s="140"/>
      <c r="BQ545" s="140"/>
      <c r="BR545" s="140"/>
      <c r="BS545" s="140"/>
      <c r="BT545" s="140"/>
      <c r="BU545" s="140"/>
      <c r="BV545" s="140"/>
      <c r="BW545" s="140"/>
      <c r="BX545" s="140"/>
      <c r="BY545" s="140"/>
      <c r="BZ545" s="140"/>
      <c r="CA545" s="140"/>
      <c r="CB545" s="140"/>
      <c r="CC545" s="140"/>
      <c r="CD545" s="140"/>
      <c r="CE545" s="140"/>
      <c r="CF545" s="140"/>
      <c r="CG545" s="140"/>
      <c r="CH545" s="140"/>
      <c r="CI545" s="140"/>
      <c r="CJ545" s="140"/>
      <c r="CK545" s="140"/>
      <c r="CL545" s="140"/>
      <c r="CM545" s="140"/>
      <c r="CN545" s="140"/>
      <c r="CO545" s="140"/>
      <c r="CP545" s="140"/>
      <c r="CQ545" s="140"/>
      <c r="CR545" s="140"/>
      <c r="CS545" s="140"/>
      <c r="CT545" s="140"/>
      <c r="CU545" s="140"/>
      <c r="CV545" s="140"/>
      <c r="CW545" s="140"/>
      <c r="CX545" s="140"/>
      <c r="CY545" s="103">
        <f t="shared" si="42"/>
        <v>0</v>
      </c>
      <c r="CZ545" s="78"/>
    </row>
    <row r="546" spans="1:104" x14ac:dyDescent="0.2">
      <c r="A546" s="26"/>
      <c r="B546" s="123">
        <f t="shared" si="43"/>
        <v>537</v>
      </c>
      <c r="C546" s="107"/>
      <c r="D546" s="111"/>
      <c r="F546" s="108"/>
      <c r="G546" s="120"/>
      <c r="H546" s="101">
        <f t="shared" si="41"/>
        <v>0</v>
      </c>
      <c r="I546" s="113"/>
      <c r="J546" s="113"/>
      <c r="K546" s="113"/>
      <c r="L546" s="113"/>
      <c r="M546" s="113"/>
      <c r="N546" s="113"/>
      <c r="O546" s="113"/>
      <c r="P546" s="27"/>
      <c r="Q546" s="113"/>
      <c r="R546" s="113"/>
      <c r="S546" s="113"/>
      <c r="T546" s="113"/>
      <c r="U546" s="113"/>
      <c r="V546" s="113"/>
      <c r="W546" s="113"/>
      <c r="X546" s="28"/>
      <c r="Y546" s="221"/>
      <c r="Z546" s="221"/>
      <c r="AA546" s="221"/>
      <c r="AB546" s="221"/>
      <c r="AC546" s="221"/>
      <c r="AD546" s="221"/>
      <c r="AE546" s="221"/>
      <c r="AF546" s="28"/>
      <c r="AG546" s="221"/>
      <c r="AH546" s="221"/>
      <c r="AI546" s="221"/>
      <c r="AJ546" s="221"/>
      <c r="AK546" s="221"/>
      <c r="AL546" s="221"/>
      <c r="AM546" s="221"/>
      <c r="AN546" s="28"/>
      <c r="AO546" s="141"/>
      <c r="AP546" s="141"/>
      <c r="AQ546" s="141"/>
      <c r="AR546" s="79" t="str">
        <f t="shared" si="40"/>
        <v/>
      </c>
      <c r="AS546" s="139"/>
      <c r="AT546" s="139"/>
      <c r="AU546" s="28"/>
      <c r="AV546" s="215"/>
      <c r="AW546" s="215"/>
      <c r="AX546" s="28"/>
      <c r="AY546" s="140"/>
      <c r="AZ546" s="28"/>
      <c r="BA546" s="140"/>
      <c r="BB546" s="140"/>
      <c r="BC546" s="140"/>
      <c r="BD546" s="140"/>
      <c r="BE546" s="140"/>
      <c r="BF546" s="140"/>
      <c r="BG546" s="140"/>
      <c r="BH546" s="140"/>
      <c r="BI546" s="140"/>
      <c r="BJ546" s="140"/>
      <c r="BK546" s="140"/>
      <c r="BL546" s="140"/>
      <c r="BM546" s="140"/>
      <c r="BN546" s="140"/>
      <c r="BO546" s="140"/>
      <c r="BP546" s="140"/>
      <c r="BQ546" s="140"/>
      <c r="BR546" s="140"/>
      <c r="BS546" s="140"/>
      <c r="BT546" s="140"/>
      <c r="BU546" s="140"/>
      <c r="BV546" s="140"/>
      <c r="BW546" s="140"/>
      <c r="BX546" s="140"/>
      <c r="BY546" s="140"/>
      <c r="BZ546" s="140"/>
      <c r="CA546" s="140"/>
      <c r="CB546" s="140"/>
      <c r="CC546" s="140"/>
      <c r="CD546" s="140"/>
      <c r="CE546" s="140"/>
      <c r="CF546" s="140"/>
      <c r="CG546" s="140"/>
      <c r="CH546" s="140"/>
      <c r="CI546" s="140"/>
      <c r="CJ546" s="140"/>
      <c r="CK546" s="140"/>
      <c r="CL546" s="140"/>
      <c r="CM546" s="140"/>
      <c r="CN546" s="140"/>
      <c r="CO546" s="140"/>
      <c r="CP546" s="140"/>
      <c r="CQ546" s="140"/>
      <c r="CR546" s="140"/>
      <c r="CS546" s="140"/>
      <c r="CT546" s="140"/>
      <c r="CU546" s="140"/>
      <c r="CV546" s="140"/>
      <c r="CW546" s="140"/>
      <c r="CX546" s="140"/>
      <c r="CY546" s="103">
        <f t="shared" si="42"/>
        <v>0</v>
      </c>
      <c r="CZ546" s="78"/>
    </row>
    <row r="547" spans="1:104" x14ac:dyDescent="0.2">
      <c r="A547" s="26"/>
      <c r="B547" s="123">
        <f t="shared" si="43"/>
        <v>538</v>
      </c>
      <c r="C547" s="107"/>
      <c r="D547" s="111"/>
      <c r="F547" s="108"/>
      <c r="G547" s="120"/>
      <c r="H547" s="101">
        <f t="shared" si="41"/>
        <v>0</v>
      </c>
      <c r="I547" s="113"/>
      <c r="J547" s="113"/>
      <c r="K547" s="113"/>
      <c r="L547" s="113"/>
      <c r="M547" s="113"/>
      <c r="N547" s="113"/>
      <c r="O547" s="113"/>
      <c r="P547" s="27"/>
      <c r="Q547" s="113"/>
      <c r="R547" s="113"/>
      <c r="S547" s="113"/>
      <c r="T547" s="113"/>
      <c r="U547" s="113"/>
      <c r="V547" s="113"/>
      <c r="W547" s="113"/>
      <c r="X547" s="28"/>
      <c r="Y547" s="221"/>
      <c r="Z547" s="221"/>
      <c r="AA547" s="221"/>
      <c r="AB547" s="221"/>
      <c r="AC547" s="221"/>
      <c r="AD547" s="221"/>
      <c r="AE547" s="221"/>
      <c r="AF547" s="28"/>
      <c r="AG547" s="221"/>
      <c r="AH547" s="221"/>
      <c r="AI547" s="221"/>
      <c r="AJ547" s="221"/>
      <c r="AK547" s="221"/>
      <c r="AL547" s="221"/>
      <c r="AM547" s="221"/>
      <c r="AN547" s="28"/>
      <c r="AO547" s="141"/>
      <c r="AP547" s="141"/>
      <c r="AQ547" s="141"/>
      <c r="AR547" s="79" t="str">
        <f t="shared" si="40"/>
        <v/>
      </c>
      <c r="AS547" s="139"/>
      <c r="AT547" s="139"/>
      <c r="AU547" s="28"/>
      <c r="AV547" s="215"/>
      <c r="AW547" s="215"/>
      <c r="AX547" s="28"/>
      <c r="AY547" s="140"/>
      <c r="AZ547" s="28"/>
      <c r="BA547" s="140"/>
      <c r="BB547" s="140"/>
      <c r="BC547" s="140"/>
      <c r="BD547" s="140"/>
      <c r="BE547" s="140"/>
      <c r="BF547" s="140"/>
      <c r="BG547" s="140"/>
      <c r="BH547" s="140"/>
      <c r="BI547" s="140"/>
      <c r="BJ547" s="140"/>
      <c r="BK547" s="140"/>
      <c r="BL547" s="140"/>
      <c r="BM547" s="140"/>
      <c r="BN547" s="140"/>
      <c r="BO547" s="140"/>
      <c r="BP547" s="140"/>
      <c r="BQ547" s="140"/>
      <c r="BR547" s="140"/>
      <c r="BS547" s="140"/>
      <c r="BT547" s="140"/>
      <c r="BU547" s="140"/>
      <c r="BV547" s="140"/>
      <c r="BW547" s="140"/>
      <c r="BX547" s="140"/>
      <c r="BY547" s="140"/>
      <c r="BZ547" s="140"/>
      <c r="CA547" s="140"/>
      <c r="CB547" s="140"/>
      <c r="CC547" s="140"/>
      <c r="CD547" s="140"/>
      <c r="CE547" s="140"/>
      <c r="CF547" s="140"/>
      <c r="CG547" s="140"/>
      <c r="CH547" s="140"/>
      <c r="CI547" s="140"/>
      <c r="CJ547" s="140"/>
      <c r="CK547" s="140"/>
      <c r="CL547" s="140"/>
      <c r="CM547" s="140"/>
      <c r="CN547" s="140"/>
      <c r="CO547" s="140"/>
      <c r="CP547" s="140"/>
      <c r="CQ547" s="140"/>
      <c r="CR547" s="140"/>
      <c r="CS547" s="140"/>
      <c r="CT547" s="140"/>
      <c r="CU547" s="140"/>
      <c r="CV547" s="140"/>
      <c r="CW547" s="140"/>
      <c r="CX547" s="140"/>
      <c r="CY547" s="103">
        <f t="shared" si="42"/>
        <v>0</v>
      </c>
      <c r="CZ547" s="78"/>
    </row>
    <row r="548" spans="1:104" x14ac:dyDescent="0.2">
      <c r="A548" s="26"/>
      <c r="B548" s="123">
        <f t="shared" si="43"/>
        <v>539</v>
      </c>
      <c r="C548" s="107"/>
      <c r="D548" s="111"/>
      <c r="F548" s="108"/>
      <c r="G548" s="120"/>
      <c r="H548" s="101">
        <f t="shared" si="41"/>
        <v>0</v>
      </c>
      <c r="I548" s="113"/>
      <c r="J548" s="113"/>
      <c r="K548" s="113"/>
      <c r="L548" s="113"/>
      <c r="M548" s="113"/>
      <c r="N548" s="113"/>
      <c r="O548" s="113"/>
      <c r="P548" s="27"/>
      <c r="Q548" s="113"/>
      <c r="R548" s="113"/>
      <c r="S548" s="113"/>
      <c r="T548" s="113"/>
      <c r="U548" s="113"/>
      <c r="V548" s="113"/>
      <c r="W548" s="113"/>
      <c r="X548" s="28"/>
      <c r="Y548" s="221"/>
      <c r="Z548" s="221"/>
      <c r="AA548" s="221"/>
      <c r="AB548" s="221"/>
      <c r="AC548" s="221"/>
      <c r="AD548" s="221"/>
      <c r="AE548" s="221"/>
      <c r="AF548" s="28"/>
      <c r="AG548" s="221"/>
      <c r="AH548" s="221"/>
      <c r="AI548" s="221"/>
      <c r="AJ548" s="221"/>
      <c r="AK548" s="221"/>
      <c r="AL548" s="221"/>
      <c r="AM548" s="221"/>
      <c r="AN548" s="28"/>
      <c r="AO548" s="141"/>
      <c r="AP548" s="141"/>
      <c r="AQ548" s="141"/>
      <c r="AR548" s="79" t="str">
        <f t="shared" si="40"/>
        <v/>
      </c>
      <c r="AS548" s="139"/>
      <c r="AT548" s="139"/>
      <c r="AU548" s="28"/>
      <c r="AV548" s="215"/>
      <c r="AW548" s="215"/>
      <c r="AX548" s="28"/>
      <c r="AY548" s="140"/>
      <c r="AZ548" s="28"/>
      <c r="BA548" s="140"/>
      <c r="BB548" s="140"/>
      <c r="BC548" s="140"/>
      <c r="BD548" s="140"/>
      <c r="BE548" s="140"/>
      <c r="BF548" s="140"/>
      <c r="BG548" s="140"/>
      <c r="BH548" s="140"/>
      <c r="BI548" s="140"/>
      <c r="BJ548" s="140"/>
      <c r="BK548" s="140"/>
      <c r="BL548" s="140"/>
      <c r="BM548" s="140"/>
      <c r="BN548" s="140"/>
      <c r="BO548" s="140"/>
      <c r="BP548" s="140"/>
      <c r="BQ548" s="140"/>
      <c r="BR548" s="140"/>
      <c r="BS548" s="140"/>
      <c r="BT548" s="140"/>
      <c r="BU548" s="140"/>
      <c r="BV548" s="140"/>
      <c r="BW548" s="140"/>
      <c r="BX548" s="140"/>
      <c r="BY548" s="140"/>
      <c r="BZ548" s="140"/>
      <c r="CA548" s="140"/>
      <c r="CB548" s="140"/>
      <c r="CC548" s="140"/>
      <c r="CD548" s="140"/>
      <c r="CE548" s="140"/>
      <c r="CF548" s="140"/>
      <c r="CG548" s="140"/>
      <c r="CH548" s="140"/>
      <c r="CI548" s="140"/>
      <c r="CJ548" s="140"/>
      <c r="CK548" s="140"/>
      <c r="CL548" s="140"/>
      <c r="CM548" s="140"/>
      <c r="CN548" s="140"/>
      <c r="CO548" s="140"/>
      <c r="CP548" s="140"/>
      <c r="CQ548" s="140"/>
      <c r="CR548" s="140"/>
      <c r="CS548" s="140"/>
      <c r="CT548" s="140"/>
      <c r="CU548" s="140"/>
      <c r="CV548" s="140"/>
      <c r="CW548" s="140"/>
      <c r="CX548" s="140"/>
      <c r="CY548" s="103">
        <f t="shared" si="42"/>
        <v>0</v>
      </c>
      <c r="CZ548" s="78"/>
    </row>
    <row r="549" spans="1:104" x14ac:dyDescent="0.2">
      <c r="A549" s="26"/>
      <c r="B549" s="123">
        <f t="shared" si="43"/>
        <v>540</v>
      </c>
      <c r="C549" s="107"/>
      <c r="D549" s="111"/>
      <c r="F549" s="108"/>
      <c r="G549" s="120"/>
      <c r="H549" s="101">
        <f t="shared" si="41"/>
        <v>0</v>
      </c>
      <c r="I549" s="113"/>
      <c r="J549" s="113"/>
      <c r="K549" s="113"/>
      <c r="L549" s="113"/>
      <c r="M549" s="113"/>
      <c r="N549" s="113"/>
      <c r="O549" s="113"/>
      <c r="P549" s="27"/>
      <c r="Q549" s="113"/>
      <c r="R549" s="113"/>
      <c r="S549" s="113"/>
      <c r="T549" s="113"/>
      <c r="U549" s="113"/>
      <c r="V549" s="113"/>
      <c r="W549" s="113"/>
      <c r="X549" s="28"/>
      <c r="Y549" s="221"/>
      <c r="Z549" s="221"/>
      <c r="AA549" s="221"/>
      <c r="AB549" s="221"/>
      <c r="AC549" s="221"/>
      <c r="AD549" s="221"/>
      <c r="AE549" s="221"/>
      <c r="AF549" s="28"/>
      <c r="AG549" s="221"/>
      <c r="AH549" s="221"/>
      <c r="AI549" s="221"/>
      <c r="AJ549" s="221"/>
      <c r="AK549" s="221"/>
      <c r="AL549" s="221"/>
      <c r="AM549" s="221"/>
      <c r="AN549" s="28"/>
      <c r="AO549" s="141"/>
      <c r="AP549" s="141"/>
      <c r="AQ549" s="141"/>
      <c r="AR549" s="79" t="str">
        <f t="shared" si="40"/>
        <v/>
      </c>
      <c r="AS549" s="139"/>
      <c r="AT549" s="139"/>
      <c r="AU549" s="28"/>
      <c r="AV549" s="215"/>
      <c r="AW549" s="215"/>
      <c r="AX549" s="28"/>
      <c r="AY549" s="140"/>
      <c r="AZ549" s="28"/>
      <c r="BA549" s="140"/>
      <c r="BB549" s="140"/>
      <c r="BC549" s="140"/>
      <c r="BD549" s="140"/>
      <c r="BE549" s="140"/>
      <c r="BF549" s="140"/>
      <c r="BG549" s="140"/>
      <c r="BH549" s="140"/>
      <c r="BI549" s="140"/>
      <c r="BJ549" s="140"/>
      <c r="BK549" s="140"/>
      <c r="BL549" s="140"/>
      <c r="BM549" s="140"/>
      <c r="BN549" s="140"/>
      <c r="BO549" s="140"/>
      <c r="BP549" s="140"/>
      <c r="BQ549" s="140"/>
      <c r="BR549" s="140"/>
      <c r="BS549" s="140"/>
      <c r="BT549" s="140"/>
      <c r="BU549" s="140"/>
      <c r="BV549" s="140"/>
      <c r="BW549" s="140"/>
      <c r="BX549" s="140"/>
      <c r="BY549" s="140"/>
      <c r="BZ549" s="140"/>
      <c r="CA549" s="140"/>
      <c r="CB549" s="140"/>
      <c r="CC549" s="140"/>
      <c r="CD549" s="140"/>
      <c r="CE549" s="140"/>
      <c r="CF549" s="140"/>
      <c r="CG549" s="140"/>
      <c r="CH549" s="140"/>
      <c r="CI549" s="140"/>
      <c r="CJ549" s="140"/>
      <c r="CK549" s="140"/>
      <c r="CL549" s="140"/>
      <c r="CM549" s="140"/>
      <c r="CN549" s="140"/>
      <c r="CO549" s="140"/>
      <c r="CP549" s="140"/>
      <c r="CQ549" s="140"/>
      <c r="CR549" s="140"/>
      <c r="CS549" s="140"/>
      <c r="CT549" s="140"/>
      <c r="CU549" s="140"/>
      <c r="CV549" s="140"/>
      <c r="CW549" s="140"/>
      <c r="CX549" s="140"/>
      <c r="CY549" s="103">
        <f t="shared" si="42"/>
        <v>0</v>
      </c>
      <c r="CZ549" s="78"/>
    </row>
    <row r="550" spans="1:104" x14ac:dyDescent="0.2">
      <c r="A550" s="26"/>
      <c r="B550" s="123">
        <f t="shared" si="43"/>
        <v>541</v>
      </c>
      <c r="C550" s="107"/>
      <c r="D550" s="111"/>
      <c r="F550" s="108"/>
      <c r="G550" s="120"/>
      <c r="H550" s="101">
        <f t="shared" si="41"/>
        <v>0</v>
      </c>
      <c r="I550" s="113"/>
      <c r="J550" s="113"/>
      <c r="K550" s="113"/>
      <c r="L550" s="113"/>
      <c r="M550" s="113"/>
      <c r="N550" s="113"/>
      <c r="O550" s="113"/>
      <c r="P550" s="27"/>
      <c r="Q550" s="113"/>
      <c r="R550" s="113"/>
      <c r="S550" s="113"/>
      <c r="T550" s="113"/>
      <c r="U550" s="113"/>
      <c r="V550" s="113"/>
      <c r="W550" s="113"/>
      <c r="X550" s="28"/>
      <c r="Y550" s="221"/>
      <c r="Z550" s="221"/>
      <c r="AA550" s="221"/>
      <c r="AB550" s="221"/>
      <c r="AC550" s="221"/>
      <c r="AD550" s="221"/>
      <c r="AE550" s="221"/>
      <c r="AF550" s="28"/>
      <c r="AG550" s="221"/>
      <c r="AH550" s="221"/>
      <c r="AI550" s="221"/>
      <c r="AJ550" s="221"/>
      <c r="AK550" s="221"/>
      <c r="AL550" s="221"/>
      <c r="AM550" s="221"/>
      <c r="AN550" s="28"/>
      <c r="AO550" s="141"/>
      <c r="AP550" s="141"/>
      <c r="AQ550" s="141"/>
      <c r="AR550" s="79" t="str">
        <f t="shared" si="40"/>
        <v/>
      </c>
      <c r="AS550" s="139"/>
      <c r="AT550" s="139"/>
      <c r="AU550" s="28"/>
      <c r="AV550" s="215"/>
      <c r="AW550" s="215"/>
      <c r="AX550" s="28"/>
      <c r="AY550" s="140"/>
      <c r="AZ550" s="28"/>
      <c r="BA550" s="140"/>
      <c r="BB550" s="140"/>
      <c r="BC550" s="140"/>
      <c r="BD550" s="140"/>
      <c r="BE550" s="140"/>
      <c r="BF550" s="140"/>
      <c r="BG550" s="140"/>
      <c r="BH550" s="140"/>
      <c r="BI550" s="140"/>
      <c r="BJ550" s="140"/>
      <c r="BK550" s="140"/>
      <c r="BL550" s="140"/>
      <c r="BM550" s="140"/>
      <c r="BN550" s="140"/>
      <c r="BO550" s="140"/>
      <c r="BP550" s="140"/>
      <c r="BQ550" s="140"/>
      <c r="BR550" s="140"/>
      <c r="BS550" s="140"/>
      <c r="BT550" s="140"/>
      <c r="BU550" s="140"/>
      <c r="BV550" s="140"/>
      <c r="BW550" s="140"/>
      <c r="BX550" s="140"/>
      <c r="BY550" s="140"/>
      <c r="BZ550" s="140"/>
      <c r="CA550" s="140"/>
      <c r="CB550" s="140"/>
      <c r="CC550" s="140"/>
      <c r="CD550" s="140"/>
      <c r="CE550" s="140"/>
      <c r="CF550" s="140"/>
      <c r="CG550" s="140"/>
      <c r="CH550" s="140"/>
      <c r="CI550" s="140"/>
      <c r="CJ550" s="140"/>
      <c r="CK550" s="140"/>
      <c r="CL550" s="140"/>
      <c r="CM550" s="140"/>
      <c r="CN550" s="140"/>
      <c r="CO550" s="140"/>
      <c r="CP550" s="140"/>
      <c r="CQ550" s="140"/>
      <c r="CR550" s="140"/>
      <c r="CS550" s="140"/>
      <c r="CT550" s="140"/>
      <c r="CU550" s="140"/>
      <c r="CV550" s="140"/>
      <c r="CW550" s="140"/>
      <c r="CX550" s="140"/>
      <c r="CY550" s="103">
        <f t="shared" si="42"/>
        <v>0</v>
      </c>
      <c r="CZ550" s="78"/>
    </row>
    <row r="551" spans="1:104" x14ac:dyDescent="0.2">
      <c r="A551" s="26"/>
      <c r="B551" s="123">
        <f t="shared" si="43"/>
        <v>542</v>
      </c>
      <c r="C551" s="107"/>
      <c r="D551" s="111"/>
      <c r="F551" s="108"/>
      <c r="G551" s="120"/>
      <c r="H551" s="101">
        <f t="shared" si="41"/>
        <v>0</v>
      </c>
      <c r="I551" s="113"/>
      <c r="J551" s="113"/>
      <c r="K551" s="113"/>
      <c r="L551" s="113"/>
      <c r="M551" s="113"/>
      <c r="N551" s="113"/>
      <c r="O551" s="113"/>
      <c r="P551" s="27"/>
      <c r="Q551" s="113"/>
      <c r="R551" s="113"/>
      <c r="S551" s="113"/>
      <c r="T551" s="113"/>
      <c r="U551" s="113"/>
      <c r="V551" s="113"/>
      <c r="W551" s="113"/>
      <c r="X551" s="28"/>
      <c r="Y551" s="221"/>
      <c r="Z551" s="221"/>
      <c r="AA551" s="221"/>
      <c r="AB551" s="221"/>
      <c r="AC551" s="221"/>
      <c r="AD551" s="221"/>
      <c r="AE551" s="221"/>
      <c r="AF551" s="28"/>
      <c r="AG551" s="221"/>
      <c r="AH551" s="221"/>
      <c r="AI551" s="221"/>
      <c r="AJ551" s="221"/>
      <c r="AK551" s="221"/>
      <c r="AL551" s="221"/>
      <c r="AM551" s="221"/>
      <c r="AN551" s="28"/>
      <c r="AO551" s="141"/>
      <c r="AP551" s="141"/>
      <c r="AQ551" s="141"/>
      <c r="AR551" s="79" t="str">
        <f t="shared" si="40"/>
        <v/>
      </c>
      <c r="AS551" s="139"/>
      <c r="AT551" s="139"/>
      <c r="AU551" s="28"/>
      <c r="AV551" s="215"/>
      <c r="AW551" s="215"/>
      <c r="AX551" s="28"/>
      <c r="AY551" s="140"/>
      <c r="AZ551" s="28"/>
      <c r="BA551" s="140"/>
      <c r="BB551" s="140"/>
      <c r="BC551" s="140"/>
      <c r="BD551" s="140"/>
      <c r="BE551" s="140"/>
      <c r="BF551" s="140"/>
      <c r="BG551" s="140"/>
      <c r="BH551" s="140"/>
      <c r="BI551" s="140"/>
      <c r="BJ551" s="140"/>
      <c r="BK551" s="140"/>
      <c r="BL551" s="140"/>
      <c r="BM551" s="140"/>
      <c r="BN551" s="140"/>
      <c r="BO551" s="140"/>
      <c r="BP551" s="140"/>
      <c r="BQ551" s="140"/>
      <c r="BR551" s="140"/>
      <c r="BS551" s="140"/>
      <c r="BT551" s="140"/>
      <c r="BU551" s="140"/>
      <c r="BV551" s="140"/>
      <c r="BW551" s="140"/>
      <c r="BX551" s="140"/>
      <c r="BY551" s="140"/>
      <c r="BZ551" s="140"/>
      <c r="CA551" s="140"/>
      <c r="CB551" s="140"/>
      <c r="CC551" s="140"/>
      <c r="CD551" s="140"/>
      <c r="CE551" s="140"/>
      <c r="CF551" s="140"/>
      <c r="CG551" s="140"/>
      <c r="CH551" s="140"/>
      <c r="CI551" s="140"/>
      <c r="CJ551" s="140"/>
      <c r="CK551" s="140"/>
      <c r="CL551" s="140"/>
      <c r="CM551" s="140"/>
      <c r="CN551" s="140"/>
      <c r="CO551" s="140"/>
      <c r="CP551" s="140"/>
      <c r="CQ551" s="140"/>
      <c r="CR551" s="140"/>
      <c r="CS551" s="140"/>
      <c r="CT551" s="140"/>
      <c r="CU551" s="140"/>
      <c r="CV551" s="140"/>
      <c r="CW551" s="140"/>
      <c r="CX551" s="140"/>
      <c r="CY551" s="103">
        <f t="shared" si="42"/>
        <v>0</v>
      </c>
      <c r="CZ551" s="78"/>
    </row>
    <row r="552" spans="1:104" x14ac:dyDescent="0.2">
      <c r="A552" s="26"/>
      <c r="B552" s="123">
        <f t="shared" si="43"/>
        <v>543</v>
      </c>
      <c r="C552" s="107"/>
      <c r="D552" s="111"/>
      <c r="F552" s="108"/>
      <c r="G552" s="120"/>
      <c r="H552" s="101">
        <f t="shared" si="41"/>
        <v>0</v>
      </c>
      <c r="I552" s="113"/>
      <c r="J552" s="113"/>
      <c r="K552" s="113"/>
      <c r="L552" s="113"/>
      <c r="M552" s="113"/>
      <c r="N552" s="113"/>
      <c r="O552" s="113"/>
      <c r="P552" s="27"/>
      <c r="Q552" s="113"/>
      <c r="R552" s="113"/>
      <c r="S552" s="113"/>
      <c r="T552" s="113"/>
      <c r="U552" s="113"/>
      <c r="V552" s="113"/>
      <c r="W552" s="113"/>
      <c r="X552" s="28"/>
      <c r="Y552" s="221"/>
      <c r="Z552" s="221"/>
      <c r="AA552" s="221"/>
      <c r="AB552" s="221"/>
      <c r="AC552" s="221"/>
      <c r="AD552" s="221"/>
      <c r="AE552" s="221"/>
      <c r="AF552" s="28"/>
      <c r="AG552" s="221"/>
      <c r="AH552" s="221"/>
      <c r="AI552" s="221"/>
      <c r="AJ552" s="221"/>
      <c r="AK552" s="221"/>
      <c r="AL552" s="221"/>
      <c r="AM552" s="221"/>
      <c r="AN552" s="28"/>
      <c r="AO552" s="141"/>
      <c r="AP552" s="141"/>
      <c r="AQ552" s="141"/>
      <c r="AR552" s="79" t="str">
        <f t="shared" si="40"/>
        <v/>
      </c>
      <c r="AS552" s="139"/>
      <c r="AT552" s="139"/>
      <c r="AU552" s="28"/>
      <c r="AV552" s="215"/>
      <c r="AW552" s="215"/>
      <c r="AX552" s="28"/>
      <c r="AY552" s="140"/>
      <c r="AZ552" s="28"/>
      <c r="BA552" s="140"/>
      <c r="BB552" s="140"/>
      <c r="BC552" s="140"/>
      <c r="BD552" s="140"/>
      <c r="BE552" s="140"/>
      <c r="BF552" s="140"/>
      <c r="BG552" s="140"/>
      <c r="BH552" s="140"/>
      <c r="BI552" s="140"/>
      <c r="BJ552" s="140"/>
      <c r="BK552" s="140"/>
      <c r="BL552" s="140"/>
      <c r="BM552" s="140"/>
      <c r="BN552" s="140"/>
      <c r="BO552" s="140"/>
      <c r="BP552" s="140"/>
      <c r="BQ552" s="140"/>
      <c r="BR552" s="140"/>
      <c r="BS552" s="140"/>
      <c r="BT552" s="140"/>
      <c r="BU552" s="140"/>
      <c r="BV552" s="140"/>
      <c r="BW552" s="140"/>
      <c r="BX552" s="140"/>
      <c r="BY552" s="140"/>
      <c r="BZ552" s="140"/>
      <c r="CA552" s="140"/>
      <c r="CB552" s="140"/>
      <c r="CC552" s="140"/>
      <c r="CD552" s="140"/>
      <c r="CE552" s="140"/>
      <c r="CF552" s="140"/>
      <c r="CG552" s="140"/>
      <c r="CH552" s="140"/>
      <c r="CI552" s="140"/>
      <c r="CJ552" s="140"/>
      <c r="CK552" s="140"/>
      <c r="CL552" s="140"/>
      <c r="CM552" s="140"/>
      <c r="CN552" s="140"/>
      <c r="CO552" s="140"/>
      <c r="CP552" s="140"/>
      <c r="CQ552" s="140"/>
      <c r="CR552" s="140"/>
      <c r="CS552" s="140"/>
      <c r="CT552" s="140"/>
      <c r="CU552" s="140"/>
      <c r="CV552" s="140"/>
      <c r="CW552" s="140"/>
      <c r="CX552" s="140"/>
      <c r="CY552" s="103">
        <f t="shared" si="42"/>
        <v>0</v>
      </c>
      <c r="CZ552" s="78"/>
    </row>
    <row r="553" spans="1:104" x14ac:dyDescent="0.2">
      <c r="A553" s="26"/>
      <c r="B553" s="123">
        <f t="shared" si="43"/>
        <v>544</v>
      </c>
      <c r="C553" s="107"/>
      <c r="D553" s="111"/>
      <c r="F553" s="108"/>
      <c r="G553" s="120"/>
      <c r="H553" s="101">
        <f t="shared" si="41"/>
        <v>0</v>
      </c>
      <c r="I553" s="113"/>
      <c r="J553" s="113"/>
      <c r="K553" s="113"/>
      <c r="L553" s="113"/>
      <c r="M553" s="113"/>
      <c r="N553" s="113"/>
      <c r="O553" s="113"/>
      <c r="P553" s="27"/>
      <c r="Q553" s="113"/>
      <c r="R553" s="113"/>
      <c r="S553" s="113"/>
      <c r="T553" s="113"/>
      <c r="U553" s="113"/>
      <c r="V553" s="113"/>
      <c r="W553" s="113"/>
      <c r="X553" s="28"/>
      <c r="Y553" s="221"/>
      <c r="Z553" s="221"/>
      <c r="AA553" s="221"/>
      <c r="AB553" s="221"/>
      <c r="AC553" s="221"/>
      <c r="AD553" s="221"/>
      <c r="AE553" s="221"/>
      <c r="AF553" s="28"/>
      <c r="AG553" s="221"/>
      <c r="AH553" s="221"/>
      <c r="AI553" s="221"/>
      <c r="AJ553" s="221"/>
      <c r="AK553" s="221"/>
      <c r="AL553" s="221"/>
      <c r="AM553" s="221"/>
      <c r="AN553" s="28"/>
      <c r="AO553" s="141"/>
      <c r="AP553" s="141"/>
      <c r="AQ553" s="141"/>
      <c r="AR553" s="79" t="str">
        <f t="shared" si="40"/>
        <v/>
      </c>
      <c r="AS553" s="139"/>
      <c r="AT553" s="139"/>
      <c r="AU553" s="28"/>
      <c r="AV553" s="215"/>
      <c r="AW553" s="215"/>
      <c r="AX553" s="28"/>
      <c r="AY553" s="140"/>
      <c r="AZ553" s="28"/>
      <c r="BA553" s="140"/>
      <c r="BB553" s="140"/>
      <c r="BC553" s="140"/>
      <c r="BD553" s="140"/>
      <c r="BE553" s="140"/>
      <c r="BF553" s="140"/>
      <c r="BG553" s="140"/>
      <c r="BH553" s="140"/>
      <c r="BI553" s="140"/>
      <c r="BJ553" s="140"/>
      <c r="BK553" s="140"/>
      <c r="BL553" s="140"/>
      <c r="BM553" s="140"/>
      <c r="BN553" s="140"/>
      <c r="BO553" s="140"/>
      <c r="BP553" s="140"/>
      <c r="BQ553" s="140"/>
      <c r="BR553" s="140"/>
      <c r="BS553" s="140"/>
      <c r="BT553" s="140"/>
      <c r="BU553" s="140"/>
      <c r="BV553" s="140"/>
      <c r="BW553" s="140"/>
      <c r="BX553" s="140"/>
      <c r="BY553" s="140"/>
      <c r="BZ553" s="140"/>
      <c r="CA553" s="140"/>
      <c r="CB553" s="140"/>
      <c r="CC553" s="140"/>
      <c r="CD553" s="140"/>
      <c r="CE553" s="140"/>
      <c r="CF553" s="140"/>
      <c r="CG553" s="140"/>
      <c r="CH553" s="140"/>
      <c r="CI553" s="140"/>
      <c r="CJ553" s="140"/>
      <c r="CK553" s="140"/>
      <c r="CL553" s="140"/>
      <c r="CM553" s="140"/>
      <c r="CN553" s="140"/>
      <c r="CO553" s="140"/>
      <c r="CP553" s="140"/>
      <c r="CQ553" s="140"/>
      <c r="CR553" s="140"/>
      <c r="CS553" s="140"/>
      <c r="CT553" s="140"/>
      <c r="CU553" s="140"/>
      <c r="CV553" s="140"/>
      <c r="CW553" s="140"/>
      <c r="CX553" s="140"/>
      <c r="CY553" s="103">
        <f t="shared" si="42"/>
        <v>0</v>
      </c>
      <c r="CZ553" s="78"/>
    </row>
    <row r="554" spans="1:104" x14ac:dyDescent="0.2">
      <c r="A554" s="26"/>
      <c r="B554" s="123">
        <f t="shared" si="43"/>
        <v>545</v>
      </c>
      <c r="C554" s="107"/>
      <c r="D554" s="111"/>
      <c r="F554" s="108"/>
      <c r="G554" s="120"/>
      <c r="H554" s="101">
        <f t="shared" si="41"/>
        <v>0</v>
      </c>
      <c r="I554" s="113"/>
      <c r="J554" s="113"/>
      <c r="K554" s="113"/>
      <c r="L554" s="113"/>
      <c r="M554" s="113"/>
      <c r="N554" s="113"/>
      <c r="O554" s="113"/>
      <c r="P554" s="27"/>
      <c r="Q554" s="113"/>
      <c r="R554" s="113"/>
      <c r="S554" s="113"/>
      <c r="T554" s="113"/>
      <c r="U554" s="113"/>
      <c r="V554" s="113"/>
      <c r="W554" s="113"/>
      <c r="X554" s="28"/>
      <c r="Y554" s="221"/>
      <c r="Z554" s="221"/>
      <c r="AA554" s="221"/>
      <c r="AB554" s="221"/>
      <c r="AC554" s="221"/>
      <c r="AD554" s="221"/>
      <c r="AE554" s="221"/>
      <c r="AF554" s="28"/>
      <c r="AG554" s="221"/>
      <c r="AH554" s="221"/>
      <c r="AI554" s="221"/>
      <c r="AJ554" s="221"/>
      <c r="AK554" s="221"/>
      <c r="AL554" s="221"/>
      <c r="AM554" s="221"/>
      <c r="AN554" s="28"/>
      <c r="AO554" s="141"/>
      <c r="AP554" s="141"/>
      <c r="AQ554" s="141"/>
      <c r="AR554" s="79" t="str">
        <f t="shared" si="40"/>
        <v/>
      </c>
      <c r="AS554" s="139"/>
      <c r="AT554" s="139"/>
      <c r="AU554" s="28"/>
      <c r="AV554" s="215"/>
      <c r="AW554" s="215"/>
      <c r="AX554" s="28"/>
      <c r="AY554" s="140"/>
      <c r="AZ554" s="28"/>
      <c r="BA554" s="140"/>
      <c r="BB554" s="140"/>
      <c r="BC554" s="140"/>
      <c r="BD554" s="140"/>
      <c r="BE554" s="140"/>
      <c r="BF554" s="140"/>
      <c r="BG554" s="140"/>
      <c r="BH554" s="140"/>
      <c r="BI554" s="140"/>
      <c r="BJ554" s="140"/>
      <c r="BK554" s="140"/>
      <c r="BL554" s="140"/>
      <c r="BM554" s="140"/>
      <c r="BN554" s="140"/>
      <c r="BO554" s="140"/>
      <c r="BP554" s="140"/>
      <c r="BQ554" s="140"/>
      <c r="BR554" s="140"/>
      <c r="BS554" s="140"/>
      <c r="BT554" s="140"/>
      <c r="BU554" s="140"/>
      <c r="BV554" s="140"/>
      <c r="BW554" s="140"/>
      <c r="BX554" s="140"/>
      <c r="BY554" s="140"/>
      <c r="BZ554" s="140"/>
      <c r="CA554" s="140"/>
      <c r="CB554" s="140"/>
      <c r="CC554" s="140"/>
      <c r="CD554" s="140"/>
      <c r="CE554" s="140"/>
      <c r="CF554" s="140"/>
      <c r="CG554" s="140"/>
      <c r="CH554" s="140"/>
      <c r="CI554" s="140"/>
      <c r="CJ554" s="140"/>
      <c r="CK554" s="140"/>
      <c r="CL554" s="140"/>
      <c r="CM554" s="140"/>
      <c r="CN554" s="140"/>
      <c r="CO554" s="140"/>
      <c r="CP554" s="140"/>
      <c r="CQ554" s="140"/>
      <c r="CR554" s="140"/>
      <c r="CS554" s="140"/>
      <c r="CT554" s="140"/>
      <c r="CU554" s="140"/>
      <c r="CV554" s="140"/>
      <c r="CW554" s="140"/>
      <c r="CX554" s="140"/>
      <c r="CY554" s="103">
        <f t="shared" si="42"/>
        <v>0</v>
      </c>
      <c r="CZ554" s="78"/>
    </row>
    <row r="555" spans="1:104" x14ac:dyDescent="0.2">
      <c r="A555" s="26"/>
      <c r="B555" s="123">
        <f t="shared" si="43"/>
        <v>546</v>
      </c>
      <c r="C555" s="107"/>
      <c r="D555" s="111"/>
      <c r="F555" s="108"/>
      <c r="G555" s="120"/>
      <c r="H555" s="101">
        <f t="shared" si="41"/>
        <v>0</v>
      </c>
      <c r="I555" s="113"/>
      <c r="J555" s="113"/>
      <c r="K555" s="113"/>
      <c r="L555" s="113"/>
      <c r="M555" s="113"/>
      <c r="N555" s="113"/>
      <c r="O555" s="113"/>
      <c r="P555" s="27"/>
      <c r="Q555" s="113"/>
      <c r="R555" s="113"/>
      <c r="S555" s="113"/>
      <c r="T555" s="113"/>
      <c r="U555" s="113"/>
      <c r="V555" s="113"/>
      <c r="W555" s="113"/>
      <c r="X555" s="28"/>
      <c r="Y555" s="221"/>
      <c r="Z555" s="221"/>
      <c r="AA555" s="221"/>
      <c r="AB555" s="221"/>
      <c r="AC555" s="221"/>
      <c r="AD555" s="221"/>
      <c r="AE555" s="221"/>
      <c r="AF555" s="28"/>
      <c r="AG555" s="221"/>
      <c r="AH555" s="221"/>
      <c r="AI555" s="221"/>
      <c r="AJ555" s="221"/>
      <c r="AK555" s="221"/>
      <c r="AL555" s="221"/>
      <c r="AM555" s="221"/>
      <c r="AN555" s="28"/>
      <c r="AO555" s="141"/>
      <c r="AP555" s="141"/>
      <c r="AQ555" s="141"/>
      <c r="AR555" s="79" t="str">
        <f t="shared" si="40"/>
        <v/>
      </c>
      <c r="AS555" s="139"/>
      <c r="AT555" s="139"/>
      <c r="AU555" s="28"/>
      <c r="AV555" s="215"/>
      <c r="AW555" s="215"/>
      <c r="AX555" s="28"/>
      <c r="AY555" s="140"/>
      <c r="AZ555" s="28"/>
      <c r="BA555" s="140"/>
      <c r="BB555" s="140"/>
      <c r="BC555" s="140"/>
      <c r="BD555" s="140"/>
      <c r="BE555" s="140"/>
      <c r="BF555" s="140"/>
      <c r="BG555" s="140"/>
      <c r="BH555" s="140"/>
      <c r="BI555" s="140"/>
      <c r="BJ555" s="140"/>
      <c r="BK555" s="140"/>
      <c r="BL555" s="140"/>
      <c r="BM555" s="140"/>
      <c r="BN555" s="140"/>
      <c r="BO555" s="140"/>
      <c r="BP555" s="140"/>
      <c r="BQ555" s="140"/>
      <c r="BR555" s="140"/>
      <c r="BS555" s="140"/>
      <c r="BT555" s="140"/>
      <c r="BU555" s="140"/>
      <c r="BV555" s="140"/>
      <c r="BW555" s="140"/>
      <c r="BX555" s="140"/>
      <c r="BY555" s="140"/>
      <c r="BZ555" s="140"/>
      <c r="CA555" s="140"/>
      <c r="CB555" s="140"/>
      <c r="CC555" s="140"/>
      <c r="CD555" s="140"/>
      <c r="CE555" s="140"/>
      <c r="CF555" s="140"/>
      <c r="CG555" s="140"/>
      <c r="CH555" s="140"/>
      <c r="CI555" s="140"/>
      <c r="CJ555" s="140"/>
      <c r="CK555" s="140"/>
      <c r="CL555" s="140"/>
      <c r="CM555" s="140"/>
      <c r="CN555" s="140"/>
      <c r="CO555" s="140"/>
      <c r="CP555" s="140"/>
      <c r="CQ555" s="140"/>
      <c r="CR555" s="140"/>
      <c r="CS555" s="140"/>
      <c r="CT555" s="140"/>
      <c r="CU555" s="140"/>
      <c r="CV555" s="140"/>
      <c r="CW555" s="140"/>
      <c r="CX555" s="140"/>
      <c r="CY555" s="103">
        <f t="shared" si="42"/>
        <v>0</v>
      </c>
      <c r="CZ555" s="78"/>
    </row>
    <row r="556" spans="1:104" x14ac:dyDescent="0.2">
      <c r="A556" s="26"/>
      <c r="B556" s="123">
        <f t="shared" si="43"/>
        <v>547</v>
      </c>
      <c r="C556" s="107"/>
      <c r="D556" s="111"/>
      <c r="F556" s="108"/>
      <c r="G556" s="120"/>
      <c r="H556" s="101">
        <f t="shared" si="41"/>
        <v>0</v>
      </c>
      <c r="I556" s="113"/>
      <c r="J556" s="113"/>
      <c r="K556" s="113"/>
      <c r="L556" s="113"/>
      <c r="M556" s="113"/>
      <c r="N556" s="113"/>
      <c r="O556" s="113"/>
      <c r="P556" s="27"/>
      <c r="Q556" s="113"/>
      <c r="R556" s="113"/>
      <c r="S556" s="113"/>
      <c r="T556" s="113"/>
      <c r="U556" s="113"/>
      <c r="V556" s="113"/>
      <c r="W556" s="113"/>
      <c r="X556" s="28"/>
      <c r="Y556" s="221"/>
      <c r="Z556" s="221"/>
      <c r="AA556" s="221"/>
      <c r="AB556" s="221"/>
      <c r="AC556" s="221"/>
      <c r="AD556" s="221"/>
      <c r="AE556" s="221"/>
      <c r="AF556" s="28"/>
      <c r="AG556" s="221"/>
      <c r="AH556" s="221"/>
      <c r="AI556" s="221"/>
      <c r="AJ556" s="221"/>
      <c r="AK556" s="221"/>
      <c r="AL556" s="221"/>
      <c r="AM556" s="221"/>
      <c r="AN556" s="28"/>
      <c r="AO556" s="141"/>
      <c r="AP556" s="141"/>
      <c r="AQ556" s="141"/>
      <c r="AR556" s="79" t="str">
        <f t="shared" si="40"/>
        <v/>
      </c>
      <c r="AS556" s="139"/>
      <c r="AT556" s="139"/>
      <c r="AU556" s="28"/>
      <c r="AV556" s="215"/>
      <c r="AW556" s="215"/>
      <c r="AX556" s="28"/>
      <c r="AY556" s="140"/>
      <c r="AZ556" s="28"/>
      <c r="BA556" s="140"/>
      <c r="BB556" s="140"/>
      <c r="BC556" s="140"/>
      <c r="BD556" s="140"/>
      <c r="BE556" s="140"/>
      <c r="BF556" s="140"/>
      <c r="BG556" s="140"/>
      <c r="BH556" s="140"/>
      <c r="BI556" s="140"/>
      <c r="BJ556" s="140"/>
      <c r="BK556" s="140"/>
      <c r="BL556" s="140"/>
      <c r="BM556" s="140"/>
      <c r="BN556" s="140"/>
      <c r="BO556" s="140"/>
      <c r="BP556" s="140"/>
      <c r="BQ556" s="140"/>
      <c r="BR556" s="140"/>
      <c r="BS556" s="140"/>
      <c r="BT556" s="140"/>
      <c r="BU556" s="140"/>
      <c r="BV556" s="140"/>
      <c r="BW556" s="140"/>
      <c r="BX556" s="140"/>
      <c r="BY556" s="140"/>
      <c r="BZ556" s="140"/>
      <c r="CA556" s="140"/>
      <c r="CB556" s="140"/>
      <c r="CC556" s="140"/>
      <c r="CD556" s="140"/>
      <c r="CE556" s="140"/>
      <c r="CF556" s="140"/>
      <c r="CG556" s="140"/>
      <c r="CH556" s="140"/>
      <c r="CI556" s="140"/>
      <c r="CJ556" s="140"/>
      <c r="CK556" s="140"/>
      <c r="CL556" s="140"/>
      <c r="CM556" s="140"/>
      <c r="CN556" s="140"/>
      <c r="CO556" s="140"/>
      <c r="CP556" s="140"/>
      <c r="CQ556" s="140"/>
      <c r="CR556" s="140"/>
      <c r="CS556" s="140"/>
      <c r="CT556" s="140"/>
      <c r="CU556" s="140"/>
      <c r="CV556" s="140"/>
      <c r="CW556" s="140"/>
      <c r="CX556" s="140"/>
      <c r="CY556" s="103">
        <f t="shared" si="42"/>
        <v>0</v>
      </c>
      <c r="CZ556" s="78"/>
    </row>
    <row r="557" spans="1:104" x14ac:dyDescent="0.2">
      <c r="A557" s="26"/>
      <c r="B557" s="123">
        <f t="shared" si="43"/>
        <v>548</v>
      </c>
      <c r="C557" s="107"/>
      <c r="D557" s="111"/>
      <c r="F557" s="108"/>
      <c r="G557" s="120"/>
      <c r="H557" s="101">
        <f t="shared" si="41"/>
        <v>0</v>
      </c>
      <c r="I557" s="113"/>
      <c r="J557" s="113"/>
      <c r="K557" s="113"/>
      <c r="L557" s="113"/>
      <c r="M557" s="113"/>
      <c r="N557" s="113"/>
      <c r="O557" s="113"/>
      <c r="P557" s="27"/>
      <c r="Q557" s="113"/>
      <c r="R557" s="113"/>
      <c r="S557" s="113"/>
      <c r="T557" s="113"/>
      <c r="U557" s="113"/>
      <c r="V557" s="113"/>
      <c r="W557" s="113"/>
      <c r="X557" s="28"/>
      <c r="Y557" s="221"/>
      <c r="Z557" s="221"/>
      <c r="AA557" s="221"/>
      <c r="AB557" s="221"/>
      <c r="AC557" s="221"/>
      <c r="AD557" s="221"/>
      <c r="AE557" s="221"/>
      <c r="AF557" s="28"/>
      <c r="AG557" s="221"/>
      <c r="AH557" s="221"/>
      <c r="AI557" s="221"/>
      <c r="AJ557" s="221"/>
      <c r="AK557" s="221"/>
      <c r="AL557" s="221"/>
      <c r="AM557" s="221"/>
      <c r="AN557" s="28"/>
      <c r="AO557" s="141"/>
      <c r="AP557" s="141"/>
      <c r="AQ557" s="141"/>
      <c r="AR557" s="79" t="str">
        <f t="shared" si="40"/>
        <v/>
      </c>
      <c r="AS557" s="139"/>
      <c r="AT557" s="139"/>
      <c r="AU557" s="28"/>
      <c r="AV557" s="215"/>
      <c r="AW557" s="215"/>
      <c r="AX557" s="28"/>
      <c r="AY557" s="140"/>
      <c r="AZ557" s="28"/>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40"/>
      <c r="CO557" s="140"/>
      <c r="CP557" s="140"/>
      <c r="CQ557" s="140"/>
      <c r="CR557" s="140"/>
      <c r="CS557" s="140"/>
      <c r="CT557" s="140"/>
      <c r="CU557" s="140"/>
      <c r="CV557" s="140"/>
      <c r="CW557" s="140"/>
      <c r="CX557" s="140"/>
      <c r="CY557" s="103">
        <f t="shared" si="42"/>
        <v>0</v>
      </c>
      <c r="CZ557" s="78"/>
    </row>
    <row r="558" spans="1:104" x14ac:dyDescent="0.2">
      <c r="A558" s="26"/>
      <c r="B558" s="123">
        <f t="shared" si="43"/>
        <v>549</v>
      </c>
      <c r="C558" s="107"/>
      <c r="D558" s="111"/>
      <c r="F558" s="108"/>
      <c r="G558" s="120"/>
      <c r="H558" s="101">
        <f t="shared" si="41"/>
        <v>0</v>
      </c>
      <c r="I558" s="113"/>
      <c r="J558" s="113"/>
      <c r="K558" s="113"/>
      <c r="L558" s="113"/>
      <c r="M558" s="113"/>
      <c r="N558" s="113"/>
      <c r="O558" s="113"/>
      <c r="P558" s="27"/>
      <c r="Q558" s="113"/>
      <c r="R558" s="113"/>
      <c r="S558" s="113"/>
      <c r="T558" s="113"/>
      <c r="U558" s="113"/>
      <c r="V558" s="113"/>
      <c r="W558" s="113"/>
      <c r="X558" s="28"/>
      <c r="Y558" s="221"/>
      <c r="Z558" s="221"/>
      <c r="AA558" s="221"/>
      <c r="AB558" s="221"/>
      <c r="AC558" s="221"/>
      <c r="AD558" s="221"/>
      <c r="AE558" s="221"/>
      <c r="AF558" s="28"/>
      <c r="AG558" s="221"/>
      <c r="AH558" s="221"/>
      <c r="AI558" s="221"/>
      <c r="AJ558" s="221"/>
      <c r="AK558" s="221"/>
      <c r="AL558" s="221"/>
      <c r="AM558" s="221"/>
      <c r="AN558" s="28"/>
      <c r="AO558" s="141"/>
      <c r="AP558" s="141"/>
      <c r="AQ558" s="141"/>
      <c r="AR558" s="79" t="str">
        <f t="shared" si="40"/>
        <v/>
      </c>
      <c r="AS558" s="139"/>
      <c r="AT558" s="139"/>
      <c r="AU558" s="28"/>
      <c r="AV558" s="215"/>
      <c r="AW558" s="215"/>
      <c r="AX558" s="28"/>
      <c r="AY558" s="140"/>
      <c r="AZ558" s="28"/>
      <c r="BA558" s="140"/>
      <c r="BB558" s="140"/>
      <c r="BC558" s="140"/>
      <c r="BD558" s="140"/>
      <c r="BE558" s="140"/>
      <c r="BF558" s="140"/>
      <c r="BG558" s="140"/>
      <c r="BH558" s="140"/>
      <c r="BI558" s="140"/>
      <c r="BJ558" s="140"/>
      <c r="BK558" s="140"/>
      <c r="BL558" s="140"/>
      <c r="BM558" s="140"/>
      <c r="BN558" s="140"/>
      <c r="BO558" s="140"/>
      <c r="BP558" s="140"/>
      <c r="BQ558" s="140"/>
      <c r="BR558" s="140"/>
      <c r="BS558" s="140"/>
      <c r="BT558" s="140"/>
      <c r="BU558" s="140"/>
      <c r="BV558" s="140"/>
      <c r="BW558" s="140"/>
      <c r="BX558" s="140"/>
      <c r="BY558" s="140"/>
      <c r="BZ558" s="140"/>
      <c r="CA558" s="140"/>
      <c r="CB558" s="140"/>
      <c r="CC558" s="140"/>
      <c r="CD558" s="140"/>
      <c r="CE558" s="140"/>
      <c r="CF558" s="140"/>
      <c r="CG558" s="140"/>
      <c r="CH558" s="140"/>
      <c r="CI558" s="140"/>
      <c r="CJ558" s="140"/>
      <c r="CK558" s="140"/>
      <c r="CL558" s="140"/>
      <c r="CM558" s="140"/>
      <c r="CN558" s="140"/>
      <c r="CO558" s="140"/>
      <c r="CP558" s="140"/>
      <c r="CQ558" s="140"/>
      <c r="CR558" s="140"/>
      <c r="CS558" s="140"/>
      <c r="CT558" s="140"/>
      <c r="CU558" s="140"/>
      <c r="CV558" s="140"/>
      <c r="CW558" s="140"/>
      <c r="CX558" s="140"/>
      <c r="CY558" s="103">
        <f t="shared" si="42"/>
        <v>0</v>
      </c>
      <c r="CZ558" s="78"/>
    </row>
    <row r="559" spans="1:104" x14ac:dyDescent="0.2">
      <c r="A559" s="26"/>
      <c r="B559" s="123">
        <f t="shared" si="43"/>
        <v>550</v>
      </c>
      <c r="C559" s="107"/>
      <c r="D559" s="111"/>
      <c r="F559" s="108"/>
      <c r="G559" s="120"/>
      <c r="H559" s="101">
        <f t="shared" si="41"/>
        <v>0</v>
      </c>
      <c r="I559" s="113"/>
      <c r="J559" s="113"/>
      <c r="K559" s="113"/>
      <c r="L559" s="113"/>
      <c r="M559" s="113"/>
      <c r="N559" s="113"/>
      <c r="O559" s="113"/>
      <c r="P559" s="27"/>
      <c r="Q559" s="113"/>
      <c r="R559" s="113"/>
      <c r="S559" s="113"/>
      <c r="T559" s="113"/>
      <c r="U559" s="113"/>
      <c r="V559" s="113"/>
      <c r="W559" s="113"/>
      <c r="X559" s="28"/>
      <c r="Y559" s="221"/>
      <c r="Z559" s="221"/>
      <c r="AA559" s="221"/>
      <c r="AB559" s="221"/>
      <c r="AC559" s="221"/>
      <c r="AD559" s="221"/>
      <c r="AE559" s="221"/>
      <c r="AF559" s="28"/>
      <c r="AG559" s="221"/>
      <c r="AH559" s="221"/>
      <c r="AI559" s="221"/>
      <c r="AJ559" s="221"/>
      <c r="AK559" s="221"/>
      <c r="AL559" s="221"/>
      <c r="AM559" s="221"/>
      <c r="AN559" s="28"/>
      <c r="AO559" s="141"/>
      <c r="AP559" s="141"/>
      <c r="AQ559" s="141"/>
      <c r="AR559" s="79" t="str">
        <f t="shared" si="40"/>
        <v/>
      </c>
      <c r="AS559" s="139"/>
      <c r="AT559" s="139"/>
      <c r="AU559" s="28"/>
      <c r="AV559" s="215"/>
      <c r="AW559" s="215"/>
      <c r="AX559" s="28"/>
      <c r="AY559" s="140"/>
      <c r="AZ559" s="28"/>
      <c r="BA559" s="140"/>
      <c r="BB559" s="140"/>
      <c r="BC559" s="140"/>
      <c r="BD559" s="140"/>
      <c r="BE559" s="140"/>
      <c r="BF559" s="140"/>
      <c r="BG559" s="140"/>
      <c r="BH559" s="140"/>
      <c r="BI559" s="140"/>
      <c r="BJ559" s="140"/>
      <c r="BK559" s="140"/>
      <c r="BL559" s="140"/>
      <c r="BM559" s="140"/>
      <c r="BN559" s="140"/>
      <c r="BO559" s="140"/>
      <c r="BP559" s="140"/>
      <c r="BQ559" s="140"/>
      <c r="BR559" s="140"/>
      <c r="BS559" s="140"/>
      <c r="BT559" s="140"/>
      <c r="BU559" s="140"/>
      <c r="BV559" s="140"/>
      <c r="BW559" s="140"/>
      <c r="BX559" s="140"/>
      <c r="BY559" s="140"/>
      <c r="BZ559" s="140"/>
      <c r="CA559" s="140"/>
      <c r="CB559" s="140"/>
      <c r="CC559" s="140"/>
      <c r="CD559" s="140"/>
      <c r="CE559" s="140"/>
      <c r="CF559" s="140"/>
      <c r="CG559" s="140"/>
      <c r="CH559" s="140"/>
      <c r="CI559" s="140"/>
      <c r="CJ559" s="140"/>
      <c r="CK559" s="140"/>
      <c r="CL559" s="140"/>
      <c r="CM559" s="140"/>
      <c r="CN559" s="140"/>
      <c r="CO559" s="140"/>
      <c r="CP559" s="140"/>
      <c r="CQ559" s="140"/>
      <c r="CR559" s="140"/>
      <c r="CS559" s="140"/>
      <c r="CT559" s="140"/>
      <c r="CU559" s="140"/>
      <c r="CV559" s="140"/>
      <c r="CW559" s="140"/>
      <c r="CX559" s="140"/>
      <c r="CY559" s="103">
        <f t="shared" si="42"/>
        <v>0</v>
      </c>
      <c r="CZ559" s="78"/>
    </row>
    <row r="560" spans="1:104" x14ac:dyDescent="0.2">
      <c r="A560" s="26"/>
      <c r="B560" s="123">
        <f t="shared" si="43"/>
        <v>551</v>
      </c>
      <c r="C560" s="107"/>
      <c r="D560" s="111"/>
      <c r="F560" s="108"/>
      <c r="G560" s="120"/>
      <c r="H560" s="101">
        <f t="shared" si="41"/>
        <v>0</v>
      </c>
      <c r="I560" s="113"/>
      <c r="J560" s="113"/>
      <c r="K560" s="113"/>
      <c r="L560" s="113"/>
      <c r="M560" s="113"/>
      <c r="N560" s="113"/>
      <c r="O560" s="113"/>
      <c r="P560" s="27"/>
      <c r="Q560" s="113"/>
      <c r="R560" s="113"/>
      <c r="S560" s="113"/>
      <c r="T560" s="113"/>
      <c r="U560" s="113"/>
      <c r="V560" s="113"/>
      <c r="W560" s="113"/>
      <c r="X560" s="28"/>
      <c r="Y560" s="221"/>
      <c r="Z560" s="221"/>
      <c r="AA560" s="221"/>
      <c r="AB560" s="221"/>
      <c r="AC560" s="221"/>
      <c r="AD560" s="221"/>
      <c r="AE560" s="221"/>
      <c r="AF560" s="28"/>
      <c r="AG560" s="221"/>
      <c r="AH560" s="221"/>
      <c r="AI560" s="221"/>
      <c r="AJ560" s="221"/>
      <c r="AK560" s="221"/>
      <c r="AL560" s="221"/>
      <c r="AM560" s="221"/>
      <c r="AN560" s="28"/>
      <c r="AO560" s="141"/>
      <c r="AP560" s="141"/>
      <c r="AQ560" s="141"/>
      <c r="AR560" s="79" t="str">
        <f t="shared" si="40"/>
        <v/>
      </c>
      <c r="AS560" s="139"/>
      <c r="AT560" s="139"/>
      <c r="AU560" s="28"/>
      <c r="AV560" s="215"/>
      <c r="AW560" s="215"/>
      <c r="AX560" s="28"/>
      <c r="AY560" s="140"/>
      <c r="AZ560" s="28"/>
      <c r="BA560" s="140"/>
      <c r="BB560" s="140"/>
      <c r="BC560" s="140"/>
      <c r="BD560" s="140"/>
      <c r="BE560" s="140"/>
      <c r="BF560" s="140"/>
      <c r="BG560" s="140"/>
      <c r="BH560" s="140"/>
      <c r="BI560" s="140"/>
      <c r="BJ560" s="140"/>
      <c r="BK560" s="140"/>
      <c r="BL560" s="140"/>
      <c r="BM560" s="140"/>
      <c r="BN560" s="140"/>
      <c r="BO560" s="140"/>
      <c r="BP560" s="140"/>
      <c r="BQ560" s="140"/>
      <c r="BR560" s="140"/>
      <c r="BS560" s="140"/>
      <c r="BT560" s="140"/>
      <c r="BU560" s="140"/>
      <c r="BV560" s="140"/>
      <c r="BW560" s="140"/>
      <c r="BX560" s="140"/>
      <c r="BY560" s="140"/>
      <c r="BZ560" s="140"/>
      <c r="CA560" s="140"/>
      <c r="CB560" s="140"/>
      <c r="CC560" s="140"/>
      <c r="CD560" s="140"/>
      <c r="CE560" s="140"/>
      <c r="CF560" s="140"/>
      <c r="CG560" s="140"/>
      <c r="CH560" s="140"/>
      <c r="CI560" s="140"/>
      <c r="CJ560" s="140"/>
      <c r="CK560" s="140"/>
      <c r="CL560" s="140"/>
      <c r="CM560" s="140"/>
      <c r="CN560" s="140"/>
      <c r="CO560" s="140"/>
      <c r="CP560" s="140"/>
      <c r="CQ560" s="140"/>
      <c r="CR560" s="140"/>
      <c r="CS560" s="140"/>
      <c r="CT560" s="140"/>
      <c r="CU560" s="140"/>
      <c r="CV560" s="140"/>
      <c r="CW560" s="140"/>
      <c r="CX560" s="140"/>
      <c r="CY560" s="103">
        <f t="shared" si="42"/>
        <v>0</v>
      </c>
      <c r="CZ560" s="78"/>
    </row>
    <row r="561" spans="1:104" x14ac:dyDescent="0.2">
      <c r="A561" s="26"/>
      <c r="B561" s="123">
        <f t="shared" si="43"/>
        <v>552</v>
      </c>
      <c r="C561" s="107"/>
      <c r="D561" s="111"/>
      <c r="F561" s="108"/>
      <c r="G561" s="120"/>
      <c r="H561" s="101">
        <f t="shared" si="41"/>
        <v>0</v>
      </c>
      <c r="I561" s="113"/>
      <c r="J561" s="113"/>
      <c r="K561" s="113"/>
      <c r="L561" s="113"/>
      <c r="M561" s="113"/>
      <c r="N561" s="113"/>
      <c r="O561" s="113"/>
      <c r="P561" s="27"/>
      <c r="Q561" s="113"/>
      <c r="R561" s="113"/>
      <c r="S561" s="113"/>
      <c r="T561" s="113"/>
      <c r="U561" s="113"/>
      <c r="V561" s="113"/>
      <c r="W561" s="113"/>
      <c r="X561" s="28"/>
      <c r="Y561" s="221"/>
      <c r="Z561" s="221"/>
      <c r="AA561" s="221"/>
      <c r="AB561" s="221"/>
      <c r="AC561" s="221"/>
      <c r="AD561" s="221"/>
      <c r="AE561" s="221"/>
      <c r="AF561" s="28"/>
      <c r="AG561" s="221"/>
      <c r="AH561" s="221"/>
      <c r="AI561" s="221"/>
      <c r="AJ561" s="221"/>
      <c r="AK561" s="221"/>
      <c r="AL561" s="221"/>
      <c r="AM561" s="221"/>
      <c r="AN561" s="28"/>
      <c r="AO561" s="141"/>
      <c r="AP561" s="141"/>
      <c r="AQ561" s="141"/>
      <c r="AR561" s="79" t="str">
        <f t="shared" si="40"/>
        <v/>
      </c>
      <c r="AS561" s="139"/>
      <c r="AT561" s="139"/>
      <c r="AU561" s="28"/>
      <c r="AV561" s="215"/>
      <c r="AW561" s="215"/>
      <c r="AX561" s="28"/>
      <c r="AY561" s="140"/>
      <c r="AZ561" s="28"/>
      <c r="BA561" s="140"/>
      <c r="BB561" s="140"/>
      <c r="BC561" s="140"/>
      <c r="BD561" s="140"/>
      <c r="BE561" s="140"/>
      <c r="BF561" s="140"/>
      <c r="BG561" s="140"/>
      <c r="BH561" s="140"/>
      <c r="BI561" s="140"/>
      <c r="BJ561" s="140"/>
      <c r="BK561" s="140"/>
      <c r="BL561" s="140"/>
      <c r="BM561" s="140"/>
      <c r="BN561" s="140"/>
      <c r="BO561" s="140"/>
      <c r="BP561" s="140"/>
      <c r="BQ561" s="140"/>
      <c r="BR561" s="140"/>
      <c r="BS561" s="140"/>
      <c r="BT561" s="140"/>
      <c r="BU561" s="140"/>
      <c r="BV561" s="140"/>
      <c r="BW561" s="140"/>
      <c r="BX561" s="140"/>
      <c r="BY561" s="140"/>
      <c r="BZ561" s="140"/>
      <c r="CA561" s="140"/>
      <c r="CB561" s="140"/>
      <c r="CC561" s="140"/>
      <c r="CD561" s="140"/>
      <c r="CE561" s="140"/>
      <c r="CF561" s="140"/>
      <c r="CG561" s="140"/>
      <c r="CH561" s="140"/>
      <c r="CI561" s="140"/>
      <c r="CJ561" s="140"/>
      <c r="CK561" s="140"/>
      <c r="CL561" s="140"/>
      <c r="CM561" s="140"/>
      <c r="CN561" s="140"/>
      <c r="CO561" s="140"/>
      <c r="CP561" s="140"/>
      <c r="CQ561" s="140"/>
      <c r="CR561" s="140"/>
      <c r="CS561" s="140"/>
      <c r="CT561" s="140"/>
      <c r="CU561" s="140"/>
      <c r="CV561" s="140"/>
      <c r="CW561" s="140"/>
      <c r="CX561" s="140"/>
      <c r="CY561" s="103">
        <f t="shared" si="42"/>
        <v>0</v>
      </c>
      <c r="CZ561" s="78"/>
    </row>
    <row r="562" spans="1:104" x14ac:dyDescent="0.2">
      <c r="A562" s="26"/>
      <c r="B562" s="123">
        <f t="shared" si="43"/>
        <v>553</v>
      </c>
      <c r="C562" s="107"/>
      <c r="D562" s="111"/>
      <c r="F562" s="108"/>
      <c r="G562" s="120"/>
      <c r="H562" s="101">
        <f t="shared" si="41"/>
        <v>0</v>
      </c>
      <c r="I562" s="113"/>
      <c r="J562" s="113"/>
      <c r="K562" s="113"/>
      <c r="L562" s="113"/>
      <c r="M562" s="113"/>
      <c r="N562" s="113"/>
      <c r="O562" s="113"/>
      <c r="P562" s="27"/>
      <c r="Q562" s="113"/>
      <c r="R562" s="113"/>
      <c r="S562" s="113"/>
      <c r="T562" s="113"/>
      <c r="U562" s="113"/>
      <c r="V562" s="113"/>
      <c r="W562" s="113"/>
      <c r="X562" s="28"/>
      <c r="Y562" s="221"/>
      <c r="Z562" s="221"/>
      <c r="AA562" s="221"/>
      <c r="AB562" s="221"/>
      <c r="AC562" s="221"/>
      <c r="AD562" s="221"/>
      <c r="AE562" s="221"/>
      <c r="AF562" s="28"/>
      <c r="AG562" s="221"/>
      <c r="AH562" s="221"/>
      <c r="AI562" s="221"/>
      <c r="AJ562" s="221"/>
      <c r="AK562" s="221"/>
      <c r="AL562" s="221"/>
      <c r="AM562" s="221"/>
      <c r="AN562" s="28"/>
      <c r="AO562" s="141"/>
      <c r="AP562" s="141"/>
      <c r="AQ562" s="141"/>
      <c r="AR562" s="79" t="str">
        <f t="shared" si="40"/>
        <v/>
      </c>
      <c r="AS562" s="139"/>
      <c r="AT562" s="139"/>
      <c r="AU562" s="28"/>
      <c r="AV562" s="215"/>
      <c r="AW562" s="215"/>
      <c r="AX562" s="28"/>
      <c r="AY562" s="140"/>
      <c r="AZ562" s="28"/>
      <c r="BA562" s="140"/>
      <c r="BB562" s="140"/>
      <c r="BC562" s="140"/>
      <c r="BD562" s="140"/>
      <c r="BE562" s="140"/>
      <c r="BF562" s="140"/>
      <c r="BG562" s="140"/>
      <c r="BH562" s="140"/>
      <c r="BI562" s="140"/>
      <c r="BJ562" s="140"/>
      <c r="BK562" s="140"/>
      <c r="BL562" s="140"/>
      <c r="BM562" s="140"/>
      <c r="BN562" s="140"/>
      <c r="BO562" s="140"/>
      <c r="BP562" s="140"/>
      <c r="BQ562" s="140"/>
      <c r="BR562" s="140"/>
      <c r="BS562" s="140"/>
      <c r="BT562" s="140"/>
      <c r="BU562" s="140"/>
      <c r="BV562" s="140"/>
      <c r="BW562" s="140"/>
      <c r="BX562" s="140"/>
      <c r="BY562" s="140"/>
      <c r="BZ562" s="140"/>
      <c r="CA562" s="140"/>
      <c r="CB562" s="140"/>
      <c r="CC562" s="140"/>
      <c r="CD562" s="140"/>
      <c r="CE562" s="140"/>
      <c r="CF562" s="140"/>
      <c r="CG562" s="140"/>
      <c r="CH562" s="140"/>
      <c r="CI562" s="140"/>
      <c r="CJ562" s="140"/>
      <c r="CK562" s="140"/>
      <c r="CL562" s="140"/>
      <c r="CM562" s="140"/>
      <c r="CN562" s="140"/>
      <c r="CO562" s="140"/>
      <c r="CP562" s="140"/>
      <c r="CQ562" s="140"/>
      <c r="CR562" s="140"/>
      <c r="CS562" s="140"/>
      <c r="CT562" s="140"/>
      <c r="CU562" s="140"/>
      <c r="CV562" s="140"/>
      <c r="CW562" s="140"/>
      <c r="CX562" s="140"/>
      <c r="CY562" s="103">
        <f t="shared" si="42"/>
        <v>0</v>
      </c>
      <c r="CZ562" s="78"/>
    </row>
    <row r="563" spans="1:104" x14ac:dyDescent="0.2">
      <c r="A563" s="26"/>
      <c r="B563" s="123">
        <f t="shared" si="43"/>
        <v>554</v>
      </c>
      <c r="C563" s="107"/>
      <c r="D563" s="111"/>
      <c r="F563" s="108"/>
      <c r="G563" s="120"/>
      <c r="H563" s="101">
        <f t="shared" si="41"/>
        <v>0</v>
      </c>
      <c r="I563" s="113"/>
      <c r="J563" s="113"/>
      <c r="K563" s="113"/>
      <c r="L563" s="113"/>
      <c r="M563" s="113"/>
      <c r="N563" s="113"/>
      <c r="O563" s="113"/>
      <c r="P563" s="27"/>
      <c r="Q563" s="113"/>
      <c r="R563" s="113"/>
      <c r="S563" s="113"/>
      <c r="T563" s="113"/>
      <c r="U563" s="113"/>
      <c r="V563" s="113"/>
      <c r="W563" s="113"/>
      <c r="X563" s="28"/>
      <c r="Y563" s="221"/>
      <c r="Z563" s="221"/>
      <c r="AA563" s="221"/>
      <c r="AB563" s="221"/>
      <c r="AC563" s="221"/>
      <c r="AD563" s="221"/>
      <c r="AE563" s="221"/>
      <c r="AF563" s="28"/>
      <c r="AG563" s="221"/>
      <c r="AH563" s="221"/>
      <c r="AI563" s="221"/>
      <c r="AJ563" s="221"/>
      <c r="AK563" s="221"/>
      <c r="AL563" s="221"/>
      <c r="AM563" s="221"/>
      <c r="AN563" s="28"/>
      <c r="AO563" s="141"/>
      <c r="AP563" s="141"/>
      <c r="AQ563" s="141"/>
      <c r="AR563" s="79" t="str">
        <f t="shared" si="40"/>
        <v/>
      </c>
      <c r="AS563" s="139"/>
      <c r="AT563" s="139"/>
      <c r="AU563" s="28"/>
      <c r="AV563" s="215"/>
      <c r="AW563" s="215"/>
      <c r="AX563" s="28"/>
      <c r="AY563" s="140"/>
      <c r="AZ563" s="28"/>
      <c r="BA563" s="140"/>
      <c r="BB563" s="140"/>
      <c r="BC563" s="140"/>
      <c r="BD563" s="140"/>
      <c r="BE563" s="140"/>
      <c r="BF563" s="140"/>
      <c r="BG563" s="140"/>
      <c r="BH563" s="140"/>
      <c r="BI563" s="140"/>
      <c r="BJ563" s="140"/>
      <c r="BK563" s="140"/>
      <c r="BL563" s="140"/>
      <c r="BM563" s="140"/>
      <c r="BN563" s="140"/>
      <c r="BO563" s="140"/>
      <c r="BP563" s="140"/>
      <c r="BQ563" s="140"/>
      <c r="BR563" s="140"/>
      <c r="BS563" s="140"/>
      <c r="BT563" s="140"/>
      <c r="BU563" s="140"/>
      <c r="BV563" s="140"/>
      <c r="BW563" s="140"/>
      <c r="BX563" s="140"/>
      <c r="BY563" s="140"/>
      <c r="BZ563" s="140"/>
      <c r="CA563" s="140"/>
      <c r="CB563" s="140"/>
      <c r="CC563" s="140"/>
      <c r="CD563" s="140"/>
      <c r="CE563" s="140"/>
      <c r="CF563" s="140"/>
      <c r="CG563" s="140"/>
      <c r="CH563" s="140"/>
      <c r="CI563" s="140"/>
      <c r="CJ563" s="140"/>
      <c r="CK563" s="140"/>
      <c r="CL563" s="140"/>
      <c r="CM563" s="140"/>
      <c r="CN563" s="140"/>
      <c r="CO563" s="140"/>
      <c r="CP563" s="140"/>
      <c r="CQ563" s="140"/>
      <c r="CR563" s="140"/>
      <c r="CS563" s="140"/>
      <c r="CT563" s="140"/>
      <c r="CU563" s="140"/>
      <c r="CV563" s="140"/>
      <c r="CW563" s="140"/>
      <c r="CX563" s="140"/>
      <c r="CY563" s="103">
        <f t="shared" si="42"/>
        <v>0</v>
      </c>
      <c r="CZ563" s="78"/>
    </row>
    <row r="564" spans="1:104" x14ac:dyDescent="0.2">
      <c r="A564" s="26"/>
      <c r="B564" s="123">
        <f t="shared" si="43"/>
        <v>555</v>
      </c>
      <c r="C564" s="107"/>
      <c r="D564" s="111"/>
      <c r="F564" s="108"/>
      <c r="G564" s="120"/>
      <c r="H564" s="101">
        <f t="shared" si="41"/>
        <v>0</v>
      </c>
      <c r="I564" s="113"/>
      <c r="J564" s="113"/>
      <c r="K564" s="113"/>
      <c r="L564" s="113"/>
      <c r="M564" s="113"/>
      <c r="N564" s="113"/>
      <c r="O564" s="113"/>
      <c r="P564" s="27"/>
      <c r="Q564" s="113"/>
      <c r="R564" s="113"/>
      <c r="S564" s="113"/>
      <c r="T564" s="113"/>
      <c r="U564" s="113"/>
      <c r="V564" s="113"/>
      <c r="W564" s="113"/>
      <c r="X564" s="28"/>
      <c r="Y564" s="221"/>
      <c r="Z564" s="221"/>
      <c r="AA564" s="221"/>
      <c r="AB564" s="221"/>
      <c r="AC564" s="221"/>
      <c r="AD564" s="221"/>
      <c r="AE564" s="221"/>
      <c r="AF564" s="28"/>
      <c r="AG564" s="221"/>
      <c r="AH564" s="221"/>
      <c r="AI564" s="221"/>
      <c r="AJ564" s="221"/>
      <c r="AK564" s="221"/>
      <c r="AL564" s="221"/>
      <c r="AM564" s="221"/>
      <c r="AN564" s="28"/>
      <c r="AO564" s="141"/>
      <c r="AP564" s="141"/>
      <c r="AQ564" s="141"/>
      <c r="AR564" s="79" t="str">
        <f t="shared" si="40"/>
        <v/>
      </c>
      <c r="AS564" s="139"/>
      <c r="AT564" s="139"/>
      <c r="AU564" s="28"/>
      <c r="AV564" s="215"/>
      <c r="AW564" s="215"/>
      <c r="AX564" s="28"/>
      <c r="AY564" s="140"/>
      <c r="AZ564" s="28"/>
      <c r="BA564" s="140"/>
      <c r="BB564" s="140"/>
      <c r="BC564" s="140"/>
      <c r="BD564" s="140"/>
      <c r="BE564" s="140"/>
      <c r="BF564" s="140"/>
      <c r="BG564" s="140"/>
      <c r="BH564" s="140"/>
      <c r="BI564" s="140"/>
      <c r="BJ564" s="140"/>
      <c r="BK564" s="140"/>
      <c r="BL564" s="140"/>
      <c r="BM564" s="140"/>
      <c r="BN564" s="140"/>
      <c r="BO564" s="140"/>
      <c r="BP564" s="140"/>
      <c r="BQ564" s="140"/>
      <c r="BR564" s="140"/>
      <c r="BS564" s="140"/>
      <c r="BT564" s="140"/>
      <c r="BU564" s="140"/>
      <c r="BV564" s="140"/>
      <c r="BW564" s="140"/>
      <c r="BX564" s="140"/>
      <c r="BY564" s="140"/>
      <c r="BZ564" s="140"/>
      <c r="CA564" s="140"/>
      <c r="CB564" s="140"/>
      <c r="CC564" s="140"/>
      <c r="CD564" s="140"/>
      <c r="CE564" s="140"/>
      <c r="CF564" s="140"/>
      <c r="CG564" s="140"/>
      <c r="CH564" s="140"/>
      <c r="CI564" s="140"/>
      <c r="CJ564" s="140"/>
      <c r="CK564" s="140"/>
      <c r="CL564" s="140"/>
      <c r="CM564" s="140"/>
      <c r="CN564" s="140"/>
      <c r="CO564" s="140"/>
      <c r="CP564" s="140"/>
      <c r="CQ564" s="140"/>
      <c r="CR564" s="140"/>
      <c r="CS564" s="140"/>
      <c r="CT564" s="140"/>
      <c r="CU564" s="140"/>
      <c r="CV564" s="140"/>
      <c r="CW564" s="140"/>
      <c r="CX564" s="140"/>
      <c r="CY564" s="103">
        <f t="shared" si="42"/>
        <v>0</v>
      </c>
      <c r="CZ564" s="78"/>
    </row>
    <row r="565" spans="1:104" x14ac:dyDescent="0.2">
      <c r="A565" s="26"/>
      <c r="B565" s="123">
        <f t="shared" si="43"/>
        <v>556</v>
      </c>
      <c r="C565" s="107"/>
      <c r="D565" s="111"/>
      <c r="F565" s="108"/>
      <c r="G565" s="120"/>
      <c r="H565" s="101">
        <f t="shared" si="41"/>
        <v>0</v>
      </c>
      <c r="I565" s="113"/>
      <c r="J565" s="113"/>
      <c r="K565" s="113"/>
      <c r="L565" s="113"/>
      <c r="M565" s="113"/>
      <c r="N565" s="113"/>
      <c r="O565" s="113"/>
      <c r="P565" s="27"/>
      <c r="Q565" s="113"/>
      <c r="R565" s="113"/>
      <c r="S565" s="113"/>
      <c r="T565" s="113"/>
      <c r="U565" s="113"/>
      <c r="V565" s="113"/>
      <c r="W565" s="113"/>
      <c r="X565" s="28"/>
      <c r="Y565" s="221"/>
      <c r="Z565" s="221"/>
      <c r="AA565" s="221"/>
      <c r="AB565" s="221"/>
      <c r="AC565" s="221"/>
      <c r="AD565" s="221"/>
      <c r="AE565" s="221"/>
      <c r="AF565" s="28"/>
      <c r="AG565" s="221"/>
      <c r="AH565" s="221"/>
      <c r="AI565" s="221"/>
      <c r="AJ565" s="221"/>
      <c r="AK565" s="221"/>
      <c r="AL565" s="221"/>
      <c r="AM565" s="221"/>
      <c r="AN565" s="28"/>
      <c r="AO565" s="141"/>
      <c r="AP565" s="141"/>
      <c r="AQ565" s="141"/>
      <c r="AR565" s="79" t="str">
        <f t="shared" si="40"/>
        <v/>
      </c>
      <c r="AS565" s="139"/>
      <c r="AT565" s="139"/>
      <c r="AU565" s="28"/>
      <c r="AV565" s="215"/>
      <c r="AW565" s="215"/>
      <c r="AX565" s="28"/>
      <c r="AY565" s="140"/>
      <c r="AZ565" s="28"/>
      <c r="BA565" s="140"/>
      <c r="BB565" s="140"/>
      <c r="BC565" s="140"/>
      <c r="BD565" s="140"/>
      <c r="BE565" s="140"/>
      <c r="BF565" s="140"/>
      <c r="BG565" s="140"/>
      <c r="BH565" s="140"/>
      <c r="BI565" s="140"/>
      <c r="BJ565" s="140"/>
      <c r="BK565" s="140"/>
      <c r="BL565" s="140"/>
      <c r="BM565" s="140"/>
      <c r="BN565" s="140"/>
      <c r="BO565" s="140"/>
      <c r="BP565" s="140"/>
      <c r="BQ565" s="140"/>
      <c r="BR565" s="140"/>
      <c r="BS565" s="140"/>
      <c r="BT565" s="140"/>
      <c r="BU565" s="140"/>
      <c r="BV565" s="140"/>
      <c r="BW565" s="140"/>
      <c r="BX565" s="140"/>
      <c r="BY565" s="140"/>
      <c r="BZ565" s="140"/>
      <c r="CA565" s="140"/>
      <c r="CB565" s="140"/>
      <c r="CC565" s="140"/>
      <c r="CD565" s="140"/>
      <c r="CE565" s="140"/>
      <c r="CF565" s="140"/>
      <c r="CG565" s="140"/>
      <c r="CH565" s="140"/>
      <c r="CI565" s="140"/>
      <c r="CJ565" s="140"/>
      <c r="CK565" s="140"/>
      <c r="CL565" s="140"/>
      <c r="CM565" s="140"/>
      <c r="CN565" s="140"/>
      <c r="CO565" s="140"/>
      <c r="CP565" s="140"/>
      <c r="CQ565" s="140"/>
      <c r="CR565" s="140"/>
      <c r="CS565" s="140"/>
      <c r="CT565" s="140"/>
      <c r="CU565" s="140"/>
      <c r="CV565" s="140"/>
      <c r="CW565" s="140"/>
      <c r="CX565" s="140"/>
      <c r="CY565" s="103">
        <f t="shared" si="42"/>
        <v>0</v>
      </c>
      <c r="CZ565" s="78"/>
    </row>
    <row r="566" spans="1:104" x14ac:dyDescent="0.2">
      <c r="A566" s="26"/>
      <c r="B566" s="123">
        <f t="shared" si="43"/>
        <v>557</v>
      </c>
      <c r="C566" s="107"/>
      <c r="D566" s="111"/>
      <c r="F566" s="108"/>
      <c r="G566" s="120"/>
      <c r="H566" s="101">
        <f t="shared" si="41"/>
        <v>0</v>
      </c>
      <c r="I566" s="113"/>
      <c r="J566" s="113"/>
      <c r="K566" s="113"/>
      <c r="L566" s="113"/>
      <c r="M566" s="113"/>
      <c r="N566" s="113"/>
      <c r="O566" s="113"/>
      <c r="P566" s="27"/>
      <c r="Q566" s="113"/>
      <c r="R566" s="113"/>
      <c r="S566" s="113"/>
      <c r="T566" s="113"/>
      <c r="U566" s="113"/>
      <c r="V566" s="113"/>
      <c r="W566" s="113"/>
      <c r="X566" s="28"/>
      <c r="Y566" s="221"/>
      <c r="Z566" s="221"/>
      <c r="AA566" s="221"/>
      <c r="AB566" s="221"/>
      <c r="AC566" s="221"/>
      <c r="AD566" s="221"/>
      <c r="AE566" s="221"/>
      <c r="AF566" s="28"/>
      <c r="AG566" s="221"/>
      <c r="AH566" s="221"/>
      <c r="AI566" s="221"/>
      <c r="AJ566" s="221"/>
      <c r="AK566" s="221"/>
      <c r="AL566" s="221"/>
      <c r="AM566" s="221"/>
      <c r="AN566" s="28"/>
      <c r="AO566" s="141"/>
      <c r="AP566" s="141"/>
      <c r="AQ566" s="141"/>
      <c r="AR566" s="79" t="str">
        <f t="shared" si="40"/>
        <v/>
      </c>
      <c r="AS566" s="139"/>
      <c r="AT566" s="139"/>
      <c r="AU566" s="28"/>
      <c r="AV566" s="215"/>
      <c r="AW566" s="215"/>
      <c r="AX566" s="28"/>
      <c r="AY566" s="140"/>
      <c r="AZ566" s="28"/>
      <c r="BA566" s="140"/>
      <c r="BB566" s="140"/>
      <c r="BC566" s="140"/>
      <c r="BD566" s="140"/>
      <c r="BE566" s="140"/>
      <c r="BF566" s="140"/>
      <c r="BG566" s="140"/>
      <c r="BH566" s="140"/>
      <c r="BI566" s="140"/>
      <c r="BJ566" s="140"/>
      <c r="BK566" s="140"/>
      <c r="BL566" s="140"/>
      <c r="BM566" s="140"/>
      <c r="BN566" s="140"/>
      <c r="BO566" s="140"/>
      <c r="BP566" s="140"/>
      <c r="BQ566" s="140"/>
      <c r="BR566" s="140"/>
      <c r="BS566" s="140"/>
      <c r="BT566" s="140"/>
      <c r="BU566" s="140"/>
      <c r="BV566" s="140"/>
      <c r="BW566" s="140"/>
      <c r="BX566" s="140"/>
      <c r="BY566" s="140"/>
      <c r="BZ566" s="140"/>
      <c r="CA566" s="140"/>
      <c r="CB566" s="140"/>
      <c r="CC566" s="140"/>
      <c r="CD566" s="140"/>
      <c r="CE566" s="140"/>
      <c r="CF566" s="140"/>
      <c r="CG566" s="140"/>
      <c r="CH566" s="140"/>
      <c r="CI566" s="140"/>
      <c r="CJ566" s="140"/>
      <c r="CK566" s="140"/>
      <c r="CL566" s="140"/>
      <c r="CM566" s="140"/>
      <c r="CN566" s="140"/>
      <c r="CO566" s="140"/>
      <c r="CP566" s="140"/>
      <c r="CQ566" s="140"/>
      <c r="CR566" s="140"/>
      <c r="CS566" s="140"/>
      <c r="CT566" s="140"/>
      <c r="CU566" s="140"/>
      <c r="CV566" s="140"/>
      <c r="CW566" s="140"/>
      <c r="CX566" s="140"/>
      <c r="CY566" s="103">
        <f t="shared" si="42"/>
        <v>0</v>
      </c>
      <c r="CZ566" s="78"/>
    </row>
    <row r="567" spans="1:104" x14ac:dyDescent="0.2">
      <c r="A567" s="26"/>
      <c r="B567" s="123">
        <f t="shared" si="43"/>
        <v>558</v>
      </c>
      <c r="C567" s="107"/>
      <c r="D567" s="111"/>
      <c r="F567" s="108"/>
      <c r="G567" s="120"/>
      <c r="H567" s="101">
        <f t="shared" si="41"/>
        <v>0</v>
      </c>
      <c r="I567" s="113"/>
      <c r="J567" s="113"/>
      <c r="K567" s="113"/>
      <c r="L567" s="113"/>
      <c r="M567" s="113"/>
      <c r="N567" s="113"/>
      <c r="O567" s="113"/>
      <c r="P567" s="27"/>
      <c r="Q567" s="113"/>
      <c r="R567" s="113"/>
      <c r="S567" s="113"/>
      <c r="T567" s="113"/>
      <c r="U567" s="113"/>
      <c r="V567" s="113"/>
      <c r="W567" s="113"/>
      <c r="X567" s="28"/>
      <c r="Y567" s="221"/>
      <c r="Z567" s="221"/>
      <c r="AA567" s="221"/>
      <c r="AB567" s="221"/>
      <c r="AC567" s="221"/>
      <c r="AD567" s="221"/>
      <c r="AE567" s="221"/>
      <c r="AF567" s="28"/>
      <c r="AG567" s="221"/>
      <c r="AH567" s="221"/>
      <c r="AI567" s="221"/>
      <c r="AJ567" s="221"/>
      <c r="AK567" s="221"/>
      <c r="AL567" s="221"/>
      <c r="AM567" s="221"/>
      <c r="AN567" s="28"/>
      <c r="AO567" s="141"/>
      <c r="AP567" s="141"/>
      <c r="AQ567" s="141"/>
      <c r="AR567" s="79" t="str">
        <f t="shared" si="40"/>
        <v/>
      </c>
      <c r="AS567" s="139"/>
      <c r="AT567" s="139"/>
      <c r="AU567" s="28"/>
      <c r="AV567" s="215"/>
      <c r="AW567" s="215"/>
      <c r="AX567" s="28"/>
      <c r="AY567" s="140"/>
      <c r="AZ567" s="28"/>
      <c r="BA567" s="140"/>
      <c r="BB567" s="140"/>
      <c r="BC567" s="140"/>
      <c r="BD567" s="140"/>
      <c r="BE567" s="140"/>
      <c r="BF567" s="140"/>
      <c r="BG567" s="140"/>
      <c r="BH567" s="140"/>
      <c r="BI567" s="140"/>
      <c r="BJ567" s="140"/>
      <c r="BK567" s="140"/>
      <c r="BL567" s="140"/>
      <c r="BM567" s="140"/>
      <c r="BN567" s="140"/>
      <c r="BO567" s="140"/>
      <c r="BP567" s="140"/>
      <c r="BQ567" s="140"/>
      <c r="BR567" s="140"/>
      <c r="BS567" s="140"/>
      <c r="BT567" s="140"/>
      <c r="BU567" s="140"/>
      <c r="BV567" s="140"/>
      <c r="BW567" s="140"/>
      <c r="BX567" s="140"/>
      <c r="BY567" s="140"/>
      <c r="BZ567" s="140"/>
      <c r="CA567" s="140"/>
      <c r="CB567" s="140"/>
      <c r="CC567" s="140"/>
      <c r="CD567" s="140"/>
      <c r="CE567" s="140"/>
      <c r="CF567" s="140"/>
      <c r="CG567" s="140"/>
      <c r="CH567" s="140"/>
      <c r="CI567" s="140"/>
      <c r="CJ567" s="140"/>
      <c r="CK567" s="140"/>
      <c r="CL567" s="140"/>
      <c r="CM567" s="140"/>
      <c r="CN567" s="140"/>
      <c r="CO567" s="140"/>
      <c r="CP567" s="140"/>
      <c r="CQ567" s="140"/>
      <c r="CR567" s="140"/>
      <c r="CS567" s="140"/>
      <c r="CT567" s="140"/>
      <c r="CU567" s="140"/>
      <c r="CV567" s="140"/>
      <c r="CW567" s="140"/>
      <c r="CX567" s="140"/>
      <c r="CY567" s="103">
        <f t="shared" si="42"/>
        <v>0</v>
      </c>
      <c r="CZ567" s="78"/>
    </row>
    <row r="568" spans="1:104" x14ac:dyDescent="0.2">
      <c r="A568" s="26"/>
      <c r="B568" s="123">
        <f t="shared" si="43"/>
        <v>559</v>
      </c>
      <c r="C568" s="107"/>
      <c r="D568" s="111"/>
      <c r="F568" s="108"/>
      <c r="G568" s="120"/>
      <c r="H568" s="101">
        <f t="shared" si="41"/>
        <v>0</v>
      </c>
      <c r="I568" s="113"/>
      <c r="J568" s="113"/>
      <c r="K568" s="113"/>
      <c r="L568" s="113"/>
      <c r="M568" s="113"/>
      <c r="N568" s="113"/>
      <c r="O568" s="113"/>
      <c r="P568" s="27"/>
      <c r="Q568" s="113"/>
      <c r="R568" s="113"/>
      <c r="S568" s="113"/>
      <c r="T568" s="113"/>
      <c r="U568" s="113"/>
      <c r="V568" s="113"/>
      <c r="W568" s="113"/>
      <c r="X568" s="28"/>
      <c r="Y568" s="221"/>
      <c r="Z568" s="221"/>
      <c r="AA568" s="221"/>
      <c r="AB568" s="221"/>
      <c r="AC568" s="221"/>
      <c r="AD568" s="221"/>
      <c r="AE568" s="221"/>
      <c r="AF568" s="28"/>
      <c r="AG568" s="221"/>
      <c r="AH568" s="221"/>
      <c r="AI568" s="221"/>
      <c r="AJ568" s="221"/>
      <c r="AK568" s="221"/>
      <c r="AL568" s="221"/>
      <c r="AM568" s="221"/>
      <c r="AN568" s="28"/>
      <c r="AO568" s="141"/>
      <c r="AP568" s="141"/>
      <c r="AQ568" s="141"/>
      <c r="AR568" s="79" t="str">
        <f t="shared" si="40"/>
        <v/>
      </c>
      <c r="AS568" s="139"/>
      <c r="AT568" s="139"/>
      <c r="AU568" s="28"/>
      <c r="AV568" s="215"/>
      <c r="AW568" s="215"/>
      <c r="AX568" s="28"/>
      <c r="AY568" s="140"/>
      <c r="AZ568" s="28"/>
      <c r="BA568" s="140"/>
      <c r="BB568" s="140"/>
      <c r="BC568" s="140"/>
      <c r="BD568" s="140"/>
      <c r="BE568" s="140"/>
      <c r="BF568" s="140"/>
      <c r="BG568" s="140"/>
      <c r="BH568" s="140"/>
      <c r="BI568" s="140"/>
      <c r="BJ568" s="140"/>
      <c r="BK568" s="140"/>
      <c r="BL568" s="140"/>
      <c r="BM568" s="140"/>
      <c r="BN568" s="140"/>
      <c r="BO568" s="140"/>
      <c r="BP568" s="140"/>
      <c r="BQ568" s="140"/>
      <c r="BR568" s="140"/>
      <c r="BS568" s="140"/>
      <c r="BT568" s="140"/>
      <c r="BU568" s="140"/>
      <c r="BV568" s="140"/>
      <c r="BW568" s="140"/>
      <c r="BX568" s="140"/>
      <c r="BY568" s="140"/>
      <c r="BZ568" s="140"/>
      <c r="CA568" s="140"/>
      <c r="CB568" s="140"/>
      <c r="CC568" s="140"/>
      <c r="CD568" s="140"/>
      <c r="CE568" s="140"/>
      <c r="CF568" s="140"/>
      <c r="CG568" s="140"/>
      <c r="CH568" s="140"/>
      <c r="CI568" s="140"/>
      <c r="CJ568" s="140"/>
      <c r="CK568" s="140"/>
      <c r="CL568" s="140"/>
      <c r="CM568" s="140"/>
      <c r="CN568" s="140"/>
      <c r="CO568" s="140"/>
      <c r="CP568" s="140"/>
      <c r="CQ568" s="140"/>
      <c r="CR568" s="140"/>
      <c r="CS568" s="140"/>
      <c r="CT568" s="140"/>
      <c r="CU568" s="140"/>
      <c r="CV568" s="140"/>
      <c r="CW568" s="140"/>
      <c r="CX568" s="140"/>
      <c r="CY568" s="103">
        <f t="shared" si="42"/>
        <v>0</v>
      </c>
      <c r="CZ568" s="78"/>
    </row>
    <row r="569" spans="1:104" x14ac:dyDescent="0.2">
      <c r="A569" s="26"/>
      <c r="B569" s="123">
        <f t="shared" si="43"/>
        <v>560</v>
      </c>
      <c r="C569" s="107"/>
      <c r="D569" s="111"/>
      <c r="F569" s="108"/>
      <c r="G569" s="120"/>
      <c r="H569" s="101">
        <f t="shared" si="41"/>
        <v>0</v>
      </c>
      <c r="I569" s="113"/>
      <c r="J569" s="113"/>
      <c r="K569" s="113"/>
      <c r="L569" s="113"/>
      <c r="M569" s="113"/>
      <c r="N569" s="113"/>
      <c r="O569" s="113"/>
      <c r="P569" s="27"/>
      <c r="Q569" s="113"/>
      <c r="R569" s="113"/>
      <c r="S569" s="113"/>
      <c r="T569" s="113"/>
      <c r="U569" s="113"/>
      <c r="V569" s="113"/>
      <c r="W569" s="113"/>
      <c r="X569" s="28"/>
      <c r="Y569" s="221"/>
      <c r="Z569" s="221"/>
      <c r="AA569" s="221"/>
      <c r="AB569" s="221"/>
      <c r="AC569" s="221"/>
      <c r="AD569" s="221"/>
      <c r="AE569" s="221"/>
      <c r="AF569" s="28"/>
      <c r="AG569" s="221"/>
      <c r="AH569" s="221"/>
      <c r="AI569" s="221"/>
      <c r="AJ569" s="221"/>
      <c r="AK569" s="221"/>
      <c r="AL569" s="221"/>
      <c r="AM569" s="221"/>
      <c r="AN569" s="28"/>
      <c r="AO569" s="141"/>
      <c r="AP569" s="141"/>
      <c r="AQ569" s="141"/>
      <c r="AR569" s="79" t="str">
        <f t="shared" si="40"/>
        <v/>
      </c>
      <c r="AS569" s="139"/>
      <c r="AT569" s="139"/>
      <c r="AU569" s="28"/>
      <c r="AV569" s="215"/>
      <c r="AW569" s="215"/>
      <c r="AX569" s="28"/>
      <c r="AY569" s="140"/>
      <c r="AZ569" s="28"/>
      <c r="BA569" s="140"/>
      <c r="BB569" s="140"/>
      <c r="BC569" s="140"/>
      <c r="BD569" s="140"/>
      <c r="BE569" s="140"/>
      <c r="BF569" s="140"/>
      <c r="BG569" s="140"/>
      <c r="BH569" s="140"/>
      <c r="BI569" s="140"/>
      <c r="BJ569" s="140"/>
      <c r="BK569" s="140"/>
      <c r="BL569" s="140"/>
      <c r="BM569" s="140"/>
      <c r="BN569" s="140"/>
      <c r="BO569" s="140"/>
      <c r="BP569" s="140"/>
      <c r="BQ569" s="140"/>
      <c r="BR569" s="140"/>
      <c r="BS569" s="140"/>
      <c r="BT569" s="140"/>
      <c r="BU569" s="140"/>
      <c r="BV569" s="140"/>
      <c r="BW569" s="140"/>
      <c r="BX569" s="140"/>
      <c r="BY569" s="140"/>
      <c r="BZ569" s="140"/>
      <c r="CA569" s="140"/>
      <c r="CB569" s="140"/>
      <c r="CC569" s="140"/>
      <c r="CD569" s="140"/>
      <c r="CE569" s="140"/>
      <c r="CF569" s="140"/>
      <c r="CG569" s="140"/>
      <c r="CH569" s="140"/>
      <c r="CI569" s="140"/>
      <c r="CJ569" s="140"/>
      <c r="CK569" s="140"/>
      <c r="CL569" s="140"/>
      <c r="CM569" s="140"/>
      <c r="CN569" s="140"/>
      <c r="CO569" s="140"/>
      <c r="CP569" s="140"/>
      <c r="CQ569" s="140"/>
      <c r="CR569" s="140"/>
      <c r="CS569" s="140"/>
      <c r="CT569" s="140"/>
      <c r="CU569" s="140"/>
      <c r="CV569" s="140"/>
      <c r="CW569" s="140"/>
      <c r="CX569" s="140"/>
      <c r="CY569" s="103">
        <f t="shared" si="42"/>
        <v>0</v>
      </c>
      <c r="CZ569" s="78"/>
    </row>
    <row r="570" spans="1:104" x14ac:dyDescent="0.2">
      <c r="A570" s="26"/>
      <c r="B570" s="123">
        <f t="shared" si="43"/>
        <v>561</v>
      </c>
      <c r="C570" s="107"/>
      <c r="D570" s="111"/>
      <c r="F570" s="108"/>
      <c r="G570" s="120"/>
      <c r="H570" s="101">
        <f t="shared" si="41"/>
        <v>0</v>
      </c>
      <c r="I570" s="113"/>
      <c r="J570" s="113"/>
      <c r="K570" s="113"/>
      <c r="L570" s="113"/>
      <c r="M570" s="113"/>
      <c r="N570" s="113"/>
      <c r="O570" s="113"/>
      <c r="P570" s="27"/>
      <c r="Q570" s="113"/>
      <c r="R570" s="113"/>
      <c r="S570" s="113"/>
      <c r="T570" s="113"/>
      <c r="U570" s="113"/>
      <c r="V570" s="113"/>
      <c r="W570" s="113"/>
      <c r="X570" s="28"/>
      <c r="Y570" s="221"/>
      <c r="Z570" s="221"/>
      <c r="AA570" s="221"/>
      <c r="AB570" s="221"/>
      <c r="AC570" s="221"/>
      <c r="AD570" s="221"/>
      <c r="AE570" s="221"/>
      <c r="AF570" s="28"/>
      <c r="AG570" s="221"/>
      <c r="AH570" s="221"/>
      <c r="AI570" s="221"/>
      <c r="AJ570" s="221"/>
      <c r="AK570" s="221"/>
      <c r="AL570" s="221"/>
      <c r="AM570" s="221"/>
      <c r="AN570" s="28"/>
      <c r="AO570" s="141"/>
      <c r="AP570" s="141"/>
      <c r="AQ570" s="141"/>
      <c r="AR570" s="79" t="str">
        <f t="shared" si="40"/>
        <v/>
      </c>
      <c r="AS570" s="139"/>
      <c r="AT570" s="139"/>
      <c r="AU570" s="28"/>
      <c r="AV570" s="215"/>
      <c r="AW570" s="215"/>
      <c r="AX570" s="28"/>
      <c r="AY570" s="140"/>
      <c r="AZ570" s="28"/>
      <c r="BA570" s="140"/>
      <c r="BB570" s="140"/>
      <c r="BC570" s="140"/>
      <c r="BD570" s="140"/>
      <c r="BE570" s="140"/>
      <c r="BF570" s="140"/>
      <c r="BG570" s="140"/>
      <c r="BH570" s="140"/>
      <c r="BI570" s="140"/>
      <c r="BJ570" s="140"/>
      <c r="BK570" s="140"/>
      <c r="BL570" s="140"/>
      <c r="BM570" s="140"/>
      <c r="BN570" s="140"/>
      <c r="BO570" s="140"/>
      <c r="BP570" s="140"/>
      <c r="BQ570" s="140"/>
      <c r="BR570" s="140"/>
      <c r="BS570" s="140"/>
      <c r="BT570" s="140"/>
      <c r="BU570" s="140"/>
      <c r="BV570" s="140"/>
      <c r="BW570" s="140"/>
      <c r="BX570" s="140"/>
      <c r="BY570" s="140"/>
      <c r="BZ570" s="140"/>
      <c r="CA570" s="140"/>
      <c r="CB570" s="140"/>
      <c r="CC570" s="140"/>
      <c r="CD570" s="140"/>
      <c r="CE570" s="140"/>
      <c r="CF570" s="140"/>
      <c r="CG570" s="140"/>
      <c r="CH570" s="140"/>
      <c r="CI570" s="140"/>
      <c r="CJ570" s="140"/>
      <c r="CK570" s="140"/>
      <c r="CL570" s="140"/>
      <c r="CM570" s="140"/>
      <c r="CN570" s="140"/>
      <c r="CO570" s="140"/>
      <c r="CP570" s="140"/>
      <c r="CQ570" s="140"/>
      <c r="CR570" s="140"/>
      <c r="CS570" s="140"/>
      <c r="CT570" s="140"/>
      <c r="CU570" s="140"/>
      <c r="CV570" s="140"/>
      <c r="CW570" s="140"/>
      <c r="CX570" s="140"/>
      <c r="CY570" s="103">
        <f t="shared" si="42"/>
        <v>0</v>
      </c>
      <c r="CZ570" s="78"/>
    </row>
    <row r="571" spans="1:104" x14ac:dyDescent="0.2">
      <c r="A571" s="26"/>
      <c r="B571" s="123">
        <f t="shared" si="43"/>
        <v>562</v>
      </c>
      <c r="C571" s="107"/>
      <c r="D571" s="111"/>
      <c r="F571" s="108"/>
      <c r="G571" s="120"/>
      <c r="H571" s="101">
        <f t="shared" si="41"/>
        <v>0</v>
      </c>
      <c r="I571" s="113"/>
      <c r="J571" s="113"/>
      <c r="K571" s="113"/>
      <c r="L571" s="113"/>
      <c r="M571" s="113"/>
      <c r="N571" s="113"/>
      <c r="O571" s="113"/>
      <c r="P571" s="27"/>
      <c r="Q571" s="113"/>
      <c r="R571" s="113"/>
      <c r="S571" s="113"/>
      <c r="T571" s="113"/>
      <c r="U571" s="113"/>
      <c r="V571" s="113"/>
      <c r="W571" s="113"/>
      <c r="X571" s="28"/>
      <c r="Y571" s="221"/>
      <c r="Z571" s="221"/>
      <c r="AA571" s="221"/>
      <c r="AB571" s="221"/>
      <c r="AC571" s="221"/>
      <c r="AD571" s="221"/>
      <c r="AE571" s="221"/>
      <c r="AF571" s="28"/>
      <c r="AG571" s="221"/>
      <c r="AH571" s="221"/>
      <c r="AI571" s="221"/>
      <c r="AJ571" s="221"/>
      <c r="AK571" s="221"/>
      <c r="AL571" s="221"/>
      <c r="AM571" s="221"/>
      <c r="AN571" s="28"/>
      <c r="AO571" s="141"/>
      <c r="AP571" s="141"/>
      <c r="AQ571" s="141"/>
      <c r="AR571" s="79" t="str">
        <f t="shared" si="40"/>
        <v/>
      </c>
      <c r="AS571" s="139"/>
      <c r="AT571" s="139"/>
      <c r="AU571" s="28"/>
      <c r="AV571" s="215"/>
      <c r="AW571" s="215"/>
      <c r="AX571" s="28"/>
      <c r="AY571" s="140"/>
      <c r="AZ571" s="28"/>
      <c r="BA571" s="140"/>
      <c r="BB571" s="140"/>
      <c r="BC571" s="140"/>
      <c r="BD571" s="140"/>
      <c r="BE571" s="140"/>
      <c r="BF571" s="140"/>
      <c r="BG571" s="140"/>
      <c r="BH571" s="140"/>
      <c r="BI571" s="140"/>
      <c r="BJ571" s="140"/>
      <c r="BK571" s="140"/>
      <c r="BL571" s="140"/>
      <c r="BM571" s="140"/>
      <c r="BN571" s="140"/>
      <c r="BO571" s="140"/>
      <c r="BP571" s="140"/>
      <c r="BQ571" s="140"/>
      <c r="BR571" s="140"/>
      <c r="BS571" s="140"/>
      <c r="BT571" s="140"/>
      <c r="BU571" s="140"/>
      <c r="BV571" s="140"/>
      <c r="BW571" s="140"/>
      <c r="BX571" s="140"/>
      <c r="BY571" s="140"/>
      <c r="BZ571" s="140"/>
      <c r="CA571" s="140"/>
      <c r="CB571" s="140"/>
      <c r="CC571" s="140"/>
      <c r="CD571" s="140"/>
      <c r="CE571" s="140"/>
      <c r="CF571" s="140"/>
      <c r="CG571" s="140"/>
      <c r="CH571" s="140"/>
      <c r="CI571" s="140"/>
      <c r="CJ571" s="140"/>
      <c r="CK571" s="140"/>
      <c r="CL571" s="140"/>
      <c r="CM571" s="140"/>
      <c r="CN571" s="140"/>
      <c r="CO571" s="140"/>
      <c r="CP571" s="140"/>
      <c r="CQ571" s="140"/>
      <c r="CR571" s="140"/>
      <c r="CS571" s="140"/>
      <c r="CT571" s="140"/>
      <c r="CU571" s="140"/>
      <c r="CV571" s="140"/>
      <c r="CW571" s="140"/>
      <c r="CX571" s="140"/>
      <c r="CY571" s="103">
        <f t="shared" si="42"/>
        <v>0</v>
      </c>
      <c r="CZ571" s="78"/>
    </row>
    <row r="572" spans="1:104" x14ac:dyDescent="0.2">
      <c r="A572" s="26"/>
      <c r="B572" s="123">
        <f t="shared" si="43"/>
        <v>563</v>
      </c>
      <c r="C572" s="107"/>
      <c r="D572" s="111"/>
      <c r="F572" s="108"/>
      <c r="G572" s="120"/>
      <c r="H572" s="101">
        <f t="shared" si="41"/>
        <v>0</v>
      </c>
      <c r="I572" s="113"/>
      <c r="J572" s="113"/>
      <c r="K572" s="113"/>
      <c r="L572" s="113"/>
      <c r="M572" s="113"/>
      <c r="N572" s="113"/>
      <c r="O572" s="113"/>
      <c r="P572" s="27"/>
      <c r="Q572" s="113"/>
      <c r="R572" s="113"/>
      <c r="S572" s="113"/>
      <c r="T572" s="113"/>
      <c r="U572" s="113"/>
      <c r="V572" s="113"/>
      <c r="W572" s="113"/>
      <c r="X572" s="28"/>
      <c r="Y572" s="221"/>
      <c r="Z572" s="221"/>
      <c r="AA572" s="221"/>
      <c r="AB572" s="221"/>
      <c r="AC572" s="221"/>
      <c r="AD572" s="221"/>
      <c r="AE572" s="221"/>
      <c r="AF572" s="28"/>
      <c r="AG572" s="221"/>
      <c r="AH572" s="221"/>
      <c r="AI572" s="221"/>
      <c r="AJ572" s="221"/>
      <c r="AK572" s="221"/>
      <c r="AL572" s="221"/>
      <c r="AM572" s="221"/>
      <c r="AN572" s="28"/>
      <c r="AO572" s="141"/>
      <c r="AP572" s="141"/>
      <c r="AQ572" s="141"/>
      <c r="AR572" s="79" t="str">
        <f t="shared" si="40"/>
        <v/>
      </c>
      <c r="AS572" s="139"/>
      <c r="AT572" s="139"/>
      <c r="AU572" s="28"/>
      <c r="AV572" s="215"/>
      <c r="AW572" s="215"/>
      <c r="AX572" s="28"/>
      <c r="AY572" s="140"/>
      <c r="AZ572" s="28"/>
      <c r="BA572" s="140"/>
      <c r="BB572" s="140"/>
      <c r="BC572" s="140"/>
      <c r="BD572" s="140"/>
      <c r="BE572" s="140"/>
      <c r="BF572" s="140"/>
      <c r="BG572" s="140"/>
      <c r="BH572" s="140"/>
      <c r="BI572" s="140"/>
      <c r="BJ572" s="140"/>
      <c r="BK572" s="140"/>
      <c r="BL572" s="140"/>
      <c r="BM572" s="140"/>
      <c r="BN572" s="140"/>
      <c r="BO572" s="140"/>
      <c r="BP572" s="140"/>
      <c r="BQ572" s="140"/>
      <c r="BR572" s="140"/>
      <c r="BS572" s="140"/>
      <c r="BT572" s="140"/>
      <c r="BU572" s="140"/>
      <c r="BV572" s="140"/>
      <c r="BW572" s="140"/>
      <c r="BX572" s="140"/>
      <c r="BY572" s="140"/>
      <c r="BZ572" s="140"/>
      <c r="CA572" s="140"/>
      <c r="CB572" s="140"/>
      <c r="CC572" s="140"/>
      <c r="CD572" s="140"/>
      <c r="CE572" s="140"/>
      <c r="CF572" s="140"/>
      <c r="CG572" s="140"/>
      <c r="CH572" s="140"/>
      <c r="CI572" s="140"/>
      <c r="CJ572" s="140"/>
      <c r="CK572" s="140"/>
      <c r="CL572" s="140"/>
      <c r="CM572" s="140"/>
      <c r="CN572" s="140"/>
      <c r="CO572" s="140"/>
      <c r="CP572" s="140"/>
      <c r="CQ572" s="140"/>
      <c r="CR572" s="140"/>
      <c r="CS572" s="140"/>
      <c r="CT572" s="140"/>
      <c r="CU572" s="140"/>
      <c r="CV572" s="140"/>
      <c r="CW572" s="140"/>
      <c r="CX572" s="140"/>
      <c r="CY572" s="103">
        <f t="shared" si="42"/>
        <v>0</v>
      </c>
      <c r="CZ572" s="78"/>
    </row>
    <row r="573" spans="1:104" x14ac:dyDescent="0.2">
      <c r="A573" s="26"/>
      <c r="B573" s="123">
        <f t="shared" si="43"/>
        <v>564</v>
      </c>
      <c r="C573" s="107"/>
      <c r="D573" s="111"/>
      <c r="F573" s="108"/>
      <c r="G573" s="120"/>
      <c r="H573" s="101">
        <f t="shared" si="41"/>
        <v>0</v>
      </c>
      <c r="I573" s="113"/>
      <c r="J573" s="113"/>
      <c r="K573" s="113"/>
      <c r="L573" s="113"/>
      <c r="M573" s="113"/>
      <c r="N573" s="113"/>
      <c r="O573" s="113"/>
      <c r="P573" s="27"/>
      <c r="Q573" s="113"/>
      <c r="R573" s="113"/>
      <c r="S573" s="113"/>
      <c r="T573" s="113"/>
      <c r="U573" s="113"/>
      <c r="V573" s="113"/>
      <c r="W573" s="113"/>
      <c r="X573" s="28"/>
      <c r="Y573" s="221"/>
      <c r="Z573" s="221"/>
      <c r="AA573" s="221"/>
      <c r="AB573" s="221"/>
      <c r="AC573" s="221"/>
      <c r="AD573" s="221"/>
      <c r="AE573" s="221"/>
      <c r="AF573" s="28"/>
      <c r="AG573" s="221"/>
      <c r="AH573" s="221"/>
      <c r="AI573" s="221"/>
      <c r="AJ573" s="221"/>
      <c r="AK573" s="221"/>
      <c r="AL573" s="221"/>
      <c r="AM573" s="221"/>
      <c r="AN573" s="28"/>
      <c r="AO573" s="141"/>
      <c r="AP573" s="141"/>
      <c r="AQ573" s="141"/>
      <c r="AR573" s="79" t="str">
        <f t="shared" si="40"/>
        <v/>
      </c>
      <c r="AS573" s="139"/>
      <c r="AT573" s="139"/>
      <c r="AU573" s="28"/>
      <c r="AV573" s="215"/>
      <c r="AW573" s="215"/>
      <c r="AX573" s="28"/>
      <c r="AY573" s="140"/>
      <c r="AZ573" s="28"/>
      <c r="BA573" s="140"/>
      <c r="BB573" s="140"/>
      <c r="BC573" s="140"/>
      <c r="BD573" s="140"/>
      <c r="BE573" s="140"/>
      <c r="BF573" s="140"/>
      <c r="BG573" s="140"/>
      <c r="BH573" s="140"/>
      <c r="BI573" s="140"/>
      <c r="BJ573" s="140"/>
      <c r="BK573" s="140"/>
      <c r="BL573" s="140"/>
      <c r="BM573" s="140"/>
      <c r="BN573" s="140"/>
      <c r="BO573" s="140"/>
      <c r="BP573" s="140"/>
      <c r="BQ573" s="140"/>
      <c r="BR573" s="140"/>
      <c r="BS573" s="140"/>
      <c r="BT573" s="140"/>
      <c r="BU573" s="140"/>
      <c r="BV573" s="140"/>
      <c r="BW573" s="140"/>
      <c r="BX573" s="140"/>
      <c r="BY573" s="140"/>
      <c r="BZ573" s="140"/>
      <c r="CA573" s="140"/>
      <c r="CB573" s="140"/>
      <c r="CC573" s="140"/>
      <c r="CD573" s="140"/>
      <c r="CE573" s="140"/>
      <c r="CF573" s="140"/>
      <c r="CG573" s="140"/>
      <c r="CH573" s="140"/>
      <c r="CI573" s="140"/>
      <c r="CJ573" s="140"/>
      <c r="CK573" s="140"/>
      <c r="CL573" s="140"/>
      <c r="CM573" s="140"/>
      <c r="CN573" s="140"/>
      <c r="CO573" s="140"/>
      <c r="CP573" s="140"/>
      <c r="CQ573" s="140"/>
      <c r="CR573" s="140"/>
      <c r="CS573" s="140"/>
      <c r="CT573" s="140"/>
      <c r="CU573" s="140"/>
      <c r="CV573" s="140"/>
      <c r="CW573" s="140"/>
      <c r="CX573" s="140"/>
      <c r="CY573" s="103">
        <f t="shared" si="42"/>
        <v>0</v>
      </c>
      <c r="CZ573" s="78"/>
    </row>
    <row r="574" spans="1:104" x14ac:dyDescent="0.2">
      <c r="A574" s="26"/>
      <c r="B574" s="123">
        <f t="shared" si="43"/>
        <v>565</v>
      </c>
      <c r="C574" s="107"/>
      <c r="D574" s="111"/>
      <c r="F574" s="108"/>
      <c r="G574" s="120"/>
      <c r="H574" s="101">
        <f t="shared" si="41"/>
        <v>0</v>
      </c>
      <c r="I574" s="113"/>
      <c r="J574" s="113"/>
      <c r="K574" s="113"/>
      <c r="L574" s="113"/>
      <c r="M574" s="113"/>
      <c r="N574" s="113"/>
      <c r="O574" s="113"/>
      <c r="P574" s="27"/>
      <c r="Q574" s="113"/>
      <c r="R574" s="113"/>
      <c r="S574" s="113"/>
      <c r="T574" s="113"/>
      <c r="U574" s="113"/>
      <c r="V574" s="113"/>
      <c r="W574" s="113"/>
      <c r="X574" s="28"/>
      <c r="Y574" s="221"/>
      <c r="Z574" s="221"/>
      <c r="AA574" s="221"/>
      <c r="AB574" s="221"/>
      <c r="AC574" s="221"/>
      <c r="AD574" s="221"/>
      <c r="AE574" s="221"/>
      <c r="AF574" s="28"/>
      <c r="AG574" s="221"/>
      <c r="AH574" s="221"/>
      <c r="AI574" s="221"/>
      <c r="AJ574" s="221"/>
      <c r="AK574" s="221"/>
      <c r="AL574" s="221"/>
      <c r="AM574" s="221"/>
      <c r="AN574" s="28"/>
      <c r="AO574" s="141"/>
      <c r="AP574" s="141"/>
      <c r="AQ574" s="141"/>
      <c r="AR574" s="79" t="str">
        <f t="shared" si="40"/>
        <v/>
      </c>
      <c r="AS574" s="139"/>
      <c r="AT574" s="139"/>
      <c r="AU574" s="28"/>
      <c r="AV574" s="215"/>
      <c r="AW574" s="215"/>
      <c r="AX574" s="28"/>
      <c r="AY574" s="140"/>
      <c r="AZ574" s="28"/>
      <c r="BA574" s="140"/>
      <c r="BB574" s="140"/>
      <c r="BC574" s="140"/>
      <c r="BD574" s="140"/>
      <c r="BE574" s="140"/>
      <c r="BF574" s="140"/>
      <c r="BG574" s="140"/>
      <c r="BH574" s="140"/>
      <c r="BI574" s="140"/>
      <c r="BJ574" s="140"/>
      <c r="BK574" s="140"/>
      <c r="BL574" s="140"/>
      <c r="BM574" s="140"/>
      <c r="BN574" s="140"/>
      <c r="BO574" s="140"/>
      <c r="BP574" s="140"/>
      <c r="BQ574" s="140"/>
      <c r="BR574" s="140"/>
      <c r="BS574" s="140"/>
      <c r="BT574" s="140"/>
      <c r="BU574" s="140"/>
      <c r="BV574" s="140"/>
      <c r="BW574" s="140"/>
      <c r="BX574" s="140"/>
      <c r="BY574" s="140"/>
      <c r="BZ574" s="140"/>
      <c r="CA574" s="140"/>
      <c r="CB574" s="140"/>
      <c r="CC574" s="140"/>
      <c r="CD574" s="140"/>
      <c r="CE574" s="140"/>
      <c r="CF574" s="140"/>
      <c r="CG574" s="140"/>
      <c r="CH574" s="140"/>
      <c r="CI574" s="140"/>
      <c r="CJ574" s="140"/>
      <c r="CK574" s="140"/>
      <c r="CL574" s="140"/>
      <c r="CM574" s="140"/>
      <c r="CN574" s="140"/>
      <c r="CO574" s="140"/>
      <c r="CP574" s="140"/>
      <c r="CQ574" s="140"/>
      <c r="CR574" s="140"/>
      <c r="CS574" s="140"/>
      <c r="CT574" s="140"/>
      <c r="CU574" s="140"/>
      <c r="CV574" s="140"/>
      <c r="CW574" s="140"/>
      <c r="CX574" s="140"/>
      <c r="CY574" s="103">
        <f t="shared" si="42"/>
        <v>0</v>
      </c>
      <c r="CZ574" s="78"/>
    </row>
    <row r="575" spans="1:104" x14ac:dyDescent="0.2">
      <c r="A575" s="26"/>
      <c r="B575" s="123">
        <f t="shared" si="43"/>
        <v>566</v>
      </c>
      <c r="C575" s="107"/>
      <c r="D575" s="111"/>
      <c r="F575" s="108"/>
      <c r="G575" s="120"/>
      <c r="H575" s="101">
        <f t="shared" si="41"/>
        <v>0</v>
      </c>
      <c r="I575" s="113"/>
      <c r="J575" s="113"/>
      <c r="K575" s="113"/>
      <c r="L575" s="113"/>
      <c r="M575" s="113"/>
      <c r="N575" s="113"/>
      <c r="O575" s="113"/>
      <c r="P575" s="27"/>
      <c r="Q575" s="113"/>
      <c r="R575" s="113"/>
      <c r="S575" s="113"/>
      <c r="T575" s="113"/>
      <c r="U575" s="113"/>
      <c r="V575" s="113"/>
      <c r="W575" s="113"/>
      <c r="X575" s="28"/>
      <c r="Y575" s="221"/>
      <c r="Z575" s="221"/>
      <c r="AA575" s="221"/>
      <c r="AB575" s="221"/>
      <c r="AC575" s="221"/>
      <c r="AD575" s="221"/>
      <c r="AE575" s="221"/>
      <c r="AF575" s="28"/>
      <c r="AG575" s="221"/>
      <c r="AH575" s="221"/>
      <c r="AI575" s="221"/>
      <c r="AJ575" s="221"/>
      <c r="AK575" s="221"/>
      <c r="AL575" s="221"/>
      <c r="AM575" s="221"/>
      <c r="AN575" s="28"/>
      <c r="AO575" s="141"/>
      <c r="AP575" s="141"/>
      <c r="AQ575" s="141"/>
      <c r="AR575" s="79" t="str">
        <f t="shared" si="40"/>
        <v/>
      </c>
      <c r="AS575" s="139"/>
      <c r="AT575" s="139"/>
      <c r="AU575" s="28"/>
      <c r="AV575" s="215"/>
      <c r="AW575" s="215"/>
      <c r="AX575" s="28"/>
      <c r="AY575" s="140"/>
      <c r="AZ575" s="28"/>
      <c r="BA575" s="140"/>
      <c r="BB575" s="140"/>
      <c r="BC575" s="140"/>
      <c r="BD575" s="140"/>
      <c r="BE575" s="140"/>
      <c r="BF575" s="140"/>
      <c r="BG575" s="140"/>
      <c r="BH575" s="140"/>
      <c r="BI575" s="140"/>
      <c r="BJ575" s="140"/>
      <c r="BK575" s="140"/>
      <c r="BL575" s="140"/>
      <c r="BM575" s="140"/>
      <c r="BN575" s="140"/>
      <c r="BO575" s="140"/>
      <c r="BP575" s="140"/>
      <c r="BQ575" s="140"/>
      <c r="BR575" s="140"/>
      <c r="BS575" s="140"/>
      <c r="BT575" s="140"/>
      <c r="BU575" s="140"/>
      <c r="BV575" s="140"/>
      <c r="BW575" s="140"/>
      <c r="BX575" s="140"/>
      <c r="BY575" s="140"/>
      <c r="BZ575" s="140"/>
      <c r="CA575" s="140"/>
      <c r="CB575" s="140"/>
      <c r="CC575" s="140"/>
      <c r="CD575" s="140"/>
      <c r="CE575" s="140"/>
      <c r="CF575" s="140"/>
      <c r="CG575" s="140"/>
      <c r="CH575" s="140"/>
      <c r="CI575" s="140"/>
      <c r="CJ575" s="140"/>
      <c r="CK575" s="140"/>
      <c r="CL575" s="140"/>
      <c r="CM575" s="140"/>
      <c r="CN575" s="140"/>
      <c r="CO575" s="140"/>
      <c r="CP575" s="140"/>
      <c r="CQ575" s="140"/>
      <c r="CR575" s="140"/>
      <c r="CS575" s="140"/>
      <c r="CT575" s="140"/>
      <c r="CU575" s="140"/>
      <c r="CV575" s="140"/>
      <c r="CW575" s="140"/>
      <c r="CX575" s="140"/>
      <c r="CY575" s="103">
        <f t="shared" si="42"/>
        <v>0</v>
      </c>
      <c r="CZ575" s="78"/>
    </row>
    <row r="576" spans="1:104" x14ac:dyDescent="0.2">
      <c r="A576" s="26"/>
      <c r="B576" s="123">
        <f t="shared" si="43"/>
        <v>567</v>
      </c>
      <c r="C576" s="107"/>
      <c r="D576" s="111"/>
      <c r="F576" s="108"/>
      <c r="G576" s="120"/>
      <c r="H576" s="101">
        <f t="shared" si="41"/>
        <v>0</v>
      </c>
      <c r="I576" s="113"/>
      <c r="J576" s="113"/>
      <c r="K576" s="113"/>
      <c r="L576" s="113"/>
      <c r="M576" s="113"/>
      <c r="N576" s="113"/>
      <c r="O576" s="113"/>
      <c r="P576" s="27"/>
      <c r="Q576" s="113"/>
      <c r="R576" s="113"/>
      <c r="S576" s="113"/>
      <c r="T576" s="113"/>
      <c r="U576" s="113"/>
      <c r="V576" s="113"/>
      <c r="W576" s="113"/>
      <c r="X576" s="28"/>
      <c r="Y576" s="221"/>
      <c r="Z576" s="221"/>
      <c r="AA576" s="221"/>
      <c r="AB576" s="221"/>
      <c r="AC576" s="221"/>
      <c r="AD576" s="221"/>
      <c r="AE576" s="221"/>
      <c r="AF576" s="28"/>
      <c r="AG576" s="221"/>
      <c r="AH576" s="221"/>
      <c r="AI576" s="221"/>
      <c r="AJ576" s="221"/>
      <c r="AK576" s="221"/>
      <c r="AL576" s="221"/>
      <c r="AM576" s="221"/>
      <c r="AN576" s="28"/>
      <c r="AO576" s="141"/>
      <c r="AP576" s="141"/>
      <c r="AQ576" s="141"/>
      <c r="AR576" s="79" t="str">
        <f t="shared" si="40"/>
        <v/>
      </c>
      <c r="AS576" s="139"/>
      <c r="AT576" s="139"/>
      <c r="AU576" s="28"/>
      <c r="AV576" s="215"/>
      <c r="AW576" s="215"/>
      <c r="AX576" s="28"/>
      <c r="AY576" s="140"/>
      <c r="AZ576" s="28"/>
      <c r="BA576" s="140"/>
      <c r="BB576" s="140"/>
      <c r="BC576" s="140"/>
      <c r="BD576" s="140"/>
      <c r="BE576" s="140"/>
      <c r="BF576" s="140"/>
      <c r="BG576" s="140"/>
      <c r="BH576" s="140"/>
      <c r="BI576" s="140"/>
      <c r="BJ576" s="140"/>
      <c r="BK576" s="140"/>
      <c r="BL576" s="140"/>
      <c r="BM576" s="140"/>
      <c r="BN576" s="140"/>
      <c r="BO576" s="140"/>
      <c r="BP576" s="140"/>
      <c r="BQ576" s="140"/>
      <c r="BR576" s="140"/>
      <c r="BS576" s="140"/>
      <c r="BT576" s="140"/>
      <c r="BU576" s="140"/>
      <c r="BV576" s="140"/>
      <c r="BW576" s="140"/>
      <c r="BX576" s="140"/>
      <c r="BY576" s="140"/>
      <c r="BZ576" s="140"/>
      <c r="CA576" s="140"/>
      <c r="CB576" s="140"/>
      <c r="CC576" s="140"/>
      <c r="CD576" s="140"/>
      <c r="CE576" s="140"/>
      <c r="CF576" s="140"/>
      <c r="CG576" s="140"/>
      <c r="CH576" s="140"/>
      <c r="CI576" s="140"/>
      <c r="CJ576" s="140"/>
      <c r="CK576" s="140"/>
      <c r="CL576" s="140"/>
      <c r="CM576" s="140"/>
      <c r="CN576" s="140"/>
      <c r="CO576" s="140"/>
      <c r="CP576" s="140"/>
      <c r="CQ576" s="140"/>
      <c r="CR576" s="140"/>
      <c r="CS576" s="140"/>
      <c r="CT576" s="140"/>
      <c r="CU576" s="140"/>
      <c r="CV576" s="140"/>
      <c r="CW576" s="140"/>
      <c r="CX576" s="140"/>
      <c r="CY576" s="103">
        <f t="shared" si="42"/>
        <v>0</v>
      </c>
      <c r="CZ576" s="78"/>
    </row>
    <row r="577" spans="1:104" x14ac:dyDescent="0.2">
      <c r="A577" s="26"/>
      <c r="B577" s="123">
        <f t="shared" si="43"/>
        <v>568</v>
      </c>
      <c r="C577" s="107"/>
      <c r="D577" s="111"/>
      <c r="F577" s="108"/>
      <c r="G577" s="120"/>
      <c r="H577" s="101">
        <f t="shared" si="41"/>
        <v>0</v>
      </c>
      <c r="I577" s="113"/>
      <c r="J577" s="113"/>
      <c r="K577" s="113"/>
      <c r="L577" s="113"/>
      <c r="M577" s="113"/>
      <c r="N577" s="113"/>
      <c r="O577" s="113"/>
      <c r="P577" s="27"/>
      <c r="Q577" s="113"/>
      <c r="R577" s="113"/>
      <c r="S577" s="113"/>
      <c r="T577" s="113"/>
      <c r="U577" s="113"/>
      <c r="V577" s="113"/>
      <c r="W577" s="113"/>
      <c r="X577" s="28"/>
      <c r="Y577" s="221"/>
      <c r="Z577" s="221"/>
      <c r="AA577" s="221"/>
      <c r="AB577" s="221"/>
      <c r="AC577" s="221"/>
      <c r="AD577" s="221"/>
      <c r="AE577" s="221"/>
      <c r="AF577" s="28"/>
      <c r="AG577" s="221"/>
      <c r="AH577" s="221"/>
      <c r="AI577" s="221"/>
      <c r="AJ577" s="221"/>
      <c r="AK577" s="221"/>
      <c r="AL577" s="221"/>
      <c r="AM577" s="221"/>
      <c r="AN577" s="28"/>
      <c r="AO577" s="141"/>
      <c r="AP577" s="141"/>
      <c r="AQ577" s="141"/>
      <c r="AR577" s="79" t="str">
        <f t="shared" si="40"/>
        <v/>
      </c>
      <c r="AS577" s="139"/>
      <c r="AT577" s="139"/>
      <c r="AU577" s="28"/>
      <c r="AV577" s="215"/>
      <c r="AW577" s="215"/>
      <c r="AX577" s="28"/>
      <c r="AY577" s="140"/>
      <c r="AZ577" s="28"/>
      <c r="BA577" s="140"/>
      <c r="BB577" s="140"/>
      <c r="BC577" s="140"/>
      <c r="BD577" s="140"/>
      <c r="BE577" s="140"/>
      <c r="BF577" s="140"/>
      <c r="BG577" s="140"/>
      <c r="BH577" s="140"/>
      <c r="BI577" s="140"/>
      <c r="BJ577" s="140"/>
      <c r="BK577" s="140"/>
      <c r="BL577" s="140"/>
      <c r="BM577" s="140"/>
      <c r="BN577" s="140"/>
      <c r="BO577" s="140"/>
      <c r="BP577" s="140"/>
      <c r="BQ577" s="140"/>
      <c r="BR577" s="140"/>
      <c r="BS577" s="140"/>
      <c r="BT577" s="140"/>
      <c r="BU577" s="140"/>
      <c r="BV577" s="140"/>
      <c r="BW577" s="140"/>
      <c r="BX577" s="140"/>
      <c r="BY577" s="140"/>
      <c r="BZ577" s="140"/>
      <c r="CA577" s="140"/>
      <c r="CB577" s="140"/>
      <c r="CC577" s="140"/>
      <c r="CD577" s="140"/>
      <c r="CE577" s="140"/>
      <c r="CF577" s="140"/>
      <c r="CG577" s="140"/>
      <c r="CH577" s="140"/>
      <c r="CI577" s="140"/>
      <c r="CJ577" s="140"/>
      <c r="CK577" s="140"/>
      <c r="CL577" s="140"/>
      <c r="CM577" s="140"/>
      <c r="CN577" s="140"/>
      <c r="CO577" s="140"/>
      <c r="CP577" s="140"/>
      <c r="CQ577" s="140"/>
      <c r="CR577" s="140"/>
      <c r="CS577" s="140"/>
      <c r="CT577" s="140"/>
      <c r="CU577" s="140"/>
      <c r="CV577" s="140"/>
      <c r="CW577" s="140"/>
      <c r="CX577" s="140"/>
      <c r="CY577" s="103">
        <f t="shared" si="42"/>
        <v>0</v>
      </c>
      <c r="CZ577" s="78"/>
    </row>
    <row r="578" spans="1:104" x14ac:dyDescent="0.2">
      <c r="A578" s="26"/>
      <c r="B578" s="123">
        <f t="shared" si="43"/>
        <v>569</v>
      </c>
      <c r="C578" s="107"/>
      <c r="D578" s="111"/>
      <c r="F578" s="108"/>
      <c r="G578" s="120"/>
      <c r="H578" s="101">
        <f t="shared" si="41"/>
        <v>0</v>
      </c>
      <c r="I578" s="113"/>
      <c r="J578" s="113"/>
      <c r="K578" s="113"/>
      <c r="L578" s="113"/>
      <c r="M578" s="113"/>
      <c r="N578" s="113"/>
      <c r="O578" s="113"/>
      <c r="P578" s="27"/>
      <c r="Q578" s="113"/>
      <c r="R578" s="113"/>
      <c r="S578" s="113"/>
      <c r="T578" s="113"/>
      <c r="U578" s="113"/>
      <c r="V578" s="113"/>
      <c r="W578" s="113"/>
      <c r="X578" s="28"/>
      <c r="Y578" s="221"/>
      <c r="Z578" s="221"/>
      <c r="AA578" s="221"/>
      <c r="AB578" s="221"/>
      <c r="AC578" s="221"/>
      <c r="AD578" s="221"/>
      <c r="AE578" s="221"/>
      <c r="AF578" s="28"/>
      <c r="AG578" s="221"/>
      <c r="AH578" s="221"/>
      <c r="AI578" s="221"/>
      <c r="AJ578" s="221"/>
      <c r="AK578" s="221"/>
      <c r="AL578" s="221"/>
      <c r="AM578" s="221"/>
      <c r="AN578" s="28"/>
      <c r="AO578" s="141"/>
      <c r="AP578" s="141"/>
      <c r="AQ578" s="141"/>
      <c r="AR578" s="79" t="str">
        <f t="shared" si="40"/>
        <v/>
      </c>
      <c r="AS578" s="139"/>
      <c r="AT578" s="139"/>
      <c r="AU578" s="28"/>
      <c r="AV578" s="215"/>
      <c r="AW578" s="215"/>
      <c r="AX578" s="28"/>
      <c r="AY578" s="140"/>
      <c r="AZ578" s="28"/>
      <c r="BA578" s="140"/>
      <c r="BB578" s="140"/>
      <c r="BC578" s="140"/>
      <c r="BD578" s="140"/>
      <c r="BE578" s="140"/>
      <c r="BF578" s="140"/>
      <c r="BG578" s="140"/>
      <c r="BH578" s="140"/>
      <c r="BI578" s="140"/>
      <c r="BJ578" s="140"/>
      <c r="BK578" s="140"/>
      <c r="BL578" s="140"/>
      <c r="BM578" s="140"/>
      <c r="BN578" s="140"/>
      <c r="BO578" s="140"/>
      <c r="BP578" s="140"/>
      <c r="BQ578" s="140"/>
      <c r="BR578" s="140"/>
      <c r="BS578" s="140"/>
      <c r="BT578" s="140"/>
      <c r="BU578" s="140"/>
      <c r="BV578" s="140"/>
      <c r="BW578" s="140"/>
      <c r="BX578" s="140"/>
      <c r="BY578" s="140"/>
      <c r="BZ578" s="140"/>
      <c r="CA578" s="140"/>
      <c r="CB578" s="140"/>
      <c r="CC578" s="140"/>
      <c r="CD578" s="140"/>
      <c r="CE578" s="140"/>
      <c r="CF578" s="140"/>
      <c r="CG578" s="140"/>
      <c r="CH578" s="140"/>
      <c r="CI578" s="140"/>
      <c r="CJ578" s="140"/>
      <c r="CK578" s="140"/>
      <c r="CL578" s="140"/>
      <c r="CM578" s="140"/>
      <c r="CN578" s="140"/>
      <c r="CO578" s="140"/>
      <c r="CP578" s="140"/>
      <c r="CQ578" s="140"/>
      <c r="CR578" s="140"/>
      <c r="CS578" s="140"/>
      <c r="CT578" s="140"/>
      <c r="CU578" s="140"/>
      <c r="CV578" s="140"/>
      <c r="CW578" s="140"/>
      <c r="CX578" s="140"/>
      <c r="CY578" s="103">
        <f t="shared" si="42"/>
        <v>0</v>
      </c>
      <c r="CZ578" s="78"/>
    </row>
    <row r="579" spans="1:104" x14ac:dyDescent="0.2">
      <c r="A579" s="26"/>
      <c r="B579" s="123">
        <f t="shared" si="43"/>
        <v>570</v>
      </c>
      <c r="C579" s="107"/>
      <c r="D579" s="111"/>
      <c r="F579" s="108"/>
      <c r="G579" s="120"/>
      <c r="H579" s="101">
        <f t="shared" si="41"/>
        <v>0</v>
      </c>
      <c r="I579" s="113"/>
      <c r="J579" s="113"/>
      <c r="K579" s="113"/>
      <c r="L579" s="113"/>
      <c r="M579" s="113"/>
      <c r="N579" s="113"/>
      <c r="O579" s="113"/>
      <c r="P579" s="27"/>
      <c r="Q579" s="113"/>
      <c r="R579" s="113"/>
      <c r="S579" s="113"/>
      <c r="T579" s="113"/>
      <c r="U579" s="113"/>
      <c r="V579" s="113"/>
      <c r="W579" s="113"/>
      <c r="X579" s="28"/>
      <c r="Y579" s="221"/>
      <c r="Z579" s="221"/>
      <c r="AA579" s="221"/>
      <c r="AB579" s="221"/>
      <c r="AC579" s="221"/>
      <c r="AD579" s="221"/>
      <c r="AE579" s="221"/>
      <c r="AF579" s="28"/>
      <c r="AG579" s="221"/>
      <c r="AH579" s="221"/>
      <c r="AI579" s="221"/>
      <c r="AJ579" s="221"/>
      <c r="AK579" s="221"/>
      <c r="AL579" s="221"/>
      <c r="AM579" s="221"/>
      <c r="AN579" s="28"/>
      <c r="AO579" s="141"/>
      <c r="AP579" s="141"/>
      <c r="AQ579" s="141"/>
      <c r="AR579" s="79" t="str">
        <f t="shared" si="40"/>
        <v/>
      </c>
      <c r="AS579" s="139"/>
      <c r="AT579" s="139"/>
      <c r="AU579" s="28"/>
      <c r="AV579" s="215"/>
      <c r="AW579" s="215"/>
      <c r="AX579" s="28"/>
      <c r="AY579" s="140"/>
      <c r="AZ579" s="28"/>
      <c r="BA579" s="140"/>
      <c r="BB579" s="140"/>
      <c r="BC579" s="140"/>
      <c r="BD579" s="140"/>
      <c r="BE579" s="140"/>
      <c r="BF579" s="140"/>
      <c r="BG579" s="140"/>
      <c r="BH579" s="140"/>
      <c r="BI579" s="140"/>
      <c r="BJ579" s="140"/>
      <c r="BK579" s="140"/>
      <c r="BL579" s="140"/>
      <c r="BM579" s="140"/>
      <c r="BN579" s="140"/>
      <c r="BO579" s="140"/>
      <c r="BP579" s="140"/>
      <c r="BQ579" s="140"/>
      <c r="BR579" s="140"/>
      <c r="BS579" s="140"/>
      <c r="BT579" s="140"/>
      <c r="BU579" s="140"/>
      <c r="BV579" s="140"/>
      <c r="BW579" s="140"/>
      <c r="BX579" s="140"/>
      <c r="BY579" s="140"/>
      <c r="BZ579" s="140"/>
      <c r="CA579" s="140"/>
      <c r="CB579" s="140"/>
      <c r="CC579" s="140"/>
      <c r="CD579" s="140"/>
      <c r="CE579" s="140"/>
      <c r="CF579" s="140"/>
      <c r="CG579" s="140"/>
      <c r="CH579" s="140"/>
      <c r="CI579" s="140"/>
      <c r="CJ579" s="140"/>
      <c r="CK579" s="140"/>
      <c r="CL579" s="140"/>
      <c r="CM579" s="140"/>
      <c r="CN579" s="140"/>
      <c r="CO579" s="140"/>
      <c r="CP579" s="140"/>
      <c r="CQ579" s="140"/>
      <c r="CR579" s="140"/>
      <c r="CS579" s="140"/>
      <c r="CT579" s="140"/>
      <c r="CU579" s="140"/>
      <c r="CV579" s="140"/>
      <c r="CW579" s="140"/>
      <c r="CX579" s="140"/>
      <c r="CY579" s="103">
        <f t="shared" si="42"/>
        <v>0</v>
      </c>
      <c r="CZ579" s="78"/>
    </row>
    <row r="580" spans="1:104" x14ac:dyDescent="0.2">
      <c r="A580" s="26"/>
      <c r="B580" s="123">
        <f t="shared" si="43"/>
        <v>571</v>
      </c>
      <c r="C580" s="107"/>
      <c r="D580" s="111"/>
      <c r="F580" s="108"/>
      <c r="G580" s="120"/>
      <c r="H580" s="101">
        <f t="shared" si="41"/>
        <v>0</v>
      </c>
      <c r="I580" s="113"/>
      <c r="J580" s="113"/>
      <c r="K580" s="113"/>
      <c r="L580" s="113"/>
      <c r="M580" s="113"/>
      <c r="N580" s="113"/>
      <c r="O580" s="113"/>
      <c r="P580" s="27"/>
      <c r="Q580" s="113"/>
      <c r="R580" s="113"/>
      <c r="S580" s="113"/>
      <c r="T580" s="113"/>
      <c r="U580" s="113"/>
      <c r="V580" s="113"/>
      <c r="W580" s="113"/>
      <c r="X580" s="28"/>
      <c r="Y580" s="221"/>
      <c r="Z580" s="221"/>
      <c r="AA580" s="221"/>
      <c r="AB580" s="221"/>
      <c r="AC580" s="221"/>
      <c r="AD580" s="221"/>
      <c r="AE580" s="221"/>
      <c r="AF580" s="28"/>
      <c r="AG580" s="221"/>
      <c r="AH580" s="221"/>
      <c r="AI580" s="221"/>
      <c r="AJ580" s="221"/>
      <c r="AK580" s="221"/>
      <c r="AL580" s="221"/>
      <c r="AM580" s="221"/>
      <c r="AN580" s="28"/>
      <c r="AO580" s="141"/>
      <c r="AP580" s="141"/>
      <c r="AQ580" s="141"/>
      <c r="AR580" s="79" t="str">
        <f t="shared" si="40"/>
        <v/>
      </c>
      <c r="AS580" s="139"/>
      <c r="AT580" s="139"/>
      <c r="AU580" s="28"/>
      <c r="AV580" s="215"/>
      <c r="AW580" s="215"/>
      <c r="AX580" s="28"/>
      <c r="AY580" s="140"/>
      <c r="AZ580" s="28"/>
      <c r="BA580" s="140"/>
      <c r="BB580" s="140"/>
      <c r="BC580" s="140"/>
      <c r="BD580" s="140"/>
      <c r="BE580" s="140"/>
      <c r="BF580" s="140"/>
      <c r="BG580" s="140"/>
      <c r="BH580" s="140"/>
      <c r="BI580" s="140"/>
      <c r="BJ580" s="140"/>
      <c r="BK580" s="140"/>
      <c r="BL580" s="140"/>
      <c r="BM580" s="140"/>
      <c r="BN580" s="140"/>
      <c r="BO580" s="140"/>
      <c r="BP580" s="140"/>
      <c r="BQ580" s="140"/>
      <c r="BR580" s="140"/>
      <c r="BS580" s="140"/>
      <c r="BT580" s="140"/>
      <c r="BU580" s="140"/>
      <c r="BV580" s="140"/>
      <c r="BW580" s="140"/>
      <c r="BX580" s="140"/>
      <c r="BY580" s="140"/>
      <c r="BZ580" s="140"/>
      <c r="CA580" s="140"/>
      <c r="CB580" s="140"/>
      <c r="CC580" s="140"/>
      <c r="CD580" s="140"/>
      <c r="CE580" s="140"/>
      <c r="CF580" s="140"/>
      <c r="CG580" s="140"/>
      <c r="CH580" s="140"/>
      <c r="CI580" s="140"/>
      <c r="CJ580" s="140"/>
      <c r="CK580" s="140"/>
      <c r="CL580" s="140"/>
      <c r="CM580" s="140"/>
      <c r="CN580" s="140"/>
      <c r="CO580" s="140"/>
      <c r="CP580" s="140"/>
      <c r="CQ580" s="140"/>
      <c r="CR580" s="140"/>
      <c r="CS580" s="140"/>
      <c r="CT580" s="140"/>
      <c r="CU580" s="140"/>
      <c r="CV580" s="140"/>
      <c r="CW580" s="140"/>
      <c r="CX580" s="140"/>
      <c r="CY580" s="103">
        <f t="shared" si="42"/>
        <v>0</v>
      </c>
      <c r="CZ580" s="78"/>
    </row>
    <row r="581" spans="1:104" x14ac:dyDescent="0.2">
      <c r="A581" s="26"/>
      <c r="B581" s="123">
        <f t="shared" si="43"/>
        <v>572</v>
      </c>
      <c r="C581" s="107"/>
      <c r="D581" s="111"/>
      <c r="F581" s="108"/>
      <c r="G581" s="120"/>
      <c r="H581" s="101">
        <f t="shared" si="41"/>
        <v>0</v>
      </c>
      <c r="I581" s="113"/>
      <c r="J581" s="113"/>
      <c r="K581" s="113"/>
      <c r="L581" s="113"/>
      <c r="M581" s="113"/>
      <c r="N581" s="113"/>
      <c r="O581" s="113"/>
      <c r="P581" s="27"/>
      <c r="Q581" s="113"/>
      <c r="R581" s="113"/>
      <c r="S581" s="113"/>
      <c r="T581" s="113"/>
      <c r="U581" s="113"/>
      <c r="V581" s="113"/>
      <c r="W581" s="113"/>
      <c r="X581" s="28"/>
      <c r="Y581" s="221"/>
      <c r="Z581" s="221"/>
      <c r="AA581" s="221"/>
      <c r="AB581" s="221"/>
      <c r="AC581" s="221"/>
      <c r="AD581" s="221"/>
      <c r="AE581" s="221"/>
      <c r="AF581" s="28"/>
      <c r="AG581" s="221"/>
      <c r="AH581" s="221"/>
      <c r="AI581" s="221"/>
      <c r="AJ581" s="221"/>
      <c r="AK581" s="221"/>
      <c r="AL581" s="221"/>
      <c r="AM581" s="221"/>
      <c r="AN581" s="28"/>
      <c r="AO581" s="141"/>
      <c r="AP581" s="141"/>
      <c r="AQ581" s="141"/>
      <c r="AR581" s="79" t="str">
        <f t="shared" si="40"/>
        <v/>
      </c>
      <c r="AS581" s="139"/>
      <c r="AT581" s="139"/>
      <c r="AU581" s="28"/>
      <c r="AV581" s="215"/>
      <c r="AW581" s="215"/>
      <c r="AX581" s="28"/>
      <c r="AY581" s="140"/>
      <c r="AZ581" s="28"/>
      <c r="BA581" s="140"/>
      <c r="BB581" s="140"/>
      <c r="BC581" s="140"/>
      <c r="BD581" s="140"/>
      <c r="BE581" s="140"/>
      <c r="BF581" s="140"/>
      <c r="BG581" s="140"/>
      <c r="BH581" s="140"/>
      <c r="BI581" s="140"/>
      <c r="BJ581" s="140"/>
      <c r="BK581" s="140"/>
      <c r="BL581" s="140"/>
      <c r="BM581" s="140"/>
      <c r="BN581" s="140"/>
      <c r="BO581" s="140"/>
      <c r="BP581" s="140"/>
      <c r="BQ581" s="140"/>
      <c r="BR581" s="140"/>
      <c r="BS581" s="140"/>
      <c r="BT581" s="140"/>
      <c r="BU581" s="140"/>
      <c r="BV581" s="140"/>
      <c r="BW581" s="140"/>
      <c r="BX581" s="140"/>
      <c r="BY581" s="140"/>
      <c r="BZ581" s="140"/>
      <c r="CA581" s="140"/>
      <c r="CB581" s="140"/>
      <c r="CC581" s="140"/>
      <c r="CD581" s="140"/>
      <c r="CE581" s="140"/>
      <c r="CF581" s="140"/>
      <c r="CG581" s="140"/>
      <c r="CH581" s="140"/>
      <c r="CI581" s="140"/>
      <c r="CJ581" s="140"/>
      <c r="CK581" s="140"/>
      <c r="CL581" s="140"/>
      <c r="CM581" s="140"/>
      <c r="CN581" s="140"/>
      <c r="CO581" s="140"/>
      <c r="CP581" s="140"/>
      <c r="CQ581" s="140"/>
      <c r="CR581" s="140"/>
      <c r="CS581" s="140"/>
      <c r="CT581" s="140"/>
      <c r="CU581" s="140"/>
      <c r="CV581" s="140"/>
      <c r="CW581" s="140"/>
      <c r="CX581" s="140"/>
      <c r="CY581" s="103">
        <f t="shared" si="42"/>
        <v>0</v>
      </c>
      <c r="CZ581" s="78"/>
    </row>
    <row r="582" spans="1:104" x14ac:dyDescent="0.2">
      <c r="A582" s="26"/>
      <c r="B582" s="123">
        <f t="shared" si="43"/>
        <v>573</v>
      </c>
      <c r="C582" s="107"/>
      <c r="D582" s="111"/>
      <c r="F582" s="108"/>
      <c r="G582" s="120"/>
      <c r="H582" s="101">
        <f t="shared" si="41"/>
        <v>0</v>
      </c>
      <c r="I582" s="113"/>
      <c r="J582" s="113"/>
      <c r="K582" s="113"/>
      <c r="L582" s="113"/>
      <c r="M582" s="113"/>
      <c r="N582" s="113"/>
      <c r="O582" s="113"/>
      <c r="P582" s="27"/>
      <c r="Q582" s="113"/>
      <c r="R582" s="113"/>
      <c r="S582" s="113"/>
      <c r="T582" s="113"/>
      <c r="U582" s="113"/>
      <c r="V582" s="113"/>
      <c r="W582" s="113"/>
      <c r="X582" s="28"/>
      <c r="Y582" s="221"/>
      <c r="Z582" s="221"/>
      <c r="AA582" s="221"/>
      <c r="AB582" s="221"/>
      <c r="AC582" s="221"/>
      <c r="AD582" s="221"/>
      <c r="AE582" s="221"/>
      <c r="AF582" s="28"/>
      <c r="AG582" s="221"/>
      <c r="AH582" s="221"/>
      <c r="AI582" s="221"/>
      <c r="AJ582" s="221"/>
      <c r="AK582" s="221"/>
      <c r="AL582" s="221"/>
      <c r="AM582" s="221"/>
      <c r="AN582" s="28"/>
      <c r="AO582" s="141"/>
      <c r="AP582" s="141"/>
      <c r="AQ582" s="141"/>
      <c r="AR582" s="79" t="str">
        <f t="shared" si="40"/>
        <v/>
      </c>
      <c r="AS582" s="139"/>
      <c r="AT582" s="139"/>
      <c r="AU582" s="28"/>
      <c r="AV582" s="215"/>
      <c r="AW582" s="215"/>
      <c r="AX582" s="28"/>
      <c r="AY582" s="140"/>
      <c r="AZ582" s="28"/>
      <c r="BA582" s="140"/>
      <c r="BB582" s="140"/>
      <c r="BC582" s="140"/>
      <c r="BD582" s="140"/>
      <c r="BE582" s="140"/>
      <c r="BF582" s="140"/>
      <c r="BG582" s="140"/>
      <c r="BH582" s="140"/>
      <c r="BI582" s="140"/>
      <c r="BJ582" s="140"/>
      <c r="BK582" s="140"/>
      <c r="BL582" s="140"/>
      <c r="BM582" s="140"/>
      <c r="BN582" s="140"/>
      <c r="BO582" s="140"/>
      <c r="BP582" s="140"/>
      <c r="BQ582" s="140"/>
      <c r="BR582" s="140"/>
      <c r="BS582" s="140"/>
      <c r="BT582" s="140"/>
      <c r="BU582" s="140"/>
      <c r="BV582" s="140"/>
      <c r="BW582" s="140"/>
      <c r="BX582" s="140"/>
      <c r="BY582" s="140"/>
      <c r="BZ582" s="140"/>
      <c r="CA582" s="140"/>
      <c r="CB582" s="140"/>
      <c r="CC582" s="140"/>
      <c r="CD582" s="140"/>
      <c r="CE582" s="140"/>
      <c r="CF582" s="140"/>
      <c r="CG582" s="140"/>
      <c r="CH582" s="140"/>
      <c r="CI582" s="140"/>
      <c r="CJ582" s="140"/>
      <c r="CK582" s="140"/>
      <c r="CL582" s="140"/>
      <c r="CM582" s="140"/>
      <c r="CN582" s="140"/>
      <c r="CO582" s="140"/>
      <c r="CP582" s="140"/>
      <c r="CQ582" s="140"/>
      <c r="CR582" s="140"/>
      <c r="CS582" s="140"/>
      <c r="CT582" s="140"/>
      <c r="CU582" s="140"/>
      <c r="CV582" s="140"/>
      <c r="CW582" s="140"/>
      <c r="CX582" s="140"/>
      <c r="CY582" s="103">
        <f t="shared" si="42"/>
        <v>0</v>
      </c>
      <c r="CZ582" s="78"/>
    </row>
    <row r="583" spans="1:104" x14ac:dyDescent="0.2">
      <c r="A583" s="26"/>
      <c r="B583" s="123">
        <f t="shared" si="43"/>
        <v>574</v>
      </c>
      <c r="C583" s="107"/>
      <c r="D583" s="111"/>
      <c r="F583" s="108"/>
      <c r="G583" s="120"/>
      <c r="H583" s="101">
        <f t="shared" si="41"/>
        <v>0</v>
      </c>
      <c r="I583" s="113"/>
      <c r="J583" s="113"/>
      <c r="K583" s="113"/>
      <c r="L583" s="113"/>
      <c r="M583" s="113"/>
      <c r="N583" s="113"/>
      <c r="O583" s="113"/>
      <c r="P583" s="27"/>
      <c r="Q583" s="113"/>
      <c r="R583" s="113"/>
      <c r="S583" s="113"/>
      <c r="T583" s="113"/>
      <c r="U583" s="113"/>
      <c r="V583" s="113"/>
      <c r="W583" s="113"/>
      <c r="X583" s="28"/>
      <c r="Y583" s="221"/>
      <c r="Z583" s="221"/>
      <c r="AA583" s="221"/>
      <c r="AB583" s="221"/>
      <c r="AC583" s="221"/>
      <c r="AD583" s="221"/>
      <c r="AE583" s="221"/>
      <c r="AF583" s="28"/>
      <c r="AG583" s="221"/>
      <c r="AH583" s="221"/>
      <c r="AI583" s="221"/>
      <c r="AJ583" s="221"/>
      <c r="AK583" s="221"/>
      <c r="AL583" s="221"/>
      <c r="AM583" s="221"/>
      <c r="AN583" s="28"/>
      <c r="AO583" s="141"/>
      <c r="AP583" s="141"/>
      <c r="AQ583" s="141"/>
      <c r="AR583" s="79" t="str">
        <f t="shared" si="40"/>
        <v/>
      </c>
      <c r="AS583" s="139"/>
      <c r="AT583" s="139"/>
      <c r="AU583" s="28"/>
      <c r="AV583" s="215"/>
      <c r="AW583" s="215"/>
      <c r="AX583" s="28"/>
      <c r="AY583" s="140"/>
      <c r="AZ583" s="28"/>
      <c r="BA583" s="140"/>
      <c r="BB583" s="140"/>
      <c r="BC583" s="140"/>
      <c r="BD583" s="140"/>
      <c r="BE583" s="140"/>
      <c r="BF583" s="140"/>
      <c r="BG583" s="140"/>
      <c r="BH583" s="140"/>
      <c r="BI583" s="140"/>
      <c r="BJ583" s="140"/>
      <c r="BK583" s="140"/>
      <c r="BL583" s="140"/>
      <c r="BM583" s="140"/>
      <c r="BN583" s="140"/>
      <c r="BO583" s="140"/>
      <c r="BP583" s="140"/>
      <c r="BQ583" s="140"/>
      <c r="BR583" s="140"/>
      <c r="BS583" s="140"/>
      <c r="BT583" s="140"/>
      <c r="BU583" s="140"/>
      <c r="BV583" s="140"/>
      <c r="BW583" s="140"/>
      <c r="BX583" s="140"/>
      <c r="BY583" s="140"/>
      <c r="BZ583" s="140"/>
      <c r="CA583" s="140"/>
      <c r="CB583" s="140"/>
      <c r="CC583" s="140"/>
      <c r="CD583" s="140"/>
      <c r="CE583" s="140"/>
      <c r="CF583" s="140"/>
      <c r="CG583" s="140"/>
      <c r="CH583" s="140"/>
      <c r="CI583" s="140"/>
      <c r="CJ583" s="140"/>
      <c r="CK583" s="140"/>
      <c r="CL583" s="140"/>
      <c r="CM583" s="140"/>
      <c r="CN583" s="140"/>
      <c r="CO583" s="140"/>
      <c r="CP583" s="140"/>
      <c r="CQ583" s="140"/>
      <c r="CR583" s="140"/>
      <c r="CS583" s="140"/>
      <c r="CT583" s="140"/>
      <c r="CU583" s="140"/>
      <c r="CV583" s="140"/>
      <c r="CW583" s="140"/>
      <c r="CX583" s="140"/>
      <c r="CY583" s="103">
        <f t="shared" si="42"/>
        <v>0</v>
      </c>
      <c r="CZ583" s="78"/>
    </row>
    <row r="584" spans="1:104" x14ac:dyDescent="0.2">
      <c r="A584" s="26"/>
      <c r="B584" s="123">
        <f t="shared" si="43"/>
        <v>575</v>
      </c>
      <c r="C584" s="107"/>
      <c r="D584" s="111"/>
      <c r="F584" s="108"/>
      <c r="G584" s="120"/>
      <c r="H584" s="101">
        <f t="shared" si="41"/>
        <v>0</v>
      </c>
      <c r="I584" s="113"/>
      <c r="J584" s="113"/>
      <c r="K584" s="113"/>
      <c r="L584" s="113"/>
      <c r="M584" s="113"/>
      <c r="N584" s="113"/>
      <c r="O584" s="113"/>
      <c r="P584" s="27"/>
      <c r="Q584" s="113"/>
      <c r="R584" s="113"/>
      <c r="S584" s="113"/>
      <c r="T584" s="113"/>
      <c r="U584" s="113"/>
      <c r="V584" s="113"/>
      <c r="W584" s="113"/>
      <c r="X584" s="28"/>
      <c r="Y584" s="221"/>
      <c r="Z584" s="221"/>
      <c r="AA584" s="221"/>
      <c r="AB584" s="221"/>
      <c r="AC584" s="221"/>
      <c r="AD584" s="221"/>
      <c r="AE584" s="221"/>
      <c r="AF584" s="28"/>
      <c r="AG584" s="221"/>
      <c r="AH584" s="221"/>
      <c r="AI584" s="221"/>
      <c r="AJ584" s="221"/>
      <c r="AK584" s="221"/>
      <c r="AL584" s="221"/>
      <c r="AM584" s="221"/>
      <c r="AN584" s="28"/>
      <c r="AO584" s="141"/>
      <c r="AP584" s="141"/>
      <c r="AQ584" s="141"/>
      <c r="AR584" s="79" t="str">
        <f t="shared" si="40"/>
        <v/>
      </c>
      <c r="AS584" s="139"/>
      <c r="AT584" s="139"/>
      <c r="AU584" s="28"/>
      <c r="AV584" s="215"/>
      <c r="AW584" s="215"/>
      <c r="AX584" s="28"/>
      <c r="AY584" s="140"/>
      <c r="AZ584" s="28"/>
      <c r="BA584" s="140"/>
      <c r="BB584" s="140"/>
      <c r="BC584" s="140"/>
      <c r="BD584" s="140"/>
      <c r="BE584" s="140"/>
      <c r="BF584" s="140"/>
      <c r="BG584" s="140"/>
      <c r="BH584" s="140"/>
      <c r="BI584" s="140"/>
      <c r="BJ584" s="140"/>
      <c r="BK584" s="140"/>
      <c r="BL584" s="140"/>
      <c r="BM584" s="140"/>
      <c r="BN584" s="140"/>
      <c r="BO584" s="140"/>
      <c r="BP584" s="140"/>
      <c r="BQ584" s="140"/>
      <c r="BR584" s="140"/>
      <c r="BS584" s="140"/>
      <c r="BT584" s="140"/>
      <c r="BU584" s="140"/>
      <c r="BV584" s="140"/>
      <c r="BW584" s="140"/>
      <c r="BX584" s="140"/>
      <c r="BY584" s="140"/>
      <c r="BZ584" s="140"/>
      <c r="CA584" s="140"/>
      <c r="CB584" s="140"/>
      <c r="CC584" s="140"/>
      <c r="CD584" s="140"/>
      <c r="CE584" s="140"/>
      <c r="CF584" s="140"/>
      <c r="CG584" s="140"/>
      <c r="CH584" s="140"/>
      <c r="CI584" s="140"/>
      <c r="CJ584" s="140"/>
      <c r="CK584" s="140"/>
      <c r="CL584" s="140"/>
      <c r="CM584" s="140"/>
      <c r="CN584" s="140"/>
      <c r="CO584" s="140"/>
      <c r="CP584" s="140"/>
      <c r="CQ584" s="140"/>
      <c r="CR584" s="140"/>
      <c r="CS584" s="140"/>
      <c r="CT584" s="140"/>
      <c r="CU584" s="140"/>
      <c r="CV584" s="140"/>
      <c r="CW584" s="140"/>
      <c r="CX584" s="140"/>
      <c r="CY584" s="103">
        <f t="shared" si="42"/>
        <v>0</v>
      </c>
      <c r="CZ584" s="78"/>
    </row>
    <row r="585" spans="1:104" x14ac:dyDescent="0.2">
      <c r="A585" s="26"/>
      <c r="B585" s="123">
        <f t="shared" si="43"/>
        <v>576</v>
      </c>
      <c r="C585" s="107"/>
      <c r="D585" s="111"/>
      <c r="F585" s="108"/>
      <c r="G585" s="120"/>
      <c r="H585" s="101">
        <f t="shared" si="41"/>
        <v>0</v>
      </c>
      <c r="I585" s="113"/>
      <c r="J585" s="113"/>
      <c r="K585" s="113"/>
      <c r="L585" s="113"/>
      <c r="M585" s="113"/>
      <c r="N585" s="113"/>
      <c r="O585" s="113"/>
      <c r="P585" s="27"/>
      <c r="Q585" s="113"/>
      <c r="R585" s="113"/>
      <c r="S585" s="113"/>
      <c r="T585" s="113"/>
      <c r="U585" s="113"/>
      <c r="V585" s="113"/>
      <c r="W585" s="113"/>
      <c r="X585" s="28"/>
      <c r="Y585" s="221"/>
      <c r="Z585" s="221"/>
      <c r="AA585" s="221"/>
      <c r="AB585" s="221"/>
      <c r="AC585" s="221"/>
      <c r="AD585" s="221"/>
      <c r="AE585" s="221"/>
      <c r="AF585" s="28"/>
      <c r="AG585" s="221"/>
      <c r="AH585" s="221"/>
      <c r="AI585" s="221"/>
      <c r="AJ585" s="221"/>
      <c r="AK585" s="221"/>
      <c r="AL585" s="221"/>
      <c r="AM585" s="221"/>
      <c r="AN585" s="28"/>
      <c r="AO585" s="141"/>
      <c r="AP585" s="141"/>
      <c r="AQ585" s="141"/>
      <c r="AR585" s="79" t="str">
        <f t="shared" si="40"/>
        <v/>
      </c>
      <c r="AS585" s="139"/>
      <c r="AT585" s="139"/>
      <c r="AU585" s="28"/>
      <c r="AV585" s="215"/>
      <c r="AW585" s="215"/>
      <c r="AX585" s="28"/>
      <c r="AY585" s="140"/>
      <c r="AZ585" s="28"/>
      <c r="BA585" s="140"/>
      <c r="BB585" s="140"/>
      <c r="BC585" s="140"/>
      <c r="BD585" s="140"/>
      <c r="BE585" s="140"/>
      <c r="BF585" s="140"/>
      <c r="BG585" s="140"/>
      <c r="BH585" s="140"/>
      <c r="BI585" s="140"/>
      <c r="BJ585" s="140"/>
      <c r="BK585" s="140"/>
      <c r="BL585" s="140"/>
      <c r="BM585" s="140"/>
      <c r="BN585" s="140"/>
      <c r="BO585" s="140"/>
      <c r="BP585" s="140"/>
      <c r="BQ585" s="140"/>
      <c r="BR585" s="140"/>
      <c r="BS585" s="140"/>
      <c r="BT585" s="140"/>
      <c r="BU585" s="140"/>
      <c r="BV585" s="140"/>
      <c r="BW585" s="140"/>
      <c r="BX585" s="140"/>
      <c r="BY585" s="140"/>
      <c r="BZ585" s="140"/>
      <c r="CA585" s="140"/>
      <c r="CB585" s="140"/>
      <c r="CC585" s="140"/>
      <c r="CD585" s="140"/>
      <c r="CE585" s="140"/>
      <c r="CF585" s="140"/>
      <c r="CG585" s="140"/>
      <c r="CH585" s="140"/>
      <c r="CI585" s="140"/>
      <c r="CJ585" s="140"/>
      <c r="CK585" s="140"/>
      <c r="CL585" s="140"/>
      <c r="CM585" s="140"/>
      <c r="CN585" s="140"/>
      <c r="CO585" s="140"/>
      <c r="CP585" s="140"/>
      <c r="CQ585" s="140"/>
      <c r="CR585" s="140"/>
      <c r="CS585" s="140"/>
      <c r="CT585" s="140"/>
      <c r="CU585" s="140"/>
      <c r="CV585" s="140"/>
      <c r="CW585" s="140"/>
      <c r="CX585" s="140"/>
      <c r="CY585" s="103">
        <f t="shared" si="42"/>
        <v>0</v>
      </c>
      <c r="CZ585" s="78"/>
    </row>
    <row r="586" spans="1:104" x14ac:dyDescent="0.2">
      <c r="A586" s="26"/>
      <c r="B586" s="123">
        <f t="shared" si="43"/>
        <v>577</v>
      </c>
      <c r="C586" s="107"/>
      <c r="D586" s="111"/>
      <c r="F586" s="108"/>
      <c r="G586" s="120"/>
      <c r="H586" s="101">
        <f t="shared" si="41"/>
        <v>0</v>
      </c>
      <c r="I586" s="113"/>
      <c r="J586" s="113"/>
      <c r="K586" s="113"/>
      <c r="L586" s="113"/>
      <c r="M586" s="113"/>
      <c r="N586" s="113"/>
      <c r="O586" s="113"/>
      <c r="P586" s="27"/>
      <c r="Q586" s="113"/>
      <c r="R586" s="113"/>
      <c r="S586" s="113"/>
      <c r="T586" s="113"/>
      <c r="U586" s="113"/>
      <c r="V586" s="113"/>
      <c r="W586" s="113"/>
      <c r="X586" s="28"/>
      <c r="Y586" s="221"/>
      <c r="Z586" s="221"/>
      <c r="AA586" s="221"/>
      <c r="AB586" s="221"/>
      <c r="AC586" s="221"/>
      <c r="AD586" s="221"/>
      <c r="AE586" s="221"/>
      <c r="AF586" s="28"/>
      <c r="AG586" s="221"/>
      <c r="AH586" s="221"/>
      <c r="AI586" s="221"/>
      <c r="AJ586" s="221"/>
      <c r="AK586" s="221"/>
      <c r="AL586" s="221"/>
      <c r="AM586" s="221"/>
      <c r="AN586" s="28"/>
      <c r="AO586" s="141"/>
      <c r="AP586" s="141"/>
      <c r="AQ586" s="141"/>
      <c r="AR586" s="79" t="str">
        <f t="shared" ref="AR586:AR649" si="44">IF(SUM(AO586:AQ586,I586:O586)=0,"",IF(SUM(AO586:AQ586)=1,"",1))</f>
        <v/>
      </c>
      <c r="AS586" s="139"/>
      <c r="AT586" s="139"/>
      <c r="AU586" s="28"/>
      <c r="AV586" s="215"/>
      <c r="AW586" s="215"/>
      <c r="AX586" s="28"/>
      <c r="AY586" s="140"/>
      <c r="AZ586" s="28"/>
      <c r="BA586" s="140"/>
      <c r="BB586" s="140"/>
      <c r="BC586" s="140"/>
      <c r="BD586" s="140"/>
      <c r="BE586" s="140"/>
      <c r="BF586" s="140"/>
      <c r="BG586" s="140"/>
      <c r="BH586" s="140"/>
      <c r="BI586" s="140"/>
      <c r="BJ586" s="140"/>
      <c r="BK586" s="140"/>
      <c r="BL586" s="140"/>
      <c r="BM586" s="140"/>
      <c r="BN586" s="140"/>
      <c r="BO586" s="140"/>
      <c r="BP586" s="140"/>
      <c r="BQ586" s="140"/>
      <c r="BR586" s="140"/>
      <c r="BS586" s="140"/>
      <c r="BT586" s="140"/>
      <c r="BU586" s="140"/>
      <c r="BV586" s="140"/>
      <c r="BW586" s="140"/>
      <c r="BX586" s="140"/>
      <c r="BY586" s="140"/>
      <c r="BZ586" s="140"/>
      <c r="CA586" s="140"/>
      <c r="CB586" s="140"/>
      <c r="CC586" s="140"/>
      <c r="CD586" s="140"/>
      <c r="CE586" s="140"/>
      <c r="CF586" s="140"/>
      <c r="CG586" s="140"/>
      <c r="CH586" s="140"/>
      <c r="CI586" s="140"/>
      <c r="CJ586" s="140"/>
      <c r="CK586" s="140"/>
      <c r="CL586" s="140"/>
      <c r="CM586" s="140"/>
      <c r="CN586" s="140"/>
      <c r="CO586" s="140"/>
      <c r="CP586" s="140"/>
      <c r="CQ586" s="140"/>
      <c r="CR586" s="140"/>
      <c r="CS586" s="140"/>
      <c r="CT586" s="140"/>
      <c r="CU586" s="140"/>
      <c r="CV586" s="140"/>
      <c r="CW586" s="140"/>
      <c r="CX586" s="140"/>
      <c r="CY586" s="103">
        <f t="shared" si="42"/>
        <v>0</v>
      </c>
      <c r="CZ586" s="78"/>
    </row>
    <row r="587" spans="1:104" x14ac:dyDescent="0.2">
      <c r="A587" s="26"/>
      <c r="B587" s="123">
        <f t="shared" si="43"/>
        <v>578</v>
      </c>
      <c r="C587" s="107"/>
      <c r="D587" s="111"/>
      <c r="F587" s="108"/>
      <c r="G587" s="120"/>
      <c r="H587" s="101">
        <f t="shared" ref="H587:H650" si="45">IF(LEN(C587)&gt;0,ISTEXT(F587)-1,0)</f>
        <v>0</v>
      </c>
      <c r="I587" s="113"/>
      <c r="J587" s="113"/>
      <c r="K587" s="113"/>
      <c r="L587" s="113"/>
      <c r="M587" s="113"/>
      <c r="N587" s="113"/>
      <c r="O587" s="113"/>
      <c r="P587" s="27"/>
      <c r="Q587" s="113"/>
      <c r="R587" s="113"/>
      <c r="S587" s="113"/>
      <c r="T587" s="113"/>
      <c r="U587" s="113"/>
      <c r="V587" s="113"/>
      <c r="W587" s="113"/>
      <c r="X587" s="28"/>
      <c r="Y587" s="221"/>
      <c r="Z587" s="221"/>
      <c r="AA587" s="221"/>
      <c r="AB587" s="221"/>
      <c r="AC587" s="221"/>
      <c r="AD587" s="221"/>
      <c r="AE587" s="221"/>
      <c r="AF587" s="28"/>
      <c r="AG587" s="221"/>
      <c r="AH587" s="221"/>
      <c r="AI587" s="221"/>
      <c r="AJ587" s="221"/>
      <c r="AK587" s="221"/>
      <c r="AL587" s="221"/>
      <c r="AM587" s="221"/>
      <c r="AN587" s="28"/>
      <c r="AO587" s="141"/>
      <c r="AP587" s="141"/>
      <c r="AQ587" s="141"/>
      <c r="AR587" s="79" t="str">
        <f t="shared" si="44"/>
        <v/>
      </c>
      <c r="AS587" s="139"/>
      <c r="AT587" s="139"/>
      <c r="AU587" s="28"/>
      <c r="AV587" s="215"/>
      <c r="AW587" s="215"/>
      <c r="AX587" s="28"/>
      <c r="AY587" s="140"/>
      <c r="AZ587" s="28"/>
      <c r="BA587" s="140"/>
      <c r="BB587" s="140"/>
      <c r="BC587" s="140"/>
      <c r="BD587" s="140"/>
      <c r="BE587" s="140"/>
      <c r="BF587" s="140"/>
      <c r="BG587" s="140"/>
      <c r="BH587" s="140"/>
      <c r="BI587" s="140"/>
      <c r="BJ587" s="140"/>
      <c r="BK587" s="140"/>
      <c r="BL587" s="140"/>
      <c r="BM587" s="140"/>
      <c r="BN587" s="140"/>
      <c r="BO587" s="140"/>
      <c r="BP587" s="140"/>
      <c r="BQ587" s="140"/>
      <c r="BR587" s="140"/>
      <c r="BS587" s="140"/>
      <c r="BT587" s="140"/>
      <c r="BU587" s="140"/>
      <c r="BV587" s="140"/>
      <c r="BW587" s="140"/>
      <c r="BX587" s="140"/>
      <c r="BY587" s="140"/>
      <c r="BZ587" s="140"/>
      <c r="CA587" s="140"/>
      <c r="CB587" s="140"/>
      <c r="CC587" s="140"/>
      <c r="CD587" s="140"/>
      <c r="CE587" s="140"/>
      <c r="CF587" s="140"/>
      <c r="CG587" s="140"/>
      <c r="CH587" s="140"/>
      <c r="CI587" s="140"/>
      <c r="CJ587" s="140"/>
      <c r="CK587" s="140"/>
      <c r="CL587" s="140"/>
      <c r="CM587" s="140"/>
      <c r="CN587" s="140"/>
      <c r="CO587" s="140"/>
      <c r="CP587" s="140"/>
      <c r="CQ587" s="140"/>
      <c r="CR587" s="140"/>
      <c r="CS587" s="140"/>
      <c r="CT587" s="140"/>
      <c r="CU587" s="140"/>
      <c r="CV587" s="140"/>
      <c r="CW587" s="140"/>
      <c r="CX587" s="140"/>
      <c r="CY587" s="103">
        <f t="shared" ref="CY587:CY650" si="46">IF(LEN(C587)&gt;0,IF(ABS(SUM(BA587:CX587)-1)&lt;0.000001,0,1),IF(ABS(SUM(BA587:CX587))&gt;0,1,0))</f>
        <v>0</v>
      </c>
      <c r="CZ587" s="78"/>
    </row>
    <row r="588" spans="1:104" x14ac:dyDescent="0.2">
      <c r="A588" s="26"/>
      <c r="B588" s="123">
        <f t="shared" ref="B588:B651" si="47">IFERROR(B587+1,"")</f>
        <v>579</v>
      </c>
      <c r="C588" s="107"/>
      <c r="D588" s="111"/>
      <c r="F588" s="108"/>
      <c r="G588" s="120"/>
      <c r="H588" s="101">
        <f t="shared" si="45"/>
        <v>0</v>
      </c>
      <c r="I588" s="113"/>
      <c r="J588" s="113"/>
      <c r="K588" s="113"/>
      <c r="L588" s="113"/>
      <c r="M588" s="113"/>
      <c r="N588" s="113"/>
      <c r="O588" s="113"/>
      <c r="P588" s="27"/>
      <c r="Q588" s="113"/>
      <c r="R588" s="113"/>
      <c r="S588" s="113"/>
      <c r="T588" s="113"/>
      <c r="U588" s="113"/>
      <c r="V588" s="113"/>
      <c r="W588" s="113"/>
      <c r="X588" s="28"/>
      <c r="Y588" s="221"/>
      <c r="Z588" s="221"/>
      <c r="AA588" s="221"/>
      <c r="AB588" s="221"/>
      <c r="AC588" s="221"/>
      <c r="AD588" s="221"/>
      <c r="AE588" s="221"/>
      <c r="AF588" s="28"/>
      <c r="AG588" s="221"/>
      <c r="AH588" s="221"/>
      <c r="AI588" s="221"/>
      <c r="AJ588" s="221"/>
      <c r="AK588" s="221"/>
      <c r="AL588" s="221"/>
      <c r="AM588" s="221"/>
      <c r="AN588" s="28"/>
      <c r="AO588" s="141"/>
      <c r="AP588" s="141"/>
      <c r="AQ588" s="141"/>
      <c r="AR588" s="79" t="str">
        <f t="shared" si="44"/>
        <v/>
      </c>
      <c r="AS588" s="139"/>
      <c r="AT588" s="139"/>
      <c r="AU588" s="28"/>
      <c r="AV588" s="215"/>
      <c r="AW588" s="215"/>
      <c r="AX588" s="28"/>
      <c r="AY588" s="140"/>
      <c r="AZ588" s="28"/>
      <c r="BA588" s="140"/>
      <c r="BB588" s="140"/>
      <c r="BC588" s="140"/>
      <c r="BD588" s="140"/>
      <c r="BE588" s="140"/>
      <c r="BF588" s="140"/>
      <c r="BG588" s="140"/>
      <c r="BH588" s="140"/>
      <c r="BI588" s="140"/>
      <c r="BJ588" s="140"/>
      <c r="BK588" s="140"/>
      <c r="BL588" s="140"/>
      <c r="BM588" s="140"/>
      <c r="BN588" s="140"/>
      <c r="BO588" s="140"/>
      <c r="BP588" s="140"/>
      <c r="BQ588" s="140"/>
      <c r="BR588" s="140"/>
      <c r="BS588" s="140"/>
      <c r="BT588" s="140"/>
      <c r="BU588" s="140"/>
      <c r="BV588" s="140"/>
      <c r="BW588" s="140"/>
      <c r="BX588" s="140"/>
      <c r="BY588" s="140"/>
      <c r="BZ588" s="140"/>
      <c r="CA588" s="140"/>
      <c r="CB588" s="140"/>
      <c r="CC588" s="140"/>
      <c r="CD588" s="140"/>
      <c r="CE588" s="140"/>
      <c r="CF588" s="140"/>
      <c r="CG588" s="140"/>
      <c r="CH588" s="140"/>
      <c r="CI588" s="140"/>
      <c r="CJ588" s="140"/>
      <c r="CK588" s="140"/>
      <c r="CL588" s="140"/>
      <c r="CM588" s="140"/>
      <c r="CN588" s="140"/>
      <c r="CO588" s="140"/>
      <c r="CP588" s="140"/>
      <c r="CQ588" s="140"/>
      <c r="CR588" s="140"/>
      <c r="CS588" s="140"/>
      <c r="CT588" s="140"/>
      <c r="CU588" s="140"/>
      <c r="CV588" s="140"/>
      <c r="CW588" s="140"/>
      <c r="CX588" s="140"/>
      <c r="CY588" s="103">
        <f t="shared" si="46"/>
        <v>0</v>
      </c>
      <c r="CZ588" s="78"/>
    </row>
    <row r="589" spans="1:104" x14ac:dyDescent="0.2">
      <c r="A589" s="26"/>
      <c r="B589" s="123">
        <f t="shared" si="47"/>
        <v>580</v>
      </c>
      <c r="C589" s="107"/>
      <c r="D589" s="111"/>
      <c r="F589" s="108"/>
      <c r="G589" s="120"/>
      <c r="H589" s="101">
        <f t="shared" si="45"/>
        <v>0</v>
      </c>
      <c r="I589" s="113"/>
      <c r="J589" s="113"/>
      <c r="K589" s="113"/>
      <c r="L589" s="113"/>
      <c r="M589" s="113"/>
      <c r="N589" s="113"/>
      <c r="O589" s="113"/>
      <c r="P589" s="27"/>
      <c r="Q589" s="113"/>
      <c r="R589" s="113"/>
      <c r="S589" s="113"/>
      <c r="T589" s="113"/>
      <c r="U589" s="113"/>
      <c r="V589" s="113"/>
      <c r="W589" s="113"/>
      <c r="X589" s="28"/>
      <c r="Y589" s="221"/>
      <c r="Z589" s="221"/>
      <c r="AA589" s="221"/>
      <c r="AB589" s="221"/>
      <c r="AC589" s="221"/>
      <c r="AD589" s="221"/>
      <c r="AE589" s="221"/>
      <c r="AF589" s="28"/>
      <c r="AG589" s="221"/>
      <c r="AH589" s="221"/>
      <c r="AI589" s="221"/>
      <c r="AJ589" s="221"/>
      <c r="AK589" s="221"/>
      <c r="AL589" s="221"/>
      <c r="AM589" s="221"/>
      <c r="AN589" s="28"/>
      <c r="AO589" s="141"/>
      <c r="AP589" s="141"/>
      <c r="AQ589" s="141"/>
      <c r="AR589" s="79" t="str">
        <f t="shared" si="44"/>
        <v/>
      </c>
      <c r="AS589" s="139"/>
      <c r="AT589" s="139"/>
      <c r="AU589" s="28"/>
      <c r="AV589" s="215"/>
      <c r="AW589" s="215"/>
      <c r="AX589" s="28"/>
      <c r="AY589" s="140"/>
      <c r="AZ589" s="28"/>
      <c r="BA589" s="140"/>
      <c r="BB589" s="140"/>
      <c r="BC589" s="140"/>
      <c r="BD589" s="140"/>
      <c r="BE589" s="140"/>
      <c r="BF589" s="140"/>
      <c r="BG589" s="140"/>
      <c r="BH589" s="140"/>
      <c r="BI589" s="140"/>
      <c r="BJ589" s="140"/>
      <c r="BK589" s="140"/>
      <c r="BL589" s="140"/>
      <c r="BM589" s="140"/>
      <c r="BN589" s="140"/>
      <c r="BO589" s="140"/>
      <c r="BP589" s="140"/>
      <c r="BQ589" s="140"/>
      <c r="BR589" s="140"/>
      <c r="BS589" s="140"/>
      <c r="BT589" s="140"/>
      <c r="BU589" s="140"/>
      <c r="BV589" s="140"/>
      <c r="BW589" s="140"/>
      <c r="BX589" s="140"/>
      <c r="BY589" s="140"/>
      <c r="BZ589" s="140"/>
      <c r="CA589" s="140"/>
      <c r="CB589" s="140"/>
      <c r="CC589" s="140"/>
      <c r="CD589" s="140"/>
      <c r="CE589" s="140"/>
      <c r="CF589" s="140"/>
      <c r="CG589" s="140"/>
      <c r="CH589" s="140"/>
      <c r="CI589" s="140"/>
      <c r="CJ589" s="140"/>
      <c r="CK589" s="140"/>
      <c r="CL589" s="140"/>
      <c r="CM589" s="140"/>
      <c r="CN589" s="140"/>
      <c r="CO589" s="140"/>
      <c r="CP589" s="140"/>
      <c r="CQ589" s="140"/>
      <c r="CR589" s="140"/>
      <c r="CS589" s="140"/>
      <c r="CT589" s="140"/>
      <c r="CU589" s="140"/>
      <c r="CV589" s="140"/>
      <c r="CW589" s="140"/>
      <c r="CX589" s="140"/>
      <c r="CY589" s="103">
        <f t="shared" si="46"/>
        <v>0</v>
      </c>
      <c r="CZ589" s="78"/>
    </row>
    <row r="590" spans="1:104" x14ac:dyDescent="0.2">
      <c r="A590" s="26"/>
      <c r="B590" s="123">
        <f t="shared" si="47"/>
        <v>581</v>
      </c>
      <c r="C590" s="107"/>
      <c r="D590" s="111"/>
      <c r="F590" s="108"/>
      <c r="G590" s="120"/>
      <c r="H590" s="101">
        <f t="shared" si="45"/>
        <v>0</v>
      </c>
      <c r="I590" s="113"/>
      <c r="J590" s="113"/>
      <c r="K590" s="113"/>
      <c r="L590" s="113"/>
      <c r="M590" s="113"/>
      <c r="N590" s="113"/>
      <c r="O590" s="113"/>
      <c r="P590" s="27"/>
      <c r="Q590" s="113"/>
      <c r="R590" s="113"/>
      <c r="S590" s="113"/>
      <c r="T590" s="113"/>
      <c r="U590" s="113"/>
      <c r="V590" s="113"/>
      <c r="W590" s="113"/>
      <c r="X590" s="28"/>
      <c r="Y590" s="221"/>
      <c r="Z590" s="221"/>
      <c r="AA590" s="221"/>
      <c r="AB590" s="221"/>
      <c r="AC590" s="221"/>
      <c r="AD590" s="221"/>
      <c r="AE590" s="221"/>
      <c r="AF590" s="28"/>
      <c r="AG590" s="221"/>
      <c r="AH590" s="221"/>
      <c r="AI590" s="221"/>
      <c r="AJ590" s="221"/>
      <c r="AK590" s="221"/>
      <c r="AL590" s="221"/>
      <c r="AM590" s="221"/>
      <c r="AN590" s="28"/>
      <c r="AO590" s="141"/>
      <c r="AP590" s="141"/>
      <c r="AQ590" s="141"/>
      <c r="AR590" s="79" t="str">
        <f t="shared" si="44"/>
        <v/>
      </c>
      <c r="AS590" s="139"/>
      <c r="AT590" s="139"/>
      <c r="AU590" s="28"/>
      <c r="AV590" s="215"/>
      <c r="AW590" s="215"/>
      <c r="AX590" s="28"/>
      <c r="AY590" s="140"/>
      <c r="AZ590" s="28"/>
      <c r="BA590" s="140"/>
      <c r="BB590" s="140"/>
      <c r="BC590" s="140"/>
      <c r="BD590" s="140"/>
      <c r="BE590" s="140"/>
      <c r="BF590" s="140"/>
      <c r="BG590" s="140"/>
      <c r="BH590" s="140"/>
      <c r="BI590" s="140"/>
      <c r="BJ590" s="140"/>
      <c r="BK590" s="140"/>
      <c r="BL590" s="140"/>
      <c r="BM590" s="140"/>
      <c r="BN590" s="140"/>
      <c r="BO590" s="140"/>
      <c r="BP590" s="140"/>
      <c r="BQ590" s="140"/>
      <c r="BR590" s="140"/>
      <c r="BS590" s="140"/>
      <c r="BT590" s="140"/>
      <c r="BU590" s="140"/>
      <c r="BV590" s="140"/>
      <c r="BW590" s="140"/>
      <c r="BX590" s="140"/>
      <c r="BY590" s="140"/>
      <c r="BZ590" s="140"/>
      <c r="CA590" s="140"/>
      <c r="CB590" s="140"/>
      <c r="CC590" s="140"/>
      <c r="CD590" s="140"/>
      <c r="CE590" s="140"/>
      <c r="CF590" s="140"/>
      <c r="CG590" s="140"/>
      <c r="CH590" s="140"/>
      <c r="CI590" s="140"/>
      <c r="CJ590" s="140"/>
      <c r="CK590" s="140"/>
      <c r="CL590" s="140"/>
      <c r="CM590" s="140"/>
      <c r="CN590" s="140"/>
      <c r="CO590" s="140"/>
      <c r="CP590" s="140"/>
      <c r="CQ590" s="140"/>
      <c r="CR590" s="140"/>
      <c r="CS590" s="140"/>
      <c r="CT590" s="140"/>
      <c r="CU590" s="140"/>
      <c r="CV590" s="140"/>
      <c r="CW590" s="140"/>
      <c r="CX590" s="140"/>
      <c r="CY590" s="103">
        <f t="shared" si="46"/>
        <v>0</v>
      </c>
      <c r="CZ590" s="78"/>
    </row>
    <row r="591" spans="1:104" x14ac:dyDescent="0.2">
      <c r="A591" s="26"/>
      <c r="B591" s="123">
        <f t="shared" si="47"/>
        <v>582</v>
      </c>
      <c r="C591" s="107"/>
      <c r="D591" s="111"/>
      <c r="F591" s="108"/>
      <c r="G591" s="120"/>
      <c r="H591" s="101">
        <f t="shared" si="45"/>
        <v>0</v>
      </c>
      <c r="I591" s="113"/>
      <c r="J591" s="113"/>
      <c r="K591" s="113"/>
      <c r="L591" s="113"/>
      <c r="M591" s="113"/>
      <c r="N591" s="113"/>
      <c r="O591" s="113"/>
      <c r="P591" s="27"/>
      <c r="Q591" s="113"/>
      <c r="R591" s="113"/>
      <c r="S591" s="113"/>
      <c r="T591" s="113"/>
      <c r="U591" s="113"/>
      <c r="V591" s="113"/>
      <c r="W591" s="113"/>
      <c r="X591" s="28"/>
      <c r="Y591" s="221"/>
      <c r="Z591" s="221"/>
      <c r="AA591" s="221"/>
      <c r="AB591" s="221"/>
      <c r="AC591" s="221"/>
      <c r="AD591" s="221"/>
      <c r="AE591" s="221"/>
      <c r="AF591" s="28"/>
      <c r="AG591" s="221"/>
      <c r="AH591" s="221"/>
      <c r="AI591" s="221"/>
      <c r="AJ591" s="221"/>
      <c r="AK591" s="221"/>
      <c r="AL591" s="221"/>
      <c r="AM591" s="221"/>
      <c r="AN591" s="28"/>
      <c r="AO591" s="141"/>
      <c r="AP591" s="141"/>
      <c r="AQ591" s="141"/>
      <c r="AR591" s="79" t="str">
        <f t="shared" si="44"/>
        <v/>
      </c>
      <c r="AS591" s="139"/>
      <c r="AT591" s="139"/>
      <c r="AU591" s="28"/>
      <c r="AV591" s="215"/>
      <c r="AW591" s="215"/>
      <c r="AX591" s="28"/>
      <c r="AY591" s="140"/>
      <c r="AZ591" s="28"/>
      <c r="BA591" s="140"/>
      <c r="BB591" s="140"/>
      <c r="BC591" s="140"/>
      <c r="BD591" s="140"/>
      <c r="BE591" s="140"/>
      <c r="BF591" s="140"/>
      <c r="BG591" s="140"/>
      <c r="BH591" s="140"/>
      <c r="BI591" s="140"/>
      <c r="BJ591" s="140"/>
      <c r="BK591" s="140"/>
      <c r="BL591" s="140"/>
      <c r="BM591" s="140"/>
      <c r="BN591" s="140"/>
      <c r="BO591" s="140"/>
      <c r="BP591" s="140"/>
      <c r="BQ591" s="140"/>
      <c r="BR591" s="140"/>
      <c r="BS591" s="140"/>
      <c r="BT591" s="140"/>
      <c r="BU591" s="140"/>
      <c r="BV591" s="140"/>
      <c r="BW591" s="140"/>
      <c r="BX591" s="140"/>
      <c r="BY591" s="140"/>
      <c r="BZ591" s="140"/>
      <c r="CA591" s="140"/>
      <c r="CB591" s="140"/>
      <c r="CC591" s="140"/>
      <c r="CD591" s="140"/>
      <c r="CE591" s="140"/>
      <c r="CF591" s="140"/>
      <c r="CG591" s="140"/>
      <c r="CH591" s="140"/>
      <c r="CI591" s="140"/>
      <c r="CJ591" s="140"/>
      <c r="CK591" s="140"/>
      <c r="CL591" s="140"/>
      <c r="CM591" s="140"/>
      <c r="CN591" s="140"/>
      <c r="CO591" s="140"/>
      <c r="CP591" s="140"/>
      <c r="CQ591" s="140"/>
      <c r="CR591" s="140"/>
      <c r="CS591" s="140"/>
      <c r="CT591" s="140"/>
      <c r="CU591" s="140"/>
      <c r="CV591" s="140"/>
      <c r="CW591" s="140"/>
      <c r="CX591" s="140"/>
      <c r="CY591" s="103">
        <f t="shared" si="46"/>
        <v>0</v>
      </c>
      <c r="CZ591" s="78"/>
    </row>
    <row r="592" spans="1:104" x14ac:dyDescent="0.2">
      <c r="A592" s="26"/>
      <c r="B592" s="123">
        <f t="shared" si="47"/>
        <v>583</v>
      </c>
      <c r="C592" s="107"/>
      <c r="D592" s="111"/>
      <c r="F592" s="108"/>
      <c r="G592" s="120"/>
      <c r="H592" s="101">
        <f t="shared" si="45"/>
        <v>0</v>
      </c>
      <c r="I592" s="113"/>
      <c r="J592" s="113"/>
      <c r="K592" s="113"/>
      <c r="L592" s="113"/>
      <c r="M592" s="113"/>
      <c r="N592" s="113"/>
      <c r="O592" s="113"/>
      <c r="P592" s="27"/>
      <c r="Q592" s="113"/>
      <c r="R592" s="113"/>
      <c r="S592" s="113"/>
      <c r="T592" s="113"/>
      <c r="U592" s="113"/>
      <c r="V592" s="113"/>
      <c r="W592" s="113"/>
      <c r="X592" s="28"/>
      <c r="Y592" s="221"/>
      <c r="Z592" s="221"/>
      <c r="AA592" s="221"/>
      <c r="AB592" s="221"/>
      <c r="AC592" s="221"/>
      <c r="AD592" s="221"/>
      <c r="AE592" s="221"/>
      <c r="AF592" s="28"/>
      <c r="AG592" s="221"/>
      <c r="AH592" s="221"/>
      <c r="AI592" s="221"/>
      <c r="AJ592" s="221"/>
      <c r="AK592" s="221"/>
      <c r="AL592" s="221"/>
      <c r="AM592" s="221"/>
      <c r="AN592" s="28"/>
      <c r="AO592" s="141"/>
      <c r="AP592" s="141"/>
      <c r="AQ592" s="141"/>
      <c r="AR592" s="79" t="str">
        <f t="shared" si="44"/>
        <v/>
      </c>
      <c r="AS592" s="139"/>
      <c r="AT592" s="139"/>
      <c r="AU592" s="28"/>
      <c r="AV592" s="215"/>
      <c r="AW592" s="215"/>
      <c r="AX592" s="28"/>
      <c r="AY592" s="140"/>
      <c r="AZ592" s="28"/>
      <c r="BA592" s="140"/>
      <c r="BB592" s="140"/>
      <c r="BC592" s="140"/>
      <c r="BD592" s="140"/>
      <c r="BE592" s="140"/>
      <c r="BF592" s="140"/>
      <c r="BG592" s="140"/>
      <c r="BH592" s="140"/>
      <c r="BI592" s="140"/>
      <c r="BJ592" s="140"/>
      <c r="BK592" s="140"/>
      <c r="BL592" s="140"/>
      <c r="BM592" s="140"/>
      <c r="BN592" s="140"/>
      <c r="BO592" s="140"/>
      <c r="BP592" s="140"/>
      <c r="BQ592" s="140"/>
      <c r="BR592" s="140"/>
      <c r="BS592" s="140"/>
      <c r="BT592" s="140"/>
      <c r="BU592" s="140"/>
      <c r="BV592" s="140"/>
      <c r="BW592" s="140"/>
      <c r="BX592" s="140"/>
      <c r="BY592" s="140"/>
      <c r="BZ592" s="140"/>
      <c r="CA592" s="140"/>
      <c r="CB592" s="140"/>
      <c r="CC592" s="140"/>
      <c r="CD592" s="140"/>
      <c r="CE592" s="140"/>
      <c r="CF592" s="140"/>
      <c r="CG592" s="140"/>
      <c r="CH592" s="140"/>
      <c r="CI592" s="140"/>
      <c r="CJ592" s="140"/>
      <c r="CK592" s="140"/>
      <c r="CL592" s="140"/>
      <c r="CM592" s="140"/>
      <c r="CN592" s="140"/>
      <c r="CO592" s="140"/>
      <c r="CP592" s="140"/>
      <c r="CQ592" s="140"/>
      <c r="CR592" s="140"/>
      <c r="CS592" s="140"/>
      <c r="CT592" s="140"/>
      <c r="CU592" s="140"/>
      <c r="CV592" s="140"/>
      <c r="CW592" s="140"/>
      <c r="CX592" s="140"/>
      <c r="CY592" s="103">
        <f t="shared" si="46"/>
        <v>0</v>
      </c>
      <c r="CZ592" s="78"/>
    </row>
    <row r="593" spans="1:104" x14ac:dyDescent="0.2">
      <c r="A593" s="26"/>
      <c r="B593" s="123">
        <f t="shared" si="47"/>
        <v>584</v>
      </c>
      <c r="C593" s="107"/>
      <c r="D593" s="111"/>
      <c r="F593" s="108"/>
      <c r="G593" s="120"/>
      <c r="H593" s="101">
        <f t="shared" si="45"/>
        <v>0</v>
      </c>
      <c r="I593" s="113"/>
      <c r="J593" s="113"/>
      <c r="K593" s="113"/>
      <c r="L593" s="113"/>
      <c r="M593" s="113"/>
      <c r="N593" s="113"/>
      <c r="O593" s="113"/>
      <c r="P593" s="27"/>
      <c r="Q593" s="113"/>
      <c r="R593" s="113"/>
      <c r="S593" s="113"/>
      <c r="T593" s="113"/>
      <c r="U593" s="113"/>
      <c r="V593" s="113"/>
      <c r="W593" s="113"/>
      <c r="X593" s="28"/>
      <c r="Y593" s="221"/>
      <c r="Z593" s="221"/>
      <c r="AA593" s="221"/>
      <c r="AB593" s="221"/>
      <c r="AC593" s="221"/>
      <c r="AD593" s="221"/>
      <c r="AE593" s="221"/>
      <c r="AF593" s="28"/>
      <c r="AG593" s="221"/>
      <c r="AH593" s="221"/>
      <c r="AI593" s="221"/>
      <c r="AJ593" s="221"/>
      <c r="AK593" s="221"/>
      <c r="AL593" s="221"/>
      <c r="AM593" s="221"/>
      <c r="AN593" s="28"/>
      <c r="AO593" s="141"/>
      <c r="AP593" s="141"/>
      <c r="AQ593" s="141"/>
      <c r="AR593" s="79" t="str">
        <f t="shared" si="44"/>
        <v/>
      </c>
      <c r="AS593" s="139"/>
      <c r="AT593" s="139"/>
      <c r="AU593" s="28"/>
      <c r="AV593" s="215"/>
      <c r="AW593" s="215"/>
      <c r="AX593" s="28"/>
      <c r="AY593" s="140"/>
      <c r="AZ593" s="28"/>
      <c r="BA593" s="140"/>
      <c r="BB593" s="140"/>
      <c r="BC593" s="140"/>
      <c r="BD593" s="140"/>
      <c r="BE593" s="140"/>
      <c r="BF593" s="140"/>
      <c r="BG593" s="140"/>
      <c r="BH593" s="140"/>
      <c r="BI593" s="140"/>
      <c r="BJ593" s="140"/>
      <c r="BK593" s="140"/>
      <c r="BL593" s="140"/>
      <c r="BM593" s="140"/>
      <c r="BN593" s="140"/>
      <c r="BO593" s="140"/>
      <c r="BP593" s="140"/>
      <c r="BQ593" s="140"/>
      <c r="BR593" s="140"/>
      <c r="BS593" s="140"/>
      <c r="BT593" s="140"/>
      <c r="BU593" s="140"/>
      <c r="BV593" s="140"/>
      <c r="BW593" s="140"/>
      <c r="BX593" s="140"/>
      <c r="BY593" s="140"/>
      <c r="BZ593" s="140"/>
      <c r="CA593" s="140"/>
      <c r="CB593" s="140"/>
      <c r="CC593" s="140"/>
      <c r="CD593" s="140"/>
      <c r="CE593" s="140"/>
      <c r="CF593" s="140"/>
      <c r="CG593" s="140"/>
      <c r="CH593" s="140"/>
      <c r="CI593" s="140"/>
      <c r="CJ593" s="140"/>
      <c r="CK593" s="140"/>
      <c r="CL593" s="140"/>
      <c r="CM593" s="140"/>
      <c r="CN593" s="140"/>
      <c r="CO593" s="140"/>
      <c r="CP593" s="140"/>
      <c r="CQ593" s="140"/>
      <c r="CR593" s="140"/>
      <c r="CS593" s="140"/>
      <c r="CT593" s="140"/>
      <c r="CU593" s="140"/>
      <c r="CV593" s="140"/>
      <c r="CW593" s="140"/>
      <c r="CX593" s="140"/>
      <c r="CY593" s="103">
        <f t="shared" si="46"/>
        <v>0</v>
      </c>
      <c r="CZ593" s="78"/>
    </row>
    <row r="594" spans="1:104" x14ac:dyDescent="0.2">
      <c r="A594" s="26"/>
      <c r="B594" s="123">
        <f t="shared" si="47"/>
        <v>585</v>
      </c>
      <c r="C594" s="107"/>
      <c r="D594" s="111"/>
      <c r="F594" s="108"/>
      <c r="G594" s="120"/>
      <c r="H594" s="101">
        <f t="shared" si="45"/>
        <v>0</v>
      </c>
      <c r="I594" s="113"/>
      <c r="J594" s="113"/>
      <c r="K594" s="113"/>
      <c r="L594" s="113"/>
      <c r="M594" s="113"/>
      <c r="N594" s="113"/>
      <c r="O594" s="113"/>
      <c r="P594" s="27"/>
      <c r="Q594" s="113"/>
      <c r="R594" s="113"/>
      <c r="S594" s="113"/>
      <c r="T594" s="113"/>
      <c r="U594" s="113"/>
      <c r="V594" s="113"/>
      <c r="W594" s="113"/>
      <c r="X594" s="28"/>
      <c r="Y594" s="221"/>
      <c r="Z594" s="221"/>
      <c r="AA594" s="221"/>
      <c r="AB594" s="221"/>
      <c r="AC594" s="221"/>
      <c r="AD594" s="221"/>
      <c r="AE594" s="221"/>
      <c r="AF594" s="28"/>
      <c r="AG594" s="221"/>
      <c r="AH594" s="221"/>
      <c r="AI594" s="221"/>
      <c r="AJ594" s="221"/>
      <c r="AK594" s="221"/>
      <c r="AL594" s="221"/>
      <c r="AM594" s="221"/>
      <c r="AN594" s="28"/>
      <c r="AO594" s="141"/>
      <c r="AP594" s="141"/>
      <c r="AQ594" s="141"/>
      <c r="AR594" s="79" t="str">
        <f t="shared" si="44"/>
        <v/>
      </c>
      <c r="AS594" s="139"/>
      <c r="AT594" s="139"/>
      <c r="AU594" s="28"/>
      <c r="AV594" s="215"/>
      <c r="AW594" s="215"/>
      <c r="AX594" s="28"/>
      <c r="AY594" s="140"/>
      <c r="AZ594" s="28"/>
      <c r="BA594" s="140"/>
      <c r="BB594" s="140"/>
      <c r="BC594" s="140"/>
      <c r="BD594" s="140"/>
      <c r="BE594" s="140"/>
      <c r="BF594" s="140"/>
      <c r="BG594" s="140"/>
      <c r="BH594" s="140"/>
      <c r="BI594" s="140"/>
      <c r="BJ594" s="140"/>
      <c r="BK594" s="140"/>
      <c r="BL594" s="140"/>
      <c r="BM594" s="140"/>
      <c r="BN594" s="140"/>
      <c r="BO594" s="140"/>
      <c r="BP594" s="140"/>
      <c r="BQ594" s="140"/>
      <c r="BR594" s="140"/>
      <c r="BS594" s="140"/>
      <c r="BT594" s="140"/>
      <c r="BU594" s="140"/>
      <c r="BV594" s="140"/>
      <c r="BW594" s="140"/>
      <c r="BX594" s="140"/>
      <c r="BY594" s="140"/>
      <c r="BZ594" s="140"/>
      <c r="CA594" s="140"/>
      <c r="CB594" s="140"/>
      <c r="CC594" s="140"/>
      <c r="CD594" s="140"/>
      <c r="CE594" s="140"/>
      <c r="CF594" s="140"/>
      <c r="CG594" s="140"/>
      <c r="CH594" s="140"/>
      <c r="CI594" s="140"/>
      <c r="CJ594" s="140"/>
      <c r="CK594" s="140"/>
      <c r="CL594" s="140"/>
      <c r="CM594" s="140"/>
      <c r="CN594" s="140"/>
      <c r="CO594" s="140"/>
      <c r="CP594" s="140"/>
      <c r="CQ594" s="140"/>
      <c r="CR594" s="140"/>
      <c r="CS594" s="140"/>
      <c r="CT594" s="140"/>
      <c r="CU594" s="140"/>
      <c r="CV594" s="140"/>
      <c r="CW594" s="140"/>
      <c r="CX594" s="140"/>
      <c r="CY594" s="103">
        <f t="shared" si="46"/>
        <v>0</v>
      </c>
      <c r="CZ594" s="78"/>
    </row>
    <row r="595" spans="1:104" x14ac:dyDescent="0.2">
      <c r="A595" s="26"/>
      <c r="B595" s="123">
        <f t="shared" si="47"/>
        <v>586</v>
      </c>
      <c r="C595" s="107"/>
      <c r="D595" s="111"/>
      <c r="F595" s="108"/>
      <c r="G595" s="120"/>
      <c r="H595" s="101">
        <f t="shared" si="45"/>
        <v>0</v>
      </c>
      <c r="I595" s="113"/>
      <c r="J595" s="113"/>
      <c r="K595" s="113"/>
      <c r="L595" s="113"/>
      <c r="M595" s="113"/>
      <c r="N595" s="113"/>
      <c r="O595" s="113"/>
      <c r="P595" s="27"/>
      <c r="Q595" s="113"/>
      <c r="R595" s="113"/>
      <c r="S595" s="113"/>
      <c r="T595" s="113"/>
      <c r="U595" s="113"/>
      <c r="V595" s="113"/>
      <c r="W595" s="113"/>
      <c r="X595" s="28"/>
      <c r="Y595" s="221"/>
      <c r="Z595" s="221"/>
      <c r="AA595" s="221"/>
      <c r="AB595" s="221"/>
      <c r="AC595" s="221"/>
      <c r="AD595" s="221"/>
      <c r="AE595" s="221"/>
      <c r="AF595" s="28"/>
      <c r="AG595" s="221"/>
      <c r="AH595" s="221"/>
      <c r="AI595" s="221"/>
      <c r="AJ595" s="221"/>
      <c r="AK595" s="221"/>
      <c r="AL595" s="221"/>
      <c r="AM595" s="221"/>
      <c r="AN595" s="28"/>
      <c r="AO595" s="141"/>
      <c r="AP595" s="141"/>
      <c r="AQ595" s="141"/>
      <c r="AR595" s="79" t="str">
        <f t="shared" si="44"/>
        <v/>
      </c>
      <c r="AS595" s="139"/>
      <c r="AT595" s="139"/>
      <c r="AU595" s="28"/>
      <c r="AV595" s="215"/>
      <c r="AW595" s="215"/>
      <c r="AX595" s="28"/>
      <c r="AY595" s="140"/>
      <c r="AZ595" s="28"/>
      <c r="BA595" s="140"/>
      <c r="BB595" s="140"/>
      <c r="BC595" s="140"/>
      <c r="BD595" s="140"/>
      <c r="BE595" s="140"/>
      <c r="BF595" s="140"/>
      <c r="BG595" s="140"/>
      <c r="BH595" s="140"/>
      <c r="BI595" s="140"/>
      <c r="BJ595" s="140"/>
      <c r="BK595" s="140"/>
      <c r="BL595" s="140"/>
      <c r="BM595" s="140"/>
      <c r="BN595" s="140"/>
      <c r="BO595" s="140"/>
      <c r="BP595" s="140"/>
      <c r="BQ595" s="140"/>
      <c r="BR595" s="140"/>
      <c r="BS595" s="140"/>
      <c r="BT595" s="140"/>
      <c r="BU595" s="140"/>
      <c r="BV595" s="140"/>
      <c r="BW595" s="140"/>
      <c r="BX595" s="140"/>
      <c r="BY595" s="140"/>
      <c r="BZ595" s="140"/>
      <c r="CA595" s="140"/>
      <c r="CB595" s="140"/>
      <c r="CC595" s="140"/>
      <c r="CD595" s="140"/>
      <c r="CE595" s="140"/>
      <c r="CF595" s="140"/>
      <c r="CG595" s="140"/>
      <c r="CH595" s="140"/>
      <c r="CI595" s="140"/>
      <c r="CJ595" s="140"/>
      <c r="CK595" s="140"/>
      <c r="CL595" s="140"/>
      <c r="CM595" s="140"/>
      <c r="CN595" s="140"/>
      <c r="CO595" s="140"/>
      <c r="CP595" s="140"/>
      <c r="CQ595" s="140"/>
      <c r="CR595" s="140"/>
      <c r="CS595" s="140"/>
      <c r="CT595" s="140"/>
      <c r="CU595" s="140"/>
      <c r="CV595" s="140"/>
      <c r="CW595" s="140"/>
      <c r="CX595" s="140"/>
      <c r="CY595" s="103">
        <f t="shared" si="46"/>
        <v>0</v>
      </c>
      <c r="CZ595" s="78"/>
    </row>
    <row r="596" spans="1:104" x14ac:dyDescent="0.2">
      <c r="A596" s="26"/>
      <c r="B596" s="123">
        <f t="shared" si="47"/>
        <v>587</v>
      </c>
      <c r="C596" s="107"/>
      <c r="D596" s="111"/>
      <c r="F596" s="108"/>
      <c r="G596" s="120"/>
      <c r="H596" s="101">
        <f t="shared" si="45"/>
        <v>0</v>
      </c>
      <c r="I596" s="113"/>
      <c r="J596" s="113"/>
      <c r="K596" s="113"/>
      <c r="L596" s="113"/>
      <c r="M596" s="113"/>
      <c r="N596" s="113"/>
      <c r="O596" s="113"/>
      <c r="P596" s="27"/>
      <c r="Q596" s="113"/>
      <c r="R596" s="113"/>
      <c r="S596" s="113"/>
      <c r="T596" s="113"/>
      <c r="U596" s="113"/>
      <c r="V596" s="113"/>
      <c r="W596" s="113"/>
      <c r="X596" s="28"/>
      <c r="Y596" s="221"/>
      <c r="Z596" s="221"/>
      <c r="AA596" s="221"/>
      <c r="AB596" s="221"/>
      <c r="AC596" s="221"/>
      <c r="AD596" s="221"/>
      <c r="AE596" s="221"/>
      <c r="AF596" s="28"/>
      <c r="AG596" s="221"/>
      <c r="AH596" s="221"/>
      <c r="AI596" s="221"/>
      <c r="AJ596" s="221"/>
      <c r="AK596" s="221"/>
      <c r="AL596" s="221"/>
      <c r="AM596" s="221"/>
      <c r="AN596" s="28"/>
      <c r="AO596" s="141"/>
      <c r="AP596" s="141"/>
      <c r="AQ596" s="141"/>
      <c r="AR596" s="79" t="str">
        <f t="shared" si="44"/>
        <v/>
      </c>
      <c r="AS596" s="139"/>
      <c r="AT596" s="139"/>
      <c r="AU596" s="28"/>
      <c r="AV596" s="215"/>
      <c r="AW596" s="215"/>
      <c r="AX596" s="28"/>
      <c r="AY596" s="140"/>
      <c r="AZ596" s="28"/>
      <c r="BA596" s="140"/>
      <c r="BB596" s="140"/>
      <c r="BC596" s="140"/>
      <c r="BD596" s="140"/>
      <c r="BE596" s="140"/>
      <c r="BF596" s="140"/>
      <c r="BG596" s="140"/>
      <c r="BH596" s="140"/>
      <c r="BI596" s="140"/>
      <c r="BJ596" s="140"/>
      <c r="BK596" s="140"/>
      <c r="BL596" s="140"/>
      <c r="BM596" s="140"/>
      <c r="BN596" s="140"/>
      <c r="BO596" s="140"/>
      <c r="BP596" s="140"/>
      <c r="BQ596" s="140"/>
      <c r="BR596" s="140"/>
      <c r="BS596" s="140"/>
      <c r="BT596" s="140"/>
      <c r="BU596" s="140"/>
      <c r="BV596" s="140"/>
      <c r="BW596" s="140"/>
      <c r="BX596" s="140"/>
      <c r="BY596" s="140"/>
      <c r="BZ596" s="140"/>
      <c r="CA596" s="140"/>
      <c r="CB596" s="140"/>
      <c r="CC596" s="140"/>
      <c r="CD596" s="140"/>
      <c r="CE596" s="140"/>
      <c r="CF596" s="140"/>
      <c r="CG596" s="140"/>
      <c r="CH596" s="140"/>
      <c r="CI596" s="140"/>
      <c r="CJ596" s="140"/>
      <c r="CK596" s="140"/>
      <c r="CL596" s="140"/>
      <c r="CM596" s="140"/>
      <c r="CN596" s="140"/>
      <c r="CO596" s="140"/>
      <c r="CP596" s="140"/>
      <c r="CQ596" s="140"/>
      <c r="CR596" s="140"/>
      <c r="CS596" s="140"/>
      <c r="CT596" s="140"/>
      <c r="CU596" s="140"/>
      <c r="CV596" s="140"/>
      <c r="CW596" s="140"/>
      <c r="CX596" s="140"/>
      <c r="CY596" s="103">
        <f t="shared" si="46"/>
        <v>0</v>
      </c>
      <c r="CZ596" s="78"/>
    </row>
    <row r="597" spans="1:104" x14ac:dyDescent="0.2">
      <c r="A597" s="26"/>
      <c r="B597" s="123">
        <f t="shared" si="47"/>
        <v>588</v>
      </c>
      <c r="C597" s="107"/>
      <c r="D597" s="111"/>
      <c r="F597" s="108"/>
      <c r="G597" s="120"/>
      <c r="H597" s="101">
        <f t="shared" si="45"/>
        <v>0</v>
      </c>
      <c r="I597" s="113"/>
      <c r="J597" s="113"/>
      <c r="K597" s="113"/>
      <c r="L597" s="113"/>
      <c r="M597" s="113"/>
      <c r="N597" s="113"/>
      <c r="O597" s="113"/>
      <c r="P597" s="27"/>
      <c r="Q597" s="113"/>
      <c r="R597" s="113"/>
      <c r="S597" s="113"/>
      <c r="T597" s="113"/>
      <c r="U597" s="113"/>
      <c r="V597" s="113"/>
      <c r="W597" s="113"/>
      <c r="X597" s="28"/>
      <c r="Y597" s="221"/>
      <c r="Z597" s="221"/>
      <c r="AA597" s="221"/>
      <c r="AB597" s="221"/>
      <c r="AC597" s="221"/>
      <c r="AD597" s="221"/>
      <c r="AE597" s="221"/>
      <c r="AF597" s="28"/>
      <c r="AG597" s="221"/>
      <c r="AH597" s="221"/>
      <c r="AI597" s="221"/>
      <c r="AJ597" s="221"/>
      <c r="AK597" s="221"/>
      <c r="AL597" s="221"/>
      <c r="AM597" s="221"/>
      <c r="AN597" s="28"/>
      <c r="AO597" s="141"/>
      <c r="AP597" s="141"/>
      <c r="AQ597" s="141"/>
      <c r="AR597" s="79" t="str">
        <f t="shared" si="44"/>
        <v/>
      </c>
      <c r="AS597" s="139"/>
      <c r="AT597" s="139"/>
      <c r="AU597" s="28"/>
      <c r="AV597" s="215"/>
      <c r="AW597" s="215"/>
      <c r="AX597" s="28"/>
      <c r="AY597" s="140"/>
      <c r="AZ597" s="28"/>
      <c r="BA597" s="140"/>
      <c r="BB597" s="140"/>
      <c r="BC597" s="140"/>
      <c r="BD597" s="140"/>
      <c r="BE597" s="140"/>
      <c r="BF597" s="140"/>
      <c r="BG597" s="140"/>
      <c r="BH597" s="140"/>
      <c r="BI597" s="140"/>
      <c r="BJ597" s="140"/>
      <c r="BK597" s="140"/>
      <c r="BL597" s="140"/>
      <c r="BM597" s="140"/>
      <c r="BN597" s="140"/>
      <c r="BO597" s="140"/>
      <c r="BP597" s="140"/>
      <c r="BQ597" s="140"/>
      <c r="BR597" s="140"/>
      <c r="BS597" s="140"/>
      <c r="BT597" s="140"/>
      <c r="BU597" s="140"/>
      <c r="BV597" s="140"/>
      <c r="BW597" s="140"/>
      <c r="BX597" s="140"/>
      <c r="BY597" s="140"/>
      <c r="BZ597" s="140"/>
      <c r="CA597" s="140"/>
      <c r="CB597" s="140"/>
      <c r="CC597" s="140"/>
      <c r="CD597" s="140"/>
      <c r="CE597" s="140"/>
      <c r="CF597" s="140"/>
      <c r="CG597" s="140"/>
      <c r="CH597" s="140"/>
      <c r="CI597" s="140"/>
      <c r="CJ597" s="140"/>
      <c r="CK597" s="140"/>
      <c r="CL597" s="140"/>
      <c r="CM597" s="140"/>
      <c r="CN597" s="140"/>
      <c r="CO597" s="140"/>
      <c r="CP597" s="140"/>
      <c r="CQ597" s="140"/>
      <c r="CR597" s="140"/>
      <c r="CS597" s="140"/>
      <c r="CT597" s="140"/>
      <c r="CU597" s="140"/>
      <c r="CV597" s="140"/>
      <c r="CW597" s="140"/>
      <c r="CX597" s="140"/>
      <c r="CY597" s="103">
        <f t="shared" si="46"/>
        <v>0</v>
      </c>
      <c r="CZ597" s="78"/>
    </row>
    <row r="598" spans="1:104" x14ac:dyDescent="0.2">
      <c r="A598" s="26"/>
      <c r="B598" s="123">
        <f t="shared" si="47"/>
        <v>589</v>
      </c>
      <c r="C598" s="107"/>
      <c r="D598" s="111"/>
      <c r="F598" s="108"/>
      <c r="G598" s="120"/>
      <c r="H598" s="101">
        <f t="shared" si="45"/>
        <v>0</v>
      </c>
      <c r="I598" s="113"/>
      <c r="J598" s="113"/>
      <c r="K598" s="113"/>
      <c r="L598" s="113"/>
      <c r="M598" s="113"/>
      <c r="N598" s="113"/>
      <c r="O598" s="113"/>
      <c r="P598" s="27"/>
      <c r="Q598" s="113"/>
      <c r="R598" s="113"/>
      <c r="S598" s="113"/>
      <c r="T598" s="113"/>
      <c r="U598" s="113"/>
      <c r="V598" s="113"/>
      <c r="W598" s="113"/>
      <c r="X598" s="28"/>
      <c r="Y598" s="221"/>
      <c r="Z598" s="221"/>
      <c r="AA598" s="221"/>
      <c r="AB598" s="221"/>
      <c r="AC598" s="221"/>
      <c r="AD598" s="221"/>
      <c r="AE598" s="221"/>
      <c r="AF598" s="28"/>
      <c r="AG598" s="221"/>
      <c r="AH598" s="221"/>
      <c r="AI598" s="221"/>
      <c r="AJ598" s="221"/>
      <c r="AK598" s="221"/>
      <c r="AL598" s="221"/>
      <c r="AM598" s="221"/>
      <c r="AN598" s="28"/>
      <c r="AO598" s="141"/>
      <c r="AP598" s="141"/>
      <c r="AQ598" s="141"/>
      <c r="AR598" s="79" t="str">
        <f t="shared" si="44"/>
        <v/>
      </c>
      <c r="AS598" s="139"/>
      <c r="AT598" s="139"/>
      <c r="AU598" s="28"/>
      <c r="AV598" s="215"/>
      <c r="AW598" s="215"/>
      <c r="AX598" s="28"/>
      <c r="AY598" s="140"/>
      <c r="AZ598" s="28"/>
      <c r="BA598" s="140"/>
      <c r="BB598" s="140"/>
      <c r="BC598" s="140"/>
      <c r="BD598" s="140"/>
      <c r="BE598" s="140"/>
      <c r="BF598" s="140"/>
      <c r="BG598" s="140"/>
      <c r="BH598" s="140"/>
      <c r="BI598" s="140"/>
      <c r="BJ598" s="140"/>
      <c r="BK598" s="140"/>
      <c r="BL598" s="140"/>
      <c r="BM598" s="140"/>
      <c r="BN598" s="140"/>
      <c r="BO598" s="140"/>
      <c r="BP598" s="140"/>
      <c r="BQ598" s="140"/>
      <c r="BR598" s="140"/>
      <c r="BS598" s="140"/>
      <c r="BT598" s="140"/>
      <c r="BU598" s="140"/>
      <c r="BV598" s="140"/>
      <c r="BW598" s="140"/>
      <c r="BX598" s="140"/>
      <c r="BY598" s="140"/>
      <c r="BZ598" s="140"/>
      <c r="CA598" s="140"/>
      <c r="CB598" s="140"/>
      <c r="CC598" s="140"/>
      <c r="CD598" s="140"/>
      <c r="CE598" s="140"/>
      <c r="CF598" s="140"/>
      <c r="CG598" s="140"/>
      <c r="CH598" s="140"/>
      <c r="CI598" s="140"/>
      <c r="CJ598" s="140"/>
      <c r="CK598" s="140"/>
      <c r="CL598" s="140"/>
      <c r="CM598" s="140"/>
      <c r="CN598" s="140"/>
      <c r="CO598" s="140"/>
      <c r="CP598" s="140"/>
      <c r="CQ598" s="140"/>
      <c r="CR598" s="140"/>
      <c r="CS598" s="140"/>
      <c r="CT598" s="140"/>
      <c r="CU598" s="140"/>
      <c r="CV598" s="140"/>
      <c r="CW598" s="140"/>
      <c r="CX598" s="140"/>
      <c r="CY598" s="103">
        <f t="shared" si="46"/>
        <v>0</v>
      </c>
      <c r="CZ598" s="78"/>
    </row>
    <row r="599" spans="1:104" x14ac:dyDescent="0.2">
      <c r="A599" s="26"/>
      <c r="B599" s="123">
        <f t="shared" si="47"/>
        <v>590</v>
      </c>
      <c r="C599" s="107"/>
      <c r="D599" s="111"/>
      <c r="F599" s="108"/>
      <c r="G599" s="120"/>
      <c r="H599" s="101">
        <f t="shared" si="45"/>
        <v>0</v>
      </c>
      <c r="I599" s="113"/>
      <c r="J599" s="113"/>
      <c r="K599" s="113"/>
      <c r="L599" s="113"/>
      <c r="M599" s="113"/>
      <c r="N599" s="113"/>
      <c r="O599" s="113"/>
      <c r="P599" s="27"/>
      <c r="Q599" s="113"/>
      <c r="R599" s="113"/>
      <c r="S599" s="113"/>
      <c r="T599" s="113"/>
      <c r="U599" s="113"/>
      <c r="V599" s="113"/>
      <c r="W599" s="113"/>
      <c r="X599" s="28"/>
      <c r="Y599" s="221"/>
      <c r="Z599" s="221"/>
      <c r="AA599" s="221"/>
      <c r="AB599" s="221"/>
      <c r="AC599" s="221"/>
      <c r="AD599" s="221"/>
      <c r="AE599" s="221"/>
      <c r="AF599" s="28"/>
      <c r="AG599" s="221"/>
      <c r="AH599" s="221"/>
      <c r="AI599" s="221"/>
      <c r="AJ599" s="221"/>
      <c r="AK599" s="221"/>
      <c r="AL599" s="221"/>
      <c r="AM599" s="221"/>
      <c r="AN599" s="28"/>
      <c r="AO599" s="141"/>
      <c r="AP599" s="141"/>
      <c r="AQ599" s="141"/>
      <c r="AR599" s="79" t="str">
        <f t="shared" si="44"/>
        <v/>
      </c>
      <c r="AS599" s="139"/>
      <c r="AT599" s="139"/>
      <c r="AU599" s="28"/>
      <c r="AV599" s="215"/>
      <c r="AW599" s="215"/>
      <c r="AX599" s="28"/>
      <c r="AY599" s="140"/>
      <c r="AZ599" s="28"/>
      <c r="BA599" s="140"/>
      <c r="BB599" s="140"/>
      <c r="BC599" s="140"/>
      <c r="BD599" s="140"/>
      <c r="BE599" s="140"/>
      <c r="BF599" s="140"/>
      <c r="BG599" s="140"/>
      <c r="BH599" s="140"/>
      <c r="BI599" s="140"/>
      <c r="BJ599" s="140"/>
      <c r="BK599" s="140"/>
      <c r="BL599" s="140"/>
      <c r="BM599" s="140"/>
      <c r="BN599" s="140"/>
      <c r="BO599" s="140"/>
      <c r="BP599" s="140"/>
      <c r="BQ599" s="140"/>
      <c r="BR599" s="140"/>
      <c r="BS599" s="140"/>
      <c r="BT599" s="140"/>
      <c r="BU599" s="140"/>
      <c r="BV599" s="140"/>
      <c r="BW599" s="140"/>
      <c r="BX599" s="140"/>
      <c r="BY599" s="140"/>
      <c r="BZ599" s="140"/>
      <c r="CA599" s="140"/>
      <c r="CB599" s="140"/>
      <c r="CC599" s="140"/>
      <c r="CD599" s="140"/>
      <c r="CE599" s="140"/>
      <c r="CF599" s="140"/>
      <c r="CG599" s="140"/>
      <c r="CH599" s="140"/>
      <c r="CI599" s="140"/>
      <c r="CJ599" s="140"/>
      <c r="CK599" s="140"/>
      <c r="CL599" s="140"/>
      <c r="CM599" s="140"/>
      <c r="CN599" s="140"/>
      <c r="CO599" s="140"/>
      <c r="CP599" s="140"/>
      <c r="CQ599" s="140"/>
      <c r="CR599" s="140"/>
      <c r="CS599" s="140"/>
      <c r="CT599" s="140"/>
      <c r="CU599" s="140"/>
      <c r="CV599" s="140"/>
      <c r="CW599" s="140"/>
      <c r="CX599" s="140"/>
      <c r="CY599" s="103">
        <f t="shared" si="46"/>
        <v>0</v>
      </c>
      <c r="CZ599" s="78"/>
    </row>
    <row r="600" spans="1:104" x14ac:dyDescent="0.2">
      <c r="A600" s="26"/>
      <c r="B600" s="123">
        <f t="shared" si="47"/>
        <v>591</v>
      </c>
      <c r="C600" s="107"/>
      <c r="D600" s="111"/>
      <c r="F600" s="108"/>
      <c r="G600" s="120"/>
      <c r="H600" s="101">
        <f t="shared" si="45"/>
        <v>0</v>
      </c>
      <c r="I600" s="113"/>
      <c r="J600" s="113"/>
      <c r="K600" s="113"/>
      <c r="L600" s="113"/>
      <c r="M600" s="113"/>
      <c r="N600" s="113"/>
      <c r="O600" s="113"/>
      <c r="P600" s="27"/>
      <c r="Q600" s="113"/>
      <c r="R600" s="113"/>
      <c r="S600" s="113"/>
      <c r="T600" s="113"/>
      <c r="U600" s="113"/>
      <c r="V600" s="113"/>
      <c r="W600" s="113"/>
      <c r="X600" s="28"/>
      <c r="Y600" s="221"/>
      <c r="Z600" s="221"/>
      <c r="AA600" s="221"/>
      <c r="AB600" s="221"/>
      <c r="AC600" s="221"/>
      <c r="AD600" s="221"/>
      <c r="AE600" s="221"/>
      <c r="AF600" s="28"/>
      <c r="AG600" s="221"/>
      <c r="AH600" s="221"/>
      <c r="AI600" s="221"/>
      <c r="AJ600" s="221"/>
      <c r="AK600" s="221"/>
      <c r="AL600" s="221"/>
      <c r="AM600" s="221"/>
      <c r="AN600" s="28"/>
      <c r="AO600" s="141"/>
      <c r="AP600" s="141"/>
      <c r="AQ600" s="141"/>
      <c r="AR600" s="79" t="str">
        <f t="shared" si="44"/>
        <v/>
      </c>
      <c r="AS600" s="139"/>
      <c r="AT600" s="139"/>
      <c r="AU600" s="28"/>
      <c r="AV600" s="215"/>
      <c r="AW600" s="215"/>
      <c r="AX600" s="28"/>
      <c r="AY600" s="140"/>
      <c r="AZ600" s="28"/>
      <c r="BA600" s="140"/>
      <c r="BB600" s="140"/>
      <c r="BC600" s="140"/>
      <c r="BD600" s="140"/>
      <c r="BE600" s="140"/>
      <c r="BF600" s="140"/>
      <c r="BG600" s="140"/>
      <c r="BH600" s="140"/>
      <c r="BI600" s="140"/>
      <c r="BJ600" s="140"/>
      <c r="BK600" s="140"/>
      <c r="BL600" s="140"/>
      <c r="BM600" s="140"/>
      <c r="BN600" s="140"/>
      <c r="BO600" s="140"/>
      <c r="BP600" s="140"/>
      <c r="BQ600" s="140"/>
      <c r="BR600" s="140"/>
      <c r="BS600" s="140"/>
      <c r="BT600" s="140"/>
      <c r="BU600" s="140"/>
      <c r="BV600" s="140"/>
      <c r="BW600" s="140"/>
      <c r="BX600" s="140"/>
      <c r="BY600" s="140"/>
      <c r="BZ600" s="140"/>
      <c r="CA600" s="140"/>
      <c r="CB600" s="140"/>
      <c r="CC600" s="140"/>
      <c r="CD600" s="140"/>
      <c r="CE600" s="140"/>
      <c r="CF600" s="140"/>
      <c r="CG600" s="140"/>
      <c r="CH600" s="140"/>
      <c r="CI600" s="140"/>
      <c r="CJ600" s="140"/>
      <c r="CK600" s="140"/>
      <c r="CL600" s="140"/>
      <c r="CM600" s="140"/>
      <c r="CN600" s="140"/>
      <c r="CO600" s="140"/>
      <c r="CP600" s="140"/>
      <c r="CQ600" s="140"/>
      <c r="CR600" s="140"/>
      <c r="CS600" s="140"/>
      <c r="CT600" s="140"/>
      <c r="CU600" s="140"/>
      <c r="CV600" s="140"/>
      <c r="CW600" s="140"/>
      <c r="CX600" s="140"/>
      <c r="CY600" s="103">
        <f t="shared" si="46"/>
        <v>0</v>
      </c>
      <c r="CZ600" s="78"/>
    </row>
    <row r="601" spans="1:104" x14ac:dyDescent="0.2">
      <c r="A601" s="26"/>
      <c r="B601" s="123">
        <f t="shared" si="47"/>
        <v>592</v>
      </c>
      <c r="C601" s="107"/>
      <c r="D601" s="111"/>
      <c r="F601" s="108"/>
      <c r="G601" s="120"/>
      <c r="H601" s="101">
        <f t="shared" si="45"/>
        <v>0</v>
      </c>
      <c r="I601" s="113"/>
      <c r="J601" s="113"/>
      <c r="K601" s="113"/>
      <c r="L601" s="113"/>
      <c r="M601" s="113"/>
      <c r="N601" s="113"/>
      <c r="O601" s="113"/>
      <c r="P601" s="27"/>
      <c r="Q601" s="113"/>
      <c r="R601" s="113"/>
      <c r="S601" s="113"/>
      <c r="T601" s="113"/>
      <c r="U601" s="113"/>
      <c r="V601" s="113"/>
      <c r="W601" s="113"/>
      <c r="X601" s="28"/>
      <c r="Y601" s="221"/>
      <c r="Z601" s="221"/>
      <c r="AA601" s="221"/>
      <c r="AB601" s="221"/>
      <c r="AC601" s="221"/>
      <c r="AD601" s="221"/>
      <c r="AE601" s="221"/>
      <c r="AF601" s="28"/>
      <c r="AG601" s="221"/>
      <c r="AH601" s="221"/>
      <c r="AI601" s="221"/>
      <c r="AJ601" s="221"/>
      <c r="AK601" s="221"/>
      <c r="AL601" s="221"/>
      <c r="AM601" s="221"/>
      <c r="AN601" s="28"/>
      <c r="AO601" s="141"/>
      <c r="AP601" s="141"/>
      <c r="AQ601" s="141"/>
      <c r="AR601" s="79" t="str">
        <f t="shared" si="44"/>
        <v/>
      </c>
      <c r="AS601" s="139"/>
      <c r="AT601" s="139"/>
      <c r="AU601" s="28"/>
      <c r="AV601" s="215"/>
      <c r="AW601" s="215"/>
      <c r="AX601" s="28"/>
      <c r="AY601" s="140"/>
      <c r="AZ601" s="28"/>
      <c r="BA601" s="140"/>
      <c r="BB601" s="140"/>
      <c r="BC601" s="140"/>
      <c r="BD601" s="140"/>
      <c r="BE601" s="140"/>
      <c r="BF601" s="140"/>
      <c r="BG601" s="140"/>
      <c r="BH601" s="140"/>
      <c r="BI601" s="140"/>
      <c r="BJ601" s="140"/>
      <c r="BK601" s="140"/>
      <c r="BL601" s="140"/>
      <c r="BM601" s="140"/>
      <c r="BN601" s="140"/>
      <c r="BO601" s="140"/>
      <c r="BP601" s="140"/>
      <c r="BQ601" s="140"/>
      <c r="BR601" s="140"/>
      <c r="BS601" s="140"/>
      <c r="BT601" s="140"/>
      <c r="BU601" s="140"/>
      <c r="BV601" s="140"/>
      <c r="BW601" s="140"/>
      <c r="BX601" s="140"/>
      <c r="BY601" s="140"/>
      <c r="BZ601" s="140"/>
      <c r="CA601" s="140"/>
      <c r="CB601" s="140"/>
      <c r="CC601" s="140"/>
      <c r="CD601" s="140"/>
      <c r="CE601" s="140"/>
      <c r="CF601" s="140"/>
      <c r="CG601" s="140"/>
      <c r="CH601" s="140"/>
      <c r="CI601" s="140"/>
      <c r="CJ601" s="140"/>
      <c r="CK601" s="140"/>
      <c r="CL601" s="140"/>
      <c r="CM601" s="140"/>
      <c r="CN601" s="140"/>
      <c r="CO601" s="140"/>
      <c r="CP601" s="140"/>
      <c r="CQ601" s="140"/>
      <c r="CR601" s="140"/>
      <c r="CS601" s="140"/>
      <c r="CT601" s="140"/>
      <c r="CU601" s="140"/>
      <c r="CV601" s="140"/>
      <c r="CW601" s="140"/>
      <c r="CX601" s="140"/>
      <c r="CY601" s="103">
        <f t="shared" si="46"/>
        <v>0</v>
      </c>
      <c r="CZ601" s="78"/>
    </row>
    <row r="602" spans="1:104" x14ac:dyDescent="0.2">
      <c r="A602" s="26"/>
      <c r="B602" s="123">
        <f t="shared" si="47"/>
        <v>593</v>
      </c>
      <c r="C602" s="107"/>
      <c r="D602" s="111"/>
      <c r="F602" s="108"/>
      <c r="G602" s="120"/>
      <c r="H602" s="101">
        <f t="shared" si="45"/>
        <v>0</v>
      </c>
      <c r="I602" s="113"/>
      <c r="J602" s="113"/>
      <c r="K602" s="113"/>
      <c r="L602" s="113"/>
      <c r="M602" s="113"/>
      <c r="N602" s="113"/>
      <c r="O602" s="113"/>
      <c r="P602" s="27"/>
      <c r="Q602" s="113"/>
      <c r="R602" s="113"/>
      <c r="S602" s="113"/>
      <c r="T602" s="113"/>
      <c r="U602" s="113"/>
      <c r="V602" s="113"/>
      <c r="W602" s="113"/>
      <c r="X602" s="28"/>
      <c r="Y602" s="221"/>
      <c r="Z602" s="221"/>
      <c r="AA602" s="221"/>
      <c r="AB602" s="221"/>
      <c r="AC602" s="221"/>
      <c r="AD602" s="221"/>
      <c r="AE602" s="221"/>
      <c r="AF602" s="28"/>
      <c r="AG602" s="221"/>
      <c r="AH602" s="221"/>
      <c r="AI602" s="221"/>
      <c r="AJ602" s="221"/>
      <c r="AK602" s="221"/>
      <c r="AL602" s="221"/>
      <c r="AM602" s="221"/>
      <c r="AN602" s="28"/>
      <c r="AO602" s="141"/>
      <c r="AP602" s="141"/>
      <c r="AQ602" s="141"/>
      <c r="AR602" s="79" t="str">
        <f t="shared" si="44"/>
        <v/>
      </c>
      <c r="AS602" s="139"/>
      <c r="AT602" s="139"/>
      <c r="AU602" s="28"/>
      <c r="AV602" s="215"/>
      <c r="AW602" s="215"/>
      <c r="AX602" s="28"/>
      <c r="AY602" s="140"/>
      <c r="AZ602" s="28"/>
      <c r="BA602" s="140"/>
      <c r="BB602" s="140"/>
      <c r="BC602" s="140"/>
      <c r="BD602" s="140"/>
      <c r="BE602" s="140"/>
      <c r="BF602" s="140"/>
      <c r="BG602" s="140"/>
      <c r="BH602" s="140"/>
      <c r="BI602" s="140"/>
      <c r="BJ602" s="140"/>
      <c r="BK602" s="140"/>
      <c r="BL602" s="140"/>
      <c r="BM602" s="140"/>
      <c r="BN602" s="140"/>
      <c r="BO602" s="140"/>
      <c r="BP602" s="140"/>
      <c r="BQ602" s="140"/>
      <c r="BR602" s="140"/>
      <c r="BS602" s="140"/>
      <c r="BT602" s="140"/>
      <c r="BU602" s="140"/>
      <c r="BV602" s="140"/>
      <c r="BW602" s="140"/>
      <c r="BX602" s="140"/>
      <c r="BY602" s="140"/>
      <c r="BZ602" s="140"/>
      <c r="CA602" s="140"/>
      <c r="CB602" s="140"/>
      <c r="CC602" s="140"/>
      <c r="CD602" s="140"/>
      <c r="CE602" s="140"/>
      <c r="CF602" s="140"/>
      <c r="CG602" s="140"/>
      <c r="CH602" s="140"/>
      <c r="CI602" s="140"/>
      <c r="CJ602" s="140"/>
      <c r="CK602" s="140"/>
      <c r="CL602" s="140"/>
      <c r="CM602" s="140"/>
      <c r="CN602" s="140"/>
      <c r="CO602" s="140"/>
      <c r="CP602" s="140"/>
      <c r="CQ602" s="140"/>
      <c r="CR602" s="140"/>
      <c r="CS602" s="140"/>
      <c r="CT602" s="140"/>
      <c r="CU602" s="140"/>
      <c r="CV602" s="140"/>
      <c r="CW602" s="140"/>
      <c r="CX602" s="140"/>
      <c r="CY602" s="103">
        <f t="shared" si="46"/>
        <v>0</v>
      </c>
      <c r="CZ602" s="78"/>
    </row>
    <row r="603" spans="1:104" x14ac:dyDescent="0.2">
      <c r="A603" s="26"/>
      <c r="B603" s="123">
        <f t="shared" si="47"/>
        <v>594</v>
      </c>
      <c r="C603" s="107"/>
      <c r="D603" s="111"/>
      <c r="F603" s="108"/>
      <c r="G603" s="120"/>
      <c r="H603" s="101">
        <f t="shared" si="45"/>
        <v>0</v>
      </c>
      <c r="I603" s="113"/>
      <c r="J603" s="113"/>
      <c r="K603" s="113"/>
      <c r="L603" s="113"/>
      <c r="M603" s="113"/>
      <c r="N603" s="113"/>
      <c r="O603" s="113"/>
      <c r="P603" s="27"/>
      <c r="Q603" s="113"/>
      <c r="R603" s="113"/>
      <c r="S603" s="113"/>
      <c r="T603" s="113"/>
      <c r="U603" s="113"/>
      <c r="V603" s="113"/>
      <c r="W603" s="113"/>
      <c r="X603" s="28"/>
      <c r="Y603" s="221"/>
      <c r="Z603" s="221"/>
      <c r="AA603" s="221"/>
      <c r="AB603" s="221"/>
      <c r="AC603" s="221"/>
      <c r="AD603" s="221"/>
      <c r="AE603" s="221"/>
      <c r="AF603" s="28"/>
      <c r="AG603" s="221"/>
      <c r="AH603" s="221"/>
      <c r="AI603" s="221"/>
      <c r="AJ603" s="221"/>
      <c r="AK603" s="221"/>
      <c r="AL603" s="221"/>
      <c r="AM603" s="221"/>
      <c r="AN603" s="28"/>
      <c r="AO603" s="141"/>
      <c r="AP603" s="141"/>
      <c r="AQ603" s="141"/>
      <c r="AR603" s="79" t="str">
        <f t="shared" si="44"/>
        <v/>
      </c>
      <c r="AS603" s="139"/>
      <c r="AT603" s="139"/>
      <c r="AU603" s="28"/>
      <c r="AV603" s="215"/>
      <c r="AW603" s="215"/>
      <c r="AX603" s="28"/>
      <c r="AY603" s="140"/>
      <c r="AZ603" s="28"/>
      <c r="BA603" s="140"/>
      <c r="BB603" s="140"/>
      <c r="BC603" s="140"/>
      <c r="BD603" s="140"/>
      <c r="BE603" s="140"/>
      <c r="BF603" s="140"/>
      <c r="BG603" s="140"/>
      <c r="BH603" s="140"/>
      <c r="BI603" s="140"/>
      <c r="BJ603" s="140"/>
      <c r="BK603" s="140"/>
      <c r="BL603" s="140"/>
      <c r="BM603" s="140"/>
      <c r="BN603" s="140"/>
      <c r="BO603" s="140"/>
      <c r="BP603" s="140"/>
      <c r="BQ603" s="140"/>
      <c r="BR603" s="140"/>
      <c r="BS603" s="140"/>
      <c r="BT603" s="140"/>
      <c r="BU603" s="140"/>
      <c r="BV603" s="140"/>
      <c r="BW603" s="140"/>
      <c r="BX603" s="140"/>
      <c r="BY603" s="140"/>
      <c r="BZ603" s="140"/>
      <c r="CA603" s="140"/>
      <c r="CB603" s="140"/>
      <c r="CC603" s="140"/>
      <c r="CD603" s="140"/>
      <c r="CE603" s="140"/>
      <c r="CF603" s="140"/>
      <c r="CG603" s="140"/>
      <c r="CH603" s="140"/>
      <c r="CI603" s="140"/>
      <c r="CJ603" s="140"/>
      <c r="CK603" s="140"/>
      <c r="CL603" s="140"/>
      <c r="CM603" s="140"/>
      <c r="CN603" s="140"/>
      <c r="CO603" s="140"/>
      <c r="CP603" s="140"/>
      <c r="CQ603" s="140"/>
      <c r="CR603" s="140"/>
      <c r="CS603" s="140"/>
      <c r="CT603" s="140"/>
      <c r="CU603" s="140"/>
      <c r="CV603" s="140"/>
      <c r="CW603" s="140"/>
      <c r="CX603" s="140"/>
      <c r="CY603" s="103">
        <f t="shared" si="46"/>
        <v>0</v>
      </c>
      <c r="CZ603" s="78"/>
    </row>
    <row r="604" spans="1:104" x14ac:dyDescent="0.2">
      <c r="A604" s="26"/>
      <c r="B604" s="123">
        <f t="shared" si="47"/>
        <v>595</v>
      </c>
      <c r="C604" s="107"/>
      <c r="D604" s="111"/>
      <c r="F604" s="108"/>
      <c r="G604" s="120"/>
      <c r="H604" s="101">
        <f t="shared" si="45"/>
        <v>0</v>
      </c>
      <c r="I604" s="113"/>
      <c r="J604" s="113"/>
      <c r="K604" s="113"/>
      <c r="L604" s="113"/>
      <c r="M604" s="113"/>
      <c r="N604" s="113"/>
      <c r="O604" s="113"/>
      <c r="P604" s="27"/>
      <c r="Q604" s="113"/>
      <c r="R604" s="113"/>
      <c r="S604" s="113"/>
      <c r="T604" s="113"/>
      <c r="U604" s="113"/>
      <c r="V604" s="113"/>
      <c r="W604" s="113"/>
      <c r="X604" s="28"/>
      <c r="Y604" s="221"/>
      <c r="Z604" s="221"/>
      <c r="AA604" s="221"/>
      <c r="AB604" s="221"/>
      <c r="AC604" s="221"/>
      <c r="AD604" s="221"/>
      <c r="AE604" s="221"/>
      <c r="AF604" s="28"/>
      <c r="AG604" s="221"/>
      <c r="AH604" s="221"/>
      <c r="AI604" s="221"/>
      <c r="AJ604" s="221"/>
      <c r="AK604" s="221"/>
      <c r="AL604" s="221"/>
      <c r="AM604" s="221"/>
      <c r="AN604" s="28"/>
      <c r="AO604" s="141"/>
      <c r="AP604" s="141"/>
      <c r="AQ604" s="141"/>
      <c r="AR604" s="79" t="str">
        <f t="shared" si="44"/>
        <v/>
      </c>
      <c r="AS604" s="139"/>
      <c r="AT604" s="139"/>
      <c r="AU604" s="28"/>
      <c r="AV604" s="215"/>
      <c r="AW604" s="215"/>
      <c r="AX604" s="28"/>
      <c r="AY604" s="140"/>
      <c r="AZ604" s="28"/>
      <c r="BA604" s="140"/>
      <c r="BB604" s="140"/>
      <c r="BC604" s="140"/>
      <c r="BD604" s="140"/>
      <c r="BE604" s="140"/>
      <c r="BF604" s="140"/>
      <c r="BG604" s="140"/>
      <c r="BH604" s="140"/>
      <c r="BI604" s="140"/>
      <c r="BJ604" s="140"/>
      <c r="BK604" s="140"/>
      <c r="BL604" s="140"/>
      <c r="BM604" s="140"/>
      <c r="BN604" s="140"/>
      <c r="BO604" s="140"/>
      <c r="BP604" s="140"/>
      <c r="BQ604" s="140"/>
      <c r="BR604" s="140"/>
      <c r="BS604" s="140"/>
      <c r="BT604" s="140"/>
      <c r="BU604" s="140"/>
      <c r="BV604" s="140"/>
      <c r="BW604" s="140"/>
      <c r="BX604" s="140"/>
      <c r="BY604" s="140"/>
      <c r="BZ604" s="140"/>
      <c r="CA604" s="140"/>
      <c r="CB604" s="140"/>
      <c r="CC604" s="140"/>
      <c r="CD604" s="140"/>
      <c r="CE604" s="140"/>
      <c r="CF604" s="140"/>
      <c r="CG604" s="140"/>
      <c r="CH604" s="140"/>
      <c r="CI604" s="140"/>
      <c r="CJ604" s="140"/>
      <c r="CK604" s="140"/>
      <c r="CL604" s="140"/>
      <c r="CM604" s="140"/>
      <c r="CN604" s="140"/>
      <c r="CO604" s="140"/>
      <c r="CP604" s="140"/>
      <c r="CQ604" s="140"/>
      <c r="CR604" s="140"/>
      <c r="CS604" s="140"/>
      <c r="CT604" s="140"/>
      <c r="CU604" s="140"/>
      <c r="CV604" s="140"/>
      <c r="CW604" s="140"/>
      <c r="CX604" s="140"/>
      <c r="CY604" s="103">
        <f t="shared" si="46"/>
        <v>0</v>
      </c>
      <c r="CZ604" s="78"/>
    </row>
    <row r="605" spans="1:104" x14ac:dyDescent="0.2">
      <c r="A605" s="26"/>
      <c r="B605" s="123">
        <f t="shared" si="47"/>
        <v>596</v>
      </c>
      <c r="C605" s="107"/>
      <c r="D605" s="111"/>
      <c r="F605" s="108"/>
      <c r="G605" s="120"/>
      <c r="H605" s="101">
        <f t="shared" si="45"/>
        <v>0</v>
      </c>
      <c r="I605" s="113"/>
      <c r="J605" s="113"/>
      <c r="K605" s="113"/>
      <c r="L605" s="113"/>
      <c r="M605" s="113"/>
      <c r="N605" s="113"/>
      <c r="O605" s="113"/>
      <c r="P605" s="27"/>
      <c r="Q605" s="113"/>
      <c r="R605" s="113"/>
      <c r="S605" s="113"/>
      <c r="T605" s="113"/>
      <c r="U605" s="113"/>
      <c r="V605" s="113"/>
      <c r="W605" s="113"/>
      <c r="X605" s="28"/>
      <c r="Y605" s="221"/>
      <c r="Z605" s="221"/>
      <c r="AA605" s="221"/>
      <c r="AB605" s="221"/>
      <c r="AC605" s="221"/>
      <c r="AD605" s="221"/>
      <c r="AE605" s="221"/>
      <c r="AF605" s="28"/>
      <c r="AG605" s="221"/>
      <c r="AH605" s="221"/>
      <c r="AI605" s="221"/>
      <c r="AJ605" s="221"/>
      <c r="AK605" s="221"/>
      <c r="AL605" s="221"/>
      <c r="AM605" s="221"/>
      <c r="AN605" s="28"/>
      <c r="AO605" s="141"/>
      <c r="AP605" s="141"/>
      <c r="AQ605" s="141"/>
      <c r="AR605" s="79" t="str">
        <f t="shared" si="44"/>
        <v/>
      </c>
      <c r="AS605" s="139"/>
      <c r="AT605" s="139"/>
      <c r="AU605" s="28"/>
      <c r="AV605" s="215"/>
      <c r="AW605" s="215"/>
      <c r="AX605" s="28"/>
      <c r="AY605" s="140"/>
      <c r="AZ605" s="28"/>
      <c r="BA605" s="140"/>
      <c r="BB605" s="140"/>
      <c r="BC605" s="140"/>
      <c r="BD605" s="140"/>
      <c r="BE605" s="140"/>
      <c r="BF605" s="140"/>
      <c r="BG605" s="140"/>
      <c r="BH605" s="140"/>
      <c r="BI605" s="140"/>
      <c r="BJ605" s="140"/>
      <c r="BK605" s="140"/>
      <c r="BL605" s="140"/>
      <c r="BM605" s="140"/>
      <c r="BN605" s="140"/>
      <c r="BO605" s="140"/>
      <c r="BP605" s="140"/>
      <c r="BQ605" s="140"/>
      <c r="BR605" s="140"/>
      <c r="BS605" s="140"/>
      <c r="BT605" s="140"/>
      <c r="BU605" s="140"/>
      <c r="BV605" s="140"/>
      <c r="BW605" s="140"/>
      <c r="BX605" s="140"/>
      <c r="BY605" s="140"/>
      <c r="BZ605" s="140"/>
      <c r="CA605" s="140"/>
      <c r="CB605" s="140"/>
      <c r="CC605" s="140"/>
      <c r="CD605" s="140"/>
      <c r="CE605" s="140"/>
      <c r="CF605" s="140"/>
      <c r="CG605" s="140"/>
      <c r="CH605" s="140"/>
      <c r="CI605" s="140"/>
      <c r="CJ605" s="140"/>
      <c r="CK605" s="140"/>
      <c r="CL605" s="140"/>
      <c r="CM605" s="140"/>
      <c r="CN605" s="140"/>
      <c r="CO605" s="140"/>
      <c r="CP605" s="140"/>
      <c r="CQ605" s="140"/>
      <c r="CR605" s="140"/>
      <c r="CS605" s="140"/>
      <c r="CT605" s="140"/>
      <c r="CU605" s="140"/>
      <c r="CV605" s="140"/>
      <c r="CW605" s="140"/>
      <c r="CX605" s="140"/>
      <c r="CY605" s="103">
        <f t="shared" si="46"/>
        <v>0</v>
      </c>
      <c r="CZ605" s="78"/>
    </row>
    <row r="606" spans="1:104" x14ac:dyDescent="0.2">
      <c r="A606" s="26"/>
      <c r="B606" s="123">
        <f t="shared" si="47"/>
        <v>597</v>
      </c>
      <c r="C606" s="107"/>
      <c r="D606" s="111"/>
      <c r="F606" s="108"/>
      <c r="G606" s="120"/>
      <c r="H606" s="101">
        <f t="shared" si="45"/>
        <v>0</v>
      </c>
      <c r="I606" s="113"/>
      <c r="J606" s="113"/>
      <c r="K606" s="113"/>
      <c r="L606" s="113"/>
      <c r="M606" s="113"/>
      <c r="N606" s="113"/>
      <c r="O606" s="113"/>
      <c r="P606" s="27"/>
      <c r="Q606" s="113"/>
      <c r="R606" s="113"/>
      <c r="S606" s="113"/>
      <c r="T606" s="113"/>
      <c r="U606" s="113"/>
      <c r="V606" s="113"/>
      <c r="W606" s="113"/>
      <c r="X606" s="28"/>
      <c r="Y606" s="221"/>
      <c r="Z606" s="221"/>
      <c r="AA606" s="221"/>
      <c r="AB606" s="221"/>
      <c r="AC606" s="221"/>
      <c r="AD606" s="221"/>
      <c r="AE606" s="221"/>
      <c r="AF606" s="28"/>
      <c r="AG606" s="221"/>
      <c r="AH606" s="221"/>
      <c r="AI606" s="221"/>
      <c r="AJ606" s="221"/>
      <c r="AK606" s="221"/>
      <c r="AL606" s="221"/>
      <c r="AM606" s="221"/>
      <c r="AN606" s="28"/>
      <c r="AO606" s="141"/>
      <c r="AP606" s="141"/>
      <c r="AQ606" s="141"/>
      <c r="AR606" s="79" t="str">
        <f t="shared" si="44"/>
        <v/>
      </c>
      <c r="AS606" s="139"/>
      <c r="AT606" s="139"/>
      <c r="AU606" s="28"/>
      <c r="AV606" s="215"/>
      <c r="AW606" s="215"/>
      <c r="AX606" s="28"/>
      <c r="AY606" s="140"/>
      <c r="AZ606" s="28"/>
      <c r="BA606" s="140"/>
      <c r="BB606" s="140"/>
      <c r="BC606" s="140"/>
      <c r="BD606" s="140"/>
      <c r="BE606" s="140"/>
      <c r="BF606" s="140"/>
      <c r="BG606" s="140"/>
      <c r="BH606" s="140"/>
      <c r="BI606" s="140"/>
      <c r="BJ606" s="140"/>
      <c r="BK606" s="140"/>
      <c r="BL606" s="140"/>
      <c r="BM606" s="140"/>
      <c r="BN606" s="140"/>
      <c r="BO606" s="140"/>
      <c r="BP606" s="140"/>
      <c r="BQ606" s="140"/>
      <c r="BR606" s="140"/>
      <c r="BS606" s="140"/>
      <c r="BT606" s="140"/>
      <c r="BU606" s="140"/>
      <c r="BV606" s="140"/>
      <c r="BW606" s="140"/>
      <c r="BX606" s="140"/>
      <c r="BY606" s="140"/>
      <c r="BZ606" s="140"/>
      <c r="CA606" s="140"/>
      <c r="CB606" s="140"/>
      <c r="CC606" s="140"/>
      <c r="CD606" s="140"/>
      <c r="CE606" s="140"/>
      <c r="CF606" s="140"/>
      <c r="CG606" s="140"/>
      <c r="CH606" s="140"/>
      <c r="CI606" s="140"/>
      <c r="CJ606" s="140"/>
      <c r="CK606" s="140"/>
      <c r="CL606" s="140"/>
      <c r="CM606" s="140"/>
      <c r="CN606" s="140"/>
      <c r="CO606" s="140"/>
      <c r="CP606" s="140"/>
      <c r="CQ606" s="140"/>
      <c r="CR606" s="140"/>
      <c r="CS606" s="140"/>
      <c r="CT606" s="140"/>
      <c r="CU606" s="140"/>
      <c r="CV606" s="140"/>
      <c r="CW606" s="140"/>
      <c r="CX606" s="140"/>
      <c r="CY606" s="103">
        <f t="shared" si="46"/>
        <v>0</v>
      </c>
      <c r="CZ606" s="78"/>
    </row>
    <row r="607" spans="1:104" x14ac:dyDescent="0.2">
      <c r="A607" s="26"/>
      <c r="B607" s="123">
        <f t="shared" si="47"/>
        <v>598</v>
      </c>
      <c r="C607" s="107"/>
      <c r="D607" s="111"/>
      <c r="F607" s="108"/>
      <c r="G607" s="120"/>
      <c r="H607" s="101">
        <f t="shared" si="45"/>
        <v>0</v>
      </c>
      <c r="I607" s="113"/>
      <c r="J607" s="113"/>
      <c r="K607" s="113"/>
      <c r="L607" s="113"/>
      <c r="M607" s="113"/>
      <c r="N607" s="113"/>
      <c r="O607" s="113"/>
      <c r="P607" s="27"/>
      <c r="Q607" s="113"/>
      <c r="R607" s="113"/>
      <c r="S607" s="113"/>
      <c r="T607" s="113"/>
      <c r="U607" s="113"/>
      <c r="V607" s="113"/>
      <c r="W607" s="113"/>
      <c r="X607" s="28"/>
      <c r="Y607" s="221"/>
      <c r="Z607" s="221"/>
      <c r="AA607" s="221"/>
      <c r="AB607" s="221"/>
      <c r="AC607" s="221"/>
      <c r="AD607" s="221"/>
      <c r="AE607" s="221"/>
      <c r="AF607" s="28"/>
      <c r="AG607" s="221"/>
      <c r="AH607" s="221"/>
      <c r="AI607" s="221"/>
      <c r="AJ607" s="221"/>
      <c r="AK607" s="221"/>
      <c r="AL607" s="221"/>
      <c r="AM607" s="221"/>
      <c r="AN607" s="28"/>
      <c r="AO607" s="141"/>
      <c r="AP607" s="141"/>
      <c r="AQ607" s="141"/>
      <c r="AR607" s="79" t="str">
        <f t="shared" si="44"/>
        <v/>
      </c>
      <c r="AS607" s="139"/>
      <c r="AT607" s="139"/>
      <c r="AU607" s="28"/>
      <c r="AV607" s="215"/>
      <c r="AW607" s="215"/>
      <c r="AX607" s="28"/>
      <c r="AY607" s="140"/>
      <c r="AZ607" s="28"/>
      <c r="BA607" s="140"/>
      <c r="BB607" s="140"/>
      <c r="BC607" s="140"/>
      <c r="BD607" s="140"/>
      <c r="BE607" s="140"/>
      <c r="BF607" s="140"/>
      <c r="BG607" s="140"/>
      <c r="BH607" s="140"/>
      <c r="BI607" s="140"/>
      <c r="BJ607" s="140"/>
      <c r="BK607" s="140"/>
      <c r="BL607" s="140"/>
      <c r="BM607" s="140"/>
      <c r="BN607" s="140"/>
      <c r="BO607" s="140"/>
      <c r="BP607" s="140"/>
      <c r="BQ607" s="140"/>
      <c r="BR607" s="140"/>
      <c r="BS607" s="140"/>
      <c r="BT607" s="140"/>
      <c r="BU607" s="140"/>
      <c r="BV607" s="140"/>
      <c r="BW607" s="140"/>
      <c r="BX607" s="140"/>
      <c r="BY607" s="140"/>
      <c r="BZ607" s="140"/>
      <c r="CA607" s="140"/>
      <c r="CB607" s="140"/>
      <c r="CC607" s="140"/>
      <c r="CD607" s="140"/>
      <c r="CE607" s="140"/>
      <c r="CF607" s="140"/>
      <c r="CG607" s="140"/>
      <c r="CH607" s="140"/>
      <c r="CI607" s="140"/>
      <c r="CJ607" s="140"/>
      <c r="CK607" s="140"/>
      <c r="CL607" s="140"/>
      <c r="CM607" s="140"/>
      <c r="CN607" s="140"/>
      <c r="CO607" s="140"/>
      <c r="CP607" s="140"/>
      <c r="CQ607" s="140"/>
      <c r="CR607" s="140"/>
      <c r="CS607" s="140"/>
      <c r="CT607" s="140"/>
      <c r="CU607" s="140"/>
      <c r="CV607" s="140"/>
      <c r="CW607" s="140"/>
      <c r="CX607" s="140"/>
      <c r="CY607" s="103">
        <f t="shared" si="46"/>
        <v>0</v>
      </c>
      <c r="CZ607" s="78"/>
    </row>
    <row r="608" spans="1:104" x14ac:dyDescent="0.2">
      <c r="A608" s="26"/>
      <c r="B608" s="123">
        <f t="shared" si="47"/>
        <v>599</v>
      </c>
      <c r="C608" s="107"/>
      <c r="D608" s="111"/>
      <c r="F608" s="108"/>
      <c r="G608" s="120"/>
      <c r="H608" s="101">
        <f t="shared" si="45"/>
        <v>0</v>
      </c>
      <c r="I608" s="113"/>
      <c r="J608" s="113"/>
      <c r="K608" s="113"/>
      <c r="L608" s="113"/>
      <c r="M608" s="113"/>
      <c r="N608" s="113"/>
      <c r="O608" s="113"/>
      <c r="P608" s="27"/>
      <c r="Q608" s="113"/>
      <c r="R608" s="113"/>
      <c r="S608" s="113"/>
      <c r="T608" s="113"/>
      <c r="U608" s="113"/>
      <c r="V608" s="113"/>
      <c r="W608" s="113"/>
      <c r="X608" s="28"/>
      <c r="Y608" s="221"/>
      <c r="Z608" s="221"/>
      <c r="AA608" s="221"/>
      <c r="AB608" s="221"/>
      <c r="AC608" s="221"/>
      <c r="AD608" s="221"/>
      <c r="AE608" s="221"/>
      <c r="AF608" s="28"/>
      <c r="AG608" s="221"/>
      <c r="AH608" s="221"/>
      <c r="AI608" s="221"/>
      <c r="AJ608" s="221"/>
      <c r="AK608" s="221"/>
      <c r="AL608" s="221"/>
      <c r="AM608" s="221"/>
      <c r="AN608" s="28"/>
      <c r="AO608" s="141"/>
      <c r="AP608" s="141"/>
      <c r="AQ608" s="141"/>
      <c r="AR608" s="79" t="str">
        <f t="shared" si="44"/>
        <v/>
      </c>
      <c r="AS608" s="139"/>
      <c r="AT608" s="139"/>
      <c r="AU608" s="28"/>
      <c r="AV608" s="215"/>
      <c r="AW608" s="215"/>
      <c r="AX608" s="28"/>
      <c r="AY608" s="140"/>
      <c r="AZ608" s="28"/>
      <c r="BA608" s="140"/>
      <c r="BB608" s="140"/>
      <c r="BC608" s="140"/>
      <c r="BD608" s="140"/>
      <c r="BE608" s="140"/>
      <c r="BF608" s="140"/>
      <c r="BG608" s="140"/>
      <c r="BH608" s="140"/>
      <c r="BI608" s="140"/>
      <c r="BJ608" s="140"/>
      <c r="BK608" s="140"/>
      <c r="BL608" s="140"/>
      <c r="BM608" s="140"/>
      <c r="BN608" s="140"/>
      <c r="BO608" s="140"/>
      <c r="BP608" s="140"/>
      <c r="BQ608" s="140"/>
      <c r="BR608" s="140"/>
      <c r="BS608" s="140"/>
      <c r="BT608" s="140"/>
      <c r="BU608" s="140"/>
      <c r="BV608" s="140"/>
      <c r="BW608" s="140"/>
      <c r="BX608" s="140"/>
      <c r="BY608" s="140"/>
      <c r="BZ608" s="140"/>
      <c r="CA608" s="140"/>
      <c r="CB608" s="140"/>
      <c r="CC608" s="140"/>
      <c r="CD608" s="140"/>
      <c r="CE608" s="140"/>
      <c r="CF608" s="140"/>
      <c r="CG608" s="140"/>
      <c r="CH608" s="140"/>
      <c r="CI608" s="140"/>
      <c r="CJ608" s="140"/>
      <c r="CK608" s="140"/>
      <c r="CL608" s="140"/>
      <c r="CM608" s="140"/>
      <c r="CN608" s="140"/>
      <c r="CO608" s="140"/>
      <c r="CP608" s="140"/>
      <c r="CQ608" s="140"/>
      <c r="CR608" s="140"/>
      <c r="CS608" s="140"/>
      <c r="CT608" s="140"/>
      <c r="CU608" s="140"/>
      <c r="CV608" s="140"/>
      <c r="CW608" s="140"/>
      <c r="CX608" s="140"/>
      <c r="CY608" s="103">
        <f t="shared" si="46"/>
        <v>0</v>
      </c>
      <c r="CZ608" s="78"/>
    </row>
    <row r="609" spans="1:104" x14ac:dyDescent="0.2">
      <c r="A609" s="26"/>
      <c r="B609" s="123">
        <f t="shared" si="47"/>
        <v>600</v>
      </c>
      <c r="C609" s="107"/>
      <c r="D609" s="111"/>
      <c r="F609" s="108"/>
      <c r="G609" s="120"/>
      <c r="H609" s="101">
        <f t="shared" si="45"/>
        <v>0</v>
      </c>
      <c r="I609" s="113"/>
      <c r="J609" s="113"/>
      <c r="K609" s="113"/>
      <c r="L609" s="113"/>
      <c r="M609" s="113"/>
      <c r="N609" s="113"/>
      <c r="O609" s="113"/>
      <c r="P609" s="27"/>
      <c r="Q609" s="113"/>
      <c r="R609" s="113"/>
      <c r="S609" s="113"/>
      <c r="T609" s="113"/>
      <c r="U609" s="113"/>
      <c r="V609" s="113"/>
      <c r="W609" s="113"/>
      <c r="X609" s="28"/>
      <c r="Y609" s="221"/>
      <c r="Z609" s="221"/>
      <c r="AA609" s="221"/>
      <c r="AB609" s="221"/>
      <c r="AC609" s="221"/>
      <c r="AD609" s="221"/>
      <c r="AE609" s="221"/>
      <c r="AF609" s="28"/>
      <c r="AG609" s="221"/>
      <c r="AH609" s="221"/>
      <c r="AI609" s="221"/>
      <c r="AJ609" s="221"/>
      <c r="AK609" s="221"/>
      <c r="AL609" s="221"/>
      <c r="AM609" s="221"/>
      <c r="AN609" s="28"/>
      <c r="AO609" s="141"/>
      <c r="AP609" s="141"/>
      <c r="AQ609" s="141"/>
      <c r="AR609" s="79" t="str">
        <f t="shared" si="44"/>
        <v/>
      </c>
      <c r="AS609" s="139"/>
      <c r="AT609" s="139"/>
      <c r="AU609" s="28"/>
      <c r="AV609" s="215"/>
      <c r="AW609" s="215"/>
      <c r="AX609" s="28"/>
      <c r="AY609" s="140"/>
      <c r="AZ609" s="28"/>
      <c r="BA609" s="140"/>
      <c r="BB609" s="140"/>
      <c r="BC609" s="140"/>
      <c r="BD609" s="140"/>
      <c r="BE609" s="140"/>
      <c r="BF609" s="140"/>
      <c r="BG609" s="140"/>
      <c r="BH609" s="140"/>
      <c r="BI609" s="140"/>
      <c r="BJ609" s="140"/>
      <c r="BK609" s="140"/>
      <c r="BL609" s="140"/>
      <c r="BM609" s="140"/>
      <c r="BN609" s="140"/>
      <c r="BO609" s="140"/>
      <c r="BP609" s="140"/>
      <c r="BQ609" s="140"/>
      <c r="BR609" s="140"/>
      <c r="BS609" s="140"/>
      <c r="BT609" s="140"/>
      <c r="BU609" s="140"/>
      <c r="BV609" s="140"/>
      <c r="BW609" s="140"/>
      <c r="BX609" s="140"/>
      <c r="BY609" s="140"/>
      <c r="BZ609" s="140"/>
      <c r="CA609" s="140"/>
      <c r="CB609" s="140"/>
      <c r="CC609" s="140"/>
      <c r="CD609" s="140"/>
      <c r="CE609" s="140"/>
      <c r="CF609" s="140"/>
      <c r="CG609" s="140"/>
      <c r="CH609" s="140"/>
      <c r="CI609" s="140"/>
      <c r="CJ609" s="140"/>
      <c r="CK609" s="140"/>
      <c r="CL609" s="140"/>
      <c r="CM609" s="140"/>
      <c r="CN609" s="140"/>
      <c r="CO609" s="140"/>
      <c r="CP609" s="140"/>
      <c r="CQ609" s="140"/>
      <c r="CR609" s="140"/>
      <c r="CS609" s="140"/>
      <c r="CT609" s="140"/>
      <c r="CU609" s="140"/>
      <c r="CV609" s="140"/>
      <c r="CW609" s="140"/>
      <c r="CX609" s="140"/>
      <c r="CY609" s="103">
        <f t="shared" si="46"/>
        <v>0</v>
      </c>
      <c r="CZ609" s="78"/>
    </row>
    <row r="610" spans="1:104" x14ac:dyDescent="0.2">
      <c r="A610" s="26"/>
      <c r="B610" s="123">
        <f t="shared" si="47"/>
        <v>601</v>
      </c>
      <c r="C610" s="107"/>
      <c r="D610" s="111"/>
      <c r="F610" s="108"/>
      <c r="G610" s="120"/>
      <c r="H610" s="101">
        <f t="shared" si="45"/>
        <v>0</v>
      </c>
      <c r="I610" s="113"/>
      <c r="J610" s="113"/>
      <c r="K610" s="113"/>
      <c r="L610" s="113"/>
      <c r="M610" s="113"/>
      <c r="N610" s="113"/>
      <c r="O610" s="113"/>
      <c r="P610" s="27"/>
      <c r="Q610" s="113"/>
      <c r="R610" s="113"/>
      <c r="S610" s="113"/>
      <c r="T610" s="113"/>
      <c r="U610" s="113"/>
      <c r="V610" s="113"/>
      <c r="W610" s="113"/>
      <c r="X610" s="28"/>
      <c r="Y610" s="221"/>
      <c r="Z610" s="221"/>
      <c r="AA610" s="221"/>
      <c r="AB610" s="221"/>
      <c r="AC610" s="221"/>
      <c r="AD610" s="221"/>
      <c r="AE610" s="221"/>
      <c r="AF610" s="28"/>
      <c r="AG610" s="221"/>
      <c r="AH610" s="221"/>
      <c r="AI610" s="221"/>
      <c r="AJ610" s="221"/>
      <c r="AK610" s="221"/>
      <c r="AL610" s="221"/>
      <c r="AM610" s="221"/>
      <c r="AN610" s="28"/>
      <c r="AO610" s="141"/>
      <c r="AP610" s="141"/>
      <c r="AQ610" s="141"/>
      <c r="AR610" s="79" t="str">
        <f t="shared" si="44"/>
        <v/>
      </c>
      <c r="AS610" s="139"/>
      <c r="AT610" s="139"/>
      <c r="AU610" s="28"/>
      <c r="AV610" s="215"/>
      <c r="AW610" s="215"/>
      <c r="AX610" s="28"/>
      <c r="AY610" s="140"/>
      <c r="AZ610" s="28"/>
      <c r="BA610" s="140"/>
      <c r="BB610" s="140"/>
      <c r="BC610" s="140"/>
      <c r="BD610" s="140"/>
      <c r="BE610" s="140"/>
      <c r="BF610" s="140"/>
      <c r="BG610" s="140"/>
      <c r="BH610" s="140"/>
      <c r="BI610" s="140"/>
      <c r="BJ610" s="140"/>
      <c r="BK610" s="140"/>
      <c r="BL610" s="140"/>
      <c r="BM610" s="140"/>
      <c r="BN610" s="140"/>
      <c r="BO610" s="140"/>
      <c r="BP610" s="140"/>
      <c r="BQ610" s="140"/>
      <c r="BR610" s="140"/>
      <c r="BS610" s="140"/>
      <c r="BT610" s="140"/>
      <c r="BU610" s="140"/>
      <c r="BV610" s="140"/>
      <c r="BW610" s="140"/>
      <c r="BX610" s="140"/>
      <c r="BY610" s="140"/>
      <c r="BZ610" s="140"/>
      <c r="CA610" s="140"/>
      <c r="CB610" s="140"/>
      <c r="CC610" s="140"/>
      <c r="CD610" s="140"/>
      <c r="CE610" s="140"/>
      <c r="CF610" s="140"/>
      <c r="CG610" s="140"/>
      <c r="CH610" s="140"/>
      <c r="CI610" s="140"/>
      <c r="CJ610" s="140"/>
      <c r="CK610" s="140"/>
      <c r="CL610" s="140"/>
      <c r="CM610" s="140"/>
      <c r="CN610" s="140"/>
      <c r="CO610" s="140"/>
      <c r="CP610" s="140"/>
      <c r="CQ610" s="140"/>
      <c r="CR610" s="140"/>
      <c r="CS610" s="140"/>
      <c r="CT610" s="140"/>
      <c r="CU610" s="140"/>
      <c r="CV610" s="140"/>
      <c r="CW610" s="140"/>
      <c r="CX610" s="140"/>
      <c r="CY610" s="103">
        <f t="shared" si="46"/>
        <v>0</v>
      </c>
      <c r="CZ610" s="78"/>
    </row>
    <row r="611" spans="1:104" x14ac:dyDescent="0.2">
      <c r="A611" s="26"/>
      <c r="B611" s="123">
        <f t="shared" si="47"/>
        <v>602</v>
      </c>
      <c r="C611" s="107"/>
      <c r="D611" s="111"/>
      <c r="F611" s="108"/>
      <c r="G611" s="120"/>
      <c r="H611" s="101">
        <f t="shared" si="45"/>
        <v>0</v>
      </c>
      <c r="I611" s="113"/>
      <c r="J611" s="113"/>
      <c r="K611" s="113"/>
      <c r="L611" s="113"/>
      <c r="M611" s="113"/>
      <c r="N611" s="113"/>
      <c r="O611" s="113"/>
      <c r="P611" s="27"/>
      <c r="Q611" s="113"/>
      <c r="R611" s="113"/>
      <c r="S611" s="113"/>
      <c r="T611" s="113"/>
      <c r="U611" s="113"/>
      <c r="V611" s="113"/>
      <c r="W611" s="113"/>
      <c r="X611" s="28"/>
      <c r="Y611" s="221"/>
      <c r="Z611" s="221"/>
      <c r="AA611" s="221"/>
      <c r="AB611" s="221"/>
      <c r="AC611" s="221"/>
      <c r="AD611" s="221"/>
      <c r="AE611" s="221"/>
      <c r="AF611" s="28"/>
      <c r="AG611" s="221"/>
      <c r="AH611" s="221"/>
      <c r="AI611" s="221"/>
      <c r="AJ611" s="221"/>
      <c r="AK611" s="221"/>
      <c r="AL611" s="221"/>
      <c r="AM611" s="221"/>
      <c r="AN611" s="28"/>
      <c r="AO611" s="141"/>
      <c r="AP611" s="141"/>
      <c r="AQ611" s="141"/>
      <c r="AR611" s="79" t="str">
        <f t="shared" si="44"/>
        <v/>
      </c>
      <c r="AS611" s="139"/>
      <c r="AT611" s="139"/>
      <c r="AU611" s="28"/>
      <c r="AV611" s="215"/>
      <c r="AW611" s="215"/>
      <c r="AX611" s="28"/>
      <c r="AY611" s="140"/>
      <c r="AZ611" s="28"/>
      <c r="BA611" s="140"/>
      <c r="BB611" s="140"/>
      <c r="BC611" s="140"/>
      <c r="BD611" s="140"/>
      <c r="BE611" s="140"/>
      <c r="BF611" s="140"/>
      <c r="BG611" s="140"/>
      <c r="BH611" s="140"/>
      <c r="BI611" s="140"/>
      <c r="BJ611" s="140"/>
      <c r="BK611" s="140"/>
      <c r="BL611" s="140"/>
      <c r="BM611" s="140"/>
      <c r="BN611" s="140"/>
      <c r="BO611" s="140"/>
      <c r="BP611" s="140"/>
      <c r="BQ611" s="140"/>
      <c r="BR611" s="140"/>
      <c r="BS611" s="140"/>
      <c r="BT611" s="140"/>
      <c r="BU611" s="140"/>
      <c r="BV611" s="140"/>
      <c r="BW611" s="140"/>
      <c r="BX611" s="140"/>
      <c r="BY611" s="140"/>
      <c r="BZ611" s="140"/>
      <c r="CA611" s="140"/>
      <c r="CB611" s="140"/>
      <c r="CC611" s="140"/>
      <c r="CD611" s="140"/>
      <c r="CE611" s="140"/>
      <c r="CF611" s="140"/>
      <c r="CG611" s="140"/>
      <c r="CH611" s="140"/>
      <c r="CI611" s="140"/>
      <c r="CJ611" s="140"/>
      <c r="CK611" s="140"/>
      <c r="CL611" s="140"/>
      <c r="CM611" s="140"/>
      <c r="CN611" s="140"/>
      <c r="CO611" s="140"/>
      <c r="CP611" s="140"/>
      <c r="CQ611" s="140"/>
      <c r="CR611" s="140"/>
      <c r="CS611" s="140"/>
      <c r="CT611" s="140"/>
      <c r="CU611" s="140"/>
      <c r="CV611" s="140"/>
      <c r="CW611" s="140"/>
      <c r="CX611" s="140"/>
      <c r="CY611" s="103">
        <f t="shared" si="46"/>
        <v>0</v>
      </c>
      <c r="CZ611" s="78"/>
    </row>
    <row r="612" spans="1:104" x14ac:dyDescent="0.2">
      <c r="A612" s="26"/>
      <c r="B612" s="123">
        <f t="shared" si="47"/>
        <v>603</v>
      </c>
      <c r="C612" s="107"/>
      <c r="D612" s="111"/>
      <c r="F612" s="108"/>
      <c r="G612" s="120"/>
      <c r="H612" s="101">
        <f t="shared" si="45"/>
        <v>0</v>
      </c>
      <c r="I612" s="113"/>
      <c r="J612" s="113"/>
      <c r="K612" s="113"/>
      <c r="L612" s="113"/>
      <c r="M612" s="113"/>
      <c r="N612" s="113"/>
      <c r="O612" s="113"/>
      <c r="P612" s="27"/>
      <c r="Q612" s="113"/>
      <c r="R612" s="113"/>
      <c r="S612" s="113"/>
      <c r="T612" s="113"/>
      <c r="U612" s="113"/>
      <c r="V612" s="113"/>
      <c r="W612" s="113"/>
      <c r="X612" s="28"/>
      <c r="Y612" s="221"/>
      <c r="Z612" s="221"/>
      <c r="AA612" s="221"/>
      <c r="AB612" s="221"/>
      <c r="AC612" s="221"/>
      <c r="AD612" s="221"/>
      <c r="AE612" s="221"/>
      <c r="AF612" s="28"/>
      <c r="AG612" s="221"/>
      <c r="AH612" s="221"/>
      <c r="AI612" s="221"/>
      <c r="AJ612" s="221"/>
      <c r="AK612" s="221"/>
      <c r="AL612" s="221"/>
      <c r="AM612" s="221"/>
      <c r="AN612" s="28"/>
      <c r="AO612" s="141"/>
      <c r="AP612" s="141"/>
      <c r="AQ612" s="141"/>
      <c r="AR612" s="79" t="str">
        <f t="shared" si="44"/>
        <v/>
      </c>
      <c r="AS612" s="139"/>
      <c r="AT612" s="139"/>
      <c r="AU612" s="28"/>
      <c r="AV612" s="215"/>
      <c r="AW612" s="215"/>
      <c r="AX612" s="28"/>
      <c r="AY612" s="140"/>
      <c r="AZ612" s="28"/>
      <c r="BA612" s="140"/>
      <c r="BB612" s="140"/>
      <c r="BC612" s="140"/>
      <c r="BD612" s="140"/>
      <c r="BE612" s="140"/>
      <c r="BF612" s="140"/>
      <c r="BG612" s="140"/>
      <c r="BH612" s="140"/>
      <c r="BI612" s="140"/>
      <c r="BJ612" s="140"/>
      <c r="BK612" s="140"/>
      <c r="BL612" s="140"/>
      <c r="BM612" s="140"/>
      <c r="BN612" s="140"/>
      <c r="BO612" s="140"/>
      <c r="BP612" s="140"/>
      <c r="BQ612" s="140"/>
      <c r="BR612" s="140"/>
      <c r="BS612" s="140"/>
      <c r="BT612" s="140"/>
      <c r="BU612" s="140"/>
      <c r="BV612" s="140"/>
      <c r="BW612" s="140"/>
      <c r="BX612" s="140"/>
      <c r="BY612" s="140"/>
      <c r="BZ612" s="140"/>
      <c r="CA612" s="140"/>
      <c r="CB612" s="140"/>
      <c r="CC612" s="140"/>
      <c r="CD612" s="140"/>
      <c r="CE612" s="140"/>
      <c r="CF612" s="140"/>
      <c r="CG612" s="140"/>
      <c r="CH612" s="140"/>
      <c r="CI612" s="140"/>
      <c r="CJ612" s="140"/>
      <c r="CK612" s="140"/>
      <c r="CL612" s="140"/>
      <c r="CM612" s="140"/>
      <c r="CN612" s="140"/>
      <c r="CO612" s="140"/>
      <c r="CP612" s="140"/>
      <c r="CQ612" s="140"/>
      <c r="CR612" s="140"/>
      <c r="CS612" s="140"/>
      <c r="CT612" s="140"/>
      <c r="CU612" s="140"/>
      <c r="CV612" s="140"/>
      <c r="CW612" s="140"/>
      <c r="CX612" s="140"/>
      <c r="CY612" s="103">
        <f t="shared" si="46"/>
        <v>0</v>
      </c>
      <c r="CZ612" s="78"/>
    </row>
    <row r="613" spans="1:104" x14ac:dyDescent="0.2">
      <c r="A613" s="26"/>
      <c r="B613" s="123">
        <f t="shared" si="47"/>
        <v>604</v>
      </c>
      <c r="C613" s="107"/>
      <c r="D613" s="111"/>
      <c r="F613" s="108"/>
      <c r="G613" s="120"/>
      <c r="H613" s="101">
        <f t="shared" si="45"/>
        <v>0</v>
      </c>
      <c r="I613" s="113"/>
      <c r="J613" s="113"/>
      <c r="K613" s="113"/>
      <c r="L613" s="113"/>
      <c r="M613" s="113"/>
      <c r="N613" s="113"/>
      <c r="O613" s="113"/>
      <c r="P613" s="27"/>
      <c r="Q613" s="113"/>
      <c r="R613" s="113"/>
      <c r="S613" s="113"/>
      <c r="T613" s="113"/>
      <c r="U613" s="113"/>
      <c r="V613" s="113"/>
      <c r="W613" s="113"/>
      <c r="X613" s="28"/>
      <c r="Y613" s="221"/>
      <c r="Z613" s="221"/>
      <c r="AA613" s="221"/>
      <c r="AB613" s="221"/>
      <c r="AC613" s="221"/>
      <c r="AD613" s="221"/>
      <c r="AE613" s="221"/>
      <c r="AF613" s="28"/>
      <c r="AG613" s="221"/>
      <c r="AH613" s="221"/>
      <c r="AI613" s="221"/>
      <c r="AJ613" s="221"/>
      <c r="AK613" s="221"/>
      <c r="AL613" s="221"/>
      <c r="AM613" s="221"/>
      <c r="AN613" s="28"/>
      <c r="AO613" s="141"/>
      <c r="AP613" s="141"/>
      <c r="AQ613" s="141"/>
      <c r="AR613" s="79" t="str">
        <f t="shared" si="44"/>
        <v/>
      </c>
      <c r="AS613" s="139"/>
      <c r="AT613" s="139"/>
      <c r="AU613" s="28"/>
      <c r="AV613" s="215"/>
      <c r="AW613" s="215"/>
      <c r="AX613" s="28"/>
      <c r="AY613" s="140"/>
      <c r="AZ613" s="28"/>
      <c r="BA613" s="140"/>
      <c r="BB613" s="140"/>
      <c r="BC613" s="140"/>
      <c r="BD613" s="140"/>
      <c r="BE613" s="140"/>
      <c r="BF613" s="140"/>
      <c r="BG613" s="140"/>
      <c r="BH613" s="140"/>
      <c r="BI613" s="140"/>
      <c r="BJ613" s="140"/>
      <c r="BK613" s="140"/>
      <c r="BL613" s="140"/>
      <c r="BM613" s="140"/>
      <c r="BN613" s="140"/>
      <c r="BO613" s="140"/>
      <c r="BP613" s="140"/>
      <c r="BQ613" s="140"/>
      <c r="BR613" s="140"/>
      <c r="BS613" s="140"/>
      <c r="BT613" s="140"/>
      <c r="BU613" s="140"/>
      <c r="BV613" s="140"/>
      <c r="BW613" s="140"/>
      <c r="BX613" s="140"/>
      <c r="BY613" s="140"/>
      <c r="BZ613" s="140"/>
      <c r="CA613" s="140"/>
      <c r="CB613" s="140"/>
      <c r="CC613" s="140"/>
      <c r="CD613" s="140"/>
      <c r="CE613" s="140"/>
      <c r="CF613" s="140"/>
      <c r="CG613" s="140"/>
      <c r="CH613" s="140"/>
      <c r="CI613" s="140"/>
      <c r="CJ613" s="140"/>
      <c r="CK613" s="140"/>
      <c r="CL613" s="140"/>
      <c r="CM613" s="140"/>
      <c r="CN613" s="140"/>
      <c r="CO613" s="140"/>
      <c r="CP613" s="140"/>
      <c r="CQ613" s="140"/>
      <c r="CR613" s="140"/>
      <c r="CS613" s="140"/>
      <c r="CT613" s="140"/>
      <c r="CU613" s="140"/>
      <c r="CV613" s="140"/>
      <c r="CW613" s="140"/>
      <c r="CX613" s="140"/>
      <c r="CY613" s="103">
        <f t="shared" si="46"/>
        <v>0</v>
      </c>
      <c r="CZ613" s="78"/>
    </row>
    <row r="614" spans="1:104" x14ac:dyDescent="0.2">
      <c r="A614" s="26"/>
      <c r="B614" s="123">
        <f t="shared" si="47"/>
        <v>605</v>
      </c>
      <c r="C614" s="107"/>
      <c r="D614" s="111"/>
      <c r="F614" s="108"/>
      <c r="G614" s="120"/>
      <c r="H614" s="101">
        <f t="shared" si="45"/>
        <v>0</v>
      </c>
      <c r="I614" s="113"/>
      <c r="J614" s="113"/>
      <c r="K614" s="113"/>
      <c r="L614" s="113"/>
      <c r="M614" s="113"/>
      <c r="N614" s="113"/>
      <c r="O614" s="113"/>
      <c r="P614" s="27"/>
      <c r="Q614" s="113"/>
      <c r="R614" s="113"/>
      <c r="S614" s="113"/>
      <c r="T614" s="113"/>
      <c r="U614" s="113"/>
      <c r="V614" s="113"/>
      <c r="W614" s="113"/>
      <c r="X614" s="28"/>
      <c r="Y614" s="221"/>
      <c r="Z614" s="221"/>
      <c r="AA614" s="221"/>
      <c r="AB614" s="221"/>
      <c r="AC614" s="221"/>
      <c r="AD614" s="221"/>
      <c r="AE614" s="221"/>
      <c r="AF614" s="28"/>
      <c r="AG614" s="221"/>
      <c r="AH614" s="221"/>
      <c r="AI614" s="221"/>
      <c r="AJ614" s="221"/>
      <c r="AK614" s="221"/>
      <c r="AL614" s="221"/>
      <c r="AM614" s="221"/>
      <c r="AN614" s="28"/>
      <c r="AO614" s="141"/>
      <c r="AP614" s="141"/>
      <c r="AQ614" s="141"/>
      <c r="AR614" s="79" t="str">
        <f t="shared" si="44"/>
        <v/>
      </c>
      <c r="AS614" s="139"/>
      <c r="AT614" s="139"/>
      <c r="AU614" s="28"/>
      <c r="AV614" s="215"/>
      <c r="AW614" s="215"/>
      <c r="AX614" s="28"/>
      <c r="AY614" s="140"/>
      <c r="AZ614" s="28"/>
      <c r="BA614" s="140"/>
      <c r="BB614" s="140"/>
      <c r="BC614" s="140"/>
      <c r="BD614" s="140"/>
      <c r="BE614" s="140"/>
      <c r="BF614" s="140"/>
      <c r="BG614" s="140"/>
      <c r="BH614" s="140"/>
      <c r="BI614" s="140"/>
      <c r="BJ614" s="140"/>
      <c r="BK614" s="140"/>
      <c r="BL614" s="140"/>
      <c r="BM614" s="140"/>
      <c r="BN614" s="140"/>
      <c r="BO614" s="140"/>
      <c r="BP614" s="140"/>
      <c r="BQ614" s="140"/>
      <c r="BR614" s="140"/>
      <c r="BS614" s="140"/>
      <c r="BT614" s="140"/>
      <c r="BU614" s="140"/>
      <c r="BV614" s="140"/>
      <c r="BW614" s="140"/>
      <c r="BX614" s="140"/>
      <c r="BY614" s="140"/>
      <c r="BZ614" s="140"/>
      <c r="CA614" s="140"/>
      <c r="CB614" s="140"/>
      <c r="CC614" s="140"/>
      <c r="CD614" s="140"/>
      <c r="CE614" s="140"/>
      <c r="CF614" s="140"/>
      <c r="CG614" s="140"/>
      <c r="CH614" s="140"/>
      <c r="CI614" s="140"/>
      <c r="CJ614" s="140"/>
      <c r="CK614" s="140"/>
      <c r="CL614" s="140"/>
      <c r="CM614" s="140"/>
      <c r="CN614" s="140"/>
      <c r="CO614" s="140"/>
      <c r="CP614" s="140"/>
      <c r="CQ614" s="140"/>
      <c r="CR614" s="140"/>
      <c r="CS614" s="140"/>
      <c r="CT614" s="140"/>
      <c r="CU614" s="140"/>
      <c r="CV614" s="140"/>
      <c r="CW614" s="140"/>
      <c r="CX614" s="140"/>
      <c r="CY614" s="103">
        <f t="shared" si="46"/>
        <v>0</v>
      </c>
      <c r="CZ614" s="78"/>
    </row>
    <row r="615" spans="1:104" x14ac:dyDescent="0.2">
      <c r="A615" s="26"/>
      <c r="B615" s="123">
        <f t="shared" si="47"/>
        <v>606</v>
      </c>
      <c r="C615" s="107"/>
      <c r="D615" s="111"/>
      <c r="F615" s="108"/>
      <c r="G615" s="120"/>
      <c r="H615" s="101">
        <f t="shared" si="45"/>
        <v>0</v>
      </c>
      <c r="I615" s="113"/>
      <c r="J615" s="113"/>
      <c r="K615" s="113"/>
      <c r="L615" s="113"/>
      <c r="M615" s="113"/>
      <c r="N615" s="113"/>
      <c r="O615" s="113"/>
      <c r="P615" s="27"/>
      <c r="Q615" s="113"/>
      <c r="R615" s="113"/>
      <c r="S615" s="113"/>
      <c r="T615" s="113"/>
      <c r="U615" s="113"/>
      <c r="V615" s="113"/>
      <c r="W615" s="113"/>
      <c r="X615" s="28"/>
      <c r="Y615" s="221"/>
      <c r="Z615" s="221"/>
      <c r="AA615" s="221"/>
      <c r="AB615" s="221"/>
      <c r="AC615" s="221"/>
      <c r="AD615" s="221"/>
      <c r="AE615" s="221"/>
      <c r="AF615" s="28"/>
      <c r="AG615" s="221"/>
      <c r="AH615" s="221"/>
      <c r="AI615" s="221"/>
      <c r="AJ615" s="221"/>
      <c r="AK615" s="221"/>
      <c r="AL615" s="221"/>
      <c r="AM615" s="221"/>
      <c r="AN615" s="28"/>
      <c r="AO615" s="141"/>
      <c r="AP615" s="141"/>
      <c r="AQ615" s="141"/>
      <c r="AR615" s="79" t="str">
        <f t="shared" si="44"/>
        <v/>
      </c>
      <c r="AS615" s="139"/>
      <c r="AT615" s="139"/>
      <c r="AU615" s="28"/>
      <c r="AV615" s="215"/>
      <c r="AW615" s="215"/>
      <c r="AX615" s="28"/>
      <c r="AY615" s="140"/>
      <c r="AZ615" s="28"/>
      <c r="BA615" s="140"/>
      <c r="BB615" s="140"/>
      <c r="BC615" s="140"/>
      <c r="BD615" s="140"/>
      <c r="BE615" s="140"/>
      <c r="BF615" s="140"/>
      <c r="BG615" s="140"/>
      <c r="BH615" s="140"/>
      <c r="BI615" s="140"/>
      <c r="BJ615" s="140"/>
      <c r="BK615" s="140"/>
      <c r="BL615" s="140"/>
      <c r="BM615" s="140"/>
      <c r="BN615" s="140"/>
      <c r="BO615" s="140"/>
      <c r="BP615" s="140"/>
      <c r="BQ615" s="140"/>
      <c r="BR615" s="140"/>
      <c r="BS615" s="140"/>
      <c r="BT615" s="140"/>
      <c r="BU615" s="140"/>
      <c r="BV615" s="140"/>
      <c r="BW615" s="140"/>
      <c r="BX615" s="140"/>
      <c r="BY615" s="140"/>
      <c r="BZ615" s="140"/>
      <c r="CA615" s="140"/>
      <c r="CB615" s="140"/>
      <c r="CC615" s="140"/>
      <c r="CD615" s="140"/>
      <c r="CE615" s="140"/>
      <c r="CF615" s="140"/>
      <c r="CG615" s="140"/>
      <c r="CH615" s="140"/>
      <c r="CI615" s="140"/>
      <c r="CJ615" s="140"/>
      <c r="CK615" s="140"/>
      <c r="CL615" s="140"/>
      <c r="CM615" s="140"/>
      <c r="CN615" s="140"/>
      <c r="CO615" s="140"/>
      <c r="CP615" s="140"/>
      <c r="CQ615" s="140"/>
      <c r="CR615" s="140"/>
      <c r="CS615" s="140"/>
      <c r="CT615" s="140"/>
      <c r="CU615" s="140"/>
      <c r="CV615" s="140"/>
      <c r="CW615" s="140"/>
      <c r="CX615" s="140"/>
      <c r="CY615" s="103">
        <f t="shared" si="46"/>
        <v>0</v>
      </c>
      <c r="CZ615" s="78"/>
    </row>
    <row r="616" spans="1:104" x14ac:dyDescent="0.2">
      <c r="A616" s="26"/>
      <c r="B616" s="123">
        <f t="shared" si="47"/>
        <v>607</v>
      </c>
      <c r="C616" s="107"/>
      <c r="D616" s="111"/>
      <c r="F616" s="108"/>
      <c r="G616" s="120"/>
      <c r="H616" s="101">
        <f t="shared" si="45"/>
        <v>0</v>
      </c>
      <c r="I616" s="113"/>
      <c r="J616" s="113"/>
      <c r="K616" s="113"/>
      <c r="L616" s="113"/>
      <c r="M616" s="113"/>
      <c r="N616" s="113"/>
      <c r="O616" s="113"/>
      <c r="P616" s="27"/>
      <c r="Q616" s="113"/>
      <c r="R616" s="113"/>
      <c r="S616" s="113"/>
      <c r="T616" s="113"/>
      <c r="U616" s="113"/>
      <c r="V616" s="113"/>
      <c r="W616" s="113"/>
      <c r="X616" s="28"/>
      <c r="Y616" s="221"/>
      <c r="Z616" s="221"/>
      <c r="AA616" s="221"/>
      <c r="AB616" s="221"/>
      <c r="AC616" s="221"/>
      <c r="AD616" s="221"/>
      <c r="AE616" s="221"/>
      <c r="AF616" s="28"/>
      <c r="AG616" s="221"/>
      <c r="AH616" s="221"/>
      <c r="AI616" s="221"/>
      <c r="AJ616" s="221"/>
      <c r="AK616" s="221"/>
      <c r="AL616" s="221"/>
      <c r="AM616" s="221"/>
      <c r="AN616" s="28"/>
      <c r="AO616" s="141"/>
      <c r="AP616" s="141"/>
      <c r="AQ616" s="141"/>
      <c r="AR616" s="79" t="str">
        <f t="shared" si="44"/>
        <v/>
      </c>
      <c r="AS616" s="139"/>
      <c r="AT616" s="139"/>
      <c r="AU616" s="28"/>
      <c r="AV616" s="215"/>
      <c r="AW616" s="215"/>
      <c r="AX616" s="28"/>
      <c r="AY616" s="140"/>
      <c r="AZ616" s="28"/>
      <c r="BA616" s="140"/>
      <c r="BB616" s="140"/>
      <c r="BC616" s="140"/>
      <c r="BD616" s="140"/>
      <c r="BE616" s="140"/>
      <c r="BF616" s="140"/>
      <c r="BG616" s="140"/>
      <c r="BH616" s="140"/>
      <c r="BI616" s="140"/>
      <c r="BJ616" s="140"/>
      <c r="BK616" s="140"/>
      <c r="BL616" s="140"/>
      <c r="BM616" s="140"/>
      <c r="BN616" s="140"/>
      <c r="BO616" s="140"/>
      <c r="BP616" s="140"/>
      <c r="BQ616" s="140"/>
      <c r="BR616" s="140"/>
      <c r="BS616" s="140"/>
      <c r="BT616" s="140"/>
      <c r="BU616" s="140"/>
      <c r="BV616" s="140"/>
      <c r="BW616" s="140"/>
      <c r="BX616" s="140"/>
      <c r="BY616" s="140"/>
      <c r="BZ616" s="140"/>
      <c r="CA616" s="140"/>
      <c r="CB616" s="140"/>
      <c r="CC616" s="140"/>
      <c r="CD616" s="140"/>
      <c r="CE616" s="140"/>
      <c r="CF616" s="140"/>
      <c r="CG616" s="140"/>
      <c r="CH616" s="140"/>
      <c r="CI616" s="140"/>
      <c r="CJ616" s="140"/>
      <c r="CK616" s="140"/>
      <c r="CL616" s="140"/>
      <c r="CM616" s="140"/>
      <c r="CN616" s="140"/>
      <c r="CO616" s="140"/>
      <c r="CP616" s="140"/>
      <c r="CQ616" s="140"/>
      <c r="CR616" s="140"/>
      <c r="CS616" s="140"/>
      <c r="CT616" s="140"/>
      <c r="CU616" s="140"/>
      <c r="CV616" s="140"/>
      <c r="CW616" s="140"/>
      <c r="CX616" s="140"/>
      <c r="CY616" s="103">
        <f t="shared" si="46"/>
        <v>0</v>
      </c>
      <c r="CZ616" s="78"/>
    </row>
    <row r="617" spans="1:104" x14ac:dyDescent="0.2">
      <c r="A617" s="26"/>
      <c r="B617" s="123">
        <f t="shared" si="47"/>
        <v>608</v>
      </c>
      <c r="C617" s="107"/>
      <c r="D617" s="111"/>
      <c r="F617" s="108"/>
      <c r="G617" s="120"/>
      <c r="H617" s="101">
        <f t="shared" si="45"/>
        <v>0</v>
      </c>
      <c r="I617" s="113"/>
      <c r="J617" s="113"/>
      <c r="K617" s="113"/>
      <c r="L617" s="113"/>
      <c r="M617" s="113"/>
      <c r="N617" s="113"/>
      <c r="O617" s="113"/>
      <c r="P617" s="27"/>
      <c r="Q617" s="113"/>
      <c r="R617" s="113"/>
      <c r="S617" s="113"/>
      <c r="T617" s="113"/>
      <c r="U617" s="113"/>
      <c r="V617" s="113"/>
      <c r="W617" s="113"/>
      <c r="X617" s="28"/>
      <c r="Y617" s="221"/>
      <c r="Z617" s="221"/>
      <c r="AA617" s="221"/>
      <c r="AB617" s="221"/>
      <c r="AC617" s="221"/>
      <c r="AD617" s="221"/>
      <c r="AE617" s="221"/>
      <c r="AF617" s="28"/>
      <c r="AG617" s="221"/>
      <c r="AH617" s="221"/>
      <c r="AI617" s="221"/>
      <c r="AJ617" s="221"/>
      <c r="AK617" s="221"/>
      <c r="AL617" s="221"/>
      <c r="AM617" s="221"/>
      <c r="AN617" s="28"/>
      <c r="AO617" s="141"/>
      <c r="AP617" s="141"/>
      <c r="AQ617" s="141"/>
      <c r="AR617" s="79" t="str">
        <f t="shared" si="44"/>
        <v/>
      </c>
      <c r="AS617" s="139"/>
      <c r="AT617" s="139"/>
      <c r="AU617" s="28"/>
      <c r="AV617" s="215"/>
      <c r="AW617" s="215"/>
      <c r="AX617" s="28"/>
      <c r="AY617" s="140"/>
      <c r="AZ617" s="28"/>
      <c r="BA617" s="140"/>
      <c r="BB617" s="140"/>
      <c r="BC617" s="140"/>
      <c r="BD617" s="140"/>
      <c r="BE617" s="140"/>
      <c r="BF617" s="140"/>
      <c r="BG617" s="140"/>
      <c r="BH617" s="140"/>
      <c r="BI617" s="140"/>
      <c r="BJ617" s="140"/>
      <c r="BK617" s="140"/>
      <c r="BL617" s="140"/>
      <c r="BM617" s="140"/>
      <c r="BN617" s="140"/>
      <c r="BO617" s="140"/>
      <c r="BP617" s="140"/>
      <c r="BQ617" s="140"/>
      <c r="BR617" s="140"/>
      <c r="BS617" s="140"/>
      <c r="BT617" s="140"/>
      <c r="BU617" s="140"/>
      <c r="BV617" s="140"/>
      <c r="BW617" s="140"/>
      <c r="BX617" s="140"/>
      <c r="BY617" s="140"/>
      <c r="BZ617" s="140"/>
      <c r="CA617" s="140"/>
      <c r="CB617" s="140"/>
      <c r="CC617" s="140"/>
      <c r="CD617" s="140"/>
      <c r="CE617" s="140"/>
      <c r="CF617" s="140"/>
      <c r="CG617" s="140"/>
      <c r="CH617" s="140"/>
      <c r="CI617" s="140"/>
      <c r="CJ617" s="140"/>
      <c r="CK617" s="140"/>
      <c r="CL617" s="140"/>
      <c r="CM617" s="140"/>
      <c r="CN617" s="140"/>
      <c r="CO617" s="140"/>
      <c r="CP617" s="140"/>
      <c r="CQ617" s="140"/>
      <c r="CR617" s="140"/>
      <c r="CS617" s="140"/>
      <c r="CT617" s="140"/>
      <c r="CU617" s="140"/>
      <c r="CV617" s="140"/>
      <c r="CW617" s="140"/>
      <c r="CX617" s="140"/>
      <c r="CY617" s="103">
        <f t="shared" si="46"/>
        <v>0</v>
      </c>
      <c r="CZ617" s="78"/>
    </row>
    <row r="618" spans="1:104" x14ac:dyDescent="0.2">
      <c r="A618" s="26"/>
      <c r="B618" s="123">
        <f t="shared" si="47"/>
        <v>609</v>
      </c>
      <c r="C618" s="107"/>
      <c r="D618" s="111"/>
      <c r="F618" s="108"/>
      <c r="G618" s="120"/>
      <c r="H618" s="101">
        <f t="shared" si="45"/>
        <v>0</v>
      </c>
      <c r="I618" s="113"/>
      <c r="J618" s="113"/>
      <c r="K618" s="113"/>
      <c r="L618" s="113"/>
      <c r="M618" s="113"/>
      <c r="N618" s="113"/>
      <c r="O618" s="113"/>
      <c r="P618" s="27"/>
      <c r="Q618" s="113"/>
      <c r="R618" s="113"/>
      <c r="S618" s="113"/>
      <c r="T618" s="113"/>
      <c r="U618" s="113"/>
      <c r="V618" s="113"/>
      <c r="W618" s="113"/>
      <c r="X618" s="28"/>
      <c r="Y618" s="221"/>
      <c r="Z618" s="221"/>
      <c r="AA618" s="221"/>
      <c r="AB618" s="221"/>
      <c r="AC618" s="221"/>
      <c r="AD618" s="221"/>
      <c r="AE618" s="221"/>
      <c r="AF618" s="28"/>
      <c r="AG618" s="221"/>
      <c r="AH618" s="221"/>
      <c r="AI618" s="221"/>
      <c r="AJ618" s="221"/>
      <c r="AK618" s="221"/>
      <c r="AL618" s="221"/>
      <c r="AM618" s="221"/>
      <c r="AN618" s="28"/>
      <c r="AO618" s="141"/>
      <c r="AP618" s="141"/>
      <c r="AQ618" s="141"/>
      <c r="AR618" s="79" t="str">
        <f t="shared" si="44"/>
        <v/>
      </c>
      <c r="AS618" s="139"/>
      <c r="AT618" s="139"/>
      <c r="AU618" s="28"/>
      <c r="AV618" s="215"/>
      <c r="AW618" s="215"/>
      <c r="AX618" s="28"/>
      <c r="AY618" s="140"/>
      <c r="AZ618" s="28"/>
      <c r="BA618" s="140"/>
      <c r="BB618" s="140"/>
      <c r="BC618" s="140"/>
      <c r="BD618" s="140"/>
      <c r="BE618" s="140"/>
      <c r="BF618" s="140"/>
      <c r="BG618" s="140"/>
      <c r="BH618" s="140"/>
      <c r="BI618" s="140"/>
      <c r="BJ618" s="140"/>
      <c r="BK618" s="140"/>
      <c r="BL618" s="140"/>
      <c r="BM618" s="140"/>
      <c r="BN618" s="140"/>
      <c r="BO618" s="140"/>
      <c r="BP618" s="140"/>
      <c r="BQ618" s="140"/>
      <c r="BR618" s="140"/>
      <c r="BS618" s="140"/>
      <c r="BT618" s="140"/>
      <c r="BU618" s="140"/>
      <c r="BV618" s="140"/>
      <c r="BW618" s="140"/>
      <c r="BX618" s="140"/>
      <c r="BY618" s="140"/>
      <c r="BZ618" s="140"/>
      <c r="CA618" s="140"/>
      <c r="CB618" s="140"/>
      <c r="CC618" s="140"/>
      <c r="CD618" s="140"/>
      <c r="CE618" s="140"/>
      <c r="CF618" s="140"/>
      <c r="CG618" s="140"/>
      <c r="CH618" s="140"/>
      <c r="CI618" s="140"/>
      <c r="CJ618" s="140"/>
      <c r="CK618" s="140"/>
      <c r="CL618" s="140"/>
      <c r="CM618" s="140"/>
      <c r="CN618" s="140"/>
      <c r="CO618" s="140"/>
      <c r="CP618" s="140"/>
      <c r="CQ618" s="140"/>
      <c r="CR618" s="140"/>
      <c r="CS618" s="140"/>
      <c r="CT618" s="140"/>
      <c r="CU618" s="140"/>
      <c r="CV618" s="140"/>
      <c r="CW618" s="140"/>
      <c r="CX618" s="140"/>
      <c r="CY618" s="103">
        <f t="shared" si="46"/>
        <v>0</v>
      </c>
      <c r="CZ618" s="78"/>
    </row>
    <row r="619" spans="1:104" x14ac:dyDescent="0.2">
      <c r="A619" s="26"/>
      <c r="B619" s="123">
        <f t="shared" si="47"/>
        <v>610</v>
      </c>
      <c r="C619" s="107"/>
      <c r="D619" s="111"/>
      <c r="F619" s="108"/>
      <c r="G619" s="120"/>
      <c r="H619" s="101">
        <f t="shared" si="45"/>
        <v>0</v>
      </c>
      <c r="I619" s="113"/>
      <c r="J619" s="113"/>
      <c r="K619" s="113"/>
      <c r="L619" s="113"/>
      <c r="M619" s="113"/>
      <c r="N619" s="113"/>
      <c r="O619" s="113"/>
      <c r="P619" s="27"/>
      <c r="Q619" s="113"/>
      <c r="R619" s="113"/>
      <c r="S619" s="113"/>
      <c r="T619" s="113"/>
      <c r="U619" s="113"/>
      <c r="V619" s="113"/>
      <c r="W619" s="113"/>
      <c r="X619" s="28"/>
      <c r="Y619" s="221"/>
      <c r="Z619" s="221"/>
      <c r="AA619" s="221"/>
      <c r="AB619" s="221"/>
      <c r="AC619" s="221"/>
      <c r="AD619" s="221"/>
      <c r="AE619" s="221"/>
      <c r="AF619" s="28"/>
      <c r="AG619" s="221"/>
      <c r="AH619" s="221"/>
      <c r="AI619" s="221"/>
      <c r="AJ619" s="221"/>
      <c r="AK619" s="221"/>
      <c r="AL619" s="221"/>
      <c r="AM619" s="221"/>
      <c r="AN619" s="28"/>
      <c r="AO619" s="141"/>
      <c r="AP619" s="141"/>
      <c r="AQ619" s="141"/>
      <c r="AR619" s="79" t="str">
        <f t="shared" si="44"/>
        <v/>
      </c>
      <c r="AS619" s="139"/>
      <c r="AT619" s="139"/>
      <c r="AU619" s="28"/>
      <c r="AV619" s="215"/>
      <c r="AW619" s="215"/>
      <c r="AX619" s="28"/>
      <c r="AY619" s="140"/>
      <c r="AZ619" s="28"/>
      <c r="BA619" s="140"/>
      <c r="BB619" s="140"/>
      <c r="BC619" s="140"/>
      <c r="BD619" s="140"/>
      <c r="BE619" s="140"/>
      <c r="BF619" s="140"/>
      <c r="BG619" s="140"/>
      <c r="BH619" s="140"/>
      <c r="BI619" s="140"/>
      <c r="BJ619" s="140"/>
      <c r="BK619" s="140"/>
      <c r="BL619" s="140"/>
      <c r="BM619" s="140"/>
      <c r="BN619" s="140"/>
      <c r="BO619" s="140"/>
      <c r="BP619" s="140"/>
      <c r="BQ619" s="140"/>
      <c r="BR619" s="140"/>
      <c r="BS619" s="140"/>
      <c r="BT619" s="140"/>
      <c r="BU619" s="140"/>
      <c r="BV619" s="140"/>
      <c r="BW619" s="140"/>
      <c r="BX619" s="140"/>
      <c r="BY619" s="140"/>
      <c r="BZ619" s="140"/>
      <c r="CA619" s="140"/>
      <c r="CB619" s="140"/>
      <c r="CC619" s="140"/>
      <c r="CD619" s="140"/>
      <c r="CE619" s="140"/>
      <c r="CF619" s="140"/>
      <c r="CG619" s="140"/>
      <c r="CH619" s="140"/>
      <c r="CI619" s="140"/>
      <c r="CJ619" s="140"/>
      <c r="CK619" s="140"/>
      <c r="CL619" s="140"/>
      <c r="CM619" s="140"/>
      <c r="CN619" s="140"/>
      <c r="CO619" s="140"/>
      <c r="CP619" s="140"/>
      <c r="CQ619" s="140"/>
      <c r="CR619" s="140"/>
      <c r="CS619" s="140"/>
      <c r="CT619" s="140"/>
      <c r="CU619" s="140"/>
      <c r="CV619" s="140"/>
      <c r="CW619" s="140"/>
      <c r="CX619" s="140"/>
      <c r="CY619" s="103">
        <f t="shared" si="46"/>
        <v>0</v>
      </c>
      <c r="CZ619" s="78"/>
    </row>
    <row r="620" spans="1:104" x14ac:dyDescent="0.2">
      <c r="A620" s="26"/>
      <c r="B620" s="123">
        <f t="shared" si="47"/>
        <v>611</v>
      </c>
      <c r="C620" s="107"/>
      <c r="D620" s="111"/>
      <c r="F620" s="108"/>
      <c r="G620" s="120"/>
      <c r="H620" s="101">
        <f t="shared" si="45"/>
        <v>0</v>
      </c>
      <c r="I620" s="113"/>
      <c r="J620" s="113"/>
      <c r="K620" s="113"/>
      <c r="L620" s="113"/>
      <c r="M620" s="113"/>
      <c r="N620" s="113"/>
      <c r="O620" s="113"/>
      <c r="P620" s="27"/>
      <c r="Q620" s="113"/>
      <c r="R620" s="113"/>
      <c r="S620" s="113"/>
      <c r="T620" s="113"/>
      <c r="U620" s="113"/>
      <c r="V620" s="113"/>
      <c r="W620" s="113"/>
      <c r="X620" s="28"/>
      <c r="Y620" s="221"/>
      <c r="Z620" s="221"/>
      <c r="AA620" s="221"/>
      <c r="AB620" s="221"/>
      <c r="AC620" s="221"/>
      <c r="AD620" s="221"/>
      <c r="AE620" s="221"/>
      <c r="AF620" s="28"/>
      <c r="AG620" s="221"/>
      <c r="AH620" s="221"/>
      <c r="AI620" s="221"/>
      <c r="AJ620" s="221"/>
      <c r="AK620" s="221"/>
      <c r="AL620" s="221"/>
      <c r="AM620" s="221"/>
      <c r="AN620" s="28"/>
      <c r="AO620" s="141"/>
      <c r="AP620" s="141"/>
      <c r="AQ620" s="141"/>
      <c r="AR620" s="79" t="str">
        <f t="shared" si="44"/>
        <v/>
      </c>
      <c r="AS620" s="139"/>
      <c r="AT620" s="139"/>
      <c r="AU620" s="28"/>
      <c r="AV620" s="215"/>
      <c r="AW620" s="215"/>
      <c r="AX620" s="28"/>
      <c r="AY620" s="140"/>
      <c r="AZ620" s="28"/>
      <c r="BA620" s="140"/>
      <c r="BB620" s="140"/>
      <c r="BC620" s="140"/>
      <c r="BD620" s="140"/>
      <c r="BE620" s="140"/>
      <c r="BF620" s="140"/>
      <c r="BG620" s="140"/>
      <c r="BH620" s="140"/>
      <c r="BI620" s="140"/>
      <c r="BJ620" s="140"/>
      <c r="BK620" s="140"/>
      <c r="BL620" s="140"/>
      <c r="BM620" s="140"/>
      <c r="BN620" s="140"/>
      <c r="BO620" s="140"/>
      <c r="BP620" s="140"/>
      <c r="BQ620" s="140"/>
      <c r="BR620" s="140"/>
      <c r="BS620" s="140"/>
      <c r="BT620" s="140"/>
      <c r="BU620" s="140"/>
      <c r="BV620" s="140"/>
      <c r="BW620" s="140"/>
      <c r="BX620" s="140"/>
      <c r="BY620" s="140"/>
      <c r="BZ620" s="140"/>
      <c r="CA620" s="140"/>
      <c r="CB620" s="140"/>
      <c r="CC620" s="140"/>
      <c r="CD620" s="140"/>
      <c r="CE620" s="140"/>
      <c r="CF620" s="140"/>
      <c r="CG620" s="140"/>
      <c r="CH620" s="140"/>
      <c r="CI620" s="140"/>
      <c r="CJ620" s="140"/>
      <c r="CK620" s="140"/>
      <c r="CL620" s="140"/>
      <c r="CM620" s="140"/>
      <c r="CN620" s="140"/>
      <c r="CO620" s="140"/>
      <c r="CP620" s="140"/>
      <c r="CQ620" s="140"/>
      <c r="CR620" s="140"/>
      <c r="CS620" s="140"/>
      <c r="CT620" s="140"/>
      <c r="CU620" s="140"/>
      <c r="CV620" s="140"/>
      <c r="CW620" s="140"/>
      <c r="CX620" s="140"/>
      <c r="CY620" s="103">
        <f t="shared" si="46"/>
        <v>0</v>
      </c>
      <c r="CZ620" s="78"/>
    </row>
    <row r="621" spans="1:104" x14ac:dyDescent="0.2">
      <c r="A621" s="26"/>
      <c r="B621" s="123">
        <f t="shared" si="47"/>
        <v>612</v>
      </c>
      <c r="C621" s="107"/>
      <c r="D621" s="111"/>
      <c r="F621" s="108"/>
      <c r="G621" s="120"/>
      <c r="H621" s="101">
        <f t="shared" si="45"/>
        <v>0</v>
      </c>
      <c r="I621" s="113"/>
      <c r="J621" s="113"/>
      <c r="K621" s="113"/>
      <c r="L621" s="113"/>
      <c r="M621" s="113"/>
      <c r="N621" s="113"/>
      <c r="O621" s="113"/>
      <c r="P621" s="27"/>
      <c r="Q621" s="113"/>
      <c r="R621" s="113"/>
      <c r="S621" s="113"/>
      <c r="T621" s="113"/>
      <c r="U621" s="113"/>
      <c r="V621" s="113"/>
      <c r="W621" s="113"/>
      <c r="X621" s="28"/>
      <c r="Y621" s="221"/>
      <c r="Z621" s="221"/>
      <c r="AA621" s="221"/>
      <c r="AB621" s="221"/>
      <c r="AC621" s="221"/>
      <c r="AD621" s="221"/>
      <c r="AE621" s="221"/>
      <c r="AF621" s="28"/>
      <c r="AG621" s="221"/>
      <c r="AH621" s="221"/>
      <c r="AI621" s="221"/>
      <c r="AJ621" s="221"/>
      <c r="AK621" s="221"/>
      <c r="AL621" s="221"/>
      <c r="AM621" s="221"/>
      <c r="AN621" s="28"/>
      <c r="AO621" s="141"/>
      <c r="AP621" s="141"/>
      <c r="AQ621" s="141"/>
      <c r="AR621" s="79" t="str">
        <f t="shared" si="44"/>
        <v/>
      </c>
      <c r="AS621" s="139"/>
      <c r="AT621" s="139"/>
      <c r="AU621" s="28"/>
      <c r="AV621" s="215"/>
      <c r="AW621" s="215"/>
      <c r="AX621" s="28"/>
      <c r="AY621" s="140"/>
      <c r="AZ621" s="28"/>
      <c r="BA621" s="140"/>
      <c r="BB621" s="140"/>
      <c r="BC621" s="140"/>
      <c r="BD621" s="140"/>
      <c r="BE621" s="140"/>
      <c r="BF621" s="140"/>
      <c r="BG621" s="140"/>
      <c r="BH621" s="140"/>
      <c r="BI621" s="140"/>
      <c r="BJ621" s="140"/>
      <c r="BK621" s="140"/>
      <c r="BL621" s="140"/>
      <c r="BM621" s="140"/>
      <c r="BN621" s="140"/>
      <c r="BO621" s="140"/>
      <c r="BP621" s="140"/>
      <c r="BQ621" s="140"/>
      <c r="BR621" s="140"/>
      <c r="BS621" s="140"/>
      <c r="BT621" s="140"/>
      <c r="BU621" s="140"/>
      <c r="BV621" s="140"/>
      <c r="BW621" s="140"/>
      <c r="BX621" s="140"/>
      <c r="BY621" s="140"/>
      <c r="BZ621" s="140"/>
      <c r="CA621" s="140"/>
      <c r="CB621" s="140"/>
      <c r="CC621" s="140"/>
      <c r="CD621" s="140"/>
      <c r="CE621" s="140"/>
      <c r="CF621" s="140"/>
      <c r="CG621" s="140"/>
      <c r="CH621" s="140"/>
      <c r="CI621" s="140"/>
      <c r="CJ621" s="140"/>
      <c r="CK621" s="140"/>
      <c r="CL621" s="140"/>
      <c r="CM621" s="140"/>
      <c r="CN621" s="140"/>
      <c r="CO621" s="140"/>
      <c r="CP621" s="140"/>
      <c r="CQ621" s="140"/>
      <c r="CR621" s="140"/>
      <c r="CS621" s="140"/>
      <c r="CT621" s="140"/>
      <c r="CU621" s="140"/>
      <c r="CV621" s="140"/>
      <c r="CW621" s="140"/>
      <c r="CX621" s="140"/>
      <c r="CY621" s="103">
        <f t="shared" si="46"/>
        <v>0</v>
      </c>
      <c r="CZ621" s="78"/>
    </row>
    <row r="622" spans="1:104" x14ac:dyDescent="0.2">
      <c r="A622" s="26"/>
      <c r="B622" s="123">
        <f t="shared" si="47"/>
        <v>613</v>
      </c>
      <c r="C622" s="107"/>
      <c r="D622" s="111"/>
      <c r="F622" s="108"/>
      <c r="G622" s="120"/>
      <c r="H622" s="101">
        <f t="shared" si="45"/>
        <v>0</v>
      </c>
      <c r="I622" s="113"/>
      <c r="J622" s="113"/>
      <c r="K622" s="113"/>
      <c r="L622" s="113"/>
      <c r="M622" s="113"/>
      <c r="N622" s="113"/>
      <c r="O622" s="113"/>
      <c r="P622" s="27"/>
      <c r="Q622" s="113"/>
      <c r="R622" s="113"/>
      <c r="S622" s="113"/>
      <c r="T622" s="113"/>
      <c r="U622" s="113"/>
      <c r="V622" s="113"/>
      <c r="W622" s="113"/>
      <c r="X622" s="28"/>
      <c r="Y622" s="221"/>
      <c r="Z622" s="221"/>
      <c r="AA622" s="221"/>
      <c r="AB622" s="221"/>
      <c r="AC622" s="221"/>
      <c r="AD622" s="221"/>
      <c r="AE622" s="221"/>
      <c r="AF622" s="28"/>
      <c r="AG622" s="221"/>
      <c r="AH622" s="221"/>
      <c r="AI622" s="221"/>
      <c r="AJ622" s="221"/>
      <c r="AK622" s="221"/>
      <c r="AL622" s="221"/>
      <c r="AM622" s="221"/>
      <c r="AN622" s="28"/>
      <c r="AO622" s="141"/>
      <c r="AP622" s="141"/>
      <c r="AQ622" s="141"/>
      <c r="AR622" s="79" t="str">
        <f t="shared" si="44"/>
        <v/>
      </c>
      <c r="AS622" s="139"/>
      <c r="AT622" s="139"/>
      <c r="AU622" s="28"/>
      <c r="AV622" s="215"/>
      <c r="AW622" s="215"/>
      <c r="AX622" s="28"/>
      <c r="AY622" s="140"/>
      <c r="AZ622" s="28"/>
      <c r="BA622" s="140"/>
      <c r="BB622" s="140"/>
      <c r="BC622" s="140"/>
      <c r="BD622" s="140"/>
      <c r="BE622" s="140"/>
      <c r="BF622" s="140"/>
      <c r="BG622" s="140"/>
      <c r="BH622" s="140"/>
      <c r="BI622" s="140"/>
      <c r="BJ622" s="140"/>
      <c r="BK622" s="140"/>
      <c r="BL622" s="140"/>
      <c r="BM622" s="140"/>
      <c r="BN622" s="140"/>
      <c r="BO622" s="140"/>
      <c r="BP622" s="140"/>
      <c r="BQ622" s="140"/>
      <c r="BR622" s="140"/>
      <c r="BS622" s="140"/>
      <c r="BT622" s="140"/>
      <c r="BU622" s="140"/>
      <c r="BV622" s="140"/>
      <c r="BW622" s="140"/>
      <c r="BX622" s="140"/>
      <c r="BY622" s="140"/>
      <c r="BZ622" s="140"/>
      <c r="CA622" s="140"/>
      <c r="CB622" s="140"/>
      <c r="CC622" s="140"/>
      <c r="CD622" s="140"/>
      <c r="CE622" s="140"/>
      <c r="CF622" s="140"/>
      <c r="CG622" s="140"/>
      <c r="CH622" s="140"/>
      <c r="CI622" s="140"/>
      <c r="CJ622" s="140"/>
      <c r="CK622" s="140"/>
      <c r="CL622" s="140"/>
      <c r="CM622" s="140"/>
      <c r="CN622" s="140"/>
      <c r="CO622" s="140"/>
      <c r="CP622" s="140"/>
      <c r="CQ622" s="140"/>
      <c r="CR622" s="140"/>
      <c r="CS622" s="140"/>
      <c r="CT622" s="140"/>
      <c r="CU622" s="140"/>
      <c r="CV622" s="140"/>
      <c r="CW622" s="140"/>
      <c r="CX622" s="140"/>
      <c r="CY622" s="103">
        <f t="shared" si="46"/>
        <v>0</v>
      </c>
      <c r="CZ622" s="78"/>
    </row>
    <row r="623" spans="1:104" x14ac:dyDescent="0.2">
      <c r="A623" s="26"/>
      <c r="B623" s="123">
        <f t="shared" si="47"/>
        <v>614</v>
      </c>
      <c r="C623" s="107"/>
      <c r="D623" s="111"/>
      <c r="F623" s="108"/>
      <c r="G623" s="120"/>
      <c r="H623" s="101">
        <f t="shared" si="45"/>
        <v>0</v>
      </c>
      <c r="I623" s="113"/>
      <c r="J623" s="113"/>
      <c r="K623" s="113"/>
      <c r="L623" s="113"/>
      <c r="M623" s="113"/>
      <c r="N623" s="113"/>
      <c r="O623" s="113"/>
      <c r="P623" s="27"/>
      <c r="Q623" s="113"/>
      <c r="R623" s="113"/>
      <c r="S623" s="113"/>
      <c r="T623" s="113"/>
      <c r="U623" s="113"/>
      <c r="V623" s="113"/>
      <c r="W623" s="113"/>
      <c r="X623" s="28"/>
      <c r="Y623" s="221"/>
      <c r="Z623" s="221"/>
      <c r="AA623" s="221"/>
      <c r="AB623" s="221"/>
      <c r="AC623" s="221"/>
      <c r="AD623" s="221"/>
      <c r="AE623" s="221"/>
      <c r="AF623" s="28"/>
      <c r="AG623" s="221"/>
      <c r="AH623" s="221"/>
      <c r="AI623" s="221"/>
      <c r="AJ623" s="221"/>
      <c r="AK623" s="221"/>
      <c r="AL623" s="221"/>
      <c r="AM623" s="221"/>
      <c r="AN623" s="28"/>
      <c r="AO623" s="141"/>
      <c r="AP623" s="141"/>
      <c r="AQ623" s="141"/>
      <c r="AR623" s="79" t="str">
        <f t="shared" si="44"/>
        <v/>
      </c>
      <c r="AS623" s="139"/>
      <c r="AT623" s="139"/>
      <c r="AU623" s="28"/>
      <c r="AV623" s="215"/>
      <c r="AW623" s="215"/>
      <c r="AX623" s="28"/>
      <c r="AY623" s="140"/>
      <c r="AZ623" s="28"/>
      <c r="BA623" s="140"/>
      <c r="BB623" s="140"/>
      <c r="BC623" s="140"/>
      <c r="BD623" s="140"/>
      <c r="BE623" s="140"/>
      <c r="BF623" s="140"/>
      <c r="BG623" s="140"/>
      <c r="BH623" s="140"/>
      <c r="BI623" s="140"/>
      <c r="BJ623" s="140"/>
      <c r="BK623" s="140"/>
      <c r="BL623" s="140"/>
      <c r="BM623" s="140"/>
      <c r="BN623" s="140"/>
      <c r="BO623" s="140"/>
      <c r="BP623" s="140"/>
      <c r="BQ623" s="140"/>
      <c r="BR623" s="140"/>
      <c r="BS623" s="140"/>
      <c r="BT623" s="140"/>
      <c r="BU623" s="140"/>
      <c r="BV623" s="140"/>
      <c r="BW623" s="140"/>
      <c r="BX623" s="140"/>
      <c r="BY623" s="140"/>
      <c r="BZ623" s="140"/>
      <c r="CA623" s="140"/>
      <c r="CB623" s="140"/>
      <c r="CC623" s="140"/>
      <c r="CD623" s="140"/>
      <c r="CE623" s="140"/>
      <c r="CF623" s="140"/>
      <c r="CG623" s="140"/>
      <c r="CH623" s="140"/>
      <c r="CI623" s="140"/>
      <c r="CJ623" s="140"/>
      <c r="CK623" s="140"/>
      <c r="CL623" s="140"/>
      <c r="CM623" s="140"/>
      <c r="CN623" s="140"/>
      <c r="CO623" s="140"/>
      <c r="CP623" s="140"/>
      <c r="CQ623" s="140"/>
      <c r="CR623" s="140"/>
      <c r="CS623" s="140"/>
      <c r="CT623" s="140"/>
      <c r="CU623" s="140"/>
      <c r="CV623" s="140"/>
      <c r="CW623" s="140"/>
      <c r="CX623" s="140"/>
      <c r="CY623" s="103">
        <f t="shared" si="46"/>
        <v>0</v>
      </c>
      <c r="CZ623" s="78"/>
    </row>
    <row r="624" spans="1:104" x14ac:dyDescent="0.2">
      <c r="A624" s="26"/>
      <c r="B624" s="123">
        <f t="shared" si="47"/>
        <v>615</v>
      </c>
      <c r="C624" s="107"/>
      <c r="D624" s="111"/>
      <c r="F624" s="108"/>
      <c r="G624" s="120"/>
      <c r="H624" s="101">
        <f t="shared" si="45"/>
        <v>0</v>
      </c>
      <c r="I624" s="113"/>
      <c r="J624" s="113"/>
      <c r="K624" s="113"/>
      <c r="L624" s="113"/>
      <c r="M624" s="113"/>
      <c r="N624" s="113"/>
      <c r="O624" s="113"/>
      <c r="P624" s="27"/>
      <c r="Q624" s="113"/>
      <c r="R624" s="113"/>
      <c r="S624" s="113"/>
      <c r="T624" s="113"/>
      <c r="U624" s="113"/>
      <c r="V624" s="113"/>
      <c r="W624" s="113"/>
      <c r="X624" s="28"/>
      <c r="Y624" s="221"/>
      <c r="Z624" s="221"/>
      <c r="AA624" s="221"/>
      <c r="AB624" s="221"/>
      <c r="AC624" s="221"/>
      <c r="AD624" s="221"/>
      <c r="AE624" s="221"/>
      <c r="AF624" s="28"/>
      <c r="AG624" s="221"/>
      <c r="AH624" s="221"/>
      <c r="AI624" s="221"/>
      <c r="AJ624" s="221"/>
      <c r="AK624" s="221"/>
      <c r="AL624" s="221"/>
      <c r="AM624" s="221"/>
      <c r="AN624" s="28"/>
      <c r="AO624" s="141"/>
      <c r="AP624" s="141"/>
      <c r="AQ624" s="141"/>
      <c r="AR624" s="79" t="str">
        <f t="shared" si="44"/>
        <v/>
      </c>
      <c r="AS624" s="139"/>
      <c r="AT624" s="139"/>
      <c r="AU624" s="28"/>
      <c r="AV624" s="215"/>
      <c r="AW624" s="215"/>
      <c r="AX624" s="28"/>
      <c r="AY624" s="140"/>
      <c r="AZ624" s="28"/>
      <c r="BA624" s="140"/>
      <c r="BB624" s="140"/>
      <c r="BC624" s="140"/>
      <c r="BD624" s="140"/>
      <c r="BE624" s="140"/>
      <c r="BF624" s="140"/>
      <c r="BG624" s="140"/>
      <c r="BH624" s="140"/>
      <c r="BI624" s="140"/>
      <c r="BJ624" s="140"/>
      <c r="BK624" s="140"/>
      <c r="BL624" s="140"/>
      <c r="BM624" s="140"/>
      <c r="BN624" s="140"/>
      <c r="BO624" s="140"/>
      <c r="BP624" s="140"/>
      <c r="BQ624" s="140"/>
      <c r="BR624" s="140"/>
      <c r="BS624" s="140"/>
      <c r="BT624" s="140"/>
      <c r="BU624" s="140"/>
      <c r="BV624" s="140"/>
      <c r="BW624" s="140"/>
      <c r="BX624" s="140"/>
      <c r="BY624" s="140"/>
      <c r="BZ624" s="140"/>
      <c r="CA624" s="140"/>
      <c r="CB624" s="140"/>
      <c r="CC624" s="140"/>
      <c r="CD624" s="140"/>
      <c r="CE624" s="140"/>
      <c r="CF624" s="140"/>
      <c r="CG624" s="140"/>
      <c r="CH624" s="140"/>
      <c r="CI624" s="140"/>
      <c r="CJ624" s="140"/>
      <c r="CK624" s="140"/>
      <c r="CL624" s="140"/>
      <c r="CM624" s="140"/>
      <c r="CN624" s="140"/>
      <c r="CO624" s="140"/>
      <c r="CP624" s="140"/>
      <c r="CQ624" s="140"/>
      <c r="CR624" s="140"/>
      <c r="CS624" s="140"/>
      <c r="CT624" s="140"/>
      <c r="CU624" s="140"/>
      <c r="CV624" s="140"/>
      <c r="CW624" s="140"/>
      <c r="CX624" s="140"/>
      <c r="CY624" s="103">
        <f t="shared" si="46"/>
        <v>0</v>
      </c>
      <c r="CZ624" s="78"/>
    </row>
    <row r="625" spans="1:104" x14ac:dyDescent="0.2">
      <c r="A625" s="26"/>
      <c r="B625" s="123">
        <f t="shared" si="47"/>
        <v>616</v>
      </c>
      <c r="C625" s="107"/>
      <c r="D625" s="111"/>
      <c r="F625" s="108"/>
      <c r="G625" s="120"/>
      <c r="H625" s="101">
        <f t="shared" si="45"/>
        <v>0</v>
      </c>
      <c r="I625" s="113"/>
      <c r="J625" s="113"/>
      <c r="K625" s="113"/>
      <c r="L625" s="113"/>
      <c r="M625" s="113"/>
      <c r="N625" s="113"/>
      <c r="O625" s="113"/>
      <c r="P625" s="27"/>
      <c r="Q625" s="113"/>
      <c r="R625" s="113"/>
      <c r="S625" s="113"/>
      <c r="T625" s="113"/>
      <c r="U625" s="113"/>
      <c r="V625" s="113"/>
      <c r="W625" s="113"/>
      <c r="X625" s="28"/>
      <c r="Y625" s="221"/>
      <c r="Z625" s="221"/>
      <c r="AA625" s="221"/>
      <c r="AB625" s="221"/>
      <c r="AC625" s="221"/>
      <c r="AD625" s="221"/>
      <c r="AE625" s="221"/>
      <c r="AF625" s="28"/>
      <c r="AG625" s="221"/>
      <c r="AH625" s="221"/>
      <c r="AI625" s="221"/>
      <c r="AJ625" s="221"/>
      <c r="AK625" s="221"/>
      <c r="AL625" s="221"/>
      <c r="AM625" s="221"/>
      <c r="AN625" s="28"/>
      <c r="AO625" s="141"/>
      <c r="AP625" s="141"/>
      <c r="AQ625" s="141"/>
      <c r="AR625" s="79" t="str">
        <f t="shared" si="44"/>
        <v/>
      </c>
      <c r="AS625" s="139"/>
      <c r="AT625" s="139"/>
      <c r="AU625" s="28"/>
      <c r="AV625" s="215"/>
      <c r="AW625" s="215"/>
      <c r="AX625" s="28"/>
      <c r="AY625" s="140"/>
      <c r="AZ625" s="28"/>
      <c r="BA625" s="140"/>
      <c r="BB625" s="140"/>
      <c r="BC625" s="140"/>
      <c r="BD625" s="140"/>
      <c r="BE625" s="140"/>
      <c r="BF625" s="140"/>
      <c r="BG625" s="140"/>
      <c r="BH625" s="140"/>
      <c r="BI625" s="140"/>
      <c r="BJ625" s="140"/>
      <c r="BK625" s="140"/>
      <c r="BL625" s="140"/>
      <c r="BM625" s="140"/>
      <c r="BN625" s="140"/>
      <c r="BO625" s="140"/>
      <c r="BP625" s="140"/>
      <c r="BQ625" s="140"/>
      <c r="BR625" s="140"/>
      <c r="BS625" s="140"/>
      <c r="BT625" s="140"/>
      <c r="BU625" s="140"/>
      <c r="BV625" s="140"/>
      <c r="BW625" s="140"/>
      <c r="BX625" s="140"/>
      <c r="BY625" s="140"/>
      <c r="BZ625" s="140"/>
      <c r="CA625" s="140"/>
      <c r="CB625" s="140"/>
      <c r="CC625" s="140"/>
      <c r="CD625" s="140"/>
      <c r="CE625" s="140"/>
      <c r="CF625" s="140"/>
      <c r="CG625" s="140"/>
      <c r="CH625" s="140"/>
      <c r="CI625" s="140"/>
      <c r="CJ625" s="140"/>
      <c r="CK625" s="140"/>
      <c r="CL625" s="140"/>
      <c r="CM625" s="140"/>
      <c r="CN625" s="140"/>
      <c r="CO625" s="140"/>
      <c r="CP625" s="140"/>
      <c r="CQ625" s="140"/>
      <c r="CR625" s="140"/>
      <c r="CS625" s="140"/>
      <c r="CT625" s="140"/>
      <c r="CU625" s="140"/>
      <c r="CV625" s="140"/>
      <c r="CW625" s="140"/>
      <c r="CX625" s="140"/>
      <c r="CY625" s="103">
        <f t="shared" si="46"/>
        <v>0</v>
      </c>
      <c r="CZ625" s="78"/>
    </row>
    <row r="626" spans="1:104" x14ac:dyDescent="0.2">
      <c r="A626" s="26"/>
      <c r="B626" s="123">
        <f t="shared" si="47"/>
        <v>617</v>
      </c>
      <c r="C626" s="107"/>
      <c r="D626" s="111"/>
      <c r="F626" s="108"/>
      <c r="G626" s="120"/>
      <c r="H626" s="101">
        <f t="shared" si="45"/>
        <v>0</v>
      </c>
      <c r="I626" s="113"/>
      <c r="J626" s="113"/>
      <c r="K626" s="113"/>
      <c r="L626" s="113"/>
      <c r="M626" s="113"/>
      <c r="N626" s="113"/>
      <c r="O626" s="113"/>
      <c r="P626" s="27"/>
      <c r="Q626" s="113"/>
      <c r="R626" s="113"/>
      <c r="S626" s="113"/>
      <c r="T626" s="113"/>
      <c r="U626" s="113"/>
      <c r="V626" s="113"/>
      <c r="W626" s="113"/>
      <c r="X626" s="28"/>
      <c r="Y626" s="221"/>
      <c r="Z626" s="221"/>
      <c r="AA626" s="221"/>
      <c r="AB626" s="221"/>
      <c r="AC626" s="221"/>
      <c r="AD626" s="221"/>
      <c r="AE626" s="221"/>
      <c r="AF626" s="28"/>
      <c r="AG626" s="221"/>
      <c r="AH626" s="221"/>
      <c r="AI626" s="221"/>
      <c r="AJ626" s="221"/>
      <c r="AK626" s="221"/>
      <c r="AL626" s="221"/>
      <c r="AM626" s="221"/>
      <c r="AN626" s="28"/>
      <c r="AO626" s="141"/>
      <c r="AP626" s="141"/>
      <c r="AQ626" s="141"/>
      <c r="AR626" s="79" t="str">
        <f t="shared" si="44"/>
        <v/>
      </c>
      <c r="AS626" s="139"/>
      <c r="AT626" s="139"/>
      <c r="AU626" s="28"/>
      <c r="AV626" s="215"/>
      <c r="AW626" s="215"/>
      <c r="AX626" s="28"/>
      <c r="AY626" s="140"/>
      <c r="AZ626" s="28"/>
      <c r="BA626" s="140"/>
      <c r="BB626" s="140"/>
      <c r="BC626" s="140"/>
      <c r="BD626" s="140"/>
      <c r="BE626" s="140"/>
      <c r="BF626" s="140"/>
      <c r="BG626" s="140"/>
      <c r="BH626" s="140"/>
      <c r="BI626" s="140"/>
      <c r="BJ626" s="140"/>
      <c r="BK626" s="140"/>
      <c r="BL626" s="140"/>
      <c r="BM626" s="140"/>
      <c r="BN626" s="140"/>
      <c r="BO626" s="140"/>
      <c r="BP626" s="140"/>
      <c r="BQ626" s="140"/>
      <c r="BR626" s="140"/>
      <c r="BS626" s="140"/>
      <c r="BT626" s="140"/>
      <c r="BU626" s="140"/>
      <c r="BV626" s="140"/>
      <c r="BW626" s="140"/>
      <c r="BX626" s="140"/>
      <c r="BY626" s="140"/>
      <c r="BZ626" s="140"/>
      <c r="CA626" s="140"/>
      <c r="CB626" s="140"/>
      <c r="CC626" s="140"/>
      <c r="CD626" s="140"/>
      <c r="CE626" s="140"/>
      <c r="CF626" s="140"/>
      <c r="CG626" s="140"/>
      <c r="CH626" s="140"/>
      <c r="CI626" s="140"/>
      <c r="CJ626" s="140"/>
      <c r="CK626" s="140"/>
      <c r="CL626" s="140"/>
      <c r="CM626" s="140"/>
      <c r="CN626" s="140"/>
      <c r="CO626" s="140"/>
      <c r="CP626" s="140"/>
      <c r="CQ626" s="140"/>
      <c r="CR626" s="140"/>
      <c r="CS626" s="140"/>
      <c r="CT626" s="140"/>
      <c r="CU626" s="140"/>
      <c r="CV626" s="140"/>
      <c r="CW626" s="140"/>
      <c r="CX626" s="140"/>
      <c r="CY626" s="103">
        <f t="shared" si="46"/>
        <v>0</v>
      </c>
      <c r="CZ626" s="78"/>
    </row>
    <row r="627" spans="1:104" x14ac:dyDescent="0.2">
      <c r="A627" s="26"/>
      <c r="B627" s="123">
        <f t="shared" si="47"/>
        <v>618</v>
      </c>
      <c r="C627" s="107"/>
      <c r="D627" s="111"/>
      <c r="F627" s="108"/>
      <c r="G627" s="120"/>
      <c r="H627" s="101">
        <f t="shared" si="45"/>
        <v>0</v>
      </c>
      <c r="I627" s="113"/>
      <c r="J627" s="113"/>
      <c r="K627" s="113"/>
      <c r="L627" s="113"/>
      <c r="M627" s="113"/>
      <c r="N627" s="113"/>
      <c r="O627" s="113"/>
      <c r="P627" s="27"/>
      <c r="Q627" s="113"/>
      <c r="R627" s="113"/>
      <c r="S627" s="113"/>
      <c r="T627" s="113"/>
      <c r="U627" s="113"/>
      <c r="V627" s="113"/>
      <c r="W627" s="113"/>
      <c r="X627" s="28"/>
      <c r="Y627" s="221"/>
      <c r="Z627" s="221"/>
      <c r="AA627" s="221"/>
      <c r="AB627" s="221"/>
      <c r="AC627" s="221"/>
      <c r="AD627" s="221"/>
      <c r="AE627" s="221"/>
      <c r="AF627" s="28"/>
      <c r="AG627" s="221"/>
      <c r="AH627" s="221"/>
      <c r="AI627" s="221"/>
      <c r="AJ627" s="221"/>
      <c r="AK627" s="221"/>
      <c r="AL627" s="221"/>
      <c r="AM627" s="221"/>
      <c r="AN627" s="28"/>
      <c r="AO627" s="141"/>
      <c r="AP627" s="141"/>
      <c r="AQ627" s="141"/>
      <c r="AR627" s="79" t="str">
        <f t="shared" si="44"/>
        <v/>
      </c>
      <c r="AS627" s="139"/>
      <c r="AT627" s="139"/>
      <c r="AU627" s="28"/>
      <c r="AV627" s="215"/>
      <c r="AW627" s="215"/>
      <c r="AX627" s="28"/>
      <c r="AY627" s="140"/>
      <c r="AZ627" s="28"/>
      <c r="BA627" s="140"/>
      <c r="BB627" s="140"/>
      <c r="BC627" s="140"/>
      <c r="BD627" s="140"/>
      <c r="BE627" s="140"/>
      <c r="BF627" s="140"/>
      <c r="BG627" s="140"/>
      <c r="BH627" s="140"/>
      <c r="BI627" s="140"/>
      <c r="BJ627" s="140"/>
      <c r="BK627" s="140"/>
      <c r="BL627" s="140"/>
      <c r="BM627" s="140"/>
      <c r="BN627" s="140"/>
      <c r="BO627" s="140"/>
      <c r="BP627" s="140"/>
      <c r="BQ627" s="140"/>
      <c r="BR627" s="140"/>
      <c r="BS627" s="140"/>
      <c r="BT627" s="140"/>
      <c r="BU627" s="140"/>
      <c r="BV627" s="140"/>
      <c r="BW627" s="140"/>
      <c r="BX627" s="140"/>
      <c r="BY627" s="140"/>
      <c r="BZ627" s="140"/>
      <c r="CA627" s="140"/>
      <c r="CB627" s="140"/>
      <c r="CC627" s="140"/>
      <c r="CD627" s="140"/>
      <c r="CE627" s="140"/>
      <c r="CF627" s="140"/>
      <c r="CG627" s="140"/>
      <c r="CH627" s="140"/>
      <c r="CI627" s="140"/>
      <c r="CJ627" s="140"/>
      <c r="CK627" s="140"/>
      <c r="CL627" s="140"/>
      <c r="CM627" s="140"/>
      <c r="CN627" s="140"/>
      <c r="CO627" s="140"/>
      <c r="CP627" s="140"/>
      <c r="CQ627" s="140"/>
      <c r="CR627" s="140"/>
      <c r="CS627" s="140"/>
      <c r="CT627" s="140"/>
      <c r="CU627" s="140"/>
      <c r="CV627" s="140"/>
      <c r="CW627" s="140"/>
      <c r="CX627" s="140"/>
      <c r="CY627" s="103">
        <f t="shared" si="46"/>
        <v>0</v>
      </c>
      <c r="CZ627" s="78"/>
    </row>
    <row r="628" spans="1:104" x14ac:dyDescent="0.2">
      <c r="A628" s="26"/>
      <c r="B628" s="123">
        <f t="shared" si="47"/>
        <v>619</v>
      </c>
      <c r="C628" s="107"/>
      <c r="D628" s="111"/>
      <c r="F628" s="108"/>
      <c r="G628" s="120"/>
      <c r="H628" s="101">
        <f t="shared" si="45"/>
        <v>0</v>
      </c>
      <c r="I628" s="113"/>
      <c r="J628" s="113"/>
      <c r="K628" s="113"/>
      <c r="L628" s="113"/>
      <c r="M628" s="113"/>
      <c r="N628" s="113"/>
      <c r="O628" s="113"/>
      <c r="P628" s="27"/>
      <c r="Q628" s="113"/>
      <c r="R628" s="113"/>
      <c r="S628" s="113"/>
      <c r="T628" s="113"/>
      <c r="U628" s="113"/>
      <c r="V628" s="113"/>
      <c r="W628" s="113"/>
      <c r="X628" s="28"/>
      <c r="Y628" s="221"/>
      <c r="Z628" s="221"/>
      <c r="AA628" s="221"/>
      <c r="AB628" s="221"/>
      <c r="AC628" s="221"/>
      <c r="AD628" s="221"/>
      <c r="AE628" s="221"/>
      <c r="AF628" s="28"/>
      <c r="AG628" s="221"/>
      <c r="AH628" s="221"/>
      <c r="AI628" s="221"/>
      <c r="AJ628" s="221"/>
      <c r="AK628" s="221"/>
      <c r="AL628" s="221"/>
      <c r="AM628" s="221"/>
      <c r="AN628" s="28"/>
      <c r="AO628" s="141"/>
      <c r="AP628" s="141"/>
      <c r="AQ628" s="141"/>
      <c r="AR628" s="79" t="str">
        <f t="shared" si="44"/>
        <v/>
      </c>
      <c r="AS628" s="139"/>
      <c r="AT628" s="139"/>
      <c r="AU628" s="28"/>
      <c r="AV628" s="215"/>
      <c r="AW628" s="215"/>
      <c r="AX628" s="28"/>
      <c r="AY628" s="140"/>
      <c r="AZ628" s="28"/>
      <c r="BA628" s="140"/>
      <c r="BB628" s="140"/>
      <c r="BC628" s="140"/>
      <c r="BD628" s="140"/>
      <c r="BE628" s="140"/>
      <c r="BF628" s="140"/>
      <c r="BG628" s="140"/>
      <c r="BH628" s="140"/>
      <c r="BI628" s="140"/>
      <c r="BJ628" s="140"/>
      <c r="BK628" s="140"/>
      <c r="BL628" s="140"/>
      <c r="BM628" s="140"/>
      <c r="BN628" s="140"/>
      <c r="BO628" s="140"/>
      <c r="BP628" s="140"/>
      <c r="BQ628" s="140"/>
      <c r="BR628" s="140"/>
      <c r="BS628" s="140"/>
      <c r="BT628" s="140"/>
      <c r="BU628" s="140"/>
      <c r="BV628" s="140"/>
      <c r="BW628" s="140"/>
      <c r="BX628" s="140"/>
      <c r="BY628" s="140"/>
      <c r="BZ628" s="140"/>
      <c r="CA628" s="140"/>
      <c r="CB628" s="140"/>
      <c r="CC628" s="140"/>
      <c r="CD628" s="140"/>
      <c r="CE628" s="140"/>
      <c r="CF628" s="140"/>
      <c r="CG628" s="140"/>
      <c r="CH628" s="140"/>
      <c r="CI628" s="140"/>
      <c r="CJ628" s="140"/>
      <c r="CK628" s="140"/>
      <c r="CL628" s="140"/>
      <c r="CM628" s="140"/>
      <c r="CN628" s="140"/>
      <c r="CO628" s="140"/>
      <c r="CP628" s="140"/>
      <c r="CQ628" s="140"/>
      <c r="CR628" s="140"/>
      <c r="CS628" s="140"/>
      <c r="CT628" s="140"/>
      <c r="CU628" s="140"/>
      <c r="CV628" s="140"/>
      <c r="CW628" s="140"/>
      <c r="CX628" s="140"/>
      <c r="CY628" s="103">
        <f t="shared" si="46"/>
        <v>0</v>
      </c>
      <c r="CZ628" s="78"/>
    </row>
    <row r="629" spans="1:104" x14ac:dyDescent="0.2">
      <c r="A629" s="26"/>
      <c r="B629" s="123">
        <f t="shared" si="47"/>
        <v>620</v>
      </c>
      <c r="C629" s="107"/>
      <c r="D629" s="111"/>
      <c r="F629" s="108"/>
      <c r="G629" s="120"/>
      <c r="H629" s="101">
        <f t="shared" si="45"/>
        <v>0</v>
      </c>
      <c r="I629" s="113"/>
      <c r="J629" s="113"/>
      <c r="K629" s="113"/>
      <c r="L629" s="113"/>
      <c r="M629" s="113"/>
      <c r="N629" s="113"/>
      <c r="O629" s="113"/>
      <c r="P629" s="27"/>
      <c r="Q629" s="113"/>
      <c r="R629" s="113"/>
      <c r="S629" s="113"/>
      <c r="T629" s="113"/>
      <c r="U629" s="113"/>
      <c r="V629" s="113"/>
      <c r="W629" s="113"/>
      <c r="X629" s="28"/>
      <c r="Y629" s="221"/>
      <c r="Z629" s="221"/>
      <c r="AA629" s="221"/>
      <c r="AB629" s="221"/>
      <c r="AC629" s="221"/>
      <c r="AD629" s="221"/>
      <c r="AE629" s="221"/>
      <c r="AF629" s="28"/>
      <c r="AG629" s="221"/>
      <c r="AH629" s="221"/>
      <c r="AI629" s="221"/>
      <c r="AJ629" s="221"/>
      <c r="AK629" s="221"/>
      <c r="AL629" s="221"/>
      <c r="AM629" s="221"/>
      <c r="AN629" s="28"/>
      <c r="AO629" s="141"/>
      <c r="AP629" s="141"/>
      <c r="AQ629" s="141"/>
      <c r="AR629" s="79" t="str">
        <f t="shared" si="44"/>
        <v/>
      </c>
      <c r="AS629" s="139"/>
      <c r="AT629" s="139"/>
      <c r="AU629" s="28"/>
      <c r="AV629" s="215"/>
      <c r="AW629" s="215"/>
      <c r="AX629" s="28"/>
      <c r="AY629" s="140"/>
      <c r="AZ629" s="28"/>
      <c r="BA629" s="140"/>
      <c r="BB629" s="140"/>
      <c r="BC629" s="140"/>
      <c r="BD629" s="140"/>
      <c r="BE629" s="140"/>
      <c r="BF629" s="140"/>
      <c r="BG629" s="140"/>
      <c r="BH629" s="140"/>
      <c r="BI629" s="140"/>
      <c r="BJ629" s="140"/>
      <c r="BK629" s="140"/>
      <c r="BL629" s="140"/>
      <c r="BM629" s="140"/>
      <c r="BN629" s="140"/>
      <c r="BO629" s="140"/>
      <c r="BP629" s="140"/>
      <c r="BQ629" s="140"/>
      <c r="BR629" s="140"/>
      <c r="BS629" s="140"/>
      <c r="BT629" s="140"/>
      <c r="BU629" s="140"/>
      <c r="BV629" s="140"/>
      <c r="BW629" s="140"/>
      <c r="BX629" s="140"/>
      <c r="BY629" s="140"/>
      <c r="BZ629" s="140"/>
      <c r="CA629" s="140"/>
      <c r="CB629" s="140"/>
      <c r="CC629" s="140"/>
      <c r="CD629" s="140"/>
      <c r="CE629" s="140"/>
      <c r="CF629" s="140"/>
      <c r="CG629" s="140"/>
      <c r="CH629" s="140"/>
      <c r="CI629" s="140"/>
      <c r="CJ629" s="140"/>
      <c r="CK629" s="140"/>
      <c r="CL629" s="140"/>
      <c r="CM629" s="140"/>
      <c r="CN629" s="140"/>
      <c r="CO629" s="140"/>
      <c r="CP629" s="140"/>
      <c r="CQ629" s="140"/>
      <c r="CR629" s="140"/>
      <c r="CS629" s="140"/>
      <c r="CT629" s="140"/>
      <c r="CU629" s="140"/>
      <c r="CV629" s="140"/>
      <c r="CW629" s="140"/>
      <c r="CX629" s="140"/>
      <c r="CY629" s="103">
        <f t="shared" si="46"/>
        <v>0</v>
      </c>
      <c r="CZ629" s="78"/>
    </row>
    <row r="630" spans="1:104" x14ac:dyDescent="0.2">
      <c r="A630" s="26"/>
      <c r="B630" s="123">
        <f t="shared" si="47"/>
        <v>621</v>
      </c>
      <c r="C630" s="107"/>
      <c r="D630" s="111"/>
      <c r="F630" s="108"/>
      <c r="G630" s="120"/>
      <c r="H630" s="101">
        <f t="shared" si="45"/>
        <v>0</v>
      </c>
      <c r="I630" s="113"/>
      <c r="J630" s="113"/>
      <c r="K630" s="113"/>
      <c r="L630" s="113"/>
      <c r="M630" s="113"/>
      <c r="N630" s="113"/>
      <c r="O630" s="113"/>
      <c r="P630" s="27"/>
      <c r="Q630" s="113"/>
      <c r="R630" s="113"/>
      <c r="S630" s="113"/>
      <c r="T630" s="113"/>
      <c r="U630" s="113"/>
      <c r="V630" s="113"/>
      <c r="W630" s="113"/>
      <c r="X630" s="28"/>
      <c r="Y630" s="221"/>
      <c r="Z630" s="221"/>
      <c r="AA630" s="221"/>
      <c r="AB630" s="221"/>
      <c r="AC630" s="221"/>
      <c r="AD630" s="221"/>
      <c r="AE630" s="221"/>
      <c r="AF630" s="28"/>
      <c r="AG630" s="221"/>
      <c r="AH630" s="221"/>
      <c r="AI630" s="221"/>
      <c r="AJ630" s="221"/>
      <c r="AK630" s="221"/>
      <c r="AL630" s="221"/>
      <c r="AM630" s="221"/>
      <c r="AN630" s="28"/>
      <c r="AO630" s="141"/>
      <c r="AP630" s="141"/>
      <c r="AQ630" s="141"/>
      <c r="AR630" s="79" t="str">
        <f t="shared" si="44"/>
        <v/>
      </c>
      <c r="AS630" s="139"/>
      <c r="AT630" s="139"/>
      <c r="AU630" s="28"/>
      <c r="AV630" s="215"/>
      <c r="AW630" s="215"/>
      <c r="AX630" s="28"/>
      <c r="AY630" s="140"/>
      <c r="AZ630" s="28"/>
      <c r="BA630" s="140"/>
      <c r="BB630" s="140"/>
      <c r="BC630" s="140"/>
      <c r="BD630" s="140"/>
      <c r="BE630" s="140"/>
      <c r="BF630" s="140"/>
      <c r="BG630" s="140"/>
      <c r="BH630" s="140"/>
      <c r="BI630" s="140"/>
      <c r="BJ630" s="140"/>
      <c r="BK630" s="140"/>
      <c r="BL630" s="140"/>
      <c r="BM630" s="140"/>
      <c r="BN630" s="140"/>
      <c r="BO630" s="140"/>
      <c r="BP630" s="140"/>
      <c r="BQ630" s="140"/>
      <c r="BR630" s="140"/>
      <c r="BS630" s="140"/>
      <c r="BT630" s="140"/>
      <c r="BU630" s="140"/>
      <c r="BV630" s="140"/>
      <c r="BW630" s="140"/>
      <c r="BX630" s="140"/>
      <c r="BY630" s="140"/>
      <c r="BZ630" s="140"/>
      <c r="CA630" s="140"/>
      <c r="CB630" s="140"/>
      <c r="CC630" s="140"/>
      <c r="CD630" s="140"/>
      <c r="CE630" s="140"/>
      <c r="CF630" s="140"/>
      <c r="CG630" s="140"/>
      <c r="CH630" s="140"/>
      <c r="CI630" s="140"/>
      <c r="CJ630" s="140"/>
      <c r="CK630" s="140"/>
      <c r="CL630" s="140"/>
      <c r="CM630" s="140"/>
      <c r="CN630" s="140"/>
      <c r="CO630" s="140"/>
      <c r="CP630" s="140"/>
      <c r="CQ630" s="140"/>
      <c r="CR630" s="140"/>
      <c r="CS630" s="140"/>
      <c r="CT630" s="140"/>
      <c r="CU630" s="140"/>
      <c r="CV630" s="140"/>
      <c r="CW630" s="140"/>
      <c r="CX630" s="140"/>
      <c r="CY630" s="103">
        <f t="shared" si="46"/>
        <v>0</v>
      </c>
      <c r="CZ630" s="78"/>
    </row>
    <row r="631" spans="1:104" x14ac:dyDescent="0.2">
      <c r="A631" s="26"/>
      <c r="B631" s="123">
        <f t="shared" si="47"/>
        <v>622</v>
      </c>
      <c r="C631" s="107"/>
      <c r="D631" s="111"/>
      <c r="F631" s="108"/>
      <c r="G631" s="120"/>
      <c r="H631" s="101">
        <f t="shared" si="45"/>
        <v>0</v>
      </c>
      <c r="I631" s="113"/>
      <c r="J631" s="113"/>
      <c r="K631" s="113"/>
      <c r="L631" s="113"/>
      <c r="M631" s="113"/>
      <c r="N631" s="113"/>
      <c r="O631" s="113"/>
      <c r="P631" s="27"/>
      <c r="Q631" s="113"/>
      <c r="R631" s="113"/>
      <c r="S631" s="113"/>
      <c r="T631" s="113"/>
      <c r="U631" s="113"/>
      <c r="V631" s="113"/>
      <c r="W631" s="113"/>
      <c r="X631" s="28"/>
      <c r="Y631" s="221"/>
      <c r="Z631" s="221"/>
      <c r="AA631" s="221"/>
      <c r="AB631" s="221"/>
      <c r="AC631" s="221"/>
      <c r="AD631" s="221"/>
      <c r="AE631" s="221"/>
      <c r="AF631" s="28"/>
      <c r="AG631" s="221"/>
      <c r="AH631" s="221"/>
      <c r="AI631" s="221"/>
      <c r="AJ631" s="221"/>
      <c r="AK631" s="221"/>
      <c r="AL631" s="221"/>
      <c r="AM631" s="221"/>
      <c r="AN631" s="28"/>
      <c r="AO631" s="141"/>
      <c r="AP631" s="141"/>
      <c r="AQ631" s="141"/>
      <c r="AR631" s="79" t="str">
        <f t="shared" si="44"/>
        <v/>
      </c>
      <c r="AS631" s="139"/>
      <c r="AT631" s="139"/>
      <c r="AU631" s="28"/>
      <c r="AV631" s="215"/>
      <c r="AW631" s="215"/>
      <c r="AX631" s="28"/>
      <c r="AY631" s="140"/>
      <c r="AZ631" s="28"/>
      <c r="BA631" s="140"/>
      <c r="BB631" s="140"/>
      <c r="BC631" s="140"/>
      <c r="BD631" s="140"/>
      <c r="BE631" s="140"/>
      <c r="BF631" s="140"/>
      <c r="BG631" s="140"/>
      <c r="BH631" s="140"/>
      <c r="BI631" s="140"/>
      <c r="BJ631" s="140"/>
      <c r="BK631" s="140"/>
      <c r="BL631" s="140"/>
      <c r="BM631" s="140"/>
      <c r="BN631" s="140"/>
      <c r="BO631" s="140"/>
      <c r="BP631" s="140"/>
      <c r="BQ631" s="140"/>
      <c r="BR631" s="140"/>
      <c r="BS631" s="140"/>
      <c r="BT631" s="140"/>
      <c r="BU631" s="140"/>
      <c r="BV631" s="140"/>
      <c r="BW631" s="140"/>
      <c r="BX631" s="140"/>
      <c r="BY631" s="140"/>
      <c r="BZ631" s="140"/>
      <c r="CA631" s="140"/>
      <c r="CB631" s="140"/>
      <c r="CC631" s="140"/>
      <c r="CD631" s="140"/>
      <c r="CE631" s="140"/>
      <c r="CF631" s="140"/>
      <c r="CG631" s="140"/>
      <c r="CH631" s="140"/>
      <c r="CI631" s="140"/>
      <c r="CJ631" s="140"/>
      <c r="CK631" s="140"/>
      <c r="CL631" s="140"/>
      <c r="CM631" s="140"/>
      <c r="CN631" s="140"/>
      <c r="CO631" s="140"/>
      <c r="CP631" s="140"/>
      <c r="CQ631" s="140"/>
      <c r="CR631" s="140"/>
      <c r="CS631" s="140"/>
      <c r="CT631" s="140"/>
      <c r="CU631" s="140"/>
      <c r="CV631" s="140"/>
      <c r="CW631" s="140"/>
      <c r="CX631" s="140"/>
      <c r="CY631" s="103">
        <f t="shared" si="46"/>
        <v>0</v>
      </c>
      <c r="CZ631" s="78"/>
    </row>
    <row r="632" spans="1:104" x14ac:dyDescent="0.2">
      <c r="A632" s="26"/>
      <c r="B632" s="123">
        <f t="shared" si="47"/>
        <v>623</v>
      </c>
      <c r="C632" s="107"/>
      <c r="D632" s="111"/>
      <c r="F632" s="108"/>
      <c r="G632" s="120"/>
      <c r="H632" s="101">
        <f t="shared" si="45"/>
        <v>0</v>
      </c>
      <c r="I632" s="113"/>
      <c r="J632" s="113"/>
      <c r="K632" s="113"/>
      <c r="L632" s="113"/>
      <c r="M632" s="113"/>
      <c r="N632" s="113"/>
      <c r="O632" s="113"/>
      <c r="P632" s="27"/>
      <c r="Q632" s="113"/>
      <c r="R632" s="113"/>
      <c r="S632" s="113"/>
      <c r="T632" s="113"/>
      <c r="U632" s="113"/>
      <c r="V632" s="113"/>
      <c r="W632" s="113"/>
      <c r="X632" s="28"/>
      <c r="Y632" s="221"/>
      <c r="Z632" s="221"/>
      <c r="AA632" s="221"/>
      <c r="AB632" s="221"/>
      <c r="AC632" s="221"/>
      <c r="AD632" s="221"/>
      <c r="AE632" s="221"/>
      <c r="AF632" s="28"/>
      <c r="AG632" s="221"/>
      <c r="AH632" s="221"/>
      <c r="AI632" s="221"/>
      <c r="AJ632" s="221"/>
      <c r="AK632" s="221"/>
      <c r="AL632" s="221"/>
      <c r="AM632" s="221"/>
      <c r="AN632" s="28"/>
      <c r="AO632" s="141"/>
      <c r="AP632" s="141"/>
      <c r="AQ632" s="141"/>
      <c r="AR632" s="79" t="str">
        <f t="shared" si="44"/>
        <v/>
      </c>
      <c r="AS632" s="139"/>
      <c r="AT632" s="139"/>
      <c r="AU632" s="28"/>
      <c r="AV632" s="215"/>
      <c r="AW632" s="215"/>
      <c r="AX632" s="28"/>
      <c r="AY632" s="140"/>
      <c r="AZ632" s="28"/>
      <c r="BA632" s="140"/>
      <c r="BB632" s="140"/>
      <c r="BC632" s="140"/>
      <c r="BD632" s="140"/>
      <c r="BE632" s="140"/>
      <c r="BF632" s="140"/>
      <c r="BG632" s="140"/>
      <c r="BH632" s="140"/>
      <c r="BI632" s="140"/>
      <c r="BJ632" s="140"/>
      <c r="BK632" s="140"/>
      <c r="BL632" s="140"/>
      <c r="BM632" s="140"/>
      <c r="BN632" s="140"/>
      <c r="BO632" s="140"/>
      <c r="BP632" s="140"/>
      <c r="BQ632" s="140"/>
      <c r="BR632" s="140"/>
      <c r="BS632" s="140"/>
      <c r="BT632" s="140"/>
      <c r="BU632" s="140"/>
      <c r="BV632" s="140"/>
      <c r="BW632" s="140"/>
      <c r="BX632" s="140"/>
      <c r="BY632" s="140"/>
      <c r="BZ632" s="140"/>
      <c r="CA632" s="140"/>
      <c r="CB632" s="140"/>
      <c r="CC632" s="140"/>
      <c r="CD632" s="140"/>
      <c r="CE632" s="140"/>
      <c r="CF632" s="140"/>
      <c r="CG632" s="140"/>
      <c r="CH632" s="140"/>
      <c r="CI632" s="140"/>
      <c r="CJ632" s="140"/>
      <c r="CK632" s="140"/>
      <c r="CL632" s="140"/>
      <c r="CM632" s="140"/>
      <c r="CN632" s="140"/>
      <c r="CO632" s="140"/>
      <c r="CP632" s="140"/>
      <c r="CQ632" s="140"/>
      <c r="CR632" s="140"/>
      <c r="CS632" s="140"/>
      <c r="CT632" s="140"/>
      <c r="CU632" s="140"/>
      <c r="CV632" s="140"/>
      <c r="CW632" s="140"/>
      <c r="CX632" s="140"/>
      <c r="CY632" s="103">
        <f t="shared" si="46"/>
        <v>0</v>
      </c>
      <c r="CZ632" s="78"/>
    </row>
    <row r="633" spans="1:104" x14ac:dyDescent="0.2">
      <c r="A633" s="26"/>
      <c r="B633" s="123">
        <f t="shared" si="47"/>
        <v>624</v>
      </c>
      <c r="C633" s="107"/>
      <c r="D633" s="111"/>
      <c r="F633" s="108"/>
      <c r="G633" s="120"/>
      <c r="H633" s="101">
        <f t="shared" si="45"/>
        <v>0</v>
      </c>
      <c r="I633" s="113"/>
      <c r="J633" s="113"/>
      <c r="K633" s="113"/>
      <c r="L633" s="113"/>
      <c r="M633" s="113"/>
      <c r="N633" s="113"/>
      <c r="O633" s="113"/>
      <c r="P633" s="27"/>
      <c r="Q633" s="113"/>
      <c r="R633" s="113"/>
      <c r="S633" s="113"/>
      <c r="T633" s="113"/>
      <c r="U633" s="113"/>
      <c r="V633" s="113"/>
      <c r="W633" s="113"/>
      <c r="X633" s="28"/>
      <c r="Y633" s="221"/>
      <c r="Z633" s="221"/>
      <c r="AA633" s="221"/>
      <c r="AB633" s="221"/>
      <c r="AC633" s="221"/>
      <c r="AD633" s="221"/>
      <c r="AE633" s="221"/>
      <c r="AF633" s="28"/>
      <c r="AG633" s="221"/>
      <c r="AH633" s="221"/>
      <c r="AI633" s="221"/>
      <c r="AJ633" s="221"/>
      <c r="AK633" s="221"/>
      <c r="AL633" s="221"/>
      <c r="AM633" s="221"/>
      <c r="AN633" s="28"/>
      <c r="AO633" s="141"/>
      <c r="AP633" s="141"/>
      <c r="AQ633" s="141"/>
      <c r="AR633" s="79" t="str">
        <f t="shared" si="44"/>
        <v/>
      </c>
      <c r="AS633" s="139"/>
      <c r="AT633" s="139"/>
      <c r="AU633" s="28"/>
      <c r="AV633" s="215"/>
      <c r="AW633" s="215"/>
      <c r="AX633" s="28"/>
      <c r="AY633" s="140"/>
      <c r="AZ633" s="28"/>
      <c r="BA633" s="140"/>
      <c r="BB633" s="140"/>
      <c r="BC633" s="140"/>
      <c r="BD633" s="140"/>
      <c r="BE633" s="140"/>
      <c r="BF633" s="140"/>
      <c r="BG633" s="140"/>
      <c r="BH633" s="140"/>
      <c r="BI633" s="140"/>
      <c r="BJ633" s="140"/>
      <c r="BK633" s="140"/>
      <c r="BL633" s="140"/>
      <c r="BM633" s="140"/>
      <c r="BN633" s="140"/>
      <c r="BO633" s="140"/>
      <c r="BP633" s="140"/>
      <c r="BQ633" s="140"/>
      <c r="BR633" s="140"/>
      <c r="BS633" s="140"/>
      <c r="BT633" s="140"/>
      <c r="BU633" s="140"/>
      <c r="BV633" s="140"/>
      <c r="BW633" s="140"/>
      <c r="BX633" s="140"/>
      <c r="BY633" s="140"/>
      <c r="BZ633" s="140"/>
      <c r="CA633" s="140"/>
      <c r="CB633" s="140"/>
      <c r="CC633" s="140"/>
      <c r="CD633" s="140"/>
      <c r="CE633" s="140"/>
      <c r="CF633" s="140"/>
      <c r="CG633" s="140"/>
      <c r="CH633" s="140"/>
      <c r="CI633" s="140"/>
      <c r="CJ633" s="140"/>
      <c r="CK633" s="140"/>
      <c r="CL633" s="140"/>
      <c r="CM633" s="140"/>
      <c r="CN633" s="140"/>
      <c r="CO633" s="140"/>
      <c r="CP633" s="140"/>
      <c r="CQ633" s="140"/>
      <c r="CR633" s="140"/>
      <c r="CS633" s="140"/>
      <c r="CT633" s="140"/>
      <c r="CU633" s="140"/>
      <c r="CV633" s="140"/>
      <c r="CW633" s="140"/>
      <c r="CX633" s="140"/>
      <c r="CY633" s="103">
        <f t="shared" si="46"/>
        <v>0</v>
      </c>
      <c r="CZ633" s="78"/>
    </row>
    <row r="634" spans="1:104" x14ac:dyDescent="0.2">
      <c r="A634" s="26"/>
      <c r="B634" s="123">
        <f t="shared" si="47"/>
        <v>625</v>
      </c>
      <c r="C634" s="107"/>
      <c r="D634" s="111"/>
      <c r="F634" s="108"/>
      <c r="G634" s="120"/>
      <c r="H634" s="101">
        <f t="shared" si="45"/>
        <v>0</v>
      </c>
      <c r="I634" s="113"/>
      <c r="J634" s="113"/>
      <c r="K634" s="113"/>
      <c r="L634" s="113"/>
      <c r="M634" s="113"/>
      <c r="N634" s="113"/>
      <c r="O634" s="113"/>
      <c r="P634" s="27"/>
      <c r="Q634" s="113"/>
      <c r="R634" s="113"/>
      <c r="S634" s="113"/>
      <c r="T634" s="113"/>
      <c r="U634" s="113"/>
      <c r="V634" s="113"/>
      <c r="W634" s="113"/>
      <c r="X634" s="28"/>
      <c r="Y634" s="221"/>
      <c r="Z634" s="221"/>
      <c r="AA634" s="221"/>
      <c r="AB634" s="221"/>
      <c r="AC634" s="221"/>
      <c r="AD634" s="221"/>
      <c r="AE634" s="221"/>
      <c r="AF634" s="28"/>
      <c r="AG634" s="221"/>
      <c r="AH634" s="221"/>
      <c r="AI634" s="221"/>
      <c r="AJ634" s="221"/>
      <c r="AK634" s="221"/>
      <c r="AL634" s="221"/>
      <c r="AM634" s="221"/>
      <c r="AN634" s="28"/>
      <c r="AO634" s="141"/>
      <c r="AP634" s="141"/>
      <c r="AQ634" s="141"/>
      <c r="AR634" s="79" t="str">
        <f t="shared" si="44"/>
        <v/>
      </c>
      <c r="AS634" s="139"/>
      <c r="AT634" s="139"/>
      <c r="AU634" s="28"/>
      <c r="AV634" s="215"/>
      <c r="AW634" s="215"/>
      <c r="AX634" s="28"/>
      <c r="AY634" s="140"/>
      <c r="AZ634" s="28"/>
      <c r="BA634" s="140"/>
      <c r="BB634" s="140"/>
      <c r="BC634" s="140"/>
      <c r="BD634" s="140"/>
      <c r="BE634" s="140"/>
      <c r="BF634" s="140"/>
      <c r="BG634" s="140"/>
      <c r="BH634" s="140"/>
      <c r="BI634" s="140"/>
      <c r="BJ634" s="140"/>
      <c r="BK634" s="140"/>
      <c r="BL634" s="140"/>
      <c r="BM634" s="140"/>
      <c r="BN634" s="140"/>
      <c r="BO634" s="140"/>
      <c r="BP634" s="140"/>
      <c r="BQ634" s="140"/>
      <c r="BR634" s="140"/>
      <c r="BS634" s="140"/>
      <c r="BT634" s="140"/>
      <c r="BU634" s="140"/>
      <c r="BV634" s="140"/>
      <c r="BW634" s="140"/>
      <c r="BX634" s="140"/>
      <c r="BY634" s="140"/>
      <c r="BZ634" s="140"/>
      <c r="CA634" s="140"/>
      <c r="CB634" s="140"/>
      <c r="CC634" s="140"/>
      <c r="CD634" s="140"/>
      <c r="CE634" s="140"/>
      <c r="CF634" s="140"/>
      <c r="CG634" s="140"/>
      <c r="CH634" s="140"/>
      <c r="CI634" s="140"/>
      <c r="CJ634" s="140"/>
      <c r="CK634" s="140"/>
      <c r="CL634" s="140"/>
      <c r="CM634" s="140"/>
      <c r="CN634" s="140"/>
      <c r="CO634" s="140"/>
      <c r="CP634" s="140"/>
      <c r="CQ634" s="140"/>
      <c r="CR634" s="140"/>
      <c r="CS634" s="140"/>
      <c r="CT634" s="140"/>
      <c r="CU634" s="140"/>
      <c r="CV634" s="140"/>
      <c r="CW634" s="140"/>
      <c r="CX634" s="140"/>
      <c r="CY634" s="103">
        <f t="shared" si="46"/>
        <v>0</v>
      </c>
      <c r="CZ634" s="78"/>
    </row>
    <row r="635" spans="1:104" x14ac:dyDescent="0.2">
      <c r="A635" s="26"/>
      <c r="B635" s="123">
        <f t="shared" si="47"/>
        <v>626</v>
      </c>
      <c r="C635" s="107"/>
      <c r="D635" s="111"/>
      <c r="F635" s="108"/>
      <c r="G635" s="120"/>
      <c r="H635" s="101">
        <f t="shared" si="45"/>
        <v>0</v>
      </c>
      <c r="I635" s="113"/>
      <c r="J635" s="113"/>
      <c r="K635" s="113"/>
      <c r="L635" s="113"/>
      <c r="M635" s="113"/>
      <c r="N635" s="113"/>
      <c r="O635" s="113"/>
      <c r="P635" s="27"/>
      <c r="Q635" s="113"/>
      <c r="R635" s="113"/>
      <c r="S635" s="113"/>
      <c r="T635" s="113"/>
      <c r="U635" s="113"/>
      <c r="V635" s="113"/>
      <c r="W635" s="113"/>
      <c r="X635" s="28"/>
      <c r="Y635" s="221"/>
      <c r="Z635" s="221"/>
      <c r="AA635" s="221"/>
      <c r="AB635" s="221"/>
      <c r="AC635" s="221"/>
      <c r="AD635" s="221"/>
      <c r="AE635" s="221"/>
      <c r="AF635" s="28"/>
      <c r="AG635" s="221"/>
      <c r="AH635" s="221"/>
      <c r="AI635" s="221"/>
      <c r="AJ635" s="221"/>
      <c r="AK635" s="221"/>
      <c r="AL635" s="221"/>
      <c r="AM635" s="221"/>
      <c r="AN635" s="28"/>
      <c r="AO635" s="141"/>
      <c r="AP635" s="141"/>
      <c r="AQ635" s="141"/>
      <c r="AR635" s="79" t="str">
        <f t="shared" si="44"/>
        <v/>
      </c>
      <c r="AS635" s="139"/>
      <c r="AT635" s="139"/>
      <c r="AU635" s="28"/>
      <c r="AV635" s="215"/>
      <c r="AW635" s="215"/>
      <c r="AX635" s="28"/>
      <c r="AY635" s="140"/>
      <c r="AZ635" s="28"/>
      <c r="BA635" s="140"/>
      <c r="BB635" s="140"/>
      <c r="BC635" s="140"/>
      <c r="BD635" s="140"/>
      <c r="BE635" s="140"/>
      <c r="BF635" s="140"/>
      <c r="BG635" s="140"/>
      <c r="BH635" s="140"/>
      <c r="BI635" s="140"/>
      <c r="BJ635" s="140"/>
      <c r="BK635" s="140"/>
      <c r="BL635" s="140"/>
      <c r="BM635" s="140"/>
      <c r="BN635" s="140"/>
      <c r="BO635" s="140"/>
      <c r="BP635" s="140"/>
      <c r="BQ635" s="140"/>
      <c r="BR635" s="140"/>
      <c r="BS635" s="140"/>
      <c r="BT635" s="140"/>
      <c r="BU635" s="140"/>
      <c r="BV635" s="140"/>
      <c r="BW635" s="140"/>
      <c r="BX635" s="140"/>
      <c r="BY635" s="140"/>
      <c r="BZ635" s="140"/>
      <c r="CA635" s="140"/>
      <c r="CB635" s="140"/>
      <c r="CC635" s="140"/>
      <c r="CD635" s="140"/>
      <c r="CE635" s="140"/>
      <c r="CF635" s="140"/>
      <c r="CG635" s="140"/>
      <c r="CH635" s="140"/>
      <c r="CI635" s="140"/>
      <c r="CJ635" s="140"/>
      <c r="CK635" s="140"/>
      <c r="CL635" s="140"/>
      <c r="CM635" s="140"/>
      <c r="CN635" s="140"/>
      <c r="CO635" s="140"/>
      <c r="CP635" s="140"/>
      <c r="CQ635" s="140"/>
      <c r="CR635" s="140"/>
      <c r="CS635" s="140"/>
      <c r="CT635" s="140"/>
      <c r="CU635" s="140"/>
      <c r="CV635" s="140"/>
      <c r="CW635" s="140"/>
      <c r="CX635" s="140"/>
      <c r="CY635" s="103">
        <f t="shared" si="46"/>
        <v>0</v>
      </c>
      <c r="CZ635" s="78"/>
    </row>
    <row r="636" spans="1:104" x14ac:dyDescent="0.2">
      <c r="A636" s="26"/>
      <c r="B636" s="123">
        <f t="shared" si="47"/>
        <v>627</v>
      </c>
      <c r="C636" s="107"/>
      <c r="D636" s="111"/>
      <c r="F636" s="108"/>
      <c r="G636" s="120"/>
      <c r="H636" s="101">
        <f t="shared" si="45"/>
        <v>0</v>
      </c>
      <c r="I636" s="113"/>
      <c r="J636" s="113"/>
      <c r="K636" s="113"/>
      <c r="L636" s="113"/>
      <c r="M636" s="113"/>
      <c r="N636" s="113"/>
      <c r="O636" s="113"/>
      <c r="P636" s="27"/>
      <c r="Q636" s="113"/>
      <c r="R636" s="113"/>
      <c r="S636" s="113"/>
      <c r="T636" s="113"/>
      <c r="U636" s="113"/>
      <c r="V636" s="113"/>
      <c r="W636" s="113"/>
      <c r="X636" s="28"/>
      <c r="Y636" s="221"/>
      <c r="Z636" s="221"/>
      <c r="AA636" s="221"/>
      <c r="AB636" s="221"/>
      <c r="AC636" s="221"/>
      <c r="AD636" s="221"/>
      <c r="AE636" s="221"/>
      <c r="AF636" s="28"/>
      <c r="AG636" s="221"/>
      <c r="AH636" s="221"/>
      <c r="AI636" s="221"/>
      <c r="AJ636" s="221"/>
      <c r="AK636" s="221"/>
      <c r="AL636" s="221"/>
      <c r="AM636" s="221"/>
      <c r="AN636" s="28"/>
      <c r="AO636" s="141"/>
      <c r="AP636" s="141"/>
      <c r="AQ636" s="141"/>
      <c r="AR636" s="79" t="str">
        <f t="shared" si="44"/>
        <v/>
      </c>
      <c r="AS636" s="139"/>
      <c r="AT636" s="139"/>
      <c r="AU636" s="28"/>
      <c r="AV636" s="215"/>
      <c r="AW636" s="215"/>
      <c r="AX636" s="28"/>
      <c r="AY636" s="140"/>
      <c r="AZ636" s="28"/>
      <c r="BA636" s="140"/>
      <c r="BB636" s="140"/>
      <c r="BC636" s="140"/>
      <c r="BD636" s="140"/>
      <c r="BE636" s="140"/>
      <c r="BF636" s="140"/>
      <c r="BG636" s="140"/>
      <c r="BH636" s="140"/>
      <c r="BI636" s="140"/>
      <c r="BJ636" s="140"/>
      <c r="BK636" s="140"/>
      <c r="BL636" s="140"/>
      <c r="BM636" s="140"/>
      <c r="BN636" s="140"/>
      <c r="BO636" s="140"/>
      <c r="BP636" s="140"/>
      <c r="BQ636" s="140"/>
      <c r="BR636" s="140"/>
      <c r="BS636" s="140"/>
      <c r="BT636" s="140"/>
      <c r="BU636" s="140"/>
      <c r="BV636" s="140"/>
      <c r="BW636" s="140"/>
      <c r="BX636" s="140"/>
      <c r="BY636" s="140"/>
      <c r="BZ636" s="140"/>
      <c r="CA636" s="140"/>
      <c r="CB636" s="140"/>
      <c r="CC636" s="140"/>
      <c r="CD636" s="140"/>
      <c r="CE636" s="140"/>
      <c r="CF636" s="140"/>
      <c r="CG636" s="140"/>
      <c r="CH636" s="140"/>
      <c r="CI636" s="140"/>
      <c r="CJ636" s="140"/>
      <c r="CK636" s="140"/>
      <c r="CL636" s="140"/>
      <c r="CM636" s="140"/>
      <c r="CN636" s="140"/>
      <c r="CO636" s="140"/>
      <c r="CP636" s="140"/>
      <c r="CQ636" s="140"/>
      <c r="CR636" s="140"/>
      <c r="CS636" s="140"/>
      <c r="CT636" s="140"/>
      <c r="CU636" s="140"/>
      <c r="CV636" s="140"/>
      <c r="CW636" s="140"/>
      <c r="CX636" s="140"/>
      <c r="CY636" s="103">
        <f t="shared" si="46"/>
        <v>0</v>
      </c>
      <c r="CZ636" s="78"/>
    </row>
    <row r="637" spans="1:104" x14ac:dyDescent="0.2">
      <c r="A637" s="26"/>
      <c r="B637" s="123">
        <f t="shared" si="47"/>
        <v>628</v>
      </c>
      <c r="C637" s="107"/>
      <c r="D637" s="111"/>
      <c r="F637" s="108"/>
      <c r="G637" s="120"/>
      <c r="H637" s="101">
        <f t="shared" si="45"/>
        <v>0</v>
      </c>
      <c r="I637" s="113"/>
      <c r="J637" s="113"/>
      <c r="K637" s="113"/>
      <c r="L637" s="113"/>
      <c r="M637" s="113"/>
      <c r="N637" s="113"/>
      <c r="O637" s="113"/>
      <c r="P637" s="27"/>
      <c r="Q637" s="113"/>
      <c r="R637" s="113"/>
      <c r="S637" s="113"/>
      <c r="T637" s="113"/>
      <c r="U637" s="113"/>
      <c r="V637" s="113"/>
      <c r="W637" s="113"/>
      <c r="X637" s="28"/>
      <c r="Y637" s="221"/>
      <c r="Z637" s="221"/>
      <c r="AA637" s="221"/>
      <c r="AB637" s="221"/>
      <c r="AC637" s="221"/>
      <c r="AD637" s="221"/>
      <c r="AE637" s="221"/>
      <c r="AF637" s="28"/>
      <c r="AG637" s="221"/>
      <c r="AH637" s="221"/>
      <c r="AI637" s="221"/>
      <c r="AJ637" s="221"/>
      <c r="AK637" s="221"/>
      <c r="AL637" s="221"/>
      <c r="AM637" s="221"/>
      <c r="AN637" s="28"/>
      <c r="AO637" s="141"/>
      <c r="AP637" s="141"/>
      <c r="AQ637" s="141"/>
      <c r="AR637" s="79" t="str">
        <f t="shared" si="44"/>
        <v/>
      </c>
      <c r="AS637" s="139"/>
      <c r="AT637" s="139"/>
      <c r="AU637" s="28"/>
      <c r="AV637" s="215"/>
      <c r="AW637" s="215"/>
      <c r="AX637" s="28"/>
      <c r="AY637" s="140"/>
      <c r="AZ637" s="28"/>
      <c r="BA637" s="140"/>
      <c r="BB637" s="140"/>
      <c r="BC637" s="140"/>
      <c r="BD637" s="140"/>
      <c r="BE637" s="140"/>
      <c r="BF637" s="140"/>
      <c r="BG637" s="140"/>
      <c r="BH637" s="140"/>
      <c r="BI637" s="140"/>
      <c r="BJ637" s="140"/>
      <c r="BK637" s="140"/>
      <c r="BL637" s="140"/>
      <c r="BM637" s="140"/>
      <c r="BN637" s="140"/>
      <c r="BO637" s="140"/>
      <c r="BP637" s="140"/>
      <c r="BQ637" s="140"/>
      <c r="BR637" s="140"/>
      <c r="BS637" s="140"/>
      <c r="BT637" s="140"/>
      <c r="BU637" s="140"/>
      <c r="BV637" s="140"/>
      <c r="BW637" s="140"/>
      <c r="BX637" s="140"/>
      <c r="BY637" s="140"/>
      <c r="BZ637" s="140"/>
      <c r="CA637" s="140"/>
      <c r="CB637" s="140"/>
      <c r="CC637" s="140"/>
      <c r="CD637" s="140"/>
      <c r="CE637" s="140"/>
      <c r="CF637" s="140"/>
      <c r="CG637" s="140"/>
      <c r="CH637" s="140"/>
      <c r="CI637" s="140"/>
      <c r="CJ637" s="140"/>
      <c r="CK637" s="140"/>
      <c r="CL637" s="140"/>
      <c r="CM637" s="140"/>
      <c r="CN637" s="140"/>
      <c r="CO637" s="140"/>
      <c r="CP637" s="140"/>
      <c r="CQ637" s="140"/>
      <c r="CR637" s="140"/>
      <c r="CS637" s="140"/>
      <c r="CT637" s="140"/>
      <c r="CU637" s="140"/>
      <c r="CV637" s="140"/>
      <c r="CW637" s="140"/>
      <c r="CX637" s="140"/>
      <c r="CY637" s="103">
        <f t="shared" si="46"/>
        <v>0</v>
      </c>
      <c r="CZ637" s="78"/>
    </row>
    <row r="638" spans="1:104" x14ac:dyDescent="0.2">
      <c r="A638" s="26"/>
      <c r="B638" s="123">
        <f t="shared" si="47"/>
        <v>629</v>
      </c>
      <c r="C638" s="107"/>
      <c r="D638" s="111"/>
      <c r="F638" s="108"/>
      <c r="G638" s="120"/>
      <c r="H638" s="101">
        <f t="shared" si="45"/>
        <v>0</v>
      </c>
      <c r="I638" s="113"/>
      <c r="J638" s="113"/>
      <c r="K638" s="113"/>
      <c r="L638" s="113"/>
      <c r="M638" s="113"/>
      <c r="N638" s="113"/>
      <c r="O638" s="113"/>
      <c r="P638" s="27"/>
      <c r="Q638" s="113"/>
      <c r="R638" s="113"/>
      <c r="S638" s="113"/>
      <c r="T638" s="113"/>
      <c r="U638" s="113"/>
      <c r="V638" s="113"/>
      <c r="W638" s="113"/>
      <c r="X638" s="28"/>
      <c r="Y638" s="221"/>
      <c r="Z638" s="221"/>
      <c r="AA638" s="221"/>
      <c r="AB638" s="221"/>
      <c r="AC638" s="221"/>
      <c r="AD638" s="221"/>
      <c r="AE638" s="221"/>
      <c r="AF638" s="28"/>
      <c r="AG638" s="221"/>
      <c r="AH638" s="221"/>
      <c r="AI638" s="221"/>
      <c r="AJ638" s="221"/>
      <c r="AK638" s="221"/>
      <c r="AL638" s="221"/>
      <c r="AM638" s="221"/>
      <c r="AN638" s="28"/>
      <c r="AO638" s="141"/>
      <c r="AP638" s="141"/>
      <c r="AQ638" s="141"/>
      <c r="AR638" s="79" t="str">
        <f t="shared" si="44"/>
        <v/>
      </c>
      <c r="AS638" s="139"/>
      <c r="AT638" s="139"/>
      <c r="AU638" s="28"/>
      <c r="AV638" s="215"/>
      <c r="AW638" s="215"/>
      <c r="AX638" s="28"/>
      <c r="AY638" s="140"/>
      <c r="AZ638" s="28"/>
      <c r="BA638" s="140"/>
      <c r="BB638" s="140"/>
      <c r="BC638" s="140"/>
      <c r="BD638" s="140"/>
      <c r="BE638" s="140"/>
      <c r="BF638" s="140"/>
      <c r="BG638" s="140"/>
      <c r="BH638" s="140"/>
      <c r="BI638" s="140"/>
      <c r="BJ638" s="140"/>
      <c r="BK638" s="140"/>
      <c r="BL638" s="140"/>
      <c r="BM638" s="140"/>
      <c r="BN638" s="140"/>
      <c r="BO638" s="140"/>
      <c r="BP638" s="140"/>
      <c r="BQ638" s="140"/>
      <c r="BR638" s="140"/>
      <c r="BS638" s="140"/>
      <c r="BT638" s="140"/>
      <c r="BU638" s="140"/>
      <c r="BV638" s="140"/>
      <c r="BW638" s="140"/>
      <c r="BX638" s="140"/>
      <c r="BY638" s="140"/>
      <c r="BZ638" s="140"/>
      <c r="CA638" s="140"/>
      <c r="CB638" s="140"/>
      <c r="CC638" s="140"/>
      <c r="CD638" s="140"/>
      <c r="CE638" s="140"/>
      <c r="CF638" s="140"/>
      <c r="CG638" s="140"/>
      <c r="CH638" s="140"/>
      <c r="CI638" s="140"/>
      <c r="CJ638" s="140"/>
      <c r="CK638" s="140"/>
      <c r="CL638" s="140"/>
      <c r="CM638" s="140"/>
      <c r="CN638" s="140"/>
      <c r="CO638" s="140"/>
      <c r="CP638" s="140"/>
      <c r="CQ638" s="140"/>
      <c r="CR638" s="140"/>
      <c r="CS638" s="140"/>
      <c r="CT638" s="140"/>
      <c r="CU638" s="140"/>
      <c r="CV638" s="140"/>
      <c r="CW638" s="140"/>
      <c r="CX638" s="140"/>
      <c r="CY638" s="103">
        <f t="shared" si="46"/>
        <v>0</v>
      </c>
      <c r="CZ638" s="78"/>
    </row>
    <row r="639" spans="1:104" x14ac:dyDescent="0.2">
      <c r="A639" s="26"/>
      <c r="B639" s="123">
        <f t="shared" si="47"/>
        <v>630</v>
      </c>
      <c r="C639" s="107"/>
      <c r="D639" s="111"/>
      <c r="F639" s="108"/>
      <c r="G639" s="120"/>
      <c r="H639" s="101">
        <f t="shared" si="45"/>
        <v>0</v>
      </c>
      <c r="I639" s="113"/>
      <c r="J639" s="113"/>
      <c r="K639" s="113"/>
      <c r="L639" s="113"/>
      <c r="M639" s="113"/>
      <c r="N639" s="113"/>
      <c r="O639" s="113"/>
      <c r="P639" s="27"/>
      <c r="Q639" s="113"/>
      <c r="R639" s="113"/>
      <c r="S639" s="113"/>
      <c r="T639" s="113"/>
      <c r="U639" s="113"/>
      <c r="V639" s="113"/>
      <c r="W639" s="113"/>
      <c r="X639" s="28"/>
      <c r="Y639" s="221"/>
      <c r="Z639" s="221"/>
      <c r="AA639" s="221"/>
      <c r="AB639" s="221"/>
      <c r="AC639" s="221"/>
      <c r="AD639" s="221"/>
      <c r="AE639" s="221"/>
      <c r="AF639" s="28"/>
      <c r="AG639" s="221"/>
      <c r="AH639" s="221"/>
      <c r="AI639" s="221"/>
      <c r="AJ639" s="221"/>
      <c r="AK639" s="221"/>
      <c r="AL639" s="221"/>
      <c r="AM639" s="221"/>
      <c r="AN639" s="28"/>
      <c r="AO639" s="141"/>
      <c r="AP639" s="141"/>
      <c r="AQ639" s="141"/>
      <c r="AR639" s="79" t="str">
        <f t="shared" si="44"/>
        <v/>
      </c>
      <c r="AS639" s="139"/>
      <c r="AT639" s="139"/>
      <c r="AU639" s="28"/>
      <c r="AV639" s="215"/>
      <c r="AW639" s="215"/>
      <c r="AX639" s="28"/>
      <c r="AY639" s="140"/>
      <c r="AZ639" s="28"/>
      <c r="BA639" s="140"/>
      <c r="BB639" s="140"/>
      <c r="BC639" s="140"/>
      <c r="BD639" s="140"/>
      <c r="BE639" s="140"/>
      <c r="BF639" s="140"/>
      <c r="BG639" s="140"/>
      <c r="BH639" s="140"/>
      <c r="BI639" s="140"/>
      <c r="BJ639" s="140"/>
      <c r="BK639" s="140"/>
      <c r="BL639" s="140"/>
      <c r="BM639" s="140"/>
      <c r="BN639" s="140"/>
      <c r="BO639" s="140"/>
      <c r="BP639" s="140"/>
      <c r="BQ639" s="140"/>
      <c r="BR639" s="140"/>
      <c r="BS639" s="140"/>
      <c r="BT639" s="140"/>
      <c r="BU639" s="140"/>
      <c r="BV639" s="140"/>
      <c r="BW639" s="140"/>
      <c r="BX639" s="140"/>
      <c r="BY639" s="140"/>
      <c r="BZ639" s="140"/>
      <c r="CA639" s="140"/>
      <c r="CB639" s="140"/>
      <c r="CC639" s="140"/>
      <c r="CD639" s="140"/>
      <c r="CE639" s="140"/>
      <c r="CF639" s="140"/>
      <c r="CG639" s="140"/>
      <c r="CH639" s="140"/>
      <c r="CI639" s="140"/>
      <c r="CJ639" s="140"/>
      <c r="CK639" s="140"/>
      <c r="CL639" s="140"/>
      <c r="CM639" s="140"/>
      <c r="CN639" s="140"/>
      <c r="CO639" s="140"/>
      <c r="CP639" s="140"/>
      <c r="CQ639" s="140"/>
      <c r="CR639" s="140"/>
      <c r="CS639" s="140"/>
      <c r="CT639" s="140"/>
      <c r="CU639" s="140"/>
      <c r="CV639" s="140"/>
      <c r="CW639" s="140"/>
      <c r="CX639" s="140"/>
      <c r="CY639" s="103">
        <f t="shared" si="46"/>
        <v>0</v>
      </c>
      <c r="CZ639" s="78"/>
    </row>
    <row r="640" spans="1:104" x14ac:dyDescent="0.2">
      <c r="A640" s="26"/>
      <c r="B640" s="123">
        <f t="shared" si="47"/>
        <v>631</v>
      </c>
      <c r="C640" s="107"/>
      <c r="D640" s="111"/>
      <c r="F640" s="108"/>
      <c r="G640" s="120"/>
      <c r="H640" s="101">
        <f t="shared" si="45"/>
        <v>0</v>
      </c>
      <c r="I640" s="113"/>
      <c r="J640" s="113"/>
      <c r="K640" s="113"/>
      <c r="L640" s="113"/>
      <c r="M640" s="113"/>
      <c r="N640" s="113"/>
      <c r="O640" s="113"/>
      <c r="P640" s="27"/>
      <c r="Q640" s="113"/>
      <c r="R640" s="113"/>
      <c r="S640" s="113"/>
      <c r="T640" s="113"/>
      <c r="U640" s="113"/>
      <c r="V640" s="113"/>
      <c r="W640" s="113"/>
      <c r="X640" s="28"/>
      <c r="Y640" s="221"/>
      <c r="Z640" s="221"/>
      <c r="AA640" s="221"/>
      <c r="AB640" s="221"/>
      <c r="AC640" s="221"/>
      <c r="AD640" s="221"/>
      <c r="AE640" s="221"/>
      <c r="AF640" s="28"/>
      <c r="AG640" s="221"/>
      <c r="AH640" s="221"/>
      <c r="AI640" s="221"/>
      <c r="AJ640" s="221"/>
      <c r="AK640" s="221"/>
      <c r="AL640" s="221"/>
      <c r="AM640" s="221"/>
      <c r="AN640" s="28"/>
      <c r="AO640" s="141"/>
      <c r="AP640" s="141"/>
      <c r="AQ640" s="141"/>
      <c r="AR640" s="79" t="str">
        <f t="shared" si="44"/>
        <v/>
      </c>
      <c r="AS640" s="139"/>
      <c r="AT640" s="139"/>
      <c r="AU640" s="28"/>
      <c r="AV640" s="215"/>
      <c r="AW640" s="215"/>
      <c r="AX640" s="28"/>
      <c r="AY640" s="140"/>
      <c r="AZ640" s="28"/>
      <c r="BA640" s="140"/>
      <c r="BB640" s="140"/>
      <c r="BC640" s="140"/>
      <c r="BD640" s="140"/>
      <c r="BE640" s="140"/>
      <c r="BF640" s="140"/>
      <c r="BG640" s="140"/>
      <c r="BH640" s="140"/>
      <c r="BI640" s="140"/>
      <c r="BJ640" s="140"/>
      <c r="BK640" s="140"/>
      <c r="BL640" s="140"/>
      <c r="BM640" s="140"/>
      <c r="BN640" s="140"/>
      <c r="BO640" s="140"/>
      <c r="BP640" s="140"/>
      <c r="BQ640" s="140"/>
      <c r="BR640" s="140"/>
      <c r="BS640" s="140"/>
      <c r="BT640" s="140"/>
      <c r="BU640" s="140"/>
      <c r="BV640" s="140"/>
      <c r="BW640" s="140"/>
      <c r="BX640" s="140"/>
      <c r="BY640" s="140"/>
      <c r="BZ640" s="140"/>
      <c r="CA640" s="140"/>
      <c r="CB640" s="140"/>
      <c r="CC640" s="140"/>
      <c r="CD640" s="140"/>
      <c r="CE640" s="140"/>
      <c r="CF640" s="140"/>
      <c r="CG640" s="140"/>
      <c r="CH640" s="140"/>
      <c r="CI640" s="140"/>
      <c r="CJ640" s="140"/>
      <c r="CK640" s="140"/>
      <c r="CL640" s="140"/>
      <c r="CM640" s="140"/>
      <c r="CN640" s="140"/>
      <c r="CO640" s="140"/>
      <c r="CP640" s="140"/>
      <c r="CQ640" s="140"/>
      <c r="CR640" s="140"/>
      <c r="CS640" s="140"/>
      <c r="CT640" s="140"/>
      <c r="CU640" s="140"/>
      <c r="CV640" s="140"/>
      <c r="CW640" s="140"/>
      <c r="CX640" s="140"/>
      <c r="CY640" s="103">
        <f t="shared" si="46"/>
        <v>0</v>
      </c>
      <c r="CZ640" s="78"/>
    </row>
    <row r="641" spans="1:104" x14ac:dyDescent="0.2">
      <c r="A641" s="26"/>
      <c r="B641" s="123">
        <f t="shared" si="47"/>
        <v>632</v>
      </c>
      <c r="C641" s="107"/>
      <c r="D641" s="111"/>
      <c r="F641" s="108"/>
      <c r="G641" s="120"/>
      <c r="H641" s="101">
        <f t="shared" si="45"/>
        <v>0</v>
      </c>
      <c r="I641" s="113"/>
      <c r="J641" s="113"/>
      <c r="K641" s="113"/>
      <c r="L641" s="113"/>
      <c r="M641" s="113"/>
      <c r="N641" s="113"/>
      <c r="O641" s="113"/>
      <c r="P641" s="27"/>
      <c r="Q641" s="113"/>
      <c r="R641" s="113"/>
      <c r="S641" s="113"/>
      <c r="T641" s="113"/>
      <c r="U641" s="113"/>
      <c r="V641" s="113"/>
      <c r="W641" s="113"/>
      <c r="X641" s="28"/>
      <c r="Y641" s="221"/>
      <c r="Z641" s="221"/>
      <c r="AA641" s="221"/>
      <c r="AB641" s="221"/>
      <c r="AC641" s="221"/>
      <c r="AD641" s="221"/>
      <c r="AE641" s="221"/>
      <c r="AF641" s="28"/>
      <c r="AG641" s="221"/>
      <c r="AH641" s="221"/>
      <c r="AI641" s="221"/>
      <c r="AJ641" s="221"/>
      <c r="AK641" s="221"/>
      <c r="AL641" s="221"/>
      <c r="AM641" s="221"/>
      <c r="AN641" s="28"/>
      <c r="AO641" s="141"/>
      <c r="AP641" s="141"/>
      <c r="AQ641" s="141"/>
      <c r="AR641" s="79" t="str">
        <f t="shared" si="44"/>
        <v/>
      </c>
      <c r="AS641" s="139"/>
      <c r="AT641" s="139"/>
      <c r="AU641" s="28"/>
      <c r="AV641" s="215"/>
      <c r="AW641" s="215"/>
      <c r="AX641" s="28"/>
      <c r="AY641" s="140"/>
      <c r="AZ641" s="28"/>
      <c r="BA641" s="140"/>
      <c r="BB641" s="140"/>
      <c r="BC641" s="140"/>
      <c r="BD641" s="140"/>
      <c r="BE641" s="140"/>
      <c r="BF641" s="140"/>
      <c r="BG641" s="140"/>
      <c r="BH641" s="140"/>
      <c r="BI641" s="140"/>
      <c r="BJ641" s="140"/>
      <c r="BK641" s="140"/>
      <c r="BL641" s="140"/>
      <c r="BM641" s="140"/>
      <c r="BN641" s="140"/>
      <c r="BO641" s="140"/>
      <c r="BP641" s="140"/>
      <c r="BQ641" s="140"/>
      <c r="BR641" s="140"/>
      <c r="BS641" s="140"/>
      <c r="BT641" s="140"/>
      <c r="BU641" s="140"/>
      <c r="BV641" s="140"/>
      <c r="BW641" s="140"/>
      <c r="BX641" s="140"/>
      <c r="BY641" s="140"/>
      <c r="BZ641" s="140"/>
      <c r="CA641" s="140"/>
      <c r="CB641" s="140"/>
      <c r="CC641" s="140"/>
      <c r="CD641" s="140"/>
      <c r="CE641" s="140"/>
      <c r="CF641" s="140"/>
      <c r="CG641" s="140"/>
      <c r="CH641" s="140"/>
      <c r="CI641" s="140"/>
      <c r="CJ641" s="140"/>
      <c r="CK641" s="140"/>
      <c r="CL641" s="140"/>
      <c r="CM641" s="140"/>
      <c r="CN641" s="140"/>
      <c r="CO641" s="140"/>
      <c r="CP641" s="140"/>
      <c r="CQ641" s="140"/>
      <c r="CR641" s="140"/>
      <c r="CS641" s="140"/>
      <c r="CT641" s="140"/>
      <c r="CU641" s="140"/>
      <c r="CV641" s="140"/>
      <c r="CW641" s="140"/>
      <c r="CX641" s="140"/>
      <c r="CY641" s="103">
        <f t="shared" si="46"/>
        <v>0</v>
      </c>
      <c r="CZ641" s="78"/>
    </row>
    <row r="642" spans="1:104" x14ac:dyDescent="0.2">
      <c r="A642" s="26"/>
      <c r="B642" s="123">
        <f t="shared" si="47"/>
        <v>633</v>
      </c>
      <c r="C642" s="107"/>
      <c r="D642" s="111"/>
      <c r="F642" s="108"/>
      <c r="G642" s="120"/>
      <c r="H642" s="101">
        <f t="shared" si="45"/>
        <v>0</v>
      </c>
      <c r="I642" s="113"/>
      <c r="J642" s="113"/>
      <c r="K642" s="113"/>
      <c r="L642" s="113"/>
      <c r="M642" s="113"/>
      <c r="N642" s="113"/>
      <c r="O642" s="113"/>
      <c r="P642" s="27"/>
      <c r="Q642" s="113"/>
      <c r="R642" s="113"/>
      <c r="S642" s="113"/>
      <c r="T642" s="113"/>
      <c r="U642" s="113"/>
      <c r="V642" s="113"/>
      <c r="W642" s="113"/>
      <c r="X642" s="28"/>
      <c r="Y642" s="221"/>
      <c r="Z642" s="221"/>
      <c r="AA642" s="221"/>
      <c r="AB642" s="221"/>
      <c r="AC642" s="221"/>
      <c r="AD642" s="221"/>
      <c r="AE642" s="221"/>
      <c r="AF642" s="28"/>
      <c r="AG642" s="221"/>
      <c r="AH642" s="221"/>
      <c r="AI642" s="221"/>
      <c r="AJ642" s="221"/>
      <c r="AK642" s="221"/>
      <c r="AL642" s="221"/>
      <c r="AM642" s="221"/>
      <c r="AN642" s="28"/>
      <c r="AO642" s="141"/>
      <c r="AP642" s="141"/>
      <c r="AQ642" s="141"/>
      <c r="AR642" s="79" t="str">
        <f t="shared" si="44"/>
        <v/>
      </c>
      <c r="AS642" s="139"/>
      <c r="AT642" s="139"/>
      <c r="AU642" s="28"/>
      <c r="AV642" s="215"/>
      <c r="AW642" s="215"/>
      <c r="AX642" s="28"/>
      <c r="AY642" s="140"/>
      <c r="AZ642" s="28"/>
      <c r="BA642" s="140"/>
      <c r="BB642" s="140"/>
      <c r="BC642" s="140"/>
      <c r="BD642" s="140"/>
      <c r="BE642" s="140"/>
      <c r="BF642" s="140"/>
      <c r="BG642" s="140"/>
      <c r="BH642" s="140"/>
      <c r="BI642" s="140"/>
      <c r="BJ642" s="140"/>
      <c r="BK642" s="140"/>
      <c r="BL642" s="140"/>
      <c r="BM642" s="140"/>
      <c r="BN642" s="140"/>
      <c r="BO642" s="140"/>
      <c r="BP642" s="140"/>
      <c r="BQ642" s="140"/>
      <c r="BR642" s="140"/>
      <c r="BS642" s="140"/>
      <c r="BT642" s="140"/>
      <c r="BU642" s="140"/>
      <c r="BV642" s="140"/>
      <c r="BW642" s="140"/>
      <c r="BX642" s="140"/>
      <c r="BY642" s="140"/>
      <c r="BZ642" s="140"/>
      <c r="CA642" s="140"/>
      <c r="CB642" s="140"/>
      <c r="CC642" s="140"/>
      <c r="CD642" s="140"/>
      <c r="CE642" s="140"/>
      <c r="CF642" s="140"/>
      <c r="CG642" s="140"/>
      <c r="CH642" s="140"/>
      <c r="CI642" s="140"/>
      <c r="CJ642" s="140"/>
      <c r="CK642" s="140"/>
      <c r="CL642" s="140"/>
      <c r="CM642" s="140"/>
      <c r="CN642" s="140"/>
      <c r="CO642" s="140"/>
      <c r="CP642" s="140"/>
      <c r="CQ642" s="140"/>
      <c r="CR642" s="140"/>
      <c r="CS642" s="140"/>
      <c r="CT642" s="140"/>
      <c r="CU642" s="140"/>
      <c r="CV642" s="140"/>
      <c r="CW642" s="140"/>
      <c r="CX642" s="140"/>
      <c r="CY642" s="103">
        <f t="shared" si="46"/>
        <v>0</v>
      </c>
      <c r="CZ642" s="78"/>
    </row>
    <row r="643" spans="1:104" x14ac:dyDescent="0.2">
      <c r="A643" s="26"/>
      <c r="B643" s="123">
        <f t="shared" si="47"/>
        <v>634</v>
      </c>
      <c r="C643" s="107"/>
      <c r="D643" s="111"/>
      <c r="F643" s="108"/>
      <c r="G643" s="120"/>
      <c r="H643" s="101">
        <f t="shared" si="45"/>
        <v>0</v>
      </c>
      <c r="I643" s="113"/>
      <c r="J643" s="113"/>
      <c r="K643" s="113"/>
      <c r="L643" s="113"/>
      <c r="M643" s="113"/>
      <c r="N643" s="113"/>
      <c r="O643" s="113"/>
      <c r="P643" s="27"/>
      <c r="Q643" s="113"/>
      <c r="R643" s="113"/>
      <c r="S643" s="113"/>
      <c r="T643" s="113"/>
      <c r="U643" s="113"/>
      <c r="V643" s="113"/>
      <c r="W643" s="113"/>
      <c r="X643" s="28"/>
      <c r="Y643" s="221"/>
      <c r="Z643" s="221"/>
      <c r="AA643" s="221"/>
      <c r="AB643" s="221"/>
      <c r="AC643" s="221"/>
      <c r="AD643" s="221"/>
      <c r="AE643" s="221"/>
      <c r="AF643" s="28"/>
      <c r="AG643" s="221"/>
      <c r="AH643" s="221"/>
      <c r="AI643" s="221"/>
      <c r="AJ643" s="221"/>
      <c r="AK643" s="221"/>
      <c r="AL643" s="221"/>
      <c r="AM643" s="221"/>
      <c r="AN643" s="28"/>
      <c r="AO643" s="141"/>
      <c r="AP643" s="141"/>
      <c r="AQ643" s="141"/>
      <c r="AR643" s="79" t="str">
        <f t="shared" si="44"/>
        <v/>
      </c>
      <c r="AS643" s="139"/>
      <c r="AT643" s="139"/>
      <c r="AU643" s="28"/>
      <c r="AV643" s="215"/>
      <c r="AW643" s="215"/>
      <c r="AX643" s="28"/>
      <c r="AY643" s="140"/>
      <c r="AZ643" s="28"/>
      <c r="BA643" s="140"/>
      <c r="BB643" s="140"/>
      <c r="BC643" s="140"/>
      <c r="BD643" s="140"/>
      <c r="BE643" s="140"/>
      <c r="BF643" s="140"/>
      <c r="BG643" s="140"/>
      <c r="BH643" s="140"/>
      <c r="BI643" s="140"/>
      <c r="BJ643" s="140"/>
      <c r="BK643" s="140"/>
      <c r="BL643" s="140"/>
      <c r="BM643" s="140"/>
      <c r="BN643" s="140"/>
      <c r="BO643" s="140"/>
      <c r="BP643" s="140"/>
      <c r="BQ643" s="140"/>
      <c r="BR643" s="140"/>
      <c r="BS643" s="140"/>
      <c r="BT643" s="140"/>
      <c r="BU643" s="140"/>
      <c r="BV643" s="140"/>
      <c r="BW643" s="140"/>
      <c r="BX643" s="140"/>
      <c r="BY643" s="140"/>
      <c r="BZ643" s="140"/>
      <c r="CA643" s="140"/>
      <c r="CB643" s="140"/>
      <c r="CC643" s="140"/>
      <c r="CD643" s="140"/>
      <c r="CE643" s="140"/>
      <c r="CF643" s="140"/>
      <c r="CG643" s="140"/>
      <c r="CH643" s="140"/>
      <c r="CI643" s="140"/>
      <c r="CJ643" s="140"/>
      <c r="CK643" s="140"/>
      <c r="CL643" s="140"/>
      <c r="CM643" s="140"/>
      <c r="CN643" s="140"/>
      <c r="CO643" s="140"/>
      <c r="CP643" s="140"/>
      <c r="CQ643" s="140"/>
      <c r="CR643" s="140"/>
      <c r="CS643" s="140"/>
      <c r="CT643" s="140"/>
      <c r="CU643" s="140"/>
      <c r="CV643" s="140"/>
      <c r="CW643" s="140"/>
      <c r="CX643" s="140"/>
      <c r="CY643" s="103">
        <f t="shared" si="46"/>
        <v>0</v>
      </c>
      <c r="CZ643" s="78"/>
    </row>
    <row r="644" spans="1:104" x14ac:dyDescent="0.2">
      <c r="A644" s="26"/>
      <c r="B644" s="123">
        <f t="shared" si="47"/>
        <v>635</v>
      </c>
      <c r="C644" s="107"/>
      <c r="D644" s="111"/>
      <c r="F644" s="108"/>
      <c r="G644" s="120"/>
      <c r="H644" s="101">
        <f t="shared" si="45"/>
        <v>0</v>
      </c>
      <c r="I644" s="113"/>
      <c r="J644" s="113"/>
      <c r="K644" s="113"/>
      <c r="L644" s="113"/>
      <c r="M644" s="113"/>
      <c r="N644" s="113"/>
      <c r="O644" s="113"/>
      <c r="P644" s="27"/>
      <c r="Q644" s="113"/>
      <c r="R644" s="113"/>
      <c r="S644" s="113"/>
      <c r="T644" s="113"/>
      <c r="U644" s="113"/>
      <c r="V644" s="113"/>
      <c r="W644" s="113"/>
      <c r="X644" s="28"/>
      <c r="Y644" s="221"/>
      <c r="Z644" s="221"/>
      <c r="AA644" s="221"/>
      <c r="AB644" s="221"/>
      <c r="AC644" s="221"/>
      <c r="AD644" s="221"/>
      <c r="AE644" s="221"/>
      <c r="AF644" s="28"/>
      <c r="AG644" s="221"/>
      <c r="AH644" s="221"/>
      <c r="AI644" s="221"/>
      <c r="AJ644" s="221"/>
      <c r="AK644" s="221"/>
      <c r="AL644" s="221"/>
      <c r="AM644" s="221"/>
      <c r="AN644" s="28"/>
      <c r="AO644" s="141"/>
      <c r="AP644" s="141"/>
      <c r="AQ644" s="141"/>
      <c r="AR644" s="79" t="str">
        <f t="shared" si="44"/>
        <v/>
      </c>
      <c r="AS644" s="139"/>
      <c r="AT644" s="139"/>
      <c r="AU644" s="28"/>
      <c r="AV644" s="215"/>
      <c r="AW644" s="215"/>
      <c r="AX644" s="28"/>
      <c r="AY644" s="140"/>
      <c r="AZ644" s="28"/>
      <c r="BA644" s="140"/>
      <c r="BB644" s="140"/>
      <c r="BC644" s="140"/>
      <c r="BD644" s="140"/>
      <c r="BE644" s="140"/>
      <c r="BF644" s="140"/>
      <c r="BG644" s="140"/>
      <c r="BH644" s="140"/>
      <c r="BI644" s="140"/>
      <c r="BJ644" s="140"/>
      <c r="BK644" s="140"/>
      <c r="BL644" s="140"/>
      <c r="BM644" s="140"/>
      <c r="BN644" s="140"/>
      <c r="BO644" s="140"/>
      <c r="BP644" s="140"/>
      <c r="BQ644" s="140"/>
      <c r="BR644" s="140"/>
      <c r="BS644" s="140"/>
      <c r="BT644" s="140"/>
      <c r="BU644" s="140"/>
      <c r="BV644" s="140"/>
      <c r="BW644" s="140"/>
      <c r="BX644" s="140"/>
      <c r="BY644" s="140"/>
      <c r="BZ644" s="140"/>
      <c r="CA644" s="140"/>
      <c r="CB644" s="140"/>
      <c r="CC644" s="140"/>
      <c r="CD644" s="140"/>
      <c r="CE644" s="140"/>
      <c r="CF644" s="140"/>
      <c r="CG644" s="140"/>
      <c r="CH644" s="140"/>
      <c r="CI644" s="140"/>
      <c r="CJ644" s="140"/>
      <c r="CK644" s="140"/>
      <c r="CL644" s="140"/>
      <c r="CM644" s="140"/>
      <c r="CN644" s="140"/>
      <c r="CO644" s="140"/>
      <c r="CP644" s="140"/>
      <c r="CQ644" s="140"/>
      <c r="CR644" s="140"/>
      <c r="CS644" s="140"/>
      <c r="CT644" s="140"/>
      <c r="CU644" s="140"/>
      <c r="CV644" s="140"/>
      <c r="CW644" s="140"/>
      <c r="CX644" s="140"/>
      <c r="CY644" s="103">
        <f t="shared" si="46"/>
        <v>0</v>
      </c>
      <c r="CZ644" s="78"/>
    </row>
    <row r="645" spans="1:104" x14ac:dyDescent="0.2">
      <c r="A645" s="26"/>
      <c r="B645" s="123">
        <f t="shared" si="47"/>
        <v>636</v>
      </c>
      <c r="C645" s="107"/>
      <c r="D645" s="111"/>
      <c r="F645" s="108"/>
      <c r="G645" s="120"/>
      <c r="H645" s="101">
        <f t="shared" si="45"/>
        <v>0</v>
      </c>
      <c r="I645" s="113"/>
      <c r="J645" s="113"/>
      <c r="K645" s="113"/>
      <c r="L645" s="113"/>
      <c r="M645" s="113"/>
      <c r="N645" s="113"/>
      <c r="O645" s="113"/>
      <c r="P645" s="27"/>
      <c r="Q645" s="113"/>
      <c r="R645" s="113"/>
      <c r="S645" s="113"/>
      <c r="T645" s="113"/>
      <c r="U645" s="113"/>
      <c r="V645" s="113"/>
      <c r="W645" s="113"/>
      <c r="X645" s="28"/>
      <c r="Y645" s="221"/>
      <c r="Z645" s="221"/>
      <c r="AA645" s="221"/>
      <c r="AB645" s="221"/>
      <c r="AC645" s="221"/>
      <c r="AD645" s="221"/>
      <c r="AE645" s="221"/>
      <c r="AF645" s="28"/>
      <c r="AG645" s="221"/>
      <c r="AH645" s="221"/>
      <c r="AI645" s="221"/>
      <c r="AJ645" s="221"/>
      <c r="AK645" s="221"/>
      <c r="AL645" s="221"/>
      <c r="AM645" s="221"/>
      <c r="AN645" s="28"/>
      <c r="AO645" s="141"/>
      <c r="AP645" s="141"/>
      <c r="AQ645" s="141"/>
      <c r="AR645" s="79" t="str">
        <f t="shared" si="44"/>
        <v/>
      </c>
      <c r="AS645" s="139"/>
      <c r="AT645" s="139"/>
      <c r="AU645" s="28"/>
      <c r="AV645" s="215"/>
      <c r="AW645" s="215"/>
      <c r="AX645" s="28"/>
      <c r="AY645" s="140"/>
      <c r="AZ645" s="28"/>
      <c r="BA645" s="140"/>
      <c r="BB645" s="140"/>
      <c r="BC645" s="140"/>
      <c r="BD645" s="140"/>
      <c r="BE645" s="140"/>
      <c r="BF645" s="140"/>
      <c r="BG645" s="140"/>
      <c r="BH645" s="140"/>
      <c r="BI645" s="140"/>
      <c r="BJ645" s="140"/>
      <c r="BK645" s="140"/>
      <c r="BL645" s="140"/>
      <c r="BM645" s="140"/>
      <c r="BN645" s="140"/>
      <c r="BO645" s="140"/>
      <c r="BP645" s="140"/>
      <c r="BQ645" s="140"/>
      <c r="BR645" s="140"/>
      <c r="BS645" s="140"/>
      <c r="BT645" s="140"/>
      <c r="BU645" s="140"/>
      <c r="BV645" s="140"/>
      <c r="BW645" s="140"/>
      <c r="BX645" s="140"/>
      <c r="BY645" s="140"/>
      <c r="BZ645" s="140"/>
      <c r="CA645" s="140"/>
      <c r="CB645" s="140"/>
      <c r="CC645" s="140"/>
      <c r="CD645" s="140"/>
      <c r="CE645" s="140"/>
      <c r="CF645" s="140"/>
      <c r="CG645" s="140"/>
      <c r="CH645" s="140"/>
      <c r="CI645" s="140"/>
      <c r="CJ645" s="140"/>
      <c r="CK645" s="140"/>
      <c r="CL645" s="140"/>
      <c r="CM645" s="140"/>
      <c r="CN645" s="140"/>
      <c r="CO645" s="140"/>
      <c r="CP645" s="140"/>
      <c r="CQ645" s="140"/>
      <c r="CR645" s="140"/>
      <c r="CS645" s="140"/>
      <c r="CT645" s="140"/>
      <c r="CU645" s="140"/>
      <c r="CV645" s="140"/>
      <c r="CW645" s="140"/>
      <c r="CX645" s="140"/>
      <c r="CY645" s="103">
        <f t="shared" si="46"/>
        <v>0</v>
      </c>
      <c r="CZ645" s="78"/>
    </row>
    <row r="646" spans="1:104" x14ac:dyDescent="0.2">
      <c r="A646" s="26"/>
      <c r="B646" s="123">
        <f t="shared" si="47"/>
        <v>637</v>
      </c>
      <c r="C646" s="107"/>
      <c r="D646" s="111"/>
      <c r="F646" s="108"/>
      <c r="G646" s="120"/>
      <c r="H646" s="101">
        <f t="shared" si="45"/>
        <v>0</v>
      </c>
      <c r="I646" s="113"/>
      <c r="J646" s="113"/>
      <c r="K646" s="113"/>
      <c r="L646" s="113"/>
      <c r="M646" s="113"/>
      <c r="N646" s="113"/>
      <c r="O646" s="113"/>
      <c r="P646" s="27"/>
      <c r="Q646" s="113"/>
      <c r="R646" s="113"/>
      <c r="S646" s="113"/>
      <c r="T646" s="113"/>
      <c r="U646" s="113"/>
      <c r="V646" s="113"/>
      <c r="W646" s="113"/>
      <c r="X646" s="28"/>
      <c r="Y646" s="221"/>
      <c r="Z646" s="221"/>
      <c r="AA646" s="221"/>
      <c r="AB646" s="221"/>
      <c r="AC646" s="221"/>
      <c r="AD646" s="221"/>
      <c r="AE646" s="221"/>
      <c r="AF646" s="28"/>
      <c r="AG646" s="221"/>
      <c r="AH646" s="221"/>
      <c r="AI646" s="221"/>
      <c r="AJ646" s="221"/>
      <c r="AK646" s="221"/>
      <c r="AL646" s="221"/>
      <c r="AM646" s="221"/>
      <c r="AN646" s="28"/>
      <c r="AO646" s="141"/>
      <c r="AP646" s="141"/>
      <c r="AQ646" s="141"/>
      <c r="AR646" s="79" t="str">
        <f t="shared" si="44"/>
        <v/>
      </c>
      <c r="AS646" s="139"/>
      <c r="AT646" s="139"/>
      <c r="AU646" s="28"/>
      <c r="AV646" s="215"/>
      <c r="AW646" s="215"/>
      <c r="AX646" s="28"/>
      <c r="AY646" s="140"/>
      <c r="AZ646" s="28"/>
      <c r="BA646" s="140"/>
      <c r="BB646" s="140"/>
      <c r="BC646" s="140"/>
      <c r="BD646" s="140"/>
      <c r="BE646" s="140"/>
      <c r="BF646" s="140"/>
      <c r="BG646" s="140"/>
      <c r="BH646" s="140"/>
      <c r="BI646" s="140"/>
      <c r="BJ646" s="140"/>
      <c r="BK646" s="140"/>
      <c r="BL646" s="140"/>
      <c r="BM646" s="140"/>
      <c r="BN646" s="140"/>
      <c r="BO646" s="140"/>
      <c r="BP646" s="140"/>
      <c r="BQ646" s="140"/>
      <c r="BR646" s="140"/>
      <c r="BS646" s="140"/>
      <c r="BT646" s="140"/>
      <c r="BU646" s="140"/>
      <c r="BV646" s="140"/>
      <c r="BW646" s="140"/>
      <c r="BX646" s="140"/>
      <c r="BY646" s="140"/>
      <c r="BZ646" s="140"/>
      <c r="CA646" s="140"/>
      <c r="CB646" s="140"/>
      <c r="CC646" s="140"/>
      <c r="CD646" s="140"/>
      <c r="CE646" s="140"/>
      <c r="CF646" s="140"/>
      <c r="CG646" s="140"/>
      <c r="CH646" s="140"/>
      <c r="CI646" s="140"/>
      <c r="CJ646" s="140"/>
      <c r="CK646" s="140"/>
      <c r="CL646" s="140"/>
      <c r="CM646" s="140"/>
      <c r="CN646" s="140"/>
      <c r="CO646" s="140"/>
      <c r="CP646" s="140"/>
      <c r="CQ646" s="140"/>
      <c r="CR646" s="140"/>
      <c r="CS646" s="140"/>
      <c r="CT646" s="140"/>
      <c r="CU646" s="140"/>
      <c r="CV646" s="140"/>
      <c r="CW646" s="140"/>
      <c r="CX646" s="140"/>
      <c r="CY646" s="103">
        <f t="shared" si="46"/>
        <v>0</v>
      </c>
      <c r="CZ646" s="78"/>
    </row>
    <row r="647" spans="1:104" x14ac:dyDescent="0.2">
      <c r="A647" s="26"/>
      <c r="B647" s="123">
        <f t="shared" si="47"/>
        <v>638</v>
      </c>
      <c r="C647" s="107"/>
      <c r="D647" s="111"/>
      <c r="F647" s="108"/>
      <c r="G647" s="120"/>
      <c r="H647" s="101">
        <f t="shared" si="45"/>
        <v>0</v>
      </c>
      <c r="I647" s="113"/>
      <c r="J647" s="113"/>
      <c r="K647" s="113"/>
      <c r="L647" s="113"/>
      <c r="M647" s="113"/>
      <c r="N647" s="113"/>
      <c r="O647" s="113"/>
      <c r="P647" s="27"/>
      <c r="Q647" s="113"/>
      <c r="R647" s="113"/>
      <c r="S647" s="113"/>
      <c r="T647" s="113"/>
      <c r="U647" s="113"/>
      <c r="V647" s="113"/>
      <c r="W647" s="113"/>
      <c r="X647" s="28"/>
      <c r="Y647" s="221"/>
      <c r="Z647" s="221"/>
      <c r="AA647" s="221"/>
      <c r="AB647" s="221"/>
      <c r="AC647" s="221"/>
      <c r="AD647" s="221"/>
      <c r="AE647" s="221"/>
      <c r="AF647" s="28"/>
      <c r="AG647" s="221"/>
      <c r="AH647" s="221"/>
      <c r="AI647" s="221"/>
      <c r="AJ647" s="221"/>
      <c r="AK647" s="221"/>
      <c r="AL647" s="221"/>
      <c r="AM647" s="221"/>
      <c r="AN647" s="28"/>
      <c r="AO647" s="141"/>
      <c r="AP647" s="141"/>
      <c r="AQ647" s="141"/>
      <c r="AR647" s="79" t="str">
        <f t="shared" si="44"/>
        <v/>
      </c>
      <c r="AS647" s="139"/>
      <c r="AT647" s="139"/>
      <c r="AU647" s="28"/>
      <c r="AV647" s="215"/>
      <c r="AW647" s="215"/>
      <c r="AX647" s="28"/>
      <c r="AY647" s="140"/>
      <c r="AZ647" s="28"/>
      <c r="BA647" s="140"/>
      <c r="BB647" s="140"/>
      <c r="BC647" s="140"/>
      <c r="BD647" s="140"/>
      <c r="BE647" s="140"/>
      <c r="BF647" s="140"/>
      <c r="BG647" s="140"/>
      <c r="BH647" s="140"/>
      <c r="BI647" s="140"/>
      <c r="BJ647" s="140"/>
      <c r="BK647" s="140"/>
      <c r="BL647" s="140"/>
      <c r="BM647" s="140"/>
      <c r="BN647" s="140"/>
      <c r="BO647" s="140"/>
      <c r="BP647" s="140"/>
      <c r="BQ647" s="140"/>
      <c r="BR647" s="140"/>
      <c r="BS647" s="140"/>
      <c r="BT647" s="140"/>
      <c r="BU647" s="140"/>
      <c r="BV647" s="140"/>
      <c r="BW647" s="140"/>
      <c r="BX647" s="140"/>
      <c r="BY647" s="140"/>
      <c r="BZ647" s="140"/>
      <c r="CA647" s="140"/>
      <c r="CB647" s="140"/>
      <c r="CC647" s="140"/>
      <c r="CD647" s="140"/>
      <c r="CE647" s="140"/>
      <c r="CF647" s="140"/>
      <c r="CG647" s="140"/>
      <c r="CH647" s="140"/>
      <c r="CI647" s="140"/>
      <c r="CJ647" s="140"/>
      <c r="CK647" s="140"/>
      <c r="CL647" s="140"/>
      <c r="CM647" s="140"/>
      <c r="CN647" s="140"/>
      <c r="CO647" s="140"/>
      <c r="CP647" s="140"/>
      <c r="CQ647" s="140"/>
      <c r="CR647" s="140"/>
      <c r="CS647" s="140"/>
      <c r="CT647" s="140"/>
      <c r="CU647" s="140"/>
      <c r="CV647" s="140"/>
      <c r="CW647" s="140"/>
      <c r="CX647" s="140"/>
      <c r="CY647" s="103">
        <f t="shared" si="46"/>
        <v>0</v>
      </c>
      <c r="CZ647" s="78"/>
    </row>
    <row r="648" spans="1:104" x14ac:dyDescent="0.2">
      <c r="A648" s="26"/>
      <c r="B648" s="123">
        <f t="shared" si="47"/>
        <v>639</v>
      </c>
      <c r="C648" s="107"/>
      <c r="D648" s="111"/>
      <c r="F648" s="108"/>
      <c r="G648" s="120"/>
      <c r="H648" s="101">
        <f t="shared" si="45"/>
        <v>0</v>
      </c>
      <c r="I648" s="113"/>
      <c r="J648" s="113"/>
      <c r="K648" s="113"/>
      <c r="L648" s="113"/>
      <c r="M648" s="113"/>
      <c r="N648" s="113"/>
      <c r="O648" s="113"/>
      <c r="P648" s="27"/>
      <c r="Q648" s="113"/>
      <c r="R648" s="113"/>
      <c r="S648" s="113"/>
      <c r="T648" s="113"/>
      <c r="U648" s="113"/>
      <c r="V648" s="113"/>
      <c r="W648" s="113"/>
      <c r="X648" s="28"/>
      <c r="Y648" s="221"/>
      <c r="Z648" s="221"/>
      <c r="AA648" s="221"/>
      <c r="AB648" s="221"/>
      <c r="AC648" s="221"/>
      <c r="AD648" s="221"/>
      <c r="AE648" s="221"/>
      <c r="AF648" s="28"/>
      <c r="AG648" s="221"/>
      <c r="AH648" s="221"/>
      <c r="AI648" s="221"/>
      <c r="AJ648" s="221"/>
      <c r="AK648" s="221"/>
      <c r="AL648" s="221"/>
      <c r="AM648" s="221"/>
      <c r="AN648" s="28"/>
      <c r="AO648" s="141"/>
      <c r="AP648" s="141"/>
      <c r="AQ648" s="141"/>
      <c r="AR648" s="79" t="str">
        <f t="shared" si="44"/>
        <v/>
      </c>
      <c r="AS648" s="139"/>
      <c r="AT648" s="139"/>
      <c r="AU648" s="28"/>
      <c r="AV648" s="215"/>
      <c r="AW648" s="215"/>
      <c r="AX648" s="28"/>
      <c r="AY648" s="140"/>
      <c r="AZ648" s="28"/>
      <c r="BA648" s="140"/>
      <c r="BB648" s="140"/>
      <c r="BC648" s="140"/>
      <c r="BD648" s="140"/>
      <c r="BE648" s="140"/>
      <c r="BF648" s="140"/>
      <c r="BG648" s="140"/>
      <c r="BH648" s="140"/>
      <c r="BI648" s="140"/>
      <c r="BJ648" s="140"/>
      <c r="BK648" s="140"/>
      <c r="BL648" s="140"/>
      <c r="BM648" s="140"/>
      <c r="BN648" s="140"/>
      <c r="BO648" s="140"/>
      <c r="BP648" s="140"/>
      <c r="BQ648" s="140"/>
      <c r="BR648" s="140"/>
      <c r="BS648" s="140"/>
      <c r="BT648" s="140"/>
      <c r="BU648" s="140"/>
      <c r="BV648" s="140"/>
      <c r="BW648" s="140"/>
      <c r="BX648" s="140"/>
      <c r="BY648" s="140"/>
      <c r="BZ648" s="140"/>
      <c r="CA648" s="140"/>
      <c r="CB648" s="140"/>
      <c r="CC648" s="140"/>
      <c r="CD648" s="140"/>
      <c r="CE648" s="140"/>
      <c r="CF648" s="140"/>
      <c r="CG648" s="140"/>
      <c r="CH648" s="140"/>
      <c r="CI648" s="140"/>
      <c r="CJ648" s="140"/>
      <c r="CK648" s="140"/>
      <c r="CL648" s="140"/>
      <c r="CM648" s="140"/>
      <c r="CN648" s="140"/>
      <c r="CO648" s="140"/>
      <c r="CP648" s="140"/>
      <c r="CQ648" s="140"/>
      <c r="CR648" s="140"/>
      <c r="CS648" s="140"/>
      <c r="CT648" s="140"/>
      <c r="CU648" s="140"/>
      <c r="CV648" s="140"/>
      <c r="CW648" s="140"/>
      <c r="CX648" s="140"/>
      <c r="CY648" s="103">
        <f t="shared" si="46"/>
        <v>0</v>
      </c>
      <c r="CZ648" s="78"/>
    </row>
    <row r="649" spans="1:104" x14ac:dyDescent="0.2">
      <c r="A649" s="26"/>
      <c r="B649" s="123">
        <f t="shared" si="47"/>
        <v>640</v>
      </c>
      <c r="C649" s="107"/>
      <c r="D649" s="111"/>
      <c r="F649" s="108"/>
      <c r="G649" s="120"/>
      <c r="H649" s="101">
        <f t="shared" si="45"/>
        <v>0</v>
      </c>
      <c r="I649" s="113"/>
      <c r="J649" s="113"/>
      <c r="K649" s="113"/>
      <c r="L649" s="113"/>
      <c r="M649" s="113"/>
      <c r="N649" s="113"/>
      <c r="O649" s="113"/>
      <c r="P649" s="27"/>
      <c r="Q649" s="113"/>
      <c r="R649" s="113"/>
      <c r="S649" s="113"/>
      <c r="T649" s="113"/>
      <c r="U649" s="113"/>
      <c r="V649" s="113"/>
      <c r="W649" s="113"/>
      <c r="X649" s="28"/>
      <c r="Y649" s="221"/>
      <c r="Z649" s="221"/>
      <c r="AA649" s="221"/>
      <c r="AB649" s="221"/>
      <c r="AC649" s="221"/>
      <c r="AD649" s="221"/>
      <c r="AE649" s="221"/>
      <c r="AF649" s="28"/>
      <c r="AG649" s="221"/>
      <c r="AH649" s="221"/>
      <c r="AI649" s="221"/>
      <c r="AJ649" s="221"/>
      <c r="AK649" s="221"/>
      <c r="AL649" s="221"/>
      <c r="AM649" s="221"/>
      <c r="AN649" s="28"/>
      <c r="AO649" s="141"/>
      <c r="AP649" s="141"/>
      <c r="AQ649" s="141"/>
      <c r="AR649" s="79" t="str">
        <f t="shared" si="44"/>
        <v/>
      </c>
      <c r="AS649" s="139"/>
      <c r="AT649" s="139"/>
      <c r="AU649" s="28"/>
      <c r="AV649" s="215"/>
      <c r="AW649" s="215"/>
      <c r="AX649" s="28"/>
      <c r="AY649" s="140"/>
      <c r="AZ649" s="28"/>
      <c r="BA649" s="140"/>
      <c r="BB649" s="140"/>
      <c r="BC649" s="140"/>
      <c r="BD649" s="140"/>
      <c r="BE649" s="140"/>
      <c r="BF649" s="140"/>
      <c r="BG649" s="140"/>
      <c r="BH649" s="140"/>
      <c r="BI649" s="140"/>
      <c r="BJ649" s="140"/>
      <c r="BK649" s="140"/>
      <c r="BL649" s="140"/>
      <c r="BM649" s="140"/>
      <c r="BN649" s="140"/>
      <c r="BO649" s="140"/>
      <c r="BP649" s="140"/>
      <c r="BQ649" s="140"/>
      <c r="BR649" s="140"/>
      <c r="BS649" s="140"/>
      <c r="BT649" s="140"/>
      <c r="BU649" s="140"/>
      <c r="BV649" s="140"/>
      <c r="BW649" s="140"/>
      <c r="BX649" s="140"/>
      <c r="BY649" s="140"/>
      <c r="BZ649" s="140"/>
      <c r="CA649" s="140"/>
      <c r="CB649" s="140"/>
      <c r="CC649" s="140"/>
      <c r="CD649" s="140"/>
      <c r="CE649" s="140"/>
      <c r="CF649" s="140"/>
      <c r="CG649" s="140"/>
      <c r="CH649" s="140"/>
      <c r="CI649" s="140"/>
      <c r="CJ649" s="140"/>
      <c r="CK649" s="140"/>
      <c r="CL649" s="140"/>
      <c r="CM649" s="140"/>
      <c r="CN649" s="140"/>
      <c r="CO649" s="140"/>
      <c r="CP649" s="140"/>
      <c r="CQ649" s="140"/>
      <c r="CR649" s="140"/>
      <c r="CS649" s="140"/>
      <c r="CT649" s="140"/>
      <c r="CU649" s="140"/>
      <c r="CV649" s="140"/>
      <c r="CW649" s="140"/>
      <c r="CX649" s="140"/>
      <c r="CY649" s="103">
        <f t="shared" si="46"/>
        <v>0</v>
      </c>
      <c r="CZ649" s="78"/>
    </row>
    <row r="650" spans="1:104" x14ac:dyDescent="0.2">
      <c r="A650" s="26"/>
      <c r="B650" s="123">
        <f t="shared" si="47"/>
        <v>641</v>
      </c>
      <c r="C650" s="107"/>
      <c r="D650" s="111"/>
      <c r="F650" s="108"/>
      <c r="G650" s="120"/>
      <c r="H650" s="101">
        <f t="shared" si="45"/>
        <v>0</v>
      </c>
      <c r="I650" s="113"/>
      <c r="J650" s="113"/>
      <c r="K650" s="113"/>
      <c r="L650" s="113"/>
      <c r="M650" s="113"/>
      <c r="N650" s="113"/>
      <c r="O650" s="113"/>
      <c r="P650" s="27"/>
      <c r="Q650" s="113"/>
      <c r="R650" s="113"/>
      <c r="S650" s="113"/>
      <c r="T650" s="113"/>
      <c r="U650" s="113"/>
      <c r="V650" s="113"/>
      <c r="W650" s="113"/>
      <c r="X650" s="28"/>
      <c r="Y650" s="221"/>
      <c r="Z650" s="221"/>
      <c r="AA650" s="221"/>
      <c r="AB650" s="221"/>
      <c r="AC650" s="221"/>
      <c r="AD650" s="221"/>
      <c r="AE650" s="221"/>
      <c r="AF650" s="28"/>
      <c r="AG650" s="221"/>
      <c r="AH650" s="221"/>
      <c r="AI650" s="221"/>
      <c r="AJ650" s="221"/>
      <c r="AK650" s="221"/>
      <c r="AL650" s="221"/>
      <c r="AM650" s="221"/>
      <c r="AN650" s="28"/>
      <c r="AO650" s="141"/>
      <c r="AP650" s="141"/>
      <c r="AQ650" s="141"/>
      <c r="AR650" s="79" t="str">
        <f t="shared" ref="AR650:AR713" si="48">IF(SUM(AO650:AQ650,I650:O650)=0,"",IF(SUM(AO650:AQ650)=1,"",1))</f>
        <v/>
      </c>
      <c r="AS650" s="139"/>
      <c r="AT650" s="139"/>
      <c r="AU650" s="28"/>
      <c r="AV650" s="215"/>
      <c r="AW650" s="215"/>
      <c r="AX650" s="28"/>
      <c r="AY650" s="140"/>
      <c r="AZ650" s="28"/>
      <c r="BA650" s="140"/>
      <c r="BB650" s="140"/>
      <c r="BC650" s="140"/>
      <c r="BD650" s="140"/>
      <c r="BE650" s="140"/>
      <c r="BF650" s="140"/>
      <c r="BG650" s="140"/>
      <c r="BH650" s="140"/>
      <c r="BI650" s="140"/>
      <c r="BJ650" s="140"/>
      <c r="BK650" s="140"/>
      <c r="BL650" s="140"/>
      <c r="BM650" s="140"/>
      <c r="BN650" s="140"/>
      <c r="BO650" s="140"/>
      <c r="BP650" s="140"/>
      <c r="BQ650" s="140"/>
      <c r="BR650" s="140"/>
      <c r="BS650" s="140"/>
      <c r="BT650" s="140"/>
      <c r="BU650" s="140"/>
      <c r="BV650" s="140"/>
      <c r="BW650" s="140"/>
      <c r="BX650" s="140"/>
      <c r="BY650" s="140"/>
      <c r="BZ650" s="140"/>
      <c r="CA650" s="140"/>
      <c r="CB650" s="140"/>
      <c r="CC650" s="140"/>
      <c r="CD650" s="140"/>
      <c r="CE650" s="140"/>
      <c r="CF650" s="140"/>
      <c r="CG650" s="140"/>
      <c r="CH650" s="140"/>
      <c r="CI650" s="140"/>
      <c r="CJ650" s="140"/>
      <c r="CK650" s="140"/>
      <c r="CL650" s="140"/>
      <c r="CM650" s="140"/>
      <c r="CN650" s="140"/>
      <c r="CO650" s="140"/>
      <c r="CP650" s="140"/>
      <c r="CQ650" s="140"/>
      <c r="CR650" s="140"/>
      <c r="CS650" s="140"/>
      <c r="CT650" s="140"/>
      <c r="CU650" s="140"/>
      <c r="CV650" s="140"/>
      <c r="CW650" s="140"/>
      <c r="CX650" s="140"/>
      <c r="CY650" s="103">
        <f t="shared" si="46"/>
        <v>0</v>
      </c>
      <c r="CZ650" s="78"/>
    </row>
    <row r="651" spans="1:104" x14ac:dyDescent="0.2">
      <c r="A651" s="26"/>
      <c r="B651" s="123">
        <f t="shared" si="47"/>
        <v>642</v>
      </c>
      <c r="C651" s="107"/>
      <c r="D651" s="111"/>
      <c r="F651" s="108"/>
      <c r="G651" s="120"/>
      <c r="H651" s="101">
        <f t="shared" ref="H651:H714" si="49">IF(LEN(C651)&gt;0,ISTEXT(F651)-1,0)</f>
        <v>0</v>
      </c>
      <c r="I651" s="113"/>
      <c r="J651" s="113"/>
      <c r="K651" s="113"/>
      <c r="L651" s="113"/>
      <c r="M651" s="113"/>
      <c r="N651" s="113"/>
      <c r="O651" s="113"/>
      <c r="P651" s="27"/>
      <c r="Q651" s="113"/>
      <c r="R651" s="113"/>
      <c r="S651" s="113"/>
      <c r="T651" s="113"/>
      <c r="U651" s="113"/>
      <c r="V651" s="113"/>
      <c r="W651" s="113"/>
      <c r="X651" s="28"/>
      <c r="Y651" s="221"/>
      <c r="Z651" s="221"/>
      <c r="AA651" s="221"/>
      <c r="AB651" s="221"/>
      <c r="AC651" s="221"/>
      <c r="AD651" s="221"/>
      <c r="AE651" s="221"/>
      <c r="AF651" s="28"/>
      <c r="AG651" s="221"/>
      <c r="AH651" s="221"/>
      <c r="AI651" s="221"/>
      <c r="AJ651" s="221"/>
      <c r="AK651" s="221"/>
      <c r="AL651" s="221"/>
      <c r="AM651" s="221"/>
      <c r="AN651" s="28"/>
      <c r="AO651" s="141"/>
      <c r="AP651" s="141"/>
      <c r="AQ651" s="141"/>
      <c r="AR651" s="79" t="str">
        <f t="shared" si="48"/>
        <v/>
      </c>
      <c r="AS651" s="139"/>
      <c r="AT651" s="139"/>
      <c r="AU651" s="28"/>
      <c r="AV651" s="215"/>
      <c r="AW651" s="215"/>
      <c r="AX651" s="28"/>
      <c r="AY651" s="140"/>
      <c r="AZ651" s="28"/>
      <c r="BA651" s="140"/>
      <c r="BB651" s="140"/>
      <c r="BC651" s="140"/>
      <c r="BD651" s="140"/>
      <c r="BE651" s="140"/>
      <c r="BF651" s="140"/>
      <c r="BG651" s="140"/>
      <c r="BH651" s="140"/>
      <c r="BI651" s="140"/>
      <c r="BJ651" s="140"/>
      <c r="BK651" s="140"/>
      <c r="BL651" s="140"/>
      <c r="BM651" s="140"/>
      <c r="BN651" s="140"/>
      <c r="BO651" s="140"/>
      <c r="BP651" s="140"/>
      <c r="BQ651" s="140"/>
      <c r="BR651" s="140"/>
      <c r="BS651" s="140"/>
      <c r="BT651" s="140"/>
      <c r="BU651" s="140"/>
      <c r="BV651" s="140"/>
      <c r="BW651" s="140"/>
      <c r="BX651" s="140"/>
      <c r="BY651" s="140"/>
      <c r="BZ651" s="140"/>
      <c r="CA651" s="140"/>
      <c r="CB651" s="140"/>
      <c r="CC651" s="140"/>
      <c r="CD651" s="140"/>
      <c r="CE651" s="140"/>
      <c r="CF651" s="140"/>
      <c r="CG651" s="140"/>
      <c r="CH651" s="140"/>
      <c r="CI651" s="140"/>
      <c r="CJ651" s="140"/>
      <c r="CK651" s="140"/>
      <c r="CL651" s="140"/>
      <c r="CM651" s="140"/>
      <c r="CN651" s="140"/>
      <c r="CO651" s="140"/>
      <c r="CP651" s="140"/>
      <c r="CQ651" s="140"/>
      <c r="CR651" s="140"/>
      <c r="CS651" s="140"/>
      <c r="CT651" s="140"/>
      <c r="CU651" s="140"/>
      <c r="CV651" s="140"/>
      <c r="CW651" s="140"/>
      <c r="CX651" s="140"/>
      <c r="CY651" s="103">
        <f t="shared" ref="CY651:CY714" si="50">IF(LEN(C651)&gt;0,IF(ABS(SUM(BA651:CX651)-1)&lt;0.000001,0,1),IF(ABS(SUM(BA651:CX651))&gt;0,1,0))</f>
        <v>0</v>
      </c>
      <c r="CZ651" s="78"/>
    </row>
    <row r="652" spans="1:104" x14ac:dyDescent="0.2">
      <c r="A652" s="26"/>
      <c r="B652" s="123">
        <f t="shared" ref="B652:B715" si="51">IFERROR(B651+1,"")</f>
        <v>643</v>
      </c>
      <c r="C652" s="107"/>
      <c r="D652" s="111"/>
      <c r="F652" s="108"/>
      <c r="G652" s="120"/>
      <c r="H652" s="101">
        <f t="shared" si="49"/>
        <v>0</v>
      </c>
      <c r="I652" s="113"/>
      <c r="J652" s="113"/>
      <c r="K652" s="113"/>
      <c r="L652" s="113"/>
      <c r="M652" s="113"/>
      <c r="N652" s="113"/>
      <c r="O652" s="113"/>
      <c r="P652" s="27"/>
      <c r="Q652" s="113"/>
      <c r="R652" s="113"/>
      <c r="S652" s="113"/>
      <c r="T652" s="113"/>
      <c r="U652" s="113"/>
      <c r="V652" s="113"/>
      <c r="W652" s="113"/>
      <c r="X652" s="28"/>
      <c r="Y652" s="221"/>
      <c r="Z652" s="221"/>
      <c r="AA652" s="221"/>
      <c r="AB652" s="221"/>
      <c r="AC652" s="221"/>
      <c r="AD652" s="221"/>
      <c r="AE652" s="221"/>
      <c r="AF652" s="28"/>
      <c r="AG652" s="221"/>
      <c r="AH652" s="221"/>
      <c r="AI652" s="221"/>
      <c r="AJ652" s="221"/>
      <c r="AK652" s="221"/>
      <c r="AL652" s="221"/>
      <c r="AM652" s="221"/>
      <c r="AN652" s="28"/>
      <c r="AO652" s="141"/>
      <c r="AP652" s="141"/>
      <c r="AQ652" s="141"/>
      <c r="AR652" s="79" t="str">
        <f t="shared" si="48"/>
        <v/>
      </c>
      <c r="AS652" s="139"/>
      <c r="AT652" s="139"/>
      <c r="AU652" s="28"/>
      <c r="AV652" s="215"/>
      <c r="AW652" s="215"/>
      <c r="AX652" s="28"/>
      <c r="AY652" s="140"/>
      <c r="AZ652" s="28"/>
      <c r="BA652" s="140"/>
      <c r="BB652" s="140"/>
      <c r="BC652" s="140"/>
      <c r="BD652" s="140"/>
      <c r="BE652" s="140"/>
      <c r="BF652" s="140"/>
      <c r="BG652" s="140"/>
      <c r="BH652" s="140"/>
      <c r="BI652" s="140"/>
      <c r="BJ652" s="140"/>
      <c r="BK652" s="140"/>
      <c r="BL652" s="140"/>
      <c r="BM652" s="140"/>
      <c r="BN652" s="140"/>
      <c r="BO652" s="140"/>
      <c r="BP652" s="140"/>
      <c r="BQ652" s="140"/>
      <c r="BR652" s="140"/>
      <c r="BS652" s="140"/>
      <c r="BT652" s="140"/>
      <c r="BU652" s="140"/>
      <c r="BV652" s="140"/>
      <c r="BW652" s="140"/>
      <c r="BX652" s="140"/>
      <c r="BY652" s="140"/>
      <c r="BZ652" s="140"/>
      <c r="CA652" s="140"/>
      <c r="CB652" s="140"/>
      <c r="CC652" s="140"/>
      <c r="CD652" s="140"/>
      <c r="CE652" s="140"/>
      <c r="CF652" s="140"/>
      <c r="CG652" s="140"/>
      <c r="CH652" s="140"/>
      <c r="CI652" s="140"/>
      <c r="CJ652" s="140"/>
      <c r="CK652" s="140"/>
      <c r="CL652" s="140"/>
      <c r="CM652" s="140"/>
      <c r="CN652" s="140"/>
      <c r="CO652" s="140"/>
      <c r="CP652" s="140"/>
      <c r="CQ652" s="140"/>
      <c r="CR652" s="140"/>
      <c r="CS652" s="140"/>
      <c r="CT652" s="140"/>
      <c r="CU652" s="140"/>
      <c r="CV652" s="140"/>
      <c r="CW652" s="140"/>
      <c r="CX652" s="140"/>
      <c r="CY652" s="103">
        <f t="shared" si="50"/>
        <v>0</v>
      </c>
      <c r="CZ652" s="78"/>
    </row>
    <row r="653" spans="1:104" x14ac:dyDescent="0.2">
      <c r="A653" s="26"/>
      <c r="B653" s="123">
        <f t="shared" si="51"/>
        <v>644</v>
      </c>
      <c r="C653" s="107"/>
      <c r="D653" s="111"/>
      <c r="F653" s="108"/>
      <c r="G653" s="120"/>
      <c r="H653" s="101">
        <f t="shared" si="49"/>
        <v>0</v>
      </c>
      <c r="I653" s="113"/>
      <c r="J653" s="113"/>
      <c r="K653" s="113"/>
      <c r="L653" s="113"/>
      <c r="M653" s="113"/>
      <c r="N653" s="113"/>
      <c r="O653" s="113"/>
      <c r="P653" s="27"/>
      <c r="Q653" s="113"/>
      <c r="R653" s="113"/>
      <c r="S653" s="113"/>
      <c r="T653" s="113"/>
      <c r="U653" s="113"/>
      <c r="V653" s="113"/>
      <c r="W653" s="113"/>
      <c r="X653" s="28"/>
      <c r="Y653" s="221"/>
      <c r="Z653" s="221"/>
      <c r="AA653" s="221"/>
      <c r="AB653" s="221"/>
      <c r="AC653" s="221"/>
      <c r="AD653" s="221"/>
      <c r="AE653" s="221"/>
      <c r="AF653" s="28"/>
      <c r="AG653" s="221"/>
      <c r="AH653" s="221"/>
      <c r="AI653" s="221"/>
      <c r="AJ653" s="221"/>
      <c r="AK653" s="221"/>
      <c r="AL653" s="221"/>
      <c r="AM653" s="221"/>
      <c r="AN653" s="28"/>
      <c r="AO653" s="141"/>
      <c r="AP653" s="141"/>
      <c r="AQ653" s="141"/>
      <c r="AR653" s="79" t="str">
        <f t="shared" si="48"/>
        <v/>
      </c>
      <c r="AS653" s="139"/>
      <c r="AT653" s="139"/>
      <c r="AU653" s="28"/>
      <c r="AV653" s="215"/>
      <c r="AW653" s="215"/>
      <c r="AX653" s="28"/>
      <c r="AY653" s="140"/>
      <c r="AZ653" s="28"/>
      <c r="BA653" s="140"/>
      <c r="BB653" s="140"/>
      <c r="BC653" s="140"/>
      <c r="BD653" s="140"/>
      <c r="BE653" s="140"/>
      <c r="BF653" s="140"/>
      <c r="BG653" s="140"/>
      <c r="BH653" s="140"/>
      <c r="BI653" s="140"/>
      <c r="BJ653" s="140"/>
      <c r="BK653" s="140"/>
      <c r="BL653" s="140"/>
      <c r="BM653" s="140"/>
      <c r="BN653" s="140"/>
      <c r="BO653" s="140"/>
      <c r="BP653" s="140"/>
      <c r="BQ653" s="140"/>
      <c r="BR653" s="140"/>
      <c r="BS653" s="140"/>
      <c r="BT653" s="140"/>
      <c r="BU653" s="140"/>
      <c r="BV653" s="140"/>
      <c r="BW653" s="140"/>
      <c r="BX653" s="140"/>
      <c r="BY653" s="140"/>
      <c r="BZ653" s="140"/>
      <c r="CA653" s="140"/>
      <c r="CB653" s="140"/>
      <c r="CC653" s="140"/>
      <c r="CD653" s="140"/>
      <c r="CE653" s="140"/>
      <c r="CF653" s="140"/>
      <c r="CG653" s="140"/>
      <c r="CH653" s="140"/>
      <c r="CI653" s="140"/>
      <c r="CJ653" s="140"/>
      <c r="CK653" s="140"/>
      <c r="CL653" s="140"/>
      <c r="CM653" s="140"/>
      <c r="CN653" s="140"/>
      <c r="CO653" s="140"/>
      <c r="CP653" s="140"/>
      <c r="CQ653" s="140"/>
      <c r="CR653" s="140"/>
      <c r="CS653" s="140"/>
      <c r="CT653" s="140"/>
      <c r="CU653" s="140"/>
      <c r="CV653" s="140"/>
      <c r="CW653" s="140"/>
      <c r="CX653" s="140"/>
      <c r="CY653" s="103">
        <f t="shared" si="50"/>
        <v>0</v>
      </c>
      <c r="CZ653" s="78"/>
    </row>
    <row r="654" spans="1:104" x14ac:dyDescent="0.2">
      <c r="A654" s="26"/>
      <c r="B654" s="123">
        <f t="shared" si="51"/>
        <v>645</v>
      </c>
      <c r="C654" s="107"/>
      <c r="D654" s="111"/>
      <c r="F654" s="108"/>
      <c r="G654" s="120"/>
      <c r="H654" s="101">
        <f t="shared" si="49"/>
        <v>0</v>
      </c>
      <c r="I654" s="113"/>
      <c r="J654" s="113"/>
      <c r="K654" s="113"/>
      <c r="L654" s="113"/>
      <c r="M654" s="113"/>
      <c r="N654" s="113"/>
      <c r="O654" s="113"/>
      <c r="P654" s="27"/>
      <c r="Q654" s="113"/>
      <c r="R654" s="113"/>
      <c r="S654" s="113"/>
      <c r="T654" s="113"/>
      <c r="U654" s="113"/>
      <c r="V654" s="113"/>
      <c r="W654" s="113"/>
      <c r="X654" s="28"/>
      <c r="Y654" s="221"/>
      <c r="Z654" s="221"/>
      <c r="AA654" s="221"/>
      <c r="AB654" s="221"/>
      <c r="AC654" s="221"/>
      <c r="AD654" s="221"/>
      <c r="AE654" s="221"/>
      <c r="AF654" s="28"/>
      <c r="AG654" s="221"/>
      <c r="AH654" s="221"/>
      <c r="AI654" s="221"/>
      <c r="AJ654" s="221"/>
      <c r="AK654" s="221"/>
      <c r="AL654" s="221"/>
      <c r="AM654" s="221"/>
      <c r="AN654" s="28"/>
      <c r="AO654" s="141"/>
      <c r="AP654" s="141"/>
      <c r="AQ654" s="141"/>
      <c r="AR654" s="79" t="str">
        <f t="shared" si="48"/>
        <v/>
      </c>
      <c r="AS654" s="139"/>
      <c r="AT654" s="139"/>
      <c r="AU654" s="28"/>
      <c r="AV654" s="215"/>
      <c r="AW654" s="215"/>
      <c r="AX654" s="28"/>
      <c r="AY654" s="140"/>
      <c r="AZ654" s="28"/>
      <c r="BA654" s="140"/>
      <c r="BB654" s="140"/>
      <c r="BC654" s="140"/>
      <c r="BD654" s="140"/>
      <c r="BE654" s="140"/>
      <c r="BF654" s="140"/>
      <c r="BG654" s="140"/>
      <c r="BH654" s="140"/>
      <c r="BI654" s="140"/>
      <c r="BJ654" s="140"/>
      <c r="BK654" s="140"/>
      <c r="BL654" s="140"/>
      <c r="BM654" s="140"/>
      <c r="BN654" s="140"/>
      <c r="BO654" s="140"/>
      <c r="BP654" s="140"/>
      <c r="BQ654" s="140"/>
      <c r="BR654" s="140"/>
      <c r="BS654" s="140"/>
      <c r="BT654" s="140"/>
      <c r="BU654" s="140"/>
      <c r="BV654" s="140"/>
      <c r="BW654" s="140"/>
      <c r="BX654" s="140"/>
      <c r="BY654" s="140"/>
      <c r="BZ654" s="140"/>
      <c r="CA654" s="140"/>
      <c r="CB654" s="140"/>
      <c r="CC654" s="140"/>
      <c r="CD654" s="140"/>
      <c r="CE654" s="140"/>
      <c r="CF654" s="140"/>
      <c r="CG654" s="140"/>
      <c r="CH654" s="140"/>
      <c r="CI654" s="140"/>
      <c r="CJ654" s="140"/>
      <c r="CK654" s="140"/>
      <c r="CL654" s="140"/>
      <c r="CM654" s="140"/>
      <c r="CN654" s="140"/>
      <c r="CO654" s="140"/>
      <c r="CP654" s="140"/>
      <c r="CQ654" s="140"/>
      <c r="CR654" s="140"/>
      <c r="CS654" s="140"/>
      <c r="CT654" s="140"/>
      <c r="CU654" s="140"/>
      <c r="CV654" s="140"/>
      <c r="CW654" s="140"/>
      <c r="CX654" s="140"/>
      <c r="CY654" s="103">
        <f t="shared" si="50"/>
        <v>0</v>
      </c>
      <c r="CZ654" s="78"/>
    </row>
    <row r="655" spans="1:104" x14ac:dyDescent="0.2">
      <c r="A655" s="26"/>
      <c r="B655" s="123">
        <f t="shared" si="51"/>
        <v>646</v>
      </c>
      <c r="C655" s="107"/>
      <c r="D655" s="111"/>
      <c r="F655" s="108"/>
      <c r="G655" s="120"/>
      <c r="H655" s="101">
        <f t="shared" si="49"/>
        <v>0</v>
      </c>
      <c r="I655" s="113"/>
      <c r="J655" s="113"/>
      <c r="K655" s="113"/>
      <c r="L655" s="113"/>
      <c r="M655" s="113"/>
      <c r="N655" s="113"/>
      <c r="O655" s="113"/>
      <c r="P655" s="27"/>
      <c r="Q655" s="113"/>
      <c r="R655" s="113"/>
      <c r="S655" s="113"/>
      <c r="T655" s="113"/>
      <c r="U655" s="113"/>
      <c r="V655" s="113"/>
      <c r="W655" s="113"/>
      <c r="X655" s="28"/>
      <c r="Y655" s="221"/>
      <c r="Z655" s="221"/>
      <c r="AA655" s="221"/>
      <c r="AB655" s="221"/>
      <c r="AC655" s="221"/>
      <c r="AD655" s="221"/>
      <c r="AE655" s="221"/>
      <c r="AF655" s="28"/>
      <c r="AG655" s="221"/>
      <c r="AH655" s="221"/>
      <c r="AI655" s="221"/>
      <c r="AJ655" s="221"/>
      <c r="AK655" s="221"/>
      <c r="AL655" s="221"/>
      <c r="AM655" s="221"/>
      <c r="AN655" s="28"/>
      <c r="AO655" s="141"/>
      <c r="AP655" s="141"/>
      <c r="AQ655" s="141"/>
      <c r="AR655" s="79" t="str">
        <f t="shared" si="48"/>
        <v/>
      </c>
      <c r="AS655" s="139"/>
      <c r="AT655" s="139"/>
      <c r="AU655" s="28"/>
      <c r="AV655" s="215"/>
      <c r="AW655" s="215"/>
      <c r="AX655" s="28"/>
      <c r="AY655" s="140"/>
      <c r="AZ655" s="28"/>
      <c r="BA655" s="140"/>
      <c r="BB655" s="140"/>
      <c r="BC655" s="140"/>
      <c r="BD655" s="140"/>
      <c r="BE655" s="140"/>
      <c r="BF655" s="140"/>
      <c r="BG655" s="140"/>
      <c r="BH655" s="140"/>
      <c r="BI655" s="140"/>
      <c r="BJ655" s="140"/>
      <c r="BK655" s="140"/>
      <c r="BL655" s="140"/>
      <c r="BM655" s="140"/>
      <c r="BN655" s="140"/>
      <c r="BO655" s="140"/>
      <c r="BP655" s="140"/>
      <c r="BQ655" s="140"/>
      <c r="BR655" s="140"/>
      <c r="BS655" s="140"/>
      <c r="BT655" s="140"/>
      <c r="BU655" s="140"/>
      <c r="BV655" s="140"/>
      <c r="BW655" s="140"/>
      <c r="BX655" s="140"/>
      <c r="BY655" s="140"/>
      <c r="BZ655" s="140"/>
      <c r="CA655" s="140"/>
      <c r="CB655" s="140"/>
      <c r="CC655" s="140"/>
      <c r="CD655" s="140"/>
      <c r="CE655" s="140"/>
      <c r="CF655" s="140"/>
      <c r="CG655" s="140"/>
      <c r="CH655" s="140"/>
      <c r="CI655" s="140"/>
      <c r="CJ655" s="140"/>
      <c r="CK655" s="140"/>
      <c r="CL655" s="140"/>
      <c r="CM655" s="140"/>
      <c r="CN655" s="140"/>
      <c r="CO655" s="140"/>
      <c r="CP655" s="140"/>
      <c r="CQ655" s="140"/>
      <c r="CR655" s="140"/>
      <c r="CS655" s="140"/>
      <c r="CT655" s="140"/>
      <c r="CU655" s="140"/>
      <c r="CV655" s="140"/>
      <c r="CW655" s="140"/>
      <c r="CX655" s="140"/>
      <c r="CY655" s="103">
        <f t="shared" si="50"/>
        <v>0</v>
      </c>
      <c r="CZ655" s="78"/>
    </row>
    <row r="656" spans="1:104" x14ac:dyDescent="0.2">
      <c r="A656" s="26"/>
      <c r="B656" s="123">
        <f t="shared" si="51"/>
        <v>647</v>
      </c>
      <c r="C656" s="107"/>
      <c r="D656" s="111"/>
      <c r="F656" s="108"/>
      <c r="G656" s="120"/>
      <c r="H656" s="101">
        <f t="shared" si="49"/>
        <v>0</v>
      </c>
      <c r="I656" s="113"/>
      <c r="J656" s="113"/>
      <c r="K656" s="113"/>
      <c r="L656" s="113"/>
      <c r="M656" s="113"/>
      <c r="N656" s="113"/>
      <c r="O656" s="113"/>
      <c r="P656" s="27"/>
      <c r="Q656" s="113"/>
      <c r="R656" s="113"/>
      <c r="S656" s="113"/>
      <c r="T656" s="113"/>
      <c r="U656" s="113"/>
      <c r="V656" s="113"/>
      <c r="W656" s="113"/>
      <c r="X656" s="28"/>
      <c r="Y656" s="221"/>
      <c r="Z656" s="221"/>
      <c r="AA656" s="221"/>
      <c r="AB656" s="221"/>
      <c r="AC656" s="221"/>
      <c r="AD656" s="221"/>
      <c r="AE656" s="221"/>
      <c r="AF656" s="28"/>
      <c r="AG656" s="221"/>
      <c r="AH656" s="221"/>
      <c r="AI656" s="221"/>
      <c r="AJ656" s="221"/>
      <c r="AK656" s="221"/>
      <c r="AL656" s="221"/>
      <c r="AM656" s="221"/>
      <c r="AN656" s="28"/>
      <c r="AO656" s="141"/>
      <c r="AP656" s="141"/>
      <c r="AQ656" s="141"/>
      <c r="AR656" s="79" t="str">
        <f t="shared" si="48"/>
        <v/>
      </c>
      <c r="AS656" s="139"/>
      <c r="AT656" s="139"/>
      <c r="AU656" s="28"/>
      <c r="AV656" s="215"/>
      <c r="AW656" s="215"/>
      <c r="AX656" s="28"/>
      <c r="AY656" s="140"/>
      <c r="AZ656" s="28"/>
      <c r="BA656" s="140"/>
      <c r="BB656" s="140"/>
      <c r="BC656" s="140"/>
      <c r="BD656" s="140"/>
      <c r="BE656" s="140"/>
      <c r="BF656" s="140"/>
      <c r="BG656" s="140"/>
      <c r="BH656" s="140"/>
      <c r="BI656" s="140"/>
      <c r="BJ656" s="140"/>
      <c r="BK656" s="140"/>
      <c r="BL656" s="140"/>
      <c r="BM656" s="140"/>
      <c r="BN656" s="140"/>
      <c r="BO656" s="140"/>
      <c r="BP656" s="140"/>
      <c r="BQ656" s="140"/>
      <c r="BR656" s="140"/>
      <c r="BS656" s="140"/>
      <c r="BT656" s="140"/>
      <c r="BU656" s="140"/>
      <c r="BV656" s="140"/>
      <c r="BW656" s="140"/>
      <c r="BX656" s="140"/>
      <c r="BY656" s="140"/>
      <c r="BZ656" s="140"/>
      <c r="CA656" s="140"/>
      <c r="CB656" s="140"/>
      <c r="CC656" s="140"/>
      <c r="CD656" s="140"/>
      <c r="CE656" s="140"/>
      <c r="CF656" s="140"/>
      <c r="CG656" s="140"/>
      <c r="CH656" s="140"/>
      <c r="CI656" s="140"/>
      <c r="CJ656" s="140"/>
      <c r="CK656" s="140"/>
      <c r="CL656" s="140"/>
      <c r="CM656" s="140"/>
      <c r="CN656" s="140"/>
      <c r="CO656" s="140"/>
      <c r="CP656" s="140"/>
      <c r="CQ656" s="140"/>
      <c r="CR656" s="140"/>
      <c r="CS656" s="140"/>
      <c r="CT656" s="140"/>
      <c r="CU656" s="140"/>
      <c r="CV656" s="140"/>
      <c r="CW656" s="140"/>
      <c r="CX656" s="140"/>
      <c r="CY656" s="103">
        <f t="shared" si="50"/>
        <v>0</v>
      </c>
      <c r="CZ656" s="78"/>
    </row>
    <row r="657" spans="1:104" x14ac:dyDescent="0.2">
      <c r="A657" s="26"/>
      <c r="B657" s="123">
        <f t="shared" si="51"/>
        <v>648</v>
      </c>
      <c r="C657" s="107"/>
      <c r="D657" s="111"/>
      <c r="F657" s="108"/>
      <c r="G657" s="120"/>
      <c r="H657" s="101">
        <f t="shared" si="49"/>
        <v>0</v>
      </c>
      <c r="I657" s="113"/>
      <c r="J657" s="113"/>
      <c r="K657" s="113"/>
      <c r="L657" s="113"/>
      <c r="M657" s="113"/>
      <c r="N657" s="113"/>
      <c r="O657" s="113"/>
      <c r="P657" s="27"/>
      <c r="Q657" s="113"/>
      <c r="R657" s="113"/>
      <c r="S657" s="113"/>
      <c r="T657" s="113"/>
      <c r="U657" s="113"/>
      <c r="V657" s="113"/>
      <c r="W657" s="113"/>
      <c r="X657" s="28"/>
      <c r="Y657" s="221"/>
      <c r="Z657" s="221"/>
      <c r="AA657" s="221"/>
      <c r="AB657" s="221"/>
      <c r="AC657" s="221"/>
      <c r="AD657" s="221"/>
      <c r="AE657" s="221"/>
      <c r="AF657" s="28"/>
      <c r="AG657" s="221"/>
      <c r="AH657" s="221"/>
      <c r="AI657" s="221"/>
      <c r="AJ657" s="221"/>
      <c r="AK657" s="221"/>
      <c r="AL657" s="221"/>
      <c r="AM657" s="221"/>
      <c r="AN657" s="28"/>
      <c r="AO657" s="141"/>
      <c r="AP657" s="141"/>
      <c r="AQ657" s="141"/>
      <c r="AR657" s="79" t="str">
        <f t="shared" si="48"/>
        <v/>
      </c>
      <c r="AS657" s="139"/>
      <c r="AT657" s="139"/>
      <c r="AU657" s="28"/>
      <c r="AV657" s="215"/>
      <c r="AW657" s="215"/>
      <c r="AX657" s="28"/>
      <c r="AY657" s="140"/>
      <c r="AZ657" s="28"/>
      <c r="BA657" s="140"/>
      <c r="BB657" s="140"/>
      <c r="BC657" s="140"/>
      <c r="BD657" s="140"/>
      <c r="BE657" s="140"/>
      <c r="BF657" s="140"/>
      <c r="BG657" s="140"/>
      <c r="BH657" s="140"/>
      <c r="BI657" s="140"/>
      <c r="BJ657" s="140"/>
      <c r="BK657" s="140"/>
      <c r="BL657" s="140"/>
      <c r="BM657" s="140"/>
      <c r="BN657" s="140"/>
      <c r="BO657" s="140"/>
      <c r="BP657" s="140"/>
      <c r="BQ657" s="140"/>
      <c r="BR657" s="140"/>
      <c r="BS657" s="140"/>
      <c r="BT657" s="140"/>
      <c r="BU657" s="140"/>
      <c r="BV657" s="140"/>
      <c r="BW657" s="140"/>
      <c r="BX657" s="140"/>
      <c r="BY657" s="140"/>
      <c r="BZ657" s="140"/>
      <c r="CA657" s="140"/>
      <c r="CB657" s="140"/>
      <c r="CC657" s="140"/>
      <c r="CD657" s="140"/>
      <c r="CE657" s="140"/>
      <c r="CF657" s="140"/>
      <c r="CG657" s="140"/>
      <c r="CH657" s="140"/>
      <c r="CI657" s="140"/>
      <c r="CJ657" s="140"/>
      <c r="CK657" s="140"/>
      <c r="CL657" s="140"/>
      <c r="CM657" s="140"/>
      <c r="CN657" s="140"/>
      <c r="CO657" s="140"/>
      <c r="CP657" s="140"/>
      <c r="CQ657" s="140"/>
      <c r="CR657" s="140"/>
      <c r="CS657" s="140"/>
      <c r="CT657" s="140"/>
      <c r="CU657" s="140"/>
      <c r="CV657" s="140"/>
      <c r="CW657" s="140"/>
      <c r="CX657" s="140"/>
      <c r="CY657" s="103">
        <f t="shared" si="50"/>
        <v>0</v>
      </c>
      <c r="CZ657" s="78"/>
    </row>
    <row r="658" spans="1:104" x14ac:dyDescent="0.2">
      <c r="A658" s="26"/>
      <c r="B658" s="123">
        <f t="shared" si="51"/>
        <v>649</v>
      </c>
      <c r="C658" s="107"/>
      <c r="D658" s="111"/>
      <c r="F658" s="108"/>
      <c r="G658" s="120"/>
      <c r="H658" s="101">
        <f t="shared" si="49"/>
        <v>0</v>
      </c>
      <c r="I658" s="113"/>
      <c r="J658" s="113"/>
      <c r="K658" s="113"/>
      <c r="L658" s="113"/>
      <c r="M658" s="113"/>
      <c r="N658" s="113"/>
      <c r="O658" s="113"/>
      <c r="P658" s="27"/>
      <c r="Q658" s="113"/>
      <c r="R658" s="113"/>
      <c r="S658" s="113"/>
      <c r="T658" s="113"/>
      <c r="U658" s="113"/>
      <c r="V658" s="113"/>
      <c r="W658" s="113"/>
      <c r="X658" s="28"/>
      <c r="Y658" s="221"/>
      <c r="Z658" s="221"/>
      <c r="AA658" s="221"/>
      <c r="AB658" s="221"/>
      <c r="AC658" s="221"/>
      <c r="AD658" s="221"/>
      <c r="AE658" s="221"/>
      <c r="AF658" s="28"/>
      <c r="AG658" s="221"/>
      <c r="AH658" s="221"/>
      <c r="AI658" s="221"/>
      <c r="AJ658" s="221"/>
      <c r="AK658" s="221"/>
      <c r="AL658" s="221"/>
      <c r="AM658" s="221"/>
      <c r="AN658" s="28"/>
      <c r="AO658" s="141"/>
      <c r="AP658" s="141"/>
      <c r="AQ658" s="141"/>
      <c r="AR658" s="79" t="str">
        <f t="shared" si="48"/>
        <v/>
      </c>
      <c r="AS658" s="139"/>
      <c r="AT658" s="139"/>
      <c r="AU658" s="28"/>
      <c r="AV658" s="215"/>
      <c r="AW658" s="215"/>
      <c r="AX658" s="28"/>
      <c r="AY658" s="140"/>
      <c r="AZ658" s="28"/>
      <c r="BA658" s="140"/>
      <c r="BB658" s="140"/>
      <c r="BC658" s="140"/>
      <c r="BD658" s="140"/>
      <c r="BE658" s="140"/>
      <c r="BF658" s="140"/>
      <c r="BG658" s="140"/>
      <c r="BH658" s="140"/>
      <c r="BI658" s="140"/>
      <c r="BJ658" s="140"/>
      <c r="BK658" s="140"/>
      <c r="BL658" s="140"/>
      <c r="BM658" s="140"/>
      <c r="BN658" s="140"/>
      <c r="BO658" s="140"/>
      <c r="BP658" s="140"/>
      <c r="BQ658" s="140"/>
      <c r="BR658" s="140"/>
      <c r="BS658" s="140"/>
      <c r="BT658" s="140"/>
      <c r="BU658" s="140"/>
      <c r="BV658" s="140"/>
      <c r="BW658" s="140"/>
      <c r="BX658" s="140"/>
      <c r="BY658" s="140"/>
      <c r="BZ658" s="140"/>
      <c r="CA658" s="140"/>
      <c r="CB658" s="140"/>
      <c r="CC658" s="140"/>
      <c r="CD658" s="140"/>
      <c r="CE658" s="140"/>
      <c r="CF658" s="140"/>
      <c r="CG658" s="140"/>
      <c r="CH658" s="140"/>
      <c r="CI658" s="140"/>
      <c r="CJ658" s="140"/>
      <c r="CK658" s="140"/>
      <c r="CL658" s="140"/>
      <c r="CM658" s="140"/>
      <c r="CN658" s="140"/>
      <c r="CO658" s="140"/>
      <c r="CP658" s="140"/>
      <c r="CQ658" s="140"/>
      <c r="CR658" s="140"/>
      <c r="CS658" s="140"/>
      <c r="CT658" s="140"/>
      <c r="CU658" s="140"/>
      <c r="CV658" s="140"/>
      <c r="CW658" s="140"/>
      <c r="CX658" s="140"/>
      <c r="CY658" s="103">
        <f t="shared" si="50"/>
        <v>0</v>
      </c>
      <c r="CZ658" s="78"/>
    </row>
    <row r="659" spans="1:104" x14ac:dyDescent="0.2">
      <c r="A659" s="26"/>
      <c r="B659" s="123">
        <f t="shared" si="51"/>
        <v>650</v>
      </c>
      <c r="C659" s="107"/>
      <c r="D659" s="111"/>
      <c r="F659" s="108"/>
      <c r="G659" s="120"/>
      <c r="H659" s="101">
        <f t="shared" si="49"/>
        <v>0</v>
      </c>
      <c r="I659" s="113"/>
      <c r="J659" s="113"/>
      <c r="K659" s="113"/>
      <c r="L659" s="113"/>
      <c r="M659" s="113"/>
      <c r="N659" s="113"/>
      <c r="O659" s="113"/>
      <c r="P659" s="27"/>
      <c r="Q659" s="113"/>
      <c r="R659" s="113"/>
      <c r="S659" s="113"/>
      <c r="T659" s="113"/>
      <c r="U659" s="113"/>
      <c r="V659" s="113"/>
      <c r="W659" s="113"/>
      <c r="X659" s="28"/>
      <c r="Y659" s="221"/>
      <c r="Z659" s="221"/>
      <c r="AA659" s="221"/>
      <c r="AB659" s="221"/>
      <c r="AC659" s="221"/>
      <c r="AD659" s="221"/>
      <c r="AE659" s="221"/>
      <c r="AF659" s="28"/>
      <c r="AG659" s="221"/>
      <c r="AH659" s="221"/>
      <c r="AI659" s="221"/>
      <c r="AJ659" s="221"/>
      <c r="AK659" s="221"/>
      <c r="AL659" s="221"/>
      <c r="AM659" s="221"/>
      <c r="AN659" s="28"/>
      <c r="AO659" s="141"/>
      <c r="AP659" s="141"/>
      <c r="AQ659" s="141"/>
      <c r="AR659" s="79" t="str">
        <f t="shared" si="48"/>
        <v/>
      </c>
      <c r="AS659" s="139"/>
      <c r="AT659" s="139"/>
      <c r="AU659" s="28"/>
      <c r="AV659" s="215"/>
      <c r="AW659" s="215"/>
      <c r="AX659" s="28"/>
      <c r="AY659" s="140"/>
      <c r="AZ659" s="28"/>
      <c r="BA659" s="140"/>
      <c r="BB659" s="140"/>
      <c r="BC659" s="140"/>
      <c r="BD659" s="140"/>
      <c r="BE659" s="140"/>
      <c r="BF659" s="140"/>
      <c r="BG659" s="140"/>
      <c r="BH659" s="140"/>
      <c r="BI659" s="140"/>
      <c r="BJ659" s="140"/>
      <c r="BK659" s="140"/>
      <c r="BL659" s="140"/>
      <c r="BM659" s="140"/>
      <c r="BN659" s="140"/>
      <c r="BO659" s="140"/>
      <c r="BP659" s="140"/>
      <c r="BQ659" s="140"/>
      <c r="BR659" s="140"/>
      <c r="BS659" s="140"/>
      <c r="BT659" s="140"/>
      <c r="BU659" s="140"/>
      <c r="BV659" s="140"/>
      <c r="BW659" s="140"/>
      <c r="BX659" s="140"/>
      <c r="BY659" s="140"/>
      <c r="BZ659" s="140"/>
      <c r="CA659" s="140"/>
      <c r="CB659" s="140"/>
      <c r="CC659" s="140"/>
      <c r="CD659" s="140"/>
      <c r="CE659" s="140"/>
      <c r="CF659" s="140"/>
      <c r="CG659" s="140"/>
      <c r="CH659" s="140"/>
      <c r="CI659" s="140"/>
      <c r="CJ659" s="140"/>
      <c r="CK659" s="140"/>
      <c r="CL659" s="140"/>
      <c r="CM659" s="140"/>
      <c r="CN659" s="140"/>
      <c r="CO659" s="140"/>
      <c r="CP659" s="140"/>
      <c r="CQ659" s="140"/>
      <c r="CR659" s="140"/>
      <c r="CS659" s="140"/>
      <c r="CT659" s="140"/>
      <c r="CU659" s="140"/>
      <c r="CV659" s="140"/>
      <c r="CW659" s="140"/>
      <c r="CX659" s="140"/>
      <c r="CY659" s="103">
        <f t="shared" si="50"/>
        <v>0</v>
      </c>
      <c r="CZ659" s="78"/>
    </row>
    <row r="660" spans="1:104" x14ac:dyDescent="0.2">
      <c r="A660" s="26"/>
      <c r="B660" s="123">
        <f t="shared" si="51"/>
        <v>651</v>
      </c>
      <c r="C660" s="107"/>
      <c r="D660" s="111"/>
      <c r="F660" s="108"/>
      <c r="G660" s="120"/>
      <c r="H660" s="101">
        <f t="shared" si="49"/>
        <v>0</v>
      </c>
      <c r="I660" s="113"/>
      <c r="J660" s="113"/>
      <c r="K660" s="113"/>
      <c r="L660" s="113"/>
      <c r="M660" s="113"/>
      <c r="N660" s="113"/>
      <c r="O660" s="113"/>
      <c r="P660" s="27"/>
      <c r="Q660" s="113"/>
      <c r="R660" s="113"/>
      <c r="S660" s="113"/>
      <c r="T660" s="113"/>
      <c r="U660" s="113"/>
      <c r="V660" s="113"/>
      <c r="W660" s="113"/>
      <c r="X660" s="28"/>
      <c r="Y660" s="221"/>
      <c r="Z660" s="221"/>
      <c r="AA660" s="221"/>
      <c r="AB660" s="221"/>
      <c r="AC660" s="221"/>
      <c r="AD660" s="221"/>
      <c r="AE660" s="221"/>
      <c r="AF660" s="28"/>
      <c r="AG660" s="221"/>
      <c r="AH660" s="221"/>
      <c r="AI660" s="221"/>
      <c r="AJ660" s="221"/>
      <c r="AK660" s="221"/>
      <c r="AL660" s="221"/>
      <c r="AM660" s="221"/>
      <c r="AN660" s="28"/>
      <c r="AO660" s="141"/>
      <c r="AP660" s="141"/>
      <c r="AQ660" s="141"/>
      <c r="AR660" s="79" t="str">
        <f t="shared" si="48"/>
        <v/>
      </c>
      <c r="AS660" s="139"/>
      <c r="AT660" s="139"/>
      <c r="AU660" s="28"/>
      <c r="AV660" s="215"/>
      <c r="AW660" s="215"/>
      <c r="AX660" s="28"/>
      <c r="AY660" s="140"/>
      <c r="AZ660" s="28"/>
      <c r="BA660" s="140"/>
      <c r="BB660" s="140"/>
      <c r="BC660" s="140"/>
      <c r="BD660" s="140"/>
      <c r="BE660" s="140"/>
      <c r="BF660" s="140"/>
      <c r="BG660" s="140"/>
      <c r="BH660" s="140"/>
      <c r="BI660" s="140"/>
      <c r="BJ660" s="140"/>
      <c r="BK660" s="140"/>
      <c r="BL660" s="140"/>
      <c r="BM660" s="140"/>
      <c r="BN660" s="140"/>
      <c r="BO660" s="140"/>
      <c r="BP660" s="140"/>
      <c r="BQ660" s="140"/>
      <c r="BR660" s="140"/>
      <c r="BS660" s="140"/>
      <c r="BT660" s="140"/>
      <c r="BU660" s="140"/>
      <c r="BV660" s="140"/>
      <c r="BW660" s="140"/>
      <c r="BX660" s="140"/>
      <c r="BY660" s="140"/>
      <c r="BZ660" s="140"/>
      <c r="CA660" s="140"/>
      <c r="CB660" s="140"/>
      <c r="CC660" s="140"/>
      <c r="CD660" s="140"/>
      <c r="CE660" s="140"/>
      <c r="CF660" s="140"/>
      <c r="CG660" s="140"/>
      <c r="CH660" s="140"/>
      <c r="CI660" s="140"/>
      <c r="CJ660" s="140"/>
      <c r="CK660" s="140"/>
      <c r="CL660" s="140"/>
      <c r="CM660" s="140"/>
      <c r="CN660" s="140"/>
      <c r="CO660" s="140"/>
      <c r="CP660" s="140"/>
      <c r="CQ660" s="140"/>
      <c r="CR660" s="140"/>
      <c r="CS660" s="140"/>
      <c r="CT660" s="140"/>
      <c r="CU660" s="140"/>
      <c r="CV660" s="140"/>
      <c r="CW660" s="140"/>
      <c r="CX660" s="140"/>
      <c r="CY660" s="103">
        <f t="shared" si="50"/>
        <v>0</v>
      </c>
      <c r="CZ660" s="78"/>
    </row>
    <row r="661" spans="1:104" x14ac:dyDescent="0.2">
      <c r="A661" s="26"/>
      <c r="B661" s="123">
        <f t="shared" si="51"/>
        <v>652</v>
      </c>
      <c r="C661" s="107"/>
      <c r="D661" s="111"/>
      <c r="F661" s="108"/>
      <c r="G661" s="120"/>
      <c r="H661" s="101">
        <f t="shared" si="49"/>
        <v>0</v>
      </c>
      <c r="I661" s="113"/>
      <c r="J661" s="113"/>
      <c r="K661" s="113"/>
      <c r="L661" s="113"/>
      <c r="M661" s="113"/>
      <c r="N661" s="113"/>
      <c r="O661" s="113"/>
      <c r="P661" s="27"/>
      <c r="Q661" s="113"/>
      <c r="R661" s="113"/>
      <c r="S661" s="113"/>
      <c r="T661" s="113"/>
      <c r="U661" s="113"/>
      <c r="V661" s="113"/>
      <c r="W661" s="113"/>
      <c r="X661" s="28"/>
      <c r="Y661" s="221"/>
      <c r="Z661" s="221"/>
      <c r="AA661" s="221"/>
      <c r="AB661" s="221"/>
      <c r="AC661" s="221"/>
      <c r="AD661" s="221"/>
      <c r="AE661" s="221"/>
      <c r="AF661" s="28"/>
      <c r="AG661" s="221"/>
      <c r="AH661" s="221"/>
      <c r="AI661" s="221"/>
      <c r="AJ661" s="221"/>
      <c r="AK661" s="221"/>
      <c r="AL661" s="221"/>
      <c r="AM661" s="221"/>
      <c r="AN661" s="28"/>
      <c r="AO661" s="141"/>
      <c r="AP661" s="141"/>
      <c r="AQ661" s="141"/>
      <c r="AR661" s="79" t="str">
        <f t="shared" si="48"/>
        <v/>
      </c>
      <c r="AS661" s="139"/>
      <c r="AT661" s="139"/>
      <c r="AU661" s="28"/>
      <c r="AV661" s="215"/>
      <c r="AW661" s="215"/>
      <c r="AX661" s="28"/>
      <c r="AY661" s="140"/>
      <c r="AZ661" s="28"/>
      <c r="BA661" s="140"/>
      <c r="BB661" s="140"/>
      <c r="BC661" s="140"/>
      <c r="BD661" s="140"/>
      <c r="BE661" s="140"/>
      <c r="BF661" s="140"/>
      <c r="BG661" s="140"/>
      <c r="BH661" s="140"/>
      <c r="BI661" s="140"/>
      <c r="BJ661" s="140"/>
      <c r="BK661" s="140"/>
      <c r="BL661" s="140"/>
      <c r="BM661" s="140"/>
      <c r="BN661" s="140"/>
      <c r="BO661" s="140"/>
      <c r="BP661" s="140"/>
      <c r="BQ661" s="140"/>
      <c r="BR661" s="140"/>
      <c r="BS661" s="140"/>
      <c r="BT661" s="140"/>
      <c r="BU661" s="140"/>
      <c r="BV661" s="140"/>
      <c r="BW661" s="140"/>
      <c r="BX661" s="140"/>
      <c r="BY661" s="140"/>
      <c r="BZ661" s="140"/>
      <c r="CA661" s="140"/>
      <c r="CB661" s="140"/>
      <c r="CC661" s="140"/>
      <c r="CD661" s="140"/>
      <c r="CE661" s="140"/>
      <c r="CF661" s="140"/>
      <c r="CG661" s="140"/>
      <c r="CH661" s="140"/>
      <c r="CI661" s="140"/>
      <c r="CJ661" s="140"/>
      <c r="CK661" s="140"/>
      <c r="CL661" s="140"/>
      <c r="CM661" s="140"/>
      <c r="CN661" s="140"/>
      <c r="CO661" s="140"/>
      <c r="CP661" s="140"/>
      <c r="CQ661" s="140"/>
      <c r="CR661" s="140"/>
      <c r="CS661" s="140"/>
      <c r="CT661" s="140"/>
      <c r="CU661" s="140"/>
      <c r="CV661" s="140"/>
      <c r="CW661" s="140"/>
      <c r="CX661" s="140"/>
      <c r="CY661" s="103">
        <f t="shared" si="50"/>
        <v>0</v>
      </c>
      <c r="CZ661" s="78"/>
    </row>
    <row r="662" spans="1:104" x14ac:dyDescent="0.2">
      <c r="A662" s="26"/>
      <c r="B662" s="123">
        <f t="shared" si="51"/>
        <v>653</v>
      </c>
      <c r="C662" s="107"/>
      <c r="D662" s="111"/>
      <c r="F662" s="108"/>
      <c r="G662" s="120"/>
      <c r="H662" s="101">
        <f t="shared" si="49"/>
        <v>0</v>
      </c>
      <c r="I662" s="113"/>
      <c r="J662" s="113"/>
      <c r="K662" s="113"/>
      <c r="L662" s="113"/>
      <c r="M662" s="113"/>
      <c r="N662" s="113"/>
      <c r="O662" s="113"/>
      <c r="P662" s="27"/>
      <c r="Q662" s="113"/>
      <c r="R662" s="113"/>
      <c r="S662" s="113"/>
      <c r="T662" s="113"/>
      <c r="U662" s="113"/>
      <c r="V662" s="113"/>
      <c r="W662" s="113"/>
      <c r="X662" s="28"/>
      <c r="Y662" s="221"/>
      <c r="Z662" s="221"/>
      <c r="AA662" s="221"/>
      <c r="AB662" s="221"/>
      <c r="AC662" s="221"/>
      <c r="AD662" s="221"/>
      <c r="AE662" s="221"/>
      <c r="AF662" s="28"/>
      <c r="AG662" s="221"/>
      <c r="AH662" s="221"/>
      <c r="AI662" s="221"/>
      <c r="AJ662" s="221"/>
      <c r="AK662" s="221"/>
      <c r="AL662" s="221"/>
      <c r="AM662" s="221"/>
      <c r="AN662" s="28"/>
      <c r="AO662" s="141"/>
      <c r="AP662" s="141"/>
      <c r="AQ662" s="141"/>
      <c r="AR662" s="79" t="str">
        <f t="shared" si="48"/>
        <v/>
      </c>
      <c r="AS662" s="139"/>
      <c r="AT662" s="139"/>
      <c r="AU662" s="28"/>
      <c r="AV662" s="215"/>
      <c r="AW662" s="215"/>
      <c r="AX662" s="28"/>
      <c r="AY662" s="140"/>
      <c r="AZ662" s="28"/>
      <c r="BA662" s="140"/>
      <c r="BB662" s="140"/>
      <c r="BC662" s="140"/>
      <c r="BD662" s="140"/>
      <c r="BE662" s="140"/>
      <c r="BF662" s="140"/>
      <c r="BG662" s="140"/>
      <c r="BH662" s="140"/>
      <c r="BI662" s="140"/>
      <c r="BJ662" s="140"/>
      <c r="BK662" s="140"/>
      <c r="BL662" s="140"/>
      <c r="BM662" s="140"/>
      <c r="BN662" s="140"/>
      <c r="BO662" s="140"/>
      <c r="BP662" s="140"/>
      <c r="BQ662" s="140"/>
      <c r="BR662" s="140"/>
      <c r="BS662" s="140"/>
      <c r="BT662" s="140"/>
      <c r="BU662" s="140"/>
      <c r="BV662" s="140"/>
      <c r="BW662" s="140"/>
      <c r="BX662" s="140"/>
      <c r="BY662" s="140"/>
      <c r="BZ662" s="140"/>
      <c r="CA662" s="140"/>
      <c r="CB662" s="140"/>
      <c r="CC662" s="140"/>
      <c r="CD662" s="140"/>
      <c r="CE662" s="140"/>
      <c r="CF662" s="140"/>
      <c r="CG662" s="140"/>
      <c r="CH662" s="140"/>
      <c r="CI662" s="140"/>
      <c r="CJ662" s="140"/>
      <c r="CK662" s="140"/>
      <c r="CL662" s="140"/>
      <c r="CM662" s="140"/>
      <c r="CN662" s="140"/>
      <c r="CO662" s="140"/>
      <c r="CP662" s="140"/>
      <c r="CQ662" s="140"/>
      <c r="CR662" s="140"/>
      <c r="CS662" s="140"/>
      <c r="CT662" s="140"/>
      <c r="CU662" s="140"/>
      <c r="CV662" s="140"/>
      <c r="CW662" s="140"/>
      <c r="CX662" s="140"/>
      <c r="CY662" s="103">
        <f t="shared" si="50"/>
        <v>0</v>
      </c>
      <c r="CZ662" s="78"/>
    </row>
    <row r="663" spans="1:104" x14ac:dyDescent="0.2">
      <c r="A663" s="26"/>
      <c r="B663" s="123">
        <f t="shared" si="51"/>
        <v>654</v>
      </c>
      <c r="C663" s="107"/>
      <c r="D663" s="111"/>
      <c r="F663" s="108"/>
      <c r="G663" s="120"/>
      <c r="H663" s="101">
        <f t="shared" si="49"/>
        <v>0</v>
      </c>
      <c r="I663" s="113"/>
      <c r="J663" s="113"/>
      <c r="K663" s="113"/>
      <c r="L663" s="113"/>
      <c r="M663" s="113"/>
      <c r="N663" s="113"/>
      <c r="O663" s="113"/>
      <c r="P663" s="27"/>
      <c r="Q663" s="113"/>
      <c r="R663" s="113"/>
      <c r="S663" s="113"/>
      <c r="T663" s="113"/>
      <c r="U663" s="113"/>
      <c r="V663" s="113"/>
      <c r="W663" s="113"/>
      <c r="X663" s="28"/>
      <c r="Y663" s="221"/>
      <c r="Z663" s="221"/>
      <c r="AA663" s="221"/>
      <c r="AB663" s="221"/>
      <c r="AC663" s="221"/>
      <c r="AD663" s="221"/>
      <c r="AE663" s="221"/>
      <c r="AF663" s="28"/>
      <c r="AG663" s="221"/>
      <c r="AH663" s="221"/>
      <c r="AI663" s="221"/>
      <c r="AJ663" s="221"/>
      <c r="AK663" s="221"/>
      <c r="AL663" s="221"/>
      <c r="AM663" s="221"/>
      <c r="AN663" s="28"/>
      <c r="AO663" s="141"/>
      <c r="AP663" s="141"/>
      <c r="AQ663" s="141"/>
      <c r="AR663" s="79" t="str">
        <f t="shared" si="48"/>
        <v/>
      </c>
      <c r="AS663" s="139"/>
      <c r="AT663" s="139"/>
      <c r="AU663" s="28"/>
      <c r="AV663" s="215"/>
      <c r="AW663" s="215"/>
      <c r="AX663" s="28"/>
      <c r="AY663" s="140"/>
      <c r="AZ663" s="28"/>
      <c r="BA663" s="140"/>
      <c r="BB663" s="140"/>
      <c r="BC663" s="140"/>
      <c r="BD663" s="140"/>
      <c r="BE663" s="140"/>
      <c r="BF663" s="140"/>
      <c r="BG663" s="140"/>
      <c r="BH663" s="140"/>
      <c r="BI663" s="140"/>
      <c r="BJ663" s="140"/>
      <c r="BK663" s="140"/>
      <c r="BL663" s="140"/>
      <c r="BM663" s="140"/>
      <c r="BN663" s="140"/>
      <c r="BO663" s="140"/>
      <c r="BP663" s="140"/>
      <c r="BQ663" s="140"/>
      <c r="BR663" s="140"/>
      <c r="BS663" s="140"/>
      <c r="BT663" s="140"/>
      <c r="BU663" s="140"/>
      <c r="BV663" s="140"/>
      <c r="BW663" s="140"/>
      <c r="BX663" s="140"/>
      <c r="BY663" s="140"/>
      <c r="BZ663" s="140"/>
      <c r="CA663" s="140"/>
      <c r="CB663" s="140"/>
      <c r="CC663" s="140"/>
      <c r="CD663" s="140"/>
      <c r="CE663" s="140"/>
      <c r="CF663" s="140"/>
      <c r="CG663" s="140"/>
      <c r="CH663" s="140"/>
      <c r="CI663" s="140"/>
      <c r="CJ663" s="140"/>
      <c r="CK663" s="140"/>
      <c r="CL663" s="140"/>
      <c r="CM663" s="140"/>
      <c r="CN663" s="140"/>
      <c r="CO663" s="140"/>
      <c r="CP663" s="140"/>
      <c r="CQ663" s="140"/>
      <c r="CR663" s="140"/>
      <c r="CS663" s="140"/>
      <c r="CT663" s="140"/>
      <c r="CU663" s="140"/>
      <c r="CV663" s="140"/>
      <c r="CW663" s="140"/>
      <c r="CX663" s="140"/>
      <c r="CY663" s="103">
        <f t="shared" si="50"/>
        <v>0</v>
      </c>
      <c r="CZ663" s="78"/>
    </row>
    <row r="664" spans="1:104" x14ac:dyDescent="0.2">
      <c r="A664" s="26"/>
      <c r="B664" s="123">
        <f t="shared" si="51"/>
        <v>655</v>
      </c>
      <c r="C664" s="107"/>
      <c r="D664" s="111"/>
      <c r="F664" s="108"/>
      <c r="G664" s="120"/>
      <c r="H664" s="101">
        <f t="shared" si="49"/>
        <v>0</v>
      </c>
      <c r="I664" s="113"/>
      <c r="J664" s="113"/>
      <c r="K664" s="113"/>
      <c r="L664" s="113"/>
      <c r="M664" s="113"/>
      <c r="N664" s="113"/>
      <c r="O664" s="113"/>
      <c r="P664" s="27"/>
      <c r="Q664" s="113"/>
      <c r="R664" s="113"/>
      <c r="S664" s="113"/>
      <c r="T664" s="113"/>
      <c r="U664" s="113"/>
      <c r="V664" s="113"/>
      <c r="W664" s="113"/>
      <c r="X664" s="28"/>
      <c r="Y664" s="221"/>
      <c r="Z664" s="221"/>
      <c r="AA664" s="221"/>
      <c r="AB664" s="221"/>
      <c r="AC664" s="221"/>
      <c r="AD664" s="221"/>
      <c r="AE664" s="221"/>
      <c r="AF664" s="28"/>
      <c r="AG664" s="221"/>
      <c r="AH664" s="221"/>
      <c r="AI664" s="221"/>
      <c r="AJ664" s="221"/>
      <c r="AK664" s="221"/>
      <c r="AL664" s="221"/>
      <c r="AM664" s="221"/>
      <c r="AN664" s="28"/>
      <c r="AO664" s="141"/>
      <c r="AP664" s="141"/>
      <c r="AQ664" s="141"/>
      <c r="AR664" s="79" t="str">
        <f t="shared" si="48"/>
        <v/>
      </c>
      <c r="AS664" s="139"/>
      <c r="AT664" s="139"/>
      <c r="AU664" s="28"/>
      <c r="AV664" s="215"/>
      <c r="AW664" s="215"/>
      <c r="AX664" s="28"/>
      <c r="AY664" s="140"/>
      <c r="AZ664" s="28"/>
      <c r="BA664" s="140"/>
      <c r="BB664" s="140"/>
      <c r="BC664" s="140"/>
      <c r="BD664" s="140"/>
      <c r="BE664" s="140"/>
      <c r="BF664" s="140"/>
      <c r="BG664" s="140"/>
      <c r="BH664" s="140"/>
      <c r="BI664" s="140"/>
      <c r="BJ664" s="140"/>
      <c r="BK664" s="140"/>
      <c r="BL664" s="140"/>
      <c r="BM664" s="140"/>
      <c r="BN664" s="140"/>
      <c r="BO664" s="140"/>
      <c r="BP664" s="140"/>
      <c r="BQ664" s="140"/>
      <c r="BR664" s="140"/>
      <c r="BS664" s="140"/>
      <c r="BT664" s="140"/>
      <c r="BU664" s="140"/>
      <c r="BV664" s="140"/>
      <c r="BW664" s="140"/>
      <c r="BX664" s="140"/>
      <c r="BY664" s="140"/>
      <c r="BZ664" s="140"/>
      <c r="CA664" s="140"/>
      <c r="CB664" s="140"/>
      <c r="CC664" s="140"/>
      <c r="CD664" s="140"/>
      <c r="CE664" s="140"/>
      <c r="CF664" s="140"/>
      <c r="CG664" s="140"/>
      <c r="CH664" s="140"/>
      <c r="CI664" s="140"/>
      <c r="CJ664" s="140"/>
      <c r="CK664" s="140"/>
      <c r="CL664" s="140"/>
      <c r="CM664" s="140"/>
      <c r="CN664" s="140"/>
      <c r="CO664" s="140"/>
      <c r="CP664" s="140"/>
      <c r="CQ664" s="140"/>
      <c r="CR664" s="140"/>
      <c r="CS664" s="140"/>
      <c r="CT664" s="140"/>
      <c r="CU664" s="140"/>
      <c r="CV664" s="140"/>
      <c r="CW664" s="140"/>
      <c r="CX664" s="140"/>
      <c r="CY664" s="103">
        <f t="shared" si="50"/>
        <v>0</v>
      </c>
      <c r="CZ664" s="78"/>
    </row>
    <row r="665" spans="1:104" x14ac:dyDescent="0.2">
      <c r="A665" s="26"/>
      <c r="B665" s="123">
        <f t="shared" si="51"/>
        <v>656</v>
      </c>
      <c r="C665" s="107"/>
      <c r="D665" s="111"/>
      <c r="F665" s="108"/>
      <c r="G665" s="120"/>
      <c r="H665" s="101">
        <f t="shared" si="49"/>
        <v>0</v>
      </c>
      <c r="I665" s="113"/>
      <c r="J665" s="113"/>
      <c r="K665" s="113"/>
      <c r="L665" s="113"/>
      <c r="M665" s="113"/>
      <c r="N665" s="113"/>
      <c r="O665" s="113"/>
      <c r="P665" s="27"/>
      <c r="Q665" s="113"/>
      <c r="R665" s="113"/>
      <c r="S665" s="113"/>
      <c r="T665" s="113"/>
      <c r="U665" s="113"/>
      <c r="V665" s="113"/>
      <c r="W665" s="113"/>
      <c r="X665" s="28"/>
      <c r="Y665" s="221"/>
      <c r="Z665" s="221"/>
      <c r="AA665" s="221"/>
      <c r="AB665" s="221"/>
      <c r="AC665" s="221"/>
      <c r="AD665" s="221"/>
      <c r="AE665" s="221"/>
      <c r="AF665" s="28"/>
      <c r="AG665" s="221"/>
      <c r="AH665" s="221"/>
      <c r="AI665" s="221"/>
      <c r="AJ665" s="221"/>
      <c r="AK665" s="221"/>
      <c r="AL665" s="221"/>
      <c r="AM665" s="221"/>
      <c r="AN665" s="28"/>
      <c r="AO665" s="141"/>
      <c r="AP665" s="141"/>
      <c r="AQ665" s="141"/>
      <c r="AR665" s="79" t="str">
        <f t="shared" si="48"/>
        <v/>
      </c>
      <c r="AS665" s="139"/>
      <c r="AT665" s="139"/>
      <c r="AU665" s="28"/>
      <c r="AV665" s="215"/>
      <c r="AW665" s="215"/>
      <c r="AX665" s="28"/>
      <c r="AY665" s="140"/>
      <c r="AZ665" s="28"/>
      <c r="BA665" s="140"/>
      <c r="BB665" s="140"/>
      <c r="BC665" s="140"/>
      <c r="BD665" s="140"/>
      <c r="BE665" s="140"/>
      <c r="BF665" s="140"/>
      <c r="BG665" s="140"/>
      <c r="BH665" s="140"/>
      <c r="BI665" s="140"/>
      <c r="BJ665" s="140"/>
      <c r="BK665" s="140"/>
      <c r="BL665" s="140"/>
      <c r="BM665" s="140"/>
      <c r="BN665" s="140"/>
      <c r="BO665" s="140"/>
      <c r="BP665" s="140"/>
      <c r="BQ665" s="140"/>
      <c r="BR665" s="140"/>
      <c r="BS665" s="140"/>
      <c r="BT665" s="140"/>
      <c r="BU665" s="140"/>
      <c r="BV665" s="140"/>
      <c r="BW665" s="140"/>
      <c r="BX665" s="140"/>
      <c r="BY665" s="140"/>
      <c r="BZ665" s="140"/>
      <c r="CA665" s="140"/>
      <c r="CB665" s="140"/>
      <c r="CC665" s="140"/>
      <c r="CD665" s="140"/>
      <c r="CE665" s="140"/>
      <c r="CF665" s="140"/>
      <c r="CG665" s="140"/>
      <c r="CH665" s="140"/>
      <c r="CI665" s="140"/>
      <c r="CJ665" s="140"/>
      <c r="CK665" s="140"/>
      <c r="CL665" s="140"/>
      <c r="CM665" s="140"/>
      <c r="CN665" s="140"/>
      <c r="CO665" s="140"/>
      <c r="CP665" s="140"/>
      <c r="CQ665" s="140"/>
      <c r="CR665" s="140"/>
      <c r="CS665" s="140"/>
      <c r="CT665" s="140"/>
      <c r="CU665" s="140"/>
      <c r="CV665" s="140"/>
      <c r="CW665" s="140"/>
      <c r="CX665" s="140"/>
      <c r="CY665" s="103">
        <f t="shared" si="50"/>
        <v>0</v>
      </c>
      <c r="CZ665" s="78"/>
    </row>
    <row r="666" spans="1:104" x14ac:dyDescent="0.2">
      <c r="A666" s="26"/>
      <c r="B666" s="123">
        <f t="shared" si="51"/>
        <v>657</v>
      </c>
      <c r="C666" s="107"/>
      <c r="D666" s="111"/>
      <c r="F666" s="108"/>
      <c r="G666" s="120"/>
      <c r="H666" s="101">
        <f t="shared" si="49"/>
        <v>0</v>
      </c>
      <c r="I666" s="113"/>
      <c r="J666" s="113"/>
      <c r="K666" s="113"/>
      <c r="L666" s="113"/>
      <c r="M666" s="113"/>
      <c r="N666" s="113"/>
      <c r="O666" s="113"/>
      <c r="P666" s="27"/>
      <c r="Q666" s="113"/>
      <c r="R666" s="113"/>
      <c r="S666" s="113"/>
      <c r="T666" s="113"/>
      <c r="U666" s="113"/>
      <c r="V666" s="113"/>
      <c r="W666" s="113"/>
      <c r="X666" s="28"/>
      <c r="Y666" s="221"/>
      <c r="Z666" s="221"/>
      <c r="AA666" s="221"/>
      <c r="AB666" s="221"/>
      <c r="AC666" s="221"/>
      <c r="AD666" s="221"/>
      <c r="AE666" s="221"/>
      <c r="AF666" s="28"/>
      <c r="AG666" s="221"/>
      <c r="AH666" s="221"/>
      <c r="AI666" s="221"/>
      <c r="AJ666" s="221"/>
      <c r="AK666" s="221"/>
      <c r="AL666" s="221"/>
      <c r="AM666" s="221"/>
      <c r="AN666" s="28"/>
      <c r="AO666" s="141"/>
      <c r="AP666" s="141"/>
      <c r="AQ666" s="141"/>
      <c r="AR666" s="79" t="str">
        <f t="shared" si="48"/>
        <v/>
      </c>
      <c r="AS666" s="139"/>
      <c r="AT666" s="139"/>
      <c r="AU666" s="28"/>
      <c r="AV666" s="215"/>
      <c r="AW666" s="215"/>
      <c r="AX666" s="28"/>
      <c r="AY666" s="140"/>
      <c r="AZ666" s="28"/>
      <c r="BA666" s="140"/>
      <c r="BB666" s="140"/>
      <c r="BC666" s="140"/>
      <c r="BD666" s="140"/>
      <c r="BE666" s="140"/>
      <c r="BF666" s="140"/>
      <c r="BG666" s="140"/>
      <c r="BH666" s="140"/>
      <c r="BI666" s="140"/>
      <c r="BJ666" s="140"/>
      <c r="BK666" s="140"/>
      <c r="BL666" s="140"/>
      <c r="BM666" s="140"/>
      <c r="BN666" s="140"/>
      <c r="BO666" s="140"/>
      <c r="BP666" s="140"/>
      <c r="BQ666" s="140"/>
      <c r="BR666" s="140"/>
      <c r="BS666" s="140"/>
      <c r="BT666" s="140"/>
      <c r="BU666" s="140"/>
      <c r="BV666" s="140"/>
      <c r="BW666" s="140"/>
      <c r="BX666" s="140"/>
      <c r="BY666" s="140"/>
      <c r="BZ666" s="140"/>
      <c r="CA666" s="140"/>
      <c r="CB666" s="140"/>
      <c r="CC666" s="140"/>
      <c r="CD666" s="140"/>
      <c r="CE666" s="140"/>
      <c r="CF666" s="140"/>
      <c r="CG666" s="140"/>
      <c r="CH666" s="140"/>
      <c r="CI666" s="140"/>
      <c r="CJ666" s="140"/>
      <c r="CK666" s="140"/>
      <c r="CL666" s="140"/>
      <c r="CM666" s="140"/>
      <c r="CN666" s="140"/>
      <c r="CO666" s="140"/>
      <c r="CP666" s="140"/>
      <c r="CQ666" s="140"/>
      <c r="CR666" s="140"/>
      <c r="CS666" s="140"/>
      <c r="CT666" s="140"/>
      <c r="CU666" s="140"/>
      <c r="CV666" s="140"/>
      <c r="CW666" s="140"/>
      <c r="CX666" s="140"/>
      <c r="CY666" s="103">
        <f t="shared" si="50"/>
        <v>0</v>
      </c>
      <c r="CZ666" s="78"/>
    </row>
    <row r="667" spans="1:104" x14ac:dyDescent="0.2">
      <c r="A667" s="26"/>
      <c r="B667" s="123">
        <f t="shared" si="51"/>
        <v>658</v>
      </c>
      <c r="C667" s="107"/>
      <c r="D667" s="111"/>
      <c r="F667" s="108"/>
      <c r="G667" s="120"/>
      <c r="H667" s="101">
        <f t="shared" si="49"/>
        <v>0</v>
      </c>
      <c r="I667" s="113"/>
      <c r="J667" s="113"/>
      <c r="K667" s="113"/>
      <c r="L667" s="113"/>
      <c r="M667" s="113"/>
      <c r="N667" s="113"/>
      <c r="O667" s="113"/>
      <c r="P667" s="27"/>
      <c r="Q667" s="113"/>
      <c r="R667" s="113"/>
      <c r="S667" s="113"/>
      <c r="T667" s="113"/>
      <c r="U667" s="113"/>
      <c r="V667" s="113"/>
      <c r="W667" s="113"/>
      <c r="X667" s="28"/>
      <c r="Y667" s="221"/>
      <c r="Z667" s="221"/>
      <c r="AA667" s="221"/>
      <c r="AB667" s="221"/>
      <c r="AC667" s="221"/>
      <c r="AD667" s="221"/>
      <c r="AE667" s="221"/>
      <c r="AF667" s="28"/>
      <c r="AG667" s="221"/>
      <c r="AH667" s="221"/>
      <c r="AI667" s="221"/>
      <c r="AJ667" s="221"/>
      <c r="AK667" s="221"/>
      <c r="AL667" s="221"/>
      <c r="AM667" s="221"/>
      <c r="AN667" s="28"/>
      <c r="AO667" s="141"/>
      <c r="AP667" s="141"/>
      <c r="AQ667" s="141"/>
      <c r="AR667" s="79" t="str">
        <f t="shared" si="48"/>
        <v/>
      </c>
      <c r="AS667" s="139"/>
      <c r="AT667" s="139"/>
      <c r="AU667" s="28"/>
      <c r="AV667" s="215"/>
      <c r="AW667" s="215"/>
      <c r="AX667" s="28"/>
      <c r="AY667" s="140"/>
      <c r="AZ667" s="28"/>
      <c r="BA667" s="140"/>
      <c r="BB667" s="140"/>
      <c r="BC667" s="140"/>
      <c r="BD667" s="140"/>
      <c r="BE667" s="140"/>
      <c r="BF667" s="140"/>
      <c r="BG667" s="140"/>
      <c r="BH667" s="140"/>
      <c r="BI667" s="140"/>
      <c r="BJ667" s="140"/>
      <c r="BK667" s="140"/>
      <c r="BL667" s="140"/>
      <c r="BM667" s="140"/>
      <c r="BN667" s="140"/>
      <c r="BO667" s="140"/>
      <c r="BP667" s="140"/>
      <c r="BQ667" s="140"/>
      <c r="BR667" s="140"/>
      <c r="BS667" s="140"/>
      <c r="BT667" s="140"/>
      <c r="BU667" s="140"/>
      <c r="BV667" s="140"/>
      <c r="BW667" s="140"/>
      <c r="BX667" s="140"/>
      <c r="BY667" s="140"/>
      <c r="BZ667" s="140"/>
      <c r="CA667" s="140"/>
      <c r="CB667" s="140"/>
      <c r="CC667" s="140"/>
      <c r="CD667" s="140"/>
      <c r="CE667" s="140"/>
      <c r="CF667" s="140"/>
      <c r="CG667" s="140"/>
      <c r="CH667" s="140"/>
      <c r="CI667" s="140"/>
      <c r="CJ667" s="140"/>
      <c r="CK667" s="140"/>
      <c r="CL667" s="140"/>
      <c r="CM667" s="140"/>
      <c r="CN667" s="140"/>
      <c r="CO667" s="140"/>
      <c r="CP667" s="140"/>
      <c r="CQ667" s="140"/>
      <c r="CR667" s="140"/>
      <c r="CS667" s="140"/>
      <c r="CT667" s="140"/>
      <c r="CU667" s="140"/>
      <c r="CV667" s="140"/>
      <c r="CW667" s="140"/>
      <c r="CX667" s="140"/>
      <c r="CY667" s="103">
        <f t="shared" si="50"/>
        <v>0</v>
      </c>
      <c r="CZ667" s="78"/>
    </row>
    <row r="668" spans="1:104" x14ac:dyDescent="0.2">
      <c r="A668" s="26"/>
      <c r="B668" s="123">
        <f t="shared" si="51"/>
        <v>659</v>
      </c>
      <c r="C668" s="107"/>
      <c r="D668" s="111"/>
      <c r="F668" s="108"/>
      <c r="G668" s="120"/>
      <c r="H668" s="101">
        <f t="shared" si="49"/>
        <v>0</v>
      </c>
      <c r="I668" s="113"/>
      <c r="J668" s="113"/>
      <c r="K668" s="113"/>
      <c r="L668" s="113"/>
      <c r="M668" s="113"/>
      <c r="N668" s="113"/>
      <c r="O668" s="113"/>
      <c r="P668" s="27"/>
      <c r="Q668" s="113"/>
      <c r="R668" s="113"/>
      <c r="S668" s="113"/>
      <c r="T668" s="113"/>
      <c r="U668" s="113"/>
      <c r="V668" s="113"/>
      <c r="W668" s="113"/>
      <c r="X668" s="28"/>
      <c r="Y668" s="221"/>
      <c r="Z668" s="221"/>
      <c r="AA668" s="221"/>
      <c r="AB668" s="221"/>
      <c r="AC668" s="221"/>
      <c r="AD668" s="221"/>
      <c r="AE668" s="221"/>
      <c r="AF668" s="28"/>
      <c r="AG668" s="221"/>
      <c r="AH668" s="221"/>
      <c r="AI668" s="221"/>
      <c r="AJ668" s="221"/>
      <c r="AK668" s="221"/>
      <c r="AL668" s="221"/>
      <c r="AM668" s="221"/>
      <c r="AN668" s="28"/>
      <c r="AO668" s="141"/>
      <c r="AP668" s="141"/>
      <c r="AQ668" s="141"/>
      <c r="AR668" s="79" t="str">
        <f t="shared" si="48"/>
        <v/>
      </c>
      <c r="AS668" s="139"/>
      <c r="AT668" s="139"/>
      <c r="AU668" s="28"/>
      <c r="AV668" s="215"/>
      <c r="AW668" s="215"/>
      <c r="AX668" s="28"/>
      <c r="AY668" s="140"/>
      <c r="AZ668" s="28"/>
      <c r="BA668" s="140"/>
      <c r="BB668" s="140"/>
      <c r="BC668" s="140"/>
      <c r="BD668" s="140"/>
      <c r="BE668" s="140"/>
      <c r="BF668" s="140"/>
      <c r="BG668" s="140"/>
      <c r="BH668" s="140"/>
      <c r="BI668" s="140"/>
      <c r="BJ668" s="140"/>
      <c r="BK668" s="140"/>
      <c r="BL668" s="140"/>
      <c r="BM668" s="140"/>
      <c r="BN668" s="140"/>
      <c r="BO668" s="140"/>
      <c r="BP668" s="140"/>
      <c r="BQ668" s="140"/>
      <c r="BR668" s="140"/>
      <c r="BS668" s="140"/>
      <c r="BT668" s="140"/>
      <c r="BU668" s="140"/>
      <c r="BV668" s="140"/>
      <c r="BW668" s="140"/>
      <c r="BX668" s="140"/>
      <c r="BY668" s="140"/>
      <c r="BZ668" s="140"/>
      <c r="CA668" s="140"/>
      <c r="CB668" s="140"/>
      <c r="CC668" s="140"/>
      <c r="CD668" s="140"/>
      <c r="CE668" s="140"/>
      <c r="CF668" s="140"/>
      <c r="CG668" s="140"/>
      <c r="CH668" s="140"/>
      <c r="CI668" s="140"/>
      <c r="CJ668" s="140"/>
      <c r="CK668" s="140"/>
      <c r="CL668" s="140"/>
      <c r="CM668" s="140"/>
      <c r="CN668" s="140"/>
      <c r="CO668" s="140"/>
      <c r="CP668" s="140"/>
      <c r="CQ668" s="140"/>
      <c r="CR668" s="140"/>
      <c r="CS668" s="140"/>
      <c r="CT668" s="140"/>
      <c r="CU668" s="140"/>
      <c r="CV668" s="140"/>
      <c r="CW668" s="140"/>
      <c r="CX668" s="140"/>
      <c r="CY668" s="103">
        <f t="shared" si="50"/>
        <v>0</v>
      </c>
      <c r="CZ668" s="78"/>
    </row>
    <row r="669" spans="1:104" x14ac:dyDescent="0.2">
      <c r="A669" s="26"/>
      <c r="B669" s="123">
        <f t="shared" si="51"/>
        <v>660</v>
      </c>
      <c r="C669" s="107"/>
      <c r="D669" s="111"/>
      <c r="F669" s="108"/>
      <c r="G669" s="120"/>
      <c r="H669" s="101">
        <f t="shared" si="49"/>
        <v>0</v>
      </c>
      <c r="I669" s="113"/>
      <c r="J669" s="113"/>
      <c r="K669" s="113"/>
      <c r="L669" s="113"/>
      <c r="M669" s="113"/>
      <c r="N669" s="113"/>
      <c r="O669" s="113"/>
      <c r="P669" s="27"/>
      <c r="Q669" s="113"/>
      <c r="R669" s="113"/>
      <c r="S669" s="113"/>
      <c r="T669" s="113"/>
      <c r="U669" s="113"/>
      <c r="V669" s="113"/>
      <c r="W669" s="113"/>
      <c r="X669" s="28"/>
      <c r="Y669" s="221"/>
      <c r="Z669" s="221"/>
      <c r="AA669" s="221"/>
      <c r="AB669" s="221"/>
      <c r="AC669" s="221"/>
      <c r="AD669" s="221"/>
      <c r="AE669" s="221"/>
      <c r="AF669" s="28"/>
      <c r="AG669" s="221"/>
      <c r="AH669" s="221"/>
      <c r="AI669" s="221"/>
      <c r="AJ669" s="221"/>
      <c r="AK669" s="221"/>
      <c r="AL669" s="221"/>
      <c r="AM669" s="221"/>
      <c r="AN669" s="28"/>
      <c r="AO669" s="141"/>
      <c r="AP669" s="141"/>
      <c r="AQ669" s="141"/>
      <c r="AR669" s="79" t="str">
        <f t="shared" si="48"/>
        <v/>
      </c>
      <c r="AS669" s="139"/>
      <c r="AT669" s="139"/>
      <c r="AU669" s="28"/>
      <c r="AV669" s="215"/>
      <c r="AW669" s="215"/>
      <c r="AX669" s="28"/>
      <c r="AY669" s="140"/>
      <c r="AZ669" s="28"/>
      <c r="BA669" s="140"/>
      <c r="BB669" s="140"/>
      <c r="BC669" s="140"/>
      <c r="BD669" s="140"/>
      <c r="BE669" s="140"/>
      <c r="BF669" s="140"/>
      <c r="BG669" s="140"/>
      <c r="BH669" s="140"/>
      <c r="BI669" s="140"/>
      <c r="BJ669" s="140"/>
      <c r="BK669" s="140"/>
      <c r="BL669" s="140"/>
      <c r="BM669" s="140"/>
      <c r="BN669" s="140"/>
      <c r="BO669" s="140"/>
      <c r="BP669" s="140"/>
      <c r="BQ669" s="140"/>
      <c r="BR669" s="140"/>
      <c r="BS669" s="140"/>
      <c r="BT669" s="140"/>
      <c r="BU669" s="140"/>
      <c r="BV669" s="140"/>
      <c r="BW669" s="140"/>
      <c r="BX669" s="140"/>
      <c r="BY669" s="140"/>
      <c r="BZ669" s="140"/>
      <c r="CA669" s="140"/>
      <c r="CB669" s="140"/>
      <c r="CC669" s="140"/>
      <c r="CD669" s="140"/>
      <c r="CE669" s="140"/>
      <c r="CF669" s="140"/>
      <c r="CG669" s="140"/>
      <c r="CH669" s="140"/>
      <c r="CI669" s="140"/>
      <c r="CJ669" s="140"/>
      <c r="CK669" s="140"/>
      <c r="CL669" s="140"/>
      <c r="CM669" s="140"/>
      <c r="CN669" s="140"/>
      <c r="CO669" s="140"/>
      <c r="CP669" s="140"/>
      <c r="CQ669" s="140"/>
      <c r="CR669" s="140"/>
      <c r="CS669" s="140"/>
      <c r="CT669" s="140"/>
      <c r="CU669" s="140"/>
      <c r="CV669" s="140"/>
      <c r="CW669" s="140"/>
      <c r="CX669" s="140"/>
      <c r="CY669" s="103">
        <f t="shared" si="50"/>
        <v>0</v>
      </c>
      <c r="CZ669" s="78"/>
    </row>
    <row r="670" spans="1:104" x14ac:dyDescent="0.2">
      <c r="A670" s="26"/>
      <c r="B670" s="123">
        <f t="shared" si="51"/>
        <v>661</v>
      </c>
      <c r="C670" s="107"/>
      <c r="D670" s="111"/>
      <c r="F670" s="108"/>
      <c r="G670" s="120"/>
      <c r="H670" s="101">
        <f t="shared" si="49"/>
        <v>0</v>
      </c>
      <c r="I670" s="113"/>
      <c r="J670" s="113"/>
      <c r="K670" s="113"/>
      <c r="L670" s="113"/>
      <c r="M670" s="113"/>
      <c r="N670" s="113"/>
      <c r="O670" s="113"/>
      <c r="P670" s="27"/>
      <c r="Q670" s="113"/>
      <c r="R670" s="113"/>
      <c r="S670" s="113"/>
      <c r="T670" s="113"/>
      <c r="U670" s="113"/>
      <c r="V670" s="113"/>
      <c r="W670" s="113"/>
      <c r="X670" s="28"/>
      <c r="Y670" s="221"/>
      <c r="Z670" s="221"/>
      <c r="AA670" s="221"/>
      <c r="AB670" s="221"/>
      <c r="AC670" s="221"/>
      <c r="AD670" s="221"/>
      <c r="AE670" s="221"/>
      <c r="AF670" s="28"/>
      <c r="AG670" s="221"/>
      <c r="AH670" s="221"/>
      <c r="AI670" s="221"/>
      <c r="AJ670" s="221"/>
      <c r="AK670" s="221"/>
      <c r="AL670" s="221"/>
      <c r="AM670" s="221"/>
      <c r="AN670" s="28"/>
      <c r="AO670" s="141"/>
      <c r="AP670" s="141"/>
      <c r="AQ670" s="141"/>
      <c r="AR670" s="79" t="str">
        <f t="shared" si="48"/>
        <v/>
      </c>
      <c r="AS670" s="139"/>
      <c r="AT670" s="139"/>
      <c r="AU670" s="28"/>
      <c r="AV670" s="215"/>
      <c r="AW670" s="215"/>
      <c r="AX670" s="28"/>
      <c r="AY670" s="140"/>
      <c r="AZ670" s="28"/>
      <c r="BA670" s="140"/>
      <c r="BB670" s="140"/>
      <c r="BC670" s="140"/>
      <c r="BD670" s="140"/>
      <c r="BE670" s="140"/>
      <c r="BF670" s="140"/>
      <c r="BG670" s="140"/>
      <c r="BH670" s="140"/>
      <c r="BI670" s="140"/>
      <c r="BJ670" s="140"/>
      <c r="BK670" s="140"/>
      <c r="BL670" s="140"/>
      <c r="BM670" s="140"/>
      <c r="BN670" s="140"/>
      <c r="BO670" s="140"/>
      <c r="BP670" s="140"/>
      <c r="BQ670" s="140"/>
      <c r="BR670" s="140"/>
      <c r="BS670" s="140"/>
      <c r="BT670" s="140"/>
      <c r="BU670" s="140"/>
      <c r="BV670" s="140"/>
      <c r="BW670" s="140"/>
      <c r="BX670" s="140"/>
      <c r="BY670" s="140"/>
      <c r="BZ670" s="140"/>
      <c r="CA670" s="140"/>
      <c r="CB670" s="140"/>
      <c r="CC670" s="140"/>
      <c r="CD670" s="140"/>
      <c r="CE670" s="140"/>
      <c r="CF670" s="140"/>
      <c r="CG670" s="140"/>
      <c r="CH670" s="140"/>
      <c r="CI670" s="140"/>
      <c r="CJ670" s="140"/>
      <c r="CK670" s="140"/>
      <c r="CL670" s="140"/>
      <c r="CM670" s="140"/>
      <c r="CN670" s="140"/>
      <c r="CO670" s="140"/>
      <c r="CP670" s="140"/>
      <c r="CQ670" s="140"/>
      <c r="CR670" s="140"/>
      <c r="CS670" s="140"/>
      <c r="CT670" s="140"/>
      <c r="CU670" s="140"/>
      <c r="CV670" s="140"/>
      <c r="CW670" s="140"/>
      <c r="CX670" s="140"/>
      <c r="CY670" s="103">
        <f t="shared" si="50"/>
        <v>0</v>
      </c>
      <c r="CZ670" s="78"/>
    </row>
    <row r="671" spans="1:104" x14ac:dyDescent="0.2">
      <c r="A671" s="26"/>
      <c r="B671" s="123">
        <f t="shared" si="51"/>
        <v>662</v>
      </c>
      <c r="C671" s="107"/>
      <c r="D671" s="111"/>
      <c r="F671" s="108"/>
      <c r="G671" s="120"/>
      <c r="H671" s="101">
        <f t="shared" si="49"/>
        <v>0</v>
      </c>
      <c r="I671" s="113"/>
      <c r="J671" s="113"/>
      <c r="K671" s="113"/>
      <c r="L671" s="113"/>
      <c r="M671" s="113"/>
      <c r="N671" s="113"/>
      <c r="O671" s="113"/>
      <c r="P671" s="27"/>
      <c r="Q671" s="113"/>
      <c r="R671" s="113"/>
      <c r="S671" s="113"/>
      <c r="T671" s="113"/>
      <c r="U671" s="113"/>
      <c r="V671" s="113"/>
      <c r="W671" s="113"/>
      <c r="X671" s="28"/>
      <c r="Y671" s="221"/>
      <c r="Z671" s="221"/>
      <c r="AA671" s="221"/>
      <c r="AB671" s="221"/>
      <c r="AC671" s="221"/>
      <c r="AD671" s="221"/>
      <c r="AE671" s="221"/>
      <c r="AF671" s="28"/>
      <c r="AG671" s="221"/>
      <c r="AH671" s="221"/>
      <c r="AI671" s="221"/>
      <c r="AJ671" s="221"/>
      <c r="AK671" s="221"/>
      <c r="AL671" s="221"/>
      <c r="AM671" s="221"/>
      <c r="AN671" s="28"/>
      <c r="AO671" s="141"/>
      <c r="AP671" s="141"/>
      <c r="AQ671" s="141"/>
      <c r="AR671" s="79" t="str">
        <f t="shared" si="48"/>
        <v/>
      </c>
      <c r="AS671" s="139"/>
      <c r="AT671" s="139"/>
      <c r="AU671" s="28"/>
      <c r="AV671" s="215"/>
      <c r="AW671" s="215"/>
      <c r="AX671" s="28"/>
      <c r="AY671" s="140"/>
      <c r="AZ671" s="28"/>
      <c r="BA671" s="140"/>
      <c r="BB671" s="140"/>
      <c r="BC671" s="140"/>
      <c r="BD671" s="140"/>
      <c r="BE671" s="140"/>
      <c r="BF671" s="140"/>
      <c r="BG671" s="140"/>
      <c r="BH671" s="140"/>
      <c r="BI671" s="140"/>
      <c r="BJ671" s="140"/>
      <c r="BK671" s="140"/>
      <c r="BL671" s="140"/>
      <c r="BM671" s="140"/>
      <c r="BN671" s="140"/>
      <c r="BO671" s="140"/>
      <c r="BP671" s="140"/>
      <c r="BQ671" s="140"/>
      <c r="BR671" s="140"/>
      <c r="BS671" s="140"/>
      <c r="BT671" s="140"/>
      <c r="BU671" s="140"/>
      <c r="BV671" s="140"/>
      <c r="BW671" s="140"/>
      <c r="BX671" s="140"/>
      <c r="BY671" s="140"/>
      <c r="BZ671" s="140"/>
      <c r="CA671" s="140"/>
      <c r="CB671" s="140"/>
      <c r="CC671" s="140"/>
      <c r="CD671" s="140"/>
      <c r="CE671" s="140"/>
      <c r="CF671" s="140"/>
      <c r="CG671" s="140"/>
      <c r="CH671" s="140"/>
      <c r="CI671" s="140"/>
      <c r="CJ671" s="140"/>
      <c r="CK671" s="140"/>
      <c r="CL671" s="140"/>
      <c r="CM671" s="140"/>
      <c r="CN671" s="140"/>
      <c r="CO671" s="140"/>
      <c r="CP671" s="140"/>
      <c r="CQ671" s="140"/>
      <c r="CR671" s="140"/>
      <c r="CS671" s="140"/>
      <c r="CT671" s="140"/>
      <c r="CU671" s="140"/>
      <c r="CV671" s="140"/>
      <c r="CW671" s="140"/>
      <c r="CX671" s="140"/>
      <c r="CY671" s="103">
        <f t="shared" si="50"/>
        <v>0</v>
      </c>
      <c r="CZ671" s="78"/>
    </row>
    <row r="672" spans="1:104" x14ac:dyDescent="0.2">
      <c r="A672" s="26"/>
      <c r="B672" s="123">
        <f t="shared" si="51"/>
        <v>663</v>
      </c>
      <c r="C672" s="107"/>
      <c r="D672" s="111"/>
      <c r="F672" s="108"/>
      <c r="G672" s="120"/>
      <c r="H672" s="101">
        <f t="shared" si="49"/>
        <v>0</v>
      </c>
      <c r="I672" s="113"/>
      <c r="J672" s="113"/>
      <c r="K672" s="113"/>
      <c r="L672" s="113"/>
      <c r="M672" s="113"/>
      <c r="N672" s="113"/>
      <c r="O672" s="113"/>
      <c r="P672" s="27"/>
      <c r="Q672" s="113"/>
      <c r="R672" s="113"/>
      <c r="S672" s="113"/>
      <c r="T672" s="113"/>
      <c r="U672" s="113"/>
      <c r="V672" s="113"/>
      <c r="W672" s="113"/>
      <c r="X672" s="28"/>
      <c r="Y672" s="221"/>
      <c r="Z672" s="221"/>
      <c r="AA672" s="221"/>
      <c r="AB672" s="221"/>
      <c r="AC672" s="221"/>
      <c r="AD672" s="221"/>
      <c r="AE672" s="221"/>
      <c r="AF672" s="28"/>
      <c r="AG672" s="221"/>
      <c r="AH672" s="221"/>
      <c r="AI672" s="221"/>
      <c r="AJ672" s="221"/>
      <c r="AK672" s="221"/>
      <c r="AL672" s="221"/>
      <c r="AM672" s="221"/>
      <c r="AN672" s="28"/>
      <c r="AO672" s="141"/>
      <c r="AP672" s="141"/>
      <c r="AQ672" s="141"/>
      <c r="AR672" s="79" t="str">
        <f t="shared" si="48"/>
        <v/>
      </c>
      <c r="AS672" s="139"/>
      <c r="AT672" s="139"/>
      <c r="AU672" s="28"/>
      <c r="AV672" s="215"/>
      <c r="AW672" s="215"/>
      <c r="AX672" s="28"/>
      <c r="AY672" s="140"/>
      <c r="AZ672" s="28"/>
      <c r="BA672" s="140"/>
      <c r="BB672" s="140"/>
      <c r="BC672" s="140"/>
      <c r="BD672" s="140"/>
      <c r="BE672" s="140"/>
      <c r="BF672" s="140"/>
      <c r="BG672" s="140"/>
      <c r="BH672" s="140"/>
      <c r="BI672" s="140"/>
      <c r="BJ672" s="140"/>
      <c r="BK672" s="140"/>
      <c r="BL672" s="140"/>
      <c r="BM672" s="140"/>
      <c r="BN672" s="140"/>
      <c r="BO672" s="140"/>
      <c r="BP672" s="140"/>
      <c r="BQ672" s="140"/>
      <c r="BR672" s="140"/>
      <c r="BS672" s="140"/>
      <c r="BT672" s="140"/>
      <c r="BU672" s="140"/>
      <c r="BV672" s="140"/>
      <c r="BW672" s="140"/>
      <c r="BX672" s="140"/>
      <c r="BY672" s="140"/>
      <c r="BZ672" s="140"/>
      <c r="CA672" s="140"/>
      <c r="CB672" s="140"/>
      <c r="CC672" s="140"/>
      <c r="CD672" s="140"/>
      <c r="CE672" s="140"/>
      <c r="CF672" s="140"/>
      <c r="CG672" s="140"/>
      <c r="CH672" s="140"/>
      <c r="CI672" s="140"/>
      <c r="CJ672" s="140"/>
      <c r="CK672" s="140"/>
      <c r="CL672" s="140"/>
      <c r="CM672" s="140"/>
      <c r="CN672" s="140"/>
      <c r="CO672" s="140"/>
      <c r="CP672" s="140"/>
      <c r="CQ672" s="140"/>
      <c r="CR672" s="140"/>
      <c r="CS672" s="140"/>
      <c r="CT672" s="140"/>
      <c r="CU672" s="140"/>
      <c r="CV672" s="140"/>
      <c r="CW672" s="140"/>
      <c r="CX672" s="140"/>
      <c r="CY672" s="103">
        <f t="shared" si="50"/>
        <v>0</v>
      </c>
      <c r="CZ672" s="78"/>
    </row>
    <row r="673" spans="1:104" x14ac:dyDescent="0.2">
      <c r="A673" s="26"/>
      <c r="B673" s="123">
        <f t="shared" si="51"/>
        <v>664</v>
      </c>
      <c r="C673" s="107"/>
      <c r="D673" s="111"/>
      <c r="F673" s="108"/>
      <c r="G673" s="120"/>
      <c r="H673" s="101">
        <f t="shared" si="49"/>
        <v>0</v>
      </c>
      <c r="I673" s="113"/>
      <c r="J673" s="113"/>
      <c r="K673" s="113"/>
      <c r="L673" s="113"/>
      <c r="M673" s="113"/>
      <c r="N673" s="113"/>
      <c r="O673" s="113"/>
      <c r="P673" s="27"/>
      <c r="Q673" s="113"/>
      <c r="R673" s="113"/>
      <c r="S673" s="113"/>
      <c r="T673" s="113"/>
      <c r="U673" s="113"/>
      <c r="V673" s="113"/>
      <c r="W673" s="113"/>
      <c r="X673" s="28"/>
      <c r="Y673" s="221"/>
      <c r="Z673" s="221"/>
      <c r="AA673" s="221"/>
      <c r="AB673" s="221"/>
      <c r="AC673" s="221"/>
      <c r="AD673" s="221"/>
      <c r="AE673" s="221"/>
      <c r="AF673" s="28"/>
      <c r="AG673" s="221"/>
      <c r="AH673" s="221"/>
      <c r="AI673" s="221"/>
      <c r="AJ673" s="221"/>
      <c r="AK673" s="221"/>
      <c r="AL673" s="221"/>
      <c r="AM673" s="221"/>
      <c r="AN673" s="28"/>
      <c r="AO673" s="141"/>
      <c r="AP673" s="141"/>
      <c r="AQ673" s="141"/>
      <c r="AR673" s="79" t="str">
        <f t="shared" si="48"/>
        <v/>
      </c>
      <c r="AS673" s="139"/>
      <c r="AT673" s="139"/>
      <c r="AU673" s="28"/>
      <c r="AV673" s="215"/>
      <c r="AW673" s="215"/>
      <c r="AX673" s="28"/>
      <c r="AY673" s="140"/>
      <c r="AZ673" s="28"/>
      <c r="BA673" s="140"/>
      <c r="BB673" s="140"/>
      <c r="BC673" s="140"/>
      <c r="BD673" s="140"/>
      <c r="BE673" s="140"/>
      <c r="BF673" s="140"/>
      <c r="BG673" s="140"/>
      <c r="BH673" s="140"/>
      <c r="BI673" s="140"/>
      <c r="BJ673" s="140"/>
      <c r="BK673" s="140"/>
      <c r="BL673" s="140"/>
      <c r="BM673" s="140"/>
      <c r="BN673" s="140"/>
      <c r="BO673" s="140"/>
      <c r="BP673" s="140"/>
      <c r="BQ673" s="140"/>
      <c r="BR673" s="140"/>
      <c r="BS673" s="140"/>
      <c r="BT673" s="140"/>
      <c r="BU673" s="140"/>
      <c r="BV673" s="140"/>
      <c r="BW673" s="140"/>
      <c r="BX673" s="140"/>
      <c r="BY673" s="140"/>
      <c r="BZ673" s="140"/>
      <c r="CA673" s="140"/>
      <c r="CB673" s="140"/>
      <c r="CC673" s="140"/>
      <c r="CD673" s="140"/>
      <c r="CE673" s="140"/>
      <c r="CF673" s="140"/>
      <c r="CG673" s="140"/>
      <c r="CH673" s="140"/>
      <c r="CI673" s="140"/>
      <c r="CJ673" s="140"/>
      <c r="CK673" s="140"/>
      <c r="CL673" s="140"/>
      <c r="CM673" s="140"/>
      <c r="CN673" s="140"/>
      <c r="CO673" s="140"/>
      <c r="CP673" s="140"/>
      <c r="CQ673" s="140"/>
      <c r="CR673" s="140"/>
      <c r="CS673" s="140"/>
      <c r="CT673" s="140"/>
      <c r="CU673" s="140"/>
      <c r="CV673" s="140"/>
      <c r="CW673" s="140"/>
      <c r="CX673" s="140"/>
      <c r="CY673" s="103">
        <f t="shared" si="50"/>
        <v>0</v>
      </c>
      <c r="CZ673" s="78"/>
    </row>
    <row r="674" spans="1:104" x14ac:dyDescent="0.2">
      <c r="A674" s="26"/>
      <c r="B674" s="123">
        <f t="shared" si="51"/>
        <v>665</v>
      </c>
      <c r="C674" s="107"/>
      <c r="D674" s="111"/>
      <c r="F674" s="108"/>
      <c r="G674" s="120"/>
      <c r="H674" s="101">
        <f t="shared" si="49"/>
        <v>0</v>
      </c>
      <c r="I674" s="113"/>
      <c r="J674" s="113"/>
      <c r="K674" s="113"/>
      <c r="L674" s="113"/>
      <c r="M674" s="113"/>
      <c r="N674" s="113"/>
      <c r="O674" s="113"/>
      <c r="P674" s="27"/>
      <c r="Q674" s="113"/>
      <c r="R674" s="113"/>
      <c r="S674" s="113"/>
      <c r="T674" s="113"/>
      <c r="U674" s="113"/>
      <c r="V674" s="113"/>
      <c r="W674" s="113"/>
      <c r="X674" s="28"/>
      <c r="Y674" s="221"/>
      <c r="Z674" s="221"/>
      <c r="AA674" s="221"/>
      <c r="AB674" s="221"/>
      <c r="AC674" s="221"/>
      <c r="AD674" s="221"/>
      <c r="AE674" s="221"/>
      <c r="AF674" s="28"/>
      <c r="AG674" s="221"/>
      <c r="AH674" s="221"/>
      <c r="AI674" s="221"/>
      <c r="AJ674" s="221"/>
      <c r="AK674" s="221"/>
      <c r="AL674" s="221"/>
      <c r="AM674" s="221"/>
      <c r="AN674" s="28"/>
      <c r="AO674" s="141"/>
      <c r="AP674" s="141"/>
      <c r="AQ674" s="141"/>
      <c r="AR674" s="79" t="str">
        <f t="shared" si="48"/>
        <v/>
      </c>
      <c r="AS674" s="139"/>
      <c r="AT674" s="139"/>
      <c r="AU674" s="28"/>
      <c r="AV674" s="215"/>
      <c r="AW674" s="215"/>
      <c r="AX674" s="28"/>
      <c r="AY674" s="140"/>
      <c r="AZ674" s="28"/>
      <c r="BA674" s="140"/>
      <c r="BB674" s="140"/>
      <c r="BC674" s="140"/>
      <c r="BD674" s="140"/>
      <c r="BE674" s="140"/>
      <c r="BF674" s="140"/>
      <c r="BG674" s="140"/>
      <c r="BH674" s="140"/>
      <c r="BI674" s="140"/>
      <c r="BJ674" s="140"/>
      <c r="BK674" s="140"/>
      <c r="BL674" s="140"/>
      <c r="BM674" s="140"/>
      <c r="BN674" s="140"/>
      <c r="BO674" s="140"/>
      <c r="BP674" s="140"/>
      <c r="BQ674" s="140"/>
      <c r="BR674" s="140"/>
      <c r="BS674" s="140"/>
      <c r="BT674" s="140"/>
      <c r="BU674" s="140"/>
      <c r="BV674" s="140"/>
      <c r="BW674" s="140"/>
      <c r="BX674" s="140"/>
      <c r="BY674" s="140"/>
      <c r="BZ674" s="140"/>
      <c r="CA674" s="140"/>
      <c r="CB674" s="140"/>
      <c r="CC674" s="140"/>
      <c r="CD674" s="140"/>
      <c r="CE674" s="140"/>
      <c r="CF674" s="140"/>
      <c r="CG674" s="140"/>
      <c r="CH674" s="140"/>
      <c r="CI674" s="140"/>
      <c r="CJ674" s="140"/>
      <c r="CK674" s="140"/>
      <c r="CL674" s="140"/>
      <c r="CM674" s="140"/>
      <c r="CN674" s="140"/>
      <c r="CO674" s="140"/>
      <c r="CP674" s="140"/>
      <c r="CQ674" s="140"/>
      <c r="CR674" s="140"/>
      <c r="CS674" s="140"/>
      <c r="CT674" s="140"/>
      <c r="CU674" s="140"/>
      <c r="CV674" s="140"/>
      <c r="CW674" s="140"/>
      <c r="CX674" s="140"/>
      <c r="CY674" s="103">
        <f t="shared" si="50"/>
        <v>0</v>
      </c>
      <c r="CZ674" s="78"/>
    </row>
    <row r="675" spans="1:104" x14ac:dyDescent="0.2">
      <c r="A675" s="26"/>
      <c r="B675" s="123">
        <f t="shared" si="51"/>
        <v>666</v>
      </c>
      <c r="C675" s="107"/>
      <c r="D675" s="111"/>
      <c r="F675" s="108"/>
      <c r="G675" s="120"/>
      <c r="H675" s="101">
        <f t="shared" si="49"/>
        <v>0</v>
      </c>
      <c r="I675" s="113"/>
      <c r="J675" s="113"/>
      <c r="K675" s="113"/>
      <c r="L675" s="113"/>
      <c r="M675" s="113"/>
      <c r="N675" s="113"/>
      <c r="O675" s="113"/>
      <c r="P675" s="27"/>
      <c r="Q675" s="113"/>
      <c r="R675" s="113"/>
      <c r="S675" s="113"/>
      <c r="T675" s="113"/>
      <c r="U675" s="113"/>
      <c r="V675" s="113"/>
      <c r="W675" s="113"/>
      <c r="X675" s="28"/>
      <c r="Y675" s="221"/>
      <c r="Z675" s="221"/>
      <c r="AA675" s="221"/>
      <c r="AB675" s="221"/>
      <c r="AC675" s="221"/>
      <c r="AD675" s="221"/>
      <c r="AE675" s="221"/>
      <c r="AF675" s="28"/>
      <c r="AG675" s="221"/>
      <c r="AH675" s="221"/>
      <c r="AI675" s="221"/>
      <c r="AJ675" s="221"/>
      <c r="AK675" s="221"/>
      <c r="AL675" s="221"/>
      <c r="AM675" s="221"/>
      <c r="AN675" s="28"/>
      <c r="AO675" s="141"/>
      <c r="AP675" s="141"/>
      <c r="AQ675" s="141"/>
      <c r="AR675" s="79" t="str">
        <f t="shared" si="48"/>
        <v/>
      </c>
      <c r="AS675" s="139"/>
      <c r="AT675" s="139"/>
      <c r="AU675" s="28"/>
      <c r="AV675" s="215"/>
      <c r="AW675" s="215"/>
      <c r="AX675" s="28"/>
      <c r="AY675" s="140"/>
      <c r="AZ675" s="28"/>
      <c r="BA675" s="140"/>
      <c r="BB675" s="140"/>
      <c r="BC675" s="140"/>
      <c r="BD675" s="140"/>
      <c r="BE675" s="140"/>
      <c r="BF675" s="140"/>
      <c r="BG675" s="140"/>
      <c r="BH675" s="140"/>
      <c r="BI675" s="140"/>
      <c r="BJ675" s="140"/>
      <c r="BK675" s="140"/>
      <c r="BL675" s="140"/>
      <c r="BM675" s="140"/>
      <c r="BN675" s="140"/>
      <c r="BO675" s="140"/>
      <c r="BP675" s="140"/>
      <c r="BQ675" s="140"/>
      <c r="BR675" s="140"/>
      <c r="BS675" s="140"/>
      <c r="BT675" s="140"/>
      <c r="BU675" s="140"/>
      <c r="BV675" s="140"/>
      <c r="BW675" s="140"/>
      <c r="BX675" s="140"/>
      <c r="BY675" s="140"/>
      <c r="BZ675" s="140"/>
      <c r="CA675" s="140"/>
      <c r="CB675" s="140"/>
      <c r="CC675" s="140"/>
      <c r="CD675" s="140"/>
      <c r="CE675" s="140"/>
      <c r="CF675" s="140"/>
      <c r="CG675" s="140"/>
      <c r="CH675" s="140"/>
      <c r="CI675" s="140"/>
      <c r="CJ675" s="140"/>
      <c r="CK675" s="140"/>
      <c r="CL675" s="140"/>
      <c r="CM675" s="140"/>
      <c r="CN675" s="140"/>
      <c r="CO675" s="140"/>
      <c r="CP675" s="140"/>
      <c r="CQ675" s="140"/>
      <c r="CR675" s="140"/>
      <c r="CS675" s="140"/>
      <c r="CT675" s="140"/>
      <c r="CU675" s="140"/>
      <c r="CV675" s="140"/>
      <c r="CW675" s="140"/>
      <c r="CX675" s="140"/>
      <c r="CY675" s="103">
        <f t="shared" si="50"/>
        <v>0</v>
      </c>
      <c r="CZ675" s="78"/>
    </row>
    <row r="676" spans="1:104" x14ac:dyDescent="0.2">
      <c r="A676" s="26"/>
      <c r="B676" s="123">
        <f t="shared" si="51"/>
        <v>667</v>
      </c>
      <c r="C676" s="107"/>
      <c r="D676" s="111"/>
      <c r="F676" s="108"/>
      <c r="G676" s="120"/>
      <c r="H676" s="101">
        <f t="shared" si="49"/>
        <v>0</v>
      </c>
      <c r="I676" s="113"/>
      <c r="J676" s="113"/>
      <c r="K676" s="113"/>
      <c r="L676" s="113"/>
      <c r="M676" s="113"/>
      <c r="N676" s="113"/>
      <c r="O676" s="113"/>
      <c r="P676" s="27"/>
      <c r="Q676" s="113"/>
      <c r="R676" s="113"/>
      <c r="S676" s="113"/>
      <c r="T676" s="113"/>
      <c r="U676" s="113"/>
      <c r="V676" s="113"/>
      <c r="W676" s="113"/>
      <c r="X676" s="28"/>
      <c r="Y676" s="221"/>
      <c r="Z676" s="221"/>
      <c r="AA676" s="221"/>
      <c r="AB676" s="221"/>
      <c r="AC676" s="221"/>
      <c r="AD676" s="221"/>
      <c r="AE676" s="221"/>
      <c r="AF676" s="28"/>
      <c r="AG676" s="221"/>
      <c r="AH676" s="221"/>
      <c r="AI676" s="221"/>
      <c r="AJ676" s="221"/>
      <c r="AK676" s="221"/>
      <c r="AL676" s="221"/>
      <c r="AM676" s="221"/>
      <c r="AN676" s="28"/>
      <c r="AO676" s="141"/>
      <c r="AP676" s="141"/>
      <c r="AQ676" s="141"/>
      <c r="AR676" s="79" t="str">
        <f t="shared" si="48"/>
        <v/>
      </c>
      <c r="AS676" s="139"/>
      <c r="AT676" s="139"/>
      <c r="AU676" s="28"/>
      <c r="AV676" s="215"/>
      <c r="AW676" s="215"/>
      <c r="AX676" s="28"/>
      <c r="AY676" s="140"/>
      <c r="AZ676" s="28"/>
      <c r="BA676" s="140"/>
      <c r="BB676" s="140"/>
      <c r="BC676" s="140"/>
      <c r="BD676" s="140"/>
      <c r="BE676" s="140"/>
      <c r="BF676" s="140"/>
      <c r="BG676" s="140"/>
      <c r="BH676" s="140"/>
      <c r="BI676" s="140"/>
      <c r="BJ676" s="140"/>
      <c r="BK676" s="140"/>
      <c r="BL676" s="140"/>
      <c r="BM676" s="140"/>
      <c r="BN676" s="140"/>
      <c r="BO676" s="140"/>
      <c r="BP676" s="140"/>
      <c r="BQ676" s="140"/>
      <c r="BR676" s="140"/>
      <c r="BS676" s="140"/>
      <c r="BT676" s="140"/>
      <c r="BU676" s="140"/>
      <c r="BV676" s="140"/>
      <c r="BW676" s="140"/>
      <c r="BX676" s="140"/>
      <c r="BY676" s="140"/>
      <c r="BZ676" s="140"/>
      <c r="CA676" s="140"/>
      <c r="CB676" s="140"/>
      <c r="CC676" s="140"/>
      <c r="CD676" s="140"/>
      <c r="CE676" s="140"/>
      <c r="CF676" s="140"/>
      <c r="CG676" s="140"/>
      <c r="CH676" s="140"/>
      <c r="CI676" s="140"/>
      <c r="CJ676" s="140"/>
      <c r="CK676" s="140"/>
      <c r="CL676" s="140"/>
      <c r="CM676" s="140"/>
      <c r="CN676" s="140"/>
      <c r="CO676" s="140"/>
      <c r="CP676" s="140"/>
      <c r="CQ676" s="140"/>
      <c r="CR676" s="140"/>
      <c r="CS676" s="140"/>
      <c r="CT676" s="140"/>
      <c r="CU676" s="140"/>
      <c r="CV676" s="140"/>
      <c r="CW676" s="140"/>
      <c r="CX676" s="140"/>
      <c r="CY676" s="103">
        <f t="shared" si="50"/>
        <v>0</v>
      </c>
      <c r="CZ676" s="78"/>
    </row>
    <row r="677" spans="1:104" x14ac:dyDescent="0.2">
      <c r="A677" s="26"/>
      <c r="B677" s="123">
        <f t="shared" si="51"/>
        <v>668</v>
      </c>
      <c r="C677" s="107"/>
      <c r="D677" s="111"/>
      <c r="F677" s="108"/>
      <c r="G677" s="120"/>
      <c r="H677" s="101">
        <f t="shared" si="49"/>
        <v>0</v>
      </c>
      <c r="I677" s="113"/>
      <c r="J677" s="113"/>
      <c r="K677" s="113"/>
      <c r="L677" s="113"/>
      <c r="M677" s="113"/>
      <c r="N677" s="113"/>
      <c r="O677" s="113"/>
      <c r="P677" s="27"/>
      <c r="Q677" s="113"/>
      <c r="R677" s="113"/>
      <c r="S677" s="113"/>
      <c r="T677" s="113"/>
      <c r="U677" s="113"/>
      <c r="V677" s="113"/>
      <c r="W677" s="113"/>
      <c r="X677" s="28"/>
      <c r="Y677" s="221"/>
      <c r="Z677" s="221"/>
      <c r="AA677" s="221"/>
      <c r="AB677" s="221"/>
      <c r="AC677" s="221"/>
      <c r="AD677" s="221"/>
      <c r="AE677" s="221"/>
      <c r="AF677" s="28"/>
      <c r="AG677" s="221"/>
      <c r="AH677" s="221"/>
      <c r="AI677" s="221"/>
      <c r="AJ677" s="221"/>
      <c r="AK677" s="221"/>
      <c r="AL677" s="221"/>
      <c r="AM677" s="221"/>
      <c r="AN677" s="28"/>
      <c r="AO677" s="141"/>
      <c r="AP677" s="141"/>
      <c r="AQ677" s="141"/>
      <c r="AR677" s="79" t="str">
        <f t="shared" si="48"/>
        <v/>
      </c>
      <c r="AS677" s="139"/>
      <c r="AT677" s="139"/>
      <c r="AU677" s="28"/>
      <c r="AV677" s="215"/>
      <c r="AW677" s="215"/>
      <c r="AX677" s="28"/>
      <c r="AY677" s="140"/>
      <c r="AZ677" s="28"/>
      <c r="BA677" s="140"/>
      <c r="BB677" s="140"/>
      <c r="BC677" s="140"/>
      <c r="BD677" s="140"/>
      <c r="BE677" s="140"/>
      <c r="BF677" s="140"/>
      <c r="BG677" s="140"/>
      <c r="BH677" s="140"/>
      <c r="BI677" s="140"/>
      <c r="BJ677" s="140"/>
      <c r="BK677" s="140"/>
      <c r="BL677" s="140"/>
      <c r="BM677" s="140"/>
      <c r="BN677" s="140"/>
      <c r="BO677" s="140"/>
      <c r="BP677" s="140"/>
      <c r="BQ677" s="140"/>
      <c r="BR677" s="140"/>
      <c r="BS677" s="140"/>
      <c r="BT677" s="140"/>
      <c r="BU677" s="140"/>
      <c r="BV677" s="140"/>
      <c r="BW677" s="140"/>
      <c r="BX677" s="140"/>
      <c r="BY677" s="140"/>
      <c r="BZ677" s="140"/>
      <c r="CA677" s="140"/>
      <c r="CB677" s="140"/>
      <c r="CC677" s="140"/>
      <c r="CD677" s="140"/>
      <c r="CE677" s="140"/>
      <c r="CF677" s="140"/>
      <c r="CG677" s="140"/>
      <c r="CH677" s="140"/>
      <c r="CI677" s="140"/>
      <c r="CJ677" s="140"/>
      <c r="CK677" s="140"/>
      <c r="CL677" s="140"/>
      <c r="CM677" s="140"/>
      <c r="CN677" s="140"/>
      <c r="CO677" s="140"/>
      <c r="CP677" s="140"/>
      <c r="CQ677" s="140"/>
      <c r="CR677" s="140"/>
      <c r="CS677" s="140"/>
      <c r="CT677" s="140"/>
      <c r="CU677" s="140"/>
      <c r="CV677" s="140"/>
      <c r="CW677" s="140"/>
      <c r="CX677" s="140"/>
      <c r="CY677" s="103">
        <f t="shared" si="50"/>
        <v>0</v>
      </c>
      <c r="CZ677" s="78"/>
    </row>
    <row r="678" spans="1:104" x14ac:dyDescent="0.2">
      <c r="A678" s="26"/>
      <c r="B678" s="123">
        <f t="shared" si="51"/>
        <v>669</v>
      </c>
      <c r="C678" s="107"/>
      <c r="D678" s="111"/>
      <c r="F678" s="108"/>
      <c r="G678" s="120"/>
      <c r="H678" s="101">
        <f t="shared" si="49"/>
        <v>0</v>
      </c>
      <c r="I678" s="113"/>
      <c r="J678" s="113"/>
      <c r="K678" s="113"/>
      <c r="L678" s="113"/>
      <c r="M678" s="113"/>
      <c r="N678" s="113"/>
      <c r="O678" s="113"/>
      <c r="P678" s="27"/>
      <c r="Q678" s="113"/>
      <c r="R678" s="113"/>
      <c r="S678" s="113"/>
      <c r="T678" s="113"/>
      <c r="U678" s="113"/>
      <c r="V678" s="113"/>
      <c r="W678" s="113"/>
      <c r="X678" s="28"/>
      <c r="Y678" s="221"/>
      <c r="Z678" s="221"/>
      <c r="AA678" s="221"/>
      <c r="AB678" s="221"/>
      <c r="AC678" s="221"/>
      <c r="AD678" s="221"/>
      <c r="AE678" s="221"/>
      <c r="AF678" s="28"/>
      <c r="AG678" s="221"/>
      <c r="AH678" s="221"/>
      <c r="AI678" s="221"/>
      <c r="AJ678" s="221"/>
      <c r="AK678" s="221"/>
      <c r="AL678" s="221"/>
      <c r="AM678" s="221"/>
      <c r="AN678" s="28"/>
      <c r="AO678" s="141"/>
      <c r="AP678" s="141"/>
      <c r="AQ678" s="141"/>
      <c r="AR678" s="79" t="str">
        <f t="shared" si="48"/>
        <v/>
      </c>
      <c r="AS678" s="139"/>
      <c r="AT678" s="139"/>
      <c r="AU678" s="28"/>
      <c r="AV678" s="215"/>
      <c r="AW678" s="215"/>
      <c r="AX678" s="28"/>
      <c r="AY678" s="140"/>
      <c r="AZ678" s="28"/>
      <c r="BA678" s="140"/>
      <c r="BB678" s="140"/>
      <c r="BC678" s="140"/>
      <c r="BD678" s="140"/>
      <c r="BE678" s="140"/>
      <c r="BF678" s="140"/>
      <c r="BG678" s="140"/>
      <c r="BH678" s="140"/>
      <c r="BI678" s="140"/>
      <c r="BJ678" s="140"/>
      <c r="BK678" s="140"/>
      <c r="BL678" s="140"/>
      <c r="BM678" s="140"/>
      <c r="BN678" s="140"/>
      <c r="BO678" s="140"/>
      <c r="BP678" s="140"/>
      <c r="BQ678" s="140"/>
      <c r="BR678" s="140"/>
      <c r="BS678" s="140"/>
      <c r="BT678" s="140"/>
      <c r="BU678" s="140"/>
      <c r="BV678" s="140"/>
      <c r="BW678" s="140"/>
      <c r="BX678" s="140"/>
      <c r="BY678" s="140"/>
      <c r="BZ678" s="140"/>
      <c r="CA678" s="140"/>
      <c r="CB678" s="140"/>
      <c r="CC678" s="140"/>
      <c r="CD678" s="140"/>
      <c r="CE678" s="140"/>
      <c r="CF678" s="140"/>
      <c r="CG678" s="140"/>
      <c r="CH678" s="140"/>
      <c r="CI678" s="140"/>
      <c r="CJ678" s="140"/>
      <c r="CK678" s="140"/>
      <c r="CL678" s="140"/>
      <c r="CM678" s="140"/>
      <c r="CN678" s="140"/>
      <c r="CO678" s="140"/>
      <c r="CP678" s="140"/>
      <c r="CQ678" s="140"/>
      <c r="CR678" s="140"/>
      <c r="CS678" s="140"/>
      <c r="CT678" s="140"/>
      <c r="CU678" s="140"/>
      <c r="CV678" s="140"/>
      <c r="CW678" s="140"/>
      <c r="CX678" s="140"/>
      <c r="CY678" s="103">
        <f t="shared" si="50"/>
        <v>0</v>
      </c>
      <c r="CZ678" s="78"/>
    </row>
    <row r="679" spans="1:104" x14ac:dyDescent="0.2">
      <c r="A679" s="26"/>
      <c r="B679" s="123">
        <f t="shared" si="51"/>
        <v>670</v>
      </c>
      <c r="C679" s="107"/>
      <c r="D679" s="111"/>
      <c r="F679" s="108"/>
      <c r="G679" s="120"/>
      <c r="H679" s="101">
        <f t="shared" si="49"/>
        <v>0</v>
      </c>
      <c r="I679" s="113"/>
      <c r="J679" s="113"/>
      <c r="K679" s="113"/>
      <c r="L679" s="113"/>
      <c r="M679" s="113"/>
      <c r="N679" s="113"/>
      <c r="O679" s="113"/>
      <c r="P679" s="27"/>
      <c r="Q679" s="113"/>
      <c r="R679" s="113"/>
      <c r="S679" s="113"/>
      <c r="T679" s="113"/>
      <c r="U679" s="113"/>
      <c r="V679" s="113"/>
      <c r="W679" s="113"/>
      <c r="X679" s="28"/>
      <c r="Y679" s="221"/>
      <c r="Z679" s="221"/>
      <c r="AA679" s="221"/>
      <c r="AB679" s="221"/>
      <c r="AC679" s="221"/>
      <c r="AD679" s="221"/>
      <c r="AE679" s="221"/>
      <c r="AF679" s="28"/>
      <c r="AG679" s="221"/>
      <c r="AH679" s="221"/>
      <c r="AI679" s="221"/>
      <c r="AJ679" s="221"/>
      <c r="AK679" s="221"/>
      <c r="AL679" s="221"/>
      <c r="AM679" s="221"/>
      <c r="AN679" s="28"/>
      <c r="AO679" s="141"/>
      <c r="AP679" s="141"/>
      <c r="AQ679" s="141"/>
      <c r="AR679" s="79" t="str">
        <f t="shared" si="48"/>
        <v/>
      </c>
      <c r="AS679" s="139"/>
      <c r="AT679" s="139"/>
      <c r="AU679" s="28"/>
      <c r="AV679" s="215"/>
      <c r="AW679" s="215"/>
      <c r="AX679" s="28"/>
      <c r="AY679" s="140"/>
      <c r="AZ679" s="28"/>
      <c r="BA679" s="140"/>
      <c r="BB679" s="140"/>
      <c r="BC679" s="140"/>
      <c r="BD679" s="140"/>
      <c r="BE679" s="140"/>
      <c r="BF679" s="140"/>
      <c r="BG679" s="140"/>
      <c r="BH679" s="140"/>
      <c r="BI679" s="140"/>
      <c r="BJ679" s="140"/>
      <c r="BK679" s="140"/>
      <c r="BL679" s="140"/>
      <c r="BM679" s="140"/>
      <c r="BN679" s="140"/>
      <c r="BO679" s="140"/>
      <c r="BP679" s="140"/>
      <c r="BQ679" s="140"/>
      <c r="BR679" s="140"/>
      <c r="BS679" s="140"/>
      <c r="BT679" s="140"/>
      <c r="BU679" s="140"/>
      <c r="BV679" s="140"/>
      <c r="BW679" s="140"/>
      <c r="BX679" s="140"/>
      <c r="BY679" s="140"/>
      <c r="BZ679" s="140"/>
      <c r="CA679" s="140"/>
      <c r="CB679" s="140"/>
      <c r="CC679" s="140"/>
      <c r="CD679" s="140"/>
      <c r="CE679" s="140"/>
      <c r="CF679" s="140"/>
      <c r="CG679" s="140"/>
      <c r="CH679" s="140"/>
      <c r="CI679" s="140"/>
      <c r="CJ679" s="140"/>
      <c r="CK679" s="140"/>
      <c r="CL679" s="140"/>
      <c r="CM679" s="140"/>
      <c r="CN679" s="140"/>
      <c r="CO679" s="140"/>
      <c r="CP679" s="140"/>
      <c r="CQ679" s="140"/>
      <c r="CR679" s="140"/>
      <c r="CS679" s="140"/>
      <c r="CT679" s="140"/>
      <c r="CU679" s="140"/>
      <c r="CV679" s="140"/>
      <c r="CW679" s="140"/>
      <c r="CX679" s="140"/>
      <c r="CY679" s="103">
        <f t="shared" si="50"/>
        <v>0</v>
      </c>
      <c r="CZ679" s="78"/>
    </row>
    <row r="680" spans="1:104" x14ac:dyDescent="0.2">
      <c r="A680" s="26"/>
      <c r="B680" s="123">
        <f t="shared" si="51"/>
        <v>671</v>
      </c>
      <c r="C680" s="107"/>
      <c r="D680" s="111"/>
      <c r="F680" s="108"/>
      <c r="G680" s="120"/>
      <c r="H680" s="101">
        <f t="shared" si="49"/>
        <v>0</v>
      </c>
      <c r="I680" s="113"/>
      <c r="J680" s="113"/>
      <c r="K680" s="113"/>
      <c r="L680" s="113"/>
      <c r="M680" s="113"/>
      <c r="N680" s="113"/>
      <c r="O680" s="113"/>
      <c r="P680" s="27"/>
      <c r="Q680" s="113"/>
      <c r="R680" s="113"/>
      <c r="S680" s="113"/>
      <c r="T680" s="113"/>
      <c r="U680" s="113"/>
      <c r="V680" s="113"/>
      <c r="W680" s="113"/>
      <c r="X680" s="28"/>
      <c r="Y680" s="221"/>
      <c r="Z680" s="221"/>
      <c r="AA680" s="221"/>
      <c r="AB680" s="221"/>
      <c r="AC680" s="221"/>
      <c r="AD680" s="221"/>
      <c r="AE680" s="221"/>
      <c r="AF680" s="28"/>
      <c r="AG680" s="221"/>
      <c r="AH680" s="221"/>
      <c r="AI680" s="221"/>
      <c r="AJ680" s="221"/>
      <c r="AK680" s="221"/>
      <c r="AL680" s="221"/>
      <c r="AM680" s="221"/>
      <c r="AN680" s="28"/>
      <c r="AO680" s="141"/>
      <c r="AP680" s="141"/>
      <c r="AQ680" s="141"/>
      <c r="AR680" s="79" t="str">
        <f t="shared" si="48"/>
        <v/>
      </c>
      <c r="AS680" s="139"/>
      <c r="AT680" s="139"/>
      <c r="AU680" s="28"/>
      <c r="AV680" s="215"/>
      <c r="AW680" s="215"/>
      <c r="AX680" s="28"/>
      <c r="AY680" s="140"/>
      <c r="AZ680" s="28"/>
      <c r="BA680" s="140"/>
      <c r="BB680" s="140"/>
      <c r="BC680" s="140"/>
      <c r="BD680" s="140"/>
      <c r="BE680" s="140"/>
      <c r="BF680" s="140"/>
      <c r="BG680" s="140"/>
      <c r="BH680" s="140"/>
      <c r="BI680" s="140"/>
      <c r="BJ680" s="140"/>
      <c r="BK680" s="140"/>
      <c r="BL680" s="140"/>
      <c r="BM680" s="140"/>
      <c r="BN680" s="140"/>
      <c r="BO680" s="140"/>
      <c r="BP680" s="140"/>
      <c r="BQ680" s="140"/>
      <c r="BR680" s="140"/>
      <c r="BS680" s="140"/>
      <c r="BT680" s="140"/>
      <c r="BU680" s="140"/>
      <c r="BV680" s="140"/>
      <c r="BW680" s="140"/>
      <c r="BX680" s="140"/>
      <c r="BY680" s="140"/>
      <c r="BZ680" s="140"/>
      <c r="CA680" s="140"/>
      <c r="CB680" s="140"/>
      <c r="CC680" s="140"/>
      <c r="CD680" s="140"/>
      <c r="CE680" s="140"/>
      <c r="CF680" s="140"/>
      <c r="CG680" s="140"/>
      <c r="CH680" s="140"/>
      <c r="CI680" s="140"/>
      <c r="CJ680" s="140"/>
      <c r="CK680" s="140"/>
      <c r="CL680" s="140"/>
      <c r="CM680" s="140"/>
      <c r="CN680" s="140"/>
      <c r="CO680" s="140"/>
      <c r="CP680" s="140"/>
      <c r="CQ680" s="140"/>
      <c r="CR680" s="140"/>
      <c r="CS680" s="140"/>
      <c r="CT680" s="140"/>
      <c r="CU680" s="140"/>
      <c r="CV680" s="140"/>
      <c r="CW680" s="140"/>
      <c r="CX680" s="140"/>
      <c r="CY680" s="103">
        <f t="shared" si="50"/>
        <v>0</v>
      </c>
      <c r="CZ680" s="78"/>
    </row>
    <row r="681" spans="1:104" x14ac:dyDescent="0.2">
      <c r="A681" s="26"/>
      <c r="B681" s="123">
        <f t="shared" si="51"/>
        <v>672</v>
      </c>
      <c r="C681" s="107"/>
      <c r="D681" s="111"/>
      <c r="F681" s="108"/>
      <c r="G681" s="120"/>
      <c r="H681" s="101">
        <f t="shared" si="49"/>
        <v>0</v>
      </c>
      <c r="I681" s="113"/>
      <c r="J681" s="113"/>
      <c r="K681" s="113"/>
      <c r="L681" s="113"/>
      <c r="M681" s="113"/>
      <c r="N681" s="113"/>
      <c r="O681" s="113"/>
      <c r="P681" s="27"/>
      <c r="Q681" s="113"/>
      <c r="R681" s="113"/>
      <c r="S681" s="113"/>
      <c r="T681" s="113"/>
      <c r="U681" s="113"/>
      <c r="V681" s="113"/>
      <c r="W681" s="113"/>
      <c r="X681" s="28"/>
      <c r="Y681" s="221"/>
      <c r="Z681" s="221"/>
      <c r="AA681" s="221"/>
      <c r="AB681" s="221"/>
      <c r="AC681" s="221"/>
      <c r="AD681" s="221"/>
      <c r="AE681" s="221"/>
      <c r="AF681" s="28"/>
      <c r="AG681" s="221"/>
      <c r="AH681" s="221"/>
      <c r="AI681" s="221"/>
      <c r="AJ681" s="221"/>
      <c r="AK681" s="221"/>
      <c r="AL681" s="221"/>
      <c r="AM681" s="221"/>
      <c r="AN681" s="28"/>
      <c r="AO681" s="141"/>
      <c r="AP681" s="141"/>
      <c r="AQ681" s="141"/>
      <c r="AR681" s="79" t="str">
        <f t="shared" si="48"/>
        <v/>
      </c>
      <c r="AS681" s="139"/>
      <c r="AT681" s="139"/>
      <c r="AU681" s="28"/>
      <c r="AV681" s="215"/>
      <c r="AW681" s="215"/>
      <c r="AX681" s="28"/>
      <c r="AY681" s="140"/>
      <c r="AZ681" s="28"/>
      <c r="BA681" s="140"/>
      <c r="BB681" s="140"/>
      <c r="BC681" s="140"/>
      <c r="BD681" s="140"/>
      <c r="BE681" s="140"/>
      <c r="BF681" s="140"/>
      <c r="BG681" s="140"/>
      <c r="BH681" s="140"/>
      <c r="BI681" s="140"/>
      <c r="BJ681" s="140"/>
      <c r="BK681" s="140"/>
      <c r="BL681" s="140"/>
      <c r="BM681" s="140"/>
      <c r="BN681" s="140"/>
      <c r="BO681" s="140"/>
      <c r="BP681" s="140"/>
      <c r="BQ681" s="140"/>
      <c r="BR681" s="140"/>
      <c r="BS681" s="140"/>
      <c r="BT681" s="140"/>
      <c r="BU681" s="140"/>
      <c r="BV681" s="140"/>
      <c r="BW681" s="140"/>
      <c r="BX681" s="140"/>
      <c r="BY681" s="140"/>
      <c r="BZ681" s="140"/>
      <c r="CA681" s="140"/>
      <c r="CB681" s="140"/>
      <c r="CC681" s="140"/>
      <c r="CD681" s="140"/>
      <c r="CE681" s="140"/>
      <c r="CF681" s="140"/>
      <c r="CG681" s="140"/>
      <c r="CH681" s="140"/>
      <c r="CI681" s="140"/>
      <c r="CJ681" s="140"/>
      <c r="CK681" s="140"/>
      <c r="CL681" s="140"/>
      <c r="CM681" s="140"/>
      <c r="CN681" s="140"/>
      <c r="CO681" s="140"/>
      <c r="CP681" s="140"/>
      <c r="CQ681" s="140"/>
      <c r="CR681" s="140"/>
      <c r="CS681" s="140"/>
      <c r="CT681" s="140"/>
      <c r="CU681" s="140"/>
      <c r="CV681" s="140"/>
      <c r="CW681" s="140"/>
      <c r="CX681" s="140"/>
      <c r="CY681" s="103">
        <f t="shared" si="50"/>
        <v>0</v>
      </c>
      <c r="CZ681" s="78"/>
    </row>
    <row r="682" spans="1:104" x14ac:dyDescent="0.2">
      <c r="A682" s="26"/>
      <c r="B682" s="123">
        <f t="shared" si="51"/>
        <v>673</v>
      </c>
      <c r="C682" s="107"/>
      <c r="D682" s="111"/>
      <c r="F682" s="108"/>
      <c r="G682" s="120"/>
      <c r="H682" s="101">
        <f t="shared" si="49"/>
        <v>0</v>
      </c>
      <c r="I682" s="113"/>
      <c r="J682" s="113"/>
      <c r="K682" s="113"/>
      <c r="L682" s="113"/>
      <c r="M682" s="113"/>
      <c r="N682" s="113"/>
      <c r="O682" s="113"/>
      <c r="P682" s="27"/>
      <c r="Q682" s="113"/>
      <c r="R682" s="113"/>
      <c r="S682" s="113"/>
      <c r="T682" s="113"/>
      <c r="U682" s="113"/>
      <c r="V682" s="113"/>
      <c r="W682" s="113"/>
      <c r="X682" s="28"/>
      <c r="Y682" s="221"/>
      <c r="Z682" s="221"/>
      <c r="AA682" s="221"/>
      <c r="AB682" s="221"/>
      <c r="AC682" s="221"/>
      <c r="AD682" s="221"/>
      <c r="AE682" s="221"/>
      <c r="AF682" s="28"/>
      <c r="AG682" s="221"/>
      <c r="AH682" s="221"/>
      <c r="AI682" s="221"/>
      <c r="AJ682" s="221"/>
      <c r="AK682" s="221"/>
      <c r="AL682" s="221"/>
      <c r="AM682" s="221"/>
      <c r="AN682" s="28"/>
      <c r="AO682" s="141"/>
      <c r="AP682" s="141"/>
      <c r="AQ682" s="141"/>
      <c r="AR682" s="79" t="str">
        <f t="shared" si="48"/>
        <v/>
      </c>
      <c r="AS682" s="139"/>
      <c r="AT682" s="139"/>
      <c r="AU682" s="28"/>
      <c r="AV682" s="215"/>
      <c r="AW682" s="215"/>
      <c r="AX682" s="28"/>
      <c r="AY682" s="140"/>
      <c r="AZ682" s="28"/>
      <c r="BA682" s="140"/>
      <c r="BB682" s="140"/>
      <c r="BC682" s="140"/>
      <c r="BD682" s="140"/>
      <c r="BE682" s="140"/>
      <c r="BF682" s="140"/>
      <c r="BG682" s="140"/>
      <c r="BH682" s="140"/>
      <c r="BI682" s="140"/>
      <c r="BJ682" s="140"/>
      <c r="BK682" s="140"/>
      <c r="BL682" s="140"/>
      <c r="BM682" s="140"/>
      <c r="BN682" s="140"/>
      <c r="BO682" s="140"/>
      <c r="BP682" s="140"/>
      <c r="BQ682" s="140"/>
      <c r="BR682" s="140"/>
      <c r="BS682" s="140"/>
      <c r="BT682" s="140"/>
      <c r="BU682" s="140"/>
      <c r="BV682" s="140"/>
      <c r="BW682" s="140"/>
      <c r="BX682" s="140"/>
      <c r="BY682" s="140"/>
      <c r="BZ682" s="140"/>
      <c r="CA682" s="140"/>
      <c r="CB682" s="140"/>
      <c r="CC682" s="140"/>
      <c r="CD682" s="140"/>
      <c r="CE682" s="140"/>
      <c r="CF682" s="140"/>
      <c r="CG682" s="140"/>
      <c r="CH682" s="140"/>
      <c r="CI682" s="140"/>
      <c r="CJ682" s="140"/>
      <c r="CK682" s="140"/>
      <c r="CL682" s="140"/>
      <c r="CM682" s="140"/>
      <c r="CN682" s="140"/>
      <c r="CO682" s="140"/>
      <c r="CP682" s="140"/>
      <c r="CQ682" s="140"/>
      <c r="CR682" s="140"/>
      <c r="CS682" s="140"/>
      <c r="CT682" s="140"/>
      <c r="CU682" s="140"/>
      <c r="CV682" s="140"/>
      <c r="CW682" s="140"/>
      <c r="CX682" s="140"/>
      <c r="CY682" s="103">
        <f t="shared" si="50"/>
        <v>0</v>
      </c>
      <c r="CZ682" s="78"/>
    </row>
    <row r="683" spans="1:104" x14ac:dyDescent="0.2">
      <c r="A683" s="26"/>
      <c r="B683" s="123">
        <f t="shared" si="51"/>
        <v>674</v>
      </c>
      <c r="C683" s="107"/>
      <c r="D683" s="111"/>
      <c r="F683" s="108"/>
      <c r="G683" s="120"/>
      <c r="H683" s="101">
        <f t="shared" si="49"/>
        <v>0</v>
      </c>
      <c r="I683" s="113"/>
      <c r="J683" s="113"/>
      <c r="K683" s="113"/>
      <c r="L683" s="113"/>
      <c r="M683" s="113"/>
      <c r="N683" s="113"/>
      <c r="O683" s="113"/>
      <c r="P683" s="27"/>
      <c r="Q683" s="113"/>
      <c r="R683" s="113"/>
      <c r="S683" s="113"/>
      <c r="T683" s="113"/>
      <c r="U683" s="113"/>
      <c r="V683" s="113"/>
      <c r="W683" s="113"/>
      <c r="X683" s="28"/>
      <c r="Y683" s="221"/>
      <c r="Z683" s="221"/>
      <c r="AA683" s="221"/>
      <c r="AB683" s="221"/>
      <c r="AC683" s="221"/>
      <c r="AD683" s="221"/>
      <c r="AE683" s="221"/>
      <c r="AF683" s="28"/>
      <c r="AG683" s="221"/>
      <c r="AH683" s="221"/>
      <c r="AI683" s="221"/>
      <c r="AJ683" s="221"/>
      <c r="AK683" s="221"/>
      <c r="AL683" s="221"/>
      <c r="AM683" s="221"/>
      <c r="AN683" s="28"/>
      <c r="AO683" s="141"/>
      <c r="AP683" s="141"/>
      <c r="AQ683" s="141"/>
      <c r="AR683" s="79" t="str">
        <f t="shared" si="48"/>
        <v/>
      </c>
      <c r="AS683" s="139"/>
      <c r="AT683" s="139"/>
      <c r="AU683" s="28"/>
      <c r="AV683" s="215"/>
      <c r="AW683" s="215"/>
      <c r="AX683" s="28"/>
      <c r="AY683" s="140"/>
      <c r="AZ683" s="28"/>
      <c r="BA683" s="140"/>
      <c r="BB683" s="140"/>
      <c r="BC683" s="140"/>
      <c r="BD683" s="140"/>
      <c r="BE683" s="140"/>
      <c r="BF683" s="140"/>
      <c r="BG683" s="140"/>
      <c r="BH683" s="140"/>
      <c r="BI683" s="140"/>
      <c r="BJ683" s="140"/>
      <c r="BK683" s="140"/>
      <c r="BL683" s="140"/>
      <c r="BM683" s="140"/>
      <c r="BN683" s="140"/>
      <c r="BO683" s="140"/>
      <c r="BP683" s="140"/>
      <c r="BQ683" s="140"/>
      <c r="BR683" s="140"/>
      <c r="BS683" s="140"/>
      <c r="BT683" s="140"/>
      <c r="BU683" s="140"/>
      <c r="BV683" s="140"/>
      <c r="BW683" s="140"/>
      <c r="BX683" s="140"/>
      <c r="BY683" s="140"/>
      <c r="BZ683" s="140"/>
      <c r="CA683" s="140"/>
      <c r="CB683" s="140"/>
      <c r="CC683" s="140"/>
      <c r="CD683" s="140"/>
      <c r="CE683" s="140"/>
      <c r="CF683" s="140"/>
      <c r="CG683" s="140"/>
      <c r="CH683" s="140"/>
      <c r="CI683" s="140"/>
      <c r="CJ683" s="140"/>
      <c r="CK683" s="140"/>
      <c r="CL683" s="140"/>
      <c r="CM683" s="140"/>
      <c r="CN683" s="140"/>
      <c r="CO683" s="140"/>
      <c r="CP683" s="140"/>
      <c r="CQ683" s="140"/>
      <c r="CR683" s="140"/>
      <c r="CS683" s="140"/>
      <c r="CT683" s="140"/>
      <c r="CU683" s="140"/>
      <c r="CV683" s="140"/>
      <c r="CW683" s="140"/>
      <c r="CX683" s="140"/>
      <c r="CY683" s="103">
        <f t="shared" si="50"/>
        <v>0</v>
      </c>
      <c r="CZ683" s="78"/>
    </row>
    <row r="684" spans="1:104" x14ac:dyDescent="0.2">
      <c r="A684" s="26"/>
      <c r="B684" s="123">
        <f t="shared" si="51"/>
        <v>675</v>
      </c>
      <c r="C684" s="107"/>
      <c r="D684" s="111"/>
      <c r="F684" s="108"/>
      <c r="G684" s="120"/>
      <c r="H684" s="101">
        <f t="shared" si="49"/>
        <v>0</v>
      </c>
      <c r="I684" s="113"/>
      <c r="J684" s="113"/>
      <c r="K684" s="113"/>
      <c r="L684" s="113"/>
      <c r="M684" s="113"/>
      <c r="N684" s="113"/>
      <c r="O684" s="113"/>
      <c r="P684" s="27"/>
      <c r="Q684" s="113"/>
      <c r="R684" s="113"/>
      <c r="S684" s="113"/>
      <c r="T684" s="113"/>
      <c r="U684" s="113"/>
      <c r="V684" s="113"/>
      <c r="W684" s="113"/>
      <c r="X684" s="28"/>
      <c r="Y684" s="221"/>
      <c r="Z684" s="221"/>
      <c r="AA684" s="221"/>
      <c r="AB684" s="221"/>
      <c r="AC684" s="221"/>
      <c r="AD684" s="221"/>
      <c r="AE684" s="221"/>
      <c r="AF684" s="28"/>
      <c r="AG684" s="221"/>
      <c r="AH684" s="221"/>
      <c r="AI684" s="221"/>
      <c r="AJ684" s="221"/>
      <c r="AK684" s="221"/>
      <c r="AL684" s="221"/>
      <c r="AM684" s="221"/>
      <c r="AN684" s="28"/>
      <c r="AO684" s="141"/>
      <c r="AP684" s="141"/>
      <c r="AQ684" s="141"/>
      <c r="AR684" s="79" t="str">
        <f t="shared" si="48"/>
        <v/>
      </c>
      <c r="AS684" s="139"/>
      <c r="AT684" s="139"/>
      <c r="AU684" s="28"/>
      <c r="AV684" s="215"/>
      <c r="AW684" s="215"/>
      <c r="AX684" s="28"/>
      <c r="AY684" s="140"/>
      <c r="AZ684" s="28"/>
      <c r="BA684" s="140"/>
      <c r="BB684" s="140"/>
      <c r="BC684" s="140"/>
      <c r="BD684" s="140"/>
      <c r="BE684" s="140"/>
      <c r="BF684" s="140"/>
      <c r="BG684" s="140"/>
      <c r="BH684" s="140"/>
      <c r="BI684" s="140"/>
      <c r="BJ684" s="140"/>
      <c r="BK684" s="140"/>
      <c r="BL684" s="140"/>
      <c r="BM684" s="140"/>
      <c r="BN684" s="140"/>
      <c r="BO684" s="140"/>
      <c r="BP684" s="140"/>
      <c r="BQ684" s="140"/>
      <c r="BR684" s="140"/>
      <c r="BS684" s="140"/>
      <c r="BT684" s="140"/>
      <c r="BU684" s="140"/>
      <c r="BV684" s="140"/>
      <c r="BW684" s="140"/>
      <c r="BX684" s="140"/>
      <c r="BY684" s="140"/>
      <c r="BZ684" s="140"/>
      <c r="CA684" s="140"/>
      <c r="CB684" s="140"/>
      <c r="CC684" s="140"/>
      <c r="CD684" s="140"/>
      <c r="CE684" s="140"/>
      <c r="CF684" s="140"/>
      <c r="CG684" s="140"/>
      <c r="CH684" s="140"/>
      <c r="CI684" s="140"/>
      <c r="CJ684" s="140"/>
      <c r="CK684" s="140"/>
      <c r="CL684" s="140"/>
      <c r="CM684" s="140"/>
      <c r="CN684" s="140"/>
      <c r="CO684" s="140"/>
      <c r="CP684" s="140"/>
      <c r="CQ684" s="140"/>
      <c r="CR684" s="140"/>
      <c r="CS684" s="140"/>
      <c r="CT684" s="140"/>
      <c r="CU684" s="140"/>
      <c r="CV684" s="140"/>
      <c r="CW684" s="140"/>
      <c r="CX684" s="140"/>
      <c r="CY684" s="103">
        <f t="shared" si="50"/>
        <v>0</v>
      </c>
      <c r="CZ684" s="78"/>
    </row>
    <row r="685" spans="1:104" x14ac:dyDescent="0.2">
      <c r="A685" s="26"/>
      <c r="B685" s="123">
        <f t="shared" si="51"/>
        <v>676</v>
      </c>
      <c r="C685" s="107"/>
      <c r="D685" s="111"/>
      <c r="F685" s="108"/>
      <c r="G685" s="120"/>
      <c r="H685" s="101">
        <f t="shared" si="49"/>
        <v>0</v>
      </c>
      <c r="I685" s="113"/>
      <c r="J685" s="113"/>
      <c r="K685" s="113"/>
      <c r="L685" s="113"/>
      <c r="M685" s="113"/>
      <c r="N685" s="113"/>
      <c r="O685" s="113"/>
      <c r="P685" s="27"/>
      <c r="Q685" s="113"/>
      <c r="R685" s="113"/>
      <c r="S685" s="113"/>
      <c r="T685" s="113"/>
      <c r="U685" s="113"/>
      <c r="V685" s="113"/>
      <c r="W685" s="113"/>
      <c r="X685" s="28"/>
      <c r="Y685" s="221"/>
      <c r="Z685" s="221"/>
      <c r="AA685" s="221"/>
      <c r="AB685" s="221"/>
      <c r="AC685" s="221"/>
      <c r="AD685" s="221"/>
      <c r="AE685" s="221"/>
      <c r="AF685" s="28"/>
      <c r="AG685" s="221"/>
      <c r="AH685" s="221"/>
      <c r="AI685" s="221"/>
      <c r="AJ685" s="221"/>
      <c r="AK685" s="221"/>
      <c r="AL685" s="221"/>
      <c r="AM685" s="221"/>
      <c r="AN685" s="28"/>
      <c r="AO685" s="141"/>
      <c r="AP685" s="141"/>
      <c r="AQ685" s="141"/>
      <c r="AR685" s="79" t="str">
        <f t="shared" si="48"/>
        <v/>
      </c>
      <c r="AS685" s="139"/>
      <c r="AT685" s="139"/>
      <c r="AU685" s="28"/>
      <c r="AV685" s="215"/>
      <c r="AW685" s="215"/>
      <c r="AX685" s="28"/>
      <c r="AY685" s="140"/>
      <c r="AZ685" s="28"/>
      <c r="BA685" s="140"/>
      <c r="BB685" s="140"/>
      <c r="BC685" s="140"/>
      <c r="BD685" s="140"/>
      <c r="BE685" s="140"/>
      <c r="BF685" s="140"/>
      <c r="BG685" s="140"/>
      <c r="BH685" s="140"/>
      <c r="BI685" s="140"/>
      <c r="BJ685" s="140"/>
      <c r="BK685" s="140"/>
      <c r="BL685" s="140"/>
      <c r="BM685" s="140"/>
      <c r="BN685" s="140"/>
      <c r="BO685" s="140"/>
      <c r="BP685" s="140"/>
      <c r="BQ685" s="140"/>
      <c r="BR685" s="140"/>
      <c r="BS685" s="140"/>
      <c r="BT685" s="140"/>
      <c r="BU685" s="140"/>
      <c r="BV685" s="140"/>
      <c r="BW685" s="140"/>
      <c r="BX685" s="140"/>
      <c r="BY685" s="140"/>
      <c r="BZ685" s="140"/>
      <c r="CA685" s="140"/>
      <c r="CB685" s="140"/>
      <c r="CC685" s="140"/>
      <c r="CD685" s="140"/>
      <c r="CE685" s="140"/>
      <c r="CF685" s="140"/>
      <c r="CG685" s="140"/>
      <c r="CH685" s="140"/>
      <c r="CI685" s="140"/>
      <c r="CJ685" s="140"/>
      <c r="CK685" s="140"/>
      <c r="CL685" s="140"/>
      <c r="CM685" s="140"/>
      <c r="CN685" s="140"/>
      <c r="CO685" s="140"/>
      <c r="CP685" s="140"/>
      <c r="CQ685" s="140"/>
      <c r="CR685" s="140"/>
      <c r="CS685" s="140"/>
      <c r="CT685" s="140"/>
      <c r="CU685" s="140"/>
      <c r="CV685" s="140"/>
      <c r="CW685" s="140"/>
      <c r="CX685" s="140"/>
      <c r="CY685" s="103">
        <f t="shared" si="50"/>
        <v>0</v>
      </c>
      <c r="CZ685" s="78"/>
    </row>
    <row r="686" spans="1:104" x14ac:dyDescent="0.2">
      <c r="A686" s="26"/>
      <c r="B686" s="123">
        <f t="shared" si="51"/>
        <v>677</v>
      </c>
      <c r="C686" s="107"/>
      <c r="D686" s="111"/>
      <c r="F686" s="108"/>
      <c r="G686" s="120"/>
      <c r="H686" s="101">
        <f t="shared" si="49"/>
        <v>0</v>
      </c>
      <c r="I686" s="113"/>
      <c r="J686" s="113"/>
      <c r="K686" s="113"/>
      <c r="L686" s="113"/>
      <c r="M686" s="113"/>
      <c r="N686" s="113"/>
      <c r="O686" s="113"/>
      <c r="P686" s="27"/>
      <c r="Q686" s="113"/>
      <c r="R686" s="113"/>
      <c r="S686" s="113"/>
      <c r="T686" s="113"/>
      <c r="U686" s="113"/>
      <c r="V686" s="113"/>
      <c r="W686" s="113"/>
      <c r="X686" s="28"/>
      <c r="Y686" s="221"/>
      <c r="Z686" s="221"/>
      <c r="AA686" s="221"/>
      <c r="AB686" s="221"/>
      <c r="AC686" s="221"/>
      <c r="AD686" s="221"/>
      <c r="AE686" s="221"/>
      <c r="AF686" s="28"/>
      <c r="AG686" s="221"/>
      <c r="AH686" s="221"/>
      <c r="AI686" s="221"/>
      <c r="AJ686" s="221"/>
      <c r="AK686" s="221"/>
      <c r="AL686" s="221"/>
      <c r="AM686" s="221"/>
      <c r="AN686" s="28"/>
      <c r="AO686" s="141"/>
      <c r="AP686" s="141"/>
      <c r="AQ686" s="141"/>
      <c r="AR686" s="79" t="str">
        <f t="shared" si="48"/>
        <v/>
      </c>
      <c r="AS686" s="139"/>
      <c r="AT686" s="139"/>
      <c r="AU686" s="28"/>
      <c r="AV686" s="215"/>
      <c r="AW686" s="215"/>
      <c r="AX686" s="28"/>
      <c r="AY686" s="140"/>
      <c r="AZ686" s="28"/>
      <c r="BA686" s="140"/>
      <c r="BB686" s="140"/>
      <c r="BC686" s="140"/>
      <c r="BD686" s="140"/>
      <c r="BE686" s="140"/>
      <c r="BF686" s="140"/>
      <c r="BG686" s="140"/>
      <c r="BH686" s="140"/>
      <c r="BI686" s="140"/>
      <c r="BJ686" s="140"/>
      <c r="BK686" s="140"/>
      <c r="BL686" s="140"/>
      <c r="BM686" s="140"/>
      <c r="BN686" s="140"/>
      <c r="BO686" s="140"/>
      <c r="BP686" s="140"/>
      <c r="BQ686" s="140"/>
      <c r="BR686" s="140"/>
      <c r="BS686" s="140"/>
      <c r="BT686" s="140"/>
      <c r="BU686" s="140"/>
      <c r="BV686" s="140"/>
      <c r="BW686" s="140"/>
      <c r="BX686" s="140"/>
      <c r="BY686" s="140"/>
      <c r="BZ686" s="140"/>
      <c r="CA686" s="140"/>
      <c r="CB686" s="140"/>
      <c r="CC686" s="140"/>
      <c r="CD686" s="140"/>
      <c r="CE686" s="140"/>
      <c r="CF686" s="140"/>
      <c r="CG686" s="140"/>
      <c r="CH686" s="140"/>
      <c r="CI686" s="140"/>
      <c r="CJ686" s="140"/>
      <c r="CK686" s="140"/>
      <c r="CL686" s="140"/>
      <c r="CM686" s="140"/>
      <c r="CN686" s="140"/>
      <c r="CO686" s="140"/>
      <c r="CP686" s="140"/>
      <c r="CQ686" s="140"/>
      <c r="CR686" s="140"/>
      <c r="CS686" s="140"/>
      <c r="CT686" s="140"/>
      <c r="CU686" s="140"/>
      <c r="CV686" s="140"/>
      <c r="CW686" s="140"/>
      <c r="CX686" s="140"/>
      <c r="CY686" s="103">
        <f t="shared" si="50"/>
        <v>0</v>
      </c>
      <c r="CZ686" s="78"/>
    </row>
    <row r="687" spans="1:104" x14ac:dyDescent="0.2">
      <c r="A687" s="26"/>
      <c r="B687" s="123">
        <f t="shared" si="51"/>
        <v>678</v>
      </c>
      <c r="C687" s="107"/>
      <c r="D687" s="111"/>
      <c r="F687" s="108"/>
      <c r="G687" s="120"/>
      <c r="H687" s="101">
        <f t="shared" si="49"/>
        <v>0</v>
      </c>
      <c r="I687" s="113"/>
      <c r="J687" s="113"/>
      <c r="K687" s="113"/>
      <c r="L687" s="113"/>
      <c r="M687" s="113"/>
      <c r="N687" s="113"/>
      <c r="O687" s="113"/>
      <c r="P687" s="27"/>
      <c r="Q687" s="113"/>
      <c r="R687" s="113"/>
      <c r="S687" s="113"/>
      <c r="T687" s="113"/>
      <c r="U687" s="113"/>
      <c r="V687" s="113"/>
      <c r="W687" s="113"/>
      <c r="X687" s="28"/>
      <c r="Y687" s="221"/>
      <c r="Z687" s="221"/>
      <c r="AA687" s="221"/>
      <c r="AB687" s="221"/>
      <c r="AC687" s="221"/>
      <c r="AD687" s="221"/>
      <c r="AE687" s="221"/>
      <c r="AF687" s="28"/>
      <c r="AG687" s="221"/>
      <c r="AH687" s="221"/>
      <c r="AI687" s="221"/>
      <c r="AJ687" s="221"/>
      <c r="AK687" s="221"/>
      <c r="AL687" s="221"/>
      <c r="AM687" s="221"/>
      <c r="AN687" s="28"/>
      <c r="AO687" s="141"/>
      <c r="AP687" s="141"/>
      <c r="AQ687" s="141"/>
      <c r="AR687" s="79" t="str">
        <f t="shared" si="48"/>
        <v/>
      </c>
      <c r="AS687" s="139"/>
      <c r="AT687" s="139"/>
      <c r="AU687" s="28"/>
      <c r="AV687" s="215"/>
      <c r="AW687" s="215"/>
      <c r="AX687" s="28"/>
      <c r="AY687" s="140"/>
      <c r="AZ687" s="28"/>
      <c r="BA687" s="140"/>
      <c r="BB687" s="140"/>
      <c r="BC687" s="140"/>
      <c r="BD687" s="140"/>
      <c r="BE687" s="140"/>
      <c r="BF687" s="140"/>
      <c r="BG687" s="140"/>
      <c r="BH687" s="140"/>
      <c r="BI687" s="140"/>
      <c r="BJ687" s="140"/>
      <c r="BK687" s="140"/>
      <c r="BL687" s="140"/>
      <c r="BM687" s="140"/>
      <c r="BN687" s="140"/>
      <c r="BO687" s="140"/>
      <c r="BP687" s="140"/>
      <c r="BQ687" s="140"/>
      <c r="BR687" s="140"/>
      <c r="BS687" s="140"/>
      <c r="BT687" s="140"/>
      <c r="BU687" s="140"/>
      <c r="BV687" s="140"/>
      <c r="BW687" s="140"/>
      <c r="BX687" s="140"/>
      <c r="BY687" s="140"/>
      <c r="BZ687" s="140"/>
      <c r="CA687" s="140"/>
      <c r="CB687" s="140"/>
      <c r="CC687" s="140"/>
      <c r="CD687" s="140"/>
      <c r="CE687" s="140"/>
      <c r="CF687" s="140"/>
      <c r="CG687" s="140"/>
      <c r="CH687" s="140"/>
      <c r="CI687" s="140"/>
      <c r="CJ687" s="140"/>
      <c r="CK687" s="140"/>
      <c r="CL687" s="140"/>
      <c r="CM687" s="140"/>
      <c r="CN687" s="140"/>
      <c r="CO687" s="140"/>
      <c r="CP687" s="140"/>
      <c r="CQ687" s="140"/>
      <c r="CR687" s="140"/>
      <c r="CS687" s="140"/>
      <c r="CT687" s="140"/>
      <c r="CU687" s="140"/>
      <c r="CV687" s="140"/>
      <c r="CW687" s="140"/>
      <c r="CX687" s="140"/>
      <c r="CY687" s="103">
        <f t="shared" si="50"/>
        <v>0</v>
      </c>
      <c r="CZ687" s="78"/>
    </row>
    <row r="688" spans="1:104" x14ac:dyDescent="0.2">
      <c r="A688" s="26"/>
      <c r="B688" s="123">
        <f t="shared" si="51"/>
        <v>679</v>
      </c>
      <c r="C688" s="107"/>
      <c r="D688" s="111"/>
      <c r="F688" s="108"/>
      <c r="G688" s="120"/>
      <c r="H688" s="101">
        <f t="shared" si="49"/>
        <v>0</v>
      </c>
      <c r="I688" s="113"/>
      <c r="J688" s="113"/>
      <c r="K688" s="113"/>
      <c r="L688" s="113"/>
      <c r="M688" s="113"/>
      <c r="N688" s="113"/>
      <c r="O688" s="113"/>
      <c r="P688" s="27"/>
      <c r="Q688" s="113"/>
      <c r="R688" s="113"/>
      <c r="S688" s="113"/>
      <c r="T688" s="113"/>
      <c r="U688" s="113"/>
      <c r="V688" s="113"/>
      <c r="W688" s="113"/>
      <c r="X688" s="28"/>
      <c r="Y688" s="221"/>
      <c r="Z688" s="221"/>
      <c r="AA688" s="221"/>
      <c r="AB688" s="221"/>
      <c r="AC688" s="221"/>
      <c r="AD688" s="221"/>
      <c r="AE688" s="221"/>
      <c r="AF688" s="28"/>
      <c r="AG688" s="221"/>
      <c r="AH688" s="221"/>
      <c r="AI688" s="221"/>
      <c r="AJ688" s="221"/>
      <c r="AK688" s="221"/>
      <c r="AL688" s="221"/>
      <c r="AM688" s="221"/>
      <c r="AN688" s="28"/>
      <c r="AO688" s="141"/>
      <c r="AP688" s="141"/>
      <c r="AQ688" s="141"/>
      <c r="AR688" s="79" t="str">
        <f t="shared" si="48"/>
        <v/>
      </c>
      <c r="AS688" s="139"/>
      <c r="AT688" s="139"/>
      <c r="AU688" s="28"/>
      <c r="AV688" s="215"/>
      <c r="AW688" s="215"/>
      <c r="AX688" s="28"/>
      <c r="AY688" s="140"/>
      <c r="AZ688" s="28"/>
      <c r="BA688" s="140"/>
      <c r="BB688" s="140"/>
      <c r="BC688" s="140"/>
      <c r="BD688" s="140"/>
      <c r="BE688" s="140"/>
      <c r="BF688" s="140"/>
      <c r="BG688" s="140"/>
      <c r="BH688" s="140"/>
      <c r="BI688" s="140"/>
      <c r="BJ688" s="140"/>
      <c r="BK688" s="140"/>
      <c r="BL688" s="140"/>
      <c r="BM688" s="140"/>
      <c r="BN688" s="140"/>
      <c r="BO688" s="140"/>
      <c r="BP688" s="140"/>
      <c r="BQ688" s="140"/>
      <c r="BR688" s="140"/>
      <c r="BS688" s="140"/>
      <c r="BT688" s="140"/>
      <c r="BU688" s="140"/>
      <c r="BV688" s="140"/>
      <c r="BW688" s="140"/>
      <c r="BX688" s="140"/>
      <c r="BY688" s="140"/>
      <c r="BZ688" s="140"/>
      <c r="CA688" s="140"/>
      <c r="CB688" s="140"/>
      <c r="CC688" s="140"/>
      <c r="CD688" s="140"/>
      <c r="CE688" s="140"/>
      <c r="CF688" s="140"/>
      <c r="CG688" s="140"/>
      <c r="CH688" s="140"/>
      <c r="CI688" s="140"/>
      <c r="CJ688" s="140"/>
      <c r="CK688" s="140"/>
      <c r="CL688" s="140"/>
      <c r="CM688" s="140"/>
      <c r="CN688" s="140"/>
      <c r="CO688" s="140"/>
      <c r="CP688" s="140"/>
      <c r="CQ688" s="140"/>
      <c r="CR688" s="140"/>
      <c r="CS688" s="140"/>
      <c r="CT688" s="140"/>
      <c r="CU688" s="140"/>
      <c r="CV688" s="140"/>
      <c r="CW688" s="140"/>
      <c r="CX688" s="140"/>
      <c r="CY688" s="103">
        <f t="shared" si="50"/>
        <v>0</v>
      </c>
      <c r="CZ688" s="78"/>
    </row>
    <row r="689" spans="1:104" x14ac:dyDescent="0.2">
      <c r="A689" s="26"/>
      <c r="B689" s="123">
        <f t="shared" si="51"/>
        <v>680</v>
      </c>
      <c r="C689" s="107"/>
      <c r="D689" s="111"/>
      <c r="F689" s="108"/>
      <c r="G689" s="120"/>
      <c r="H689" s="101">
        <f t="shared" si="49"/>
        <v>0</v>
      </c>
      <c r="I689" s="113"/>
      <c r="J689" s="113"/>
      <c r="K689" s="113"/>
      <c r="L689" s="113"/>
      <c r="M689" s="113"/>
      <c r="N689" s="113"/>
      <c r="O689" s="113"/>
      <c r="P689" s="27"/>
      <c r="Q689" s="113"/>
      <c r="R689" s="113"/>
      <c r="S689" s="113"/>
      <c r="T689" s="113"/>
      <c r="U689" s="113"/>
      <c r="V689" s="113"/>
      <c r="W689" s="113"/>
      <c r="X689" s="28"/>
      <c r="Y689" s="221"/>
      <c r="Z689" s="221"/>
      <c r="AA689" s="221"/>
      <c r="AB689" s="221"/>
      <c r="AC689" s="221"/>
      <c r="AD689" s="221"/>
      <c r="AE689" s="221"/>
      <c r="AF689" s="28"/>
      <c r="AG689" s="221"/>
      <c r="AH689" s="221"/>
      <c r="AI689" s="221"/>
      <c r="AJ689" s="221"/>
      <c r="AK689" s="221"/>
      <c r="AL689" s="221"/>
      <c r="AM689" s="221"/>
      <c r="AN689" s="28"/>
      <c r="AO689" s="141"/>
      <c r="AP689" s="141"/>
      <c r="AQ689" s="141"/>
      <c r="AR689" s="79" t="str">
        <f t="shared" si="48"/>
        <v/>
      </c>
      <c r="AS689" s="139"/>
      <c r="AT689" s="139"/>
      <c r="AU689" s="28"/>
      <c r="AV689" s="215"/>
      <c r="AW689" s="215"/>
      <c r="AX689" s="28"/>
      <c r="AY689" s="140"/>
      <c r="AZ689" s="28"/>
      <c r="BA689" s="140"/>
      <c r="BB689" s="140"/>
      <c r="BC689" s="140"/>
      <c r="BD689" s="140"/>
      <c r="BE689" s="140"/>
      <c r="BF689" s="140"/>
      <c r="BG689" s="140"/>
      <c r="BH689" s="140"/>
      <c r="BI689" s="140"/>
      <c r="BJ689" s="140"/>
      <c r="BK689" s="140"/>
      <c r="BL689" s="140"/>
      <c r="BM689" s="140"/>
      <c r="BN689" s="140"/>
      <c r="BO689" s="140"/>
      <c r="BP689" s="140"/>
      <c r="BQ689" s="140"/>
      <c r="BR689" s="140"/>
      <c r="BS689" s="140"/>
      <c r="BT689" s="140"/>
      <c r="BU689" s="140"/>
      <c r="BV689" s="140"/>
      <c r="BW689" s="140"/>
      <c r="BX689" s="140"/>
      <c r="BY689" s="140"/>
      <c r="BZ689" s="140"/>
      <c r="CA689" s="140"/>
      <c r="CB689" s="140"/>
      <c r="CC689" s="140"/>
      <c r="CD689" s="140"/>
      <c r="CE689" s="140"/>
      <c r="CF689" s="140"/>
      <c r="CG689" s="140"/>
      <c r="CH689" s="140"/>
      <c r="CI689" s="140"/>
      <c r="CJ689" s="140"/>
      <c r="CK689" s="140"/>
      <c r="CL689" s="140"/>
      <c r="CM689" s="140"/>
      <c r="CN689" s="140"/>
      <c r="CO689" s="140"/>
      <c r="CP689" s="140"/>
      <c r="CQ689" s="140"/>
      <c r="CR689" s="140"/>
      <c r="CS689" s="140"/>
      <c r="CT689" s="140"/>
      <c r="CU689" s="140"/>
      <c r="CV689" s="140"/>
      <c r="CW689" s="140"/>
      <c r="CX689" s="140"/>
      <c r="CY689" s="103">
        <f t="shared" si="50"/>
        <v>0</v>
      </c>
      <c r="CZ689" s="78"/>
    </row>
    <row r="690" spans="1:104" x14ac:dyDescent="0.2">
      <c r="A690" s="26"/>
      <c r="B690" s="123">
        <f t="shared" si="51"/>
        <v>681</v>
      </c>
      <c r="C690" s="107"/>
      <c r="D690" s="111"/>
      <c r="F690" s="108"/>
      <c r="G690" s="120"/>
      <c r="H690" s="101">
        <f t="shared" si="49"/>
        <v>0</v>
      </c>
      <c r="I690" s="113"/>
      <c r="J690" s="113"/>
      <c r="K690" s="113"/>
      <c r="L690" s="113"/>
      <c r="M690" s="113"/>
      <c r="N690" s="113"/>
      <c r="O690" s="113"/>
      <c r="P690" s="27"/>
      <c r="Q690" s="113"/>
      <c r="R690" s="113"/>
      <c r="S690" s="113"/>
      <c r="T690" s="113"/>
      <c r="U690" s="113"/>
      <c r="V690" s="113"/>
      <c r="W690" s="113"/>
      <c r="X690" s="28"/>
      <c r="Y690" s="221"/>
      <c r="Z690" s="221"/>
      <c r="AA690" s="221"/>
      <c r="AB690" s="221"/>
      <c r="AC690" s="221"/>
      <c r="AD690" s="221"/>
      <c r="AE690" s="221"/>
      <c r="AF690" s="28"/>
      <c r="AG690" s="221"/>
      <c r="AH690" s="221"/>
      <c r="AI690" s="221"/>
      <c r="AJ690" s="221"/>
      <c r="AK690" s="221"/>
      <c r="AL690" s="221"/>
      <c r="AM690" s="221"/>
      <c r="AN690" s="28"/>
      <c r="AO690" s="141"/>
      <c r="AP690" s="141"/>
      <c r="AQ690" s="141"/>
      <c r="AR690" s="79" t="str">
        <f t="shared" si="48"/>
        <v/>
      </c>
      <c r="AS690" s="139"/>
      <c r="AT690" s="139"/>
      <c r="AU690" s="28"/>
      <c r="AV690" s="215"/>
      <c r="AW690" s="215"/>
      <c r="AX690" s="28"/>
      <c r="AY690" s="140"/>
      <c r="AZ690" s="28"/>
      <c r="BA690" s="140"/>
      <c r="BB690" s="140"/>
      <c r="BC690" s="140"/>
      <c r="BD690" s="140"/>
      <c r="BE690" s="140"/>
      <c r="BF690" s="140"/>
      <c r="BG690" s="140"/>
      <c r="BH690" s="140"/>
      <c r="BI690" s="140"/>
      <c r="BJ690" s="140"/>
      <c r="BK690" s="140"/>
      <c r="BL690" s="140"/>
      <c r="BM690" s="140"/>
      <c r="BN690" s="140"/>
      <c r="BO690" s="140"/>
      <c r="BP690" s="140"/>
      <c r="BQ690" s="140"/>
      <c r="BR690" s="140"/>
      <c r="BS690" s="140"/>
      <c r="BT690" s="140"/>
      <c r="BU690" s="140"/>
      <c r="BV690" s="140"/>
      <c r="BW690" s="140"/>
      <c r="BX690" s="140"/>
      <c r="BY690" s="140"/>
      <c r="BZ690" s="140"/>
      <c r="CA690" s="140"/>
      <c r="CB690" s="140"/>
      <c r="CC690" s="140"/>
      <c r="CD690" s="140"/>
      <c r="CE690" s="140"/>
      <c r="CF690" s="140"/>
      <c r="CG690" s="140"/>
      <c r="CH690" s="140"/>
      <c r="CI690" s="140"/>
      <c r="CJ690" s="140"/>
      <c r="CK690" s="140"/>
      <c r="CL690" s="140"/>
      <c r="CM690" s="140"/>
      <c r="CN690" s="140"/>
      <c r="CO690" s="140"/>
      <c r="CP690" s="140"/>
      <c r="CQ690" s="140"/>
      <c r="CR690" s="140"/>
      <c r="CS690" s="140"/>
      <c r="CT690" s="140"/>
      <c r="CU690" s="140"/>
      <c r="CV690" s="140"/>
      <c r="CW690" s="140"/>
      <c r="CX690" s="140"/>
      <c r="CY690" s="103">
        <f t="shared" si="50"/>
        <v>0</v>
      </c>
      <c r="CZ690" s="78"/>
    </row>
    <row r="691" spans="1:104" x14ac:dyDescent="0.2">
      <c r="A691" s="26"/>
      <c r="B691" s="123">
        <f t="shared" si="51"/>
        <v>682</v>
      </c>
      <c r="C691" s="107"/>
      <c r="D691" s="111"/>
      <c r="F691" s="108"/>
      <c r="G691" s="120"/>
      <c r="H691" s="101">
        <f t="shared" si="49"/>
        <v>0</v>
      </c>
      <c r="I691" s="113"/>
      <c r="J691" s="113"/>
      <c r="K691" s="113"/>
      <c r="L691" s="113"/>
      <c r="M691" s="113"/>
      <c r="N691" s="113"/>
      <c r="O691" s="113"/>
      <c r="P691" s="27"/>
      <c r="Q691" s="113"/>
      <c r="R691" s="113"/>
      <c r="S691" s="113"/>
      <c r="T691" s="113"/>
      <c r="U691" s="113"/>
      <c r="V691" s="113"/>
      <c r="W691" s="113"/>
      <c r="X691" s="28"/>
      <c r="Y691" s="221"/>
      <c r="Z691" s="221"/>
      <c r="AA691" s="221"/>
      <c r="AB691" s="221"/>
      <c r="AC691" s="221"/>
      <c r="AD691" s="221"/>
      <c r="AE691" s="221"/>
      <c r="AF691" s="28"/>
      <c r="AG691" s="221"/>
      <c r="AH691" s="221"/>
      <c r="AI691" s="221"/>
      <c r="AJ691" s="221"/>
      <c r="AK691" s="221"/>
      <c r="AL691" s="221"/>
      <c r="AM691" s="221"/>
      <c r="AN691" s="28"/>
      <c r="AO691" s="141"/>
      <c r="AP691" s="141"/>
      <c r="AQ691" s="141"/>
      <c r="AR691" s="79" t="str">
        <f t="shared" si="48"/>
        <v/>
      </c>
      <c r="AS691" s="139"/>
      <c r="AT691" s="139"/>
      <c r="AU691" s="28"/>
      <c r="AV691" s="215"/>
      <c r="AW691" s="215"/>
      <c r="AX691" s="28"/>
      <c r="AY691" s="140"/>
      <c r="AZ691" s="28"/>
      <c r="BA691" s="140"/>
      <c r="BB691" s="140"/>
      <c r="BC691" s="140"/>
      <c r="BD691" s="140"/>
      <c r="BE691" s="140"/>
      <c r="BF691" s="140"/>
      <c r="BG691" s="140"/>
      <c r="BH691" s="140"/>
      <c r="BI691" s="140"/>
      <c r="BJ691" s="140"/>
      <c r="BK691" s="140"/>
      <c r="BL691" s="140"/>
      <c r="BM691" s="140"/>
      <c r="BN691" s="140"/>
      <c r="BO691" s="140"/>
      <c r="BP691" s="140"/>
      <c r="BQ691" s="140"/>
      <c r="BR691" s="140"/>
      <c r="BS691" s="140"/>
      <c r="BT691" s="140"/>
      <c r="BU691" s="140"/>
      <c r="BV691" s="140"/>
      <c r="BW691" s="140"/>
      <c r="BX691" s="140"/>
      <c r="BY691" s="140"/>
      <c r="BZ691" s="140"/>
      <c r="CA691" s="140"/>
      <c r="CB691" s="140"/>
      <c r="CC691" s="140"/>
      <c r="CD691" s="140"/>
      <c r="CE691" s="140"/>
      <c r="CF691" s="140"/>
      <c r="CG691" s="140"/>
      <c r="CH691" s="140"/>
      <c r="CI691" s="140"/>
      <c r="CJ691" s="140"/>
      <c r="CK691" s="140"/>
      <c r="CL691" s="140"/>
      <c r="CM691" s="140"/>
      <c r="CN691" s="140"/>
      <c r="CO691" s="140"/>
      <c r="CP691" s="140"/>
      <c r="CQ691" s="140"/>
      <c r="CR691" s="140"/>
      <c r="CS691" s="140"/>
      <c r="CT691" s="140"/>
      <c r="CU691" s="140"/>
      <c r="CV691" s="140"/>
      <c r="CW691" s="140"/>
      <c r="CX691" s="140"/>
      <c r="CY691" s="103">
        <f t="shared" si="50"/>
        <v>0</v>
      </c>
      <c r="CZ691" s="78"/>
    </row>
    <row r="692" spans="1:104" x14ac:dyDescent="0.2">
      <c r="A692" s="26"/>
      <c r="B692" s="123">
        <f t="shared" si="51"/>
        <v>683</v>
      </c>
      <c r="C692" s="107"/>
      <c r="D692" s="111"/>
      <c r="F692" s="108"/>
      <c r="G692" s="120"/>
      <c r="H692" s="101">
        <f t="shared" si="49"/>
        <v>0</v>
      </c>
      <c r="I692" s="113"/>
      <c r="J692" s="113"/>
      <c r="K692" s="113"/>
      <c r="L692" s="113"/>
      <c r="M692" s="113"/>
      <c r="N692" s="113"/>
      <c r="O692" s="113"/>
      <c r="P692" s="27"/>
      <c r="Q692" s="113"/>
      <c r="R692" s="113"/>
      <c r="S692" s="113"/>
      <c r="T692" s="113"/>
      <c r="U692" s="113"/>
      <c r="V692" s="113"/>
      <c r="W692" s="113"/>
      <c r="X692" s="28"/>
      <c r="Y692" s="221"/>
      <c r="Z692" s="221"/>
      <c r="AA692" s="221"/>
      <c r="AB692" s="221"/>
      <c r="AC692" s="221"/>
      <c r="AD692" s="221"/>
      <c r="AE692" s="221"/>
      <c r="AF692" s="28"/>
      <c r="AG692" s="221"/>
      <c r="AH692" s="221"/>
      <c r="AI692" s="221"/>
      <c r="AJ692" s="221"/>
      <c r="AK692" s="221"/>
      <c r="AL692" s="221"/>
      <c r="AM692" s="221"/>
      <c r="AN692" s="28"/>
      <c r="AO692" s="141"/>
      <c r="AP692" s="141"/>
      <c r="AQ692" s="141"/>
      <c r="AR692" s="79" t="str">
        <f t="shared" si="48"/>
        <v/>
      </c>
      <c r="AS692" s="139"/>
      <c r="AT692" s="139"/>
      <c r="AU692" s="28"/>
      <c r="AV692" s="215"/>
      <c r="AW692" s="215"/>
      <c r="AX692" s="28"/>
      <c r="AY692" s="140"/>
      <c r="AZ692" s="28"/>
      <c r="BA692" s="140"/>
      <c r="BB692" s="140"/>
      <c r="BC692" s="140"/>
      <c r="BD692" s="140"/>
      <c r="BE692" s="140"/>
      <c r="BF692" s="140"/>
      <c r="BG692" s="140"/>
      <c r="BH692" s="140"/>
      <c r="BI692" s="140"/>
      <c r="BJ692" s="140"/>
      <c r="BK692" s="140"/>
      <c r="BL692" s="140"/>
      <c r="BM692" s="140"/>
      <c r="BN692" s="140"/>
      <c r="BO692" s="140"/>
      <c r="BP692" s="140"/>
      <c r="BQ692" s="140"/>
      <c r="BR692" s="140"/>
      <c r="BS692" s="140"/>
      <c r="BT692" s="140"/>
      <c r="BU692" s="140"/>
      <c r="BV692" s="140"/>
      <c r="BW692" s="140"/>
      <c r="BX692" s="140"/>
      <c r="BY692" s="140"/>
      <c r="BZ692" s="140"/>
      <c r="CA692" s="140"/>
      <c r="CB692" s="140"/>
      <c r="CC692" s="140"/>
      <c r="CD692" s="140"/>
      <c r="CE692" s="140"/>
      <c r="CF692" s="140"/>
      <c r="CG692" s="140"/>
      <c r="CH692" s="140"/>
      <c r="CI692" s="140"/>
      <c r="CJ692" s="140"/>
      <c r="CK692" s="140"/>
      <c r="CL692" s="140"/>
      <c r="CM692" s="140"/>
      <c r="CN692" s="140"/>
      <c r="CO692" s="140"/>
      <c r="CP692" s="140"/>
      <c r="CQ692" s="140"/>
      <c r="CR692" s="140"/>
      <c r="CS692" s="140"/>
      <c r="CT692" s="140"/>
      <c r="CU692" s="140"/>
      <c r="CV692" s="140"/>
      <c r="CW692" s="140"/>
      <c r="CX692" s="140"/>
      <c r="CY692" s="103">
        <f t="shared" si="50"/>
        <v>0</v>
      </c>
      <c r="CZ692" s="78"/>
    </row>
    <row r="693" spans="1:104" x14ac:dyDescent="0.2">
      <c r="A693" s="26"/>
      <c r="B693" s="123">
        <f t="shared" si="51"/>
        <v>684</v>
      </c>
      <c r="C693" s="107"/>
      <c r="D693" s="111"/>
      <c r="F693" s="108"/>
      <c r="G693" s="120"/>
      <c r="H693" s="101">
        <f t="shared" si="49"/>
        <v>0</v>
      </c>
      <c r="I693" s="113"/>
      <c r="J693" s="113"/>
      <c r="K693" s="113"/>
      <c r="L693" s="113"/>
      <c r="M693" s="113"/>
      <c r="N693" s="113"/>
      <c r="O693" s="113"/>
      <c r="P693" s="27"/>
      <c r="Q693" s="113"/>
      <c r="R693" s="113"/>
      <c r="S693" s="113"/>
      <c r="T693" s="113"/>
      <c r="U693" s="113"/>
      <c r="V693" s="113"/>
      <c r="W693" s="113"/>
      <c r="X693" s="28"/>
      <c r="Y693" s="221"/>
      <c r="Z693" s="221"/>
      <c r="AA693" s="221"/>
      <c r="AB693" s="221"/>
      <c r="AC693" s="221"/>
      <c r="AD693" s="221"/>
      <c r="AE693" s="221"/>
      <c r="AF693" s="28"/>
      <c r="AG693" s="221"/>
      <c r="AH693" s="221"/>
      <c r="AI693" s="221"/>
      <c r="AJ693" s="221"/>
      <c r="AK693" s="221"/>
      <c r="AL693" s="221"/>
      <c r="AM693" s="221"/>
      <c r="AN693" s="28"/>
      <c r="AO693" s="141"/>
      <c r="AP693" s="141"/>
      <c r="AQ693" s="141"/>
      <c r="AR693" s="79" t="str">
        <f t="shared" si="48"/>
        <v/>
      </c>
      <c r="AS693" s="139"/>
      <c r="AT693" s="139"/>
      <c r="AU693" s="28"/>
      <c r="AV693" s="215"/>
      <c r="AW693" s="215"/>
      <c r="AX693" s="28"/>
      <c r="AY693" s="140"/>
      <c r="AZ693" s="28"/>
      <c r="BA693" s="140"/>
      <c r="BB693" s="140"/>
      <c r="BC693" s="140"/>
      <c r="BD693" s="140"/>
      <c r="BE693" s="140"/>
      <c r="BF693" s="140"/>
      <c r="BG693" s="140"/>
      <c r="BH693" s="140"/>
      <c r="BI693" s="140"/>
      <c r="BJ693" s="140"/>
      <c r="BK693" s="140"/>
      <c r="BL693" s="140"/>
      <c r="BM693" s="140"/>
      <c r="BN693" s="140"/>
      <c r="BO693" s="140"/>
      <c r="BP693" s="140"/>
      <c r="BQ693" s="140"/>
      <c r="BR693" s="140"/>
      <c r="BS693" s="140"/>
      <c r="BT693" s="140"/>
      <c r="BU693" s="140"/>
      <c r="BV693" s="140"/>
      <c r="BW693" s="140"/>
      <c r="BX693" s="140"/>
      <c r="BY693" s="140"/>
      <c r="BZ693" s="140"/>
      <c r="CA693" s="140"/>
      <c r="CB693" s="140"/>
      <c r="CC693" s="140"/>
      <c r="CD693" s="140"/>
      <c r="CE693" s="140"/>
      <c r="CF693" s="140"/>
      <c r="CG693" s="140"/>
      <c r="CH693" s="140"/>
      <c r="CI693" s="140"/>
      <c r="CJ693" s="140"/>
      <c r="CK693" s="140"/>
      <c r="CL693" s="140"/>
      <c r="CM693" s="140"/>
      <c r="CN693" s="140"/>
      <c r="CO693" s="140"/>
      <c r="CP693" s="140"/>
      <c r="CQ693" s="140"/>
      <c r="CR693" s="140"/>
      <c r="CS693" s="140"/>
      <c r="CT693" s="140"/>
      <c r="CU693" s="140"/>
      <c r="CV693" s="140"/>
      <c r="CW693" s="140"/>
      <c r="CX693" s="140"/>
      <c r="CY693" s="103">
        <f t="shared" si="50"/>
        <v>0</v>
      </c>
      <c r="CZ693" s="78"/>
    </row>
    <row r="694" spans="1:104" x14ac:dyDescent="0.2">
      <c r="A694" s="26"/>
      <c r="B694" s="123">
        <f t="shared" si="51"/>
        <v>685</v>
      </c>
      <c r="C694" s="107"/>
      <c r="D694" s="111"/>
      <c r="F694" s="108"/>
      <c r="G694" s="120"/>
      <c r="H694" s="101">
        <f t="shared" si="49"/>
        <v>0</v>
      </c>
      <c r="I694" s="113"/>
      <c r="J694" s="113"/>
      <c r="K694" s="113"/>
      <c r="L694" s="113"/>
      <c r="M694" s="113"/>
      <c r="N694" s="113"/>
      <c r="O694" s="113"/>
      <c r="P694" s="27"/>
      <c r="Q694" s="113"/>
      <c r="R694" s="113"/>
      <c r="S694" s="113"/>
      <c r="T694" s="113"/>
      <c r="U694" s="113"/>
      <c r="V694" s="113"/>
      <c r="W694" s="113"/>
      <c r="X694" s="28"/>
      <c r="Y694" s="221"/>
      <c r="Z694" s="221"/>
      <c r="AA694" s="221"/>
      <c r="AB694" s="221"/>
      <c r="AC694" s="221"/>
      <c r="AD694" s="221"/>
      <c r="AE694" s="221"/>
      <c r="AF694" s="28"/>
      <c r="AG694" s="221"/>
      <c r="AH694" s="221"/>
      <c r="AI694" s="221"/>
      <c r="AJ694" s="221"/>
      <c r="AK694" s="221"/>
      <c r="AL694" s="221"/>
      <c r="AM694" s="221"/>
      <c r="AN694" s="28"/>
      <c r="AO694" s="141"/>
      <c r="AP694" s="141"/>
      <c r="AQ694" s="141"/>
      <c r="AR694" s="79" t="str">
        <f t="shared" si="48"/>
        <v/>
      </c>
      <c r="AS694" s="139"/>
      <c r="AT694" s="139"/>
      <c r="AU694" s="28"/>
      <c r="AV694" s="215"/>
      <c r="AW694" s="215"/>
      <c r="AX694" s="28"/>
      <c r="AY694" s="140"/>
      <c r="AZ694" s="28"/>
      <c r="BA694" s="140"/>
      <c r="BB694" s="140"/>
      <c r="BC694" s="140"/>
      <c r="BD694" s="140"/>
      <c r="BE694" s="140"/>
      <c r="BF694" s="140"/>
      <c r="BG694" s="140"/>
      <c r="BH694" s="140"/>
      <c r="BI694" s="140"/>
      <c r="BJ694" s="140"/>
      <c r="BK694" s="140"/>
      <c r="BL694" s="140"/>
      <c r="BM694" s="140"/>
      <c r="BN694" s="140"/>
      <c r="BO694" s="140"/>
      <c r="BP694" s="140"/>
      <c r="BQ694" s="140"/>
      <c r="BR694" s="140"/>
      <c r="BS694" s="140"/>
      <c r="BT694" s="140"/>
      <c r="BU694" s="140"/>
      <c r="BV694" s="140"/>
      <c r="BW694" s="140"/>
      <c r="BX694" s="140"/>
      <c r="BY694" s="140"/>
      <c r="BZ694" s="140"/>
      <c r="CA694" s="140"/>
      <c r="CB694" s="140"/>
      <c r="CC694" s="140"/>
      <c r="CD694" s="140"/>
      <c r="CE694" s="140"/>
      <c r="CF694" s="140"/>
      <c r="CG694" s="140"/>
      <c r="CH694" s="140"/>
      <c r="CI694" s="140"/>
      <c r="CJ694" s="140"/>
      <c r="CK694" s="140"/>
      <c r="CL694" s="140"/>
      <c r="CM694" s="140"/>
      <c r="CN694" s="140"/>
      <c r="CO694" s="140"/>
      <c r="CP694" s="140"/>
      <c r="CQ694" s="140"/>
      <c r="CR694" s="140"/>
      <c r="CS694" s="140"/>
      <c r="CT694" s="140"/>
      <c r="CU694" s="140"/>
      <c r="CV694" s="140"/>
      <c r="CW694" s="140"/>
      <c r="CX694" s="140"/>
      <c r="CY694" s="103">
        <f t="shared" si="50"/>
        <v>0</v>
      </c>
      <c r="CZ694" s="78"/>
    </row>
    <row r="695" spans="1:104" x14ac:dyDescent="0.2">
      <c r="A695" s="26"/>
      <c r="B695" s="123">
        <f t="shared" si="51"/>
        <v>686</v>
      </c>
      <c r="C695" s="107"/>
      <c r="D695" s="111"/>
      <c r="F695" s="108"/>
      <c r="G695" s="120"/>
      <c r="H695" s="101">
        <f t="shared" si="49"/>
        <v>0</v>
      </c>
      <c r="I695" s="113"/>
      <c r="J695" s="113"/>
      <c r="K695" s="113"/>
      <c r="L695" s="113"/>
      <c r="M695" s="113"/>
      <c r="N695" s="113"/>
      <c r="O695" s="113"/>
      <c r="P695" s="27"/>
      <c r="Q695" s="113"/>
      <c r="R695" s="113"/>
      <c r="S695" s="113"/>
      <c r="T695" s="113"/>
      <c r="U695" s="113"/>
      <c r="V695" s="113"/>
      <c r="W695" s="113"/>
      <c r="X695" s="28"/>
      <c r="Y695" s="221"/>
      <c r="Z695" s="221"/>
      <c r="AA695" s="221"/>
      <c r="AB695" s="221"/>
      <c r="AC695" s="221"/>
      <c r="AD695" s="221"/>
      <c r="AE695" s="221"/>
      <c r="AF695" s="28"/>
      <c r="AG695" s="221"/>
      <c r="AH695" s="221"/>
      <c r="AI695" s="221"/>
      <c r="AJ695" s="221"/>
      <c r="AK695" s="221"/>
      <c r="AL695" s="221"/>
      <c r="AM695" s="221"/>
      <c r="AN695" s="28"/>
      <c r="AO695" s="141"/>
      <c r="AP695" s="141"/>
      <c r="AQ695" s="141"/>
      <c r="AR695" s="79" t="str">
        <f t="shared" si="48"/>
        <v/>
      </c>
      <c r="AS695" s="139"/>
      <c r="AT695" s="139"/>
      <c r="AU695" s="28"/>
      <c r="AV695" s="215"/>
      <c r="AW695" s="215"/>
      <c r="AX695" s="28"/>
      <c r="AY695" s="140"/>
      <c r="AZ695" s="28"/>
      <c r="BA695" s="140"/>
      <c r="BB695" s="140"/>
      <c r="BC695" s="140"/>
      <c r="BD695" s="140"/>
      <c r="BE695" s="140"/>
      <c r="BF695" s="140"/>
      <c r="BG695" s="140"/>
      <c r="BH695" s="140"/>
      <c r="BI695" s="140"/>
      <c r="BJ695" s="140"/>
      <c r="BK695" s="140"/>
      <c r="BL695" s="140"/>
      <c r="BM695" s="140"/>
      <c r="BN695" s="140"/>
      <c r="BO695" s="140"/>
      <c r="BP695" s="140"/>
      <c r="BQ695" s="140"/>
      <c r="BR695" s="140"/>
      <c r="BS695" s="140"/>
      <c r="BT695" s="140"/>
      <c r="BU695" s="140"/>
      <c r="BV695" s="140"/>
      <c r="BW695" s="140"/>
      <c r="BX695" s="140"/>
      <c r="BY695" s="140"/>
      <c r="BZ695" s="140"/>
      <c r="CA695" s="140"/>
      <c r="CB695" s="140"/>
      <c r="CC695" s="140"/>
      <c r="CD695" s="140"/>
      <c r="CE695" s="140"/>
      <c r="CF695" s="140"/>
      <c r="CG695" s="140"/>
      <c r="CH695" s="140"/>
      <c r="CI695" s="140"/>
      <c r="CJ695" s="140"/>
      <c r="CK695" s="140"/>
      <c r="CL695" s="140"/>
      <c r="CM695" s="140"/>
      <c r="CN695" s="140"/>
      <c r="CO695" s="140"/>
      <c r="CP695" s="140"/>
      <c r="CQ695" s="140"/>
      <c r="CR695" s="140"/>
      <c r="CS695" s="140"/>
      <c r="CT695" s="140"/>
      <c r="CU695" s="140"/>
      <c r="CV695" s="140"/>
      <c r="CW695" s="140"/>
      <c r="CX695" s="140"/>
      <c r="CY695" s="103">
        <f t="shared" si="50"/>
        <v>0</v>
      </c>
      <c r="CZ695" s="78"/>
    </row>
    <row r="696" spans="1:104" x14ac:dyDescent="0.2">
      <c r="A696" s="26"/>
      <c r="B696" s="123">
        <f t="shared" si="51"/>
        <v>687</v>
      </c>
      <c r="C696" s="107"/>
      <c r="D696" s="111"/>
      <c r="F696" s="108"/>
      <c r="G696" s="120"/>
      <c r="H696" s="101">
        <f t="shared" si="49"/>
        <v>0</v>
      </c>
      <c r="I696" s="113"/>
      <c r="J696" s="113"/>
      <c r="K696" s="113"/>
      <c r="L696" s="113"/>
      <c r="M696" s="113"/>
      <c r="N696" s="113"/>
      <c r="O696" s="113"/>
      <c r="P696" s="27"/>
      <c r="Q696" s="113"/>
      <c r="R696" s="113"/>
      <c r="S696" s="113"/>
      <c r="T696" s="113"/>
      <c r="U696" s="113"/>
      <c r="V696" s="113"/>
      <c r="W696" s="113"/>
      <c r="X696" s="28"/>
      <c r="Y696" s="221"/>
      <c r="Z696" s="221"/>
      <c r="AA696" s="221"/>
      <c r="AB696" s="221"/>
      <c r="AC696" s="221"/>
      <c r="AD696" s="221"/>
      <c r="AE696" s="221"/>
      <c r="AF696" s="28"/>
      <c r="AG696" s="221"/>
      <c r="AH696" s="221"/>
      <c r="AI696" s="221"/>
      <c r="AJ696" s="221"/>
      <c r="AK696" s="221"/>
      <c r="AL696" s="221"/>
      <c r="AM696" s="221"/>
      <c r="AN696" s="28"/>
      <c r="AO696" s="141"/>
      <c r="AP696" s="141"/>
      <c r="AQ696" s="141"/>
      <c r="AR696" s="79" t="str">
        <f t="shared" si="48"/>
        <v/>
      </c>
      <c r="AS696" s="139"/>
      <c r="AT696" s="139"/>
      <c r="AU696" s="28"/>
      <c r="AV696" s="215"/>
      <c r="AW696" s="215"/>
      <c r="AX696" s="28"/>
      <c r="AY696" s="140"/>
      <c r="AZ696" s="28"/>
      <c r="BA696" s="140"/>
      <c r="BB696" s="140"/>
      <c r="BC696" s="140"/>
      <c r="BD696" s="140"/>
      <c r="BE696" s="140"/>
      <c r="BF696" s="140"/>
      <c r="BG696" s="140"/>
      <c r="BH696" s="140"/>
      <c r="BI696" s="140"/>
      <c r="BJ696" s="140"/>
      <c r="BK696" s="140"/>
      <c r="BL696" s="140"/>
      <c r="BM696" s="140"/>
      <c r="BN696" s="140"/>
      <c r="BO696" s="140"/>
      <c r="BP696" s="140"/>
      <c r="BQ696" s="140"/>
      <c r="BR696" s="140"/>
      <c r="BS696" s="140"/>
      <c r="BT696" s="140"/>
      <c r="BU696" s="140"/>
      <c r="BV696" s="140"/>
      <c r="BW696" s="140"/>
      <c r="BX696" s="140"/>
      <c r="BY696" s="140"/>
      <c r="BZ696" s="140"/>
      <c r="CA696" s="140"/>
      <c r="CB696" s="140"/>
      <c r="CC696" s="140"/>
      <c r="CD696" s="140"/>
      <c r="CE696" s="140"/>
      <c r="CF696" s="140"/>
      <c r="CG696" s="140"/>
      <c r="CH696" s="140"/>
      <c r="CI696" s="140"/>
      <c r="CJ696" s="140"/>
      <c r="CK696" s="140"/>
      <c r="CL696" s="140"/>
      <c r="CM696" s="140"/>
      <c r="CN696" s="140"/>
      <c r="CO696" s="140"/>
      <c r="CP696" s="140"/>
      <c r="CQ696" s="140"/>
      <c r="CR696" s="140"/>
      <c r="CS696" s="140"/>
      <c r="CT696" s="140"/>
      <c r="CU696" s="140"/>
      <c r="CV696" s="140"/>
      <c r="CW696" s="140"/>
      <c r="CX696" s="140"/>
      <c r="CY696" s="103">
        <f t="shared" si="50"/>
        <v>0</v>
      </c>
      <c r="CZ696" s="78"/>
    </row>
    <row r="697" spans="1:104" x14ac:dyDescent="0.2">
      <c r="A697" s="26"/>
      <c r="B697" s="123">
        <f t="shared" si="51"/>
        <v>688</v>
      </c>
      <c r="C697" s="107"/>
      <c r="D697" s="111"/>
      <c r="F697" s="108"/>
      <c r="G697" s="120"/>
      <c r="H697" s="101">
        <f t="shared" si="49"/>
        <v>0</v>
      </c>
      <c r="I697" s="113"/>
      <c r="J697" s="113"/>
      <c r="K697" s="113"/>
      <c r="L697" s="113"/>
      <c r="M697" s="113"/>
      <c r="N697" s="113"/>
      <c r="O697" s="113"/>
      <c r="P697" s="27"/>
      <c r="Q697" s="113"/>
      <c r="R697" s="113"/>
      <c r="S697" s="113"/>
      <c r="T697" s="113"/>
      <c r="U697" s="113"/>
      <c r="V697" s="113"/>
      <c r="W697" s="113"/>
      <c r="X697" s="28"/>
      <c r="Y697" s="221"/>
      <c r="Z697" s="221"/>
      <c r="AA697" s="221"/>
      <c r="AB697" s="221"/>
      <c r="AC697" s="221"/>
      <c r="AD697" s="221"/>
      <c r="AE697" s="221"/>
      <c r="AF697" s="28"/>
      <c r="AG697" s="221"/>
      <c r="AH697" s="221"/>
      <c r="AI697" s="221"/>
      <c r="AJ697" s="221"/>
      <c r="AK697" s="221"/>
      <c r="AL697" s="221"/>
      <c r="AM697" s="221"/>
      <c r="AN697" s="28"/>
      <c r="AO697" s="141"/>
      <c r="AP697" s="141"/>
      <c r="AQ697" s="141"/>
      <c r="AR697" s="79" t="str">
        <f t="shared" si="48"/>
        <v/>
      </c>
      <c r="AS697" s="139"/>
      <c r="AT697" s="139"/>
      <c r="AU697" s="28"/>
      <c r="AV697" s="215"/>
      <c r="AW697" s="215"/>
      <c r="AX697" s="28"/>
      <c r="AY697" s="140"/>
      <c r="AZ697" s="28"/>
      <c r="BA697" s="140"/>
      <c r="BB697" s="140"/>
      <c r="BC697" s="140"/>
      <c r="BD697" s="140"/>
      <c r="BE697" s="140"/>
      <c r="BF697" s="140"/>
      <c r="BG697" s="140"/>
      <c r="BH697" s="140"/>
      <c r="BI697" s="140"/>
      <c r="BJ697" s="140"/>
      <c r="BK697" s="140"/>
      <c r="BL697" s="140"/>
      <c r="BM697" s="140"/>
      <c r="BN697" s="140"/>
      <c r="BO697" s="140"/>
      <c r="BP697" s="140"/>
      <c r="BQ697" s="140"/>
      <c r="BR697" s="140"/>
      <c r="BS697" s="140"/>
      <c r="BT697" s="140"/>
      <c r="BU697" s="140"/>
      <c r="BV697" s="140"/>
      <c r="BW697" s="140"/>
      <c r="BX697" s="140"/>
      <c r="BY697" s="140"/>
      <c r="BZ697" s="140"/>
      <c r="CA697" s="140"/>
      <c r="CB697" s="140"/>
      <c r="CC697" s="140"/>
      <c r="CD697" s="140"/>
      <c r="CE697" s="140"/>
      <c r="CF697" s="140"/>
      <c r="CG697" s="140"/>
      <c r="CH697" s="140"/>
      <c r="CI697" s="140"/>
      <c r="CJ697" s="140"/>
      <c r="CK697" s="140"/>
      <c r="CL697" s="140"/>
      <c r="CM697" s="140"/>
      <c r="CN697" s="140"/>
      <c r="CO697" s="140"/>
      <c r="CP697" s="140"/>
      <c r="CQ697" s="140"/>
      <c r="CR697" s="140"/>
      <c r="CS697" s="140"/>
      <c r="CT697" s="140"/>
      <c r="CU697" s="140"/>
      <c r="CV697" s="140"/>
      <c r="CW697" s="140"/>
      <c r="CX697" s="140"/>
      <c r="CY697" s="103">
        <f t="shared" si="50"/>
        <v>0</v>
      </c>
      <c r="CZ697" s="78"/>
    </row>
    <row r="698" spans="1:104" x14ac:dyDescent="0.2">
      <c r="A698" s="26"/>
      <c r="B698" s="123">
        <f t="shared" si="51"/>
        <v>689</v>
      </c>
      <c r="C698" s="107"/>
      <c r="D698" s="111"/>
      <c r="F698" s="108"/>
      <c r="G698" s="120"/>
      <c r="H698" s="101">
        <f t="shared" si="49"/>
        <v>0</v>
      </c>
      <c r="I698" s="113"/>
      <c r="J698" s="113"/>
      <c r="K698" s="113"/>
      <c r="L698" s="113"/>
      <c r="M698" s="113"/>
      <c r="N698" s="113"/>
      <c r="O698" s="113"/>
      <c r="P698" s="27"/>
      <c r="Q698" s="113"/>
      <c r="R698" s="113"/>
      <c r="S698" s="113"/>
      <c r="T698" s="113"/>
      <c r="U698" s="113"/>
      <c r="V698" s="113"/>
      <c r="W698" s="113"/>
      <c r="X698" s="28"/>
      <c r="Y698" s="221"/>
      <c r="Z698" s="221"/>
      <c r="AA698" s="221"/>
      <c r="AB698" s="221"/>
      <c r="AC698" s="221"/>
      <c r="AD698" s="221"/>
      <c r="AE698" s="221"/>
      <c r="AF698" s="28"/>
      <c r="AG698" s="221"/>
      <c r="AH698" s="221"/>
      <c r="AI698" s="221"/>
      <c r="AJ698" s="221"/>
      <c r="AK698" s="221"/>
      <c r="AL698" s="221"/>
      <c r="AM698" s="221"/>
      <c r="AN698" s="28"/>
      <c r="AO698" s="141"/>
      <c r="AP698" s="141"/>
      <c r="AQ698" s="141"/>
      <c r="AR698" s="79" t="str">
        <f t="shared" si="48"/>
        <v/>
      </c>
      <c r="AS698" s="139"/>
      <c r="AT698" s="139"/>
      <c r="AU698" s="28"/>
      <c r="AV698" s="215"/>
      <c r="AW698" s="215"/>
      <c r="AX698" s="28"/>
      <c r="AY698" s="140"/>
      <c r="AZ698" s="28"/>
      <c r="BA698" s="140"/>
      <c r="BB698" s="140"/>
      <c r="BC698" s="140"/>
      <c r="BD698" s="140"/>
      <c r="BE698" s="140"/>
      <c r="BF698" s="140"/>
      <c r="BG698" s="140"/>
      <c r="BH698" s="140"/>
      <c r="BI698" s="140"/>
      <c r="BJ698" s="140"/>
      <c r="BK698" s="140"/>
      <c r="BL698" s="140"/>
      <c r="BM698" s="140"/>
      <c r="BN698" s="140"/>
      <c r="BO698" s="140"/>
      <c r="BP698" s="140"/>
      <c r="BQ698" s="140"/>
      <c r="BR698" s="140"/>
      <c r="BS698" s="140"/>
      <c r="BT698" s="140"/>
      <c r="BU698" s="140"/>
      <c r="BV698" s="140"/>
      <c r="BW698" s="140"/>
      <c r="BX698" s="140"/>
      <c r="BY698" s="140"/>
      <c r="BZ698" s="140"/>
      <c r="CA698" s="140"/>
      <c r="CB698" s="140"/>
      <c r="CC698" s="140"/>
      <c r="CD698" s="140"/>
      <c r="CE698" s="140"/>
      <c r="CF698" s="140"/>
      <c r="CG698" s="140"/>
      <c r="CH698" s="140"/>
      <c r="CI698" s="140"/>
      <c r="CJ698" s="140"/>
      <c r="CK698" s="140"/>
      <c r="CL698" s="140"/>
      <c r="CM698" s="140"/>
      <c r="CN698" s="140"/>
      <c r="CO698" s="140"/>
      <c r="CP698" s="140"/>
      <c r="CQ698" s="140"/>
      <c r="CR698" s="140"/>
      <c r="CS698" s="140"/>
      <c r="CT698" s="140"/>
      <c r="CU698" s="140"/>
      <c r="CV698" s="140"/>
      <c r="CW698" s="140"/>
      <c r="CX698" s="140"/>
      <c r="CY698" s="103">
        <f t="shared" si="50"/>
        <v>0</v>
      </c>
      <c r="CZ698" s="78"/>
    </row>
    <row r="699" spans="1:104" x14ac:dyDescent="0.2">
      <c r="A699" s="26"/>
      <c r="B699" s="123">
        <f t="shared" si="51"/>
        <v>690</v>
      </c>
      <c r="C699" s="107"/>
      <c r="D699" s="111"/>
      <c r="F699" s="108"/>
      <c r="G699" s="120"/>
      <c r="H699" s="101">
        <f t="shared" si="49"/>
        <v>0</v>
      </c>
      <c r="I699" s="113"/>
      <c r="J699" s="113"/>
      <c r="K699" s="113"/>
      <c r="L699" s="113"/>
      <c r="M699" s="113"/>
      <c r="N699" s="113"/>
      <c r="O699" s="113"/>
      <c r="P699" s="27"/>
      <c r="Q699" s="113"/>
      <c r="R699" s="113"/>
      <c r="S699" s="113"/>
      <c r="T699" s="113"/>
      <c r="U699" s="113"/>
      <c r="V699" s="113"/>
      <c r="W699" s="113"/>
      <c r="X699" s="28"/>
      <c r="Y699" s="221"/>
      <c r="Z699" s="221"/>
      <c r="AA699" s="221"/>
      <c r="AB699" s="221"/>
      <c r="AC699" s="221"/>
      <c r="AD699" s="221"/>
      <c r="AE699" s="221"/>
      <c r="AF699" s="28"/>
      <c r="AG699" s="221"/>
      <c r="AH699" s="221"/>
      <c r="AI699" s="221"/>
      <c r="AJ699" s="221"/>
      <c r="AK699" s="221"/>
      <c r="AL699" s="221"/>
      <c r="AM699" s="221"/>
      <c r="AN699" s="28"/>
      <c r="AO699" s="141"/>
      <c r="AP699" s="141"/>
      <c r="AQ699" s="141"/>
      <c r="AR699" s="79" t="str">
        <f t="shared" si="48"/>
        <v/>
      </c>
      <c r="AS699" s="139"/>
      <c r="AT699" s="139"/>
      <c r="AU699" s="28"/>
      <c r="AV699" s="215"/>
      <c r="AW699" s="215"/>
      <c r="AX699" s="28"/>
      <c r="AY699" s="140"/>
      <c r="AZ699" s="28"/>
      <c r="BA699" s="140"/>
      <c r="BB699" s="140"/>
      <c r="BC699" s="140"/>
      <c r="BD699" s="140"/>
      <c r="BE699" s="140"/>
      <c r="BF699" s="140"/>
      <c r="BG699" s="140"/>
      <c r="BH699" s="140"/>
      <c r="BI699" s="140"/>
      <c r="BJ699" s="140"/>
      <c r="BK699" s="140"/>
      <c r="BL699" s="140"/>
      <c r="BM699" s="140"/>
      <c r="BN699" s="140"/>
      <c r="BO699" s="140"/>
      <c r="BP699" s="140"/>
      <c r="BQ699" s="140"/>
      <c r="BR699" s="140"/>
      <c r="BS699" s="140"/>
      <c r="BT699" s="140"/>
      <c r="BU699" s="140"/>
      <c r="BV699" s="140"/>
      <c r="BW699" s="140"/>
      <c r="BX699" s="140"/>
      <c r="BY699" s="140"/>
      <c r="BZ699" s="140"/>
      <c r="CA699" s="140"/>
      <c r="CB699" s="140"/>
      <c r="CC699" s="140"/>
      <c r="CD699" s="140"/>
      <c r="CE699" s="140"/>
      <c r="CF699" s="140"/>
      <c r="CG699" s="140"/>
      <c r="CH699" s="140"/>
      <c r="CI699" s="140"/>
      <c r="CJ699" s="140"/>
      <c r="CK699" s="140"/>
      <c r="CL699" s="140"/>
      <c r="CM699" s="140"/>
      <c r="CN699" s="140"/>
      <c r="CO699" s="140"/>
      <c r="CP699" s="140"/>
      <c r="CQ699" s="140"/>
      <c r="CR699" s="140"/>
      <c r="CS699" s="140"/>
      <c r="CT699" s="140"/>
      <c r="CU699" s="140"/>
      <c r="CV699" s="140"/>
      <c r="CW699" s="140"/>
      <c r="CX699" s="140"/>
      <c r="CY699" s="103">
        <f t="shared" si="50"/>
        <v>0</v>
      </c>
      <c r="CZ699" s="78"/>
    </row>
    <row r="700" spans="1:104" x14ac:dyDescent="0.2">
      <c r="A700" s="26"/>
      <c r="B700" s="123">
        <f t="shared" si="51"/>
        <v>691</v>
      </c>
      <c r="C700" s="107"/>
      <c r="D700" s="111"/>
      <c r="F700" s="108"/>
      <c r="G700" s="120"/>
      <c r="H700" s="101">
        <f t="shared" si="49"/>
        <v>0</v>
      </c>
      <c r="I700" s="113"/>
      <c r="J700" s="113"/>
      <c r="K700" s="113"/>
      <c r="L700" s="113"/>
      <c r="M700" s="113"/>
      <c r="N700" s="113"/>
      <c r="O700" s="113"/>
      <c r="P700" s="27"/>
      <c r="Q700" s="113"/>
      <c r="R700" s="113"/>
      <c r="S700" s="113"/>
      <c r="T700" s="113"/>
      <c r="U700" s="113"/>
      <c r="V700" s="113"/>
      <c r="W700" s="113"/>
      <c r="X700" s="28"/>
      <c r="Y700" s="221"/>
      <c r="Z700" s="221"/>
      <c r="AA700" s="221"/>
      <c r="AB700" s="221"/>
      <c r="AC700" s="221"/>
      <c r="AD700" s="221"/>
      <c r="AE700" s="221"/>
      <c r="AF700" s="28"/>
      <c r="AG700" s="221"/>
      <c r="AH700" s="221"/>
      <c r="AI700" s="221"/>
      <c r="AJ700" s="221"/>
      <c r="AK700" s="221"/>
      <c r="AL700" s="221"/>
      <c r="AM700" s="221"/>
      <c r="AN700" s="28"/>
      <c r="AO700" s="141"/>
      <c r="AP700" s="141"/>
      <c r="AQ700" s="141"/>
      <c r="AR700" s="79" t="str">
        <f t="shared" si="48"/>
        <v/>
      </c>
      <c r="AS700" s="139"/>
      <c r="AT700" s="139"/>
      <c r="AU700" s="28"/>
      <c r="AV700" s="215"/>
      <c r="AW700" s="215"/>
      <c r="AX700" s="28"/>
      <c r="AY700" s="140"/>
      <c r="AZ700" s="28"/>
      <c r="BA700" s="140"/>
      <c r="BB700" s="140"/>
      <c r="BC700" s="140"/>
      <c r="BD700" s="140"/>
      <c r="BE700" s="140"/>
      <c r="BF700" s="140"/>
      <c r="BG700" s="140"/>
      <c r="BH700" s="140"/>
      <c r="BI700" s="140"/>
      <c r="BJ700" s="140"/>
      <c r="BK700" s="140"/>
      <c r="BL700" s="140"/>
      <c r="BM700" s="140"/>
      <c r="BN700" s="140"/>
      <c r="BO700" s="140"/>
      <c r="BP700" s="140"/>
      <c r="BQ700" s="140"/>
      <c r="BR700" s="140"/>
      <c r="BS700" s="140"/>
      <c r="BT700" s="140"/>
      <c r="BU700" s="140"/>
      <c r="BV700" s="140"/>
      <c r="BW700" s="140"/>
      <c r="BX700" s="140"/>
      <c r="BY700" s="140"/>
      <c r="BZ700" s="140"/>
      <c r="CA700" s="140"/>
      <c r="CB700" s="140"/>
      <c r="CC700" s="140"/>
      <c r="CD700" s="140"/>
      <c r="CE700" s="140"/>
      <c r="CF700" s="140"/>
      <c r="CG700" s="140"/>
      <c r="CH700" s="140"/>
      <c r="CI700" s="140"/>
      <c r="CJ700" s="140"/>
      <c r="CK700" s="140"/>
      <c r="CL700" s="140"/>
      <c r="CM700" s="140"/>
      <c r="CN700" s="140"/>
      <c r="CO700" s="140"/>
      <c r="CP700" s="140"/>
      <c r="CQ700" s="140"/>
      <c r="CR700" s="140"/>
      <c r="CS700" s="140"/>
      <c r="CT700" s="140"/>
      <c r="CU700" s="140"/>
      <c r="CV700" s="140"/>
      <c r="CW700" s="140"/>
      <c r="CX700" s="140"/>
      <c r="CY700" s="103">
        <f t="shared" si="50"/>
        <v>0</v>
      </c>
      <c r="CZ700" s="78"/>
    </row>
    <row r="701" spans="1:104" x14ac:dyDescent="0.2">
      <c r="A701" s="26"/>
      <c r="B701" s="123">
        <f t="shared" si="51"/>
        <v>692</v>
      </c>
      <c r="C701" s="107"/>
      <c r="D701" s="111"/>
      <c r="F701" s="108"/>
      <c r="G701" s="120"/>
      <c r="H701" s="101">
        <f t="shared" si="49"/>
        <v>0</v>
      </c>
      <c r="I701" s="113"/>
      <c r="J701" s="113"/>
      <c r="K701" s="113"/>
      <c r="L701" s="113"/>
      <c r="M701" s="113"/>
      <c r="N701" s="113"/>
      <c r="O701" s="113"/>
      <c r="P701" s="27"/>
      <c r="Q701" s="113"/>
      <c r="R701" s="113"/>
      <c r="S701" s="113"/>
      <c r="T701" s="113"/>
      <c r="U701" s="113"/>
      <c r="V701" s="113"/>
      <c r="W701" s="113"/>
      <c r="X701" s="28"/>
      <c r="Y701" s="221"/>
      <c r="Z701" s="221"/>
      <c r="AA701" s="221"/>
      <c r="AB701" s="221"/>
      <c r="AC701" s="221"/>
      <c r="AD701" s="221"/>
      <c r="AE701" s="221"/>
      <c r="AF701" s="28"/>
      <c r="AG701" s="221"/>
      <c r="AH701" s="221"/>
      <c r="AI701" s="221"/>
      <c r="AJ701" s="221"/>
      <c r="AK701" s="221"/>
      <c r="AL701" s="221"/>
      <c r="AM701" s="221"/>
      <c r="AN701" s="28"/>
      <c r="AO701" s="141"/>
      <c r="AP701" s="141"/>
      <c r="AQ701" s="141"/>
      <c r="AR701" s="79" t="str">
        <f t="shared" si="48"/>
        <v/>
      </c>
      <c r="AS701" s="139"/>
      <c r="AT701" s="139"/>
      <c r="AU701" s="28"/>
      <c r="AV701" s="215"/>
      <c r="AW701" s="215"/>
      <c r="AX701" s="28"/>
      <c r="AY701" s="140"/>
      <c r="AZ701" s="28"/>
      <c r="BA701" s="140"/>
      <c r="BB701" s="140"/>
      <c r="BC701" s="140"/>
      <c r="BD701" s="140"/>
      <c r="BE701" s="140"/>
      <c r="BF701" s="140"/>
      <c r="BG701" s="140"/>
      <c r="BH701" s="140"/>
      <c r="BI701" s="140"/>
      <c r="BJ701" s="140"/>
      <c r="BK701" s="140"/>
      <c r="BL701" s="140"/>
      <c r="BM701" s="140"/>
      <c r="BN701" s="140"/>
      <c r="BO701" s="140"/>
      <c r="BP701" s="140"/>
      <c r="BQ701" s="140"/>
      <c r="BR701" s="140"/>
      <c r="BS701" s="140"/>
      <c r="BT701" s="140"/>
      <c r="BU701" s="140"/>
      <c r="BV701" s="140"/>
      <c r="BW701" s="140"/>
      <c r="BX701" s="140"/>
      <c r="BY701" s="140"/>
      <c r="BZ701" s="140"/>
      <c r="CA701" s="140"/>
      <c r="CB701" s="140"/>
      <c r="CC701" s="140"/>
      <c r="CD701" s="140"/>
      <c r="CE701" s="140"/>
      <c r="CF701" s="140"/>
      <c r="CG701" s="140"/>
      <c r="CH701" s="140"/>
      <c r="CI701" s="140"/>
      <c r="CJ701" s="140"/>
      <c r="CK701" s="140"/>
      <c r="CL701" s="140"/>
      <c r="CM701" s="140"/>
      <c r="CN701" s="140"/>
      <c r="CO701" s="140"/>
      <c r="CP701" s="140"/>
      <c r="CQ701" s="140"/>
      <c r="CR701" s="140"/>
      <c r="CS701" s="140"/>
      <c r="CT701" s="140"/>
      <c r="CU701" s="140"/>
      <c r="CV701" s="140"/>
      <c r="CW701" s="140"/>
      <c r="CX701" s="140"/>
      <c r="CY701" s="103">
        <f t="shared" si="50"/>
        <v>0</v>
      </c>
      <c r="CZ701" s="78"/>
    </row>
    <row r="702" spans="1:104" x14ac:dyDescent="0.2">
      <c r="A702" s="26"/>
      <c r="B702" s="123">
        <f t="shared" si="51"/>
        <v>693</v>
      </c>
      <c r="C702" s="107"/>
      <c r="D702" s="111"/>
      <c r="F702" s="108"/>
      <c r="G702" s="120"/>
      <c r="H702" s="101">
        <f t="shared" si="49"/>
        <v>0</v>
      </c>
      <c r="I702" s="113"/>
      <c r="J702" s="113"/>
      <c r="K702" s="113"/>
      <c r="L702" s="113"/>
      <c r="M702" s="113"/>
      <c r="N702" s="113"/>
      <c r="O702" s="113"/>
      <c r="P702" s="27"/>
      <c r="Q702" s="113"/>
      <c r="R702" s="113"/>
      <c r="S702" s="113"/>
      <c r="T702" s="113"/>
      <c r="U702" s="113"/>
      <c r="V702" s="113"/>
      <c r="W702" s="113"/>
      <c r="X702" s="28"/>
      <c r="Y702" s="221"/>
      <c r="Z702" s="221"/>
      <c r="AA702" s="221"/>
      <c r="AB702" s="221"/>
      <c r="AC702" s="221"/>
      <c r="AD702" s="221"/>
      <c r="AE702" s="221"/>
      <c r="AF702" s="28"/>
      <c r="AG702" s="221"/>
      <c r="AH702" s="221"/>
      <c r="AI702" s="221"/>
      <c r="AJ702" s="221"/>
      <c r="AK702" s="221"/>
      <c r="AL702" s="221"/>
      <c r="AM702" s="221"/>
      <c r="AN702" s="28"/>
      <c r="AO702" s="141"/>
      <c r="AP702" s="141"/>
      <c r="AQ702" s="141"/>
      <c r="AR702" s="79" t="str">
        <f t="shared" si="48"/>
        <v/>
      </c>
      <c r="AS702" s="139"/>
      <c r="AT702" s="139"/>
      <c r="AU702" s="28"/>
      <c r="AV702" s="215"/>
      <c r="AW702" s="215"/>
      <c r="AX702" s="28"/>
      <c r="AY702" s="140"/>
      <c r="AZ702" s="28"/>
      <c r="BA702" s="140"/>
      <c r="BB702" s="140"/>
      <c r="BC702" s="140"/>
      <c r="BD702" s="140"/>
      <c r="BE702" s="140"/>
      <c r="BF702" s="140"/>
      <c r="BG702" s="140"/>
      <c r="BH702" s="140"/>
      <c r="BI702" s="140"/>
      <c r="BJ702" s="140"/>
      <c r="BK702" s="140"/>
      <c r="BL702" s="140"/>
      <c r="BM702" s="140"/>
      <c r="BN702" s="140"/>
      <c r="BO702" s="140"/>
      <c r="BP702" s="140"/>
      <c r="BQ702" s="140"/>
      <c r="BR702" s="140"/>
      <c r="BS702" s="140"/>
      <c r="BT702" s="140"/>
      <c r="BU702" s="140"/>
      <c r="BV702" s="140"/>
      <c r="BW702" s="140"/>
      <c r="BX702" s="140"/>
      <c r="BY702" s="140"/>
      <c r="BZ702" s="140"/>
      <c r="CA702" s="140"/>
      <c r="CB702" s="140"/>
      <c r="CC702" s="140"/>
      <c r="CD702" s="140"/>
      <c r="CE702" s="140"/>
      <c r="CF702" s="140"/>
      <c r="CG702" s="140"/>
      <c r="CH702" s="140"/>
      <c r="CI702" s="140"/>
      <c r="CJ702" s="140"/>
      <c r="CK702" s="140"/>
      <c r="CL702" s="140"/>
      <c r="CM702" s="140"/>
      <c r="CN702" s="140"/>
      <c r="CO702" s="140"/>
      <c r="CP702" s="140"/>
      <c r="CQ702" s="140"/>
      <c r="CR702" s="140"/>
      <c r="CS702" s="140"/>
      <c r="CT702" s="140"/>
      <c r="CU702" s="140"/>
      <c r="CV702" s="140"/>
      <c r="CW702" s="140"/>
      <c r="CX702" s="140"/>
      <c r="CY702" s="103">
        <f t="shared" si="50"/>
        <v>0</v>
      </c>
      <c r="CZ702" s="78"/>
    </row>
    <row r="703" spans="1:104" x14ac:dyDescent="0.2">
      <c r="A703" s="26"/>
      <c r="B703" s="123">
        <f t="shared" si="51"/>
        <v>694</v>
      </c>
      <c r="C703" s="107"/>
      <c r="D703" s="111"/>
      <c r="F703" s="108"/>
      <c r="G703" s="120"/>
      <c r="H703" s="101">
        <f t="shared" si="49"/>
        <v>0</v>
      </c>
      <c r="I703" s="113"/>
      <c r="J703" s="113"/>
      <c r="K703" s="113"/>
      <c r="L703" s="113"/>
      <c r="M703" s="113"/>
      <c r="N703" s="113"/>
      <c r="O703" s="113"/>
      <c r="P703" s="27"/>
      <c r="Q703" s="113"/>
      <c r="R703" s="113"/>
      <c r="S703" s="113"/>
      <c r="T703" s="113"/>
      <c r="U703" s="113"/>
      <c r="V703" s="113"/>
      <c r="W703" s="113"/>
      <c r="X703" s="28"/>
      <c r="Y703" s="221"/>
      <c r="Z703" s="221"/>
      <c r="AA703" s="221"/>
      <c r="AB703" s="221"/>
      <c r="AC703" s="221"/>
      <c r="AD703" s="221"/>
      <c r="AE703" s="221"/>
      <c r="AF703" s="28"/>
      <c r="AG703" s="221"/>
      <c r="AH703" s="221"/>
      <c r="AI703" s="221"/>
      <c r="AJ703" s="221"/>
      <c r="AK703" s="221"/>
      <c r="AL703" s="221"/>
      <c r="AM703" s="221"/>
      <c r="AN703" s="28"/>
      <c r="AO703" s="141"/>
      <c r="AP703" s="141"/>
      <c r="AQ703" s="141"/>
      <c r="AR703" s="79" t="str">
        <f t="shared" si="48"/>
        <v/>
      </c>
      <c r="AS703" s="139"/>
      <c r="AT703" s="139"/>
      <c r="AU703" s="28"/>
      <c r="AV703" s="215"/>
      <c r="AW703" s="215"/>
      <c r="AX703" s="28"/>
      <c r="AY703" s="140"/>
      <c r="AZ703" s="28"/>
      <c r="BA703" s="140"/>
      <c r="BB703" s="140"/>
      <c r="BC703" s="140"/>
      <c r="BD703" s="140"/>
      <c r="BE703" s="140"/>
      <c r="BF703" s="140"/>
      <c r="BG703" s="140"/>
      <c r="BH703" s="140"/>
      <c r="BI703" s="140"/>
      <c r="BJ703" s="140"/>
      <c r="BK703" s="140"/>
      <c r="BL703" s="140"/>
      <c r="BM703" s="140"/>
      <c r="BN703" s="140"/>
      <c r="BO703" s="140"/>
      <c r="BP703" s="140"/>
      <c r="BQ703" s="140"/>
      <c r="BR703" s="140"/>
      <c r="BS703" s="140"/>
      <c r="BT703" s="140"/>
      <c r="BU703" s="140"/>
      <c r="BV703" s="140"/>
      <c r="BW703" s="140"/>
      <c r="BX703" s="140"/>
      <c r="BY703" s="140"/>
      <c r="BZ703" s="140"/>
      <c r="CA703" s="140"/>
      <c r="CB703" s="140"/>
      <c r="CC703" s="140"/>
      <c r="CD703" s="140"/>
      <c r="CE703" s="140"/>
      <c r="CF703" s="140"/>
      <c r="CG703" s="140"/>
      <c r="CH703" s="140"/>
      <c r="CI703" s="140"/>
      <c r="CJ703" s="140"/>
      <c r="CK703" s="140"/>
      <c r="CL703" s="140"/>
      <c r="CM703" s="140"/>
      <c r="CN703" s="140"/>
      <c r="CO703" s="140"/>
      <c r="CP703" s="140"/>
      <c r="CQ703" s="140"/>
      <c r="CR703" s="140"/>
      <c r="CS703" s="140"/>
      <c r="CT703" s="140"/>
      <c r="CU703" s="140"/>
      <c r="CV703" s="140"/>
      <c r="CW703" s="140"/>
      <c r="CX703" s="140"/>
      <c r="CY703" s="103">
        <f t="shared" si="50"/>
        <v>0</v>
      </c>
      <c r="CZ703" s="78"/>
    </row>
    <row r="704" spans="1:104" x14ac:dyDescent="0.2">
      <c r="A704" s="26"/>
      <c r="B704" s="123">
        <f t="shared" si="51"/>
        <v>695</v>
      </c>
      <c r="C704" s="107"/>
      <c r="D704" s="111"/>
      <c r="F704" s="108"/>
      <c r="G704" s="120"/>
      <c r="H704" s="101">
        <f t="shared" si="49"/>
        <v>0</v>
      </c>
      <c r="I704" s="113"/>
      <c r="J704" s="113"/>
      <c r="K704" s="113"/>
      <c r="L704" s="113"/>
      <c r="M704" s="113"/>
      <c r="N704" s="113"/>
      <c r="O704" s="113"/>
      <c r="P704" s="27"/>
      <c r="Q704" s="113"/>
      <c r="R704" s="113"/>
      <c r="S704" s="113"/>
      <c r="T704" s="113"/>
      <c r="U704" s="113"/>
      <c r="V704" s="113"/>
      <c r="W704" s="113"/>
      <c r="X704" s="28"/>
      <c r="Y704" s="221"/>
      <c r="Z704" s="221"/>
      <c r="AA704" s="221"/>
      <c r="AB704" s="221"/>
      <c r="AC704" s="221"/>
      <c r="AD704" s="221"/>
      <c r="AE704" s="221"/>
      <c r="AF704" s="28"/>
      <c r="AG704" s="221"/>
      <c r="AH704" s="221"/>
      <c r="AI704" s="221"/>
      <c r="AJ704" s="221"/>
      <c r="AK704" s="221"/>
      <c r="AL704" s="221"/>
      <c r="AM704" s="221"/>
      <c r="AN704" s="28"/>
      <c r="AO704" s="141"/>
      <c r="AP704" s="141"/>
      <c r="AQ704" s="141"/>
      <c r="AR704" s="79" t="str">
        <f t="shared" si="48"/>
        <v/>
      </c>
      <c r="AS704" s="139"/>
      <c r="AT704" s="139"/>
      <c r="AU704" s="28"/>
      <c r="AV704" s="215"/>
      <c r="AW704" s="215"/>
      <c r="AX704" s="28"/>
      <c r="AY704" s="140"/>
      <c r="AZ704" s="28"/>
      <c r="BA704" s="140"/>
      <c r="BB704" s="140"/>
      <c r="BC704" s="140"/>
      <c r="BD704" s="140"/>
      <c r="BE704" s="140"/>
      <c r="BF704" s="140"/>
      <c r="BG704" s="140"/>
      <c r="BH704" s="140"/>
      <c r="BI704" s="140"/>
      <c r="BJ704" s="140"/>
      <c r="BK704" s="140"/>
      <c r="BL704" s="140"/>
      <c r="BM704" s="140"/>
      <c r="BN704" s="140"/>
      <c r="BO704" s="140"/>
      <c r="BP704" s="140"/>
      <c r="BQ704" s="140"/>
      <c r="BR704" s="140"/>
      <c r="BS704" s="140"/>
      <c r="BT704" s="140"/>
      <c r="BU704" s="140"/>
      <c r="BV704" s="140"/>
      <c r="BW704" s="140"/>
      <c r="BX704" s="140"/>
      <c r="BY704" s="140"/>
      <c r="BZ704" s="140"/>
      <c r="CA704" s="140"/>
      <c r="CB704" s="140"/>
      <c r="CC704" s="140"/>
      <c r="CD704" s="140"/>
      <c r="CE704" s="140"/>
      <c r="CF704" s="140"/>
      <c r="CG704" s="140"/>
      <c r="CH704" s="140"/>
      <c r="CI704" s="140"/>
      <c r="CJ704" s="140"/>
      <c r="CK704" s="140"/>
      <c r="CL704" s="140"/>
      <c r="CM704" s="140"/>
      <c r="CN704" s="140"/>
      <c r="CO704" s="140"/>
      <c r="CP704" s="140"/>
      <c r="CQ704" s="140"/>
      <c r="CR704" s="140"/>
      <c r="CS704" s="140"/>
      <c r="CT704" s="140"/>
      <c r="CU704" s="140"/>
      <c r="CV704" s="140"/>
      <c r="CW704" s="140"/>
      <c r="CX704" s="140"/>
      <c r="CY704" s="103">
        <f t="shared" si="50"/>
        <v>0</v>
      </c>
      <c r="CZ704" s="78"/>
    </row>
    <row r="705" spans="1:104" x14ac:dyDescent="0.2">
      <c r="A705" s="26"/>
      <c r="B705" s="123">
        <f t="shared" si="51"/>
        <v>696</v>
      </c>
      <c r="C705" s="107"/>
      <c r="D705" s="111"/>
      <c r="F705" s="108"/>
      <c r="G705" s="120"/>
      <c r="H705" s="101">
        <f t="shared" si="49"/>
        <v>0</v>
      </c>
      <c r="I705" s="113"/>
      <c r="J705" s="113"/>
      <c r="K705" s="113"/>
      <c r="L705" s="113"/>
      <c r="M705" s="113"/>
      <c r="N705" s="113"/>
      <c r="O705" s="113"/>
      <c r="P705" s="27"/>
      <c r="Q705" s="113"/>
      <c r="R705" s="113"/>
      <c r="S705" s="113"/>
      <c r="T705" s="113"/>
      <c r="U705" s="113"/>
      <c r="V705" s="113"/>
      <c r="W705" s="113"/>
      <c r="X705" s="28"/>
      <c r="Y705" s="221"/>
      <c r="Z705" s="221"/>
      <c r="AA705" s="221"/>
      <c r="AB705" s="221"/>
      <c r="AC705" s="221"/>
      <c r="AD705" s="221"/>
      <c r="AE705" s="221"/>
      <c r="AF705" s="28"/>
      <c r="AG705" s="221"/>
      <c r="AH705" s="221"/>
      <c r="AI705" s="221"/>
      <c r="AJ705" s="221"/>
      <c r="AK705" s="221"/>
      <c r="AL705" s="221"/>
      <c r="AM705" s="221"/>
      <c r="AN705" s="28"/>
      <c r="AO705" s="141"/>
      <c r="AP705" s="141"/>
      <c r="AQ705" s="141"/>
      <c r="AR705" s="79" t="str">
        <f t="shared" si="48"/>
        <v/>
      </c>
      <c r="AS705" s="139"/>
      <c r="AT705" s="139"/>
      <c r="AU705" s="28"/>
      <c r="AV705" s="215"/>
      <c r="AW705" s="215"/>
      <c r="AX705" s="28"/>
      <c r="AY705" s="140"/>
      <c r="AZ705" s="28"/>
      <c r="BA705" s="140"/>
      <c r="BB705" s="140"/>
      <c r="BC705" s="140"/>
      <c r="BD705" s="140"/>
      <c r="BE705" s="140"/>
      <c r="BF705" s="140"/>
      <c r="BG705" s="140"/>
      <c r="BH705" s="140"/>
      <c r="BI705" s="140"/>
      <c r="BJ705" s="140"/>
      <c r="BK705" s="140"/>
      <c r="BL705" s="140"/>
      <c r="BM705" s="140"/>
      <c r="BN705" s="140"/>
      <c r="BO705" s="140"/>
      <c r="BP705" s="140"/>
      <c r="BQ705" s="140"/>
      <c r="BR705" s="140"/>
      <c r="BS705" s="140"/>
      <c r="BT705" s="140"/>
      <c r="BU705" s="140"/>
      <c r="BV705" s="140"/>
      <c r="BW705" s="140"/>
      <c r="BX705" s="140"/>
      <c r="BY705" s="140"/>
      <c r="BZ705" s="140"/>
      <c r="CA705" s="140"/>
      <c r="CB705" s="140"/>
      <c r="CC705" s="140"/>
      <c r="CD705" s="140"/>
      <c r="CE705" s="140"/>
      <c r="CF705" s="140"/>
      <c r="CG705" s="140"/>
      <c r="CH705" s="140"/>
      <c r="CI705" s="140"/>
      <c r="CJ705" s="140"/>
      <c r="CK705" s="140"/>
      <c r="CL705" s="140"/>
      <c r="CM705" s="140"/>
      <c r="CN705" s="140"/>
      <c r="CO705" s="140"/>
      <c r="CP705" s="140"/>
      <c r="CQ705" s="140"/>
      <c r="CR705" s="140"/>
      <c r="CS705" s="140"/>
      <c r="CT705" s="140"/>
      <c r="CU705" s="140"/>
      <c r="CV705" s="140"/>
      <c r="CW705" s="140"/>
      <c r="CX705" s="140"/>
      <c r="CY705" s="103">
        <f t="shared" si="50"/>
        <v>0</v>
      </c>
      <c r="CZ705" s="78"/>
    </row>
    <row r="706" spans="1:104" x14ac:dyDescent="0.2">
      <c r="A706" s="26"/>
      <c r="B706" s="123">
        <f t="shared" si="51"/>
        <v>697</v>
      </c>
      <c r="C706" s="107"/>
      <c r="D706" s="111"/>
      <c r="F706" s="108"/>
      <c r="G706" s="120"/>
      <c r="H706" s="101">
        <f t="shared" si="49"/>
        <v>0</v>
      </c>
      <c r="I706" s="113"/>
      <c r="J706" s="113"/>
      <c r="K706" s="113"/>
      <c r="L706" s="113"/>
      <c r="M706" s="113"/>
      <c r="N706" s="113"/>
      <c r="O706" s="113"/>
      <c r="P706" s="27"/>
      <c r="Q706" s="113"/>
      <c r="R706" s="113"/>
      <c r="S706" s="113"/>
      <c r="T706" s="113"/>
      <c r="U706" s="113"/>
      <c r="V706" s="113"/>
      <c r="W706" s="113"/>
      <c r="X706" s="28"/>
      <c r="Y706" s="221"/>
      <c r="Z706" s="221"/>
      <c r="AA706" s="221"/>
      <c r="AB706" s="221"/>
      <c r="AC706" s="221"/>
      <c r="AD706" s="221"/>
      <c r="AE706" s="221"/>
      <c r="AF706" s="28"/>
      <c r="AG706" s="221"/>
      <c r="AH706" s="221"/>
      <c r="AI706" s="221"/>
      <c r="AJ706" s="221"/>
      <c r="AK706" s="221"/>
      <c r="AL706" s="221"/>
      <c r="AM706" s="221"/>
      <c r="AN706" s="28"/>
      <c r="AO706" s="141"/>
      <c r="AP706" s="141"/>
      <c r="AQ706" s="141"/>
      <c r="AR706" s="79" t="str">
        <f t="shared" si="48"/>
        <v/>
      </c>
      <c r="AS706" s="139"/>
      <c r="AT706" s="139"/>
      <c r="AU706" s="28"/>
      <c r="AV706" s="215"/>
      <c r="AW706" s="215"/>
      <c r="AX706" s="28"/>
      <c r="AY706" s="140"/>
      <c r="AZ706" s="28"/>
      <c r="BA706" s="140"/>
      <c r="BB706" s="140"/>
      <c r="BC706" s="140"/>
      <c r="BD706" s="140"/>
      <c r="BE706" s="140"/>
      <c r="BF706" s="140"/>
      <c r="BG706" s="140"/>
      <c r="BH706" s="140"/>
      <c r="BI706" s="140"/>
      <c r="BJ706" s="140"/>
      <c r="BK706" s="140"/>
      <c r="BL706" s="140"/>
      <c r="BM706" s="140"/>
      <c r="BN706" s="140"/>
      <c r="BO706" s="140"/>
      <c r="BP706" s="140"/>
      <c r="BQ706" s="140"/>
      <c r="BR706" s="140"/>
      <c r="BS706" s="140"/>
      <c r="BT706" s="140"/>
      <c r="BU706" s="140"/>
      <c r="BV706" s="140"/>
      <c r="BW706" s="140"/>
      <c r="BX706" s="140"/>
      <c r="BY706" s="140"/>
      <c r="BZ706" s="140"/>
      <c r="CA706" s="140"/>
      <c r="CB706" s="140"/>
      <c r="CC706" s="140"/>
      <c r="CD706" s="140"/>
      <c r="CE706" s="140"/>
      <c r="CF706" s="140"/>
      <c r="CG706" s="140"/>
      <c r="CH706" s="140"/>
      <c r="CI706" s="140"/>
      <c r="CJ706" s="140"/>
      <c r="CK706" s="140"/>
      <c r="CL706" s="140"/>
      <c r="CM706" s="140"/>
      <c r="CN706" s="140"/>
      <c r="CO706" s="140"/>
      <c r="CP706" s="140"/>
      <c r="CQ706" s="140"/>
      <c r="CR706" s="140"/>
      <c r="CS706" s="140"/>
      <c r="CT706" s="140"/>
      <c r="CU706" s="140"/>
      <c r="CV706" s="140"/>
      <c r="CW706" s="140"/>
      <c r="CX706" s="140"/>
      <c r="CY706" s="103">
        <f t="shared" si="50"/>
        <v>0</v>
      </c>
      <c r="CZ706" s="78"/>
    </row>
    <row r="707" spans="1:104" x14ac:dyDescent="0.2">
      <c r="A707" s="26"/>
      <c r="B707" s="123">
        <f t="shared" si="51"/>
        <v>698</v>
      </c>
      <c r="C707" s="107"/>
      <c r="D707" s="111"/>
      <c r="F707" s="108"/>
      <c r="G707" s="120"/>
      <c r="H707" s="101">
        <f t="shared" si="49"/>
        <v>0</v>
      </c>
      <c r="I707" s="113"/>
      <c r="J707" s="113"/>
      <c r="K707" s="113"/>
      <c r="L707" s="113"/>
      <c r="M707" s="113"/>
      <c r="N707" s="113"/>
      <c r="O707" s="113"/>
      <c r="P707" s="27"/>
      <c r="Q707" s="113"/>
      <c r="R707" s="113"/>
      <c r="S707" s="113"/>
      <c r="T707" s="113"/>
      <c r="U707" s="113"/>
      <c r="V707" s="113"/>
      <c r="W707" s="113"/>
      <c r="X707" s="28"/>
      <c r="Y707" s="221"/>
      <c r="Z707" s="221"/>
      <c r="AA707" s="221"/>
      <c r="AB707" s="221"/>
      <c r="AC707" s="221"/>
      <c r="AD707" s="221"/>
      <c r="AE707" s="221"/>
      <c r="AF707" s="28"/>
      <c r="AG707" s="221"/>
      <c r="AH707" s="221"/>
      <c r="AI707" s="221"/>
      <c r="AJ707" s="221"/>
      <c r="AK707" s="221"/>
      <c r="AL707" s="221"/>
      <c r="AM707" s="221"/>
      <c r="AN707" s="28"/>
      <c r="AO707" s="141"/>
      <c r="AP707" s="141"/>
      <c r="AQ707" s="141"/>
      <c r="AR707" s="79" t="str">
        <f t="shared" si="48"/>
        <v/>
      </c>
      <c r="AS707" s="139"/>
      <c r="AT707" s="139"/>
      <c r="AU707" s="28"/>
      <c r="AV707" s="215"/>
      <c r="AW707" s="215"/>
      <c r="AX707" s="28"/>
      <c r="AY707" s="140"/>
      <c r="AZ707" s="28"/>
      <c r="BA707" s="140"/>
      <c r="BB707" s="140"/>
      <c r="BC707" s="140"/>
      <c r="BD707" s="140"/>
      <c r="BE707" s="140"/>
      <c r="BF707" s="140"/>
      <c r="BG707" s="140"/>
      <c r="BH707" s="140"/>
      <c r="BI707" s="140"/>
      <c r="BJ707" s="140"/>
      <c r="BK707" s="140"/>
      <c r="BL707" s="140"/>
      <c r="BM707" s="140"/>
      <c r="BN707" s="140"/>
      <c r="BO707" s="140"/>
      <c r="BP707" s="140"/>
      <c r="BQ707" s="140"/>
      <c r="BR707" s="140"/>
      <c r="BS707" s="140"/>
      <c r="BT707" s="140"/>
      <c r="BU707" s="140"/>
      <c r="BV707" s="140"/>
      <c r="BW707" s="140"/>
      <c r="BX707" s="140"/>
      <c r="BY707" s="140"/>
      <c r="BZ707" s="140"/>
      <c r="CA707" s="140"/>
      <c r="CB707" s="140"/>
      <c r="CC707" s="140"/>
      <c r="CD707" s="140"/>
      <c r="CE707" s="140"/>
      <c r="CF707" s="140"/>
      <c r="CG707" s="140"/>
      <c r="CH707" s="140"/>
      <c r="CI707" s="140"/>
      <c r="CJ707" s="140"/>
      <c r="CK707" s="140"/>
      <c r="CL707" s="140"/>
      <c r="CM707" s="140"/>
      <c r="CN707" s="140"/>
      <c r="CO707" s="140"/>
      <c r="CP707" s="140"/>
      <c r="CQ707" s="140"/>
      <c r="CR707" s="140"/>
      <c r="CS707" s="140"/>
      <c r="CT707" s="140"/>
      <c r="CU707" s="140"/>
      <c r="CV707" s="140"/>
      <c r="CW707" s="140"/>
      <c r="CX707" s="140"/>
      <c r="CY707" s="103">
        <f t="shared" si="50"/>
        <v>0</v>
      </c>
      <c r="CZ707" s="78"/>
    </row>
    <row r="708" spans="1:104" x14ac:dyDescent="0.2">
      <c r="A708" s="26"/>
      <c r="B708" s="123">
        <f t="shared" si="51"/>
        <v>699</v>
      </c>
      <c r="C708" s="107"/>
      <c r="D708" s="111"/>
      <c r="F708" s="108"/>
      <c r="G708" s="120"/>
      <c r="H708" s="101">
        <f t="shared" si="49"/>
        <v>0</v>
      </c>
      <c r="I708" s="113"/>
      <c r="J708" s="113"/>
      <c r="K708" s="113"/>
      <c r="L708" s="113"/>
      <c r="M708" s="113"/>
      <c r="N708" s="113"/>
      <c r="O708" s="113"/>
      <c r="P708" s="27"/>
      <c r="Q708" s="113"/>
      <c r="R708" s="113"/>
      <c r="S708" s="113"/>
      <c r="T708" s="113"/>
      <c r="U708" s="113"/>
      <c r="V708" s="113"/>
      <c r="W708" s="113"/>
      <c r="X708" s="28"/>
      <c r="Y708" s="221"/>
      <c r="Z708" s="221"/>
      <c r="AA708" s="221"/>
      <c r="AB708" s="221"/>
      <c r="AC708" s="221"/>
      <c r="AD708" s="221"/>
      <c r="AE708" s="221"/>
      <c r="AF708" s="28"/>
      <c r="AG708" s="221"/>
      <c r="AH708" s="221"/>
      <c r="AI708" s="221"/>
      <c r="AJ708" s="221"/>
      <c r="AK708" s="221"/>
      <c r="AL708" s="221"/>
      <c r="AM708" s="221"/>
      <c r="AN708" s="28"/>
      <c r="AO708" s="141"/>
      <c r="AP708" s="141"/>
      <c r="AQ708" s="141"/>
      <c r="AR708" s="79" t="str">
        <f t="shared" si="48"/>
        <v/>
      </c>
      <c r="AS708" s="139"/>
      <c r="AT708" s="139"/>
      <c r="AU708" s="28"/>
      <c r="AV708" s="215"/>
      <c r="AW708" s="215"/>
      <c r="AX708" s="28"/>
      <c r="AY708" s="140"/>
      <c r="AZ708" s="28"/>
      <c r="BA708" s="140"/>
      <c r="BB708" s="140"/>
      <c r="BC708" s="140"/>
      <c r="BD708" s="140"/>
      <c r="BE708" s="140"/>
      <c r="BF708" s="140"/>
      <c r="BG708" s="140"/>
      <c r="BH708" s="140"/>
      <c r="BI708" s="140"/>
      <c r="BJ708" s="140"/>
      <c r="BK708" s="140"/>
      <c r="BL708" s="140"/>
      <c r="BM708" s="140"/>
      <c r="BN708" s="140"/>
      <c r="BO708" s="140"/>
      <c r="BP708" s="140"/>
      <c r="BQ708" s="140"/>
      <c r="BR708" s="140"/>
      <c r="BS708" s="140"/>
      <c r="BT708" s="140"/>
      <c r="BU708" s="140"/>
      <c r="BV708" s="140"/>
      <c r="BW708" s="140"/>
      <c r="BX708" s="140"/>
      <c r="BY708" s="140"/>
      <c r="BZ708" s="140"/>
      <c r="CA708" s="140"/>
      <c r="CB708" s="140"/>
      <c r="CC708" s="140"/>
      <c r="CD708" s="140"/>
      <c r="CE708" s="140"/>
      <c r="CF708" s="140"/>
      <c r="CG708" s="140"/>
      <c r="CH708" s="140"/>
      <c r="CI708" s="140"/>
      <c r="CJ708" s="140"/>
      <c r="CK708" s="140"/>
      <c r="CL708" s="140"/>
      <c r="CM708" s="140"/>
      <c r="CN708" s="140"/>
      <c r="CO708" s="140"/>
      <c r="CP708" s="140"/>
      <c r="CQ708" s="140"/>
      <c r="CR708" s="140"/>
      <c r="CS708" s="140"/>
      <c r="CT708" s="140"/>
      <c r="CU708" s="140"/>
      <c r="CV708" s="140"/>
      <c r="CW708" s="140"/>
      <c r="CX708" s="140"/>
      <c r="CY708" s="103">
        <f t="shared" si="50"/>
        <v>0</v>
      </c>
      <c r="CZ708" s="78"/>
    </row>
    <row r="709" spans="1:104" x14ac:dyDescent="0.2">
      <c r="A709" s="26"/>
      <c r="B709" s="123">
        <f t="shared" si="51"/>
        <v>700</v>
      </c>
      <c r="C709" s="107"/>
      <c r="D709" s="111"/>
      <c r="F709" s="108"/>
      <c r="G709" s="120"/>
      <c r="H709" s="101">
        <f t="shared" si="49"/>
        <v>0</v>
      </c>
      <c r="I709" s="113"/>
      <c r="J709" s="113"/>
      <c r="K709" s="113"/>
      <c r="L709" s="113"/>
      <c r="M709" s="113"/>
      <c r="N709" s="113"/>
      <c r="O709" s="113"/>
      <c r="P709" s="27"/>
      <c r="Q709" s="113"/>
      <c r="R709" s="113"/>
      <c r="S709" s="113"/>
      <c r="T709" s="113"/>
      <c r="U709" s="113"/>
      <c r="V709" s="113"/>
      <c r="W709" s="113"/>
      <c r="X709" s="28"/>
      <c r="Y709" s="221"/>
      <c r="Z709" s="221"/>
      <c r="AA709" s="221"/>
      <c r="AB709" s="221"/>
      <c r="AC709" s="221"/>
      <c r="AD709" s="221"/>
      <c r="AE709" s="221"/>
      <c r="AF709" s="28"/>
      <c r="AG709" s="221"/>
      <c r="AH709" s="221"/>
      <c r="AI709" s="221"/>
      <c r="AJ709" s="221"/>
      <c r="AK709" s="221"/>
      <c r="AL709" s="221"/>
      <c r="AM709" s="221"/>
      <c r="AN709" s="28"/>
      <c r="AO709" s="141"/>
      <c r="AP709" s="141"/>
      <c r="AQ709" s="141"/>
      <c r="AR709" s="79" t="str">
        <f t="shared" si="48"/>
        <v/>
      </c>
      <c r="AS709" s="139"/>
      <c r="AT709" s="139"/>
      <c r="AU709" s="28"/>
      <c r="AV709" s="215"/>
      <c r="AW709" s="215"/>
      <c r="AX709" s="28"/>
      <c r="AY709" s="140"/>
      <c r="AZ709" s="28"/>
      <c r="BA709" s="140"/>
      <c r="BB709" s="140"/>
      <c r="BC709" s="140"/>
      <c r="BD709" s="140"/>
      <c r="BE709" s="140"/>
      <c r="BF709" s="140"/>
      <c r="BG709" s="140"/>
      <c r="BH709" s="140"/>
      <c r="BI709" s="140"/>
      <c r="BJ709" s="140"/>
      <c r="BK709" s="140"/>
      <c r="BL709" s="140"/>
      <c r="BM709" s="140"/>
      <c r="BN709" s="140"/>
      <c r="BO709" s="140"/>
      <c r="BP709" s="140"/>
      <c r="BQ709" s="140"/>
      <c r="BR709" s="140"/>
      <c r="BS709" s="140"/>
      <c r="BT709" s="140"/>
      <c r="BU709" s="140"/>
      <c r="BV709" s="140"/>
      <c r="BW709" s="140"/>
      <c r="BX709" s="140"/>
      <c r="BY709" s="140"/>
      <c r="BZ709" s="140"/>
      <c r="CA709" s="140"/>
      <c r="CB709" s="140"/>
      <c r="CC709" s="140"/>
      <c r="CD709" s="140"/>
      <c r="CE709" s="140"/>
      <c r="CF709" s="140"/>
      <c r="CG709" s="140"/>
      <c r="CH709" s="140"/>
      <c r="CI709" s="140"/>
      <c r="CJ709" s="140"/>
      <c r="CK709" s="140"/>
      <c r="CL709" s="140"/>
      <c r="CM709" s="140"/>
      <c r="CN709" s="140"/>
      <c r="CO709" s="140"/>
      <c r="CP709" s="140"/>
      <c r="CQ709" s="140"/>
      <c r="CR709" s="140"/>
      <c r="CS709" s="140"/>
      <c r="CT709" s="140"/>
      <c r="CU709" s="140"/>
      <c r="CV709" s="140"/>
      <c r="CW709" s="140"/>
      <c r="CX709" s="140"/>
      <c r="CY709" s="103">
        <f t="shared" si="50"/>
        <v>0</v>
      </c>
      <c r="CZ709" s="78"/>
    </row>
    <row r="710" spans="1:104" x14ac:dyDescent="0.2">
      <c r="A710" s="26"/>
      <c r="B710" s="123">
        <f t="shared" si="51"/>
        <v>701</v>
      </c>
      <c r="C710" s="107"/>
      <c r="D710" s="111"/>
      <c r="F710" s="108"/>
      <c r="G710" s="120"/>
      <c r="H710" s="101">
        <f t="shared" si="49"/>
        <v>0</v>
      </c>
      <c r="I710" s="113"/>
      <c r="J710" s="113"/>
      <c r="K710" s="113"/>
      <c r="L710" s="113"/>
      <c r="M710" s="113"/>
      <c r="N710" s="113"/>
      <c r="O710" s="113"/>
      <c r="P710" s="27"/>
      <c r="Q710" s="113"/>
      <c r="R710" s="113"/>
      <c r="S710" s="113"/>
      <c r="T710" s="113"/>
      <c r="U710" s="113"/>
      <c r="V710" s="113"/>
      <c r="W710" s="113"/>
      <c r="X710" s="28"/>
      <c r="Y710" s="221"/>
      <c r="Z710" s="221"/>
      <c r="AA710" s="221"/>
      <c r="AB710" s="221"/>
      <c r="AC710" s="221"/>
      <c r="AD710" s="221"/>
      <c r="AE710" s="221"/>
      <c r="AF710" s="28"/>
      <c r="AG710" s="221"/>
      <c r="AH710" s="221"/>
      <c r="AI710" s="221"/>
      <c r="AJ710" s="221"/>
      <c r="AK710" s="221"/>
      <c r="AL710" s="221"/>
      <c r="AM710" s="221"/>
      <c r="AN710" s="28"/>
      <c r="AO710" s="141"/>
      <c r="AP710" s="141"/>
      <c r="AQ710" s="141"/>
      <c r="AR710" s="79" t="str">
        <f t="shared" si="48"/>
        <v/>
      </c>
      <c r="AS710" s="139"/>
      <c r="AT710" s="139"/>
      <c r="AU710" s="28"/>
      <c r="AV710" s="215"/>
      <c r="AW710" s="215"/>
      <c r="AX710" s="28"/>
      <c r="AY710" s="140"/>
      <c r="AZ710" s="28"/>
      <c r="BA710" s="140"/>
      <c r="BB710" s="140"/>
      <c r="BC710" s="140"/>
      <c r="BD710" s="140"/>
      <c r="BE710" s="140"/>
      <c r="BF710" s="140"/>
      <c r="BG710" s="140"/>
      <c r="BH710" s="140"/>
      <c r="BI710" s="140"/>
      <c r="BJ710" s="140"/>
      <c r="BK710" s="140"/>
      <c r="BL710" s="140"/>
      <c r="BM710" s="140"/>
      <c r="BN710" s="140"/>
      <c r="BO710" s="140"/>
      <c r="BP710" s="140"/>
      <c r="BQ710" s="140"/>
      <c r="BR710" s="140"/>
      <c r="BS710" s="140"/>
      <c r="BT710" s="140"/>
      <c r="BU710" s="140"/>
      <c r="BV710" s="140"/>
      <c r="BW710" s="140"/>
      <c r="BX710" s="140"/>
      <c r="BY710" s="140"/>
      <c r="BZ710" s="140"/>
      <c r="CA710" s="140"/>
      <c r="CB710" s="140"/>
      <c r="CC710" s="140"/>
      <c r="CD710" s="140"/>
      <c r="CE710" s="140"/>
      <c r="CF710" s="140"/>
      <c r="CG710" s="140"/>
      <c r="CH710" s="140"/>
      <c r="CI710" s="140"/>
      <c r="CJ710" s="140"/>
      <c r="CK710" s="140"/>
      <c r="CL710" s="140"/>
      <c r="CM710" s="140"/>
      <c r="CN710" s="140"/>
      <c r="CO710" s="140"/>
      <c r="CP710" s="140"/>
      <c r="CQ710" s="140"/>
      <c r="CR710" s="140"/>
      <c r="CS710" s="140"/>
      <c r="CT710" s="140"/>
      <c r="CU710" s="140"/>
      <c r="CV710" s="140"/>
      <c r="CW710" s="140"/>
      <c r="CX710" s="140"/>
      <c r="CY710" s="103">
        <f t="shared" si="50"/>
        <v>0</v>
      </c>
      <c r="CZ710" s="78"/>
    </row>
    <row r="711" spans="1:104" x14ac:dyDescent="0.2">
      <c r="A711" s="26"/>
      <c r="B711" s="123">
        <f t="shared" si="51"/>
        <v>702</v>
      </c>
      <c r="C711" s="107"/>
      <c r="D711" s="111"/>
      <c r="F711" s="108"/>
      <c r="G711" s="120"/>
      <c r="H711" s="101">
        <f t="shared" si="49"/>
        <v>0</v>
      </c>
      <c r="I711" s="113"/>
      <c r="J711" s="113"/>
      <c r="K711" s="113"/>
      <c r="L711" s="113"/>
      <c r="M711" s="113"/>
      <c r="N711" s="113"/>
      <c r="O711" s="113"/>
      <c r="P711" s="27"/>
      <c r="Q711" s="113"/>
      <c r="R711" s="113"/>
      <c r="S711" s="113"/>
      <c r="T711" s="113"/>
      <c r="U711" s="113"/>
      <c r="V711" s="113"/>
      <c r="W711" s="113"/>
      <c r="X711" s="28"/>
      <c r="Y711" s="221"/>
      <c r="Z711" s="221"/>
      <c r="AA711" s="221"/>
      <c r="AB711" s="221"/>
      <c r="AC711" s="221"/>
      <c r="AD711" s="221"/>
      <c r="AE711" s="221"/>
      <c r="AF711" s="28"/>
      <c r="AG711" s="221"/>
      <c r="AH711" s="221"/>
      <c r="AI711" s="221"/>
      <c r="AJ711" s="221"/>
      <c r="AK711" s="221"/>
      <c r="AL711" s="221"/>
      <c r="AM711" s="221"/>
      <c r="AN711" s="28"/>
      <c r="AO711" s="141"/>
      <c r="AP711" s="141"/>
      <c r="AQ711" s="141"/>
      <c r="AR711" s="79" t="str">
        <f t="shared" si="48"/>
        <v/>
      </c>
      <c r="AS711" s="139"/>
      <c r="AT711" s="139"/>
      <c r="AU711" s="28"/>
      <c r="AV711" s="215"/>
      <c r="AW711" s="215"/>
      <c r="AX711" s="28"/>
      <c r="AY711" s="140"/>
      <c r="AZ711" s="28"/>
      <c r="BA711" s="140"/>
      <c r="BB711" s="140"/>
      <c r="BC711" s="140"/>
      <c r="BD711" s="140"/>
      <c r="BE711" s="140"/>
      <c r="BF711" s="140"/>
      <c r="BG711" s="140"/>
      <c r="BH711" s="140"/>
      <c r="BI711" s="140"/>
      <c r="BJ711" s="140"/>
      <c r="BK711" s="140"/>
      <c r="BL711" s="140"/>
      <c r="BM711" s="140"/>
      <c r="BN711" s="140"/>
      <c r="BO711" s="140"/>
      <c r="BP711" s="140"/>
      <c r="BQ711" s="140"/>
      <c r="BR711" s="140"/>
      <c r="BS711" s="140"/>
      <c r="BT711" s="140"/>
      <c r="BU711" s="140"/>
      <c r="BV711" s="140"/>
      <c r="BW711" s="140"/>
      <c r="BX711" s="140"/>
      <c r="BY711" s="140"/>
      <c r="BZ711" s="140"/>
      <c r="CA711" s="140"/>
      <c r="CB711" s="140"/>
      <c r="CC711" s="140"/>
      <c r="CD711" s="140"/>
      <c r="CE711" s="140"/>
      <c r="CF711" s="140"/>
      <c r="CG711" s="140"/>
      <c r="CH711" s="140"/>
      <c r="CI711" s="140"/>
      <c r="CJ711" s="140"/>
      <c r="CK711" s="140"/>
      <c r="CL711" s="140"/>
      <c r="CM711" s="140"/>
      <c r="CN711" s="140"/>
      <c r="CO711" s="140"/>
      <c r="CP711" s="140"/>
      <c r="CQ711" s="140"/>
      <c r="CR711" s="140"/>
      <c r="CS711" s="140"/>
      <c r="CT711" s="140"/>
      <c r="CU711" s="140"/>
      <c r="CV711" s="140"/>
      <c r="CW711" s="140"/>
      <c r="CX711" s="140"/>
      <c r="CY711" s="103">
        <f t="shared" si="50"/>
        <v>0</v>
      </c>
      <c r="CZ711" s="78"/>
    </row>
    <row r="712" spans="1:104" x14ac:dyDescent="0.2">
      <c r="A712" s="26"/>
      <c r="B712" s="123">
        <f t="shared" si="51"/>
        <v>703</v>
      </c>
      <c r="C712" s="107"/>
      <c r="D712" s="111"/>
      <c r="F712" s="108"/>
      <c r="G712" s="120"/>
      <c r="H712" s="101">
        <f t="shared" si="49"/>
        <v>0</v>
      </c>
      <c r="I712" s="113"/>
      <c r="J712" s="113"/>
      <c r="K712" s="113"/>
      <c r="L712" s="113"/>
      <c r="M712" s="113"/>
      <c r="N712" s="113"/>
      <c r="O712" s="113"/>
      <c r="P712" s="27"/>
      <c r="Q712" s="113"/>
      <c r="R712" s="113"/>
      <c r="S712" s="113"/>
      <c r="T712" s="113"/>
      <c r="U712" s="113"/>
      <c r="V712" s="113"/>
      <c r="W712" s="113"/>
      <c r="X712" s="28"/>
      <c r="Y712" s="221"/>
      <c r="Z712" s="221"/>
      <c r="AA712" s="221"/>
      <c r="AB712" s="221"/>
      <c r="AC712" s="221"/>
      <c r="AD712" s="221"/>
      <c r="AE712" s="221"/>
      <c r="AF712" s="28"/>
      <c r="AG712" s="221"/>
      <c r="AH712" s="221"/>
      <c r="AI712" s="221"/>
      <c r="AJ712" s="221"/>
      <c r="AK712" s="221"/>
      <c r="AL712" s="221"/>
      <c r="AM712" s="221"/>
      <c r="AN712" s="28"/>
      <c r="AO712" s="141"/>
      <c r="AP712" s="141"/>
      <c r="AQ712" s="141"/>
      <c r="AR712" s="79" t="str">
        <f t="shared" si="48"/>
        <v/>
      </c>
      <c r="AS712" s="139"/>
      <c r="AT712" s="139"/>
      <c r="AU712" s="28"/>
      <c r="AV712" s="215"/>
      <c r="AW712" s="215"/>
      <c r="AX712" s="28"/>
      <c r="AY712" s="140"/>
      <c r="AZ712" s="28"/>
      <c r="BA712" s="140"/>
      <c r="BB712" s="140"/>
      <c r="BC712" s="140"/>
      <c r="BD712" s="140"/>
      <c r="BE712" s="140"/>
      <c r="BF712" s="140"/>
      <c r="BG712" s="140"/>
      <c r="BH712" s="140"/>
      <c r="BI712" s="140"/>
      <c r="BJ712" s="140"/>
      <c r="BK712" s="140"/>
      <c r="BL712" s="140"/>
      <c r="BM712" s="140"/>
      <c r="BN712" s="140"/>
      <c r="BO712" s="140"/>
      <c r="BP712" s="140"/>
      <c r="BQ712" s="140"/>
      <c r="BR712" s="140"/>
      <c r="BS712" s="140"/>
      <c r="BT712" s="140"/>
      <c r="BU712" s="140"/>
      <c r="BV712" s="140"/>
      <c r="BW712" s="140"/>
      <c r="BX712" s="140"/>
      <c r="BY712" s="140"/>
      <c r="BZ712" s="140"/>
      <c r="CA712" s="140"/>
      <c r="CB712" s="140"/>
      <c r="CC712" s="140"/>
      <c r="CD712" s="140"/>
      <c r="CE712" s="140"/>
      <c r="CF712" s="140"/>
      <c r="CG712" s="140"/>
      <c r="CH712" s="140"/>
      <c r="CI712" s="140"/>
      <c r="CJ712" s="140"/>
      <c r="CK712" s="140"/>
      <c r="CL712" s="140"/>
      <c r="CM712" s="140"/>
      <c r="CN712" s="140"/>
      <c r="CO712" s="140"/>
      <c r="CP712" s="140"/>
      <c r="CQ712" s="140"/>
      <c r="CR712" s="140"/>
      <c r="CS712" s="140"/>
      <c r="CT712" s="140"/>
      <c r="CU712" s="140"/>
      <c r="CV712" s="140"/>
      <c r="CW712" s="140"/>
      <c r="CX712" s="140"/>
      <c r="CY712" s="103">
        <f t="shared" si="50"/>
        <v>0</v>
      </c>
      <c r="CZ712" s="78"/>
    </row>
    <row r="713" spans="1:104" x14ac:dyDescent="0.2">
      <c r="A713" s="26"/>
      <c r="B713" s="123">
        <f t="shared" si="51"/>
        <v>704</v>
      </c>
      <c r="C713" s="107"/>
      <c r="D713" s="111"/>
      <c r="F713" s="108"/>
      <c r="G713" s="120"/>
      <c r="H713" s="101">
        <f t="shared" si="49"/>
        <v>0</v>
      </c>
      <c r="I713" s="113"/>
      <c r="J713" s="113"/>
      <c r="K713" s="113"/>
      <c r="L713" s="113"/>
      <c r="M713" s="113"/>
      <c r="N713" s="113"/>
      <c r="O713" s="113"/>
      <c r="P713" s="27"/>
      <c r="Q713" s="113"/>
      <c r="R713" s="113"/>
      <c r="S713" s="113"/>
      <c r="T713" s="113"/>
      <c r="U713" s="113"/>
      <c r="V713" s="113"/>
      <c r="W713" s="113"/>
      <c r="X713" s="28"/>
      <c r="Y713" s="221"/>
      <c r="Z713" s="221"/>
      <c r="AA713" s="221"/>
      <c r="AB713" s="221"/>
      <c r="AC713" s="221"/>
      <c r="AD713" s="221"/>
      <c r="AE713" s="221"/>
      <c r="AF713" s="28"/>
      <c r="AG713" s="221"/>
      <c r="AH713" s="221"/>
      <c r="AI713" s="221"/>
      <c r="AJ713" s="221"/>
      <c r="AK713" s="221"/>
      <c r="AL713" s="221"/>
      <c r="AM713" s="221"/>
      <c r="AN713" s="28"/>
      <c r="AO713" s="141"/>
      <c r="AP713" s="141"/>
      <c r="AQ713" s="141"/>
      <c r="AR713" s="79" t="str">
        <f t="shared" si="48"/>
        <v/>
      </c>
      <c r="AS713" s="139"/>
      <c r="AT713" s="139"/>
      <c r="AU713" s="28"/>
      <c r="AV713" s="215"/>
      <c r="AW713" s="215"/>
      <c r="AX713" s="28"/>
      <c r="AY713" s="140"/>
      <c r="AZ713" s="28"/>
      <c r="BA713" s="140"/>
      <c r="BB713" s="140"/>
      <c r="BC713" s="140"/>
      <c r="BD713" s="140"/>
      <c r="BE713" s="140"/>
      <c r="BF713" s="140"/>
      <c r="BG713" s="140"/>
      <c r="BH713" s="140"/>
      <c r="BI713" s="140"/>
      <c r="BJ713" s="140"/>
      <c r="BK713" s="140"/>
      <c r="BL713" s="140"/>
      <c r="BM713" s="140"/>
      <c r="BN713" s="140"/>
      <c r="BO713" s="140"/>
      <c r="BP713" s="140"/>
      <c r="BQ713" s="140"/>
      <c r="BR713" s="140"/>
      <c r="BS713" s="140"/>
      <c r="BT713" s="140"/>
      <c r="BU713" s="140"/>
      <c r="BV713" s="140"/>
      <c r="BW713" s="140"/>
      <c r="BX713" s="140"/>
      <c r="BY713" s="140"/>
      <c r="BZ713" s="140"/>
      <c r="CA713" s="140"/>
      <c r="CB713" s="140"/>
      <c r="CC713" s="140"/>
      <c r="CD713" s="140"/>
      <c r="CE713" s="140"/>
      <c r="CF713" s="140"/>
      <c r="CG713" s="140"/>
      <c r="CH713" s="140"/>
      <c r="CI713" s="140"/>
      <c r="CJ713" s="140"/>
      <c r="CK713" s="140"/>
      <c r="CL713" s="140"/>
      <c r="CM713" s="140"/>
      <c r="CN713" s="140"/>
      <c r="CO713" s="140"/>
      <c r="CP713" s="140"/>
      <c r="CQ713" s="140"/>
      <c r="CR713" s="140"/>
      <c r="CS713" s="140"/>
      <c r="CT713" s="140"/>
      <c r="CU713" s="140"/>
      <c r="CV713" s="140"/>
      <c r="CW713" s="140"/>
      <c r="CX713" s="140"/>
      <c r="CY713" s="103">
        <f t="shared" si="50"/>
        <v>0</v>
      </c>
      <c r="CZ713" s="78"/>
    </row>
    <row r="714" spans="1:104" x14ac:dyDescent="0.2">
      <c r="A714" s="26"/>
      <c r="B714" s="123">
        <f t="shared" si="51"/>
        <v>705</v>
      </c>
      <c r="C714" s="107"/>
      <c r="D714" s="111"/>
      <c r="F714" s="108"/>
      <c r="G714" s="120"/>
      <c r="H714" s="101">
        <f t="shared" si="49"/>
        <v>0</v>
      </c>
      <c r="I714" s="113"/>
      <c r="J714" s="113"/>
      <c r="K714" s="113"/>
      <c r="L714" s="113"/>
      <c r="M714" s="113"/>
      <c r="N714" s="113"/>
      <c r="O714" s="113"/>
      <c r="P714" s="27"/>
      <c r="Q714" s="113"/>
      <c r="R714" s="113"/>
      <c r="S714" s="113"/>
      <c r="T714" s="113"/>
      <c r="U714" s="113"/>
      <c r="V714" s="113"/>
      <c r="W714" s="113"/>
      <c r="X714" s="28"/>
      <c r="Y714" s="221"/>
      <c r="Z714" s="221"/>
      <c r="AA714" s="221"/>
      <c r="AB714" s="221"/>
      <c r="AC714" s="221"/>
      <c r="AD714" s="221"/>
      <c r="AE714" s="221"/>
      <c r="AF714" s="28"/>
      <c r="AG714" s="221"/>
      <c r="AH714" s="221"/>
      <c r="AI714" s="221"/>
      <c r="AJ714" s="221"/>
      <c r="AK714" s="221"/>
      <c r="AL714" s="221"/>
      <c r="AM714" s="221"/>
      <c r="AN714" s="28"/>
      <c r="AO714" s="141"/>
      <c r="AP714" s="141"/>
      <c r="AQ714" s="141"/>
      <c r="AR714" s="79" t="str">
        <f t="shared" ref="AR714:AR777" si="52">IF(SUM(AO714:AQ714,I714:O714)=0,"",IF(SUM(AO714:AQ714)=1,"",1))</f>
        <v/>
      </c>
      <c r="AS714" s="139"/>
      <c r="AT714" s="139"/>
      <c r="AU714" s="28"/>
      <c r="AV714" s="215"/>
      <c r="AW714" s="215"/>
      <c r="AX714" s="28"/>
      <c r="AY714" s="140"/>
      <c r="AZ714" s="28"/>
      <c r="BA714" s="140"/>
      <c r="BB714" s="140"/>
      <c r="BC714" s="140"/>
      <c r="BD714" s="140"/>
      <c r="BE714" s="140"/>
      <c r="BF714" s="140"/>
      <c r="BG714" s="140"/>
      <c r="BH714" s="140"/>
      <c r="BI714" s="140"/>
      <c r="BJ714" s="140"/>
      <c r="BK714" s="140"/>
      <c r="BL714" s="140"/>
      <c r="BM714" s="140"/>
      <c r="BN714" s="140"/>
      <c r="BO714" s="140"/>
      <c r="BP714" s="140"/>
      <c r="BQ714" s="140"/>
      <c r="BR714" s="140"/>
      <c r="BS714" s="140"/>
      <c r="BT714" s="140"/>
      <c r="BU714" s="140"/>
      <c r="BV714" s="140"/>
      <c r="BW714" s="140"/>
      <c r="BX714" s="140"/>
      <c r="BY714" s="140"/>
      <c r="BZ714" s="140"/>
      <c r="CA714" s="140"/>
      <c r="CB714" s="140"/>
      <c r="CC714" s="140"/>
      <c r="CD714" s="140"/>
      <c r="CE714" s="140"/>
      <c r="CF714" s="140"/>
      <c r="CG714" s="140"/>
      <c r="CH714" s="140"/>
      <c r="CI714" s="140"/>
      <c r="CJ714" s="140"/>
      <c r="CK714" s="140"/>
      <c r="CL714" s="140"/>
      <c r="CM714" s="140"/>
      <c r="CN714" s="140"/>
      <c r="CO714" s="140"/>
      <c r="CP714" s="140"/>
      <c r="CQ714" s="140"/>
      <c r="CR714" s="140"/>
      <c r="CS714" s="140"/>
      <c r="CT714" s="140"/>
      <c r="CU714" s="140"/>
      <c r="CV714" s="140"/>
      <c r="CW714" s="140"/>
      <c r="CX714" s="140"/>
      <c r="CY714" s="103">
        <f t="shared" si="50"/>
        <v>0</v>
      </c>
      <c r="CZ714" s="78"/>
    </row>
    <row r="715" spans="1:104" x14ac:dyDescent="0.2">
      <c r="A715" s="26"/>
      <c r="B715" s="123">
        <f t="shared" si="51"/>
        <v>706</v>
      </c>
      <c r="C715" s="107"/>
      <c r="D715" s="111"/>
      <c r="F715" s="108"/>
      <c r="G715" s="120"/>
      <c r="H715" s="101">
        <f t="shared" ref="H715:H778" si="53">IF(LEN(C715)&gt;0,ISTEXT(F715)-1,0)</f>
        <v>0</v>
      </c>
      <c r="I715" s="113"/>
      <c r="J715" s="113"/>
      <c r="K715" s="113"/>
      <c r="L715" s="113"/>
      <c r="M715" s="113"/>
      <c r="N715" s="113"/>
      <c r="O715" s="113"/>
      <c r="P715" s="27"/>
      <c r="Q715" s="113"/>
      <c r="R715" s="113"/>
      <c r="S715" s="113"/>
      <c r="T715" s="113"/>
      <c r="U715" s="113"/>
      <c r="V715" s="113"/>
      <c r="W715" s="113"/>
      <c r="X715" s="28"/>
      <c r="Y715" s="221"/>
      <c r="Z715" s="221"/>
      <c r="AA715" s="221"/>
      <c r="AB715" s="221"/>
      <c r="AC715" s="221"/>
      <c r="AD715" s="221"/>
      <c r="AE715" s="221"/>
      <c r="AF715" s="28"/>
      <c r="AG715" s="221"/>
      <c r="AH715" s="221"/>
      <c r="AI715" s="221"/>
      <c r="AJ715" s="221"/>
      <c r="AK715" s="221"/>
      <c r="AL715" s="221"/>
      <c r="AM715" s="221"/>
      <c r="AN715" s="28"/>
      <c r="AO715" s="141"/>
      <c r="AP715" s="141"/>
      <c r="AQ715" s="141"/>
      <c r="AR715" s="79" t="str">
        <f t="shared" si="52"/>
        <v/>
      </c>
      <c r="AS715" s="139"/>
      <c r="AT715" s="139"/>
      <c r="AU715" s="28"/>
      <c r="AV715" s="215"/>
      <c r="AW715" s="215"/>
      <c r="AX715" s="28"/>
      <c r="AY715" s="140"/>
      <c r="AZ715" s="28"/>
      <c r="BA715" s="140"/>
      <c r="BB715" s="140"/>
      <c r="BC715" s="140"/>
      <c r="BD715" s="140"/>
      <c r="BE715" s="140"/>
      <c r="BF715" s="140"/>
      <c r="BG715" s="140"/>
      <c r="BH715" s="140"/>
      <c r="BI715" s="140"/>
      <c r="BJ715" s="140"/>
      <c r="BK715" s="140"/>
      <c r="BL715" s="140"/>
      <c r="BM715" s="140"/>
      <c r="BN715" s="140"/>
      <c r="BO715" s="140"/>
      <c r="BP715" s="140"/>
      <c r="BQ715" s="140"/>
      <c r="BR715" s="140"/>
      <c r="BS715" s="140"/>
      <c r="BT715" s="140"/>
      <c r="BU715" s="140"/>
      <c r="BV715" s="140"/>
      <c r="BW715" s="140"/>
      <c r="BX715" s="140"/>
      <c r="BY715" s="140"/>
      <c r="BZ715" s="140"/>
      <c r="CA715" s="140"/>
      <c r="CB715" s="140"/>
      <c r="CC715" s="140"/>
      <c r="CD715" s="140"/>
      <c r="CE715" s="140"/>
      <c r="CF715" s="140"/>
      <c r="CG715" s="140"/>
      <c r="CH715" s="140"/>
      <c r="CI715" s="140"/>
      <c r="CJ715" s="140"/>
      <c r="CK715" s="140"/>
      <c r="CL715" s="140"/>
      <c r="CM715" s="140"/>
      <c r="CN715" s="140"/>
      <c r="CO715" s="140"/>
      <c r="CP715" s="140"/>
      <c r="CQ715" s="140"/>
      <c r="CR715" s="140"/>
      <c r="CS715" s="140"/>
      <c r="CT715" s="140"/>
      <c r="CU715" s="140"/>
      <c r="CV715" s="140"/>
      <c r="CW715" s="140"/>
      <c r="CX715" s="140"/>
      <c r="CY715" s="103">
        <f t="shared" ref="CY715:CY778" si="54">IF(LEN(C715)&gt;0,IF(ABS(SUM(BA715:CX715)-1)&lt;0.000001,0,1),IF(ABS(SUM(BA715:CX715))&gt;0,1,0))</f>
        <v>0</v>
      </c>
      <c r="CZ715" s="78"/>
    </row>
    <row r="716" spans="1:104" x14ac:dyDescent="0.2">
      <c r="A716" s="26"/>
      <c r="B716" s="123">
        <f t="shared" ref="B716:B779" si="55">IFERROR(B715+1,"")</f>
        <v>707</v>
      </c>
      <c r="C716" s="107"/>
      <c r="D716" s="111"/>
      <c r="F716" s="108"/>
      <c r="G716" s="120"/>
      <c r="H716" s="101">
        <f t="shared" si="53"/>
        <v>0</v>
      </c>
      <c r="I716" s="113"/>
      <c r="J716" s="113"/>
      <c r="K716" s="113"/>
      <c r="L716" s="113"/>
      <c r="M716" s="113"/>
      <c r="N716" s="113"/>
      <c r="O716" s="113"/>
      <c r="P716" s="27"/>
      <c r="Q716" s="113"/>
      <c r="R716" s="113"/>
      <c r="S716" s="113"/>
      <c r="T716" s="113"/>
      <c r="U716" s="113"/>
      <c r="V716" s="113"/>
      <c r="W716" s="113"/>
      <c r="X716" s="28"/>
      <c r="Y716" s="221"/>
      <c r="Z716" s="221"/>
      <c r="AA716" s="221"/>
      <c r="AB716" s="221"/>
      <c r="AC716" s="221"/>
      <c r="AD716" s="221"/>
      <c r="AE716" s="221"/>
      <c r="AF716" s="28"/>
      <c r="AG716" s="221"/>
      <c r="AH716" s="221"/>
      <c r="AI716" s="221"/>
      <c r="AJ716" s="221"/>
      <c r="AK716" s="221"/>
      <c r="AL716" s="221"/>
      <c r="AM716" s="221"/>
      <c r="AN716" s="28"/>
      <c r="AO716" s="141"/>
      <c r="AP716" s="141"/>
      <c r="AQ716" s="141"/>
      <c r="AR716" s="79" t="str">
        <f t="shared" si="52"/>
        <v/>
      </c>
      <c r="AS716" s="139"/>
      <c r="AT716" s="139"/>
      <c r="AU716" s="28"/>
      <c r="AV716" s="215"/>
      <c r="AW716" s="215"/>
      <c r="AX716" s="28"/>
      <c r="AY716" s="140"/>
      <c r="AZ716" s="28"/>
      <c r="BA716" s="140"/>
      <c r="BB716" s="140"/>
      <c r="BC716" s="140"/>
      <c r="BD716" s="140"/>
      <c r="BE716" s="140"/>
      <c r="BF716" s="140"/>
      <c r="BG716" s="140"/>
      <c r="BH716" s="140"/>
      <c r="BI716" s="140"/>
      <c r="BJ716" s="140"/>
      <c r="BK716" s="140"/>
      <c r="BL716" s="140"/>
      <c r="BM716" s="140"/>
      <c r="BN716" s="140"/>
      <c r="BO716" s="140"/>
      <c r="BP716" s="140"/>
      <c r="BQ716" s="140"/>
      <c r="BR716" s="140"/>
      <c r="BS716" s="140"/>
      <c r="BT716" s="140"/>
      <c r="BU716" s="140"/>
      <c r="BV716" s="140"/>
      <c r="BW716" s="140"/>
      <c r="BX716" s="140"/>
      <c r="BY716" s="140"/>
      <c r="BZ716" s="140"/>
      <c r="CA716" s="140"/>
      <c r="CB716" s="140"/>
      <c r="CC716" s="140"/>
      <c r="CD716" s="140"/>
      <c r="CE716" s="140"/>
      <c r="CF716" s="140"/>
      <c r="CG716" s="140"/>
      <c r="CH716" s="140"/>
      <c r="CI716" s="140"/>
      <c r="CJ716" s="140"/>
      <c r="CK716" s="140"/>
      <c r="CL716" s="140"/>
      <c r="CM716" s="140"/>
      <c r="CN716" s="140"/>
      <c r="CO716" s="140"/>
      <c r="CP716" s="140"/>
      <c r="CQ716" s="140"/>
      <c r="CR716" s="140"/>
      <c r="CS716" s="140"/>
      <c r="CT716" s="140"/>
      <c r="CU716" s="140"/>
      <c r="CV716" s="140"/>
      <c r="CW716" s="140"/>
      <c r="CX716" s="140"/>
      <c r="CY716" s="103">
        <f t="shared" si="54"/>
        <v>0</v>
      </c>
      <c r="CZ716" s="78"/>
    </row>
    <row r="717" spans="1:104" x14ac:dyDescent="0.2">
      <c r="A717" s="26"/>
      <c r="B717" s="123">
        <f t="shared" si="55"/>
        <v>708</v>
      </c>
      <c r="C717" s="107"/>
      <c r="D717" s="111"/>
      <c r="F717" s="108"/>
      <c r="G717" s="120"/>
      <c r="H717" s="101">
        <f t="shared" si="53"/>
        <v>0</v>
      </c>
      <c r="I717" s="113"/>
      <c r="J717" s="113"/>
      <c r="K717" s="113"/>
      <c r="L717" s="113"/>
      <c r="M717" s="113"/>
      <c r="N717" s="113"/>
      <c r="O717" s="113"/>
      <c r="P717" s="27"/>
      <c r="Q717" s="113"/>
      <c r="R717" s="113"/>
      <c r="S717" s="113"/>
      <c r="T717" s="113"/>
      <c r="U717" s="113"/>
      <c r="V717" s="113"/>
      <c r="W717" s="113"/>
      <c r="X717" s="28"/>
      <c r="Y717" s="221"/>
      <c r="Z717" s="221"/>
      <c r="AA717" s="221"/>
      <c r="AB717" s="221"/>
      <c r="AC717" s="221"/>
      <c r="AD717" s="221"/>
      <c r="AE717" s="221"/>
      <c r="AF717" s="28"/>
      <c r="AG717" s="221"/>
      <c r="AH717" s="221"/>
      <c r="AI717" s="221"/>
      <c r="AJ717" s="221"/>
      <c r="AK717" s="221"/>
      <c r="AL717" s="221"/>
      <c r="AM717" s="221"/>
      <c r="AN717" s="28"/>
      <c r="AO717" s="141"/>
      <c r="AP717" s="141"/>
      <c r="AQ717" s="141"/>
      <c r="AR717" s="79" t="str">
        <f t="shared" si="52"/>
        <v/>
      </c>
      <c r="AS717" s="139"/>
      <c r="AT717" s="139"/>
      <c r="AU717" s="28"/>
      <c r="AV717" s="215"/>
      <c r="AW717" s="215"/>
      <c r="AX717" s="28"/>
      <c r="AY717" s="140"/>
      <c r="AZ717" s="28"/>
      <c r="BA717" s="140"/>
      <c r="BB717" s="140"/>
      <c r="BC717" s="140"/>
      <c r="BD717" s="140"/>
      <c r="BE717" s="140"/>
      <c r="BF717" s="140"/>
      <c r="BG717" s="140"/>
      <c r="BH717" s="140"/>
      <c r="BI717" s="140"/>
      <c r="BJ717" s="140"/>
      <c r="BK717" s="140"/>
      <c r="BL717" s="140"/>
      <c r="BM717" s="140"/>
      <c r="BN717" s="140"/>
      <c r="BO717" s="140"/>
      <c r="BP717" s="140"/>
      <c r="BQ717" s="140"/>
      <c r="BR717" s="140"/>
      <c r="BS717" s="140"/>
      <c r="BT717" s="140"/>
      <c r="BU717" s="140"/>
      <c r="BV717" s="140"/>
      <c r="BW717" s="140"/>
      <c r="BX717" s="140"/>
      <c r="BY717" s="140"/>
      <c r="BZ717" s="140"/>
      <c r="CA717" s="140"/>
      <c r="CB717" s="140"/>
      <c r="CC717" s="140"/>
      <c r="CD717" s="140"/>
      <c r="CE717" s="140"/>
      <c r="CF717" s="140"/>
      <c r="CG717" s="140"/>
      <c r="CH717" s="140"/>
      <c r="CI717" s="140"/>
      <c r="CJ717" s="140"/>
      <c r="CK717" s="140"/>
      <c r="CL717" s="140"/>
      <c r="CM717" s="140"/>
      <c r="CN717" s="140"/>
      <c r="CO717" s="140"/>
      <c r="CP717" s="140"/>
      <c r="CQ717" s="140"/>
      <c r="CR717" s="140"/>
      <c r="CS717" s="140"/>
      <c r="CT717" s="140"/>
      <c r="CU717" s="140"/>
      <c r="CV717" s="140"/>
      <c r="CW717" s="140"/>
      <c r="CX717" s="140"/>
      <c r="CY717" s="103">
        <f t="shared" si="54"/>
        <v>0</v>
      </c>
      <c r="CZ717" s="78"/>
    </row>
    <row r="718" spans="1:104" x14ac:dyDescent="0.2">
      <c r="A718" s="26"/>
      <c r="B718" s="123">
        <f t="shared" si="55"/>
        <v>709</v>
      </c>
      <c r="C718" s="107"/>
      <c r="D718" s="111"/>
      <c r="F718" s="108"/>
      <c r="G718" s="120"/>
      <c r="H718" s="101">
        <f t="shared" si="53"/>
        <v>0</v>
      </c>
      <c r="I718" s="113"/>
      <c r="J718" s="113"/>
      <c r="K718" s="113"/>
      <c r="L718" s="113"/>
      <c r="M718" s="113"/>
      <c r="N718" s="113"/>
      <c r="O718" s="113"/>
      <c r="P718" s="27"/>
      <c r="Q718" s="113"/>
      <c r="R718" s="113"/>
      <c r="S718" s="113"/>
      <c r="T718" s="113"/>
      <c r="U718" s="113"/>
      <c r="V718" s="113"/>
      <c r="W718" s="113"/>
      <c r="X718" s="28"/>
      <c r="Y718" s="221"/>
      <c r="Z718" s="221"/>
      <c r="AA718" s="221"/>
      <c r="AB718" s="221"/>
      <c r="AC718" s="221"/>
      <c r="AD718" s="221"/>
      <c r="AE718" s="221"/>
      <c r="AF718" s="28"/>
      <c r="AG718" s="221"/>
      <c r="AH718" s="221"/>
      <c r="AI718" s="221"/>
      <c r="AJ718" s="221"/>
      <c r="AK718" s="221"/>
      <c r="AL718" s="221"/>
      <c r="AM718" s="221"/>
      <c r="AN718" s="28"/>
      <c r="AO718" s="141"/>
      <c r="AP718" s="141"/>
      <c r="AQ718" s="141"/>
      <c r="AR718" s="79" t="str">
        <f t="shared" si="52"/>
        <v/>
      </c>
      <c r="AS718" s="139"/>
      <c r="AT718" s="139"/>
      <c r="AU718" s="28"/>
      <c r="AV718" s="215"/>
      <c r="AW718" s="215"/>
      <c r="AX718" s="28"/>
      <c r="AY718" s="140"/>
      <c r="AZ718" s="28"/>
      <c r="BA718" s="140"/>
      <c r="BB718" s="140"/>
      <c r="BC718" s="140"/>
      <c r="BD718" s="140"/>
      <c r="BE718" s="140"/>
      <c r="BF718" s="140"/>
      <c r="BG718" s="140"/>
      <c r="BH718" s="140"/>
      <c r="BI718" s="140"/>
      <c r="BJ718" s="140"/>
      <c r="BK718" s="140"/>
      <c r="BL718" s="140"/>
      <c r="BM718" s="140"/>
      <c r="BN718" s="140"/>
      <c r="BO718" s="140"/>
      <c r="BP718" s="140"/>
      <c r="BQ718" s="140"/>
      <c r="BR718" s="140"/>
      <c r="BS718" s="140"/>
      <c r="BT718" s="140"/>
      <c r="BU718" s="140"/>
      <c r="BV718" s="140"/>
      <c r="BW718" s="140"/>
      <c r="BX718" s="140"/>
      <c r="BY718" s="140"/>
      <c r="BZ718" s="140"/>
      <c r="CA718" s="140"/>
      <c r="CB718" s="140"/>
      <c r="CC718" s="140"/>
      <c r="CD718" s="140"/>
      <c r="CE718" s="140"/>
      <c r="CF718" s="140"/>
      <c r="CG718" s="140"/>
      <c r="CH718" s="140"/>
      <c r="CI718" s="140"/>
      <c r="CJ718" s="140"/>
      <c r="CK718" s="140"/>
      <c r="CL718" s="140"/>
      <c r="CM718" s="140"/>
      <c r="CN718" s="140"/>
      <c r="CO718" s="140"/>
      <c r="CP718" s="140"/>
      <c r="CQ718" s="140"/>
      <c r="CR718" s="140"/>
      <c r="CS718" s="140"/>
      <c r="CT718" s="140"/>
      <c r="CU718" s="140"/>
      <c r="CV718" s="140"/>
      <c r="CW718" s="140"/>
      <c r="CX718" s="140"/>
      <c r="CY718" s="103">
        <f t="shared" si="54"/>
        <v>0</v>
      </c>
      <c r="CZ718" s="78"/>
    </row>
    <row r="719" spans="1:104" x14ac:dyDescent="0.2">
      <c r="A719" s="26"/>
      <c r="B719" s="123">
        <f t="shared" si="55"/>
        <v>710</v>
      </c>
      <c r="C719" s="107"/>
      <c r="D719" s="111"/>
      <c r="F719" s="108"/>
      <c r="G719" s="120"/>
      <c r="H719" s="101">
        <f t="shared" si="53"/>
        <v>0</v>
      </c>
      <c r="I719" s="113"/>
      <c r="J719" s="113"/>
      <c r="K719" s="113"/>
      <c r="L719" s="113"/>
      <c r="M719" s="113"/>
      <c r="N719" s="113"/>
      <c r="O719" s="113"/>
      <c r="P719" s="27"/>
      <c r="Q719" s="113"/>
      <c r="R719" s="113"/>
      <c r="S719" s="113"/>
      <c r="T719" s="113"/>
      <c r="U719" s="113"/>
      <c r="V719" s="113"/>
      <c r="W719" s="113"/>
      <c r="X719" s="28"/>
      <c r="Y719" s="221"/>
      <c r="Z719" s="221"/>
      <c r="AA719" s="221"/>
      <c r="AB719" s="221"/>
      <c r="AC719" s="221"/>
      <c r="AD719" s="221"/>
      <c r="AE719" s="221"/>
      <c r="AF719" s="28"/>
      <c r="AG719" s="221"/>
      <c r="AH719" s="221"/>
      <c r="AI719" s="221"/>
      <c r="AJ719" s="221"/>
      <c r="AK719" s="221"/>
      <c r="AL719" s="221"/>
      <c r="AM719" s="221"/>
      <c r="AN719" s="28"/>
      <c r="AO719" s="141"/>
      <c r="AP719" s="141"/>
      <c r="AQ719" s="141"/>
      <c r="AR719" s="79" t="str">
        <f t="shared" si="52"/>
        <v/>
      </c>
      <c r="AS719" s="139"/>
      <c r="AT719" s="139"/>
      <c r="AU719" s="28"/>
      <c r="AV719" s="215"/>
      <c r="AW719" s="215"/>
      <c r="AX719" s="28"/>
      <c r="AY719" s="140"/>
      <c r="AZ719" s="28"/>
      <c r="BA719" s="140"/>
      <c r="BB719" s="140"/>
      <c r="BC719" s="140"/>
      <c r="BD719" s="140"/>
      <c r="BE719" s="140"/>
      <c r="BF719" s="140"/>
      <c r="BG719" s="140"/>
      <c r="BH719" s="140"/>
      <c r="BI719" s="140"/>
      <c r="BJ719" s="140"/>
      <c r="BK719" s="140"/>
      <c r="BL719" s="140"/>
      <c r="BM719" s="140"/>
      <c r="BN719" s="140"/>
      <c r="BO719" s="140"/>
      <c r="BP719" s="140"/>
      <c r="BQ719" s="140"/>
      <c r="BR719" s="140"/>
      <c r="BS719" s="140"/>
      <c r="BT719" s="140"/>
      <c r="BU719" s="140"/>
      <c r="BV719" s="140"/>
      <c r="BW719" s="140"/>
      <c r="BX719" s="140"/>
      <c r="BY719" s="140"/>
      <c r="BZ719" s="140"/>
      <c r="CA719" s="140"/>
      <c r="CB719" s="140"/>
      <c r="CC719" s="140"/>
      <c r="CD719" s="140"/>
      <c r="CE719" s="140"/>
      <c r="CF719" s="140"/>
      <c r="CG719" s="140"/>
      <c r="CH719" s="140"/>
      <c r="CI719" s="140"/>
      <c r="CJ719" s="140"/>
      <c r="CK719" s="140"/>
      <c r="CL719" s="140"/>
      <c r="CM719" s="140"/>
      <c r="CN719" s="140"/>
      <c r="CO719" s="140"/>
      <c r="CP719" s="140"/>
      <c r="CQ719" s="140"/>
      <c r="CR719" s="140"/>
      <c r="CS719" s="140"/>
      <c r="CT719" s="140"/>
      <c r="CU719" s="140"/>
      <c r="CV719" s="140"/>
      <c r="CW719" s="140"/>
      <c r="CX719" s="140"/>
      <c r="CY719" s="103">
        <f t="shared" si="54"/>
        <v>0</v>
      </c>
      <c r="CZ719" s="78"/>
    </row>
    <row r="720" spans="1:104" x14ac:dyDescent="0.2">
      <c r="A720" s="26"/>
      <c r="B720" s="123">
        <f t="shared" si="55"/>
        <v>711</v>
      </c>
      <c r="C720" s="107"/>
      <c r="D720" s="111"/>
      <c r="F720" s="108"/>
      <c r="G720" s="120"/>
      <c r="H720" s="101">
        <f t="shared" si="53"/>
        <v>0</v>
      </c>
      <c r="I720" s="113"/>
      <c r="J720" s="113"/>
      <c r="K720" s="113"/>
      <c r="L720" s="113"/>
      <c r="M720" s="113"/>
      <c r="N720" s="113"/>
      <c r="O720" s="113"/>
      <c r="P720" s="27"/>
      <c r="Q720" s="113"/>
      <c r="R720" s="113"/>
      <c r="S720" s="113"/>
      <c r="T720" s="113"/>
      <c r="U720" s="113"/>
      <c r="V720" s="113"/>
      <c r="W720" s="113"/>
      <c r="X720" s="28"/>
      <c r="Y720" s="221"/>
      <c r="Z720" s="221"/>
      <c r="AA720" s="221"/>
      <c r="AB720" s="221"/>
      <c r="AC720" s="221"/>
      <c r="AD720" s="221"/>
      <c r="AE720" s="221"/>
      <c r="AF720" s="28"/>
      <c r="AG720" s="221"/>
      <c r="AH720" s="221"/>
      <c r="AI720" s="221"/>
      <c r="AJ720" s="221"/>
      <c r="AK720" s="221"/>
      <c r="AL720" s="221"/>
      <c r="AM720" s="221"/>
      <c r="AN720" s="28"/>
      <c r="AO720" s="141"/>
      <c r="AP720" s="141"/>
      <c r="AQ720" s="141"/>
      <c r="AR720" s="79" t="str">
        <f t="shared" si="52"/>
        <v/>
      </c>
      <c r="AS720" s="139"/>
      <c r="AT720" s="139"/>
      <c r="AU720" s="28"/>
      <c r="AV720" s="215"/>
      <c r="AW720" s="215"/>
      <c r="AX720" s="28"/>
      <c r="AY720" s="140"/>
      <c r="AZ720" s="28"/>
      <c r="BA720" s="140"/>
      <c r="BB720" s="140"/>
      <c r="BC720" s="140"/>
      <c r="BD720" s="140"/>
      <c r="BE720" s="140"/>
      <c r="BF720" s="140"/>
      <c r="BG720" s="140"/>
      <c r="BH720" s="140"/>
      <c r="BI720" s="140"/>
      <c r="BJ720" s="140"/>
      <c r="BK720" s="140"/>
      <c r="BL720" s="140"/>
      <c r="BM720" s="140"/>
      <c r="BN720" s="140"/>
      <c r="BO720" s="140"/>
      <c r="BP720" s="140"/>
      <c r="BQ720" s="140"/>
      <c r="BR720" s="140"/>
      <c r="BS720" s="140"/>
      <c r="BT720" s="140"/>
      <c r="BU720" s="140"/>
      <c r="BV720" s="140"/>
      <c r="BW720" s="140"/>
      <c r="BX720" s="140"/>
      <c r="BY720" s="140"/>
      <c r="BZ720" s="140"/>
      <c r="CA720" s="140"/>
      <c r="CB720" s="140"/>
      <c r="CC720" s="140"/>
      <c r="CD720" s="140"/>
      <c r="CE720" s="140"/>
      <c r="CF720" s="140"/>
      <c r="CG720" s="140"/>
      <c r="CH720" s="140"/>
      <c r="CI720" s="140"/>
      <c r="CJ720" s="140"/>
      <c r="CK720" s="140"/>
      <c r="CL720" s="140"/>
      <c r="CM720" s="140"/>
      <c r="CN720" s="140"/>
      <c r="CO720" s="140"/>
      <c r="CP720" s="140"/>
      <c r="CQ720" s="140"/>
      <c r="CR720" s="140"/>
      <c r="CS720" s="140"/>
      <c r="CT720" s="140"/>
      <c r="CU720" s="140"/>
      <c r="CV720" s="140"/>
      <c r="CW720" s="140"/>
      <c r="CX720" s="140"/>
      <c r="CY720" s="103">
        <f t="shared" si="54"/>
        <v>0</v>
      </c>
      <c r="CZ720" s="78"/>
    </row>
    <row r="721" spans="1:104" x14ac:dyDescent="0.2">
      <c r="A721" s="26"/>
      <c r="B721" s="123">
        <f t="shared" si="55"/>
        <v>712</v>
      </c>
      <c r="C721" s="107"/>
      <c r="D721" s="111"/>
      <c r="F721" s="108"/>
      <c r="G721" s="120"/>
      <c r="H721" s="101">
        <f t="shared" si="53"/>
        <v>0</v>
      </c>
      <c r="I721" s="113"/>
      <c r="J721" s="113"/>
      <c r="K721" s="113"/>
      <c r="L721" s="113"/>
      <c r="M721" s="113"/>
      <c r="N721" s="113"/>
      <c r="O721" s="113"/>
      <c r="P721" s="27"/>
      <c r="Q721" s="113"/>
      <c r="R721" s="113"/>
      <c r="S721" s="113"/>
      <c r="T721" s="113"/>
      <c r="U721" s="113"/>
      <c r="V721" s="113"/>
      <c r="W721" s="113"/>
      <c r="X721" s="28"/>
      <c r="Y721" s="221"/>
      <c r="Z721" s="221"/>
      <c r="AA721" s="221"/>
      <c r="AB721" s="221"/>
      <c r="AC721" s="221"/>
      <c r="AD721" s="221"/>
      <c r="AE721" s="221"/>
      <c r="AF721" s="28"/>
      <c r="AG721" s="221"/>
      <c r="AH721" s="221"/>
      <c r="AI721" s="221"/>
      <c r="AJ721" s="221"/>
      <c r="AK721" s="221"/>
      <c r="AL721" s="221"/>
      <c r="AM721" s="221"/>
      <c r="AN721" s="28"/>
      <c r="AO721" s="141"/>
      <c r="AP721" s="141"/>
      <c r="AQ721" s="141"/>
      <c r="AR721" s="79" t="str">
        <f t="shared" si="52"/>
        <v/>
      </c>
      <c r="AS721" s="139"/>
      <c r="AT721" s="139"/>
      <c r="AU721" s="28"/>
      <c r="AV721" s="215"/>
      <c r="AW721" s="215"/>
      <c r="AX721" s="28"/>
      <c r="AY721" s="140"/>
      <c r="AZ721" s="28"/>
      <c r="BA721" s="140"/>
      <c r="BB721" s="140"/>
      <c r="BC721" s="140"/>
      <c r="BD721" s="140"/>
      <c r="BE721" s="140"/>
      <c r="BF721" s="140"/>
      <c r="BG721" s="140"/>
      <c r="BH721" s="140"/>
      <c r="BI721" s="140"/>
      <c r="BJ721" s="140"/>
      <c r="BK721" s="140"/>
      <c r="BL721" s="140"/>
      <c r="BM721" s="140"/>
      <c r="BN721" s="140"/>
      <c r="BO721" s="140"/>
      <c r="BP721" s="140"/>
      <c r="BQ721" s="140"/>
      <c r="BR721" s="140"/>
      <c r="BS721" s="140"/>
      <c r="BT721" s="140"/>
      <c r="BU721" s="140"/>
      <c r="BV721" s="140"/>
      <c r="BW721" s="140"/>
      <c r="BX721" s="140"/>
      <c r="BY721" s="140"/>
      <c r="BZ721" s="140"/>
      <c r="CA721" s="140"/>
      <c r="CB721" s="140"/>
      <c r="CC721" s="140"/>
      <c r="CD721" s="140"/>
      <c r="CE721" s="140"/>
      <c r="CF721" s="140"/>
      <c r="CG721" s="140"/>
      <c r="CH721" s="140"/>
      <c r="CI721" s="140"/>
      <c r="CJ721" s="140"/>
      <c r="CK721" s="140"/>
      <c r="CL721" s="140"/>
      <c r="CM721" s="140"/>
      <c r="CN721" s="140"/>
      <c r="CO721" s="140"/>
      <c r="CP721" s="140"/>
      <c r="CQ721" s="140"/>
      <c r="CR721" s="140"/>
      <c r="CS721" s="140"/>
      <c r="CT721" s="140"/>
      <c r="CU721" s="140"/>
      <c r="CV721" s="140"/>
      <c r="CW721" s="140"/>
      <c r="CX721" s="140"/>
      <c r="CY721" s="103">
        <f t="shared" si="54"/>
        <v>0</v>
      </c>
      <c r="CZ721" s="78"/>
    </row>
    <row r="722" spans="1:104" x14ac:dyDescent="0.2">
      <c r="A722" s="26"/>
      <c r="B722" s="123">
        <f t="shared" si="55"/>
        <v>713</v>
      </c>
      <c r="C722" s="107"/>
      <c r="D722" s="111"/>
      <c r="F722" s="108"/>
      <c r="G722" s="120"/>
      <c r="H722" s="101">
        <f t="shared" si="53"/>
        <v>0</v>
      </c>
      <c r="I722" s="113"/>
      <c r="J722" s="113"/>
      <c r="K722" s="113"/>
      <c r="L722" s="113"/>
      <c r="M722" s="113"/>
      <c r="N722" s="113"/>
      <c r="O722" s="113"/>
      <c r="P722" s="27"/>
      <c r="Q722" s="113"/>
      <c r="R722" s="113"/>
      <c r="S722" s="113"/>
      <c r="T722" s="113"/>
      <c r="U722" s="113"/>
      <c r="V722" s="113"/>
      <c r="W722" s="113"/>
      <c r="X722" s="28"/>
      <c r="Y722" s="221"/>
      <c r="Z722" s="221"/>
      <c r="AA722" s="221"/>
      <c r="AB722" s="221"/>
      <c r="AC722" s="221"/>
      <c r="AD722" s="221"/>
      <c r="AE722" s="221"/>
      <c r="AF722" s="28"/>
      <c r="AG722" s="221"/>
      <c r="AH722" s="221"/>
      <c r="AI722" s="221"/>
      <c r="AJ722" s="221"/>
      <c r="AK722" s="221"/>
      <c r="AL722" s="221"/>
      <c r="AM722" s="221"/>
      <c r="AN722" s="28"/>
      <c r="AO722" s="141"/>
      <c r="AP722" s="141"/>
      <c r="AQ722" s="141"/>
      <c r="AR722" s="79" t="str">
        <f t="shared" si="52"/>
        <v/>
      </c>
      <c r="AS722" s="139"/>
      <c r="AT722" s="139"/>
      <c r="AU722" s="28"/>
      <c r="AV722" s="215"/>
      <c r="AW722" s="215"/>
      <c r="AX722" s="28"/>
      <c r="AY722" s="140"/>
      <c r="AZ722" s="28"/>
      <c r="BA722" s="140"/>
      <c r="BB722" s="140"/>
      <c r="BC722" s="140"/>
      <c r="BD722" s="140"/>
      <c r="BE722" s="140"/>
      <c r="BF722" s="140"/>
      <c r="BG722" s="140"/>
      <c r="BH722" s="140"/>
      <c r="BI722" s="140"/>
      <c r="BJ722" s="140"/>
      <c r="BK722" s="140"/>
      <c r="BL722" s="140"/>
      <c r="BM722" s="140"/>
      <c r="BN722" s="140"/>
      <c r="BO722" s="140"/>
      <c r="BP722" s="140"/>
      <c r="BQ722" s="140"/>
      <c r="BR722" s="140"/>
      <c r="BS722" s="140"/>
      <c r="BT722" s="140"/>
      <c r="BU722" s="140"/>
      <c r="BV722" s="140"/>
      <c r="BW722" s="140"/>
      <c r="BX722" s="140"/>
      <c r="BY722" s="140"/>
      <c r="BZ722" s="140"/>
      <c r="CA722" s="140"/>
      <c r="CB722" s="140"/>
      <c r="CC722" s="140"/>
      <c r="CD722" s="140"/>
      <c r="CE722" s="140"/>
      <c r="CF722" s="140"/>
      <c r="CG722" s="140"/>
      <c r="CH722" s="140"/>
      <c r="CI722" s="140"/>
      <c r="CJ722" s="140"/>
      <c r="CK722" s="140"/>
      <c r="CL722" s="140"/>
      <c r="CM722" s="140"/>
      <c r="CN722" s="140"/>
      <c r="CO722" s="140"/>
      <c r="CP722" s="140"/>
      <c r="CQ722" s="140"/>
      <c r="CR722" s="140"/>
      <c r="CS722" s="140"/>
      <c r="CT722" s="140"/>
      <c r="CU722" s="140"/>
      <c r="CV722" s="140"/>
      <c r="CW722" s="140"/>
      <c r="CX722" s="140"/>
      <c r="CY722" s="103">
        <f t="shared" si="54"/>
        <v>0</v>
      </c>
      <c r="CZ722" s="78"/>
    </row>
    <row r="723" spans="1:104" x14ac:dyDescent="0.2">
      <c r="A723" s="26"/>
      <c r="B723" s="123">
        <f t="shared" si="55"/>
        <v>714</v>
      </c>
      <c r="C723" s="107"/>
      <c r="D723" s="111"/>
      <c r="F723" s="108"/>
      <c r="G723" s="120"/>
      <c r="H723" s="101">
        <f t="shared" si="53"/>
        <v>0</v>
      </c>
      <c r="I723" s="113"/>
      <c r="J723" s="113"/>
      <c r="K723" s="113"/>
      <c r="L723" s="113"/>
      <c r="M723" s="113"/>
      <c r="N723" s="113"/>
      <c r="O723" s="113"/>
      <c r="P723" s="27"/>
      <c r="Q723" s="113"/>
      <c r="R723" s="113"/>
      <c r="S723" s="113"/>
      <c r="T723" s="113"/>
      <c r="U723" s="113"/>
      <c r="V723" s="113"/>
      <c r="W723" s="113"/>
      <c r="X723" s="28"/>
      <c r="Y723" s="221"/>
      <c r="Z723" s="221"/>
      <c r="AA723" s="221"/>
      <c r="AB723" s="221"/>
      <c r="AC723" s="221"/>
      <c r="AD723" s="221"/>
      <c r="AE723" s="221"/>
      <c r="AF723" s="28"/>
      <c r="AG723" s="221"/>
      <c r="AH723" s="221"/>
      <c r="AI723" s="221"/>
      <c r="AJ723" s="221"/>
      <c r="AK723" s="221"/>
      <c r="AL723" s="221"/>
      <c r="AM723" s="221"/>
      <c r="AN723" s="28"/>
      <c r="AO723" s="141"/>
      <c r="AP723" s="141"/>
      <c r="AQ723" s="141"/>
      <c r="AR723" s="79" t="str">
        <f t="shared" si="52"/>
        <v/>
      </c>
      <c r="AS723" s="139"/>
      <c r="AT723" s="139"/>
      <c r="AU723" s="28"/>
      <c r="AV723" s="215"/>
      <c r="AW723" s="215"/>
      <c r="AX723" s="28"/>
      <c r="AY723" s="140"/>
      <c r="AZ723" s="28"/>
      <c r="BA723" s="140"/>
      <c r="BB723" s="140"/>
      <c r="BC723" s="140"/>
      <c r="BD723" s="140"/>
      <c r="BE723" s="140"/>
      <c r="BF723" s="140"/>
      <c r="BG723" s="140"/>
      <c r="BH723" s="140"/>
      <c r="BI723" s="140"/>
      <c r="BJ723" s="140"/>
      <c r="BK723" s="140"/>
      <c r="BL723" s="140"/>
      <c r="BM723" s="140"/>
      <c r="BN723" s="140"/>
      <c r="BO723" s="140"/>
      <c r="BP723" s="140"/>
      <c r="BQ723" s="140"/>
      <c r="BR723" s="140"/>
      <c r="BS723" s="140"/>
      <c r="BT723" s="140"/>
      <c r="BU723" s="140"/>
      <c r="BV723" s="140"/>
      <c r="BW723" s="140"/>
      <c r="BX723" s="140"/>
      <c r="BY723" s="140"/>
      <c r="BZ723" s="140"/>
      <c r="CA723" s="140"/>
      <c r="CB723" s="140"/>
      <c r="CC723" s="140"/>
      <c r="CD723" s="140"/>
      <c r="CE723" s="140"/>
      <c r="CF723" s="140"/>
      <c r="CG723" s="140"/>
      <c r="CH723" s="140"/>
      <c r="CI723" s="140"/>
      <c r="CJ723" s="140"/>
      <c r="CK723" s="140"/>
      <c r="CL723" s="140"/>
      <c r="CM723" s="140"/>
      <c r="CN723" s="140"/>
      <c r="CO723" s="140"/>
      <c r="CP723" s="140"/>
      <c r="CQ723" s="140"/>
      <c r="CR723" s="140"/>
      <c r="CS723" s="140"/>
      <c r="CT723" s="140"/>
      <c r="CU723" s="140"/>
      <c r="CV723" s="140"/>
      <c r="CW723" s="140"/>
      <c r="CX723" s="140"/>
      <c r="CY723" s="103">
        <f t="shared" si="54"/>
        <v>0</v>
      </c>
      <c r="CZ723" s="78"/>
    </row>
    <row r="724" spans="1:104" x14ac:dyDescent="0.2">
      <c r="A724" s="26"/>
      <c r="B724" s="123">
        <f t="shared" si="55"/>
        <v>715</v>
      </c>
      <c r="C724" s="107"/>
      <c r="D724" s="111"/>
      <c r="F724" s="108"/>
      <c r="G724" s="120"/>
      <c r="H724" s="101">
        <f t="shared" si="53"/>
        <v>0</v>
      </c>
      <c r="I724" s="113"/>
      <c r="J724" s="113"/>
      <c r="K724" s="113"/>
      <c r="L724" s="113"/>
      <c r="M724" s="113"/>
      <c r="N724" s="113"/>
      <c r="O724" s="113"/>
      <c r="P724" s="27"/>
      <c r="Q724" s="113"/>
      <c r="R724" s="113"/>
      <c r="S724" s="113"/>
      <c r="T724" s="113"/>
      <c r="U724" s="113"/>
      <c r="V724" s="113"/>
      <c r="W724" s="113"/>
      <c r="X724" s="28"/>
      <c r="Y724" s="221"/>
      <c r="Z724" s="221"/>
      <c r="AA724" s="221"/>
      <c r="AB724" s="221"/>
      <c r="AC724" s="221"/>
      <c r="AD724" s="221"/>
      <c r="AE724" s="221"/>
      <c r="AF724" s="28"/>
      <c r="AG724" s="221"/>
      <c r="AH724" s="221"/>
      <c r="AI724" s="221"/>
      <c r="AJ724" s="221"/>
      <c r="AK724" s="221"/>
      <c r="AL724" s="221"/>
      <c r="AM724" s="221"/>
      <c r="AN724" s="28"/>
      <c r="AO724" s="141"/>
      <c r="AP724" s="141"/>
      <c r="AQ724" s="141"/>
      <c r="AR724" s="79" t="str">
        <f t="shared" si="52"/>
        <v/>
      </c>
      <c r="AS724" s="139"/>
      <c r="AT724" s="139"/>
      <c r="AU724" s="28"/>
      <c r="AV724" s="215"/>
      <c r="AW724" s="215"/>
      <c r="AX724" s="28"/>
      <c r="AY724" s="140"/>
      <c r="AZ724" s="28"/>
      <c r="BA724" s="140"/>
      <c r="BB724" s="140"/>
      <c r="BC724" s="140"/>
      <c r="BD724" s="140"/>
      <c r="BE724" s="140"/>
      <c r="BF724" s="140"/>
      <c r="BG724" s="140"/>
      <c r="BH724" s="140"/>
      <c r="BI724" s="140"/>
      <c r="BJ724" s="140"/>
      <c r="BK724" s="140"/>
      <c r="BL724" s="140"/>
      <c r="BM724" s="140"/>
      <c r="BN724" s="140"/>
      <c r="BO724" s="140"/>
      <c r="BP724" s="140"/>
      <c r="BQ724" s="140"/>
      <c r="BR724" s="140"/>
      <c r="BS724" s="140"/>
      <c r="BT724" s="140"/>
      <c r="BU724" s="140"/>
      <c r="BV724" s="140"/>
      <c r="BW724" s="140"/>
      <c r="BX724" s="140"/>
      <c r="BY724" s="140"/>
      <c r="BZ724" s="140"/>
      <c r="CA724" s="140"/>
      <c r="CB724" s="140"/>
      <c r="CC724" s="140"/>
      <c r="CD724" s="140"/>
      <c r="CE724" s="140"/>
      <c r="CF724" s="140"/>
      <c r="CG724" s="140"/>
      <c r="CH724" s="140"/>
      <c r="CI724" s="140"/>
      <c r="CJ724" s="140"/>
      <c r="CK724" s="140"/>
      <c r="CL724" s="140"/>
      <c r="CM724" s="140"/>
      <c r="CN724" s="140"/>
      <c r="CO724" s="140"/>
      <c r="CP724" s="140"/>
      <c r="CQ724" s="140"/>
      <c r="CR724" s="140"/>
      <c r="CS724" s="140"/>
      <c r="CT724" s="140"/>
      <c r="CU724" s="140"/>
      <c r="CV724" s="140"/>
      <c r="CW724" s="140"/>
      <c r="CX724" s="140"/>
      <c r="CY724" s="103">
        <f t="shared" si="54"/>
        <v>0</v>
      </c>
      <c r="CZ724" s="78"/>
    </row>
    <row r="725" spans="1:104" x14ac:dyDescent="0.2">
      <c r="A725" s="26"/>
      <c r="B725" s="123">
        <f t="shared" si="55"/>
        <v>716</v>
      </c>
      <c r="C725" s="107"/>
      <c r="D725" s="111"/>
      <c r="F725" s="108"/>
      <c r="G725" s="120"/>
      <c r="H725" s="101">
        <f t="shared" si="53"/>
        <v>0</v>
      </c>
      <c r="I725" s="113"/>
      <c r="J725" s="113"/>
      <c r="K725" s="113"/>
      <c r="L725" s="113"/>
      <c r="M725" s="113"/>
      <c r="N725" s="113"/>
      <c r="O725" s="113"/>
      <c r="P725" s="27"/>
      <c r="Q725" s="113"/>
      <c r="R725" s="113"/>
      <c r="S725" s="113"/>
      <c r="T725" s="113"/>
      <c r="U725" s="113"/>
      <c r="V725" s="113"/>
      <c r="W725" s="113"/>
      <c r="X725" s="28"/>
      <c r="Y725" s="221"/>
      <c r="Z725" s="221"/>
      <c r="AA725" s="221"/>
      <c r="AB725" s="221"/>
      <c r="AC725" s="221"/>
      <c r="AD725" s="221"/>
      <c r="AE725" s="221"/>
      <c r="AF725" s="28"/>
      <c r="AG725" s="221"/>
      <c r="AH725" s="221"/>
      <c r="AI725" s="221"/>
      <c r="AJ725" s="221"/>
      <c r="AK725" s="221"/>
      <c r="AL725" s="221"/>
      <c r="AM725" s="221"/>
      <c r="AN725" s="28"/>
      <c r="AO725" s="141"/>
      <c r="AP725" s="141"/>
      <c r="AQ725" s="141"/>
      <c r="AR725" s="79" t="str">
        <f t="shared" si="52"/>
        <v/>
      </c>
      <c r="AS725" s="139"/>
      <c r="AT725" s="139"/>
      <c r="AU725" s="28"/>
      <c r="AV725" s="215"/>
      <c r="AW725" s="215"/>
      <c r="AX725" s="28"/>
      <c r="AY725" s="140"/>
      <c r="AZ725" s="28"/>
      <c r="BA725" s="140"/>
      <c r="BB725" s="140"/>
      <c r="BC725" s="140"/>
      <c r="BD725" s="140"/>
      <c r="BE725" s="140"/>
      <c r="BF725" s="140"/>
      <c r="BG725" s="140"/>
      <c r="BH725" s="140"/>
      <c r="BI725" s="140"/>
      <c r="BJ725" s="140"/>
      <c r="BK725" s="140"/>
      <c r="BL725" s="140"/>
      <c r="BM725" s="140"/>
      <c r="BN725" s="140"/>
      <c r="BO725" s="140"/>
      <c r="BP725" s="140"/>
      <c r="BQ725" s="140"/>
      <c r="BR725" s="140"/>
      <c r="BS725" s="140"/>
      <c r="BT725" s="140"/>
      <c r="BU725" s="140"/>
      <c r="BV725" s="140"/>
      <c r="BW725" s="140"/>
      <c r="BX725" s="140"/>
      <c r="BY725" s="140"/>
      <c r="BZ725" s="140"/>
      <c r="CA725" s="140"/>
      <c r="CB725" s="140"/>
      <c r="CC725" s="140"/>
      <c r="CD725" s="140"/>
      <c r="CE725" s="140"/>
      <c r="CF725" s="140"/>
      <c r="CG725" s="140"/>
      <c r="CH725" s="140"/>
      <c r="CI725" s="140"/>
      <c r="CJ725" s="140"/>
      <c r="CK725" s="140"/>
      <c r="CL725" s="140"/>
      <c r="CM725" s="140"/>
      <c r="CN725" s="140"/>
      <c r="CO725" s="140"/>
      <c r="CP725" s="140"/>
      <c r="CQ725" s="140"/>
      <c r="CR725" s="140"/>
      <c r="CS725" s="140"/>
      <c r="CT725" s="140"/>
      <c r="CU725" s="140"/>
      <c r="CV725" s="140"/>
      <c r="CW725" s="140"/>
      <c r="CX725" s="140"/>
      <c r="CY725" s="103">
        <f t="shared" si="54"/>
        <v>0</v>
      </c>
      <c r="CZ725" s="78"/>
    </row>
    <row r="726" spans="1:104" x14ac:dyDescent="0.2">
      <c r="A726" s="26"/>
      <c r="B726" s="123">
        <f t="shared" si="55"/>
        <v>717</v>
      </c>
      <c r="C726" s="107"/>
      <c r="D726" s="111"/>
      <c r="F726" s="108"/>
      <c r="G726" s="120"/>
      <c r="H726" s="101">
        <f t="shared" si="53"/>
        <v>0</v>
      </c>
      <c r="I726" s="113"/>
      <c r="J726" s="113"/>
      <c r="K726" s="113"/>
      <c r="L726" s="113"/>
      <c r="M726" s="113"/>
      <c r="N726" s="113"/>
      <c r="O726" s="113"/>
      <c r="P726" s="27"/>
      <c r="Q726" s="113"/>
      <c r="R726" s="113"/>
      <c r="S726" s="113"/>
      <c r="T726" s="113"/>
      <c r="U726" s="113"/>
      <c r="V726" s="113"/>
      <c r="W726" s="113"/>
      <c r="X726" s="28"/>
      <c r="Y726" s="221"/>
      <c r="Z726" s="221"/>
      <c r="AA726" s="221"/>
      <c r="AB726" s="221"/>
      <c r="AC726" s="221"/>
      <c r="AD726" s="221"/>
      <c r="AE726" s="221"/>
      <c r="AF726" s="28"/>
      <c r="AG726" s="221"/>
      <c r="AH726" s="221"/>
      <c r="AI726" s="221"/>
      <c r="AJ726" s="221"/>
      <c r="AK726" s="221"/>
      <c r="AL726" s="221"/>
      <c r="AM726" s="221"/>
      <c r="AN726" s="28"/>
      <c r="AO726" s="141"/>
      <c r="AP726" s="141"/>
      <c r="AQ726" s="141"/>
      <c r="AR726" s="79" t="str">
        <f t="shared" si="52"/>
        <v/>
      </c>
      <c r="AS726" s="139"/>
      <c r="AT726" s="139"/>
      <c r="AU726" s="28"/>
      <c r="AV726" s="215"/>
      <c r="AW726" s="215"/>
      <c r="AX726" s="28"/>
      <c r="AY726" s="140"/>
      <c r="AZ726" s="28"/>
      <c r="BA726" s="140"/>
      <c r="BB726" s="140"/>
      <c r="BC726" s="140"/>
      <c r="BD726" s="140"/>
      <c r="BE726" s="140"/>
      <c r="BF726" s="140"/>
      <c r="BG726" s="140"/>
      <c r="BH726" s="140"/>
      <c r="BI726" s="140"/>
      <c r="BJ726" s="140"/>
      <c r="BK726" s="140"/>
      <c r="BL726" s="140"/>
      <c r="BM726" s="140"/>
      <c r="BN726" s="140"/>
      <c r="BO726" s="140"/>
      <c r="BP726" s="140"/>
      <c r="BQ726" s="140"/>
      <c r="BR726" s="140"/>
      <c r="BS726" s="140"/>
      <c r="BT726" s="140"/>
      <c r="BU726" s="140"/>
      <c r="BV726" s="140"/>
      <c r="BW726" s="140"/>
      <c r="BX726" s="140"/>
      <c r="BY726" s="140"/>
      <c r="BZ726" s="140"/>
      <c r="CA726" s="140"/>
      <c r="CB726" s="140"/>
      <c r="CC726" s="140"/>
      <c r="CD726" s="140"/>
      <c r="CE726" s="140"/>
      <c r="CF726" s="140"/>
      <c r="CG726" s="140"/>
      <c r="CH726" s="140"/>
      <c r="CI726" s="140"/>
      <c r="CJ726" s="140"/>
      <c r="CK726" s="140"/>
      <c r="CL726" s="140"/>
      <c r="CM726" s="140"/>
      <c r="CN726" s="140"/>
      <c r="CO726" s="140"/>
      <c r="CP726" s="140"/>
      <c r="CQ726" s="140"/>
      <c r="CR726" s="140"/>
      <c r="CS726" s="140"/>
      <c r="CT726" s="140"/>
      <c r="CU726" s="140"/>
      <c r="CV726" s="140"/>
      <c r="CW726" s="140"/>
      <c r="CX726" s="140"/>
      <c r="CY726" s="103">
        <f t="shared" si="54"/>
        <v>0</v>
      </c>
      <c r="CZ726" s="78"/>
    </row>
    <row r="727" spans="1:104" x14ac:dyDescent="0.2">
      <c r="A727" s="26"/>
      <c r="B727" s="123">
        <f t="shared" si="55"/>
        <v>718</v>
      </c>
      <c r="C727" s="107"/>
      <c r="D727" s="111"/>
      <c r="F727" s="108"/>
      <c r="G727" s="120"/>
      <c r="H727" s="101">
        <f t="shared" si="53"/>
        <v>0</v>
      </c>
      <c r="I727" s="113"/>
      <c r="J727" s="113"/>
      <c r="K727" s="113"/>
      <c r="L727" s="113"/>
      <c r="M727" s="113"/>
      <c r="N727" s="113"/>
      <c r="O727" s="113"/>
      <c r="P727" s="27"/>
      <c r="Q727" s="113"/>
      <c r="R727" s="113"/>
      <c r="S727" s="113"/>
      <c r="T727" s="113"/>
      <c r="U727" s="113"/>
      <c r="V727" s="113"/>
      <c r="W727" s="113"/>
      <c r="X727" s="28"/>
      <c r="Y727" s="221"/>
      <c r="Z727" s="221"/>
      <c r="AA727" s="221"/>
      <c r="AB727" s="221"/>
      <c r="AC727" s="221"/>
      <c r="AD727" s="221"/>
      <c r="AE727" s="221"/>
      <c r="AF727" s="28"/>
      <c r="AG727" s="221"/>
      <c r="AH727" s="221"/>
      <c r="AI727" s="221"/>
      <c r="AJ727" s="221"/>
      <c r="AK727" s="221"/>
      <c r="AL727" s="221"/>
      <c r="AM727" s="221"/>
      <c r="AN727" s="28"/>
      <c r="AO727" s="141"/>
      <c r="AP727" s="141"/>
      <c r="AQ727" s="141"/>
      <c r="AR727" s="79" t="str">
        <f t="shared" si="52"/>
        <v/>
      </c>
      <c r="AS727" s="139"/>
      <c r="AT727" s="139"/>
      <c r="AU727" s="28"/>
      <c r="AV727" s="215"/>
      <c r="AW727" s="215"/>
      <c r="AX727" s="28"/>
      <c r="AY727" s="140"/>
      <c r="AZ727" s="28"/>
      <c r="BA727" s="140"/>
      <c r="BB727" s="140"/>
      <c r="BC727" s="140"/>
      <c r="BD727" s="140"/>
      <c r="BE727" s="140"/>
      <c r="BF727" s="140"/>
      <c r="BG727" s="140"/>
      <c r="BH727" s="140"/>
      <c r="BI727" s="140"/>
      <c r="BJ727" s="140"/>
      <c r="BK727" s="140"/>
      <c r="BL727" s="140"/>
      <c r="BM727" s="140"/>
      <c r="BN727" s="140"/>
      <c r="BO727" s="140"/>
      <c r="BP727" s="140"/>
      <c r="BQ727" s="140"/>
      <c r="BR727" s="140"/>
      <c r="BS727" s="140"/>
      <c r="BT727" s="140"/>
      <c r="BU727" s="140"/>
      <c r="BV727" s="140"/>
      <c r="BW727" s="140"/>
      <c r="BX727" s="140"/>
      <c r="BY727" s="140"/>
      <c r="BZ727" s="140"/>
      <c r="CA727" s="140"/>
      <c r="CB727" s="140"/>
      <c r="CC727" s="140"/>
      <c r="CD727" s="140"/>
      <c r="CE727" s="140"/>
      <c r="CF727" s="140"/>
      <c r="CG727" s="140"/>
      <c r="CH727" s="140"/>
      <c r="CI727" s="140"/>
      <c r="CJ727" s="140"/>
      <c r="CK727" s="140"/>
      <c r="CL727" s="140"/>
      <c r="CM727" s="140"/>
      <c r="CN727" s="140"/>
      <c r="CO727" s="140"/>
      <c r="CP727" s="140"/>
      <c r="CQ727" s="140"/>
      <c r="CR727" s="140"/>
      <c r="CS727" s="140"/>
      <c r="CT727" s="140"/>
      <c r="CU727" s="140"/>
      <c r="CV727" s="140"/>
      <c r="CW727" s="140"/>
      <c r="CX727" s="140"/>
      <c r="CY727" s="103">
        <f t="shared" si="54"/>
        <v>0</v>
      </c>
      <c r="CZ727" s="78"/>
    </row>
    <row r="728" spans="1:104" x14ac:dyDescent="0.2">
      <c r="A728" s="26"/>
      <c r="B728" s="123">
        <f t="shared" si="55"/>
        <v>719</v>
      </c>
      <c r="C728" s="107"/>
      <c r="D728" s="111"/>
      <c r="F728" s="108"/>
      <c r="G728" s="120"/>
      <c r="H728" s="101">
        <f t="shared" si="53"/>
        <v>0</v>
      </c>
      <c r="I728" s="113"/>
      <c r="J728" s="113"/>
      <c r="K728" s="113"/>
      <c r="L728" s="113"/>
      <c r="M728" s="113"/>
      <c r="N728" s="113"/>
      <c r="O728" s="113"/>
      <c r="P728" s="27"/>
      <c r="Q728" s="113"/>
      <c r="R728" s="113"/>
      <c r="S728" s="113"/>
      <c r="T728" s="113"/>
      <c r="U728" s="113"/>
      <c r="V728" s="113"/>
      <c r="W728" s="113"/>
      <c r="X728" s="28"/>
      <c r="Y728" s="221"/>
      <c r="Z728" s="221"/>
      <c r="AA728" s="221"/>
      <c r="AB728" s="221"/>
      <c r="AC728" s="221"/>
      <c r="AD728" s="221"/>
      <c r="AE728" s="221"/>
      <c r="AF728" s="28"/>
      <c r="AG728" s="221"/>
      <c r="AH728" s="221"/>
      <c r="AI728" s="221"/>
      <c r="AJ728" s="221"/>
      <c r="AK728" s="221"/>
      <c r="AL728" s="221"/>
      <c r="AM728" s="221"/>
      <c r="AN728" s="28"/>
      <c r="AO728" s="141"/>
      <c r="AP728" s="141"/>
      <c r="AQ728" s="141"/>
      <c r="AR728" s="79" t="str">
        <f t="shared" si="52"/>
        <v/>
      </c>
      <c r="AS728" s="139"/>
      <c r="AT728" s="139"/>
      <c r="AU728" s="28"/>
      <c r="AV728" s="215"/>
      <c r="AW728" s="215"/>
      <c r="AX728" s="28"/>
      <c r="AY728" s="140"/>
      <c r="AZ728" s="28"/>
      <c r="BA728" s="140"/>
      <c r="BB728" s="140"/>
      <c r="BC728" s="140"/>
      <c r="BD728" s="140"/>
      <c r="BE728" s="140"/>
      <c r="BF728" s="140"/>
      <c r="BG728" s="140"/>
      <c r="BH728" s="140"/>
      <c r="BI728" s="140"/>
      <c r="BJ728" s="140"/>
      <c r="BK728" s="140"/>
      <c r="BL728" s="140"/>
      <c r="BM728" s="140"/>
      <c r="BN728" s="140"/>
      <c r="BO728" s="140"/>
      <c r="BP728" s="140"/>
      <c r="BQ728" s="140"/>
      <c r="BR728" s="140"/>
      <c r="BS728" s="140"/>
      <c r="BT728" s="140"/>
      <c r="BU728" s="140"/>
      <c r="BV728" s="140"/>
      <c r="BW728" s="140"/>
      <c r="BX728" s="140"/>
      <c r="BY728" s="140"/>
      <c r="BZ728" s="140"/>
      <c r="CA728" s="140"/>
      <c r="CB728" s="140"/>
      <c r="CC728" s="140"/>
      <c r="CD728" s="140"/>
      <c r="CE728" s="140"/>
      <c r="CF728" s="140"/>
      <c r="CG728" s="140"/>
      <c r="CH728" s="140"/>
      <c r="CI728" s="140"/>
      <c r="CJ728" s="140"/>
      <c r="CK728" s="140"/>
      <c r="CL728" s="140"/>
      <c r="CM728" s="140"/>
      <c r="CN728" s="140"/>
      <c r="CO728" s="140"/>
      <c r="CP728" s="140"/>
      <c r="CQ728" s="140"/>
      <c r="CR728" s="140"/>
      <c r="CS728" s="140"/>
      <c r="CT728" s="140"/>
      <c r="CU728" s="140"/>
      <c r="CV728" s="140"/>
      <c r="CW728" s="140"/>
      <c r="CX728" s="140"/>
      <c r="CY728" s="103">
        <f t="shared" si="54"/>
        <v>0</v>
      </c>
      <c r="CZ728" s="78"/>
    </row>
    <row r="729" spans="1:104" x14ac:dyDescent="0.2">
      <c r="A729" s="26"/>
      <c r="B729" s="123">
        <f t="shared" si="55"/>
        <v>720</v>
      </c>
      <c r="C729" s="107"/>
      <c r="D729" s="111"/>
      <c r="F729" s="108"/>
      <c r="G729" s="120"/>
      <c r="H729" s="101">
        <f t="shared" si="53"/>
        <v>0</v>
      </c>
      <c r="I729" s="113"/>
      <c r="J729" s="113"/>
      <c r="K729" s="113"/>
      <c r="L729" s="113"/>
      <c r="M729" s="113"/>
      <c r="N729" s="113"/>
      <c r="O729" s="113"/>
      <c r="P729" s="27"/>
      <c r="Q729" s="113"/>
      <c r="R729" s="113"/>
      <c r="S729" s="113"/>
      <c r="T729" s="113"/>
      <c r="U729" s="113"/>
      <c r="V729" s="113"/>
      <c r="W729" s="113"/>
      <c r="X729" s="28"/>
      <c r="Y729" s="221"/>
      <c r="Z729" s="221"/>
      <c r="AA729" s="221"/>
      <c r="AB729" s="221"/>
      <c r="AC729" s="221"/>
      <c r="AD729" s="221"/>
      <c r="AE729" s="221"/>
      <c r="AF729" s="28"/>
      <c r="AG729" s="221"/>
      <c r="AH729" s="221"/>
      <c r="AI729" s="221"/>
      <c r="AJ729" s="221"/>
      <c r="AK729" s="221"/>
      <c r="AL729" s="221"/>
      <c r="AM729" s="221"/>
      <c r="AN729" s="28"/>
      <c r="AO729" s="141"/>
      <c r="AP729" s="141"/>
      <c r="AQ729" s="141"/>
      <c r="AR729" s="79" t="str">
        <f t="shared" si="52"/>
        <v/>
      </c>
      <c r="AS729" s="139"/>
      <c r="AT729" s="139"/>
      <c r="AU729" s="28"/>
      <c r="AV729" s="215"/>
      <c r="AW729" s="215"/>
      <c r="AX729" s="28"/>
      <c r="AY729" s="140"/>
      <c r="AZ729" s="28"/>
      <c r="BA729" s="140"/>
      <c r="BB729" s="140"/>
      <c r="BC729" s="140"/>
      <c r="BD729" s="140"/>
      <c r="BE729" s="140"/>
      <c r="BF729" s="140"/>
      <c r="BG729" s="140"/>
      <c r="BH729" s="140"/>
      <c r="BI729" s="140"/>
      <c r="BJ729" s="140"/>
      <c r="BK729" s="140"/>
      <c r="BL729" s="140"/>
      <c r="BM729" s="140"/>
      <c r="BN729" s="140"/>
      <c r="BO729" s="140"/>
      <c r="BP729" s="140"/>
      <c r="BQ729" s="140"/>
      <c r="BR729" s="140"/>
      <c r="BS729" s="140"/>
      <c r="BT729" s="140"/>
      <c r="BU729" s="140"/>
      <c r="BV729" s="140"/>
      <c r="BW729" s="140"/>
      <c r="BX729" s="140"/>
      <c r="BY729" s="140"/>
      <c r="BZ729" s="140"/>
      <c r="CA729" s="140"/>
      <c r="CB729" s="140"/>
      <c r="CC729" s="140"/>
      <c r="CD729" s="140"/>
      <c r="CE729" s="140"/>
      <c r="CF729" s="140"/>
      <c r="CG729" s="140"/>
      <c r="CH729" s="140"/>
      <c r="CI729" s="140"/>
      <c r="CJ729" s="140"/>
      <c r="CK729" s="140"/>
      <c r="CL729" s="140"/>
      <c r="CM729" s="140"/>
      <c r="CN729" s="140"/>
      <c r="CO729" s="140"/>
      <c r="CP729" s="140"/>
      <c r="CQ729" s="140"/>
      <c r="CR729" s="140"/>
      <c r="CS729" s="140"/>
      <c r="CT729" s="140"/>
      <c r="CU729" s="140"/>
      <c r="CV729" s="140"/>
      <c r="CW729" s="140"/>
      <c r="CX729" s="140"/>
      <c r="CY729" s="103">
        <f t="shared" si="54"/>
        <v>0</v>
      </c>
      <c r="CZ729" s="78"/>
    </row>
    <row r="730" spans="1:104" x14ac:dyDescent="0.2">
      <c r="A730" s="26"/>
      <c r="B730" s="123">
        <f t="shared" si="55"/>
        <v>721</v>
      </c>
      <c r="C730" s="107"/>
      <c r="D730" s="111"/>
      <c r="F730" s="108"/>
      <c r="G730" s="120"/>
      <c r="H730" s="101">
        <f t="shared" si="53"/>
        <v>0</v>
      </c>
      <c r="I730" s="113"/>
      <c r="J730" s="113"/>
      <c r="K730" s="113"/>
      <c r="L730" s="113"/>
      <c r="M730" s="113"/>
      <c r="N730" s="113"/>
      <c r="O730" s="113"/>
      <c r="P730" s="27"/>
      <c r="Q730" s="113"/>
      <c r="R730" s="113"/>
      <c r="S730" s="113"/>
      <c r="T730" s="113"/>
      <c r="U730" s="113"/>
      <c r="V730" s="113"/>
      <c r="W730" s="113"/>
      <c r="X730" s="28"/>
      <c r="Y730" s="221"/>
      <c r="Z730" s="221"/>
      <c r="AA730" s="221"/>
      <c r="AB730" s="221"/>
      <c r="AC730" s="221"/>
      <c r="AD730" s="221"/>
      <c r="AE730" s="221"/>
      <c r="AF730" s="28"/>
      <c r="AG730" s="221"/>
      <c r="AH730" s="221"/>
      <c r="AI730" s="221"/>
      <c r="AJ730" s="221"/>
      <c r="AK730" s="221"/>
      <c r="AL730" s="221"/>
      <c r="AM730" s="221"/>
      <c r="AN730" s="28"/>
      <c r="AO730" s="141"/>
      <c r="AP730" s="141"/>
      <c r="AQ730" s="141"/>
      <c r="AR730" s="79" t="str">
        <f t="shared" si="52"/>
        <v/>
      </c>
      <c r="AS730" s="139"/>
      <c r="AT730" s="139"/>
      <c r="AU730" s="28"/>
      <c r="AV730" s="215"/>
      <c r="AW730" s="215"/>
      <c r="AX730" s="28"/>
      <c r="AY730" s="140"/>
      <c r="AZ730" s="28"/>
      <c r="BA730" s="140"/>
      <c r="BB730" s="140"/>
      <c r="BC730" s="140"/>
      <c r="BD730" s="140"/>
      <c r="BE730" s="140"/>
      <c r="BF730" s="140"/>
      <c r="BG730" s="140"/>
      <c r="BH730" s="140"/>
      <c r="BI730" s="140"/>
      <c r="BJ730" s="140"/>
      <c r="BK730" s="140"/>
      <c r="BL730" s="140"/>
      <c r="BM730" s="140"/>
      <c r="BN730" s="140"/>
      <c r="BO730" s="140"/>
      <c r="BP730" s="140"/>
      <c r="BQ730" s="140"/>
      <c r="BR730" s="140"/>
      <c r="BS730" s="140"/>
      <c r="BT730" s="140"/>
      <c r="BU730" s="140"/>
      <c r="BV730" s="140"/>
      <c r="BW730" s="140"/>
      <c r="BX730" s="140"/>
      <c r="BY730" s="140"/>
      <c r="BZ730" s="140"/>
      <c r="CA730" s="140"/>
      <c r="CB730" s="140"/>
      <c r="CC730" s="140"/>
      <c r="CD730" s="140"/>
      <c r="CE730" s="140"/>
      <c r="CF730" s="140"/>
      <c r="CG730" s="140"/>
      <c r="CH730" s="140"/>
      <c r="CI730" s="140"/>
      <c r="CJ730" s="140"/>
      <c r="CK730" s="140"/>
      <c r="CL730" s="140"/>
      <c r="CM730" s="140"/>
      <c r="CN730" s="140"/>
      <c r="CO730" s="140"/>
      <c r="CP730" s="140"/>
      <c r="CQ730" s="140"/>
      <c r="CR730" s="140"/>
      <c r="CS730" s="140"/>
      <c r="CT730" s="140"/>
      <c r="CU730" s="140"/>
      <c r="CV730" s="140"/>
      <c r="CW730" s="140"/>
      <c r="CX730" s="140"/>
      <c r="CY730" s="103">
        <f t="shared" si="54"/>
        <v>0</v>
      </c>
      <c r="CZ730" s="78"/>
    </row>
    <row r="731" spans="1:104" x14ac:dyDescent="0.2">
      <c r="A731" s="26"/>
      <c r="B731" s="123">
        <f t="shared" si="55"/>
        <v>722</v>
      </c>
      <c r="C731" s="107"/>
      <c r="D731" s="111"/>
      <c r="F731" s="108"/>
      <c r="G731" s="120"/>
      <c r="H731" s="101">
        <f t="shared" si="53"/>
        <v>0</v>
      </c>
      <c r="I731" s="113"/>
      <c r="J731" s="113"/>
      <c r="K731" s="113"/>
      <c r="L731" s="113"/>
      <c r="M731" s="113"/>
      <c r="N731" s="113"/>
      <c r="O731" s="113"/>
      <c r="P731" s="27"/>
      <c r="Q731" s="113"/>
      <c r="R731" s="113"/>
      <c r="S731" s="113"/>
      <c r="T731" s="113"/>
      <c r="U731" s="113"/>
      <c r="V731" s="113"/>
      <c r="W731" s="113"/>
      <c r="X731" s="28"/>
      <c r="Y731" s="221"/>
      <c r="Z731" s="221"/>
      <c r="AA731" s="221"/>
      <c r="AB731" s="221"/>
      <c r="AC731" s="221"/>
      <c r="AD731" s="221"/>
      <c r="AE731" s="221"/>
      <c r="AF731" s="28"/>
      <c r="AG731" s="221"/>
      <c r="AH731" s="221"/>
      <c r="AI731" s="221"/>
      <c r="AJ731" s="221"/>
      <c r="AK731" s="221"/>
      <c r="AL731" s="221"/>
      <c r="AM731" s="221"/>
      <c r="AN731" s="28"/>
      <c r="AO731" s="141"/>
      <c r="AP731" s="141"/>
      <c r="AQ731" s="141"/>
      <c r="AR731" s="79" t="str">
        <f t="shared" si="52"/>
        <v/>
      </c>
      <c r="AS731" s="139"/>
      <c r="AT731" s="139"/>
      <c r="AU731" s="28"/>
      <c r="AV731" s="215"/>
      <c r="AW731" s="215"/>
      <c r="AX731" s="28"/>
      <c r="AY731" s="140"/>
      <c r="AZ731" s="28"/>
      <c r="BA731" s="140"/>
      <c r="BB731" s="140"/>
      <c r="BC731" s="140"/>
      <c r="BD731" s="140"/>
      <c r="BE731" s="140"/>
      <c r="BF731" s="140"/>
      <c r="BG731" s="140"/>
      <c r="BH731" s="140"/>
      <c r="BI731" s="140"/>
      <c r="BJ731" s="140"/>
      <c r="BK731" s="140"/>
      <c r="BL731" s="140"/>
      <c r="BM731" s="140"/>
      <c r="BN731" s="140"/>
      <c r="BO731" s="140"/>
      <c r="BP731" s="140"/>
      <c r="BQ731" s="140"/>
      <c r="BR731" s="140"/>
      <c r="BS731" s="140"/>
      <c r="BT731" s="140"/>
      <c r="BU731" s="140"/>
      <c r="BV731" s="140"/>
      <c r="BW731" s="140"/>
      <c r="BX731" s="140"/>
      <c r="BY731" s="140"/>
      <c r="BZ731" s="140"/>
      <c r="CA731" s="140"/>
      <c r="CB731" s="140"/>
      <c r="CC731" s="140"/>
      <c r="CD731" s="140"/>
      <c r="CE731" s="140"/>
      <c r="CF731" s="140"/>
      <c r="CG731" s="140"/>
      <c r="CH731" s="140"/>
      <c r="CI731" s="140"/>
      <c r="CJ731" s="140"/>
      <c r="CK731" s="140"/>
      <c r="CL731" s="140"/>
      <c r="CM731" s="140"/>
      <c r="CN731" s="140"/>
      <c r="CO731" s="140"/>
      <c r="CP731" s="140"/>
      <c r="CQ731" s="140"/>
      <c r="CR731" s="140"/>
      <c r="CS731" s="140"/>
      <c r="CT731" s="140"/>
      <c r="CU731" s="140"/>
      <c r="CV731" s="140"/>
      <c r="CW731" s="140"/>
      <c r="CX731" s="140"/>
      <c r="CY731" s="103">
        <f t="shared" si="54"/>
        <v>0</v>
      </c>
      <c r="CZ731" s="78"/>
    </row>
    <row r="732" spans="1:104" x14ac:dyDescent="0.2">
      <c r="A732" s="26"/>
      <c r="B732" s="123">
        <f t="shared" si="55"/>
        <v>723</v>
      </c>
      <c r="C732" s="107"/>
      <c r="D732" s="111"/>
      <c r="F732" s="108"/>
      <c r="G732" s="120"/>
      <c r="H732" s="101">
        <f t="shared" si="53"/>
        <v>0</v>
      </c>
      <c r="I732" s="113"/>
      <c r="J732" s="113"/>
      <c r="K732" s="113"/>
      <c r="L732" s="113"/>
      <c r="M732" s="113"/>
      <c r="N732" s="113"/>
      <c r="O732" s="113"/>
      <c r="P732" s="27"/>
      <c r="Q732" s="113"/>
      <c r="R732" s="113"/>
      <c r="S732" s="113"/>
      <c r="T732" s="113"/>
      <c r="U732" s="113"/>
      <c r="V732" s="113"/>
      <c r="W732" s="113"/>
      <c r="X732" s="28"/>
      <c r="Y732" s="221"/>
      <c r="Z732" s="221"/>
      <c r="AA732" s="221"/>
      <c r="AB732" s="221"/>
      <c r="AC732" s="221"/>
      <c r="AD732" s="221"/>
      <c r="AE732" s="221"/>
      <c r="AF732" s="28"/>
      <c r="AG732" s="221"/>
      <c r="AH732" s="221"/>
      <c r="AI732" s="221"/>
      <c r="AJ732" s="221"/>
      <c r="AK732" s="221"/>
      <c r="AL732" s="221"/>
      <c r="AM732" s="221"/>
      <c r="AN732" s="28"/>
      <c r="AO732" s="141"/>
      <c r="AP732" s="141"/>
      <c r="AQ732" s="141"/>
      <c r="AR732" s="79" t="str">
        <f t="shared" si="52"/>
        <v/>
      </c>
      <c r="AS732" s="139"/>
      <c r="AT732" s="139"/>
      <c r="AU732" s="28"/>
      <c r="AV732" s="215"/>
      <c r="AW732" s="215"/>
      <c r="AX732" s="28"/>
      <c r="AY732" s="140"/>
      <c r="AZ732" s="28"/>
      <c r="BA732" s="140"/>
      <c r="BB732" s="140"/>
      <c r="BC732" s="140"/>
      <c r="BD732" s="140"/>
      <c r="BE732" s="140"/>
      <c r="BF732" s="140"/>
      <c r="BG732" s="140"/>
      <c r="BH732" s="140"/>
      <c r="BI732" s="140"/>
      <c r="BJ732" s="140"/>
      <c r="BK732" s="140"/>
      <c r="BL732" s="140"/>
      <c r="BM732" s="140"/>
      <c r="BN732" s="140"/>
      <c r="BO732" s="140"/>
      <c r="BP732" s="140"/>
      <c r="BQ732" s="140"/>
      <c r="BR732" s="140"/>
      <c r="BS732" s="140"/>
      <c r="BT732" s="140"/>
      <c r="BU732" s="140"/>
      <c r="BV732" s="140"/>
      <c r="BW732" s="140"/>
      <c r="BX732" s="140"/>
      <c r="BY732" s="140"/>
      <c r="BZ732" s="140"/>
      <c r="CA732" s="140"/>
      <c r="CB732" s="140"/>
      <c r="CC732" s="140"/>
      <c r="CD732" s="140"/>
      <c r="CE732" s="140"/>
      <c r="CF732" s="140"/>
      <c r="CG732" s="140"/>
      <c r="CH732" s="140"/>
      <c r="CI732" s="140"/>
      <c r="CJ732" s="140"/>
      <c r="CK732" s="140"/>
      <c r="CL732" s="140"/>
      <c r="CM732" s="140"/>
      <c r="CN732" s="140"/>
      <c r="CO732" s="140"/>
      <c r="CP732" s="140"/>
      <c r="CQ732" s="140"/>
      <c r="CR732" s="140"/>
      <c r="CS732" s="140"/>
      <c r="CT732" s="140"/>
      <c r="CU732" s="140"/>
      <c r="CV732" s="140"/>
      <c r="CW732" s="140"/>
      <c r="CX732" s="140"/>
      <c r="CY732" s="103">
        <f t="shared" si="54"/>
        <v>0</v>
      </c>
      <c r="CZ732" s="78"/>
    </row>
    <row r="733" spans="1:104" x14ac:dyDescent="0.2">
      <c r="A733" s="26"/>
      <c r="B733" s="123">
        <f t="shared" si="55"/>
        <v>724</v>
      </c>
      <c r="C733" s="107"/>
      <c r="D733" s="111"/>
      <c r="F733" s="108"/>
      <c r="G733" s="120"/>
      <c r="H733" s="101">
        <f t="shared" si="53"/>
        <v>0</v>
      </c>
      <c r="I733" s="113"/>
      <c r="J733" s="113"/>
      <c r="K733" s="113"/>
      <c r="L733" s="113"/>
      <c r="M733" s="113"/>
      <c r="N733" s="113"/>
      <c r="O733" s="113"/>
      <c r="P733" s="27"/>
      <c r="Q733" s="113"/>
      <c r="R733" s="113"/>
      <c r="S733" s="113"/>
      <c r="T733" s="113"/>
      <c r="U733" s="113"/>
      <c r="V733" s="113"/>
      <c r="W733" s="113"/>
      <c r="X733" s="28"/>
      <c r="Y733" s="221"/>
      <c r="Z733" s="221"/>
      <c r="AA733" s="221"/>
      <c r="AB733" s="221"/>
      <c r="AC733" s="221"/>
      <c r="AD733" s="221"/>
      <c r="AE733" s="221"/>
      <c r="AF733" s="28"/>
      <c r="AG733" s="221"/>
      <c r="AH733" s="221"/>
      <c r="AI733" s="221"/>
      <c r="AJ733" s="221"/>
      <c r="AK733" s="221"/>
      <c r="AL733" s="221"/>
      <c r="AM733" s="221"/>
      <c r="AN733" s="28"/>
      <c r="AO733" s="141"/>
      <c r="AP733" s="141"/>
      <c r="AQ733" s="141"/>
      <c r="AR733" s="79" t="str">
        <f t="shared" si="52"/>
        <v/>
      </c>
      <c r="AS733" s="139"/>
      <c r="AT733" s="139"/>
      <c r="AU733" s="28"/>
      <c r="AV733" s="215"/>
      <c r="AW733" s="215"/>
      <c r="AX733" s="28"/>
      <c r="AY733" s="140"/>
      <c r="AZ733" s="28"/>
      <c r="BA733" s="140"/>
      <c r="BB733" s="140"/>
      <c r="BC733" s="140"/>
      <c r="BD733" s="140"/>
      <c r="BE733" s="140"/>
      <c r="BF733" s="140"/>
      <c r="BG733" s="140"/>
      <c r="BH733" s="140"/>
      <c r="BI733" s="140"/>
      <c r="BJ733" s="140"/>
      <c r="BK733" s="140"/>
      <c r="BL733" s="140"/>
      <c r="BM733" s="140"/>
      <c r="BN733" s="140"/>
      <c r="BO733" s="140"/>
      <c r="BP733" s="140"/>
      <c r="BQ733" s="140"/>
      <c r="BR733" s="140"/>
      <c r="BS733" s="140"/>
      <c r="BT733" s="140"/>
      <c r="BU733" s="140"/>
      <c r="BV733" s="140"/>
      <c r="BW733" s="140"/>
      <c r="BX733" s="140"/>
      <c r="BY733" s="140"/>
      <c r="BZ733" s="140"/>
      <c r="CA733" s="140"/>
      <c r="CB733" s="140"/>
      <c r="CC733" s="140"/>
      <c r="CD733" s="140"/>
      <c r="CE733" s="140"/>
      <c r="CF733" s="140"/>
      <c r="CG733" s="140"/>
      <c r="CH733" s="140"/>
      <c r="CI733" s="140"/>
      <c r="CJ733" s="140"/>
      <c r="CK733" s="140"/>
      <c r="CL733" s="140"/>
      <c r="CM733" s="140"/>
      <c r="CN733" s="140"/>
      <c r="CO733" s="140"/>
      <c r="CP733" s="140"/>
      <c r="CQ733" s="140"/>
      <c r="CR733" s="140"/>
      <c r="CS733" s="140"/>
      <c r="CT733" s="140"/>
      <c r="CU733" s="140"/>
      <c r="CV733" s="140"/>
      <c r="CW733" s="140"/>
      <c r="CX733" s="140"/>
      <c r="CY733" s="103">
        <f t="shared" si="54"/>
        <v>0</v>
      </c>
      <c r="CZ733" s="78"/>
    </row>
    <row r="734" spans="1:104" x14ac:dyDescent="0.2">
      <c r="A734" s="26"/>
      <c r="B734" s="123">
        <f t="shared" si="55"/>
        <v>725</v>
      </c>
      <c r="C734" s="107"/>
      <c r="D734" s="111"/>
      <c r="F734" s="108"/>
      <c r="G734" s="120"/>
      <c r="H734" s="101">
        <f t="shared" si="53"/>
        <v>0</v>
      </c>
      <c r="I734" s="113"/>
      <c r="J734" s="113"/>
      <c r="K734" s="113"/>
      <c r="L734" s="113"/>
      <c r="M734" s="113"/>
      <c r="N734" s="113"/>
      <c r="O734" s="113"/>
      <c r="P734" s="27"/>
      <c r="Q734" s="113"/>
      <c r="R734" s="113"/>
      <c r="S734" s="113"/>
      <c r="T734" s="113"/>
      <c r="U734" s="113"/>
      <c r="V734" s="113"/>
      <c r="W734" s="113"/>
      <c r="X734" s="28"/>
      <c r="Y734" s="221"/>
      <c r="Z734" s="221"/>
      <c r="AA734" s="221"/>
      <c r="AB734" s="221"/>
      <c r="AC734" s="221"/>
      <c r="AD734" s="221"/>
      <c r="AE734" s="221"/>
      <c r="AF734" s="28"/>
      <c r="AG734" s="221"/>
      <c r="AH734" s="221"/>
      <c r="AI734" s="221"/>
      <c r="AJ734" s="221"/>
      <c r="AK734" s="221"/>
      <c r="AL734" s="221"/>
      <c r="AM734" s="221"/>
      <c r="AN734" s="28"/>
      <c r="AO734" s="141"/>
      <c r="AP734" s="141"/>
      <c r="AQ734" s="141"/>
      <c r="AR734" s="79" t="str">
        <f t="shared" si="52"/>
        <v/>
      </c>
      <c r="AS734" s="139"/>
      <c r="AT734" s="139"/>
      <c r="AU734" s="28"/>
      <c r="AV734" s="215"/>
      <c r="AW734" s="215"/>
      <c r="AX734" s="28"/>
      <c r="AY734" s="140"/>
      <c r="AZ734" s="28"/>
      <c r="BA734" s="140"/>
      <c r="BB734" s="140"/>
      <c r="BC734" s="140"/>
      <c r="BD734" s="140"/>
      <c r="BE734" s="140"/>
      <c r="BF734" s="140"/>
      <c r="BG734" s="140"/>
      <c r="BH734" s="140"/>
      <c r="BI734" s="140"/>
      <c r="BJ734" s="140"/>
      <c r="BK734" s="140"/>
      <c r="BL734" s="140"/>
      <c r="BM734" s="140"/>
      <c r="BN734" s="140"/>
      <c r="BO734" s="140"/>
      <c r="BP734" s="140"/>
      <c r="BQ734" s="140"/>
      <c r="BR734" s="140"/>
      <c r="BS734" s="140"/>
      <c r="BT734" s="140"/>
      <c r="BU734" s="140"/>
      <c r="BV734" s="140"/>
      <c r="BW734" s="140"/>
      <c r="BX734" s="140"/>
      <c r="BY734" s="140"/>
      <c r="BZ734" s="140"/>
      <c r="CA734" s="140"/>
      <c r="CB734" s="140"/>
      <c r="CC734" s="140"/>
      <c r="CD734" s="140"/>
      <c r="CE734" s="140"/>
      <c r="CF734" s="140"/>
      <c r="CG734" s="140"/>
      <c r="CH734" s="140"/>
      <c r="CI734" s="140"/>
      <c r="CJ734" s="140"/>
      <c r="CK734" s="140"/>
      <c r="CL734" s="140"/>
      <c r="CM734" s="140"/>
      <c r="CN734" s="140"/>
      <c r="CO734" s="140"/>
      <c r="CP734" s="140"/>
      <c r="CQ734" s="140"/>
      <c r="CR734" s="140"/>
      <c r="CS734" s="140"/>
      <c r="CT734" s="140"/>
      <c r="CU734" s="140"/>
      <c r="CV734" s="140"/>
      <c r="CW734" s="140"/>
      <c r="CX734" s="140"/>
      <c r="CY734" s="103">
        <f t="shared" si="54"/>
        <v>0</v>
      </c>
      <c r="CZ734" s="78"/>
    </row>
    <row r="735" spans="1:104" x14ac:dyDescent="0.2">
      <c r="A735" s="26"/>
      <c r="B735" s="123">
        <f t="shared" si="55"/>
        <v>726</v>
      </c>
      <c r="C735" s="107"/>
      <c r="D735" s="111"/>
      <c r="F735" s="108"/>
      <c r="G735" s="120"/>
      <c r="H735" s="101">
        <f t="shared" si="53"/>
        <v>0</v>
      </c>
      <c r="I735" s="113"/>
      <c r="J735" s="113"/>
      <c r="K735" s="113"/>
      <c r="L735" s="113"/>
      <c r="M735" s="113"/>
      <c r="N735" s="113"/>
      <c r="O735" s="113"/>
      <c r="P735" s="27"/>
      <c r="Q735" s="113"/>
      <c r="R735" s="113"/>
      <c r="S735" s="113"/>
      <c r="T735" s="113"/>
      <c r="U735" s="113"/>
      <c r="V735" s="113"/>
      <c r="W735" s="113"/>
      <c r="X735" s="28"/>
      <c r="Y735" s="221"/>
      <c r="Z735" s="221"/>
      <c r="AA735" s="221"/>
      <c r="AB735" s="221"/>
      <c r="AC735" s="221"/>
      <c r="AD735" s="221"/>
      <c r="AE735" s="221"/>
      <c r="AF735" s="28"/>
      <c r="AG735" s="221"/>
      <c r="AH735" s="221"/>
      <c r="AI735" s="221"/>
      <c r="AJ735" s="221"/>
      <c r="AK735" s="221"/>
      <c r="AL735" s="221"/>
      <c r="AM735" s="221"/>
      <c r="AN735" s="28"/>
      <c r="AO735" s="141"/>
      <c r="AP735" s="141"/>
      <c r="AQ735" s="141"/>
      <c r="AR735" s="79" t="str">
        <f t="shared" si="52"/>
        <v/>
      </c>
      <c r="AS735" s="139"/>
      <c r="AT735" s="139"/>
      <c r="AU735" s="28"/>
      <c r="AV735" s="215"/>
      <c r="AW735" s="215"/>
      <c r="AX735" s="28"/>
      <c r="AY735" s="140"/>
      <c r="AZ735" s="28"/>
      <c r="BA735" s="140"/>
      <c r="BB735" s="140"/>
      <c r="BC735" s="140"/>
      <c r="BD735" s="140"/>
      <c r="BE735" s="140"/>
      <c r="BF735" s="140"/>
      <c r="BG735" s="140"/>
      <c r="BH735" s="140"/>
      <c r="BI735" s="140"/>
      <c r="BJ735" s="140"/>
      <c r="BK735" s="140"/>
      <c r="BL735" s="140"/>
      <c r="BM735" s="140"/>
      <c r="BN735" s="140"/>
      <c r="BO735" s="140"/>
      <c r="BP735" s="140"/>
      <c r="BQ735" s="140"/>
      <c r="BR735" s="140"/>
      <c r="BS735" s="140"/>
      <c r="BT735" s="140"/>
      <c r="BU735" s="140"/>
      <c r="BV735" s="140"/>
      <c r="BW735" s="140"/>
      <c r="BX735" s="140"/>
      <c r="BY735" s="140"/>
      <c r="BZ735" s="140"/>
      <c r="CA735" s="140"/>
      <c r="CB735" s="140"/>
      <c r="CC735" s="140"/>
      <c r="CD735" s="140"/>
      <c r="CE735" s="140"/>
      <c r="CF735" s="140"/>
      <c r="CG735" s="140"/>
      <c r="CH735" s="140"/>
      <c r="CI735" s="140"/>
      <c r="CJ735" s="140"/>
      <c r="CK735" s="140"/>
      <c r="CL735" s="140"/>
      <c r="CM735" s="140"/>
      <c r="CN735" s="140"/>
      <c r="CO735" s="140"/>
      <c r="CP735" s="140"/>
      <c r="CQ735" s="140"/>
      <c r="CR735" s="140"/>
      <c r="CS735" s="140"/>
      <c r="CT735" s="140"/>
      <c r="CU735" s="140"/>
      <c r="CV735" s="140"/>
      <c r="CW735" s="140"/>
      <c r="CX735" s="140"/>
      <c r="CY735" s="103">
        <f t="shared" si="54"/>
        <v>0</v>
      </c>
      <c r="CZ735" s="78"/>
    </row>
    <row r="736" spans="1:104" x14ac:dyDescent="0.2">
      <c r="A736" s="26"/>
      <c r="B736" s="123">
        <f t="shared" si="55"/>
        <v>727</v>
      </c>
      <c r="C736" s="107"/>
      <c r="D736" s="111"/>
      <c r="F736" s="108"/>
      <c r="G736" s="120"/>
      <c r="H736" s="101">
        <f t="shared" si="53"/>
        <v>0</v>
      </c>
      <c r="I736" s="113"/>
      <c r="J736" s="113"/>
      <c r="K736" s="113"/>
      <c r="L736" s="113"/>
      <c r="M736" s="113"/>
      <c r="N736" s="113"/>
      <c r="O736" s="113"/>
      <c r="P736" s="27"/>
      <c r="Q736" s="113"/>
      <c r="R736" s="113"/>
      <c r="S736" s="113"/>
      <c r="T736" s="113"/>
      <c r="U736" s="113"/>
      <c r="V736" s="113"/>
      <c r="W736" s="113"/>
      <c r="X736" s="28"/>
      <c r="Y736" s="221"/>
      <c r="Z736" s="221"/>
      <c r="AA736" s="221"/>
      <c r="AB736" s="221"/>
      <c r="AC736" s="221"/>
      <c r="AD736" s="221"/>
      <c r="AE736" s="221"/>
      <c r="AF736" s="28"/>
      <c r="AG736" s="221"/>
      <c r="AH736" s="221"/>
      <c r="AI736" s="221"/>
      <c r="AJ736" s="221"/>
      <c r="AK736" s="221"/>
      <c r="AL736" s="221"/>
      <c r="AM736" s="221"/>
      <c r="AN736" s="28"/>
      <c r="AO736" s="141"/>
      <c r="AP736" s="141"/>
      <c r="AQ736" s="141"/>
      <c r="AR736" s="79" t="str">
        <f t="shared" si="52"/>
        <v/>
      </c>
      <c r="AS736" s="139"/>
      <c r="AT736" s="139"/>
      <c r="AU736" s="28"/>
      <c r="AV736" s="215"/>
      <c r="AW736" s="215"/>
      <c r="AX736" s="28"/>
      <c r="AY736" s="140"/>
      <c r="AZ736" s="28"/>
      <c r="BA736" s="140"/>
      <c r="BB736" s="140"/>
      <c r="BC736" s="140"/>
      <c r="BD736" s="140"/>
      <c r="BE736" s="140"/>
      <c r="BF736" s="140"/>
      <c r="BG736" s="140"/>
      <c r="BH736" s="140"/>
      <c r="BI736" s="140"/>
      <c r="BJ736" s="140"/>
      <c r="BK736" s="140"/>
      <c r="BL736" s="140"/>
      <c r="BM736" s="140"/>
      <c r="BN736" s="140"/>
      <c r="BO736" s="140"/>
      <c r="BP736" s="140"/>
      <c r="BQ736" s="140"/>
      <c r="BR736" s="140"/>
      <c r="BS736" s="140"/>
      <c r="BT736" s="140"/>
      <c r="BU736" s="140"/>
      <c r="BV736" s="140"/>
      <c r="BW736" s="140"/>
      <c r="BX736" s="140"/>
      <c r="BY736" s="140"/>
      <c r="BZ736" s="140"/>
      <c r="CA736" s="140"/>
      <c r="CB736" s="140"/>
      <c r="CC736" s="140"/>
      <c r="CD736" s="140"/>
      <c r="CE736" s="140"/>
      <c r="CF736" s="140"/>
      <c r="CG736" s="140"/>
      <c r="CH736" s="140"/>
      <c r="CI736" s="140"/>
      <c r="CJ736" s="140"/>
      <c r="CK736" s="140"/>
      <c r="CL736" s="140"/>
      <c r="CM736" s="140"/>
      <c r="CN736" s="140"/>
      <c r="CO736" s="140"/>
      <c r="CP736" s="140"/>
      <c r="CQ736" s="140"/>
      <c r="CR736" s="140"/>
      <c r="CS736" s="140"/>
      <c r="CT736" s="140"/>
      <c r="CU736" s="140"/>
      <c r="CV736" s="140"/>
      <c r="CW736" s="140"/>
      <c r="CX736" s="140"/>
      <c r="CY736" s="103">
        <f t="shared" si="54"/>
        <v>0</v>
      </c>
      <c r="CZ736" s="78"/>
    </row>
    <row r="737" spans="1:104" x14ac:dyDescent="0.2">
      <c r="A737" s="26"/>
      <c r="B737" s="123">
        <f t="shared" si="55"/>
        <v>728</v>
      </c>
      <c r="C737" s="107"/>
      <c r="D737" s="111"/>
      <c r="F737" s="108"/>
      <c r="G737" s="120"/>
      <c r="H737" s="101">
        <f t="shared" si="53"/>
        <v>0</v>
      </c>
      <c r="I737" s="113"/>
      <c r="J737" s="113"/>
      <c r="K737" s="113"/>
      <c r="L737" s="113"/>
      <c r="M737" s="113"/>
      <c r="N737" s="113"/>
      <c r="O737" s="113"/>
      <c r="P737" s="27"/>
      <c r="Q737" s="113"/>
      <c r="R737" s="113"/>
      <c r="S737" s="113"/>
      <c r="T737" s="113"/>
      <c r="U737" s="113"/>
      <c r="V737" s="113"/>
      <c r="W737" s="113"/>
      <c r="X737" s="28"/>
      <c r="Y737" s="221"/>
      <c r="Z737" s="221"/>
      <c r="AA737" s="221"/>
      <c r="AB737" s="221"/>
      <c r="AC737" s="221"/>
      <c r="AD737" s="221"/>
      <c r="AE737" s="221"/>
      <c r="AF737" s="28"/>
      <c r="AG737" s="221"/>
      <c r="AH737" s="221"/>
      <c r="AI737" s="221"/>
      <c r="AJ737" s="221"/>
      <c r="AK737" s="221"/>
      <c r="AL737" s="221"/>
      <c r="AM737" s="221"/>
      <c r="AN737" s="28"/>
      <c r="AO737" s="141"/>
      <c r="AP737" s="141"/>
      <c r="AQ737" s="141"/>
      <c r="AR737" s="79" t="str">
        <f t="shared" si="52"/>
        <v/>
      </c>
      <c r="AS737" s="139"/>
      <c r="AT737" s="139"/>
      <c r="AU737" s="28"/>
      <c r="AV737" s="215"/>
      <c r="AW737" s="215"/>
      <c r="AX737" s="28"/>
      <c r="AY737" s="140"/>
      <c r="AZ737" s="28"/>
      <c r="BA737" s="140"/>
      <c r="BB737" s="140"/>
      <c r="BC737" s="140"/>
      <c r="BD737" s="140"/>
      <c r="BE737" s="140"/>
      <c r="BF737" s="140"/>
      <c r="BG737" s="140"/>
      <c r="BH737" s="140"/>
      <c r="BI737" s="140"/>
      <c r="BJ737" s="140"/>
      <c r="BK737" s="140"/>
      <c r="BL737" s="140"/>
      <c r="BM737" s="140"/>
      <c r="BN737" s="140"/>
      <c r="BO737" s="140"/>
      <c r="BP737" s="140"/>
      <c r="BQ737" s="140"/>
      <c r="BR737" s="140"/>
      <c r="BS737" s="140"/>
      <c r="BT737" s="140"/>
      <c r="BU737" s="140"/>
      <c r="BV737" s="140"/>
      <c r="BW737" s="140"/>
      <c r="BX737" s="140"/>
      <c r="BY737" s="140"/>
      <c r="BZ737" s="140"/>
      <c r="CA737" s="140"/>
      <c r="CB737" s="140"/>
      <c r="CC737" s="140"/>
      <c r="CD737" s="140"/>
      <c r="CE737" s="140"/>
      <c r="CF737" s="140"/>
      <c r="CG737" s="140"/>
      <c r="CH737" s="140"/>
      <c r="CI737" s="140"/>
      <c r="CJ737" s="140"/>
      <c r="CK737" s="140"/>
      <c r="CL737" s="140"/>
      <c r="CM737" s="140"/>
      <c r="CN737" s="140"/>
      <c r="CO737" s="140"/>
      <c r="CP737" s="140"/>
      <c r="CQ737" s="140"/>
      <c r="CR737" s="140"/>
      <c r="CS737" s="140"/>
      <c r="CT737" s="140"/>
      <c r="CU737" s="140"/>
      <c r="CV737" s="140"/>
      <c r="CW737" s="140"/>
      <c r="CX737" s="140"/>
      <c r="CY737" s="103">
        <f t="shared" si="54"/>
        <v>0</v>
      </c>
      <c r="CZ737" s="78"/>
    </row>
    <row r="738" spans="1:104" x14ac:dyDescent="0.2">
      <c r="A738" s="26"/>
      <c r="B738" s="123">
        <f t="shared" si="55"/>
        <v>729</v>
      </c>
      <c r="C738" s="107"/>
      <c r="D738" s="111"/>
      <c r="F738" s="108"/>
      <c r="G738" s="120"/>
      <c r="H738" s="101">
        <f t="shared" si="53"/>
        <v>0</v>
      </c>
      <c r="I738" s="113"/>
      <c r="J738" s="113"/>
      <c r="K738" s="113"/>
      <c r="L738" s="113"/>
      <c r="M738" s="113"/>
      <c r="N738" s="113"/>
      <c r="O738" s="113"/>
      <c r="P738" s="27"/>
      <c r="Q738" s="113"/>
      <c r="R738" s="113"/>
      <c r="S738" s="113"/>
      <c r="T738" s="113"/>
      <c r="U738" s="113"/>
      <c r="V738" s="113"/>
      <c r="W738" s="113"/>
      <c r="X738" s="28"/>
      <c r="Y738" s="221"/>
      <c r="Z738" s="221"/>
      <c r="AA738" s="221"/>
      <c r="AB738" s="221"/>
      <c r="AC738" s="221"/>
      <c r="AD738" s="221"/>
      <c r="AE738" s="221"/>
      <c r="AF738" s="28"/>
      <c r="AG738" s="221"/>
      <c r="AH738" s="221"/>
      <c r="AI738" s="221"/>
      <c r="AJ738" s="221"/>
      <c r="AK738" s="221"/>
      <c r="AL738" s="221"/>
      <c r="AM738" s="221"/>
      <c r="AN738" s="28"/>
      <c r="AO738" s="141"/>
      <c r="AP738" s="141"/>
      <c r="AQ738" s="141"/>
      <c r="AR738" s="79" t="str">
        <f t="shared" si="52"/>
        <v/>
      </c>
      <c r="AS738" s="139"/>
      <c r="AT738" s="139"/>
      <c r="AU738" s="28"/>
      <c r="AV738" s="215"/>
      <c r="AW738" s="215"/>
      <c r="AX738" s="28"/>
      <c r="AY738" s="140"/>
      <c r="AZ738" s="28"/>
      <c r="BA738" s="140"/>
      <c r="BB738" s="140"/>
      <c r="BC738" s="140"/>
      <c r="BD738" s="140"/>
      <c r="BE738" s="140"/>
      <c r="BF738" s="140"/>
      <c r="BG738" s="140"/>
      <c r="BH738" s="140"/>
      <c r="BI738" s="140"/>
      <c r="BJ738" s="140"/>
      <c r="BK738" s="140"/>
      <c r="BL738" s="140"/>
      <c r="BM738" s="140"/>
      <c r="BN738" s="140"/>
      <c r="BO738" s="140"/>
      <c r="BP738" s="140"/>
      <c r="BQ738" s="140"/>
      <c r="BR738" s="140"/>
      <c r="BS738" s="140"/>
      <c r="BT738" s="140"/>
      <c r="BU738" s="140"/>
      <c r="BV738" s="140"/>
      <c r="BW738" s="140"/>
      <c r="BX738" s="140"/>
      <c r="BY738" s="140"/>
      <c r="BZ738" s="140"/>
      <c r="CA738" s="140"/>
      <c r="CB738" s="140"/>
      <c r="CC738" s="140"/>
      <c r="CD738" s="140"/>
      <c r="CE738" s="140"/>
      <c r="CF738" s="140"/>
      <c r="CG738" s="140"/>
      <c r="CH738" s="140"/>
      <c r="CI738" s="140"/>
      <c r="CJ738" s="140"/>
      <c r="CK738" s="140"/>
      <c r="CL738" s="140"/>
      <c r="CM738" s="140"/>
      <c r="CN738" s="140"/>
      <c r="CO738" s="140"/>
      <c r="CP738" s="140"/>
      <c r="CQ738" s="140"/>
      <c r="CR738" s="140"/>
      <c r="CS738" s="140"/>
      <c r="CT738" s="140"/>
      <c r="CU738" s="140"/>
      <c r="CV738" s="140"/>
      <c r="CW738" s="140"/>
      <c r="CX738" s="140"/>
      <c r="CY738" s="103">
        <f t="shared" si="54"/>
        <v>0</v>
      </c>
      <c r="CZ738" s="78"/>
    </row>
    <row r="739" spans="1:104" x14ac:dyDescent="0.2">
      <c r="A739" s="26"/>
      <c r="B739" s="123">
        <f t="shared" si="55"/>
        <v>730</v>
      </c>
      <c r="C739" s="107"/>
      <c r="D739" s="111"/>
      <c r="F739" s="108"/>
      <c r="G739" s="120"/>
      <c r="H739" s="101">
        <f t="shared" si="53"/>
        <v>0</v>
      </c>
      <c r="I739" s="113"/>
      <c r="J739" s="113"/>
      <c r="K739" s="113"/>
      <c r="L739" s="113"/>
      <c r="M739" s="113"/>
      <c r="N739" s="113"/>
      <c r="O739" s="113"/>
      <c r="P739" s="27"/>
      <c r="Q739" s="113"/>
      <c r="R739" s="113"/>
      <c r="S739" s="113"/>
      <c r="T739" s="113"/>
      <c r="U739" s="113"/>
      <c r="V739" s="113"/>
      <c r="W739" s="113"/>
      <c r="X739" s="28"/>
      <c r="Y739" s="221"/>
      <c r="Z739" s="221"/>
      <c r="AA739" s="221"/>
      <c r="AB739" s="221"/>
      <c r="AC739" s="221"/>
      <c r="AD739" s="221"/>
      <c r="AE739" s="221"/>
      <c r="AF739" s="28"/>
      <c r="AG739" s="221"/>
      <c r="AH739" s="221"/>
      <c r="AI739" s="221"/>
      <c r="AJ739" s="221"/>
      <c r="AK739" s="221"/>
      <c r="AL739" s="221"/>
      <c r="AM739" s="221"/>
      <c r="AN739" s="28"/>
      <c r="AO739" s="141"/>
      <c r="AP739" s="141"/>
      <c r="AQ739" s="141"/>
      <c r="AR739" s="79" t="str">
        <f t="shared" si="52"/>
        <v/>
      </c>
      <c r="AS739" s="139"/>
      <c r="AT739" s="139"/>
      <c r="AU739" s="28"/>
      <c r="AV739" s="215"/>
      <c r="AW739" s="215"/>
      <c r="AX739" s="28"/>
      <c r="AY739" s="140"/>
      <c r="AZ739" s="28"/>
      <c r="BA739" s="140"/>
      <c r="BB739" s="140"/>
      <c r="BC739" s="140"/>
      <c r="BD739" s="140"/>
      <c r="BE739" s="140"/>
      <c r="BF739" s="140"/>
      <c r="BG739" s="140"/>
      <c r="BH739" s="140"/>
      <c r="BI739" s="140"/>
      <c r="BJ739" s="140"/>
      <c r="BK739" s="140"/>
      <c r="BL739" s="140"/>
      <c r="BM739" s="140"/>
      <c r="BN739" s="140"/>
      <c r="BO739" s="140"/>
      <c r="BP739" s="140"/>
      <c r="BQ739" s="140"/>
      <c r="BR739" s="140"/>
      <c r="BS739" s="140"/>
      <c r="BT739" s="140"/>
      <c r="BU739" s="140"/>
      <c r="BV739" s="140"/>
      <c r="BW739" s="140"/>
      <c r="BX739" s="140"/>
      <c r="BY739" s="140"/>
      <c r="BZ739" s="140"/>
      <c r="CA739" s="140"/>
      <c r="CB739" s="140"/>
      <c r="CC739" s="140"/>
      <c r="CD739" s="140"/>
      <c r="CE739" s="140"/>
      <c r="CF739" s="140"/>
      <c r="CG739" s="140"/>
      <c r="CH739" s="140"/>
      <c r="CI739" s="140"/>
      <c r="CJ739" s="140"/>
      <c r="CK739" s="140"/>
      <c r="CL739" s="140"/>
      <c r="CM739" s="140"/>
      <c r="CN739" s="140"/>
      <c r="CO739" s="140"/>
      <c r="CP739" s="140"/>
      <c r="CQ739" s="140"/>
      <c r="CR739" s="140"/>
      <c r="CS739" s="140"/>
      <c r="CT739" s="140"/>
      <c r="CU739" s="140"/>
      <c r="CV739" s="140"/>
      <c r="CW739" s="140"/>
      <c r="CX739" s="140"/>
      <c r="CY739" s="103">
        <f t="shared" si="54"/>
        <v>0</v>
      </c>
      <c r="CZ739" s="78"/>
    </row>
    <row r="740" spans="1:104" x14ac:dyDescent="0.2">
      <c r="A740" s="26"/>
      <c r="B740" s="123">
        <f t="shared" si="55"/>
        <v>731</v>
      </c>
      <c r="C740" s="107"/>
      <c r="D740" s="111"/>
      <c r="F740" s="108"/>
      <c r="G740" s="120"/>
      <c r="H740" s="101">
        <f t="shared" si="53"/>
        <v>0</v>
      </c>
      <c r="I740" s="113"/>
      <c r="J740" s="113"/>
      <c r="K740" s="113"/>
      <c r="L740" s="113"/>
      <c r="M740" s="113"/>
      <c r="N740" s="113"/>
      <c r="O740" s="113"/>
      <c r="P740" s="27"/>
      <c r="Q740" s="113"/>
      <c r="R740" s="113"/>
      <c r="S740" s="113"/>
      <c r="T740" s="113"/>
      <c r="U740" s="113"/>
      <c r="V740" s="113"/>
      <c r="W740" s="113"/>
      <c r="X740" s="28"/>
      <c r="Y740" s="221"/>
      <c r="Z740" s="221"/>
      <c r="AA740" s="221"/>
      <c r="AB740" s="221"/>
      <c r="AC740" s="221"/>
      <c r="AD740" s="221"/>
      <c r="AE740" s="221"/>
      <c r="AF740" s="28"/>
      <c r="AG740" s="221"/>
      <c r="AH740" s="221"/>
      <c r="AI740" s="221"/>
      <c r="AJ740" s="221"/>
      <c r="AK740" s="221"/>
      <c r="AL740" s="221"/>
      <c r="AM740" s="221"/>
      <c r="AN740" s="28"/>
      <c r="AO740" s="141"/>
      <c r="AP740" s="141"/>
      <c r="AQ740" s="141"/>
      <c r="AR740" s="79" t="str">
        <f t="shared" si="52"/>
        <v/>
      </c>
      <c r="AS740" s="139"/>
      <c r="AT740" s="139"/>
      <c r="AU740" s="28"/>
      <c r="AV740" s="215"/>
      <c r="AW740" s="215"/>
      <c r="AX740" s="28"/>
      <c r="AY740" s="140"/>
      <c r="AZ740" s="28"/>
      <c r="BA740" s="140"/>
      <c r="BB740" s="140"/>
      <c r="BC740" s="140"/>
      <c r="BD740" s="140"/>
      <c r="BE740" s="140"/>
      <c r="BF740" s="140"/>
      <c r="BG740" s="140"/>
      <c r="BH740" s="140"/>
      <c r="BI740" s="140"/>
      <c r="BJ740" s="140"/>
      <c r="BK740" s="140"/>
      <c r="BL740" s="140"/>
      <c r="BM740" s="140"/>
      <c r="BN740" s="140"/>
      <c r="BO740" s="140"/>
      <c r="BP740" s="140"/>
      <c r="BQ740" s="140"/>
      <c r="BR740" s="140"/>
      <c r="BS740" s="140"/>
      <c r="BT740" s="140"/>
      <c r="BU740" s="140"/>
      <c r="BV740" s="140"/>
      <c r="BW740" s="140"/>
      <c r="BX740" s="140"/>
      <c r="BY740" s="140"/>
      <c r="BZ740" s="140"/>
      <c r="CA740" s="140"/>
      <c r="CB740" s="140"/>
      <c r="CC740" s="140"/>
      <c r="CD740" s="140"/>
      <c r="CE740" s="140"/>
      <c r="CF740" s="140"/>
      <c r="CG740" s="140"/>
      <c r="CH740" s="140"/>
      <c r="CI740" s="140"/>
      <c r="CJ740" s="140"/>
      <c r="CK740" s="140"/>
      <c r="CL740" s="140"/>
      <c r="CM740" s="140"/>
      <c r="CN740" s="140"/>
      <c r="CO740" s="140"/>
      <c r="CP740" s="140"/>
      <c r="CQ740" s="140"/>
      <c r="CR740" s="140"/>
      <c r="CS740" s="140"/>
      <c r="CT740" s="140"/>
      <c r="CU740" s="140"/>
      <c r="CV740" s="140"/>
      <c r="CW740" s="140"/>
      <c r="CX740" s="140"/>
      <c r="CY740" s="103">
        <f t="shared" si="54"/>
        <v>0</v>
      </c>
      <c r="CZ740" s="78"/>
    </row>
    <row r="741" spans="1:104" x14ac:dyDescent="0.2">
      <c r="A741" s="26"/>
      <c r="B741" s="123">
        <f t="shared" si="55"/>
        <v>732</v>
      </c>
      <c r="C741" s="107"/>
      <c r="D741" s="111"/>
      <c r="F741" s="108"/>
      <c r="G741" s="120"/>
      <c r="H741" s="101">
        <f t="shared" si="53"/>
        <v>0</v>
      </c>
      <c r="I741" s="113"/>
      <c r="J741" s="113"/>
      <c r="K741" s="113"/>
      <c r="L741" s="113"/>
      <c r="M741" s="113"/>
      <c r="N741" s="113"/>
      <c r="O741" s="113"/>
      <c r="P741" s="27"/>
      <c r="Q741" s="113"/>
      <c r="R741" s="113"/>
      <c r="S741" s="113"/>
      <c r="T741" s="113"/>
      <c r="U741" s="113"/>
      <c r="V741" s="113"/>
      <c r="W741" s="113"/>
      <c r="X741" s="28"/>
      <c r="Y741" s="221"/>
      <c r="Z741" s="221"/>
      <c r="AA741" s="221"/>
      <c r="AB741" s="221"/>
      <c r="AC741" s="221"/>
      <c r="AD741" s="221"/>
      <c r="AE741" s="221"/>
      <c r="AF741" s="28"/>
      <c r="AG741" s="221"/>
      <c r="AH741" s="221"/>
      <c r="AI741" s="221"/>
      <c r="AJ741" s="221"/>
      <c r="AK741" s="221"/>
      <c r="AL741" s="221"/>
      <c r="AM741" s="221"/>
      <c r="AN741" s="28"/>
      <c r="AO741" s="141"/>
      <c r="AP741" s="141"/>
      <c r="AQ741" s="141"/>
      <c r="AR741" s="79" t="str">
        <f t="shared" si="52"/>
        <v/>
      </c>
      <c r="AS741" s="139"/>
      <c r="AT741" s="139"/>
      <c r="AU741" s="28"/>
      <c r="AV741" s="215"/>
      <c r="AW741" s="215"/>
      <c r="AX741" s="28"/>
      <c r="AY741" s="140"/>
      <c r="AZ741" s="28"/>
      <c r="BA741" s="140"/>
      <c r="BB741" s="140"/>
      <c r="BC741" s="140"/>
      <c r="BD741" s="140"/>
      <c r="BE741" s="140"/>
      <c r="BF741" s="140"/>
      <c r="BG741" s="140"/>
      <c r="BH741" s="140"/>
      <c r="BI741" s="140"/>
      <c r="BJ741" s="140"/>
      <c r="BK741" s="140"/>
      <c r="BL741" s="140"/>
      <c r="BM741" s="140"/>
      <c r="BN741" s="140"/>
      <c r="BO741" s="140"/>
      <c r="BP741" s="140"/>
      <c r="BQ741" s="140"/>
      <c r="BR741" s="140"/>
      <c r="BS741" s="140"/>
      <c r="BT741" s="140"/>
      <c r="BU741" s="140"/>
      <c r="BV741" s="140"/>
      <c r="BW741" s="140"/>
      <c r="BX741" s="140"/>
      <c r="BY741" s="140"/>
      <c r="BZ741" s="140"/>
      <c r="CA741" s="140"/>
      <c r="CB741" s="140"/>
      <c r="CC741" s="140"/>
      <c r="CD741" s="140"/>
      <c r="CE741" s="140"/>
      <c r="CF741" s="140"/>
      <c r="CG741" s="140"/>
      <c r="CH741" s="140"/>
      <c r="CI741" s="140"/>
      <c r="CJ741" s="140"/>
      <c r="CK741" s="140"/>
      <c r="CL741" s="140"/>
      <c r="CM741" s="140"/>
      <c r="CN741" s="140"/>
      <c r="CO741" s="140"/>
      <c r="CP741" s="140"/>
      <c r="CQ741" s="140"/>
      <c r="CR741" s="140"/>
      <c r="CS741" s="140"/>
      <c r="CT741" s="140"/>
      <c r="CU741" s="140"/>
      <c r="CV741" s="140"/>
      <c r="CW741" s="140"/>
      <c r="CX741" s="140"/>
      <c r="CY741" s="103">
        <f t="shared" si="54"/>
        <v>0</v>
      </c>
      <c r="CZ741" s="78"/>
    </row>
    <row r="742" spans="1:104" x14ac:dyDescent="0.2">
      <c r="A742" s="26"/>
      <c r="B742" s="123">
        <f t="shared" si="55"/>
        <v>733</v>
      </c>
      <c r="C742" s="107"/>
      <c r="D742" s="111"/>
      <c r="F742" s="108"/>
      <c r="G742" s="120"/>
      <c r="H742" s="101">
        <f t="shared" si="53"/>
        <v>0</v>
      </c>
      <c r="I742" s="113"/>
      <c r="J742" s="113"/>
      <c r="K742" s="113"/>
      <c r="L742" s="113"/>
      <c r="M742" s="113"/>
      <c r="N742" s="113"/>
      <c r="O742" s="113"/>
      <c r="P742" s="27"/>
      <c r="Q742" s="113"/>
      <c r="R742" s="113"/>
      <c r="S742" s="113"/>
      <c r="T742" s="113"/>
      <c r="U742" s="113"/>
      <c r="V742" s="113"/>
      <c r="W742" s="113"/>
      <c r="X742" s="28"/>
      <c r="Y742" s="221"/>
      <c r="Z742" s="221"/>
      <c r="AA742" s="221"/>
      <c r="AB742" s="221"/>
      <c r="AC742" s="221"/>
      <c r="AD742" s="221"/>
      <c r="AE742" s="221"/>
      <c r="AF742" s="28"/>
      <c r="AG742" s="221"/>
      <c r="AH742" s="221"/>
      <c r="AI742" s="221"/>
      <c r="AJ742" s="221"/>
      <c r="AK742" s="221"/>
      <c r="AL742" s="221"/>
      <c r="AM742" s="221"/>
      <c r="AN742" s="28"/>
      <c r="AO742" s="141"/>
      <c r="AP742" s="141"/>
      <c r="AQ742" s="141"/>
      <c r="AR742" s="79" t="str">
        <f t="shared" si="52"/>
        <v/>
      </c>
      <c r="AS742" s="139"/>
      <c r="AT742" s="139"/>
      <c r="AU742" s="28"/>
      <c r="AV742" s="215"/>
      <c r="AW742" s="215"/>
      <c r="AX742" s="28"/>
      <c r="AY742" s="140"/>
      <c r="AZ742" s="28"/>
      <c r="BA742" s="140"/>
      <c r="BB742" s="140"/>
      <c r="BC742" s="140"/>
      <c r="BD742" s="140"/>
      <c r="BE742" s="140"/>
      <c r="BF742" s="140"/>
      <c r="BG742" s="140"/>
      <c r="BH742" s="140"/>
      <c r="BI742" s="140"/>
      <c r="BJ742" s="140"/>
      <c r="BK742" s="140"/>
      <c r="BL742" s="140"/>
      <c r="BM742" s="140"/>
      <c r="BN742" s="140"/>
      <c r="BO742" s="140"/>
      <c r="BP742" s="140"/>
      <c r="BQ742" s="140"/>
      <c r="BR742" s="140"/>
      <c r="BS742" s="140"/>
      <c r="BT742" s="140"/>
      <c r="BU742" s="140"/>
      <c r="BV742" s="140"/>
      <c r="BW742" s="140"/>
      <c r="BX742" s="140"/>
      <c r="BY742" s="140"/>
      <c r="BZ742" s="140"/>
      <c r="CA742" s="140"/>
      <c r="CB742" s="140"/>
      <c r="CC742" s="140"/>
      <c r="CD742" s="140"/>
      <c r="CE742" s="140"/>
      <c r="CF742" s="140"/>
      <c r="CG742" s="140"/>
      <c r="CH742" s="140"/>
      <c r="CI742" s="140"/>
      <c r="CJ742" s="140"/>
      <c r="CK742" s="140"/>
      <c r="CL742" s="140"/>
      <c r="CM742" s="140"/>
      <c r="CN742" s="140"/>
      <c r="CO742" s="140"/>
      <c r="CP742" s="140"/>
      <c r="CQ742" s="140"/>
      <c r="CR742" s="140"/>
      <c r="CS742" s="140"/>
      <c r="CT742" s="140"/>
      <c r="CU742" s="140"/>
      <c r="CV742" s="140"/>
      <c r="CW742" s="140"/>
      <c r="CX742" s="140"/>
      <c r="CY742" s="103">
        <f t="shared" si="54"/>
        <v>0</v>
      </c>
      <c r="CZ742" s="78"/>
    </row>
    <row r="743" spans="1:104" x14ac:dyDescent="0.2">
      <c r="A743" s="26"/>
      <c r="B743" s="123">
        <f t="shared" si="55"/>
        <v>734</v>
      </c>
      <c r="C743" s="107"/>
      <c r="D743" s="111"/>
      <c r="F743" s="108"/>
      <c r="G743" s="120"/>
      <c r="H743" s="101">
        <f t="shared" si="53"/>
        <v>0</v>
      </c>
      <c r="I743" s="113"/>
      <c r="J743" s="113"/>
      <c r="K743" s="113"/>
      <c r="L743" s="113"/>
      <c r="M743" s="113"/>
      <c r="N743" s="113"/>
      <c r="O743" s="113"/>
      <c r="P743" s="27"/>
      <c r="Q743" s="113"/>
      <c r="R743" s="113"/>
      <c r="S743" s="113"/>
      <c r="T743" s="113"/>
      <c r="U743" s="113"/>
      <c r="V743" s="113"/>
      <c r="W743" s="113"/>
      <c r="X743" s="28"/>
      <c r="Y743" s="221"/>
      <c r="Z743" s="221"/>
      <c r="AA743" s="221"/>
      <c r="AB743" s="221"/>
      <c r="AC743" s="221"/>
      <c r="AD743" s="221"/>
      <c r="AE743" s="221"/>
      <c r="AF743" s="28"/>
      <c r="AG743" s="221"/>
      <c r="AH743" s="221"/>
      <c r="AI743" s="221"/>
      <c r="AJ743" s="221"/>
      <c r="AK743" s="221"/>
      <c r="AL743" s="221"/>
      <c r="AM743" s="221"/>
      <c r="AN743" s="28"/>
      <c r="AO743" s="141"/>
      <c r="AP743" s="141"/>
      <c r="AQ743" s="141"/>
      <c r="AR743" s="79" t="str">
        <f t="shared" si="52"/>
        <v/>
      </c>
      <c r="AS743" s="139"/>
      <c r="AT743" s="139"/>
      <c r="AU743" s="28"/>
      <c r="AV743" s="215"/>
      <c r="AW743" s="215"/>
      <c r="AX743" s="28"/>
      <c r="AY743" s="140"/>
      <c r="AZ743" s="28"/>
      <c r="BA743" s="140"/>
      <c r="BB743" s="140"/>
      <c r="BC743" s="140"/>
      <c r="BD743" s="140"/>
      <c r="BE743" s="140"/>
      <c r="BF743" s="140"/>
      <c r="BG743" s="140"/>
      <c r="BH743" s="140"/>
      <c r="BI743" s="140"/>
      <c r="BJ743" s="140"/>
      <c r="BK743" s="140"/>
      <c r="BL743" s="140"/>
      <c r="BM743" s="140"/>
      <c r="BN743" s="140"/>
      <c r="BO743" s="140"/>
      <c r="BP743" s="140"/>
      <c r="BQ743" s="140"/>
      <c r="BR743" s="140"/>
      <c r="BS743" s="140"/>
      <c r="BT743" s="140"/>
      <c r="BU743" s="140"/>
      <c r="BV743" s="140"/>
      <c r="BW743" s="140"/>
      <c r="BX743" s="140"/>
      <c r="BY743" s="140"/>
      <c r="BZ743" s="140"/>
      <c r="CA743" s="140"/>
      <c r="CB743" s="140"/>
      <c r="CC743" s="140"/>
      <c r="CD743" s="140"/>
      <c r="CE743" s="140"/>
      <c r="CF743" s="140"/>
      <c r="CG743" s="140"/>
      <c r="CH743" s="140"/>
      <c r="CI743" s="140"/>
      <c r="CJ743" s="140"/>
      <c r="CK743" s="140"/>
      <c r="CL743" s="140"/>
      <c r="CM743" s="140"/>
      <c r="CN743" s="140"/>
      <c r="CO743" s="140"/>
      <c r="CP743" s="140"/>
      <c r="CQ743" s="140"/>
      <c r="CR743" s="140"/>
      <c r="CS743" s="140"/>
      <c r="CT743" s="140"/>
      <c r="CU743" s="140"/>
      <c r="CV743" s="140"/>
      <c r="CW743" s="140"/>
      <c r="CX743" s="140"/>
      <c r="CY743" s="103">
        <f t="shared" si="54"/>
        <v>0</v>
      </c>
      <c r="CZ743" s="78"/>
    </row>
    <row r="744" spans="1:104" x14ac:dyDescent="0.2">
      <c r="A744" s="26"/>
      <c r="B744" s="123">
        <f t="shared" si="55"/>
        <v>735</v>
      </c>
      <c r="C744" s="107"/>
      <c r="D744" s="111"/>
      <c r="F744" s="108"/>
      <c r="G744" s="120"/>
      <c r="H744" s="101">
        <f t="shared" si="53"/>
        <v>0</v>
      </c>
      <c r="I744" s="113"/>
      <c r="J744" s="113"/>
      <c r="K744" s="113"/>
      <c r="L744" s="113"/>
      <c r="M744" s="113"/>
      <c r="N744" s="113"/>
      <c r="O744" s="113"/>
      <c r="P744" s="27"/>
      <c r="Q744" s="113"/>
      <c r="R744" s="113"/>
      <c r="S744" s="113"/>
      <c r="T744" s="113"/>
      <c r="U744" s="113"/>
      <c r="V744" s="113"/>
      <c r="W744" s="113"/>
      <c r="X744" s="28"/>
      <c r="Y744" s="221"/>
      <c r="Z744" s="221"/>
      <c r="AA744" s="221"/>
      <c r="AB744" s="221"/>
      <c r="AC744" s="221"/>
      <c r="AD744" s="221"/>
      <c r="AE744" s="221"/>
      <c r="AF744" s="28"/>
      <c r="AG744" s="221"/>
      <c r="AH744" s="221"/>
      <c r="AI744" s="221"/>
      <c r="AJ744" s="221"/>
      <c r="AK744" s="221"/>
      <c r="AL744" s="221"/>
      <c r="AM744" s="221"/>
      <c r="AN744" s="28"/>
      <c r="AO744" s="141"/>
      <c r="AP744" s="141"/>
      <c r="AQ744" s="141"/>
      <c r="AR744" s="79" t="str">
        <f t="shared" si="52"/>
        <v/>
      </c>
      <c r="AS744" s="139"/>
      <c r="AT744" s="139"/>
      <c r="AU744" s="28"/>
      <c r="AV744" s="215"/>
      <c r="AW744" s="215"/>
      <c r="AX744" s="28"/>
      <c r="AY744" s="140"/>
      <c r="AZ744" s="28"/>
      <c r="BA744" s="140"/>
      <c r="BB744" s="140"/>
      <c r="BC744" s="140"/>
      <c r="BD744" s="140"/>
      <c r="BE744" s="140"/>
      <c r="BF744" s="140"/>
      <c r="BG744" s="140"/>
      <c r="BH744" s="140"/>
      <c r="BI744" s="140"/>
      <c r="BJ744" s="140"/>
      <c r="BK744" s="140"/>
      <c r="BL744" s="140"/>
      <c r="BM744" s="140"/>
      <c r="BN744" s="140"/>
      <c r="BO744" s="140"/>
      <c r="BP744" s="140"/>
      <c r="BQ744" s="140"/>
      <c r="BR744" s="140"/>
      <c r="BS744" s="140"/>
      <c r="BT744" s="140"/>
      <c r="BU744" s="140"/>
      <c r="BV744" s="140"/>
      <c r="BW744" s="140"/>
      <c r="BX744" s="140"/>
      <c r="BY744" s="140"/>
      <c r="BZ744" s="140"/>
      <c r="CA744" s="140"/>
      <c r="CB744" s="140"/>
      <c r="CC744" s="140"/>
      <c r="CD744" s="140"/>
      <c r="CE744" s="140"/>
      <c r="CF744" s="140"/>
      <c r="CG744" s="140"/>
      <c r="CH744" s="140"/>
      <c r="CI744" s="140"/>
      <c r="CJ744" s="140"/>
      <c r="CK744" s="140"/>
      <c r="CL744" s="140"/>
      <c r="CM744" s="140"/>
      <c r="CN744" s="140"/>
      <c r="CO744" s="140"/>
      <c r="CP744" s="140"/>
      <c r="CQ744" s="140"/>
      <c r="CR744" s="140"/>
      <c r="CS744" s="140"/>
      <c r="CT744" s="140"/>
      <c r="CU744" s="140"/>
      <c r="CV744" s="140"/>
      <c r="CW744" s="140"/>
      <c r="CX744" s="140"/>
      <c r="CY744" s="103">
        <f t="shared" si="54"/>
        <v>0</v>
      </c>
      <c r="CZ744" s="78"/>
    </row>
    <row r="745" spans="1:104" x14ac:dyDescent="0.2">
      <c r="A745" s="26"/>
      <c r="B745" s="123">
        <f t="shared" si="55"/>
        <v>736</v>
      </c>
      <c r="C745" s="107"/>
      <c r="D745" s="111"/>
      <c r="F745" s="108"/>
      <c r="G745" s="120"/>
      <c r="H745" s="101">
        <f t="shared" si="53"/>
        <v>0</v>
      </c>
      <c r="I745" s="113"/>
      <c r="J745" s="113"/>
      <c r="K745" s="113"/>
      <c r="L745" s="113"/>
      <c r="M745" s="113"/>
      <c r="N745" s="113"/>
      <c r="O745" s="113"/>
      <c r="P745" s="27"/>
      <c r="Q745" s="113"/>
      <c r="R745" s="113"/>
      <c r="S745" s="113"/>
      <c r="T745" s="113"/>
      <c r="U745" s="113"/>
      <c r="V745" s="113"/>
      <c r="W745" s="113"/>
      <c r="X745" s="28"/>
      <c r="Y745" s="221"/>
      <c r="Z745" s="221"/>
      <c r="AA745" s="221"/>
      <c r="AB745" s="221"/>
      <c r="AC745" s="221"/>
      <c r="AD745" s="221"/>
      <c r="AE745" s="221"/>
      <c r="AF745" s="28"/>
      <c r="AG745" s="221"/>
      <c r="AH745" s="221"/>
      <c r="AI745" s="221"/>
      <c r="AJ745" s="221"/>
      <c r="AK745" s="221"/>
      <c r="AL745" s="221"/>
      <c r="AM745" s="221"/>
      <c r="AN745" s="28"/>
      <c r="AO745" s="141"/>
      <c r="AP745" s="141"/>
      <c r="AQ745" s="141"/>
      <c r="AR745" s="79" t="str">
        <f t="shared" si="52"/>
        <v/>
      </c>
      <c r="AS745" s="139"/>
      <c r="AT745" s="139"/>
      <c r="AU745" s="28"/>
      <c r="AV745" s="215"/>
      <c r="AW745" s="215"/>
      <c r="AX745" s="28"/>
      <c r="AY745" s="140"/>
      <c r="AZ745" s="28"/>
      <c r="BA745" s="140"/>
      <c r="BB745" s="140"/>
      <c r="BC745" s="140"/>
      <c r="BD745" s="140"/>
      <c r="BE745" s="140"/>
      <c r="BF745" s="140"/>
      <c r="BG745" s="140"/>
      <c r="BH745" s="140"/>
      <c r="BI745" s="140"/>
      <c r="BJ745" s="140"/>
      <c r="BK745" s="140"/>
      <c r="BL745" s="140"/>
      <c r="BM745" s="140"/>
      <c r="BN745" s="140"/>
      <c r="BO745" s="140"/>
      <c r="BP745" s="140"/>
      <c r="BQ745" s="140"/>
      <c r="BR745" s="140"/>
      <c r="BS745" s="140"/>
      <c r="BT745" s="140"/>
      <c r="BU745" s="140"/>
      <c r="BV745" s="140"/>
      <c r="BW745" s="140"/>
      <c r="BX745" s="140"/>
      <c r="BY745" s="140"/>
      <c r="BZ745" s="140"/>
      <c r="CA745" s="140"/>
      <c r="CB745" s="140"/>
      <c r="CC745" s="140"/>
      <c r="CD745" s="140"/>
      <c r="CE745" s="140"/>
      <c r="CF745" s="140"/>
      <c r="CG745" s="140"/>
      <c r="CH745" s="140"/>
      <c r="CI745" s="140"/>
      <c r="CJ745" s="140"/>
      <c r="CK745" s="140"/>
      <c r="CL745" s="140"/>
      <c r="CM745" s="140"/>
      <c r="CN745" s="140"/>
      <c r="CO745" s="140"/>
      <c r="CP745" s="140"/>
      <c r="CQ745" s="140"/>
      <c r="CR745" s="140"/>
      <c r="CS745" s="140"/>
      <c r="CT745" s="140"/>
      <c r="CU745" s="140"/>
      <c r="CV745" s="140"/>
      <c r="CW745" s="140"/>
      <c r="CX745" s="140"/>
      <c r="CY745" s="103">
        <f t="shared" si="54"/>
        <v>0</v>
      </c>
      <c r="CZ745" s="78"/>
    </row>
    <row r="746" spans="1:104" x14ac:dyDescent="0.2">
      <c r="A746" s="26"/>
      <c r="B746" s="123">
        <f t="shared" si="55"/>
        <v>737</v>
      </c>
      <c r="C746" s="107"/>
      <c r="D746" s="111"/>
      <c r="F746" s="108"/>
      <c r="G746" s="120"/>
      <c r="H746" s="101">
        <f t="shared" si="53"/>
        <v>0</v>
      </c>
      <c r="I746" s="113"/>
      <c r="J746" s="113"/>
      <c r="K746" s="113"/>
      <c r="L746" s="113"/>
      <c r="M746" s="113"/>
      <c r="N746" s="113"/>
      <c r="O746" s="113"/>
      <c r="P746" s="27"/>
      <c r="Q746" s="113"/>
      <c r="R746" s="113"/>
      <c r="S746" s="113"/>
      <c r="T746" s="113"/>
      <c r="U746" s="113"/>
      <c r="V746" s="113"/>
      <c r="W746" s="113"/>
      <c r="X746" s="28"/>
      <c r="Y746" s="221"/>
      <c r="Z746" s="221"/>
      <c r="AA746" s="221"/>
      <c r="AB746" s="221"/>
      <c r="AC746" s="221"/>
      <c r="AD746" s="221"/>
      <c r="AE746" s="221"/>
      <c r="AF746" s="28"/>
      <c r="AG746" s="221"/>
      <c r="AH746" s="221"/>
      <c r="AI746" s="221"/>
      <c r="AJ746" s="221"/>
      <c r="AK746" s="221"/>
      <c r="AL746" s="221"/>
      <c r="AM746" s="221"/>
      <c r="AN746" s="28"/>
      <c r="AO746" s="141"/>
      <c r="AP746" s="141"/>
      <c r="AQ746" s="141"/>
      <c r="AR746" s="79" t="str">
        <f t="shared" si="52"/>
        <v/>
      </c>
      <c r="AS746" s="139"/>
      <c r="AT746" s="139"/>
      <c r="AU746" s="28"/>
      <c r="AV746" s="215"/>
      <c r="AW746" s="215"/>
      <c r="AX746" s="28"/>
      <c r="AY746" s="140"/>
      <c r="AZ746" s="28"/>
      <c r="BA746" s="140"/>
      <c r="BB746" s="140"/>
      <c r="BC746" s="140"/>
      <c r="BD746" s="140"/>
      <c r="BE746" s="140"/>
      <c r="BF746" s="140"/>
      <c r="BG746" s="140"/>
      <c r="BH746" s="140"/>
      <c r="BI746" s="140"/>
      <c r="BJ746" s="140"/>
      <c r="BK746" s="140"/>
      <c r="BL746" s="140"/>
      <c r="BM746" s="140"/>
      <c r="BN746" s="140"/>
      <c r="BO746" s="140"/>
      <c r="BP746" s="140"/>
      <c r="BQ746" s="140"/>
      <c r="BR746" s="140"/>
      <c r="BS746" s="140"/>
      <c r="BT746" s="140"/>
      <c r="BU746" s="140"/>
      <c r="BV746" s="140"/>
      <c r="BW746" s="140"/>
      <c r="BX746" s="140"/>
      <c r="BY746" s="140"/>
      <c r="BZ746" s="140"/>
      <c r="CA746" s="140"/>
      <c r="CB746" s="140"/>
      <c r="CC746" s="140"/>
      <c r="CD746" s="140"/>
      <c r="CE746" s="140"/>
      <c r="CF746" s="140"/>
      <c r="CG746" s="140"/>
      <c r="CH746" s="140"/>
      <c r="CI746" s="140"/>
      <c r="CJ746" s="140"/>
      <c r="CK746" s="140"/>
      <c r="CL746" s="140"/>
      <c r="CM746" s="140"/>
      <c r="CN746" s="140"/>
      <c r="CO746" s="140"/>
      <c r="CP746" s="140"/>
      <c r="CQ746" s="140"/>
      <c r="CR746" s="140"/>
      <c r="CS746" s="140"/>
      <c r="CT746" s="140"/>
      <c r="CU746" s="140"/>
      <c r="CV746" s="140"/>
      <c r="CW746" s="140"/>
      <c r="CX746" s="140"/>
      <c r="CY746" s="103">
        <f t="shared" si="54"/>
        <v>0</v>
      </c>
      <c r="CZ746" s="78"/>
    </row>
    <row r="747" spans="1:104" x14ac:dyDescent="0.2">
      <c r="A747" s="26"/>
      <c r="B747" s="123">
        <f t="shared" si="55"/>
        <v>738</v>
      </c>
      <c r="C747" s="107"/>
      <c r="D747" s="111"/>
      <c r="F747" s="108"/>
      <c r="G747" s="120"/>
      <c r="H747" s="101">
        <f t="shared" si="53"/>
        <v>0</v>
      </c>
      <c r="I747" s="113"/>
      <c r="J747" s="113"/>
      <c r="K747" s="113"/>
      <c r="L747" s="113"/>
      <c r="M747" s="113"/>
      <c r="N747" s="113"/>
      <c r="O747" s="113"/>
      <c r="P747" s="27"/>
      <c r="Q747" s="113"/>
      <c r="R747" s="113"/>
      <c r="S747" s="113"/>
      <c r="T747" s="113"/>
      <c r="U747" s="113"/>
      <c r="V747" s="113"/>
      <c r="W747" s="113"/>
      <c r="X747" s="28"/>
      <c r="Y747" s="221"/>
      <c r="Z747" s="221"/>
      <c r="AA747" s="221"/>
      <c r="AB747" s="221"/>
      <c r="AC747" s="221"/>
      <c r="AD747" s="221"/>
      <c r="AE747" s="221"/>
      <c r="AF747" s="28"/>
      <c r="AG747" s="221"/>
      <c r="AH747" s="221"/>
      <c r="AI747" s="221"/>
      <c r="AJ747" s="221"/>
      <c r="AK747" s="221"/>
      <c r="AL747" s="221"/>
      <c r="AM747" s="221"/>
      <c r="AN747" s="28"/>
      <c r="AO747" s="141"/>
      <c r="AP747" s="141"/>
      <c r="AQ747" s="141"/>
      <c r="AR747" s="79" t="str">
        <f t="shared" si="52"/>
        <v/>
      </c>
      <c r="AS747" s="139"/>
      <c r="AT747" s="139"/>
      <c r="AU747" s="28"/>
      <c r="AV747" s="215"/>
      <c r="AW747" s="215"/>
      <c r="AX747" s="28"/>
      <c r="AY747" s="140"/>
      <c r="AZ747" s="28"/>
      <c r="BA747" s="140"/>
      <c r="BB747" s="140"/>
      <c r="BC747" s="140"/>
      <c r="BD747" s="140"/>
      <c r="BE747" s="140"/>
      <c r="BF747" s="140"/>
      <c r="BG747" s="140"/>
      <c r="BH747" s="140"/>
      <c r="BI747" s="140"/>
      <c r="BJ747" s="140"/>
      <c r="BK747" s="140"/>
      <c r="BL747" s="140"/>
      <c r="BM747" s="140"/>
      <c r="BN747" s="140"/>
      <c r="BO747" s="140"/>
      <c r="BP747" s="140"/>
      <c r="BQ747" s="140"/>
      <c r="BR747" s="140"/>
      <c r="BS747" s="140"/>
      <c r="BT747" s="140"/>
      <c r="BU747" s="140"/>
      <c r="BV747" s="140"/>
      <c r="BW747" s="140"/>
      <c r="BX747" s="140"/>
      <c r="BY747" s="140"/>
      <c r="BZ747" s="140"/>
      <c r="CA747" s="140"/>
      <c r="CB747" s="140"/>
      <c r="CC747" s="140"/>
      <c r="CD747" s="140"/>
      <c r="CE747" s="140"/>
      <c r="CF747" s="140"/>
      <c r="CG747" s="140"/>
      <c r="CH747" s="140"/>
      <c r="CI747" s="140"/>
      <c r="CJ747" s="140"/>
      <c r="CK747" s="140"/>
      <c r="CL747" s="140"/>
      <c r="CM747" s="140"/>
      <c r="CN747" s="140"/>
      <c r="CO747" s="140"/>
      <c r="CP747" s="140"/>
      <c r="CQ747" s="140"/>
      <c r="CR747" s="140"/>
      <c r="CS747" s="140"/>
      <c r="CT747" s="140"/>
      <c r="CU747" s="140"/>
      <c r="CV747" s="140"/>
      <c r="CW747" s="140"/>
      <c r="CX747" s="140"/>
      <c r="CY747" s="103">
        <f t="shared" si="54"/>
        <v>0</v>
      </c>
      <c r="CZ747" s="78"/>
    </row>
    <row r="748" spans="1:104" x14ac:dyDescent="0.2">
      <c r="A748" s="26"/>
      <c r="B748" s="123">
        <f t="shared" si="55"/>
        <v>739</v>
      </c>
      <c r="C748" s="107"/>
      <c r="D748" s="111"/>
      <c r="F748" s="108"/>
      <c r="G748" s="120"/>
      <c r="H748" s="101">
        <f t="shared" si="53"/>
        <v>0</v>
      </c>
      <c r="I748" s="113"/>
      <c r="J748" s="113"/>
      <c r="K748" s="113"/>
      <c r="L748" s="113"/>
      <c r="M748" s="113"/>
      <c r="N748" s="113"/>
      <c r="O748" s="113"/>
      <c r="P748" s="27"/>
      <c r="Q748" s="113"/>
      <c r="R748" s="113"/>
      <c r="S748" s="113"/>
      <c r="T748" s="113"/>
      <c r="U748" s="113"/>
      <c r="V748" s="113"/>
      <c r="W748" s="113"/>
      <c r="X748" s="28"/>
      <c r="Y748" s="221"/>
      <c r="Z748" s="221"/>
      <c r="AA748" s="221"/>
      <c r="AB748" s="221"/>
      <c r="AC748" s="221"/>
      <c r="AD748" s="221"/>
      <c r="AE748" s="221"/>
      <c r="AF748" s="28"/>
      <c r="AG748" s="221"/>
      <c r="AH748" s="221"/>
      <c r="AI748" s="221"/>
      <c r="AJ748" s="221"/>
      <c r="AK748" s="221"/>
      <c r="AL748" s="221"/>
      <c r="AM748" s="221"/>
      <c r="AN748" s="28"/>
      <c r="AO748" s="141"/>
      <c r="AP748" s="141"/>
      <c r="AQ748" s="141"/>
      <c r="AR748" s="79" t="str">
        <f t="shared" si="52"/>
        <v/>
      </c>
      <c r="AS748" s="139"/>
      <c r="AT748" s="139"/>
      <c r="AU748" s="28"/>
      <c r="AV748" s="215"/>
      <c r="AW748" s="215"/>
      <c r="AX748" s="28"/>
      <c r="AY748" s="140"/>
      <c r="AZ748" s="28"/>
      <c r="BA748" s="140"/>
      <c r="BB748" s="140"/>
      <c r="BC748" s="140"/>
      <c r="BD748" s="140"/>
      <c r="BE748" s="140"/>
      <c r="BF748" s="140"/>
      <c r="BG748" s="140"/>
      <c r="BH748" s="140"/>
      <c r="BI748" s="140"/>
      <c r="BJ748" s="140"/>
      <c r="BK748" s="140"/>
      <c r="BL748" s="140"/>
      <c r="BM748" s="140"/>
      <c r="BN748" s="140"/>
      <c r="BO748" s="140"/>
      <c r="BP748" s="140"/>
      <c r="BQ748" s="140"/>
      <c r="BR748" s="140"/>
      <c r="BS748" s="140"/>
      <c r="BT748" s="140"/>
      <c r="BU748" s="140"/>
      <c r="BV748" s="140"/>
      <c r="BW748" s="140"/>
      <c r="BX748" s="140"/>
      <c r="BY748" s="140"/>
      <c r="BZ748" s="140"/>
      <c r="CA748" s="140"/>
      <c r="CB748" s="140"/>
      <c r="CC748" s="140"/>
      <c r="CD748" s="140"/>
      <c r="CE748" s="140"/>
      <c r="CF748" s="140"/>
      <c r="CG748" s="140"/>
      <c r="CH748" s="140"/>
      <c r="CI748" s="140"/>
      <c r="CJ748" s="140"/>
      <c r="CK748" s="140"/>
      <c r="CL748" s="140"/>
      <c r="CM748" s="140"/>
      <c r="CN748" s="140"/>
      <c r="CO748" s="140"/>
      <c r="CP748" s="140"/>
      <c r="CQ748" s="140"/>
      <c r="CR748" s="140"/>
      <c r="CS748" s="140"/>
      <c r="CT748" s="140"/>
      <c r="CU748" s="140"/>
      <c r="CV748" s="140"/>
      <c r="CW748" s="140"/>
      <c r="CX748" s="140"/>
      <c r="CY748" s="103">
        <f t="shared" si="54"/>
        <v>0</v>
      </c>
      <c r="CZ748" s="78"/>
    </row>
    <row r="749" spans="1:104" x14ac:dyDescent="0.2">
      <c r="A749" s="26"/>
      <c r="B749" s="123">
        <f t="shared" si="55"/>
        <v>740</v>
      </c>
      <c r="C749" s="107"/>
      <c r="D749" s="111"/>
      <c r="F749" s="108"/>
      <c r="G749" s="120"/>
      <c r="H749" s="101">
        <f t="shared" si="53"/>
        <v>0</v>
      </c>
      <c r="I749" s="113"/>
      <c r="J749" s="113"/>
      <c r="K749" s="113"/>
      <c r="L749" s="113"/>
      <c r="M749" s="113"/>
      <c r="N749" s="113"/>
      <c r="O749" s="113"/>
      <c r="P749" s="27"/>
      <c r="Q749" s="113"/>
      <c r="R749" s="113"/>
      <c r="S749" s="113"/>
      <c r="T749" s="113"/>
      <c r="U749" s="113"/>
      <c r="V749" s="113"/>
      <c r="W749" s="113"/>
      <c r="X749" s="28"/>
      <c r="Y749" s="221"/>
      <c r="Z749" s="221"/>
      <c r="AA749" s="221"/>
      <c r="AB749" s="221"/>
      <c r="AC749" s="221"/>
      <c r="AD749" s="221"/>
      <c r="AE749" s="221"/>
      <c r="AF749" s="28"/>
      <c r="AG749" s="221"/>
      <c r="AH749" s="221"/>
      <c r="AI749" s="221"/>
      <c r="AJ749" s="221"/>
      <c r="AK749" s="221"/>
      <c r="AL749" s="221"/>
      <c r="AM749" s="221"/>
      <c r="AN749" s="28"/>
      <c r="AO749" s="141"/>
      <c r="AP749" s="141"/>
      <c r="AQ749" s="141"/>
      <c r="AR749" s="79" t="str">
        <f t="shared" si="52"/>
        <v/>
      </c>
      <c r="AS749" s="139"/>
      <c r="AT749" s="139"/>
      <c r="AU749" s="28"/>
      <c r="AV749" s="215"/>
      <c r="AW749" s="215"/>
      <c r="AX749" s="28"/>
      <c r="AY749" s="140"/>
      <c r="AZ749" s="28"/>
      <c r="BA749" s="140"/>
      <c r="BB749" s="140"/>
      <c r="BC749" s="140"/>
      <c r="BD749" s="140"/>
      <c r="BE749" s="140"/>
      <c r="BF749" s="140"/>
      <c r="BG749" s="140"/>
      <c r="BH749" s="140"/>
      <c r="BI749" s="140"/>
      <c r="BJ749" s="140"/>
      <c r="BK749" s="140"/>
      <c r="BL749" s="140"/>
      <c r="BM749" s="140"/>
      <c r="BN749" s="140"/>
      <c r="BO749" s="140"/>
      <c r="BP749" s="140"/>
      <c r="BQ749" s="140"/>
      <c r="BR749" s="140"/>
      <c r="BS749" s="140"/>
      <c r="BT749" s="140"/>
      <c r="BU749" s="140"/>
      <c r="BV749" s="140"/>
      <c r="BW749" s="140"/>
      <c r="BX749" s="140"/>
      <c r="BY749" s="140"/>
      <c r="BZ749" s="140"/>
      <c r="CA749" s="140"/>
      <c r="CB749" s="140"/>
      <c r="CC749" s="140"/>
      <c r="CD749" s="140"/>
      <c r="CE749" s="140"/>
      <c r="CF749" s="140"/>
      <c r="CG749" s="140"/>
      <c r="CH749" s="140"/>
      <c r="CI749" s="140"/>
      <c r="CJ749" s="140"/>
      <c r="CK749" s="140"/>
      <c r="CL749" s="140"/>
      <c r="CM749" s="140"/>
      <c r="CN749" s="140"/>
      <c r="CO749" s="140"/>
      <c r="CP749" s="140"/>
      <c r="CQ749" s="140"/>
      <c r="CR749" s="140"/>
      <c r="CS749" s="140"/>
      <c r="CT749" s="140"/>
      <c r="CU749" s="140"/>
      <c r="CV749" s="140"/>
      <c r="CW749" s="140"/>
      <c r="CX749" s="140"/>
      <c r="CY749" s="103">
        <f t="shared" si="54"/>
        <v>0</v>
      </c>
      <c r="CZ749" s="78"/>
    </row>
    <row r="750" spans="1:104" x14ac:dyDescent="0.2">
      <c r="A750" s="26"/>
      <c r="B750" s="123">
        <f t="shared" si="55"/>
        <v>741</v>
      </c>
      <c r="C750" s="107"/>
      <c r="D750" s="111"/>
      <c r="F750" s="108"/>
      <c r="G750" s="120"/>
      <c r="H750" s="101">
        <f t="shared" si="53"/>
        <v>0</v>
      </c>
      <c r="I750" s="113"/>
      <c r="J750" s="113"/>
      <c r="K750" s="113"/>
      <c r="L750" s="113"/>
      <c r="M750" s="113"/>
      <c r="N750" s="113"/>
      <c r="O750" s="113"/>
      <c r="P750" s="27"/>
      <c r="Q750" s="113"/>
      <c r="R750" s="113"/>
      <c r="S750" s="113"/>
      <c r="T750" s="113"/>
      <c r="U750" s="113"/>
      <c r="V750" s="113"/>
      <c r="W750" s="113"/>
      <c r="X750" s="28"/>
      <c r="Y750" s="221"/>
      <c r="Z750" s="221"/>
      <c r="AA750" s="221"/>
      <c r="AB750" s="221"/>
      <c r="AC750" s="221"/>
      <c r="AD750" s="221"/>
      <c r="AE750" s="221"/>
      <c r="AF750" s="28"/>
      <c r="AG750" s="221"/>
      <c r="AH750" s="221"/>
      <c r="AI750" s="221"/>
      <c r="AJ750" s="221"/>
      <c r="AK750" s="221"/>
      <c r="AL750" s="221"/>
      <c r="AM750" s="221"/>
      <c r="AN750" s="28"/>
      <c r="AO750" s="141"/>
      <c r="AP750" s="141"/>
      <c r="AQ750" s="141"/>
      <c r="AR750" s="79" t="str">
        <f t="shared" si="52"/>
        <v/>
      </c>
      <c r="AS750" s="139"/>
      <c r="AT750" s="139"/>
      <c r="AU750" s="28"/>
      <c r="AV750" s="215"/>
      <c r="AW750" s="215"/>
      <c r="AX750" s="28"/>
      <c r="AY750" s="140"/>
      <c r="AZ750" s="28"/>
      <c r="BA750" s="140"/>
      <c r="BB750" s="140"/>
      <c r="BC750" s="140"/>
      <c r="BD750" s="140"/>
      <c r="BE750" s="140"/>
      <c r="BF750" s="140"/>
      <c r="BG750" s="140"/>
      <c r="BH750" s="140"/>
      <c r="BI750" s="140"/>
      <c r="BJ750" s="140"/>
      <c r="BK750" s="140"/>
      <c r="BL750" s="140"/>
      <c r="BM750" s="140"/>
      <c r="BN750" s="140"/>
      <c r="BO750" s="140"/>
      <c r="BP750" s="140"/>
      <c r="BQ750" s="140"/>
      <c r="BR750" s="140"/>
      <c r="BS750" s="140"/>
      <c r="BT750" s="140"/>
      <c r="BU750" s="140"/>
      <c r="BV750" s="140"/>
      <c r="BW750" s="140"/>
      <c r="BX750" s="140"/>
      <c r="BY750" s="140"/>
      <c r="BZ750" s="140"/>
      <c r="CA750" s="140"/>
      <c r="CB750" s="140"/>
      <c r="CC750" s="140"/>
      <c r="CD750" s="140"/>
      <c r="CE750" s="140"/>
      <c r="CF750" s="140"/>
      <c r="CG750" s="140"/>
      <c r="CH750" s="140"/>
      <c r="CI750" s="140"/>
      <c r="CJ750" s="140"/>
      <c r="CK750" s="140"/>
      <c r="CL750" s="140"/>
      <c r="CM750" s="140"/>
      <c r="CN750" s="140"/>
      <c r="CO750" s="140"/>
      <c r="CP750" s="140"/>
      <c r="CQ750" s="140"/>
      <c r="CR750" s="140"/>
      <c r="CS750" s="140"/>
      <c r="CT750" s="140"/>
      <c r="CU750" s="140"/>
      <c r="CV750" s="140"/>
      <c r="CW750" s="140"/>
      <c r="CX750" s="140"/>
      <c r="CY750" s="103">
        <f t="shared" si="54"/>
        <v>0</v>
      </c>
      <c r="CZ750" s="78"/>
    </row>
    <row r="751" spans="1:104" x14ac:dyDescent="0.2">
      <c r="A751" s="26"/>
      <c r="B751" s="123">
        <f t="shared" si="55"/>
        <v>742</v>
      </c>
      <c r="C751" s="107"/>
      <c r="D751" s="111"/>
      <c r="F751" s="108"/>
      <c r="G751" s="120"/>
      <c r="H751" s="101">
        <f t="shared" si="53"/>
        <v>0</v>
      </c>
      <c r="I751" s="113"/>
      <c r="J751" s="113"/>
      <c r="K751" s="113"/>
      <c r="L751" s="113"/>
      <c r="M751" s="113"/>
      <c r="N751" s="113"/>
      <c r="O751" s="113"/>
      <c r="P751" s="27"/>
      <c r="Q751" s="113"/>
      <c r="R751" s="113"/>
      <c r="S751" s="113"/>
      <c r="T751" s="113"/>
      <c r="U751" s="113"/>
      <c r="V751" s="113"/>
      <c r="W751" s="113"/>
      <c r="X751" s="28"/>
      <c r="Y751" s="221"/>
      <c r="Z751" s="221"/>
      <c r="AA751" s="221"/>
      <c r="AB751" s="221"/>
      <c r="AC751" s="221"/>
      <c r="AD751" s="221"/>
      <c r="AE751" s="221"/>
      <c r="AF751" s="28"/>
      <c r="AG751" s="221"/>
      <c r="AH751" s="221"/>
      <c r="AI751" s="221"/>
      <c r="AJ751" s="221"/>
      <c r="AK751" s="221"/>
      <c r="AL751" s="221"/>
      <c r="AM751" s="221"/>
      <c r="AN751" s="28"/>
      <c r="AO751" s="141"/>
      <c r="AP751" s="141"/>
      <c r="AQ751" s="141"/>
      <c r="AR751" s="79" t="str">
        <f t="shared" si="52"/>
        <v/>
      </c>
      <c r="AS751" s="139"/>
      <c r="AT751" s="139"/>
      <c r="AU751" s="28"/>
      <c r="AV751" s="215"/>
      <c r="AW751" s="215"/>
      <c r="AX751" s="28"/>
      <c r="AY751" s="140"/>
      <c r="AZ751" s="28"/>
      <c r="BA751" s="140"/>
      <c r="BB751" s="140"/>
      <c r="BC751" s="140"/>
      <c r="BD751" s="140"/>
      <c r="BE751" s="140"/>
      <c r="BF751" s="140"/>
      <c r="BG751" s="140"/>
      <c r="BH751" s="140"/>
      <c r="BI751" s="140"/>
      <c r="BJ751" s="140"/>
      <c r="BK751" s="140"/>
      <c r="BL751" s="140"/>
      <c r="BM751" s="140"/>
      <c r="BN751" s="140"/>
      <c r="BO751" s="140"/>
      <c r="BP751" s="140"/>
      <c r="BQ751" s="140"/>
      <c r="BR751" s="140"/>
      <c r="BS751" s="140"/>
      <c r="BT751" s="140"/>
      <c r="BU751" s="140"/>
      <c r="BV751" s="140"/>
      <c r="BW751" s="140"/>
      <c r="BX751" s="140"/>
      <c r="BY751" s="140"/>
      <c r="BZ751" s="140"/>
      <c r="CA751" s="140"/>
      <c r="CB751" s="140"/>
      <c r="CC751" s="140"/>
      <c r="CD751" s="140"/>
      <c r="CE751" s="140"/>
      <c r="CF751" s="140"/>
      <c r="CG751" s="140"/>
      <c r="CH751" s="140"/>
      <c r="CI751" s="140"/>
      <c r="CJ751" s="140"/>
      <c r="CK751" s="140"/>
      <c r="CL751" s="140"/>
      <c r="CM751" s="140"/>
      <c r="CN751" s="140"/>
      <c r="CO751" s="140"/>
      <c r="CP751" s="140"/>
      <c r="CQ751" s="140"/>
      <c r="CR751" s="140"/>
      <c r="CS751" s="140"/>
      <c r="CT751" s="140"/>
      <c r="CU751" s="140"/>
      <c r="CV751" s="140"/>
      <c r="CW751" s="140"/>
      <c r="CX751" s="140"/>
      <c r="CY751" s="103">
        <f t="shared" si="54"/>
        <v>0</v>
      </c>
      <c r="CZ751" s="78"/>
    </row>
    <row r="752" spans="1:104" x14ac:dyDescent="0.2">
      <c r="A752" s="26"/>
      <c r="B752" s="123">
        <f t="shared" si="55"/>
        <v>743</v>
      </c>
      <c r="C752" s="107"/>
      <c r="D752" s="111"/>
      <c r="F752" s="108"/>
      <c r="G752" s="120"/>
      <c r="H752" s="101">
        <f t="shared" si="53"/>
        <v>0</v>
      </c>
      <c r="I752" s="113"/>
      <c r="J752" s="113"/>
      <c r="K752" s="113"/>
      <c r="L752" s="113"/>
      <c r="M752" s="113"/>
      <c r="N752" s="113"/>
      <c r="O752" s="113"/>
      <c r="P752" s="27"/>
      <c r="Q752" s="113"/>
      <c r="R752" s="113"/>
      <c r="S752" s="113"/>
      <c r="T752" s="113"/>
      <c r="U752" s="113"/>
      <c r="V752" s="113"/>
      <c r="W752" s="113"/>
      <c r="X752" s="28"/>
      <c r="Y752" s="221"/>
      <c r="Z752" s="221"/>
      <c r="AA752" s="221"/>
      <c r="AB752" s="221"/>
      <c r="AC752" s="221"/>
      <c r="AD752" s="221"/>
      <c r="AE752" s="221"/>
      <c r="AF752" s="28"/>
      <c r="AG752" s="221"/>
      <c r="AH752" s="221"/>
      <c r="AI752" s="221"/>
      <c r="AJ752" s="221"/>
      <c r="AK752" s="221"/>
      <c r="AL752" s="221"/>
      <c r="AM752" s="221"/>
      <c r="AN752" s="28"/>
      <c r="AO752" s="141"/>
      <c r="AP752" s="141"/>
      <c r="AQ752" s="141"/>
      <c r="AR752" s="79" t="str">
        <f t="shared" si="52"/>
        <v/>
      </c>
      <c r="AS752" s="139"/>
      <c r="AT752" s="139"/>
      <c r="AU752" s="28"/>
      <c r="AV752" s="215"/>
      <c r="AW752" s="215"/>
      <c r="AX752" s="28"/>
      <c r="AY752" s="140"/>
      <c r="AZ752" s="28"/>
      <c r="BA752" s="140"/>
      <c r="BB752" s="140"/>
      <c r="BC752" s="140"/>
      <c r="BD752" s="140"/>
      <c r="BE752" s="140"/>
      <c r="BF752" s="140"/>
      <c r="BG752" s="140"/>
      <c r="BH752" s="140"/>
      <c r="BI752" s="140"/>
      <c r="BJ752" s="140"/>
      <c r="BK752" s="140"/>
      <c r="BL752" s="140"/>
      <c r="BM752" s="140"/>
      <c r="BN752" s="140"/>
      <c r="BO752" s="140"/>
      <c r="BP752" s="140"/>
      <c r="BQ752" s="140"/>
      <c r="BR752" s="140"/>
      <c r="BS752" s="140"/>
      <c r="BT752" s="140"/>
      <c r="BU752" s="140"/>
      <c r="BV752" s="140"/>
      <c r="BW752" s="140"/>
      <c r="BX752" s="140"/>
      <c r="BY752" s="140"/>
      <c r="BZ752" s="140"/>
      <c r="CA752" s="140"/>
      <c r="CB752" s="140"/>
      <c r="CC752" s="140"/>
      <c r="CD752" s="140"/>
      <c r="CE752" s="140"/>
      <c r="CF752" s="140"/>
      <c r="CG752" s="140"/>
      <c r="CH752" s="140"/>
      <c r="CI752" s="140"/>
      <c r="CJ752" s="140"/>
      <c r="CK752" s="140"/>
      <c r="CL752" s="140"/>
      <c r="CM752" s="140"/>
      <c r="CN752" s="140"/>
      <c r="CO752" s="140"/>
      <c r="CP752" s="140"/>
      <c r="CQ752" s="140"/>
      <c r="CR752" s="140"/>
      <c r="CS752" s="140"/>
      <c r="CT752" s="140"/>
      <c r="CU752" s="140"/>
      <c r="CV752" s="140"/>
      <c r="CW752" s="140"/>
      <c r="CX752" s="140"/>
      <c r="CY752" s="103">
        <f t="shared" si="54"/>
        <v>0</v>
      </c>
      <c r="CZ752" s="78"/>
    </row>
    <row r="753" spans="1:104" x14ac:dyDescent="0.2">
      <c r="A753" s="26"/>
      <c r="B753" s="123">
        <f t="shared" si="55"/>
        <v>744</v>
      </c>
      <c r="C753" s="107"/>
      <c r="D753" s="111"/>
      <c r="F753" s="108"/>
      <c r="G753" s="120"/>
      <c r="H753" s="101">
        <f t="shared" si="53"/>
        <v>0</v>
      </c>
      <c r="I753" s="113"/>
      <c r="J753" s="113"/>
      <c r="K753" s="113"/>
      <c r="L753" s="113"/>
      <c r="M753" s="113"/>
      <c r="N753" s="113"/>
      <c r="O753" s="113"/>
      <c r="P753" s="27"/>
      <c r="Q753" s="113"/>
      <c r="R753" s="113"/>
      <c r="S753" s="113"/>
      <c r="T753" s="113"/>
      <c r="U753" s="113"/>
      <c r="V753" s="113"/>
      <c r="W753" s="113"/>
      <c r="X753" s="28"/>
      <c r="Y753" s="221"/>
      <c r="Z753" s="221"/>
      <c r="AA753" s="221"/>
      <c r="AB753" s="221"/>
      <c r="AC753" s="221"/>
      <c r="AD753" s="221"/>
      <c r="AE753" s="221"/>
      <c r="AF753" s="28"/>
      <c r="AG753" s="221"/>
      <c r="AH753" s="221"/>
      <c r="AI753" s="221"/>
      <c r="AJ753" s="221"/>
      <c r="AK753" s="221"/>
      <c r="AL753" s="221"/>
      <c r="AM753" s="221"/>
      <c r="AN753" s="28"/>
      <c r="AO753" s="141"/>
      <c r="AP753" s="141"/>
      <c r="AQ753" s="141"/>
      <c r="AR753" s="79" t="str">
        <f t="shared" si="52"/>
        <v/>
      </c>
      <c r="AS753" s="139"/>
      <c r="AT753" s="139"/>
      <c r="AU753" s="28"/>
      <c r="AV753" s="215"/>
      <c r="AW753" s="215"/>
      <c r="AX753" s="28"/>
      <c r="AY753" s="140"/>
      <c r="AZ753" s="28"/>
      <c r="BA753" s="140"/>
      <c r="BB753" s="140"/>
      <c r="BC753" s="140"/>
      <c r="BD753" s="140"/>
      <c r="BE753" s="140"/>
      <c r="BF753" s="140"/>
      <c r="BG753" s="140"/>
      <c r="BH753" s="140"/>
      <c r="BI753" s="140"/>
      <c r="BJ753" s="140"/>
      <c r="BK753" s="140"/>
      <c r="BL753" s="140"/>
      <c r="BM753" s="140"/>
      <c r="BN753" s="140"/>
      <c r="BO753" s="140"/>
      <c r="BP753" s="140"/>
      <c r="BQ753" s="140"/>
      <c r="BR753" s="140"/>
      <c r="BS753" s="140"/>
      <c r="BT753" s="140"/>
      <c r="BU753" s="140"/>
      <c r="BV753" s="140"/>
      <c r="BW753" s="140"/>
      <c r="BX753" s="140"/>
      <c r="BY753" s="140"/>
      <c r="BZ753" s="140"/>
      <c r="CA753" s="140"/>
      <c r="CB753" s="140"/>
      <c r="CC753" s="140"/>
      <c r="CD753" s="140"/>
      <c r="CE753" s="140"/>
      <c r="CF753" s="140"/>
      <c r="CG753" s="140"/>
      <c r="CH753" s="140"/>
      <c r="CI753" s="140"/>
      <c r="CJ753" s="140"/>
      <c r="CK753" s="140"/>
      <c r="CL753" s="140"/>
      <c r="CM753" s="140"/>
      <c r="CN753" s="140"/>
      <c r="CO753" s="140"/>
      <c r="CP753" s="140"/>
      <c r="CQ753" s="140"/>
      <c r="CR753" s="140"/>
      <c r="CS753" s="140"/>
      <c r="CT753" s="140"/>
      <c r="CU753" s="140"/>
      <c r="CV753" s="140"/>
      <c r="CW753" s="140"/>
      <c r="CX753" s="140"/>
      <c r="CY753" s="103">
        <f t="shared" si="54"/>
        <v>0</v>
      </c>
      <c r="CZ753" s="78"/>
    </row>
    <row r="754" spans="1:104" x14ac:dyDescent="0.2">
      <c r="A754" s="26"/>
      <c r="B754" s="123">
        <f t="shared" si="55"/>
        <v>745</v>
      </c>
      <c r="C754" s="107"/>
      <c r="D754" s="111"/>
      <c r="F754" s="108"/>
      <c r="G754" s="120"/>
      <c r="H754" s="101">
        <f t="shared" si="53"/>
        <v>0</v>
      </c>
      <c r="I754" s="113"/>
      <c r="J754" s="113"/>
      <c r="K754" s="113"/>
      <c r="L754" s="113"/>
      <c r="M754" s="113"/>
      <c r="N754" s="113"/>
      <c r="O754" s="113"/>
      <c r="P754" s="27"/>
      <c r="Q754" s="113"/>
      <c r="R754" s="113"/>
      <c r="S754" s="113"/>
      <c r="T754" s="113"/>
      <c r="U754" s="113"/>
      <c r="V754" s="113"/>
      <c r="W754" s="113"/>
      <c r="X754" s="28"/>
      <c r="Y754" s="221"/>
      <c r="Z754" s="221"/>
      <c r="AA754" s="221"/>
      <c r="AB754" s="221"/>
      <c r="AC754" s="221"/>
      <c r="AD754" s="221"/>
      <c r="AE754" s="221"/>
      <c r="AF754" s="28"/>
      <c r="AG754" s="221"/>
      <c r="AH754" s="221"/>
      <c r="AI754" s="221"/>
      <c r="AJ754" s="221"/>
      <c r="AK754" s="221"/>
      <c r="AL754" s="221"/>
      <c r="AM754" s="221"/>
      <c r="AN754" s="28"/>
      <c r="AO754" s="141"/>
      <c r="AP754" s="141"/>
      <c r="AQ754" s="141"/>
      <c r="AR754" s="79" t="str">
        <f t="shared" si="52"/>
        <v/>
      </c>
      <c r="AS754" s="139"/>
      <c r="AT754" s="139"/>
      <c r="AU754" s="28"/>
      <c r="AV754" s="215"/>
      <c r="AW754" s="215"/>
      <c r="AX754" s="28"/>
      <c r="AY754" s="140"/>
      <c r="AZ754" s="28"/>
      <c r="BA754" s="140"/>
      <c r="BB754" s="140"/>
      <c r="BC754" s="140"/>
      <c r="BD754" s="140"/>
      <c r="BE754" s="140"/>
      <c r="BF754" s="140"/>
      <c r="BG754" s="140"/>
      <c r="BH754" s="140"/>
      <c r="BI754" s="140"/>
      <c r="BJ754" s="140"/>
      <c r="BK754" s="140"/>
      <c r="BL754" s="140"/>
      <c r="BM754" s="140"/>
      <c r="BN754" s="140"/>
      <c r="BO754" s="140"/>
      <c r="BP754" s="140"/>
      <c r="BQ754" s="140"/>
      <c r="BR754" s="140"/>
      <c r="BS754" s="140"/>
      <c r="BT754" s="140"/>
      <c r="BU754" s="140"/>
      <c r="BV754" s="140"/>
      <c r="BW754" s="140"/>
      <c r="BX754" s="140"/>
      <c r="BY754" s="140"/>
      <c r="BZ754" s="140"/>
      <c r="CA754" s="140"/>
      <c r="CB754" s="140"/>
      <c r="CC754" s="140"/>
      <c r="CD754" s="140"/>
      <c r="CE754" s="140"/>
      <c r="CF754" s="140"/>
      <c r="CG754" s="140"/>
      <c r="CH754" s="140"/>
      <c r="CI754" s="140"/>
      <c r="CJ754" s="140"/>
      <c r="CK754" s="140"/>
      <c r="CL754" s="140"/>
      <c r="CM754" s="140"/>
      <c r="CN754" s="140"/>
      <c r="CO754" s="140"/>
      <c r="CP754" s="140"/>
      <c r="CQ754" s="140"/>
      <c r="CR754" s="140"/>
      <c r="CS754" s="140"/>
      <c r="CT754" s="140"/>
      <c r="CU754" s="140"/>
      <c r="CV754" s="140"/>
      <c r="CW754" s="140"/>
      <c r="CX754" s="140"/>
      <c r="CY754" s="103">
        <f t="shared" si="54"/>
        <v>0</v>
      </c>
      <c r="CZ754" s="78"/>
    </row>
    <row r="755" spans="1:104" x14ac:dyDescent="0.2">
      <c r="A755" s="26"/>
      <c r="B755" s="123">
        <f t="shared" si="55"/>
        <v>746</v>
      </c>
      <c r="C755" s="107"/>
      <c r="D755" s="111"/>
      <c r="F755" s="108"/>
      <c r="G755" s="120"/>
      <c r="H755" s="101">
        <f t="shared" si="53"/>
        <v>0</v>
      </c>
      <c r="I755" s="113"/>
      <c r="J755" s="113"/>
      <c r="K755" s="113"/>
      <c r="L755" s="113"/>
      <c r="M755" s="113"/>
      <c r="N755" s="113"/>
      <c r="O755" s="113"/>
      <c r="P755" s="27"/>
      <c r="Q755" s="113"/>
      <c r="R755" s="113"/>
      <c r="S755" s="113"/>
      <c r="T755" s="113"/>
      <c r="U755" s="113"/>
      <c r="V755" s="113"/>
      <c r="W755" s="113"/>
      <c r="X755" s="28"/>
      <c r="Y755" s="221"/>
      <c r="Z755" s="221"/>
      <c r="AA755" s="221"/>
      <c r="AB755" s="221"/>
      <c r="AC755" s="221"/>
      <c r="AD755" s="221"/>
      <c r="AE755" s="221"/>
      <c r="AF755" s="28"/>
      <c r="AG755" s="221"/>
      <c r="AH755" s="221"/>
      <c r="AI755" s="221"/>
      <c r="AJ755" s="221"/>
      <c r="AK755" s="221"/>
      <c r="AL755" s="221"/>
      <c r="AM755" s="221"/>
      <c r="AN755" s="28"/>
      <c r="AO755" s="141"/>
      <c r="AP755" s="141"/>
      <c r="AQ755" s="141"/>
      <c r="AR755" s="79" t="str">
        <f t="shared" si="52"/>
        <v/>
      </c>
      <c r="AS755" s="139"/>
      <c r="AT755" s="139"/>
      <c r="AU755" s="28"/>
      <c r="AV755" s="215"/>
      <c r="AW755" s="215"/>
      <c r="AX755" s="28"/>
      <c r="AY755" s="140"/>
      <c r="AZ755" s="28"/>
      <c r="BA755" s="140"/>
      <c r="BB755" s="140"/>
      <c r="BC755" s="140"/>
      <c r="BD755" s="140"/>
      <c r="BE755" s="140"/>
      <c r="BF755" s="140"/>
      <c r="BG755" s="140"/>
      <c r="BH755" s="140"/>
      <c r="BI755" s="140"/>
      <c r="BJ755" s="140"/>
      <c r="BK755" s="140"/>
      <c r="BL755" s="140"/>
      <c r="BM755" s="140"/>
      <c r="BN755" s="140"/>
      <c r="BO755" s="140"/>
      <c r="BP755" s="140"/>
      <c r="BQ755" s="140"/>
      <c r="BR755" s="140"/>
      <c r="BS755" s="140"/>
      <c r="BT755" s="140"/>
      <c r="BU755" s="140"/>
      <c r="BV755" s="140"/>
      <c r="BW755" s="140"/>
      <c r="BX755" s="140"/>
      <c r="BY755" s="140"/>
      <c r="BZ755" s="140"/>
      <c r="CA755" s="140"/>
      <c r="CB755" s="140"/>
      <c r="CC755" s="140"/>
      <c r="CD755" s="140"/>
      <c r="CE755" s="140"/>
      <c r="CF755" s="140"/>
      <c r="CG755" s="140"/>
      <c r="CH755" s="140"/>
      <c r="CI755" s="140"/>
      <c r="CJ755" s="140"/>
      <c r="CK755" s="140"/>
      <c r="CL755" s="140"/>
      <c r="CM755" s="140"/>
      <c r="CN755" s="140"/>
      <c r="CO755" s="140"/>
      <c r="CP755" s="140"/>
      <c r="CQ755" s="140"/>
      <c r="CR755" s="140"/>
      <c r="CS755" s="140"/>
      <c r="CT755" s="140"/>
      <c r="CU755" s="140"/>
      <c r="CV755" s="140"/>
      <c r="CW755" s="140"/>
      <c r="CX755" s="140"/>
      <c r="CY755" s="103">
        <f t="shared" si="54"/>
        <v>0</v>
      </c>
      <c r="CZ755" s="78"/>
    </row>
    <row r="756" spans="1:104" x14ac:dyDescent="0.2">
      <c r="A756" s="26"/>
      <c r="B756" s="123">
        <f t="shared" si="55"/>
        <v>747</v>
      </c>
      <c r="C756" s="107"/>
      <c r="D756" s="111"/>
      <c r="F756" s="108"/>
      <c r="G756" s="120"/>
      <c r="H756" s="101">
        <f t="shared" si="53"/>
        <v>0</v>
      </c>
      <c r="I756" s="113"/>
      <c r="J756" s="113"/>
      <c r="K756" s="113"/>
      <c r="L756" s="113"/>
      <c r="M756" s="113"/>
      <c r="N756" s="113"/>
      <c r="O756" s="113"/>
      <c r="P756" s="27"/>
      <c r="Q756" s="113"/>
      <c r="R756" s="113"/>
      <c r="S756" s="113"/>
      <c r="T756" s="113"/>
      <c r="U756" s="113"/>
      <c r="V756" s="113"/>
      <c r="W756" s="113"/>
      <c r="X756" s="28"/>
      <c r="Y756" s="221"/>
      <c r="Z756" s="221"/>
      <c r="AA756" s="221"/>
      <c r="AB756" s="221"/>
      <c r="AC756" s="221"/>
      <c r="AD756" s="221"/>
      <c r="AE756" s="221"/>
      <c r="AF756" s="28"/>
      <c r="AG756" s="221"/>
      <c r="AH756" s="221"/>
      <c r="AI756" s="221"/>
      <c r="AJ756" s="221"/>
      <c r="AK756" s="221"/>
      <c r="AL756" s="221"/>
      <c r="AM756" s="221"/>
      <c r="AN756" s="28"/>
      <c r="AO756" s="141"/>
      <c r="AP756" s="141"/>
      <c r="AQ756" s="141"/>
      <c r="AR756" s="79" t="str">
        <f t="shared" si="52"/>
        <v/>
      </c>
      <c r="AS756" s="139"/>
      <c r="AT756" s="139"/>
      <c r="AU756" s="28"/>
      <c r="AV756" s="215"/>
      <c r="AW756" s="215"/>
      <c r="AX756" s="28"/>
      <c r="AY756" s="140"/>
      <c r="AZ756" s="28"/>
      <c r="BA756" s="140"/>
      <c r="BB756" s="140"/>
      <c r="BC756" s="140"/>
      <c r="BD756" s="140"/>
      <c r="BE756" s="140"/>
      <c r="BF756" s="140"/>
      <c r="BG756" s="140"/>
      <c r="BH756" s="140"/>
      <c r="BI756" s="140"/>
      <c r="BJ756" s="140"/>
      <c r="BK756" s="140"/>
      <c r="BL756" s="140"/>
      <c r="BM756" s="140"/>
      <c r="BN756" s="140"/>
      <c r="BO756" s="140"/>
      <c r="BP756" s="140"/>
      <c r="BQ756" s="140"/>
      <c r="BR756" s="140"/>
      <c r="BS756" s="140"/>
      <c r="BT756" s="140"/>
      <c r="BU756" s="140"/>
      <c r="BV756" s="140"/>
      <c r="BW756" s="140"/>
      <c r="BX756" s="140"/>
      <c r="BY756" s="140"/>
      <c r="BZ756" s="140"/>
      <c r="CA756" s="140"/>
      <c r="CB756" s="140"/>
      <c r="CC756" s="140"/>
      <c r="CD756" s="140"/>
      <c r="CE756" s="140"/>
      <c r="CF756" s="140"/>
      <c r="CG756" s="140"/>
      <c r="CH756" s="140"/>
      <c r="CI756" s="140"/>
      <c r="CJ756" s="140"/>
      <c r="CK756" s="140"/>
      <c r="CL756" s="140"/>
      <c r="CM756" s="140"/>
      <c r="CN756" s="140"/>
      <c r="CO756" s="140"/>
      <c r="CP756" s="140"/>
      <c r="CQ756" s="140"/>
      <c r="CR756" s="140"/>
      <c r="CS756" s="140"/>
      <c r="CT756" s="140"/>
      <c r="CU756" s="140"/>
      <c r="CV756" s="140"/>
      <c r="CW756" s="140"/>
      <c r="CX756" s="140"/>
      <c r="CY756" s="103">
        <f t="shared" si="54"/>
        <v>0</v>
      </c>
      <c r="CZ756" s="78"/>
    </row>
    <row r="757" spans="1:104" x14ac:dyDescent="0.2">
      <c r="A757" s="26"/>
      <c r="B757" s="123">
        <f t="shared" si="55"/>
        <v>748</v>
      </c>
      <c r="C757" s="107"/>
      <c r="D757" s="111"/>
      <c r="F757" s="108"/>
      <c r="G757" s="120"/>
      <c r="H757" s="101">
        <f t="shared" si="53"/>
        <v>0</v>
      </c>
      <c r="I757" s="113"/>
      <c r="J757" s="113"/>
      <c r="K757" s="113"/>
      <c r="L757" s="113"/>
      <c r="M757" s="113"/>
      <c r="N757" s="113"/>
      <c r="O757" s="113"/>
      <c r="P757" s="27"/>
      <c r="Q757" s="113"/>
      <c r="R757" s="113"/>
      <c r="S757" s="113"/>
      <c r="T757" s="113"/>
      <c r="U757" s="113"/>
      <c r="V757" s="113"/>
      <c r="W757" s="113"/>
      <c r="X757" s="28"/>
      <c r="Y757" s="221"/>
      <c r="Z757" s="221"/>
      <c r="AA757" s="221"/>
      <c r="AB757" s="221"/>
      <c r="AC757" s="221"/>
      <c r="AD757" s="221"/>
      <c r="AE757" s="221"/>
      <c r="AF757" s="28"/>
      <c r="AG757" s="221"/>
      <c r="AH757" s="221"/>
      <c r="AI757" s="221"/>
      <c r="AJ757" s="221"/>
      <c r="AK757" s="221"/>
      <c r="AL757" s="221"/>
      <c r="AM757" s="221"/>
      <c r="AN757" s="28"/>
      <c r="AO757" s="141"/>
      <c r="AP757" s="141"/>
      <c r="AQ757" s="141"/>
      <c r="AR757" s="79" t="str">
        <f t="shared" si="52"/>
        <v/>
      </c>
      <c r="AS757" s="139"/>
      <c r="AT757" s="139"/>
      <c r="AU757" s="28"/>
      <c r="AV757" s="215"/>
      <c r="AW757" s="215"/>
      <c r="AX757" s="28"/>
      <c r="AY757" s="140"/>
      <c r="AZ757" s="28"/>
      <c r="BA757" s="140"/>
      <c r="BB757" s="140"/>
      <c r="BC757" s="140"/>
      <c r="BD757" s="140"/>
      <c r="BE757" s="140"/>
      <c r="BF757" s="140"/>
      <c r="BG757" s="140"/>
      <c r="BH757" s="140"/>
      <c r="BI757" s="140"/>
      <c r="BJ757" s="140"/>
      <c r="BK757" s="140"/>
      <c r="BL757" s="140"/>
      <c r="BM757" s="140"/>
      <c r="BN757" s="140"/>
      <c r="BO757" s="140"/>
      <c r="BP757" s="140"/>
      <c r="BQ757" s="140"/>
      <c r="BR757" s="140"/>
      <c r="BS757" s="140"/>
      <c r="BT757" s="140"/>
      <c r="BU757" s="140"/>
      <c r="BV757" s="140"/>
      <c r="BW757" s="140"/>
      <c r="BX757" s="140"/>
      <c r="BY757" s="140"/>
      <c r="BZ757" s="140"/>
      <c r="CA757" s="140"/>
      <c r="CB757" s="140"/>
      <c r="CC757" s="140"/>
      <c r="CD757" s="140"/>
      <c r="CE757" s="140"/>
      <c r="CF757" s="140"/>
      <c r="CG757" s="140"/>
      <c r="CH757" s="140"/>
      <c r="CI757" s="140"/>
      <c r="CJ757" s="140"/>
      <c r="CK757" s="140"/>
      <c r="CL757" s="140"/>
      <c r="CM757" s="140"/>
      <c r="CN757" s="140"/>
      <c r="CO757" s="140"/>
      <c r="CP757" s="140"/>
      <c r="CQ757" s="140"/>
      <c r="CR757" s="140"/>
      <c r="CS757" s="140"/>
      <c r="CT757" s="140"/>
      <c r="CU757" s="140"/>
      <c r="CV757" s="140"/>
      <c r="CW757" s="140"/>
      <c r="CX757" s="140"/>
      <c r="CY757" s="103">
        <f t="shared" si="54"/>
        <v>0</v>
      </c>
      <c r="CZ757" s="78"/>
    </row>
    <row r="758" spans="1:104" x14ac:dyDescent="0.2">
      <c r="A758" s="26"/>
      <c r="B758" s="123">
        <f t="shared" si="55"/>
        <v>749</v>
      </c>
      <c r="C758" s="107"/>
      <c r="D758" s="111"/>
      <c r="F758" s="108"/>
      <c r="G758" s="120"/>
      <c r="H758" s="101">
        <f t="shared" si="53"/>
        <v>0</v>
      </c>
      <c r="I758" s="113"/>
      <c r="J758" s="113"/>
      <c r="K758" s="113"/>
      <c r="L758" s="113"/>
      <c r="M758" s="113"/>
      <c r="N758" s="113"/>
      <c r="O758" s="113"/>
      <c r="P758" s="27"/>
      <c r="Q758" s="113"/>
      <c r="R758" s="113"/>
      <c r="S758" s="113"/>
      <c r="T758" s="113"/>
      <c r="U758" s="113"/>
      <c r="V758" s="113"/>
      <c r="W758" s="113"/>
      <c r="X758" s="28"/>
      <c r="Y758" s="221"/>
      <c r="Z758" s="221"/>
      <c r="AA758" s="221"/>
      <c r="AB758" s="221"/>
      <c r="AC758" s="221"/>
      <c r="AD758" s="221"/>
      <c r="AE758" s="221"/>
      <c r="AF758" s="28"/>
      <c r="AG758" s="221"/>
      <c r="AH758" s="221"/>
      <c r="AI758" s="221"/>
      <c r="AJ758" s="221"/>
      <c r="AK758" s="221"/>
      <c r="AL758" s="221"/>
      <c r="AM758" s="221"/>
      <c r="AN758" s="28"/>
      <c r="AO758" s="141"/>
      <c r="AP758" s="141"/>
      <c r="AQ758" s="141"/>
      <c r="AR758" s="79" t="str">
        <f t="shared" si="52"/>
        <v/>
      </c>
      <c r="AS758" s="139"/>
      <c r="AT758" s="139"/>
      <c r="AU758" s="28"/>
      <c r="AV758" s="215"/>
      <c r="AW758" s="215"/>
      <c r="AX758" s="28"/>
      <c r="AY758" s="140"/>
      <c r="AZ758" s="28"/>
      <c r="BA758" s="140"/>
      <c r="BB758" s="140"/>
      <c r="BC758" s="140"/>
      <c r="BD758" s="140"/>
      <c r="BE758" s="140"/>
      <c r="BF758" s="140"/>
      <c r="BG758" s="140"/>
      <c r="BH758" s="140"/>
      <c r="BI758" s="140"/>
      <c r="BJ758" s="140"/>
      <c r="BK758" s="140"/>
      <c r="BL758" s="140"/>
      <c r="BM758" s="140"/>
      <c r="BN758" s="140"/>
      <c r="BO758" s="140"/>
      <c r="BP758" s="140"/>
      <c r="BQ758" s="140"/>
      <c r="BR758" s="140"/>
      <c r="BS758" s="140"/>
      <c r="BT758" s="140"/>
      <c r="BU758" s="140"/>
      <c r="BV758" s="140"/>
      <c r="BW758" s="140"/>
      <c r="BX758" s="140"/>
      <c r="BY758" s="140"/>
      <c r="BZ758" s="140"/>
      <c r="CA758" s="140"/>
      <c r="CB758" s="140"/>
      <c r="CC758" s="140"/>
      <c r="CD758" s="140"/>
      <c r="CE758" s="140"/>
      <c r="CF758" s="140"/>
      <c r="CG758" s="140"/>
      <c r="CH758" s="140"/>
      <c r="CI758" s="140"/>
      <c r="CJ758" s="140"/>
      <c r="CK758" s="140"/>
      <c r="CL758" s="140"/>
      <c r="CM758" s="140"/>
      <c r="CN758" s="140"/>
      <c r="CO758" s="140"/>
      <c r="CP758" s="140"/>
      <c r="CQ758" s="140"/>
      <c r="CR758" s="140"/>
      <c r="CS758" s="140"/>
      <c r="CT758" s="140"/>
      <c r="CU758" s="140"/>
      <c r="CV758" s="140"/>
      <c r="CW758" s="140"/>
      <c r="CX758" s="140"/>
      <c r="CY758" s="103">
        <f t="shared" si="54"/>
        <v>0</v>
      </c>
      <c r="CZ758" s="78"/>
    </row>
    <row r="759" spans="1:104" x14ac:dyDescent="0.2">
      <c r="A759" s="26"/>
      <c r="B759" s="123">
        <f t="shared" si="55"/>
        <v>750</v>
      </c>
      <c r="C759" s="107"/>
      <c r="D759" s="111"/>
      <c r="F759" s="108"/>
      <c r="G759" s="120"/>
      <c r="H759" s="101">
        <f t="shared" si="53"/>
        <v>0</v>
      </c>
      <c r="I759" s="113"/>
      <c r="J759" s="113"/>
      <c r="K759" s="113"/>
      <c r="L759" s="113"/>
      <c r="M759" s="113"/>
      <c r="N759" s="113"/>
      <c r="O759" s="113"/>
      <c r="P759" s="27"/>
      <c r="Q759" s="113"/>
      <c r="R759" s="113"/>
      <c r="S759" s="113"/>
      <c r="T759" s="113"/>
      <c r="U759" s="113"/>
      <c r="V759" s="113"/>
      <c r="W759" s="113"/>
      <c r="X759" s="28"/>
      <c r="Y759" s="221"/>
      <c r="Z759" s="221"/>
      <c r="AA759" s="221"/>
      <c r="AB759" s="221"/>
      <c r="AC759" s="221"/>
      <c r="AD759" s="221"/>
      <c r="AE759" s="221"/>
      <c r="AF759" s="28"/>
      <c r="AG759" s="221"/>
      <c r="AH759" s="221"/>
      <c r="AI759" s="221"/>
      <c r="AJ759" s="221"/>
      <c r="AK759" s="221"/>
      <c r="AL759" s="221"/>
      <c r="AM759" s="221"/>
      <c r="AN759" s="28"/>
      <c r="AO759" s="141"/>
      <c r="AP759" s="141"/>
      <c r="AQ759" s="141"/>
      <c r="AR759" s="79" t="str">
        <f t="shared" si="52"/>
        <v/>
      </c>
      <c r="AS759" s="139"/>
      <c r="AT759" s="139"/>
      <c r="AU759" s="28"/>
      <c r="AV759" s="215"/>
      <c r="AW759" s="215"/>
      <c r="AX759" s="28"/>
      <c r="AY759" s="140"/>
      <c r="AZ759" s="28"/>
      <c r="BA759" s="140"/>
      <c r="BB759" s="140"/>
      <c r="BC759" s="140"/>
      <c r="BD759" s="140"/>
      <c r="BE759" s="140"/>
      <c r="BF759" s="140"/>
      <c r="BG759" s="140"/>
      <c r="BH759" s="140"/>
      <c r="BI759" s="140"/>
      <c r="BJ759" s="140"/>
      <c r="BK759" s="140"/>
      <c r="BL759" s="140"/>
      <c r="BM759" s="140"/>
      <c r="BN759" s="140"/>
      <c r="BO759" s="140"/>
      <c r="BP759" s="140"/>
      <c r="BQ759" s="140"/>
      <c r="BR759" s="140"/>
      <c r="BS759" s="140"/>
      <c r="BT759" s="140"/>
      <c r="BU759" s="140"/>
      <c r="BV759" s="140"/>
      <c r="BW759" s="140"/>
      <c r="BX759" s="140"/>
      <c r="BY759" s="140"/>
      <c r="BZ759" s="140"/>
      <c r="CA759" s="140"/>
      <c r="CB759" s="140"/>
      <c r="CC759" s="140"/>
      <c r="CD759" s="140"/>
      <c r="CE759" s="140"/>
      <c r="CF759" s="140"/>
      <c r="CG759" s="140"/>
      <c r="CH759" s="140"/>
      <c r="CI759" s="140"/>
      <c r="CJ759" s="140"/>
      <c r="CK759" s="140"/>
      <c r="CL759" s="140"/>
      <c r="CM759" s="140"/>
      <c r="CN759" s="140"/>
      <c r="CO759" s="140"/>
      <c r="CP759" s="140"/>
      <c r="CQ759" s="140"/>
      <c r="CR759" s="140"/>
      <c r="CS759" s="140"/>
      <c r="CT759" s="140"/>
      <c r="CU759" s="140"/>
      <c r="CV759" s="140"/>
      <c r="CW759" s="140"/>
      <c r="CX759" s="140"/>
      <c r="CY759" s="103">
        <f t="shared" si="54"/>
        <v>0</v>
      </c>
      <c r="CZ759" s="78"/>
    </row>
    <row r="760" spans="1:104" x14ac:dyDescent="0.2">
      <c r="A760" s="26"/>
      <c r="B760" s="123">
        <f t="shared" si="55"/>
        <v>751</v>
      </c>
      <c r="C760" s="107"/>
      <c r="D760" s="111"/>
      <c r="F760" s="108"/>
      <c r="G760" s="120"/>
      <c r="H760" s="101">
        <f t="shared" si="53"/>
        <v>0</v>
      </c>
      <c r="I760" s="113"/>
      <c r="J760" s="113"/>
      <c r="K760" s="113"/>
      <c r="L760" s="113"/>
      <c r="M760" s="113"/>
      <c r="N760" s="113"/>
      <c r="O760" s="113"/>
      <c r="P760" s="27"/>
      <c r="Q760" s="113"/>
      <c r="R760" s="113"/>
      <c r="S760" s="113"/>
      <c r="T760" s="113"/>
      <c r="U760" s="113"/>
      <c r="V760" s="113"/>
      <c r="W760" s="113"/>
      <c r="X760" s="28"/>
      <c r="Y760" s="221"/>
      <c r="Z760" s="221"/>
      <c r="AA760" s="221"/>
      <c r="AB760" s="221"/>
      <c r="AC760" s="221"/>
      <c r="AD760" s="221"/>
      <c r="AE760" s="221"/>
      <c r="AF760" s="28"/>
      <c r="AG760" s="221"/>
      <c r="AH760" s="221"/>
      <c r="AI760" s="221"/>
      <c r="AJ760" s="221"/>
      <c r="AK760" s="221"/>
      <c r="AL760" s="221"/>
      <c r="AM760" s="221"/>
      <c r="AN760" s="28"/>
      <c r="AO760" s="141"/>
      <c r="AP760" s="141"/>
      <c r="AQ760" s="141"/>
      <c r="AR760" s="79" t="str">
        <f t="shared" si="52"/>
        <v/>
      </c>
      <c r="AS760" s="139"/>
      <c r="AT760" s="139"/>
      <c r="AU760" s="28"/>
      <c r="AV760" s="215"/>
      <c r="AW760" s="215"/>
      <c r="AX760" s="28"/>
      <c r="AY760" s="140"/>
      <c r="AZ760" s="28"/>
      <c r="BA760" s="140"/>
      <c r="BB760" s="140"/>
      <c r="BC760" s="140"/>
      <c r="BD760" s="140"/>
      <c r="BE760" s="140"/>
      <c r="BF760" s="140"/>
      <c r="BG760" s="140"/>
      <c r="BH760" s="140"/>
      <c r="BI760" s="140"/>
      <c r="BJ760" s="140"/>
      <c r="BK760" s="140"/>
      <c r="BL760" s="140"/>
      <c r="BM760" s="140"/>
      <c r="BN760" s="140"/>
      <c r="BO760" s="140"/>
      <c r="BP760" s="140"/>
      <c r="BQ760" s="140"/>
      <c r="BR760" s="140"/>
      <c r="BS760" s="140"/>
      <c r="BT760" s="140"/>
      <c r="BU760" s="140"/>
      <c r="BV760" s="140"/>
      <c r="BW760" s="140"/>
      <c r="BX760" s="140"/>
      <c r="BY760" s="140"/>
      <c r="BZ760" s="140"/>
      <c r="CA760" s="140"/>
      <c r="CB760" s="140"/>
      <c r="CC760" s="140"/>
      <c r="CD760" s="140"/>
      <c r="CE760" s="140"/>
      <c r="CF760" s="140"/>
      <c r="CG760" s="140"/>
      <c r="CH760" s="140"/>
      <c r="CI760" s="140"/>
      <c r="CJ760" s="140"/>
      <c r="CK760" s="140"/>
      <c r="CL760" s="140"/>
      <c r="CM760" s="140"/>
      <c r="CN760" s="140"/>
      <c r="CO760" s="140"/>
      <c r="CP760" s="140"/>
      <c r="CQ760" s="140"/>
      <c r="CR760" s="140"/>
      <c r="CS760" s="140"/>
      <c r="CT760" s="140"/>
      <c r="CU760" s="140"/>
      <c r="CV760" s="140"/>
      <c r="CW760" s="140"/>
      <c r="CX760" s="140"/>
      <c r="CY760" s="103">
        <f t="shared" si="54"/>
        <v>0</v>
      </c>
      <c r="CZ760" s="78"/>
    </row>
    <row r="761" spans="1:104" x14ac:dyDescent="0.2">
      <c r="A761" s="26"/>
      <c r="B761" s="123">
        <f t="shared" si="55"/>
        <v>752</v>
      </c>
      <c r="C761" s="107"/>
      <c r="D761" s="111"/>
      <c r="F761" s="108"/>
      <c r="G761" s="120"/>
      <c r="H761" s="101">
        <f t="shared" si="53"/>
        <v>0</v>
      </c>
      <c r="I761" s="113"/>
      <c r="J761" s="113"/>
      <c r="K761" s="113"/>
      <c r="L761" s="113"/>
      <c r="M761" s="113"/>
      <c r="N761" s="113"/>
      <c r="O761" s="113"/>
      <c r="P761" s="27"/>
      <c r="Q761" s="113"/>
      <c r="R761" s="113"/>
      <c r="S761" s="113"/>
      <c r="T761" s="113"/>
      <c r="U761" s="113"/>
      <c r="V761" s="113"/>
      <c r="W761" s="113"/>
      <c r="X761" s="28"/>
      <c r="Y761" s="221"/>
      <c r="Z761" s="221"/>
      <c r="AA761" s="221"/>
      <c r="AB761" s="221"/>
      <c r="AC761" s="221"/>
      <c r="AD761" s="221"/>
      <c r="AE761" s="221"/>
      <c r="AF761" s="28"/>
      <c r="AG761" s="221"/>
      <c r="AH761" s="221"/>
      <c r="AI761" s="221"/>
      <c r="AJ761" s="221"/>
      <c r="AK761" s="221"/>
      <c r="AL761" s="221"/>
      <c r="AM761" s="221"/>
      <c r="AN761" s="28"/>
      <c r="AO761" s="141"/>
      <c r="AP761" s="141"/>
      <c r="AQ761" s="141"/>
      <c r="AR761" s="79" t="str">
        <f t="shared" si="52"/>
        <v/>
      </c>
      <c r="AS761" s="139"/>
      <c r="AT761" s="139"/>
      <c r="AU761" s="28"/>
      <c r="AV761" s="215"/>
      <c r="AW761" s="215"/>
      <c r="AX761" s="28"/>
      <c r="AY761" s="140"/>
      <c r="AZ761" s="28"/>
      <c r="BA761" s="140"/>
      <c r="BB761" s="140"/>
      <c r="BC761" s="140"/>
      <c r="BD761" s="140"/>
      <c r="BE761" s="140"/>
      <c r="BF761" s="140"/>
      <c r="BG761" s="140"/>
      <c r="BH761" s="140"/>
      <c r="BI761" s="140"/>
      <c r="BJ761" s="140"/>
      <c r="BK761" s="140"/>
      <c r="BL761" s="140"/>
      <c r="BM761" s="140"/>
      <c r="BN761" s="140"/>
      <c r="BO761" s="140"/>
      <c r="BP761" s="140"/>
      <c r="BQ761" s="140"/>
      <c r="BR761" s="140"/>
      <c r="BS761" s="140"/>
      <c r="BT761" s="140"/>
      <c r="BU761" s="140"/>
      <c r="BV761" s="140"/>
      <c r="BW761" s="140"/>
      <c r="BX761" s="140"/>
      <c r="BY761" s="140"/>
      <c r="BZ761" s="140"/>
      <c r="CA761" s="140"/>
      <c r="CB761" s="140"/>
      <c r="CC761" s="140"/>
      <c r="CD761" s="140"/>
      <c r="CE761" s="140"/>
      <c r="CF761" s="140"/>
      <c r="CG761" s="140"/>
      <c r="CH761" s="140"/>
      <c r="CI761" s="140"/>
      <c r="CJ761" s="140"/>
      <c r="CK761" s="140"/>
      <c r="CL761" s="140"/>
      <c r="CM761" s="140"/>
      <c r="CN761" s="140"/>
      <c r="CO761" s="140"/>
      <c r="CP761" s="140"/>
      <c r="CQ761" s="140"/>
      <c r="CR761" s="140"/>
      <c r="CS761" s="140"/>
      <c r="CT761" s="140"/>
      <c r="CU761" s="140"/>
      <c r="CV761" s="140"/>
      <c r="CW761" s="140"/>
      <c r="CX761" s="140"/>
      <c r="CY761" s="103">
        <f t="shared" si="54"/>
        <v>0</v>
      </c>
      <c r="CZ761" s="78"/>
    </row>
    <row r="762" spans="1:104" x14ac:dyDescent="0.2">
      <c r="A762" s="26"/>
      <c r="B762" s="123">
        <f t="shared" si="55"/>
        <v>753</v>
      </c>
      <c r="C762" s="107"/>
      <c r="D762" s="111"/>
      <c r="F762" s="108"/>
      <c r="G762" s="120"/>
      <c r="H762" s="101">
        <f t="shared" si="53"/>
        <v>0</v>
      </c>
      <c r="I762" s="113"/>
      <c r="J762" s="113"/>
      <c r="K762" s="113"/>
      <c r="L762" s="113"/>
      <c r="M762" s="113"/>
      <c r="N762" s="113"/>
      <c r="O762" s="113"/>
      <c r="P762" s="27"/>
      <c r="Q762" s="113"/>
      <c r="R762" s="113"/>
      <c r="S762" s="113"/>
      <c r="T762" s="113"/>
      <c r="U762" s="113"/>
      <c r="V762" s="113"/>
      <c r="W762" s="113"/>
      <c r="X762" s="28"/>
      <c r="Y762" s="221"/>
      <c r="Z762" s="221"/>
      <c r="AA762" s="221"/>
      <c r="AB762" s="221"/>
      <c r="AC762" s="221"/>
      <c r="AD762" s="221"/>
      <c r="AE762" s="221"/>
      <c r="AF762" s="28"/>
      <c r="AG762" s="221"/>
      <c r="AH762" s="221"/>
      <c r="AI762" s="221"/>
      <c r="AJ762" s="221"/>
      <c r="AK762" s="221"/>
      <c r="AL762" s="221"/>
      <c r="AM762" s="221"/>
      <c r="AN762" s="28"/>
      <c r="AO762" s="141"/>
      <c r="AP762" s="141"/>
      <c r="AQ762" s="141"/>
      <c r="AR762" s="79" t="str">
        <f t="shared" si="52"/>
        <v/>
      </c>
      <c r="AS762" s="139"/>
      <c r="AT762" s="139"/>
      <c r="AU762" s="28"/>
      <c r="AV762" s="215"/>
      <c r="AW762" s="215"/>
      <c r="AX762" s="28"/>
      <c r="AY762" s="140"/>
      <c r="AZ762" s="28"/>
      <c r="BA762" s="140"/>
      <c r="BB762" s="140"/>
      <c r="BC762" s="140"/>
      <c r="BD762" s="140"/>
      <c r="BE762" s="140"/>
      <c r="BF762" s="140"/>
      <c r="BG762" s="140"/>
      <c r="BH762" s="140"/>
      <c r="BI762" s="140"/>
      <c r="BJ762" s="140"/>
      <c r="BK762" s="140"/>
      <c r="BL762" s="140"/>
      <c r="BM762" s="140"/>
      <c r="BN762" s="140"/>
      <c r="BO762" s="140"/>
      <c r="BP762" s="140"/>
      <c r="BQ762" s="140"/>
      <c r="BR762" s="140"/>
      <c r="BS762" s="140"/>
      <c r="BT762" s="140"/>
      <c r="BU762" s="140"/>
      <c r="BV762" s="140"/>
      <c r="BW762" s="140"/>
      <c r="BX762" s="140"/>
      <c r="BY762" s="140"/>
      <c r="BZ762" s="140"/>
      <c r="CA762" s="140"/>
      <c r="CB762" s="140"/>
      <c r="CC762" s="140"/>
      <c r="CD762" s="140"/>
      <c r="CE762" s="140"/>
      <c r="CF762" s="140"/>
      <c r="CG762" s="140"/>
      <c r="CH762" s="140"/>
      <c r="CI762" s="140"/>
      <c r="CJ762" s="140"/>
      <c r="CK762" s="140"/>
      <c r="CL762" s="140"/>
      <c r="CM762" s="140"/>
      <c r="CN762" s="140"/>
      <c r="CO762" s="140"/>
      <c r="CP762" s="140"/>
      <c r="CQ762" s="140"/>
      <c r="CR762" s="140"/>
      <c r="CS762" s="140"/>
      <c r="CT762" s="140"/>
      <c r="CU762" s="140"/>
      <c r="CV762" s="140"/>
      <c r="CW762" s="140"/>
      <c r="CX762" s="140"/>
      <c r="CY762" s="103">
        <f t="shared" si="54"/>
        <v>0</v>
      </c>
      <c r="CZ762" s="78"/>
    </row>
    <row r="763" spans="1:104" x14ac:dyDescent="0.2">
      <c r="A763" s="26"/>
      <c r="B763" s="123">
        <f t="shared" si="55"/>
        <v>754</v>
      </c>
      <c r="C763" s="107"/>
      <c r="D763" s="111"/>
      <c r="F763" s="108"/>
      <c r="G763" s="120"/>
      <c r="H763" s="101">
        <f t="shared" si="53"/>
        <v>0</v>
      </c>
      <c r="I763" s="113"/>
      <c r="J763" s="113"/>
      <c r="K763" s="113"/>
      <c r="L763" s="113"/>
      <c r="M763" s="113"/>
      <c r="N763" s="113"/>
      <c r="O763" s="113"/>
      <c r="P763" s="27"/>
      <c r="Q763" s="113"/>
      <c r="R763" s="113"/>
      <c r="S763" s="113"/>
      <c r="T763" s="113"/>
      <c r="U763" s="113"/>
      <c r="V763" s="113"/>
      <c r="W763" s="113"/>
      <c r="X763" s="28"/>
      <c r="Y763" s="221"/>
      <c r="Z763" s="221"/>
      <c r="AA763" s="221"/>
      <c r="AB763" s="221"/>
      <c r="AC763" s="221"/>
      <c r="AD763" s="221"/>
      <c r="AE763" s="221"/>
      <c r="AF763" s="28"/>
      <c r="AG763" s="221"/>
      <c r="AH763" s="221"/>
      <c r="AI763" s="221"/>
      <c r="AJ763" s="221"/>
      <c r="AK763" s="221"/>
      <c r="AL763" s="221"/>
      <c r="AM763" s="221"/>
      <c r="AN763" s="28"/>
      <c r="AO763" s="141"/>
      <c r="AP763" s="141"/>
      <c r="AQ763" s="141"/>
      <c r="AR763" s="79" t="str">
        <f t="shared" si="52"/>
        <v/>
      </c>
      <c r="AS763" s="139"/>
      <c r="AT763" s="139"/>
      <c r="AU763" s="28"/>
      <c r="AV763" s="215"/>
      <c r="AW763" s="215"/>
      <c r="AX763" s="28"/>
      <c r="AY763" s="140"/>
      <c r="AZ763" s="28"/>
      <c r="BA763" s="140"/>
      <c r="BB763" s="140"/>
      <c r="BC763" s="140"/>
      <c r="BD763" s="140"/>
      <c r="BE763" s="140"/>
      <c r="BF763" s="140"/>
      <c r="BG763" s="140"/>
      <c r="BH763" s="140"/>
      <c r="BI763" s="140"/>
      <c r="BJ763" s="140"/>
      <c r="BK763" s="140"/>
      <c r="BL763" s="140"/>
      <c r="BM763" s="140"/>
      <c r="BN763" s="140"/>
      <c r="BO763" s="140"/>
      <c r="BP763" s="140"/>
      <c r="BQ763" s="140"/>
      <c r="BR763" s="140"/>
      <c r="BS763" s="140"/>
      <c r="BT763" s="140"/>
      <c r="BU763" s="140"/>
      <c r="BV763" s="140"/>
      <c r="BW763" s="140"/>
      <c r="BX763" s="140"/>
      <c r="BY763" s="140"/>
      <c r="BZ763" s="140"/>
      <c r="CA763" s="140"/>
      <c r="CB763" s="140"/>
      <c r="CC763" s="140"/>
      <c r="CD763" s="140"/>
      <c r="CE763" s="140"/>
      <c r="CF763" s="140"/>
      <c r="CG763" s="140"/>
      <c r="CH763" s="140"/>
      <c r="CI763" s="140"/>
      <c r="CJ763" s="140"/>
      <c r="CK763" s="140"/>
      <c r="CL763" s="140"/>
      <c r="CM763" s="140"/>
      <c r="CN763" s="140"/>
      <c r="CO763" s="140"/>
      <c r="CP763" s="140"/>
      <c r="CQ763" s="140"/>
      <c r="CR763" s="140"/>
      <c r="CS763" s="140"/>
      <c r="CT763" s="140"/>
      <c r="CU763" s="140"/>
      <c r="CV763" s="140"/>
      <c r="CW763" s="140"/>
      <c r="CX763" s="140"/>
      <c r="CY763" s="103">
        <f t="shared" si="54"/>
        <v>0</v>
      </c>
      <c r="CZ763" s="78"/>
    </row>
    <row r="764" spans="1:104" x14ac:dyDescent="0.2">
      <c r="A764" s="26"/>
      <c r="B764" s="123">
        <f t="shared" si="55"/>
        <v>755</v>
      </c>
      <c r="C764" s="107"/>
      <c r="D764" s="111"/>
      <c r="F764" s="108"/>
      <c r="G764" s="120"/>
      <c r="H764" s="101">
        <f t="shared" si="53"/>
        <v>0</v>
      </c>
      <c r="I764" s="113"/>
      <c r="J764" s="113"/>
      <c r="K764" s="113"/>
      <c r="L764" s="113"/>
      <c r="M764" s="113"/>
      <c r="N764" s="113"/>
      <c r="O764" s="113"/>
      <c r="P764" s="27"/>
      <c r="Q764" s="113"/>
      <c r="R764" s="113"/>
      <c r="S764" s="113"/>
      <c r="T764" s="113"/>
      <c r="U764" s="113"/>
      <c r="V764" s="113"/>
      <c r="W764" s="113"/>
      <c r="X764" s="28"/>
      <c r="Y764" s="221"/>
      <c r="Z764" s="221"/>
      <c r="AA764" s="221"/>
      <c r="AB764" s="221"/>
      <c r="AC764" s="221"/>
      <c r="AD764" s="221"/>
      <c r="AE764" s="221"/>
      <c r="AF764" s="28"/>
      <c r="AG764" s="221"/>
      <c r="AH764" s="221"/>
      <c r="AI764" s="221"/>
      <c r="AJ764" s="221"/>
      <c r="AK764" s="221"/>
      <c r="AL764" s="221"/>
      <c r="AM764" s="221"/>
      <c r="AN764" s="28"/>
      <c r="AO764" s="141"/>
      <c r="AP764" s="141"/>
      <c r="AQ764" s="141"/>
      <c r="AR764" s="79" t="str">
        <f t="shared" si="52"/>
        <v/>
      </c>
      <c r="AS764" s="139"/>
      <c r="AT764" s="139"/>
      <c r="AU764" s="28"/>
      <c r="AV764" s="215"/>
      <c r="AW764" s="215"/>
      <c r="AX764" s="28"/>
      <c r="AY764" s="140"/>
      <c r="AZ764" s="28"/>
      <c r="BA764" s="140"/>
      <c r="BB764" s="140"/>
      <c r="BC764" s="140"/>
      <c r="BD764" s="140"/>
      <c r="BE764" s="140"/>
      <c r="BF764" s="140"/>
      <c r="BG764" s="140"/>
      <c r="BH764" s="140"/>
      <c r="BI764" s="140"/>
      <c r="BJ764" s="140"/>
      <c r="BK764" s="140"/>
      <c r="BL764" s="140"/>
      <c r="BM764" s="140"/>
      <c r="BN764" s="140"/>
      <c r="BO764" s="140"/>
      <c r="BP764" s="140"/>
      <c r="BQ764" s="140"/>
      <c r="BR764" s="140"/>
      <c r="BS764" s="140"/>
      <c r="BT764" s="140"/>
      <c r="BU764" s="140"/>
      <c r="BV764" s="140"/>
      <c r="BW764" s="140"/>
      <c r="BX764" s="140"/>
      <c r="BY764" s="140"/>
      <c r="BZ764" s="140"/>
      <c r="CA764" s="140"/>
      <c r="CB764" s="140"/>
      <c r="CC764" s="140"/>
      <c r="CD764" s="140"/>
      <c r="CE764" s="140"/>
      <c r="CF764" s="140"/>
      <c r="CG764" s="140"/>
      <c r="CH764" s="140"/>
      <c r="CI764" s="140"/>
      <c r="CJ764" s="140"/>
      <c r="CK764" s="140"/>
      <c r="CL764" s="140"/>
      <c r="CM764" s="140"/>
      <c r="CN764" s="140"/>
      <c r="CO764" s="140"/>
      <c r="CP764" s="140"/>
      <c r="CQ764" s="140"/>
      <c r="CR764" s="140"/>
      <c r="CS764" s="140"/>
      <c r="CT764" s="140"/>
      <c r="CU764" s="140"/>
      <c r="CV764" s="140"/>
      <c r="CW764" s="140"/>
      <c r="CX764" s="140"/>
      <c r="CY764" s="103">
        <f t="shared" si="54"/>
        <v>0</v>
      </c>
      <c r="CZ764" s="78"/>
    </row>
    <row r="765" spans="1:104" x14ac:dyDescent="0.2">
      <c r="A765" s="26"/>
      <c r="B765" s="123">
        <f t="shared" si="55"/>
        <v>756</v>
      </c>
      <c r="C765" s="107"/>
      <c r="D765" s="111"/>
      <c r="F765" s="108"/>
      <c r="G765" s="120"/>
      <c r="H765" s="101">
        <f t="shared" si="53"/>
        <v>0</v>
      </c>
      <c r="I765" s="113"/>
      <c r="J765" s="113"/>
      <c r="K765" s="113"/>
      <c r="L765" s="113"/>
      <c r="M765" s="113"/>
      <c r="N765" s="113"/>
      <c r="O765" s="113"/>
      <c r="P765" s="27"/>
      <c r="Q765" s="113"/>
      <c r="R765" s="113"/>
      <c r="S765" s="113"/>
      <c r="T765" s="113"/>
      <c r="U765" s="113"/>
      <c r="V765" s="113"/>
      <c r="W765" s="113"/>
      <c r="X765" s="28"/>
      <c r="Y765" s="221"/>
      <c r="Z765" s="221"/>
      <c r="AA765" s="221"/>
      <c r="AB765" s="221"/>
      <c r="AC765" s="221"/>
      <c r="AD765" s="221"/>
      <c r="AE765" s="221"/>
      <c r="AF765" s="28"/>
      <c r="AG765" s="221"/>
      <c r="AH765" s="221"/>
      <c r="AI765" s="221"/>
      <c r="AJ765" s="221"/>
      <c r="AK765" s="221"/>
      <c r="AL765" s="221"/>
      <c r="AM765" s="221"/>
      <c r="AN765" s="28"/>
      <c r="AO765" s="141"/>
      <c r="AP765" s="141"/>
      <c r="AQ765" s="141"/>
      <c r="AR765" s="79" t="str">
        <f t="shared" si="52"/>
        <v/>
      </c>
      <c r="AS765" s="139"/>
      <c r="AT765" s="139"/>
      <c r="AU765" s="28"/>
      <c r="AV765" s="215"/>
      <c r="AW765" s="215"/>
      <c r="AX765" s="28"/>
      <c r="AY765" s="140"/>
      <c r="AZ765" s="28"/>
      <c r="BA765" s="140"/>
      <c r="BB765" s="140"/>
      <c r="BC765" s="140"/>
      <c r="BD765" s="140"/>
      <c r="BE765" s="140"/>
      <c r="BF765" s="140"/>
      <c r="BG765" s="140"/>
      <c r="BH765" s="140"/>
      <c r="BI765" s="140"/>
      <c r="BJ765" s="140"/>
      <c r="BK765" s="140"/>
      <c r="BL765" s="140"/>
      <c r="BM765" s="140"/>
      <c r="BN765" s="140"/>
      <c r="BO765" s="140"/>
      <c r="BP765" s="140"/>
      <c r="BQ765" s="140"/>
      <c r="BR765" s="140"/>
      <c r="BS765" s="140"/>
      <c r="BT765" s="140"/>
      <c r="BU765" s="140"/>
      <c r="BV765" s="140"/>
      <c r="BW765" s="140"/>
      <c r="BX765" s="140"/>
      <c r="BY765" s="140"/>
      <c r="BZ765" s="140"/>
      <c r="CA765" s="140"/>
      <c r="CB765" s="140"/>
      <c r="CC765" s="140"/>
      <c r="CD765" s="140"/>
      <c r="CE765" s="140"/>
      <c r="CF765" s="140"/>
      <c r="CG765" s="140"/>
      <c r="CH765" s="140"/>
      <c r="CI765" s="140"/>
      <c r="CJ765" s="140"/>
      <c r="CK765" s="140"/>
      <c r="CL765" s="140"/>
      <c r="CM765" s="140"/>
      <c r="CN765" s="140"/>
      <c r="CO765" s="140"/>
      <c r="CP765" s="140"/>
      <c r="CQ765" s="140"/>
      <c r="CR765" s="140"/>
      <c r="CS765" s="140"/>
      <c r="CT765" s="140"/>
      <c r="CU765" s="140"/>
      <c r="CV765" s="140"/>
      <c r="CW765" s="140"/>
      <c r="CX765" s="140"/>
      <c r="CY765" s="103">
        <f t="shared" si="54"/>
        <v>0</v>
      </c>
      <c r="CZ765" s="78"/>
    </row>
    <row r="766" spans="1:104" x14ac:dyDescent="0.2">
      <c r="A766" s="26"/>
      <c r="B766" s="123">
        <f t="shared" si="55"/>
        <v>757</v>
      </c>
      <c r="C766" s="107"/>
      <c r="D766" s="111"/>
      <c r="F766" s="108"/>
      <c r="G766" s="120"/>
      <c r="H766" s="101">
        <f t="shared" si="53"/>
        <v>0</v>
      </c>
      <c r="I766" s="113"/>
      <c r="J766" s="113"/>
      <c r="K766" s="113"/>
      <c r="L766" s="113"/>
      <c r="M766" s="113"/>
      <c r="N766" s="113"/>
      <c r="O766" s="113"/>
      <c r="P766" s="27"/>
      <c r="Q766" s="113"/>
      <c r="R766" s="113"/>
      <c r="S766" s="113"/>
      <c r="T766" s="113"/>
      <c r="U766" s="113"/>
      <c r="V766" s="113"/>
      <c r="W766" s="113"/>
      <c r="X766" s="28"/>
      <c r="Y766" s="221"/>
      <c r="Z766" s="221"/>
      <c r="AA766" s="221"/>
      <c r="AB766" s="221"/>
      <c r="AC766" s="221"/>
      <c r="AD766" s="221"/>
      <c r="AE766" s="221"/>
      <c r="AF766" s="28"/>
      <c r="AG766" s="221"/>
      <c r="AH766" s="221"/>
      <c r="AI766" s="221"/>
      <c r="AJ766" s="221"/>
      <c r="AK766" s="221"/>
      <c r="AL766" s="221"/>
      <c r="AM766" s="221"/>
      <c r="AN766" s="28"/>
      <c r="AO766" s="141"/>
      <c r="AP766" s="141"/>
      <c r="AQ766" s="141"/>
      <c r="AR766" s="79" t="str">
        <f t="shared" si="52"/>
        <v/>
      </c>
      <c r="AS766" s="139"/>
      <c r="AT766" s="139"/>
      <c r="AU766" s="28"/>
      <c r="AV766" s="215"/>
      <c r="AW766" s="215"/>
      <c r="AX766" s="28"/>
      <c r="AY766" s="140"/>
      <c r="AZ766" s="28"/>
      <c r="BA766" s="140"/>
      <c r="BB766" s="140"/>
      <c r="BC766" s="140"/>
      <c r="BD766" s="140"/>
      <c r="BE766" s="140"/>
      <c r="BF766" s="140"/>
      <c r="BG766" s="140"/>
      <c r="BH766" s="140"/>
      <c r="BI766" s="140"/>
      <c r="BJ766" s="140"/>
      <c r="BK766" s="140"/>
      <c r="BL766" s="140"/>
      <c r="BM766" s="140"/>
      <c r="BN766" s="140"/>
      <c r="BO766" s="140"/>
      <c r="BP766" s="140"/>
      <c r="BQ766" s="140"/>
      <c r="BR766" s="140"/>
      <c r="BS766" s="140"/>
      <c r="BT766" s="140"/>
      <c r="BU766" s="140"/>
      <c r="BV766" s="140"/>
      <c r="BW766" s="140"/>
      <c r="BX766" s="140"/>
      <c r="BY766" s="140"/>
      <c r="BZ766" s="140"/>
      <c r="CA766" s="140"/>
      <c r="CB766" s="140"/>
      <c r="CC766" s="140"/>
      <c r="CD766" s="140"/>
      <c r="CE766" s="140"/>
      <c r="CF766" s="140"/>
      <c r="CG766" s="140"/>
      <c r="CH766" s="140"/>
      <c r="CI766" s="140"/>
      <c r="CJ766" s="140"/>
      <c r="CK766" s="140"/>
      <c r="CL766" s="140"/>
      <c r="CM766" s="140"/>
      <c r="CN766" s="140"/>
      <c r="CO766" s="140"/>
      <c r="CP766" s="140"/>
      <c r="CQ766" s="140"/>
      <c r="CR766" s="140"/>
      <c r="CS766" s="140"/>
      <c r="CT766" s="140"/>
      <c r="CU766" s="140"/>
      <c r="CV766" s="140"/>
      <c r="CW766" s="140"/>
      <c r="CX766" s="140"/>
      <c r="CY766" s="103">
        <f t="shared" si="54"/>
        <v>0</v>
      </c>
      <c r="CZ766" s="78"/>
    </row>
    <row r="767" spans="1:104" x14ac:dyDescent="0.2">
      <c r="A767" s="26"/>
      <c r="B767" s="123">
        <f t="shared" si="55"/>
        <v>758</v>
      </c>
      <c r="C767" s="107"/>
      <c r="D767" s="111"/>
      <c r="F767" s="108"/>
      <c r="G767" s="120"/>
      <c r="H767" s="101">
        <f t="shared" si="53"/>
        <v>0</v>
      </c>
      <c r="I767" s="113"/>
      <c r="J767" s="113"/>
      <c r="K767" s="113"/>
      <c r="L767" s="113"/>
      <c r="M767" s="113"/>
      <c r="N767" s="113"/>
      <c r="O767" s="113"/>
      <c r="P767" s="27"/>
      <c r="Q767" s="113"/>
      <c r="R767" s="113"/>
      <c r="S767" s="113"/>
      <c r="T767" s="113"/>
      <c r="U767" s="113"/>
      <c r="V767" s="113"/>
      <c r="W767" s="113"/>
      <c r="X767" s="28"/>
      <c r="Y767" s="221"/>
      <c r="Z767" s="221"/>
      <c r="AA767" s="221"/>
      <c r="AB767" s="221"/>
      <c r="AC767" s="221"/>
      <c r="AD767" s="221"/>
      <c r="AE767" s="221"/>
      <c r="AF767" s="28"/>
      <c r="AG767" s="221"/>
      <c r="AH767" s="221"/>
      <c r="AI767" s="221"/>
      <c r="AJ767" s="221"/>
      <c r="AK767" s="221"/>
      <c r="AL767" s="221"/>
      <c r="AM767" s="221"/>
      <c r="AN767" s="28"/>
      <c r="AO767" s="141"/>
      <c r="AP767" s="141"/>
      <c r="AQ767" s="141"/>
      <c r="AR767" s="79" t="str">
        <f t="shared" si="52"/>
        <v/>
      </c>
      <c r="AS767" s="139"/>
      <c r="AT767" s="139"/>
      <c r="AU767" s="28"/>
      <c r="AV767" s="215"/>
      <c r="AW767" s="215"/>
      <c r="AX767" s="28"/>
      <c r="AY767" s="140"/>
      <c r="AZ767" s="28"/>
      <c r="BA767" s="140"/>
      <c r="BB767" s="140"/>
      <c r="BC767" s="140"/>
      <c r="BD767" s="140"/>
      <c r="BE767" s="140"/>
      <c r="BF767" s="140"/>
      <c r="BG767" s="140"/>
      <c r="BH767" s="140"/>
      <c r="BI767" s="140"/>
      <c r="BJ767" s="140"/>
      <c r="BK767" s="140"/>
      <c r="BL767" s="140"/>
      <c r="BM767" s="140"/>
      <c r="BN767" s="140"/>
      <c r="BO767" s="140"/>
      <c r="BP767" s="140"/>
      <c r="BQ767" s="140"/>
      <c r="BR767" s="140"/>
      <c r="BS767" s="140"/>
      <c r="BT767" s="140"/>
      <c r="BU767" s="140"/>
      <c r="BV767" s="140"/>
      <c r="BW767" s="140"/>
      <c r="BX767" s="140"/>
      <c r="BY767" s="140"/>
      <c r="BZ767" s="140"/>
      <c r="CA767" s="140"/>
      <c r="CB767" s="140"/>
      <c r="CC767" s="140"/>
      <c r="CD767" s="140"/>
      <c r="CE767" s="140"/>
      <c r="CF767" s="140"/>
      <c r="CG767" s="140"/>
      <c r="CH767" s="140"/>
      <c r="CI767" s="140"/>
      <c r="CJ767" s="140"/>
      <c r="CK767" s="140"/>
      <c r="CL767" s="140"/>
      <c r="CM767" s="140"/>
      <c r="CN767" s="140"/>
      <c r="CO767" s="140"/>
      <c r="CP767" s="140"/>
      <c r="CQ767" s="140"/>
      <c r="CR767" s="140"/>
      <c r="CS767" s="140"/>
      <c r="CT767" s="140"/>
      <c r="CU767" s="140"/>
      <c r="CV767" s="140"/>
      <c r="CW767" s="140"/>
      <c r="CX767" s="140"/>
      <c r="CY767" s="103">
        <f t="shared" si="54"/>
        <v>0</v>
      </c>
      <c r="CZ767" s="78"/>
    </row>
    <row r="768" spans="1:104" x14ac:dyDescent="0.2">
      <c r="A768" s="26"/>
      <c r="B768" s="123">
        <f t="shared" si="55"/>
        <v>759</v>
      </c>
      <c r="C768" s="107"/>
      <c r="D768" s="111"/>
      <c r="F768" s="108"/>
      <c r="G768" s="120"/>
      <c r="H768" s="101">
        <f t="shared" si="53"/>
        <v>0</v>
      </c>
      <c r="I768" s="113"/>
      <c r="J768" s="113"/>
      <c r="K768" s="113"/>
      <c r="L768" s="113"/>
      <c r="M768" s="113"/>
      <c r="N768" s="113"/>
      <c r="O768" s="113"/>
      <c r="P768" s="27"/>
      <c r="Q768" s="113"/>
      <c r="R768" s="113"/>
      <c r="S768" s="113"/>
      <c r="T768" s="113"/>
      <c r="U768" s="113"/>
      <c r="V768" s="113"/>
      <c r="W768" s="113"/>
      <c r="X768" s="28"/>
      <c r="Y768" s="221"/>
      <c r="Z768" s="221"/>
      <c r="AA768" s="221"/>
      <c r="AB768" s="221"/>
      <c r="AC768" s="221"/>
      <c r="AD768" s="221"/>
      <c r="AE768" s="221"/>
      <c r="AF768" s="28"/>
      <c r="AG768" s="221"/>
      <c r="AH768" s="221"/>
      <c r="AI768" s="221"/>
      <c r="AJ768" s="221"/>
      <c r="AK768" s="221"/>
      <c r="AL768" s="221"/>
      <c r="AM768" s="221"/>
      <c r="AN768" s="28"/>
      <c r="AO768" s="141"/>
      <c r="AP768" s="141"/>
      <c r="AQ768" s="141"/>
      <c r="AR768" s="79" t="str">
        <f t="shared" si="52"/>
        <v/>
      </c>
      <c r="AS768" s="139"/>
      <c r="AT768" s="139"/>
      <c r="AU768" s="28"/>
      <c r="AV768" s="215"/>
      <c r="AW768" s="215"/>
      <c r="AX768" s="28"/>
      <c r="AY768" s="140"/>
      <c r="AZ768" s="28"/>
      <c r="BA768" s="140"/>
      <c r="BB768" s="140"/>
      <c r="BC768" s="140"/>
      <c r="BD768" s="140"/>
      <c r="BE768" s="140"/>
      <c r="BF768" s="140"/>
      <c r="BG768" s="140"/>
      <c r="BH768" s="140"/>
      <c r="BI768" s="140"/>
      <c r="BJ768" s="140"/>
      <c r="BK768" s="140"/>
      <c r="BL768" s="140"/>
      <c r="BM768" s="140"/>
      <c r="BN768" s="140"/>
      <c r="BO768" s="140"/>
      <c r="BP768" s="140"/>
      <c r="BQ768" s="140"/>
      <c r="BR768" s="140"/>
      <c r="BS768" s="140"/>
      <c r="BT768" s="140"/>
      <c r="BU768" s="140"/>
      <c r="BV768" s="140"/>
      <c r="BW768" s="140"/>
      <c r="BX768" s="140"/>
      <c r="BY768" s="140"/>
      <c r="BZ768" s="140"/>
      <c r="CA768" s="140"/>
      <c r="CB768" s="140"/>
      <c r="CC768" s="140"/>
      <c r="CD768" s="140"/>
      <c r="CE768" s="140"/>
      <c r="CF768" s="140"/>
      <c r="CG768" s="140"/>
      <c r="CH768" s="140"/>
      <c r="CI768" s="140"/>
      <c r="CJ768" s="140"/>
      <c r="CK768" s="140"/>
      <c r="CL768" s="140"/>
      <c r="CM768" s="140"/>
      <c r="CN768" s="140"/>
      <c r="CO768" s="140"/>
      <c r="CP768" s="140"/>
      <c r="CQ768" s="140"/>
      <c r="CR768" s="140"/>
      <c r="CS768" s="140"/>
      <c r="CT768" s="140"/>
      <c r="CU768" s="140"/>
      <c r="CV768" s="140"/>
      <c r="CW768" s="140"/>
      <c r="CX768" s="140"/>
      <c r="CY768" s="103">
        <f t="shared" si="54"/>
        <v>0</v>
      </c>
      <c r="CZ768" s="78"/>
    </row>
    <row r="769" spans="1:104" x14ac:dyDescent="0.2">
      <c r="A769" s="26"/>
      <c r="B769" s="123">
        <f t="shared" si="55"/>
        <v>760</v>
      </c>
      <c r="C769" s="107"/>
      <c r="D769" s="111"/>
      <c r="F769" s="108"/>
      <c r="G769" s="120"/>
      <c r="H769" s="101">
        <f t="shared" si="53"/>
        <v>0</v>
      </c>
      <c r="I769" s="113"/>
      <c r="J769" s="113"/>
      <c r="K769" s="113"/>
      <c r="L769" s="113"/>
      <c r="M769" s="113"/>
      <c r="N769" s="113"/>
      <c r="O769" s="113"/>
      <c r="P769" s="27"/>
      <c r="Q769" s="113"/>
      <c r="R769" s="113"/>
      <c r="S769" s="113"/>
      <c r="T769" s="113"/>
      <c r="U769" s="113"/>
      <c r="V769" s="113"/>
      <c r="W769" s="113"/>
      <c r="X769" s="28"/>
      <c r="Y769" s="221"/>
      <c r="Z769" s="221"/>
      <c r="AA769" s="221"/>
      <c r="AB769" s="221"/>
      <c r="AC769" s="221"/>
      <c r="AD769" s="221"/>
      <c r="AE769" s="221"/>
      <c r="AF769" s="28"/>
      <c r="AG769" s="221"/>
      <c r="AH769" s="221"/>
      <c r="AI769" s="221"/>
      <c r="AJ769" s="221"/>
      <c r="AK769" s="221"/>
      <c r="AL769" s="221"/>
      <c r="AM769" s="221"/>
      <c r="AN769" s="28"/>
      <c r="AO769" s="141"/>
      <c r="AP769" s="141"/>
      <c r="AQ769" s="141"/>
      <c r="AR769" s="79" t="str">
        <f t="shared" si="52"/>
        <v/>
      </c>
      <c r="AS769" s="139"/>
      <c r="AT769" s="139"/>
      <c r="AU769" s="28"/>
      <c r="AV769" s="215"/>
      <c r="AW769" s="215"/>
      <c r="AX769" s="28"/>
      <c r="AY769" s="140"/>
      <c r="AZ769" s="28"/>
      <c r="BA769" s="140"/>
      <c r="BB769" s="140"/>
      <c r="BC769" s="140"/>
      <c r="BD769" s="140"/>
      <c r="BE769" s="140"/>
      <c r="BF769" s="140"/>
      <c r="BG769" s="140"/>
      <c r="BH769" s="140"/>
      <c r="BI769" s="140"/>
      <c r="BJ769" s="140"/>
      <c r="BK769" s="140"/>
      <c r="BL769" s="140"/>
      <c r="BM769" s="140"/>
      <c r="BN769" s="140"/>
      <c r="BO769" s="140"/>
      <c r="BP769" s="140"/>
      <c r="BQ769" s="140"/>
      <c r="BR769" s="140"/>
      <c r="BS769" s="140"/>
      <c r="BT769" s="140"/>
      <c r="BU769" s="140"/>
      <c r="BV769" s="140"/>
      <c r="BW769" s="140"/>
      <c r="BX769" s="140"/>
      <c r="BY769" s="140"/>
      <c r="BZ769" s="140"/>
      <c r="CA769" s="140"/>
      <c r="CB769" s="140"/>
      <c r="CC769" s="140"/>
      <c r="CD769" s="140"/>
      <c r="CE769" s="140"/>
      <c r="CF769" s="140"/>
      <c r="CG769" s="140"/>
      <c r="CH769" s="140"/>
      <c r="CI769" s="140"/>
      <c r="CJ769" s="140"/>
      <c r="CK769" s="140"/>
      <c r="CL769" s="140"/>
      <c r="CM769" s="140"/>
      <c r="CN769" s="140"/>
      <c r="CO769" s="140"/>
      <c r="CP769" s="140"/>
      <c r="CQ769" s="140"/>
      <c r="CR769" s="140"/>
      <c r="CS769" s="140"/>
      <c r="CT769" s="140"/>
      <c r="CU769" s="140"/>
      <c r="CV769" s="140"/>
      <c r="CW769" s="140"/>
      <c r="CX769" s="140"/>
      <c r="CY769" s="103">
        <f t="shared" si="54"/>
        <v>0</v>
      </c>
      <c r="CZ769" s="78"/>
    </row>
    <row r="770" spans="1:104" x14ac:dyDescent="0.2">
      <c r="A770" s="26"/>
      <c r="B770" s="123">
        <f t="shared" si="55"/>
        <v>761</v>
      </c>
      <c r="C770" s="107"/>
      <c r="D770" s="111"/>
      <c r="F770" s="108"/>
      <c r="G770" s="120"/>
      <c r="H770" s="101">
        <f t="shared" si="53"/>
        <v>0</v>
      </c>
      <c r="I770" s="113"/>
      <c r="J770" s="113"/>
      <c r="K770" s="113"/>
      <c r="L770" s="113"/>
      <c r="M770" s="113"/>
      <c r="N770" s="113"/>
      <c r="O770" s="113"/>
      <c r="P770" s="27"/>
      <c r="Q770" s="113"/>
      <c r="R770" s="113"/>
      <c r="S770" s="113"/>
      <c r="T770" s="113"/>
      <c r="U770" s="113"/>
      <c r="V770" s="113"/>
      <c r="W770" s="113"/>
      <c r="X770" s="28"/>
      <c r="Y770" s="221"/>
      <c r="Z770" s="221"/>
      <c r="AA770" s="221"/>
      <c r="AB770" s="221"/>
      <c r="AC770" s="221"/>
      <c r="AD770" s="221"/>
      <c r="AE770" s="221"/>
      <c r="AF770" s="28"/>
      <c r="AG770" s="221"/>
      <c r="AH770" s="221"/>
      <c r="AI770" s="221"/>
      <c r="AJ770" s="221"/>
      <c r="AK770" s="221"/>
      <c r="AL770" s="221"/>
      <c r="AM770" s="221"/>
      <c r="AN770" s="28"/>
      <c r="AO770" s="141"/>
      <c r="AP770" s="141"/>
      <c r="AQ770" s="141"/>
      <c r="AR770" s="79" t="str">
        <f t="shared" si="52"/>
        <v/>
      </c>
      <c r="AS770" s="139"/>
      <c r="AT770" s="139"/>
      <c r="AU770" s="28"/>
      <c r="AV770" s="215"/>
      <c r="AW770" s="215"/>
      <c r="AX770" s="28"/>
      <c r="AY770" s="140"/>
      <c r="AZ770" s="28"/>
      <c r="BA770" s="140"/>
      <c r="BB770" s="140"/>
      <c r="BC770" s="140"/>
      <c r="BD770" s="140"/>
      <c r="BE770" s="140"/>
      <c r="BF770" s="140"/>
      <c r="BG770" s="140"/>
      <c r="BH770" s="140"/>
      <c r="BI770" s="140"/>
      <c r="BJ770" s="140"/>
      <c r="BK770" s="140"/>
      <c r="BL770" s="140"/>
      <c r="BM770" s="140"/>
      <c r="BN770" s="140"/>
      <c r="BO770" s="140"/>
      <c r="BP770" s="140"/>
      <c r="BQ770" s="140"/>
      <c r="BR770" s="140"/>
      <c r="BS770" s="140"/>
      <c r="BT770" s="140"/>
      <c r="BU770" s="140"/>
      <c r="BV770" s="140"/>
      <c r="BW770" s="140"/>
      <c r="BX770" s="140"/>
      <c r="BY770" s="140"/>
      <c r="BZ770" s="140"/>
      <c r="CA770" s="140"/>
      <c r="CB770" s="140"/>
      <c r="CC770" s="140"/>
      <c r="CD770" s="140"/>
      <c r="CE770" s="140"/>
      <c r="CF770" s="140"/>
      <c r="CG770" s="140"/>
      <c r="CH770" s="140"/>
      <c r="CI770" s="140"/>
      <c r="CJ770" s="140"/>
      <c r="CK770" s="140"/>
      <c r="CL770" s="140"/>
      <c r="CM770" s="140"/>
      <c r="CN770" s="140"/>
      <c r="CO770" s="140"/>
      <c r="CP770" s="140"/>
      <c r="CQ770" s="140"/>
      <c r="CR770" s="140"/>
      <c r="CS770" s="140"/>
      <c r="CT770" s="140"/>
      <c r="CU770" s="140"/>
      <c r="CV770" s="140"/>
      <c r="CW770" s="140"/>
      <c r="CX770" s="140"/>
      <c r="CY770" s="103">
        <f t="shared" si="54"/>
        <v>0</v>
      </c>
      <c r="CZ770" s="78"/>
    </row>
    <row r="771" spans="1:104" x14ac:dyDescent="0.2">
      <c r="A771" s="26"/>
      <c r="B771" s="123">
        <f t="shared" si="55"/>
        <v>762</v>
      </c>
      <c r="C771" s="107"/>
      <c r="D771" s="111"/>
      <c r="F771" s="108"/>
      <c r="G771" s="120"/>
      <c r="H771" s="101">
        <f t="shared" si="53"/>
        <v>0</v>
      </c>
      <c r="I771" s="113"/>
      <c r="J771" s="113"/>
      <c r="K771" s="113"/>
      <c r="L771" s="113"/>
      <c r="M771" s="113"/>
      <c r="N771" s="113"/>
      <c r="O771" s="113"/>
      <c r="P771" s="27"/>
      <c r="Q771" s="113"/>
      <c r="R771" s="113"/>
      <c r="S771" s="113"/>
      <c r="T771" s="113"/>
      <c r="U771" s="113"/>
      <c r="V771" s="113"/>
      <c r="W771" s="113"/>
      <c r="X771" s="28"/>
      <c r="Y771" s="221"/>
      <c r="Z771" s="221"/>
      <c r="AA771" s="221"/>
      <c r="AB771" s="221"/>
      <c r="AC771" s="221"/>
      <c r="AD771" s="221"/>
      <c r="AE771" s="221"/>
      <c r="AF771" s="28"/>
      <c r="AG771" s="221"/>
      <c r="AH771" s="221"/>
      <c r="AI771" s="221"/>
      <c r="AJ771" s="221"/>
      <c r="AK771" s="221"/>
      <c r="AL771" s="221"/>
      <c r="AM771" s="221"/>
      <c r="AN771" s="28"/>
      <c r="AO771" s="141"/>
      <c r="AP771" s="141"/>
      <c r="AQ771" s="141"/>
      <c r="AR771" s="79" t="str">
        <f t="shared" si="52"/>
        <v/>
      </c>
      <c r="AS771" s="139"/>
      <c r="AT771" s="139"/>
      <c r="AU771" s="28"/>
      <c r="AV771" s="215"/>
      <c r="AW771" s="215"/>
      <c r="AX771" s="28"/>
      <c r="AY771" s="140"/>
      <c r="AZ771" s="28"/>
      <c r="BA771" s="140"/>
      <c r="BB771" s="140"/>
      <c r="BC771" s="140"/>
      <c r="BD771" s="140"/>
      <c r="BE771" s="140"/>
      <c r="BF771" s="140"/>
      <c r="BG771" s="140"/>
      <c r="BH771" s="140"/>
      <c r="BI771" s="140"/>
      <c r="BJ771" s="140"/>
      <c r="BK771" s="140"/>
      <c r="BL771" s="140"/>
      <c r="BM771" s="140"/>
      <c r="BN771" s="140"/>
      <c r="BO771" s="140"/>
      <c r="BP771" s="140"/>
      <c r="BQ771" s="140"/>
      <c r="BR771" s="140"/>
      <c r="BS771" s="140"/>
      <c r="BT771" s="140"/>
      <c r="BU771" s="140"/>
      <c r="BV771" s="140"/>
      <c r="BW771" s="140"/>
      <c r="BX771" s="140"/>
      <c r="BY771" s="140"/>
      <c r="BZ771" s="140"/>
      <c r="CA771" s="140"/>
      <c r="CB771" s="140"/>
      <c r="CC771" s="140"/>
      <c r="CD771" s="140"/>
      <c r="CE771" s="140"/>
      <c r="CF771" s="140"/>
      <c r="CG771" s="140"/>
      <c r="CH771" s="140"/>
      <c r="CI771" s="140"/>
      <c r="CJ771" s="140"/>
      <c r="CK771" s="140"/>
      <c r="CL771" s="140"/>
      <c r="CM771" s="140"/>
      <c r="CN771" s="140"/>
      <c r="CO771" s="140"/>
      <c r="CP771" s="140"/>
      <c r="CQ771" s="140"/>
      <c r="CR771" s="140"/>
      <c r="CS771" s="140"/>
      <c r="CT771" s="140"/>
      <c r="CU771" s="140"/>
      <c r="CV771" s="140"/>
      <c r="CW771" s="140"/>
      <c r="CX771" s="140"/>
      <c r="CY771" s="103">
        <f t="shared" si="54"/>
        <v>0</v>
      </c>
      <c r="CZ771" s="78"/>
    </row>
    <row r="772" spans="1:104" x14ac:dyDescent="0.2">
      <c r="A772" s="26"/>
      <c r="B772" s="123">
        <f t="shared" si="55"/>
        <v>763</v>
      </c>
      <c r="C772" s="107"/>
      <c r="D772" s="111"/>
      <c r="F772" s="108"/>
      <c r="G772" s="120"/>
      <c r="H772" s="101">
        <f t="shared" si="53"/>
        <v>0</v>
      </c>
      <c r="I772" s="113"/>
      <c r="J772" s="113"/>
      <c r="K772" s="113"/>
      <c r="L772" s="113"/>
      <c r="M772" s="113"/>
      <c r="N772" s="113"/>
      <c r="O772" s="113"/>
      <c r="P772" s="27"/>
      <c r="Q772" s="113"/>
      <c r="R772" s="113"/>
      <c r="S772" s="113"/>
      <c r="T772" s="113"/>
      <c r="U772" s="113"/>
      <c r="V772" s="113"/>
      <c r="W772" s="113"/>
      <c r="X772" s="28"/>
      <c r="Y772" s="221"/>
      <c r="Z772" s="221"/>
      <c r="AA772" s="221"/>
      <c r="AB772" s="221"/>
      <c r="AC772" s="221"/>
      <c r="AD772" s="221"/>
      <c r="AE772" s="221"/>
      <c r="AF772" s="28"/>
      <c r="AG772" s="221"/>
      <c r="AH772" s="221"/>
      <c r="AI772" s="221"/>
      <c r="AJ772" s="221"/>
      <c r="AK772" s="221"/>
      <c r="AL772" s="221"/>
      <c r="AM772" s="221"/>
      <c r="AN772" s="28"/>
      <c r="AO772" s="141"/>
      <c r="AP772" s="141"/>
      <c r="AQ772" s="141"/>
      <c r="AR772" s="79" t="str">
        <f t="shared" si="52"/>
        <v/>
      </c>
      <c r="AS772" s="139"/>
      <c r="AT772" s="139"/>
      <c r="AU772" s="28"/>
      <c r="AV772" s="215"/>
      <c r="AW772" s="215"/>
      <c r="AX772" s="28"/>
      <c r="AY772" s="140"/>
      <c r="AZ772" s="28"/>
      <c r="BA772" s="140"/>
      <c r="BB772" s="140"/>
      <c r="BC772" s="140"/>
      <c r="BD772" s="140"/>
      <c r="BE772" s="140"/>
      <c r="BF772" s="140"/>
      <c r="BG772" s="140"/>
      <c r="BH772" s="140"/>
      <c r="BI772" s="140"/>
      <c r="BJ772" s="140"/>
      <c r="BK772" s="140"/>
      <c r="BL772" s="140"/>
      <c r="BM772" s="140"/>
      <c r="BN772" s="140"/>
      <c r="BO772" s="140"/>
      <c r="BP772" s="140"/>
      <c r="BQ772" s="140"/>
      <c r="BR772" s="140"/>
      <c r="BS772" s="140"/>
      <c r="BT772" s="140"/>
      <c r="BU772" s="140"/>
      <c r="BV772" s="140"/>
      <c r="BW772" s="140"/>
      <c r="BX772" s="140"/>
      <c r="BY772" s="140"/>
      <c r="BZ772" s="140"/>
      <c r="CA772" s="140"/>
      <c r="CB772" s="140"/>
      <c r="CC772" s="140"/>
      <c r="CD772" s="140"/>
      <c r="CE772" s="140"/>
      <c r="CF772" s="140"/>
      <c r="CG772" s="140"/>
      <c r="CH772" s="140"/>
      <c r="CI772" s="140"/>
      <c r="CJ772" s="140"/>
      <c r="CK772" s="140"/>
      <c r="CL772" s="140"/>
      <c r="CM772" s="140"/>
      <c r="CN772" s="140"/>
      <c r="CO772" s="140"/>
      <c r="CP772" s="140"/>
      <c r="CQ772" s="140"/>
      <c r="CR772" s="140"/>
      <c r="CS772" s="140"/>
      <c r="CT772" s="140"/>
      <c r="CU772" s="140"/>
      <c r="CV772" s="140"/>
      <c r="CW772" s="140"/>
      <c r="CX772" s="140"/>
      <c r="CY772" s="103">
        <f t="shared" si="54"/>
        <v>0</v>
      </c>
      <c r="CZ772" s="78"/>
    </row>
    <row r="773" spans="1:104" x14ac:dyDescent="0.2">
      <c r="A773" s="26"/>
      <c r="B773" s="123">
        <f t="shared" si="55"/>
        <v>764</v>
      </c>
      <c r="C773" s="107"/>
      <c r="D773" s="111"/>
      <c r="F773" s="108"/>
      <c r="G773" s="120"/>
      <c r="H773" s="101">
        <f t="shared" si="53"/>
        <v>0</v>
      </c>
      <c r="I773" s="113"/>
      <c r="J773" s="113"/>
      <c r="K773" s="113"/>
      <c r="L773" s="113"/>
      <c r="M773" s="113"/>
      <c r="N773" s="113"/>
      <c r="O773" s="113"/>
      <c r="P773" s="27"/>
      <c r="Q773" s="113"/>
      <c r="R773" s="113"/>
      <c r="S773" s="113"/>
      <c r="T773" s="113"/>
      <c r="U773" s="113"/>
      <c r="V773" s="113"/>
      <c r="W773" s="113"/>
      <c r="X773" s="28"/>
      <c r="Y773" s="221"/>
      <c r="Z773" s="221"/>
      <c r="AA773" s="221"/>
      <c r="AB773" s="221"/>
      <c r="AC773" s="221"/>
      <c r="AD773" s="221"/>
      <c r="AE773" s="221"/>
      <c r="AF773" s="28"/>
      <c r="AG773" s="221"/>
      <c r="AH773" s="221"/>
      <c r="AI773" s="221"/>
      <c r="AJ773" s="221"/>
      <c r="AK773" s="221"/>
      <c r="AL773" s="221"/>
      <c r="AM773" s="221"/>
      <c r="AN773" s="28"/>
      <c r="AO773" s="141"/>
      <c r="AP773" s="141"/>
      <c r="AQ773" s="141"/>
      <c r="AR773" s="79" t="str">
        <f t="shared" si="52"/>
        <v/>
      </c>
      <c r="AS773" s="139"/>
      <c r="AT773" s="139"/>
      <c r="AU773" s="28"/>
      <c r="AV773" s="215"/>
      <c r="AW773" s="215"/>
      <c r="AX773" s="28"/>
      <c r="AY773" s="140"/>
      <c r="AZ773" s="28"/>
      <c r="BA773" s="140"/>
      <c r="BB773" s="140"/>
      <c r="BC773" s="140"/>
      <c r="BD773" s="140"/>
      <c r="BE773" s="140"/>
      <c r="BF773" s="140"/>
      <c r="BG773" s="140"/>
      <c r="BH773" s="140"/>
      <c r="BI773" s="140"/>
      <c r="BJ773" s="140"/>
      <c r="BK773" s="140"/>
      <c r="BL773" s="140"/>
      <c r="BM773" s="140"/>
      <c r="BN773" s="140"/>
      <c r="BO773" s="140"/>
      <c r="BP773" s="140"/>
      <c r="BQ773" s="140"/>
      <c r="BR773" s="140"/>
      <c r="BS773" s="140"/>
      <c r="BT773" s="140"/>
      <c r="BU773" s="140"/>
      <c r="BV773" s="140"/>
      <c r="BW773" s="140"/>
      <c r="BX773" s="140"/>
      <c r="BY773" s="140"/>
      <c r="BZ773" s="140"/>
      <c r="CA773" s="140"/>
      <c r="CB773" s="140"/>
      <c r="CC773" s="140"/>
      <c r="CD773" s="140"/>
      <c r="CE773" s="140"/>
      <c r="CF773" s="140"/>
      <c r="CG773" s="140"/>
      <c r="CH773" s="140"/>
      <c r="CI773" s="140"/>
      <c r="CJ773" s="140"/>
      <c r="CK773" s="140"/>
      <c r="CL773" s="140"/>
      <c r="CM773" s="140"/>
      <c r="CN773" s="140"/>
      <c r="CO773" s="140"/>
      <c r="CP773" s="140"/>
      <c r="CQ773" s="140"/>
      <c r="CR773" s="140"/>
      <c r="CS773" s="140"/>
      <c r="CT773" s="140"/>
      <c r="CU773" s="140"/>
      <c r="CV773" s="140"/>
      <c r="CW773" s="140"/>
      <c r="CX773" s="140"/>
      <c r="CY773" s="103">
        <f t="shared" si="54"/>
        <v>0</v>
      </c>
      <c r="CZ773" s="78"/>
    </row>
    <row r="774" spans="1:104" x14ac:dyDescent="0.2">
      <c r="A774" s="26"/>
      <c r="B774" s="123">
        <f t="shared" si="55"/>
        <v>765</v>
      </c>
      <c r="C774" s="107"/>
      <c r="D774" s="111"/>
      <c r="F774" s="108"/>
      <c r="G774" s="120"/>
      <c r="H774" s="101">
        <f t="shared" si="53"/>
        <v>0</v>
      </c>
      <c r="I774" s="113"/>
      <c r="J774" s="113"/>
      <c r="K774" s="113"/>
      <c r="L774" s="113"/>
      <c r="M774" s="113"/>
      <c r="N774" s="113"/>
      <c r="O774" s="113"/>
      <c r="P774" s="27"/>
      <c r="Q774" s="113"/>
      <c r="R774" s="113"/>
      <c r="S774" s="113"/>
      <c r="T774" s="113"/>
      <c r="U774" s="113"/>
      <c r="V774" s="113"/>
      <c r="W774" s="113"/>
      <c r="X774" s="28"/>
      <c r="Y774" s="221"/>
      <c r="Z774" s="221"/>
      <c r="AA774" s="221"/>
      <c r="AB774" s="221"/>
      <c r="AC774" s="221"/>
      <c r="AD774" s="221"/>
      <c r="AE774" s="221"/>
      <c r="AF774" s="28"/>
      <c r="AG774" s="221"/>
      <c r="AH774" s="221"/>
      <c r="AI774" s="221"/>
      <c r="AJ774" s="221"/>
      <c r="AK774" s="221"/>
      <c r="AL774" s="221"/>
      <c r="AM774" s="221"/>
      <c r="AN774" s="28"/>
      <c r="AO774" s="141"/>
      <c r="AP774" s="141"/>
      <c r="AQ774" s="141"/>
      <c r="AR774" s="79" t="str">
        <f t="shared" si="52"/>
        <v/>
      </c>
      <c r="AS774" s="139"/>
      <c r="AT774" s="139"/>
      <c r="AU774" s="28"/>
      <c r="AV774" s="215"/>
      <c r="AW774" s="215"/>
      <c r="AX774" s="28"/>
      <c r="AY774" s="140"/>
      <c r="AZ774" s="28"/>
      <c r="BA774" s="140"/>
      <c r="BB774" s="140"/>
      <c r="BC774" s="140"/>
      <c r="BD774" s="140"/>
      <c r="BE774" s="140"/>
      <c r="BF774" s="140"/>
      <c r="BG774" s="140"/>
      <c r="BH774" s="140"/>
      <c r="BI774" s="140"/>
      <c r="BJ774" s="140"/>
      <c r="BK774" s="140"/>
      <c r="BL774" s="140"/>
      <c r="BM774" s="140"/>
      <c r="BN774" s="140"/>
      <c r="BO774" s="140"/>
      <c r="BP774" s="140"/>
      <c r="BQ774" s="140"/>
      <c r="BR774" s="140"/>
      <c r="BS774" s="140"/>
      <c r="BT774" s="140"/>
      <c r="BU774" s="140"/>
      <c r="BV774" s="140"/>
      <c r="BW774" s="140"/>
      <c r="BX774" s="140"/>
      <c r="BY774" s="140"/>
      <c r="BZ774" s="140"/>
      <c r="CA774" s="140"/>
      <c r="CB774" s="140"/>
      <c r="CC774" s="140"/>
      <c r="CD774" s="140"/>
      <c r="CE774" s="140"/>
      <c r="CF774" s="140"/>
      <c r="CG774" s="140"/>
      <c r="CH774" s="140"/>
      <c r="CI774" s="140"/>
      <c r="CJ774" s="140"/>
      <c r="CK774" s="140"/>
      <c r="CL774" s="140"/>
      <c r="CM774" s="140"/>
      <c r="CN774" s="140"/>
      <c r="CO774" s="140"/>
      <c r="CP774" s="140"/>
      <c r="CQ774" s="140"/>
      <c r="CR774" s="140"/>
      <c r="CS774" s="140"/>
      <c r="CT774" s="140"/>
      <c r="CU774" s="140"/>
      <c r="CV774" s="140"/>
      <c r="CW774" s="140"/>
      <c r="CX774" s="140"/>
      <c r="CY774" s="103">
        <f t="shared" si="54"/>
        <v>0</v>
      </c>
      <c r="CZ774" s="78"/>
    </row>
    <row r="775" spans="1:104" x14ac:dyDescent="0.2">
      <c r="A775" s="26"/>
      <c r="B775" s="123">
        <f t="shared" si="55"/>
        <v>766</v>
      </c>
      <c r="C775" s="107"/>
      <c r="D775" s="111"/>
      <c r="F775" s="108"/>
      <c r="G775" s="120"/>
      <c r="H775" s="101">
        <f t="shared" si="53"/>
        <v>0</v>
      </c>
      <c r="I775" s="113"/>
      <c r="J775" s="113"/>
      <c r="K775" s="113"/>
      <c r="L775" s="113"/>
      <c r="M775" s="113"/>
      <c r="N775" s="113"/>
      <c r="O775" s="113"/>
      <c r="P775" s="27"/>
      <c r="Q775" s="113"/>
      <c r="R775" s="113"/>
      <c r="S775" s="113"/>
      <c r="T775" s="113"/>
      <c r="U775" s="113"/>
      <c r="V775" s="113"/>
      <c r="W775" s="113"/>
      <c r="X775" s="28"/>
      <c r="Y775" s="221"/>
      <c r="Z775" s="221"/>
      <c r="AA775" s="221"/>
      <c r="AB775" s="221"/>
      <c r="AC775" s="221"/>
      <c r="AD775" s="221"/>
      <c r="AE775" s="221"/>
      <c r="AF775" s="28"/>
      <c r="AG775" s="221"/>
      <c r="AH775" s="221"/>
      <c r="AI775" s="221"/>
      <c r="AJ775" s="221"/>
      <c r="AK775" s="221"/>
      <c r="AL775" s="221"/>
      <c r="AM775" s="221"/>
      <c r="AN775" s="28"/>
      <c r="AO775" s="141"/>
      <c r="AP775" s="141"/>
      <c r="AQ775" s="141"/>
      <c r="AR775" s="79" t="str">
        <f t="shared" si="52"/>
        <v/>
      </c>
      <c r="AS775" s="139"/>
      <c r="AT775" s="139"/>
      <c r="AU775" s="28"/>
      <c r="AV775" s="215"/>
      <c r="AW775" s="215"/>
      <c r="AX775" s="28"/>
      <c r="AY775" s="140"/>
      <c r="AZ775" s="28"/>
      <c r="BA775" s="140"/>
      <c r="BB775" s="140"/>
      <c r="BC775" s="140"/>
      <c r="BD775" s="140"/>
      <c r="BE775" s="140"/>
      <c r="BF775" s="140"/>
      <c r="BG775" s="140"/>
      <c r="BH775" s="140"/>
      <c r="BI775" s="140"/>
      <c r="BJ775" s="140"/>
      <c r="BK775" s="140"/>
      <c r="BL775" s="140"/>
      <c r="BM775" s="140"/>
      <c r="BN775" s="140"/>
      <c r="BO775" s="140"/>
      <c r="BP775" s="140"/>
      <c r="BQ775" s="140"/>
      <c r="BR775" s="140"/>
      <c r="BS775" s="140"/>
      <c r="BT775" s="140"/>
      <c r="BU775" s="140"/>
      <c r="BV775" s="140"/>
      <c r="BW775" s="140"/>
      <c r="BX775" s="140"/>
      <c r="BY775" s="140"/>
      <c r="BZ775" s="140"/>
      <c r="CA775" s="140"/>
      <c r="CB775" s="140"/>
      <c r="CC775" s="140"/>
      <c r="CD775" s="140"/>
      <c r="CE775" s="140"/>
      <c r="CF775" s="140"/>
      <c r="CG775" s="140"/>
      <c r="CH775" s="140"/>
      <c r="CI775" s="140"/>
      <c r="CJ775" s="140"/>
      <c r="CK775" s="140"/>
      <c r="CL775" s="140"/>
      <c r="CM775" s="140"/>
      <c r="CN775" s="140"/>
      <c r="CO775" s="140"/>
      <c r="CP775" s="140"/>
      <c r="CQ775" s="140"/>
      <c r="CR775" s="140"/>
      <c r="CS775" s="140"/>
      <c r="CT775" s="140"/>
      <c r="CU775" s="140"/>
      <c r="CV775" s="140"/>
      <c r="CW775" s="140"/>
      <c r="CX775" s="140"/>
      <c r="CY775" s="103">
        <f t="shared" si="54"/>
        <v>0</v>
      </c>
      <c r="CZ775" s="78"/>
    </row>
    <row r="776" spans="1:104" x14ac:dyDescent="0.2">
      <c r="A776" s="26"/>
      <c r="B776" s="123">
        <f t="shared" si="55"/>
        <v>767</v>
      </c>
      <c r="C776" s="107"/>
      <c r="D776" s="111"/>
      <c r="F776" s="108"/>
      <c r="G776" s="120"/>
      <c r="H776" s="101">
        <f t="shared" si="53"/>
        <v>0</v>
      </c>
      <c r="I776" s="113"/>
      <c r="J776" s="113"/>
      <c r="K776" s="113"/>
      <c r="L776" s="113"/>
      <c r="M776" s="113"/>
      <c r="N776" s="113"/>
      <c r="O776" s="113"/>
      <c r="P776" s="27"/>
      <c r="Q776" s="113"/>
      <c r="R776" s="113"/>
      <c r="S776" s="113"/>
      <c r="T776" s="113"/>
      <c r="U776" s="113"/>
      <c r="V776" s="113"/>
      <c r="W776" s="113"/>
      <c r="X776" s="28"/>
      <c r="Y776" s="221"/>
      <c r="Z776" s="221"/>
      <c r="AA776" s="221"/>
      <c r="AB776" s="221"/>
      <c r="AC776" s="221"/>
      <c r="AD776" s="221"/>
      <c r="AE776" s="221"/>
      <c r="AF776" s="28"/>
      <c r="AG776" s="221"/>
      <c r="AH776" s="221"/>
      <c r="AI776" s="221"/>
      <c r="AJ776" s="221"/>
      <c r="AK776" s="221"/>
      <c r="AL776" s="221"/>
      <c r="AM776" s="221"/>
      <c r="AN776" s="28"/>
      <c r="AO776" s="141"/>
      <c r="AP776" s="141"/>
      <c r="AQ776" s="141"/>
      <c r="AR776" s="79" t="str">
        <f t="shared" si="52"/>
        <v/>
      </c>
      <c r="AS776" s="139"/>
      <c r="AT776" s="139"/>
      <c r="AU776" s="28"/>
      <c r="AV776" s="215"/>
      <c r="AW776" s="215"/>
      <c r="AX776" s="28"/>
      <c r="AY776" s="140"/>
      <c r="AZ776" s="28"/>
      <c r="BA776" s="140"/>
      <c r="BB776" s="140"/>
      <c r="BC776" s="140"/>
      <c r="BD776" s="140"/>
      <c r="BE776" s="140"/>
      <c r="BF776" s="140"/>
      <c r="BG776" s="140"/>
      <c r="BH776" s="140"/>
      <c r="BI776" s="140"/>
      <c r="BJ776" s="140"/>
      <c r="BK776" s="140"/>
      <c r="BL776" s="140"/>
      <c r="BM776" s="140"/>
      <c r="BN776" s="140"/>
      <c r="BO776" s="140"/>
      <c r="BP776" s="140"/>
      <c r="BQ776" s="140"/>
      <c r="BR776" s="140"/>
      <c r="BS776" s="140"/>
      <c r="BT776" s="140"/>
      <c r="BU776" s="140"/>
      <c r="BV776" s="140"/>
      <c r="BW776" s="140"/>
      <c r="BX776" s="140"/>
      <c r="BY776" s="140"/>
      <c r="BZ776" s="140"/>
      <c r="CA776" s="140"/>
      <c r="CB776" s="140"/>
      <c r="CC776" s="140"/>
      <c r="CD776" s="140"/>
      <c r="CE776" s="140"/>
      <c r="CF776" s="140"/>
      <c r="CG776" s="140"/>
      <c r="CH776" s="140"/>
      <c r="CI776" s="140"/>
      <c r="CJ776" s="140"/>
      <c r="CK776" s="140"/>
      <c r="CL776" s="140"/>
      <c r="CM776" s="140"/>
      <c r="CN776" s="140"/>
      <c r="CO776" s="140"/>
      <c r="CP776" s="140"/>
      <c r="CQ776" s="140"/>
      <c r="CR776" s="140"/>
      <c r="CS776" s="140"/>
      <c r="CT776" s="140"/>
      <c r="CU776" s="140"/>
      <c r="CV776" s="140"/>
      <c r="CW776" s="140"/>
      <c r="CX776" s="140"/>
      <c r="CY776" s="103">
        <f t="shared" si="54"/>
        <v>0</v>
      </c>
      <c r="CZ776" s="78"/>
    </row>
    <row r="777" spans="1:104" x14ac:dyDescent="0.2">
      <c r="A777" s="26"/>
      <c r="B777" s="123">
        <f t="shared" si="55"/>
        <v>768</v>
      </c>
      <c r="C777" s="107"/>
      <c r="D777" s="111"/>
      <c r="F777" s="108"/>
      <c r="G777" s="120"/>
      <c r="H777" s="101">
        <f t="shared" si="53"/>
        <v>0</v>
      </c>
      <c r="I777" s="113"/>
      <c r="J777" s="113"/>
      <c r="K777" s="113"/>
      <c r="L777" s="113"/>
      <c r="M777" s="113"/>
      <c r="N777" s="113"/>
      <c r="O777" s="113"/>
      <c r="P777" s="27"/>
      <c r="Q777" s="113"/>
      <c r="R777" s="113"/>
      <c r="S777" s="113"/>
      <c r="T777" s="113"/>
      <c r="U777" s="113"/>
      <c r="V777" s="113"/>
      <c r="W777" s="113"/>
      <c r="X777" s="28"/>
      <c r="Y777" s="221"/>
      <c r="Z777" s="221"/>
      <c r="AA777" s="221"/>
      <c r="AB777" s="221"/>
      <c r="AC777" s="221"/>
      <c r="AD777" s="221"/>
      <c r="AE777" s="221"/>
      <c r="AF777" s="28"/>
      <c r="AG777" s="221"/>
      <c r="AH777" s="221"/>
      <c r="AI777" s="221"/>
      <c r="AJ777" s="221"/>
      <c r="AK777" s="221"/>
      <c r="AL777" s="221"/>
      <c r="AM777" s="221"/>
      <c r="AN777" s="28"/>
      <c r="AO777" s="141"/>
      <c r="AP777" s="141"/>
      <c r="AQ777" s="141"/>
      <c r="AR777" s="79" t="str">
        <f t="shared" si="52"/>
        <v/>
      </c>
      <c r="AS777" s="139"/>
      <c r="AT777" s="139"/>
      <c r="AU777" s="28"/>
      <c r="AV777" s="215"/>
      <c r="AW777" s="215"/>
      <c r="AX777" s="28"/>
      <c r="AY777" s="140"/>
      <c r="AZ777" s="28"/>
      <c r="BA777" s="140"/>
      <c r="BB777" s="140"/>
      <c r="BC777" s="140"/>
      <c r="BD777" s="140"/>
      <c r="BE777" s="140"/>
      <c r="BF777" s="140"/>
      <c r="BG777" s="140"/>
      <c r="BH777" s="140"/>
      <c r="BI777" s="140"/>
      <c r="BJ777" s="140"/>
      <c r="BK777" s="140"/>
      <c r="BL777" s="140"/>
      <c r="BM777" s="140"/>
      <c r="BN777" s="140"/>
      <c r="BO777" s="140"/>
      <c r="BP777" s="140"/>
      <c r="BQ777" s="140"/>
      <c r="BR777" s="140"/>
      <c r="BS777" s="140"/>
      <c r="BT777" s="140"/>
      <c r="BU777" s="140"/>
      <c r="BV777" s="140"/>
      <c r="BW777" s="140"/>
      <c r="BX777" s="140"/>
      <c r="BY777" s="140"/>
      <c r="BZ777" s="140"/>
      <c r="CA777" s="140"/>
      <c r="CB777" s="140"/>
      <c r="CC777" s="140"/>
      <c r="CD777" s="140"/>
      <c r="CE777" s="140"/>
      <c r="CF777" s="140"/>
      <c r="CG777" s="140"/>
      <c r="CH777" s="140"/>
      <c r="CI777" s="140"/>
      <c r="CJ777" s="140"/>
      <c r="CK777" s="140"/>
      <c r="CL777" s="140"/>
      <c r="CM777" s="140"/>
      <c r="CN777" s="140"/>
      <c r="CO777" s="140"/>
      <c r="CP777" s="140"/>
      <c r="CQ777" s="140"/>
      <c r="CR777" s="140"/>
      <c r="CS777" s="140"/>
      <c r="CT777" s="140"/>
      <c r="CU777" s="140"/>
      <c r="CV777" s="140"/>
      <c r="CW777" s="140"/>
      <c r="CX777" s="140"/>
      <c r="CY777" s="103">
        <f t="shared" si="54"/>
        <v>0</v>
      </c>
      <c r="CZ777" s="78"/>
    </row>
    <row r="778" spans="1:104" x14ac:dyDescent="0.2">
      <c r="A778" s="26"/>
      <c r="B778" s="123">
        <f t="shared" si="55"/>
        <v>769</v>
      </c>
      <c r="C778" s="107"/>
      <c r="D778" s="111"/>
      <c r="F778" s="108"/>
      <c r="G778" s="120"/>
      <c r="H778" s="101">
        <f t="shared" si="53"/>
        <v>0</v>
      </c>
      <c r="I778" s="113"/>
      <c r="J778" s="113"/>
      <c r="K778" s="113"/>
      <c r="L778" s="113"/>
      <c r="M778" s="113"/>
      <c r="N778" s="113"/>
      <c r="O778" s="113"/>
      <c r="P778" s="27"/>
      <c r="Q778" s="113"/>
      <c r="R778" s="113"/>
      <c r="S778" s="113"/>
      <c r="T778" s="113"/>
      <c r="U778" s="113"/>
      <c r="V778" s="113"/>
      <c r="W778" s="113"/>
      <c r="X778" s="28"/>
      <c r="Y778" s="221"/>
      <c r="Z778" s="221"/>
      <c r="AA778" s="221"/>
      <c r="AB778" s="221"/>
      <c r="AC778" s="221"/>
      <c r="AD778" s="221"/>
      <c r="AE778" s="221"/>
      <c r="AF778" s="28"/>
      <c r="AG778" s="221"/>
      <c r="AH778" s="221"/>
      <c r="AI778" s="221"/>
      <c r="AJ778" s="221"/>
      <c r="AK778" s="221"/>
      <c r="AL778" s="221"/>
      <c r="AM778" s="221"/>
      <c r="AN778" s="28"/>
      <c r="AO778" s="141"/>
      <c r="AP778" s="141"/>
      <c r="AQ778" s="141"/>
      <c r="AR778" s="79" t="str">
        <f t="shared" ref="AR778:AR841" si="56">IF(SUM(AO778:AQ778,I778:O778)=0,"",IF(SUM(AO778:AQ778)=1,"",1))</f>
        <v/>
      </c>
      <c r="AS778" s="139"/>
      <c r="AT778" s="139"/>
      <c r="AU778" s="28"/>
      <c r="AV778" s="215"/>
      <c r="AW778" s="215"/>
      <c r="AX778" s="28"/>
      <c r="AY778" s="140"/>
      <c r="AZ778" s="28"/>
      <c r="BA778" s="140"/>
      <c r="BB778" s="140"/>
      <c r="BC778" s="140"/>
      <c r="BD778" s="140"/>
      <c r="BE778" s="140"/>
      <c r="BF778" s="140"/>
      <c r="BG778" s="140"/>
      <c r="BH778" s="140"/>
      <c r="BI778" s="140"/>
      <c r="BJ778" s="140"/>
      <c r="BK778" s="140"/>
      <c r="BL778" s="140"/>
      <c r="BM778" s="140"/>
      <c r="BN778" s="140"/>
      <c r="BO778" s="140"/>
      <c r="BP778" s="140"/>
      <c r="BQ778" s="140"/>
      <c r="BR778" s="140"/>
      <c r="BS778" s="140"/>
      <c r="BT778" s="140"/>
      <c r="BU778" s="140"/>
      <c r="BV778" s="140"/>
      <c r="BW778" s="140"/>
      <c r="BX778" s="140"/>
      <c r="BY778" s="140"/>
      <c r="BZ778" s="140"/>
      <c r="CA778" s="140"/>
      <c r="CB778" s="140"/>
      <c r="CC778" s="140"/>
      <c r="CD778" s="140"/>
      <c r="CE778" s="140"/>
      <c r="CF778" s="140"/>
      <c r="CG778" s="140"/>
      <c r="CH778" s="140"/>
      <c r="CI778" s="140"/>
      <c r="CJ778" s="140"/>
      <c r="CK778" s="140"/>
      <c r="CL778" s="140"/>
      <c r="CM778" s="140"/>
      <c r="CN778" s="140"/>
      <c r="CO778" s="140"/>
      <c r="CP778" s="140"/>
      <c r="CQ778" s="140"/>
      <c r="CR778" s="140"/>
      <c r="CS778" s="140"/>
      <c r="CT778" s="140"/>
      <c r="CU778" s="140"/>
      <c r="CV778" s="140"/>
      <c r="CW778" s="140"/>
      <c r="CX778" s="140"/>
      <c r="CY778" s="103">
        <f t="shared" si="54"/>
        <v>0</v>
      </c>
      <c r="CZ778" s="78"/>
    </row>
    <row r="779" spans="1:104" x14ac:dyDescent="0.2">
      <c r="A779" s="26"/>
      <c r="B779" s="123">
        <f t="shared" si="55"/>
        <v>770</v>
      </c>
      <c r="C779" s="107"/>
      <c r="D779" s="111"/>
      <c r="F779" s="108"/>
      <c r="G779" s="120"/>
      <c r="H779" s="101">
        <f t="shared" ref="H779:H842" si="57">IF(LEN(C779)&gt;0,ISTEXT(F779)-1,0)</f>
        <v>0</v>
      </c>
      <c r="I779" s="113"/>
      <c r="J779" s="113"/>
      <c r="K779" s="113"/>
      <c r="L779" s="113"/>
      <c r="M779" s="113"/>
      <c r="N779" s="113"/>
      <c r="O779" s="113"/>
      <c r="P779" s="27"/>
      <c r="Q779" s="113"/>
      <c r="R779" s="113"/>
      <c r="S779" s="113"/>
      <c r="T779" s="113"/>
      <c r="U779" s="113"/>
      <c r="V779" s="113"/>
      <c r="W779" s="113"/>
      <c r="X779" s="28"/>
      <c r="Y779" s="221"/>
      <c r="Z779" s="221"/>
      <c r="AA779" s="221"/>
      <c r="AB779" s="221"/>
      <c r="AC779" s="221"/>
      <c r="AD779" s="221"/>
      <c r="AE779" s="221"/>
      <c r="AF779" s="28"/>
      <c r="AG779" s="221"/>
      <c r="AH779" s="221"/>
      <c r="AI779" s="221"/>
      <c r="AJ779" s="221"/>
      <c r="AK779" s="221"/>
      <c r="AL779" s="221"/>
      <c r="AM779" s="221"/>
      <c r="AN779" s="28"/>
      <c r="AO779" s="141"/>
      <c r="AP779" s="141"/>
      <c r="AQ779" s="141"/>
      <c r="AR779" s="79" t="str">
        <f t="shared" si="56"/>
        <v/>
      </c>
      <c r="AS779" s="139"/>
      <c r="AT779" s="139"/>
      <c r="AU779" s="28"/>
      <c r="AV779" s="215"/>
      <c r="AW779" s="215"/>
      <c r="AX779" s="28"/>
      <c r="AY779" s="140"/>
      <c r="AZ779" s="28"/>
      <c r="BA779" s="140"/>
      <c r="BB779" s="140"/>
      <c r="BC779" s="140"/>
      <c r="BD779" s="140"/>
      <c r="BE779" s="140"/>
      <c r="BF779" s="140"/>
      <c r="BG779" s="140"/>
      <c r="BH779" s="140"/>
      <c r="BI779" s="140"/>
      <c r="BJ779" s="140"/>
      <c r="BK779" s="140"/>
      <c r="BL779" s="140"/>
      <c r="BM779" s="140"/>
      <c r="BN779" s="140"/>
      <c r="BO779" s="140"/>
      <c r="BP779" s="140"/>
      <c r="BQ779" s="140"/>
      <c r="BR779" s="140"/>
      <c r="BS779" s="140"/>
      <c r="BT779" s="140"/>
      <c r="BU779" s="140"/>
      <c r="BV779" s="140"/>
      <c r="BW779" s="140"/>
      <c r="BX779" s="140"/>
      <c r="BY779" s="140"/>
      <c r="BZ779" s="140"/>
      <c r="CA779" s="140"/>
      <c r="CB779" s="140"/>
      <c r="CC779" s="140"/>
      <c r="CD779" s="140"/>
      <c r="CE779" s="140"/>
      <c r="CF779" s="140"/>
      <c r="CG779" s="140"/>
      <c r="CH779" s="140"/>
      <c r="CI779" s="140"/>
      <c r="CJ779" s="140"/>
      <c r="CK779" s="140"/>
      <c r="CL779" s="140"/>
      <c r="CM779" s="140"/>
      <c r="CN779" s="140"/>
      <c r="CO779" s="140"/>
      <c r="CP779" s="140"/>
      <c r="CQ779" s="140"/>
      <c r="CR779" s="140"/>
      <c r="CS779" s="140"/>
      <c r="CT779" s="140"/>
      <c r="CU779" s="140"/>
      <c r="CV779" s="140"/>
      <c r="CW779" s="140"/>
      <c r="CX779" s="140"/>
      <c r="CY779" s="103">
        <f t="shared" ref="CY779:CY842" si="58">IF(LEN(C779)&gt;0,IF(ABS(SUM(BA779:CX779)-1)&lt;0.000001,0,1),IF(ABS(SUM(BA779:CX779))&gt;0,1,0))</f>
        <v>0</v>
      </c>
      <c r="CZ779" s="78"/>
    </row>
    <row r="780" spans="1:104" x14ac:dyDescent="0.2">
      <c r="A780" s="26"/>
      <c r="B780" s="123">
        <f t="shared" ref="B780:B843" si="59">IFERROR(B779+1,"")</f>
        <v>771</v>
      </c>
      <c r="C780" s="107"/>
      <c r="D780" s="111"/>
      <c r="F780" s="108"/>
      <c r="G780" s="120"/>
      <c r="H780" s="101">
        <f t="shared" si="57"/>
        <v>0</v>
      </c>
      <c r="I780" s="113"/>
      <c r="J780" s="113"/>
      <c r="K780" s="113"/>
      <c r="L780" s="113"/>
      <c r="M780" s="113"/>
      <c r="N780" s="113"/>
      <c r="O780" s="113"/>
      <c r="P780" s="27"/>
      <c r="Q780" s="113"/>
      <c r="R780" s="113"/>
      <c r="S780" s="113"/>
      <c r="T780" s="113"/>
      <c r="U780" s="113"/>
      <c r="V780" s="113"/>
      <c r="W780" s="113"/>
      <c r="X780" s="28"/>
      <c r="Y780" s="221"/>
      <c r="Z780" s="221"/>
      <c r="AA780" s="221"/>
      <c r="AB780" s="221"/>
      <c r="AC780" s="221"/>
      <c r="AD780" s="221"/>
      <c r="AE780" s="221"/>
      <c r="AF780" s="28"/>
      <c r="AG780" s="221"/>
      <c r="AH780" s="221"/>
      <c r="AI780" s="221"/>
      <c r="AJ780" s="221"/>
      <c r="AK780" s="221"/>
      <c r="AL780" s="221"/>
      <c r="AM780" s="221"/>
      <c r="AN780" s="28"/>
      <c r="AO780" s="141"/>
      <c r="AP780" s="141"/>
      <c r="AQ780" s="141"/>
      <c r="AR780" s="79" t="str">
        <f t="shared" si="56"/>
        <v/>
      </c>
      <c r="AS780" s="139"/>
      <c r="AT780" s="139"/>
      <c r="AU780" s="28"/>
      <c r="AV780" s="215"/>
      <c r="AW780" s="215"/>
      <c r="AX780" s="28"/>
      <c r="AY780" s="140"/>
      <c r="AZ780" s="28"/>
      <c r="BA780" s="140"/>
      <c r="BB780" s="140"/>
      <c r="BC780" s="140"/>
      <c r="BD780" s="140"/>
      <c r="BE780" s="140"/>
      <c r="BF780" s="140"/>
      <c r="BG780" s="140"/>
      <c r="BH780" s="140"/>
      <c r="BI780" s="140"/>
      <c r="BJ780" s="140"/>
      <c r="BK780" s="140"/>
      <c r="BL780" s="140"/>
      <c r="BM780" s="140"/>
      <c r="BN780" s="140"/>
      <c r="BO780" s="140"/>
      <c r="BP780" s="140"/>
      <c r="BQ780" s="140"/>
      <c r="BR780" s="140"/>
      <c r="BS780" s="140"/>
      <c r="BT780" s="140"/>
      <c r="BU780" s="140"/>
      <c r="BV780" s="140"/>
      <c r="BW780" s="140"/>
      <c r="BX780" s="140"/>
      <c r="BY780" s="140"/>
      <c r="BZ780" s="140"/>
      <c r="CA780" s="140"/>
      <c r="CB780" s="140"/>
      <c r="CC780" s="140"/>
      <c r="CD780" s="140"/>
      <c r="CE780" s="140"/>
      <c r="CF780" s="140"/>
      <c r="CG780" s="140"/>
      <c r="CH780" s="140"/>
      <c r="CI780" s="140"/>
      <c r="CJ780" s="140"/>
      <c r="CK780" s="140"/>
      <c r="CL780" s="140"/>
      <c r="CM780" s="140"/>
      <c r="CN780" s="140"/>
      <c r="CO780" s="140"/>
      <c r="CP780" s="140"/>
      <c r="CQ780" s="140"/>
      <c r="CR780" s="140"/>
      <c r="CS780" s="140"/>
      <c r="CT780" s="140"/>
      <c r="CU780" s="140"/>
      <c r="CV780" s="140"/>
      <c r="CW780" s="140"/>
      <c r="CX780" s="140"/>
      <c r="CY780" s="103">
        <f t="shared" si="58"/>
        <v>0</v>
      </c>
      <c r="CZ780" s="78"/>
    </row>
    <row r="781" spans="1:104" x14ac:dyDescent="0.2">
      <c r="A781" s="26"/>
      <c r="B781" s="123">
        <f t="shared" si="59"/>
        <v>772</v>
      </c>
      <c r="C781" s="107"/>
      <c r="D781" s="111"/>
      <c r="F781" s="108"/>
      <c r="G781" s="120"/>
      <c r="H781" s="101">
        <f t="shared" si="57"/>
        <v>0</v>
      </c>
      <c r="I781" s="113"/>
      <c r="J781" s="113"/>
      <c r="K781" s="113"/>
      <c r="L781" s="113"/>
      <c r="M781" s="113"/>
      <c r="N781" s="113"/>
      <c r="O781" s="113"/>
      <c r="P781" s="27"/>
      <c r="Q781" s="113"/>
      <c r="R781" s="113"/>
      <c r="S781" s="113"/>
      <c r="T781" s="113"/>
      <c r="U781" s="113"/>
      <c r="V781" s="113"/>
      <c r="W781" s="113"/>
      <c r="X781" s="28"/>
      <c r="Y781" s="221"/>
      <c r="Z781" s="221"/>
      <c r="AA781" s="221"/>
      <c r="AB781" s="221"/>
      <c r="AC781" s="221"/>
      <c r="AD781" s="221"/>
      <c r="AE781" s="221"/>
      <c r="AF781" s="28"/>
      <c r="AG781" s="221"/>
      <c r="AH781" s="221"/>
      <c r="AI781" s="221"/>
      <c r="AJ781" s="221"/>
      <c r="AK781" s="221"/>
      <c r="AL781" s="221"/>
      <c r="AM781" s="221"/>
      <c r="AN781" s="28"/>
      <c r="AO781" s="141"/>
      <c r="AP781" s="141"/>
      <c r="AQ781" s="141"/>
      <c r="AR781" s="79" t="str">
        <f t="shared" si="56"/>
        <v/>
      </c>
      <c r="AS781" s="139"/>
      <c r="AT781" s="139"/>
      <c r="AU781" s="28"/>
      <c r="AV781" s="215"/>
      <c r="AW781" s="215"/>
      <c r="AX781" s="28"/>
      <c r="AY781" s="140"/>
      <c r="AZ781" s="28"/>
      <c r="BA781" s="140"/>
      <c r="BB781" s="140"/>
      <c r="BC781" s="140"/>
      <c r="BD781" s="140"/>
      <c r="BE781" s="140"/>
      <c r="BF781" s="140"/>
      <c r="BG781" s="140"/>
      <c r="BH781" s="140"/>
      <c r="BI781" s="140"/>
      <c r="BJ781" s="140"/>
      <c r="BK781" s="140"/>
      <c r="BL781" s="140"/>
      <c r="BM781" s="140"/>
      <c r="BN781" s="140"/>
      <c r="BO781" s="140"/>
      <c r="BP781" s="140"/>
      <c r="BQ781" s="140"/>
      <c r="BR781" s="140"/>
      <c r="BS781" s="140"/>
      <c r="BT781" s="140"/>
      <c r="BU781" s="140"/>
      <c r="BV781" s="140"/>
      <c r="BW781" s="140"/>
      <c r="BX781" s="140"/>
      <c r="BY781" s="140"/>
      <c r="BZ781" s="140"/>
      <c r="CA781" s="140"/>
      <c r="CB781" s="140"/>
      <c r="CC781" s="140"/>
      <c r="CD781" s="140"/>
      <c r="CE781" s="140"/>
      <c r="CF781" s="140"/>
      <c r="CG781" s="140"/>
      <c r="CH781" s="140"/>
      <c r="CI781" s="140"/>
      <c r="CJ781" s="140"/>
      <c r="CK781" s="140"/>
      <c r="CL781" s="140"/>
      <c r="CM781" s="140"/>
      <c r="CN781" s="140"/>
      <c r="CO781" s="140"/>
      <c r="CP781" s="140"/>
      <c r="CQ781" s="140"/>
      <c r="CR781" s="140"/>
      <c r="CS781" s="140"/>
      <c r="CT781" s="140"/>
      <c r="CU781" s="140"/>
      <c r="CV781" s="140"/>
      <c r="CW781" s="140"/>
      <c r="CX781" s="140"/>
      <c r="CY781" s="103">
        <f t="shared" si="58"/>
        <v>0</v>
      </c>
      <c r="CZ781" s="78"/>
    </row>
    <row r="782" spans="1:104" x14ac:dyDescent="0.2">
      <c r="A782" s="26"/>
      <c r="B782" s="123">
        <f t="shared" si="59"/>
        <v>773</v>
      </c>
      <c r="C782" s="107"/>
      <c r="D782" s="111"/>
      <c r="F782" s="108"/>
      <c r="G782" s="120"/>
      <c r="H782" s="101">
        <f t="shared" si="57"/>
        <v>0</v>
      </c>
      <c r="I782" s="113"/>
      <c r="J782" s="113"/>
      <c r="K782" s="113"/>
      <c r="L782" s="113"/>
      <c r="M782" s="113"/>
      <c r="N782" s="113"/>
      <c r="O782" s="113"/>
      <c r="P782" s="27"/>
      <c r="Q782" s="113"/>
      <c r="R782" s="113"/>
      <c r="S782" s="113"/>
      <c r="T782" s="113"/>
      <c r="U782" s="113"/>
      <c r="V782" s="113"/>
      <c r="W782" s="113"/>
      <c r="X782" s="28"/>
      <c r="Y782" s="221"/>
      <c r="Z782" s="221"/>
      <c r="AA782" s="221"/>
      <c r="AB782" s="221"/>
      <c r="AC782" s="221"/>
      <c r="AD782" s="221"/>
      <c r="AE782" s="221"/>
      <c r="AF782" s="28"/>
      <c r="AG782" s="221"/>
      <c r="AH782" s="221"/>
      <c r="AI782" s="221"/>
      <c r="AJ782" s="221"/>
      <c r="AK782" s="221"/>
      <c r="AL782" s="221"/>
      <c r="AM782" s="221"/>
      <c r="AN782" s="28"/>
      <c r="AO782" s="141"/>
      <c r="AP782" s="141"/>
      <c r="AQ782" s="141"/>
      <c r="AR782" s="79" t="str">
        <f t="shared" si="56"/>
        <v/>
      </c>
      <c r="AS782" s="139"/>
      <c r="AT782" s="139"/>
      <c r="AU782" s="28"/>
      <c r="AV782" s="215"/>
      <c r="AW782" s="215"/>
      <c r="AX782" s="28"/>
      <c r="AY782" s="140"/>
      <c r="AZ782" s="28"/>
      <c r="BA782" s="140"/>
      <c r="BB782" s="140"/>
      <c r="BC782" s="140"/>
      <c r="BD782" s="140"/>
      <c r="BE782" s="140"/>
      <c r="BF782" s="140"/>
      <c r="BG782" s="140"/>
      <c r="BH782" s="140"/>
      <c r="BI782" s="140"/>
      <c r="BJ782" s="140"/>
      <c r="BK782" s="140"/>
      <c r="BL782" s="140"/>
      <c r="BM782" s="140"/>
      <c r="BN782" s="140"/>
      <c r="BO782" s="140"/>
      <c r="BP782" s="140"/>
      <c r="BQ782" s="140"/>
      <c r="BR782" s="140"/>
      <c r="BS782" s="140"/>
      <c r="BT782" s="140"/>
      <c r="BU782" s="140"/>
      <c r="BV782" s="140"/>
      <c r="BW782" s="140"/>
      <c r="BX782" s="140"/>
      <c r="BY782" s="140"/>
      <c r="BZ782" s="140"/>
      <c r="CA782" s="140"/>
      <c r="CB782" s="140"/>
      <c r="CC782" s="140"/>
      <c r="CD782" s="140"/>
      <c r="CE782" s="140"/>
      <c r="CF782" s="140"/>
      <c r="CG782" s="140"/>
      <c r="CH782" s="140"/>
      <c r="CI782" s="140"/>
      <c r="CJ782" s="140"/>
      <c r="CK782" s="140"/>
      <c r="CL782" s="140"/>
      <c r="CM782" s="140"/>
      <c r="CN782" s="140"/>
      <c r="CO782" s="140"/>
      <c r="CP782" s="140"/>
      <c r="CQ782" s="140"/>
      <c r="CR782" s="140"/>
      <c r="CS782" s="140"/>
      <c r="CT782" s="140"/>
      <c r="CU782" s="140"/>
      <c r="CV782" s="140"/>
      <c r="CW782" s="140"/>
      <c r="CX782" s="140"/>
      <c r="CY782" s="103">
        <f t="shared" si="58"/>
        <v>0</v>
      </c>
      <c r="CZ782" s="78"/>
    </row>
    <row r="783" spans="1:104" x14ac:dyDescent="0.2">
      <c r="A783" s="26"/>
      <c r="B783" s="123">
        <f t="shared" si="59"/>
        <v>774</v>
      </c>
      <c r="C783" s="107"/>
      <c r="D783" s="111"/>
      <c r="F783" s="108"/>
      <c r="G783" s="120"/>
      <c r="H783" s="101">
        <f t="shared" si="57"/>
        <v>0</v>
      </c>
      <c r="I783" s="113"/>
      <c r="J783" s="113"/>
      <c r="K783" s="113"/>
      <c r="L783" s="113"/>
      <c r="M783" s="113"/>
      <c r="N783" s="113"/>
      <c r="O783" s="113"/>
      <c r="P783" s="27"/>
      <c r="Q783" s="113"/>
      <c r="R783" s="113"/>
      <c r="S783" s="113"/>
      <c r="T783" s="113"/>
      <c r="U783" s="113"/>
      <c r="V783" s="113"/>
      <c r="W783" s="113"/>
      <c r="X783" s="28"/>
      <c r="Y783" s="221"/>
      <c r="Z783" s="221"/>
      <c r="AA783" s="221"/>
      <c r="AB783" s="221"/>
      <c r="AC783" s="221"/>
      <c r="AD783" s="221"/>
      <c r="AE783" s="221"/>
      <c r="AF783" s="28"/>
      <c r="AG783" s="221"/>
      <c r="AH783" s="221"/>
      <c r="AI783" s="221"/>
      <c r="AJ783" s="221"/>
      <c r="AK783" s="221"/>
      <c r="AL783" s="221"/>
      <c r="AM783" s="221"/>
      <c r="AN783" s="28"/>
      <c r="AO783" s="141"/>
      <c r="AP783" s="141"/>
      <c r="AQ783" s="141"/>
      <c r="AR783" s="79" t="str">
        <f t="shared" si="56"/>
        <v/>
      </c>
      <c r="AS783" s="139"/>
      <c r="AT783" s="139"/>
      <c r="AU783" s="28"/>
      <c r="AV783" s="215"/>
      <c r="AW783" s="215"/>
      <c r="AX783" s="28"/>
      <c r="AY783" s="140"/>
      <c r="AZ783" s="28"/>
      <c r="BA783" s="140"/>
      <c r="BB783" s="140"/>
      <c r="BC783" s="140"/>
      <c r="BD783" s="140"/>
      <c r="BE783" s="140"/>
      <c r="BF783" s="140"/>
      <c r="BG783" s="140"/>
      <c r="BH783" s="140"/>
      <c r="BI783" s="140"/>
      <c r="BJ783" s="140"/>
      <c r="BK783" s="140"/>
      <c r="BL783" s="140"/>
      <c r="BM783" s="140"/>
      <c r="BN783" s="140"/>
      <c r="BO783" s="140"/>
      <c r="BP783" s="140"/>
      <c r="BQ783" s="140"/>
      <c r="BR783" s="140"/>
      <c r="BS783" s="140"/>
      <c r="BT783" s="140"/>
      <c r="BU783" s="140"/>
      <c r="BV783" s="140"/>
      <c r="BW783" s="140"/>
      <c r="BX783" s="140"/>
      <c r="BY783" s="140"/>
      <c r="BZ783" s="140"/>
      <c r="CA783" s="140"/>
      <c r="CB783" s="140"/>
      <c r="CC783" s="140"/>
      <c r="CD783" s="140"/>
      <c r="CE783" s="140"/>
      <c r="CF783" s="140"/>
      <c r="CG783" s="140"/>
      <c r="CH783" s="140"/>
      <c r="CI783" s="140"/>
      <c r="CJ783" s="140"/>
      <c r="CK783" s="140"/>
      <c r="CL783" s="140"/>
      <c r="CM783" s="140"/>
      <c r="CN783" s="140"/>
      <c r="CO783" s="140"/>
      <c r="CP783" s="140"/>
      <c r="CQ783" s="140"/>
      <c r="CR783" s="140"/>
      <c r="CS783" s="140"/>
      <c r="CT783" s="140"/>
      <c r="CU783" s="140"/>
      <c r="CV783" s="140"/>
      <c r="CW783" s="140"/>
      <c r="CX783" s="140"/>
      <c r="CY783" s="103">
        <f t="shared" si="58"/>
        <v>0</v>
      </c>
      <c r="CZ783" s="78"/>
    </row>
    <row r="784" spans="1:104" x14ac:dyDescent="0.2">
      <c r="A784" s="26"/>
      <c r="B784" s="123">
        <f t="shared" si="59"/>
        <v>775</v>
      </c>
      <c r="C784" s="107"/>
      <c r="D784" s="111"/>
      <c r="F784" s="108"/>
      <c r="G784" s="120"/>
      <c r="H784" s="101">
        <f t="shared" si="57"/>
        <v>0</v>
      </c>
      <c r="I784" s="113"/>
      <c r="J784" s="113"/>
      <c r="K784" s="113"/>
      <c r="L784" s="113"/>
      <c r="M784" s="113"/>
      <c r="N784" s="113"/>
      <c r="O784" s="113"/>
      <c r="P784" s="27"/>
      <c r="Q784" s="113"/>
      <c r="R784" s="113"/>
      <c r="S784" s="113"/>
      <c r="T784" s="113"/>
      <c r="U784" s="113"/>
      <c r="V784" s="113"/>
      <c r="W784" s="113"/>
      <c r="X784" s="28"/>
      <c r="Y784" s="221"/>
      <c r="Z784" s="221"/>
      <c r="AA784" s="221"/>
      <c r="AB784" s="221"/>
      <c r="AC784" s="221"/>
      <c r="AD784" s="221"/>
      <c r="AE784" s="221"/>
      <c r="AF784" s="28"/>
      <c r="AG784" s="221"/>
      <c r="AH784" s="221"/>
      <c r="AI784" s="221"/>
      <c r="AJ784" s="221"/>
      <c r="AK784" s="221"/>
      <c r="AL784" s="221"/>
      <c r="AM784" s="221"/>
      <c r="AN784" s="28"/>
      <c r="AO784" s="141"/>
      <c r="AP784" s="141"/>
      <c r="AQ784" s="141"/>
      <c r="AR784" s="79" t="str">
        <f t="shared" si="56"/>
        <v/>
      </c>
      <c r="AS784" s="139"/>
      <c r="AT784" s="139"/>
      <c r="AU784" s="28"/>
      <c r="AV784" s="215"/>
      <c r="AW784" s="215"/>
      <c r="AX784" s="28"/>
      <c r="AY784" s="140"/>
      <c r="AZ784" s="28"/>
      <c r="BA784" s="140"/>
      <c r="BB784" s="140"/>
      <c r="BC784" s="140"/>
      <c r="BD784" s="140"/>
      <c r="BE784" s="140"/>
      <c r="BF784" s="140"/>
      <c r="BG784" s="140"/>
      <c r="BH784" s="140"/>
      <c r="BI784" s="140"/>
      <c r="BJ784" s="140"/>
      <c r="BK784" s="140"/>
      <c r="BL784" s="140"/>
      <c r="BM784" s="140"/>
      <c r="BN784" s="140"/>
      <c r="BO784" s="140"/>
      <c r="BP784" s="140"/>
      <c r="BQ784" s="140"/>
      <c r="BR784" s="140"/>
      <c r="BS784" s="140"/>
      <c r="BT784" s="140"/>
      <c r="BU784" s="140"/>
      <c r="BV784" s="140"/>
      <c r="BW784" s="140"/>
      <c r="BX784" s="140"/>
      <c r="BY784" s="140"/>
      <c r="BZ784" s="140"/>
      <c r="CA784" s="140"/>
      <c r="CB784" s="140"/>
      <c r="CC784" s="140"/>
      <c r="CD784" s="140"/>
      <c r="CE784" s="140"/>
      <c r="CF784" s="140"/>
      <c r="CG784" s="140"/>
      <c r="CH784" s="140"/>
      <c r="CI784" s="140"/>
      <c r="CJ784" s="140"/>
      <c r="CK784" s="140"/>
      <c r="CL784" s="140"/>
      <c r="CM784" s="140"/>
      <c r="CN784" s="140"/>
      <c r="CO784" s="140"/>
      <c r="CP784" s="140"/>
      <c r="CQ784" s="140"/>
      <c r="CR784" s="140"/>
      <c r="CS784" s="140"/>
      <c r="CT784" s="140"/>
      <c r="CU784" s="140"/>
      <c r="CV784" s="140"/>
      <c r="CW784" s="140"/>
      <c r="CX784" s="140"/>
      <c r="CY784" s="103">
        <f t="shared" si="58"/>
        <v>0</v>
      </c>
      <c r="CZ784" s="78"/>
    </row>
    <row r="785" spans="1:104" x14ac:dyDescent="0.2">
      <c r="A785" s="26"/>
      <c r="B785" s="123">
        <f t="shared" si="59"/>
        <v>776</v>
      </c>
      <c r="C785" s="107"/>
      <c r="D785" s="111"/>
      <c r="F785" s="108"/>
      <c r="G785" s="120"/>
      <c r="H785" s="101">
        <f t="shared" si="57"/>
        <v>0</v>
      </c>
      <c r="I785" s="113"/>
      <c r="J785" s="113"/>
      <c r="K785" s="113"/>
      <c r="L785" s="113"/>
      <c r="M785" s="113"/>
      <c r="N785" s="113"/>
      <c r="O785" s="113"/>
      <c r="P785" s="27"/>
      <c r="Q785" s="113"/>
      <c r="R785" s="113"/>
      <c r="S785" s="113"/>
      <c r="T785" s="113"/>
      <c r="U785" s="113"/>
      <c r="V785" s="113"/>
      <c r="W785" s="113"/>
      <c r="X785" s="28"/>
      <c r="Y785" s="221"/>
      <c r="Z785" s="221"/>
      <c r="AA785" s="221"/>
      <c r="AB785" s="221"/>
      <c r="AC785" s="221"/>
      <c r="AD785" s="221"/>
      <c r="AE785" s="221"/>
      <c r="AF785" s="28"/>
      <c r="AG785" s="221"/>
      <c r="AH785" s="221"/>
      <c r="AI785" s="221"/>
      <c r="AJ785" s="221"/>
      <c r="AK785" s="221"/>
      <c r="AL785" s="221"/>
      <c r="AM785" s="221"/>
      <c r="AN785" s="28"/>
      <c r="AO785" s="141"/>
      <c r="AP785" s="141"/>
      <c r="AQ785" s="141"/>
      <c r="AR785" s="79" t="str">
        <f t="shared" si="56"/>
        <v/>
      </c>
      <c r="AS785" s="139"/>
      <c r="AT785" s="139"/>
      <c r="AU785" s="28"/>
      <c r="AV785" s="215"/>
      <c r="AW785" s="215"/>
      <c r="AX785" s="28"/>
      <c r="AY785" s="140"/>
      <c r="AZ785" s="28"/>
      <c r="BA785" s="140"/>
      <c r="BB785" s="140"/>
      <c r="BC785" s="140"/>
      <c r="BD785" s="140"/>
      <c r="BE785" s="140"/>
      <c r="BF785" s="140"/>
      <c r="BG785" s="140"/>
      <c r="BH785" s="140"/>
      <c r="BI785" s="140"/>
      <c r="BJ785" s="140"/>
      <c r="BK785" s="140"/>
      <c r="BL785" s="140"/>
      <c r="BM785" s="140"/>
      <c r="BN785" s="140"/>
      <c r="BO785" s="140"/>
      <c r="BP785" s="140"/>
      <c r="BQ785" s="140"/>
      <c r="BR785" s="140"/>
      <c r="BS785" s="140"/>
      <c r="BT785" s="140"/>
      <c r="BU785" s="140"/>
      <c r="BV785" s="140"/>
      <c r="BW785" s="140"/>
      <c r="BX785" s="140"/>
      <c r="BY785" s="140"/>
      <c r="BZ785" s="140"/>
      <c r="CA785" s="140"/>
      <c r="CB785" s="140"/>
      <c r="CC785" s="140"/>
      <c r="CD785" s="140"/>
      <c r="CE785" s="140"/>
      <c r="CF785" s="140"/>
      <c r="CG785" s="140"/>
      <c r="CH785" s="140"/>
      <c r="CI785" s="140"/>
      <c r="CJ785" s="140"/>
      <c r="CK785" s="140"/>
      <c r="CL785" s="140"/>
      <c r="CM785" s="140"/>
      <c r="CN785" s="140"/>
      <c r="CO785" s="140"/>
      <c r="CP785" s="140"/>
      <c r="CQ785" s="140"/>
      <c r="CR785" s="140"/>
      <c r="CS785" s="140"/>
      <c r="CT785" s="140"/>
      <c r="CU785" s="140"/>
      <c r="CV785" s="140"/>
      <c r="CW785" s="140"/>
      <c r="CX785" s="140"/>
      <c r="CY785" s="103">
        <f t="shared" si="58"/>
        <v>0</v>
      </c>
      <c r="CZ785" s="78"/>
    </row>
    <row r="786" spans="1:104" x14ac:dyDescent="0.2">
      <c r="A786" s="26"/>
      <c r="B786" s="123">
        <f t="shared" si="59"/>
        <v>777</v>
      </c>
      <c r="C786" s="107"/>
      <c r="D786" s="111"/>
      <c r="F786" s="108"/>
      <c r="G786" s="120"/>
      <c r="H786" s="101">
        <f t="shared" si="57"/>
        <v>0</v>
      </c>
      <c r="I786" s="113"/>
      <c r="J786" s="113"/>
      <c r="K786" s="113"/>
      <c r="L786" s="113"/>
      <c r="M786" s="113"/>
      <c r="N786" s="113"/>
      <c r="O786" s="113"/>
      <c r="P786" s="27"/>
      <c r="Q786" s="113"/>
      <c r="R786" s="113"/>
      <c r="S786" s="113"/>
      <c r="T786" s="113"/>
      <c r="U786" s="113"/>
      <c r="V786" s="113"/>
      <c r="W786" s="113"/>
      <c r="X786" s="28"/>
      <c r="Y786" s="221"/>
      <c r="Z786" s="221"/>
      <c r="AA786" s="221"/>
      <c r="AB786" s="221"/>
      <c r="AC786" s="221"/>
      <c r="AD786" s="221"/>
      <c r="AE786" s="221"/>
      <c r="AF786" s="28"/>
      <c r="AG786" s="221"/>
      <c r="AH786" s="221"/>
      <c r="AI786" s="221"/>
      <c r="AJ786" s="221"/>
      <c r="AK786" s="221"/>
      <c r="AL786" s="221"/>
      <c r="AM786" s="221"/>
      <c r="AN786" s="28"/>
      <c r="AO786" s="141"/>
      <c r="AP786" s="141"/>
      <c r="AQ786" s="141"/>
      <c r="AR786" s="79" t="str">
        <f t="shared" si="56"/>
        <v/>
      </c>
      <c r="AS786" s="139"/>
      <c r="AT786" s="139"/>
      <c r="AU786" s="28"/>
      <c r="AV786" s="215"/>
      <c r="AW786" s="215"/>
      <c r="AX786" s="28"/>
      <c r="AY786" s="140"/>
      <c r="AZ786" s="28"/>
      <c r="BA786" s="140"/>
      <c r="BB786" s="140"/>
      <c r="BC786" s="140"/>
      <c r="BD786" s="140"/>
      <c r="BE786" s="140"/>
      <c r="BF786" s="140"/>
      <c r="BG786" s="140"/>
      <c r="BH786" s="140"/>
      <c r="BI786" s="140"/>
      <c r="BJ786" s="140"/>
      <c r="BK786" s="140"/>
      <c r="BL786" s="140"/>
      <c r="BM786" s="140"/>
      <c r="BN786" s="140"/>
      <c r="BO786" s="140"/>
      <c r="BP786" s="140"/>
      <c r="BQ786" s="140"/>
      <c r="BR786" s="140"/>
      <c r="BS786" s="140"/>
      <c r="BT786" s="140"/>
      <c r="BU786" s="140"/>
      <c r="BV786" s="140"/>
      <c r="BW786" s="140"/>
      <c r="BX786" s="140"/>
      <c r="BY786" s="140"/>
      <c r="BZ786" s="140"/>
      <c r="CA786" s="140"/>
      <c r="CB786" s="140"/>
      <c r="CC786" s="140"/>
      <c r="CD786" s="140"/>
      <c r="CE786" s="140"/>
      <c r="CF786" s="140"/>
      <c r="CG786" s="140"/>
      <c r="CH786" s="140"/>
      <c r="CI786" s="140"/>
      <c r="CJ786" s="140"/>
      <c r="CK786" s="140"/>
      <c r="CL786" s="140"/>
      <c r="CM786" s="140"/>
      <c r="CN786" s="140"/>
      <c r="CO786" s="140"/>
      <c r="CP786" s="140"/>
      <c r="CQ786" s="140"/>
      <c r="CR786" s="140"/>
      <c r="CS786" s="140"/>
      <c r="CT786" s="140"/>
      <c r="CU786" s="140"/>
      <c r="CV786" s="140"/>
      <c r="CW786" s="140"/>
      <c r="CX786" s="140"/>
      <c r="CY786" s="103">
        <f t="shared" si="58"/>
        <v>0</v>
      </c>
      <c r="CZ786" s="78"/>
    </row>
    <row r="787" spans="1:104" x14ac:dyDescent="0.2">
      <c r="A787" s="26"/>
      <c r="B787" s="123">
        <f t="shared" si="59"/>
        <v>778</v>
      </c>
      <c r="C787" s="107"/>
      <c r="D787" s="111"/>
      <c r="F787" s="108"/>
      <c r="G787" s="120"/>
      <c r="H787" s="101">
        <f t="shared" si="57"/>
        <v>0</v>
      </c>
      <c r="I787" s="113"/>
      <c r="J787" s="113"/>
      <c r="K787" s="113"/>
      <c r="L787" s="113"/>
      <c r="M787" s="113"/>
      <c r="N787" s="113"/>
      <c r="O787" s="113"/>
      <c r="P787" s="27"/>
      <c r="Q787" s="113"/>
      <c r="R787" s="113"/>
      <c r="S787" s="113"/>
      <c r="T787" s="113"/>
      <c r="U787" s="113"/>
      <c r="V787" s="113"/>
      <c r="W787" s="113"/>
      <c r="X787" s="28"/>
      <c r="Y787" s="221"/>
      <c r="Z787" s="221"/>
      <c r="AA787" s="221"/>
      <c r="AB787" s="221"/>
      <c r="AC787" s="221"/>
      <c r="AD787" s="221"/>
      <c r="AE787" s="221"/>
      <c r="AF787" s="28"/>
      <c r="AG787" s="221"/>
      <c r="AH787" s="221"/>
      <c r="AI787" s="221"/>
      <c r="AJ787" s="221"/>
      <c r="AK787" s="221"/>
      <c r="AL787" s="221"/>
      <c r="AM787" s="221"/>
      <c r="AN787" s="28"/>
      <c r="AO787" s="141"/>
      <c r="AP787" s="141"/>
      <c r="AQ787" s="141"/>
      <c r="AR787" s="79" t="str">
        <f t="shared" si="56"/>
        <v/>
      </c>
      <c r="AS787" s="139"/>
      <c r="AT787" s="139"/>
      <c r="AU787" s="28"/>
      <c r="AV787" s="215"/>
      <c r="AW787" s="215"/>
      <c r="AX787" s="28"/>
      <c r="AY787" s="140"/>
      <c r="AZ787" s="28"/>
      <c r="BA787" s="140"/>
      <c r="BB787" s="140"/>
      <c r="BC787" s="140"/>
      <c r="BD787" s="140"/>
      <c r="BE787" s="140"/>
      <c r="BF787" s="140"/>
      <c r="BG787" s="140"/>
      <c r="BH787" s="140"/>
      <c r="BI787" s="140"/>
      <c r="BJ787" s="140"/>
      <c r="BK787" s="140"/>
      <c r="BL787" s="140"/>
      <c r="BM787" s="140"/>
      <c r="BN787" s="140"/>
      <c r="BO787" s="140"/>
      <c r="BP787" s="140"/>
      <c r="BQ787" s="140"/>
      <c r="BR787" s="140"/>
      <c r="BS787" s="140"/>
      <c r="BT787" s="140"/>
      <c r="BU787" s="140"/>
      <c r="BV787" s="140"/>
      <c r="BW787" s="140"/>
      <c r="BX787" s="140"/>
      <c r="BY787" s="140"/>
      <c r="BZ787" s="140"/>
      <c r="CA787" s="140"/>
      <c r="CB787" s="140"/>
      <c r="CC787" s="140"/>
      <c r="CD787" s="140"/>
      <c r="CE787" s="140"/>
      <c r="CF787" s="140"/>
      <c r="CG787" s="140"/>
      <c r="CH787" s="140"/>
      <c r="CI787" s="140"/>
      <c r="CJ787" s="140"/>
      <c r="CK787" s="140"/>
      <c r="CL787" s="140"/>
      <c r="CM787" s="140"/>
      <c r="CN787" s="140"/>
      <c r="CO787" s="140"/>
      <c r="CP787" s="140"/>
      <c r="CQ787" s="140"/>
      <c r="CR787" s="140"/>
      <c r="CS787" s="140"/>
      <c r="CT787" s="140"/>
      <c r="CU787" s="140"/>
      <c r="CV787" s="140"/>
      <c r="CW787" s="140"/>
      <c r="CX787" s="140"/>
      <c r="CY787" s="103">
        <f t="shared" si="58"/>
        <v>0</v>
      </c>
      <c r="CZ787" s="78"/>
    </row>
    <row r="788" spans="1:104" x14ac:dyDescent="0.2">
      <c r="A788" s="26"/>
      <c r="B788" s="123">
        <f t="shared" si="59"/>
        <v>779</v>
      </c>
      <c r="C788" s="107"/>
      <c r="D788" s="111"/>
      <c r="F788" s="108"/>
      <c r="G788" s="120"/>
      <c r="H788" s="101">
        <f t="shared" si="57"/>
        <v>0</v>
      </c>
      <c r="I788" s="113"/>
      <c r="J788" s="113"/>
      <c r="K788" s="113"/>
      <c r="L788" s="113"/>
      <c r="M788" s="113"/>
      <c r="N788" s="113"/>
      <c r="O788" s="113"/>
      <c r="P788" s="27"/>
      <c r="Q788" s="113"/>
      <c r="R788" s="113"/>
      <c r="S788" s="113"/>
      <c r="T788" s="113"/>
      <c r="U788" s="113"/>
      <c r="V788" s="113"/>
      <c r="W788" s="113"/>
      <c r="X788" s="28"/>
      <c r="Y788" s="221"/>
      <c r="Z788" s="221"/>
      <c r="AA788" s="221"/>
      <c r="AB788" s="221"/>
      <c r="AC788" s="221"/>
      <c r="AD788" s="221"/>
      <c r="AE788" s="221"/>
      <c r="AF788" s="28"/>
      <c r="AG788" s="221"/>
      <c r="AH788" s="221"/>
      <c r="AI788" s="221"/>
      <c r="AJ788" s="221"/>
      <c r="AK788" s="221"/>
      <c r="AL788" s="221"/>
      <c r="AM788" s="221"/>
      <c r="AN788" s="28"/>
      <c r="AO788" s="141"/>
      <c r="AP788" s="141"/>
      <c r="AQ788" s="141"/>
      <c r="AR788" s="79" t="str">
        <f t="shared" si="56"/>
        <v/>
      </c>
      <c r="AS788" s="139"/>
      <c r="AT788" s="139"/>
      <c r="AU788" s="28"/>
      <c r="AV788" s="215"/>
      <c r="AW788" s="215"/>
      <c r="AX788" s="28"/>
      <c r="AY788" s="140"/>
      <c r="AZ788" s="28"/>
      <c r="BA788" s="140"/>
      <c r="BB788" s="140"/>
      <c r="BC788" s="140"/>
      <c r="BD788" s="140"/>
      <c r="BE788" s="140"/>
      <c r="BF788" s="140"/>
      <c r="BG788" s="140"/>
      <c r="BH788" s="140"/>
      <c r="BI788" s="140"/>
      <c r="BJ788" s="140"/>
      <c r="BK788" s="140"/>
      <c r="BL788" s="140"/>
      <c r="BM788" s="140"/>
      <c r="BN788" s="140"/>
      <c r="BO788" s="140"/>
      <c r="BP788" s="140"/>
      <c r="BQ788" s="140"/>
      <c r="BR788" s="140"/>
      <c r="BS788" s="140"/>
      <c r="BT788" s="140"/>
      <c r="BU788" s="140"/>
      <c r="BV788" s="140"/>
      <c r="BW788" s="140"/>
      <c r="BX788" s="140"/>
      <c r="BY788" s="140"/>
      <c r="BZ788" s="140"/>
      <c r="CA788" s="140"/>
      <c r="CB788" s="140"/>
      <c r="CC788" s="140"/>
      <c r="CD788" s="140"/>
      <c r="CE788" s="140"/>
      <c r="CF788" s="140"/>
      <c r="CG788" s="140"/>
      <c r="CH788" s="140"/>
      <c r="CI788" s="140"/>
      <c r="CJ788" s="140"/>
      <c r="CK788" s="140"/>
      <c r="CL788" s="140"/>
      <c r="CM788" s="140"/>
      <c r="CN788" s="140"/>
      <c r="CO788" s="140"/>
      <c r="CP788" s="140"/>
      <c r="CQ788" s="140"/>
      <c r="CR788" s="140"/>
      <c r="CS788" s="140"/>
      <c r="CT788" s="140"/>
      <c r="CU788" s="140"/>
      <c r="CV788" s="140"/>
      <c r="CW788" s="140"/>
      <c r="CX788" s="140"/>
      <c r="CY788" s="103">
        <f t="shared" si="58"/>
        <v>0</v>
      </c>
      <c r="CZ788" s="78"/>
    </row>
    <row r="789" spans="1:104" x14ac:dyDescent="0.2">
      <c r="A789" s="26"/>
      <c r="B789" s="123">
        <f t="shared" si="59"/>
        <v>780</v>
      </c>
      <c r="C789" s="107"/>
      <c r="D789" s="111"/>
      <c r="F789" s="108"/>
      <c r="G789" s="120"/>
      <c r="H789" s="101">
        <f t="shared" si="57"/>
        <v>0</v>
      </c>
      <c r="I789" s="113"/>
      <c r="J789" s="113"/>
      <c r="K789" s="113"/>
      <c r="L789" s="113"/>
      <c r="M789" s="113"/>
      <c r="N789" s="113"/>
      <c r="O789" s="113"/>
      <c r="P789" s="27"/>
      <c r="Q789" s="113"/>
      <c r="R789" s="113"/>
      <c r="S789" s="113"/>
      <c r="T789" s="113"/>
      <c r="U789" s="113"/>
      <c r="V789" s="113"/>
      <c r="W789" s="113"/>
      <c r="X789" s="28"/>
      <c r="Y789" s="221"/>
      <c r="Z789" s="221"/>
      <c r="AA789" s="221"/>
      <c r="AB789" s="221"/>
      <c r="AC789" s="221"/>
      <c r="AD789" s="221"/>
      <c r="AE789" s="221"/>
      <c r="AF789" s="28"/>
      <c r="AG789" s="221"/>
      <c r="AH789" s="221"/>
      <c r="AI789" s="221"/>
      <c r="AJ789" s="221"/>
      <c r="AK789" s="221"/>
      <c r="AL789" s="221"/>
      <c r="AM789" s="221"/>
      <c r="AN789" s="28"/>
      <c r="AO789" s="141"/>
      <c r="AP789" s="141"/>
      <c r="AQ789" s="141"/>
      <c r="AR789" s="79" t="str">
        <f t="shared" si="56"/>
        <v/>
      </c>
      <c r="AS789" s="139"/>
      <c r="AT789" s="139"/>
      <c r="AU789" s="28"/>
      <c r="AV789" s="215"/>
      <c r="AW789" s="215"/>
      <c r="AX789" s="28"/>
      <c r="AY789" s="140"/>
      <c r="AZ789" s="28"/>
      <c r="BA789" s="140"/>
      <c r="BB789" s="140"/>
      <c r="BC789" s="140"/>
      <c r="BD789" s="140"/>
      <c r="BE789" s="140"/>
      <c r="BF789" s="140"/>
      <c r="BG789" s="140"/>
      <c r="BH789" s="140"/>
      <c r="BI789" s="140"/>
      <c r="BJ789" s="140"/>
      <c r="BK789" s="140"/>
      <c r="BL789" s="140"/>
      <c r="BM789" s="140"/>
      <c r="BN789" s="140"/>
      <c r="BO789" s="140"/>
      <c r="BP789" s="140"/>
      <c r="BQ789" s="140"/>
      <c r="BR789" s="140"/>
      <c r="BS789" s="140"/>
      <c r="BT789" s="140"/>
      <c r="BU789" s="140"/>
      <c r="BV789" s="140"/>
      <c r="BW789" s="140"/>
      <c r="BX789" s="140"/>
      <c r="BY789" s="140"/>
      <c r="BZ789" s="140"/>
      <c r="CA789" s="140"/>
      <c r="CB789" s="140"/>
      <c r="CC789" s="140"/>
      <c r="CD789" s="140"/>
      <c r="CE789" s="140"/>
      <c r="CF789" s="140"/>
      <c r="CG789" s="140"/>
      <c r="CH789" s="140"/>
      <c r="CI789" s="140"/>
      <c r="CJ789" s="140"/>
      <c r="CK789" s="140"/>
      <c r="CL789" s="140"/>
      <c r="CM789" s="140"/>
      <c r="CN789" s="140"/>
      <c r="CO789" s="140"/>
      <c r="CP789" s="140"/>
      <c r="CQ789" s="140"/>
      <c r="CR789" s="140"/>
      <c r="CS789" s="140"/>
      <c r="CT789" s="140"/>
      <c r="CU789" s="140"/>
      <c r="CV789" s="140"/>
      <c r="CW789" s="140"/>
      <c r="CX789" s="140"/>
      <c r="CY789" s="103">
        <f t="shared" si="58"/>
        <v>0</v>
      </c>
      <c r="CZ789" s="78"/>
    </row>
    <row r="790" spans="1:104" x14ac:dyDescent="0.2">
      <c r="A790" s="26"/>
      <c r="B790" s="123">
        <f t="shared" si="59"/>
        <v>781</v>
      </c>
      <c r="C790" s="107"/>
      <c r="D790" s="111"/>
      <c r="F790" s="108"/>
      <c r="G790" s="120"/>
      <c r="H790" s="101">
        <f t="shared" si="57"/>
        <v>0</v>
      </c>
      <c r="I790" s="113"/>
      <c r="J790" s="113"/>
      <c r="K790" s="113"/>
      <c r="L790" s="113"/>
      <c r="M790" s="113"/>
      <c r="N790" s="113"/>
      <c r="O790" s="113"/>
      <c r="P790" s="27"/>
      <c r="Q790" s="113"/>
      <c r="R790" s="113"/>
      <c r="S790" s="113"/>
      <c r="T790" s="113"/>
      <c r="U790" s="113"/>
      <c r="V790" s="113"/>
      <c r="W790" s="113"/>
      <c r="X790" s="28"/>
      <c r="Y790" s="221"/>
      <c r="Z790" s="221"/>
      <c r="AA790" s="221"/>
      <c r="AB790" s="221"/>
      <c r="AC790" s="221"/>
      <c r="AD790" s="221"/>
      <c r="AE790" s="221"/>
      <c r="AF790" s="28"/>
      <c r="AG790" s="221"/>
      <c r="AH790" s="221"/>
      <c r="AI790" s="221"/>
      <c r="AJ790" s="221"/>
      <c r="AK790" s="221"/>
      <c r="AL790" s="221"/>
      <c r="AM790" s="221"/>
      <c r="AN790" s="28"/>
      <c r="AO790" s="141"/>
      <c r="AP790" s="141"/>
      <c r="AQ790" s="141"/>
      <c r="AR790" s="79" t="str">
        <f t="shared" si="56"/>
        <v/>
      </c>
      <c r="AS790" s="139"/>
      <c r="AT790" s="139"/>
      <c r="AU790" s="28"/>
      <c r="AV790" s="215"/>
      <c r="AW790" s="215"/>
      <c r="AX790" s="28"/>
      <c r="AY790" s="140"/>
      <c r="AZ790" s="28"/>
      <c r="BA790" s="140"/>
      <c r="BB790" s="140"/>
      <c r="BC790" s="140"/>
      <c r="BD790" s="140"/>
      <c r="BE790" s="140"/>
      <c r="BF790" s="140"/>
      <c r="BG790" s="140"/>
      <c r="BH790" s="140"/>
      <c r="BI790" s="140"/>
      <c r="BJ790" s="140"/>
      <c r="BK790" s="140"/>
      <c r="BL790" s="140"/>
      <c r="BM790" s="140"/>
      <c r="BN790" s="140"/>
      <c r="BO790" s="140"/>
      <c r="BP790" s="140"/>
      <c r="BQ790" s="140"/>
      <c r="BR790" s="140"/>
      <c r="BS790" s="140"/>
      <c r="BT790" s="140"/>
      <c r="BU790" s="140"/>
      <c r="BV790" s="140"/>
      <c r="BW790" s="140"/>
      <c r="BX790" s="140"/>
      <c r="BY790" s="140"/>
      <c r="BZ790" s="140"/>
      <c r="CA790" s="140"/>
      <c r="CB790" s="140"/>
      <c r="CC790" s="140"/>
      <c r="CD790" s="140"/>
      <c r="CE790" s="140"/>
      <c r="CF790" s="140"/>
      <c r="CG790" s="140"/>
      <c r="CH790" s="140"/>
      <c r="CI790" s="140"/>
      <c r="CJ790" s="140"/>
      <c r="CK790" s="140"/>
      <c r="CL790" s="140"/>
      <c r="CM790" s="140"/>
      <c r="CN790" s="140"/>
      <c r="CO790" s="140"/>
      <c r="CP790" s="140"/>
      <c r="CQ790" s="140"/>
      <c r="CR790" s="140"/>
      <c r="CS790" s="140"/>
      <c r="CT790" s="140"/>
      <c r="CU790" s="140"/>
      <c r="CV790" s="140"/>
      <c r="CW790" s="140"/>
      <c r="CX790" s="140"/>
      <c r="CY790" s="103">
        <f t="shared" si="58"/>
        <v>0</v>
      </c>
      <c r="CZ790" s="78"/>
    </row>
    <row r="791" spans="1:104" x14ac:dyDescent="0.2">
      <c r="A791" s="26"/>
      <c r="B791" s="123">
        <f t="shared" si="59"/>
        <v>782</v>
      </c>
      <c r="C791" s="107"/>
      <c r="D791" s="111"/>
      <c r="F791" s="108"/>
      <c r="G791" s="120"/>
      <c r="H791" s="101">
        <f t="shared" si="57"/>
        <v>0</v>
      </c>
      <c r="I791" s="113"/>
      <c r="J791" s="113"/>
      <c r="K791" s="113"/>
      <c r="L791" s="113"/>
      <c r="M791" s="113"/>
      <c r="N791" s="113"/>
      <c r="O791" s="113"/>
      <c r="P791" s="27"/>
      <c r="Q791" s="113"/>
      <c r="R791" s="113"/>
      <c r="S791" s="113"/>
      <c r="T791" s="113"/>
      <c r="U791" s="113"/>
      <c r="V791" s="113"/>
      <c r="W791" s="113"/>
      <c r="X791" s="28"/>
      <c r="Y791" s="221"/>
      <c r="Z791" s="221"/>
      <c r="AA791" s="221"/>
      <c r="AB791" s="221"/>
      <c r="AC791" s="221"/>
      <c r="AD791" s="221"/>
      <c r="AE791" s="221"/>
      <c r="AF791" s="28"/>
      <c r="AG791" s="221"/>
      <c r="AH791" s="221"/>
      <c r="AI791" s="221"/>
      <c r="AJ791" s="221"/>
      <c r="AK791" s="221"/>
      <c r="AL791" s="221"/>
      <c r="AM791" s="221"/>
      <c r="AN791" s="28"/>
      <c r="AO791" s="141"/>
      <c r="AP791" s="141"/>
      <c r="AQ791" s="141"/>
      <c r="AR791" s="79" t="str">
        <f t="shared" si="56"/>
        <v/>
      </c>
      <c r="AS791" s="139"/>
      <c r="AT791" s="139"/>
      <c r="AU791" s="28"/>
      <c r="AV791" s="215"/>
      <c r="AW791" s="215"/>
      <c r="AX791" s="28"/>
      <c r="AY791" s="140"/>
      <c r="AZ791" s="28"/>
      <c r="BA791" s="140"/>
      <c r="BB791" s="140"/>
      <c r="BC791" s="140"/>
      <c r="BD791" s="140"/>
      <c r="BE791" s="140"/>
      <c r="BF791" s="140"/>
      <c r="BG791" s="140"/>
      <c r="BH791" s="140"/>
      <c r="BI791" s="140"/>
      <c r="BJ791" s="140"/>
      <c r="BK791" s="140"/>
      <c r="BL791" s="140"/>
      <c r="BM791" s="140"/>
      <c r="BN791" s="140"/>
      <c r="BO791" s="140"/>
      <c r="BP791" s="140"/>
      <c r="BQ791" s="140"/>
      <c r="BR791" s="140"/>
      <c r="BS791" s="140"/>
      <c r="BT791" s="140"/>
      <c r="BU791" s="140"/>
      <c r="BV791" s="140"/>
      <c r="BW791" s="140"/>
      <c r="BX791" s="140"/>
      <c r="BY791" s="140"/>
      <c r="BZ791" s="140"/>
      <c r="CA791" s="140"/>
      <c r="CB791" s="140"/>
      <c r="CC791" s="140"/>
      <c r="CD791" s="140"/>
      <c r="CE791" s="140"/>
      <c r="CF791" s="140"/>
      <c r="CG791" s="140"/>
      <c r="CH791" s="140"/>
      <c r="CI791" s="140"/>
      <c r="CJ791" s="140"/>
      <c r="CK791" s="140"/>
      <c r="CL791" s="140"/>
      <c r="CM791" s="140"/>
      <c r="CN791" s="140"/>
      <c r="CO791" s="140"/>
      <c r="CP791" s="140"/>
      <c r="CQ791" s="140"/>
      <c r="CR791" s="140"/>
      <c r="CS791" s="140"/>
      <c r="CT791" s="140"/>
      <c r="CU791" s="140"/>
      <c r="CV791" s="140"/>
      <c r="CW791" s="140"/>
      <c r="CX791" s="140"/>
      <c r="CY791" s="103">
        <f t="shared" si="58"/>
        <v>0</v>
      </c>
      <c r="CZ791" s="78"/>
    </row>
    <row r="792" spans="1:104" x14ac:dyDescent="0.2">
      <c r="A792" s="26"/>
      <c r="B792" s="123">
        <f t="shared" si="59"/>
        <v>783</v>
      </c>
      <c r="C792" s="107"/>
      <c r="D792" s="111"/>
      <c r="F792" s="108"/>
      <c r="G792" s="120"/>
      <c r="H792" s="101">
        <f t="shared" si="57"/>
        <v>0</v>
      </c>
      <c r="I792" s="113"/>
      <c r="J792" s="113"/>
      <c r="K792" s="113"/>
      <c r="L792" s="113"/>
      <c r="M792" s="113"/>
      <c r="N792" s="113"/>
      <c r="O792" s="113"/>
      <c r="P792" s="27"/>
      <c r="Q792" s="113"/>
      <c r="R792" s="113"/>
      <c r="S792" s="113"/>
      <c r="T792" s="113"/>
      <c r="U792" s="113"/>
      <c r="V792" s="113"/>
      <c r="W792" s="113"/>
      <c r="X792" s="28"/>
      <c r="Y792" s="221"/>
      <c r="Z792" s="221"/>
      <c r="AA792" s="221"/>
      <c r="AB792" s="221"/>
      <c r="AC792" s="221"/>
      <c r="AD792" s="221"/>
      <c r="AE792" s="221"/>
      <c r="AF792" s="28"/>
      <c r="AG792" s="221"/>
      <c r="AH792" s="221"/>
      <c r="AI792" s="221"/>
      <c r="AJ792" s="221"/>
      <c r="AK792" s="221"/>
      <c r="AL792" s="221"/>
      <c r="AM792" s="221"/>
      <c r="AN792" s="28"/>
      <c r="AO792" s="141"/>
      <c r="AP792" s="141"/>
      <c r="AQ792" s="141"/>
      <c r="AR792" s="79" t="str">
        <f t="shared" si="56"/>
        <v/>
      </c>
      <c r="AS792" s="139"/>
      <c r="AT792" s="139"/>
      <c r="AU792" s="28"/>
      <c r="AV792" s="215"/>
      <c r="AW792" s="215"/>
      <c r="AX792" s="28"/>
      <c r="AY792" s="140"/>
      <c r="AZ792" s="28"/>
      <c r="BA792" s="140"/>
      <c r="BB792" s="140"/>
      <c r="BC792" s="140"/>
      <c r="BD792" s="140"/>
      <c r="BE792" s="140"/>
      <c r="BF792" s="140"/>
      <c r="BG792" s="140"/>
      <c r="BH792" s="140"/>
      <c r="BI792" s="140"/>
      <c r="BJ792" s="140"/>
      <c r="BK792" s="140"/>
      <c r="BL792" s="140"/>
      <c r="BM792" s="140"/>
      <c r="BN792" s="140"/>
      <c r="BO792" s="140"/>
      <c r="BP792" s="140"/>
      <c r="BQ792" s="140"/>
      <c r="BR792" s="140"/>
      <c r="BS792" s="140"/>
      <c r="BT792" s="140"/>
      <c r="BU792" s="140"/>
      <c r="BV792" s="140"/>
      <c r="BW792" s="140"/>
      <c r="BX792" s="140"/>
      <c r="BY792" s="140"/>
      <c r="BZ792" s="140"/>
      <c r="CA792" s="140"/>
      <c r="CB792" s="140"/>
      <c r="CC792" s="140"/>
      <c r="CD792" s="140"/>
      <c r="CE792" s="140"/>
      <c r="CF792" s="140"/>
      <c r="CG792" s="140"/>
      <c r="CH792" s="140"/>
      <c r="CI792" s="140"/>
      <c r="CJ792" s="140"/>
      <c r="CK792" s="140"/>
      <c r="CL792" s="140"/>
      <c r="CM792" s="140"/>
      <c r="CN792" s="140"/>
      <c r="CO792" s="140"/>
      <c r="CP792" s="140"/>
      <c r="CQ792" s="140"/>
      <c r="CR792" s="140"/>
      <c r="CS792" s="140"/>
      <c r="CT792" s="140"/>
      <c r="CU792" s="140"/>
      <c r="CV792" s="140"/>
      <c r="CW792" s="140"/>
      <c r="CX792" s="140"/>
      <c r="CY792" s="103">
        <f t="shared" si="58"/>
        <v>0</v>
      </c>
      <c r="CZ792" s="78"/>
    </row>
    <row r="793" spans="1:104" x14ac:dyDescent="0.2">
      <c r="A793" s="26"/>
      <c r="B793" s="123">
        <f t="shared" si="59"/>
        <v>784</v>
      </c>
      <c r="C793" s="107"/>
      <c r="D793" s="111"/>
      <c r="F793" s="108"/>
      <c r="G793" s="120"/>
      <c r="H793" s="101">
        <f t="shared" si="57"/>
        <v>0</v>
      </c>
      <c r="I793" s="113"/>
      <c r="J793" s="113"/>
      <c r="K793" s="113"/>
      <c r="L793" s="113"/>
      <c r="M793" s="113"/>
      <c r="N793" s="113"/>
      <c r="O793" s="113"/>
      <c r="P793" s="27"/>
      <c r="Q793" s="113"/>
      <c r="R793" s="113"/>
      <c r="S793" s="113"/>
      <c r="T793" s="113"/>
      <c r="U793" s="113"/>
      <c r="V793" s="113"/>
      <c r="W793" s="113"/>
      <c r="X793" s="28"/>
      <c r="Y793" s="221"/>
      <c r="Z793" s="221"/>
      <c r="AA793" s="221"/>
      <c r="AB793" s="221"/>
      <c r="AC793" s="221"/>
      <c r="AD793" s="221"/>
      <c r="AE793" s="221"/>
      <c r="AF793" s="28"/>
      <c r="AG793" s="221"/>
      <c r="AH793" s="221"/>
      <c r="AI793" s="221"/>
      <c r="AJ793" s="221"/>
      <c r="AK793" s="221"/>
      <c r="AL793" s="221"/>
      <c r="AM793" s="221"/>
      <c r="AN793" s="28"/>
      <c r="AO793" s="141"/>
      <c r="AP793" s="141"/>
      <c r="AQ793" s="141"/>
      <c r="AR793" s="79" t="str">
        <f t="shared" si="56"/>
        <v/>
      </c>
      <c r="AS793" s="139"/>
      <c r="AT793" s="139"/>
      <c r="AU793" s="28"/>
      <c r="AV793" s="215"/>
      <c r="AW793" s="215"/>
      <c r="AX793" s="28"/>
      <c r="AY793" s="140"/>
      <c r="AZ793" s="28"/>
      <c r="BA793" s="140"/>
      <c r="BB793" s="140"/>
      <c r="BC793" s="140"/>
      <c r="BD793" s="140"/>
      <c r="BE793" s="140"/>
      <c r="BF793" s="140"/>
      <c r="BG793" s="140"/>
      <c r="BH793" s="140"/>
      <c r="BI793" s="140"/>
      <c r="BJ793" s="140"/>
      <c r="BK793" s="140"/>
      <c r="BL793" s="140"/>
      <c r="BM793" s="140"/>
      <c r="BN793" s="140"/>
      <c r="BO793" s="140"/>
      <c r="BP793" s="140"/>
      <c r="BQ793" s="140"/>
      <c r="BR793" s="140"/>
      <c r="BS793" s="140"/>
      <c r="BT793" s="140"/>
      <c r="BU793" s="140"/>
      <c r="BV793" s="140"/>
      <c r="BW793" s="140"/>
      <c r="BX793" s="140"/>
      <c r="BY793" s="140"/>
      <c r="BZ793" s="140"/>
      <c r="CA793" s="140"/>
      <c r="CB793" s="140"/>
      <c r="CC793" s="140"/>
      <c r="CD793" s="140"/>
      <c r="CE793" s="140"/>
      <c r="CF793" s="140"/>
      <c r="CG793" s="140"/>
      <c r="CH793" s="140"/>
      <c r="CI793" s="140"/>
      <c r="CJ793" s="140"/>
      <c r="CK793" s="140"/>
      <c r="CL793" s="140"/>
      <c r="CM793" s="140"/>
      <c r="CN793" s="140"/>
      <c r="CO793" s="140"/>
      <c r="CP793" s="140"/>
      <c r="CQ793" s="140"/>
      <c r="CR793" s="140"/>
      <c r="CS793" s="140"/>
      <c r="CT793" s="140"/>
      <c r="CU793" s="140"/>
      <c r="CV793" s="140"/>
      <c r="CW793" s="140"/>
      <c r="CX793" s="140"/>
      <c r="CY793" s="103">
        <f t="shared" si="58"/>
        <v>0</v>
      </c>
      <c r="CZ793" s="78"/>
    </row>
    <row r="794" spans="1:104" x14ac:dyDescent="0.2">
      <c r="A794" s="26"/>
      <c r="B794" s="123">
        <f t="shared" si="59"/>
        <v>785</v>
      </c>
      <c r="C794" s="107"/>
      <c r="D794" s="111"/>
      <c r="F794" s="108"/>
      <c r="G794" s="120"/>
      <c r="H794" s="101">
        <f t="shared" si="57"/>
        <v>0</v>
      </c>
      <c r="I794" s="113"/>
      <c r="J794" s="113"/>
      <c r="K794" s="113"/>
      <c r="L794" s="113"/>
      <c r="M794" s="113"/>
      <c r="N794" s="113"/>
      <c r="O794" s="113"/>
      <c r="P794" s="27"/>
      <c r="Q794" s="113"/>
      <c r="R794" s="113"/>
      <c r="S794" s="113"/>
      <c r="T794" s="113"/>
      <c r="U794" s="113"/>
      <c r="V794" s="113"/>
      <c r="W794" s="113"/>
      <c r="X794" s="28"/>
      <c r="Y794" s="221"/>
      <c r="Z794" s="221"/>
      <c r="AA794" s="221"/>
      <c r="AB794" s="221"/>
      <c r="AC794" s="221"/>
      <c r="AD794" s="221"/>
      <c r="AE794" s="221"/>
      <c r="AF794" s="28"/>
      <c r="AG794" s="221"/>
      <c r="AH794" s="221"/>
      <c r="AI794" s="221"/>
      <c r="AJ794" s="221"/>
      <c r="AK794" s="221"/>
      <c r="AL794" s="221"/>
      <c r="AM794" s="221"/>
      <c r="AN794" s="28"/>
      <c r="AO794" s="141"/>
      <c r="AP794" s="141"/>
      <c r="AQ794" s="141"/>
      <c r="AR794" s="79" t="str">
        <f t="shared" si="56"/>
        <v/>
      </c>
      <c r="AS794" s="139"/>
      <c r="AT794" s="139"/>
      <c r="AU794" s="28"/>
      <c r="AV794" s="215"/>
      <c r="AW794" s="215"/>
      <c r="AX794" s="28"/>
      <c r="AY794" s="140"/>
      <c r="AZ794" s="28"/>
      <c r="BA794" s="140"/>
      <c r="BB794" s="140"/>
      <c r="BC794" s="140"/>
      <c r="BD794" s="140"/>
      <c r="BE794" s="140"/>
      <c r="BF794" s="140"/>
      <c r="BG794" s="140"/>
      <c r="BH794" s="140"/>
      <c r="BI794" s="140"/>
      <c r="BJ794" s="140"/>
      <c r="BK794" s="140"/>
      <c r="BL794" s="140"/>
      <c r="BM794" s="140"/>
      <c r="BN794" s="140"/>
      <c r="BO794" s="140"/>
      <c r="BP794" s="140"/>
      <c r="BQ794" s="140"/>
      <c r="BR794" s="140"/>
      <c r="BS794" s="140"/>
      <c r="BT794" s="140"/>
      <c r="BU794" s="140"/>
      <c r="BV794" s="140"/>
      <c r="BW794" s="140"/>
      <c r="BX794" s="140"/>
      <c r="BY794" s="140"/>
      <c r="BZ794" s="140"/>
      <c r="CA794" s="140"/>
      <c r="CB794" s="140"/>
      <c r="CC794" s="140"/>
      <c r="CD794" s="140"/>
      <c r="CE794" s="140"/>
      <c r="CF794" s="140"/>
      <c r="CG794" s="140"/>
      <c r="CH794" s="140"/>
      <c r="CI794" s="140"/>
      <c r="CJ794" s="140"/>
      <c r="CK794" s="140"/>
      <c r="CL794" s="140"/>
      <c r="CM794" s="140"/>
      <c r="CN794" s="140"/>
      <c r="CO794" s="140"/>
      <c r="CP794" s="140"/>
      <c r="CQ794" s="140"/>
      <c r="CR794" s="140"/>
      <c r="CS794" s="140"/>
      <c r="CT794" s="140"/>
      <c r="CU794" s="140"/>
      <c r="CV794" s="140"/>
      <c r="CW794" s="140"/>
      <c r="CX794" s="140"/>
      <c r="CY794" s="103">
        <f t="shared" si="58"/>
        <v>0</v>
      </c>
      <c r="CZ794" s="78"/>
    </row>
    <row r="795" spans="1:104" x14ac:dyDescent="0.2">
      <c r="A795" s="26"/>
      <c r="B795" s="123">
        <f t="shared" si="59"/>
        <v>786</v>
      </c>
      <c r="C795" s="107"/>
      <c r="D795" s="111"/>
      <c r="F795" s="108"/>
      <c r="G795" s="120"/>
      <c r="H795" s="101">
        <f t="shared" si="57"/>
        <v>0</v>
      </c>
      <c r="I795" s="113"/>
      <c r="J795" s="113"/>
      <c r="K795" s="113"/>
      <c r="L795" s="113"/>
      <c r="M795" s="113"/>
      <c r="N795" s="113"/>
      <c r="O795" s="113"/>
      <c r="P795" s="27"/>
      <c r="Q795" s="113"/>
      <c r="R795" s="113"/>
      <c r="S795" s="113"/>
      <c r="T795" s="113"/>
      <c r="U795" s="113"/>
      <c r="V795" s="113"/>
      <c r="W795" s="113"/>
      <c r="X795" s="28"/>
      <c r="Y795" s="221"/>
      <c r="Z795" s="221"/>
      <c r="AA795" s="221"/>
      <c r="AB795" s="221"/>
      <c r="AC795" s="221"/>
      <c r="AD795" s="221"/>
      <c r="AE795" s="221"/>
      <c r="AF795" s="28"/>
      <c r="AG795" s="221"/>
      <c r="AH795" s="221"/>
      <c r="AI795" s="221"/>
      <c r="AJ795" s="221"/>
      <c r="AK795" s="221"/>
      <c r="AL795" s="221"/>
      <c r="AM795" s="221"/>
      <c r="AN795" s="28"/>
      <c r="AO795" s="141"/>
      <c r="AP795" s="141"/>
      <c r="AQ795" s="141"/>
      <c r="AR795" s="79" t="str">
        <f t="shared" si="56"/>
        <v/>
      </c>
      <c r="AS795" s="139"/>
      <c r="AT795" s="139"/>
      <c r="AU795" s="28"/>
      <c r="AV795" s="215"/>
      <c r="AW795" s="215"/>
      <c r="AX795" s="28"/>
      <c r="AY795" s="140"/>
      <c r="AZ795" s="28"/>
      <c r="BA795" s="140"/>
      <c r="BB795" s="140"/>
      <c r="BC795" s="140"/>
      <c r="BD795" s="140"/>
      <c r="BE795" s="140"/>
      <c r="BF795" s="140"/>
      <c r="BG795" s="140"/>
      <c r="BH795" s="140"/>
      <c r="BI795" s="140"/>
      <c r="BJ795" s="140"/>
      <c r="BK795" s="140"/>
      <c r="BL795" s="140"/>
      <c r="BM795" s="140"/>
      <c r="BN795" s="140"/>
      <c r="BO795" s="140"/>
      <c r="BP795" s="140"/>
      <c r="BQ795" s="140"/>
      <c r="BR795" s="140"/>
      <c r="BS795" s="140"/>
      <c r="BT795" s="140"/>
      <c r="BU795" s="140"/>
      <c r="BV795" s="140"/>
      <c r="BW795" s="140"/>
      <c r="BX795" s="140"/>
      <c r="BY795" s="140"/>
      <c r="BZ795" s="140"/>
      <c r="CA795" s="140"/>
      <c r="CB795" s="140"/>
      <c r="CC795" s="140"/>
      <c r="CD795" s="140"/>
      <c r="CE795" s="140"/>
      <c r="CF795" s="140"/>
      <c r="CG795" s="140"/>
      <c r="CH795" s="140"/>
      <c r="CI795" s="140"/>
      <c r="CJ795" s="140"/>
      <c r="CK795" s="140"/>
      <c r="CL795" s="140"/>
      <c r="CM795" s="140"/>
      <c r="CN795" s="140"/>
      <c r="CO795" s="140"/>
      <c r="CP795" s="140"/>
      <c r="CQ795" s="140"/>
      <c r="CR795" s="140"/>
      <c r="CS795" s="140"/>
      <c r="CT795" s="140"/>
      <c r="CU795" s="140"/>
      <c r="CV795" s="140"/>
      <c r="CW795" s="140"/>
      <c r="CX795" s="140"/>
      <c r="CY795" s="103">
        <f t="shared" si="58"/>
        <v>0</v>
      </c>
      <c r="CZ795" s="78"/>
    </row>
    <row r="796" spans="1:104" x14ac:dyDescent="0.2">
      <c r="A796" s="26"/>
      <c r="B796" s="123">
        <f t="shared" si="59"/>
        <v>787</v>
      </c>
      <c r="C796" s="107"/>
      <c r="D796" s="111"/>
      <c r="F796" s="108"/>
      <c r="G796" s="120"/>
      <c r="H796" s="101">
        <f t="shared" si="57"/>
        <v>0</v>
      </c>
      <c r="I796" s="113"/>
      <c r="J796" s="113"/>
      <c r="K796" s="113"/>
      <c r="L796" s="113"/>
      <c r="M796" s="113"/>
      <c r="N796" s="113"/>
      <c r="O796" s="113"/>
      <c r="P796" s="27"/>
      <c r="Q796" s="113"/>
      <c r="R796" s="113"/>
      <c r="S796" s="113"/>
      <c r="T796" s="113"/>
      <c r="U796" s="113"/>
      <c r="V796" s="113"/>
      <c r="W796" s="113"/>
      <c r="X796" s="28"/>
      <c r="Y796" s="221"/>
      <c r="Z796" s="221"/>
      <c r="AA796" s="221"/>
      <c r="AB796" s="221"/>
      <c r="AC796" s="221"/>
      <c r="AD796" s="221"/>
      <c r="AE796" s="221"/>
      <c r="AF796" s="28"/>
      <c r="AG796" s="221"/>
      <c r="AH796" s="221"/>
      <c r="AI796" s="221"/>
      <c r="AJ796" s="221"/>
      <c r="AK796" s="221"/>
      <c r="AL796" s="221"/>
      <c r="AM796" s="221"/>
      <c r="AN796" s="28"/>
      <c r="AO796" s="141"/>
      <c r="AP796" s="141"/>
      <c r="AQ796" s="141"/>
      <c r="AR796" s="79" t="str">
        <f t="shared" si="56"/>
        <v/>
      </c>
      <c r="AS796" s="139"/>
      <c r="AT796" s="139"/>
      <c r="AU796" s="28"/>
      <c r="AV796" s="215"/>
      <c r="AW796" s="215"/>
      <c r="AX796" s="28"/>
      <c r="AY796" s="140"/>
      <c r="AZ796" s="28"/>
      <c r="BA796" s="140"/>
      <c r="BB796" s="140"/>
      <c r="BC796" s="140"/>
      <c r="BD796" s="140"/>
      <c r="BE796" s="140"/>
      <c r="BF796" s="140"/>
      <c r="BG796" s="140"/>
      <c r="BH796" s="140"/>
      <c r="BI796" s="140"/>
      <c r="BJ796" s="140"/>
      <c r="BK796" s="140"/>
      <c r="BL796" s="140"/>
      <c r="BM796" s="140"/>
      <c r="BN796" s="140"/>
      <c r="BO796" s="140"/>
      <c r="BP796" s="140"/>
      <c r="BQ796" s="140"/>
      <c r="BR796" s="140"/>
      <c r="BS796" s="140"/>
      <c r="BT796" s="140"/>
      <c r="BU796" s="140"/>
      <c r="BV796" s="140"/>
      <c r="BW796" s="140"/>
      <c r="BX796" s="140"/>
      <c r="BY796" s="140"/>
      <c r="BZ796" s="140"/>
      <c r="CA796" s="140"/>
      <c r="CB796" s="140"/>
      <c r="CC796" s="140"/>
      <c r="CD796" s="140"/>
      <c r="CE796" s="140"/>
      <c r="CF796" s="140"/>
      <c r="CG796" s="140"/>
      <c r="CH796" s="140"/>
      <c r="CI796" s="140"/>
      <c r="CJ796" s="140"/>
      <c r="CK796" s="140"/>
      <c r="CL796" s="140"/>
      <c r="CM796" s="140"/>
      <c r="CN796" s="140"/>
      <c r="CO796" s="140"/>
      <c r="CP796" s="140"/>
      <c r="CQ796" s="140"/>
      <c r="CR796" s="140"/>
      <c r="CS796" s="140"/>
      <c r="CT796" s="140"/>
      <c r="CU796" s="140"/>
      <c r="CV796" s="140"/>
      <c r="CW796" s="140"/>
      <c r="CX796" s="140"/>
      <c r="CY796" s="103">
        <f t="shared" si="58"/>
        <v>0</v>
      </c>
      <c r="CZ796" s="78"/>
    </row>
    <row r="797" spans="1:104" x14ac:dyDescent="0.2">
      <c r="A797" s="26"/>
      <c r="B797" s="123">
        <f t="shared" si="59"/>
        <v>788</v>
      </c>
      <c r="C797" s="107"/>
      <c r="D797" s="111"/>
      <c r="F797" s="108"/>
      <c r="G797" s="120"/>
      <c r="H797" s="101">
        <f t="shared" si="57"/>
        <v>0</v>
      </c>
      <c r="I797" s="113"/>
      <c r="J797" s="113"/>
      <c r="K797" s="113"/>
      <c r="L797" s="113"/>
      <c r="M797" s="113"/>
      <c r="N797" s="113"/>
      <c r="O797" s="113"/>
      <c r="P797" s="27"/>
      <c r="Q797" s="113"/>
      <c r="R797" s="113"/>
      <c r="S797" s="113"/>
      <c r="T797" s="113"/>
      <c r="U797" s="113"/>
      <c r="V797" s="113"/>
      <c r="W797" s="113"/>
      <c r="X797" s="28"/>
      <c r="Y797" s="221"/>
      <c r="Z797" s="221"/>
      <c r="AA797" s="221"/>
      <c r="AB797" s="221"/>
      <c r="AC797" s="221"/>
      <c r="AD797" s="221"/>
      <c r="AE797" s="221"/>
      <c r="AF797" s="28"/>
      <c r="AG797" s="221"/>
      <c r="AH797" s="221"/>
      <c r="AI797" s="221"/>
      <c r="AJ797" s="221"/>
      <c r="AK797" s="221"/>
      <c r="AL797" s="221"/>
      <c r="AM797" s="221"/>
      <c r="AN797" s="28"/>
      <c r="AO797" s="141"/>
      <c r="AP797" s="141"/>
      <c r="AQ797" s="141"/>
      <c r="AR797" s="79" t="str">
        <f t="shared" si="56"/>
        <v/>
      </c>
      <c r="AS797" s="139"/>
      <c r="AT797" s="139"/>
      <c r="AU797" s="28"/>
      <c r="AV797" s="215"/>
      <c r="AW797" s="215"/>
      <c r="AX797" s="28"/>
      <c r="AY797" s="140"/>
      <c r="AZ797" s="28"/>
      <c r="BA797" s="140"/>
      <c r="BB797" s="140"/>
      <c r="BC797" s="140"/>
      <c r="BD797" s="140"/>
      <c r="BE797" s="140"/>
      <c r="BF797" s="140"/>
      <c r="BG797" s="140"/>
      <c r="BH797" s="140"/>
      <c r="BI797" s="140"/>
      <c r="BJ797" s="140"/>
      <c r="BK797" s="140"/>
      <c r="BL797" s="140"/>
      <c r="BM797" s="140"/>
      <c r="BN797" s="140"/>
      <c r="BO797" s="140"/>
      <c r="BP797" s="140"/>
      <c r="BQ797" s="140"/>
      <c r="BR797" s="140"/>
      <c r="BS797" s="140"/>
      <c r="BT797" s="140"/>
      <c r="BU797" s="140"/>
      <c r="BV797" s="140"/>
      <c r="BW797" s="140"/>
      <c r="BX797" s="140"/>
      <c r="BY797" s="140"/>
      <c r="BZ797" s="140"/>
      <c r="CA797" s="140"/>
      <c r="CB797" s="140"/>
      <c r="CC797" s="140"/>
      <c r="CD797" s="140"/>
      <c r="CE797" s="140"/>
      <c r="CF797" s="140"/>
      <c r="CG797" s="140"/>
      <c r="CH797" s="140"/>
      <c r="CI797" s="140"/>
      <c r="CJ797" s="140"/>
      <c r="CK797" s="140"/>
      <c r="CL797" s="140"/>
      <c r="CM797" s="140"/>
      <c r="CN797" s="140"/>
      <c r="CO797" s="140"/>
      <c r="CP797" s="140"/>
      <c r="CQ797" s="140"/>
      <c r="CR797" s="140"/>
      <c r="CS797" s="140"/>
      <c r="CT797" s="140"/>
      <c r="CU797" s="140"/>
      <c r="CV797" s="140"/>
      <c r="CW797" s="140"/>
      <c r="CX797" s="140"/>
      <c r="CY797" s="103">
        <f t="shared" si="58"/>
        <v>0</v>
      </c>
      <c r="CZ797" s="78"/>
    </row>
    <row r="798" spans="1:104" x14ac:dyDescent="0.2">
      <c r="A798" s="26"/>
      <c r="B798" s="123">
        <f t="shared" si="59"/>
        <v>789</v>
      </c>
      <c r="C798" s="107"/>
      <c r="D798" s="111"/>
      <c r="F798" s="108"/>
      <c r="G798" s="120"/>
      <c r="H798" s="101">
        <f t="shared" si="57"/>
        <v>0</v>
      </c>
      <c r="I798" s="113"/>
      <c r="J798" s="113"/>
      <c r="K798" s="113"/>
      <c r="L798" s="113"/>
      <c r="M798" s="113"/>
      <c r="N798" s="113"/>
      <c r="O798" s="113"/>
      <c r="P798" s="27"/>
      <c r="Q798" s="113"/>
      <c r="R798" s="113"/>
      <c r="S798" s="113"/>
      <c r="T798" s="113"/>
      <c r="U798" s="113"/>
      <c r="V798" s="113"/>
      <c r="W798" s="113"/>
      <c r="X798" s="28"/>
      <c r="Y798" s="221"/>
      <c r="Z798" s="221"/>
      <c r="AA798" s="221"/>
      <c r="AB798" s="221"/>
      <c r="AC798" s="221"/>
      <c r="AD798" s="221"/>
      <c r="AE798" s="221"/>
      <c r="AF798" s="28"/>
      <c r="AG798" s="221"/>
      <c r="AH798" s="221"/>
      <c r="AI798" s="221"/>
      <c r="AJ798" s="221"/>
      <c r="AK798" s="221"/>
      <c r="AL798" s="221"/>
      <c r="AM798" s="221"/>
      <c r="AN798" s="28"/>
      <c r="AO798" s="141"/>
      <c r="AP798" s="141"/>
      <c r="AQ798" s="141"/>
      <c r="AR798" s="79" t="str">
        <f t="shared" si="56"/>
        <v/>
      </c>
      <c r="AS798" s="139"/>
      <c r="AT798" s="139"/>
      <c r="AU798" s="28"/>
      <c r="AV798" s="215"/>
      <c r="AW798" s="215"/>
      <c r="AX798" s="28"/>
      <c r="AY798" s="140"/>
      <c r="AZ798" s="28"/>
      <c r="BA798" s="140"/>
      <c r="BB798" s="140"/>
      <c r="BC798" s="140"/>
      <c r="BD798" s="140"/>
      <c r="BE798" s="140"/>
      <c r="BF798" s="140"/>
      <c r="BG798" s="140"/>
      <c r="BH798" s="140"/>
      <c r="BI798" s="140"/>
      <c r="BJ798" s="140"/>
      <c r="BK798" s="140"/>
      <c r="BL798" s="140"/>
      <c r="BM798" s="140"/>
      <c r="BN798" s="140"/>
      <c r="BO798" s="140"/>
      <c r="BP798" s="140"/>
      <c r="BQ798" s="140"/>
      <c r="BR798" s="140"/>
      <c r="BS798" s="140"/>
      <c r="BT798" s="140"/>
      <c r="BU798" s="140"/>
      <c r="BV798" s="140"/>
      <c r="BW798" s="140"/>
      <c r="BX798" s="140"/>
      <c r="BY798" s="140"/>
      <c r="BZ798" s="140"/>
      <c r="CA798" s="140"/>
      <c r="CB798" s="140"/>
      <c r="CC798" s="140"/>
      <c r="CD798" s="140"/>
      <c r="CE798" s="140"/>
      <c r="CF798" s="140"/>
      <c r="CG798" s="140"/>
      <c r="CH798" s="140"/>
      <c r="CI798" s="140"/>
      <c r="CJ798" s="140"/>
      <c r="CK798" s="140"/>
      <c r="CL798" s="140"/>
      <c r="CM798" s="140"/>
      <c r="CN798" s="140"/>
      <c r="CO798" s="140"/>
      <c r="CP798" s="140"/>
      <c r="CQ798" s="140"/>
      <c r="CR798" s="140"/>
      <c r="CS798" s="140"/>
      <c r="CT798" s="140"/>
      <c r="CU798" s="140"/>
      <c r="CV798" s="140"/>
      <c r="CW798" s="140"/>
      <c r="CX798" s="140"/>
      <c r="CY798" s="103">
        <f t="shared" si="58"/>
        <v>0</v>
      </c>
      <c r="CZ798" s="78"/>
    </row>
    <row r="799" spans="1:104" x14ac:dyDescent="0.2">
      <c r="A799" s="26"/>
      <c r="B799" s="123">
        <f t="shared" si="59"/>
        <v>790</v>
      </c>
      <c r="C799" s="107"/>
      <c r="D799" s="111"/>
      <c r="F799" s="108"/>
      <c r="G799" s="120"/>
      <c r="H799" s="101">
        <f t="shared" si="57"/>
        <v>0</v>
      </c>
      <c r="I799" s="113"/>
      <c r="J799" s="113"/>
      <c r="K799" s="113"/>
      <c r="L799" s="113"/>
      <c r="M799" s="113"/>
      <c r="N799" s="113"/>
      <c r="O799" s="113"/>
      <c r="P799" s="27"/>
      <c r="Q799" s="113"/>
      <c r="R799" s="113"/>
      <c r="S799" s="113"/>
      <c r="T799" s="113"/>
      <c r="U799" s="113"/>
      <c r="V799" s="113"/>
      <c r="W799" s="113"/>
      <c r="X799" s="28"/>
      <c r="Y799" s="221"/>
      <c r="Z799" s="221"/>
      <c r="AA799" s="221"/>
      <c r="AB799" s="221"/>
      <c r="AC799" s="221"/>
      <c r="AD799" s="221"/>
      <c r="AE799" s="221"/>
      <c r="AF799" s="28"/>
      <c r="AG799" s="221"/>
      <c r="AH799" s="221"/>
      <c r="AI799" s="221"/>
      <c r="AJ799" s="221"/>
      <c r="AK799" s="221"/>
      <c r="AL799" s="221"/>
      <c r="AM799" s="221"/>
      <c r="AN799" s="28"/>
      <c r="AO799" s="141"/>
      <c r="AP799" s="141"/>
      <c r="AQ799" s="141"/>
      <c r="AR799" s="79" t="str">
        <f t="shared" si="56"/>
        <v/>
      </c>
      <c r="AS799" s="139"/>
      <c r="AT799" s="139"/>
      <c r="AU799" s="28"/>
      <c r="AV799" s="215"/>
      <c r="AW799" s="215"/>
      <c r="AX799" s="28"/>
      <c r="AY799" s="140"/>
      <c r="AZ799" s="28"/>
      <c r="BA799" s="140"/>
      <c r="BB799" s="140"/>
      <c r="BC799" s="140"/>
      <c r="BD799" s="140"/>
      <c r="BE799" s="140"/>
      <c r="BF799" s="140"/>
      <c r="BG799" s="140"/>
      <c r="BH799" s="140"/>
      <c r="BI799" s="140"/>
      <c r="BJ799" s="140"/>
      <c r="BK799" s="140"/>
      <c r="BL799" s="140"/>
      <c r="BM799" s="140"/>
      <c r="BN799" s="140"/>
      <c r="BO799" s="140"/>
      <c r="BP799" s="140"/>
      <c r="BQ799" s="140"/>
      <c r="BR799" s="140"/>
      <c r="BS799" s="140"/>
      <c r="BT799" s="140"/>
      <c r="BU799" s="140"/>
      <c r="BV799" s="140"/>
      <c r="BW799" s="140"/>
      <c r="BX799" s="140"/>
      <c r="BY799" s="140"/>
      <c r="BZ799" s="140"/>
      <c r="CA799" s="140"/>
      <c r="CB799" s="140"/>
      <c r="CC799" s="140"/>
      <c r="CD799" s="140"/>
      <c r="CE799" s="140"/>
      <c r="CF799" s="140"/>
      <c r="CG799" s="140"/>
      <c r="CH799" s="140"/>
      <c r="CI799" s="140"/>
      <c r="CJ799" s="140"/>
      <c r="CK799" s="140"/>
      <c r="CL799" s="140"/>
      <c r="CM799" s="140"/>
      <c r="CN799" s="140"/>
      <c r="CO799" s="140"/>
      <c r="CP799" s="140"/>
      <c r="CQ799" s="140"/>
      <c r="CR799" s="140"/>
      <c r="CS799" s="140"/>
      <c r="CT799" s="140"/>
      <c r="CU799" s="140"/>
      <c r="CV799" s="140"/>
      <c r="CW799" s="140"/>
      <c r="CX799" s="140"/>
      <c r="CY799" s="103">
        <f t="shared" si="58"/>
        <v>0</v>
      </c>
      <c r="CZ799" s="78"/>
    </row>
    <row r="800" spans="1:104" x14ac:dyDescent="0.2">
      <c r="A800" s="26"/>
      <c r="B800" s="123">
        <f t="shared" si="59"/>
        <v>791</v>
      </c>
      <c r="C800" s="107"/>
      <c r="D800" s="111"/>
      <c r="F800" s="108"/>
      <c r="G800" s="120"/>
      <c r="H800" s="101">
        <f t="shared" si="57"/>
        <v>0</v>
      </c>
      <c r="I800" s="113"/>
      <c r="J800" s="113"/>
      <c r="K800" s="113"/>
      <c r="L800" s="113"/>
      <c r="M800" s="113"/>
      <c r="N800" s="113"/>
      <c r="O800" s="113"/>
      <c r="P800" s="27"/>
      <c r="Q800" s="113"/>
      <c r="R800" s="113"/>
      <c r="S800" s="113"/>
      <c r="T800" s="113"/>
      <c r="U800" s="113"/>
      <c r="V800" s="113"/>
      <c r="W800" s="113"/>
      <c r="X800" s="28"/>
      <c r="Y800" s="221"/>
      <c r="Z800" s="221"/>
      <c r="AA800" s="221"/>
      <c r="AB800" s="221"/>
      <c r="AC800" s="221"/>
      <c r="AD800" s="221"/>
      <c r="AE800" s="221"/>
      <c r="AF800" s="28"/>
      <c r="AG800" s="221"/>
      <c r="AH800" s="221"/>
      <c r="AI800" s="221"/>
      <c r="AJ800" s="221"/>
      <c r="AK800" s="221"/>
      <c r="AL800" s="221"/>
      <c r="AM800" s="221"/>
      <c r="AN800" s="28"/>
      <c r="AO800" s="141"/>
      <c r="AP800" s="141"/>
      <c r="AQ800" s="141"/>
      <c r="AR800" s="79" t="str">
        <f t="shared" si="56"/>
        <v/>
      </c>
      <c r="AS800" s="139"/>
      <c r="AT800" s="139"/>
      <c r="AU800" s="28"/>
      <c r="AV800" s="215"/>
      <c r="AW800" s="215"/>
      <c r="AX800" s="28"/>
      <c r="AY800" s="140"/>
      <c r="AZ800" s="28"/>
      <c r="BA800" s="140"/>
      <c r="BB800" s="140"/>
      <c r="BC800" s="140"/>
      <c r="BD800" s="140"/>
      <c r="BE800" s="140"/>
      <c r="BF800" s="140"/>
      <c r="BG800" s="140"/>
      <c r="BH800" s="140"/>
      <c r="BI800" s="140"/>
      <c r="BJ800" s="140"/>
      <c r="BK800" s="140"/>
      <c r="BL800" s="140"/>
      <c r="BM800" s="140"/>
      <c r="BN800" s="140"/>
      <c r="BO800" s="140"/>
      <c r="BP800" s="140"/>
      <c r="BQ800" s="140"/>
      <c r="BR800" s="140"/>
      <c r="BS800" s="140"/>
      <c r="BT800" s="140"/>
      <c r="BU800" s="140"/>
      <c r="BV800" s="140"/>
      <c r="BW800" s="140"/>
      <c r="BX800" s="140"/>
      <c r="BY800" s="140"/>
      <c r="BZ800" s="140"/>
      <c r="CA800" s="140"/>
      <c r="CB800" s="140"/>
      <c r="CC800" s="140"/>
      <c r="CD800" s="140"/>
      <c r="CE800" s="140"/>
      <c r="CF800" s="140"/>
      <c r="CG800" s="140"/>
      <c r="CH800" s="140"/>
      <c r="CI800" s="140"/>
      <c r="CJ800" s="140"/>
      <c r="CK800" s="140"/>
      <c r="CL800" s="140"/>
      <c r="CM800" s="140"/>
      <c r="CN800" s="140"/>
      <c r="CO800" s="140"/>
      <c r="CP800" s="140"/>
      <c r="CQ800" s="140"/>
      <c r="CR800" s="140"/>
      <c r="CS800" s="140"/>
      <c r="CT800" s="140"/>
      <c r="CU800" s="140"/>
      <c r="CV800" s="140"/>
      <c r="CW800" s="140"/>
      <c r="CX800" s="140"/>
      <c r="CY800" s="103">
        <f t="shared" si="58"/>
        <v>0</v>
      </c>
      <c r="CZ800" s="78"/>
    </row>
    <row r="801" spans="1:104" x14ac:dyDescent="0.2">
      <c r="A801" s="26"/>
      <c r="B801" s="123">
        <f t="shared" si="59"/>
        <v>792</v>
      </c>
      <c r="C801" s="107"/>
      <c r="D801" s="111"/>
      <c r="F801" s="108"/>
      <c r="G801" s="120"/>
      <c r="H801" s="101">
        <f t="shared" si="57"/>
        <v>0</v>
      </c>
      <c r="I801" s="113"/>
      <c r="J801" s="113"/>
      <c r="K801" s="113"/>
      <c r="L801" s="113"/>
      <c r="M801" s="113"/>
      <c r="N801" s="113"/>
      <c r="O801" s="113"/>
      <c r="P801" s="27"/>
      <c r="Q801" s="113"/>
      <c r="R801" s="113"/>
      <c r="S801" s="113"/>
      <c r="T801" s="113"/>
      <c r="U801" s="113"/>
      <c r="V801" s="113"/>
      <c r="W801" s="113"/>
      <c r="X801" s="28"/>
      <c r="Y801" s="221"/>
      <c r="Z801" s="221"/>
      <c r="AA801" s="221"/>
      <c r="AB801" s="221"/>
      <c r="AC801" s="221"/>
      <c r="AD801" s="221"/>
      <c r="AE801" s="221"/>
      <c r="AF801" s="28"/>
      <c r="AG801" s="221"/>
      <c r="AH801" s="221"/>
      <c r="AI801" s="221"/>
      <c r="AJ801" s="221"/>
      <c r="AK801" s="221"/>
      <c r="AL801" s="221"/>
      <c r="AM801" s="221"/>
      <c r="AN801" s="28"/>
      <c r="AO801" s="141"/>
      <c r="AP801" s="141"/>
      <c r="AQ801" s="141"/>
      <c r="AR801" s="79" t="str">
        <f t="shared" si="56"/>
        <v/>
      </c>
      <c r="AS801" s="139"/>
      <c r="AT801" s="139"/>
      <c r="AU801" s="28"/>
      <c r="AV801" s="215"/>
      <c r="AW801" s="215"/>
      <c r="AX801" s="28"/>
      <c r="AY801" s="140"/>
      <c r="AZ801" s="28"/>
      <c r="BA801" s="140"/>
      <c r="BB801" s="140"/>
      <c r="BC801" s="140"/>
      <c r="BD801" s="140"/>
      <c r="BE801" s="140"/>
      <c r="BF801" s="140"/>
      <c r="BG801" s="140"/>
      <c r="BH801" s="140"/>
      <c r="BI801" s="140"/>
      <c r="BJ801" s="140"/>
      <c r="BK801" s="140"/>
      <c r="BL801" s="140"/>
      <c r="BM801" s="140"/>
      <c r="BN801" s="140"/>
      <c r="BO801" s="140"/>
      <c r="BP801" s="140"/>
      <c r="BQ801" s="140"/>
      <c r="BR801" s="140"/>
      <c r="BS801" s="140"/>
      <c r="BT801" s="140"/>
      <c r="BU801" s="140"/>
      <c r="BV801" s="140"/>
      <c r="BW801" s="140"/>
      <c r="BX801" s="140"/>
      <c r="BY801" s="140"/>
      <c r="BZ801" s="140"/>
      <c r="CA801" s="140"/>
      <c r="CB801" s="140"/>
      <c r="CC801" s="140"/>
      <c r="CD801" s="140"/>
      <c r="CE801" s="140"/>
      <c r="CF801" s="140"/>
      <c r="CG801" s="140"/>
      <c r="CH801" s="140"/>
      <c r="CI801" s="140"/>
      <c r="CJ801" s="140"/>
      <c r="CK801" s="140"/>
      <c r="CL801" s="140"/>
      <c r="CM801" s="140"/>
      <c r="CN801" s="140"/>
      <c r="CO801" s="140"/>
      <c r="CP801" s="140"/>
      <c r="CQ801" s="140"/>
      <c r="CR801" s="140"/>
      <c r="CS801" s="140"/>
      <c r="CT801" s="140"/>
      <c r="CU801" s="140"/>
      <c r="CV801" s="140"/>
      <c r="CW801" s="140"/>
      <c r="CX801" s="140"/>
      <c r="CY801" s="103">
        <f t="shared" si="58"/>
        <v>0</v>
      </c>
      <c r="CZ801" s="78"/>
    </row>
    <row r="802" spans="1:104" x14ac:dyDescent="0.2">
      <c r="A802" s="26"/>
      <c r="B802" s="123">
        <f t="shared" si="59"/>
        <v>793</v>
      </c>
      <c r="C802" s="107"/>
      <c r="D802" s="111"/>
      <c r="F802" s="108"/>
      <c r="G802" s="120"/>
      <c r="H802" s="101">
        <f t="shared" si="57"/>
        <v>0</v>
      </c>
      <c r="I802" s="113"/>
      <c r="J802" s="113"/>
      <c r="K802" s="113"/>
      <c r="L802" s="113"/>
      <c r="M802" s="113"/>
      <c r="N802" s="113"/>
      <c r="O802" s="113"/>
      <c r="P802" s="27"/>
      <c r="Q802" s="113"/>
      <c r="R802" s="113"/>
      <c r="S802" s="113"/>
      <c r="T802" s="113"/>
      <c r="U802" s="113"/>
      <c r="V802" s="113"/>
      <c r="W802" s="113"/>
      <c r="X802" s="28"/>
      <c r="Y802" s="221"/>
      <c r="Z802" s="221"/>
      <c r="AA802" s="221"/>
      <c r="AB802" s="221"/>
      <c r="AC802" s="221"/>
      <c r="AD802" s="221"/>
      <c r="AE802" s="221"/>
      <c r="AF802" s="28"/>
      <c r="AG802" s="221"/>
      <c r="AH802" s="221"/>
      <c r="AI802" s="221"/>
      <c r="AJ802" s="221"/>
      <c r="AK802" s="221"/>
      <c r="AL802" s="221"/>
      <c r="AM802" s="221"/>
      <c r="AN802" s="28"/>
      <c r="AO802" s="141"/>
      <c r="AP802" s="141"/>
      <c r="AQ802" s="141"/>
      <c r="AR802" s="79" t="str">
        <f t="shared" si="56"/>
        <v/>
      </c>
      <c r="AS802" s="139"/>
      <c r="AT802" s="139"/>
      <c r="AU802" s="28"/>
      <c r="AV802" s="215"/>
      <c r="AW802" s="215"/>
      <c r="AX802" s="28"/>
      <c r="AY802" s="140"/>
      <c r="AZ802" s="28"/>
      <c r="BA802" s="140"/>
      <c r="BB802" s="140"/>
      <c r="BC802" s="140"/>
      <c r="BD802" s="140"/>
      <c r="BE802" s="140"/>
      <c r="BF802" s="140"/>
      <c r="BG802" s="140"/>
      <c r="BH802" s="140"/>
      <c r="BI802" s="140"/>
      <c r="BJ802" s="140"/>
      <c r="BK802" s="140"/>
      <c r="BL802" s="140"/>
      <c r="BM802" s="140"/>
      <c r="BN802" s="140"/>
      <c r="BO802" s="140"/>
      <c r="BP802" s="140"/>
      <c r="BQ802" s="140"/>
      <c r="BR802" s="140"/>
      <c r="BS802" s="140"/>
      <c r="BT802" s="140"/>
      <c r="BU802" s="140"/>
      <c r="BV802" s="140"/>
      <c r="BW802" s="140"/>
      <c r="BX802" s="140"/>
      <c r="BY802" s="140"/>
      <c r="BZ802" s="140"/>
      <c r="CA802" s="140"/>
      <c r="CB802" s="140"/>
      <c r="CC802" s="140"/>
      <c r="CD802" s="140"/>
      <c r="CE802" s="140"/>
      <c r="CF802" s="140"/>
      <c r="CG802" s="140"/>
      <c r="CH802" s="140"/>
      <c r="CI802" s="140"/>
      <c r="CJ802" s="140"/>
      <c r="CK802" s="140"/>
      <c r="CL802" s="140"/>
      <c r="CM802" s="140"/>
      <c r="CN802" s="140"/>
      <c r="CO802" s="140"/>
      <c r="CP802" s="140"/>
      <c r="CQ802" s="140"/>
      <c r="CR802" s="140"/>
      <c r="CS802" s="140"/>
      <c r="CT802" s="140"/>
      <c r="CU802" s="140"/>
      <c r="CV802" s="140"/>
      <c r="CW802" s="140"/>
      <c r="CX802" s="140"/>
      <c r="CY802" s="103">
        <f t="shared" si="58"/>
        <v>0</v>
      </c>
      <c r="CZ802" s="78"/>
    </row>
    <row r="803" spans="1:104" x14ac:dyDescent="0.2">
      <c r="A803" s="26"/>
      <c r="B803" s="123">
        <f t="shared" si="59"/>
        <v>794</v>
      </c>
      <c r="C803" s="107"/>
      <c r="D803" s="111"/>
      <c r="F803" s="108"/>
      <c r="G803" s="120"/>
      <c r="H803" s="101">
        <f t="shared" si="57"/>
        <v>0</v>
      </c>
      <c r="I803" s="113"/>
      <c r="J803" s="113"/>
      <c r="K803" s="113"/>
      <c r="L803" s="113"/>
      <c r="M803" s="113"/>
      <c r="N803" s="113"/>
      <c r="O803" s="113"/>
      <c r="P803" s="27"/>
      <c r="Q803" s="113"/>
      <c r="R803" s="113"/>
      <c r="S803" s="113"/>
      <c r="T803" s="113"/>
      <c r="U803" s="113"/>
      <c r="V803" s="113"/>
      <c r="W803" s="113"/>
      <c r="X803" s="28"/>
      <c r="Y803" s="221"/>
      <c r="Z803" s="221"/>
      <c r="AA803" s="221"/>
      <c r="AB803" s="221"/>
      <c r="AC803" s="221"/>
      <c r="AD803" s="221"/>
      <c r="AE803" s="221"/>
      <c r="AF803" s="28"/>
      <c r="AG803" s="221"/>
      <c r="AH803" s="221"/>
      <c r="AI803" s="221"/>
      <c r="AJ803" s="221"/>
      <c r="AK803" s="221"/>
      <c r="AL803" s="221"/>
      <c r="AM803" s="221"/>
      <c r="AN803" s="28"/>
      <c r="AO803" s="141"/>
      <c r="AP803" s="141"/>
      <c r="AQ803" s="141"/>
      <c r="AR803" s="79" t="str">
        <f t="shared" si="56"/>
        <v/>
      </c>
      <c r="AS803" s="139"/>
      <c r="AT803" s="139"/>
      <c r="AU803" s="28"/>
      <c r="AV803" s="215"/>
      <c r="AW803" s="215"/>
      <c r="AX803" s="28"/>
      <c r="AY803" s="140"/>
      <c r="AZ803" s="28"/>
      <c r="BA803" s="140"/>
      <c r="BB803" s="140"/>
      <c r="BC803" s="140"/>
      <c r="BD803" s="140"/>
      <c r="BE803" s="140"/>
      <c r="BF803" s="140"/>
      <c r="BG803" s="140"/>
      <c r="BH803" s="140"/>
      <c r="BI803" s="140"/>
      <c r="BJ803" s="140"/>
      <c r="BK803" s="140"/>
      <c r="BL803" s="140"/>
      <c r="BM803" s="140"/>
      <c r="BN803" s="140"/>
      <c r="BO803" s="140"/>
      <c r="BP803" s="140"/>
      <c r="BQ803" s="140"/>
      <c r="BR803" s="140"/>
      <c r="BS803" s="140"/>
      <c r="BT803" s="140"/>
      <c r="BU803" s="140"/>
      <c r="BV803" s="140"/>
      <c r="BW803" s="140"/>
      <c r="BX803" s="140"/>
      <c r="BY803" s="140"/>
      <c r="BZ803" s="140"/>
      <c r="CA803" s="140"/>
      <c r="CB803" s="140"/>
      <c r="CC803" s="140"/>
      <c r="CD803" s="140"/>
      <c r="CE803" s="140"/>
      <c r="CF803" s="140"/>
      <c r="CG803" s="140"/>
      <c r="CH803" s="140"/>
      <c r="CI803" s="140"/>
      <c r="CJ803" s="140"/>
      <c r="CK803" s="140"/>
      <c r="CL803" s="140"/>
      <c r="CM803" s="140"/>
      <c r="CN803" s="140"/>
      <c r="CO803" s="140"/>
      <c r="CP803" s="140"/>
      <c r="CQ803" s="140"/>
      <c r="CR803" s="140"/>
      <c r="CS803" s="140"/>
      <c r="CT803" s="140"/>
      <c r="CU803" s="140"/>
      <c r="CV803" s="140"/>
      <c r="CW803" s="140"/>
      <c r="CX803" s="140"/>
      <c r="CY803" s="103">
        <f t="shared" si="58"/>
        <v>0</v>
      </c>
      <c r="CZ803" s="78"/>
    </row>
    <row r="804" spans="1:104" x14ac:dyDescent="0.2">
      <c r="A804" s="26"/>
      <c r="B804" s="123">
        <f t="shared" si="59"/>
        <v>795</v>
      </c>
      <c r="C804" s="107"/>
      <c r="D804" s="111"/>
      <c r="F804" s="108"/>
      <c r="G804" s="120"/>
      <c r="H804" s="101">
        <f t="shared" si="57"/>
        <v>0</v>
      </c>
      <c r="I804" s="113"/>
      <c r="J804" s="113"/>
      <c r="K804" s="113"/>
      <c r="L804" s="113"/>
      <c r="M804" s="113"/>
      <c r="N804" s="113"/>
      <c r="O804" s="113"/>
      <c r="P804" s="27"/>
      <c r="Q804" s="113"/>
      <c r="R804" s="113"/>
      <c r="S804" s="113"/>
      <c r="T804" s="113"/>
      <c r="U804" s="113"/>
      <c r="V804" s="113"/>
      <c r="W804" s="113"/>
      <c r="X804" s="28"/>
      <c r="Y804" s="221"/>
      <c r="Z804" s="221"/>
      <c r="AA804" s="221"/>
      <c r="AB804" s="221"/>
      <c r="AC804" s="221"/>
      <c r="AD804" s="221"/>
      <c r="AE804" s="221"/>
      <c r="AF804" s="28"/>
      <c r="AG804" s="221"/>
      <c r="AH804" s="221"/>
      <c r="AI804" s="221"/>
      <c r="AJ804" s="221"/>
      <c r="AK804" s="221"/>
      <c r="AL804" s="221"/>
      <c r="AM804" s="221"/>
      <c r="AN804" s="28"/>
      <c r="AO804" s="141"/>
      <c r="AP804" s="141"/>
      <c r="AQ804" s="141"/>
      <c r="AR804" s="79" t="str">
        <f t="shared" si="56"/>
        <v/>
      </c>
      <c r="AS804" s="139"/>
      <c r="AT804" s="139"/>
      <c r="AU804" s="28"/>
      <c r="AV804" s="215"/>
      <c r="AW804" s="215"/>
      <c r="AX804" s="28"/>
      <c r="AY804" s="140"/>
      <c r="AZ804" s="28"/>
      <c r="BA804" s="140"/>
      <c r="BB804" s="140"/>
      <c r="BC804" s="140"/>
      <c r="BD804" s="140"/>
      <c r="BE804" s="140"/>
      <c r="BF804" s="140"/>
      <c r="BG804" s="140"/>
      <c r="BH804" s="140"/>
      <c r="BI804" s="140"/>
      <c r="BJ804" s="140"/>
      <c r="BK804" s="140"/>
      <c r="BL804" s="140"/>
      <c r="BM804" s="140"/>
      <c r="BN804" s="140"/>
      <c r="BO804" s="140"/>
      <c r="BP804" s="140"/>
      <c r="BQ804" s="140"/>
      <c r="BR804" s="140"/>
      <c r="BS804" s="140"/>
      <c r="BT804" s="140"/>
      <c r="BU804" s="140"/>
      <c r="BV804" s="140"/>
      <c r="BW804" s="140"/>
      <c r="BX804" s="140"/>
      <c r="BY804" s="140"/>
      <c r="BZ804" s="140"/>
      <c r="CA804" s="140"/>
      <c r="CB804" s="140"/>
      <c r="CC804" s="140"/>
      <c r="CD804" s="140"/>
      <c r="CE804" s="140"/>
      <c r="CF804" s="140"/>
      <c r="CG804" s="140"/>
      <c r="CH804" s="140"/>
      <c r="CI804" s="140"/>
      <c r="CJ804" s="140"/>
      <c r="CK804" s="140"/>
      <c r="CL804" s="140"/>
      <c r="CM804" s="140"/>
      <c r="CN804" s="140"/>
      <c r="CO804" s="140"/>
      <c r="CP804" s="140"/>
      <c r="CQ804" s="140"/>
      <c r="CR804" s="140"/>
      <c r="CS804" s="140"/>
      <c r="CT804" s="140"/>
      <c r="CU804" s="140"/>
      <c r="CV804" s="140"/>
      <c r="CW804" s="140"/>
      <c r="CX804" s="140"/>
      <c r="CY804" s="103">
        <f t="shared" si="58"/>
        <v>0</v>
      </c>
      <c r="CZ804" s="78"/>
    </row>
    <row r="805" spans="1:104" x14ac:dyDescent="0.2">
      <c r="A805" s="26"/>
      <c r="B805" s="123">
        <f t="shared" si="59"/>
        <v>796</v>
      </c>
      <c r="C805" s="107"/>
      <c r="D805" s="111"/>
      <c r="F805" s="108"/>
      <c r="G805" s="120"/>
      <c r="H805" s="101">
        <f t="shared" si="57"/>
        <v>0</v>
      </c>
      <c r="I805" s="113"/>
      <c r="J805" s="113"/>
      <c r="K805" s="113"/>
      <c r="L805" s="113"/>
      <c r="M805" s="113"/>
      <c r="N805" s="113"/>
      <c r="O805" s="113"/>
      <c r="P805" s="27"/>
      <c r="Q805" s="113"/>
      <c r="R805" s="113"/>
      <c r="S805" s="113"/>
      <c r="T805" s="113"/>
      <c r="U805" s="113"/>
      <c r="V805" s="113"/>
      <c r="W805" s="113"/>
      <c r="X805" s="28"/>
      <c r="Y805" s="221"/>
      <c r="Z805" s="221"/>
      <c r="AA805" s="221"/>
      <c r="AB805" s="221"/>
      <c r="AC805" s="221"/>
      <c r="AD805" s="221"/>
      <c r="AE805" s="221"/>
      <c r="AF805" s="28"/>
      <c r="AG805" s="221"/>
      <c r="AH805" s="221"/>
      <c r="AI805" s="221"/>
      <c r="AJ805" s="221"/>
      <c r="AK805" s="221"/>
      <c r="AL805" s="221"/>
      <c r="AM805" s="221"/>
      <c r="AN805" s="28"/>
      <c r="AO805" s="141"/>
      <c r="AP805" s="141"/>
      <c r="AQ805" s="141"/>
      <c r="AR805" s="79" t="str">
        <f t="shared" si="56"/>
        <v/>
      </c>
      <c r="AS805" s="139"/>
      <c r="AT805" s="139"/>
      <c r="AU805" s="28"/>
      <c r="AV805" s="215"/>
      <c r="AW805" s="215"/>
      <c r="AX805" s="28"/>
      <c r="AY805" s="140"/>
      <c r="AZ805" s="28"/>
      <c r="BA805" s="140"/>
      <c r="BB805" s="140"/>
      <c r="BC805" s="140"/>
      <c r="BD805" s="140"/>
      <c r="BE805" s="140"/>
      <c r="BF805" s="140"/>
      <c r="BG805" s="140"/>
      <c r="BH805" s="140"/>
      <c r="BI805" s="140"/>
      <c r="BJ805" s="140"/>
      <c r="BK805" s="140"/>
      <c r="BL805" s="140"/>
      <c r="BM805" s="140"/>
      <c r="BN805" s="140"/>
      <c r="BO805" s="140"/>
      <c r="BP805" s="140"/>
      <c r="BQ805" s="140"/>
      <c r="BR805" s="140"/>
      <c r="BS805" s="140"/>
      <c r="BT805" s="140"/>
      <c r="BU805" s="140"/>
      <c r="BV805" s="140"/>
      <c r="BW805" s="140"/>
      <c r="BX805" s="140"/>
      <c r="BY805" s="140"/>
      <c r="BZ805" s="140"/>
      <c r="CA805" s="140"/>
      <c r="CB805" s="140"/>
      <c r="CC805" s="140"/>
      <c r="CD805" s="140"/>
      <c r="CE805" s="140"/>
      <c r="CF805" s="140"/>
      <c r="CG805" s="140"/>
      <c r="CH805" s="140"/>
      <c r="CI805" s="140"/>
      <c r="CJ805" s="140"/>
      <c r="CK805" s="140"/>
      <c r="CL805" s="140"/>
      <c r="CM805" s="140"/>
      <c r="CN805" s="140"/>
      <c r="CO805" s="140"/>
      <c r="CP805" s="140"/>
      <c r="CQ805" s="140"/>
      <c r="CR805" s="140"/>
      <c r="CS805" s="140"/>
      <c r="CT805" s="140"/>
      <c r="CU805" s="140"/>
      <c r="CV805" s="140"/>
      <c r="CW805" s="140"/>
      <c r="CX805" s="140"/>
      <c r="CY805" s="103">
        <f t="shared" si="58"/>
        <v>0</v>
      </c>
      <c r="CZ805" s="78"/>
    </row>
    <row r="806" spans="1:104" x14ac:dyDescent="0.2">
      <c r="A806" s="26"/>
      <c r="B806" s="123">
        <f t="shared" si="59"/>
        <v>797</v>
      </c>
      <c r="C806" s="107"/>
      <c r="D806" s="111"/>
      <c r="F806" s="108"/>
      <c r="G806" s="120"/>
      <c r="H806" s="101">
        <f t="shared" si="57"/>
        <v>0</v>
      </c>
      <c r="I806" s="113"/>
      <c r="J806" s="113"/>
      <c r="K806" s="113"/>
      <c r="L806" s="113"/>
      <c r="M806" s="113"/>
      <c r="N806" s="113"/>
      <c r="O806" s="113"/>
      <c r="P806" s="27"/>
      <c r="Q806" s="113"/>
      <c r="R806" s="113"/>
      <c r="S806" s="113"/>
      <c r="T806" s="113"/>
      <c r="U806" s="113"/>
      <c r="V806" s="113"/>
      <c r="W806" s="113"/>
      <c r="X806" s="28"/>
      <c r="Y806" s="221"/>
      <c r="Z806" s="221"/>
      <c r="AA806" s="221"/>
      <c r="AB806" s="221"/>
      <c r="AC806" s="221"/>
      <c r="AD806" s="221"/>
      <c r="AE806" s="221"/>
      <c r="AF806" s="28"/>
      <c r="AG806" s="221"/>
      <c r="AH806" s="221"/>
      <c r="AI806" s="221"/>
      <c r="AJ806" s="221"/>
      <c r="AK806" s="221"/>
      <c r="AL806" s="221"/>
      <c r="AM806" s="221"/>
      <c r="AN806" s="28"/>
      <c r="AO806" s="141"/>
      <c r="AP806" s="141"/>
      <c r="AQ806" s="141"/>
      <c r="AR806" s="79" t="str">
        <f t="shared" si="56"/>
        <v/>
      </c>
      <c r="AS806" s="139"/>
      <c r="AT806" s="139"/>
      <c r="AU806" s="28"/>
      <c r="AV806" s="215"/>
      <c r="AW806" s="215"/>
      <c r="AX806" s="28"/>
      <c r="AY806" s="140"/>
      <c r="AZ806" s="28"/>
      <c r="BA806" s="140"/>
      <c r="BB806" s="140"/>
      <c r="BC806" s="140"/>
      <c r="BD806" s="140"/>
      <c r="BE806" s="140"/>
      <c r="BF806" s="140"/>
      <c r="BG806" s="140"/>
      <c r="BH806" s="140"/>
      <c r="BI806" s="140"/>
      <c r="BJ806" s="140"/>
      <c r="BK806" s="140"/>
      <c r="BL806" s="140"/>
      <c r="BM806" s="140"/>
      <c r="BN806" s="140"/>
      <c r="BO806" s="140"/>
      <c r="BP806" s="140"/>
      <c r="BQ806" s="140"/>
      <c r="BR806" s="140"/>
      <c r="BS806" s="140"/>
      <c r="BT806" s="140"/>
      <c r="BU806" s="140"/>
      <c r="BV806" s="140"/>
      <c r="BW806" s="140"/>
      <c r="BX806" s="140"/>
      <c r="BY806" s="140"/>
      <c r="BZ806" s="140"/>
      <c r="CA806" s="140"/>
      <c r="CB806" s="140"/>
      <c r="CC806" s="140"/>
      <c r="CD806" s="140"/>
      <c r="CE806" s="140"/>
      <c r="CF806" s="140"/>
      <c r="CG806" s="140"/>
      <c r="CH806" s="140"/>
      <c r="CI806" s="140"/>
      <c r="CJ806" s="140"/>
      <c r="CK806" s="140"/>
      <c r="CL806" s="140"/>
      <c r="CM806" s="140"/>
      <c r="CN806" s="140"/>
      <c r="CO806" s="140"/>
      <c r="CP806" s="140"/>
      <c r="CQ806" s="140"/>
      <c r="CR806" s="140"/>
      <c r="CS806" s="140"/>
      <c r="CT806" s="140"/>
      <c r="CU806" s="140"/>
      <c r="CV806" s="140"/>
      <c r="CW806" s="140"/>
      <c r="CX806" s="140"/>
      <c r="CY806" s="103">
        <f t="shared" si="58"/>
        <v>0</v>
      </c>
      <c r="CZ806" s="78"/>
    </row>
    <row r="807" spans="1:104" x14ac:dyDescent="0.2">
      <c r="A807" s="26"/>
      <c r="B807" s="123">
        <f t="shared" si="59"/>
        <v>798</v>
      </c>
      <c r="C807" s="107"/>
      <c r="D807" s="111"/>
      <c r="F807" s="108"/>
      <c r="G807" s="120"/>
      <c r="H807" s="101">
        <f t="shared" si="57"/>
        <v>0</v>
      </c>
      <c r="I807" s="113"/>
      <c r="J807" s="113"/>
      <c r="K807" s="113"/>
      <c r="L807" s="113"/>
      <c r="M807" s="113"/>
      <c r="N807" s="113"/>
      <c r="O807" s="113"/>
      <c r="P807" s="27"/>
      <c r="Q807" s="113"/>
      <c r="R807" s="113"/>
      <c r="S807" s="113"/>
      <c r="T807" s="113"/>
      <c r="U807" s="113"/>
      <c r="V807" s="113"/>
      <c r="W807" s="113"/>
      <c r="X807" s="28"/>
      <c r="Y807" s="221"/>
      <c r="Z807" s="221"/>
      <c r="AA807" s="221"/>
      <c r="AB807" s="221"/>
      <c r="AC807" s="221"/>
      <c r="AD807" s="221"/>
      <c r="AE807" s="221"/>
      <c r="AF807" s="28"/>
      <c r="AG807" s="221"/>
      <c r="AH807" s="221"/>
      <c r="AI807" s="221"/>
      <c r="AJ807" s="221"/>
      <c r="AK807" s="221"/>
      <c r="AL807" s="221"/>
      <c r="AM807" s="221"/>
      <c r="AN807" s="28"/>
      <c r="AO807" s="141"/>
      <c r="AP807" s="141"/>
      <c r="AQ807" s="141"/>
      <c r="AR807" s="79" t="str">
        <f t="shared" si="56"/>
        <v/>
      </c>
      <c r="AS807" s="139"/>
      <c r="AT807" s="139"/>
      <c r="AU807" s="28"/>
      <c r="AV807" s="215"/>
      <c r="AW807" s="215"/>
      <c r="AX807" s="28"/>
      <c r="AY807" s="140"/>
      <c r="AZ807" s="28"/>
      <c r="BA807" s="140"/>
      <c r="BB807" s="140"/>
      <c r="BC807" s="140"/>
      <c r="BD807" s="140"/>
      <c r="BE807" s="140"/>
      <c r="BF807" s="140"/>
      <c r="BG807" s="140"/>
      <c r="BH807" s="140"/>
      <c r="BI807" s="140"/>
      <c r="BJ807" s="140"/>
      <c r="BK807" s="140"/>
      <c r="BL807" s="140"/>
      <c r="BM807" s="140"/>
      <c r="BN807" s="140"/>
      <c r="BO807" s="140"/>
      <c r="BP807" s="140"/>
      <c r="BQ807" s="140"/>
      <c r="BR807" s="140"/>
      <c r="BS807" s="140"/>
      <c r="BT807" s="140"/>
      <c r="BU807" s="140"/>
      <c r="BV807" s="140"/>
      <c r="BW807" s="140"/>
      <c r="BX807" s="140"/>
      <c r="BY807" s="140"/>
      <c r="BZ807" s="140"/>
      <c r="CA807" s="140"/>
      <c r="CB807" s="140"/>
      <c r="CC807" s="140"/>
      <c r="CD807" s="140"/>
      <c r="CE807" s="140"/>
      <c r="CF807" s="140"/>
      <c r="CG807" s="140"/>
      <c r="CH807" s="140"/>
      <c r="CI807" s="140"/>
      <c r="CJ807" s="140"/>
      <c r="CK807" s="140"/>
      <c r="CL807" s="140"/>
      <c r="CM807" s="140"/>
      <c r="CN807" s="140"/>
      <c r="CO807" s="140"/>
      <c r="CP807" s="140"/>
      <c r="CQ807" s="140"/>
      <c r="CR807" s="140"/>
      <c r="CS807" s="140"/>
      <c r="CT807" s="140"/>
      <c r="CU807" s="140"/>
      <c r="CV807" s="140"/>
      <c r="CW807" s="140"/>
      <c r="CX807" s="140"/>
      <c r="CY807" s="103">
        <f t="shared" si="58"/>
        <v>0</v>
      </c>
      <c r="CZ807" s="78"/>
    </row>
    <row r="808" spans="1:104" x14ac:dyDescent="0.2">
      <c r="A808" s="26"/>
      <c r="B808" s="123">
        <f t="shared" si="59"/>
        <v>799</v>
      </c>
      <c r="C808" s="107"/>
      <c r="D808" s="111"/>
      <c r="F808" s="108"/>
      <c r="G808" s="120"/>
      <c r="H808" s="101">
        <f t="shared" si="57"/>
        <v>0</v>
      </c>
      <c r="I808" s="113"/>
      <c r="J808" s="113"/>
      <c r="K808" s="113"/>
      <c r="L808" s="113"/>
      <c r="M808" s="113"/>
      <c r="N808" s="113"/>
      <c r="O808" s="113"/>
      <c r="P808" s="27"/>
      <c r="Q808" s="113"/>
      <c r="R808" s="113"/>
      <c r="S808" s="113"/>
      <c r="T808" s="113"/>
      <c r="U808" s="113"/>
      <c r="V808" s="113"/>
      <c r="W808" s="113"/>
      <c r="X808" s="28"/>
      <c r="Y808" s="221"/>
      <c r="Z808" s="221"/>
      <c r="AA808" s="221"/>
      <c r="AB808" s="221"/>
      <c r="AC808" s="221"/>
      <c r="AD808" s="221"/>
      <c r="AE808" s="221"/>
      <c r="AF808" s="28"/>
      <c r="AG808" s="221"/>
      <c r="AH808" s="221"/>
      <c r="AI808" s="221"/>
      <c r="AJ808" s="221"/>
      <c r="AK808" s="221"/>
      <c r="AL808" s="221"/>
      <c r="AM808" s="221"/>
      <c r="AN808" s="28"/>
      <c r="AO808" s="141"/>
      <c r="AP808" s="141"/>
      <c r="AQ808" s="141"/>
      <c r="AR808" s="79" t="str">
        <f t="shared" si="56"/>
        <v/>
      </c>
      <c r="AS808" s="139"/>
      <c r="AT808" s="139"/>
      <c r="AU808" s="28"/>
      <c r="AV808" s="215"/>
      <c r="AW808" s="215"/>
      <c r="AX808" s="28"/>
      <c r="AY808" s="140"/>
      <c r="AZ808" s="28"/>
      <c r="BA808" s="140"/>
      <c r="BB808" s="140"/>
      <c r="BC808" s="140"/>
      <c r="BD808" s="140"/>
      <c r="BE808" s="140"/>
      <c r="BF808" s="140"/>
      <c r="BG808" s="140"/>
      <c r="BH808" s="140"/>
      <c r="BI808" s="140"/>
      <c r="BJ808" s="140"/>
      <c r="BK808" s="140"/>
      <c r="BL808" s="140"/>
      <c r="BM808" s="140"/>
      <c r="BN808" s="140"/>
      <c r="BO808" s="140"/>
      <c r="BP808" s="140"/>
      <c r="BQ808" s="140"/>
      <c r="BR808" s="140"/>
      <c r="BS808" s="140"/>
      <c r="BT808" s="140"/>
      <c r="BU808" s="140"/>
      <c r="BV808" s="140"/>
      <c r="BW808" s="140"/>
      <c r="BX808" s="140"/>
      <c r="BY808" s="140"/>
      <c r="BZ808" s="140"/>
      <c r="CA808" s="140"/>
      <c r="CB808" s="140"/>
      <c r="CC808" s="140"/>
      <c r="CD808" s="140"/>
      <c r="CE808" s="140"/>
      <c r="CF808" s="140"/>
      <c r="CG808" s="140"/>
      <c r="CH808" s="140"/>
      <c r="CI808" s="140"/>
      <c r="CJ808" s="140"/>
      <c r="CK808" s="140"/>
      <c r="CL808" s="140"/>
      <c r="CM808" s="140"/>
      <c r="CN808" s="140"/>
      <c r="CO808" s="140"/>
      <c r="CP808" s="140"/>
      <c r="CQ808" s="140"/>
      <c r="CR808" s="140"/>
      <c r="CS808" s="140"/>
      <c r="CT808" s="140"/>
      <c r="CU808" s="140"/>
      <c r="CV808" s="140"/>
      <c r="CW808" s="140"/>
      <c r="CX808" s="140"/>
      <c r="CY808" s="103">
        <f t="shared" si="58"/>
        <v>0</v>
      </c>
      <c r="CZ808" s="78"/>
    </row>
    <row r="809" spans="1:104" x14ac:dyDescent="0.2">
      <c r="A809" s="26"/>
      <c r="B809" s="123">
        <f t="shared" si="59"/>
        <v>800</v>
      </c>
      <c r="C809" s="107"/>
      <c r="D809" s="111"/>
      <c r="F809" s="108"/>
      <c r="G809" s="120"/>
      <c r="H809" s="101">
        <f t="shared" si="57"/>
        <v>0</v>
      </c>
      <c r="I809" s="113"/>
      <c r="J809" s="113"/>
      <c r="K809" s="113"/>
      <c r="L809" s="113"/>
      <c r="M809" s="113"/>
      <c r="N809" s="113"/>
      <c r="O809" s="113"/>
      <c r="P809" s="27"/>
      <c r="Q809" s="113"/>
      <c r="R809" s="113"/>
      <c r="S809" s="113"/>
      <c r="T809" s="113"/>
      <c r="U809" s="113"/>
      <c r="V809" s="113"/>
      <c r="W809" s="113"/>
      <c r="X809" s="28"/>
      <c r="Y809" s="221"/>
      <c r="Z809" s="221"/>
      <c r="AA809" s="221"/>
      <c r="AB809" s="221"/>
      <c r="AC809" s="221"/>
      <c r="AD809" s="221"/>
      <c r="AE809" s="221"/>
      <c r="AF809" s="28"/>
      <c r="AG809" s="221"/>
      <c r="AH809" s="221"/>
      <c r="AI809" s="221"/>
      <c r="AJ809" s="221"/>
      <c r="AK809" s="221"/>
      <c r="AL809" s="221"/>
      <c r="AM809" s="221"/>
      <c r="AN809" s="28"/>
      <c r="AO809" s="141"/>
      <c r="AP809" s="141"/>
      <c r="AQ809" s="141"/>
      <c r="AR809" s="79" t="str">
        <f t="shared" si="56"/>
        <v/>
      </c>
      <c r="AS809" s="139"/>
      <c r="AT809" s="139"/>
      <c r="AU809" s="28"/>
      <c r="AV809" s="215"/>
      <c r="AW809" s="215"/>
      <c r="AX809" s="28"/>
      <c r="AY809" s="140"/>
      <c r="AZ809" s="28"/>
      <c r="BA809" s="140"/>
      <c r="BB809" s="140"/>
      <c r="BC809" s="140"/>
      <c r="BD809" s="140"/>
      <c r="BE809" s="140"/>
      <c r="BF809" s="140"/>
      <c r="BG809" s="140"/>
      <c r="BH809" s="140"/>
      <c r="BI809" s="140"/>
      <c r="BJ809" s="140"/>
      <c r="BK809" s="140"/>
      <c r="BL809" s="140"/>
      <c r="BM809" s="140"/>
      <c r="BN809" s="140"/>
      <c r="BO809" s="140"/>
      <c r="BP809" s="140"/>
      <c r="BQ809" s="140"/>
      <c r="BR809" s="140"/>
      <c r="BS809" s="140"/>
      <c r="BT809" s="140"/>
      <c r="BU809" s="140"/>
      <c r="BV809" s="140"/>
      <c r="BW809" s="140"/>
      <c r="BX809" s="140"/>
      <c r="BY809" s="140"/>
      <c r="BZ809" s="140"/>
      <c r="CA809" s="140"/>
      <c r="CB809" s="140"/>
      <c r="CC809" s="140"/>
      <c r="CD809" s="140"/>
      <c r="CE809" s="140"/>
      <c r="CF809" s="140"/>
      <c r="CG809" s="140"/>
      <c r="CH809" s="140"/>
      <c r="CI809" s="140"/>
      <c r="CJ809" s="140"/>
      <c r="CK809" s="140"/>
      <c r="CL809" s="140"/>
      <c r="CM809" s="140"/>
      <c r="CN809" s="140"/>
      <c r="CO809" s="140"/>
      <c r="CP809" s="140"/>
      <c r="CQ809" s="140"/>
      <c r="CR809" s="140"/>
      <c r="CS809" s="140"/>
      <c r="CT809" s="140"/>
      <c r="CU809" s="140"/>
      <c r="CV809" s="140"/>
      <c r="CW809" s="140"/>
      <c r="CX809" s="140"/>
      <c r="CY809" s="103">
        <f t="shared" si="58"/>
        <v>0</v>
      </c>
      <c r="CZ809" s="78"/>
    </row>
    <row r="810" spans="1:104" x14ac:dyDescent="0.2">
      <c r="A810" s="26"/>
      <c r="B810" s="123">
        <f t="shared" si="59"/>
        <v>801</v>
      </c>
      <c r="C810" s="107"/>
      <c r="D810" s="111"/>
      <c r="F810" s="108"/>
      <c r="G810" s="120"/>
      <c r="H810" s="101">
        <f t="shared" si="57"/>
        <v>0</v>
      </c>
      <c r="I810" s="113"/>
      <c r="J810" s="113"/>
      <c r="K810" s="113"/>
      <c r="L810" s="113"/>
      <c r="M810" s="113"/>
      <c r="N810" s="113"/>
      <c r="O810" s="113"/>
      <c r="P810" s="27"/>
      <c r="Q810" s="113"/>
      <c r="R810" s="113"/>
      <c r="S810" s="113"/>
      <c r="T810" s="113"/>
      <c r="U810" s="113"/>
      <c r="V810" s="113"/>
      <c r="W810" s="113"/>
      <c r="X810" s="28"/>
      <c r="Y810" s="221"/>
      <c r="Z810" s="221"/>
      <c r="AA810" s="221"/>
      <c r="AB810" s="221"/>
      <c r="AC810" s="221"/>
      <c r="AD810" s="221"/>
      <c r="AE810" s="221"/>
      <c r="AF810" s="28"/>
      <c r="AG810" s="221"/>
      <c r="AH810" s="221"/>
      <c r="AI810" s="221"/>
      <c r="AJ810" s="221"/>
      <c r="AK810" s="221"/>
      <c r="AL810" s="221"/>
      <c r="AM810" s="221"/>
      <c r="AN810" s="28"/>
      <c r="AO810" s="141"/>
      <c r="AP810" s="141"/>
      <c r="AQ810" s="141"/>
      <c r="AR810" s="79" t="str">
        <f t="shared" si="56"/>
        <v/>
      </c>
      <c r="AS810" s="139"/>
      <c r="AT810" s="139"/>
      <c r="AU810" s="28"/>
      <c r="AV810" s="215"/>
      <c r="AW810" s="215"/>
      <c r="AX810" s="28"/>
      <c r="AY810" s="140"/>
      <c r="AZ810" s="28"/>
      <c r="BA810" s="140"/>
      <c r="BB810" s="140"/>
      <c r="BC810" s="140"/>
      <c r="BD810" s="140"/>
      <c r="BE810" s="140"/>
      <c r="BF810" s="140"/>
      <c r="BG810" s="140"/>
      <c r="BH810" s="140"/>
      <c r="BI810" s="140"/>
      <c r="BJ810" s="140"/>
      <c r="BK810" s="140"/>
      <c r="BL810" s="140"/>
      <c r="BM810" s="140"/>
      <c r="BN810" s="140"/>
      <c r="BO810" s="140"/>
      <c r="BP810" s="140"/>
      <c r="BQ810" s="140"/>
      <c r="BR810" s="140"/>
      <c r="BS810" s="140"/>
      <c r="BT810" s="140"/>
      <c r="BU810" s="140"/>
      <c r="BV810" s="140"/>
      <c r="BW810" s="140"/>
      <c r="BX810" s="140"/>
      <c r="BY810" s="140"/>
      <c r="BZ810" s="140"/>
      <c r="CA810" s="140"/>
      <c r="CB810" s="140"/>
      <c r="CC810" s="140"/>
      <c r="CD810" s="140"/>
      <c r="CE810" s="140"/>
      <c r="CF810" s="140"/>
      <c r="CG810" s="140"/>
      <c r="CH810" s="140"/>
      <c r="CI810" s="140"/>
      <c r="CJ810" s="140"/>
      <c r="CK810" s="140"/>
      <c r="CL810" s="140"/>
      <c r="CM810" s="140"/>
      <c r="CN810" s="140"/>
      <c r="CO810" s="140"/>
      <c r="CP810" s="140"/>
      <c r="CQ810" s="140"/>
      <c r="CR810" s="140"/>
      <c r="CS810" s="140"/>
      <c r="CT810" s="140"/>
      <c r="CU810" s="140"/>
      <c r="CV810" s="140"/>
      <c r="CW810" s="140"/>
      <c r="CX810" s="140"/>
      <c r="CY810" s="103">
        <f t="shared" si="58"/>
        <v>0</v>
      </c>
      <c r="CZ810" s="78"/>
    </row>
    <row r="811" spans="1:104" x14ac:dyDescent="0.2">
      <c r="A811" s="26"/>
      <c r="B811" s="123">
        <f t="shared" si="59"/>
        <v>802</v>
      </c>
      <c r="C811" s="107"/>
      <c r="D811" s="111"/>
      <c r="F811" s="108"/>
      <c r="G811" s="120"/>
      <c r="H811" s="101">
        <f t="shared" si="57"/>
        <v>0</v>
      </c>
      <c r="I811" s="113"/>
      <c r="J811" s="113"/>
      <c r="K811" s="113"/>
      <c r="L811" s="113"/>
      <c r="M811" s="113"/>
      <c r="N811" s="113"/>
      <c r="O811" s="113"/>
      <c r="P811" s="27"/>
      <c r="Q811" s="113"/>
      <c r="R811" s="113"/>
      <c r="S811" s="113"/>
      <c r="T811" s="113"/>
      <c r="U811" s="113"/>
      <c r="V811" s="113"/>
      <c r="W811" s="113"/>
      <c r="X811" s="28"/>
      <c r="Y811" s="221"/>
      <c r="Z811" s="221"/>
      <c r="AA811" s="221"/>
      <c r="AB811" s="221"/>
      <c r="AC811" s="221"/>
      <c r="AD811" s="221"/>
      <c r="AE811" s="221"/>
      <c r="AF811" s="28"/>
      <c r="AG811" s="221"/>
      <c r="AH811" s="221"/>
      <c r="AI811" s="221"/>
      <c r="AJ811" s="221"/>
      <c r="AK811" s="221"/>
      <c r="AL811" s="221"/>
      <c r="AM811" s="221"/>
      <c r="AN811" s="28"/>
      <c r="AO811" s="141"/>
      <c r="AP811" s="141"/>
      <c r="AQ811" s="141"/>
      <c r="AR811" s="79" t="str">
        <f t="shared" si="56"/>
        <v/>
      </c>
      <c r="AS811" s="139"/>
      <c r="AT811" s="139"/>
      <c r="AU811" s="28"/>
      <c r="AV811" s="215"/>
      <c r="AW811" s="215"/>
      <c r="AX811" s="28"/>
      <c r="AY811" s="140"/>
      <c r="AZ811" s="28"/>
      <c r="BA811" s="140"/>
      <c r="BB811" s="140"/>
      <c r="BC811" s="140"/>
      <c r="BD811" s="140"/>
      <c r="BE811" s="140"/>
      <c r="BF811" s="140"/>
      <c r="BG811" s="140"/>
      <c r="BH811" s="140"/>
      <c r="BI811" s="140"/>
      <c r="BJ811" s="140"/>
      <c r="BK811" s="140"/>
      <c r="BL811" s="140"/>
      <c r="BM811" s="140"/>
      <c r="BN811" s="140"/>
      <c r="BO811" s="140"/>
      <c r="BP811" s="140"/>
      <c r="BQ811" s="140"/>
      <c r="BR811" s="140"/>
      <c r="BS811" s="140"/>
      <c r="BT811" s="140"/>
      <c r="BU811" s="140"/>
      <c r="BV811" s="140"/>
      <c r="BW811" s="140"/>
      <c r="BX811" s="140"/>
      <c r="BY811" s="140"/>
      <c r="BZ811" s="140"/>
      <c r="CA811" s="140"/>
      <c r="CB811" s="140"/>
      <c r="CC811" s="140"/>
      <c r="CD811" s="140"/>
      <c r="CE811" s="140"/>
      <c r="CF811" s="140"/>
      <c r="CG811" s="140"/>
      <c r="CH811" s="140"/>
      <c r="CI811" s="140"/>
      <c r="CJ811" s="140"/>
      <c r="CK811" s="140"/>
      <c r="CL811" s="140"/>
      <c r="CM811" s="140"/>
      <c r="CN811" s="140"/>
      <c r="CO811" s="140"/>
      <c r="CP811" s="140"/>
      <c r="CQ811" s="140"/>
      <c r="CR811" s="140"/>
      <c r="CS811" s="140"/>
      <c r="CT811" s="140"/>
      <c r="CU811" s="140"/>
      <c r="CV811" s="140"/>
      <c r="CW811" s="140"/>
      <c r="CX811" s="140"/>
      <c r="CY811" s="103">
        <f t="shared" si="58"/>
        <v>0</v>
      </c>
      <c r="CZ811" s="78"/>
    </row>
    <row r="812" spans="1:104" x14ac:dyDescent="0.2">
      <c r="A812" s="26"/>
      <c r="B812" s="123">
        <f t="shared" si="59"/>
        <v>803</v>
      </c>
      <c r="C812" s="107"/>
      <c r="D812" s="111"/>
      <c r="F812" s="108"/>
      <c r="G812" s="120"/>
      <c r="H812" s="101">
        <f t="shared" si="57"/>
        <v>0</v>
      </c>
      <c r="I812" s="113"/>
      <c r="J812" s="113"/>
      <c r="K812" s="113"/>
      <c r="L812" s="113"/>
      <c r="M812" s="113"/>
      <c r="N812" s="113"/>
      <c r="O812" s="113"/>
      <c r="P812" s="27"/>
      <c r="Q812" s="113"/>
      <c r="R812" s="113"/>
      <c r="S812" s="113"/>
      <c r="T812" s="113"/>
      <c r="U812" s="113"/>
      <c r="V812" s="113"/>
      <c r="W812" s="113"/>
      <c r="X812" s="28"/>
      <c r="Y812" s="221"/>
      <c r="Z812" s="221"/>
      <c r="AA812" s="221"/>
      <c r="AB812" s="221"/>
      <c r="AC812" s="221"/>
      <c r="AD812" s="221"/>
      <c r="AE812" s="221"/>
      <c r="AF812" s="28"/>
      <c r="AG812" s="221"/>
      <c r="AH812" s="221"/>
      <c r="AI812" s="221"/>
      <c r="AJ812" s="221"/>
      <c r="AK812" s="221"/>
      <c r="AL812" s="221"/>
      <c r="AM812" s="221"/>
      <c r="AN812" s="28"/>
      <c r="AO812" s="141"/>
      <c r="AP812" s="141"/>
      <c r="AQ812" s="141"/>
      <c r="AR812" s="79" t="str">
        <f t="shared" si="56"/>
        <v/>
      </c>
      <c r="AS812" s="139"/>
      <c r="AT812" s="139"/>
      <c r="AU812" s="28"/>
      <c r="AV812" s="215"/>
      <c r="AW812" s="215"/>
      <c r="AX812" s="28"/>
      <c r="AY812" s="140"/>
      <c r="AZ812" s="28"/>
      <c r="BA812" s="140"/>
      <c r="BB812" s="140"/>
      <c r="BC812" s="140"/>
      <c r="BD812" s="140"/>
      <c r="BE812" s="140"/>
      <c r="BF812" s="140"/>
      <c r="BG812" s="140"/>
      <c r="BH812" s="140"/>
      <c r="BI812" s="140"/>
      <c r="BJ812" s="140"/>
      <c r="BK812" s="140"/>
      <c r="BL812" s="140"/>
      <c r="BM812" s="140"/>
      <c r="BN812" s="140"/>
      <c r="BO812" s="140"/>
      <c r="BP812" s="140"/>
      <c r="BQ812" s="140"/>
      <c r="BR812" s="140"/>
      <c r="BS812" s="140"/>
      <c r="BT812" s="140"/>
      <c r="BU812" s="140"/>
      <c r="BV812" s="140"/>
      <c r="BW812" s="140"/>
      <c r="BX812" s="140"/>
      <c r="BY812" s="140"/>
      <c r="BZ812" s="140"/>
      <c r="CA812" s="140"/>
      <c r="CB812" s="140"/>
      <c r="CC812" s="140"/>
      <c r="CD812" s="140"/>
      <c r="CE812" s="140"/>
      <c r="CF812" s="140"/>
      <c r="CG812" s="140"/>
      <c r="CH812" s="140"/>
      <c r="CI812" s="140"/>
      <c r="CJ812" s="140"/>
      <c r="CK812" s="140"/>
      <c r="CL812" s="140"/>
      <c r="CM812" s="140"/>
      <c r="CN812" s="140"/>
      <c r="CO812" s="140"/>
      <c r="CP812" s="140"/>
      <c r="CQ812" s="140"/>
      <c r="CR812" s="140"/>
      <c r="CS812" s="140"/>
      <c r="CT812" s="140"/>
      <c r="CU812" s="140"/>
      <c r="CV812" s="140"/>
      <c r="CW812" s="140"/>
      <c r="CX812" s="140"/>
      <c r="CY812" s="103">
        <f t="shared" si="58"/>
        <v>0</v>
      </c>
      <c r="CZ812" s="78"/>
    </row>
    <row r="813" spans="1:104" x14ac:dyDescent="0.2">
      <c r="A813" s="26"/>
      <c r="B813" s="123">
        <f t="shared" si="59"/>
        <v>804</v>
      </c>
      <c r="C813" s="107"/>
      <c r="D813" s="111"/>
      <c r="F813" s="108"/>
      <c r="G813" s="120"/>
      <c r="H813" s="101">
        <f t="shared" si="57"/>
        <v>0</v>
      </c>
      <c r="I813" s="113"/>
      <c r="J813" s="113"/>
      <c r="K813" s="113"/>
      <c r="L813" s="113"/>
      <c r="M813" s="113"/>
      <c r="N813" s="113"/>
      <c r="O813" s="113"/>
      <c r="P813" s="27"/>
      <c r="Q813" s="113"/>
      <c r="R813" s="113"/>
      <c r="S813" s="113"/>
      <c r="T813" s="113"/>
      <c r="U813" s="113"/>
      <c r="V813" s="113"/>
      <c r="W813" s="113"/>
      <c r="X813" s="28"/>
      <c r="Y813" s="221"/>
      <c r="Z813" s="221"/>
      <c r="AA813" s="221"/>
      <c r="AB813" s="221"/>
      <c r="AC813" s="221"/>
      <c r="AD813" s="221"/>
      <c r="AE813" s="221"/>
      <c r="AF813" s="28"/>
      <c r="AG813" s="221"/>
      <c r="AH813" s="221"/>
      <c r="AI813" s="221"/>
      <c r="AJ813" s="221"/>
      <c r="AK813" s="221"/>
      <c r="AL813" s="221"/>
      <c r="AM813" s="221"/>
      <c r="AN813" s="28"/>
      <c r="AO813" s="141"/>
      <c r="AP813" s="141"/>
      <c r="AQ813" s="141"/>
      <c r="AR813" s="79" t="str">
        <f t="shared" si="56"/>
        <v/>
      </c>
      <c r="AS813" s="139"/>
      <c r="AT813" s="139"/>
      <c r="AU813" s="28"/>
      <c r="AV813" s="215"/>
      <c r="AW813" s="215"/>
      <c r="AX813" s="28"/>
      <c r="AY813" s="140"/>
      <c r="AZ813" s="28"/>
      <c r="BA813" s="140"/>
      <c r="BB813" s="140"/>
      <c r="BC813" s="140"/>
      <c r="BD813" s="140"/>
      <c r="BE813" s="140"/>
      <c r="BF813" s="140"/>
      <c r="BG813" s="140"/>
      <c r="BH813" s="140"/>
      <c r="BI813" s="140"/>
      <c r="BJ813" s="140"/>
      <c r="BK813" s="140"/>
      <c r="BL813" s="140"/>
      <c r="BM813" s="140"/>
      <c r="BN813" s="140"/>
      <c r="BO813" s="140"/>
      <c r="BP813" s="140"/>
      <c r="BQ813" s="140"/>
      <c r="BR813" s="140"/>
      <c r="BS813" s="140"/>
      <c r="BT813" s="140"/>
      <c r="BU813" s="140"/>
      <c r="BV813" s="140"/>
      <c r="BW813" s="140"/>
      <c r="BX813" s="140"/>
      <c r="BY813" s="140"/>
      <c r="BZ813" s="140"/>
      <c r="CA813" s="140"/>
      <c r="CB813" s="140"/>
      <c r="CC813" s="140"/>
      <c r="CD813" s="140"/>
      <c r="CE813" s="140"/>
      <c r="CF813" s="140"/>
      <c r="CG813" s="140"/>
      <c r="CH813" s="140"/>
      <c r="CI813" s="140"/>
      <c r="CJ813" s="140"/>
      <c r="CK813" s="140"/>
      <c r="CL813" s="140"/>
      <c r="CM813" s="140"/>
      <c r="CN813" s="140"/>
      <c r="CO813" s="140"/>
      <c r="CP813" s="140"/>
      <c r="CQ813" s="140"/>
      <c r="CR813" s="140"/>
      <c r="CS813" s="140"/>
      <c r="CT813" s="140"/>
      <c r="CU813" s="140"/>
      <c r="CV813" s="140"/>
      <c r="CW813" s="140"/>
      <c r="CX813" s="140"/>
      <c r="CY813" s="103">
        <f t="shared" si="58"/>
        <v>0</v>
      </c>
      <c r="CZ813" s="78"/>
    </row>
    <row r="814" spans="1:104" x14ac:dyDescent="0.2">
      <c r="A814" s="26"/>
      <c r="B814" s="123">
        <f t="shared" si="59"/>
        <v>805</v>
      </c>
      <c r="C814" s="107"/>
      <c r="D814" s="111"/>
      <c r="F814" s="108"/>
      <c r="G814" s="120"/>
      <c r="H814" s="101">
        <f t="shared" si="57"/>
        <v>0</v>
      </c>
      <c r="I814" s="113"/>
      <c r="J814" s="113"/>
      <c r="K814" s="113"/>
      <c r="L814" s="113"/>
      <c r="M814" s="113"/>
      <c r="N814" s="113"/>
      <c r="O814" s="113"/>
      <c r="P814" s="27"/>
      <c r="Q814" s="113"/>
      <c r="R814" s="113"/>
      <c r="S814" s="113"/>
      <c r="T814" s="113"/>
      <c r="U814" s="113"/>
      <c r="V814" s="113"/>
      <c r="W814" s="113"/>
      <c r="X814" s="28"/>
      <c r="Y814" s="221"/>
      <c r="Z814" s="221"/>
      <c r="AA814" s="221"/>
      <c r="AB814" s="221"/>
      <c r="AC814" s="221"/>
      <c r="AD814" s="221"/>
      <c r="AE814" s="221"/>
      <c r="AF814" s="28"/>
      <c r="AG814" s="221"/>
      <c r="AH814" s="221"/>
      <c r="AI814" s="221"/>
      <c r="AJ814" s="221"/>
      <c r="AK814" s="221"/>
      <c r="AL814" s="221"/>
      <c r="AM814" s="221"/>
      <c r="AN814" s="28"/>
      <c r="AO814" s="141"/>
      <c r="AP814" s="141"/>
      <c r="AQ814" s="141"/>
      <c r="AR814" s="79" t="str">
        <f t="shared" si="56"/>
        <v/>
      </c>
      <c r="AS814" s="139"/>
      <c r="AT814" s="139"/>
      <c r="AU814" s="28"/>
      <c r="AV814" s="215"/>
      <c r="AW814" s="215"/>
      <c r="AX814" s="28"/>
      <c r="AY814" s="140"/>
      <c r="AZ814" s="28"/>
      <c r="BA814" s="140"/>
      <c r="BB814" s="140"/>
      <c r="BC814" s="140"/>
      <c r="BD814" s="140"/>
      <c r="BE814" s="140"/>
      <c r="BF814" s="140"/>
      <c r="BG814" s="140"/>
      <c r="BH814" s="140"/>
      <c r="BI814" s="140"/>
      <c r="BJ814" s="140"/>
      <c r="BK814" s="140"/>
      <c r="BL814" s="140"/>
      <c r="BM814" s="140"/>
      <c r="BN814" s="140"/>
      <c r="BO814" s="140"/>
      <c r="BP814" s="140"/>
      <c r="BQ814" s="140"/>
      <c r="BR814" s="140"/>
      <c r="BS814" s="140"/>
      <c r="BT814" s="140"/>
      <c r="BU814" s="140"/>
      <c r="BV814" s="140"/>
      <c r="BW814" s="140"/>
      <c r="BX814" s="140"/>
      <c r="BY814" s="140"/>
      <c r="BZ814" s="140"/>
      <c r="CA814" s="140"/>
      <c r="CB814" s="140"/>
      <c r="CC814" s="140"/>
      <c r="CD814" s="140"/>
      <c r="CE814" s="140"/>
      <c r="CF814" s="140"/>
      <c r="CG814" s="140"/>
      <c r="CH814" s="140"/>
      <c r="CI814" s="140"/>
      <c r="CJ814" s="140"/>
      <c r="CK814" s="140"/>
      <c r="CL814" s="140"/>
      <c r="CM814" s="140"/>
      <c r="CN814" s="140"/>
      <c r="CO814" s="140"/>
      <c r="CP814" s="140"/>
      <c r="CQ814" s="140"/>
      <c r="CR814" s="140"/>
      <c r="CS814" s="140"/>
      <c r="CT814" s="140"/>
      <c r="CU814" s="140"/>
      <c r="CV814" s="140"/>
      <c r="CW814" s="140"/>
      <c r="CX814" s="140"/>
      <c r="CY814" s="103">
        <f t="shared" si="58"/>
        <v>0</v>
      </c>
      <c r="CZ814" s="78"/>
    </row>
    <row r="815" spans="1:104" x14ac:dyDescent="0.2">
      <c r="A815" s="26"/>
      <c r="B815" s="123">
        <f t="shared" si="59"/>
        <v>806</v>
      </c>
      <c r="C815" s="107"/>
      <c r="D815" s="111"/>
      <c r="F815" s="108"/>
      <c r="G815" s="120"/>
      <c r="H815" s="101">
        <f t="shared" si="57"/>
        <v>0</v>
      </c>
      <c r="I815" s="113"/>
      <c r="J815" s="113"/>
      <c r="K815" s="113"/>
      <c r="L815" s="113"/>
      <c r="M815" s="113"/>
      <c r="N815" s="113"/>
      <c r="O815" s="113"/>
      <c r="P815" s="27"/>
      <c r="Q815" s="113"/>
      <c r="R815" s="113"/>
      <c r="S815" s="113"/>
      <c r="T815" s="113"/>
      <c r="U815" s="113"/>
      <c r="V815" s="113"/>
      <c r="W815" s="113"/>
      <c r="X815" s="28"/>
      <c r="Y815" s="221"/>
      <c r="Z815" s="221"/>
      <c r="AA815" s="221"/>
      <c r="AB815" s="221"/>
      <c r="AC815" s="221"/>
      <c r="AD815" s="221"/>
      <c r="AE815" s="221"/>
      <c r="AF815" s="28"/>
      <c r="AG815" s="221"/>
      <c r="AH815" s="221"/>
      <c r="AI815" s="221"/>
      <c r="AJ815" s="221"/>
      <c r="AK815" s="221"/>
      <c r="AL815" s="221"/>
      <c r="AM815" s="221"/>
      <c r="AN815" s="28"/>
      <c r="AO815" s="141"/>
      <c r="AP815" s="141"/>
      <c r="AQ815" s="141"/>
      <c r="AR815" s="79" t="str">
        <f t="shared" si="56"/>
        <v/>
      </c>
      <c r="AS815" s="139"/>
      <c r="AT815" s="139"/>
      <c r="AU815" s="28"/>
      <c r="AV815" s="215"/>
      <c r="AW815" s="215"/>
      <c r="AX815" s="28"/>
      <c r="AY815" s="140"/>
      <c r="AZ815" s="28"/>
      <c r="BA815" s="140"/>
      <c r="BB815" s="140"/>
      <c r="BC815" s="140"/>
      <c r="BD815" s="140"/>
      <c r="BE815" s="140"/>
      <c r="BF815" s="140"/>
      <c r="BG815" s="140"/>
      <c r="BH815" s="140"/>
      <c r="BI815" s="140"/>
      <c r="BJ815" s="140"/>
      <c r="BK815" s="140"/>
      <c r="BL815" s="140"/>
      <c r="BM815" s="140"/>
      <c r="BN815" s="140"/>
      <c r="BO815" s="140"/>
      <c r="BP815" s="140"/>
      <c r="BQ815" s="140"/>
      <c r="BR815" s="140"/>
      <c r="BS815" s="140"/>
      <c r="BT815" s="140"/>
      <c r="BU815" s="140"/>
      <c r="BV815" s="140"/>
      <c r="BW815" s="140"/>
      <c r="BX815" s="140"/>
      <c r="BY815" s="140"/>
      <c r="BZ815" s="140"/>
      <c r="CA815" s="140"/>
      <c r="CB815" s="140"/>
      <c r="CC815" s="140"/>
      <c r="CD815" s="140"/>
      <c r="CE815" s="140"/>
      <c r="CF815" s="140"/>
      <c r="CG815" s="140"/>
      <c r="CH815" s="140"/>
      <c r="CI815" s="140"/>
      <c r="CJ815" s="140"/>
      <c r="CK815" s="140"/>
      <c r="CL815" s="140"/>
      <c r="CM815" s="140"/>
      <c r="CN815" s="140"/>
      <c r="CO815" s="140"/>
      <c r="CP815" s="140"/>
      <c r="CQ815" s="140"/>
      <c r="CR815" s="140"/>
      <c r="CS815" s="140"/>
      <c r="CT815" s="140"/>
      <c r="CU815" s="140"/>
      <c r="CV815" s="140"/>
      <c r="CW815" s="140"/>
      <c r="CX815" s="140"/>
      <c r="CY815" s="103">
        <f t="shared" si="58"/>
        <v>0</v>
      </c>
      <c r="CZ815" s="78"/>
    </row>
    <row r="816" spans="1:104" x14ac:dyDescent="0.2">
      <c r="A816" s="26"/>
      <c r="B816" s="123">
        <f t="shared" si="59"/>
        <v>807</v>
      </c>
      <c r="C816" s="107"/>
      <c r="D816" s="111"/>
      <c r="F816" s="108"/>
      <c r="G816" s="120"/>
      <c r="H816" s="101">
        <f t="shared" si="57"/>
        <v>0</v>
      </c>
      <c r="I816" s="113"/>
      <c r="J816" s="113"/>
      <c r="K816" s="113"/>
      <c r="L816" s="113"/>
      <c r="M816" s="113"/>
      <c r="N816" s="113"/>
      <c r="O816" s="113"/>
      <c r="P816" s="27"/>
      <c r="Q816" s="113"/>
      <c r="R816" s="113"/>
      <c r="S816" s="113"/>
      <c r="T816" s="113"/>
      <c r="U816" s="113"/>
      <c r="V816" s="113"/>
      <c r="W816" s="113"/>
      <c r="X816" s="28"/>
      <c r="Y816" s="221"/>
      <c r="Z816" s="221"/>
      <c r="AA816" s="221"/>
      <c r="AB816" s="221"/>
      <c r="AC816" s="221"/>
      <c r="AD816" s="221"/>
      <c r="AE816" s="221"/>
      <c r="AF816" s="28"/>
      <c r="AG816" s="221"/>
      <c r="AH816" s="221"/>
      <c r="AI816" s="221"/>
      <c r="AJ816" s="221"/>
      <c r="AK816" s="221"/>
      <c r="AL816" s="221"/>
      <c r="AM816" s="221"/>
      <c r="AN816" s="28"/>
      <c r="AO816" s="141"/>
      <c r="AP816" s="141"/>
      <c r="AQ816" s="141"/>
      <c r="AR816" s="79" t="str">
        <f t="shared" si="56"/>
        <v/>
      </c>
      <c r="AS816" s="139"/>
      <c r="AT816" s="139"/>
      <c r="AU816" s="28"/>
      <c r="AV816" s="215"/>
      <c r="AW816" s="215"/>
      <c r="AX816" s="28"/>
      <c r="AY816" s="140"/>
      <c r="AZ816" s="28"/>
      <c r="BA816" s="140"/>
      <c r="BB816" s="140"/>
      <c r="BC816" s="140"/>
      <c r="BD816" s="140"/>
      <c r="BE816" s="140"/>
      <c r="BF816" s="140"/>
      <c r="BG816" s="140"/>
      <c r="BH816" s="140"/>
      <c r="BI816" s="140"/>
      <c r="BJ816" s="140"/>
      <c r="BK816" s="140"/>
      <c r="BL816" s="140"/>
      <c r="BM816" s="140"/>
      <c r="BN816" s="140"/>
      <c r="BO816" s="140"/>
      <c r="BP816" s="140"/>
      <c r="BQ816" s="140"/>
      <c r="BR816" s="140"/>
      <c r="BS816" s="140"/>
      <c r="BT816" s="140"/>
      <c r="BU816" s="140"/>
      <c r="BV816" s="140"/>
      <c r="BW816" s="140"/>
      <c r="BX816" s="140"/>
      <c r="BY816" s="140"/>
      <c r="BZ816" s="140"/>
      <c r="CA816" s="140"/>
      <c r="CB816" s="140"/>
      <c r="CC816" s="140"/>
      <c r="CD816" s="140"/>
      <c r="CE816" s="140"/>
      <c r="CF816" s="140"/>
      <c r="CG816" s="140"/>
      <c r="CH816" s="140"/>
      <c r="CI816" s="140"/>
      <c r="CJ816" s="140"/>
      <c r="CK816" s="140"/>
      <c r="CL816" s="140"/>
      <c r="CM816" s="140"/>
      <c r="CN816" s="140"/>
      <c r="CO816" s="140"/>
      <c r="CP816" s="140"/>
      <c r="CQ816" s="140"/>
      <c r="CR816" s="140"/>
      <c r="CS816" s="140"/>
      <c r="CT816" s="140"/>
      <c r="CU816" s="140"/>
      <c r="CV816" s="140"/>
      <c r="CW816" s="140"/>
      <c r="CX816" s="140"/>
      <c r="CY816" s="103">
        <f t="shared" si="58"/>
        <v>0</v>
      </c>
      <c r="CZ816" s="78"/>
    </row>
    <row r="817" spans="1:104" x14ac:dyDescent="0.2">
      <c r="A817" s="26"/>
      <c r="B817" s="123">
        <f t="shared" si="59"/>
        <v>808</v>
      </c>
      <c r="C817" s="107"/>
      <c r="D817" s="111"/>
      <c r="F817" s="108"/>
      <c r="G817" s="120"/>
      <c r="H817" s="101">
        <f t="shared" si="57"/>
        <v>0</v>
      </c>
      <c r="I817" s="113"/>
      <c r="J817" s="113"/>
      <c r="K817" s="113"/>
      <c r="L817" s="113"/>
      <c r="M817" s="113"/>
      <c r="N817" s="113"/>
      <c r="O817" s="113"/>
      <c r="P817" s="27"/>
      <c r="Q817" s="113"/>
      <c r="R817" s="113"/>
      <c r="S817" s="113"/>
      <c r="T817" s="113"/>
      <c r="U817" s="113"/>
      <c r="V817" s="113"/>
      <c r="W817" s="113"/>
      <c r="X817" s="28"/>
      <c r="Y817" s="221"/>
      <c r="Z817" s="221"/>
      <c r="AA817" s="221"/>
      <c r="AB817" s="221"/>
      <c r="AC817" s="221"/>
      <c r="AD817" s="221"/>
      <c r="AE817" s="221"/>
      <c r="AF817" s="28"/>
      <c r="AG817" s="221"/>
      <c r="AH817" s="221"/>
      <c r="AI817" s="221"/>
      <c r="AJ817" s="221"/>
      <c r="AK817" s="221"/>
      <c r="AL817" s="221"/>
      <c r="AM817" s="221"/>
      <c r="AN817" s="28"/>
      <c r="AO817" s="141"/>
      <c r="AP817" s="141"/>
      <c r="AQ817" s="141"/>
      <c r="AR817" s="79" t="str">
        <f t="shared" si="56"/>
        <v/>
      </c>
      <c r="AS817" s="139"/>
      <c r="AT817" s="139"/>
      <c r="AU817" s="28"/>
      <c r="AV817" s="215"/>
      <c r="AW817" s="215"/>
      <c r="AX817" s="28"/>
      <c r="AY817" s="140"/>
      <c r="AZ817" s="28"/>
      <c r="BA817" s="140"/>
      <c r="BB817" s="140"/>
      <c r="BC817" s="140"/>
      <c r="BD817" s="140"/>
      <c r="BE817" s="140"/>
      <c r="BF817" s="140"/>
      <c r="BG817" s="140"/>
      <c r="BH817" s="140"/>
      <c r="BI817" s="140"/>
      <c r="BJ817" s="140"/>
      <c r="BK817" s="140"/>
      <c r="BL817" s="140"/>
      <c r="BM817" s="140"/>
      <c r="BN817" s="140"/>
      <c r="BO817" s="140"/>
      <c r="BP817" s="140"/>
      <c r="BQ817" s="140"/>
      <c r="BR817" s="140"/>
      <c r="BS817" s="140"/>
      <c r="BT817" s="140"/>
      <c r="BU817" s="140"/>
      <c r="BV817" s="140"/>
      <c r="BW817" s="140"/>
      <c r="BX817" s="140"/>
      <c r="BY817" s="140"/>
      <c r="BZ817" s="140"/>
      <c r="CA817" s="140"/>
      <c r="CB817" s="140"/>
      <c r="CC817" s="140"/>
      <c r="CD817" s="140"/>
      <c r="CE817" s="140"/>
      <c r="CF817" s="140"/>
      <c r="CG817" s="140"/>
      <c r="CH817" s="140"/>
      <c r="CI817" s="140"/>
      <c r="CJ817" s="140"/>
      <c r="CK817" s="140"/>
      <c r="CL817" s="140"/>
      <c r="CM817" s="140"/>
      <c r="CN817" s="140"/>
      <c r="CO817" s="140"/>
      <c r="CP817" s="140"/>
      <c r="CQ817" s="140"/>
      <c r="CR817" s="140"/>
      <c r="CS817" s="140"/>
      <c r="CT817" s="140"/>
      <c r="CU817" s="140"/>
      <c r="CV817" s="140"/>
      <c r="CW817" s="140"/>
      <c r="CX817" s="140"/>
      <c r="CY817" s="103">
        <f t="shared" si="58"/>
        <v>0</v>
      </c>
      <c r="CZ817" s="78"/>
    </row>
    <row r="818" spans="1:104" x14ac:dyDescent="0.2">
      <c r="A818" s="26"/>
      <c r="B818" s="123">
        <f t="shared" si="59"/>
        <v>809</v>
      </c>
      <c r="C818" s="107"/>
      <c r="D818" s="111"/>
      <c r="F818" s="108"/>
      <c r="G818" s="120"/>
      <c r="H818" s="101">
        <f t="shared" si="57"/>
        <v>0</v>
      </c>
      <c r="I818" s="113"/>
      <c r="J818" s="113"/>
      <c r="K818" s="113"/>
      <c r="L818" s="113"/>
      <c r="M818" s="113"/>
      <c r="N818" s="113"/>
      <c r="O818" s="113"/>
      <c r="P818" s="27"/>
      <c r="Q818" s="113"/>
      <c r="R818" s="113"/>
      <c r="S818" s="113"/>
      <c r="T818" s="113"/>
      <c r="U818" s="113"/>
      <c r="V818" s="113"/>
      <c r="W818" s="113"/>
      <c r="X818" s="28"/>
      <c r="Y818" s="221"/>
      <c r="Z818" s="221"/>
      <c r="AA818" s="221"/>
      <c r="AB818" s="221"/>
      <c r="AC818" s="221"/>
      <c r="AD818" s="221"/>
      <c r="AE818" s="221"/>
      <c r="AF818" s="28"/>
      <c r="AG818" s="221"/>
      <c r="AH818" s="221"/>
      <c r="AI818" s="221"/>
      <c r="AJ818" s="221"/>
      <c r="AK818" s="221"/>
      <c r="AL818" s="221"/>
      <c r="AM818" s="221"/>
      <c r="AN818" s="28"/>
      <c r="AO818" s="141"/>
      <c r="AP818" s="141"/>
      <c r="AQ818" s="141"/>
      <c r="AR818" s="79" t="str">
        <f t="shared" si="56"/>
        <v/>
      </c>
      <c r="AS818" s="139"/>
      <c r="AT818" s="139"/>
      <c r="AU818" s="28"/>
      <c r="AV818" s="215"/>
      <c r="AW818" s="215"/>
      <c r="AX818" s="28"/>
      <c r="AY818" s="140"/>
      <c r="AZ818" s="28"/>
      <c r="BA818" s="140"/>
      <c r="BB818" s="140"/>
      <c r="BC818" s="140"/>
      <c r="BD818" s="140"/>
      <c r="BE818" s="140"/>
      <c r="BF818" s="140"/>
      <c r="BG818" s="140"/>
      <c r="BH818" s="140"/>
      <c r="BI818" s="140"/>
      <c r="BJ818" s="140"/>
      <c r="BK818" s="140"/>
      <c r="BL818" s="140"/>
      <c r="BM818" s="140"/>
      <c r="BN818" s="140"/>
      <c r="BO818" s="140"/>
      <c r="BP818" s="140"/>
      <c r="BQ818" s="140"/>
      <c r="BR818" s="140"/>
      <c r="BS818" s="140"/>
      <c r="BT818" s="140"/>
      <c r="BU818" s="140"/>
      <c r="BV818" s="140"/>
      <c r="BW818" s="140"/>
      <c r="BX818" s="140"/>
      <c r="BY818" s="140"/>
      <c r="BZ818" s="140"/>
      <c r="CA818" s="140"/>
      <c r="CB818" s="140"/>
      <c r="CC818" s="140"/>
      <c r="CD818" s="140"/>
      <c r="CE818" s="140"/>
      <c r="CF818" s="140"/>
      <c r="CG818" s="140"/>
      <c r="CH818" s="140"/>
      <c r="CI818" s="140"/>
      <c r="CJ818" s="140"/>
      <c r="CK818" s="140"/>
      <c r="CL818" s="140"/>
      <c r="CM818" s="140"/>
      <c r="CN818" s="140"/>
      <c r="CO818" s="140"/>
      <c r="CP818" s="140"/>
      <c r="CQ818" s="140"/>
      <c r="CR818" s="140"/>
      <c r="CS818" s="140"/>
      <c r="CT818" s="140"/>
      <c r="CU818" s="140"/>
      <c r="CV818" s="140"/>
      <c r="CW818" s="140"/>
      <c r="CX818" s="140"/>
      <c r="CY818" s="103">
        <f t="shared" si="58"/>
        <v>0</v>
      </c>
      <c r="CZ818" s="78"/>
    </row>
    <row r="819" spans="1:104" x14ac:dyDescent="0.2">
      <c r="A819" s="26"/>
      <c r="B819" s="123">
        <f t="shared" si="59"/>
        <v>810</v>
      </c>
      <c r="C819" s="107"/>
      <c r="D819" s="111"/>
      <c r="F819" s="108"/>
      <c r="G819" s="120"/>
      <c r="H819" s="101">
        <f t="shared" si="57"/>
        <v>0</v>
      </c>
      <c r="I819" s="113"/>
      <c r="J819" s="113"/>
      <c r="K819" s="113"/>
      <c r="L819" s="113"/>
      <c r="M819" s="113"/>
      <c r="N819" s="113"/>
      <c r="O819" s="113"/>
      <c r="P819" s="27"/>
      <c r="Q819" s="113"/>
      <c r="R819" s="113"/>
      <c r="S819" s="113"/>
      <c r="T819" s="113"/>
      <c r="U819" s="113"/>
      <c r="V819" s="113"/>
      <c r="W819" s="113"/>
      <c r="X819" s="28"/>
      <c r="Y819" s="221"/>
      <c r="Z819" s="221"/>
      <c r="AA819" s="221"/>
      <c r="AB819" s="221"/>
      <c r="AC819" s="221"/>
      <c r="AD819" s="221"/>
      <c r="AE819" s="221"/>
      <c r="AF819" s="28"/>
      <c r="AG819" s="221"/>
      <c r="AH819" s="221"/>
      <c r="AI819" s="221"/>
      <c r="AJ819" s="221"/>
      <c r="AK819" s="221"/>
      <c r="AL819" s="221"/>
      <c r="AM819" s="221"/>
      <c r="AN819" s="28"/>
      <c r="AO819" s="141"/>
      <c r="AP819" s="141"/>
      <c r="AQ819" s="141"/>
      <c r="AR819" s="79" t="str">
        <f t="shared" si="56"/>
        <v/>
      </c>
      <c r="AS819" s="139"/>
      <c r="AT819" s="139"/>
      <c r="AU819" s="28"/>
      <c r="AV819" s="215"/>
      <c r="AW819" s="215"/>
      <c r="AX819" s="28"/>
      <c r="AY819" s="140"/>
      <c r="AZ819" s="28"/>
      <c r="BA819" s="140"/>
      <c r="BB819" s="140"/>
      <c r="BC819" s="140"/>
      <c r="BD819" s="140"/>
      <c r="BE819" s="140"/>
      <c r="BF819" s="140"/>
      <c r="BG819" s="140"/>
      <c r="BH819" s="140"/>
      <c r="BI819" s="140"/>
      <c r="BJ819" s="140"/>
      <c r="BK819" s="140"/>
      <c r="BL819" s="140"/>
      <c r="BM819" s="140"/>
      <c r="BN819" s="140"/>
      <c r="BO819" s="140"/>
      <c r="BP819" s="140"/>
      <c r="BQ819" s="140"/>
      <c r="BR819" s="140"/>
      <c r="BS819" s="140"/>
      <c r="BT819" s="140"/>
      <c r="BU819" s="140"/>
      <c r="BV819" s="140"/>
      <c r="BW819" s="140"/>
      <c r="BX819" s="140"/>
      <c r="BY819" s="140"/>
      <c r="BZ819" s="140"/>
      <c r="CA819" s="140"/>
      <c r="CB819" s="140"/>
      <c r="CC819" s="140"/>
      <c r="CD819" s="140"/>
      <c r="CE819" s="140"/>
      <c r="CF819" s="140"/>
      <c r="CG819" s="140"/>
      <c r="CH819" s="140"/>
      <c r="CI819" s="140"/>
      <c r="CJ819" s="140"/>
      <c r="CK819" s="140"/>
      <c r="CL819" s="140"/>
      <c r="CM819" s="140"/>
      <c r="CN819" s="140"/>
      <c r="CO819" s="140"/>
      <c r="CP819" s="140"/>
      <c r="CQ819" s="140"/>
      <c r="CR819" s="140"/>
      <c r="CS819" s="140"/>
      <c r="CT819" s="140"/>
      <c r="CU819" s="140"/>
      <c r="CV819" s="140"/>
      <c r="CW819" s="140"/>
      <c r="CX819" s="140"/>
      <c r="CY819" s="103">
        <f t="shared" si="58"/>
        <v>0</v>
      </c>
      <c r="CZ819" s="78"/>
    </row>
    <row r="820" spans="1:104" x14ac:dyDescent="0.2">
      <c r="A820" s="26"/>
      <c r="B820" s="123">
        <f t="shared" si="59"/>
        <v>811</v>
      </c>
      <c r="C820" s="107"/>
      <c r="D820" s="111"/>
      <c r="F820" s="108"/>
      <c r="G820" s="120"/>
      <c r="H820" s="101">
        <f t="shared" si="57"/>
        <v>0</v>
      </c>
      <c r="I820" s="113"/>
      <c r="J820" s="113"/>
      <c r="K820" s="113"/>
      <c r="L820" s="113"/>
      <c r="M820" s="113"/>
      <c r="N820" s="113"/>
      <c r="O820" s="113"/>
      <c r="P820" s="27"/>
      <c r="Q820" s="113"/>
      <c r="R820" s="113"/>
      <c r="S820" s="113"/>
      <c r="T820" s="113"/>
      <c r="U820" s="113"/>
      <c r="V820" s="113"/>
      <c r="W820" s="113"/>
      <c r="X820" s="28"/>
      <c r="Y820" s="221"/>
      <c r="Z820" s="221"/>
      <c r="AA820" s="221"/>
      <c r="AB820" s="221"/>
      <c r="AC820" s="221"/>
      <c r="AD820" s="221"/>
      <c r="AE820" s="221"/>
      <c r="AF820" s="28"/>
      <c r="AG820" s="221"/>
      <c r="AH820" s="221"/>
      <c r="AI820" s="221"/>
      <c r="AJ820" s="221"/>
      <c r="AK820" s="221"/>
      <c r="AL820" s="221"/>
      <c r="AM820" s="221"/>
      <c r="AN820" s="28"/>
      <c r="AO820" s="141"/>
      <c r="AP820" s="141"/>
      <c r="AQ820" s="141"/>
      <c r="AR820" s="79" t="str">
        <f t="shared" si="56"/>
        <v/>
      </c>
      <c r="AS820" s="139"/>
      <c r="AT820" s="139"/>
      <c r="AU820" s="28"/>
      <c r="AV820" s="215"/>
      <c r="AW820" s="215"/>
      <c r="AX820" s="28"/>
      <c r="AY820" s="140"/>
      <c r="AZ820" s="28"/>
      <c r="BA820" s="140"/>
      <c r="BB820" s="140"/>
      <c r="BC820" s="140"/>
      <c r="BD820" s="140"/>
      <c r="BE820" s="140"/>
      <c r="BF820" s="140"/>
      <c r="BG820" s="140"/>
      <c r="BH820" s="140"/>
      <c r="BI820" s="140"/>
      <c r="BJ820" s="140"/>
      <c r="BK820" s="140"/>
      <c r="BL820" s="140"/>
      <c r="BM820" s="140"/>
      <c r="BN820" s="140"/>
      <c r="BO820" s="140"/>
      <c r="BP820" s="140"/>
      <c r="BQ820" s="140"/>
      <c r="BR820" s="140"/>
      <c r="BS820" s="140"/>
      <c r="BT820" s="140"/>
      <c r="BU820" s="140"/>
      <c r="BV820" s="140"/>
      <c r="BW820" s="140"/>
      <c r="BX820" s="140"/>
      <c r="BY820" s="140"/>
      <c r="BZ820" s="140"/>
      <c r="CA820" s="140"/>
      <c r="CB820" s="140"/>
      <c r="CC820" s="140"/>
      <c r="CD820" s="140"/>
      <c r="CE820" s="140"/>
      <c r="CF820" s="140"/>
      <c r="CG820" s="140"/>
      <c r="CH820" s="140"/>
      <c r="CI820" s="140"/>
      <c r="CJ820" s="140"/>
      <c r="CK820" s="140"/>
      <c r="CL820" s="140"/>
      <c r="CM820" s="140"/>
      <c r="CN820" s="140"/>
      <c r="CO820" s="140"/>
      <c r="CP820" s="140"/>
      <c r="CQ820" s="140"/>
      <c r="CR820" s="140"/>
      <c r="CS820" s="140"/>
      <c r="CT820" s="140"/>
      <c r="CU820" s="140"/>
      <c r="CV820" s="140"/>
      <c r="CW820" s="140"/>
      <c r="CX820" s="140"/>
      <c r="CY820" s="103">
        <f t="shared" si="58"/>
        <v>0</v>
      </c>
      <c r="CZ820" s="78"/>
    </row>
    <row r="821" spans="1:104" x14ac:dyDescent="0.2">
      <c r="A821" s="26"/>
      <c r="B821" s="123">
        <f t="shared" si="59"/>
        <v>812</v>
      </c>
      <c r="C821" s="107"/>
      <c r="D821" s="111"/>
      <c r="F821" s="108"/>
      <c r="G821" s="120"/>
      <c r="H821" s="101">
        <f t="shared" si="57"/>
        <v>0</v>
      </c>
      <c r="I821" s="113"/>
      <c r="J821" s="113"/>
      <c r="K821" s="113"/>
      <c r="L821" s="113"/>
      <c r="M821" s="113"/>
      <c r="N821" s="113"/>
      <c r="O821" s="113"/>
      <c r="P821" s="27"/>
      <c r="Q821" s="113"/>
      <c r="R821" s="113"/>
      <c r="S821" s="113"/>
      <c r="T821" s="113"/>
      <c r="U821" s="113"/>
      <c r="V821" s="113"/>
      <c r="W821" s="113"/>
      <c r="X821" s="28"/>
      <c r="Y821" s="221"/>
      <c r="Z821" s="221"/>
      <c r="AA821" s="221"/>
      <c r="AB821" s="221"/>
      <c r="AC821" s="221"/>
      <c r="AD821" s="221"/>
      <c r="AE821" s="221"/>
      <c r="AF821" s="28"/>
      <c r="AG821" s="221"/>
      <c r="AH821" s="221"/>
      <c r="AI821" s="221"/>
      <c r="AJ821" s="221"/>
      <c r="AK821" s="221"/>
      <c r="AL821" s="221"/>
      <c r="AM821" s="221"/>
      <c r="AN821" s="28"/>
      <c r="AO821" s="141"/>
      <c r="AP821" s="141"/>
      <c r="AQ821" s="141"/>
      <c r="AR821" s="79" t="str">
        <f t="shared" si="56"/>
        <v/>
      </c>
      <c r="AS821" s="139"/>
      <c r="AT821" s="139"/>
      <c r="AU821" s="28"/>
      <c r="AV821" s="215"/>
      <c r="AW821" s="215"/>
      <c r="AX821" s="28"/>
      <c r="AY821" s="140"/>
      <c r="AZ821" s="28"/>
      <c r="BA821" s="140"/>
      <c r="BB821" s="140"/>
      <c r="BC821" s="140"/>
      <c r="BD821" s="140"/>
      <c r="BE821" s="140"/>
      <c r="BF821" s="140"/>
      <c r="BG821" s="140"/>
      <c r="BH821" s="140"/>
      <c r="BI821" s="140"/>
      <c r="BJ821" s="140"/>
      <c r="BK821" s="140"/>
      <c r="BL821" s="140"/>
      <c r="BM821" s="140"/>
      <c r="BN821" s="140"/>
      <c r="BO821" s="140"/>
      <c r="BP821" s="140"/>
      <c r="BQ821" s="140"/>
      <c r="BR821" s="140"/>
      <c r="BS821" s="140"/>
      <c r="BT821" s="140"/>
      <c r="BU821" s="140"/>
      <c r="BV821" s="140"/>
      <c r="BW821" s="140"/>
      <c r="BX821" s="140"/>
      <c r="BY821" s="140"/>
      <c r="BZ821" s="140"/>
      <c r="CA821" s="140"/>
      <c r="CB821" s="140"/>
      <c r="CC821" s="140"/>
      <c r="CD821" s="140"/>
      <c r="CE821" s="140"/>
      <c r="CF821" s="140"/>
      <c r="CG821" s="140"/>
      <c r="CH821" s="140"/>
      <c r="CI821" s="140"/>
      <c r="CJ821" s="140"/>
      <c r="CK821" s="140"/>
      <c r="CL821" s="140"/>
      <c r="CM821" s="140"/>
      <c r="CN821" s="140"/>
      <c r="CO821" s="140"/>
      <c r="CP821" s="140"/>
      <c r="CQ821" s="140"/>
      <c r="CR821" s="140"/>
      <c r="CS821" s="140"/>
      <c r="CT821" s="140"/>
      <c r="CU821" s="140"/>
      <c r="CV821" s="140"/>
      <c r="CW821" s="140"/>
      <c r="CX821" s="140"/>
      <c r="CY821" s="103">
        <f t="shared" si="58"/>
        <v>0</v>
      </c>
      <c r="CZ821" s="78"/>
    </row>
    <row r="822" spans="1:104" x14ac:dyDescent="0.2">
      <c r="A822" s="26"/>
      <c r="B822" s="123">
        <f t="shared" si="59"/>
        <v>813</v>
      </c>
      <c r="C822" s="107"/>
      <c r="D822" s="111"/>
      <c r="F822" s="108"/>
      <c r="G822" s="120"/>
      <c r="H822" s="101">
        <f t="shared" si="57"/>
        <v>0</v>
      </c>
      <c r="I822" s="113"/>
      <c r="J822" s="113"/>
      <c r="K822" s="113"/>
      <c r="L822" s="113"/>
      <c r="M822" s="113"/>
      <c r="N822" s="113"/>
      <c r="O822" s="113"/>
      <c r="P822" s="27"/>
      <c r="Q822" s="113"/>
      <c r="R822" s="113"/>
      <c r="S822" s="113"/>
      <c r="T822" s="113"/>
      <c r="U822" s="113"/>
      <c r="V822" s="113"/>
      <c r="W822" s="113"/>
      <c r="X822" s="28"/>
      <c r="Y822" s="221"/>
      <c r="Z822" s="221"/>
      <c r="AA822" s="221"/>
      <c r="AB822" s="221"/>
      <c r="AC822" s="221"/>
      <c r="AD822" s="221"/>
      <c r="AE822" s="221"/>
      <c r="AF822" s="28"/>
      <c r="AG822" s="221"/>
      <c r="AH822" s="221"/>
      <c r="AI822" s="221"/>
      <c r="AJ822" s="221"/>
      <c r="AK822" s="221"/>
      <c r="AL822" s="221"/>
      <c r="AM822" s="221"/>
      <c r="AN822" s="28"/>
      <c r="AO822" s="141"/>
      <c r="AP822" s="141"/>
      <c r="AQ822" s="141"/>
      <c r="AR822" s="79" t="str">
        <f t="shared" si="56"/>
        <v/>
      </c>
      <c r="AS822" s="139"/>
      <c r="AT822" s="139"/>
      <c r="AU822" s="28"/>
      <c r="AV822" s="215"/>
      <c r="AW822" s="215"/>
      <c r="AX822" s="28"/>
      <c r="AY822" s="140"/>
      <c r="AZ822" s="28"/>
      <c r="BA822" s="140"/>
      <c r="BB822" s="140"/>
      <c r="BC822" s="140"/>
      <c r="BD822" s="140"/>
      <c r="BE822" s="140"/>
      <c r="BF822" s="140"/>
      <c r="BG822" s="140"/>
      <c r="BH822" s="140"/>
      <c r="BI822" s="140"/>
      <c r="BJ822" s="140"/>
      <c r="BK822" s="140"/>
      <c r="BL822" s="140"/>
      <c r="BM822" s="140"/>
      <c r="BN822" s="140"/>
      <c r="BO822" s="140"/>
      <c r="BP822" s="140"/>
      <c r="BQ822" s="140"/>
      <c r="BR822" s="140"/>
      <c r="BS822" s="140"/>
      <c r="BT822" s="140"/>
      <c r="BU822" s="140"/>
      <c r="BV822" s="140"/>
      <c r="BW822" s="140"/>
      <c r="BX822" s="140"/>
      <c r="BY822" s="140"/>
      <c r="BZ822" s="140"/>
      <c r="CA822" s="140"/>
      <c r="CB822" s="140"/>
      <c r="CC822" s="140"/>
      <c r="CD822" s="140"/>
      <c r="CE822" s="140"/>
      <c r="CF822" s="140"/>
      <c r="CG822" s="140"/>
      <c r="CH822" s="140"/>
      <c r="CI822" s="140"/>
      <c r="CJ822" s="140"/>
      <c r="CK822" s="140"/>
      <c r="CL822" s="140"/>
      <c r="CM822" s="140"/>
      <c r="CN822" s="140"/>
      <c r="CO822" s="140"/>
      <c r="CP822" s="140"/>
      <c r="CQ822" s="140"/>
      <c r="CR822" s="140"/>
      <c r="CS822" s="140"/>
      <c r="CT822" s="140"/>
      <c r="CU822" s="140"/>
      <c r="CV822" s="140"/>
      <c r="CW822" s="140"/>
      <c r="CX822" s="140"/>
      <c r="CY822" s="103">
        <f t="shared" si="58"/>
        <v>0</v>
      </c>
      <c r="CZ822" s="78"/>
    </row>
    <row r="823" spans="1:104" x14ac:dyDescent="0.2">
      <c r="A823" s="26"/>
      <c r="B823" s="123">
        <f t="shared" si="59"/>
        <v>814</v>
      </c>
      <c r="C823" s="107"/>
      <c r="D823" s="111"/>
      <c r="F823" s="108"/>
      <c r="G823" s="120"/>
      <c r="H823" s="101">
        <f t="shared" si="57"/>
        <v>0</v>
      </c>
      <c r="I823" s="113"/>
      <c r="J823" s="113"/>
      <c r="K823" s="113"/>
      <c r="L823" s="113"/>
      <c r="M823" s="113"/>
      <c r="N823" s="113"/>
      <c r="O823" s="113"/>
      <c r="P823" s="27"/>
      <c r="Q823" s="113"/>
      <c r="R823" s="113"/>
      <c r="S823" s="113"/>
      <c r="T823" s="113"/>
      <c r="U823" s="113"/>
      <c r="V823" s="113"/>
      <c r="W823" s="113"/>
      <c r="X823" s="28"/>
      <c r="Y823" s="221"/>
      <c r="Z823" s="221"/>
      <c r="AA823" s="221"/>
      <c r="AB823" s="221"/>
      <c r="AC823" s="221"/>
      <c r="AD823" s="221"/>
      <c r="AE823" s="221"/>
      <c r="AF823" s="28"/>
      <c r="AG823" s="221"/>
      <c r="AH823" s="221"/>
      <c r="AI823" s="221"/>
      <c r="AJ823" s="221"/>
      <c r="AK823" s="221"/>
      <c r="AL823" s="221"/>
      <c r="AM823" s="221"/>
      <c r="AN823" s="28"/>
      <c r="AO823" s="141"/>
      <c r="AP823" s="141"/>
      <c r="AQ823" s="141"/>
      <c r="AR823" s="79" t="str">
        <f t="shared" si="56"/>
        <v/>
      </c>
      <c r="AS823" s="139"/>
      <c r="AT823" s="139"/>
      <c r="AU823" s="28"/>
      <c r="AV823" s="215"/>
      <c r="AW823" s="215"/>
      <c r="AX823" s="28"/>
      <c r="AY823" s="140"/>
      <c r="AZ823" s="28"/>
      <c r="BA823" s="140"/>
      <c r="BB823" s="140"/>
      <c r="BC823" s="140"/>
      <c r="BD823" s="140"/>
      <c r="BE823" s="140"/>
      <c r="BF823" s="140"/>
      <c r="BG823" s="140"/>
      <c r="BH823" s="140"/>
      <c r="BI823" s="140"/>
      <c r="BJ823" s="140"/>
      <c r="BK823" s="140"/>
      <c r="BL823" s="140"/>
      <c r="BM823" s="140"/>
      <c r="BN823" s="140"/>
      <c r="BO823" s="140"/>
      <c r="BP823" s="140"/>
      <c r="BQ823" s="140"/>
      <c r="BR823" s="140"/>
      <c r="BS823" s="140"/>
      <c r="BT823" s="140"/>
      <c r="BU823" s="140"/>
      <c r="BV823" s="140"/>
      <c r="BW823" s="140"/>
      <c r="BX823" s="140"/>
      <c r="BY823" s="140"/>
      <c r="BZ823" s="140"/>
      <c r="CA823" s="140"/>
      <c r="CB823" s="140"/>
      <c r="CC823" s="140"/>
      <c r="CD823" s="140"/>
      <c r="CE823" s="140"/>
      <c r="CF823" s="140"/>
      <c r="CG823" s="140"/>
      <c r="CH823" s="140"/>
      <c r="CI823" s="140"/>
      <c r="CJ823" s="140"/>
      <c r="CK823" s="140"/>
      <c r="CL823" s="140"/>
      <c r="CM823" s="140"/>
      <c r="CN823" s="140"/>
      <c r="CO823" s="140"/>
      <c r="CP823" s="140"/>
      <c r="CQ823" s="140"/>
      <c r="CR823" s="140"/>
      <c r="CS823" s="140"/>
      <c r="CT823" s="140"/>
      <c r="CU823" s="140"/>
      <c r="CV823" s="140"/>
      <c r="CW823" s="140"/>
      <c r="CX823" s="140"/>
      <c r="CY823" s="103">
        <f t="shared" si="58"/>
        <v>0</v>
      </c>
      <c r="CZ823" s="78"/>
    </row>
    <row r="824" spans="1:104" x14ac:dyDescent="0.2">
      <c r="A824" s="26"/>
      <c r="B824" s="123">
        <f t="shared" si="59"/>
        <v>815</v>
      </c>
      <c r="C824" s="107"/>
      <c r="D824" s="111"/>
      <c r="F824" s="108"/>
      <c r="G824" s="120"/>
      <c r="H824" s="101">
        <f t="shared" si="57"/>
        <v>0</v>
      </c>
      <c r="I824" s="113"/>
      <c r="J824" s="113"/>
      <c r="K824" s="113"/>
      <c r="L824" s="113"/>
      <c r="M824" s="113"/>
      <c r="N824" s="113"/>
      <c r="O824" s="113"/>
      <c r="P824" s="27"/>
      <c r="Q824" s="113"/>
      <c r="R824" s="113"/>
      <c r="S824" s="113"/>
      <c r="T824" s="113"/>
      <c r="U824" s="113"/>
      <c r="V824" s="113"/>
      <c r="W824" s="113"/>
      <c r="X824" s="28"/>
      <c r="Y824" s="221"/>
      <c r="Z824" s="221"/>
      <c r="AA824" s="221"/>
      <c r="AB824" s="221"/>
      <c r="AC824" s="221"/>
      <c r="AD824" s="221"/>
      <c r="AE824" s="221"/>
      <c r="AF824" s="28"/>
      <c r="AG824" s="221"/>
      <c r="AH824" s="221"/>
      <c r="AI824" s="221"/>
      <c r="AJ824" s="221"/>
      <c r="AK824" s="221"/>
      <c r="AL824" s="221"/>
      <c r="AM824" s="221"/>
      <c r="AN824" s="28"/>
      <c r="AO824" s="141"/>
      <c r="AP824" s="141"/>
      <c r="AQ824" s="141"/>
      <c r="AR824" s="79" t="str">
        <f t="shared" si="56"/>
        <v/>
      </c>
      <c r="AS824" s="139"/>
      <c r="AT824" s="139"/>
      <c r="AU824" s="28"/>
      <c r="AV824" s="215"/>
      <c r="AW824" s="215"/>
      <c r="AX824" s="28"/>
      <c r="AY824" s="140"/>
      <c r="AZ824" s="28"/>
      <c r="BA824" s="140"/>
      <c r="BB824" s="140"/>
      <c r="BC824" s="140"/>
      <c r="BD824" s="140"/>
      <c r="BE824" s="140"/>
      <c r="BF824" s="140"/>
      <c r="BG824" s="140"/>
      <c r="BH824" s="140"/>
      <c r="BI824" s="140"/>
      <c r="BJ824" s="140"/>
      <c r="BK824" s="140"/>
      <c r="BL824" s="140"/>
      <c r="BM824" s="140"/>
      <c r="BN824" s="140"/>
      <c r="BO824" s="140"/>
      <c r="BP824" s="140"/>
      <c r="BQ824" s="140"/>
      <c r="BR824" s="140"/>
      <c r="BS824" s="140"/>
      <c r="BT824" s="140"/>
      <c r="BU824" s="140"/>
      <c r="BV824" s="140"/>
      <c r="BW824" s="140"/>
      <c r="BX824" s="140"/>
      <c r="BY824" s="140"/>
      <c r="BZ824" s="140"/>
      <c r="CA824" s="140"/>
      <c r="CB824" s="140"/>
      <c r="CC824" s="140"/>
      <c r="CD824" s="140"/>
      <c r="CE824" s="140"/>
      <c r="CF824" s="140"/>
      <c r="CG824" s="140"/>
      <c r="CH824" s="140"/>
      <c r="CI824" s="140"/>
      <c r="CJ824" s="140"/>
      <c r="CK824" s="140"/>
      <c r="CL824" s="140"/>
      <c r="CM824" s="140"/>
      <c r="CN824" s="140"/>
      <c r="CO824" s="140"/>
      <c r="CP824" s="140"/>
      <c r="CQ824" s="140"/>
      <c r="CR824" s="140"/>
      <c r="CS824" s="140"/>
      <c r="CT824" s="140"/>
      <c r="CU824" s="140"/>
      <c r="CV824" s="140"/>
      <c r="CW824" s="140"/>
      <c r="CX824" s="140"/>
      <c r="CY824" s="103">
        <f t="shared" si="58"/>
        <v>0</v>
      </c>
      <c r="CZ824" s="78"/>
    </row>
    <row r="825" spans="1:104" x14ac:dyDescent="0.2">
      <c r="A825" s="26"/>
      <c r="B825" s="123">
        <f t="shared" si="59"/>
        <v>816</v>
      </c>
      <c r="C825" s="107"/>
      <c r="D825" s="111"/>
      <c r="F825" s="108"/>
      <c r="G825" s="120"/>
      <c r="H825" s="101">
        <f t="shared" si="57"/>
        <v>0</v>
      </c>
      <c r="I825" s="113"/>
      <c r="J825" s="113"/>
      <c r="K825" s="113"/>
      <c r="L825" s="113"/>
      <c r="M825" s="113"/>
      <c r="N825" s="113"/>
      <c r="O825" s="113"/>
      <c r="P825" s="27"/>
      <c r="Q825" s="113"/>
      <c r="R825" s="113"/>
      <c r="S825" s="113"/>
      <c r="T825" s="113"/>
      <c r="U825" s="113"/>
      <c r="V825" s="113"/>
      <c r="W825" s="113"/>
      <c r="X825" s="28"/>
      <c r="Y825" s="221"/>
      <c r="Z825" s="221"/>
      <c r="AA825" s="221"/>
      <c r="AB825" s="221"/>
      <c r="AC825" s="221"/>
      <c r="AD825" s="221"/>
      <c r="AE825" s="221"/>
      <c r="AF825" s="28"/>
      <c r="AG825" s="221"/>
      <c r="AH825" s="221"/>
      <c r="AI825" s="221"/>
      <c r="AJ825" s="221"/>
      <c r="AK825" s="221"/>
      <c r="AL825" s="221"/>
      <c r="AM825" s="221"/>
      <c r="AN825" s="28"/>
      <c r="AO825" s="141"/>
      <c r="AP825" s="141"/>
      <c r="AQ825" s="141"/>
      <c r="AR825" s="79" t="str">
        <f t="shared" si="56"/>
        <v/>
      </c>
      <c r="AS825" s="139"/>
      <c r="AT825" s="139"/>
      <c r="AU825" s="28"/>
      <c r="AV825" s="215"/>
      <c r="AW825" s="215"/>
      <c r="AX825" s="28"/>
      <c r="AY825" s="140"/>
      <c r="AZ825" s="28"/>
      <c r="BA825" s="140"/>
      <c r="BB825" s="140"/>
      <c r="BC825" s="140"/>
      <c r="BD825" s="140"/>
      <c r="BE825" s="140"/>
      <c r="BF825" s="140"/>
      <c r="BG825" s="140"/>
      <c r="BH825" s="140"/>
      <c r="BI825" s="140"/>
      <c r="BJ825" s="140"/>
      <c r="BK825" s="140"/>
      <c r="BL825" s="140"/>
      <c r="BM825" s="140"/>
      <c r="BN825" s="140"/>
      <c r="BO825" s="140"/>
      <c r="BP825" s="140"/>
      <c r="BQ825" s="140"/>
      <c r="BR825" s="140"/>
      <c r="BS825" s="140"/>
      <c r="BT825" s="140"/>
      <c r="BU825" s="140"/>
      <c r="BV825" s="140"/>
      <c r="BW825" s="140"/>
      <c r="BX825" s="140"/>
      <c r="BY825" s="140"/>
      <c r="BZ825" s="140"/>
      <c r="CA825" s="140"/>
      <c r="CB825" s="140"/>
      <c r="CC825" s="140"/>
      <c r="CD825" s="140"/>
      <c r="CE825" s="140"/>
      <c r="CF825" s="140"/>
      <c r="CG825" s="140"/>
      <c r="CH825" s="140"/>
      <c r="CI825" s="140"/>
      <c r="CJ825" s="140"/>
      <c r="CK825" s="140"/>
      <c r="CL825" s="140"/>
      <c r="CM825" s="140"/>
      <c r="CN825" s="140"/>
      <c r="CO825" s="140"/>
      <c r="CP825" s="140"/>
      <c r="CQ825" s="140"/>
      <c r="CR825" s="140"/>
      <c r="CS825" s="140"/>
      <c r="CT825" s="140"/>
      <c r="CU825" s="140"/>
      <c r="CV825" s="140"/>
      <c r="CW825" s="140"/>
      <c r="CX825" s="140"/>
      <c r="CY825" s="103">
        <f t="shared" si="58"/>
        <v>0</v>
      </c>
      <c r="CZ825" s="78"/>
    </row>
    <row r="826" spans="1:104" x14ac:dyDescent="0.2">
      <c r="A826" s="26"/>
      <c r="B826" s="123">
        <f t="shared" si="59"/>
        <v>817</v>
      </c>
      <c r="C826" s="107"/>
      <c r="D826" s="111"/>
      <c r="F826" s="108"/>
      <c r="G826" s="120"/>
      <c r="H826" s="101">
        <f t="shared" si="57"/>
        <v>0</v>
      </c>
      <c r="I826" s="113"/>
      <c r="J826" s="113"/>
      <c r="K826" s="113"/>
      <c r="L826" s="113"/>
      <c r="M826" s="113"/>
      <c r="N826" s="113"/>
      <c r="O826" s="113"/>
      <c r="P826" s="27"/>
      <c r="Q826" s="113"/>
      <c r="R826" s="113"/>
      <c r="S826" s="113"/>
      <c r="T826" s="113"/>
      <c r="U826" s="113"/>
      <c r="V826" s="113"/>
      <c r="W826" s="113"/>
      <c r="X826" s="28"/>
      <c r="Y826" s="221"/>
      <c r="Z826" s="221"/>
      <c r="AA826" s="221"/>
      <c r="AB826" s="221"/>
      <c r="AC826" s="221"/>
      <c r="AD826" s="221"/>
      <c r="AE826" s="221"/>
      <c r="AF826" s="28"/>
      <c r="AG826" s="221"/>
      <c r="AH826" s="221"/>
      <c r="AI826" s="221"/>
      <c r="AJ826" s="221"/>
      <c r="AK826" s="221"/>
      <c r="AL826" s="221"/>
      <c r="AM826" s="221"/>
      <c r="AN826" s="28"/>
      <c r="AO826" s="141"/>
      <c r="AP826" s="141"/>
      <c r="AQ826" s="141"/>
      <c r="AR826" s="79" t="str">
        <f t="shared" si="56"/>
        <v/>
      </c>
      <c r="AS826" s="139"/>
      <c r="AT826" s="139"/>
      <c r="AU826" s="28"/>
      <c r="AV826" s="215"/>
      <c r="AW826" s="215"/>
      <c r="AX826" s="28"/>
      <c r="AY826" s="140"/>
      <c r="AZ826" s="28"/>
      <c r="BA826" s="140"/>
      <c r="BB826" s="140"/>
      <c r="BC826" s="140"/>
      <c r="BD826" s="140"/>
      <c r="BE826" s="140"/>
      <c r="BF826" s="140"/>
      <c r="BG826" s="140"/>
      <c r="BH826" s="140"/>
      <c r="BI826" s="140"/>
      <c r="BJ826" s="140"/>
      <c r="BK826" s="140"/>
      <c r="BL826" s="140"/>
      <c r="BM826" s="140"/>
      <c r="BN826" s="140"/>
      <c r="BO826" s="140"/>
      <c r="BP826" s="140"/>
      <c r="BQ826" s="140"/>
      <c r="BR826" s="140"/>
      <c r="BS826" s="140"/>
      <c r="BT826" s="140"/>
      <c r="BU826" s="140"/>
      <c r="BV826" s="140"/>
      <c r="BW826" s="140"/>
      <c r="BX826" s="140"/>
      <c r="BY826" s="140"/>
      <c r="BZ826" s="140"/>
      <c r="CA826" s="140"/>
      <c r="CB826" s="140"/>
      <c r="CC826" s="140"/>
      <c r="CD826" s="140"/>
      <c r="CE826" s="140"/>
      <c r="CF826" s="140"/>
      <c r="CG826" s="140"/>
      <c r="CH826" s="140"/>
      <c r="CI826" s="140"/>
      <c r="CJ826" s="140"/>
      <c r="CK826" s="140"/>
      <c r="CL826" s="140"/>
      <c r="CM826" s="140"/>
      <c r="CN826" s="140"/>
      <c r="CO826" s="140"/>
      <c r="CP826" s="140"/>
      <c r="CQ826" s="140"/>
      <c r="CR826" s="140"/>
      <c r="CS826" s="140"/>
      <c r="CT826" s="140"/>
      <c r="CU826" s="140"/>
      <c r="CV826" s="140"/>
      <c r="CW826" s="140"/>
      <c r="CX826" s="140"/>
      <c r="CY826" s="103">
        <f t="shared" si="58"/>
        <v>0</v>
      </c>
      <c r="CZ826" s="78"/>
    </row>
    <row r="827" spans="1:104" x14ac:dyDescent="0.2">
      <c r="A827" s="26"/>
      <c r="B827" s="123">
        <f t="shared" si="59"/>
        <v>818</v>
      </c>
      <c r="C827" s="107"/>
      <c r="D827" s="111"/>
      <c r="F827" s="108"/>
      <c r="G827" s="120"/>
      <c r="H827" s="101">
        <f t="shared" si="57"/>
        <v>0</v>
      </c>
      <c r="I827" s="113"/>
      <c r="J827" s="113"/>
      <c r="K827" s="113"/>
      <c r="L827" s="113"/>
      <c r="M827" s="113"/>
      <c r="N827" s="113"/>
      <c r="O827" s="113"/>
      <c r="P827" s="27"/>
      <c r="Q827" s="113"/>
      <c r="R827" s="113"/>
      <c r="S827" s="113"/>
      <c r="T827" s="113"/>
      <c r="U827" s="113"/>
      <c r="V827" s="113"/>
      <c r="W827" s="113"/>
      <c r="X827" s="28"/>
      <c r="Y827" s="221"/>
      <c r="Z827" s="221"/>
      <c r="AA827" s="221"/>
      <c r="AB827" s="221"/>
      <c r="AC827" s="221"/>
      <c r="AD827" s="221"/>
      <c r="AE827" s="221"/>
      <c r="AF827" s="28"/>
      <c r="AG827" s="221"/>
      <c r="AH827" s="221"/>
      <c r="AI827" s="221"/>
      <c r="AJ827" s="221"/>
      <c r="AK827" s="221"/>
      <c r="AL827" s="221"/>
      <c r="AM827" s="221"/>
      <c r="AN827" s="28"/>
      <c r="AO827" s="141"/>
      <c r="AP827" s="141"/>
      <c r="AQ827" s="141"/>
      <c r="AR827" s="79" t="str">
        <f t="shared" si="56"/>
        <v/>
      </c>
      <c r="AS827" s="139"/>
      <c r="AT827" s="139"/>
      <c r="AU827" s="28"/>
      <c r="AV827" s="215"/>
      <c r="AW827" s="215"/>
      <c r="AX827" s="28"/>
      <c r="AY827" s="140"/>
      <c r="AZ827" s="28"/>
      <c r="BA827" s="140"/>
      <c r="BB827" s="140"/>
      <c r="BC827" s="140"/>
      <c r="BD827" s="140"/>
      <c r="BE827" s="140"/>
      <c r="BF827" s="140"/>
      <c r="BG827" s="140"/>
      <c r="BH827" s="140"/>
      <c r="BI827" s="140"/>
      <c r="BJ827" s="140"/>
      <c r="BK827" s="140"/>
      <c r="BL827" s="140"/>
      <c r="BM827" s="140"/>
      <c r="BN827" s="140"/>
      <c r="BO827" s="140"/>
      <c r="BP827" s="140"/>
      <c r="BQ827" s="140"/>
      <c r="BR827" s="140"/>
      <c r="BS827" s="140"/>
      <c r="BT827" s="140"/>
      <c r="BU827" s="140"/>
      <c r="BV827" s="140"/>
      <c r="BW827" s="140"/>
      <c r="BX827" s="140"/>
      <c r="BY827" s="140"/>
      <c r="BZ827" s="140"/>
      <c r="CA827" s="140"/>
      <c r="CB827" s="140"/>
      <c r="CC827" s="140"/>
      <c r="CD827" s="140"/>
      <c r="CE827" s="140"/>
      <c r="CF827" s="140"/>
      <c r="CG827" s="140"/>
      <c r="CH827" s="140"/>
      <c r="CI827" s="140"/>
      <c r="CJ827" s="140"/>
      <c r="CK827" s="140"/>
      <c r="CL827" s="140"/>
      <c r="CM827" s="140"/>
      <c r="CN827" s="140"/>
      <c r="CO827" s="140"/>
      <c r="CP827" s="140"/>
      <c r="CQ827" s="140"/>
      <c r="CR827" s="140"/>
      <c r="CS827" s="140"/>
      <c r="CT827" s="140"/>
      <c r="CU827" s="140"/>
      <c r="CV827" s="140"/>
      <c r="CW827" s="140"/>
      <c r="CX827" s="140"/>
      <c r="CY827" s="103">
        <f t="shared" si="58"/>
        <v>0</v>
      </c>
      <c r="CZ827" s="78"/>
    </row>
    <row r="828" spans="1:104" x14ac:dyDescent="0.2">
      <c r="A828" s="26"/>
      <c r="B828" s="123">
        <f t="shared" si="59"/>
        <v>819</v>
      </c>
      <c r="C828" s="107"/>
      <c r="D828" s="111"/>
      <c r="F828" s="108"/>
      <c r="G828" s="120"/>
      <c r="H828" s="101">
        <f t="shared" si="57"/>
        <v>0</v>
      </c>
      <c r="I828" s="113"/>
      <c r="J828" s="113"/>
      <c r="K828" s="113"/>
      <c r="L828" s="113"/>
      <c r="M828" s="113"/>
      <c r="N828" s="113"/>
      <c r="O828" s="113"/>
      <c r="P828" s="27"/>
      <c r="Q828" s="113"/>
      <c r="R828" s="113"/>
      <c r="S828" s="113"/>
      <c r="T828" s="113"/>
      <c r="U828" s="113"/>
      <c r="V828" s="113"/>
      <c r="W828" s="113"/>
      <c r="X828" s="28"/>
      <c r="Y828" s="221"/>
      <c r="Z828" s="221"/>
      <c r="AA828" s="221"/>
      <c r="AB828" s="221"/>
      <c r="AC828" s="221"/>
      <c r="AD828" s="221"/>
      <c r="AE828" s="221"/>
      <c r="AF828" s="28"/>
      <c r="AG828" s="221"/>
      <c r="AH828" s="221"/>
      <c r="AI828" s="221"/>
      <c r="AJ828" s="221"/>
      <c r="AK828" s="221"/>
      <c r="AL828" s="221"/>
      <c r="AM828" s="221"/>
      <c r="AN828" s="28"/>
      <c r="AO828" s="141"/>
      <c r="AP828" s="141"/>
      <c r="AQ828" s="141"/>
      <c r="AR828" s="79" t="str">
        <f t="shared" si="56"/>
        <v/>
      </c>
      <c r="AS828" s="139"/>
      <c r="AT828" s="139"/>
      <c r="AU828" s="28"/>
      <c r="AV828" s="215"/>
      <c r="AW828" s="215"/>
      <c r="AX828" s="28"/>
      <c r="AY828" s="140"/>
      <c r="AZ828" s="28"/>
      <c r="BA828" s="140"/>
      <c r="BB828" s="140"/>
      <c r="BC828" s="140"/>
      <c r="BD828" s="140"/>
      <c r="BE828" s="140"/>
      <c r="BF828" s="140"/>
      <c r="BG828" s="140"/>
      <c r="BH828" s="140"/>
      <c r="BI828" s="140"/>
      <c r="BJ828" s="140"/>
      <c r="BK828" s="140"/>
      <c r="BL828" s="140"/>
      <c r="BM828" s="140"/>
      <c r="BN828" s="140"/>
      <c r="BO828" s="140"/>
      <c r="BP828" s="140"/>
      <c r="BQ828" s="140"/>
      <c r="BR828" s="140"/>
      <c r="BS828" s="140"/>
      <c r="BT828" s="140"/>
      <c r="BU828" s="140"/>
      <c r="BV828" s="140"/>
      <c r="BW828" s="140"/>
      <c r="BX828" s="140"/>
      <c r="BY828" s="140"/>
      <c r="BZ828" s="140"/>
      <c r="CA828" s="140"/>
      <c r="CB828" s="140"/>
      <c r="CC828" s="140"/>
      <c r="CD828" s="140"/>
      <c r="CE828" s="140"/>
      <c r="CF828" s="140"/>
      <c r="CG828" s="140"/>
      <c r="CH828" s="140"/>
      <c r="CI828" s="140"/>
      <c r="CJ828" s="140"/>
      <c r="CK828" s="140"/>
      <c r="CL828" s="140"/>
      <c r="CM828" s="140"/>
      <c r="CN828" s="140"/>
      <c r="CO828" s="140"/>
      <c r="CP828" s="140"/>
      <c r="CQ828" s="140"/>
      <c r="CR828" s="140"/>
      <c r="CS828" s="140"/>
      <c r="CT828" s="140"/>
      <c r="CU828" s="140"/>
      <c r="CV828" s="140"/>
      <c r="CW828" s="140"/>
      <c r="CX828" s="140"/>
      <c r="CY828" s="103">
        <f t="shared" si="58"/>
        <v>0</v>
      </c>
      <c r="CZ828" s="78"/>
    </row>
    <row r="829" spans="1:104" x14ac:dyDescent="0.2">
      <c r="A829" s="26"/>
      <c r="B829" s="123">
        <f t="shared" si="59"/>
        <v>820</v>
      </c>
      <c r="C829" s="107"/>
      <c r="D829" s="111"/>
      <c r="F829" s="108"/>
      <c r="G829" s="120"/>
      <c r="H829" s="101">
        <f t="shared" si="57"/>
        <v>0</v>
      </c>
      <c r="I829" s="113"/>
      <c r="J829" s="113"/>
      <c r="K829" s="113"/>
      <c r="L829" s="113"/>
      <c r="M829" s="113"/>
      <c r="N829" s="113"/>
      <c r="O829" s="113"/>
      <c r="P829" s="27"/>
      <c r="Q829" s="113"/>
      <c r="R829" s="113"/>
      <c r="S829" s="113"/>
      <c r="T829" s="113"/>
      <c r="U829" s="113"/>
      <c r="V829" s="113"/>
      <c r="W829" s="113"/>
      <c r="X829" s="28"/>
      <c r="Y829" s="221"/>
      <c r="Z829" s="221"/>
      <c r="AA829" s="221"/>
      <c r="AB829" s="221"/>
      <c r="AC829" s="221"/>
      <c r="AD829" s="221"/>
      <c r="AE829" s="221"/>
      <c r="AF829" s="28"/>
      <c r="AG829" s="221"/>
      <c r="AH829" s="221"/>
      <c r="AI829" s="221"/>
      <c r="AJ829" s="221"/>
      <c r="AK829" s="221"/>
      <c r="AL829" s="221"/>
      <c r="AM829" s="221"/>
      <c r="AN829" s="28"/>
      <c r="AO829" s="141"/>
      <c r="AP829" s="141"/>
      <c r="AQ829" s="141"/>
      <c r="AR829" s="79" t="str">
        <f t="shared" si="56"/>
        <v/>
      </c>
      <c r="AS829" s="139"/>
      <c r="AT829" s="139"/>
      <c r="AU829" s="28"/>
      <c r="AV829" s="215"/>
      <c r="AW829" s="215"/>
      <c r="AX829" s="28"/>
      <c r="AY829" s="140"/>
      <c r="AZ829" s="28"/>
      <c r="BA829" s="140"/>
      <c r="BB829" s="140"/>
      <c r="BC829" s="140"/>
      <c r="BD829" s="140"/>
      <c r="BE829" s="140"/>
      <c r="BF829" s="140"/>
      <c r="BG829" s="140"/>
      <c r="BH829" s="140"/>
      <c r="BI829" s="140"/>
      <c r="BJ829" s="140"/>
      <c r="BK829" s="140"/>
      <c r="BL829" s="140"/>
      <c r="BM829" s="140"/>
      <c r="BN829" s="140"/>
      <c r="BO829" s="140"/>
      <c r="BP829" s="140"/>
      <c r="BQ829" s="140"/>
      <c r="BR829" s="140"/>
      <c r="BS829" s="140"/>
      <c r="BT829" s="140"/>
      <c r="BU829" s="140"/>
      <c r="BV829" s="140"/>
      <c r="BW829" s="140"/>
      <c r="BX829" s="140"/>
      <c r="BY829" s="140"/>
      <c r="BZ829" s="140"/>
      <c r="CA829" s="140"/>
      <c r="CB829" s="140"/>
      <c r="CC829" s="140"/>
      <c r="CD829" s="140"/>
      <c r="CE829" s="140"/>
      <c r="CF829" s="140"/>
      <c r="CG829" s="140"/>
      <c r="CH829" s="140"/>
      <c r="CI829" s="140"/>
      <c r="CJ829" s="140"/>
      <c r="CK829" s="140"/>
      <c r="CL829" s="140"/>
      <c r="CM829" s="140"/>
      <c r="CN829" s="140"/>
      <c r="CO829" s="140"/>
      <c r="CP829" s="140"/>
      <c r="CQ829" s="140"/>
      <c r="CR829" s="140"/>
      <c r="CS829" s="140"/>
      <c r="CT829" s="140"/>
      <c r="CU829" s="140"/>
      <c r="CV829" s="140"/>
      <c r="CW829" s="140"/>
      <c r="CX829" s="140"/>
      <c r="CY829" s="103">
        <f t="shared" si="58"/>
        <v>0</v>
      </c>
      <c r="CZ829" s="78"/>
    </row>
    <row r="830" spans="1:104" x14ac:dyDescent="0.2">
      <c r="A830" s="26"/>
      <c r="B830" s="123">
        <f t="shared" si="59"/>
        <v>821</v>
      </c>
      <c r="C830" s="107"/>
      <c r="D830" s="111"/>
      <c r="F830" s="108"/>
      <c r="G830" s="120"/>
      <c r="H830" s="101">
        <f t="shared" si="57"/>
        <v>0</v>
      </c>
      <c r="I830" s="113"/>
      <c r="J830" s="113"/>
      <c r="K830" s="113"/>
      <c r="L830" s="113"/>
      <c r="M830" s="113"/>
      <c r="N830" s="113"/>
      <c r="O830" s="113"/>
      <c r="P830" s="27"/>
      <c r="Q830" s="113"/>
      <c r="R830" s="113"/>
      <c r="S830" s="113"/>
      <c r="T830" s="113"/>
      <c r="U830" s="113"/>
      <c r="V830" s="113"/>
      <c r="W830" s="113"/>
      <c r="X830" s="28"/>
      <c r="Y830" s="221"/>
      <c r="Z830" s="221"/>
      <c r="AA830" s="221"/>
      <c r="AB830" s="221"/>
      <c r="AC830" s="221"/>
      <c r="AD830" s="221"/>
      <c r="AE830" s="221"/>
      <c r="AF830" s="28"/>
      <c r="AG830" s="221"/>
      <c r="AH830" s="221"/>
      <c r="AI830" s="221"/>
      <c r="AJ830" s="221"/>
      <c r="AK830" s="221"/>
      <c r="AL830" s="221"/>
      <c r="AM830" s="221"/>
      <c r="AN830" s="28"/>
      <c r="AO830" s="141"/>
      <c r="AP830" s="141"/>
      <c r="AQ830" s="141"/>
      <c r="AR830" s="79" t="str">
        <f t="shared" si="56"/>
        <v/>
      </c>
      <c r="AS830" s="139"/>
      <c r="AT830" s="139"/>
      <c r="AU830" s="28"/>
      <c r="AV830" s="215"/>
      <c r="AW830" s="215"/>
      <c r="AX830" s="28"/>
      <c r="AY830" s="140"/>
      <c r="AZ830" s="28"/>
      <c r="BA830" s="140"/>
      <c r="BB830" s="140"/>
      <c r="BC830" s="140"/>
      <c r="BD830" s="140"/>
      <c r="BE830" s="140"/>
      <c r="BF830" s="140"/>
      <c r="BG830" s="140"/>
      <c r="BH830" s="140"/>
      <c r="BI830" s="140"/>
      <c r="BJ830" s="140"/>
      <c r="BK830" s="140"/>
      <c r="BL830" s="140"/>
      <c r="BM830" s="140"/>
      <c r="BN830" s="140"/>
      <c r="BO830" s="140"/>
      <c r="BP830" s="140"/>
      <c r="BQ830" s="140"/>
      <c r="BR830" s="140"/>
      <c r="BS830" s="140"/>
      <c r="BT830" s="140"/>
      <c r="BU830" s="140"/>
      <c r="BV830" s="140"/>
      <c r="BW830" s="140"/>
      <c r="BX830" s="140"/>
      <c r="BY830" s="140"/>
      <c r="BZ830" s="140"/>
      <c r="CA830" s="140"/>
      <c r="CB830" s="140"/>
      <c r="CC830" s="140"/>
      <c r="CD830" s="140"/>
      <c r="CE830" s="140"/>
      <c r="CF830" s="140"/>
      <c r="CG830" s="140"/>
      <c r="CH830" s="140"/>
      <c r="CI830" s="140"/>
      <c r="CJ830" s="140"/>
      <c r="CK830" s="140"/>
      <c r="CL830" s="140"/>
      <c r="CM830" s="140"/>
      <c r="CN830" s="140"/>
      <c r="CO830" s="140"/>
      <c r="CP830" s="140"/>
      <c r="CQ830" s="140"/>
      <c r="CR830" s="140"/>
      <c r="CS830" s="140"/>
      <c r="CT830" s="140"/>
      <c r="CU830" s="140"/>
      <c r="CV830" s="140"/>
      <c r="CW830" s="140"/>
      <c r="CX830" s="140"/>
      <c r="CY830" s="103">
        <f t="shared" si="58"/>
        <v>0</v>
      </c>
      <c r="CZ830" s="78"/>
    </row>
    <row r="831" spans="1:104" x14ac:dyDescent="0.2">
      <c r="A831" s="26"/>
      <c r="B831" s="123">
        <f t="shared" si="59"/>
        <v>822</v>
      </c>
      <c r="C831" s="107"/>
      <c r="D831" s="111"/>
      <c r="F831" s="108"/>
      <c r="G831" s="120"/>
      <c r="H831" s="101">
        <f t="shared" si="57"/>
        <v>0</v>
      </c>
      <c r="I831" s="113"/>
      <c r="J831" s="113"/>
      <c r="K831" s="113"/>
      <c r="L831" s="113"/>
      <c r="M831" s="113"/>
      <c r="N831" s="113"/>
      <c r="O831" s="113"/>
      <c r="P831" s="27"/>
      <c r="Q831" s="113"/>
      <c r="R831" s="113"/>
      <c r="S831" s="113"/>
      <c r="T831" s="113"/>
      <c r="U831" s="113"/>
      <c r="V831" s="113"/>
      <c r="W831" s="113"/>
      <c r="X831" s="28"/>
      <c r="Y831" s="221"/>
      <c r="Z831" s="221"/>
      <c r="AA831" s="221"/>
      <c r="AB831" s="221"/>
      <c r="AC831" s="221"/>
      <c r="AD831" s="221"/>
      <c r="AE831" s="221"/>
      <c r="AF831" s="28"/>
      <c r="AG831" s="221"/>
      <c r="AH831" s="221"/>
      <c r="AI831" s="221"/>
      <c r="AJ831" s="221"/>
      <c r="AK831" s="221"/>
      <c r="AL831" s="221"/>
      <c r="AM831" s="221"/>
      <c r="AN831" s="28"/>
      <c r="AO831" s="141"/>
      <c r="AP831" s="141"/>
      <c r="AQ831" s="141"/>
      <c r="AR831" s="79" t="str">
        <f t="shared" si="56"/>
        <v/>
      </c>
      <c r="AS831" s="139"/>
      <c r="AT831" s="139"/>
      <c r="AU831" s="28"/>
      <c r="AV831" s="215"/>
      <c r="AW831" s="215"/>
      <c r="AX831" s="28"/>
      <c r="AY831" s="140"/>
      <c r="AZ831" s="28"/>
      <c r="BA831" s="140"/>
      <c r="BB831" s="140"/>
      <c r="BC831" s="140"/>
      <c r="BD831" s="140"/>
      <c r="BE831" s="140"/>
      <c r="BF831" s="140"/>
      <c r="BG831" s="140"/>
      <c r="BH831" s="140"/>
      <c r="BI831" s="140"/>
      <c r="BJ831" s="140"/>
      <c r="BK831" s="140"/>
      <c r="BL831" s="140"/>
      <c r="BM831" s="140"/>
      <c r="BN831" s="140"/>
      <c r="BO831" s="140"/>
      <c r="BP831" s="140"/>
      <c r="BQ831" s="140"/>
      <c r="BR831" s="140"/>
      <c r="BS831" s="140"/>
      <c r="BT831" s="140"/>
      <c r="BU831" s="140"/>
      <c r="BV831" s="140"/>
      <c r="BW831" s="140"/>
      <c r="BX831" s="140"/>
      <c r="BY831" s="140"/>
      <c r="BZ831" s="140"/>
      <c r="CA831" s="140"/>
      <c r="CB831" s="140"/>
      <c r="CC831" s="140"/>
      <c r="CD831" s="140"/>
      <c r="CE831" s="140"/>
      <c r="CF831" s="140"/>
      <c r="CG831" s="140"/>
      <c r="CH831" s="140"/>
      <c r="CI831" s="140"/>
      <c r="CJ831" s="140"/>
      <c r="CK831" s="140"/>
      <c r="CL831" s="140"/>
      <c r="CM831" s="140"/>
      <c r="CN831" s="140"/>
      <c r="CO831" s="140"/>
      <c r="CP831" s="140"/>
      <c r="CQ831" s="140"/>
      <c r="CR831" s="140"/>
      <c r="CS831" s="140"/>
      <c r="CT831" s="140"/>
      <c r="CU831" s="140"/>
      <c r="CV831" s="140"/>
      <c r="CW831" s="140"/>
      <c r="CX831" s="140"/>
      <c r="CY831" s="103">
        <f t="shared" si="58"/>
        <v>0</v>
      </c>
      <c r="CZ831" s="78"/>
    </row>
    <row r="832" spans="1:104" x14ac:dyDescent="0.2">
      <c r="A832" s="26"/>
      <c r="B832" s="123">
        <f t="shared" si="59"/>
        <v>823</v>
      </c>
      <c r="C832" s="107"/>
      <c r="D832" s="111"/>
      <c r="F832" s="108"/>
      <c r="G832" s="120"/>
      <c r="H832" s="101">
        <f t="shared" si="57"/>
        <v>0</v>
      </c>
      <c r="I832" s="113"/>
      <c r="J832" s="113"/>
      <c r="K832" s="113"/>
      <c r="L832" s="113"/>
      <c r="M832" s="113"/>
      <c r="N832" s="113"/>
      <c r="O832" s="113"/>
      <c r="P832" s="27"/>
      <c r="Q832" s="113"/>
      <c r="R832" s="113"/>
      <c r="S832" s="113"/>
      <c r="T832" s="113"/>
      <c r="U832" s="113"/>
      <c r="V832" s="113"/>
      <c r="W832" s="113"/>
      <c r="X832" s="28"/>
      <c r="Y832" s="221"/>
      <c r="Z832" s="221"/>
      <c r="AA832" s="221"/>
      <c r="AB832" s="221"/>
      <c r="AC832" s="221"/>
      <c r="AD832" s="221"/>
      <c r="AE832" s="221"/>
      <c r="AF832" s="28"/>
      <c r="AG832" s="221"/>
      <c r="AH832" s="221"/>
      <c r="AI832" s="221"/>
      <c r="AJ832" s="221"/>
      <c r="AK832" s="221"/>
      <c r="AL832" s="221"/>
      <c r="AM832" s="221"/>
      <c r="AN832" s="28"/>
      <c r="AO832" s="141"/>
      <c r="AP832" s="141"/>
      <c r="AQ832" s="141"/>
      <c r="AR832" s="79" t="str">
        <f t="shared" si="56"/>
        <v/>
      </c>
      <c r="AS832" s="139"/>
      <c r="AT832" s="139"/>
      <c r="AU832" s="28"/>
      <c r="AV832" s="215"/>
      <c r="AW832" s="215"/>
      <c r="AX832" s="28"/>
      <c r="AY832" s="140"/>
      <c r="AZ832" s="28"/>
      <c r="BA832" s="140"/>
      <c r="BB832" s="140"/>
      <c r="BC832" s="140"/>
      <c r="BD832" s="140"/>
      <c r="BE832" s="140"/>
      <c r="BF832" s="140"/>
      <c r="BG832" s="140"/>
      <c r="BH832" s="140"/>
      <c r="BI832" s="140"/>
      <c r="BJ832" s="140"/>
      <c r="BK832" s="140"/>
      <c r="BL832" s="140"/>
      <c r="BM832" s="140"/>
      <c r="BN832" s="140"/>
      <c r="BO832" s="140"/>
      <c r="BP832" s="140"/>
      <c r="BQ832" s="140"/>
      <c r="BR832" s="140"/>
      <c r="BS832" s="140"/>
      <c r="BT832" s="140"/>
      <c r="BU832" s="140"/>
      <c r="BV832" s="140"/>
      <c r="BW832" s="140"/>
      <c r="BX832" s="140"/>
      <c r="BY832" s="140"/>
      <c r="BZ832" s="140"/>
      <c r="CA832" s="140"/>
      <c r="CB832" s="140"/>
      <c r="CC832" s="140"/>
      <c r="CD832" s="140"/>
      <c r="CE832" s="140"/>
      <c r="CF832" s="140"/>
      <c r="CG832" s="140"/>
      <c r="CH832" s="140"/>
      <c r="CI832" s="140"/>
      <c r="CJ832" s="140"/>
      <c r="CK832" s="140"/>
      <c r="CL832" s="140"/>
      <c r="CM832" s="140"/>
      <c r="CN832" s="140"/>
      <c r="CO832" s="140"/>
      <c r="CP832" s="140"/>
      <c r="CQ832" s="140"/>
      <c r="CR832" s="140"/>
      <c r="CS832" s="140"/>
      <c r="CT832" s="140"/>
      <c r="CU832" s="140"/>
      <c r="CV832" s="140"/>
      <c r="CW832" s="140"/>
      <c r="CX832" s="140"/>
      <c r="CY832" s="103">
        <f t="shared" si="58"/>
        <v>0</v>
      </c>
      <c r="CZ832" s="78"/>
    </row>
    <row r="833" spans="1:104" x14ac:dyDescent="0.2">
      <c r="A833" s="26"/>
      <c r="B833" s="123">
        <f t="shared" si="59"/>
        <v>824</v>
      </c>
      <c r="C833" s="107"/>
      <c r="D833" s="111"/>
      <c r="F833" s="108"/>
      <c r="G833" s="120"/>
      <c r="H833" s="101">
        <f t="shared" si="57"/>
        <v>0</v>
      </c>
      <c r="I833" s="113"/>
      <c r="J833" s="113"/>
      <c r="K833" s="113"/>
      <c r="L833" s="113"/>
      <c r="M833" s="113"/>
      <c r="N833" s="113"/>
      <c r="O833" s="113"/>
      <c r="P833" s="27"/>
      <c r="Q833" s="113"/>
      <c r="R833" s="113"/>
      <c r="S833" s="113"/>
      <c r="T833" s="113"/>
      <c r="U833" s="113"/>
      <c r="V833" s="113"/>
      <c r="W833" s="113"/>
      <c r="X833" s="28"/>
      <c r="Y833" s="221"/>
      <c r="Z833" s="221"/>
      <c r="AA833" s="221"/>
      <c r="AB833" s="221"/>
      <c r="AC833" s="221"/>
      <c r="AD833" s="221"/>
      <c r="AE833" s="221"/>
      <c r="AF833" s="28"/>
      <c r="AG833" s="221"/>
      <c r="AH833" s="221"/>
      <c r="AI833" s="221"/>
      <c r="AJ833" s="221"/>
      <c r="AK833" s="221"/>
      <c r="AL833" s="221"/>
      <c r="AM833" s="221"/>
      <c r="AN833" s="28"/>
      <c r="AO833" s="141"/>
      <c r="AP833" s="141"/>
      <c r="AQ833" s="141"/>
      <c r="AR833" s="79" t="str">
        <f t="shared" si="56"/>
        <v/>
      </c>
      <c r="AS833" s="139"/>
      <c r="AT833" s="139"/>
      <c r="AU833" s="28"/>
      <c r="AV833" s="215"/>
      <c r="AW833" s="215"/>
      <c r="AX833" s="28"/>
      <c r="AY833" s="140"/>
      <c r="AZ833" s="28"/>
      <c r="BA833" s="140"/>
      <c r="BB833" s="140"/>
      <c r="BC833" s="140"/>
      <c r="BD833" s="140"/>
      <c r="BE833" s="140"/>
      <c r="BF833" s="140"/>
      <c r="BG833" s="140"/>
      <c r="BH833" s="140"/>
      <c r="BI833" s="140"/>
      <c r="BJ833" s="140"/>
      <c r="BK833" s="140"/>
      <c r="BL833" s="140"/>
      <c r="BM833" s="140"/>
      <c r="BN833" s="140"/>
      <c r="BO833" s="140"/>
      <c r="BP833" s="140"/>
      <c r="BQ833" s="140"/>
      <c r="BR833" s="140"/>
      <c r="BS833" s="140"/>
      <c r="BT833" s="140"/>
      <c r="BU833" s="140"/>
      <c r="BV833" s="140"/>
      <c r="BW833" s="140"/>
      <c r="BX833" s="140"/>
      <c r="BY833" s="140"/>
      <c r="BZ833" s="140"/>
      <c r="CA833" s="140"/>
      <c r="CB833" s="140"/>
      <c r="CC833" s="140"/>
      <c r="CD833" s="140"/>
      <c r="CE833" s="140"/>
      <c r="CF833" s="140"/>
      <c r="CG833" s="140"/>
      <c r="CH833" s="140"/>
      <c r="CI833" s="140"/>
      <c r="CJ833" s="140"/>
      <c r="CK833" s="140"/>
      <c r="CL833" s="140"/>
      <c r="CM833" s="140"/>
      <c r="CN833" s="140"/>
      <c r="CO833" s="140"/>
      <c r="CP833" s="140"/>
      <c r="CQ833" s="140"/>
      <c r="CR833" s="140"/>
      <c r="CS833" s="140"/>
      <c r="CT833" s="140"/>
      <c r="CU833" s="140"/>
      <c r="CV833" s="140"/>
      <c r="CW833" s="140"/>
      <c r="CX833" s="140"/>
      <c r="CY833" s="103">
        <f t="shared" si="58"/>
        <v>0</v>
      </c>
      <c r="CZ833" s="78"/>
    </row>
    <row r="834" spans="1:104" x14ac:dyDescent="0.2">
      <c r="A834" s="26"/>
      <c r="B834" s="123">
        <f t="shared" si="59"/>
        <v>825</v>
      </c>
      <c r="C834" s="107"/>
      <c r="D834" s="111"/>
      <c r="F834" s="108"/>
      <c r="G834" s="120"/>
      <c r="H834" s="101">
        <f t="shared" si="57"/>
        <v>0</v>
      </c>
      <c r="I834" s="113"/>
      <c r="J834" s="113"/>
      <c r="K834" s="113"/>
      <c r="L834" s="113"/>
      <c r="M834" s="113"/>
      <c r="N834" s="113"/>
      <c r="O834" s="113"/>
      <c r="P834" s="27"/>
      <c r="Q834" s="113"/>
      <c r="R834" s="113"/>
      <c r="S834" s="113"/>
      <c r="T834" s="113"/>
      <c r="U834" s="113"/>
      <c r="V834" s="113"/>
      <c r="W834" s="113"/>
      <c r="X834" s="28"/>
      <c r="Y834" s="221"/>
      <c r="Z834" s="221"/>
      <c r="AA834" s="221"/>
      <c r="AB834" s="221"/>
      <c r="AC834" s="221"/>
      <c r="AD834" s="221"/>
      <c r="AE834" s="221"/>
      <c r="AF834" s="28"/>
      <c r="AG834" s="221"/>
      <c r="AH834" s="221"/>
      <c r="AI834" s="221"/>
      <c r="AJ834" s="221"/>
      <c r="AK834" s="221"/>
      <c r="AL834" s="221"/>
      <c r="AM834" s="221"/>
      <c r="AN834" s="28"/>
      <c r="AO834" s="141"/>
      <c r="AP834" s="141"/>
      <c r="AQ834" s="141"/>
      <c r="AR834" s="79" t="str">
        <f t="shared" si="56"/>
        <v/>
      </c>
      <c r="AS834" s="139"/>
      <c r="AT834" s="139"/>
      <c r="AU834" s="28"/>
      <c r="AV834" s="215"/>
      <c r="AW834" s="215"/>
      <c r="AX834" s="28"/>
      <c r="AY834" s="140"/>
      <c r="AZ834" s="28"/>
      <c r="BA834" s="140"/>
      <c r="BB834" s="140"/>
      <c r="BC834" s="140"/>
      <c r="BD834" s="140"/>
      <c r="BE834" s="140"/>
      <c r="BF834" s="140"/>
      <c r="BG834" s="140"/>
      <c r="BH834" s="140"/>
      <c r="BI834" s="140"/>
      <c r="BJ834" s="140"/>
      <c r="BK834" s="140"/>
      <c r="BL834" s="140"/>
      <c r="BM834" s="140"/>
      <c r="BN834" s="140"/>
      <c r="BO834" s="140"/>
      <c r="BP834" s="140"/>
      <c r="BQ834" s="140"/>
      <c r="BR834" s="140"/>
      <c r="BS834" s="140"/>
      <c r="BT834" s="140"/>
      <c r="BU834" s="140"/>
      <c r="BV834" s="140"/>
      <c r="BW834" s="140"/>
      <c r="BX834" s="140"/>
      <c r="BY834" s="140"/>
      <c r="BZ834" s="140"/>
      <c r="CA834" s="140"/>
      <c r="CB834" s="140"/>
      <c r="CC834" s="140"/>
      <c r="CD834" s="140"/>
      <c r="CE834" s="140"/>
      <c r="CF834" s="140"/>
      <c r="CG834" s="140"/>
      <c r="CH834" s="140"/>
      <c r="CI834" s="140"/>
      <c r="CJ834" s="140"/>
      <c r="CK834" s="140"/>
      <c r="CL834" s="140"/>
      <c r="CM834" s="140"/>
      <c r="CN834" s="140"/>
      <c r="CO834" s="140"/>
      <c r="CP834" s="140"/>
      <c r="CQ834" s="140"/>
      <c r="CR834" s="140"/>
      <c r="CS834" s="140"/>
      <c r="CT834" s="140"/>
      <c r="CU834" s="140"/>
      <c r="CV834" s="140"/>
      <c r="CW834" s="140"/>
      <c r="CX834" s="140"/>
      <c r="CY834" s="103">
        <f t="shared" si="58"/>
        <v>0</v>
      </c>
      <c r="CZ834" s="78"/>
    </row>
    <row r="835" spans="1:104" x14ac:dyDescent="0.2">
      <c r="A835" s="26"/>
      <c r="B835" s="123">
        <f t="shared" si="59"/>
        <v>826</v>
      </c>
      <c r="C835" s="107"/>
      <c r="D835" s="111"/>
      <c r="F835" s="108"/>
      <c r="G835" s="120"/>
      <c r="H835" s="101">
        <f t="shared" si="57"/>
        <v>0</v>
      </c>
      <c r="I835" s="113"/>
      <c r="J835" s="113"/>
      <c r="K835" s="113"/>
      <c r="L835" s="113"/>
      <c r="M835" s="113"/>
      <c r="N835" s="113"/>
      <c r="O835" s="113"/>
      <c r="P835" s="27"/>
      <c r="Q835" s="113"/>
      <c r="R835" s="113"/>
      <c r="S835" s="113"/>
      <c r="T835" s="113"/>
      <c r="U835" s="113"/>
      <c r="V835" s="113"/>
      <c r="W835" s="113"/>
      <c r="X835" s="28"/>
      <c r="Y835" s="221"/>
      <c r="Z835" s="221"/>
      <c r="AA835" s="221"/>
      <c r="AB835" s="221"/>
      <c r="AC835" s="221"/>
      <c r="AD835" s="221"/>
      <c r="AE835" s="221"/>
      <c r="AF835" s="28"/>
      <c r="AG835" s="221"/>
      <c r="AH835" s="221"/>
      <c r="AI835" s="221"/>
      <c r="AJ835" s="221"/>
      <c r="AK835" s="221"/>
      <c r="AL835" s="221"/>
      <c r="AM835" s="221"/>
      <c r="AN835" s="28"/>
      <c r="AO835" s="141"/>
      <c r="AP835" s="141"/>
      <c r="AQ835" s="141"/>
      <c r="AR835" s="79" t="str">
        <f t="shared" si="56"/>
        <v/>
      </c>
      <c r="AS835" s="139"/>
      <c r="AT835" s="139"/>
      <c r="AU835" s="28"/>
      <c r="AV835" s="215"/>
      <c r="AW835" s="215"/>
      <c r="AX835" s="28"/>
      <c r="AY835" s="140"/>
      <c r="AZ835" s="28"/>
      <c r="BA835" s="140"/>
      <c r="BB835" s="140"/>
      <c r="BC835" s="140"/>
      <c r="BD835" s="140"/>
      <c r="BE835" s="140"/>
      <c r="BF835" s="140"/>
      <c r="BG835" s="140"/>
      <c r="BH835" s="140"/>
      <c r="BI835" s="140"/>
      <c r="BJ835" s="140"/>
      <c r="BK835" s="140"/>
      <c r="BL835" s="140"/>
      <c r="BM835" s="140"/>
      <c r="BN835" s="140"/>
      <c r="BO835" s="140"/>
      <c r="BP835" s="140"/>
      <c r="BQ835" s="140"/>
      <c r="BR835" s="140"/>
      <c r="BS835" s="140"/>
      <c r="BT835" s="140"/>
      <c r="BU835" s="140"/>
      <c r="BV835" s="140"/>
      <c r="BW835" s="140"/>
      <c r="BX835" s="140"/>
      <c r="BY835" s="140"/>
      <c r="BZ835" s="140"/>
      <c r="CA835" s="140"/>
      <c r="CB835" s="140"/>
      <c r="CC835" s="140"/>
      <c r="CD835" s="140"/>
      <c r="CE835" s="140"/>
      <c r="CF835" s="140"/>
      <c r="CG835" s="140"/>
      <c r="CH835" s="140"/>
      <c r="CI835" s="140"/>
      <c r="CJ835" s="140"/>
      <c r="CK835" s="140"/>
      <c r="CL835" s="140"/>
      <c r="CM835" s="140"/>
      <c r="CN835" s="140"/>
      <c r="CO835" s="140"/>
      <c r="CP835" s="140"/>
      <c r="CQ835" s="140"/>
      <c r="CR835" s="140"/>
      <c r="CS835" s="140"/>
      <c r="CT835" s="140"/>
      <c r="CU835" s="140"/>
      <c r="CV835" s="140"/>
      <c r="CW835" s="140"/>
      <c r="CX835" s="140"/>
      <c r="CY835" s="103">
        <f t="shared" si="58"/>
        <v>0</v>
      </c>
      <c r="CZ835" s="78"/>
    </row>
    <row r="836" spans="1:104" x14ac:dyDescent="0.2">
      <c r="A836" s="26"/>
      <c r="B836" s="123">
        <f t="shared" si="59"/>
        <v>827</v>
      </c>
      <c r="C836" s="107"/>
      <c r="D836" s="111"/>
      <c r="F836" s="108"/>
      <c r="G836" s="120"/>
      <c r="H836" s="101">
        <f t="shared" si="57"/>
        <v>0</v>
      </c>
      <c r="I836" s="113"/>
      <c r="J836" s="113"/>
      <c r="K836" s="113"/>
      <c r="L836" s="113"/>
      <c r="M836" s="113"/>
      <c r="N836" s="113"/>
      <c r="O836" s="113"/>
      <c r="P836" s="27"/>
      <c r="Q836" s="113"/>
      <c r="R836" s="113"/>
      <c r="S836" s="113"/>
      <c r="T836" s="113"/>
      <c r="U836" s="113"/>
      <c r="V836" s="113"/>
      <c r="W836" s="113"/>
      <c r="X836" s="28"/>
      <c r="Y836" s="221"/>
      <c r="Z836" s="221"/>
      <c r="AA836" s="221"/>
      <c r="AB836" s="221"/>
      <c r="AC836" s="221"/>
      <c r="AD836" s="221"/>
      <c r="AE836" s="221"/>
      <c r="AF836" s="28"/>
      <c r="AG836" s="221"/>
      <c r="AH836" s="221"/>
      <c r="AI836" s="221"/>
      <c r="AJ836" s="221"/>
      <c r="AK836" s="221"/>
      <c r="AL836" s="221"/>
      <c r="AM836" s="221"/>
      <c r="AN836" s="28"/>
      <c r="AO836" s="141"/>
      <c r="AP836" s="141"/>
      <c r="AQ836" s="141"/>
      <c r="AR836" s="79" t="str">
        <f t="shared" si="56"/>
        <v/>
      </c>
      <c r="AS836" s="139"/>
      <c r="AT836" s="139"/>
      <c r="AU836" s="28"/>
      <c r="AV836" s="215"/>
      <c r="AW836" s="215"/>
      <c r="AX836" s="28"/>
      <c r="AY836" s="140"/>
      <c r="AZ836" s="28"/>
      <c r="BA836" s="140"/>
      <c r="BB836" s="140"/>
      <c r="BC836" s="140"/>
      <c r="BD836" s="140"/>
      <c r="BE836" s="140"/>
      <c r="BF836" s="140"/>
      <c r="BG836" s="140"/>
      <c r="BH836" s="140"/>
      <c r="BI836" s="140"/>
      <c r="BJ836" s="140"/>
      <c r="BK836" s="140"/>
      <c r="BL836" s="140"/>
      <c r="BM836" s="140"/>
      <c r="BN836" s="140"/>
      <c r="BO836" s="140"/>
      <c r="BP836" s="140"/>
      <c r="BQ836" s="140"/>
      <c r="BR836" s="140"/>
      <c r="BS836" s="140"/>
      <c r="BT836" s="140"/>
      <c r="BU836" s="140"/>
      <c r="BV836" s="140"/>
      <c r="BW836" s="140"/>
      <c r="BX836" s="140"/>
      <c r="BY836" s="140"/>
      <c r="BZ836" s="140"/>
      <c r="CA836" s="140"/>
      <c r="CB836" s="140"/>
      <c r="CC836" s="140"/>
      <c r="CD836" s="140"/>
      <c r="CE836" s="140"/>
      <c r="CF836" s="140"/>
      <c r="CG836" s="140"/>
      <c r="CH836" s="140"/>
      <c r="CI836" s="140"/>
      <c r="CJ836" s="140"/>
      <c r="CK836" s="140"/>
      <c r="CL836" s="140"/>
      <c r="CM836" s="140"/>
      <c r="CN836" s="140"/>
      <c r="CO836" s="140"/>
      <c r="CP836" s="140"/>
      <c r="CQ836" s="140"/>
      <c r="CR836" s="140"/>
      <c r="CS836" s="140"/>
      <c r="CT836" s="140"/>
      <c r="CU836" s="140"/>
      <c r="CV836" s="140"/>
      <c r="CW836" s="140"/>
      <c r="CX836" s="140"/>
      <c r="CY836" s="103">
        <f t="shared" si="58"/>
        <v>0</v>
      </c>
      <c r="CZ836" s="78"/>
    </row>
    <row r="837" spans="1:104" x14ac:dyDescent="0.2">
      <c r="A837" s="26"/>
      <c r="B837" s="123">
        <f t="shared" si="59"/>
        <v>828</v>
      </c>
      <c r="C837" s="107"/>
      <c r="D837" s="111"/>
      <c r="F837" s="108"/>
      <c r="G837" s="120"/>
      <c r="H837" s="101">
        <f t="shared" si="57"/>
        <v>0</v>
      </c>
      <c r="I837" s="113"/>
      <c r="J837" s="113"/>
      <c r="K837" s="113"/>
      <c r="L837" s="113"/>
      <c r="M837" s="113"/>
      <c r="N837" s="113"/>
      <c r="O837" s="113"/>
      <c r="P837" s="27"/>
      <c r="Q837" s="113"/>
      <c r="R837" s="113"/>
      <c r="S837" s="113"/>
      <c r="T837" s="113"/>
      <c r="U837" s="113"/>
      <c r="V837" s="113"/>
      <c r="W837" s="113"/>
      <c r="X837" s="28"/>
      <c r="Y837" s="221"/>
      <c r="Z837" s="221"/>
      <c r="AA837" s="221"/>
      <c r="AB837" s="221"/>
      <c r="AC837" s="221"/>
      <c r="AD837" s="221"/>
      <c r="AE837" s="221"/>
      <c r="AF837" s="28"/>
      <c r="AG837" s="221"/>
      <c r="AH837" s="221"/>
      <c r="AI837" s="221"/>
      <c r="AJ837" s="221"/>
      <c r="AK837" s="221"/>
      <c r="AL837" s="221"/>
      <c r="AM837" s="221"/>
      <c r="AN837" s="28"/>
      <c r="AO837" s="141"/>
      <c r="AP837" s="141"/>
      <c r="AQ837" s="141"/>
      <c r="AR837" s="79" t="str">
        <f t="shared" si="56"/>
        <v/>
      </c>
      <c r="AS837" s="139"/>
      <c r="AT837" s="139"/>
      <c r="AU837" s="28"/>
      <c r="AV837" s="215"/>
      <c r="AW837" s="215"/>
      <c r="AX837" s="28"/>
      <c r="AY837" s="140"/>
      <c r="AZ837" s="28"/>
      <c r="BA837" s="140"/>
      <c r="BB837" s="140"/>
      <c r="BC837" s="140"/>
      <c r="BD837" s="140"/>
      <c r="BE837" s="140"/>
      <c r="BF837" s="140"/>
      <c r="BG837" s="140"/>
      <c r="BH837" s="140"/>
      <c r="BI837" s="140"/>
      <c r="BJ837" s="140"/>
      <c r="BK837" s="140"/>
      <c r="BL837" s="140"/>
      <c r="BM837" s="140"/>
      <c r="BN837" s="140"/>
      <c r="BO837" s="140"/>
      <c r="BP837" s="140"/>
      <c r="BQ837" s="140"/>
      <c r="BR837" s="140"/>
      <c r="BS837" s="140"/>
      <c r="BT837" s="140"/>
      <c r="BU837" s="140"/>
      <c r="BV837" s="140"/>
      <c r="BW837" s="140"/>
      <c r="BX837" s="140"/>
      <c r="BY837" s="140"/>
      <c r="BZ837" s="140"/>
      <c r="CA837" s="140"/>
      <c r="CB837" s="140"/>
      <c r="CC837" s="140"/>
      <c r="CD837" s="140"/>
      <c r="CE837" s="140"/>
      <c r="CF837" s="140"/>
      <c r="CG837" s="140"/>
      <c r="CH837" s="140"/>
      <c r="CI837" s="140"/>
      <c r="CJ837" s="140"/>
      <c r="CK837" s="140"/>
      <c r="CL837" s="140"/>
      <c r="CM837" s="140"/>
      <c r="CN837" s="140"/>
      <c r="CO837" s="140"/>
      <c r="CP837" s="140"/>
      <c r="CQ837" s="140"/>
      <c r="CR837" s="140"/>
      <c r="CS837" s="140"/>
      <c r="CT837" s="140"/>
      <c r="CU837" s="140"/>
      <c r="CV837" s="140"/>
      <c r="CW837" s="140"/>
      <c r="CX837" s="140"/>
      <c r="CY837" s="103">
        <f t="shared" si="58"/>
        <v>0</v>
      </c>
      <c r="CZ837" s="78"/>
    </row>
    <row r="838" spans="1:104" x14ac:dyDescent="0.2">
      <c r="A838" s="26"/>
      <c r="B838" s="123">
        <f t="shared" si="59"/>
        <v>829</v>
      </c>
      <c r="C838" s="107"/>
      <c r="D838" s="111"/>
      <c r="F838" s="108"/>
      <c r="G838" s="120"/>
      <c r="H838" s="101">
        <f t="shared" si="57"/>
        <v>0</v>
      </c>
      <c r="I838" s="113"/>
      <c r="J838" s="113"/>
      <c r="K838" s="113"/>
      <c r="L838" s="113"/>
      <c r="M838" s="113"/>
      <c r="N838" s="113"/>
      <c r="O838" s="113"/>
      <c r="P838" s="27"/>
      <c r="Q838" s="113"/>
      <c r="R838" s="113"/>
      <c r="S838" s="113"/>
      <c r="T838" s="113"/>
      <c r="U838" s="113"/>
      <c r="V838" s="113"/>
      <c r="W838" s="113"/>
      <c r="X838" s="28"/>
      <c r="Y838" s="221"/>
      <c r="Z838" s="221"/>
      <c r="AA838" s="221"/>
      <c r="AB838" s="221"/>
      <c r="AC838" s="221"/>
      <c r="AD838" s="221"/>
      <c r="AE838" s="221"/>
      <c r="AF838" s="28"/>
      <c r="AG838" s="221"/>
      <c r="AH838" s="221"/>
      <c r="AI838" s="221"/>
      <c r="AJ838" s="221"/>
      <c r="AK838" s="221"/>
      <c r="AL838" s="221"/>
      <c r="AM838" s="221"/>
      <c r="AN838" s="28"/>
      <c r="AO838" s="141"/>
      <c r="AP838" s="141"/>
      <c r="AQ838" s="141"/>
      <c r="AR838" s="79" t="str">
        <f t="shared" si="56"/>
        <v/>
      </c>
      <c r="AS838" s="139"/>
      <c r="AT838" s="139"/>
      <c r="AU838" s="28"/>
      <c r="AV838" s="215"/>
      <c r="AW838" s="215"/>
      <c r="AX838" s="28"/>
      <c r="AY838" s="140"/>
      <c r="AZ838" s="28"/>
      <c r="BA838" s="140"/>
      <c r="BB838" s="140"/>
      <c r="BC838" s="140"/>
      <c r="BD838" s="140"/>
      <c r="BE838" s="140"/>
      <c r="BF838" s="140"/>
      <c r="BG838" s="140"/>
      <c r="BH838" s="140"/>
      <c r="BI838" s="140"/>
      <c r="BJ838" s="140"/>
      <c r="BK838" s="140"/>
      <c r="BL838" s="140"/>
      <c r="BM838" s="140"/>
      <c r="BN838" s="140"/>
      <c r="BO838" s="140"/>
      <c r="BP838" s="140"/>
      <c r="BQ838" s="140"/>
      <c r="BR838" s="140"/>
      <c r="BS838" s="140"/>
      <c r="BT838" s="140"/>
      <c r="BU838" s="140"/>
      <c r="BV838" s="140"/>
      <c r="BW838" s="140"/>
      <c r="BX838" s="140"/>
      <c r="BY838" s="140"/>
      <c r="BZ838" s="140"/>
      <c r="CA838" s="140"/>
      <c r="CB838" s="140"/>
      <c r="CC838" s="140"/>
      <c r="CD838" s="140"/>
      <c r="CE838" s="140"/>
      <c r="CF838" s="140"/>
      <c r="CG838" s="140"/>
      <c r="CH838" s="140"/>
      <c r="CI838" s="140"/>
      <c r="CJ838" s="140"/>
      <c r="CK838" s="140"/>
      <c r="CL838" s="140"/>
      <c r="CM838" s="140"/>
      <c r="CN838" s="140"/>
      <c r="CO838" s="140"/>
      <c r="CP838" s="140"/>
      <c r="CQ838" s="140"/>
      <c r="CR838" s="140"/>
      <c r="CS838" s="140"/>
      <c r="CT838" s="140"/>
      <c r="CU838" s="140"/>
      <c r="CV838" s="140"/>
      <c r="CW838" s="140"/>
      <c r="CX838" s="140"/>
      <c r="CY838" s="103">
        <f t="shared" si="58"/>
        <v>0</v>
      </c>
      <c r="CZ838" s="78"/>
    </row>
    <row r="839" spans="1:104" x14ac:dyDescent="0.2">
      <c r="A839" s="26"/>
      <c r="B839" s="123">
        <f t="shared" si="59"/>
        <v>830</v>
      </c>
      <c r="C839" s="107"/>
      <c r="D839" s="111"/>
      <c r="F839" s="108"/>
      <c r="G839" s="120"/>
      <c r="H839" s="101">
        <f t="shared" si="57"/>
        <v>0</v>
      </c>
      <c r="I839" s="113"/>
      <c r="J839" s="113"/>
      <c r="K839" s="113"/>
      <c r="L839" s="113"/>
      <c r="M839" s="113"/>
      <c r="N839" s="113"/>
      <c r="O839" s="113"/>
      <c r="P839" s="27"/>
      <c r="Q839" s="113"/>
      <c r="R839" s="113"/>
      <c r="S839" s="113"/>
      <c r="T839" s="113"/>
      <c r="U839" s="113"/>
      <c r="V839" s="113"/>
      <c r="W839" s="113"/>
      <c r="X839" s="28"/>
      <c r="Y839" s="221"/>
      <c r="Z839" s="221"/>
      <c r="AA839" s="221"/>
      <c r="AB839" s="221"/>
      <c r="AC839" s="221"/>
      <c r="AD839" s="221"/>
      <c r="AE839" s="221"/>
      <c r="AF839" s="28"/>
      <c r="AG839" s="221"/>
      <c r="AH839" s="221"/>
      <c r="AI839" s="221"/>
      <c r="AJ839" s="221"/>
      <c r="AK839" s="221"/>
      <c r="AL839" s="221"/>
      <c r="AM839" s="221"/>
      <c r="AN839" s="28"/>
      <c r="AO839" s="141"/>
      <c r="AP839" s="141"/>
      <c r="AQ839" s="141"/>
      <c r="AR839" s="79" t="str">
        <f t="shared" si="56"/>
        <v/>
      </c>
      <c r="AS839" s="139"/>
      <c r="AT839" s="139"/>
      <c r="AU839" s="28"/>
      <c r="AV839" s="215"/>
      <c r="AW839" s="215"/>
      <c r="AX839" s="28"/>
      <c r="AY839" s="140"/>
      <c r="AZ839" s="28"/>
      <c r="BA839" s="140"/>
      <c r="BB839" s="140"/>
      <c r="BC839" s="140"/>
      <c r="BD839" s="140"/>
      <c r="BE839" s="140"/>
      <c r="BF839" s="140"/>
      <c r="BG839" s="140"/>
      <c r="BH839" s="140"/>
      <c r="BI839" s="140"/>
      <c r="BJ839" s="140"/>
      <c r="BK839" s="140"/>
      <c r="BL839" s="140"/>
      <c r="BM839" s="140"/>
      <c r="BN839" s="140"/>
      <c r="BO839" s="140"/>
      <c r="BP839" s="140"/>
      <c r="BQ839" s="140"/>
      <c r="BR839" s="140"/>
      <c r="BS839" s="140"/>
      <c r="BT839" s="140"/>
      <c r="BU839" s="140"/>
      <c r="BV839" s="140"/>
      <c r="BW839" s="140"/>
      <c r="BX839" s="140"/>
      <c r="BY839" s="140"/>
      <c r="BZ839" s="140"/>
      <c r="CA839" s="140"/>
      <c r="CB839" s="140"/>
      <c r="CC839" s="140"/>
      <c r="CD839" s="140"/>
      <c r="CE839" s="140"/>
      <c r="CF839" s="140"/>
      <c r="CG839" s="140"/>
      <c r="CH839" s="140"/>
      <c r="CI839" s="140"/>
      <c r="CJ839" s="140"/>
      <c r="CK839" s="140"/>
      <c r="CL839" s="140"/>
      <c r="CM839" s="140"/>
      <c r="CN839" s="140"/>
      <c r="CO839" s="140"/>
      <c r="CP839" s="140"/>
      <c r="CQ839" s="140"/>
      <c r="CR839" s="140"/>
      <c r="CS839" s="140"/>
      <c r="CT839" s="140"/>
      <c r="CU839" s="140"/>
      <c r="CV839" s="140"/>
      <c r="CW839" s="140"/>
      <c r="CX839" s="140"/>
      <c r="CY839" s="103">
        <f t="shared" si="58"/>
        <v>0</v>
      </c>
      <c r="CZ839" s="78"/>
    </row>
    <row r="840" spans="1:104" x14ac:dyDescent="0.2">
      <c r="A840" s="26"/>
      <c r="B840" s="123">
        <f t="shared" si="59"/>
        <v>831</v>
      </c>
      <c r="C840" s="107"/>
      <c r="D840" s="111"/>
      <c r="F840" s="108"/>
      <c r="G840" s="120"/>
      <c r="H840" s="101">
        <f t="shared" si="57"/>
        <v>0</v>
      </c>
      <c r="I840" s="113"/>
      <c r="J840" s="113"/>
      <c r="K840" s="113"/>
      <c r="L840" s="113"/>
      <c r="M840" s="113"/>
      <c r="N840" s="113"/>
      <c r="O840" s="113"/>
      <c r="P840" s="27"/>
      <c r="Q840" s="113"/>
      <c r="R840" s="113"/>
      <c r="S840" s="113"/>
      <c r="T840" s="113"/>
      <c r="U840" s="113"/>
      <c r="V840" s="113"/>
      <c r="W840" s="113"/>
      <c r="X840" s="28"/>
      <c r="Y840" s="221"/>
      <c r="Z840" s="221"/>
      <c r="AA840" s="221"/>
      <c r="AB840" s="221"/>
      <c r="AC840" s="221"/>
      <c r="AD840" s="221"/>
      <c r="AE840" s="221"/>
      <c r="AF840" s="28"/>
      <c r="AG840" s="221"/>
      <c r="AH840" s="221"/>
      <c r="AI840" s="221"/>
      <c r="AJ840" s="221"/>
      <c r="AK840" s="221"/>
      <c r="AL840" s="221"/>
      <c r="AM840" s="221"/>
      <c r="AN840" s="28"/>
      <c r="AO840" s="141"/>
      <c r="AP840" s="141"/>
      <c r="AQ840" s="141"/>
      <c r="AR840" s="79" t="str">
        <f t="shared" si="56"/>
        <v/>
      </c>
      <c r="AS840" s="139"/>
      <c r="AT840" s="139"/>
      <c r="AU840" s="28"/>
      <c r="AV840" s="215"/>
      <c r="AW840" s="215"/>
      <c r="AX840" s="28"/>
      <c r="AY840" s="140"/>
      <c r="AZ840" s="28"/>
      <c r="BA840" s="140"/>
      <c r="BB840" s="140"/>
      <c r="BC840" s="140"/>
      <c r="BD840" s="140"/>
      <c r="BE840" s="140"/>
      <c r="BF840" s="140"/>
      <c r="BG840" s="140"/>
      <c r="BH840" s="140"/>
      <c r="BI840" s="140"/>
      <c r="BJ840" s="140"/>
      <c r="BK840" s="140"/>
      <c r="BL840" s="140"/>
      <c r="BM840" s="140"/>
      <c r="BN840" s="140"/>
      <c r="BO840" s="140"/>
      <c r="BP840" s="140"/>
      <c r="BQ840" s="140"/>
      <c r="BR840" s="140"/>
      <c r="BS840" s="140"/>
      <c r="BT840" s="140"/>
      <c r="BU840" s="140"/>
      <c r="BV840" s="140"/>
      <c r="BW840" s="140"/>
      <c r="BX840" s="140"/>
      <c r="BY840" s="140"/>
      <c r="BZ840" s="140"/>
      <c r="CA840" s="140"/>
      <c r="CB840" s="140"/>
      <c r="CC840" s="140"/>
      <c r="CD840" s="140"/>
      <c r="CE840" s="140"/>
      <c r="CF840" s="140"/>
      <c r="CG840" s="140"/>
      <c r="CH840" s="140"/>
      <c r="CI840" s="140"/>
      <c r="CJ840" s="140"/>
      <c r="CK840" s="140"/>
      <c r="CL840" s="140"/>
      <c r="CM840" s="140"/>
      <c r="CN840" s="140"/>
      <c r="CO840" s="140"/>
      <c r="CP840" s="140"/>
      <c r="CQ840" s="140"/>
      <c r="CR840" s="140"/>
      <c r="CS840" s="140"/>
      <c r="CT840" s="140"/>
      <c r="CU840" s="140"/>
      <c r="CV840" s="140"/>
      <c r="CW840" s="140"/>
      <c r="CX840" s="140"/>
      <c r="CY840" s="103">
        <f t="shared" si="58"/>
        <v>0</v>
      </c>
      <c r="CZ840" s="78"/>
    </row>
    <row r="841" spans="1:104" x14ac:dyDescent="0.2">
      <c r="A841" s="26"/>
      <c r="B841" s="123">
        <f t="shared" si="59"/>
        <v>832</v>
      </c>
      <c r="C841" s="107"/>
      <c r="D841" s="111"/>
      <c r="F841" s="108"/>
      <c r="G841" s="120"/>
      <c r="H841" s="101">
        <f t="shared" si="57"/>
        <v>0</v>
      </c>
      <c r="I841" s="113"/>
      <c r="J841" s="113"/>
      <c r="K841" s="113"/>
      <c r="L841" s="113"/>
      <c r="M841" s="113"/>
      <c r="N841" s="113"/>
      <c r="O841" s="113"/>
      <c r="P841" s="27"/>
      <c r="Q841" s="113"/>
      <c r="R841" s="113"/>
      <c r="S841" s="113"/>
      <c r="T841" s="113"/>
      <c r="U841" s="113"/>
      <c r="V841" s="113"/>
      <c r="W841" s="113"/>
      <c r="X841" s="28"/>
      <c r="Y841" s="221"/>
      <c r="Z841" s="221"/>
      <c r="AA841" s="221"/>
      <c r="AB841" s="221"/>
      <c r="AC841" s="221"/>
      <c r="AD841" s="221"/>
      <c r="AE841" s="221"/>
      <c r="AF841" s="28"/>
      <c r="AG841" s="221"/>
      <c r="AH841" s="221"/>
      <c r="AI841" s="221"/>
      <c r="AJ841" s="221"/>
      <c r="AK841" s="221"/>
      <c r="AL841" s="221"/>
      <c r="AM841" s="221"/>
      <c r="AN841" s="28"/>
      <c r="AO841" s="141"/>
      <c r="AP841" s="141"/>
      <c r="AQ841" s="141"/>
      <c r="AR841" s="79" t="str">
        <f t="shared" si="56"/>
        <v/>
      </c>
      <c r="AS841" s="139"/>
      <c r="AT841" s="139"/>
      <c r="AU841" s="28"/>
      <c r="AV841" s="215"/>
      <c r="AW841" s="215"/>
      <c r="AX841" s="28"/>
      <c r="AY841" s="140"/>
      <c r="AZ841" s="28"/>
      <c r="BA841" s="140"/>
      <c r="BB841" s="140"/>
      <c r="BC841" s="140"/>
      <c r="BD841" s="140"/>
      <c r="BE841" s="140"/>
      <c r="BF841" s="140"/>
      <c r="BG841" s="140"/>
      <c r="BH841" s="140"/>
      <c r="BI841" s="140"/>
      <c r="BJ841" s="140"/>
      <c r="BK841" s="140"/>
      <c r="BL841" s="140"/>
      <c r="BM841" s="140"/>
      <c r="BN841" s="140"/>
      <c r="BO841" s="140"/>
      <c r="BP841" s="140"/>
      <c r="BQ841" s="140"/>
      <c r="BR841" s="140"/>
      <c r="BS841" s="140"/>
      <c r="BT841" s="140"/>
      <c r="BU841" s="140"/>
      <c r="BV841" s="140"/>
      <c r="BW841" s="140"/>
      <c r="BX841" s="140"/>
      <c r="BY841" s="140"/>
      <c r="BZ841" s="140"/>
      <c r="CA841" s="140"/>
      <c r="CB841" s="140"/>
      <c r="CC841" s="140"/>
      <c r="CD841" s="140"/>
      <c r="CE841" s="140"/>
      <c r="CF841" s="140"/>
      <c r="CG841" s="140"/>
      <c r="CH841" s="140"/>
      <c r="CI841" s="140"/>
      <c r="CJ841" s="140"/>
      <c r="CK841" s="140"/>
      <c r="CL841" s="140"/>
      <c r="CM841" s="140"/>
      <c r="CN841" s="140"/>
      <c r="CO841" s="140"/>
      <c r="CP841" s="140"/>
      <c r="CQ841" s="140"/>
      <c r="CR841" s="140"/>
      <c r="CS841" s="140"/>
      <c r="CT841" s="140"/>
      <c r="CU841" s="140"/>
      <c r="CV841" s="140"/>
      <c r="CW841" s="140"/>
      <c r="CX841" s="140"/>
      <c r="CY841" s="103">
        <f t="shared" si="58"/>
        <v>0</v>
      </c>
      <c r="CZ841" s="78"/>
    </row>
    <row r="842" spans="1:104" x14ac:dyDescent="0.2">
      <c r="A842" s="26"/>
      <c r="B842" s="123">
        <f t="shared" si="59"/>
        <v>833</v>
      </c>
      <c r="C842" s="107"/>
      <c r="D842" s="111"/>
      <c r="F842" s="108"/>
      <c r="G842" s="120"/>
      <c r="H842" s="101">
        <f t="shared" si="57"/>
        <v>0</v>
      </c>
      <c r="I842" s="113"/>
      <c r="J842" s="113"/>
      <c r="K842" s="113"/>
      <c r="L842" s="113"/>
      <c r="M842" s="113"/>
      <c r="N842" s="113"/>
      <c r="O842" s="113"/>
      <c r="P842" s="27"/>
      <c r="Q842" s="113"/>
      <c r="R842" s="113"/>
      <c r="S842" s="113"/>
      <c r="T842" s="113"/>
      <c r="U842" s="113"/>
      <c r="V842" s="113"/>
      <c r="W842" s="113"/>
      <c r="X842" s="28"/>
      <c r="Y842" s="221"/>
      <c r="Z842" s="221"/>
      <c r="AA842" s="221"/>
      <c r="AB842" s="221"/>
      <c r="AC842" s="221"/>
      <c r="AD842" s="221"/>
      <c r="AE842" s="221"/>
      <c r="AF842" s="28"/>
      <c r="AG842" s="221"/>
      <c r="AH842" s="221"/>
      <c r="AI842" s="221"/>
      <c r="AJ842" s="221"/>
      <c r="AK842" s="221"/>
      <c r="AL842" s="221"/>
      <c r="AM842" s="221"/>
      <c r="AN842" s="28"/>
      <c r="AO842" s="141"/>
      <c r="AP842" s="141"/>
      <c r="AQ842" s="141"/>
      <c r="AR842" s="79" t="str">
        <f t="shared" ref="AR842:AR905" si="60">IF(SUM(AO842:AQ842,I842:O842)=0,"",IF(SUM(AO842:AQ842)=1,"",1))</f>
        <v/>
      </c>
      <c r="AS842" s="139"/>
      <c r="AT842" s="139"/>
      <c r="AU842" s="28"/>
      <c r="AV842" s="215"/>
      <c r="AW842" s="215"/>
      <c r="AX842" s="28"/>
      <c r="AY842" s="140"/>
      <c r="AZ842" s="28"/>
      <c r="BA842" s="140"/>
      <c r="BB842" s="140"/>
      <c r="BC842" s="140"/>
      <c r="BD842" s="140"/>
      <c r="BE842" s="140"/>
      <c r="BF842" s="140"/>
      <c r="BG842" s="140"/>
      <c r="BH842" s="140"/>
      <c r="BI842" s="140"/>
      <c r="BJ842" s="140"/>
      <c r="BK842" s="140"/>
      <c r="BL842" s="140"/>
      <c r="BM842" s="140"/>
      <c r="BN842" s="140"/>
      <c r="BO842" s="140"/>
      <c r="BP842" s="140"/>
      <c r="BQ842" s="140"/>
      <c r="BR842" s="140"/>
      <c r="BS842" s="140"/>
      <c r="BT842" s="140"/>
      <c r="BU842" s="140"/>
      <c r="BV842" s="140"/>
      <c r="BW842" s="140"/>
      <c r="BX842" s="140"/>
      <c r="BY842" s="140"/>
      <c r="BZ842" s="140"/>
      <c r="CA842" s="140"/>
      <c r="CB842" s="140"/>
      <c r="CC842" s="140"/>
      <c r="CD842" s="140"/>
      <c r="CE842" s="140"/>
      <c r="CF842" s="140"/>
      <c r="CG842" s="140"/>
      <c r="CH842" s="140"/>
      <c r="CI842" s="140"/>
      <c r="CJ842" s="140"/>
      <c r="CK842" s="140"/>
      <c r="CL842" s="140"/>
      <c r="CM842" s="140"/>
      <c r="CN842" s="140"/>
      <c r="CO842" s="140"/>
      <c r="CP842" s="140"/>
      <c r="CQ842" s="140"/>
      <c r="CR842" s="140"/>
      <c r="CS842" s="140"/>
      <c r="CT842" s="140"/>
      <c r="CU842" s="140"/>
      <c r="CV842" s="140"/>
      <c r="CW842" s="140"/>
      <c r="CX842" s="140"/>
      <c r="CY842" s="103">
        <f t="shared" si="58"/>
        <v>0</v>
      </c>
      <c r="CZ842" s="78"/>
    </row>
    <row r="843" spans="1:104" x14ac:dyDescent="0.2">
      <c r="A843" s="26"/>
      <c r="B843" s="123">
        <f t="shared" si="59"/>
        <v>834</v>
      </c>
      <c r="C843" s="107"/>
      <c r="D843" s="111"/>
      <c r="F843" s="108"/>
      <c r="G843" s="120"/>
      <c r="H843" s="101">
        <f t="shared" ref="H843:H906" si="61">IF(LEN(C843)&gt;0,ISTEXT(F843)-1,0)</f>
        <v>0</v>
      </c>
      <c r="I843" s="113"/>
      <c r="J843" s="113"/>
      <c r="K843" s="113"/>
      <c r="L843" s="113"/>
      <c r="M843" s="113"/>
      <c r="N843" s="113"/>
      <c r="O843" s="113"/>
      <c r="P843" s="27"/>
      <c r="Q843" s="113"/>
      <c r="R843" s="113"/>
      <c r="S843" s="113"/>
      <c r="T843" s="113"/>
      <c r="U843" s="113"/>
      <c r="V843" s="113"/>
      <c r="W843" s="113"/>
      <c r="X843" s="28"/>
      <c r="Y843" s="221"/>
      <c r="Z843" s="221"/>
      <c r="AA843" s="221"/>
      <c r="AB843" s="221"/>
      <c r="AC843" s="221"/>
      <c r="AD843" s="221"/>
      <c r="AE843" s="221"/>
      <c r="AF843" s="28"/>
      <c r="AG843" s="221"/>
      <c r="AH843" s="221"/>
      <c r="AI843" s="221"/>
      <c r="AJ843" s="221"/>
      <c r="AK843" s="221"/>
      <c r="AL843" s="221"/>
      <c r="AM843" s="221"/>
      <c r="AN843" s="28"/>
      <c r="AO843" s="141"/>
      <c r="AP843" s="141"/>
      <c r="AQ843" s="141"/>
      <c r="AR843" s="79" t="str">
        <f t="shared" si="60"/>
        <v/>
      </c>
      <c r="AS843" s="139"/>
      <c r="AT843" s="139"/>
      <c r="AU843" s="28"/>
      <c r="AV843" s="215"/>
      <c r="AW843" s="215"/>
      <c r="AX843" s="28"/>
      <c r="AY843" s="140"/>
      <c r="AZ843" s="28"/>
      <c r="BA843" s="140"/>
      <c r="BB843" s="140"/>
      <c r="BC843" s="140"/>
      <c r="BD843" s="140"/>
      <c r="BE843" s="140"/>
      <c r="BF843" s="140"/>
      <c r="BG843" s="140"/>
      <c r="BH843" s="140"/>
      <c r="BI843" s="140"/>
      <c r="BJ843" s="140"/>
      <c r="BK843" s="140"/>
      <c r="BL843" s="140"/>
      <c r="BM843" s="140"/>
      <c r="BN843" s="140"/>
      <c r="BO843" s="140"/>
      <c r="BP843" s="140"/>
      <c r="BQ843" s="140"/>
      <c r="BR843" s="140"/>
      <c r="BS843" s="140"/>
      <c r="BT843" s="140"/>
      <c r="BU843" s="140"/>
      <c r="BV843" s="140"/>
      <c r="BW843" s="140"/>
      <c r="BX843" s="140"/>
      <c r="BY843" s="140"/>
      <c r="BZ843" s="140"/>
      <c r="CA843" s="140"/>
      <c r="CB843" s="140"/>
      <c r="CC843" s="140"/>
      <c r="CD843" s="140"/>
      <c r="CE843" s="140"/>
      <c r="CF843" s="140"/>
      <c r="CG843" s="140"/>
      <c r="CH843" s="140"/>
      <c r="CI843" s="140"/>
      <c r="CJ843" s="140"/>
      <c r="CK843" s="140"/>
      <c r="CL843" s="140"/>
      <c r="CM843" s="140"/>
      <c r="CN843" s="140"/>
      <c r="CO843" s="140"/>
      <c r="CP843" s="140"/>
      <c r="CQ843" s="140"/>
      <c r="CR843" s="140"/>
      <c r="CS843" s="140"/>
      <c r="CT843" s="140"/>
      <c r="CU843" s="140"/>
      <c r="CV843" s="140"/>
      <c r="CW843" s="140"/>
      <c r="CX843" s="140"/>
      <c r="CY843" s="103">
        <f t="shared" ref="CY843:CY906" si="62">IF(LEN(C843)&gt;0,IF(ABS(SUM(BA843:CX843)-1)&lt;0.000001,0,1),IF(ABS(SUM(BA843:CX843))&gt;0,1,0))</f>
        <v>0</v>
      </c>
      <c r="CZ843" s="78"/>
    </row>
    <row r="844" spans="1:104" x14ac:dyDescent="0.2">
      <c r="A844" s="26"/>
      <c r="B844" s="123">
        <f t="shared" ref="B844:B907" si="63">IFERROR(B843+1,"")</f>
        <v>835</v>
      </c>
      <c r="C844" s="107"/>
      <c r="D844" s="111"/>
      <c r="F844" s="108"/>
      <c r="G844" s="120"/>
      <c r="H844" s="101">
        <f t="shared" si="61"/>
        <v>0</v>
      </c>
      <c r="I844" s="113"/>
      <c r="J844" s="113"/>
      <c r="K844" s="113"/>
      <c r="L844" s="113"/>
      <c r="M844" s="113"/>
      <c r="N844" s="113"/>
      <c r="O844" s="113"/>
      <c r="P844" s="27"/>
      <c r="Q844" s="113"/>
      <c r="R844" s="113"/>
      <c r="S844" s="113"/>
      <c r="T844" s="113"/>
      <c r="U844" s="113"/>
      <c r="V844" s="113"/>
      <c r="W844" s="113"/>
      <c r="X844" s="28"/>
      <c r="Y844" s="221"/>
      <c r="Z844" s="221"/>
      <c r="AA844" s="221"/>
      <c r="AB844" s="221"/>
      <c r="AC844" s="221"/>
      <c r="AD844" s="221"/>
      <c r="AE844" s="221"/>
      <c r="AF844" s="28"/>
      <c r="AG844" s="221"/>
      <c r="AH844" s="221"/>
      <c r="AI844" s="221"/>
      <c r="AJ844" s="221"/>
      <c r="AK844" s="221"/>
      <c r="AL844" s="221"/>
      <c r="AM844" s="221"/>
      <c r="AN844" s="28"/>
      <c r="AO844" s="141"/>
      <c r="AP844" s="141"/>
      <c r="AQ844" s="141"/>
      <c r="AR844" s="79" t="str">
        <f t="shared" si="60"/>
        <v/>
      </c>
      <c r="AS844" s="139"/>
      <c r="AT844" s="139"/>
      <c r="AU844" s="28"/>
      <c r="AV844" s="215"/>
      <c r="AW844" s="215"/>
      <c r="AX844" s="28"/>
      <c r="AY844" s="140"/>
      <c r="AZ844" s="28"/>
      <c r="BA844" s="140"/>
      <c r="BB844" s="140"/>
      <c r="BC844" s="140"/>
      <c r="BD844" s="140"/>
      <c r="BE844" s="140"/>
      <c r="BF844" s="140"/>
      <c r="BG844" s="140"/>
      <c r="BH844" s="140"/>
      <c r="BI844" s="140"/>
      <c r="BJ844" s="140"/>
      <c r="BK844" s="140"/>
      <c r="BL844" s="140"/>
      <c r="BM844" s="140"/>
      <c r="BN844" s="140"/>
      <c r="BO844" s="140"/>
      <c r="BP844" s="140"/>
      <c r="BQ844" s="140"/>
      <c r="BR844" s="140"/>
      <c r="BS844" s="140"/>
      <c r="BT844" s="140"/>
      <c r="BU844" s="140"/>
      <c r="BV844" s="140"/>
      <c r="BW844" s="140"/>
      <c r="BX844" s="140"/>
      <c r="BY844" s="140"/>
      <c r="BZ844" s="140"/>
      <c r="CA844" s="140"/>
      <c r="CB844" s="140"/>
      <c r="CC844" s="140"/>
      <c r="CD844" s="140"/>
      <c r="CE844" s="140"/>
      <c r="CF844" s="140"/>
      <c r="CG844" s="140"/>
      <c r="CH844" s="140"/>
      <c r="CI844" s="140"/>
      <c r="CJ844" s="140"/>
      <c r="CK844" s="140"/>
      <c r="CL844" s="140"/>
      <c r="CM844" s="140"/>
      <c r="CN844" s="140"/>
      <c r="CO844" s="140"/>
      <c r="CP844" s="140"/>
      <c r="CQ844" s="140"/>
      <c r="CR844" s="140"/>
      <c r="CS844" s="140"/>
      <c r="CT844" s="140"/>
      <c r="CU844" s="140"/>
      <c r="CV844" s="140"/>
      <c r="CW844" s="140"/>
      <c r="CX844" s="140"/>
      <c r="CY844" s="103">
        <f t="shared" si="62"/>
        <v>0</v>
      </c>
      <c r="CZ844" s="78"/>
    </row>
    <row r="845" spans="1:104" x14ac:dyDescent="0.2">
      <c r="A845" s="26"/>
      <c r="B845" s="123">
        <f t="shared" si="63"/>
        <v>836</v>
      </c>
      <c r="C845" s="107"/>
      <c r="D845" s="111"/>
      <c r="F845" s="108"/>
      <c r="G845" s="120"/>
      <c r="H845" s="101">
        <f t="shared" si="61"/>
        <v>0</v>
      </c>
      <c r="I845" s="113"/>
      <c r="J845" s="113"/>
      <c r="K845" s="113"/>
      <c r="L845" s="113"/>
      <c r="M845" s="113"/>
      <c r="N845" s="113"/>
      <c r="O845" s="113"/>
      <c r="P845" s="27"/>
      <c r="Q845" s="113"/>
      <c r="R845" s="113"/>
      <c r="S845" s="113"/>
      <c r="T845" s="113"/>
      <c r="U845" s="113"/>
      <c r="V845" s="113"/>
      <c r="W845" s="113"/>
      <c r="X845" s="28"/>
      <c r="Y845" s="221"/>
      <c r="Z845" s="221"/>
      <c r="AA845" s="221"/>
      <c r="AB845" s="221"/>
      <c r="AC845" s="221"/>
      <c r="AD845" s="221"/>
      <c r="AE845" s="221"/>
      <c r="AF845" s="28"/>
      <c r="AG845" s="221"/>
      <c r="AH845" s="221"/>
      <c r="AI845" s="221"/>
      <c r="AJ845" s="221"/>
      <c r="AK845" s="221"/>
      <c r="AL845" s="221"/>
      <c r="AM845" s="221"/>
      <c r="AN845" s="28"/>
      <c r="AO845" s="141"/>
      <c r="AP845" s="141"/>
      <c r="AQ845" s="141"/>
      <c r="AR845" s="79" t="str">
        <f t="shared" si="60"/>
        <v/>
      </c>
      <c r="AS845" s="139"/>
      <c r="AT845" s="139"/>
      <c r="AU845" s="28"/>
      <c r="AV845" s="215"/>
      <c r="AW845" s="215"/>
      <c r="AX845" s="28"/>
      <c r="AY845" s="140"/>
      <c r="AZ845" s="28"/>
      <c r="BA845" s="140"/>
      <c r="BB845" s="140"/>
      <c r="BC845" s="140"/>
      <c r="BD845" s="140"/>
      <c r="BE845" s="140"/>
      <c r="BF845" s="140"/>
      <c r="BG845" s="140"/>
      <c r="BH845" s="140"/>
      <c r="BI845" s="140"/>
      <c r="BJ845" s="140"/>
      <c r="BK845" s="140"/>
      <c r="BL845" s="140"/>
      <c r="BM845" s="140"/>
      <c r="BN845" s="140"/>
      <c r="BO845" s="140"/>
      <c r="BP845" s="140"/>
      <c r="BQ845" s="140"/>
      <c r="BR845" s="140"/>
      <c r="BS845" s="140"/>
      <c r="BT845" s="140"/>
      <c r="BU845" s="140"/>
      <c r="BV845" s="140"/>
      <c r="BW845" s="140"/>
      <c r="BX845" s="140"/>
      <c r="BY845" s="140"/>
      <c r="BZ845" s="140"/>
      <c r="CA845" s="140"/>
      <c r="CB845" s="140"/>
      <c r="CC845" s="140"/>
      <c r="CD845" s="140"/>
      <c r="CE845" s="140"/>
      <c r="CF845" s="140"/>
      <c r="CG845" s="140"/>
      <c r="CH845" s="140"/>
      <c r="CI845" s="140"/>
      <c r="CJ845" s="140"/>
      <c r="CK845" s="140"/>
      <c r="CL845" s="140"/>
      <c r="CM845" s="140"/>
      <c r="CN845" s="140"/>
      <c r="CO845" s="140"/>
      <c r="CP845" s="140"/>
      <c r="CQ845" s="140"/>
      <c r="CR845" s="140"/>
      <c r="CS845" s="140"/>
      <c r="CT845" s="140"/>
      <c r="CU845" s="140"/>
      <c r="CV845" s="140"/>
      <c r="CW845" s="140"/>
      <c r="CX845" s="140"/>
      <c r="CY845" s="103">
        <f t="shared" si="62"/>
        <v>0</v>
      </c>
      <c r="CZ845" s="78"/>
    </row>
    <row r="846" spans="1:104" x14ac:dyDescent="0.2">
      <c r="A846" s="26"/>
      <c r="B846" s="123">
        <f t="shared" si="63"/>
        <v>837</v>
      </c>
      <c r="C846" s="107"/>
      <c r="D846" s="111"/>
      <c r="F846" s="108"/>
      <c r="G846" s="120"/>
      <c r="H846" s="101">
        <f t="shared" si="61"/>
        <v>0</v>
      </c>
      <c r="I846" s="113"/>
      <c r="J846" s="113"/>
      <c r="K846" s="113"/>
      <c r="L846" s="113"/>
      <c r="M846" s="113"/>
      <c r="N846" s="113"/>
      <c r="O846" s="113"/>
      <c r="P846" s="27"/>
      <c r="Q846" s="113"/>
      <c r="R846" s="113"/>
      <c r="S846" s="113"/>
      <c r="T846" s="113"/>
      <c r="U846" s="113"/>
      <c r="V846" s="113"/>
      <c r="W846" s="113"/>
      <c r="X846" s="28"/>
      <c r="Y846" s="221"/>
      <c r="Z846" s="221"/>
      <c r="AA846" s="221"/>
      <c r="AB846" s="221"/>
      <c r="AC846" s="221"/>
      <c r="AD846" s="221"/>
      <c r="AE846" s="221"/>
      <c r="AF846" s="28"/>
      <c r="AG846" s="221"/>
      <c r="AH846" s="221"/>
      <c r="AI846" s="221"/>
      <c r="AJ846" s="221"/>
      <c r="AK846" s="221"/>
      <c r="AL846" s="221"/>
      <c r="AM846" s="221"/>
      <c r="AN846" s="28"/>
      <c r="AO846" s="141"/>
      <c r="AP846" s="141"/>
      <c r="AQ846" s="141"/>
      <c r="AR846" s="79" t="str">
        <f t="shared" si="60"/>
        <v/>
      </c>
      <c r="AS846" s="139"/>
      <c r="AT846" s="139"/>
      <c r="AU846" s="28"/>
      <c r="AV846" s="215"/>
      <c r="AW846" s="215"/>
      <c r="AX846" s="28"/>
      <c r="AY846" s="140"/>
      <c r="AZ846" s="28"/>
      <c r="BA846" s="140"/>
      <c r="BB846" s="140"/>
      <c r="BC846" s="140"/>
      <c r="BD846" s="140"/>
      <c r="BE846" s="140"/>
      <c r="BF846" s="140"/>
      <c r="BG846" s="140"/>
      <c r="BH846" s="140"/>
      <c r="BI846" s="140"/>
      <c r="BJ846" s="140"/>
      <c r="BK846" s="140"/>
      <c r="BL846" s="140"/>
      <c r="BM846" s="140"/>
      <c r="BN846" s="140"/>
      <c r="BO846" s="140"/>
      <c r="BP846" s="140"/>
      <c r="BQ846" s="140"/>
      <c r="BR846" s="140"/>
      <c r="BS846" s="140"/>
      <c r="BT846" s="140"/>
      <c r="BU846" s="140"/>
      <c r="BV846" s="140"/>
      <c r="BW846" s="140"/>
      <c r="BX846" s="140"/>
      <c r="BY846" s="140"/>
      <c r="BZ846" s="140"/>
      <c r="CA846" s="140"/>
      <c r="CB846" s="140"/>
      <c r="CC846" s="140"/>
      <c r="CD846" s="140"/>
      <c r="CE846" s="140"/>
      <c r="CF846" s="140"/>
      <c r="CG846" s="140"/>
      <c r="CH846" s="140"/>
      <c r="CI846" s="140"/>
      <c r="CJ846" s="140"/>
      <c r="CK846" s="140"/>
      <c r="CL846" s="140"/>
      <c r="CM846" s="140"/>
      <c r="CN846" s="140"/>
      <c r="CO846" s="140"/>
      <c r="CP846" s="140"/>
      <c r="CQ846" s="140"/>
      <c r="CR846" s="140"/>
      <c r="CS846" s="140"/>
      <c r="CT846" s="140"/>
      <c r="CU846" s="140"/>
      <c r="CV846" s="140"/>
      <c r="CW846" s="140"/>
      <c r="CX846" s="140"/>
      <c r="CY846" s="103">
        <f t="shared" si="62"/>
        <v>0</v>
      </c>
      <c r="CZ846" s="78"/>
    </row>
    <row r="847" spans="1:104" x14ac:dyDescent="0.2">
      <c r="A847" s="26"/>
      <c r="B847" s="123">
        <f t="shared" si="63"/>
        <v>838</v>
      </c>
      <c r="C847" s="107"/>
      <c r="D847" s="111"/>
      <c r="F847" s="108"/>
      <c r="G847" s="120"/>
      <c r="H847" s="101">
        <f t="shared" si="61"/>
        <v>0</v>
      </c>
      <c r="I847" s="113"/>
      <c r="J847" s="113"/>
      <c r="K847" s="113"/>
      <c r="L847" s="113"/>
      <c r="M847" s="113"/>
      <c r="N847" s="113"/>
      <c r="O847" s="113"/>
      <c r="P847" s="27"/>
      <c r="Q847" s="113"/>
      <c r="R847" s="113"/>
      <c r="S847" s="113"/>
      <c r="T847" s="113"/>
      <c r="U847" s="113"/>
      <c r="V847" s="113"/>
      <c r="W847" s="113"/>
      <c r="X847" s="28"/>
      <c r="Y847" s="221"/>
      <c r="Z847" s="221"/>
      <c r="AA847" s="221"/>
      <c r="AB847" s="221"/>
      <c r="AC847" s="221"/>
      <c r="AD847" s="221"/>
      <c r="AE847" s="221"/>
      <c r="AF847" s="28"/>
      <c r="AG847" s="221"/>
      <c r="AH847" s="221"/>
      <c r="AI847" s="221"/>
      <c r="AJ847" s="221"/>
      <c r="AK847" s="221"/>
      <c r="AL847" s="221"/>
      <c r="AM847" s="221"/>
      <c r="AN847" s="28"/>
      <c r="AO847" s="141"/>
      <c r="AP847" s="141"/>
      <c r="AQ847" s="141"/>
      <c r="AR847" s="79" t="str">
        <f t="shared" si="60"/>
        <v/>
      </c>
      <c r="AS847" s="139"/>
      <c r="AT847" s="139"/>
      <c r="AU847" s="28"/>
      <c r="AV847" s="215"/>
      <c r="AW847" s="215"/>
      <c r="AX847" s="28"/>
      <c r="AY847" s="140"/>
      <c r="AZ847" s="28"/>
      <c r="BA847" s="140"/>
      <c r="BB847" s="140"/>
      <c r="BC847" s="140"/>
      <c r="BD847" s="140"/>
      <c r="BE847" s="140"/>
      <c r="BF847" s="140"/>
      <c r="BG847" s="140"/>
      <c r="BH847" s="140"/>
      <c r="BI847" s="140"/>
      <c r="BJ847" s="140"/>
      <c r="BK847" s="140"/>
      <c r="BL847" s="140"/>
      <c r="BM847" s="140"/>
      <c r="BN847" s="140"/>
      <c r="BO847" s="140"/>
      <c r="BP847" s="140"/>
      <c r="BQ847" s="140"/>
      <c r="BR847" s="140"/>
      <c r="BS847" s="140"/>
      <c r="BT847" s="140"/>
      <c r="BU847" s="140"/>
      <c r="BV847" s="140"/>
      <c r="BW847" s="140"/>
      <c r="BX847" s="140"/>
      <c r="BY847" s="140"/>
      <c r="BZ847" s="140"/>
      <c r="CA847" s="140"/>
      <c r="CB847" s="140"/>
      <c r="CC847" s="140"/>
      <c r="CD847" s="140"/>
      <c r="CE847" s="140"/>
      <c r="CF847" s="140"/>
      <c r="CG847" s="140"/>
      <c r="CH847" s="140"/>
      <c r="CI847" s="140"/>
      <c r="CJ847" s="140"/>
      <c r="CK847" s="140"/>
      <c r="CL847" s="140"/>
      <c r="CM847" s="140"/>
      <c r="CN847" s="140"/>
      <c r="CO847" s="140"/>
      <c r="CP847" s="140"/>
      <c r="CQ847" s="140"/>
      <c r="CR847" s="140"/>
      <c r="CS847" s="140"/>
      <c r="CT847" s="140"/>
      <c r="CU847" s="140"/>
      <c r="CV847" s="140"/>
      <c r="CW847" s="140"/>
      <c r="CX847" s="140"/>
      <c r="CY847" s="103">
        <f t="shared" si="62"/>
        <v>0</v>
      </c>
      <c r="CZ847" s="78"/>
    </row>
    <row r="848" spans="1:104" x14ac:dyDescent="0.2">
      <c r="A848" s="26"/>
      <c r="B848" s="123">
        <f t="shared" si="63"/>
        <v>839</v>
      </c>
      <c r="C848" s="107"/>
      <c r="D848" s="111"/>
      <c r="F848" s="108"/>
      <c r="G848" s="120"/>
      <c r="H848" s="101">
        <f t="shared" si="61"/>
        <v>0</v>
      </c>
      <c r="I848" s="113"/>
      <c r="J848" s="113"/>
      <c r="K848" s="113"/>
      <c r="L848" s="113"/>
      <c r="M848" s="113"/>
      <c r="N848" s="113"/>
      <c r="O848" s="113"/>
      <c r="P848" s="27"/>
      <c r="Q848" s="113"/>
      <c r="R848" s="113"/>
      <c r="S848" s="113"/>
      <c r="T848" s="113"/>
      <c r="U848" s="113"/>
      <c r="V848" s="113"/>
      <c r="W848" s="113"/>
      <c r="X848" s="28"/>
      <c r="Y848" s="221"/>
      <c r="Z848" s="221"/>
      <c r="AA848" s="221"/>
      <c r="AB848" s="221"/>
      <c r="AC848" s="221"/>
      <c r="AD848" s="221"/>
      <c r="AE848" s="221"/>
      <c r="AF848" s="28"/>
      <c r="AG848" s="221"/>
      <c r="AH848" s="221"/>
      <c r="AI848" s="221"/>
      <c r="AJ848" s="221"/>
      <c r="AK848" s="221"/>
      <c r="AL848" s="221"/>
      <c r="AM848" s="221"/>
      <c r="AN848" s="28"/>
      <c r="AO848" s="141"/>
      <c r="AP848" s="141"/>
      <c r="AQ848" s="141"/>
      <c r="AR848" s="79" t="str">
        <f t="shared" si="60"/>
        <v/>
      </c>
      <c r="AS848" s="139"/>
      <c r="AT848" s="139"/>
      <c r="AU848" s="28"/>
      <c r="AV848" s="215"/>
      <c r="AW848" s="215"/>
      <c r="AX848" s="28"/>
      <c r="AY848" s="140"/>
      <c r="AZ848" s="28"/>
      <c r="BA848" s="140"/>
      <c r="BB848" s="140"/>
      <c r="BC848" s="140"/>
      <c r="BD848" s="140"/>
      <c r="BE848" s="140"/>
      <c r="BF848" s="140"/>
      <c r="BG848" s="140"/>
      <c r="BH848" s="140"/>
      <c r="BI848" s="140"/>
      <c r="BJ848" s="140"/>
      <c r="BK848" s="140"/>
      <c r="BL848" s="140"/>
      <c r="BM848" s="140"/>
      <c r="BN848" s="140"/>
      <c r="BO848" s="140"/>
      <c r="BP848" s="140"/>
      <c r="BQ848" s="140"/>
      <c r="BR848" s="140"/>
      <c r="BS848" s="140"/>
      <c r="BT848" s="140"/>
      <c r="BU848" s="140"/>
      <c r="BV848" s="140"/>
      <c r="BW848" s="140"/>
      <c r="BX848" s="140"/>
      <c r="BY848" s="140"/>
      <c r="BZ848" s="140"/>
      <c r="CA848" s="140"/>
      <c r="CB848" s="140"/>
      <c r="CC848" s="140"/>
      <c r="CD848" s="140"/>
      <c r="CE848" s="140"/>
      <c r="CF848" s="140"/>
      <c r="CG848" s="140"/>
      <c r="CH848" s="140"/>
      <c r="CI848" s="140"/>
      <c r="CJ848" s="140"/>
      <c r="CK848" s="140"/>
      <c r="CL848" s="140"/>
      <c r="CM848" s="140"/>
      <c r="CN848" s="140"/>
      <c r="CO848" s="140"/>
      <c r="CP848" s="140"/>
      <c r="CQ848" s="140"/>
      <c r="CR848" s="140"/>
      <c r="CS848" s="140"/>
      <c r="CT848" s="140"/>
      <c r="CU848" s="140"/>
      <c r="CV848" s="140"/>
      <c r="CW848" s="140"/>
      <c r="CX848" s="140"/>
      <c r="CY848" s="103">
        <f t="shared" si="62"/>
        <v>0</v>
      </c>
      <c r="CZ848" s="78"/>
    </row>
    <row r="849" spans="1:104" x14ac:dyDescent="0.2">
      <c r="A849" s="26"/>
      <c r="B849" s="123">
        <f t="shared" si="63"/>
        <v>840</v>
      </c>
      <c r="C849" s="107"/>
      <c r="D849" s="111"/>
      <c r="F849" s="108"/>
      <c r="G849" s="120"/>
      <c r="H849" s="101">
        <f t="shared" si="61"/>
        <v>0</v>
      </c>
      <c r="I849" s="113"/>
      <c r="J849" s="113"/>
      <c r="K849" s="113"/>
      <c r="L849" s="113"/>
      <c r="M849" s="113"/>
      <c r="N849" s="113"/>
      <c r="O849" s="113"/>
      <c r="P849" s="27"/>
      <c r="Q849" s="113"/>
      <c r="R849" s="113"/>
      <c r="S849" s="113"/>
      <c r="T849" s="113"/>
      <c r="U849" s="113"/>
      <c r="V849" s="113"/>
      <c r="W849" s="113"/>
      <c r="X849" s="28"/>
      <c r="Y849" s="221"/>
      <c r="Z849" s="221"/>
      <c r="AA849" s="221"/>
      <c r="AB849" s="221"/>
      <c r="AC849" s="221"/>
      <c r="AD849" s="221"/>
      <c r="AE849" s="221"/>
      <c r="AF849" s="28"/>
      <c r="AG849" s="221"/>
      <c r="AH849" s="221"/>
      <c r="AI849" s="221"/>
      <c r="AJ849" s="221"/>
      <c r="AK849" s="221"/>
      <c r="AL849" s="221"/>
      <c r="AM849" s="221"/>
      <c r="AN849" s="28"/>
      <c r="AO849" s="141"/>
      <c r="AP849" s="141"/>
      <c r="AQ849" s="141"/>
      <c r="AR849" s="79" t="str">
        <f t="shared" si="60"/>
        <v/>
      </c>
      <c r="AS849" s="139"/>
      <c r="AT849" s="139"/>
      <c r="AU849" s="28"/>
      <c r="AV849" s="215"/>
      <c r="AW849" s="215"/>
      <c r="AX849" s="28"/>
      <c r="AY849" s="140"/>
      <c r="AZ849" s="28"/>
      <c r="BA849" s="140"/>
      <c r="BB849" s="140"/>
      <c r="BC849" s="140"/>
      <c r="BD849" s="140"/>
      <c r="BE849" s="140"/>
      <c r="BF849" s="140"/>
      <c r="BG849" s="140"/>
      <c r="BH849" s="140"/>
      <c r="BI849" s="140"/>
      <c r="BJ849" s="140"/>
      <c r="BK849" s="140"/>
      <c r="BL849" s="140"/>
      <c r="BM849" s="140"/>
      <c r="BN849" s="140"/>
      <c r="BO849" s="140"/>
      <c r="BP849" s="140"/>
      <c r="BQ849" s="140"/>
      <c r="BR849" s="140"/>
      <c r="BS849" s="140"/>
      <c r="BT849" s="140"/>
      <c r="BU849" s="140"/>
      <c r="BV849" s="140"/>
      <c r="BW849" s="140"/>
      <c r="BX849" s="140"/>
      <c r="BY849" s="140"/>
      <c r="BZ849" s="140"/>
      <c r="CA849" s="140"/>
      <c r="CB849" s="140"/>
      <c r="CC849" s="140"/>
      <c r="CD849" s="140"/>
      <c r="CE849" s="140"/>
      <c r="CF849" s="140"/>
      <c r="CG849" s="140"/>
      <c r="CH849" s="140"/>
      <c r="CI849" s="140"/>
      <c r="CJ849" s="140"/>
      <c r="CK849" s="140"/>
      <c r="CL849" s="140"/>
      <c r="CM849" s="140"/>
      <c r="CN849" s="140"/>
      <c r="CO849" s="140"/>
      <c r="CP849" s="140"/>
      <c r="CQ849" s="140"/>
      <c r="CR849" s="140"/>
      <c r="CS849" s="140"/>
      <c r="CT849" s="140"/>
      <c r="CU849" s="140"/>
      <c r="CV849" s="140"/>
      <c r="CW849" s="140"/>
      <c r="CX849" s="140"/>
      <c r="CY849" s="103">
        <f t="shared" si="62"/>
        <v>0</v>
      </c>
      <c r="CZ849" s="78"/>
    </row>
    <row r="850" spans="1:104" x14ac:dyDescent="0.2">
      <c r="A850" s="26"/>
      <c r="B850" s="123">
        <f t="shared" si="63"/>
        <v>841</v>
      </c>
      <c r="C850" s="107"/>
      <c r="D850" s="111"/>
      <c r="F850" s="108"/>
      <c r="G850" s="120"/>
      <c r="H850" s="101">
        <f t="shared" si="61"/>
        <v>0</v>
      </c>
      <c r="I850" s="113"/>
      <c r="J850" s="113"/>
      <c r="K850" s="113"/>
      <c r="L850" s="113"/>
      <c r="M850" s="113"/>
      <c r="N850" s="113"/>
      <c r="O850" s="113"/>
      <c r="P850" s="27"/>
      <c r="Q850" s="113"/>
      <c r="R850" s="113"/>
      <c r="S850" s="113"/>
      <c r="T850" s="113"/>
      <c r="U850" s="113"/>
      <c r="V850" s="113"/>
      <c r="W850" s="113"/>
      <c r="X850" s="28"/>
      <c r="Y850" s="221"/>
      <c r="Z850" s="221"/>
      <c r="AA850" s="221"/>
      <c r="AB850" s="221"/>
      <c r="AC850" s="221"/>
      <c r="AD850" s="221"/>
      <c r="AE850" s="221"/>
      <c r="AF850" s="28"/>
      <c r="AG850" s="221"/>
      <c r="AH850" s="221"/>
      <c r="AI850" s="221"/>
      <c r="AJ850" s="221"/>
      <c r="AK850" s="221"/>
      <c r="AL850" s="221"/>
      <c r="AM850" s="221"/>
      <c r="AN850" s="28"/>
      <c r="AO850" s="141"/>
      <c r="AP850" s="141"/>
      <c r="AQ850" s="141"/>
      <c r="AR850" s="79" t="str">
        <f t="shared" si="60"/>
        <v/>
      </c>
      <c r="AS850" s="139"/>
      <c r="AT850" s="139"/>
      <c r="AU850" s="28"/>
      <c r="AV850" s="215"/>
      <c r="AW850" s="215"/>
      <c r="AX850" s="28"/>
      <c r="AY850" s="140"/>
      <c r="AZ850" s="28"/>
      <c r="BA850" s="140"/>
      <c r="BB850" s="140"/>
      <c r="BC850" s="140"/>
      <c r="BD850" s="140"/>
      <c r="BE850" s="140"/>
      <c r="BF850" s="140"/>
      <c r="BG850" s="140"/>
      <c r="BH850" s="140"/>
      <c r="BI850" s="140"/>
      <c r="BJ850" s="140"/>
      <c r="BK850" s="140"/>
      <c r="BL850" s="140"/>
      <c r="BM850" s="140"/>
      <c r="BN850" s="140"/>
      <c r="BO850" s="140"/>
      <c r="BP850" s="140"/>
      <c r="BQ850" s="140"/>
      <c r="BR850" s="140"/>
      <c r="BS850" s="140"/>
      <c r="BT850" s="140"/>
      <c r="BU850" s="140"/>
      <c r="BV850" s="140"/>
      <c r="BW850" s="140"/>
      <c r="BX850" s="140"/>
      <c r="BY850" s="140"/>
      <c r="BZ850" s="140"/>
      <c r="CA850" s="140"/>
      <c r="CB850" s="140"/>
      <c r="CC850" s="140"/>
      <c r="CD850" s="140"/>
      <c r="CE850" s="140"/>
      <c r="CF850" s="140"/>
      <c r="CG850" s="140"/>
      <c r="CH850" s="140"/>
      <c r="CI850" s="140"/>
      <c r="CJ850" s="140"/>
      <c r="CK850" s="140"/>
      <c r="CL850" s="140"/>
      <c r="CM850" s="140"/>
      <c r="CN850" s="140"/>
      <c r="CO850" s="140"/>
      <c r="CP850" s="140"/>
      <c r="CQ850" s="140"/>
      <c r="CR850" s="140"/>
      <c r="CS850" s="140"/>
      <c r="CT850" s="140"/>
      <c r="CU850" s="140"/>
      <c r="CV850" s="140"/>
      <c r="CW850" s="140"/>
      <c r="CX850" s="140"/>
      <c r="CY850" s="103">
        <f t="shared" si="62"/>
        <v>0</v>
      </c>
      <c r="CZ850" s="78"/>
    </row>
    <row r="851" spans="1:104" x14ac:dyDescent="0.2">
      <c r="A851" s="26"/>
      <c r="B851" s="123">
        <f t="shared" si="63"/>
        <v>842</v>
      </c>
      <c r="C851" s="107"/>
      <c r="D851" s="111"/>
      <c r="F851" s="108"/>
      <c r="G851" s="120"/>
      <c r="H851" s="101">
        <f t="shared" si="61"/>
        <v>0</v>
      </c>
      <c r="I851" s="113"/>
      <c r="J851" s="113"/>
      <c r="K851" s="113"/>
      <c r="L851" s="113"/>
      <c r="M851" s="113"/>
      <c r="N851" s="113"/>
      <c r="O851" s="113"/>
      <c r="P851" s="27"/>
      <c r="Q851" s="113"/>
      <c r="R851" s="113"/>
      <c r="S851" s="113"/>
      <c r="T851" s="113"/>
      <c r="U851" s="113"/>
      <c r="V851" s="113"/>
      <c r="W851" s="113"/>
      <c r="X851" s="28"/>
      <c r="Y851" s="221"/>
      <c r="Z851" s="221"/>
      <c r="AA851" s="221"/>
      <c r="AB851" s="221"/>
      <c r="AC851" s="221"/>
      <c r="AD851" s="221"/>
      <c r="AE851" s="221"/>
      <c r="AF851" s="28"/>
      <c r="AG851" s="221"/>
      <c r="AH851" s="221"/>
      <c r="AI851" s="221"/>
      <c r="AJ851" s="221"/>
      <c r="AK851" s="221"/>
      <c r="AL851" s="221"/>
      <c r="AM851" s="221"/>
      <c r="AN851" s="28"/>
      <c r="AO851" s="141"/>
      <c r="AP851" s="141"/>
      <c r="AQ851" s="141"/>
      <c r="AR851" s="79" t="str">
        <f t="shared" si="60"/>
        <v/>
      </c>
      <c r="AS851" s="139"/>
      <c r="AT851" s="139"/>
      <c r="AU851" s="28"/>
      <c r="AV851" s="215"/>
      <c r="AW851" s="215"/>
      <c r="AX851" s="28"/>
      <c r="AY851" s="140"/>
      <c r="AZ851" s="28"/>
      <c r="BA851" s="140"/>
      <c r="BB851" s="140"/>
      <c r="BC851" s="140"/>
      <c r="BD851" s="140"/>
      <c r="BE851" s="140"/>
      <c r="BF851" s="140"/>
      <c r="BG851" s="140"/>
      <c r="BH851" s="140"/>
      <c r="BI851" s="140"/>
      <c r="BJ851" s="140"/>
      <c r="BK851" s="140"/>
      <c r="BL851" s="140"/>
      <c r="BM851" s="140"/>
      <c r="BN851" s="140"/>
      <c r="BO851" s="140"/>
      <c r="BP851" s="140"/>
      <c r="BQ851" s="140"/>
      <c r="BR851" s="140"/>
      <c r="BS851" s="140"/>
      <c r="BT851" s="140"/>
      <c r="BU851" s="140"/>
      <c r="BV851" s="140"/>
      <c r="BW851" s="140"/>
      <c r="BX851" s="140"/>
      <c r="BY851" s="140"/>
      <c r="BZ851" s="140"/>
      <c r="CA851" s="140"/>
      <c r="CB851" s="140"/>
      <c r="CC851" s="140"/>
      <c r="CD851" s="140"/>
      <c r="CE851" s="140"/>
      <c r="CF851" s="140"/>
      <c r="CG851" s="140"/>
      <c r="CH851" s="140"/>
      <c r="CI851" s="140"/>
      <c r="CJ851" s="140"/>
      <c r="CK851" s="140"/>
      <c r="CL851" s="140"/>
      <c r="CM851" s="140"/>
      <c r="CN851" s="140"/>
      <c r="CO851" s="140"/>
      <c r="CP851" s="140"/>
      <c r="CQ851" s="140"/>
      <c r="CR851" s="140"/>
      <c r="CS851" s="140"/>
      <c r="CT851" s="140"/>
      <c r="CU851" s="140"/>
      <c r="CV851" s="140"/>
      <c r="CW851" s="140"/>
      <c r="CX851" s="140"/>
      <c r="CY851" s="103">
        <f t="shared" si="62"/>
        <v>0</v>
      </c>
      <c r="CZ851" s="78"/>
    </row>
    <row r="852" spans="1:104" x14ac:dyDescent="0.2">
      <c r="A852" s="26"/>
      <c r="B852" s="123">
        <f t="shared" si="63"/>
        <v>843</v>
      </c>
      <c r="C852" s="107"/>
      <c r="D852" s="111"/>
      <c r="F852" s="108"/>
      <c r="G852" s="120"/>
      <c r="H852" s="101">
        <f t="shared" si="61"/>
        <v>0</v>
      </c>
      <c r="I852" s="113"/>
      <c r="J852" s="113"/>
      <c r="K852" s="113"/>
      <c r="L852" s="113"/>
      <c r="M852" s="113"/>
      <c r="N852" s="113"/>
      <c r="O852" s="113"/>
      <c r="P852" s="27"/>
      <c r="Q852" s="113"/>
      <c r="R852" s="113"/>
      <c r="S852" s="113"/>
      <c r="T852" s="113"/>
      <c r="U852" s="113"/>
      <c r="V852" s="113"/>
      <c r="W852" s="113"/>
      <c r="X852" s="28"/>
      <c r="Y852" s="221"/>
      <c r="Z852" s="221"/>
      <c r="AA852" s="221"/>
      <c r="AB852" s="221"/>
      <c r="AC852" s="221"/>
      <c r="AD852" s="221"/>
      <c r="AE852" s="221"/>
      <c r="AF852" s="28"/>
      <c r="AG852" s="221"/>
      <c r="AH852" s="221"/>
      <c r="AI852" s="221"/>
      <c r="AJ852" s="221"/>
      <c r="AK852" s="221"/>
      <c r="AL852" s="221"/>
      <c r="AM852" s="221"/>
      <c r="AN852" s="28"/>
      <c r="AO852" s="141"/>
      <c r="AP852" s="141"/>
      <c r="AQ852" s="141"/>
      <c r="AR852" s="79" t="str">
        <f t="shared" si="60"/>
        <v/>
      </c>
      <c r="AS852" s="139"/>
      <c r="AT852" s="139"/>
      <c r="AU852" s="28"/>
      <c r="AV852" s="215"/>
      <c r="AW852" s="215"/>
      <c r="AX852" s="28"/>
      <c r="AY852" s="140"/>
      <c r="AZ852" s="28"/>
      <c r="BA852" s="140"/>
      <c r="BB852" s="140"/>
      <c r="BC852" s="140"/>
      <c r="BD852" s="140"/>
      <c r="BE852" s="140"/>
      <c r="BF852" s="140"/>
      <c r="BG852" s="140"/>
      <c r="BH852" s="140"/>
      <c r="BI852" s="140"/>
      <c r="BJ852" s="140"/>
      <c r="BK852" s="140"/>
      <c r="BL852" s="140"/>
      <c r="BM852" s="140"/>
      <c r="BN852" s="140"/>
      <c r="BO852" s="140"/>
      <c r="BP852" s="140"/>
      <c r="BQ852" s="140"/>
      <c r="BR852" s="140"/>
      <c r="BS852" s="140"/>
      <c r="BT852" s="140"/>
      <c r="BU852" s="140"/>
      <c r="BV852" s="140"/>
      <c r="BW852" s="140"/>
      <c r="BX852" s="140"/>
      <c r="BY852" s="140"/>
      <c r="BZ852" s="140"/>
      <c r="CA852" s="140"/>
      <c r="CB852" s="140"/>
      <c r="CC852" s="140"/>
      <c r="CD852" s="140"/>
      <c r="CE852" s="140"/>
      <c r="CF852" s="140"/>
      <c r="CG852" s="140"/>
      <c r="CH852" s="140"/>
      <c r="CI852" s="140"/>
      <c r="CJ852" s="140"/>
      <c r="CK852" s="140"/>
      <c r="CL852" s="140"/>
      <c r="CM852" s="140"/>
      <c r="CN852" s="140"/>
      <c r="CO852" s="140"/>
      <c r="CP852" s="140"/>
      <c r="CQ852" s="140"/>
      <c r="CR852" s="140"/>
      <c r="CS852" s="140"/>
      <c r="CT852" s="140"/>
      <c r="CU852" s="140"/>
      <c r="CV852" s="140"/>
      <c r="CW852" s="140"/>
      <c r="CX852" s="140"/>
      <c r="CY852" s="103">
        <f t="shared" si="62"/>
        <v>0</v>
      </c>
      <c r="CZ852" s="78"/>
    </row>
    <row r="853" spans="1:104" x14ac:dyDescent="0.2">
      <c r="A853" s="26"/>
      <c r="B853" s="123">
        <f t="shared" si="63"/>
        <v>844</v>
      </c>
      <c r="C853" s="107"/>
      <c r="D853" s="111"/>
      <c r="F853" s="108"/>
      <c r="G853" s="120"/>
      <c r="H853" s="101">
        <f t="shared" si="61"/>
        <v>0</v>
      </c>
      <c r="I853" s="113"/>
      <c r="J853" s="113"/>
      <c r="K853" s="113"/>
      <c r="L853" s="113"/>
      <c r="M853" s="113"/>
      <c r="N853" s="113"/>
      <c r="O853" s="113"/>
      <c r="P853" s="27"/>
      <c r="Q853" s="113"/>
      <c r="R853" s="113"/>
      <c r="S853" s="113"/>
      <c r="T853" s="113"/>
      <c r="U853" s="113"/>
      <c r="V853" s="113"/>
      <c r="W853" s="113"/>
      <c r="X853" s="28"/>
      <c r="Y853" s="221"/>
      <c r="Z853" s="221"/>
      <c r="AA853" s="221"/>
      <c r="AB853" s="221"/>
      <c r="AC853" s="221"/>
      <c r="AD853" s="221"/>
      <c r="AE853" s="221"/>
      <c r="AF853" s="28"/>
      <c r="AG853" s="221"/>
      <c r="AH853" s="221"/>
      <c r="AI853" s="221"/>
      <c r="AJ853" s="221"/>
      <c r="AK853" s="221"/>
      <c r="AL853" s="221"/>
      <c r="AM853" s="221"/>
      <c r="AN853" s="28"/>
      <c r="AO853" s="141"/>
      <c r="AP853" s="141"/>
      <c r="AQ853" s="141"/>
      <c r="AR853" s="79" t="str">
        <f t="shared" si="60"/>
        <v/>
      </c>
      <c r="AS853" s="139"/>
      <c r="AT853" s="139"/>
      <c r="AU853" s="28"/>
      <c r="AV853" s="215"/>
      <c r="AW853" s="215"/>
      <c r="AX853" s="28"/>
      <c r="AY853" s="140"/>
      <c r="AZ853" s="28"/>
      <c r="BA853" s="140"/>
      <c r="BB853" s="140"/>
      <c r="BC853" s="140"/>
      <c r="BD853" s="140"/>
      <c r="BE853" s="140"/>
      <c r="BF853" s="140"/>
      <c r="BG853" s="140"/>
      <c r="BH853" s="140"/>
      <c r="BI853" s="140"/>
      <c r="BJ853" s="140"/>
      <c r="BK853" s="140"/>
      <c r="BL853" s="140"/>
      <c r="BM853" s="140"/>
      <c r="BN853" s="140"/>
      <c r="BO853" s="140"/>
      <c r="BP853" s="140"/>
      <c r="BQ853" s="140"/>
      <c r="BR853" s="140"/>
      <c r="BS853" s="140"/>
      <c r="BT853" s="140"/>
      <c r="BU853" s="140"/>
      <c r="BV853" s="140"/>
      <c r="BW853" s="140"/>
      <c r="BX853" s="140"/>
      <c r="BY853" s="140"/>
      <c r="BZ853" s="140"/>
      <c r="CA853" s="140"/>
      <c r="CB853" s="140"/>
      <c r="CC853" s="140"/>
      <c r="CD853" s="140"/>
      <c r="CE853" s="140"/>
      <c r="CF853" s="140"/>
      <c r="CG853" s="140"/>
      <c r="CH853" s="140"/>
      <c r="CI853" s="140"/>
      <c r="CJ853" s="140"/>
      <c r="CK853" s="140"/>
      <c r="CL853" s="140"/>
      <c r="CM853" s="140"/>
      <c r="CN853" s="140"/>
      <c r="CO853" s="140"/>
      <c r="CP853" s="140"/>
      <c r="CQ853" s="140"/>
      <c r="CR853" s="140"/>
      <c r="CS853" s="140"/>
      <c r="CT853" s="140"/>
      <c r="CU853" s="140"/>
      <c r="CV853" s="140"/>
      <c r="CW853" s="140"/>
      <c r="CX853" s="140"/>
      <c r="CY853" s="103">
        <f t="shared" si="62"/>
        <v>0</v>
      </c>
      <c r="CZ853" s="78"/>
    </row>
    <row r="854" spans="1:104" x14ac:dyDescent="0.2">
      <c r="A854" s="26"/>
      <c r="B854" s="123">
        <f t="shared" si="63"/>
        <v>845</v>
      </c>
      <c r="C854" s="107"/>
      <c r="D854" s="111"/>
      <c r="F854" s="108"/>
      <c r="G854" s="120"/>
      <c r="H854" s="101">
        <f t="shared" si="61"/>
        <v>0</v>
      </c>
      <c r="I854" s="113"/>
      <c r="J854" s="113"/>
      <c r="K854" s="113"/>
      <c r="L854" s="113"/>
      <c r="M854" s="113"/>
      <c r="N854" s="113"/>
      <c r="O854" s="113"/>
      <c r="P854" s="27"/>
      <c r="Q854" s="113"/>
      <c r="R854" s="113"/>
      <c r="S854" s="113"/>
      <c r="T854" s="113"/>
      <c r="U854" s="113"/>
      <c r="V854" s="113"/>
      <c r="W854" s="113"/>
      <c r="X854" s="28"/>
      <c r="Y854" s="221"/>
      <c r="Z854" s="221"/>
      <c r="AA854" s="221"/>
      <c r="AB854" s="221"/>
      <c r="AC854" s="221"/>
      <c r="AD854" s="221"/>
      <c r="AE854" s="221"/>
      <c r="AF854" s="28"/>
      <c r="AG854" s="221"/>
      <c r="AH854" s="221"/>
      <c r="AI854" s="221"/>
      <c r="AJ854" s="221"/>
      <c r="AK854" s="221"/>
      <c r="AL854" s="221"/>
      <c r="AM854" s="221"/>
      <c r="AN854" s="28"/>
      <c r="AO854" s="141"/>
      <c r="AP854" s="141"/>
      <c r="AQ854" s="141"/>
      <c r="AR854" s="79" t="str">
        <f t="shared" si="60"/>
        <v/>
      </c>
      <c r="AS854" s="139"/>
      <c r="AT854" s="139"/>
      <c r="AU854" s="28"/>
      <c r="AV854" s="215"/>
      <c r="AW854" s="215"/>
      <c r="AX854" s="28"/>
      <c r="AY854" s="140"/>
      <c r="AZ854" s="28"/>
      <c r="BA854" s="140"/>
      <c r="BB854" s="140"/>
      <c r="BC854" s="140"/>
      <c r="BD854" s="140"/>
      <c r="BE854" s="140"/>
      <c r="BF854" s="140"/>
      <c r="BG854" s="140"/>
      <c r="BH854" s="140"/>
      <c r="BI854" s="140"/>
      <c r="BJ854" s="140"/>
      <c r="BK854" s="140"/>
      <c r="BL854" s="140"/>
      <c r="BM854" s="140"/>
      <c r="BN854" s="140"/>
      <c r="BO854" s="140"/>
      <c r="BP854" s="140"/>
      <c r="BQ854" s="140"/>
      <c r="BR854" s="140"/>
      <c r="BS854" s="140"/>
      <c r="BT854" s="140"/>
      <c r="BU854" s="140"/>
      <c r="BV854" s="140"/>
      <c r="BW854" s="140"/>
      <c r="BX854" s="140"/>
      <c r="BY854" s="140"/>
      <c r="BZ854" s="140"/>
      <c r="CA854" s="140"/>
      <c r="CB854" s="140"/>
      <c r="CC854" s="140"/>
      <c r="CD854" s="140"/>
      <c r="CE854" s="140"/>
      <c r="CF854" s="140"/>
      <c r="CG854" s="140"/>
      <c r="CH854" s="140"/>
      <c r="CI854" s="140"/>
      <c r="CJ854" s="140"/>
      <c r="CK854" s="140"/>
      <c r="CL854" s="140"/>
      <c r="CM854" s="140"/>
      <c r="CN854" s="140"/>
      <c r="CO854" s="140"/>
      <c r="CP854" s="140"/>
      <c r="CQ854" s="140"/>
      <c r="CR854" s="140"/>
      <c r="CS854" s="140"/>
      <c r="CT854" s="140"/>
      <c r="CU854" s="140"/>
      <c r="CV854" s="140"/>
      <c r="CW854" s="140"/>
      <c r="CX854" s="140"/>
      <c r="CY854" s="103">
        <f t="shared" si="62"/>
        <v>0</v>
      </c>
      <c r="CZ854" s="78"/>
    </row>
    <row r="855" spans="1:104" x14ac:dyDescent="0.2">
      <c r="A855" s="26"/>
      <c r="B855" s="123">
        <f t="shared" si="63"/>
        <v>846</v>
      </c>
      <c r="C855" s="107"/>
      <c r="D855" s="111"/>
      <c r="F855" s="108"/>
      <c r="G855" s="120"/>
      <c r="H855" s="101">
        <f t="shared" si="61"/>
        <v>0</v>
      </c>
      <c r="I855" s="113"/>
      <c r="J855" s="113"/>
      <c r="K855" s="113"/>
      <c r="L855" s="113"/>
      <c r="M855" s="113"/>
      <c r="N855" s="113"/>
      <c r="O855" s="113"/>
      <c r="P855" s="27"/>
      <c r="Q855" s="113"/>
      <c r="R855" s="113"/>
      <c r="S855" s="113"/>
      <c r="T855" s="113"/>
      <c r="U855" s="113"/>
      <c r="V855" s="113"/>
      <c r="W855" s="113"/>
      <c r="X855" s="28"/>
      <c r="Y855" s="221"/>
      <c r="Z855" s="221"/>
      <c r="AA855" s="221"/>
      <c r="AB855" s="221"/>
      <c r="AC855" s="221"/>
      <c r="AD855" s="221"/>
      <c r="AE855" s="221"/>
      <c r="AF855" s="28"/>
      <c r="AG855" s="221"/>
      <c r="AH855" s="221"/>
      <c r="AI855" s="221"/>
      <c r="AJ855" s="221"/>
      <c r="AK855" s="221"/>
      <c r="AL855" s="221"/>
      <c r="AM855" s="221"/>
      <c r="AN855" s="28"/>
      <c r="AO855" s="141"/>
      <c r="AP855" s="141"/>
      <c r="AQ855" s="141"/>
      <c r="AR855" s="79" t="str">
        <f t="shared" si="60"/>
        <v/>
      </c>
      <c r="AS855" s="139"/>
      <c r="AT855" s="139"/>
      <c r="AU855" s="28"/>
      <c r="AV855" s="215"/>
      <c r="AW855" s="215"/>
      <c r="AX855" s="28"/>
      <c r="AY855" s="140"/>
      <c r="AZ855" s="28"/>
      <c r="BA855" s="140"/>
      <c r="BB855" s="140"/>
      <c r="BC855" s="140"/>
      <c r="BD855" s="140"/>
      <c r="BE855" s="140"/>
      <c r="BF855" s="140"/>
      <c r="BG855" s="140"/>
      <c r="BH855" s="140"/>
      <c r="BI855" s="140"/>
      <c r="BJ855" s="140"/>
      <c r="BK855" s="140"/>
      <c r="BL855" s="140"/>
      <c r="BM855" s="140"/>
      <c r="BN855" s="140"/>
      <c r="BO855" s="140"/>
      <c r="BP855" s="140"/>
      <c r="BQ855" s="140"/>
      <c r="BR855" s="140"/>
      <c r="BS855" s="140"/>
      <c r="BT855" s="140"/>
      <c r="BU855" s="140"/>
      <c r="BV855" s="140"/>
      <c r="BW855" s="140"/>
      <c r="BX855" s="140"/>
      <c r="BY855" s="140"/>
      <c r="BZ855" s="140"/>
      <c r="CA855" s="140"/>
      <c r="CB855" s="140"/>
      <c r="CC855" s="140"/>
      <c r="CD855" s="140"/>
      <c r="CE855" s="140"/>
      <c r="CF855" s="140"/>
      <c r="CG855" s="140"/>
      <c r="CH855" s="140"/>
      <c r="CI855" s="140"/>
      <c r="CJ855" s="140"/>
      <c r="CK855" s="140"/>
      <c r="CL855" s="140"/>
      <c r="CM855" s="140"/>
      <c r="CN855" s="140"/>
      <c r="CO855" s="140"/>
      <c r="CP855" s="140"/>
      <c r="CQ855" s="140"/>
      <c r="CR855" s="140"/>
      <c r="CS855" s="140"/>
      <c r="CT855" s="140"/>
      <c r="CU855" s="140"/>
      <c r="CV855" s="140"/>
      <c r="CW855" s="140"/>
      <c r="CX855" s="140"/>
      <c r="CY855" s="103">
        <f t="shared" si="62"/>
        <v>0</v>
      </c>
      <c r="CZ855" s="78"/>
    </row>
    <row r="856" spans="1:104" x14ac:dyDescent="0.2">
      <c r="A856" s="26"/>
      <c r="B856" s="123">
        <f t="shared" si="63"/>
        <v>847</v>
      </c>
      <c r="C856" s="107"/>
      <c r="D856" s="111"/>
      <c r="F856" s="108"/>
      <c r="G856" s="120"/>
      <c r="H856" s="101">
        <f t="shared" si="61"/>
        <v>0</v>
      </c>
      <c r="I856" s="113"/>
      <c r="J856" s="113"/>
      <c r="K856" s="113"/>
      <c r="L856" s="113"/>
      <c r="M856" s="113"/>
      <c r="N856" s="113"/>
      <c r="O856" s="113"/>
      <c r="P856" s="27"/>
      <c r="Q856" s="113"/>
      <c r="R856" s="113"/>
      <c r="S856" s="113"/>
      <c r="T856" s="113"/>
      <c r="U856" s="113"/>
      <c r="V856" s="113"/>
      <c r="W856" s="113"/>
      <c r="X856" s="28"/>
      <c r="Y856" s="221"/>
      <c r="Z856" s="221"/>
      <c r="AA856" s="221"/>
      <c r="AB856" s="221"/>
      <c r="AC856" s="221"/>
      <c r="AD856" s="221"/>
      <c r="AE856" s="221"/>
      <c r="AF856" s="28"/>
      <c r="AG856" s="221"/>
      <c r="AH856" s="221"/>
      <c r="AI856" s="221"/>
      <c r="AJ856" s="221"/>
      <c r="AK856" s="221"/>
      <c r="AL856" s="221"/>
      <c r="AM856" s="221"/>
      <c r="AN856" s="28"/>
      <c r="AO856" s="141"/>
      <c r="AP856" s="141"/>
      <c r="AQ856" s="141"/>
      <c r="AR856" s="79" t="str">
        <f t="shared" si="60"/>
        <v/>
      </c>
      <c r="AS856" s="139"/>
      <c r="AT856" s="139"/>
      <c r="AU856" s="28"/>
      <c r="AV856" s="215"/>
      <c r="AW856" s="215"/>
      <c r="AX856" s="28"/>
      <c r="AY856" s="140"/>
      <c r="AZ856" s="28"/>
      <c r="BA856" s="140"/>
      <c r="BB856" s="140"/>
      <c r="BC856" s="140"/>
      <c r="BD856" s="140"/>
      <c r="BE856" s="140"/>
      <c r="BF856" s="140"/>
      <c r="BG856" s="140"/>
      <c r="BH856" s="140"/>
      <c r="BI856" s="140"/>
      <c r="BJ856" s="140"/>
      <c r="BK856" s="140"/>
      <c r="BL856" s="140"/>
      <c r="BM856" s="140"/>
      <c r="BN856" s="140"/>
      <c r="BO856" s="140"/>
      <c r="BP856" s="140"/>
      <c r="BQ856" s="140"/>
      <c r="BR856" s="140"/>
      <c r="BS856" s="140"/>
      <c r="BT856" s="140"/>
      <c r="BU856" s="140"/>
      <c r="BV856" s="140"/>
      <c r="BW856" s="140"/>
      <c r="BX856" s="140"/>
      <c r="BY856" s="140"/>
      <c r="BZ856" s="140"/>
      <c r="CA856" s="140"/>
      <c r="CB856" s="140"/>
      <c r="CC856" s="140"/>
      <c r="CD856" s="140"/>
      <c r="CE856" s="140"/>
      <c r="CF856" s="140"/>
      <c r="CG856" s="140"/>
      <c r="CH856" s="140"/>
      <c r="CI856" s="140"/>
      <c r="CJ856" s="140"/>
      <c r="CK856" s="140"/>
      <c r="CL856" s="140"/>
      <c r="CM856" s="140"/>
      <c r="CN856" s="140"/>
      <c r="CO856" s="140"/>
      <c r="CP856" s="140"/>
      <c r="CQ856" s="140"/>
      <c r="CR856" s="140"/>
      <c r="CS856" s="140"/>
      <c r="CT856" s="140"/>
      <c r="CU856" s="140"/>
      <c r="CV856" s="140"/>
      <c r="CW856" s="140"/>
      <c r="CX856" s="140"/>
      <c r="CY856" s="103">
        <f t="shared" si="62"/>
        <v>0</v>
      </c>
      <c r="CZ856" s="78"/>
    </row>
    <row r="857" spans="1:104" x14ac:dyDescent="0.2">
      <c r="A857" s="26"/>
      <c r="B857" s="123">
        <f t="shared" si="63"/>
        <v>848</v>
      </c>
      <c r="C857" s="107"/>
      <c r="D857" s="111"/>
      <c r="F857" s="108"/>
      <c r="G857" s="120"/>
      <c r="H857" s="101">
        <f t="shared" si="61"/>
        <v>0</v>
      </c>
      <c r="I857" s="113"/>
      <c r="J857" s="113"/>
      <c r="K857" s="113"/>
      <c r="L857" s="113"/>
      <c r="M857" s="113"/>
      <c r="N857" s="113"/>
      <c r="O857" s="113"/>
      <c r="P857" s="27"/>
      <c r="Q857" s="113"/>
      <c r="R857" s="113"/>
      <c r="S857" s="113"/>
      <c r="T857" s="113"/>
      <c r="U857" s="113"/>
      <c r="V857" s="113"/>
      <c r="W857" s="113"/>
      <c r="X857" s="28"/>
      <c r="Y857" s="221"/>
      <c r="Z857" s="221"/>
      <c r="AA857" s="221"/>
      <c r="AB857" s="221"/>
      <c r="AC857" s="221"/>
      <c r="AD857" s="221"/>
      <c r="AE857" s="221"/>
      <c r="AF857" s="28"/>
      <c r="AG857" s="221"/>
      <c r="AH857" s="221"/>
      <c r="AI857" s="221"/>
      <c r="AJ857" s="221"/>
      <c r="AK857" s="221"/>
      <c r="AL857" s="221"/>
      <c r="AM857" s="221"/>
      <c r="AN857" s="28"/>
      <c r="AO857" s="141"/>
      <c r="AP857" s="141"/>
      <c r="AQ857" s="141"/>
      <c r="AR857" s="79" t="str">
        <f t="shared" si="60"/>
        <v/>
      </c>
      <c r="AS857" s="139"/>
      <c r="AT857" s="139"/>
      <c r="AU857" s="28"/>
      <c r="AV857" s="215"/>
      <c r="AW857" s="215"/>
      <c r="AX857" s="28"/>
      <c r="AY857" s="140"/>
      <c r="AZ857" s="28"/>
      <c r="BA857" s="140"/>
      <c r="BB857" s="140"/>
      <c r="BC857" s="140"/>
      <c r="BD857" s="140"/>
      <c r="BE857" s="140"/>
      <c r="BF857" s="140"/>
      <c r="BG857" s="140"/>
      <c r="BH857" s="140"/>
      <c r="BI857" s="140"/>
      <c r="BJ857" s="140"/>
      <c r="BK857" s="140"/>
      <c r="BL857" s="140"/>
      <c r="BM857" s="140"/>
      <c r="BN857" s="140"/>
      <c r="BO857" s="140"/>
      <c r="BP857" s="140"/>
      <c r="BQ857" s="140"/>
      <c r="BR857" s="140"/>
      <c r="BS857" s="140"/>
      <c r="BT857" s="140"/>
      <c r="BU857" s="140"/>
      <c r="BV857" s="140"/>
      <c r="BW857" s="140"/>
      <c r="BX857" s="140"/>
      <c r="BY857" s="140"/>
      <c r="BZ857" s="140"/>
      <c r="CA857" s="140"/>
      <c r="CB857" s="140"/>
      <c r="CC857" s="140"/>
      <c r="CD857" s="140"/>
      <c r="CE857" s="140"/>
      <c r="CF857" s="140"/>
      <c r="CG857" s="140"/>
      <c r="CH857" s="140"/>
      <c r="CI857" s="140"/>
      <c r="CJ857" s="140"/>
      <c r="CK857" s="140"/>
      <c r="CL857" s="140"/>
      <c r="CM857" s="140"/>
      <c r="CN857" s="140"/>
      <c r="CO857" s="140"/>
      <c r="CP857" s="140"/>
      <c r="CQ857" s="140"/>
      <c r="CR857" s="140"/>
      <c r="CS857" s="140"/>
      <c r="CT857" s="140"/>
      <c r="CU857" s="140"/>
      <c r="CV857" s="140"/>
      <c r="CW857" s="140"/>
      <c r="CX857" s="140"/>
      <c r="CY857" s="103">
        <f t="shared" si="62"/>
        <v>0</v>
      </c>
      <c r="CZ857" s="78"/>
    </row>
    <row r="858" spans="1:104" x14ac:dyDescent="0.2">
      <c r="A858" s="26"/>
      <c r="B858" s="123">
        <f t="shared" si="63"/>
        <v>849</v>
      </c>
      <c r="C858" s="107"/>
      <c r="D858" s="111"/>
      <c r="F858" s="108"/>
      <c r="G858" s="120"/>
      <c r="H858" s="101">
        <f t="shared" si="61"/>
        <v>0</v>
      </c>
      <c r="I858" s="113"/>
      <c r="J858" s="113"/>
      <c r="K858" s="113"/>
      <c r="L858" s="113"/>
      <c r="M858" s="113"/>
      <c r="N858" s="113"/>
      <c r="O858" s="113"/>
      <c r="P858" s="27"/>
      <c r="Q858" s="113"/>
      <c r="R858" s="113"/>
      <c r="S858" s="113"/>
      <c r="T858" s="113"/>
      <c r="U858" s="113"/>
      <c r="V858" s="113"/>
      <c r="W858" s="113"/>
      <c r="X858" s="28"/>
      <c r="Y858" s="221"/>
      <c r="Z858" s="221"/>
      <c r="AA858" s="221"/>
      <c r="AB858" s="221"/>
      <c r="AC858" s="221"/>
      <c r="AD858" s="221"/>
      <c r="AE858" s="221"/>
      <c r="AF858" s="28"/>
      <c r="AG858" s="221"/>
      <c r="AH858" s="221"/>
      <c r="AI858" s="221"/>
      <c r="AJ858" s="221"/>
      <c r="AK858" s="221"/>
      <c r="AL858" s="221"/>
      <c r="AM858" s="221"/>
      <c r="AN858" s="28"/>
      <c r="AO858" s="141"/>
      <c r="AP858" s="141"/>
      <c r="AQ858" s="141"/>
      <c r="AR858" s="79" t="str">
        <f t="shared" si="60"/>
        <v/>
      </c>
      <c r="AS858" s="139"/>
      <c r="AT858" s="139"/>
      <c r="AU858" s="28"/>
      <c r="AV858" s="215"/>
      <c r="AW858" s="215"/>
      <c r="AX858" s="28"/>
      <c r="AY858" s="140"/>
      <c r="AZ858" s="28"/>
      <c r="BA858" s="140"/>
      <c r="BB858" s="140"/>
      <c r="BC858" s="140"/>
      <c r="BD858" s="140"/>
      <c r="BE858" s="140"/>
      <c r="BF858" s="140"/>
      <c r="BG858" s="140"/>
      <c r="BH858" s="140"/>
      <c r="BI858" s="140"/>
      <c r="BJ858" s="140"/>
      <c r="BK858" s="140"/>
      <c r="BL858" s="140"/>
      <c r="BM858" s="140"/>
      <c r="BN858" s="140"/>
      <c r="BO858" s="140"/>
      <c r="BP858" s="140"/>
      <c r="BQ858" s="140"/>
      <c r="BR858" s="140"/>
      <c r="BS858" s="140"/>
      <c r="BT858" s="140"/>
      <c r="BU858" s="140"/>
      <c r="BV858" s="140"/>
      <c r="BW858" s="140"/>
      <c r="BX858" s="140"/>
      <c r="BY858" s="140"/>
      <c r="BZ858" s="140"/>
      <c r="CA858" s="140"/>
      <c r="CB858" s="140"/>
      <c r="CC858" s="140"/>
      <c r="CD858" s="140"/>
      <c r="CE858" s="140"/>
      <c r="CF858" s="140"/>
      <c r="CG858" s="140"/>
      <c r="CH858" s="140"/>
      <c r="CI858" s="140"/>
      <c r="CJ858" s="140"/>
      <c r="CK858" s="140"/>
      <c r="CL858" s="140"/>
      <c r="CM858" s="140"/>
      <c r="CN858" s="140"/>
      <c r="CO858" s="140"/>
      <c r="CP858" s="140"/>
      <c r="CQ858" s="140"/>
      <c r="CR858" s="140"/>
      <c r="CS858" s="140"/>
      <c r="CT858" s="140"/>
      <c r="CU858" s="140"/>
      <c r="CV858" s="140"/>
      <c r="CW858" s="140"/>
      <c r="CX858" s="140"/>
      <c r="CY858" s="103">
        <f t="shared" si="62"/>
        <v>0</v>
      </c>
      <c r="CZ858" s="78"/>
    </row>
    <row r="859" spans="1:104" x14ac:dyDescent="0.2">
      <c r="A859" s="26"/>
      <c r="B859" s="123">
        <f t="shared" si="63"/>
        <v>850</v>
      </c>
      <c r="C859" s="107"/>
      <c r="D859" s="111"/>
      <c r="F859" s="108"/>
      <c r="G859" s="120"/>
      <c r="H859" s="101">
        <f t="shared" si="61"/>
        <v>0</v>
      </c>
      <c r="I859" s="113"/>
      <c r="J859" s="113"/>
      <c r="K859" s="113"/>
      <c r="L859" s="113"/>
      <c r="M859" s="113"/>
      <c r="N859" s="113"/>
      <c r="O859" s="113"/>
      <c r="P859" s="27"/>
      <c r="Q859" s="113"/>
      <c r="R859" s="113"/>
      <c r="S859" s="113"/>
      <c r="T859" s="113"/>
      <c r="U859" s="113"/>
      <c r="V859" s="113"/>
      <c r="W859" s="113"/>
      <c r="X859" s="28"/>
      <c r="Y859" s="221"/>
      <c r="Z859" s="221"/>
      <c r="AA859" s="221"/>
      <c r="AB859" s="221"/>
      <c r="AC859" s="221"/>
      <c r="AD859" s="221"/>
      <c r="AE859" s="221"/>
      <c r="AF859" s="28"/>
      <c r="AG859" s="221"/>
      <c r="AH859" s="221"/>
      <c r="AI859" s="221"/>
      <c r="AJ859" s="221"/>
      <c r="AK859" s="221"/>
      <c r="AL859" s="221"/>
      <c r="AM859" s="221"/>
      <c r="AN859" s="28"/>
      <c r="AO859" s="141"/>
      <c r="AP859" s="141"/>
      <c r="AQ859" s="141"/>
      <c r="AR859" s="79" t="str">
        <f t="shared" si="60"/>
        <v/>
      </c>
      <c r="AS859" s="139"/>
      <c r="AT859" s="139"/>
      <c r="AU859" s="28"/>
      <c r="AV859" s="215"/>
      <c r="AW859" s="215"/>
      <c r="AX859" s="28"/>
      <c r="AY859" s="140"/>
      <c r="AZ859" s="28"/>
      <c r="BA859" s="140"/>
      <c r="BB859" s="140"/>
      <c r="BC859" s="140"/>
      <c r="BD859" s="140"/>
      <c r="BE859" s="140"/>
      <c r="BF859" s="140"/>
      <c r="BG859" s="140"/>
      <c r="BH859" s="140"/>
      <c r="BI859" s="140"/>
      <c r="BJ859" s="140"/>
      <c r="BK859" s="140"/>
      <c r="BL859" s="140"/>
      <c r="BM859" s="140"/>
      <c r="BN859" s="140"/>
      <c r="BO859" s="140"/>
      <c r="BP859" s="140"/>
      <c r="BQ859" s="140"/>
      <c r="BR859" s="140"/>
      <c r="BS859" s="140"/>
      <c r="BT859" s="140"/>
      <c r="BU859" s="140"/>
      <c r="BV859" s="140"/>
      <c r="BW859" s="140"/>
      <c r="BX859" s="140"/>
      <c r="BY859" s="140"/>
      <c r="BZ859" s="140"/>
      <c r="CA859" s="140"/>
      <c r="CB859" s="140"/>
      <c r="CC859" s="140"/>
      <c r="CD859" s="140"/>
      <c r="CE859" s="140"/>
      <c r="CF859" s="140"/>
      <c r="CG859" s="140"/>
      <c r="CH859" s="140"/>
      <c r="CI859" s="140"/>
      <c r="CJ859" s="140"/>
      <c r="CK859" s="140"/>
      <c r="CL859" s="140"/>
      <c r="CM859" s="140"/>
      <c r="CN859" s="140"/>
      <c r="CO859" s="140"/>
      <c r="CP859" s="140"/>
      <c r="CQ859" s="140"/>
      <c r="CR859" s="140"/>
      <c r="CS859" s="140"/>
      <c r="CT859" s="140"/>
      <c r="CU859" s="140"/>
      <c r="CV859" s="140"/>
      <c r="CW859" s="140"/>
      <c r="CX859" s="140"/>
      <c r="CY859" s="103">
        <f t="shared" si="62"/>
        <v>0</v>
      </c>
      <c r="CZ859" s="78"/>
    </row>
    <row r="860" spans="1:104" x14ac:dyDescent="0.2">
      <c r="A860" s="26"/>
      <c r="B860" s="123">
        <f t="shared" si="63"/>
        <v>851</v>
      </c>
      <c r="C860" s="107"/>
      <c r="D860" s="111"/>
      <c r="F860" s="108"/>
      <c r="G860" s="120"/>
      <c r="H860" s="101">
        <f t="shared" si="61"/>
        <v>0</v>
      </c>
      <c r="I860" s="113"/>
      <c r="J860" s="113"/>
      <c r="K860" s="113"/>
      <c r="L860" s="113"/>
      <c r="M860" s="113"/>
      <c r="N860" s="113"/>
      <c r="O860" s="113"/>
      <c r="P860" s="27"/>
      <c r="Q860" s="113"/>
      <c r="R860" s="113"/>
      <c r="S860" s="113"/>
      <c r="T860" s="113"/>
      <c r="U860" s="113"/>
      <c r="V860" s="113"/>
      <c r="W860" s="113"/>
      <c r="X860" s="28"/>
      <c r="Y860" s="221"/>
      <c r="Z860" s="221"/>
      <c r="AA860" s="221"/>
      <c r="AB860" s="221"/>
      <c r="AC860" s="221"/>
      <c r="AD860" s="221"/>
      <c r="AE860" s="221"/>
      <c r="AF860" s="28"/>
      <c r="AG860" s="221"/>
      <c r="AH860" s="221"/>
      <c r="AI860" s="221"/>
      <c r="AJ860" s="221"/>
      <c r="AK860" s="221"/>
      <c r="AL860" s="221"/>
      <c r="AM860" s="221"/>
      <c r="AN860" s="28"/>
      <c r="AO860" s="141"/>
      <c r="AP860" s="141"/>
      <c r="AQ860" s="141"/>
      <c r="AR860" s="79" t="str">
        <f t="shared" si="60"/>
        <v/>
      </c>
      <c r="AS860" s="139"/>
      <c r="AT860" s="139"/>
      <c r="AU860" s="28"/>
      <c r="AV860" s="215"/>
      <c r="AW860" s="215"/>
      <c r="AX860" s="28"/>
      <c r="AY860" s="140"/>
      <c r="AZ860" s="28"/>
      <c r="BA860" s="140"/>
      <c r="BB860" s="140"/>
      <c r="BC860" s="140"/>
      <c r="BD860" s="140"/>
      <c r="BE860" s="140"/>
      <c r="BF860" s="140"/>
      <c r="BG860" s="140"/>
      <c r="BH860" s="140"/>
      <c r="BI860" s="140"/>
      <c r="BJ860" s="140"/>
      <c r="BK860" s="140"/>
      <c r="BL860" s="140"/>
      <c r="BM860" s="140"/>
      <c r="BN860" s="140"/>
      <c r="BO860" s="140"/>
      <c r="BP860" s="140"/>
      <c r="BQ860" s="140"/>
      <c r="BR860" s="140"/>
      <c r="BS860" s="140"/>
      <c r="BT860" s="140"/>
      <c r="BU860" s="140"/>
      <c r="BV860" s="140"/>
      <c r="BW860" s="140"/>
      <c r="BX860" s="140"/>
      <c r="BY860" s="140"/>
      <c r="BZ860" s="140"/>
      <c r="CA860" s="140"/>
      <c r="CB860" s="140"/>
      <c r="CC860" s="140"/>
      <c r="CD860" s="140"/>
      <c r="CE860" s="140"/>
      <c r="CF860" s="140"/>
      <c r="CG860" s="140"/>
      <c r="CH860" s="140"/>
      <c r="CI860" s="140"/>
      <c r="CJ860" s="140"/>
      <c r="CK860" s="140"/>
      <c r="CL860" s="140"/>
      <c r="CM860" s="140"/>
      <c r="CN860" s="140"/>
      <c r="CO860" s="140"/>
      <c r="CP860" s="140"/>
      <c r="CQ860" s="140"/>
      <c r="CR860" s="140"/>
      <c r="CS860" s="140"/>
      <c r="CT860" s="140"/>
      <c r="CU860" s="140"/>
      <c r="CV860" s="140"/>
      <c r="CW860" s="140"/>
      <c r="CX860" s="140"/>
      <c r="CY860" s="103">
        <f t="shared" si="62"/>
        <v>0</v>
      </c>
      <c r="CZ860" s="78"/>
    </row>
    <row r="861" spans="1:104" x14ac:dyDescent="0.2">
      <c r="A861" s="26"/>
      <c r="B861" s="123">
        <f t="shared" si="63"/>
        <v>852</v>
      </c>
      <c r="C861" s="107"/>
      <c r="D861" s="111"/>
      <c r="F861" s="108"/>
      <c r="G861" s="120"/>
      <c r="H861" s="101">
        <f t="shared" si="61"/>
        <v>0</v>
      </c>
      <c r="I861" s="113"/>
      <c r="J861" s="113"/>
      <c r="K861" s="113"/>
      <c r="L861" s="113"/>
      <c r="M861" s="113"/>
      <c r="N861" s="113"/>
      <c r="O861" s="113"/>
      <c r="P861" s="27"/>
      <c r="Q861" s="113"/>
      <c r="R861" s="113"/>
      <c r="S861" s="113"/>
      <c r="T861" s="113"/>
      <c r="U861" s="113"/>
      <c r="V861" s="113"/>
      <c r="W861" s="113"/>
      <c r="X861" s="28"/>
      <c r="Y861" s="221"/>
      <c r="Z861" s="221"/>
      <c r="AA861" s="221"/>
      <c r="AB861" s="221"/>
      <c r="AC861" s="221"/>
      <c r="AD861" s="221"/>
      <c r="AE861" s="221"/>
      <c r="AF861" s="28"/>
      <c r="AG861" s="221"/>
      <c r="AH861" s="221"/>
      <c r="AI861" s="221"/>
      <c r="AJ861" s="221"/>
      <c r="AK861" s="221"/>
      <c r="AL861" s="221"/>
      <c r="AM861" s="221"/>
      <c r="AN861" s="28"/>
      <c r="AO861" s="141"/>
      <c r="AP861" s="141"/>
      <c r="AQ861" s="141"/>
      <c r="AR861" s="79" t="str">
        <f t="shared" si="60"/>
        <v/>
      </c>
      <c r="AS861" s="139"/>
      <c r="AT861" s="139"/>
      <c r="AU861" s="28"/>
      <c r="AV861" s="215"/>
      <c r="AW861" s="215"/>
      <c r="AX861" s="28"/>
      <c r="AY861" s="140"/>
      <c r="AZ861" s="28"/>
      <c r="BA861" s="140"/>
      <c r="BB861" s="140"/>
      <c r="BC861" s="140"/>
      <c r="BD861" s="140"/>
      <c r="BE861" s="140"/>
      <c r="BF861" s="140"/>
      <c r="BG861" s="140"/>
      <c r="BH861" s="140"/>
      <c r="BI861" s="140"/>
      <c r="BJ861" s="140"/>
      <c r="BK861" s="140"/>
      <c r="BL861" s="140"/>
      <c r="BM861" s="140"/>
      <c r="BN861" s="140"/>
      <c r="BO861" s="140"/>
      <c r="BP861" s="140"/>
      <c r="BQ861" s="140"/>
      <c r="BR861" s="140"/>
      <c r="BS861" s="140"/>
      <c r="BT861" s="140"/>
      <c r="BU861" s="140"/>
      <c r="BV861" s="140"/>
      <c r="BW861" s="140"/>
      <c r="BX861" s="140"/>
      <c r="BY861" s="140"/>
      <c r="BZ861" s="140"/>
      <c r="CA861" s="140"/>
      <c r="CB861" s="140"/>
      <c r="CC861" s="140"/>
      <c r="CD861" s="140"/>
      <c r="CE861" s="140"/>
      <c r="CF861" s="140"/>
      <c r="CG861" s="140"/>
      <c r="CH861" s="140"/>
      <c r="CI861" s="140"/>
      <c r="CJ861" s="140"/>
      <c r="CK861" s="140"/>
      <c r="CL861" s="140"/>
      <c r="CM861" s="140"/>
      <c r="CN861" s="140"/>
      <c r="CO861" s="140"/>
      <c r="CP861" s="140"/>
      <c r="CQ861" s="140"/>
      <c r="CR861" s="140"/>
      <c r="CS861" s="140"/>
      <c r="CT861" s="140"/>
      <c r="CU861" s="140"/>
      <c r="CV861" s="140"/>
      <c r="CW861" s="140"/>
      <c r="CX861" s="140"/>
      <c r="CY861" s="103">
        <f t="shared" si="62"/>
        <v>0</v>
      </c>
      <c r="CZ861" s="78"/>
    </row>
    <row r="862" spans="1:104" x14ac:dyDescent="0.2">
      <c r="A862" s="26"/>
      <c r="B862" s="123">
        <f t="shared" si="63"/>
        <v>853</v>
      </c>
      <c r="C862" s="107"/>
      <c r="D862" s="111"/>
      <c r="F862" s="108"/>
      <c r="G862" s="120"/>
      <c r="H862" s="101">
        <f t="shared" si="61"/>
        <v>0</v>
      </c>
      <c r="I862" s="113"/>
      <c r="J862" s="113"/>
      <c r="K862" s="113"/>
      <c r="L862" s="113"/>
      <c r="M862" s="113"/>
      <c r="N862" s="113"/>
      <c r="O862" s="113"/>
      <c r="P862" s="27"/>
      <c r="Q862" s="113"/>
      <c r="R862" s="113"/>
      <c r="S862" s="113"/>
      <c r="T862" s="113"/>
      <c r="U862" s="113"/>
      <c r="V862" s="113"/>
      <c r="W862" s="113"/>
      <c r="X862" s="28"/>
      <c r="Y862" s="221"/>
      <c r="Z862" s="221"/>
      <c r="AA862" s="221"/>
      <c r="AB862" s="221"/>
      <c r="AC862" s="221"/>
      <c r="AD862" s="221"/>
      <c r="AE862" s="221"/>
      <c r="AF862" s="28"/>
      <c r="AG862" s="221"/>
      <c r="AH862" s="221"/>
      <c r="AI862" s="221"/>
      <c r="AJ862" s="221"/>
      <c r="AK862" s="221"/>
      <c r="AL862" s="221"/>
      <c r="AM862" s="221"/>
      <c r="AN862" s="28"/>
      <c r="AO862" s="141"/>
      <c r="AP862" s="141"/>
      <c r="AQ862" s="141"/>
      <c r="AR862" s="79" t="str">
        <f t="shared" si="60"/>
        <v/>
      </c>
      <c r="AS862" s="139"/>
      <c r="AT862" s="139"/>
      <c r="AU862" s="28"/>
      <c r="AV862" s="215"/>
      <c r="AW862" s="215"/>
      <c r="AX862" s="28"/>
      <c r="AY862" s="140"/>
      <c r="AZ862" s="28"/>
      <c r="BA862" s="140"/>
      <c r="BB862" s="140"/>
      <c r="BC862" s="140"/>
      <c r="BD862" s="140"/>
      <c r="BE862" s="140"/>
      <c r="BF862" s="140"/>
      <c r="BG862" s="140"/>
      <c r="BH862" s="140"/>
      <c r="BI862" s="140"/>
      <c r="BJ862" s="140"/>
      <c r="BK862" s="140"/>
      <c r="BL862" s="140"/>
      <c r="BM862" s="140"/>
      <c r="BN862" s="140"/>
      <c r="BO862" s="140"/>
      <c r="BP862" s="140"/>
      <c r="BQ862" s="140"/>
      <c r="BR862" s="140"/>
      <c r="BS862" s="140"/>
      <c r="BT862" s="140"/>
      <c r="BU862" s="140"/>
      <c r="BV862" s="140"/>
      <c r="BW862" s="140"/>
      <c r="BX862" s="140"/>
      <c r="BY862" s="140"/>
      <c r="BZ862" s="140"/>
      <c r="CA862" s="140"/>
      <c r="CB862" s="140"/>
      <c r="CC862" s="140"/>
      <c r="CD862" s="140"/>
      <c r="CE862" s="140"/>
      <c r="CF862" s="140"/>
      <c r="CG862" s="140"/>
      <c r="CH862" s="140"/>
      <c r="CI862" s="140"/>
      <c r="CJ862" s="140"/>
      <c r="CK862" s="140"/>
      <c r="CL862" s="140"/>
      <c r="CM862" s="140"/>
      <c r="CN862" s="140"/>
      <c r="CO862" s="140"/>
      <c r="CP862" s="140"/>
      <c r="CQ862" s="140"/>
      <c r="CR862" s="140"/>
      <c r="CS862" s="140"/>
      <c r="CT862" s="140"/>
      <c r="CU862" s="140"/>
      <c r="CV862" s="140"/>
      <c r="CW862" s="140"/>
      <c r="CX862" s="140"/>
      <c r="CY862" s="103">
        <f t="shared" si="62"/>
        <v>0</v>
      </c>
      <c r="CZ862" s="78"/>
    </row>
    <row r="863" spans="1:104" x14ac:dyDescent="0.2">
      <c r="A863" s="26"/>
      <c r="B863" s="123">
        <f t="shared" si="63"/>
        <v>854</v>
      </c>
      <c r="C863" s="107"/>
      <c r="D863" s="111"/>
      <c r="F863" s="108"/>
      <c r="G863" s="120"/>
      <c r="H863" s="101">
        <f t="shared" si="61"/>
        <v>0</v>
      </c>
      <c r="I863" s="113"/>
      <c r="J863" s="113"/>
      <c r="K863" s="113"/>
      <c r="L863" s="113"/>
      <c r="M863" s="113"/>
      <c r="N863" s="113"/>
      <c r="O863" s="113"/>
      <c r="P863" s="27"/>
      <c r="Q863" s="113"/>
      <c r="R863" s="113"/>
      <c r="S863" s="113"/>
      <c r="T863" s="113"/>
      <c r="U863" s="113"/>
      <c r="V863" s="113"/>
      <c r="W863" s="113"/>
      <c r="X863" s="28"/>
      <c r="Y863" s="221"/>
      <c r="Z863" s="221"/>
      <c r="AA863" s="221"/>
      <c r="AB863" s="221"/>
      <c r="AC863" s="221"/>
      <c r="AD863" s="221"/>
      <c r="AE863" s="221"/>
      <c r="AF863" s="28"/>
      <c r="AG863" s="221"/>
      <c r="AH863" s="221"/>
      <c r="AI863" s="221"/>
      <c r="AJ863" s="221"/>
      <c r="AK863" s="221"/>
      <c r="AL863" s="221"/>
      <c r="AM863" s="221"/>
      <c r="AN863" s="28"/>
      <c r="AO863" s="141"/>
      <c r="AP863" s="141"/>
      <c r="AQ863" s="141"/>
      <c r="AR863" s="79" t="str">
        <f t="shared" si="60"/>
        <v/>
      </c>
      <c r="AS863" s="139"/>
      <c r="AT863" s="139"/>
      <c r="AU863" s="28"/>
      <c r="AV863" s="215"/>
      <c r="AW863" s="215"/>
      <c r="AX863" s="28"/>
      <c r="AY863" s="140"/>
      <c r="AZ863" s="28"/>
      <c r="BA863" s="140"/>
      <c r="BB863" s="140"/>
      <c r="BC863" s="140"/>
      <c r="BD863" s="140"/>
      <c r="BE863" s="140"/>
      <c r="BF863" s="140"/>
      <c r="BG863" s="140"/>
      <c r="BH863" s="140"/>
      <c r="BI863" s="140"/>
      <c r="BJ863" s="140"/>
      <c r="BK863" s="140"/>
      <c r="BL863" s="140"/>
      <c r="BM863" s="140"/>
      <c r="BN863" s="140"/>
      <c r="BO863" s="140"/>
      <c r="BP863" s="140"/>
      <c r="BQ863" s="140"/>
      <c r="BR863" s="140"/>
      <c r="BS863" s="140"/>
      <c r="BT863" s="140"/>
      <c r="BU863" s="140"/>
      <c r="BV863" s="140"/>
      <c r="BW863" s="140"/>
      <c r="BX863" s="140"/>
      <c r="BY863" s="140"/>
      <c r="BZ863" s="140"/>
      <c r="CA863" s="140"/>
      <c r="CB863" s="140"/>
      <c r="CC863" s="140"/>
      <c r="CD863" s="140"/>
      <c r="CE863" s="140"/>
      <c r="CF863" s="140"/>
      <c r="CG863" s="140"/>
      <c r="CH863" s="140"/>
      <c r="CI863" s="140"/>
      <c r="CJ863" s="140"/>
      <c r="CK863" s="140"/>
      <c r="CL863" s="140"/>
      <c r="CM863" s="140"/>
      <c r="CN863" s="140"/>
      <c r="CO863" s="140"/>
      <c r="CP863" s="140"/>
      <c r="CQ863" s="140"/>
      <c r="CR863" s="140"/>
      <c r="CS863" s="140"/>
      <c r="CT863" s="140"/>
      <c r="CU863" s="140"/>
      <c r="CV863" s="140"/>
      <c r="CW863" s="140"/>
      <c r="CX863" s="140"/>
      <c r="CY863" s="103">
        <f t="shared" si="62"/>
        <v>0</v>
      </c>
      <c r="CZ863" s="78"/>
    </row>
    <row r="864" spans="1:104" x14ac:dyDescent="0.2">
      <c r="A864" s="26"/>
      <c r="B864" s="123">
        <f t="shared" si="63"/>
        <v>855</v>
      </c>
      <c r="C864" s="107"/>
      <c r="D864" s="111"/>
      <c r="F864" s="108"/>
      <c r="G864" s="120"/>
      <c r="H864" s="101">
        <f t="shared" si="61"/>
        <v>0</v>
      </c>
      <c r="I864" s="113"/>
      <c r="J864" s="113"/>
      <c r="K864" s="113"/>
      <c r="L864" s="113"/>
      <c r="M864" s="113"/>
      <c r="N864" s="113"/>
      <c r="O864" s="113"/>
      <c r="P864" s="27"/>
      <c r="Q864" s="113"/>
      <c r="R864" s="113"/>
      <c r="S864" s="113"/>
      <c r="T864" s="113"/>
      <c r="U864" s="113"/>
      <c r="V864" s="113"/>
      <c r="W864" s="113"/>
      <c r="X864" s="28"/>
      <c r="Y864" s="221"/>
      <c r="Z864" s="221"/>
      <c r="AA864" s="221"/>
      <c r="AB864" s="221"/>
      <c r="AC864" s="221"/>
      <c r="AD864" s="221"/>
      <c r="AE864" s="221"/>
      <c r="AF864" s="28"/>
      <c r="AG864" s="221"/>
      <c r="AH864" s="221"/>
      <c r="AI864" s="221"/>
      <c r="AJ864" s="221"/>
      <c r="AK864" s="221"/>
      <c r="AL864" s="221"/>
      <c r="AM864" s="221"/>
      <c r="AN864" s="28"/>
      <c r="AO864" s="141"/>
      <c r="AP864" s="141"/>
      <c r="AQ864" s="141"/>
      <c r="AR864" s="79" t="str">
        <f t="shared" si="60"/>
        <v/>
      </c>
      <c r="AS864" s="139"/>
      <c r="AT864" s="139"/>
      <c r="AU864" s="28"/>
      <c r="AV864" s="215"/>
      <c r="AW864" s="215"/>
      <c r="AX864" s="28"/>
      <c r="AY864" s="140"/>
      <c r="AZ864" s="28"/>
      <c r="BA864" s="140"/>
      <c r="BB864" s="140"/>
      <c r="BC864" s="140"/>
      <c r="BD864" s="140"/>
      <c r="BE864" s="140"/>
      <c r="BF864" s="140"/>
      <c r="BG864" s="140"/>
      <c r="BH864" s="140"/>
      <c r="BI864" s="140"/>
      <c r="BJ864" s="140"/>
      <c r="BK864" s="140"/>
      <c r="BL864" s="140"/>
      <c r="BM864" s="140"/>
      <c r="BN864" s="140"/>
      <c r="BO864" s="140"/>
      <c r="BP864" s="140"/>
      <c r="BQ864" s="140"/>
      <c r="BR864" s="140"/>
      <c r="BS864" s="140"/>
      <c r="BT864" s="140"/>
      <c r="BU864" s="140"/>
      <c r="BV864" s="140"/>
      <c r="BW864" s="140"/>
      <c r="BX864" s="140"/>
      <c r="BY864" s="140"/>
      <c r="BZ864" s="140"/>
      <c r="CA864" s="140"/>
      <c r="CB864" s="140"/>
      <c r="CC864" s="140"/>
      <c r="CD864" s="140"/>
      <c r="CE864" s="140"/>
      <c r="CF864" s="140"/>
      <c r="CG864" s="140"/>
      <c r="CH864" s="140"/>
      <c r="CI864" s="140"/>
      <c r="CJ864" s="140"/>
      <c r="CK864" s="140"/>
      <c r="CL864" s="140"/>
      <c r="CM864" s="140"/>
      <c r="CN864" s="140"/>
      <c r="CO864" s="140"/>
      <c r="CP864" s="140"/>
      <c r="CQ864" s="140"/>
      <c r="CR864" s="140"/>
      <c r="CS864" s="140"/>
      <c r="CT864" s="140"/>
      <c r="CU864" s="140"/>
      <c r="CV864" s="140"/>
      <c r="CW864" s="140"/>
      <c r="CX864" s="140"/>
      <c r="CY864" s="103">
        <f t="shared" si="62"/>
        <v>0</v>
      </c>
      <c r="CZ864" s="78"/>
    </row>
    <row r="865" spans="1:104" x14ac:dyDescent="0.2">
      <c r="A865" s="26"/>
      <c r="B865" s="123">
        <f t="shared" si="63"/>
        <v>856</v>
      </c>
      <c r="C865" s="107"/>
      <c r="D865" s="111"/>
      <c r="F865" s="108"/>
      <c r="G865" s="120"/>
      <c r="H865" s="101">
        <f t="shared" si="61"/>
        <v>0</v>
      </c>
      <c r="I865" s="113"/>
      <c r="J865" s="113"/>
      <c r="K865" s="113"/>
      <c r="L865" s="113"/>
      <c r="M865" s="113"/>
      <c r="N865" s="113"/>
      <c r="O865" s="113"/>
      <c r="P865" s="27"/>
      <c r="Q865" s="113"/>
      <c r="R865" s="113"/>
      <c r="S865" s="113"/>
      <c r="T865" s="113"/>
      <c r="U865" s="113"/>
      <c r="V865" s="113"/>
      <c r="W865" s="113"/>
      <c r="X865" s="28"/>
      <c r="Y865" s="221"/>
      <c r="Z865" s="221"/>
      <c r="AA865" s="221"/>
      <c r="AB865" s="221"/>
      <c r="AC865" s="221"/>
      <c r="AD865" s="221"/>
      <c r="AE865" s="221"/>
      <c r="AF865" s="28"/>
      <c r="AG865" s="221"/>
      <c r="AH865" s="221"/>
      <c r="AI865" s="221"/>
      <c r="AJ865" s="221"/>
      <c r="AK865" s="221"/>
      <c r="AL865" s="221"/>
      <c r="AM865" s="221"/>
      <c r="AN865" s="28"/>
      <c r="AO865" s="141"/>
      <c r="AP865" s="141"/>
      <c r="AQ865" s="141"/>
      <c r="AR865" s="79" t="str">
        <f t="shared" si="60"/>
        <v/>
      </c>
      <c r="AS865" s="139"/>
      <c r="AT865" s="139"/>
      <c r="AU865" s="28"/>
      <c r="AV865" s="215"/>
      <c r="AW865" s="215"/>
      <c r="AX865" s="28"/>
      <c r="AY865" s="140"/>
      <c r="AZ865" s="28"/>
      <c r="BA865" s="140"/>
      <c r="BB865" s="140"/>
      <c r="BC865" s="140"/>
      <c r="BD865" s="140"/>
      <c r="BE865" s="140"/>
      <c r="BF865" s="140"/>
      <c r="BG865" s="140"/>
      <c r="BH865" s="140"/>
      <c r="BI865" s="140"/>
      <c r="BJ865" s="140"/>
      <c r="BK865" s="140"/>
      <c r="BL865" s="140"/>
      <c r="BM865" s="140"/>
      <c r="BN865" s="140"/>
      <c r="BO865" s="140"/>
      <c r="BP865" s="140"/>
      <c r="BQ865" s="140"/>
      <c r="BR865" s="140"/>
      <c r="BS865" s="140"/>
      <c r="BT865" s="140"/>
      <c r="BU865" s="140"/>
      <c r="BV865" s="140"/>
      <c r="BW865" s="140"/>
      <c r="BX865" s="140"/>
      <c r="BY865" s="140"/>
      <c r="BZ865" s="140"/>
      <c r="CA865" s="140"/>
      <c r="CB865" s="140"/>
      <c r="CC865" s="140"/>
      <c r="CD865" s="140"/>
      <c r="CE865" s="140"/>
      <c r="CF865" s="140"/>
      <c r="CG865" s="140"/>
      <c r="CH865" s="140"/>
      <c r="CI865" s="140"/>
      <c r="CJ865" s="140"/>
      <c r="CK865" s="140"/>
      <c r="CL865" s="140"/>
      <c r="CM865" s="140"/>
      <c r="CN865" s="140"/>
      <c r="CO865" s="140"/>
      <c r="CP865" s="140"/>
      <c r="CQ865" s="140"/>
      <c r="CR865" s="140"/>
      <c r="CS865" s="140"/>
      <c r="CT865" s="140"/>
      <c r="CU865" s="140"/>
      <c r="CV865" s="140"/>
      <c r="CW865" s="140"/>
      <c r="CX865" s="140"/>
      <c r="CY865" s="103">
        <f t="shared" si="62"/>
        <v>0</v>
      </c>
      <c r="CZ865" s="78"/>
    </row>
    <row r="866" spans="1:104" x14ac:dyDescent="0.2">
      <c r="A866" s="26"/>
      <c r="B866" s="123">
        <f t="shared" si="63"/>
        <v>857</v>
      </c>
      <c r="C866" s="107"/>
      <c r="D866" s="111"/>
      <c r="F866" s="108"/>
      <c r="G866" s="120"/>
      <c r="H866" s="101">
        <f t="shared" si="61"/>
        <v>0</v>
      </c>
      <c r="I866" s="113"/>
      <c r="J866" s="113"/>
      <c r="K866" s="113"/>
      <c r="L866" s="113"/>
      <c r="M866" s="113"/>
      <c r="N866" s="113"/>
      <c r="O866" s="113"/>
      <c r="P866" s="27"/>
      <c r="Q866" s="113"/>
      <c r="R866" s="113"/>
      <c r="S866" s="113"/>
      <c r="T866" s="113"/>
      <c r="U866" s="113"/>
      <c r="V866" s="113"/>
      <c r="W866" s="113"/>
      <c r="X866" s="28"/>
      <c r="Y866" s="221"/>
      <c r="Z866" s="221"/>
      <c r="AA866" s="221"/>
      <c r="AB866" s="221"/>
      <c r="AC866" s="221"/>
      <c r="AD866" s="221"/>
      <c r="AE866" s="221"/>
      <c r="AF866" s="28"/>
      <c r="AG866" s="221"/>
      <c r="AH866" s="221"/>
      <c r="AI866" s="221"/>
      <c r="AJ866" s="221"/>
      <c r="AK866" s="221"/>
      <c r="AL866" s="221"/>
      <c r="AM866" s="221"/>
      <c r="AN866" s="28"/>
      <c r="AO866" s="141"/>
      <c r="AP866" s="141"/>
      <c r="AQ866" s="141"/>
      <c r="AR866" s="79" t="str">
        <f t="shared" si="60"/>
        <v/>
      </c>
      <c r="AS866" s="139"/>
      <c r="AT866" s="139"/>
      <c r="AU866" s="28"/>
      <c r="AV866" s="215"/>
      <c r="AW866" s="215"/>
      <c r="AX866" s="28"/>
      <c r="AY866" s="140"/>
      <c r="AZ866" s="28"/>
      <c r="BA866" s="140"/>
      <c r="BB866" s="140"/>
      <c r="BC866" s="140"/>
      <c r="BD866" s="140"/>
      <c r="BE866" s="140"/>
      <c r="BF866" s="140"/>
      <c r="BG866" s="140"/>
      <c r="BH866" s="140"/>
      <c r="BI866" s="140"/>
      <c r="BJ866" s="140"/>
      <c r="BK866" s="140"/>
      <c r="BL866" s="140"/>
      <c r="BM866" s="140"/>
      <c r="BN866" s="140"/>
      <c r="BO866" s="140"/>
      <c r="BP866" s="140"/>
      <c r="BQ866" s="140"/>
      <c r="BR866" s="140"/>
      <c r="BS866" s="140"/>
      <c r="BT866" s="140"/>
      <c r="BU866" s="140"/>
      <c r="BV866" s="140"/>
      <c r="BW866" s="140"/>
      <c r="BX866" s="140"/>
      <c r="BY866" s="140"/>
      <c r="BZ866" s="140"/>
      <c r="CA866" s="140"/>
      <c r="CB866" s="140"/>
      <c r="CC866" s="140"/>
      <c r="CD866" s="140"/>
      <c r="CE866" s="140"/>
      <c r="CF866" s="140"/>
      <c r="CG866" s="140"/>
      <c r="CH866" s="140"/>
      <c r="CI866" s="140"/>
      <c r="CJ866" s="140"/>
      <c r="CK866" s="140"/>
      <c r="CL866" s="140"/>
      <c r="CM866" s="140"/>
      <c r="CN866" s="140"/>
      <c r="CO866" s="140"/>
      <c r="CP866" s="140"/>
      <c r="CQ866" s="140"/>
      <c r="CR866" s="140"/>
      <c r="CS866" s="140"/>
      <c r="CT866" s="140"/>
      <c r="CU866" s="140"/>
      <c r="CV866" s="140"/>
      <c r="CW866" s="140"/>
      <c r="CX866" s="140"/>
      <c r="CY866" s="103">
        <f t="shared" si="62"/>
        <v>0</v>
      </c>
      <c r="CZ866" s="78"/>
    </row>
    <row r="867" spans="1:104" x14ac:dyDescent="0.2">
      <c r="A867" s="26"/>
      <c r="B867" s="123">
        <f t="shared" si="63"/>
        <v>858</v>
      </c>
      <c r="C867" s="107"/>
      <c r="D867" s="111"/>
      <c r="F867" s="108"/>
      <c r="G867" s="120"/>
      <c r="H867" s="101">
        <f t="shared" si="61"/>
        <v>0</v>
      </c>
      <c r="I867" s="113"/>
      <c r="J867" s="113"/>
      <c r="K867" s="113"/>
      <c r="L867" s="113"/>
      <c r="M867" s="113"/>
      <c r="N867" s="113"/>
      <c r="O867" s="113"/>
      <c r="P867" s="27"/>
      <c r="Q867" s="113"/>
      <c r="R867" s="113"/>
      <c r="S867" s="113"/>
      <c r="T867" s="113"/>
      <c r="U867" s="113"/>
      <c r="V867" s="113"/>
      <c r="W867" s="113"/>
      <c r="X867" s="28"/>
      <c r="Y867" s="221"/>
      <c r="Z867" s="221"/>
      <c r="AA867" s="221"/>
      <c r="AB867" s="221"/>
      <c r="AC867" s="221"/>
      <c r="AD867" s="221"/>
      <c r="AE867" s="221"/>
      <c r="AF867" s="28"/>
      <c r="AG867" s="221"/>
      <c r="AH867" s="221"/>
      <c r="AI867" s="221"/>
      <c r="AJ867" s="221"/>
      <c r="AK867" s="221"/>
      <c r="AL867" s="221"/>
      <c r="AM867" s="221"/>
      <c r="AN867" s="28"/>
      <c r="AO867" s="141"/>
      <c r="AP867" s="141"/>
      <c r="AQ867" s="141"/>
      <c r="AR867" s="79" t="str">
        <f t="shared" si="60"/>
        <v/>
      </c>
      <c r="AS867" s="139"/>
      <c r="AT867" s="139"/>
      <c r="AU867" s="28"/>
      <c r="AV867" s="215"/>
      <c r="AW867" s="215"/>
      <c r="AX867" s="28"/>
      <c r="AY867" s="140"/>
      <c r="AZ867" s="28"/>
      <c r="BA867" s="140"/>
      <c r="BB867" s="140"/>
      <c r="BC867" s="140"/>
      <c r="BD867" s="140"/>
      <c r="BE867" s="140"/>
      <c r="BF867" s="140"/>
      <c r="BG867" s="140"/>
      <c r="BH867" s="140"/>
      <c r="BI867" s="140"/>
      <c r="BJ867" s="140"/>
      <c r="BK867" s="140"/>
      <c r="BL867" s="140"/>
      <c r="BM867" s="140"/>
      <c r="BN867" s="140"/>
      <c r="BO867" s="140"/>
      <c r="BP867" s="140"/>
      <c r="BQ867" s="140"/>
      <c r="BR867" s="140"/>
      <c r="BS867" s="140"/>
      <c r="BT867" s="140"/>
      <c r="BU867" s="140"/>
      <c r="BV867" s="140"/>
      <c r="BW867" s="140"/>
      <c r="BX867" s="140"/>
      <c r="BY867" s="140"/>
      <c r="BZ867" s="140"/>
      <c r="CA867" s="140"/>
      <c r="CB867" s="140"/>
      <c r="CC867" s="140"/>
      <c r="CD867" s="140"/>
      <c r="CE867" s="140"/>
      <c r="CF867" s="140"/>
      <c r="CG867" s="140"/>
      <c r="CH867" s="140"/>
      <c r="CI867" s="140"/>
      <c r="CJ867" s="140"/>
      <c r="CK867" s="140"/>
      <c r="CL867" s="140"/>
      <c r="CM867" s="140"/>
      <c r="CN867" s="140"/>
      <c r="CO867" s="140"/>
      <c r="CP867" s="140"/>
      <c r="CQ867" s="140"/>
      <c r="CR867" s="140"/>
      <c r="CS867" s="140"/>
      <c r="CT867" s="140"/>
      <c r="CU867" s="140"/>
      <c r="CV867" s="140"/>
      <c r="CW867" s="140"/>
      <c r="CX867" s="140"/>
      <c r="CY867" s="103">
        <f t="shared" si="62"/>
        <v>0</v>
      </c>
      <c r="CZ867" s="78"/>
    </row>
    <row r="868" spans="1:104" x14ac:dyDescent="0.2">
      <c r="A868" s="26"/>
      <c r="B868" s="123">
        <f t="shared" si="63"/>
        <v>859</v>
      </c>
      <c r="C868" s="107"/>
      <c r="D868" s="111"/>
      <c r="F868" s="108"/>
      <c r="G868" s="120"/>
      <c r="H868" s="101">
        <f t="shared" si="61"/>
        <v>0</v>
      </c>
      <c r="I868" s="113"/>
      <c r="J868" s="113"/>
      <c r="K868" s="113"/>
      <c r="L868" s="113"/>
      <c r="M868" s="113"/>
      <c r="N868" s="113"/>
      <c r="O868" s="113"/>
      <c r="P868" s="27"/>
      <c r="Q868" s="113"/>
      <c r="R868" s="113"/>
      <c r="S868" s="113"/>
      <c r="T868" s="113"/>
      <c r="U868" s="113"/>
      <c r="V868" s="113"/>
      <c r="W868" s="113"/>
      <c r="X868" s="28"/>
      <c r="Y868" s="221"/>
      <c r="Z868" s="221"/>
      <c r="AA868" s="221"/>
      <c r="AB868" s="221"/>
      <c r="AC868" s="221"/>
      <c r="AD868" s="221"/>
      <c r="AE868" s="221"/>
      <c r="AF868" s="28"/>
      <c r="AG868" s="221"/>
      <c r="AH868" s="221"/>
      <c r="AI868" s="221"/>
      <c r="AJ868" s="221"/>
      <c r="AK868" s="221"/>
      <c r="AL868" s="221"/>
      <c r="AM868" s="221"/>
      <c r="AN868" s="28"/>
      <c r="AO868" s="141"/>
      <c r="AP868" s="141"/>
      <c r="AQ868" s="141"/>
      <c r="AR868" s="79" t="str">
        <f t="shared" si="60"/>
        <v/>
      </c>
      <c r="AS868" s="139"/>
      <c r="AT868" s="139"/>
      <c r="AU868" s="28"/>
      <c r="AV868" s="215"/>
      <c r="AW868" s="215"/>
      <c r="AX868" s="28"/>
      <c r="AY868" s="140"/>
      <c r="AZ868" s="28"/>
      <c r="BA868" s="140"/>
      <c r="BB868" s="140"/>
      <c r="BC868" s="140"/>
      <c r="BD868" s="140"/>
      <c r="BE868" s="140"/>
      <c r="BF868" s="140"/>
      <c r="BG868" s="140"/>
      <c r="BH868" s="140"/>
      <c r="BI868" s="140"/>
      <c r="BJ868" s="140"/>
      <c r="BK868" s="140"/>
      <c r="BL868" s="140"/>
      <c r="BM868" s="140"/>
      <c r="BN868" s="140"/>
      <c r="BO868" s="140"/>
      <c r="BP868" s="140"/>
      <c r="BQ868" s="140"/>
      <c r="BR868" s="140"/>
      <c r="BS868" s="140"/>
      <c r="BT868" s="140"/>
      <c r="BU868" s="140"/>
      <c r="BV868" s="140"/>
      <c r="BW868" s="140"/>
      <c r="BX868" s="140"/>
      <c r="BY868" s="140"/>
      <c r="BZ868" s="140"/>
      <c r="CA868" s="140"/>
      <c r="CB868" s="140"/>
      <c r="CC868" s="140"/>
      <c r="CD868" s="140"/>
      <c r="CE868" s="140"/>
      <c r="CF868" s="140"/>
      <c r="CG868" s="140"/>
      <c r="CH868" s="140"/>
      <c r="CI868" s="140"/>
      <c r="CJ868" s="140"/>
      <c r="CK868" s="140"/>
      <c r="CL868" s="140"/>
      <c r="CM868" s="140"/>
      <c r="CN868" s="140"/>
      <c r="CO868" s="140"/>
      <c r="CP868" s="140"/>
      <c r="CQ868" s="140"/>
      <c r="CR868" s="140"/>
      <c r="CS868" s="140"/>
      <c r="CT868" s="140"/>
      <c r="CU868" s="140"/>
      <c r="CV868" s="140"/>
      <c r="CW868" s="140"/>
      <c r="CX868" s="140"/>
      <c r="CY868" s="103">
        <f t="shared" si="62"/>
        <v>0</v>
      </c>
      <c r="CZ868" s="78"/>
    </row>
    <row r="869" spans="1:104" x14ac:dyDescent="0.2">
      <c r="A869" s="26"/>
      <c r="B869" s="123">
        <f t="shared" si="63"/>
        <v>860</v>
      </c>
      <c r="C869" s="107"/>
      <c r="D869" s="111"/>
      <c r="F869" s="108"/>
      <c r="G869" s="120"/>
      <c r="H869" s="101">
        <f t="shared" si="61"/>
        <v>0</v>
      </c>
      <c r="I869" s="113"/>
      <c r="J869" s="113"/>
      <c r="K869" s="113"/>
      <c r="L869" s="113"/>
      <c r="M869" s="113"/>
      <c r="N869" s="113"/>
      <c r="O869" s="113"/>
      <c r="P869" s="27"/>
      <c r="Q869" s="113"/>
      <c r="R869" s="113"/>
      <c r="S869" s="113"/>
      <c r="T869" s="113"/>
      <c r="U869" s="113"/>
      <c r="V869" s="113"/>
      <c r="W869" s="113"/>
      <c r="X869" s="28"/>
      <c r="Y869" s="221"/>
      <c r="Z869" s="221"/>
      <c r="AA869" s="221"/>
      <c r="AB869" s="221"/>
      <c r="AC869" s="221"/>
      <c r="AD869" s="221"/>
      <c r="AE869" s="221"/>
      <c r="AF869" s="28"/>
      <c r="AG869" s="221"/>
      <c r="AH869" s="221"/>
      <c r="AI869" s="221"/>
      <c r="AJ869" s="221"/>
      <c r="AK869" s="221"/>
      <c r="AL869" s="221"/>
      <c r="AM869" s="221"/>
      <c r="AN869" s="28"/>
      <c r="AO869" s="141"/>
      <c r="AP869" s="141"/>
      <c r="AQ869" s="141"/>
      <c r="AR869" s="79" t="str">
        <f t="shared" si="60"/>
        <v/>
      </c>
      <c r="AS869" s="139"/>
      <c r="AT869" s="139"/>
      <c r="AU869" s="28"/>
      <c r="AV869" s="215"/>
      <c r="AW869" s="215"/>
      <c r="AX869" s="28"/>
      <c r="AY869" s="140"/>
      <c r="AZ869" s="28"/>
      <c r="BA869" s="140"/>
      <c r="BB869" s="140"/>
      <c r="BC869" s="140"/>
      <c r="BD869" s="140"/>
      <c r="BE869" s="140"/>
      <c r="BF869" s="140"/>
      <c r="BG869" s="140"/>
      <c r="BH869" s="140"/>
      <c r="BI869" s="140"/>
      <c r="BJ869" s="140"/>
      <c r="BK869" s="140"/>
      <c r="BL869" s="140"/>
      <c r="BM869" s="140"/>
      <c r="BN869" s="140"/>
      <c r="BO869" s="140"/>
      <c r="BP869" s="140"/>
      <c r="BQ869" s="140"/>
      <c r="BR869" s="140"/>
      <c r="BS869" s="140"/>
      <c r="BT869" s="140"/>
      <c r="BU869" s="140"/>
      <c r="BV869" s="140"/>
      <c r="BW869" s="140"/>
      <c r="BX869" s="140"/>
      <c r="BY869" s="140"/>
      <c r="BZ869" s="140"/>
      <c r="CA869" s="140"/>
      <c r="CB869" s="140"/>
      <c r="CC869" s="140"/>
      <c r="CD869" s="140"/>
      <c r="CE869" s="140"/>
      <c r="CF869" s="140"/>
      <c r="CG869" s="140"/>
      <c r="CH869" s="140"/>
      <c r="CI869" s="140"/>
      <c r="CJ869" s="140"/>
      <c r="CK869" s="140"/>
      <c r="CL869" s="140"/>
      <c r="CM869" s="140"/>
      <c r="CN869" s="140"/>
      <c r="CO869" s="140"/>
      <c r="CP869" s="140"/>
      <c r="CQ869" s="140"/>
      <c r="CR869" s="140"/>
      <c r="CS869" s="140"/>
      <c r="CT869" s="140"/>
      <c r="CU869" s="140"/>
      <c r="CV869" s="140"/>
      <c r="CW869" s="140"/>
      <c r="CX869" s="140"/>
      <c r="CY869" s="103">
        <f t="shared" si="62"/>
        <v>0</v>
      </c>
      <c r="CZ869" s="78"/>
    </row>
    <row r="870" spans="1:104" x14ac:dyDescent="0.2">
      <c r="A870" s="26"/>
      <c r="B870" s="123">
        <f t="shared" si="63"/>
        <v>861</v>
      </c>
      <c r="C870" s="107"/>
      <c r="D870" s="111"/>
      <c r="F870" s="108"/>
      <c r="G870" s="120"/>
      <c r="H870" s="101">
        <f t="shared" si="61"/>
        <v>0</v>
      </c>
      <c r="I870" s="113"/>
      <c r="J870" s="113"/>
      <c r="K870" s="113"/>
      <c r="L870" s="113"/>
      <c r="M870" s="113"/>
      <c r="N870" s="113"/>
      <c r="O870" s="113"/>
      <c r="P870" s="27"/>
      <c r="Q870" s="113"/>
      <c r="R870" s="113"/>
      <c r="S870" s="113"/>
      <c r="T870" s="113"/>
      <c r="U870" s="113"/>
      <c r="V870" s="113"/>
      <c r="W870" s="113"/>
      <c r="X870" s="28"/>
      <c r="Y870" s="221"/>
      <c r="Z870" s="221"/>
      <c r="AA870" s="221"/>
      <c r="AB870" s="221"/>
      <c r="AC870" s="221"/>
      <c r="AD870" s="221"/>
      <c r="AE870" s="221"/>
      <c r="AF870" s="28"/>
      <c r="AG870" s="221"/>
      <c r="AH870" s="221"/>
      <c r="AI870" s="221"/>
      <c r="AJ870" s="221"/>
      <c r="AK870" s="221"/>
      <c r="AL870" s="221"/>
      <c r="AM870" s="221"/>
      <c r="AN870" s="28"/>
      <c r="AO870" s="141"/>
      <c r="AP870" s="141"/>
      <c r="AQ870" s="141"/>
      <c r="AR870" s="79" t="str">
        <f t="shared" si="60"/>
        <v/>
      </c>
      <c r="AS870" s="139"/>
      <c r="AT870" s="139"/>
      <c r="AU870" s="28"/>
      <c r="AV870" s="215"/>
      <c r="AW870" s="215"/>
      <c r="AX870" s="28"/>
      <c r="AY870" s="140"/>
      <c r="AZ870" s="28"/>
      <c r="BA870" s="140"/>
      <c r="BB870" s="140"/>
      <c r="BC870" s="140"/>
      <c r="BD870" s="140"/>
      <c r="BE870" s="140"/>
      <c r="BF870" s="140"/>
      <c r="BG870" s="140"/>
      <c r="BH870" s="140"/>
      <c r="BI870" s="140"/>
      <c r="BJ870" s="140"/>
      <c r="BK870" s="140"/>
      <c r="BL870" s="140"/>
      <c r="BM870" s="140"/>
      <c r="BN870" s="140"/>
      <c r="BO870" s="140"/>
      <c r="BP870" s="140"/>
      <c r="BQ870" s="140"/>
      <c r="BR870" s="140"/>
      <c r="BS870" s="140"/>
      <c r="BT870" s="140"/>
      <c r="BU870" s="140"/>
      <c r="BV870" s="140"/>
      <c r="BW870" s="140"/>
      <c r="BX870" s="140"/>
      <c r="BY870" s="140"/>
      <c r="BZ870" s="140"/>
      <c r="CA870" s="140"/>
      <c r="CB870" s="140"/>
      <c r="CC870" s="140"/>
      <c r="CD870" s="140"/>
      <c r="CE870" s="140"/>
      <c r="CF870" s="140"/>
      <c r="CG870" s="140"/>
      <c r="CH870" s="140"/>
      <c r="CI870" s="140"/>
      <c r="CJ870" s="140"/>
      <c r="CK870" s="140"/>
      <c r="CL870" s="140"/>
      <c r="CM870" s="140"/>
      <c r="CN870" s="140"/>
      <c r="CO870" s="140"/>
      <c r="CP870" s="140"/>
      <c r="CQ870" s="140"/>
      <c r="CR870" s="140"/>
      <c r="CS870" s="140"/>
      <c r="CT870" s="140"/>
      <c r="CU870" s="140"/>
      <c r="CV870" s="140"/>
      <c r="CW870" s="140"/>
      <c r="CX870" s="140"/>
      <c r="CY870" s="103">
        <f t="shared" si="62"/>
        <v>0</v>
      </c>
      <c r="CZ870" s="78"/>
    </row>
    <row r="871" spans="1:104" x14ac:dyDescent="0.2">
      <c r="A871" s="26"/>
      <c r="B871" s="123">
        <f t="shared" si="63"/>
        <v>862</v>
      </c>
      <c r="C871" s="107"/>
      <c r="D871" s="111"/>
      <c r="F871" s="108"/>
      <c r="G871" s="120"/>
      <c r="H871" s="101">
        <f t="shared" si="61"/>
        <v>0</v>
      </c>
      <c r="I871" s="113"/>
      <c r="J871" s="113"/>
      <c r="K871" s="113"/>
      <c r="L871" s="113"/>
      <c r="M871" s="113"/>
      <c r="N871" s="113"/>
      <c r="O871" s="113"/>
      <c r="P871" s="27"/>
      <c r="Q871" s="113"/>
      <c r="R871" s="113"/>
      <c r="S871" s="113"/>
      <c r="T871" s="113"/>
      <c r="U871" s="113"/>
      <c r="V871" s="113"/>
      <c r="W871" s="113"/>
      <c r="X871" s="28"/>
      <c r="Y871" s="221"/>
      <c r="Z871" s="221"/>
      <c r="AA871" s="221"/>
      <c r="AB871" s="221"/>
      <c r="AC871" s="221"/>
      <c r="AD871" s="221"/>
      <c r="AE871" s="221"/>
      <c r="AF871" s="28"/>
      <c r="AG871" s="221"/>
      <c r="AH871" s="221"/>
      <c r="AI871" s="221"/>
      <c r="AJ871" s="221"/>
      <c r="AK871" s="221"/>
      <c r="AL871" s="221"/>
      <c r="AM871" s="221"/>
      <c r="AN871" s="28"/>
      <c r="AO871" s="141"/>
      <c r="AP871" s="141"/>
      <c r="AQ871" s="141"/>
      <c r="AR871" s="79" t="str">
        <f t="shared" si="60"/>
        <v/>
      </c>
      <c r="AS871" s="139"/>
      <c r="AT871" s="139"/>
      <c r="AU871" s="28"/>
      <c r="AV871" s="215"/>
      <c r="AW871" s="215"/>
      <c r="AX871" s="28"/>
      <c r="AY871" s="140"/>
      <c r="AZ871" s="28"/>
      <c r="BA871" s="140"/>
      <c r="BB871" s="140"/>
      <c r="BC871" s="140"/>
      <c r="BD871" s="140"/>
      <c r="BE871" s="140"/>
      <c r="BF871" s="140"/>
      <c r="BG871" s="140"/>
      <c r="BH871" s="140"/>
      <c r="BI871" s="140"/>
      <c r="BJ871" s="140"/>
      <c r="BK871" s="140"/>
      <c r="BL871" s="140"/>
      <c r="BM871" s="140"/>
      <c r="BN871" s="140"/>
      <c r="BO871" s="140"/>
      <c r="BP871" s="140"/>
      <c r="BQ871" s="140"/>
      <c r="BR871" s="140"/>
      <c r="BS871" s="140"/>
      <c r="BT871" s="140"/>
      <c r="BU871" s="140"/>
      <c r="BV871" s="140"/>
      <c r="BW871" s="140"/>
      <c r="BX871" s="140"/>
      <c r="BY871" s="140"/>
      <c r="BZ871" s="140"/>
      <c r="CA871" s="140"/>
      <c r="CB871" s="140"/>
      <c r="CC871" s="140"/>
      <c r="CD871" s="140"/>
      <c r="CE871" s="140"/>
      <c r="CF871" s="140"/>
      <c r="CG871" s="140"/>
      <c r="CH871" s="140"/>
      <c r="CI871" s="140"/>
      <c r="CJ871" s="140"/>
      <c r="CK871" s="140"/>
      <c r="CL871" s="140"/>
      <c r="CM871" s="140"/>
      <c r="CN871" s="140"/>
      <c r="CO871" s="140"/>
      <c r="CP871" s="140"/>
      <c r="CQ871" s="140"/>
      <c r="CR871" s="140"/>
      <c r="CS871" s="140"/>
      <c r="CT871" s="140"/>
      <c r="CU871" s="140"/>
      <c r="CV871" s="140"/>
      <c r="CW871" s="140"/>
      <c r="CX871" s="140"/>
      <c r="CY871" s="103">
        <f t="shared" si="62"/>
        <v>0</v>
      </c>
      <c r="CZ871" s="78"/>
    </row>
    <row r="872" spans="1:104" x14ac:dyDescent="0.2">
      <c r="A872" s="26"/>
      <c r="B872" s="123">
        <f t="shared" si="63"/>
        <v>863</v>
      </c>
      <c r="C872" s="107"/>
      <c r="D872" s="111"/>
      <c r="F872" s="108"/>
      <c r="G872" s="120"/>
      <c r="H872" s="101">
        <f t="shared" si="61"/>
        <v>0</v>
      </c>
      <c r="I872" s="113"/>
      <c r="J872" s="113"/>
      <c r="K872" s="113"/>
      <c r="L872" s="113"/>
      <c r="M872" s="113"/>
      <c r="N872" s="113"/>
      <c r="O872" s="113"/>
      <c r="P872" s="27"/>
      <c r="Q872" s="113"/>
      <c r="R872" s="113"/>
      <c r="S872" s="113"/>
      <c r="T872" s="113"/>
      <c r="U872" s="113"/>
      <c r="V872" s="113"/>
      <c r="W872" s="113"/>
      <c r="X872" s="28"/>
      <c r="Y872" s="221"/>
      <c r="Z872" s="221"/>
      <c r="AA872" s="221"/>
      <c r="AB872" s="221"/>
      <c r="AC872" s="221"/>
      <c r="AD872" s="221"/>
      <c r="AE872" s="221"/>
      <c r="AF872" s="28"/>
      <c r="AG872" s="221"/>
      <c r="AH872" s="221"/>
      <c r="AI872" s="221"/>
      <c r="AJ872" s="221"/>
      <c r="AK872" s="221"/>
      <c r="AL872" s="221"/>
      <c r="AM872" s="221"/>
      <c r="AN872" s="28"/>
      <c r="AO872" s="141"/>
      <c r="AP872" s="141"/>
      <c r="AQ872" s="141"/>
      <c r="AR872" s="79" t="str">
        <f t="shared" si="60"/>
        <v/>
      </c>
      <c r="AS872" s="139"/>
      <c r="AT872" s="139"/>
      <c r="AU872" s="28"/>
      <c r="AV872" s="215"/>
      <c r="AW872" s="215"/>
      <c r="AX872" s="28"/>
      <c r="AY872" s="140"/>
      <c r="AZ872" s="28"/>
      <c r="BA872" s="140"/>
      <c r="BB872" s="140"/>
      <c r="BC872" s="140"/>
      <c r="BD872" s="140"/>
      <c r="BE872" s="140"/>
      <c r="BF872" s="140"/>
      <c r="BG872" s="140"/>
      <c r="BH872" s="140"/>
      <c r="BI872" s="140"/>
      <c r="BJ872" s="140"/>
      <c r="BK872" s="140"/>
      <c r="BL872" s="140"/>
      <c r="BM872" s="140"/>
      <c r="BN872" s="140"/>
      <c r="BO872" s="140"/>
      <c r="BP872" s="140"/>
      <c r="BQ872" s="140"/>
      <c r="BR872" s="140"/>
      <c r="BS872" s="140"/>
      <c r="BT872" s="140"/>
      <c r="BU872" s="140"/>
      <c r="BV872" s="140"/>
      <c r="BW872" s="140"/>
      <c r="BX872" s="140"/>
      <c r="BY872" s="140"/>
      <c r="BZ872" s="140"/>
      <c r="CA872" s="140"/>
      <c r="CB872" s="140"/>
      <c r="CC872" s="140"/>
      <c r="CD872" s="140"/>
      <c r="CE872" s="140"/>
      <c r="CF872" s="140"/>
      <c r="CG872" s="140"/>
      <c r="CH872" s="140"/>
      <c r="CI872" s="140"/>
      <c r="CJ872" s="140"/>
      <c r="CK872" s="140"/>
      <c r="CL872" s="140"/>
      <c r="CM872" s="140"/>
      <c r="CN872" s="140"/>
      <c r="CO872" s="140"/>
      <c r="CP872" s="140"/>
      <c r="CQ872" s="140"/>
      <c r="CR872" s="140"/>
      <c r="CS872" s="140"/>
      <c r="CT872" s="140"/>
      <c r="CU872" s="140"/>
      <c r="CV872" s="140"/>
      <c r="CW872" s="140"/>
      <c r="CX872" s="140"/>
      <c r="CY872" s="103">
        <f t="shared" si="62"/>
        <v>0</v>
      </c>
      <c r="CZ872" s="78"/>
    </row>
    <row r="873" spans="1:104" x14ac:dyDescent="0.2">
      <c r="A873" s="26"/>
      <c r="B873" s="123">
        <f t="shared" si="63"/>
        <v>864</v>
      </c>
      <c r="C873" s="107"/>
      <c r="D873" s="111"/>
      <c r="F873" s="108"/>
      <c r="G873" s="120"/>
      <c r="H873" s="101">
        <f t="shared" si="61"/>
        <v>0</v>
      </c>
      <c r="I873" s="113"/>
      <c r="J873" s="113"/>
      <c r="K873" s="113"/>
      <c r="L873" s="113"/>
      <c r="M873" s="113"/>
      <c r="N873" s="113"/>
      <c r="O873" s="113"/>
      <c r="P873" s="27"/>
      <c r="Q873" s="113"/>
      <c r="R873" s="113"/>
      <c r="S873" s="113"/>
      <c r="T873" s="113"/>
      <c r="U873" s="113"/>
      <c r="V873" s="113"/>
      <c r="W873" s="113"/>
      <c r="X873" s="28"/>
      <c r="Y873" s="221"/>
      <c r="Z873" s="221"/>
      <c r="AA873" s="221"/>
      <c r="AB873" s="221"/>
      <c r="AC873" s="221"/>
      <c r="AD873" s="221"/>
      <c r="AE873" s="221"/>
      <c r="AF873" s="28"/>
      <c r="AG873" s="221"/>
      <c r="AH873" s="221"/>
      <c r="AI873" s="221"/>
      <c r="AJ873" s="221"/>
      <c r="AK873" s="221"/>
      <c r="AL873" s="221"/>
      <c r="AM873" s="221"/>
      <c r="AN873" s="28"/>
      <c r="AO873" s="141"/>
      <c r="AP873" s="141"/>
      <c r="AQ873" s="141"/>
      <c r="AR873" s="79" t="str">
        <f t="shared" si="60"/>
        <v/>
      </c>
      <c r="AS873" s="139"/>
      <c r="AT873" s="139"/>
      <c r="AU873" s="28"/>
      <c r="AV873" s="215"/>
      <c r="AW873" s="215"/>
      <c r="AX873" s="28"/>
      <c r="AY873" s="140"/>
      <c r="AZ873" s="28"/>
      <c r="BA873" s="140"/>
      <c r="BB873" s="140"/>
      <c r="BC873" s="140"/>
      <c r="BD873" s="140"/>
      <c r="BE873" s="140"/>
      <c r="BF873" s="140"/>
      <c r="BG873" s="140"/>
      <c r="BH873" s="140"/>
      <c r="BI873" s="140"/>
      <c r="BJ873" s="140"/>
      <c r="BK873" s="140"/>
      <c r="BL873" s="140"/>
      <c r="BM873" s="140"/>
      <c r="BN873" s="140"/>
      <c r="BO873" s="140"/>
      <c r="BP873" s="140"/>
      <c r="BQ873" s="140"/>
      <c r="BR873" s="140"/>
      <c r="BS873" s="140"/>
      <c r="BT873" s="140"/>
      <c r="BU873" s="140"/>
      <c r="BV873" s="140"/>
      <c r="BW873" s="140"/>
      <c r="BX873" s="140"/>
      <c r="BY873" s="140"/>
      <c r="BZ873" s="140"/>
      <c r="CA873" s="140"/>
      <c r="CB873" s="140"/>
      <c r="CC873" s="140"/>
      <c r="CD873" s="140"/>
      <c r="CE873" s="140"/>
      <c r="CF873" s="140"/>
      <c r="CG873" s="140"/>
      <c r="CH873" s="140"/>
      <c r="CI873" s="140"/>
      <c r="CJ873" s="140"/>
      <c r="CK873" s="140"/>
      <c r="CL873" s="140"/>
      <c r="CM873" s="140"/>
      <c r="CN873" s="140"/>
      <c r="CO873" s="140"/>
      <c r="CP873" s="140"/>
      <c r="CQ873" s="140"/>
      <c r="CR873" s="140"/>
      <c r="CS873" s="140"/>
      <c r="CT873" s="140"/>
      <c r="CU873" s="140"/>
      <c r="CV873" s="140"/>
      <c r="CW873" s="140"/>
      <c r="CX873" s="140"/>
      <c r="CY873" s="103">
        <f t="shared" si="62"/>
        <v>0</v>
      </c>
      <c r="CZ873" s="78"/>
    </row>
    <row r="874" spans="1:104" x14ac:dyDescent="0.2">
      <c r="A874" s="26"/>
      <c r="B874" s="123">
        <f t="shared" si="63"/>
        <v>865</v>
      </c>
      <c r="C874" s="107"/>
      <c r="D874" s="111"/>
      <c r="F874" s="108"/>
      <c r="G874" s="120"/>
      <c r="H874" s="101">
        <f t="shared" si="61"/>
        <v>0</v>
      </c>
      <c r="I874" s="113"/>
      <c r="J874" s="113"/>
      <c r="K874" s="113"/>
      <c r="L874" s="113"/>
      <c r="M874" s="113"/>
      <c r="N874" s="113"/>
      <c r="O874" s="113"/>
      <c r="P874" s="27"/>
      <c r="Q874" s="113"/>
      <c r="R874" s="113"/>
      <c r="S874" s="113"/>
      <c r="T874" s="113"/>
      <c r="U874" s="113"/>
      <c r="V874" s="113"/>
      <c r="W874" s="113"/>
      <c r="X874" s="28"/>
      <c r="Y874" s="221"/>
      <c r="Z874" s="221"/>
      <c r="AA874" s="221"/>
      <c r="AB874" s="221"/>
      <c r="AC874" s="221"/>
      <c r="AD874" s="221"/>
      <c r="AE874" s="221"/>
      <c r="AF874" s="28"/>
      <c r="AG874" s="221"/>
      <c r="AH874" s="221"/>
      <c r="AI874" s="221"/>
      <c r="AJ874" s="221"/>
      <c r="AK874" s="221"/>
      <c r="AL874" s="221"/>
      <c r="AM874" s="221"/>
      <c r="AN874" s="28"/>
      <c r="AO874" s="141"/>
      <c r="AP874" s="141"/>
      <c r="AQ874" s="141"/>
      <c r="AR874" s="79" t="str">
        <f t="shared" si="60"/>
        <v/>
      </c>
      <c r="AS874" s="139"/>
      <c r="AT874" s="139"/>
      <c r="AU874" s="28"/>
      <c r="AV874" s="215"/>
      <c r="AW874" s="215"/>
      <c r="AX874" s="28"/>
      <c r="AY874" s="140"/>
      <c r="AZ874" s="28"/>
      <c r="BA874" s="140"/>
      <c r="BB874" s="140"/>
      <c r="BC874" s="140"/>
      <c r="BD874" s="140"/>
      <c r="BE874" s="140"/>
      <c r="BF874" s="140"/>
      <c r="BG874" s="140"/>
      <c r="BH874" s="140"/>
      <c r="BI874" s="140"/>
      <c r="BJ874" s="140"/>
      <c r="BK874" s="140"/>
      <c r="BL874" s="140"/>
      <c r="BM874" s="140"/>
      <c r="BN874" s="140"/>
      <c r="BO874" s="140"/>
      <c r="BP874" s="140"/>
      <c r="BQ874" s="140"/>
      <c r="BR874" s="140"/>
      <c r="BS874" s="140"/>
      <c r="BT874" s="140"/>
      <c r="BU874" s="140"/>
      <c r="BV874" s="140"/>
      <c r="BW874" s="140"/>
      <c r="BX874" s="140"/>
      <c r="BY874" s="140"/>
      <c r="BZ874" s="140"/>
      <c r="CA874" s="140"/>
      <c r="CB874" s="140"/>
      <c r="CC874" s="140"/>
      <c r="CD874" s="140"/>
      <c r="CE874" s="140"/>
      <c r="CF874" s="140"/>
      <c r="CG874" s="140"/>
      <c r="CH874" s="140"/>
      <c r="CI874" s="140"/>
      <c r="CJ874" s="140"/>
      <c r="CK874" s="140"/>
      <c r="CL874" s="140"/>
      <c r="CM874" s="140"/>
      <c r="CN874" s="140"/>
      <c r="CO874" s="140"/>
      <c r="CP874" s="140"/>
      <c r="CQ874" s="140"/>
      <c r="CR874" s="140"/>
      <c r="CS874" s="140"/>
      <c r="CT874" s="140"/>
      <c r="CU874" s="140"/>
      <c r="CV874" s="140"/>
      <c r="CW874" s="140"/>
      <c r="CX874" s="140"/>
      <c r="CY874" s="103">
        <f t="shared" si="62"/>
        <v>0</v>
      </c>
      <c r="CZ874" s="78"/>
    </row>
    <row r="875" spans="1:104" x14ac:dyDescent="0.2">
      <c r="A875" s="26"/>
      <c r="B875" s="123">
        <f t="shared" si="63"/>
        <v>866</v>
      </c>
      <c r="C875" s="107"/>
      <c r="D875" s="111"/>
      <c r="F875" s="108"/>
      <c r="G875" s="120"/>
      <c r="H875" s="101">
        <f t="shared" si="61"/>
        <v>0</v>
      </c>
      <c r="I875" s="113"/>
      <c r="J875" s="113"/>
      <c r="K875" s="113"/>
      <c r="L875" s="113"/>
      <c r="M875" s="113"/>
      <c r="N875" s="113"/>
      <c r="O875" s="113"/>
      <c r="P875" s="27"/>
      <c r="Q875" s="113"/>
      <c r="R875" s="113"/>
      <c r="S875" s="113"/>
      <c r="T875" s="113"/>
      <c r="U875" s="113"/>
      <c r="V875" s="113"/>
      <c r="W875" s="113"/>
      <c r="X875" s="28"/>
      <c r="Y875" s="221"/>
      <c r="Z875" s="221"/>
      <c r="AA875" s="221"/>
      <c r="AB875" s="221"/>
      <c r="AC875" s="221"/>
      <c r="AD875" s="221"/>
      <c r="AE875" s="221"/>
      <c r="AF875" s="28"/>
      <c r="AG875" s="221"/>
      <c r="AH875" s="221"/>
      <c r="AI875" s="221"/>
      <c r="AJ875" s="221"/>
      <c r="AK875" s="221"/>
      <c r="AL875" s="221"/>
      <c r="AM875" s="221"/>
      <c r="AN875" s="28"/>
      <c r="AO875" s="141"/>
      <c r="AP875" s="141"/>
      <c r="AQ875" s="141"/>
      <c r="AR875" s="79" t="str">
        <f t="shared" si="60"/>
        <v/>
      </c>
      <c r="AS875" s="139"/>
      <c r="AT875" s="139"/>
      <c r="AU875" s="28"/>
      <c r="AV875" s="215"/>
      <c r="AW875" s="215"/>
      <c r="AX875" s="28"/>
      <c r="AY875" s="140"/>
      <c r="AZ875" s="28"/>
      <c r="BA875" s="140"/>
      <c r="BB875" s="140"/>
      <c r="BC875" s="140"/>
      <c r="BD875" s="140"/>
      <c r="BE875" s="140"/>
      <c r="BF875" s="140"/>
      <c r="BG875" s="140"/>
      <c r="BH875" s="140"/>
      <c r="BI875" s="140"/>
      <c r="BJ875" s="140"/>
      <c r="BK875" s="140"/>
      <c r="BL875" s="140"/>
      <c r="BM875" s="140"/>
      <c r="BN875" s="140"/>
      <c r="BO875" s="140"/>
      <c r="BP875" s="140"/>
      <c r="BQ875" s="140"/>
      <c r="BR875" s="140"/>
      <c r="BS875" s="140"/>
      <c r="BT875" s="140"/>
      <c r="BU875" s="140"/>
      <c r="BV875" s="140"/>
      <c r="BW875" s="140"/>
      <c r="BX875" s="140"/>
      <c r="BY875" s="140"/>
      <c r="BZ875" s="140"/>
      <c r="CA875" s="140"/>
      <c r="CB875" s="140"/>
      <c r="CC875" s="140"/>
      <c r="CD875" s="140"/>
      <c r="CE875" s="140"/>
      <c r="CF875" s="140"/>
      <c r="CG875" s="140"/>
      <c r="CH875" s="140"/>
      <c r="CI875" s="140"/>
      <c r="CJ875" s="140"/>
      <c r="CK875" s="140"/>
      <c r="CL875" s="140"/>
      <c r="CM875" s="140"/>
      <c r="CN875" s="140"/>
      <c r="CO875" s="140"/>
      <c r="CP875" s="140"/>
      <c r="CQ875" s="140"/>
      <c r="CR875" s="140"/>
      <c r="CS875" s="140"/>
      <c r="CT875" s="140"/>
      <c r="CU875" s="140"/>
      <c r="CV875" s="140"/>
      <c r="CW875" s="140"/>
      <c r="CX875" s="140"/>
      <c r="CY875" s="103">
        <f t="shared" si="62"/>
        <v>0</v>
      </c>
      <c r="CZ875" s="78"/>
    </row>
    <row r="876" spans="1:104" x14ac:dyDescent="0.2">
      <c r="A876" s="26"/>
      <c r="B876" s="123">
        <f t="shared" si="63"/>
        <v>867</v>
      </c>
      <c r="C876" s="107"/>
      <c r="D876" s="111"/>
      <c r="F876" s="108"/>
      <c r="G876" s="120"/>
      <c r="H876" s="101">
        <f t="shared" si="61"/>
        <v>0</v>
      </c>
      <c r="I876" s="113"/>
      <c r="J876" s="113"/>
      <c r="K876" s="113"/>
      <c r="L876" s="113"/>
      <c r="M876" s="113"/>
      <c r="N876" s="113"/>
      <c r="O876" s="113"/>
      <c r="P876" s="27"/>
      <c r="Q876" s="113"/>
      <c r="R876" s="113"/>
      <c r="S876" s="113"/>
      <c r="T876" s="113"/>
      <c r="U876" s="113"/>
      <c r="V876" s="113"/>
      <c r="W876" s="113"/>
      <c r="X876" s="28"/>
      <c r="Y876" s="221"/>
      <c r="Z876" s="221"/>
      <c r="AA876" s="221"/>
      <c r="AB876" s="221"/>
      <c r="AC876" s="221"/>
      <c r="AD876" s="221"/>
      <c r="AE876" s="221"/>
      <c r="AF876" s="28"/>
      <c r="AG876" s="221"/>
      <c r="AH876" s="221"/>
      <c r="AI876" s="221"/>
      <c r="AJ876" s="221"/>
      <c r="AK876" s="221"/>
      <c r="AL876" s="221"/>
      <c r="AM876" s="221"/>
      <c r="AN876" s="28"/>
      <c r="AO876" s="141"/>
      <c r="AP876" s="141"/>
      <c r="AQ876" s="141"/>
      <c r="AR876" s="79" t="str">
        <f t="shared" si="60"/>
        <v/>
      </c>
      <c r="AS876" s="139"/>
      <c r="AT876" s="139"/>
      <c r="AU876" s="28"/>
      <c r="AV876" s="215"/>
      <c r="AW876" s="215"/>
      <c r="AX876" s="28"/>
      <c r="AY876" s="140"/>
      <c r="AZ876" s="28"/>
      <c r="BA876" s="140"/>
      <c r="BB876" s="140"/>
      <c r="BC876" s="140"/>
      <c r="BD876" s="140"/>
      <c r="BE876" s="140"/>
      <c r="BF876" s="140"/>
      <c r="BG876" s="140"/>
      <c r="BH876" s="140"/>
      <c r="BI876" s="140"/>
      <c r="BJ876" s="140"/>
      <c r="BK876" s="140"/>
      <c r="BL876" s="140"/>
      <c r="BM876" s="140"/>
      <c r="BN876" s="140"/>
      <c r="BO876" s="140"/>
      <c r="BP876" s="140"/>
      <c r="BQ876" s="140"/>
      <c r="BR876" s="140"/>
      <c r="BS876" s="140"/>
      <c r="BT876" s="140"/>
      <c r="BU876" s="140"/>
      <c r="BV876" s="140"/>
      <c r="BW876" s="140"/>
      <c r="BX876" s="140"/>
      <c r="BY876" s="140"/>
      <c r="BZ876" s="140"/>
      <c r="CA876" s="140"/>
      <c r="CB876" s="140"/>
      <c r="CC876" s="140"/>
      <c r="CD876" s="140"/>
      <c r="CE876" s="140"/>
      <c r="CF876" s="140"/>
      <c r="CG876" s="140"/>
      <c r="CH876" s="140"/>
      <c r="CI876" s="140"/>
      <c r="CJ876" s="140"/>
      <c r="CK876" s="140"/>
      <c r="CL876" s="140"/>
      <c r="CM876" s="140"/>
      <c r="CN876" s="140"/>
      <c r="CO876" s="140"/>
      <c r="CP876" s="140"/>
      <c r="CQ876" s="140"/>
      <c r="CR876" s="140"/>
      <c r="CS876" s="140"/>
      <c r="CT876" s="140"/>
      <c r="CU876" s="140"/>
      <c r="CV876" s="140"/>
      <c r="CW876" s="140"/>
      <c r="CX876" s="140"/>
      <c r="CY876" s="103">
        <f t="shared" si="62"/>
        <v>0</v>
      </c>
      <c r="CZ876" s="78"/>
    </row>
    <row r="877" spans="1:104" x14ac:dyDescent="0.2">
      <c r="A877" s="26"/>
      <c r="B877" s="123">
        <f t="shared" si="63"/>
        <v>868</v>
      </c>
      <c r="C877" s="107"/>
      <c r="D877" s="111"/>
      <c r="F877" s="108"/>
      <c r="G877" s="120"/>
      <c r="H877" s="101">
        <f t="shared" si="61"/>
        <v>0</v>
      </c>
      <c r="I877" s="113"/>
      <c r="J877" s="113"/>
      <c r="K877" s="113"/>
      <c r="L877" s="113"/>
      <c r="M877" s="113"/>
      <c r="N877" s="113"/>
      <c r="O877" s="113"/>
      <c r="P877" s="27"/>
      <c r="Q877" s="113"/>
      <c r="R877" s="113"/>
      <c r="S877" s="113"/>
      <c r="T877" s="113"/>
      <c r="U877" s="113"/>
      <c r="V877" s="113"/>
      <c r="W877" s="113"/>
      <c r="X877" s="28"/>
      <c r="Y877" s="221"/>
      <c r="Z877" s="221"/>
      <c r="AA877" s="221"/>
      <c r="AB877" s="221"/>
      <c r="AC877" s="221"/>
      <c r="AD877" s="221"/>
      <c r="AE877" s="221"/>
      <c r="AF877" s="28"/>
      <c r="AG877" s="221"/>
      <c r="AH877" s="221"/>
      <c r="AI877" s="221"/>
      <c r="AJ877" s="221"/>
      <c r="AK877" s="221"/>
      <c r="AL877" s="221"/>
      <c r="AM877" s="221"/>
      <c r="AN877" s="28"/>
      <c r="AO877" s="141"/>
      <c r="AP877" s="141"/>
      <c r="AQ877" s="141"/>
      <c r="AR877" s="79" t="str">
        <f t="shared" si="60"/>
        <v/>
      </c>
      <c r="AS877" s="139"/>
      <c r="AT877" s="139"/>
      <c r="AU877" s="28"/>
      <c r="AV877" s="215"/>
      <c r="AW877" s="215"/>
      <c r="AX877" s="28"/>
      <c r="AY877" s="140"/>
      <c r="AZ877" s="28"/>
      <c r="BA877" s="140"/>
      <c r="BB877" s="140"/>
      <c r="BC877" s="140"/>
      <c r="BD877" s="140"/>
      <c r="BE877" s="140"/>
      <c r="BF877" s="140"/>
      <c r="BG877" s="140"/>
      <c r="BH877" s="140"/>
      <c r="BI877" s="140"/>
      <c r="BJ877" s="140"/>
      <c r="BK877" s="140"/>
      <c r="BL877" s="140"/>
      <c r="BM877" s="140"/>
      <c r="BN877" s="140"/>
      <c r="BO877" s="140"/>
      <c r="BP877" s="140"/>
      <c r="BQ877" s="140"/>
      <c r="BR877" s="140"/>
      <c r="BS877" s="140"/>
      <c r="BT877" s="140"/>
      <c r="BU877" s="140"/>
      <c r="BV877" s="140"/>
      <c r="BW877" s="140"/>
      <c r="BX877" s="140"/>
      <c r="BY877" s="140"/>
      <c r="BZ877" s="140"/>
      <c r="CA877" s="140"/>
      <c r="CB877" s="140"/>
      <c r="CC877" s="140"/>
      <c r="CD877" s="140"/>
      <c r="CE877" s="140"/>
      <c r="CF877" s="140"/>
      <c r="CG877" s="140"/>
      <c r="CH877" s="140"/>
      <c r="CI877" s="140"/>
      <c r="CJ877" s="140"/>
      <c r="CK877" s="140"/>
      <c r="CL877" s="140"/>
      <c r="CM877" s="140"/>
      <c r="CN877" s="140"/>
      <c r="CO877" s="140"/>
      <c r="CP877" s="140"/>
      <c r="CQ877" s="140"/>
      <c r="CR877" s="140"/>
      <c r="CS877" s="140"/>
      <c r="CT877" s="140"/>
      <c r="CU877" s="140"/>
      <c r="CV877" s="140"/>
      <c r="CW877" s="140"/>
      <c r="CX877" s="140"/>
      <c r="CY877" s="103">
        <f t="shared" si="62"/>
        <v>0</v>
      </c>
      <c r="CZ877" s="78"/>
    </row>
    <row r="878" spans="1:104" x14ac:dyDescent="0.2">
      <c r="A878" s="26"/>
      <c r="B878" s="123">
        <f t="shared" si="63"/>
        <v>869</v>
      </c>
      <c r="C878" s="107"/>
      <c r="D878" s="111"/>
      <c r="F878" s="108"/>
      <c r="G878" s="120"/>
      <c r="H878" s="101">
        <f t="shared" si="61"/>
        <v>0</v>
      </c>
      <c r="I878" s="113"/>
      <c r="J878" s="113"/>
      <c r="K878" s="113"/>
      <c r="L878" s="113"/>
      <c r="M878" s="113"/>
      <c r="N878" s="113"/>
      <c r="O878" s="113"/>
      <c r="P878" s="27"/>
      <c r="Q878" s="113"/>
      <c r="R878" s="113"/>
      <c r="S878" s="113"/>
      <c r="T878" s="113"/>
      <c r="U878" s="113"/>
      <c r="V878" s="113"/>
      <c r="W878" s="113"/>
      <c r="X878" s="28"/>
      <c r="Y878" s="221"/>
      <c r="Z878" s="221"/>
      <c r="AA878" s="221"/>
      <c r="AB878" s="221"/>
      <c r="AC878" s="221"/>
      <c r="AD878" s="221"/>
      <c r="AE878" s="221"/>
      <c r="AF878" s="28"/>
      <c r="AG878" s="221"/>
      <c r="AH878" s="221"/>
      <c r="AI878" s="221"/>
      <c r="AJ878" s="221"/>
      <c r="AK878" s="221"/>
      <c r="AL878" s="221"/>
      <c r="AM878" s="221"/>
      <c r="AN878" s="28"/>
      <c r="AO878" s="141"/>
      <c r="AP878" s="141"/>
      <c r="AQ878" s="141"/>
      <c r="AR878" s="79" t="str">
        <f t="shared" si="60"/>
        <v/>
      </c>
      <c r="AS878" s="139"/>
      <c r="AT878" s="139"/>
      <c r="AU878" s="28"/>
      <c r="AV878" s="215"/>
      <c r="AW878" s="215"/>
      <c r="AX878" s="28"/>
      <c r="AY878" s="140"/>
      <c r="AZ878" s="28"/>
      <c r="BA878" s="140"/>
      <c r="BB878" s="140"/>
      <c r="BC878" s="140"/>
      <c r="BD878" s="140"/>
      <c r="BE878" s="140"/>
      <c r="BF878" s="140"/>
      <c r="BG878" s="140"/>
      <c r="BH878" s="140"/>
      <c r="BI878" s="140"/>
      <c r="BJ878" s="140"/>
      <c r="BK878" s="140"/>
      <c r="BL878" s="140"/>
      <c r="BM878" s="140"/>
      <c r="BN878" s="140"/>
      <c r="BO878" s="140"/>
      <c r="BP878" s="140"/>
      <c r="BQ878" s="140"/>
      <c r="BR878" s="140"/>
      <c r="BS878" s="140"/>
      <c r="BT878" s="140"/>
      <c r="BU878" s="140"/>
      <c r="BV878" s="140"/>
      <c r="BW878" s="140"/>
      <c r="BX878" s="140"/>
      <c r="BY878" s="140"/>
      <c r="BZ878" s="140"/>
      <c r="CA878" s="140"/>
      <c r="CB878" s="140"/>
      <c r="CC878" s="140"/>
      <c r="CD878" s="140"/>
      <c r="CE878" s="140"/>
      <c r="CF878" s="140"/>
      <c r="CG878" s="140"/>
      <c r="CH878" s="140"/>
      <c r="CI878" s="140"/>
      <c r="CJ878" s="140"/>
      <c r="CK878" s="140"/>
      <c r="CL878" s="140"/>
      <c r="CM878" s="140"/>
      <c r="CN878" s="140"/>
      <c r="CO878" s="140"/>
      <c r="CP878" s="140"/>
      <c r="CQ878" s="140"/>
      <c r="CR878" s="140"/>
      <c r="CS878" s="140"/>
      <c r="CT878" s="140"/>
      <c r="CU878" s="140"/>
      <c r="CV878" s="140"/>
      <c r="CW878" s="140"/>
      <c r="CX878" s="140"/>
      <c r="CY878" s="103">
        <f t="shared" si="62"/>
        <v>0</v>
      </c>
      <c r="CZ878" s="78"/>
    </row>
    <row r="879" spans="1:104" x14ac:dyDescent="0.2">
      <c r="A879" s="26"/>
      <c r="B879" s="123">
        <f t="shared" si="63"/>
        <v>870</v>
      </c>
      <c r="C879" s="107"/>
      <c r="D879" s="111"/>
      <c r="F879" s="108"/>
      <c r="G879" s="120"/>
      <c r="H879" s="101">
        <f t="shared" si="61"/>
        <v>0</v>
      </c>
      <c r="I879" s="113"/>
      <c r="J879" s="113"/>
      <c r="K879" s="113"/>
      <c r="L879" s="113"/>
      <c r="M879" s="113"/>
      <c r="N879" s="113"/>
      <c r="O879" s="113"/>
      <c r="P879" s="27"/>
      <c r="Q879" s="113"/>
      <c r="R879" s="113"/>
      <c r="S879" s="113"/>
      <c r="T879" s="113"/>
      <c r="U879" s="113"/>
      <c r="V879" s="113"/>
      <c r="W879" s="113"/>
      <c r="X879" s="28"/>
      <c r="Y879" s="221"/>
      <c r="Z879" s="221"/>
      <c r="AA879" s="221"/>
      <c r="AB879" s="221"/>
      <c r="AC879" s="221"/>
      <c r="AD879" s="221"/>
      <c r="AE879" s="221"/>
      <c r="AF879" s="28"/>
      <c r="AG879" s="221"/>
      <c r="AH879" s="221"/>
      <c r="AI879" s="221"/>
      <c r="AJ879" s="221"/>
      <c r="AK879" s="221"/>
      <c r="AL879" s="221"/>
      <c r="AM879" s="221"/>
      <c r="AN879" s="28"/>
      <c r="AO879" s="141"/>
      <c r="AP879" s="141"/>
      <c r="AQ879" s="141"/>
      <c r="AR879" s="79" t="str">
        <f t="shared" si="60"/>
        <v/>
      </c>
      <c r="AS879" s="139"/>
      <c r="AT879" s="139"/>
      <c r="AU879" s="28"/>
      <c r="AV879" s="215"/>
      <c r="AW879" s="215"/>
      <c r="AX879" s="28"/>
      <c r="AY879" s="140"/>
      <c r="AZ879" s="28"/>
      <c r="BA879" s="140"/>
      <c r="BB879" s="140"/>
      <c r="BC879" s="140"/>
      <c r="BD879" s="140"/>
      <c r="BE879" s="140"/>
      <c r="BF879" s="140"/>
      <c r="BG879" s="140"/>
      <c r="BH879" s="140"/>
      <c r="BI879" s="140"/>
      <c r="BJ879" s="140"/>
      <c r="BK879" s="140"/>
      <c r="BL879" s="140"/>
      <c r="BM879" s="140"/>
      <c r="BN879" s="140"/>
      <c r="BO879" s="140"/>
      <c r="BP879" s="140"/>
      <c r="BQ879" s="140"/>
      <c r="BR879" s="140"/>
      <c r="BS879" s="140"/>
      <c r="BT879" s="140"/>
      <c r="BU879" s="140"/>
      <c r="BV879" s="140"/>
      <c r="BW879" s="140"/>
      <c r="BX879" s="140"/>
      <c r="BY879" s="140"/>
      <c r="BZ879" s="140"/>
      <c r="CA879" s="140"/>
      <c r="CB879" s="140"/>
      <c r="CC879" s="140"/>
      <c r="CD879" s="140"/>
      <c r="CE879" s="140"/>
      <c r="CF879" s="140"/>
      <c r="CG879" s="140"/>
      <c r="CH879" s="140"/>
      <c r="CI879" s="140"/>
      <c r="CJ879" s="140"/>
      <c r="CK879" s="140"/>
      <c r="CL879" s="140"/>
      <c r="CM879" s="140"/>
      <c r="CN879" s="140"/>
      <c r="CO879" s="140"/>
      <c r="CP879" s="140"/>
      <c r="CQ879" s="140"/>
      <c r="CR879" s="140"/>
      <c r="CS879" s="140"/>
      <c r="CT879" s="140"/>
      <c r="CU879" s="140"/>
      <c r="CV879" s="140"/>
      <c r="CW879" s="140"/>
      <c r="CX879" s="140"/>
      <c r="CY879" s="103">
        <f t="shared" si="62"/>
        <v>0</v>
      </c>
      <c r="CZ879" s="78"/>
    </row>
    <row r="880" spans="1:104" x14ac:dyDescent="0.2">
      <c r="A880" s="26"/>
      <c r="B880" s="123">
        <f t="shared" si="63"/>
        <v>871</v>
      </c>
      <c r="C880" s="107"/>
      <c r="D880" s="111"/>
      <c r="F880" s="108"/>
      <c r="G880" s="120"/>
      <c r="H880" s="101">
        <f t="shared" si="61"/>
        <v>0</v>
      </c>
      <c r="I880" s="113"/>
      <c r="J880" s="113"/>
      <c r="K880" s="113"/>
      <c r="L880" s="113"/>
      <c r="M880" s="113"/>
      <c r="N880" s="113"/>
      <c r="O880" s="113"/>
      <c r="P880" s="27"/>
      <c r="Q880" s="113"/>
      <c r="R880" s="113"/>
      <c r="S880" s="113"/>
      <c r="T880" s="113"/>
      <c r="U880" s="113"/>
      <c r="V880" s="113"/>
      <c r="W880" s="113"/>
      <c r="X880" s="28"/>
      <c r="Y880" s="221"/>
      <c r="Z880" s="221"/>
      <c r="AA880" s="221"/>
      <c r="AB880" s="221"/>
      <c r="AC880" s="221"/>
      <c r="AD880" s="221"/>
      <c r="AE880" s="221"/>
      <c r="AF880" s="28"/>
      <c r="AG880" s="221"/>
      <c r="AH880" s="221"/>
      <c r="AI880" s="221"/>
      <c r="AJ880" s="221"/>
      <c r="AK880" s="221"/>
      <c r="AL880" s="221"/>
      <c r="AM880" s="221"/>
      <c r="AN880" s="28"/>
      <c r="AO880" s="141"/>
      <c r="AP880" s="141"/>
      <c r="AQ880" s="141"/>
      <c r="AR880" s="79" t="str">
        <f t="shared" si="60"/>
        <v/>
      </c>
      <c r="AS880" s="139"/>
      <c r="AT880" s="139"/>
      <c r="AU880" s="28"/>
      <c r="AV880" s="215"/>
      <c r="AW880" s="215"/>
      <c r="AX880" s="28"/>
      <c r="AY880" s="140"/>
      <c r="AZ880" s="28"/>
      <c r="BA880" s="140"/>
      <c r="BB880" s="140"/>
      <c r="BC880" s="140"/>
      <c r="BD880" s="140"/>
      <c r="BE880" s="140"/>
      <c r="BF880" s="140"/>
      <c r="BG880" s="140"/>
      <c r="BH880" s="140"/>
      <c r="BI880" s="140"/>
      <c r="BJ880" s="140"/>
      <c r="BK880" s="140"/>
      <c r="BL880" s="140"/>
      <c r="BM880" s="140"/>
      <c r="BN880" s="140"/>
      <c r="BO880" s="140"/>
      <c r="BP880" s="140"/>
      <c r="BQ880" s="140"/>
      <c r="BR880" s="140"/>
      <c r="BS880" s="140"/>
      <c r="BT880" s="140"/>
      <c r="BU880" s="140"/>
      <c r="BV880" s="140"/>
      <c r="BW880" s="140"/>
      <c r="BX880" s="140"/>
      <c r="BY880" s="140"/>
      <c r="BZ880" s="140"/>
      <c r="CA880" s="140"/>
      <c r="CB880" s="140"/>
      <c r="CC880" s="140"/>
      <c r="CD880" s="140"/>
      <c r="CE880" s="140"/>
      <c r="CF880" s="140"/>
      <c r="CG880" s="140"/>
      <c r="CH880" s="140"/>
      <c r="CI880" s="140"/>
      <c r="CJ880" s="140"/>
      <c r="CK880" s="140"/>
      <c r="CL880" s="140"/>
      <c r="CM880" s="140"/>
      <c r="CN880" s="140"/>
      <c r="CO880" s="140"/>
      <c r="CP880" s="140"/>
      <c r="CQ880" s="140"/>
      <c r="CR880" s="140"/>
      <c r="CS880" s="140"/>
      <c r="CT880" s="140"/>
      <c r="CU880" s="140"/>
      <c r="CV880" s="140"/>
      <c r="CW880" s="140"/>
      <c r="CX880" s="140"/>
      <c r="CY880" s="103">
        <f t="shared" si="62"/>
        <v>0</v>
      </c>
      <c r="CZ880" s="78"/>
    </row>
    <row r="881" spans="1:104" x14ac:dyDescent="0.2">
      <c r="A881" s="26"/>
      <c r="B881" s="123">
        <f t="shared" si="63"/>
        <v>872</v>
      </c>
      <c r="C881" s="107"/>
      <c r="D881" s="111"/>
      <c r="F881" s="108"/>
      <c r="G881" s="120"/>
      <c r="H881" s="101">
        <f t="shared" si="61"/>
        <v>0</v>
      </c>
      <c r="I881" s="113"/>
      <c r="J881" s="113"/>
      <c r="K881" s="113"/>
      <c r="L881" s="113"/>
      <c r="M881" s="113"/>
      <c r="N881" s="113"/>
      <c r="O881" s="113"/>
      <c r="P881" s="27"/>
      <c r="Q881" s="113"/>
      <c r="R881" s="113"/>
      <c r="S881" s="113"/>
      <c r="T881" s="113"/>
      <c r="U881" s="113"/>
      <c r="V881" s="113"/>
      <c r="W881" s="113"/>
      <c r="X881" s="28"/>
      <c r="Y881" s="221"/>
      <c r="Z881" s="221"/>
      <c r="AA881" s="221"/>
      <c r="AB881" s="221"/>
      <c r="AC881" s="221"/>
      <c r="AD881" s="221"/>
      <c r="AE881" s="221"/>
      <c r="AF881" s="28"/>
      <c r="AG881" s="221"/>
      <c r="AH881" s="221"/>
      <c r="AI881" s="221"/>
      <c r="AJ881" s="221"/>
      <c r="AK881" s="221"/>
      <c r="AL881" s="221"/>
      <c r="AM881" s="221"/>
      <c r="AN881" s="28"/>
      <c r="AO881" s="141"/>
      <c r="AP881" s="141"/>
      <c r="AQ881" s="141"/>
      <c r="AR881" s="79" t="str">
        <f t="shared" si="60"/>
        <v/>
      </c>
      <c r="AS881" s="139"/>
      <c r="AT881" s="139"/>
      <c r="AU881" s="28"/>
      <c r="AV881" s="215"/>
      <c r="AW881" s="215"/>
      <c r="AX881" s="28"/>
      <c r="AY881" s="140"/>
      <c r="AZ881" s="28"/>
      <c r="BA881" s="140"/>
      <c r="BB881" s="140"/>
      <c r="BC881" s="140"/>
      <c r="BD881" s="140"/>
      <c r="BE881" s="140"/>
      <c r="BF881" s="140"/>
      <c r="BG881" s="140"/>
      <c r="BH881" s="140"/>
      <c r="BI881" s="140"/>
      <c r="BJ881" s="140"/>
      <c r="BK881" s="140"/>
      <c r="BL881" s="140"/>
      <c r="BM881" s="140"/>
      <c r="BN881" s="140"/>
      <c r="BO881" s="140"/>
      <c r="BP881" s="140"/>
      <c r="BQ881" s="140"/>
      <c r="BR881" s="140"/>
      <c r="BS881" s="140"/>
      <c r="BT881" s="140"/>
      <c r="BU881" s="140"/>
      <c r="BV881" s="140"/>
      <c r="BW881" s="140"/>
      <c r="BX881" s="140"/>
      <c r="BY881" s="140"/>
      <c r="BZ881" s="140"/>
      <c r="CA881" s="140"/>
      <c r="CB881" s="140"/>
      <c r="CC881" s="140"/>
      <c r="CD881" s="140"/>
      <c r="CE881" s="140"/>
      <c r="CF881" s="140"/>
      <c r="CG881" s="140"/>
      <c r="CH881" s="140"/>
      <c r="CI881" s="140"/>
      <c r="CJ881" s="140"/>
      <c r="CK881" s="140"/>
      <c r="CL881" s="140"/>
      <c r="CM881" s="140"/>
      <c r="CN881" s="140"/>
      <c r="CO881" s="140"/>
      <c r="CP881" s="140"/>
      <c r="CQ881" s="140"/>
      <c r="CR881" s="140"/>
      <c r="CS881" s="140"/>
      <c r="CT881" s="140"/>
      <c r="CU881" s="140"/>
      <c r="CV881" s="140"/>
      <c r="CW881" s="140"/>
      <c r="CX881" s="140"/>
      <c r="CY881" s="103">
        <f t="shared" si="62"/>
        <v>0</v>
      </c>
      <c r="CZ881" s="78"/>
    </row>
    <row r="882" spans="1:104" x14ac:dyDescent="0.2">
      <c r="A882" s="26"/>
      <c r="B882" s="123">
        <f t="shared" si="63"/>
        <v>873</v>
      </c>
      <c r="C882" s="107"/>
      <c r="D882" s="111"/>
      <c r="F882" s="108"/>
      <c r="G882" s="120"/>
      <c r="H882" s="101">
        <f t="shared" si="61"/>
        <v>0</v>
      </c>
      <c r="I882" s="113"/>
      <c r="J882" s="113"/>
      <c r="K882" s="113"/>
      <c r="L882" s="113"/>
      <c r="M882" s="113"/>
      <c r="N882" s="113"/>
      <c r="O882" s="113"/>
      <c r="P882" s="27"/>
      <c r="Q882" s="113"/>
      <c r="R882" s="113"/>
      <c r="S882" s="113"/>
      <c r="T882" s="113"/>
      <c r="U882" s="113"/>
      <c r="V882" s="113"/>
      <c r="W882" s="113"/>
      <c r="X882" s="28"/>
      <c r="Y882" s="221"/>
      <c r="Z882" s="221"/>
      <c r="AA882" s="221"/>
      <c r="AB882" s="221"/>
      <c r="AC882" s="221"/>
      <c r="AD882" s="221"/>
      <c r="AE882" s="221"/>
      <c r="AF882" s="28"/>
      <c r="AG882" s="221"/>
      <c r="AH882" s="221"/>
      <c r="AI882" s="221"/>
      <c r="AJ882" s="221"/>
      <c r="AK882" s="221"/>
      <c r="AL882" s="221"/>
      <c r="AM882" s="221"/>
      <c r="AN882" s="28"/>
      <c r="AO882" s="141"/>
      <c r="AP882" s="141"/>
      <c r="AQ882" s="141"/>
      <c r="AR882" s="79" t="str">
        <f t="shared" si="60"/>
        <v/>
      </c>
      <c r="AS882" s="139"/>
      <c r="AT882" s="139"/>
      <c r="AU882" s="28"/>
      <c r="AV882" s="215"/>
      <c r="AW882" s="215"/>
      <c r="AX882" s="28"/>
      <c r="AY882" s="140"/>
      <c r="AZ882" s="28"/>
      <c r="BA882" s="140"/>
      <c r="BB882" s="140"/>
      <c r="BC882" s="140"/>
      <c r="BD882" s="140"/>
      <c r="BE882" s="140"/>
      <c r="BF882" s="140"/>
      <c r="BG882" s="140"/>
      <c r="BH882" s="140"/>
      <c r="BI882" s="140"/>
      <c r="BJ882" s="140"/>
      <c r="BK882" s="140"/>
      <c r="BL882" s="140"/>
      <c r="BM882" s="140"/>
      <c r="BN882" s="140"/>
      <c r="BO882" s="140"/>
      <c r="BP882" s="140"/>
      <c r="BQ882" s="140"/>
      <c r="BR882" s="140"/>
      <c r="BS882" s="140"/>
      <c r="BT882" s="140"/>
      <c r="BU882" s="140"/>
      <c r="BV882" s="140"/>
      <c r="BW882" s="140"/>
      <c r="BX882" s="140"/>
      <c r="BY882" s="140"/>
      <c r="BZ882" s="140"/>
      <c r="CA882" s="140"/>
      <c r="CB882" s="140"/>
      <c r="CC882" s="140"/>
      <c r="CD882" s="140"/>
      <c r="CE882" s="140"/>
      <c r="CF882" s="140"/>
      <c r="CG882" s="140"/>
      <c r="CH882" s="140"/>
      <c r="CI882" s="140"/>
      <c r="CJ882" s="140"/>
      <c r="CK882" s="140"/>
      <c r="CL882" s="140"/>
      <c r="CM882" s="140"/>
      <c r="CN882" s="140"/>
      <c r="CO882" s="140"/>
      <c r="CP882" s="140"/>
      <c r="CQ882" s="140"/>
      <c r="CR882" s="140"/>
      <c r="CS882" s="140"/>
      <c r="CT882" s="140"/>
      <c r="CU882" s="140"/>
      <c r="CV882" s="140"/>
      <c r="CW882" s="140"/>
      <c r="CX882" s="140"/>
      <c r="CY882" s="103">
        <f t="shared" si="62"/>
        <v>0</v>
      </c>
      <c r="CZ882" s="78"/>
    </row>
    <row r="883" spans="1:104" x14ac:dyDescent="0.2">
      <c r="A883" s="26"/>
      <c r="B883" s="123">
        <f t="shared" si="63"/>
        <v>874</v>
      </c>
      <c r="C883" s="107"/>
      <c r="D883" s="111"/>
      <c r="F883" s="108"/>
      <c r="G883" s="120"/>
      <c r="H883" s="101">
        <f t="shared" si="61"/>
        <v>0</v>
      </c>
      <c r="I883" s="113"/>
      <c r="J883" s="113"/>
      <c r="K883" s="113"/>
      <c r="L883" s="113"/>
      <c r="M883" s="113"/>
      <c r="N883" s="113"/>
      <c r="O883" s="113"/>
      <c r="P883" s="27"/>
      <c r="Q883" s="113"/>
      <c r="R883" s="113"/>
      <c r="S883" s="113"/>
      <c r="T883" s="113"/>
      <c r="U883" s="113"/>
      <c r="V883" s="113"/>
      <c r="W883" s="113"/>
      <c r="X883" s="28"/>
      <c r="Y883" s="221"/>
      <c r="Z883" s="221"/>
      <c r="AA883" s="221"/>
      <c r="AB883" s="221"/>
      <c r="AC883" s="221"/>
      <c r="AD883" s="221"/>
      <c r="AE883" s="221"/>
      <c r="AF883" s="28"/>
      <c r="AG883" s="221"/>
      <c r="AH883" s="221"/>
      <c r="AI883" s="221"/>
      <c r="AJ883" s="221"/>
      <c r="AK883" s="221"/>
      <c r="AL883" s="221"/>
      <c r="AM883" s="221"/>
      <c r="AN883" s="28"/>
      <c r="AO883" s="141"/>
      <c r="AP883" s="141"/>
      <c r="AQ883" s="141"/>
      <c r="AR883" s="79" t="str">
        <f t="shared" si="60"/>
        <v/>
      </c>
      <c r="AS883" s="139"/>
      <c r="AT883" s="139"/>
      <c r="AU883" s="28"/>
      <c r="AV883" s="215"/>
      <c r="AW883" s="215"/>
      <c r="AX883" s="28"/>
      <c r="AY883" s="140"/>
      <c r="AZ883" s="28"/>
      <c r="BA883" s="140"/>
      <c r="BB883" s="140"/>
      <c r="BC883" s="140"/>
      <c r="BD883" s="140"/>
      <c r="BE883" s="140"/>
      <c r="BF883" s="140"/>
      <c r="BG883" s="140"/>
      <c r="BH883" s="140"/>
      <c r="BI883" s="140"/>
      <c r="BJ883" s="140"/>
      <c r="BK883" s="140"/>
      <c r="BL883" s="140"/>
      <c r="BM883" s="140"/>
      <c r="BN883" s="140"/>
      <c r="BO883" s="140"/>
      <c r="BP883" s="140"/>
      <c r="BQ883" s="140"/>
      <c r="BR883" s="140"/>
      <c r="BS883" s="140"/>
      <c r="BT883" s="140"/>
      <c r="BU883" s="140"/>
      <c r="BV883" s="140"/>
      <c r="BW883" s="140"/>
      <c r="BX883" s="140"/>
      <c r="BY883" s="140"/>
      <c r="BZ883" s="140"/>
      <c r="CA883" s="140"/>
      <c r="CB883" s="140"/>
      <c r="CC883" s="140"/>
      <c r="CD883" s="140"/>
      <c r="CE883" s="140"/>
      <c r="CF883" s="140"/>
      <c r="CG883" s="140"/>
      <c r="CH883" s="140"/>
      <c r="CI883" s="140"/>
      <c r="CJ883" s="140"/>
      <c r="CK883" s="140"/>
      <c r="CL883" s="140"/>
      <c r="CM883" s="140"/>
      <c r="CN883" s="140"/>
      <c r="CO883" s="140"/>
      <c r="CP883" s="140"/>
      <c r="CQ883" s="140"/>
      <c r="CR883" s="140"/>
      <c r="CS883" s="140"/>
      <c r="CT883" s="140"/>
      <c r="CU883" s="140"/>
      <c r="CV883" s="140"/>
      <c r="CW883" s="140"/>
      <c r="CX883" s="140"/>
      <c r="CY883" s="103">
        <f t="shared" si="62"/>
        <v>0</v>
      </c>
      <c r="CZ883" s="78"/>
    </row>
    <row r="884" spans="1:104" x14ac:dyDescent="0.2">
      <c r="A884" s="26"/>
      <c r="B884" s="123">
        <f t="shared" si="63"/>
        <v>875</v>
      </c>
      <c r="C884" s="107"/>
      <c r="D884" s="111"/>
      <c r="F884" s="108"/>
      <c r="G884" s="120"/>
      <c r="H884" s="101">
        <f t="shared" si="61"/>
        <v>0</v>
      </c>
      <c r="I884" s="113"/>
      <c r="J884" s="113"/>
      <c r="K884" s="113"/>
      <c r="L884" s="113"/>
      <c r="M884" s="113"/>
      <c r="N884" s="113"/>
      <c r="O884" s="113"/>
      <c r="P884" s="27"/>
      <c r="Q884" s="113"/>
      <c r="R884" s="113"/>
      <c r="S884" s="113"/>
      <c r="T884" s="113"/>
      <c r="U884" s="113"/>
      <c r="V884" s="113"/>
      <c r="W884" s="113"/>
      <c r="X884" s="28"/>
      <c r="Y884" s="221"/>
      <c r="Z884" s="221"/>
      <c r="AA884" s="221"/>
      <c r="AB884" s="221"/>
      <c r="AC884" s="221"/>
      <c r="AD884" s="221"/>
      <c r="AE884" s="221"/>
      <c r="AF884" s="28"/>
      <c r="AG884" s="221"/>
      <c r="AH884" s="221"/>
      <c r="AI884" s="221"/>
      <c r="AJ884" s="221"/>
      <c r="AK884" s="221"/>
      <c r="AL884" s="221"/>
      <c r="AM884" s="221"/>
      <c r="AN884" s="28"/>
      <c r="AO884" s="141"/>
      <c r="AP884" s="141"/>
      <c r="AQ884" s="141"/>
      <c r="AR884" s="79" t="str">
        <f t="shared" si="60"/>
        <v/>
      </c>
      <c r="AS884" s="139"/>
      <c r="AT884" s="139"/>
      <c r="AU884" s="28"/>
      <c r="AV884" s="215"/>
      <c r="AW884" s="215"/>
      <c r="AX884" s="28"/>
      <c r="AY884" s="140"/>
      <c r="AZ884" s="28"/>
      <c r="BA884" s="140"/>
      <c r="BB884" s="140"/>
      <c r="BC884" s="140"/>
      <c r="BD884" s="140"/>
      <c r="BE884" s="140"/>
      <c r="BF884" s="140"/>
      <c r="BG884" s="140"/>
      <c r="BH884" s="140"/>
      <c r="BI884" s="140"/>
      <c r="BJ884" s="140"/>
      <c r="BK884" s="140"/>
      <c r="BL884" s="140"/>
      <c r="BM884" s="140"/>
      <c r="BN884" s="140"/>
      <c r="BO884" s="140"/>
      <c r="BP884" s="140"/>
      <c r="BQ884" s="140"/>
      <c r="BR884" s="140"/>
      <c r="BS884" s="140"/>
      <c r="BT884" s="140"/>
      <c r="BU884" s="140"/>
      <c r="BV884" s="140"/>
      <c r="BW884" s="140"/>
      <c r="BX884" s="140"/>
      <c r="BY884" s="140"/>
      <c r="BZ884" s="140"/>
      <c r="CA884" s="140"/>
      <c r="CB884" s="140"/>
      <c r="CC884" s="140"/>
      <c r="CD884" s="140"/>
      <c r="CE884" s="140"/>
      <c r="CF884" s="140"/>
      <c r="CG884" s="140"/>
      <c r="CH884" s="140"/>
      <c r="CI884" s="140"/>
      <c r="CJ884" s="140"/>
      <c r="CK884" s="140"/>
      <c r="CL884" s="140"/>
      <c r="CM884" s="140"/>
      <c r="CN884" s="140"/>
      <c r="CO884" s="140"/>
      <c r="CP884" s="140"/>
      <c r="CQ884" s="140"/>
      <c r="CR884" s="140"/>
      <c r="CS884" s="140"/>
      <c r="CT884" s="140"/>
      <c r="CU884" s="140"/>
      <c r="CV884" s="140"/>
      <c r="CW884" s="140"/>
      <c r="CX884" s="140"/>
      <c r="CY884" s="103">
        <f t="shared" si="62"/>
        <v>0</v>
      </c>
      <c r="CZ884" s="78"/>
    </row>
    <row r="885" spans="1:104" x14ac:dyDescent="0.2">
      <c r="A885" s="26"/>
      <c r="B885" s="123">
        <f t="shared" si="63"/>
        <v>876</v>
      </c>
      <c r="C885" s="107"/>
      <c r="D885" s="111"/>
      <c r="F885" s="108"/>
      <c r="G885" s="120"/>
      <c r="H885" s="101">
        <f t="shared" si="61"/>
        <v>0</v>
      </c>
      <c r="I885" s="113"/>
      <c r="J885" s="113"/>
      <c r="K885" s="113"/>
      <c r="L885" s="113"/>
      <c r="M885" s="113"/>
      <c r="N885" s="113"/>
      <c r="O885" s="113"/>
      <c r="P885" s="27"/>
      <c r="Q885" s="113"/>
      <c r="R885" s="113"/>
      <c r="S885" s="113"/>
      <c r="T885" s="113"/>
      <c r="U885" s="113"/>
      <c r="V885" s="113"/>
      <c r="W885" s="113"/>
      <c r="X885" s="28"/>
      <c r="Y885" s="221"/>
      <c r="Z885" s="221"/>
      <c r="AA885" s="221"/>
      <c r="AB885" s="221"/>
      <c r="AC885" s="221"/>
      <c r="AD885" s="221"/>
      <c r="AE885" s="221"/>
      <c r="AF885" s="28"/>
      <c r="AG885" s="221"/>
      <c r="AH885" s="221"/>
      <c r="AI885" s="221"/>
      <c r="AJ885" s="221"/>
      <c r="AK885" s="221"/>
      <c r="AL885" s="221"/>
      <c r="AM885" s="221"/>
      <c r="AN885" s="28"/>
      <c r="AO885" s="141"/>
      <c r="AP885" s="141"/>
      <c r="AQ885" s="141"/>
      <c r="AR885" s="79" t="str">
        <f t="shared" si="60"/>
        <v/>
      </c>
      <c r="AS885" s="139"/>
      <c r="AT885" s="139"/>
      <c r="AU885" s="28"/>
      <c r="AV885" s="215"/>
      <c r="AW885" s="215"/>
      <c r="AX885" s="28"/>
      <c r="AY885" s="140"/>
      <c r="AZ885" s="28"/>
      <c r="BA885" s="140"/>
      <c r="BB885" s="140"/>
      <c r="BC885" s="140"/>
      <c r="BD885" s="140"/>
      <c r="BE885" s="140"/>
      <c r="BF885" s="140"/>
      <c r="BG885" s="140"/>
      <c r="BH885" s="140"/>
      <c r="BI885" s="140"/>
      <c r="BJ885" s="140"/>
      <c r="BK885" s="140"/>
      <c r="BL885" s="140"/>
      <c r="BM885" s="140"/>
      <c r="BN885" s="140"/>
      <c r="BO885" s="140"/>
      <c r="BP885" s="140"/>
      <c r="BQ885" s="140"/>
      <c r="BR885" s="140"/>
      <c r="BS885" s="140"/>
      <c r="BT885" s="140"/>
      <c r="BU885" s="140"/>
      <c r="BV885" s="140"/>
      <c r="BW885" s="140"/>
      <c r="BX885" s="140"/>
      <c r="BY885" s="140"/>
      <c r="BZ885" s="140"/>
      <c r="CA885" s="140"/>
      <c r="CB885" s="140"/>
      <c r="CC885" s="140"/>
      <c r="CD885" s="140"/>
      <c r="CE885" s="140"/>
      <c r="CF885" s="140"/>
      <c r="CG885" s="140"/>
      <c r="CH885" s="140"/>
      <c r="CI885" s="140"/>
      <c r="CJ885" s="140"/>
      <c r="CK885" s="140"/>
      <c r="CL885" s="140"/>
      <c r="CM885" s="140"/>
      <c r="CN885" s="140"/>
      <c r="CO885" s="140"/>
      <c r="CP885" s="140"/>
      <c r="CQ885" s="140"/>
      <c r="CR885" s="140"/>
      <c r="CS885" s="140"/>
      <c r="CT885" s="140"/>
      <c r="CU885" s="140"/>
      <c r="CV885" s="140"/>
      <c r="CW885" s="140"/>
      <c r="CX885" s="140"/>
      <c r="CY885" s="103">
        <f t="shared" si="62"/>
        <v>0</v>
      </c>
      <c r="CZ885" s="78"/>
    </row>
    <row r="886" spans="1:104" x14ac:dyDescent="0.2">
      <c r="A886" s="26"/>
      <c r="B886" s="123">
        <f t="shared" si="63"/>
        <v>877</v>
      </c>
      <c r="C886" s="107"/>
      <c r="D886" s="111"/>
      <c r="F886" s="108"/>
      <c r="G886" s="120"/>
      <c r="H886" s="101">
        <f t="shared" si="61"/>
        <v>0</v>
      </c>
      <c r="I886" s="113"/>
      <c r="J886" s="113"/>
      <c r="K886" s="113"/>
      <c r="L886" s="113"/>
      <c r="M886" s="113"/>
      <c r="N886" s="113"/>
      <c r="O886" s="113"/>
      <c r="P886" s="27"/>
      <c r="Q886" s="113"/>
      <c r="R886" s="113"/>
      <c r="S886" s="113"/>
      <c r="T886" s="113"/>
      <c r="U886" s="113"/>
      <c r="V886" s="113"/>
      <c r="W886" s="113"/>
      <c r="X886" s="28"/>
      <c r="Y886" s="221"/>
      <c r="Z886" s="221"/>
      <c r="AA886" s="221"/>
      <c r="AB886" s="221"/>
      <c r="AC886" s="221"/>
      <c r="AD886" s="221"/>
      <c r="AE886" s="221"/>
      <c r="AF886" s="28"/>
      <c r="AG886" s="221"/>
      <c r="AH886" s="221"/>
      <c r="AI886" s="221"/>
      <c r="AJ886" s="221"/>
      <c r="AK886" s="221"/>
      <c r="AL886" s="221"/>
      <c r="AM886" s="221"/>
      <c r="AN886" s="28"/>
      <c r="AO886" s="141"/>
      <c r="AP886" s="141"/>
      <c r="AQ886" s="141"/>
      <c r="AR886" s="79" t="str">
        <f t="shared" si="60"/>
        <v/>
      </c>
      <c r="AS886" s="139"/>
      <c r="AT886" s="139"/>
      <c r="AU886" s="28"/>
      <c r="AV886" s="215"/>
      <c r="AW886" s="215"/>
      <c r="AX886" s="28"/>
      <c r="AY886" s="140"/>
      <c r="AZ886" s="28"/>
      <c r="BA886" s="140"/>
      <c r="BB886" s="140"/>
      <c r="BC886" s="140"/>
      <c r="BD886" s="140"/>
      <c r="BE886" s="140"/>
      <c r="BF886" s="140"/>
      <c r="BG886" s="140"/>
      <c r="BH886" s="140"/>
      <c r="BI886" s="140"/>
      <c r="BJ886" s="140"/>
      <c r="BK886" s="140"/>
      <c r="BL886" s="140"/>
      <c r="BM886" s="140"/>
      <c r="BN886" s="140"/>
      <c r="BO886" s="140"/>
      <c r="BP886" s="140"/>
      <c r="BQ886" s="140"/>
      <c r="BR886" s="140"/>
      <c r="BS886" s="140"/>
      <c r="BT886" s="140"/>
      <c r="BU886" s="140"/>
      <c r="BV886" s="140"/>
      <c r="BW886" s="140"/>
      <c r="BX886" s="140"/>
      <c r="BY886" s="140"/>
      <c r="BZ886" s="140"/>
      <c r="CA886" s="140"/>
      <c r="CB886" s="140"/>
      <c r="CC886" s="140"/>
      <c r="CD886" s="140"/>
      <c r="CE886" s="140"/>
      <c r="CF886" s="140"/>
      <c r="CG886" s="140"/>
      <c r="CH886" s="140"/>
      <c r="CI886" s="140"/>
      <c r="CJ886" s="140"/>
      <c r="CK886" s="140"/>
      <c r="CL886" s="140"/>
      <c r="CM886" s="140"/>
      <c r="CN886" s="140"/>
      <c r="CO886" s="140"/>
      <c r="CP886" s="140"/>
      <c r="CQ886" s="140"/>
      <c r="CR886" s="140"/>
      <c r="CS886" s="140"/>
      <c r="CT886" s="140"/>
      <c r="CU886" s="140"/>
      <c r="CV886" s="140"/>
      <c r="CW886" s="140"/>
      <c r="CX886" s="140"/>
      <c r="CY886" s="103">
        <f t="shared" si="62"/>
        <v>0</v>
      </c>
      <c r="CZ886" s="78"/>
    </row>
    <row r="887" spans="1:104" x14ac:dyDescent="0.2">
      <c r="A887" s="26"/>
      <c r="B887" s="123">
        <f t="shared" si="63"/>
        <v>878</v>
      </c>
      <c r="C887" s="107"/>
      <c r="D887" s="111"/>
      <c r="F887" s="108"/>
      <c r="G887" s="120"/>
      <c r="H887" s="101">
        <f t="shared" si="61"/>
        <v>0</v>
      </c>
      <c r="I887" s="113"/>
      <c r="J887" s="113"/>
      <c r="K887" s="113"/>
      <c r="L887" s="113"/>
      <c r="M887" s="113"/>
      <c r="N887" s="113"/>
      <c r="O887" s="113"/>
      <c r="P887" s="27"/>
      <c r="Q887" s="113"/>
      <c r="R887" s="113"/>
      <c r="S887" s="113"/>
      <c r="T887" s="113"/>
      <c r="U887" s="113"/>
      <c r="V887" s="113"/>
      <c r="W887" s="113"/>
      <c r="X887" s="28"/>
      <c r="Y887" s="221"/>
      <c r="Z887" s="221"/>
      <c r="AA887" s="221"/>
      <c r="AB887" s="221"/>
      <c r="AC887" s="221"/>
      <c r="AD887" s="221"/>
      <c r="AE887" s="221"/>
      <c r="AF887" s="28"/>
      <c r="AG887" s="221"/>
      <c r="AH887" s="221"/>
      <c r="AI887" s="221"/>
      <c r="AJ887" s="221"/>
      <c r="AK887" s="221"/>
      <c r="AL887" s="221"/>
      <c r="AM887" s="221"/>
      <c r="AN887" s="28"/>
      <c r="AO887" s="141"/>
      <c r="AP887" s="141"/>
      <c r="AQ887" s="141"/>
      <c r="AR887" s="79" t="str">
        <f t="shared" si="60"/>
        <v/>
      </c>
      <c r="AS887" s="139"/>
      <c r="AT887" s="139"/>
      <c r="AU887" s="28"/>
      <c r="AV887" s="215"/>
      <c r="AW887" s="215"/>
      <c r="AX887" s="28"/>
      <c r="AY887" s="140"/>
      <c r="AZ887" s="28"/>
      <c r="BA887" s="140"/>
      <c r="BB887" s="140"/>
      <c r="BC887" s="140"/>
      <c r="BD887" s="140"/>
      <c r="BE887" s="140"/>
      <c r="BF887" s="140"/>
      <c r="BG887" s="140"/>
      <c r="BH887" s="140"/>
      <c r="BI887" s="140"/>
      <c r="BJ887" s="140"/>
      <c r="BK887" s="140"/>
      <c r="BL887" s="140"/>
      <c r="BM887" s="140"/>
      <c r="BN887" s="140"/>
      <c r="BO887" s="140"/>
      <c r="BP887" s="140"/>
      <c r="BQ887" s="140"/>
      <c r="BR887" s="140"/>
      <c r="BS887" s="140"/>
      <c r="BT887" s="140"/>
      <c r="BU887" s="140"/>
      <c r="BV887" s="140"/>
      <c r="BW887" s="140"/>
      <c r="BX887" s="140"/>
      <c r="BY887" s="140"/>
      <c r="BZ887" s="140"/>
      <c r="CA887" s="140"/>
      <c r="CB887" s="140"/>
      <c r="CC887" s="140"/>
      <c r="CD887" s="140"/>
      <c r="CE887" s="140"/>
      <c r="CF887" s="140"/>
      <c r="CG887" s="140"/>
      <c r="CH887" s="140"/>
      <c r="CI887" s="140"/>
      <c r="CJ887" s="140"/>
      <c r="CK887" s="140"/>
      <c r="CL887" s="140"/>
      <c r="CM887" s="140"/>
      <c r="CN887" s="140"/>
      <c r="CO887" s="140"/>
      <c r="CP887" s="140"/>
      <c r="CQ887" s="140"/>
      <c r="CR887" s="140"/>
      <c r="CS887" s="140"/>
      <c r="CT887" s="140"/>
      <c r="CU887" s="140"/>
      <c r="CV887" s="140"/>
      <c r="CW887" s="140"/>
      <c r="CX887" s="140"/>
      <c r="CY887" s="103">
        <f t="shared" si="62"/>
        <v>0</v>
      </c>
      <c r="CZ887" s="78"/>
    </row>
    <row r="888" spans="1:104" x14ac:dyDescent="0.2">
      <c r="A888" s="26"/>
      <c r="B888" s="123">
        <f t="shared" si="63"/>
        <v>879</v>
      </c>
      <c r="C888" s="107"/>
      <c r="D888" s="111"/>
      <c r="F888" s="108"/>
      <c r="G888" s="120"/>
      <c r="H888" s="101">
        <f t="shared" si="61"/>
        <v>0</v>
      </c>
      <c r="I888" s="113"/>
      <c r="J888" s="113"/>
      <c r="K888" s="113"/>
      <c r="L888" s="113"/>
      <c r="M888" s="113"/>
      <c r="N888" s="113"/>
      <c r="O888" s="113"/>
      <c r="P888" s="27"/>
      <c r="Q888" s="113"/>
      <c r="R888" s="113"/>
      <c r="S888" s="113"/>
      <c r="T888" s="113"/>
      <c r="U888" s="113"/>
      <c r="V888" s="113"/>
      <c r="W888" s="113"/>
      <c r="X888" s="28"/>
      <c r="Y888" s="221"/>
      <c r="Z888" s="221"/>
      <c r="AA888" s="221"/>
      <c r="AB888" s="221"/>
      <c r="AC888" s="221"/>
      <c r="AD888" s="221"/>
      <c r="AE888" s="221"/>
      <c r="AF888" s="28"/>
      <c r="AG888" s="221"/>
      <c r="AH888" s="221"/>
      <c r="AI888" s="221"/>
      <c r="AJ888" s="221"/>
      <c r="AK888" s="221"/>
      <c r="AL888" s="221"/>
      <c r="AM888" s="221"/>
      <c r="AN888" s="28"/>
      <c r="AO888" s="141"/>
      <c r="AP888" s="141"/>
      <c r="AQ888" s="141"/>
      <c r="AR888" s="79" t="str">
        <f t="shared" si="60"/>
        <v/>
      </c>
      <c r="AS888" s="139"/>
      <c r="AT888" s="139"/>
      <c r="AU888" s="28"/>
      <c r="AV888" s="215"/>
      <c r="AW888" s="215"/>
      <c r="AX888" s="28"/>
      <c r="AY888" s="140"/>
      <c r="AZ888" s="28"/>
      <c r="BA888" s="140"/>
      <c r="BB888" s="140"/>
      <c r="BC888" s="140"/>
      <c r="BD888" s="140"/>
      <c r="BE888" s="140"/>
      <c r="BF888" s="140"/>
      <c r="BG888" s="140"/>
      <c r="BH888" s="140"/>
      <c r="BI888" s="140"/>
      <c r="BJ888" s="140"/>
      <c r="BK888" s="140"/>
      <c r="BL888" s="140"/>
      <c r="BM888" s="140"/>
      <c r="BN888" s="140"/>
      <c r="BO888" s="140"/>
      <c r="BP888" s="140"/>
      <c r="BQ888" s="140"/>
      <c r="BR888" s="140"/>
      <c r="BS888" s="140"/>
      <c r="BT888" s="140"/>
      <c r="BU888" s="140"/>
      <c r="BV888" s="140"/>
      <c r="BW888" s="140"/>
      <c r="BX888" s="140"/>
      <c r="BY888" s="140"/>
      <c r="BZ888" s="140"/>
      <c r="CA888" s="140"/>
      <c r="CB888" s="140"/>
      <c r="CC888" s="140"/>
      <c r="CD888" s="140"/>
      <c r="CE888" s="140"/>
      <c r="CF888" s="140"/>
      <c r="CG888" s="140"/>
      <c r="CH888" s="140"/>
      <c r="CI888" s="140"/>
      <c r="CJ888" s="140"/>
      <c r="CK888" s="140"/>
      <c r="CL888" s="140"/>
      <c r="CM888" s="140"/>
      <c r="CN888" s="140"/>
      <c r="CO888" s="140"/>
      <c r="CP888" s="140"/>
      <c r="CQ888" s="140"/>
      <c r="CR888" s="140"/>
      <c r="CS888" s="140"/>
      <c r="CT888" s="140"/>
      <c r="CU888" s="140"/>
      <c r="CV888" s="140"/>
      <c r="CW888" s="140"/>
      <c r="CX888" s="140"/>
      <c r="CY888" s="103">
        <f t="shared" si="62"/>
        <v>0</v>
      </c>
      <c r="CZ888" s="78"/>
    </row>
    <row r="889" spans="1:104" x14ac:dyDescent="0.2">
      <c r="A889" s="26"/>
      <c r="B889" s="123">
        <f t="shared" si="63"/>
        <v>880</v>
      </c>
      <c r="C889" s="107"/>
      <c r="D889" s="111"/>
      <c r="F889" s="108"/>
      <c r="G889" s="120"/>
      <c r="H889" s="101">
        <f t="shared" si="61"/>
        <v>0</v>
      </c>
      <c r="I889" s="113"/>
      <c r="J889" s="113"/>
      <c r="K889" s="113"/>
      <c r="L889" s="113"/>
      <c r="M889" s="113"/>
      <c r="N889" s="113"/>
      <c r="O889" s="113"/>
      <c r="P889" s="27"/>
      <c r="Q889" s="113"/>
      <c r="R889" s="113"/>
      <c r="S889" s="113"/>
      <c r="T889" s="113"/>
      <c r="U889" s="113"/>
      <c r="V889" s="113"/>
      <c r="W889" s="113"/>
      <c r="X889" s="28"/>
      <c r="Y889" s="221"/>
      <c r="Z889" s="221"/>
      <c r="AA889" s="221"/>
      <c r="AB889" s="221"/>
      <c r="AC889" s="221"/>
      <c r="AD889" s="221"/>
      <c r="AE889" s="221"/>
      <c r="AF889" s="28"/>
      <c r="AG889" s="221"/>
      <c r="AH889" s="221"/>
      <c r="AI889" s="221"/>
      <c r="AJ889" s="221"/>
      <c r="AK889" s="221"/>
      <c r="AL889" s="221"/>
      <c r="AM889" s="221"/>
      <c r="AN889" s="28"/>
      <c r="AO889" s="141"/>
      <c r="AP889" s="141"/>
      <c r="AQ889" s="141"/>
      <c r="AR889" s="79" t="str">
        <f t="shared" si="60"/>
        <v/>
      </c>
      <c r="AS889" s="139"/>
      <c r="AT889" s="139"/>
      <c r="AU889" s="28"/>
      <c r="AV889" s="215"/>
      <c r="AW889" s="215"/>
      <c r="AX889" s="28"/>
      <c r="AY889" s="140"/>
      <c r="AZ889" s="28"/>
      <c r="BA889" s="140"/>
      <c r="BB889" s="140"/>
      <c r="BC889" s="140"/>
      <c r="BD889" s="140"/>
      <c r="BE889" s="140"/>
      <c r="BF889" s="140"/>
      <c r="BG889" s="140"/>
      <c r="BH889" s="140"/>
      <c r="BI889" s="140"/>
      <c r="BJ889" s="140"/>
      <c r="BK889" s="140"/>
      <c r="BL889" s="140"/>
      <c r="BM889" s="140"/>
      <c r="BN889" s="140"/>
      <c r="BO889" s="140"/>
      <c r="BP889" s="140"/>
      <c r="BQ889" s="140"/>
      <c r="BR889" s="140"/>
      <c r="BS889" s="140"/>
      <c r="BT889" s="140"/>
      <c r="BU889" s="140"/>
      <c r="BV889" s="140"/>
      <c r="BW889" s="140"/>
      <c r="BX889" s="140"/>
      <c r="BY889" s="140"/>
      <c r="BZ889" s="140"/>
      <c r="CA889" s="140"/>
      <c r="CB889" s="140"/>
      <c r="CC889" s="140"/>
      <c r="CD889" s="140"/>
      <c r="CE889" s="140"/>
      <c r="CF889" s="140"/>
      <c r="CG889" s="140"/>
      <c r="CH889" s="140"/>
      <c r="CI889" s="140"/>
      <c r="CJ889" s="140"/>
      <c r="CK889" s="140"/>
      <c r="CL889" s="140"/>
      <c r="CM889" s="140"/>
      <c r="CN889" s="140"/>
      <c r="CO889" s="140"/>
      <c r="CP889" s="140"/>
      <c r="CQ889" s="140"/>
      <c r="CR889" s="140"/>
      <c r="CS889" s="140"/>
      <c r="CT889" s="140"/>
      <c r="CU889" s="140"/>
      <c r="CV889" s="140"/>
      <c r="CW889" s="140"/>
      <c r="CX889" s="140"/>
      <c r="CY889" s="103">
        <f t="shared" si="62"/>
        <v>0</v>
      </c>
      <c r="CZ889" s="78"/>
    </row>
    <row r="890" spans="1:104" x14ac:dyDescent="0.2">
      <c r="A890" s="26"/>
      <c r="B890" s="123">
        <f t="shared" si="63"/>
        <v>881</v>
      </c>
      <c r="C890" s="107"/>
      <c r="D890" s="111"/>
      <c r="F890" s="108"/>
      <c r="G890" s="120"/>
      <c r="H890" s="101">
        <f t="shared" si="61"/>
        <v>0</v>
      </c>
      <c r="I890" s="113"/>
      <c r="J890" s="113"/>
      <c r="K890" s="113"/>
      <c r="L890" s="113"/>
      <c r="M890" s="113"/>
      <c r="N890" s="113"/>
      <c r="O890" s="113"/>
      <c r="P890" s="27"/>
      <c r="Q890" s="113"/>
      <c r="R890" s="113"/>
      <c r="S890" s="113"/>
      <c r="T890" s="113"/>
      <c r="U890" s="113"/>
      <c r="V890" s="113"/>
      <c r="W890" s="113"/>
      <c r="X890" s="28"/>
      <c r="Y890" s="221"/>
      <c r="Z890" s="221"/>
      <c r="AA890" s="221"/>
      <c r="AB890" s="221"/>
      <c r="AC890" s="221"/>
      <c r="AD890" s="221"/>
      <c r="AE890" s="221"/>
      <c r="AF890" s="28"/>
      <c r="AG890" s="221"/>
      <c r="AH890" s="221"/>
      <c r="AI890" s="221"/>
      <c r="AJ890" s="221"/>
      <c r="AK890" s="221"/>
      <c r="AL890" s="221"/>
      <c r="AM890" s="221"/>
      <c r="AN890" s="28"/>
      <c r="AO890" s="141"/>
      <c r="AP890" s="141"/>
      <c r="AQ890" s="141"/>
      <c r="AR890" s="79" t="str">
        <f t="shared" si="60"/>
        <v/>
      </c>
      <c r="AS890" s="139"/>
      <c r="AT890" s="139"/>
      <c r="AU890" s="28"/>
      <c r="AV890" s="215"/>
      <c r="AW890" s="215"/>
      <c r="AX890" s="28"/>
      <c r="AY890" s="140"/>
      <c r="AZ890" s="28"/>
      <c r="BA890" s="140"/>
      <c r="BB890" s="140"/>
      <c r="BC890" s="140"/>
      <c r="BD890" s="140"/>
      <c r="BE890" s="140"/>
      <c r="BF890" s="140"/>
      <c r="BG890" s="140"/>
      <c r="BH890" s="140"/>
      <c r="BI890" s="140"/>
      <c r="BJ890" s="140"/>
      <c r="BK890" s="140"/>
      <c r="BL890" s="140"/>
      <c r="BM890" s="140"/>
      <c r="BN890" s="140"/>
      <c r="BO890" s="140"/>
      <c r="BP890" s="140"/>
      <c r="BQ890" s="140"/>
      <c r="BR890" s="140"/>
      <c r="BS890" s="140"/>
      <c r="BT890" s="140"/>
      <c r="BU890" s="140"/>
      <c r="BV890" s="140"/>
      <c r="BW890" s="140"/>
      <c r="BX890" s="140"/>
      <c r="BY890" s="140"/>
      <c r="BZ890" s="140"/>
      <c r="CA890" s="140"/>
      <c r="CB890" s="140"/>
      <c r="CC890" s="140"/>
      <c r="CD890" s="140"/>
      <c r="CE890" s="140"/>
      <c r="CF890" s="140"/>
      <c r="CG890" s="140"/>
      <c r="CH890" s="140"/>
      <c r="CI890" s="140"/>
      <c r="CJ890" s="140"/>
      <c r="CK890" s="140"/>
      <c r="CL890" s="140"/>
      <c r="CM890" s="140"/>
      <c r="CN890" s="140"/>
      <c r="CO890" s="140"/>
      <c r="CP890" s="140"/>
      <c r="CQ890" s="140"/>
      <c r="CR890" s="140"/>
      <c r="CS890" s="140"/>
      <c r="CT890" s="140"/>
      <c r="CU890" s="140"/>
      <c r="CV890" s="140"/>
      <c r="CW890" s="140"/>
      <c r="CX890" s="140"/>
      <c r="CY890" s="103">
        <f t="shared" si="62"/>
        <v>0</v>
      </c>
      <c r="CZ890" s="78"/>
    </row>
    <row r="891" spans="1:104" x14ac:dyDescent="0.2">
      <c r="A891" s="26"/>
      <c r="B891" s="123">
        <f t="shared" si="63"/>
        <v>882</v>
      </c>
      <c r="C891" s="107"/>
      <c r="D891" s="111"/>
      <c r="F891" s="108"/>
      <c r="G891" s="120"/>
      <c r="H891" s="101">
        <f t="shared" si="61"/>
        <v>0</v>
      </c>
      <c r="I891" s="113"/>
      <c r="J891" s="113"/>
      <c r="K891" s="113"/>
      <c r="L891" s="113"/>
      <c r="M891" s="113"/>
      <c r="N891" s="113"/>
      <c r="O891" s="113"/>
      <c r="P891" s="27"/>
      <c r="Q891" s="113"/>
      <c r="R891" s="113"/>
      <c r="S891" s="113"/>
      <c r="T891" s="113"/>
      <c r="U891" s="113"/>
      <c r="V891" s="113"/>
      <c r="W891" s="113"/>
      <c r="X891" s="28"/>
      <c r="Y891" s="221"/>
      <c r="Z891" s="221"/>
      <c r="AA891" s="221"/>
      <c r="AB891" s="221"/>
      <c r="AC891" s="221"/>
      <c r="AD891" s="221"/>
      <c r="AE891" s="221"/>
      <c r="AF891" s="28"/>
      <c r="AG891" s="221"/>
      <c r="AH891" s="221"/>
      <c r="AI891" s="221"/>
      <c r="AJ891" s="221"/>
      <c r="AK891" s="221"/>
      <c r="AL891" s="221"/>
      <c r="AM891" s="221"/>
      <c r="AN891" s="28"/>
      <c r="AO891" s="141"/>
      <c r="AP891" s="141"/>
      <c r="AQ891" s="141"/>
      <c r="AR891" s="79" t="str">
        <f t="shared" si="60"/>
        <v/>
      </c>
      <c r="AS891" s="139"/>
      <c r="AT891" s="139"/>
      <c r="AU891" s="28"/>
      <c r="AV891" s="215"/>
      <c r="AW891" s="215"/>
      <c r="AX891" s="28"/>
      <c r="AY891" s="140"/>
      <c r="AZ891" s="28"/>
      <c r="BA891" s="140"/>
      <c r="BB891" s="140"/>
      <c r="BC891" s="140"/>
      <c r="BD891" s="140"/>
      <c r="BE891" s="140"/>
      <c r="BF891" s="140"/>
      <c r="BG891" s="140"/>
      <c r="BH891" s="140"/>
      <c r="BI891" s="140"/>
      <c r="BJ891" s="140"/>
      <c r="BK891" s="140"/>
      <c r="BL891" s="140"/>
      <c r="BM891" s="140"/>
      <c r="BN891" s="140"/>
      <c r="BO891" s="140"/>
      <c r="BP891" s="140"/>
      <c r="BQ891" s="140"/>
      <c r="BR891" s="140"/>
      <c r="BS891" s="140"/>
      <c r="BT891" s="140"/>
      <c r="BU891" s="140"/>
      <c r="BV891" s="140"/>
      <c r="BW891" s="140"/>
      <c r="BX891" s="140"/>
      <c r="BY891" s="140"/>
      <c r="BZ891" s="140"/>
      <c r="CA891" s="140"/>
      <c r="CB891" s="140"/>
      <c r="CC891" s="140"/>
      <c r="CD891" s="140"/>
      <c r="CE891" s="140"/>
      <c r="CF891" s="140"/>
      <c r="CG891" s="140"/>
      <c r="CH891" s="140"/>
      <c r="CI891" s="140"/>
      <c r="CJ891" s="140"/>
      <c r="CK891" s="140"/>
      <c r="CL891" s="140"/>
      <c r="CM891" s="140"/>
      <c r="CN891" s="140"/>
      <c r="CO891" s="140"/>
      <c r="CP891" s="140"/>
      <c r="CQ891" s="140"/>
      <c r="CR891" s="140"/>
      <c r="CS891" s="140"/>
      <c r="CT891" s="140"/>
      <c r="CU891" s="140"/>
      <c r="CV891" s="140"/>
      <c r="CW891" s="140"/>
      <c r="CX891" s="140"/>
      <c r="CY891" s="103">
        <f t="shared" si="62"/>
        <v>0</v>
      </c>
      <c r="CZ891" s="78"/>
    </row>
    <row r="892" spans="1:104" x14ac:dyDescent="0.2">
      <c r="A892" s="26"/>
      <c r="B892" s="123">
        <f t="shared" si="63"/>
        <v>883</v>
      </c>
      <c r="C892" s="107"/>
      <c r="D892" s="111"/>
      <c r="F892" s="108"/>
      <c r="G892" s="120"/>
      <c r="H892" s="101">
        <f t="shared" si="61"/>
        <v>0</v>
      </c>
      <c r="I892" s="113"/>
      <c r="J892" s="113"/>
      <c r="K892" s="113"/>
      <c r="L892" s="113"/>
      <c r="M892" s="113"/>
      <c r="N892" s="113"/>
      <c r="O892" s="113"/>
      <c r="P892" s="27"/>
      <c r="Q892" s="113"/>
      <c r="R892" s="113"/>
      <c r="S892" s="113"/>
      <c r="T892" s="113"/>
      <c r="U892" s="113"/>
      <c r="V892" s="113"/>
      <c r="W892" s="113"/>
      <c r="X892" s="28"/>
      <c r="Y892" s="221"/>
      <c r="Z892" s="221"/>
      <c r="AA892" s="221"/>
      <c r="AB892" s="221"/>
      <c r="AC892" s="221"/>
      <c r="AD892" s="221"/>
      <c r="AE892" s="221"/>
      <c r="AF892" s="28"/>
      <c r="AG892" s="221"/>
      <c r="AH892" s="221"/>
      <c r="AI892" s="221"/>
      <c r="AJ892" s="221"/>
      <c r="AK892" s="221"/>
      <c r="AL892" s="221"/>
      <c r="AM892" s="221"/>
      <c r="AN892" s="28"/>
      <c r="AO892" s="141"/>
      <c r="AP892" s="141"/>
      <c r="AQ892" s="141"/>
      <c r="AR892" s="79" t="str">
        <f t="shared" si="60"/>
        <v/>
      </c>
      <c r="AS892" s="139"/>
      <c r="AT892" s="139"/>
      <c r="AU892" s="28"/>
      <c r="AV892" s="215"/>
      <c r="AW892" s="215"/>
      <c r="AX892" s="28"/>
      <c r="AY892" s="140"/>
      <c r="AZ892" s="28"/>
      <c r="BA892" s="140"/>
      <c r="BB892" s="140"/>
      <c r="BC892" s="140"/>
      <c r="BD892" s="140"/>
      <c r="BE892" s="140"/>
      <c r="BF892" s="140"/>
      <c r="BG892" s="140"/>
      <c r="BH892" s="140"/>
      <c r="BI892" s="140"/>
      <c r="BJ892" s="140"/>
      <c r="BK892" s="140"/>
      <c r="BL892" s="140"/>
      <c r="BM892" s="140"/>
      <c r="BN892" s="140"/>
      <c r="BO892" s="140"/>
      <c r="BP892" s="140"/>
      <c r="BQ892" s="140"/>
      <c r="BR892" s="140"/>
      <c r="BS892" s="140"/>
      <c r="BT892" s="140"/>
      <c r="BU892" s="140"/>
      <c r="BV892" s="140"/>
      <c r="BW892" s="140"/>
      <c r="BX892" s="140"/>
      <c r="BY892" s="140"/>
      <c r="BZ892" s="140"/>
      <c r="CA892" s="140"/>
      <c r="CB892" s="140"/>
      <c r="CC892" s="140"/>
      <c r="CD892" s="140"/>
      <c r="CE892" s="140"/>
      <c r="CF892" s="140"/>
      <c r="CG892" s="140"/>
      <c r="CH892" s="140"/>
      <c r="CI892" s="140"/>
      <c r="CJ892" s="140"/>
      <c r="CK892" s="140"/>
      <c r="CL892" s="140"/>
      <c r="CM892" s="140"/>
      <c r="CN892" s="140"/>
      <c r="CO892" s="140"/>
      <c r="CP892" s="140"/>
      <c r="CQ892" s="140"/>
      <c r="CR892" s="140"/>
      <c r="CS892" s="140"/>
      <c r="CT892" s="140"/>
      <c r="CU892" s="140"/>
      <c r="CV892" s="140"/>
      <c r="CW892" s="140"/>
      <c r="CX892" s="140"/>
      <c r="CY892" s="103">
        <f t="shared" si="62"/>
        <v>0</v>
      </c>
      <c r="CZ892" s="78"/>
    </row>
    <row r="893" spans="1:104" x14ac:dyDescent="0.2">
      <c r="A893" s="26"/>
      <c r="B893" s="123">
        <f t="shared" si="63"/>
        <v>884</v>
      </c>
      <c r="C893" s="107"/>
      <c r="D893" s="111"/>
      <c r="F893" s="108"/>
      <c r="G893" s="120"/>
      <c r="H893" s="101">
        <f t="shared" si="61"/>
        <v>0</v>
      </c>
      <c r="I893" s="113"/>
      <c r="J893" s="113"/>
      <c r="K893" s="113"/>
      <c r="L893" s="113"/>
      <c r="M893" s="113"/>
      <c r="N893" s="113"/>
      <c r="O893" s="113"/>
      <c r="P893" s="27"/>
      <c r="Q893" s="113"/>
      <c r="R893" s="113"/>
      <c r="S893" s="113"/>
      <c r="T893" s="113"/>
      <c r="U893" s="113"/>
      <c r="V893" s="113"/>
      <c r="W893" s="113"/>
      <c r="X893" s="28"/>
      <c r="Y893" s="221"/>
      <c r="Z893" s="221"/>
      <c r="AA893" s="221"/>
      <c r="AB893" s="221"/>
      <c r="AC893" s="221"/>
      <c r="AD893" s="221"/>
      <c r="AE893" s="221"/>
      <c r="AF893" s="28"/>
      <c r="AG893" s="221"/>
      <c r="AH893" s="221"/>
      <c r="AI893" s="221"/>
      <c r="AJ893" s="221"/>
      <c r="AK893" s="221"/>
      <c r="AL893" s="221"/>
      <c r="AM893" s="221"/>
      <c r="AN893" s="28"/>
      <c r="AO893" s="141"/>
      <c r="AP893" s="141"/>
      <c r="AQ893" s="141"/>
      <c r="AR893" s="79" t="str">
        <f t="shared" si="60"/>
        <v/>
      </c>
      <c r="AS893" s="139"/>
      <c r="AT893" s="139"/>
      <c r="AU893" s="28"/>
      <c r="AV893" s="215"/>
      <c r="AW893" s="215"/>
      <c r="AX893" s="28"/>
      <c r="AY893" s="140"/>
      <c r="AZ893" s="28"/>
      <c r="BA893" s="140"/>
      <c r="BB893" s="140"/>
      <c r="BC893" s="140"/>
      <c r="BD893" s="140"/>
      <c r="BE893" s="140"/>
      <c r="BF893" s="140"/>
      <c r="BG893" s="140"/>
      <c r="BH893" s="140"/>
      <c r="BI893" s="140"/>
      <c r="BJ893" s="140"/>
      <c r="BK893" s="140"/>
      <c r="BL893" s="140"/>
      <c r="BM893" s="140"/>
      <c r="BN893" s="140"/>
      <c r="BO893" s="140"/>
      <c r="BP893" s="140"/>
      <c r="BQ893" s="140"/>
      <c r="BR893" s="140"/>
      <c r="BS893" s="140"/>
      <c r="BT893" s="140"/>
      <c r="BU893" s="140"/>
      <c r="BV893" s="140"/>
      <c r="BW893" s="140"/>
      <c r="BX893" s="140"/>
      <c r="BY893" s="140"/>
      <c r="BZ893" s="140"/>
      <c r="CA893" s="140"/>
      <c r="CB893" s="140"/>
      <c r="CC893" s="140"/>
      <c r="CD893" s="140"/>
      <c r="CE893" s="140"/>
      <c r="CF893" s="140"/>
      <c r="CG893" s="140"/>
      <c r="CH893" s="140"/>
      <c r="CI893" s="140"/>
      <c r="CJ893" s="140"/>
      <c r="CK893" s="140"/>
      <c r="CL893" s="140"/>
      <c r="CM893" s="140"/>
      <c r="CN893" s="140"/>
      <c r="CO893" s="140"/>
      <c r="CP893" s="140"/>
      <c r="CQ893" s="140"/>
      <c r="CR893" s="140"/>
      <c r="CS893" s="140"/>
      <c r="CT893" s="140"/>
      <c r="CU893" s="140"/>
      <c r="CV893" s="140"/>
      <c r="CW893" s="140"/>
      <c r="CX893" s="140"/>
      <c r="CY893" s="103">
        <f t="shared" si="62"/>
        <v>0</v>
      </c>
      <c r="CZ893" s="78"/>
    </row>
    <row r="894" spans="1:104" x14ac:dyDescent="0.2">
      <c r="A894" s="26"/>
      <c r="B894" s="123">
        <f t="shared" si="63"/>
        <v>885</v>
      </c>
      <c r="C894" s="107"/>
      <c r="D894" s="111"/>
      <c r="F894" s="108"/>
      <c r="G894" s="120"/>
      <c r="H894" s="101">
        <f t="shared" si="61"/>
        <v>0</v>
      </c>
      <c r="I894" s="113"/>
      <c r="J894" s="113"/>
      <c r="K894" s="113"/>
      <c r="L894" s="113"/>
      <c r="M894" s="113"/>
      <c r="N894" s="113"/>
      <c r="O894" s="113"/>
      <c r="P894" s="27"/>
      <c r="Q894" s="113"/>
      <c r="R894" s="113"/>
      <c r="S894" s="113"/>
      <c r="T894" s="113"/>
      <c r="U894" s="113"/>
      <c r="V894" s="113"/>
      <c r="W894" s="113"/>
      <c r="X894" s="28"/>
      <c r="Y894" s="221"/>
      <c r="Z894" s="221"/>
      <c r="AA894" s="221"/>
      <c r="AB894" s="221"/>
      <c r="AC894" s="221"/>
      <c r="AD894" s="221"/>
      <c r="AE894" s="221"/>
      <c r="AF894" s="28"/>
      <c r="AG894" s="221"/>
      <c r="AH894" s="221"/>
      <c r="AI894" s="221"/>
      <c r="AJ894" s="221"/>
      <c r="AK894" s="221"/>
      <c r="AL894" s="221"/>
      <c r="AM894" s="221"/>
      <c r="AN894" s="28"/>
      <c r="AO894" s="141"/>
      <c r="AP894" s="141"/>
      <c r="AQ894" s="141"/>
      <c r="AR894" s="79" t="str">
        <f t="shared" si="60"/>
        <v/>
      </c>
      <c r="AS894" s="139"/>
      <c r="AT894" s="139"/>
      <c r="AU894" s="28"/>
      <c r="AV894" s="215"/>
      <c r="AW894" s="215"/>
      <c r="AX894" s="28"/>
      <c r="AY894" s="140"/>
      <c r="AZ894" s="28"/>
      <c r="BA894" s="140"/>
      <c r="BB894" s="140"/>
      <c r="BC894" s="140"/>
      <c r="BD894" s="140"/>
      <c r="BE894" s="140"/>
      <c r="BF894" s="140"/>
      <c r="BG894" s="140"/>
      <c r="BH894" s="140"/>
      <c r="BI894" s="140"/>
      <c r="BJ894" s="140"/>
      <c r="BK894" s="140"/>
      <c r="BL894" s="140"/>
      <c r="BM894" s="140"/>
      <c r="BN894" s="140"/>
      <c r="BO894" s="140"/>
      <c r="BP894" s="140"/>
      <c r="BQ894" s="140"/>
      <c r="BR894" s="140"/>
      <c r="BS894" s="140"/>
      <c r="BT894" s="140"/>
      <c r="BU894" s="140"/>
      <c r="BV894" s="140"/>
      <c r="BW894" s="140"/>
      <c r="BX894" s="140"/>
      <c r="BY894" s="140"/>
      <c r="BZ894" s="140"/>
      <c r="CA894" s="140"/>
      <c r="CB894" s="140"/>
      <c r="CC894" s="140"/>
      <c r="CD894" s="140"/>
      <c r="CE894" s="140"/>
      <c r="CF894" s="140"/>
      <c r="CG894" s="140"/>
      <c r="CH894" s="140"/>
      <c r="CI894" s="140"/>
      <c r="CJ894" s="140"/>
      <c r="CK894" s="140"/>
      <c r="CL894" s="140"/>
      <c r="CM894" s="140"/>
      <c r="CN894" s="140"/>
      <c r="CO894" s="140"/>
      <c r="CP894" s="140"/>
      <c r="CQ894" s="140"/>
      <c r="CR894" s="140"/>
      <c r="CS894" s="140"/>
      <c r="CT894" s="140"/>
      <c r="CU894" s="140"/>
      <c r="CV894" s="140"/>
      <c r="CW894" s="140"/>
      <c r="CX894" s="140"/>
      <c r="CY894" s="103">
        <f t="shared" si="62"/>
        <v>0</v>
      </c>
      <c r="CZ894" s="78"/>
    </row>
    <row r="895" spans="1:104" x14ac:dyDescent="0.2">
      <c r="A895" s="26"/>
      <c r="B895" s="123">
        <f t="shared" si="63"/>
        <v>886</v>
      </c>
      <c r="C895" s="107"/>
      <c r="D895" s="111"/>
      <c r="F895" s="108"/>
      <c r="G895" s="120"/>
      <c r="H895" s="101">
        <f t="shared" si="61"/>
        <v>0</v>
      </c>
      <c r="I895" s="113"/>
      <c r="J895" s="113"/>
      <c r="K895" s="113"/>
      <c r="L895" s="113"/>
      <c r="M895" s="113"/>
      <c r="N895" s="113"/>
      <c r="O895" s="113"/>
      <c r="P895" s="27"/>
      <c r="Q895" s="113"/>
      <c r="R895" s="113"/>
      <c r="S895" s="113"/>
      <c r="T895" s="113"/>
      <c r="U895" s="113"/>
      <c r="V895" s="113"/>
      <c r="W895" s="113"/>
      <c r="X895" s="28"/>
      <c r="Y895" s="221"/>
      <c r="Z895" s="221"/>
      <c r="AA895" s="221"/>
      <c r="AB895" s="221"/>
      <c r="AC895" s="221"/>
      <c r="AD895" s="221"/>
      <c r="AE895" s="221"/>
      <c r="AF895" s="28"/>
      <c r="AG895" s="221"/>
      <c r="AH895" s="221"/>
      <c r="AI895" s="221"/>
      <c r="AJ895" s="221"/>
      <c r="AK895" s="221"/>
      <c r="AL895" s="221"/>
      <c r="AM895" s="221"/>
      <c r="AN895" s="28"/>
      <c r="AO895" s="141"/>
      <c r="AP895" s="141"/>
      <c r="AQ895" s="141"/>
      <c r="AR895" s="79" t="str">
        <f t="shared" si="60"/>
        <v/>
      </c>
      <c r="AS895" s="139"/>
      <c r="AT895" s="139"/>
      <c r="AU895" s="28"/>
      <c r="AV895" s="215"/>
      <c r="AW895" s="215"/>
      <c r="AX895" s="28"/>
      <c r="AY895" s="140"/>
      <c r="AZ895" s="28"/>
      <c r="BA895" s="140"/>
      <c r="BB895" s="140"/>
      <c r="BC895" s="140"/>
      <c r="BD895" s="140"/>
      <c r="BE895" s="140"/>
      <c r="BF895" s="140"/>
      <c r="BG895" s="140"/>
      <c r="BH895" s="140"/>
      <c r="BI895" s="140"/>
      <c r="BJ895" s="140"/>
      <c r="BK895" s="140"/>
      <c r="BL895" s="140"/>
      <c r="BM895" s="140"/>
      <c r="BN895" s="140"/>
      <c r="BO895" s="140"/>
      <c r="BP895" s="140"/>
      <c r="BQ895" s="140"/>
      <c r="BR895" s="140"/>
      <c r="BS895" s="140"/>
      <c r="BT895" s="140"/>
      <c r="BU895" s="140"/>
      <c r="BV895" s="140"/>
      <c r="BW895" s="140"/>
      <c r="BX895" s="140"/>
      <c r="BY895" s="140"/>
      <c r="BZ895" s="140"/>
      <c r="CA895" s="140"/>
      <c r="CB895" s="140"/>
      <c r="CC895" s="140"/>
      <c r="CD895" s="140"/>
      <c r="CE895" s="140"/>
      <c r="CF895" s="140"/>
      <c r="CG895" s="140"/>
      <c r="CH895" s="140"/>
      <c r="CI895" s="140"/>
      <c r="CJ895" s="140"/>
      <c r="CK895" s="140"/>
      <c r="CL895" s="140"/>
      <c r="CM895" s="140"/>
      <c r="CN895" s="140"/>
      <c r="CO895" s="140"/>
      <c r="CP895" s="140"/>
      <c r="CQ895" s="140"/>
      <c r="CR895" s="140"/>
      <c r="CS895" s="140"/>
      <c r="CT895" s="140"/>
      <c r="CU895" s="140"/>
      <c r="CV895" s="140"/>
      <c r="CW895" s="140"/>
      <c r="CX895" s="140"/>
      <c r="CY895" s="103">
        <f t="shared" si="62"/>
        <v>0</v>
      </c>
      <c r="CZ895" s="78"/>
    </row>
    <row r="896" spans="1:104" x14ac:dyDescent="0.2">
      <c r="A896" s="26"/>
      <c r="B896" s="123">
        <f t="shared" si="63"/>
        <v>887</v>
      </c>
      <c r="C896" s="107"/>
      <c r="D896" s="111"/>
      <c r="F896" s="108"/>
      <c r="G896" s="120"/>
      <c r="H896" s="101">
        <f t="shared" si="61"/>
        <v>0</v>
      </c>
      <c r="I896" s="113"/>
      <c r="J896" s="113"/>
      <c r="K896" s="113"/>
      <c r="L896" s="113"/>
      <c r="M896" s="113"/>
      <c r="N896" s="113"/>
      <c r="O896" s="113"/>
      <c r="P896" s="27"/>
      <c r="Q896" s="113"/>
      <c r="R896" s="113"/>
      <c r="S896" s="113"/>
      <c r="T896" s="113"/>
      <c r="U896" s="113"/>
      <c r="V896" s="113"/>
      <c r="W896" s="113"/>
      <c r="X896" s="28"/>
      <c r="Y896" s="221"/>
      <c r="Z896" s="221"/>
      <c r="AA896" s="221"/>
      <c r="AB896" s="221"/>
      <c r="AC896" s="221"/>
      <c r="AD896" s="221"/>
      <c r="AE896" s="221"/>
      <c r="AF896" s="28"/>
      <c r="AG896" s="221"/>
      <c r="AH896" s="221"/>
      <c r="AI896" s="221"/>
      <c r="AJ896" s="221"/>
      <c r="AK896" s="221"/>
      <c r="AL896" s="221"/>
      <c r="AM896" s="221"/>
      <c r="AN896" s="28"/>
      <c r="AO896" s="141"/>
      <c r="AP896" s="141"/>
      <c r="AQ896" s="141"/>
      <c r="AR896" s="79" t="str">
        <f t="shared" si="60"/>
        <v/>
      </c>
      <c r="AS896" s="139"/>
      <c r="AT896" s="139"/>
      <c r="AU896" s="28"/>
      <c r="AV896" s="215"/>
      <c r="AW896" s="215"/>
      <c r="AX896" s="28"/>
      <c r="AY896" s="140"/>
      <c r="AZ896" s="28"/>
      <c r="BA896" s="140"/>
      <c r="BB896" s="140"/>
      <c r="BC896" s="140"/>
      <c r="BD896" s="140"/>
      <c r="BE896" s="140"/>
      <c r="BF896" s="140"/>
      <c r="BG896" s="140"/>
      <c r="BH896" s="140"/>
      <c r="BI896" s="140"/>
      <c r="BJ896" s="140"/>
      <c r="BK896" s="140"/>
      <c r="BL896" s="140"/>
      <c r="BM896" s="140"/>
      <c r="BN896" s="140"/>
      <c r="BO896" s="140"/>
      <c r="BP896" s="140"/>
      <c r="BQ896" s="140"/>
      <c r="BR896" s="140"/>
      <c r="BS896" s="140"/>
      <c r="BT896" s="140"/>
      <c r="BU896" s="140"/>
      <c r="BV896" s="140"/>
      <c r="BW896" s="140"/>
      <c r="BX896" s="140"/>
      <c r="BY896" s="140"/>
      <c r="BZ896" s="140"/>
      <c r="CA896" s="140"/>
      <c r="CB896" s="140"/>
      <c r="CC896" s="140"/>
      <c r="CD896" s="140"/>
      <c r="CE896" s="140"/>
      <c r="CF896" s="140"/>
      <c r="CG896" s="140"/>
      <c r="CH896" s="140"/>
      <c r="CI896" s="140"/>
      <c r="CJ896" s="140"/>
      <c r="CK896" s="140"/>
      <c r="CL896" s="140"/>
      <c r="CM896" s="140"/>
      <c r="CN896" s="140"/>
      <c r="CO896" s="140"/>
      <c r="CP896" s="140"/>
      <c r="CQ896" s="140"/>
      <c r="CR896" s="140"/>
      <c r="CS896" s="140"/>
      <c r="CT896" s="140"/>
      <c r="CU896" s="140"/>
      <c r="CV896" s="140"/>
      <c r="CW896" s="140"/>
      <c r="CX896" s="140"/>
      <c r="CY896" s="103">
        <f t="shared" si="62"/>
        <v>0</v>
      </c>
      <c r="CZ896" s="78"/>
    </row>
    <row r="897" spans="1:104" x14ac:dyDescent="0.2">
      <c r="A897" s="26"/>
      <c r="B897" s="123">
        <f t="shared" si="63"/>
        <v>888</v>
      </c>
      <c r="C897" s="107"/>
      <c r="D897" s="111"/>
      <c r="F897" s="108"/>
      <c r="G897" s="120"/>
      <c r="H897" s="101">
        <f t="shared" si="61"/>
        <v>0</v>
      </c>
      <c r="I897" s="113"/>
      <c r="J897" s="113"/>
      <c r="K897" s="113"/>
      <c r="L897" s="113"/>
      <c r="M897" s="113"/>
      <c r="N897" s="113"/>
      <c r="O897" s="113"/>
      <c r="P897" s="27"/>
      <c r="Q897" s="113"/>
      <c r="R897" s="113"/>
      <c r="S897" s="113"/>
      <c r="T897" s="113"/>
      <c r="U897" s="113"/>
      <c r="V897" s="113"/>
      <c r="W897" s="113"/>
      <c r="X897" s="28"/>
      <c r="Y897" s="221"/>
      <c r="Z897" s="221"/>
      <c r="AA897" s="221"/>
      <c r="AB897" s="221"/>
      <c r="AC897" s="221"/>
      <c r="AD897" s="221"/>
      <c r="AE897" s="221"/>
      <c r="AF897" s="28"/>
      <c r="AG897" s="221"/>
      <c r="AH897" s="221"/>
      <c r="AI897" s="221"/>
      <c r="AJ897" s="221"/>
      <c r="AK897" s="221"/>
      <c r="AL897" s="221"/>
      <c r="AM897" s="221"/>
      <c r="AN897" s="28"/>
      <c r="AO897" s="141"/>
      <c r="AP897" s="141"/>
      <c r="AQ897" s="141"/>
      <c r="AR897" s="79" t="str">
        <f t="shared" si="60"/>
        <v/>
      </c>
      <c r="AS897" s="139"/>
      <c r="AT897" s="139"/>
      <c r="AU897" s="28"/>
      <c r="AV897" s="215"/>
      <c r="AW897" s="215"/>
      <c r="AX897" s="28"/>
      <c r="AY897" s="140"/>
      <c r="AZ897" s="28"/>
      <c r="BA897" s="140"/>
      <c r="BB897" s="140"/>
      <c r="BC897" s="140"/>
      <c r="BD897" s="140"/>
      <c r="BE897" s="140"/>
      <c r="BF897" s="140"/>
      <c r="BG897" s="140"/>
      <c r="BH897" s="140"/>
      <c r="BI897" s="140"/>
      <c r="BJ897" s="140"/>
      <c r="BK897" s="140"/>
      <c r="BL897" s="140"/>
      <c r="BM897" s="140"/>
      <c r="BN897" s="140"/>
      <c r="BO897" s="140"/>
      <c r="BP897" s="140"/>
      <c r="BQ897" s="140"/>
      <c r="BR897" s="140"/>
      <c r="BS897" s="140"/>
      <c r="BT897" s="140"/>
      <c r="BU897" s="140"/>
      <c r="BV897" s="140"/>
      <c r="BW897" s="140"/>
      <c r="BX897" s="140"/>
      <c r="BY897" s="140"/>
      <c r="BZ897" s="140"/>
      <c r="CA897" s="140"/>
      <c r="CB897" s="140"/>
      <c r="CC897" s="140"/>
      <c r="CD897" s="140"/>
      <c r="CE897" s="140"/>
      <c r="CF897" s="140"/>
      <c r="CG897" s="140"/>
      <c r="CH897" s="140"/>
      <c r="CI897" s="140"/>
      <c r="CJ897" s="140"/>
      <c r="CK897" s="140"/>
      <c r="CL897" s="140"/>
      <c r="CM897" s="140"/>
      <c r="CN897" s="140"/>
      <c r="CO897" s="140"/>
      <c r="CP897" s="140"/>
      <c r="CQ897" s="140"/>
      <c r="CR897" s="140"/>
      <c r="CS897" s="140"/>
      <c r="CT897" s="140"/>
      <c r="CU897" s="140"/>
      <c r="CV897" s="140"/>
      <c r="CW897" s="140"/>
      <c r="CX897" s="140"/>
      <c r="CY897" s="103">
        <f t="shared" si="62"/>
        <v>0</v>
      </c>
      <c r="CZ897" s="78"/>
    </row>
    <row r="898" spans="1:104" x14ac:dyDescent="0.2">
      <c r="A898" s="26"/>
      <c r="B898" s="123">
        <f t="shared" si="63"/>
        <v>889</v>
      </c>
      <c r="C898" s="107"/>
      <c r="D898" s="111"/>
      <c r="F898" s="108"/>
      <c r="G898" s="120"/>
      <c r="H898" s="101">
        <f t="shared" si="61"/>
        <v>0</v>
      </c>
      <c r="I898" s="113"/>
      <c r="J898" s="113"/>
      <c r="K898" s="113"/>
      <c r="L898" s="113"/>
      <c r="M898" s="113"/>
      <c r="N898" s="113"/>
      <c r="O898" s="113"/>
      <c r="P898" s="27"/>
      <c r="Q898" s="113"/>
      <c r="R898" s="113"/>
      <c r="S898" s="113"/>
      <c r="T898" s="113"/>
      <c r="U898" s="113"/>
      <c r="V898" s="113"/>
      <c r="W898" s="113"/>
      <c r="X898" s="28"/>
      <c r="Y898" s="221"/>
      <c r="Z898" s="221"/>
      <c r="AA898" s="221"/>
      <c r="AB898" s="221"/>
      <c r="AC898" s="221"/>
      <c r="AD898" s="221"/>
      <c r="AE898" s="221"/>
      <c r="AF898" s="28"/>
      <c r="AG898" s="221"/>
      <c r="AH898" s="221"/>
      <c r="AI898" s="221"/>
      <c r="AJ898" s="221"/>
      <c r="AK898" s="221"/>
      <c r="AL898" s="221"/>
      <c r="AM898" s="221"/>
      <c r="AN898" s="28"/>
      <c r="AO898" s="141"/>
      <c r="AP898" s="141"/>
      <c r="AQ898" s="141"/>
      <c r="AR898" s="79" t="str">
        <f t="shared" si="60"/>
        <v/>
      </c>
      <c r="AS898" s="139"/>
      <c r="AT898" s="139"/>
      <c r="AU898" s="28"/>
      <c r="AV898" s="215"/>
      <c r="AW898" s="215"/>
      <c r="AX898" s="28"/>
      <c r="AY898" s="140"/>
      <c r="AZ898" s="28"/>
      <c r="BA898" s="140"/>
      <c r="BB898" s="140"/>
      <c r="BC898" s="140"/>
      <c r="BD898" s="140"/>
      <c r="BE898" s="140"/>
      <c r="BF898" s="140"/>
      <c r="BG898" s="140"/>
      <c r="BH898" s="140"/>
      <c r="BI898" s="140"/>
      <c r="BJ898" s="140"/>
      <c r="BK898" s="140"/>
      <c r="BL898" s="140"/>
      <c r="BM898" s="140"/>
      <c r="BN898" s="140"/>
      <c r="BO898" s="140"/>
      <c r="BP898" s="140"/>
      <c r="BQ898" s="140"/>
      <c r="BR898" s="140"/>
      <c r="BS898" s="140"/>
      <c r="BT898" s="140"/>
      <c r="BU898" s="140"/>
      <c r="BV898" s="140"/>
      <c r="BW898" s="140"/>
      <c r="BX898" s="140"/>
      <c r="BY898" s="140"/>
      <c r="BZ898" s="140"/>
      <c r="CA898" s="140"/>
      <c r="CB898" s="140"/>
      <c r="CC898" s="140"/>
      <c r="CD898" s="140"/>
      <c r="CE898" s="140"/>
      <c r="CF898" s="140"/>
      <c r="CG898" s="140"/>
      <c r="CH898" s="140"/>
      <c r="CI898" s="140"/>
      <c r="CJ898" s="140"/>
      <c r="CK898" s="140"/>
      <c r="CL898" s="140"/>
      <c r="CM898" s="140"/>
      <c r="CN898" s="140"/>
      <c r="CO898" s="140"/>
      <c r="CP898" s="140"/>
      <c r="CQ898" s="140"/>
      <c r="CR898" s="140"/>
      <c r="CS898" s="140"/>
      <c r="CT898" s="140"/>
      <c r="CU898" s="140"/>
      <c r="CV898" s="140"/>
      <c r="CW898" s="140"/>
      <c r="CX898" s="140"/>
      <c r="CY898" s="103">
        <f t="shared" si="62"/>
        <v>0</v>
      </c>
      <c r="CZ898" s="78"/>
    </row>
    <row r="899" spans="1:104" x14ac:dyDescent="0.2">
      <c r="A899" s="26"/>
      <c r="B899" s="123">
        <f t="shared" si="63"/>
        <v>890</v>
      </c>
      <c r="C899" s="107"/>
      <c r="D899" s="111"/>
      <c r="F899" s="108"/>
      <c r="G899" s="120"/>
      <c r="H899" s="101">
        <f t="shared" si="61"/>
        <v>0</v>
      </c>
      <c r="I899" s="113"/>
      <c r="J899" s="113"/>
      <c r="K899" s="113"/>
      <c r="L899" s="113"/>
      <c r="M899" s="113"/>
      <c r="N899" s="113"/>
      <c r="O899" s="113"/>
      <c r="P899" s="27"/>
      <c r="Q899" s="113"/>
      <c r="R899" s="113"/>
      <c r="S899" s="113"/>
      <c r="T899" s="113"/>
      <c r="U899" s="113"/>
      <c r="V899" s="113"/>
      <c r="W899" s="113"/>
      <c r="X899" s="28"/>
      <c r="Y899" s="221"/>
      <c r="Z899" s="221"/>
      <c r="AA899" s="221"/>
      <c r="AB899" s="221"/>
      <c r="AC899" s="221"/>
      <c r="AD899" s="221"/>
      <c r="AE899" s="221"/>
      <c r="AF899" s="28"/>
      <c r="AG899" s="221"/>
      <c r="AH899" s="221"/>
      <c r="AI899" s="221"/>
      <c r="AJ899" s="221"/>
      <c r="AK899" s="221"/>
      <c r="AL899" s="221"/>
      <c r="AM899" s="221"/>
      <c r="AN899" s="28"/>
      <c r="AO899" s="141"/>
      <c r="AP899" s="141"/>
      <c r="AQ899" s="141"/>
      <c r="AR899" s="79" t="str">
        <f t="shared" si="60"/>
        <v/>
      </c>
      <c r="AS899" s="139"/>
      <c r="AT899" s="139"/>
      <c r="AU899" s="28"/>
      <c r="AV899" s="215"/>
      <c r="AW899" s="215"/>
      <c r="AX899" s="28"/>
      <c r="AY899" s="140"/>
      <c r="AZ899" s="28"/>
      <c r="BA899" s="140"/>
      <c r="BB899" s="140"/>
      <c r="BC899" s="140"/>
      <c r="BD899" s="140"/>
      <c r="BE899" s="140"/>
      <c r="BF899" s="140"/>
      <c r="BG899" s="140"/>
      <c r="BH899" s="140"/>
      <c r="BI899" s="140"/>
      <c r="BJ899" s="140"/>
      <c r="BK899" s="140"/>
      <c r="BL899" s="140"/>
      <c r="BM899" s="140"/>
      <c r="BN899" s="140"/>
      <c r="BO899" s="140"/>
      <c r="BP899" s="140"/>
      <c r="BQ899" s="140"/>
      <c r="BR899" s="140"/>
      <c r="BS899" s="140"/>
      <c r="BT899" s="140"/>
      <c r="BU899" s="140"/>
      <c r="BV899" s="140"/>
      <c r="BW899" s="140"/>
      <c r="BX899" s="140"/>
      <c r="BY899" s="140"/>
      <c r="BZ899" s="140"/>
      <c r="CA899" s="140"/>
      <c r="CB899" s="140"/>
      <c r="CC899" s="140"/>
      <c r="CD899" s="140"/>
      <c r="CE899" s="140"/>
      <c r="CF899" s="140"/>
      <c r="CG899" s="140"/>
      <c r="CH899" s="140"/>
      <c r="CI899" s="140"/>
      <c r="CJ899" s="140"/>
      <c r="CK899" s="140"/>
      <c r="CL899" s="140"/>
      <c r="CM899" s="140"/>
      <c r="CN899" s="140"/>
      <c r="CO899" s="140"/>
      <c r="CP899" s="140"/>
      <c r="CQ899" s="140"/>
      <c r="CR899" s="140"/>
      <c r="CS899" s="140"/>
      <c r="CT899" s="140"/>
      <c r="CU899" s="140"/>
      <c r="CV899" s="140"/>
      <c r="CW899" s="140"/>
      <c r="CX899" s="140"/>
      <c r="CY899" s="103">
        <f t="shared" si="62"/>
        <v>0</v>
      </c>
      <c r="CZ899" s="78"/>
    </row>
    <row r="900" spans="1:104" x14ac:dyDescent="0.2">
      <c r="A900" s="26"/>
      <c r="B900" s="123">
        <f t="shared" si="63"/>
        <v>891</v>
      </c>
      <c r="C900" s="107"/>
      <c r="D900" s="111"/>
      <c r="F900" s="108"/>
      <c r="G900" s="120"/>
      <c r="H900" s="101">
        <f t="shared" si="61"/>
        <v>0</v>
      </c>
      <c r="I900" s="113"/>
      <c r="J900" s="113"/>
      <c r="K900" s="113"/>
      <c r="L900" s="113"/>
      <c r="M900" s="113"/>
      <c r="N900" s="113"/>
      <c r="O900" s="113"/>
      <c r="P900" s="27"/>
      <c r="Q900" s="113"/>
      <c r="R900" s="113"/>
      <c r="S900" s="113"/>
      <c r="T900" s="113"/>
      <c r="U900" s="113"/>
      <c r="V900" s="113"/>
      <c r="W900" s="113"/>
      <c r="X900" s="28"/>
      <c r="Y900" s="221"/>
      <c r="Z900" s="221"/>
      <c r="AA900" s="221"/>
      <c r="AB900" s="221"/>
      <c r="AC900" s="221"/>
      <c r="AD900" s="221"/>
      <c r="AE900" s="221"/>
      <c r="AF900" s="28"/>
      <c r="AG900" s="221"/>
      <c r="AH900" s="221"/>
      <c r="AI900" s="221"/>
      <c r="AJ900" s="221"/>
      <c r="AK900" s="221"/>
      <c r="AL900" s="221"/>
      <c r="AM900" s="221"/>
      <c r="AN900" s="28"/>
      <c r="AO900" s="141"/>
      <c r="AP900" s="141"/>
      <c r="AQ900" s="141"/>
      <c r="AR900" s="79" t="str">
        <f t="shared" si="60"/>
        <v/>
      </c>
      <c r="AS900" s="139"/>
      <c r="AT900" s="139"/>
      <c r="AU900" s="28"/>
      <c r="AV900" s="215"/>
      <c r="AW900" s="215"/>
      <c r="AX900" s="28"/>
      <c r="AY900" s="140"/>
      <c r="AZ900" s="28"/>
      <c r="BA900" s="140"/>
      <c r="BB900" s="140"/>
      <c r="BC900" s="140"/>
      <c r="BD900" s="140"/>
      <c r="BE900" s="140"/>
      <c r="BF900" s="140"/>
      <c r="BG900" s="140"/>
      <c r="BH900" s="140"/>
      <c r="BI900" s="140"/>
      <c r="BJ900" s="140"/>
      <c r="BK900" s="140"/>
      <c r="BL900" s="140"/>
      <c r="BM900" s="140"/>
      <c r="BN900" s="140"/>
      <c r="BO900" s="140"/>
      <c r="BP900" s="140"/>
      <c r="BQ900" s="140"/>
      <c r="BR900" s="140"/>
      <c r="BS900" s="140"/>
      <c r="BT900" s="140"/>
      <c r="BU900" s="140"/>
      <c r="BV900" s="140"/>
      <c r="BW900" s="140"/>
      <c r="BX900" s="140"/>
      <c r="BY900" s="140"/>
      <c r="BZ900" s="140"/>
      <c r="CA900" s="140"/>
      <c r="CB900" s="140"/>
      <c r="CC900" s="140"/>
      <c r="CD900" s="140"/>
      <c r="CE900" s="140"/>
      <c r="CF900" s="140"/>
      <c r="CG900" s="140"/>
      <c r="CH900" s="140"/>
      <c r="CI900" s="140"/>
      <c r="CJ900" s="140"/>
      <c r="CK900" s="140"/>
      <c r="CL900" s="140"/>
      <c r="CM900" s="140"/>
      <c r="CN900" s="140"/>
      <c r="CO900" s="140"/>
      <c r="CP900" s="140"/>
      <c r="CQ900" s="140"/>
      <c r="CR900" s="140"/>
      <c r="CS900" s="140"/>
      <c r="CT900" s="140"/>
      <c r="CU900" s="140"/>
      <c r="CV900" s="140"/>
      <c r="CW900" s="140"/>
      <c r="CX900" s="140"/>
      <c r="CY900" s="103">
        <f t="shared" si="62"/>
        <v>0</v>
      </c>
      <c r="CZ900" s="78"/>
    </row>
    <row r="901" spans="1:104" x14ac:dyDescent="0.2">
      <c r="A901" s="26"/>
      <c r="B901" s="123">
        <f t="shared" si="63"/>
        <v>892</v>
      </c>
      <c r="C901" s="107"/>
      <c r="D901" s="111"/>
      <c r="F901" s="108"/>
      <c r="G901" s="120"/>
      <c r="H901" s="101">
        <f t="shared" si="61"/>
        <v>0</v>
      </c>
      <c r="I901" s="113"/>
      <c r="J901" s="113"/>
      <c r="K901" s="113"/>
      <c r="L901" s="113"/>
      <c r="M901" s="113"/>
      <c r="N901" s="113"/>
      <c r="O901" s="113"/>
      <c r="P901" s="27"/>
      <c r="Q901" s="113"/>
      <c r="R901" s="113"/>
      <c r="S901" s="113"/>
      <c r="T901" s="113"/>
      <c r="U901" s="113"/>
      <c r="V901" s="113"/>
      <c r="W901" s="113"/>
      <c r="X901" s="28"/>
      <c r="Y901" s="221"/>
      <c r="Z901" s="221"/>
      <c r="AA901" s="221"/>
      <c r="AB901" s="221"/>
      <c r="AC901" s="221"/>
      <c r="AD901" s="221"/>
      <c r="AE901" s="221"/>
      <c r="AF901" s="28"/>
      <c r="AG901" s="221"/>
      <c r="AH901" s="221"/>
      <c r="AI901" s="221"/>
      <c r="AJ901" s="221"/>
      <c r="AK901" s="221"/>
      <c r="AL901" s="221"/>
      <c r="AM901" s="221"/>
      <c r="AN901" s="28"/>
      <c r="AO901" s="141"/>
      <c r="AP901" s="141"/>
      <c r="AQ901" s="141"/>
      <c r="AR901" s="79" t="str">
        <f t="shared" si="60"/>
        <v/>
      </c>
      <c r="AS901" s="139"/>
      <c r="AT901" s="139"/>
      <c r="AU901" s="28"/>
      <c r="AV901" s="215"/>
      <c r="AW901" s="215"/>
      <c r="AX901" s="28"/>
      <c r="AY901" s="140"/>
      <c r="AZ901" s="28"/>
      <c r="BA901" s="140"/>
      <c r="BB901" s="140"/>
      <c r="BC901" s="140"/>
      <c r="BD901" s="140"/>
      <c r="BE901" s="140"/>
      <c r="BF901" s="140"/>
      <c r="BG901" s="140"/>
      <c r="BH901" s="140"/>
      <c r="BI901" s="140"/>
      <c r="BJ901" s="140"/>
      <c r="BK901" s="140"/>
      <c r="BL901" s="140"/>
      <c r="BM901" s="140"/>
      <c r="BN901" s="140"/>
      <c r="BO901" s="140"/>
      <c r="BP901" s="140"/>
      <c r="BQ901" s="140"/>
      <c r="BR901" s="140"/>
      <c r="BS901" s="140"/>
      <c r="BT901" s="140"/>
      <c r="BU901" s="140"/>
      <c r="BV901" s="140"/>
      <c r="BW901" s="140"/>
      <c r="BX901" s="140"/>
      <c r="BY901" s="140"/>
      <c r="BZ901" s="140"/>
      <c r="CA901" s="140"/>
      <c r="CB901" s="140"/>
      <c r="CC901" s="140"/>
      <c r="CD901" s="140"/>
      <c r="CE901" s="140"/>
      <c r="CF901" s="140"/>
      <c r="CG901" s="140"/>
      <c r="CH901" s="140"/>
      <c r="CI901" s="140"/>
      <c r="CJ901" s="140"/>
      <c r="CK901" s="140"/>
      <c r="CL901" s="140"/>
      <c r="CM901" s="140"/>
      <c r="CN901" s="140"/>
      <c r="CO901" s="140"/>
      <c r="CP901" s="140"/>
      <c r="CQ901" s="140"/>
      <c r="CR901" s="140"/>
      <c r="CS901" s="140"/>
      <c r="CT901" s="140"/>
      <c r="CU901" s="140"/>
      <c r="CV901" s="140"/>
      <c r="CW901" s="140"/>
      <c r="CX901" s="140"/>
      <c r="CY901" s="103">
        <f t="shared" si="62"/>
        <v>0</v>
      </c>
      <c r="CZ901" s="78"/>
    </row>
    <row r="902" spans="1:104" x14ac:dyDescent="0.2">
      <c r="A902" s="26"/>
      <c r="B902" s="123">
        <f t="shared" si="63"/>
        <v>893</v>
      </c>
      <c r="C902" s="107"/>
      <c r="D902" s="111"/>
      <c r="F902" s="108"/>
      <c r="G902" s="120"/>
      <c r="H902" s="101">
        <f t="shared" si="61"/>
        <v>0</v>
      </c>
      <c r="I902" s="113"/>
      <c r="J902" s="113"/>
      <c r="K902" s="113"/>
      <c r="L902" s="113"/>
      <c r="M902" s="113"/>
      <c r="N902" s="113"/>
      <c r="O902" s="113"/>
      <c r="P902" s="27"/>
      <c r="Q902" s="113"/>
      <c r="R902" s="113"/>
      <c r="S902" s="113"/>
      <c r="T902" s="113"/>
      <c r="U902" s="113"/>
      <c r="V902" s="113"/>
      <c r="W902" s="113"/>
      <c r="X902" s="28"/>
      <c r="Y902" s="221"/>
      <c r="Z902" s="221"/>
      <c r="AA902" s="221"/>
      <c r="AB902" s="221"/>
      <c r="AC902" s="221"/>
      <c r="AD902" s="221"/>
      <c r="AE902" s="221"/>
      <c r="AF902" s="28"/>
      <c r="AG902" s="221"/>
      <c r="AH902" s="221"/>
      <c r="AI902" s="221"/>
      <c r="AJ902" s="221"/>
      <c r="AK902" s="221"/>
      <c r="AL902" s="221"/>
      <c r="AM902" s="221"/>
      <c r="AN902" s="28"/>
      <c r="AO902" s="141"/>
      <c r="AP902" s="141"/>
      <c r="AQ902" s="141"/>
      <c r="AR902" s="79" t="str">
        <f t="shared" si="60"/>
        <v/>
      </c>
      <c r="AS902" s="139"/>
      <c r="AT902" s="139"/>
      <c r="AU902" s="28"/>
      <c r="AV902" s="215"/>
      <c r="AW902" s="215"/>
      <c r="AX902" s="28"/>
      <c r="AY902" s="140"/>
      <c r="AZ902" s="28"/>
      <c r="BA902" s="140"/>
      <c r="BB902" s="140"/>
      <c r="BC902" s="140"/>
      <c r="BD902" s="140"/>
      <c r="BE902" s="140"/>
      <c r="BF902" s="140"/>
      <c r="BG902" s="140"/>
      <c r="BH902" s="140"/>
      <c r="BI902" s="140"/>
      <c r="BJ902" s="140"/>
      <c r="BK902" s="140"/>
      <c r="BL902" s="140"/>
      <c r="BM902" s="140"/>
      <c r="BN902" s="140"/>
      <c r="BO902" s="140"/>
      <c r="BP902" s="140"/>
      <c r="BQ902" s="140"/>
      <c r="BR902" s="140"/>
      <c r="BS902" s="140"/>
      <c r="BT902" s="140"/>
      <c r="BU902" s="140"/>
      <c r="BV902" s="140"/>
      <c r="BW902" s="140"/>
      <c r="BX902" s="140"/>
      <c r="BY902" s="140"/>
      <c r="BZ902" s="140"/>
      <c r="CA902" s="140"/>
      <c r="CB902" s="140"/>
      <c r="CC902" s="140"/>
      <c r="CD902" s="140"/>
      <c r="CE902" s="140"/>
      <c r="CF902" s="140"/>
      <c r="CG902" s="140"/>
      <c r="CH902" s="140"/>
      <c r="CI902" s="140"/>
      <c r="CJ902" s="140"/>
      <c r="CK902" s="140"/>
      <c r="CL902" s="140"/>
      <c r="CM902" s="140"/>
      <c r="CN902" s="140"/>
      <c r="CO902" s="140"/>
      <c r="CP902" s="140"/>
      <c r="CQ902" s="140"/>
      <c r="CR902" s="140"/>
      <c r="CS902" s="140"/>
      <c r="CT902" s="140"/>
      <c r="CU902" s="140"/>
      <c r="CV902" s="140"/>
      <c r="CW902" s="140"/>
      <c r="CX902" s="140"/>
      <c r="CY902" s="103">
        <f t="shared" si="62"/>
        <v>0</v>
      </c>
      <c r="CZ902" s="78"/>
    </row>
    <row r="903" spans="1:104" x14ac:dyDescent="0.2">
      <c r="A903" s="26"/>
      <c r="B903" s="123">
        <f t="shared" si="63"/>
        <v>894</v>
      </c>
      <c r="C903" s="107"/>
      <c r="D903" s="111"/>
      <c r="F903" s="108"/>
      <c r="G903" s="120"/>
      <c r="H903" s="101">
        <f t="shared" si="61"/>
        <v>0</v>
      </c>
      <c r="I903" s="113"/>
      <c r="J903" s="113"/>
      <c r="K903" s="113"/>
      <c r="L903" s="113"/>
      <c r="M903" s="113"/>
      <c r="N903" s="113"/>
      <c r="O903" s="113"/>
      <c r="P903" s="27"/>
      <c r="Q903" s="113"/>
      <c r="R903" s="113"/>
      <c r="S903" s="113"/>
      <c r="T903" s="113"/>
      <c r="U903" s="113"/>
      <c r="V903" s="113"/>
      <c r="W903" s="113"/>
      <c r="X903" s="28"/>
      <c r="Y903" s="221"/>
      <c r="Z903" s="221"/>
      <c r="AA903" s="221"/>
      <c r="AB903" s="221"/>
      <c r="AC903" s="221"/>
      <c r="AD903" s="221"/>
      <c r="AE903" s="221"/>
      <c r="AF903" s="28"/>
      <c r="AG903" s="221"/>
      <c r="AH903" s="221"/>
      <c r="AI903" s="221"/>
      <c r="AJ903" s="221"/>
      <c r="AK903" s="221"/>
      <c r="AL903" s="221"/>
      <c r="AM903" s="221"/>
      <c r="AN903" s="28"/>
      <c r="AO903" s="141"/>
      <c r="AP903" s="141"/>
      <c r="AQ903" s="141"/>
      <c r="AR903" s="79" t="str">
        <f t="shared" si="60"/>
        <v/>
      </c>
      <c r="AS903" s="139"/>
      <c r="AT903" s="139"/>
      <c r="AU903" s="28"/>
      <c r="AV903" s="215"/>
      <c r="AW903" s="215"/>
      <c r="AX903" s="28"/>
      <c r="AY903" s="140"/>
      <c r="AZ903" s="28"/>
      <c r="BA903" s="140"/>
      <c r="BB903" s="140"/>
      <c r="BC903" s="140"/>
      <c r="BD903" s="140"/>
      <c r="BE903" s="140"/>
      <c r="BF903" s="140"/>
      <c r="BG903" s="140"/>
      <c r="BH903" s="140"/>
      <c r="BI903" s="140"/>
      <c r="BJ903" s="140"/>
      <c r="BK903" s="140"/>
      <c r="BL903" s="140"/>
      <c r="BM903" s="140"/>
      <c r="BN903" s="140"/>
      <c r="BO903" s="140"/>
      <c r="BP903" s="140"/>
      <c r="BQ903" s="140"/>
      <c r="BR903" s="140"/>
      <c r="BS903" s="140"/>
      <c r="BT903" s="140"/>
      <c r="BU903" s="140"/>
      <c r="BV903" s="140"/>
      <c r="BW903" s="140"/>
      <c r="BX903" s="140"/>
      <c r="BY903" s="140"/>
      <c r="BZ903" s="140"/>
      <c r="CA903" s="140"/>
      <c r="CB903" s="140"/>
      <c r="CC903" s="140"/>
      <c r="CD903" s="140"/>
      <c r="CE903" s="140"/>
      <c r="CF903" s="140"/>
      <c r="CG903" s="140"/>
      <c r="CH903" s="140"/>
      <c r="CI903" s="140"/>
      <c r="CJ903" s="140"/>
      <c r="CK903" s="140"/>
      <c r="CL903" s="140"/>
      <c r="CM903" s="140"/>
      <c r="CN903" s="140"/>
      <c r="CO903" s="140"/>
      <c r="CP903" s="140"/>
      <c r="CQ903" s="140"/>
      <c r="CR903" s="140"/>
      <c r="CS903" s="140"/>
      <c r="CT903" s="140"/>
      <c r="CU903" s="140"/>
      <c r="CV903" s="140"/>
      <c r="CW903" s="140"/>
      <c r="CX903" s="140"/>
      <c r="CY903" s="103">
        <f t="shared" si="62"/>
        <v>0</v>
      </c>
      <c r="CZ903" s="78"/>
    </row>
    <row r="904" spans="1:104" x14ac:dyDescent="0.2">
      <c r="A904" s="26"/>
      <c r="B904" s="123">
        <f t="shared" si="63"/>
        <v>895</v>
      </c>
      <c r="C904" s="107"/>
      <c r="D904" s="111"/>
      <c r="F904" s="108"/>
      <c r="G904" s="120"/>
      <c r="H904" s="101">
        <f t="shared" si="61"/>
        <v>0</v>
      </c>
      <c r="I904" s="113"/>
      <c r="J904" s="113"/>
      <c r="K904" s="113"/>
      <c r="L904" s="113"/>
      <c r="M904" s="113"/>
      <c r="N904" s="113"/>
      <c r="O904" s="113"/>
      <c r="P904" s="27"/>
      <c r="Q904" s="113"/>
      <c r="R904" s="113"/>
      <c r="S904" s="113"/>
      <c r="T904" s="113"/>
      <c r="U904" s="113"/>
      <c r="V904" s="113"/>
      <c r="W904" s="113"/>
      <c r="X904" s="28"/>
      <c r="Y904" s="221"/>
      <c r="Z904" s="221"/>
      <c r="AA904" s="221"/>
      <c r="AB904" s="221"/>
      <c r="AC904" s="221"/>
      <c r="AD904" s="221"/>
      <c r="AE904" s="221"/>
      <c r="AF904" s="28"/>
      <c r="AG904" s="221"/>
      <c r="AH904" s="221"/>
      <c r="AI904" s="221"/>
      <c r="AJ904" s="221"/>
      <c r="AK904" s="221"/>
      <c r="AL904" s="221"/>
      <c r="AM904" s="221"/>
      <c r="AN904" s="28"/>
      <c r="AO904" s="141"/>
      <c r="AP904" s="141"/>
      <c r="AQ904" s="141"/>
      <c r="AR904" s="79" t="str">
        <f t="shared" si="60"/>
        <v/>
      </c>
      <c r="AS904" s="139"/>
      <c r="AT904" s="139"/>
      <c r="AU904" s="28"/>
      <c r="AV904" s="215"/>
      <c r="AW904" s="215"/>
      <c r="AX904" s="28"/>
      <c r="AY904" s="140"/>
      <c r="AZ904" s="28"/>
      <c r="BA904" s="140"/>
      <c r="BB904" s="140"/>
      <c r="BC904" s="140"/>
      <c r="BD904" s="140"/>
      <c r="BE904" s="140"/>
      <c r="BF904" s="140"/>
      <c r="BG904" s="140"/>
      <c r="BH904" s="140"/>
      <c r="BI904" s="140"/>
      <c r="BJ904" s="140"/>
      <c r="BK904" s="140"/>
      <c r="BL904" s="140"/>
      <c r="BM904" s="140"/>
      <c r="BN904" s="140"/>
      <c r="BO904" s="140"/>
      <c r="BP904" s="140"/>
      <c r="BQ904" s="140"/>
      <c r="BR904" s="140"/>
      <c r="BS904" s="140"/>
      <c r="BT904" s="140"/>
      <c r="BU904" s="140"/>
      <c r="BV904" s="140"/>
      <c r="BW904" s="140"/>
      <c r="BX904" s="140"/>
      <c r="BY904" s="140"/>
      <c r="BZ904" s="140"/>
      <c r="CA904" s="140"/>
      <c r="CB904" s="140"/>
      <c r="CC904" s="140"/>
      <c r="CD904" s="140"/>
      <c r="CE904" s="140"/>
      <c r="CF904" s="140"/>
      <c r="CG904" s="140"/>
      <c r="CH904" s="140"/>
      <c r="CI904" s="140"/>
      <c r="CJ904" s="140"/>
      <c r="CK904" s="140"/>
      <c r="CL904" s="140"/>
      <c r="CM904" s="140"/>
      <c r="CN904" s="140"/>
      <c r="CO904" s="140"/>
      <c r="CP904" s="140"/>
      <c r="CQ904" s="140"/>
      <c r="CR904" s="140"/>
      <c r="CS904" s="140"/>
      <c r="CT904" s="140"/>
      <c r="CU904" s="140"/>
      <c r="CV904" s="140"/>
      <c r="CW904" s="140"/>
      <c r="CX904" s="140"/>
      <c r="CY904" s="103">
        <f t="shared" si="62"/>
        <v>0</v>
      </c>
      <c r="CZ904" s="78"/>
    </row>
    <row r="905" spans="1:104" x14ac:dyDescent="0.2">
      <c r="A905" s="26"/>
      <c r="B905" s="123">
        <f t="shared" si="63"/>
        <v>896</v>
      </c>
      <c r="C905" s="107"/>
      <c r="D905" s="111"/>
      <c r="F905" s="108"/>
      <c r="G905" s="120"/>
      <c r="H905" s="101">
        <f t="shared" si="61"/>
        <v>0</v>
      </c>
      <c r="I905" s="113"/>
      <c r="J905" s="113"/>
      <c r="K905" s="113"/>
      <c r="L905" s="113"/>
      <c r="M905" s="113"/>
      <c r="N905" s="113"/>
      <c r="O905" s="113"/>
      <c r="P905" s="27"/>
      <c r="Q905" s="113"/>
      <c r="R905" s="113"/>
      <c r="S905" s="113"/>
      <c r="T905" s="113"/>
      <c r="U905" s="113"/>
      <c r="V905" s="113"/>
      <c r="W905" s="113"/>
      <c r="X905" s="28"/>
      <c r="Y905" s="221"/>
      <c r="Z905" s="221"/>
      <c r="AA905" s="221"/>
      <c r="AB905" s="221"/>
      <c r="AC905" s="221"/>
      <c r="AD905" s="221"/>
      <c r="AE905" s="221"/>
      <c r="AF905" s="28"/>
      <c r="AG905" s="221"/>
      <c r="AH905" s="221"/>
      <c r="AI905" s="221"/>
      <c r="AJ905" s="221"/>
      <c r="AK905" s="221"/>
      <c r="AL905" s="221"/>
      <c r="AM905" s="221"/>
      <c r="AN905" s="28"/>
      <c r="AO905" s="141"/>
      <c r="AP905" s="141"/>
      <c r="AQ905" s="141"/>
      <c r="AR905" s="79" t="str">
        <f t="shared" si="60"/>
        <v/>
      </c>
      <c r="AS905" s="139"/>
      <c r="AT905" s="139"/>
      <c r="AU905" s="28"/>
      <c r="AV905" s="215"/>
      <c r="AW905" s="215"/>
      <c r="AX905" s="28"/>
      <c r="AY905" s="140"/>
      <c r="AZ905" s="28"/>
      <c r="BA905" s="140"/>
      <c r="BB905" s="140"/>
      <c r="BC905" s="140"/>
      <c r="BD905" s="140"/>
      <c r="BE905" s="140"/>
      <c r="BF905" s="140"/>
      <c r="BG905" s="140"/>
      <c r="BH905" s="140"/>
      <c r="BI905" s="140"/>
      <c r="BJ905" s="140"/>
      <c r="BK905" s="140"/>
      <c r="BL905" s="140"/>
      <c r="BM905" s="140"/>
      <c r="BN905" s="140"/>
      <c r="BO905" s="140"/>
      <c r="BP905" s="140"/>
      <c r="BQ905" s="140"/>
      <c r="BR905" s="140"/>
      <c r="BS905" s="140"/>
      <c r="BT905" s="140"/>
      <c r="BU905" s="140"/>
      <c r="BV905" s="140"/>
      <c r="BW905" s="140"/>
      <c r="BX905" s="140"/>
      <c r="BY905" s="140"/>
      <c r="BZ905" s="140"/>
      <c r="CA905" s="140"/>
      <c r="CB905" s="140"/>
      <c r="CC905" s="140"/>
      <c r="CD905" s="140"/>
      <c r="CE905" s="140"/>
      <c r="CF905" s="140"/>
      <c r="CG905" s="140"/>
      <c r="CH905" s="140"/>
      <c r="CI905" s="140"/>
      <c r="CJ905" s="140"/>
      <c r="CK905" s="140"/>
      <c r="CL905" s="140"/>
      <c r="CM905" s="140"/>
      <c r="CN905" s="140"/>
      <c r="CO905" s="140"/>
      <c r="CP905" s="140"/>
      <c r="CQ905" s="140"/>
      <c r="CR905" s="140"/>
      <c r="CS905" s="140"/>
      <c r="CT905" s="140"/>
      <c r="CU905" s="140"/>
      <c r="CV905" s="140"/>
      <c r="CW905" s="140"/>
      <c r="CX905" s="140"/>
      <c r="CY905" s="103">
        <f t="shared" si="62"/>
        <v>0</v>
      </c>
      <c r="CZ905" s="78"/>
    </row>
    <row r="906" spans="1:104" x14ac:dyDescent="0.2">
      <c r="A906" s="26"/>
      <c r="B906" s="123">
        <f t="shared" si="63"/>
        <v>897</v>
      </c>
      <c r="C906" s="107"/>
      <c r="D906" s="111"/>
      <c r="F906" s="108"/>
      <c r="G906" s="120"/>
      <c r="H906" s="101">
        <f t="shared" si="61"/>
        <v>0</v>
      </c>
      <c r="I906" s="113"/>
      <c r="J906" s="113"/>
      <c r="K906" s="113"/>
      <c r="L906" s="113"/>
      <c r="M906" s="113"/>
      <c r="N906" s="113"/>
      <c r="O906" s="113"/>
      <c r="P906" s="27"/>
      <c r="Q906" s="113"/>
      <c r="R906" s="113"/>
      <c r="S906" s="113"/>
      <c r="T906" s="113"/>
      <c r="U906" s="113"/>
      <c r="V906" s="113"/>
      <c r="W906" s="113"/>
      <c r="X906" s="28"/>
      <c r="Y906" s="221"/>
      <c r="Z906" s="221"/>
      <c r="AA906" s="221"/>
      <c r="AB906" s="221"/>
      <c r="AC906" s="221"/>
      <c r="AD906" s="221"/>
      <c r="AE906" s="221"/>
      <c r="AF906" s="28"/>
      <c r="AG906" s="221"/>
      <c r="AH906" s="221"/>
      <c r="AI906" s="221"/>
      <c r="AJ906" s="221"/>
      <c r="AK906" s="221"/>
      <c r="AL906" s="221"/>
      <c r="AM906" s="221"/>
      <c r="AN906" s="28"/>
      <c r="AO906" s="141"/>
      <c r="AP906" s="141"/>
      <c r="AQ906" s="141"/>
      <c r="AR906" s="79" t="str">
        <f t="shared" ref="AR906:AR969" si="64">IF(SUM(AO906:AQ906,I906:O906)=0,"",IF(SUM(AO906:AQ906)=1,"",1))</f>
        <v/>
      </c>
      <c r="AS906" s="139"/>
      <c r="AT906" s="139"/>
      <c r="AU906" s="28"/>
      <c r="AV906" s="215"/>
      <c r="AW906" s="215"/>
      <c r="AX906" s="28"/>
      <c r="AY906" s="140"/>
      <c r="AZ906" s="28"/>
      <c r="BA906" s="140"/>
      <c r="BB906" s="140"/>
      <c r="BC906" s="140"/>
      <c r="BD906" s="140"/>
      <c r="BE906" s="140"/>
      <c r="BF906" s="140"/>
      <c r="BG906" s="140"/>
      <c r="BH906" s="140"/>
      <c r="BI906" s="140"/>
      <c r="BJ906" s="140"/>
      <c r="BK906" s="140"/>
      <c r="BL906" s="140"/>
      <c r="BM906" s="140"/>
      <c r="BN906" s="140"/>
      <c r="BO906" s="140"/>
      <c r="BP906" s="140"/>
      <c r="BQ906" s="140"/>
      <c r="BR906" s="140"/>
      <c r="BS906" s="140"/>
      <c r="BT906" s="140"/>
      <c r="BU906" s="140"/>
      <c r="BV906" s="140"/>
      <c r="BW906" s="140"/>
      <c r="BX906" s="140"/>
      <c r="BY906" s="140"/>
      <c r="BZ906" s="140"/>
      <c r="CA906" s="140"/>
      <c r="CB906" s="140"/>
      <c r="CC906" s="140"/>
      <c r="CD906" s="140"/>
      <c r="CE906" s="140"/>
      <c r="CF906" s="140"/>
      <c r="CG906" s="140"/>
      <c r="CH906" s="140"/>
      <c r="CI906" s="140"/>
      <c r="CJ906" s="140"/>
      <c r="CK906" s="140"/>
      <c r="CL906" s="140"/>
      <c r="CM906" s="140"/>
      <c r="CN906" s="140"/>
      <c r="CO906" s="140"/>
      <c r="CP906" s="140"/>
      <c r="CQ906" s="140"/>
      <c r="CR906" s="140"/>
      <c r="CS906" s="140"/>
      <c r="CT906" s="140"/>
      <c r="CU906" s="140"/>
      <c r="CV906" s="140"/>
      <c r="CW906" s="140"/>
      <c r="CX906" s="140"/>
      <c r="CY906" s="103">
        <f t="shared" si="62"/>
        <v>0</v>
      </c>
      <c r="CZ906" s="78"/>
    </row>
    <row r="907" spans="1:104" x14ac:dyDescent="0.2">
      <c r="A907" s="26"/>
      <c r="B907" s="123">
        <f t="shared" si="63"/>
        <v>898</v>
      </c>
      <c r="C907" s="107"/>
      <c r="D907" s="111"/>
      <c r="F907" s="108"/>
      <c r="G907" s="120"/>
      <c r="H907" s="101">
        <f t="shared" ref="H907:H970" si="65">IF(LEN(C907)&gt;0,ISTEXT(F907)-1,0)</f>
        <v>0</v>
      </c>
      <c r="I907" s="113"/>
      <c r="J907" s="113"/>
      <c r="K907" s="113"/>
      <c r="L907" s="113"/>
      <c r="M907" s="113"/>
      <c r="N907" s="113"/>
      <c r="O907" s="113"/>
      <c r="P907" s="27"/>
      <c r="Q907" s="113"/>
      <c r="R907" s="113"/>
      <c r="S907" s="113"/>
      <c r="T907" s="113"/>
      <c r="U907" s="113"/>
      <c r="V907" s="113"/>
      <c r="W907" s="113"/>
      <c r="X907" s="28"/>
      <c r="Y907" s="221"/>
      <c r="Z907" s="221"/>
      <c r="AA907" s="221"/>
      <c r="AB907" s="221"/>
      <c r="AC907" s="221"/>
      <c r="AD907" s="221"/>
      <c r="AE907" s="221"/>
      <c r="AF907" s="28"/>
      <c r="AG907" s="221"/>
      <c r="AH907" s="221"/>
      <c r="AI907" s="221"/>
      <c r="AJ907" s="221"/>
      <c r="AK907" s="221"/>
      <c r="AL907" s="221"/>
      <c r="AM907" s="221"/>
      <c r="AN907" s="28"/>
      <c r="AO907" s="141"/>
      <c r="AP907" s="141"/>
      <c r="AQ907" s="141"/>
      <c r="AR907" s="79" t="str">
        <f t="shared" si="64"/>
        <v/>
      </c>
      <c r="AS907" s="139"/>
      <c r="AT907" s="139"/>
      <c r="AU907" s="28"/>
      <c r="AV907" s="215"/>
      <c r="AW907" s="215"/>
      <c r="AX907" s="28"/>
      <c r="AY907" s="140"/>
      <c r="AZ907" s="28"/>
      <c r="BA907" s="140"/>
      <c r="BB907" s="140"/>
      <c r="BC907" s="140"/>
      <c r="BD907" s="140"/>
      <c r="BE907" s="140"/>
      <c r="BF907" s="140"/>
      <c r="BG907" s="140"/>
      <c r="BH907" s="140"/>
      <c r="BI907" s="140"/>
      <c r="BJ907" s="140"/>
      <c r="BK907" s="140"/>
      <c r="BL907" s="140"/>
      <c r="BM907" s="140"/>
      <c r="BN907" s="140"/>
      <c r="BO907" s="140"/>
      <c r="BP907" s="140"/>
      <c r="BQ907" s="140"/>
      <c r="BR907" s="140"/>
      <c r="BS907" s="140"/>
      <c r="BT907" s="140"/>
      <c r="BU907" s="140"/>
      <c r="BV907" s="140"/>
      <c r="BW907" s="140"/>
      <c r="BX907" s="140"/>
      <c r="BY907" s="140"/>
      <c r="BZ907" s="140"/>
      <c r="CA907" s="140"/>
      <c r="CB907" s="140"/>
      <c r="CC907" s="140"/>
      <c r="CD907" s="140"/>
      <c r="CE907" s="140"/>
      <c r="CF907" s="140"/>
      <c r="CG907" s="140"/>
      <c r="CH907" s="140"/>
      <c r="CI907" s="140"/>
      <c r="CJ907" s="140"/>
      <c r="CK907" s="140"/>
      <c r="CL907" s="140"/>
      <c r="CM907" s="140"/>
      <c r="CN907" s="140"/>
      <c r="CO907" s="140"/>
      <c r="CP907" s="140"/>
      <c r="CQ907" s="140"/>
      <c r="CR907" s="140"/>
      <c r="CS907" s="140"/>
      <c r="CT907" s="140"/>
      <c r="CU907" s="140"/>
      <c r="CV907" s="140"/>
      <c r="CW907" s="140"/>
      <c r="CX907" s="140"/>
      <c r="CY907" s="103">
        <f t="shared" ref="CY907:CY970" si="66">IF(LEN(C907)&gt;0,IF(ABS(SUM(BA907:CX907)-1)&lt;0.000001,0,1),IF(ABS(SUM(BA907:CX907))&gt;0,1,0))</f>
        <v>0</v>
      </c>
      <c r="CZ907" s="78"/>
    </row>
    <row r="908" spans="1:104" x14ac:dyDescent="0.2">
      <c r="A908" s="26"/>
      <c r="B908" s="123">
        <f t="shared" ref="B908:B971" si="67">IFERROR(B907+1,"")</f>
        <v>899</v>
      </c>
      <c r="C908" s="107"/>
      <c r="D908" s="111"/>
      <c r="F908" s="108"/>
      <c r="G908" s="120"/>
      <c r="H908" s="101">
        <f t="shared" si="65"/>
        <v>0</v>
      </c>
      <c r="I908" s="113"/>
      <c r="J908" s="113"/>
      <c r="K908" s="113"/>
      <c r="L908" s="113"/>
      <c r="M908" s="113"/>
      <c r="N908" s="113"/>
      <c r="O908" s="113"/>
      <c r="P908" s="27"/>
      <c r="Q908" s="113"/>
      <c r="R908" s="113"/>
      <c r="S908" s="113"/>
      <c r="T908" s="113"/>
      <c r="U908" s="113"/>
      <c r="V908" s="113"/>
      <c r="W908" s="113"/>
      <c r="X908" s="28"/>
      <c r="Y908" s="221"/>
      <c r="Z908" s="221"/>
      <c r="AA908" s="221"/>
      <c r="AB908" s="221"/>
      <c r="AC908" s="221"/>
      <c r="AD908" s="221"/>
      <c r="AE908" s="221"/>
      <c r="AF908" s="28"/>
      <c r="AG908" s="221"/>
      <c r="AH908" s="221"/>
      <c r="AI908" s="221"/>
      <c r="AJ908" s="221"/>
      <c r="AK908" s="221"/>
      <c r="AL908" s="221"/>
      <c r="AM908" s="221"/>
      <c r="AN908" s="28"/>
      <c r="AO908" s="141"/>
      <c r="AP908" s="141"/>
      <c r="AQ908" s="141"/>
      <c r="AR908" s="79" t="str">
        <f t="shared" si="64"/>
        <v/>
      </c>
      <c r="AS908" s="139"/>
      <c r="AT908" s="139"/>
      <c r="AU908" s="28"/>
      <c r="AV908" s="215"/>
      <c r="AW908" s="215"/>
      <c r="AX908" s="28"/>
      <c r="AY908" s="140"/>
      <c r="AZ908" s="28"/>
      <c r="BA908" s="140"/>
      <c r="BB908" s="140"/>
      <c r="BC908" s="140"/>
      <c r="BD908" s="140"/>
      <c r="BE908" s="140"/>
      <c r="BF908" s="140"/>
      <c r="BG908" s="140"/>
      <c r="BH908" s="140"/>
      <c r="BI908" s="140"/>
      <c r="BJ908" s="140"/>
      <c r="BK908" s="140"/>
      <c r="BL908" s="140"/>
      <c r="BM908" s="140"/>
      <c r="BN908" s="140"/>
      <c r="BO908" s="140"/>
      <c r="BP908" s="140"/>
      <c r="BQ908" s="140"/>
      <c r="BR908" s="140"/>
      <c r="BS908" s="140"/>
      <c r="BT908" s="140"/>
      <c r="BU908" s="140"/>
      <c r="BV908" s="140"/>
      <c r="BW908" s="140"/>
      <c r="BX908" s="140"/>
      <c r="BY908" s="140"/>
      <c r="BZ908" s="140"/>
      <c r="CA908" s="140"/>
      <c r="CB908" s="140"/>
      <c r="CC908" s="140"/>
      <c r="CD908" s="140"/>
      <c r="CE908" s="140"/>
      <c r="CF908" s="140"/>
      <c r="CG908" s="140"/>
      <c r="CH908" s="140"/>
      <c r="CI908" s="140"/>
      <c r="CJ908" s="140"/>
      <c r="CK908" s="140"/>
      <c r="CL908" s="140"/>
      <c r="CM908" s="140"/>
      <c r="CN908" s="140"/>
      <c r="CO908" s="140"/>
      <c r="CP908" s="140"/>
      <c r="CQ908" s="140"/>
      <c r="CR908" s="140"/>
      <c r="CS908" s="140"/>
      <c r="CT908" s="140"/>
      <c r="CU908" s="140"/>
      <c r="CV908" s="140"/>
      <c r="CW908" s="140"/>
      <c r="CX908" s="140"/>
      <c r="CY908" s="103">
        <f t="shared" si="66"/>
        <v>0</v>
      </c>
      <c r="CZ908" s="78"/>
    </row>
    <row r="909" spans="1:104" x14ac:dyDescent="0.2">
      <c r="A909" s="26"/>
      <c r="B909" s="123">
        <f t="shared" si="67"/>
        <v>900</v>
      </c>
      <c r="C909" s="107"/>
      <c r="D909" s="111"/>
      <c r="F909" s="108"/>
      <c r="G909" s="120"/>
      <c r="H909" s="101">
        <f t="shared" si="65"/>
        <v>0</v>
      </c>
      <c r="I909" s="113"/>
      <c r="J909" s="113"/>
      <c r="K909" s="113"/>
      <c r="L909" s="113"/>
      <c r="M909" s="113"/>
      <c r="N909" s="113"/>
      <c r="O909" s="113"/>
      <c r="P909" s="27"/>
      <c r="Q909" s="113"/>
      <c r="R909" s="113"/>
      <c r="S909" s="113"/>
      <c r="T909" s="113"/>
      <c r="U909" s="113"/>
      <c r="V909" s="113"/>
      <c r="W909" s="113"/>
      <c r="X909" s="28"/>
      <c r="Y909" s="221"/>
      <c r="Z909" s="221"/>
      <c r="AA909" s="221"/>
      <c r="AB909" s="221"/>
      <c r="AC909" s="221"/>
      <c r="AD909" s="221"/>
      <c r="AE909" s="221"/>
      <c r="AF909" s="28"/>
      <c r="AG909" s="221"/>
      <c r="AH909" s="221"/>
      <c r="AI909" s="221"/>
      <c r="AJ909" s="221"/>
      <c r="AK909" s="221"/>
      <c r="AL909" s="221"/>
      <c r="AM909" s="221"/>
      <c r="AN909" s="28"/>
      <c r="AO909" s="141"/>
      <c r="AP909" s="141"/>
      <c r="AQ909" s="141"/>
      <c r="AR909" s="79" t="str">
        <f t="shared" si="64"/>
        <v/>
      </c>
      <c r="AS909" s="139"/>
      <c r="AT909" s="139"/>
      <c r="AU909" s="28"/>
      <c r="AV909" s="215"/>
      <c r="AW909" s="215"/>
      <c r="AX909" s="28"/>
      <c r="AY909" s="140"/>
      <c r="AZ909" s="28"/>
      <c r="BA909" s="140"/>
      <c r="BB909" s="140"/>
      <c r="BC909" s="140"/>
      <c r="BD909" s="140"/>
      <c r="BE909" s="140"/>
      <c r="BF909" s="140"/>
      <c r="BG909" s="140"/>
      <c r="BH909" s="140"/>
      <c r="BI909" s="140"/>
      <c r="BJ909" s="140"/>
      <c r="BK909" s="140"/>
      <c r="BL909" s="140"/>
      <c r="BM909" s="140"/>
      <c r="BN909" s="140"/>
      <c r="BO909" s="140"/>
      <c r="BP909" s="140"/>
      <c r="BQ909" s="140"/>
      <c r="BR909" s="140"/>
      <c r="BS909" s="140"/>
      <c r="BT909" s="140"/>
      <c r="BU909" s="140"/>
      <c r="BV909" s="140"/>
      <c r="BW909" s="140"/>
      <c r="BX909" s="140"/>
      <c r="BY909" s="140"/>
      <c r="BZ909" s="140"/>
      <c r="CA909" s="140"/>
      <c r="CB909" s="140"/>
      <c r="CC909" s="140"/>
      <c r="CD909" s="140"/>
      <c r="CE909" s="140"/>
      <c r="CF909" s="140"/>
      <c r="CG909" s="140"/>
      <c r="CH909" s="140"/>
      <c r="CI909" s="140"/>
      <c r="CJ909" s="140"/>
      <c r="CK909" s="140"/>
      <c r="CL909" s="140"/>
      <c r="CM909" s="140"/>
      <c r="CN909" s="140"/>
      <c r="CO909" s="140"/>
      <c r="CP909" s="140"/>
      <c r="CQ909" s="140"/>
      <c r="CR909" s="140"/>
      <c r="CS909" s="140"/>
      <c r="CT909" s="140"/>
      <c r="CU909" s="140"/>
      <c r="CV909" s="140"/>
      <c r="CW909" s="140"/>
      <c r="CX909" s="140"/>
      <c r="CY909" s="103">
        <f t="shared" si="66"/>
        <v>0</v>
      </c>
      <c r="CZ909" s="78"/>
    </row>
    <row r="910" spans="1:104" x14ac:dyDescent="0.2">
      <c r="A910" s="26"/>
      <c r="B910" s="123">
        <f t="shared" si="67"/>
        <v>901</v>
      </c>
      <c r="C910" s="107"/>
      <c r="D910" s="111"/>
      <c r="F910" s="108"/>
      <c r="G910" s="120"/>
      <c r="H910" s="101">
        <f t="shared" si="65"/>
        <v>0</v>
      </c>
      <c r="I910" s="113"/>
      <c r="J910" s="113"/>
      <c r="K910" s="113"/>
      <c r="L910" s="113"/>
      <c r="M910" s="113"/>
      <c r="N910" s="113"/>
      <c r="O910" s="113"/>
      <c r="P910" s="27"/>
      <c r="Q910" s="113"/>
      <c r="R910" s="113"/>
      <c r="S910" s="113"/>
      <c r="T910" s="113"/>
      <c r="U910" s="113"/>
      <c r="V910" s="113"/>
      <c r="W910" s="113"/>
      <c r="X910" s="28"/>
      <c r="Y910" s="221"/>
      <c r="Z910" s="221"/>
      <c r="AA910" s="221"/>
      <c r="AB910" s="221"/>
      <c r="AC910" s="221"/>
      <c r="AD910" s="221"/>
      <c r="AE910" s="221"/>
      <c r="AF910" s="28"/>
      <c r="AG910" s="221"/>
      <c r="AH910" s="221"/>
      <c r="AI910" s="221"/>
      <c r="AJ910" s="221"/>
      <c r="AK910" s="221"/>
      <c r="AL910" s="221"/>
      <c r="AM910" s="221"/>
      <c r="AN910" s="28"/>
      <c r="AO910" s="141"/>
      <c r="AP910" s="141"/>
      <c r="AQ910" s="141"/>
      <c r="AR910" s="79" t="str">
        <f t="shared" si="64"/>
        <v/>
      </c>
      <c r="AS910" s="139"/>
      <c r="AT910" s="139"/>
      <c r="AU910" s="28"/>
      <c r="AV910" s="215"/>
      <c r="AW910" s="215"/>
      <c r="AX910" s="28"/>
      <c r="AY910" s="140"/>
      <c r="AZ910" s="28"/>
      <c r="BA910" s="140"/>
      <c r="BB910" s="140"/>
      <c r="BC910" s="140"/>
      <c r="BD910" s="140"/>
      <c r="BE910" s="140"/>
      <c r="BF910" s="140"/>
      <c r="BG910" s="140"/>
      <c r="BH910" s="140"/>
      <c r="BI910" s="140"/>
      <c r="BJ910" s="140"/>
      <c r="BK910" s="140"/>
      <c r="BL910" s="140"/>
      <c r="BM910" s="140"/>
      <c r="BN910" s="140"/>
      <c r="BO910" s="140"/>
      <c r="BP910" s="140"/>
      <c r="BQ910" s="140"/>
      <c r="BR910" s="140"/>
      <c r="BS910" s="140"/>
      <c r="BT910" s="140"/>
      <c r="BU910" s="140"/>
      <c r="BV910" s="140"/>
      <c r="BW910" s="140"/>
      <c r="BX910" s="140"/>
      <c r="BY910" s="140"/>
      <c r="BZ910" s="140"/>
      <c r="CA910" s="140"/>
      <c r="CB910" s="140"/>
      <c r="CC910" s="140"/>
      <c r="CD910" s="140"/>
      <c r="CE910" s="140"/>
      <c r="CF910" s="140"/>
      <c r="CG910" s="140"/>
      <c r="CH910" s="140"/>
      <c r="CI910" s="140"/>
      <c r="CJ910" s="140"/>
      <c r="CK910" s="140"/>
      <c r="CL910" s="140"/>
      <c r="CM910" s="140"/>
      <c r="CN910" s="140"/>
      <c r="CO910" s="140"/>
      <c r="CP910" s="140"/>
      <c r="CQ910" s="140"/>
      <c r="CR910" s="140"/>
      <c r="CS910" s="140"/>
      <c r="CT910" s="140"/>
      <c r="CU910" s="140"/>
      <c r="CV910" s="140"/>
      <c r="CW910" s="140"/>
      <c r="CX910" s="140"/>
      <c r="CY910" s="103">
        <f t="shared" si="66"/>
        <v>0</v>
      </c>
      <c r="CZ910" s="78"/>
    </row>
    <row r="911" spans="1:104" x14ac:dyDescent="0.2">
      <c r="A911" s="26"/>
      <c r="B911" s="123">
        <f t="shared" si="67"/>
        <v>902</v>
      </c>
      <c r="C911" s="107"/>
      <c r="D911" s="111"/>
      <c r="F911" s="108"/>
      <c r="G911" s="120"/>
      <c r="H911" s="101">
        <f t="shared" si="65"/>
        <v>0</v>
      </c>
      <c r="I911" s="113"/>
      <c r="J911" s="113"/>
      <c r="K911" s="113"/>
      <c r="L911" s="113"/>
      <c r="M911" s="113"/>
      <c r="N911" s="113"/>
      <c r="O911" s="113"/>
      <c r="P911" s="27"/>
      <c r="Q911" s="113"/>
      <c r="R911" s="113"/>
      <c r="S911" s="113"/>
      <c r="T911" s="113"/>
      <c r="U911" s="113"/>
      <c r="V911" s="113"/>
      <c r="W911" s="113"/>
      <c r="X911" s="28"/>
      <c r="Y911" s="221"/>
      <c r="Z911" s="221"/>
      <c r="AA911" s="221"/>
      <c r="AB911" s="221"/>
      <c r="AC911" s="221"/>
      <c r="AD911" s="221"/>
      <c r="AE911" s="221"/>
      <c r="AF911" s="28"/>
      <c r="AG911" s="221"/>
      <c r="AH911" s="221"/>
      <c r="AI911" s="221"/>
      <c r="AJ911" s="221"/>
      <c r="AK911" s="221"/>
      <c r="AL911" s="221"/>
      <c r="AM911" s="221"/>
      <c r="AN911" s="28"/>
      <c r="AO911" s="141"/>
      <c r="AP911" s="141"/>
      <c r="AQ911" s="141"/>
      <c r="AR911" s="79" t="str">
        <f t="shared" si="64"/>
        <v/>
      </c>
      <c r="AS911" s="139"/>
      <c r="AT911" s="139"/>
      <c r="AU911" s="28"/>
      <c r="AV911" s="215"/>
      <c r="AW911" s="215"/>
      <c r="AX911" s="28"/>
      <c r="AY911" s="140"/>
      <c r="AZ911" s="28"/>
      <c r="BA911" s="140"/>
      <c r="BB911" s="140"/>
      <c r="BC911" s="140"/>
      <c r="BD911" s="140"/>
      <c r="BE911" s="140"/>
      <c r="BF911" s="140"/>
      <c r="BG911" s="140"/>
      <c r="BH911" s="140"/>
      <c r="BI911" s="140"/>
      <c r="BJ911" s="140"/>
      <c r="BK911" s="140"/>
      <c r="BL911" s="140"/>
      <c r="BM911" s="140"/>
      <c r="BN911" s="140"/>
      <c r="BO911" s="140"/>
      <c r="BP911" s="140"/>
      <c r="BQ911" s="140"/>
      <c r="BR911" s="140"/>
      <c r="BS911" s="140"/>
      <c r="BT911" s="140"/>
      <c r="BU911" s="140"/>
      <c r="BV911" s="140"/>
      <c r="BW911" s="140"/>
      <c r="BX911" s="140"/>
      <c r="BY911" s="140"/>
      <c r="BZ911" s="140"/>
      <c r="CA911" s="140"/>
      <c r="CB911" s="140"/>
      <c r="CC911" s="140"/>
      <c r="CD911" s="140"/>
      <c r="CE911" s="140"/>
      <c r="CF911" s="140"/>
      <c r="CG911" s="140"/>
      <c r="CH911" s="140"/>
      <c r="CI911" s="140"/>
      <c r="CJ911" s="140"/>
      <c r="CK911" s="140"/>
      <c r="CL911" s="140"/>
      <c r="CM911" s="140"/>
      <c r="CN911" s="140"/>
      <c r="CO911" s="140"/>
      <c r="CP911" s="140"/>
      <c r="CQ911" s="140"/>
      <c r="CR911" s="140"/>
      <c r="CS911" s="140"/>
      <c r="CT911" s="140"/>
      <c r="CU911" s="140"/>
      <c r="CV911" s="140"/>
      <c r="CW911" s="140"/>
      <c r="CX911" s="140"/>
      <c r="CY911" s="103">
        <f t="shared" si="66"/>
        <v>0</v>
      </c>
      <c r="CZ911" s="78"/>
    </row>
    <row r="912" spans="1:104" x14ac:dyDescent="0.2">
      <c r="A912" s="26"/>
      <c r="B912" s="123">
        <f t="shared" si="67"/>
        <v>903</v>
      </c>
      <c r="C912" s="107"/>
      <c r="D912" s="111"/>
      <c r="F912" s="108"/>
      <c r="G912" s="120"/>
      <c r="H912" s="101">
        <f t="shared" si="65"/>
        <v>0</v>
      </c>
      <c r="I912" s="113"/>
      <c r="J912" s="113"/>
      <c r="K912" s="113"/>
      <c r="L912" s="113"/>
      <c r="M912" s="113"/>
      <c r="N912" s="113"/>
      <c r="O912" s="113"/>
      <c r="P912" s="27"/>
      <c r="Q912" s="113"/>
      <c r="R912" s="113"/>
      <c r="S912" s="113"/>
      <c r="T912" s="113"/>
      <c r="U912" s="113"/>
      <c r="V912" s="113"/>
      <c r="W912" s="113"/>
      <c r="X912" s="28"/>
      <c r="Y912" s="221"/>
      <c r="Z912" s="221"/>
      <c r="AA912" s="221"/>
      <c r="AB912" s="221"/>
      <c r="AC912" s="221"/>
      <c r="AD912" s="221"/>
      <c r="AE912" s="221"/>
      <c r="AF912" s="28"/>
      <c r="AG912" s="221"/>
      <c r="AH912" s="221"/>
      <c r="AI912" s="221"/>
      <c r="AJ912" s="221"/>
      <c r="AK912" s="221"/>
      <c r="AL912" s="221"/>
      <c r="AM912" s="221"/>
      <c r="AN912" s="28"/>
      <c r="AO912" s="141"/>
      <c r="AP912" s="141"/>
      <c r="AQ912" s="141"/>
      <c r="AR912" s="79" t="str">
        <f t="shared" si="64"/>
        <v/>
      </c>
      <c r="AS912" s="139"/>
      <c r="AT912" s="139"/>
      <c r="AU912" s="28"/>
      <c r="AV912" s="215"/>
      <c r="AW912" s="215"/>
      <c r="AX912" s="28"/>
      <c r="AY912" s="140"/>
      <c r="AZ912" s="28"/>
      <c r="BA912" s="140"/>
      <c r="BB912" s="140"/>
      <c r="BC912" s="140"/>
      <c r="BD912" s="140"/>
      <c r="BE912" s="140"/>
      <c r="BF912" s="140"/>
      <c r="BG912" s="140"/>
      <c r="BH912" s="140"/>
      <c r="BI912" s="140"/>
      <c r="BJ912" s="140"/>
      <c r="BK912" s="140"/>
      <c r="BL912" s="140"/>
      <c r="BM912" s="140"/>
      <c r="BN912" s="140"/>
      <c r="BO912" s="140"/>
      <c r="BP912" s="140"/>
      <c r="BQ912" s="140"/>
      <c r="BR912" s="140"/>
      <c r="BS912" s="140"/>
      <c r="BT912" s="140"/>
      <c r="BU912" s="140"/>
      <c r="BV912" s="140"/>
      <c r="BW912" s="140"/>
      <c r="BX912" s="140"/>
      <c r="BY912" s="140"/>
      <c r="BZ912" s="140"/>
      <c r="CA912" s="140"/>
      <c r="CB912" s="140"/>
      <c r="CC912" s="140"/>
      <c r="CD912" s="140"/>
      <c r="CE912" s="140"/>
      <c r="CF912" s="140"/>
      <c r="CG912" s="140"/>
      <c r="CH912" s="140"/>
      <c r="CI912" s="140"/>
      <c r="CJ912" s="140"/>
      <c r="CK912" s="140"/>
      <c r="CL912" s="140"/>
      <c r="CM912" s="140"/>
      <c r="CN912" s="140"/>
      <c r="CO912" s="140"/>
      <c r="CP912" s="140"/>
      <c r="CQ912" s="140"/>
      <c r="CR912" s="140"/>
      <c r="CS912" s="140"/>
      <c r="CT912" s="140"/>
      <c r="CU912" s="140"/>
      <c r="CV912" s="140"/>
      <c r="CW912" s="140"/>
      <c r="CX912" s="140"/>
      <c r="CY912" s="103">
        <f t="shared" si="66"/>
        <v>0</v>
      </c>
      <c r="CZ912" s="78"/>
    </row>
    <row r="913" spans="1:104" x14ac:dyDescent="0.2">
      <c r="A913" s="26"/>
      <c r="B913" s="123">
        <f t="shared" si="67"/>
        <v>904</v>
      </c>
      <c r="C913" s="107"/>
      <c r="D913" s="111"/>
      <c r="F913" s="108"/>
      <c r="G913" s="120"/>
      <c r="H913" s="101">
        <f t="shared" si="65"/>
        <v>0</v>
      </c>
      <c r="I913" s="113"/>
      <c r="J913" s="113"/>
      <c r="K913" s="113"/>
      <c r="L913" s="113"/>
      <c r="M913" s="113"/>
      <c r="N913" s="113"/>
      <c r="O913" s="113"/>
      <c r="P913" s="27"/>
      <c r="Q913" s="113"/>
      <c r="R913" s="113"/>
      <c r="S913" s="113"/>
      <c r="T913" s="113"/>
      <c r="U913" s="113"/>
      <c r="V913" s="113"/>
      <c r="W913" s="113"/>
      <c r="X913" s="28"/>
      <c r="Y913" s="221"/>
      <c r="Z913" s="221"/>
      <c r="AA913" s="221"/>
      <c r="AB913" s="221"/>
      <c r="AC913" s="221"/>
      <c r="AD913" s="221"/>
      <c r="AE913" s="221"/>
      <c r="AF913" s="28"/>
      <c r="AG913" s="221"/>
      <c r="AH913" s="221"/>
      <c r="AI913" s="221"/>
      <c r="AJ913" s="221"/>
      <c r="AK913" s="221"/>
      <c r="AL913" s="221"/>
      <c r="AM913" s="221"/>
      <c r="AN913" s="28"/>
      <c r="AO913" s="141"/>
      <c r="AP913" s="141"/>
      <c r="AQ913" s="141"/>
      <c r="AR913" s="79" t="str">
        <f t="shared" si="64"/>
        <v/>
      </c>
      <c r="AS913" s="139"/>
      <c r="AT913" s="139"/>
      <c r="AU913" s="28"/>
      <c r="AV913" s="215"/>
      <c r="AW913" s="215"/>
      <c r="AX913" s="28"/>
      <c r="AY913" s="140"/>
      <c r="AZ913" s="28"/>
      <c r="BA913" s="140"/>
      <c r="BB913" s="140"/>
      <c r="BC913" s="140"/>
      <c r="BD913" s="140"/>
      <c r="BE913" s="140"/>
      <c r="BF913" s="140"/>
      <c r="BG913" s="140"/>
      <c r="BH913" s="140"/>
      <c r="BI913" s="140"/>
      <c r="BJ913" s="140"/>
      <c r="BK913" s="140"/>
      <c r="BL913" s="140"/>
      <c r="BM913" s="140"/>
      <c r="BN913" s="140"/>
      <c r="BO913" s="140"/>
      <c r="BP913" s="140"/>
      <c r="BQ913" s="140"/>
      <c r="BR913" s="140"/>
      <c r="BS913" s="140"/>
      <c r="BT913" s="140"/>
      <c r="BU913" s="140"/>
      <c r="BV913" s="140"/>
      <c r="BW913" s="140"/>
      <c r="BX913" s="140"/>
      <c r="BY913" s="140"/>
      <c r="BZ913" s="140"/>
      <c r="CA913" s="140"/>
      <c r="CB913" s="140"/>
      <c r="CC913" s="140"/>
      <c r="CD913" s="140"/>
      <c r="CE913" s="140"/>
      <c r="CF913" s="140"/>
      <c r="CG913" s="140"/>
      <c r="CH913" s="140"/>
      <c r="CI913" s="140"/>
      <c r="CJ913" s="140"/>
      <c r="CK913" s="140"/>
      <c r="CL913" s="140"/>
      <c r="CM913" s="140"/>
      <c r="CN913" s="140"/>
      <c r="CO913" s="140"/>
      <c r="CP913" s="140"/>
      <c r="CQ913" s="140"/>
      <c r="CR913" s="140"/>
      <c r="CS913" s="140"/>
      <c r="CT913" s="140"/>
      <c r="CU913" s="140"/>
      <c r="CV913" s="140"/>
      <c r="CW913" s="140"/>
      <c r="CX913" s="140"/>
      <c r="CY913" s="103">
        <f t="shared" si="66"/>
        <v>0</v>
      </c>
      <c r="CZ913" s="78"/>
    </row>
    <row r="914" spans="1:104" x14ac:dyDescent="0.2">
      <c r="A914" s="26"/>
      <c r="B914" s="123">
        <f t="shared" si="67"/>
        <v>905</v>
      </c>
      <c r="C914" s="107"/>
      <c r="D914" s="111"/>
      <c r="F914" s="108"/>
      <c r="G914" s="120"/>
      <c r="H914" s="101">
        <f t="shared" si="65"/>
        <v>0</v>
      </c>
      <c r="I914" s="113"/>
      <c r="J914" s="113"/>
      <c r="K914" s="113"/>
      <c r="L914" s="113"/>
      <c r="M914" s="113"/>
      <c r="N914" s="113"/>
      <c r="O914" s="113"/>
      <c r="P914" s="27"/>
      <c r="Q914" s="113"/>
      <c r="R914" s="113"/>
      <c r="S914" s="113"/>
      <c r="T914" s="113"/>
      <c r="U914" s="113"/>
      <c r="V914" s="113"/>
      <c r="W914" s="113"/>
      <c r="X914" s="28"/>
      <c r="Y914" s="221"/>
      <c r="Z914" s="221"/>
      <c r="AA914" s="221"/>
      <c r="AB914" s="221"/>
      <c r="AC914" s="221"/>
      <c r="AD914" s="221"/>
      <c r="AE914" s="221"/>
      <c r="AF914" s="28"/>
      <c r="AG914" s="221"/>
      <c r="AH914" s="221"/>
      <c r="AI914" s="221"/>
      <c r="AJ914" s="221"/>
      <c r="AK914" s="221"/>
      <c r="AL914" s="221"/>
      <c r="AM914" s="221"/>
      <c r="AN914" s="28"/>
      <c r="AO914" s="141"/>
      <c r="AP914" s="141"/>
      <c r="AQ914" s="141"/>
      <c r="AR914" s="79" t="str">
        <f t="shared" si="64"/>
        <v/>
      </c>
      <c r="AS914" s="139"/>
      <c r="AT914" s="139"/>
      <c r="AU914" s="28"/>
      <c r="AV914" s="215"/>
      <c r="AW914" s="215"/>
      <c r="AX914" s="28"/>
      <c r="AY914" s="140"/>
      <c r="AZ914" s="28"/>
      <c r="BA914" s="140"/>
      <c r="BB914" s="140"/>
      <c r="BC914" s="140"/>
      <c r="BD914" s="140"/>
      <c r="BE914" s="140"/>
      <c r="BF914" s="140"/>
      <c r="BG914" s="140"/>
      <c r="BH914" s="140"/>
      <c r="BI914" s="140"/>
      <c r="BJ914" s="140"/>
      <c r="BK914" s="140"/>
      <c r="BL914" s="140"/>
      <c r="BM914" s="140"/>
      <c r="BN914" s="140"/>
      <c r="BO914" s="140"/>
      <c r="BP914" s="140"/>
      <c r="BQ914" s="140"/>
      <c r="BR914" s="140"/>
      <c r="BS914" s="140"/>
      <c r="BT914" s="140"/>
      <c r="BU914" s="140"/>
      <c r="BV914" s="140"/>
      <c r="BW914" s="140"/>
      <c r="BX914" s="140"/>
      <c r="BY914" s="140"/>
      <c r="BZ914" s="140"/>
      <c r="CA914" s="140"/>
      <c r="CB914" s="140"/>
      <c r="CC914" s="140"/>
      <c r="CD914" s="140"/>
      <c r="CE914" s="140"/>
      <c r="CF914" s="140"/>
      <c r="CG914" s="140"/>
      <c r="CH914" s="140"/>
      <c r="CI914" s="140"/>
      <c r="CJ914" s="140"/>
      <c r="CK914" s="140"/>
      <c r="CL914" s="140"/>
      <c r="CM914" s="140"/>
      <c r="CN914" s="140"/>
      <c r="CO914" s="140"/>
      <c r="CP914" s="140"/>
      <c r="CQ914" s="140"/>
      <c r="CR914" s="140"/>
      <c r="CS914" s="140"/>
      <c r="CT914" s="140"/>
      <c r="CU914" s="140"/>
      <c r="CV914" s="140"/>
      <c r="CW914" s="140"/>
      <c r="CX914" s="140"/>
      <c r="CY914" s="103">
        <f t="shared" si="66"/>
        <v>0</v>
      </c>
      <c r="CZ914" s="78"/>
    </row>
    <row r="915" spans="1:104" x14ac:dyDescent="0.2">
      <c r="A915" s="26"/>
      <c r="B915" s="123">
        <f t="shared" si="67"/>
        <v>906</v>
      </c>
      <c r="C915" s="107"/>
      <c r="D915" s="111"/>
      <c r="F915" s="108"/>
      <c r="G915" s="120"/>
      <c r="H915" s="101">
        <f t="shared" si="65"/>
        <v>0</v>
      </c>
      <c r="I915" s="113"/>
      <c r="J915" s="113"/>
      <c r="K915" s="113"/>
      <c r="L915" s="113"/>
      <c r="M915" s="113"/>
      <c r="N915" s="113"/>
      <c r="O915" s="113"/>
      <c r="P915" s="27"/>
      <c r="Q915" s="113"/>
      <c r="R915" s="113"/>
      <c r="S915" s="113"/>
      <c r="T915" s="113"/>
      <c r="U915" s="113"/>
      <c r="V915" s="113"/>
      <c r="W915" s="113"/>
      <c r="X915" s="28"/>
      <c r="Y915" s="221"/>
      <c r="Z915" s="221"/>
      <c r="AA915" s="221"/>
      <c r="AB915" s="221"/>
      <c r="AC915" s="221"/>
      <c r="AD915" s="221"/>
      <c r="AE915" s="221"/>
      <c r="AF915" s="28"/>
      <c r="AG915" s="221"/>
      <c r="AH915" s="221"/>
      <c r="AI915" s="221"/>
      <c r="AJ915" s="221"/>
      <c r="AK915" s="221"/>
      <c r="AL915" s="221"/>
      <c r="AM915" s="221"/>
      <c r="AN915" s="28"/>
      <c r="AO915" s="141"/>
      <c r="AP915" s="141"/>
      <c r="AQ915" s="141"/>
      <c r="AR915" s="79" t="str">
        <f t="shared" si="64"/>
        <v/>
      </c>
      <c r="AS915" s="139"/>
      <c r="AT915" s="139"/>
      <c r="AU915" s="28"/>
      <c r="AV915" s="215"/>
      <c r="AW915" s="215"/>
      <c r="AX915" s="28"/>
      <c r="AY915" s="140"/>
      <c r="AZ915" s="28"/>
      <c r="BA915" s="140"/>
      <c r="BB915" s="140"/>
      <c r="BC915" s="140"/>
      <c r="BD915" s="140"/>
      <c r="BE915" s="140"/>
      <c r="BF915" s="140"/>
      <c r="BG915" s="140"/>
      <c r="BH915" s="140"/>
      <c r="BI915" s="140"/>
      <c r="BJ915" s="140"/>
      <c r="BK915" s="140"/>
      <c r="BL915" s="140"/>
      <c r="BM915" s="140"/>
      <c r="BN915" s="140"/>
      <c r="BO915" s="140"/>
      <c r="BP915" s="140"/>
      <c r="BQ915" s="140"/>
      <c r="BR915" s="140"/>
      <c r="BS915" s="140"/>
      <c r="BT915" s="140"/>
      <c r="BU915" s="140"/>
      <c r="BV915" s="140"/>
      <c r="BW915" s="140"/>
      <c r="BX915" s="140"/>
      <c r="BY915" s="140"/>
      <c r="BZ915" s="140"/>
      <c r="CA915" s="140"/>
      <c r="CB915" s="140"/>
      <c r="CC915" s="140"/>
      <c r="CD915" s="140"/>
      <c r="CE915" s="140"/>
      <c r="CF915" s="140"/>
      <c r="CG915" s="140"/>
      <c r="CH915" s="140"/>
      <c r="CI915" s="140"/>
      <c r="CJ915" s="140"/>
      <c r="CK915" s="140"/>
      <c r="CL915" s="140"/>
      <c r="CM915" s="140"/>
      <c r="CN915" s="140"/>
      <c r="CO915" s="140"/>
      <c r="CP915" s="140"/>
      <c r="CQ915" s="140"/>
      <c r="CR915" s="140"/>
      <c r="CS915" s="140"/>
      <c r="CT915" s="140"/>
      <c r="CU915" s="140"/>
      <c r="CV915" s="140"/>
      <c r="CW915" s="140"/>
      <c r="CX915" s="140"/>
      <c r="CY915" s="103">
        <f t="shared" si="66"/>
        <v>0</v>
      </c>
      <c r="CZ915" s="78"/>
    </row>
    <row r="916" spans="1:104" x14ac:dyDescent="0.2">
      <c r="A916" s="26"/>
      <c r="B916" s="123">
        <f t="shared" si="67"/>
        <v>907</v>
      </c>
      <c r="C916" s="107"/>
      <c r="D916" s="111"/>
      <c r="F916" s="108"/>
      <c r="G916" s="120"/>
      <c r="H916" s="101">
        <f t="shared" si="65"/>
        <v>0</v>
      </c>
      <c r="I916" s="113"/>
      <c r="J916" s="113"/>
      <c r="K916" s="113"/>
      <c r="L916" s="113"/>
      <c r="M916" s="113"/>
      <c r="N916" s="113"/>
      <c r="O916" s="113"/>
      <c r="P916" s="27"/>
      <c r="Q916" s="113"/>
      <c r="R916" s="113"/>
      <c r="S916" s="113"/>
      <c r="T916" s="113"/>
      <c r="U916" s="113"/>
      <c r="V916" s="113"/>
      <c r="W916" s="113"/>
      <c r="X916" s="28"/>
      <c r="Y916" s="221"/>
      <c r="Z916" s="221"/>
      <c r="AA916" s="221"/>
      <c r="AB916" s="221"/>
      <c r="AC916" s="221"/>
      <c r="AD916" s="221"/>
      <c r="AE916" s="221"/>
      <c r="AF916" s="28"/>
      <c r="AG916" s="221"/>
      <c r="AH916" s="221"/>
      <c r="AI916" s="221"/>
      <c r="AJ916" s="221"/>
      <c r="AK916" s="221"/>
      <c r="AL916" s="221"/>
      <c r="AM916" s="221"/>
      <c r="AN916" s="28"/>
      <c r="AO916" s="141"/>
      <c r="AP916" s="141"/>
      <c r="AQ916" s="141"/>
      <c r="AR916" s="79" t="str">
        <f t="shared" si="64"/>
        <v/>
      </c>
      <c r="AS916" s="139"/>
      <c r="AT916" s="139"/>
      <c r="AU916" s="28"/>
      <c r="AV916" s="215"/>
      <c r="AW916" s="215"/>
      <c r="AX916" s="28"/>
      <c r="AY916" s="140"/>
      <c r="AZ916" s="28"/>
      <c r="BA916" s="140"/>
      <c r="BB916" s="140"/>
      <c r="BC916" s="140"/>
      <c r="BD916" s="140"/>
      <c r="BE916" s="140"/>
      <c r="BF916" s="140"/>
      <c r="BG916" s="140"/>
      <c r="BH916" s="140"/>
      <c r="BI916" s="140"/>
      <c r="BJ916" s="140"/>
      <c r="BK916" s="140"/>
      <c r="BL916" s="140"/>
      <c r="BM916" s="140"/>
      <c r="BN916" s="140"/>
      <c r="BO916" s="140"/>
      <c r="BP916" s="140"/>
      <c r="BQ916" s="140"/>
      <c r="BR916" s="140"/>
      <c r="BS916" s="140"/>
      <c r="BT916" s="140"/>
      <c r="BU916" s="140"/>
      <c r="BV916" s="140"/>
      <c r="BW916" s="140"/>
      <c r="BX916" s="140"/>
      <c r="BY916" s="140"/>
      <c r="BZ916" s="140"/>
      <c r="CA916" s="140"/>
      <c r="CB916" s="140"/>
      <c r="CC916" s="140"/>
      <c r="CD916" s="140"/>
      <c r="CE916" s="140"/>
      <c r="CF916" s="140"/>
      <c r="CG916" s="140"/>
      <c r="CH916" s="140"/>
      <c r="CI916" s="140"/>
      <c r="CJ916" s="140"/>
      <c r="CK916" s="140"/>
      <c r="CL916" s="140"/>
      <c r="CM916" s="140"/>
      <c r="CN916" s="140"/>
      <c r="CO916" s="140"/>
      <c r="CP916" s="140"/>
      <c r="CQ916" s="140"/>
      <c r="CR916" s="140"/>
      <c r="CS916" s="140"/>
      <c r="CT916" s="140"/>
      <c r="CU916" s="140"/>
      <c r="CV916" s="140"/>
      <c r="CW916" s="140"/>
      <c r="CX916" s="140"/>
      <c r="CY916" s="103">
        <f t="shared" si="66"/>
        <v>0</v>
      </c>
      <c r="CZ916" s="78"/>
    </row>
    <row r="917" spans="1:104" x14ac:dyDescent="0.2">
      <c r="A917" s="26"/>
      <c r="B917" s="123">
        <f t="shared" si="67"/>
        <v>908</v>
      </c>
      <c r="C917" s="107"/>
      <c r="D917" s="111"/>
      <c r="F917" s="108"/>
      <c r="G917" s="120"/>
      <c r="H917" s="101">
        <f t="shared" si="65"/>
        <v>0</v>
      </c>
      <c r="I917" s="113"/>
      <c r="J917" s="113"/>
      <c r="K917" s="113"/>
      <c r="L917" s="113"/>
      <c r="M917" s="113"/>
      <c r="N917" s="113"/>
      <c r="O917" s="113"/>
      <c r="P917" s="27"/>
      <c r="Q917" s="113"/>
      <c r="R917" s="113"/>
      <c r="S917" s="113"/>
      <c r="T917" s="113"/>
      <c r="U917" s="113"/>
      <c r="V917" s="113"/>
      <c r="W917" s="113"/>
      <c r="X917" s="28"/>
      <c r="Y917" s="221"/>
      <c r="Z917" s="221"/>
      <c r="AA917" s="221"/>
      <c r="AB917" s="221"/>
      <c r="AC917" s="221"/>
      <c r="AD917" s="221"/>
      <c r="AE917" s="221"/>
      <c r="AF917" s="28"/>
      <c r="AG917" s="221"/>
      <c r="AH917" s="221"/>
      <c r="AI917" s="221"/>
      <c r="AJ917" s="221"/>
      <c r="AK917" s="221"/>
      <c r="AL917" s="221"/>
      <c r="AM917" s="221"/>
      <c r="AN917" s="28"/>
      <c r="AO917" s="141"/>
      <c r="AP917" s="141"/>
      <c r="AQ917" s="141"/>
      <c r="AR917" s="79" t="str">
        <f t="shared" si="64"/>
        <v/>
      </c>
      <c r="AS917" s="139"/>
      <c r="AT917" s="139"/>
      <c r="AU917" s="28"/>
      <c r="AV917" s="215"/>
      <c r="AW917" s="215"/>
      <c r="AX917" s="28"/>
      <c r="AY917" s="140"/>
      <c r="AZ917" s="28"/>
      <c r="BA917" s="140"/>
      <c r="BB917" s="140"/>
      <c r="BC917" s="140"/>
      <c r="BD917" s="140"/>
      <c r="BE917" s="140"/>
      <c r="BF917" s="140"/>
      <c r="BG917" s="140"/>
      <c r="BH917" s="140"/>
      <c r="BI917" s="140"/>
      <c r="BJ917" s="140"/>
      <c r="BK917" s="140"/>
      <c r="BL917" s="140"/>
      <c r="BM917" s="140"/>
      <c r="BN917" s="140"/>
      <c r="BO917" s="140"/>
      <c r="BP917" s="140"/>
      <c r="BQ917" s="140"/>
      <c r="BR917" s="140"/>
      <c r="BS917" s="140"/>
      <c r="BT917" s="140"/>
      <c r="BU917" s="140"/>
      <c r="BV917" s="140"/>
      <c r="BW917" s="140"/>
      <c r="BX917" s="140"/>
      <c r="BY917" s="140"/>
      <c r="BZ917" s="140"/>
      <c r="CA917" s="140"/>
      <c r="CB917" s="140"/>
      <c r="CC917" s="140"/>
      <c r="CD917" s="140"/>
      <c r="CE917" s="140"/>
      <c r="CF917" s="140"/>
      <c r="CG917" s="140"/>
      <c r="CH917" s="140"/>
      <c r="CI917" s="140"/>
      <c r="CJ917" s="140"/>
      <c r="CK917" s="140"/>
      <c r="CL917" s="140"/>
      <c r="CM917" s="140"/>
      <c r="CN917" s="140"/>
      <c r="CO917" s="140"/>
      <c r="CP917" s="140"/>
      <c r="CQ917" s="140"/>
      <c r="CR917" s="140"/>
      <c r="CS917" s="140"/>
      <c r="CT917" s="140"/>
      <c r="CU917" s="140"/>
      <c r="CV917" s="140"/>
      <c r="CW917" s="140"/>
      <c r="CX917" s="140"/>
      <c r="CY917" s="103">
        <f t="shared" si="66"/>
        <v>0</v>
      </c>
      <c r="CZ917" s="78"/>
    </row>
    <row r="918" spans="1:104" x14ac:dyDescent="0.2">
      <c r="A918" s="26"/>
      <c r="B918" s="123">
        <f t="shared" si="67"/>
        <v>909</v>
      </c>
      <c r="C918" s="107"/>
      <c r="D918" s="111"/>
      <c r="F918" s="108"/>
      <c r="G918" s="120"/>
      <c r="H918" s="101">
        <f t="shared" si="65"/>
        <v>0</v>
      </c>
      <c r="I918" s="113"/>
      <c r="J918" s="113"/>
      <c r="K918" s="113"/>
      <c r="L918" s="113"/>
      <c r="M918" s="113"/>
      <c r="N918" s="113"/>
      <c r="O918" s="113"/>
      <c r="P918" s="27"/>
      <c r="Q918" s="113"/>
      <c r="R918" s="113"/>
      <c r="S918" s="113"/>
      <c r="T918" s="113"/>
      <c r="U918" s="113"/>
      <c r="V918" s="113"/>
      <c r="W918" s="113"/>
      <c r="X918" s="28"/>
      <c r="Y918" s="221"/>
      <c r="Z918" s="221"/>
      <c r="AA918" s="221"/>
      <c r="AB918" s="221"/>
      <c r="AC918" s="221"/>
      <c r="AD918" s="221"/>
      <c r="AE918" s="221"/>
      <c r="AF918" s="28"/>
      <c r="AG918" s="221"/>
      <c r="AH918" s="221"/>
      <c r="AI918" s="221"/>
      <c r="AJ918" s="221"/>
      <c r="AK918" s="221"/>
      <c r="AL918" s="221"/>
      <c r="AM918" s="221"/>
      <c r="AN918" s="28"/>
      <c r="AO918" s="141"/>
      <c r="AP918" s="141"/>
      <c r="AQ918" s="141"/>
      <c r="AR918" s="79" t="str">
        <f t="shared" si="64"/>
        <v/>
      </c>
      <c r="AS918" s="139"/>
      <c r="AT918" s="139"/>
      <c r="AU918" s="28"/>
      <c r="AV918" s="215"/>
      <c r="AW918" s="215"/>
      <c r="AX918" s="28"/>
      <c r="AY918" s="140"/>
      <c r="AZ918" s="28"/>
      <c r="BA918" s="140"/>
      <c r="BB918" s="140"/>
      <c r="BC918" s="140"/>
      <c r="BD918" s="140"/>
      <c r="BE918" s="140"/>
      <c r="BF918" s="140"/>
      <c r="BG918" s="140"/>
      <c r="BH918" s="140"/>
      <c r="BI918" s="140"/>
      <c r="BJ918" s="140"/>
      <c r="BK918" s="140"/>
      <c r="BL918" s="140"/>
      <c r="BM918" s="140"/>
      <c r="BN918" s="140"/>
      <c r="BO918" s="140"/>
      <c r="BP918" s="140"/>
      <c r="BQ918" s="140"/>
      <c r="BR918" s="140"/>
      <c r="BS918" s="140"/>
      <c r="BT918" s="140"/>
      <c r="BU918" s="140"/>
      <c r="BV918" s="140"/>
      <c r="BW918" s="140"/>
      <c r="BX918" s="140"/>
      <c r="BY918" s="140"/>
      <c r="BZ918" s="140"/>
      <c r="CA918" s="140"/>
      <c r="CB918" s="140"/>
      <c r="CC918" s="140"/>
      <c r="CD918" s="140"/>
      <c r="CE918" s="140"/>
      <c r="CF918" s="140"/>
      <c r="CG918" s="140"/>
      <c r="CH918" s="140"/>
      <c r="CI918" s="140"/>
      <c r="CJ918" s="140"/>
      <c r="CK918" s="140"/>
      <c r="CL918" s="140"/>
      <c r="CM918" s="140"/>
      <c r="CN918" s="140"/>
      <c r="CO918" s="140"/>
      <c r="CP918" s="140"/>
      <c r="CQ918" s="140"/>
      <c r="CR918" s="140"/>
      <c r="CS918" s="140"/>
      <c r="CT918" s="140"/>
      <c r="CU918" s="140"/>
      <c r="CV918" s="140"/>
      <c r="CW918" s="140"/>
      <c r="CX918" s="140"/>
      <c r="CY918" s="103">
        <f t="shared" si="66"/>
        <v>0</v>
      </c>
      <c r="CZ918" s="78"/>
    </row>
    <row r="919" spans="1:104" x14ac:dyDescent="0.2">
      <c r="A919" s="26"/>
      <c r="B919" s="123">
        <f t="shared" si="67"/>
        <v>910</v>
      </c>
      <c r="C919" s="107"/>
      <c r="D919" s="111"/>
      <c r="F919" s="108"/>
      <c r="G919" s="120"/>
      <c r="H919" s="101">
        <f t="shared" si="65"/>
        <v>0</v>
      </c>
      <c r="I919" s="113"/>
      <c r="J919" s="113"/>
      <c r="K919" s="113"/>
      <c r="L919" s="113"/>
      <c r="M919" s="113"/>
      <c r="N919" s="113"/>
      <c r="O919" s="113"/>
      <c r="P919" s="27"/>
      <c r="Q919" s="113"/>
      <c r="R919" s="113"/>
      <c r="S919" s="113"/>
      <c r="T919" s="113"/>
      <c r="U919" s="113"/>
      <c r="V919" s="113"/>
      <c r="W919" s="113"/>
      <c r="X919" s="28"/>
      <c r="Y919" s="221"/>
      <c r="Z919" s="221"/>
      <c r="AA919" s="221"/>
      <c r="AB919" s="221"/>
      <c r="AC919" s="221"/>
      <c r="AD919" s="221"/>
      <c r="AE919" s="221"/>
      <c r="AF919" s="28"/>
      <c r="AG919" s="221"/>
      <c r="AH919" s="221"/>
      <c r="AI919" s="221"/>
      <c r="AJ919" s="221"/>
      <c r="AK919" s="221"/>
      <c r="AL919" s="221"/>
      <c r="AM919" s="221"/>
      <c r="AN919" s="28"/>
      <c r="AO919" s="141"/>
      <c r="AP919" s="141"/>
      <c r="AQ919" s="141"/>
      <c r="AR919" s="79" t="str">
        <f t="shared" si="64"/>
        <v/>
      </c>
      <c r="AS919" s="139"/>
      <c r="AT919" s="139"/>
      <c r="AU919" s="28"/>
      <c r="AV919" s="215"/>
      <c r="AW919" s="215"/>
      <c r="AX919" s="28"/>
      <c r="AY919" s="140"/>
      <c r="AZ919" s="28"/>
      <c r="BA919" s="140"/>
      <c r="BB919" s="140"/>
      <c r="BC919" s="140"/>
      <c r="BD919" s="140"/>
      <c r="BE919" s="140"/>
      <c r="BF919" s="140"/>
      <c r="BG919" s="140"/>
      <c r="BH919" s="140"/>
      <c r="BI919" s="140"/>
      <c r="BJ919" s="140"/>
      <c r="BK919" s="140"/>
      <c r="BL919" s="140"/>
      <c r="BM919" s="140"/>
      <c r="BN919" s="140"/>
      <c r="BO919" s="140"/>
      <c r="BP919" s="140"/>
      <c r="BQ919" s="140"/>
      <c r="BR919" s="140"/>
      <c r="BS919" s="140"/>
      <c r="BT919" s="140"/>
      <c r="BU919" s="140"/>
      <c r="BV919" s="140"/>
      <c r="BW919" s="140"/>
      <c r="BX919" s="140"/>
      <c r="BY919" s="140"/>
      <c r="BZ919" s="140"/>
      <c r="CA919" s="140"/>
      <c r="CB919" s="140"/>
      <c r="CC919" s="140"/>
      <c r="CD919" s="140"/>
      <c r="CE919" s="140"/>
      <c r="CF919" s="140"/>
      <c r="CG919" s="140"/>
      <c r="CH919" s="140"/>
      <c r="CI919" s="140"/>
      <c r="CJ919" s="140"/>
      <c r="CK919" s="140"/>
      <c r="CL919" s="140"/>
      <c r="CM919" s="140"/>
      <c r="CN919" s="140"/>
      <c r="CO919" s="140"/>
      <c r="CP919" s="140"/>
      <c r="CQ919" s="140"/>
      <c r="CR919" s="140"/>
      <c r="CS919" s="140"/>
      <c r="CT919" s="140"/>
      <c r="CU919" s="140"/>
      <c r="CV919" s="140"/>
      <c r="CW919" s="140"/>
      <c r="CX919" s="140"/>
      <c r="CY919" s="103">
        <f t="shared" si="66"/>
        <v>0</v>
      </c>
      <c r="CZ919" s="78"/>
    </row>
    <row r="920" spans="1:104" x14ac:dyDescent="0.2">
      <c r="A920" s="26"/>
      <c r="B920" s="123">
        <f t="shared" si="67"/>
        <v>911</v>
      </c>
      <c r="C920" s="107"/>
      <c r="D920" s="111"/>
      <c r="F920" s="108"/>
      <c r="G920" s="120"/>
      <c r="H920" s="101">
        <f t="shared" si="65"/>
        <v>0</v>
      </c>
      <c r="I920" s="113"/>
      <c r="J920" s="113"/>
      <c r="K920" s="113"/>
      <c r="L920" s="113"/>
      <c r="M920" s="113"/>
      <c r="N920" s="113"/>
      <c r="O920" s="113"/>
      <c r="P920" s="27"/>
      <c r="Q920" s="113"/>
      <c r="R920" s="113"/>
      <c r="S920" s="113"/>
      <c r="T920" s="113"/>
      <c r="U920" s="113"/>
      <c r="V920" s="113"/>
      <c r="W920" s="113"/>
      <c r="X920" s="28"/>
      <c r="Y920" s="221"/>
      <c r="Z920" s="221"/>
      <c r="AA920" s="221"/>
      <c r="AB920" s="221"/>
      <c r="AC920" s="221"/>
      <c r="AD920" s="221"/>
      <c r="AE920" s="221"/>
      <c r="AF920" s="28"/>
      <c r="AG920" s="221"/>
      <c r="AH920" s="221"/>
      <c r="AI920" s="221"/>
      <c r="AJ920" s="221"/>
      <c r="AK920" s="221"/>
      <c r="AL920" s="221"/>
      <c r="AM920" s="221"/>
      <c r="AN920" s="28"/>
      <c r="AO920" s="141"/>
      <c r="AP920" s="141"/>
      <c r="AQ920" s="141"/>
      <c r="AR920" s="79" t="str">
        <f t="shared" si="64"/>
        <v/>
      </c>
      <c r="AS920" s="139"/>
      <c r="AT920" s="139"/>
      <c r="AU920" s="28"/>
      <c r="AV920" s="215"/>
      <c r="AW920" s="215"/>
      <c r="AX920" s="28"/>
      <c r="AY920" s="140"/>
      <c r="AZ920" s="28"/>
      <c r="BA920" s="140"/>
      <c r="BB920" s="140"/>
      <c r="BC920" s="140"/>
      <c r="BD920" s="140"/>
      <c r="BE920" s="140"/>
      <c r="BF920" s="140"/>
      <c r="BG920" s="140"/>
      <c r="BH920" s="140"/>
      <c r="BI920" s="140"/>
      <c r="BJ920" s="140"/>
      <c r="BK920" s="140"/>
      <c r="BL920" s="140"/>
      <c r="BM920" s="140"/>
      <c r="BN920" s="140"/>
      <c r="BO920" s="140"/>
      <c r="BP920" s="140"/>
      <c r="BQ920" s="140"/>
      <c r="BR920" s="140"/>
      <c r="BS920" s="140"/>
      <c r="BT920" s="140"/>
      <c r="BU920" s="140"/>
      <c r="BV920" s="140"/>
      <c r="BW920" s="140"/>
      <c r="BX920" s="140"/>
      <c r="BY920" s="140"/>
      <c r="BZ920" s="140"/>
      <c r="CA920" s="140"/>
      <c r="CB920" s="140"/>
      <c r="CC920" s="140"/>
      <c r="CD920" s="140"/>
      <c r="CE920" s="140"/>
      <c r="CF920" s="140"/>
      <c r="CG920" s="140"/>
      <c r="CH920" s="140"/>
      <c r="CI920" s="140"/>
      <c r="CJ920" s="140"/>
      <c r="CK920" s="140"/>
      <c r="CL920" s="140"/>
      <c r="CM920" s="140"/>
      <c r="CN920" s="140"/>
      <c r="CO920" s="140"/>
      <c r="CP920" s="140"/>
      <c r="CQ920" s="140"/>
      <c r="CR920" s="140"/>
      <c r="CS920" s="140"/>
      <c r="CT920" s="140"/>
      <c r="CU920" s="140"/>
      <c r="CV920" s="140"/>
      <c r="CW920" s="140"/>
      <c r="CX920" s="140"/>
      <c r="CY920" s="103">
        <f t="shared" si="66"/>
        <v>0</v>
      </c>
      <c r="CZ920" s="78"/>
    </row>
    <row r="921" spans="1:104" x14ac:dyDescent="0.2">
      <c r="A921" s="26"/>
      <c r="B921" s="123">
        <f t="shared" si="67"/>
        <v>912</v>
      </c>
      <c r="C921" s="107"/>
      <c r="D921" s="111"/>
      <c r="F921" s="108"/>
      <c r="G921" s="120"/>
      <c r="H921" s="101">
        <f t="shared" si="65"/>
        <v>0</v>
      </c>
      <c r="I921" s="113"/>
      <c r="J921" s="113"/>
      <c r="K921" s="113"/>
      <c r="L921" s="113"/>
      <c r="M921" s="113"/>
      <c r="N921" s="113"/>
      <c r="O921" s="113"/>
      <c r="P921" s="27"/>
      <c r="Q921" s="113"/>
      <c r="R921" s="113"/>
      <c r="S921" s="113"/>
      <c r="T921" s="113"/>
      <c r="U921" s="113"/>
      <c r="V921" s="113"/>
      <c r="W921" s="113"/>
      <c r="X921" s="28"/>
      <c r="Y921" s="221"/>
      <c r="Z921" s="221"/>
      <c r="AA921" s="221"/>
      <c r="AB921" s="221"/>
      <c r="AC921" s="221"/>
      <c r="AD921" s="221"/>
      <c r="AE921" s="221"/>
      <c r="AF921" s="28"/>
      <c r="AG921" s="221"/>
      <c r="AH921" s="221"/>
      <c r="AI921" s="221"/>
      <c r="AJ921" s="221"/>
      <c r="AK921" s="221"/>
      <c r="AL921" s="221"/>
      <c r="AM921" s="221"/>
      <c r="AN921" s="28"/>
      <c r="AO921" s="141"/>
      <c r="AP921" s="141"/>
      <c r="AQ921" s="141"/>
      <c r="AR921" s="79" t="str">
        <f t="shared" si="64"/>
        <v/>
      </c>
      <c r="AS921" s="139"/>
      <c r="AT921" s="139"/>
      <c r="AU921" s="28"/>
      <c r="AV921" s="215"/>
      <c r="AW921" s="215"/>
      <c r="AX921" s="28"/>
      <c r="AY921" s="140"/>
      <c r="AZ921" s="28"/>
      <c r="BA921" s="140"/>
      <c r="BB921" s="140"/>
      <c r="BC921" s="140"/>
      <c r="BD921" s="140"/>
      <c r="BE921" s="140"/>
      <c r="BF921" s="140"/>
      <c r="BG921" s="140"/>
      <c r="BH921" s="140"/>
      <c r="BI921" s="140"/>
      <c r="BJ921" s="140"/>
      <c r="BK921" s="140"/>
      <c r="BL921" s="140"/>
      <c r="BM921" s="140"/>
      <c r="BN921" s="140"/>
      <c r="BO921" s="140"/>
      <c r="BP921" s="140"/>
      <c r="BQ921" s="140"/>
      <c r="BR921" s="140"/>
      <c r="BS921" s="140"/>
      <c r="BT921" s="140"/>
      <c r="BU921" s="140"/>
      <c r="BV921" s="140"/>
      <c r="BW921" s="140"/>
      <c r="BX921" s="140"/>
      <c r="BY921" s="140"/>
      <c r="BZ921" s="140"/>
      <c r="CA921" s="140"/>
      <c r="CB921" s="140"/>
      <c r="CC921" s="140"/>
      <c r="CD921" s="140"/>
      <c r="CE921" s="140"/>
      <c r="CF921" s="140"/>
      <c r="CG921" s="140"/>
      <c r="CH921" s="140"/>
      <c r="CI921" s="140"/>
      <c r="CJ921" s="140"/>
      <c r="CK921" s="140"/>
      <c r="CL921" s="140"/>
      <c r="CM921" s="140"/>
      <c r="CN921" s="140"/>
      <c r="CO921" s="140"/>
      <c r="CP921" s="140"/>
      <c r="CQ921" s="140"/>
      <c r="CR921" s="140"/>
      <c r="CS921" s="140"/>
      <c r="CT921" s="140"/>
      <c r="CU921" s="140"/>
      <c r="CV921" s="140"/>
      <c r="CW921" s="140"/>
      <c r="CX921" s="140"/>
      <c r="CY921" s="103">
        <f t="shared" si="66"/>
        <v>0</v>
      </c>
      <c r="CZ921" s="78"/>
    </row>
    <row r="922" spans="1:104" x14ac:dyDescent="0.2">
      <c r="A922" s="26"/>
      <c r="B922" s="123">
        <f t="shared" si="67"/>
        <v>913</v>
      </c>
      <c r="C922" s="107"/>
      <c r="D922" s="111"/>
      <c r="F922" s="108"/>
      <c r="G922" s="120"/>
      <c r="H922" s="101">
        <f t="shared" si="65"/>
        <v>0</v>
      </c>
      <c r="I922" s="113"/>
      <c r="J922" s="113"/>
      <c r="K922" s="113"/>
      <c r="L922" s="113"/>
      <c r="M922" s="113"/>
      <c r="N922" s="113"/>
      <c r="O922" s="113"/>
      <c r="P922" s="27"/>
      <c r="Q922" s="113"/>
      <c r="R922" s="113"/>
      <c r="S922" s="113"/>
      <c r="T922" s="113"/>
      <c r="U922" s="113"/>
      <c r="V922" s="113"/>
      <c r="W922" s="113"/>
      <c r="X922" s="28"/>
      <c r="Y922" s="221"/>
      <c r="Z922" s="221"/>
      <c r="AA922" s="221"/>
      <c r="AB922" s="221"/>
      <c r="AC922" s="221"/>
      <c r="AD922" s="221"/>
      <c r="AE922" s="221"/>
      <c r="AF922" s="28"/>
      <c r="AG922" s="221"/>
      <c r="AH922" s="221"/>
      <c r="AI922" s="221"/>
      <c r="AJ922" s="221"/>
      <c r="AK922" s="221"/>
      <c r="AL922" s="221"/>
      <c r="AM922" s="221"/>
      <c r="AN922" s="28"/>
      <c r="AO922" s="141"/>
      <c r="AP922" s="141"/>
      <c r="AQ922" s="141"/>
      <c r="AR922" s="79" t="str">
        <f t="shared" si="64"/>
        <v/>
      </c>
      <c r="AS922" s="139"/>
      <c r="AT922" s="139"/>
      <c r="AU922" s="28"/>
      <c r="AV922" s="215"/>
      <c r="AW922" s="215"/>
      <c r="AX922" s="28"/>
      <c r="AY922" s="140"/>
      <c r="AZ922" s="28"/>
      <c r="BA922" s="140"/>
      <c r="BB922" s="140"/>
      <c r="BC922" s="140"/>
      <c r="BD922" s="140"/>
      <c r="BE922" s="140"/>
      <c r="BF922" s="140"/>
      <c r="BG922" s="140"/>
      <c r="BH922" s="140"/>
      <c r="BI922" s="140"/>
      <c r="BJ922" s="140"/>
      <c r="BK922" s="140"/>
      <c r="BL922" s="140"/>
      <c r="BM922" s="140"/>
      <c r="BN922" s="140"/>
      <c r="BO922" s="140"/>
      <c r="BP922" s="140"/>
      <c r="BQ922" s="140"/>
      <c r="BR922" s="140"/>
      <c r="BS922" s="140"/>
      <c r="BT922" s="140"/>
      <c r="BU922" s="140"/>
      <c r="BV922" s="140"/>
      <c r="BW922" s="140"/>
      <c r="BX922" s="140"/>
      <c r="BY922" s="140"/>
      <c r="BZ922" s="140"/>
      <c r="CA922" s="140"/>
      <c r="CB922" s="140"/>
      <c r="CC922" s="140"/>
      <c r="CD922" s="140"/>
      <c r="CE922" s="140"/>
      <c r="CF922" s="140"/>
      <c r="CG922" s="140"/>
      <c r="CH922" s="140"/>
      <c r="CI922" s="140"/>
      <c r="CJ922" s="140"/>
      <c r="CK922" s="140"/>
      <c r="CL922" s="140"/>
      <c r="CM922" s="140"/>
      <c r="CN922" s="140"/>
      <c r="CO922" s="140"/>
      <c r="CP922" s="140"/>
      <c r="CQ922" s="140"/>
      <c r="CR922" s="140"/>
      <c r="CS922" s="140"/>
      <c r="CT922" s="140"/>
      <c r="CU922" s="140"/>
      <c r="CV922" s="140"/>
      <c r="CW922" s="140"/>
      <c r="CX922" s="140"/>
      <c r="CY922" s="103">
        <f t="shared" si="66"/>
        <v>0</v>
      </c>
      <c r="CZ922" s="78"/>
    </row>
    <row r="923" spans="1:104" x14ac:dyDescent="0.2">
      <c r="A923" s="26"/>
      <c r="B923" s="123">
        <f t="shared" si="67"/>
        <v>914</v>
      </c>
      <c r="C923" s="107"/>
      <c r="D923" s="111"/>
      <c r="F923" s="108"/>
      <c r="G923" s="120"/>
      <c r="H923" s="101">
        <f t="shared" si="65"/>
        <v>0</v>
      </c>
      <c r="I923" s="113"/>
      <c r="J923" s="113"/>
      <c r="K923" s="113"/>
      <c r="L923" s="113"/>
      <c r="M923" s="113"/>
      <c r="N923" s="113"/>
      <c r="O923" s="113"/>
      <c r="P923" s="27"/>
      <c r="Q923" s="113"/>
      <c r="R923" s="113"/>
      <c r="S923" s="113"/>
      <c r="T923" s="113"/>
      <c r="U923" s="113"/>
      <c r="V923" s="113"/>
      <c r="W923" s="113"/>
      <c r="X923" s="28"/>
      <c r="Y923" s="221"/>
      <c r="Z923" s="221"/>
      <c r="AA923" s="221"/>
      <c r="AB923" s="221"/>
      <c r="AC923" s="221"/>
      <c r="AD923" s="221"/>
      <c r="AE923" s="221"/>
      <c r="AF923" s="28"/>
      <c r="AG923" s="221"/>
      <c r="AH923" s="221"/>
      <c r="AI923" s="221"/>
      <c r="AJ923" s="221"/>
      <c r="AK923" s="221"/>
      <c r="AL923" s="221"/>
      <c r="AM923" s="221"/>
      <c r="AN923" s="28"/>
      <c r="AO923" s="141"/>
      <c r="AP923" s="141"/>
      <c r="AQ923" s="141"/>
      <c r="AR923" s="79" t="str">
        <f t="shared" si="64"/>
        <v/>
      </c>
      <c r="AS923" s="139"/>
      <c r="AT923" s="139"/>
      <c r="AU923" s="28"/>
      <c r="AV923" s="215"/>
      <c r="AW923" s="215"/>
      <c r="AX923" s="28"/>
      <c r="AY923" s="140"/>
      <c r="AZ923" s="28"/>
      <c r="BA923" s="140"/>
      <c r="BB923" s="140"/>
      <c r="BC923" s="140"/>
      <c r="BD923" s="140"/>
      <c r="BE923" s="140"/>
      <c r="BF923" s="140"/>
      <c r="BG923" s="140"/>
      <c r="BH923" s="140"/>
      <c r="BI923" s="140"/>
      <c r="BJ923" s="140"/>
      <c r="BK923" s="140"/>
      <c r="BL923" s="140"/>
      <c r="BM923" s="140"/>
      <c r="BN923" s="140"/>
      <c r="BO923" s="140"/>
      <c r="BP923" s="140"/>
      <c r="BQ923" s="140"/>
      <c r="BR923" s="140"/>
      <c r="BS923" s="140"/>
      <c r="BT923" s="140"/>
      <c r="BU923" s="140"/>
      <c r="BV923" s="140"/>
      <c r="BW923" s="140"/>
      <c r="BX923" s="140"/>
      <c r="BY923" s="140"/>
      <c r="BZ923" s="140"/>
      <c r="CA923" s="140"/>
      <c r="CB923" s="140"/>
      <c r="CC923" s="140"/>
      <c r="CD923" s="140"/>
      <c r="CE923" s="140"/>
      <c r="CF923" s="140"/>
      <c r="CG923" s="140"/>
      <c r="CH923" s="140"/>
      <c r="CI923" s="140"/>
      <c r="CJ923" s="140"/>
      <c r="CK923" s="140"/>
      <c r="CL923" s="140"/>
      <c r="CM923" s="140"/>
      <c r="CN923" s="140"/>
      <c r="CO923" s="140"/>
      <c r="CP923" s="140"/>
      <c r="CQ923" s="140"/>
      <c r="CR923" s="140"/>
      <c r="CS923" s="140"/>
      <c r="CT923" s="140"/>
      <c r="CU923" s="140"/>
      <c r="CV923" s="140"/>
      <c r="CW923" s="140"/>
      <c r="CX923" s="140"/>
      <c r="CY923" s="103">
        <f t="shared" si="66"/>
        <v>0</v>
      </c>
      <c r="CZ923" s="78"/>
    </row>
    <row r="924" spans="1:104" x14ac:dyDescent="0.2">
      <c r="A924" s="26"/>
      <c r="B924" s="123">
        <f t="shared" si="67"/>
        <v>915</v>
      </c>
      <c r="C924" s="107"/>
      <c r="D924" s="111"/>
      <c r="F924" s="108"/>
      <c r="G924" s="120"/>
      <c r="H924" s="101">
        <f t="shared" si="65"/>
        <v>0</v>
      </c>
      <c r="I924" s="113"/>
      <c r="J924" s="113"/>
      <c r="K924" s="113"/>
      <c r="L924" s="113"/>
      <c r="M924" s="113"/>
      <c r="N924" s="113"/>
      <c r="O924" s="113"/>
      <c r="P924" s="27"/>
      <c r="Q924" s="113"/>
      <c r="R924" s="113"/>
      <c r="S924" s="113"/>
      <c r="T924" s="113"/>
      <c r="U924" s="113"/>
      <c r="V924" s="113"/>
      <c r="W924" s="113"/>
      <c r="X924" s="28"/>
      <c r="Y924" s="221"/>
      <c r="Z924" s="221"/>
      <c r="AA924" s="221"/>
      <c r="AB924" s="221"/>
      <c r="AC924" s="221"/>
      <c r="AD924" s="221"/>
      <c r="AE924" s="221"/>
      <c r="AF924" s="28"/>
      <c r="AG924" s="221"/>
      <c r="AH924" s="221"/>
      <c r="AI924" s="221"/>
      <c r="AJ924" s="221"/>
      <c r="AK924" s="221"/>
      <c r="AL924" s="221"/>
      <c r="AM924" s="221"/>
      <c r="AN924" s="28"/>
      <c r="AO924" s="141"/>
      <c r="AP924" s="141"/>
      <c r="AQ924" s="141"/>
      <c r="AR924" s="79" t="str">
        <f t="shared" si="64"/>
        <v/>
      </c>
      <c r="AS924" s="139"/>
      <c r="AT924" s="139"/>
      <c r="AU924" s="28"/>
      <c r="AV924" s="215"/>
      <c r="AW924" s="215"/>
      <c r="AX924" s="28"/>
      <c r="AY924" s="140"/>
      <c r="AZ924" s="28"/>
      <c r="BA924" s="140"/>
      <c r="BB924" s="140"/>
      <c r="BC924" s="140"/>
      <c r="BD924" s="140"/>
      <c r="BE924" s="140"/>
      <c r="BF924" s="140"/>
      <c r="BG924" s="140"/>
      <c r="BH924" s="140"/>
      <c r="BI924" s="140"/>
      <c r="BJ924" s="140"/>
      <c r="BK924" s="140"/>
      <c r="BL924" s="140"/>
      <c r="BM924" s="140"/>
      <c r="BN924" s="140"/>
      <c r="BO924" s="140"/>
      <c r="BP924" s="140"/>
      <c r="BQ924" s="140"/>
      <c r="BR924" s="140"/>
      <c r="BS924" s="140"/>
      <c r="BT924" s="140"/>
      <c r="BU924" s="140"/>
      <c r="BV924" s="140"/>
      <c r="BW924" s="140"/>
      <c r="BX924" s="140"/>
      <c r="BY924" s="140"/>
      <c r="BZ924" s="140"/>
      <c r="CA924" s="140"/>
      <c r="CB924" s="140"/>
      <c r="CC924" s="140"/>
      <c r="CD924" s="140"/>
      <c r="CE924" s="140"/>
      <c r="CF924" s="140"/>
      <c r="CG924" s="140"/>
      <c r="CH924" s="140"/>
      <c r="CI924" s="140"/>
      <c r="CJ924" s="140"/>
      <c r="CK924" s="140"/>
      <c r="CL924" s="140"/>
      <c r="CM924" s="140"/>
      <c r="CN924" s="140"/>
      <c r="CO924" s="140"/>
      <c r="CP924" s="140"/>
      <c r="CQ924" s="140"/>
      <c r="CR924" s="140"/>
      <c r="CS924" s="140"/>
      <c r="CT924" s="140"/>
      <c r="CU924" s="140"/>
      <c r="CV924" s="140"/>
      <c r="CW924" s="140"/>
      <c r="CX924" s="140"/>
      <c r="CY924" s="103">
        <f t="shared" si="66"/>
        <v>0</v>
      </c>
      <c r="CZ924" s="78"/>
    </row>
    <row r="925" spans="1:104" x14ac:dyDescent="0.2">
      <c r="A925" s="26"/>
      <c r="B925" s="123">
        <f t="shared" si="67"/>
        <v>916</v>
      </c>
      <c r="C925" s="107"/>
      <c r="D925" s="111"/>
      <c r="F925" s="108"/>
      <c r="G925" s="120"/>
      <c r="H925" s="101">
        <f t="shared" si="65"/>
        <v>0</v>
      </c>
      <c r="I925" s="113"/>
      <c r="J925" s="113"/>
      <c r="K925" s="113"/>
      <c r="L925" s="113"/>
      <c r="M925" s="113"/>
      <c r="N925" s="113"/>
      <c r="O925" s="113"/>
      <c r="P925" s="27"/>
      <c r="Q925" s="113"/>
      <c r="R925" s="113"/>
      <c r="S925" s="113"/>
      <c r="T925" s="113"/>
      <c r="U925" s="113"/>
      <c r="V925" s="113"/>
      <c r="W925" s="113"/>
      <c r="X925" s="28"/>
      <c r="Y925" s="221"/>
      <c r="Z925" s="221"/>
      <c r="AA925" s="221"/>
      <c r="AB925" s="221"/>
      <c r="AC925" s="221"/>
      <c r="AD925" s="221"/>
      <c r="AE925" s="221"/>
      <c r="AF925" s="28"/>
      <c r="AG925" s="221"/>
      <c r="AH925" s="221"/>
      <c r="AI925" s="221"/>
      <c r="AJ925" s="221"/>
      <c r="AK925" s="221"/>
      <c r="AL925" s="221"/>
      <c r="AM925" s="221"/>
      <c r="AN925" s="28"/>
      <c r="AO925" s="141"/>
      <c r="AP925" s="141"/>
      <c r="AQ925" s="141"/>
      <c r="AR925" s="79" t="str">
        <f t="shared" si="64"/>
        <v/>
      </c>
      <c r="AS925" s="139"/>
      <c r="AT925" s="139"/>
      <c r="AU925" s="28"/>
      <c r="AV925" s="215"/>
      <c r="AW925" s="215"/>
      <c r="AX925" s="28"/>
      <c r="AY925" s="140"/>
      <c r="AZ925" s="28"/>
      <c r="BA925" s="140"/>
      <c r="BB925" s="140"/>
      <c r="BC925" s="140"/>
      <c r="BD925" s="140"/>
      <c r="BE925" s="140"/>
      <c r="BF925" s="140"/>
      <c r="BG925" s="140"/>
      <c r="BH925" s="140"/>
      <c r="BI925" s="140"/>
      <c r="BJ925" s="140"/>
      <c r="BK925" s="140"/>
      <c r="BL925" s="140"/>
      <c r="BM925" s="140"/>
      <c r="BN925" s="140"/>
      <c r="BO925" s="140"/>
      <c r="BP925" s="140"/>
      <c r="BQ925" s="140"/>
      <c r="BR925" s="140"/>
      <c r="BS925" s="140"/>
      <c r="BT925" s="140"/>
      <c r="BU925" s="140"/>
      <c r="BV925" s="140"/>
      <c r="BW925" s="140"/>
      <c r="BX925" s="140"/>
      <c r="BY925" s="140"/>
      <c r="BZ925" s="140"/>
      <c r="CA925" s="140"/>
      <c r="CB925" s="140"/>
      <c r="CC925" s="140"/>
      <c r="CD925" s="140"/>
      <c r="CE925" s="140"/>
      <c r="CF925" s="140"/>
      <c r="CG925" s="140"/>
      <c r="CH925" s="140"/>
      <c r="CI925" s="140"/>
      <c r="CJ925" s="140"/>
      <c r="CK925" s="140"/>
      <c r="CL925" s="140"/>
      <c r="CM925" s="140"/>
      <c r="CN925" s="140"/>
      <c r="CO925" s="140"/>
      <c r="CP925" s="140"/>
      <c r="CQ925" s="140"/>
      <c r="CR925" s="140"/>
      <c r="CS925" s="140"/>
      <c r="CT925" s="140"/>
      <c r="CU925" s="140"/>
      <c r="CV925" s="140"/>
      <c r="CW925" s="140"/>
      <c r="CX925" s="140"/>
      <c r="CY925" s="103">
        <f t="shared" si="66"/>
        <v>0</v>
      </c>
      <c r="CZ925" s="78"/>
    </row>
    <row r="926" spans="1:104" x14ac:dyDescent="0.2">
      <c r="A926" s="26"/>
      <c r="B926" s="123">
        <f t="shared" si="67"/>
        <v>917</v>
      </c>
      <c r="C926" s="107"/>
      <c r="D926" s="111"/>
      <c r="F926" s="108"/>
      <c r="G926" s="120"/>
      <c r="H926" s="101">
        <f t="shared" si="65"/>
        <v>0</v>
      </c>
      <c r="I926" s="113"/>
      <c r="J926" s="113"/>
      <c r="K926" s="113"/>
      <c r="L926" s="113"/>
      <c r="M926" s="113"/>
      <c r="N926" s="113"/>
      <c r="O926" s="113"/>
      <c r="P926" s="27"/>
      <c r="Q926" s="113"/>
      <c r="R926" s="113"/>
      <c r="S926" s="113"/>
      <c r="T926" s="113"/>
      <c r="U926" s="113"/>
      <c r="V926" s="113"/>
      <c r="W926" s="113"/>
      <c r="X926" s="28"/>
      <c r="Y926" s="221"/>
      <c r="Z926" s="221"/>
      <c r="AA926" s="221"/>
      <c r="AB926" s="221"/>
      <c r="AC926" s="221"/>
      <c r="AD926" s="221"/>
      <c r="AE926" s="221"/>
      <c r="AF926" s="28"/>
      <c r="AG926" s="221"/>
      <c r="AH926" s="221"/>
      <c r="AI926" s="221"/>
      <c r="AJ926" s="221"/>
      <c r="AK926" s="221"/>
      <c r="AL926" s="221"/>
      <c r="AM926" s="221"/>
      <c r="AN926" s="28"/>
      <c r="AO926" s="141"/>
      <c r="AP926" s="141"/>
      <c r="AQ926" s="141"/>
      <c r="AR926" s="79" t="str">
        <f t="shared" si="64"/>
        <v/>
      </c>
      <c r="AS926" s="139"/>
      <c r="AT926" s="139"/>
      <c r="AU926" s="28"/>
      <c r="AV926" s="215"/>
      <c r="AW926" s="215"/>
      <c r="AX926" s="28"/>
      <c r="AY926" s="140"/>
      <c r="AZ926" s="28"/>
      <c r="BA926" s="140"/>
      <c r="BB926" s="140"/>
      <c r="BC926" s="140"/>
      <c r="BD926" s="140"/>
      <c r="BE926" s="140"/>
      <c r="BF926" s="140"/>
      <c r="BG926" s="140"/>
      <c r="BH926" s="140"/>
      <c r="BI926" s="140"/>
      <c r="BJ926" s="140"/>
      <c r="BK926" s="140"/>
      <c r="BL926" s="140"/>
      <c r="BM926" s="140"/>
      <c r="BN926" s="140"/>
      <c r="BO926" s="140"/>
      <c r="BP926" s="140"/>
      <c r="BQ926" s="140"/>
      <c r="BR926" s="140"/>
      <c r="BS926" s="140"/>
      <c r="BT926" s="140"/>
      <c r="BU926" s="140"/>
      <c r="BV926" s="140"/>
      <c r="BW926" s="140"/>
      <c r="BX926" s="140"/>
      <c r="BY926" s="140"/>
      <c r="BZ926" s="140"/>
      <c r="CA926" s="140"/>
      <c r="CB926" s="140"/>
      <c r="CC926" s="140"/>
      <c r="CD926" s="140"/>
      <c r="CE926" s="140"/>
      <c r="CF926" s="140"/>
      <c r="CG926" s="140"/>
      <c r="CH926" s="140"/>
      <c r="CI926" s="140"/>
      <c r="CJ926" s="140"/>
      <c r="CK926" s="140"/>
      <c r="CL926" s="140"/>
      <c r="CM926" s="140"/>
      <c r="CN926" s="140"/>
      <c r="CO926" s="140"/>
      <c r="CP926" s="140"/>
      <c r="CQ926" s="140"/>
      <c r="CR926" s="140"/>
      <c r="CS926" s="140"/>
      <c r="CT926" s="140"/>
      <c r="CU926" s="140"/>
      <c r="CV926" s="140"/>
      <c r="CW926" s="140"/>
      <c r="CX926" s="140"/>
      <c r="CY926" s="103">
        <f t="shared" si="66"/>
        <v>0</v>
      </c>
      <c r="CZ926" s="78"/>
    </row>
    <row r="927" spans="1:104" x14ac:dyDescent="0.2">
      <c r="A927" s="26"/>
      <c r="B927" s="123">
        <f t="shared" si="67"/>
        <v>918</v>
      </c>
      <c r="C927" s="107"/>
      <c r="D927" s="111"/>
      <c r="F927" s="108"/>
      <c r="G927" s="120"/>
      <c r="H927" s="101">
        <f t="shared" si="65"/>
        <v>0</v>
      </c>
      <c r="I927" s="113"/>
      <c r="J927" s="113"/>
      <c r="K927" s="113"/>
      <c r="L927" s="113"/>
      <c r="M927" s="113"/>
      <c r="N927" s="113"/>
      <c r="O927" s="113"/>
      <c r="P927" s="27"/>
      <c r="Q927" s="113"/>
      <c r="R927" s="113"/>
      <c r="S927" s="113"/>
      <c r="T927" s="113"/>
      <c r="U927" s="113"/>
      <c r="V927" s="113"/>
      <c r="W927" s="113"/>
      <c r="X927" s="28"/>
      <c r="Y927" s="221"/>
      <c r="Z927" s="221"/>
      <c r="AA927" s="221"/>
      <c r="AB927" s="221"/>
      <c r="AC927" s="221"/>
      <c r="AD927" s="221"/>
      <c r="AE927" s="221"/>
      <c r="AF927" s="28"/>
      <c r="AG927" s="221"/>
      <c r="AH927" s="221"/>
      <c r="AI927" s="221"/>
      <c r="AJ927" s="221"/>
      <c r="AK927" s="221"/>
      <c r="AL927" s="221"/>
      <c r="AM927" s="221"/>
      <c r="AN927" s="28"/>
      <c r="AO927" s="141"/>
      <c r="AP927" s="141"/>
      <c r="AQ927" s="141"/>
      <c r="AR927" s="79" t="str">
        <f t="shared" si="64"/>
        <v/>
      </c>
      <c r="AS927" s="139"/>
      <c r="AT927" s="139"/>
      <c r="AU927" s="28"/>
      <c r="AV927" s="215"/>
      <c r="AW927" s="215"/>
      <c r="AX927" s="28"/>
      <c r="AY927" s="140"/>
      <c r="AZ927" s="28"/>
      <c r="BA927" s="140"/>
      <c r="BB927" s="140"/>
      <c r="BC927" s="140"/>
      <c r="BD927" s="140"/>
      <c r="BE927" s="140"/>
      <c r="BF927" s="140"/>
      <c r="BG927" s="140"/>
      <c r="BH927" s="140"/>
      <c r="BI927" s="140"/>
      <c r="BJ927" s="140"/>
      <c r="BK927" s="140"/>
      <c r="BL927" s="140"/>
      <c r="BM927" s="140"/>
      <c r="BN927" s="140"/>
      <c r="BO927" s="140"/>
      <c r="BP927" s="140"/>
      <c r="BQ927" s="140"/>
      <c r="BR927" s="140"/>
      <c r="BS927" s="140"/>
      <c r="BT927" s="140"/>
      <c r="BU927" s="140"/>
      <c r="BV927" s="140"/>
      <c r="BW927" s="140"/>
      <c r="BX927" s="140"/>
      <c r="BY927" s="140"/>
      <c r="BZ927" s="140"/>
      <c r="CA927" s="140"/>
      <c r="CB927" s="140"/>
      <c r="CC927" s="140"/>
      <c r="CD927" s="140"/>
      <c r="CE927" s="140"/>
      <c r="CF927" s="140"/>
      <c r="CG927" s="140"/>
      <c r="CH927" s="140"/>
      <c r="CI927" s="140"/>
      <c r="CJ927" s="140"/>
      <c r="CK927" s="140"/>
      <c r="CL927" s="140"/>
      <c r="CM927" s="140"/>
      <c r="CN927" s="140"/>
      <c r="CO927" s="140"/>
      <c r="CP927" s="140"/>
      <c r="CQ927" s="140"/>
      <c r="CR927" s="140"/>
      <c r="CS927" s="140"/>
      <c r="CT927" s="140"/>
      <c r="CU927" s="140"/>
      <c r="CV927" s="140"/>
      <c r="CW927" s="140"/>
      <c r="CX927" s="140"/>
      <c r="CY927" s="103">
        <f t="shared" si="66"/>
        <v>0</v>
      </c>
      <c r="CZ927" s="78"/>
    </row>
    <row r="928" spans="1:104" x14ac:dyDescent="0.2">
      <c r="A928" s="26"/>
      <c r="B928" s="123">
        <f t="shared" si="67"/>
        <v>919</v>
      </c>
      <c r="C928" s="107"/>
      <c r="D928" s="111"/>
      <c r="F928" s="108"/>
      <c r="G928" s="120"/>
      <c r="H928" s="101">
        <f t="shared" si="65"/>
        <v>0</v>
      </c>
      <c r="I928" s="113"/>
      <c r="J928" s="113"/>
      <c r="K928" s="113"/>
      <c r="L928" s="113"/>
      <c r="M928" s="113"/>
      <c r="N928" s="113"/>
      <c r="O928" s="113"/>
      <c r="P928" s="27"/>
      <c r="Q928" s="113"/>
      <c r="R928" s="113"/>
      <c r="S928" s="113"/>
      <c r="T928" s="113"/>
      <c r="U928" s="113"/>
      <c r="V928" s="113"/>
      <c r="W928" s="113"/>
      <c r="X928" s="28"/>
      <c r="Y928" s="221"/>
      <c r="Z928" s="221"/>
      <c r="AA928" s="221"/>
      <c r="AB928" s="221"/>
      <c r="AC928" s="221"/>
      <c r="AD928" s="221"/>
      <c r="AE928" s="221"/>
      <c r="AF928" s="28"/>
      <c r="AG928" s="221"/>
      <c r="AH928" s="221"/>
      <c r="AI928" s="221"/>
      <c r="AJ928" s="221"/>
      <c r="AK928" s="221"/>
      <c r="AL928" s="221"/>
      <c r="AM928" s="221"/>
      <c r="AN928" s="28"/>
      <c r="AO928" s="141"/>
      <c r="AP928" s="141"/>
      <c r="AQ928" s="141"/>
      <c r="AR928" s="79" t="str">
        <f t="shared" si="64"/>
        <v/>
      </c>
      <c r="AS928" s="139"/>
      <c r="AT928" s="139"/>
      <c r="AU928" s="28"/>
      <c r="AV928" s="215"/>
      <c r="AW928" s="215"/>
      <c r="AX928" s="28"/>
      <c r="AY928" s="140"/>
      <c r="AZ928" s="28"/>
      <c r="BA928" s="140"/>
      <c r="BB928" s="140"/>
      <c r="BC928" s="140"/>
      <c r="BD928" s="140"/>
      <c r="BE928" s="140"/>
      <c r="BF928" s="140"/>
      <c r="BG928" s="140"/>
      <c r="BH928" s="140"/>
      <c r="BI928" s="140"/>
      <c r="BJ928" s="140"/>
      <c r="BK928" s="140"/>
      <c r="BL928" s="140"/>
      <c r="BM928" s="140"/>
      <c r="BN928" s="140"/>
      <c r="BO928" s="140"/>
      <c r="BP928" s="140"/>
      <c r="BQ928" s="140"/>
      <c r="BR928" s="140"/>
      <c r="BS928" s="140"/>
      <c r="BT928" s="140"/>
      <c r="BU928" s="140"/>
      <c r="BV928" s="140"/>
      <c r="BW928" s="140"/>
      <c r="BX928" s="140"/>
      <c r="BY928" s="140"/>
      <c r="BZ928" s="140"/>
      <c r="CA928" s="140"/>
      <c r="CB928" s="140"/>
      <c r="CC928" s="140"/>
      <c r="CD928" s="140"/>
      <c r="CE928" s="140"/>
      <c r="CF928" s="140"/>
      <c r="CG928" s="140"/>
      <c r="CH928" s="140"/>
      <c r="CI928" s="140"/>
      <c r="CJ928" s="140"/>
      <c r="CK928" s="140"/>
      <c r="CL928" s="140"/>
      <c r="CM928" s="140"/>
      <c r="CN928" s="140"/>
      <c r="CO928" s="140"/>
      <c r="CP928" s="140"/>
      <c r="CQ928" s="140"/>
      <c r="CR928" s="140"/>
      <c r="CS928" s="140"/>
      <c r="CT928" s="140"/>
      <c r="CU928" s="140"/>
      <c r="CV928" s="140"/>
      <c r="CW928" s="140"/>
      <c r="CX928" s="140"/>
      <c r="CY928" s="103">
        <f t="shared" si="66"/>
        <v>0</v>
      </c>
      <c r="CZ928" s="78"/>
    </row>
    <row r="929" spans="1:104" x14ac:dyDescent="0.2">
      <c r="A929" s="26"/>
      <c r="B929" s="123">
        <f t="shared" si="67"/>
        <v>920</v>
      </c>
      <c r="C929" s="107"/>
      <c r="D929" s="111"/>
      <c r="F929" s="108"/>
      <c r="G929" s="120"/>
      <c r="H929" s="101">
        <f t="shared" si="65"/>
        <v>0</v>
      </c>
      <c r="I929" s="113"/>
      <c r="J929" s="113"/>
      <c r="K929" s="113"/>
      <c r="L929" s="113"/>
      <c r="M929" s="113"/>
      <c r="N929" s="113"/>
      <c r="O929" s="113"/>
      <c r="P929" s="27"/>
      <c r="Q929" s="113"/>
      <c r="R929" s="113"/>
      <c r="S929" s="113"/>
      <c r="T929" s="113"/>
      <c r="U929" s="113"/>
      <c r="V929" s="113"/>
      <c r="W929" s="113"/>
      <c r="X929" s="28"/>
      <c r="Y929" s="221"/>
      <c r="Z929" s="221"/>
      <c r="AA929" s="221"/>
      <c r="AB929" s="221"/>
      <c r="AC929" s="221"/>
      <c r="AD929" s="221"/>
      <c r="AE929" s="221"/>
      <c r="AF929" s="28"/>
      <c r="AG929" s="221"/>
      <c r="AH929" s="221"/>
      <c r="AI929" s="221"/>
      <c r="AJ929" s="221"/>
      <c r="AK929" s="221"/>
      <c r="AL929" s="221"/>
      <c r="AM929" s="221"/>
      <c r="AN929" s="28"/>
      <c r="AO929" s="141"/>
      <c r="AP929" s="141"/>
      <c r="AQ929" s="141"/>
      <c r="AR929" s="79" t="str">
        <f t="shared" si="64"/>
        <v/>
      </c>
      <c r="AS929" s="139"/>
      <c r="AT929" s="139"/>
      <c r="AU929" s="28"/>
      <c r="AV929" s="215"/>
      <c r="AW929" s="215"/>
      <c r="AX929" s="28"/>
      <c r="AY929" s="140"/>
      <c r="AZ929" s="28"/>
      <c r="BA929" s="140"/>
      <c r="BB929" s="140"/>
      <c r="BC929" s="140"/>
      <c r="BD929" s="140"/>
      <c r="BE929" s="140"/>
      <c r="BF929" s="140"/>
      <c r="BG929" s="140"/>
      <c r="BH929" s="140"/>
      <c r="BI929" s="140"/>
      <c r="BJ929" s="140"/>
      <c r="BK929" s="140"/>
      <c r="BL929" s="140"/>
      <c r="BM929" s="140"/>
      <c r="BN929" s="140"/>
      <c r="BO929" s="140"/>
      <c r="BP929" s="140"/>
      <c r="BQ929" s="140"/>
      <c r="BR929" s="140"/>
      <c r="BS929" s="140"/>
      <c r="BT929" s="140"/>
      <c r="BU929" s="140"/>
      <c r="BV929" s="140"/>
      <c r="BW929" s="140"/>
      <c r="BX929" s="140"/>
      <c r="BY929" s="140"/>
      <c r="BZ929" s="140"/>
      <c r="CA929" s="140"/>
      <c r="CB929" s="140"/>
      <c r="CC929" s="140"/>
      <c r="CD929" s="140"/>
      <c r="CE929" s="140"/>
      <c r="CF929" s="140"/>
      <c r="CG929" s="140"/>
      <c r="CH929" s="140"/>
      <c r="CI929" s="140"/>
      <c r="CJ929" s="140"/>
      <c r="CK929" s="140"/>
      <c r="CL929" s="140"/>
      <c r="CM929" s="140"/>
      <c r="CN929" s="140"/>
      <c r="CO929" s="140"/>
      <c r="CP929" s="140"/>
      <c r="CQ929" s="140"/>
      <c r="CR929" s="140"/>
      <c r="CS929" s="140"/>
      <c r="CT929" s="140"/>
      <c r="CU929" s="140"/>
      <c r="CV929" s="140"/>
      <c r="CW929" s="140"/>
      <c r="CX929" s="140"/>
      <c r="CY929" s="103">
        <f t="shared" si="66"/>
        <v>0</v>
      </c>
      <c r="CZ929" s="78"/>
    </row>
    <row r="930" spans="1:104" x14ac:dyDescent="0.2">
      <c r="A930" s="26"/>
      <c r="B930" s="123">
        <f t="shared" si="67"/>
        <v>921</v>
      </c>
      <c r="C930" s="107"/>
      <c r="D930" s="111"/>
      <c r="F930" s="108"/>
      <c r="G930" s="120"/>
      <c r="H930" s="101">
        <f t="shared" si="65"/>
        <v>0</v>
      </c>
      <c r="I930" s="113"/>
      <c r="J930" s="113"/>
      <c r="K930" s="113"/>
      <c r="L930" s="113"/>
      <c r="M930" s="113"/>
      <c r="N930" s="113"/>
      <c r="O930" s="113"/>
      <c r="P930" s="27"/>
      <c r="Q930" s="113"/>
      <c r="R930" s="113"/>
      <c r="S930" s="113"/>
      <c r="T930" s="113"/>
      <c r="U930" s="113"/>
      <c r="V930" s="113"/>
      <c r="W930" s="113"/>
      <c r="X930" s="28"/>
      <c r="Y930" s="221"/>
      <c r="Z930" s="221"/>
      <c r="AA930" s="221"/>
      <c r="AB930" s="221"/>
      <c r="AC930" s="221"/>
      <c r="AD930" s="221"/>
      <c r="AE930" s="221"/>
      <c r="AF930" s="28"/>
      <c r="AG930" s="221"/>
      <c r="AH930" s="221"/>
      <c r="AI930" s="221"/>
      <c r="AJ930" s="221"/>
      <c r="AK930" s="221"/>
      <c r="AL930" s="221"/>
      <c r="AM930" s="221"/>
      <c r="AN930" s="28"/>
      <c r="AO930" s="141"/>
      <c r="AP930" s="141"/>
      <c r="AQ930" s="141"/>
      <c r="AR930" s="79" t="str">
        <f t="shared" si="64"/>
        <v/>
      </c>
      <c r="AS930" s="139"/>
      <c r="AT930" s="139"/>
      <c r="AU930" s="28"/>
      <c r="AV930" s="215"/>
      <c r="AW930" s="215"/>
      <c r="AX930" s="28"/>
      <c r="AY930" s="140"/>
      <c r="AZ930" s="28"/>
      <c r="BA930" s="140"/>
      <c r="BB930" s="140"/>
      <c r="BC930" s="140"/>
      <c r="BD930" s="140"/>
      <c r="BE930" s="140"/>
      <c r="BF930" s="140"/>
      <c r="BG930" s="140"/>
      <c r="BH930" s="140"/>
      <c r="BI930" s="140"/>
      <c r="BJ930" s="140"/>
      <c r="BK930" s="140"/>
      <c r="BL930" s="140"/>
      <c r="BM930" s="140"/>
      <c r="BN930" s="140"/>
      <c r="BO930" s="140"/>
      <c r="BP930" s="140"/>
      <c r="BQ930" s="140"/>
      <c r="BR930" s="140"/>
      <c r="BS930" s="140"/>
      <c r="BT930" s="140"/>
      <c r="BU930" s="140"/>
      <c r="BV930" s="140"/>
      <c r="BW930" s="140"/>
      <c r="BX930" s="140"/>
      <c r="BY930" s="140"/>
      <c r="BZ930" s="140"/>
      <c r="CA930" s="140"/>
      <c r="CB930" s="140"/>
      <c r="CC930" s="140"/>
      <c r="CD930" s="140"/>
      <c r="CE930" s="140"/>
      <c r="CF930" s="140"/>
      <c r="CG930" s="140"/>
      <c r="CH930" s="140"/>
      <c r="CI930" s="140"/>
      <c r="CJ930" s="140"/>
      <c r="CK930" s="140"/>
      <c r="CL930" s="140"/>
      <c r="CM930" s="140"/>
      <c r="CN930" s="140"/>
      <c r="CO930" s="140"/>
      <c r="CP930" s="140"/>
      <c r="CQ930" s="140"/>
      <c r="CR930" s="140"/>
      <c r="CS930" s="140"/>
      <c r="CT930" s="140"/>
      <c r="CU930" s="140"/>
      <c r="CV930" s="140"/>
      <c r="CW930" s="140"/>
      <c r="CX930" s="140"/>
      <c r="CY930" s="103">
        <f t="shared" si="66"/>
        <v>0</v>
      </c>
      <c r="CZ930" s="78"/>
    </row>
    <row r="931" spans="1:104" x14ac:dyDescent="0.2">
      <c r="A931" s="26"/>
      <c r="B931" s="123">
        <f t="shared" si="67"/>
        <v>922</v>
      </c>
      <c r="C931" s="107"/>
      <c r="D931" s="111"/>
      <c r="F931" s="108"/>
      <c r="G931" s="120"/>
      <c r="H931" s="101">
        <f t="shared" si="65"/>
        <v>0</v>
      </c>
      <c r="I931" s="113"/>
      <c r="J931" s="113"/>
      <c r="K931" s="113"/>
      <c r="L931" s="113"/>
      <c r="M931" s="113"/>
      <c r="N931" s="113"/>
      <c r="O931" s="113"/>
      <c r="P931" s="27"/>
      <c r="Q931" s="113"/>
      <c r="R931" s="113"/>
      <c r="S931" s="113"/>
      <c r="T931" s="113"/>
      <c r="U931" s="113"/>
      <c r="V931" s="113"/>
      <c r="W931" s="113"/>
      <c r="X931" s="28"/>
      <c r="Y931" s="221"/>
      <c r="Z931" s="221"/>
      <c r="AA931" s="221"/>
      <c r="AB931" s="221"/>
      <c r="AC931" s="221"/>
      <c r="AD931" s="221"/>
      <c r="AE931" s="221"/>
      <c r="AF931" s="28"/>
      <c r="AG931" s="221"/>
      <c r="AH931" s="221"/>
      <c r="AI931" s="221"/>
      <c r="AJ931" s="221"/>
      <c r="AK931" s="221"/>
      <c r="AL931" s="221"/>
      <c r="AM931" s="221"/>
      <c r="AN931" s="28"/>
      <c r="AO931" s="141"/>
      <c r="AP931" s="141"/>
      <c r="AQ931" s="141"/>
      <c r="AR931" s="79" t="str">
        <f t="shared" si="64"/>
        <v/>
      </c>
      <c r="AS931" s="139"/>
      <c r="AT931" s="139"/>
      <c r="AU931" s="28"/>
      <c r="AV931" s="215"/>
      <c r="AW931" s="215"/>
      <c r="AX931" s="28"/>
      <c r="AY931" s="140"/>
      <c r="AZ931" s="28"/>
      <c r="BA931" s="140"/>
      <c r="BB931" s="140"/>
      <c r="BC931" s="140"/>
      <c r="BD931" s="140"/>
      <c r="BE931" s="140"/>
      <c r="BF931" s="140"/>
      <c r="BG931" s="140"/>
      <c r="BH931" s="140"/>
      <c r="BI931" s="140"/>
      <c r="BJ931" s="140"/>
      <c r="BK931" s="140"/>
      <c r="BL931" s="140"/>
      <c r="BM931" s="140"/>
      <c r="BN931" s="140"/>
      <c r="BO931" s="140"/>
      <c r="BP931" s="140"/>
      <c r="BQ931" s="140"/>
      <c r="BR931" s="140"/>
      <c r="BS931" s="140"/>
      <c r="BT931" s="140"/>
      <c r="BU931" s="140"/>
      <c r="BV931" s="140"/>
      <c r="BW931" s="140"/>
      <c r="BX931" s="140"/>
      <c r="BY931" s="140"/>
      <c r="BZ931" s="140"/>
      <c r="CA931" s="140"/>
      <c r="CB931" s="140"/>
      <c r="CC931" s="140"/>
      <c r="CD931" s="140"/>
      <c r="CE931" s="140"/>
      <c r="CF931" s="140"/>
      <c r="CG931" s="140"/>
      <c r="CH931" s="140"/>
      <c r="CI931" s="140"/>
      <c r="CJ931" s="140"/>
      <c r="CK931" s="140"/>
      <c r="CL931" s="140"/>
      <c r="CM931" s="140"/>
      <c r="CN931" s="140"/>
      <c r="CO931" s="140"/>
      <c r="CP931" s="140"/>
      <c r="CQ931" s="140"/>
      <c r="CR931" s="140"/>
      <c r="CS931" s="140"/>
      <c r="CT931" s="140"/>
      <c r="CU931" s="140"/>
      <c r="CV931" s="140"/>
      <c r="CW931" s="140"/>
      <c r="CX931" s="140"/>
      <c r="CY931" s="103">
        <f t="shared" si="66"/>
        <v>0</v>
      </c>
      <c r="CZ931" s="78"/>
    </row>
    <row r="932" spans="1:104" x14ac:dyDescent="0.2">
      <c r="A932" s="26"/>
      <c r="B932" s="123">
        <f t="shared" si="67"/>
        <v>923</v>
      </c>
      <c r="C932" s="107"/>
      <c r="D932" s="111"/>
      <c r="F932" s="108"/>
      <c r="G932" s="120"/>
      <c r="H932" s="101">
        <f t="shared" si="65"/>
        <v>0</v>
      </c>
      <c r="I932" s="113"/>
      <c r="J932" s="113"/>
      <c r="K932" s="113"/>
      <c r="L932" s="113"/>
      <c r="M932" s="113"/>
      <c r="N932" s="113"/>
      <c r="O932" s="113"/>
      <c r="P932" s="27"/>
      <c r="Q932" s="113"/>
      <c r="R932" s="113"/>
      <c r="S932" s="113"/>
      <c r="T932" s="113"/>
      <c r="U932" s="113"/>
      <c r="V932" s="113"/>
      <c r="W932" s="113"/>
      <c r="X932" s="28"/>
      <c r="Y932" s="221"/>
      <c r="Z932" s="221"/>
      <c r="AA932" s="221"/>
      <c r="AB932" s="221"/>
      <c r="AC932" s="221"/>
      <c r="AD932" s="221"/>
      <c r="AE932" s="221"/>
      <c r="AF932" s="28"/>
      <c r="AG932" s="221"/>
      <c r="AH932" s="221"/>
      <c r="AI932" s="221"/>
      <c r="AJ932" s="221"/>
      <c r="AK932" s="221"/>
      <c r="AL932" s="221"/>
      <c r="AM932" s="221"/>
      <c r="AN932" s="28"/>
      <c r="AO932" s="141"/>
      <c r="AP932" s="141"/>
      <c r="AQ932" s="141"/>
      <c r="AR932" s="79" t="str">
        <f t="shared" si="64"/>
        <v/>
      </c>
      <c r="AS932" s="139"/>
      <c r="AT932" s="139"/>
      <c r="AU932" s="28"/>
      <c r="AV932" s="215"/>
      <c r="AW932" s="215"/>
      <c r="AX932" s="28"/>
      <c r="AY932" s="140"/>
      <c r="AZ932" s="28"/>
      <c r="BA932" s="140"/>
      <c r="BB932" s="140"/>
      <c r="BC932" s="140"/>
      <c r="BD932" s="140"/>
      <c r="BE932" s="140"/>
      <c r="BF932" s="140"/>
      <c r="BG932" s="140"/>
      <c r="BH932" s="140"/>
      <c r="BI932" s="140"/>
      <c r="BJ932" s="140"/>
      <c r="BK932" s="140"/>
      <c r="BL932" s="140"/>
      <c r="BM932" s="140"/>
      <c r="BN932" s="140"/>
      <c r="BO932" s="140"/>
      <c r="BP932" s="140"/>
      <c r="BQ932" s="140"/>
      <c r="BR932" s="140"/>
      <c r="BS932" s="140"/>
      <c r="BT932" s="140"/>
      <c r="BU932" s="140"/>
      <c r="BV932" s="140"/>
      <c r="BW932" s="140"/>
      <c r="BX932" s="140"/>
      <c r="BY932" s="140"/>
      <c r="BZ932" s="140"/>
      <c r="CA932" s="140"/>
      <c r="CB932" s="140"/>
      <c r="CC932" s="140"/>
      <c r="CD932" s="140"/>
      <c r="CE932" s="140"/>
      <c r="CF932" s="140"/>
      <c r="CG932" s="140"/>
      <c r="CH932" s="140"/>
      <c r="CI932" s="140"/>
      <c r="CJ932" s="140"/>
      <c r="CK932" s="140"/>
      <c r="CL932" s="140"/>
      <c r="CM932" s="140"/>
      <c r="CN932" s="140"/>
      <c r="CO932" s="140"/>
      <c r="CP932" s="140"/>
      <c r="CQ932" s="140"/>
      <c r="CR932" s="140"/>
      <c r="CS932" s="140"/>
      <c r="CT932" s="140"/>
      <c r="CU932" s="140"/>
      <c r="CV932" s="140"/>
      <c r="CW932" s="140"/>
      <c r="CX932" s="140"/>
      <c r="CY932" s="103">
        <f t="shared" si="66"/>
        <v>0</v>
      </c>
      <c r="CZ932" s="78"/>
    </row>
    <row r="933" spans="1:104" x14ac:dyDescent="0.2">
      <c r="A933" s="26"/>
      <c r="B933" s="123">
        <f t="shared" si="67"/>
        <v>924</v>
      </c>
      <c r="C933" s="107"/>
      <c r="D933" s="111"/>
      <c r="F933" s="108"/>
      <c r="G933" s="120"/>
      <c r="H933" s="101">
        <f t="shared" si="65"/>
        <v>0</v>
      </c>
      <c r="I933" s="113"/>
      <c r="J933" s="113"/>
      <c r="K933" s="113"/>
      <c r="L933" s="113"/>
      <c r="M933" s="113"/>
      <c r="N933" s="113"/>
      <c r="O933" s="113"/>
      <c r="P933" s="27"/>
      <c r="Q933" s="113"/>
      <c r="R933" s="113"/>
      <c r="S933" s="113"/>
      <c r="T933" s="113"/>
      <c r="U933" s="113"/>
      <c r="V933" s="113"/>
      <c r="W933" s="113"/>
      <c r="X933" s="28"/>
      <c r="Y933" s="221"/>
      <c r="Z933" s="221"/>
      <c r="AA933" s="221"/>
      <c r="AB933" s="221"/>
      <c r="AC933" s="221"/>
      <c r="AD933" s="221"/>
      <c r="AE933" s="221"/>
      <c r="AF933" s="28"/>
      <c r="AG933" s="221"/>
      <c r="AH933" s="221"/>
      <c r="AI933" s="221"/>
      <c r="AJ933" s="221"/>
      <c r="AK933" s="221"/>
      <c r="AL933" s="221"/>
      <c r="AM933" s="221"/>
      <c r="AN933" s="28"/>
      <c r="AO933" s="141"/>
      <c r="AP933" s="141"/>
      <c r="AQ933" s="141"/>
      <c r="AR933" s="79" t="str">
        <f t="shared" si="64"/>
        <v/>
      </c>
      <c r="AS933" s="139"/>
      <c r="AT933" s="139"/>
      <c r="AU933" s="28"/>
      <c r="AV933" s="215"/>
      <c r="AW933" s="215"/>
      <c r="AX933" s="28"/>
      <c r="AY933" s="140"/>
      <c r="AZ933" s="28"/>
      <c r="BA933" s="140"/>
      <c r="BB933" s="140"/>
      <c r="BC933" s="140"/>
      <c r="BD933" s="140"/>
      <c r="BE933" s="140"/>
      <c r="BF933" s="140"/>
      <c r="BG933" s="140"/>
      <c r="BH933" s="140"/>
      <c r="BI933" s="140"/>
      <c r="BJ933" s="140"/>
      <c r="BK933" s="140"/>
      <c r="BL933" s="140"/>
      <c r="BM933" s="140"/>
      <c r="BN933" s="140"/>
      <c r="BO933" s="140"/>
      <c r="BP933" s="140"/>
      <c r="BQ933" s="140"/>
      <c r="BR933" s="140"/>
      <c r="BS933" s="140"/>
      <c r="BT933" s="140"/>
      <c r="BU933" s="140"/>
      <c r="BV933" s="140"/>
      <c r="BW933" s="140"/>
      <c r="BX933" s="140"/>
      <c r="BY933" s="140"/>
      <c r="BZ933" s="140"/>
      <c r="CA933" s="140"/>
      <c r="CB933" s="140"/>
      <c r="CC933" s="140"/>
      <c r="CD933" s="140"/>
      <c r="CE933" s="140"/>
      <c r="CF933" s="140"/>
      <c r="CG933" s="140"/>
      <c r="CH933" s="140"/>
      <c r="CI933" s="140"/>
      <c r="CJ933" s="140"/>
      <c r="CK933" s="140"/>
      <c r="CL933" s="140"/>
      <c r="CM933" s="140"/>
      <c r="CN933" s="140"/>
      <c r="CO933" s="140"/>
      <c r="CP933" s="140"/>
      <c r="CQ933" s="140"/>
      <c r="CR933" s="140"/>
      <c r="CS933" s="140"/>
      <c r="CT933" s="140"/>
      <c r="CU933" s="140"/>
      <c r="CV933" s="140"/>
      <c r="CW933" s="140"/>
      <c r="CX933" s="140"/>
      <c r="CY933" s="103">
        <f t="shared" si="66"/>
        <v>0</v>
      </c>
      <c r="CZ933" s="78"/>
    </row>
    <row r="934" spans="1:104" x14ac:dyDescent="0.2">
      <c r="A934" s="26"/>
      <c r="B934" s="123">
        <f t="shared" si="67"/>
        <v>925</v>
      </c>
      <c r="C934" s="107"/>
      <c r="D934" s="111"/>
      <c r="F934" s="108"/>
      <c r="G934" s="120"/>
      <c r="H934" s="101">
        <f t="shared" si="65"/>
        <v>0</v>
      </c>
      <c r="I934" s="113"/>
      <c r="J934" s="113"/>
      <c r="K934" s="113"/>
      <c r="L934" s="113"/>
      <c r="M934" s="113"/>
      <c r="N934" s="113"/>
      <c r="O934" s="113"/>
      <c r="P934" s="27"/>
      <c r="Q934" s="113"/>
      <c r="R934" s="113"/>
      <c r="S934" s="113"/>
      <c r="T934" s="113"/>
      <c r="U934" s="113"/>
      <c r="V934" s="113"/>
      <c r="W934" s="113"/>
      <c r="X934" s="28"/>
      <c r="Y934" s="221"/>
      <c r="Z934" s="221"/>
      <c r="AA934" s="221"/>
      <c r="AB934" s="221"/>
      <c r="AC934" s="221"/>
      <c r="AD934" s="221"/>
      <c r="AE934" s="221"/>
      <c r="AF934" s="28"/>
      <c r="AG934" s="221"/>
      <c r="AH934" s="221"/>
      <c r="AI934" s="221"/>
      <c r="AJ934" s="221"/>
      <c r="AK934" s="221"/>
      <c r="AL934" s="221"/>
      <c r="AM934" s="221"/>
      <c r="AN934" s="28"/>
      <c r="AO934" s="141"/>
      <c r="AP934" s="141"/>
      <c r="AQ934" s="141"/>
      <c r="AR934" s="79" t="str">
        <f t="shared" si="64"/>
        <v/>
      </c>
      <c r="AS934" s="139"/>
      <c r="AT934" s="139"/>
      <c r="AU934" s="28"/>
      <c r="AV934" s="215"/>
      <c r="AW934" s="215"/>
      <c r="AX934" s="28"/>
      <c r="AY934" s="140"/>
      <c r="AZ934" s="28"/>
      <c r="BA934" s="140"/>
      <c r="BB934" s="140"/>
      <c r="BC934" s="140"/>
      <c r="BD934" s="140"/>
      <c r="BE934" s="140"/>
      <c r="BF934" s="140"/>
      <c r="BG934" s="140"/>
      <c r="BH934" s="140"/>
      <c r="BI934" s="140"/>
      <c r="BJ934" s="140"/>
      <c r="BK934" s="140"/>
      <c r="BL934" s="140"/>
      <c r="BM934" s="140"/>
      <c r="BN934" s="140"/>
      <c r="BO934" s="140"/>
      <c r="BP934" s="140"/>
      <c r="BQ934" s="140"/>
      <c r="BR934" s="140"/>
      <c r="BS934" s="140"/>
      <c r="BT934" s="140"/>
      <c r="BU934" s="140"/>
      <c r="BV934" s="140"/>
      <c r="BW934" s="140"/>
      <c r="BX934" s="140"/>
      <c r="BY934" s="140"/>
      <c r="BZ934" s="140"/>
      <c r="CA934" s="140"/>
      <c r="CB934" s="140"/>
      <c r="CC934" s="140"/>
      <c r="CD934" s="140"/>
      <c r="CE934" s="140"/>
      <c r="CF934" s="140"/>
      <c r="CG934" s="140"/>
      <c r="CH934" s="140"/>
      <c r="CI934" s="140"/>
      <c r="CJ934" s="140"/>
      <c r="CK934" s="140"/>
      <c r="CL934" s="140"/>
      <c r="CM934" s="140"/>
      <c r="CN934" s="140"/>
      <c r="CO934" s="140"/>
      <c r="CP934" s="140"/>
      <c r="CQ934" s="140"/>
      <c r="CR934" s="140"/>
      <c r="CS934" s="140"/>
      <c r="CT934" s="140"/>
      <c r="CU934" s="140"/>
      <c r="CV934" s="140"/>
      <c r="CW934" s="140"/>
      <c r="CX934" s="140"/>
      <c r="CY934" s="103">
        <f t="shared" si="66"/>
        <v>0</v>
      </c>
      <c r="CZ934" s="78"/>
    </row>
    <row r="935" spans="1:104" x14ac:dyDescent="0.2">
      <c r="A935" s="26"/>
      <c r="B935" s="123">
        <f t="shared" si="67"/>
        <v>926</v>
      </c>
      <c r="C935" s="107"/>
      <c r="D935" s="111"/>
      <c r="F935" s="108"/>
      <c r="G935" s="120"/>
      <c r="H935" s="101">
        <f t="shared" si="65"/>
        <v>0</v>
      </c>
      <c r="I935" s="113"/>
      <c r="J935" s="113"/>
      <c r="K935" s="113"/>
      <c r="L935" s="113"/>
      <c r="M935" s="113"/>
      <c r="N935" s="113"/>
      <c r="O935" s="113"/>
      <c r="P935" s="27"/>
      <c r="Q935" s="113"/>
      <c r="R935" s="113"/>
      <c r="S935" s="113"/>
      <c r="T935" s="113"/>
      <c r="U935" s="113"/>
      <c r="V935" s="113"/>
      <c r="W935" s="113"/>
      <c r="X935" s="28"/>
      <c r="Y935" s="221"/>
      <c r="Z935" s="221"/>
      <c r="AA935" s="221"/>
      <c r="AB935" s="221"/>
      <c r="AC935" s="221"/>
      <c r="AD935" s="221"/>
      <c r="AE935" s="221"/>
      <c r="AF935" s="28"/>
      <c r="AG935" s="221"/>
      <c r="AH935" s="221"/>
      <c r="AI935" s="221"/>
      <c r="AJ935" s="221"/>
      <c r="AK935" s="221"/>
      <c r="AL935" s="221"/>
      <c r="AM935" s="221"/>
      <c r="AN935" s="28"/>
      <c r="AO935" s="141"/>
      <c r="AP935" s="141"/>
      <c r="AQ935" s="141"/>
      <c r="AR935" s="79" t="str">
        <f t="shared" si="64"/>
        <v/>
      </c>
      <c r="AS935" s="139"/>
      <c r="AT935" s="139"/>
      <c r="AU935" s="28"/>
      <c r="AV935" s="215"/>
      <c r="AW935" s="215"/>
      <c r="AX935" s="28"/>
      <c r="AY935" s="140"/>
      <c r="AZ935" s="28"/>
      <c r="BA935" s="140"/>
      <c r="BB935" s="140"/>
      <c r="BC935" s="140"/>
      <c r="BD935" s="140"/>
      <c r="BE935" s="140"/>
      <c r="BF935" s="140"/>
      <c r="BG935" s="140"/>
      <c r="BH935" s="140"/>
      <c r="BI935" s="140"/>
      <c r="BJ935" s="140"/>
      <c r="BK935" s="140"/>
      <c r="BL935" s="140"/>
      <c r="BM935" s="140"/>
      <c r="BN935" s="140"/>
      <c r="BO935" s="140"/>
      <c r="BP935" s="140"/>
      <c r="BQ935" s="140"/>
      <c r="BR935" s="140"/>
      <c r="BS935" s="140"/>
      <c r="BT935" s="140"/>
      <c r="BU935" s="140"/>
      <c r="BV935" s="140"/>
      <c r="BW935" s="140"/>
      <c r="BX935" s="140"/>
      <c r="BY935" s="140"/>
      <c r="BZ935" s="140"/>
      <c r="CA935" s="140"/>
      <c r="CB935" s="140"/>
      <c r="CC935" s="140"/>
      <c r="CD935" s="140"/>
      <c r="CE935" s="140"/>
      <c r="CF935" s="140"/>
      <c r="CG935" s="140"/>
      <c r="CH935" s="140"/>
      <c r="CI935" s="140"/>
      <c r="CJ935" s="140"/>
      <c r="CK935" s="140"/>
      <c r="CL935" s="140"/>
      <c r="CM935" s="140"/>
      <c r="CN935" s="140"/>
      <c r="CO935" s="140"/>
      <c r="CP935" s="140"/>
      <c r="CQ935" s="140"/>
      <c r="CR935" s="140"/>
      <c r="CS935" s="140"/>
      <c r="CT935" s="140"/>
      <c r="CU935" s="140"/>
      <c r="CV935" s="140"/>
      <c r="CW935" s="140"/>
      <c r="CX935" s="140"/>
      <c r="CY935" s="103">
        <f t="shared" si="66"/>
        <v>0</v>
      </c>
      <c r="CZ935" s="78"/>
    </row>
    <row r="936" spans="1:104" x14ac:dyDescent="0.2">
      <c r="A936" s="26"/>
      <c r="B936" s="123">
        <f t="shared" si="67"/>
        <v>927</v>
      </c>
      <c r="C936" s="107"/>
      <c r="D936" s="111"/>
      <c r="F936" s="108"/>
      <c r="G936" s="120"/>
      <c r="H936" s="101">
        <f t="shared" si="65"/>
        <v>0</v>
      </c>
      <c r="I936" s="113"/>
      <c r="J936" s="113"/>
      <c r="K936" s="113"/>
      <c r="L936" s="113"/>
      <c r="M936" s="113"/>
      <c r="N936" s="113"/>
      <c r="O936" s="113"/>
      <c r="P936" s="27"/>
      <c r="Q936" s="113"/>
      <c r="R936" s="113"/>
      <c r="S936" s="113"/>
      <c r="T936" s="113"/>
      <c r="U936" s="113"/>
      <c r="V936" s="113"/>
      <c r="W936" s="113"/>
      <c r="X936" s="28"/>
      <c r="Y936" s="221"/>
      <c r="Z936" s="221"/>
      <c r="AA936" s="221"/>
      <c r="AB936" s="221"/>
      <c r="AC936" s="221"/>
      <c r="AD936" s="221"/>
      <c r="AE936" s="221"/>
      <c r="AF936" s="28"/>
      <c r="AG936" s="221"/>
      <c r="AH936" s="221"/>
      <c r="AI936" s="221"/>
      <c r="AJ936" s="221"/>
      <c r="AK936" s="221"/>
      <c r="AL936" s="221"/>
      <c r="AM936" s="221"/>
      <c r="AN936" s="28"/>
      <c r="AO936" s="141"/>
      <c r="AP936" s="141"/>
      <c r="AQ936" s="141"/>
      <c r="AR936" s="79" t="str">
        <f t="shared" si="64"/>
        <v/>
      </c>
      <c r="AS936" s="139"/>
      <c r="AT936" s="139"/>
      <c r="AU936" s="28"/>
      <c r="AV936" s="215"/>
      <c r="AW936" s="215"/>
      <c r="AX936" s="28"/>
      <c r="AY936" s="140"/>
      <c r="AZ936" s="28"/>
      <c r="BA936" s="140"/>
      <c r="BB936" s="140"/>
      <c r="BC936" s="140"/>
      <c r="BD936" s="140"/>
      <c r="BE936" s="140"/>
      <c r="BF936" s="140"/>
      <c r="BG936" s="140"/>
      <c r="BH936" s="140"/>
      <c r="BI936" s="140"/>
      <c r="BJ936" s="140"/>
      <c r="BK936" s="140"/>
      <c r="BL936" s="140"/>
      <c r="BM936" s="140"/>
      <c r="BN936" s="140"/>
      <c r="BO936" s="140"/>
      <c r="BP936" s="140"/>
      <c r="BQ936" s="140"/>
      <c r="BR936" s="140"/>
      <c r="BS936" s="140"/>
      <c r="BT936" s="140"/>
      <c r="BU936" s="140"/>
      <c r="BV936" s="140"/>
      <c r="BW936" s="140"/>
      <c r="BX936" s="140"/>
      <c r="BY936" s="140"/>
      <c r="BZ936" s="140"/>
      <c r="CA936" s="140"/>
      <c r="CB936" s="140"/>
      <c r="CC936" s="140"/>
      <c r="CD936" s="140"/>
      <c r="CE936" s="140"/>
      <c r="CF936" s="140"/>
      <c r="CG936" s="140"/>
      <c r="CH936" s="140"/>
      <c r="CI936" s="140"/>
      <c r="CJ936" s="140"/>
      <c r="CK936" s="140"/>
      <c r="CL936" s="140"/>
      <c r="CM936" s="140"/>
      <c r="CN936" s="140"/>
      <c r="CO936" s="140"/>
      <c r="CP936" s="140"/>
      <c r="CQ936" s="140"/>
      <c r="CR936" s="140"/>
      <c r="CS936" s="140"/>
      <c r="CT936" s="140"/>
      <c r="CU936" s="140"/>
      <c r="CV936" s="140"/>
      <c r="CW936" s="140"/>
      <c r="CX936" s="140"/>
      <c r="CY936" s="103">
        <f t="shared" si="66"/>
        <v>0</v>
      </c>
      <c r="CZ936" s="78"/>
    </row>
    <row r="937" spans="1:104" x14ac:dyDescent="0.2">
      <c r="A937" s="26"/>
      <c r="B937" s="123">
        <f t="shared" si="67"/>
        <v>928</v>
      </c>
      <c r="C937" s="107"/>
      <c r="D937" s="111"/>
      <c r="F937" s="108"/>
      <c r="G937" s="120"/>
      <c r="H937" s="101">
        <f t="shared" si="65"/>
        <v>0</v>
      </c>
      <c r="I937" s="113"/>
      <c r="J937" s="113"/>
      <c r="K937" s="113"/>
      <c r="L937" s="113"/>
      <c r="M937" s="113"/>
      <c r="N937" s="113"/>
      <c r="O937" s="113"/>
      <c r="P937" s="27"/>
      <c r="Q937" s="113"/>
      <c r="R937" s="113"/>
      <c r="S937" s="113"/>
      <c r="T937" s="113"/>
      <c r="U937" s="113"/>
      <c r="V937" s="113"/>
      <c r="W937" s="113"/>
      <c r="X937" s="28"/>
      <c r="Y937" s="221"/>
      <c r="Z937" s="221"/>
      <c r="AA937" s="221"/>
      <c r="AB937" s="221"/>
      <c r="AC937" s="221"/>
      <c r="AD937" s="221"/>
      <c r="AE937" s="221"/>
      <c r="AF937" s="28"/>
      <c r="AG937" s="221"/>
      <c r="AH937" s="221"/>
      <c r="AI937" s="221"/>
      <c r="AJ937" s="221"/>
      <c r="AK937" s="221"/>
      <c r="AL937" s="221"/>
      <c r="AM937" s="221"/>
      <c r="AN937" s="28"/>
      <c r="AO937" s="141"/>
      <c r="AP937" s="141"/>
      <c r="AQ937" s="141"/>
      <c r="AR937" s="79" t="str">
        <f t="shared" si="64"/>
        <v/>
      </c>
      <c r="AS937" s="139"/>
      <c r="AT937" s="139"/>
      <c r="AU937" s="28"/>
      <c r="AV937" s="215"/>
      <c r="AW937" s="215"/>
      <c r="AX937" s="28"/>
      <c r="AY937" s="140"/>
      <c r="AZ937" s="28"/>
      <c r="BA937" s="140"/>
      <c r="BB937" s="140"/>
      <c r="BC937" s="140"/>
      <c r="BD937" s="140"/>
      <c r="BE937" s="140"/>
      <c r="BF937" s="140"/>
      <c r="BG937" s="140"/>
      <c r="BH937" s="140"/>
      <c r="BI937" s="140"/>
      <c r="BJ937" s="140"/>
      <c r="BK937" s="140"/>
      <c r="BL937" s="140"/>
      <c r="BM937" s="140"/>
      <c r="BN937" s="140"/>
      <c r="BO937" s="140"/>
      <c r="BP937" s="140"/>
      <c r="BQ937" s="140"/>
      <c r="BR937" s="140"/>
      <c r="BS937" s="140"/>
      <c r="BT937" s="140"/>
      <c r="BU937" s="140"/>
      <c r="BV937" s="140"/>
      <c r="BW937" s="140"/>
      <c r="BX937" s="140"/>
      <c r="BY937" s="140"/>
      <c r="BZ937" s="140"/>
      <c r="CA937" s="140"/>
      <c r="CB937" s="140"/>
      <c r="CC937" s="140"/>
      <c r="CD937" s="140"/>
      <c r="CE937" s="140"/>
      <c r="CF937" s="140"/>
      <c r="CG937" s="140"/>
      <c r="CH937" s="140"/>
      <c r="CI937" s="140"/>
      <c r="CJ937" s="140"/>
      <c r="CK937" s="140"/>
      <c r="CL937" s="140"/>
      <c r="CM937" s="140"/>
      <c r="CN937" s="140"/>
      <c r="CO937" s="140"/>
      <c r="CP937" s="140"/>
      <c r="CQ937" s="140"/>
      <c r="CR937" s="140"/>
      <c r="CS937" s="140"/>
      <c r="CT937" s="140"/>
      <c r="CU937" s="140"/>
      <c r="CV937" s="140"/>
      <c r="CW937" s="140"/>
      <c r="CX937" s="140"/>
      <c r="CY937" s="103">
        <f t="shared" si="66"/>
        <v>0</v>
      </c>
      <c r="CZ937" s="78"/>
    </row>
    <row r="938" spans="1:104" x14ac:dyDescent="0.2">
      <c r="A938" s="26"/>
      <c r="B938" s="123">
        <f t="shared" si="67"/>
        <v>929</v>
      </c>
      <c r="C938" s="107"/>
      <c r="D938" s="111"/>
      <c r="F938" s="108"/>
      <c r="G938" s="120"/>
      <c r="H938" s="101">
        <f t="shared" si="65"/>
        <v>0</v>
      </c>
      <c r="I938" s="113"/>
      <c r="J938" s="113"/>
      <c r="K938" s="113"/>
      <c r="L938" s="113"/>
      <c r="M938" s="113"/>
      <c r="N938" s="113"/>
      <c r="O938" s="113"/>
      <c r="P938" s="27"/>
      <c r="Q938" s="113"/>
      <c r="R938" s="113"/>
      <c r="S938" s="113"/>
      <c r="T938" s="113"/>
      <c r="U938" s="113"/>
      <c r="V938" s="113"/>
      <c r="W938" s="113"/>
      <c r="X938" s="28"/>
      <c r="Y938" s="221"/>
      <c r="Z938" s="221"/>
      <c r="AA938" s="221"/>
      <c r="AB938" s="221"/>
      <c r="AC938" s="221"/>
      <c r="AD938" s="221"/>
      <c r="AE938" s="221"/>
      <c r="AF938" s="28"/>
      <c r="AG938" s="221"/>
      <c r="AH938" s="221"/>
      <c r="AI938" s="221"/>
      <c r="AJ938" s="221"/>
      <c r="AK938" s="221"/>
      <c r="AL938" s="221"/>
      <c r="AM938" s="221"/>
      <c r="AN938" s="28"/>
      <c r="AO938" s="141"/>
      <c r="AP938" s="141"/>
      <c r="AQ938" s="141"/>
      <c r="AR938" s="79" t="str">
        <f t="shared" si="64"/>
        <v/>
      </c>
      <c r="AS938" s="139"/>
      <c r="AT938" s="139"/>
      <c r="AU938" s="28"/>
      <c r="AV938" s="215"/>
      <c r="AW938" s="215"/>
      <c r="AX938" s="28"/>
      <c r="AY938" s="140"/>
      <c r="AZ938" s="28"/>
      <c r="BA938" s="140"/>
      <c r="BB938" s="140"/>
      <c r="BC938" s="140"/>
      <c r="BD938" s="140"/>
      <c r="BE938" s="140"/>
      <c r="BF938" s="140"/>
      <c r="BG938" s="140"/>
      <c r="BH938" s="140"/>
      <c r="BI938" s="140"/>
      <c r="BJ938" s="140"/>
      <c r="BK938" s="140"/>
      <c r="BL938" s="140"/>
      <c r="BM938" s="140"/>
      <c r="BN938" s="140"/>
      <c r="BO938" s="140"/>
      <c r="BP938" s="140"/>
      <c r="BQ938" s="140"/>
      <c r="BR938" s="140"/>
      <c r="BS938" s="140"/>
      <c r="BT938" s="140"/>
      <c r="BU938" s="140"/>
      <c r="BV938" s="140"/>
      <c r="BW938" s="140"/>
      <c r="BX938" s="140"/>
      <c r="BY938" s="140"/>
      <c r="BZ938" s="140"/>
      <c r="CA938" s="140"/>
      <c r="CB938" s="140"/>
      <c r="CC938" s="140"/>
      <c r="CD938" s="140"/>
      <c r="CE938" s="140"/>
      <c r="CF938" s="140"/>
      <c r="CG938" s="140"/>
      <c r="CH938" s="140"/>
      <c r="CI938" s="140"/>
      <c r="CJ938" s="140"/>
      <c r="CK938" s="140"/>
      <c r="CL938" s="140"/>
      <c r="CM938" s="140"/>
      <c r="CN938" s="140"/>
      <c r="CO938" s="140"/>
      <c r="CP938" s="140"/>
      <c r="CQ938" s="140"/>
      <c r="CR938" s="140"/>
      <c r="CS938" s="140"/>
      <c r="CT938" s="140"/>
      <c r="CU938" s="140"/>
      <c r="CV938" s="140"/>
      <c r="CW938" s="140"/>
      <c r="CX938" s="140"/>
      <c r="CY938" s="103">
        <f t="shared" si="66"/>
        <v>0</v>
      </c>
      <c r="CZ938" s="78"/>
    </row>
    <row r="939" spans="1:104" x14ac:dyDescent="0.2">
      <c r="A939" s="26"/>
      <c r="B939" s="123">
        <f t="shared" si="67"/>
        <v>930</v>
      </c>
      <c r="C939" s="107"/>
      <c r="D939" s="111"/>
      <c r="F939" s="108"/>
      <c r="G939" s="120"/>
      <c r="H939" s="101">
        <f t="shared" si="65"/>
        <v>0</v>
      </c>
      <c r="I939" s="113"/>
      <c r="J939" s="113"/>
      <c r="K939" s="113"/>
      <c r="L939" s="113"/>
      <c r="M939" s="113"/>
      <c r="N939" s="113"/>
      <c r="O939" s="113"/>
      <c r="P939" s="27"/>
      <c r="Q939" s="113"/>
      <c r="R939" s="113"/>
      <c r="S939" s="113"/>
      <c r="T939" s="113"/>
      <c r="U939" s="113"/>
      <c r="V939" s="113"/>
      <c r="W939" s="113"/>
      <c r="X939" s="28"/>
      <c r="Y939" s="221"/>
      <c r="Z939" s="221"/>
      <c r="AA939" s="221"/>
      <c r="AB939" s="221"/>
      <c r="AC939" s="221"/>
      <c r="AD939" s="221"/>
      <c r="AE939" s="221"/>
      <c r="AF939" s="28"/>
      <c r="AG939" s="221"/>
      <c r="AH939" s="221"/>
      <c r="AI939" s="221"/>
      <c r="AJ939" s="221"/>
      <c r="AK939" s="221"/>
      <c r="AL939" s="221"/>
      <c r="AM939" s="221"/>
      <c r="AN939" s="28"/>
      <c r="AO939" s="141"/>
      <c r="AP939" s="141"/>
      <c r="AQ939" s="141"/>
      <c r="AR939" s="79" t="str">
        <f t="shared" si="64"/>
        <v/>
      </c>
      <c r="AS939" s="139"/>
      <c r="AT939" s="139"/>
      <c r="AU939" s="28"/>
      <c r="AV939" s="215"/>
      <c r="AW939" s="215"/>
      <c r="AX939" s="28"/>
      <c r="AY939" s="140"/>
      <c r="AZ939" s="28"/>
      <c r="BA939" s="140"/>
      <c r="BB939" s="140"/>
      <c r="BC939" s="140"/>
      <c r="BD939" s="140"/>
      <c r="BE939" s="140"/>
      <c r="BF939" s="140"/>
      <c r="BG939" s="140"/>
      <c r="BH939" s="140"/>
      <c r="BI939" s="140"/>
      <c r="BJ939" s="140"/>
      <c r="BK939" s="140"/>
      <c r="BL939" s="140"/>
      <c r="BM939" s="140"/>
      <c r="BN939" s="140"/>
      <c r="BO939" s="140"/>
      <c r="BP939" s="140"/>
      <c r="BQ939" s="140"/>
      <c r="BR939" s="140"/>
      <c r="BS939" s="140"/>
      <c r="BT939" s="140"/>
      <c r="BU939" s="140"/>
      <c r="BV939" s="140"/>
      <c r="BW939" s="140"/>
      <c r="BX939" s="140"/>
      <c r="BY939" s="140"/>
      <c r="BZ939" s="140"/>
      <c r="CA939" s="140"/>
      <c r="CB939" s="140"/>
      <c r="CC939" s="140"/>
      <c r="CD939" s="140"/>
      <c r="CE939" s="140"/>
      <c r="CF939" s="140"/>
      <c r="CG939" s="140"/>
      <c r="CH939" s="140"/>
      <c r="CI939" s="140"/>
      <c r="CJ939" s="140"/>
      <c r="CK939" s="140"/>
      <c r="CL939" s="140"/>
      <c r="CM939" s="140"/>
      <c r="CN939" s="140"/>
      <c r="CO939" s="140"/>
      <c r="CP939" s="140"/>
      <c r="CQ939" s="140"/>
      <c r="CR939" s="140"/>
      <c r="CS939" s="140"/>
      <c r="CT939" s="140"/>
      <c r="CU939" s="140"/>
      <c r="CV939" s="140"/>
      <c r="CW939" s="140"/>
      <c r="CX939" s="140"/>
      <c r="CY939" s="103">
        <f t="shared" si="66"/>
        <v>0</v>
      </c>
      <c r="CZ939" s="78"/>
    </row>
    <row r="940" spans="1:104" x14ac:dyDescent="0.2">
      <c r="A940" s="26"/>
      <c r="B940" s="123">
        <f t="shared" si="67"/>
        <v>931</v>
      </c>
      <c r="C940" s="107"/>
      <c r="D940" s="111"/>
      <c r="F940" s="108"/>
      <c r="G940" s="120"/>
      <c r="H940" s="101">
        <f t="shared" si="65"/>
        <v>0</v>
      </c>
      <c r="I940" s="113"/>
      <c r="J940" s="113"/>
      <c r="K940" s="113"/>
      <c r="L940" s="113"/>
      <c r="M940" s="113"/>
      <c r="N940" s="113"/>
      <c r="O940" s="113"/>
      <c r="P940" s="27"/>
      <c r="Q940" s="113"/>
      <c r="R940" s="113"/>
      <c r="S940" s="113"/>
      <c r="T940" s="113"/>
      <c r="U940" s="113"/>
      <c r="V940" s="113"/>
      <c r="W940" s="113"/>
      <c r="X940" s="28"/>
      <c r="Y940" s="221"/>
      <c r="Z940" s="221"/>
      <c r="AA940" s="221"/>
      <c r="AB940" s="221"/>
      <c r="AC940" s="221"/>
      <c r="AD940" s="221"/>
      <c r="AE940" s="221"/>
      <c r="AF940" s="28"/>
      <c r="AG940" s="221"/>
      <c r="AH940" s="221"/>
      <c r="AI940" s="221"/>
      <c r="AJ940" s="221"/>
      <c r="AK940" s="221"/>
      <c r="AL940" s="221"/>
      <c r="AM940" s="221"/>
      <c r="AN940" s="28"/>
      <c r="AO940" s="141"/>
      <c r="AP940" s="141"/>
      <c r="AQ940" s="141"/>
      <c r="AR940" s="79" t="str">
        <f t="shared" si="64"/>
        <v/>
      </c>
      <c r="AS940" s="139"/>
      <c r="AT940" s="139"/>
      <c r="AU940" s="28"/>
      <c r="AV940" s="215"/>
      <c r="AW940" s="215"/>
      <c r="AX940" s="28"/>
      <c r="AY940" s="140"/>
      <c r="AZ940" s="28"/>
      <c r="BA940" s="140"/>
      <c r="BB940" s="140"/>
      <c r="BC940" s="140"/>
      <c r="BD940" s="140"/>
      <c r="BE940" s="140"/>
      <c r="BF940" s="140"/>
      <c r="BG940" s="140"/>
      <c r="BH940" s="140"/>
      <c r="BI940" s="140"/>
      <c r="BJ940" s="140"/>
      <c r="BK940" s="140"/>
      <c r="BL940" s="140"/>
      <c r="BM940" s="140"/>
      <c r="BN940" s="140"/>
      <c r="BO940" s="140"/>
      <c r="BP940" s="140"/>
      <c r="BQ940" s="140"/>
      <c r="BR940" s="140"/>
      <c r="BS940" s="140"/>
      <c r="BT940" s="140"/>
      <c r="BU940" s="140"/>
      <c r="BV940" s="140"/>
      <c r="BW940" s="140"/>
      <c r="BX940" s="140"/>
      <c r="BY940" s="140"/>
      <c r="BZ940" s="140"/>
      <c r="CA940" s="140"/>
      <c r="CB940" s="140"/>
      <c r="CC940" s="140"/>
      <c r="CD940" s="140"/>
      <c r="CE940" s="140"/>
      <c r="CF940" s="140"/>
      <c r="CG940" s="140"/>
      <c r="CH940" s="140"/>
      <c r="CI940" s="140"/>
      <c r="CJ940" s="140"/>
      <c r="CK940" s="140"/>
      <c r="CL940" s="140"/>
      <c r="CM940" s="140"/>
      <c r="CN940" s="140"/>
      <c r="CO940" s="140"/>
      <c r="CP940" s="140"/>
      <c r="CQ940" s="140"/>
      <c r="CR940" s="140"/>
      <c r="CS940" s="140"/>
      <c r="CT940" s="140"/>
      <c r="CU940" s="140"/>
      <c r="CV940" s="140"/>
      <c r="CW940" s="140"/>
      <c r="CX940" s="140"/>
      <c r="CY940" s="103">
        <f t="shared" si="66"/>
        <v>0</v>
      </c>
      <c r="CZ940" s="78"/>
    </row>
    <row r="941" spans="1:104" x14ac:dyDescent="0.2">
      <c r="A941" s="26"/>
      <c r="B941" s="123">
        <f t="shared" si="67"/>
        <v>932</v>
      </c>
      <c r="C941" s="107"/>
      <c r="D941" s="111"/>
      <c r="F941" s="108"/>
      <c r="G941" s="120"/>
      <c r="H941" s="101">
        <f t="shared" si="65"/>
        <v>0</v>
      </c>
      <c r="I941" s="113"/>
      <c r="J941" s="113"/>
      <c r="K941" s="113"/>
      <c r="L941" s="113"/>
      <c r="M941" s="113"/>
      <c r="N941" s="113"/>
      <c r="O941" s="113"/>
      <c r="P941" s="27"/>
      <c r="Q941" s="113"/>
      <c r="R941" s="113"/>
      <c r="S941" s="113"/>
      <c r="T941" s="113"/>
      <c r="U941" s="113"/>
      <c r="V941" s="113"/>
      <c r="W941" s="113"/>
      <c r="X941" s="28"/>
      <c r="Y941" s="221"/>
      <c r="Z941" s="221"/>
      <c r="AA941" s="221"/>
      <c r="AB941" s="221"/>
      <c r="AC941" s="221"/>
      <c r="AD941" s="221"/>
      <c r="AE941" s="221"/>
      <c r="AF941" s="28"/>
      <c r="AG941" s="221"/>
      <c r="AH941" s="221"/>
      <c r="AI941" s="221"/>
      <c r="AJ941" s="221"/>
      <c r="AK941" s="221"/>
      <c r="AL941" s="221"/>
      <c r="AM941" s="221"/>
      <c r="AN941" s="28"/>
      <c r="AO941" s="141"/>
      <c r="AP941" s="141"/>
      <c r="AQ941" s="141"/>
      <c r="AR941" s="79" t="str">
        <f t="shared" si="64"/>
        <v/>
      </c>
      <c r="AS941" s="139"/>
      <c r="AT941" s="139"/>
      <c r="AU941" s="28"/>
      <c r="AV941" s="215"/>
      <c r="AW941" s="215"/>
      <c r="AX941" s="28"/>
      <c r="AY941" s="140"/>
      <c r="AZ941" s="28"/>
      <c r="BA941" s="140"/>
      <c r="BB941" s="140"/>
      <c r="BC941" s="140"/>
      <c r="BD941" s="140"/>
      <c r="BE941" s="140"/>
      <c r="BF941" s="140"/>
      <c r="BG941" s="140"/>
      <c r="BH941" s="140"/>
      <c r="BI941" s="140"/>
      <c r="BJ941" s="140"/>
      <c r="BK941" s="140"/>
      <c r="BL941" s="140"/>
      <c r="BM941" s="140"/>
      <c r="BN941" s="140"/>
      <c r="BO941" s="140"/>
      <c r="BP941" s="140"/>
      <c r="BQ941" s="140"/>
      <c r="BR941" s="140"/>
      <c r="BS941" s="140"/>
      <c r="BT941" s="140"/>
      <c r="BU941" s="140"/>
      <c r="BV941" s="140"/>
      <c r="BW941" s="140"/>
      <c r="BX941" s="140"/>
      <c r="BY941" s="140"/>
      <c r="BZ941" s="140"/>
      <c r="CA941" s="140"/>
      <c r="CB941" s="140"/>
      <c r="CC941" s="140"/>
      <c r="CD941" s="140"/>
      <c r="CE941" s="140"/>
      <c r="CF941" s="140"/>
      <c r="CG941" s="140"/>
      <c r="CH941" s="140"/>
      <c r="CI941" s="140"/>
      <c r="CJ941" s="140"/>
      <c r="CK941" s="140"/>
      <c r="CL941" s="140"/>
      <c r="CM941" s="140"/>
      <c r="CN941" s="140"/>
      <c r="CO941" s="140"/>
      <c r="CP941" s="140"/>
      <c r="CQ941" s="140"/>
      <c r="CR941" s="140"/>
      <c r="CS941" s="140"/>
      <c r="CT941" s="140"/>
      <c r="CU941" s="140"/>
      <c r="CV941" s="140"/>
      <c r="CW941" s="140"/>
      <c r="CX941" s="140"/>
      <c r="CY941" s="103">
        <f t="shared" si="66"/>
        <v>0</v>
      </c>
      <c r="CZ941" s="78"/>
    </row>
    <row r="942" spans="1:104" x14ac:dyDescent="0.2">
      <c r="A942" s="26"/>
      <c r="B942" s="123">
        <f t="shared" si="67"/>
        <v>933</v>
      </c>
      <c r="C942" s="107"/>
      <c r="D942" s="111"/>
      <c r="F942" s="108"/>
      <c r="G942" s="120"/>
      <c r="H942" s="101">
        <f t="shared" si="65"/>
        <v>0</v>
      </c>
      <c r="I942" s="113"/>
      <c r="J942" s="113"/>
      <c r="K942" s="113"/>
      <c r="L942" s="113"/>
      <c r="M942" s="113"/>
      <c r="N942" s="113"/>
      <c r="O942" s="113"/>
      <c r="P942" s="27"/>
      <c r="Q942" s="113"/>
      <c r="R942" s="113"/>
      <c r="S942" s="113"/>
      <c r="T942" s="113"/>
      <c r="U942" s="113"/>
      <c r="V942" s="113"/>
      <c r="W942" s="113"/>
      <c r="X942" s="28"/>
      <c r="Y942" s="221"/>
      <c r="Z942" s="221"/>
      <c r="AA942" s="221"/>
      <c r="AB942" s="221"/>
      <c r="AC942" s="221"/>
      <c r="AD942" s="221"/>
      <c r="AE942" s="221"/>
      <c r="AF942" s="28"/>
      <c r="AG942" s="221"/>
      <c r="AH942" s="221"/>
      <c r="AI942" s="221"/>
      <c r="AJ942" s="221"/>
      <c r="AK942" s="221"/>
      <c r="AL942" s="221"/>
      <c r="AM942" s="221"/>
      <c r="AN942" s="28"/>
      <c r="AO942" s="141"/>
      <c r="AP942" s="141"/>
      <c r="AQ942" s="141"/>
      <c r="AR942" s="79" t="str">
        <f t="shared" si="64"/>
        <v/>
      </c>
      <c r="AS942" s="139"/>
      <c r="AT942" s="139"/>
      <c r="AU942" s="28"/>
      <c r="AV942" s="215"/>
      <c r="AW942" s="215"/>
      <c r="AX942" s="28"/>
      <c r="AY942" s="140"/>
      <c r="AZ942" s="28"/>
      <c r="BA942" s="140"/>
      <c r="BB942" s="140"/>
      <c r="BC942" s="140"/>
      <c r="BD942" s="140"/>
      <c r="BE942" s="140"/>
      <c r="BF942" s="140"/>
      <c r="BG942" s="140"/>
      <c r="BH942" s="140"/>
      <c r="BI942" s="140"/>
      <c r="BJ942" s="140"/>
      <c r="BK942" s="140"/>
      <c r="BL942" s="140"/>
      <c r="BM942" s="140"/>
      <c r="BN942" s="140"/>
      <c r="BO942" s="140"/>
      <c r="BP942" s="140"/>
      <c r="BQ942" s="140"/>
      <c r="BR942" s="140"/>
      <c r="BS942" s="140"/>
      <c r="BT942" s="140"/>
      <c r="BU942" s="140"/>
      <c r="BV942" s="140"/>
      <c r="BW942" s="140"/>
      <c r="BX942" s="140"/>
      <c r="BY942" s="140"/>
      <c r="BZ942" s="140"/>
      <c r="CA942" s="140"/>
      <c r="CB942" s="140"/>
      <c r="CC942" s="140"/>
      <c r="CD942" s="140"/>
      <c r="CE942" s="140"/>
      <c r="CF942" s="140"/>
      <c r="CG942" s="140"/>
      <c r="CH942" s="140"/>
      <c r="CI942" s="140"/>
      <c r="CJ942" s="140"/>
      <c r="CK942" s="140"/>
      <c r="CL942" s="140"/>
      <c r="CM942" s="140"/>
      <c r="CN942" s="140"/>
      <c r="CO942" s="140"/>
      <c r="CP942" s="140"/>
      <c r="CQ942" s="140"/>
      <c r="CR942" s="140"/>
      <c r="CS942" s="140"/>
      <c r="CT942" s="140"/>
      <c r="CU942" s="140"/>
      <c r="CV942" s="140"/>
      <c r="CW942" s="140"/>
      <c r="CX942" s="140"/>
      <c r="CY942" s="103">
        <f t="shared" si="66"/>
        <v>0</v>
      </c>
      <c r="CZ942" s="78"/>
    </row>
    <row r="943" spans="1:104" x14ac:dyDescent="0.2">
      <c r="A943" s="26"/>
      <c r="B943" s="123">
        <f t="shared" si="67"/>
        <v>934</v>
      </c>
      <c r="C943" s="107"/>
      <c r="D943" s="111"/>
      <c r="F943" s="108"/>
      <c r="G943" s="120"/>
      <c r="H943" s="101">
        <f t="shared" si="65"/>
        <v>0</v>
      </c>
      <c r="I943" s="113"/>
      <c r="J943" s="113"/>
      <c r="K943" s="113"/>
      <c r="L943" s="113"/>
      <c r="M943" s="113"/>
      <c r="N943" s="113"/>
      <c r="O943" s="113"/>
      <c r="P943" s="27"/>
      <c r="Q943" s="113"/>
      <c r="R943" s="113"/>
      <c r="S943" s="113"/>
      <c r="T943" s="113"/>
      <c r="U943" s="113"/>
      <c r="V943" s="113"/>
      <c r="W943" s="113"/>
      <c r="X943" s="28"/>
      <c r="Y943" s="221"/>
      <c r="Z943" s="221"/>
      <c r="AA943" s="221"/>
      <c r="AB943" s="221"/>
      <c r="AC943" s="221"/>
      <c r="AD943" s="221"/>
      <c r="AE943" s="221"/>
      <c r="AF943" s="28"/>
      <c r="AG943" s="221"/>
      <c r="AH943" s="221"/>
      <c r="AI943" s="221"/>
      <c r="AJ943" s="221"/>
      <c r="AK943" s="221"/>
      <c r="AL943" s="221"/>
      <c r="AM943" s="221"/>
      <c r="AN943" s="28"/>
      <c r="AO943" s="141"/>
      <c r="AP943" s="141"/>
      <c r="AQ943" s="141"/>
      <c r="AR943" s="79" t="str">
        <f t="shared" si="64"/>
        <v/>
      </c>
      <c r="AS943" s="139"/>
      <c r="AT943" s="139"/>
      <c r="AU943" s="28"/>
      <c r="AV943" s="215"/>
      <c r="AW943" s="215"/>
      <c r="AX943" s="28"/>
      <c r="AY943" s="140"/>
      <c r="AZ943" s="28"/>
      <c r="BA943" s="140"/>
      <c r="BB943" s="140"/>
      <c r="BC943" s="140"/>
      <c r="BD943" s="140"/>
      <c r="BE943" s="140"/>
      <c r="BF943" s="140"/>
      <c r="BG943" s="140"/>
      <c r="BH943" s="140"/>
      <c r="BI943" s="140"/>
      <c r="BJ943" s="140"/>
      <c r="BK943" s="140"/>
      <c r="BL943" s="140"/>
      <c r="BM943" s="140"/>
      <c r="BN943" s="140"/>
      <c r="BO943" s="140"/>
      <c r="BP943" s="140"/>
      <c r="BQ943" s="140"/>
      <c r="BR943" s="140"/>
      <c r="BS943" s="140"/>
      <c r="BT943" s="140"/>
      <c r="BU943" s="140"/>
      <c r="BV943" s="140"/>
      <c r="BW943" s="140"/>
      <c r="BX943" s="140"/>
      <c r="BY943" s="140"/>
      <c r="BZ943" s="140"/>
      <c r="CA943" s="140"/>
      <c r="CB943" s="140"/>
      <c r="CC943" s="140"/>
      <c r="CD943" s="140"/>
      <c r="CE943" s="140"/>
      <c r="CF943" s="140"/>
      <c r="CG943" s="140"/>
      <c r="CH943" s="140"/>
      <c r="CI943" s="140"/>
      <c r="CJ943" s="140"/>
      <c r="CK943" s="140"/>
      <c r="CL943" s="140"/>
      <c r="CM943" s="140"/>
      <c r="CN943" s="140"/>
      <c r="CO943" s="140"/>
      <c r="CP943" s="140"/>
      <c r="CQ943" s="140"/>
      <c r="CR943" s="140"/>
      <c r="CS943" s="140"/>
      <c r="CT943" s="140"/>
      <c r="CU943" s="140"/>
      <c r="CV943" s="140"/>
      <c r="CW943" s="140"/>
      <c r="CX943" s="140"/>
      <c r="CY943" s="103">
        <f t="shared" si="66"/>
        <v>0</v>
      </c>
      <c r="CZ943" s="78"/>
    </row>
    <row r="944" spans="1:104" x14ac:dyDescent="0.2">
      <c r="A944" s="26"/>
      <c r="B944" s="123">
        <f t="shared" si="67"/>
        <v>935</v>
      </c>
      <c r="C944" s="107"/>
      <c r="D944" s="111"/>
      <c r="F944" s="108"/>
      <c r="G944" s="120"/>
      <c r="H944" s="101">
        <f t="shared" si="65"/>
        <v>0</v>
      </c>
      <c r="I944" s="113"/>
      <c r="J944" s="113"/>
      <c r="K944" s="113"/>
      <c r="L944" s="113"/>
      <c r="M944" s="113"/>
      <c r="N944" s="113"/>
      <c r="O944" s="113"/>
      <c r="P944" s="27"/>
      <c r="Q944" s="113"/>
      <c r="R944" s="113"/>
      <c r="S944" s="113"/>
      <c r="T944" s="113"/>
      <c r="U944" s="113"/>
      <c r="V944" s="113"/>
      <c r="W944" s="113"/>
      <c r="X944" s="28"/>
      <c r="Y944" s="221"/>
      <c r="Z944" s="221"/>
      <c r="AA944" s="221"/>
      <c r="AB944" s="221"/>
      <c r="AC944" s="221"/>
      <c r="AD944" s="221"/>
      <c r="AE944" s="221"/>
      <c r="AF944" s="28"/>
      <c r="AG944" s="221"/>
      <c r="AH944" s="221"/>
      <c r="AI944" s="221"/>
      <c r="AJ944" s="221"/>
      <c r="AK944" s="221"/>
      <c r="AL944" s="221"/>
      <c r="AM944" s="221"/>
      <c r="AN944" s="28"/>
      <c r="AO944" s="141"/>
      <c r="AP944" s="141"/>
      <c r="AQ944" s="141"/>
      <c r="AR944" s="79" t="str">
        <f t="shared" si="64"/>
        <v/>
      </c>
      <c r="AS944" s="139"/>
      <c r="AT944" s="139"/>
      <c r="AU944" s="28"/>
      <c r="AV944" s="215"/>
      <c r="AW944" s="215"/>
      <c r="AX944" s="28"/>
      <c r="AY944" s="140"/>
      <c r="AZ944" s="28"/>
      <c r="BA944" s="140"/>
      <c r="BB944" s="140"/>
      <c r="BC944" s="140"/>
      <c r="BD944" s="140"/>
      <c r="BE944" s="140"/>
      <c r="BF944" s="140"/>
      <c r="BG944" s="140"/>
      <c r="BH944" s="140"/>
      <c r="BI944" s="140"/>
      <c r="BJ944" s="140"/>
      <c r="BK944" s="140"/>
      <c r="BL944" s="140"/>
      <c r="BM944" s="140"/>
      <c r="BN944" s="140"/>
      <c r="BO944" s="140"/>
      <c r="BP944" s="140"/>
      <c r="BQ944" s="140"/>
      <c r="BR944" s="140"/>
      <c r="BS944" s="140"/>
      <c r="BT944" s="140"/>
      <c r="BU944" s="140"/>
      <c r="BV944" s="140"/>
      <c r="BW944" s="140"/>
      <c r="BX944" s="140"/>
      <c r="BY944" s="140"/>
      <c r="BZ944" s="140"/>
      <c r="CA944" s="140"/>
      <c r="CB944" s="140"/>
      <c r="CC944" s="140"/>
      <c r="CD944" s="140"/>
      <c r="CE944" s="140"/>
      <c r="CF944" s="140"/>
      <c r="CG944" s="140"/>
      <c r="CH944" s="140"/>
      <c r="CI944" s="140"/>
      <c r="CJ944" s="140"/>
      <c r="CK944" s="140"/>
      <c r="CL944" s="140"/>
      <c r="CM944" s="140"/>
      <c r="CN944" s="140"/>
      <c r="CO944" s="140"/>
      <c r="CP944" s="140"/>
      <c r="CQ944" s="140"/>
      <c r="CR944" s="140"/>
      <c r="CS944" s="140"/>
      <c r="CT944" s="140"/>
      <c r="CU944" s="140"/>
      <c r="CV944" s="140"/>
      <c r="CW944" s="140"/>
      <c r="CX944" s="140"/>
      <c r="CY944" s="103">
        <f t="shared" si="66"/>
        <v>0</v>
      </c>
      <c r="CZ944" s="78"/>
    </row>
    <row r="945" spans="1:104" x14ac:dyDescent="0.2">
      <c r="A945" s="26"/>
      <c r="B945" s="123">
        <f t="shared" si="67"/>
        <v>936</v>
      </c>
      <c r="C945" s="107"/>
      <c r="D945" s="111"/>
      <c r="F945" s="108"/>
      <c r="G945" s="120"/>
      <c r="H945" s="101">
        <f t="shared" si="65"/>
        <v>0</v>
      </c>
      <c r="I945" s="113"/>
      <c r="J945" s="113"/>
      <c r="K945" s="113"/>
      <c r="L945" s="113"/>
      <c r="M945" s="113"/>
      <c r="N945" s="113"/>
      <c r="O945" s="113"/>
      <c r="P945" s="27"/>
      <c r="Q945" s="113"/>
      <c r="R945" s="113"/>
      <c r="S945" s="113"/>
      <c r="T945" s="113"/>
      <c r="U945" s="113"/>
      <c r="V945" s="113"/>
      <c r="W945" s="113"/>
      <c r="X945" s="28"/>
      <c r="Y945" s="221"/>
      <c r="Z945" s="221"/>
      <c r="AA945" s="221"/>
      <c r="AB945" s="221"/>
      <c r="AC945" s="221"/>
      <c r="AD945" s="221"/>
      <c r="AE945" s="221"/>
      <c r="AF945" s="28"/>
      <c r="AG945" s="221"/>
      <c r="AH945" s="221"/>
      <c r="AI945" s="221"/>
      <c r="AJ945" s="221"/>
      <c r="AK945" s="221"/>
      <c r="AL945" s="221"/>
      <c r="AM945" s="221"/>
      <c r="AN945" s="28"/>
      <c r="AO945" s="141"/>
      <c r="AP945" s="141"/>
      <c r="AQ945" s="141"/>
      <c r="AR945" s="79" t="str">
        <f t="shared" si="64"/>
        <v/>
      </c>
      <c r="AS945" s="139"/>
      <c r="AT945" s="139"/>
      <c r="AU945" s="28"/>
      <c r="AV945" s="215"/>
      <c r="AW945" s="215"/>
      <c r="AX945" s="28"/>
      <c r="AY945" s="140"/>
      <c r="AZ945" s="28"/>
      <c r="BA945" s="140"/>
      <c r="BB945" s="140"/>
      <c r="BC945" s="140"/>
      <c r="BD945" s="140"/>
      <c r="BE945" s="140"/>
      <c r="BF945" s="140"/>
      <c r="BG945" s="140"/>
      <c r="BH945" s="140"/>
      <c r="BI945" s="140"/>
      <c r="BJ945" s="140"/>
      <c r="BK945" s="140"/>
      <c r="BL945" s="140"/>
      <c r="BM945" s="140"/>
      <c r="BN945" s="140"/>
      <c r="BO945" s="140"/>
      <c r="BP945" s="140"/>
      <c r="BQ945" s="140"/>
      <c r="BR945" s="140"/>
      <c r="BS945" s="140"/>
      <c r="BT945" s="140"/>
      <c r="BU945" s="140"/>
      <c r="BV945" s="140"/>
      <c r="BW945" s="140"/>
      <c r="BX945" s="140"/>
      <c r="BY945" s="140"/>
      <c r="BZ945" s="140"/>
      <c r="CA945" s="140"/>
      <c r="CB945" s="140"/>
      <c r="CC945" s="140"/>
      <c r="CD945" s="140"/>
      <c r="CE945" s="140"/>
      <c r="CF945" s="140"/>
      <c r="CG945" s="140"/>
      <c r="CH945" s="140"/>
      <c r="CI945" s="140"/>
      <c r="CJ945" s="140"/>
      <c r="CK945" s="140"/>
      <c r="CL945" s="140"/>
      <c r="CM945" s="140"/>
      <c r="CN945" s="140"/>
      <c r="CO945" s="140"/>
      <c r="CP945" s="140"/>
      <c r="CQ945" s="140"/>
      <c r="CR945" s="140"/>
      <c r="CS945" s="140"/>
      <c r="CT945" s="140"/>
      <c r="CU945" s="140"/>
      <c r="CV945" s="140"/>
      <c r="CW945" s="140"/>
      <c r="CX945" s="140"/>
      <c r="CY945" s="103">
        <f t="shared" si="66"/>
        <v>0</v>
      </c>
      <c r="CZ945" s="78"/>
    </row>
    <row r="946" spans="1:104" x14ac:dyDescent="0.2">
      <c r="A946" s="26"/>
      <c r="B946" s="123">
        <f t="shared" si="67"/>
        <v>937</v>
      </c>
      <c r="C946" s="107"/>
      <c r="D946" s="111"/>
      <c r="F946" s="108"/>
      <c r="G946" s="120"/>
      <c r="H946" s="101">
        <f t="shared" si="65"/>
        <v>0</v>
      </c>
      <c r="I946" s="113"/>
      <c r="J946" s="113"/>
      <c r="K946" s="113"/>
      <c r="L946" s="113"/>
      <c r="M946" s="113"/>
      <c r="N946" s="113"/>
      <c r="O946" s="113"/>
      <c r="P946" s="27"/>
      <c r="Q946" s="113"/>
      <c r="R946" s="113"/>
      <c r="S946" s="113"/>
      <c r="T946" s="113"/>
      <c r="U946" s="113"/>
      <c r="V946" s="113"/>
      <c r="W946" s="113"/>
      <c r="X946" s="28"/>
      <c r="Y946" s="221"/>
      <c r="Z946" s="221"/>
      <c r="AA946" s="221"/>
      <c r="AB946" s="221"/>
      <c r="AC946" s="221"/>
      <c r="AD946" s="221"/>
      <c r="AE946" s="221"/>
      <c r="AF946" s="28"/>
      <c r="AG946" s="221"/>
      <c r="AH946" s="221"/>
      <c r="AI946" s="221"/>
      <c r="AJ946" s="221"/>
      <c r="AK946" s="221"/>
      <c r="AL946" s="221"/>
      <c r="AM946" s="221"/>
      <c r="AN946" s="28"/>
      <c r="AO946" s="141"/>
      <c r="AP946" s="141"/>
      <c r="AQ946" s="141"/>
      <c r="AR946" s="79" t="str">
        <f t="shared" si="64"/>
        <v/>
      </c>
      <c r="AS946" s="139"/>
      <c r="AT946" s="139"/>
      <c r="AU946" s="28"/>
      <c r="AV946" s="215"/>
      <c r="AW946" s="215"/>
      <c r="AX946" s="28"/>
      <c r="AY946" s="140"/>
      <c r="AZ946" s="28"/>
      <c r="BA946" s="140"/>
      <c r="BB946" s="140"/>
      <c r="BC946" s="140"/>
      <c r="BD946" s="140"/>
      <c r="BE946" s="140"/>
      <c r="BF946" s="140"/>
      <c r="BG946" s="140"/>
      <c r="BH946" s="140"/>
      <c r="BI946" s="140"/>
      <c r="BJ946" s="140"/>
      <c r="BK946" s="140"/>
      <c r="BL946" s="140"/>
      <c r="BM946" s="140"/>
      <c r="BN946" s="140"/>
      <c r="BO946" s="140"/>
      <c r="BP946" s="140"/>
      <c r="BQ946" s="140"/>
      <c r="BR946" s="140"/>
      <c r="BS946" s="140"/>
      <c r="BT946" s="140"/>
      <c r="BU946" s="140"/>
      <c r="BV946" s="140"/>
      <c r="BW946" s="140"/>
      <c r="BX946" s="140"/>
      <c r="BY946" s="140"/>
      <c r="BZ946" s="140"/>
      <c r="CA946" s="140"/>
      <c r="CB946" s="140"/>
      <c r="CC946" s="140"/>
      <c r="CD946" s="140"/>
      <c r="CE946" s="140"/>
      <c r="CF946" s="140"/>
      <c r="CG946" s="140"/>
      <c r="CH946" s="140"/>
      <c r="CI946" s="140"/>
      <c r="CJ946" s="140"/>
      <c r="CK946" s="140"/>
      <c r="CL946" s="140"/>
      <c r="CM946" s="140"/>
      <c r="CN946" s="140"/>
      <c r="CO946" s="140"/>
      <c r="CP946" s="140"/>
      <c r="CQ946" s="140"/>
      <c r="CR946" s="140"/>
      <c r="CS946" s="140"/>
      <c r="CT946" s="140"/>
      <c r="CU946" s="140"/>
      <c r="CV946" s="140"/>
      <c r="CW946" s="140"/>
      <c r="CX946" s="140"/>
      <c r="CY946" s="103">
        <f t="shared" si="66"/>
        <v>0</v>
      </c>
      <c r="CZ946" s="78"/>
    </row>
    <row r="947" spans="1:104" x14ac:dyDescent="0.2">
      <c r="A947" s="26"/>
      <c r="B947" s="123">
        <f t="shared" si="67"/>
        <v>938</v>
      </c>
      <c r="C947" s="107"/>
      <c r="D947" s="111"/>
      <c r="F947" s="108"/>
      <c r="G947" s="120"/>
      <c r="H947" s="101">
        <f t="shared" si="65"/>
        <v>0</v>
      </c>
      <c r="I947" s="113"/>
      <c r="J947" s="113"/>
      <c r="K947" s="113"/>
      <c r="L947" s="113"/>
      <c r="M947" s="113"/>
      <c r="N947" s="113"/>
      <c r="O947" s="113"/>
      <c r="P947" s="27"/>
      <c r="Q947" s="113"/>
      <c r="R947" s="113"/>
      <c r="S947" s="113"/>
      <c r="T947" s="113"/>
      <c r="U947" s="113"/>
      <c r="V947" s="113"/>
      <c r="W947" s="113"/>
      <c r="X947" s="28"/>
      <c r="Y947" s="221"/>
      <c r="Z947" s="221"/>
      <c r="AA947" s="221"/>
      <c r="AB947" s="221"/>
      <c r="AC947" s="221"/>
      <c r="AD947" s="221"/>
      <c r="AE947" s="221"/>
      <c r="AF947" s="28"/>
      <c r="AG947" s="221"/>
      <c r="AH947" s="221"/>
      <c r="AI947" s="221"/>
      <c r="AJ947" s="221"/>
      <c r="AK947" s="221"/>
      <c r="AL947" s="221"/>
      <c r="AM947" s="221"/>
      <c r="AN947" s="28"/>
      <c r="AO947" s="141"/>
      <c r="AP947" s="141"/>
      <c r="AQ947" s="141"/>
      <c r="AR947" s="79" t="str">
        <f t="shared" si="64"/>
        <v/>
      </c>
      <c r="AS947" s="139"/>
      <c r="AT947" s="139"/>
      <c r="AU947" s="28"/>
      <c r="AV947" s="215"/>
      <c r="AW947" s="215"/>
      <c r="AX947" s="28"/>
      <c r="AY947" s="140"/>
      <c r="AZ947" s="28"/>
      <c r="BA947" s="140"/>
      <c r="BB947" s="140"/>
      <c r="BC947" s="140"/>
      <c r="BD947" s="140"/>
      <c r="BE947" s="140"/>
      <c r="BF947" s="140"/>
      <c r="BG947" s="140"/>
      <c r="BH947" s="140"/>
      <c r="BI947" s="140"/>
      <c r="BJ947" s="140"/>
      <c r="BK947" s="140"/>
      <c r="BL947" s="140"/>
      <c r="BM947" s="140"/>
      <c r="BN947" s="140"/>
      <c r="BO947" s="140"/>
      <c r="BP947" s="140"/>
      <c r="BQ947" s="140"/>
      <c r="BR947" s="140"/>
      <c r="BS947" s="140"/>
      <c r="BT947" s="140"/>
      <c r="BU947" s="140"/>
      <c r="BV947" s="140"/>
      <c r="BW947" s="140"/>
      <c r="BX947" s="140"/>
      <c r="BY947" s="140"/>
      <c r="BZ947" s="140"/>
      <c r="CA947" s="140"/>
      <c r="CB947" s="140"/>
      <c r="CC947" s="140"/>
      <c r="CD947" s="140"/>
      <c r="CE947" s="140"/>
      <c r="CF947" s="140"/>
      <c r="CG947" s="140"/>
      <c r="CH947" s="140"/>
      <c r="CI947" s="140"/>
      <c r="CJ947" s="140"/>
      <c r="CK947" s="140"/>
      <c r="CL947" s="140"/>
      <c r="CM947" s="140"/>
      <c r="CN947" s="140"/>
      <c r="CO947" s="140"/>
      <c r="CP947" s="140"/>
      <c r="CQ947" s="140"/>
      <c r="CR947" s="140"/>
      <c r="CS947" s="140"/>
      <c r="CT947" s="140"/>
      <c r="CU947" s="140"/>
      <c r="CV947" s="140"/>
      <c r="CW947" s="140"/>
      <c r="CX947" s="140"/>
      <c r="CY947" s="103">
        <f t="shared" si="66"/>
        <v>0</v>
      </c>
      <c r="CZ947" s="78"/>
    </row>
    <row r="948" spans="1:104" x14ac:dyDescent="0.2">
      <c r="A948" s="26"/>
      <c r="B948" s="123">
        <f t="shared" si="67"/>
        <v>939</v>
      </c>
      <c r="C948" s="107"/>
      <c r="D948" s="111"/>
      <c r="F948" s="108"/>
      <c r="G948" s="120"/>
      <c r="H948" s="101">
        <f t="shared" si="65"/>
        <v>0</v>
      </c>
      <c r="I948" s="113"/>
      <c r="J948" s="113"/>
      <c r="K948" s="113"/>
      <c r="L948" s="113"/>
      <c r="M948" s="113"/>
      <c r="N948" s="113"/>
      <c r="O948" s="113"/>
      <c r="P948" s="27"/>
      <c r="Q948" s="113"/>
      <c r="R948" s="113"/>
      <c r="S948" s="113"/>
      <c r="T948" s="113"/>
      <c r="U948" s="113"/>
      <c r="V948" s="113"/>
      <c r="W948" s="113"/>
      <c r="X948" s="28"/>
      <c r="Y948" s="221"/>
      <c r="Z948" s="221"/>
      <c r="AA948" s="221"/>
      <c r="AB948" s="221"/>
      <c r="AC948" s="221"/>
      <c r="AD948" s="221"/>
      <c r="AE948" s="221"/>
      <c r="AF948" s="28"/>
      <c r="AG948" s="221"/>
      <c r="AH948" s="221"/>
      <c r="AI948" s="221"/>
      <c r="AJ948" s="221"/>
      <c r="AK948" s="221"/>
      <c r="AL948" s="221"/>
      <c r="AM948" s="221"/>
      <c r="AN948" s="28"/>
      <c r="AO948" s="141"/>
      <c r="AP948" s="141"/>
      <c r="AQ948" s="141"/>
      <c r="AR948" s="79" t="str">
        <f t="shared" si="64"/>
        <v/>
      </c>
      <c r="AS948" s="139"/>
      <c r="AT948" s="139"/>
      <c r="AU948" s="28"/>
      <c r="AV948" s="215"/>
      <c r="AW948" s="215"/>
      <c r="AX948" s="28"/>
      <c r="AY948" s="140"/>
      <c r="AZ948" s="28"/>
      <c r="BA948" s="140"/>
      <c r="BB948" s="140"/>
      <c r="BC948" s="140"/>
      <c r="BD948" s="140"/>
      <c r="BE948" s="140"/>
      <c r="BF948" s="140"/>
      <c r="BG948" s="140"/>
      <c r="BH948" s="140"/>
      <c r="BI948" s="140"/>
      <c r="BJ948" s="140"/>
      <c r="BK948" s="140"/>
      <c r="BL948" s="140"/>
      <c r="BM948" s="140"/>
      <c r="BN948" s="140"/>
      <c r="BO948" s="140"/>
      <c r="BP948" s="140"/>
      <c r="BQ948" s="140"/>
      <c r="BR948" s="140"/>
      <c r="BS948" s="140"/>
      <c r="BT948" s="140"/>
      <c r="BU948" s="140"/>
      <c r="BV948" s="140"/>
      <c r="BW948" s="140"/>
      <c r="BX948" s="140"/>
      <c r="BY948" s="140"/>
      <c r="BZ948" s="140"/>
      <c r="CA948" s="140"/>
      <c r="CB948" s="140"/>
      <c r="CC948" s="140"/>
      <c r="CD948" s="140"/>
      <c r="CE948" s="140"/>
      <c r="CF948" s="140"/>
      <c r="CG948" s="140"/>
      <c r="CH948" s="140"/>
      <c r="CI948" s="140"/>
      <c r="CJ948" s="140"/>
      <c r="CK948" s="140"/>
      <c r="CL948" s="140"/>
      <c r="CM948" s="140"/>
      <c r="CN948" s="140"/>
      <c r="CO948" s="140"/>
      <c r="CP948" s="140"/>
      <c r="CQ948" s="140"/>
      <c r="CR948" s="140"/>
      <c r="CS948" s="140"/>
      <c r="CT948" s="140"/>
      <c r="CU948" s="140"/>
      <c r="CV948" s="140"/>
      <c r="CW948" s="140"/>
      <c r="CX948" s="140"/>
      <c r="CY948" s="103">
        <f t="shared" si="66"/>
        <v>0</v>
      </c>
      <c r="CZ948" s="78"/>
    </row>
    <row r="949" spans="1:104" x14ac:dyDescent="0.2">
      <c r="A949" s="26"/>
      <c r="B949" s="123">
        <f t="shared" si="67"/>
        <v>940</v>
      </c>
      <c r="C949" s="107"/>
      <c r="D949" s="111"/>
      <c r="F949" s="108"/>
      <c r="G949" s="120"/>
      <c r="H949" s="101">
        <f t="shared" si="65"/>
        <v>0</v>
      </c>
      <c r="I949" s="113"/>
      <c r="J949" s="113"/>
      <c r="K949" s="113"/>
      <c r="L949" s="113"/>
      <c r="M949" s="113"/>
      <c r="N949" s="113"/>
      <c r="O949" s="113"/>
      <c r="P949" s="27"/>
      <c r="Q949" s="113"/>
      <c r="R949" s="113"/>
      <c r="S949" s="113"/>
      <c r="T949" s="113"/>
      <c r="U949" s="113"/>
      <c r="V949" s="113"/>
      <c r="W949" s="113"/>
      <c r="X949" s="28"/>
      <c r="Y949" s="221"/>
      <c r="Z949" s="221"/>
      <c r="AA949" s="221"/>
      <c r="AB949" s="221"/>
      <c r="AC949" s="221"/>
      <c r="AD949" s="221"/>
      <c r="AE949" s="221"/>
      <c r="AF949" s="28"/>
      <c r="AG949" s="221"/>
      <c r="AH949" s="221"/>
      <c r="AI949" s="221"/>
      <c r="AJ949" s="221"/>
      <c r="AK949" s="221"/>
      <c r="AL949" s="221"/>
      <c r="AM949" s="221"/>
      <c r="AN949" s="28"/>
      <c r="AO949" s="141"/>
      <c r="AP949" s="141"/>
      <c r="AQ949" s="141"/>
      <c r="AR949" s="79" t="str">
        <f t="shared" si="64"/>
        <v/>
      </c>
      <c r="AS949" s="139"/>
      <c r="AT949" s="139"/>
      <c r="AU949" s="28"/>
      <c r="AV949" s="215"/>
      <c r="AW949" s="215"/>
      <c r="AX949" s="28"/>
      <c r="AY949" s="140"/>
      <c r="AZ949" s="28"/>
      <c r="BA949" s="140"/>
      <c r="BB949" s="140"/>
      <c r="BC949" s="140"/>
      <c r="BD949" s="140"/>
      <c r="BE949" s="140"/>
      <c r="BF949" s="140"/>
      <c r="BG949" s="140"/>
      <c r="BH949" s="140"/>
      <c r="BI949" s="140"/>
      <c r="BJ949" s="140"/>
      <c r="BK949" s="140"/>
      <c r="BL949" s="140"/>
      <c r="BM949" s="140"/>
      <c r="BN949" s="140"/>
      <c r="BO949" s="140"/>
      <c r="BP949" s="140"/>
      <c r="BQ949" s="140"/>
      <c r="BR949" s="140"/>
      <c r="BS949" s="140"/>
      <c r="BT949" s="140"/>
      <c r="BU949" s="140"/>
      <c r="BV949" s="140"/>
      <c r="BW949" s="140"/>
      <c r="BX949" s="140"/>
      <c r="BY949" s="140"/>
      <c r="BZ949" s="140"/>
      <c r="CA949" s="140"/>
      <c r="CB949" s="140"/>
      <c r="CC949" s="140"/>
      <c r="CD949" s="140"/>
      <c r="CE949" s="140"/>
      <c r="CF949" s="140"/>
      <c r="CG949" s="140"/>
      <c r="CH949" s="140"/>
      <c r="CI949" s="140"/>
      <c r="CJ949" s="140"/>
      <c r="CK949" s="140"/>
      <c r="CL949" s="140"/>
      <c r="CM949" s="140"/>
      <c r="CN949" s="140"/>
      <c r="CO949" s="140"/>
      <c r="CP949" s="140"/>
      <c r="CQ949" s="140"/>
      <c r="CR949" s="140"/>
      <c r="CS949" s="140"/>
      <c r="CT949" s="140"/>
      <c r="CU949" s="140"/>
      <c r="CV949" s="140"/>
      <c r="CW949" s="140"/>
      <c r="CX949" s="140"/>
      <c r="CY949" s="103">
        <f t="shared" si="66"/>
        <v>0</v>
      </c>
      <c r="CZ949" s="78"/>
    </row>
    <row r="950" spans="1:104" x14ac:dyDescent="0.2">
      <c r="A950" s="26"/>
      <c r="B950" s="123">
        <f t="shared" si="67"/>
        <v>941</v>
      </c>
      <c r="C950" s="107"/>
      <c r="D950" s="111"/>
      <c r="F950" s="108"/>
      <c r="G950" s="120"/>
      <c r="H950" s="101">
        <f t="shared" si="65"/>
        <v>0</v>
      </c>
      <c r="I950" s="113"/>
      <c r="J950" s="113"/>
      <c r="K950" s="113"/>
      <c r="L950" s="113"/>
      <c r="M950" s="113"/>
      <c r="N950" s="113"/>
      <c r="O950" s="113"/>
      <c r="P950" s="27"/>
      <c r="Q950" s="113"/>
      <c r="R950" s="113"/>
      <c r="S950" s="113"/>
      <c r="T950" s="113"/>
      <c r="U950" s="113"/>
      <c r="V950" s="113"/>
      <c r="W950" s="113"/>
      <c r="X950" s="28"/>
      <c r="Y950" s="221"/>
      <c r="Z950" s="221"/>
      <c r="AA950" s="221"/>
      <c r="AB950" s="221"/>
      <c r="AC950" s="221"/>
      <c r="AD950" s="221"/>
      <c r="AE950" s="221"/>
      <c r="AF950" s="28"/>
      <c r="AG950" s="221"/>
      <c r="AH950" s="221"/>
      <c r="AI950" s="221"/>
      <c r="AJ950" s="221"/>
      <c r="AK950" s="221"/>
      <c r="AL950" s="221"/>
      <c r="AM950" s="221"/>
      <c r="AN950" s="28"/>
      <c r="AO950" s="141"/>
      <c r="AP950" s="141"/>
      <c r="AQ950" s="141"/>
      <c r="AR950" s="79" t="str">
        <f t="shared" si="64"/>
        <v/>
      </c>
      <c r="AS950" s="139"/>
      <c r="AT950" s="139"/>
      <c r="AU950" s="28"/>
      <c r="AV950" s="215"/>
      <c r="AW950" s="215"/>
      <c r="AX950" s="28"/>
      <c r="AY950" s="140"/>
      <c r="AZ950" s="28"/>
      <c r="BA950" s="140"/>
      <c r="BB950" s="140"/>
      <c r="BC950" s="140"/>
      <c r="BD950" s="140"/>
      <c r="BE950" s="140"/>
      <c r="BF950" s="140"/>
      <c r="BG950" s="140"/>
      <c r="BH950" s="140"/>
      <c r="BI950" s="140"/>
      <c r="BJ950" s="140"/>
      <c r="BK950" s="140"/>
      <c r="BL950" s="140"/>
      <c r="BM950" s="140"/>
      <c r="BN950" s="140"/>
      <c r="BO950" s="140"/>
      <c r="BP950" s="140"/>
      <c r="BQ950" s="140"/>
      <c r="BR950" s="140"/>
      <c r="BS950" s="140"/>
      <c r="BT950" s="140"/>
      <c r="BU950" s="140"/>
      <c r="BV950" s="140"/>
      <c r="BW950" s="140"/>
      <c r="BX950" s="140"/>
      <c r="BY950" s="140"/>
      <c r="BZ950" s="140"/>
      <c r="CA950" s="140"/>
      <c r="CB950" s="140"/>
      <c r="CC950" s="140"/>
      <c r="CD950" s="140"/>
      <c r="CE950" s="140"/>
      <c r="CF950" s="140"/>
      <c r="CG950" s="140"/>
      <c r="CH950" s="140"/>
      <c r="CI950" s="140"/>
      <c r="CJ950" s="140"/>
      <c r="CK950" s="140"/>
      <c r="CL950" s="140"/>
      <c r="CM950" s="140"/>
      <c r="CN950" s="140"/>
      <c r="CO950" s="140"/>
      <c r="CP950" s="140"/>
      <c r="CQ950" s="140"/>
      <c r="CR950" s="140"/>
      <c r="CS950" s="140"/>
      <c r="CT950" s="140"/>
      <c r="CU950" s="140"/>
      <c r="CV950" s="140"/>
      <c r="CW950" s="140"/>
      <c r="CX950" s="140"/>
      <c r="CY950" s="103">
        <f t="shared" si="66"/>
        <v>0</v>
      </c>
      <c r="CZ950" s="78"/>
    </row>
    <row r="951" spans="1:104" x14ac:dyDescent="0.2">
      <c r="A951" s="26"/>
      <c r="B951" s="123">
        <f t="shared" si="67"/>
        <v>942</v>
      </c>
      <c r="C951" s="107"/>
      <c r="D951" s="111"/>
      <c r="F951" s="108"/>
      <c r="G951" s="120"/>
      <c r="H951" s="101">
        <f t="shared" si="65"/>
        <v>0</v>
      </c>
      <c r="I951" s="113"/>
      <c r="J951" s="113"/>
      <c r="K951" s="113"/>
      <c r="L951" s="113"/>
      <c r="M951" s="113"/>
      <c r="N951" s="113"/>
      <c r="O951" s="113"/>
      <c r="P951" s="27"/>
      <c r="Q951" s="113"/>
      <c r="R951" s="113"/>
      <c r="S951" s="113"/>
      <c r="T951" s="113"/>
      <c r="U951" s="113"/>
      <c r="V951" s="113"/>
      <c r="W951" s="113"/>
      <c r="X951" s="28"/>
      <c r="Y951" s="221"/>
      <c r="Z951" s="221"/>
      <c r="AA951" s="221"/>
      <c r="AB951" s="221"/>
      <c r="AC951" s="221"/>
      <c r="AD951" s="221"/>
      <c r="AE951" s="221"/>
      <c r="AF951" s="28"/>
      <c r="AG951" s="221"/>
      <c r="AH951" s="221"/>
      <c r="AI951" s="221"/>
      <c r="AJ951" s="221"/>
      <c r="AK951" s="221"/>
      <c r="AL951" s="221"/>
      <c r="AM951" s="221"/>
      <c r="AN951" s="28"/>
      <c r="AO951" s="141"/>
      <c r="AP951" s="141"/>
      <c r="AQ951" s="141"/>
      <c r="AR951" s="79" t="str">
        <f t="shared" si="64"/>
        <v/>
      </c>
      <c r="AS951" s="139"/>
      <c r="AT951" s="139"/>
      <c r="AU951" s="28"/>
      <c r="AV951" s="215"/>
      <c r="AW951" s="215"/>
      <c r="AX951" s="28"/>
      <c r="AY951" s="140"/>
      <c r="AZ951" s="28"/>
      <c r="BA951" s="140"/>
      <c r="BB951" s="140"/>
      <c r="BC951" s="140"/>
      <c r="BD951" s="140"/>
      <c r="BE951" s="140"/>
      <c r="BF951" s="140"/>
      <c r="BG951" s="140"/>
      <c r="BH951" s="140"/>
      <c r="BI951" s="140"/>
      <c r="BJ951" s="140"/>
      <c r="BK951" s="140"/>
      <c r="BL951" s="140"/>
      <c r="BM951" s="140"/>
      <c r="BN951" s="140"/>
      <c r="BO951" s="140"/>
      <c r="BP951" s="140"/>
      <c r="BQ951" s="140"/>
      <c r="BR951" s="140"/>
      <c r="BS951" s="140"/>
      <c r="BT951" s="140"/>
      <c r="BU951" s="140"/>
      <c r="BV951" s="140"/>
      <c r="BW951" s="140"/>
      <c r="BX951" s="140"/>
      <c r="BY951" s="140"/>
      <c r="BZ951" s="140"/>
      <c r="CA951" s="140"/>
      <c r="CB951" s="140"/>
      <c r="CC951" s="140"/>
      <c r="CD951" s="140"/>
      <c r="CE951" s="140"/>
      <c r="CF951" s="140"/>
      <c r="CG951" s="140"/>
      <c r="CH951" s="140"/>
      <c r="CI951" s="140"/>
      <c r="CJ951" s="140"/>
      <c r="CK951" s="140"/>
      <c r="CL951" s="140"/>
      <c r="CM951" s="140"/>
      <c r="CN951" s="140"/>
      <c r="CO951" s="140"/>
      <c r="CP951" s="140"/>
      <c r="CQ951" s="140"/>
      <c r="CR951" s="140"/>
      <c r="CS951" s="140"/>
      <c r="CT951" s="140"/>
      <c r="CU951" s="140"/>
      <c r="CV951" s="140"/>
      <c r="CW951" s="140"/>
      <c r="CX951" s="140"/>
      <c r="CY951" s="103">
        <f t="shared" si="66"/>
        <v>0</v>
      </c>
      <c r="CZ951" s="78"/>
    </row>
    <row r="952" spans="1:104" x14ac:dyDescent="0.2">
      <c r="A952" s="26"/>
      <c r="B952" s="123">
        <f t="shared" si="67"/>
        <v>943</v>
      </c>
      <c r="C952" s="107"/>
      <c r="D952" s="111"/>
      <c r="F952" s="108"/>
      <c r="G952" s="120"/>
      <c r="H952" s="101">
        <f t="shared" si="65"/>
        <v>0</v>
      </c>
      <c r="I952" s="113"/>
      <c r="J952" s="113"/>
      <c r="K952" s="113"/>
      <c r="L952" s="113"/>
      <c r="M952" s="113"/>
      <c r="N952" s="113"/>
      <c r="O952" s="113"/>
      <c r="P952" s="27"/>
      <c r="Q952" s="113"/>
      <c r="R952" s="113"/>
      <c r="S952" s="113"/>
      <c r="T952" s="113"/>
      <c r="U952" s="113"/>
      <c r="V952" s="113"/>
      <c r="W952" s="113"/>
      <c r="X952" s="28"/>
      <c r="Y952" s="221"/>
      <c r="Z952" s="221"/>
      <c r="AA952" s="221"/>
      <c r="AB952" s="221"/>
      <c r="AC952" s="221"/>
      <c r="AD952" s="221"/>
      <c r="AE952" s="221"/>
      <c r="AF952" s="28"/>
      <c r="AG952" s="221"/>
      <c r="AH952" s="221"/>
      <c r="AI952" s="221"/>
      <c r="AJ952" s="221"/>
      <c r="AK952" s="221"/>
      <c r="AL952" s="221"/>
      <c r="AM952" s="221"/>
      <c r="AN952" s="28"/>
      <c r="AO952" s="141"/>
      <c r="AP952" s="141"/>
      <c r="AQ952" s="141"/>
      <c r="AR952" s="79" t="str">
        <f t="shared" si="64"/>
        <v/>
      </c>
      <c r="AS952" s="139"/>
      <c r="AT952" s="139"/>
      <c r="AU952" s="28"/>
      <c r="AV952" s="215"/>
      <c r="AW952" s="215"/>
      <c r="AX952" s="28"/>
      <c r="AY952" s="140"/>
      <c r="AZ952" s="28"/>
      <c r="BA952" s="140"/>
      <c r="BB952" s="140"/>
      <c r="BC952" s="140"/>
      <c r="BD952" s="140"/>
      <c r="BE952" s="140"/>
      <c r="BF952" s="140"/>
      <c r="BG952" s="140"/>
      <c r="BH952" s="140"/>
      <c r="BI952" s="140"/>
      <c r="BJ952" s="140"/>
      <c r="BK952" s="140"/>
      <c r="BL952" s="140"/>
      <c r="BM952" s="140"/>
      <c r="BN952" s="140"/>
      <c r="BO952" s="140"/>
      <c r="BP952" s="140"/>
      <c r="BQ952" s="140"/>
      <c r="BR952" s="140"/>
      <c r="BS952" s="140"/>
      <c r="BT952" s="140"/>
      <c r="BU952" s="140"/>
      <c r="BV952" s="140"/>
      <c r="BW952" s="140"/>
      <c r="BX952" s="140"/>
      <c r="BY952" s="140"/>
      <c r="BZ952" s="140"/>
      <c r="CA952" s="140"/>
      <c r="CB952" s="140"/>
      <c r="CC952" s="140"/>
      <c r="CD952" s="140"/>
      <c r="CE952" s="140"/>
      <c r="CF952" s="140"/>
      <c r="CG952" s="140"/>
      <c r="CH952" s="140"/>
      <c r="CI952" s="140"/>
      <c r="CJ952" s="140"/>
      <c r="CK952" s="140"/>
      <c r="CL952" s="140"/>
      <c r="CM952" s="140"/>
      <c r="CN952" s="140"/>
      <c r="CO952" s="140"/>
      <c r="CP952" s="140"/>
      <c r="CQ952" s="140"/>
      <c r="CR952" s="140"/>
      <c r="CS952" s="140"/>
      <c r="CT952" s="140"/>
      <c r="CU952" s="140"/>
      <c r="CV952" s="140"/>
      <c r="CW952" s="140"/>
      <c r="CX952" s="140"/>
      <c r="CY952" s="103">
        <f t="shared" si="66"/>
        <v>0</v>
      </c>
      <c r="CZ952" s="78"/>
    </row>
    <row r="953" spans="1:104" x14ac:dyDescent="0.2">
      <c r="A953" s="26"/>
      <c r="B953" s="123">
        <f t="shared" si="67"/>
        <v>944</v>
      </c>
      <c r="C953" s="107"/>
      <c r="D953" s="111"/>
      <c r="F953" s="108"/>
      <c r="G953" s="120"/>
      <c r="H953" s="101">
        <f t="shared" si="65"/>
        <v>0</v>
      </c>
      <c r="I953" s="113"/>
      <c r="J953" s="113"/>
      <c r="K953" s="113"/>
      <c r="L953" s="113"/>
      <c r="M953" s="113"/>
      <c r="N953" s="113"/>
      <c r="O953" s="113"/>
      <c r="P953" s="27"/>
      <c r="Q953" s="113"/>
      <c r="R953" s="113"/>
      <c r="S953" s="113"/>
      <c r="T953" s="113"/>
      <c r="U953" s="113"/>
      <c r="V953" s="113"/>
      <c r="W953" s="113"/>
      <c r="X953" s="28"/>
      <c r="Y953" s="221"/>
      <c r="Z953" s="221"/>
      <c r="AA953" s="221"/>
      <c r="AB953" s="221"/>
      <c r="AC953" s="221"/>
      <c r="AD953" s="221"/>
      <c r="AE953" s="221"/>
      <c r="AF953" s="28"/>
      <c r="AG953" s="221"/>
      <c r="AH953" s="221"/>
      <c r="AI953" s="221"/>
      <c r="AJ953" s="221"/>
      <c r="AK953" s="221"/>
      <c r="AL953" s="221"/>
      <c r="AM953" s="221"/>
      <c r="AN953" s="28"/>
      <c r="AO953" s="141"/>
      <c r="AP953" s="141"/>
      <c r="AQ953" s="141"/>
      <c r="AR953" s="79" t="str">
        <f t="shared" si="64"/>
        <v/>
      </c>
      <c r="AS953" s="139"/>
      <c r="AT953" s="139"/>
      <c r="AU953" s="28"/>
      <c r="AV953" s="215"/>
      <c r="AW953" s="215"/>
      <c r="AX953" s="28"/>
      <c r="AY953" s="140"/>
      <c r="AZ953" s="28"/>
      <c r="BA953" s="140"/>
      <c r="BB953" s="140"/>
      <c r="BC953" s="140"/>
      <c r="BD953" s="140"/>
      <c r="BE953" s="140"/>
      <c r="BF953" s="140"/>
      <c r="BG953" s="140"/>
      <c r="BH953" s="140"/>
      <c r="BI953" s="140"/>
      <c r="BJ953" s="140"/>
      <c r="BK953" s="140"/>
      <c r="BL953" s="140"/>
      <c r="BM953" s="140"/>
      <c r="BN953" s="140"/>
      <c r="BO953" s="140"/>
      <c r="BP953" s="140"/>
      <c r="BQ953" s="140"/>
      <c r="BR953" s="140"/>
      <c r="BS953" s="140"/>
      <c r="BT953" s="140"/>
      <c r="BU953" s="140"/>
      <c r="BV953" s="140"/>
      <c r="BW953" s="140"/>
      <c r="BX953" s="140"/>
      <c r="BY953" s="140"/>
      <c r="BZ953" s="140"/>
      <c r="CA953" s="140"/>
      <c r="CB953" s="140"/>
      <c r="CC953" s="140"/>
      <c r="CD953" s="140"/>
      <c r="CE953" s="140"/>
      <c r="CF953" s="140"/>
      <c r="CG953" s="140"/>
      <c r="CH953" s="140"/>
      <c r="CI953" s="140"/>
      <c r="CJ953" s="140"/>
      <c r="CK953" s="140"/>
      <c r="CL953" s="140"/>
      <c r="CM953" s="140"/>
      <c r="CN953" s="140"/>
      <c r="CO953" s="140"/>
      <c r="CP953" s="140"/>
      <c r="CQ953" s="140"/>
      <c r="CR953" s="140"/>
      <c r="CS953" s="140"/>
      <c r="CT953" s="140"/>
      <c r="CU953" s="140"/>
      <c r="CV953" s="140"/>
      <c r="CW953" s="140"/>
      <c r="CX953" s="140"/>
      <c r="CY953" s="103">
        <f t="shared" si="66"/>
        <v>0</v>
      </c>
      <c r="CZ953" s="78"/>
    </row>
    <row r="954" spans="1:104" x14ac:dyDescent="0.2">
      <c r="A954" s="26"/>
      <c r="B954" s="123">
        <f t="shared" si="67"/>
        <v>945</v>
      </c>
      <c r="C954" s="107"/>
      <c r="D954" s="111"/>
      <c r="F954" s="108"/>
      <c r="G954" s="120"/>
      <c r="H954" s="101">
        <f t="shared" si="65"/>
        <v>0</v>
      </c>
      <c r="I954" s="113"/>
      <c r="J954" s="113"/>
      <c r="K954" s="113"/>
      <c r="L954" s="113"/>
      <c r="M954" s="113"/>
      <c r="N954" s="113"/>
      <c r="O954" s="113"/>
      <c r="P954" s="27"/>
      <c r="Q954" s="113"/>
      <c r="R954" s="113"/>
      <c r="S954" s="113"/>
      <c r="T954" s="113"/>
      <c r="U954" s="113"/>
      <c r="V954" s="113"/>
      <c r="W954" s="113"/>
      <c r="X954" s="28"/>
      <c r="Y954" s="221"/>
      <c r="Z954" s="221"/>
      <c r="AA954" s="221"/>
      <c r="AB954" s="221"/>
      <c r="AC954" s="221"/>
      <c r="AD954" s="221"/>
      <c r="AE954" s="221"/>
      <c r="AF954" s="28"/>
      <c r="AG954" s="221"/>
      <c r="AH954" s="221"/>
      <c r="AI954" s="221"/>
      <c r="AJ954" s="221"/>
      <c r="AK954" s="221"/>
      <c r="AL954" s="221"/>
      <c r="AM954" s="221"/>
      <c r="AN954" s="28"/>
      <c r="AO954" s="141"/>
      <c r="AP954" s="141"/>
      <c r="AQ954" s="141"/>
      <c r="AR954" s="79" t="str">
        <f t="shared" si="64"/>
        <v/>
      </c>
      <c r="AS954" s="139"/>
      <c r="AT954" s="139"/>
      <c r="AU954" s="28"/>
      <c r="AV954" s="215"/>
      <c r="AW954" s="215"/>
      <c r="AX954" s="28"/>
      <c r="AY954" s="140"/>
      <c r="AZ954" s="28"/>
      <c r="BA954" s="140"/>
      <c r="BB954" s="140"/>
      <c r="BC954" s="140"/>
      <c r="BD954" s="140"/>
      <c r="BE954" s="140"/>
      <c r="BF954" s="140"/>
      <c r="BG954" s="140"/>
      <c r="BH954" s="140"/>
      <c r="BI954" s="140"/>
      <c r="BJ954" s="140"/>
      <c r="BK954" s="140"/>
      <c r="BL954" s="140"/>
      <c r="BM954" s="140"/>
      <c r="BN954" s="140"/>
      <c r="BO954" s="140"/>
      <c r="BP954" s="140"/>
      <c r="BQ954" s="140"/>
      <c r="BR954" s="140"/>
      <c r="BS954" s="140"/>
      <c r="BT954" s="140"/>
      <c r="BU954" s="140"/>
      <c r="BV954" s="140"/>
      <c r="BW954" s="140"/>
      <c r="BX954" s="140"/>
      <c r="BY954" s="140"/>
      <c r="BZ954" s="140"/>
      <c r="CA954" s="140"/>
      <c r="CB954" s="140"/>
      <c r="CC954" s="140"/>
      <c r="CD954" s="140"/>
      <c r="CE954" s="140"/>
      <c r="CF954" s="140"/>
      <c r="CG954" s="140"/>
      <c r="CH954" s="140"/>
      <c r="CI954" s="140"/>
      <c r="CJ954" s="140"/>
      <c r="CK954" s="140"/>
      <c r="CL954" s="140"/>
      <c r="CM954" s="140"/>
      <c r="CN954" s="140"/>
      <c r="CO954" s="140"/>
      <c r="CP954" s="140"/>
      <c r="CQ954" s="140"/>
      <c r="CR954" s="140"/>
      <c r="CS954" s="140"/>
      <c r="CT954" s="140"/>
      <c r="CU954" s="140"/>
      <c r="CV954" s="140"/>
      <c r="CW954" s="140"/>
      <c r="CX954" s="140"/>
      <c r="CY954" s="103">
        <f t="shared" si="66"/>
        <v>0</v>
      </c>
      <c r="CZ954" s="78"/>
    </row>
    <row r="955" spans="1:104" x14ac:dyDescent="0.2">
      <c r="A955" s="26"/>
      <c r="B955" s="123">
        <f t="shared" si="67"/>
        <v>946</v>
      </c>
      <c r="C955" s="107"/>
      <c r="D955" s="111"/>
      <c r="F955" s="108"/>
      <c r="G955" s="120"/>
      <c r="H955" s="101">
        <f t="shared" si="65"/>
        <v>0</v>
      </c>
      <c r="I955" s="113"/>
      <c r="J955" s="113"/>
      <c r="K955" s="113"/>
      <c r="L955" s="113"/>
      <c r="M955" s="113"/>
      <c r="N955" s="113"/>
      <c r="O955" s="113"/>
      <c r="P955" s="27"/>
      <c r="Q955" s="113"/>
      <c r="R955" s="113"/>
      <c r="S955" s="113"/>
      <c r="T955" s="113"/>
      <c r="U955" s="113"/>
      <c r="V955" s="113"/>
      <c r="W955" s="113"/>
      <c r="X955" s="28"/>
      <c r="Y955" s="221"/>
      <c r="Z955" s="221"/>
      <c r="AA955" s="221"/>
      <c r="AB955" s="221"/>
      <c r="AC955" s="221"/>
      <c r="AD955" s="221"/>
      <c r="AE955" s="221"/>
      <c r="AF955" s="28"/>
      <c r="AG955" s="221"/>
      <c r="AH955" s="221"/>
      <c r="AI955" s="221"/>
      <c r="AJ955" s="221"/>
      <c r="AK955" s="221"/>
      <c r="AL955" s="221"/>
      <c r="AM955" s="221"/>
      <c r="AN955" s="28"/>
      <c r="AO955" s="141"/>
      <c r="AP955" s="141"/>
      <c r="AQ955" s="141"/>
      <c r="AR955" s="79" t="str">
        <f t="shared" si="64"/>
        <v/>
      </c>
      <c r="AS955" s="139"/>
      <c r="AT955" s="139"/>
      <c r="AU955" s="28"/>
      <c r="AV955" s="215"/>
      <c r="AW955" s="215"/>
      <c r="AX955" s="28"/>
      <c r="AY955" s="140"/>
      <c r="AZ955" s="28"/>
      <c r="BA955" s="140"/>
      <c r="BB955" s="140"/>
      <c r="BC955" s="140"/>
      <c r="BD955" s="140"/>
      <c r="BE955" s="140"/>
      <c r="BF955" s="140"/>
      <c r="BG955" s="140"/>
      <c r="BH955" s="140"/>
      <c r="BI955" s="140"/>
      <c r="BJ955" s="140"/>
      <c r="BK955" s="140"/>
      <c r="BL955" s="140"/>
      <c r="BM955" s="140"/>
      <c r="BN955" s="140"/>
      <c r="BO955" s="140"/>
      <c r="BP955" s="140"/>
      <c r="BQ955" s="140"/>
      <c r="BR955" s="140"/>
      <c r="BS955" s="140"/>
      <c r="BT955" s="140"/>
      <c r="BU955" s="140"/>
      <c r="BV955" s="140"/>
      <c r="BW955" s="140"/>
      <c r="BX955" s="140"/>
      <c r="BY955" s="140"/>
      <c r="BZ955" s="140"/>
      <c r="CA955" s="140"/>
      <c r="CB955" s="140"/>
      <c r="CC955" s="140"/>
      <c r="CD955" s="140"/>
      <c r="CE955" s="140"/>
      <c r="CF955" s="140"/>
      <c r="CG955" s="140"/>
      <c r="CH955" s="140"/>
      <c r="CI955" s="140"/>
      <c r="CJ955" s="140"/>
      <c r="CK955" s="140"/>
      <c r="CL955" s="140"/>
      <c r="CM955" s="140"/>
      <c r="CN955" s="140"/>
      <c r="CO955" s="140"/>
      <c r="CP955" s="140"/>
      <c r="CQ955" s="140"/>
      <c r="CR955" s="140"/>
      <c r="CS955" s="140"/>
      <c r="CT955" s="140"/>
      <c r="CU955" s="140"/>
      <c r="CV955" s="140"/>
      <c r="CW955" s="140"/>
      <c r="CX955" s="140"/>
      <c r="CY955" s="103">
        <f t="shared" si="66"/>
        <v>0</v>
      </c>
      <c r="CZ955" s="78"/>
    </row>
    <row r="956" spans="1:104" x14ac:dyDescent="0.2">
      <c r="A956" s="26"/>
      <c r="B956" s="123">
        <f t="shared" si="67"/>
        <v>947</v>
      </c>
      <c r="C956" s="107"/>
      <c r="D956" s="111"/>
      <c r="F956" s="108"/>
      <c r="G956" s="120"/>
      <c r="H956" s="101">
        <f t="shared" si="65"/>
        <v>0</v>
      </c>
      <c r="I956" s="113"/>
      <c r="J956" s="113"/>
      <c r="K956" s="113"/>
      <c r="L956" s="113"/>
      <c r="M956" s="113"/>
      <c r="N956" s="113"/>
      <c r="O956" s="113"/>
      <c r="P956" s="27"/>
      <c r="Q956" s="113"/>
      <c r="R956" s="113"/>
      <c r="S956" s="113"/>
      <c r="T956" s="113"/>
      <c r="U956" s="113"/>
      <c r="V956" s="113"/>
      <c r="W956" s="113"/>
      <c r="X956" s="28"/>
      <c r="Y956" s="221"/>
      <c r="Z956" s="221"/>
      <c r="AA956" s="221"/>
      <c r="AB956" s="221"/>
      <c r="AC956" s="221"/>
      <c r="AD956" s="221"/>
      <c r="AE956" s="221"/>
      <c r="AF956" s="28"/>
      <c r="AG956" s="221"/>
      <c r="AH956" s="221"/>
      <c r="AI956" s="221"/>
      <c r="AJ956" s="221"/>
      <c r="AK956" s="221"/>
      <c r="AL956" s="221"/>
      <c r="AM956" s="221"/>
      <c r="AN956" s="28"/>
      <c r="AO956" s="141"/>
      <c r="AP956" s="141"/>
      <c r="AQ956" s="141"/>
      <c r="AR956" s="79" t="str">
        <f t="shared" si="64"/>
        <v/>
      </c>
      <c r="AS956" s="139"/>
      <c r="AT956" s="139"/>
      <c r="AU956" s="28"/>
      <c r="AV956" s="215"/>
      <c r="AW956" s="215"/>
      <c r="AX956" s="28"/>
      <c r="AY956" s="140"/>
      <c r="AZ956" s="28"/>
      <c r="BA956" s="140"/>
      <c r="BB956" s="140"/>
      <c r="BC956" s="140"/>
      <c r="BD956" s="140"/>
      <c r="BE956" s="140"/>
      <c r="BF956" s="140"/>
      <c r="BG956" s="140"/>
      <c r="BH956" s="140"/>
      <c r="BI956" s="140"/>
      <c r="BJ956" s="140"/>
      <c r="BK956" s="140"/>
      <c r="BL956" s="140"/>
      <c r="BM956" s="140"/>
      <c r="BN956" s="140"/>
      <c r="BO956" s="140"/>
      <c r="BP956" s="140"/>
      <c r="BQ956" s="140"/>
      <c r="BR956" s="140"/>
      <c r="BS956" s="140"/>
      <c r="BT956" s="140"/>
      <c r="BU956" s="140"/>
      <c r="BV956" s="140"/>
      <c r="BW956" s="140"/>
      <c r="BX956" s="140"/>
      <c r="BY956" s="140"/>
      <c r="BZ956" s="140"/>
      <c r="CA956" s="140"/>
      <c r="CB956" s="140"/>
      <c r="CC956" s="140"/>
      <c r="CD956" s="140"/>
      <c r="CE956" s="140"/>
      <c r="CF956" s="140"/>
      <c r="CG956" s="140"/>
      <c r="CH956" s="140"/>
      <c r="CI956" s="140"/>
      <c r="CJ956" s="140"/>
      <c r="CK956" s="140"/>
      <c r="CL956" s="140"/>
      <c r="CM956" s="140"/>
      <c r="CN956" s="140"/>
      <c r="CO956" s="140"/>
      <c r="CP956" s="140"/>
      <c r="CQ956" s="140"/>
      <c r="CR956" s="140"/>
      <c r="CS956" s="140"/>
      <c r="CT956" s="140"/>
      <c r="CU956" s="140"/>
      <c r="CV956" s="140"/>
      <c r="CW956" s="140"/>
      <c r="CX956" s="140"/>
      <c r="CY956" s="103">
        <f t="shared" si="66"/>
        <v>0</v>
      </c>
      <c r="CZ956" s="78"/>
    </row>
    <row r="957" spans="1:104" x14ac:dyDescent="0.2">
      <c r="A957" s="26"/>
      <c r="B957" s="123">
        <f t="shared" si="67"/>
        <v>948</v>
      </c>
      <c r="C957" s="107"/>
      <c r="D957" s="111"/>
      <c r="F957" s="108"/>
      <c r="G957" s="120"/>
      <c r="H957" s="101">
        <f t="shared" si="65"/>
        <v>0</v>
      </c>
      <c r="I957" s="113"/>
      <c r="J957" s="113"/>
      <c r="K957" s="113"/>
      <c r="L957" s="113"/>
      <c r="M957" s="113"/>
      <c r="N957" s="113"/>
      <c r="O957" s="113"/>
      <c r="P957" s="27"/>
      <c r="Q957" s="113"/>
      <c r="R957" s="113"/>
      <c r="S957" s="113"/>
      <c r="T957" s="113"/>
      <c r="U957" s="113"/>
      <c r="V957" s="113"/>
      <c r="W957" s="113"/>
      <c r="X957" s="28"/>
      <c r="Y957" s="221"/>
      <c r="Z957" s="221"/>
      <c r="AA957" s="221"/>
      <c r="AB957" s="221"/>
      <c r="AC957" s="221"/>
      <c r="AD957" s="221"/>
      <c r="AE957" s="221"/>
      <c r="AF957" s="28"/>
      <c r="AG957" s="221"/>
      <c r="AH957" s="221"/>
      <c r="AI957" s="221"/>
      <c r="AJ957" s="221"/>
      <c r="AK957" s="221"/>
      <c r="AL957" s="221"/>
      <c r="AM957" s="221"/>
      <c r="AN957" s="28"/>
      <c r="AO957" s="141"/>
      <c r="AP957" s="141"/>
      <c r="AQ957" s="141"/>
      <c r="AR957" s="79" t="str">
        <f t="shared" si="64"/>
        <v/>
      </c>
      <c r="AS957" s="139"/>
      <c r="AT957" s="139"/>
      <c r="AU957" s="28"/>
      <c r="AV957" s="215"/>
      <c r="AW957" s="215"/>
      <c r="AX957" s="28"/>
      <c r="AY957" s="140"/>
      <c r="AZ957" s="28"/>
      <c r="BA957" s="140"/>
      <c r="BB957" s="140"/>
      <c r="BC957" s="140"/>
      <c r="BD957" s="140"/>
      <c r="BE957" s="140"/>
      <c r="BF957" s="140"/>
      <c r="BG957" s="140"/>
      <c r="BH957" s="140"/>
      <c r="BI957" s="140"/>
      <c r="BJ957" s="140"/>
      <c r="BK957" s="140"/>
      <c r="BL957" s="140"/>
      <c r="BM957" s="140"/>
      <c r="BN957" s="140"/>
      <c r="BO957" s="140"/>
      <c r="BP957" s="140"/>
      <c r="BQ957" s="140"/>
      <c r="BR957" s="140"/>
      <c r="BS957" s="140"/>
      <c r="BT957" s="140"/>
      <c r="BU957" s="140"/>
      <c r="BV957" s="140"/>
      <c r="BW957" s="140"/>
      <c r="BX957" s="140"/>
      <c r="BY957" s="140"/>
      <c r="BZ957" s="140"/>
      <c r="CA957" s="140"/>
      <c r="CB957" s="140"/>
      <c r="CC957" s="140"/>
      <c r="CD957" s="140"/>
      <c r="CE957" s="140"/>
      <c r="CF957" s="140"/>
      <c r="CG957" s="140"/>
      <c r="CH957" s="140"/>
      <c r="CI957" s="140"/>
      <c r="CJ957" s="140"/>
      <c r="CK957" s="140"/>
      <c r="CL957" s="140"/>
      <c r="CM957" s="140"/>
      <c r="CN957" s="140"/>
      <c r="CO957" s="140"/>
      <c r="CP957" s="140"/>
      <c r="CQ957" s="140"/>
      <c r="CR957" s="140"/>
      <c r="CS957" s="140"/>
      <c r="CT957" s="140"/>
      <c r="CU957" s="140"/>
      <c r="CV957" s="140"/>
      <c r="CW957" s="140"/>
      <c r="CX957" s="140"/>
      <c r="CY957" s="103">
        <f t="shared" si="66"/>
        <v>0</v>
      </c>
      <c r="CZ957" s="78"/>
    </row>
    <row r="958" spans="1:104" x14ac:dyDescent="0.2">
      <c r="A958" s="26"/>
      <c r="B958" s="123">
        <f t="shared" si="67"/>
        <v>949</v>
      </c>
      <c r="C958" s="107"/>
      <c r="D958" s="111"/>
      <c r="F958" s="108"/>
      <c r="G958" s="120"/>
      <c r="H958" s="101">
        <f t="shared" si="65"/>
        <v>0</v>
      </c>
      <c r="I958" s="113"/>
      <c r="J958" s="113"/>
      <c r="K958" s="113"/>
      <c r="L958" s="113"/>
      <c r="M958" s="113"/>
      <c r="N958" s="113"/>
      <c r="O958" s="113"/>
      <c r="P958" s="27"/>
      <c r="Q958" s="113"/>
      <c r="R958" s="113"/>
      <c r="S958" s="113"/>
      <c r="T958" s="113"/>
      <c r="U958" s="113"/>
      <c r="V958" s="113"/>
      <c r="W958" s="113"/>
      <c r="X958" s="28"/>
      <c r="Y958" s="221"/>
      <c r="Z958" s="221"/>
      <c r="AA958" s="221"/>
      <c r="AB958" s="221"/>
      <c r="AC958" s="221"/>
      <c r="AD958" s="221"/>
      <c r="AE958" s="221"/>
      <c r="AF958" s="28"/>
      <c r="AG958" s="221"/>
      <c r="AH958" s="221"/>
      <c r="AI958" s="221"/>
      <c r="AJ958" s="221"/>
      <c r="AK958" s="221"/>
      <c r="AL958" s="221"/>
      <c r="AM958" s="221"/>
      <c r="AN958" s="28"/>
      <c r="AO958" s="141"/>
      <c r="AP958" s="141"/>
      <c r="AQ958" s="141"/>
      <c r="AR958" s="79" t="str">
        <f t="shared" si="64"/>
        <v/>
      </c>
      <c r="AS958" s="139"/>
      <c r="AT958" s="139"/>
      <c r="AU958" s="28"/>
      <c r="AV958" s="215"/>
      <c r="AW958" s="215"/>
      <c r="AX958" s="28"/>
      <c r="AY958" s="140"/>
      <c r="AZ958" s="28"/>
      <c r="BA958" s="140"/>
      <c r="BB958" s="140"/>
      <c r="BC958" s="140"/>
      <c r="BD958" s="140"/>
      <c r="BE958" s="140"/>
      <c r="BF958" s="140"/>
      <c r="BG958" s="140"/>
      <c r="BH958" s="140"/>
      <c r="BI958" s="140"/>
      <c r="BJ958" s="140"/>
      <c r="BK958" s="140"/>
      <c r="BL958" s="140"/>
      <c r="BM958" s="140"/>
      <c r="BN958" s="140"/>
      <c r="BO958" s="140"/>
      <c r="BP958" s="140"/>
      <c r="BQ958" s="140"/>
      <c r="BR958" s="140"/>
      <c r="BS958" s="140"/>
      <c r="BT958" s="140"/>
      <c r="BU958" s="140"/>
      <c r="BV958" s="140"/>
      <c r="BW958" s="140"/>
      <c r="BX958" s="140"/>
      <c r="BY958" s="140"/>
      <c r="BZ958" s="140"/>
      <c r="CA958" s="140"/>
      <c r="CB958" s="140"/>
      <c r="CC958" s="140"/>
      <c r="CD958" s="140"/>
      <c r="CE958" s="140"/>
      <c r="CF958" s="140"/>
      <c r="CG958" s="140"/>
      <c r="CH958" s="140"/>
      <c r="CI958" s="140"/>
      <c r="CJ958" s="140"/>
      <c r="CK958" s="140"/>
      <c r="CL958" s="140"/>
      <c r="CM958" s="140"/>
      <c r="CN958" s="140"/>
      <c r="CO958" s="140"/>
      <c r="CP958" s="140"/>
      <c r="CQ958" s="140"/>
      <c r="CR958" s="140"/>
      <c r="CS958" s="140"/>
      <c r="CT958" s="140"/>
      <c r="CU958" s="140"/>
      <c r="CV958" s="140"/>
      <c r="CW958" s="140"/>
      <c r="CX958" s="140"/>
      <c r="CY958" s="103">
        <f t="shared" si="66"/>
        <v>0</v>
      </c>
      <c r="CZ958" s="78"/>
    </row>
    <row r="959" spans="1:104" x14ac:dyDescent="0.2">
      <c r="A959" s="26"/>
      <c r="B959" s="123">
        <f t="shared" si="67"/>
        <v>950</v>
      </c>
      <c r="C959" s="107"/>
      <c r="D959" s="111"/>
      <c r="F959" s="108"/>
      <c r="G959" s="120"/>
      <c r="H959" s="101">
        <f t="shared" si="65"/>
        <v>0</v>
      </c>
      <c r="I959" s="113"/>
      <c r="J959" s="113"/>
      <c r="K959" s="113"/>
      <c r="L959" s="113"/>
      <c r="M959" s="113"/>
      <c r="N959" s="113"/>
      <c r="O959" s="113"/>
      <c r="P959" s="27"/>
      <c r="Q959" s="113"/>
      <c r="R959" s="113"/>
      <c r="S959" s="113"/>
      <c r="T959" s="113"/>
      <c r="U959" s="113"/>
      <c r="V959" s="113"/>
      <c r="W959" s="113"/>
      <c r="X959" s="28"/>
      <c r="Y959" s="221"/>
      <c r="Z959" s="221"/>
      <c r="AA959" s="221"/>
      <c r="AB959" s="221"/>
      <c r="AC959" s="221"/>
      <c r="AD959" s="221"/>
      <c r="AE959" s="221"/>
      <c r="AF959" s="28"/>
      <c r="AG959" s="221"/>
      <c r="AH959" s="221"/>
      <c r="AI959" s="221"/>
      <c r="AJ959" s="221"/>
      <c r="AK959" s="221"/>
      <c r="AL959" s="221"/>
      <c r="AM959" s="221"/>
      <c r="AN959" s="28"/>
      <c r="AO959" s="141"/>
      <c r="AP959" s="141"/>
      <c r="AQ959" s="141"/>
      <c r="AR959" s="79" t="str">
        <f t="shared" si="64"/>
        <v/>
      </c>
      <c r="AS959" s="139"/>
      <c r="AT959" s="139"/>
      <c r="AU959" s="28"/>
      <c r="AV959" s="215"/>
      <c r="AW959" s="215"/>
      <c r="AX959" s="28"/>
      <c r="AY959" s="140"/>
      <c r="AZ959" s="28"/>
      <c r="BA959" s="140"/>
      <c r="BB959" s="140"/>
      <c r="BC959" s="140"/>
      <c r="BD959" s="140"/>
      <c r="BE959" s="140"/>
      <c r="BF959" s="140"/>
      <c r="BG959" s="140"/>
      <c r="BH959" s="140"/>
      <c r="BI959" s="140"/>
      <c r="BJ959" s="140"/>
      <c r="BK959" s="140"/>
      <c r="BL959" s="140"/>
      <c r="BM959" s="140"/>
      <c r="BN959" s="140"/>
      <c r="BO959" s="140"/>
      <c r="BP959" s="140"/>
      <c r="BQ959" s="140"/>
      <c r="BR959" s="140"/>
      <c r="BS959" s="140"/>
      <c r="BT959" s="140"/>
      <c r="BU959" s="140"/>
      <c r="BV959" s="140"/>
      <c r="BW959" s="140"/>
      <c r="BX959" s="140"/>
      <c r="BY959" s="140"/>
      <c r="BZ959" s="140"/>
      <c r="CA959" s="140"/>
      <c r="CB959" s="140"/>
      <c r="CC959" s="140"/>
      <c r="CD959" s="140"/>
      <c r="CE959" s="140"/>
      <c r="CF959" s="140"/>
      <c r="CG959" s="140"/>
      <c r="CH959" s="140"/>
      <c r="CI959" s="140"/>
      <c r="CJ959" s="140"/>
      <c r="CK959" s="140"/>
      <c r="CL959" s="140"/>
      <c r="CM959" s="140"/>
      <c r="CN959" s="140"/>
      <c r="CO959" s="140"/>
      <c r="CP959" s="140"/>
      <c r="CQ959" s="140"/>
      <c r="CR959" s="140"/>
      <c r="CS959" s="140"/>
      <c r="CT959" s="140"/>
      <c r="CU959" s="140"/>
      <c r="CV959" s="140"/>
      <c r="CW959" s="140"/>
      <c r="CX959" s="140"/>
      <c r="CY959" s="103">
        <f t="shared" si="66"/>
        <v>0</v>
      </c>
      <c r="CZ959" s="78"/>
    </row>
    <row r="960" spans="1:104" x14ac:dyDescent="0.2">
      <c r="A960" s="26"/>
      <c r="B960" s="123">
        <f t="shared" si="67"/>
        <v>951</v>
      </c>
      <c r="C960" s="107"/>
      <c r="D960" s="111"/>
      <c r="F960" s="108"/>
      <c r="G960" s="120"/>
      <c r="H960" s="101">
        <f t="shared" si="65"/>
        <v>0</v>
      </c>
      <c r="I960" s="113"/>
      <c r="J960" s="113"/>
      <c r="K960" s="113"/>
      <c r="L960" s="113"/>
      <c r="M960" s="113"/>
      <c r="N960" s="113"/>
      <c r="O960" s="113"/>
      <c r="P960" s="27"/>
      <c r="Q960" s="113"/>
      <c r="R960" s="113"/>
      <c r="S960" s="113"/>
      <c r="T960" s="113"/>
      <c r="U960" s="113"/>
      <c r="V960" s="113"/>
      <c r="W960" s="113"/>
      <c r="X960" s="28"/>
      <c r="Y960" s="221"/>
      <c r="Z960" s="221"/>
      <c r="AA960" s="221"/>
      <c r="AB960" s="221"/>
      <c r="AC960" s="221"/>
      <c r="AD960" s="221"/>
      <c r="AE960" s="221"/>
      <c r="AF960" s="28"/>
      <c r="AG960" s="221"/>
      <c r="AH960" s="221"/>
      <c r="AI960" s="221"/>
      <c r="AJ960" s="221"/>
      <c r="AK960" s="221"/>
      <c r="AL960" s="221"/>
      <c r="AM960" s="221"/>
      <c r="AN960" s="28"/>
      <c r="AO960" s="141"/>
      <c r="AP960" s="141"/>
      <c r="AQ960" s="141"/>
      <c r="AR960" s="79" t="str">
        <f t="shared" si="64"/>
        <v/>
      </c>
      <c r="AS960" s="139"/>
      <c r="AT960" s="139"/>
      <c r="AU960" s="28"/>
      <c r="AV960" s="215"/>
      <c r="AW960" s="215"/>
      <c r="AX960" s="28"/>
      <c r="AY960" s="140"/>
      <c r="AZ960" s="28"/>
      <c r="BA960" s="140"/>
      <c r="BB960" s="140"/>
      <c r="BC960" s="140"/>
      <c r="BD960" s="140"/>
      <c r="BE960" s="140"/>
      <c r="BF960" s="140"/>
      <c r="BG960" s="140"/>
      <c r="BH960" s="140"/>
      <c r="BI960" s="140"/>
      <c r="BJ960" s="140"/>
      <c r="BK960" s="140"/>
      <c r="BL960" s="140"/>
      <c r="BM960" s="140"/>
      <c r="BN960" s="140"/>
      <c r="BO960" s="140"/>
      <c r="BP960" s="140"/>
      <c r="BQ960" s="140"/>
      <c r="BR960" s="140"/>
      <c r="BS960" s="140"/>
      <c r="BT960" s="140"/>
      <c r="BU960" s="140"/>
      <c r="BV960" s="140"/>
      <c r="BW960" s="140"/>
      <c r="BX960" s="140"/>
      <c r="BY960" s="140"/>
      <c r="BZ960" s="140"/>
      <c r="CA960" s="140"/>
      <c r="CB960" s="140"/>
      <c r="CC960" s="140"/>
      <c r="CD960" s="140"/>
      <c r="CE960" s="140"/>
      <c r="CF960" s="140"/>
      <c r="CG960" s="140"/>
      <c r="CH960" s="140"/>
      <c r="CI960" s="140"/>
      <c r="CJ960" s="140"/>
      <c r="CK960" s="140"/>
      <c r="CL960" s="140"/>
      <c r="CM960" s="140"/>
      <c r="CN960" s="140"/>
      <c r="CO960" s="140"/>
      <c r="CP960" s="140"/>
      <c r="CQ960" s="140"/>
      <c r="CR960" s="140"/>
      <c r="CS960" s="140"/>
      <c r="CT960" s="140"/>
      <c r="CU960" s="140"/>
      <c r="CV960" s="140"/>
      <c r="CW960" s="140"/>
      <c r="CX960" s="140"/>
      <c r="CY960" s="103">
        <f t="shared" si="66"/>
        <v>0</v>
      </c>
      <c r="CZ960" s="78"/>
    </row>
    <row r="961" spans="1:104" x14ac:dyDescent="0.2">
      <c r="A961" s="26"/>
      <c r="B961" s="123">
        <f t="shared" si="67"/>
        <v>952</v>
      </c>
      <c r="C961" s="107"/>
      <c r="D961" s="111"/>
      <c r="F961" s="108"/>
      <c r="G961" s="120"/>
      <c r="H961" s="101">
        <f t="shared" si="65"/>
        <v>0</v>
      </c>
      <c r="I961" s="113"/>
      <c r="J961" s="113"/>
      <c r="K961" s="113"/>
      <c r="L961" s="113"/>
      <c r="M961" s="113"/>
      <c r="N961" s="113"/>
      <c r="O961" s="113"/>
      <c r="P961" s="27"/>
      <c r="Q961" s="113"/>
      <c r="R961" s="113"/>
      <c r="S961" s="113"/>
      <c r="T961" s="113"/>
      <c r="U961" s="113"/>
      <c r="V961" s="113"/>
      <c r="W961" s="113"/>
      <c r="X961" s="28"/>
      <c r="Y961" s="221"/>
      <c r="Z961" s="221"/>
      <c r="AA961" s="221"/>
      <c r="AB961" s="221"/>
      <c r="AC961" s="221"/>
      <c r="AD961" s="221"/>
      <c r="AE961" s="221"/>
      <c r="AF961" s="28"/>
      <c r="AG961" s="221"/>
      <c r="AH961" s="221"/>
      <c r="AI961" s="221"/>
      <c r="AJ961" s="221"/>
      <c r="AK961" s="221"/>
      <c r="AL961" s="221"/>
      <c r="AM961" s="221"/>
      <c r="AN961" s="28"/>
      <c r="AO961" s="141"/>
      <c r="AP961" s="141"/>
      <c r="AQ961" s="141"/>
      <c r="AR961" s="79" t="str">
        <f t="shared" si="64"/>
        <v/>
      </c>
      <c r="AS961" s="139"/>
      <c r="AT961" s="139"/>
      <c r="AU961" s="28"/>
      <c r="AV961" s="215"/>
      <c r="AW961" s="215"/>
      <c r="AX961" s="28"/>
      <c r="AY961" s="140"/>
      <c r="AZ961" s="28"/>
      <c r="BA961" s="140"/>
      <c r="BB961" s="140"/>
      <c r="BC961" s="140"/>
      <c r="BD961" s="140"/>
      <c r="BE961" s="140"/>
      <c r="BF961" s="140"/>
      <c r="BG961" s="140"/>
      <c r="BH961" s="140"/>
      <c r="BI961" s="140"/>
      <c r="BJ961" s="140"/>
      <c r="BK961" s="140"/>
      <c r="BL961" s="140"/>
      <c r="BM961" s="140"/>
      <c r="BN961" s="140"/>
      <c r="BO961" s="140"/>
      <c r="BP961" s="140"/>
      <c r="BQ961" s="140"/>
      <c r="BR961" s="140"/>
      <c r="BS961" s="140"/>
      <c r="BT961" s="140"/>
      <c r="BU961" s="140"/>
      <c r="BV961" s="140"/>
      <c r="BW961" s="140"/>
      <c r="BX961" s="140"/>
      <c r="BY961" s="140"/>
      <c r="BZ961" s="140"/>
      <c r="CA961" s="140"/>
      <c r="CB961" s="140"/>
      <c r="CC961" s="140"/>
      <c r="CD961" s="140"/>
      <c r="CE961" s="140"/>
      <c r="CF961" s="140"/>
      <c r="CG961" s="140"/>
      <c r="CH961" s="140"/>
      <c r="CI961" s="140"/>
      <c r="CJ961" s="140"/>
      <c r="CK961" s="140"/>
      <c r="CL961" s="140"/>
      <c r="CM961" s="140"/>
      <c r="CN961" s="140"/>
      <c r="CO961" s="140"/>
      <c r="CP961" s="140"/>
      <c r="CQ961" s="140"/>
      <c r="CR961" s="140"/>
      <c r="CS961" s="140"/>
      <c r="CT961" s="140"/>
      <c r="CU961" s="140"/>
      <c r="CV961" s="140"/>
      <c r="CW961" s="140"/>
      <c r="CX961" s="140"/>
      <c r="CY961" s="103">
        <f t="shared" si="66"/>
        <v>0</v>
      </c>
      <c r="CZ961" s="78"/>
    </row>
    <row r="962" spans="1:104" x14ac:dyDescent="0.2">
      <c r="A962" s="26"/>
      <c r="B962" s="123">
        <f t="shared" si="67"/>
        <v>953</v>
      </c>
      <c r="C962" s="107"/>
      <c r="D962" s="111"/>
      <c r="F962" s="108"/>
      <c r="G962" s="120"/>
      <c r="H962" s="101">
        <f t="shared" si="65"/>
        <v>0</v>
      </c>
      <c r="I962" s="113"/>
      <c r="J962" s="113"/>
      <c r="K962" s="113"/>
      <c r="L962" s="113"/>
      <c r="M962" s="113"/>
      <c r="N962" s="113"/>
      <c r="O962" s="113"/>
      <c r="P962" s="27"/>
      <c r="Q962" s="113"/>
      <c r="R962" s="113"/>
      <c r="S962" s="113"/>
      <c r="T962" s="113"/>
      <c r="U962" s="113"/>
      <c r="V962" s="113"/>
      <c r="W962" s="113"/>
      <c r="X962" s="28"/>
      <c r="Y962" s="221"/>
      <c r="Z962" s="221"/>
      <c r="AA962" s="221"/>
      <c r="AB962" s="221"/>
      <c r="AC962" s="221"/>
      <c r="AD962" s="221"/>
      <c r="AE962" s="221"/>
      <c r="AF962" s="28"/>
      <c r="AG962" s="221"/>
      <c r="AH962" s="221"/>
      <c r="AI962" s="221"/>
      <c r="AJ962" s="221"/>
      <c r="AK962" s="221"/>
      <c r="AL962" s="221"/>
      <c r="AM962" s="221"/>
      <c r="AN962" s="28"/>
      <c r="AO962" s="141"/>
      <c r="AP962" s="141"/>
      <c r="AQ962" s="141"/>
      <c r="AR962" s="79" t="str">
        <f t="shared" si="64"/>
        <v/>
      </c>
      <c r="AS962" s="139"/>
      <c r="AT962" s="139"/>
      <c r="AU962" s="28"/>
      <c r="AV962" s="215"/>
      <c r="AW962" s="215"/>
      <c r="AX962" s="28"/>
      <c r="AY962" s="140"/>
      <c r="AZ962" s="28"/>
      <c r="BA962" s="140"/>
      <c r="BB962" s="140"/>
      <c r="BC962" s="140"/>
      <c r="BD962" s="140"/>
      <c r="BE962" s="140"/>
      <c r="BF962" s="140"/>
      <c r="BG962" s="140"/>
      <c r="BH962" s="140"/>
      <c r="BI962" s="140"/>
      <c r="BJ962" s="140"/>
      <c r="BK962" s="140"/>
      <c r="BL962" s="140"/>
      <c r="BM962" s="140"/>
      <c r="BN962" s="140"/>
      <c r="BO962" s="140"/>
      <c r="BP962" s="140"/>
      <c r="BQ962" s="140"/>
      <c r="BR962" s="140"/>
      <c r="BS962" s="140"/>
      <c r="BT962" s="140"/>
      <c r="BU962" s="140"/>
      <c r="BV962" s="140"/>
      <c r="BW962" s="140"/>
      <c r="BX962" s="140"/>
      <c r="BY962" s="140"/>
      <c r="BZ962" s="140"/>
      <c r="CA962" s="140"/>
      <c r="CB962" s="140"/>
      <c r="CC962" s="140"/>
      <c r="CD962" s="140"/>
      <c r="CE962" s="140"/>
      <c r="CF962" s="140"/>
      <c r="CG962" s="140"/>
      <c r="CH962" s="140"/>
      <c r="CI962" s="140"/>
      <c r="CJ962" s="140"/>
      <c r="CK962" s="140"/>
      <c r="CL962" s="140"/>
      <c r="CM962" s="140"/>
      <c r="CN962" s="140"/>
      <c r="CO962" s="140"/>
      <c r="CP962" s="140"/>
      <c r="CQ962" s="140"/>
      <c r="CR962" s="140"/>
      <c r="CS962" s="140"/>
      <c r="CT962" s="140"/>
      <c r="CU962" s="140"/>
      <c r="CV962" s="140"/>
      <c r="CW962" s="140"/>
      <c r="CX962" s="140"/>
      <c r="CY962" s="103">
        <f t="shared" si="66"/>
        <v>0</v>
      </c>
      <c r="CZ962" s="78"/>
    </row>
    <row r="963" spans="1:104" x14ac:dyDescent="0.2">
      <c r="A963" s="26"/>
      <c r="B963" s="123">
        <f t="shared" si="67"/>
        <v>954</v>
      </c>
      <c r="C963" s="107"/>
      <c r="D963" s="111"/>
      <c r="F963" s="108"/>
      <c r="G963" s="120"/>
      <c r="H963" s="101">
        <f t="shared" si="65"/>
        <v>0</v>
      </c>
      <c r="I963" s="113"/>
      <c r="J963" s="113"/>
      <c r="K963" s="113"/>
      <c r="L963" s="113"/>
      <c r="M963" s="113"/>
      <c r="N963" s="113"/>
      <c r="O963" s="113"/>
      <c r="P963" s="27"/>
      <c r="Q963" s="113"/>
      <c r="R963" s="113"/>
      <c r="S963" s="113"/>
      <c r="T963" s="113"/>
      <c r="U963" s="113"/>
      <c r="V963" s="113"/>
      <c r="W963" s="113"/>
      <c r="X963" s="28"/>
      <c r="Y963" s="221"/>
      <c r="Z963" s="221"/>
      <c r="AA963" s="221"/>
      <c r="AB963" s="221"/>
      <c r="AC963" s="221"/>
      <c r="AD963" s="221"/>
      <c r="AE963" s="221"/>
      <c r="AF963" s="28"/>
      <c r="AG963" s="221"/>
      <c r="AH963" s="221"/>
      <c r="AI963" s="221"/>
      <c r="AJ963" s="221"/>
      <c r="AK963" s="221"/>
      <c r="AL963" s="221"/>
      <c r="AM963" s="221"/>
      <c r="AN963" s="28"/>
      <c r="AO963" s="141"/>
      <c r="AP963" s="141"/>
      <c r="AQ963" s="141"/>
      <c r="AR963" s="79" t="str">
        <f t="shared" si="64"/>
        <v/>
      </c>
      <c r="AS963" s="139"/>
      <c r="AT963" s="139"/>
      <c r="AU963" s="28"/>
      <c r="AV963" s="215"/>
      <c r="AW963" s="215"/>
      <c r="AX963" s="28"/>
      <c r="AY963" s="140"/>
      <c r="AZ963" s="28"/>
      <c r="BA963" s="140"/>
      <c r="BB963" s="140"/>
      <c r="BC963" s="140"/>
      <c r="BD963" s="140"/>
      <c r="BE963" s="140"/>
      <c r="BF963" s="140"/>
      <c r="BG963" s="140"/>
      <c r="BH963" s="140"/>
      <c r="BI963" s="140"/>
      <c r="BJ963" s="140"/>
      <c r="BK963" s="140"/>
      <c r="BL963" s="140"/>
      <c r="BM963" s="140"/>
      <c r="BN963" s="140"/>
      <c r="BO963" s="140"/>
      <c r="BP963" s="140"/>
      <c r="BQ963" s="140"/>
      <c r="BR963" s="140"/>
      <c r="BS963" s="140"/>
      <c r="BT963" s="140"/>
      <c r="BU963" s="140"/>
      <c r="BV963" s="140"/>
      <c r="BW963" s="140"/>
      <c r="BX963" s="140"/>
      <c r="BY963" s="140"/>
      <c r="BZ963" s="140"/>
      <c r="CA963" s="140"/>
      <c r="CB963" s="140"/>
      <c r="CC963" s="140"/>
      <c r="CD963" s="140"/>
      <c r="CE963" s="140"/>
      <c r="CF963" s="140"/>
      <c r="CG963" s="140"/>
      <c r="CH963" s="140"/>
      <c r="CI963" s="140"/>
      <c r="CJ963" s="140"/>
      <c r="CK963" s="140"/>
      <c r="CL963" s="140"/>
      <c r="CM963" s="140"/>
      <c r="CN963" s="140"/>
      <c r="CO963" s="140"/>
      <c r="CP963" s="140"/>
      <c r="CQ963" s="140"/>
      <c r="CR963" s="140"/>
      <c r="CS963" s="140"/>
      <c r="CT963" s="140"/>
      <c r="CU963" s="140"/>
      <c r="CV963" s="140"/>
      <c r="CW963" s="140"/>
      <c r="CX963" s="140"/>
      <c r="CY963" s="103">
        <f t="shared" si="66"/>
        <v>0</v>
      </c>
      <c r="CZ963" s="78"/>
    </row>
    <row r="964" spans="1:104" x14ac:dyDescent="0.2">
      <c r="A964" s="26"/>
      <c r="B964" s="123">
        <f t="shared" si="67"/>
        <v>955</v>
      </c>
      <c r="C964" s="107"/>
      <c r="D964" s="111"/>
      <c r="F964" s="108"/>
      <c r="G964" s="120"/>
      <c r="H964" s="101">
        <f t="shared" si="65"/>
        <v>0</v>
      </c>
      <c r="I964" s="113"/>
      <c r="J964" s="113"/>
      <c r="K964" s="113"/>
      <c r="L964" s="113"/>
      <c r="M964" s="113"/>
      <c r="N964" s="113"/>
      <c r="O964" s="113"/>
      <c r="P964" s="27"/>
      <c r="Q964" s="113"/>
      <c r="R964" s="113"/>
      <c r="S964" s="113"/>
      <c r="T964" s="113"/>
      <c r="U964" s="113"/>
      <c r="V964" s="113"/>
      <c r="W964" s="113"/>
      <c r="X964" s="28"/>
      <c r="Y964" s="221"/>
      <c r="Z964" s="221"/>
      <c r="AA964" s="221"/>
      <c r="AB964" s="221"/>
      <c r="AC964" s="221"/>
      <c r="AD964" s="221"/>
      <c r="AE964" s="221"/>
      <c r="AF964" s="28"/>
      <c r="AG964" s="221"/>
      <c r="AH964" s="221"/>
      <c r="AI964" s="221"/>
      <c r="AJ964" s="221"/>
      <c r="AK964" s="221"/>
      <c r="AL964" s="221"/>
      <c r="AM964" s="221"/>
      <c r="AN964" s="28"/>
      <c r="AO964" s="141"/>
      <c r="AP964" s="141"/>
      <c r="AQ964" s="141"/>
      <c r="AR964" s="79" t="str">
        <f t="shared" si="64"/>
        <v/>
      </c>
      <c r="AS964" s="139"/>
      <c r="AT964" s="139"/>
      <c r="AU964" s="28"/>
      <c r="AV964" s="215"/>
      <c r="AW964" s="215"/>
      <c r="AX964" s="28"/>
      <c r="AY964" s="140"/>
      <c r="AZ964" s="28"/>
      <c r="BA964" s="140"/>
      <c r="BB964" s="140"/>
      <c r="BC964" s="140"/>
      <c r="BD964" s="140"/>
      <c r="BE964" s="140"/>
      <c r="BF964" s="140"/>
      <c r="BG964" s="140"/>
      <c r="BH964" s="140"/>
      <c r="BI964" s="140"/>
      <c r="BJ964" s="140"/>
      <c r="BK964" s="140"/>
      <c r="BL964" s="140"/>
      <c r="BM964" s="140"/>
      <c r="BN964" s="140"/>
      <c r="BO964" s="140"/>
      <c r="BP964" s="140"/>
      <c r="BQ964" s="140"/>
      <c r="BR964" s="140"/>
      <c r="BS964" s="140"/>
      <c r="BT964" s="140"/>
      <c r="BU964" s="140"/>
      <c r="BV964" s="140"/>
      <c r="BW964" s="140"/>
      <c r="BX964" s="140"/>
      <c r="BY964" s="140"/>
      <c r="BZ964" s="140"/>
      <c r="CA964" s="140"/>
      <c r="CB964" s="140"/>
      <c r="CC964" s="140"/>
      <c r="CD964" s="140"/>
      <c r="CE964" s="140"/>
      <c r="CF964" s="140"/>
      <c r="CG964" s="140"/>
      <c r="CH964" s="140"/>
      <c r="CI964" s="140"/>
      <c r="CJ964" s="140"/>
      <c r="CK964" s="140"/>
      <c r="CL964" s="140"/>
      <c r="CM964" s="140"/>
      <c r="CN964" s="140"/>
      <c r="CO964" s="140"/>
      <c r="CP964" s="140"/>
      <c r="CQ964" s="140"/>
      <c r="CR964" s="140"/>
      <c r="CS964" s="140"/>
      <c r="CT964" s="140"/>
      <c r="CU964" s="140"/>
      <c r="CV964" s="140"/>
      <c r="CW964" s="140"/>
      <c r="CX964" s="140"/>
      <c r="CY964" s="103">
        <f t="shared" si="66"/>
        <v>0</v>
      </c>
      <c r="CZ964" s="78"/>
    </row>
    <row r="965" spans="1:104" x14ac:dyDescent="0.2">
      <c r="A965" s="26"/>
      <c r="B965" s="123">
        <f t="shared" si="67"/>
        <v>956</v>
      </c>
      <c r="C965" s="107"/>
      <c r="D965" s="111"/>
      <c r="F965" s="108"/>
      <c r="G965" s="120"/>
      <c r="H965" s="101">
        <f t="shared" si="65"/>
        <v>0</v>
      </c>
      <c r="I965" s="113"/>
      <c r="J965" s="113"/>
      <c r="K965" s="113"/>
      <c r="L965" s="113"/>
      <c r="M965" s="113"/>
      <c r="N965" s="113"/>
      <c r="O965" s="113"/>
      <c r="P965" s="27"/>
      <c r="Q965" s="113"/>
      <c r="R965" s="113"/>
      <c r="S965" s="113"/>
      <c r="T965" s="113"/>
      <c r="U965" s="113"/>
      <c r="V965" s="113"/>
      <c r="W965" s="113"/>
      <c r="X965" s="28"/>
      <c r="Y965" s="221"/>
      <c r="Z965" s="221"/>
      <c r="AA965" s="221"/>
      <c r="AB965" s="221"/>
      <c r="AC965" s="221"/>
      <c r="AD965" s="221"/>
      <c r="AE965" s="221"/>
      <c r="AF965" s="28"/>
      <c r="AG965" s="221"/>
      <c r="AH965" s="221"/>
      <c r="AI965" s="221"/>
      <c r="AJ965" s="221"/>
      <c r="AK965" s="221"/>
      <c r="AL965" s="221"/>
      <c r="AM965" s="221"/>
      <c r="AN965" s="28"/>
      <c r="AO965" s="141"/>
      <c r="AP965" s="141"/>
      <c r="AQ965" s="141"/>
      <c r="AR965" s="79" t="str">
        <f t="shared" si="64"/>
        <v/>
      </c>
      <c r="AS965" s="139"/>
      <c r="AT965" s="139"/>
      <c r="AU965" s="28"/>
      <c r="AV965" s="215"/>
      <c r="AW965" s="215"/>
      <c r="AX965" s="28"/>
      <c r="AY965" s="140"/>
      <c r="AZ965" s="28"/>
      <c r="BA965" s="140"/>
      <c r="BB965" s="140"/>
      <c r="BC965" s="140"/>
      <c r="BD965" s="140"/>
      <c r="BE965" s="140"/>
      <c r="BF965" s="140"/>
      <c r="BG965" s="140"/>
      <c r="BH965" s="140"/>
      <c r="BI965" s="140"/>
      <c r="BJ965" s="140"/>
      <c r="BK965" s="140"/>
      <c r="BL965" s="140"/>
      <c r="BM965" s="140"/>
      <c r="BN965" s="140"/>
      <c r="BO965" s="140"/>
      <c r="BP965" s="140"/>
      <c r="BQ965" s="140"/>
      <c r="BR965" s="140"/>
      <c r="BS965" s="140"/>
      <c r="BT965" s="140"/>
      <c r="BU965" s="140"/>
      <c r="BV965" s="140"/>
      <c r="BW965" s="140"/>
      <c r="BX965" s="140"/>
      <c r="BY965" s="140"/>
      <c r="BZ965" s="140"/>
      <c r="CA965" s="140"/>
      <c r="CB965" s="140"/>
      <c r="CC965" s="140"/>
      <c r="CD965" s="140"/>
      <c r="CE965" s="140"/>
      <c r="CF965" s="140"/>
      <c r="CG965" s="140"/>
      <c r="CH965" s="140"/>
      <c r="CI965" s="140"/>
      <c r="CJ965" s="140"/>
      <c r="CK965" s="140"/>
      <c r="CL965" s="140"/>
      <c r="CM965" s="140"/>
      <c r="CN965" s="140"/>
      <c r="CO965" s="140"/>
      <c r="CP965" s="140"/>
      <c r="CQ965" s="140"/>
      <c r="CR965" s="140"/>
      <c r="CS965" s="140"/>
      <c r="CT965" s="140"/>
      <c r="CU965" s="140"/>
      <c r="CV965" s="140"/>
      <c r="CW965" s="140"/>
      <c r="CX965" s="140"/>
      <c r="CY965" s="103">
        <f t="shared" si="66"/>
        <v>0</v>
      </c>
      <c r="CZ965" s="78"/>
    </row>
    <row r="966" spans="1:104" x14ac:dyDescent="0.2">
      <c r="A966" s="26"/>
      <c r="B966" s="123">
        <f t="shared" si="67"/>
        <v>957</v>
      </c>
      <c r="C966" s="107"/>
      <c r="D966" s="111"/>
      <c r="F966" s="108"/>
      <c r="G966" s="120"/>
      <c r="H966" s="101">
        <f t="shared" si="65"/>
        <v>0</v>
      </c>
      <c r="I966" s="113"/>
      <c r="J966" s="113"/>
      <c r="K966" s="113"/>
      <c r="L966" s="113"/>
      <c r="M966" s="113"/>
      <c r="N966" s="113"/>
      <c r="O966" s="113"/>
      <c r="P966" s="27"/>
      <c r="Q966" s="113"/>
      <c r="R966" s="113"/>
      <c r="S966" s="113"/>
      <c r="T966" s="113"/>
      <c r="U966" s="113"/>
      <c r="V966" s="113"/>
      <c r="W966" s="113"/>
      <c r="X966" s="28"/>
      <c r="Y966" s="221"/>
      <c r="Z966" s="221"/>
      <c r="AA966" s="221"/>
      <c r="AB966" s="221"/>
      <c r="AC966" s="221"/>
      <c r="AD966" s="221"/>
      <c r="AE966" s="221"/>
      <c r="AF966" s="28"/>
      <c r="AG966" s="221"/>
      <c r="AH966" s="221"/>
      <c r="AI966" s="221"/>
      <c r="AJ966" s="221"/>
      <c r="AK966" s="221"/>
      <c r="AL966" s="221"/>
      <c r="AM966" s="221"/>
      <c r="AN966" s="28"/>
      <c r="AO966" s="141"/>
      <c r="AP966" s="141"/>
      <c r="AQ966" s="141"/>
      <c r="AR966" s="79" t="str">
        <f t="shared" si="64"/>
        <v/>
      </c>
      <c r="AS966" s="139"/>
      <c r="AT966" s="139"/>
      <c r="AU966" s="28"/>
      <c r="AV966" s="215"/>
      <c r="AW966" s="215"/>
      <c r="AX966" s="28"/>
      <c r="AY966" s="140"/>
      <c r="AZ966" s="28"/>
      <c r="BA966" s="140"/>
      <c r="BB966" s="140"/>
      <c r="BC966" s="140"/>
      <c r="BD966" s="140"/>
      <c r="BE966" s="140"/>
      <c r="BF966" s="140"/>
      <c r="BG966" s="140"/>
      <c r="BH966" s="140"/>
      <c r="BI966" s="140"/>
      <c r="BJ966" s="140"/>
      <c r="BK966" s="140"/>
      <c r="BL966" s="140"/>
      <c r="BM966" s="140"/>
      <c r="BN966" s="140"/>
      <c r="BO966" s="140"/>
      <c r="BP966" s="140"/>
      <c r="BQ966" s="140"/>
      <c r="BR966" s="140"/>
      <c r="BS966" s="140"/>
      <c r="BT966" s="140"/>
      <c r="BU966" s="140"/>
      <c r="BV966" s="140"/>
      <c r="BW966" s="140"/>
      <c r="BX966" s="140"/>
      <c r="BY966" s="140"/>
      <c r="BZ966" s="140"/>
      <c r="CA966" s="140"/>
      <c r="CB966" s="140"/>
      <c r="CC966" s="140"/>
      <c r="CD966" s="140"/>
      <c r="CE966" s="140"/>
      <c r="CF966" s="140"/>
      <c r="CG966" s="140"/>
      <c r="CH966" s="140"/>
      <c r="CI966" s="140"/>
      <c r="CJ966" s="140"/>
      <c r="CK966" s="140"/>
      <c r="CL966" s="140"/>
      <c r="CM966" s="140"/>
      <c r="CN966" s="140"/>
      <c r="CO966" s="140"/>
      <c r="CP966" s="140"/>
      <c r="CQ966" s="140"/>
      <c r="CR966" s="140"/>
      <c r="CS966" s="140"/>
      <c r="CT966" s="140"/>
      <c r="CU966" s="140"/>
      <c r="CV966" s="140"/>
      <c r="CW966" s="140"/>
      <c r="CX966" s="140"/>
      <c r="CY966" s="103">
        <f t="shared" si="66"/>
        <v>0</v>
      </c>
      <c r="CZ966" s="78"/>
    </row>
    <row r="967" spans="1:104" x14ac:dyDescent="0.2">
      <c r="A967" s="26"/>
      <c r="B967" s="123">
        <f t="shared" si="67"/>
        <v>958</v>
      </c>
      <c r="C967" s="107"/>
      <c r="D967" s="111"/>
      <c r="F967" s="108"/>
      <c r="G967" s="120"/>
      <c r="H967" s="101">
        <f t="shared" si="65"/>
        <v>0</v>
      </c>
      <c r="I967" s="113"/>
      <c r="J967" s="113"/>
      <c r="K967" s="113"/>
      <c r="L967" s="113"/>
      <c r="M967" s="113"/>
      <c r="N967" s="113"/>
      <c r="O967" s="113"/>
      <c r="P967" s="27"/>
      <c r="Q967" s="113"/>
      <c r="R967" s="113"/>
      <c r="S967" s="113"/>
      <c r="T967" s="113"/>
      <c r="U967" s="113"/>
      <c r="V967" s="113"/>
      <c r="W967" s="113"/>
      <c r="X967" s="28"/>
      <c r="Y967" s="221"/>
      <c r="Z967" s="221"/>
      <c r="AA967" s="221"/>
      <c r="AB967" s="221"/>
      <c r="AC967" s="221"/>
      <c r="AD967" s="221"/>
      <c r="AE967" s="221"/>
      <c r="AF967" s="28"/>
      <c r="AG967" s="221"/>
      <c r="AH967" s="221"/>
      <c r="AI967" s="221"/>
      <c r="AJ967" s="221"/>
      <c r="AK967" s="221"/>
      <c r="AL967" s="221"/>
      <c r="AM967" s="221"/>
      <c r="AN967" s="28"/>
      <c r="AO967" s="141"/>
      <c r="AP967" s="141"/>
      <c r="AQ967" s="141"/>
      <c r="AR967" s="79" t="str">
        <f t="shared" si="64"/>
        <v/>
      </c>
      <c r="AS967" s="139"/>
      <c r="AT967" s="139"/>
      <c r="AU967" s="28"/>
      <c r="AV967" s="215"/>
      <c r="AW967" s="215"/>
      <c r="AX967" s="28"/>
      <c r="AY967" s="140"/>
      <c r="AZ967" s="28"/>
      <c r="BA967" s="140"/>
      <c r="BB967" s="140"/>
      <c r="BC967" s="140"/>
      <c r="BD967" s="140"/>
      <c r="BE967" s="140"/>
      <c r="BF967" s="140"/>
      <c r="BG967" s="140"/>
      <c r="BH967" s="140"/>
      <c r="BI967" s="140"/>
      <c r="BJ967" s="140"/>
      <c r="BK967" s="140"/>
      <c r="BL967" s="140"/>
      <c r="BM967" s="140"/>
      <c r="BN967" s="140"/>
      <c r="BO967" s="140"/>
      <c r="BP967" s="140"/>
      <c r="BQ967" s="140"/>
      <c r="BR967" s="140"/>
      <c r="BS967" s="140"/>
      <c r="BT967" s="140"/>
      <c r="BU967" s="140"/>
      <c r="BV967" s="140"/>
      <c r="BW967" s="140"/>
      <c r="BX967" s="140"/>
      <c r="BY967" s="140"/>
      <c r="BZ967" s="140"/>
      <c r="CA967" s="140"/>
      <c r="CB967" s="140"/>
      <c r="CC967" s="140"/>
      <c r="CD967" s="140"/>
      <c r="CE967" s="140"/>
      <c r="CF967" s="140"/>
      <c r="CG967" s="140"/>
      <c r="CH967" s="140"/>
      <c r="CI967" s="140"/>
      <c r="CJ967" s="140"/>
      <c r="CK967" s="140"/>
      <c r="CL967" s="140"/>
      <c r="CM967" s="140"/>
      <c r="CN967" s="140"/>
      <c r="CO967" s="140"/>
      <c r="CP967" s="140"/>
      <c r="CQ967" s="140"/>
      <c r="CR967" s="140"/>
      <c r="CS967" s="140"/>
      <c r="CT967" s="140"/>
      <c r="CU967" s="140"/>
      <c r="CV967" s="140"/>
      <c r="CW967" s="140"/>
      <c r="CX967" s="140"/>
      <c r="CY967" s="103">
        <f t="shared" si="66"/>
        <v>0</v>
      </c>
      <c r="CZ967" s="78"/>
    </row>
    <row r="968" spans="1:104" x14ac:dyDescent="0.2">
      <c r="A968" s="26"/>
      <c r="B968" s="123">
        <f t="shared" si="67"/>
        <v>959</v>
      </c>
      <c r="C968" s="107"/>
      <c r="D968" s="111"/>
      <c r="F968" s="108"/>
      <c r="G968" s="120"/>
      <c r="H968" s="101">
        <f t="shared" si="65"/>
        <v>0</v>
      </c>
      <c r="I968" s="113"/>
      <c r="J968" s="113"/>
      <c r="K968" s="113"/>
      <c r="L968" s="113"/>
      <c r="M968" s="113"/>
      <c r="N968" s="113"/>
      <c r="O968" s="113"/>
      <c r="P968" s="27"/>
      <c r="Q968" s="113"/>
      <c r="R968" s="113"/>
      <c r="S968" s="113"/>
      <c r="T968" s="113"/>
      <c r="U968" s="113"/>
      <c r="V968" s="113"/>
      <c r="W968" s="113"/>
      <c r="X968" s="28"/>
      <c r="Y968" s="221"/>
      <c r="Z968" s="221"/>
      <c r="AA968" s="221"/>
      <c r="AB968" s="221"/>
      <c r="AC968" s="221"/>
      <c r="AD968" s="221"/>
      <c r="AE968" s="221"/>
      <c r="AF968" s="28"/>
      <c r="AG968" s="221"/>
      <c r="AH968" s="221"/>
      <c r="AI968" s="221"/>
      <c r="AJ968" s="221"/>
      <c r="AK968" s="221"/>
      <c r="AL968" s="221"/>
      <c r="AM968" s="221"/>
      <c r="AN968" s="28"/>
      <c r="AO968" s="141"/>
      <c r="AP968" s="141"/>
      <c r="AQ968" s="141"/>
      <c r="AR968" s="79" t="str">
        <f t="shared" si="64"/>
        <v/>
      </c>
      <c r="AS968" s="139"/>
      <c r="AT968" s="139"/>
      <c r="AU968" s="28"/>
      <c r="AV968" s="215"/>
      <c r="AW968" s="215"/>
      <c r="AX968" s="28"/>
      <c r="AY968" s="140"/>
      <c r="AZ968" s="28"/>
      <c r="BA968" s="140"/>
      <c r="BB968" s="140"/>
      <c r="BC968" s="140"/>
      <c r="BD968" s="140"/>
      <c r="BE968" s="140"/>
      <c r="BF968" s="140"/>
      <c r="BG968" s="140"/>
      <c r="BH968" s="140"/>
      <c r="BI968" s="140"/>
      <c r="BJ968" s="140"/>
      <c r="BK968" s="140"/>
      <c r="BL968" s="140"/>
      <c r="BM968" s="140"/>
      <c r="BN968" s="140"/>
      <c r="BO968" s="140"/>
      <c r="BP968" s="140"/>
      <c r="BQ968" s="140"/>
      <c r="BR968" s="140"/>
      <c r="BS968" s="140"/>
      <c r="BT968" s="140"/>
      <c r="BU968" s="140"/>
      <c r="BV968" s="140"/>
      <c r="BW968" s="140"/>
      <c r="BX968" s="140"/>
      <c r="BY968" s="140"/>
      <c r="BZ968" s="140"/>
      <c r="CA968" s="140"/>
      <c r="CB968" s="140"/>
      <c r="CC968" s="140"/>
      <c r="CD968" s="140"/>
      <c r="CE968" s="140"/>
      <c r="CF968" s="140"/>
      <c r="CG968" s="140"/>
      <c r="CH968" s="140"/>
      <c r="CI968" s="140"/>
      <c r="CJ968" s="140"/>
      <c r="CK968" s="140"/>
      <c r="CL968" s="140"/>
      <c r="CM968" s="140"/>
      <c r="CN968" s="140"/>
      <c r="CO968" s="140"/>
      <c r="CP968" s="140"/>
      <c r="CQ968" s="140"/>
      <c r="CR968" s="140"/>
      <c r="CS968" s="140"/>
      <c r="CT968" s="140"/>
      <c r="CU968" s="140"/>
      <c r="CV968" s="140"/>
      <c r="CW968" s="140"/>
      <c r="CX968" s="140"/>
      <c r="CY968" s="103">
        <f t="shared" si="66"/>
        <v>0</v>
      </c>
      <c r="CZ968" s="78"/>
    </row>
    <row r="969" spans="1:104" x14ac:dyDescent="0.2">
      <c r="A969" s="26"/>
      <c r="B969" s="123">
        <f t="shared" si="67"/>
        <v>960</v>
      </c>
      <c r="C969" s="107"/>
      <c r="D969" s="111"/>
      <c r="F969" s="108"/>
      <c r="G969" s="120"/>
      <c r="H969" s="101">
        <f t="shared" si="65"/>
        <v>0</v>
      </c>
      <c r="I969" s="113"/>
      <c r="J969" s="113"/>
      <c r="K969" s="113"/>
      <c r="L969" s="113"/>
      <c r="M969" s="113"/>
      <c r="N969" s="113"/>
      <c r="O969" s="113"/>
      <c r="P969" s="27"/>
      <c r="Q969" s="113"/>
      <c r="R969" s="113"/>
      <c r="S969" s="113"/>
      <c r="T969" s="113"/>
      <c r="U969" s="113"/>
      <c r="V969" s="113"/>
      <c r="W969" s="113"/>
      <c r="X969" s="28"/>
      <c r="Y969" s="221"/>
      <c r="Z969" s="221"/>
      <c r="AA969" s="221"/>
      <c r="AB969" s="221"/>
      <c r="AC969" s="221"/>
      <c r="AD969" s="221"/>
      <c r="AE969" s="221"/>
      <c r="AF969" s="28"/>
      <c r="AG969" s="221"/>
      <c r="AH969" s="221"/>
      <c r="AI969" s="221"/>
      <c r="AJ969" s="221"/>
      <c r="AK969" s="221"/>
      <c r="AL969" s="221"/>
      <c r="AM969" s="221"/>
      <c r="AN969" s="28"/>
      <c r="AO969" s="141"/>
      <c r="AP969" s="141"/>
      <c r="AQ969" s="141"/>
      <c r="AR969" s="79" t="str">
        <f t="shared" si="64"/>
        <v/>
      </c>
      <c r="AS969" s="139"/>
      <c r="AT969" s="139"/>
      <c r="AU969" s="28"/>
      <c r="AV969" s="215"/>
      <c r="AW969" s="215"/>
      <c r="AX969" s="28"/>
      <c r="AY969" s="140"/>
      <c r="AZ969" s="28"/>
      <c r="BA969" s="140"/>
      <c r="BB969" s="140"/>
      <c r="BC969" s="140"/>
      <c r="BD969" s="140"/>
      <c r="BE969" s="140"/>
      <c r="BF969" s="140"/>
      <c r="BG969" s="140"/>
      <c r="BH969" s="140"/>
      <c r="BI969" s="140"/>
      <c r="BJ969" s="140"/>
      <c r="BK969" s="140"/>
      <c r="BL969" s="140"/>
      <c r="BM969" s="140"/>
      <c r="BN969" s="140"/>
      <c r="BO969" s="140"/>
      <c r="BP969" s="140"/>
      <c r="BQ969" s="140"/>
      <c r="BR969" s="140"/>
      <c r="BS969" s="140"/>
      <c r="BT969" s="140"/>
      <c r="BU969" s="140"/>
      <c r="BV969" s="140"/>
      <c r="BW969" s="140"/>
      <c r="BX969" s="140"/>
      <c r="BY969" s="140"/>
      <c r="BZ969" s="140"/>
      <c r="CA969" s="140"/>
      <c r="CB969" s="140"/>
      <c r="CC969" s="140"/>
      <c r="CD969" s="140"/>
      <c r="CE969" s="140"/>
      <c r="CF969" s="140"/>
      <c r="CG969" s="140"/>
      <c r="CH969" s="140"/>
      <c r="CI969" s="140"/>
      <c r="CJ969" s="140"/>
      <c r="CK969" s="140"/>
      <c r="CL969" s="140"/>
      <c r="CM969" s="140"/>
      <c r="CN969" s="140"/>
      <c r="CO969" s="140"/>
      <c r="CP969" s="140"/>
      <c r="CQ969" s="140"/>
      <c r="CR969" s="140"/>
      <c r="CS969" s="140"/>
      <c r="CT969" s="140"/>
      <c r="CU969" s="140"/>
      <c r="CV969" s="140"/>
      <c r="CW969" s="140"/>
      <c r="CX969" s="140"/>
      <c r="CY969" s="103">
        <f t="shared" si="66"/>
        <v>0</v>
      </c>
      <c r="CZ969" s="78"/>
    </row>
    <row r="970" spans="1:104" x14ac:dyDescent="0.2">
      <c r="A970" s="26"/>
      <c r="B970" s="123">
        <f t="shared" si="67"/>
        <v>961</v>
      </c>
      <c r="C970" s="107"/>
      <c r="D970" s="111"/>
      <c r="F970" s="108"/>
      <c r="G970" s="120"/>
      <c r="H970" s="101">
        <f t="shared" si="65"/>
        <v>0</v>
      </c>
      <c r="I970" s="113"/>
      <c r="J970" s="113"/>
      <c r="K970" s="113"/>
      <c r="L970" s="113"/>
      <c r="M970" s="113"/>
      <c r="N970" s="113"/>
      <c r="O970" s="113"/>
      <c r="P970" s="27"/>
      <c r="Q970" s="113"/>
      <c r="R970" s="113"/>
      <c r="S970" s="113"/>
      <c r="T970" s="113"/>
      <c r="U970" s="113"/>
      <c r="V970" s="113"/>
      <c r="W970" s="113"/>
      <c r="X970" s="28"/>
      <c r="Y970" s="221"/>
      <c r="Z970" s="221"/>
      <c r="AA970" s="221"/>
      <c r="AB970" s="221"/>
      <c r="AC970" s="221"/>
      <c r="AD970" s="221"/>
      <c r="AE970" s="221"/>
      <c r="AF970" s="28"/>
      <c r="AG970" s="221"/>
      <c r="AH970" s="221"/>
      <c r="AI970" s="221"/>
      <c r="AJ970" s="221"/>
      <c r="AK970" s="221"/>
      <c r="AL970" s="221"/>
      <c r="AM970" s="221"/>
      <c r="AN970" s="28"/>
      <c r="AO970" s="141"/>
      <c r="AP970" s="141"/>
      <c r="AQ970" s="141"/>
      <c r="AR970" s="79" t="str">
        <f t="shared" ref="AR970:AR1009" si="68">IF(SUM(AO970:AQ970,I970:O970)=0,"",IF(SUM(AO970:AQ970)=1,"",1))</f>
        <v/>
      </c>
      <c r="AS970" s="139"/>
      <c r="AT970" s="139"/>
      <c r="AU970" s="28"/>
      <c r="AV970" s="215"/>
      <c r="AW970" s="215"/>
      <c r="AX970" s="28"/>
      <c r="AY970" s="140"/>
      <c r="AZ970" s="28"/>
      <c r="BA970" s="140"/>
      <c r="BB970" s="140"/>
      <c r="BC970" s="140"/>
      <c r="BD970" s="140"/>
      <c r="BE970" s="140"/>
      <c r="BF970" s="140"/>
      <c r="BG970" s="140"/>
      <c r="BH970" s="140"/>
      <c r="BI970" s="140"/>
      <c r="BJ970" s="140"/>
      <c r="BK970" s="140"/>
      <c r="BL970" s="140"/>
      <c r="BM970" s="140"/>
      <c r="BN970" s="140"/>
      <c r="BO970" s="140"/>
      <c r="BP970" s="140"/>
      <c r="BQ970" s="140"/>
      <c r="BR970" s="140"/>
      <c r="BS970" s="140"/>
      <c r="BT970" s="140"/>
      <c r="BU970" s="140"/>
      <c r="BV970" s="140"/>
      <c r="BW970" s="140"/>
      <c r="BX970" s="140"/>
      <c r="BY970" s="140"/>
      <c r="BZ970" s="140"/>
      <c r="CA970" s="140"/>
      <c r="CB970" s="140"/>
      <c r="CC970" s="140"/>
      <c r="CD970" s="140"/>
      <c r="CE970" s="140"/>
      <c r="CF970" s="140"/>
      <c r="CG970" s="140"/>
      <c r="CH970" s="140"/>
      <c r="CI970" s="140"/>
      <c r="CJ970" s="140"/>
      <c r="CK970" s="140"/>
      <c r="CL970" s="140"/>
      <c r="CM970" s="140"/>
      <c r="CN970" s="140"/>
      <c r="CO970" s="140"/>
      <c r="CP970" s="140"/>
      <c r="CQ970" s="140"/>
      <c r="CR970" s="140"/>
      <c r="CS970" s="140"/>
      <c r="CT970" s="140"/>
      <c r="CU970" s="140"/>
      <c r="CV970" s="140"/>
      <c r="CW970" s="140"/>
      <c r="CX970" s="140"/>
      <c r="CY970" s="103">
        <f t="shared" si="66"/>
        <v>0</v>
      </c>
      <c r="CZ970" s="78"/>
    </row>
    <row r="971" spans="1:104" x14ac:dyDescent="0.2">
      <c r="A971" s="26"/>
      <c r="B971" s="123">
        <f t="shared" si="67"/>
        <v>962</v>
      </c>
      <c r="C971" s="107"/>
      <c r="D971" s="111"/>
      <c r="F971" s="108"/>
      <c r="G971" s="120"/>
      <c r="H971" s="101">
        <f t="shared" ref="H971:H1009" si="69">IF(LEN(C971)&gt;0,ISTEXT(F971)-1,0)</f>
        <v>0</v>
      </c>
      <c r="I971" s="113"/>
      <c r="J971" s="113"/>
      <c r="K971" s="113"/>
      <c r="L971" s="113"/>
      <c r="M971" s="113"/>
      <c r="N971" s="113"/>
      <c r="O971" s="113"/>
      <c r="P971" s="27"/>
      <c r="Q971" s="113"/>
      <c r="R971" s="113"/>
      <c r="S971" s="113"/>
      <c r="T971" s="113"/>
      <c r="U971" s="113"/>
      <c r="V971" s="113"/>
      <c r="W971" s="113"/>
      <c r="X971" s="28"/>
      <c r="Y971" s="221"/>
      <c r="Z971" s="221"/>
      <c r="AA971" s="221"/>
      <c r="AB971" s="221"/>
      <c r="AC971" s="221"/>
      <c r="AD971" s="221"/>
      <c r="AE971" s="221"/>
      <c r="AF971" s="28"/>
      <c r="AG971" s="221"/>
      <c r="AH971" s="221"/>
      <c r="AI971" s="221"/>
      <c r="AJ971" s="221"/>
      <c r="AK971" s="221"/>
      <c r="AL971" s="221"/>
      <c r="AM971" s="221"/>
      <c r="AN971" s="28"/>
      <c r="AO971" s="141"/>
      <c r="AP971" s="141"/>
      <c r="AQ971" s="141"/>
      <c r="AR971" s="79" t="str">
        <f t="shared" si="68"/>
        <v/>
      </c>
      <c r="AS971" s="139"/>
      <c r="AT971" s="139"/>
      <c r="AU971" s="28"/>
      <c r="AV971" s="215"/>
      <c r="AW971" s="215"/>
      <c r="AX971" s="28"/>
      <c r="AY971" s="140"/>
      <c r="AZ971" s="28"/>
      <c r="BA971" s="140"/>
      <c r="BB971" s="140"/>
      <c r="BC971" s="140"/>
      <c r="BD971" s="140"/>
      <c r="BE971" s="140"/>
      <c r="BF971" s="140"/>
      <c r="BG971" s="140"/>
      <c r="BH971" s="140"/>
      <c r="BI971" s="140"/>
      <c r="BJ971" s="140"/>
      <c r="BK971" s="140"/>
      <c r="BL971" s="140"/>
      <c r="BM971" s="140"/>
      <c r="BN971" s="140"/>
      <c r="BO971" s="140"/>
      <c r="BP971" s="140"/>
      <c r="BQ971" s="140"/>
      <c r="BR971" s="140"/>
      <c r="BS971" s="140"/>
      <c r="BT971" s="140"/>
      <c r="BU971" s="140"/>
      <c r="BV971" s="140"/>
      <c r="BW971" s="140"/>
      <c r="BX971" s="140"/>
      <c r="BY971" s="140"/>
      <c r="BZ971" s="140"/>
      <c r="CA971" s="140"/>
      <c r="CB971" s="140"/>
      <c r="CC971" s="140"/>
      <c r="CD971" s="140"/>
      <c r="CE971" s="140"/>
      <c r="CF971" s="140"/>
      <c r="CG971" s="140"/>
      <c r="CH971" s="140"/>
      <c r="CI971" s="140"/>
      <c r="CJ971" s="140"/>
      <c r="CK971" s="140"/>
      <c r="CL971" s="140"/>
      <c r="CM971" s="140"/>
      <c r="CN971" s="140"/>
      <c r="CO971" s="140"/>
      <c r="CP971" s="140"/>
      <c r="CQ971" s="140"/>
      <c r="CR971" s="140"/>
      <c r="CS971" s="140"/>
      <c r="CT971" s="140"/>
      <c r="CU971" s="140"/>
      <c r="CV971" s="140"/>
      <c r="CW971" s="140"/>
      <c r="CX971" s="140"/>
      <c r="CY971" s="103">
        <f t="shared" ref="CY971:CY1009" si="70">IF(LEN(C971)&gt;0,IF(ABS(SUM(BA971:CX971)-1)&lt;0.000001,0,1),IF(ABS(SUM(BA971:CX971))&gt;0,1,0))</f>
        <v>0</v>
      </c>
      <c r="CZ971" s="78"/>
    </row>
    <row r="972" spans="1:104" x14ac:dyDescent="0.2">
      <c r="A972" s="26"/>
      <c r="B972" s="123">
        <f t="shared" ref="B972:B1009" si="71">IFERROR(B971+1,"")</f>
        <v>963</v>
      </c>
      <c r="C972" s="107"/>
      <c r="D972" s="111"/>
      <c r="F972" s="108"/>
      <c r="G972" s="120"/>
      <c r="H972" s="101">
        <f t="shared" si="69"/>
        <v>0</v>
      </c>
      <c r="I972" s="113"/>
      <c r="J972" s="113"/>
      <c r="K972" s="113"/>
      <c r="L972" s="113"/>
      <c r="M972" s="113"/>
      <c r="N972" s="113"/>
      <c r="O972" s="113"/>
      <c r="P972" s="27"/>
      <c r="Q972" s="113"/>
      <c r="R972" s="113"/>
      <c r="S972" s="113"/>
      <c r="T972" s="113"/>
      <c r="U972" s="113"/>
      <c r="V972" s="113"/>
      <c r="W972" s="113"/>
      <c r="X972" s="28"/>
      <c r="Y972" s="221"/>
      <c r="Z972" s="221"/>
      <c r="AA972" s="221"/>
      <c r="AB972" s="221"/>
      <c r="AC972" s="221"/>
      <c r="AD972" s="221"/>
      <c r="AE972" s="221"/>
      <c r="AF972" s="28"/>
      <c r="AG972" s="221"/>
      <c r="AH972" s="221"/>
      <c r="AI972" s="221"/>
      <c r="AJ972" s="221"/>
      <c r="AK972" s="221"/>
      <c r="AL972" s="221"/>
      <c r="AM972" s="221"/>
      <c r="AN972" s="28"/>
      <c r="AO972" s="141"/>
      <c r="AP972" s="141"/>
      <c r="AQ972" s="141"/>
      <c r="AR972" s="79" t="str">
        <f t="shared" si="68"/>
        <v/>
      </c>
      <c r="AS972" s="139"/>
      <c r="AT972" s="139"/>
      <c r="AU972" s="28"/>
      <c r="AV972" s="215"/>
      <c r="AW972" s="215"/>
      <c r="AX972" s="28"/>
      <c r="AY972" s="140"/>
      <c r="AZ972" s="28"/>
      <c r="BA972" s="140"/>
      <c r="BB972" s="140"/>
      <c r="BC972" s="140"/>
      <c r="BD972" s="140"/>
      <c r="BE972" s="140"/>
      <c r="BF972" s="140"/>
      <c r="BG972" s="140"/>
      <c r="BH972" s="140"/>
      <c r="BI972" s="140"/>
      <c r="BJ972" s="140"/>
      <c r="BK972" s="140"/>
      <c r="BL972" s="140"/>
      <c r="BM972" s="140"/>
      <c r="BN972" s="140"/>
      <c r="BO972" s="140"/>
      <c r="BP972" s="140"/>
      <c r="BQ972" s="140"/>
      <c r="BR972" s="140"/>
      <c r="BS972" s="140"/>
      <c r="BT972" s="140"/>
      <c r="BU972" s="140"/>
      <c r="BV972" s="140"/>
      <c r="BW972" s="140"/>
      <c r="BX972" s="140"/>
      <c r="BY972" s="140"/>
      <c r="BZ972" s="140"/>
      <c r="CA972" s="140"/>
      <c r="CB972" s="140"/>
      <c r="CC972" s="140"/>
      <c r="CD972" s="140"/>
      <c r="CE972" s="140"/>
      <c r="CF972" s="140"/>
      <c r="CG972" s="140"/>
      <c r="CH972" s="140"/>
      <c r="CI972" s="140"/>
      <c r="CJ972" s="140"/>
      <c r="CK972" s="140"/>
      <c r="CL972" s="140"/>
      <c r="CM972" s="140"/>
      <c r="CN972" s="140"/>
      <c r="CO972" s="140"/>
      <c r="CP972" s="140"/>
      <c r="CQ972" s="140"/>
      <c r="CR972" s="140"/>
      <c r="CS972" s="140"/>
      <c r="CT972" s="140"/>
      <c r="CU972" s="140"/>
      <c r="CV972" s="140"/>
      <c r="CW972" s="140"/>
      <c r="CX972" s="140"/>
      <c r="CY972" s="103">
        <f t="shared" si="70"/>
        <v>0</v>
      </c>
      <c r="CZ972" s="78"/>
    </row>
    <row r="973" spans="1:104" x14ac:dyDescent="0.2">
      <c r="A973" s="26"/>
      <c r="B973" s="123">
        <f t="shared" si="71"/>
        <v>964</v>
      </c>
      <c r="C973" s="107"/>
      <c r="D973" s="111"/>
      <c r="F973" s="108"/>
      <c r="G973" s="120"/>
      <c r="H973" s="101">
        <f t="shared" si="69"/>
        <v>0</v>
      </c>
      <c r="I973" s="113"/>
      <c r="J973" s="113"/>
      <c r="K973" s="113"/>
      <c r="L973" s="113"/>
      <c r="M973" s="113"/>
      <c r="N973" s="113"/>
      <c r="O973" s="113"/>
      <c r="P973" s="27"/>
      <c r="Q973" s="113"/>
      <c r="R973" s="113"/>
      <c r="S973" s="113"/>
      <c r="T973" s="113"/>
      <c r="U973" s="113"/>
      <c r="V973" s="113"/>
      <c r="W973" s="113"/>
      <c r="X973" s="28"/>
      <c r="Y973" s="221"/>
      <c r="Z973" s="221"/>
      <c r="AA973" s="221"/>
      <c r="AB973" s="221"/>
      <c r="AC973" s="221"/>
      <c r="AD973" s="221"/>
      <c r="AE973" s="221"/>
      <c r="AF973" s="28"/>
      <c r="AG973" s="221"/>
      <c r="AH973" s="221"/>
      <c r="AI973" s="221"/>
      <c r="AJ973" s="221"/>
      <c r="AK973" s="221"/>
      <c r="AL973" s="221"/>
      <c r="AM973" s="221"/>
      <c r="AN973" s="28"/>
      <c r="AO973" s="141"/>
      <c r="AP973" s="141"/>
      <c r="AQ973" s="141"/>
      <c r="AR973" s="79" t="str">
        <f t="shared" si="68"/>
        <v/>
      </c>
      <c r="AS973" s="139"/>
      <c r="AT973" s="139"/>
      <c r="AU973" s="28"/>
      <c r="AV973" s="215"/>
      <c r="AW973" s="215"/>
      <c r="AX973" s="28"/>
      <c r="AY973" s="140"/>
      <c r="AZ973" s="28"/>
      <c r="BA973" s="140"/>
      <c r="BB973" s="140"/>
      <c r="BC973" s="140"/>
      <c r="BD973" s="140"/>
      <c r="BE973" s="140"/>
      <c r="BF973" s="140"/>
      <c r="BG973" s="140"/>
      <c r="BH973" s="140"/>
      <c r="BI973" s="140"/>
      <c r="BJ973" s="140"/>
      <c r="BK973" s="140"/>
      <c r="BL973" s="140"/>
      <c r="BM973" s="140"/>
      <c r="BN973" s="140"/>
      <c r="BO973" s="140"/>
      <c r="BP973" s="140"/>
      <c r="BQ973" s="140"/>
      <c r="BR973" s="140"/>
      <c r="BS973" s="140"/>
      <c r="BT973" s="140"/>
      <c r="BU973" s="140"/>
      <c r="BV973" s="140"/>
      <c r="BW973" s="140"/>
      <c r="BX973" s="140"/>
      <c r="BY973" s="140"/>
      <c r="BZ973" s="140"/>
      <c r="CA973" s="140"/>
      <c r="CB973" s="140"/>
      <c r="CC973" s="140"/>
      <c r="CD973" s="140"/>
      <c r="CE973" s="140"/>
      <c r="CF973" s="140"/>
      <c r="CG973" s="140"/>
      <c r="CH973" s="140"/>
      <c r="CI973" s="140"/>
      <c r="CJ973" s="140"/>
      <c r="CK973" s="140"/>
      <c r="CL973" s="140"/>
      <c r="CM973" s="140"/>
      <c r="CN973" s="140"/>
      <c r="CO973" s="140"/>
      <c r="CP973" s="140"/>
      <c r="CQ973" s="140"/>
      <c r="CR973" s="140"/>
      <c r="CS973" s="140"/>
      <c r="CT973" s="140"/>
      <c r="CU973" s="140"/>
      <c r="CV973" s="140"/>
      <c r="CW973" s="140"/>
      <c r="CX973" s="140"/>
      <c r="CY973" s="103">
        <f t="shared" si="70"/>
        <v>0</v>
      </c>
      <c r="CZ973" s="78"/>
    </row>
    <row r="974" spans="1:104" x14ac:dyDescent="0.2">
      <c r="A974" s="26"/>
      <c r="B974" s="123">
        <f t="shared" si="71"/>
        <v>965</v>
      </c>
      <c r="C974" s="107"/>
      <c r="D974" s="111"/>
      <c r="F974" s="108"/>
      <c r="G974" s="120"/>
      <c r="H974" s="101">
        <f t="shared" si="69"/>
        <v>0</v>
      </c>
      <c r="I974" s="113"/>
      <c r="J974" s="113"/>
      <c r="K974" s="113"/>
      <c r="L974" s="113"/>
      <c r="M974" s="113"/>
      <c r="N974" s="113"/>
      <c r="O974" s="113"/>
      <c r="P974" s="27"/>
      <c r="Q974" s="113"/>
      <c r="R974" s="113"/>
      <c r="S974" s="113"/>
      <c r="T974" s="113"/>
      <c r="U974" s="113"/>
      <c r="V974" s="113"/>
      <c r="W974" s="113"/>
      <c r="X974" s="28"/>
      <c r="Y974" s="221"/>
      <c r="Z974" s="221"/>
      <c r="AA974" s="221"/>
      <c r="AB974" s="221"/>
      <c r="AC974" s="221"/>
      <c r="AD974" s="221"/>
      <c r="AE974" s="221"/>
      <c r="AF974" s="28"/>
      <c r="AG974" s="221"/>
      <c r="AH974" s="221"/>
      <c r="AI974" s="221"/>
      <c r="AJ974" s="221"/>
      <c r="AK974" s="221"/>
      <c r="AL974" s="221"/>
      <c r="AM974" s="221"/>
      <c r="AN974" s="28"/>
      <c r="AO974" s="141"/>
      <c r="AP974" s="141"/>
      <c r="AQ974" s="141"/>
      <c r="AR974" s="79" t="str">
        <f t="shared" si="68"/>
        <v/>
      </c>
      <c r="AS974" s="139"/>
      <c r="AT974" s="139"/>
      <c r="AU974" s="28"/>
      <c r="AV974" s="215"/>
      <c r="AW974" s="215"/>
      <c r="AX974" s="28"/>
      <c r="AY974" s="140"/>
      <c r="AZ974" s="28"/>
      <c r="BA974" s="140"/>
      <c r="BB974" s="140"/>
      <c r="BC974" s="140"/>
      <c r="BD974" s="140"/>
      <c r="BE974" s="140"/>
      <c r="BF974" s="140"/>
      <c r="BG974" s="140"/>
      <c r="BH974" s="140"/>
      <c r="BI974" s="140"/>
      <c r="BJ974" s="140"/>
      <c r="BK974" s="140"/>
      <c r="BL974" s="140"/>
      <c r="BM974" s="140"/>
      <c r="BN974" s="140"/>
      <c r="BO974" s="140"/>
      <c r="BP974" s="140"/>
      <c r="BQ974" s="140"/>
      <c r="BR974" s="140"/>
      <c r="BS974" s="140"/>
      <c r="BT974" s="140"/>
      <c r="BU974" s="140"/>
      <c r="BV974" s="140"/>
      <c r="BW974" s="140"/>
      <c r="BX974" s="140"/>
      <c r="BY974" s="140"/>
      <c r="BZ974" s="140"/>
      <c r="CA974" s="140"/>
      <c r="CB974" s="140"/>
      <c r="CC974" s="140"/>
      <c r="CD974" s="140"/>
      <c r="CE974" s="140"/>
      <c r="CF974" s="140"/>
      <c r="CG974" s="140"/>
      <c r="CH974" s="140"/>
      <c r="CI974" s="140"/>
      <c r="CJ974" s="140"/>
      <c r="CK974" s="140"/>
      <c r="CL974" s="140"/>
      <c r="CM974" s="140"/>
      <c r="CN974" s="140"/>
      <c r="CO974" s="140"/>
      <c r="CP974" s="140"/>
      <c r="CQ974" s="140"/>
      <c r="CR974" s="140"/>
      <c r="CS974" s="140"/>
      <c r="CT974" s="140"/>
      <c r="CU974" s="140"/>
      <c r="CV974" s="140"/>
      <c r="CW974" s="140"/>
      <c r="CX974" s="140"/>
      <c r="CY974" s="103">
        <f t="shared" si="70"/>
        <v>0</v>
      </c>
      <c r="CZ974" s="78"/>
    </row>
    <row r="975" spans="1:104" x14ac:dyDescent="0.2">
      <c r="A975" s="26"/>
      <c r="B975" s="123">
        <f t="shared" si="71"/>
        <v>966</v>
      </c>
      <c r="C975" s="107"/>
      <c r="D975" s="111"/>
      <c r="F975" s="108"/>
      <c r="G975" s="120"/>
      <c r="H975" s="101">
        <f t="shared" si="69"/>
        <v>0</v>
      </c>
      <c r="I975" s="113"/>
      <c r="J975" s="113"/>
      <c r="K975" s="113"/>
      <c r="L975" s="113"/>
      <c r="M975" s="113"/>
      <c r="N975" s="113"/>
      <c r="O975" s="113"/>
      <c r="P975" s="27"/>
      <c r="Q975" s="113"/>
      <c r="R975" s="113"/>
      <c r="S975" s="113"/>
      <c r="T975" s="113"/>
      <c r="U975" s="113"/>
      <c r="V975" s="113"/>
      <c r="W975" s="113"/>
      <c r="X975" s="28"/>
      <c r="Y975" s="221"/>
      <c r="Z975" s="221"/>
      <c r="AA975" s="221"/>
      <c r="AB975" s="221"/>
      <c r="AC975" s="221"/>
      <c r="AD975" s="221"/>
      <c r="AE975" s="221"/>
      <c r="AF975" s="28"/>
      <c r="AG975" s="221"/>
      <c r="AH975" s="221"/>
      <c r="AI975" s="221"/>
      <c r="AJ975" s="221"/>
      <c r="AK975" s="221"/>
      <c r="AL975" s="221"/>
      <c r="AM975" s="221"/>
      <c r="AN975" s="28"/>
      <c r="AO975" s="141"/>
      <c r="AP975" s="141"/>
      <c r="AQ975" s="141"/>
      <c r="AR975" s="79" t="str">
        <f t="shared" si="68"/>
        <v/>
      </c>
      <c r="AS975" s="139"/>
      <c r="AT975" s="139"/>
      <c r="AU975" s="28"/>
      <c r="AV975" s="215"/>
      <c r="AW975" s="215"/>
      <c r="AX975" s="28"/>
      <c r="AY975" s="140"/>
      <c r="AZ975" s="28"/>
      <c r="BA975" s="140"/>
      <c r="BB975" s="140"/>
      <c r="BC975" s="140"/>
      <c r="BD975" s="140"/>
      <c r="BE975" s="140"/>
      <c r="BF975" s="140"/>
      <c r="BG975" s="140"/>
      <c r="BH975" s="140"/>
      <c r="BI975" s="140"/>
      <c r="BJ975" s="140"/>
      <c r="BK975" s="140"/>
      <c r="BL975" s="140"/>
      <c r="BM975" s="140"/>
      <c r="BN975" s="140"/>
      <c r="BO975" s="140"/>
      <c r="BP975" s="140"/>
      <c r="BQ975" s="140"/>
      <c r="BR975" s="140"/>
      <c r="BS975" s="140"/>
      <c r="BT975" s="140"/>
      <c r="BU975" s="140"/>
      <c r="BV975" s="140"/>
      <c r="BW975" s="140"/>
      <c r="BX975" s="140"/>
      <c r="BY975" s="140"/>
      <c r="BZ975" s="140"/>
      <c r="CA975" s="140"/>
      <c r="CB975" s="140"/>
      <c r="CC975" s="140"/>
      <c r="CD975" s="140"/>
      <c r="CE975" s="140"/>
      <c r="CF975" s="140"/>
      <c r="CG975" s="140"/>
      <c r="CH975" s="140"/>
      <c r="CI975" s="140"/>
      <c r="CJ975" s="140"/>
      <c r="CK975" s="140"/>
      <c r="CL975" s="140"/>
      <c r="CM975" s="140"/>
      <c r="CN975" s="140"/>
      <c r="CO975" s="140"/>
      <c r="CP975" s="140"/>
      <c r="CQ975" s="140"/>
      <c r="CR975" s="140"/>
      <c r="CS975" s="140"/>
      <c r="CT975" s="140"/>
      <c r="CU975" s="140"/>
      <c r="CV975" s="140"/>
      <c r="CW975" s="140"/>
      <c r="CX975" s="140"/>
      <c r="CY975" s="103">
        <f t="shared" si="70"/>
        <v>0</v>
      </c>
      <c r="CZ975" s="78"/>
    </row>
    <row r="976" spans="1:104" x14ac:dyDescent="0.2">
      <c r="A976" s="26"/>
      <c r="B976" s="123">
        <f t="shared" si="71"/>
        <v>967</v>
      </c>
      <c r="C976" s="107"/>
      <c r="D976" s="111"/>
      <c r="F976" s="108"/>
      <c r="G976" s="120"/>
      <c r="H976" s="101">
        <f t="shared" si="69"/>
        <v>0</v>
      </c>
      <c r="I976" s="113"/>
      <c r="J976" s="113"/>
      <c r="K976" s="113"/>
      <c r="L976" s="113"/>
      <c r="M976" s="113"/>
      <c r="N976" s="113"/>
      <c r="O976" s="113"/>
      <c r="P976" s="27"/>
      <c r="Q976" s="113"/>
      <c r="R976" s="113"/>
      <c r="S976" s="113"/>
      <c r="T976" s="113"/>
      <c r="U976" s="113"/>
      <c r="V976" s="113"/>
      <c r="W976" s="113"/>
      <c r="X976" s="28"/>
      <c r="Y976" s="221"/>
      <c r="Z976" s="221"/>
      <c r="AA976" s="221"/>
      <c r="AB976" s="221"/>
      <c r="AC976" s="221"/>
      <c r="AD976" s="221"/>
      <c r="AE976" s="221"/>
      <c r="AF976" s="28"/>
      <c r="AG976" s="221"/>
      <c r="AH976" s="221"/>
      <c r="AI976" s="221"/>
      <c r="AJ976" s="221"/>
      <c r="AK976" s="221"/>
      <c r="AL976" s="221"/>
      <c r="AM976" s="221"/>
      <c r="AN976" s="28"/>
      <c r="AO976" s="141"/>
      <c r="AP976" s="141"/>
      <c r="AQ976" s="141"/>
      <c r="AR976" s="79" t="str">
        <f t="shared" si="68"/>
        <v/>
      </c>
      <c r="AS976" s="139"/>
      <c r="AT976" s="139"/>
      <c r="AU976" s="28"/>
      <c r="AV976" s="215"/>
      <c r="AW976" s="215"/>
      <c r="AX976" s="28"/>
      <c r="AY976" s="140"/>
      <c r="AZ976" s="28"/>
      <c r="BA976" s="140"/>
      <c r="BB976" s="140"/>
      <c r="BC976" s="140"/>
      <c r="BD976" s="140"/>
      <c r="BE976" s="140"/>
      <c r="BF976" s="140"/>
      <c r="BG976" s="140"/>
      <c r="BH976" s="140"/>
      <c r="BI976" s="140"/>
      <c r="BJ976" s="140"/>
      <c r="BK976" s="140"/>
      <c r="BL976" s="140"/>
      <c r="BM976" s="140"/>
      <c r="BN976" s="140"/>
      <c r="BO976" s="140"/>
      <c r="BP976" s="140"/>
      <c r="BQ976" s="140"/>
      <c r="BR976" s="140"/>
      <c r="BS976" s="140"/>
      <c r="BT976" s="140"/>
      <c r="BU976" s="140"/>
      <c r="BV976" s="140"/>
      <c r="BW976" s="140"/>
      <c r="BX976" s="140"/>
      <c r="BY976" s="140"/>
      <c r="BZ976" s="140"/>
      <c r="CA976" s="140"/>
      <c r="CB976" s="140"/>
      <c r="CC976" s="140"/>
      <c r="CD976" s="140"/>
      <c r="CE976" s="140"/>
      <c r="CF976" s="140"/>
      <c r="CG976" s="140"/>
      <c r="CH976" s="140"/>
      <c r="CI976" s="140"/>
      <c r="CJ976" s="140"/>
      <c r="CK976" s="140"/>
      <c r="CL976" s="140"/>
      <c r="CM976" s="140"/>
      <c r="CN976" s="140"/>
      <c r="CO976" s="140"/>
      <c r="CP976" s="140"/>
      <c r="CQ976" s="140"/>
      <c r="CR976" s="140"/>
      <c r="CS976" s="140"/>
      <c r="CT976" s="140"/>
      <c r="CU976" s="140"/>
      <c r="CV976" s="140"/>
      <c r="CW976" s="140"/>
      <c r="CX976" s="140"/>
      <c r="CY976" s="103">
        <f t="shared" si="70"/>
        <v>0</v>
      </c>
      <c r="CZ976" s="78"/>
    </row>
    <row r="977" spans="1:104" x14ac:dyDescent="0.2">
      <c r="A977" s="26"/>
      <c r="B977" s="123">
        <f t="shared" si="71"/>
        <v>968</v>
      </c>
      <c r="C977" s="107"/>
      <c r="D977" s="111"/>
      <c r="F977" s="108"/>
      <c r="G977" s="120"/>
      <c r="H977" s="101">
        <f t="shared" si="69"/>
        <v>0</v>
      </c>
      <c r="I977" s="113"/>
      <c r="J977" s="113"/>
      <c r="K977" s="113"/>
      <c r="L977" s="113"/>
      <c r="M977" s="113"/>
      <c r="N977" s="113"/>
      <c r="O977" s="113"/>
      <c r="P977" s="27"/>
      <c r="Q977" s="113"/>
      <c r="R977" s="113"/>
      <c r="S977" s="113"/>
      <c r="T977" s="113"/>
      <c r="U977" s="113"/>
      <c r="V977" s="113"/>
      <c r="W977" s="113"/>
      <c r="X977" s="28"/>
      <c r="Y977" s="221"/>
      <c r="Z977" s="221"/>
      <c r="AA977" s="221"/>
      <c r="AB977" s="221"/>
      <c r="AC977" s="221"/>
      <c r="AD977" s="221"/>
      <c r="AE977" s="221"/>
      <c r="AF977" s="28"/>
      <c r="AG977" s="221"/>
      <c r="AH977" s="221"/>
      <c r="AI977" s="221"/>
      <c r="AJ977" s="221"/>
      <c r="AK977" s="221"/>
      <c r="AL977" s="221"/>
      <c r="AM977" s="221"/>
      <c r="AN977" s="28"/>
      <c r="AO977" s="141"/>
      <c r="AP977" s="141"/>
      <c r="AQ977" s="141"/>
      <c r="AR977" s="79" t="str">
        <f t="shared" si="68"/>
        <v/>
      </c>
      <c r="AS977" s="139"/>
      <c r="AT977" s="139"/>
      <c r="AU977" s="28"/>
      <c r="AV977" s="215"/>
      <c r="AW977" s="215"/>
      <c r="AX977" s="28"/>
      <c r="AY977" s="140"/>
      <c r="AZ977" s="28"/>
      <c r="BA977" s="140"/>
      <c r="BB977" s="140"/>
      <c r="BC977" s="140"/>
      <c r="BD977" s="140"/>
      <c r="BE977" s="140"/>
      <c r="BF977" s="140"/>
      <c r="BG977" s="140"/>
      <c r="BH977" s="140"/>
      <c r="BI977" s="140"/>
      <c r="BJ977" s="140"/>
      <c r="BK977" s="140"/>
      <c r="BL977" s="140"/>
      <c r="BM977" s="140"/>
      <c r="BN977" s="140"/>
      <c r="BO977" s="140"/>
      <c r="BP977" s="140"/>
      <c r="BQ977" s="140"/>
      <c r="BR977" s="140"/>
      <c r="BS977" s="140"/>
      <c r="BT977" s="140"/>
      <c r="BU977" s="140"/>
      <c r="BV977" s="140"/>
      <c r="BW977" s="140"/>
      <c r="BX977" s="140"/>
      <c r="BY977" s="140"/>
      <c r="BZ977" s="140"/>
      <c r="CA977" s="140"/>
      <c r="CB977" s="140"/>
      <c r="CC977" s="140"/>
      <c r="CD977" s="140"/>
      <c r="CE977" s="140"/>
      <c r="CF977" s="140"/>
      <c r="CG977" s="140"/>
      <c r="CH977" s="140"/>
      <c r="CI977" s="140"/>
      <c r="CJ977" s="140"/>
      <c r="CK977" s="140"/>
      <c r="CL977" s="140"/>
      <c r="CM977" s="140"/>
      <c r="CN977" s="140"/>
      <c r="CO977" s="140"/>
      <c r="CP977" s="140"/>
      <c r="CQ977" s="140"/>
      <c r="CR977" s="140"/>
      <c r="CS977" s="140"/>
      <c r="CT977" s="140"/>
      <c r="CU977" s="140"/>
      <c r="CV977" s="140"/>
      <c r="CW977" s="140"/>
      <c r="CX977" s="140"/>
      <c r="CY977" s="103">
        <f t="shared" si="70"/>
        <v>0</v>
      </c>
      <c r="CZ977" s="78"/>
    </row>
    <row r="978" spans="1:104" x14ac:dyDescent="0.2">
      <c r="A978" s="26"/>
      <c r="B978" s="123">
        <f t="shared" si="71"/>
        <v>969</v>
      </c>
      <c r="C978" s="107"/>
      <c r="D978" s="111"/>
      <c r="F978" s="108"/>
      <c r="G978" s="120"/>
      <c r="H978" s="101">
        <f t="shared" si="69"/>
        <v>0</v>
      </c>
      <c r="I978" s="113"/>
      <c r="J978" s="113"/>
      <c r="K978" s="113"/>
      <c r="L978" s="113"/>
      <c r="M978" s="113"/>
      <c r="N978" s="113"/>
      <c r="O978" s="113"/>
      <c r="P978" s="27"/>
      <c r="Q978" s="113"/>
      <c r="R978" s="113"/>
      <c r="S978" s="113"/>
      <c r="T978" s="113"/>
      <c r="U978" s="113"/>
      <c r="V978" s="113"/>
      <c r="W978" s="113"/>
      <c r="X978" s="28"/>
      <c r="Y978" s="221"/>
      <c r="Z978" s="221"/>
      <c r="AA978" s="221"/>
      <c r="AB978" s="221"/>
      <c r="AC978" s="221"/>
      <c r="AD978" s="221"/>
      <c r="AE978" s="221"/>
      <c r="AF978" s="28"/>
      <c r="AG978" s="221"/>
      <c r="AH978" s="221"/>
      <c r="AI978" s="221"/>
      <c r="AJ978" s="221"/>
      <c r="AK978" s="221"/>
      <c r="AL978" s="221"/>
      <c r="AM978" s="221"/>
      <c r="AN978" s="28"/>
      <c r="AO978" s="141"/>
      <c r="AP978" s="141"/>
      <c r="AQ978" s="141"/>
      <c r="AR978" s="79" t="str">
        <f t="shared" si="68"/>
        <v/>
      </c>
      <c r="AS978" s="139"/>
      <c r="AT978" s="139"/>
      <c r="AU978" s="28"/>
      <c r="AV978" s="215"/>
      <c r="AW978" s="215"/>
      <c r="AX978" s="28"/>
      <c r="AY978" s="140"/>
      <c r="AZ978" s="28"/>
      <c r="BA978" s="140"/>
      <c r="BB978" s="140"/>
      <c r="BC978" s="140"/>
      <c r="BD978" s="140"/>
      <c r="BE978" s="140"/>
      <c r="BF978" s="140"/>
      <c r="BG978" s="140"/>
      <c r="BH978" s="140"/>
      <c r="BI978" s="140"/>
      <c r="BJ978" s="140"/>
      <c r="BK978" s="140"/>
      <c r="BL978" s="140"/>
      <c r="BM978" s="140"/>
      <c r="BN978" s="140"/>
      <c r="BO978" s="140"/>
      <c r="BP978" s="140"/>
      <c r="BQ978" s="140"/>
      <c r="BR978" s="140"/>
      <c r="BS978" s="140"/>
      <c r="BT978" s="140"/>
      <c r="BU978" s="140"/>
      <c r="BV978" s="140"/>
      <c r="BW978" s="140"/>
      <c r="BX978" s="140"/>
      <c r="BY978" s="140"/>
      <c r="BZ978" s="140"/>
      <c r="CA978" s="140"/>
      <c r="CB978" s="140"/>
      <c r="CC978" s="140"/>
      <c r="CD978" s="140"/>
      <c r="CE978" s="140"/>
      <c r="CF978" s="140"/>
      <c r="CG978" s="140"/>
      <c r="CH978" s="140"/>
      <c r="CI978" s="140"/>
      <c r="CJ978" s="140"/>
      <c r="CK978" s="140"/>
      <c r="CL978" s="140"/>
      <c r="CM978" s="140"/>
      <c r="CN978" s="140"/>
      <c r="CO978" s="140"/>
      <c r="CP978" s="140"/>
      <c r="CQ978" s="140"/>
      <c r="CR978" s="140"/>
      <c r="CS978" s="140"/>
      <c r="CT978" s="140"/>
      <c r="CU978" s="140"/>
      <c r="CV978" s="140"/>
      <c r="CW978" s="140"/>
      <c r="CX978" s="140"/>
      <c r="CY978" s="103">
        <f t="shared" si="70"/>
        <v>0</v>
      </c>
      <c r="CZ978" s="78"/>
    </row>
    <row r="979" spans="1:104" x14ac:dyDescent="0.2">
      <c r="A979" s="26"/>
      <c r="B979" s="123">
        <f t="shared" si="71"/>
        <v>970</v>
      </c>
      <c r="C979" s="107"/>
      <c r="D979" s="111"/>
      <c r="F979" s="108"/>
      <c r="G979" s="120"/>
      <c r="H979" s="101">
        <f t="shared" si="69"/>
        <v>0</v>
      </c>
      <c r="I979" s="113"/>
      <c r="J979" s="113"/>
      <c r="K979" s="113"/>
      <c r="L979" s="113"/>
      <c r="M979" s="113"/>
      <c r="N979" s="113"/>
      <c r="O979" s="113"/>
      <c r="P979" s="27"/>
      <c r="Q979" s="113"/>
      <c r="R979" s="113"/>
      <c r="S979" s="113"/>
      <c r="T979" s="113"/>
      <c r="U979" s="113"/>
      <c r="V979" s="113"/>
      <c r="W979" s="113"/>
      <c r="X979" s="28"/>
      <c r="Y979" s="221"/>
      <c r="Z979" s="221"/>
      <c r="AA979" s="221"/>
      <c r="AB979" s="221"/>
      <c r="AC979" s="221"/>
      <c r="AD979" s="221"/>
      <c r="AE979" s="221"/>
      <c r="AF979" s="28"/>
      <c r="AG979" s="221"/>
      <c r="AH979" s="221"/>
      <c r="AI979" s="221"/>
      <c r="AJ979" s="221"/>
      <c r="AK979" s="221"/>
      <c r="AL979" s="221"/>
      <c r="AM979" s="221"/>
      <c r="AN979" s="28"/>
      <c r="AO979" s="141"/>
      <c r="AP979" s="141"/>
      <c r="AQ979" s="141"/>
      <c r="AR979" s="79" t="str">
        <f t="shared" si="68"/>
        <v/>
      </c>
      <c r="AS979" s="139"/>
      <c r="AT979" s="139"/>
      <c r="AU979" s="28"/>
      <c r="AV979" s="215"/>
      <c r="AW979" s="215"/>
      <c r="AX979" s="28"/>
      <c r="AY979" s="140"/>
      <c r="AZ979" s="28"/>
      <c r="BA979" s="140"/>
      <c r="BB979" s="140"/>
      <c r="BC979" s="140"/>
      <c r="BD979" s="140"/>
      <c r="BE979" s="140"/>
      <c r="BF979" s="140"/>
      <c r="BG979" s="140"/>
      <c r="BH979" s="140"/>
      <c r="BI979" s="140"/>
      <c r="BJ979" s="140"/>
      <c r="BK979" s="140"/>
      <c r="BL979" s="140"/>
      <c r="BM979" s="140"/>
      <c r="BN979" s="140"/>
      <c r="BO979" s="140"/>
      <c r="BP979" s="140"/>
      <c r="BQ979" s="140"/>
      <c r="BR979" s="140"/>
      <c r="BS979" s="140"/>
      <c r="BT979" s="140"/>
      <c r="BU979" s="140"/>
      <c r="BV979" s="140"/>
      <c r="BW979" s="140"/>
      <c r="BX979" s="140"/>
      <c r="BY979" s="140"/>
      <c r="BZ979" s="140"/>
      <c r="CA979" s="140"/>
      <c r="CB979" s="140"/>
      <c r="CC979" s="140"/>
      <c r="CD979" s="140"/>
      <c r="CE979" s="140"/>
      <c r="CF979" s="140"/>
      <c r="CG979" s="140"/>
      <c r="CH979" s="140"/>
      <c r="CI979" s="140"/>
      <c r="CJ979" s="140"/>
      <c r="CK979" s="140"/>
      <c r="CL979" s="140"/>
      <c r="CM979" s="140"/>
      <c r="CN979" s="140"/>
      <c r="CO979" s="140"/>
      <c r="CP979" s="140"/>
      <c r="CQ979" s="140"/>
      <c r="CR979" s="140"/>
      <c r="CS979" s="140"/>
      <c r="CT979" s="140"/>
      <c r="CU979" s="140"/>
      <c r="CV979" s="140"/>
      <c r="CW979" s="140"/>
      <c r="CX979" s="140"/>
      <c r="CY979" s="103">
        <f t="shared" si="70"/>
        <v>0</v>
      </c>
      <c r="CZ979" s="78"/>
    </row>
    <row r="980" spans="1:104" x14ac:dyDescent="0.2">
      <c r="A980" s="26"/>
      <c r="B980" s="123">
        <f t="shared" si="71"/>
        <v>971</v>
      </c>
      <c r="C980" s="107"/>
      <c r="D980" s="111"/>
      <c r="F980" s="108"/>
      <c r="G980" s="120"/>
      <c r="H980" s="101">
        <f t="shared" si="69"/>
        <v>0</v>
      </c>
      <c r="I980" s="113"/>
      <c r="J980" s="113"/>
      <c r="K980" s="113"/>
      <c r="L980" s="113"/>
      <c r="M980" s="113"/>
      <c r="N980" s="113"/>
      <c r="O980" s="113"/>
      <c r="P980" s="27"/>
      <c r="Q980" s="113"/>
      <c r="R980" s="113"/>
      <c r="S980" s="113"/>
      <c r="T980" s="113"/>
      <c r="U980" s="113"/>
      <c r="V980" s="113"/>
      <c r="W980" s="113"/>
      <c r="X980" s="28"/>
      <c r="Y980" s="221"/>
      <c r="Z980" s="221"/>
      <c r="AA980" s="221"/>
      <c r="AB980" s="221"/>
      <c r="AC980" s="221"/>
      <c r="AD980" s="221"/>
      <c r="AE980" s="221"/>
      <c r="AF980" s="28"/>
      <c r="AG980" s="221"/>
      <c r="AH980" s="221"/>
      <c r="AI980" s="221"/>
      <c r="AJ980" s="221"/>
      <c r="AK980" s="221"/>
      <c r="AL980" s="221"/>
      <c r="AM980" s="221"/>
      <c r="AN980" s="28"/>
      <c r="AO980" s="141"/>
      <c r="AP980" s="141"/>
      <c r="AQ980" s="141"/>
      <c r="AR980" s="79" t="str">
        <f t="shared" si="68"/>
        <v/>
      </c>
      <c r="AS980" s="139"/>
      <c r="AT980" s="139"/>
      <c r="AU980" s="28"/>
      <c r="AV980" s="215"/>
      <c r="AW980" s="215"/>
      <c r="AX980" s="28"/>
      <c r="AY980" s="140"/>
      <c r="AZ980" s="28"/>
      <c r="BA980" s="140"/>
      <c r="BB980" s="140"/>
      <c r="BC980" s="140"/>
      <c r="BD980" s="140"/>
      <c r="BE980" s="140"/>
      <c r="BF980" s="140"/>
      <c r="BG980" s="140"/>
      <c r="BH980" s="140"/>
      <c r="BI980" s="140"/>
      <c r="BJ980" s="140"/>
      <c r="BK980" s="140"/>
      <c r="BL980" s="140"/>
      <c r="BM980" s="140"/>
      <c r="BN980" s="140"/>
      <c r="BO980" s="140"/>
      <c r="BP980" s="140"/>
      <c r="BQ980" s="140"/>
      <c r="BR980" s="140"/>
      <c r="BS980" s="140"/>
      <c r="BT980" s="140"/>
      <c r="BU980" s="140"/>
      <c r="BV980" s="140"/>
      <c r="BW980" s="140"/>
      <c r="BX980" s="140"/>
      <c r="BY980" s="140"/>
      <c r="BZ980" s="140"/>
      <c r="CA980" s="140"/>
      <c r="CB980" s="140"/>
      <c r="CC980" s="140"/>
      <c r="CD980" s="140"/>
      <c r="CE980" s="140"/>
      <c r="CF980" s="140"/>
      <c r="CG980" s="140"/>
      <c r="CH980" s="140"/>
      <c r="CI980" s="140"/>
      <c r="CJ980" s="140"/>
      <c r="CK980" s="140"/>
      <c r="CL980" s="140"/>
      <c r="CM980" s="140"/>
      <c r="CN980" s="140"/>
      <c r="CO980" s="140"/>
      <c r="CP980" s="140"/>
      <c r="CQ980" s="140"/>
      <c r="CR980" s="140"/>
      <c r="CS980" s="140"/>
      <c r="CT980" s="140"/>
      <c r="CU980" s="140"/>
      <c r="CV980" s="140"/>
      <c r="CW980" s="140"/>
      <c r="CX980" s="140"/>
      <c r="CY980" s="103">
        <f t="shared" si="70"/>
        <v>0</v>
      </c>
      <c r="CZ980" s="78"/>
    </row>
    <row r="981" spans="1:104" x14ac:dyDescent="0.2">
      <c r="A981" s="26"/>
      <c r="B981" s="123">
        <f t="shared" si="71"/>
        <v>972</v>
      </c>
      <c r="C981" s="107"/>
      <c r="D981" s="111"/>
      <c r="F981" s="108"/>
      <c r="G981" s="120"/>
      <c r="H981" s="101">
        <f t="shared" si="69"/>
        <v>0</v>
      </c>
      <c r="I981" s="113"/>
      <c r="J981" s="113"/>
      <c r="K981" s="113"/>
      <c r="L981" s="113"/>
      <c r="M981" s="113"/>
      <c r="N981" s="113"/>
      <c r="O981" s="113"/>
      <c r="P981" s="27"/>
      <c r="Q981" s="113"/>
      <c r="R981" s="113"/>
      <c r="S981" s="113"/>
      <c r="T981" s="113"/>
      <c r="U981" s="113"/>
      <c r="V981" s="113"/>
      <c r="W981" s="113"/>
      <c r="X981" s="28"/>
      <c r="Y981" s="221"/>
      <c r="Z981" s="221"/>
      <c r="AA981" s="221"/>
      <c r="AB981" s="221"/>
      <c r="AC981" s="221"/>
      <c r="AD981" s="221"/>
      <c r="AE981" s="221"/>
      <c r="AF981" s="28"/>
      <c r="AG981" s="221"/>
      <c r="AH981" s="221"/>
      <c r="AI981" s="221"/>
      <c r="AJ981" s="221"/>
      <c r="AK981" s="221"/>
      <c r="AL981" s="221"/>
      <c r="AM981" s="221"/>
      <c r="AN981" s="28"/>
      <c r="AO981" s="141"/>
      <c r="AP981" s="141"/>
      <c r="AQ981" s="141"/>
      <c r="AR981" s="79" t="str">
        <f t="shared" si="68"/>
        <v/>
      </c>
      <c r="AS981" s="139"/>
      <c r="AT981" s="139"/>
      <c r="AU981" s="28"/>
      <c r="AV981" s="215"/>
      <c r="AW981" s="215"/>
      <c r="AX981" s="28"/>
      <c r="AY981" s="140"/>
      <c r="AZ981" s="28"/>
      <c r="BA981" s="140"/>
      <c r="BB981" s="140"/>
      <c r="BC981" s="140"/>
      <c r="BD981" s="140"/>
      <c r="BE981" s="140"/>
      <c r="BF981" s="140"/>
      <c r="BG981" s="140"/>
      <c r="BH981" s="140"/>
      <c r="BI981" s="140"/>
      <c r="BJ981" s="140"/>
      <c r="BK981" s="140"/>
      <c r="BL981" s="140"/>
      <c r="BM981" s="140"/>
      <c r="BN981" s="140"/>
      <c r="BO981" s="140"/>
      <c r="BP981" s="140"/>
      <c r="BQ981" s="140"/>
      <c r="BR981" s="140"/>
      <c r="BS981" s="140"/>
      <c r="BT981" s="140"/>
      <c r="BU981" s="140"/>
      <c r="BV981" s="140"/>
      <c r="BW981" s="140"/>
      <c r="BX981" s="140"/>
      <c r="BY981" s="140"/>
      <c r="BZ981" s="140"/>
      <c r="CA981" s="140"/>
      <c r="CB981" s="140"/>
      <c r="CC981" s="140"/>
      <c r="CD981" s="140"/>
      <c r="CE981" s="140"/>
      <c r="CF981" s="140"/>
      <c r="CG981" s="140"/>
      <c r="CH981" s="140"/>
      <c r="CI981" s="140"/>
      <c r="CJ981" s="140"/>
      <c r="CK981" s="140"/>
      <c r="CL981" s="140"/>
      <c r="CM981" s="140"/>
      <c r="CN981" s="140"/>
      <c r="CO981" s="140"/>
      <c r="CP981" s="140"/>
      <c r="CQ981" s="140"/>
      <c r="CR981" s="140"/>
      <c r="CS981" s="140"/>
      <c r="CT981" s="140"/>
      <c r="CU981" s="140"/>
      <c r="CV981" s="140"/>
      <c r="CW981" s="140"/>
      <c r="CX981" s="140"/>
      <c r="CY981" s="103">
        <f t="shared" si="70"/>
        <v>0</v>
      </c>
      <c r="CZ981" s="78"/>
    </row>
    <row r="982" spans="1:104" x14ac:dyDescent="0.2">
      <c r="A982" s="26"/>
      <c r="B982" s="123">
        <f t="shared" si="71"/>
        <v>973</v>
      </c>
      <c r="C982" s="107"/>
      <c r="D982" s="111"/>
      <c r="F982" s="108"/>
      <c r="G982" s="120"/>
      <c r="H982" s="101">
        <f t="shared" si="69"/>
        <v>0</v>
      </c>
      <c r="I982" s="113"/>
      <c r="J982" s="113"/>
      <c r="K982" s="113"/>
      <c r="L982" s="113"/>
      <c r="M982" s="113"/>
      <c r="N982" s="113"/>
      <c r="O982" s="113"/>
      <c r="P982" s="27"/>
      <c r="Q982" s="113"/>
      <c r="R982" s="113"/>
      <c r="S982" s="113"/>
      <c r="T982" s="113"/>
      <c r="U982" s="113"/>
      <c r="V982" s="113"/>
      <c r="W982" s="113"/>
      <c r="X982" s="28"/>
      <c r="Y982" s="221"/>
      <c r="Z982" s="221"/>
      <c r="AA982" s="221"/>
      <c r="AB982" s="221"/>
      <c r="AC982" s="221"/>
      <c r="AD982" s="221"/>
      <c r="AE982" s="221"/>
      <c r="AF982" s="28"/>
      <c r="AG982" s="221"/>
      <c r="AH982" s="221"/>
      <c r="AI982" s="221"/>
      <c r="AJ982" s="221"/>
      <c r="AK982" s="221"/>
      <c r="AL982" s="221"/>
      <c r="AM982" s="221"/>
      <c r="AN982" s="28"/>
      <c r="AO982" s="141"/>
      <c r="AP982" s="141"/>
      <c r="AQ982" s="141"/>
      <c r="AR982" s="79" t="str">
        <f t="shared" si="68"/>
        <v/>
      </c>
      <c r="AS982" s="139"/>
      <c r="AT982" s="139"/>
      <c r="AU982" s="28"/>
      <c r="AV982" s="215"/>
      <c r="AW982" s="215"/>
      <c r="AX982" s="28"/>
      <c r="AY982" s="140"/>
      <c r="AZ982" s="28"/>
      <c r="BA982" s="140"/>
      <c r="BB982" s="140"/>
      <c r="BC982" s="140"/>
      <c r="BD982" s="140"/>
      <c r="BE982" s="140"/>
      <c r="BF982" s="140"/>
      <c r="BG982" s="140"/>
      <c r="BH982" s="140"/>
      <c r="BI982" s="140"/>
      <c r="BJ982" s="140"/>
      <c r="BK982" s="140"/>
      <c r="BL982" s="140"/>
      <c r="BM982" s="140"/>
      <c r="BN982" s="140"/>
      <c r="BO982" s="140"/>
      <c r="BP982" s="140"/>
      <c r="BQ982" s="140"/>
      <c r="BR982" s="140"/>
      <c r="BS982" s="140"/>
      <c r="BT982" s="140"/>
      <c r="BU982" s="140"/>
      <c r="BV982" s="140"/>
      <c r="BW982" s="140"/>
      <c r="BX982" s="140"/>
      <c r="BY982" s="140"/>
      <c r="BZ982" s="140"/>
      <c r="CA982" s="140"/>
      <c r="CB982" s="140"/>
      <c r="CC982" s="140"/>
      <c r="CD982" s="140"/>
      <c r="CE982" s="140"/>
      <c r="CF982" s="140"/>
      <c r="CG982" s="140"/>
      <c r="CH982" s="140"/>
      <c r="CI982" s="140"/>
      <c r="CJ982" s="140"/>
      <c r="CK982" s="140"/>
      <c r="CL982" s="140"/>
      <c r="CM982" s="140"/>
      <c r="CN982" s="140"/>
      <c r="CO982" s="140"/>
      <c r="CP982" s="140"/>
      <c r="CQ982" s="140"/>
      <c r="CR982" s="140"/>
      <c r="CS982" s="140"/>
      <c r="CT982" s="140"/>
      <c r="CU982" s="140"/>
      <c r="CV982" s="140"/>
      <c r="CW982" s="140"/>
      <c r="CX982" s="140"/>
      <c r="CY982" s="103">
        <f t="shared" si="70"/>
        <v>0</v>
      </c>
      <c r="CZ982" s="78"/>
    </row>
    <row r="983" spans="1:104" x14ac:dyDescent="0.2">
      <c r="A983" s="26"/>
      <c r="B983" s="123">
        <f t="shared" si="71"/>
        <v>974</v>
      </c>
      <c r="C983" s="107"/>
      <c r="D983" s="111"/>
      <c r="F983" s="108"/>
      <c r="G983" s="120"/>
      <c r="H983" s="101">
        <f t="shared" si="69"/>
        <v>0</v>
      </c>
      <c r="I983" s="113"/>
      <c r="J983" s="113"/>
      <c r="K983" s="113"/>
      <c r="L983" s="113"/>
      <c r="M983" s="113"/>
      <c r="N983" s="113"/>
      <c r="O983" s="113"/>
      <c r="P983" s="27"/>
      <c r="Q983" s="113"/>
      <c r="R983" s="113"/>
      <c r="S983" s="113"/>
      <c r="T983" s="113"/>
      <c r="U983" s="113"/>
      <c r="V983" s="113"/>
      <c r="W983" s="113"/>
      <c r="X983" s="28"/>
      <c r="Y983" s="221"/>
      <c r="Z983" s="221"/>
      <c r="AA983" s="221"/>
      <c r="AB983" s="221"/>
      <c r="AC983" s="221"/>
      <c r="AD983" s="221"/>
      <c r="AE983" s="221"/>
      <c r="AF983" s="28"/>
      <c r="AG983" s="221"/>
      <c r="AH983" s="221"/>
      <c r="AI983" s="221"/>
      <c r="AJ983" s="221"/>
      <c r="AK983" s="221"/>
      <c r="AL983" s="221"/>
      <c r="AM983" s="221"/>
      <c r="AN983" s="28"/>
      <c r="AO983" s="141"/>
      <c r="AP983" s="141"/>
      <c r="AQ983" s="141"/>
      <c r="AR983" s="79" t="str">
        <f t="shared" si="68"/>
        <v/>
      </c>
      <c r="AS983" s="139"/>
      <c r="AT983" s="139"/>
      <c r="AU983" s="28"/>
      <c r="AV983" s="215"/>
      <c r="AW983" s="215"/>
      <c r="AX983" s="28"/>
      <c r="AY983" s="140"/>
      <c r="AZ983" s="28"/>
      <c r="BA983" s="140"/>
      <c r="BB983" s="140"/>
      <c r="BC983" s="140"/>
      <c r="BD983" s="140"/>
      <c r="BE983" s="140"/>
      <c r="BF983" s="140"/>
      <c r="BG983" s="140"/>
      <c r="BH983" s="140"/>
      <c r="BI983" s="140"/>
      <c r="BJ983" s="140"/>
      <c r="BK983" s="140"/>
      <c r="BL983" s="140"/>
      <c r="BM983" s="140"/>
      <c r="BN983" s="140"/>
      <c r="BO983" s="140"/>
      <c r="BP983" s="140"/>
      <c r="BQ983" s="140"/>
      <c r="BR983" s="140"/>
      <c r="BS983" s="140"/>
      <c r="BT983" s="140"/>
      <c r="BU983" s="140"/>
      <c r="BV983" s="140"/>
      <c r="BW983" s="140"/>
      <c r="BX983" s="140"/>
      <c r="BY983" s="140"/>
      <c r="BZ983" s="140"/>
      <c r="CA983" s="140"/>
      <c r="CB983" s="140"/>
      <c r="CC983" s="140"/>
      <c r="CD983" s="140"/>
      <c r="CE983" s="140"/>
      <c r="CF983" s="140"/>
      <c r="CG983" s="140"/>
      <c r="CH983" s="140"/>
      <c r="CI983" s="140"/>
      <c r="CJ983" s="140"/>
      <c r="CK983" s="140"/>
      <c r="CL983" s="140"/>
      <c r="CM983" s="140"/>
      <c r="CN983" s="140"/>
      <c r="CO983" s="140"/>
      <c r="CP983" s="140"/>
      <c r="CQ983" s="140"/>
      <c r="CR983" s="140"/>
      <c r="CS983" s="140"/>
      <c r="CT983" s="140"/>
      <c r="CU983" s="140"/>
      <c r="CV983" s="140"/>
      <c r="CW983" s="140"/>
      <c r="CX983" s="140"/>
      <c r="CY983" s="103">
        <f t="shared" si="70"/>
        <v>0</v>
      </c>
      <c r="CZ983" s="78"/>
    </row>
    <row r="984" spans="1:104" x14ac:dyDescent="0.2">
      <c r="A984" s="26"/>
      <c r="B984" s="123">
        <f t="shared" si="71"/>
        <v>975</v>
      </c>
      <c r="C984" s="107"/>
      <c r="D984" s="111"/>
      <c r="F984" s="108"/>
      <c r="G984" s="120"/>
      <c r="H984" s="101">
        <f t="shared" si="69"/>
        <v>0</v>
      </c>
      <c r="I984" s="113"/>
      <c r="J984" s="113"/>
      <c r="K984" s="113"/>
      <c r="L984" s="113"/>
      <c r="M984" s="113"/>
      <c r="N984" s="113"/>
      <c r="O984" s="113"/>
      <c r="P984" s="27"/>
      <c r="Q984" s="113"/>
      <c r="R984" s="113"/>
      <c r="S984" s="113"/>
      <c r="T984" s="113"/>
      <c r="U984" s="113"/>
      <c r="V984" s="113"/>
      <c r="W984" s="113"/>
      <c r="X984" s="28"/>
      <c r="Y984" s="221"/>
      <c r="Z984" s="221"/>
      <c r="AA984" s="221"/>
      <c r="AB984" s="221"/>
      <c r="AC984" s="221"/>
      <c r="AD984" s="221"/>
      <c r="AE984" s="221"/>
      <c r="AF984" s="28"/>
      <c r="AG984" s="221"/>
      <c r="AH984" s="221"/>
      <c r="AI984" s="221"/>
      <c r="AJ984" s="221"/>
      <c r="AK984" s="221"/>
      <c r="AL984" s="221"/>
      <c r="AM984" s="221"/>
      <c r="AN984" s="28"/>
      <c r="AO984" s="141"/>
      <c r="AP984" s="141"/>
      <c r="AQ984" s="141"/>
      <c r="AR984" s="79" t="str">
        <f t="shared" si="68"/>
        <v/>
      </c>
      <c r="AS984" s="139"/>
      <c r="AT984" s="139"/>
      <c r="AU984" s="28"/>
      <c r="AV984" s="215"/>
      <c r="AW984" s="215"/>
      <c r="AX984" s="28"/>
      <c r="AY984" s="140"/>
      <c r="AZ984" s="28"/>
      <c r="BA984" s="140"/>
      <c r="BB984" s="140"/>
      <c r="BC984" s="140"/>
      <c r="BD984" s="140"/>
      <c r="BE984" s="140"/>
      <c r="BF984" s="140"/>
      <c r="BG984" s="140"/>
      <c r="BH984" s="140"/>
      <c r="BI984" s="140"/>
      <c r="BJ984" s="140"/>
      <c r="BK984" s="140"/>
      <c r="BL984" s="140"/>
      <c r="BM984" s="140"/>
      <c r="BN984" s="140"/>
      <c r="BO984" s="140"/>
      <c r="BP984" s="140"/>
      <c r="BQ984" s="140"/>
      <c r="BR984" s="140"/>
      <c r="BS984" s="140"/>
      <c r="BT984" s="140"/>
      <c r="BU984" s="140"/>
      <c r="BV984" s="140"/>
      <c r="BW984" s="140"/>
      <c r="BX984" s="140"/>
      <c r="BY984" s="140"/>
      <c r="BZ984" s="140"/>
      <c r="CA984" s="140"/>
      <c r="CB984" s="140"/>
      <c r="CC984" s="140"/>
      <c r="CD984" s="140"/>
      <c r="CE984" s="140"/>
      <c r="CF984" s="140"/>
      <c r="CG984" s="140"/>
      <c r="CH984" s="140"/>
      <c r="CI984" s="140"/>
      <c r="CJ984" s="140"/>
      <c r="CK984" s="140"/>
      <c r="CL984" s="140"/>
      <c r="CM984" s="140"/>
      <c r="CN984" s="140"/>
      <c r="CO984" s="140"/>
      <c r="CP984" s="140"/>
      <c r="CQ984" s="140"/>
      <c r="CR984" s="140"/>
      <c r="CS984" s="140"/>
      <c r="CT984" s="140"/>
      <c r="CU984" s="140"/>
      <c r="CV984" s="140"/>
      <c r="CW984" s="140"/>
      <c r="CX984" s="140"/>
      <c r="CY984" s="103">
        <f t="shared" si="70"/>
        <v>0</v>
      </c>
      <c r="CZ984" s="78"/>
    </row>
    <row r="985" spans="1:104" x14ac:dyDescent="0.2">
      <c r="A985" s="26"/>
      <c r="B985" s="123">
        <f t="shared" si="71"/>
        <v>976</v>
      </c>
      <c r="C985" s="107"/>
      <c r="D985" s="111"/>
      <c r="F985" s="108"/>
      <c r="G985" s="120"/>
      <c r="H985" s="101">
        <f t="shared" si="69"/>
        <v>0</v>
      </c>
      <c r="I985" s="113"/>
      <c r="J985" s="113"/>
      <c r="K985" s="113"/>
      <c r="L985" s="113"/>
      <c r="M985" s="113"/>
      <c r="N985" s="113"/>
      <c r="O985" s="113"/>
      <c r="P985" s="27"/>
      <c r="Q985" s="113"/>
      <c r="R985" s="113"/>
      <c r="S985" s="113"/>
      <c r="T985" s="113"/>
      <c r="U985" s="113"/>
      <c r="V985" s="113"/>
      <c r="W985" s="113"/>
      <c r="X985" s="28"/>
      <c r="Y985" s="221"/>
      <c r="Z985" s="221"/>
      <c r="AA985" s="221"/>
      <c r="AB985" s="221"/>
      <c r="AC985" s="221"/>
      <c r="AD985" s="221"/>
      <c r="AE985" s="221"/>
      <c r="AF985" s="28"/>
      <c r="AG985" s="221"/>
      <c r="AH985" s="221"/>
      <c r="AI985" s="221"/>
      <c r="AJ985" s="221"/>
      <c r="AK985" s="221"/>
      <c r="AL985" s="221"/>
      <c r="AM985" s="221"/>
      <c r="AN985" s="28"/>
      <c r="AO985" s="141"/>
      <c r="AP985" s="141"/>
      <c r="AQ985" s="141"/>
      <c r="AR985" s="79" t="str">
        <f t="shared" si="68"/>
        <v/>
      </c>
      <c r="AS985" s="139"/>
      <c r="AT985" s="139"/>
      <c r="AU985" s="28"/>
      <c r="AV985" s="215"/>
      <c r="AW985" s="215"/>
      <c r="AX985" s="28"/>
      <c r="AY985" s="140"/>
      <c r="AZ985" s="28"/>
      <c r="BA985" s="140"/>
      <c r="BB985" s="140"/>
      <c r="BC985" s="140"/>
      <c r="BD985" s="140"/>
      <c r="BE985" s="140"/>
      <c r="BF985" s="140"/>
      <c r="BG985" s="140"/>
      <c r="BH985" s="140"/>
      <c r="BI985" s="140"/>
      <c r="BJ985" s="140"/>
      <c r="BK985" s="140"/>
      <c r="BL985" s="140"/>
      <c r="BM985" s="140"/>
      <c r="BN985" s="140"/>
      <c r="BO985" s="140"/>
      <c r="BP985" s="140"/>
      <c r="BQ985" s="140"/>
      <c r="BR985" s="140"/>
      <c r="BS985" s="140"/>
      <c r="BT985" s="140"/>
      <c r="BU985" s="140"/>
      <c r="BV985" s="140"/>
      <c r="BW985" s="140"/>
      <c r="BX985" s="140"/>
      <c r="BY985" s="140"/>
      <c r="BZ985" s="140"/>
      <c r="CA985" s="140"/>
      <c r="CB985" s="140"/>
      <c r="CC985" s="140"/>
      <c r="CD985" s="140"/>
      <c r="CE985" s="140"/>
      <c r="CF985" s="140"/>
      <c r="CG985" s="140"/>
      <c r="CH985" s="140"/>
      <c r="CI985" s="140"/>
      <c r="CJ985" s="140"/>
      <c r="CK985" s="140"/>
      <c r="CL985" s="140"/>
      <c r="CM985" s="140"/>
      <c r="CN985" s="140"/>
      <c r="CO985" s="140"/>
      <c r="CP985" s="140"/>
      <c r="CQ985" s="140"/>
      <c r="CR985" s="140"/>
      <c r="CS985" s="140"/>
      <c r="CT985" s="140"/>
      <c r="CU985" s="140"/>
      <c r="CV985" s="140"/>
      <c r="CW985" s="140"/>
      <c r="CX985" s="140"/>
      <c r="CY985" s="103">
        <f t="shared" si="70"/>
        <v>0</v>
      </c>
      <c r="CZ985" s="78"/>
    </row>
    <row r="986" spans="1:104" x14ac:dyDescent="0.2">
      <c r="A986" s="26"/>
      <c r="B986" s="123">
        <f t="shared" si="71"/>
        <v>977</v>
      </c>
      <c r="C986" s="107"/>
      <c r="D986" s="111"/>
      <c r="F986" s="108"/>
      <c r="G986" s="120"/>
      <c r="H986" s="101">
        <f t="shared" si="69"/>
        <v>0</v>
      </c>
      <c r="I986" s="113"/>
      <c r="J986" s="113"/>
      <c r="K986" s="113"/>
      <c r="L986" s="113"/>
      <c r="M986" s="113"/>
      <c r="N986" s="113"/>
      <c r="O986" s="113"/>
      <c r="P986" s="27"/>
      <c r="Q986" s="113"/>
      <c r="R986" s="113"/>
      <c r="S986" s="113"/>
      <c r="T986" s="113"/>
      <c r="U986" s="113"/>
      <c r="V986" s="113"/>
      <c r="W986" s="113"/>
      <c r="X986" s="28"/>
      <c r="Y986" s="221"/>
      <c r="Z986" s="221"/>
      <c r="AA986" s="221"/>
      <c r="AB986" s="221"/>
      <c r="AC986" s="221"/>
      <c r="AD986" s="221"/>
      <c r="AE986" s="221"/>
      <c r="AF986" s="28"/>
      <c r="AG986" s="221"/>
      <c r="AH986" s="221"/>
      <c r="AI986" s="221"/>
      <c r="AJ986" s="221"/>
      <c r="AK986" s="221"/>
      <c r="AL986" s="221"/>
      <c r="AM986" s="221"/>
      <c r="AN986" s="28"/>
      <c r="AO986" s="141"/>
      <c r="AP986" s="141"/>
      <c r="AQ986" s="141"/>
      <c r="AR986" s="79" t="str">
        <f t="shared" si="68"/>
        <v/>
      </c>
      <c r="AS986" s="139"/>
      <c r="AT986" s="139"/>
      <c r="AU986" s="28"/>
      <c r="AV986" s="215"/>
      <c r="AW986" s="215"/>
      <c r="AX986" s="28"/>
      <c r="AY986" s="140"/>
      <c r="AZ986" s="28"/>
      <c r="BA986" s="140"/>
      <c r="BB986" s="140"/>
      <c r="BC986" s="140"/>
      <c r="BD986" s="140"/>
      <c r="BE986" s="140"/>
      <c r="BF986" s="140"/>
      <c r="BG986" s="140"/>
      <c r="BH986" s="140"/>
      <c r="BI986" s="140"/>
      <c r="BJ986" s="140"/>
      <c r="BK986" s="140"/>
      <c r="BL986" s="140"/>
      <c r="BM986" s="140"/>
      <c r="BN986" s="140"/>
      <c r="BO986" s="140"/>
      <c r="BP986" s="140"/>
      <c r="BQ986" s="140"/>
      <c r="BR986" s="140"/>
      <c r="BS986" s="140"/>
      <c r="BT986" s="140"/>
      <c r="BU986" s="140"/>
      <c r="BV986" s="140"/>
      <c r="BW986" s="140"/>
      <c r="BX986" s="140"/>
      <c r="BY986" s="140"/>
      <c r="BZ986" s="140"/>
      <c r="CA986" s="140"/>
      <c r="CB986" s="140"/>
      <c r="CC986" s="140"/>
      <c r="CD986" s="140"/>
      <c r="CE986" s="140"/>
      <c r="CF986" s="140"/>
      <c r="CG986" s="140"/>
      <c r="CH986" s="140"/>
      <c r="CI986" s="140"/>
      <c r="CJ986" s="140"/>
      <c r="CK986" s="140"/>
      <c r="CL986" s="140"/>
      <c r="CM986" s="140"/>
      <c r="CN986" s="140"/>
      <c r="CO986" s="140"/>
      <c r="CP986" s="140"/>
      <c r="CQ986" s="140"/>
      <c r="CR986" s="140"/>
      <c r="CS986" s="140"/>
      <c r="CT986" s="140"/>
      <c r="CU986" s="140"/>
      <c r="CV986" s="140"/>
      <c r="CW986" s="140"/>
      <c r="CX986" s="140"/>
      <c r="CY986" s="103">
        <f t="shared" si="70"/>
        <v>0</v>
      </c>
      <c r="CZ986" s="78"/>
    </row>
    <row r="987" spans="1:104" x14ac:dyDescent="0.2">
      <c r="A987" s="26"/>
      <c r="B987" s="123">
        <f t="shared" si="71"/>
        <v>978</v>
      </c>
      <c r="C987" s="107"/>
      <c r="D987" s="111"/>
      <c r="F987" s="108"/>
      <c r="G987" s="120"/>
      <c r="H987" s="101">
        <f t="shared" si="69"/>
        <v>0</v>
      </c>
      <c r="I987" s="113"/>
      <c r="J987" s="113"/>
      <c r="K987" s="113"/>
      <c r="L987" s="113"/>
      <c r="M987" s="113"/>
      <c r="N987" s="113"/>
      <c r="O987" s="113"/>
      <c r="P987" s="27"/>
      <c r="Q987" s="113"/>
      <c r="R987" s="113"/>
      <c r="S987" s="113"/>
      <c r="T987" s="113"/>
      <c r="U987" s="113"/>
      <c r="V987" s="113"/>
      <c r="W987" s="113"/>
      <c r="X987" s="28"/>
      <c r="Y987" s="221"/>
      <c r="Z987" s="221"/>
      <c r="AA987" s="221"/>
      <c r="AB987" s="221"/>
      <c r="AC987" s="221"/>
      <c r="AD987" s="221"/>
      <c r="AE987" s="221"/>
      <c r="AF987" s="28"/>
      <c r="AG987" s="221"/>
      <c r="AH987" s="221"/>
      <c r="AI987" s="221"/>
      <c r="AJ987" s="221"/>
      <c r="AK987" s="221"/>
      <c r="AL987" s="221"/>
      <c r="AM987" s="221"/>
      <c r="AN987" s="28"/>
      <c r="AO987" s="141"/>
      <c r="AP987" s="141"/>
      <c r="AQ987" s="141"/>
      <c r="AR987" s="79" t="str">
        <f t="shared" si="68"/>
        <v/>
      </c>
      <c r="AS987" s="139"/>
      <c r="AT987" s="139"/>
      <c r="AU987" s="28"/>
      <c r="AV987" s="215"/>
      <c r="AW987" s="215"/>
      <c r="AX987" s="28"/>
      <c r="AY987" s="140"/>
      <c r="AZ987" s="28"/>
      <c r="BA987" s="140"/>
      <c r="BB987" s="140"/>
      <c r="BC987" s="140"/>
      <c r="BD987" s="140"/>
      <c r="BE987" s="140"/>
      <c r="BF987" s="140"/>
      <c r="BG987" s="140"/>
      <c r="BH987" s="140"/>
      <c r="BI987" s="140"/>
      <c r="BJ987" s="140"/>
      <c r="BK987" s="140"/>
      <c r="BL987" s="140"/>
      <c r="BM987" s="140"/>
      <c r="BN987" s="140"/>
      <c r="BO987" s="140"/>
      <c r="BP987" s="140"/>
      <c r="BQ987" s="140"/>
      <c r="BR987" s="140"/>
      <c r="BS987" s="140"/>
      <c r="BT987" s="140"/>
      <c r="BU987" s="140"/>
      <c r="BV987" s="140"/>
      <c r="BW987" s="140"/>
      <c r="BX987" s="140"/>
      <c r="BY987" s="140"/>
      <c r="BZ987" s="140"/>
      <c r="CA987" s="140"/>
      <c r="CB987" s="140"/>
      <c r="CC987" s="140"/>
      <c r="CD987" s="140"/>
      <c r="CE987" s="140"/>
      <c r="CF987" s="140"/>
      <c r="CG987" s="140"/>
      <c r="CH987" s="140"/>
      <c r="CI987" s="140"/>
      <c r="CJ987" s="140"/>
      <c r="CK987" s="140"/>
      <c r="CL987" s="140"/>
      <c r="CM987" s="140"/>
      <c r="CN987" s="140"/>
      <c r="CO987" s="140"/>
      <c r="CP987" s="140"/>
      <c r="CQ987" s="140"/>
      <c r="CR987" s="140"/>
      <c r="CS987" s="140"/>
      <c r="CT987" s="140"/>
      <c r="CU987" s="140"/>
      <c r="CV987" s="140"/>
      <c r="CW987" s="140"/>
      <c r="CX987" s="140"/>
      <c r="CY987" s="103">
        <f t="shared" si="70"/>
        <v>0</v>
      </c>
      <c r="CZ987" s="78"/>
    </row>
    <row r="988" spans="1:104" x14ac:dyDescent="0.2">
      <c r="A988" s="26"/>
      <c r="B988" s="123">
        <f t="shared" si="71"/>
        <v>979</v>
      </c>
      <c r="C988" s="107"/>
      <c r="D988" s="111"/>
      <c r="F988" s="108"/>
      <c r="G988" s="120"/>
      <c r="H988" s="101">
        <f t="shared" si="69"/>
        <v>0</v>
      </c>
      <c r="I988" s="113"/>
      <c r="J988" s="113"/>
      <c r="K988" s="113"/>
      <c r="L988" s="113"/>
      <c r="M988" s="113"/>
      <c r="N988" s="113"/>
      <c r="O988" s="113"/>
      <c r="P988" s="27"/>
      <c r="Q988" s="113"/>
      <c r="R988" s="113"/>
      <c r="S988" s="113"/>
      <c r="T988" s="113"/>
      <c r="U988" s="113"/>
      <c r="V988" s="113"/>
      <c r="W988" s="113"/>
      <c r="X988" s="28"/>
      <c r="Y988" s="221"/>
      <c r="Z988" s="221"/>
      <c r="AA988" s="221"/>
      <c r="AB988" s="221"/>
      <c r="AC988" s="221"/>
      <c r="AD988" s="221"/>
      <c r="AE988" s="221"/>
      <c r="AF988" s="28"/>
      <c r="AG988" s="221"/>
      <c r="AH988" s="221"/>
      <c r="AI988" s="221"/>
      <c r="AJ988" s="221"/>
      <c r="AK988" s="221"/>
      <c r="AL988" s="221"/>
      <c r="AM988" s="221"/>
      <c r="AN988" s="28"/>
      <c r="AO988" s="141"/>
      <c r="AP988" s="141"/>
      <c r="AQ988" s="141"/>
      <c r="AR988" s="79" t="str">
        <f t="shared" si="68"/>
        <v/>
      </c>
      <c r="AS988" s="139"/>
      <c r="AT988" s="139"/>
      <c r="AU988" s="28"/>
      <c r="AV988" s="215"/>
      <c r="AW988" s="215"/>
      <c r="AX988" s="28"/>
      <c r="AY988" s="140"/>
      <c r="AZ988" s="28"/>
      <c r="BA988" s="140"/>
      <c r="BB988" s="140"/>
      <c r="BC988" s="140"/>
      <c r="BD988" s="140"/>
      <c r="BE988" s="140"/>
      <c r="BF988" s="140"/>
      <c r="BG988" s="140"/>
      <c r="BH988" s="140"/>
      <c r="BI988" s="140"/>
      <c r="BJ988" s="140"/>
      <c r="BK988" s="140"/>
      <c r="BL988" s="140"/>
      <c r="BM988" s="140"/>
      <c r="BN988" s="140"/>
      <c r="BO988" s="140"/>
      <c r="BP988" s="140"/>
      <c r="BQ988" s="140"/>
      <c r="BR988" s="140"/>
      <c r="BS988" s="140"/>
      <c r="BT988" s="140"/>
      <c r="BU988" s="140"/>
      <c r="BV988" s="140"/>
      <c r="BW988" s="140"/>
      <c r="BX988" s="140"/>
      <c r="BY988" s="140"/>
      <c r="BZ988" s="140"/>
      <c r="CA988" s="140"/>
      <c r="CB988" s="140"/>
      <c r="CC988" s="140"/>
      <c r="CD988" s="140"/>
      <c r="CE988" s="140"/>
      <c r="CF988" s="140"/>
      <c r="CG988" s="140"/>
      <c r="CH988" s="140"/>
      <c r="CI988" s="140"/>
      <c r="CJ988" s="140"/>
      <c r="CK988" s="140"/>
      <c r="CL988" s="140"/>
      <c r="CM988" s="140"/>
      <c r="CN988" s="140"/>
      <c r="CO988" s="140"/>
      <c r="CP988" s="140"/>
      <c r="CQ988" s="140"/>
      <c r="CR988" s="140"/>
      <c r="CS988" s="140"/>
      <c r="CT988" s="140"/>
      <c r="CU988" s="140"/>
      <c r="CV988" s="140"/>
      <c r="CW988" s="140"/>
      <c r="CX988" s="140"/>
      <c r="CY988" s="103">
        <f t="shared" si="70"/>
        <v>0</v>
      </c>
      <c r="CZ988" s="78"/>
    </row>
    <row r="989" spans="1:104" x14ac:dyDescent="0.2">
      <c r="A989" s="26"/>
      <c r="B989" s="123">
        <f t="shared" si="71"/>
        <v>980</v>
      </c>
      <c r="C989" s="107"/>
      <c r="D989" s="111"/>
      <c r="F989" s="108"/>
      <c r="G989" s="120"/>
      <c r="H989" s="101">
        <f t="shared" si="69"/>
        <v>0</v>
      </c>
      <c r="I989" s="113"/>
      <c r="J989" s="113"/>
      <c r="K989" s="113"/>
      <c r="L989" s="113"/>
      <c r="M989" s="113"/>
      <c r="N989" s="113"/>
      <c r="O989" s="113"/>
      <c r="P989" s="27"/>
      <c r="Q989" s="113"/>
      <c r="R989" s="113"/>
      <c r="S989" s="113"/>
      <c r="T989" s="113"/>
      <c r="U989" s="113"/>
      <c r="V989" s="113"/>
      <c r="W989" s="113"/>
      <c r="X989" s="28"/>
      <c r="Y989" s="221"/>
      <c r="Z989" s="221"/>
      <c r="AA989" s="221"/>
      <c r="AB989" s="221"/>
      <c r="AC989" s="221"/>
      <c r="AD989" s="221"/>
      <c r="AE989" s="221"/>
      <c r="AF989" s="28"/>
      <c r="AG989" s="221"/>
      <c r="AH989" s="221"/>
      <c r="AI989" s="221"/>
      <c r="AJ989" s="221"/>
      <c r="AK989" s="221"/>
      <c r="AL989" s="221"/>
      <c r="AM989" s="221"/>
      <c r="AN989" s="28"/>
      <c r="AO989" s="141"/>
      <c r="AP989" s="141"/>
      <c r="AQ989" s="141"/>
      <c r="AR989" s="79" t="str">
        <f t="shared" si="68"/>
        <v/>
      </c>
      <c r="AS989" s="139"/>
      <c r="AT989" s="139"/>
      <c r="AU989" s="28"/>
      <c r="AV989" s="215"/>
      <c r="AW989" s="215"/>
      <c r="AX989" s="28"/>
      <c r="AY989" s="140"/>
      <c r="AZ989" s="28"/>
      <c r="BA989" s="140"/>
      <c r="BB989" s="140"/>
      <c r="BC989" s="140"/>
      <c r="BD989" s="140"/>
      <c r="BE989" s="140"/>
      <c r="BF989" s="140"/>
      <c r="BG989" s="140"/>
      <c r="BH989" s="140"/>
      <c r="BI989" s="140"/>
      <c r="BJ989" s="140"/>
      <c r="BK989" s="140"/>
      <c r="BL989" s="140"/>
      <c r="BM989" s="140"/>
      <c r="BN989" s="140"/>
      <c r="BO989" s="140"/>
      <c r="BP989" s="140"/>
      <c r="BQ989" s="140"/>
      <c r="BR989" s="140"/>
      <c r="BS989" s="140"/>
      <c r="BT989" s="140"/>
      <c r="BU989" s="140"/>
      <c r="BV989" s="140"/>
      <c r="BW989" s="140"/>
      <c r="BX989" s="140"/>
      <c r="BY989" s="140"/>
      <c r="BZ989" s="140"/>
      <c r="CA989" s="140"/>
      <c r="CB989" s="140"/>
      <c r="CC989" s="140"/>
      <c r="CD989" s="140"/>
      <c r="CE989" s="140"/>
      <c r="CF989" s="140"/>
      <c r="CG989" s="140"/>
      <c r="CH989" s="140"/>
      <c r="CI989" s="140"/>
      <c r="CJ989" s="140"/>
      <c r="CK989" s="140"/>
      <c r="CL989" s="140"/>
      <c r="CM989" s="140"/>
      <c r="CN989" s="140"/>
      <c r="CO989" s="140"/>
      <c r="CP989" s="140"/>
      <c r="CQ989" s="140"/>
      <c r="CR989" s="140"/>
      <c r="CS989" s="140"/>
      <c r="CT989" s="140"/>
      <c r="CU989" s="140"/>
      <c r="CV989" s="140"/>
      <c r="CW989" s="140"/>
      <c r="CX989" s="140"/>
      <c r="CY989" s="103">
        <f t="shared" si="70"/>
        <v>0</v>
      </c>
      <c r="CZ989" s="78"/>
    </row>
    <row r="990" spans="1:104" x14ac:dyDescent="0.2">
      <c r="A990" s="26"/>
      <c r="B990" s="123">
        <f t="shared" si="71"/>
        <v>981</v>
      </c>
      <c r="C990" s="107"/>
      <c r="D990" s="111"/>
      <c r="F990" s="108"/>
      <c r="G990" s="120"/>
      <c r="H990" s="101">
        <f t="shared" si="69"/>
        <v>0</v>
      </c>
      <c r="I990" s="113"/>
      <c r="J990" s="113"/>
      <c r="K990" s="113"/>
      <c r="L990" s="113"/>
      <c r="M990" s="113"/>
      <c r="N990" s="113"/>
      <c r="O990" s="113"/>
      <c r="P990" s="27"/>
      <c r="Q990" s="113"/>
      <c r="R990" s="113"/>
      <c r="S990" s="113"/>
      <c r="T990" s="113"/>
      <c r="U990" s="113"/>
      <c r="V990" s="113"/>
      <c r="W990" s="113"/>
      <c r="X990" s="28"/>
      <c r="Y990" s="221"/>
      <c r="Z990" s="221"/>
      <c r="AA990" s="221"/>
      <c r="AB990" s="221"/>
      <c r="AC990" s="221"/>
      <c r="AD990" s="221"/>
      <c r="AE990" s="221"/>
      <c r="AF990" s="28"/>
      <c r="AG990" s="221"/>
      <c r="AH990" s="221"/>
      <c r="AI990" s="221"/>
      <c r="AJ990" s="221"/>
      <c r="AK990" s="221"/>
      <c r="AL990" s="221"/>
      <c r="AM990" s="221"/>
      <c r="AN990" s="28"/>
      <c r="AO990" s="141"/>
      <c r="AP990" s="141"/>
      <c r="AQ990" s="141"/>
      <c r="AR990" s="79" t="str">
        <f t="shared" si="68"/>
        <v/>
      </c>
      <c r="AS990" s="139"/>
      <c r="AT990" s="139"/>
      <c r="AU990" s="28"/>
      <c r="AV990" s="215"/>
      <c r="AW990" s="215"/>
      <c r="AX990" s="28"/>
      <c r="AY990" s="140"/>
      <c r="AZ990" s="28"/>
      <c r="BA990" s="140"/>
      <c r="BB990" s="140"/>
      <c r="BC990" s="140"/>
      <c r="BD990" s="140"/>
      <c r="BE990" s="140"/>
      <c r="BF990" s="140"/>
      <c r="BG990" s="140"/>
      <c r="BH990" s="140"/>
      <c r="BI990" s="140"/>
      <c r="BJ990" s="140"/>
      <c r="BK990" s="140"/>
      <c r="BL990" s="140"/>
      <c r="BM990" s="140"/>
      <c r="BN990" s="140"/>
      <c r="BO990" s="140"/>
      <c r="BP990" s="140"/>
      <c r="BQ990" s="140"/>
      <c r="BR990" s="140"/>
      <c r="BS990" s="140"/>
      <c r="BT990" s="140"/>
      <c r="BU990" s="140"/>
      <c r="BV990" s="140"/>
      <c r="BW990" s="140"/>
      <c r="BX990" s="140"/>
      <c r="BY990" s="140"/>
      <c r="BZ990" s="140"/>
      <c r="CA990" s="140"/>
      <c r="CB990" s="140"/>
      <c r="CC990" s="140"/>
      <c r="CD990" s="140"/>
      <c r="CE990" s="140"/>
      <c r="CF990" s="140"/>
      <c r="CG990" s="140"/>
      <c r="CH990" s="140"/>
      <c r="CI990" s="140"/>
      <c r="CJ990" s="140"/>
      <c r="CK990" s="140"/>
      <c r="CL990" s="140"/>
      <c r="CM990" s="140"/>
      <c r="CN990" s="140"/>
      <c r="CO990" s="140"/>
      <c r="CP990" s="140"/>
      <c r="CQ990" s="140"/>
      <c r="CR990" s="140"/>
      <c r="CS990" s="140"/>
      <c r="CT990" s="140"/>
      <c r="CU990" s="140"/>
      <c r="CV990" s="140"/>
      <c r="CW990" s="140"/>
      <c r="CX990" s="140"/>
      <c r="CY990" s="103">
        <f t="shared" si="70"/>
        <v>0</v>
      </c>
      <c r="CZ990" s="78"/>
    </row>
    <row r="991" spans="1:104" x14ac:dyDescent="0.2">
      <c r="A991" s="26"/>
      <c r="B991" s="123">
        <f t="shared" si="71"/>
        <v>982</v>
      </c>
      <c r="C991" s="107"/>
      <c r="D991" s="111"/>
      <c r="F991" s="108"/>
      <c r="G991" s="120"/>
      <c r="H991" s="101">
        <f t="shared" si="69"/>
        <v>0</v>
      </c>
      <c r="I991" s="113"/>
      <c r="J991" s="113"/>
      <c r="K991" s="113"/>
      <c r="L991" s="113"/>
      <c r="M991" s="113"/>
      <c r="N991" s="113"/>
      <c r="O991" s="113"/>
      <c r="P991" s="27"/>
      <c r="Q991" s="113"/>
      <c r="R991" s="113"/>
      <c r="S991" s="113"/>
      <c r="T991" s="113"/>
      <c r="U991" s="113"/>
      <c r="V991" s="113"/>
      <c r="W991" s="113"/>
      <c r="X991" s="28"/>
      <c r="Y991" s="221"/>
      <c r="Z991" s="221"/>
      <c r="AA991" s="221"/>
      <c r="AB991" s="221"/>
      <c r="AC991" s="221"/>
      <c r="AD991" s="221"/>
      <c r="AE991" s="221"/>
      <c r="AF991" s="28"/>
      <c r="AG991" s="221"/>
      <c r="AH991" s="221"/>
      <c r="AI991" s="221"/>
      <c r="AJ991" s="221"/>
      <c r="AK991" s="221"/>
      <c r="AL991" s="221"/>
      <c r="AM991" s="221"/>
      <c r="AN991" s="28"/>
      <c r="AO991" s="141"/>
      <c r="AP991" s="141"/>
      <c r="AQ991" s="141"/>
      <c r="AR991" s="79" t="str">
        <f t="shared" si="68"/>
        <v/>
      </c>
      <c r="AS991" s="139"/>
      <c r="AT991" s="139"/>
      <c r="AU991" s="28"/>
      <c r="AV991" s="215"/>
      <c r="AW991" s="215"/>
      <c r="AX991" s="28"/>
      <c r="AY991" s="140"/>
      <c r="AZ991" s="28"/>
      <c r="BA991" s="140"/>
      <c r="BB991" s="140"/>
      <c r="BC991" s="140"/>
      <c r="BD991" s="140"/>
      <c r="BE991" s="140"/>
      <c r="BF991" s="140"/>
      <c r="BG991" s="140"/>
      <c r="BH991" s="140"/>
      <c r="BI991" s="140"/>
      <c r="BJ991" s="140"/>
      <c r="BK991" s="140"/>
      <c r="BL991" s="140"/>
      <c r="BM991" s="140"/>
      <c r="BN991" s="140"/>
      <c r="BO991" s="140"/>
      <c r="BP991" s="140"/>
      <c r="BQ991" s="140"/>
      <c r="BR991" s="140"/>
      <c r="BS991" s="140"/>
      <c r="BT991" s="140"/>
      <c r="BU991" s="140"/>
      <c r="BV991" s="140"/>
      <c r="BW991" s="140"/>
      <c r="BX991" s="140"/>
      <c r="BY991" s="140"/>
      <c r="BZ991" s="140"/>
      <c r="CA991" s="140"/>
      <c r="CB991" s="140"/>
      <c r="CC991" s="140"/>
      <c r="CD991" s="140"/>
      <c r="CE991" s="140"/>
      <c r="CF991" s="140"/>
      <c r="CG991" s="140"/>
      <c r="CH991" s="140"/>
      <c r="CI991" s="140"/>
      <c r="CJ991" s="140"/>
      <c r="CK991" s="140"/>
      <c r="CL991" s="140"/>
      <c r="CM991" s="140"/>
      <c r="CN991" s="140"/>
      <c r="CO991" s="140"/>
      <c r="CP991" s="140"/>
      <c r="CQ991" s="140"/>
      <c r="CR991" s="140"/>
      <c r="CS991" s="140"/>
      <c r="CT991" s="140"/>
      <c r="CU991" s="140"/>
      <c r="CV991" s="140"/>
      <c r="CW991" s="140"/>
      <c r="CX991" s="140"/>
      <c r="CY991" s="103">
        <f t="shared" si="70"/>
        <v>0</v>
      </c>
      <c r="CZ991" s="78"/>
    </row>
    <row r="992" spans="1:104" x14ac:dyDescent="0.2">
      <c r="A992" s="26"/>
      <c r="B992" s="123">
        <f t="shared" si="71"/>
        <v>983</v>
      </c>
      <c r="C992" s="107"/>
      <c r="D992" s="111"/>
      <c r="F992" s="108"/>
      <c r="G992" s="120"/>
      <c r="H992" s="101">
        <f t="shared" si="69"/>
        <v>0</v>
      </c>
      <c r="I992" s="113"/>
      <c r="J992" s="113"/>
      <c r="K992" s="113"/>
      <c r="L992" s="113"/>
      <c r="M992" s="113"/>
      <c r="N992" s="113"/>
      <c r="O992" s="113"/>
      <c r="P992" s="27"/>
      <c r="Q992" s="113"/>
      <c r="R992" s="113"/>
      <c r="S992" s="113"/>
      <c r="T992" s="113"/>
      <c r="U992" s="113"/>
      <c r="V992" s="113"/>
      <c r="W992" s="113"/>
      <c r="X992" s="28"/>
      <c r="Y992" s="221"/>
      <c r="Z992" s="221"/>
      <c r="AA992" s="221"/>
      <c r="AB992" s="221"/>
      <c r="AC992" s="221"/>
      <c r="AD992" s="221"/>
      <c r="AE992" s="221"/>
      <c r="AF992" s="28"/>
      <c r="AG992" s="221"/>
      <c r="AH992" s="221"/>
      <c r="AI992" s="221"/>
      <c r="AJ992" s="221"/>
      <c r="AK992" s="221"/>
      <c r="AL992" s="221"/>
      <c r="AM992" s="221"/>
      <c r="AN992" s="28"/>
      <c r="AO992" s="141"/>
      <c r="AP992" s="141"/>
      <c r="AQ992" s="141"/>
      <c r="AR992" s="79" t="str">
        <f t="shared" si="68"/>
        <v/>
      </c>
      <c r="AS992" s="139"/>
      <c r="AT992" s="139"/>
      <c r="AU992" s="28"/>
      <c r="AV992" s="215"/>
      <c r="AW992" s="215"/>
      <c r="AX992" s="28"/>
      <c r="AY992" s="140"/>
      <c r="AZ992" s="28"/>
      <c r="BA992" s="140"/>
      <c r="BB992" s="140"/>
      <c r="BC992" s="140"/>
      <c r="BD992" s="140"/>
      <c r="BE992" s="140"/>
      <c r="BF992" s="140"/>
      <c r="BG992" s="140"/>
      <c r="BH992" s="140"/>
      <c r="BI992" s="140"/>
      <c r="BJ992" s="140"/>
      <c r="BK992" s="140"/>
      <c r="BL992" s="140"/>
      <c r="BM992" s="140"/>
      <c r="BN992" s="140"/>
      <c r="BO992" s="140"/>
      <c r="BP992" s="140"/>
      <c r="BQ992" s="140"/>
      <c r="BR992" s="140"/>
      <c r="BS992" s="140"/>
      <c r="BT992" s="140"/>
      <c r="BU992" s="140"/>
      <c r="BV992" s="140"/>
      <c r="BW992" s="140"/>
      <c r="BX992" s="140"/>
      <c r="BY992" s="140"/>
      <c r="BZ992" s="140"/>
      <c r="CA992" s="140"/>
      <c r="CB992" s="140"/>
      <c r="CC992" s="140"/>
      <c r="CD992" s="140"/>
      <c r="CE992" s="140"/>
      <c r="CF992" s="140"/>
      <c r="CG992" s="140"/>
      <c r="CH992" s="140"/>
      <c r="CI992" s="140"/>
      <c r="CJ992" s="140"/>
      <c r="CK992" s="140"/>
      <c r="CL992" s="140"/>
      <c r="CM992" s="140"/>
      <c r="CN992" s="140"/>
      <c r="CO992" s="140"/>
      <c r="CP992" s="140"/>
      <c r="CQ992" s="140"/>
      <c r="CR992" s="140"/>
      <c r="CS992" s="140"/>
      <c r="CT992" s="140"/>
      <c r="CU992" s="140"/>
      <c r="CV992" s="140"/>
      <c r="CW992" s="140"/>
      <c r="CX992" s="140"/>
      <c r="CY992" s="103">
        <f t="shared" si="70"/>
        <v>0</v>
      </c>
      <c r="CZ992" s="78"/>
    </row>
    <row r="993" spans="1:104" x14ac:dyDescent="0.2">
      <c r="A993" s="26"/>
      <c r="B993" s="123">
        <f t="shared" si="71"/>
        <v>984</v>
      </c>
      <c r="C993" s="107"/>
      <c r="D993" s="111"/>
      <c r="F993" s="108"/>
      <c r="G993" s="120"/>
      <c r="H993" s="101">
        <f t="shared" si="69"/>
        <v>0</v>
      </c>
      <c r="I993" s="113"/>
      <c r="J993" s="113"/>
      <c r="K993" s="113"/>
      <c r="L993" s="113"/>
      <c r="M993" s="113"/>
      <c r="N993" s="113"/>
      <c r="O993" s="113"/>
      <c r="P993" s="27"/>
      <c r="Q993" s="113"/>
      <c r="R993" s="113"/>
      <c r="S993" s="113"/>
      <c r="T993" s="113"/>
      <c r="U993" s="113"/>
      <c r="V993" s="113"/>
      <c r="W993" s="113"/>
      <c r="X993" s="28"/>
      <c r="Y993" s="221"/>
      <c r="Z993" s="221"/>
      <c r="AA993" s="221"/>
      <c r="AB993" s="221"/>
      <c r="AC993" s="221"/>
      <c r="AD993" s="221"/>
      <c r="AE993" s="221"/>
      <c r="AF993" s="28"/>
      <c r="AG993" s="221"/>
      <c r="AH993" s="221"/>
      <c r="AI993" s="221"/>
      <c r="AJ993" s="221"/>
      <c r="AK993" s="221"/>
      <c r="AL993" s="221"/>
      <c r="AM993" s="221"/>
      <c r="AN993" s="28"/>
      <c r="AO993" s="141"/>
      <c r="AP993" s="141"/>
      <c r="AQ993" s="141"/>
      <c r="AR993" s="79" t="str">
        <f t="shared" si="68"/>
        <v/>
      </c>
      <c r="AS993" s="139"/>
      <c r="AT993" s="139"/>
      <c r="AU993" s="28"/>
      <c r="AV993" s="215"/>
      <c r="AW993" s="215"/>
      <c r="AX993" s="28"/>
      <c r="AY993" s="140"/>
      <c r="AZ993" s="28"/>
      <c r="BA993" s="140"/>
      <c r="BB993" s="140"/>
      <c r="BC993" s="140"/>
      <c r="BD993" s="140"/>
      <c r="BE993" s="140"/>
      <c r="BF993" s="140"/>
      <c r="BG993" s="140"/>
      <c r="BH993" s="140"/>
      <c r="BI993" s="140"/>
      <c r="BJ993" s="140"/>
      <c r="BK993" s="140"/>
      <c r="BL993" s="140"/>
      <c r="BM993" s="140"/>
      <c r="BN993" s="140"/>
      <c r="BO993" s="140"/>
      <c r="BP993" s="140"/>
      <c r="BQ993" s="140"/>
      <c r="BR993" s="140"/>
      <c r="BS993" s="140"/>
      <c r="BT993" s="140"/>
      <c r="BU993" s="140"/>
      <c r="BV993" s="140"/>
      <c r="BW993" s="140"/>
      <c r="BX993" s="140"/>
      <c r="BY993" s="140"/>
      <c r="BZ993" s="140"/>
      <c r="CA993" s="140"/>
      <c r="CB993" s="140"/>
      <c r="CC993" s="140"/>
      <c r="CD993" s="140"/>
      <c r="CE993" s="140"/>
      <c r="CF993" s="140"/>
      <c r="CG993" s="140"/>
      <c r="CH993" s="140"/>
      <c r="CI993" s="140"/>
      <c r="CJ993" s="140"/>
      <c r="CK993" s="140"/>
      <c r="CL993" s="140"/>
      <c r="CM993" s="140"/>
      <c r="CN993" s="140"/>
      <c r="CO993" s="140"/>
      <c r="CP993" s="140"/>
      <c r="CQ993" s="140"/>
      <c r="CR993" s="140"/>
      <c r="CS993" s="140"/>
      <c r="CT993" s="140"/>
      <c r="CU993" s="140"/>
      <c r="CV993" s="140"/>
      <c r="CW993" s="140"/>
      <c r="CX993" s="140"/>
      <c r="CY993" s="103">
        <f t="shared" si="70"/>
        <v>0</v>
      </c>
      <c r="CZ993" s="78"/>
    </row>
    <row r="994" spans="1:104" x14ac:dyDescent="0.2">
      <c r="A994" s="26"/>
      <c r="B994" s="123">
        <f t="shared" si="71"/>
        <v>985</v>
      </c>
      <c r="C994" s="107"/>
      <c r="D994" s="111"/>
      <c r="F994" s="108"/>
      <c r="G994" s="120"/>
      <c r="H994" s="101">
        <f t="shared" si="69"/>
        <v>0</v>
      </c>
      <c r="I994" s="113"/>
      <c r="J994" s="113"/>
      <c r="K994" s="113"/>
      <c r="L994" s="113"/>
      <c r="M994" s="113"/>
      <c r="N994" s="113"/>
      <c r="O994" s="113"/>
      <c r="P994" s="27"/>
      <c r="Q994" s="113"/>
      <c r="R994" s="113"/>
      <c r="S994" s="113"/>
      <c r="T994" s="113"/>
      <c r="U994" s="113"/>
      <c r="V994" s="113"/>
      <c r="W994" s="113"/>
      <c r="X994" s="28"/>
      <c r="Y994" s="221"/>
      <c r="Z994" s="221"/>
      <c r="AA994" s="221"/>
      <c r="AB994" s="221"/>
      <c r="AC994" s="221"/>
      <c r="AD994" s="221"/>
      <c r="AE994" s="221"/>
      <c r="AF994" s="28"/>
      <c r="AG994" s="221"/>
      <c r="AH994" s="221"/>
      <c r="AI994" s="221"/>
      <c r="AJ994" s="221"/>
      <c r="AK994" s="221"/>
      <c r="AL994" s="221"/>
      <c r="AM994" s="221"/>
      <c r="AN994" s="28"/>
      <c r="AO994" s="141"/>
      <c r="AP994" s="141"/>
      <c r="AQ994" s="141"/>
      <c r="AR994" s="79" t="str">
        <f t="shared" si="68"/>
        <v/>
      </c>
      <c r="AS994" s="139"/>
      <c r="AT994" s="139"/>
      <c r="AU994" s="28"/>
      <c r="AV994" s="215"/>
      <c r="AW994" s="215"/>
      <c r="AX994" s="28"/>
      <c r="AY994" s="140"/>
      <c r="AZ994" s="28"/>
      <c r="BA994" s="140"/>
      <c r="BB994" s="140"/>
      <c r="BC994" s="140"/>
      <c r="BD994" s="140"/>
      <c r="BE994" s="140"/>
      <c r="BF994" s="140"/>
      <c r="BG994" s="140"/>
      <c r="BH994" s="140"/>
      <c r="BI994" s="140"/>
      <c r="BJ994" s="140"/>
      <c r="BK994" s="140"/>
      <c r="BL994" s="140"/>
      <c r="BM994" s="140"/>
      <c r="BN994" s="140"/>
      <c r="BO994" s="140"/>
      <c r="BP994" s="140"/>
      <c r="BQ994" s="140"/>
      <c r="BR994" s="140"/>
      <c r="BS994" s="140"/>
      <c r="BT994" s="140"/>
      <c r="BU994" s="140"/>
      <c r="BV994" s="140"/>
      <c r="BW994" s="140"/>
      <c r="BX994" s="140"/>
      <c r="BY994" s="140"/>
      <c r="BZ994" s="140"/>
      <c r="CA994" s="140"/>
      <c r="CB994" s="140"/>
      <c r="CC994" s="140"/>
      <c r="CD994" s="140"/>
      <c r="CE994" s="140"/>
      <c r="CF994" s="140"/>
      <c r="CG994" s="140"/>
      <c r="CH994" s="140"/>
      <c r="CI994" s="140"/>
      <c r="CJ994" s="140"/>
      <c r="CK994" s="140"/>
      <c r="CL994" s="140"/>
      <c r="CM994" s="140"/>
      <c r="CN994" s="140"/>
      <c r="CO994" s="140"/>
      <c r="CP994" s="140"/>
      <c r="CQ994" s="140"/>
      <c r="CR994" s="140"/>
      <c r="CS994" s="140"/>
      <c r="CT994" s="140"/>
      <c r="CU994" s="140"/>
      <c r="CV994" s="140"/>
      <c r="CW994" s="140"/>
      <c r="CX994" s="140"/>
      <c r="CY994" s="103">
        <f t="shared" si="70"/>
        <v>0</v>
      </c>
      <c r="CZ994" s="78"/>
    </row>
    <row r="995" spans="1:104" x14ac:dyDescent="0.2">
      <c r="A995" s="26"/>
      <c r="B995" s="123">
        <f t="shared" si="71"/>
        <v>986</v>
      </c>
      <c r="C995" s="107"/>
      <c r="D995" s="111"/>
      <c r="F995" s="108"/>
      <c r="G995" s="120"/>
      <c r="H995" s="101">
        <f t="shared" si="69"/>
        <v>0</v>
      </c>
      <c r="I995" s="113"/>
      <c r="J995" s="113"/>
      <c r="K995" s="113"/>
      <c r="L995" s="113"/>
      <c r="M995" s="113"/>
      <c r="N995" s="113"/>
      <c r="O995" s="113"/>
      <c r="P995" s="27"/>
      <c r="Q995" s="113"/>
      <c r="R995" s="113"/>
      <c r="S995" s="113"/>
      <c r="T995" s="113"/>
      <c r="U995" s="113"/>
      <c r="V995" s="113"/>
      <c r="W995" s="113"/>
      <c r="X995" s="28"/>
      <c r="Y995" s="221"/>
      <c r="Z995" s="221"/>
      <c r="AA995" s="221"/>
      <c r="AB995" s="221"/>
      <c r="AC995" s="221"/>
      <c r="AD995" s="221"/>
      <c r="AE995" s="221"/>
      <c r="AF995" s="28"/>
      <c r="AG995" s="221"/>
      <c r="AH995" s="221"/>
      <c r="AI995" s="221"/>
      <c r="AJ995" s="221"/>
      <c r="AK995" s="221"/>
      <c r="AL995" s="221"/>
      <c r="AM995" s="221"/>
      <c r="AN995" s="28"/>
      <c r="AO995" s="141"/>
      <c r="AP995" s="141"/>
      <c r="AQ995" s="141"/>
      <c r="AR995" s="79" t="str">
        <f t="shared" si="68"/>
        <v/>
      </c>
      <c r="AS995" s="139"/>
      <c r="AT995" s="139"/>
      <c r="AU995" s="28"/>
      <c r="AV995" s="215"/>
      <c r="AW995" s="215"/>
      <c r="AX995" s="28"/>
      <c r="AY995" s="140"/>
      <c r="AZ995" s="28"/>
      <c r="BA995" s="140"/>
      <c r="BB995" s="140"/>
      <c r="BC995" s="140"/>
      <c r="BD995" s="140"/>
      <c r="BE995" s="140"/>
      <c r="BF995" s="140"/>
      <c r="BG995" s="140"/>
      <c r="BH995" s="140"/>
      <c r="BI995" s="140"/>
      <c r="BJ995" s="140"/>
      <c r="BK995" s="140"/>
      <c r="BL995" s="140"/>
      <c r="BM995" s="140"/>
      <c r="BN995" s="140"/>
      <c r="BO995" s="140"/>
      <c r="BP995" s="140"/>
      <c r="BQ995" s="140"/>
      <c r="BR995" s="140"/>
      <c r="BS995" s="140"/>
      <c r="BT995" s="140"/>
      <c r="BU995" s="140"/>
      <c r="BV995" s="140"/>
      <c r="BW995" s="140"/>
      <c r="BX995" s="140"/>
      <c r="BY995" s="140"/>
      <c r="BZ995" s="140"/>
      <c r="CA995" s="140"/>
      <c r="CB995" s="140"/>
      <c r="CC995" s="140"/>
      <c r="CD995" s="140"/>
      <c r="CE995" s="140"/>
      <c r="CF995" s="140"/>
      <c r="CG995" s="140"/>
      <c r="CH995" s="140"/>
      <c r="CI995" s="140"/>
      <c r="CJ995" s="140"/>
      <c r="CK995" s="140"/>
      <c r="CL995" s="140"/>
      <c r="CM995" s="140"/>
      <c r="CN995" s="140"/>
      <c r="CO995" s="140"/>
      <c r="CP995" s="140"/>
      <c r="CQ995" s="140"/>
      <c r="CR995" s="140"/>
      <c r="CS995" s="140"/>
      <c r="CT995" s="140"/>
      <c r="CU995" s="140"/>
      <c r="CV995" s="140"/>
      <c r="CW995" s="140"/>
      <c r="CX995" s="140"/>
      <c r="CY995" s="103">
        <f t="shared" si="70"/>
        <v>0</v>
      </c>
      <c r="CZ995" s="78"/>
    </row>
    <row r="996" spans="1:104" x14ac:dyDescent="0.2">
      <c r="A996" s="26"/>
      <c r="B996" s="123">
        <f t="shared" si="71"/>
        <v>987</v>
      </c>
      <c r="C996" s="107"/>
      <c r="D996" s="111"/>
      <c r="F996" s="108"/>
      <c r="G996" s="120"/>
      <c r="H996" s="101">
        <f t="shared" si="69"/>
        <v>0</v>
      </c>
      <c r="I996" s="113"/>
      <c r="J996" s="113"/>
      <c r="K996" s="113"/>
      <c r="L996" s="113"/>
      <c r="M996" s="113"/>
      <c r="N996" s="113"/>
      <c r="O996" s="113"/>
      <c r="P996" s="27"/>
      <c r="Q996" s="113"/>
      <c r="R996" s="113"/>
      <c r="S996" s="113"/>
      <c r="T996" s="113"/>
      <c r="U996" s="113"/>
      <c r="V996" s="113"/>
      <c r="W996" s="113"/>
      <c r="X996" s="28"/>
      <c r="Y996" s="221"/>
      <c r="Z996" s="221"/>
      <c r="AA996" s="221"/>
      <c r="AB996" s="221"/>
      <c r="AC996" s="221"/>
      <c r="AD996" s="221"/>
      <c r="AE996" s="221"/>
      <c r="AF996" s="28"/>
      <c r="AG996" s="221"/>
      <c r="AH996" s="221"/>
      <c r="AI996" s="221"/>
      <c r="AJ996" s="221"/>
      <c r="AK996" s="221"/>
      <c r="AL996" s="221"/>
      <c r="AM996" s="221"/>
      <c r="AN996" s="28"/>
      <c r="AO996" s="141"/>
      <c r="AP996" s="141"/>
      <c r="AQ996" s="141"/>
      <c r="AR996" s="79" t="str">
        <f t="shared" si="68"/>
        <v/>
      </c>
      <c r="AS996" s="139"/>
      <c r="AT996" s="139"/>
      <c r="AU996" s="28"/>
      <c r="AV996" s="215"/>
      <c r="AW996" s="215"/>
      <c r="AX996" s="28"/>
      <c r="AY996" s="140"/>
      <c r="AZ996" s="28"/>
      <c r="BA996" s="140"/>
      <c r="BB996" s="140"/>
      <c r="BC996" s="140"/>
      <c r="BD996" s="140"/>
      <c r="BE996" s="140"/>
      <c r="BF996" s="140"/>
      <c r="BG996" s="140"/>
      <c r="BH996" s="140"/>
      <c r="BI996" s="140"/>
      <c r="BJ996" s="140"/>
      <c r="BK996" s="140"/>
      <c r="BL996" s="140"/>
      <c r="BM996" s="140"/>
      <c r="BN996" s="140"/>
      <c r="BO996" s="140"/>
      <c r="BP996" s="140"/>
      <c r="BQ996" s="140"/>
      <c r="BR996" s="140"/>
      <c r="BS996" s="140"/>
      <c r="BT996" s="140"/>
      <c r="BU996" s="140"/>
      <c r="BV996" s="140"/>
      <c r="BW996" s="140"/>
      <c r="BX996" s="140"/>
      <c r="BY996" s="140"/>
      <c r="BZ996" s="140"/>
      <c r="CA996" s="140"/>
      <c r="CB996" s="140"/>
      <c r="CC996" s="140"/>
      <c r="CD996" s="140"/>
      <c r="CE996" s="140"/>
      <c r="CF996" s="140"/>
      <c r="CG996" s="140"/>
      <c r="CH996" s="140"/>
      <c r="CI996" s="140"/>
      <c r="CJ996" s="140"/>
      <c r="CK996" s="140"/>
      <c r="CL996" s="140"/>
      <c r="CM996" s="140"/>
      <c r="CN996" s="140"/>
      <c r="CO996" s="140"/>
      <c r="CP996" s="140"/>
      <c r="CQ996" s="140"/>
      <c r="CR996" s="140"/>
      <c r="CS996" s="140"/>
      <c r="CT996" s="140"/>
      <c r="CU996" s="140"/>
      <c r="CV996" s="140"/>
      <c r="CW996" s="140"/>
      <c r="CX996" s="140"/>
      <c r="CY996" s="103">
        <f t="shared" si="70"/>
        <v>0</v>
      </c>
      <c r="CZ996" s="78"/>
    </row>
    <row r="997" spans="1:104" x14ac:dyDescent="0.2">
      <c r="A997" s="26"/>
      <c r="B997" s="123">
        <f t="shared" si="71"/>
        <v>988</v>
      </c>
      <c r="C997" s="107"/>
      <c r="D997" s="111"/>
      <c r="F997" s="108"/>
      <c r="G997" s="120"/>
      <c r="H997" s="101">
        <f t="shared" si="69"/>
        <v>0</v>
      </c>
      <c r="I997" s="113"/>
      <c r="J997" s="113"/>
      <c r="K997" s="113"/>
      <c r="L997" s="113"/>
      <c r="M997" s="113"/>
      <c r="N997" s="113"/>
      <c r="O997" s="113"/>
      <c r="P997" s="27"/>
      <c r="Q997" s="113"/>
      <c r="R997" s="113"/>
      <c r="S997" s="113"/>
      <c r="T997" s="113"/>
      <c r="U997" s="113"/>
      <c r="V997" s="113"/>
      <c r="W997" s="113"/>
      <c r="X997" s="28"/>
      <c r="Y997" s="221"/>
      <c r="Z997" s="221"/>
      <c r="AA997" s="221"/>
      <c r="AB997" s="221"/>
      <c r="AC997" s="221"/>
      <c r="AD997" s="221"/>
      <c r="AE997" s="221"/>
      <c r="AF997" s="28"/>
      <c r="AG997" s="221"/>
      <c r="AH997" s="221"/>
      <c r="AI997" s="221"/>
      <c r="AJ997" s="221"/>
      <c r="AK997" s="221"/>
      <c r="AL997" s="221"/>
      <c r="AM997" s="221"/>
      <c r="AN997" s="28"/>
      <c r="AO997" s="141"/>
      <c r="AP997" s="141"/>
      <c r="AQ997" s="141"/>
      <c r="AR997" s="79" t="str">
        <f t="shared" si="68"/>
        <v/>
      </c>
      <c r="AS997" s="139"/>
      <c r="AT997" s="139"/>
      <c r="AU997" s="28"/>
      <c r="AV997" s="215"/>
      <c r="AW997" s="215"/>
      <c r="AX997" s="28"/>
      <c r="AY997" s="140"/>
      <c r="AZ997" s="28"/>
      <c r="BA997" s="140"/>
      <c r="BB997" s="140"/>
      <c r="BC997" s="140"/>
      <c r="BD997" s="140"/>
      <c r="BE997" s="140"/>
      <c r="BF997" s="140"/>
      <c r="BG997" s="140"/>
      <c r="BH997" s="140"/>
      <c r="BI997" s="140"/>
      <c r="BJ997" s="140"/>
      <c r="BK997" s="140"/>
      <c r="BL997" s="140"/>
      <c r="BM997" s="140"/>
      <c r="BN997" s="140"/>
      <c r="BO997" s="140"/>
      <c r="BP997" s="140"/>
      <c r="BQ997" s="140"/>
      <c r="BR997" s="140"/>
      <c r="BS997" s="140"/>
      <c r="BT997" s="140"/>
      <c r="BU997" s="140"/>
      <c r="BV997" s="140"/>
      <c r="BW997" s="140"/>
      <c r="BX997" s="140"/>
      <c r="BY997" s="140"/>
      <c r="BZ997" s="140"/>
      <c r="CA997" s="140"/>
      <c r="CB997" s="140"/>
      <c r="CC997" s="140"/>
      <c r="CD997" s="140"/>
      <c r="CE997" s="140"/>
      <c r="CF997" s="140"/>
      <c r="CG997" s="140"/>
      <c r="CH997" s="140"/>
      <c r="CI997" s="140"/>
      <c r="CJ997" s="140"/>
      <c r="CK997" s="140"/>
      <c r="CL997" s="140"/>
      <c r="CM997" s="140"/>
      <c r="CN997" s="140"/>
      <c r="CO997" s="140"/>
      <c r="CP997" s="140"/>
      <c r="CQ997" s="140"/>
      <c r="CR997" s="140"/>
      <c r="CS997" s="140"/>
      <c r="CT997" s="140"/>
      <c r="CU997" s="140"/>
      <c r="CV997" s="140"/>
      <c r="CW997" s="140"/>
      <c r="CX997" s="140"/>
      <c r="CY997" s="103">
        <f t="shared" si="70"/>
        <v>0</v>
      </c>
      <c r="CZ997" s="78"/>
    </row>
    <row r="998" spans="1:104" x14ac:dyDescent="0.2">
      <c r="A998" s="26"/>
      <c r="B998" s="123">
        <f t="shared" si="71"/>
        <v>989</v>
      </c>
      <c r="C998" s="107"/>
      <c r="D998" s="111"/>
      <c r="F998" s="108"/>
      <c r="G998" s="120"/>
      <c r="H998" s="101">
        <f t="shared" si="69"/>
        <v>0</v>
      </c>
      <c r="I998" s="113"/>
      <c r="J998" s="113"/>
      <c r="K998" s="113"/>
      <c r="L998" s="113"/>
      <c r="M998" s="113"/>
      <c r="N998" s="113"/>
      <c r="O998" s="113"/>
      <c r="P998" s="27"/>
      <c r="Q998" s="113"/>
      <c r="R998" s="113"/>
      <c r="S998" s="113"/>
      <c r="T998" s="113"/>
      <c r="U998" s="113"/>
      <c r="V998" s="113"/>
      <c r="W998" s="113"/>
      <c r="X998" s="28"/>
      <c r="Y998" s="221"/>
      <c r="Z998" s="221"/>
      <c r="AA998" s="221"/>
      <c r="AB998" s="221"/>
      <c r="AC998" s="221"/>
      <c r="AD998" s="221"/>
      <c r="AE998" s="221"/>
      <c r="AF998" s="28"/>
      <c r="AG998" s="221"/>
      <c r="AH998" s="221"/>
      <c r="AI998" s="221"/>
      <c r="AJ998" s="221"/>
      <c r="AK998" s="221"/>
      <c r="AL998" s="221"/>
      <c r="AM998" s="221"/>
      <c r="AN998" s="28"/>
      <c r="AO998" s="141"/>
      <c r="AP998" s="141"/>
      <c r="AQ998" s="141"/>
      <c r="AR998" s="79" t="str">
        <f t="shared" si="68"/>
        <v/>
      </c>
      <c r="AS998" s="139"/>
      <c r="AT998" s="139"/>
      <c r="AU998" s="28"/>
      <c r="AV998" s="215"/>
      <c r="AW998" s="215"/>
      <c r="AX998" s="28"/>
      <c r="AY998" s="140"/>
      <c r="AZ998" s="28"/>
      <c r="BA998" s="140"/>
      <c r="BB998" s="140"/>
      <c r="BC998" s="140"/>
      <c r="BD998" s="140"/>
      <c r="BE998" s="140"/>
      <c r="BF998" s="140"/>
      <c r="BG998" s="140"/>
      <c r="BH998" s="140"/>
      <c r="BI998" s="140"/>
      <c r="BJ998" s="140"/>
      <c r="BK998" s="140"/>
      <c r="BL998" s="140"/>
      <c r="BM998" s="140"/>
      <c r="BN998" s="140"/>
      <c r="BO998" s="140"/>
      <c r="BP998" s="140"/>
      <c r="BQ998" s="140"/>
      <c r="BR998" s="140"/>
      <c r="BS998" s="140"/>
      <c r="BT998" s="140"/>
      <c r="BU998" s="140"/>
      <c r="BV998" s="140"/>
      <c r="BW998" s="140"/>
      <c r="BX998" s="140"/>
      <c r="BY998" s="140"/>
      <c r="BZ998" s="140"/>
      <c r="CA998" s="140"/>
      <c r="CB998" s="140"/>
      <c r="CC998" s="140"/>
      <c r="CD998" s="140"/>
      <c r="CE998" s="140"/>
      <c r="CF998" s="140"/>
      <c r="CG998" s="140"/>
      <c r="CH998" s="140"/>
      <c r="CI998" s="140"/>
      <c r="CJ998" s="140"/>
      <c r="CK998" s="140"/>
      <c r="CL998" s="140"/>
      <c r="CM998" s="140"/>
      <c r="CN998" s="140"/>
      <c r="CO998" s="140"/>
      <c r="CP998" s="140"/>
      <c r="CQ998" s="140"/>
      <c r="CR998" s="140"/>
      <c r="CS998" s="140"/>
      <c r="CT998" s="140"/>
      <c r="CU998" s="140"/>
      <c r="CV998" s="140"/>
      <c r="CW998" s="140"/>
      <c r="CX998" s="140"/>
      <c r="CY998" s="103">
        <f t="shared" si="70"/>
        <v>0</v>
      </c>
      <c r="CZ998" s="78"/>
    </row>
    <row r="999" spans="1:104" x14ac:dyDescent="0.2">
      <c r="A999" s="26"/>
      <c r="B999" s="123">
        <f t="shared" si="71"/>
        <v>990</v>
      </c>
      <c r="C999" s="107"/>
      <c r="D999" s="111"/>
      <c r="F999" s="108"/>
      <c r="G999" s="120"/>
      <c r="H999" s="101">
        <f t="shared" si="69"/>
        <v>0</v>
      </c>
      <c r="I999" s="113"/>
      <c r="J999" s="113"/>
      <c r="K999" s="113"/>
      <c r="L999" s="113"/>
      <c r="M999" s="113"/>
      <c r="N999" s="113"/>
      <c r="O999" s="113"/>
      <c r="P999" s="27"/>
      <c r="Q999" s="113"/>
      <c r="R999" s="113"/>
      <c r="S999" s="113"/>
      <c r="T999" s="113"/>
      <c r="U999" s="113"/>
      <c r="V999" s="113"/>
      <c r="W999" s="113"/>
      <c r="X999" s="28"/>
      <c r="Y999" s="221"/>
      <c r="Z999" s="221"/>
      <c r="AA999" s="221"/>
      <c r="AB999" s="221"/>
      <c r="AC999" s="221"/>
      <c r="AD999" s="221"/>
      <c r="AE999" s="221"/>
      <c r="AF999" s="28"/>
      <c r="AG999" s="221"/>
      <c r="AH999" s="221"/>
      <c r="AI999" s="221"/>
      <c r="AJ999" s="221"/>
      <c r="AK999" s="221"/>
      <c r="AL999" s="221"/>
      <c r="AM999" s="221"/>
      <c r="AN999" s="28"/>
      <c r="AO999" s="141"/>
      <c r="AP999" s="141"/>
      <c r="AQ999" s="141"/>
      <c r="AR999" s="79" t="str">
        <f t="shared" si="68"/>
        <v/>
      </c>
      <c r="AS999" s="139"/>
      <c r="AT999" s="139"/>
      <c r="AU999" s="28"/>
      <c r="AV999" s="215"/>
      <c r="AW999" s="215"/>
      <c r="AX999" s="28"/>
      <c r="AY999" s="140"/>
      <c r="AZ999" s="28"/>
      <c r="BA999" s="140"/>
      <c r="BB999" s="140"/>
      <c r="BC999" s="140"/>
      <c r="BD999" s="140"/>
      <c r="BE999" s="140"/>
      <c r="BF999" s="140"/>
      <c r="BG999" s="140"/>
      <c r="BH999" s="140"/>
      <c r="BI999" s="140"/>
      <c r="BJ999" s="140"/>
      <c r="BK999" s="140"/>
      <c r="BL999" s="140"/>
      <c r="BM999" s="140"/>
      <c r="BN999" s="140"/>
      <c r="BO999" s="140"/>
      <c r="BP999" s="140"/>
      <c r="BQ999" s="140"/>
      <c r="BR999" s="140"/>
      <c r="BS999" s="140"/>
      <c r="BT999" s="140"/>
      <c r="BU999" s="140"/>
      <c r="BV999" s="140"/>
      <c r="BW999" s="140"/>
      <c r="BX999" s="140"/>
      <c r="BY999" s="140"/>
      <c r="BZ999" s="140"/>
      <c r="CA999" s="140"/>
      <c r="CB999" s="140"/>
      <c r="CC999" s="140"/>
      <c r="CD999" s="140"/>
      <c r="CE999" s="140"/>
      <c r="CF999" s="140"/>
      <c r="CG999" s="140"/>
      <c r="CH999" s="140"/>
      <c r="CI999" s="140"/>
      <c r="CJ999" s="140"/>
      <c r="CK999" s="140"/>
      <c r="CL999" s="140"/>
      <c r="CM999" s="140"/>
      <c r="CN999" s="140"/>
      <c r="CO999" s="140"/>
      <c r="CP999" s="140"/>
      <c r="CQ999" s="140"/>
      <c r="CR999" s="140"/>
      <c r="CS999" s="140"/>
      <c r="CT999" s="140"/>
      <c r="CU999" s="140"/>
      <c r="CV999" s="140"/>
      <c r="CW999" s="140"/>
      <c r="CX999" s="140"/>
      <c r="CY999" s="103">
        <f t="shared" si="70"/>
        <v>0</v>
      </c>
      <c r="CZ999" s="78"/>
    </row>
    <row r="1000" spans="1:104" x14ac:dyDescent="0.2">
      <c r="A1000" s="26"/>
      <c r="B1000" s="123">
        <f t="shared" si="71"/>
        <v>991</v>
      </c>
      <c r="C1000" s="107"/>
      <c r="D1000" s="111"/>
      <c r="F1000" s="108"/>
      <c r="G1000" s="120"/>
      <c r="H1000" s="101">
        <f t="shared" si="69"/>
        <v>0</v>
      </c>
      <c r="I1000" s="113"/>
      <c r="J1000" s="113"/>
      <c r="K1000" s="113"/>
      <c r="L1000" s="113"/>
      <c r="M1000" s="113"/>
      <c r="N1000" s="113"/>
      <c r="O1000" s="113"/>
      <c r="P1000" s="27"/>
      <c r="Q1000" s="113"/>
      <c r="R1000" s="113"/>
      <c r="S1000" s="113"/>
      <c r="T1000" s="113"/>
      <c r="U1000" s="113"/>
      <c r="V1000" s="113"/>
      <c r="W1000" s="113"/>
      <c r="X1000" s="28"/>
      <c r="Y1000" s="221"/>
      <c r="Z1000" s="221"/>
      <c r="AA1000" s="221"/>
      <c r="AB1000" s="221"/>
      <c r="AC1000" s="221"/>
      <c r="AD1000" s="221"/>
      <c r="AE1000" s="221"/>
      <c r="AF1000" s="28"/>
      <c r="AG1000" s="221"/>
      <c r="AH1000" s="221"/>
      <c r="AI1000" s="221"/>
      <c r="AJ1000" s="221"/>
      <c r="AK1000" s="221"/>
      <c r="AL1000" s="221"/>
      <c r="AM1000" s="221"/>
      <c r="AN1000" s="28"/>
      <c r="AO1000" s="141"/>
      <c r="AP1000" s="141"/>
      <c r="AQ1000" s="141"/>
      <c r="AR1000" s="79" t="str">
        <f t="shared" si="68"/>
        <v/>
      </c>
      <c r="AS1000" s="139"/>
      <c r="AT1000" s="139"/>
      <c r="AU1000" s="28"/>
      <c r="AV1000" s="215"/>
      <c r="AW1000" s="215"/>
      <c r="AX1000" s="28"/>
      <c r="AY1000" s="140"/>
      <c r="AZ1000" s="28"/>
      <c r="BA1000" s="140"/>
      <c r="BB1000" s="140"/>
      <c r="BC1000" s="140"/>
      <c r="BD1000" s="140"/>
      <c r="BE1000" s="140"/>
      <c r="BF1000" s="140"/>
      <c r="BG1000" s="140"/>
      <c r="BH1000" s="140"/>
      <c r="BI1000" s="140"/>
      <c r="BJ1000" s="140"/>
      <c r="BK1000" s="140"/>
      <c r="BL1000" s="140"/>
      <c r="BM1000" s="140"/>
      <c r="BN1000" s="140"/>
      <c r="BO1000" s="140"/>
      <c r="BP1000" s="140"/>
      <c r="BQ1000" s="140"/>
      <c r="BR1000" s="140"/>
      <c r="BS1000" s="140"/>
      <c r="BT1000" s="140"/>
      <c r="BU1000" s="140"/>
      <c r="BV1000" s="140"/>
      <c r="BW1000" s="140"/>
      <c r="BX1000" s="140"/>
      <c r="BY1000" s="140"/>
      <c r="BZ1000" s="140"/>
      <c r="CA1000" s="140"/>
      <c r="CB1000" s="140"/>
      <c r="CC1000" s="140"/>
      <c r="CD1000" s="140"/>
      <c r="CE1000" s="140"/>
      <c r="CF1000" s="140"/>
      <c r="CG1000" s="140"/>
      <c r="CH1000" s="140"/>
      <c r="CI1000" s="140"/>
      <c r="CJ1000" s="140"/>
      <c r="CK1000" s="140"/>
      <c r="CL1000" s="140"/>
      <c r="CM1000" s="140"/>
      <c r="CN1000" s="140"/>
      <c r="CO1000" s="140"/>
      <c r="CP1000" s="140"/>
      <c r="CQ1000" s="140"/>
      <c r="CR1000" s="140"/>
      <c r="CS1000" s="140"/>
      <c r="CT1000" s="140"/>
      <c r="CU1000" s="140"/>
      <c r="CV1000" s="140"/>
      <c r="CW1000" s="140"/>
      <c r="CX1000" s="140"/>
      <c r="CY1000" s="103">
        <f t="shared" si="70"/>
        <v>0</v>
      </c>
      <c r="CZ1000" s="78"/>
    </row>
    <row r="1001" spans="1:104" x14ac:dyDescent="0.2">
      <c r="A1001" s="26"/>
      <c r="B1001" s="123">
        <f t="shared" si="71"/>
        <v>992</v>
      </c>
      <c r="C1001" s="107"/>
      <c r="D1001" s="111"/>
      <c r="F1001" s="108"/>
      <c r="G1001" s="120"/>
      <c r="H1001" s="101">
        <f t="shared" si="69"/>
        <v>0</v>
      </c>
      <c r="I1001" s="113"/>
      <c r="J1001" s="113"/>
      <c r="K1001" s="113"/>
      <c r="L1001" s="113"/>
      <c r="M1001" s="113"/>
      <c r="N1001" s="113"/>
      <c r="O1001" s="113"/>
      <c r="P1001" s="27"/>
      <c r="Q1001" s="113"/>
      <c r="R1001" s="113"/>
      <c r="S1001" s="113"/>
      <c r="T1001" s="113"/>
      <c r="U1001" s="113"/>
      <c r="V1001" s="113"/>
      <c r="W1001" s="113"/>
      <c r="X1001" s="28"/>
      <c r="Y1001" s="221"/>
      <c r="Z1001" s="221"/>
      <c r="AA1001" s="221"/>
      <c r="AB1001" s="221"/>
      <c r="AC1001" s="221"/>
      <c r="AD1001" s="221"/>
      <c r="AE1001" s="221"/>
      <c r="AF1001" s="28"/>
      <c r="AG1001" s="221"/>
      <c r="AH1001" s="221"/>
      <c r="AI1001" s="221"/>
      <c r="AJ1001" s="221"/>
      <c r="AK1001" s="221"/>
      <c r="AL1001" s="221"/>
      <c r="AM1001" s="221"/>
      <c r="AN1001" s="28"/>
      <c r="AO1001" s="141"/>
      <c r="AP1001" s="141"/>
      <c r="AQ1001" s="141"/>
      <c r="AR1001" s="79" t="str">
        <f t="shared" si="68"/>
        <v/>
      </c>
      <c r="AS1001" s="139"/>
      <c r="AT1001" s="139"/>
      <c r="AU1001" s="28"/>
      <c r="AV1001" s="215"/>
      <c r="AW1001" s="215"/>
      <c r="AX1001" s="28"/>
      <c r="AY1001" s="140"/>
      <c r="AZ1001" s="28"/>
      <c r="BA1001" s="140"/>
      <c r="BB1001" s="140"/>
      <c r="BC1001" s="140"/>
      <c r="BD1001" s="140"/>
      <c r="BE1001" s="140"/>
      <c r="BF1001" s="140"/>
      <c r="BG1001" s="140"/>
      <c r="BH1001" s="140"/>
      <c r="BI1001" s="140"/>
      <c r="BJ1001" s="140"/>
      <c r="BK1001" s="140"/>
      <c r="BL1001" s="140"/>
      <c r="BM1001" s="140"/>
      <c r="BN1001" s="140"/>
      <c r="BO1001" s="140"/>
      <c r="BP1001" s="140"/>
      <c r="BQ1001" s="140"/>
      <c r="BR1001" s="140"/>
      <c r="BS1001" s="140"/>
      <c r="BT1001" s="140"/>
      <c r="BU1001" s="140"/>
      <c r="BV1001" s="140"/>
      <c r="BW1001" s="140"/>
      <c r="BX1001" s="140"/>
      <c r="BY1001" s="140"/>
      <c r="BZ1001" s="140"/>
      <c r="CA1001" s="140"/>
      <c r="CB1001" s="140"/>
      <c r="CC1001" s="140"/>
      <c r="CD1001" s="140"/>
      <c r="CE1001" s="140"/>
      <c r="CF1001" s="140"/>
      <c r="CG1001" s="140"/>
      <c r="CH1001" s="140"/>
      <c r="CI1001" s="140"/>
      <c r="CJ1001" s="140"/>
      <c r="CK1001" s="140"/>
      <c r="CL1001" s="140"/>
      <c r="CM1001" s="140"/>
      <c r="CN1001" s="140"/>
      <c r="CO1001" s="140"/>
      <c r="CP1001" s="140"/>
      <c r="CQ1001" s="140"/>
      <c r="CR1001" s="140"/>
      <c r="CS1001" s="140"/>
      <c r="CT1001" s="140"/>
      <c r="CU1001" s="140"/>
      <c r="CV1001" s="140"/>
      <c r="CW1001" s="140"/>
      <c r="CX1001" s="140"/>
      <c r="CY1001" s="103">
        <f t="shared" si="70"/>
        <v>0</v>
      </c>
      <c r="CZ1001" s="78"/>
    </row>
    <row r="1002" spans="1:104" x14ac:dyDescent="0.2">
      <c r="A1002" s="26"/>
      <c r="B1002" s="123">
        <f t="shared" si="71"/>
        <v>993</v>
      </c>
      <c r="C1002" s="107"/>
      <c r="D1002" s="111"/>
      <c r="F1002" s="108"/>
      <c r="G1002" s="120"/>
      <c r="H1002" s="101">
        <f t="shared" si="69"/>
        <v>0</v>
      </c>
      <c r="I1002" s="113"/>
      <c r="J1002" s="113"/>
      <c r="K1002" s="113"/>
      <c r="L1002" s="113"/>
      <c r="M1002" s="113"/>
      <c r="N1002" s="113"/>
      <c r="O1002" s="113"/>
      <c r="P1002" s="27"/>
      <c r="Q1002" s="113"/>
      <c r="R1002" s="113"/>
      <c r="S1002" s="113"/>
      <c r="T1002" s="113"/>
      <c r="U1002" s="113"/>
      <c r="V1002" s="113"/>
      <c r="W1002" s="113"/>
      <c r="X1002" s="28"/>
      <c r="Y1002" s="221"/>
      <c r="Z1002" s="221"/>
      <c r="AA1002" s="221"/>
      <c r="AB1002" s="221"/>
      <c r="AC1002" s="221"/>
      <c r="AD1002" s="221"/>
      <c r="AE1002" s="221"/>
      <c r="AF1002" s="28"/>
      <c r="AG1002" s="221"/>
      <c r="AH1002" s="221"/>
      <c r="AI1002" s="221"/>
      <c r="AJ1002" s="221"/>
      <c r="AK1002" s="221"/>
      <c r="AL1002" s="221"/>
      <c r="AM1002" s="221"/>
      <c r="AN1002" s="28"/>
      <c r="AO1002" s="141"/>
      <c r="AP1002" s="141"/>
      <c r="AQ1002" s="141"/>
      <c r="AR1002" s="79" t="str">
        <f t="shared" si="68"/>
        <v/>
      </c>
      <c r="AS1002" s="139"/>
      <c r="AT1002" s="139"/>
      <c r="AU1002" s="28"/>
      <c r="AV1002" s="215"/>
      <c r="AW1002" s="215"/>
      <c r="AX1002" s="28"/>
      <c r="AY1002" s="140"/>
      <c r="AZ1002" s="28"/>
      <c r="BA1002" s="140"/>
      <c r="BB1002" s="140"/>
      <c r="BC1002" s="140"/>
      <c r="BD1002" s="140"/>
      <c r="BE1002" s="140"/>
      <c r="BF1002" s="140"/>
      <c r="BG1002" s="140"/>
      <c r="BH1002" s="140"/>
      <c r="BI1002" s="140"/>
      <c r="BJ1002" s="140"/>
      <c r="BK1002" s="140"/>
      <c r="BL1002" s="140"/>
      <c r="BM1002" s="140"/>
      <c r="BN1002" s="140"/>
      <c r="BO1002" s="140"/>
      <c r="BP1002" s="140"/>
      <c r="BQ1002" s="140"/>
      <c r="BR1002" s="140"/>
      <c r="BS1002" s="140"/>
      <c r="BT1002" s="140"/>
      <c r="BU1002" s="140"/>
      <c r="BV1002" s="140"/>
      <c r="BW1002" s="140"/>
      <c r="BX1002" s="140"/>
      <c r="BY1002" s="140"/>
      <c r="BZ1002" s="140"/>
      <c r="CA1002" s="140"/>
      <c r="CB1002" s="140"/>
      <c r="CC1002" s="140"/>
      <c r="CD1002" s="140"/>
      <c r="CE1002" s="140"/>
      <c r="CF1002" s="140"/>
      <c r="CG1002" s="140"/>
      <c r="CH1002" s="140"/>
      <c r="CI1002" s="140"/>
      <c r="CJ1002" s="140"/>
      <c r="CK1002" s="140"/>
      <c r="CL1002" s="140"/>
      <c r="CM1002" s="140"/>
      <c r="CN1002" s="140"/>
      <c r="CO1002" s="140"/>
      <c r="CP1002" s="140"/>
      <c r="CQ1002" s="140"/>
      <c r="CR1002" s="140"/>
      <c r="CS1002" s="140"/>
      <c r="CT1002" s="140"/>
      <c r="CU1002" s="140"/>
      <c r="CV1002" s="140"/>
      <c r="CW1002" s="140"/>
      <c r="CX1002" s="140"/>
      <c r="CY1002" s="103">
        <f t="shared" si="70"/>
        <v>0</v>
      </c>
      <c r="CZ1002" s="78"/>
    </row>
    <row r="1003" spans="1:104" x14ac:dyDescent="0.2">
      <c r="A1003" s="26"/>
      <c r="B1003" s="123">
        <f t="shared" si="71"/>
        <v>994</v>
      </c>
      <c r="C1003" s="107"/>
      <c r="D1003" s="111"/>
      <c r="F1003" s="108"/>
      <c r="G1003" s="120"/>
      <c r="H1003" s="101">
        <f t="shared" si="69"/>
        <v>0</v>
      </c>
      <c r="I1003" s="113"/>
      <c r="J1003" s="113"/>
      <c r="K1003" s="113"/>
      <c r="L1003" s="113"/>
      <c r="M1003" s="113"/>
      <c r="N1003" s="113"/>
      <c r="O1003" s="113"/>
      <c r="P1003" s="27"/>
      <c r="Q1003" s="113"/>
      <c r="R1003" s="113"/>
      <c r="S1003" s="113"/>
      <c r="T1003" s="113"/>
      <c r="U1003" s="113"/>
      <c r="V1003" s="113"/>
      <c r="W1003" s="113"/>
      <c r="X1003" s="28"/>
      <c r="Y1003" s="221"/>
      <c r="Z1003" s="221"/>
      <c r="AA1003" s="221"/>
      <c r="AB1003" s="221"/>
      <c r="AC1003" s="221"/>
      <c r="AD1003" s="221"/>
      <c r="AE1003" s="221"/>
      <c r="AF1003" s="28"/>
      <c r="AG1003" s="221"/>
      <c r="AH1003" s="221"/>
      <c r="AI1003" s="221"/>
      <c r="AJ1003" s="221"/>
      <c r="AK1003" s="221"/>
      <c r="AL1003" s="221"/>
      <c r="AM1003" s="221"/>
      <c r="AN1003" s="28"/>
      <c r="AO1003" s="141"/>
      <c r="AP1003" s="141"/>
      <c r="AQ1003" s="141"/>
      <c r="AR1003" s="79" t="str">
        <f t="shared" si="68"/>
        <v/>
      </c>
      <c r="AS1003" s="139"/>
      <c r="AT1003" s="139"/>
      <c r="AU1003" s="28"/>
      <c r="AV1003" s="215"/>
      <c r="AW1003" s="215"/>
      <c r="AX1003" s="28"/>
      <c r="AY1003" s="140"/>
      <c r="AZ1003" s="28"/>
      <c r="BA1003" s="140"/>
      <c r="BB1003" s="140"/>
      <c r="BC1003" s="140"/>
      <c r="BD1003" s="140"/>
      <c r="BE1003" s="140"/>
      <c r="BF1003" s="140"/>
      <c r="BG1003" s="140"/>
      <c r="BH1003" s="140"/>
      <c r="BI1003" s="140"/>
      <c r="BJ1003" s="140"/>
      <c r="BK1003" s="140"/>
      <c r="BL1003" s="140"/>
      <c r="BM1003" s="140"/>
      <c r="BN1003" s="140"/>
      <c r="BO1003" s="140"/>
      <c r="BP1003" s="140"/>
      <c r="BQ1003" s="140"/>
      <c r="BR1003" s="140"/>
      <c r="BS1003" s="140"/>
      <c r="BT1003" s="140"/>
      <c r="BU1003" s="140"/>
      <c r="BV1003" s="140"/>
      <c r="BW1003" s="140"/>
      <c r="BX1003" s="140"/>
      <c r="BY1003" s="140"/>
      <c r="BZ1003" s="140"/>
      <c r="CA1003" s="140"/>
      <c r="CB1003" s="140"/>
      <c r="CC1003" s="140"/>
      <c r="CD1003" s="140"/>
      <c r="CE1003" s="140"/>
      <c r="CF1003" s="140"/>
      <c r="CG1003" s="140"/>
      <c r="CH1003" s="140"/>
      <c r="CI1003" s="140"/>
      <c r="CJ1003" s="140"/>
      <c r="CK1003" s="140"/>
      <c r="CL1003" s="140"/>
      <c r="CM1003" s="140"/>
      <c r="CN1003" s="140"/>
      <c r="CO1003" s="140"/>
      <c r="CP1003" s="140"/>
      <c r="CQ1003" s="140"/>
      <c r="CR1003" s="140"/>
      <c r="CS1003" s="140"/>
      <c r="CT1003" s="140"/>
      <c r="CU1003" s="140"/>
      <c r="CV1003" s="140"/>
      <c r="CW1003" s="140"/>
      <c r="CX1003" s="140"/>
      <c r="CY1003" s="103">
        <f t="shared" si="70"/>
        <v>0</v>
      </c>
      <c r="CZ1003" s="78"/>
    </row>
    <row r="1004" spans="1:104" x14ac:dyDescent="0.2">
      <c r="A1004" s="26"/>
      <c r="B1004" s="123">
        <f t="shared" si="71"/>
        <v>995</v>
      </c>
      <c r="C1004" s="107"/>
      <c r="D1004" s="111"/>
      <c r="F1004" s="108"/>
      <c r="G1004" s="120"/>
      <c r="H1004" s="101">
        <f t="shared" si="69"/>
        <v>0</v>
      </c>
      <c r="I1004" s="113"/>
      <c r="J1004" s="113"/>
      <c r="K1004" s="113"/>
      <c r="L1004" s="113"/>
      <c r="M1004" s="113"/>
      <c r="N1004" s="113"/>
      <c r="O1004" s="113"/>
      <c r="P1004" s="27"/>
      <c r="Q1004" s="113"/>
      <c r="R1004" s="113"/>
      <c r="S1004" s="113"/>
      <c r="T1004" s="113"/>
      <c r="U1004" s="113"/>
      <c r="V1004" s="113"/>
      <c r="W1004" s="113"/>
      <c r="X1004" s="28"/>
      <c r="Y1004" s="221"/>
      <c r="Z1004" s="221"/>
      <c r="AA1004" s="221"/>
      <c r="AB1004" s="221"/>
      <c r="AC1004" s="221"/>
      <c r="AD1004" s="221"/>
      <c r="AE1004" s="221"/>
      <c r="AF1004" s="28"/>
      <c r="AG1004" s="221"/>
      <c r="AH1004" s="221"/>
      <c r="AI1004" s="221"/>
      <c r="AJ1004" s="221"/>
      <c r="AK1004" s="221"/>
      <c r="AL1004" s="221"/>
      <c r="AM1004" s="221"/>
      <c r="AN1004" s="28"/>
      <c r="AO1004" s="141"/>
      <c r="AP1004" s="141"/>
      <c r="AQ1004" s="141"/>
      <c r="AR1004" s="79" t="str">
        <f t="shared" si="68"/>
        <v/>
      </c>
      <c r="AS1004" s="139"/>
      <c r="AT1004" s="139"/>
      <c r="AU1004" s="28"/>
      <c r="AV1004" s="215"/>
      <c r="AW1004" s="215"/>
      <c r="AX1004" s="28"/>
      <c r="AY1004" s="140"/>
      <c r="AZ1004" s="28"/>
      <c r="BA1004" s="140"/>
      <c r="BB1004" s="140"/>
      <c r="BC1004" s="140"/>
      <c r="BD1004" s="140"/>
      <c r="BE1004" s="140"/>
      <c r="BF1004" s="140"/>
      <c r="BG1004" s="140"/>
      <c r="BH1004" s="140"/>
      <c r="BI1004" s="140"/>
      <c r="BJ1004" s="140"/>
      <c r="BK1004" s="140"/>
      <c r="BL1004" s="140"/>
      <c r="BM1004" s="140"/>
      <c r="BN1004" s="140"/>
      <c r="BO1004" s="140"/>
      <c r="BP1004" s="140"/>
      <c r="BQ1004" s="140"/>
      <c r="BR1004" s="140"/>
      <c r="BS1004" s="140"/>
      <c r="BT1004" s="140"/>
      <c r="BU1004" s="140"/>
      <c r="BV1004" s="140"/>
      <c r="BW1004" s="140"/>
      <c r="BX1004" s="140"/>
      <c r="BY1004" s="140"/>
      <c r="BZ1004" s="140"/>
      <c r="CA1004" s="140"/>
      <c r="CB1004" s="140"/>
      <c r="CC1004" s="140"/>
      <c r="CD1004" s="140"/>
      <c r="CE1004" s="140"/>
      <c r="CF1004" s="140"/>
      <c r="CG1004" s="140"/>
      <c r="CH1004" s="140"/>
      <c r="CI1004" s="140"/>
      <c r="CJ1004" s="140"/>
      <c r="CK1004" s="140"/>
      <c r="CL1004" s="140"/>
      <c r="CM1004" s="140"/>
      <c r="CN1004" s="140"/>
      <c r="CO1004" s="140"/>
      <c r="CP1004" s="140"/>
      <c r="CQ1004" s="140"/>
      <c r="CR1004" s="140"/>
      <c r="CS1004" s="140"/>
      <c r="CT1004" s="140"/>
      <c r="CU1004" s="140"/>
      <c r="CV1004" s="140"/>
      <c r="CW1004" s="140"/>
      <c r="CX1004" s="140"/>
      <c r="CY1004" s="103">
        <f t="shared" si="70"/>
        <v>0</v>
      </c>
      <c r="CZ1004" s="78"/>
    </row>
    <row r="1005" spans="1:104" x14ac:dyDescent="0.2">
      <c r="A1005" s="26"/>
      <c r="B1005" s="123">
        <f t="shared" si="71"/>
        <v>996</v>
      </c>
      <c r="C1005" s="107"/>
      <c r="D1005" s="111"/>
      <c r="F1005" s="108"/>
      <c r="G1005" s="120"/>
      <c r="H1005" s="101">
        <f t="shared" si="69"/>
        <v>0</v>
      </c>
      <c r="I1005" s="113"/>
      <c r="J1005" s="113"/>
      <c r="K1005" s="113"/>
      <c r="L1005" s="113"/>
      <c r="M1005" s="113"/>
      <c r="N1005" s="113"/>
      <c r="O1005" s="113"/>
      <c r="P1005" s="27"/>
      <c r="Q1005" s="113"/>
      <c r="R1005" s="113"/>
      <c r="S1005" s="113"/>
      <c r="T1005" s="113"/>
      <c r="U1005" s="113"/>
      <c r="V1005" s="113"/>
      <c r="W1005" s="113"/>
      <c r="X1005" s="28"/>
      <c r="Y1005" s="221"/>
      <c r="Z1005" s="221"/>
      <c r="AA1005" s="221"/>
      <c r="AB1005" s="221"/>
      <c r="AC1005" s="221"/>
      <c r="AD1005" s="221"/>
      <c r="AE1005" s="221"/>
      <c r="AF1005" s="28"/>
      <c r="AG1005" s="221"/>
      <c r="AH1005" s="221"/>
      <c r="AI1005" s="221"/>
      <c r="AJ1005" s="221"/>
      <c r="AK1005" s="221"/>
      <c r="AL1005" s="221"/>
      <c r="AM1005" s="221"/>
      <c r="AN1005" s="28"/>
      <c r="AO1005" s="141"/>
      <c r="AP1005" s="141"/>
      <c r="AQ1005" s="141"/>
      <c r="AR1005" s="79" t="str">
        <f t="shared" si="68"/>
        <v/>
      </c>
      <c r="AS1005" s="139"/>
      <c r="AT1005" s="139"/>
      <c r="AU1005" s="28"/>
      <c r="AV1005" s="215"/>
      <c r="AW1005" s="215"/>
      <c r="AX1005" s="28"/>
      <c r="AY1005" s="140"/>
      <c r="AZ1005" s="28"/>
      <c r="BA1005" s="140"/>
      <c r="BB1005" s="140"/>
      <c r="BC1005" s="140"/>
      <c r="BD1005" s="140"/>
      <c r="BE1005" s="140"/>
      <c r="BF1005" s="140"/>
      <c r="BG1005" s="140"/>
      <c r="BH1005" s="140"/>
      <c r="BI1005" s="140"/>
      <c r="BJ1005" s="140"/>
      <c r="BK1005" s="140"/>
      <c r="BL1005" s="140"/>
      <c r="BM1005" s="140"/>
      <c r="BN1005" s="140"/>
      <c r="BO1005" s="140"/>
      <c r="BP1005" s="140"/>
      <c r="BQ1005" s="140"/>
      <c r="BR1005" s="140"/>
      <c r="BS1005" s="140"/>
      <c r="BT1005" s="140"/>
      <c r="BU1005" s="140"/>
      <c r="BV1005" s="140"/>
      <c r="BW1005" s="140"/>
      <c r="BX1005" s="140"/>
      <c r="BY1005" s="140"/>
      <c r="BZ1005" s="140"/>
      <c r="CA1005" s="140"/>
      <c r="CB1005" s="140"/>
      <c r="CC1005" s="140"/>
      <c r="CD1005" s="140"/>
      <c r="CE1005" s="140"/>
      <c r="CF1005" s="140"/>
      <c r="CG1005" s="140"/>
      <c r="CH1005" s="140"/>
      <c r="CI1005" s="140"/>
      <c r="CJ1005" s="140"/>
      <c r="CK1005" s="140"/>
      <c r="CL1005" s="140"/>
      <c r="CM1005" s="140"/>
      <c r="CN1005" s="140"/>
      <c r="CO1005" s="140"/>
      <c r="CP1005" s="140"/>
      <c r="CQ1005" s="140"/>
      <c r="CR1005" s="140"/>
      <c r="CS1005" s="140"/>
      <c r="CT1005" s="140"/>
      <c r="CU1005" s="140"/>
      <c r="CV1005" s="140"/>
      <c r="CW1005" s="140"/>
      <c r="CX1005" s="140"/>
      <c r="CY1005" s="103">
        <f t="shared" si="70"/>
        <v>0</v>
      </c>
      <c r="CZ1005" s="78"/>
    </row>
    <row r="1006" spans="1:104" x14ac:dyDescent="0.2">
      <c r="A1006" s="26"/>
      <c r="B1006" s="123">
        <f t="shared" si="71"/>
        <v>997</v>
      </c>
      <c r="C1006" s="107"/>
      <c r="D1006" s="111"/>
      <c r="F1006" s="108"/>
      <c r="G1006" s="120"/>
      <c r="H1006" s="101">
        <f t="shared" si="69"/>
        <v>0</v>
      </c>
      <c r="I1006" s="113"/>
      <c r="J1006" s="113"/>
      <c r="K1006" s="113"/>
      <c r="L1006" s="113"/>
      <c r="M1006" s="113"/>
      <c r="N1006" s="113"/>
      <c r="O1006" s="113"/>
      <c r="P1006" s="27"/>
      <c r="Q1006" s="113"/>
      <c r="R1006" s="113"/>
      <c r="S1006" s="113"/>
      <c r="T1006" s="113"/>
      <c r="U1006" s="113"/>
      <c r="V1006" s="113"/>
      <c r="W1006" s="113"/>
      <c r="X1006" s="28"/>
      <c r="Y1006" s="221"/>
      <c r="Z1006" s="221"/>
      <c r="AA1006" s="221"/>
      <c r="AB1006" s="221"/>
      <c r="AC1006" s="221"/>
      <c r="AD1006" s="221"/>
      <c r="AE1006" s="221"/>
      <c r="AF1006" s="28"/>
      <c r="AG1006" s="221"/>
      <c r="AH1006" s="221"/>
      <c r="AI1006" s="221"/>
      <c r="AJ1006" s="221"/>
      <c r="AK1006" s="221"/>
      <c r="AL1006" s="221"/>
      <c r="AM1006" s="221"/>
      <c r="AN1006" s="28"/>
      <c r="AO1006" s="141"/>
      <c r="AP1006" s="141"/>
      <c r="AQ1006" s="141"/>
      <c r="AR1006" s="79" t="str">
        <f t="shared" si="68"/>
        <v/>
      </c>
      <c r="AS1006" s="139"/>
      <c r="AT1006" s="139"/>
      <c r="AU1006" s="28"/>
      <c r="AV1006" s="215"/>
      <c r="AW1006" s="215"/>
      <c r="AX1006" s="28"/>
      <c r="AY1006" s="140"/>
      <c r="AZ1006" s="28"/>
      <c r="BA1006" s="140"/>
      <c r="BB1006" s="140"/>
      <c r="BC1006" s="140"/>
      <c r="BD1006" s="140"/>
      <c r="BE1006" s="140"/>
      <c r="BF1006" s="140"/>
      <c r="BG1006" s="140"/>
      <c r="BH1006" s="140"/>
      <c r="BI1006" s="140"/>
      <c r="BJ1006" s="140"/>
      <c r="BK1006" s="140"/>
      <c r="BL1006" s="140"/>
      <c r="BM1006" s="140"/>
      <c r="BN1006" s="140"/>
      <c r="BO1006" s="140"/>
      <c r="BP1006" s="140"/>
      <c r="BQ1006" s="140"/>
      <c r="BR1006" s="140"/>
      <c r="BS1006" s="140"/>
      <c r="BT1006" s="140"/>
      <c r="BU1006" s="140"/>
      <c r="BV1006" s="140"/>
      <c r="BW1006" s="140"/>
      <c r="BX1006" s="140"/>
      <c r="BY1006" s="140"/>
      <c r="BZ1006" s="140"/>
      <c r="CA1006" s="140"/>
      <c r="CB1006" s="140"/>
      <c r="CC1006" s="140"/>
      <c r="CD1006" s="140"/>
      <c r="CE1006" s="140"/>
      <c r="CF1006" s="140"/>
      <c r="CG1006" s="140"/>
      <c r="CH1006" s="140"/>
      <c r="CI1006" s="140"/>
      <c r="CJ1006" s="140"/>
      <c r="CK1006" s="140"/>
      <c r="CL1006" s="140"/>
      <c r="CM1006" s="140"/>
      <c r="CN1006" s="140"/>
      <c r="CO1006" s="140"/>
      <c r="CP1006" s="140"/>
      <c r="CQ1006" s="140"/>
      <c r="CR1006" s="140"/>
      <c r="CS1006" s="140"/>
      <c r="CT1006" s="140"/>
      <c r="CU1006" s="140"/>
      <c r="CV1006" s="140"/>
      <c r="CW1006" s="140"/>
      <c r="CX1006" s="140"/>
      <c r="CY1006" s="103">
        <f t="shared" si="70"/>
        <v>0</v>
      </c>
      <c r="CZ1006" s="78"/>
    </row>
    <row r="1007" spans="1:104" x14ac:dyDescent="0.2">
      <c r="A1007" s="26"/>
      <c r="B1007" s="123">
        <f t="shared" si="71"/>
        <v>998</v>
      </c>
      <c r="C1007" s="107"/>
      <c r="D1007" s="111"/>
      <c r="F1007" s="108"/>
      <c r="G1007" s="120"/>
      <c r="H1007" s="101">
        <f t="shared" si="69"/>
        <v>0</v>
      </c>
      <c r="I1007" s="113"/>
      <c r="J1007" s="113"/>
      <c r="K1007" s="113"/>
      <c r="L1007" s="113"/>
      <c r="M1007" s="113"/>
      <c r="N1007" s="113"/>
      <c r="O1007" s="113"/>
      <c r="P1007" s="27"/>
      <c r="Q1007" s="113"/>
      <c r="R1007" s="113"/>
      <c r="S1007" s="113"/>
      <c r="T1007" s="113"/>
      <c r="U1007" s="113"/>
      <c r="V1007" s="113"/>
      <c r="W1007" s="113"/>
      <c r="X1007" s="28"/>
      <c r="Y1007" s="221"/>
      <c r="Z1007" s="221"/>
      <c r="AA1007" s="221"/>
      <c r="AB1007" s="221"/>
      <c r="AC1007" s="221"/>
      <c r="AD1007" s="221"/>
      <c r="AE1007" s="221"/>
      <c r="AF1007" s="28"/>
      <c r="AG1007" s="221"/>
      <c r="AH1007" s="221"/>
      <c r="AI1007" s="221"/>
      <c r="AJ1007" s="221"/>
      <c r="AK1007" s="221"/>
      <c r="AL1007" s="221"/>
      <c r="AM1007" s="221"/>
      <c r="AN1007" s="28"/>
      <c r="AO1007" s="141"/>
      <c r="AP1007" s="141"/>
      <c r="AQ1007" s="141"/>
      <c r="AR1007" s="79" t="str">
        <f t="shared" si="68"/>
        <v/>
      </c>
      <c r="AS1007" s="139"/>
      <c r="AT1007" s="139"/>
      <c r="AU1007" s="28"/>
      <c r="AV1007" s="215"/>
      <c r="AW1007" s="215"/>
      <c r="AX1007" s="28"/>
      <c r="AY1007" s="140"/>
      <c r="AZ1007" s="28"/>
      <c r="BA1007" s="140"/>
      <c r="BB1007" s="140"/>
      <c r="BC1007" s="140"/>
      <c r="BD1007" s="140"/>
      <c r="BE1007" s="140"/>
      <c r="BF1007" s="140"/>
      <c r="BG1007" s="140"/>
      <c r="BH1007" s="140"/>
      <c r="BI1007" s="140"/>
      <c r="BJ1007" s="140"/>
      <c r="BK1007" s="140"/>
      <c r="BL1007" s="140"/>
      <c r="BM1007" s="140"/>
      <c r="BN1007" s="140"/>
      <c r="BO1007" s="140"/>
      <c r="BP1007" s="140"/>
      <c r="BQ1007" s="140"/>
      <c r="BR1007" s="140"/>
      <c r="BS1007" s="140"/>
      <c r="BT1007" s="140"/>
      <c r="BU1007" s="140"/>
      <c r="BV1007" s="140"/>
      <c r="BW1007" s="140"/>
      <c r="BX1007" s="140"/>
      <c r="BY1007" s="140"/>
      <c r="BZ1007" s="140"/>
      <c r="CA1007" s="140"/>
      <c r="CB1007" s="140"/>
      <c r="CC1007" s="140"/>
      <c r="CD1007" s="140"/>
      <c r="CE1007" s="140"/>
      <c r="CF1007" s="140"/>
      <c r="CG1007" s="140"/>
      <c r="CH1007" s="140"/>
      <c r="CI1007" s="140"/>
      <c r="CJ1007" s="140"/>
      <c r="CK1007" s="140"/>
      <c r="CL1007" s="140"/>
      <c r="CM1007" s="140"/>
      <c r="CN1007" s="140"/>
      <c r="CO1007" s="140"/>
      <c r="CP1007" s="140"/>
      <c r="CQ1007" s="140"/>
      <c r="CR1007" s="140"/>
      <c r="CS1007" s="140"/>
      <c r="CT1007" s="140"/>
      <c r="CU1007" s="140"/>
      <c r="CV1007" s="140"/>
      <c r="CW1007" s="140"/>
      <c r="CX1007" s="140"/>
      <c r="CY1007" s="103">
        <f t="shared" si="70"/>
        <v>0</v>
      </c>
      <c r="CZ1007" s="78"/>
    </row>
    <row r="1008" spans="1:104" x14ac:dyDescent="0.2">
      <c r="A1008" s="26"/>
      <c r="B1008" s="123">
        <f>IFERROR(B1007+1,"")</f>
        <v>999</v>
      </c>
      <c r="C1008" s="107"/>
      <c r="D1008" s="111"/>
      <c r="F1008" s="108"/>
      <c r="G1008" s="120"/>
      <c r="H1008" s="101">
        <f t="shared" si="69"/>
        <v>0</v>
      </c>
      <c r="I1008" s="113"/>
      <c r="J1008" s="113"/>
      <c r="K1008" s="113"/>
      <c r="L1008" s="113"/>
      <c r="M1008" s="113"/>
      <c r="N1008" s="113"/>
      <c r="O1008" s="113"/>
      <c r="P1008" s="27"/>
      <c r="Q1008" s="113"/>
      <c r="R1008" s="113"/>
      <c r="S1008" s="113"/>
      <c r="T1008" s="113"/>
      <c r="U1008" s="113"/>
      <c r="V1008" s="113"/>
      <c r="W1008" s="113"/>
      <c r="X1008" s="28"/>
      <c r="Y1008" s="221"/>
      <c r="Z1008" s="221"/>
      <c r="AA1008" s="221"/>
      <c r="AB1008" s="221"/>
      <c r="AC1008" s="221"/>
      <c r="AD1008" s="221"/>
      <c r="AE1008" s="221"/>
      <c r="AF1008" s="28"/>
      <c r="AG1008" s="221"/>
      <c r="AH1008" s="221"/>
      <c r="AI1008" s="221"/>
      <c r="AJ1008" s="221"/>
      <c r="AK1008" s="221"/>
      <c r="AL1008" s="221"/>
      <c r="AM1008" s="221"/>
      <c r="AN1008" s="28"/>
      <c r="AO1008" s="141"/>
      <c r="AP1008" s="141"/>
      <c r="AQ1008" s="141"/>
      <c r="AR1008" s="79" t="str">
        <f t="shared" si="68"/>
        <v/>
      </c>
      <c r="AS1008" s="139"/>
      <c r="AT1008" s="139"/>
      <c r="AU1008" s="28"/>
      <c r="AV1008" s="215"/>
      <c r="AW1008" s="215"/>
      <c r="AX1008" s="28"/>
      <c r="AY1008" s="140"/>
      <c r="AZ1008" s="28"/>
      <c r="BA1008" s="140"/>
      <c r="BB1008" s="140"/>
      <c r="BC1008" s="140"/>
      <c r="BD1008" s="140"/>
      <c r="BE1008" s="140"/>
      <c r="BF1008" s="140"/>
      <c r="BG1008" s="140"/>
      <c r="BH1008" s="140"/>
      <c r="BI1008" s="140"/>
      <c r="BJ1008" s="140"/>
      <c r="BK1008" s="140"/>
      <c r="BL1008" s="140"/>
      <c r="BM1008" s="140"/>
      <c r="BN1008" s="140"/>
      <c r="BO1008" s="140"/>
      <c r="BP1008" s="140"/>
      <c r="BQ1008" s="140"/>
      <c r="BR1008" s="140"/>
      <c r="BS1008" s="140"/>
      <c r="BT1008" s="140"/>
      <c r="BU1008" s="140"/>
      <c r="BV1008" s="140"/>
      <c r="BW1008" s="140"/>
      <c r="BX1008" s="140"/>
      <c r="BY1008" s="140"/>
      <c r="BZ1008" s="140"/>
      <c r="CA1008" s="140"/>
      <c r="CB1008" s="140"/>
      <c r="CC1008" s="140"/>
      <c r="CD1008" s="140"/>
      <c r="CE1008" s="140"/>
      <c r="CF1008" s="140"/>
      <c r="CG1008" s="140"/>
      <c r="CH1008" s="140"/>
      <c r="CI1008" s="140"/>
      <c r="CJ1008" s="140"/>
      <c r="CK1008" s="140"/>
      <c r="CL1008" s="140"/>
      <c r="CM1008" s="140"/>
      <c r="CN1008" s="140"/>
      <c r="CO1008" s="140"/>
      <c r="CP1008" s="140"/>
      <c r="CQ1008" s="140"/>
      <c r="CR1008" s="140"/>
      <c r="CS1008" s="140"/>
      <c r="CT1008" s="140"/>
      <c r="CU1008" s="140"/>
      <c r="CV1008" s="140"/>
      <c r="CW1008" s="140"/>
      <c r="CX1008" s="140"/>
      <c r="CY1008" s="103">
        <f t="shared" si="70"/>
        <v>0</v>
      </c>
      <c r="CZ1008" s="78"/>
    </row>
    <row r="1009" spans="1:104" x14ac:dyDescent="0.2">
      <c r="A1009" s="26"/>
      <c r="B1009" s="123">
        <f t="shared" si="71"/>
        <v>1000</v>
      </c>
      <c r="C1009" s="107"/>
      <c r="D1009" s="111"/>
      <c r="F1009" s="108"/>
      <c r="G1009" s="120"/>
      <c r="H1009" s="101">
        <f t="shared" si="69"/>
        <v>0</v>
      </c>
      <c r="I1009" s="113"/>
      <c r="J1009" s="113"/>
      <c r="K1009" s="113"/>
      <c r="L1009" s="113"/>
      <c r="M1009" s="113"/>
      <c r="N1009" s="113"/>
      <c r="O1009" s="113"/>
      <c r="P1009" s="27"/>
      <c r="Q1009" s="113"/>
      <c r="R1009" s="113"/>
      <c r="S1009" s="113"/>
      <c r="T1009" s="113"/>
      <c r="U1009" s="113"/>
      <c r="V1009" s="113"/>
      <c r="W1009" s="113"/>
      <c r="X1009" s="28"/>
      <c r="Y1009" s="221"/>
      <c r="Z1009" s="221"/>
      <c r="AA1009" s="221"/>
      <c r="AB1009" s="221"/>
      <c r="AC1009" s="221"/>
      <c r="AD1009" s="221"/>
      <c r="AE1009" s="221"/>
      <c r="AF1009" s="28"/>
      <c r="AG1009" s="221"/>
      <c r="AH1009" s="221"/>
      <c r="AI1009" s="221"/>
      <c r="AJ1009" s="221"/>
      <c r="AK1009" s="221"/>
      <c r="AL1009" s="221"/>
      <c r="AM1009" s="221"/>
      <c r="AN1009" s="28"/>
      <c r="AO1009" s="141"/>
      <c r="AP1009" s="141"/>
      <c r="AQ1009" s="141"/>
      <c r="AR1009" s="79" t="str">
        <f t="shared" si="68"/>
        <v/>
      </c>
      <c r="AS1009" s="139"/>
      <c r="AT1009" s="139"/>
      <c r="AU1009" s="28"/>
      <c r="AV1009" s="215"/>
      <c r="AW1009" s="215"/>
      <c r="AX1009" s="28"/>
      <c r="AY1009" s="140"/>
      <c r="AZ1009" s="28"/>
      <c r="BA1009" s="140"/>
      <c r="BB1009" s="140"/>
      <c r="BC1009" s="140"/>
      <c r="BD1009" s="140"/>
      <c r="BE1009" s="140"/>
      <c r="BF1009" s="140"/>
      <c r="BG1009" s="140"/>
      <c r="BH1009" s="140"/>
      <c r="BI1009" s="140"/>
      <c r="BJ1009" s="140"/>
      <c r="BK1009" s="140"/>
      <c r="BL1009" s="140"/>
      <c r="BM1009" s="140"/>
      <c r="BN1009" s="140"/>
      <c r="BO1009" s="140"/>
      <c r="BP1009" s="140"/>
      <c r="BQ1009" s="140"/>
      <c r="BR1009" s="140"/>
      <c r="BS1009" s="140"/>
      <c r="BT1009" s="140"/>
      <c r="BU1009" s="140"/>
      <c r="BV1009" s="140"/>
      <c r="BW1009" s="140"/>
      <c r="BX1009" s="140"/>
      <c r="BY1009" s="140"/>
      <c r="BZ1009" s="140"/>
      <c r="CA1009" s="140"/>
      <c r="CB1009" s="140"/>
      <c r="CC1009" s="140"/>
      <c r="CD1009" s="140"/>
      <c r="CE1009" s="140"/>
      <c r="CF1009" s="140"/>
      <c r="CG1009" s="140"/>
      <c r="CH1009" s="140"/>
      <c r="CI1009" s="140"/>
      <c r="CJ1009" s="140"/>
      <c r="CK1009" s="140"/>
      <c r="CL1009" s="140"/>
      <c r="CM1009" s="140"/>
      <c r="CN1009" s="140"/>
      <c r="CO1009" s="140"/>
      <c r="CP1009" s="140"/>
      <c r="CQ1009" s="140"/>
      <c r="CR1009" s="140"/>
      <c r="CS1009" s="140"/>
      <c r="CT1009" s="140"/>
      <c r="CU1009" s="140"/>
      <c r="CV1009" s="140"/>
      <c r="CW1009" s="140"/>
      <c r="CX1009" s="140"/>
      <c r="CY1009" s="103">
        <f t="shared" si="70"/>
        <v>0</v>
      </c>
      <c r="CZ1009" s="78"/>
    </row>
    <row r="1010" spans="1:104" x14ac:dyDescent="0.2">
      <c r="AV1010" s="216"/>
      <c r="AW1010" s="216"/>
    </row>
  </sheetData>
  <sortState xmlns:xlrd2="http://schemas.microsoft.com/office/spreadsheetml/2017/richdata2" ref="F10:G59">
    <sortCondition ref="F10:F59"/>
  </sortState>
  <mergeCells count="15">
    <mergeCell ref="B7:D7"/>
    <mergeCell ref="BA7:BJ7"/>
    <mergeCell ref="AO7:AQ7"/>
    <mergeCell ref="AS7:AT7"/>
    <mergeCell ref="I7:O7"/>
    <mergeCell ref="Q7:W7"/>
    <mergeCell ref="AV7:AW7"/>
    <mergeCell ref="Y7:AE7"/>
    <mergeCell ref="AG7:AM7"/>
    <mergeCell ref="AV8:AW8"/>
    <mergeCell ref="I5:O5"/>
    <mergeCell ref="Q5:W5"/>
    <mergeCell ref="F7:G7"/>
    <mergeCell ref="Y5:AE5"/>
    <mergeCell ref="AG5:AM5"/>
  </mergeCells>
  <phoneticPr fontId="10" type="noConversion"/>
  <conditionalFormatting sqref="H2">
    <cfRule type="cellIs" dxfId="41" priority="1" operator="equal">
      <formula>"Check"</formula>
    </cfRule>
    <cfRule type="cellIs" dxfId="40" priority="2" operator="equal">
      <formula>"Ok"</formula>
    </cfRule>
  </conditionalFormatting>
  <conditionalFormatting sqref="N2">
    <cfRule type="containsBlanks" dxfId="38" priority="4">
      <formula>LEN(TRIM(N2))=0</formula>
    </cfRule>
  </conditionalFormatting>
  <dataValidations count="2">
    <dataValidation type="custom" allowBlank="1" showInputMessage="1" showErrorMessage="1" sqref="Y10:AE1009 Q10:W1009 AG10:AM1009 I10:O1009" xr:uid="{4E126C8D-8F7E-4729-9A0F-98823E9FFD2F}">
      <formula1>ISNUMBER(I10)</formula1>
    </dataValidation>
    <dataValidation type="decimal" allowBlank="1" showInputMessage="1" showErrorMessage="1" sqref="AY10:AY1009 AO10:AQ1009 AV10:AW1009 BA10:CX1009" xr:uid="{E31FD537-279A-4297-B81C-AA6B6DA41F3A}">
      <formula1>0</formula1>
      <formula2>1</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5" id="{B69A040F-548A-4F65-8953-DA04BBF361D8}">
            <xm:f>AND(M2&lt;&gt;XFA2,XFA2&gt;0,ISNUMBER(FIND("decision",'Input| Setup'!$F$6)))</xm:f>
            <x14:dxf>
              <fill>
                <patternFill>
                  <bgColor rgb="FFD4B0CB"/>
                </patternFill>
              </fill>
            </x14:dxf>
          </x14:cfRule>
          <xm:sqref>M2</xm:sqref>
        </x14:conditionalFormatting>
        <x14:conditionalFormatting xmlns:xm="http://schemas.microsoft.com/office/excel/2006/main">
          <x14:cfRule type="expression" priority="11" id="{A3EB0709-58FB-4ED4-9BC8-A020ADE5A823}">
            <xm:f>AND(Y10&lt;&gt;I10,ISNUMBER(I10),ISNUMBER(FIND("decision",'Input| Setup'!$F$6)))</xm:f>
            <x14:dxf>
              <fill>
                <patternFill>
                  <bgColor rgb="FFD4B0CB"/>
                </patternFill>
              </fill>
            </x14:dxf>
          </x14:cfRule>
          <xm:sqref>Y10:AE1009</xm:sqref>
        </x14:conditionalFormatting>
        <x14:conditionalFormatting xmlns:xm="http://schemas.microsoft.com/office/excel/2006/main">
          <x14:cfRule type="expression" priority="7" id="{D878C6EB-CAE2-4EB0-95D8-6C1312AD7F52}">
            <xm:f>AND(AG10&lt;&gt;Q10,ISNUMBER(Q10),ISNUMBER(FIND("decision",'Input| Setup'!$F$6)))</xm:f>
            <x14:dxf>
              <fill>
                <patternFill>
                  <bgColor rgb="FFD4B0CB"/>
                </patternFill>
              </fill>
            </x14:dxf>
          </x14:cfRule>
          <xm:sqref>AG10:AM1009</xm:sqref>
        </x14:conditionalFormatting>
        <x14:conditionalFormatting xmlns:xm="http://schemas.microsoft.com/office/excel/2006/main">
          <x14:cfRule type="expression" priority="3" id="{517F8433-3FE2-4C0E-B54B-D91C69D6B1C1}">
            <xm:f>'Input| Overheads'!$C$50="DNSP defined"</xm:f>
            <x14:dxf>
              <font>
                <color auto="1"/>
              </font>
              <fill>
                <patternFill>
                  <bgColor theme="8"/>
                </patternFill>
              </fill>
            </x14:dxf>
          </x14:cfRule>
          <xm:sqref>AV10:AW1009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'Input| Setup'!$B$18:$B$25</xm:f>
          </x14:formula1>
          <xm:sqref>F10:F1009</xm:sqref>
        </x14:dataValidation>
        <x14:dataValidation type="list" allowBlank="1" showInputMessage="1" showErrorMessage="1" xr:uid="{00000000-0002-0000-0300-000002000000}">
          <x14:formula1>
            <xm:f>'Input| Setup'!$B$32:$B$33</xm:f>
          </x14:formula1>
          <xm:sqref>AS10:AT1009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sheetPr>
  <dimension ref="A1:DA209"/>
  <sheetViews>
    <sheetView showGridLines="0" workbookViewId="0">
      <selection activeCell="I2" sqref="I2"/>
    </sheetView>
  </sheetViews>
  <sheetFormatPr defaultColWidth="0" defaultRowHeight="12.75" zeroHeight="1" outlineLevelRow="1" x14ac:dyDescent="0.2"/>
  <cols>
    <col min="1" max="1" width="2.7109375" customWidth="1"/>
    <col min="2" max="2" width="5.42578125" customWidth="1"/>
    <col min="3" max="3" width="35.7109375" customWidth="1"/>
    <col min="4" max="4" width="25.7109375" customWidth="1"/>
    <col min="5" max="11" width="12.85546875" customWidth="1"/>
    <col min="12" max="12" width="13.7109375" customWidth="1"/>
    <col min="13" max="13" width="5.7109375" customWidth="1"/>
    <col min="14" max="14" width="35.7109375" customWidth="1"/>
    <col min="15" max="15" width="7.42578125" customWidth="1"/>
    <col min="16" max="22" width="12.85546875" customWidth="1"/>
    <col min="23" max="23" width="13.7109375" customWidth="1"/>
    <col min="24" max="24" width="4.28515625" customWidth="1"/>
    <col min="25" max="25" width="8.7109375" hidden="1" customWidth="1"/>
    <col min="26" max="16384" width="8.7109375" hidden="1"/>
  </cols>
  <sheetData>
    <row r="1" spans="1:105" ht="20.100000000000001" customHeight="1" x14ac:dyDescent="0.2">
      <c r="A1" s="114"/>
      <c r="B1" s="114" t="str">
        <f>'Input| Setup'!$B$1</f>
        <v>Enter DNSP name — 2026–31 — Draft decision</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row>
    <row r="2" spans="1:105" s="66" customFormat="1" ht="20.100000000000001" customHeight="1" x14ac:dyDescent="0.2">
      <c r="A2" s="114"/>
      <c r="B2" s="114" t="str">
        <f>'Input| Setup'!$B$2</f>
        <v>AER Capex Forecast Model</v>
      </c>
      <c r="C2" s="114"/>
      <c r="D2" s="114"/>
      <c r="E2" s="114"/>
      <c r="F2" s="114"/>
      <c r="G2" s="114"/>
      <c r="H2" s="119" t="s">
        <v>206</v>
      </c>
      <c r="I2" s="118">
        <f ca="1">_xlfn.XLOOKUP($B$3,'Model Validation'!$B$7:$B$19,'Model Validation'!$C$7:$C$19)</f>
        <v>0</v>
      </c>
      <c r="J2" s="119" t="s">
        <v>24</v>
      </c>
      <c r="K2" s="113" t="s">
        <v>32</v>
      </c>
      <c r="L2" s="117" t="s">
        <v>97</v>
      </c>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row>
    <row r="3" spans="1:105" s="66" customFormat="1" ht="20.100000000000001" customHeight="1" x14ac:dyDescent="0.2">
      <c r="A3" s="115"/>
      <c r="B3" s="115" t="str">
        <f ca="1">IFERROR(MID(CELL("filename",A2),FIND("]",CELL("filename",A2))+1,255),"")</f>
        <v>Input| Disposals</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row>
    <row r="4" spans="1:105" x14ac:dyDescent="0.2"/>
    <row r="5" spans="1:105" ht="15" x14ac:dyDescent="0.2">
      <c r="A5" s="229" t="str">
        <f>IFERROR(LEFT('Input| Projects'!BA7,2)+1&amp;". Forecast asset disposals ($'000s "&amp;'Input| Escalations'!$C$8&amp;" "&amp;'Input| Escalations'!$D$8&amp;")","")</f>
        <v>27. Forecast asset disposals ($'000s 2023-24 June)</v>
      </c>
      <c r="B5" s="229"/>
      <c r="C5" s="229"/>
      <c r="D5" s="229"/>
      <c r="E5" s="229"/>
      <c r="F5" s="229"/>
      <c r="G5" s="229"/>
      <c r="H5" s="229"/>
      <c r="I5" s="229"/>
      <c r="J5" s="229"/>
      <c r="K5" s="229"/>
      <c r="L5" s="229"/>
      <c r="N5" s="229" t="str">
        <f>IFERROR(LEFT(A5,2)+1&amp;". Forecast asset disposals ($'000s "&amp;'Input| Escalations'!$I$13&amp;")","")</f>
        <v>28. Forecast asset disposals ($'000s June 2026)</v>
      </c>
      <c r="O5" s="229"/>
      <c r="P5" s="229"/>
      <c r="Q5" s="229"/>
      <c r="R5" s="229"/>
      <c r="S5" s="229"/>
      <c r="T5" s="229"/>
      <c r="U5" s="229"/>
      <c r="V5" s="229"/>
      <c r="W5" s="229"/>
    </row>
    <row r="6" spans="1:105" x14ac:dyDescent="0.2">
      <c r="A6" s="30"/>
      <c r="D6" s="3"/>
      <c r="E6" s="3"/>
      <c r="F6" s="3"/>
      <c r="G6" s="3"/>
      <c r="H6" s="3"/>
      <c r="I6" s="3"/>
      <c r="J6" s="3"/>
      <c r="K6" s="3"/>
      <c r="P6" s="3">
        <f>IF(ABS(E208*'Input| Escalations'!$I$17-P58)&lt;0.000001,0,1)</f>
        <v>0</v>
      </c>
      <c r="Q6" s="3">
        <f>IF(ABS(F208*'Input| Escalations'!$I$17-Q58)&lt;0.000001,0,1)</f>
        <v>0</v>
      </c>
      <c r="R6" s="3">
        <f>IF(ABS(G208*'Input| Escalations'!$I$17-R58)&lt;0.000001,0,1)</f>
        <v>0</v>
      </c>
      <c r="S6" s="3">
        <f>IF(ABS(H208*'Input| Escalations'!$I$17-S58)&lt;0.000001,0,1)</f>
        <v>0</v>
      </c>
      <c r="T6" s="3">
        <f>IF(ABS(I208*'Input| Escalations'!$I$17-T58)&lt;0.000001,0,1)</f>
        <v>0</v>
      </c>
      <c r="U6" s="3">
        <f>IF(ABS(J208*'Input| Escalations'!$I$17-U58)&lt;0.000001,0,1)</f>
        <v>0</v>
      </c>
      <c r="V6" s="3">
        <f>IF(ABS(K208*'Input| Escalations'!$I$17-V58)&lt;0.000001,0,1)</f>
        <v>0</v>
      </c>
    </row>
    <row r="7" spans="1:105" x14ac:dyDescent="0.2">
      <c r="C7" s="130" t="s">
        <v>43</v>
      </c>
      <c r="D7" s="130" t="s">
        <v>106</v>
      </c>
      <c r="E7" s="130" t="str">
        <f>IFERROR('Input| Escalations'!G13,"")</f>
        <v>2024-25</v>
      </c>
      <c r="F7" s="130" t="str">
        <f>IFERROR('Input| Escalations'!H13,"")</f>
        <v>2025-26</v>
      </c>
      <c r="G7" s="130" t="str">
        <f>IFERROR('Input| Escalations'!H21,"")</f>
        <v>2026-27</v>
      </c>
      <c r="H7" s="130" t="str">
        <f>IFERROR('Input| Escalations'!I21,"")</f>
        <v>2027-28</v>
      </c>
      <c r="I7" s="130" t="str">
        <f>IFERROR('Input| Escalations'!J21,"")</f>
        <v>2028-29</v>
      </c>
      <c r="J7" s="130" t="str">
        <f>IFERROR('Input| Escalations'!K21,"")</f>
        <v>2029-30</v>
      </c>
      <c r="K7" s="130" t="str">
        <f>IFERROR('Input| Escalations'!L21,"")</f>
        <v>2030-31</v>
      </c>
      <c r="L7" s="130" t="s">
        <v>38</v>
      </c>
      <c r="N7" s="109" t="s">
        <v>106</v>
      </c>
      <c r="O7" s="109" t="s">
        <v>293</v>
      </c>
      <c r="P7" s="109" t="str">
        <f t="shared" ref="P7:V7" si="0">E7</f>
        <v>2024-25</v>
      </c>
      <c r="Q7" s="109" t="str">
        <f t="shared" si="0"/>
        <v>2025-26</v>
      </c>
      <c r="R7" s="109" t="str">
        <f t="shared" si="0"/>
        <v>2026-27</v>
      </c>
      <c r="S7" s="109" t="str">
        <f t="shared" si="0"/>
        <v>2027-28</v>
      </c>
      <c r="T7" s="109" t="str">
        <f t="shared" si="0"/>
        <v>2028-29</v>
      </c>
      <c r="U7" s="109" t="str">
        <f t="shared" si="0"/>
        <v>2029-30</v>
      </c>
      <c r="V7" s="109" t="str">
        <f t="shared" si="0"/>
        <v>2030-31</v>
      </c>
      <c r="W7" s="109" t="s">
        <v>38</v>
      </c>
    </row>
    <row r="8" spans="1:105" x14ac:dyDescent="0.2">
      <c r="A8" s="15"/>
      <c r="B8" s="123">
        <v>1</v>
      </c>
      <c r="C8" s="107" t="s">
        <v>214</v>
      </c>
      <c r="D8" s="107" t="s">
        <v>176</v>
      </c>
      <c r="E8" s="113">
        <v>0</v>
      </c>
      <c r="F8" s="113">
        <v>0</v>
      </c>
      <c r="G8" s="113">
        <v>10000</v>
      </c>
      <c r="H8" s="113">
        <v>0</v>
      </c>
      <c r="I8" s="113">
        <v>0</v>
      </c>
      <c r="J8" s="113">
        <v>0</v>
      </c>
      <c r="K8" s="113">
        <v>0</v>
      </c>
      <c r="L8" s="205">
        <f>IFERROR(IF(SUM(G8:K8)=0,0,SUM(G8:K8)),"")</f>
        <v>10000</v>
      </c>
      <c r="M8" s="3"/>
      <c r="N8" s="125" t="str">
        <f>IFERROR(IF('Input| Setup'!F10="","",'Input| Setup'!F10),"")</f>
        <v>Category 1</v>
      </c>
      <c r="O8" s="125" t="str">
        <f>IFERROR(VLOOKUP(N8,'Input| Setup'!$F$10:$G$59,2,FALSE),"")</f>
        <v>SCS</v>
      </c>
      <c r="P8" s="167">
        <f>IF($N8&lt;&gt;"",IFERROR(SUMIF($D$8:$D$207,$N8,E$8:E$207)*'Input| Escalations'!$I$17,0),0)</f>
        <v>0</v>
      </c>
      <c r="Q8" s="167">
        <f>IF($N8&lt;&gt;"",IFERROR(SUMIF($D$8:$D$207,$N8,F$8:F$207)*'Input| Escalations'!$I$17,0),0)</f>
        <v>0</v>
      </c>
      <c r="R8" s="167">
        <f>IF($N8&lt;&gt;"",IFERROR(SUMIF($D$8:$D$207,$N8,G$8:G$207)*'Input| Escalations'!$I$17,0),0)</f>
        <v>0</v>
      </c>
      <c r="S8" s="167">
        <f>IF($N8&lt;&gt;"",IFERROR(SUMIF($D$8:$D$207,$N8,H$8:H$207)*'Input| Escalations'!$I$17,0),0)</f>
        <v>0</v>
      </c>
      <c r="T8" s="167">
        <f>IF($N8&lt;&gt;"",IFERROR(SUMIF($D$8:$D$207,$N8,I$8:I$207)*'Input| Escalations'!$I$17,0),0)</f>
        <v>0</v>
      </c>
      <c r="U8" s="167">
        <f>IF($N8&lt;&gt;"",IFERROR(SUMIF($D$8:$D$207,$N8,J$8:J$207)*'Input| Escalations'!$I$17,0),0)</f>
        <v>0</v>
      </c>
      <c r="V8" s="167">
        <f>IF($N8&lt;&gt;"",IFERROR(SUMIF($D$8:$D$207,$N8,K$8:K$207)*'Input| Escalations'!$I$17,0),0)</f>
        <v>0</v>
      </c>
      <c r="W8" s="205">
        <f>IFERROR(IF(SUM(R8:V8)=0,0,SUM(R8:V8)),"")</f>
        <v>0</v>
      </c>
    </row>
    <row r="9" spans="1:105" x14ac:dyDescent="0.2">
      <c r="A9" s="15"/>
      <c r="B9" s="123">
        <f>IFERROR(B8+1,"")</f>
        <v>2</v>
      </c>
      <c r="C9" s="107" t="s">
        <v>215</v>
      </c>
      <c r="D9" s="107" t="s">
        <v>177</v>
      </c>
      <c r="E9" s="113">
        <v>1000</v>
      </c>
      <c r="F9" s="113">
        <v>500</v>
      </c>
      <c r="G9" s="113">
        <v>800</v>
      </c>
      <c r="H9" s="113">
        <v>900</v>
      </c>
      <c r="I9" s="113">
        <v>700</v>
      </c>
      <c r="J9" s="113">
        <v>900</v>
      </c>
      <c r="K9" s="113">
        <v>1400</v>
      </c>
      <c r="L9" s="205">
        <f t="shared" ref="L9:L72" si="1">IFERROR(IF(SUM(G9:K9)=0,0,SUM(G9:K9)),"")</f>
        <v>4700</v>
      </c>
      <c r="M9" s="11"/>
      <c r="N9" s="125" t="str">
        <f>IFERROR(IF('Input| Setup'!F11="","",'Input| Setup'!F11),"")</f>
        <v>Category 2</v>
      </c>
      <c r="O9" s="125" t="str">
        <f>IFERROR(VLOOKUP(N9,'Input| Setup'!$F$10:$G$59,2,FALSE),"")</f>
        <v>SCS</v>
      </c>
      <c r="P9" s="167">
        <f>IF($N9&lt;&gt;"",IFERROR(SUMIF($D$8:$D$207,$N9,E$8:E$207)*'Input| Escalations'!$I$17,0),0)</f>
        <v>0</v>
      </c>
      <c r="Q9" s="167">
        <f>IF($N9&lt;&gt;"",IFERROR(SUMIF($D$8:$D$207,$N9,F$8:F$207)*'Input| Escalations'!$I$17,0),0)</f>
        <v>0</v>
      </c>
      <c r="R9" s="167">
        <f>IF($N9&lt;&gt;"",IFERROR(SUMIF($D$8:$D$207,$N9,G$8:G$207)*'Input| Escalations'!$I$17,0),0)</f>
        <v>0</v>
      </c>
      <c r="S9" s="167">
        <f>IF($N9&lt;&gt;"",IFERROR(SUMIF($D$8:$D$207,$N9,H$8:H$207)*'Input| Escalations'!$I$17,0),0)</f>
        <v>0</v>
      </c>
      <c r="T9" s="167">
        <f>IF($N9&lt;&gt;"",IFERROR(SUMIF($D$8:$D$207,$N9,I$8:I$207)*'Input| Escalations'!$I$17,0),0)</f>
        <v>0</v>
      </c>
      <c r="U9" s="167">
        <f>IF($N9&lt;&gt;"",IFERROR(SUMIF($D$8:$D$207,$N9,J$8:J$207)*'Input| Escalations'!$I$17,0),0)</f>
        <v>0</v>
      </c>
      <c r="V9" s="167">
        <f>IF($N9&lt;&gt;"",IFERROR(SUMIF($D$8:$D$207,$N9,K$8:K$207)*'Input| Escalations'!$I$17,0),0)</f>
        <v>0</v>
      </c>
      <c r="W9" s="190">
        <f t="shared" ref="W9:W57" si="2">IFERROR(IF(SUM(R9:V9)=0,0,SUM(R9:V9)),"")</f>
        <v>0</v>
      </c>
    </row>
    <row r="10" spans="1:105" x14ac:dyDescent="0.2">
      <c r="A10" s="15"/>
      <c r="B10" s="123">
        <f t="shared" ref="B10:B73" si="3">IFERROR(B9+1,"")</f>
        <v>3</v>
      </c>
      <c r="C10" s="107" t="s">
        <v>216</v>
      </c>
      <c r="D10" s="107" t="s">
        <v>179</v>
      </c>
      <c r="E10" s="113">
        <v>0</v>
      </c>
      <c r="F10" s="113">
        <v>0</v>
      </c>
      <c r="G10" s="113">
        <v>2000</v>
      </c>
      <c r="H10" s="113">
        <v>0</v>
      </c>
      <c r="I10" s="113">
        <v>0</v>
      </c>
      <c r="J10" s="113">
        <v>3000</v>
      </c>
      <c r="K10" s="113">
        <v>0</v>
      </c>
      <c r="L10" s="205">
        <f t="shared" si="1"/>
        <v>5000</v>
      </c>
      <c r="M10" s="11"/>
      <c r="N10" s="125" t="str">
        <f>IFERROR(IF('Input| Setup'!F12="","",'Input| Setup'!F12),"")</f>
        <v>Category 3</v>
      </c>
      <c r="O10" s="125" t="str">
        <f>IFERROR(VLOOKUP(N10,'Input| Setup'!$F$10:$G$59,2,FALSE),"")</f>
        <v>SCS</v>
      </c>
      <c r="P10" s="167">
        <f>IF($N10&lt;&gt;"",IFERROR(SUMIF($D$8:$D$207,$N10,E$8:E$207)*'Input| Escalations'!$I$17,0),0)</f>
        <v>0</v>
      </c>
      <c r="Q10" s="167">
        <f>IF($N10&lt;&gt;"",IFERROR(SUMIF($D$8:$D$207,$N10,F$8:F$207)*'Input| Escalations'!$I$17,0),0)</f>
        <v>0</v>
      </c>
      <c r="R10" s="167">
        <f>IF($N10&lt;&gt;"",IFERROR(SUMIF($D$8:$D$207,$N10,G$8:G$207)*'Input| Escalations'!$I$17,0),0)</f>
        <v>0</v>
      </c>
      <c r="S10" s="167">
        <f>IF($N10&lt;&gt;"",IFERROR(SUMIF($D$8:$D$207,$N10,H$8:H$207)*'Input| Escalations'!$I$17,0),0)</f>
        <v>0</v>
      </c>
      <c r="T10" s="167">
        <f>IF($N10&lt;&gt;"",IFERROR(SUMIF($D$8:$D$207,$N10,I$8:I$207)*'Input| Escalations'!$I$17,0),0)</f>
        <v>0</v>
      </c>
      <c r="U10" s="167">
        <f>IF($N10&lt;&gt;"",IFERROR(SUMIF($D$8:$D$207,$N10,J$8:J$207)*'Input| Escalations'!$I$17,0),0)</f>
        <v>0</v>
      </c>
      <c r="V10" s="167">
        <f>IF($N10&lt;&gt;"",IFERROR(SUMIF($D$8:$D$207,$N10,K$8:K$207)*'Input| Escalations'!$I$17,0),0)</f>
        <v>0</v>
      </c>
      <c r="W10" s="190">
        <f t="shared" si="2"/>
        <v>0</v>
      </c>
    </row>
    <row r="11" spans="1:105" x14ac:dyDescent="0.2">
      <c r="A11" s="15"/>
      <c r="B11" s="123">
        <f t="shared" si="3"/>
        <v>4</v>
      </c>
      <c r="C11" s="107" t="s">
        <v>217</v>
      </c>
      <c r="D11" s="107" t="s">
        <v>180</v>
      </c>
      <c r="E11" s="113">
        <v>0</v>
      </c>
      <c r="F11" s="113">
        <v>0</v>
      </c>
      <c r="G11" s="113">
        <v>0</v>
      </c>
      <c r="H11" s="113">
        <v>3000</v>
      </c>
      <c r="I11" s="113">
        <v>0</v>
      </c>
      <c r="J11" s="113">
        <v>0</v>
      </c>
      <c r="K11" s="113">
        <v>0</v>
      </c>
      <c r="L11" s="205">
        <f t="shared" si="1"/>
        <v>3000</v>
      </c>
      <c r="M11" s="11"/>
      <c r="N11" s="125" t="str">
        <f>IFERROR(IF('Input| Setup'!F13="","",'Input| Setup'!F13),"")</f>
        <v>Category 4</v>
      </c>
      <c r="O11" s="125" t="str">
        <f>IFERROR(VLOOKUP(N11,'Input| Setup'!$F$10:$G$59,2,FALSE),"")</f>
        <v>SCS</v>
      </c>
      <c r="P11" s="167">
        <f>IF($N11&lt;&gt;"",IFERROR(SUMIF($D$8:$D$207,$N11,E$8:E$207)*'Input| Escalations'!$I$17,0),0)</f>
        <v>0</v>
      </c>
      <c r="Q11" s="167">
        <f>IF($N11&lt;&gt;"",IFERROR(SUMIF($D$8:$D$207,$N11,F$8:F$207)*'Input| Escalations'!$I$17,0),0)</f>
        <v>0</v>
      </c>
      <c r="R11" s="167">
        <f>IF($N11&lt;&gt;"",IFERROR(SUMIF($D$8:$D$207,$N11,G$8:G$207)*'Input| Escalations'!$I$17,0),0)</f>
        <v>0</v>
      </c>
      <c r="S11" s="167">
        <f>IF($N11&lt;&gt;"",IFERROR(SUMIF($D$8:$D$207,$N11,H$8:H$207)*'Input| Escalations'!$I$17,0),0)</f>
        <v>0</v>
      </c>
      <c r="T11" s="167">
        <f>IF($N11&lt;&gt;"",IFERROR(SUMIF($D$8:$D$207,$N11,I$8:I$207)*'Input| Escalations'!$I$17,0),0)</f>
        <v>0</v>
      </c>
      <c r="U11" s="167">
        <f>IF($N11&lt;&gt;"",IFERROR(SUMIF($D$8:$D$207,$N11,J$8:J$207)*'Input| Escalations'!$I$17,0),0)</f>
        <v>0</v>
      </c>
      <c r="V11" s="167">
        <f>IF($N11&lt;&gt;"",IFERROR(SUMIF($D$8:$D$207,$N11,K$8:K$207)*'Input| Escalations'!$I$17,0),0)</f>
        <v>0</v>
      </c>
      <c r="W11" s="190">
        <f t="shared" si="2"/>
        <v>0</v>
      </c>
    </row>
    <row r="12" spans="1:105" x14ac:dyDescent="0.2">
      <c r="A12" s="15"/>
      <c r="B12" s="123">
        <f t="shared" si="3"/>
        <v>5</v>
      </c>
      <c r="C12" s="107"/>
      <c r="D12" s="107"/>
      <c r="E12" s="113"/>
      <c r="F12" s="113"/>
      <c r="G12" s="113"/>
      <c r="H12" s="113"/>
      <c r="I12" s="113"/>
      <c r="J12" s="113"/>
      <c r="K12" s="113"/>
      <c r="L12" s="205">
        <f t="shared" si="1"/>
        <v>0</v>
      </c>
      <c r="M12" s="11"/>
      <c r="N12" s="125" t="str">
        <f>IFERROR(IF('Input| Setup'!F14="","",'Input| Setup'!F14),"")</f>
        <v>Category 5</v>
      </c>
      <c r="O12" s="125" t="str">
        <f>IFERROR(VLOOKUP(N12,'Input| Setup'!$F$10:$G$59,2,FALSE),"")</f>
        <v>SCS</v>
      </c>
      <c r="P12" s="167">
        <f>IF($N12&lt;&gt;"",IFERROR(SUMIF($D$8:$D$207,$N12,E$8:E$207)*'Input| Escalations'!$I$17,0),0)</f>
        <v>0</v>
      </c>
      <c r="Q12" s="167">
        <f>IF($N12&lt;&gt;"",IFERROR(SUMIF($D$8:$D$207,$N12,F$8:F$207)*'Input| Escalations'!$I$17,0),0)</f>
        <v>0</v>
      </c>
      <c r="R12" s="167">
        <f>IF($N12&lt;&gt;"",IFERROR(SUMIF($D$8:$D$207,$N12,G$8:G$207)*'Input| Escalations'!$I$17,0),0)</f>
        <v>10918.000000000002</v>
      </c>
      <c r="S12" s="167">
        <f>IF($N12&lt;&gt;"",IFERROR(SUMIF($D$8:$D$207,$N12,H$8:H$207)*'Input| Escalations'!$I$17,0),0)</f>
        <v>0</v>
      </c>
      <c r="T12" s="167">
        <f>IF($N12&lt;&gt;"",IFERROR(SUMIF($D$8:$D$207,$N12,I$8:I$207)*'Input| Escalations'!$I$17,0),0)</f>
        <v>0</v>
      </c>
      <c r="U12" s="167">
        <f>IF($N12&lt;&gt;"",IFERROR(SUMIF($D$8:$D$207,$N12,J$8:J$207)*'Input| Escalations'!$I$17,0),0)</f>
        <v>0</v>
      </c>
      <c r="V12" s="167">
        <f>IF($N12&lt;&gt;"",IFERROR(SUMIF($D$8:$D$207,$N12,K$8:K$207)*'Input| Escalations'!$I$17,0),0)</f>
        <v>0</v>
      </c>
      <c r="W12" s="190">
        <f t="shared" si="2"/>
        <v>10918.000000000002</v>
      </c>
    </row>
    <row r="13" spans="1:105" x14ac:dyDescent="0.2">
      <c r="A13" s="15"/>
      <c r="B13" s="123">
        <f t="shared" si="3"/>
        <v>6</v>
      </c>
      <c r="C13" s="107"/>
      <c r="D13" s="107"/>
      <c r="E13" s="113"/>
      <c r="F13" s="113"/>
      <c r="G13" s="113"/>
      <c r="H13" s="113"/>
      <c r="I13" s="113"/>
      <c r="J13" s="113"/>
      <c r="K13" s="113"/>
      <c r="L13" s="205">
        <f t="shared" si="1"/>
        <v>0</v>
      </c>
      <c r="M13" s="11"/>
      <c r="N13" s="125" t="str">
        <f>IFERROR(IF('Input| Setup'!F15="","",'Input| Setup'!F15),"")</f>
        <v>Category 6</v>
      </c>
      <c r="O13" s="125" t="str">
        <f>IFERROR(VLOOKUP(N13,'Input| Setup'!$F$10:$G$59,2,FALSE),"")</f>
        <v>SCS</v>
      </c>
      <c r="P13" s="167">
        <f>IF($N13&lt;&gt;"",IFERROR(SUMIF($D$8:$D$207,$N13,E$8:E$207)*'Input| Escalations'!$I$17,0),0)</f>
        <v>1091.8000000000002</v>
      </c>
      <c r="Q13" s="167">
        <f>IF($N13&lt;&gt;"",IFERROR(SUMIF($D$8:$D$207,$N13,F$8:F$207)*'Input| Escalations'!$I$17,0),0)</f>
        <v>545.90000000000009</v>
      </c>
      <c r="R13" s="167">
        <f>IF($N13&lt;&gt;"",IFERROR(SUMIF($D$8:$D$207,$N13,G$8:G$207)*'Input| Escalations'!$I$17,0),0)</f>
        <v>873.44</v>
      </c>
      <c r="S13" s="167">
        <f>IF($N13&lt;&gt;"",IFERROR(SUMIF($D$8:$D$207,$N13,H$8:H$207)*'Input| Escalations'!$I$17,0),0)</f>
        <v>982.62000000000012</v>
      </c>
      <c r="T13" s="167">
        <f>IF($N13&lt;&gt;"",IFERROR(SUMIF($D$8:$D$207,$N13,I$8:I$207)*'Input| Escalations'!$I$17,0),0)</f>
        <v>764.2600000000001</v>
      </c>
      <c r="U13" s="167">
        <f>IF($N13&lt;&gt;"",IFERROR(SUMIF($D$8:$D$207,$N13,J$8:J$207)*'Input| Escalations'!$I$17,0),0)</f>
        <v>982.62000000000012</v>
      </c>
      <c r="V13" s="167">
        <f>IF($N13&lt;&gt;"",IFERROR(SUMIF($D$8:$D$207,$N13,K$8:K$207)*'Input| Escalations'!$I$17,0),0)</f>
        <v>1528.5200000000002</v>
      </c>
      <c r="W13" s="190">
        <f t="shared" si="2"/>
        <v>5131.4600000000009</v>
      </c>
    </row>
    <row r="14" spans="1:105" x14ac:dyDescent="0.2">
      <c r="A14" s="15"/>
      <c r="B14" s="123">
        <f t="shared" si="3"/>
        <v>7</v>
      </c>
      <c r="C14" s="107"/>
      <c r="D14" s="107"/>
      <c r="E14" s="113"/>
      <c r="F14" s="113"/>
      <c r="G14" s="113"/>
      <c r="H14" s="113"/>
      <c r="I14" s="113"/>
      <c r="J14" s="113"/>
      <c r="K14" s="113"/>
      <c r="L14" s="205">
        <f t="shared" si="1"/>
        <v>0</v>
      </c>
      <c r="M14" s="11"/>
      <c r="N14" s="125" t="str">
        <f>IFERROR(IF('Input| Setup'!F16="","",'Input| Setup'!F16),"")</f>
        <v>Category 7</v>
      </c>
      <c r="O14" s="125" t="str">
        <f>IFERROR(VLOOKUP(N14,'Input| Setup'!$F$10:$G$59,2,FALSE),"")</f>
        <v>SCS</v>
      </c>
      <c r="P14" s="167">
        <f>IF($N14&lt;&gt;"",IFERROR(SUMIF($D$8:$D$207,$N14,E$8:E$207)*'Input| Escalations'!$I$17,0),0)</f>
        <v>0</v>
      </c>
      <c r="Q14" s="167">
        <f>IF($N14&lt;&gt;"",IFERROR(SUMIF($D$8:$D$207,$N14,F$8:F$207)*'Input| Escalations'!$I$17,0),0)</f>
        <v>0</v>
      </c>
      <c r="R14" s="167">
        <f>IF($N14&lt;&gt;"",IFERROR(SUMIF($D$8:$D$207,$N14,G$8:G$207)*'Input| Escalations'!$I$17,0),0)</f>
        <v>0</v>
      </c>
      <c r="S14" s="167">
        <f>IF($N14&lt;&gt;"",IFERROR(SUMIF($D$8:$D$207,$N14,H$8:H$207)*'Input| Escalations'!$I$17,0),0)</f>
        <v>0</v>
      </c>
      <c r="T14" s="167">
        <f>IF($N14&lt;&gt;"",IFERROR(SUMIF($D$8:$D$207,$N14,I$8:I$207)*'Input| Escalations'!$I$17,0),0)</f>
        <v>0</v>
      </c>
      <c r="U14" s="167">
        <f>IF($N14&lt;&gt;"",IFERROR(SUMIF($D$8:$D$207,$N14,J$8:J$207)*'Input| Escalations'!$I$17,0),0)</f>
        <v>0</v>
      </c>
      <c r="V14" s="167">
        <f>IF($N14&lt;&gt;"",IFERROR(SUMIF($D$8:$D$207,$N14,K$8:K$207)*'Input| Escalations'!$I$17,0),0)</f>
        <v>0</v>
      </c>
      <c r="W14" s="190">
        <f t="shared" si="2"/>
        <v>0</v>
      </c>
    </row>
    <row r="15" spans="1:105" x14ac:dyDescent="0.2">
      <c r="A15" s="15"/>
      <c r="B15" s="123">
        <f t="shared" si="3"/>
        <v>8</v>
      </c>
      <c r="C15" s="107"/>
      <c r="D15" s="107"/>
      <c r="E15" s="113"/>
      <c r="F15" s="113"/>
      <c r="G15" s="113"/>
      <c r="H15" s="113"/>
      <c r="I15" s="113"/>
      <c r="J15" s="113"/>
      <c r="K15" s="113"/>
      <c r="L15" s="205">
        <f t="shared" si="1"/>
        <v>0</v>
      </c>
      <c r="M15" s="11"/>
      <c r="N15" s="125" t="str">
        <f>IFERROR(IF('Input| Setup'!F17="","",'Input| Setup'!F17),"")</f>
        <v>Category 8</v>
      </c>
      <c r="O15" s="125" t="str">
        <f>IFERROR(VLOOKUP(N15,'Input| Setup'!$F$10:$G$59,2,FALSE),"")</f>
        <v>SCS</v>
      </c>
      <c r="P15" s="167">
        <f>IF($N15&lt;&gt;"",IFERROR(SUMIF($D$8:$D$207,$N15,E$8:E$207)*'Input| Escalations'!$I$17,0),0)</f>
        <v>0</v>
      </c>
      <c r="Q15" s="167">
        <f>IF($N15&lt;&gt;"",IFERROR(SUMIF($D$8:$D$207,$N15,F$8:F$207)*'Input| Escalations'!$I$17,0),0)</f>
        <v>0</v>
      </c>
      <c r="R15" s="167">
        <f>IF($N15&lt;&gt;"",IFERROR(SUMIF($D$8:$D$207,$N15,G$8:G$207)*'Input| Escalations'!$I$17,0),0)</f>
        <v>2183.6000000000004</v>
      </c>
      <c r="S15" s="167">
        <f>IF($N15&lt;&gt;"",IFERROR(SUMIF($D$8:$D$207,$N15,H$8:H$207)*'Input| Escalations'!$I$17,0),0)</f>
        <v>0</v>
      </c>
      <c r="T15" s="167">
        <f>IF($N15&lt;&gt;"",IFERROR(SUMIF($D$8:$D$207,$N15,I$8:I$207)*'Input| Escalations'!$I$17,0),0)</f>
        <v>0</v>
      </c>
      <c r="U15" s="167">
        <f>IF($N15&lt;&gt;"",IFERROR(SUMIF($D$8:$D$207,$N15,J$8:J$207)*'Input| Escalations'!$I$17,0),0)</f>
        <v>3275.4</v>
      </c>
      <c r="V15" s="167">
        <f>IF($N15&lt;&gt;"",IFERROR(SUMIF($D$8:$D$207,$N15,K$8:K$207)*'Input| Escalations'!$I$17,0),0)</f>
        <v>0</v>
      </c>
      <c r="W15" s="190">
        <f t="shared" si="2"/>
        <v>5459</v>
      </c>
    </row>
    <row r="16" spans="1:105" x14ac:dyDescent="0.2">
      <c r="A16" s="15"/>
      <c r="B16" s="123">
        <f t="shared" si="3"/>
        <v>9</v>
      </c>
      <c r="C16" s="107"/>
      <c r="D16" s="107"/>
      <c r="E16" s="113"/>
      <c r="F16" s="113"/>
      <c r="G16" s="113"/>
      <c r="H16" s="113"/>
      <c r="I16" s="113"/>
      <c r="J16" s="113"/>
      <c r="K16" s="113"/>
      <c r="L16" s="205">
        <f t="shared" si="1"/>
        <v>0</v>
      </c>
      <c r="M16" s="11"/>
      <c r="N16" s="125" t="str">
        <f>IFERROR(IF('Input| Setup'!F18="","",'Input| Setup'!F18),"")</f>
        <v>Category 9</v>
      </c>
      <c r="O16" s="125" t="str">
        <f>IFERROR(VLOOKUP(N16,'Input| Setup'!$F$10:$G$59,2,FALSE),"")</f>
        <v>DFA</v>
      </c>
      <c r="P16" s="167">
        <f>IF($N16&lt;&gt;"",IFERROR(SUMIF($D$8:$D$207,$N16,E$8:E$207)*'Input| Escalations'!$I$17,0),0)</f>
        <v>0</v>
      </c>
      <c r="Q16" s="167">
        <f>IF($N16&lt;&gt;"",IFERROR(SUMIF($D$8:$D$207,$N16,F$8:F$207)*'Input| Escalations'!$I$17,0),0)</f>
        <v>0</v>
      </c>
      <c r="R16" s="167">
        <f>IF($N16&lt;&gt;"",IFERROR(SUMIF($D$8:$D$207,$N16,G$8:G$207)*'Input| Escalations'!$I$17,0),0)</f>
        <v>0</v>
      </c>
      <c r="S16" s="167">
        <f>IF($N16&lt;&gt;"",IFERROR(SUMIF($D$8:$D$207,$N16,H$8:H$207)*'Input| Escalations'!$I$17,0),0)</f>
        <v>3275.4</v>
      </c>
      <c r="T16" s="167">
        <f>IF($N16&lt;&gt;"",IFERROR(SUMIF($D$8:$D$207,$N16,I$8:I$207)*'Input| Escalations'!$I$17,0),0)</f>
        <v>0</v>
      </c>
      <c r="U16" s="167">
        <f>IF($N16&lt;&gt;"",IFERROR(SUMIF($D$8:$D$207,$N16,J$8:J$207)*'Input| Escalations'!$I$17,0),0)</f>
        <v>0</v>
      </c>
      <c r="V16" s="167">
        <f>IF($N16&lt;&gt;"",IFERROR(SUMIF($D$8:$D$207,$N16,K$8:K$207)*'Input| Escalations'!$I$17,0),0)</f>
        <v>0</v>
      </c>
      <c r="W16" s="190">
        <f t="shared" si="2"/>
        <v>3275.4</v>
      </c>
    </row>
    <row r="17" spans="1:23" x14ac:dyDescent="0.2">
      <c r="A17" s="15"/>
      <c r="B17" s="123">
        <f t="shared" si="3"/>
        <v>10</v>
      </c>
      <c r="C17" s="107"/>
      <c r="D17" s="107"/>
      <c r="E17" s="113"/>
      <c r="F17" s="113"/>
      <c r="G17" s="113"/>
      <c r="H17" s="113"/>
      <c r="I17" s="113"/>
      <c r="J17" s="113"/>
      <c r="K17" s="113"/>
      <c r="L17" s="205">
        <f t="shared" si="1"/>
        <v>0</v>
      </c>
      <c r="M17" s="11"/>
      <c r="N17" s="125" t="str">
        <f>IFERROR(IF('Input| Setup'!F19="","",'Input| Setup'!F19),"")</f>
        <v>Category 10</v>
      </c>
      <c r="O17" s="125" t="str">
        <f>IFERROR(VLOOKUP(N17,'Input| Setup'!$F$10:$G$59,2,FALSE),"")</f>
        <v>SCS</v>
      </c>
      <c r="P17" s="167">
        <f>IF($N17&lt;&gt;"",IFERROR(SUMIF($D$8:$D$207,$N17,E$8:E$207)*'Input| Escalations'!$I$17,0),0)</f>
        <v>0</v>
      </c>
      <c r="Q17" s="167">
        <f>IF($N17&lt;&gt;"",IFERROR(SUMIF($D$8:$D$207,$N17,F$8:F$207)*'Input| Escalations'!$I$17,0),0)</f>
        <v>0</v>
      </c>
      <c r="R17" s="167">
        <f>IF($N17&lt;&gt;"",IFERROR(SUMIF($D$8:$D$207,$N17,G$8:G$207)*'Input| Escalations'!$I$17,0),0)</f>
        <v>0</v>
      </c>
      <c r="S17" s="167">
        <f>IF($N17&lt;&gt;"",IFERROR(SUMIF($D$8:$D$207,$N17,H$8:H$207)*'Input| Escalations'!$I$17,0),0)</f>
        <v>0</v>
      </c>
      <c r="T17" s="167">
        <f>IF($N17&lt;&gt;"",IFERROR(SUMIF($D$8:$D$207,$N17,I$8:I$207)*'Input| Escalations'!$I$17,0),0)</f>
        <v>0</v>
      </c>
      <c r="U17" s="167">
        <f>IF($N17&lt;&gt;"",IFERROR(SUMIF($D$8:$D$207,$N17,J$8:J$207)*'Input| Escalations'!$I$17,0),0)</f>
        <v>0</v>
      </c>
      <c r="V17" s="167">
        <f>IF($N17&lt;&gt;"",IFERROR(SUMIF($D$8:$D$207,$N17,K$8:K$207)*'Input| Escalations'!$I$17,0),0)</f>
        <v>0</v>
      </c>
      <c r="W17" s="190">
        <f t="shared" si="2"/>
        <v>0</v>
      </c>
    </row>
    <row r="18" spans="1:23" x14ac:dyDescent="0.2">
      <c r="A18" s="15"/>
      <c r="B18" s="123">
        <f t="shared" si="3"/>
        <v>11</v>
      </c>
      <c r="C18" s="107"/>
      <c r="D18" s="107"/>
      <c r="E18" s="113"/>
      <c r="F18" s="113"/>
      <c r="G18" s="113"/>
      <c r="H18" s="113"/>
      <c r="I18" s="113"/>
      <c r="J18" s="113"/>
      <c r="K18" s="113"/>
      <c r="L18" s="205">
        <f t="shared" si="1"/>
        <v>0</v>
      </c>
      <c r="M18" s="11"/>
      <c r="N18" s="125" t="str">
        <f>IFERROR(IF('Input| Setup'!F20="","",'Input| Setup'!F20),"")</f>
        <v/>
      </c>
      <c r="O18" s="125" t="str">
        <f>IFERROR(VLOOKUP(N18,'Input| Setup'!$F$10:$G$59,2,FALSE),"")</f>
        <v/>
      </c>
      <c r="P18" s="167">
        <f>IF($N18&lt;&gt;"",IFERROR(SUMIF($D$8:$D$207,$N18,E$8:E$207)*'Input| Escalations'!$I$17,0),0)</f>
        <v>0</v>
      </c>
      <c r="Q18" s="167">
        <f>IF($N18&lt;&gt;"",IFERROR(SUMIF($D$8:$D$207,$N18,F$8:F$207)*'Input| Escalations'!$I$17,0),0)</f>
        <v>0</v>
      </c>
      <c r="R18" s="167">
        <f>IF($N18&lt;&gt;"",IFERROR(SUMIF($D$8:$D$207,$N18,G$8:G$207)*'Input| Escalations'!$I$17,0),0)</f>
        <v>0</v>
      </c>
      <c r="S18" s="167">
        <f>IF($N18&lt;&gt;"",IFERROR(SUMIF($D$8:$D$207,$N18,H$8:H$207)*'Input| Escalations'!$I$17,0),0)</f>
        <v>0</v>
      </c>
      <c r="T18" s="167">
        <f>IF($N18&lt;&gt;"",IFERROR(SUMIF($D$8:$D$207,$N18,I$8:I$207)*'Input| Escalations'!$I$17,0),0)</f>
        <v>0</v>
      </c>
      <c r="U18" s="167">
        <f>IF($N18&lt;&gt;"",IFERROR(SUMIF($D$8:$D$207,$N18,J$8:J$207)*'Input| Escalations'!$I$17,0),0)</f>
        <v>0</v>
      </c>
      <c r="V18" s="167">
        <f>IF($N18&lt;&gt;"",IFERROR(SUMIF($D$8:$D$207,$N18,K$8:K$207)*'Input| Escalations'!$I$17,0),0)</f>
        <v>0</v>
      </c>
      <c r="W18" s="190">
        <f t="shared" si="2"/>
        <v>0</v>
      </c>
    </row>
    <row r="19" spans="1:23" x14ac:dyDescent="0.2">
      <c r="A19" s="15"/>
      <c r="B19" s="123">
        <f t="shared" si="3"/>
        <v>12</v>
      </c>
      <c r="C19" s="107"/>
      <c r="D19" s="107"/>
      <c r="E19" s="113"/>
      <c r="F19" s="113"/>
      <c r="G19" s="113"/>
      <c r="H19" s="113"/>
      <c r="I19" s="113"/>
      <c r="J19" s="113"/>
      <c r="K19" s="113"/>
      <c r="L19" s="205">
        <f t="shared" si="1"/>
        <v>0</v>
      </c>
      <c r="M19" s="11"/>
      <c r="N19" s="125" t="str">
        <f>IFERROR(IF('Input| Setup'!F21="","",'Input| Setup'!F21),"")</f>
        <v/>
      </c>
      <c r="O19" s="125" t="str">
        <f>IFERROR(VLOOKUP(N19,'Input| Setup'!$F$10:$G$59,2,FALSE),"")</f>
        <v/>
      </c>
      <c r="P19" s="167">
        <f>IF($N19&lt;&gt;"",IFERROR(SUMIF($D$8:$D$207,$N19,E$8:E$207)*'Input| Escalations'!$I$17,0),0)</f>
        <v>0</v>
      </c>
      <c r="Q19" s="167">
        <f>IF($N19&lt;&gt;"",IFERROR(SUMIF($D$8:$D$207,$N19,F$8:F$207)*'Input| Escalations'!$I$17,0),0)</f>
        <v>0</v>
      </c>
      <c r="R19" s="167">
        <f>IF($N19&lt;&gt;"",IFERROR(SUMIF($D$8:$D$207,$N19,G$8:G$207)*'Input| Escalations'!$I$17,0),0)</f>
        <v>0</v>
      </c>
      <c r="S19" s="167">
        <f>IF($N19&lt;&gt;"",IFERROR(SUMIF($D$8:$D$207,$N19,H$8:H$207)*'Input| Escalations'!$I$17,0),0)</f>
        <v>0</v>
      </c>
      <c r="T19" s="167">
        <f>IF($N19&lt;&gt;"",IFERROR(SUMIF($D$8:$D$207,$N19,I$8:I$207)*'Input| Escalations'!$I$17,0),0)</f>
        <v>0</v>
      </c>
      <c r="U19" s="167">
        <f>IF($N19&lt;&gt;"",IFERROR(SUMIF($D$8:$D$207,$N19,J$8:J$207)*'Input| Escalations'!$I$17,0),0)</f>
        <v>0</v>
      </c>
      <c r="V19" s="167">
        <f>IF($N19&lt;&gt;"",IFERROR(SUMIF($D$8:$D$207,$N19,K$8:K$207)*'Input| Escalations'!$I$17,0),0)</f>
        <v>0</v>
      </c>
      <c r="W19" s="190">
        <f t="shared" si="2"/>
        <v>0</v>
      </c>
    </row>
    <row r="20" spans="1:23" x14ac:dyDescent="0.2">
      <c r="A20" s="15"/>
      <c r="B20" s="123">
        <f t="shared" si="3"/>
        <v>13</v>
      </c>
      <c r="C20" s="107"/>
      <c r="D20" s="107"/>
      <c r="E20" s="113"/>
      <c r="F20" s="113"/>
      <c r="G20" s="113"/>
      <c r="H20" s="113"/>
      <c r="I20" s="113"/>
      <c r="J20" s="113"/>
      <c r="K20" s="113"/>
      <c r="L20" s="205">
        <f t="shared" si="1"/>
        <v>0</v>
      </c>
      <c r="M20" s="11"/>
      <c r="N20" s="125" t="str">
        <f>IFERROR(IF('Input| Setup'!F22="","",'Input| Setup'!F22),"")</f>
        <v/>
      </c>
      <c r="O20" s="125" t="str">
        <f>IFERROR(VLOOKUP(N20,'Input| Setup'!$F$10:$G$59,2,FALSE),"")</f>
        <v/>
      </c>
      <c r="P20" s="167">
        <f>IF($N20&lt;&gt;"",IFERROR(SUMIF($D$8:$D$207,$N20,E$8:E$207)*'Input| Escalations'!$I$17,0),0)</f>
        <v>0</v>
      </c>
      <c r="Q20" s="167">
        <f>IF($N20&lt;&gt;"",IFERROR(SUMIF($D$8:$D$207,$N20,F$8:F$207)*'Input| Escalations'!$I$17,0),0)</f>
        <v>0</v>
      </c>
      <c r="R20" s="167">
        <f>IF($N20&lt;&gt;"",IFERROR(SUMIF($D$8:$D$207,$N20,G$8:G$207)*'Input| Escalations'!$I$17,0),0)</f>
        <v>0</v>
      </c>
      <c r="S20" s="167">
        <f>IF($N20&lt;&gt;"",IFERROR(SUMIF($D$8:$D$207,$N20,H$8:H$207)*'Input| Escalations'!$I$17,0),0)</f>
        <v>0</v>
      </c>
      <c r="T20" s="167">
        <f>IF($N20&lt;&gt;"",IFERROR(SUMIF($D$8:$D$207,$N20,I$8:I$207)*'Input| Escalations'!$I$17,0),0)</f>
        <v>0</v>
      </c>
      <c r="U20" s="167">
        <f>IF($N20&lt;&gt;"",IFERROR(SUMIF($D$8:$D$207,$N20,J$8:J$207)*'Input| Escalations'!$I$17,0),0)</f>
        <v>0</v>
      </c>
      <c r="V20" s="167">
        <f>IF($N20&lt;&gt;"",IFERROR(SUMIF($D$8:$D$207,$N20,K$8:K$207)*'Input| Escalations'!$I$17,0),0)</f>
        <v>0</v>
      </c>
      <c r="W20" s="190">
        <f t="shared" si="2"/>
        <v>0</v>
      </c>
    </row>
    <row r="21" spans="1:23" x14ac:dyDescent="0.2">
      <c r="A21" s="15"/>
      <c r="B21" s="123">
        <f t="shared" si="3"/>
        <v>14</v>
      </c>
      <c r="C21" s="107"/>
      <c r="D21" s="107"/>
      <c r="E21" s="113"/>
      <c r="F21" s="113"/>
      <c r="G21" s="113"/>
      <c r="H21" s="113"/>
      <c r="I21" s="113"/>
      <c r="J21" s="113"/>
      <c r="K21" s="113"/>
      <c r="L21" s="205">
        <f t="shared" si="1"/>
        <v>0</v>
      </c>
      <c r="M21" s="11"/>
      <c r="N21" s="125" t="str">
        <f>IFERROR(IF('Input| Setup'!F23="","",'Input| Setup'!F23),"")</f>
        <v/>
      </c>
      <c r="O21" s="125" t="str">
        <f>IFERROR(VLOOKUP(N21,'Input| Setup'!$F$10:$G$59,2,FALSE),"")</f>
        <v/>
      </c>
      <c r="P21" s="167">
        <f>IF($N21&lt;&gt;"",IFERROR(SUMIF($D$8:$D$207,$N21,E$8:E$207)*'Input| Escalations'!$I$17,0),0)</f>
        <v>0</v>
      </c>
      <c r="Q21" s="167">
        <f>IF($N21&lt;&gt;"",IFERROR(SUMIF($D$8:$D$207,$N21,F$8:F$207)*'Input| Escalations'!$I$17,0),0)</f>
        <v>0</v>
      </c>
      <c r="R21" s="167">
        <f>IF($N21&lt;&gt;"",IFERROR(SUMIF($D$8:$D$207,$N21,G$8:G$207)*'Input| Escalations'!$I$17,0),0)</f>
        <v>0</v>
      </c>
      <c r="S21" s="167">
        <f>IF($N21&lt;&gt;"",IFERROR(SUMIF($D$8:$D$207,$N21,H$8:H$207)*'Input| Escalations'!$I$17,0),0)</f>
        <v>0</v>
      </c>
      <c r="T21" s="167">
        <f>IF($N21&lt;&gt;"",IFERROR(SUMIF($D$8:$D$207,$N21,I$8:I$207)*'Input| Escalations'!$I$17,0),0)</f>
        <v>0</v>
      </c>
      <c r="U21" s="167">
        <f>IF($N21&lt;&gt;"",IFERROR(SUMIF($D$8:$D$207,$N21,J$8:J$207)*'Input| Escalations'!$I$17,0),0)</f>
        <v>0</v>
      </c>
      <c r="V21" s="167">
        <f>IF($N21&lt;&gt;"",IFERROR(SUMIF($D$8:$D$207,$N21,K$8:K$207)*'Input| Escalations'!$I$17,0),0)</f>
        <v>0</v>
      </c>
      <c r="W21" s="190">
        <f t="shared" si="2"/>
        <v>0</v>
      </c>
    </row>
    <row r="22" spans="1:23" x14ac:dyDescent="0.2">
      <c r="A22" s="15"/>
      <c r="B22" s="123">
        <f t="shared" si="3"/>
        <v>15</v>
      </c>
      <c r="C22" s="107"/>
      <c r="D22" s="107"/>
      <c r="E22" s="113"/>
      <c r="F22" s="113"/>
      <c r="G22" s="113"/>
      <c r="H22" s="113"/>
      <c r="I22" s="113"/>
      <c r="J22" s="113"/>
      <c r="K22" s="113"/>
      <c r="L22" s="205">
        <f t="shared" si="1"/>
        <v>0</v>
      </c>
      <c r="M22" s="11"/>
      <c r="N22" s="125" t="str">
        <f>IFERROR(IF('Input| Setup'!F24="","",'Input| Setup'!F24),"")</f>
        <v/>
      </c>
      <c r="O22" s="125" t="str">
        <f>IFERROR(VLOOKUP(N22,'Input| Setup'!$F$10:$G$59,2,FALSE),"")</f>
        <v/>
      </c>
      <c r="P22" s="167">
        <f>IF($N22&lt;&gt;"",IFERROR(SUMIF($D$8:$D$207,$N22,E$8:E$207)*'Input| Escalations'!$I$17,0),0)</f>
        <v>0</v>
      </c>
      <c r="Q22" s="167">
        <f>IF($N22&lt;&gt;"",IFERROR(SUMIF($D$8:$D$207,$N22,F$8:F$207)*'Input| Escalations'!$I$17,0),0)</f>
        <v>0</v>
      </c>
      <c r="R22" s="167">
        <f>IF($N22&lt;&gt;"",IFERROR(SUMIF($D$8:$D$207,$N22,G$8:G$207)*'Input| Escalations'!$I$17,0),0)</f>
        <v>0</v>
      </c>
      <c r="S22" s="167">
        <f>IF($N22&lt;&gt;"",IFERROR(SUMIF($D$8:$D$207,$N22,H$8:H$207)*'Input| Escalations'!$I$17,0),0)</f>
        <v>0</v>
      </c>
      <c r="T22" s="167">
        <f>IF($N22&lt;&gt;"",IFERROR(SUMIF($D$8:$D$207,$N22,I$8:I$207)*'Input| Escalations'!$I$17,0),0)</f>
        <v>0</v>
      </c>
      <c r="U22" s="167">
        <f>IF($N22&lt;&gt;"",IFERROR(SUMIF($D$8:$D$207,$N22,J$8:J$207)*'Input| Escalations'!$I$17,0),0)</f>
        <v>0</v>
      </c>
      <c r="V22" s="167">
        <f>IF($N22&lt;&gt;"",IFERROR(SUMIF($D$8:$D$207,$N22,K$8:K$207)*'Input| Escalations'!$I$17,0),0)</f>
        <v>0</v>
      </c>
      <c r="W22" s="190">
        <f t="shared" si="2"/>
        <v>0</v>
      </c>
    </row>
    <row r="23" spans="1:23" x14ac:dyDescent="0.2">
      <c r="A23" s="15"/>
      <c r="B23" s="123">
        <f t="shared" si="3"/>
        <v>16</v>
      </c>
      <c r="C23" s="107"/>
      <c r="D23" s="107"/>
      <c r="E23" s="113"/>
      <c r="F23" s="113"/>
      <c r="G23" s="113"/>
      <c r="H23" s="113"/>
      <c r="I23" s="113"/>
      <c r="J23" s="113"/>
      <c r="K23" s="113"/>
      <c r="L23" s="205">
        <f t="shared" si="1"/>
        <v>0</v>
      </c>
      <c r="M23" s="11"/>
      <c r="N23" s="125" t="str">
        <f>IFERROR(IF('Input| Setup'!F25="","",'Input| Setup'!F25),"")</f>
        <v/>
      </c>
      <c r="O23" s="125" t="str">
        <f>IFERROR(VLOOKUP(N23,'Input| Setup'!$F$10:$G$59,2,FALSE),"")</f>
        <v/>
      </c>
      <c r="P23" s="167">
        <f>IF($N23&lt;&gt;"",IFERROR(SUMIF($D$8:$D$207,$N23,E$8:E$207)*'Input| Escalations'!$I$17,0),0)</f>
        <v>0</v>
      </c>
      <c r="Q23" s="167">
        <f>IF($N23&lt;&gt;"",IFERROR(SUMIF($D$8:$D$207,$N23,F$8:F$207)*'Input| Escalations'!$I$17,0),0)</f>
        <v>0</v>
      </c>
      <c r="R23" s="167">
        <f>IF($N23&lt;&gt;"",IFERROR(SUMIF($D$8:$D$207,$N23,G$8:G$207)*'Input| Escalations'!$I$17,0),0)</f>
        <v>0</v>
      </c>
      <c r="S23" s="167">
        <f>IF($N23&lt;&gt;"",IFERROR(SUMIF($D$8:$D$207,$N23,H$8:H$207)*'Input| Escalations'!$I$17,0),0)</f>
        <v>0</v>
      </c>
      <c r="T23" s="167">
        <f>IF($N23&lt;&gt;"",IFERROR(SUMIF($D$8:$D$207,$N23,I$8:I$207)*'Input| Escalations'!$I$17,0),0)</f>
        <v>0</v>
      </c>
      <c r="U23" s="167">
        <f>IF($N23&lt;&gt;"",IFERROR(SUMIF($D$8:$D$207,$N23,J$8:J$207)*'Input| Escalations'!$I$17,0),0)</f>
        <v>0</v>
      </c>
      <c r="V23" s="167">
        <f>IF($N23&lt;&gt;"",IFERROR(SUMIF($D$8:$D$207,$N23,K$8:K$207)*'Input| Escalations'!$I$17,0),0)</f>
        <v>0</v>
      </c>
      <c r="W23" s="190">
        <f t="shared" si="2"/>
        <v>0</v>
      </c>
    </row>
    <row r="24" spans="1:23" x14ac:dyDescent="0.2">
      <c r="A24" s="15"/>
      <c r="B24" s="123">
        <f t="shared" si="3"/>
        <v>17</v>
      </c>
      <c r="C24" s="107"/>
      <c r="D24" s="107"/>
      <c r="E24" s="113"/>
      <c r="F24" s="113"/>
      <c r="G24" s="113"/>
      <c r="H24" s="113"/>
      <c r="I24" s="113"/>
      <c r="J24" s="113"/>
      <c r="K24" s="113"/>
      <c r="L24" s="205">
        <f t="shared" si="1"/>
        <v>0</v>
      </c>
      <c r="M24" s="11"/>
      <c r="N24" s="125" t="str">
        <f>IFERROR(IF('Input| Setup'!F26="","",'Input| Setup'!F26),"")</f>
        <v/>
      </c>
      <c r="O24" s="125" t="str">
        <f>IFERROR(VLOOKUP(N24,'Input| Setup'!$F$10:$G$59,2,FALSE),"")</f>
        <v/>
      </c>
      <c r="P24" s="167">
        <f>IF($N24&lt;&gt;"",IFERROR(SUMIF($D$8:$D$207,$N24,E$8:E$207)*'Input| Escalations'!$I$17,0),0)</f>
        <v>0</v>
      </c>
      <c r="Q24" s="167">
        <f>IF($N24&lt;&gt;"",IFERROR(SUMIF($D$8:$D$207,$N24,F$8:F$207)*'Input| Escalations'!$I$17,0),0)</f>
        <v>0</v>
      </c>
      <c r="R24" s="167">
        <f>IF($N24&lt;&gt;"",IFERROR(SUMIF($D$8:$D$207,$N24,G$8:G$207)*'Input| Escalations'!$I$17,0),0)</f>
        <v>0</v>
      </c>
      <c r="S24" s="167">
        <f>IF($N24&lt;&gt;"",IFERROR(SUMIF($D$8:$D$207,$N24,H$8:H$207)*'Input| Escalations'!$I$17,0),0)</f>
        <v>0</v>
      </c>
      <c r="T24" s="167">
        <f>IF($N24&lt;&gt;"",IFERROR(SUMIF($D$8:$D$207,$N24,I$8:I$207)*'Input| Escalations'!$I$17,0),0)</f>
        <v>0</v>
      </c>
      <c r="U24" s="167">
        <f>IF($N24&lt;&gt;"",IFERROR(SUMIF($D$8:$D$207,$N24,J$8:J$207)*'Input| Escalations'!$I$17,0),0)</f>
        <v>0</v>
      </c>
      <c r="V24" s="167">
        <f>IF($N24&lt;&gt;"",IFERROR(SUMIF($D$8:$D$207,$N24,K$8:K$207)*'Input| Escalations'!$I$17,0),0)</f>
        <v>0</v>
      </c>
      <c r="W24" s="190">
        <f t="shared" si="2"/>
        <v>0</v>
      </c>
    </row>
    <row r="25" spans="1:23" x14ac:dyDescent="0.2">
      <c r="A25" s="15"/>
      <c r="B25" s="123">
        <f t="shared" si="3"/>
        <v>18</v>
      </c>
      <c r="C25" s="107"/>
      <c r="D25" s="107"/>
      <c r="E25" s="113"/>
      <c r="F25" s="113"/>
      <c r="G25" s="113"/>
      <c r="H25" s="113"/>
      <c r="I25" s="113"/>
      <c r="J25" s="113"/>
      <c r="K25" s="113"/>
      <c r="L25" s="205">
        <f t="shared" si="1"/>
        <v>0</v>
      </c>
      <c r="M25" s="11"/>
      <c r="N25" s="125" t="str">
        <f>IFERROR(IF('Input| Setup'!F27="","",'Input| Setup'!F27),"")</f>
        <v/>
      </c>
      <c r="O25" s="125" t="str">
        <f>IFERROR(VLOOKUP(N25,'Input| Setup'!$F$10:$G$59,2,FALSE),"")</f>
        <v/>
      </c>
      <c r="P25" s="167">
        <f>IF($N25&lt;&gt;"",IFERROR(SUMIF($D$8:$D$207,$N25,E$8:E$207)*'Input| Escalations'!$I$17,0),0)</f>
        <v>0</v>
      </c>
      <c r="Q25" s="167">
        <f>IF($N25&lt;&gt;"",IFERROR(SUMIF($D$8:$D$207,$N25,F$8:F$207)*'Input| Escalations'!$I$17,0),0)</f>
        <v>0</v>
      </c>
      <c r="R25" s="167">
        <f>IF($N25&lt;&gt;"",IFERROR(SUMIF($D$8:$D$207,$N25,G$8:G$207)*'Input| Escalations'!$I$17,0),0)</f>
        <v>0</v>
      </c>
      <c r="S25" s="167">
        <f>IF($N25&lt;&gt;"",IFERROR(SUMIF($D$8:$D$207,$N25,H$8:H$207)*'Input| Escalations'!$I$17,0),0)</f>
        <v>0</v>
      </c>
      <c r="T25" s="167">
        <f>IF($N25&lt;&gt;"",IFERROR(SUMIF($D$8:$D$207,$N25,I$8:I$207)*'Input| Escalations'!$I$17,0),0)</f>
        <v>0</v>
      </c>
      <c r="U25" s="167">
        <f>IF($N25&lt;&gt;"",IFERROR(SUMIF($D$8:$D$207,$N25,J$8:J$207)*'Input| Escalations'!$I$17,0),0)</f>
        <v>0</v>
      </c>
      <c r="V25" s="167">
        <f>IF($N25&lt;&gt;"",IFERROR(SUMIF($D$8:$D$207,$N25,K$8:K$207)*'Input| Escalations'!$I$17,0),0)</f>
        <v>0</v>
      </c>
      <c r="W25" s="190">
        <f t="shared" si="2"/>
        <v>0</v>
      </c>
    </row>
    <row r="26" spans="1:23" x14ac:dyDescent="0.2">
      <c r="A26" s="15"/>
      <c r="B26" s="123">
        <f t="shared" si="3"/>
        <v>19</v>
      </c>
      <c r="C26" s="107"/>
      <c r="D26" s="107"/>
      <c r="E26" s="113"/>
      <c r="F26" s="113"/>
      <c r="G26" s="113"/>
      <c r="H26" s="113"/>
      <c r="I26" s="113"/>
      <c r="J26" s="113"/>
      <c r="K26" s="113"/>
      <c r="L26" s="205">
        <f t="shared" si="1"/>
        <v>0</v>
      </c>
      <c r="M26" s="11"/>
      <c r="N26" s="125" t="str">
        <f>IFERROR(IF('Input| Setup'!F28="","",'Input| Setup'!F28),"")</f>
        <v/>
      </c>
      <c r="O26" s="125" t="str">
        <f>IFERROR(VLOOKUP(N26,'Input| Setup'!$F$10:$G$59,2,FALSE),"")</f>
        <v/>
      </c>
      <c r="P26" s="167">
        <f>IF($N26&lt;&gt;"",IFERROR(SUMIF($D$8:$D$207,$N26,E$8:E$207)*'Input| Escalations'!$I$17,0),0)</f>
        <v>0</v>
      </c>
      <c r="Q26" s="167">
        <f>IF($N26&lt;&gt;"",IFERROR(SUMIF($D$8:$D$207,$N26,F$8:F$207)*'Input| Escalations'!$I$17,0),0)</f>
        <v>0</v>
      </c>
      <c r="R26" s="167">
        <f>IF($N26&lt;&gt;"",IFERROR(SUMIF($D$8:$D$207,$N26,G$8:G$207)*'Input| Escalations'!$I$17,0),0)</f>
        <v>0</v>
      </c>
      <c r="S26" s="167">
        <f>IF($N26&lt;&gt;"",IFERROR(SUMIF($D$8:$D$207,$N26,H$8:H$207)*'Input| Escalations'!$I$17,0),0)</f>
        <v>0</v>
      </c>
      <c r="T26" s="167">
        <f>IF($N26&lt;&gt;"",IFERROR(SUMIF($D$8:$D$207,$N26,I$8:I$207)*'Input| Escalations'!$I$17,0),0)</f>
        <v>0</v>
      </c>
      <c r="U26" s="167">
        <f>IF($N26&lt;&gt;"",IFERROR(SUMIF($D$8:$D$207,$N26,J$8:J$207)*'Input| Escalations'!$I$17,0),0)</f>
        <v>0</v>
      </c>
      <c r="V26" s="167">
        <f>IF($N26&lt;&gt;"",IFERROR(SUMIF($D$8:$D$207,$N26,K$8:K$207)*'Input| Escalations'!$I$17,0),0)</f>
        <v>0</v>
      </c>
      <c r="W26" s="190">
        <f t="shared" si="2"/>
        <v>0</v>
      </c>
    </row>
    <row r="27" spans="1:23" x14ac:dyDescent="0.2">
      <c r="A27" s="15"/>
      <c r="B27" s="123">
        <f t="shared" si="3"/>
        <v>20</v>
      </c>
      <c r="C27" s="107"/>
      <c r="D27" s="107"/>
      <c r="E27" s="113"/>
      <c r="F27" s="113"/>
      <c r="G27" s="113"/>
      <c r="H27" s="113"/>
      <c r="I27" s="113"/>
      <c r="J27" s="113"/>
      <c r="K27" s="113"/>
      <c r="L27" s="205">
        <f t="shared" si="1"/>
        <v>0</v>
      </c>
      <c r="M27" s="11"/>
      <c r="N27" s="125" t="str">
        <f>IFERROR(IF('Input| Setup'!F29="","",'Input| Setup'!F29),"")</f>
        <v/>
      </c>
      <c r="O27" s="125" t="str">
        <f>IFERROR(VLOOKUP(N27,'Input| Setup'!$F$10:$G$59,2,FALSE),"")</f>
        <v/>
      </c>
      <c r="P27" s="167">
        <f>IF($N27&lt;&gt;"",IFERROR(SUMIF($D$8:$D$207,$N27,E$8:E$207)*'Input| Escalations'!$I$17,0),0)</f>
        <v>0</v>
      </c>
      <c r="Q27" s="167">
        <f>IF($N27&lt;&gt;"",IFERROR(SUMIF($D$8:$D$207,$N27,F$8:F$207)*'Input| Escalations'!$I$17,0),0)</f>
        <v>0</v>
      </c>
      <c r="R27" s="167">
        <f>IF($N27&lt;&gt;"",IFERROR(SUMIF($D$8:$D$207,$N27,G$8:G$207)*'Input| Escalations'!$I$17,0),0)</f>
        <v>0</v>
      </c>
      <c r="S27" s="167">
        <f>IF($N27&lt;&gt;"",IFERROR(SUMIF($D$8:$D$207,$N27,H$8:H$207)*'Input| Escalations'!$I$17,0),0)</f>
        <v>0</v>
      </c>
      <c r="T27" s="167">
        <f>IF($N27&lt;&gt;"",IFERROR(SUMIF($D$8:$D$207,$N27,I$8:I$207)*'Input| Escalations'!$I$17,0),0)</f>
        <v>0</v>
      </c>
      <c r="U27" s="167">
        <f>IF($N27&lt;&gt;"",IFERROR(SUMIF($D$8:$D$207,$N27,J$8:J$207)*'Input| Escalations'!$I$17,0),0)</f>
        <v>0</v>
      </c>
      <c r="V27" s="167">
        <f>IF($N27&lt;&gt;"",IFERROR(SUMIF($D$8:$D$207,$N27,K$8:K$207)*'Input| Escalations'!$I$17,0),0)</f>
        <v>0</v>
      </c>
      <c r="W27" s="190">
        <f t="shared" si="2"/>
        <v>0</v>
      </c>
    </row>
    <row r="28" spans="1:23" x14ac:dyDescent="0.2">
      <c r="A28" s="15"/>
      <c r="B28" s="123">
        <f t="shared" si="3"/>
        <v>21</v>
      </c>
      <c r="C28" s="107"/>
      <c r="D28" s="107"/>
      <c r="E28" s="113"/>
      <c r="F28" s="113"/>
      <c r="G28" s="113"/>
      <c r="H28" s="113"/>
      <c r="I28" s="113"/>
      <c r="J28" s="113"/>
      <c r="K28" s="113"/>
      <c r="L28" s="205">
        <f t="shared" si="1"/>
        <v>0</v>
      </c>
      <c r="M28" s="11"/>
      <c r="N28" s="125" t="str">
        <f>IFERROR(IF('Input| Setup'!F30="","",'Input| Setup'!F30),"")</f>
        <v/>
      </c>
      <c r="O28" s="125" t="str">
        <f>IFERROR(VLOOKUP(N28,'Input| Setup'!$F$10:$G$59,2,FALSE),"")</f>
        <v/>
      </c>
      <c r="P28" s="167">
        <f>IF($N28&lt;&gt;"",IFERROR(SUMIF($D$8:$D$207,$N28,E$8:E$207)*'Input| Escalations'!$I$17,0),0)</f>
        <v>0</v>
      </c>
      <c r="Q28" s="167">
        <f>IF($N28&lt;&gt;"",IFERROR(SUMIF($D$8:$D$207,$N28,F$8:F$207)*'Input| Escalations'!$I$17,0),0)</f>
        <v>0</v>
      </c>
      <c r="R28" s="167">
        <f>IF($N28&lt;&gt;"",IFERROR(SUMIF($D$8:$D$207,$N28,G$8:G$207)*'Input| Escalations'!$I$17,0),0)</f>
        <v>0</v>
      </c>
      <c r="S28" s="167">
        <f>IF($N28&lt;&gt;"",IFERROR(SUMIF($D$8:$D$207,$N28,H$8:H$207)*'Input| Escalations'!$I$17,0),0)</f>
        <v>0</v>
      </c>
      <c r="T28" s="167">
        <f>IF($N28&lt;&gt;"",IFERROR(SUMIF($D$8:$D$207,$N28,I$8:I$207)*'Input| Escalations'!$I$17,0),0)</f>
        <v>0</v>
      </c>
      <c r="U28" s="167">
        <f>IF($N28&lt;&gt;"",IFERROR(SUMIF($D$8:$D$207,$N28,J$8:J$207)*'Input| Escalations'!$I$17,0),0)</f>
        <v>0</v>
      </c>
      <c r="V28" s="167">
        <f>IF($N28&lt;&gt;"",IFERROR(SUMIF($D$8:$D$207,$N28,K$8:K$207)*'Input| Escalations'!$I$17,0),0)</f>
        <v>0</v>
      </c>
      <c r="W28" s="190">
        <f t="shared" si="2"/>
        <v>0</v>
      </c>
    </row>
    <row r="29" spans="1:23" x14ac:dyDescent="0.2">
      <c r="A29" s="15"/>
      <c r="B29" s="123">
        <f t="shared" si="3"/>
        <v>22</v>
      </c>
      <c r="C29" s="107"/>
      <c r="D29" s="107"/>
      <c r="E29" s="113"/>
      <c r="F29" s="113"/>
      <c r="G29" s="113"/>
      <c r="H29" s="113"/>
      <c r="I29" s="113"/>
      <c r="J29" s="113"/>
      <c r="K29" s="113"/>
      <c r="L29" s="205">
        <f t="shared" si="1"/>
        <v>0</v>
      </c>
      <c r="M29" s="11"/>
      <c r="N29" s="125" t="str">
        <f>IFERROR(IF('Input| Setup'!F31="","",'Input| Setup'!F31),"")</f>
        <v/>
      </c>
      <c r="O29" s="125" t="str">
        <f>IFERROR(VLOOKUP(N29,'Input| Setup'!$F$10:$G$59,2,FALSE),"")</f>
        <v/>
      </c>
      <c r="P29" s="167">
        <f>IF($N29&lt;&gt;"",IFERROR(SUMIF($D$8:$D$207,$N29,E$8:E$207)*'Input| Escalations'!$I$17,0),0)</f>
        <v>0</v>
      </c>
      <c r="Q29" s="167">
        <f>IF($N29&lt;&gt;"",IFERROR(SUMIF($D$8:$D$207,$N29,F$8:F$207)*'Input| Escalations'!$I$17,0),0)</f>
        <v>0</v>
      </c>
      <c r="R29" s="167">
        <f>IF($N29&lt;&gt;"",IFERROR(SUMIF($D$8:$D$207,$N29,G$8:G$207)*'Input| Escalations'!$I$17,0),0)</f>
        <v>0</v>
      </c>
      <c r="S29" s="167">
        <f>IF($N29&lt;&gt;"",IFERROR(SUMIF($D$8:$D$207,$N29,H$8:H$207)*'Input| Escalations'!$I$17,0),0)</f>
        <v>0</v>
      </c>
      <c r="T29" s="167">
        <f>IF($N29&lt;&gt;"",IFERROR(SUMIF($D$8:$D$207,$N29,I$8:I$207)*'Input| Escalations'!$I$17,0),0)</f>
        <v>0</v>
      </c>
      <c r="U29" s="167">
        <f>IF($N29&lt;&gt;"",IFERROR(SUMIF($D$8:$D$207,$N29,J$8:J$207)*'Input| Escalations'!$I$17,0),0)</f>
        <v>0</v>
      </c>
      <c r="V29" s="167">
        <f>IF($N29&lt;&gt;"",IFERROR(SUMIF($D$8:$D$207,$N29,K$8:K$207)*'Input| Escalations'!$I$17,0),0)</f>
        <v>0</v>
      </c>
      <c r="W29" s="190">
        <f t="shared" si="2"/>
        <v>0</v>
      </c>
    </row>
    <row r="30" spans="1:23" x14ac:dyDescent="0.2">
      <c r="A30" s="15"/>
      <c r="B30" s="123">
        <f t="shared" si="3"/>
        <v>23</v>
      </c>
      <c r="C30" s="107"/>
      <c r="D30" s="107"/>
      <c r="E30" s="113"/>
      <c r="F30" s="113"/>
      <c r="G30" s="113"/>
      <c r="H30" s="113"/>
      <c r="I30" s="113"/>
      <c r="J30" s="113"/>
      <c r="K30" s="113"/>
      <c r="L30" s="205">
        <f t="shared" si="1"/>
        <v>0</v>
      </c>
      <c r="M30" s="11"/>
      <c r="N30" s="125" t="str">
        <f>IFERROR(IF('Input| Setup'!F32="","",'Input| Setup'!F32),"")</f>
        <v/>
      </c>
      <c r="O30" s="125" t="str">
        <f>IFERROR(VLOOKUP(N30,'Input| Setup'!$F$10:$G$59,2,FALSE),"")</f>
        <v/>
      </c>
      <c r="P30" s="167">
        <f>IF($N30&lt;&gt;"",IFERROR(SUMIF($D$8:$D$207,$N30,E$8:E$207)*'Input| Escalations'!$I$17,0),0)</f>
        <v>0</v>
      </c>
      <c r="Q30" s="167">
        <f>IF($N30&lt;&gt;"",IFERROR(SUMIF($D$8:$D$207,$N30,F$8:F$207)*'Input| Escalations'!$I$17,0),0)</f>
        <v>0</v>
      </c>
      <c r="R30" s="167">
        <f>IF($N30&lt;&gt;"",IFERROR(SUMIF($D$8:$D$207,$N30,G$8:G$207)*'Input| Escalations'!$I$17,0),0)</f>
        <v>0</v>
      </c>
      <c r="S30" s="167">
        <f>IF($N30&lt;&gt;"",IFERROR(SUMIF($D$8:$D$207,$N30,H$8:H$207)*'Input| Escalations'!$I$17,0),0)</f>
        <v>0</v>
      </c>
      <c r="T30" s="167">
        <f>IF($N30&lt;&gt;"",IFERROR(SUMIF($D$8:$D$207,$N30,I$8:I$207)*'Input| Escalations'!$I$17,0),0)</f>
        <v>0</v>
      </c>
      <c r="U30" s="167">
        <f>IF($N30&lt;&gt;"",IFERROR(SUMIF($D$8:$D$207,$N30,J$8:J$207)*'Input| Escalations'!$I$17,0),0)</f>
        <v>0</v>
      </c>
      <c r="V30" s="167">
        <f>IF($N30&lt;&gt;"",IFERROR(SUMIF($D$8:$D$207,$N30,K$8:K$207)*'Input| Escalations'!$I$17,0),0)</f>
        <v>0</v>
      </c>
      <c r="W30" s="190">
        <f t="shared" si="2"/>
        <v>0</v>
      </c>
    </row>
    <row r="31" spans="1:23" x14ac:dyDescent="0.2">
      <c r="A31" s="15"/>
      <c r="B31" s="123">
        <f t="shared" si="3"/>
        <v>24</v>
      </c>
      <c r="C31" s="107"/>
      <c r="D31" s="107"/>
      <c r="E31" s="113"/>
      <c r="F31" s="113"/>
      <c r="G31" s="113"/>
      <c r="H31" s="113"/>
      <c r="I31" s="113"/>
      <c r="J31" s="113"/>
      <c r="K31" s="113"/>
      <c r="L31" s="205">
        <f t="shared" si="1"/>
        <v>0</v>
      </c>
      <c r="M31" s="11"/>
      <c r="N31" s="125" t="str">
        <f>IFERROR(IF('Input| Setup'!F33="","",'Input| Setup'!F33),"")</f>
        <v/>
      </c>
      <c r="O31" s="125" t="str">
        <f>IFERROR(VLOOKUP(N31,'Input| Setup'!$F$10:$G$59,2,FALSE),"")</f>
        <v/>
      </c>
      <c r="P31" s="167">
        <f>IF($N31&lt;&gt;"",IFERROR(SUMIF($D$8:$D$207,$N31,E$8:E$207)*'Input| Escalations'!$I$17,0),0)</f>
        <v>0</v>
      </c>
      <c r="Q31" s="167">
        <f>IF($N31&lt;&gt;"",IFERROR(SUMIF($D$8:$D$207,$N31,F$8:F$207)*'Input| Escalations'!$I$17,0),0)</f>
        <v>0</v>
      </c>
      <c r="R31" s="167">
        <f>IF($N31&lt;&gt;"",IFERROR(SUMIF($D$8:$D$207,$N31,G$8:G$207)*'Input| Escalations'!$I$17,0),0)</f>
        <v>0</v>
      </c>
      <c r="S31" s="167">
        <f>IF($N31&lt;&gt;"",IFERROR(SUMIF($D$8:$D$207,$N31,H$8:H$207)*'Input| Escalations'!$I$17,0),0)</f>
        <v>0</v>
      </c>
      <c r="T31" s="167">
        <f>IF($N31&lt;&gt;"",IFERROR(SUMIF($D$8:$D$207,$N31,I$8:I$207)*'Input| Escalations'!$I$17,0),0)</f>
        <v>0</v>
      </c>
      <c r="U31" s="167">
        <f>IF($N31&lt;&gt;"",IFERROR(SUMIF($D$8:$D$207,$N31,J$8:J$207)*'Input| Escalations'!$I$17,0),0)</f>
        <v>0</v>
      </c>
      <c r="V31" s="167">
        <f>IF($N31&lt;&gt;"",IFERROR(SUMIF($D$8:$D$207,$N31,K$8:K$207)*'Input| Escalations'!$I$17,0),0)</f>
        <v>0</v>
      </c>
      <c r="W31" s="190">
        <f t="shared" si="2"/>
        <v>0</v>
      </c>
    </row>
    <row r="32" spans="1:23" x14ac:dyDescent="0.2">
      <c r="A32" s="15"/>
      <c r="B32" s="123">
        <f t="shared" si="3"/>
        <v>25</v>
      </c>
      <c r="C32" s="107"/>
      <c r="D32" s="107"/>
      <c r="E32" s="113"/>
      <c r="F32" s="113"/>
      <c r="G32" s="113"/>
      <c r="H32" s="113"/>
      <c r="I32" s="113"/>
      <c r="J32" s="113"/>
      <c r="K32" s="113"/>
      <c r="L32" s="205">
        <f t="shared" si="1"/>
        <v>0</v>
      </c>
      <c r="M32" s="11"/>
      <c r="N32" s="125" t="str">
        <f>IFERROR(IF('Input| Setup'!F34="","",'Input| Setup'!F34),"")</f>
        <v/>
      </c>
      <c r="O32" s="125" t="str">
        <f>IFERROR(VLOOKUP(N32,'Input| Setup'!$F$10:$G$59,2,FALSE),"")</f>
        <v/>
      </c>
      <c r="P32" s="167">
        <f>IF($N32&lt;&gt;"",IFERROR(SUMIF($D$8:$D$207,$N32,E$8:E$207)*'Input| Escalations'!$I$17,0),0)</f>
        <v>0</v>
      </c>
      <c r="Q32" s="167">
        <f>IF($N32&lt;&gt;"",IFERROR(SUMIF($D$8:$D$207,$N32,F$8:F$207)*'Input| Escalations'!$I$17,0),0)</f>
        <v>0</v>
      </c>
      <c r="R32" s="167">
        <f>IF($N32&lt;&gt;"",IFERROR(SUMIF($D$8:$D$207,$N32,G$8:G$207)*'Input| Escalations'!$I$17,0),0)</f>
        <v>0</v>
      </c>
      <c r="S32" s="167">
        <f>IF($N32&lt;&gt;"",IFERROR(SUMIF($D$8:$D$207,$N32,H$8:H$207)*'Input| Escalations'!$I$17,0),0)</f>
        <v>0</v>
      </c>
      <c r="T32" s="167">
        <f>IF($N32&lt;&gt;"",IFERROR(SUMIF($D$8:$D$207,$N32,I$8:I$207)*'Input| Escalations'!$I$17,0),0)</f>
        <v>0</v>
      </c>
      <c r="U32" s="167">
        <f>IF($N32&lt;&gt;"",IFERROR(SUMIF($D$8:$D$207,$N32,J$8:J$207)*'Input| Escalations'!$I$17,0),0)</f>
        <v>0</v>
      </c>
      <c r="V32" s="167">
        <f>IF($N32&lt;&gt;"",IFERROR(SUMIF($D$8:$D$207,$N32,K$8:K$207)*'Input| Escalations'!$I$17,0),0)</f>
        <v>0</v>
      </c>
      <c r="W32" s="190">
        <f t="shared" si="2"/>
        <v>0</v>
      </c>
    </row>
    <row r="33" spans="1:23" x14ac:dyDescent="0.2">
      <c r="A33" s="15"/>
      <c r="B33" s="123">
        <f t="shared" si="3"/>
        <v>26</v>
      </c>
      <c r="C33" s="107"/>
      <c r="D33" s="107"/>
      <c r="E33" s="113"/>
      <c r="F33" s="113"/>
      <c r="G33" s="113"/>
      <c r="H33" s="113"/>
      <c r="I33" s="113"/>
      <c r="J33" s="113"/>
      <c r="K33" s="113"/>
      <c r="L33" s="205">
        <f t="shared" si="1"/>
        <v>0</v>
      </c>
      <c r="M33" s="11"/>
      <c r="N33" s="125" t="str">
        <f>IFERROR(IF('Input| Setup'!F35="","",'Input| Setup'!F35),"")</f>
        <v/>
      </c>
      <c r="O33" s="125" t="str">
        <f>IFERROR(VLOOKUP(N33,'Input| Setup'!$F$10:$G$59,2,FALSE),"")</f>
        <v/>
      </c>
      <c r="P33" s="167">
        <f>IF($N33&lt;&gt;"",IFERROR(SUMIF($D$8:$D$207,$N33,E$8:E$207)*'Input| Escalations'!$I$17,0),0)</f>
        <v>0</v>
      </c>
      <c r="Q33" s="167">
        <f>IF($N33&lt;&gt;"",IFERROR(SUMIF($D$8:$D$207,$N33,F$8:F$207)*'Input| Escalations'!$I$17,0),0)</f>
        <v>0</v>
      </c>
      <c r="R33" s="167">
        <f>IF($N33&lt;&gt;"",IFERROR(SUMIF($D$8:$D$207,$N33,G$8:G$207)*'Input| Escalations'!$I$17,0),0)</f>
        <v>0</v>
      </c>
      <c r="S33" s="167">
        <f>IF($N33&lt;&gt;"",IFERROR(SUMIF($D$8:$D$207,$N33,H$8:H$207)*'Input| Escalations'!$I$17,0),0)</f>
        <v>0</v>
      </c>
      <c r="T33" s="167">
        <f>IF($N33&lt;&gt;"",IFERROR(SUMIF($D$8:$D$207,$N33,I$8:I$207)*'Input| Escalations'!$I$17,0),0)</f>
        <v>0</v>
      </c>
      <c r="U33" s="167">
        <f>IF($N33&lt;&gt;"",IFERROR(SUMIF($D$8:$D$207,$N33,J$8:J$207)*'Input| Escalations'!$I$17,0),0)</f>
        <v>0</v>
      </c>
      <c r="V33" s="167">
        <f>IF($N33&lt;&gt;"",IFERROR(SUMIF($D$8:$D$207,$N33,K$8:K$207)*'Input| Escalations'!$I$17,0),0)</f>
        <v>0</v>
      </c>
      <c r="W33" s="190">
        <f t="shared" si="2"/>
        <v>0</v>
      </c>
    </row>
    <row r="34" spans="1:23" x14ac:dyDescent="0.2">
      <c r="A34" s="15"/>
      <c r="B34" s="123">
        <f t="shared" si="3"/>
        <v>27</v>
      </c>
      <c r="C34" s="107"/>
      <c r="D34" s="107"/>
      <c r="E34" s="113"/>
      <c r="F34" s="113"/>
      <c r="G34" s="113"/>
      <c r="H34" s="113"/>
      <c r="I34" s="113"/>
      <c r="J34" s="113"/>
      <c r="K34" s="113"/>
      <c r="L34" s="205">
        <f t="shared" si="1"/>
        <v>0</v>
      </c>
      <c r="M34" s="11"/>
      <c r="N34" s="125" t="str">
        <f>IFERROR(IF('Input| Setup'!F36="","",'Input| Setup'!F36),"")</f>
        <v/>
      </c>
      <c r="O34" s="125" t="str">
        <f>IFERROR(VLOOKUP(N34,'Input| Setup'!$F$10:$G$59,2,FALSE),"")</f>
        <v/>
      </c>
      <c r="P34" s="167">
        <f>IF($N34&lt;&gt;"",IFERROR(SUMIF($D$8:$D$207,$N34,E$8:E$207)*'Input| Escalations'!$I$17,0),0)</f>
        <v>0</v>
      </c>
      <c r="Q34" s="167">
        <f>IF($N34&lt;&gt;"",IFERROR(SUMIF($D$8:$D$207,$N34,F$8:F$207)*'Input| Escalations'!$I$17,0),0)</f>
        <v>0</v>
      </c>
      <c r="R34" s="167">
        <f>IF($N34&lt;&gt;"",IFERROR(SUMIF($D$8:$D$207,$N34,G$8:G$207)*'Input| Escalations'!$I$17,0),0)</f>
        <v>0</v>
      </c>
      <c r="S34" s="167">
        <f>IF($N34&lt;&gt;"",IFERROR(SUMIF($D$8:$D$207,$N34,H$8:H$207)*'Input| Escalations'!$I$17,0),0)</f>
        <v>0</v>
      </c>
      <c r="T34" s="167">
        <f>IF($N34&lt;&gt;"",IFERROR(SUMIF($D$8:$D$207,$N34,I$8:I$207)*'Input| Escalations'!$I$17,0),0)</f>
        <v>0</v>
      </c>
      <c r="U34" s="167">
        <f>IF($N34&lt;&gt;"",IFERROR(SUMIF($D$8:$D$207,$N34,J$8:J$207)*'Input| Escalations'!$I$17,0),0)</f>
        <v>0</v>
      </c>
      <c r="V34" s="167">
        <f>IF($N34&lt;&gt;"",IFERROR(SUMIF($D$8:$D$207,$N34,K$8:K$207)*'Input| Escalations'!$I$17,0),0)</f>
        <v>0</v>
      </c>
      <c r="W34" s="190">
        <f t="shared" si="2"/>
        <v>0</v>
      </c>
    </row>
    <row r="35" spans="1:23" x14ac:dyDescent="0.2">
      <c r="A35" s="15"/>
      <c r="B35" s="123">
        <f t="shared" si="3"/>
        <v>28</v>
      </c>
      <c r="C35" s="107"/>
      <c r="D35" s="107"/>
      <c r="E35" s="113"/>
      <c r="F35" s="113"/>
      <c r="G35" s="113"/>
      <c r="H35" s="113"/>
      <c r="I35" s="113"/>
      <c r="J35" s="113"/>
      <c r="K35" s="113"/>
      <c r="L35" s="205">
        <f t="shared" si="1"/>
        <v>0</v>
      </c>
      <c r="M35" s="11"/>
      <c r="N35" s="125" t="str">
        <f>IFERROR(IF('Input| Setup'!F37="","",'Input| Setup'!F37),"")</f>
        <v/>
      </c>
      <c r="O35" s="125" t="str">
        <f>IFERROR(VLOOKUP(N35,'Input| Setup'!$F$10:$G$59,2,FALSE),"")</f>
        <v/>
      </c>
      <c r="P35" s="167">
        <f>IF($N35&lt;&gt;"",IFERROR(SUMIF($D$8:$D$207,$N35,E$8:E$207)*'Input| Escalations'!$I$17,0),0)</f>
        <v>0</v>
      </c>
      <c r="Q35" s="167">
        <f>IF($N35&lt;&gt;"",IFERROR(SUMIF($D$8:$D$207,$N35,F$8:F$207)*'Input| Escalations'!$I$17,0),0)</f>
        <v>0</v>
      </c>
      <c r="R35" s="167">
        <f>IF($N35&lt;&gt;"",IFERROR(SUMIF($D$8:$D$207,$N35,G$8:G$207)*'Input| Escalations'!$I$17,0),0)</f>
        <v>0</v>
      </c>
      <c r="S35" s="167">
        <f>IF($N35&lt;&gt;"",IFERROR(SUMIF($D$8:$D$207,$N35,H$8:H$207)*'Input| Escalations'!$I$17,0),0)</f>
        <v>0</v>
      </c>
      <c r="T35" s="167">
        <f>IF($N35&lt;&gt;"",IFERROR(SUMIF($D$8:$D$207,$N35,I$8:I$207)*'Input| Escalations'!$I$17,0),0)</f>
        <v>0</v>
      </c>
      <c r="U35" s="167">
        <f>IF($N35&lt;&gt;"",IFERROR(SUMIF($D$8:$D$207,$N35,J$8:J$207)*'Input| Escalations'!$I$17,0),0)</f>
        <v>0</v>
      </c>
      <c r="V35" s="167">
        <f>IF($N35&lt;&gt;"",IFERROR(SUMIF($D$8:$D$207,$N35,K$8:K$207)*'Input| Escalations'!$I$17,0),0)</f>
        <v>0</v>
      </c>
      <c r="W35" s="190">
        <f t="shared" si="2"/>
        <v>0</v>
      </c>
    </row>
    <row r="36" spans="1:23" x14ac:dyDescent="0.2">
      <c r="A36" s="15"/>
      <c r="B36" s="123">
        <f t="shared" si="3"/>
        <v>29</v>
      </c>
      <c r="C36" s="107"/>
      <c r="D36" s="107"/>
      <c r="E36" s="113"/>
      <c r="F36" s="113"/>
      <c r="G36" s="113"/>
      <c r="H36" s="113"/>
      <c r="I36" s="113"/>
      <c r="J36" s="113"/>
      <c r="K36" s="113"/>
      <c r="L36" s="205">
        <f t="shared" si="1"/>
        <v>0</v>
      </c>
      <c r="M36" s="11"/>
      <c r="N36" s="125" t="str">
        <f>IFERROR(IF('Input| Setup'!F38="","",'Input| Setup'!F38),"")</f>
        <v/>
      </c>
      <c r="O36" s="125" t="str">
        <f>IFERROR(VLOOKUP(N36,'Input| Setup'!$F$10:$G$59,2,FALSE),"")</f>
        <v/>
      </c>
      <c r="P36" s="167">
        <f>IF($N36&lt;&gt;"",IFERROR(SUMIF($D$8:$D$207,$N36,E$8:E$207)*'Input| Escalations'!$I$17,0),0)</f>
        <v>0</v>
      </c>
      <c r="Q36" s="167">
        <f>IF($N36&lt;&gt;"",IFERROR(SUMIF($D$8:$D$207,$N36,F$8:F$207)*'Input| Escalations'!$I$17,0),0)</f>
        <v>0</v>
      </c>
      <c r="R36" s="167">
        <f>IF($N36&lt;&gt;"",IFERROR(SUMIF($D$8:$D$207,$N36,G$8:G$207)*'Input| Escalations'!$I$17,0),0)</f>
        <v>0</v>
      </c>
      <c r="S36" s="167">
        <f>IF($N36&lt;&gt;"",IFERROR(SUMIF($D$8:$D$207,$N36,H$8:H$207)*'Input| Escalations'!$I$17,0),0)</f>
        <v>0</v>
      </c>
      <c r="T36" s="167">
        <f>IF($N36&lt;&gt;"",IFERROR(SUMIF($D$8:$D$207,$N36,I$8:I$207)*'Input| Escalations'!$I$17,0),0)</f>
        <v>0</v>
      </c>
      <c r="U36" s="167">
        <f>IF($N36&lt;&gt;"",IFERROR(SUMIF($D$8:$D$207,$N36,J$8:J$207)*'Input| Escalations'!$I$17,0),0)</f>
        <v>0</v>
      </c>
      <c r="V36" s="167">
        <f>IF($N36&lt;&gt;"",IFERROR(SUMIF($D$8:$D$207,$N36,K$8:K$207)*'Input| Escalations'!$I$17,0),0)</f>
        <v>0</v>
      </c>
      <c r="W36" s="190">
        <f t="shared" si="2"/>
        <v>0</v>
      </c>
    </row>
    <row r="37" spans="1:23" x14ac:dyDescent="0.2">
      <c r="A37" s="15"/>
      <c r="B37" s="123">
        <f t="shared" si="3"/>
        <v>30</v>
      </c>
      <c r="C37" s="107"/>
      <c r="D37" s="107"/>
      <c r="E37" s="113"/>
      <c r="F37" s="113"/>
      <c r="G37" s="113"/>
      <c r="H37" s="113"/>
      <c r="I37" s="113"/>
      <c r="J37" s="113"/>
      <c r="K37" s="113"/>
      <c r="L37" s="205">
        <f t="shared" si="1"/>
        <v>0</v>
      </c>
      <c r="M37" s="11"/>
      <c r="N37" s="125" t="str">
        <f>IFERROR(IF('Input| Setup'!F39="","",'Input| Setup'!F39),"")</f>
        <v/>
      </c>
      <c r="O37" s="125" t="str">
        <f>IFERROR(VLOOKUP(N37,'Input| Setup'!$F$10:$G$59,2,FALSE),"")</f>
        <v/>
      </c>
      <c r="P37" s="167">
        <f>IF($N37&lt;&gt;"",IFERROR(SUMIF($D$8:$D$207,$N37,E$8:E$207)*'Input| Escalations'!$I$17,0),0)</f>
        <v>0</v>
      </c>
      <c r="Q37" s="167">
        <f>IF($N37&lt;&gt;"",IFERROR(SUMIF($D$8:$D$207,$N37,F$8:F$207)*'Input| Escalations'!$I$17,0),0)</f>
        <v>0</v>
      </c>
      <c r="R37" s="167">
        <f>IF($N37&lt;&gt;"",IFERROR(SUMIF($D$8:$D$207,$N37,G$8:G$207)*'Input| Escalations'!$I$17,0),0)</f>
        <v>0</v>
      </c>
      <c r="S37" s="167">
        <f>IF($N37&lt;&gt;"",IFERROR(SUMIF($D$8:$D$207,$N37,H$8:H$207)*'Input| Escalations'!$I$17,0),0)</f>
        <v>0</v>
      </c>
      <c r="T37" s="167">
        <f>IF($N37&lt;&gt;"",IFERROR(SUMIF($D$8:$D$207,$N37,I$8:I$207)*'Input| Escalations'!$I$17,0),0)</f>
        <v>0</v>
      </c>
      <c r="U37" s="167">
        <f>IF($N37&lt;&gt;"",IFERROR(SUMIF($D$8:$D$207,$N37,J$8:J$207)*'Input| Escalations'!$I$17,0),0)</f>
        <v>0</v>
      </c>
      <c r="V37" s="167">
        <f>IF($N37&lt;&gt;"",IFERROR(SUMIF($D$8:$D$207,$N37,K$8:K$207)*'Input| Escalations'!$I$17,0),0)</f>
        <v>0</v>
      </c>
      <c r="W37" s="190">
        <f t="shared" si="2"/>
        <v>0</v>
      </c>
    </row>
    <row r="38" spans="1:23" x14ac:dyDescent="0.2">
      <c r="A38" s="15"/>
      <c r="B38" s="123">
        <f t="shared" si="3"/>
        <v>31</v>
      </c>
      <c r="C38" s="107"/>
      <c r="D38" s="107"/>
      <c r="E38" s="113"/>
      <c r="F38" s="113"/>
      <c r="G38" s="113"/>
      <c r="H38" s="113"/>
      <c r="I38" s="113"/>
      <c r="J38" s="113"/>
      <c r="K38" s="113"/>
      <c r="L38" s="205">
        <f t="shared" si="1"/>
        <v>0</v>
      </c>
      <c r="M38" s="11"/>
      <c r="N38" s="125" t="str">
        <f>IFERROR(IF('Input| Setup'!F40="","",'Input| Setup'!F40),"")</f>
        <v/>
      </c>
      <c r="O38" s="125" t="str">
        <f>IFERROR(VLOOKUP(N38,'Input| Setup'!$F$10:$G$59,2,FALSE),"")</f>
        <v/>
      </c>
      <c r="P38" s="167">
        <f>IF($N38&lt;&gt;"",IFERROR(SUMIF($D$8:$D$207,$N38,E$8:E$207)*'Input| Escalations'!$I$17,0),0)</f>
        <v>0</v>
      </c>
      <c r="Q38" s="167">
        <f>IF($N38&lt;&gt;"",IFERROR(SUMIF($D$8:$D$207,$N38,F$8:F$207)*'Input| Escalations'!$I$17,0),0)</f>
        <v>0</v>
      </c>
      <c r="R38" s="167">
        <f>IF($N38&lt;&gt;"",IFERROR(SUMIF($D$8:$D$207,$N38,G$8:G$207)*'Input| Escalations'!$I$17,0),0)</f>
        <v>0</v>
      </c>
      <c r="S38" s="167">
        <f>IF($N38&lt;&gt;"",IFERROR(SUMIF($D$8:$D$207,$N38,H$8:H$207)*'Input| Escalations'!$I$17,0),0)</f>
        <v>0</v>
      </c>
      <c r="T38" s="167">
        <f>IF($N38&lt;&gt;"",IFERROR(SUMIF($D$8:$D$207,$N38,I$8:I$207)*'Input| Escalations'!$I$17,0),0)</f>
        <v>0</v>
      </c>
      <c r="U38" s="167">
        <f>IF($N38&lt;&gt;"",IFERROR(SUMIF($D$8:$D$207,$N38,J$8:J$207)*'Input| Escalations'!$I$17,0),0)</f>
        <v>0</v>
      </c>
      <c r="V38" s="167">
        <f>IF($N38&lt;&gt;"",IFERROR(SUMIF($D$8:$D$207,$N38,K$8:K$207)*'Input| Escalations'!$I$17,0),0)</f>
        <v>0</v>
      </c>
      <c r="W38" s="190">
        <f t="shared" si="2"/>
        <v>0</v>
      </c>
    </row>
    <row r="39" spans="1:23" x14ac:dyDescent="0.2">
      <c r="A39" s="15"/>
      <c r="B39" s="123">
        <f t="shared" si="3"/>
        <v>32</v>
      </c>
      <c r="C39" s="107"/>
      <c r="D39" s="107"/>
      <c r="E39" s="113"/>
      <c r="F39" s="113"/>
      <c r="G39" s="113"/>
      <c r="H39" s="113"/>
      <c r="I39" s="113"/>
      <c r="J39" s="113"/>
      <c r="K39" s="113"/>
      <c r="L39" s="205">
        <f t="shared" si="1"/>
        <v>0</v>
      </c>
      <c r="M39" s="11"/>
      <c r="N39" s="125" t="str">
        <f>IFERROR(IF('Input| Setup'!F41="","",'Input| Setup'!F41),"")</f>
        <v/>
      </c>
      <c r="O39" s="125" t="str">
        <f>IFERROR(VLOOKUP(N39,'Input| Setup'!$F$10:$G$59,2,FALSE),"")</f>
        <v/>
      </c>
      <c r="P39" s="167">
        <f>IF($N39&lt;&gt;"",IFERROR(SUMIF($D$8:$D$207,$N39,E$8:E$207)*'Input| Escalations'!$I$17,0),0)</f>
        <v>0</v>
      </c>
      <c r="Q39" s="167">
        <f>IF($N39&lt;&gt;"",IFERROR(SUMIF($D$8:$D$207,$N39,F$8:F$207)*'Input| Escalations'!$I$17,0),0)</f>
        <v>0</v>
      </c>
      <c r="R39" s="167">
        <f>IF($N39&lt;&gt;"",IFERROR(SUMIF($D$8:$D$207,$N39,G$8:G$207)*'Input| Escalations'!$I$17,0),0)</f>
        <v>0</v>
      </c>
      <c r="S39" s="167">
        <f>IF($N39&lt;&gt;"",IFERROR(SUMIF($D$8:$D$207,$N39,H$8:H$207)*'Input| Escalations'!$I$17,0),0)</f>
        <v>0</v>
      </c>
      <c r="T39" s="167">
        <f>IF($N39&lt;&gt;"",IFERROR(SUMIF($D$8:$D$207,$N39,I$8:I$207)*'Input| Escalations'!$I$17,0),0)</f>
        <v>0</v>
      </c>
      <c r="U39" s="167">
        <f>IF($N39&lt;&gt;"",IFERROR(SUMIF($D$8:$D$207,$N39,J$8:J$207)*'Input| Escalations'!$I$17,0),0)</f>
        <v>0</v>
      </c>
      <c r="V39" s="167">
        <f>IF($N39&lt;&gt;"",IFERROR(SUMIF($D$8:$D$207,$N39,K$8:K$207)*'Input| Escalations'!$I$17,0),0)</f>
        <v>0</v>
      </c>
      <c r="W39" s="190">
        <f t="shared" si="2"/>
        <v>0</v>
      </c>
    </row>
    <row r="40" spans="1:23" x14ac:dyDescent="0.2">
      <c r="A40" s="15"/>
      <c r="B40" s="123">
        <f t="shared" si="3"/>
        <v>33</v>
      </c>
      <c r="C40" s="107"/>
      <c r="D40" s="107"/>
      <c r="E40" s="113"/>
      <c r="F40" s="113"/>
      <c r="G40" s="113"/>
      <c r="H40" s="113"/>
      <c r="I40" s="113"/>
      <c r="J40" s="113"/>
      <c r="K40" s="113"/>
      <c r="L40" s="205">
        <f t="shared" si="1"/>
        <v>0</v>
      </c>
      <c r="M40" s="11"/>
      <c r="N40" s="125" t="str">
        <f>IFERROR(IF('Input| Setup'!F42="","",'Input| Setup'!F42),"")</f>
        <v/>
      </c>
      <c r="O40" s="125" t="str">
        <f>IFERROR(VLOOKUP(N40,'Input| Setup'!$F$10:$G$59,2,FALSE),"")</f>
        <v/>
      </c>
      <c r="P40" s="167">
        <f>IF($N40&lt;&gt;"",IFERROR(SUMIF($D$8:$D$207,$N40,E$8:E$207)*'Input| Escalations'!$I$17,0),0)</f>
        <v>0</v>
      </c>
      <c r="Q40" s="167">
        <f>IF($N40&lt;&gt;"",IFERROR(SUMIF($D$8:$D$207,$N40,F$8:F$207)*'Input| Escalations'!$I$17,0),0)</f>
        <v>0</v>
      </c>
      <c r="R40" s="167">
        <f>IF($N40&lt;&gt;"",IFERROR(SUMIF($D$8:$D$207,$N40,G$8:G$207)*'Input| Escalations'!$I$17,0),0)</f>
        <v>0</v>
      </c>
      <c r="S40" s="167">
        <f>IF($N40&lt;&gt;"",IFERROR(SUMIF($D$8:$D$207,$N40,H$8:H$207)*'Input| Escalations'!$I$17,0),0)</f>
        <v>0</v>
      </c>
      <c r="T40" s="167">
        <f>IF($N40&lt;&gt;"",IFERROR(SUMIF($D$8:$D$207,$N40,I$8:I$207)*'Input| Escalations'!$I$17,0),0)</f>
        <v>0</v>
      </c>
      <c r="U40" s="167">
        <f>IF($N40&lt;&gt;"",IFERROR(SUMIF($D$8:$D$207,$N40,J$8:J$207)*'Input| Escalations'!$I$17,0),0)</f>
        <v>0</v>
      </c>
      <c r="V40" s="167">
        <f>IF($N40&lt;&gt;"",IFERROR(SUMIF($D$8:$D$207,$N40,K$8:K$207)*'Input| Escalations'!$I$17,0),0)</f>
        <v>0</v>
      </c>
      <c r="W40" s="190">
        <f t="shared" si="2"/>
        <v>0</v>
      </c>
    </row>
    <row r="41" spans="1:23" x14ac:dyDescent="0.2">
      <c r="A41" s="15"/>
      <c r="B41" s="123">
        <f t="shared" si="3"/>
        <v>34</v>
      </c>
      <c r="C41" s="107"/>
      <c r="D41" s="107"/>
      <c r="E41" s="113"/>
      <c r="F41" s="113"/>
      <c r="G41" s="113"/>
      <c r="H41" s="113"/>
      <c r="I41" s="113"/>
      <c r="J41" s="113"/>
      <c r="K41" s="113"/>
      <c r="L41" s="205">
        <f t="shared" si="1"/>
        <v>0</v>
      </c>
      <c r="M41" s="11"/>
      <c r="N41" s="125" t="str">
        <f>IFERROR(IF('Input| Setup'!F43="","",'Input| Setup'!F43),"")</f>
        <v/>
      </c>
      <c r="O41" s="125" t="str">
        <f>IFERROR(VLOOKUP(N41,'Input| Setup'!$F$10:$G$59,2,FALSE),"")</f>
        <v/>
      </c>
      <c r="P41" s="167">
        <f>IF($N41&lt;&gt;"",IFERROR(SUMIF($D$8:$D$207,$N41,E$8:E$207)*'Input| Escalations'!$I$17,0),0)</f>
        <v>0</v>
      </c>
      <c r="Q41" s="167">
        <f>IF($N41&lt;&gt;"",IFERROR(SUMIF($D$8:$D$207,$N41,F$8:F$207)*'Input| Escalations'!$I$17,0),0)</f>
        <v>0</v>
      </c>
      <c r="R41" s="167">
        <f>IF($N41&lt;&gt;"",IFERROR(SUMIF($D$8:$D$207,$N41,G$8:G$207)*'Input| Escalations'!$I$17,0),0)</f>
        <v>0</v>
      </c>
      <c r="S41" s="167">
        <f>IF($N41&lt;&gt;"",IFERROR(SUMIF($D$8:$D$207,$N41,H$8:H$207)*'Input| Escalations'!$I$17,0),0)</f>
        <v>0</v>
      </c>
      <c r="T41" s="167">
        <f>IF($N41&lt;&gt;"",IFERROR(SUMIF($D$8:$D$207,$N41,I$8:I$207)*'Input| Escalations'!$I$17,0),0)</f>
        <v>0</v>
      </c>
      <c r="U41" s="167">
        <f>IF($N41&lt;&gt;"",IFERROR(SUMIF($D$8:$D$207,$N41,J$8:J$207)*'Input| Escalations'!$I$17,0),0)</f>
        <v>0</v>
      </c>
      <c r="V41" s="167">
        <f>IF($N41&lt;&gt;"",IFERROR(SUMIF($D$8:$D$207,$N41,K$8:K$207)*'Input| Escalations'!$I$17,0),0)</f>
        <v>0</v>
      </c>
      <c r="W41" s="190">
        <f t="shared" si="2"/>
        <v>0</v>
      </c>
    </row>
    <row r="42" spans="1:23" x14ac:dyDescent="0.2">
      <c r="A42" s="15"/>
      <c r="B42" s="123">
        <f t="shared" si="3"/>
        <v>35</v>
      </c>
      <c r="C42" s="107"/>
      <c r="D42" s="107"/>
      <c r="E42" s="113"/>
      <c r="F42" s="113"/>
      <c r="G42" s="113"/>
      <c r="H42" s="113"/>
      <c r="I42" s="113"/>
      <c r="J42" s="113"/>
      <c r="K42" s="113"/>
      <c r="L42" s="205">
        <f t="shared" si="1"/>
        <v>0</v>
      </c>
      <c r="M42" s="11"/>
      <c r="N42" s="125" t="str">
        <f>IFERROR(IF('Input| Setup'!F44="","",'Input| Setup'!F44),"")</f>
        <v/>
      </c>
      <c r="O42" s="125" t="str">
        <f>IFERROR(VLOOKUP(N42,'Input| Setup'!$F$10:$G$59,2,FALSE),"")</f>
        <v/>
      </c>
      <c r="P42" s="167">
        <f>IF($N42&lt;&gt;"",IFERROR(SUMIF($D$8:$D$207,$N42,E$8:E$207)*'Input| Escalations'!$I$17,0),0)</f>
        <v>0</v>
      </c>
      <c r="Q42" s="167">
        <f>IF($N42&lt;&gt;"",IFERROR(SUMIF($D$8:$D$207,$N42,F$8:F$207)*'Input| Escalations'!$I$17,0),0)</f>
        <v>0</v>
      </c>
      <c r="R42" s="167">
        <f>IF($N42&lt;&gt;"",IFERROR(SUMIF($D$8:$D$207,$N42,G$8:G$207)*'Input| Escalations'!$I$17,0),0)</f>
        <v>0</v>
      </c>
      <c r="S42" s="167">
        <f>IF($N42&lt;&gt;"",IFERROR(SUMIF($D$8:$D$207,$N42,H$8:H$207)*'Input| Escalations'!$I$17,0),0)</f>
        <v>0</v>
      </c>
      <c r="T42" s="167">
        <f>IF($N42&lt;&gt;"",IFERROR(SUMIF($D$8:$D$207,$N42,I$8:I$207)*'Input| Escalations'!$I$17,0),0)</f>
        <v>0</v>
      </c>
      <c r="U42" s="167">
        <f>IF($N42&lt;&gt;"",IFERROR(SUMIF($D$8:$D$207,$N42,J$8:J$207)*'Input| Escalations'!$I$17,0),0)</f>
        <v>0</v>
      </c>
      <c r="V42" s="167">
        <f>IF($N42&lt;&gt;"",IFERROR(SUMIF($D$8:$D$207,$N42,K$8:K$207)*'Input| Escalations'!$I$17,0),0)</f>
        <v>0</v>
      </c>
      <c r="W42" s="190">
        <f t="shared" si="2"/>
        <v>0</v>
      </c>
    </row>
    <row r="43" spans="1:23" x14ac:dyDescent="0.2">
      <c r="A43" s="15"/>
      <c r="B43" s="123">
        <f t="shared" si="3"/>
        <v>36</v>
      </c>
      <c r="C43" s="107"/>
      <c r="D43" s="107"/>
      <c r="E43" s="113"/>
      <c r="F43" s="113"/>
      <c r="G43" s="113"/>
      <c r="H43" s="113"/>
      <c r="I43" s="113"/>
      <c r="J43" s="113"/>
      <c r="K43" s="113"/>
      <c r="L43" s="205">
        <f t="shared" si="1"/>
        <v>0</v>
      </c>
      <c r="M43" s="11"/>
      <c r="N43" s="125" t="str">
        <f>IFERROR(IF('Input| Setup'!F45="","",'Input| Setup'!F45),"")</f>
        <v/>
      </c>
      <c r="O43" s="125" t="str">
        <f>IFERROR(VLOOKUP(N43,'Input| Setup'!$F$10:$G$59,2,FALSE),"")</f>
        <v/>
      </c>
      <c r="P43" s="167">
        <f>IF($N43&lt;&gt;"",IFERROR(SUMIF($D$8:$D$207,$N43,E$8:E$207)*'Input| Escalations'!$I$17,0),0)</f>
        <v>0</v>
      </c>
      <c r="Q43" s="167">
        <f>IF($N43&lt;&gt;"",IFERROR(SUMIF($D$8:$D$207,$N43,F$8:F$207)*'Input| Escalations'!$I$17,0),0)</f>
        <v>0</v>
      </c>
      <c r="R43" s="167">
        <f>IF($N43&lt;&gt;"",IFERROR(SUMIF($D$8:$D$207,$N43,G$8:G$207)*'Input| Escalations'!$I$17,0),0)</f>
        <v>0</v>
      </c>
      <c r="S43" s="167">
        <f>IF($N43&lt;&gt;"",IFERROR(SUMIF($D$8:$D$207,$N43,H$8:H$207)*'Input| Escalations'!$I$17,0),0)</f>
        <v>0</v>
      </c>
      <c r="T43" s="167">
        <f>IF($N43&lt;&gt;"",IFERROR(SUMIF($D$8:$D$207,$N43,I$8:I$207)*'Input| Escalations'!$I$17,0),0)</f>
        <v>0</v>
      </c>
      <c r="U43" s="167">
        <f>IF($N43&lt;&gt;"",IFERROR(SUMIF($D$8:$D$207,$N43,J$8:J$207)*'Input| Escalations'!$I$17,0),0)</f>
        <v>0</v>
      </c>
      <c r="V43" s="167">
        <f>IF($N43&lt;&gt;"",IFERROR(SUMIF($D$8:$D$207,$N43,K$8:K$207)*'Input| Escalations'!$I$17,0),0)</f>
        <v>0</v>
      </c>
      <c r="W43" s="190">
        <f t="shared" si="2"/>
        <v>0</v>
      </c>
    </row>
    <row r="44" spans="1:23" x14ac:dyDescent="0.2">
      <c r="A44" s="15"/>
      <c r="B44" s="123">
        <f t="shared" si="3"/>
        <v>37</v>
      </c>
      <c r="C44" s="107"/>
      <c r="D44" s="107"/>
      <c r="E44" s="113"/>
      <c r="F44" s="113"/>
      <c r="G44" s="113"/>
      <c r="H44" s="113"/>
      <c r="I44" s="113"/>
      <c r="J44" s="113"/>
      <c r="K44" s="113"/>
      <c r="L44" s="205">
        <f t="shared" si="1"/>
        <v>0</v>
      </c>
      <c r="M44" s="11"/>
      <c r="N44" s="125" t="str">
        <f>IFERROR(IF('Input| Setup'!F46="","",'Input| Setup'!F46),"")</f>
        <v/>
      </c>
      <c r="O44" s="125" t="str">
        <f>IFERROR(VLOOKUP(N44,'Input| Setup'!$F$10:$G$59,2,FALSE),"")</f>
        <v/>
      </c>
      <c r="P44" s="167">
        <f>IF($N44&lt;&gt;"",IFERROR(SUMIF($D$8:$D$207,$N44,E$8:E$207)*'Input| Escalations'!$I$17,0),0)</f>
        <v>0</v>
      </c>
      <c r="Q44" s="167">
        <f>IF($N44&lt;&gt;"",IFERROR(SUMIF($D$8:$D$207,$N44,F$8:F$207)*'Input| Escalations'!$I$17,0),0)</f>
        <v>0</v>
      </c>
      <c r="R44" s="167">
        <f>IF($N44&lt;&gt;"",IFERROR(SUMIF($D$8:$D$207,$N44,G$8:G$207)*'Input| Escalations'!$I$17,0),0)</f>
        <v>0</v>
      </c>
      <c r="S44" s="167">
        <f>IF($N44&lt;&gt;"",IFERROR(SUMIF($D$8:$D$207,$N44,H$8:H$207)*'Input| Escalations'!$I$17,0),0)</f>
        <v>0</v>
      </c>
      <c r="T44" s="167">
        <f>IF($N44&lt;&gt;"",IFERROR(SUMIF($D$8:$D$207,$N44,I$8:I$207)*'Input| Escalations'!$I$17,0),0)</f>
        <v>0</v>
      </c>
      <c r="U44" s="167">
        <f>IF($N44&lt;&gt;"",IFERROR(SUMIF($D$8:$D$207,$N44,J$8:J$207)*'Input| Escalations'!$I$17,0),0)</f>
        <v>0</v>
      </c>
      <c r="V44" s="167">
        <f>IF($N44&lt;&gt;"",IFERROR(SUMIF($D$8:$D$207,$N44,K$8:K$207)*'Input| Escalations'!$I$17,0),0)</f>
        <v>0</v>
      </c>
      <c r="W44" s="190">
        <f t="shared" si="2"/>
        <v>0</v>
      </c>
    </row>
    <row r="45" spans="1:23" x14ac:dyDescent="0.2">
      <c r="A45" s="15"/>
      <c r="B45" s="123">
        <f t="shared" si="3"/>
        <v>38</v>
      </c>
      <c r="C45" s="107"/>
      <c r="D45" s="107"/>
      <c r="E45" s="113"/>
      <c r="F45" s="113"/>
      <c r="G45" s="113"/>
      <c r="H45" s="113"/>
      <c r="I45" s="113"/>
      <c r="J45" s="113"/>
      <c r="K45" s="113"/>
      <c r="L45" s="205">
        <f t="shared" si="1"/>
        <v>0</v>
      </c>
      <c r="M45" s="11"/>
      <c r="N45" s="125" t="str">
        <f>IFERROR(IF('Input| Setup'!F47="","",'Input| Setup'!F47),"")</f>
        <v/>
      </c>
      <c r="O45" s="125" t="str">
        <f>IFERROR(VLOOKUP(N45,'Input| Setup'!$F$10:$G$59,2,FALSE),"")</f>
        <v/>
      </c>
      <c r="P45" s="167">
        <f>IF($N45&lt;&gt;"",IFERROR(SUMIF($D$8:$D$207,$N45,E$8:E$207)*'Input| Escalations'!$I$17,0),0)</f>
        <v>0</v>
      </c>
      <c r="Q45" s="167">
        <f>IF($N45&lt;&gt;"",IFERROR(SUMIF($D$8:$D$207,$N45,F$8:F$207)*'Input| Escalations'!$I$17,0),0)</f>
        <v>0</v>
      </c>
      <c r="R45" s="167">
        <f>IF($N45&lt;&gt;"",IFERROR(SUMIF($D$8:$D$207,$N45,G$8:G$207)*'Input| Escalations'!$I$17,0),0)</f>
        <v>0</v>
      </c>
      <c r="S45" s="167">
        <f>IF($N45&lt;&gt;"",IFERROR(SUMIF($D$8:$D$207,$N45,H$8:H$207)*'Input| Escalations'!$I$17,0),0)</f>
        <v>0</v>
      </c>
      <c r="T45" s="167">
        <f>IF($N45&lt;&gt;"",IFERROR(SUMIF($D$8:$D$207,$N45,I$8:I$207)*'Input| Escalations'!$I$17,0),0)</f>
        <v>0</v>
      </c>
      <c r="U45" s="167">
        <f>IF($N45&lt;&gt;"",IFERROR(SUMIF($D$8:$D$207,$N45,J$8:J$207)*'Input| Escalations'!$I$17,0),0)</f>
        <v>0</v>
      </c>
      <c r="V45" s="167">
        <f>IF($N45&lt;&gt;"",IFERROR(SUMIF($D$8:$D$207,$N45,K$8:K$207)*'Input| Escalations'!$I$17,0),0)</f>
        <v>0</v>
      </c>
      <c r="W45" s="190">
        <f t="shared" si="2"/>
        <v>0</v>
      </c>
    </row>
    <row r="46" spans="1:23" x14ac:dyDescent="0.2">
      <c r="A46" s="15"/>
      <c r="B46" s="123">
        <f t="shared" si="3"/>
        <v>39</v>
      </c>
      <c r="C46" s="107"/>
      <c r="D46" s="107"/>
      <c r="E46" s="113"/>
      <c r="F46" s="113"/>
      <c r="G46" s="113"/>
      <c r="H46" s="113"/>
      <c r="I46" s="113"/>
      <c r="J46" s="113"/>
      <c r="K46" s="113"/>
      <c r="L46" s="205">
        <f t="shared" si="1"/>
        <v>0</v>
      </c>
      <c r="M46" s="11"/>
      <c r="N46" s="125" t="str">
        <f>IFERROR(IF('Input| Setup'!F48="","",'Input| Setup'!F48),"")</f>
        <v/>
      </c>
      <c r="O46" s="125" t="str">
        <f>IFERROR(VLOOKUP(N46,'Input| Setup'!$F$10:$G$59,2,FALSE),"")</f>
        <v/>
      </c>
      <c r="P46" s="167">
        <f>IF($N46&lt;&gt;"",IFERROR(SUMIF($D$8:$D$207,$N46,E$8:E$207)*'Input| Escalations'!$I$17,0),0)</f>
        <v>0</v>
      </c>
      <c r="Q46" s="167">
        <f>IF($N46&lt;&gt;"",IFERROR(SUMIF($D$8:$D$207,$N46,F$8:F$207)*'Input| Escalations'!$I$17,0),0)</f>
        <v>0</v>
      </c>
      <c r="R46" s="167">
        <f>IF($N46&lt;&gt;"",IFERROR(SUMIF($D$8:$D$207,$N46,G$8:G$207)*'Input| Escalations'!$I$17,0),0)</f>
        <v>0</v>
      </c>
      <c r="S46" s="167">
        <f>IF($N46&lt;&gt;"",IFERROR(SUMIF($D$8:$D$207,$N46,H$8:H$207)*'Input| Escalations'!$I$17,0),0)</f>
        <v>0</v>
      </c>
      <c r="T46" s="167">
        <f>IF($N46&lt;&gt;"",IFERROR(SUMIF($D$8:$D$207,$N46,I$8:I$207)*'Input| Escalations'!$I$17,0),0)</f>
        <v>0</v>
      </c>
      <c r="U46" s="167">
        <f>IF($N46&lt;&gt;"",IFERROR(SUMIF($D$8:$D$207,$N46,J$8:J$207)*'Input| Escalations'!$I$17,0),0)</f>
        <v>0</v>
      </c>
      <c r="V46" s="167">
        <f>IF($N46&lt;&gt;"",IFERROR(SUMIF($D$8:$D$207,$N46,K$8:K$207)*'Input| Escalations'!$I$17,0),0)</f>
        <v>0</v>
      </c>
      <c r="W46" s="190">
        <f t="shared" si="2"/>
        <v>0</v>
      </c>
    </row>
    <row r="47" spans="1:23" x14ac:dyDescent="0.2">
      <c r="A47" s="15"/>
      <c r="B47" s="123">
        <f t="shared" si="3"/>
        <v>40</v>
      </c>
      <c r="C47" s="107"/>
      <c r="D47" s="107"/>
      <c r="E47" s="113"/>
      <c r="F47" s="113"/>
      <c r="G47" s="113"/>
      <c r="H47" s="113"/>
      <c r="I47" s="113"/>
      <c r="J47" s="113"/>
      <c r="K47" s="113"/>
      <c r="L47" s="205">
        <f t="shared" si="1"/>
        <v>0</v>
      </c>
      <c r="M47" s="11"/>
      <c r="N47" s="125" t="str">
        <f>IFERROR(IF('Input| Setup'!F49="","",'Input| Setup'!F49),"")</f>
        <v/>
      </c>
      <c r="O47" s="125" t="str">
        <f>IFERROR(VLOOKUP(N47,'Input| Setup'!$F$10:$G$59,2,FALSE),"")</f>
        <v/>
      </c>
      <c r="P47" s="167">
        <f>IF($N47&lt;&gt;"",IFERROR(SUMIF($D$8:$D$207,$N47,E$8:E$207)*'Input| Escalations'!$I$17,0),0)</f>
        <v>0</v>
      </c>
      <c r="Q47" s="167">
        <f>IF($N47&lt;&gt;"",IFERROR(SUMIF($D$8:$D$207,$N47,F$8:F$207)*'Input| Escalations'!$I$17,0),0)</f>
        <v>0</v>
      </c>
      <c r="R47" s="167">
        <f>IF($N47&lt;&gt;"",IFERROR(SUMIF($D$8:$D$207,$N47,G$8:G$207)*'Input| Escalations'!$I$17,0),0)</f>
        <v>0</v>
      </c>
      <c r="S47" s="167">
        <f>IF($N47&lt;&gt;"",IFERROR(SUMIF($D$8:$D$207,$N47,H$8:H$207)*'Input| Escalations'!$I$17,0),0)</f>
        <v>0</v>
      </c>
      <c r="T47" s="167">
        <f>IF($N47&lt;&gt;"",IFERROR(SUMIF($D$8:$D$207,$N47,I$8:I$207)*'Input| Escalations'!$I$17,0),0)</f>
        <v>0</v>
      </c>
      <c r="U47" s="167">
        <f>IF($N47&lt;&gt;"",IFERROR(SUMIF($D$8:$D$207,$N47,J$8:J$207)*'Input| Escalations'!$I$17,0),0)</f>
        <v>0</v>
      </c>
      <c r="V47" s="167">
        <f>IF($N47&lt;&gt;"",IFERROR(SUMIF($D$8:$D$207,$N47,K$8:K$207)*'Input| Escalations'!$I$17,0),0)</f>
        <v>0</v>
      </c>
      <c r="W47" s="190">
        <f t="shared" si="2"/>
        <v>0</v>
      </c>
    </row>
    <row r="48" spans="1:23" x14ac:dyDescent="0.2">
      <c r="A48" s="15"/>
      <c r="B48" s="123">
        <f t="shared" si="3"/>
        <v>41</v>
      </c>
      <c r="C48" s="107"/>
      <c r="D48" s="107"/>
      <c r="E48" s="113"/>
      <c r="F48" s="113"/>
      <c r="G48" s="113"/>
      <c r="H48" s="113"/>
      <c r="I48" s="113"/>
      <c r="J48" s="113"/>
      <c r="K48" s="113"/>
      <c r="L48" s="205">
        <f t="shared" si="1"/>
        <v>0</v>
      </c>
      <c r="M48" s="11"/>
      <c r="N48" s="125" t="str">
        <f>IFERROR(IF('Input| Setup'!F50="","",'Input| Setup'!F50),"")</f>
        <v/>
      </c>
      <c r="O48" s="125" t="str">
        <f>IFERROR(VLOOKUP(N48,'Input| Setup'!$F$10:$G$59,2,FALSE),"")</f>
        <v/>
      </c>
      <c r="P48" s="167">
        <f>IF($N48&lt;&gt;"",IFERROR(SUMIF($D$8:$D$207,$N48,E$8:E$207)*'Input| Escalations'!$I$17,0),0)</f>
        <v>0</v>
      </c>
      <c r="Q48" s="167">
        <f>IF($N48&lt;&gt;"",IFERROR(SUMIF($D$8:$D$207,$N48,F$8:F$207)*'Input| Escalations'!$I$17,0),0)</f>
        <v>0</v>
      </c>
      <c r="R48" s="167">
        <f>IF($N48&lt;&gt;"",IFERROR(SUMIF($D$8:$D$207,$N48,G$8:G$207)*'Input| Escalations'!$I$17,0),0)</f>
        <v>0</v>
      </c>
      <c r="S48" s="167">
        <f>IF($N48&lt;&gt;"",IFERROR(SUMIF($D$8:$D$207,$N48,H$8:H$207)*'Input| Escalations'!$I$17,0),0)</f>
        <v>0</v>
      </c>
      <c r="T48" s="167">
        <f>IF($N48&lt;&gt;"",IFERROR(SUMIF($D$8:$D$207,$N48,I$8:I$207)*'Input| Escalations'!$I$17,0),0)</f>
        <v>0</v>
      </c>
      <c r="U48" s="167">
        <f>IF($N48&lt;&gt;"",IFERROR(SUMIF($D$8:$D$207,$N48,J$8:J$207)*'Input| Escalations'!$I$17,0),0)</f>
        <v>0</v>
      </c>
      <c r="V48" s="167">
        <f>IF($N48&lt;&gt;"",IFERROR(SUMIF($D$8:$D$207,$N48,K$8:K$207)*'Input| Escalations'!$I$17,0),0)</f>
        <v>0</v>
      </c>
      <c r="W48" s="190">
        <f t="shared" si="2"/>
        <v>0</v>
      </c>
    </row>
    <row r="49" spans="1:23" x14ac:dyDescent="0.2">
      <c r="A49" s="15"/>
      <c r="B49" s="123">
        <f t="shared" si="3"/>
        <v>42</v>
      </c>
      <c r="C49" s="107"/>
      <c r="D49" s="107"/>
      <c r="E49" s="113"/>
      <c r="F49" s="113"/>
      <c r="G49" s="113"/>
      <c r="H49" s="113"/>
      <c r="I49" s="113"/>
      <c r="J49" s="113"/>
      <c r="K49" s="113"/>
      <c r="L49" s="205">
        <f t="shared" si="1"/>
        <v>0</v>
      </c>
      <c r="M49" s="11"/>
      <c r="N49" s="125" t="str">
        <f>IFERROR(IF('Input| Setup'!F51="","",'Input| Setup'!F51),"")</f>
        <v/>
      </c>
      <c r="O49" s="125" t="str">
        <f>IFERROR(VLOOKUP(N49,'Input| Setup'!$F$10:$G$59,2,FALSE),"")</f>
        <v/>
      </c>
      <c r="P49" s="167">
        <f>IF($N49&lt;&gt;"",IFERROR(SUMIF($D$8:$D$207,$N49,E$8:E$207)*'Input| Escalations'!$I$17,0),0)</f>
        <v>0</v>
      </c>
      <c r="Q49" s="167">
        <f>IF($N49&lt;&gt;"",IFERROR(SUMIF($D$8:$D$207,$N49,F$8:F$207)*'Input| Escalations'!$I$17,0),0)</f>
        <v>0</v>
      </c>
      <c r="R49" s="167">
        <f>IF($N49&lt;&gt;"",IFERROR(SUMIF($D$8:$D$207,$N49,G$8:G$207)*'Input| Escalations'!$I$17,0),0)</f>
        <v>0</v>
      </c>
      <c r="S49" s="167">
        <f>IF($N49&lt;&gt;"",IFERROR(SUMIF($D$8:$D$207,$N49,H$8:H$207)*'Input| Escalations'!$I$17,0),0)</f>
        <v>0</v>
      </c>
      <c r="T49" s="167">
        <f>IF($N49&lt;&gt;"",IFERROR(SUMIF($D$8:$D$207,$N49,I$8:I$207)*'Input| Escalations'!$I$17,0),0)</f>
        <v>0</v>
      </c>
      <c r="U49" s="167">
        <f>IF($N49&lt;&gt;"",IFERROR(SUMIF($D$8:$D$207,$N49,J$8:J$207)*'Input| Escalations'!$I$17,0),0)</f>
        <v>0</v>
      </c>
      <c r="V49" s="167">
        <f>IF($N49&lt;&gt;"",IFERROR(SUMIF($D$8:$D$207,$N49,K$8:K$207)*'Input| Escalations'!$I$17,0),0)</f>
        <v>0</v>
      </c>
      <c r="W49" s="190">
        <f t="shared" si="2"/>
        <v>0</v>
      </c>
    </row>
    <row r="50" spans="1:23" x14ac:dyDescent="0.2">
      <c r="A50" s="15"/>
      <c r="B50" s="123">
        <f t="shared" si="3"/>
        <v>43</v>
      </c>
      <c r="C50" s="107"/>
      <c r="D50" s="107"/>
      <c r="E50" s="113"/>
      <c r="F50" s="113"/>
      <c r="G50" s="113"/>
      <c r="H50" s="113"/>
      <c r="I50" s="113"/>
      <c r="J50" s="113"/>
      <c r="K50" s="113"/>
      <c r="L50" s="205">
        <f t="shared" si="1"/>
        <v>0</v>
      </c>
      <c r="M50" s="11"/>
      <c r="N50" s="125" t="str">
        <f>IFERROR(IF('Input| Setup'!F52="","",'Input| Setup'!F52),"")</f>
        <v/>
      </c>
      <c r="O50" s="125" t="str">
        <f>IFERROR(VLOOKUP(N50,'Input| Setup'!$F$10:$G$59,2,FALSE),"")</f>
        <v/>
      </c>
      <c r="P50" s="167">
        <f>IF($N50&lt;&gt;"",IFERROR(SUMIF($D$8:$D$207,$N50,E$8:E$207)*'Input| Escalations'!$I$17,0),0)</f>
        <v>0</v>
      </c>
      <c r="Q50" s="167">
        <f>IF($N50&lt;&gt;"",IFERROR(SUMIF($D$8:$D$207,$N50,F$8:F$207)*'Input| Escalations'!$I$17,0),0)</f>
        <v>0</v>
      </c>
      <c r="R50" s="167">
        <f>IF($N50&lt;&gt;"",IFERROR(SUMIF($D$8:$D$207,$N50,G$8:G$207)*'Input| Escalations'!$I$17,0),0)</f>
        <v>0</v>
      </c>
      <c r="S50" s="167">
        <f>IF($N50&lt;&gt;"",IFERROR(SUMIF($D$8:$D$207,$N50,H$8:H$207)*'Input| Escalations'!$I$17,0),0)</f>
        <v>0</v>
      </c>
      <c r="T50" s="167">
        <f>IF($N50&lt;&gt;"",IFERROR(SUMIF($D$8:$D$207,$N50,I$8:I$207)*'Input| Escalations'!$I$17,0),0)</f>
        <v>0</v>
      </c>
      <c r="U50" s="167">
        <f>IF($N50&lt;&gt;"",IFERROR(SUMIF($D$8:$D$207,$N50,J$8:J$207)*'Input| Escalations'!$I$17,0),0)</f>
        <v>0</v>
      </c>
      <c r="V50" s="167">
        <f>IF($N50&lt;&gt;"",IFERROR(SUMIF($D$8:$D$207,$N50,K$8:K$207)*'Input| Escalations'!$I$17,0),0)</f>
        <v>0</v>
      </c>
      <c r="W50" s="190">
        <f t="shared" si="2"/>
        <v>0</v>
      </c>
    </row>
    <row r="51" spans="1:23" x14ac:dyDescent="0.2">
      <c r="A51" s="15"/>
      <c r="B51" s="123">
        <f t="shared" si="3"/>
        <v>44</v>
      </c>
      <c r="C51" s="107"/>
      <c r="D51" s="107"/>
      <c r="E51" s="113"/>
      <c r="F51" s="113"/>
      <c r="G51" s="113"/>
      <c r="H51" s="113"/>
      <c r="I51" s="113"/>
      <c r="J51" s="113"/>
      <c r="K51" s="113"/>
      <c r="L51" s="205">
        <f t="shared" si="1"/>
        <v>0</v>
      </c>
      <c r="M51" s="11"/>
      <c r="N51" s="125" t="str">
        <f>IFERROR(IF('Input| Setup'!F53="","",'Input| Setup'!F53),"")</f>
        <v/>
      </c>
      <c r="O51" s="125" t="str">
        <f>IFERROR(VLOOKUP(N51,'Input| Setup'!$F$10:$G$59,2,FALSE),"")</f>
        <v/>
      </c>
      <c r="P51" s="167">
        <f>IF($N51&lt;&gt;"",IFERROR(SUMIF($D$8:$D$207,$N51,E$8:E$207)*'Input| Escalations'!$I$17,0),0)</f>
        <v>0</v>
      </c>
      <c r="Q51" s="167">
        <f>IF($N51&lt;&gt;"",IFERROR(SUMIF($D$8:$D$207,$N51,F$8:F$207)*'Input| Escalations'!$I$17,0),0)</f>
        <v>0</v>
      </c>
      <c r="R51" s="167">
        <f>IF($N51&lt;&gt;"",IFERROR(SUMIF($D$8:$D$207,$N51,G$8:G$207)*'Input| Escalations'!$I$17,0),0)</f>
        <v>0</v>
      </c>
      <c r="S51" s="167">
        <f>IF($N51&lt;&gt;"",IFERROR(SUMIF($D$8:$D$207,$N51,H$8:H$207)*'Input| Escalations'!$I$17,0),0)</f>
        <v>0</v>
      </c>
      <c r="T51" s="167">
        <f>IF($N51&lt;&gt;"",IFERROR(SUMIF($D$8:$D$207,$N51,I$8:I$207)*'Input| Escalations'!$I$17,0),0)</f>
        <v>0</v>
      </c>
      <c r="U51" s="167">
        <f>IF($N51&lt;&gt;"",IFERROR(SUMIF($D$8:$D$207,$N51,J$8:J$207)*'Input| Escalations'!$I$17,0),0)</f>
        <v>0</v>
      </c>
      <c r="V51" s="167">
        <f>IF($N51&lt;&gt;"",IFERROR(SUMIF($D$8:$D$207,$N51,K$8:K$207)*'Input| Escalations'!$I$17,0),0)</f>
        <v>0</v>
      </c>
      <c r="W51" s="190">
        <f t="shared" si="2"/>
        <v>0</v>
      </c>
    </row>
    <row r="52" spans="1:23" x14ac:dyDescent="0.2">
      <c r="A52" s="15"/>
      <c r="B52" s="123">
        <f t="shared" si="3"/>
        <v>45</v>
      </c>
      <c r="C52" s="107"/>
      <c r="D52" s="107"/>
      <c r="E52" s="113"/>
      <c r="F52" s="113"/>
      <c r="G52" s="113"/>
      <c r="H52" s="113"/>
      <c r="I52" s="113"/>
      <c r="J52" s="113"/>
      <c r="K52" s="113"/>
      <c r="L52" s="205">
        <f t="shared" si="1"/>
        <v>0</v>
      </c>
      <c r="M52" s="11"/>
      <c r="N52" s="125" t="str">
        <f>IFERROR(IF('Input| Setup'!F54="","",'Input| Setup'!F54),"")</f>
        <v/>
      </c>
      <c r="O52" s="125" t="str">
        <f>IFERROR(VLOOKUP(N52,'Input| Setup'!$F$10:$G$59,2,FALSE),"")</f>
        <v/>
      </c>
      <c r="P52" s="167">
        <f>IF($N52&lt;&gt;"",IFERROR(SUMIF($D$8:$D$207,$N52,E$8:E$207)*'Input| Escalations'!$I$17,0),0)</f>
        <v>0</v>
      </c>
      <c r="Q52" s="167">
        <f>IF($N52&lt;&gt;"",IFERROR(SUMIF($D$8:$D$207,$N52,F$8:F$207)*'Input| Escalations'!$I$17,0),0)</f>
        <v>0</v>
      </c>
      <c r="R52" s="167">
        <f>IF($N52&lt;&gt;"",IFERROR(SUMIF($D$8:$D$207,$N52,G$8:G$207)*'Input| Escalations'!$I$17,0),0)</f>
        <v>0</v>
      </c>
      <c r="S52" s="167">
        <f>IF($N52&lt;&gt;"",IFERROR(SUMIF($D$8:$D$207,$N52,H$8:H$207)*'Input| Escalations'!$I$17,0),0)</f>
        <v>0</v>
      </c>
      <c r="T52" s="167">
        <f>IF($N52&lt;&gt;"",IFERROR(SUMIF($D$8:$D$207,$N52,I$8:I$207)*'Input| Escalations'!$I$17,0),0)</f>
        <v>0</v>
      </c>
      <c r="U52" s="167">
        <f>IF($N52&lt;&gt;"",IFERROR(SUMIF($D$8:$D$207,$N52,J$8:J$207)*'Input| Escalations'!$I$17,0),0)</f>
        <v>0</v>
      </c>
      <c r="V52" s="167">
        <f>IF($N52&lt;&gt;"",IFERROR(SUMIF($D$8:$D$207,$N52,K$8:K$207)*'Input| Escalations'!$I$17,0),0)</f>
        <v>0</v>
      </c>
      <c r="W52" s="190">
        <f t="shared" si="2"/>
        <v>0</v>
      </c>
    </row>
    <row r="53" spans="1:23" x14ac:dyDescent="0.2">
      <c r="A53" s="15"/>
      <c r="B53" s="123">
        <f t="shared" si="3"/>
        <v>46</v>
      </c>
      <c r="C53" s="107"/>
      <c r="D53" s="107"/>
      <c r="E53" s="113"/>
      <c r="F53" s="113"/>
      <c r="G53" s="113"/>
      <c r="H53" s="113"/>
      <c r="I53" s="113"/>
      <c r="J53" s="113"/>
      <c r="K53" s="113"/>
      <c r="L53" s="205">
        <f t="shared" si="1"/>
        <v>0</v>
      </c>
      <c r="M53" s="11"/>
      <c r="N53" s="125" t="str">
        <f>IFERROR(IF('Input| Setup'!F55="","",'Input| Setup'!F55),"")</f>
        <v/>
      </c>
      <c r="O53" s="125" t="str">
        <f>IFERROR(VLOOKUP(N53,'Input| Setup'!$F$10:$G$59,2,FALSE),"")</f>
        <v/>
      </c>
      <c r="P53" s="167">
        <f>IF($N53&lt;&gt;"",IFERROR(SUMIF($D$8:$D$207,$N53,E$8:E$207)*'Input| Escalations'!$I$17,0),0)</f>
        <v>0</v>
      </c>
      <c r="Q53" s="167">
        <f>IF($N53&lt;&gt;"",IFERROR(SUMIF($D$8:$D$207,$N53,F$8:F$207)*'Input| Escalations'!$I$17,0),0)</f>
        <v>0</v>
      </c>
      <c r="R53" s="167">
        <f>IF($N53&lt;&gt;"",IFERROR(SUMIF($D$8:$D$207,$N53,G$8:G$207)*'Input| Escalations'!$I$17,0),0)</f>
        <v>0</v>
      </c>
      <c r="S53" s="167">
        <f>IF($N53&lt;&gt;"",IFERROR(SUMIF($D$8:$D$207,$N53,H$8:H$207)*'Input| Escalations'!$I$17,0),0)</f>
        <v>0</v>
      </c>
      <c r="T53" s="167">
        <f>IF($N53&lt;&gt;"",IFERROR(SUMIF($D$8:$D$207,$N53,I$8:I$207)*'Input| Escalations'!$I$17,0),0)</f>
        <v>0</v>
      </c>
      <c r="U53" s="167">
        <f>IF($N53&lt;&gt;"",IFERROR(SUMIF($D$8:$D$207,$N53,J$8:J$207)*'Input| Escalations'!$I$17,0),0)</f>
        <v>0</v>
      </c>
      <c r="V53" s="167">
        <f>IF($N53&lt;&gt;"",IFERROR(SUMIF($D$8:$D$207,$N53,K$8:K$207)*'Input| Escalations'!$I$17,0),0)</f>
        <v>0</v>
      </c>
      <c r="W53" s="190">
        <f t="shared" si="2"/>
        <v>0</v>
      </c>
    </row>
    <row r="54" spans="1:23" x14ac:dyDescent="0.2">
      <c r="A54" s="15"/>
      <c r="B54" s="123">
        <f t="shared" si="3"/>
        <v>47</v>
      </c>
      <c r="C54" s="107"/>
      <c r="D54" s="107"/>
      <c r="E54" s="113"/>
      <c r="F54" s="113"/>
      <c r="G54" s="113"/>
      <c r="H54" s="113"/>
      <c r="I54" s="113"/>
      <c r="J54" s="113"/>
      <c r="K54" s="113"/>
      <c r="L54" s="205">
        <f t="shared" si="1"/>
        <v>0</v>
      </c>
      <c r="M54" s="11"/>
      <c r="N54" s="125" t="str">
        <f>IFERROR(IF('Input| Setup'!F56="","",'Input| Setup'!F56),"")</f>
        <v/>
      </c>
      <c r="O54" s="125" t="str">
        <f>IFERROR(VLOOKUP(N54,'Input| Setup'!$F$10:$G$59,2,FALSE),"")</f>
        <v/>
      </c>
      <c r="P54" s="167">
        <f>IF($N54&lt;&gt;"",IFERROR(SUMIF($D$8:$D$207,$N54,E$8:E$207)*'Input| Escalations'!$I$17,0),0)</f>
        <v>0</v>
      </c>
      <c r="Q54" s="167">
        <f>IF($N54&lt;&gt;"",IFERROR(SUMIF($D$8:$D$207,$N54,F$8:F$207)*'Input| Escalations'!$I$17,0),0)</f>
        <v>0</v>
      </c>
      <c r="R54" s="167">
        <f>IF($N54&lt;&gt;"",IFERROR(SUMIF($D$8:$D$207,$N54,G$8:G$207)*'Input| Escalations'!$I$17,0),0)</f>
        <v>0</v>
      </c>
      <c r="S54" s="167">
        <f>IF($N54&lt;&gt;"",IFERROR(SUMIF($D$8:$D$207,$N54,H$8:H$207)*'Input| Escalations'!$I$17,0),0)</f>
        <v>0</v>
      </c>
      <c r="T54" s="167">
        <f>IF($N54&lt;&gt;"",IFERROR(SUMIF($D$8:$D$207,$N54,I$8:I$207)*'Input| Escalations'!$I$17,0),0)</f>
        <v>0</v>
      </c>
      <c r="U54" s="167">
        <f>IF($N54&lt;&gt;"",IFERROR(SUMIF($D$8:$D$207,$N54,J$8:J$207)*'Input| Escalations'!$I$17,0),0)</f>
        <v>0</v>
      </c>
      <c r="V54" s="167">
        <f>IF($N54&lt;&gt;"",IFERROR(SUMIF($D$8:$D$207,$N54,K$8:K$207)*'Input| Escalations'!$I$17,0),0)</f>
        <v>0</v>
      </c>
      <c r="W54" s="190">
        <f t="shared" si="2"/>
        <v>0</v>
      </c>
    </row>
    <row r="55" spans="1:23" x14ac:dyDescent="0.2">
      <c r="A55" s="15"/>
      <c r="B55" s="123">
        <f t="shared" si="3"/>
        <v>48</v>
      </c>
      <c r="C55" s="107"/>
      <c r="D55" s="107"/>
      <c r="E55" s="113"/>
      <c r="F55" s="113"/>
      <c r="G55" s="113"/>
      <c r="H55" s="113"/>
      <c r="I55" s="113"/>
      <c r="J55" s="113"/>
      <c r="K55" s="113"/>
      <c r="L55" s="205">
        <f t="shared" si="1"/>
        <v>0</v>
      </c>
      <c r="M55" s="11"/>
      <c r="N55" s="125" t="str">
        <f>IFERROR(IF('Input| Setup'!F57="","",'Input| Setup'!F57),"")</f>
        <v/>
      </c>
      <c r="O55" s="125" t="str">
        <f>IFERROR(VLOOKUP(N55,'Input| Setup'!$F$10:$G$59,2,FALSE),"")</f>
        <v/>
      </c>
      <c r="P55" s="167">
        <f>IF($N55&lt;&gt;"",IFERROR(SUMIF($D$8:$D$207,$N55,E$8:E$207)*'Input| Escalations'!$I$17,0),0)</f>
        <v>0</v>
      </c>
      <c r="Q55" s="167">
        <f>IF($N55&lt;&gt;"",IFERROR(SUMIF($D$8:$D$207,$N55,F$8:F$207)*'Input| Escalations'!$I$17,0),0)</f>
        <v>0</v>
      </c>
      <c r="R55" s="167">
        <f>IF($N55&lt;&gt;"",IFERROR(SUMIF($D$8:$D$207,$N55,G$8:G$207)*'Input| Escalations'!$I$17,0),0)</f>
        <v>0</v>
      </c>
      <c r="S55" s="167">
        <f>IF($N55&lt;&gt;"",IFERROR(SUMIF($D$8:$D$207,$N55,H$8:H$207)*'Input| Escalations'!$I$17,0),0)</f>
        <v>0</v>
      </c>
      <c r="T55" s="167">
        <f>IF($N55&lt;&gt;"",IFERROR(SUMIF($D$8:$D$207,$N55,I$8:I$207)*'Input| Escalations'!$I$17,0),0)</f>
        <v>0</v>
      </c>
      <c r="U55" s="167">
        <f>IF($N55&lt;&gt;"",IFERROR(SUMIF($D$8:$D$207,$N55,J$8:J$207)*'Input| Escalations'!$I$17,0),0)</f>
        <v>0</v>
      </c>
      <c r="V55" s="167">
        <f>IF($N55&lt;&gt;"",IFERROR(SUMIF($D$8:$D$207,$N55,K$8:K$207)*'Input| Escalations'!$I$17,0),0)</f>
        <v>0</v>
      </c>
      <c r="W55" s="190">
        <f t="shared" si="2"/>
        <v>0</v>
      </c>
    </row>
    <row r="56" spans="1:23" x14ac:dyDescent="0.2">
      <c r="A56" s="15"/>
      <c r="B56" s="123">
        <f t="shared" si="3"/>
        <v>49</v>
      </c>
      <c r="C56" s="107"/>
      <c r="D56" s="107"/>
      <c r="E56" s="113"/>
      <c r="F56" s="113"/>
      <c r="G56" s="113"/>
      <c r="H56" s="113"/>
      <c r="I56" s="113"/>
      <c r="J56" s="113"/>
      <c r="K56" s="113"/>
      <c r="L56" s="205">
        <f t="shared" si="1"/>
        <v>0</v>
      </c>
      <c r="M56" s="11"/>
      <c r="N56" s="125" t="str">
        <f>IFERROR(IF('Input| Setup'!F58="","",'Input| Setup'!F58),"")</f>
        <v/>
      </c>
      <c r="O56" s="125" t="str">
        <f>IFERROR(VLOOKUP(N56,'Input| Setup'!$F$10:$G$59,2,FALSE),"")</f>
        <v/>
      </c>
      <c r="P56" s="167">
        <f>IF($N56&lt;&gt;"",IFERROR(SUMIF($D$8:$D$207,$N56,E$8:E$207)*'Input| Escalations'!$I$17,0),0)</f>
        <v>0</v>
      </c>
      <c r="Q56" s="167">
        <f>IF($N56&lt;&gt;"",IFERROR(SUMIF($D$8:$D$207,$N56,F$8:F$207)*'Input| Escalations'!$I$17,0),0)</f>
        <v>0</v>
      </c>
      <c r="R56" s="167">
        <f>IF($N56&lt;&gt;"",IFERROR(SUMIF($D$8:$D$207,$N56,G$8:G$207)*'Input| Escalations'!$I$17,0),0)</f>
        <v>0</v>
      </c>
      <c r="S56" s="167">
        <f>IF($N56&lt;&gt;"",IFERROR(SUMIF($D$8:$D$207,$N56,H$8:H$207)*'Input| Escalations'!$I$17,0),0)</f>
        <v>0</v>
      </c>
      <c r="T56" s="167">
        <f>IF($N56&lt;&gt;"",IFERROR(SUMIF($D$8:$D$207,$N56,I$8:I$207)*'Input| Escalations'!$I$17,0),0)</f>
        <v>0</v>
      </c>
      <c r="U56" s="167">
        <f>IF($N56&lt;&gt;"",IFERROR(SUMIF($D$8:$D$207,$N56,J$8:J$207)*'Input| Escalations'!$I$17,0),0)</f>
        <v>0</v>
      </c>
      <c r="V56" s="167">
        <f>IF($N56&lt;&gt;"",IFERROR(SUMIF($D$8:$D$207,$N56,K$8:K$207)*'Input| Escalations'!$I$17,0),0)</f>
        <v>0</v>
      </c>
      <c r="W56" s="190">
        <f t="shared" si="2"/>
        <v>0</v>
      </c>
    </row>
    <row r="57" spans="1:23" x14ac:dyDescent="0.2">
      <c r="A57" s="15"/>
      <c r="B57" s="123">
        <f t="shared" si="3"/>
        <v>50</v>
      </c>
      <c r="C57" s="107"/>
      <c r="D57" s="107"/>
      <c r="E57" s="113"/>
      <c r="F57" s="113"/>
      <c r="G57" s="113"/>
      <c r="H57" s="113"/>
      <c r="I57" s="113"/>
      <c r="J57" s="113"/>
      <c r="K57" s="113"/>
      <c r="L57" s="205">
        <f t="shared" si="1"/>
        <v>0</v>
      </c>
      <c r="M57" s="11"/>
      <c r="N57" s="125" t="str">
        <f>IFERROR(IF('Input| Setup'!F59="","",'Input| Setup'!F59),"")</f>
        <v/>
      </c>
      <c r="O57" s="125" t="str">
        <f>IFERROR(VLOOKUP(N57,'Input| Setup'!$F$10:$G$59,2,FALSE),"")</f>
        <v/>
      </c>
      <c r="P57" s="167">
        <f>IF($N57&lt;&gt;"",IFERROR(SUMIF($D$8:$D$207,$N57,E$8:E$207)*'Input| Escalations'!$I$17,0),0)</f>
        <v>0</v>
      </c>
      <c r="Q57" s="167">
        <f>IF($N57&lt;&gt;"",IFERROR(SUMIF($D$8:$D$207,$N57,F$8:F$207)*'Input| Escalations'!$I$17,0),0)</f>
        <v>0</v>
      </c>
      <c r="R57" s="167">
        <f>IF($N57&lt;&gt;"",IFERROR(SUMIF($D$8:$D$207,$N57,G$8:G$207)*'Input| Escalations'!$I$17,0),0)</f>
        <v>0</v>
      </c>
      <c r="S57" s="167">
        <f>IF($N57&lt;&gt;"",IFERROR(SUMIF($D$8:$D$207,$N57,H$8:H$207)*'Input| Escalations'!$I$17,0),0)</f>
        <v>0</v>
      </c>
      <c r="T57" s="167">
        <f>IF($N57&lt;&gt;"",IFERROR(SUMIF($D$8:$D$207,$N57,I$8:I$207)*'Input| Escalations'!$I$17,0),0)</f>
        <v>0</v>
      </c>
      <c r="U57" s="167">
        <f>IF($N57&lt;&gt;"",IFERROR(SUMIF($D$8:$D$207,$N57,J$8:J$207)*'Input| Escalations'!$I$17,0),0)</f>
        <v>0</v>
      </c>
      <c r="V57" s="167">
        <f>IF($N57&lt;&gt;"",IFERROR(SUMIF($D$8:$D$207,$N57,K$8:K$207)*'Input| Escalations'!$I$17,0),0)</f>
        <v>0</v>
      </c>
      <c r="W57" s="225">
        <f t="shared" si="2"/>
        <v>0</v>
      </c>
    </row>
    <row r="58" spans="1:23" x14ac:dyDescent="0.2">
      <c r="B58" s="123">
        <f t="shared" si="3"/>
        <v>51</v>
      </c>
      <c r="C58" s="107"/>
      <c r="D58" s="107"/>
      <c r="E58" s="113"/>
      <c r="F58" s="113"/>
      <c r="G58" s="113"/>
      <c r="H58" s="113"/>
      <c r="I58" s="113"/>
      <c r="J58" s="113"/>
      <c r="K58" s="113"/>
      <c r="L58" s="205">
        <f t="shared" si="1"/>
        <v>0</v>
      </c>
      <c r="M58" s="11"/>
      <c r="N58" s="11"/>
      <c r="O58" s="11"/>
      <c r="P58" s="168">
        <f>IFERROR(SUM(P8:P57),"")</f>
        <v>1091.8000000000002</v>
      </c>
      <c r="Q58" s="168">
        <f>IFERROR(SUM(Q8:Q57),"")</f>
        <v>545.90000000000009</v>
      </c>
      <c r="R58" s="168">
        <f t="shared" ref="R58:W58" si="4">IFERROR(SUM(R8:R57),"")</f>
        <v>13975.040000000003</v>
      </c>
      <c r="S58" s="168">
        <f t="shared" si="4"/>
        <v>4258.0200000000004</v>
      </c>
      <c r="T58" s="168">
        <f t="shared" si="4"/>
        <v>764.2600000000001</v>
      </c>
      <c r="U58" s="168">
        <f t="shared" si="4"/>
        <v>4258.0200000000004</v>
      </c>
      <c r="V58" s="191">
        <f t="shared" si="4"/>
        <v>1528.5200000000002</v>
      </c>
      <c r="W58" s="169">
        <f t="shared" si="4"/>
        <v>24783.860000000004</v>
      </c>
    </row>
    <row r="59" spans="1:23" hidden="1" outlineLevel="1" x14ac:dyDescent="0.2">
      <c r="B59" s="123">
        <f t="shared" si="3"/>
        <v>52</v>
      </c>
      <c r="C59" s="107"/>
      <c r="D59" s="107"/>
      <c r="E59" s="113"/>
      <c r="F59" s="113"/>
      <c r="G59" s="113"/>
      <c r="H59" s="113"/>
      <c r="I59" s="113"/>
      <c r="J59" s="113"/>
      <c r="K59" s="113"/>
      <c r="L59" s="205">
        <f t="shared" si="1"/>
        <v>0</v>
      </c>
    </row>
    <row r="60" spans="1:23" hidden="1" outlineLevel="1" x14ac:dyDescent="0.2">
      <c r="B60" s="123">
        <f t="shared" si="3"/>
        <v>53</v>
      </c>
      <c r="C60" s="107"/>
      <c r="D60" s="107"/>
      <c r="E60" s="113"/>
      <c r="F60" s="113"/>
      <c r="G60" s="113"/>
      <c r="H60" s="113"/>
      <c r="I60" s="113"/>
      <c r="J60" s="113"/>
      <c r="K60" s="113"/>
      <c r="L60" s="205">
        <f t="shared" si="1"/>
        <v>0</v>
      </c>
    </row>
    <row r="61" spans="1:23" hidden="1" outlineLevel="1" x14ac:dyDescent="0.2">
      <c r="B61" s="123">
        <f t="shared" si="3"/>
        <v>54</v>
      </c>
      <c r="C61" s="107"/>
      <c r="D61" s="107"/>
      <c r="E61" s="113"/>
      <c r="F61" s="113"/>
      <c r="G61" s="113"/>
      <c r="H61" s="113"/>
      <c r="I61" s="113"/>
      <c r="J61" s="113"/>
      <c r="K61" s="113"/>
      <c r="L61" s="205">
        <f t="shared" si="1"/>
        <v>0</v>
      </c>
    </row>
    <row r="62" spans="1:23" hidden="1" outlineLevel="1" x14ac:dyDescent="0.2">
      <c r="B62" s="123">
        <f t="shared" si="3"/>
        <v>55</v>
      </c>
      <c r="C62" s="107"/>
      <c r="D62" s="107"/>
      <c r="E62" s="113"/>
      <c r="F62" s="113"/>
      <c r="G62" s="113"/>
      <c r="H62" s="113"/>
      <c r="I62" s="113"/>
      <c r="J62" s="113"/>
      <c r="K62" s="113"/>
      <c r="L62" s="205">
        <f t="shared" si="1"/>
        <v>0</v>
      </c>
    </row>
    <row r="63" spans="1:23" hidden="1" outlineLevel="1" x14ac:dyDescent="0.2">
      <c r="B63" s="123">
        <f t="shared" si="3"/>
        <v>56</v>
      </c>
      <c r="C63" s="107"/>
      <c r="D63" s="107"/>
      <c r="E63" s="113"/>
      <c r="F63" s="113"/>
      <c r="G63" s="113"/>
      <c r="H63" s="113"/>
      <c r="I63" s="113"/>
      <c r="J63" s="113"/>
      <c r="K63" s="113"/>
      <c r="L63" s="205">
        <f t="shared" si="1"/>
        <v>0</v>
      </c>
    </row>
    <row r="64" spans="1:23" hidden="1" outlineLevel="1" x14ac:dyDescent="0.2">
      <c r="B64" s="123">
        <f t="shared" si="3"/>
        <v>57</v>
      </c>
      <c r="C64" s="107"/>
      <c r="D64" s="107"/>
      <c r="E64" s="113"/>
      <c r="F64" s="113"/>
      <c r="G64" s="113"/>
      <c r="H64" s="113"/>
      <c r="I64" s="113"/>
      <c r="J64" s="113"/>
      <c r="K64" s="113"/>
      <c r="L64" s="205">
        <f t="shared" si="1"/>
        <v>0</v>
      </c>
    </row>
    <row r="65" spans="2:12" hidden="1" outlineLevel="1" x14ac:dyDescent="0.2">
      <c r="B65" s="123">
        <f t="shared" si="3"/>
        <v>58</v>
      </c>
      <c r="C65" s="107"/>
      <c r="D65" s="107"/>
      <c r="E65" s="113"/>
      <c r="F65" s="113"/>
      <c r="G65" s="113"/>
      <c r="H65" s="113"/>
      <c r="I65" s="113"/>
      <c r="J65" s="113"/>
      <c r="K65" s="113"/>
      <c r="L65" s="205">
        <f t="shared" si="1"/>
        <v>0</v>
      </c>
    </row>
    <row r="66" spans="2:12" hidden="1" outlineLevel="1" x14ac:dyDescent="0.2">
      <c r="B66" s="123">
        <f t="shared" si="3"/>
        <v>59</v>
      </c>
      <c r="C66" s="107"/>
      <c r="D66" s="107"/>
      <c r="E66" s="113"/>
      <c r="F66" s="113"/>
      <c r="G66" s="113"/>
      <c r="H66" s="113"/>
      <c r="I66" s="113"/>
      <c r="J66" s="113"/>
      <c r="K66" s="113"/>
      <c r="L66" s="205">
        <f t="shared" si="1"/>
        <v>0</v>
      </c>
    </row>
    <row r="67" spans="2:12" hidden="1" outlineLevel="1" x14ac:dyDescent="0.2">
      <c r="B67" s="123">
        <f t="shared" si="3"/>
        <v>60</v>
      </c>
      <c r="C67" s="107"/>
      <c r="D67" s="107"/>
      <c r="E67" s="113"/>
      <c r="F67" s="113"/>
      <c r="G67" s="113"/>
      <c r="H67" s="113"/>
      <c r="I67" s="113"/>
      <c r="J67" s="113"/>
      <c r="K67" s="113"/>
      <c r="L67" s="205">
        <f t="shared" si="1"/>
        <v>0</v>
      </c>
    </row>
    <row r="68" spans="2:12" hidden="1" outlineLevel="1" x14ac:dyDescent="0.2">
      <c r="B68" s="123">
        <f t="shared" si="3"/>
        <v>61</v>
      </c>
      <c r="C68" s="107"/>
      <c r="D68" s="107"/>
      <c r="E68" s="113"/>
      <c r="F68" s="113"/>
      <c r="G68" s="113"/>
      <c r="H68" s="113"/>
      <c r="I68" s="113"/>
      <c r="J68" s="113"/>
      <c r="K68" s="113"/>
      <c r="L68" s="205">
        <f t="shared" si="1"/>
        <v>0</v>
      </c>
    </row>
    <row r="69" spans="2:12" hidden="1" outlineLevel="1" x14ac:dyDescent="0.2">
      <c r="B69" s="123">
        <f t="shared" si="3"/>
        <v>62</v>
      </c>
      <c r="C69" s="107"/>
      <c r="D69" s="107"/>
      <c r="E69" s="113"/>
      <c r="F69" s="113"/>
      <c r="G69" s="113"/>
      <c r="H69" s="113"/>
      <c r="I69" s="113"/>
      <c r="J69" s="113"/>
      <c r="K69" s="113"/>
      <c r="L69" s="205">
        <f t="shared" si="1"/>
        <v>0</v>
      </c>
    </row>
    <row r="70" spans="2:12" hidden="1" outlineLevel="1" x14ac:dyDescent="0.2">
      <c r="B70" s="123">
        <f t="shared" si="3"/>
        <v>63</v>
      </c>
      <c r="C70" s="107"/>
      <c r="D70" s="107"/>
      <c r="E70" s="113"/>
      <c r="F70" s="113"/>
      <c r="G70" s="113"/>
      <c r="H70" s="113"/>
      <c r="I70" s="113"/>
      <c r="J70" s="113"/>
      <c r="K70" s="113"/>
      <c r="L70" s="205">
        <f t="shared" si="1"/>
        <v>0</v>
      </c>
    </row>
    <row r="71" spans="2:12" hidden="1" outlineLevel="1" x14ac:dyDescent="0.2">
      <c r="B71" s="123">
        <f t="shared" si="3"/>
        <v>64</v>
      </c>
      <c r="C71" s="107"/>
      <c r="D71" s="107"/>
      <c r="E71" s="113"/>
      <c r="F71" s="113"/>
      <c r="G71" s="113"/>
      <c r="H71" s="113"/>
      <c r="I71" s="113"/>
      <c r="J71" s="113"/>
      <c r="K71" s="113"/>
      <c r="L71" s="205">
        <f t="shared" si="1"/>
        <v>0</v>
      </c>
    </row>
    <row r="72" spans="2:12" hidden="1" outlineLevel="1" x14ac:dyDescent="0.2">
      <c r="B72" s="123">
        <f t="shared" si="3"/>
        <v>65</v>
      </c>
      <c r="C72" s="107"/>
      <c r="D72" s="107"/>
      <c r="E72" s="113"/>
      <c r="F72" s="113"/>
      <c r="G72" s="113"/>
      <c r="H72" s="113"/>
      <c r="I72" s="113"/>
      <c r="J72" s="113"/>
      <c r="K72" s="113"/>
      <c r="L72" s="205">
        <f t="shared" si="1"/>
        <v>0</v>
      </c>
    </row>
    <row r="73" spans="2:12" hidden="1" outlineLevel="1" x14ac:dyDescent="0.2">
      <c r="B73" s="123">
        <f t="shared" si="3"/>
        <v>66</v>
      </c>
      <c r="C73" s="107"/>
      <c r="D73" s="107"/>
      <c r="E73" s="113"/>
      <c r="F73" s="113"/>
      <c r="G73" s="113"/>
      <c r="H73" s="113"/>
      <c r="I73" s="113"/>
      <c r="J73" s="113"/>
      <c r="K73" s="113"/>
      <c r="L73" s="205">
        <f t="shared" ref="L73:L136" si="5">IFERROR(IF(SUM(G73:K73)=0,0,SUM(G73:K73)),"")</f>
        <v>0</v>
      </c>
    </row>
    <row r="74" spans="2:12" hidden="1" outlineLevel="1" x14ac:dyDescent="0.2">
      <c r="B74" s="123">
        <f t="shared" ref="B74:B137" si="6">IFERROR(B73+1,"")</f>
        <v>67</v>
      </c>
      <c r="C74" s="107"/>
      <c r="D74" s="107"/>
      <c r="E74" s="113"/>
      <c r="F74" s="113"/>
      <c r="G74" s="113"/>
      <c r="H74" s="113"/>
      <c r="I74" s="113"/>
      <c r="J74" s="113"/>
      <c r="K74" s="113"/>
      <c r="L74" s="205">
        <f t="shared" si="5"/>
        <v>0</v>
      </c>
    </row>
    <row r="75" spans="2:12" hidden="1" outlineLevel="1" x14ac:dyDescent="0.2">
      <c r="B75" s="123">
        <f t="shared" si="6"/>
        <v>68</v>
      </c>
      <c r="C75" s="107"/>
      <c r="D75" s="107"/>
      <c r="E75" s="113"/>
      <c r="F75" s="113"/>
      <c r="G75" s="113"/>
      <c r="H75" s="113"/>
      <c r="I75" s="113"/>
      <c r="J75" s="113"/>
      <c r="K75" s="113"/>
      <c r="L75" s="205">
        <f t="shared" si="5"/>
        <v>0</v>
      </c>
    </row>
    <row r="76" spans="2:12" hidden="1" outlineLevel="1" x14ac:dyDescent="0.2">
      <c r="B76" s="123">
        <f t="shared" si="6"/>
        <v>69</v>
      </c>
      <c r="C76" s="107"/>
      <c r="D76" s="107"/>
      <c r="E76" s="113"/>
      <c r="F76" s="113"/>
      <c r="G76" s="113"/>
      <c r="H76" s="113"/>
      <c r="I76" s="113"/>
      <c r="J76" s="113"/>
      <c r="K76" s="113"/>
      <c r="L76" s="205">
        <f t="shared" si="5"/>
        <v>0</v>
      </c>
    </row>
    <row r="77" spans="2:12" hidden="1" outlineLevel="1" x14ac:dyDescent="0.2">
      <c r="B77" s="123">
        <f t="shared" si="6"/>
        <v>70</v>
      </c>
      <c r="C77" s="107"/>
      <c r="D77" s="107"/>
      <c r="E77" s="113"/>
      <c r="F77" s="113"/>
      <c r="G77" s="113"/>
      <c r="H77" s="113"/>
      <c r="I77" s="113"/>
      <c r="J77" s="113"/>
      <c r="K77" s="113"/>
      <c r="L77" s="205">
        <f t="shared" si="5"/>
        <v>0</v>
      </c>
    </row>
    <row r="78" spans="2:12" hidden="1" outlineLevel="1" x14ac:dyDescent="0.2">
      <c r="B78" s="123">
        <f t="shared" si="6"/>
        <v>71</v>
      </c>
      <c r="C78" s="107"/>
      <c r="D78" s="107"/>
      <c r="E78" s="113"/>
      <c r="F78" s="113"/>
      <c r="G78" s="113"/>
      <c r="H78" s="113"/>
      <c r="I78" s="113"/>
      <c r="J78" s="113"/>
      <c r="K78" s="113"/>
      <c r="L78" s="205">
        <f t="shared" si="5"/>
        <v>0</v>
      </c>
    </row>
    <row r="79" spans="2:12" hidden="1" outlineLevel="1" x14ac:dyDescent="0.2">
      <c r="B79" s="123">
        <f t="shared" si="6"/>
        <v>72</v>
      </c>
      <c r="C79" s="107"/>
      <c r="D79" s="107"/>
      <c r="E79" s="113"/>
      <c r="F79" s="113"/>
      <c r="G79" s="113"/>
      <c r="H79" s="113"/>
      <c r="I79" s="113"/>
      <c r="J79" s="113"/>
      <c r="K79" s="113"/>
      <c r="L79" s="205">
        <f t="shared" si="5"/>
        <v>0</v>
      </c>
    </row>
    <row r="80" spans="2:12" hidden="1" outlineLevel="1" x14ac:dyDescent="0.2">
      <c r="B80" s="123">
        <f t="shared" si="6"/>
        <v>73</v>
      </c>
      <c r="C80" s="107"/>
      <c r="D80" s="107"/>
      <c r="E80" s="113"/>
      <c r="F80" s="113"/>
      <c r="G80" s="113"/>
      <c r="H80" s="113"/>
      <c r="I80" s="113"/>
      <c r="J80" s="113"/>
      <c r="K80" s="113"/>
      <c r="L80" s="205">
        <f t="shared" si="5"/>
        <v>0</v>
      </c>
    </row>
    <row r="81" spans="2:12" hidden="1" outlineLevel="1" x14ac:dyDescent="0.2">
      <c r="B81" s="123">
        <f t="shared" si="6"/>
        <v>74</v>
      </c>
      <c r="C81" s="107"/>
      <c r="D81" s="107"/>
      <c r="E81" s="113"/>
      <c r="F81" s="113"/>
      <c r="G81" s="113"/>
      <c r="H81" s="113"/>
      <c r="I81" s="113"/>
      <c r="J81" s="113"/>
      <c r="K81" s="113"/>
      <c r="L81" s="205">
        <f t="shared" si="5"/>
        <v>0</v>
      </c>
    </row>
    <row r="82" spans="2:12" hidden="1" outlineLevel="1" x14ac:dyDescent="0.2">
      <c r="B82" s="123">
        <f t="shared" si="6"/>
        <v>75</v>
      </c>
      <c r="C82" s="107"/>
      <c r="D82" s="107"/>
      <c r="E82" s="113"/>
      <c r="F82" s="113"/>
      <c r="G82" s="113"/>
      <c r="H82" s="113"/>
      <c r="I82" s="113"/>
      <c r="J82" s="113"/>
      <c r="K82" s="113"/>
      <c r="L82" s="205">
        <f t="shared" si="5"/>
        <v>0</v>
      </c>
    </row>
    <row r="83" spans="2:12" hidden="1" outlineLevel="1" x14ac:dyDescent="0.2">
      <c r="B83" s="123">
        <f t="shared" si="6"/>
        <v>76</v>
      </c>
      <c r="C83" s="107"/>
      <c r="D83" s="107"/>
      <c r="E83" s="113"/>
      <c r="F83" s="113"/>
      <c r="G83" s="113"/>
      <c r="H83" s="113"/>
      <c r="I83" s="113"/>
      <c r="J83" s="113"/>
      <c r="K83" s="113"/>
      <c r="L83" s="205">
        <f t="shared" si="5"/>
        <v>0</v>
      </c>
    </row>
    <row r="84" spans="2:12" hidden="1" outlineLevel="1" x14ac:dyDescent="0.2">
      <c r="B84" s="123">
        <f t="shared" si="6"/>
        <v>77</v>
      </c>
      <c r="C84" s="107"/>
      <c r="D84" s="107"/>
      <c r="E84" s="113"/>
      <c r="F84" s="113"/>
      <c r="G84" s="113"/>
      <c r="H84" s="113"/>
      <c r="I84" s="113"/>
      <c r="J84" s="113"/>
      <c r="K84" s="113"/>
      <c r="L84" s="205">
        <f t="shared" si="5"/>
        <v>0</v>
      </c>
    </row>
    <row r="85" spans="2:12" hidden="1" outlineLevel="1" x14ac:dyDescent="0.2">
      <c r="B85" s="123">
        <f t="shared" si="6"/>
        <v>78</v>
      </c>
      <c r="C85" s="107"/>
      <c r="D85" s="107"/>
      <c r="E85" s="113"/>
      <c r="F85" s="113"/>
      <c r="G85" s="113"/>
      <c r="H85" s="113"/>
      <c r="I85" s="113"/>
      <c r="J85" s="113"/>
      <c r="K85" s="113"/>
      <c r="L85" s="205">
        <f t="shared" si="5"/>
        <v>0</v>
      </c>
    </row>
    <row r="86" spans="2:12" hidden="1" outlineLevel="1" x14ac:dyDescent="0.2">
      <c r="B86" s="123">
        <f t="shared" si="6"/>
        <v>79</v>
      </c>
      <c r="C86" s="107"/>
      <c r="D86" s="107"/>
      <c r="E86" s="113"/>
      <c r="F86" s="113"/>
      <c r="G86" s="113"/>
      <c r="H86" s="113"/>
      <c r="I86" s="113"/>
      <c r="J86" s="113"/>
      <c r="K86" s="113"/>
      <c r="L86" s="205">
        <f t="shared" si="5"/>
        <v>0</v>
      </c>
    </row>
    <row r="87" spans="2:12" hidden="1" outlineLevel="1" x14ac:dyDescent="0.2">
      <c r="B87" s="123">
        <f t="shared" si="6"/>
        <v>80</v>
      </c>
      <c r="C87" s="107"/>
      <c r="D87" s="107"/>
      <c r="E87" s="113"/>
      <c r="F87" s="113"/>
      <c r="G87" s="113"/>
      <c r="H87" s="113"/>
      <c r="I87" s="113"/>
      <c r="J87" s="113"/>
      <c r="K87" s="113"/>
      <c r="L87" s="205">
        <f t="shared" si="5"/>
        <v>0</v>
      </c>
    </row>
    <row r="88" spans="2:12" hidden="1" outlineLevel="1" x14ac:dyDescent="0.2">
      <c r="B88" s="123">
        <f t="shared" si="6"/>
        <v>81</v>
      </c>
      <c r="C88" s="107"/>
      <c r="D88" s="107"/>
      <c r="E88" s="113"/>
      <c r="F88" s="113"/>
      <c r="G88" s="113"/>
      <c r="H88" s="113"/>
      <c r="I88" s="113"/>
      <c r="J88" s="113"/>
      <c r="K88" s="113"/>
      <c r="L88" s="205">
        <f t="shared" si="5"/>
        <v>0</v>
      </c>
    </row>
    <row r="89" spans="2:12" hidden="1" outlineLevel="1" x14ac:dyDescent="0.2">
      <c r="B89" s="123">
        <f t="shared" si="6"/>
        <v>82</v>
      </c>
      <c r="C89" s="107"/>
      <c r="D89" s="107"/>
      <c r="E89" s="113"/>
      <c r="F89" s="113"/>
      <c r="G89" s="113"/>
      <c r="H89" s="113"/>
      <c r="I89" s="113"/>
      <c r="J89" s="113"/>
      <c r="K89" s="113"/>
      <c r="L89" s="205">
        <f t="shared" si="5"/>
        <v>0</v>
      </c>
    </row>
    <row r="90" spans="2:12" hidden="1" outlineLevel="1" x14ac:dyDescent="0.2">
      <c r="B90" s="123">
        <f t="shared" si="6"/>
        <v>83</v>
      </c>
      <c r="C90" s="107"/>
      <c r="D90" s="107"/>
      <c r="E90" s="113"/>
      <c r="F90" s="113"/>
      <c r="G90" s="113"/>
      <c r="H90" s="113"/>
      <c r="I90" s="113"/>
      <c r="J90" s="113"/>
      <c r="K90" s="113"/>
      <c r="L90" s="205">
        <f t="shared" si="5"/>
        <v>0</v>
      </c>
    </row>
    <row r="91" spans="2:12" hidden="1" outlineLevel="1" x14ac:dyDescent="0.2">
      <c r="B91" s="123">
        <f t="shared" si="6"/>
        <v>84</v>
      </c>
      <c r="C91" s="107"/>
      <c r="D91" s="107"/>
      <c r="E91" s="113"/>
      <c r="F91" s="113"/>
      <c r="G91" s="113"/>
      <c r="H91" s="113"/>
      <c r="I91" s="113"/>
      <c r="J91" s="113"/>
      <c r="K91" s="113"/>
      <c r="L91" s="205">
        <f t="shared" si="5"/>
        <v>0</v>
      </c>
    </row>
    <row r="92" spans="2:12" hidden="1" outlineLevel="1" x14ac:dyDescent="0.2">
      <c r="B92" s="123">
        <f t="shared" si="6"/>
        <v>85</v>
      </c>
      <c r="C92" s="107"/>
      <c r="D92" s="107"/>
      <c r="E92" s="113"/>
      <c r="F92" s="113"/>
      <c r="G92" s="113"/>
      <c r="H92" s="113"/>
      <c r="I92" s="113"/>
      <c r="J92" s="113"/>
      <c r="K92" s="113"/>
      <c r="L92" s="205">
        <f t="shared" si="5"/>
        <v>0</v>
      </c>
    </row>
    <row r="93" spans="2:12" hidden="1" outlineLevel="1" x14ac:dyDescent="0.2">
      <c r="B93" s="123">
        <f t="shared" si="6"/>
        <v>86</v>
      </c>
      <c r="C93" s="107"/>
      <c r="D93" s="107"/>
      <c r="E93" s="113"/>
      <c r="F93" s="113"/>
      <c r="G93" s="113"/>
      <c r="H93" s="113"/>
      <c r="I93" s="113"/>
      <c r="J93" s="113"/>
      <c r="K93" s="113"/>
      <c r="L93" s="205">
        <f t="shared" si="5"/>
        <v>0</v>
      </c>
    </row>
    <row r="94" spans="2:12" hidden="1" outlineLevel="1" x14ac:dyDescent="0.2">
      <c r="B94" s="123">
        <f t="shared" si="6"/>
        <v>87</v>
      </c>
      <c r="C94" s="107"/>
      <c r="D94" s="107"/>
      <c r="E94" s="113"/>
      <c r="F94" s="113"/>
      <c r="G94" s="113"/>
      <c r="H94" s="113"/>
      <c r="I94" s="113"/>
      <c r="J94" s="113"/>
      <c r="K94" s="113"/>
      <c r="L94" s="205">
        <f t="shared" si="5"/>
        <v>0</v>
      </c>
    </row>
    <row r="95" spans="2:12" hidden="1" outlineLevel="1" x14ac:dyDescent="0.2">
      <c r="B95" s="123">
        <f t="shared" si="6"/>
        <v>88</v>
      </c>
      <c r="C95" s="107"/>
      <c r="D95" s="107"/>
      <c r="E95" s="113"/>
      <c r="F95" s="113"/>
      <c r="G95" s="113"/>
      <c r="H95" s="113"/>
      <c r="I95" s="113"/>
      <c r="J95" s="113"/>
      <c r="K95" s="113"/>
      <c r="L95" s="205">
        <f t="shared" si="5"/>
        <v>0</v>
      </c>
    </row>
    <row r="96" spans="2:12" hidden="1" outlineLevel="1" x14ac:dyDescent="0.2">
      <c r="B96" s="123">
        <f t="shared" si="6"/>
        <v>89</v>
      </c>
      <c r="C96" s="107"/>
      <c r="D96" s="107"/>
      <c r="E96" s="113"/>
      <c r="F96" s="113"/>
      <c r="G96" s="113"/>
      <c r="H96" s="113"/>
      <c r="I96" s="113"/>
      <c r="J96" s="113"/>
      <c r="K96" s="113"/>
      <c r="L96" s="205">
        <f t="shared" si="5"/>
        <v>0</v>
      </c>
    </row>
    <row r="97" spans="2:12" hidden="1" outlineLevel="1" x14ac:dyDescent="0.2">
      <c r="B97" s="123">
        <f t="shared" si="6"/>
        <v>90</v>
      </c>
      <c r="C97" s="107"/>
      <c r="D97" s="107"/>
      <c r="E97" s="113"/>
      <c r="F97" s="113"/>
      <c r="G97" s="113"/>
      <c r="H97" s="113"/>
      <c r="I97" s="113"/>
      <c r="J97" s="113"/>
      <c r="K97" s="113"/>
      <c r="L97" s="205">
        <f t="shared" si="5"/>
        <v>0</v>
      </c>
    </row>
    <row r="98" spans="2:12" hidden="1" outlineLevel="1" x14ac:dyDescent="0.2">
      <c r="B98" s="123">
        <f t="shared" si="6"/>
        <v>91</v>
      </c>
      <c r="C98" s="107"/>
      <c r="D98" s="107"/>
      <c r="E98" s="113"/>
      <c r="F98" s="113"/>
      <c r="G98" s="113"/>
      <c r="H98" s="113"/>
      <c r="I98" s="113"/>
      <c r="J98" s="113"/>
      <c r="K98" s="113"/>
      <c r="L98" s="205">
        <f t="shared" si="5"/>
        <v>0</v>
      </c>
    </row>
    <row r="99" spans="2:12" hidden="1" outlineLevel="1" x14ac:dyDescent="0.2">
      <c r="B99" s="123">
        <f t="shared" si="6"/>
        <v>92</v>
      </c>
      <c r="C99" s="107"/>
      <c r="D99" s="107"/>
      <c r="E99" s="113"/>
      <c r="F99" s="113"/>
      <c r="G99" s="113"/>
      <c r="H99" s="113"/>
      <c r="I99" s="113"/>
      <c r="J99" s="113"/>
      <c r="K99" s="113"/>
      <c r="L99" s="205">
        <f t="shared" si="5"/>
        <v>0</v>
      </c>
    </row>
    <row r="100" spans="2:12" hidden="1" outlineLevel="1" x14ac:dyDescent="0.2">
      <c r="B100" s="123">
        <f t="shared" si="6"/>
        <v>93</v>
      </c>
      <c r="C100" s="107"/>
      <c r="D100" s="107"/>
      <c r="E100" s="113"/>
      <c r="F100" s="113"/>
      <c r="G100" s="113"/>
      <c r="H100" s="113"/>
      <c r="I100" s="113"/>
      <c r="J100" s="113"/>
      <c r="K100" s="113"/>
      <c r="L100" s="205">
        <f t="shared" si="5"/>
        <v>0</v>
      </c>
    </row>
    <row r="101" spans="2:12" hidden="1" outlineLevel="1" x14ac:dyDescent="0.2">
      <c r="B101" s="123">
        <f t="shared" si="6"/>
        <v>94</v>
      </c>
      <c r="C101" s="107"/>
      <c r="D101" s="107"/>
      <c r="E101" s="113"/>
      <c r="F101" s="113"/>
      <c r="G101" s="113"/>
      <c r="H101" s="113"/>
      <c r="I101" s="113"/>
      <c r="J101" s="113"/>
      <c r="K101" s="113"/>
      <c r="L101" s="205">
        <f t="shared" si="5"/>
        <v>0</v>
      </c>
    </row>
    <row r="102" spans="2:12" hidden="1" outlineLevel="1" x14ac:dyDescent="0.2">
      <c r="B102" s="123">
        <f t="shared" si="6"/>
        <v>95</v>
      </c>
      <c r="C102" s="107"/>
      <c r="D102" s="107"/>
      <c r="E102" s="113"/>
      <c r="F102" s="113"/>
      <c r="G102" s="113"/>
      <c r="H102" s="113"/>
      <c r="I102" s="113"/>
      <c r="J102" s="113"/>
      <c r="K102" s="113"/>
      <c r="L102" s="205">
        <f t="shared" si="5"/>
        <v>0</v>
      </c>
    </row>
    <row r="103" spans="2:12" hidden="1" outlineLevel="1" x14ac:dyDescent="0.2">
      <c r="B103" s="123">
        <f t="shared" si="6"/>
        <v>96</v>
      </c>
      <c r="C103" s="107"/>
      <c r="D103" s="107"/>
      <c r="E103" s="113"/>
      <c r="F103" s="113"/>
      <c r="G103" s="113"/>
      <c r="H103" s="113"/>
      <c r="I103" s="113"/>
      <c r="J103" s="113"/>
      <c r="K103" s="113"/>
      <c r="L103" s="205">
        <f t="shared" si="5"/>
        <v>0</v>
      </c>
    </row>
    <row r="104" spans="2:12" hidden="1" outlineLevel="1" x14ac:dyDescent="0.2">
      <c r="B104" s="123">
        <f t="shared" si="6"/>
        <v>97</v>
      </c>
      <c r="C104" s="107"/>
      <c r="D104" s="107"/>
      <c r="E104" s="113"/>
      <c r="F104" s="113"/>
      <c r="G104" s="113"/>
      <c r="H104" s="113"/>
      <c r="I104" s="113"/>
      <c r="J104" s="113"/>
      <c r="K104" s="113"/>
      <c r="L104" s="205">
        <f t="shared" si="5"/>
        <v>0</v>
      </c>
    </row>
    <row r="105" spans="2:12" hidden="1" outlineLevel="1" x14ac:dyDescent="0.2">
      <c r="B105" s="123">
        <f t="shared" si="6"/>
        <v>98</v>
      </c>
      <c r="C105" s="107"/>
      <c r="D105" s="107"/>
      <c r="E105" s="113"/>
      <c r="F105" s="113"/>
      <c r="G105" s="113"/>
      <c r="H105" s="113"/>
      <c r="I105" s="113"/>
      <c r="J105" s="113"/>
      <c r="K105" s="113"/>
      <c r="L105" s="205">
        <f t="shared" si="5"/>
        <v>0</v>
      </c>
    </row>
    <row r="106" spans="2:12" hidden="1" outlineLevel="1" x14ac:dyDescent="0.2">
      <c r="B106" s="123">
        <f t="shared" si="6"/>
        <v>99</v>
      </c>
      <c r="C106" s="107"/>
      <c r="D106" s="107"/>
      <c r="E106" s="113"/>
      <c r="F106" s="113"/>
      <c r="G106" s="113"/>
      <c r="H106" s="113"/>
      <c r="I106" s="113"/>
      <c r="J106" s="113"/>
      <c r="K106" s="113"/>
      <c r="L106" s="205">
        <f t="shared" si="5"/>
        <v>0</v>
      </c>
    </row>
    <row r="107" spans="2:12" hidden="1" outlineLevel="1" x14ac:dyDescent="0.2">
      <c r="B107" s="123">
        <f t="shared" si="6"/>
        <v>100</v>
      </c>
      <c r="C107" s="107"/>
      <c r="D107" s="107"/>
      <c r="E107" s="113"/>
      <c r="F107" s="113"/>
      <c r="G107" s="113"/>
      <c r="H107" s="113"/>
      <c r="I107" s="113"/>
      <c r="J107" s="113"/>
      <c r="K107" s="113"/>
      <c r="L107" s="205">
        <f t="shared" si="5"/>
        <v>0</v>
      </c>
    </row>
    <row r="108" spans="2:12" hidden="1" outlineLevel="1" x14ac:dyDescent="0.2">
      <c r="B108" s="123">
        <f t="shared" si="6"/>
        <v>101</v>
      </c>
      <c r="C108" s="107"/>
      <c r="D108" s="107"/>
      <c r="E108" s="113"/>
      <c r="F108" s="113"/>
      <c r="G108" s="113"/>
      <c r="H108" s="113"/>
      <c r="I108" s="113"/>
      <c r="J108" s="113"/>
      <c r="K108" s="113"/>
      <c r="L108" s="205">
        <f t="shared" si="5"/>
        <v>0</v>
      </c>
    </row>
    <row r="109" spans="2:12" hidden="1" outlineLevel="1" x14ac:dyDescent="0.2">
      <c r="B109" s="123">
        <f t="shared" si="6"/>
        <v>102</v>
      </c>
      <c r="C109" s="107"/>
      <c r="D109" s="107"/>
      <c r="E109" s="113"/>
      <c r="F109" s="113"/>
      <c r="G109" s="113"/>
      <c r="H109" s="113"/>
      <c r="I109" s="113"/>
      <c r="J109" s="113"/>
      <c r="K109" s="113"/>
      <c r="L109" s="205">
        <f t="shared" si="5"/>
        <v>0</v>
      </c>
    </row>
    <row r="110" spans="2:12" hidden="1" outlineLevel="1" x14ac:dyDescent="0.2">
      <c r="B110" s="123">
        <f t="shared" si="6"/>
        <v>103</v>
      </c>
      <c r="C110" s="107"/>
      <c r="D110" s="107"/>
      <c r="E110" s="113"/>
      <c r="F110" s="113"/>
      <c r="G110" s="113"/>
      <c r="H110" s="113"/>
      <c r="I110" s="113"/>
      <c r="J110" s="113"/>
      <c r="K110" s="113"/>
      <c r="L110" s="205">
        <f t="shared" si="5"/>
        <v>0</v>
      </c>
    </row>
    <row r="111" spans="2:12" hidden="1" outlineLevel="1" x14ac:dyDescent="0.2">
      <c r="B111" s="123">
        <f t="shared" si="6"/>
        <v>104</v>
      </c>
      <c r="C111" s="107"/>
      <c r="D111" s="107"/>
      <c r="E111" s="113"/>
      <c r="F111" s="113"/>
      <c r="G111" s="113"/>
      <c r="H111" s="113"/>
      <c r="I111" s="113"/>
      <c r="J111" s="113"/>
      <c r="K111" s="113"/>
      <c r="L111" s="205">
        <f t="shared" si="5"/>
        <v>0</v>
      </c>
    </row>
    <row r="112" spans="2:12" hidden="1" outlineLevel="1" x14ac:dyDescent="0.2">
      <c r="B112" s="123">
        <f t="shared" si="6"/>
        <v>105</v>
      </c>
      <c r="C112" s="107"/>
      <c r="D112" s="107"/>
      <c r="E112" s="113"/>
      <c r="F112" s="113"/>
      <c r="G112" s="113"/>
      <c r="H112" s="113"/>
      <c r="I112" s="113"/>
      <c r="J112" s="113"/>
      <c r="K112" s="113"/>
      <c r="L112" s="205">
        <f t="shared" si="5"/>
        <v>0</v>
      </c>
    </row>
    <row r="113" spans="2:12" hidden="1" outlineLevel="1" x14ac:dyDescent="0.2">
      <c r="B113" s="123">
        <f t="shared" si="6"/>
        <v>106</v>
      </c>
      <c r="C113" s="107"/>
      <c r="D113" s="107"/>
      <c r="E113" s="113"/>
      <c r="F113" s="113"/>
      <c r="G113" s="113"/>
      <c r="H113" s="113"/>
      <c r="I113" s="113"/>
      <c r="J113" s="113"/>
      <c r="K113" s="113"/>
      <c r="L113" s="205">
        <f t="shared" si="5"/>
        <v>0</v>
      </c>
    </row>
    <row r="114" spans="2:12" hidden="1" outlineLevel="1" x14ac:dyDescent="0.2">
      <c r="B114" s="123">
        <f t="shared" si="6"/>
        <v>107</v>
      </c>
      <c r="C114" s="107"/>
      <c r="D114" s="107"/>
      <c r="E114" s="113"/>
      <c r="F114" s="113"/>
      <c r="G114" s="113"/>
      <c r="H114" s="113"/>
      <c r="I114" s="113"/>
      <c r="J114" s="113"/>
      <c r="K114" s="113"/>
      <c r="L114" s="205">
        <f t="shared" si="5"/>
        <v>0</v>
      </c>
    </row>
    <row r="115" spans="2:12" hidden="1" outlineLevel="1" x14ac:dyDescent="0.2">
      <c r="B115" s="123">
        <f t="shared" si="6"/>
        <v>108</v>
      </c>
      <c r="C115" s="107"/>
      <c r="D115" s="107"/>
      <c r="E115" s="113"/>
      <c r="F115" s="113"/>
      <c r="G115" s="113"/>
      <c r="H115" s="113"/>
      <c r="I115" s="113"/>
      <c r="J115" s="113"/>
      <c r="K115" s="113"/>
      <c r="L115" s="205">
        <f t="shared" si="5"/>
        <v>0</v>
      </c>
    </row>
    <row r="116" spans="2:12" hidden="1" outlineLevel="1" x14ac:dyDescent="0.2">
      <c r="B116" s="123">
        <f t="shared" si="6"/>
        <v>109</v>
      </c>
      <c r="C116" s="107"/>
      <c r="D116" s="107"/>
      <c r="E116" s="113"/>
      <c r="F116" s="113"/>
      <c r="G116" s="113"/>
      <c r="H116" s="113"/>
      <c r="I116" s="113"/>
      <c r="J116" s="113"/>
      <c r="K116" s="113"/>
      <c r="L116" s="205">
        <f t="shared" si="5"/>
        <v>0</v>
      </c>
    </row>
    <row r="117" spans="2:12" hidden="1" outlineLevel="1" x14ac:dyDescent="0.2">
      <c r="B117" s="123">
        <f t="shared" si="6"/>
        <v>110</v>
      </c>
      <c r="C117" s="107"/>
      <c r="D117" s="107"/>
      <c r="E117" s="113"/>
      <c r="F117" s="113"/>
      <c r="G117" s="113"/>
      <c r="H117" s="113"/>
      <c r="I117" s="113"/>
      <c r="J117" s="113"/>
      <c r="K117" s="113"/>
      <c r="L117" s="205">
        <f t="shared" si="5"/>
        <v>0</v>
      </c>
    </row>
    <row r="118" spans="2:12" hidden="1" outlineLevel="1" x14ac:dyDescent="0.2">
      <c r="B118" s="123">
        <f t="shared" si="6"/>
        <v>111</v>
      </c>
      <c r="C118" s="107"/>
      <c r="D118" s="107"/>
      <c r="E118" s="113"/>
      <c r="F118" s="113"/>
      <c r="G118" s="113"/>
      <c r="H118" s="113"/>
      <c r="I118" s="113"/>
      <c r="J118" s="113"/>
      <c r="K118" s="113"/>
      <c r="L118" s="205">
        <f t="shared" si="5"/>
        <v>0</v>
      </c>
    </row>
    <row r="119" spans="2:12" hidden="1" outlineLevel="1" x14ac:dyDescent="0.2">
      <c r="B119" s="123">
        <f t="shared" si="6"/>
        <v>112</v>
      </c>
      <c r="C119" s="107"/>
      <c r="D119" s="107"/>
      <c r="E119" s="113"/>
      <c r="F119" s="113"/>
      <c r="G119" s="113"/>
      <c r="H119" s="113"/>
      <c r="I119" s="113"/>
      <c r="J119" s="113"/>
      <c r="K119" s="113"/>
      <c r="L119" s="205">
        <f t="shared" si="5"/>
        <v>0</v>
      </c>
    </row>
    <row r="120" spans="2:12" hidden="1" outlineLevel="1" x14ac:dyDescent="0.2">
      <c r="B120" s="123">
        <f t="shared" si="6"/>
        <v>113</v>
      </c>
      <c r="C120" s="107"/>
      <c r="D120" s="107"/>
      <c r="E120" s="113"/>
      <c r="F120" s="113"/>
      <c r="G120" s="113"/>
      <c r="H120" s="113"/>
      <c r="I120" s="113"/>
      <c r="J120" s="113"/>
      <c r="K120" s="113"/>
      <c r="L120" s="205">
        <f t="shared" si="5"/>
        <v>0</v>
      </c>
    </row>
    <row r="121" spans="2:12" hidden="1" outlineLevel="1" x14ac:dyDescent="0.2">
      <c r="B121" s="123">
        <f t="shared" si="6"/>
        <v>114</v>
      </c>
      <c r="C121" s="107"/>
      <c r="D121" s="107"/>
      <c r="E121" s="113"/>
      <c r="F121" s="113"/>
      <c r="G121" s="113"/>
      <c r="H121" s="113"/>
      <c r="I121" s="113"/>
      <c r="J121" s="113"/>
      <c r="K121" s="113"/>
      <c r="L121" s="205">
        <f t="shared" si="5"/>
        <v>0</v>
      </c>
    </row>
    <row r="122" spans="2:12" hidden="1" outlineLevel="1" x14ac:dyDescent="0.2">
      <c r="B122" s="123">
        <f t="shared" si="6"/>
        <v>115</v>
      </c>
      <c r="C122" s="107"/>
      <c r="D122" s="107"/>
      <c r="E122" s="113"/>
      <c r="F122" s="113"/>
      <c r="G122" s="113"/>
      <c r="H122" s="113"/>
      <c r="I122" s="113"/>
      <c r="J122" s="113"/>
      <c r="K122" s="113"/>
      <c r="L122" s="205">
        <f t="shared" si="5"/>
        <v>0</v>
      </c>
    </row>
    <row r="123" spans="2:12" hidden="1" outlineLevel="1" x14ac:dyDescent="0.2">
      <c r="B123" s="123">
        <f t="shared" si="6"/>
        <v>116</v>
      </c>
      <c r="C123" s="107"/>
      <c r="D123" s="107"/>
      <c r="E123" s="113"/>
      <c r="F123" s="113"/>
      <c r="G123" s="113"/>
      <c r="H123" s="113"/>
      <c r="I123" s="113"/>
      <c r="J123" s="113"/>
      <c r="K123" s="113"/>
      <c r="L123" s="205">
        <f t="shared" si="5"/>
        <v>0</v>
      </c>
    </row>
    <row r="124" spans="2:12" hidden="1" outlineLevel="1" x14ac:dyDescent="0.2">
      <c r="B124" s="123">
        <f t="shared" si="6"/>
        <v>117</v>
      </c>
      <c r="C124" s="107"/>
      <c r="D124" s="107"/>
      <c r="E124" s="113"/>
      <c r="F124" s="113"/>
      <c r="G124" s="113"/>
      <c r="H124" s="113"/>
      <c r="I124" s="113"/>
      <c r="J124" s="113"/>
      <c r="K124" s="113"/>
      <c r="L124" s="205">
        <f t="shared" si="5"/>
        <v>0</v>
      </c>
    </row>
    <row r="125" spans="2:12" hidden="1" outlineLevel="1" x14ac:dyDescent="0.2">
      <c r="B125" s="123">
        <f t="shared" si="6"/>
        <v>118</v>
      </c>
      <c r="C125" s="107"/>
      <c r="D125" s="107"/>
      <c r="E125" s="113"/>
      <c r="F125" s="113"/>
      <c r="G125" s="113"/>
      <c r="H125" s="113"/>
      <c r="I125" s="113"/>
      <c r="J125" s="113"/>
      <c r="K125" s="113"/>
      <c r="L125" s="205">
        <f t="shared" si="5"/>
        <v>0</v>
      </c>
    </row>
    <row r="126" spans="2:12" hidden="1" outlineLevel="1" x14ac:dyDescent="0.2">
      <c r="B126" s="123">
        <f t="shared" si="6"/>
        <v>119</v>
      </c>
      <c r="C126" s="107"/>
      <c r="D126" s="107"/>
      <c r="E126" s="113"/>
      <c r="F126" s="113"/>
      <c r="G126" s="113"/>
      <c r="H126" s="113"/>
      <c r="I126" s="113"/>
      <c r="J126" s="113"/>
      <c r="K126" s="113"/>
      <c r="L126" s="205">
        <f t="shared" si="5"/>
        <v>0</v>
      </c>
    </row>
    <row r="127" spans="2:12" hidden="1" outlineLevel="1" x14ac:dyDescent="0.2">
      <c r="B127" s="123">
        <f t="shared" si="6"/>
        <v>120</v>
      </c>
      <c r="C127" s="107"/>
      <c r="D127" s="107"/>
      <c r="E127" s="113"/>
      <c r="F127" s="113"/>
      <c r="G127" s="113"/>
      <c r="H127" s="113"/>
      <c r="I127" s="113"/>
      <c r="J127" s="113"/>
      <c r="K127" s="113"/>
      <c r="L127" s="205">
        <f t="shared" si="5"/>
        <v>0</v>
      </c>
    </row>
    <row r="128" spans="2:12" hidden="1" outlineLevel="1" x14ac:dyDescent="0.2">
      <c r="B128" s="123">
        <f t="shared" si="6"/>
        <v>121</v>
      </c>
      <c r="C128" s="107"/>
      <c r="D128" s="107"/>
      <c r="E128" s="113"/>
      <c r="F128" s="113"/>
      <c r="G128" s="113"/>
      <c r="H128" s="113"/>
      <c r="I128" s="113"/>
      <c r="J128" s="113"/>
      <c r="K128" s="113"/>
      <c r="L128" s="205">
        <f t="shared" si="5"/>
        <v>0</v>
      </c>
    </row>
    <row r="129" spans="2:12" hidden="1" outlineLevel="1" x14ac:dyDescent="0.2">
      <c r="B129" s="123">
        <f t="shared" si="6"/>
        <v>122</v>
      </c>
      <c r="C129" s="107"/>
      <c r="D129" s="107"/>
      <c r="E129" s="113"/>
      <c r="F129" s="113"/>
      <c r="G129" s="113"/>
      <c r="H129" s="113"/>
      <c r="I129" s="113"/>
      <c r="J129" s="113"/>
      <c r="K129" s="113"/>
      <c r="L129" s="205">
        <f t="shared" si="5"/>
        <v>0</v>
      </c>
    </row>
    <row r="130" spans="2:12" hidden="1" outlineLevel="1" x14ac:dyDescent="0.2">
      <c r="B130" s="123">
        <f t="shared" si="6"/>
        <v>123</v>
      </c>
      <c r="C130" s="107"/>
      <c r="D130" s="107"/>
      <c r="E130" s="113"/>
      <c r="F130" s="113"/>
      <c r="G130" s="113"/>
      <c r="H130" s="113"/>
      <c r="I130" s="113"/>
      <c r="J130" s="113"/>
      <c r="K130" s="113"/>
      <c r="L130" s="205">
        <f t="shared" si="5"/>
        <v>0</v>
      </c>
    </row>
    <row r="131" spans="2:12" hidden="1" outlineLevel="1" x14ac:dyDescent="0.2">
      <c r="B131" s="123">
        <f t="shared" si="6"/>
        <v>124</v>
      </c>
      <c r="C131" s="107"/>
      <c r="D131" s="107"/>
      <c r="E131" s="113"/>
      <c r="F131" s="113"/>
      <c r="G131" s="113"/>
      <c r="H131" s="113"/>
      <c r="I131" s="113"/>
      <c r="J131" s="113"/>
      <c r="K131" s="113"/>
      <c r="L131" s="205">
        <f t="shared" si="5"/>
        <v>0</v>
      </c>
    </row>
    <row r="132" spans="2:12" hidden="1" outlineLevel="1" x14ac:dyDescent="0.2">
      <c r="B132" s="123">
        <f t="shared" si="6"/>
        <v>125</v>
      </c>
      <c r="C132" s="107"/>
      <c r="D132" s="107"/>
      <c r="E132" s="113"/>
      <c r="F132" s="113"/>
      <c r="G132" s="113"/>
      <c r="H132" s="113"/>
      <c r="I132" s="113"/>
      <c r="J132" s="113"/>
      <c r="K132" s="113"/>
      <c r="L132" s="205">
        <f t="shared" si="5"/>
        <v>0</v>
      </c>
    </row>
    <row r="133" spans="2:12" hidden="1" outlineLevel="1" x14ac:dyDescent="0.2">
      <c r="B133" s="123">
        <f t="shared" si="6"/>
        <v>126</v>
      </c>
      <c r="C133" s="107"/>
      <c r="D133" s="107"/>
      <c r="E133" s="113"/>
      <c r="F133" s="113"/>
      <c r="G133" s="113"/>
      <c r="H133" s="113"/>
      <c r="I133" s="113"/>
      <c r="J133" s="113"/>
      <c r="K133" s="113"/>
      <c r="L133" s="205">
        <f t="shared" si="5"/>
        <v>0</v>
      </c>
    </row>
    <row r="134" spans="2:12" hidden="1" outlineLevel="1" x14ac:dyDescent="0.2">
      <c r="B134" s="123">
        <f t="shared" si="6"/>
        <v>127</v>
      </c>
      <c r="C134" s="107"/>
      <c r="D134" s="107"/>
      <c r="E134" s="113"/>
      <c r="F134" s="113"/>
      <c r="G134" s="113"/>
      <c r="H134" s="113"/>
      <c r="I134" s="113"/>
      <c r="J134" s="113"/>
      <c r="K134" s="113"/>
      <c r="L134" s="205">
        <f t="shared" si="5"/>
        <v>0</v>
      </c>
    </row>
    <row r="135" spans="2:12" hidden="1" outlineLevel="1" x14ac:dyDescent="0.2">
      <c r="B135" s="123">
        <f t="shared" si="6"/>
        <v>128</v>
      </c>
      <c r="C135" s="107"/>
      <c r="D135" s="107"/>
      <c r="E135" s="113"/>
      <c r="F135" s="113"/>
      <c r="G135" s="113"/>
      <c r="H135" s="113"/>
      <c r="I135" s="113"/>
      <c r="J135" s="113"/>
      <c r="K135" s="113"/>
      <c r="L135" s="205">
        <f t="shared" si="5"/>
        <v>0</v>
      </c>
    </row>
    <row r="136" spans="2:12" hidden="1" outlineLevel="1" x14ac:dyDescent="0.2">
      <c r="B136" s="123">
        <f t="shared" si="6"/>
        <v>129</v>
      </c>
      <c r="C136" s="107"/>
      <c r="D136" s="107"/>
      <c r="E136" s="113"/>
      <c r="F136" s="113"/>
      <c r="G136" s="113"/>
      <c r="H136" s="113"/>
      <c r="I136" s="113"/>
      <c r="J136" s="113"/>
      <c r="K136" s="113"/>
      <c r="L136" s="205">
        <f t="shared" si="5"/>
        <v>0</v>
      </c>
    </row>
    <row r="137" spans="2:12" hidden="1" outlineLevel="1" x14ac:dyDescent="0.2">
      <c r="B137" s="123">
        <f t="shared" si="6"/>
        <v>130</v>
      </c>
      <c r="C137" s="107"/>
      <c r="D137" s="107"/>
      <c r="E137" s="113"/>
      <c r="F137" s="113"/>
      <c r="G137" s="113"/>
      <c r="H137" s="113"/>
      <c r="I137" s="113"/>
      <c r="J137" s="113"/>
      <c r="K137" s="113"/>
      <c r="L137" s="205">
        <f t="shared" ref="L137:L200" si="7">IFERROR(IF(SUM(G137:K137)=0,0,SUM(G137:K137)),"")</f>
        <v>0</v>
      </c>
    </row>
    <row r="138" spans="2:12" hidden="1" outlineLevel="1" x14ac:dyDescent="0.2">
      <c r="B138" s="123">
        <f t="shared" ref="B138:B201" si="8">IFERROR(B137+1,"")</f>
        <v>131</v>
      </c>
      <c r="C138" s="107"/>
      <c r="D138" s="107"/>
      <c r="E138" s="113"/>
      <c r="F138" s="113"/>
      <c r="G138" s="113"/>
      <c r="H138" s="113"/>
      <c r="I138" s="113"/>
      <c r="J138" s="113"/>
      <c r="K138" s="113"/>
      <c r="L138" s="205">
        <f t="shared" si="7"/>
        <v>0</v>
      </c>
    </row>
    <row r="139" spans="2:12" hidden="1" outlineLevel="1" x14ac:dyDescent="0.2">
      <c r="B139" s="123">
        <f t="shared" si="8"/>
        <v>132</v>
      </c>
      <c r="C139" s="107"/>
      <c r="D139" s="107"/>
      <c r="E139" s="113"/>
      <c r="F139" s="113"/>
      <c r="G139" s="113"/>
      <c r="H139" s="113"/>
      <c r="I139" s="113"/>
      <c r="J139" s="113"/>
      <c r="K139" s="113"/>
      <c r="L139" s="205">
        <f t="shared" si="7"/>
        <v>0</v>
      </c>
    </row>
    <row r="140" spans="2:12" hidden="1" outlineLevel="1" x14ac:dyDescent="0.2">
      <c r="B140" s="123">
        <f t="shared" si="8"/>
        <v>133</v>
      </c>
      <c r="C140" s="107"/>
      <c r="D140" s="107"/>
      <c r="E140" s="113"/>
      <c r="F140" s="113"/>
      <c r="G140" s="113"/>
      <c r="H140" s="113"/>
      <c r="I140" s="113"/>
      <c r="J140" s="113"/>
      <c r="K140" s="113"/>
      <c r="L140" s="205">
        <f t="shared" si="7"/>
        <v>0</v>
      </c>
    </row>
    <row r="141" spans="2:12" hidden="1" outlineLevel="1" x14ac:dyDescent="0.2">
      <c r="B141" s="123">
        <f t="shared" si="8"/>
        <v>134</v>
      </c>
      <c r="C141" s="107"/>
      <c r="D141" s="107"/>
      <c r="E141" s="113"/>
      <c r="F141" s="113"/>
      <c r="G141" s="113"/>
      <c r="H141" s="113"/>
      <c r="I141" s="113"/>
      <c r="J141" s="113"/>
      <c r="K141" s="113"/>
      <c r="L141" s="205">
        <f t="shared" si="7"/>
        <v>0</v>
      </c>
    </row>
    <row r="142" spans="2:12" hidden="1" outlineLevel="1" x14ac:dyDescent="0.2">
      <c r="B142" s="123">
        <f t="shared" si="8"/>
        <v>135</v>
      </c>
      <c r="C142" s="107"/>
      <c r="D142" s="107"/>
      <c r="E142" s="113"/>
      <c r="F142" s="113"/>
      <c r="G142" s="113"/>
      <c r="H142" s="113"/>
      <c r="I142" s="113"/>
      <c r="J142" s="113"/>
      <c r="K142" s="113"/>
      <c r="L142" s="205">
        <f t="shared" si="7"/>
        <v>0</v>
      </c>
    </row>
    <row r="143" spans="2:12" hidden="1" outlineLevel="1" x14ac:dyDescent="0.2">
      <c r="B143" s="123">
        <f t="shared" si="8"/>
        <v>136</v>
      </c>
      <c r="C143" s="107"/>
      <c r="D143" s="107"/>
      <c r="E143" s="113"/>
      <c r="F143" s="113"/>
      <c r="G143" s="113"/>
      <c r="H143" s="113"/>
      <c r="I143" s="113"/>
      <c r="J143" s="113"/>
      <c r="K143" s="113"/>
      <c r="L143" s="205">
        <f t="shared" si="7"/>
        <v>0</v>
      </c>
    </row>
    <row r="144" spans="2:12" hidden="1" outlineLevel="1" x14ac:dyDescent="0.2">
      <c r="B144" s="123">
        <f t="shared" si="8"/>
        <v>137</v>
      </c>
      <c r="C144" s="107"/>
      <c r="D144" s="107"/>
      <c r="E144" s="113"/>
      <c r="F144" s="113"/>
      <c r="G144" s="113"/>
      <c r="H144" s="113"/>
      <c r="I144" s="113"/>
      <c r="J144" s="113"/>
      <c r="K144" s="113"/>
      <c r="L144" s="205">
        <f t="shared" si="7"/>
        <v>0</v>
      </c>
    </row>
    <row r="145" spans="2:12" hidden="1" outlineLevel="1" x14ac:dyDescent="0.2">
      <c r="B145" s="123">
        <f t="shared" si="8"/>
        <v>138</v>
      </c>
      <c r="C145" s="107"/>
      <c r="D145" s="107"/>
      <c r="E145" s="113"/>
      <c r="F145" s="113"/>
      <c r="G145" s="113"/>
      <c r="H145" s="113"/>
      <c r="I145" s="113"/>
      <c r="J145" s="113"/>
      <c r="K145" s="113"/>
      <c r="L145" s="205">
        <f t="shared" si="7"/>
        <v>0</v>
      </c>
    </row>
    <row r="146" spans="2:12" hidden="1" outlineLevel="1" x14ac:dyDescent="0.2">
      <c r="B146" s="123">
        <f t="shared" si="8"/>
        <v>139</v>
      </c>
      <c r="C146" s="107"/>
      <c r="D146" s="107"/>
      <c r="E146" s="113"/>
      <c r="F146" s="113"/>
      <c r="G146" s="113"/>
      <c r="H146" s="113"/>
      <c r="I146" s="113"/>
      <c r="J146" s="113"/>
      <c r="K146" s="113"/>
      <c r="L146" s="205">
        <f t="shared" si="7"/>
        <v>0</v>
      </c>
    </row>
    <row r="147" spans="2:12" hidden="1" outlineLevel="1" x14ac:dyDescent="0.2">
      <c r="B147" s="123">
        <f t="shared" si="8"/>
        <v>140</v>
      </c>
      <c r="C147" s="107"/>
      <c r="D147" s="107"/>
      <c r="E147" s="113"/>
      <c r="F147" s="113"/>
      <c r="G147" s="113"/>
      <c r="H147" s="113"/>
      <c r="I147" s="113"/>
      <c r="J147" s="113"/>
      <c r="K147" s="113"/>
      <c r="L147" s="205">
        <f t="shared" si="7"/>
        <v>0</v>
      </c>
    </row>
    <row r="148" spans="2:12" hidden="1" outlineLevel="1" x14ac:dyDescent="0.2">
      <c r="B148" s="123">
        <f t="shared" si="8"/>
        <v>141</v>
      </c>
      <c r="C148" s="107"/>
      <c r="D148" s="107"/>
      <c r="E148" s="113"/>
      <c r="F148" s="113"/>
      <c r="G148" s="113"/>
      <c r="H148" s="113"/>
      <c r="I148" s="113"/>
      <c r="J148" s="113"/>
      <c r="K148" s="113"/>
      <c r="L148" s="205">
        <f t="shared" si="7"/>
        <v>0</v>
      </c>
    </row>
    <row r="149" spans="2:12" hidden="1" outlineLevel="1" x14ac:dyDescent="0.2">
      <c r="B149" s="123">
        <f t="shared" si="8"/>
        <v>142</v>
      </c>
      <c r="C149" s="107"/>
      <c r="D149" s="107"/>
      <c r="E149" s="113"/>
      <c r="F149" s="113"/>
      <c r="G149" s="113"/>
      <c r="H149" s="113"/>
      <c r="I149" s="113"/>
      <c r="J149" s="113"/>
      <c r="K149" s="113"/>
      <c r="L149" s="205">
        <f t="shared" si="7"/>
        <v>0</v>
      </c>
    </row>
    <row r="150" spans="2:12" hidden="1" outlineLevel="1" x14ac:dyDescent="0.2">
      <c r="B150" s="123">
        <f t="shared" si="8"/>
        <v>143</v>
      </c>
      <c r="C150" s="107"/>
      <c r="D150" s="107"/>
      <c r="E150" s="113"/>
      <c r="F150" s="113"/>
      <c r="G150" s="113"/>
      <c r="H150" s="113"/>
      <c r="I150" s="113"/>
      <c r="J150" s="113"/>
      <c r="K150" s="113"/>
      <c r="L150" s="205">
        <f t="shared" si="7"/>
        <v>0</v>
      </c>
    </row>
    <row r="151" spans="2:12" hidden="1" outlineLevel="1" x14ac:dyDescent="0.2">
      <c r="B151" s="123">
        <f t="shared" si="8"/>
        <v>144</v>
      </c>
      <c r="C151" s="107"/>
      <c r="D151" s="107"/>
      <c r="E151" s="113"/>
      <c r="F151" s="113"/>
      <c r="G151" s="113"/>
      <c r="H151" s="113"/>
      <c r="I151" s="113"/>
      <c r="J151" s="113"/>
      <c r="K151" s="113"/>
      <c r="L151" s="205">
        <f t="shared" si="7"/>
        <v>0</v>
      </c>
    </row>
    <row r="152" spans="2:12" hidden="1" outlineLevel="1" x14ac:dyDescent="0.2">
      <c r="B152" s="123">
        <f t="shared" si="8"/>
        <v>145</v>
      </c>
      <c r="C152" s="107"/>
      <c r="D152" s="107"/>
      <c r="E152" s="113"/>
      <c r="F152" s="113"/>
      <c r="G152" s="113"/>
      <c r="H152" s="113"/>
      <c r="I152" s="113"/>
      <c r="J152" s="113"/>
      <c r="K152" s="113"/>
      <c r="L152" s="205">
        <f t="shared" si="7"/>
        <v>0</v>
      </c>
    </row>
    <row r="153" spans="2:12" hidden="1" outlineLevel="1" x14ac:dyDescent="0.2">
      <c r="B153" s="123">
        <f t="shared" si="8"/>
        <v>146</v>
      </c>
      <c r="C153" s="107"/>
      <c r="D153" s="107"/>
      <c r="E153" s="113"/>
      <c r="F153" s="113"/>
      <c r="G153" s="113"/>
      <c r="H153" s="113"/>
      <c r="I153" s="113"/>
      <c r="J153" s="113"/>
      <c r="K153" s="113"/>
      <c r="L153" s="205">
        <f t="shared" si="7"/>
        <v>0</v>
      </c>
    </row>
    <row r="154" spans="2:12" hidden="1" outlineLevel="1" x14ac:dyDescent="0.2">
      <c r="B154" s="123">
        <f t="shared" si="8"/>
        <v>147</v>
      </c>
      <c r="C154" s="107"/>
      <c r="D154" s="107"/>
      <c r="E154" s="113"/>
      <c r="F154" s="113"/>
      <c r="G154" s="113"/>
      <c r="H154" s="113"/>
      <c r="I154" s="113"/>
      <c r="J154" s="113"/>
      <c r="K154" s="113"/>
      <c r="L154" s="205">
        <f t="shared" si="7"/>
        <v>0</v>
      </c>
    </row>
    <row r="155" spans="2:12" hidden="1" outlineLevel="1" x14ac:dyDescent="0.2">
      <c r="B155" s="123">
        <f t="shared" si="8"/>
        <v>148</v>
      </c>
      <c r="C155" s="107"/>
      <c r="D155" s="107"/>
      <c r="E155" s="113"/>
      <c r="F155" s="113"/>
      <c r="G155" s="113"/>
      <c r="H155" s="113"/>
      <c r="I155" s="113"/>
      <c r="J155" s="113"/>
      <c r="K155" s="113"/>
      <c r="L155" s="205">
        <f t="shared" si="7"/>
        <v>0</v>
      </c>
    </row>
    <row r="156" spans="2:12" hidden="1" outlineLevel="1" x14ac:dyDescent="0.2">
      <c r="B156" s="123">
        <f t="shared" si="8"/>
        <v>149</v>
      </c>
      <c r="C156" s="107"/>
      <c r="D156" s="107"/>
      <c r="E156" s="113"/>
      <c r="F156" s="113"/>
      <c r="G156" s="113"/>
      <c r="H156" s="113"/>
      <c r="I156" s="113"/>
      <c r="J156" s="113"/>
      <c r="K156" s="113"/>
      <c r="L156" s="205">
        <f t="shared" si="7"/>
        <v>0</v>
      </c>
    </row>
    <row r="157" spans="2:12" hidden="1" outlineLevel="1" x14ac:dyDescent="0.2">
      <c r="B157" s="123">
        <f t="shared" si="8"/>
        <v>150</v>
      </c>
      <c r="C157" s="107"/>
      <c r="D157" s="107"/>
      <c r="E157" s="113"/>
      <c r="F157" s="113"/>
      <c r="G157" s="113"/>
      <c r="H157" s="113"/>
      <c r="I157" s="113"/>
      <c r="J157" s="113"/>
      <c r="K157" s="113"/>
      <c r="L157" s="205">
        <f t="shared" si="7"/>
        <v>0</v>
      </c>
    </row>
    <row r="158" spans="2:12" hidden="1" outlineLevel="1" x14ac:dyDescent="0.2">
      <c r="B158" s="123">
        <f t="shared" si="8"/>
        <v>151</v>
      </c>
      <c r="C158" s="107"/>
      <c r="D158" s="107"/>
      <c r="E158" s="113"/>
      <c r="F158" s="113"/>
      <c r="G158" s="113"/>
      <c r="H158" s="113"/>
      <c r="I158" s="113"/>
      <c r="J158" s="113"/>
      <c r="K158" s="113"/>
      <c r="L158" s="205">
        <f t="shared" si="7"/>
        <v>0</v>
      </c>
    </row>
    <row r="159" spans="2:12" hidden="1" outlineLevel="1" x14ac:dyDescent="0.2">
      <c r="B159" s="123">
        <f t="shared" si="8"/>
        <v>152</v>
      </c>
      <c r="C159" s="107"/>
      <c r="D159" s="107"/>
      <c r="E159" s="113"/>
      <c r="F159" s="113"/>
      <c r="G159" s="113"/>
      <c r="H159" s="113"/>
      <c r="I159" s="113"/>
      <c r="J159" s="113"/>
      <c r="K159" s="113"/>
      <c r="L159" s="205">
        <f t="shared" si="7"/>
        <v>0</v>
      </c>
    </row>
    <row r="160" spans="2:12" hidden="1" outlineLevel="1" x14ac:dyDescent="0.2">
      <c r="B160" s="123">
        <f t="shared" si="8"/>
        <v>153</v>
      </c>
      <c r="C160" s="107"/>
      <c r="D160" s="107"/>
      <c r="E160" s="113"/>
      <c r="F160" s="113"/>
      <c r="G160" s="113"/>
      <c r="H160" s="113"/>
      <c r="I160" s="113"/>
      <c r="J160" s="113"/>
      <c r="K160" s="113"/>
      <c r="L160" s="205">
        <f t="shared" si="7"/>
        <v>0</v>
      </c>
    </row>
    <row r="161" spans="2:12" hidden="1" outlineLevel="1" x14ac:dyDescent="0.2">
      <c r="B161" s="123">
        <f t="shared" si="8"/>
        <v>154</v>
      </c>
      <c r="C161" s="107"/>
      <c r="D161" s="107"/>
      <c r="E161" s="113"/>
      <c r="F161" s="113"/>
      <c r="G161" s="113"/>
      <c r="H161" s="113"/>
      <c r="I161" s="113"/>
      <c r="J161" s="113"/>
      <c r="K161" s="113"/>
      <c r="L161" s="205">
        <f t="shared" si="7"/>
        <v>0</v>
      </c>
    </row>
    <row r="162" spans="2:12" hidden="1" outlineLevel="1" x14ac:dyDescent="0.2">
      <c r="B162" s="123">
        <f t="shared" si="8"/>
        <v>155</v>
      </c>
      <c r="C162" s="107"/>
      <c r="D162" s="107"/>
      <c r="E162" s="113"/>
      <c r="F162" s="113"/>
      <c r="G162" s="113"/>
      <c r="H162" s="113"/>
      <c r="I162" s="113"/>
      <c r="J162" s="113"/>
      <c r="K162" s="113"/>
      <c r="L162" s="205">
        <f t="shared" si="7"/>
        <v>0</v>
      </c>
    </row>
    <row r="163" spans="2:12" hidden="1" outlineLevel="1" x14ac:dyDescent="0.2">
      <c r="B163" s="123">
        <f t="shared" si="8"/>
        <v>156</v>
      </c>
      <c r="C163" s="107"/>
      <c r="D163" s="107"/>
      <c r="E163" s="113"/>
      <c r="F163" s="113"/>
      <c r="G163" s="113"/>
      <c r="H163" s="113"/>
      <c r="I163" s="113"/>
      <c r="J163" s="113"/>
      <c r="K163" s="113"/>
      <c r="L163" s="205">
        <f t="shared" si="7"/>
        <v>0</v>
      </c>
    </row>
    <row r="164" spans="2:12" hidden="1" outlineLevel="1" x14ac:dyDescent="0.2">
      <c r="B164" s="123">
        <f t="shared" si="8"/>
        <v>157</v>
      </c>
      <c r="C164" s="107"/>
      <c r="D164" s="107"/>
      <c r="E164" s="113"/>
      <c r="F164" s="113"/>
      <c r="G164" s="113"/>
      <c r="H164" s="113"/>
      <c r="I164" s="113"/>
      <c r="J164" s="113"/>
      <c r="K164" s="113"/>
      <c r="L164" s="205">
        <f t="shared" si="7"/>
        <v>0</v>
      </c>
    </row>
    <row r="165" spans="2:12" hidden="1" outlineLevel="1" x14ac:dyDescent="0.2">
      <c r="B165" s="123">
        <f t="shared" si="8"/>
        <v>158</v>
      </c>
      <c r="C165" s="107"/>
      <c r="D165" s="107"/>
      <c r="E165" s="113"/>
      <c r="F165" s="113"/>
      <c r="G165" s="113"/>
      <c r="H165" s="113"/>
      <c r="I165" s="113"/>
      <c r="J165" s="113"/>
      <c r="K165" s="113"/>
      <c r="L165" s="205">
        <f t="shared" si="7"/>
        <v>0</v>
      </c>
    </row>
    <row r="166" spans="2:12" hidden="1" outlineLevel="1" x14ac:dyDescent="0.2">
      <c r="B166" s="123">
        <f t="shared" si="8"/>
        <v>159</v>
      </c>
      <c r="C166" s="107"/>
      <c r="D166" s="107"/>
      <c r="E166" s="113"/>
      <c r="F166" s="113"/>
      <c r="G166" s="113"/>
      <c r="H166" s="113"/>
      <c r="I166" s="113"/>
      <c r="J166" s="113"/>
      <c r="K166" s="113"/>
      <c r="L166" s="205">
        <f t="shared" si="7"/>
        <v>0</v>
      </c>
    </row>
    <row r="167" spans="2:12" hidden="1" outlineLevel="1" x14ac:dyDescent="0.2">
      <c r="B167" s="123">
        <f t="shared" si="8"/>
        <v>160</v>
      </c>
      <c r="C167" s="107"/>
      <c r="D167" s="107"/>
      <c r="E167" s="113"/>
      <c r="F167" s="113"/>
      <c r="G167" s="113"/>
      <c r="H167" s="113"/>
      <c r="I167" s="113"/>
      <c r="J167" s="113"/>
      <c r="K167" s="113"/>
      <c r="L167" s="205">
        <f t="shared" si="7"/>
        <v>0</v>
      </c>
    </row>
    <row r="168" spans="2:12" hidden="1" outlineLevel="1" x14ac:dyDescent="0.2">
      <c r="B168" s="123">
        <f t="shared" si="8"/>
        <v>161</v>
      </c>
      <c r="C168" s="107"/>
      <c r="D168" s="107"/>
      <c r="E168" s="113"/>
      <c r="F168" s="113"/>
      <c r="G168" s="113"/>
      <c r="H168" s="113"/>
      <c r="I168" s="113"/>
      <c r="J168" s="113"/>
      <c r="K168" s="113"/>
      <c r="L168" s="205">
        <f t="shared" si="7"/>
        <v>0</v>
      </c>
    </row>
    <row r="169" spans="2:12" hidden="1" outlineLevel="1" x14ac:dyDescent="0.2">
      <c r="B169" s="123">
        <f t="shared" si="8"/>
        <v>162</v>
      </c>
      <c r="C169" s="107"/>
      <c r="D169" s="107"/>
      <c r="E169" s="113"/>
      <c r="F169" s="113"/>
      <c r="G169" s="113"/>
      <c r="H169" s="113"/>
      <c r="I169" s="113"/>
      <c r="J169" s="113"/>
      <c r="K169" s="113"/>
      <c r="L169" s="205">
        <f t="shared" si="7"/>
        <v>0</v>
      </c>
    </row>
    <row r="170" spans="2:12" hidden="1" outlineLevel="1" x14ac:dyDescent="0.2">
      <c r="B170" s="123">
        <f t="shared" si="8"/>
        <v>163</v>
      </c>
      <c r="C170" s="107"/>
      <c r="D170" s="107"/>
      <c r="E170" s="113"/>
      <c r="F170" s="113"/>
      <c r="G170" s="113"/>
      <c r="H170" s="113"/>
      <c r="I170" s="113"/>
      <c r="J170" s="113"/>
      <c r="K170" s="113"/>
      <c r="L170" s="205">
        <f t="shared" si="7"/>
        <v>0</v>
      </c>
    </row>
    <row r="171" spans="2:12" hidden="1" outlineLevel="1" x14ac:dyDescent="0.2">
      <c r="B171" s="123">
        <f t="shared" si="8"/>
        <v>164</v>
      </c>
      <c r="C171" s="107"/>
      <c r="D171" s="107"/>
      <c r="E171" s="113"/>
      <c r="F171" s="113"/>
      <c r="G171" s="113"/>
      <c r="H171" s="113"/>
      <c r="I171" s="113"/>
      <c r="J171" s="113"/>
      <c r="K171" s="113"/>
      <c r="L171" s="205">
        <f t="shared" si="7"/>
        <v>0</v>
      </c>
    </row>
    <row r="172" spans="2:12" hidden="1" outlineLevel="1" x14ac:dyDescent="0.2">
      <c r="B172" s="123">
        <f t="shared" si="8"/>
        <v>165</v>
      </c>
      <c r="C172" s="107"/>
      <c r="D172" s="107"/>
      <c r="E172" s="113"/>
      <c r="F172" s="113"/>
      <c r="G172" s="113"/>
      <c r="H172" s="113"/>
      <c r="I172" s="113"/>
      <c r="J172" s="113"/>
      <c r="K172" s="113"/>
      <c r="L172" s="205">
        <f t="shared" si="7"/>
        <v>0</v>
      </c>
    </row>
    <row r="173" spans="2:12" hidden="1" outlineLevel="1" x14ac:dyDescent="0.2">
      <c r="B173" s="123">
        <f t="shared" si="8"/>
        <v>166</v>
      </c>
      <c r="C173" s="107"/>
      <c r="D173" s="107"/>
      <c r="E173" s="113"/>
      <c r="F173" s="113"/>
      <c r="G173" s="113"/>
      <c r="H173" s="113"/>
      <c r="I173" s="113"/>
      <c r="J173" s="113"/>
      <c r="K173" s="113"/>
      <c r="L173" s="205">
        <f t="shared" si="7"/>
        <v>0</v>
      </c>
    </row>
    <row r="174" spans="2:12" hidden="1" outlineLevel="1" x14ac:dyDescent="0.2">
      <c r="B174" s="123">
        <f t="shared" si="8"/>
        <v>167</v>
      </c>
      <c r="C174" s="107"/>
      <c r="D174" s="107"/>
      <c r="E174" s="113"/>
      <c r="F174" s="113"/>
      <c r="G174" s="113"/>
      <c r="H174" s="113"/>
      <c r="I174" s="113"/>
      <c r="J174" s="113"/>
      <c r="K174" s="113"/>
      <c r="L174" s="205">
        <f t="shared" si="7"/>
        <v>0</v>
      </c>
    </row>
    <row r="175" spans="2:12" hidden="1" outlineLevel="1" x14ac:dyDescent="0.2">
      <c r="B175" s="123">
        <f t="shared" si="8"/>
        <v>168</v>
      </c>
      <c r="C175" s="107"/>
      <c r="D175" s="107"/>
      <c r="E175" s="113"/>
      <c r="F175" s="113"/>
      <c r="G175" s="113"/>
      <c r="H175" s="113"/>
      <c r="I175" s="113"/>
      <c r="J175" s="113"/>
      <c r="K175" s="113"/>
      <c r="L175" s="205">
        <f t="shared" si="7"/>
        <v>0</v>
      </c>
    </row>
    <row r="176" spans="2:12" hidden="1" outlineLevel="1" x14ac:dyDescent="0.2">
      <c r="B176" s="123">
        <f t="shared" si="8"/>
        <v>169</v>
      </c>
      <c r="C176" s="107"/>
      <c r="D176" s="107"/>
      <c r="E176" s="113"/>
      <c r="F176" s="113"/>
      <c r="G176" s="113"/>
      <c r="H176" s="113"/>
      <c r="I176" s="113"/>
      <c r="J176" s="113"/>
      <c r="K176" s="113"/>
      <c r="L176" s="205">
        <f t="shared" si="7"/>
        <v>0</v>
      </c>
    </row>
    <row r="177" spans="2:12" hidden="1" outlineLevel="1" x14ac:dyDescent="0.2">
      <c r="B177" s="123">
        <f t="shared" si="8"/>
        <v>170</v>
      </c>
      <c r="C177" s="107"/>
      <c r="D177" s="107"/>
      <c r="E177" s="113"/>
      <c r="F177" s="113"/>
      <c r="G177" s="113"/>
      <c r="H177" s="113"/>
      <c r="I177" s="113"/>
      <c r="J177" s="113"/>
      <c r="K177" s="113"/>
      <c r="L177" s="205">
        <f t="shared" si="7"/>
        <v>0</v>
      </c>
    </row>
    <row r="178" spans="2:12" hidden="1" outlineLevel="1" x14ac:dyDescent="0.2">
      <c r="B178" s="123">
        <f t="shared" si="8"/>
        <v>171</v>
      </c>
      <c r="C178" s="107"/>
      <c r="D178" s="107"/>
      <c r="E178" s="113"/>
      <c r="F178" s="113"/>
      <c r="G178" s="113"/>
      <c r="H178" s="113"/>
      <c r="I178" s="113"/>
      <c r="J178" s="113"/>
      <c r="K178" s="113"/>
      <c r="L178" s="205">
        <f t="shared" si="7"/>
        <v>0</v>
      </c>
    </row>
    <row r="179" spans="2:12" hidden="1" outlineLevel="1" x14ac:dyDescent="0.2">
      <c r="B179" s="123">
        <f t="shared" si="8"/>
        <v>172</v>
      </c>
      <c r="C179" s="107"/>
      <c r="D179" s="107"/>
      <c r="E179" s="113"/>
      <c r="F179" s="113"/>
      <c r="G179" s="113"/>
      <c r="H179" s="113"/>
      <c r="I179" s="113"/>
      <c r="J179" s="113"/>
      <c r="K179" s="113"/>
      <c r="L179" s="205">
        <f t="shared" si="7"/>
        <v>0</v>
      </c>
    </row>
    <row r="180" spans="2:12" hidden="1" outlineLevel="1" x14ac:dyDescent="0.2">
      <c r="B180" s="123">
        <f t="shared" si="8"/>
        <v>173</v>
      </c>
      <c r="C180" s="107"/>
      <c r="D180" s="107"/>
      <c r="E180" s="113"/>
      <c r="F180" s="113"/>
      <c r="G180" s="113"/>
      <c r="H180" s="113"/>
      <c r="I180" s="113"/>
      <c r="J180" s="113"/>
      <c r="K180" s="113"/>
      <c r="L180" s="205">
        <f t="shared" si="7"/>
        <v>0</v>
      </c>
    </row>
    <row r="181" spans="2:12" hidden="1" outlineLevel="1" x14ac:dyDescent="0.2">
      <c r="B181" s="123">
        <f t="shared" si="8"/>
        <v>174</v>
      </c>
      <c r="C181" s="107"/>
      <c r="D181" s="107"/>
      <c r="E181" s="113"/>
      <c r="F181" s="113"/>
      <c r="G181" s="113"/>
      <c r="H181" s="113"/>
      <c r="I181" s="113"/>
      <c r="J181" s="113"/>
      <c r="K181" s="113"/>
      <c r="L181" s="205">
        <f t="shared" si="7"/>
        <v>0</v>
      </c>
    </row>
    <row r="182" spans="2:12" hidden="1" outlineLevel="1" x14ac:dyDescent="0.2">
      <c r="B182" s="123">
        <f t="shared" si="8"/>
        <v>175</v>
      </c>
      <c r="C182" s="107"/>
      <c r="D182" s="107"/>
      <c r="E182" s="113"/>
      <c r="F182" s="113"/>
      <c r="G182" s="113"/>
      <c r="H182" s="113"/>
      <c r="I182" s="113"/>
      <c r="J182" s="113"/>
      <c r="K182" s="113"/>
      <c r="L182" s="205">
        <f t="shared" si="7"/>
        <v>0</v>
      </c>
    </row>
    <row r="183" spans="2:12" hidden="1" outlineLevel="1" x14ac:dyDescent="0.2">
      <c r="B183" s="123">
        <f t="shared" si="8"/>
        <v>176</v>
      </c>
      <c r="C183" s="107"/>
      <c r="D183" s="107"/>
      <c r="E183" s="113"/>
      <c r="F183" s="113"/>
      <c r="G183" s="113"/>
      <c r="H183" s="113"/>
      <c r="I183" s="113"/>
      <c r="J183" s="113"/>
      <c r="K183" s="113"/>
      <c r="L183" s="205">
        <f t="shared" si="7"/>
        <v>0</v>
      </c>
    </row>
    <row r="184" spans="2:12" hidden="1" outlineLevel="1" x14ac:dyDescent="0.2">
      <c r="B184" s="123">
        <f t="shared" si="8"/>
        <v>177</v>
      </c>
      <c r="C184" s="107"/>
      <c r="D184" s="107"/>
      <c r="E184" s="113"/>
      <c r="F184" s="113"/>
      <c r="G184" s="113"/>
      <c r="H184" s="113"/>
      <c r="I184" s="113"/>
      <c r="J184" s="113"/>
      <c r="K184" s="113"/>
      <c r="L184" s="205">
        <f t="shared" si="7"/>
        <v>0</v>
      </c>
    </row>
    <row r="185" spans="2:12" hidden="1" outlineLevel="1" x14ac:dyDescent="0.2">
      <c r="B185" s="123">
        <f t="shared" si="8"/>
        <v>178</v>
      </c>
      <c r="C185" s="107"/>
      <c r="D185" s="107"/>
      <c r="E185" s="113"/>
      <c r="F185" s="113"/>
      <c r="G185" s="113"/>
      <c r="H185" s="113"/>
      <c r="I185" s="113"/>
      <c r="J185" s="113"/>
      <c r="K185" s="113"/>
      <c r="L185" s="205">
        <f t="shared" si="7"/>
        <v>0</v>
      </c>
    </row>
    <row r="186" spans="2:12" hidden="1" outlineLevel="1" x14ac:dyDescent="0.2">
      <c r="B186" s="123">
        <f t="shared" si="8"/>
        <v>179</v>
      </c>
      <c r="C186" s="107"/>
      <c r="D186" s="107"/>
      <c r="E186" s="113"/>
      <c r="F186" s="113"/>
      <c r="G186" s="113"/>
      <c r="H186" s="113"/>
      <c r="I186" s="113"/>
      <c r="J186" s="113"/>
      <c r="K186" s="113"/>
      <c r="L186" s="205">
        <f t="shared" si="7"/>
        <v>0</v>
      </c>
    </row>
    <row r="187" spans="2:12" hidden="1" outlineLevel="1" x14ac:dyDescent="0.2">
      <c r="B187" s="123">
        <f t="shared" si="8"/>
        <v>180</v>
      </c>
      <c r="C187" s="107"/>
      <c r="D187" s="107"/>
      <c r="E187" s="113"/>
      <c r="F187" s="113"/>
      <c r="G187" s="113"/>
      <c r="H187" s="113"/>
      <c r="I187" s="113"/>
      <c r="J187" s="113"/>
      <c r="K187" s="113"/>
      <c r="L187" s="205">
        <f t="shared" si="7"/>
        <v>0</v>
      </c>
    </row>
    <row r="188" spans="2:12" hidden="1" outlineLevel="1" x14ac:dyDescent="0.2">
      <c r="B188" s="123">
        <f t="shared" si="8"/>
        <v>181</v>
      </c>
      <c r="C188" s="107"/>
      <c r="D188" s="107"/>
      <c r="E188" s="113"/>
      <c r="F188" s="113"/>
      <c r="G188" s="113"/>
      <c r="H188" s="113"/>
      <c r="I188" s="113"/>
      <c r="J188" s="113"/>
      <c r="K188" s="113"/>
      <c r="L188" s="205">
        <f t="shared" si="7"/>
        <v>0</v>
      </c>
    </row>
    <row r="189" spans="2:12" hidden="1" outlineLevel="1" x14ac:dyDescent="0.2">
      <c r="B189" s="123">
        <f t="shared" si="8"/>
        <v>182</v>
      </c>
      <c r="C189" s="107"/>
      <c r="D189" s="107"/>
      <c r="E189" s="113"/>
      <c r="F189" s="113"/>
      <c r="G189" s="113"/>
      <c r="H189" s="113"/>
      <c r="I189" s="113"/>
      <c r="J189" s="113"/>
      <c r="K189" s="113"/>
      <c r="L189" s="205">
        <f t="shared" si="7"/>
        <v>0</v>
      </c>
    </row>
    <row r="190" spans="2:12" hidden="1" outlineLevel="1" x14ac:dyDescent="0.2">
      <c r="B190" s="123">
        <f t="shared" si="8"/>
        <v>183</v>
      </c>
      <c r="C190" s="107"/>
      <c r="D190" s="107"/>
      <c r="E190" s="113"/>
      <c r="F190" s="113"/>
      <c r="G190" s="113"/>
      <c r="H190" s="113"/>
      <c r="I190" s="113"/>
      <c r="J190" s="113"/>
      <c r="K190" s="113"/>
      <c r="L190" s="205">
        <f t="shared" si="7"/>
        <v>0</v>
      </c>
    </row>
    <row r="191" spans="2:12" hidden="1" outlineLevel="1" x14ac:dyDescent="0.2">
      <c r="B191" s="123">
        <f t="shared" si="8"/>
        <v>184</v>
      </c>
      <c r="C191" s="107"/>
      <c r="D191" s="107"/>
      <c r="E191" s="113"/>
      <c r="F191" s="113"/>
      <c r="G191" s="113"/>
      <c r="H191" s="113"/>
      <c r="I191" s="113"/>
      <c r="J191" s="113"/>
      <c r="K191" s="113"/>
      <c r="L191" s="205">
        <f t="shared" si="7"/>
        <v>0</v>
      </c>
    </row>
    <row r="192" spans="2:12" hidden="1" outlineLevel="1" x14ac:dyDescent="0.2">
      <c r="B192" s="123">
        <f t="shared" si="8"/>
        <v>185</v>
      </c>
      <c r="C192" s="107"/>
      <c r="D192" s="107"/>
      <c r="E192" s="113"/>
      <c r="F192" s="113"/>
      <c r="G192" s="113"/>
      <c r="H192" s="113"/>
      <c r="I192" s="113"/>
      <c r="J192" s="113"/>
      <c r="K192" s="113"/>
      <c r="L192" s="205">
        <f t="shared" si="7"/>
        <v>0</v>
      </c>
    </row>
    <row r="193" spans="2:12" hidden="1" outlineLevel="1" x14ac:dyDescent="0.2">
      <c r="B193" s="123">
        <f t="shared" si="8"/>
        <v>186</v>
      </c>
      <c r="C193" s="107"/>
      <c r="D193" s="107"/>
      <c r="E193" s="113"/>
      <c r="F193" s="113"/>
      <c r="G193" s="113"/>
      <c r="H193" s="113"/>
      <c r="I193" s="113"/>
      <c r="J193" s="113"/>
      <c r="K193" s="113"/>
      <c r="L193" s="205">
        <f t="shared" si="7"/>
        <v>0</v>
      </c>
    </row>
    <row r="194" spans="2:12" hidden="1" outlineLevel="1" x14ac:dyDescent="0.2">
      <c r="B194" s="123">
        <f t="shared" si="8"/>
        <v>187</v>
      </c>
      <c r="C194" s="107"/>
      <c r="D194" s="107"/>
      <c r="E194" s="113"/>
      <c r="F194" s="113"/>
      <c r="G194" s="113"/>
      <c r="H194" s="113"/>
      <c r="I194" s="113"/>
      <c r="J194" s="113"/>
      <c r="K194" s="113"/>
      <c r="L194" s="205">
        <f t="shared" si="7"/>
        <v>0</v>
      </c>
    </row>
    <row r="195" spans="2:12" hidden="1" outlineLevel="1" x14ac:dyDescent="0.2">
      <c r="B195" s="123">
        <f t="shared" si="8"/>
        <v>188</v>
      </c>
      <c r="C195" s="107"/>
      <c r="D195" s="107"/>
      <c r="E195" s="113"/>
      <c r="F195" s="113"/>
      <c r="G195" s="113"/>
      <c r="H195" s="113"/>
      <c r="I195" s="113"/>
      <c r="J195" s="113"/>
      <c r="K195" s="113"/>
      <c r="L195" s="205">
        <f t="shared" si="7"/>
        <v>0</v>
      </c>
    </row>
    <row r="196" spans="2:12" hidden="1" outlineLevel="1" x14ac:dyDescent="0.2">
      <c r="B196" s="123">
        <f t="shared" si="8"/>
        <v>189</v>
      </c>
      <c r="C196" s="107"/>
      <c r="D196" s="107"/>
      <c r="E196" s="113"/>
      <c r="F196" s="113"/>
      <c r="G196" s="113"/>
      <c r="H196" s="113"/>
      <c r="I196" s="113"/>
      <c r="J196" s="113"/>
      <c r="K196" s="113"/>
      <c r="L196" s="205">
        <f t="shared" si="7"/>
        <v>0</v>
      </c>
    </row>
    <row r="197" spans="2:12" hidden="1" outlineLevel="1" x14ac:dyDescent="0.2">
      <c r="B197" s="123">
        <f t="shared" si="8"/>
        <v>190</v>
      </c>
      <c r="C197" s="107"/>
      <c r="D197" s="107"/>
      <c r="E197" s="113"/>
      <c r="F197" s="113"/>
      <c r="G197" s="113"/>
      <c r="H197" s="113"/>
      <c r="I197" s="113"/>
      <c r="J197" s="113"/>
      <c r="K197" s="113"/>
      <c r="L197" s="205">
        <f t="shared" si="7"/>
        <v>0</v>
      </c>
    </row>
    <row r="198" spans="2:12" hidden="1" outlineLevel="1" x14ac:dyDescent="0.2">
      <c r="B198" s="123">
        <f t="shared" si="8"/>
        <v>191</v>
      </c>
      <c r="C198" s="107"/>
      <c r="D198" s="107"/>
      <c r="E198" s="113"/>
      <c r="F198" s="113"/>
      <c r="G198" s="113"/>
      <c r="H198" s="113"/>
      <c r="I198" s="113"/>
      <c r="J198" s="113"/>
      <c r="K198" s="113"/>
      <c r="L198" s="205">
        <f t="shared" si="7"/>
        <v>0</v>
      </c>
    </row>
    <row r="199" spans="2:12" hidden="1" outlineLevel="1" x14ac:dyDescent="0.2">
      <c r="B199" s="123">
        <f t="shared" si="8"/>
        <v>192</v>
      </c>
      <c r="C199" s="107"/>
      <c r="D199" s="107"/>
      <c r="E199" s="113"/>
      <c r="F199" s="113"/>
      <c r="G199" s="113"/>
      <c r="H199" s="113"/>
      <c r="I199" s="113"/>
      <c r="J199" s="113"/>
      <c r="K199" s="113"/>
      <c r="L199" s="205">
        <f t="shared" si="7"/>
        <v>0</v>
      </c>
    </row>
    <row r="200" spans="2:12" hidden="1" outlineLevel="1" x14ac:dyDescent="0.2">
      <c r="B200" s="123">
        <f t="shared" si="8"/>
        <v>193</v>
      </c>
      <c r="C200" s="107"/>
      <c r="D200" s="107"/>
      <c r="E200" s="113"/>
      <c r="F200" s="113"/>
      <c r="G200" s="113"/>
      <c r="H200" s="113"/>
      <c r="I200" s="113"/>
      <c r="J200" s="113"/>
      <c r="K200" s="113"/>
      <c r="L200" s="205">
        <f t="shared" si="7"/>
        <v>0</v>
      </c>
    </row>
    <row r="201" spans="2:12" hidden="1" outlineLevel="1" x14ac:dyDescent="0.2">
      <c r="B201" s="123">
        <f t="shared" si="8"/>
        <v>194</v>
      </c>
      <c r="C201" s="107"/>
      <c r="D201" s="107"/>
      <c r="E201" s="113"/>
      <c r="F201" s="113"/>
      <c r="G201" s="113"/>
      <c r="H201" s="113"/>
      <c r="I201" s="113"/>
      <c r="J201" s="113"/>
      <c r="K201" s="113"/>
      <c r="L201" s="205">
        <f t="shared" ref="L201:L208" si="9">IFERROR(IF(SUM(G201:K201)=0,0,SUM(G201:K201)),"")</f>
        <v>0</v>
      </c>
    </row>
    <row r="202" spans="2:12" hidden="1" outlineLevel="1" x14ac:dyDescent="0.2">
      <c r="B202" s="123">
        <f t="shared" ref="B202:B207" si="10">IFERROR(B201+1,"")</f>
        <v>195</v>
      </c>
      <c r="C202" s="107"/>
      <c r="D202" s="107"/>
      <c r="E202" s="113"/>
      <c r="F202" s="113"/>
      <c r="G202" s="113"/>
      <c r="H202" s="113"/>
      <c r="I202" s="113"/>
      <c r="J202" s="113"/>
      <c r="K202" s="113"/>
      <c r="L202" s="205">
        <f t="shared" si="9"/>
        <v>0</v>
      </c>
    </row>
    <row r="203" spans="2:12" hidden="1" outlineLevel="1" x14ac:dyDescent="0.2">
      <c r="B203" s="123">
        <f t="shared" si="10"/>
        <v>196</v>
      </c>
      <c r="C203" s="107"/>
      <c r="D203" s="107"/>
      <c r="E203" s="113"/>
      <c r="F203" s="113"/>
      <c r="G203" s="113"/>
      <c r="H203" s="113"/>
      <c r="I203" s="113"/>
      <c r="J203" s="113"/>
      <c r="K203" s="113"/>
      <c r="L203" s="205">
        <f t="shared" si="9"/>
        <v>0</v>
      </c>
    </row>
    <row r="204" spans="2:12" hidden="1" outlineLevel="1" x14ac:dyDescent="0.2">
      <c r="B204" s="123">
        <f t="shared" si="10"/>
        <v>197</v>
      </c>
      <c r="C204" s="107"/>
      <c r="D204" s="107"/>
      <c r="E204" s="113"/>
      <c r="F204" s="113"/>
      <c r="G204" s="113"/>
      <c r="H204" s="113"/>
      <c r="I204" s="113"/>
      <c r="J204" s="113"/>
      <c r="K204" s="113"/>
      <c r="L204" s="205">
        <f t="shared" si="9"/>
        <v>0</v>
      </c>
    </row>
    <row r="205" spans="2:12" hidden="1" outlineLevel="1" x14ac:dyDescent="0.2">
      <c r="B205" s="123">
        <f t="shared" si="10"/>
        <v>198</v>
      </c>
      <c r="C205" s="107"/>
      <c r="D205" s="107"/>
      <c r="E205" s="113"/>
      <c r="F205" s="113"/>
      <c r="G205" s="113"/>
      <c r="H205" s="113"/>
      <c r="I205" s="113"/>
      <c r="J205" s="113"/>
      <c r="K205" s="113"/>
      <c r="L205" s="205">
        <f t="shared" si="9"/>
        <v>0</v>
      </c>
    </row>
    <row r="206" spans="2:12" hidden="1" outlineLevel="1" x14ac:dyDescent="0.2">
      <c r="B206" s="123">
        <f t="shared" si="10"/>
        <v>199</v>
      </c>
      <c r="C206" s="107"/>
      <c r="D206" s="107"/>
      <c r="E206" s="113"/>
      <c r="F206" s="113"/>
      <c r="G206" s="113"/>
      <c r="H206" s="113"/>
      <c r="I206" s="113"/>
      <c r="J206" s="113"/>
      <c r="K206" s="113"/>
      <c r="L206" s="205">
        <f t="shared" si="9"/>
        <v>0</v>
      </c>
    </row>
    <row r="207" spans="2:12" hidden="1" outlineLevel="1" x14ac:dyDescent="0.2">
      <c r="B207" s="123">
        <f t="shared" si="10"/>
        <v>200</v>
      </c>
      <c r="C207" s="107"/>
      <c r="D207" s="107"/>
      <c r="E207" s="113"/>
      <c r="F207" s="113"/>
      <c r="G207" s="113"/>
      <c r="H207" s="113"/>
      <c r="I207" s="113"/>
      <c r="J207" s="113"/>
      <c r="K207" s="113"/>
      <c r="L207" s="205">
        <f t="shared" si="9"/>
        <v>0</v>
      </c>
    </row>
    <row r="208" spans="2:12" collapsed="1" x14ac:dyDescent="0.2">
      <c r="E208" s="168">
        <f>IFERROR(SUM(E8:E207),"")</f>
        <v>1000</v>
      </c>
      <c r="F208" s="168">
        <f t="shared" ref="F208:K208" si="11">IFERROR(SUM(F8:F207),"")</f>
        <v>500</v>
      </c>
      <c r="G208" s="168">
        <f t="shared" si="11"/>
        <v>12800</v>
      </c>
      <c r="H208" s="168">
        <f t="shared" si="11"/>
        <v>3900</v>
      </c>
      <c r="I208" s="168">
        <f t="shared" si="11"/>
        <v>700</v>
      </c>
      <c r="J208" s="168">
        <f t="shared" si="11"/>
        <v>3900</v>
      </c>
      <c r="K208" s="191">
        <f t="shared" si="11"/>
        <v>1400</v>
      </c>
      <c r="L208" s="169">
        <f t="shared" si="9"/>
        <v>22700</v>
      </c>
    </row>
    <row r="209" x14ac:dyDescent="0.2"/>
  </sheetData>
  <mergeCells count="2">
    <mergeCell ref="N5:W5"/>
    <mergeCell ref="A5:L5"/>
  </mergeCells>
  <phoneticPr fontId="10" type="noConversion"/>
  <conditionalFormatting sqref="I2">
    <cfRule type="cellIs" dxfId="34" priority="1" operator="equal">
      <formula>"Check"</formula>
    </cfRule>
    <cfRule type="cellIs" dxfId="33" priority="2" operator="equal">
      <formula>"Ok"</formula>
    </cfRule>
  </conditionalFormatting>
  <dataValidations count="1">
    <dataValidation type="custom" allowBlank="1" showInputMessage="1" showErrorMessage="1" sqref="E8:K207" xr:uid="{E447A013-21C3-47DE-915B-0D9E09C58781}">
      <formula1>ISNUMBER(E8)</formula1>
    </dataValidation>
  </dataValidations>
  <pageMargins left="0.7" right="0.7" top="0.75" bottom="0.75" header="0.3" footer="0.3"/>
  <pageSetup paperSize="9" orientation="portrait" r:id="rId1"/>
  <ignoredErrors>
    <ignoredError sqref="L8:L9"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F68AD8D-AB3D-4513-829F-960336A4031D}">
          <x14:formula1>
            <xm:f>'Input| Setup'!$F$10:$F$59</xm:f>
          </x14:formula1>
          <xm:sqref>D8:D207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08511-8D5A-431A-9B96-E04A55EA6F40}">
  <sheetPr>
    <tabColor theme="8"/>
  </sheetPr>
  <dimension ref="A1:U73"/>
  <sheetViews>
    <sheetView showGridLines="0" workbookViewId="0">
      <selection activeCell="E2" sqref="E2"/>
    </sheetView>
  </sheetViews>
  <sheetFormatPr defaultColWidth="0" defaultRowHeight="12.75" customHeight="1" zeroHeight="1" outlineLevelCol="1" x14ac:dyDescent="0.2"/>
  <cols>
    <col min="1" max="1" width="2.5703125" customWidth="1"/>
    <col min="2" max="2" width="39.42578125" customWidth="1"/>
    <col min="3" max="4" width="12.85546875" customWidth="1"/>
    <col min="5" max="9" width="12.85546875" style="11" customWidth="1"/>
    <col min="10" max="10" width="13.7109375" style="11" customWidth="1"/>
    <col min="11" max="11" width="5.7109375" style="11" customWidth="1" outlineLevel="1"/>
    <col min="12" max="18" width="12.85546875" customWidth="1" outlineLevel="1"/>
    <col min="19" max="19" width="13.7109375" customWidth="1" outlineLevel="1"/>
    <col min="20" max="20" width="4.7109375" customWidth="1"/>
    <col min="21" max="21" width="12.140625" hidden="1" customWidth="1"/>
    <col min="22" max="16384" width="8.7109375" hidden="1"/>
  </cols>
  <sheetData>
    <row r="1" spans="1:19" s="114" customFormat="1" ht="20.100000000000001" customHeight="1" x14ac:dyDescent="0.2">
      <c r="B1" s="114" t="str">
        <f>'Input| Setup'!$B$1</f>
        <v>Enter DNSP name — 2026–31 — Draft decision</v>
      </c>
    </row>
    <row r="2" spans="1:19" s="114" customFormat="1" ht="20.100000000000001" customHeight="1" x14ac:dyDescent="0.2">
      <c r="B2" s="114" t="str">
        <f>'Input| Setup'!$B$2</f>
        <v>AER Capex Forecast Model</v>
      </c>
      <c r="D2" s="119" t="s">
        <v>206</v>
      </c>
      <c r="E2" s="118">
        <f ca="1">_xlfn.XLOOKUP($B$3,'Model Validation'!$B$7:$B$19,'Model Validation'!$C$7:$C$19)</f>
        <v>0</v>
      </c>
      <c r="G2" s="119" t="s">
        <v>24</v>
      </c>
      <c r="H2" s="113" t="s">
        <v>32</v>
      </c>
      <c r="I2" s="240" t="s">
        <v>97</v>
      </c>
      <c r="J2" s="241"/>
    </row>
    <row r="3" spans="1:19" s="115" customFormat="1" ht="20.100000000000001" customHeight="1" x14ac:dyDescent="0.2">
      <c r="B3" s="115" t="str">
        <f ca="1">IFERROR(MID(CELL("filename",A2),FIND("]",CELL("filename",A2))+1,255),"")</f>
        <v>Input| Type 2 capcons</v>
      </c>
    </row>
    <row r="4" spans="1:19" x14ac:dyDescent="0.2"/>
    <row r="5" spans="1:19" s="127" customFormat="1" ht="15" x14ac:dyDescent="0.2">
      <c r="B5" s="127" t="str">
        <f>IFERROR(LEFT('Input| Disposals'!N5,2)+1&amp;". Forecast type 2 capital contributions ($'000s "&amp;'Input| Escalations'!$C$8&amp;" "&amp;'Input| Escalations'!$D$8&amp;")","")</f>
        <v>29. Forecast type 2 capital contributions ($'000s 2023-24 June)</v>
      </c>
    </row>
    <row r="6" spans="1:19" x14ac:dyDescent="0.2">
      <c r="A6" s="11"/>
      <c r="B6" s="11"/>
      <c r="C6" s="11"/>
      <c r="D6" s="11"/>
    </row>
    <row r="7" spans="1:19" ht="58.5" customHeight="1" x14ac:dyDescent="0.2">
      <c r="A7" s="11"/>
      <c r="B7" s="201" t="s">
        <v>210</v>
      </c>
      <c r="C7" s="202" t="s">
        <v>128</v>
      </c>
      <c r="D7" s="202"/>
      <c r="E7" s="202"/>
      <c r="F7" s="202"/>
      <c r="G7" s="202"/>
      <c r="H7" s="202"/>
      <c r="I7" s="202"/>
      <c r="J7" s="202"/>
      <c r="L7" s="11"/>
      <c r="M7" s="11"/>
      <c r="N7" s="11"/>
      <c r="O7" s="11"/>
      <c r="P7" s="11"/>
      <c r="Q7" s="11"/>
      <c r="R7" s="11"/>
      <c r="S7" s="11"/>
    </row>
    <row r="8" spans="1:19" ht="36.75" customHeight="1" x14ac:dyDescent="0.2">
      <c r="A8" s="11"/>
      <c r="B8" s="201" t="s">
        <v>211</v>
      </c>
      <c r="C8" s="202" t="s">
        <v>94</v>
      </c>
      <c r="D8" s="202"/>
      <c r="E8" s="202"/>
      <c r="F8" s="202"/>
      <c r="G8" s="202"/>
      <c r="H8" s="202"/>
      <c r="I8" s="202"/>
      <c r="J8" s="202"/>
      <c r="L8" s="11"/>
      <c r="M8" s="11"/>
      <c r="N8" s="11"/>
      <c r="O8" s="11"/>
      <c r="P8" s="11"/>
      <c r="Q8" s="11"/>
      <c r="R8" s="11"/>
      <c r="S8" s="11"/>
    </row>
    <row r="9" spans="1:19" x14ac:dyDescent="0.2">
      <c r="A9" s="11"/>
      <c r="C9" s="238" t="str">
        <f>'Output| AER'!C7</f>
        <v>Standard Control Services</v>
      </c>
      <c r="D9" s="238"/>
      <c r="E9" s="238"/>
      <c r="F9" s="238"/>
      <c r="G9" s="238"/>
      <c r="H9" s="238"/>
      <c r="I9" s="238"/>
      <c r="J9" s="238"/>
      <c r="L9" s="238" t="str">
        <f>'Output| AER'!L7</f>
        <v>Dual Function Assets</v>
      </c>
      <c r="M9" s="238"/>
      <c r="N9" s="238"/>
      <c r="O9" s="238"/>
      <c r="P9" s="238"/>
      <c r="Q9" s="238"/>
      <c r="R9" s="238"/>
      <c r="S9" s="238"/>
    </row>
    <row r="10" spans="1:19" x14ac:dyDescent="0.2">
      <c r="A10" s="11"/>
      <c r="B10" s="130" t="s">
        <v>189</v>
      </c>
      <c r="C10" s="130" t="str">
        <f>IFERROR('Input| Escalations'!G13,"")</f>
        <v>2024-25</v>
      </c>
      <c r="D10" s="130" t="str">
        <f>IFERROR('Input| Escalations'!H13,"")</f>
        <v>2025-26</v>
      </c>
      <c r="E10" s="130" t="str">
        <f>IFERROR('Input| Escalations'!H21,"")</f>
        <v>2026-27</v>
      </c>
      <c r="F10" s="130" t="str">
        <f>IFERROR('Input| Escalations'!I21,"")</f>
        <v>2027-28</v>
      </c>
      <c r="G10" s="130" t="str">
        <f>IFERROR('Input| Escalations'!J21,"")</f>
        <v>2028-29</v>
      </c>
      <c r="H10" s="130" t="str">
        <f>IFERROR('Input| Escalations'!K21,"")</f>
        <v>2029-30</v>
      </c>
      <c r="I10" s="130" t="str">
        <f>IFERROR('Input| Escalations'!L21,"")</f>
        <v>2030-31</v>
      </c>
      <c r="J10" s="130" t="s">
        <v>38</v>
      </c>
      <c r="L10" s="130" t="str">
        <f>C10</f>
        <v>2024-25</v>
      </c>
      <c r="M10" s="130" t="str">
        <f t="shared" ref="M10:R10" si="0">D10</f>
        <v>2025-26</v>
      </c>
      <c r="N10" s="130" t="str">
        <f t="shared" si="0"/>
        <v>2026-27</v>
      </c>
      <c r="O10" s="130" t="str">
        <f t="shared" si="0"/>
        <v>2027-28</v>
      </c>
      <c r="P10" s="130" t="str">
        <f t="shared" si="0"/>
        <v>2028-29</v>
      </c>
      <c r="Q10" s="130" t="str">
        <f t="shared" si="0"/>
        <v>2029-30</v>
      </c>
      <c r="R10" s="130" t="str">
        <f t="shared" si="0"/>
        <v>2030-31</v>
      </c>
      <c r="S10" s="130" t="s">
        <v>38</v>
      </c>
    </row>
    <row r="11" spans="1:19" x14ac:dyDescent="0.2">
      <c r="B11" s="148" t="str">
        <f>IF('Input| Setup'!B18="","",'Input| Setup'!B18)</f>
        <v>Replacement</v>
      </c>
      <c r="C11" s="113"/>
      <c r="D11" s="113"/>
      <c r="E11" s="113"/>
      <c r="F11" s="113"/>
      <c r="G11" s="113"/>
      <c r="H11" s="113"/>
      <c r="I11" s="113"/>
      <c r="J11" s="205">
        <f t="shared" ref="J11:J18" si="1">IFERROR(SUM(E11:I11),"")</f>
        <v>0</v>
      </c>
      <c r="L11" s="113"/>
      <c r="M11" s="113"/>
      <c r="N11" s="113"/>
      <c r="O11" s="113"/>
      <c r="P11" s="113"/>
      <c r="Q11" s="113"/>
      <c r="R11" s="113"/>
      <c r="S11" s="205">
        <f t="shared" ref="S11:S18" si="2">IFERROR(SUM(N11:R11),"")</f>
        <v>0</v>
      </c>
    </row>
    <row r="12" spans="1:19" x14ac:dyDescent="0.2">
      <c r="B12" s="148" t="str">
        <f>IF('Input| Setup'!B19="","",'Input| Setup'!B19)</f>
        <v>DER capex</v>
      </c>
      <c r="C12" s="113"/>
      <c r="D12" s="113"/>
      <c r="E12" s="113"/>
      <c r="F12" s="113"/>
      <c r="G12" s="113"/>
      <c r="H12" s="113"/>
      <c r="I12" s="113">
        <v>1000</v>
      </c>
      <c r="J12" s="205">
        <f t="shared" si="1"/>
        <v>1000</v>
      </c>
      <c r="L12" s="113"/>
      <c r="M12" s="113"/>
      <c r="N12" s="113"/>
      <c r="O12" s="113"/>
      <c r="P12" s="113"/>
      <c r="Q12" s="113"/>
      <c r="R12" s="113"/>
      <c r="S12" s="205">
        <f t="shared" si="2"/>
        <v>0</v>
      </c>
    </row>
    <row r="13" spans="1:19" x14ac:dyDescent="0.2">
      <c r="B13" s="148" t="str">
        <f>IF('Input| Setup'!B20="","",'Input| Setup'!B20)</f>
        <v>Augmentation</v>
      </c>
      <c r="C13" s="113"/>
      <c r="D13" s="113"/>
      <c r="E13" s="113"/>
      <c r="F13" s="113"/>
      <c r="G13" s="113"/>
      <c r="H13" s="113"/>
      <c r="I13" s="113"/>
      <c r="J13" s="205">
        <f t="shared" si="1"/>
        <v>0</v>
      </c>
      <c r="L13" s="113"/>
      <c r="M13" s="113"/>
      <c r="N13" s="113"/>
      <c r="O13" s="113"/>
      <c r="P13" s="113"/>
      <c r="Q13" s="113"/>
      <c r="R13" s="113"/>
      <c r="S13" s="205">
        <f t="shared" si="2"/>
        <v>0</v>
      </c>
    </row>
    <row r="14" spans="1:19" x14ac:dyDescent="0.2">
      <c r="B14" s="148" t="str">
        <f>IF('Input| Setup'!B21="","",'Input| Setup'!B21)</f>
        <v>Connections</v>
      </c>
      <c r="C14" s="113">
        <v>2000</v>
      </c>
      <c r="D14" s="113">
        <v>1942.4021951331231</v>
      </c>
      <c r="E14" s="113">
        <v>2071.5134930253603</v>
      </c>
      <c r="F14" s="113">
        <v>1959.4730266805905</v>
      </c>
      <c r="G14" s="113">
        <v>2073.7618378367774</v>
      </c>
      <c r="H14" s="113">
        <v>2007.257833508668</v>
      </c>
      <c r="I14" s="113">
        <v>1966.0683808074375</v>
      </c>
      <c r="J14" s="205">
        <f t="shared" si="1"/>
        <v>10078.074571858835</v>
      </c>
      <c r="L14" s="113">
        <v>1600</v>
      </c>
      <c r="M14" s="113">
        <v>1553.9217561064986</v>
      </c>
      <c r="N14" s="113">
        <v>1657.2107944202883</v>
      </c>
      <c r="O14" s="113">
        <v>800</v>
      </c>
      <c r="P14" s="113">
        <v>1659.0094702694221</v>
      </c>
      <c r="Q14" s="113">
        <v>1605.8062668069344</v>
      </c>
      <c r="R14" s="113">
        <v>1572.8547046459501</v>
      </c>
      <c r="S14" s="205">
        <f t="shared" si="2"/>
        <v>7294.8812361425944</v>
      </c>
    </row>
    <row r="15" spans="1:19" x14ac:dyDescent="0.2">
      <c r="B15" s="148" t="str">
        <f>IF('Input| Setup'!B22="","",'Input| Setup'!B22)</f>
        <v>ICT capex</v>
      </c>
      <c r="C15" s="113"/>
      <c r="D15" s="113"/>
      <c r="E15" s="113"/>
      <c r="F15" s="113"/>
      <c r="G15" s="113"/>
      <c r="H15" s="113"/>
      <c r="I15" s="113"/>
      <c r="J15" s="205">
        <f t="shared" si="1"/>
        <v>0</v>
      </c>
      <c r="L15" s="113"/>
      <c r="M15" s="113"/>
      <c r="N15" s="113"/>
      <c r="O15" s="113"/>
      <c r="P15" s="113"/>
      <c r="Q15" s="113"/>
      <c r="R15" s="113"/>
      <c r="S15" s="205">
        <f t="shared" si="2"/>
        <v>0</v>
      </c>
    </row>
    <row r="16" spans="1:19" x14ac:dyDescent="0.2">
      <c r="B16" s="148" t="str">
        <f>IF('Input| Setup'!B23="","",'Input| Setup'!B23)</f>
        <v>Property capex</v>
      </c>
      <c r="C16" s="113"/>
      <c r="D16" s="113"/>
      <c r="E16" s="113"/>
      <c r="F16" s="113"/>
      <c r="G16" s="113"/>
      <c r="H16" s="113"/>
      <c r="I16" s="113"/>
      <c r="J16" s="205">
        <f t="shared" si="1"/>
        <v>0</v>
      </c>
      <c r="L16" s="113"/>
      <c r="M16" s="113"/>
      <c r="N16" s="113"/>
      <c r="O16" s="113"/>
      <c r="P16" s="113"/>
      <c r="Q16" s="113"/>
      <c r="R16" s="113"/>
      <c r="S16" s="205">
        <f t="shared" si="2"/>
        <v>0</v>
      </c>
    </row>
    <row r="17" spans="1:20" x14ac:dyDescent="0.2">
      <c r="B17" s="148" t="str">
        <f>IF('Input| Setup'!B24="","",'Input| Setup'!B24)</f>
        <v>Fleet capex</v>
      </c>
      <c r="C17" s="113"/>
      <c r="D17" s="113"/>
      <c r="E17" s="113"/>
      <c r="F17" s="113"/>
      <c r="G17" s="113"/>
      <c r="H17" s="113"/>
      <c r="I17" s="113"/>
      <c r="J17" s="205">
        <f t="shared" si="1"/>
        <v>0</v>
      </c>
      <c r="L17" s="113"/>
      <c r="M17" s="113"/>
      <c r="N17" s="113"/>
      <c r="O17" s="113"/>
      <c r="P17" s="113"/>
      <c r="Q17" s="113"/>
      <c r="R17" s="113"/>
      <c r="S17" s="205">
        <f t="shared" si="2"/>
        <v>0</v>
      </c>
    </row>
    <row r="18" spans="1:20" x14ac:dyDescent="0.2">
      <c r="B18" s="148" t="str">
        <f>IF('Input| Setup'!B25="","",'Input| Setup'!B25)</f>
        <v>Other non-network capex</v>
      </c>
      <c r="C18" s="113"/>
      <c r="D18" s="113"/>
      <c r="E18" s="113"/>
      <c r="F18" s="113"/>
      <c r="G18" s="113"/>
      <c r="H18" s="113"/>
      <c r="I18" s="113"/>
      <c r="J18" s="206">
        <f t="shared" si="1"/>
        <v>0</v>
      </c>
      <c r="L18" s="113"/>
      <c r="M18" s="113"/>
      <c r="N18" s="113"/>
      <c r="O18" s="113"/>
      <c r="P18" s="113"/>
      <c r="Q18" s="113"/>
      <c r="R18" s="113"/>
      <c r="S18" s="206">
        <f t="shared" si="2"/>
        <v>0</v>
      </c>
    </row>
    <row r="19" spans="1:20" x14ac:dyDescent="0.2">
      <c r="B19" s="150" t="s">
        <v>84</v>
      </c>
      <c r="C19" s="168">
        <f t="shared" ref="C19:I19" si="3">SUM(C11:C18)</f>
        <v>2000</v>
      </c>
      <c r="D19" s="168">
        <f t="shared" si="3"/>
        <v>1942.4021951331231</v>
      </c>
      <c r="E19" s="168">
        <f t="shared" si="3"/>
        <v>2071.5134930253603</v>
      </c>
      <c r="F19" s="168">
        <f t="shared" si="3"/>
        <v>1959.4730266805905</v>
      </c>
      <c r="G19" s="168">
        <f t="shared" si="3"/>
        <v>2073.7618378367774</v>
      </c>
      <c r="H19" s="168">
        <f t="shared" si="3"/>
        <v>2007.257833508668</v>
      </c>
      <c r="I19" s="168">
        <f t="shared" si="3"/>
        <v>2966.0683808074373</v>
      </c>
      <c r="J19" s="169">
        <f>SUM(J11:J18)</f>
        <v>11078.074571858835</v>
      </c>
      <c r="L19" s="168">
        <f t="shared" ref="L19:R19" si="4">SUM(L11:L18)</f>
        <v>1600</v>
      </c>
      <c r="M19" s="168">
        <f t="shared" si="4"/>
        <v>1553.9217561064986</v>
      </c>
      <c r="N19" s="168">
        <f t="shared" si="4"/>
        <v>1657.2107944202883</v>
      </c>
      <c r="O19" s="168">
        <f t="shared" si="4"/>
        <v>800</v>
      </c>
      <c r="P19" s="168">
        <f t="shared" si="4"/>
        <v>1659.0094702694221</v>
      </c>
      <c r="Q19" s="168">
        <f t="shared" si="4"/>
        <v>1605.8062668069344</v>
      </c>
      <c r="R19" s="168">
        <f t="shared" si="4"/>
        <v>1572.8547046459501</v>
      </c>
      <c r="S19" s="169">
        <f>SUM(S11:S18)</f>
        <v>7294.8812361425944</v>
      </c>
    </row>
    <row r="20" spans="1:20" x14ac:dyDescent="0.2">
      <c r="A20" s="30"/>
      <c r="B20" s="63"/>
      <c r="C20" s="63"/>
      <c r="D20" s="63"/>
      <c r="E20" s="63"/>
      <c r="F20" s="63"/>
      <c r="G20" s="63"/>
      <c r="H20" s="63"/>
      <c r="I20" s="63"/>
      <c r="J20" s="63"/>
    </row>
    <row r="21" spans="1:20" ht="12.75" customHeight="1" x14ac:dyDescent="0.2">
      <c r="A21" s="30"/>
      <c r="B21" s="63"/>
      <c r="C21" s="63"/>
      <c r="D21" s="63"/>
      <c r="E21" s="63"/>
      <c r="F21" s="63"/>
      <c r="G21" s="63"/>
      <c r="H21" s="63"/>
      <c r="I21" s="63"/>
      <c r="J21" s="63"/>
    </row>
    <row r="22" spans="1:20" ht="12.75" customHeight="1" x14ac:dyDescent="0.2">
      <c r="A22" s="127"/>
      <c r="B22" s="127" t="str">
        <f>IFERROR(LEFT(B5,2)+1&amp;". Cost components of type 2 capital contributions","")</f>
        <v>30. Cost components of type 2 capital contributions</v>
      </c>
      <c r="C22" s="127"/>
      <c r="D22" s="127"/>
      <c r="E22" s="127"/>
      <c r="F22" s="127"/>
      <c r="G22" s="127"/>
      <c r="H22" s="127"/>
      <c r="I22" s="127"/>
      <c r="J22" s="127"/>
      <c r="K22" s="127"/>
      <c r="L22" s="127"/>
      <c r="M22" s="127"/>
      <c r="N22" s="127"/>
      <c r="O22" s="127"/>
      <c r="P22" s="127"/>
      <c r="Q22" s="127"/>
      <c r="R22" s="127"/>
      <c r="S22" s="127"/>
      <c r="T22" s="127"/>
    </row>
    <row r="23" spans="1:20" ht="12.75" customHeight="1" x14ac:dyDescent="0.2">
      <c r="A23" s="34"/>
      <c r="B23" s="35"/>
      <c r="C23" s="35"/>
      <c r="D23" s="35"/>
      <c r="E23" s="34"/>
      <c r="F23" s="34"/>
      <c r="G23" s="34"/>
      <c r="H23"/>
    </row>
    <row r="24" spans="1:20" ht="25.5" x14ac:dyDescent="0.2">
      <c r="A24" s="37"/>
      <c r="B24" s="130"/>
      <c r="C24" s="130" t="str">
        <f>IFERROR('Input| Escalations'!B23,"")</f>
        <v>Internal labour</v>
      </c>
      <c r="D24" s="130" t="str">
        <f>IFERROR('Input| Escalations'!B24,"")</f>
        <v>Contract labour</v>
      </c>
      <c r="E24" s="130" t="str">
        <f>IFERROR('Input| Escalations'!B25,"")</f>
        <v>Non-labour</v>
      </c>
      <c r="F24"/>
      <c r="H24"/>
    </row>
    <row r="25" spans="1:20" ht="12.75" customHeight="1" x14ac:dyDescent="0.2">
      <c r="A25" s="34"/>
      <c r="B25" s="148" t="s">
        <v>98</v>
      </c>
      <c r="C25" s="140">
        <v>0.4</v>
      </c>
      <c r="D25" s="140">
        <v>0.4</v>
      </c>
      <c r="E25" s="140">
        <v>0.2</v>
      </c>
      <c r="F25"/>
      <c r="G25" s="79">
        <f>IF(SUM(C25:E25,C11:I18)=0,0,IF(SUM(C25:E25)=1,0,1))</f>
        <v>0</v>
      </c>
      <c r="H25"/>
    </row>
    <row r="26" spans="1:20" ht="12.75" customHeight="1" x14ac:dyDescent="0.2"/>
    <row r="27" spans="1:20" ht="12.75" customHeight="1" x14ac:dyDescent="0.2"/>
    <row r="28" spans="1:20" ht="15" x14ac:dyDescent="0.2">
      <c r="A28" s="127"/>
      <c r="B28" s="127" t="str">
        <f>IFERROR(LEFT(B22,2)+1&amp;". Real price escalators for type 2 capital contributions","")</f>
        <v>31. Real price escalators for type 2 capital contributions</v>
      </c>
      <c r="C28" s="127"/>
      <c r="D28" s="127"/>
      <c r="E28" s="127"/>
      <c r="F28" s="127"/>
      <c r="G28" s="127"/>
      <c r="H28" s="127"/>
      <c r="I28" s="127"/>
      <c r="J28" s="127"/>
      <c r="K28" s="127"/>
      <c r="L28" s="127"/>
      <c r="M28" s="127"/>
      <c r="N28" s="127"/>
      <c r="O28" s="127"/>
      <c r="P28" s="127"/>
      <c r="Q28" s="127"/>
      <c r="R28" s="127"/>
      <c r="S28" s="127"/>
      <c r="T28" s="127"/>
    </row>
    <row r="29" spans="1:20" ht="12.75" customHeight="1" x14ac:dyDescent="0.2"/>
    <row r="30" spans="1:20" ht="12.75" customHeight="1" x14ac:dyDescent="0.2">
      <c r="B30" s="130" t="s">
        <v>85</v>
      </c>
      <c r="C30" s="130" t="str">
        <f>C10</f>
        <v>2024-25</v>
      </c>
      <c r="D30" s="130" t="str">
        <f t="shared" ref="D30:I30" si="5">D10</f>
        <v>2025-26</v>
      </c>
      <c r="E30" s="130" t="str">
        <f t="shared" si="5"/>
        <v>2026-27</v>
      </c>
      <c r="F30" s="130" t="str">
        <f t="shared" si="5"/>
        <v>2027-28</v>
      </c>
      <c r="G30" s="130" t="str">
        <f t="shared" si="5"/>
        <v>2028-29</v>
      </c>
      <c r="H30" s="130" t="str">
        <f t="shared" si="5"/>
        <v>2029-30</v>
      </c>
      <c r="I30" s="130" t="str">
        <f t="shared" si="5"/>
        <v>2030-31</v>
      </c>
    </row>
    <row r="31" spans="1:20" ht="12.75" customHeight="1" x14ac:dyDescent="0.2">
      <c r="B31" s="148" t="s">
        <v>199</v>
      </c>
      <c r="C31" s="204">
        <f>IFERROR($C$25*INDEX('Input| Escalations'!$F$27:$L$27,MATCH(C$30,'Input| Escalations'!$F$21:$L$21,0))+$D$25*INDEX('Input| Escalations'!$F$28:$L$28,MATCH(C$30,'Input| Escalations'!$F$21:$L$21,0))+$E$25*INDEX('Input| Escalations'!$F$29:$L$29,MATCH(C$30,'Input| Escalations'!$F$21:$L$21,0)),0)+1</f>
        <v>1.0020459118996723</v>
      </c>
      <c r="D31" s="204">
        <f>IFERROR($C$25*INDEX('Input| Escalations'!$F$27:$L$27,MATCH(D$30,'Input| Escalations'!$F$21:$L$21,0))+$D$25*INDEX('Input| Escalations'!$F$28:$L$28,MATCH(D$30,'Input| Escalations'!$F$21:$L$21,0))+$E$25*INDEX('Input| Escalations'!$F$29:$L$29,MATCH(D$30,'Input| Escalations'!$F$21:$L$21,0)),0)+1</f>
        <v>1.0061623005596811</v>
      </c>
      <c r="E31" s="204">
        <f>IFERROR($C$25*INDEX('Input| Escalations'!$F$27:$L$27,MATCH(E$30,'Input| Escalations'!$F$21:$L$21,0))+$D$25*INDEX('Input| Escalations'!$F$28:$L$28,MATCH(E$30,'Input| Escalations'!$F$21:$L$21,0))+$E$25*INDEX('Input| Escalations'!$F$29:$L$29,MATCH(E$30,'Input| Escalations'!$F$21:$L$21,0)),0)+1</f>
        <v>1.0103116849055562</v>
      </c>
      <c r="F31" s="204">
        <f>IFERROR($C$25*INDEX('Input| Escalations'!$F$27:$L$27,MATCH(F$30,'Input| Escalations'!$F$21:$L$21,0))+$D$25*INDEX('Input| Escalations'!$F$28:$L$28,MATCH(F$30,'Input| Escalations'!$F$21:$L$21,0))+$E$25*INDEX('Input| Escalations'!$F$29:$L$29,MATCH(F$30,'Input| Escalations'!$F$21:$L$21,0)),0)+1</f>
        <v>1.0144943582717649</v>
      </c>
      <c r="G31" s="204">
        <f>IFERROR($C$25*INDEX('Input| Escalations'!$F$27:$L$27,MATCH(G$30,'Input| Escalations'!$F$21:$L$21,0))+$D$25*INDEX('Input| Escalations'!$F$28:$L$28,MATCH(G$30,'Input| Escalations'!$F$21:$L$21,0))+$E$25*INDEX('Input| Escalations'!$F$29:$L$29,MATCH(G$30,'Input| Escalations'!$F$21:$L$21,0)),0)+1</f>
        <v>1.01871061662937</v>
      </c>
      <c r="H31" s="204">
        <f>IFERROR($C$25*INDEX('Input| Escalations'!$F$27:$L$27,MATCH(H$30,'Input| Escalations'!$F$21:$L$21,0))+$D$25*INDEX('Input| Escalations'!$F$28:$L$28,MATCH(H$30,'Input| Escalations'!$F$21:$L$21,0))+$E$25*INDEX('Input| Escalations'!$F$29:$L$29,MATCH(H$30,'Input| Escalations'!$F$21:$L$21,0)),0)+1</f>
        <v>1.0229607586097564</v>
      </c>
      <c r="I31" s="204">
        <f>IFERROR($C$25*INDEX('Input| Escalations'!$F$27:$L$27,MATCH(I$30,'Input| Escalations'!$F$21:$L$21,0))+$D$25*INDEX('Input| Escalations'!$F$28:$L$28,MATCH(I$30,'Input| Escalations'!$F$21:$L$21,0))+$E$25*INDEX('Input| Escalations'!$F$29:$L$29,MATCH(I$30,'Input| Escalations'!$F$21:$L$21,0)),0)+1</f>
        <v>1.0272450855285713</v>
      </c>
    </row>
    <row r="32" spans="1:20" ht="12.75" customHeight="1" x14ac:dyDescent="0.2"/>
    <row r="33" spans="1:21" ht="12.75" customHeight="1" x14ac:dyDescent="0.2"/>
    <row r="34" spans="1:21" ht="12.75" customHeight="1" x14ac:dyDescent="0.2">
      <c r="A34" s="127"/>
      <c r="B34" s="127" t="str">
        <f>IFERROR(LEFT(B28,2)+1&amp;". Forecast type 2 capital contributions, escalated ($'000s "&amp;'Input| Escalations'!$I$13&amp;")","")</f>
        <v>32. Forecast type 2 capital contributions, escalated ($'000s June 2026)</v>
      </c>
      <c r="C34" s="127"/>
      <c r="D34" s="127"/>
      <c r="E34" s="127"/>
      <c r="F34" s="127"/>
      <c r="G34" s="127"/>
      <c r="H34" s="127"/>
      <c r="I34" s="127"/>
      <c r="J34" s="127"/>
      <c r="K34" s="127"/>
      <c r="L34" s="127"/>
      <c r="M34" s="127"/>
      <c r="N34" s="127"/>
      <c r="O34" s="127"/>
      <c r="P34" s="127"/>
      <c r="Q34" s="127"/>
      <c r="R34" s="127"/>
      <c r="S34" s="127"/>
      <c r="T34" s="127"/>
    </row>
    <row r="35" spans="1:21" ht="12.75" customHeight="1" x14ac:dyDescent="0.2"/>
    <row r="36" spans="1:21" ht="12.75" customHeight="1" x14ac:dyDescent="0.2">
      <c r="B36" s="76"/>
      <c r="C36" s="239" t="str">
        <f>C9</f>
        <v>Standard Control Services</v>
      </c>
      <c r="D36" s="239"/>
      <c r="E36" s="239"/>
      <c r="F36" s="239"/>
      <c r="G36" s="239"/>
      <c r="H36" s="239"/>
      <c r="I36" s="239"/>
      <c r="J36" s="239"/>
      <c r="L36" s="239" t="str">
        <f>L9</f>
        <v>Dual Function Assets</v>
      </c>
      <c r="M36" s="239"/>
      <c r="N36" s="239"/>
      <c r="O36" s="239"/>
      <c r="P36" s="239"/>
      <c r="Q36" s="239"/>
      <c r="R36" s="239"/>
      <c r="S36" s="239"/>
    </row>
    <row r="37" spans="1:21" ht="12.75" customHeight="1" x14ac:dyDescent="0.2">
      <c r="B37" s="130" t="s">
        <v>189</v>
      </c>
      <c r="C37" s="130" t="str">
        <f>C10</f>
        <v>2024-25</v>
      </c>
      <c r="D37" s="130" t="str">
        <f t="shared" ref="D37:I37" si="6">D10</f>
        <v>2025-26</v>
      </c>
      <c r="E37" s="130" t="str">
        <f t="shared" si="6"/>
        <v>2026-27</v>
      </c>
      <c r="F37" s="130" t="str">
        <f t="shared" si="6"/>
        <v>2027-28</v>
      </c>
      <c r="G37" s="130" t="str">
        <f t="shared" si="6"/>
        <v>2028-29</v>
      </c>
      <c r="H37" s="130" t="str">
        <f t="shared" si="6"/>
        <v>2029-30</v>
      </c>
      <c r="I37" s="130" t="str">
        <f t="shared" si="6"/>
        <v>2030-31</v>
      </c>
      <c r="J37" s="130" t="s">
        <v>38</v>
      </c>
      <c r="L37" s="130" t="str">
        <f>C37</f>
        <v>2024-25</v>
      </c>
      <c r="M37" s="130" t="str">
        <f t="shared" ref="M37:R37" si="7">D37</f>
        <v>2025-26</v>
      </c>
      <c r="N37" s="130" t="str">
        <f t="shared" si="7"/>
        <v>2026-27</v>
      </c>
      <c r="O37" s="130" t="str">
        <f t="shared" si="7"/>
        <v>2027-28</v>
      </c>
      <c r="P37" s="130" t="str">
        <f t="shared" si="7"/>
        <v>2028-29</v>
      </c>
      <c r="Q37" s="130" t="str">
        <f t="shared" si="7"/>
        <v>2029-30</v>
      </c>
      <c r="R37" s="130" t="str">
        <f t="shared" si="7"/>
        <v>2030-31</v>
      </c>
      <c r="S37" s="130" t="s">
        <v>38</v>
      </c>
    </row>
    <row r="38" spans="1:21" ht="12.75" customHeight="1" x14ac:dyDescent="0.2">
      <c r="B38" s="148" t="str">
        <f t="shared" ref="B38:B46" si="8">IFERROR(B11,"")</f>
        <v>Replacement</v>
      </c>
      <c r="C38" s="167">
        <f>C11*C$31*'Input| Escalations'!$I$17</f>
        <v>0</v>
      </c>
      <c r="D38" s="167">
        <f>D11*D$31*'Input| Escalations'!$I$17</f>
        <v>0</v>
      </c>
      <c r="E38" s="167">
        <f>E11*E$31*'Input| Escalations'!$I$17</f>
        <v>0</v>
      </c>
      <c r="F38" s="167">
        <f>F11*F$31*'Input| Escalations'!$I$17</f>
        <v>0</v>
      </c>
      <c r="G38" s="167">
        <f>G11*G$31*'Input| Escalations'!$I$17</f>
        <v>0</v>
      </c>
      <c r="H38" s="167">
        <f>H11*H$31*'Input| Escalations'!$I$17</f>
        <v>0</v>
      </c>
      <c r="I38" s="167">
        <f>I11*I$31*'Input| Escalations'!$I$17</f>
        <v>0</v>
      </c>
      <c r="J38" s="205">
        <f>IFERROR(SUM(E38:I38),"")</f>
        <v>0</v>
      </c>
      <c r="L38" s="170">
        <f>L11*C$31*'Input| Escalations'!$I$17</f>
        <v>0</v>
      </c>
      <c r="M38" s="170">
        <f>M11*D$31*'Input| Escalations'!$I$17</f>
        <v>0</v>
      </c>
      <c r="N38" s="170">
        <f>N11*E$31*'Input| Escalations'!$I$17</f>
        <v>0</v>
      </c>
      <c r="O38" s="170">
        <f>O11*F$31*'Input| Escalations'!$I$17</f>
        <v>0</v>
      </c>
      <c r="P38" s="170">
        <f>P11*G$31*'Input| Escalations'!$I$17</f>
        <v>0</v>
      </c>
      <c r="Q38" s="170">
        <f>Q11*H$31*'Input| Escalations'!$I$17</f>
        <v>0</v>
      </c>
      <c r="R38" s="170">
        <f>R11*I$31*'Input| Escalations'!$I$17</f>
        <v>0</v>
      </c>
      <c r="S38" s="222">
        <f>IFERROR(SUM(N38:R38),"")</f>
        <v>0</v>
      </c>
    </row>
    <row r="39" spans="1:21" x14ac:dyDescent="0.2">
      <c r="B39" s="148" t="str">
        <f t="shared" si="8"/>
        <v>DER capex</v>
      </c>
      <c r="C39" s="167">
        <f>C12*C$31*'Input| Escalations'!$I$17</f>
        <v>0</v>
      </c>
      <c r="D39" s="167">
        <f>D12*D$31*'Input| Escalations'!$I$17</f>
        <v>0</v>
      </c>
      <c r="E39" s="167">
        <f>E12*E$31*'Input| Escalations'!$I$17</f>
        <v>0</v>
      </c>
      <c r="F39" s="167">
        <f>F12*F$31*'Input| Escalations'!$I$17</f>
        <v>0</v>
      </c>
      <c r="G39" s="167">
        <f>G12*G$31*'Input| Escalations'!$I$17</f>
        <v>0</v>
      </c>
      <c r="H39" s="167">
        <f>H12*H$31*'Input| Escalations'!$I$17</f>
        <v>0</v>
      </c>
      <c r="I39" s="167">
        <f>I12*I$31*'Input| Escalations'!$I$17</f>
        <v>1121.5461843800942</v>
      </c>
      <c r="J39" s="205">
        <f t="shared" ref="J39:J45" si="9">IFERROR(SUM(E39:I39),"")</f>
        <v>1121.5461843800942</v>
      </c>
      <c r="L39" s="170">
        <f>L12*C$31*'Input| Escalations'!$I$17</f>
        <v>0</v>
      </c>
      <c r="M39" s="170">
        <f>M12*D$31*'Input| Escalations'!$I$17</f>
        <v>0</v>
      </c>
      <c r="N39" s="170">
        <f>N12*E$31*'Input| Escalations'!$I$17</f>
        <v>0</v>
      </c>
      <c r="O39" s="170">
        <f>O12*F$31*'Input| Escalations'!$I$17</f>
        <v>0</v>
      </c>
      <c r="P39" s="170">
        <f>P12*G$31*'Input| Escalations'!$I$17</f>
        <v>0</v>
      </c>
      <c r="Q39" s="170">
        <f>Q12*H$31*'Input| Escalations'!$I$17</f>
        <v>0</v>
      </c>
      <c r="R39" s="170">
        <f>R12*I$31*'Input| Escalations'!$I$17</f>
        <v>0</v>
      </c>
      <c r="S39" s="222">
        <f>IFERROR(SUM(N39:R39),"")</f>
        <v>0</v>
      </c>
      <c r="U39" s="77">
        <f>SUM(S38:S41)</f>
        <v>8116.8009912207981</v>
      </c>
    </row>
    <row r="40" spans="1:21" x14ac:dyDescent="0.2">
      <c r="B40" s="148" t="str">
        <f t="shared" si="8"/>
        <v>Augmentation</v>
      </c>
      <c r="C40" s="167">
        <f>C13*C$31*'Input| Escalations'!$I$17</f>
        <v>0</v>
      </c>
      <c r="D40" s="167">
        <f>D13*D$31*'Input| Escalations'!$I$17</f>
        <v>0</v>
      </c>
      <c r="E40" s="167">
        <f>E13*E$31*'Input| Escalations'!$I$17</f>
        <v>0</v>
      </c>
      <c r="F40" s="167">
        <f>F13*F$31*'Input| Escalations'!$I$17</f>
        <v>0</v>
      </c>
      <c r="G40" s="167">
        <f>G13*G$31*'Input| Escalations'!$I$17</f>
        <v>0</v>
      </c>
      <c r="H40" s="167">
        <f>H13*H$31*'Input| Escalations'!$I$17</f>
        <v>0</v>
      </c>
      <c r="I40" s="167">
        <f>I13*I$31*'Input| Escalations'!$I$17</f>
        <v>0</v>
      </c>
      <c r="J40" s="205">
        <f t="shared" si="9"/>
        <v>0</v>
      </c>
      <c r="L40" s="170">
        <f>L13*C$31*'Input| Escalations'!$I$17</f>
        <v>0</v>
      </c>
      <c r="M40" s="170">
        <f>M13*D$31*'Input| Escalations'!$I$17</f>
        <v>0</v>
      </c>
      <c r="N40" s="170">
        <f>N13*E$31*'Input| Escalations'!$I$17</f>
        <v>0</v>
      </c>
      <c r="O40" s="170">
        <f>O13*F$31*'Input| Escalations'!$I$17</f>
        <v>0</v>
      </c>
      <c r="P40" s="170">
        <f>P13*G$31*'Input| Escalations'!$I$17</f>
        <v>0</v>
      </c>
      <c r="Q40" s="170">
        <f>Q13*H$31*'Input| Escalations'!$I$17</f>
        <v>0</v>
      </c>
      <c r="R40" s="170">
        <f>R13*I$31*'Input| Escalations'!$I$17</f>
        <v>0</v>
      </c>
      <c r="S40" s="222">
        <f>IFERROR(SUM(N40:R40),"")</f>
        <v>0</v>
      </c>
    </row>
    <row r="41" spans="1:21" x14ac:dyDescent="0.2">
      <c r="B41" s="148" t="str">
        <f t="shared" si="8"/>
        <v>Connections</v>
      </c>
      <c r="C41" s="167">
        <f>C14*C$31*'Input| Escalations'!$I$17</f>
        <v>2188.0674532241246</v>
      </c>
      <c r="D41" s="167">
        <f>D14*D$31*'Input| Escalations'!$I$17</f>
        <v>2133.7831981316576</v>
      </c>
      <c r="E41" s="167">
        <f>E14*E$31*'Input| Escalations'!$I$17</f>
        <v>2285.0001470303177</v>
      </c>
      <c r="F41" s="167">
        <f>F14*F$31*'Input| Escalations'!$I$17</f>
        <v>2170.3611943162987</v>
      </c>
      <c r="G41" s="167">
        <f>G14*G$31*'Input| Escalations'!$I$17</f>
        <v>2306.496502377041</v>
      </c>
      <c r="H41" s="167">
        <f>H14*H$31*'Input| Escalations'!$I$17</f>
        <v>2241.8431585325943</v>
      </c>
      <c r="I41" s="167">
        <f>I14*I$31*'Input| Escalations'!$I$17</f>
        <v>2205.0364907249318</v>
      </c>
      <c r="J41" s="205">
        <f t="shared" si="9"/>
        <v>11208.737492981183</v>
      </c>
      <c r="L41" s="170">
        <f>L14*C$31*'Input| Escalations'!$I$17</f>
        <v>1750.4539625792997</v>
      </c>
      <c r="M41" s="170">
        <f>M14*D$31*'Input| Escalations'!$I$17</f>
        <v>1707.0265585053264</v>
      </c>
      <c r="N41" s="170">
        <f>N14*E$31*'Input| Escalations'!$I$17</f>
        <v>1828.0001176242542</v>
      </c>
      <c r="O41" s="170">
        <f>O14*F$31*'Input| Escalations'!$I$17</f>
        <v>886.09995228889034</v>
      </c>
      <c r="P41" s="170">
        <f>P14*G$31*'Input| Escalations'!$I$17</f>
        <v>1845.197201901633</v>
      </c>
      <c r="Q41" s="170">
        <f>Q14*H$31*'Input| Escalations'!$I$17</f>
        <v>1793.4745268260754</v>
      </c>
      <c r="R41" s="170">
        <f>R14*I$31*'Input| Escalations'!$I$17</f>
        <v>1764.0291925799452</v>
      </c>
      <c r="S41" s="222">
        <f>IFERROR(SUM(N41:R41),"")</f>
        <v>8116.8009912207981</v>
      </c>
    </row>
    <row r="42" spans="1:21" x14ac:dyDescent="0.2">
      <c r="B42" s="148" t="str">
        <f t="shared" si="8"/>
        <v>ICT capex</v>
      </c>
      <c r="C42" s="167">
        <f>C15*C$31*'Input| Escalations'!$I$17</f>
        <v>0</v>
      </c>
      <c r="D42" s="167">
        <f>D15*D$31*'Input| Escalations'!$I$17</f>
        <v>0</v>
      </c>
      <c r="E42" s="167">
        <f>E15*E$31*'Input| Escalations'!$I$17</f>
        <v>0</v>
      </c>
      <c r="F42" s="167">
        <f>F15*F$31*'Input| Escalations'!$I$17</f>
        <v>0</v>
      </c>
      <c r="G42" s="167">
        <f>G15*G$31*'Input| Escalations'!$I$17</f>
        <v>0</v>
      </c>
      <c r="H42" s="167">
        <f>H15*H$31*'Input| Escalations'!$I$17</f>
        <v>0</v>
      </c>
      <c r="I42" s="167">
        <f>I15*I$31*'Input| Escalations'!$I$17</f>
        <v>0</v>
      </c>
      <c r="J42" s="205">
        <f t="shared" si="9"/>
        <v>0</v>
      </c>
      <c r="L42" s="170">
        <f>L15*C$31*'Input| Escalations'!$I$17</f>
        <v>0</v>
      </c>
      <c r="M42" s="170">
        <f>M15*D$31*'Input| Escalations'!$I$17</f>
        <v>0</v>
      </c>
      <c r="N42" s="170">
        <f>N15*E$31*'Input| Escalations'!$I$17</f>
        <v>0</v>
      </c>
      <c r="O42" s="170">
        <f>O15*F$31*'Input| Escalations'!$I$17</f>
        <v>0</v>
      </c>
      <c r="P42" s="170">
        <f>P15*G$31*'Input| Escalations'!$I$17</f>
        <v>0</v>
      </c>
      <c r="Q42" s="170">
        <f>Q15*H$31*'Input| Escalations'!$I$17</f>
        <v>0</v>
      </c>
      <c r="R42" s="170">
        <f>R15*I$31*'Input| Escalations'!$I$17</f>
        <v>0</v>
      </c>
      <c r="S42" s="222"/>
    </row>
    <row r="43" spans="1:21" x14ac:dyDescent="0.2">
      <c r="B43" s="148" t="str">
        <f t="shared" si="8"/>
        <v>Property capex</v>
      </c>
      <c r="C43" s="167">
        <f>C16*C$31*'Input| Escalations'!$I$17</f>
        <v>0</v>
      </c>
      <c r="D43" s="167">
        <f>D16*D$31*'Input| Escalations'!$I$17</f>
        <v>0</v>
      </c>
      <c r="E43" s="167">
        <f>E16*E$31*'Input| Escalations'!$I$17</f>
        <v>0</v>
      </c>
      <c r="F43" s="167">
        <f>F16*F$31*'Input| Escalations'!$I$17</f>
        <v>0</v>
      </c>
      <c r="G43" s="167">
        <f>G16*G$31*'Input| Escalations'!$I$17</f>
        <v>0</v>
      </c>
      <c r="H43" s="167">
        <f>H16*H$31*'Input| Escalations'!$I$17</f>
        <v>0</v>
      </c>
      <c r="I43" s="167">
        <f>I16*I$31*'Input| Escalations'!$I$17</f>
        <v>0</v>
      </c>
      <c r="J43" s="205">
        <f t="shared" si="9"/>
        <v>0</v>
      </c>
      <c r="L43" s="170">
        <f>L16*C$31*'Input| Escalations'!$I$17</f>
        <v>0</v>
      </c>
      <c r="M43" s="170">
        <f>M16*D$31*'Input| Escalations'!$I$17</f>
        <v>0</v>
      </c>
      <c r="N43" s="170">
        <f>N16*E$31*'Input| Escalations'!$I$17</f>
        <v>0</v>
      </c>
      <c r="O43" s="170">
        <f>O16*F$31*'Input| Escalations'!$I$17</f>
        <v>0</v>
      </c>
      <c r="P43" s="170">
        <f>P16*G$31*'Input| Escalations'!$I$17</f>
        <v>0</v>
      </c>
      <c r="Q43" s="170">
        <f>Q16*H$31*'Input| Escalations'!$I$17</f>
        <v>0</v>
      </c>
      <c r="R43" s="170">
        <f>R16*I$31*'Input| Escalations'!$I$17</f>
        <v>0</v>
      </c>
      <c r="S43" s="222"/>
    </row>
    <row r="44" spans="1:21" x14ac:dyDescent="0.2">
      <c r="B44" s="148" t="str">
        <f t="shared" si="8"/>
        <v>Fleet capex</v>
      </c>
      <c r="C44" s="167">
        <f>C17*C$31*'Input| Escalations'!$I$17</f>
        <v>0</v>
      </c>
      <c r="D44" s="167">
        <f>D17*D$31*'Input| Escalations'!$I$17</f>
        <v>0</v>
      </c>
      <c r="E44" s="167">
        <f>E17*E$31*'Input| Escalations'!$I$17</f>
        <v>0</v>
      </c>
      <c r="F44" s="167">
        <f>F17*F$31*'Input| Escalations'!$I$17</f>
        <v>0</v>
      </c>
      <c r="G44" s="167">
        <f>G17*G$31*'Input| Escalations'!$I$17</f>
        <v>0</v>
      </c>
      <c r="H44" s="167">
        <f>H17*H$31*'Input| Escalations'!$I$17</f>
        <v>0</v>
      </c>
      <c r="I44" s="167">
        <f>I17*I$31*'Input| Escalations'!$I$17</f>
        <v>0</v>
      </c>
      <c r="J44" s="205">
        <f t="shared" si="9"/>
        <v>0</v>
      </c>
      <c r="L44" s="170">
        <f>L17*C$31*'Input| Escalations'!$I$17</f>
        <v>0</v>
      </c>
      <c r="M44" s="170">
        <f>M17*D$31*'Input| Escalations'!$I$17</f>
        <v>0</v>
      </c>
      <c r="N44" s="170">
        <f>N17*E$31*'Input| Escalations'!$I$17</f>
        <v>0</v>
      </c>
      <c r="O44" s="170">
        <f>O17*F$31*'Input| Escalations'!$I$17</f>
        <v>0</v>
      </c>
      <c r="P44" s="170">
        <f>P17*G$31*'Input| Escalations'!$I$17</f>
        <v>0</v>
      </c>
      <c r="Q44" s="170">
        <f>Q17*H$31*'Input| Escalations'!$I$17</f>
        <v>0</v>
      </c>
      <c r="R44" s="170">
        <f>R17*I$31*'Input| Escalations'!$I$17</f>
        <v>0</v>
      </c>
      <c r="S44" s="222"/>
    </row>
    <row r="45" spans="1:21" x14ac:dyDescent="0.2">
      <c r="B45" s="148" t="str">
        <f t="shared" si="8"/>
        <v>Other non-network capex</v>
      </c>
      <c r="C45" s="167">
        <f>C18*C$31*'Input| Escalations'!$I$17</f>
        <v>0</v>
      </c>
      <c r="D45" s="167">
        <f>D18*D$31*'Input| Escalations'!$I$17</f>
        <v>0</v>
      </c>
      <c r="E45" s="167">
        <f>E18*E$31*'Input| Escalations'!$I$17</f>
        <v>0</v>
      </c>
      <c r="F45" s="167">
        <f>F18*F$31*'Input| Escalations'!$I$17</f>
        <v>0</v>
      </c>
      <c r="G45" s="167">
        <f>G18*G$31*'Input| Escalations'!$I$17</f>
        <v>0</v>
      </c>
      <c r="H45" s="167">
        <f>H18*H$31*'Input| Escalations'!$I$17</f>
        <v>0</v>
      </c>
      <c r="I45" s="167">
        <f>I18*I$31*'Input| Escalations'!$I$17</f>
        <v>0</v>
      </c>
      <c r="J45" s="206">
        <f t="shared" si="9"/>
        <v>0</v>
      </c>
      <c r="L45" s="170">
        <f>L18*C$31*'Input| Escalations'!$I$17</f>
        <v>0</v>
      </c>
      <c r="M45" s="170">
        <f>M18*D$31*'Input| Escalations'!$I$17</f>
        <v>0</v>
      </c>
      <c r="N45" s="170">
        <f>N18*E$31*'Input| Escalations'!$I$17</f>
        <v>0</v>
      </c>
      <c r="O45" s="170">
        <f>O18*F$31*'Input| Escalations'!$I$17</f>
        <v>0</v>
      </c>
      <c r="P45" s="170">
        <f>P18*G$31*'Input| Escalations'!$I$17</f>
        <v>0</v>
      </c>
      <c r="Q45" s="170">
        <f>Q18*H$31*'Input| Escalations'!$I$17</f>
        <v>0</v>
      </c>
      <c r="R45" s="170">
        <f>R18*I$31*'Input| Escalations'!$I$17</f>
        <v>0</v>
      </c>
      <c r="S45" s="223"/>
    </row>
    <row r="46" spans="1:21" x14ac:dyDescent="0.2">
      <c r="B46" s="150" t="str">
        <f t="shared" si="8"/>
        <v>Total type 2 capital contributions</v>
      </c>
      <c r="C46" s="168">
        <f>C19*C$31*'Input| Escalations'!$I$17</f>
        <v>2188.0674532241246</v>
      </c>
      <c r="D46" s="168">
        <f>D19*D$31*'Input| Escalations'!$I$17</f>
        <v>2133.7831981316576</v>
      </c>
      <c r="E46" s="168">
        <f>E19*E$31*'Input| Escalations'!$I$17</f>
        <v>2285.0001470303177</v>
      </c>
      <c r="F46" s="168">
        <f>F19*F$31*'Input| Escalations'!$I$17</f>
        <v>2170.3611943162987</v>
      </c>
      <c r="G46" s="168">
        <f>G19*G$31*'Input| Escalations'!$I$17</f>
        <v>2306.496502377041</v>
      </c>
      <c r="H46" s="168">
        <f>H19*H$31*'Input| Escalations'!$I$17</f>
        <v>2241.8431585325943</v>
      </c>
      <c r="I46" s="168">
        <f>I19*I$31*'Input| Escalations'!$I$17</f>
        <v>3326.5826751050254</v>
      </c>
      <c r="J46" s="169">
        <f>SUM(J38:J41)</f>
        <v>12330.283677361278</v>
      </c>
      <c r="L46" s="171">
        <f>L19*C$31*'Input| Escalations'!$I$17</f>
        <v>1750.4539625792997</v>
      </c>
      <c r="M46" s="171">
        <f>M19*D$31*'Input| Escalations'!$I$17</f>
        <v>1707.0265585053264</v>
      </c>
      <c r="N46" s="171">
        <f>N19*E$31*'Input| Escalations'!$I$17</f>
        <v>1828.0001176242542</v>
      </c>
      <c r="O46" s="171">
        <f>O19*F$31*'Input| Escalations'!$I$17</f>
        <v>886.09995228889034</v>
      </c>
      <c r="P46" s="171">
        <f>P19*G$31*'Input| Escalations'!$I$17</f>
        <v>1845.197201901633</v>
      </c>
      <c r="Q46" s="171">
        <f>Q19*H$31*'Input| Escalations'!$I$17</f>
        <v>1793.4745268260754</v>
      </c>
      <c r="R46" s="171">
        <f>R19*I$31*'Input| Escalations'!$I$17</f>
        <v>1764.0291925799452</v>
      </c>
      <c r="S46" s="224">
        <f>SUM(S38:S41)</f>
        <v>8116.8009912207981</v>
      </c>
    </row>
    <row r="47" spans="1:21" x14ac:dyDescent="0.2">
      <c r="C47" s="79">
        <f>IF(ABS(C19*'Input| Escalations'!$I$17*C31-C46)&lt;0.000001,0,1)</f>
        <v>0</v>
      </c>
      <c r="D47" s="79">
        <f>IF(ABS(D19*'Input| Escalations'!$I$17*D31-D46)&lt;0.000001,0,1)</f>
        <v>0</v>
      </c>
      <c r="E47" s="79">
        <f>IF(ABS(E19*'Input| Escalations'!$I$17*E31-E46)&lt;0.000001,0,1)</f>
        <v>0</v>
      </c>
      <c r="F47" s="79">
        <f>IF(ABS(F19*'Input| Escalations'!$I$17*F31-F46)&lt;0.000001,0,1)</f>
        <v>0</v>
      </c>
      <c r="G47" s="79">
        <f>IF(ABS(G19*'Input| Escalations'!$I$17*G31-G46)&lt;0.000001,0,1)</f>
        <v>0</v>
      </c>
      <c r="H47" s="79">
        <f>IF(ABS(H19*'Input| Escalations'!$I$17*H31-H46)&lt;0.000001,0,1)</f>
        <v>0</v>
      </c>
      <c r="I47" s="79">
        <f>IF(ABS(I19*'Input| Escalations'!$I$17*I31-I46)&lt;0.000001,0,1)</f>
        <v>0</v>
      </c>
      <c r="L47" s="79">
        <f>IF(ABS(L19*'Input| Escalations'!$I$17*C31-L46)&lt;0.000001,0,1)</f>
        <v>0</v>
      </c>
      <c r="M47" s="79">
        <f>IF(ABS(M19*'Input| Escalations'!$I$17*D31-M46)&lt;0.000001,0,1)</f>
        <v>0</v>
      </c>
      <c r="N47" s="79">
        <f>IF(ABS(N19*'Input| Escalations'!$I$17*E31-N46)&lt;0.000001,0,1)</f>
        <v>0</v>
      </c>
      <c r="O47" s="79">
        <f>IF(ABS(O19*'Input| Escalations'!$I$17*F31-O46)&lt;0.000001,0,1)</f>
        <v>0</v>
      </c>
      <c r="P47" s="79">
        <f>IF(ABS(P19*'Input| Escalations'!$I$17*G31-P46)&lt;0.000001,0,1)</f>
        <v>0</v>
      </c>
      <c r="Q47" s="79">
        <f>IF(ABS(Q19*'Input| Escalations'!$I$17*H31-Q46)&lt;0.000001,0,1)</f>
        <v>0</v>
      </c>
      <c r="R47" s="79">
        <f>IF(ABS(R19*'Input| Escalations'!$I$17*I31-R46)&lt;0.000001,0,1)</f>
        <v>0</v>
      </c>
    </row>
    <row r="48" spans="1:21" hidden="1" x14ac:dyDescent="0.2"/>
    <row r="49" hidden="1" x14ac:dyDescent="0.2"/>
    <row r="50" hidden="1" x14ac:dyDescent="0.2"/>
    <row r="51" hidden="1" x14ac:dyDescent="0.2"/>
    <row r="52" ht="12.75" customHeight="1" x14ac:dyDescent="0.2"/>
    <row r="53" hidden="1" x14ac:dyDescent="0.2"/>
    <row r="54" hidden="1" x14ac:dyDescent="0.2"/>
    <row r="56" hidden="1" x14ac:dyDescent="0.2"/>
    <row r="57" hidden="1" x14ac:dyDescent="0.2"/>
    <row r="58" ht="12.75" customHeight="1" x14ac:dyDescent="0.2"/>
    <row r="59" hidden="1" x14ac:dyDescent="0.2"/>
    <row r="60" hidden="1" x14ac:dyDescent="0.2"/>
    <row r="61" hidden="1" x14ac:dyDescent="0.2"/>
    <row r="62" hidden="1" x14ac:dyDescent="0.2"/>
    <row r="63" hidden="1" x14ac:dyDescent="0.2"/>
    <row r="64" hidden="1" x14ac:dyDescent="0.2"/>
    <row r="65" hidden="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sheetData>
  <sheetProtection formatColumns="0" formatRows="0"/>
  <mergeCells count="5">
    <mergeCell ref="C9:J9"/>
    <mergeCell ref="L36:S36"/>
    <mergeCell ref="L9:S9"/>
    <mergeCell ref="C36:J36"/>
    <mergeCell ref="I2:J2"/>
  </mergeCells>
  <conditionalFormatting sqref="E2">
    <cfRule type="cellIs" dxfId="32" priority="1" operator="equal">
      <formula>"Check"</formula>
    </cfRule>
    <cfRule type="cellIs" dxfId="31" priority="2" operator="equal">
      <formula>"Ok"</formula>
    </cfRule>
  </conditionalFormatting>
  <dataValidations xWindow="689" yWindow="440" count="2">
    <dataValidation type="custom" allowBlank="1" showInputMessage="1" showErrorMessage="1" sqref="C11:I18 L11:R18" xr:uid="{E96A28A3-B795-482E-AE20-DC45AF687443}">
      <formula1>ISNUMBER(C11)</formula1>
    </dataValidation>
    <dataValidation type="decimal" allowBlank="1" showInputMessage="1" showErrorMessage="1" sqref="C25:E25" xr:uid="{3789B6DF-EE61-48BF-B822-E6F55F89FE38}">
      <formula1>0</formula1>
      <formula2>1</formula2>
    </dataValidation>
  </dataValidations>
  <pageMargins left="0.7" right="0.7" top="0.75" bottom="0.75" header="0.3" footer="0.3"/>
  <pageSetup paperSize="9" orientation="portrait" r:id="rId1"/>
  <ignoredErrors>
    <ignoredError sqref="J11 J1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8"/>
  </sheetPr>
  <dimension ref="A1:XFC75"/>
  <sheetViews>
    <sheetView showGridLines="0" zoomScale="115" zoomScaleNormal="115" workbookViewId="0">
      <selection activeCell="E2" sqref="E2"/>
    </sheetView>
  </sheetViews>
  <sheetFormatPr defaultColWidth="0" defaultRowHeight="11.25" zeroHeight="1" x14ac:dyDescent="0.2"/>
  <cols>
    <col min="1" max="1" width="2.28515625" style="34" customWidth="1"/>
    <col min="2" max="2" width="68" style="34" customWidth="1"/>
    <col min="3" max="10" width="15.140625" style="34" customWidth="1"/>
    <col min="11" max="11" width="5.7109375" style="34" customWidth="1"/>
    <col min="12" max="14" width="11.5703125" style="34" hidden="1" customWidth="1"/>
    <col min="15" max="15" width="13.85546875" style="34" hidden="1" customWidth="1"/>
    <col min="16" max="18" width="11.5703125" style="34" hidden="1" customWidth="1"/>
    <col min="19" max="31" width="9.140625" style="34" hidden="1" customWidth="1"/>
    <col min="32" max="16382" width="8.7109375" style="34" hidden="1"/>
    <col min="16383" max="16383" width="5.28515625" style="34" hidden="1" customWidth="1"/>
    <col min="16384" max="16384" width="8.28515625" style="34" hidden="1" customWidth="1"/>
  </cols>
  <sheetData>
    <row r="1" spans="1:20" ht="20.100000000000001" customHeight="1" x14ac:dyDescent="0.2">
      <c r="A1" s="114"/>
      <c r="B1" s="114" t="str">
        <f>'Input| Setup'!$B$1</f>
        <v>Enter DNSP name — 2026–31 — Draft decision</v>
      </c>
      <c r="C1" s="114"/>
      <c r="D1" s="114"/>
      <c r="E1" s="114"/>
      <c r="F1" s="114"/>
      <c r="G1" s="114"/>
      <c r="H1" s="114"/>
      <c r="I1" s="114"/>
      <c r="J1" s="114"/>
      <c r="K1" s="114"/>
      <c r="L1" s="114"/>
      <c r="M1" s="114"/>
      <c r="N1" s="114"/>
      <c r="O1" s="114"/>
      <c r="P1" s="114"/>
      <c r="Q1" s="114"/>
      <c r="R1" s="114"/>
      <c r="S1" s="114"/>
      <c r="T1" s="114"/>
    </row>
    <row r="2" spans="1:20" customFormat="1" ht="20.100000000000001" customHeight="1" x14ac:dyDescent="0.2">
      <c r="A2" s="114"/>
      <c r="B2" s="114" t="str">
        <f>'Input| Setup'!$B$2</f>
        <v>AER Capex Forecast Model</v>
      </c>
      <c r="C2" s="114"/>
      <c r="D2" s="119" t="s">
        <v>206</v>
      </c>
      <c r="E2" s="118">
        <f ca="1">_xlfn.XLOOKUP($B$3,'Model Validation'!$B$7:$B$19,'Model Validation'!$C$7:$C$19)</f>
        <v>0</v>
      </c>
      <c r="F2" s="119" t="s">
        <v>24</v>
      </c>
      <c r="G2" s="106" t="s">
        <v>32</v>
      </c>
      <c r="H2" s="145" t="s">
        <v>49</v>
      </c>
      <c r="I2" s="153" t="s">
        <v>97</v>
      </c>
      <c r="J2" s="114"/>
      <c r="K2" s="114"/>
      <c r="L2" s="114"/>
      <c r="M2" s="114"/>
      <c r="N2" s="114"/>
      <c r="O2" s="114"/>
      <c r="P2" s="114"/>
      <c r="Q2" s="114"/>
      <c r="R2" s="114"/>
      <c r="S2" s="114"/>
      <c r="T2" s="114"/>
    </row>
    <row r="3" spans="1:20" customFormat="1" ht="20.100000000000001" customHeight="1" x14ac:dyDescent="0.2">
      <c r="A3" s="115"/>
      <c r="B3" s="115" t="str">
        <f ca="1">IFERROR(MID(CELL("filename",A2),FIND("]",CELL("filename",A2))+1,255),"")</f>
        <v>Input| Overheads</v>
      </c>
      <c r="C3" s="115"/>
      <c r="D3" s="115"/>
      <c r="E3" s="115"/>
      <c r="F3" s="115"/>
      <c r="G3" s="115"/>
      <c r="H3" s="115"/>
      <c r="I3" s="115"/>
      <c r="J3" s="115"/>
      <c r="K3" s="115"/>
      <c r="L3" s="115"/>
      <c r="M3" s="115"/>
      <c r="N3" s="115"/>
      <c r="O3" s="115"/>
      <c r="P3" s="115"/>
      <c r="Q3" s="115"/>
      <c r="R3" s="115"/>
      <c r="S3" s="115"/>
      <c r="T3" s="115"/>
    </row>
    <row r="4" spans="1:20" x14ac:dyDescent="0.2"/>
    <row r="5" spans="1:20" customFormat="1" ht="15" x14ac:dyDescent="0.2">
      <c r="A5" s="127"/>
      <c r="B5" s="127" t="str">
        <f>LEFT('Input| Type 2 capcons'!B34,2)+1&amp;". Forecast capitalised overheads for current period"</f>
        <v>33. Forecast capitalised overheads for current period</v>
      </c>
      <c r="C5" s="146" t="str">
        <f>"Note: enter only forecast costs. If "&amp;C7&amp;" overheads are historical actual expenditure, enter them in table "&amp;LEFT(B29,2)&amp;" and leave cells in this table blank."</f>
        <v>Note: enter only forecast costs. If 2024-25 overheads are historical actual expenditure, enter them in table 36 and leave cells in this table blank.</v>
      </c>
      <c r="D5" s="127"/>
      <c r="E5" s="127"/>
      <c r="F5" s="127"/>
      <c r="G5" s="127"/>
      <c r="H5" s="127"/>
      <c r="I5" s="127"/>
      <c r="J5" s="127"/>
    </row>
    <row r="6" spans="1:20" x14ac:dyDescent="0.2"/>
    <row r="7" spans="1:20" ht="12.75" x14ac:dyDescent="0.2">
      <c r="B7" s="130" t="str">
        <f>"Unescalated capitalised overheads ($'000 "&amp;'Input| Escalations'!D8&amp;" "&amp;'Input| Escalations'!C8&amp;")"</f>
        <v>Unescalated capitalised overheads ($'000 June 2023-24)</v>
      </c>
      <c r="C7" s="130" t="str">
        <f>IFERROR('Input| Escalations'!G13,"")</f>
        <v>2024-25</v>
      </c>
      <c r="D7" s="130" t="str">
        <f>IFERROR('Input| Escalations'!H13,"")</f>
        <v>2025-26</v>
      </c>
    </row>
    <row r="8" spans="1:20" ht="12.75" x14ac:dyDescent="0.2">
      <c r="B8" s="148" t="s">
        <v>34</v>
      </c>
      <c r="C8" s="196"/>
      <c r="D8" s="113">
        <v>1168.3380329176325</v>
      </c>
    </row>
    <row r="9" spans="1:20" ht="12.75" x14ac:dyDescent="0.2">
      <c r="B9" s="148" t="s">
        <v>35</v>
      </c>
      <c r="C9" s="196"/>
      <c r="D9" s="113">
        <v>1114.961596378821</v>
      </c>
    </row>
    <row r="10" spans="1:20" ht="12.75" x14ac:dyDescent="0.2">
      <c r="B10" s="150" t="s">
        <v>36</v>
      </c>
      <c r="C10" s="197" t="str">
        <f>IF(AND(C8="",C9=""),"",C8+C9)</f>
        <v/>
      </c>
      <c r="D10" s="197">
        <f>IF(AND(D8="",D9=""),"",D8+D9)</f>
        <v>2283.2996292964535</v>
      </c>
    </row>
    <row r="11" spans="1:20" x14ac:dyDescent="0.2"/>
    <row r="12" spans="1:20" x14ac:dyDescent="0.2"/>
    <row r="13" spans="1:20" ht="15" x14ac:dyDescent="0.2">
      <c r="A13" s="127"/>
      <c r="B13" s="127" t="str">
        <f>LEFT(B5,2)+1&amp;". Options to forecast capatilised overheads"</f>
        <v>34. Options to forecast capatilised overheads</v>
      </c>
      <c r="C13" s="146"/>
      <c r="D13" s="127"/>
      <c r="E13" s="127"/>
      <c r="F13" s="127"/>
      <c r="G13" s="127"/>
      <c r="H13" s="127"/>
      <c r="I13" s="127"/>
      <c r="J13" s="127"/>
    </row>
    <row r="14" spans="1:20" x14ac:dyDescent="0.2"/>
    <row r="15" spans="1:20" ht="12.75" x14ac:dyDescent="0.2">
      <c r="B15" s="130" t="s">
        <v>190</v>
      </c>
      <c r="C15" s="130" t="s">
        <v>191</v>
      </c>
    </row>
    <row r="16" spans="1:20" ht="12.75" x14ac:dyDescent="0.2">
      <c r="B16" s="148" t="str">
        <f>"Productivity factor to be applied cumulatively from "&amp;'Calc| Overheads Allocation'!E59&amp;" - network overheads"</f>
        <v>Productivity factor to be applied cumulatively from 2026-27 - network overheads</v>
      </c>
      <c r="C16" s="151">
        <v>0.01</v>
      </c>
    </row>
    <row r="17" spans="1:10" ht="12.75" x14ac:dyDescent="0.2">
      <c r="B17" s="148" t="str">
        <f>"Productivity factor to be applied cumulatively from "&amp;'Calc| Overheads Allocation'!E59&amp; " - corporate overheads"</f>
        <v>Productivity factor to be applied cumulatively from 2026-27 - corporate overheads</v>
      </c>
      <c r="C17" s="151">
        <v>5.0000000000000001E-3</v>
      </c>
    </row>
    <row r="18" spans="1:10" ht="12.75" x14ac:dyDescent="0.2">
      <c r="B18" s="148" t="s">
        <v>200</v>
      </c>
      <c r="C18" s="140">
        <v>0.75</v>
      </c>
      <c r="D18" s="195" t="str">
        <f>IF(AND(C18&lt;&gt;0.75,'Calc| Overheads Allocation'!J60&lt;&gt;0),"The AER's default approach is 75% fixed, 25% variable - deviation from this approach requires supporting justification","")</f>
        <v/>
      </c>
    </row>
    <row r="19" spans="1:10" ht="12.75" x14ac:dyDescent="0.2">
      <c r="B19" s="148" t="s">
        <v>201</v>
      </c>
      <c r="C19" s="140">
        <v>0.75</v>
      </c>
      <c r="D19" s="195" t="str">
        <f>IF(AND(C19&lt;&gt;0.75,'Calc| Overheads Allocation'!J61&lt;&gt;0),"The AER's default approach is 75% fixed, 25% variable - deviation from this approach requires supporting justification","")</f>
        <v/>
      </c>
    </row>
    <row r="20" spans="1:10" x14ac:dyDescent="0.2"/>
    <row r="21" spans="1:10" customFormat="1" ht="15" x14ac:dyDescent="0.2">
      <c r="A21" s="127"/>
      <c r="B21" s="127" t="str">
        <f>LEFT(B13,2)+1&amp;". Forecast capitalised overheads for forecast period - alternative method"</f>
        <v>35. Forecast capitalised overheads for forecast period - alternative method</v>
      </c>
      <c r="C21" s="146" t="s">
        <v>64</v>
      </c>
      <c r="D21" s="127"/>
      <c r="E21" s="127"/>
      <c r="F21" s="127"/>
      <c r="G21" s="127"/>
      <c r="H21" s="127"/>
      <c r="I21" s="127"/>
      <c r="J21" s="127"/>
    </row>
    <row r="22" spans="1:10" ht="12.75" customHeight="1" x14ac:dyDescent="0.2"/>
    <row r="23" spans="1:10" ht="12.75" customHeight="1" x14ac:dyDescent="0.2">
      <c r="B23" s="130" t="str">
        <f>"Unescalated capitalised overheads ($'000 "&amp;'Input| Escalations'!D8&amp;" "&amp;'Input| Escalations'!C8&amp;")"</f>
        <v>Unescalated capitalised overheads ($'000 June 2023-24)</v>
      </c>
      <c r="C23" s="130"/>
      <c r="D23" s="130"/>
      <c r="E23" s="130" t="str">
        <f>IFERROR('Input| Escalations'!H21,"")</f>
        <v>2026-27</v>
      </c>
      <c r="F23" s="130" t="str">
        <f>IFERROR('Input| Escalations'!I21,"")</f>
        <v>2027-28</v>
      </c>
      <c r="G23" s="130" t="str">
        <f>IFERROR('Input| Escalations'!J21,"")</f>
        <v>2028-29</v>
      </c>
      <c r="H23" s="130" t="str">
        <f>IFERROR('Input| Escalations'!K21,"")</f>
        <v>2029-30</v>
      </c>
      <c r="I23" s="130" t="str">
        <f>IFERROR('Input| Escalations'!L21,"")</f>
        <v>2030-31</v>
      </c>
      <c r="J23" s="130" t="s">
        <v>1</v>
      </c>
    </row>
    <row r="24" spans="1:10" ht="12.75" customHeight="1" x14ac:dyDescent="0.2">
      <c r="B24" s="148" t="s">
        <v>34</v>
      </c>
      <c r="E24" s="196"/>
      <c r="F24" s="196"/>
      <c r="G24" s="196"/>
      <c r="H24" s="196"/>
      <c r="I24" s="196"/>
      <c r="J24" s="197" t="str">
        <f>IF(SUM(E24:I24)&gt;0,SUM(E24:I24),"")</f>
        <v/>
      </c>
    </row>
    <row r="25" spans="1:10" ht="12.75" customHeight="1" x14ac:dyDescent="0.2">
      <c r="B25" s="148" t="s">
        <v>35</v>
      </c>
      <c r="E25" s="196"/>
      <c r="F25" s="196"/>
      <c r="G25" s="196"/>
      <c r="H25" s="196"/>
      <c r="I25" s="196"/>
      <c r="J25" s="197" t="str">
        <f>IF(SUM(E25:I25)&gt;0,SUM(E25:I25),"")</f>
        <v/>
      </c>
    </row>
    <row r="26" spans="1:10" ht="12.75" customHeight="1" x14ac:dyDescent="0.2">
      <c r="B26" s="148" t="s">
        <v>36</v>
      </c>
      <c r="E26" s="197" t="str">
        <f>IF((E24+E25)&gt;0,E24+E25,"")</f>
        <v/>
      </c>
      <c r="F26" s="197" t="str">
        <f>IF((F24+F25)&gt;0,F24+F25,"")</f>
        <v/>
      </c>
      <c r="G26" s="197" t="str">
        <f>IF((G24+G25)&gt;0,G24+G25,"")</f>
        <v/>
      </c>
      <c r="H26" s="197" t="str">
        <f>IF((H24+H25)&gt;0,H24+H25,"")</f>
        <v/>
      </c>
      <c r="I26" s="197" t="str">
        <f>IF((I24+I25)&gt;0,I24+I25,"")</f>
        <v/>
      </c>
      <c r="J26" s="197" t="str">
        <f>IF(SUM(E26:I26)&gt;0,SUM(E26:I26),"")</f>
        <v/>
      </c>
    </row>
    <row r="27" spans="1:10" ht="12.75" customHeight="1" x14ac:dyDescent="0.2"/>
    <row r="28" spans="1:10" ht="12.75" customHeight="1" x14ac:dyDescent="0.2"/>
    <row r="29" spans="1:10" customFormat="1" ht="15" customHeight="1" x14ac:dyDescent="0.2">
      <c r="A29" s="127"/>
      <c r="B29" s="127" t="str">
        <f>LEFT(B21,2)+1&amp;". Historical expenditure (nominal)"</f>
        <v>36. Historical expenditure (nominal)</v>
      </c>
      <c r="C29" s="146" t="s">
        <v>79</v>
      </c>
      <c r="D29" s="127"/>
      <c r="E29" s="127"/>
      <c r="F29" s="127"/>
      <c r="G29" s="127"/>
      <c r="H29" s="127"/>
      <c r="I29" s="127"/>
      <c r="J29" s="127"/>
    </row>
    <row r="30" spans="1:10" ht="12.75" customHeight="1" x14ac:dyDescent="0.2"/>
    <row r="31" spans="1:10" ht="12.75" customHeight="1" x14ac:dyDescent="0.2">
      <c r="B31" s="130" t="s">
        <v>50</v>
      </c>
      <c r="C31" s="130" t="str">
        <f>IFERROR('Input| Escalations'!D13,"")</f>
        <v>2021-22</v>
      </c>
      <c r="D31" s="130" t="str">
        <f>IFERROR('Input| Escalations'!E13,"")</f>
        <v>2022-23</v>
      </c>
      <c r="E31" s="130" t="str">
        <f>IFERROR('Input| Escalations'!F13,"")</f>
        <v>2023-24</v>
      </c>
      <c r="F31" s="130" t="str">
        <f>IFERROR('Input| Escalations'!G13,"")</f>
        <v>2024-25</v>
      </c>
    </row>
    <row r="32" spans="1:10" ht="12.75" customHeight="1" x14ac:dyDescent="0.2">
      <c r="B32" s="148" t="s">
        <v>34</v>
      </c>
      <c r="C32" s="113">
        <v>5140.6873448375836</v>
      </c>
      <c r="D32" s="113">
        <v>5257.416139105605</v>
      </c>
      <c r="E32" s="113">
        <v>5055.6315453051157</v>
      </c>
      <c r="F32" s="196">
        <v>6782.2731525705867</v>
      </c>
    </row>
    <row r="33" spans="1:10" ht="12.75" customHeight="1" x14ac:dyDescent="0.2">
      <c r="B33" s="148" t="s">
        <v>35</v>
      </c>
      <c r="C33" s="113">
        <v>4905.8310240668125</v>
      </c>
      <c r="D33" s="113">
        <v>5017.2269721003067</v>
      </c>
      <c r="E33" s="113">
        <v>4824.6610652397649</v>
      </c>
      <c r="F33" s="196">
        <v>6472.419700643638</v>
      </c>
    </row>
    <row r="34" spans="1:10" ht="12.75" customHeight="1" x14ac:dyDescent="0.2"/>
    <row r="35" spans="1:10" ht="12.75" customHeight="1" x14ac:dyDescent="0.2"/>
    <row r="36" spans="1:10" ht="12.75" customHeight="1" x14ac:dyDescent="0.2">
      <c r="B36" s="130" t="s">
        <v>81</v>
      </c>
      <c r="C36" s="130" t="str">
        <f>IFERROR(C31,"")</f>
        <v>2021-22</v>
      </c>
      <c r="D36" s="130" t="str">
        <f>IFERROR(D31,"")</f>
        <v>2022-23</v>
      </c>
      <c r="E36" s="130" t="str">
        <f>IFERROR(E31,"")</f>
        <v>2023-24</v>
      </c>
      <c r="F36" s="130" t="str">
        <f>IFERROR(F31,"")</f>
        <v>2024-25</v>
      </c>
    </row>
    <row r="37" spans="1:10" ht="12.75" customHeight="1" x14ac:dyDescent="0.2">
      <c r="B37" s="148" t="str">
        <f>"Total Capex - all costs that attract network OHs"</f>
        <v>Total Capex - all costs that attract network OHs</v>
      </c>
      <c r="C37" s="113">
        <v>178419.27421483348</v>
      </c>
      <c r="D37" s="113">
        <v>180203.46695698181</v>
      </c>
      <c r="E37" s="113">
        <v>182005.50162655165</v>
      </c>
      <c r="F37" s="196">
        <v>61275.185547605717</v>
      </c>
    </row>
    <row r="38" spans="1:10" ht="12.75" customHeight="1" x14ac:dyDescent="0.2">
      <c r="B38" s="148" t="str">
        <f>"Total Capex - all costs that attract corporate OHs"</f>
        <v>Total Capex - all costs that attract corporate OHs</v>
      </c>
      <c r="C38" s="113">
        <v>173309.03766778007</v>
      </c>
      <c r="D38" s="113">
        <v>172749.77295439239</v>
      </c>
      <c r="E38" s="113">
        <v>168011.62191516923</v>
      </c>
      <c r="F38" s="196">
        <v>58475.780785768045</v>
      </c>
    </row>
    <row r="39" spans="1:10" ht="12.75" customHeight="1" x14ac:dyDescent="0.2">
      <c r="G39" s="1"/>
      <c r="H39" s="1"/>
      <c r="I39" s="1"/>
      <c r="J39" s="1"/>
    </row>
    <row r="40" spans="1:10" ht="12.75" customHeight="1" x14ac:dyDescent="0.2">
      <c r="B40" s="35"/>
      <c r="G40" s="1"/>
      <c r="H40" s="1"/>
      <c r="I40" s="1"/>
      <c r="J40" s="1"/>
    </row>
    <row r="41" spans="1:10" customFormat="1" ht="15" customHeight="1" x14ac:dyDescent="0.2">
      <c r="A41" s="127"/>
      <c r="B41" s="127" t="str">
        <f>LEFT(B29,2)+1&amp;". Forecast cost components of capitalised overheads"</f>
        <v>37. Forecast cost components of capitalised overheads</v>
      </c>
      <c r="C41" s="146"/>
      <c r="D41" s="127"/>
      <c r="E41" s="127"/>
      <c r="F41" s="127"/>
      <c r="G41" s="127"/>
      <c r="H41" s="127"/>
      <c r="I41" s="127"/>
      <c r="J41" s="127"/>
    </row>
    <row r="42" spans="1:10" ht="12.75" customHeight="1" x14ac:dyDescent="0.2">
      <c r="B42" s="35"/>
      <c r="F42" s="40"/>
    </row>
    <row r="43" spans="1:10" ht="12.75" customHeight="1" x14ac:dyDescent="0.2">
      <c r="A43" s="37"/>
      <c r="B43" s="130"/>
      <c r="C43" s="130" t="str">
        <f>IFERROR('Input| Escalations'!B23,"")</f>
        <v>Internal labour</v>
      </c>
      <c r="D43" s="130" t="str">
        <f>IFERROR('Input| Escalations'!B24,"")</f>
        <v>Contract labour</v>
      </c>
      <c r="E43" s="130" t="str">
        <f>IFERROR('Input| Escalations'!B25,"")</f>
        <v>Non-labour</v>
      </c>
      <c r="F43" s="40"/>
      <c r="G43" s="39"/>
      <c r="H43" s="39"/>
      <c r="I43" s="36"/>
    </row>
    <row r="44" spans="1:10" ht="12.75" customHeight="1" x14ac:dyDescent="0.2">
      <c r="B44" s="148" t="s">
        <v>16</v>
      </c>
      <c r="C44" s="140">
        <v>0.54</v>
      </c>
      <c r="D44" s="140">
        <v>0.12</v>
      </c>
      <c r="E44" s="140">
        <v>0.33999999999999997</v>
      </c>
      <c r="F44" s="40"/>
      <c r="G44" s="79">
        <f>IF('Calc| Overheads Allocation'!J60=0,0,SUM(C44:E44)-1)</f>
        <v>0</v>
      </c>
      <c r="H44" s="39"/>
      <c r="I44" s="36"/>
    </row>
    <row r="45" spans="1:10" ht="12.75" customHeight="1" x14ac:dyDescent="0.2">
      <c r="B45" s="148" t="s">
        <v>17</v>
      </c>
      <c r="C45" s="140">
        <v>0.9</v>
      </c>
      <c r="D45" s="140">
        <v>0</v>
      </c>
      <c r="E45" s="140">
        <v>0.1</v>
      </c>
      <c r="F45" s="40"/>
      <c r="G45" s="79">
        <f>IF('Calc| Overheads Allocation'!J61=0,0,SUM(C45:E45)-1)</f>
        <v>0</v>
      </c>
      <c r="H45" s="39"/>
      <c r="I45" s="36"/>
    </row>
    <row r="46" spans="1:10" ht="12.75" customHeight="1" x14ac:dyDescent="0.2">
      <c r="B46" s="24"/>
      <c r="C46" s="38"/>
      <c r="D46" s="39"/>
      <c r="E46" s="40"/>
      <c r="F46" s="40"/>
      <c r="G46" s="40"/>
      <c r="H46" s="39"/>
      <c r="I46" s="36"/>
    </row>
    <row r="47" spans="1:10" ht="12.75" customHeight="1" x14ac:dyDescent="0.2"/>
    <row r="48" spans="1:10" customFormat="1" ht="15" customHeight="1" x14ac:dyDescent="0.2">
      <c r="A48" s="127"/>
      <c r="B48" s="127" t="str">
        <f>LEFT(B41,2)+1&amp;". Select an overheads allocation method"</f>
        <v>38. Select an overheads allocation method</v>
      </c>
      <c r="C48" s="146"/>
      <c r="D48" s="127"/>
      <c r="E48" s="127"/>
      <c r="F48" s="127"/>
      <c r="G48" s="127"/>
      <c r="H48" s="127"/>
      <c r="I48" s="127"/>
      <c r="J48" s="127"/>
    </row>
    <row r="49" spans="2:9" ht="12.75" customHeight="1" x14ac:dyDescent="0.2">
      <c r="B49" s="24"/>
      <c r="C49" s="67"/>
      <c r="D49" s="67"/>
      <c r="E49" s="67"/>
      <c r="F49" s="67"/>
      <c r="G49" s="67"/>
    </row>
    <row r="50" spans="2:9" ht="12.75" customHeight="1" x14ac:dyDescent="0.2">
      <c r="B50" s="203" t="s">
        <v>99</v>
      </c>
      <c r="C50" s="242" t="s">
        <v>87</v>
      </c>
      <c r="D50" s="243"/>
      <c r="E50" s="244"/>
      <c r="F50" s="67"/>
      <c r="G50" s="79">
        <f>IF(SUM('Input| Projects'!AV5,'Input| Projects'!AW5)=0,0,1)</f>
        <v>0</v>
      </c>
    </row>
    <row r="51" spans="2:9" ht="12.75" customHeight="1" x14ac:dyDescent="0.2">
      <c r="B51" s="68"/>
      <c r="C51" s="69"/>
      <c r="D51" s="69"/>
      <c r="E51" s="69"/>
      <c r="F51" s="69"/>
      <c r="G51" s="69"/>
    </row>
    <row r="52" spans="2:9" ht="12.75" customHeight="1" x14ac:dyDescent="0.2">
      <c r="B52" s="68"/>
      <c r="C52" s="245" t="str">
        <f>IF(C50="DNSP defined","Instructions for 'DNSP defined' allocation method: For each program attracting capitalised overheads, please enter the amount of capitalised overheads as a proportion of total capitalised overheads in columns "&amp;LEFT(ADDRESS(1,COLUMN('Input| Projects'!AV9),4),2)&amp;" and "&amp;LEFT(ADDRESS(1,COLUMN('Input| Projects'!AW9),4),2)&amp;" in the 'Input| Projects' tab, for each of network overheads and corporate overheads. The sum total for all programs must equal 100%; if it does not, a red light will appear in cell "&amp;ADDRESS(ROW(G50), COLUMN(G50),4)&amp;" above.","")</f>
        <v/>
      </c>
      <c r="D52" s="246"/>
      <c r="E52" s="246"/>
      <c r="F52" s="246"/>
      <c r="G52" s="246"/>
      <c r="H52" s="246"/>
      <c r="I52" s="247"/>
    </row>
    <row r="53" spans="2:9" ht="12.75" customHeight="1" x14ac:dyDescent="0.2">
      <c r="B53" s="68"/>
      <c r="C53" s="248"/>
      <c r="D53" s="249"/>
      <c r="E53" s="249"/>
      <c r="F53" s="249"/>
      <c r="G53" s="249"/>
      <c r="H53" s="249"/>
      <c r="I53" s="250"/>
    </row>
    <row r="54" spans="2:9" ht="12.75" customHeight="1" x14ac:dyDescent="0.2">
      <c r="B54" s="68"/>
      <c r="C54" s="251"/>
      <c r="D54" s="252"/>
      <c r="E54" s="252"/>
      <c r="F54" s="252"/>
      <c r="G54" s="252"/>
      <c r="H54" s="252"/>
      <c r="I54" s="253"/>
    </row>
    <row r="55" spans="2:9" ht="12.75" customHeight="1" x14ac:dyDescent="0.2">
      <c r="B55" s="68"/>
    </row>
    <row r="56" spans="2:9" ht="12.75" hidden="1" customHeight="1" x14ac:dyDescent="0.2">
      <c r="B56" s="68"/>
    </row>
    <row r="57" spans="2:9" ht="12.75" hidden="1" customHeight="1" x14ac:dyDescent="0.2">
      <c r="B57" s="68"/>
    </row>
    <row r="58" spans="2:9" ht="12.75" hidden="1" customHeight="1" x14ac:dyDescent="0.2">
      <c r="B58" s="68"/>
    </row>
    <row r="59" spans="2:9" ht="12.75" hidden="1" customHeight="1" x14ac:dyDescent="0.2"/>
    <row r="60" spans="2:9" ht="12.75" hidden="1" customHeight="1" x14ac:dyDescent="0.2"/>
    <row r="61" spans="2:9" ht="12.75" hidden="1" customHeight="1" x14ac:dyDescent="0.2"/>
    <row r="62" spans="2:9" ht="12.75" hidden="1" customHeight="1" x14ac:dyDescent="0.2"/>
    <row r="63" spans="2:9" ht="12.75" hidden="1" customHeight="1" x14ac:dyDescent="0.2"/>
    <row r="64" spans="2:9"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x14ac:dyDescent="0.2"/>
    <row r="75" x14ac:dyDescent="0.2"/>
  </sheetData>
  <mergeCells count="2">
    <mergeCell ref="C50:E50"/>
    <mergeCell ref="C52:I54"/>
  </mergeCells>
  <conditionalFormatting sqref="E2">
    <cfRule type="cellIs" dxfId="30" priority="1" operator="equal">
      <formula>"Check"</formula>
    </cfRule>
    <cfRule type="cellIs" dxfId="29" priority="2" operator="equal">
      <formula>"Ok"</formula>
    </cfRule>
  </conditionalFormatting>
  <dataValidations count="3">
    <dataValidation type="custom" allowBlank="1" showInputMessage="1" showErrorMessage="1" sqref="C8:D9 E24:I25 C32:F33 C37:F38" xr:uid="{C7E18F11-6B22-4C8C-9C13-12CDE58CF163}">
      <formula1>ISNUMBER(C8)</formula1>
    </dataValidation>
    <dataValidation type="decimal" allowBlank="1" showInputMessage="1" showErrorMessage="1" sqref="C16:C17" xr:uid="{86E68559-73EF-4C1B-AB1C-2946A7CE4B06}">
      <formula1>-1</formula1>
      <formula2>1</formula2>
    </dataValidation>
    <dataValidation type="decimal" allowBlank="1" showInputMessage="1" showErrorMessage="1" sqref="C44:E45 C18:C19" xr:uid="{8381A950-AC4F-484B-AD2A-7FDBBF0A4971}">
      <formula1>0</formula1>
      <formula2>1</formula2>
    </dataValidation>
  </dataValidations>
  <pageMargins left="0.7" right="0.7" top="0.75" bottom="0.75" header="0.3" footer="0.3"/>
  <pageSetup paperSize="9" orientation="portrait" r:id="rId1"/>
  <ignoredErrors>
    <ignoredError sqref="A4:XFD4 A49:XFD49 A2 R2:XFD2 A3:E3 I3:J3 A51:XFD51 F50 A55:XFD1048576 A52:B52 J52:XFD52 A53:B53 J53:XFD53 H50:XFD50 A54:B54 J54:XFD54 L3:XFD3"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42D5EA4-AF71-41E9-8FA0-46E2C611F382}">
          <x14:formula1>
            <xm:f>'Input| Setup'!$B$40:$B$42</xm:f>
          </x14:formula1>
          <xm:sqref>C50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499984740745262"/>
  </sheetPr>
  <dimension ref="A1:L82"/>
  <sheetViews>
    <sheetView showGridLines="0" workbookViewId="0">
      <selection activeCell="E2" sqref="E2"/>
    </sheetView>
  </sheetViews>
  <sheetFormatPr defaultColWidth="0" defaultRowHeight="13.5" customHeight="1" zeroHeight="1" x14ac:dyDescent="0.2"/>
  <cols>
    <col min="1" max="1" width="2.5703125" customWidth="1"/>
    <col min="2" max="2" width="72.85546875" customWidth="1"/>
    <col min="3" max="9" width="17.7109375" customWidth="1"/>
    <col min="10" max="10" width="18.7109375" customWidth="1"/>
    <col min="11" max="11" width="4.28515625" customWidth="1"/>
    <col min="12" max="12" width="4.28515625" hidden="1" customWidth="1"/>
    <col min="13" max="16384" width="8.7109375" hidden="1"/>
  </cols>
  <sheetData>
    <row r="1" spans="1:11" ht="20.100000000000001" customHeight="1" x14ac:dyDescent="0.2">
      <c r="A1" s="114"/>
      <c r="B1" s="114" t="str">
        <f>'Input| Setup'!$B$1</f>
        <v>Enter DNSP name — 2026–31 — Draft decision</v>
      </c>
      <c r="C1" s="114"/>
      <c r="D1" s="114"/>
      <c r="E1" s="114"/>
      <c r="F1" s="114"/>
      <c r="G1" s="119"/>
      <c r="H1" s="114"/>
      <c r="I1" s="114"/>
      <c r="J1" s="114"/>
      <c r="K1" s="114"/>
    </row>
    <row r="2" spans="1:11" ht="20.100000000000001" customHeight="1" x14ac:dyDescent="0.2">
      <c r="A2" s="114"/>
      <c r="B2" s="114" t="str">
        <f>'Input| Setup'!$B$2</f>
        <v>AER Capex Forecast Model</v>
      </c>
      <c r="C2" s="114"/>
      <c r="D2" s="119" t="s">
        <v>206</v>
      </c>
      <c r="E2" s="118">
        <f ca="1">_xlfn.XLOOKUP($B$3,'Model Validation'!$B$7:$B$19,'Model Validation'!$C$7:$C$19)</f>
        <v>0</v>
      </c>
      <c r="F2" s="119"/>
      <c r="G2" s="119" t="s">
        <v>24</v>
      </c>
      <c r="H2" s="152" t="s">
        <v>97</v>
      </c>
      <c r="I2" s="114"/>
      <c r="J2" s="114"/>
      <c r="K2" s="114"/>
    </row>
    <row r="3" spans="1:11" ht="20.100000000000001" customHeight="1" x14ac:dyDescent="0.2">
      <c r="A3" s="115"/>
      <c r="B3" s="115" t="str">
        <f ca="1">MID(CELL("filename",A2),FIND("]",CELL("filename",A2))+1,255)</f>
        <v>Calc| Overheads Allocation</v>
      </c>
      <c r="C3" s="115"/>
      <c r="D3" s="115"/>
      <c r="E3" s="115"/>
      <c r="F3" s="115"/>
      <c r="G3" s="115"/>
      <c r="H3" s="115"/>
      <c r="I3" s="115"/>
      <c r="J3" s="115"/>
      <c r="K3" s="115"/>
    </row>
    <row r="4" spans="1:11" ht="13.5" customHeight="1" x14ac:dyDescent="0.2"/>
    <row r="5" spans="1:11" ht="16.5" customHeight="1" x14ac:dyDescent="0.2">
      <c r="A5" s="127"/>
      <c r="B5" s="127" t="str">
        <f>LEFT('Input| Overheads'!B48,2)+1&amp;". Overheads rate to be applied to forecast escalated direct costs (%)"</f>
        <v>39. Overheads rate to be applied to forecast escalated direct costs (%)</v>
      </c>
      <c r="C5" s="146"/>
      <c r="D5" s="127"/>
      <c r="E5" s="127"/>
      <c r="F5" s="127"/>
      <c r="G5" s="127"/>
      <c r="H5" s="127"/>
      <c r="I5" s="127"/>
      <c r="J5" s="127"/>
      <c r="K5" s="127"/>
    </row>
    <row r="6" spans="1:11" ht="16.5" customHeight="1" x14ac:dyDescent="0.2"/>
    <row r="7" spans="1:11" ht="16.5" customHeight="1" x14ac:dyDescent="0.2">
      <c r="B7" s="130"/>
      <c r="C7" s="130" t="str">
        <f>IFERROR('Input| Escalations'!G13,"")</f>
        <v>2024-25</v>
      </c>
      <c r="D7" s="130" t="str">
        <f>IFERROR('Input| Escalations'!H13,"")</f>
        <v>2025-26</v>
      </c>
      <c r="E7" s="130" t="str">
        <f>IFERROR('Input| Escalations'!H21,"")</f>
        <v>2026-27</v>
      </c>
      <c r="F7" s="130" t="str">
        <f>IFERROR('Input| Escalations'!I21,"")</f>
        <v>2027-28</v>
      </c>
      <c r="G7" s="130" t="str">
        <f>IFERROR('Input| Escalations'!J21,"")</f>
        <v>2028-29</v>
      </c>
      <c r="H7" s="130" t="str">
        <f>IFERROR('Input| Escalations'!K21,"")</f>
        <v>2029-30</v>
      </c>
      <c r="I7" s="130" t="str">
        <f>IFERROR('Input| Escalations'!L21,"")</f>
        <v>2030-31</v>
      </c>
    </row>
    <row r="8" spans="1:11" ht="12.75" customHeight="1" x14ac:dyDescent="0.2">
      <c r="B8" s="148" t="s">
        <v>26</v>
      </c>
      <c r="C8" s="155" cm="1">
        <f t="array" ref="C8">IFERROR(_xlfn.SWITCH('Input| Overheads'!$C$50,"Direct costs",C$78/C$37,"DNSP defined","DNSP def.",C$78/C$42),0)</f>
        <v>3.015262168362778E-2</v>
      </c>
      <c r="D8" s="155" cm="1">
        <f t="array" ref="D8">IFERROR(_xlfn.SWITCH('Input| Overheads'!$C$50,"Direct costs",D$78/D$37,"DNSP defined","DNSP def.",D$78/D$42),0)</f>
        <v>4.1961306659296024E-3</v>
      </c>
      <c r="E8" s="155" cm="1">
        <f t="array" ref="E8">IFERROR(_xlfn.SWITCH('Input| Overheads'!$C$50,"Direct costs",E$78/E$37,"DNSP defined","DNSP def.",E$78/E$42),0)</f>
        <v>2.5432928690025659E-2</v>
      </c>
      <c r="F8" s="155" cm="1">
        <f t="array" ref="F8">IFERROR(_xlfn.SWITCH('Input| Overheads'!$C$50,"Direct costs",F$78/F$37,"DNSP defined","DNSP def.",F$78/F$42),0)</f>
        <v>2.5249920536244991E-2</v>
      </c>
      <c r="G8" s="155" cm="1">
        <f t="array" ref="G8">IFERROR(_xlfn.SWITCH('Input| Overheads'!$C$50,"Direct costs",G$78/G$37,"DNSP defined","DNSP def.",G$78/G$42),0)</f>
        <v>2.5044766268270447E-2</v>
      </c>
      <c r="H8" s="155" cm="1">
        <f t="array" ref="H8">IFERROR(_xlfn.SWITCH('Input| Overheads'!$C$50,"Direct costs",H$78/H$37,"DNSP defined","DNSP def.",H$78/H$42),0)</f>
        <v>2.4843931727299644E-2</v>
      </c>
      <c r="I8" s="155" cm="1">
        <f t="array" ref="I8">IFERROR(_xlfn.SWITCH('Input| Overheads'!$C$50,"Direct costs",I$78/I$37,"DNSP defined","DNSP def.",I$78/I$42),0)</f>
        <v>2.4657758264128707E-2</v>
      </c>
    </row>
    <row r="9" spans="1:11" ht="12.75" customHeight="1" x14ac:dyDescent="0.2">
      <c r="B9" s="148" t="s">
        <v>27</v>
      </c>
      <c r="C9" s="155" cm="1">
        <f t="array" ref="C9">IFERROR(_xlfn.SWITCH('Input| Overheads'!$C$50,"Direct costs",C$79/C$38,"DNSP defined","DNSP def.",C$79/C$43),0)</f>
        <v>3.0622886779610555E-2</v>
      </c>
      <c r="D9" s="155" cm="1">
        <f t="array" ref="D9">IFERROR(_xlfn.SWITCH('Input| Overheads'!$C$50,"Direct costs",D$79/D$38,"DNSP defined","DNSP def.",D$79/D$43),0)</f>
        <v>4.3456914191618993E-3</v>
      </c>
      <c r="E9" s="155" cm="1">
        <f t="array" ref="E9">IFERROR(_xlfn.SWITCH('Input| Overheads'!$C$50,"Direct costs",E$79/E$38,"DNSP defined","DNSP def.",E$79/E$43),0)</f>
        <v>2.6559522083151845E-2</v>
      </c>
      <c r="F9" s="155" cm="1">
        <f t="array" ref="F9">IFERROR(_xlfn.SWITCH('Input| Overheads'!$C$50,"Direct costs",F$79/F$38,"DNSP defined","DNSP def.",F$79/F$43),0)</f>
        <v>2.6588864213618342E-2</v>
      </c>
      <c r="G9" s="155" cm="1">
        <f t="array" ref="G9">IFERROR(_xlfn.SWITCH('Input| Overheads'!$C$50,"Direct costs",G$79/G$38,"DNSP defined","DNSP def.",G$79/G$43),0)</f>
        <v>2.6591770106979263E-2</v>
      </c>
      <c r="H9" s="155" cm="1">
        <f t="array" ref="H9">IFERROR(_xlfn.SWITCH('Input| Overheads'!$C$50,"Direct costs",H$79/H$38,"DNSP defined","DNSP def.",H$79/H$43),0)</f>
        <v>2.6596160608459898E-2</v>
      </c>
      <c r="I9" s="155" cm="1">
        <f t="array" ref="I9">IFERROR(_xlfn.SWITCH('Input| Overheads'!$C$50,"Direct costs",I$79/I$38,"DNSP defined","DNSP def.",I$79/I$43),0)</f>
        <v>2.6633707105053406E-2</v>
      </c>
    </row>
    <row r="10" spans="1:11" ht="12.75" customHeight="1" x14ac:dyDescent="0.2"/>
    <row r="11" spans="1:11" ht="12.75" customHeight="1" x14ac:dyDescent="0.2"/>
    <row r="12" spans="1:11" ht="16.5" customHeight="1" x14ac:dyDescent="0.2">
      <c r="A12" s="127"/>
      <c r="B12" s="127" t="s">
        <v>315</v>
      </c>
      <c r="C12" s="146"/>
      <c r="D12" s="127"/>
      <c r="E12" s="127"/>
      <c r="F12" s="127"/>
      <c r="G12" s="127"/>
      <c r="H12" s="127"/>
      <c r="I12" s="127"/>
      <c r="J12" s="127"/>
      <c r="K12" s="127"/>
    </row>
    <row r="13" spans="1:11" ht="13.5" customHeight="1" x14ac:dyDescent="0.2"/>
    <row r="14" spans="1:11" ht="13.5" customHeight="1" x14ac:dyDescent="0.2">
      <c r="B14" s="130" t="str">
        <f>LEFT(B5,2)+1&amp;". Capitalised overheads ($'000s "&amp;'Input| Escalations'!D9&amp;" "&amp;'Input| Escalations'!C9&amp;")"</f>
        <v>40. Capitalised overheads ($'000s June 2026)</v>
      </c>
      <c r="C14" s="130" t="str">
        <f>'Input| Overheads'!C31</f>
        <v>2021-22</v>
      </c>
      <c r="D14" s="130" t="str">
        <f>'Input| Overheads'!D31</f>
        <v>2022-23</v>
      </c>
      <c r="E14" s="130" t="str">
        <f>'Input| Overheads'!E31</f>
        <v>2023-24</v>
      </c>
      <c r="F14" s="130" t="str">
        <f>'Input| Overheads'!F31</f>
        <v>2024-25</v>
      </c>
      <c r="G14" s="130" t="s">
        <v>10</v>
      </c>
    </row>
    <row r="15" spans="1:11" ht="13.5" customHeight="1" x14ac:dyDescent="0.2">
      <c r="B15" s="148" t="s">
        <v>3</v>
      </c>
      <c r="C15" s="172">
        <f>'Input| Overheads'!C32*INDEX('Input| Escalations'!$C$16:$H$16,MATCH(C14,'Input| Escalations'!$C$13:$H$13,0))</f>
        <v>5953.1485409512497</v>
      </c>
      <c r="D15" s="172">
        <f>'Input| Overheads'!D32*INDEX('Input| Escalations'!$C$16:$H$16,MATCH(D14,'Input| Escalations'!$C$13:$H$13,0))</f>
        <v>5897.1157316307308</v>
      </c>
      <c r="E15" s="172">
        <f>'Input| Overheads'!E32*INDEX('Input| Escalations'!$C$16:$H$16,MATCH(E14,'Input| Escalations'!$C$13:$H$13,0))</f>
        <v>5533.5206612728243</v>
      </c>
      <c r="F15" s="173">
        <f>'Input| Overheads'!F32*INDEX('Input| Escalations'!$C$16:$H$16,MATCH(F14,'Input| Escalations'!$C$13:$H$13,0))</f>
        <v>7296.2508077691555</v>
      </c>
      <c r="G15" s="174">
        <f>IF('Input| Overheads'!F32&gt;1,AVERAGE(C15:F15),AVERAGE(C15:E15))</f>
        <v>6170.0089354059901</v>
      </c>
    </row>
    <row r="16" spans="1:11" ht="13.5" customHeight="1" x14ac:dyDescent="0.2">
      <c r="B16" s="148" t="s">
        <v>4</v>
      </c>
      <c r="C16" s="172">
        <f>'Input| Overheads'!C33*INDEX('Input| Escalations'!$C$16:$H$16,MATCH(C14,'Input| Escalations'!$C$13:$H$13,0))</f>
        <v>5681.1742951855076</v>
      </c>
      <c r="D16" s="172">
        <f>'Input| Overheads'!D33*INDEX('Input| Escalations'!$C$16:$H$16,MATCH(D14,'Input| Escalations'!$C$13:$H$13,0))</f>
        <v>5627.7013885699607</v>
      </c>
      <c r="E16" s="172">
        <f>'Input| Overheads'!E33*INDEX('Input| Escalations'!$C$16:$H$16,MATCH(E14,'Input| Escalations'!$C$13:$H$13,0))</f>
        <v>5280.7174432905722</v>
      </c>
      <c r="F16" s="172">
        <f>'Input| Overheads'!F33*INDEX('Input| Escalations'!$C$16:$H$16,MATCH(F14,'Input| Escalations'!$C$13:$H$13,0))</f>
        <v>6962.9158847934868</v>
      </c>
      <c r="G16" s="174">
        <f>IF('Input| Overheads'!F33&gt;1,AVERAGE(C16:F16),AVERAGE(C16:E16))</f>
        <v>5888.1272529598828</v>
      </c>
    </row>
    <row r="17" spans="1:11" ht="13.5" customHeight="1" x14ac:dyDescent="0.2">
      <c r="B17" s="82"/>
      <c r="F17" s="41"/>
      <c r="G17" s="42"/>
      <c r="H17" s="42"/>
    </row>
    <row r="18" spans="1:11" ht="13.5" customHeight="1" x14ac:dyDescent="0.2">
      <c r="B18" s="82"/>
    </row>
    <row r="19" spans="1:11" ht="13.5" customHeight="1" x14ac:dyDescent="0.2">
      <c r="B19" s="130" t="str">
        <f>LEFT(B14,2)+1&amp;". Total costs that attract capitalised overheads ($'000s "&amp;'Input| Escalations'!D9&amp;" "&amp;'Input| Escalations'!C9&amp;")"</f>
        <v>41. Total costs that attract capitalised overheads ($'000s June 2026)</v>
      </c>
      <c r="C19" s="130" t="str">
        <f>'Input| Overheads'!C31</f>
        <v>2021-22</v>
      </c>
      <c r="D19" s="130" t="str">
        <f>'Input| Overheads'!D31</f>
        <v>2022-23</v>
      </c>
      <c r="E19" s="130" t="str">
        <f>'Input| Overheads'!E31</f>
        <v>2023-24</v>
      </c>
      <c r="F19" s="130" t="str">
        <f>'Input| Overheads'!F31</f>
        <v>2024-25</v>
      </c>
      <c r="G19" s="130" t="s">
        <v>10</v>
      </c>
    </row>
    <row r="20" spans="1:11" ht="13.5" customHeight="1" x14ac:dyDescent="0.2">
      <c r="B20" s="148" t="str">
        <f>"Total Capex - all costs that attract network OHs"</f>
        <v>Total Capex - all costs that attract network OHs</v>
      </c>
      <c r="C20" s="172">
        <f>'Input| Overheads'!C37*INDEX('Input| Escalations'!$C$16:$H$16,MATCH(C14,'Input| Escalations'!$C$13:$H$13,0))</f>
        <v>206617.59230237233</v>
      </c>
      <c r="D20" s="172">
        <f>'Input| Overheads'!D37*INDEX('Input| Escalations'!$C$16:$H$16,MATCH(D14,'Input| Escalations'!$C$13:$H$13,0))</f>
        <v>202129.84320986239</v>
      </c>
      <c r="E20" s="172">
        <f>'Input| Overheads'!E37*INDEX('Input| Escalations'!$C$16:$H$16,MATCH(E14,'Input| Escalations'!$C$13:$H$13,0))</f>
        <v>199209.77126015347</v>
      </c>
      <c r="F20" s="173">
        <f>'Input| Overheads'!F37*INDEX('Input| Escalations'!$C$16:$H$16,MATCH(F14,'Input| Escalations'!$C$13:$H$13,0))</f>
        <v>65918.77265787698</v>
      </c>
      <c r="G20" s="174">
        <f>IF('Input| Overheads'!F37&gt;1,AVERAGE(C20:F20),AVERAGE(C20:E20))</f>
        <v>168468.99485756629</v>
      </c>
    </row>
    <row r="21" spans="1:11" ht="13.5" customHeight="1" x14ac:dyDescent="0.2">
      <c r="B21" s="148" t="str">
        <f>"Total Capex - all costs that attract corporate OHs"</f>
        <v>Total Capex - all costs that attract corporate OHs</v>
      </c>
      <c r="C21" s="172">
        <f>'Input| Overheads'!C38*INDEX('Input| Escalations'!$C$16:$H$16,MATCH(C14,'Input| Escalations'!$C$13:$H$13,0))</f>
        <v>200699.70716303249</v>
      </c>
      <c r="D21" s="172">
        <f>'Input| Overheads'!D38*INDEX('Input| Escalations'!$C$16:$H$16,MATCH(D14,'Input| Escalations'!$C$13:$H$13,0))</f>
        <v>193769.21605035636</v>
      </c>
      <c r="E21" s="172">
        <f>'Input| Overheads'!E38*INDEX('Input| Escalations'!$C$16:$H$16,MATCH(E14,'Input| Escalations'!$C$13:$H$13,0))</f>
        <v>183893.10472297054</v>
      </c>
      <c r="F21" s="173">
        <f>'Input| Overheads'!F38*INDEX('Input| Escalations'!$C$16:$H$16,MATCH(F14,'Input| Escalations'!$C$13:$H$13,0))</f>
        <v>62907.221988159487</v>
      </c>
      <c r="G21" s="174">
        <f>IF('Input| Overheads'!F38&gt;1,AVERAGE(C21:F21),AVERAGE(C21:E21))</f>
        <v>160317.31248112972</v>
      </c>
    </row>
    <row r="22" spans="1:11" ht="13.5" customHeight="1" x14ac:dyDescent="0.2">
      <c r="B22" s="6"/>
    </row>
    <row r="23" spans="1:11" ht="13.5" customHeight="1" x14ac:dyDescent="0.2"/>
    <row r="24" spans="1:11" ht="16.5" customHeight="1" x14ac:dyDescent="0.2">
      <c r="A24" s="127"/>
      <c r="B24" s="127" t="s">
        <v>51</v>
      </c>
      <c r="C24" s="146"/>
      <c r="D24" s="127"/>
      <c r="E24" s="127"/>
      <c r="F24" s="127"/>
      <c r="G24" s="127"/>
      <c r="H24" s="127"/>
      <c r="I24" s="127"/>
      <c r="J24" s="127"/>
      <c r="K24" s="127"/>
    </row>
    <row r="25" spans="1:11" ht="13.5" customHeight="1" x14ac:dyDescent="0.2"/>
    <row r="26" spans="1:11" ht="13.5" customHeight="1" x14ac:dyDescent="0.2">
      <c r="B26" s="154" t="str">
        <f>LEFT(B19,2)+1&amp;". Unescalated costs that attract overheads ($'000s "&amp;'Input| Escalations'!$D$9&amp;" "&amp;'Input| Escalations'!$C$9&amp;")"</f>
        <v>42. Unescalated costs that attract overheads ($'000s June 2026)</v>
      </c>
      <c r="C26" s="130" t="str">
        <f t="shared" ref="C26:I26" si="0">C$7</f>
        <v>2024-25</v>
      </c>
      <c r="D26" s="130" t="str">
        <f t="shared" si="0"/>
        <v>2025-26</v>
      </c>
      <c r="E26" s="130" t="str">
        <f t="shared" si="0"/>
        <v>2026-27</v>
      </c>
      <c r="F26" s="130" t="str">
        <f t="shared" si="0"/>
        <v>2027-28</v>
      </c>
      <c r="G26" s="130" t="str">
        <f t="shared" si="0"/>
        <v>2028-29</v>
      </c>
      <c r="H26" s="130" t="str">
        <f t="shared" si="0"/>
        <v>2029-30</v>
      </c>
      <c r="I26" s="130" t="str">
        <f t="shared" si="0"/>
        <v>2030-31</v>
      </c>
      <c r="J26" s="130" t="s">
        <v>101</v>
      </c>
    </row>
    <row r="27" spans="1:11" ht="13.5" customHeight="1" x14ac:dyDescent="0.2">
      <c r="B27" s="148" t="s">
        <v>82</v>
      </c>
      <c r="C27" s="172">
        <f>SUMIF('Input| Projects'!$AS$10:$AS$1009,"Yes",IF(ISNUMBER(FIND("decision",'Input| Setup'!$F$6)),'Input| Projects'!Y10:Y1009,'Input| Projects'!I10:I1009))*'Input| Escalations'!$I$17</f>
        <v>226251.3372793918</v>
      </c>
      <c r="D27" s="172">
        <f>SUMIF('Input| Projects'!$AS$10:$AS$1009,"Yes",IF(ISNUMBER(FIND("decision",'Input| Setup'!$F$6)),'Input| Projects'!Z10:Z1009,'Input| Projects'!J10:J1009))*'Input| Escalations'!$I$17</f>
        <v>305231.77407000959</v>
      </c>
      <c r="E27" s="172">
        <f>SUMIF('Input| Projects'!$AS$10:$AS$1009,"Yes",IF(ISNUMBER(FIND("decision",'Input| Setup'!$F$6)),'Input| Projects'!AA10:AA1009,'Input| Projects'!K10:K1009))*'Input| Escalations'!$I$17</f>
        <v>299303.68146467261</v>
      </c>
      <c r="F27" s="172">
        <f>SUMIF('Input| Projects'!$AS$10:$AS$1009,"Yes",IF(ISNUMBER(FIND("decision",'Input| Setup'!$F$6)),'Input| Projects'!AB10:AB1009,'Input| Projects'!L10:L1009))*'Input| Escalations'!$I$17</f>
        <v>296895.50463583932</v>
      </c>
      <c r="G27" s="172">
        <f>SUMIF('Input| Projects'!$AS$10:$AS$1009,"Yes",IF(ISNUMBER(FIND("decision",'Input| Setup'!$F$6)),'Input| Projects'!AC10:AC1009,'Input| Projects'!M10:M1009))*'Input| Escalations'!$I$17</f>
        <v>267984.02213429898</v>
      </c>
      <c r="H27" s="172">
        <f>SUMIF('Input| Projects'!$AS$10:$AS$1009,"Yes",IF(ISNUMBER(FIND("decision",'Input| Setup'!$F$6)),'Input| Projects'!AD10:AD1009,'Input| Projects'!N10:N1009))*'Input| Escalations'!$I$17</f>
        <v>252161.72221427827</v>
      </c>
      <c r="I27" s="172">
        <f>SUMIF('Input| Projects'!$AS$10:$AS$1009,"Yes",IF(ISNUMBER(FIND("decision",'Input| Setup'!$F$6)),'Input| Projects'!AE10:AE1009,'Input| Projects'!O10:O1009))*'Input| Escalations'!$I$17</f>
        <v>297936.2885982478</v>
      </c>
      <c r="J27" s="174">
        <f>AVERAGE(E27:I27)</f>
        <v>282856.24380946741</v>
      </c>
    </row>
    <row r="28" spans="1:11" ht="13.5" customHeight="1" x14ac:dyDescent="0.2">
      <c r="B28" s="148" t="s">
        <v>83</v>
      </c>
      <c r="C28" s="172">
        <f>SUMIF('Input| Projects'!$AT$10:$AT$1009,"Yes",IF(ISNUMBER(FIND("decision",'Input| Setup'!$F$6)),'Input| Projects'!Y10:Y1009,'Input| Projects'!I10:I1009))*'Input| Escalations'!$I$17</f>
        <v>212919.58491882129</v>
      </c>
      <c r="D28" s="172">
        <f>SUMIF('Input| Projects'!$AT$10:$AT$1009,"Yes",IF(ISNUMBER(FIND("decision",'Input| Setup'!$F$6)),'Input| Projects'!Z10:Z1009,'Input| Projects'!J10:J1009))*'Input| Escalations'!$I$17</f>
        <v>282542.61970608658</v>
      </c>
      <c r="E28" s="172">
        <f>SUMIF('Input| Projects'!$AT$10:$AT$1009,"Yes",IF(ISNUMBER(FIND("decision",'Input| Setup'!$F$6)),'Input| Projects'!AA10:AA1009,'Input| Projects'!K10:K1009))*'Input| Escalations'!$I$17</f>
        <v>275231.31339891331</v>
      </c>
      <c r="F28" s="172">
        <f>SUMIF('Input| Projects'!$AT$10:$AT$1009,"Yes",IF(ISNUMBER(FIND("decision",'Input| Setup'!$F$6)),'Input| Projects'!AB10:AB1009,'Input| Projects'!L10:L1009))*'Input| Escalations'!$I$17</f>
        <v>268478.63092161133</v>
      </c>
      <c r="G28" s="172">
        <f>SUMIF('Input| Projects'!$AT$10:$AT$1009,"Yes",IF(ISNUMBER(FIND("decision",'Input| Setup'!$F$6)),'Input| Projects'!AC10:AC1009,'Input| Projects'!M10:M1009))*'Input| Escalations'!$I$17</f>
        <v>240666.81129222605</v>
      </c>
      <c r="H28" s="172">
        <f>SUMIF('Input| Projects'!$AT$10:$AT$1009,"Yes",IF(ISNUMBER(FIND("decision",'Input| Setup'!$F$6)),'Input| Projects'!AD10:AD1009,'Input| Projects'!N10:N1009))*'Input| Escalations'!$I$17</f>
        <v>231202.59396645811</v>
      </c>
      <c r="I28" s="172">
        <f>SUMIF('Input| Projects'!$AT$10:$AT$1009,"Yes",IF(ISNUMBER(FIND("decision",'Input| Setup'!$F$6)),'Input| Projects'!AE10:AE1009,'Input| Projects'!O10:O1009))*'Input| Escalations'!$I$17</f>
        <v>273561.45649329922</v>
      </c>
      <c r="J28" s="174">
        <f>AVERAGE(E28:I28)</f>
        <v>257828.1612145016</v>
      </c>
    </row>
    <row r="29" spans="1:11" ht="13.5" customHeight="1" x14ac:dyDescent="0.2">
      <c r="B29" s="82"/>
    </row>
    <row r="30" spans="1:11" ht="13.5" customHeight="1" x14ac:dyDescent="0.2">
      <c r="B30" s="82"/>
    </row>
    <row r="31" spans="1:11" ht="13.5" customHeight="1" x14ac:dyDescent="0.2">
      <c r="B31" s="154" t="str">
        <f>LEFT(B26,2)+1&amp;". Unescalated capitalised internal labour costs that attract overheads ($'000s "&amp;'Input| Escalations'!$D$9&amp;" "&amp;'Input| Escalations'!$C$9&amp;")"</f>
        <v>43. Unescalated capitalised internal labour costs that attract overheads ($'000s June 2026)</v>
      </c>
      <c r="C31" s="130" t="str">
        <f t="shared" ref="C31:I31" si="1">C$7</f>
        <v>2024-25</v>
      </c>
      <c r="D31" s="130" t="str">
        <f t="shared" si="1"/>
        <v>2025-26</v>
      </c>
      <c r="E31" s="130" t="str">
        <f t="shared" si="1"/>
        <v>2026-27</v>
      </c>
      <c r="F31" s="130" t="str">
        <f t="shared" si="1"/>
        <v>2027-28</v>
      </c>
      <c r="G31" s="130" t="str">
        <f t="shared" si="1"/>
        <v>2028-29</v>
      </c>
      <c r="H31" s="130" t="str">
        <f t="shared" si="1"/>
        <v>2029-30</v>
      </c>
      <c r="I31" s="130" t="str">
        <f t="shared" si="1"/>
        <v>2030-31</v>
      </c>
    </row>
    <row r="32" spans="1:11" ht="13.5" customHeight="1" x14ac:dyDescent="0.2">
      <c r="B32" s="148" t="s">
        <v>82</v>
      </c>
      <c r="C32" s="172" cm="1">
        <f t="array" ref="C32">SUMPRODUCT(--('Input| Projects'!$AS$10:$AS$1009="Yes"),IF(ISNUMBER(FIND("decision",'Input| Setup'!$F$6)),'Input| Projects'!Y10:Y1009,'Input| Projects'!I10:I1009),'Input| Projects'!$AO$10:$AO$1009)*'Input| Escalations'!$I$17</f>
        <v>47150.811712382863</v>
      </c>
      <c r="D32" s="172" cm="1">
        <f t="array" ref="D32">SUMPRODUCT(--('Input| Projects'!$AS$10:$AS$1009="Yes"),IF(ISNUMBER(FIND("decision",'Input| Setup'!$F$6)),'Input| Projects'!Z10:Z1009,'Input| Projects'!J10:J1009),'Input| Projects'!$AO$10:$AO$1009)*'Input| Escalations'!$I$17</f>
        <v>64762.204502921551</v>
      </c>
      <c r="E32" s="172" cm="1">
        <f t="array" ref="E32">SUMPRODUCT(--('Input| Projects'!$AS$10:$AS$1009="Yes"),IF(ISNUMBER(FIND("decision",'Input| Setup'!$F$6)),'Input| Projects'!AA10:AA1009,'Input| Projects'!K10:K1009),'Input| Projects'!$AO$10:$AO$1009)*'Input| Escalations'!$I$17</f>
        <v>63452.966713542919</v>
      </c>
      <c r="F32" s="172" cm="1">
        <f t="array" ref="F32">SUMPRODUCT(--('Input| Projects'!$AS$10:$AS$1009="Yes"),IF(ISNUMBER(FIND("decision",'Input| Setup'!$F$6)),'Input| Projects'!AB10:AB1009,'Input| Projects'!L10:L1009),'Input| Projects'!$AO$10:$AO$1009)*'Input| Escalations'!$I$17</f>
        <v>59899.05263370082</v>
      </c>
      <c r="G32" s="172" cm="1">
        <f t="array" ref="G32">SUMPRODUCT(--('Input| Projects'!$AS$10:$AS$1009="Yes"),IF(ISNUMBER(FIND("decision",'Input| Setup'!$F$6)),'Input| Projects'!AC10:AC1009,'Input| Projects'!M10:M1009),'Input| Projects'!$AO$10:$AO$1009)*'Input| Escalations'!$I$17</f>
        <v>57645.287191721</v>
      </c>
      <c r="H32" s="172" cm="1">
        <f t="array" ref="H32">SUMPRODUCT(--('Input| Projects'!$AS$10:$AS$1009="Yes"),IF(ISNUMBER(FIND("decision",'Input| Setup'!$F$6)),'Input| Projects'!AD10:AD1009,'Input| Projects'!N10:N1009),'Input| Projects'!$AO$10:$AO$1009)*'Input| Escalations'!$I$17</f>
        <v>54671.050704418194</v>
      </c>
      <c r="I32" s="172" cm="1">
        <f t="array" ref="I32">SUMPRODUCT(--('Input| Projects'!$AS$10:$AS$1009="Yes"),IF(ISNUMBER(FIND("decision",'Input| Setup'!$F$6)),'Input| Projects'!AE10:AE1009,'Input| Projects'!O10:O1009),'Input| Projects'!$AO$10:$AO$1009)*'Input| Escalations'!$I$17</f>
        <v>60951.48949617218</v>
      </c>
    </row>
    <row r="33" spans="2:9" ht="13.5" customHeight="1" x14ac:dyDescent="0.2">
      <c r="B33" s="148" t="s">
        <v>83</v>
      </c>
      <c r="C33" s="172" cm="1">
        <f t="array" ref="C33">SUMPRODUCT(--('Input| Projects'!$AT$10:$AT$1009="Yes"),IF(ISNUMBER(FIND("decision",'Input| Setup'!$F$6)),'Input| Projects'!Y10:Y1009,'Input| Projects'!I10:I1009),'Input| Projects'!$AO$10:$AO$1009)*'Input| Escalations'!$I$17</f>
        <v>43633.31091336433</v>
      </c>
      <c r="D33" s="172" cm="1">
        <f t="array" ref="D33">SUMPRODUCT(--('Input| Projects'!$AT$10:$AT$1009="Yes"),IF(ISNUMBER(FIND("decision",'Input| Setup'!$F$6)),'Input| Projects'!Z10:Z1009,'Input| Projects'!J10:J1009),'Input| Projects'!$AO$10:$AO$1009)*'Input| Escalations'!$I$17</f>
        <v>58259.019223489675</v>
      </c>
      <c r="E33" s="172" cm="1">
        <f t="array" ref="E33">SUMPRODUCT(--('Input| Projects'!$AT$10:$AT$1009="Yes"),IF(ISNUMBER(FIND("decision",'Input| Setup'!$F$6)),'Input| Projects'!AA10:AA1009,'Input| Projects'!K10:K1009),'Input| Projects'!$AO$10:$AO$1009)*'Input| Escalations'!$I$17</f>
        <v>55405.060936112495</v>
      </c>
      <c r="F33" s="172" cm="1">
        <f t="array" ref="F33">SUMPRODUCT(--('Input| Projects'!$AT$10:$AT$1009="Yes"),IF(ISNUMBER(FIND("decision",'Input| Setup'!$F$6)),'Input| Projects'!AB10:AB1009,'Input| Projects'!L10:L1009),'Input| Projects'!$AO$10:$AO$1009)*'Input| Escalations'!$I$17</f>
        <v>50488.044903248454</v>
      </c>
      <c r="G33" s="172" cm="1">
        <f t="array" ref="G33">SUMPRODUCT(--('Input| Projects'!$AT$10:$AT$1009="Yes"),IF(ISNUMBER(FIND("decision",'Input| Setup'!$F$6)),'Input| Projects'!AC10:AC1009,'Input| Projects'!M10:M1009),'Input| Projects'!$AO$10:$AO$1009)*'Input| Escalations'!$I$17</f>
        <v>49367.080294361484</v>
      </c>
      <c r="H33" s="172" cm="1">
        <f t="array" ref="H33">SUMPRODUCT(--('Input| Projects'!$AT$10:$AT$1009="Yes"),IF(ISNUMBER(FIND("decision",'Input| Setup'!$F$6)),'Input| Projects'!AD10:AD1009,'Input| Projects'!N10:N1009),'Input| Projects'!$AO$10:$AO$1009)*'Input| Escalations'!$I$17</f>
        <v>49372.03280531193</v>
      </c>
      <c r="I33" s="172" cm="1">
        <f t="array" ref="I33">SUMPRODUCT(--('Input| Projects'!$AT$10:$AT$1009="Yes"),IF(ISNUMBER(FIND("decision",'Input| Setup'!$F$6)),'Input| Projects'!AE10:AE1009,'Input| Projects'!O10:O1009),'Input| Projects'!$AO$10:$AO$1009)*'Input| Escalations'!$I$17</f>
        <v>53614.450240288053</v>
      </c>
    </row>
    <row r="34" spans="2:9" ht="13.5" customHeight="1" x14ac:dyDescent="0.2">
      <c r="B34" s="82"/>
    </row>
    <row r="35" spans="2:9" ht="13.5" customHeight="1" x14ac:dyDescent="0.2">
      <c r="B35" s="82"/>
    </row>
    <row r="36" spans="2:9" ht="13.5" customHeight="1" x14ac:dyDescent="0.2">
      <c r="B36" s="154" t="str">
        <f>LEFT(B31,2)+1&amp;". Escalated costs that attract overheads ($'000s "&amp;'Input| Escalations'!$D$9&amp;" "&amp;'Input| Escalations'!$C$9&amp;")"</f>
        <v>44. Escalated costs that attract overheads ($'000s June 2026)</v>
      </c>
      <c r="C36" s="130" t="str">
        <f t="shared" ref="C36:I36" si="2">C$7</f>
        <v>2024-25</v>
      </c>
      <c r="D36" s="130" t="str">
        <f t="shared" si="2"/>
        <v>2025-26</v>
      </c>
      <c r="E36" s="130" t="str">
        <f t="shared" si="2"/>
        <v>2026-27</v>
      </c>
      <c r="F36" s="130" t="str">
        <f t="shared" si="2"/>
        <v>2027-28</v>
      </c>
      <c r="G36" s="130" t="str">
        <f t="shared" si="2"/>
        <v>2028-29</v>
      </c>
      <c r="H36" s="130" t="str">
        <f t="shared" si="2"/>
        <v>2029-30</v>
      </c>
      <c r="I36" s="130" t="str">
        <f t="shared" si="2"/>
        <v>2030-31</v>
      </c>
    </row>
    <row r="37" spans="2:9" ht="13.5" customHeight="1" x14ac:dyDescent="0.2">
      <c r="B37" s="148" t="s">
        <v>82</v>
      </c>
      <c r="C37" s="172">
        <f>SUMIF('Input| Projects'!$AS$10:$AS$1009,"Yes",'Calc| Project Costs'!Q$10:Q$1009)</f>
        <v>226521.94561123385</v>
      </c>
      <c r="D37" s="172">
        <f>SUMIF('Input| Projects'!$AS$10:$AS$1009,"Yes",'Calc| Project Costs'!R$10:R$1009)</f>
        <v>306345.65517634212</v>
      </c>
      <c r="E37" s="172">
        <f>SUMIF('Input| Projects'!$AS$10:$AS$1009,"Yes",'Calc| Project Costs'!S$10:S$1009)</f>
        <v>301129.5861767467</v>
      </c>
      <c r="F37" s="172">
        <f>SUMIF('Input| Projects'!$AS$10:$AS$1009,"Yes",'Calc| Project Costs'!T$10:T$1009)</f>
        <v>299348.78569135303</v>
      </c>
      <c r="G37" s="172">
        <f>SUMIF('Input| Projects'!$AS$10:$AS$1009,"Yes",'Calc| Project Costs'!U$10:U$1009)</f>
        <v>270980.51698642527</v>
      </c>
      <c r="H37" s="172">
        <f>SUMIF('Input| Projects'!$AS$10:$AS$1009,"Yes",'Calc| Project Costs'!V$10:V$1009)</f>
        <v>255640.97653827898</v>
      </c>
      <c r="I37" s="172">
        <f>SUMIF('Input| Projects'!$AS$10:$AS$1009,"Yes",'Calc| Project Costs'!W$10:W$1009)</f>
        <v>302605.73562609969</v>
      </c>
    </row>
    <row r="38" spans="2:9" ht="13.5" customHeight="1" x14ac:dyDescent="0.2">
      <c r="B38" s="148" t="s">
        <v>83</v>
      </c>
      <c r="C38" s="172">
        <f>SUMIF('Input| Projects'!$AT$10:$AT$1009,"Yes",'Calc| Project Costs'!Q$10:Q$1009)</f>
        <v>213171.11377387962</v>
      </c>
      <c r="D38" s="172">
        <f>SUMIF('Input| Projects'!$AT$10:$AT$1009,"Yes",'Calc| Project Costs'!R$10:R$1009)</f>
        <v>283552.11376661388</v>
      </c>
      <c r="E38" s="172">
        <f>SUMIF('Input| Projects'!$AT$10:$AT$1009,"Yes",'Calc| Project Costs'!S$10:S$1009)</f>
        <v>276847.34695438802</v>
      </c>
      <c r="F38" s="172">
        <f>SUMIF('Input| Projects'!$AT$10:$AT$1009,"Yes",'Calc| Project Costs'!T$10:T$1009)</f>
        <v>270586.37841836538</v>
      </c>
      <c r="G38" s="172">
        <f>SUMIF('Input| Projects'!$AT$10:$AT$1009,"Yes",'Calc| Project Costs'!U$10:U$1009)</f>
        <v>243264.4370031094</v>
      </c>
      <c r="H38" s="172">
        <f>SUMIF('Input| Projects'!$AT$10:$AT$1009,"Yes",'Calc| Project Costs'!V$10:V$1009)</f>
        <v>234356.60733615907</v>
      </c>
      <c r="I38" s="172">
        <f>SUMIF('Input| Projects'!$AT$10:$AT$1009,"Yes",'Calc| Project Costs'!W$10:W$1009)</f>
        <v>277715.58365296223</v>
      </c>
    </row>
    <row r="39" spans="2:9" ht="13.5" customHeight="1" x14ac:dyDescent="0.2">
      <c r="B39" s="82"/>
    </row>
    <row r="40" spans="2:9" ht="13.5" customHeight="1" x14ac:dyDescent="0.2">
      <c r="B40" s="82"/>
    </row>
    <row r="41" spans="2:9" ht="13.5" customHeight="1" x14ac:dyDescent="0.2">
      <c r="B41" s="154" t="str">
        <f>LEFT(B36,2)+1&amp;". Escalated capitalised internal labour costs that attract overheads ($'000s "&amp;'Input| Escalations'!$D$9&amp;" "&amp;'Input| Escalations'!$C$9&amp;")"</f>
        <v>45. Escalated capitalised internal labour costs that attract overheads ($'000s June 2026)</v>
      </c>
      <c r="C41" s="130" t="str">
        <f t="shared" ref="C41:I41" si="3">C$7</f>
        <v>2024-25</v>
      </c>
      <c r="D41" s="130" t="str">
        <f t="shared" si="3"/>
        <v>2025-26</v>
      </c>
      <c r="E41" s="130" t="str">
        <f t="shared" si="3"/>
        <v>2026-27</v>
      </c>
      <c r="F41" s="130" t="str">
        <f t="shared" si="3"/>
        <v>2027-28</v>
      </c>
      <c r="G41" s="130" t="str">
        <f t="shared" si="3"/>
        <v>2028-29</v>
      </c>
      <c r="H41" s="130" t="str">
        <f t="shared" si="3"/>
        <v>2029-30</v>
      </c>
      <c r="I41" s="130" t="str">
        <f t="shared" si="3"/>
        <v>2030-31</v>
      </c>
    </row>
    <row r="42" spans="2:9" ht="13.5" customHeight="1" x14ac:dyDescent="0.2">
      <c r="B42" s="148" t="s">
        <v>82</v>
      </c>
      <c r="C42" s="172" cm="1">
        <f t="array" ref="C42">SUMPRODUCT(--('Input| Projects'!$AS$10:$AS$1009="Yes"),'Calc| Project Costs'!Q$10:Q$1009,'Input| Projects'!$AO$10:$AO$1009)</f>
        <v>47217.069692284524</v>
      </c>
      <c r="D42" s="172" cm="1">
        <f t="array" ref="D42">SUMPRODUCT(--('Input| Projects'!$AS$10:$AS$1009="Yes"),'Calc| Project Costs'!R$10:R$1009,'Input| Projects'!$AO$10:$AO$1009)</f>
        <v>65029.283282648998</v>
      </c>
      <c r="E42" s="172" cm="1">
        <f t="array" ref="E42">SUMPRODUCT(--('Input| Projects'!$AS$10:$AS$1009="Yes"),'Calc| Project Costs'!S$10:S$1009,'Input| Projects'!$AO$10:$AO$1009)</f>
        <v>63894.486909163083</v>
      </c>
      <c r="F42" s="172" cm="1">
        <f t="array" ref="F42">SUMPRODUCT(--('Input| Projects'!$AS$10:$AS$1009="Yes"),'Calc| Project Costs'!T$10:T$1009,'Input| Projects'!$AO$10:$AO$1009)</f>
        <v>60456.323636316345</v>
      </c>
      <c r="G42" s="172" cm="1">
        <f t="array" ref="G42">SUMPRODUCT(--('Input| Projects'!$AS$10:$AS$1009="Yes"),'Calc| Project Costs'!U$10:U$1009,'Input| Projects'!$AO$10:$AO$1009)</f>
        <v>58370.592910092455</v>
      </c>
      <c r="H42" s="172" cm="1">
        <f t="array" ref="H42">SUMPRODUCT(--('Input| Projects'!$AS$10:$AS$1009="Yes"),'Calc| Project Costs'!V$10:V$1009,'Input| Projects'!$AO$10:$AO$1009)</f>
        <v>55516.445384325336</v>
      </c>
      <c r="I42" s="172" cm="1">
        <f t="array" ref="I42">SUMPRODUCT(--('Input| Projects'!$AS$10:$AS$1009="Yes"),'Calc| Project Costs'!W$10:W$1009,'Input| Projects'!$AO$10:$AO$1009)</f>
        <v>62005.04349512334</v>
      </c>
    </row>
    <row r="43" spans="2:9" ht="13.5" customHeight="1" x14ac:dyDescent="0.2">
      <c r="B43" s="148" t="s">
        <v>83</v>
      </c>
      <c r="C43" s="172" cm="1">
        <f t="array" ref="C43">SUMPRODUCT(--('Input| Projects'!$AT$10:$AT$1009="Yes"),'Calc| Project Costs'!Q$10:Q$1009,'Input| Projects'!$AO$10:$AO$1009)</f>
        <v>43694.350089841071</v>
      </c>
      <c r="D43" s="172" cm="1">
        <f t="array" ref="D43">SUMPRODUCT(--('Input| Projects'!$AT$10:$AT$1009="Yes"),'Calc| Project Costs'!R$10:R$1009,'Input| Projects'!$AO$10:$AO$1009)</f>
        <v>58493.912611997206</v>
      </c>
      <c r="E43" s="172" cm="1">
        <f t="array" ref="E43">SUMPRODUCT(--('Input| Projects'!$AT$10:$AT$1009="Yes"),'Calc| Project Costs'!S$10:S$1009,'Input| Projects'!$AO$10:$AO$1009)</f>
        <v>55769.219427916818</v>
      </c>
      <c r="F43" s="172" cm="1">
        <f t="array" ref="F43">SUMPRODUCT(--('Input| Projects'!$AT$10:$AT$1009="Yes"),'Calc| Project Costs'!T$10:T$1009,'Input| Projects'!$AO$10:$AO$1009)</f>
        <v>50919.159192876774</v>
      </c>
      <c r="G43" s="172" cm="1">
        <f t="array" ref="G43">SUMPRODUCT(--('Input| Projects'!$AT$10:$AT$1009="Yes"),'Calc| Project Costs'!U$10:U$1009,'Input| Projects'!$AO$10:$AO$1009)</f>
        <v>49960.414236074699</v>
      </c>
      <c r="H43" s="172" cm="1">
        <f t="array" ref="H43">SUMPRODUCT(--('Input| Projects'!$AT$10:$AT$1009="Yes"),'Calc| Project Costs'!V$10:V$1009,'Input| Projects'!$AO$10:$AO$1009)</f>
        <v>50134.498754697684</v>
      </c>
      <c r="I43" s="172" cm="1">
        <f t="array" ref="I43">SUMPRODUCT(--('Input| Projects'!$AT$10:$AT$1009="Yes"),'Calc| Project Costs'!W$10:W$1009,'Input| Projects'!$AO$10:$AO$1009)</f>
        <v>54498.856917803081</v>
      </c>
    </row>
    <row r="44" spans="2:9" ht="13.5" customHeight="1" x14ac:dyDescent="0.2">
      <c r="B44" s="82"/>
    </row>
    <row r="45" spans="2:9" ht="13.5" customHeight="1" x14ac:dyDescent="0.2">
      <c r="B45" s="82"/>
    </row>
    <row r="46" spans="2:9" ht="12" customHeight="1" x14ac:dyDescent="0.2">
      <c r="B46" s="82"/>
    </row>
    <row r="47" spans="2:9" ht="13.5" customHeight="1" x14ac:dyDescent="0.2">
      <c r="B47" s="154" t="str">
        <f>LEFT(B41,2)+1&amp;". Change in costs attracting capitalised overheads"</f>
        <v>46. Change in costs attracting capitalised overheads</v>
      </c>
      <c r="C47" s="130" t="s">
        <v>37</v>
      </c>
      <c r="D47" s="130" t="s">
        <v>38</v>
      </c>
      <c r="E47" s="130" t="s">
        <v>40</v>
      </c>
      <c r="F47" s="45"/>
    </row>
    <row r="48" spans="2:9" ht="13.5" customHeight="1" x14ac:dyDescent="0.2">
      <c r="B48" s="82"/>
      <c r="C48" s="156" t="str">
        <f>"($'000s "&amp;'Input| Escalations'!D9&amp;" "&amp;'Input| Escalations'!C9&amp;")"</f>
        <v>($'000s June 2026)</v>
      </c>
      <c r="D48" s="156" t="str">
        <f>C48</f>
        <v>($'000s June 2026)</v>
      </c>
      <c r="E48" s="156" t="s">
        <v>11</v>
      </c>
    </row>
    <row r="49" spans="1:11" ht="13.5" customHeight="1" x14ac:dyDescent="0.2">
      <c r="B49" s="81" t="str">
        <f>"Direct costs that attract network OHs (annual average)"</f>
        <v>Direct costs that attract network OHs (annual average)</v>
      </c>
      <c r="C49" s="172">
        <f>G20</f>
        <v>168468.99485756629</v>
      </c>
      <c r="D49" s="172">
        <f>J27</f>
        <v>282856.24380946741</v>
      </c>
      <c r="E49" s="155">
        <f>IF(C49=0,0,(D49-C49)/C49)</f>
        <v>0.67898101397595989</v>
      </c>
    </row>
    <row r="50" spans="1:11" ht="13.5" customHeight="1" x14ac:dyDescent="0.2">
      <c r="B50" s="81" t="str">
        <f>"Direct costs that attract corporate OHs (annual average)"</f>
        <v>Direct costs that attract corporate OHs (annual average)</v>
      </c>
      <c r="C50" s="172">
        <f>G21</f>
        <v>160317.31248112972</v>
      </c>
      <c r="D50" s="172">
        <f>J28</f>
        <v>257828.1612145016</v>
      </c>
      <c r="E50" s="155">
        <f>IF(C50=0,0,(D50-C50)/C50)</f>
        <v>0.60823654803251193</v>
      </c>
      <c r="J50" s="99"/>
    </row>
    <row r="51" spans="1:11" ht="13.5" customHeight="1" x14ac:dyDescent="0.2">
      <c r="B51" s="82"/>
      <c r="J51" s="44"/>
    </row>
    <row r="52" spans="1:11" ht="13.5" customHeight="1" x14ac:dyDescent="0.2">
      <c r="B52" s="82"/>
    </row>
    <row r="53" spans="1:11" ht="13.5" customHeight="1" x14ac:dyDescent="0.2">
      <c r="B53" s="154" t="str">
        <f>LEFT(B47,2)+1&amp;". Unescalated capitalised overheads "&amp;C48</f>
        <v>47. Unescalated capitalised overheads ($'000s June 2026)</v>
      </c>
      <c r="C53" s="130" t="s">
        <v>91</v>
      </c>
      <c r="D53" s="130" t="s">
        <v>39</v>
      </c>
      <c r="E53" s="130" t="s">
        <v>52</v>
      </c>
    </row>
    <row r="54" spans="1:11" ht="13.5" customHeight="1" x14ac:dyDescent="0.2">
      <c r="B54" s="82"/>
      <c r="C54" s="156" t="str">
        <f>C48</f>
        <v>($'000s June 2026)</v>
      </c>
      <c r="D54" s="156" t="str">
        <f>D48</f>
        <v>($'000s June 2026)</v>
      </c>
      <c r="E54" s="156" t="str">
        <f>E48</f>
        <v>%</v>
      </c>
      <c r="G54" s="94"/>
    </row>
    <row r="55" spans="1:11" ht="13.5" customHeight="1" x14ac:dyDescent="0.2">
      <c r="B55" s="81" t="s">
        <v>34</v>
      </c>
      <c r="C55" s="172">
        <f>G15*(1+IFERROR((E49/(1/(1-'Input| Overheads'!C18))),0))</f>
        <v>7217.3386662066632</v>
      </c>
      <c r="D55" s="172">
        <f>5*C55</f>
        <v>36086.693331033319</v>
      </c>
      <c r="E55" s="155">
        <f>IF(J27=0,0,C55/J27)</f>
        <v>2.5515924870544056E-2</v>
      </c>
      <c r="G55" s="94"/>
    </row>
    <row r="56" spans="1:11" ht="13.5" customHeight="1" x14ac:dyDescent="0.2">
      <c r="B56" s="81" t="s">
        <v>35</v>
      </c>
      <c r="C56" s="172">
        <f>G16*(1+IFERROR((E50/(1/(1-'Input| Overheads'!C19))),0))</f>
        <v>6783.4708016390014</v>
      </c>
      <c r="D56" s="172">
        <f>5*C56</f>
        <v>33917.354008195005</v>
      </c>
      <c r="E56" s="155">
        <f>IF(J28=0,0,C56/J28)</f>
        <v>2.6310046077532449E-2</v>
      </c>
      <c r="G56" s="94"/>
    </row>
    <row r="57" spans="1:11" ht="13.5" customHeight="1" x14ac:dyDescent="0.2">
      <c r="B57" s="82"/>
    </row>
    <row r="58" spans="1:11" ht="13.5" customHeight="1" x14ac:dyDescent="0.2">
      <c r="B58" s="82"/>
      <c r="I58" s="93"/>
    </row>
    <row r="59" spans="1:11" ht="13.5" customHeight="1" x14ac:dyDescent="0.2">
      <c r="A59" s="30"/>
      <c r="B59" s="154" t="str">
        <f>LEFT(B53,2)+1&amp;". Annual unescalated capitalised overheads "&amp;C48</f>
        <v>48. Annual unescalated capitalised overheads ($'000s June 2026)</v>
      </c>
      <c r="C59" s="130" t="str">
        <f t="shared" ref="C59:I59" si="4">C$7</f>
        <v>2024-25</v>
      </c>
      <c r="D59" s="130" t="str">
        <f t="shared" si="4"/>
        <v>2025-26</v>
      </c>
      <c r="E59" s="130" t="str">
        <f t="shared" si="4"/>
        <v>2026-27</v>
      </c>
      <c r="F59" s="130" t="str">
        <f t="shared" si="4"/>
        <v>2027-28</v>
      </c>
      <c r="G59" s="130" t="str">
        <f t="shared" si="4"/>
        <v>2028-29</v>
      </c>
      <c r="H59" s="130" t="str">
        <f t="shared" si="4"/>
        <v>2029-30</v>
      </c>
      <c r="I59" s="130" t="str">
        <f t="shared" si="4"/>
        <v>2030-31</v>
      </c>
      <c r="J59" s="130" t="s">
        <v>38</v>
      </c>
      <c r="K59" s="80">
        <f>SUM(K60:K62)</f>
        <v>0</v>
      </c>
    </row>
    <row r="60" spans="1:11" ht="13.5" customHeight="1" x14ac:dyDescent="0.2">
      <c r="B60" s="92" t="s">
        <v>34</v>
      </c>
      <c r="C60" s="172">
        <f>IF('Input| Overheads'!C8="",'Input| Overheads'!F32*(1+IFERROR((INDEX('Input| Escalations'!$C$27:$L$27,MATCH(C$59,'Input| Escalations'!$C$21:$L$21,0))),0)),'Input| Overheads'!C8*('Input| Escalations'!$I$17))</f>
        <v>6812.7250185314588</v>
      </c>
      <c r="D60" s="172">
        <f>'Input| Overheads'!D8*'Input| Escalations'!$I$17</f>
        <v>1275.5914643394713</v>
      </c>
      <c r="E60" s="172">
        <f>IF('Input| Overheads'!E24="",$E$55*E27,'Input| Overheads'!E24*'Input| Escalations'!$I$17)</f>
        <v>7637.0102497298358</v>
      </c>
      <c r="F60" s="172">
        <f>IF('Input| Overheads'!F24="",$E$55*F27,'Input| Overheads'!F24*'Input| Escalations'!$I$17)</f>
        <v>7575.5633906903404</v>
      </c>
      <c r="G60" s="172">
        <f>IF('Input| Overheads'!G24="",$E$55*G27,'Input| Overheads'!G24*'Input| Escalations'!$I$17)</f>
        <v>6837.8601752849881</v>
      </c>
      <c r="H60" s="172">
        <f>IF('Input| Overheads'!H24="",$E$55*H27,'Input| Overheads'!H24*'Input| Escalations'!$I$17)</f>
        <v>6434.1395592465242</v>
      </c>
      <c r="I60" s="172">
        <f>IF('Input| Overheads'!I24="",$E$55*I27,'Input| Overheads'!I24*'Input| Escalations'!$I$17)</f>
        <v>7602.1199560816221</v>
      </c>
      <c r="J60" s="205">
        <f>SUM(E60:I60)</f>
        <v>36086.693331033312</v>
      </c>
      <c r="K60" s="79" t="str">
        <f>IF(J60/'Input| Escalations'!$I$17='Input| Overheads'!J24,"",IF('Input| Overheads'!J24="","",1))</f>
        <v/>
      </c>
    </row>
    <row r="61" spans="1:11" ht="13.5" customHeight="1" x14ac:dyDescent="0.2">
      <c r="B61" s="92" t="s">
        <v>35</v>
      </c>
      <c r="C61" s="172">
        <f>IF('Input| Overheads'!C9="",'Input| Overheads'!F33*(1+IFERROR((INDEX('Input| Escalations'!$C$27:$L$27,MATCH(C$59,'Input| Escalations'!$C$21:$L$21,0))),0)),'Input| Overheads'!C9*(1+(INDEX('Input| Escalations'!$C$27:$L$27,MATCH(C$59,'Input| Escalations'!$C$21:$L$21,0)))))</f>
        <v>6501.4803492982574</v>
      </c>
      <c r="D61" s="172">
        <f>'Input| Overheads'!D9*'Input| Escalations'!$I$17</f>
        <v>1217.3150709263969</v>
      </c>
      <c r="E61" s="172">
        <f>IF('Input| Overheads'!E25="",$E$56*E28,'Input| Overheads'!E25*'Input| Escalations'!$I$17)</f>
        <v>7241.3485375051832</v>
      </c>
      <c r="F61" s="172">
        <f>IF('Input| Overheads'!F25="",$E$56*F28,'Input| Overheads'!F25*'Input| Escalations'!$I$17)</f>
        <v>7063.6851503804219</v>
      </c>
      <c r="G61" s="172">
        <f>IF('Input| Overheads'!G25="",$E$56*G28,'Input| Overheads'!G25*'Input| Escalations'!$I$17)</f>
        <v>6331.9548944312737</v>
      </c>
      <c r="H61" s="172">
        <f>IF('Input| Overheads'!H25="",$E$56*H28,'Input| Overheads'!H25*'Input| Escalations'!$I$17)</f>
        <v>6082.9509005025384</v>
      </c>
      <c r="I61" s="172">
        <f>IF('Input| Overheads'!I25="",$E$56*I28,'Input| Overheads'!I25*'Input| Escalations'!$I$17)</f>
        <v>7197.4145253755905</v>
      </c>
      <c r="J61" s="206">
        <f>SUM(E61:I61)</f>
        <v>33917.354008195012</v>
      </c>
      <c r="K61" s="79" t="str">
        <f>IF(J61/'Input| Escalations'!$I$17='Input| Overheads'!J25,"",IF('Input| Overheads'!J25="","",1))</f>
        <v/>
      </c>
    </row>
    <row r="62" spans="1:11" ht="13.5" customHeight="1" x14ac:dyDescent="0.2">
      <c r="B62" s="96" t="s">
        <v>36</v>
      </c>
      <c r="C62" s="168">
        <f t="shared" ref="C62:J62" si="5">C60+C61</f>
        <v>13314.205367829716</v>
      </c>
      <c r="D62" s="168">
        <f t="shared" si="5"/>
        <v>2492.9065352658681</v>
      </c>
      <c r="E62" s="168">
        <f t="shared" si="5"/>
        <v>14878.358787235018</v>
      </c>
      <c r="F62" s="168">
        <f t="shared" si="5"/>
        <v>14639.248541070763</v>
      </c>
      <c r="G62" s="168">
        <f t="shared" si="5"/>
        <v>13169.815069716262</v>
      </c>
      <c r="H62" s="168">
        <f t="shared" si="5"/>
        <v>12517.090459749063</v>
      </c>
      <c r="I62" s="168">
        <f t="shared" si="5"/>
        <v>14799.534481457213</v>
      </c>
      <c r="J62" s="169">
        <f t="shared" si="5"/>
        <v>70004.047339228331</v>
      </c>
      <c r="K62" s="79" t="str">
        <f>IF(J62/'Input| Escalations'!$I$17='Input| Overheads'!J26,"",IF('Input| Overheads'!J26="","",1))</f>
        <v/>
      </c>
    </row>
    <row r="63" spans="1:11" ht="13.5" customHeight="1" x14ac:dyDescent="0.2">
      <c r="B63" s="97"/>
      <c r="C63" s="95"/>
      <c r="D63" s="91"/>
      <c r="E63" s="43"/>
      <c r="F63" s="43"/>
      <c r="G63" s="43"/>
      <c r="H63" s="43"/>
      <c r="I63" s="43"/>
      <c r="J63" s="43"/>
    </row>
    <row r="64" spans="1:11" ht="13.5" customHeight="1" x14ac:dyDescent="0.2">
      <c r="B64" s="98"/>
    </row>
    <row r="65" spans="1:11" ht="13.5" customHeight="1" x14ac:dyDescent="0.2">
      <c r="B65" s="154" t="str">
        <f>LEFT(B59,2)+1&amp;". Real cost escalation - cumulative"</f>
        <v>49. Real cost escalation - cumulative</v>
      </c>
      <c r="C65" s="130" t="str">
        <f t="shared" ref="C65:I65" si="6">C$7</f>
        <v>2024-25</v>
      </c>
      <c r="D65" s="130" t="str">
        <f t="shared" si="6"/>
        <v>2025-26</v>
      </c>
      <c r="E65" s="130" t="str">
        <f t="shared" si="6"/>
        <v>2026-27</v>
      </c>
      <c r="F65" s="130" t="str">
        <f t="shared" si="6"/>
        <v>2027-28</v>
      </c>
      <c r="G65" s="130" t="str">
        <f t="shared" si="6"/>
        <v>2028-29</v>
      </c>
      <c r="H65" s="130" t="str">
        <f t="shared" si="6"/>
        <v>2029-30</v>
      </c>
      <c r="I65" s="130" t="str">
        <f t="shared" si="6"/>
        <v>2030-31</v>
      </c>
      <c r="J65" s="4"/>
      <c r="K65" s="44"/>
    </row>
    <row r="66" spans="1:11" ht="13.5" customHeight="1" x14ac:dyDescent="0.2">
      <c r="B66" s="92" t="s">
        <v>193</v>
      </c>
      <c r="C66" s="149">
        <f>IFERROR('Input| Overheads'!$C44*INDEX('Input| Escalations'!$F$27:$L$27,MATCH(C$65,'Input| Escalations'!$F$21:$L$21,0))+'Input| Overheads'!$D44*INDEX('Input| Escalations'!$F$28:$L$28,MATCH(C$65,'Input| Escalations'!$F$21:$L$21,0))+'Input| Overheads'!$E44*INDEX('Input| Escalations'!$F$29:$L$29,MATCH(C$65,'Input| Escalations'!$F$21:$L$21,0)),0)+1</f>
        <v>1.0025695313513707</v>
      </c>
      <c r="D66" s="149">
        <f>IFERROR('Input| Overheads'!$C44*INDEX('Input| Escalations'!$F$27:$L$27,MATCH(D$65,'Input| Escalations'!$F$21:$L$21,0))+'Input| Overheads'!$D44*INDEX('Input| Escalations'!$F$28:$L$28,MATCH(D$65,'Input| Escalations'!$F$21:$L$21,0))+'Input| Overheads'!$E44*INDEX('Input| Escalations'!$F$29:$L$29,MATCH(D$65,'Input| Escalations'!$F$21:$L$21,0)),0)+1</f>
        <v>1.0077414548437629</v>
      </c>
      <c r="E66" s="149">
        <f>IFERROR('Input| Overheads'!$C44*INDEX('Input| Escalations'!$F$27:$L$27,MATCH(E$65,'Input| Escalations'!$F$21:$L$21,0))+'Input| Overheads'!$D44*INDEX('Input| Escalations'!$F$28:$L$28,MATCH(E$65,'Input| Escalations'!$F$21:$L$21,0))+'Input| Overheads'!$E44*INDEX('Input| Escalations'!$F$29:$L$29,MATCH(E$65,'Input| Escalations'!$F$21:$L$21,0)),0)+1</f>
        <v>1.0129575198065017</v>
      </c>
      <c r="F66" s="149">
        <f>IFERROR('Input| Overheads'!$C44*INDEX('Input| Escalations'!$F$27:$L$27,MATCH(F$65,'Input| Escalations'!$F$21:$L$21,0))+'Input| Overheads'!$D44*INDEX('Input| Escalations'!$F$28:$L$28,MATCH(F$65,'Input| Escalations'!$F$21:$L$21,0))+'Input| Overheads'!$E44*INDEX('Input| Escalations'!$F$29:$L$29,MATCH(F$65,'Input| Escalations'!$F$21:$L$21,0)),0)+1</f>
        <v>1.0182181218296598</v>
      </c>
      <c r="G66" s="149">
        <f>IFERROR('Input| Overheads'!$C44*INDEX('Input| Escalations'!$F$27:$L$27,MATCH(G$65,'Input| Escalations'!$F$21:$L$21,0))+'Input| Overheads'!$D44*INDEX('Input| Escalations'!$F$28:$L$28,MATCH(G$65,'Input| Escalations'!$F$21:$L$21,0))+'Input| Overheads'!$E44*INDEX('Input| Escalations'!$F$29:$L$29,MATCH(G$65,'Input| Escalations'!$F$21:$L$21,0)),0)+1</f>
        <v>1.0235236600622986</v>
      </c>
      <c r="H66" s="149">
        <f>IFERROR('Input| Overheads'!$C44*INDEX('Input| Escalations'!$F$27:$L$27,MATCH(H$65,'Input| Escalations'!$F$21:$L$21,0))+'Input| Overheads'!$D44*INDEX('Input| Escalations'!$F$28:$L$28,MATCH(H$65,'Input| Escalations'!$F$21:$L$21,0))+'Input| Overheads'!$E44*INDEX('Input| Escalations'!$F$29:$L$29,MATCH(H$65,'Input| Escalations'!$F$21:$L$21,0)),0)+1</f>
        <v>1.0288745372444981</v>
      </c>
      <c r="I66" s="149">
        <f>IFERROR('Input| Overheads'!$C44*INDEX('Input| Escalations'!$F$27:$L$27,MATCH(I$65,'Input| Escalations'!$F$21:$L$21,0))+'Input| Overheads'!$D44*INDEX('Input| Escalations'!$F$28:$L$28,MATCH(I$65,'Input| Escalations'!$F$21:$L$21,0))+'Input| Overheads'!$E44*INDEX('Input| Escalations'!$F$29:$L$29,MATCH(I$65,'Input| Escalations'!$F$21:$L$21,0)),0)+1</f>
        <v>1.034271159739675</v>
      </c>
      <c r="J66" s="4"/>
      <c r="K66" s="44"/>
    </row>
    <row r="67" spans="1:11" ht="13.5" customHeight="1" x14ac:dyDescent="0.2">
      <c r="B67" s="92" t="s">
        <v>194</v>
      </c>
      <c r="C67" s="149">
        <f>IFERROR('Input| Overheads'!$C45*INDEX('Input| Escalations'!$F$27:$L$27,MATCH(C$65,'Input| Escalations'!$F$21:$L$21,0))+'Input| Overheads'!$D45*INDEX('Input| Escalations'!$F$28:$L$28,MATCH(C$65,'Input| Escalations'!$F$21:$L$21,0))+'Input| Overheads'!$E45*INDEX('Input| Escalations'!$F$29:$L$29,MATCH(C$65,'Input| Escalations'!$F$21:$L$21,0)),0)+1</f>
        <v>1.0040659251528141</v>
      </c>
      <c r="D67" s="149">
        <f>IFERROR('Input| Overheads'!$C45*INDEX('Input| Escalations'!$F$27:$L$27,MATCH(D$65,'Input| Escalations'!$F$21:$L$21,0))+'Input| Overheads'!$D45*INDEX('Input| Escalations'!$F$28:$L$28,MATCH(D$65,'Input| Escalations'!$F$21:$L$21,0))+'Input| Overheads'!$E45*INDEX('Input| Escalations'!$F$29:$L$29,MATCH(D$65,'Input| Escalations'!$F$21:$L$21,0)),0)+1</f>
        <v>1.0122523060057453</v>
      </c>
      <c r="E67" s="149">
        <f>IFERROR('Input| Overheads'!$C45*INDEX('Input| Escalations'!$F$27:$L$27,MATCH(E$65,'Input| Escalations'!$F$21:$L$21,0))+'Input| Overheads'!$D45*INDEX('Input| Escalations'!$F$28:$L$28,MATCH(E$65,'Input| Escalations'!$F$21:$L$21,0))+'Input| Overheads'!$E45*INDEX('Input| Escalations'!$F$29:$L$29,MATCH(E$65,'Input| Escalations'!$F$21:$L$21,0)),0)+1</f>
        <v>1.0205119391801161</v>
      </c>
      <c r="F67" s="149">
        <f>IFERROR('Input| Overheads'!$C45*INDEX('Input| Escalations'!$F$27:$L$27,MATCH(F$65,'Input| Escalations'!$F$21:$L$21,0))+'Input| Overheads'!$D45*INDEX('Input| Escalations'!$F$28:$L$28,MATCH(F$65,'Input| Escalations'!$F$21:$L$21,0))+'Input| Overheads'!$E45*INDEX('Input| Escalations'!$F$29:$L$29,MATCH(F$65,'Input| Escalations'!$F$21:$L$21,0)),0)+1</f>
        <v>1.0288454837342662</v>
      </c>
      <c r="G67" s="149">
        <f>IFERROR('Input| Overheads'!$C45*INDEX('Input| Escalations'!$F$27:$L$27,MATCH(G$65,'Input| Escalations'!$F$21:$L$21,0))+'Input| Overheads'!$D45*INDEX('Input| Escalations'!$F$28:$L$28,MATCH(G$65,'Input| Escalations'!$F$21:$L$21,0))+'Input| Overheads'!$E45*INDEX('Input| Escalations'!$F$29:$L$29,MATCH(G$65,'Input| Escalations'!$F$21:$L$21,0)),0)+1</f>
        <v>1.0372536046579546</v>
      </c>
      <c r="H67" s="149">
        <f>IFERROR('Input| Overheads'!$C45*INDEX('Input| Escalations'!$F$27:$L$27,MATCH(H$65,'Input| Escalations'!$F$21:$L$21,0))+'Input| Overheads'!$D45*INDEX('Input| Escalations'!$F$28:$L$28,MATCH(H$65,'Input| Escalations'!$F$21:$L$21,0))+'Input| Overheads'!$E45*INDEX('Input| Escalations'!$F$29:$L$29,MATCH(H$65,'Input| Escalations'!$F$21:$L$21,0)),0)+1</f>
        <v>1.0457369729257411</v>
      </c>
      <c r="I67" s="149">
        <f>IFERROR('Input| Overheads'!$C45*INDEX('Input| Escalations'!$F$27:$L$27,MATCH(I$65,'Input| Escalations'!$F$21:$L$21,0))+'Input| Overheads'!$D45*INDEX('Input| Escalations'!$F$28:$L$28,MATCH(I$65,'Input| Escalations'!$F$21:$L$21,0))+'Input| Overheads'!$E45*INDEX('Input| Escalations'!$F$29:$L$29,MATCH(I$65,'Input| Escalations'!$F$21:$L$21,0)),0)+1</f>
        <v>1.0542962655508508</v>
      </c>
      <c r="J67" s="46"/>
      <c r="K67" s="44"/>
    </row>
    <row r="68" spans="1:11" ht="13.5" customHeight="1" x14ac:dyDescent="0.2">
      <c r="F68" s="91"/>
    </row>
    <row r="69" spans="1:11" ht="13.5" customHeight="1" x14ac:dyDescent="0.2">
      <c r="F69" s="102"/>
    </row>
    <row r="70" spans="1:11" ht="13.5" customHeight="1" x14ac:dyDescent="0.2">
      <c r="B70" s="154" t="str">
        <f>LEFT(B65,2)+1&amp;". Productivity adjustment - cumulative"</f>
        <v>50. Productivity adjustment - cumulative</v>
      </c>
      <c r="C70" s="130"/>
      <c r="D70" s="130"/>
      <c r="E70" s="130" t="str">
        <f>E$7</f>
        <v>2026-27</v>
      </c>
      <c r="F70" s="130" t="str">
        <f>F$7</f>
        <v>2027-28</v>
      </c>
      <c r="G70" s="130" t="str">
        <f>G$7</f>
        <v>2028-29</v>
      </c>
      <c r="H70" s="130" t="str">
        <f>H$7</f>
        <v>2029-30</v>
      </c>
      <c r="I70" s="130" t="str">
        <f>I$7</f>
        <v>2030-31</v>
      </c>
    </row>
    <row r="71" spans="1:11" ht="13.5" customHeight="1" x14ac:dyDescent="0.2">
      <c r="B71" s="92" t="s">
        <v>192</v>
      </c>
      <c r="E71" s="158">
        <f>'Input| Overheads'!C16</f>
        <v>0.01</v>
      </c>
      <c r="F71" s="158">
        <f>(1+E71)*(1+'Input| Overheads'!$C16)-1</f>
        <v>2.0100000000000007E-2</v>
      </c>
      <c r="G71" s="158">
        <f>(1+F71)*(1+'Input| Overheads'!$C16)-1</f>
        <v>3.0300999999999911E-2</v>
      </c>
      <c r="H71" s="158">
        <f>(1+G71)*(1+'Input| Overheads'!$C16)-1</f>
        <v>4.0604010000000024E-2</v>
      </c>
      <c r="I71" s="158">
        <f>(1+H71)*(1+'Input| Overheads'!$C16)-1</f>
        <v>5.1010050099999926E-2</v>
      </c>
    </row>
    <row r="72" spans="1:11" ht="13.5" customHeight="1" x14ac:dyDescent="0.2">
      <c r="B72" s="92" t="s">
        <v>195</v>
      </c>
      <c r="E72" s="158">
        <f>'Input| Overheads'!C17</f>
        <v>5.0000000000000001E-3</v>
      </c>
      <c r="F72" s="158">
        <f>(1+E72)*(1+'Input| Overheads'!$C17)-1</f>
        <v>1.0024999999999729E-2</v>
      </c>
      <c r="G72" s="158">
        <f>(1+F72)*(1+'Input| Overheads'!$C17)-1</f>
        <v>1.5075124999999634E-2</v>
      </c>
      <c r="H72" s="158">
        <f>(1+G72)*(1+'Input| Overheads'!$C17)-1</f>
        <v>2.0150500624999568E-2</v>
      </c>
      <c r="I72" s="158">
        <f>(1+H72)*(1+'Input| Overheads'!$C17)-1</f>
        <v>2.5251253128124374E-2</v>
      </c>
    </row>
    <row r="73" spans="1:11" ht="13.5" customHeight="1" x14ac:dyDescent="0.2">
      <c r="B73" s="81"/>
    </row>
    <row r="74" spans="1:11" ht="13.5" customHeight="1" x14ac:dyDescent="0.2"/>
    <row r="75" spans="1:11" ht="13.5" customHeight="1" x14ac:dyDescent="0.2">
      <c r="A75" s="127"/>
      <c r="B75" s="127" t="str">
        <f>LEFT(B70,2)+1&amp;". Forecast capitalised overheads"</f>
        <v>51. Forecast capitalised overheads</v>
      </c>
      <c r="C75" s="146"/>
      <c r="D75" s="127"/>
      <c r="E75" s="127"/>
      <c r="F75" s="127"/>
      <c r="G75" s="127"/>
      <c r="H75" s="127"/>
      <c r="I75" s="127"/>
      <c r="J75" s="127"/>
      <c r="K75" s="127"/>
    </row>
    <row r="76" spans="1:11" ht="13.5" customHeight="1" x14ac:dyDescent="0.2"/>
    <row r="77" spans="1:11" ht="13.5" customHeight="1" x14ac:dyDescent="0.2">
      <c r="B77" s="130" t="str">
        <f>"Escalated capitalised overheads ($'000s "&amp;'Input| Escalations'!D9&amp;" "&amp;'Input| Escalations'!C9&amp;")"</f>
        <v>Escalated capitalised overheads ($'000s June 2026)</v>
      </c>
      <c r="C77" s="130" t="str">
        <f t="shared" ref="C77:I77" si="7">C$7</f>
        <v>2024-25</v>
      </c>
      <c r="D77" s="130" t="str">
        <f t="shared" si="7"/>
        <v>2025-26</v>
      </c>
      <c r="E77" s="130" t="str">
        <f t="shared" si="7"/>
        <v>2026-27</v>
      </c>
      <c r="F77" s="130" t="str">
        <f t="shared" si="7"/>
        <v>2027-28</v>
      </c>
      <c r="G77" s="130" t="str">
        <f t="shared" si="7"/>
        <v>2028-29</v>
      </c>
      <c r="H77" s="130" t="str">
        <f t="shared" si="7"/>
        <v>2029-30</v>
      </c>
      <c r="I77" s="130" t="str">
        <f t="shared" si="7"/>
        <v>2030-31</v>
      </c>
      <c r="J77" s="130" t="s">
        <v>38</v>
      </c>
    </row>
    <row r="78" spans="1:11" ht="13.5" customHeight="1" x14ac:dyDescent="0.2">
      <c r="B78" s="35" t="s">
        <v>34</v>
      </c>
      <c r="C78" s="172">
        <f>C60*C66</f>
        <v>6830.2305290548429</v>
      </c>
      <c r="D78" s="172">
        <f>D60*D66</f>
        <v>1285.4663980597447</v>
      </c>
      <c r="E78" s="172">
        <f>E60*E66*(1-E71)</f>
        <v>7658.6072916901348</v>
      </c>
      <c r="F78" s="172">
        <f t="shared" ref="F78:I79" si="8">F60*F66*(1-F71)</f>
        <v>7558.533051328096</v>
      </c>
      <c r="G78" s="172">
        <f t="shared" si="8"/>
        <v>6786.6437111801106</v>
      </c>
      <c r="H78" s="172">
        <f t="shared" si="8"/>
        <v>6351.126967817213</v>
      </c>
      <c r="I78" s="172">
        <f t="shared" si="8"/>
        <v>7461.579078407206</v>
      </c>
      <c r="J78" s="205">
        <f>SUM(E78:I78)</f>
        <v>35816.490100422765</v>
      </c>
    </row>
    <row r="79" spans="1:11" ht="13.5" customHeight="1" x14ac:dyDescent="0.2">
      <c r="B79" s="35" t="s">
        <v>35</v>
      </c>
      <c r="C79" s="172">
        <f>C61*C67</f>
        <v>6527.9148817809955</v>
      </c>
      <c r="D79" s="172">
        <f>D61*D67</f>
        <v>1232.2299876807926</v>
      </c>
      <c r="E79" s="172">
        <f>E61*E67*(1-E72)</f>
        <v>7352.9332250970692</v>
      </c>
      <c r="F79" s="172">
        <f t="shared" si="8"/>
        <v>7194.5844738206661</v>
      </c>
      <c r="G79" s="172">
        <f t="shared" si="8"/>
        <v>6468.8319839904243</v>
      </c>
      <c r="H79" s="172">
        <f t="shared" si="8"/>
        <v>6232.985968366258</v>
      </c>
      <c r="I79" s="172">
        <f t="shared" si="8"/>
        <v>7396.5955135219538</v>
      </c>
      <c r="J79" s="206">
        <f>SUM(E79:I79)</f>
        <v>34645.93116479637</v>
      </c>
    </row>
    <row r="80" spans="1:11" ht="13.5" customHeight="1" x14ac:dyDescent="0.2">
      <c r="B80" s="24" t="s">
        <v>36</v>
      </c>
      <c r="C80" s="168">
        <f t="shared" ref="C80:J80" si="9">C78+C79</f>
        <v>13358.145410835838</v>
      </c>
      <c r="D80" s="168">
        <f t="shared" si="9"/>
        <v>2517.6963857405372</v>
      </c>
      <c r="E80" s="168">
        <f t="shared" si="9"/>
        <v>15011.540516787205</v>
      </c>
      <c r="F80" s="168">
        <f t="shared" si="9"/>
        <v>14753.117525148762</v>
      </c>
      <c r="G80" s="168">
        <f t="shared" si="9"/>
        <v>13255.475695170535</v>
      </c>
      <c r="H80" s="168">
        <f t="shared" si="9"/>
        <v>12584.112936183472</v>
      </c>
      <c r="I80" s="168">
        <f t="shared" si="9"/>
        <v>14858.174591929161</v>
      </c>
      <c r="J80" s="169">
        <f t="shared" si="9"/>
        <v>70462.421265219135</v>
      </c>
    </row>
    <row r="81" ht="13.5" customHeight="1" x14ac:dyDescent="0.2"/>
    <row r="82" ht="13.5" customHeight="1" x14ac:dyDescent="0.2"/>
  </sheetData>
  <conditionalFormatting sqref="E2">
    <cfRule type="cellIs" dxfId="28" priority="1" operator="equal">
      <formula>"Check"</formula>
    </cfRule>
    <cfRule type="cellIs" dxfId="27" priority="2" operator="equal">
      <formula>"Ok"</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499984740745262"/>
  </sheetPr>
  <dimension ref="A1:CK1011"/>
  <sheetViews>
    <sheetView showGridLines="0" workbookViewId="0">
      <selection activeCell="E2" sqref="E2"/>
    </sheetView>
  </sheetViews>
  <sheetFormatPr defaultColWidth="0" defaultRowHeight="12.75" zeroHeight="1" outlineLevelCol="1" x14ac:dyDescent="0.2"/>
  <cols>
    <col min="1" max="1" width="2.5703125" customWidth="1"/>
    <col min="2" max="2" width="6.42578125" style="16" customWidth="1"/>
    <col min="3" max="3" width="45.5703125" customWidth="1"/>
    <col min="4" max="4" width="12" style="15" customWidth="1"/>
    <col min="5" max="5" width="4.28515625" customWidth="1"/>
    <col min="6" max="6" width="29.140625" customWidth="1"/>
    <col min="7" max="7" width="26.7109375" customWidth="1"/>
    <col min="8" max="8" width="4.28515625" customWidth="1" outlineLevel="1"/>
    <col min="9" max="15" width="12.7109375" customWidth="1" outlineLevel="1"/>
    <col min="16" max="16" width="4.28515625" customWidth="1"/>
    <col min="17" max="23" width="12.7109375" style="11" customWidth="1"/>
    <col min="24" max="24" width="4.28515625" style="11" customWidth="1"/>
    <col min="25" max="31" width="12.7109375" style="11" customWidth="1"/>
    <col min="32" max="32" width="4.28515625" style="11" customWidth="1"/>
    <col min="33" max="39" width="12.7109375" style="11" customWidth="1"/>
    <col min="40" max="40" width="4.28515625" style="11" customWidth="1"/>
    <col min="41" max="47" width="12.7109375" style="11" customWidth="1"/>
    <col min="48" max="48" width="4.28515625" style="11" customWidth="1"/>
    <col min="49" max="55" width="12.7109375" style="11" customWidth="1"/>
    <col min="56" max="56" width="4.28515625" style="11" customWidth="1"/>
    <col min="57" max="63" width="12.7109375" style="11" customWidth="1"/>
    <col min="64" max="64" width="4.28515625" style="11" customWidth="1"/>
    <col min="65" max="71" width="12.7109375" style="11" customWidth="1"/>
    <col min="72" max="72" width="4.28515625" style="11" customWidth="1"/>
    <col min="73" max="74" width="23.140625" customWidth="1"/>
    <col min="75" max="75" width="4.28515625" customWidth="1"/>
    <col min="76" max="89" width="0" hidden="1" customWidth="1"/>
    <col min="90" max="16384" width="8.7109375" hidden="1"/>
  </cols>
  <sheetData>
    <row r="1" spans="1:75" s="114" customFormat="1" ht="20.100000000000001" customHeight="1" x14ac:dyDescent="0.2">
      <c r="B1" s="114" t="str">
        <f>'Input| Setup'!$B$1</f>
        <v>Enter DNSP name — 2026–31 — Draft decision</v>
      </c>
      <c r="G1" s="119"/>
      <c r="H1" s="119"/>
      <c r="I1" s="119"/>
      <c r="J1" s="119"/>
      <c r="K1" s="119"/>
      <c r="L1" s="119"/>
      <c r="M1" s="119"/>
      <c r="N1" s="119"/>
      <c r="O1" s="119"/>
    </row>
    <row r="2" spans="1:75" s="114" customFormat="1" ht="20.100000000000001" customHeight="1" x14ac:dyDescent="0.2">
      <c r="B2" s="114" t="str">
        <f>'Input| Setup'!$B$2</f>
        <v>AER Capex Forecast Model</v>
      </c>
      <c r="D2" s="119" t="s">
        <v>206</v>
      </c>
      <c r="E2" s="118">
        <f ca="1">_xlfn.XLOOKUP($B$3,'Model Validation'!$B$7:$B$19,'Model Validation'!$C$7:$C$19)</f>
        <v>0</v>
      </c>
      <c r="F2" s="119"/>
      <c r="G2" s="119"/>
      <c r="H2" s="119"/>
      <c r="I2" s="119"/>
      <c r="J2" s="119"/>
      <c r="K2" s="119"/>
      <c r="L2" s="119"/>
      <c r="M2" s="119"/>
      <c r="N2" s="119"/>
      <c r="O2" s="119"/>
      <c r="P2" s="119" t="s">
        <v>24</v>
      </c>
      <c r="Q2" s="254" t="s">
        <v>97</v>
      </c>
      <c r="R2" s="255"/>
    </row>
    <row r="3" spans="1:75" s="115" customFormat="1" ht="20.100000000000001" customHeight="1" x14ac:dyDescent="0.2">
      <c r="B3" s="115" t="str">
        <f ca="1">MID(CELL("filename",A2),FIND("]",CELL("filename",A2))+1,255)</f>
        <v>Calc| Project Costs</v>
      </c>
    </row>
    <row r="4" spans="1:75" ht="3" customHeight="1" x14ac:dyDescent="0.2">
      <c r="S4" s="48"/>
      <c r="T4" s="48"/>
      <c r="U4" s="48"/>
      <c r="V4" s="48"/>
      <c r="W4" s="48"/>
      <c r="AA4"/>
      <c r="AB4"/>
      <c r="AC4"/>
      <c r="AD4" s="65"/>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row>
    <row r="5" spans="1:75" x14ac:dyDescent="0.2">
      <c r="B5" s="14"/>
      <c r="C5" s="10"/>
      <c r="D5" s="22"/>
      <c r="E5" s="10"/>
      <c r="F5" s="10"/>
      <c r="G5" s="10"/>
      <c r="H5" s="10"/>
      <c r="I5" s="10"/>
      <c r="J5" s="10"/>
      <c r="K5" s="10"/>
      <c r="L5" s="10"/>
      <c r="M5" s="10"/>
      <c r="N5" s="10"/>
      <c r="O5" s="10"/>
      <c r="P5" s="10"/>
      <c r="Q5" s="257" t="s">
        <v>92</v>
      </c>
      <c r="R5" s="257"/>
      <c r="S5" s="257"/>
      <c r="T5" s="257"/>
      <c r="U5" s="257"/>
      <c r="V5" s="257"/>
      <c r="W5" s="257"/>
      <c r="X5" s="162"/>
      <c r="Y5" s="162"/>
      <c r="Z5" s="162"/>
      <c r="AA5" s="163"/>
      <c r="AB5" s="163"/>
      <c r="AC5" s="163"/>
      <c r="AD5" s="163"/>
      <c r="AE5" s="163"/>
      <c r="AF5" s="162"/>
      <c r="AG5" s="233" t="s">
        <v>31</v>
      </c>
      <c r="AH5" s="233"/>
      <c r="AI5" s="233"/>
      <c r="AJ5" s="233"/>
      <c r="AK5" s="233"/>
      <c r="AL5" s="233"/>
      <c r="AM5" s="233"/>
      <c r="AN5" s="233"/>
      <c r="AO5" s="233"/>
      <c r="AP5" s="233"/>
      <c r="AQ5" s="233"/>
      <c r="AR5" s="233"/>
      <c r="AS5" s="233"/>
      <c r="AT5" s="233"/>
      <c r="AU5" s="233"/>
      <c r="AV5" s="233"/>
      <c r="AW5" s="233"/>
      <c r="AX5" s="233"/>
      <c r="AY5" s="233"/>
      <c r="AZ5" s="233"/>
      <c r="BA5" s="233"/>
      <c r="BB5" s="233"/>
      <c r="BC5" s="233"/>
      <c r="BD5" s="162"/>
      <c r="BE5" s="257" t="s">
        <v>102</v>
      </c>
      <c r="BF5" s="257"/>
      <c r="BG5" s="257"/>
      <c r="BH5" s="257"/>
      <c r="BI5" s="257"/>
      <c r="BJ5" s="257"/>
      <c r="BK5" s="257"/>
      <c r="BL5" s="162"/>
      <c r="BM5" s="257" t="s">
        <v>89</v>
      </c>
      <c r="BN5" s="257"/>
      <c r="BO5" s="257"/>
      <c r="BP5" s="257"/>
      <c r="BQ5" s="257"/>
      <c r="BR5" s="257"/>
      <c r="BS5" s="257"/>
      <c r="BT5" s="162"/>
      <c r="BU5" s="143"/>
      <c r="BV5" s="143"/>
      <c r="BW5" s="143"/>
    </row>
    <row r="6" spans="1:75" x14ac:dyDescent="0.2">
      <c r="C6" s="15"/>
      <c r="F6" s="10"/>
      <c r="G6" s="10"/>
      <c r="H6" s="10"/>
      <c r="I6" s="10"/>
      <c r="J6" s="10"/>
      <c r="K6" s="10"/>
      <c r="L6" s="10"/>
      <c r="M6" s="10"/>
      <c r="N6" s="10"/>
      <c r="O6" s="10"/>
      <c r="P6" s="10"/>
      <c r="Q6" s="142">
        <f>IFERROR(SUBTOTAL(9,Q10:Q1009),"")</f>
        <v>226521.94561123385</v>
      </c>
      <c r="R6" s="142">
        <f t="shared" ref="R6:W6" si="0">IFERROR(SUBTOTAL(9,R10:R1009),"")</f>
        <v>306345.65517634212</v>
      </c>
      <c r="S6" s="142">
        <f t="shared" si="0"/>
        <v>301129.5861767467</v>
      </c>
      <c r="T6" s="142">
        <f t="shared" si="0"/>
        <v>299348.78569135303</v>
      </c>
      <c r="U6" s="142">
        <f t="shared" si="0"/>
        <v>270980.51698642527</v>
      </c>
      <c r="V6" s="142">
        <f t="shared" si="0"/>
        <v>255640.97653827898</v>
      </c>
      <c r="W6" s="142">
        <f t="shared" si="0"/>
        <v>302605.73562609969</v>
      </c>
      <c r="Y6" s="142">
        <f>IFERROR(SUBTOTAL(9,Y10:Y1009),"")</f>
        <v>23108.348046852469</v>
      </c>
      <c r="Z6" s="142">
        <f t="shared" ref="Z6:AE6" si="1">IFERROR(SUBTOTAL(9,Z10:Z1009),"")</f>
        <v>29148.713171277035</v>
      </c>
      <c r="AA6" s="142">
        <f t="shared" si="1"/>
        <v>23089.698958407767</v>
      </c>
      <c r="AB6" s="142">
        <f t="shared" si="1"/>
        <v>21980.877115418571</v>
      </c>
      <c r="AC6" s="142">
        <f t="shared" si="1"/>
        <v>13378.80532557468</v>
      </c>
      <c r="AD6" s="142">
        <f t="shared" si="1"/>
        <v>15405.829828790473</v>
      </c>
      <c r="AE6" s="142">
        <f t="shared" si="1"/>
        <v>18134.018695322393</v>
      </c>
      <c r="AG6" s="142">
        <f>IFERROR(SUBTOTAL(9,AG10:AG1009),"")</f>
        <v>6830.230529054842</v>
      </c>
      <c r="AH6" s="142">
        <f t="shared" ref="AH6:AM6" si="2">IFERROR(SUBTOTAL(9,AH10:AH1009),"")</f>
        <v>1285.4663980597445</v>
      </c>
      <c r="AI6" s="142">
        <f t="shared" si="2"/>
        <v>7658.6072916901376</v>
      </c>
      <c r="AJ6" s="142">
        <f t="shared" si="2"/>
        <v>7558.5330513280996</v>
      </c>
      <c r="AK6" s="142">
        <f t="shared" si="2"/>
        <v>6786.6437111801106</v>
      </c>
      <c r="AL6" s="142">
        <f t="shared" si="2"/>
        <v>6351.1269678172157</v>
      </c>
      <c r="AM6" s="142">
        <f t="shared" si="2"/>
        <v>7461.5790784072033</v>
      </c>
      <c r="AO6" s="142">
        <f>IFERROR(SUBTOTAL(9,AO10:AO1009),"")</f>
        <v>6527.9148817809973</v>
      </c>
      <c r="AP6" s="142">
        <f t="shared" ref="AP6:AU6" si="3">IFERROR(SUBTOTAL(9,AP10:AP1009),"")</f>
        <v>1232.2299876807924</v>
      </c>
      <c r="AQ6" s="142">
        <f t="shared" si="3"/>
        <v>7352.9332250970674</v>
      </c>
      <c r="AR6" s="142">
        <f t="shared" si="3"/>
        <v>7194.5844738206661</v>
      </c>
      <c r="AS6" s="142">
        <f t="shared" si="3"/>
        <v>6468.8319839904261</v>
      </c>
      <c r="AT6" s="142">
        <f t="shared" si="3"/>
        <v>6232.985968366258</v>
      </c>
      <c r="AU6" s="142">
        <f t="shared" si="3"/>
        <v>7396.5955135219547</v>
      </c>
      <c r="AW6" s="142">
        <f>IFERROR(SUBTOTAL(9,AW10:AW1009),"")</f>
        <v>13358.145410835838</v>
      </c>
      <c r="AX6" s="142">
        <f t="shared" ref="AX6:BC6" si="4">IFERROR(SUBTOTAL(9,AX10:AX1009),"")</f>
        <v>2517.6963857405367</v>
      </c>
      <c r="AY6" s="142">
        <f t="shared" si="4"/>
        <v>15011.540516787209</v>
      </c>
      <c r="AZ6" s="142">
        <f t="shared" si="4"/>
        <v>14753.117525148764</v>
      </c>
      <c r="BA6" s="142">
        <f t="shared" si="4"/>
        <v>13255.475695170542</v>
      </c>
      <c r="BB6" s="142">
        <f t="shared" si="4"/>
        <v>12584.112936183474</v>
      </c>
      <c r="BC6" s="142">
        <f t="shared" si="4"/>
        <v>14858.174591929157</v>
      </c>
      <c r="BE6" s="142">
        <f>IFERROR(SUBTOTAL(9,BE10:BE1009),"")</f>
        <v>1404.4216022929393</v>
      </c>
      <c r="BF6" s="142">
        <f t="shared" ref="BF6:BK6" si="5">IFERROR(SUBTOTAL(9,BF10:BF1009),"")</f>
        <v>218.98953971084967</v>
      </c>
      <c r="BG6" s="142">
        <f t="shared" si="5"/>
        <v>1200.4900364625037</v>
      </c>
      <c r="BH6" s="142">
        <f t="shared" si="5"/>
        <v>1139.4619573993803</v>
      </c>
      <c r="BI6" s="142">
        <f t="shared" si="5"/>
        <v>690.83516785142137</v>
      </c>
      <c r="BJ6" s="142">
        <f t="shared" si="5"/>
        <v>792.47730890198056</v>
      </c>
      <c r="BK6" s="142">
        <f t="shared" si="5"/>
        <v>930.12039191522956</v>
      </c>
      <c r="BL6" s="57"/>
      <c r="BM6" s="142">
        <f>IFERROR(SUBTOTAL(9,BM10:BM1009),"")</f>
        <v>239880.09102206971</v>
      </c>
      <c r="BN6" s="142">
        <f t="shared" ref="BN6:BS6" si="6">IFERROR(SUBTOTAL(9,BN10:BN1009),"")</f>
        <v>308863.35156208253</v>
      </c>
      <c r="BO6" s="142">
        <f t="shared" si="6"/>
        <v>316141.12669353397</v>
      </c>
      <c r="BP6" s="142">
        <f t="shared" si="6"/>
        <v>314101.90321650187</v>
      </c>
      <c r="BQ6" s="142">
        <f t="shared" si="6"/>
        <v>284235.99268159579</v>
      </c>
      <c r="BR6" s="142">
        <f t="shared" si="6"/>
        <v>268225.08947446255</v>
      </c>
      <c r="BS6" s="142">
        <f t="shared" si="6"/>
        <v>317463.9102180287</v>
      </c>
    </row>
    <row r="7" spans="1:75" ht="12.75" customHeight="1" x14ac:dyDescent="0.2">
      <c r="C7" s="229" t="str">
        <f>LEFT('Calc| Overheads Allocation'!B75,2)+1&amp;". Project/program details"</f>
        <v>52. Project/program details</v>
      </c>
      <c r="D7" s="229"/>
      <c r="F7" s="229" t="str">
        <f>LEFT(C7,2)+1&amp;". AER and optional DNSP mapping categories"</f>
        <v>53. AER and optional DNSP mapping categories</v>
      </c>
      <c r="G7" s="229"/>
      <c r="H7" s="10"/>
      <c r="I7" s="256" t="str">
        <f>IFERROR(LEFT(F7,2)+1&amp;". Compound real cost escalation rates","")</f>
        <v>54. Compound real cost escalation rates</v>
      </c>
      <c r="J7" s="256"/>
      <c r="K7" s="256"/>
      <c r="L7" s="256"/>
      <c r="M7" s="256"/>
      <c r="N7" s="256"/>
      <c r="O7" s="256"/>
      <c r="P7" s="10"/>
      <c r="Q7" s="256" t="str">
        <f>IFERROR(LEFT(I7,2)+1&amp;". Direct escalated costs ($'000s "&amp;'Input| Escalations'!D9&amp;" "&amp;'Input| Escalations'!C9&amp;")","")</f>
        <v>55. Direct escalated costs ($'000s June 2026)</v>
      </c>
      <c r="R7" s="256"/>
      <c r="S7" s="256"/>
      <c r="T7" s="256"/>
      <c r="U7" s="256"/>
      <c r="V7" s="256"/>
      <c r="W7" s="256"/>
      <c r="Y7" s="256" t="str">
        <f>IFERROR(LEFT(Q7,2)+1&amp;". Direct escalated type 1 (cash) capcons ($'000s "&amp;'Input| Escalations'!D9&amp;" "&amp;'Input| Escalations'!C9&amp;")","")</f>
        <v>56. Direct escalated type 1 (cash) capcons ($'000s June 2026)</v>
      </c>
      <c r="Z7" s="256"/>
      <c r="AA7" s="256"/>
      <c r="AB7" s="256"/>
      <c r="AC7" s="256"/>
      <c r="AD7" s="256"/>
      <c r="AE7" s="256"/>
      <c r="AG7" s="256" t="str">
        <f>IFERROR(LEFT(Y7,2)+1&amp;". Network overheads ($'000s "&amp;'Input| Escalations'!D9&amp;" "&amp;'Input| Escalations'!C9&amp;")","")</f>
        <v>57. Network overheads ($'000s June 2026)</v>
      </c>
      <c r="AH7" s="256"/>
      <c r="AI7" s="256"/>
      <c r="AJ7" s="256"/>
      <c r="AK7" s="256"/>
      <c r="AL7" s="256"/>
      <c r="AM7" s="256"/>
      <c r="AO7" s="256" t="str">
        <f>IFERROR(LEFT(AG7,2)+1&amp;". Corporate overheads ($'000s "&amp;'Input| Escalations'!D9&amp;" "&amp;'Input| Escalations'!C9&amp;")","")</f>
        <v>58. Corporate overheads ($'000s June 2026)</v>
      </c>
      <c r="AP7" s="256"/>
      <c r="AQ7" s="256"/>
      <c r="AR7" s="256"/>
      <c r="AS7" s="256"/>
      <c r="AT7" s="256"/>
      <c r="AU7" s="256"/>
      <c r="AW7" s="256" t="str">
        <f>IFERROR(LEFT(AO7,2)+1&amp;". Total capitalised overheads ($'000s "&amp;'Input| Escalations'!D9&amp;" "&amp;'Input| Escalations'!C9&amp;")","")</f>
        <v>59. Total capitalised overheads ($'000s June 2026)</v>
      </c>
      <c r="AX7" s="256"/>
      <c r="AY7" s="256"/>
      <c r="AZ7" s="256"/>
      <c r="BA7" s="256"/>
      <c r="BB7" s="256"/>
      <c r="BC7" s="256"/>
      <c r="BE7" s="256" t="str">
        <f>IFERROR(LEFT(AW7,2)+1&amp;". Total overheads allocated to type 1 contributions ($'000s "&amp;'Input| Escalations'!D9&amp;" "&amp;'Input| Escalations'!C9&amp;")","")</f>
        <v>60. Total overheads allocated to type 1 contributions ($'000s June 2026)</v>
      </c>
      <c r="BF7" s="256"/>
      <c r="BG7" s="256"/>
      <c r="BH7" s="256"/>
      <c r="BI7" s="256"/>
      <c r="BJ7" s="256"/>
      <c r="BK7" s="256"/>
      <c r="BM7" s="256" t="str">
        <f>IFERROR(LEFT(BE7,2)+1&amp;". Total escalated costs (excl. type 2 capcons) ($'000s "&amp;'Input| Escalations'!D9&amp;" "&amp;'Input| Escalations'!C9&amp;")","")</f>
        <v>61. Total escalated costs (excl. type 2 capcons) ($'000s June 2026)</v>
      </c>
      <c r="BN7" s="256"/>
      <c r="BO7" s="256"/>
      <c r="BP7" s="256"/>
      <c r="BQ7" s="256"/>
      <c r="BR7" s="256"/>
      <c r="BS7" s="256"/>
      <c r="BU7" s="256" t="str">
        <f>IFERROR(LEFT(BM7,2)+1&amp;". Allocation by type of service","")</f>
        <v>62. Allocation by type of service</v>
      </c>
      <c r="BV7" s="256"/>
    </row>
    <row r="8" spans="1:75" ht="9.75" customHeight="1" x14ac:dyDescent="0.2">
      <c r="A8" s="49"/>
      <c r="B8" s="11"/>
      <c r="C8" s="11"/>
      <c r="D8" s="11"/>
      <c r="E8" s="11"/>
      <c r="F8" s="11"/>
      <c r="G8" s="11"/>
      <c r="H8" s="10"/>
      <c r="I8" s="11"/>
      <c r="J8" s="11"/>
      <c r="K8" s="11"/>
      <c r="L8" s="11"/>
      <c r="M8" s="11"/>
      <c r="N8" s="11"/>
      <c r="O8" s="11"/>
      <c r="P8" s="10"/>
      <c r="Q8" s="3" cm="1">
        <f t="array" ref="Q8">IF(ABS(SUMPRODUCT(IF(ISNUMBER(FIND("decision",'Input| Setup'!$F$6)),'Input| Projects'!Y10:Y1009,'Input| Projects'!I10:I1009)*'Input| Escalations'!$I$17*I10:I1009)-SUM(Q10:Q1009))&lt;0.00001,0,1)</f>
        <v>0</v>
      </c>
      <c r="R8" s="3" cm="1">
        <f t="array" ref="R8">IF(ABS(SUMPRODUCT(IF(ISNUMBER(FIND("decision",'Input| Setup'!$F$6)),'Input| Projects'!Z10:Z1009,'Input| Projects'!J10:J1009)*'Input| Escalations'!$I$17*J10:J1009)-SUM(R10:R1009))&lt;0.00001,0,1)</f>
        <v>0</v>
      </c>
      <c r="S8" s="3" cm="1">
        <f t="array" ref="S8">IF(ABS(SUMPRODUCT(IF(ISNUMBER(FIND("decision",'Input| Setup'!$F$6)),'Input| Projects'!AA10:AA1009,'Input| Projects'!K10:K1009)*'Input| Escalations'!$I$17*K10:K1009)-SUM(S10:S1009))&lt;0.00001,0,1)</f>
        <v>0</v>
      </c>
      <c r="T8" s="3" cm="1">
        <f t="array" ref="T8">IF(ABS(SUMPRODUCT(IF(ISNUMBER(FIND("decision",'Input| Setup'!$F$6)),'Input| Projects'!AB10:AB1009,'Input| Projects'!L10:L1009)*'Input| Escalations'!$I$17*L10:L1009)-SUM(T10:T1009))&lt;0.00001,0,1)</f>
        <v>0</v>
      </c>
      <c r="U8" s="3" cm="1">
        <f t="array" ref="U8">IF(ABS(SUMPRODUCT(IF(ISNUMBER(FIND("decision",'Input| Setup'!$F$6)),'Input| Projects'!AC10:AC1009,'Input| Projects'!M10:M1009)*'Input| Escalations'!$I$17*M10:M1009)-SUM(U10:U1009))&lt;0.00001,0,1)</f>
        <v>0</v>
      </c>
      <c r="V8" s="3" cm="1">
        <f t="array" ref="V8">IF(ABS(SUMPRODUCT(IF(ISNUMBER(FIND("decision",'Input| Setup'!$F$6)),'Input| Projects'!AD10:AD1009,'Input| Projects'!N10:N1009)*'Input| Escalations'!$I$17*N10:N1009)-SUM(V10:V1009))&lt;0.00001,0,1)</f>
        <v>0</v>
      </c>
      <c r="W8" s="3" cm="1">
        <f t="array" ref="W8">IF(ABS(SUMPRODUCT(IF(ISNUMBER(FIND("decision",'Input| Setup'!$F$6)),'Input| Projects'!AE10:AE1009,'Input| Projects'!O10:O1009)*'Input| Escalations'!$I$17*O10:O1009)-SUM(W10:W1009))&lt;0.00001,0,1)</f>
        <v>0</v>
      </c>
      <c r="X8"/>
      <c r="Y8" s="3" cm="1">
        <f t="array" ref="Y8">IF(ABS(SUMPRODUCT(IF(ISNUMBER(FIND("decision",'Input| Setup'!$F$6)),'Input| Projects'!AG10:AG1009,'Input| Projects'!Q10:Q1009)*'Input| Escalations'!$I$17*I10:I1009)-SUM(Y10:Y1009))&lt;0.00001,0,1)</f>
        <v>0</v>
      </c>
      <c r="Z8" s="3" cm="1">
        <f t="array" ref="Z8">IF(ABS(SUMPRODUCT(IF(ISNUMBER(FIND("decision",'Input| Setup'!$F$6)),'Input| Projects'!AH10:AH1009,'Input| Projects'!R10:R1009)*'Input| Escalations'!$I$17*J10:J1009)-SUM(Z10:Z1009))&lt;0.00001,0,1)</f>
        <v>0</v>
      </c>
      <c r="AA8" s="3" cm="1">
        <f t="array" ref="AA8">IF(ABS(SUMPRODUCT(IF(ISNUMBER(FIND("decision",'Input| Setup'!$F$6)),'Input| Projects'!AI10:AI1009,'Input| Projects'!S10:S1009)*'Input| Escalations'!$I$17*K10:K1009)-SUM(AA10:AA1009))&lt;0.00001,0,1)</f>
        <v>0</v>
      </c>
      <c r="AB8" s="3" cm="1">
        <f t="array" ref="AB8">IF(ABS(SUMPRODUCT(IF(ISNUMBER(FIND("decision",'Input| Setup'!$F$6)),'Input| Projects'!AJ10:AJ1009,'Input| Projects'!T10:T1009)*'Input| Escalations'!$I$17*L10:L1009)-SUM(AB10:AB1009))&lt;0.00001,0,1)</f>
        <v>0</v>
      </c>
      <c r="AC8" s="3" cm="1">
        <f t="array" ref="AC8">IF(ABS(SUMPRODUCT(IF(ISNUMBER(FIND("decision",'Input| Setup'!$F$6)),'Input| Projects'!AK10:AK1009,'Input| Projects'!U10:U1009)*'Input| Escalations'!$I$17*M10:M1009)-SUM(AC10:AC1009))&lt;0.00001,0,1)</f>
        <v>0</v>
      </c>
      <c r="AD8" s="3" cm="1">
        <f t="array" ref="AD8">IF(ABS(SUMPRODUCT(IF(ISNUMBER(FIND("decision",'Input| Setup'!$F$6)),'Input| Projects'!AL10:AL1009,'Input| Projects'!V10:V1009)*'Input| Escalations'!$I$17*N10:N1009)-SUM(AD10:AD1009))&lt;0.00001,0,1)</f>
        <v>0</v>
      </c>
      <c r="AE8" s="3" cm="1">
        <f t="array" ref="AE8">IF(ABS(SUMPRODUCT(IF(ISNUMBER(FIND("decision",'Input| Setup'!$F$6)),'Input| Projects'!AM10:AM1009,'Input| Projects'!W10:W1009)*'Input| Escalations'!$I$17*O10:O1009)-SUM(AE10:AE1009))&lt;0.00001,0,1)</f>
        <v>0</v>
      </c>
      <c r="AG8" s="3">
        <f>IF(ABS('Calc| Overheads Allocation'!C78-SUM(AG10:AG1009))&lt;0.0000001,0,1)</f>
        <v>0</v>
      </c>
      <c r="AH8" s="3">
        <f>IF(ABS('Calc| Overheads Allocation'!D78-SUM(AH10:AH1009))&lt;0.0000001,0,1)</f>
        <v>0</v>
      </c>
      <c r="AI8" s="3">
        <f>IF(ABS('Calc| Overheads Allocation'!E78-SUM(AI10:AI1009))&lt;0.0000001,0,1)</f>
        <v>0</v>
      </c>
      <c r="AJ8" s="3">
        <f>IF(ABS('Calc| Overheads Allocation'!F78-SUM(AJ10:AJ1009))&lt;0.0000001,0,1)</f>
        <v>0</v>
      </c>
      <c r="AK8" s="3">
        <f>IF(ABS('Calc| Overheads Allocation'!G78-SUM(AK10:AK1009))&lt;0.0000001,0,1)</f>
        <v>0</v>
      </c>
      <c r="AL8" s="3">
        <f>IF(ABS('Calc| Overheads Allocation'!H78-SUM(AL10:AL1009))&lt;0.0000001,0,1)</f>
        <v>0</v>
      </c>
      <c r="AM8" s="3">
        <f>IF(ABS('Calc| Overheads Allocation'!I78-SUM(AM10:AM1009))&lt;0.0000001,0,1)</f>
        <v>0</v>
      </c>
      <c r="AO8" s="3">
        <f>IF(ABS('Calc| Overheads Allocation'!C79-SUM(AO10:AO1009))&lt;0.0000001,0,1)</f>
        <v>0</v>
      </c>
      <c r="AP8" s="3">
        <f>IF(ABS('Calc| Overheads Allocation'!D79-SUM(AP10:AP1009))&lt;0.0000001,0,1)</f>
        <v>0</v>
      </c>
      <c r="AQ8" s="3">
        <f>IF(ABS('Calc| Overheads Allocation'!E79-SUM(AQ10:AQ1009))&lt;0.0000001,0,1)</f>
        <v>0</v>
      </c>
      <c r="AR8" s="3">
        <f>IF(ABS('Calc| Overheads Allocation'!F79-SUM(AR10:AR1009))&lt;0.0000001,0,1)</f>
        <v>0</v>
      </c>
      <c r="AS8" s="3">
        <f>IF(ABS('Calc| Overheads Allocation'!G79-SUM(AS10:AS1009))&lt;0.0000001,0,1)</f>
        <v>0</v>
      </c>
      <c r="AT8" s="3">
        <f>IF(ABS('Calc| Overheads Allocation'!H79-SUM(AT10:AT1009))&lt;0.0000001,0,1)</f>
        <v>0</v>
      </c>
      <c r="AU8" s="3">
        <f>IF(ABS('Calc| Overheads Allocation'!I79-SUM(AU10:AU1009))&lt;0.0000001,0,1)</f>
        <v>0</v>
      </c>
      <c r="AV8" s="3"/>
      <c r="AW8" s="3">
        <f>IF(ABS('Calc| Overheads Allocation'!C80-SUM(AW10:AW1009))&lt;0.0000001,0,1)</f>
        <v>0</v>
      </c>
      <c r="AX8" s="3">
        <f>IF(ABS('Calc| Overheads Allocation'!D80-SUM(AX10:AX1009))&lt;0.0000001,0,1)</f>
        <v>0</v>
      </c>
      <c r="AY8" s="3">
        <f>IF(ABS('Calc| Overheads Allocation'!E80-SUM(AY10:AY1009))&lt;0.0000001,0,1)</f>
        <v>0</v>
      </c>
      <c r="AZ8" s="3">
        <f>IF(ABS('Calc| Overheads Allocation'!F80-SUM(AZ10:AZ1009))&lt;0.0000001,0,1)</f>
        <v>0</v>
      </c>
      <c r="BA8" s="3">
        <f>IF(ABS('Calc| Overheads Allocation'!G80-SUM(BA10:BA1009))&lt;0.0000001,0,1)</f>
        <v>0</v>
      </c>
      <c r="BB8" s="3">
        <f>IF(ABS('Calc| Overheads Allocation'!H80-SUM(BB10:BB1009))&lt;0.0000001,0,1)</f>
        <v>0</v>
      </c>
      <c r="BC8" s="3">
        <f>IF(ABS('Calc| Overheads Allocation'!I80-SUM(BC10:BC1009))&lt;0.0000001,0,1)</f>
        <v>0</v>
      </c>
      <c r="BD8" s="51"/>
      <c r="BE8" s="3" cm="1">
        <f t="array" ref="BE8">IF(ABS(SUMPRODUCT(AW10:AW1009,Y10:Y1009,IFERROR(1/Q10:Q1009,0)))-SUM(BE10:BE1009)&lt;0.0000001,0,1)</f>
        <v>0</v>
      </c>
      <c r="BF8" s="3" cm="1">
        <f t="array" ref="BF8">IF(ABS(SUMPRODUCT(AX10:AX1009,Z10:Z1009,IFERROR(1/R10:R1009,0)))-SUM(BF10:BF1009)&lt;0.0000001,0,1)</f>
        <v>0</v>
      </c>
      <c r="BG8" s="3" cm="1">
        <f t="array" ref="BG8">IF(ABS(SUMPRODUCT(AY10:AY1009,AA10:AA1009,IFERROR(1/S10:S1009,0)))-SUM(BG10:BG1009)&lt;0.0000001,0,1)</f>
        <v>0</v>
      </c>
      <c r="BH8" s="3" cm="1">
        <f t="array" ref="BH8">IF(ABS(SUMPRODUCT(AZ10:AZ1009,AB10:AB1009,IFERROR(1/T10:T1009,0)))-SUM(BH10:BH1009)&lt;0.0000001,0,1)</f>
        <v>0</v>
      </c>
      <c r="BI8" s="3" cm="1">
        <f t="array" ref="BI8">IF(ABS(SUMPRODUCT(BA10:BA1009,AC10:AC1009,IFERROR(1/U10:U1009,0)))-SUM(BI10:BI1009)&lt;0.0000001,0,1)</f>
        <v>0</v>
      </c>
      <c r="BJ8" s="3" cm="1">
        <f t="array" ref="BJ8">IF(ABS(SUMPRODUCT(BB10:BB1009,AD10:AD1009,IFERROR(1/V10:V1009,0)))-SUM(BJ10:BJ1009)&lt;0.0000001,0,1)</f>
        <v>0</v>
      </c>
      <c r="BK8" s="3" cm="1">
        <f t="array" ref="BK8">IF(ABS(SUMPRODUCT(BC10:BC1009,AE10:AE1009,IFERROR(1/W10:W1009,0)))-SUM(BK10:BK1009)&lt;0.0000001,0,1)</f>
        <v>0</v>
      </c>
      <c r="BL8" s="72"/>
      <c r="BM8" s="3">
        <f>IF(SUM(BM10:BM1009)-(SUM(AW10:AW1009)+SUM(Q10:Q1009))&lt;0.0000001,0,1)</f>
        <v>0</v>
      </c>
      <c r="BN8" s="3">
        <f t="shared" ref="BN8:BS8" si="7">IF(SUM(BN10:BN1009)-(SUM(AX10:AX1009)+SUM(R10:R1009))&lt;0.0000001,0,1)</f>
        <v>0</v>
      </c>
      <c r="BO8" s="3">
        <f t="shared" si="7"/>
        <v>0</v>
      </c>
      <c r="BP8" s="3">
        <f t="shared" si="7"/>
        <v>0</v>
      </c>
      <c r="BQ8" s="3">
        <f t="shared" si="7"/>
        <v>0</v>
      </c>
      <c r="BR8" s="3">
        <f t="shared" si="7"/>
        <v>0</v>
      </c>
      <c r="BS8" s="3">
        <f t="shared" si="7"/>
        <v>0</v>
      </c>
      <c r="BU8" s="11"/>
      <c r="BV8" s="11"/>
      <c r="BW8" s="79">
        <f>IF(SUM(BW10:BW1009)=0,0,1)</f>
        <v>0</v>
      </c>
    </row>
    <row r="9" spans="1:75" x14ac:dyDescent="0.2">
      <c r="A9" s="12"/>
      <c r="B9" s="50"/>
      <c r="C9" s="159" t="s">
        <v>168</v>
      </c>
      <c r="D9" s="159" t="s">
        <v>13</v>
      </c>
      <c r="E9" s="52"/>
      <c r="F9" s="159" t="str">
        <f>MID('Input| Setup'!B17, 4, LEN('Input| Setup'!B17))</f>
        <v>AER categories</v>
      </c>
      <c r="G9" s="159" t="s">
        <v>86</v>
      </c>
      <c r="H9" s="10"/>
      <c r="I9" s="159" t="str">
        <f>'Calc| Overheads Allocation'!C77</f>
        <v>2024-25</v>
      </c>
      <c r="J9" s="159" t="str">
        <f>'Calc| Overheads Allocation'!D77</f>
        <v>2025-26</v>
      </c>
      <c r="K9" s="159" t="str">
        <f>'Calc| Overheads Allocation'!E77</f>
        <v>2026-27</v>
      </c>
      <c r="L9" s="159" t="str">
        <f>'Calc| Overheads Allocation'!F77</f>
        <v>2027-28</v>
      </c>
      <c r="M9" s="159" t="str">
        <f>'Calc| Overheads Allocation'!G77</f>
        <v>2028-29</v>
      </c>
      <c r="N9" s="159" t="str">
        <f>'Calc| Overheads Allocation'!H77</f>
        <v>2029-30</v>
      </c>
      <c r="O9" s="159" t="str">
        <f>'Calc| Overheads Allocation'!I77</f>
        <v>2030-31</v>
      </c>
      <c r="P9" s="10"/>
      <c r="Q9" s="159" t="str">
        <f>'Calc| Overheads Allocation'!C77</f>
        <v>2024-25</v>
      </c>
      <c r="R9" s="159" t="str">
        <f>'Calc| Overheads Allocation'!D77</f>
        <v>2025-26</v>
      </c>
      <c r="S9" s="159" t="str">
        <f>'Calc| Overheads Allocation'!E77</f>
        <v>2026-27</v>
      </c>
      <c r="T9" s="159" t="str">
        <f>'Calc| Overheads Allocation'!F77</f>
        <v>2027-28</v>
      </c>
      <c r="U9" s="159" t="str">
        <f>'Calc| Overheads Allocation'!G77</f>
        <v>2028-29</v>
      </c>
      <c r="V9" s="159" t="str">
        <f>'Calc| Overheads Allocation'!H77</f>
        <v>2029-30</v>
      </c>
      <c r="W9" s="159" t="str">
        <f>'Calc| Overheads Allocation'!I77</f>
        <v>2030-31</v>
      </c>
      <c r="X9" s="54"/>
      <c r="Y9" s="159" t="str">
        <f t="shared" ref="Y9:AE9" si="8">Q9</f>
        <v>2024-25</v>
      </c>
      <c r="Z9" s="159" t="str">
        <f t="shared" si="8"/>
        <v>2025-26</v>
      </c>
      <c r="AA9" s="159" t="str">
        <f t="shared" si="8"/>
        <v>2026-27</v>
      </c>
      <c r="AB9" s="159" t="str">
        <f t="shared" si="8"/>
        <v>2027-28</v>
      </c>
      <c r="AC9" s="159" t="str">
        <f t="shared" si="8"/>
        <v>2028-29</v>
      </c>
      <c r="AD9" s="159" t="str">
        <f t="shared" si="8"/>
        <v>2029-30</v>
      </c>
      <c r="AE9" s="159" t="str">
        <f t="shared" si="8"/>
        <v>2030-31</v>
      </c>
      <c r="AF9" s="54"/>
      <c r="AG9" s="159" t="str">
        <f t="shared" ref="AG9:AM9" si="9">Y9</f>
        <v>2024-25</v>
      </c>
      <c r="AH9" s="159" t="str">
        <f t="shared" si="9"/>
        <v>2025-26</v>
      </c>
      <c r="AI9" s="159" t="str">
        <f t="shared" si="9"/>
        <v>2026-27</v>
      </c>
      <c r="AJ9" s="159" t="str">
        <f t="shared" si="9"/>
        <v>2027-28</v>
      </c>
      <c r="AK9" s="159" t="str">
        <f t="shared" si="9"/>
        <v>2028-29</v>
      </c>
      <c r="AL9" s="159" t="str">
        <f t="shared" si="9"/>
        <v>2029-30</v>
      </c>
      <c r="AM9" s="159" t="str">
        <f t="shared" si="9"/>
        <v>2030-31</v>
      </c>
      <c r="AN9" s="54"/>
      <c r="AO9" s="159" t="str">
        <f t="shared" ref="AO9:AU9" si="10">AG9</f>
        <v>2024-25</v>
      </c>
      <c r="AP9" s="159" t="str">
        <f t="shared" si="10"/>
        <v>2025-26</v>
      </c>
      <c r="AQ9" s="159" t="str">
        <f t="shared" si="10"/>
        <v>2026-27</v>
      </c>
      <c r="AR9" s="159" t="str">
        <f t="shared" si="10"/>
        <v>2027-28</v>
      </c>
      <c r="AS9" s="159" t="str">
        <f t="shared" si="10"/>
        <v>2028-29</v>
      </c>
      <c r="AT9" s="159" t="str">
        <f t="shared" si="10"/>
        <v>2029-30</v>
      </c>
      <c r="AU9" s="159" t="str">
        <f t="shared" si="10"/>
        <v>2030-31</v>
      </c>
      <c r="AV9" s="54"/>
      <c r="AW9" s="159" t="str">
        <f t="shared" ref="AW9:BC9" si="11">AO9</f>
        <v>2024-25</v>
      </c>
      <c r="AX9" s="159" t="str">
        <f t="shared" si="11"/>
        <v>2025-26</v>
      </c>
      <c r="AY9" s="159" t="str">
        <f t="shared" si="11"/>
        <v>2026-27</v>
      </c>
      <c r="AZ9" s="159" t="str">
        <f t="shared" si="11"/>
        <v>2027-28</v>
      </c>
      <c r="BA9" s="159" t="str">
        <f t="shared" si="11"/>
        <v>2028-29</v>
      </c>
      <c r="BB9" s="159" t="str">
        <f t="shared" si="11"/>
        <v>2029-30</v>
      </c>
      <c r="BC9" s="159" t="str">
        <f t="shared" si="11"/>
        <v>2030-31</v>
      </c>
      <c r="BD9" s="56"/>
      <c r="BE9" s="159" t="str">
        <f t="shared" ref="BE9:BK9" si="12">BM9</f>
        <v>2024-25</v>
      </c>
      <c r="BF9" s="159" t="str">
        <f t="shared" si="12"/>
        <v>2025-26</v>
      </c>
      <c r="BG9" s="159" t="str">
        <f t="shared" si="12"/>
        <v>2026-27</v>
      </c>
      <c r="BH9" s="159" t="str">
        <f t="shared" si="12"/>
        <v>2027-28</v>
      </c>
      <c r="BI9" s="159" t="str">
        <f t="shared" si="12"/>
        <v>2028-29</v>
      </c>
      <c r="BJ9" s="159" t="str">
        <f t="shared" si="12"/>
        <v>2029-30</v>
      </c>
      <c r="BK9" s="159" t="str">
        <f t="shared" si="12"/>
        <v>2030-31</v>
      </c>
      <c r="BL9" s="56"/>
      <c r="BM9" s="159" t="str">
        <f t="shared" ref="BM9:BS9" si="13">AW9</f>
        <v>2024-25</v>
      </c>
      <c r="BN9" s="159" t="str">
        <f t="shared" si="13"/>
        <v>2025-26</v>
      </c>
      <c r="BO9" s="159" t="str">
        <f t="shared" si="13"/>
        <v>2026-27</v>
      </c>
      <c r="BP9" s="159" t="str">
        <f t="shared" si="13"/>
        <v>2027-28</v>
      </c>
      <c r="BQ9" s="159" t="str">
        <f t="shared" si="13"/>
        <v>2028-29</v>
      </c>
      <c r="BR9" s="159" t="str">
        <f t="shared" si="13"/>
        <v>2029-30</v>
      </c>
      <c r="BS9" s="159" t="str">
        <f t="shared" si="13"/>
        <v>2030-31</v>
      </c>
      <c r="BT9" s="54"/>
      <c r="BU9" s="159" t="str">
        <f>"% to be allocated to "&amp;'Input| Setup'!B36</f>
        <v>% to be allocated to SCS</v>
      </c>
      <c r="BV9" s="159" t="str">
        <f>"% to be allocated to "&amp;'Input| Setup'!B37</f>
        <v>% to be allocated to DFA</v>
      </c>
      <c r="BW9" s="12"/>
    </row>
    <row r="10" spans="1:75" x14ac:dyDescent="0.2">
      <c r="B10" s="123">
        <f>IFERROR('Input| Projects'!B10,"")</f>
        <v>1</v>
      </c>
      <c r="C10" s="160" t="str">
        <f>IFERROR(IF('Input| Projects'!C10="","",'Input| Projects'!C10),"")</f>
        <v>Project 1</v>
      </c>
      <c r="D10" s="160">
        <f>IFERROR(IF('Input| Projects'!D10="","",'Input| Projects'!D10),"")</f>
        <v>1</v>
      </c>
      <c r="E10" s="53"/>
      <c r="F10" s="160" t="str">
        <f>IF(LEN('Input| Projects'!F10)&gt;0,'Input| Projects'!F10,"")</f>
        <v>Replacement</v>
      </c>
      <c r="G10" s="160" t="str">
        <f>IF(LEN('Input| Projects'!G10)&gt;0,'Input| Projects'!G10,"")</f>
        <v>Resillience</v>
      </c>
      <c r="H10" s="10"/>
      <c r="I10" s="194" cm="1">
        <f t="array" ref="I10">IF(LEN($F10)&gt;0,1+IFERROR(SUMPRODUCT(TRANSPOSE('Input| Projects'!$AO10:$AQ10),INDEX('Input| Escalations'!$F$27:$L$29,,MATCH(Q$9,'Input| Escalations'!$F$21:$L$21,0))),0),0)</f>
        <v>1.001372433221474</v>
      </c>
      <c r="J10" s="194" cm="1">
        <f t="array" ref="J10">IF(LEN($F10)&gt;0,1+IFERROR(SUMPRODUCT(TRANSPOSE('Input| Projects'!$AO10:$AQ10),INDEX('Input| Escalations'!$F$27:$L$29,,MATCH(R$9,'Input| Escalations'!$F$21:$L$21,0))),0),0)</f>
        <v>1.0041327230031216</v>
      </c>
      <c r="K10" s="194" cm="1">
        <f t="array" ref="K10">IF(LEN($F10)&gt;0,1+IFERROR(SUMPRODUCT(TRANSPOSE('Input| Projects'!$AO10:$AQ10),INDEX('Input| Escalations'!$F$27:$L$29,,MATCH(S$9,'Input| Escalations'!$F$21:$L$21,0))),0),0)</f>
        <v>1.0069137288618701</v>
      </c>
      <c r="L10" s="194" cm="1">
        <f t="array" ref="L10">IF(LEN($F10)&gt;0,1+IFERROR(SUMPRODUCT(TRANSPOSE('Input| Projects'!$AO10:$AQ10),INDEX('Input| Escalations'!$F$27:$L$29,,MATCH(T$9,'Input| Escalations'!$F$21:$L$21,0))),0),0)</f>
        <v>1.0097156341786486</v>
      </c>
      <c r="M10" s="194" cm="1">
        <f t="array" ref="M10">IF(LEN($F10)&gt;0,1+IFERROR(SUMPRODUCT(TRANSPOSE('Input| Projects'!$AO10:$AQ10),INDEX('Input| Escalations'!$F$27:$L$29,,MATCH(U$9,'Input| Escalations'!$F$21:$L$21,0))),0),0)</f>
        <v>1.0125386239822811</v>
      </c>
      <c r="N10" s="194" cm="1">
        <f t="array" ref="N10">IF(LEN($F10)&gt;0,1+IFERROR(SUMPRODUCT(TRANSPOSE('Input| Projects'!$AO10:$AQ10),INDEX('Input| Escalations'!$F$27:$L$29,,MATCH(V$9,'Input| Escalations'!$F$21:$L$21,0))),0),0)</f>
        <v>1.0153828849643172</v>
      </c>
      <c r="O10" s="194" cm="1">
        <f t="array" ref="O10">IF(LEN($F10)&gt;0,1+IFERROR(SUMPRODUCT(TRANSPOSE('Input| Projects'!$AO10:$AQ10),INDEX('Input| Escalations'!$F$27:$L$29,,MATCH(W$9,'Input| Escalations'!$F$21:$L$21,0))),0),0)</f>
        <v>1.018248605493993</v>
      </c>
      <c r="Q10" s="172">
        <f>IFERROR(IF(ISNUMBER(FIND("decision",'Input| Setup'!$F$6)),'Input| Projects'!Y10,'Input| Projects'!I10)*'Input| Escalations'!$I$17*I10,0)</f>
        <v>10932.984225912054</v>
      </c>
      <c r="R10" s="172">
        <f>IFERROR(IF(ISNUMBER(FIND("decision",'Input| Setup'!$F$6)),'Input| Projects'!Z10,'Input| Projects'!J10)*'Input| Escalations'!$I$17*J10,0)</f>
        <v>10963.121069748084</v>
      </c>
      <c r="S10" s="172">
        <f>IFERROR(IF(ISNUMBER(FIND("decision",'Input| Setup'!$F$6)),'Input| Projects'!AA10,'Input| Projects'!K10)*'Input| Escalations'!$I$17*K10,0)</f>
        <v>10993.484091713901</v>
      </c>
      <c r="T10" s="172">
        <f>IFERROR(IF(ISNUMBER(FIND("decision",'Input| Setup'!$F$6)),'Input| Projects'!AB10,'Input| Projects'!L10)*'Input| Escalations'!$I$17*L10,0)</f>
        <v>11024.075293962487</v>
      </c>
      <c r="U10" s="172">
        <f>IFERROR(IF(ISNUMBER(FIND("decision",'Input| Setup'!$F$6)),'Input| Projects'!AC10,'Input| Projects'!M10)*'Input| Escalations'!$I$17*M10,0)</f>
        <v>11054.896696638547</v>
      </c>
      <c r="V10" s="172">
        <f>IFERROR(IF(ISNUMBER(FIND("decision",'Input| Setup'!$F$6)),'Input| Projects'!AD10,'Input| Projects'!N10)*'Input| Escalations'!$I$17*N10,0)</f>
        <v>11085.950338040417</v>
      </c>
      <c r="W10" s="172">
        <f>IFERROR(IF(ISNUMBER(FIND("decision",'Input| Setup'!$F$6)),'Input| Projects'!AE10,'Input| Projects'!O10)*'Input| Escalations'!$I$17*O10,0)</f>
        <v>11117.238274783418</v>
      </c>
      <c r="X10" s="175"/>
      <c r="Y10" s="172">
        <f>IF(ISNUMBER(FIND("decision",'Input| Setup'!$F$6)),'Input| Projects'!AG10,'Input| Projects'!Q10)*I10*'Input| Escalations'!$I$17</f>
        <v>0</v>
      </c>
      <c r="Z10" s="172">
        <f>IF(ISNUMBER(FIND("decision",'Input| Setup'!$F$6)),'Input| Projects'!AH10,'Input| Projects'!R10)*J10*'Input| Escalations'!$I$17</f>
        <v>0</v>
      </c>
      <c r="AA10" s="172">
        <f>IF(ISNUMBER(FIND("decision",'Input| Setup'!$F$6)),'Input| Projects'!AI10,'Input| Projects'!S10)*K10*'Input| Escalations'!$I$17</f>
        <v>0</v>
      </c>
      <c r="AB10" s="172">
        <f>IF(ISNUMBER(FIND("decision",'Input| Setup'!$F$6)),'Input| Projects'!AJ10,'Input| Projects'!T10)*L10*'Input| Escalations'!$I$17</f>
        <v>0</v>
      </c>
      <c r="AC10" s="172">
        <f>IF(ISNUMBER(FIND("decision",'Input| Setup'!$F$6)),'Input| Projects'!AK10,'Input| Projects'!U10)*M10*'Input| Escalations'!$I$17</f>
        <v>0</v>
      </c>
      <c r="AD10" s="172">
        <f>IF(ISNUMBER(FIND("decision",'Input| Setup'!$F$6)),'Input| Projects'!AL10,'Input| Projects'!V10)*N10*'Input| Escalations'!$I$17</f>
        <v>0</v>
      </c>
      <c r="AE10" s="172">
        <f>IF(ISNUMBER(FIND("decision",'Input| Setup'!$F$6)),'Input| Projects'!AM10,'Input| Projects'!W10)*O10*'Input| Escalations'!$I$17</f>
        <v>0</v>
      </c>
      <c r="AF10" s="175"/>
      <c r="AG10" s="172" cm="1">
        <f t="array" ref="AG10">IFERROR(--('Input| Projects'!$AS10="Yes")*_xlfn.SWITCH('Input| Overheads'!$C$50,"Direct costs",'Calc| Overheads Allocation'!C$8*Q10,"Internal labour",'Calc| Overheads Allocation'!C$8*Q10*'Input| Projects'!$AO10,"DNSP defined",'Calc| Overheads Allocation'!C$78*'Input| Projects'!$AV10,0),0)</f>
        <v>329.65813723699631</v>
      </c>
      <c r="AH10" s="172" cm="1">
        <f t="array" ref="AH10">IFERROR(--('Input| Projects'!$AS10="Yes")*_xlfn.SWITCH('Input| Overheads'!$C$50,"Direct costs",'Calc| Overheads Allocation'!D$8*R10,"Internal labour",'Calc| Overheads Allocation'!D$8*R10*'Input| Projects'!$AO10,"DNSP defined",'Calc| Overheads Allocation'!D$78*'Input| Projects'!$AV10,0),0)</f>
        <v>46.002688515068883</v>
      </c>
      <c r="AI10" s="172" cm="1">
        <f t="array" ref="AI10">IFERROR(--('Input| Projects'!$AS10="Yes")*_xlfn.SWITCH('Input| Overheads'!$C$50,"Direct costs",'Calc| Overheads Allocation'!E$8*S10,"Internal labour",'Calc| Overheads Allocation'!E$8*S10*'Input| Projects'!$AO10,"DNSP defined",'Calc| Overheads Allocation'!E$78*'Input| Projects'!$AV10,0),0)</f>
        <v>279.59649695949116</v>
      </c>
      <c r="AJ10" s="172" cm="1">
        <f t="array" ref="AJ10">IFERROR(--('Input| Projects'!$AS10="Yes")*_xlfn.SWITCH('Input| Overheads'!$C$50,"Direct costs",'Calc| Overheads Allocation'!F$8*T10,"Internal labour",'Calc| Overheads Allocation'!F$8*T10*'Input| Projects'!$AO10,"DNSP defined",'Calc| Overheads Allocation'!F$78*'Input| Projects'!$AV10,0),0)</f>
        <v>278.35702515813443</v>
      </c>
      <c r="AK10" s="172" cm="1">
        <f t="array" ref="AK10">IFERROR(--('Input| Projects'!$AS10="Yes")*_xlfn.SWITCH('Input| Overheads'!$C$50,"Direct costs",'Calc| Overheads Allocation'!G$8*U10,"Internal labour",'Calc| Overheads Allocation'!G$8*U10*'Input| Projects'!$AO10,"DNSP defined",'Calc| Overheads Allocation'!G$78*'Input| Projects'!$AV10,0),0)</f>
        <v>276.86730388718746</v>
      </c>
      <c r="AL10" s="172" cm="1">
        <f t="array" ref="AL10">IFERROR(--('Input| Projects'!$AS10="Yes")*_xlfn.SWITCH('Input| Overheads'!$C$50,"Direct costs",'Calc| Overheads Allocation'!H$8*V10,"Internal labour",'Calc| Overheads Allocation'!H$8*V10*'Input| Projects'!$AO10,"DNSP defined",'Calc| Overheads Allocation'!H$78*'Input| Projects'!$AV10,0),0)</f>
        <v>275.41859333051053</v>
      </c>
      <c r="AM10" s="172" cm="1">
        <f t="array" ref="AM10">IFERROR(--('Input| Projects'!$AS10="Yes")*_xlfn.SWITCH('Input| Overheads'!$C$50,"Direct costs",'Calc| Overheads Allocation'!I$8*W10,"Internal labour",'Calc| Overheads Allocation'!I$8*W10*'Input| Projects'!$AO10,"DNSP defined",'Calc| Overheads Allocation'!I$78*'Input| Projects'!$AV10,0),0)</f>
        <v>274.1261739443288</v>
      </c>
      <c r="AN10" s="175"/>
      <c r="AO10" s="172" cm="1">
        <f t="array" ref="AO10">IFERROR(--('Input| Projects'!$AT10="Yes")*_xlfn.SWITCH('Input| Overheads'!$C$50,"Direct costs",'Calc| Overheads Allocation'!C$9*Q10,"Internal labour",'Calc| Overheads Allocation'!C$9*Q10*'Input| Projects'!$AO10,"DNSP defined",'Calc| Overheads Allocation'!C$79*'Input| Projects'!$AW10,0),0)</f>
        <v>0</v>
      </c>
      <c r="AP10" s="172" cm="1">
        <f t="array" ref="AP10">IFERROR(--('Input| Projects'!$AT10="Yes")*_xlfn.SWITCH('Input| Overheads'!$C$50,"Direct costs",'Calc| Overheads Allocation'!D$9*R10,"Internal labour",'Calc| Overheads Allocation'!D$9*R10*'Input| Projects'!$AO10,"DNSP defined",'Calc| Overheads Allocation'!D$79*'Input| Projects'!$AW10,0),0)</f>
        <v>0</v>
      </c>
      <c r="AQ10" s="172" cm="1">
        <f t="array" ref="AQ10">IFERROR(--('Input| Projects'!$AT10="Yes")*_xlfn.SWITCH('Input| Overheads'!$C$50,"Direct costs",'Calc| Overheads Allocation'!E$9*S10,"Internal labour",'Calc| Overheads Allocation'!E$9*S10*'Input| Projects'!$AO10,"DNSP defined",'Calc| Overheads Allocation'!E$79*'Input| Projects'!$AW10,0),0)</f>
        <v>0</v>
      </c>
      <c r="AR10" s="172" cm="1">
        <f t="array" ref="AR10">IFERROR(--('Input| Projects'!$AT10="Yes")*_xlfn.SWITCH('Input| Overheads'!$C$50,"Direct costs",'Calc| Overheads Allocation'!F$9*T10,"Internal labour",'Calc| Overheads Allocation'!F$9*T10*'Input| Projects'!$AO10,"DNSP defined",'Calc| Overheads Allocation'!F$79*'Input| Projects'!$AW10,0),0)</f>
        <v>0</v>
      </c>
      <c r="AS10" s="172" cm="1">
        <f t="array" ref="AS10">IFERROR(--('Input| Projects'!$AT10="Yes")*_xlfn.SWITCH('Input| Overheads'!$C$50,"Direct costs",'Calc| Overheads Allocation'!G$9*U10,"Internal labour",'Calc| Overheads Allocation'!G$9*U10*'Input| Projects'!$AO10,"DNSP defined",'Calc| Overheads Allocation'!G$79*'Input| Projects'!$AW10,0),0)</f>
        <v>0</v>
      </c>
      <c r="AT10" s="172" cm="1">
        <f t="array" ref="AT10">IFERROR(--('Input| Projects'!$AT10="Yes")*_xlfn.SWITCH('Input| Overheads'!$C$50,"Direct costs",'Calc| Overheads Allocation'!H$9*V10,"Internal labour",'Calc| Overheads Allocation'!H$9*V10*'Input| Projects'!$AO10,"DNSP defined",'Calc| Overheads Allocation'!H$79*'Input| Projects'!$AW10,0),0)</f>
        <v>0</v>
      </c>
      <c r="AU10" s="172" cm="1">
        <f t="array" ref="AU10">IFERROR(--('Input| Projects'!$AT10="Yes")*_xlfn.SWITCH('Input| Overheads'!$C$50,"Direct costs",'Calc| Overheads Allocation'!I$9*W10,"Internal labour",'Calc| Overheads Allocation'!I$9*W10*'Input| Projects'!$AO10,"DNSP defined",'Calc| Overheads Allocation'!I$79*'Input| Projects'!$AW10,0),0)</f>
        <v>0</v>
      </c>
      <c r="AV10" s="175"/>
      <c r="AW10" s="172">
        <f>IFERROR(AO10+AG10,"")</f>
        <v>329.65813723699631</v>
      </c>
      <c r="AX10" s="172">
        <f t="shared" ref="AX10:BC10" si="14">IFERROR(AP10+AH10,"")</f>
        <v>46.002688515068883</v>
      </c>
      <c r="AY10" s="172">
        <f t="shared" si="14"/>
        <v>279.59649695949116</v>
      </c>
      <c r="AZ10" s="172">
        <f t="shared" si="14"/>
        <v>278.35702515813443</v>
      </c>
      <c r="BA10" s="172">
        <f t="shared" si="14"/>
        <v>276.86730388718746</v>
      </c>
      <c r="BB10" s="172">
        <f t="shared" si="14"/>
        <v>275.41859333051053</v>
      </c>
      <c r="BC10" s="172">
        <f t="shared" si="14"/>
        <v>274.1261739443288</v>
      </c>
      <c r="BD10" s="176"/>
      <c r="BE10" s="172">
        <f>IFERROR(IF(Q10&gt;0,AW10*(Y10/Q10),0),"")</f>
        <v>0</v>
      </c>
      <c r="BF10" s="172">
        <f t="shared" ref="BF10:BK10" si="15">IFERROR(IF(R10&gt;0,AX10*(Z10/R10),0),"")</f>
        <v>0</v>
      </c>
      <c r="BG10" s="172">
        <f t="shared" si="15"/>
        <v>0</v>
      </c>
      <c r="BH10" s="172">
        <f t="shared" si="15"/>
        <v>0</v>
      </c>
      <c r="BI10" s="172">
        <f t="shared" si="15"/>
        <v>0</v>
      </c>
      <c r="BJ10" s="172">
        <f t="shared" si="15"/>
        <v>0</v>
      </c>
      <c r="BK10" s="172">
        <f t="shared" si="15"/>
        <v>0</v>
      </c>
      <c r="BL10" s="176"/>
      <c r="BM10" s="172">
        <f t="shared" ref="BM10:BM73" si="16">IFERROR(Q10+AW10,"")</f>
        <v>11262.642363149051</v>
      </c>
      <c r="BN10" s="172">
        <f t="shared" ref="BN10:BN73" si="17">IFERROR(R10+AX10,"")</f>
        <v>11009.123758263153</v>
      </c>
      <c r="BO10" s="172">
        <f t="shared" ref="BO10:BO73" si="18">IFERROR(S10+AY10,"")</f>
        <v>11273.080588673392</v>
      </c>
      <c r="BP10" s="172">
        <f t="shared" ref="BP10:BP73" si="19">IFERROR(T10+AZ10,"")</f>
        <v>11302.432319120622</v>
      </c>
      <c r="BQ10" s="172">
        <f t="shared" ref="BQ10:BQ73" si="20">IFERROR(U10+BA10,"")</f>
        <v>11331.764000525734</v>
      </c>
      <c r="BR10" s="172">
        <f t="shared" ref="BR10:BR73" si="21">IFERROR(V10+BB10,"")</f>
        <v>11361.368931370927</v>
      </c>
      <c r="BS10" s="172">
        <f t="shared" ref="BS10:BS73" si="22">IFERROR(W10+BC10,"")</f>
        <v>11391.364448727747</v>
      </c>
      <c r="BT10" s="55"/>
      <c r="BU10" s="158">
        <f>SUMIF('Input| Projects'!$BA$8:$CX$8,RIGHT(BU$9,3),'Input| Projects'!$BA10:$CX10)</f>
        <v>1</v>
      </c>
      <c r="BV10" s="158">
        <f>SUMIF('Input| Projects'!$BA$8:$CX$8,RIGHT(BV$9,3),'Input| Projects'!$BA10:$CX10)</f>
        <v>0</v>
      </c>
      <c r="BW10" s="79" t="str">
        <f t="shared" ref="BW10:BW73" si="23">IF(SUM(BU10:BV10,F10:G10)=0,"",IF(SUM(BU10:BV10)=1,"",1))</f>
        <v/>
      </c>
    </row>
    <row r="11" spans="1:75" x14ac:dyDescent="0.2">
      <c r="B11" s="123">
        <f>IFERROR('Input| Projects'!B11,"")</f>
        <v>2</v>
      </c>
      <c r="C11" s="160" t="str">
        <f>IFERROR(IF('Input| Projects'!C11="","",'Input| Projects'!C11),"")</f>
        <v>Project 2</v>
      </c>
      <c r="D11" s="160">
        <v>2</v>
      </c>
      <c r="E11" s="53"/>
      <c r="F11" s="160" t="str">
        <f>IF(LEN('Input| Projects'!F11)&gt;0,'Input| Projects'!F11,"")</f>
        <v>Replacement</v>
      </c>
      <c r="G11" s="160" t="str">
        <f>IF(LEN('Input| Projects'!G11)&gt;0,'Input| Projects'!G11,"")</f>
        <v>Plant</v>
      </c>
      <c r="H11" s="10"/>
      <c r="I11" s="194" cm="1">
        <f t="array" ref="I11">IF(LEN($F11)&gt;0,1+IFERROR(SUMPRODUCT(TRANSPOSE('Input| Projects'!$AO11:$AQ11),INDEX('Input| Escalations'!$F$27:$L$29,,MATCH(Q$9,'Input| Escalations'!$F$21:$L$21,0))),0),0)</f>
        <v>1.001372433221474</v>
      </c>
      <c r="J11" s="194" cm="1">
        <f t="array" ref="J11">IF(LEN($F11)&gt;0,1+IFERROR(SUMPRODUCT(TRANSPOSE('Input| Projects'!$AO11:$AQ11),INDEX('Input| Escalations'!$F$27:$L$29,,MATCH(R$9,'Input| Escalations'!$F$21:$L$21,0))),0),0)</f>
        <v>1.0041327230031216</v>
      </c>
      <c r="K11" s="194" cm="1">
        <f t="array" ref="K11">IF(LEN($F11)&gt;0,1+IFERROR(SUMPRODUCT(TRANSPOSE('Input| Projects'!$AO11:$AQ11),INDEX('Input| Escalations'!$F$27:$L$29,,MATCH(S$9,'Input| Escalations'!$F$21:$L$21,0))),0),0)</f>
        <v>1.0069137288618701</v>
      </c>
      <c r="L11" s="194" cm="1">
        <f t="array" ref="L11">IF(LEN($F11)&gt;0,1+IFERROR(SUMPRODUCT(TRANSPOSE('Input| Projects'!$AO11:$AQ11),INDEX('Input| Escalations'!$F$27:$L$29,,MATCH(T$9,'Input| Escalations'!$F$21:$L$21,0))),0),0)</f>
        <v>1.0097156341786486</v>
      </c>
      <c r="M11" s="194" cm="1">
        <f t="array" ref="M11">IF(LEN($F11)&gt;0,1+IFERROR(SUMPRODUCT(TRANSPOSE('Input| Projects'!$AO11:$AQ11),INDEX('Input| Escalations'!$F$27:$L$29,,MATCH(U$9,'Input| Escalations'!$F$21:$L$21,0))),0),0)</f>
        <v>1.0125386239822811</v>
      </c>
      <c r="N11" s="194" cm="1">
        <f t="array" ref="N11">IF(LEN($F11)&gt;0,1+IFERROR(SUMPRODUCT(TRANSPOSE('Input| Projects'!$AO11:$AQ11),INDEX('Input| Escalations'!$F$27:$L$29,,MATCH(V$9,'Input| Escalations'!$F$21:$L$21,0))),0),0)</f>
        <v>1.0153828849643172</v>
      </c>
      <c r="O11" s="194" cm="1">
        <f t="array" ref="O11">IF(LEN($F11)&gt;0,1+IFERROR(SUMPRODUCT(TRANSPOSE('Input| Projects'!$AO11:$AQ11),INDEX('Input| Escalations'!$F$27:$L$29,,MATCH(W$9,'Input| Escalations'!$F$21:$L$21,0))),0),0)</f>
        <v>1.018248605493993</v>
      </c>
      <c r="P11" s="10"/>
      <c r="Q11" s="172">
        <f>IFERROR(IF(ISNUMBER(FIND("decision",'Input| Setup'!$F$6)),'Input| Projects'!Y11,'Input| Projects'!I11)*'Input| Escalations'!$I$17*I11,0)</f>
        <v>144.0190130148454</v>
      </c>
      <c r="R11" s="172">
        <f>IFERROR(IF(ISNUMBER(FIND("decision",'Input| Setup'!$F$6)),'Input| Projects'!Z11,'Input| Projects'!J11)*'Input| Escalations'!$I$17*J11,0)</f>
        <v>6995.164360546818</v>
      </c>
      <c r="S11" s="172">
        <f>IFERROR(IF(ISNUMBER(FIND("decision",'Input| Setup'!$F$6)),'Input| Projects'!AA11,'Input| Projects'!K11)*'Input| Escalations'!$I$17*K11,0)</f>
        <v>5635.0605944404688</v>
      </c>
      <c r="T11" s="172">
        <f>IFERROR(IF(ISNUMBER(FIND("decision",'Input| Setup'!$F$6)),'Input| Projects'!AB11,'Input| Projects'!L11)*'Input| Escalations'!$I$17*L11,0)</f>
        <v>428.81322502280375</v>
      </c>
      <c r="U11" s="172">
        <f>IFERROR(IF(ISNUMBER(FIND("decision",'Input| Setup'!$F$6)),'Input| Projects'!AC11,'Input| Projects'!M11)*'Input| Escalations'!$I$17*M11,0)</f>
        <v>5733.6971864316938</v>
      </c>
      <c r="V11" s="172">
        <f>IFERROR(IF(ISNUMBER(FIND("decision",'Input| Setup'!$F$6)),'Input| Projects'!AD11,'Input| Projects'!N11)*'Input| Escalations'!$I$17*N11,0)</f>
        <v>5717.6560622996903</v>
      </c>
      <c r="W11" s="172">
        <f>IFERROR(IF(ISNUMBER(FIND("decision",'Input| Setup'!$F$6)),'Input| Projects'!AE11,'Input| Projects'!O11)*'Input| Escalations'!$I$17*O11,0)</f>
        <v>5383.7919877924205</v>
      </c>
      <c r="X11" s="175"/>
      <c r="Y11" s="172">
        <f>IF(ISNUMBER(FIND("decision",'Input| Setup'!$F$6)),'Input| Projects'!AG11,'Input| Projects'!Q11)*I11*'Input| Escalations'!$I$17</f>
        <v>0</v>
      </c>
      <c r="Z11" s="172">
        <f>IF(ISNUMBER(FIND("decision",'Input| Setup'!$F$6)),'Input| Projects'!AH11,'Input| Projects'!R11)*J11*'Input| Escalations'!$I$17</f>
        <v>0</v>
      </c>
      <c r="AA11" s="172">
        <f>IF(ISNUMBER(FIND("decision",'Input| Setup'!$F$6)),'Input| Projects'!AI11,'Input| Projects'!S11)*K11*'Input| Escalations'!$I$17</f>
        <v>0</v>
      </c>
      <c r="AB11" s="172">
        <f>IF(ISNUMBER(FIND("decision",'Input| Setup'!$F$6)),'Input| Projects'!AJ11,'Input| Projects'!T11)*L11*'Input| Escalations'!$I$17</f>
        <v>0</v>
      </c>
      <c r="AC11" s="172">
        <f>IF(ISNUMBER(FIND("decision",'Input| Setup'!$F$6)),'Input| Projects'!AK11,'Input| Projects'!U11)*M11*'Input| Escalations'!$I$17</f>
        <v>0</v>
      </c>
      <c r="AD11" s="172">
        <f>IF(ISNUMBER(FIND("decision",'Input| Setup'!$F$6)),'Input| Projects'!AL11,'Input| Projects'!V11)*N11*'Input| Escalations'!$I$17</f>
        <v>0</v>
      </c>
      <c r="AE11" s="172">
        <f>IF(ISNUMBER(FIND("decision",'Input| Setup'!$F$6)),'Input| Projects'!AM11,'Input| Projects'!W11)*O11*'Input| Escalations'!$I$17</f>
        <v>0</v>
      </c>
      <c r="AF11" s="175"/>
      <c r="AG11" s="172" cm="1">
        <f t="array" ref="AG11">IFERROR(--('Input| Projects'!$AS11="Yes")*_xlfn.SWITCH('Input| Overheads'!$C$50,"Direct costs",'Calc| Overheads Allocation'!C$8*Q11,"Internal labour",'Calc| Overheads Allocation'!C$8*Q11*'Input| Projects'!$AO11,"DNSP defined",'Calc| Overheads Allocation'!C$78*'Input| Projects'!$AV11,0),0)</f>
        <v>4.3425508146860992</v>
      </c>
      <c r="AH11" s="172" cm="1">
        <f t="array" ref="AH11">IFERROR(--('Input| Projects'!$AS11="Yes")*_xlfn.SWITCH('Input| Overheads'!$C$50,"Direct costs",'Calc| Overheads Allocation'!D$8*R11,"Internal labour",'Calc| Overheads Allocation'!D$8*R11*'Input| Projects'!$AO11,"DNSP defined",'Calc| Overheads Allocation'!D$78*'Input| Projects'!$AV11,0),0)</f>
        <v>29.352623686508341</v>
      </c>
      <c r="AI11" s="172" cm="1">
        <f t="array" ref="AI11">IFERROR(--('Input| Projects'!$AS11="Yes")*_xlfn.SWITCH('Input| Overheads'!$C$50,"Direct costs",'Calc| Overheads Allocation'!E$8*S11,"Internal labour",'Calc| Overheads Allocation'!E$8*S11*'Input| Projects'!$AO11,"DNSP defined",'Calc| Overheads Allocation'!E$78*'Input| Projects'!$AV11,0),0)</f>
        <v>143.31609426237804</v>
      </c>
      <c r="AJ11" s="172" cm="1">
        <f t="array" ref="AJ11">IFERROR(--('Input| Projects'!$AS11="Yes")*_xlfn.SWITCH('Input| Overheads'!$C$50,"Direct costs",'Calc| Overheads Allocation'!F$8*T11,"Internal labour",'Calc| Overheads Allocation'!F$8*T11*'Input| Projects'!$AO11,"DNSP defined",'Calc| Overheads Allocation'!F$78*'Input| Projects'!$AV11,0),0)</f>
        <v>10.827499856716736</v>
      </c>
      <c r="AK11" s="172" cm="1">
        <f t="array" ref="AK11">IFERROR(--('Input| Projects'!$AS11="Yes")*_xlfn.SWITCH('Input| Overheads'!$C$50,"Direct costs",'Calc| Overheads Allocation'!G$8*U11,"Internal labour",'Calc| Overheads Allocation'!G$8*U11*'Input| Projects'!$AO11,"DNSP defined",'Calc| Overheads Allocation'!G$78*'Input| Projects'!$AV11,0),0)</f>
        <v>143.59910588722164</v>
      </c>
      <c r="AL11" s="172" cm="1">
        <f t="array" ref="AL11">IFERROR(--('Input| Projects'!$AS11="Yes")*_xlfn.SWITCH('Input| Overheads'!$C$50,"Direct costs",'Calc| Overheads Allocation'!H$8*V11,"Internal labour",'Calc| Overheads Allocation'!H$8*V11*'Input| Projects'!$AO11,"DNSP defined",'Calc| Overheads Allocation'!H$78*'Input| Projects'!$AV11,0),0)</f>
        <v>142.04905685195442</v>
      </c>
      <c r="AM11" s="172" cm="1">
        <f t="array" ref="AM11">IFERROR(--('Input| Projects'!$AS11="Yes")*_xlfn.SWITCH('Input| Overheads'!$C$50,"Direct costs",'Calc| Overheads Allocation'!I$8*W11,"Internal labour",'Calc| Overheads Allocation'!I$8*W11*'Input| Projects'!$AO11,"DNSP defined",'Calc| Overheads Allocation'!I$78*'Input| Projects'!$AV11,0),0)</f>
        <v>132.75224137933847</v>
      </c>
      <c r="AN11" s="175"/>
      <c r="AO11" s="172" cm="1">
        <f t="array" ref="AO11">IFERROR(--('Input| Projects'!$AT11="Yes")*_xlfn.SWITCH('Input| Overheads'!$C$50,"Direct costs",'Calc| Overheads Allocation'!C$9*Q11,"Internal labour",'Calc| Overheads Allocation'!C$9*Q11*'Input| Projects'!$AO11,"DNSP defined",'Calc| Overheads Allocation'!C$79*'Input| Projects'!$AW11,0),0)</f>
        <v>4.4102779296648693</v>
      </c>
      <c r="AP11" s="172" cm="1">
        <f t="array" ref="AP11">IFERROR(--('Input| Projects'!$AT11="Yes")*_xlfn.SWITCH('Input| Overheads'!$C$50,"Direct costs",'Calc| Overheads Allocation'!D$9*R11,"Internal labour",'Calc| Overheads Allocation'!D$9*R11*'Input| Projects'!$AO11,"DNSP defined",'Calc| Overheads Allocation'!D$79*'Input| Projects'!$AW11,0),0)</f>
        <v>30.398825737255439</v>
      </c>
      <c r="AQ11" s="172" cm="1">
        <f t="array" ref="AQ11">IFERROR(--('Input| Projects'!$AT11="Yes")*_xlfn.SWITCH('Input| Overheads'!$C$50,"Direct costs",'Calc| Overheads Allocation'!E$9*S11,"Internal labour",'Calc| Overheads Allocation'!E$9*S11*'Input| Projects'!$AO11,"DNSP defined",'Calc| Overheads Allocation'!E$79*'Input| Projects'!$AW11,0),0)</f>
        <v>149.66451629794039</v>
      </c>
      <c r="AR11" s="172" cm="1">
        <f t="array" ref="AR11">IFERROR(--('Input| Projects'!$AT11="Yes")*_xlfn.SWITCH('Input| Overheads'!$C$50,"Direct costs",'Calc| Overheads Allocation'!F$9*T11,"Internal labour",'Calc| Overheads Allocation'!F$9*T11*'Input| Projects'!$AO11,"DNSP defined",'Calc| Overheads Allocation'!F$79*'Input| Projects'!$AW11,0),0)</f>
        <v>11.401656613135096</v>
      </c>
      <c r="AS11" s="172" cm="1">
        <f t="array" ref="AS11">IFERROR(--('Input| Projects'!$AT11="Yes")*_xlfn.SWITCH('Input| Overheads'!$C$50,"Direct costs",'Calc| Overheads Allocation'!G$9*U11,"Internal labour",'Calc| Overheads Allocation'!G$9*U11*'Input| Projects'!$AO11,"DNSP defined",'Calc| Overheads Allocation'!G$79*'Input| Projects'!$AW11,0),0)</f>
        <v>152.46915744462541</v>
      </c>
      <c r="AT11" s="172" cm="1">
        <f t="array" ref="AT11">IFERROR(--('Input| Projects'!$AT11="Yes")*_xlfn.SWITCH('Input| Overheads'!$C$50,"Direct costs",'Calc| Overheads Allocation'!H$9*V11,"Internal labour",'Calc| Overheads Allocation'!H$9*V11*'Input| Projects'!$AO11,"DNSP defined",'Calc| Overheads Allocation'!H$79*'Input| Projects'!$AW11,0),0)</f>
        <v>152.06769893685694</v>
      </c>
      <c r="AU11" s="172" cm="1">
        <f t="array" ref="AU11">IFERROR(--('Input| Projects'!$AT11="Yes")*_xlfn.SWITCH('Input| Overheads'!$C$50,"Direct costs",'Calc| Overheads Allocation'!I$9*W11,"Internal labour",'Calc| Overheads Allocation'!I$9*W11*'Input| Projects'!$AO11,"DNSP defined",'Calc| Overheads Allocation'!I$79*'Input| Projects'!$AW11,0),0)</f>
        <v>143.3903389173966</v>
      </c>
      <c r="AV11" s="175"/>
      <c r="AW11" s="172">
        <f t="shared" ref="AW11:AW74" si="24">IFERROR(AO11+AG11,"")</f>
        <v>8.7528287443509676</v>
      </c>
      <c r="AX11" s="172">
        <f t="shared" ref="AX11:AX74" si="25">IFERROR(AP11+AH11,"")</f>
        <v>59.751449423763781</v>
      </c>
      <c r="AY11" s="172">
        <f t="shared" ref="AY11:AY74" si="26">IFERROR(AQ11+AI11,"")</f>
        <v>292.98061056031844</v>
      </c>
      <c r="AZ11" s="172">
        <f t="shared" ref="AZ11:AZ74" si="27">IFERROR(AR11+AJ11,"")</f>
        <v>22.22915646985183</v>
      </c>
      <c r="BA11" s="172">
        <f t="shared" ref="BA11:BA74" si="28">IFERROR(AS11+AK11,"")</f>
        <v>296.06826333184705</v>
      </c>
      <c r="BB11" s="172">
        <f t="shared" ref="BB11:BB74" si="29">IFERROR(AT11+AL11,"")</f>
        <v>294.11675578881136</v>
      </c>
      <c r="BC11" s="172">
        <f t="shared" ref="BC11:BC74" si="30">IFERROR(AU11+AM11,"")</f>
        <v>276.1425802967351</v>
      </c>
      <c r="BD11" s="176"/>
      <c r="BE11" s="172">
        <f t="shared" ref="BE11:BE74" si="31">IFERROR(IF(Q11&gt;0,AW11*(Y11/Q11),0),"")</f>
        <v>0</v>
      </c>
      <c r="BF11" s="172">
        <f t="shared" ref="BF11:BF74" si="32">IFERROR(IF(R11&gt;0,AX11*(Z11/R11),0),"")</f>
        <v>0</v>
      </c>
      <c r="BG11" s="172">
        <f t="shared" ref="BG11:BG74" si="33">IFERROR(IF(S11&gt;0,AY11*(AA11/S11),0),"")</f>
        <v>0</v>
      </c>
      <c r="BH11" s="172">
        <f t="shared" ref="BH11:BH74" si="34">IFERROR(IF(T11&gt;0,AZ11*(AB11/T11),0),"")</f>
        <v>0</v>
      </c>
      <c r="BI11" s="172">
        <f t="shared" ref="BI11:BI74" si="35">IFERROR(IF(U11&gt;0,BA11*(AC11/U11),0),"")</f>
        <v>0</v>
      </c>
      <c r="BJ11" s="172">
        <f t="shared" ref="BJ11:BJ74" si="36">IFERROR(IF(V11&gt;0,BB11*(AD11/V11),0),"")</f>
        <v>0</v>
      </c>
      <c r="BK11" s="172">
        <f t="shared" ref="BK11:BK74" si="37">IFERROR(IF(W11&gt;0,BC11*(AE11/W11),0),"")</f>
        <v>0</v>
      </c>
      <c r="BL11" s="176"/>
      <c r="BM11" s="172">
        <f t="shared" si="16"/>
        <v>152.77184175919638</v>
      </c>
      <c r="BN11" s="172">
        <f t="shared" si="17"/>
        <v>7054.9158099705819</v>
      </c>
      <c r="BO11" s="172">
        <f t="shared" si="18"/>
        <v>5928.0412050007872</v>
      </c>
      <c r="BP11" s="172">
        <f t="shared" si="19"/>
        <v>451.04238149265558</v>
      </c>
      <c r="BQ11" s="172">
        <f t="shared" si="20"/>
        <v>6029.7654497635413</v>
      </c>
      <c r="BR11" s="172">
        <f t="shared" si="21"/>
        <v>6011.7728180885015</v>
      </c>
      <c r="BS11" s="172">
        <f t="shared" si="22"/>
        <v>5659.9345680891556</v>
      </c>
      <c r="BT11" s="55"/>
      <c r="BU11" s="158">
        <f>SUMIF('Input| Projects'!$BA$8:$CX$8,RIGHT(BU$9,3),'Input| Projects'!$BA11:$CX11)</f>
        <v>1</v>
      </c>
      <c r="BV11" s="158">
        <f>SUMIF('Input| Projects'!$BA$8:$CX$8,RIGHT(BV$9,3),'Input| Projects'!$BA11:$CX11)</f>
        <v>0</v>
      </c>
      <c r="BW11" s="79" t="str">
        <f t="shared" si="23"/>
        <v/>
      </c>
    </row>
    <row r="12" spans="1:75" x14ac:dyDescent="0.2">
      <c r="B12" s="123">
        <f>IFERROR('Input| Projects'!B12,"")</f>
        <v>3</v>
      </c>
      <c r="C12" s="160" t="str">
        <f>IFERROR(IF('Input| Projects'!C12="","",'Input| Projects'!C12),"")</f>
        <v>Project 3</v>
      </c>
      <c r="D12" s="160">
        <f>IFERROR(IF('Input| Projects'!D12="","",'Input| Projects'!D12),"")</f>
        <v>3</v>
      </c>
      <c r="E12" s="53"/>
      <c r="F12" s="160" t="str">
        <f>IF(LEN('Input| Projects'!F12)&gt;0,'Input| Projects'!F12,"")</f>
        <v>Replacement</v>
      </c>
      <c r="G12" s="160" t="str">
        <f>IF(LEN('Input| Projects'!G12)&gt;0,'Input| Projects'!G12,"")</f>
        <v>Substations</v>
      </c>
      <c r="H12" s="10"/>
      <c r="I12" s="194" cm="1">
        <f t="array" ref="I12">IF(LEN($F12)&gt;0,1+IFERROR(SUMPRODUCT(TRANSPOSE('Input| Projects'!$AO12:$AQ12),INDEX('Input| Escalations'!$F$27:$L$29,,MATCH(Q$9,'Input| Escalations'!$F$21:$L$21,0))),0),0)</f>
        <v>1.001372433221474</v>
      </c>
      <c r="J12" s="194" cm="1">
        <f t="array" ref="J12">IF(LEN($F12)&gt;0,1+IFERROR(SUMPRODUCT(TRANSPOSE('Input| Projects'!$AO12:$AQ12),INDEX('Input| Escalations'!$F$27:$L$29,,MATCH(R$9,'Input| Escalations'!$F$21:$L$21,0))),0),0)</f>
        <v>1.0041327230031216</v>
      </c>
      <c r="K12" s="194" cm="1">
        <f t="array" ref="K12">IF(LEN($F12)&gt;0,1+IFERROR(SUMPRODUCT(TRANSPOSE('Input| Projects'!$AO12:$AQ12),INDEX('Input| Escalations'!$F$27:$L$29,,MATCH(S$9,'Input| Escalations'!$F$21:$L$21,0))),0),0)</f>
        <v>1.0069137288618701</v>
      </c>
      <c r="L12" s="194" cm="1">
        <f t="array" ref="L12">IF(LEN($F12)&gt;0,1+IFERROR(SUMPRODUCT(TRANSPOSE('Input| Projects'!$AO12:$AQ12),INDEX('Input| Escalations'!$F$27:$L$29,,MATCH(T$9,'Input| Escalations'!$F$21:$L$21,0))),0),0)</f>
        <v>1.0097156341786486</v>
      </c>
      <c r="M12" s="194" cm="1">
        <f t="array" ref="M12">IF(LEN($F12)&gt;0,1+IFERROR(SUMPRODUCT(TRANSPOSE('Input| Projects'!$AO12:$AQ12),INDEX('Input| Escalations'!$F$27:$L$29,,MATCH(U$9,'Input| Escalations'!$F$21:$L$21,0))),0),0)</f>
        <v>1.0125386239822811</v>
      </c>
      <c r="N12" s="194" cm="1">
        <f t="array" ref="N12">IF(LEN($F12)&gt;0,1+IFERROR(SUMPRODUCT(TRANSPOSE('Input| Projects'!$AO12:$AQ12),INDEX('Input| Escalations'!$F$27:$L$29,,MATCH(V$9,'Input| Escalations'!$F$21:$L$21,0))),0),0)</f>
        <v>1.0153828849643172</v>
      </c>
      <c r="O12" s="194" cm="1">
        <f t="array" ref="O12">IF(LEN($F12)&gt;0,1+IFERROR(SUMPRODUCT(TRANSPOSE('Input| Projects'!$AO12:$AQ12),INDEX('Input| Escalations'!$F$27:$L$29,,MATCH(W$9,'Input| Escalations'!$F$21:$L$21,0))),0),0)</f>
        <v>1.018248605493993</v>
      </c>
      <c r="P12" s="10"/>
      <c r="Q12" s="172">
        <f>IFERROR(IF(ISNUMBER(FIND("decision",'Input| Setup'!$F$6)),'Input| Projects'!Y12,'Input| Projects'!I12)*'Input| Escalations'!$I$17*I12,0)</f>
        <v>9486.7728905926142</v>
      </c>
      <c r="R12" s="172">
        <f>IFERROR(IF(ISNUMBER(FIND("decision",'Input| Setup'!$F$6)),'Input| Projects'!Z12,'Input| Projects'!J12)*'Input| Escalations'!$I$17*J12,0)</f>
        <v>0</v>
      </c>
      <c r="S12" s="172">
        <f>IFERROR(IF(ISNUMBER(FIND("decision",'Input| Setup'!$F$6)),'Input| Projects'!AA12,'Input| Projects'!K12)*'Input| Escalations'!$I$17*K12,0)</f>
        <v>5108.7706478232394</v>
      </c>
      <c r="T12" s="172">
        <f>IFERROR(IF(ISNUMBER(FIND("decision",'Input| Setup'!$F$6)),'Input| Projects'!AB12,'Input| Projects'!L12)*'Input| Escalations'!$I$17*L12,0)</f>
        <v>10751.697344389664</v>
      </c>
      <c r="U12" s="172">
        <f>IFERROR(IF(ISNUMBER(FIND("decision",'Input| Setup'!$F$6)),'Input| Projects'!AC12,'Input| Projects'!M12)*'Input| Escalations'!$I$17*M12,0)</f>
        <v>424.24495459697346</v>
      </c>
      <c r="V12" s="172">
        <f>IFERROR(IF(ISNUMBER(FIND("decision",'Input| Setup'!$F$6)),'Input| Projects'!AD12,'Input| Projects'!N12)*'Input| Escalations'!$I$17*N12,0)</f>
        <v>2649.9010520804186</v>
      </c>
      <c r="W12" s="172">
        <f>IFERROR(IF(ISNUMBER(FIND("decision",'Input| Setup'!$F$6)),'Input| Projects'!AE12,'Input| Projects'!O12)*'Input| Escalations'!$I$17*O12,0)</f>
        <v>2184.5044502385908</v>
      </c>
      <c r="X12" s="175"/>
      <c r="Y12" s="172">
        <f>IF(ISNUMBER(FIND("decision",'Input| Setup'!$F$6)),'Input| Projects'!AG12,'Input| Projects'!Q12)*I12*'Input| Escalations'!$I$17</f>
        <v>3794.709156237046</v>
      </c>
      <c r="Z12" s="172">
        <f>IF(ISNUMBER(FIND("decision",'Input| Setup'!$F$6)),'Input| Projects'!AH12,'Input| Projects'!R12)*J12*'Input| Escalations'!$I$17</f>
        <v>3511.3798799335127</v>
      </c>
      <c r="AA12" s="172">
        <f>IF(ISNUMBER(FIND("decision",'Input| Setup'!$F$6)),'Input| Projects'!AI12,'Input| Projects'!S12)*K12*'Input| Escalations'!$I$17</f>
        <v>2043.5082591292958</v>
      </c>
      <c r="AB12" s="172">
        <f>IF(ISNUMBER(FIND("decision",'Input| Setup'!$F$6)),'Input| Projects'!AJ12,'Input| Projects'!T12)*L12*'Input| Escalations'!$I$17</f>
        <v>4300.6789377558653</v>
      </c>
      <c r="AC12" s="172">
        <f>IF(ISNUMBER(FIND("decision",'Input| Setup'!$F$6)),'Input| Projects'!AK12,'Input| Projects'!U12)*M12*'Input| Escalations'!$I$17</f>
        <v>169.69798183878942</v>
      </c>
      <c r="AD12" s="172">
        <f>IF(ISNUMBER(FIND("decision",'Input| Setup'!$F$6)),'Input| Projects'!AL12,'Input| Projects'!V12)*N12*'Input| Escalations'!$I$17</f>
        <v>1059.9604208321675</v>
      </c>
      <c r="AE12" s="172">
        <f>IF(ISNUMBER(FIND("decision",'Input| Setup'!$F$6)),'Input| Projects'!AM12,'Input| Projects'!W12)*O12*'Input| Escalations'!$I$17</f>
        <v>873.80178009543636</v>
      </c>
      <c r="AF12" s="175"/>
      <c r="AG12" s="172" cm="1">
        <f t="array" ref="AG12">IFERROR(--('Input| Projects'!$AS12="Yes")*_xlfn.SWITCH('Input| Overheads'!$C$50,"Direct costs",'Calc| Overheads Allocation'!C$8*Q12,"Internal labour",'Calc| Overheads Allocation'!C$8*Q12*'Input| Projects'!$AO12,"DNSP defined",'Calc| Overheads Allocation'!C$78*'Input| Projects'!$AV12,0),0)</f>
        <v>286.05107396853504</v>
      </c>
      <c r="AH12" s="172" cm="1">
        <f t="array" ref="AH12">IFERROR(--('Input| Projects'!$AS12="Yes")*_xlfn.SWITCH('Input| Overheads'!$C$50,"Direct costs",'Calc| Overheads Allocation'!D$8*R12,"Internal labour",'Calc| Overheads Allocation'!D$8*R12*'Input| Projects'!$AO12,"DNSP defined",'Calc| Overheads Allocation'!D$78*'Input| Projects'!$AV12,0),0)</f>
        <v>0</v>
      </c>
      <c r="AI12" s="172" cm="1">
        <f t="array" ref="AI12">IFERROR(--('Input| Projects'!$AS12="Yes")*_xlfn.SWITCH('Input| Overheads'!$C$50,"Direct costs",'Calc| Overheads Allocation'!E$8*S12,"Internal labour",'Calc| Overheads Allocation'!E$8*S12*'Input| Projects'!$AO12,"DNSP defined",'Calc| Overheads Allocation'!E$78*'Input| Projects'!$AV12,0),0)</f>
        <v>129.93099957978464</v>
      </c>
      <c r="AJ12" s="172" cm="1">
        <f t="array" ref="AJ12">IFERROR(--('Input| Projects'!$AS12="Yes")*_xlfn.SWITCH('Input| Overheads'!$C$50,"Direct costs",'Calc| Overheads Allocation'!F$8*T12,"Internal labour",'Calc| Overheads Allocation'!F$8*T12*'Input| Projects'!$AO12,"DNSP defined",'Calc| Overheads Allocation'!F$78*'Input| Projects'!$AV12,0),0)</f>
        <v>271.47950357559534</v>
      </c>
      <c r="AK12" s="172" cm="1">
        <f t="array" ref="AK12">IFERROR(--('Input| Projects'!$AS12="Yes")*_xlfn.SWITCH('Input| Overheads'!$C$50,"Direct costs",'Calc| Overheads Allocation'!G$8*U12,"Internal labour",'Calc| Overheads Allocation'!G$8*U12*'Input| Projects'!$AO12,"DNSP defined",'Calc| Overheads Allocation'!G$78*'Input| Projects'!$AV12,0),0)</f>
        <v>10.625115728374208</v>
      </c>
      <c r="AL12" s="172" cm="1">
        <f t="array" ref="AL12">IFERROR(--('Input| Projects'!$AS12="Yes")*_xlfn.SWITCH('Input| Overheads'!$C$50,"Direct costs",'Calc| Overheads Allocation'!H$8*V12,"Internal labour",'Calc| Overheads Allocation'!H$8*V12*'Input| Projects'!$AO12,"DNSP defined",'Calc| Overheads Allocation'!H$78*'Input| Projects'!$AV12,0),0)</f>
        <v>65.833960821985414</v>
      </c>
      <c r="AM12" s="172" cm="1">
        <f t="array" ref="AM12">IFERROR(--('Input| Projects'!$AS12="Yes")*_xlfn.SWITCH('Input| Overheads'!$C$50,"Direct costs",'Calc| Overheads Allocation'!I$8*W12,"Internal labour",'Calc| Overheads Allocation'!I$8*W12*'Input| Projects'!$AO12,"DNSP defined",'Calc| Overheads Allocation'!I$78*'Input| Projects'!$AV12,0),0)</f>
        <v>53.864982660896551</v>
      </c>
      <c r="AN12" s="175"/>
      <c r="AO12" s="172" cm="1">
        <f t="array" ref="AO12">IFERROR(--('Input| Projects'!$AT12="Yes")*_xlfn.SWITCH('Input| Overheads'!$C$50,"Direct costs",'Calc| Overheads Allocation'!C$9*Q12,"Internal labour",'Calc| Overheads Allocation'!C$9*Q12*'Input| Projects'!$AO12,"DNSP defined",'Calc| Overheads Allocation'!C$79*'Input| Projects'!$AW12,0),0)</f>
        <v>290.51237213249635</v>
      </c>
      <c r="AP12" s="172" cm="1">
        <f t="array" ref="AP12">IFERROR(--('Input| Projects'!$AT12="Yes")*_xlfn.SWITCH('Input| Overheads'!$C$50,"Direct costs",'Calc| Overheads Allocation'!D$9*R12,"Internal labour",'Calc| Overheads Allocation'!D$9*R12*'Input| Projects'!$AO12,"DNSP defined",'Calc| Overheads Allocation'!D$79*'Input| Projects'!$AW12,0),0)</f>
        <v>0</v>
      </c>
      <c r="AQ12" s="172" cm="1">
        <f t="array" ref="AQ12">IFERROR(--('Input| Projects'!$AT12="Yes")*_xlfn.SWITCH('Input| Overheads'!$C$50,"Direct costs",'Calc| Overheads Allocation'!E$9*S12,"Internal labour",'Calc| Overheads Allocation'!E$9*S12*'Input| Projects'!$AO12,"DNSP defined",'Calc| Overheads Allocation'!E$79*'Input| Projects'!$AW12,0),0)</f>
        <v>135.68650683861929</v>
      </c>
      <c r="AR12" s="172" cm="1">
        <f t="array" ref="AR12">IFERROR(--('Input| Projects'!$AT12="Yes")*_xlfn.SWITCH('Input| Overheads'!$C$50,"Direct costs",'Calc| Overheads Allocation'!F$9*T12,"Internal labour",'Calc| Overheads Allocation'!F$9*T12*'Input| Projects'!$AO12,"DNSP defined",'Calc| Overheads Allocation'!F$79*'Input| Projects'!$AW12,0),0)</f>
        <v>285.87542075589772</v>
      </c>
      <c r="AS12" s="172" cm="1">
        <f t="array" ref="AS12">IFERROR(--('Input| Projects'!$AT12="Yes")*_xlfn.SWITCH('Input| Overheads'!$C$50,"Direct costs",'Calc| Overheads Allocation'!G$9*U12,"Internal labour",'Calc| Overheads Allocation'!G$9*U12*'Input| Projects'!$AO12,"DNSP defined",'Calc| Overheads Allocation'!G$79*'Input| Projects'!$AW12,0),0)</f>
        <v>11.281424301688574</v>
      </c>
      <c r="AT12" s="172" cm="1">
        <f t="array" ref="AT12">IFERROR(--('Input| Projects'!$AT12="Yes")*_xlfn.SWITCH('Input| Overheads'!$C$50,"Direct costs",'Calc| Overheads Allocation'!H$9*V12,"Internal labour",'Calc| Overheads Allocation'!H$9*V12*'Input| Projects'!$AO12,"DNSP defined",'Calc| Overheads Allocation'!H$79*'Input| Projects'!$AW12,0),0)</f>
        <v>70.477193977657663</v>
      </c>
      <c r="AU12" s="172" cm="1">
        <f t="array" ref="AU12">IFERROR(--('Input| Projects'!$AT12="Yes")*_xlfn.SWITCH('Input| Overheads'!$C$50,"Direct costs",'Calc| Overheads Allocation'!I$9*W12,"Internal labour",'Calc| Overheads Allocation'!I$9*W12*'Input| Projects'!$AO12,"DNSP defined",'Calc| Overheads Allocation'!I$79*'Input| Projects'!$AW12,0),0)</f>
        <v>58.181451697340343</v>
      </c>
      <c r="AV12" s="175"/>
      <c r="AW12" s="172">
        <f t="shared" si="24"/>
        <v>576.56344610103133</v>
      </c>
      <c r="AX12" s="172">
        <f t="shared" si="25"/>
        <v>0</v>
      </c>
      <c r="AY12" s="172">
        <f t="shared" si="26"/>
        <v>265.61750641840393</v>
      </c>
      <c r="AZ12" s="172">
        <f t="shared" si="27"/>
        <v>557.35492433149307</v>
      </c>
      <c r="BA12" s="172">
        <f t="shared" si="28"/>
        <v>21.906540030062782</v>
      </c>
      <c r="BB12" s="172">
        <f t="shared" si="29"/>
        <v>136.31115479964308</v>
      </c>
      <c r="BC12" s="172">
        <f t="shared" si="30"/>
        <v>112.04643435823689</v>
      </c>
      <c r="BD12" s="176"/>
      <c r="BE12" s="172">
        <f t="shared" si="31"/>
        <v>230.62537844041253</v>
      </c>
      <c r="BF12" s="172">
        <f t="shared" si="32"/>
        <v>0</v>
      </c>
      <c r="BG12" s="172">
        <f t="shared" si="33"/>
        <v>106.24700256736158</v>
      </c>
      <c r="BH12" s="172">
        <f t="shared" si="34"/>
        <v>222.94196973259722</v>
      </c>
      <c r="BI12" s="172">
        <f t="shared" si="35"/>
        <v>8.7626160120251146</v>
      </c>
      <c r="BJ12" s="172">
        <f t="shared" si="36"/>
        <v>54.524461919857231</v>
      </c>
      <c r="BK12" s="172">
        <f t="shared" si="37"/>
        <v>44.818573743294763</v>
      </c>
      <c r="BL12" s="176"/>
      <c r="BM12" s="172">
        <f t="shared" si="16"/>
        <v>10063.336336693646</v>
      </c>
      <c r="BN12" s="172">
        <f t="shared" si="17"/>
        <v>0</v>
      </c>
      <c r="BO12" s="172">
        <f t="shared" si="18"/>
        <v>5374.388154241643</v>
      </c>
      <c r="BP12" s="172">
        <f t="shared" si="19"/>
        <v>11309.052268721158</v>
      </c>
      <c r="BQ12" s="172">
        <f t="shared" si="20"/>
        <v>446.15149462703624</v>
      </c>
      <c r="BR12" s="172">
        <f t="shared" si="21"/>
        <v>2786.2122068800618</v>
      </c>
      <c r="BS12" s="172">
        <f t="shared" si="22"/>
        <v>2296.5508845968279</v>
      </c>
      <c r="BT12" s="55"/>
      <c r="BU12" s="158">
        <f>SUMIF('Input| Projects'!$BA$8:$CX$8,RIGHT(BU$9,3),'Input| Projects'!$BA12:$CX12)</f>
        <v>1</v>
      </c>
      <c r="BV12" s="158">
        <f>SUMIF('Input| Projects'!$BA$8:$CX$8,RIGHT(BV$9,3),'Input| Projects'!$BA12:$CX12)</f>
        <v>0</v>
      </c>
      <c r="BW12" s="79" t="str">
        <f t="shared" si="23"/>
        <v/>
      </c>
    </row>
    <row r="13" spans="1:75" x14ac:dyDescent="0.2">
      <c r="B13" s="123">
        <f>IFERROR('Input| Projects'!B13,"")</f>
        <v>4</v>
      </c>
      <c r="C13" s="160" t="str">
        <f>IFERROR(IF('Input| Projects'!C13="","",'Input| Projects'!C13),"")</f>
        <v>Project 4</v>
      </c>
      <c r="D13" s="160">
        <f>IFERROR(IF('Input| Projects'!D13="","",'Input| Projects'!D13),"")</f>
        <v>4</v>
      </c>
      <c r="E13" s="53"/>
      <c r="F13" s="160" t="str">
        <f>IF(LEN('Input| Projects'!F13)&gt;0,'Input| Projects'!F13,"")</f>
        <v>Replacement</v>
      </c>
      <c r="G13" s="160" t="str">
        <f>IF(LEN('Input| Projects'!G13)&gt;0,'Input| Projects'!G13,"")</f>
        <v>Poles</v>
      </c>
      <c r="H13" s="10"/>
      <c r="I13" s="194" cm="1">
        <f t="array" ref="I13">IF(LEN($F13)&gt;0,1+IFERROR(SUMPRODUCT(TRANSPOSE('Input| Projects'!$AO13:$AQ13),INDEX('Input| Escalations'!$F$27:$L$29,,MATCH(Q$9,'Input| Escalations'!$F$21:$L$21,0))),0),0)</f>
        <v>1.001372433221474</v>
      </c>
      <c r="J13" s="194" cm="1">
        <f t="array" ref="J13">IF(LEN($F13)&gt;0,1+IFERROR(SUMPRODUCT(TRANSPOSE('Input| Projects'!$AO13:$AQ13),INDEX('Input| Escalations'!$F$27:$L$29,,MATCH(R$9,'Input| Escalations'!$F$21:$L$21,0))),0),0)</f>
        <v>1.0041327230031216</v>
      </c>
      <c r="K13" s="194" cm="1">
        <f t="array" ref="K13">IF(LEN($F13)&gt;0,1+IFERROR(SUMPRODUCT(TRANSPOSE('Input| Projects'!$AO13:$AQ13),INDEX('Input| Escalations'!$F$27:$L$29,,MATCH(S$9,'Input| Escalations'!$F$21:$L$21,0))),0),0)</f>
        <v>1.0069137288618701</v>
      </c>
      <c r="L13" s="194" cm="1">
        <f t="array" ref="L13">IF(LEN($F13)&gt;0,1+IFERROR(SUMPRODUCT(TRANSPOSE('Input| Projects'!$AO13:$AQ13),INDEX('Input| Escalations'!$F$27:$L$29,,MATCH(T$9,'Input| Escalations'!$F$21:$L$21,0))),0),0)</f>
        <v>1.0097156341786486</v>
      </c>
      <c r="M13" s="194" cm="1">
        <f t="array" ref="M13">IF(LEN($F13)&gt;0,1+IFERROR(SUMPRODUCT(TRANSPOSE('Input| Projects'!$AO13:$AQ13),INDEX('Input| Escalations'!$F$27:$L$29,,MATCH(U$9,'Input| Escalations'!$F$21:$L$21,0))),0),0)</f>
        <v>1.0125386239822811</v>
      </c>
      <c r="N13" s="194" cm="1">
        <f t="array" ref="N13">IF(LEN($F13)&gt;0,1+IFERROR(SUMPRODUCT(TRANSPOSE('Input| Projects'!$AO13:$AQ13),INDEX('Input| Escalations'!$F$27:$L$29,,MATCH(V$9,'Input| Escalations'!$F$21:$L$21,0))),0),0)</f>
        <v>1.0153828849643172</v>
      </c>
      <c r="O13" s="194" cm="1">
        <f t="array" ref="O13">IF(LEN($F13)&gt;0,1+IFERROR(SUMPRODUCT(TRANSPOSE('Input| Projects'!$AO13:$AQ13),INDEX('Input| Escalations'!$F$27:$L$29,,MATCH(W$9,'Input| Escalations'!$F$21:$L$21,0))),0),0)</f>
        <v>1.018248605493993</v>
      </c>
      <c r="P13" s="10"/>
      <c r="Q13" s="172">
        <f>IFERROR(IF(ISNUMBER(FIND("decision",'Input| Setup'!$F$6)),'Input| Projects'!Y13,'Input| Projects'!I13)*'Input| Escalations'!$I$17*I13,0)</f>
        <v>1472.5675050309635</v>
      </c>
      <c r="R13" s="172">
        <f>IFERROR(IF(ISNUMBER(FIND("decision",'Input| Setup'!$F$6)),'Input| Projects'!Z13,'Input| Projects'!J13)*'Input| Escalations'!$I$17*J13,0)</f>
        <v>6227.0233926720766</v>
      </c>
      <c r="S13" s="172">
        <f>IFERROR(IF(ISNUMBER(FIND("decision",'Input| Setup'!$F$6)),'Input| Projects'!AA13,'Input| Projects'!K13)*'Input| Escalations'!$I$17*K13,0)</f>
        <v>462.39839196556136</v>
      </c>
      <c r="T13" s="172">
        <f>IFERROR(IF(ISNUMBER(FIND("decision",'Input| Setup'!$F$6)),'Input| Projects'!AB13,'Input| Projects'!L13)*'Input| Escalations'!$I$17*L13,0)</f>
        <v>2171.3652385200821</v>
      </c>
      <c r="U13" s="172">
        <f>IFERROR(IF(ISNUMBER(FIND("decision",'Input| Setup'!$F$6)),'Input| Projects'!AC13,'Input| Projects'!M13)*'Input| Escalations'!$I$17*M13,0)</f>
        <v>6734.3357328154061</v>
      </c>
      <c r="V13" s="172">
        <f>IFERROR(IF(ISNUMBER(FIND("decision",'Input| Setup'!$F$6)),'Input| Projects'!AD13,'Input| Projects'!N13)*'Input| Escalations'!$I$17*N13,0)</f>
        <v>3214.929246530191</v>
      </c>
      <c r="W13" s="172">
        <f>IFERROR(IF(ISNUMBER(FIND("decision",'Input| Setup'!$F$6)),'Input| Projects'!AE13,'Input| Projects'!O13)*'Input| Escalations'!$I$17*O13,0)</f>
        <v>9105.227629238414</v>
      </c>
      <c r="X13" s="175"/>
      <c r="Y13" s="172">
        <f>IF(ISNUMBER(FIND("decision",'Input| Setup'!$F$6)),'Input| Projects'!AG13,'Input| Projects'!Q13)*I13*'Input| Escalations'!$I$17</f>
        <v>0</v>
      </c>
      <c r="Z13" s="172">
        <f>IF(ISNUMBER(FIND("decision",'Input| Setup'!$F$6)),'Input| Projects'!AH13,'Input| Projects'!R13)*J13*'Input| Escalations'!$I$17</f>
        <v>0</v>
      </c>
      <c r="AA13" s="172">
        <f>IF(ISNUMBER(FIND("decision",'Input| Setup'!$F$6)),'Input| Projects'!AI13,'Input| Projects'!S13)*K13*'Input| Escalations'!$I$17</f>
        <v>0</v>
      </c>
      <c r="AB13" s="172">
        <f>IF(ISNUMBER(FIND("decision",'Input| Setup'!$F$6)),'Input| Projects'!AJ13,'Input| Projects'!T13)*L13*'Input| Escalations'!$I$17</f>
        <v>0</v>
      </c>
      <c r="AC13" s="172">
        <f>IF(ISNUMBER(FIND("decision",'Input| Setup'!$F$6)),'Input| Projects'!AK13,'Input| Projects'!U13)*M13*'Input| Escalations'!$I$17</f>
        <v>0</v>
      </c>
      <c r="AD13" s="172">
        <f>IF(ISNUMBER(FIND("decision",'Input| Setup'!$F$6)),'Input| Projects'!AL13,'Input| Projects'!V13)*N13*'Input| Escalations'!$I$17</f>
        <v>0</v>
      </c>
      <c r="AE13" s="172">
        <f>IF(ISNUMBER(FIND("decision",'Input| Setup'!$F$6)),'Input| Projects'!AM13,'Input| Projects'!W13)*O13*'Input| Escalations'!$I$17</f>
        <v>0</v>
      </c>
      <c r="AF13" s="175"/>
      <c r="AG13" s="172" cm="1">
        <f t="array" ref="AG13">IFERROR(--('Input| Projects'!$AS13="Yes")*_xlfn.SWITCH('Input| Overheads'!$C$50,"Direct costs",'Calc| Overheads Allocation'!C$8*Q13,"Internal labour",'Calc| Overheads Allocation'!C$8*Q13*'Input| Projects'!$AO13,"DNSP defined",'Calc| Overheads Allocation'!C$78*'Input| Projects'!$AV13,0),0)</f>
        <v>44.401770882802289</v>
      </c>
      <c r="AH13" s="172" cm="1">
        <f t="array" ref="AH13">IFERROR(--('Input| Projects'!$AS13="Yes")*_xlfn.SWITCH('Input| Overheads'!$C$50,"Direct costs",'Calc| Overheads Allocation'!D$8*R13,"Internal labour",'Calc| Overheads Allocation'!D$8*R13*'Input| Projects'!$AO13,"DNSP defined",'Calc| Overheads Allocation'!D$78*'Input| Projects'!$AV13,0),0)</f>
        <v>26.129403815452292</v>
      </c>
      <c r="AI13" s="172" cm="1">
        <f t="array" ref="AI13">IFERROR(--('Input| Projects'!$AS13="Yes")*_xlfn.SWITCH('Input| Overheads'!$C$50,"Direct costs",'Calc| Overheads Allocation'!E$8*S13,"Internal labour",'Calc| Overheads Allocation'!E$8*S13*'Input| Projects'!$AO13,"DNSP defined",'Calc| Overheads Allocation'!E$78*'Input| Projects'!$AV13,0),0)</f>
        <v>11.760145329242656</v>
      </c>
      <c r="AJ13" s="172" cm="1">
        <f t="array" ref="AJ13">IFERROR(--('Input| Projects'!$AS13="Yes")*_xlfn.SWITCH('Input| Overheads'!$C$50,"Direct costs",'Calc| Overheads Allocation'!F$8*T13,"Internal labour",'Calc| Overheads Allocation'!F$8*T13*'Input| Projects'!$AO13,"DNSP defined",'Calc| Overheads Allocation'!F$78*'Input| Projects'!$AV13,0),0)</f>
        <v>54.826799727796725</v>
      </c>
      <c r="AK13" s="172" cm="1">
        <f t="array" ref="AK13">IFERROR(--('Input| Projects'!$AS13="Yes")*_xlfn.SWITCH('Input| Overheads'!$C$50,"Direct costs",'Calc| Overheads Allocation'!G$8*U13,"Internal labour",'Calc| Overheads Allocation'!G$8*U13*'Input| Projects'!$AO13,"DNSP defined",'Calc| Overheads Allocation'!G$78*'Input| Projects'!$AV13,0),0)</f>
        <v>168.65986440042363</v>
      </c>
      <c r="AL13" s="172" cm="1">
        <f t="array" ref="AL13">IFERROR(--('Input| Projects'!$AS13="Yes")*_xlfn.SWITCH('Input| Overheads'!$C$50,"Direct costs",'Calc| Overheads Allocation'!H$8*V13,"Internal labour",'Calc| Overheads Allocation'!H$8*V13*'Input| Projects'!$AO13,"DNSP defined",'Calc| Overheads Allocation'!H$78*'Input| Projects'!$AV13,0),0)</f>
        <v>79.871482708894945</v>
      </c>
      <c r="AM13" s="172" cm="1">
        <f t="array" ref="AM13">IFERROR(--('Input| Projects'!$AS13="Yes")*_xlfn.SWITCH('Input| Overheads'!$C$50,"Direct costs",'Calc| Overheads Allocation'!I$8*W13,"Internal labour",'Calc| Overheads Allocation'!I$8*W13*'Input| Projects'!$AO13,"DNSP defined",'Calc| Overheads Allocation'!I$78*'Input| Projects'!$AV13,0),0)</f>
        <v>224.51450182162654</v>
      </c>
      <c r="AN13" s="175"/>
      <c r="AO13" s="172" cm="1">
        <f t="array" ref="AO13">IFERROR(--('Input| Projects'!$AT13="Yes")*_xlfn.SWITCH('Input| Overheads'!$C$50,"Direct costs",'Calc| Overheads Allocation'!C$9*Q13,"Internal labour",'Calc| Overheads Allocation'!C$9*Q13*'Input| Projects'!$AO13,"DNSP defined",'Calc| Overheads Allocation'!C$79*'Input| Projects'!$AW13,0),0)</f>
        <v>45.094267981896792</v>
      </c>
      <c r="AP13" s="172" cm="1">
        <f t="array" ref="AP13">IFERROR(--('Input| Projects'!$AT13="Yes")*_xlfn.SWITCH('Input| Overheads'!$C$50,"Direct costs",'Calc| Overheads Allocation'!D$9*R13,"Internal labour",'Calc| Overheads Allocation'!D$9*R13*'Input| Projects'!$AO13,"DNSP defined",'Calc| Overheads Allocation'!D$79*'Input| Projects'!$AW13,0),0)</f>
        <v>27.060722124455463</v>
      </c>
      <c r="AQ13" s="172" cm="1">
        <f t="array" ref="AQ13">IFERROR(--('Input| Projects'!$AT13="Yes")*_xlfn.SWITCH('Input| Overheads'!$C$50,"Direct costs",'Calc| Overheads Allocation'!E$9*S13,"Internal labour",'Calc| Overheads Allocation'!E$9*S13*'Input| Projects'!$AO13,"DNSP defined",'Calc| Overheads Allocation'!E$79*'Input| Projects'!$AW13,0),0)</f>
        <v>12.281080302623229</v>
      </c>
      <c r="AR13" s="172" cm="1">
        <f t="array" ref="AR13">IFERROR(--('Input| Projects'!$AT13="Yes")*_xlfn.SWITCH('Input| Overheads'!$C$50,"Direct costs",'Calc| Overheads Allocation'!F$9*T13,"Internal labour",'Calc| Overheads Allocation'!F$9*T13*'Input| Projects'!$AO13,"DNSP defined",'Calc| Overheads Allocation'!F$79*'Input| Projects'!$AW13,0),0)</f>
        <v>57.734135485181469</v>
      </c>
      <c r="AS13" s="172" cm="1">
        <f t="array" ref="AS13">IFERROR(--('Input| Projects'!$AT13="Yes")*_xlfn.SWITCH('Input| Overheads'!$C$50,"Direct costs",'Calc| Overheads Allocation'!G$9*U13,"Internal labour",'Calc| Overheads Allocation'!G$9*U13*'Input| Projects'!$AO13,"DNSP defined",'Calc| Overheads Allocation'!G$79*'Input| Projects'!$AW13,0),0)</f>
        <v>179.077907630243</v>
      </c>
      <c r="AT13" s="172" cm="1">
        <f t="array" ref="AT13">IFERROR(--('Input| Projects'!$AT13="Yes")*_xlfn.SWITCH('Input| Overheads'!$C$50,"Direct costs",'Calc| Overheads Allocation'!H$9*V13,"Internal labour",'Calc| Overheads Allocation'!H$9*V13*'Input| Projects'!$AO13,"DNSP defined",'Calc| Overheads Allocation'!H$79*'Input| Projects'!$AW13,0),0)</f>
        <v>85.504774585551928</v>
      </c>
      <c r="AU13" s="172" cm="1">
        <f t="array" ref="AU13">IFERROR(--('Input| Projects'!$AT13="Yes")*_xlfn.SWITCH('Input| Overheads'!$C$50,"Direct costs",'Calc| Overheads Allocation'!I$9*W13,"Internal labour",'Calc| Overheads Allocation'!I$9*W13*'Input| Projects'!$AO13,"DNSP defined",'Calc| Overheads Allocation'!I$79*'Input| Projects'!$AW13,0),0)</f>
        <v>242.50596580197572</v>
      </c>
      <c r="AV13" s="175"/>
      <c r="AW13" s="172">
        <f t="shared" si="24"/>
        <v>89.496038864699074</v>
      </c>
      <c r="AX13" s="172">
        <f t="shared" si="25"/>
        <v>53.190125939907759</v>
      </c>
      <c r="AY13" s="172">
        <f t="shared" si="26"/>
        <v>24.041225631865885</v>
      </c>
      <c r="AZ13" s="172">
        <f t="shared" si="27"/>
        <v>112.56093521297819</v>
      </c>
      <c r="BA13" s="172">
        <f t="shared" si="28"/>
        <v>347.73777203066663</v>
      </c>
      <c r="BB13" s="172">
        <f t="shared" si="29"/>
        <v>165.37625729444687</v>
      </c>
      <c r="BC13" s="172">
        <f t="shared" si="30"/>
        <v>467.02046762360226</v>
      </c>
      <c r="BD13" s="176"/>
      <c r="BE13" s="172">
        <f t="shared" si="31"/>
        <v>0</v>
      </c>
      <c r="BF13" s="172">
        <f t="shared" si="32"/>
        <v>0</v>
      </c>
      <c r="BG13" s="172">
        <f t="shared" si="33"/>
        <v>0</v>
      </c>
      <c r="BH13" s="172">
        <f t="shared" si="34"/>
        <v>0</v>
      </c>
      <c r="BI13" s="172">
        <f t="shared" si="35"/>
        <v>0</v>
      </c>
      <c r="BJ13" s="172">
        <f t="shared" si="36"/>
        <v>0</v>
      </c>
      <c r="BK13" s="172">
        <f t="shared" si="37"/>
        <v>0</v>
      </c>
      <c r="BL13" s="176"/>
      <c r="BM13" s="172">
        <f t="shared" si="16"/>
        <v>1562.0635438956626</v>
      </c>
      <c r="BN13" s="172">
        <f t="shared" si="17"/>
        <v>6280.213518611984</v>
      </c>
      <c r="BO13" s="172">
        <f t="shared" si="18"/>
        <v>486.43961759742723</v>
      </c>
      <c r="BP13" s="172">
        <f t="shared" si="19"/>
        <v>2283.9261737330603</v>
      </c>
      <c r="BQ13" s="172">
        <f t="shared" si="20"/>
        <v>7082.0735048460729</v>
      </c>
      <c r="BR13" s="172">
        <f t="shared" si="21"/>
        <v>3380.305503824638</v>
      </c>
      <c r="BS13" s="172">
        <f t="shared" si="22"/>
        <v>9572.2480968620166</v>
      </c>
      <c r="BT13" s="55"/>
      <c r="BU13" s="158">
        <f>SUMIF('Input| Projects'!$BA$8:$CX$8,RIGHT(BU$9,3),'Input| Projects'!$BA13:$CX13)</f>
        <v>1</v>
      </c>
      <c r="BV13" s="158">
        <f>SUMIF('Input| Projects'!$BA$8:$CX$8,RIGHT(BV$9,3),'Input| Projects'!$BA13:$CX13)</f>
        <v>0</v>
      </c>
      <c r="BW13" s="79" t="str">
        <f t="shared" si="23"/>
        <v/>
      </c>
    </row>
    <row r="14" spans="1:75" x14ac:dyDescent="0.2">
      <c r="B14" s="123">
        <f>IFERROR('Input| Projects'!B14,"")</f>
        <v>5</v>
      </c>
      <c r="C14" s="160" t="str">
        <f>IFERROR(IF('Input| Projects'!C14="","",'Input| Projects'!C14),"")</f>
        <v>Project 5</v>
      </c>
      <c r="D14" s="160">
        <f>IFERROR(IF('Input| Projects'!D14="","",'Input| Projects'!D14),"")</f>
        <v>5</v>
      </c>
      <c r="E14" s="53"/>
      <c r="F14" s="160" t="str">
        <f>IF(LEN('Input| Projects'!F14)&gt;0,'Input| Projects'!F14,"")</f>
        <v>Replacement</v>
      </c>
      <c r="G14" s="160" t="str">
        <f>IF(LEN('Input| Projects'!G14)&gt;0,'Input| Projects'!G14,"")</f>
        <v>Transformers</v>
      </c>
      <c r="H14" s="10"/>
      <c r="I14" s="194" cm="1">
        <f t="array" ref="I14">IF(LEN($F14)&gt;0,1+IFERROR(SUMPRODUCT(TRANSPOSE('Input| Projects'!$AO14:$AQ14),INDEX('Input| Escalations'!$F$27:$L$29,,MATCH(Q$9,'Input| Escalations'!$F$21:$L$21,0))),0),0)</f>
        <v>1.002432421108975</v>
      </c>
      <c r="J14" s="194" cm="1">
        <f t="array" ref="J14">IF(LEN($F14)&gt;0,1+IFERROR(SUMPRODUCT(TRANSPOSE('Input| Projects'!$AO14:$AQ14),INDEX('Input| Escalations'!$F$27:$L$29,,MATCH(R$9,'Input| Escalations'!$F$21:$L$21,0))),0),0)</f>
        <v>1.0073277819652204</v>
      </c>
      <c r="K14" s="194" cm="1">
        <f t="array" ref="K14">IF(LEN($F14)&gt;0,1+IFERROR(SUMPRODUCT(TRANSPOSE('Input| Projects'!$AO14:$AQ14),INDEX('Input| Escalations'!$F$27:$L$29,,MATCH(S$9,'Input| Escalations'!$F$21:$L$21,0))),0),0)</f>
        <v>1.0122641373038301</v>
      </c>
      <c r="L14" s="194" cm="1">
        <f t="array" ref="L14">IF(LEN($F14)&gt;0,1+IFERROR(SUMPRODUCT(TRANSPOSE('Input| Projects'!$AO14:$AQ14),INDEX('Input| Escalations'!$F$27:$L$29,,MATCH(T$9,'Input| Escalations'!$F$21:$L$21,0))),0),0)</f>
        <v>1.017241853542763</v>
      </c>
      <c r="M14" s="194" cm="1">
        <f t="array" ref="M14">IF(LEN($F14)&gt;0,1+IFERROR(SUMPRODUCT(TRANSPOSE('Input| Projects'!$AO14:$AQ14),INDEX('Input| Escalations'!$F$27:$L$29,,MATCH(U$9,'Input| Escalations'!$F$21:$L$21,0))),0),0)</f>
        <v>1.0222613003954724</v>
      </c>
      <c r="N14" s="194" cm="1">
        <f t="array" ref="N14">IF(LEN($F14)&gt;0,1+IFERROR(SUMPRODUCT(TRANSPOSE('Input| Projects'!$AO14:$AQ14),INDEX('Input| Escalations'!$F$27:$L$29,,MATCH(V$9,'Input| Escalations'!$F$21:$L$21,0))),0),0)</f>
        <v>1.0273228509005643</v>
      </c>
      <c r="O14" s="194" cm="1">
        <f t="array" ref="O14">IF(LEN($F14)&gt;0,1+IFERROR(SUMPRODUCT(TRANSPOSE('Input| Projects'!$AO14:$AQ14),INDEX('Input| Escalations'!$F$27:$L$29,,MATCH(W$9,'Input| Escalations'!$F$21:$L$21,0))),0),0)</f>
        <v>1.0324268814517212</v>
      </c>
      <c r="P14" s="10"/>
      <c r="Q14" s="172">
        <f>IFERROR(IF(ISNUMBER(FIND("decision",'Input| Setup'!$F$6)),'Input| Projects'!Y14,'Input| Projects'!I14)*'Input| Escalations'!$I$17*I14,0)</f>
        <v>740.04657241960581</v>
      </c>
      <c r="R14" s="172">
        <f>IFERROR(IF(ISNUMBER(FIND("decision",'Input| Setup'!$F$6)),'Input| Projects'!Z14,'Input| Projects'!J14)*'Input| Escalations'!$I$17*J14,0)</f>
        <v>3347.9412728789721</v>
      </c>
      <c r="S14" s="172">
        <f>IFERROR(IF(ISNUMBER(FIND("decision",'Input| Setup'!$F$6)),'Input| Projects'!AA14,'Input| Projects'!K14)*'Input| Escalations'!$I$17*K14,0)</f>
        <v>8218.8307026263192</v>
      </c>
      <c r="T14" s="172">
        <f>IFERROR(IF(ISNUMBER(FIND("decision",'Input| Setup'!$F$6)),'Input| Projects'!AB14,'Input| Projects'!L14)*'Input| Escalations'!$I$17*L14,0)</f>
        <v>9386.2505007706641</v>
      </c>
      <c r="U14" s="172">
        <f>IFERROR(IF(ISNUMBER(FIND("decision",'Input| Setup'!$F$6)),'Input| Projects'!AC14,'Input| Projects'!M14)*'Input| Escalations'!$I$17*M14,0)</f>
        <v>5924.6347127552326</v>
      </c>
      <c r="V14" s="172">
        <f>IFERROR(IF(ISNUMBER(FIND("decision",'Input| Setup'!$F$6)),'Input| Projects'!AD14,'Input| Projects'!N14)*'Input| Escalations'!$I$17*N14,0)</f>
        <v>243.41731639069826</v>
      </c>
      <c r="W14" s="172">
        <f>IFERROR(IF(ISNUMBER(FIND("decision",'Input| Setup'!$F$6)),'Input| Projects'!AE14,'Input| Projects'!O14)*'Input| Escalations'!$I$17*O14,0)</f>
        <v>5134.5943361436575</v>
      </c>
      <c r="X14" s="175"/>
      <c r="Y14" s="172">
        <f>IF(ISNUMBER(FIND("decision",'Input| Setup'!$F$6)),'Input| Projects'!AG14,'Input| Projects'!Q14)*I14*'Input| Escalations'!$I$17</f>
        <v>0</v>
      </c>
      <c r="Z14" s="172">
        <f>IF(ISNUMBER(FIND("decision",'Input| Setup'!$F$6)),'Input| Projects'!AH14,'Input| Projects'!R14)*J14*'Input| Escalations'!$I$17</f>
        <v>0</v>
      </c>
      <c r="AA14" s="172">
        <f>IF(ISNUMBER(FIND("decision",'Input| Setup'!$F$6)),'Input| Projects'!AI14,'Input| Projects'!S14)*K14*'Input| Escalations'!$I$17</f>
        <v>0</v>
      </c>
      <c r="AB14" s="172">
        <f>IF(ISNUMBER(FIND("decision",'Input| Setup'!$F$6)),'Input| Projects'!AJ14,'Input| Projects'!T14)*L14*'Input| Escalations'!$I$17</f>
        <v>0</v>
      </c>
      <c r="AC14" s="172">
        <f>IF(ISNUMBER(FIND("decision",'Input| Setup'!$F$6)),'Input| Projects'!AK14,'Input| Projects'!U14)*M14*'Input| Escalations'!$I$17</f>
        <v>0</v>
      </c>
      <c r="AD14" s="172">
        <f>IF(ISNUMBER(FIND("decision",'Input| Setup'!$F$6)),'Input| Projects'!AL14,'Input| Projects'!V14)*N14*'Input| Escalations'!$I$17</f>
        <v>0</v>
      </c>
      <c r="AE14" s="172">
        <f>IF(ISNUMBER(FIND("decision",'Input| Setup'!$F$6)),'Input| Projects'!AM14,'Input| Projects'!W14)*O14*'Input| Escalations'!$I$17</f>
        <v>0</v>
      </c>
      <c r="AF14" s="175"/>
      <c r="AG14" s="172" cm="1">
        <f t="array" ref="AG14">IFERROR(--('Input| Projects'!$AS14="Yes")*_xlfn.SWITCH('Input| Overheads'!$C$50,"Direct costs",'Calc| Overheads Allocation'!C$8*Q14,"Internal labour",'Calc| Overheads Allocation'!C$8*Q14*'Input| Projects'!$AO14,"DNSP defined",'Calc| Overheads Allocation'!C$78*'Input| Projects'!$AV14,0),0)</f>
        <v>22.314344326433822</v>
      </c>
      <c r="AH14" s="172" cm="1">
        <f t="array" ref="AH14">IFERROR(--('Input| Projects'!$AS14="Yes")*_xlfn.SWITCH('Input| Overheads'!$C$50,"Direct costs",'Calc| Overheads Allocation'!D$8*R14,"Internal labour",'Calc| Overheads Allocation'!D$8*R14*'Input| Projects'!$AO14,"DNSP defined",'Calc| Overheads Allocation'!D$78*'Input| Projects'!$AV14,0),0)</f>
        <v>14.048399042858842</v>
      </c>
      <c r="AI14" s="172" cm="1">
        <f t="array" ref="AI14">IFERROR(--('Input| Projects'!$AS14="Yes")*_xlfn.SWITCH('Input| Overheads'!$C$50,"Direct costs",'Calc| Overheads Allocation'!E$8*S14,"Internal labour",'Calc| Overheads Allocation'!E$8*S14*'Input| Projects'!$AO14,"DNSP defined",'Calc| Overheads Allocation'!E$78*'Input| Projects'!$AV14,0),0)</f>
        <v>209.02893517528867</v>
      </c>
      <c r="AJ14" s="172" cm="1">
        <f t="array" ref="AJ14">IFERROR(--('Input| Projects'!$AS14="Yes")*_xlfn.SWITCH('Input| Overheads'!$C$50,"Direct costs",'Calc| Overheads Allocation'!F$8*T14,"Internal labour",'Calc| Overheads Allocation'!F$8*T14*'Input| Projects'!$AO14,"DNSP defined",'Calc| Overheads Allocation'!F$78*'Input| Projects'!$AV14,0),0)</f>
        <v>237.00207927774903</v>
      </c>
      <c r="AK14" s="172" cm="1">
        <f t="array" ref="AK14">IFERROR(--('Input| Projects'!$AS14="Yes")*_xlfn.SWITCH('Input| Overheads'!$C$50,"Direct costs",'Calc| Overheads Allocation'!G$8*U14,"Internal labour",'Calc| Overheads Allocation'!G$8*U14*'Input| Projects'!$AO14,"DNSP defined",'Calc| Overheads Allocation'!G$78*'Input| Projects'!$AV14,0),0)</f>
        <v>148.38109160583642</v>
      </c>
      <c r="AL14" s="172" cm="1">
        <f t="array" ref="AL14">IFERROR(--('Input| Projects'!$AS14="Yes")*_xlfn.SWITCH('Input| Overheads'!$C$50,"Direct costs",'Calc| Overheads Allocation'!H$8*V14,"Internal labour",'Calc| Overheads Allocation'!H$8*V14*'Input| Projects'!$AO14,"DNSP defined",'Calc| Overheads Allocation'!H$78*'Input| Projects'!$AV14,0),0)</f>
        <v>6.0474431896530039</v>
      </c>
      <c r="AM14" s="172" cm="1">
        <f t="array" ref="AM14">IFERROR(--('Input| Projects'!$AS14="Yes")*_xlfn.SWITCH('Input| Overheads'!$C$50,"Direct costs",'Calc| Overheads Allocation'!I$8*W14,"Internal labour",'Calc| Overheads Allocation'!I$8*W14*'Input| Projects'!$AO14,"DNSP defined",'Calc| Overheads Allocation'!I$78*'Input| Projects'!$AV14,0),0)</f>
        <v>126.60758592499472</v>
      </c>
      <c r="AN14" s="175"/>
      <c r="AO14" s="172" cm="1">
        <f t="array" ref="AO14">IFERROR(--('Input| Projects'!$AT14="Yes")*_xlfn.SWITCH('Input| Overheads'!$C$50,"Direct costs",'Calc| Overheads Allocation'!C$9*Q14,"Internal labour",'Calc| Overheads Allocation'!C$9*Q14*'Input| Projects'!$AO14,"DNSP defined",'Calc| Overheads Allocation'!C$79*'Input| Projects'!$AW14,0),0)</f>
        <v>0</v>
      </c>
      <c r="AP14" s="172" cm="1">
        <f t="array" ref="AP14">IFERROR(--('Input| Projects'!$AT14="Yes")*_xlfn.SWITCH('Input| Overheads'!$C$50,"Direct costs",'Calc| Overheads Allocation'!D$9*R14,"Internal labour",'Calc| Overheads Allocation'!D$9*R14*'Input| Projects'!$AO14,"DNSP defined",'Calc| Overheads Allocation'!D$79*'Input| Projects'!$AW14,0),0)</f>
        <v>0</v>
      </c>
      <c r="AQ14" s="172" cm="1">
        <f t="array" ref="AQ14">IFERROR(--('Input| Projects'!$AT14="Yes")*_xlfn.SWITCH('Input| Overheads'!$C$50,"Direct costs",'Calc| Overheads Allocation'!E$9*S14,"Internal labour",'Calc| Overheads Allocation'!E$9*S14*'Input| Projects'!$AO14,"DNSP defined",'Calc| Overheads Allocation'!E$79*'Input| Projects'!$AW14,0),0)</f>
        <v>0</v>
      </c>
      <c r="AR14" s="172" cm="1">
        <f t="array" ref="AR14">IFERROR(--('Input| Projects'!$AT14="Yes")*_xlfn.SWITCH('Input| Overheads'!$C$50,"Direct costs",'Calc| Overheads Allocation'!F$9*T14,"Internal labour",'Calc| Overheads Allocation'!F$9*T14*'Input| Projects'!$AO14,"DNSP defined",'Calc| Overheads Allocation'!F$79*'Input| Projects'!$AW14,0),0)</f>
        <v>0</v>
      </c>
      <c r="AS14" s="172" cm="1">
        <f t="array" ref="AS14">IFERROR(--('Input| Projects'!$AT14="Yes")*_xlfn.SWITCH('Input| Overheads'!$C$50,"Direct costs",'Calc| Overheads Allocation'!G$9*U14,"Internal labour",'Calc| Overheads Allocation'!G$9*U14*'Input| Projects'!$AO14,"DNSP defined",'Calc| Overheads Allocation'!G$79*'Input| Projects'!$AW14,0),0)</f>
        <v>0</v>
      </c>
      <c r="AT14" s="172" cm="1">
        <f t="array" ref="AT14">IFERROR(--('Input| Projects'!$AT14="Yes")*_xlfn.SWITCH('Input| Overheads'!$C$50,"Direct costs",'Calc| Overheads Allocation'!H$9*V14,"Internal labour",'Calc| Overheads Allocation'!H$9*V14*'Input| Projects'!$AO14,"DNSP defined",'Calc| Overheads Allocation'!H$79*'Input| Projects'!$AW14,0),0)</f>
        <v>0</v>
      </c>
      <c r="AU14" s="172" cm="1">
        <f t="array" ref="AU14">IFERROR(--('Input| Projects'!$AT14="Yes")*_xlfn.SWITCH('Input| Overheads'!$C$50,"Direct costs",'Calc| Overheads Allocation'!I$9*W14,"Internal labour",'Calc| Overheads Allocation'!I$9*W14*'Input| Projects'!$AO14,"DNSP defined",'Calc| Overheads Allocation'!I$79*'Input| Projects'!$AW14,0),0)</f>
        <v>0</v>
      </c>
      <c r="AV14" s="175"/>
      <c r="AW14" s="172">
        <f t="shared" si="24"/>
        <v>22.314344326433822</v>
      </c>
      <c r="AX14" s="172">
        <f t="shared" si="25"/>
        <v>14.048399042858842</v>
      </c>
      <c r="AY14" s="172">
        <f t="shared" si="26"/>
        <v>209.02893517528867</v>
      </c>
      <c r="AZ14" s="172">
        <f t="shared" si="27"/>
        <v>237.00207927774903</v>
      </c>
      <c r="BA14" s="172">
        <f t="shared" si="28"/>
        <v>148.38109160583642</v>
      </c>
      <c r="BB14" s="172">
        <f t="shared" si="29"/>
        <v>6.0474431896530039</v>
      </c>
      <c r="BC14" s="172">
        <f t="shared" si="30"/>
        <v>126.60758592499472</v>
      </c>
      <c r="BD14" s="176"/>
      <c r="BE14" s="172">
        <f t="shared" si="31"/>
        <v>0</v>
      </c>
      <c r="BF14" s="172">
        <f t="shared" si="32"/>
        <v>0</v>
      </c>
      <c r="BG14" s="172">
        <f t="shared" si="33"/>
        <v>0</v>
      </c>
      <c r="BH14" s="172">
        <f t="shared" si="34"/>
        <v>0</v>
      </c>
      <c r="BI14" s="172">
        <f t="shared" si="35"/>
        <v>0</v>
      </c>
      <c r="BJ14" s="172">
        <f t="shared" si="36"/>
        <v>0</v>
      </c>
      <c r="BK14" s="172">
        <f t="shared" si="37"/>
        <v>0</v>
      </c>
      <c r="BL14" s="176"/>
      <c r="BM14" s="172">
        <f t="shared" si="16"/>
        <v>762.36091674603961</v>
      </c>
      <c r="BN14" s="172">
        <f t="shared" si="17"/>
        <v>3361.9896719218309</v>
      </c>
      <c r="BO14" s="172">
        <f t="shared" si="18"/>
        <v>8427.8596378016082</v>
      </c>
      <c r="BP14" s="172">
        <f t="shared" si="19"/>
        <v>9623.2525800484127</v>
      </c>
      <c r="BQ14" s="172">
        <f t="shared" si="20"/>
        <v>6073.0158043610691</v>
      </c>
      <c r="BR14" s="172">
        <f t="shared" si="21"/>
        <v>249.46475958035126</v>
      </c>
      <c r="BS14" s="172">
        <f t="shared" si="22"/>
        <v>5261.2019220686525</v>
      </c>
      <c r="BT14" s="55"/>
      <c r="BU14" s="158">
        <f>SUMIF('Input| Projects'!$BA$8:$CX$8,RIGHT(BU$9,3),'Input| Projects'!$BA14:$CX14)</f>
        <v>1</v>
      </c>
      <c r="BV14" s="158">
        <f>SUMIF('Input| Projects'!$BA$8:$CX$8,RIGHT(BV$9,3),'Input| Projects'!$BA14:$CX14)</f>
        <v>0</v>
      </c>
      <c r="BW14" s="79" t="str">
        <f t="shared" si="23"/>
        <v/>
      </c>
    </row>
    <row r="15" spans="1:75" x14ac:dyDescent="0.2">
      <c r="B15" s="123">
        <f>IFERROR('Input| Projects'!B15,"")</f>
        <v>6</v>
      </c>
      <c r="C15" s="160" t="str">
        <f>IFERROR(IF('Input| Projects'!C15="","",'Input| Projects'!C15),"")</f>
        <v>Project 6</v>
      </c>
      <c r="D15" s="160">
        <f>IFERROR(IF('Input| Projects'!D15="","",'Input| Projects'!D15),"")</f>
        <v>6</v>
      </c>
      <c r="E15" s="53"/>
      <c r="F15" s="160" t="str">
        <f>IF(LEN('Input| Projects'!F15)&gt;0,'Input| Projects'!F15,"")</f>
        <v>Replacement</v>
      </c>
      <c r="G15" s="160" t="str">
        <f>IF(LEN('Input| Projects'!G15)&gt;0,'Input| Projects'!G15,"")</f>
        <v>Poles</v>
      </c>
      <c r="H15" s="10"/>
      <c r="I15" s="194" cm="1">
        <f t="array" ref="I15">IF(LEN($F15)&gt;0,1+IFERROR(SUMPRODUCT(TRANSPOSE('Input| Projects'!$AO15:$AQ15),INDEX('Input| Escalations'!$F$27:$L$29,,MATCH(Q$9,'Input| Escalations'!$F$21:$L$21,0))),0),0)</f>
        <v>1.001372433221474</v>
      </c>
      <c r="J15" s="194" cm="1">
        <f t="array" ref="J15">IF(LEN($F15)&gt;0,1+IFERROR(SUMPRODUCT(TRANSPOSE('Input| Projects'!$AO15:$AQ15),INDEX('Input| Escalations'!$F$27:$L$29,,MATCH(R$9,'Input| Escalations'!$F$21:$L$21,0))),0),0)</f>
        <v>1.0041327230031216</v>
      </c>
      <c r="K15" s="194" cm="1">
        <f t="array" ref="K15">IF(LEN($F15)&gt;0,1+IFERROR(SUMPRODUCT(TRANSPOSE('Input| Projects'!$AO15:$AQ15),INDEX('Input| Escalations'!$F$27:$L$29,,MATCH(S$9,'Input| Escalations'!$F$21:$L$21,0))),0),0)</f>
        <v>1.0069137288618701</v>
      </c>
      <c r="L15" s="194" cm="1">
        <f t="array" ref="L15">IF(LEN($F15)&gt;0,1+IFERROR(SUMPRODUCT(TRANSPOSE('Input| Projects'!$AO15:$AQ15),INDEX('Input| Escalations'!$F$27:$L$29,,MATCH(T$9,'Input| Escalations'!$F$21:$L$21,0))),0),0)</f>
        <v>1.0097156341786486</v>
      </c>
      <c r="M15" s="194" cm="1">
        <f t="array" ref="M15">IF(LEN($F15)&gt;0,1+IFERROR(SUMPRODUCT(TRANSPOSE('Input| Projects'!$AO15:$AQ15),INDEX('Input| Escalations'!$F$27:$L$29,,MATCH(U$9,'Input| Escalations'!$F$21:$L$21,0))),0),0)</f>
        <v>1.0125386239822811</v>
      </c>
      <c r="N15" s="194" cm="1">
        <f t="array" ref="N15">IF(LEN($F15)&gt;0,1+IFERROR(SUMPRODUCT(TRANSPOSE('Input| Projects'!$AO15:$AQ15),INDEX('Input| Escalations'!$F$27:$L$29,,MATCH(V$9,'Input| Escalations'!$F$21:$L$21,0))),0),0)</f>
        <v>1.0153828849643172</v>
      </c>
      <c r="O15" s="194" cm="1">
        <f t="array" ref="O15">IF(LEN($F15)&gt;0,1+IFERROR(SUMPRODUCT(TRANSPOSE('Input| Projects'!$AO15:$AQ15),INDEX('Input| Escalations'!$F$27:$L$29,,MATCH(W$9,'Input| Escalations'!$F$21:$L$21,0))),0),0)</f>
        <v>1.018248605493993</v>
      </c>
      <c r="P15" s="10"/>
      <c r="Q15" s="172">
        <f>IFERROR(IF(ISNUMBER(FIND("decision",'Input| Setup'!$F$6)),'Input| Projects'!Y15,'Input| Projects'!I15)*'Input| Escalations'!$I$17*I15,0)</f>
        <v>1677.8010390225413</v>
      </c>
      <c r="R15" s="172">
        <f>IFERROR(IF(ISNUMBER(FIND("decision",'Input| Setup'!$F$6)),'Input| Projects'!Z15,'Input| Projects'!J15)*'Input| Escalations'!$I$17*J15,0)</f>
        <v>8482.4790671011269</v>
      </c>
      <c r="S15" s="172">
        <f>IFERROR(IF(ISNUMBER(FIND("decision",'Input| Setup'!$F$6)),'Input| Projects'!AA15,'Input| Projects'!K15)*'Input| Escalations'!$I$17*K15,0)</f>
        <v>5069.9244280185285</v>
      </c>
      <c r="T15" s="172">
        <f>IFERROR(IF(ISNUMBER(FIND("decision",'Input| Setup'!$F$6)),'Input| Projects'!AB15,'Input| Projects'!L15)*'Input| Escalations'!$I$17*L15,0)</f>
        <v>8352.0814782544785</v>
      </c>
      <c r="U15" s="172">
        <f>IFERROR(IF(ISNUMBER(FIND("decision",'Input| Setup'!$F$6)),'Input| Projects'!AC15,'Input| Projects'!M15)*'Input| Escalations'!$I$17*M15,0)</f>
        <v>10736.548573922122</v>
      </c>
      <c r="V15" s="172">
        <f>IFERROR(IF(ISNUMBER(FIND("decision",'Input| Setup'!$F$6)),'Input| Projects'!AD15,'Input| Projects'!N15)*'Input| Escalations'!$I$17*N15,0)</f>
        <v>9955.0015476888202</v>
      </c>
      <c r="W15" s="172">
        <f>IFERROR(IF(ISNUMBER(FIND("decision",'Input| Setup'!$F$6)),'Input| Projects'!AE15,'Input| Projects'!O15)*'Input| Escalations'!$I$17*O15,0)</f>
        <v>8638.3193622103208</v>
      </c>
      <c r="X15" s="175"/>
      <c r="Y15" s="172">
        <f>IF(ISNUMBER(FIND("decision",'Input| Setup'!$F$6)),'Input| Projects'!AG15,'Input| Projects'!Q15)*I15*'Input| Escalations'!$I$17</f>
        <v>0</v>
      </c>
      <c r="Z15" s="172">
        <f>IF(ISNUMBER(FIND("decision",'Input| Setup'!$F$6)),'Input| Projects'!AH15,'Input| Projects'!R15)*J15*'Input| Escalations'!$I$17</f>
        <v>0</v>
      </c>
      <c r="AA15" s="172">
        <f>IF(ISNUMBER(FIND("decision",'Input| Setup'!$F$6)),'Input| Projects'!AI15,'Input| Projects'!S15)*K15*'Input| Escalations'!$I$17</f>
        <v>0</v>
      </c>
      <c r="AB15" s="172">
        <f>IF(ISNUMBER(FIND("decision",'Input| Setup'!$F$6)),'Input| Projects'!AJ15,'Input| Projects'!T15)*L15*'Input| Escalations'!$I$17</f>
        <v>0</v>
      </c>
      <c r="AC15" s="172">
        <f>IF(ISNUMBER(FIND("decision",'Input| Setup'!$F$6)),'Input| Projects'!AK15,'Input| Projects'!U15)*M15*'Input| Escalations'!$I$17</f>
        <v>0</v>
      </c>
      <c r="AD15" s="172">
        <f>IF(ISNUMBER(FIND("decision",'Input| Setup'!$F$6)),'Input| Projects'!AL15,'Input| Projects'!V15)*N15*'Input| Escalations'!$I$17</f>
        <v>0</v>
      </c>
      <c r="AE15" s="172">
        <f>IF(ISNUMBER(FIND("decision",'Input| Setup'!$F$6)),'Input| Projects'!AM15,'Input| Projects'!W15)*O15*'Input| Escalations'!$I$17</f>
        <v>0</v>
      </c>
      <c r="AF15" s="175"/>
      <c r="AG15" s="172" cm="1">
        <f t="array" ref="AG15">IFERROR(--('Input| Projects'!$AS15="Yes")*_xlfn.SWITCH('Input| Overheads'!$C$50,"Direct costs",'Calc| Overheads Allocation'!C$8*Q15,"Internal labour",'Calc| Overheads Allocation'!C$8*Q15*'Input| Projects'!$AO15,"DNSP defined",'Calc| Overheads Allocation'!C$78*'Input| Projects'!$AV15,0),0)</f>
        <v>50.590099990044301</v>
      </c>
      <c r="AH15" s="172" cm="1">
        <f t="array" ref="AH15">IFERROR(--('Input| Projects'!$AS15="Yes")*_xlfn.SWITCH('Input| Overheads'!$C$50,"Direct costs",'Calc| Overheads Allocation'!D$8*R15,"Internal labour",'Calc| Overheads Allocation'!D$8*R15*'Input| Projects'!$AO15,"DNSP defined",'Calc| Overheads Allocation'!D$78*'Input| Projects'!$AV15,0),0)</f>
        <v>35.593590536568968</v>
      </c>
      <c r="AI15" s="172" cm="1">
        <f t="array" ref="AI15">IFERROR(--('Input| Projects'!$AS15="Yes")*_xlfn.SWITCH('Input| Overheads'!$C$50,"Direct costs",'Calc| Overheads Allocation'!E$8*S15,"Internal labour",'Calc| Overheads Allocation'!E$8*S15*'Input| Projects'!$AO15,"DNSP defined",'Calc| Overheads Allocation'!E$78*'Input| Projects'!$AV15,0),0)</f>
        <v>128.94302644161436</v>
      </c>
      <c r="AJ15" s="172" cm="1">
        <f t="array" ref="AJ15">IFERROR(--('Input| Projects'!$AS15="Yes")*_xlfn.SWITCH('Input| Overheads'!$C$50,"Direct costs",'Calc| Overheads Allocation'!F$8*T15,"Internal labour",'Calc| Overheads Allocation'!F$8*T15*'Input| Projects'!$AO15,"DNSP defined",'Calc| Overheads Allocation'!F$78*'Input| Projects'!$AV15,0),0)</f>
        <v>210.8893936381692</v>
      </c>
      <c r="AK15" s="172" cm="1">
        <f t="array" ref="AK15">IFERROR(--('Input| Projects'!$AS15="Yes")*_xlfn.SWITCH('Input| Overheads'!$C$50,"Direct costs",'Calc| Overheads Allocation'!G$8*U15,"Internal labour",'Calc| Overheads Allocation'!G$8*U15*'Input| Projects'!$AO15,"DNSP defined",'Calc| Overheads Allocation'!G$78*'Input| Projects'!$AV15,0),0)</f>
        <v>268.89434956181196</v>
      </c>
      <c r="AL15" s="172" cm="1">
        <f t="array" ref="AL15">IFERROR(--('Input| Projects'!$AS15="Yes")*_xlfn.SWITCH('Input| Overheads'!$C$50,"Direct costs",'Calc| Overheads Allocation'!H$8*V15,"Internal labour",'Calc| Overheads Allocation'!H$8*V15*'Input| Projects'!$AO15,"DNSP defined",'Calc| Overheads Allocation'!H$78*'Input| Projects'!$AV15,0),0)</f>
        <v>247.32137879594333</v>
      </c>
      <c r="AM15" s="172" cm="1">
        <f t="array" ref="AM15">IFERROR(--('Input| Projects'!$AS15="Yes")*_xlfn.SWITCH('Input| Overheads'!$C$50,"Direct costs",'Calc| Overheads Allocation'!I$8*W15,"Internal labour",'Calc| Overheads Allocation'!I$8*W15*'Input| Projects'!$AO15,"DNSP defined",'Calc| Overheads Allocation'!I$78*'Input| Projects'!$AV15,0),0)</f>
        <v>213.00159064172456</v>
      </c>
      <c r="AN15" s="175"/>
      <c r="AO15" s="172" cm="1">
        <f t="array" ref="AO15">IFERROR(--('Input| Projects'!$AT15="Yes")*_xlfn.SWITCH('Input| Overheads'!$C$50,"Direct costs",'Calc| Overheads Allocation'!C$9*Q15,"Internal labour",'Calc| Overheads Allocation'!C$9*Q15*'Input| Projects'!$AO15,"DNSP defined",'Calc| Overheads Allocation'!C$79*'Input| Projects'!$AW15,0),0)</f>
        <v>0</v>
      </c>
      <c r="AP15" s="172" cm="1">
        <f t="array" ref="AP15">IFERROR(--('Input| Projects'!$AT15="Yes")*_xlfn.SWITCH('Input| Overheads'!$C$50,"Direct costs",'Calc| Overheads Allocation'!D$9*R15,"Internal labour",'Calc| Overheads Allocation'!D$9*R15*'Input| Projects'!$AO15,"DNSP defined",'Calc| Overheads Allocation'!D$79*'Input| Projects'!$AW15,0),0)</f>
        <v>0</v>
      </c>
      <c r="AQ15" s="172" cm="1">
        <f t="array" ref="AQ15">IFERROR(--('Input| Projects'!$AT15="Yes")*_xlfn.SWITCH('Input| Overheads'!$C$50,"Direct costs",'Calc| Overheads Allocation'!E$9*S15,"Internal labour",'Calc| Overheads Allocation'!E$9*S15*'Input| Projects'!$AO15,"DNSP defined",'Calc| Overheads Allocation'!E$79*'Input| Projects'!$AW15,0),0)</f>
        <v>0</v>
      </c>
      <c r="AR15" s="172" cm="1">
        <f t="array" ref="AR15">IFERROR(--('Input| Projects'!$AT15="Yes")*_xlfn.SWITCH('Input| Overheads'!$C$50,"Direct costs",'Calc| Overheads Allocation'!F$9*T15,"Internal labour",'Calc| Overheads Allocation'!F$9*T15*'Input| Projects'!$AO15,"DNSP defined",'Calc| Overheads Allocation'!F$79*'Input| Projects'!$AW15,0),0)</f>
        <v>0</v>
      </c>
      <c r="AS15" s="172" cm="1">
        <f t="array" ref="AS15">IFERROR(--('Input| Projects'!$AT15="Yes")*_xlfn.SWITCH('Input| Overheads'!$C$50,"Direct costs",'Calc| Overheads Allocation'!G$9*U15,"Internal labour",'Calc| Overheads Allocation'!G$9*U15*'Input| Projects'!$AO15,"DNSP defined",'Calc| Overheads Allocation'!G$79*'Input| Projects'!$AW15,0),0)</f>
        <v>0</v>
      </c>
      <c r="AT15" s="172" cm="1">
        <f t="array" ref="AT15">IFERROR(--('Input| Projects'!$AT15="Yes")*_xlfn.SWITCH('Input| Overheads'!$C$50,"Direct costs",'Calc| Overheads Allocation'!H$9*V15,"Internal labour",'Calc| Overheads Allocation'!H$9*V15*'Input| Projects'!$AO15,"DNSP defined",'Calc| Overheads Allocation'!H$79*'Input| Projects'!$AW15,0),0)</f>
        <v>0</v>
      </c>
      <c r="AU15" s="172" cm="1">
        <f t="array" ref="AU15">IFERROR(--('Input| Projects'!$AT15="Yes")*_xlfn.SWITCH('Input| Overheads'!$C$50,"Direct costs",'Calc| Overheads Allocation'!I$9*W15,"Internal labour",'Calc| Overheads Allocation'!I$9*W15*'Input| Projects'!$AO15,"DNSP defined",'Calc| Overheads Allocation'!I$79*'Input| Projects'!$AW15,0),0)</f>
        <v>0</v>
      </c>
      <c r="AV15" s="175"/>
      <c r="AW15" s="172">
        <f t="shared" si="24"/>
        <v>50.590099990044301</v>
      </c>
      <c r="AX15" s="172">
        <f t="shared" si="25"/>
        <v>35.593590536568968</v>
      </c>
      <c r="AY15" s="172">
        <f t="shared" si="26"/>
        <v>128.94302644161436</v>
      </c>
      <c r="AZ15" s="172">
        <f t="shared" si="27"/>
        <v>210.8893936381692</v>
      </c>
      <c r="BA15" s="172">
        <f t="shared" si="28"/>
        <v>268.89434956181196</v>
      </c>
      <c r="BB15" s="172">
        <f t="shared" si="29"/>
        <v>247.32137879594333</v>
      </c>
      <c r="BC15" s="172">
        <f t="shared" si="30"/>
        <v>213.00159064172456</v>
      </c>
      <c r="BD15" s="176"/>
      <c r="BE15" s="172">
        <f t="shared" si="31"/>
        <v>0</v>
      </c>
      <c r="BF15" s="172">
        <f t="shared" si="32"/>
        <v>0</v>
      </c>
      <c r="BG15" s="172">
        <f t="shared" si="33"/>
        <v>0</v>
      </c>
      <c r="BH15" s="172">
        <f t="shared" si="34"/>
        <v>0</v>
      </c>
      <c r="BI15" s="172">
        <f t="shared" si="35"/>
        <v>0</v>
      </c>
      <c r="BJ15" s="172">
        <f t="shared" si="36"/>
        <v>0</v>
      </c>
      <c r="BK15" s="172">
        <f t="shared" si="37"/>
        <v>0</v>
      </c>
      <c r="BL15" s="176"/>
      <c r="BM15" s="172">
        <f t="shared" si="16"/>
        <v>1728.3911390125857</v>
      </c>
      <c r="BN15" s="172">
        <f t="shared" si="17"/>
        <v>8518.0726576376965</v>
      </c>
      <c r="BO15" s="172">
        <f t="shared" si="18"/>
        <v>5198.8674544601427</v>
      </c>
      <c r="BP15" s="172">
        <f t="shared" si="19"/>
        <v>8562.9708718926486</v>
      </c>
      <c r="BQ15" s="172">
        <f t="shared" si="20"/>
        <v>11005.442923483934</v>
      </c>
      <c r="BR15" s="172">
        <f t="shared" si="21"/>
        <v>10202.322926484763</v>
      </c>
      <c r="BS15" s="172">
        <f t="shared" si="22"/>
        <v>8851.3209528520456</v>
      </c>
      <c r="BT15" s="55"/>
      <c r="BU15" s="158">
        <f>SUMIF('Input| Projects'!$BA$8:$CX$8,RIGHT(BU$9,3),'Input| Projects'!$BA15:$CX15)</f>
        <v>1</v>
      </c>
      <c r="BV15" s="158">
        <f>SUMIF('Input| Projects'!$BA$8:$CX$8,RIGHT(BV$9,3),'Input| Projects'!$BA15:$CX15)</f>
        <v>0</v>
      </c>
      <c r="BW15" s="79" t="str">
        <f t="shared" si="23"/>
        <v/>
      </c>
    </row>
    <row r="16" spans="1:75" x14ac:dyDescent="0.2">
      <c r="B16" s="123">
        <f>IFERROR('Input| Projects'!B16,"")</f>
        <v>7</v>
      </c>
      <c r="C16" s="160" t="str">
        <f>IFERROR(IF('Input| Projects'!C16="","",'Input| Projects'!C16),"")</f>
        <v>Project 7</v>
      </c>
      <c r="D16" s="160">
        <f>IFERROR(IF('Input| Projects'!D16="","",'Input| Projects'!D16),"")</f>
        <v>7</v>
      </c>
      <c r="E16" s="53"/>
      <c r="F16" s="160" t="str">
        <f>IF(LEN('Input| Projects'!F16)&gt;0,'Input| Projects'!F16,"")</f>
        <v>Replacement</v>
      </c>
      <c r="G16" s="160" t="str">
        <f>IF(LEN('Input| Projects'!G16)&gt;0,'Input| Projects'!G16,"")</f>
        <v>Transformers</v>
      </c>
      <c r="H16" s="10"/>
      <c r="I16" s="194" cm="1">
        <f t="array" ref="I16">IF(LEN($F16)&gt;0,1+IFERROR(SUMPRODUCT(TRANSPOSE('Input| Projects'!$AO16:$AQ16),INDEX('Input| Escalations'!$F$27:$L$29,,MATCH(Q$9,'Input| Escalations'!$F$21:$L$21,0))),0),0)</f>
        <v>1.001372433221474</v>
      </c>
      <c r="J16" s="194" cm="1">
        <f t="array" ref="J16">IF(LEN($F16)&gt;0,1+IFERROR(SUMPRODUCT(TRANSPOSE('Input| Projects'!$AO16:$AQ16),INDEX('Input| Escalations'!$F$27:$L$29,,MATCH(R$9,'Input| Escalations'!$F$21:$L$21,0))),0),0)</f>
        <v>1.0041327230031216</v>
      </c>
      <c r="K16" s="194" cm="1">
        <f t="array" ref="K16">IF(LEN($F16)&gt;0,1+IFERROR(SUMPRODUCT(TRANSPOSE('Input| Projects'!$AO16:$AQ16),INDEX('Input| Escalations'!$F$27:$L$29,,MATCH(S$9,'Input| Escalations'!$F$21:$L$21,0))),0),0)</f>
        <v>1.0069137288618701</v>
      </c>
      <c r="L16" s="194" cm="1">
        <f t="array" ref="L16">IF(LEN($F16)&gt;0,1+IFERROR(SUMPRODUCT(TRANSPOSE('Input| Projects'!$AO16:$AQ16),INDEX('Input| Escalations'!$F$27:$L$29,,MATCH(T$9,'Input| Escalations'!$F$21:$L$21,0))),0),0)</f>
        <v>1.0097156341786486</v>
      </c>
      <c r="M16" s="194" cm="1">
        <f t="array" ref="M16">IF(LEN($F16)&gt;0,1+IFERROR(SUMPRODUCT(TRANSPOSE('Input| Projects'!$AO16:$AQ16),INDEX('Input| Escalations'!$F$27:$L$29,,MATCH(U$9,'Input| Escalations'!$F$21:$L$21,0))),0),0)</f>
        <v>1.0125386239822811</v>
      </c>
      <c r="N16" s="194" cm="1">
        <f t="array" ref="N16">IF(LEN($F16)&gt;0,1+IFERROR(SUMPRODUCT(TRANSPOSE('Input| Projects'!$AO16:$AQ16),INDEX('Input| Escalations'!$F$27:$L$29,,MATCH(V$9,'Input| Escalations'!$F$21:$L$21,0))),0),0)</f>
        <v>1.0153828849643172</v>
      </c>
      <c r="O16" s="194" cm="1">
        <f t="array" ref="O16">IF(LEN($F16)&gt;0,1+IFERROR(SUMPRODUCT(TRANSPOSE('Input| Projects'!$AO16:$AQ16),INDEX('Input| Escalations'!$F$27:$L$29,,MATCH(W$9,'Input| Escalations'!$F$21:$L$21,0))),0),0)</f>
        <v>1.018248605493993</v>
      </c>
      <c r="P16" s="10"/>
      <c r="Q16" s="172">
        <f>IFERROR(IF(ISNUMBER(FIND("decision",'Input| Setup'!$F$6)),'Input| Projects'!Y16,'Input| Projects'!I16)*'Input| Escalations'!$I$17*I16,0)</f>
        <v>4946.5631644335108</v>
      </c>
      <c r="R16" s="172">
        <f>IFERROR(IF(ISNUMBER(FIND("decision",'Input| Setup'!$F$6)),'Input| Projects'!Z16,'Input| Projects'!J16)*'Input| Escalations'!$I$17*J16,0)</f>
        <v>9145.0992495382707</v>
      </c>
      <c r="S16" s="172">
        <f>IFERROR(IF(ISNUMBER(FIND("decision",'Input| Setup'!$F$6)),'Input| Projects'!AA16,'Input| Projects'!K16)*'Input| Escalations'!$I$17*K16,0)</f>
        <v>10340.323743021008</v>
      </c>
      <c r="T16" s="172">
        <f>IFERROR(IF(ISNUMBER(FIND("decision",'Input| Setup'!$F$6)),'Input| Projects'!AB16,'Input| Projects'!L16)*'Input| Escalations'!$I$17*L16,0)</f>
        <v>4472.2685954949429</v>
      </c>
      <c r="U16" s="172">
        <f>IFERROR(IF(ISNUMBER(FIND("decision",'Input| Setup'!$F$6)),'Input| Projects'!AC16,'Input| Projects'!M16)*'Input| Escalations'!$I$17*M16,0)</f>
        <v>2670.2498495746217</v>
      </c>
      <c r="V16" s="172">
        <f>IFERROR(IF(ISNUMBER(FIND("decision",'Input| Setup'!$F$6)),'Input| Projects'!AD16,'Input| Projects'!N16)*'Input| Escalations'!$I$17*N16,0)</f>
        <v>3183.5486708610383</v>
      </c>
      <c r="W16" s="172">
        <f>IFERROR(IF(ISNUMBER(FIND("decision",'Input| Setup'!$F$6)),'Input| Projects'!AE16,'Input| Projects'!O16)*'Input| Escalations'!$I$17*O16,0)</f>
        <v>9501.6331663146957</v>
      </c>
      <c r="X16" s="175"/>
      <c r="Y16" s="172">
        <f>IF(ISNUMBER(FIND("decision",'Input| Setup'!$F$6)),'Input| Projects'!AG16,'Input| Projects'!Q16)*I16*'Input| Escalations'!$I$17</f>
        <v>0</v>
      </c>
      <c r="Z16" s="172">
        <f>IF(ISNUMBER(FIND("decision",'Input| Setup'!$F$6)),'Input| Projects'!AH16,'Input| Projects'!R16)*J16*'Input| Escalations'!$I$17</f>
        <v>0</v>
      </c>
      <c r="AA16" s="172">
        <f>IF(ISNUMBER(FIND("decision",'Input| Setup'!$F$6)),'Input| Projects'!AI16,'Input| Projects'!S16)*K16*'Input| Escalations'!$I$17</f>
        <v>0</v>
      </c>
      <c r="AB16" s="172">
        <f>IF(ISNUMBER(FIND("decision",'Input| Setup'!$F$6)),'Input| Projects'!AJ16,'Input| Projects'!T16)*L16*'Input| Escalations'!$I$17</f>
        <v>0</v>
      </c>
      <c r="AC16" s="172">
        <f>IF(ISNUMBER(FIND("decision",'Input| Setup'!$F$6)),'Input| Projects'!AK16,'Input| Projects'!U16)*M16*'Input| Escalations'!$I$17</f>
        <v>0</v>
      </c>
      <c r="AD16" s="172">
        <f>IF(ISNUMBER(FIND("decision",'Input| Setup'!$F$6)),'Input| Projects'!AL16,'Input| Projects'!V16)*N16*'Input| Escalations'!$I$17</f>
        <v>0</v>
      </c>
      <c r="AE16" s="172">
        <f>IF(ISNUMBER(FIND("decision",'Input| Setup'!$F$6)),'Input| Projects'!AM16,'Input| Projects'!W16)*O16*'Input| Escalations'!$I$17</f>
        <v>0</v>
      </c>
      <c r="AF16" s="175"/>
      <c r="AG16" s="172" cm="1">
        <f t="array" ref="AG16">IFERROR(--('Input| Projects'!$AS16="Yes")*_xlfn.SWITCH('Input| Overheads'!$C$50,"Direct costs",'Calc| Overheads Allocation'!C$8*Q16,"Internal labour",'Calc| Overheads Allocation'!C$8*Q16*'Input| Projects'!$AO16,"DNSP defined",'Calc| Overheads Allocation'!C$78*'Input| Projects'!$AV16,0),0)</f>
        <v>149.15184773133234</v>
      </c>
      <c r="AH16" s="172" cm="1">
        <f t="array" ref="AH16">IFERROR(--('Input| Projects'!$AS16="Yes")*_xlfn.SWITCH('Input| Overheads'!$C$50,"Direct costs",'Calc| Overheads Allocation'!D$8*R16,"Internal labour",'Calc| Overheads Allocation'!D$8*R16*'Input| Projects'!$AO16,"DNSP defined",'Calc| Overheads Allocation'!D$78*'Input| Projects'!$AV16,0),0)</f>
        <v>38.374031403957332</v>
      </c>
      <c r="AI16" s="172" cm="1">
        <f t="array" ref="AI16">IFERROR(--('Input| Projects'!$AS16="Yes")*_xlfn.SWITCH('Input| Overheads'!$C$50,"Direct costs",'Calc| Overheads Allocation'!E$8*S16,"Internal labour",'Calc| Overheads Allocation'!E$8*S16*'Input| Projects'!$AO16,"DNSP defined",'Calc| Overheads Allocation'!E$78*'Input| Projects'!$AV16,0),0)</f>
        <v>262.9847163880325</v>
      </c>
      <c r="AJ16" s="172" cm="1">
        <f t="array" ref="AJ16">IFERROR(--('Input| Projects'!$AS16="Yes")*_xlfn.SWITCH('Input| Overheads'!$C$50,"Direct costs",'Calc| Overheads Allocation'!F$8*T16,"Internal labour",'Calc| Overheads Allocation'!F$8*T16*'Input| Projects'!$AO16,"DNSP defined",'Calc| Overheads Allocation'!F$78*'Input| Projects'!$AV16,0),0)</f>
        <v>112.9244266529913</v>
      </c>
      <c r="AK16" s="172" cm="1">
        <f t="array" ref="AK16">IFERROR(--('Input| Projects'!$AS16="Yes")*_xlfn.SWITCH('Input| Overheads'!$C$50,"Direct costs",'Calc| Overheads Allocation'!G$8*U16,"Internal labour",'Calc| Overheads Allocation'!G$8*U16*'Input| Projects'!$AO16,"DNSP defined",'Calc| Overheads Allocation'!G$78*'Input| Projects'!$AV16,0),0)</f>
        <v>66.875783360480725</v>
      </c>
      <c r="AL16" s="172" cm="1">
        <f t="array" ref="AL16">IFERROR(--('Input| Projects'!$AS16="Yes")*_xlfn.SWITCH('Input| Overheads'!$C$50,"Direct costs",'Calc| Overheads Allocation'!H$8*V16,"Internal labour",'Calc| Overheads Allocation'!H$8*V16*'Input| Projects'!$AO16,"DNSP defined",'Calc| Overheads Allocation'!H$78*'Input| Projects'!$AV16,0),0)</f>
        <v>79.091865829407155</v>
      </c>
      <c r="AM16" s="172" cm="1">
        <f t="array" ref="AM16">IFERROR(--('Input| Projects'!$AS16="Yes")*_xlfn.SWITCH('Input| Overheads'!$C$50,"Direct costs",'Calc| Overheads Allocation'!I$8*W16,"Internal labour",'Calc| Overheads Allocation'!I$8*W16*'Input| Projects'!$AO16,"DNSP defined",'Calc| Overheads Allocation'!I$78*'Input| Projects'!$AV16,0),0)</f>
        <v>234.2889737294156</v>
      </c>
      <c r="AN16" s="175"/>
      <c r="AO16" s="172" cm="1">
        <f t="array" ref="AO16">IFERROR(--('Input| Projects'!$AT16="Yes")*_xlfn.SWITCH('Input| Overheads'!$C$50,"Direct costs",'Calc| Overheads Allocation'!C$9*Q16,"Internal labour",'Calc| Overheads Allocation'!C$9*Q16*'Input| Projects'!$AO16,"DNSP defined",'Calc| Overheads Allocation'!C$79*'Input| Projects'!$AW16,0),0)</f>
        <v>151.47804373263952</v>
      </c>
      <c r="AP16" s="172" cm="1">
        <f t="array" ref="AP16">IFERROR(--('Input| Projects'!$AT16="Yes")*_xlfn.SWITCH('Input| Overheads'!$C$50,"Direct costs",'Calc| Overheads Allocation'!D$9*R16,"Internal labour",'Calc| Overheads Allocation'!D$9*R16*'Input| Projects'!$AO16,"DNSP defined",'Calc| Overheads Allocation'!D$79*'Input| Projects'!$AW16,0),0)</f>
        <v>39.74177933610239</v>
      </c>
      <c r="AQ16" s="172" cm="1">
        <f t="array" ref="AQ16">IFERROR(--('Input| Projects'!$AT16="Yes")*_xlfn.SWITCH('Input| Overheads'!$C$50,"Direct costs",'Calc| Overheads Allocation'!E$9*S16,"Internal labour",'Calc| Overheads Allocation'!E$9*S16*'Input| Projects'!$AO16,"DNSP defined",'Calc| Overheads Allocation'!E$79*'Input| Projects'!$AW16,0),0)</f>
        <v>274.63405679970583</v>
      </c>
      <c r="AR16" s="172" cm="1">
        <f t="array" ref="AR16">IFERROR(--('Input| Projects'!$AT16="Yes")*_xlfn.SWITCH('Input| Overheads'!$C$50,"Direct costs",'Calc| Overheads Allocation'!F$9*T16,"Internal labour",'Calc| Overheads Allocation'!F$9*T16*'Input| Projects'!$AO16,"DNSP defined",'Calc| Overheads Allocation'!F$79*'Input| Projects'!$AW16,0),0)</f>
        <v>118.91254241244465</v>
      </c>
      <c r="AS16" s="172" cm="1">
        <f t="array" ref="AS16">IFERROR(--('Input| Projects'!$AT16="Yes")*_xlfn.SWITCH('Input| Overheads'!$C$50,"Direct costs",'Calc| Overheads Allocation'!G$9*U16,"Internal labour",'Calc| Overheads Allocation'!G$9*U16*'Input| Projects'!$AO16,"DNSP defined",'Calc| Overheads Allocation'!G$79*'Input| Projects'!$AW16,0),0)</f>
        <v>71.006670128084295</v>
      </c>
      <c r="AT16" s="172" cm="1">
        <f t="array" ref="AT16">IFERROR(--('Input| Projects'!$AT16="Yes")*_xlfn.SWITCH('Input| Overheads'!$C$50,"Direct costs",'Calc| Overheads Allocation'!H$9*V16,"Internal labour",'Calc| Overheads Allocation'!H$9*V16*'Input| Projects'!$AO16,"DNSP defined",'Calc| Overheads Allocation'!H$79*'Input| Projects'!$AW16,0),0)</f>
        <v>84.670171755069205</v>
      </c>
      <c r="AU16" s="172" cm="1">
        <f t="array" ref="AU16">IFERROR(--('Input| Projects'!$AT16="Yes")*_xlfn.SWITCH('Input| Overheads'!$C$50,"Direct costs",'Calc| Overheads Allocation'!I$9*W16,"Internal labour",'Calc| Overheads Allocation'!I$9*W16*'Input| Projects'!$AO16,"DNSP defined",'Calc| Overheads Allocation'!I$79*'Input| Projects'!$AW16,0),0)</f>
        <v>253.06371477128681</v>
      </c>
      <c r="AV16" s="175"/>
      <c r="AW16" s="172">
        <f t="shared" si="24"/>
        <v>300.62989146397183</v>
      </c>
      <c r="AX16" s="172">
        <f t="shared" si="25"/>
        <v>78.115810740059715</v>
      </c>
      <c r="AY16" s="172">
        <f t="shared" si="26"/>
        <v>537.61877318773827</v>
      </c>
      <c r="AZ16" s="172">
        <f t="shared" si="27"/>
        <v>231.83696906543594</v>
      </c>
      <c r="BA16" s="172">
        <f t="shared" si="28"/>
        <v>137.88245348856503</v>
      </c>
      <c r="BB16" s="172">
        <f t="shared" si="29"/>
        <v>163.76203758447636</v>
      </c>
      <c r="BC16" s="172">
        <f t="shared" si="30"/>
        <v>487.35268850070241</v>
      </c>
      <c r="BD16" s="176"/>
      <c r="BE16" s="172">
        <f t="shared" si="31"/>
        <v>0</v>
      </c>
      <c r="BF16" s="172">
        <f t="shared" si="32"/>
        <v>0</v>
      </c>
      <c r="BG16" s="172">
        <f t="shared" si="33"/>
        <v>0</v>
      </c>
      <c r="BH16" s="172">
        <f t="shared" si="34"/>
        <v>0</v>
      </c>
      <c r="BI16" s="172">
        <f t="shared" si="35"/>
        <v>0</v>
      </c>
      <c r="BJ16" s="172">
        <f t="shared" si="36"/>
        <v>0</v>
      </c>
      <c r="BK16" s="172">
        <f t="shared" si="37"/>
        <v>0</v>
      </c>
      <c r="BL16" s="176"/>
      <c r="BM16" s="172">
        <f t="shared" si="16"/>
        <v>5247.1930558974827</v>
      </c>
      <c r="BN16" s="172">
        <f t="shared" si="17"/>
        <v>9223.2150602783295</v>
      </c>
      <c r="BO16" s="172">
        <f t="shared" si="18"/>
        <v>10877.942516208746</v>
      </c>
      <c r="BP16" s="172">
        <f t="shared" si="19"/>
        <v>4704.1055645603792</v>
      </c>
      <c r="BQ16" s="172">
        <f t="shared" si="20"/>
        <v>2808.1323030631866</v>
      </c>
      <c r="BR16" s="172">
        <f t="shared" si="21"/>
        <v>3347.3107084455146</v>
      </c>
      <c r="BS16" s="172">
        <f t="shared" si="22"/>
        <v>9988.9858548153989</v>
      </c>
      <c r="BT16" s="55"/>
      <c r="BU16" s="158">
        <f>SUMIF('Input| Projects'!$BA$8:$CX$8,RIGHT(BU$9,3),'Input| Projects'!$BA16:$CX16)</f>
        <v>1</v>
      </c>
      <c r="BV16" s="158">
        <f>SUMIF('Input| Projects'!$BA$8:$CX$8,RIGHT(BV$9,3),'Input| Projects'!$BA16:$CX16)</f>
        <v>0</v>
      </c>
      <c r="BW16" s="79" t="str">
        <f t="shared" si="23"/>
        <v/>
      </c>
    </row>
    <row r="17" spans="2:75" x14ac:dyDescent="0.2">
      <c r="B17" s="123">
        <f>IFERROR('Input| Projects'!B17,"")</f>
        <v>8</v>
      </c>
      <c r="C17" s="160" t="str">
        <f>IFERROR(IF('Input| Projects'!C17="","",'Input| Projects'!C17),"")</f>
        <v>Project 8</v>
      </c>
      <c r="D17" s="160">
        <f>IFERROR(IF('Input| Projects'!D17="","",'Input| Projects'!D17),"")</f>
        <v>8</v>
      </c>
      <c r="E17" s="53"/>
      <c r="F17" s="160" t="str">
        <f>IF(LEN('Input| Projects'!F17)&gt;0,'Input| Projects'!F17,"")</f>
        <v>Replacement</v>
      </c>
      <c r="G17" s="160" t="str">
        <f>IF(LEN('Input| Projects'!G17)&gt;0,'Input| Projects'!G17,"")</f>
        <v>Conductors</v>
      </c>
      <c r="H17" s="10"/>
      <c r="I17" s="194" cm="1">
        <f t="array" ref="I17">IF(LEN($F17)&gt;0,1+IFERROR(SUMPRODUCT(TRANSPOSE('Input| Projects'!$AO17:$AQ17),INDEX('Input| Escalations'!$F$27:$L$29,,MATCH(Q$9,'Input| Escalations'!$F$21:$L$21,0))),0),0)</f>
        <v>1.002432421108975</v>
      </c>
      <c r="J17" s="194" cm="1">
        <f t="array" ref="J17">IF(LEN($F17)&gt;0,1+IFERROR(SUMPRODUCT(TRANSPOSE('Input| Projects'!$AO17:$AQ17),INDEX('Input| Escalations'!$F$27:$L$29,,MATCH(R$9,'Input| Escalations'!$F$21:$L$21,0))),0),0)</f>
        <v>1.0073277819652204</v>
      </c>
      <c r="K17" s="194" cm="1">
        <f t="array" ref="K17">IF(LEN($F17)&gt;0,1+IFERROR(SUMPRODUCT(TRANSPOSE('Input| Projects'!$AO17:$AQ17),INDEX('Input| Escalations'!$F$27:$L$29,,MATCH(S$9,'Input| Escalations'!$F$21:$L$21,0))),0),0)</f>
        <v>1.0122641373038301</v>
      </c>
      <c r="L17" s="194" cm="1">
        <f t="array" ref="L17">IF(LEN($F17)&gt;0,1+IFERROR(SUMPRODUCT(TRANSPOSE('Input| Projects'!$AO17:$AQ17),INDEX('Input| Escalations'!$F$27:$L$29,,MATCH(T$9,'Input| Escalations'!$F$21:$L$21,0))),0),0)</f>
        <v>1.017241853542763</v>
      </c>
      <c r="M17" s="194" cm="1">
        <f t="array" ref="M17">IF(LEN($F17)&gt;0,1+IFERROR(SUMPRODUCT(TRANSPOSE('Input| Projects'!$AO17:$AQ17),INDEX('Input| Escalations'!$F$27:$L$29,,MATCH(U$9,'Input| Escalations'!$F$21:$L$21,0))),0),0)</f>
        <v>1.0222613003954724</v>
      </c>
      <c r="N17" s="194" cm="1">
        <f t="array" ref="N17">IF(LEN($F17)&gt;0,1+IFERROR(SUMPRODUCT(TRANSPOSE('Input| Projects'!$AO17:$AQ17),INDEX('Input| Escalations'!$F$27:$L$29,,MATCH(V$9,'Input| Escalations'!$F$21:$L$21,0))),0),0)</f>
        <v>1.0273228509005643</v>
      </c>
      <c r="O17" s="194" cm="1">
        <f t="array" ref="O17">IF(LEN($F17)&gt;0,1+IFERROR(SUMPRODUCT(TRANSPOSE('Input| Projects'!$AO17:$AQ17),INDEX('Input| Escalations'!$F$27:$L$29,,MATCH(W$9,'Input| Escalations'!$F$21:$L$21,0))),0),0)</f>
        <v>1.0324268814517212</v>
      </c>
      <c r="P17" s="10"/>
      <c r="Q17" s="172">
        <f>IFERROR(IF(ISNUMBER(FIND("decision",'Input| Setup'!$F$6)),'Input| Projects'!Y17,'Input| Projects'!I17)*'Input| Escalations'!$I$17*I17,0)</f>
        <v>7676.5927470982579</v>
      </c>
      <c r="R17" s="172">
        <f>IFERROR(IF(ISNUMBER(FIND("decision",'Input| Setup'!$F$6)),'Input| Projects'!Z17,'Input| Projects'!J17)*'Input| Escalations'!$I$17*J17,0)</f>
        <v>10464.275438440558</v>
      </c>
      <c r="S17" s="172">
        <f>IFERROR(IF(ISNUMBER(FIND("decision",'Input| Setup'!$F$6)),'Input| Projects'!AA17,'Input| Projects'!K17)*'Input| Escalations'!$I$17*K17,0)</f>
        <v>2961.0249193675686</v>
      </c>
      <c r="T17" s="172">
        <f>IFERROR(IF(ISNUMBER(FIND("decision",'Input| Setup'!$F$6)),'Input| Projects'!AB17,'Input| Projects'!L17)*'Input| Escalations'!$I$17*L17,0)</f>
        <v>2221.2493113959777</v>
      </c>
      <c r="U17" s="172">
        <f>IFERROR(IF(ISNUMBER(FIND("decision",'Input| Setup'!$F$6)),'Input| Projects'!AC17,'Input| Projects'!M17)*'Input| Escalations'!$I$17*M17,0)</f>
        <v>5580.5244388588844</v>
      </c>
      <c r="V17" s="172">
        <f>IFERROR(IF(ISNUMBER(FIND("decision",'Input| Setup'!$F$6)),'Input| Projects'!AD17,'Input| Projects'!N17)*'Input| Escalations'!$I$17*N17,0)</f>
        <v>9196.7365716475579</v>
      </c>
      <c r="W17" s="172">
        <f>IFERROR(IF(ISNUMBER(FIND("decision",'Input| Setup'!$F$6)),'Input| Projects'!AE17,'Input| Projects'!O17)*'Input| Escalations'!$I$17*O17,0)</f>
        <v>794.38572985082146</v>
      </c>
      <c r="X17" s="175"/>
      <c r="Y17" s="172">
        <f>IF(ISNUMBER(FIND("decision",'Input| Setup'!$F$6)),'Input| Projects'!AG17,'Input| Projects'!Q17)*I17*'Input| Escalations'!$I$17</f>
        <v>0</v>
      </c>
      <c r="Z17" s="172">
        <f>IF(ISNUMBER(FIND("decision",'Input| Setup'!$F$6)),'Input| Projects'!AH17,'Input| Projects'!R17)*J17*'Input| Escalations'!$I$17</f>
        <v>0</v>
      </c>
      <c r="AA17" s="172">
        <f>IF(ISNUMBER(FIND("decision",'Input| Setup'!$F$6)),'Input| Projects'!AI17,'Input| Projects'!S17)*K17*'Input| Escalations'!$I$17</f>
        <v>0</v>
      </c>
      <c r="AB17" s="172">
        <f>IF(ISNUMBER(FIND("decision",'Input| Setup'!$F$6)),'Input| Projects'!AJ17,'Input| Projects'!T17)*L17*'Input| Escalations'!$I$17</f>
        <v>0</v>
      </c>
      <c r="AC17" s="172">
        <f>IF(ISNUMBER(FIND("decision",'Input| Setup'!$F$6)),'Input| Projects'!AK17,'Input| Projects'!U17)*M17*'Input| Escalations'!$I$17</f>
        <v>0</v>
      </c>
      <c r="AD17" s="172">
        <f>IF(ISNUMBER(FIND("decision",'Input| Setup'!$F$6)),'Input| Projects'!AL17,'Input| Projects'!V17)*N17*'Input| Escalations'!$I$17</f>
        <v>0</v>
      </c>
      <c r="AE17" s="172">
        <f>IF(ISNUMBER(FIND("decision",'Input| Setup'!$F$6)),'Input| Projects'!AM17,'Input| Projects'!W17)*O17*'Input| Escalations'!$I$17</f>
        <v>0</v>
      </c>
      <c r="AF17" s="175"/>
      <c r="AG17" s="172" cm="1">
        <f t="array" ref="AG17">IFERROR(--('Input| Projects'!$AS17="Yes")*_xlfn.SWITCH('Input| Overheads'!$C$50,"Direct costs",'Calc| Overheads Allocation'!C$8*Q17,"Internal labour",'Calc| Overheads Allocation'!C$8*Q17*'Input| Projects'!$AO17,"DNSP defined",'Calc| Overheads Allocation'!C$78*'Input| Projects'!$AV17,0),0)</f>
        <v>231.46939692253468</v>
      </c>
      <c r="AH17" s="172" cm="1">
        <f t="array" ref="AH17">IFERROR(--('Input| Projects'!$AS17="Yes")*_xlfn.SWITCH('Input| Overheads'!$C$50,"Direct costs",'Calc| Overheads Allocation'!D$8*R17,"Internal labour",'Calc| Overheads Allocation'!D$8*R17*'Input| Projects'!$AO17,"DNSP defined",'Calc| Overheads Allocation'!D$78*'Input| Projects'!$AV17,0),0)</f>
        <v>43.909467063974361</v>
      </c>
      <c r="AI17" s="172" cm="1">
        <f t="array" ref="AI17">IFERROR(--('Input| Projects'!$AS17="Yes")*_xlfn.SWITCH('Input| Overheads'!$C$50,"Direct costs",'Calc| Overheads Allocation'!E$8*S17,"Internal labour",'Calc| Overheads Allocation'!E$8*S17*'Input| Projects'!$AO17,"DNSP defined",'Calc| Overheads Allocation'!E$78*'Input| Projects'!$AV17,0),0)</f>
        <v>75.30753562366435</v>
      </c>
      <c r="AJ17" s="172" cm="1">
        <f t="array" ref="AJ17">IFERROR(--('Input| Projects'!$AS17="Yes")*_xlfn.SWITCH('Input| Overheads'!$C$50,"Direct costs",'Calc| Overheads Allocation'!F$8*T17,"Internal labour",'Calc| Overheads Allocation'!F$8*T17*'Input| Projects'!$AO17,"DNSP defined",'Calc| Overheads Allocation'!F$78*'Input| Projects'!$AV17,0),0)</f>
        <v>56.086368603937345</v>
      </c>
      <c r="AK17" s="172" cm="1">
        <f t="array" ref="AK17">IFERROR(--('Input| Projects'!$AS17="Yes")*_xlfn.SWITCH('Input| Overheads'!$C$50,"Direct costs",'Calc| Overheads Allocation'!G$8*U17,"Internal labour",'Calc| Overheads Allocation'!G$8*U17*'Input| Projects'!$AO17,"DNSP defined",'Calc| Overheads Allocation'!G$78*'Input| Projects'!$AV17,0),0)</f>
        <v>139.76293022559184</v>
      </c>
      <c r="AL17" s="172" cm="1">
        <f t="array" ref="AL17">IFERROR(--('Input| Projects'!$AS17="Yes")*_xlfn.SWITCH('Input| Overheads'!$C$50,"Direct costs",'Calc| Overheads Allocation'!H$8*V17,"Internal labour",'Calc| Overheads Allocation'!H$8*V17*'Input| Projects'!$AO17,"DNSP defined",'Calc| Overheads Allocation'!H$78*'Input| Projects'!$AV17,0),0)</f>
        <v>228.48309549997171</v>
      </c>
      <c r="AM17" s="172" cm="1">
        <f t="array" ref="AM17">IFERROR(--('Input| Projects'!$AS17="Yes")*_xlfn.SWITCH('Input| Overheads'!$C$50,"Direct costs",'Calc| Overheads Allocation'!I$8*W17,"Internal labour",'Calc| Overheads Allocation'!I$8*W17*'Input| Projects'!$AO17,"DNSP defined",'Calc| Overheads Allocation'!I$78*'Input| Projects'!$AV17,0),0)</f>
        <v>19.587771295135006</v>
      </c>
      <c r="AN17" s="175"/>
      <c r="AO17" s="172" cm="1">
        <f t="array" ref="AO17">IFERROR(--('Input| Projects'!$AT17="Yes")*_xlfn.SWITCH('Input| Overheads'!$C$50,"Direct costs",'Calc| Overheads Allocation'!C$9*Q17,"Internal labour",'Calc| Overheads Allocation'!C$9*Q17*'Input| Projects'!$AO17,"DNSP defined",'Calc| Overheads Allocation'!C$79*'Input| Projects'!$AW17,0),0)</f>
        <v>235.0794305475695</v>
      </c>
      <c r="AP17" s="172" cm="1">
        <f t="array" ref="AP17">IFERROR(--('Input| Projects'!$AT17="Yes")*_xlfn.SWITCH('Input| Overheads'!$C$50,"Direct costs",'Calc| Overheads Allocation'!D$9*R17,"Internal labour",'Calc| Overheads Allocation'!D$9*R17*'Input| Projects'!$AO17,"DNSP defined",'Calc| Overheads Allocation'!D$79*'Input| Projects'!$AW17,0),0)</f>
        <v>45.474511980577752</v>
      </c>
      <c r="AQ17" s="172" cm="1">
        <f t="array" ref="AQ17">IFERROR(--('Input| Projects'!$AT17="Yes")*_xlfn.SWITCH('Input| Overheads'!$C$50,"Direct costs",'Calc| Overheads Allocation'!E$9*S17,"Internal labour",'Calc| Overheads Allocation'!E$9*S17*'Input| Projects'!$AO17,"DNSP defined",'Calc| Overheads Allocation'!E$79*'Input| Projects'!$AW17,0),0)</f>
        <v>78.643406734705849</v>
      </c>
      <c r="AR17" s="172" cm="1">
        <f t="array" ref="AR17">IFERROR(--('Input| Projects'!$AT17="Yes")*_xlfn.SWITCH('Input| Overheads'!$C$50,"Direct costs",'Calc| Overheads Allocation'!F$9*T17,"Internal labour",'Calc| Overheads Allocation'!F$9*T17*'Input| Projects'!$AO17,"DNSP defined",'Calc| Overheads Allocation'!F$79*'Input| Projects'!$AW17,0),0)</f>
        <v>59.060496325300896</v>
      </c>
      <c r="AS17" s="172" cm="1">
        <f t="array" ref="AS17">IFERROR(--('Input| Projects'!$AT17="Yes")*_xlfn.SWITCH('Input| Overheads'!$C$50,"Direct costs",'Calc| Overheads Allocation'!G$9*U17,"Internal labour",'Calc| Overheads Allocation'!G$9*U17*'Input| Projects'!$AO17,"DNSP defined",'Calc| Overheads Allocation'!G$79*'Input| Projects'!$AW17,0),0)</f>
        <v>148.3960229545149</v>
      </c>
      <c r="AT17" s="172" cm="1">
        <f t="array" ref="AT17">IFERROR(--('Input| Projects'!$AT17="Yes")*_xlfn.SWITCH('Input| Overheads'!$C$50,"Direct costs",'Calc| Overheads Allocation'!H$9*V17,"Internal labour",'Calc| Overheads Allocation'!H$9*V17*'Input| Projects'!$AO17,"DNSP defined",'Calc| Overheads Allocation'!H$79*'Input| Projects'!$AW17,0),0)</f>
        <v>244.5978829332353</v>
      </c>
      <c r="AU17" s="172" cm="1">
        <f t="array" ref="AU17">IFERROR(--('Input| Projects'!$AT17="Yes")*_xlfn.SWITCH('Input| Overheads'!$C$50,"Direct costs",'Calc| Overheads Allocation'!I$9*W17,"Internal labour",'Calc| Overheads Allocation'!I$9*W17*'Input| Projects'!$AO17,"DNSP defined",'Calc| Overheads Allocation'!I$79*'Input| Projects'!$AW17,0),0)</f>
        <v>21.15743685728086</v>
      </c>
      <c r="AV17" s="175"/>
      <c r="AW17" s="172">
        <f t="shared" si="24"/>
        <v>466.54882747010419</v>
      </c>
      <c r="AX17" s="172">
        <f t="shared" si="25"/>
        <v>89.38397904455212</v>
      </c>
      <c r="AY17" s="172">
        <f t="shared" si="26"/>
        <v>153.95094235837018</v>
      </c>
      <c r="AZ17" s="172">
        <f t="shared" si="27"/>
        <v>115.14686492923823</v>
      </c>
      <c r="BA17" s="172">
        <f t="shared" si="28"/>
        <v>288.15895318010678</v>
      </c>
      <c r="BB17" s="172">
        <f t="shared" si="29"/>
        <v>473.08097843320701</v>
      </c>
      <c r="BC17" s="172">
        <f t="shared" si="30"/>
        <v>40.74520815241587</v>
      </c>
      <c r="BD17" s="176"/>
      <c r="BE17" s="172">
        <f t="shared" si="31"/>
        <v>0</v>
      </c>
      <c r="BF17" s="172">
        <f t="shared" si="32"/>
        <v>0</v>
      </c>
      <c r="BG17" s="172">
        <f t="shared" si="33"/>
        <v>0</v>
      </c>
      <c r="BH17" s="172">
        <f t="shared" si="34"/>
        <v>0</v>
      </c>
      <c r="BI17" s="172">
        <f t="shared" si="35"/>
        <v>0</v>
      </c>
      <c r="BJ17" s="172">
        <f t="shared" si="36"/>
        <v>0</v>
      </c>
      <c r="BK17" s="172">
        <f t="shared" si="37"/>
        <v>0</v>
      </c>
      <c r="BL17" s="176"/>
      <c r="BM17" s="172">
        <f t="shared" si="16"/>
        <v>8143.1415745683616</v>
      </c>
      <c r="BN17" s="172">
        <f t="shared" si="17"/>
        <v>10553.659417485111</v>
      </c>
      <c r="BO17" s="172">
        <f t="shared" si="18"/>
        <v>3114.9758617259386</v>
      </c>
      <c r="BP17" s="172">
        <f t="shared" si="19"/>
        <v>2336.3961763252159</v>
      </c>
      <c r="BQ17" s="172">
        <f t="shared" si="20"/>
        <v>5868.6833920389909</v>
      </c>
      <c r="BR17" s="172">
        <f t="shared" si="21"/>
        <v>9669.8175500807647</v>
      </c>
      <c r="BS17" s="172">
        <f t="shared" si="22"/>
        <v>835.13093800323736</v>
      </c>
      <c r="BT17" s="55"/>
      <c r="BU17" s="158">
        <f>SUMIF('Input| Projects'!$BA$8:$CX$8,RIGHT(BU$9,3),'Input| Projects'!$BA17:$CX17)</f>
        <v>1</v>
      </c>
      <c r="BV17" s="158">
        <f>SUMIF('Input| Projects'!$BA$8:$CX$8,RIGHT(BV$9,3),'Input| Projects'!$BA17:$CX17)</f>
        <v>0</v>
      </c>
      <c r="BW17" s="79" t="str">
        <f t="shared" si="23"/>
        <v/>
      </c>
    </row>
    <row r="18" spans="2:75" x14ac:dyDescent="0.2">
      <c r="B18" s="123">
        <f>IFERROR('Input| Projects'!B18,"")</f>
        <v>9</v>
      </c>
      <c r="C18" s="160" t="str">
        <f>IFERROR(IF('Input| Projects'!C18="","",'Input| Projects'!C18),"")</f>
        <v>Project 9</v>
      </c>
      <c r="D18" s="160">
        <f>IFERROR(IF('Input| Projects'!D18="","",'Input| Projects'!D18),"")</f>
        <v>9</v>
      </c>
      <c r="E18" s="53"/>
      <c r="F18" s="160" t="str">
        <f>IF(LEN('Input| Projects'!F18)&gt;0,'Input| Projects'!F18,"")</f>
        <v>Replacement</v>
      </c>
      <c r="G18" s="160" t="str">
        <f>IF(LEN('Input| Projects'!G18)&gt;0,'Input| Projects'!G18,"")</f>
        <v>Transformers</v>
      </c>
      <c r="H18" s="10"/>
      <c r="I18" s="194" cm="1">
        <f t="array" ref="I18">IF(LEN($F18)&gt;0,1+IFERROR(SUMPRODUCT(TRANSPOSE('Input| Projects'!$AO18:$AQ18),INDEX('Input| Escalations'!$F$27:$L$29,,MATCH(Q$9,'Input| Escalations'!$F$21:$L$21,0))),0),0)</f>
        <v>1.001372433221474</v>
      </c>
      <c r="J18" s="194" cm="1">
        <f t="array" ref="J18">IF(LEN($F18)&gt;0,1+IFERROR(SUMPRODUCT(TRANSPOSE('Input| Projects'!$AO18:$AQ18),INDEX('Input| Escalations'!$F$27:$L$29,,MATCH(R$9,'Input| Escalations'!$F$21:$L$21,0))),0),0)</f>
        <v>1.0041327230031216</v>
      </c>
      <c r="K18" s="194" cm="1">
        <f t="array" ref="K18">IF(LEN($F18)&gt;0,1+IFERROR(SUMPRODUCT(TRANSPOSE('Input| Projects'!$AO18:$AQ18),INDEX('Input| Escalations'!$F$27:$L$29,,MATCH(S$9,'Input| Escalations'!$F$21:$L$21,0))),0),0)</f>
        <v>1.0069137288618701</v>
      </c>
      <c r="L18" s="194" cm="1">
        <f t="array" ref="L18">IF(LEN($F18)&gt;0,1+IFERROR(SUMPRODUCT(TRANSPOSE('Input| Projects'!$AO18:$AQ18),INDEX('Input| Escalations'!$F$27:$L$29,,MATCH(T$9,'Input| Escalations'!$F$21:$L$21,0))),0),0)</f>
        <v>1.0097156341786486</v>
      </c>
      <c r="M18" s="194" cm="1">
        <f t="array" ref="M18">IF(LEN($F18)&gt;0,1+IFERROR(SUMPRODUCT(TRANSPOSE('Input| Projects'!$AO18:$AQ18),INDEX('Input| Escalations'!$F$27:$L$29,,MATCH(U$9,'Input| Escalations'!$F$21:$L$21,0))),0),0)</f>
        <v>1.0125386239822811</v>
      </c>
      <c r="N18" s="194" cm="1">
        <f t="array" ref="N18">IF(LEN($F18)&gt;0,1+IFERROR(SUMPRODUCT(TRANSPOSE('Input| Projects'!$AO18:$AQ18),INDEX('Input| Escalations'!$F$27:$L$29,,MATCH(V$9,'Input| Escalations'!$F$21:$L$21,0))),0),0)</f>
        <v>1.0153828849643172</v>
      </c>
      <c r="O18" s="194" cm="1">
        <f t="array" ref="O18">IF(LEN($F18)&gt;0,1+IFERROR(SUMPRODUCT(TRANSPOSE('Input| Projects'!$AO18:$AQ18),INDEX('Input| Escalations'!$F$27:$L$29,,MATCH(W$9,'Input| Escalations'!$F$21:$L$21,0))),0),0)</f>
        <v>1.018248605493993</v>
      </c>
      <c r="P18" s="10"/>
      <c r="Q18" s="172">
        <f>IFERROR(IF(ISNUMBER(FIND("decision",'Input| Setup'!$F$6)),'Input| Projects'!Y18,'Input| Projects'!I18)*'Input| Escalations'!$I$17*I18,0)</f>
        <v>3761.7485635879566</v>
      </c>
      <c r="R18" s="172">
        <f>IFERROR(IF(ISNUMBER(FIND("decision",'Input| Setup'!$F$6)),'Input| Projects'!Z18,'Input| Projects'!J18)*'Input| Escalations'!$I$17*J18,0)</f>
        <v>9471.5617541867086</v>
      </c>
      <c r="S18" s="172">
        <f>IFERROR(IF(ISNUMBER(FIND("decision",'Input| Setup'!$F$6)),'Input| Projects'!AA18,'Input| Projects'!K18)*'Input| Escalations'!$I$17*K18,0)</f>
        <v>7008.5673613393337</v>
      </c>
      <c r="T18" s="172">
        <f>IFERROR(IF(ISNUMBER(FIND("decision",'Input| Setup'!$F$6)),'Input| Projects'!AB18,'Input| Projects'!L18)*'Input| Escalations'!$I$17*L18,0)</f>
        <v>3117.4185551229466</v>
      </c>
      <c r="U18" s="172">
        <f>IFERROR(IF(ISNUMBER(FIND("decision",'Input| Setup'!$F$6)),'Input| Projects'!AC18,'Input| Projects'!M18)*'Input| Escalations'!$I$17*M18,0)</f>
        <v>8184.0178597094982</v>
      </c>
      <c r="V18" s="172">
        <f>IFERROR(IF(ISNUMBER(FIND("decision",'Input| Setup'!$F$6)),'Input| Projects'!AD18,'Input| Projects'!N18)*'Input| Escalations'!$I$17*N18,0)</f>
        <v>7446.3669260263187</v>
      </c>
      <c r="W18" s="172">
        <f>IFERROR(IF(ISNUMBER(FIND("decision",'Input| Setup'!$F$6)),'Input| Projects'!AE18,'Input| Projects'!O18)*'Input| Escalations'!$I$17*O18,0)</f>
        <v>2042.8795178389225</v>
      </c>
      <c r="X18" s="175"/>
      <c r="Y18" s="172">
        <f>IF(ISNUMBER(FIND("decision",'Input| Setup'!$F$6)),'Input| Projects'!AG18,'Input| Projects'!Q18)*I18*'Input| Escalations'!$I$17</f>
        <v>0</v>
      </c>
      <c r="Z18" s="172">
        <f>IF(ISNUMBER(FIND("decision",'Input| Setup'!$F$6)),'Input| Projects'!AH18,'Input| Projects'!R18)*J18*'Input| Escalations'!$I$17</f>
        <v>0</v>
      </c>
      <c r="AA18" s="172">
        <f>IF(ISNUMBER(FIND("decision",'Input| Setup'!$F$6)),'Input| Projects'!AI18,'Input| Projects'!S18)*K18*'Input| Escalations'!$I$17</f>
        <v>0</v>
      </c>
      <c r="AB18" s="172">
        <f>IF(ISNUMBER(FIND("decision",'Input| Setup'!$F$6)),'Input| Projects'!AJ18,'Input| Projects'!T18)*L18*'Input| Escalations'!$I$17</f>
        <v>0</v>
      </c>
      <c r="AC18" s="172">
        <f>IF(ISNUMBER(FIND("decision",'Input| Setup'!$F$6)),'Input| Projects'!AK18,'Input| Projects'!U18)*M18*'Input| Escalations'!$I$17</f>
        <v>0</v>
      </c>
      <c r="AD18" s="172">
        <f>IF(ISNUMBER(FIND("decision",'Input| Setup'!$F$6)),'Input| Projects'!AL18,'Input| Projects'!V18)*N18*'Input| Escalations'!$I$17</f>
        <v>0</v>
      </c>
      <c r="AE18" s="172">
        <f>IF(ISNUMBER(FIND("decision",'Input| Setup'!$F$6)),'Input| Projects'!AM18,'Input| Projects'!W18)*O18*'Input| Escalations'!$I$17</f>
        <v>0</v>
      </c>
      <c r="AF18" s="175"/>
      <c r="AG18" s="172" cm="1">
        <f t="array" ref="AG18">IFERROR(--('Input| Projects'!$AS18="Yes")*_xlfn.SWITCH('Input| Overheads'!$C$50,"Direct costs",'Calc| Overheads Allocation'!C$8*Q18,"Internal labour",'Calc| Overheads Allocation'!C$8*Q18*'Input| Projects'!$AO18,"DNSP defined",'Calc| Overheads Allocation'!C$78*'Input| Projects'!$AV18,0),0)</f>
        <v>113.42658130679787</v>
      </c>
      <c r="AH18" s="172" cm="1">
        <f t="array" ref="AH18">IFERROR(--('Input| Projects'!$AS18="Yes")*_xlfn.SWITCH('Input| Overheads'!$C$50,"Direct costs",'Calc| Overheads Allocation'!D$8*R18,"Internal labour",'Calc| Overheads Allocation'!D$8*R18*'Input| Projects'!$AO18,"DNSP defined",'Calc| Overheads Allocation'!D$78*'Input| Projects'!$AV18,0),0)</f>
        <v>39.74391073098883</v>
      </c>
      <c r="AI18" s="172" cm="1">
        <f t="array" ref="AI18">IFERROR(--('Input| Projects'!$AS18="Yes")*_xlfn.SWITCH('Input| Overheads'!$C$50,"Direct costs",'Calc| Overheads Allocation'!E$8*S18,"Internal labour",'Calc| Overheads Allocation'!E$8*S18*'Input| Projects'!$AO18,"DNSP defined",'Calc| Overheads Allocation'!E$78*'Input| Projects'!$AV18,0),0)</f>
        <v>178.24839392018455</v>
      </c>
      <c r="AJ18" s="172" cm="1">
        <f t="array" ref="AJ18">IFERROR(--('Input| Projects'!$AS18="Yes")*_xlfn.SWITCH('Input| Overheads'!$C$50,"Direct costs",'Calc| Overheads Allocation'!F$8*T18,"Internal labour",'Calc| Overheads Allocation'!F$8*T18*'Input| Projects'!$AO18,"DNSP defined",'Calc| Overheads Allocation'!F$78*'Input| Projects'!$AV18,0),0)</f>
        <v>78.714570795070074</v>
      </c>
      <c r="AK18" s="172" cm="1">
        <f t="array" ref="AK18">IFERROR(--('Input| Projects'!$AS18="Yes")*_xlfn.SWITCH('Input| Overheads'!$C$50,"Direct costs",'Calc| Overheads Allocation'!G$8*U18,"Internal labour",'Calc| Overheads Allocation'!G$8*U18*'Input| Projects'!$AO18,"DNSP defined",'Calc| Overheads Allocation'!G$78*'Input| Projects'!$AV18,0),0)</f>
        <v>204.96681443177533</v>
      </c>
      <c r="AL18" s="172" cm="1">
        <f t="array" ref="AL18">IFERROR(--('Input| Projects'!$AS18="Yes")*_xlfn.SWITCH('Input| Overheads'!$C$50,"Direct costs",'Calc| Overheads Allocation'!H$8*V18,"Internal labour",'Calc| Overheads Allocation'!H$8*V18*'Input| Projects'!$AO18,"DNSP defined",'Calc| Overheads Allocation'!H$78*'Input| Projects'!$AV18,0),0)</f>
        <v>184.99703152661996</v>
      </c>
      <c r="AM18" s="172" cm="1">
        <f t="array" ref="AM18">IFERROR(--('Input| Projects'!$AS18="Yes")*_xlfn.SWITCH('Input| Overheads'!$C$50,"Direct costs",'Calc| Overheads Allocation'!I$8*W18,"Internal labour",'Calc| Overheads Allocation'!I$8*W18*'Input| Projects'!$AO18,"DNSP defined",'Calc| Overheads Allocation'!I$78*'Input| Projects'!$AV18,0),0)</f>
        <v>50.372829313611959</v>
      </c>
      <c r="AN18" s="175"/>
      <c r="AO18" s="172" cm="1">
        <f t="array" ref="AO18">IFERROR(--('Input| Projects'!$AT18="Yes")*_xlfn.SWITCH('Input| Overheads'!$C$50,"Direct costs",'Calc| Overheads Allocation'!C$9*Q18,"Internal labour",'Calc| Overheads Allocation'!C$9*Q18*'Input| Projects'!$AO18,"DNSP defined",'Calc| Overheads Allocation'!C$79*'Input| Projects'!$AW18,0),0)</f>
        <v>115.19560035611663</v>
      </c>
      <c r="AP18" s="172" cm="1">
        <f t="array" ref="AP18">IFERROR(--('Input| Projects'!$AT18="Yes")*_xlfn.SWITCH('Input| Overheads'!$C$50,"Direct costs",'Calc| Overheads Allocation'!D$9*R18,"Internal labour",'Calc| Overheads Allocation'!D$9*R18*'Input| Projects'!$AO18,"DNSP defined",'Calc| Overheads Allocation'!D$79*'Input| Projects'!$AW18,0),0)</f>
        <v>41.160484641231207</v>
      </c>
      <c r="AQ18" s="172" cm="1">
        <f t="array" ref="AQ18">IFERROR(--('Input| Projects'!$AT18="Yes")*_xlfn.SWITCH('Input| Overheads'!$C$50,"Direct costs",'Calc| Overheads Allocation'!E$9*S18,"Internal labour",'Calc| Overheads Allocation'!E$9*S18*'Input| Projects'!$AO18,"DNSP defined",'Calc| Overheads Allocation'!E$79*'Input| Projects'!$AW18,0),0)</f>
        <v>186.1441996047493</v>
      </c>
      <c r="AR18" s="172" cm="1">
        <f t="array" ref="AR18">IFERROR(--('Input| Projects'!$AT18="Yes")*_xlfn.SWITCH('Input| Overheads'!$C$50,"Direct costs",'Calc| Overheads Allocation'!F$9*T18,"Internal labour",'Calc| Overheads Allocation'!F$9*T18*'Input| Projects'!$AO18,"DNSP defined",'Calc| Overheads Allocation'!F$79*'Input| Projects'!$AW18,0),0)</f>
        <v>82.88861865917832</v>
      </c>
      <c r="AS18" s="172" cm="1">
        <f t="array" ref="AS18">IFERROR(--('Input| Projects'!$AT18="Yes")*_xlfn.SWITCH('Input| Overheads'!$C$50,"Direct costs",'Calc| Overheads Allocation'!G$9*U18,"Internal labour",'Calc| Overheads Allocation'!G$9*U18*'Input| Projects'!$AO18,"DNSP defined",'Calc| Overheads Allocation'!G$79*'Input| Projects'!$AW18,0),0)</f>
        <v>217.62752147680743</v>
      </c>
      <c r="AT18" s="172" cm="1">
        <f t="array" ref="AT18">IFERROR(--('Input| Projects'!$AT18="Yes")*_xlfn.SWITCH('Input| Overheads'!$C$50,"Direct costs",'Calc| Overheads Allocation'!H$9*V18,"Internal labour",'Calc| Overheads Allocation'!H$9*V18*'Input| Projects'!$AO18,"DNSP defined",'Calc| Overheads Allocation'!H$79*'Input| Projects'!$AW18,0),0)</f>
        <v>198.04477071411981</v>
      </c>
      <c r="AU18" s="172" cm="1">
        <f t="array" ref="AU18">IFERROR(--('Input| Projects'!$AT18="Yes")*_xlfn.SWITCH('Input| Overheads'!$C$50,"Direct costs",'Calc| Overheads Allocation'!I$9*W18,"Internal labour",'Calc| Overheads Allocation'!I$9*W18*'Input| Projects'!$AO18,"DNSP defined",'Calc| Overheads Allocation'!I$79*'Input| Projects'!$AW18,0),0)</f>
        <v>54.409454729034586</v>
      </c>
      <c r="AV18" s="175"/>
      <c r="AW18" s="172">
        <f t="shared" si="24"/>
        <v>228.6221816629145</v>
      </c>
      <c r="AX18" s="172">
        <f t="shared" si="25"/>
        <v>80.904395372220037</v>
      </c>
      <c r="AY18" s="172">
        <f t="shared" si="26"/>
        <v>364.39259352493389</v>
      </c>
      <c r="AZ18" s="172">
        <f t="shared" si="27"/>
        <v>161.60318945424839</v>
      </c>
      <c r="BA18" s="172">
        <f t="shared" si="28"/>
        <v>422.59433590858276</v>
      </c>
      <c r="BB18" s="172">
        <f t="shared" si="29"/>
        <v>383.0418022407398</v>
      </c>
      <c r="BC18" s="172">
        <f t="shared" si="30"/>
        <v>104.78228404264655</v>
      </c>
      <c r="BD18" s="176"/>
      <c r="BE18" s="172">
        <f t="shared" si="31"/>
        <v>0</v>
      </c>
      <c r="BF18" s="172">
        <f t="shared" si="32"/>
        <v>0</v>
      </c>
      <c r="BG18" s="172">
        <f t="shared" si="33"/>
        <v>0</v>
      </c>
      <c r="BH18" s="172">
        <f t="shared" si="34"/>
        <v>0</v>
      </c>
      <c r="BI18" s="172">
        <f t="shared" si="35"/>
        <v>0</v>
      </c>
      <c r="BJ18" s="172">
        <f t="shared" si="36"/>
        <v>0</v>
      </c>
      <c r="BK18" s="172">
        <f t="shared" si="37"/>
        <v>0</v>
      </c>
      <c r="BL18" s="176"/>
      <c r="BM18" s="172">
        <f t="shared" si="16"/>
        <v>3990.3707452508711</v>
      </c>
      <c r="BN18" s="172">
        <f t="shared" si="17"/>
        <v>9552.466149558928</v>
      </c>
      <c r="BO18" s="172">
        <f t="shared" si="18"/>
        <v>7372.9599548642673</v>
      </c>
      <c r="BP18" s="172">
        <f t="shared" si="19"/>
        <v>3279.021744577195</v>
      </c>
      <c r="BQ18" s="172">
        <f t="shared" si="20"/>
        <v>8606.6121956180814</v>
      </c>
      <c r="BR18" s="172">
        <f t="shared" si="21"/>
        <v>7829.4087282670589</v>
      </c>
      <c r="BS18" s="172">
        <f t="shared" si="22"/>
        <v>2147.6618018815689</v>
      </c>
      <c r="BT18" s="55"/>
      <c r="BU18" s="158">
        <f>SUMIF('Input| Projects'!$BA$8:$CX$8,RIGHT(BU$9,3),'Input| Projects'!$BA18:$CX18)</f>
        <v>1</v>
      </c>
      <c r="BV18" s="158">
        <f>SUMIF('Input| Projects'!$BA$8:$CX$8,RIGHT(BV$9,3),'Input| Projects'!$BA18:$CX18)</f>
        <v>0</v>
      </c>
      <c r="BW18" s="79" t="str">
        <f t="shared" si="23"/>
        <v/>
      </c>
    </row>
    <row r="19" spans="2:75" x14ac:dyDescent="0.2">
      <c r="B19" s="123">
        <f>IFERROR('Input| Projects'!B19,"")</f>
        <v>10</v>
      </c>
      <c r="C19" s="160" t="str">
        <f>IFERROR(IF('Input| Projects'!C19="","",'Input| Projects'!C19),"")</f>
        <v>Project 10</v>
      </c>
      <c r="D19" s="160">
        <f>IFERROR(IF('Input| Projects'!D19="","",'Input| Projects'!D19),"")</f>
        <v>10</v>
      </c>
      <c r="E19" s="53"/>
      <c r="F19" s="160" t="str">
        <f>IF(LEN('Input| Projects'!F19)&gt;0,'Input| Projects'!F19,"")</f>
        <v>Replacement</v>
      </c>
      <c r="G19" s="160" t="str">
        <f>IF(LEN('Input| Projects'!G19)&gt;0,'Input| Projects'!G19,"")</f>
        <v>Conductors</v>
      </c>
      <c r="H19" s="10"/>
      <c r="I19" s="194" cm="1">
        <f t="array" ref="I19">IF(LEN($F19)&gt;0,1+IFERROR(SUMPRODUCT(TRANSPOSE('Input| Projects'!$AO19:$AQ19),INDEX('Input| Escalations'!$F$27:$L$29,,MATCH(Q$9,'Input| Escalations'!$F$21:$L$21,0))),0),0)</f>
        <v>1.002432421108975</v>
      </c>
      <c r="J19" s="194" cm="1">
        <f t="array" ref="J19">IF(LEN($F19)&gt;0,1+IFERROR(SUMPRODUCT(TRANSPOSE('Input| Projects'!$AO19:$AQ19),INDEX('Input| Escalations'!$F$27:$L$29,,MATCH(R$9,'Input| Escalations'!$F$21:$L$21,0))),0),0)</f>
        <v>1.0073277819652204</v>
      </c>
      <c r="K19" s="194" cm="1">
        <f t="array" ref="K19">IF(LEN($F19)&gt;0,1+IFERROR(SUMPRODUCT(TRANSPOSE('Input| Projects'!$AO19:$AQ19),INDEX('Input| Escalations'!$F$27:$L$29,,MATCH(S$9,'Input| Escalations'!$F$21:$L$21,0))),0),0)</f>
        <v>1.0122641373038301</v>
      </c>
      <c r="L19" s="194" cm="1">
        <f t="array" ref="L19">IF(LEN($F19)&gt;0,1+IFERROR(SUMPRODUCT(TRANSPOSE('Input| Projects'!$AO19:$AQ19),INDEX('Input| Escalations'!$F$27:$L$29,,MATCH(T$9,'Input| Escalations'!$F$21:$L$21,0))),0),0)</f>
        <v>1.017241853542763</v>
      </c>
      <c r="M19" s="194" cm="1">
        <f t="array" ref="M19">IF(LEN($F19)&gt;0,1+IFERROR(SUMPRODUCT(TRANSPOSE('Input| Projects'!$AO19:$AQ19),INDEX('Input| Escalations'!$F$27:$L$29,,MATCH(U$9,'Input| Escalations'!$F$21:$L$21,0))),0),0)</f>
        <v>1.0222613003954724</v>
      </c>
      <c r="N19" s="194" cm="1">
        <f t="array" ref="N19">IF(LEN($F19)&gt;0,1+IFERROR(SUMPRODUCT(TRANSPOSE('Input| Projects'!$AO19:$AQ19),INDEX('Input| Escalations'!$F$27:$L$29,,MATCH(V$9,'Input| Escalations'!$F$21:$L$21,0))),0),0)</f>
        <v>1.0273228509005643</v>
      </c>
      <c r="O19" s="194" cm="1">
        <f t="array" ref="O19">IF(LEN($F19)&gt;0,1+IFERROR(SUMPRODUCT(TRANSPOSE('Input| Projects'!$AO19:$AQ19),INDEX('Input| Escalations'!$F$27:$L$29,,MATCH(W$9,'Input| Escalations'!$F$21:$L$21,0))),0),0)</f>
        <v>1.0324268814517212</v>
      </c>
      <c r="P19" s="10"/>
      <c r="Q19" s="172">
        <f>IFERROR(IF(ISNUMBER(FIND("decision",'Input| Setup'!$F$6)),'Input| Projects'!Y19,'Input| Projects'!I19)*'Input| Escalations'!$I$17*I19,0)</f>
        <v>8403.2116709989314</v>
      </c>
      <c r="R19" s="172">
        <f>IFERROR(IF(ISNUMBER(FIND("decision",'Input| Setup'!$F$6)),'Input| Projects'!Z19,'Input| Projects'!J19)*'Input| Escalations'!$I$17*J19,0)</f>
        <v>2079.6347718029797</v>
      </c>
      <c r="S19" s="172">
        <f>IFERROR(IF(ISNUMBER(FIND("decision",'Input| Setup'!$F$6)),'Input| Projects'!AA19,'Input| Projects'!K19)*'Input| Escalations'!$I$17*K19,0)</f>
        <v>7337.6539220541708</v>
      </c>
      <c r="T19" s="172">
        <f>IFERROR(IF(ISNUMBER(FIND("decision",'Input| Setup'!$F$6)),'Input| Projects'!AB19,'Input| Projects'!L19)*'Input| Escalations'!$I$17*L19,0)</f>
        <v>14.407211502343099</v>
      </c>
      <c r="U19" s="172">
        <f>IFERROR(IF(ISNUMBER(FIND("decision",'Input| Setup'!$F$6)),'Input| Projects'!AC19,'Input| Projects'!M19)*'Input| Escalations'!$I$17*M19,0)</f>
        <v>3786.3875630883244</v>
      </c>
      <c r="V19" s="172">
        <f>IFERROR(IF(ISNUMBER(FIND("decision",'Input| Setup'!$F$6)),'Input| Projects'!AD19,'Input| Projects'!N19)*'Input| Escalations'!$I$17*N19,0)</f>
        <v>4609.9118507762278</v>
      </c>
      <c r="W19" s="172">
        <f>IFERROR(IF(ISNUMBER(FIND("decision",'Input| Setup'!$F$6)),'Input| Projects'!AE19,'Input| Projects'!O19)*'Input| Escalations'!$I$17*O19,0)</f>
        <v>3085.6901484956084</v>
      </c>
      <c r="X19" s="175"/>
      <c r="Y19" s="172">
        <f>IF(ISNUMBER(FIND("decision",'Input| Setup'!$F$6)),'Input| Projects'!AG19,'Input| Projects'!Q19)*I19*'Input| Escalations'!$I$17</f>
        <v>0</v>
      </c>
      <c r="Z19" s="172">
        <f>IF(ISNUMBER(FIND("decision",'Input| Setup'!$F$6)),'Input| Projects'!AH19,'Input| Projects'!R19)*J19*'Input| Escalations'!$I$17</f>
        <v>0</v>
      </c>
      <c r="AA19" s="172">
        <f>IF(ISNUMBER(FIND("decision",'Input| Setup'!$F$6)),'Input| Projects'!AI19,'Input| Projects'!S19)*K19*'Input| Escalations'!$I$17</f>
        <v>0</v>
      </c>
      <c r="AB19" s="172">
        <f>IF(ISNUMBER(FIND("decision",'Input| Setup'!$F$6)),'Input| Projects'!AJ19,'Input| Projects'!T19)*L19*'Input| Escalations'!$I$17</f>
        <v>0</v>
      </c>
      <c r="AC19" s="172">
        <f>IF(ISNUMBER(FIND("decision",'Input| Setup'!$F$6)),'Input| Projects'!AK19,'Input| Projects'!U19)*M19*'Input| Escalations'!$I$17</f>
        <v>0</v>
      </c>
      <c r="AD19" s="172">
        <f>IF(ISNUMBER(FIND("decision",'Input| Setup'!$F$6)),'Input| Projects'!AL19,'Input| Projects'!V19)*N19*'Input| Escalations'!$I$17</f>
        <v>0</v>
      </c>
      <c r="AE19" s="172">
        <f>IF(ISNUMBER(FIND("decision",'Input| Setup'!$F$6)),'Input| Projects'!AM19,'Input| Projects'!W19)*O19*'Input| Escalations'!$I$17</f>
        <v>0</v>
      </c>
      <c r="AF19" s="175"/>
      <c r="AG19" s="172" cm="1">
        <f t="array" ref="AG19">IFERROR(--('Input| Projects'!$AS19="Yes")*_xlfn.SWITCH('Input| Overheads'!$C$50,"Direct costs",'Calc| Overheads Allocation'!C$8*Q19,"Internal labour",'Calc| Overheads Allocation'!C$8*Q19*'Input| Projects'!$AO19,"DNSP defined",'Calc| Overheads Allocation'!C$78*'Input| Projects'!$AV19,0),0)</f>
        <v>253.3788624430764</v>
      </c>
      <c r="AH19" s="172" cm="1">
        <f t="array" ref="AH19">IFERROR(--('Input| Projects'!$AS19="Yes")*_xlfn.SWITCH('Input| Overheads'!$C$50,"Direct costs",'Calc| Overheads Allocation'!D$8*R19,"Internal labour",'Calc| Overheads Allocation'!D$8*R19*'Input| Projects'!$AO19,"DNSP defined",'Calc| Overheads Allocation'!D$78*'Input| Projects'!$AV19,0),0)</f>
        <v>8.7264192398959946</v>
      </c>
      <c r="AI19" s="172" cm="1">
        <f t="array" ref="AI19">IFERROR(--('Input| Projects'!$AS19="Yes")*_xlfn.SWITCH('Input| Overheads'!$C$50,"Direct costs",'Calc| Overheads Allocation'!E$8*S19,"Internal labour",'Calc| Overheads Allocation'!E$8*S19*'Input| Projects'!$AO19,"DNSP defined",'Calc| Overheads Allocation'!E$78*'Input| Projects'!$AV19,0),0)</f>
        <v>186.61802895169083</v>
      </c>
      <c r="AJ19" s="172" cm="1">
        <f t="array" ref="AJ19">IFERROR(--('Input| Projects'!$AS19="Yes")*_xlfn.SWITCH('Input| Overheads'!$C$50,"Direct costs",'Calc| Overheads Allocation'!F$8*T19,"Internal labour",'Calc| Overheads Allocation'!F$8*T19*'Input| Projects'!$AO19,"DNSP defined",'Calc| Overheads Allocation'!F$78*'Input| Projects'!$AV19,0),0)</f>
        <v>0.36378094558303808</v>
      </c>
      <c r="AK19" s="172" cm="1">
        <f t="array" ref="AK19">IFERROR(--('Input| Projects'!$AS19="Yes")*_xlfn.SWITCH('Input| Overheads'!$C$50,"Direct costs",'Calc| Overheads Allocation'!G$8*U19,"Internal labour",'Calc| Overheads Allocation'!G$8*U19*'Input| Projects'!$AO19,"DNSP defined",'Calc| Overheads Allocation'!G$78*'Input| Projects'!$AV19,0),0)</f>
        <v>94.829191518633209</v>
      </c>
      <c r="AL19" s="172" cm="1">
        <f t="array" ref="AL19">IFERROR(--('Input| Projects'!$AS19="Yes")*_xlfn.SWITCH('Input| Overheads'!$C$50,"Direct costs",'Calc| Overheads Allocation'!H$8*V19,"Internal labour",'Calc| Overheads Allocation'!H$8*V19*'Input| Projects'!$AO19,"DNSP defined",'Calc| Overheads Allocation'!H$78*'Input| Projects'!$AV19,0),0)</f>
        <v>114.52833528955415</v>
      </c>
      <c r="AM19" s="172" cm="1">
        <f t="array" ref="AM19">IFERROR(--('Input| Projects'!$AS19="Yes")*_xlfn.SWITCH('Input| Overheads'!$C$50,"Direct costs",'Calc| Overheads Allocation'!I$8*W19,"Internal labour",'Calc| Overheads Allocation'!I$8*W19*'Input| Projects'!$AO19,"DNSP defined",'Calc| Overheads Allocation'!I$78*'Input| Projects'!$AV19,0),0)</f>
        <v>76.08620175960813</v>
      </c>
      <c r="AN19" s="175"/>
      <c r="AO19" s="172" cm="1">
        <f t="array" ref="AO19">IFERROR(--('Input| Projects'!$AT19="Yes")*_xlfn.SWITCH('Input| Overheads'!$C$50,"Direct costs",'Calc| Overheads Allocation'!C$9*Q19,"Internal labour",'Calc| Overheads Allocation'!C$9*Q19*'Input| Projects'!$AO19,"DNSP defined",'Calc| Overheads Allocation'!C$79*'Input| Projects'!$AW19,0),0)</f>
        <v>257.33059958610232</v>
      </c>
      <c r="AP19" s="172" cm="1">
        <f t="array" ref="AP19">IFERROR(--('Input| Projects'!$AT19="Yes")*_xlfn.SWITCH('Input| Overheads'!$C$50,"Direct costs",'Calc| Overheads Allocation'!D$9*R19,"Internal labour",'Calc| Overheads Allocation'!D$9*R19*'Input| Projects'!$AO19,"DNSP defined",'Calc| Overheads Allocation'!D$79*'Input| Projects'!$AW19,0),0)</f>
        <v>9.0374509828149225</v>
      </c>
      <c r="AQ19" s="172" cm="1">
        <f t="array" ref="AQ19">IFERROR(--('Input| Projects'!$AT19="Yes")*_xlfn.SWITCH('Input| Overheads'!$C$50,"Direct costs",'Calc| Overheads Allocation'!E$9*S19,"Internal labour",'Calc| Overheads Allocation'!E$9*S19*'Input| Projects'!$AO19,"DNSP defined",'Calc| Overheads Allocation'!E$79*'Input| Projects'!$AW19,0),0)</f>
        <v>194.8845813813235</v>
      </c>
      <c r="AR19" s="172" cm="1">
        <f t="array" ref="AR19">IFERROR(--('Input| Projects'!$AT19="Yes")*_xlfn.SWITCH('Input| Overheads'!$C$50,"Direct costs",'Calc| Overheads Allocation'!F$9*T19,"Internal labour",'Calc| Overheads Allocation'!F$9*T19*'Input| Projects'!$AO19,"DNSP defined",'Calc| Overheads Allocation'!F$79*'Input| Projects'!$AW19,0),0)</f>
        <v>0.38307139033268095</v>
      </c>
      <c r="AS19" s="172" cm="1">
        <f t="array" ref="AS19">IFERROR(--('Input| Projects'!$AT19="Yes")*_xlfn.SWITCH('Input| Overheads'!$C$50,"Direct costs",'Calc| Overheads Allocation'!G$9*U19,"Internal labour",'Calc| Overheads Allocation'!G$9*U19*'Input| Projects'!$AO19,"DNSP defined",'Calc| Overheads Allocation'!G$79*'Input| Projects'!$AW19,0),0)</f>
        <v>100.68674761357016</v>
      </c>
      <c r="AT19" s="172" cm="1">
        <f t="array" ref="AT19">IFERROR(--('Input| Projects'!$AT19="Yes")*_xlfn.SWITCH('Input| Overheads'!$C$50,"Direct costs",'Calc| Overheads Allocation'!H$9*V19,"Internal labour",'Calc| Overheads Allocation'!H$9*V19*'Input| Projects'!$AO19,"DNSP defined",'Calc| Overheads Allocation'!H$79*'Input| Projects'!$AW19,0),0)</f>
        <v>122.60595597408717</v>
      </c>
      <c r="AU19" s="172" cm="1">
        <f t="array" ref="AU19">IFERROR(--('Input| Projects'!$AT19="Yes")*_xlfn.SWITCH('Input| Overheads'!$C$50,"Direct costs",'Calc| Overheads Allocation'!I$9*W19,"Internal labour",'Calc| Overheads Allocation'!I$9*W19*'Input| Projects'!$AO19,"DNSP defined",'Calc| Overheads Allocation'!I$79*'Input| Projects'!$AW19,0),0)</f>
        <v>82.183367631980786</v>
      </c>
      <c r="AV19" s="175"/>
      <c r="AW19" s="172">
        <f t="shared" si="24"/>
        <v>510.70946202917872</v>
      </c>
      <c r="AX19" s="172">
        <f t="shared" si="25"/>
        <v>17.763870222710917</v>
      </c>
      <c r="AY19" s="172">
        <f t="shared" si="26"/>
        <v>381.50261033301433</v>
      </c>
      <c r="AZ19" s="172">
        <f t="shared" si="27"/>
        <v>0.74685233591571909</v>
      </c>
      <c r="BA19" s="172">
        <f t="shared" si="28"/>
        <v>195.51593913220336</v>
      </c>
      <c r="BB19" s="172">
        <f t="shared" si="29"/>
        <v>237.13429126364133</v>
      </c>
      <c r="BC19" s="172">
        <f t="shared" si="30"/>
        <v>158.2695693915889</v>
      </c>
      <c r="BD19" s="176"/>
      <c r="BE19" s="172">
        <f t="shared" si="31"/>
        <v>0</v>
      </c>
      <c r="BF19" s="172">
        <f t="shared" si="32"/>
        <v>0</v>
      </c>
      <c r="BG19" s="172">
        <f t="shared" si="33"/>
        <v>0</v>
      </c>
      <c r="BH19" s="172">
        <f t="shared" si="34"/>
        <v>0</v>
      </c>
      <c r="BI19" s="172">
        <f t="shared" si="35"/>
        <v>0</v>
      </c>
      <c r="BJ19" s="172">
        <f t="shared" si="36"/>
        <v>0</v>
      </c>
      <c r="BK19" s="172">
        <f t="shared" si="37"/>
        <v>0</v>
      </c>
      <c r="BL19" s="176"/>
      <c r="BM19" s="172">
        <f t="shared" si="16"/>
        <v>8913.9211330281105</v>
      </c>
      <c r="BN19" s="172">
        <f t="shared" si="17"/>
        <v>2097.3986420256906</v>
      </c>
      <c r="BO19" s="172">
        <f t="shared" si="18"/>
        <v>7719.1565323871855</v>
      </c>
      <c r="BP19" s="172">
        <f t="shared" si="19"/>
        <v>15.154063838258818</v>
      </c>
      <c r="BQ19" s="172">
        <f t="shared" si="20"/>
        <v>3981.903502220528</v>
      </c>
      <c r="BR19" s="172">
        <f t="shared" si="21"/>
        <v>4847.0461420398688</v>
      </c>
      <c r="BS19" s="172">
        <f t="shared" si="22"/>
        <v>3243.9597178871973</v>
      </c>
      <c r="BT19" s="55"/>
      <c r="BU19" s="158">
        <f>SUMIF('Input| Projects'!$BA$8:$CX$8,RIGHT(BU$9,3),'Input| Projects'!$BA19:$CX19)</f>
        <v>0</v>
      </c>
      <c r="BV19" s="158">
        <f>SUMIF('Input| Projects'!$BA$8:$CX$8,RIGHT(BV$9,3),'Input| Projects'!$BA19:$CX19)</f>
        <v>1</v>
      </c>
      <c r="BW19" s="79" t="str">
        <f t="shared" si="23"/>
        <v/>
      </c>
    </row>
    <row r="20" spans="2:75" x14ac:dyDescent="0.2">
      <c r="B20" s="123">
        <f>IFERROR('Input| Projects'!B20,"")</f>
        <v>11</v>
      </c>
      <c r="C20" s="160" t="str">
        <f>IFERROR(IF('Input| Projects'!C20="","",'Input| Projects'!C20),"")</f>
        <v>Project 11</v>
      </c>
      <c r="D20" s="160">
        <f>IFERROR(IF('Input| Projects'!D20="","",'Input| Projects'!D20),"")</f>
        <v>11</v>
      </c>
      <c r="E20" s="53"/>
      <c r="F20" s="160" t="str">
        <f>IF(LEN('Input| Projects'!F20)&gt;0,'Input| Projects'!F20,"")</f>
        <v>Replacement</v>
      </c>
      <c r="G20" s="160" t="str">
        <f>IF(LEN('Input| Projects'!G20)&gt;0,'Input| Projects'!G20,"")</f>
        <v>Transformers</v>
      </c>
      <c r="H20" s="10"/>
      <c r="I20" s="194" cm="1">
        <f t="array" ref="I20">IF(LEN($F20)&gt;0,1+IFERROR(SUMPRODUCT(TRANSPOSE('Input| Projects'!$AO20:$AQ20),INDEX('Input| Escalations'!$F$27:$L$29,,MATCH(Q$9,'Input| Escalations'!$F$21:$L$21,0))),0),0)</f>
        <v>1.001372433221474</v>
      </c>
      <c r="J20" s="194" cm="1">
        <f t="array" ref="J20">IF(LEN($F20)&gt;0,1+IFERROR(SUMPRODUCT(TRANSPOSE('Input| Projects'!$AO20:$AQ20),INDEX('Input| Escalations'!$F$27:$L$29,,MATCH(R$9,'Input| Escalations'!$F$21:$L$21,0))),0),0)</f>
        <v>1.0041327230031216</v>
      </c>
      <c r="K20" s="194" cm="1">
        <f t="array" ref="K20">IF(LEN($F20)&gt;0,1+IFERROR(SUMPRODUCT(TRANSPOSE('Input| Projects'!$AO20:$AQ20),INDEX('Input| Escalations'!$F$27:$L$29,,MATCH(S$9,'Input| Escalations'!$F$21:$L$21,0))),0),0)</f>
        <v>1.0069137288618701</v>
      </c>
      <c r="L20" s="194" cm="1">
        <f t="array" ref="L20">IF(LEN($F20)&gt;0,1+IFERROR(SUMPRODUCT(TRANSPOSE('Input| Projects'!$AO20:$AQ20),INDEX('Input| Escalations'!$F$27:$L$29,,MATCH(T$9,'Input| Escalations'!$F$21:$L$21,0))),0),0)</f>
        <v>1.0097156341786486</v>
      </c>
      <c r="M20" s="194" cm="1">
        <f t="array" ref="M20">IF(LEN($F20)&gt;0,1+IFERROR(SUMPRODUCT(TRANSPOSE('Input| Projects'!$AO20:$AQ20),INDEX('Input| Escalations'!$F$27:$L$29,,MATCH(U$9,'Input| Escalations'!$F$21:$L$21,0))),0),0)</f>
        <v>1.0125386239822811</v>
      </c>
      <c r="N20" s="194" cm="1">
        <f t="array" ref="N20">IF(LEN($F20)&gt;0,1+IFERROR(SUMPRODUCT(TRANSPOSE('Input| Projects'!$AO20:$AQ20),INDEX('Input| Escalations'!$F$27:$L$29,,MATCH(V$9,'Input| Escalations'!$F$21:$L$21,0))),0),0)</f>
        <v>1.0153828849643172</v>
      </c>
      <c r="O20" s="194" cm="1">
        <f t="array" ref="O20">IF(LEN($F20)&gt;0,1+IFERROR(SUMPRODUCT(TRANSPOSE('Input| Projects'!$AO20:$AQ20),INDEX('Input| Escalations'!$F$27:$L$29,,MATCH(W$9,'Input| Escalations'!$F$21:$L$21,0))),0),0)</f>
        <v>1.018248605493993</v>
      </c>
      <c r="P20" s="10"/>
      <c r="Q20" s="172">
        <f>IFERROR(IF(ISNUMBER(FIND("decision",'Input| Setup'!$F$6)),'Input| Projects'!Y20,'Input| Projects'!I20)*'Input| Escalations'!$I$17*I20,0)</f>
        <v>5135.1976678073179</v>
      </c>
      <c r="R20" s="172">
        <f>IFERROR(IF(ISNUMBER(FIND("decision",'Input| Setup'!$F$6)),'Input| Projects'!Z20,'Input| Projects'!J20)*'Input| Escalations'!$I$17*J20,0)</f>
        <v>2471.802540389036</v>
      </c>
      <c r="S20" s="172">
        <f>IFERROR(IF(ISNUMBER(FIND("decision",'Input| Setup'!$F$6)),'Input| Projects'!AA20,'Input| Projects'!K20)*'Input| Escalations'!$I$17*K20,0)</f>
        <v>1117.402586378078</v>
      </c>
      <c r="T20" s="172">
        <f>IFERROR(IF(ISNUMBER(FIND("decision",'Input| Setup'!$F$6)),'Input| Projects'!AB20,'Input| Projects'!L20)*'Input| Escalations'!$I$17*L20,0)</f>
        <v>10732.293277560562</v>
      </c>
      <c r="U20" s="172">
        <f>IFERROR(IF(ISNUMBER(FIND("decision",'Input| Setup'!$F$6)),'Input| Projects'!AC20,'Input| Projects'!M20)*'Input| Escalations'!$I$17*M20,0)</f>
        <v>5539.9404188667595</v>
      </c>
      <c r="V20" s="172">
        <f>IFERROR(IF(ISNUMBER(FIND("decision",'Input| Setup'!$F$6)),'Input| Projects'!AD20,'Input| Projects'!N20)*'Input| Escalations'!$I$17*N20,0)</f>
        <v>7986.7900390864015</v>
      </c>
      <c r="W20" s="172">
        <f>IFERROR(IF(ISNUMBER(FIND("decision",'Input| Setup'!$F$6)),'Input| Projects'!AE20,'Input| Projects'!O20)*'Input| Escalations'!$I$17*O20,0)</f>
        <v>10715.223430667778</v>
      </c>
      <c r="X20" s="175"/>
      <c r="Y20" s="172">
        <f>IF(ISNUMBER(FIND("decision",'Input| Setup'!$F$6)),'Input| Projects'!AG20,'Input| Projects'!Q20)*I20*'Input| Escalations'!$I$17</f>
        <v>0</v>
      </c>
      <c r="Z20" s="172">
        <f>IF(ISNUMBER(FIND("decision",'Input| Setup'!$F$6)),'Input| Projects'!AH20,'Input| Projects'!R20)*J20*'Input| Escalations'!$I$17</f>
        <v>0</v>
      </c>
      <c r="AA20" s="172">
        <f>IF(ISNUMBER(FIND("decision",'Input| Setup'!$F$6)),'Input| Projects'!AI20,'Input| Projects'!S20)*K20*'Input| Escalations'!$I$17</f>
        <v>0</v>
      </c>
      <c r="AB20" s="172">
        <f>IF(ISNUMBER(FIND("decision",'Input| Setup'!$F$6)),'Input| Projects'!AJ20,'Input| Projects'!T20)*L20*'Input| Escalations'!$I$17</f>
        <v>0</v>
      </c>
      <c r="AC20" s="172">
        <f>IF(ISNUMBER(FIND("decision",'Input| Setup'!$F$6)),'Input| Projects'!AK20,'Input| Projects'!U20)*M20*'Input| Escalations'!$I$17</f>
        <v>0</v>
      </c>
      <c r="AD20" s="172">
        <f>IF(ISNUMBER(FIND("decision",'Input| Setup'!$F$6)),'Input| Projects'!AL20,'Input| Projects'!V20)*N20*'Input| Escalations'!$I$17</f>
        <v>0</v>
      </c>
      <c r="AE20" s="172">
        <f>IF(ISNUMBER(FIND("decision",'Input| Setup'!$F$6)),'Input| Projects'!AM20,'Input| Projects'!W20)*O20*'Input| Escalations'!$I$17</f>
        <v>0</v>
      </c>
      <c r="AF20" s="175"/>
      <c r="AG20" s="172" cm="1">
        <f t="array" ref="AG20">IFERROR(--('Input| Projects'!$AS20="Yes")*_xlfn.SWITCH('Input| Overheads'!$C$50,"Direct costs",'Calc| Overheads Allocation'!C$8*Q20,"Internal labour",'Calc| Overheads Allocation'!C$8*Q20*'Input| Projects'!$AO20,"DNSP defined",'Calc| Overheads Allocation'!C$78*'Input| Projects'!$AV20,0),0)</f>
        <v>154.83967254804173</v>
      </c>
      <c r="AH20" s="172" cm="1">
        <f t="array" ref="AH20">IFERROR(--('Input| Projects'!$AS20="Yes")*_xlfn.SWITCH('Input| Overheads'!$C$50,"Direct costs",'Calc| Overheads Allocation'!D$8*R20,"Internal labour",'Calc| Overheads Allocation'!D$8*R20*'Input| Projects'!$AO20,"DNSP defined",'Calc| Overheads Allocation'!D$78*'Input| Projects'!$AV20,0),0)</f>
        <v>10.372006439849129</v>
      </c>
      <c r="AI20" s="172" cm="1">
        <f t="array" ref="AI20">IFERROR(--('Input| Projects'!$AS20="Yes")*_xlfn.SWITCH('Input| Overheads'!$C$50,"Direct costs",'Calc| Overheads Allocation'!E$8*S20,"Internal labour",'Calc| Overheads Allocation'!E$8*S20*'Input| Projects'!$AO20,"DNSP defined",'Calc| Overheads Allocation'!E$78*'Input| Projects'!$AV20,0),0)</f>
        <v>28.418820297403894</v>
      </c>
      <c r="AJ20" s="172" cm="1">
        <f t="array" ref="AJ20">IFERROR(--('Input| Projects'!$AS20="Yes")*_xlfn.SWITCH('Input| Overheads'!$C$50,"Direct costs",'Calc| Overheads Allocation'!F$8*T20,"Internal labour",'Calc| Overheads Allocation'!F$8*T20*'Input| Projects'!$AO20,"DNSP defined",'Calc| Overheads Allocation'!F$78*'Input| Projects'!$AV20,0),0)</f>
        <v>270.98955243008049</v>
      </c>
      <c r="AK20" s="172" cm="1">
        <f t="array" ref="AK20">IFERROR(--('Input| Projects'!$AS20="Yes")*_xlfn.SWITCH('Input| Overheads'!$C$50,"Direct costs",'Calc| Overheads Allocation'!G$8*U20,"Internal labour",'Calc| Overheads Allocation'!G$8*U20*'Input| Projects'!$AO20,"DNSP defined",'Calc| Overheads Allocation'!G$78*'Input| Projects'!$AV20,0),0)</f>
        <v>138.74651293066228</v>
      </c>
      <c r="AL20" s="172" cm="1">
        <f t="array" ref="AL20">IFERROR(--('Input| Projects'!$AS20="Yes")*_xlfn.SWITCH('Input| Overheads'!$C$50,"Direct costs",'Calc| Overheads Allocation'!H$8*V20,"Internal labour",'Calc| Overheads Allocation'!H$8*V20*'Input| Projects'!$AO20,"DNSP defined",'Calc| Overheads Allocation'!H$78*'Input| Projects'!$AV20,0),0)</f>
        <v>198.4232664513394</v>
      </c>
      <c r="AM20" s="172" cm="1">
        <f t="array" ref="AM20">IFERROR(--('Input| Projects'!$AS20="Yes")*_xlfn.SWITCH('Input| Overheads'!$C$50,"Direct costs",'Calc| Overheads Allocation'!I$8*W20,"Internal labour",'Calc| Overheads Allocation'!I$8*W20*'Input| Projects'!$AO20,"DNSP defined",'Calc| Overheads Allocation'!I$78*'Input| Projects'!$AV20,0),0)</f>
        <v>264.21338909953397</v>
      </c>
      <c r="AN20" s="175"/>
      <c r="AO20" s="172" cm="1">
        <f t="array" ref="AO20">IFERROR(--('Input| Projects'!$AT20="Yes")*_xlfn.SWITCH('Input| Overheads'!$C$50,"Direct costs",'Calc| Overheads Allocation'!C$9*Q20,"Internal labour",'Calc| Overheads Allocation'!C$9*Q20*'Input| Projects'!$AO20,"DNSP defined",'Calc| Overheads Allocation'!C$79*'Input| Projects'!$AW20,0),0)</f>
        <v>157.25457677218367</v>
      </c>
      <c r="AP20" s="172" cm="1">
        <f t="array" ref="AP20">IFERROR(--('Input| Projects'!$AT20="Yes")*_xlfn.SWITCH('Input| Overheads'!$C$50,"Direct costs",'Calc| Overheads Allocation'!D$9*R20,"Internal labour",'Calc| Overheads Allocation'!D$9*R20*'Input| Projects'!$AO20,"DNSP defined",'Calc| Overheads Allocation'!D$79*'Input| Projects'!$AW20,0),0)</f>
        <v>10.741691089631217</v>
      </c>
      <c r="AQ20" s="172" cm="1">
        <f t="array" ref="AQ20">IFERROR(--('Input| Projects'!$AT20="Yes")*_xlfn.SWITCH('Input| Overheads'!$C$50,"Direct costs",'Calc| Overheads Allocation'!E$9*S20,"Internal labour",'Calc| Overheads Allocation'!E$9*S20*'Input| Projects'!$AO20,"DNSP defined",'Calc| Overheads Allocation'!E$79*'Input| Projects'!$AW20,0),0)</f>
        <v>29.677678668679551</v>
      </c>
      <c r="AR20" s="172" cm="1">
        <f t="array" ref="AR20">IFERROR(--('Input| Projects'!$AT20="Yes")*_xlfn.SWITCH('Input| Overheads'!$C$50,"Direct costs",'Calc| Overheads Allocation'!F$9*T20,"Internal labour",'Calc| Overheads Allocation'!F$9*T20*'Input| Projects'!$AO20,"DNSP defined",'Calc| Overheads Allocation'!F$79*'Input| Projects'!$AW20,0),0)</f>
        <v>285.35948865778676</v>
      </c>
      <c r="AS20" s="172" cm="1">
        <f t="array" ref="AS20">IFERROR(--('Input| Projects'!$AT20="Yes")*_xlfn.SWITCH('Input| Overheads'!$C$50,"Direct costs",'Calc| Overheads Allocation'!G$9*U20,"Internal labour",'Calc| Overheads Allocation'!G$9*U20*'Input| Projects'!$AO20,"DNSP defined",'Calc| Overheads Allocation'!G$79*'Input| Projects'!$AW20,0),0)</f>
        <v>147.31682202486726</v>
      </c>
      <c r="AT20" s="172" cm="1">
        <f t="array" ref="AT20">IFERROR(--('Input| Projects'!$AT20="Yes")*_xlfn.SWITCH('Input| Overheads'!$C$50,"Direct costs",'Calc| Overheads Allocation'!H$9*V20,"Internal labour",'Calc| Overheads Allocation'!H$9*V20*'Input| Projects'!$AO20,"DNSP defined",'Calc| Overheads Allocation'!H$79*'Input| Projects'!$AW20,0),0)</f>
        <v>212.41795062558964</v>
      </c>
      <c r="AU20" s="172" cm="1">
        <f t="array" ref="AU20">IFERROR(--('Input| Projects'!$AT20="Yes")*_xlfn.SWITCH('Input| Overheads'!$C$50,"Direct costs",'Calc| Overheads Allocation'!I$9*W20,"Internal labour",'Calc| Overheads Allocation'!I$9*W20*'Input| Projects'!$AO20,"DNSP defined",'Calc| Overheads Allocation'!I$79*'Input| Projects'!$AW20,0),0)</f>
        <v>285.38612241761115</v>
      </c>
      <c r="AV20" s="175"/>
      <c r="AW20" s="172">
        <f t="shared" si="24"/>
        <v>312.0942493202254</v>
      </c>
      <c r="AX20" s="172">
        <f t="shared" si="25"/>
        <v>21.113697529480348</v>
      </c>
      <c r="AY20" s="172">
        <f t="shared" si="26"/>
        <v>58.096498966083445</v>
      </c>
      <c r="AZ20" s="172">
        <f t="shared" si="27"/>
        <v>556.34904108786725</v>
      </c>
      <c r="BA20" s="172">
        <f t="shared" si="28"/>
        <v>286.06333495552951</v>
      </c>
      <c r="BB20" s="172">
        <f t="shared" si="29"/>
        <v>410.84121707692907</v>
      </c>
      <c r="BC20" s="172">
        <f t="shared" si="30"/>
        <v>549.59951151714517</v>
      </c>
      <c r="BD20" s="176"/>
      <c r="BE20" s="172">
        <f t="shared" si="31"/>
        <v>0</v>
      </c>
      <c r="BF20" s="172">
        <f t="shared" si="32"/>
        <v>0</v>
      </c>
      <c r="BG20" s="172">
        <f t="shared" si="33"/>
        <v>0</v>
      </c>
      <c r="BH20" s="172">
        <f t="shared" si="34"/>
        <v>0</v>
      </c>
      <c r="BI20" s="172">
        <f t="shared" si="35"/>
        <v>0</v>
      </c>
      <c r="BJ20" s="172">
        <f t="shared" si="36"/>
        <v>0</v>
      </c>
      <c r="BK20" s="172">
        <f t="shared" si="37"/>
        <v>0</v>
      </c>
      <c r="BL20" s="176"/>
      <c r="BM20" s="172">
        <f t="shared" si="16"/>
        <v>5447.2919171275435</v>
      </c>
      <c r="BN20" s="172">
        <f t="shared" si="17"/>
        <v>2492.9162379185163</v>
      </c>
      <c r="BO20" s="172">
        <f t="shared" si="18"/>
        <v>1175.4990853441614</v>
      </c>
      <c r="BP20" s="172">
        <f t="shared" si="19"/>
        <v>11288.64231864843</v>
      </c>
      <c r="BQ20" s="172">
        <f t="shared" si="20"/>
        <v>5826.0037538222887</v>
      </c>
      <c r="BR20" s="172">
        <f t="shared" si="21"/>
        <v>8397.6312561633313</v>
      </c>
      <c r="BS20" s="172">
        <f t="shared" si="22"/>
        <v>11264.822942184923</v>
      </c>
      <c r="BT20" s="55"/>
      <c r="BU20" s="158">
        <f>SUMIF('Input| Projects'!$BA$8:$CX$8,RIGHT(BU$9,3),'Input| Projects'!$BA20:$CX20)</f>
        <v>1</v>
      </c>
      <c r="BV20" s="158">
        <f>SUMIF('Input| Projects'!$BA$8:$CX$8,RIGHT(BV$9,3),'Input| Projects'!$BA20:$CX20)</f>
        <v>0</v>
      </c>
      <c r="BW20" s="79" t="str">
        <f t="shared" si="23"/>
        <v/>
      </c>
    </row>
    <row r="21" spans="2:75" x14ac:dyDescent="0.2">
      <c r="B21" s="123">
        <f>IFERROR('Input| Projects'!B21,"")</f>
        <v>12</v>
      </c>
      <c r="C21" s="160" t="str">
        <f>IFERROR(IF('Input| Projects'!C21="","",'Input| Projects'!C21),"")</f>
        <v>Project 12</v>
      </c>
      <c r="D21" s="160">
        <f>IFERROR(IF('Input| Projects'!D21="","",'Input| Projects'!D21),"")</f>
        <v>12</v>
      </c>
      <c r="E21" s="53"/>
      <c r="F21" s="160" t="str">
        <f>IF(LEN('Input| Projects'!F21)&gt;0,'Input| Projects'!F21,"")</f>
        <v>Replacement</v>
      </c>
      <c r="G21" s="160" t="str">
        <f>IF(LEN('Input| Projects'!G21)&gt;0,'Input| Projects'!G21,"")</f>
        <v>Conductors</v>
      </c>
      <c r="H21" s="10"/>
      <c r="I21" s="194" cm="1">
        <f t="array" ref="I21">IF(LEN($F21)&gt;0,1+IFERROR(SUMPRODUCT(TRANSPOSE('Input| Projects'!$AO21:$AQ21),INDEX('Input| Escalations'!$F$27:$L$29,,MATCH(Q$9,'Input| Escalations'!$F$21:$L$21,0))),0),0)</f>
        <v>1.001372433221474</v>
      </c>
      <c r="J21" s="194" cm="1">
        <f t="array" ref="J21">IF(LEN($F21)&gt;0,1+IFERROR(SUMPRODUCT(TRANSPOSE('Input| Projects'!$AO21:$AQ21),INDEX('Input| Escalations'!$F$27:$L$29,,MATCH(R$9,'Input| Escalations'!$F$21:$L$21,0))),0),0)</f>
        <v>1.0041327230031216</v>
      </c>
      <c r="K21" s="194" cm="1">
        <f t="array" ref="K21">IF(LEN($F21)&gt;0,1+IFERROR(SUMPRODUCT(TRANSPOSE('Input| Projects'!$AO21:$AQ21),INDEX('Input| Escalations'!$F$27:$L$29,,MATCH(S$9,'Input| Escalations'!$F$21:$L$21,0))),0),0)</f>
        <v>1.0069137288618701</v>
      </c>
      <c r="L21" s="194" cm="1">
        <f t="array" ref="L21">IF(LEN($F21)&gt;0,1+IFERROR(SUMPRODUCT(TRANSPOSE('Input| Projects'!$AO21:$AQ21),INDEX('Input| Escalations'!$F$27:$L$29,,MATCH(T$9,'Input| Escalations'!$F$21:$L$21,0))),0),0)</f>
        <v>1.0097156341786486</v>
      </c>
      <c r="M21" s="194" cm="1">
        <f t="array" ref="M21">IF(LEN($F21)&gt;0,1+IFERROR(SUMPRODUCT(TRANSPOSE('Input| Projects'!$AO21:$AQ21),INDEX('Input| Escalations'!$F$27:$L$29,,MATCH(U$9,'Input| Escalations'!$F$21:$L$21,0))),0),0)</f>
        <v>1.0125386239822811</v>
      </c>
      <c r="N21" s="194" cm="1">
        <f t="array" ref="N21">IF(LEN($F21)&gt;0,1+IFERROR(SUMPRODUCT(TRANSPOSE('Input| Projects'!$AO21:$AQ21),INDEX('Input| Escalations'!$F$27:$L$29,,MATCH(V$9,'Input| Escalations'!$F$21:$L$21,0))),0),0)</f>
        <v>1.0153828849643172</v>
      </c>
      <c r="O21" s="194" cm="1">
        <f t="array" ref="O21">IF(LEN($F21)&gt;0,1+IFERROR(SUMPRODUCT(TRANSPOSE('Input| Projects'!$AO21:$AQ21),INDEX('Input| Escalations'!$F$27:$L$29,,MATCH(W$9,'Input| Escalations'!$F$21:$L$21,0))),0),0)</f>
        <v>1.018248605493993</v>
      </c>
      <c r="P21" s="10"/>
      <c r="Q21" s="172">
        <f>IFERROR(IF(ISNUMBER(FIND("decision",'Input| Setup'!$F$6)),'Input| Projects'!Y21,'Input| Projects'!I21)*'Input| Escalations'!$I$17*I21,0)</f>
        <v>503.25003064546019</v>
      </c>
      <c r="R21" s="172">
        <f>IFERROR(IF(ISNUMBER(FIND("decision",'Input| Setup'!$F$6)),'Input| Projects'!Z21,'Input| Projects'!J21)*'Input| Escalations'!$I$17*J21,0)</f>
        <v>3296.9042892855969</v>
      </c>
      <c r="S21" s="172">
        <f>IFERROR(IF(ISNUMBER(FIND("decision",'Input| Setup'!$F$6)),'Input| Projects'!AA21,'Input| Projects'!K21)*'Input| Escalations'!$I$17*K21,0)</f>
        <v>3542.8413800026315</v>
      </c>
      <c r="T21" s="172">
        <f>IFERROR(IF(ISNUMBER(FIND("decision",'Input| Setup'!$F$6)),'Input| Projects'!AB21,'Input| Projects'!L21)*'Input| Escalations'!$I$17*L21,0)</f>
        <v>10395.106687025447</v>
      </c>
      <c r="U21" s="172">
        <f>IFERROR(IF(ISNUMBER(FIND("decision",'Input| Setup'!$F$6)),'Input| Projects'!AC21,'Input| Projects'!M21)*'Input| Escalations'!$I$17*M21,0)</f>
        <v>6814.9864173262376</v>
      </c>
      <c r="V21" s="172">
        <f>IFERROR(IF(ISNUMBER(FIND("decision",'Input| Setup'!$F$6)),'Input| Projects'!AD21,'Input| Projects'!N21)*'Input| Escalations'!$I$17*N21,0)</f>
        <v>5634.7568000448127</v>
      </c>
      <c r="W21" s="172">
        <f>IFERROR(IF(ISNUMBER(FIND("decision",'Input| Setup'!$F$6)),'Input| Projects'!AE21,'Input| Projects'!O21)*'Input| Escalations'!$I$17*O21,0)</f>
        <v>9916.1419676150999</v>
      </c>
      <c r="X21" s="175"/>
      <c r="Y21" s="172">
        <f>IF(ISNUMBER(FIND("decision",'Input| Setup'!$F$6)),'Input| Projects'!AG21,'Input| Projects'!Q21)*I21*'Input| Escalations'!$I$17</f>
        <v>0</v>
      </c>
      <c r="Z21" s="172">
        <f>IF(ISNUMBER(FIND("decision",'Input| Setup'!$F$6)),'Input| Projects'!AH21,'Input| Projects'!R21)*J21*'Input| Escalations'!$I$17</f>
        <v>0</v>
      </c>
      <c r="AA21" s="172">
        <f>IF(ISNUMBER(FIND("decision",'Input| Setup'!$F$6)),'Input| Projects'!AI21,'Input| Projects'!S21)*K21*'Input| Escalations'!$I$17</f>
        <v>0</v>
      </c>
      <c r="AB21" s="172">
        <f>IF(ISNUMBER(FIND("decision",'Input| Setup'!$F$6)),'Input| Projects'!AJ21,'Input| Projects'!T21)*L21*'Input| Escalations'!$I$17</f>
        <v>0</v>
      </c>
      <c r="AC21" s="172">
        <f>IF(ISNUMBER(FIND("decision",'Input| Setup'!$F$6)),'Input| Projects'!AK21,'Input| Projects'!U21)*M21*'Input| Escalations'!$I$17</f>
        <v>0</v>
      </c>
      <c r="AD21" s="172">
        <f>IF(ISNUMBER(FIND("decision",'Input| Setup'!$F$6)),'Input| Projects'!AL21,'Input| Projects'!V21)*N21*'Input| Escalations'!$I$17</f>
        <v>0</v>
      </c>
      <c r="AE21" s="172">
        <f>IF(ISNUMBER(FIND("decision",'Input| Setup'!$F$6)),'Input| Projects'!AM21,'Input| Projects'!W21)*O21*'Input| Escalations'!$I$17</f>
        <v>0</v>
      </c>
      <c r="AF21" s="175"/>
      <c r="AG21" s="172" cm="1">
        <f t="array" ref="AG21">IFERROR(--('Input| Projects'!$AS21="Yes")*_xlfn.SWITCH('Input| Overheads'!$C$50,"Direct costs",'Calc| Overheads Allocation'!C$8*Q21,"Internal labour",'Calc| Overheads Allocation'!C$8*Q21*'Input| Projects'!$AO21,"DNSP defined",'Calc| Overheads Allocation'!C$78*'Input| Projects'!$AV21,0),0)</f>
        <v>15.174307786326647</v>
      </c>
      <c r="AH21" s="172" cm="1">
        <f t="array" ref="AH21">IFERROR(--('Input| Projects'!$AS21="Yes")*_xlfn.SWITCH('Input| Overheads'!$C$50,"Direct costs",'Calc| Overheads Allocation'!D$8*R21,"Internal labour",'Calc| Overheads Allocation'!D$8*R21*'Input| Projects'!$AO21,"DNSP defined",'Calc| Overheads Allocation'!D$78*'Input| Projects'!$AV21,0),0)</f>
        <v>13.834241190906134</v>
      </c>
      <c r="AI21" s="172" cm="1">
        <f t="array" ref="AI21">IFERROR(--('Input| Projects'!$AS21="Yes")*_xlfn.SWITCH('Input| Overheads'!$C$50,"Direct costs",'Calc| Overheads Allocation'!E$8*S21,"Internal labour",'Calc| Overheads Allocation'!E$8*S21*'Input| Projects'!$AO21,"DNSP defined",'Calc| Overheads Allocation'!E$78*'Input| Projects'!$AV21,0),0)</f>
        <v>90.104832177679029</v>
      </c>
      <c r="AJ21" s="172" cm="1">
        <f t="array" ref="AJ21">IFERROR(--('Input| Projects'!$AS21="Yes")*_xlfn.SWITCH('Input| Overheads'!$C$50,"Direct costs",'Calc| Overheads Allocation'!F$8*T21,"Internal labour",'Calc| Overheads Allocation'!F$8*T21*'Input| Projects'!$AO21,"DNSP defined",'Calc| Overheads Allocation'!F$78*'Input| Projects'!$AV21,0),0)</f>
        <v>262.47561781318149</v>
      </c>
      <c r="AK21" s="172" cm="1">
        <f t="array" ref="AK21">IFERROR(--('Input| Projects'!$AS21="Yes")*_xlfn.SWITCH('Input| Overheads'!$C$50,"Direct costs",'Calc| Overheads Allocation'!G$8*U21,"Internal labour",'Calc| Overheads Allocation'!G$8*U21*'Input| Projects'!$AO21,"DNSP defined",'Calc| Overheads Allocation'!G$78*'Input| Projects'!$AV21,0),0)</f>
        <v>170.67974194337341</v>
      </c>
      <c r="AL21" s="172" cm="1">
        <f t="array" ref="AL21">IFERROR(--('Input| Projects'!$AS21="Yes")*_xlfn.SWITCH('Input| Overheads'!$C$50,"Direct costs",'Calc| Overheads Allocation'!H$8*V21,"Internal labour",'Calc| Overheads Allocation'!H$8*V21*'Input| Projects'!$AO21,"DNSP defined",'Calc| Overheads Allocation'!H$78*'Input| Projects'!$AV21,0),0)</f>
        <v>139.98951324025074</v>
      </c>
      <c r="AM21" s="172" cm="1">
        <f t="array" ref="AM21">IFERROR(--('Input| Projects'!$AS21="Yes")*_xlfn.SWITCH('Input| Overheads'!$C$50,"Direct costs",'Calc| Overheads Allocation'!I$8*W21,"Internal labour",'Calc| Overheads Allocation'!I$8*W21*'Input| Projects'!$AO21,"DNSP defined",'Calc| Overheads Allocation'!I$78*'Input| Projects'!$AV21,0),0)</f>
        <v>244.50983155023474</v>
      </c>
      <c r="AN21" s="175"/>
      <c r="AO21" s="172" cm="1">
        <f t="array" ref="AO21">IFERROR(--('Input| Projects'!$AT21="Yes")*_xlfn.SWITCH('Input| Overheads'!$C$50,"Direct costs",'Calc| Overheads Allocation'!C$9*Q21,"Internal labour",'Calc| Overheads Allocation'!C$9*Q21*'Input| Projects'!$AO21,"DNSP defined",'Calc| Overheads Allocation'!C$79*'Input| Projects'!$AW21,0),0)</f>
        <v>15.410968710291469</v>
      </c>
      <c r="AP21" s="172" cm="1">
        <f t="array" ref="AP21">IFERROR(--('Input| Projects'!$AT21="Yes")*_xlfn.SWITCH('Input| Overheads'!$C$50,"Direct costs",'Calc| Overheads Allocation'!D$9*R21,"Internal labour",'Calc| Overheads Allocation'!D$9*R21*'Input| Projects'!$AO21,"DNSP defined",'Calc| Overheads Allocation'!D$79*'Input| Projects'!$AW21,0),0)</f>
        <v>14.327328679746477</v>
      </c>
      <c r="AQ21" s="172" cm="1">
        <f t="array" ref="AQ21">IFERROR(--('Input| Projects'!$AT21="Yes")*_xlfn.SWITCH('Input| Overheads'!$C$50,"Direct costs",'Calc| Overheads Allocation'!E$9*S21,"Internal labour",'Calc| Overheads Allocation'!E$9*S21*'Input| Projects'!$AO21,"DNSP defined",'Calc| Overheads Allocation'!E$79*'Input| Projects'!$AW21,0),0)</f>
        <v>94.096173869284044</v>
      </c>
      <c r="AR21" s="172" cm="1">
        <f t="array" ref="AR21">IFERROR(--('Input| Projects'!$AT21="Yes")*_xlfn.SWITCH('Input| Overheads'!$C$50,"Direct costs",'Calc| Overheads Allocation'!F$9*T21,"Internal labour",'Calc| Overheads Allocation'!F$9*T21*'Input| Projects'!$AO21,"DNSP defined",'Calc| Overheads Allocation'!F$79*'Input| Projects'!$AW21,0),0)</f>
        <v>276.39408018739562</v>
      </c>
      <c r="AS21" s="172" cm="1">
        <f t="array" ref="AS21">IFERROR(--('Input| Projects'!$AT21="Yes")*_xlfn.SWITCH('Input| Overheads'!$C$50,"Direct costs",'Calc| Overheads Allocation'!G$9*U21,"Internal labour",'Calc| Overheads Allocation'!G$9*U21*'Input| Projects'!$AO21,"DNSP defined",'Calc| Overheads Allocation'!G$79*'Input| Projects'!$AW21,0),0)</f>
        <v>181.22255209172556</v>
      </c>
      <c r="AT21" s="172" cm="1">
        <f t="array" ref="AT21">IFERROR(--('Input| Projects'!$AT21="Yes")*_xlfn.SWITCH('Input| Overheads'!$C$50,"Direct costs",'Calc| Overheads Allocation'!H$9*V21,"Internal labour",'Calc| Overheads Allocation'!H$9*V21*'Input| Projects'!$AO21,"DNSP defined",'Calc| Overheads Allocation'!H$79*'Input| Projects'!$AW21,0),0)</f>
        <v>149.86289684360338</v>
      </c>
      <c r="AU21" s="172" cm="1">
        <f t="array" ref="AU21">IFERROR(--('Input| Projects'!$AT21="Yes")*_xlfn.SWITCH('Input| Overheads'!$C$50,"Direct costs",'Calc| Overheads Allocation'!I$9*W21,"Internal labour",'Calc| Overheads Allocation'!I$9*W21*'Input| Projects'!$AO21,"DNSP defined",'Calc| Overheads Allocation'!I$79*'Input| Projects'!$AW21,0),0)</f>
        <v>264.10362077758856</v>
      </c>
      <c r="AV21" s="175"/>
      <c r="AW21" s="172">
        <f t="shared" si="24"/>
        <v>30.585276496618114</v>
      </c>
      <c r="AX21" s="172">
        <f t="shared" si="25"/>
        <v>28.161569870652613</v>
      </c>
      <c r="AY21" s="172">
        <f t="shared" si="26"/>
        <v>184.20100604696307</v>
      </c>
      <c r="AZ21" s="172">
        <f t="shared" si="27"/>
        <v>538.86969800057705</v>
      </c>
      <c r="BA21" s="172">
        <f t="shared" si="28"/>
        <v>351.90229403509898</v>
      </c>
      <c r="BB21" s="172">
        <f t="shared" si="29"/>
        <v>289.85241008385412</v>
      </c>
      <c r="BC21" s="172">
        <f t="shared" si="30"/>
        <v>508.61345232782332</v>
      </c>
      <c r="BD21" s="176"/>
      <c r="BE21" s="172">
        <f t="shared" si="31"/>
        <v>0</v>
      </c>
      <c r="BF21" s="172">
        <f t="shared" si="32"/>
        <v>0</v>
      </c>
      <c r="BG21" s="172">
        <f t="shared" si="33"/>
        <v>0</v>
      </c>
      <c r="BH21" s="172">
        <f t="shared" si="34"/>
        <v>0</v>
      </c>
      <c r="BI21" s="172">
        <f t="shared" si="35"/>
        <v>0</v>
      </c>
      <c r="BJ21" s="172">
        <f t="shared" si="36"/>
        <v>0</v>
      </c>
      <c r="BK21" s="172">
        <f t="shared" si="37"/>
        <v>0</v>
      </c>
      <c r="BL21" s="176"/>
      <c r="BM21" s="172">
        <f t="shared" si="16"/>
        <v>533.83530714207825</v>
      </c>
      <c r="BN21" s="172">
        <f t="shared" si="17"/>
        <v>3325.0658591562496</v>
      </c>
      <c r="BO21" s="172">
        <f t="shared" si="18"/>
        <v>3727.0423860495944</v>
      </c>
      <c r="BP21" s="172">
        <f t="shared" si="19"/>
        <v>10933.976385026024</v>
      </c>
      <c r="BQ21" s="172">
        <f t="shared" si="20"/>
        <v>7166.8887113613364</v>
      </c>
      <c r="BR21" s="172">
        <f t="shared" si="21"/>
        <v>5924.6092101286667</v>
      </c>
      <c r="BS21" s="172">
        <f t="shared" si="22"/>
        <v>10424.755419942923</v>
      </c>
      <c r="BT21" s="55"/>
      <c r="BU21" s="158">
        <f>SUMIF('Input| Projects'!$BA$8:$CX$8,RIGHT(BU$9,3),'Input| Projects'!$BA21:$CX21)</f>
        <v>1</v>
      </c>
      <c r="BV21" s="158">
        <f>SUMIF('Input| Projects'!$BA$8:$CX$8,RIGHT(BV$9,3),'Input| Projects'!$BA21:$CX21)</f>
        <v>0</v>
      </c>
      <c r="BW21" s="79" t="str">
        <f t="shared" si="23"/>
        <v/>
      </c>
    </row>
    <row r="22" spans="2:75" x14ac:dyDescent="0.2">
      <c r="B22" s="123">
        <f>IFERROR('Input| Projects'!B22,"")</f>
        <v>13</v>
      </c>
      <c r="C22" s="160" t="str">
        <f>IFERROR(IF('Input| Projects'!C22="","",'Input| Projects'!C22),"")</f>
        <v>Project 13</v>
      </c>
      <c r="D22" s="160">
        <f>IFERROR(IF('Input| Projects'!D22="","",'Input| Projects'!D22),"")</f>
        <v>13</v>
      </c>
      <c r="E22" s="53"/>
      <c r="F22" s="160" t="str">
        <f>IF(LEN('Input| Projects'!F22)&gt;0,'Input| Projects'!F22,"")</f>
        <v>Augmentation</v>
      </c>
      <c r="G22" s="160" t="str">
        <f>IF(LEN('Input| Projects'!G22)&gt;0,'Input| Projects'!G22,"")</f>
        <v>Demand</v>
      </c>
      <c r="H22" s="10"/>
      <c r="I22" s="194" cm="1">
        <f t="array" ref="I22">IF(LEN($F22)&gt;0,1+IFERROR(SUMPRODUCT(TRANSPOSE('Input| Projects'!$AO22:$AQ22),INDEX('Input| Escalations'!$F$27:$L$29,,MATCH(Q$9,'Input| Escalations'!$F$21:$L$21,0))),0),0)</f>
        <v>1.0015137649398074</v>
      </c>
      <c r="J22" s="194" cm="1">
        <f t="array" ref="J22">IF(LEN($F22)&gt;0,1+IFERROR(SUMPRODUCT(TRANSPOSE('Input| Projects'!$AO22:$AQ22),INDEX('Input| Escalations'!$F$27:$L$29,,MATCH(R$9,'Input| Escalations'!$F$21:$L$21,0))),0),0)</f>
        <v>1.0045587308647348</v>
      </c>
      <c r="K22" s="194" cm="1">
        <f t="array" ref="K22">IF(LEN($F22)&gt;0,1+IFERROR(SUMPRODUCT(TRANSPOSE('Input| Projects'!$AO22:$AQ22),INDEX('Input| Escalations'!$F$27:$L$29,,MATCH(S$9,'Input| Escalations'!$F$21:$L$21,0))),0),0)</f>
        <v>1.0076271166541315</v>
      </c>
      <c r="L22" s="194" cm="1">
        <f t="array" ref="L22">IF(LEN($F22)&gt;0,1+IFERROR(SUMPRODUCT(TRANSPOSE('Input| Projects'!$AO22:$AQ22),INDEX('Input| Escalations'!$F$27:$L$29,,MATCH(T$9,'Input| Escalations'!$F$21:$L$21,0))),0),0)</f>
        <v>1.0107191300938638</v>
      </c>
      <c r="M22" s="194" cm="1">
        <f t="array" ref="M22">IF(LEN($F22)&gt;0,1+IFERROR(SUMPRODUCT(TRANSPOSE('Input| Projects'!$AO22:$AQ22),INDEX('Input| Escalations'!$F$27:$L$29,,MATCH(U$9,'Input| Escalations'!$F$21:$L$21,0))),0),0)</f>
        <v>1.0138349808373732</v>
      </c>
      <c r="N22" s="194" cm="1">
        <f t="array" ref="N22">IF(LEN($F22)&gt;0,1+IFERROR(SUMPRODUCT(TRANSPOSE('Input| Projects'!$AO22:$AQ22),INDEX('Input| Escalations'!$F$27:$L$29,,MATCH(V$9,'Input| Escalations'!$F$21:$L$21,0))),0),0)</f>
        <v>1.0169748804224834</v>
      </c>
      <c r="O22" s="194" cm="1">
        <f t="array" ref="O22">IF(LEN($F22)&gt;0,1+IFERROR(SUMPRODUCT(TRANSPOSE('Input| Projects'!$AO22:$AQ22),INDEX('Input| Escalations'!$F$27:$L$29,,MATCH(W$9,'Input| Escalations'!$F$21:$L$21,0))),0),0)</f>
        <v>1.0201390422883567</v>
      </c>
      <c r="P22" s="10"/>
      <c r="Q22" s="172">
        <f>IFERROR(IF(ISNUMBER(FIND("decision",'Input| Setup'!$F$6)),'Input| Projects'!Y22,'Input| Projects'!I22)*'Input| Escalations'!$I$17*I22,0)</f>
        <v>5012.8151228896995</v>
      </c>
      <c r="R22" s="172">
        <f>IFERROR(IF(ISNUMBER(FIND("decision",'Input| Setup'!$F$6)),'Input| Projects'!Z22,'Input| Projects'!J22)*'Input| Escalations'!$I$17*J22,0)</f>
        <v>9270.2078768381562</v>
      </c>
      <c r="S22" s="172">
        <f>IFERROR(IF(ISNUMBER(FIND("decision",'Input| Setup'!$F$6)),'Input| Projects'!AA22,'Input| Projects'!K22)*'Input| Escalations'!$I$17*K22,0)</f>
        <v>10484.761546792473</v>
      </c>
      <c r="T22" s="172">
        <f>IFERROR(IF(ISNUMBER(FIND("decision",'Input| Setup'!$F$6)),'Input| Projects'!AB22,'Input| Projects'!L22)*'Input| Escalations'!$I$17*L22,0)</f>
        <v>4536.0321177749602</v>
      </c>
      <c r="U22" s="172">
        <f>IFERROR(IF(ISNUMBER(FIND("decision",'Input| Setup'!$F$6)),'Input| Projects'!AC22,'Input| Projects'!M22)*'Input| Escalations'!$I$17*M22,0)</f>
        <v>2709.0960928049703</v>
      </c>
      <c r="V22" s="172">
        <f>IFERROR(IF(ISNUMBER(FIND("decision",'Input| Setup'!$F$6)),'Input| Projects'!AD22,'Input| Projects'!N22)*'Input| Escalations'!$I$17*N22,0)</f>
        <v>3230.7899140634072</v>
      </c>
      <c r="W22" s="172">
        <f>IFERROR(IF(ISNUMBER(FIND("decision",'Input| Setup'!$F$6)),'Input| Projects'!AE22,'Input| Projects'!O22)*'Input| Escalations'!$I$17*O22,0)</f>
        <v>9645.4088645390511</v>
      </c>
      <c r="X22" s="175"/>
      <c r="Y22" s="172">
        <f>IF(ISNUMBER(FIND("decision",'Input| Setup'!$F$6)),'Input| Projects'!AG22,'Input| Projects'!Q22)*I22*'Input| Escalations'!$I$17</f>
        <v>0</v>
      </c>
      <c r="Z22" s="172">
        <f>IF(ISNUMBER(FIND("decision",'Input| Setup'!$F$6)),'Input| Projects'!AH22,'Input| Projects'!R22)*J22*'Input| Escalations'!$I$17</f>
        <v>0</v>
      </c>
      <c r="AA22" s="172">
        <f>IF(ISNUMBER(FIND("decision",'Input| Setup'!$F$6)),'Input| Projects'!AI22,'Input| Projects'!S22)*K22*'Input| Escalations'!$I$17</f>
        <v>0</v>
      </c>
      <c r="AB22" s="172">
        <f>IF(ISNUMBER(FIND("decision",'Input| Setup'!$F$6)),'Input| Projects'!AJ22,'Input| Projects'!T22)*L22*'Input| Escalations'!$I$17</f>
        <v>0</v>
      </c>
      <c r="AC22" s="172">
        <f>IF(ISNUMBER(FIND("decision",'Input| Setup'!$F$6)),'Input| Projects'!AK22,'Input| Projects'!U22)*M22*'Input| Escalations'!$I$17</f>
        <v>0</v>
      </c>
      <c r="AD22" s="172">
        <f>IF(ISNUMBER(FIND("decision",'Input| Setup'!$F$6)),'Input| Projects'!AL22,'Input| Projects'!V22)*N22*'Input| Escalations'!$I$17</f>
        <v>0</v>
      </c>
      <c r="AE22" s="172">
        <f>IF(ISNUMBER(FIND("decision",'Input| Setup'!$F$6)),'Input| Projects'!AM22,'Input| Projects'!W22)*O22*'Input| Escalations'!$I$17</f>
        <v>0</v>
      </c>
      <c r="AF22" s="175"/>
      <c r="AG22" s="172" cm="1">
        <f t="array" ref="AG22">IFERROR(--('Input| Projects'!$AS22="Yes")*_xlfn.SWITCH('Input| Overheads'!$C$50,"Direct costs",'Calc| Overheads Allocation'!C$8*Q22,"Internal labour",'Calc| Overheads Allocation'!C$8*Q22*'Input| Projects'!$AO22,"DNSP defined",'Calc| Overheads Allocation'!C$78*'Input| Projects'!$AV22,0),0)</f>
        <v>151.1495179704612</v>
      </c>
      <c r="AH22" s="172" cm="1">
        <f t="array" ref="AH22">IFERROR(--('Input| Projects'!$AS22="Yes")*_xlfn.SWITCH('Input| Overheads'!$C$50,"Direct costs",'Calc| Overheads Allocation'!D$8*R22,"Internal labour",'Calc| Overheads Allocation'!D$8*R22*'Input| Projects'!$AO22,"DNSP defined",'Calc| Overheads Allocation'!D$78*'Input| Projects'!$AV22,0),0)</f>
        <v>38.899003551542741</v>
      </c>
      <c r="AI22" s="172" cm="1">
        <f t="array" ref="AI22">IFERROR(--('Input| Projects'!$AS22="Yes")*_xlfn.SWITCH('Input| Overheads'!$C$50,"Direct costs",'Calc| Overheads Allocation'!E$8*S22,"Internal labour",'Calc| Overheads Allocation'!E$8*S22*'Input| Projects'!$AO22,"DNSP defined",'Calc| Overheads Allocation'!E$78*'Input| Projects'!$AV22,0),0)</f>
        <v>266.65819275149607</v>
      </c>
      <c r="AJ22" s="172" cm="1">
        <f t="array" ref="AJ22">IFERROR(--('Input| Projects'!$AS22="Yes")*_xlfn.SWITCH('Input| Overheads'!$C$50,"Direct costs",'Calc| Overheads Allocation'!F$8*T22,"Internal labour",'Calc| Overheads Allocation'!F$8*T22*'Input| Projects'!$AO22,"DNSP defined",'Calc| Overheads Allocation'!F$78*'Input| Projects'!$AV22,0),0)</f>
        <v>114.53445052367283</v>
      </c>
      <c r="AK22" s="172" cm="1">
        <f t="array" ref="AK22">IFERROR(--('Input| Projects'!$AS22="Yes")*_xlfn.SWITCH('Input| Overheads'!$C$50,"Direct costs",'Calc| Overheads Allocation'!G$8*U22,"Internal labour",'Calc| Overheads Allocation'!G$8*U22*'Input| Projects'!$AO22,"DNSP defined",'Calc| Overheads Allocation'!G$78*'Input| Projects'!$AV22,0),0)</f>
        <v>67.848678442585182</v>
      </c>
      <c r="AL22" s="172" cm="1">
        <f t="array" ref="AL22">IFERROR(--('Input| Projects'!$AS22="Yes")*_xlfn.SWITCH('Input| Overheads'!$C$50,"Direct costs",'Calc| Overheads Allocation'!H$8*V22,"Internal labour",'Calc| Overheads Allocation'!H$8*V22*'Input| Projects'!$AO22,"DNSP defined",'Calc| Overheads Allocation'!H$78*'Input| Projects'!$AV22,0),0)</f>
        <v>80.265524050239577</v>
      </c>
      <c r="AM22" s="172" cm="1">
        <f t="array" ref="AM22">IFERROR(--('Input| Projects'!$AS22="Yes")*_xlfn.SWITCH('Input| Overheads'!$C$50,"Direct costs",'Calc| Overheads Allocation'!I$8*W22,"Internal labour",'Calc| Overheads Allocation'!I$8*W22*'Input| Projects'!$AO22,"DNSP defined",'Calc| Overheads Allocation'!I$78*'Input| Projects'!$AV22,0),0)</f>
        <v>237.83416014048808</v>
      </c>
      <c r="AN22" s="175"/>
      <c r="AO22" s="172" cm="1">
        <f t="array" ref="AO22">IFERROR(--('Input| Projects'!$AT22="Yes")*_xlfn.SWITCH('Input| Overheads'!$C$50,"Direct costs",'Calc| Overheads Allocation'!C$9*Q22,"Internal labour",'Calc| Overheads Allocation'!C$9*Q22*'Input| Projects'!$AO22,"DNSP defined",'Calc| Overheads Allocation'!C$79*'Input| Projects'!$AW22,0),0)</f>
        <v>153.50686995537083</v>
      </c>
      <c r="AP22" s="172" cm="1">
        <f t="array" ref="AP22">IFERROR(--('Input| Projects'!$AT22="Yes")*_xlfn.SWITCH('Input| Overheads'!$C$50,"Direct costs",'Calc| Overheads Allocation'!D$9*R22,"Internal labour",'Calc| Overheads Allocation'!D$9*R22*'Input| Projects'!$AO22,"DNSP defined",'Calc| Overheads Allocation'!D$79*'Input| Projects'!$AW22,0),0)</f>
        <v>40.285462824222627</v>
      </c>
      <c r="AQ22" s="172" cm="1">
        <f t="array" ref="AQ22">IFERROR(--('Input| Projects'!$AT22="Yes")*_xlfn.SWITCH('Input| Overheads'!$C$50,"Direct costs",'Calc| Overheads Allocation'!E$9*S22,"Internal labour",'Calc| Overheads Allocation'!E$9*S22*'Input| Projects'!$AO22,"DNSP defined",'Calc| Overheads Allocation'!E$79*'Input| Projects'!$AW22,0),0)</f>
        <v>278.47025583861597</v>
      </c>
      <c r="AR22" s="172" cm="1">
        <f t="array" ref="AR22">IFERROR(--('Input| Projects'!$AT22="Yes")*_xlfn.SWITCH('Input| Overheads'!$C$50,"Direct costs",'Calc| Overheads Allocation'!F$9*T22,"Internal labour",'Calc| Overheads Allocation'!F$9*T22*'Input| Projects'!$AO22,"DNSP defined",'Calc| Overheads Allocation'!F$79*'Input| Projects'!$AW22,0),0)</f>
        <v>120.60794204813006</v>
      </c>
      <c r="AS22" s="172" cm="1">
        <f t="array" ref="AS22">IFERROR(--('Input| Projects'!$AT22="Yes")*_xlfn.SWITCH('Input| Overheads'!$C$50,"Direct costs",'Calc| Overheads Allocation'!G$9*U22,"Internal labour",'Calc| Overheads Allocation'!G$9*U22*'Input| Projects'!$AO22,"DNSP defined",'Calc| Overheads Allocation'!G$79*'Input| Projects'!$AW22,0),0)</f>
        <v>72.03966049758553</v>
      </c>
      <c r="AT22" s="172" cm="1">
        <f t="array" ref="AT22">IFERROR(--('Input| Projects'!$AT22="Yes")*_xlfn.SWITCH('Input| Overheads'!$C$50,"Direct costs",'Calc| Overheads Allocation'!H$9*V22,"Internal labour",'Calc| Overheads Allocation'!H$9*V22*'Input| Projects'!$AO22,"DNSP defined",'Calc| Overheads Allocation'!H$79*'Input| Projects'!$AW22,0),0)</f>
        <v>85.926607446622725</v>
      </c>
      <c r="AU22" s="172" cm="1">
        <f t="array" ref="AU22">IFERROR(--('Input| Projects'!$AT22="Yes")*_xlfn.SWITCH('Input| Overheads'!$C$50,"Direct costs",'Calc| Overheads Allocation'!I$9*W22,"Internal labour",'Calc| Overheads Allocation'!I$9*W22*'Input| Projects'!$AO22,"DNSP defined",'Calc| Overheads Allocation'!I$79*'Input| Projects'!$AW22,0),0)</f>
        <v>256.89299460661886</v>
      </c>
      <c r="AV22" s="175"/>
      <c r="AW22" s="172">
        <f t="shared" si="24"/>
        <v>304.65638792583206</v>
      </c>
      <c r="AX22" s="172">
        <f t="shared" si="25"/>
        <v>79.184466375765368</v>
      </c>
      <c r="AY22" s="172">
        <f t="shared" si="26"/>
        <v>545.12844859011204</v>
      </c>
      <c r="AZ22" s="172">
        <f t="shared" si="27"/>
        <v>235.14239257180287</v>
      </c>
      <c r="BA22" s="172">
        <f t="shared" si="28"/>
        <v>139.88833894017071</v>
      </c>
      <c r="BB22" s="172">
        <f t="shared" si="29"/>
        <v>166.19213149686232</v>
      </c>
      <c r="BC22" s="172">
        <f t="shared" si="30"/>
        <v>494.72715474710697</v>
      </c>
      <c r="BD22" s="176"/>
      <c r="BE22" s="172">
        <f t="shared" si="31"/>
        <v>0</v>
      </c>
      <c r="BF22" s="172">
        <f t="shared" si="32"/>
        <v>0</v>
      </c>
      <c r="BG22" s="172">
        <f t="shared" si="33"/>
        <v>0</v>
      </c>
      <c r="BH22" s="172">
        <f t="shared" si="34"/>
        <v>0</v>
      </c>
      <c r="BI22" s="172">
        <f t="shared" si="35"/>
        <v>0</v>
      </c>
      <c r="BJ22" s="172">
        <f t="shared" si="36"/>
        <v>0</v>
      </c>
      <c r="BK22" s="172">
        <f t="shared" si="37"/>
        <v>0</v>
      </c>
      <c r="BL22" s="176"/>
      <c r="BM22" s="172">
        <f t="shared" si="16"/>
        <v>5317.4715108155315</v>
      </c>
      <c r="BN22" s="172">
        <f t="shared" si="17"/>
        <v>9349.3923432139218</v>
      </c>
      <c r="BO22" s="172">
        <f t="shared" si="18"/>
        <v>11029.889995382586</v>
      </c>
      <c r="BP22" s="172">
        <f t="shared" si="19"/>
        <v>4771.1745103467629</v>
      </c>
      <c r="BQ22" s="172">
        <f t="shared" si="20"/>
        <v>2848.9844317451411</v>
      </c>
      <c r="BR22" s="172">
        <f t="shared" si="21"/>
        <v>3396.9820455602694</v>
      </c>
      <c r="BS22" s="172">
        <f t="shared" si="22"/>
        <v>10140.136019286158</v>
      </c>
      <c r="BT22" s="55"/>
      <c r="BU22" s="158">
        <f>SUMIF('Input| Projects'!$BA$8:$CX$8,RIGHT(BU$9,3),'Input| Projects'!$BA22:$CX22)</f>
        <v>0</v>
      </c>
      <c r="BV22" s="158">
        <f>SUMIF('Input| Projects'!$BA$8:$CX$8,RIGHT(BV$9,3),'Input| Projects'!$BA22:$CX22)</f>
        <v>1</v>
      </c>
      <c r="BW22" s="79" t="str">
        <f t="shared" si="23"/>
        <v/>
      </c>
    </row>
    <row r="23" spans="2:75" x14ac:dyDescent="0.2">
      <c r="B23" s="123">
        <f>IFERROR('Input| Projects'!B23,"")</f>
        <v>14</v>
      </c>
      <c r="C23" s="160" t="str">
        <f>IFERROR(IF('Input| Projects'!C23="","",'Input| Projects'!C23),"")</f>
        <v>Project 14</v>
      </c>
      <c r="D23" s="160">
        <f>IFERROR(IF('Input| Projects'!D23="","",'Input| Projects'!D23),"")</f>
        <v>14</v>
      </c>
      <c r="E23" s="53"/>
      <c r="F23" s="160" t="str">
        <f>IF(LEN('Input| Projects'!F23)&gt;0,'Input| Projects'!F23,"")</f>
        <v>Augmentation</v>
      </c>
      <c r="G23" s="160" t="str">
        <f>IF(LEN('Input| Projects'!G23)&gt;0,'Input| Projects'!G23,"")</f>
        <v>Demand</v>
      </c>
      <c r="H23" s="10"/>
      <c r="I23" s="194" cm="1">
        <f t="array" ref="I23">IF(LEN($F23)&gt;0,1+IFERROR(SUMPRODUCT(TRANSPOSE('Input| Projects'!$AO23:$AQ23),INDEX('Input| Escalations'!$F$27:$L$29,,MATCH(Q$9,'Input| Escalations'!$F$21:$L$21,0))),0),0)</f>
        <v>1.0014531942033789</v>
      </c>
      <c r="J23" s="194" cm="1">
        <f t="array" ref="J23">IF(LEN($F23)&gt;0,1+IFERROR(SUMPRODUCT(TRANSPOSE('Input| Projects'!$AO23:$AQ23),INDEX('Input| Escalations'!$F$27:$L$29,,MATCH(R$9,'Input| Escalations'!$F$21:$L$21,0))),0),0)</f>
        <v>1.0043761560669004</v>
      </c>
      <c r="K23" s="194" cm="1">
        <f t="array" ref="K23">IF(LEN($F23)&gt;0,1+IFERROR(SUMPRODUCT(TRANSPOSE('Input| Projects'!$AO23:$AQ23),INDEX('Input| Escalations'!$F$27:$L$29,,MATCH(S$9,'Input| Escalations'!$F$21:$L$21,0))),0),0)</f>
        <v>1.0073213790288766</v>
      </c>
      <c r="L23" s="194" cm="1">
        <f t="array" ref="L23">IF(LEN($F23)&gt;0,1+IFERROR(SUMPRODUCT(TRANSPOSE('Input| Projects'!$AO23:$AQ23),INDEX('Input| Escalations'!$F$27:$L$29,,MATCH(T$9,'Input| Escalations'!$F$21:$L$21,0))),0),0)</f>
        <v>1.0102890604159143</v>
      </c>
      <c r="M23" s="194" cm="1">
        <f t="array" ref="M23">IF(LEN($F23)&gt;0,1+IFERROR(SUMPRODUCT(TRANSPOSE('Input| Projects'!$AO23:$AQ23),INDEX('Input| Escalations'!$F$27:$L$29,,MATCH(U$9,'Input| Escalations'!$F$21:$L$21,0))),0),0)</f>
        <v>1.013279399328048</v>
      </c>
      <c r="N23" s="194" cm="1">
        <f t="array" ref="N23">IF(LEN($F23)&gt;0,1+IFERROR(SUMPRODUCT(TRANSPOSE('Input| Projects'!$AO23:$AQ23),INDEX('Input| Escalations'!$F$27:$L$29,,MATCH(V$9,'Input| Escalations'!$F$21:$L$21,0))),0),0)</f>
        <v>1.0162925966546978</v>
      </c>
      <c r="O23" s="194" cm="1">
        <f t="array" ref="O23">IF(LEN($F23)&gt;0,1+IFERROR(SUMPRODUCT(TRANSPOSE('Input| Projects'!$AO23:$AQ23),INDEX('Input| Escalations'!$F$27:$L$29,,MATCH(W$9,'Input| Escalations'!$F$21:$L$21,0))),0),0)</f>
        <v>1.0193288550907722</v>
      </c>
      <c r="P23" s="10"/>
      <c r="Q23" s="172">
        <f>IFERROR(IF(ISNUMBER(FIND("decision",'Input| Setup'!$F$6)),'Input| Projects'!Y23,'Input| Projects'!I23)*'Input| Escalations'!$I$17*I23,0)</f>
        <v>0</v>
      </c>
      <c r="R23" s="172">
        <f>IFERROR(IF(ISNUMBER(FIND("decision",'Input| Setup'!$F$6)),'Input| Projects'!Z23,'Input| Projects'!J23)*'Input| Escalations'!$I$17*J23,0)</f>
        <v>0</v>
      </c>
      <c r="S23" s="172">
        <f>IFERROR(IF(ISNUMBER(FIND("decision",'Input| Setup'!$F$6)),'Input| Projects'!AA23,'Input| Projects'!K23)*'Input| Escalations'!$I$17*K23,0)</f>
        <v>0</v>
      </c>
      <c r="T23" s="172">
        <f>IFERROR(IF(ISNUMBER(FIND("decision",'Input| Setup'!$F$6)),'Input| Projects'!AB23,'Input| Projects'!L23)*'Input| Escalations'!$I$17*L23,0)</f>
        <v>0</v>
      </c>
      <c r="U23" s="172">
        <f>IFERROR(IF(ISNUMBER(FIND("decision",'Input| Setup'!$F$6)),'Input| Projects'!AC23,'Input| Projects'!M23)*'Input| Escalations'!$I$17*M23,0)</f>
        <v>0</v>
      </c>
      <c r="V23" s="172">
        <f>IFERROR(IF(ISNUMBER(FIND("decision",'Input| Setup'!$F$6)),'Input| Projects'!AD23,'Input| Projects'!N23)*'Input| Escalations'!$I$17*N23,0)</f>
        <v>0</v>
      </c>
      <c r="W23" s="172">
        <f>IFERROR(IF(ISNUMBER(FIND("decision",'Input| Setup'!$F$6)),'Input| Projects'!AE23,'Input| Projects'!O23)*'Input| Escalations'!$I$17*O23,0)</f>
        <v>0</v>
      </c>
      <c r="X23" s="175"/>
      <c r="Y23" s="172">
        <f>IF(ISNUMBER(FIND("decision",'Input| Setup'!$F$6)),'Input| Projects'!AG23,'Input| Projects'!Q23)*I23*'Input| Escalations'!$I$17</f>
        <v>0</v>
      </c>
      <c r="Z23" s="172">
        <f>IF(ISNUMBER(FIND("decision",'Input| Setup'!$F$6)),'Input| Projects'!AH23,'Input| Projects'!R23)*J23*'Input| Escalations'!$I$17</f>
        <v>0</v>
      </c>
      <c r="AA23" s="172">
        <f>IF(ISNUMBER(FIND("decision",'Input| Setup'!$F$6)),'Input| Projects'!AI23,'Input| Projects'!S23)*K23*'Input| Escalations'!$I$17</f>
        <v>0</v>
      </c>
      <c r="AB23" s="172">
        <f>IF(ISNUMBER(FIND("decision",'Input| Setup'!$F$6)),'Input| Projects'!AJ23,'Input| Projects'!T23)*L23*'Input| Escalations'!$I$17</f>
        <v>0</v>
      </c>
      <c r="AC23" s="172">
        <f>IF(ISNUMBER(FIND("decision",'Input| Setup'!$F$6)),'Input| Projects'!AK23,'Input| Projects'!U23)*M23*'Input| Escalations'!$I$17</f>
        <v>0</v>
      </c>
      <c r="AD23" s="172">
        <f>IF(ISNUMBER(FIND("decision",'Input| Setup'!$F$6)),'Input| Projects'!AL23,'Input| Projects'!V23)*N23*'Input| Escalations'!$I$17</f>
        <v>0</v>
      </c>
      <c r="AE23" s="172">
        <f>IF(ISNUMBER(FIND("decision",'Input| Setup'!$F$6)),'Input| Projects'!AM23,'Input| Projects'!W23)*O23*'Input| Escalations'!$I$17</f>
        <v>0</v>
      </c>
      <c r="AF23" s="175"/>
      <c r="AG23" s="172" cm="1">
        <f t="array" ref="AG23">IFERROR(--('Input| Projects'!$AS23="Yes")*_xlfn.SWITCH('Input| Overheads'!$C$50,"Direct costs",'Calc| Overheads Allocation'!C$8*Q23,"Internal labour",'Calc| Overheads Allocation'!C$8*Q23*'Input| Projects'!$AO23,"DNSP defined",'Calc| Overheads Allocation'!C$78*'Input| Projects'!$AV23,0),0)</f>
        <v>0</v>
      </c>
      <c r="AH23" s="172" cm="1">
        <f t="array" ref="AH23">IFERROR(--('Input| Projects'!$AS23="Yes")*_xlfn.SWITCH('Input| Overheads'!$C$50,"Direct costs",'Calc| Overheads Allocation'!D$8*R23,"Internal labour",'Calc| Overheads Allocation'!D$8*R23*'Input| Projects'!$AO23,"DNSP defined",'Calc| Overheads Allocation'!D$78*'Input| Projects'!$AV23,0),0)</f>
        <v>0</v>
      </c>
      <c r="AI23" s="172" cm="1">
        <f t="array" ref="AI23">IFERROR(--('Input| Projects'!$AS23="Yes")*_xlfn.SWITCH('Input| Overheads'!$C$50,"Direct costs",'Calc| Overheads Allocation'!E$8*S23,"Internal labour",'Calc| Overheads Allocation'!E$8*S23*'Input| Projects'!$AO23,"DNSP defined",'Calc| Overheads Allocation'!E$78*'Input| Projects'!$AV23,0),0)</f>
        <v>0</v>
      </c>
      <c r="AJ23" s="172" cm="1">
        <f t="array" ref="AJ23">IFERROR(--('Input| Projects'!$AS23="Yes")*_xlfn.SWITCH('Input| Overheads'!$C$50,"Direct costs",'Calc| Overheads Allocation'!F$8*T23,"Internal labour",'Calc| Overheads Allocation'!F$8*T23*'Input| Projects'!$AO23,"DNSP defined",'Calc| Overheads Allocation'!F$78*'Input| Projects'!$AV23,0),0)</f>
        <v>0</v>
      </c>
      <c r="AK23" s="172" cm="1">
        <f t="array" ref="AK23">IFERROR(--('Input| Projects'!$AS23="Yes")*_xlfn.SWITCH('Input| Overheads'!$C$50,"Direct costs",'Calc| Overheads Allocation'!G$8*U23,"Internal labour",'Calc| Overheads Allocation'!G$8*U23*'Input| Projects'!$AO23,"DNSP defined",'Calc| Overheads Allocation'!G$78*'Input| Projects'!$AV23,0),0)</f>
        <v>0</v>
      </c>
      <c r="AL23" s="172" cm="1">
        <f t="array" ref="AL23">IFERROR(--('Input| Projects'!$AS23="Yes")*_xlfn.SWITCH('Input| Overheads'!$C$50,"Direct costs",'Calc| Overheads Allocation'!H$8*V23,"Internal labour",'Calc| Overheads Allocation'!H$8*V23*'Input| Projects'!$AO23,"DNSP defined",'Calc| Overheads Allocation'!H$78*'Input| Projects'!$AV23,0),0)</f>
        <v>0</v>
      </c>
      <c r="AM23" s="172" cm="1">
        <f t="array" ref="AM23">IFERROR(--('Input| Projects'!$AS23="Yes")*_xlfn.SWITCH('Input| Overheads'!$C$50,"Direct costs",'Calc| Overheads Allocation'!I$8*W23,"Internal labour",'Calc| Overheads Allocation'!I$8*W23*'Input| Projects'!$AO23,"DNSP defined",'Calc| Overheads Allocation'!I$78*'Input| Projects'!$AV23,0),0)</f>
        <v>0</v>
      </c>
      <c r="AN23" s="175"/>
      <c r="AO23" s="172" cm="1">
        <f t="array" ref="AO23">IFERROR(--('Input| Projects'!$AT23="Yes")*_xlfn.SWITCH('Input| Overheads'!$C$50,"Direct costs",'Calc| Overheads Allocation'!C$9*Q23,"Internal labour",'Calc| Overheads Allocation'!C$9*Q23*'Input| Projects'!$AO23,"DNSP defined",'Calc| Overheads Allocation'!C$79*'Input| Projects'!$AW23,0),0)</f>
        <v>0</v>
      </c>
      <c r="AP23" s="172" cm="1">
        <f t="array" ref="AP23">IFERROR(--('Input| Projects'!$AT23="Yes")*_xlfn.SWITCH('Input| Overheads'!$C$50,"Direct costs",'Calc| Overheads Allocation'!D$9*R23,"Internal labour",'Calc| Overheads Allocation'!D$9*R23*'Input| Projects'!$AO23,"DNSP defined",'Calc| Overheads Allocation'!D$79*'Input| Projects'!$AW23,0),0)</f>
        <v>0</v>
      </c>
      <c r="AQ23" s="172" cm="1">
        <f t="array" ref="AQ23">IFERROR(--('Input| Projects'!$AT23="Yes")*_xlfn.SWITCH('Input| Overheads'!$C$50,"Direct costs",'Calc| Overheads Allocation'!E$9*S23,"Internal labour",'Calc| Overheads Allocation'!E$9*S23*'Input| Projects'!$AO23,"DNSP defined",'Calc| Overheads Allocation'!E$79*'Input| Projects'!$AW23,0),0)</f>
        <v>0</v>
      </c>
      <c r="AR23" s="172" cm="1">
        <f t="array" ref="AR23">IFERROR(--('Input| Projects'!$AT23="Yes")*_xlfn.SWITCH('Input| Overheads'!$C$50,"Direct costs",'Calc| Overheads Allocation'!F$9*T23,"Internal labour",'Calc| Overheads Allocation'!F$9*T23*'Input| Projects'!$AO23,"DNSP defined",'Calc| Overheads Allocation'!F$79*'Input| Projects'!$AW23,0),0)</f>
        <v>0</v>
      </c>
      <c r="AS23" s="172" cm="1">
        <f t="array" ref="AS23">IFERROR(--('Input| Projects'!$AT23="Yes")*_xlfn.SWITCH('Input| Overheads'!$C$50,"Direct costs",'Calc| Overheads Allocation'!G$9*U23,"Internal labour",'Calc| Overheads Allocation'!G$9*U23*'Input| Projects'!$AO23,"DNSP defined",'Calc| Overheads Allocation'!G$79*'Input| Projects'!$AW23,0),0)</f>
        <v>0</v>
      </c>
      <c r="AT23" s="172" cm="1">
        <f t="array" ref="AT23">IFERROR(--('Input| Projects'!$AT23="Yes")*_xlfn.SWITCH('Input| Overheads'!$C$50,"Direct costs",'Calc| Overheads Allocation'!H$9*V23,"Internal labour",'Calc| Overheads Allocation'!H$9*V23*'Input| Projects'!$AO23,"DNSP defined",'Calc| Overheads Allocation'!H$79*'Input| Projects'!$AW23,0),0)</f>
        <v>0</v>
      </c>
      <c r="AU23" s="172" cm="1">
        <f t="array" ref="AU23">IFERROR(--('Input| Projects'!$AT23="Yes")*_xlfn.SWITCH('Input| Overheads'!$C$50,"Direct costs",'Calc| Overheads Allocation'!I$9*W23,"Internal labour",'Calc| Overheads Allocation'!I$9*W23*'Input| Projects'!$AO23,"DNSP defined",'Calc| Overheads Allocation'!I$79*'Input| Projects'!$AW23,0),0)</f>
        <v>0</v>
      </c>
      <c r="AV23" s="175"/>
      <c r="AW23" s="172">
        <f t="shared" si="24"/>
        <v>0</v>
      </c>
      <c r="AX23" s="172">
        <f t="shared" si="25"/>
        <v>0</v>
      </c>
      <c r="AY23" s="172">
        <f t="shared" si="26"/>
        <v>0</v>
      </c>
      <c r="AZ23" s="172">
        <f t="shared" si="27"/>
        <v>0</v>
      </c>
      <c r="BA23" s="172">
        <f t="shared" si="28"/>
        <v>0</v>
      </c>
      <c r="BB23" s="172">
        <f t="shared" si="29"/>
        <v>0</v>
      </c>
      <c r="BC23" s="172">
        <f t="shared" si="30"/>
        <v>0</v>
      </c>
      <c r="BD23" s="176"/>
      <c r="BE23" s="172">
        <f t="shared" si="31"/>
        <v>0</v>
      </c>
      <c r="BF23" s="172">
        <f t="shared" si="32"/>
        <v>0</v>
      </c>
      <c r="BG23" s="172">
        <f t="shared" si="33"/>
        <v>0</v>
      </c>
      <c r="BH23" s="172">
        <f t="shared" si="34"/>
        <v>0</v>
      </c>
      <c r="BI23" s="172">
        <f t="shared" si="35"/>
        <v>0</v>
      </c>
      <c r="BJ23" s="172">
        <f t="shared" si="36"/>
        <v>0</v>
      </c>
      <c r="BK23" s="172">
        <f t="shared" si="37"/>
        <v>0</v>
      </c>
      <c r="BL23" s="176"/>
      <c r="BM23" s="172">
        <f t="shared" si="16"/>
        <v>0</v>
      </c>
      <c r="BN23" s="172">
        <f t="shared" si="17"/>
        <v>0</v>
      </c>
      <c r="BO23" s="172">
        <f t="shared" si="18"/>
        <v>0</v>
      </c>
      <c r="BP23" s="172">
        <f t="shared" si="19"/>
        <v>0</v>
      </c>
      <c r="BQ23" s="172">
        <f t="shared" si="20"/>
        <v>0</v>
      </c>
      <c r="BR23" s="172">
        <f t="shared" si="21"/>
        <v>0</v>
      </c>
      <c r="BS23" s="172">
        <f t="shared" si="22"/>
        <v>0</v>
      </c>
      <c r="BT23" s="55"/>
      <c r="BU23" s="158">
        <f>SUMIF('Input| Projects'!$BA$8:$CX$8,RIGHT(BU$9,3),'Input| Projects'!$BA23:$CX23)</f>
        <v>1</v>
      </c>
      <c r="BV23" s="158">
        <f>SUMIF('Input| Projects'!$BA$8:$CX$8,RIGHT(BV$9,3),'Input| Projects'!$BA23:$CX23)</f>
        <v>0</v>
      </c>
      <c r="BW23" s="79" t="str">
        <f t="shared" si="23"/>
        <v/>
      </c>
    </row>
    <row r="24" spans="2:75" x14ac:dyDescent="0.2">
      <c r="B24" s="123">
        <f>IFERROR('Input| Projects'!B24,"")</f>
        <v>15</v>
      </c>
      <c r="C24" s="160" t="str">
        <f>IFERROR(IF('Input| Projects'!C24="","",'Input| Projects'!C24),"")</f>
        <v>Project 15</v>
      </c>
      <c r="D24" s="160">
        <f>IFERROR(IF('Input| Projects'!D24="","",'Input| Projects'!D24),"")</f>
        <v>15</v>
      </c>
      <c r="E24" s="53"/>
      <c r="F24" s="160" t="str">
        <f>IF(LEN('Input| Projects'!F24)&gt;0,'Input| Projects'!F24,"")</f>
        <v>Augmentation</v>
      </c>
      <c r="G24" s="160" t="str">
        <f>IF(LEN('Input| Projects'!G24)&gt;0,'Input| Projects'!G24,"")</f>
        <v>Demand</v>
      </c>
      <c r="H24" s="10"/>
      <c r="I24" s="194" cm="1">
        <f t="array" ref="I24">IF(LEN($F24)&gt;0,1+IFERROR(SUMPRODUCT(TRANSPOSE('Input| Projects'!$AO24:$AQ24),INDEX('Input| Escalations'!$F$27:$L$29,,MATCH(Q$9,'Input| Escalations'!$F$21:$L$21,0))),0),0)</f>
        <v>1.0013926234669501</v>
      </c>
      <c r="J24" s="194" cm="1">
        <f t="array" ref="J24">IF(LEN($F24)&gt;0,1+IFERROR(SUMPRODUCT(TRANSPOSE('Input| Projects'!$AO24:$AQ24),INDEX('Input| Escalations'!$F$27:$L$29,,MATCH(R$9,'Input| Escalations'!$F$21:$L$21,0))),0),0)</f>
        <v>1.0041935812690663</v>
      </c>
      <c r="K24" s="194" cm="1">
        <f t="array" ref="K24">IF(LEN($F24)&gt;0,1+IFERROR(SUMPRODUCT(TRANSPOSE('Input| Projects'!$AO24:$AQ24),INDEX('Input| Escalations'!$F$27:$L$29,,MATCH(S$9,'Input| Escalations'!$F$21:$L$21,0))),0),0)</f>
        <v>1.0070156414036218</v>
      </c>
      <c r="L24" s="194" cm="1">
        <f t="array" ref="L24">IF(LEN($F24)&gt;0,1+IFERROR(SUMPRODUCT(TRANSPOSE('Input| Projects'!$AO24:$AQ24),INDEX('Input| Escalations'!$F$27:$L$29,,MATCH(T$9,'Input| Escalations'!$F$21:$L$21,0))),0),0)</f>
        <v>1.0098589907379649</v>
      </c>
      <c r="M24" s="194" cm="1">
        <f t="array" ref="M24">IF(LEN($F24)&gt;0,1+IFERROR(SUMPRODUCT(TRANSPOSE('Input| Projects'!$AO24:$AQ24),INDEX('Input| Escalations'!$F$27:$L$29,,MATCH(U$9,'Input| Escalations'!$F$21:$L$21,0))),0),0)</f>
        <v>1.0127238178187228</v>
      </c>
      <c r="N24" s="194" cm="1">
        <f t="array" ref="N24">IF(LEN($F24)&gt;0,1+IFERROR(SUMPRODUCT(TRANSPOSE('Input| Projects'!$AO24:$AQ24),INDEX('Input| Escalations'!$F$27:$L$29,,MATCH(V$9,'Input| Escalations'!$F$21:$L$21,0))),0),0)</f>
        <v>1.0156103128869123</v>
      </c>
      <c r="O24" s="194" cm="1">
        <f t="array" ref="O24">IF(LEN($F24)&gt;0,1+IFERROR(SUMPRODUCT(TRANSPOSE('Input| Projects'!$AO24:$AQ24),INDEX('Input| Escalations'!$F$27:$L$29,,MATCH(W$9,'Input| Escalations'!$F$21:$L$21,0))),0),0)</f>
        <v>1.0185186678931877</v>
      </c>
      <c r="P24" s="10"/>
      <c r="Q24" s="172">
        <f>IFERROR(IF(ISNUMBER(FIND("decision",'Input| Setup'!$F$6)),'Input| Projects'!Y24,'Input| Projects'!I24)*'Input| Escalations'!$I$17*I24,0)</f>
        <v>149.65115839849739</v>
      </c>
      <c r="R24" s="172">
        <f>IFERROR(IF(ISNUMBER(FIND("decision",'Input| Setup'!$F$6)),'Input| Projects'!Z24,'Input| Projects'!J24)*'Input| Escalations'!$I$17*J24,0)</f>
        <v>7269.0179332688358</v>
      </c>
      <c r="S24" s="172">
        <f>IFERROR(IF(ISNUMBER(FIND("decision",'Input| Setup'!$F$6)),'Input| Projects'!AA24,'Input| Projects'!K24)*'Input| Escalations'!$I$17*K24,0)</f>
        <v>5855.9052424679567</v>
      </c>
      <c r="T24" s="172">
        <f>IFERROR(IF(ISNUMBER(FIND("decision",'Input| Setup'!$F$6)),'Input| Projects'!AB24,'Input| Projects'!L24)*'Input| Escalations'!$I$17*L24,0)</f>
        <v>445.63708286877818</v>
      </c>
      <c r="U24" s="172">
        <f>IFERROR(IF(ISNUMBER(FIND("decision",'Input| Setup'!$F$6)),'Input| Projects'!AC24,'Input| Projects'!M24)*'Input| Escalations'!$I$17*M24,0)</f>
        <v>5958.8941979708889</v>
      </c>
      <c r="V24" s="172">
        <f>IFERROR(IF(ISNUMBER(FIND("decision",'Input| Setup'!$F$6)),'Input| Projects'!AD24,'Input| Projects'!N24)*'Input| Escalations'!$I$17*N24,0)</f>
        <v>5942.4671149871201</v>
      </c>
      <c r="W24" s="172">
        <f>IFERROR(IF(ISNUMBER(FIND("decision",'Input| Setup'!$F$6)),'Input| Projects'!AE24,'Input| Projects'!O24)*'Input| Escalations'!$I$17*O24,0)</f>
        <v>5595.7066304729469</v>
      </c>
      <c r="X24" s="175"/>
      <c r="Y24" s="172">
        <f>IF(ISNUMBER(FIND("decision",'Input| Setup'!$F$6)),'Input| Projects'!AG24,'Input| Projects'!Q24)*I24*'Input| Escalations'!$I$17</f>
        <v>0</v>
      </c>
      <c r="Z24" s="172">
        <f>IF(ISNUMBER(FIND("decision",'Input| Setup'!$F$6)),'Input| Projects'!AH24,'Input| Projects'!R24)*J24*'Input| Escalations'!$I$17</f>
        <v>0</v>
      </c>
      <c r="AA24" s="172">
        <f>IF(ISNUMBER(FIND("decision",'Input| Setup'!$F$6)),'Input| Projects'!AI24,'Input| Projects'!S24)*K24*'Input| Escalations'!$I$17</f>
        <v>0</v>
      </c>
      <c r="AB24" s="172">
        <f>IF(ISNUMBER(FIND("decision",'Input| Setup'!$F$6)),'Input| Projects'!AJ24,'Input| Projects'!T24)*L24*'Input| Escalations'!$I$17</f>
        <v>0</v>
      </c>
      <c r="AC24" s="172">
        <f>IF(ISNUMBER(FIND("decision",'Input| Setup'!$F$6)),'Input| Projects'!AK24,'Input| Projects'!U24)*M24*'Input| Escalations'!$I$17</f>
        <v>0</v>
      </c>
      <c r="AD24" s="172">
        <f>IF(ISNUMBER(FIND("decision",'Input| Setup'!$F$6)),'Input| Projects'!AL24,'Input| Projects'!V24)*N24*'Input| Escalations'!$I$17</f>
        <v>0</v>
      </c>
      <c r="AE24" s="172">
        <f>IF(ISNUMBER(FIND("decision",'Input| Setup'!$F$6)),'Input| Projects'!AM24,'Input| Projects'!W24)*O24*'Input| Escalations'!$I$17</f>
        <v>0</v>
      </c>
      <c r="AF24" s="175"/>
      <c r="AG24" s="172" cm="1">
        <f t="array" ref="AG24">IFERROR(--('Input| Projects'!$AS24="Yes")*_xlfn.SWITCH('Input| Overheads'!$C$50,"Direct costs",'Calc| Overheads Allocation'!C$8*Q24,"Internal labour",'Calc| Overheads Allocation'!C$8*Q24*'Input| Projects'!$AO24,"DNSP defined",'Calc| Overheads Allocation'!C$78*'Input| Projects'!$AV24,0),0)</f>
        <v>4.5123747637065481</v>
      </c>
      <c r="AH24" s="172" cm="1">
        <f t="array" ref="AH24">IFERROR(--('Input| Projects'!$AS24="Yes")*_xlfn.SWITCH('Input| Overheads'!$C$50,"Direct costs",'Calc| Overheads Allocation'!D$8*R24,"Internal labour",'Calc| Overheads Allocation'!D$8*R24*'Input| Projects'!$AO24,"DNSP defined",'Calc| Overheads Allocation'!D$78*'Input| Projects'!$AV24,0),0)</f>
        <v>30.501749060981581</v>
      </c>
      <c r="AI24" s="172" cm="1">
        <f t="array" ref="AI24">IFERROR(--('Input| Projects'!$AS24="Yes")*_xlfn.SWITCH('Input| Overheads'!$C$50,"Direct costs",'Calc| Overheads Allocation'!E$8*S24,"Internal labour",'Calc| Overheads Allocation'!E$8*S24*'Input| Projects'!$AO24,"DNSP defined",'Calc| Overheads Allocation'!E$78*'Input| Projects'!$AV24,0),0)</f>
        <v>148.93282044723495</v>
      </c>
      <c r="AJ24" s="172" cm="1">
        <f t="array" ref="AJ24">IFERROR(--('Input| Projects'!$AS24="Yes")*_xlfn.SWITCH('Input| Overheads'!$C$50,"Direct costs",'Calc| Overheads Allocation'!F$8*T24,"Internal labour",'Calc| Overheads Allocation'!F$8*T24*'Input| Projects'!$AO24,"DNSP defined",'Calc| Overheads Allocation'!F$78*'Input| Projects'!$AV24,0),0)</f>
        <v>11.252300930440674</v>
      </c>
      <c r="AK24" s="172" cm="1">
        <f t="array" ref="AK24">IFERROR(--('Input| Projects'!$AS24="Yes")*_xlfn.SWITCH('Input| Overheads'!$C$50,"Direct costs",'Calc| Overheads Allocation'!G$8*U24,"Internal labour",'Calc| Overheads Allocation'!G$8*U24*'Input| Projects'!$AO24,"DNSP defined",'Calc| Overheads Allocation'!G$78*'Input| Projects'!$AV24,0),0)</f>
        <v>149.2391124055338</v>
      </c>
      <c r="AL24" s="172" cm="1">
        <f t="array" ref="AL24">IFERROR(--('Input| Projects'!$AS24="Yes")*_xlfn.SWITCH('Input| Overheads'!$C$50,"Direct costs",'Calc| Overheads Allocation'!H$8*V24,"Internal labour",'Calc| Overheads Allocation'!H$8*V24*'Input| Projects'!$AO24,"DNSP defined",'Calc| Overheads Allocation'!H$78*'Input| Projects'!$AV24,0),0)</f>
        <v>147.63424729646329</v>
      </c>
      <c r="AM24" s="172" cm="1">
        <f t="array" ref="AM24">IFERROR(--('Input| Projects'!$AS24="Yes")*_xlfn.SWITCH('Input| Overheads'!$C$50,"Direct costs",'Calc| Overheads Allocation'!I$8*W24,"Internal labour",'Calc| Overheads Allocation'!I$8*W24*'Input| Projects'!$AO24,"DNSP defined",'Calc| Overheads Allocation'!I$78*'Input| Projects'!$AV24,0),0)</f>
        <v>137.9775814111841</v>
      </c>
      <c r="AN24" s="175"/>
      <c r="AO24" s="172" cm="1">
        <f t="array" ref="AO24">IFERROR(--('Input| Projects'!$AT24="Yes")*_xlfn.SWITCH('Input| Overheads'!$C$50,"Direct costs",'Calc| Overheads Allocation'!C$9*Q24,"Internal labour",'Calc| Overheads Allocation'!C$9*Q24*'Input| Projects'!$AO24,"DNSP defined",'Calc| Overheads Allocation'!C$79*'Input| Projects'!$AW24,0),0)</f>
        <v>4.5827504800747505</v>
      </c>
      <c r="AP24" s="172" cm="1">
        <f t="array" ref="AP24">IFERROR(--('Input| Projects'!$AT24="Yes")*_xlfn.SWITCH('Input| Overheads'!$C$50,"Direct costs",'Calc| Overheads Allocation'!D$9*R24,"Internal labour",'Calc| Overheads Allocation'!D$9*R24*'Input| Projects'!$AO24,"DNSP defined",'Calc| Overheads Allocation'!D$79*'Input| Projects'!$AW24,0),0)</f>
        <v>31.588908858340343</v>
      </c>
      <c r="AQ24" s="172" cm="1">
        <f t="array" ref="AQ24">IFERROR(--('Input| Projects'!$AT24="Yes")*_xlfn.SWITCH('Input| Overheads'!$C$50,"Direct costs",'Calc| Overheads Allocation'!E$9*S24,"Internal labour",'Calc| Overheads Allocation'!E$9*S24*'Input| Projects'!$AO24,"DNSP defined",'Calc| Overheads Allocation'!E$79*'Input| Projects'!$AW24,0),0)</f>
        <v>155.53004460417236</v>
      </c>
      <c r="AR24" s="172" cm="1">
        <f t="array" ref="AR24">IFERROR(--('Input| Projects'!$AT24="Yes")*_xlfn.SWITCH('Input| Overheads'!$C$50,"Direct costs",'Calc| Overheads Allocation'!F$9*T24,"Internal labour",'Calc| Overheads Allocation'!F$9*T24*'Input| Projects'!$AO24,"DNSP defined",'Calc| Overheads Allocation'!F$79*'Input| Projects'!$AW24,0),0)</f>
        <v>11.848983884950927</v>
      </c>
      <c r="AS24" s="172" cm="1">
        <f t="array" ref="AS24">IFERROR(--('Input| Projects'!$AT24="Yes")*_xlfn.SWITCH('Input| Overheads'!$C$50,"Direct costs",'Calc| Overheads Allocation'!G$9*U24,"Internal labour",'Calc| Overheads Allocation'!G$9*U24*'Input| Projects'!$AO24,"DNSP defined",'Calc| Overheads Allocation'!G$79*'Input| Projects'!$AW24,0),0)</f>
        <v>158.45754460425445</v>
      </c>
      <c r="AT24" s="172" cm="1">
        <f t="array" ref="AT24">IFERROR(--('Input| Projects'!$AT24="Yes")*_xlfn.SWITCH('Input| Overheads'!$C$50,"Direct costs",'Calc| Overheads Allocation'!H$9*V24,"Internal labour",'Calc| Overheads Allocation'!H$9*V24*'Input| Projects'!$AO24,"DNSP defined",'Calc| Overheads Allocation'!H$79*'Input| Projects'!$AW24,0),0)</f>
        <v>158.04680980068878</v>
      </c>
      <c r="AU24" s="172" cm="1">
        <f t="array" ref="AU24">IFERROR(--('Input| Projects'!$AT24="Yes")*_xlfn.SWITCH('Input| Overheads'!$C$50,"Direct costs",'Calc| Overheads Allocation'!I$9*W24,"Internal labour",'Calc| Overheads Allocation'!I$9*W24*'Input| Projects'!$AO24,"DNSP defined",'Calc| Overheads Allocation'!I$79*'Input| Projects'!$AW24,0),0)</f>
        <v>149.03441144182179</v>
      </c>
      <c r="AV24" s="175"/>
      <c r="AW24" s="172">
        <f t="shared" si="24"/>
        <v>9.0951252437812986</v>
      </c>
      <c r="AX24" s="172">
        <f t="shared" si="25"/>
        <v>62.090657919321927</v>
      </c>
      <c r="AY24" s="172">
        <f t="shared" si="26"/>
        <v>304.46286505140733</v>
      </c>
      <c r="AZ24" s="172">
        <f t="shared" si="27"/>
        <v>23.101284815391601</v>
      </c>
      <c r="BA24" s="172">
        <f t="shared" si="28"/>
        <v>307.69665700978828</v>
      </c>
      <c r="BB24" s="172">
        <f t="shared" si="29"/>
        <v>305.68105709715206</v>
      </c>
      <c r="BC24" s="172">
        <f t="shared" si="30"/>
        <v>287.01199285300589</v>
      </c>
      <c r="BD24" s="176"/>
      <c r="BE24" s="172">
        <f t="shared" si="31"/>
        <v>0</v>
      </c>
      <c r="BF24" s="172">
        <f t="shared" si="32"/>
        <v>0</v>
      </c>
      <c r="BG24" s="172">
        <f t="shared" si="33"/>
        <v>0</v>
      </c>
      <c r="BH24" s="172">
        <f t="shared" si="34"/>
        <v>0</v>
      </c>
      <c r="BI24" s="172">
        <f t="shared" si="35"/>
        <v>0</v>
      </c>
      <c r="BJ24" s="172">
        <f t="shared" si="36"/>
        <v>0</v>
      </c>
      <c r="BK24" s="172">
        <f t="shared" si="37"/>
        <v>0</v>
      </c>
      <c r="BL24" s="176"/>
      <c r="BM24" s="172">
        <f t="shared" si="16"/>
        <v>158.74628364227868</v>
      </c>
      <c r="BN24" s="172">
        <f t="shared" si="17"/>
        <v>7331.1085911881573</v>
      </c>
      <c r="BO24" s="172">
        <f t="shared" si="18"/>
        <v>6160.3681075193635</v>
      </c>
      <c r="BP24" s="172">
        <f t="shared" si="19"/>
        <v>468.73836768416976</v>
      </c>
      <c r="BQ24" s="172">
        <f t="shared" si="20"/>
        <v>6266.5908549806772</v>
      </c>
      <c r="BR24" s="172">
        <f t="shared" si="21"/>
        <v>6248.1481720842721</v>
      </c>
      <c r="BS24" s="172">
        <f t="shared" si="22"/>
        <v>5882.7186233259526</v>
      </c>
      <c r="BT24" s="55"/>
      <c r="BU24" s="158">
        <f>SUMIF('Input| Projects'!$BA$8:$CX$8,RIGHT(BU$9,3),'Input| Projects'!$BA24:$CX24)</f>
        <v>1</v>
      </c>
      <c r="BV24" s="158">
        <f>SUMIF('Input| Projects'!$BA$8:$CX$8,RIGHT(BV$9,3),'Input| Projects'!$BA24:$CX24)</f>
        <v>0</v>
      </c>
      <c r="BW24" s="79" t="str">
        <f t="shared" si="23"/>
        <v/>
      </c>
    </row>
    <row r="25" spans="2:75" x14ac:dyDescent="0.2">
      <c r="B25" s="123">
        <f>IFERROR('Input| Projects'!B25,"")</f>
        <v>16</v>
      </c>
      <c r="C25" s="160" t="str">
        <f>IFERROR(IF('Input| Projects'!C25="","",'Input| Projects'!C25),"")</f>
        <v>Project 16</v>
      </c>
      <c r="D25" s="160">
        <f>IFERROR(IF('Input| Projects'!D25="","",'Input| Projects'!D25),"")</f>
        <v>16</v>
      </c>
      <c r="E25" s="53"/>
      <c r="F25" s="160" t="str">
        <f>IF(LEN('Input| Projects'!F25)&gt;0,'Input| Projects'!F25,"")</f>
        <v>Augmentation</v>
      </c>
      <c r="G25" s="160" t="str">
        <f>IF(LEN('Input| Projects'!G25)&gt;0,'Input| Projects'!G25,"")</f>
        <v>Demand</v>
      </c>
      <c r="H25" s="10"/>
      <c r="I25" s="194" cm="1">
        <f t="array" ref="I25">IF(LEN($F25)&gt;0,1+IFERROR(SUMPRODUCT(TRANSPOSE('Input| Projects'!$AO25:$AQ25),INDEX('Input| Escalations'!$F$27:$L$29,,MATCH(Q$9,'Input| Escalations'!$F$21:$L$21,0))),0),0)</f>
        <v>1.0013320527305216</v>
      </c>
      <c r="J25" s="194" cm="1">
        <f t="array" ref="J25">IF(LEN($F25)&gt;0,1+IFERROR(SUMPRODUCT(TRANSPOSE('Input| Projects'!$AO25:$AQ25),INDEX('Input| Escalations'!$F$27:$L$29,,MATCH(R$9,'Input| Escalations'!$F$21:$L$21,0))),0),0)</f>
        <v>1.004011006471232</v>
      </c>
      <c r="K25" s="194" cm="1">
        <f t="array" ref="K25">IF(LEN($F25)&gt;0,1+IFERROR(SUMPRODUCT(TRANSPOSE('Input| Projects'!$AO25:$AQ25),INDEX('Input| Escalations'!$F$27:$L$29,,MATCH(S$9,'Input| Escalations'!$F$21:$L$21,0))),0),0)</f>
        <v>1.0067099037783669</v>
      </c>
      <c r="L25" s="194" cm="1">
        <f t="array" ref="L25">IF(LEN($F25)&gt;0,1+IFERROR(SUMPRODUCT(TRANSPOSE('Input| Projects'!$AO25:$AQ25),INDEX('Input| Escalations'!$F$27:$L$29,,MATCH(T$9,'Input| Escalations'!$F$21:$L$21,0))),0),0)</f>
        <v>1.0094289210600156</v>
      </c>
      <c r="M25" s="194" cm="1">
        <f t="array" ref="M25">IF(LEN($F25)&gt;0,1+IFERROR(SUMPRODUCT(TRANSPOSE('Input| Projects'!$AO25:$AQ25),INDEX('Input| Escalations'!$F$27:$L$29,,MATCH(U$9,'Input| Escalations'!$F$21:$L$21,0))),0),0)</f>
        <v>1.0121682363093976</v>
      </c>
      <c r="N25" s="194" cm="1">
        <f t="array" ref="N25">IF(LEN($F25)&gt;0,1+IFERROR(SUMPRODUCT(TRANSPOSE('Input| Projects'!$AO25:$AQ25),INDEX('Input| Escalations'!$F$27:$L$29,,MATCH(V$9,'Input| Escalations'!$F$21:$L$21,0))),0),0)</f>
        <v>1.0149280291191267</v>
      </c>
      <c r="O25" s="194" cm="1">
        <f t="array" ref="O25">IF(LEN($F25)&gt;0,1+IFERROR(SUMPRODUCT(TRANSPOSE('Input| Projects'!$AO25:$AQ25),INDEX('Input| Escalations'!$F$27:$L$29,,MATCH(W$9,'Input| Escalations'!$F$21:$L$21,0))),0),0)</f>
        <v>1.0177084806956032</v>
      </c>
      <c r="P25" s="10"/>
      <c r="Q25" s="172">
        <f>IFERROR(IF(ISNUMBER(FIND("decision",'Input| Setup'!$F$6)),'Input| Projects'!Y25,'Input| Projects'!I25)*'Input| Escalations'!$I$17*I25,0)</f>
        <v>5629.3516503936362</v>
      </c>
      <c r="R25" s="172">
        <f>IFERROR(IF(ISNUMBER(FIND("decision",'Input| Setup'!$F$6)),'Input| Projects'!Z25,'Input| Projects'!J25)*'Input| Escalations'!$I$17*J25,0)</f>
        <v>14172.78101941479</v>
      </c>
      <c r="S25" s="172">
        <f>IFERROR(IF(ISNUMBER(FIND("decision",'Input| Setup'!$F$6)),'Input| Projects'!AA25,'Input| Projects'!K25)*'Input| Escalations'!$I$17*K25,0)</f>
        <v>10486.425091403164</v>
      </c>
      <c r="T25" s="172">
        <f>IFERROR(IF(ISNUMBER(FIND("decision",'Input| Setup'!$F$6)),'Input| Projects'!AB25,'Input| Projects'!L25)*'Input| Escalations'!$I$17*L25,0)</f>
        <v>4663.9931829135776</v>
      </c>
      <c r="U25" s="172">
        <f>IFERROR(IF(ISNUMBER(FIND("decision",'Input| Setup'!$F$6)),'Input| Projects'!AC25,'Input| Projects'!M25)*'Input| Escalations'!$I$17*M25,0)</f>
        <v>12243.167812969294</v>
      </c>
      <c r="V25" s="172">
        <f>IFERROR(IF(ISNUMBER(FIND("decision",'Input| Setup'!$F$6)),'Input| Projects'!AD25,'Input| Projects'!N25)*'Input| Escalations'!$I$17*N25,0)</f>
        <v>11138.737482596011</v>
      </c>
      <c r="W25" s="172">
        <f>IFERROR(IF(ISNUMBER(FIND("decision",'Input| Setup'!$F$6)),'Input| Projects'!AE25,'Input| Projects'!O25)*'Input| Escalations'!$I$17*O25,0)</f>
        <v>3055.6137242045193</v>
      </c>
      <c r="X25" s="175"/>
      <c r="Y25" s="172">
        <f>IF(ISNUMBER(FIND("decision",'Input| Setup'!$F$6)),'Input| Projects'!AG25,'Input| Projects'!Q25)*I25*'Input| Escalations'!$I$17</f>
        <v>0</v>
      </c>
      <c r="Z25" s="172">
        <f>IF(ISNUMBER(FIND("decision",'Input| Setup'!$F$6)),'Input| Projects'!AH25,'Input| Projects'!R25)*J25*'Input| Escalations'!$I$17</f>
        <v>0</v>
      </c>
      <c r="AA25" s="172">
        <f>IF(ISNUMBER(FIND("decision",'Input| Setup'!$F$6)),'Input| Projects'!AI25,'Input| Projects'!S25)*K25*'Input| Escalations'!$I$17</f>
        <v>0</v>
      </c>
      <c r="AB25" s="172">
        <f>IF(ISNUMBER(FIND("decision",'Input| Setup'!$F$6)),'Input| Projects'!AJ25,'Input| Projects'!T25)*L25*'Input| Escalations'!$I$17</f>
        <v>0</v>
      </c>
      <c r="AC25" s="172">
        <f>IF(ISNUMBER(FIND("decision",'Input| Setup'!$F$6)),'Input| Projects'!AK25,'Input| Projects'!U25)*M25*'Input| Escalations'!$I$17</f>
        <v>0</v>
      </c>
      <c r="AD25" s="172">
        <f>IF(ISNUMBER(FIND("decision",'Input| Setup'!$F$6)),'Input| Projects'!AL25,'Input| Projects'!V25)*N25*'Input| Escalations'!$I$17</f>
        <v>0</v>
      </c>
      <c r="AE25" s="172">
        <f>IF(ISNUMBER(FIND("decision",'Input| Setup'!$F$6)),'Input| Projects'!AM25,'Input| Projects'!W25)*O25*'Input| Escalations'!$I$17</f>
        <v>0</v>
      </c>
      <c r="AF25" s="175"/>
      <c r="AG25" s="172" cm="1">
        <f t="array" ref="AG25">IFERROR(--('Input| Projects'!$AS25="Yes")*_xlfn.SWITCH('Input| Overheads'!$C$50,"Direct costs",'Calc| Overheads Allocation'!C$8*Q25,"Internal labour",'Calc| Overheads Allocation'!C$8*Q25*'Input| Projects'!$AO25,"DNSP defined",'Calc| Overheads Allocation'!C$78*'Input| Projects'!$AV25,0),0)</f>
        <v>169.73971063842498</v>
      </c>
      <c r="AH25" s="172" cm="1">
        <f t="array" ref="AH25">IFERROR(--('Input| Projects'!$AS25="Yes")*_xlfn.SWITCH('Input| Overheads'!$C$50,"Direct costs",'Calc| Overheads Allocation'!D$8*R25,"Internal labour",'Calc| Overheads Allocation'!D$8*R25*'Input| Projects'!$AO25,"DNSP defined",'Calc| Overheads Allocation'!D$78*'Input| Projects'!$AV25,0),0)</f>
        <v>59.470841057071411</v>
      </c>
      <c r="AI25" s="172" cm="1">
        <f t="array" ref="AI25">IFERROR(--('Input| Projects'!$AS25="Yes")*_xlfn.SWITCH('Input| Overheads'!$C$50,"Direct costs",'Calc| Overheads Allocation'!E$8*S25,"Internal labour",'Calc| Overheads Allocation'!E$8*S25*'Input| Projects'!$AO25,"DNSP defined",'Calc| Overheads Allocation'!E$78*'Input| Projects'!$AV25,0),0)</f>
        <v>266.70050156295247</v>
      </c>
      <c r="AJ25" s="172" cm="1">
        <f t="array" ref="AJ25">IFERROR(--('Input| Projects'!$AS25="Yes")*_xlfn.SWITCH('Input| Overheads'!$C$50,"Direct costs",'Calc| Overheads Allocation'!F$8*T25,"Internal labour",'Calc| Overheads Allocation'!F$8*T25*'Input| Projects'!$AO25,"DNSP defined",'Calc| Overheads Allocation'!F$78*'Input| Projects'!$AV25,0),0)</f>
        <v>117.76545725015619</v>
      </c>
      <c r="AK25" s="172" cm="1">
        <f t="array" ref="AK25">IFERROR(--('Input| Projects'!$AS25="Yes")*_xlfn.SWITCH('Input| Overheads'!$C$50,"Direct costs",'Calc| Overheads Allocation'!G$8*U25,"Internal labour",'Calc| Overheads Allocation'!G$8*U25*'Input| Projects'!$AO25,"DNSP defined",'Calc| Overheads Allocation'!G$78*'Input| Projects'!$AV25,0),0)</f>
        <v>306.62727625902784</v>
      </c>
      <c r="AL25" s="172" cm="1">
        <f t="array" ref="AL25">IFERROR(--('Input| Projects'!$AS25="Yes")*_xlfn.SWITCH('Input| Overheads'!$C$50,"Direct costs",'Calc| Overheads Allocation'!H$8*V25,"Internal labour",'Calc| Overheads Allocation'!H$8*V25*'Input| Projects'!$AO25,"DNSP defined",'Calc| Overheads Allocation'!H$78*'Input| Projects'!$AV25,0),0)</f>
        <v>276.73003354592879</v>
      </c>
      <c r="AM25" s="172" cm="1">
        <f t="array" ref="AM25">IFERROR(--('Input| Projects'!$AS25="Yes")*_xlfn.SWITCH('Input| Overheads'!$C$50,"Direct costs",'Calc| Overheads Allocation'!I$8*W25,"Internal labour",'Calc| Overheads Allocation'!I$8*W25*'Input| Projects'!$AO25,"DNSP defined",'Calc| Overheads Allocation'!I$78*'Input| Projects'!$AV25,0),0)</f>
        <v>75.344584559989073</v>
      </c>
      <c r="AN25" s="175"/>
      <c r="AO25" s="172" cm="1">
        <f t="array" ref="AO25">IFERROR(--('Input| Projects'!$AT25="Yes")*_xlfn.SWITCH('Input| Overheads'!$C$50,"Direct costs",'Calc| Overheads Allocation'!C$9*Q25,"Internal labour",'Calc| Overheads Allocation'!C$9*Q25*'Input| Projects'!$AO25,"DNSP defined",'Calc| Overheads Allocation'!C$79*'Input| Projects'!$AW25,0),0)</f>
        <v>172.38699823261814</v>
      </c>
      <c r="AP25" s="172" cm="1">
        <f t="array" ref="AP25">IFERROR(--('Input| Projects'!$AT25="Yes")*_xlfn.SWITCH('Input| Overheads'!$C$50,"Direct costs",'Calc| Overheads Allocation'!D$9*R25,"Internal labour",'Calc| Overheads Allocation'!D$9*R25*'Input| Projects'!$AO25,"DNSP defined",'Calc| Overheads Allocation'!D$79*'Input| Projects'!$AW25,0),0)</f>
        <v>61.590532861731489</v>
      </c>
      <c r="AQ25" s="172" cm="1">
        <f t="array" ref="AQ25">IFERROR(--('Input| Projects'!$AT25="Yes")*_xlfn.SWITCH('Input| Overheads'!$C$50,"Direct costs",'Calc| Overheads Allocation'!E$9*S25,"Internal labour",'Calc| Overheads Allocation'!E$9*S25*'Input| Projects'!$AO25,"DNSP defined",'Calc| Overheads Allocation'!E$79*'Input| Projects'!$AW25,0),0)</f>
        <v>278.51443878843992</v>
      </c>
      <c r="AR25" s="172" cm="1">
        <f t="array" ref="AR25">IFERROR(--('Input| Projects'!$AT25="Yes")*_xlfn.SWITCH('Input| Overheads'!$C$50,"Direct costs",'Calc| Overheads Allocation'!F$9*T25,"Internal labour",'Calc| Overheads Allocation'!F$9*T25*'Input| Projects'!$AO25,"DNSP defined",'Calc| Overheads Allocation'!F$79*'Input| Projects'!$AW25,0),0)</f>
        <v>124.01028143373073</v>
      </c>
      <c r="AS25" s="172" cm="1">
        <f t="array" ref="AS25">IFERROR(--('Input| Projects'!$AT25="Yes")*_xlfn.SWITCH('Input| Overheads'!$C$50,"Direct costs",'Calc| Overheads Allocation'!G$9*U25,"Internal labour",'Calc| Overheads Allocation'!G$9*U25*'Input| Projects'!$AO25,"DNSP defined",'Calc| Overheads Allocation'!G$79*'Input| Projects'!$AW25,0),0)</f>
        <v>325.56750386364752</v>
      </c>
      <c r="AT25" s="172" cm="1">
        <f t="array" ref="AT25">IFERROR(--('Input| Projects'!$AT25="Yes")*_xlfn.SWITCH('Input| Overheads'!$C$50,"Direct costs",'Calc| Overheads Allocation'!H$9*V25,"Internal labour",'Calc| Overheads Allocation'!H$9*V25*'Input| Projects'!$AO25,"DNSP defined",'Calc| Overheads Allocation'!H$79*'Input| Projects'!$AW25,0),0)</f>
        <v>296.24765106259576</v>
      </c>
      <c r="AU25" s="172" cm="1">
        <f t="array" ref="AU25">IFERROR(--('Input| Projects'!$AT25="Yes")*_xlfn.SWITCH('Input| Overheads'!$C$50,"Direct costs",'Calc| Overheads Allocation'!I$9*W25,"Internal labour",'Calc| Overheads Allocation'!I$9*W25*'Input| Projects'!$AO25,"DNSP defined",'Calc| Overheads Allocation'!I$79*'Input| Projects'!$AW25,0),0)</f>
        <v>81.382320956644605</v>
      </c>
      <c r="AV25" s="175"/>
      <c r="AW25" s="172">
        <f t="shared" si="24"/>
        <v>342.12670887104309</v>
      </c>
      <c r="AX25" s="172">
        <f t="shared" si="25"/>
        <v>121.0613739188029</v>
      </c>
      <c r="AY25" s="172">
        <f t="shared" si="26"/>
        <v>545.21494035139244</v>
      </c>
      <c r="AZ25" s="172">
        <f t="shared" si="27"/>
        <v>241.77573868388691</v>
      </c>
      <c r="BA25" s="172">
        <f t="shared" si="28"/>
        <v>632.19478012267541</v>
      </c>
      <c r="BB25" s="172">
        <f t="shared" si="29"/>
        <v>572.97768460852456</v>
      </c>
      <c r="BC25" s="172">
        <f t="shared" si="30"/>
        <v>156.72690551663368</v>
      </c>
      <c r="BD25" s="176"/>
      <c r="BE25" s="172">
        <f t="shared" si="31"/>
        <v>0</v>
      </c>
      <c r="BF25" s="172">
        <f t="shared" si="32"/>
        <v>0</v>
      </c>
      <c r="BG25" s="172">
        <f t="shared" si="33"/>
        <v>0</v>
      </c>
      <c r="BH25" s="172">
        <f t="shared" si="34"/>
        <v>0</v>
      </c>
      <c r="BI25" s="172">
        <f t="shared" si="35"/>
        <v>0</v>
      </c>
      <c r="BJ25" s="172">
        <f t="shared" si="36"/>
        <v>0</v>
      </c>
      <c r="BK25" s="172">
        <f t="shared" si="37"/>
        <v>0</v>
      </c>
      <c r="BL25" s="176"/>
      <c r="BM25" s="172">
        <f t="shared" si="16"/>
        <v>5971.4783592646791</v>
      </c>
      <c r="BN25" s="172">
        <f t="shared" si="17"/>
        <v>14293.842393333593</v>
      </c>
      <c r="BO25" s="172">
        <f t="shared" si="18"/>
        <v>11031.640031754556</v>
      </c>
      <c r="BP25" s="172">
        <f t="shared" si="19"/>
        <v>4905.7689215974642</v>
      </c>
      <c r="BQ25" s="172">
        <f t="shared" si="20"/>
        <v>12875.36259309197</v>
      </c>
      <c r="BR25" s="172">
        <f t="shared" si="21"/>
        <v>11711.715167204535</v>
      </c>
      <c r="BS25" s="172">
        <f t="shared" si="22"/>
        <v>3212.3406297211532</v>
      </c>
      <c r="BT25" s="55"/>
      <c r="BU25" s="158">
        <f>SUMIF('Input| Projects'!$BA$8:$CX$8,RIGHT(BU$9,3),'Input| Projects'!$BA25:$CX25)</f>
        <v>1</v>
      </c>
      <c r="BV25" s="158">
        <f>SUMIF('Input| Projects'!$BA$8:$CX$8,RIGHT(BV$9,3),'Input| Projects'!$BA25:$CX25)</f>
        <v>0</v>
      </c>
      <c r="BW25" s="79" t="str">
        <f t="shared" si="23"/>
        <v/>
      </c>
    </row>
    <row r="26" spans="2:75" x14ac:dyDescent="0.2">
      <c r="B26" s="123">
        <f>IFERROR('Input| Projects'!B26,"")</f>
        <v>17</v>
      </c>
      <c r="C26" s="160" t="str">
        <f>IFERROR(IF('Input| Projects'!C26="","",'Input| Projects'!C26),"")</f>
        <v>Project 17</v>
      </c>
      <c r="D26" s="160">
        <f>IFERROR(IF('Input| Projects'!D26="","",'Input| Projects'!D26),"")</f>
        <v>17</v>
      </c>
      <c r="E26" s="53"/>
      <c r="F26" s="160" t="str">
        <f>IF(LEN('Input| Projects'!F26)&gt;0,'Input| Projects'!F26,"")</f>
        <v>Augmentation</v>
      </c>
      <c r="G26" s="160" t="str">
        <f>IF(LEN('Input| Projects'!G26)&gt;0,'Input| Projects'!G26,"")</f>
        <v>Demand</v>
      </c>
      <c r="H26" s="10"/>
      <c r="I26" s="194" cm="1">
        <f t="array" ref="I26">IF(LEN($F26)&gt;0,1+IFERROR(SUMPRODUCT(TRANSPOSE('Input| Projects'!$AO26:$AQ26),INDEX('Input| Escalations'!$F$27:$L$29,,MATCH(Q$9,'Input| Escalations'!$F$21:$L$21,0))),0),0)</f>
        <v>1.0012714819940929</v>
      </c>
      <c r="J26" s="194" cm="1">
        <f t="array" ref="J26">IF(LEN($F26)&gt;0,1+IFERROR(SUMPRODUCT(TRANSPOSE('Input| Projects'!$AO26:$AQ26),INDEX('Input| Escalations'!$F$27:$L$29,,MATCH(R$9,'Input| Escalations'!$F$21:$L$21,0))),0),0)</f>
        <v>1.0038284316733979</v>
      </c>
      <c r="K26" s="194" cm="1">
        <f t="array" ref="K26">IF(LEN($F26)&gt;0,1+IFERROR(SUMPRODUCT(TRANSPOSE('Input| Projects'!$AO26:$AQ26),INDEX('Input| Escalations'!$F$27:$L$29,,MATCH(S$9,'Input| Escalations'!$F$21:$L$21,0))),0),0)</f>
        <v>1.006404166153112</v>
      </c>
      <c r="L26" s="194" cm="1">
        <f t="array" ref="L26">IF(LEN($F26)&gt;0,1+IFERROR(SUMPRODUCT(TRANSPOSE('Input| Projects'!$AO26:$AQ26),INDEX('Input| Escalations'!$F$27:$L$29,,MATCH(T$9,'Input| Escalations'!$F$21:$L$21,0))),0),0)</f>
        <v>1.0089988513820662</v>
      </c>
      <c r="M26" s="194" cm="1">
        <f t="array" ref="M26">IF(LEN($F26)&gt;0,1+IFERROR(SUMPRODUCT(TRANSPOSE('Input| Projects'!$AO26:$AQ26),INDEX('Input| Escalations'!$F$27:$L$29,,MATCH(U$9,'Input| Escalations'!$F$21:$L$21,0))),0),0)</f>
        <v>1.0116126548000723</v>
      </c>
      <c r="N26" s="194" cm="1">
        <f t="array" ref="N26">IF(LEN($F26)&gt;0,1+IFERROR(SUMPRODUCT(TRANSPOSE('Input| Projects'!$AO26:$AQ26),INDEX('Input| Escalations'!$F$27:$L$29,,MATCH(V$9,'Input| Escalations'!$F$21:$L$21,0))),0),0)</f>
        <v>1.0142457453513412</v>
      </c>
      <c r="O26" s="194" cm="1">
        <f t="array" ref="O26">IF(LEN($F26)&gt;0,1+IFERROR(SUMPRODUCT(TRANSPOSE('Input| Projects'!$AO26:$AQ26),INDEX('Input| Escalations'!$F$27:$L$29,,MATCH(W$9,'Input| Escalations'!$F$21:$L$21,0))),0),0)</f>
        <v>1.0168982934980186</v>
      </c>
      <c r="P26" s="10"/>
      <c r="Q26" s="172">
        <f>IFERROR(IF(ISNUMBER(FIND("decision",'Input| Setup'!$F$6)),'Input| Projects'!Y26,'Input| Projects'!I26)*'Input| Escalations'!$I$17*I26,0)</f>
        <v>2449.4222125181959</v>
      </c>
      <c r="R26" s="172">
        <f>IFERROR(IF(ISNUMBER(FIND("decision",'Input| Setup'!$F$6)),'Input| Projects'!Z26,'Input| Projects'!J26)*'Input| Escalations'!$I$17*J26,0)</f>
        <v>12381.069060707956</v>
      </c>
      <c r="S26" s="172">
        <f>IFERROR(IF(ISNUMBER(FIND("decision",'Input| Setup'!$F$6)),'Input| Projects'!AA26,'Input| Projects'!K26)*'Input| Escalations'!$I$17*K26,0)</f>
        <v>7398.584307602966</v>
      </c>
      <c r="T26" s="172">
        <f>IFERROR(IF(ISNUMBER(FIND("decision",'Input| Setup'!$F$6)),'Input| Projects'!AB26,'Input| Projects'!L26)*'Input| Escalations'!$I$17*L26,0)</f>
        <v>12185.778817248733</v>
      </c>
      <c r="U26" s="172">
        <f>IFERROR(IF(ISNUMBER(FIND("decision",'Input| Setup'!$F$6)),'Input| Projects'!AC26,'Input| Projects'!M26)*'Input| Escalations'!$I$17*M26,0)</f>
        <v>15661.535012204136</v>
      </c>
      <c r="V26" s="172">
        <f>IFERROR(IF(ISNUMBER(FIND("decision",'Input| Setup'!$F$6)),'Input| Projects'!AD26,'Input| Projects'!N26)*'Input| Escalations'!$I$17*N26,0)</f>
        <v>14518.497203278768</v>
      </c>
      <c r="W26" s="172">
        <f>IFERROR(IF(ISNUMBER(FIND("decision",'Input| Setup'!$F$6)),'Input| Projects'!AE26,'Input| Projects'!O26)*'Input| Escalations'!$I$17*O26,0)</f>
        <v>12595.630972773526</v>
      </c>
      <c r="X26" s="175"/>
      <c r="Y26" s="172">
        <f>IF(ISNUMBER(FIND("decision",'Input| Setup'!$F$6)),'Input| Projects'!AG26,'Input| Projects'!Q26)*I26*'Input| Escalations'!$I$17</f>
        <v>0</v>
      </c>
      <c r="Z26" s="172">
        <f>IF(ISNUMBER(FIND("decision",'Input| Setup'!$F$6)),'Input| Projects'!AH26,'Input| Projects'!R26)*J26*'Input| Escalations'!$I$17</f>
        <v>0</v>
      </c>
      <c r="AA26" s="172">
        <f>IF(ISNUMBER(FIND("decision",'Input| Setup'!$F$6)),'Input| Projects'!AI26,'Input| Projects'!S26)*K26*'Input| Escalations'!$I$17</f>
        <v>0</v>
      </c>
      <c r="AB26" s="172">
        <f>IF(ISNUMBER(FIND("decision",'Input| Setup'!$F$6)),'Input| Projects'!AJ26,'Input| Projects'!T26)*L26*'Input| Escalations'!$I$17</f>
        <v>0</v>
      </c>
      <c r="AC26" s="172">
        <f>IF(ISNUMBER(FIND("decision",'Input| Setup'!$F$6)),'Input| Projects'!AK26,'Input| Projects'!U26)*M26*'Input| Escalations'!$I$17</f>
        <v>0</v>
      </c>
      <c r="AD26" s="172">
        <f>IF(ISNUMBER(FIND("decision",'Input| Setup'!$F$6)),'Input| Projects'!AL26,'Input| Projects'!V26)*N26*'Input| Escalations'!$I$17</f>
        <v>0</v>
      </c>
      <c r="AE26" s="172">
        <f>IF(ISNUMBER(FIND("decision",'Input| Setup'!$F$6)),'Input| Projects'!AM26,'Input| Projects'!W26)*O26*'Input| Escalations'!$I$17</f>
        <v>0</v>
      </c>
      <c r="AF26" s="175"/>
      <c r="AG26" s="172" cm="1">
        <f t="array" ref="AG26">IFERROR(--('Input| Projects'!$AS26="Yes")*_xlfn.SWITCH('Input| Overheads'!$C$50,"Direct costs",'Calc| Overheads Allocation'!C$8*Q26,"Internal labour",'Calc| Overheads Allocation'!C$8*Q26*'Input| Projects'!$AO26,"DNSP defined",'Calc| Overheads Allocation'!C$78*'Input| Projects'!$AV26,0),0)</f>
        <v>73.856501317535688</v>
      </c>
      <c r="AH26" s="172" cm="1">
        <f t="array" ref="AH26">IFERROR(--('Input| Projects'!$AS26="Yes")*_xlfn.SWITCH('Input| Overheads'!$C$50,"Direct costs",'Calc| Overheads Allocation'!D$8*R26,"Internal labour",'Calc| Overheads Allocation'!D$8*R26*'Input| Projects'!$AO26,"DNSP defined",'Calc| Overheads Allocation'!D$78*'Input| Projects'!$AV26,0),0)</f>
        <v>51.952583562628874</v>
      </c>
      <c r="AI26" s="172" cm="1">
        <f t="array" ref="AI26">IFERROR(--('Input| Projects'!$AS26="Yes")*_xlfn.SWITCH('Input| Overheads'!$C$50,"Direct costs",'Calc| Overheads Allocation'!E$8*S26,"Internal labour",'Calc| Overheads Allocation'!E$8*S26*'Input| Projects'!$AO26,"DNSP defined",'Calc| Overheads Allocation'!E$78*'Input| Projects'!$AV26,0),0)</f>
        <v>188.1676671024091</v>
      </c>
      <c r="AJ26" s="172" cm="1">
        <f t="array" ref="AJ26">IFERROR(--('Input| Projects'!$AS26="Yes")*_xlfn.SWITCH('Input| Overheads'!$C$50,"Direct costs",'Calc| Overheads Allocation'!F$8*T26,"Internal labour",'Calc| Overheads Allocation'!F$8*T26*'Input| Projects'!$AO26,"DNSP defined",'Calc| Overheads Allocation'!F$78*'Input| Projects'!$AV26,0),0)</f>
        <v>307.68994680778798</v>
      </c>
      <c r="AK26" s="172" cm="1">
        <f t="array" ref="AK26">IFERROR(--('Input| Projects'!$AS26="Yes")*_xlfn.SWITCH('Input| Overheads'!$C$50,"Direct costs",'Calc| Overheads Allocation'!G$8*U26,"Internal labour",'Calc| Overheads Allocation'!G$8*U26*'Input| Projects'!$AO26,"DNSP defined",'Calc| Overheads Allocation'!G$78*'Input| Projects'!$AV26,0),0)</f>
        <v>392.23948378298672</v>
      </c>
      <c r="AL26" s="172" cm="1">
        <f t="array" ref="AL26">IFERROR(--('Input| Projects'!$AS26="Yes")*_xlfn.SWITCH('Input| Overheads'!$C$50,"Direct costs",'Calc| Overheads Allocation'!H$8*V26,"Internal labour",'Calc| Overheads Allocation'!H$8*V26*'Input| Projects'!$AO26,"DNSP defined",'Calc| Overheads Allocation'!H$78*'Input| Projects'!$AV26,0),0)</f>
        <v>360.69655330124851</v>
      </c>
      <c r="AM26" s="172" cm="1">
        <f t="array" ref="AM26">IFERROR(--('Input| Projects'!$AS26="Yes")*_xlfn.SWITCH('Input| Overheads'!$C$50,"Direct costs",'Calc| Overheads Allocation'!I$8*W26,"Internal labour",'Calc| Overheads Allocation'!I$8*W26*'Input| Projects'!$AO26,"DNSP defined",'Calc| Overheads Allocation'!I$78*'Input| Projects'!$AV26,0),0)</f>
        <v>310.58002371082193</v>
      </c>
      <c r="AN26" s="175"/>
      <c r="AO26" s="172" cm="1">
        <f t="array" ref="AO26">IFERROR(--('Input| Projects'!$AT26="Yes")*_xlfn.SWITCH('Input| Overheads'!$C$50,"Direct costs",'Calc| Overheads Allocation'!C$9*Q26,"Internal labour",'Calc| Overheads Allocation'!C$9*Q26*'Input| Projects'!$AO26,"DNSP defined",'Calc| Overheads Allocation'!C$79*'Input| Projects'!$AW26,0),0)</f>
        <v>75.008379089407896</v>
      </c>
      <c r="AP26" s="172" cm="1">
        <f t="array" ref="AP26">IFERROR(--('Input| Projects'!$AT26="Yes")*_xlfn.SWITCH('Input| Overheads'!$C$50,"Direct costs",'Calc| Overheads Allocation'!D$9*R26,"Internal labour",'Calc| Overheads Allocation'!D$9*R26*'Input| Projects'!$AO26,"DNSP defined",'Calc| Overheads Allocation'!D$79*'Input| Projects'!$AW26,0),0)</f>
        <v>53.804305577169437</v>
      </c>
      <c r="AQ26" s="172" cm="1">
        <f t="array" ref="AQ26">IFERROR(--('Input| Projects'!$AT26="Yes")*_xlfn.SWITCH('Input| Overheads'!$C$50,"Direct costs",'Calc| Overheads Allocation'!E$9*S26,"Internal labour",'Calc| Overheads Allocation'!E$9*S26*'Input| Projects'!$AO26,"DNSP defined",'Calc| Overheads Allocation'!E$79*'Input| Projects'!$AW26,0),0)</f>
        <v>196.50286330184167</v>
      </c>
      <c r="AR26" s="172" cm="1">
        <f t="array" ref="AR26">IFERROR(--('Input| Projects'!$AT26="Yes")*_xlfn.SWITCH('Input| Overheads'!$C$50,"Direct costs",'Calc| Overheads Allocation'!F$9*T26,"Internal labour",'Calc| Overheads Allocation'!F$9*T26*'Input| Projects'!$AO26,"DNSP defined",'Calc| Overheads Allocation'!F$79*'Input| Projects'!$AW26,0),0)</f>
        <v>324.00601830901326</v>
      </c>
      <c r="AS26" s="172" cm="1">
        <f t="array" ref="AS26">IFERROR(--('Input| Projects'!$AT26="Yes")*_xlfn.SWITCH('Input| Overheads'!$C$50,"Direct costs",'Calc| Overheads Allocation'!G$9*U26,"Internal labour",'Calc| Overheads Allocation'!G$9*U26*'Input| Projects'!$AO26,"DNSP defined",'Calc| Overheads Allocation'!G$79*'Input| Projects'!$AW26,0),0)</f>
        <v>416.46793856693904</v>
      </c>
      <c r="AT26" s="172" cm="1">
        <f t="array" ref="AT26">IFERROR(--('Input| Projects'!$AT26="Yes")*_xlfn.SWITCH('Input| Overheads'!$C$50,"Direct costs",'Calc| Overheads Allocation'!H$9*V26,"Internal labour",'Calc| Overheads Allocation'!H$9*V26*'Input| Projects'!$AO26,"DNSP defined",'Calc| Overheads Allocation'!H$79*'Input| Projects'!$AW26,0),0)</f>
        <v>386.13628341187797</v>
      </c>
      <c r="AU26" s="172" cm="1">
        <f t="array" ref="AU26">IFERROR(--('Input| Projects'!$AT26="Yes")*_xlfn.SWITCH('Input| Overheads'!$C$50,"Direct costs",'Calc| Overheads Allocation'!I$9*W26,"Internal labour",'Calc| Overheads Allocation'!I$9*W26*'Input| Projects'!$AO26,"DNSP defined",'Calc| Overheads Allocation'!I$79*'Input| Projects'!$AW26,0),0)</f>
        <v>335.46834613218903</v>
      </c>
      <c r="AV26" s="175"/>
      <c r="AW26" s="172">
        <f t="shared" si="24"/>
        <v>148.8648804069436</v>
      </c>
      <c r="AX26" s="172">
        <f t="shared" si="25"/>
        <v>105.75688913979832</v>
      </c>
      <c r="AY26" s="172">
        <f t="shared" si="26"/>
        <v>384.67053040425077</v>
      </c>
      <c r="AZ26" s="172">
        <f t="shared" si="27"/>
        <v>631.69596511680129</v>
      </c>
      <c r="BA26" s="172">
        <f t="shared" si="28"/>
        <v>808.70742234992576</v>
      </c>
      <c r="BB26" s="172">
        <f t="shared" si="29"/>
        <v>746.83283671312643</v>
      </c>
      <c r="BC26" s="172">
        <f t="shared" si="30"/>
        <v>646.04836984301096</v>
      </c>
      <c r="BD26" s="176"/>
      <c r="BE26" s="172">
        <f t="shared" si="31"/>
        <v>0</v>
      </c>
      <c r="BF26" s="172">
        <f t="shared" si="32"/>
        <v>0</v>
      </c>
      <c r="BG26" s="172">
        <f t="shared" si="33"/>
        <v>0</v>
      </c>
      <c r="BH26" s="172">
        <f t="shared" si="34"/>
        <v>0</v>
      </c>
      <c r="BI26" s="172">
        <f t="shared" si="35"/>
        <v>0</v>
      </c>
      <c r="BJ26" s="172">
        <f t="shared" si="36"/>
        <v>0</v>
      </c>
      <c r="BK26" s="172">
        <f t="shared" si="37"/>
        <v>0</v>
      </c>
      <c r="BL26" s="176"/>
      <c r="BM26" s="172">
        <f t="shared" si="16"/>
        <v>2598.2870929251394</v>
      </c>
      <c r="BN26" s="172">
        <f t="shared" si="17"/>
        <v>12486.825949847755</v>
      </c>
      <c r="BO26" s="172">
        <f t="shared" si="18"/>
        <v>7783.2548380072167</v>
      </c>
      <c r="BP26" s="172">
        <f t="shared" si="19"/>
        <v>12817.474782365534</v>
      </c>
      <c r="BQ26" s="172">
        <f t="shared" si="20"/>
        <v>16470.242434554064</v>
      </c>
      <c r="BR26" s="172">
        <f t="shared" si="21"/>
        <v>15265.330039991895</v>
      </c>
      <c r="BS26" s="172">
        <f t="shared" si="22"/>
        <v>13241.679342616537</v>
      </c>
      <c r="BT26" s="55"/>
      <c r="BU26" s="158">
        <f>SUMIF('Input| Projects'!$BA$8:$CX$8,RIGHT(BU$9,3),'Input| Projects'!$BA26:$CX26)</f>
        <v>1</v>
      </c>
      <c r="BV26" s="158">
        <f>SUMIF('Input| Projects'!$BA$8:$CX$8,RIGHT(BV$9,3),'Input| Projects'!$BA26:$CX26)</f>
        <v>0</v>
      </c>
      <c r="BW26" s="79" t="str">
        <f t="shared" si="23"/>
        <v/>
      </c>
    </row>
    <row r="27" spans="2:75" x14ac:dyDescent="0.2">
      <c r="B27" s="123">
        <f>IFERROR('Input| Projects'!B27,"")</f>
        <v>18</v>
      </c>
      <c r="C27" s="160" t="str">
        <f>IFERROR(IF('Input| Projects'!C27="","",'Input| Projects'!C27),"")</f>
        <v>Project 18</v>
      </c>
      <c r="D27" s="160">
        <f>IFERROR(IF('Input| Projects'!D27="","",'Input| Projects'!D27),"")</f>
        <v>18</v>
      </c>
      <c r="E27" s="53"/>
      <c r="F27" s="160" t="str">
        <f>IF(LEN('Input| Projects'!F27)&gt;0,'Input| Projects'!F27,"")</f>
        <v>Augmentation</v>
      </c>
      <c r="G27" s="160" t="str">
        <f>IF(LEN('Input| Projects'!G27)&gt;0,'Input| Projects'!G27,"")</f>
        <v>Demand</v>
      </c>
      <c r="H27" s="10"/>
      <c r="I27" s="194" cm="1">
        <f t="array" ref="I27">IF(LEN($F27)&gt;0,1+IFERROR(SUMPRODUCT(TRANSPOSE('Input| Projects'!$AO27:$AQ27),INDEX('Input| Escalations'!$F$27:$L$29,,MATCH(Q$9,'Input| Escalations'!$F$21:$L$21,0))),0),0)</f>
        <v>1.0012109112576644</v>
      </c>
      <c r="J27" s="194" cm="1">
        <f t="array" ref="J27">IF(LEN($F27)&gt;0,1+IFERROR(SUMPRODUCT(TRANSPOSE('Input| Projects'!$AO27:$AQ27),INDEX('Input| Escalations'!$F$27:$L$29,,MATCH(R$9,'Input| Escalations'!$F$21:$L$21,0))),0),0)</f>
        <v>1.0036458568755635</v>
      </c>
      <c r="K27" s="194" cm="1">
        <f t="array" ref="K27">IF(LEN($F27)&gt;0,1+IFERROR(SUMPRODUCT(TRANSPOSE('Input| Projects'!$AO27:$AQ27),INDEX('Input| Escalations'!$F$27:$L$29,,MATCH(S$9,'Input| Escalations'!$F$21:$L$21,0))),0),0)</f>
        <v>1.0060984285278571</v>
      </c>
      <c r="L27" s="194" cm="1">
        <f t="array" ref="L27">IF(LEN($F27)&gt;0,1+IFERROR(SUMPRODUCT(TRANSPOSE('Input| Projects'!$AO27:$AQ27),INDEX('Input| Escalations'!$F$27:$L$29,,MATCH(T$9,'Input| Escalations'!$F$21:$L$21,0))),0),0)</f>
        <v>1.0085687817041169</v>
      </c>
      <c r="M27" s="194" cm="1">
        <f t="array" ref="M27">IF(LEN($F27)&gt;0,1+IFERROR(SUMPRODUCT(TRANSPOSE('Input| Projects'!$AO27:$AQ27),INDEX('Input| Escalations'!$F$27:$L$29,,MATCH(U$9,'Input| Escalations'!$F$21:$L$21,0))),0),0)</f>
        <v>1.0110570732907471</v>
      </c>
      <c r="N27" s="194" cm="1">
        <f t="array" ref="N27">IF(LEN($F27)&gt;0,1+IFERROR(SUMPRODUCT(TRANSPOSE('Input| Projects'!$AO27:$AQ27),INDEX('Input| Escalations'!$F$27:$L$29,,MATCH(V$9,'Input| Escalations'!$F$21:$L$21,0))),0),0)</f>
        <v>1.0135634615835556</v>
      </c>
      <c r="O27" s="194" cm="1">
        <f t="array" ref="O27">IF(LEN($F27)&gt;0,1+IFERROR(SUMPRODUCT(TRANSPOSE('Input| Projects'!$AO27:$AQ27),INDEX('Input| Escalations'!$F$27:$L$29,,MATCH(W$9,'Input| Escalations'!$F$21:$L$21,0))),0),0)</f>
        <v>1.0160881063004343</v>
      </c>
      <c r="P27" s="10"/>
      <c r="Q27" s="172">
        <f>IFERROR(IF(ISNUMBER(FIND("decision",'Input| Setup'!$F$6)),'Input| Projects'!Y27,'Input| Projects'!I27)*'Input| Escalations'!$I$17*I27,0)</f>
        <v>1709.3836242247594</v>
      </c>
      <c r="R27" s="172">
        <f>IFERROR(IF(ISNUMBER(FIND("decision",'Input| Setup'!$F$6)),'Input| Projects'!Z27,'Input| Projects'!J27)*'Input| Escalations'!$I$17*J27,0)</f>
        <v>8639.3548055833817</v>
      </c>
      <c r="S27" s="172">
        <f>IFERROR(IF(ISNUMBER(FIND("decision",'Input| Setup'!$F$6)),'Input| Projects'!AA27,'Input| Projects'!K27)*'Input| Escalations'!$I$17*K27,0)</f>
        <v>5162.0098851380844</v>
      </c>
      <c r="T27" s="172">
        <f>IFERROR(IF(ISNUMBER(FIND("decision",'Input| Setup'!$F$6)),'Input| Projects'!AB27,'Input| Projects'!L27)*'Input| Escalations'!$I$17*L27,0)</f>
        <v>8501.005567613478</v>
      </c>
      <c r="U27" s="172">
        <f>IFERROR(IF(ISNUMBER(FIND("decision",'Input| Setup'!$F$6)),'Input| Projects'!AC27,'Input| Projects'!M27)*'Input| Escalations'!$I$17*M27,0)</f>
        <v>10924.40781248928</v>
      </c>
      <c r="V27" s="172">
        <f>IFERROR(IF(ISNUMBER(FIND("decision",'Input| Setup'!$F$6)),'Input| Projects'!AD27,'Input| Projects'!N27)*'Input| Escalations'!$I$17*N27,0)</f>
        <v>10125.852034724045</v>
      </c>
      <c r="W27" s="172">
        <f>IFERROR(IF(ISNUMBER(FIND("decision",'Input| Setup'!$F$6)),'Input| Projects'!AE27,'Input| Projects'!O27)*'Input| Escalations'!$I$17*O27,0)</f>
        <v>8783.6685137921831</v>
      </c>
      <c r="X27" s="175"/>
      <c r="Y27" s="172">
        <f>IF(ISNUMBER(FIND("decision",'Input| Setup'!$F$6)),'Input| Projects'!AG27,'Input| Projects'!Q27)*I27*'Input| Escalations'!$I$17</f>
        <v>0</v>
      </c>
      <c r="Z27" s="172">
        <f>IF(ISNUMBER(FIND("decision",'Input| Setup'!$F$6)),'Input| Projects'!AH27,'Input| Projects'!R27)*J27*'Input| Escalations'!$I$17</f>
        <v>0</v>
      </c>
      <c r="AA27" s="172">
        <f>IF(ISNUMBER(FIND("decision",'Input| Setup'!$F$6)),'Input| Projects'!AI27,'Input| Projects'!S27)*K27*'Input| Escalations'!$I$17</f>
        <v>0</v>
      </c>
      <c r="AB27" s="172">
        <f>IF(ISNUMBER(FIND("decision",'Input| Setup'!$F$6)),'Input| Projects'!AJ27,'Input| Projects'!T27)*L27*'Input| Escalations'!$I$17</f>
        <v>0</v>
      </c>
      <c r="AC27" s="172">
        <f>IF(ISNUMBER(FIND("decision",'Input| Setup'!$F$6)),'Input| Projects'!AK27,'Input| Projects'!U27)*M27*'Input| Escalations'!$I$17</f>
        <v>0</v>
      </c>
      <c r="AD27" s="172">
        <f>IF(ISNUMBER(FIND("decision",'Input| Setup'!$F$6)),'Input| Projects'!AL27,'Input| Projects'!V27)*N27*'Input| Escalations'!$I$17</f>
        <v>0</v>
      </c>
      <c r="AE27" s="172">
        <f>IF(ISNUMBER(FIND("decision",'Input| Setup'!$F$6)),'Input| Projects'!AM27,'Input| Projects'!W27)*O27*'Input| Escalations'!$I$17</f>
        <v>0</v>
      </c>
      <c r="AF27" s="175"/>
      <c r="AG27" s="172" cm="1">
        <f t="array" ref="AG27">IFERROR(--('Input| Projects'!$AS27="Yes")*_xlfn.SWITCH('Input| Overheads'!$C$50,"Direct costs",'Calc| Overheads Allocation'!C$8*Q27,"Internal labour",'Calc| Overheads Allocation'!C$8*Q27*'Input| Projects'!$AO27,"DNSP defined",'Calc| Overheads Allocation'!C$78*'Input| Projects'!$AV27,0),0)</f>
        <v>51.542397733437724</v>
      </c>
      <c r="AH27" s="172" cm="1">
        <f t="array" ref="AH27">IFERROR(--('Input| Projects'!$AS27="Yes")*_xlfn.SWITCH('Input| Overheads'!$C$50,"Direct costs",'Calc| Overheads Allocation'!D$8*R27,"Internal labour",'Calc| Overheads Allocation'!D$8*R27*'Input| Projects'!$AO27,"DNSP defined",'Calc| Overheads Allocation'!D$78*'Input| Projects'!$AV27,0),0)</f>
        <v>36.251861633554704</v>
      </c>
      <c r="AI27" s="172" cm="1">
        <f t="array" ref="AI27">IFERROR(--('Input| Projects'!$AS27="Yes")*_xlfn.SWITCH('Input| Overheads'!$C$50,"Direct costs",'Calc| Overheads Allocation'!E$8*S27,"Internal labour",'Calc| Overheads Allocation'!E$8*S27*'Input| Projects'!$AO27,"DNSP defined",'Calc| Overheads Allocation'!E$78*'Input| Projects'!$AV27,0),0)</f>
        <v>131.28502930592444</v>
      </c>
      <c r="AJ27" s="172" cm="1">
        <f t="array" ref="AJ27">IFERROR(--('Input| Projects'!$AS27="Yes")*_xlfn.SWITCH('Input| Overheads'!$C$50,"Direct costs",'Calc| Overheads Allocation'!F$8*T27,"Internal labour",'Calc| Overheads Allocation'!F$8*T27*'Input| Projects'!$AO27,"DNSP defined",'Calc| Overheads Allocation'!F$78*'Input| Projects'!$AV27,0),0)</f>
        <v>214.64971506041655</v>
      </c>
      <c r="AK27" s="172" cm="1">
        <f t="array" ref="AK27">IFERROR(--('Input| Projects'!$AS27="Yes")*_xlfn.SWITCH('Input| Overheads'!$C$50,"Direct costs",'Calc| Overheads Allocation'!G$8*U27,"Internal labour",'Calc| Overheads Allocation'!G$8*U27*'Input| Projects'!$AO27,"DNSP defined",'Calc| Overheads Allocation'!G$78*'Input| Projects'!$AV27,0),0)</f>
        <v>273.59924028306165</v>
      </c>
      <c r="AL27" s="172" cm="1">
        <f t="array" ref="AL27">IFERROR(--('Input| Projects'!$AS27="Yes")*_xlfn.SWITCH('Input| Overheads'!$C$50,"Direct costs",'Calc| Overheads Allocation'!H$8*V27,"Internal labour",'Calc| Overheads Allocation'!H$8*V27*'Input| Projects'!$AO27,"DNSP defined",'Calc| Overheads Allocation'!H$78*'Input| Projects'!$AV27,0),0)</f>
        <v>251.56597663142236</v>
      </c>
      <c r="AM27" s="172" cm="1">
        <f t="array" ref="AM27">IFERROR(--('Input| Projects'!$AS27="Yes")*_xlfn.SWITCH('Input| Overheads'!$C$50,"Direct costs",'Calc| Overheads Allocation'!I$8*W27,"Internal labour",'Calc| Overheads Allocation'!I$8*W27*'Input| Projects'!$AO27,"DNSP defined",'Calc| Overheads Allocation'!I$78*'Input| Projects'!$AV27,0),0)</f>
        <v>216.58557488532631</v>
      </c>
      <c r="AN27" s="175"/>
      <c r="AO27" s="172" cm="1">
        <f t="array" ref="AO27">IFERROR(--('Input| Projects'!$AT27="Yes")*_xlfn.SWITCH('Input| Overheads'!$C$50,"Direct costs",'Calc| Overheads Allocation'!C$9*Q27,"Internal labour",'Calc| Overheads Allocation'!C$9*Q27*'Input| Projects'!$AO27,"DNSP defined",'Calc| Overheads Allocation'!C$79*'Input| Projects'!$AW27,0),0)</f>
        <v>52.346261187555164</v>
      </c>
      <c r="AP27" s="172" cm="1">
        <f t="array" ref="AP27">IFERROR(--('Input| Projects'!$AT27="Yes")*_xlfn.SWITCH('Input| Overheads'!$C$50,"Direct costs",'Calc| Overheads Allocation'!D$9*R27,"Internal labour",'Calc| Overheads Allocation'!D$9*R27*'Input| Projects'!$AO27,"DNSP defined",'Calc| Overheads Allocation'!D$79*'Input| Projects'!$AW27,0),0)</f>
        <v>37.543970045718822</v>
      </c>
      <c r="AQ27" s="172" cm="1">
        <f t="array" ref="AQ27">IFERROR(--('Input| Projects'!$AT27="Yes")*_xlfn.SWITCH('Input| Overheads'!$C$50,"Direct costs",'Calc| Overheads Allocation'!E$9*S27,"Internal labour",'Calc| Overheads Allocation'!E$9*S27*'Input| Projects'!$AO27,"DNSP defined",'Calc| Overheads Allocation'!E$79*'Input| Projects'!$AW27,0),0)</f>
        <v>137.10051553777308</v>
      </c>
      <c r="AR27" s="172" cm="1">
        <f t="array" ref="AR27">IFERROR(--('Input| Projects'!$AT27="Yes")*_xlfn.SWITCH('Input| Overheads'!$C$50,"Direct costs",'Calc| Overheads Allocation'!F$9*T27,"Internal labour",'Calc| Overheads Allocation'!F$9*T27*'Input| Projects'!$AO27,"DNSP defined",'Calc| Overheads Allocation'!F$79*'Input| Projects'!$AW27,0),0)</f>
        <v>226.03208271648828</v>
      </c>
      <c r="AS27" s="172" cm="1">
        <f t="array" ref="AS27">IFERROR(--('Input| Projects'!$AT27="Yes")*_xlfn.SWITCH('Input| Overheads'!$C$50,"Direct costs",'Calc| Overheads Allocation'!G$9*U27,"Internal labour",'Calc| Overheads Allocation'!G$9*U27*'Input| Projects'!$AO27,"DNSP defined",'Calc| Overheads Allocation'!G$79*'Input| Projects'!$AW27,0),0)</f>
        <v>290.49934110460316</v>
      </c>
      <c r="AT27" s="172" cm="1">
        <f t="array" ref="AT27">IFERROR(--('Input| Projects'!$AT27="Yes")*_xlfn.SWITCH('Input| Overheads'!$C$50,"Direct costs",'Calc| Overheads Allocation'!H$9*V27,"Internal labour",'Calc| Overheads Allocation'!H$9*V27*'Input| Projects'!$AO27,"DNSP defined",'Calc| Overheads Allocation'!H$79*'Input| Projects'!$AW27,0),0)</f>
        <v>269.30878701302112</v>
      </c>
      <c r="AU27" s="172" cm="1">
        <f t="array" ref="AU27">IFERROR(--('Input| Projects'!$AT27="Yes")*_xlfn.SWITCH('Input| Overheads'!$C$50,"Direct costs",'Calc| Overheads Allocation'!I$9*W27,"Internal labour",'Calc| Overheads Allocation'!I$9*W27*'Input| Projects'!$AO27,"DNSP defined",'Calc| Overheads Allocation'!I$79*'Input| Projects'!$AW27,0),0)</f>
        <v>233.94165450422076</v>
      </c>
      <c r="AV27" s="175"/>
      <c r="AW27" s="172">
        <f t="shared" si="24"/>
        <v>103.8886589209929</v>
      </c>
      <c r="AX27" s="172">
        <f t="shared" si="25"/>
        <v>73.795831679273533</v>
      </c>
      <c r="AY27" s="172">
        <f t="shared" si="26"/>
        <v>268.38554484369752</v>
      </c>
      <c r="AZ27" s="172">
        <f t="shared" si="27"/>
        <v>440.68179777690483</v>
      </c>
      <c r="BA27" s="172">
        <f t="shared" si="28"/>
        <v>564.09858138766481</v>
      </c>
      <c r="BB27" s="172">
        <f t="shared" si="29"/>
        <v>520.87476364444342</v>
      </c>
      <c r="BC27" s="172">
        <f t="shared" si="30"/>
        <v>450.52722938954707</v>
      </c>
      <c r="BD27" s="176"/>
      <c r="BE27" s="172">
        <f t="shared" si="31"/>
        <v>0</v>
      </c>
      <c r="BF27" s="172">
        <f t="shared" si="32"/>
        <v>0</v>
      </c>
      <c r="BG27" s="172">
        <f t="shared" si="33"/>
        <v>0</v>
      </c>
      <c r="BH27" s="172">
        <f t="shared" si="34"/>
        <v>0</v>
      </c>
      <c r="BI27" s="172">
        <f t="shared" si="35"/>
        <v>0</v>
      </c>
      <c r="BJ27" s="172">
        <f t="shared" si="36"/>
        <v>0</v>
      </c>
      <c r="BK27" s="172">
        <f t="shared" si="37"/>
        <v>0</v>
      </c>
      <c r="BL27" s="176"/>
      <c r="BM27" s="172">
        <f t="shared" si="16"/>
        <v>1813.2722831457522</v>
      </c>
      <c r="BN27" s="172">
        <f t="shared" si="17"/>
        <v>8713.1506372626554</v>
      </c>
      <c r="BO27" s="172">
        <f t="shared" si="18"/>
        <v>5430.3954299817815</v>
      </c>
      <c r="BP27" s="172">
        <f t="shared" si="19"/>
        <v>8941.6873653903822</v>
      </c>
      <c r="BQ27" s="172">
        <f t="shared" si="20"/>
        <v>11488.506393876945</v>
      </c>
      <c r="BR27" s="172">
        <f t="shared" si="21"/>
        <v>10646.726798368489</v>
      </c>
      <c r="BS27" s="172">
        <f t="shared" si="22"/>
        <v>9234.19574318173</v>
      </c>
      <c r="BT27" s="55"/>
      <c r="BU27" s="158">
        <f>SUMIF('Input| Projects'!$BA$8:$CX$8,RIGHT(BU$9,3),'Input| Projects'!$BA27:$CX27)</f>
        <v>1</v>
      </c>
      <c r="BV27" s="158">
        <f>SUMIF('Input| Projects'!$BA$8:$CX$8,RIGHT(BV$9,3),'Input| Projects'!$BA27:$CX27)</f>
        <v>0</v>
      </c>
      <c r="BW27" s="79" t="str">
        <f t="shared" si="23"/>
        <v/>
      </c>
    </row>
    <row r="28" spans="2:75" x14ac:dyDescent="0.2">
      <c r="B28" s="123">
        <f>IFERROR('Input| Projects'!B28,"")</f>
        <v>19</v>
      </c>
      <c r="C28" s="160" t="str">
        <f>IFERROR(IF('Input| Projects'!C28="","",'Input| Projects'!C28),"")</f>
        <v>Project 19</v>
      </c>
      <c r="D28" s="160">
        <f>IFERROR(IF('Input| Projects'!D28="","",'Input| Projects'!D28),"")</f>
        <v>19</v>
      </c>
      <c r="E28" s="53"/>
      <c r="F28" s="160" t="str">
        <f>IF(LEN('Input| Projects'!F28)&gt;0,'Input| Projects'!F28,"")</f>
        <v>Augmentation</v>
      </c>
      <c r="G28" s="160" t="str">
        <f>IF(LEN('Input| Projects'!G28)&gt;0,'Input| Projects'!G28,"")</f>
        <v>Resillience</v>
      </c>
      <c r="H28" s="10"/>
      <c r="I28" s="194" cm="1">
        <f t="array" ref="I28">IF(LEN($F28)&gt;0,1+IFERROR(SUMPRODUCT(TRANSPOSE('Input| Projects'!$AO28:$AQ28),INDEX('Input| Escalations'!$F$27:$L$29,,MATCH(Q$9,'Input| Escalations'!$F$21:$L$21,0))),0),0)</f>
        <v>1.0011503405212356</v>
      </c>
      <c r="J28" s="194" cm="1">
        <f t="array" ref="J28">IF(LEN($F28)&gt;0,1+IFERROR(SUMPRODUCT(TRANSPOSE('Input| Projects'!$AO28:$AQ28),INDEX('Input| Escalations'!$F$27:$L$29,,MATCH(R$9,'Input| Escalations'!$F$21:$L$21,0))),0),0)</f>
        <v>1.0034632820777294</v>
      </c>
      <c r="K28" s="194" cm="1">
        <f t="array" ref="K28">IF(LEN($F28)&gt;0,1+IFERROR(SUMPRODUCT(TRANSPOSE('Input| Projects'!$AO28:$AQ28),INDEX('Input| Escalations'!$F$27:$L$29,,MATCH(S$9,'Input| Escalations'!$F$21:$L$21,0))),0),0)</f>
        <v>1.0057926909026025</v>
      </c>
      <c r="L28" s="194" cm="1">
        <f t="array" ref="L28">IF(LEN($F28)&gt;0,1+IFERROR(SUMPRODUCT(TRANSPOSE('Input| Projects'!$AO28:$AQ28),INDEX('Input| Escalations'!$F$27:$L$29,,MATCH(T$9,'Input| Escalations'!$F$21:$L$21,0))),0),0)</f>
        <v>1.0081387120261673</v>
      </c>
      <c r="M28" s="194" cm="1">
        <f t="array" ref="M28">IF(LEN($F28)&gt;0,1+IFERROR(SUMPRODUCT(TRANSPOSE('Input| Projects'!$AO28:$AQ28),INDEX('Input| Escalations'!$F$27:$L$29,,MATCH(U$9,'Input| Escalations'!$F$21:$L$21,0))),0),0)</f>
        <v>1.0105014917814219</v>
      </c>
      <c r="N28" s="194" cm="1">
        <f t="array" ref="N28">IF(LEN($F28)&gt;0,1+IFERROR(SUMPRODUCT(TRANSPOSE('Input| Projects'!$AO28:$AQ28),INDEX('Input| Escalations'!$F$27:$L$29,,MATCH(V$9,'Input| Escalations'!$F$21:$L$21,0))),0),0)</f>
        <v>1.01288117781577</v>
      </c>
      <c r="O28" s="194" cm="1">
        <f t="array" ref="O28">IF(LEN($F28)&gt;0,1+IFERROR(SUMPRODUCT(TRANSPOSE('Input| Projects'!$AO28:$AQ28),INDEX('Input| Escalations'!$F$27:$L$29,,MATCH(W$9,'Input| Escalations'!$F$21:$L$21,0))),0),0)</f>
        <v>1.0152779191028498</v>
      </c>
      <c r="P28" s="10"/>
      <c r="Q28" s="172">
        <f>IFERROR(IF(ISNUMBER(FIND("decision",'Input| Setup'!$F$6)),'Input| Projects'!Y28,'Input| Projects'!I28)*'Input| Escalations'!$I$17*I28,0)</f>
        <v>96.18379362281074</v>
      </c>
      <c r="R28" s="172">
        <f>IFERROR(IF(ISNUMBER(FIND("decision",'Input| Setup'!$F$6)),'Input| Projects'!Z28,'Input| Projects'!J28)*'Input| Escalations'!$I$17*J28,0)</f>
        <v>4669.6754006769415</v>
      </c>
      <c r="S28" s="172">
        <f>IFERROR(IF(ISNUMBER(FIND("decision",'Input| Setup'!$F$6)),'Input| Projects'!AA28,'Input| Projects'!K28)*'Input| Escalations'!$I$17*K28,0)</f>
        <v>3760.0464274743372</v>
      </c>
      <c r="T28" s="172">
        <f>IFERROR(IF(ISNUMBER(FIND("decision",'Input| Setup'!$F$6)),'Input| Projects'!AB28,'Input| Projects'!L28)*'Input| Escalations'!$I$17*L28,0)</f>
        <v>286.00115431814004</v>
      </c>
      <c r="U28" s="172">
        <f>IFERROR(IF(ISNUMBER(FIND("decision",'Input| Setup'!$F$6)),'Input| Projects'!AC28,'Input| Projects'!M28)*'Input| Escalations'!$I$17*M28,0)</f>
        <v>3822.4209898845324</v>
      </c>
      <c r="V28" s="172">
        <f>IFERROR(IF(ISNUMBER(FIND("decision",'Input| Setup'!$F$6)),'Input| Projects'!AD28,'Input| Projects'!N28)*'Input| Escalations'!$I$17*N28,0)</f>
        <v>3810.0010337926851</v>
      </c>
      <c r="W28" s="172">
        <f>IFERROR(IF(ISNUMBER(FIND("decision",'Input| Setup'!$F$6)),'Input| Projects'!AE28,'Input| Projects'!O28)*'Input| Escalations'!$I$17*O28,0)</f>
        <v>3585.8968512992983</v>
      </c>
      <c r="X28" s="175"/>
      <c r="Y28" s="172">
        <f>IF(ISNUMBER(FIND("decision",'Input| Setup'!$F$6)),'Input| Projects'!AG28,'Input| Projects'!Q28)*I28*'Input| Escalations'!$I$17</f>
        <v>0</v>
      </c>
      <c r="Z28" s="172">
        <f>IF(ISNUMBER(FIND("decision",'Input| Setup'!$F$6)),'Input| Projects'!AH28,'Input| Projects'!R28)*J28*'Input| Escalations'!$I$17</f>
        <v>0</v>
      </c>
      <c r="AA28" s="172">
        <f>IF(ISNUMBER(FIND("decision",'Input| Setup'!$F$6)),'Input| Projects'!AI28,'Input| Projects'!S28)*K28*'Input| Escalations'!$I$17</f>
        <v>0</v>
      </c>
      <c r="AB28" s="172">
        <f>IF(ISNUMBER(FIND("decision",'Input| Setup'!$F$6)),'Input| Projects'!AJ28,'Input| Projects'!T28)*L28*'Input| Escalations'!$I$17</f>
        <v>0</v>
      </c>
      <c r="AC28" s="172">
        <f>IF(ISNUMBER(FIND("decision",'Input| Setup'!$F$6)),'Input| Projects'!AK28,'Input| Projects'!U28)*M28*'Input| Escalations'!$I$17</f>
        <v>0</v>
      </c>
      <c r="AD28" s="172">
        <f>IF(ISNUMBER(FIND("decision",'Input| Setup'!$F$6)),'Input| Projects'!AL28,'Input| Projects'!V28)*N28*'Input| Escalations'!$I$17</f>
        <v>0</v>
      </c>
      <c r="AE28" s="172">
        <f>IF(ISNUMBER(FIND("decision",'Input| Setup'!$F$6)),'Input| Projects'!AM28,'Input| Projects'!W28)*O28*'Input| Escalations'!$I$17</f>
        <v>0</v>
      </c>
      <c r="AF28" s="175"/>
      <c r="AG28" s="172" cm="1">
        <f t="array" ref="AG28">IFERROR(--('Input| Projects'!$AS28="Yes")*_xlfn.SWITCH('Input| Overheads'!$C$50,"Direct costs",'Calc| Overheads Allocation'!C$8*Q28,"Internal labour",'Calc| Overheads Allocation'!C$8*Q28*'Input| Projects'!$AO28,"DNSP defined",'Calc| Overheads Allocation'!C$78*'Input| Projects'!$AV28,0),0)</f>
        <v>2.9001935412047426</v>
      </c>
      <c r="AH28" s="172" cm="1">
        <f t="array" ref="AH28">IFERROR(--('Input| Projects'!$AS28="Yes")*_xlfn.SWITCH('Input| Overheads'!$C$50,"Direct costs",'Calc| Overheads Allocation'!D$8*R28,"Internal labour",'Calc| Overheads Allocation'!D$8*R28*'Input| Projects'!$AO28,"DNSP defined",'Calc| Overheads Allocation'!D$78*'Input| Projects'!$AV28,0),0)</f>
        <v>19.594568148717617</v>
      </c>
      <c r="AI28" s="172" cm="1">
        <f t="array" ref="AI28">IFERROR(--('Input| Projects'!$AS28="Yes")*_xlfn.SWITCH('Input| Overheads'!$C$50,"Direct costs",'Calc| Overheads Allocation'!E$8*S28,"Internal labour",'Calc| Overheads Allocation'!E$8*S28*'Input| Projects'!$AO28,"DNSP defined",'Calc| Overheads Allocation'!E$78*'Input| Projects'!$AV28,0),0)</f>
        <v>95.628992661140558</v>
      </c>
      <c r="AJ28" s="172" cm="1">
        <f t="array" ref="AJ28">IFERROR(--('Input| Projects'!$AS28="Yes")*_xlfn.SWITCH('Input| Overheads'!$C$50,"Direct costs",'Calc| Overheads Allocation'!F$8*T28,"Internal labour",'Calc| Overheads Allocation'!F$8*T28*'Input| Projects'!$AO28,"DNSP defined",'Calc| Overheads Allocation'!F$78*'Input| Projects'!$AV28,0),0)</f>
        <v>7.2215064198073771</v>
      </c>
      <c r="AK28" s="172" cm="1">
        <f t="array" ref="AK28">IFERROR(--('Input| Projects'!$AS28="Yes")*_xlfn.SWITCH('Input| Overheads'!$C$50,"Direct costs",'Calc| Overheads Allocation'!G$8*U28,"Internal labour",'Calc| Overheads Allocation'!G$8*U28*'Input| Projects'!$AO28,"DNSP defined",'Calc| Overheads Allocation'!G$78*'Input| Projects'!$AV28,0),0)</f>
        <v>95.731640270589068</v>
      </c>
      <c r="AL28" s="172" cm="1">
        <f t="array" ref="AL28">IFERROR(--('Input| Projects'!$AS28="Yes")*_xlfn.SWITCH('Input| Overheads'!$C$50,"Direct costs",'Calc| Overheads Allocation'!H$8*V28,"Internal labour",'Calc| Overheads Allocation'!H$8*V28*'Input| Projects'!$AO28,"DNSP defined",'Calc| Overheads Allocation'!H$78*'Input| Projects'!$AV28,0),0)</f>
        <v>94.655405564486529</v>
      </c>
      <c r="AM28" s="172" cm="1">
        <f t="array" ref="AM28">IFERROR(--('Input| Projects'!$AS28="Yes")*_xlfn.SWITCH('Input| Overheads'!$C$50,"Direct costs",'Calc| Overheads Allocation'!I$8*W28,"Internal labour",'Calc| Overheads Allocation'!I$8*W28*'Input| Projects'!$AO28,"DNSP defined",'Calc| Overheads Allocation'!I$78*'Input| Projects'!$AV28,0),0)</f>
        <v>88.420177719438385</v>
      </c>
      <c r="AN28" s="175"/>
      <c r="AO28" s="172" cm="1">
        <f t="array" ref="AO28">IFERROR(--('Input| Projects'!$AT28="Yes")*_xlfn.SWITCH('Input| Overheads'!$C$50,"Direct costs",'Calc| Overheads Allocation'!C$9*Q28,"Internal labour",'Calc| Overheads Allocation'!C$9*Q28*'Input| Projects'!$AO28,"DNSP defined",'Calc| Overheads Allocation'!C$79*'Input| Projects'!$AW28,0),0)</f>
        <v>2.9454254221447611</v>
      </c>
      <c r="AP28" s="172" cm="1">
        <f t="array" ref="AP28">IFERROR(--('Input| Projects'!$AT28="Yes")*_xlfn.SWITCH('Input| Overheads'!$C$50,"Direct costs",'Calc| Overheads Allocation'!D$9*R28,"Internal labour",'Calc| Overheads Allocation'!D$9*R28*'Input| Projects'!$AO28,"DNSP defined",'Calc| Overheads Allocation'!D$79*'Input| Projects'!$AW28,0),0)</f>
        <v>20.292968318993189</v>
      </c>
      <c r="AQ28" s="172" cm="1">
        <f t="array" ref="AQ28">IFERROR(--('Input| Projects'!$AT28="Yes")*_xlfn.SWITCH('Input| Overheads'!$C$50,"Direct costs",'Calc| Overheads Allocation'!E$9*S28,"Internal labour",'Calc| Overheads Allocation'!E$9*S28*'Input| Projects'!$AO28,"DNSP defined",'Calc| Overheads Allocation'!E$79*'Input| Projects'!$AW28,0),0)</f>
        <v>99.865036124180861</v>
      </c>
      <c r="AR28" s="172" cm="1">
        <f t="array" ref="AR28">IFERROR(--('Input| Projects'!$AT28="Yes")*_xlfn.SWITCH('Input| Overheads'!$C$50,"Direct costs",'Calc| Overheads Allocation'!F$9*T28,"Internal labour",'Calc| Overheads Allocation'!F$9*T28*'Input| Projects'!$AO28,"DNSP defined",'Calc| Overheads Allocation'!F$79*'Input| Projects'!$AW28,0),0)</f>
        <v>7.6044458571031308</v>
      </c>
      <c r="AS28" s="172" cm="1">
        <f t="array" ref="AS28">IFERROR(--('Input| Projects'!$AT28="Yes")*_xlfn.SWITCH('Input| Overheads'!$C$50,"Direct costs",'Calc| Overheads Allocation'!G$9*U28,"Internal labour",'Calc| Overheads Allocation'!G$9*U28*'Input| Projects'!$AO28,"DNSP defined",'Calc| Overheads Allocation'!G$79*'Input| Projects'!$AW28,0),0)</f>
        <v>101.6449402151016</v>
      </c>
      <c r="AT28" s="172" cm="1">
        <f t="array" ref="AT28">IFERROR(--('Input| Projects'!$AT28="Yes")*_xlfn.SWITCH('Input| Overheads'!$C$50,"Direct costs",'Calc| Overheads Allocation'!H$9*V28,"Internal labour",'Calc| Overheads Allocation'!H$9*V28*'Input| Projects'!$AO28,"DNSP defined",'Calc| Overheads Allocation'!H$79*'Input| Projects'!$AW28,0),0)</f>
        <v>101.3313994131485</v>
      </c>
      <c r="AU28" s="172" cm="1">
        <f t="array" ref="AU28">IFERROR(--('Input| Projects'!$AT28="Yes")*_xlfn.SWITCH('Input| Overheads'!$C$50,"Direct costs",'Calc| Overheads Allocation'!I$9*W28,"Internal labour",'Calc| Overheads Allocation'!I$9*W28*'Input| Projects'!$AO28,"DNSP defined",'Calc| Overheads Allocation'!I$79*'Input| Projects'!$AW28,0),0)</f>
        <v>95.505726446438757</v>
      </c>
      <c r="AV28" s="175"/>
      <c r="AW28" s="172">
        <f t="shared" si="24"/>
        <v>5.8456189633495033</v>
      </c>
      <c r="AX28" s="172">
        <f t="shared" si="25"/>
        <v>39.887536467710802</v>
      </c>
      <c r="AY28" s="172">
        <f t="shared" si="26"/>
        <v>195.4940287853214</v>
      </c>
      <c r="AZ28" s="172">
        <f t="shared" si="27"/>
        <v>14.825952276910508</v>
      </c>
      <c r="BA28" s="172">
        <f t="shared" si="28"/>
        <v>197.37658048569068</v>
      </c>
      <c r="BB28" s="172">
        <f t="shared" si="29"/>
        <v>195.98680497763502</v>
      </c>
      <c r="BC28" s="172">
        <f t="shared" si="30"/>
        <v>183.92590416587714</v>
      </c>
      <c r="BD28" s="176"/>
      <c r="BE28" s="172">
        <f t="shared" si="31"/>
        <v>0</v>
      </c>
      <c r="BF28" s="172">
        <f t="shared" si="32"/>
        <v>0</v>
      </c>
      <c r="BG28" s="172">
        <f t="shared" si="33"/>
        <v>0</v>
      </c>
      <c r="BH28" s="172">
        <f t="shared" si="34"/>
        <v>0</v>
      </c>
      <c r="BI28" s="172">
        <f t="shared" si="35"/>
        <v>0</v>
      </c>
      <c r="BJ28" s="172">
        <f t="shared" si="36"/>
        <v>0</v>
      </c>
      <c r="BK28" s="172">
        <f t="shared" si="37"/>
        <v>0</v>
      </c>
      <c r="BL28" s="176"/>
      <c r="BM28" s="172">
        <f t="shared" si="16"/>
        <v>102.02941258616025</v>
      </c>
      <c r="BN28" s="172">
        <f t="shared" si="17"/>
        <v>4709.5629371446521</v>
      </c>
      <c r="BO28" s="172">
        <f t="shared" si="18"/>
        <v>3955.5404562596586</v>
      </c>
      <c r="BP28" s="172">
        <f t="shared" si="19"/>
        <v>300.82710659505057</v>
      </c>
      <c r="BQ28" s="172">
        <f t="shared" si="20"/>
        <v>4019.7975703702232</v>
      </c>
      <c r="BR28" s="172">
        <f t="shared" si="21"/>
        <v>4005.9878387703202</v>
      </c>
      <c r="BS28" s="172">
        <f t="shared" si="22"/>
        <v>3769.8227554651753</v>
      </c>
      <c r="BT28" s="55"/>
      <c r="BU28" s="158">
        <f>SUMIF('Input| Projects'!$BA$8:$CX$8,RIGHT(BU$9,3),'Input| Projects'!$BA28:$CX28)</f>
        <v>1</v>
      </c>
      <c r="BV28" s="158">
        <f>SUMIF('Input| Projects'!$BA$8:$CX$8,RIGHT(BV$9,3),'Input| Projects'!$BA28:$CX28)</f>
        <v>0</v>
      </c>
      <c r="BW28" s="79" t="str">
        <f t="shared" si="23"/>
        <v/>
      </c>
    </row>
    <row r="29" spans="2:75" x14ac:dyDescent="0.2">
      <c r="B29" s="123">
        <f>IFERROR('Input| Projects'!B29,"")</f>
        <v>20</v>
      </c>
      <c r="C29" s="160" t="str">
        <f>IFERROR(IF('Input| Projects'!C29="","",'Input| Projects'!C29),"")</f>
        <v>Project 20</v>
      </c>
      <c r="D29" s="160">
        <f>IFERROR(IF('Input| Projects'!D29="","",'Input| Projects'!D29),"")</f>
        <v>20</v>
      </c>
      <c r="E29" s="53"/>
      <c r="F29" s="160" t="str">
        <f>IF(LEN('Input| Projects'!F29)&gt;0,'Input| Projects'!F29,"")</f>
        <v>Augmentation</v>
      </c>
      <c r="G29" s="160" t="str">
        <f>IF(LEN('Input| Projects'!G29)&gt;0,'Input| Projects'!G29,"")</f>
        <v>Resillience</v>
      </c>
      <c r="H29" s="10"/>
      <c r="I29" s="194" cm="1">
        <f t="array" ref="I29">IF(LEN($F29)&gt;0,1+IFERROR(SUMPRODUCT(TRANSPOSE('Input| Projects'!$AO29:$AQ29),INDEX('Input| Escalations'!$F$27:$L$29,,MATCH(Q$9,'Input| Escalations'!$F$21:$L$21,0))),0),0)</f>
        <v>1.0010897697848069</v>
      </c>
      <c r="J29" s="194" cm="1">
        <f t="array" ref="J29">IF(LEN($F29)&gt;0,1+IFERROR(SUMPRODUCT(TRANSPOSE('Input| Projects'!$AO29:$AQ29),INDEX('Input| Escalations'!$F$27:$L$29,,MATCH(R$9,'Input| Escalations'!$F$21:$L$21,0))),0),0)</f>
        <v>1.003280707279895</v>
      </c>
      <c r="K29" s="194" cm="1">
        <f t="array" ref="K29">IF(LEN($F29)&gt;0,1+IFERROR(SUMPRODUCT(TRANSPOSE('Input| Projects'!$AO29:$AQ29),INDEX('Input| Escalations'!$F$27:$L$29,,MATCH(S$9,'Input| Escalations'!$F$21:$L$21,0))),0),0)</f>
        <v>1.0054869532773476</v>
      </c>
      <c r="L29" s="194" cm="1">
        <f t="array" ref="L29">IF(LEN($F29)&gt;0,1+IFERROR(SUMPRODUCT(TRANSPOSE('Input| Projects'!$AO29:$AQ29),INDEX('Input| Escalations'!$F$27:$L$29,,MATCH(T$9,'Input| Escalations'!$F$21:$L$21,0))),0),0)</f>
        <v>1.007708642348218</v>
      </c>
      <c r="M29" s="194" cm="1">
        <f t="array" ref="M29">IF(LEN($F29)&gt;0,1+IFERROR(SUMPRODUCT(TRANSPOSE('Input| Projects'!$AO29:$AQ29),INDEX('Input| Escalations'!$F$27:$L$29,,MATCH(U$9,'Input| Escalations'!$F$21:$L$21,0))),0),0)</f>
        <v>1.0099459102720967</v>
      </c>
      <c r="N29" s="194" cm="1">
        <f t="array" ref="N29">IF(LEN($F29)&gt;0,1+IFERROR(SUMPRODUCT(TRANSPOSE('Input| Projects'!$AO29:$AQ29),INDEX('Input| Escalations'!$F$27:$L$29,,MATCH(V$9,'Input| Escalations'!$F$21:$L$21,0))),0),0)</f>
        <v>1.0121988940479845</v>
      </c>
      <c r="O29" s="194" cm="1">
        <f t="array" ref="O29">IF(LEN($F29)&gt;0,1+IFERROR(SUMPRODUCT(TRANSPOSE('Input| Projects'!$AO29:$AQ29),INDEX('Input| Escalations'!$F$27:$L$29,,MATCH(W$9,'Input| Escalations'!$F$21:$L$21,0))),0),0)</f>
        <v>1.0144677319052653</v>
      </c>
      <c r="P29" s="10"/>
      <c r="Q29" s="172">
        <f>IFERROR(IF(ISNUMBER(FIND("decision",'Input| Setup'!$F$6)),'Input| Projects'!Y29,'Input| Projects'!I29)*'Input| Escalations'!$I$17*I29,0)</f>
        <v>3583.194148198535</v>
      </c>
      <c r="R29" s="172">
        <f>IFERROR(IF(ISNUMBER(FIND("decision",'Input| Setup'!$F$6)),'Input| Projects'!Z29,'Input| Projects'!J29)*'Input| Escalations'!$I$17*J29,0)</f>
        <v>6620.7799408498522</v>
      </c>
      <c r="S29" s="172">
        <f>IFERROR(IF(ISNUMBER(FIND("decision",'Input| Setup'!$F$6)),'Input| Projects'!AA29,'Input| Projects'!K29)*'Input| Escalations'!$I$17*K29,0)</f>
        <v>7481.8277067930567</v>
      </c>
      <c r="T29" s="172">
        <f>IFERROR(IF(ISNUMBER(FIND("decision",'Input| Setup'!$F$6)),'Input| Projects'!AB29,'Input| Projects'!L29)*'Input| Escalations'!$I$17*L29,0)</f>
        <v>3234.0979581512129</v>
      </c>
      <c r="U29" s="172">
        <f>IFERROR(IF(ISNUMBER(FIND("decision",'Input| Setup'!$F$6)),'Input| Projects'!AC29,'Input| Projects'!M29)*'Input| Escalations'!$I$17*M29,0)</f>
        <v>1929.8688879793995</v>
      </c>
      <c r="V29" s="172">
        <f>IFERROR(IF(ISNUMBER(FIND("decision",'Input| Setup'!$F$6)),'Input| Projects'!AD29,'Input| Projects'!N29)*'Input| Escalations'!$I$17*N29,0)</f>
        <v>2299.5184731765189</v>
      </c>
      <c r="W29" s="172">
        <f>IFERROR(IF(ISNUMBER(FIND("decision",'Input| Setup'!$F$6)),'Input| Projects'!AE29,'Input| Projects'!O29)*'Input| Escalations'!$I$17*O29,0)</f>
        <v>6859.1778277422964</v>
      </c>
      <c r="X29" s="175"/>
      <c r="Y29" s="172">
        <f>IF(ISNUMBER(FIND("decision",'Input| Setup'!$F$6)),'Input| Projects'!AG29,'Input| Projects'!Q29)*I29*'Input| Escalations'!$I$17</f>
        <v>0</v>
      </c>
      <c r="Z29" s="172">
        <f>IF(ISNUMBER(FIND("decision",'Input| Setup'!$F$6)),'Input| Projects'!AH29,'Input| Projects'!R29)*J29*'Input| Escalations'!$I$17</f>
        <v>0</v>
      </c>
      <c r="AA29" s="172">
        <f>IF(ISNUMBER(FIND("decision",'Input| Setup'!$F$6)),'Input| Projects'!AI29,'Input| Projects'!S29)*K29*'Input| Escalations'!$I$17</f>
        <v>0</v>
      </c>
      <c r="AB29" s="172">
        <f>IF(ISNUMBER(FIND("decision",'Input| Setup'!$F$6)),'Input| Projects'!AJ29,'Input| Projects'!T29)*L29*'Input| Escalations'!$I$17</f>
        <v>0</v>
      </c>
      <c r="AC29" s="172">
        <f>IF(ISNUMBER(FIND("decision",'Input| Setup'!$F$6)),'Input| Projects'!AK29,'Input| Projects'!U29)*M29*'Input| Escalations'!$I$17</f>
        <v>0</v>
      </c>
      <c r="AD29" s="172">
        <f>IF(ISNUMBER(FIND("decision",'Input| Setup'!$F$6)),'Input| Projects'!AL29,'Input| Projects'!V29)*N29*'Input| Escalations'!$I$17</f>
        <v>0</v>
      </c>
      <c r="AE29" s="172">
        <f>IF(ISNUMBER(FIND("decision",'Input| Setup'!$F$6)),'Input| Projects'!AM29,'Input| Projects'!W29)*O29*'Input| Escalations'!$I$17</f>
        <v>0</v>
      </c>
      <c r="AF29" s="175"/>
      <c r="AG29" s="172" cm="1">
        <f t="array" ref="AG29">IFERROR(--('Input| Projects'!$AS29="Yes")*_xlfn.SWITCH('Input| Overheads'!$C$50,"Direct costs",'Calc| Overheads Allocation'!C$8*Q29,"Internal labour",'Calc| Overheads Allocation'!C$8*Q29*'Input| Projects'!$AO29,"DNSP defined",'Calc| Overheads Allocation'!C$78*'Input| Projects'!$AV29,0),0)</f>
        <v>108.04269756961932</v>
      </c>
      <c r="AH29" s="172" cm="1">
        <f t="array" ref="AH29">IFERROR(--('Input| Projects'!$AS29="Yes")*_xlfn.SWITCH('Input| Overheads'!$C$50,"Direct costs",'Calc| Overheads Allocation'!D$8*R29,"Internal labour",'Calc| Overheads Allocation'!D$8*R29*'Input| Projects'!$AO29,"DNSP defined",'Calc| Overheads Allocation'!D$78*'Input| Projects'!$AV29,0),0)</f>
        <v>27.781657742171642</v>
      </c>
      <c r="AI29" s="172" cm="1">
        <f t="array" ref="AI29">IFERROR(--('Input| Projects'!$AS29="Yes")*_xlfn.SWITCH('Input| Overheads'!$C$50,"Direct costs",'Calc| Overheads Allocation'!E$8*S29,"Internal labour",'Calc| Overheads Allocation'!E$8*S29*'Input| Projects'!$AO29,"DNSP defined",'Calc| Overheads Allocation'!E$78*'Input| Projects'!$AV29,0),0)</f>
        <v>190.284790537926</v>
      </c>
      <c r="AJ29" s="172" cm="1">
        <f t="array" ref="AJ29">IFERROR(--('Input| Projects'!$AS29="Yes")*_xlfn.SWITCH('Input| Overheads'!$C$50,"Direct costs",'Calc| Overheads Allocation'!F$8*T29,"Internal labour",'Calc| Overheads Allocation'!F$8*T29*'Input| Projects'!$AO29,"DNSP defined",'Calc| Overheads Allocation'!F$78*'Input| Projects'!$AV29,0),0)</f>
        <v>81.660716449750311</v>
      </c>
      <c r="AK29" s="172" cm="1">
        <f t="array" ref="AK29">IFERROR(--('Input| Projects'!$AS29="Yes")*_xlfn.SWITCH('Input| Overheads'!$C$50,"Direct costs",'Calc| Overheads Allocation'!G$8*U29,"Internal labour",'Calc| Overheads Allocation'!G$8*U29*'Input| Projects'!$AO29,"DNSP defined",'Calc| Overheads Allocation'!G$78*'Input| Projects'!$AV29,0),0)</f>
        <v>48.33311522785106</v>
      </c>
      <c r="AL29" s="172" cm="1">
        <f t="array" ref="AL29">IFERROR(--('Input| Projects'!$AS29="Yes")*_xlfn.SWITCH('Input| Overheads'!$C$50,"Direct costs",'Calc| Overheads Allocation'!H$8*V29,"Internal labour",'Calc| Overheads Allocation'!H$8*V29*'Input| Projects'!$AO29,"DNSP defined",'Calc| Overheads Allocation'!H$78*'Input| Projects'!$AV29,0),0)</f>
        <v>57.129079953261751</v>
      </c>
      <c r="AM29" s="172" cm="1">
        <f t="array" ref="AM29">IFERROR(--('Input| Projects'!$AS29="Yes")*_xlfn.SWITCH('Input| Overheads'!$C$50,"Direct costs",'Calc| Overheads Allocation'!I$8*W29,"Internal labour",'Calc| Overheads Allocation'!I$8*W29*'Input| Projects'!$AO29,"DNSP defined",'Calc| Overheads Allocation'!I$78*'Input| Projects'!$AV29,0),0)</f>
        <v>169.13194876714101</v>
      </c>
      <c r="AN29" s="175"/>
      <c r="AO29" s="172" cm="1">
        <f t="array" ref="AO29">IFERROR(--('Input| Projects'!$AT29="Yes")*_xlfn.SWITCH('Input| Overheads'!$C$50,"Direct costs",'Calc| Overheads Allocation'!C$9*Q29,"Internal labour",'Calc| Overheads Allocation'!C$9*Q29*'Input| Projects'!$AO29,"DNSP defined",'Calc| Overheads Allocation'!C$79*'Input| Projects'!$AW29,0),0)</f>
        <v>109.72774870964682</v>
      </c>
      <c r="AP29" s="172" cm="1">
        <f t="array" ref="AP29">IFERROR(--('Input| Projects'!$AT29="Yes")*_xlfn.SWITCH('Input| Overheads'!$C$50,"Direct costs",'Calc| Overheads Allocation'!D$9*R29,"Internal labour",'Calc| Overheads Allocation'!D$9*R29*'Input| Projects'!$AO29,"DNSP defined",'Calc| Overheads Allocation'!D$79*'Input| Projects'!$AW29,0),0)</f>
        <v>28.77186657711043</v>
      </c>
      <c r="AQ29" s="172" cm="1">
        <f t="array" ref="AQ29">IFERROR(--('Input| Projects'!$AT29="Yes")*_xlfn.SWITCH('Input| Overheads'!$C$50,"Direct costs",'Calc| Overheads Allocation'!E$9*S29,"Internal labour",'Calc| Overheads Allocation'!E$9*S29*'Input| Projects'!$AO29,"DNSP defined",'Calc| Overheads Allocation'!E$79*'Input| Projects'!$AW29,0),0)</f>
        <v>198.71376820090751</v>
      </c>
      <c r="AR29" s="172" cm="1">
        <f t="array" ref="AR29">IFERROR(--('Input| Projects'!$AT29="Yes")*_xlfn.SWITCH('Input| Overheads'!$C$50,"Direct costs",'Calc| Overheads Allocation'!F$9*T29,"Internal labour",'Calc| Overheads Allocation'!F$9*T29*'Input| Projects'!$AO29,"DNSP defined",'Calc| Overheads Allocation'!F$79*'Input| Projects'!$AW29,0),0)</f>
        <v>85.990991462822933</v>
      </c>
      <c r="AS29" s="172" cm="1">
        <f t="array" ref="AS29">IFERROR(--('Input| Projects'!$AT29="Yes")*_xlfn.SWITCH('Input| Overheads'!$C$50,"Direct costs",'Calc| Overheads Allocation'!G$9*U29,"Internal labour",'Calc| Overheads Allocation'!G$9*U29*'Input| Projects'!$AO29,"DNSP defined",'Calc| Overheads Allocation'!G$79*'Input| Projects'!$AW29,0),0)</f>
        <v>51.318629805759905</v>
      </c>
      <c r="AT29" s="172" cm="1">
        <f t="array" ref="AT29">IFERROR(--('Input| Projects'!$AT29="Yes")*_xlfn.SWITCH('Input| Overheads'!$C$50,"Direct costs",'Calc| Overheads Allocation'!H$9*V29,"Internal labour",'Calc| Overheads Allocation'!H$9*V29*'Input| Projects'!$AO29,"DNSP defined",'Calc| Overheads Allocation'!H$79*'Input| Projects'!$AW29,0),0)</f>
        <v>61.158362634723183</v>
      </c>
      <c r="AU29" s="172" cm="1">
        <f t="array" ref="AU29">IFERROR(--('Input| Projects'!$AT29="Yes")*_xlfn.SWITCH('Input| Overheads'!$C$50,"Direct costs",'Calc| Overheads Allocation'!I$9*W29,"Internal labour",'Calc| Overheads Allocation'!I$9*W29*'Input| Projects'!$AO29,"DNSP defined",'Calc| Overheads Allocation'!I$79*'Input| Projects'!$AW29,0),0)</f>
        <v>182.68533324556478</v>
      </c>
      <c r="AV29" s="175"/>
      <c r="AW29" s="172">
        <f t="shared" si="24"/>
        <v>217.77044627926614</v>
      </c>
      <c r="AX29" s="172">
        <f t="shared" si="25"/>
        <v>56.553524319282076</v>
      </c>
      <c r="AY29" s="172">
        <f t="shared" si="26"/>
        <v>388.99855873883348</v>
      </c>
      <c r="AZ29" s="172">
        <f t="shared" si="27"/>
        <v>167.65170791257324</v>
      </c>
      <c r="BA29" s="172">
        <f t="shared" si="28"/>
        <v>99.651745033610965</v>
      </c>
      <c r="BB29" s="172">
        <f t="shared" si="29"/>
        <v>118.28744258798494</v>
      </c>
      <c r="BC29" s="172">
        <f t="shared" si="30"/>
        <v>351.81728201270579</v>
      </c>
      <c r="BD29" s="176"/>
      <c r="BE29" s="172">
        <f t="shared" si="31"/>
        <v>0</v>
      </c>
      <c r="BF29" s="172">
        <f t="shared" si="32"/>
        <v>0</v>
      </c>
      <c r="BG29" s="172">
        <f t="shared" si="33"/>
        <v>0</v>
      </c>
      <c r="BH29" s="172">
        <f t="shared" si="34"/>
        <v>0</v>
      </c>
      <c r="BI29" s="172">
        <f t="shared" si="35"/>
        <v>0</v>
      </c>
      <c r="BJ29" s="172">
        <f t="shared" si="36"/>
        <v>0</v>
      </c>
      <c r="BK29" s="172">
        <f t="shared" si="37"/>
        <v>0</v>
      </c>
      <c r="BL29" s="176"/>
      <c r="BM29" s="172">
        <f t="shared" si="16"/>
        <v>3800.9645944778013</v>
      </c>
      <c r="BN29" s="172">
        <f t="shared" si="17"/>
        <v>6677.3334651691339</v>
      </c>
      <c r="BO29" s="172">
        <f t="shared" si="18"/>
        <v>7870.8262655318904</v>
      </c>
      <c r="BP29" s="172">
        <f t="shared" si="19"/>
        <v>3401.7496660637862</v>
      </c>
      <c r="BQ29" s="172">
        <f t="shared" si="20"/>
        <v>2029.5206330130104</v>
      </c>
      <c r="BR29" s="172">
        <f t="shared" si="21"/>
        <v>2417.8059157645039</v>
      </c>
      <c r="BS29" s="172">
        <f t="shared" si="22"/>
        <v>7210.995109755002</v>
      </c>
      <c r="BT29" s="55"/>
      <c r="BU29" s="158">
        <f>SUMIF('Input| Projects'!$BA$8:$CX$8,RIGHT(BU$9,3),'Input| Projects'!$BA29:$CX29)</f>
        <v>1</v>
      </c>
      <c r="BV29" s="158">
        <f>SUMIF('Input| Projects'!$BA$8:$CX$8,RIGHT(BV$9,3),'Input| Projects'!$BA29:$CX29)</f>
        <v>0</v>
      </c>
      <c r="BW29" s="79" t="str">
        <f t="shared" si="23"/>
        <v/>
      </c>
    </row>
    <row r="30" spans="2:75" x14ac:dyDescent="0.2">
      <c r="B30" s="123">
        <f>IFERROR('Input| Projects'!B30,"")</f>
        <v>21</v>
      </c>
      <c r="C30" s="160" t="str">
        <f>IFERROR(IF('Input| Projects'!C30="","",'Input| Projects'!C30),"")</f>
        <v>Project 21</v>
      </c>
      <c r="D30" s="160">
        <f>IFERROR(IF('Input| Projects'!D30="","",'Input| Projects'!D30),"")</f>
        <v>21</v>
      </c>
      <c r="E30" s="53"/>
      <c r="F30" s="160" t="str">
        <f>IF(LEN('Input| Projects'!F30)&gt;0,'Input| Projects'!F30,"")</f>
        <v>Augmentation</v>
      </c>
      <c r="G30" s="160" t="str">
        <f>IF(LEN('Input| Projects'!G30)&gt;0,'Input| Projects'!G30,"")</f>
        <v>Resillience</v>
      </c>
      <c r="H30" s="10"/>
      <c r="I30" s="194" cm="1">
        <f t="array" ref="I30">IF(LEN($F30)&gt;0,1+IFERROR(SUMPRODUCT(TRANSPOSE('Input| Projects'!$AO30:$AQ30),INDEX('Input| Escalations'!$F$27:$L$29,,MATCH(Q$9,'Input| Escalations'!$F$21:$L$21,0))),0),0)</f>
        <v>1.0010291990483784</v>
      </c>
      <c r="J30" s="194" cm="1">
        <f t="array" ref="J30">IF(LEN($F30)&gt;0,1+IFERROR(SUMPRODUCT(TRANSPOSE('Input| Projects'!$AO30:$AQ30),INDEX('Input| Escalations'!$F$27:$L$29,,MATCH(R$9,'Input| Escalations'!$F$21:$L$21,0))),0),0)</f>
        <v>1.0030981324820609</v>
      </c>
      <c r="K30" s="194" cm="1">
        <f t="array" ref="K30">IF(LEN($F30)&gt;0,1+IFERROR(SUMPRODUCT(TRANSPOSE('Input| Projects'!$AO30:$AQ30),INDEX('Input| Escalations'!$F$27:$L$29,,MATCH(S$9,'Input| Escalations'!$F$21:$L$21,0))),0),0)</f>
        <v>1.0051812156520927</v>
      </c>
      <c r="L30" s="194" cm="1">
        <f t="array" ref="L30">IF(LEN($F30)&gt;0,1+IFERROR(SUMPRODUCT(TRANSPOSE('Input| Projects'!$AO30:$AQ30),INDEX('Input| Escalations'!$F$27:$L$29,,MATCH(T$9,'Input| Escalations'!$F$21:$L$21,0))),0),0)</f>
        <v>1.0072785726702687</v>
      </c>
      <c r="M30" s="194" cm="1">
        <f t="array" ref="M30">IF(LEN($F30)&gt;0,1+IFERROR(SUMPRODUCT(TRANSPOSE('Input| Projects'!$AO30:$AQ30),INDEX('Input| Escalations'!$F$27:$L$29,,MATCH(U$9,'Input| Escalations'!$F$21:$L$21,0))),0),0)</f>
        <v>1.0093903287627715</v>
      </c>
      <c r="N30" s="194" cm="1">
        <f t="array" ref="N30">IF(LEN($F30)&gt;0,1+IFERROR(SUMPRODUCT(TRANSPOSE('Input| Projects'!$AO30:$AQ30),INDEX('Input| Escalations'!$F$27:$L$29,,MATCH(V$9,'Input| Escalations'!$F$21:$L$21,0))),0),0)</f>
        <v>1.0115166102801989</v>
      </c>
      <c r="O30" s="194" cm="1">
        <f t="array" ref="O30">IF(LEN($F30)&gt;0,1+IFERROR(SUMPRODUCT(TRANSPOSE('Input| Projects'!$AO30:$AQ30),INDEX('Input| Escalations'!$F$27:$L$29,,MATCH(W$9,'Input| Escalations'!$F$21:$L$21,0))),0),0)</f>
        <v>1.0136575447076808</v>
      </c>
      <c r="P30" s="10"/>
      <c r="Q30" s="172">
        <f>IFERROR(IF(ISNUMBER(FIND("decision",'Input| Setup'!$F$6)),'Input| Projects'!Y30,'Input| Projects'!I30)*'Input| Escalations'!$I$17*I30,0)</f>
        <v>3629.7266234958615</v>
      </c>
      <c r="R30" s="172">
        <f>IFERROR(IF(ISNUMBER(FIND("decision",'Input| Setup'!$F$6)),'Input| Projects'!Z30,'Input| Projects'!J30)*'Input| Escalations'!$I$17*J30,0)</f>
        <v>1745.949642010816</v>
      </c>
      <c r="S30" s="172">
        <f>IFERROR(IF(ISNUMBER(FIND("decision",'Input| Setup'!$F$6)),'Input| Projects'!AA30,'Input| Projects'!K30)*'Input| Escalations'!$I$17*K30,0)</f>
        <v>788.72827755433536</v>
      </c>
      <c r="T30" s="172">
        <f>IFERROR(IF(ISNUMBER(FIND("decision",'Input| Setup'!$F$6)),'Input| Projects'!AB30,'Input| Projects'!L30)*'Input| Escalations'!$I$17*L30,0)</f>
        <v>7570.2231948791423</v>
      </c>
      <c r="U30" s="172">
        <f>IFERROR(IF(ISNUMBER(FIND("decision",'Input| Setup'!$F$6)),'Input| Projects'!AC30,'Input| Projects'!M30)*'Input| Escalations'!$I$17*M30,0)</f>
        <v>3904.9751281344929</v>
      </c>
      <c r="V30" s="172">
        <f>IFERROR(IF(ISNUMBER(FIND("decision",'Input| Setup'!$F$6)),'Input| Projects'!AD30,'Input| Projects'!N30)*'Input| Escalations'!$I$17*N30,0)</f>
        <v>5625.7585004055154</v>
      </c>
      <c r="W30" s="172">
        <f>IFERROR(IF(ISNUMBER(FIND("decision",'Input| Setup'!$F$6)),'Input| Projects'!AE30,'Input| Projects'!O30)*'Input| Escalations'!$I$17*O30,0)</f>
        <v>7542.3086683445026</v>
      </c>
      <c r="X30" s="175"/>
      <c r="Y30" s="172">
        <f>IF(ISNUMBER(FIND("decision",'Input| Setup'!$F$6)),'Input| Projects'!AG30,'Input| Projects'!Q30)*I30*'Input| Escalations'!$I$17</f>
        <v>0</v>
      </c>
      <c r="Z30" s="172">
        <f>IF(ISNUMBER(FIND("decision",'Input| Setup'!$F$6)),'Input| Projects'!AH30,'Input| Projects'!R30)*J30*'Input| Escalations'!$I$17</f>
        <v>0</v>
      </c>
      <c r="AA30" s="172">
        <f>IF(ISNUMBER(FIND("decision",'Input| Setup'!$F$6)),'Input| Projects'!AI30,'Input| Projects'!S30)*K30*'Input| Escalations'!$I$17</f>
        <v>0</v>
      </c>
      <c r="AB30" s="172">
        <f>IF(ISNUMBER(FIND("decision",'Input| Setup'!$F$6)),'Input| Projects'!AJ30,'Input| Projects'!T30)*L30*'Input| Escalations'!$I$17</f>
        <v>0</v>
      </c>
      <c r="AC30" s="172">
        <f>IF(ISNUMBER(FIND("decision",'Input| Setup'!$F$6)),'Input| Projects'!AK30,'Input| Projects'!U30)*M30*'Input| Escalations'!$I$17</f>
        <v>0</v>
      </c>
      <c r="AD30" s="172">
        <f>IF(ISNUMBER(FIND("decision",'Input| Setup'!$F$6)),'Input| Projects'!AL30,'Input| Projects'!V30)*N30*'Input| Escalations'!$I$17</f>
        <v>0</v>
      </c>
      <c r="AE30" s="172">
        <f>IF(ISNUMBER(FIND("decision",'Input| Setup'!$F$6)),'Input| Projects'!AM30,'Input| Projects'!W30)*O30*'Input| Escalations'!$I$17</f>
        <v>0</v>
      </c>
      <c r="AF30" s="175"/>
      <c r="AG30" s="172" cm="1">
        <f t="array" ref="AG30">IFERROR(--('Input| Projects'!$AS30="Yes")*_xlfn.SWITCH('Input| Overheads'!$C$50,"Direct costs",'Calc| Overheads Allocation'!C$8*Q30,"Internal labour",'Calc| Overheads Allocation'!C$8*Q30*'Input| Projects'!$AO30,"DNSP defined",'Calc| Overheads Allocation'!C$78*'Input| Projects'!$AV30,0),0)</f>
        <v>109.44577369326237</v>
      </c>
      <c r="AH30" s="172" cm="1">
        <f t="array" ref="AH30">IFERROR(--('Input| Projects'!$AS30="Yes")*_xlfn.SWITCH('Input| Overheads'!$C$50,"Direct costs",'Calc| Overheads Allocation'!D$8*R30,"Internal labour",'Calc| Overheads Allocation'!D$8*R30*'Input| Projects'!$AO30,"DNSP defined",'Calc| Overheads Allocation'!D$78*'Input| Projects'!$AV30,0),0)</f>
        <v>7.3262328340103959</v>
      </c>
      <c r="AI30" s="172" cm="1">
        <f t="array" ref="AI30">IFERROR(--('Input| Projects'!$AS30="Yes")*_xlfn.SWITCH('Input| Overheads'!$C$50,"Direct costs",'Calc| Overheads Allocation'!E$8*S30,"Internal labour",'Calc| Overheads Allocation'!E$8*S30*'Input| Projects'!$AO30,"DNSP defined",'Calc| Overheads Allocation'!E$78*'Input| Projects'!$AV30,0),0)</f>
        <v>20.059670038846175</v>
      </c>
      <c r="AJ30" s="172" cm="1">
        <f t="array" ref="AJ30">IFERROR(--('Input| Projects'!$AS30="Yes")*_xlfn.SWITCH('Input| Overheads'!$C$50,"Direct costs",'Calc| Overheads Allocation'!F$8*T30,"Internal labour",'Calc| Overheads Allocation'!F$8*T30*'Input| Projects'!$AO30,"DNSP defined",'Calc| Overheads Allocation'!F$78*'Input| Projects'!$AV30,0),0)</f>
        <v>191.14753411233701</v>
      </c>
      <c r="AK30" s="172" cm="1">
        <f t="array" ref="AK30">IFERROR(--('Input| Projects'!$AS30="Yes")*_xlfn.SWITCH('Input| Overheads'!$C$50,"Direct costs",'Calc| Overheads Allocation'!G$8*U30,"Internal labour",'Calc| Overheads Allocation'!G$8*U30*'Input| Projects'!$AO30,"DNSP defined",'Calc| Overheads Allocation'!G$78*'Input| Projects'!$AV30,0),0)</f>
        <v>97.799189367537821</v>
      </c>
      <c r="AL30" s="172" cm="1">
        <f t="array" ref="AL30">IFERROR(--('Input| Projects'!$AS30="Yes")*_xlfn.SWITCH('Input| Overheads'!$C$50,"Direct costs",'Calc| Overheads Allocation'!H$8*V30,"Internal labour",'Calc| Overheads Allocation'!H$8*V30*'Input| Projects'!$AO30,"DNSP defined",'Calc| Overheads Allocation'!H$78*'Input| Projects'!$AV30,0),0)</f>
        <v>139.76596009835026</v>
      </c>
      <c r="AM30" s="172" cm="1">
        <f t="array" ref="AM30">IFERROR(--('Input| Projects'!$AS30="Yes")*_xlfn.SWITCH('Input| Overheads'!$C$50,"Direct costs",'Calc| Overheads Allocation'!I$8*W30,"Internal labour",'Calc| Overheads Allocation'!I$8*W30*'Input| Projects'!$AO30,"DNSP defined",'Calc| Overheads Allocation'!I$78*'Input| Projects'!$AV30,0),0)</f>
        <v>185.97642389748125</v>
      </c>
      <c r="AN30" s="175"/>
      <c r="AO30" s="172" cm="1">
        <f t="array" ref="AO30">IFERROR(--('Input| Projects'!$AT30="Yes")*_xlfn.SWITCH('Input| Overheads'!$C$50,"Direct costs",'Calc| Overheads Allocation'!C$9*Q30,"Internal labour",'Calc| Overheads Allocation'!C$9*Q30*'Input| Projects'!$AO30,"DNSP defined",'Calc| Overheads Allocation'!C$79*'Input| Projects'!$AW30,0),0)</f>
        <v>111.15270743225187</v>
      </c>
      <c r="AP30" s="172" cm="1">
        <f t="array" ref="AP30">IFERROR(--('Input| Projects'!$AT30="Yes")*_xlfn.SWITCH('Input| Overheads'!$C$50,"Direct costs",'Calc| Overheads Allocation'!D$9*R30,"Internal labour",'Calc| Overheads Allocation'!D$9*R30*'Input| Projects'!$AO30,"DNSP defined",'Calc| Overheads Allocation'!D$79*'Input| Projects'!$AW30,0),0)</f>
        <v>7.5873583775751925</v>
      </c>
      <c r="AQ30" s="172" cm="1">
        <f t="array" ref="AQ30">IFERROR(--('Input| Projects'!$AT30="Yes")*_xlfn.SWITCH('Input| Overheads'!$C$50,"Direct costs",'Calc| Overheads Allocation'!E$9*S30,"Internal labour",'Calc| Overheads Allocation'!E$9*S30*'Input| Projects'!$AO30,"DNSP defined",'Calc| Overheads Allocation'!E$79*'Input| Projects'!$AW30,0),0)</f>
        <v>20.948246105310687</v>
      </c>
      <c r="AR30" s="172" cm="1">
        <f t="array" ref="AR30">IFERROR(--('Input| Projects'!$AT30="Yes")*_xlfn.SWITCH('Input| Overheads'!$C$50,"Direct costs",'Calc| Overheads Allocation'!F$9*T30,"Internal labour",'Calc| Overheads Allocation'!F$9*T30*'Input| Projects'!$AO30,"DNSP defined",'Calc| Overheads Allocation'!F$79*'Input| Projects'!$AW30,0),0)</f>
        <v>201.28363659542555</v>
      </c>
      <c r="AS30" s="172" cm="1">
        <f t="array" ref="AS30">IFERROR(--('Input| Projects'!$AT30="Yes")*_xlfn.SWITCH('Input| Overheads'!$C$50,"Direct costs",'Calc| Overheads Allocation'!G$9*U30,"Internal labour",'Calc| Overheads Allocation'!G$9*U30*'Input| Projects'!$AO30,"DNSP defined",'Calc| Overheads Allocation'!G$79*'Input| Projects'!$AW30,0),0)</f>
        <v>103.84020088082433</v>
      </c>
      <c r="AT30" s="172" cm="1">
        <f t="array" ref="AT30">IFERROR(--('Input| Projects'!$AT30="Yes")*_xlfn.SWITCH('Input| Overheads'!$C$50,"Direct costs",'Calc| Overheads Allocation'!H$9*V30,"Internal labour",'Calc| Overheads Allocation'!H$9*V30*'Input| Projects'!$AO30,"DNSP defined",'Calc| Overheads Allocation'!H$79*'Input| Projects'!$AW30,0),0)</f>
        <v>149.62357662119359</v>
      </c>
      <c r="AU30" s="172" cm="1">
        <f t="array" ref="AU30">IFERROR(--('Input| Projects'!$AT30="Yes")*_xlfn.SWITCH('Input| Overheads'!$C$50,"Direct costs",'Calc| Overheads Allocation'!I$9*W30,"Internal labour",'Calc| Overheads Allocation'!I$9*W30*'Input| Projects'!$AO30,"DNSP defined",'Calc| Overheads Allocation'!I$79*'Input| Projects'!$AW30,0),0)</f>
        <v>200.87963996859287</v>
      </c>
      <c r="AV30" s="175"/>
      <c r="AW30" s="172">
        <f t="shared" si="24"/>
        <v>220.59848112551424</v>
      </c>
      <c r="AX30" s="172">
        <f t="shared" si="25"/>
        <v>14.913591211585588</v>
      </c>
      <c r="AY30" s="172">
        <f t="shared" si="26"/>
        <v>41.007916144156866</v>
      </c>
      <c r="AZ30" s="172">
        <f t="shared" si="27"/>
        <v>392.43117070776259</v>
      </c>
      <c r="BA30" s="172">
        <f t="shared" si="28"/>
        <v>201.63939024836213</v>
      </c>
      <c r="BB30" s="172">
        <f t="shared" si="29"/>
        <v>289.38953671954386</v>
      </c>
      <c r="BC30" s="172">
        <f t="shared" si="30"/>
        <v>386.85606386607412</v>
      </c>
      <c r="BD30" s="176"/>
      <c r="BE30" s="172">
        <f t="shared" si="31"/>
        <v>0</v>
      </c>
      <c r="BF30" s="172">
        <f t="shared" si="32"/>
        <v>0</v>
      </c>
      <c r="BG30" s="172">
        <f t="shared" si="33"/>
        <v>0</v>
      </c>
      <c r="BH30" s="172">
        <f t="shared" si="34"/>
        <v>0</v>
      </c>
      <c r="BI30" s="172">
        <f t="shared" si="35"/>
        <v>0</v>
      </c>
      <c r="BJ30" s="172">
        <f t="shared" si="36"/>
        <v>0</v>
      </c>
      <c r="BK30" s="172">
        <f t="shared" si="37"/>
        <v>0</v>
      </c>
      <c r="BL30" s="176"/>
      <c r="BM30" s="172">
        <f t="shared" si="16"/>
        <v>3850.3251046213759</v>
      </c>
      <c r="BN30" s="172">
        <f t="shared" si="17"/>
        <v>1760.8632332224015</v>
      </c>
      <c r="BO30" s="172">
        <f t="shared" si="18"/>
        <v>829.73619369849223</v>
      </c>
      <c r="BP30" s="172">
        <f t="shared" si="19"/>
        <v>7962.6543655869045</v>
      </c>
      <c r="BQ30" s="172">
        <f t="shared" si="20"/>
        <v>4106.6145183828548</v>
      </c>
      <c r="BR30" s="172">
        <f t="shared" si="21"/>
        <v>5915.1480371250591</v>
      </c>
      <c r="BS30" s="172">
        <f t="shared" si="22"/>
        <v>7929.1647322105764</v>
      </c>
      <c r="BT30" s="55"/>
      <c r="BU30" s="158">
        <f>SUMIF('Input| Projects'!$BA$8:$CX$8,RIGHT(BU$9,3),'Input| Projects'!$BA30:$CX30)</f>
        <v>1</v>
      </c>
      <c r="BV30" s="158">
        <f>SUMIF('Input| Projects'!$BA$8:$CX$8,RIGHT(BV$9,3),'Input| Projects'!$BA30:$CX30)</f>
        <v>0</v>
      </c>
      <c r="BW30" s="79" t="str">
        <f t="shared" si="23"/>
        <v/>
      </c>
    </row>
    <row r="31" spans="2:75" x14ac:dyDescent="0.2">
      <c r="B31" s="123">
        <f>IFERROR('Input| Projects'!B31,"")</f>
        <v>22</v>
      </c>
      <c r="C31" s="160" t="str">
        <f>IFERROR(IF('Input| Projects'!C31="","",'Input| Projects'!C31),"")</f>
        <v>Project 22</v>
      </c>
      <c r="D31" s="160">
        <f>IFERROR(IF('Input| Projects'!D31="","",'Input| Projects'!D31),"")</f>
        <v>22</v>
      </c>
      <c r="E31" s="53"/>
      <c r="F31" s="160" t="str">
        <f>IF(LEN('Input| Projects'!F31)&gt;0,'Input| Projects'!F31,"")</f>
        <v>Augmentation</v>
      </c>
      <c r="G31" s="160" t="str">
        <f>IF(LEN('Input| Projects'!G31)&gt;0,'Input| Projects'!G31,"")</f>
        <v xml:space="preserve">Reliability </v>
      </c>
      <c r="H31" s="10"/>
      <c r="I31" s="194" cm="1">
        <f t="array" ref="I31">IF(LEN($F31)&gt;0,1+IFERROR(SUMPRODUCT(TRANSPOSE('Input| Projects'!$AO31:$AQ31),INDEX('Input| Escalations'!$F$27:$L$29,,MATCH(Q$9,'Input| Escalations'!$F$21:$L$21,0))),0),0)</f>
        <v>1.0009686283119497</v>
      </c>
      <c r="J31" s="194" cm="1">
        <f t="array" ref="J31">IF(LEN($F31)&gt;0,1+IFERROR(SUMPRODUCT(TRANSPOSE('Input| Projects'!$AO31:$AQ31),INDEX('Input| Escalations'!$F$27:$L$29,,MATCH(R$9,'Input| Escalations'!$F$21:$L$21,0))),0),0)</f>
        <v>1.0029155576842266</v>
      </c>
      <c r="K31" s="194" cm="1">
        <f t="array" ref="K31">IF(LEN($F31)&gt;0,1+IFERROR(SUMPRODUCT(TRANSPOSE('Input| Projects'!$AO31:$AQ31),INDEX('Input| Escalations'!$F$27:$L$29,,MATCH(S$9,'Input| Escalations'!$F$21:$L$21,0))),0),0)</f>
        <v>1.0048754780268379</v>
      </c>
      <c r="L31" s="194" cm="1">
        <f t="array" ref="L31">IF(LEN($F31)&gt;0,1+IFERROR(SUMPRODUCT(TRANSPOSE('Input| Projects'!$AO31:$AQ31),INDEX('Input| Escalations'!$F$27:$L$29,,MATCH(T$9,'Input| Escalations'!$F$21:$L$21,0))),0),0)</f>
        <v>1.0068485029923193</v>
      </c>
      <c r="M31" s="194" cm="1">
        <f t="array" ref="M31">IF(LEN($F31)&gt;0,1+IFERROR(SUMPRODUCT(TRANSPOSE('Input| Projects'!$AO31:$AQ31),INDEX('Input| Escalations'!$F$27:$L$29,,MATCH(U$9,'Input| Escalations'!$F$21:$L$21,0))),0),0)</f>
        <v>1.0088347472534462</v>
      </c>
      <c r="N31" s="194" cm="1">
        <f t="array" ref="N31">IF(LEN($F31)&gt;0,1+IFERROR(SUMPRODUCT(TRANSPOSE('Input| Projects'!$AO31:$AQ31),INDEX('Input| Escalations'!$F$27:$L$29,,MATCH(V$9,'Input| Escalations'!$F$21:$L$21,0))),0),0)</f>
        <v>1.0108343265124133</v>
      </c>
      <c r="O31" s="194" cm="1">
        <f t="array" ref="O31">IF(LEN($F31)&gt;0,1+IFERROR(SUMPRODUCT(TRANSPOSE('Input| Projects'!$AO31:$AQ31),INDEX('Input| Escalations'!$F$27:$L$29,,MATCH(W$9,'Input| Escalations'!$F$21:$L$21,0))),0),0)</f>
        <v>1.0128473575100965</v>
      </c>
      <c r="P31" s="10"/>
      <c r="Q31" s="172">
        <f>IFERROR(IF(ISNUMBER(FIND("decision",'Input| Setup'!$F$6)),'Input| Projects'!Y31,'Input| Projects'!I31)*'Input| Escalations'!$I$17*I31,0)</f>
        <v>785.33838235706605</v>
      </c>
      <c r="R31" s="172">
        <f>IFERROR(IF(ISNUMBER(FIND("decision",'Input| Setup'!$F$6)),'Input| Projects'!Z31,'Input| Projects'!J31)*'Input| Escalations'!$I$17*J31,0)</f>
        <v>3542.450560463883</v>
      </c>
      <c r="S31" s="172">
        <f>IFERROR(IF(ISNUMBER(FIND("decision",'Input| Setup'!$F$6)),'Input| Projects'!AA31,'Input| Projects'!K31)*'Input| Escalations'!$I$17*K31,0)</f>
        <v>8670.8334053844428</v>
      </c>
      <c r="T31" s="172">
        <f>IFERROR(IF(ISNUMBER(FIND("decision",'Input| Setup'!$F$6)),'Input| Projects'!AB31,'Input| Projects'!L31)*'Input| Escalations'!$I$17*L31,0)</f>
        <v>9873.3483206052806</v>
      </c>
      <c r="U31" s="172">
        <f>IFERROR(IF(ISNUMBER(FIND("decision",'Input| Setup'!$F$6)),'Input| Projects'!AC31,'Input| Projects'!M31)*'Input| Escalations'!$I$17*M31,0)</f>
        <v>6213.7260323688279</v>
      </c>
      <c r="V31" s="172">
        <f>IFERROR(IF(ISNUMBER(FIND("decision",'Input| Setup'!$F$6)),'Input| Projects'!AD31,'Input| Projects'!N31)*'Input| Escalations'!$I$17*N31,0)</f>
        <v>254.540512047128</v>
      </c>
      <c r="W31" s="172">
        <f>IFERROR(IF(ISNUMBER(FIND("decision",'Input| Setup'!$F$6)),'Input| Projects'!AE31,'Input| Projects'!O31)*'Input| Escalations'!$I$17*O31,0)</f>
        <v>5353.3204744774466</v>
      </c>
      <c r="X31" s="175"/>
      <c r="Y31" s="172">
        <f>IF(ISNUMBER(FIND("decision",'Input| Setup'!$F$6)),'Input| Projects'!AG31,'Input| Projects'!Q31)*I31*'Input| Escalations'!$I$17</f>
        <v>0</v>
      </c>
      <c r="Z31" s="172">
        <f>IF(ISNUMBER(FIND("decision",'Input| Setup'!$F$6)),'Input| Projects'!AH31,'Input| Projects'!R31)*J31*'Input| Escalations'!$I$17</f>
        <v>0</v>
      </c>
      <c r="AA31" s="172">
        <f>IF(ISNUMBER(FIND("decision",'Input| Setup'!$F$6)),'Input| Projects'!AI31,'Input| Projects'!S31)*K31*'Input| Escalations'!$I$17</f>
        <v>0</v>
      </c>
      <c r="AB31" s="172">
        <f>IF(ISNUMBER(FIND("decision",'Input| Setup'!$F$6)),'Input| Projects'!AJ31,'Input| Projects'!T31)*L31*'Input| Escalations'!$I$17</f>
        <v>0</v>
      </c>
      <c r="AC31" s="172">
        <f>IF(ISNUMBER(FIND("decision",'Input| Setup'!$F$6)),'Input| Projects'!AK31,'Input| Projects'!U31)*M31*'Input| Escalations'!$I$17</f>
        <v>0</v>
      </c>
      <c r="AD31" s="172">
        <f>IF(ISNUMBER(FIND("decision",'Input| Setup'!$F$6)),'Input| Projects'!AL31,'Input| Projects'!V31)*N31*'Input| Escalations'!$I$17</f>
        <v>0</v>
      </c>
      <c r="AE31" s="172">
        <f>IF(ISNUMBER(FIND("decision",'Input| Setup'!$F$6)),'Input| Projects'!AM31,'Input| Projects'!W31)*O31*'Input| Escalations'!$I$17</f>
        <v>0</v>
      </c>
      <c r="AF31" s="175"/>
      <c r="AG31" s="172" cm="1">
        <f t="array" ref="AG31">IFERROR(--('Input| Projects'!$AS31="Yes")*_xlfn.SWITCH('Input| Overheads'!$C$50,"Direct costs",'Calc| Overheads Allocation'!C$8*Q31,"Internal labour",'Calc| Overheads Allocation'!C$8*Q31*'Input| Projects'!$AO31,"DNSP defined",'Calc| Overheads Allocation'!C$78*'Input| Projects'!$AV31,0),0)</f>
        <v>23.680011136844836</v>
      </c>
      <c r="AH31" s="172" cm="1">
        <f t="array" ref="AH31">IFERROR(--('Input| Projects'!$AS31="Yes")*_xlfn.SWITCH('Input| Overheads'!$C$50,"Direct costs",'Calc| Overheads Allocation'!D$8*R31,"Internal labour",'Calc| Overheads Allocation'!D$8*R31*'Input| Projects'!$AO31,"DNSP defined",'Calc| Overheads Allocation'!D$78*'Input| Projects'!$AV31,0),0)</f>
        <v>14.864585429302007</v>
      </c>
      <c r="AI31" s="172" cm="1">
        <f t="array" ref="AI31">IFERROR(--('Input| Projects'!$AS31="Yes")*_xlfn.SWITCH('Input| Overheads'!$C$50,"Direct costs",'Calc| Overheads Allocation'!E$8*S31,"Internal labour",'Calc| Overheads Allocation'!E$8*S31*'Input| Projects'!$AO31,"DNSP defined",'Calc| Overheads Allocation'!E$78*'Input| Projects'!$AV31,0),0)</f>
        <v>220.52468768223488</v>
      </c>
      <c r="AJ31" s="172" cm="1">
        <f t="array" ref="AJ31">IFERROR(--('Input| Projects'!$AS31="Yes")*_xlfn.SWITCH('Input| Overheads'!$C$50,"Direct costs",'Calc| Overheads Allocation'!F$8*T31,"Internal labour",'Calc| Overheads Allocation'!F$8*T31*'Input| Projects'!$AO31,"DNSP defined",'Calc| Overheads Allocation'!F$78*'Input| Projects'!$AV31,0),0)</f>
        <v>249.30126052195126</v>
      </c>
      <c r="AK31" s="172" cm="1">
        <f t="array" ref="AK31">IFERROR(--('Input| Projects'!$AS31="Yes")*_xlfn.SWITCH('Input| Overheads'!$C$50,"Direct costs",'Calc| Overheads Allocation'!G$8*U31,"Internal labour",'Calc| Overheads Allocation'!G$8*U31*'Input| Projects'!$AO31,"DNSP defined",'Calc| Overheads Allocation'!G$78*'Input| Projects'!$AV31,0),0)</f>
        <v>155.62131613574479</v>
      </c>
      <c r="AL31" s="172" cm="1">
        <f t="array" ref="AL31">IFERROR(--('Input| Projects'!$AS31="Yes")*_xlfn.SWITCH('Input| Overheads'!$C$50,"Direct costs",'Calc| Overheads Allocation'!H$8*V31,"Internal labour",'Calc| Overheads Allocation'!H$8*V31*'Input| Projects'!$AO31,"DNSP defined",'Calc| Overheads Allocation'!H$78*'Input| Projects'!$AV31,0),0)</f>
        <v>6.3237871031307407</v>
      </c>
      <c r="AM31" s="172" cm="1">
        <f t="array" ref="AM31">IFERROR(--('Input| Projects'!$AS31="Yes")*_xlfn.SWITCH('Input| Overheads'!$C$50,"Direct costs",'Calc| Overheads Allocation'!I$8*W31,"Internal labour",'Calc| Overheads Allocation'!I$8*W31*'Input| Projects'!$AO31,"DNSP defined",'Calc| Overheads Allocation'!I$78*'Input| Projects'!$AV31,0),0)</f>
        <v>132.00088217007567</v>
      </c>
      <c r="AN31" s="175"/>
      <c r="AO31" s="172" cm="1">
        <f t="array" ref="AO31">IFERROR(--('Input| Projects'!$AT31="Yes")*_xlfn.SWITCH('Input| Overheads'!$C$50,"Direct costs",'Calc| Overheads Allocation'!C$9*Q31,"Internal labour",'Calc| Overheads Allocation'!C$9*Q31*'Input| Projects'!$AO31,"DNSP defined",'Calc| Overheads Allocation'!C$79*'Input| Projects'!$AW31,0),0)</f>
        <v>24.049328366602936</v>
      </c>
      <c r="AP31" s="172" cm="1">
        <f t="array" ref="AP31">IFERROR(--('Input| Projects'!$AT31="Yes")*_xlfn.SWITCH('Input| Overheads'!$C$50,"Direct costs",'Calc| Overheads Allocation'!D$9*R31,"Internal labour",'Calc| Overheads Allocation'!D$9*R31*'Input| Projects'!$AO31,"DNSP defined",'Calc| Overheads Allocation'!D$79*'Input| Projects'!$AW31,0),0)</f>
        <v>15.394397003413157</v>
      </c>
      <c r="AQ31" s="172" cm="1">
        <f t="array" ref="AQ31">IFERROR(--('Input| Projects'!$AT31="Yes")*_xlfn.SWITCH('Input| Overheads'!$C$50,"Direct costs",'Calc| Overheads Allocation'!E$9*S31,"Internal labour",'Calc| Overheads Allocation'!E$9*S31*'Input| Projects'!$AO31,"DNSP defined",'Calc| Overheads Allocation'!E$79*'Input| Projects'!$AW31,0),0)</f>
        <v>230.29319130963881</v>
      </c>
      <c r="AR31" s="172" cm="1">
        <f t="array" ref="AR31">IFERROR(--('Input| Projects'!$AT31="Yes")*_xlfn.SWITCH('Input| Overheads'!$C$50,"Direct costs",'Calc| Overheads Allocation'!F$9*T31,"Internal labour",'Calc| Overheads Allocation'!F$9*T31*'Input| Projects'!$AO31,"DNSP defined",'Calc| Overheads Allocation'!F$79*'Input| Projects'!$AW31,0),0)</f>
        <v>262.52111783033052</v>
      </c>
      <c r="AS31" s="172" cm="1">
        <f t="array" ref="AS31">IFERROR(--('Input| Projects'!$AT31="Yes")*_xlfn.SWITCH('Input| Overheads'!$C$50,"Direct costs",'Calc| Overheads Allocation'!G$9*U31,"Internal labour",'Calc| Overheads Allocation'!G$9*U31*'Input| Projects'!$AO31,"DNSP defined",'Calc| Overheads Allocation'!G$79*'Input| Projects'!$AW31,0),0)</f>
        <v>165.23397416050426</v>
      </c>
      <c r="AT31" s="172" cm="1">
        <f t="array" ref="AT31">IFERROR(--('Input| Projects'!$AT31="Yes")*_xlfn.SWITCH('Input| Overheads'!$C$50,"Direct costs",'Calc| Overheads Allocation'!H$9*V31,"Internal labour",'Calc| Overheads Allocation'!H$9*V31*'Input| Projects'!$AO31,"DNSP defined",'Calc| Overheads Allocation'!H$79*'Input| Projects'!$AW31,0),0)</f>
        <v>6.7698003397650375</v>
      </c>
      <c r="AU31" s="172" cm="1">
        <f t="array" ref="AU31">IFERROR(--('Input| Projects'!$AT31="Yes")*_xlfn.SWITCH('Input| Overheads'!$C$50,"Direct costs",'Calc| Overheads Allocation'!I$9*W31,"Internal labour",'Calc| Overheads Allocation'!I$9*W31*'Input| Projects'!$AO31,"DNSP defined",'Calc| Overheads Allocation'!I$79*'Input| Projects'!$AW31,0),0)</f>
        <v>142.57876955671784</v>
      </c>
      <c r="AV31" s="175"/>
      <c r="AW31" s="172">
        <f t="shared" si="24"/>
        <v>47.729339503447775</v>
      </c>
      <c r="AX31" s="172">
        <f t="shared" si="25"/>
        <v>30.258982432715165</v>
      </c>
      <c r="AY31" s="172">
        <f t="shared" si="26"/>
        <v>450.81787899187373</v>
      </c>
      <c r="AZ31" s="172">
        <f t="shared" si="27"/>
        <v>511.82237835228182</v>
      </c>
      <c r="BA31" s="172">
        <f t="shared" si="28"/>
        <v>320.85529029624905</v>
      </c>
      <c r="BB31" s="172">
        <f t="shared" si="29"/>
        <v>13.093587442895778</v>
      </c>
      <c r="BC31" s="172">
        <f t="shared" si="30"/>
        <v>274.57965172679349</v>
      </c>
      <c r="BD31" s="176"/>
      <c r="BE31" s="172">
        <f t="shared" si="31"/>
        <v>0</v>
      </c>
      <c r="BF31" s="172">
        <f t="shared" si="32"/>
        <v>0</v>
      </c>
      <c r="BG31" s="172">
        <f t="shared" si="33"/>
        <v>0</v>
      </c>
      <c r="BH31" s="172">
        <f t="shared" si="34"/>
        <v>0</v>
      </c>
      <c r="BI31" s="172">
        <f t="shared" si="35"/>
        <v>0</v>
      </c>
      <c r="BJ31" s="172">
        <f t="shared" si="36"/>
        <v>0</v>
      </c>
      <c r="BK31" s="172">
        <f t="shared" si="37"/>
        <v>0</v>
      </c>
      <c r="BL31" s="176"/>
      <c r="BM31" s="172">
        <f t="shared" si="16"/>
        <v>833.06772186051387</v>
      </c>
      <c r="BN31" s="172">
        <f t="shared" si="17"/>
        <v>3572.7095428965981</v>
      </c>
      <c r="BO31" s="172">
        <f t="shared" si="18"/>
        <v>9121.6512843763157</v>
      </c>
      <c r="BP31" s="172">
        <f t="shared" si="19"/>
        <v>10385.170698957563</v>
      </c>
      <c r="BQ31" s="172">
        <f t="shared" si="20"/>
        <v>6534.5813226650771</v>
      </c>
      <c r="BR31" s="172">
        <f t="shared" si="21"/>
        <v>267.6340994900238</v>
      </c>
      <c r="BS31" s="172">
        <f t="shared" si="22"/>
        <v>5627.9001262042402</v>
      </c>
      <c r="BT31" s="55"/>
      <c r="BU31" s="158">
        <f>SUMIF('Input| Projects'!$BA$8:$CX$8,RIGHT(BU$9,3),'Input| Projects'!$BA31:$CX31)</f>
        <v>0</v>
      </c>
      <c r="BV31" s="158">
        <f>SUMIF('Input| Projects'!$BA$8:$CX$8,RIGHT(BV$9,3),'Input| Projects'!$BA31:$CX31)</f>
        <v>1</v>
      </c>
      <c r="BW31" s="79" t="str">
        <f t="shared" si="23"/>
        <v/>
      </c>
    </row>
    <row r="32" spans="2:75" x14ac:dyDescent="0.2">
      <c r="B32" s="123">
        <f>IFERROR('Input| Projects'!B32,"")</f>
        <v>23</v>
      </c>
      <c r="C32" s="160" t="str">
        <f>IFERROR(IF('Input| Projects'!C32="","",'Input| Projects'!C32),"")</f>
        <v>Project 23</v>
      </c>
      <c r="D32" s="160">
        <f>IFERROR(IF('Input| Projects'!D32="","",'Input| Projects'!D32),"")</f>
        <v>23</v>
      </c>
      <c r="E32" s="53"/>
      <c r="F32" s="160" t="str">
        <f>IF(LEN('Input| Projects'!F32)&gt;0,'Input| Projects'!F32,"")</f>
        <v>Augmentation</v>
      </c>
      <c r="G32" s="160" t="str">
        <f>IF(LEN('Input| Projects'!G32)&gt;0,'Input| Projects'!G32,"")</f>
        <v xml:space="preserve">Reliability </v>
      </c>
      <c r="H32" s="10"/>
      <c r="I32" s="194" cm="1">
        <f t="array" ref="I32">IF(LEN($F32)&gt;0,1+IFERROR(SUMPRODUCT(TRANSPOSE('Input| Projects'!$AO32:$AQ32),INDEX('Input| Escalations'!$F$27:$L$29,,MATCH(Q$9,'Input| Escalations'!$F$21:$L$21,0))),0),0)</f>
        <v>1.0009080575755211</v>
      </c>
      <c r="J32" s="194" cm="1">
        <f t="array" ref="J32">IF(LEN($F32)&gt;0,1+IFERROR(SUMPRODUCT(TRANSPOSE('Input| Projects'!$AO32:$AQ32),INDEX('Input| Escalations'!$F$27:$L$29,,MATCH(R$9,'Input| Escalations'!$F$21:$L$21,0))),0),0)</f>
        <v>1.0027329828863925</v>
      </c>
      <c r="K32" s="194" cm="1">
        <f t="array" ref="K32">IF(LEN($F32)&gt;0,1+IFERROR(SUMPRODUCT(TRANSPOSE('Input| Projects'!$AO32:$AQ32),INDEX('Input| Escalations'!$F$27:$L$29,,MATCH(S$9,'Input| Escalations'!$F$21:$L$21,0))),0),0)</f>
        <v>1.004569740401583</v>
      </c>
      <c r="L32" s="194" cm="1">
        <f t="array" ref="L32">IF(LEN($F32)&gt;0,1+IFERROR(SUMPRODUCT(TRANSPOSE('Input| Projects'!$AO32:$AQ32),INDEX('Input| Escalations'!$F$27:$L$29,,MATCH(T$9,'Input| Escalations'!$F$21:$L$21,0))),0),0)</f>
        <v>1.0064184333143698</v>
      </c>
      <c r="M32" s="194" cm="1">
        <f t="array" ref="M32">IF(LEN($F32)&gt;0,1+IFERROR(SUMPRODUCT(TRANSPOSE('Input| Projects'!$AO32:$AQ32),INDEX('Input| Escalations'!$F$27:$L$29,,MATCH(U$9,'Input| Escalations'!$F$21:$L$21,0))),0),0)</f>
        <v>1.008279165744121</v>
      </c>
      <c r="N32" s="194" cm="1">
        <f t="array" ref="N32">IF(LEN($F32)&gt;0,1+IFERROR(SUMPRODUCT(TRANSPOSE('Input| Projects'!$AO32:$AQ32),INDEX('Input| Escalations'!$F$27:$L$29,,MATCH(V$9,'Input| Escalations'!$F$21:$L$21,0))),0),0)</f>
        <v>1.0101520427446278</v>
      </c>
      <c r="O32" s="194" cm="1">
        <f t="array" ref="O32">IF(LEN($F32)&gt;0,1+IFERROR(SUMPRODUCT(TRANSPOSE('Input| Projects'!$AO32:$AQ32),INDEX('Input| Escalations'!$F$27:$L$29,,MATCH(W$9,'Input| Escalations'!$F$21:$L$21,0))),0),0)</f>
        <v>1.0120371703125119</v>
      </c>
      <c r="P32" s="10"/>
      <c r="Q32" s="172">
        <f>IFERROR(IF(ISNUMBER(FIND("decision",'Input| Setup'!$F$6)),'Input| Projects'!Y32,'Input| Projects'!I32)*'Input| Escalations'!$I$17*I32,0)</f>
        <v>11105.584061870986</v>
      </c>
      <c r="R32" s="172">
        <f>IFERROR(IF(ISNUMBER(FIND("decision",'Input| Setup'!$F$6)),'Input| Projects'!Z32,'Input| Projects'!J32)*'Input| Escalations'!$I$17*J32,0)</f>
        <v>2740.0505704571933</v>
      </c>
      <c r="S32" s="172">
        <f>IFERROR(IF(ISNUMBER(FIND("decision",'Input| Setup'!$F$6)),'Input| Projects'!AA32,'Input| Projects'!K32)*'Input| Escalations'!$I$17*K32,0)</f>
        <v>9638.3010078718416</v>
      </c>
      <c r="T32" s="172">
        <f>IFERROR(IF(ISNUMBER(FIND("decision",'Input| Setup'!$F$6)),'Input| Projects'!AB32,'Input| Projects'!L32)*'Input| Escalations'!$I$17*L32,0)</f>
        <v>18.866498842928568</v>
      </c>
      <c r="U32" s="172">
        <f>IFERROR(IF(ISNUMBER(FIND("decision",'Input| Setup'!$F$6)),'Input| Projects'!AC32,'Input| Projects'!M32)*'Input| Escalations'!$I$17*M32,0)</f>
        <v>4943.1177702755258</v>
      </c>
      <c r="V32" s="172">
        <f>IFERROR(IF(ISNUMBER(FIND("decision",'Input| Setup'!$F$6)),'Input| Projects'!AD32,'Input| Projects'!N32)*'Input| Escalations'!$I$17*N32,0)</f>
        <v>5999.6986663410726</v>
      </c>
      <c r="W32" s="172">
        <f>IFERROR(IF(ISNUMBER(FIND("decision",'Input| Setup'!$F$6)),'Input| Projects'!AE32,'Input| Projects'!O32)*'Input| Escalations'!$I$17*O32,0)</f>
        <v>4003.5613987250572</v>
      </c>
      <c r="X32" s="175"/>
      <c r="Y32" s="172">
        <f>IF(ISNUMBER(FIND("decision",'Input| Setup'!$F$6)),'Input| Projects'!AG32,'Input| Projects'!Q32)*I32*'Input| Escalations'!$I$17</f>
        <v>0</v>
      </c>
      <c r="Z32" s="172">
        <f>IF(ISNUMBER(FIND("decision",'Input| Setup'!$F$6)),'Input| Projects'!AH32,'Input| Projects'!R32)*J32*'Input| Escalations'!$I$17</f>
        <v>0</v>
      </c>
      <c r="AA32" s="172">
        <f>IF(ISNUMBER(FIND("decision",'Input| Setup'!$F$6)),'Input| Projects'!AI32,'Input| Projects'!S32)*K32*'Input| Escalations'!$I$17</f>
        <v>0</v>
      </c>
      <c r="AB32" s="172">
        <f>IF(ISNUMBER(FIND("decision",'Input| Setup'!$F$6)),'Input| Projects'!AJ32,'Input| Projects'!T32)*L32*'Input| Escalations'!$I$17</f>
        <v>0</v>
      </c>
      <c r="AC32" s="172">
        <f>IF(ISNUMBER(FIND("decision",'Input| Setup'!$F$6)),'Input| Projects'!AK32,'Input| Projects'!U32)*M32*'Input| Escalations'!$I$17</f>
        <v>0</v>
      </c>
      <c r="AD32" s="172">
        <f>IF(ISNUMBER(FIND("decision",'Input| Setup'!$F$6)),'Input| Projects'!AL32,'Input| Projects'!V32)*N32*'Input| Escalations'!$I$17</f>
        <v>0</v>
      </c>
      <c r="AE32" s="172">
        <f>IF(ISNUMBER(FIND("decision",'Input| Setup'!$F$6)),'Input| Projects'!AM32,'Input| Projects'!W32)*O32*'Input| Escalations'!$I$17</f>
        <v>0</v>
      </c>
      <c r="AF32" s="175"/>
      <c r="AG32" s="172" cm="1">
        <f t="array" ref="AG32">IFERROR(--('Input| Projects'!$AS32="Yes")*_xlfn.SWITCH('Input| Overheads'!$C$50,"Direct costs",'Calc| Overheads Allocation'!C$8*Q32,"Internal labour",'Calc| Overheads Allocation'!C$8*Q32*'Input| Projects'!$AO32,"DNSP defined",'Calc| Overheads Allocation'!C$78*'Input| Projects'!$AV32,0),0)</f>
        <v>334.86247479332218</v>
      </c>
      <c r="AH32" s="172" cm="1">
        <f t="array" ref="AH32">IFERROR(--('Input| Projects'!$AS32="Yes")*_xlfn.SWITCH('Input| Overheads'!$C$50,"Direct costs",'Calc| Overheads Allocation'!D$8*R32,"Internal labour",'Calc| Overheads Allocation'!D$8*R32*'Input| Projects'!$AO32,"DNSP defined",'Calc| Overheads Allocation'!D$78*'Input| Projects'!$AV32,0),0)</f>
        <v>11.497610224893329</v>
      </c>
      <c r="AI32" s="172" cm="1">
        <f t="array" ref="AI32">IFERROR(--('Input| Projects'!$AS32="Yes")*_xlfn.SWITCH('Input| Overheads'!$C$50,"Direct costs",'Calc| Overheads Allocation'!E$8*S32,"Internal labour",'Calc| Overheads Allocation'!E$8*S32*'Input| Projects'!$AO32,"DNSP defined",'Calc| Overheads Allocation'!E$78*'Input| Projects'!$AV32,0),0)</f>
        <v>245.130222226207</v>
      </c>
      <c r="AJ32" s="172" cm="1">
        <f t="array" ref="AJ32">IFERROR(--('Input| Projects'!$AS32="Yes")*_xlfn.SWITCH('Input| Overheads'!$C$50,"Direct costs",'Calc| Overheads Allocation'!F$8*T32,"Internal labour",'Calc| Overheads Allocation'!F$8*T32*'Input| Projects'!$AO32,"DNSP defined",'Calc| Overheads Allocation'!F$78*'Input| Projects'!$AV32,0),0)</f>
        <v>0.4763775965811044</v>
      </c>
      <c r="AK32" s="172" cm="1">
        <f t="array" ref="AK32">IFERROR(--('Input| Projects'!$AS32="Yes")*_xlfn.SWITCH('Input| Overheads'!$C$50,"Direct costs",'Calc| Overheads Allocation'!G$8*U32,"Internal labour",'Calc| Overheads Allocation'!G$8*U32*'Input| Projects'!$AO32,"DNSP defined",'Calc| Overheads Allocation'!G$78*'Input| Projects'!$AV32,0),0)</f>
        <v>123.79922919308471</v>
      </c>
      <c r="AL32" s="172" cm="1">
        <f t="array" ref="AL32">IFERROR(--('Input| Projects'!$AS32="Yes")*_xlfn.SWITCH('Input| Overheads'!$C$50,"Direct costs",'Calc| Overheads Allocation'!H$8*V32,"Internal labour",'Calc| Overheads Allocation'!H$8*V32*'Input| Projects'!$AO32,"DNSP defined",'Calc| Overheads Allocation'!H$78*'Input| Projects'!$AV32,0),0)</f>
        <v>149.05610405094833</v>
      </c>
      <c r="AM32" s="172" cm="1">
        <f t="array" ref="AM32">IFERROR(--('Input| Projects'!$AS32="Yes")*_xlfn.SWITCH('Input| Overheads'!$C$50,"Direct costs",'Calc| Overheads Allocation'!I$8*W32,"Internal labour",'Calc| Overheads Allocation'!I$8*W32*'Input| Projects'!$AO32,"DNSP defined",'Calc| Overheads Allocation'!I$78*'Input| Projects'!$AV32,0),0)</f>
        <v>98.718849165359458</v>
      </c>
      <c r="AN32" s="175"/>
      <c r="AO32" s="172" cm="1">
        <f t="array" ref="AO32">IFERROR(--('Input| Projects'!$AT32="Yes")*_xlfn.SWITCH('Input| Overheads'!$C$50,"Direct costs",'Calc| Overheads Allocation'!C$9*Q32,"Internal labour",'Calc| Overheads Allocation'!C$9*Q32*'Input| Projects'!$AO32,"DNSP defined",'Calc| Overheads Allocation'!C$79*'Input| Projects'!$AW32,0),0)</f>
        <v>340.08504334812272</v>
      </c>
      <c r="AP32" s="172" cm="1">
        <f t="array" ref="AP32">IFERROR(--('Input| Projects'!$AT32="Yes")*_xlfn.SWITCH('Input| Overheads'!$C$50,"Direct costs",'Calc| Overheads Allocation'!D$9*R32,"Internal labour",'Calc| Overheads Allocation'!D$9*R32*'Input| Projects'!$AO32,"DNSP defined",'Calc| Overheads Allocation'!D$79*'Input| Projects'!$AW32,0),0)</f>
        <v>11.907414252105491</v>
      </c>
      <c r="AQ32" s="172" cm="1">
        <f t="array" ref="AQ32">IFERROR(--('Input| Projects'!$AT32="Yes")*_xlfn.SWITCH('Input| Overheads'!$C$50,"Direct costs",'Calc| Overheads Allocation'!E$9*S32,"Internal labour",'Calc| Overheads Allocation'!E$9*S32*'Input| Projects'!$AO32,"DNSP defined",'Calc| Overheads Allocation'!E$79*'Input| Projects'!$AW32,0),0)</f>
        <v>255.98866846263687</v>
      </c>
      <c r="AR32" s="172" cm="1">
        <f t="array" ref="AR32">IFERROR(--('Input| Projects'!$AT32="Yes")*_xlfn.SWITCH('Input| Overheads'!$C$50,"Direct costs",'Calc| Overheads Allocation'!F$9*T32,"Internal labour",'Calc| Overheads Allocation'!F$9*T32*'Input| Projects'!$AO32,"DNSP defined",'Calc| Overheads Allocation'!F$79*'Input| Projects'!$AW32,0),0)</f>
        <v>0.50163877592101525</v>
      </c>
      <c r="AS32" s="172" cm="1">
        <f t="array" ref="AS32">IFERROR(--('Input| Projects'!$AT32="Yes")*_xlfn.SWITCH('Input| Overheads'!$C$50,"Direct costs",'Calc| Overheads Allocation'!G$9*U32,"Internal labour",'Calc| Overheads Allocation'!G$9*U32*'Input| Projects'!$AO32,"DNSP defined",'Calc| Overheads Allocation'!G$79*'Input| Projects'!$AW32,0),0)</f>
        <v>131.44625135889072</v>
      </c>
      <c r="AT32" s="172" cm="1">
        <f t="array" ref="AT32">IFERROR(--('Input| Projects'!$AT32="Yes")*_xlfn.SWITCH('Input| Overheads'!$C$50,"Direct costs",'Calc| Overheads Allocation'!H$9*V32,"Internal labour",'Calc| Overheads Allocation'!H$9*V32*'Input| Projects'!$AO32,"DNSP defined",'Calc| Overheads Allocation'!H$79*'Input| Projects'!$AW32,0),0)</f>
        <v>159.56894933236981</v>
      </c>
      <c r="AU32" s="172" cm="1">
        <f t="array" ref="AU32">IFERROR(--('Input| Projects'!$AT32="Yes")*_xlfn.SWITCH('Input| Overheads'!$C$50,"Direct costs",'Calc| Overheads Allocation'!I$9*W32,"Internal labour",'Calc| Overheads Allocation'!I$9*W32*'Input| Projects'!$AO32,"DNSP defined",'Calc| Overheads Allocation'!I$79*'Input| Projects'!$AW32,0),0)</f>
        <v>106.62968167074111</v>
      </c>
      <c r="AV32" s="175"/>
      <c r="AW32" s="172">
        <f t="shared" si="24"/>
        <v>674.9475181414449</v>
      </c>
      <c r="AX32" s="172">
        <f t="shared" si="25"/>
        <v>23.405024476998818</v>
      </c>
      <c r="AY32" s="172">
        <f t="shared" si="26"/>
        <v>501.11889068884386</v>
      </c>
      <c r="AZ32" s="172">
        <f t="shared" si="27"/>
        <v>0.97801637250211959</v>
      </c>
      <c r="BA32" s="172">
        <f t="shared" si="28"/>
        <v>255.24548055197545</v>
      </c>
      <c r="BB32" s="172">
        <f t="shared" si="29"/>
        <v>308.62505338331812</v>
      </c>
      <c r="BC32" s="172">
        <f t="shared" si="30"/>
        <v>205.34853083610057</v>
      </c>
      <c r="BD32" s="176"/>
      <c r="BE32" s="172">
        <f t="shared" si="31"/>
        <v>0</v>
      </c>
      <c r="BF32" s="172">
        <f t="shared" si="32"/>
        <v>0</v>
      </c>
      <c r="BG32" s="172">
        <f t="shared" si="33"/>
        <v>0</v>
      </c>
      <c r="BH32" s="172">
        <f t="shared" si="34"/>
        <v>0</v>
      </c>
      <c r="BI32" s="172">
        <f t="shared" si="35"/>
        <v>0</v>
      </c>
      <c r="BJ32" s="172">
        <f t="shared" si="36"/>
        <v>0</v>
      </c>
      <c r="BK32" s="172">
        <f t="shared" si="37"/>
        <v>0</v>
      </c>
      <c r="BL32" s="176"/>
      <c r="BM32" s="172">
        <f t="shared" si="16"/>
        <v>11780.531580012432</v>
      </c>
      <c r="BN32" s="172">
        <f t="shared" si="17"/>
        <v>2763.455594934192</v>
      </c>
      <c r="BO32" s="172">
        <f t="shared" si="18"/>
        <v>10139.419898560685</v>
      </c>
      <c r="BP32" s="172">
        <f t="shared" si="19"/>
        <v>19.844515215430686</v>
      </c>
      <c r="BQ32" s="172">
        <f t="shared" si="20"/>
        <v>5198.3632508275014</v>
      </c>
      <c r="BR32" s="172">
        <f t="shared" si="21"/>
        <v>6308.3237197243907</v>
      </c>
      <c r="BS32" s="172">
        <f t="shared" si="22"/>
        <v>4208.9099295611577</v>
      </c>
      <c r="BT32" s="55"/>
      <c r="BU32" s="158">
        <f>SUMIF('Input| Projects'!$BA$8:$CX$8,RIGHT(BU$9,3),'Input| Projects'!$BA32:$CX32)</f>
        <v>1</v>
      </c>
      <c r="BV32" s="158">
        <f>SUMIF('Input| Projects'!$BA$8:$CX$8,RIGHT(BV$9,3),'Input| Projects'!$BA32:$CX32)</f>
        <v>0</v>
      </c>
      <c r="BW32" s="79" t="str">
        <f t="shared" si="23"/>
        <v/>
      </c>
    </row>
    <row r="33" spans="2:75" x14ac:dyDescent="0.2">
      <c r="B33" s="123">
        <f>IFERROR('Input| Projects'!B33,"")</f>
        <v>24</v>
      </c>
      <c r="C33" s="160" t="str">
        <f>IFERROR(IF('Input| Projects'!C33="","",'Input| Projects'!C33),"")</f>
        <v>Project 24</v>
      </c>
      <c r="D33" s="160">
        <f>IFERROR(IF('Input| Projects'!D33="","",'Input| Projects'!D33),"")</f>
        <v>24</v>
      </c>
      <c r="E33" s="53"/>
      <c r="F33" s="160" t="str">
        <f>IF(LEN('Input| Projects'!F33)&gt;0,'Input| Projects'!F33,"")</f>
        <v>Augmentation</v>
      </c>
      <c r="G33" s="160" t="str">
        <f>IF(LEN('Input| Projects'!G33)&gt;0,'Input| Projects'!G33,"")</f>
        <v xml:space="preserve">Reliability </v>
      </c>
      <c r="H33" s="10"/>
      <c r="I33" s="194" cm="1">
        <f t="array" ref="I33">IF(LEN($F33)&gt;0,1+IFERROR(SUMPRODUCT(TRANSPOSE('Input| Projects'!$AO33:$AQ33),INDEX('Input| Escalations'!$F$27:$L$29,,MATCH(Q$9,'Input| Escalations'!$F$21:$L$21,0))),0),0)</f>
        <v>1.0008474868390924</v>
      </c>
      <c r="J33" s="194" cm="1">
        <f t="array" ref="J33">IF(LEN($F33)&gt;0,1+IFERROR(SUMPRODUCT(TRANSPOSE('Input| Projects'!$AO33:$AQ33),INDEX('Input| Escalations'!$F$27:$L$29,,MATCH(R$9,'Input| Escalations'!$F$21:$L$21,0))),0),0)</f>
        <v>1.0025504080885581</v>
      </c>
      <c r="K33" s="194" cm="1">
        <f t="array" ref="K33">IF(LEN($F33)&gt;0,1+IFERROR(SUMPRODUCT(TRANSPOSE('Input| Projects'!$AO33:$AQ33),INDEX('Input| Escalations'!$F$27:$L$29,,MATCH(S$9,'Input| Escalations'!$F$21:$L$21,0))),0),0)</f>
        <v>1.0042640027763281</v>
      </c>
      <c r="L33" s="194" cm="1">
        <f t="array" ref="L33">IF(LEN($F33)&gt;0,1+IFERROR(SUMPRODUCT(TRANSPOSE('Input| Projects'!$AO33:$AQ33),INDEX('Input| Escalations'!$F$27:$L$29,,MATCH(T$9,'Input| Escalations'!$F$21:$L$21,0))),0),0)</f>
        <v>1.0059883636364204</v>
      </c>
      <c r="M33" s="194" cm="1">
        <f t="array" ref="M33">IF(LEN($F33)&gt;0,1+IFERROR(SUMPRODUCT(TRANSPOSE('Input| Projects'!$AO33:$AQ33),INDEX('Input| Escalations'!$F$27:$L$29,,MATCH(U$9,'Input| Escalations'!$F$21:$L$21,0))),0),0)</f>
        <v>1.0077235842347958</v>
      </c>
      <c r="N33" s="194" cm="1">
        <f t="array" ref="N33">IF(LEN($F33)&gt;0,1+IFERROR(SUMPRODUCT(TRANSPOSE('Input| Projects'!$AO33:$AQ33),INDEX('Input| Escalations'!$F$27:$L$29,,MATCH(V$9,'Input| Escalations'!$F$21:$L$21,0))),0),0)</f>
        <v>1.0094697589768422</v>
      </c>
      <c r="O33" s="194" cm="1">
        <f t="array" ref="O33">IF(LEN($F33)&gt;0,1+IFERROR(SUMPRODUCT(TRANSPOSE('Input| Projects'!$AO33:$AQ33),INDEX('Input| Escalations'!$F$27:$L$29,,MATCH(W$9,'Input| Escalations'!$F$21:$L$21,0))),0),0)</f>
        <v>1.0112269831149274</v>
      </c>
      <c r="P33" s="10"/>
      <c r="Q33" s="172">
        <f>IFERROR(IF(ISNUMBER(FIND("decision",'Input| Setup'!$F$6)),'Input| Projects'!Y33,'Input| Projects'!I33)*'Input| Escalations'!$I$17*I33,0)</f>
        <v>6187.2443661869693</v>
      </c>
      <c r="R33" s="172">
        <f>IFERROR(IF(ISNUMBER(FIND("decision",'Input| Setup'!$F$6)),'Input| Projects'!Z33,'Input| Projects'!J33)*'Input| Escalations'!$I$17*J33,0)</f>
        <v>2975.0666808549959</v>
      </c>
      <c r="S33" s="172">
        <f>IFERROR(IF(ISNUMBER(FIND("decision",'Input| Setup'!$F$6)),'Input| Projects'!AA33,'Input| Projects'!K33)*'Input| Escalations'!$I$17*K33,0)</f>
        <v>1343.4859774984195</v>
      </c>
      <c r="T33" s="172">
        <f>IFERROR(IF(ISNUMBER(FIND("decision",'Input| Setup'!$F$6)),'Input| Projects'!AB33,'Input| Projects'!L33)*'Input| Escalations'!$I$17*L33,0)</f>
        <v>12890.039267973936</v>
      </c>
      <c r="U33" s="172">
        <f>IFERROR(IF(ISNUMBER(FIND("decision",'Input| Setup'!$F$6)),'Input| Projects'!AC33,'Input| Projects'!M33)*'Input| Escalations'!$I$17*M33,0)</f>
        <v>6646.649078002567</v>
      </c>
      <c r="V33" s="172">
        <f>IFERROR(IF(ISNUMBER(FIND("decision",'Input| Setup'!$F$6)),'Input| Projects'!AD33,'Input| Projects'!N33)*'Input| Escalations'!$I$17*N33,0)</f>
        <v>9572.019485439414</v>
      </c>
      <c r="W33" s="172">
        <f>IFERROR(IF(ISNUMBER(FIND("decision",'Input| Setup'!$F$6)),'Input| Projects'!AE33,'Input| Projects'!O33)*'Input| Escalations'!$I$17*O33,0)</f>
        <v>12828.145846057796</v>
      </c>
      <c r="X33" s="175"/>
      <c r="Y33" s="172">
        <f>IF(ISNUMBER(FIND("decision",'Input| Setup'!$F$6)),'Input| Projects'!AG33,'Input| Projects'!Q33)*I33*'Input| Escalations'!$I$17</f>
        <v>0</v>
      </c>
      <c r="Z33" s="172">
        <f>IF(ISNUMBER(FIND("decision",'Input| Setup'!$F$6)),'Input| Projects'!AH33,'Input| Projects'!R33)*J33*'Input| Escalations'!$I$17</f>
        <v>0</v>
      </c>
      <c r="AA33" s="172">
        <f>IF(ISNUMBER(FIND("decision",'Input| Setup'!$F$6)),'Input| Projects'!AI33,'Input| Projects'!S33)*K33*'Input| Escalations'!$I$17</f>
        <v>0</v>
      </c>
      <c r="AB33" s="172">
        <f>IF(ISNUMBER(FIND("decision",'Input| Setup'!$F$6)),'Input| Projects'!AJ33,'Input| Projects'!T33)*L33*'Input| Escalations'!$I$17</f>
        <v>0</v>
      </c>
      <c r="AC33" s="172">
        <f>IF(ISNUMBER(FIND("decision",'Input| Setup'!$F$6)),'Input| Projects'!AK33,'Input| Projects'!U33)*M33*'Input| Escalations'!$I$17</f>
        <v>0</v>
      </c>
      <c r="AD33" s="172">
        <f>IF(ISNUMBER(FIND("decision",'Input| Setup'!$F$6)),'Input| Projects'!AL33,'Input| Projects'!V33)*N33*'Input| Escalations'!$I$17</f>
        <v>0</v>
      </c>
      <c r="AE33" s="172">
        <f>IF(ISNUMBER(FIND("decision",'Input| Setup'!$F$6)),'Input| Projects'!AM33,'Input| Projects'!W33)*O33*'Input| Escalations'!$I$17</f>
        <v>0</v>
      </c>
      <c r="AF33" s="175"/>
      <c r="AG33" s="172" cm="1">
        <f t="array" ref="AG33">IFERROR(--('Input| Projects'!$AS33="Yes")*_xlfn.SWITCH('Input| Overheads'!$C$50,"Direct costs",'Calc| Overheads Allocation'!C$8*Q33,"Internal labour",'Calc| Overheads Allocation'!C$8*Q33*'Input| Projects'!$AO33,"DNSP defined",'Calc| Overheads Allocation'!C$78*'Input| Projects'!$AV33,0),0)</f>
        <v>186.56163863779304</v>
      </c>
      <c r="AH33" s="172" cm="1">
        <f t="array" ref="AH33">IFERROR(--('Input| Projects'!$AS33="Yes")*_xlfn.SWITCH('Input| Overheads'!$C$50,"Direct costs",'Calc| Overheads Allocation'!D$8*R33,"Internal labour",'Calc| Overheads Allocation'!D$8*R33*'Input| Projects'!$AO33,"DNSP defined",'Calc| Overheads Allocation'!D$78*'Input| Projects'!$AV33,0),0)</f>
        <v>12.483768532721045</v>
      </c>
      <c r="AI33" s="172" cm="1">
        <f t="array" ref="AI33">IFERROR(--('Input| Projects'!$AS33="Yes")*_xlfn.SWITCH('Input| Overheads'!$C$50,"Direct costs",'Calc| Overheads Allocation'!E$8*S33,"Internal labour",'Calc| Overheads Allocation'!E$8*S33*'Input| Projects'!$AO33,"DNSP defined",'Calc| Overheads Allocation'!E$78*'Input| Projects'!$AV33,0),0)</f>
        <v>34.168783061766717</v>
      </c>
      <c r="AJ33" s="172" cm="1">
        <f t="array" ref="AJ33">IFERROR(--('Input| Projects'!$AS33="Yes")*_xlfn.SWITCH('Input| Overheads'!$C$50,"Direct costs",'Calc| Overheads Allocation'!F$8*T33,"Internal labour",'Calc| Overheads Allocation'!F$8*T33*'Input| Projects'!$AO33,"DNSP defined",'Calc| Overheads Allocation'!F$78*'Input| Projects'!$AV33,0),0)</f>
        <v>325.47246722541945</v>
      </c>
      <c r="AK33" s="172" cm="1">
        <f t="array" ref="AK33">IFERROR(--('Input| Projects'!$AS33="Yes")*_xlfn.SWITCH('Input| Overheads'!$C$50,"Direct costs",'Calc| Overheads Allocation'!G$8*U33,"Internal labour",'Calc| Overheads Allocation'!G$8*U33*'Input| Projects'!$AO33,"DNSP defined",'Calc| Overheads Allocation'!G$78*'Input| Projects'!$AV33,0),0)</f>
        <v>166.46377262578955</v>
      </c>
      <c r="AL33" s="172" cm="1">
        <f t="array" ref="AL33">IFERROR(--('Input| Projects'!$AS33="Yes")*_xlfn.SWITCH('Input| Overheads'!$C$50,"Direct costs",'Calc| Overheads Allocation'!H$8*V33,"Internal labour",'Calc| Overheads Allocation'!H$8*V33*'Input| Projects'!$AO33,"DNSP defined",'Calc| Overheads Allocation'!H$78*'Input| Projects'!$AV33,0),0)</f>
        <v>237.80659858863868</v>
      </c>
      <c r="AM33" s="172" cm="1">
        <f t="array" ref="AM33">IFERROR(--('Input| Projects'!$AS33="Yes")*_xlfn.SWITCH('Input| Overheads'!$C$50,"Direct costs",'Calc| Overheads Allocation'!I$8*W33,"Internal labour",'Calc| Overheads Allocation'!I$8*W33*'Input| Projects'!$AO33,"DNSP defined",'Calc| Overheads Allocation'!I$78*'Input| Projects'!$AV33,0),0)</f>
        <v>316.31331924907994</v>
      </c>
      <c r="AN33" s="175"/>
      <c r="AO33" s="172" cm="1">
        <f t="array" ref="AO33">IFERROR(--('Input| Projects'!$AT33="Yes")*_xlfn.SWITCH('Input| Overheads'!$C$50,"Direct costs",'Calc| Overheads Allocation'!C$9*Q33,"Internal labour",'Calc| Overheads Allocation'!C$9*Q33*'Input| Projects'!$AO33,"DNSP defined",'Calc| Overheads Allocation'!C$79*'Input| Projects'!$AW33,0),0)</f>
        <v>189.47128370352684</v>
      </c>
      <c r="AP33" s="172" cm="1">
        <f t="array" ref="AP33">IFERROR(--('Input| Projects'!$AT33="Yes")*_xlfn.SWITCH('Input| Overheads'!$C$50,"Direct costs",'Calc| Overheads Allocation'!D$9*R33,"Internal labour",'Calc| Overheads Allocation'!D$9*R33*'Input| Projects'!$AO33,"DNSP defined",'Calc| Overheads Allocation'!D$79*'Input| Projects'!$AW33,0),0)</f>
        <v>12.928721746426028</v>
      </c>
      <c r="AQ33" s="172" cm="1">
        <f t="array" ref="AQ33">IFERROR(--('Input| Projects'!$AT33="Yes")*_xlfn.SWITCH('Input| Overheads'!$C$50,"Direct costs",'Calc| Overheads Allocation'!E$9*S33,"Internal labour",'Calc| Overheads Allocation'!E$9*S33*'Input| Projects'!$AO33,"DNSP defined",'Calc| Overheads Allocation'!E$79*'Input| Projects'!$AW33,0),0)</f>
        <v>35.682345487774114</v>
      </c>
      <c r="AR33" s="172" cm="1">
        <f t="array" ref="AR33">IFERROR(--('Input| Projects'!$AT33="Yes")*_xlfn.SWITCH('Input| Overheads'!$C$50,"Direct costs",'Calc| Overheads Allocation'!F$9*T33,"Internal labour",'Calc| Overheads Allocation'!F$9*T33*'Input| Projects'!$AO33,"DNSP defined",'Calc| Overheads Allocation'!F$79*'Input| Projects'!$AW33,0),0)</f>
        <v>342.73150380436738</v>
      </c>
      <c r="AS33" s="172" cm="1">
        <f t="array" ref="AS33">IFERROR(--('Input| Projects'!$AT33="Yes")*_xlfn.SWITCH('Input| Overheads'!$C$50,"Direct costs",'Calc| Overheads Allocation'!G$9*U33,"Internal labour",'Calc| Overheads Allocation'!G$9*U33*'Input| Projects'!$AO33,"DNSP defined",'Calc| Overheads Allocation'!G$79*'Input| Projects'!$AW33,0),0)</f>
        <v>176.74616426400993</v>
      </c>
      <c r="AT33" s="172" cm="1">
        <f t="array" ref="AT33">IFERROR(--('Input| Projects'!$AT33="Yes")*_xlfn.SWITCH('Input| Overheads'!$C$50,"Direct costs",'Calc| Overheads Allocation'!H$9*V33,"Internal labour",'Calc| Overheads Allocation'!H$9*V33*'Input| Projects'!$AO33,"DNSP defined",'Calc| Overheads Allocation'!H$79*'Input| Projects'!$AW33,0),0)</f>
        <v>254.57896758205433</v>
      </c>
      <c r="AU33" s="172" cm="1">
        <f t="array" ref="AU33">IFERROR(--('Input| Projects'!$AT33="Yes")*_xlfn.SWITCH('Input| Overheads'!$C$50,"Direct costs",'Calc| Overheads Allocation'!I$9*W33,"Internal labour",'Calc| Overheads Allocation'!I$9*W33*'Input| Projects'!$AO33,"DNSP defined",'Calc| Overheads Allocation'!I$79*'Input| Projects'!$AW33,0),0)</f>
        <v>341.66107916481087</v>
      </c>
      <c r="AV33" s="175"/>
      <c r="AW33" s="172">
        <f t="shared" si="24"/>
        <v>376.03292234131987</v>
      </c>
      <c r="AX33" s="172">
        <f t="shared" si="25"/>
        <v>25.412490279147072</v>
      </c>
      <c r="AY33" s="172">
        <f t="shared" si="26"/>
        <v>69.851128549540832</v>
      </c>
      <c r="AZ33" s="172">
        <f t="shared" si="27"/>
        <v>668.20397102978677</v>
      </c>
      <c r="BA33" s="172">
        <f t="shared" si="28"/>
        <v>343.20993688979945</v>
      </c>
      <c r="BB33" s="172">
        <f t="shared" si="29"/>
        <v>492.38556617069298</v>
      </c>
      <c r="BC33" s="172">
        <f t="shared" si="30"/>
        <v>657.97439841389087</v>
      </c>
      <c r="BD33" s="176"/>
      <c r="BE33" s="172">
        <f t="shared" si="31"/>
        <v>0</v>
      </c>
      <c r="BF33" s="172">
        <f t="shared" si="32"/>
        <v>0</v>
      </c>
      <c r="BG33" s="172">
        <f t="shared" si="33"/>
        <v>0</v>
      </c>
      <c r="BH33" s="172">
        <f t="shared" si="34"/>
        <v>0</v>
      </c>
      <c r="BI33" s="172">
        <f t="shared" si="35"/>
        <v>0</v>
      </c>
      <c r="BJ33" s="172">
        <f t="shared" si="36"/>
        <v>0</v>
      </c>
      <c r="BK33" s="172">
        <f t="shared" si="37"/>
        <v>0</v>
      </c>
      <c r="BL33" s="176"/>
      <c r="BM33" s="172">
        <f t="shared" si="16"/>
        <v>6563.2772885282893</v>
      </c>
      <c r="BN33" s="172">
        <f t="shared" si="17"/>
        <v>3000.4791711341431</v>
      </c>
      <c r="BO33" s="172">
        <f t="shared" si="18"/>
        <v>1413.3371060479603</v>
      </c>
      <c r="BP33" s="172">
        <f t="shared" si="19"/>
        <v>13558.243239003723</v>
      </c>
      <c r="BQ33" s="172">
        <f t="shared" si="20"/>
        <v>6989.8590148923668</v>
      </c>
      <c r="BR33" s="172">
        <f t="shared" si="21"/>
        <v>10064.405051610107</v>
      </c>
      <c r="BS33" s="172">
        <f t="shared" si="22"/>
        <v>13486.120244471687</v>
      </c>
      <c r="BT33" s="55"/>
      <c r="BU33" s="158">
        <f>SUMIF('Input| Projects'!$BA$8:$CX$8,RIGHT(BU$9,3),'Input| Projects'!$BA33:$CX33)</f>
        <v>1</v>
      </c>
      <c r="BV33" s="158">
        <f>SUMIF('Input| Projects'!$BA$8:$CX$8,RIGHT(BV$9,3),'Input| Projects'!$BA33:$CX33)</f>
        <v>0</v>
      </c>
      <c r="BW33" s="79" t="str">
        <f t="shared" si="23"/>
        <v/>
      </c>
    </row>
    <row r="34" spans="2:75" x14ac:dyDescent="0.2">
      <c r="B34" s="123">
        <f>IFERROR('Input| Projects'!B34,"")</f>
        <v>25</v>
      </c>
      <c r="C34" s="160" t="str">
        <f>IFERROR(IF('Input| Projects'!C34="","",'Input| Projects'!C34),"")</f>
        <v>Project 25</v>
      </c>
      <c r="D34" s="160">
        <f>IFERROR(IF('Input| Projects'!D34="","",'Input| Projects'!D34),"")</f>
        <v>25</v>
      </c>
      <c r="E34" s="53"/>
      <c r="F34" s="160" t="str">
        <f>IF(LEN('Input| Projects'!F34)&gt;0,'Input| Projects'!F34,"")</f>
        <v>Augmentation</v>
      </c>
      <c r="G34" s="160" t="str">
        <f>IF(LEN('Input| Projects'!G34)&gt;0,'Input| Projects'!G34,"")</f>
        <v xml:space="preserve">Reliability </v>
      </c>
      <c r="H34" s="10"/>
      <c r="I34" s="194" cm="1">
        <f t="array" ref="I34">IF(LEN($F34)&gt;0,1+IFERROR(SUMPRODUCT(TRANSPOSE('Input| Projects'!$AO34:$AQ34),INDEX('Input| Escalations'!$F$27:$L$29,,MATCH(Q$9,'Input| Escalations'!$F$21:$L$21,0))),0),0)</f>
        <v>1.0007869161026639</v>
      </c>
      <c r="J34" s="194" cm="1">
        <f t="array" ref="J34">IF(LEN($F34)&gt;0,1+IFERROR(SUMPRODUCT(TRANSPOSE('Input| Projects'!$AO34:$AQ34),INDEX('Input| Escalations'!$F$27:$L$29,,MATCH(R$9,'Input| Escalations'!$F$21:$L$21,0))),0),0)</f>
        <v>1.002367833290724</v>
      </c>
      <c r="K34" s="194" cm="1">
        <f t="array" ref="K34">IF(LEN($F34)&gt;0,1+IFERROR(SUMPRODUCT(TRANSPOSE('Input| Projects'!$AO34:$AQ34),INDEX('Input| Escalations'!$F$27:$L$29,,MATCH(S$9,'Input| Escalations'!$F$21:$L$21,0))),0),0)</f>
        <v>1.0039582651510732</v>
      </c>
      <c r="L34" s="194" cm="1">
        <f t="array" ref="L34">IF(LEN($F34)&gt;0,1+IFERROR(SUMPRODUCT(TRANSPOSE('Input| Projects'!$AO34:$AQ34),INDEX('Input| Escalations'!$F$27:$L$29,,MATCH(T$9,'Input| Escalations'!$F$21:$L$21,0))),0),0)</f>
        <v>1.0055582939584711</v>
      </c>
      <c r="M34" s="194" cm="1">
        <f t="array" ref="M34">IF(LEN($F34)&gt;0,1+IFERROR(SUMPRODUCT(TRANSPOSE('Input| Projects'!$AO34:$AQ34),INDEX('Input| Escalations'!$F$27:$L$29,,MATCH(U$9,'Input| Escalations'!$F$21:$L$21,0))),0),0)</f>
        <v>1.0071680027254706</v>
      </c>
      <c r="N34" s="194" cm="1">
        <f t="array" ref="N34">IF(LEN($F34)&gt;0,1+IFERROR(SUMPRODUCT(TRANSPOSE('Input| Projects'!$AO34:$AQ34),INDEX('Input| Escalations'!$F$27:$L$29,,MATCH(V$9,'Input| Escalations'!$F$21:$L$21,0))),0),0)</f>
        <v>1.0087874752090566</v>
      </c>
      <c r="O34" s="194" cm="1">
        <f t="array" ref="O34">IF(LEN($F34)&gt;0,1+IFERROR(SUMPRODUCT(TRANSPOSE('Input| Projects'!$AO34:$AQ34),INDEX('Input| Escalations'!$F$27:$L$29,,MATCH(W$9,'Input| Escalations'!$F$21:$L$21,0))),0),0)</f>
        <v>1.0104167959173429</v>
      </c>
      <c r="P34" s="10"/>
      <c r="Q34" s="172">
        <f>IFERROR(IF(ISNUMBER(FIND("decision",'Input| Setup'!$F$6)),'Input| Projects'!Y34,'Input| Projects'!I34)*'Input| Escalations'!$I$17*I34,0)</f>
        <v>0</v>
      </c>
      <c r="R34" s="172">
        <f>IFERROR(IF(ISNUMBER(FIND("decision",'Input| Setup'!$F$6)),'Input| Projects'!Z34,'Input| Projects'!J34)*'Input| Escalations'!$I$17*J34,0)</f>
        <v>0</v>
      </c>
      <c r="S34" s="172">
        <f>IFERROR(IF(ISNUMBER(FIND("decision",'Input| Setup'!$F$6)),'Input| Projects'!AA34,'Input| Projects'!K34)*'Input| Escalations'!$I$17*K34,0)</f>
        <v>0</v>
      </c>
      <c r="T34" s="172">
        <f>IFERROR(IF(ISNUMBER(FIND("decision",'Input| Setup'!$F$6)),'Input| Projects'!AB34,'Input| Projects'!L34)*'Input| Escalations'!$I$17*L34,0)</f>
        <v>0</v>
      </c>
      <c r="U34" s="172">
        <f>IFERROR(IF(ISNUMBER(FIND("decision",'Input| Setup'!$F$6)),'Input| Projects'!AC34,'Input| Projects'!M34)*'Input| Escalations'!$I$17*M34,0)</f>
        <v>0</v>
      </c>
      <c r="V34" s="172">
        <f>IFERROR(IF(ISNUMBER(FIND("decision",'Input| Setup'!$F$6)),'Input| Projects'!AD34,'Input| Projects'!N34)*'Input| Escalations'!$I$17*N34,0)</f>
        <v>0</v>
      </c>
      <c r="W34" s="172">
        <f>IFERROR(IF(ISNUMBER(FIND("decision",'Input| Setup'!$F$6)),'Input| Projects'!AE34,'Input| Projects'!O34)*'Input| Escalations'!$I$17*O34,0)</f>
        <v>0</v>
      </c>
      <c r="X34" s="175"/>
      <c r="Y34" s="172">
        <f>IF(ISNUMBER(FIND("decision",'Input| Setup'!$F$6)),'Input| Projects'!AG34,'Input| Projects'!Q34)*I34*'Input| Escalations'!$I$17</f>
        <v>0</v>
      </c>
      <c r="Z34" s="172">
        <f>IF(ISNUMBER(FIND("decision",'Input| Setup'!$F$6)),'Input| Projects'!AH34,'Input| Projects'!R34)*J34*'Input| Escalations'!$I$17</f>
        <v>0</v>
      </c>
      <c r="AA34" s="172">
        <f>IF(ISNUMBER(FIND("decision",'Input| Setup'!$F$6)),'Input| Projects'!AI34,'Input| Projects'!S34)*K34*'Input| Escalations'!$I$17</f>
        <v>0</v>
      </c>
      <c r="AB34" s="172">
        <f>IF(ISNUMBER(FIND("decision",'Input| Setup'!$F$6)),'Input| Projects'!AJ34,'Input| Projects'!T34)*L34*'Input| Escalations'!$I$17</f>
        <v>0</v>
      </c>
      <c r="AC34" s="172">
        <f>IF(ISNUMBER(FIND("decision",'Input| Setup'!$F$6)),'Input| Projects'!AK34,'Input| Projects'!U34)*M34*'Input| Escalations'!$I$17</f>
        <v>0</v>
      </c>
      <c r="AD34" s="172">
        <f>IF(ISNUMBER(FIND("decision",'Input| Setup'!$F$6)),'Input| Projects'!AL34,'Input| Projects'!V34)*N34*'Input| Escalations'!$I$17</f>
        <v>0</v>
      </c>
      <c r="AE34" s="172">
        <f>IF(ISNUMBER(FIND("decision",'Input| Setup'!$F$6)),'Input| Projects'!AM34,'Input| Projects'!W34)*O34*'Input| Escalations'!$I$17</f>
        <v>0</v>
      </c>
      <c r="AF34" s="175"/>
      <c r="AG34" s="172" cm="1">
        <f t="array" ref="AG34">IFERROR(--('Input| Projects'!$AS34="Yes")*_xlfn.SWITCH('Input| Overheads'!$C$50,"Direct costs",'Calc| Overheads Allocation'!C$8*Q34,"Internal labour",'Calc| Overheads Allocation'!C$8*Q34*'Input| Projects'!$AO34,"DNSP defined",'Calc| Overheads Allocation'!C$78*'Input| Projects'!$AV34,0),0)</f>
        <v>0</v>
      </c>
      <c r="AH34" s="172" cm="1">
        <f t="array" ref="AH34">IFERROR(--('Input| Projects'!$AS34="Yes")*_xlfn.SWITCH('Input| Overheads'!$C$50,"Direct costs",'Calc| Overheads Allocation'!D$8*R34,"Internal labour",'Calc| Overheads Allocation'!D$8*R34*'Input| Projects'!$AO34,"DNSP defined",'Calc| Overheads Allocation'!D$78*'Input| Projects'!$AV34,0),0)</f>
        <v>0</v>
      </c>
      <c r="AI34" s="172" cm="1">
        <f t="array" ref="AI34">IFERROR(--('Input| Projects'!$AS34="Yes")*_xlfn.SWITCH('Input| Overheads'!$C$50,"Direct costs",'Calc| Overheads Allocation'!E$8*S34,"Internal labour",'Calc| Overheads Allocation'!E$8*S34*'Input| Projects'!$AO34,"DNSP defined",'Calc| Overheads Allocation'!E$78*'Input| Projects'!$AV34,0),0)</f>
        <v>0</v>
      </c>
      <c r="AJ34" s="172" cm="1">
        <f t="array" ref="AJ34">IFERROR(--('Input| Projects'!$AS34="Yes")*_xlfn.SWITCH('Input| Overheads'!$C$50,"Direct costs",'Calc| Overheads Allocation'!F$8*T34,"Internal labour",'Calc| Overheads Allocation'!F$8*T34*'Input| Projects'!$AO34,"DNSP defined",'Calc| Overheads Allocation'!F$78*'Input| Projects'!$AV34,0),0)</f>
        <v>0</v>
      </c>
      <c r="AK34" s="172" cm="1">
        <f t="array" ref="AK34">IFERROR(--('Input| Projects'!$AS34="Yes")*_xlfn.SWITCH('Input| Overheads'!$C$50,"Direct costs",'Calc| Overheads Allocation'!G$8*U34,"Internal labour",'Calc| Overheads Allocation'!G$8*U34*'Input| Projects'!$AO34,"DNSP defined",'Calc| Overheads Allocation'!G$78*'Input| Projects'!$AV34,0),0)</f>
        <v>0</v>
      </c>
      <c r="AL34" s="172" cm="1">
        <f t="array" ref="AL34">IFERROR(--('Input| Projects'!$AS34="Yes")*_xlfn.SWITCH('Input| Overheads'!$C$50,"Direct costs",'Calc| Overheads Allocation'!H$8*V34,"Internal labour",'Calc| Overheads Allocation'!H$8*V34*'Input| Projects'!$AO34,"DNSP defined",'Calc| Overheads Allocation'!H$78*'Input| Projects'!$AV34,0),0)</f>
        <v>0</v>
      </c>
      <c r="AM34" s="172" cm="1">
        <f t="array" ref="AM34">IFERROR(--('Input| Projects'!$AS34="Yes")*_xlfn.SWITCH('Input| Overheads'!$C$50,"Direct costs",'Calc| Overheads Allocation'!I$8*W34,"Internal labour",'Calc| Overheads Allocation'!I$8*W34*'Input| Projects'!$AO34,"DNSP defined",'Calc| Overheads Allocation'!I$78*'Input| Projects'!$AV34,0),0)</f>
        <v>0</v>
      </c>
      <c r="AN34" s="175"/>
      <c r="AO34" s="172" cm="1">
        <f t="array" ref="AO34">IFERROR(--('Input| Projects'!$AT34="Yes")*_xlfn.SWITCH('Input| Overheads'!$C$50,"Direct costs",'Calc| Overheads Allocation'!C$9*Q34,"Internal labour",'Calc| Overheads Allocation'!C$9*Q34*'Input| Projects'!$AO34,"DNSP defined",'Calc| Overheads Allocation'!C$79*'Input| Projects'!$AW34,0),0)</f>
        <v>0</v>
      </c>
      <c r="AP34" s="172" cm="1">
        <f t="array" ref="AP34">IFERROR(--('Input| Projects'!$AT34="Yes")*_xlfn.SWITCH('Input| Overheads'!$C$50,"Direct costs",'Calc| Overheads Allocation'!D$9*R34,"Internal labour",'Calc| Overheads Allocation'!D$9*R34*'Input| Projects'!$AO34,"DNSP defined",'Calc| Overheads Allocation'!D$79*'Input| Projects'!$AW34,0),0)</f>
        <v>0</v>
      </c>
      <c r="AQ34" s="172" cm="1">
        <f t="array" ref="AQ34">IFERROR(--('Input| Projects'!$AT34="Yes")*_xlfn.SWITCH('Input| Overheads'!$C$50,"Direct costs",'Calc| Overheads Allocation'!E$9*S34,"Internal labour",'Calc| Overheads Allocation'!E$9*S34*'Input| Projects'!$AO34,"DNSP defined",'Calc| Overheads Allocation'!E$79*'Input| Projects'!$AW34,0),0)</f>
        <v>0</v>
      </c>
      <c r="AR34" s="172" cm="1">
        <f t="array" ref="AR34">IFERROR(--('Input| Projects'!$AT34="Yes")*_xlfn.SWITCH('Input| Overheads'!$C$50,"Direct costs",'Calc| Overheads Allocation'!F$9*T34,"Internal labour",'Calc| Overheads Allocation'!F$9*T34*'Input| Projects'!$AO34,"DNSP defined",'Calc| Overheads Allocation'!F$79*'Input| Projects'!$AW34,0),0)</f>
        <v>0</v>
      </c>
      <c r="AS34" s="172" cm="1">
        <f t="array" ref="AS34">IFERROR(--('Input| Projects'!$AT34="Yes")*_xlfn.SWITCH('Input| Overheads'!$C$50,"Direct costs",'Calc| Overheads Allocation'!G$9*U34,"Internal labour",'Calc| Overheads Allocation'!G$9*U34*'Input| Projects'!$AO34,"DNSP defined",'Calc| Overheads Allocation'!G$79*'Input| Projects'!$AW34,0),0)</f>
        <v>0</v>
      </c>
      <c r="AT34" s="172" cm="1">
        <f t="array" ref="AT34">IFERROR(--('Input| Projects'!$AT34="Yes")*_xlfn.SWITCH('Input| Overheads'!$C$50,"Direct costs",'Calc| Overheads Allocation'!H$9*V34,"Internal labour",'Calc| Overheads Allocation'!H$9*V34*'Input| Projects'!$AO34,"DNSP defined",'Calc| Overheads Allocation'!H$79*'Input| Projects'!$AW34,0),0)</f>
        <v>0</v>
      </c>
      <c r="AU34" s="172" cm="1">
        <f t="array" ref="AU34">IFERROR(--('Input| Projects'!$AT34="Yes")*_xlfn.SWITCH('Input| Overheads'!$C$50,"Direct costs",'Calc| Overheads Allocation'!I$9*W34,"Internal labour",'Calc| Overheads Allocation'!I$9*W34*'Input| Projects'!$AO34,"DNSP defined",'Calc| Overheads Allocation'!I$79*'Input| Projects'!$AW34,0),0)</f>
        <v>0</v>
      </c>
      <c r="AV34" s="175"/>
      <c r="AW34" s="172">
        <f t="shared" si="24"/>
        <v>0</v>
      </c>
      <c r="AX34" s="172">
        <f t="shared" si="25"/>
        <v>0</v>
      </c>
      <c r="AY34" s="172">
        <f t="shared" si="26"/>
        <v>0</v>
      </c>
      <c r="AZ34" s="172">
        <f t="shared" si="27"/>
        <v>0</v>
      </c>
      <c r="BA34" s="172">
        <f t="shared" si="28"/>
        <v>0</v>
      </c>
      <c r="BB34" s="172">
        <f t="shared" si="29"/>
        <v>0</v>
      </c>
      <c r="BC34" s="172">
        <f t="shared" si="30"/>
        <v>0</v>
      </c>
      <c r="BD34" s="176"/>
      <c r="BE34" s="172">
        <f t="shared" si="31"/>
        <v>0</v>
      </c>
      <c r="BF34" s="172">
        <f t="shared" si="32"/>
        <v>0</v>
      </c>
      <c r="BG34" s="172">
        <f t="shared" si="33"/>
        <v>0</v>
      </c>
      <c r="BH34" s="172">
        <f t="shared" si="34"/>
        <v>0</v>
      </c>
      <c r="BI34" s="172">
        <f t="shared" si="35"/>
        <v>0</v>
      </c>
      <c r="BJ34" s="172">
        <f t="shared" si="36"/>
        <v>0</v>
      </c>
      <c r="BK34" s="172">
        <f t="shared" si="37"/>
        <v>0</v>
      </c>
      <c r="BL34" s="176"/>
      <c r="BM34" s="172">
        <f t="shared" si="16"/>
        <v>0</v>
      </c>
      <c r="BN34" s="172">
        <f t="shared" si="17"/>
        <v>0</v>
      </c>
      <c r="BO34" s="172">
        <f t="shared" si="18"/>
        <v>0</v>
      </c>
      <c r="BP34" s="172">
        <f t="shared" si="19"/>
        <v>0</v>
      </c>
      <c r="BQ34" s="172">
        <f t="shared" si="20"/>
        <v>0</v>
      </c>
      <c r="BR34" s="172">
        <f t="shared" si="21"/>
        <v>0</v>
      </c>
      <c r="BS34" s="172">
        <f t="shared" si="22"/>
        <v>0</v>
      </c>
      <c r="BT34" s="55"/>
      <c r="BU34" s="158">
        <f>SUMIF('Input| Projects'!$BA$8:$CX$8,RIGHT(BU$9,3),'Input| Projects'!$BA34:$CX34)</f>
        <v>1</v>
      </c>
      <c r="BV34" s="158">
        <f>SUMIF('Input| Projects'!$BA$8:$CX$8,RIGHT(BV$9,3),'Input| Projects'!$BA34:$CX34)</f>
        <v>0</v>
      </c>
      <c r="BW34" s="79" t="str">
        <f t="shared" si="23"/>
        <v/>
      </c>
    </row>
    <row r="35" spans="2:75" x14ac:dyDescent="0.2">
      <c r="B35" s="123">
        <f>IFERROR('Input| Projects'!B35,"")</f>
        <v>26</v>
      </c>
      <c r="C35" s="160" t="str">
        <f>IFERROR(IF('Input| Projects'!C35="","",'Input| Projects'!C35),"")</f>
        <v>Project 26</v>
      </c>
      <c r="D35" s="160">
        <f>IFERROR(IF('Input| Projects'!D35="","",'Input| Projects'!D35),"")</f>
        <v>26</v>
      </c>
      <c r="E35" s="53"/>
      <c r="F35" s="160" t="str">
        <f>IF(LEN('Input| Projects'!F35)&gt;0,'Input| Projects'!F35,"")</f>
        <v>Augmentation</v>
      </c>
      <c r="G35" s="160" t="str">
        <f>IF(LEN('Input| Projects'!G35)&gt;0,'Input| Projects'!G35,"")</f>
        <v xml:space="preserve">Reliability </v>
      </c>
      <c r="H35" s="10"/>
      <c r="I35" s="194" cm="1">
        <f t="array" ref="I35">IF(LEN($F35)&gt;0,1+IFERROR(SUMPRODUCT(TRANSPOSE('Input| Projects'!$AO35:$AQ35),INDEX('Input| Escalations'!$F$27:$L$29,,MATCH(Q$9,'Input| Escalations'!$F$21:$L$21,0))),0),0)</f>
        <v>1.0007263453662352</v>
      </c>
      <c r="J35" s="194" cm="1">
        <f t="array" ref="J35">IF(LEN($F35)&gt;0,1+IFERROR(SUMPRODUCT(TRANSPOSE('Input| Projects'!$AO35:$AQ35),INDEX('Input| Escalations'!$F$27:$L$29,,MATCH(R$9,'Input| Escalations'!$F$21:$L$21,0))),0),0)</f>
        <v>1.0021852584928896</v>
      </c>
      <c r="K35" s="194" cm="1">
        <f t="array" ref="K35">IF(LEN($F35)&gt;0,1+IFERROR(SUMPRODUCT(TRANSPOSE('Input| Projects'!$AO35:$AQ35),INDEX('Input| Escalations'!$F$27:$L$29,,MATCH(S$9,'Input| Escalations'!$F$21:$L$21,0))),0),0)</f>
        <v>1.0036525275258183</v>
      </c>
      <c r="L35" s="194" cm="1">
        <f t="array" ref="L35">IF(LEN($F35)&gt;0,1+IFERROR(SUMPRODUCT(TRANSPOSE('Input| Projects'!$AO35:$AQ35),INDEX('Input| Escalations'!$F$27:$L$29,,MATCH(T$9,'Input| Escalations'!$F$21:$L$21,0))),0),0)</f>
        <v>1.0051282242805217</v>
      </c>
      <c r="M35" s="194" cm="1">
        <f t="array" ref="M35">IF(LEN($F35)&gt;0,1+IFERROR(SUMPRODUCT(TRANSPOSE('Input| Projects'!$AO35:$AQ35),INDEX('Input| Escalations'!$F$27:$L$29,,MATCH(U$9,'Input| Escalations'!$F$21:$L$21,0))),0),0)</f>
        <v>1.0066124212161454</v>
      </c>
      <c r="N35" s="194" cm="1">
        <f t="array" ref="N35">IF(LEN($F35)&gt;0,1+IFERROR(SUMPRODUCT(TRANSPOSE('Input| Projects'!$AO35:$AQ35),INDEX('Input| Escalations'!$F$27:$L$29,,MATCH(V$9,'Input| Escalations'!$F$21:$L$21,0))),0),0)</f>
        <v>1.0081051914412711</v>
      </c>
      <c r="O35" s="194" cm="1">
        <f t="array" ref="O35">IF(LEN($F35)&gt;0,1+IFERROR(SUMPRODUCT(TRANSPOSE('Input| Projects'!$AO35:$AQ35),INDEX('Input| Escalations'!$F$27:$L$29,,MATCH(W$9,'Input| Escalations'!$F$21:$L$21,0))),0),0)</f>
        <v>1.0096066087197586</v>
      </c>
      <c r="P35" s="10"/>
      <c r="Q35" s="172">
        <f>IFERROR(IF(ISNUMBER(FIND("decision",'Input| Setup'!$F$6)),'Input| Projects'!Y35,'Input| Projects'!I35)*'Input| Escalations'!$I$17*I35,0)</f>
        <v>6604.7198641777959</v>
      </c>
      <c r="R35" s="172">
        <f>IFERROR(IF(ISNUMBER(FIND("decision",'Input| Setup'!$F$6)),'Input| Projects'!Z35,'Input| Projects'!J35)*'Input| Escalations'!$I$17*J35,0)</f>
        <v>1628.9701960090517</v>
      </c>
      <c r="S35" s="172">
        <f>IFERROR(IF(ISNUMBER(FIND("decision",'Input| Setup'!$F$6)),'Input| Projects'!AA35,'Input| Projects'!K35)*'Input| Escalations'!$I$17*K35,0)</f>
        <v>5727.9026225512789</v>
      </c>
      <c r="T35" s="172">
        <f>IFERROR(IF(ISNUMBER(FIND("decision",'Input| Setup'!$F$6)),'Input| Projects'!AB35,'Input| Projects'!L35)*'Input| Escalations'!$I$17*L35,0)</f>
        <v>11.207946502217233</v>
      </c>
      <c r="U35" s="172">
        <f>IFERROR(IF(ISNUMBER(FIND("decision",'Input| Setup'!$F$6)),'Input| Projects'!AC35,'Input| Projects'!M35)*'Input| Escalations'!$I$17*M35,0)</f>
        <v>2935.4473803326955</v>
      </c>
      <c r="V35" s="172">
        <f>IFERROR(IF(ISNUMBER(FIND("decision",'Input| Setup'!$F$6)),'Input| Projects'!AD35,'Input| Projects'!N35)*'Input| Escalations'!$I$17*N35,0)</f>
        <v>3561.5610550100359</v>
      </c>
      <c r="W35" s="172">
        <f>IFERROR(IF(ISNUMBER(FIND("decision",'Input| Setup'!$F$6)),'Input| Projects'!AE35,'Input| Projects'!O35)*'Input| Escalations'!$I$17*O35,0)</f>
        <v>2375.7134950780282</v>
      </c>
      <c r="X35" s="175"/>
      <c r="Y35" s="172">
        <f>IF(ISNUMBER(FIND("decision",'Input| Setup'!$F$6)),'Input| Projects'!AG35,'Input| Projects'!Q35)*I35*'Input| Escalations'!$I$17</f>
        <v>0</v>
      </c>
      <c r="Z35" s="172">
        <f>IF(ISNUMBER(FIND("decision",'Input| Setup'!$F$6)),'Input| Projects'!AH35,'Input| Projects'!R35)*J35*'Input| Escalations'!$I$17</f>
        <v>0</v>
      </c>
      <c r="AA35" s="172">
        <f>IF(ISNUMBER(FIND("decision",'Input| Setup'!$F$6)),'Input| Projects'!AI35,'Input| Projects'!S35)*K35*'Input| Escalations'!$I$17</f>
        <v>0</v>
      </c>
      <c r="AB35" s="172">
        <f>IF(ISNUMBER(FIND("decision",'Input| Setup'!$F$6)),'Input| Projects'!AJ35,'Input| Projects'!T35)*L35*'Input| Escalations'!$I$17</f>
        <v>0</v>
      </c>
      <c r="AC35" s="172">
        <f>IF(ISNUMBER(FIND("decision",'Input| Setup'!$F$6)),'Input| Projects'!AK35,'Input| Projects'!U35)*M35*'Input| Escalations'!$I$17</f>
        <v>0</v>
      </c>
      <c r="AD35" s="172">
        <f>IF(ISNUMBER(FIND("decision",'Input| Setup'!$F$6)),'Input| Projects'!AL35,'Input| Projects'!V35)*N35*'Input| Escalations'!$I$17</f>
        <v>0</v>
      </c>
      <c r="AE35" s="172">
        <f>IF(ISNUMBER(FIND("decision",'Input| Setup'!$F$6)),'Input| Projects'!AM35,'Input| Projects'!W35)*O35*'Input| Escalations'!$I$17</f>
        <v>0</v>
      </c>
      <c r="AF35" s="175"/>
      <c r="AG35" s="172" cm="1">
        <f t="array" ref="AG35">IFERROR(--('Input| Projects'!$AS35="Yes")*_xlfn.SWITCH('Input| Overheads'!$C$50,"Direct costs",'Calc| Overheads Allocation'!C$8*Q35,"Internal labour",'Calc| Overheads Allocation'!C$8*Q35*'Input| Projects'!$AO35,"DNSP defined",'Calc| Overheads Allocation'!C$78*'Input| Projects'!$AV35,0),0)</f>
        <v>199.14961939089454</v>
      </c>
      <c r="AH35" s="172" cm="1">
        <f t="array" ref="AH35">IFERROR(--('Input| Projects'!$AS35="Yes")*_xlfn.SWITCH('Input| Overheads'!$C$50,"Direct costs",'Calc| Overheads Allocation'!D$8*R35,"Internal labour",'Calc| Overheads Allocation'!D$8*R35*'Input| Projects'!$AO35,"DNSP defined",'Calc| Overheads Allocation'!D$78*'Input| Projects'!$AV35,0),0)</f>
        <v>6.8353717933589371</v>
      </c>
      <c r="AI35" s="172" cm="1">
        <f t="array" ref="AI35">IFERROR(--('Input| Projects'!$AS35="Yes")*_xlfn.SWITCH('Input| Overheads'!$C$50,"Direct costs",'Calc| Overheads Allocation'!E$8*S35,"Internal labour",'Calc| Overheads Allocation'!E$8*S35*'Input| Projects'!$AO35,"DNSP defined",'Calc| Overheads Allocation'!E$78*'Input| Projects'!$AV35,0),0)</f>
        <v>145.67733894275764</v>
      </c>
      <c r="AJ35" s="172" cm="1">
        <f t="array" ref="AJ35">IFERROR(--('Input| Projects'!$AS35="Yes")*_xlfn.SWITCH('Input| Overheads'!$C$50,"Direct costs",'Calc| Overheads Allocation'!F$8*T35,"Internal labour",'Calc| Overheads Allocation'!F$8*T35*'Input| Projects'!$AO35,"DNSP defined",'Calc| Overheads Allocation'!F$78*'Input| Projects'!$AV35,0),0)</f>
        <v>0.2829997585554701</v>
      </c>
      <c r="AK35" s="172" cm="1">
        <f t="array" ref="AK35">IFERROR(--('Input| Projects'!$AS35="Yes")*_xlfn.SWITCH('Input| Overheads'!$C$50,"Direct costs",'Calc| Overheads Allocation'!G$8*U35,"Internal labour",'Calc| Overheads Allocation'!G$8*U35*'Input| Projects'!$AO35,"DNSP defined",'Calc| Overheads Allocation'!G$78*'Input| Projects'!$AV35,0),0)</f>
        <v>73.517593533239136</v>
      </c>
      <c r="AL35" s="172" cm="1">
        <f t="array" ref="AL35">IFERROR(--('Input| Projects'!$AS35="Yes")*_xlfn.SWITCH('Input| Overheads'!$C$50,"Direct costs",'Calc| Overheads Allocation'!H$8*V35,"Internal labour",'Calc| Overheads Allocation'!H$8*V35*'Input| Projects'!$AO35,"DNSP defined",'Calc| Overheads Allocation'!H$78*'Input| Projects'!$AV35,0),0)</f>
        <v>88.483179693278629</v>
      </c>
      <c r="AM35" s="172" cm="1">
        <f t="array" ref="AM35">IFERROR(--('Input| Projects'!$AS35="Yes")*_xlfn.SWITCH('Input| Overheads'!$C$50,"Direct costs",'Calc| Overheads Allocation'!I$8*W35,"Internal labour",'Calc| Overheads Allocation'!I$8*W35*'Input| Projects'!$AO35,"DNSP defined",'Calc| Overheads Allocation'!I$78*'Input| Projects'!$AV35,0),0)</f>
        <v>58.579769066462347</v>
      </c>
      <c r="AN35" s="175"/>
      <c r="AO35" s="172" cm="1">
        <f t="array" ref="AO35">IFERROR(--('Input| Projects'!$AT35="Yes")*_xlfn.SWITCH('Input| Overheads'!$C$50,"Direct costs",'Calc| Overheads Allocation'!C$9*Q35,"Internal labour",'Calc| Overheads Allocation'!C$9*Q35*'Input| Projects'!$AO35,"DNSP defined",'Calc| Overheads Allocation'!C$79*'Input| Projects'!$AW35,0),0)</f>
        <v>202.25558861176145</v>
      </c>
      <c r="AP35" s="172" cm="1">
        <f t="array" ref="AP35">IFERROR(--('Input| Projects'!$AT35="Yes")*_xlfn.SWITCH('Input| Overheads'!$C$50,"Direct costs",'Calc| Overheads Allocation'!D$9*R35,"Internal labour",'Calc| Overheads Allocation'!D$9*R35*'Input| Projects'!$AO35,"DNSP defined",'Calc| Overheads Allocation'!D$79*'Input| Projects'!$AW35,0),0)</f>
        <v>7.0790018028670136</v>
      </c>
      <c r="AQ35" s="172" cm="1">
        <f t="array" ref="AQ35">IFERROR(--('Input| Projects'!$AT35="Yes")*_xlfn.SWITCH('Input| Overheads'!$C$50,"Direct costs",'Calc| Overheads Allocation'!E$9*S35,"Internal labour",'Calc| Overheads Allocation'!E$9*S35*'Input| Projects'!$AO35,"DNSP defined",'Calc| Overheads Allocation'!E$79*'Input| Projects'!$AW35,0),0)</f>
        <v>152.13035619379406</v>
      </c>
      <c r="AR35" s="172" cm="1">
        <f t="array" ref="AR35">IFERROR(--('Input| Projects'!$AT35="Yes")*_xlfn.SWITCH('Input| Overheads'!$C$50,"Direct costs",'Calc| Overheads Allocation'!F$9*T35,"Internal labour",'Calc| Overheads Allocation'!F$9*T35*'Input| Projects'!$AO35,"DNSP defined",'Calc| Overheads Allocation'!F$79*'Input| Projects'!$AW35,0),0)</f>
        <v>0.29800656766095263</v>
      </c>
      <c r="AS35" s="172" cm="1">
        <f t="array" ref="AS35">IFERROR(--('Input| Projects'!$AT35="Yes")*_xlfn.SWITCH('Input| Overheads'!$C$50,"Direct costs",'Calc| Overheads Allocation'!G$9*U35,"Internal labour",'Calc| Overheads Allocation'!G$9*U35*'Input| Projects'!$AO35,"DNSP defined",'Calc| Overheads Allocation'!G$79*'Input| Projects'!$AW35,0),0)</f>
        <v>78.058741898941562</v>
      </c>
      <c r="AT35" s="172" cm="1">
        <f t="array" ref="AT35">IFERROR(--('Input| Projects'!$AT35="Yes")*_xlfn.SWITCH('Input| Overheads'!$C$50,"Direct costs",'Calc| Overheads Allocation'!H$9*V35,"Internal labour",'Calc| Overheads Allocation'!H$9*V35*'Input| Projects'!$AO35,"DNSP defined",'Calc| Overheads Allocation'!H$79*'Input| Projects'!$AW35,0),0)</f>
        <v>94.723849835882788</v>
      </c>
      <c r="AU35" s="172" cm="1">
        <f t="array" ref="AU35">IFERROR(--('Input| Projects'!$AT35="Yes")*_xlfn.SWITCH('Input| Overheads'!$C$50,"Direct costs",'Calc| Overheads Allocation'!I$9*W35,"Internal labour",'Calc| Overheads Allocation'!I$9*W35*'Input| Projects'!$AO35,"DNSP defined",'Calc| Overheads Allocation'!I$79*'Input| Projects'!$AW35,0),0)</f>
        <v>63.274057393430944</v>
      </c>
      <c r="AV35" s="175"/>
      <c r="AW35" s="172">
        <f t="shared" si="24"/>
        <v>401.40520800265597</v>
      </c>
      <c r="AX35" s="172">
        <f t="shared" si="25"/>
        <v>13.91437359622595</v>
      </c>
      <c r="AY35" s="172">
        <f t="shared" si="26"/>
        <v>297.80769513655173</v>
      </c>
      <c r="AZ35" s="172">
        <f t="shared" si="27"/>
        <v>0.58100632621642267</v>
      </c>
      <c r="BA35" s="172">
        <f t="shared" si="28"/>
        <v>151.57633543218071</v>
      </c>
      <c r="BB35" s="172">
        <f t="shared" si="29"/>
        <v>183.20702952916142</v>
      </c>
      <c r="BC35" s="172">
        <f t="shared" si="30"/>
        <v>121.8538264598933</v>
      </c>
      <c r="BD35" s="176"/>
      <c r="BE35" s="172">
        <f t="shared" si="31"/>
        <v>0</v>
      </c>
      <c r="BF35" s="172">
        <f t="shared" si="32"/>
        <v>0</v>
      </c>
      <c r="BG35" s="172">
        <f t="shared" si="33"/>
        <v>0</v>
      </c>
      <c r="BH35" s="172">
        <f t="shared" si="34"/>
        <v>0</v>
      </c>
      <c r="BI35" s="172">
        <f t="shared" si="35"/>
        <v>0</v>
      </c>
      <c r="BJ35" s="172">
        <f t="shared" si="36"/>
        <v>0</v>
      </c>
      <c r="BK35" s="172">
        <f t="shared" si="37"/>
        <v>0</v>
      </c>
      <c r="BL35" s="176"/>
      <c r="BM35" s="172">
        <f t="shared" si="16"/>
        <v>7006.1250721804518</v>
      </c>
      <c r="BN35" s="172">
        <f t="shared" si="17"/>
        <v>1642.8845696052776</v>
      </c>
      <c r="BO35" s="172">
        <f t="shared" si="18"/>
        <v>6025.7103176878309</v>
      </c>
      <c r="BP35" s="172">
        <f t="shared" si="19"/>
        <v>11.788952828433656</v>
      </c>
      <c r="BQ35" s="172">
        <f t="shared" si="20"/>
        <v>3087.0237157648762</v>
      </c>
      <c r="BR35" s="172">
        <f t="shared" si="21"/>
        <v>3744.7680845391974</v>
      </c>
      <c r="BS35" s="172">
        <f t="shared" si="22"/>
        <v>2497.5673215379215</v>
      </c>
      <c r="BT35" s="55"/>
      <c r="BU35" s="158">
        <f>SUMIF('Input| Projects'!$BA$8:$CX$8,RIGHT(BU$9,3),'Input| Projects'!$BA35:$CX35)</f>
        <v>1</v>
      </c>
      <c r="BV35" s="158">
        <f>SUMIF('Input| Projects'!$BA$8:$CX$8,RIGHT(BV$9,3),'Input| Projects'!$BA35:$CX35)</f>
        <v>0</v>
      </c>
      <c r="BW35" s="79" t="str">
        <f t="shared" si="23"/>
        <v/>
      </c>
    </row>
    <row r="36" spans="2:75" x14ac:dyDescent="0.2">
      <c r="B36" s="123">
        <f>IFERROR('Input| Projects'!B36,"")</f>
        <v>27</v>
      </c>
      <c r="C36" s="160" t="str">
        <f>IFERROR(IF('Input| Projects'!C36="","",'Input| Projects'!C36),"")</f>
        <v>Project 27</v>
      </c>
      <c r="D36" s="160">
        <f>IFERROR(IF('Input| Projects'!D36="","",'Input| Projects'!D36),"")</f>
        <v>27</v>
      </c>
      <c r="E36" s="53"/>
      <c r="F36" s="160" t="str">
        <f>IF(LEN('Input| Projects'!F36)&gt;0,'Input| Projects'!F36,"")</f>
        <v>Connections</v>
      </c>
      <c r="G36" s="160" t="str">
        <f>IF(LEN('Input| Projects'!G36)&gt;0,'Input| Projects'!G36,"")</f>
        <v>Business connections</v>
      </c>
      <c r="H36" s="10"/>
      <c r="I36" s="194" cm="1">
        <f t="array" ref="I36">IF(LEN($F36)&gt;0,1+IFERROR(SUMPRODUCT(TRANSPOSE('Input| Projects'!$AO36:$AQ36),INDEX('Input| Escalations'!$F$27:$L$29,,MATCH(Q$9,'Input| Escalations'!$F$21:$L$21,0))),0),0)</f>
        <v>1.0007263453662352</v>
      </c>
      <c r="J36" s="194" cm="1">
        <f t="array" ref="J36">IF(LEN($F36)&gt;0,1+IFERROR(SUMPRODUCT(TRANSPOSE('Input| Projects'!$AO36:$AQ36),INDEX('Input| Escalations'!$F$27:$L$29,,MATCH(R$9,'Input| Escalations'!$F$21:$L$21,0))),0),0)</f>
        <v>1.0021852584928896</v>
      </c>
      <c r="K36" s="194" cm="1">
        <f t="array" ref="K36">IF(LEN($F36)&gt;0,1+IFERROR(SUMPRODUCT(TRANSPOSE('Input| Projects'!$AO36:$AQ36),INDEX('Input| Escalations'!$F$27:$L$29,,MATCH(S$9,'Input| Escalations'!$F$21:$L$21,0))),0),0)</f>
        <v>1.0036525275258183</v>
      </c>
      <c r="L36" s="194" cm="1">
        <f t="array" ref="L36">IF(LEN($F36)&gt;0,1+IFERROR(SUMPRODUCT(TRANSPOSE('Input| Projects'!$AO36:$AQ36),INDEX('Input| Escalations'!$F$27:$L$29,,MATCH(T$9,'Input| Escalations'!$F$21:$L$21,0))),0),0)</f>
        <v>1.0051282242805217</v>
      </c>
      <c r="M36" s="194" cm="1">
        <f t="array" ref="M36">IF(LEN($F36)&gt;0,1+IFERROR(SUMPRODUCT(TRANSPOSE('Input| Projects'!$AO36:$AQ36),INDEX('Input| Escalations'!$F$27:$L$29,,MATCH(U$9,'Input| Escalations'!$F$21:$L$21,0))),0),0)</f>
        <v>1.0066124212161454</v>
      </c>
      <c r="N36" s="194" cm="1">
        <f t="array" ref="N36">IF(LEN($F36)&gt;0,1+IFERROR(SUMPRODUCT(TRANSPOSE('Input| Projects'!$AO36:$AQ36),INDEX('Input| Escalations'!$F$27:$L$29,,MATCH(V$9,'Input| Escalations'!$F$21:$L$21,0))),0),0)</f>
        <v>1.0081051914412711</v>
      </c>
      <c r="O36" s="194" cm="1">
        <f t="array" ref="O36">IF(LEN($F36)&gt;0,1+IFERROR(SUMPRODUCT(TRANSPOSE('Input| Projects'!$AO36:$AQ36),INDEX('Input| Escalations'!$F$27:$L$29,,MATCH(W$9,'Input| Escalations'!$F$21:$L$21,0))),0),0)</f>
        <v>1.0096066087197586</v>
      </c>
      <c r="P36" s="10"/>
      <c r="Q36" s="172">
        <f>IFERROR(IF(ISNUMBER(FIND("decision",'Input| Setup'!$F$6)),'Input| Projects'!Y36,'Input| Projects'!I36)*'Input| Escalations'!$I$17*I36,0)</f>
        <v>10096.988856509381</v>
      </c>
      <c r="R36" s="172">
        <f>IFERROR(IF(ISNUMBER(FIND("decision",'Input| Setup'!$F$6)),'Input| Projects'!Z36,'Input| Projects'!J36)*'Input| Escalations'!$I$17*J36,0)</f>
        <v>10111.708794333197</v>
      </c>
      <c r="S36" s="172">
        <f>IFERROR(IF(ISNUMBER(FIND("decision",'Input| Setup'!$F$6)),'Input| Projects'!AA36,'Input| Projects'!K36)*'Input| Escalations'!$I$17*K36,0)</f>
        <v>10126.513040412639</v>
      </c>
      <c r="T36" s="172">
        <f>IFERROR(IF(ISNUMBER(FIND("decision",'Input| Setup'!$F$6)),'Input| Projects'!AB36,'Input| Projects'!L36)*'Input| Escalations'!$I$17*L36,0)</f>
        <v>10141.402319341709</v>
      </c>
      <c r="U36" s="172">
        <f>IFERROR(IF(ISNUMBER(FIND("decision",'Input| Setup'!$F$6)),'Input| Projects'!AC36,'Input| Projects'!M36)*'Input| Escalations'!$I$17*M36,0)</f>
        <v>10156.377362208572</v>
      </c>
      <c r="V36" s="172">
        <f>IFERROR(IF(ISNUMBER(FIND("decision",'Input| Setup'!$F$6)),'Input| Projects'!AD36,'Input| Projects'!N36)*'Input| Escalations'!$I$17*N36,0)</f>
        <v>10171.438906653979</v>
      </c>
      <c r="W36" s="172">
        <f>IFERROR(IF(ISNUMBER(FIND("decision",'Input| Setup'!$F$6)),'Input| Projects'!AE36,'Input| Projects'!O36)*'Input| Escalations'!$I$17*O36,0)</f>
        <v>10186.587696930215</v>
      </c>
      <c r="X36" s="175"/>
      <c r="Y36" s="172">
        <f>IF(ISNUMBER(FIND("decision",'Input| Setup'!$F$6)),'Input| Projects'!AG36,'Input| Projects'!Q36)*I36*'Input| Escalations'!$I$17</f>
        <v>4038.7955426037529</v>
      </c>
      <c r="Z36" s="172">
        <f>IF(ISNUMBER(FIND("decision",'Input| Setup'!$F$6)),'Input| Projects'!AH36,'Input| Projects'!R36)*J36*'Input| Escalations'!$I$17</f>
        <v>4044.6835177332791</v>
      </c>
      <c r="AA36" s="172">
        <f>IF(ISNUMBER(FIND("decision",'Input| Setup'!$F$6)),'Input| Projects'!AI36,'Input| Projects'!S36)*K36*'Input| Escalations'!$I$17</f>
        <v>4050.6052161650564</v>
      </c>
      <c r="AB36" s="172">
        <f>IF(ISNUMBER(FIND("decision",'Input| Setup'!$F$6)),'Input| Projects'!AJ36,'Input| Projects'!T36)*L36*'Input| Escalations'!$I$17</f>
        <v>4056.5609277366843</v>
      </c>
      <c r="AC36" s="172">
        <f>IF(ISNUMBER(FIND("decision",'Input| Setup'!$F$6)),'Input| Projects'!AK36,'Input| Projects'!U36)*M36*'Input| Escalations'!$I$17</f>
        <v>4062.5509448834291</v>
      </c>
      <c r="AD36" s="172">
        <f>IF(ISNUMBER(FIND("decision",'Input| Setup'!$F$6)),'Input| Projects'!AL36,'Input| Projects'!V36)*N36*'Input| Escalations'!$I$17</f>
        <v>4068.5755626615919</v>
      </c>
      <c r="AE36" s="172">
        <f>IF(ISNUMBER(FIND("decision",'Input| Setup'!$F$6)),'Input| Projects'!AM36,'Input| Projects'!W36)*O36*'Input| Escalations'!$I$17</f>
        <v>4074.6350787720867</v>
      </c>
      <c r="AF36" s="175"/>
      <c r="AG36" s="172" cm="1">
        <f t="array" ref="AG36">IFERROR(--('Input| Projects'!$AS36="Yes")*_xlfn.SWITCH('Input| Overheads'!$C$50,"Direct costs",'Calc| Overheads Allocation'!C$8*Q36,"Internal labour",'Calc| Overheads Allocation'!C$8*Q36*'Input| Projects'!$AO36,"DNSP defined",'Calc| Overheads Allocation'!C$78*'Input| Projects'!$AV36,0),0)</f>
        <v>304.45068513413281</v>
      </c>
      <c r="AH36" s="172" cm="1">
        <f t="array" ref="AH36">IFERROR(--('Input| Projects'!$AS36="Yes")*_xlfn.SWITCH('Input| Overheads'!$C$50,"Direct costs",'Calc| Overheads Allocation'!D$8*R36,"Internal labour",'Calc| Overheads Allocation'!D$8*R36*'Input| Projects'!$AO36,"DNSP defined",'Calc| Overheads Allocation'!D$78*'Input| Projects'!$AV36,0),0)</f>
        <v>42.430051356851578</v>
      </c>
      <c r="AI36" s="172" cm="1">
        <f t="array" ref="AI36">IFERROR(--('Input| Projects'!$AS36="Yes")*_xlfn.SWITCH('Input| Overheads'!$C$50,"Direct costs",'Calc| Overheads Allocation'!E$8*S36,"Internal labour",'Calc| Overheads Allocation'!E$8*S36*'Input| Projects'!$AO36,"DNSP defined",'Calc| Overheads Allocation'!E$78*'Input| Projects'!$AV36,0),0)</f>
        <v>257.54688403542957</v>
      </c>
      <c r="AJ36" s="172" cm="1">
        <f t="array" ref="AJ36">IFERROR(--('Input| Projects'!$AS36="Yes")*_xlfn.SWITCH('Input| Overheads'!$C$50,"Direct costs",'Calc| Overheads Allocation'!F$8*T36,"Internal labour",'Calc| Overheads Allocation'!F$8*T36*'Input| Projects'!$AO36,"DNSP defined",'Calc| Overheads Allocation'!F$78*'Input| Projects'!$AV36,0),0)</f>
        <v>256.06960268946881</v>
      </c>
      <c r="AK36" s="172" cm="1">
        <f t="array" ref="AK36">IFERROR(--('Input| Projects'!$AS36="Yes")*_xlfn.SWITCH('Input| Overheads'!$C$50,"Direct costs",'Calc| Overheads Allocation'!G$8*U36,"Internal labour",'Calc| Overheads Allocation'!G$8*U36*'Input| Projects'!$AO36,"DNSP defined",'Calc| Overheads Allocation'!G$78*'Input| Projects'!$AV36,0),0)</f>
        <v>254.36409716886683</v>
      </c>
      <c r="AL36" s="172" cm="1">
        <f t="array" ref="AL36">IFERROR(--('Input| Projects'!$AS36="Yes")*_xlfn.SWITCH('Input| Overheads'!$C$50,"Direct costs",'Calc| Overheads Allocation'!H$8*V36,"Internal labour",'Calc| Overheads Allocation'!H$8*V36*'Input| Projects'!$AO36,"DNSP defined",'Calc| Overheads Allocation'!H$78*'Input| Projects'!$AV36,0),0)</f>
        <v>252.6985337653108</v>
      </c>
      <c r="AM36" s="172" cm="1">
        <f t="array" ref="AM36">IFERROR(--('Input| Projects'!$AS36="Yes")*_xlfn.SWITCH('Input| Overheads'!$C$50,"Direct costs",'Calc| Overheads Allocation'!I$8*W36,"Internal labour",'Calc| Overheads Allocation'!I$8*W36*'Input| Projects'!$AO36,"DNSP defined",'Calc| Overheads Allocation'!I$78*'Input| Projects'!$AV36,0),0)</f>
        <v>251.17841696725282</v>
      </c>
      <c r="AN36" s="175"/>
      <c r="AO36" s="172" cm="1">
        <f t="array" ref="AO36">IFERROR(--('Input| Projects'!$AT36="Yes")*_xlfn.SWITCH('Input| Overheads'!$C$50,"Direct costs",'Calc| Overheads Allocation'!C$9*Q36,"Internal labour",'Calc| Overheads Allocation'!C$9*Q36*'Input| Projects'!$AO36,"DNSP defined",'Calc| Overheads Allocation'!C$79*'Input| Projects'!$AW36,0),0)</f>
        <v>309.19894656787619</v>
      </c>
      <c r="AP36" s="172" cm="1">
        <f t="array" ref="AP36">IFERROR(--('Input| Projects'!$AT36="Yes")*_xlfn.SWITCH('Input| Overheads'!$C$50,"Direct costs",'Calc| Overheads Allocation'!D$9*R36,"Internal labour",'Calc| Overheads Allocation'!D$9*R36*'Input| Projects'!$AO36,"DNSP defined",'Calc| Overheads Allocation'!D$79*'Input| Projects'!$AW36,0),0)</f>
        <v>43.942366140597692</v>
      </c>
      <c r="AQ36" s="172" cm="1">
        <f t="array" ref="AQ36">IFERROR(--('Input| Projects'!$AT36="Yes")*_xlfn.SWITCH('Input| Overheads'!$C$50,"Direct costs",'Calc| Overheads Allocation'!E$9*S36,"Internal labour",'Calc| Overheads Allocation'!E$9*S36*'Input| Projects'!$AO36,"DNSP defined",'Calc| Overheads Allocation'!E$79*'Input| Projects'!$AW36,0),0)</f>
        <v>268.95534672216462</v>
      </c>
      <c r="AR36" s="172" cm="1">
        <f t="array" ref="AR36">IFERROR(--('Input| Projects'!$AT36="Yes")*_xlfn.SWITCH('Input| Overheads'!$C$50,"Direct costs",'Calc| Overheads Allocation'!F$9*T36,"Internal labour",'Calc| Overheads Allocation'!F$9*T36*'Input| Projects'!$AO36,"DNSP defined",'Calc| Overheads Allocation'!F$79*'Input| Projects'!$AW36,0),0)</f>
        <v>269.64836920465081</v>
      </c>
      <c r="AS36" s="172" cm="1">
        <f t="array" ref="AS36">IFERROR(--('Input| Projects'!$AT36="Yes")*_xlfn.SWITCH('Input| Overheads'!$C$50,"Direct costs",'Calc| Overheads Allocation'!G$9*U36,"Internal labour",'Calc| Overheads Allocation'!G$9*U36*'Input| Projects'!$AO36,"DNSP defined",'Calc| Overheads Allocation'!G$79*'Input| Projects'!$AW36,0),0)</f>
        <v>270.07605193557879</v>
      </c>
      <c r="AT36" s="172" cm="1">
        <f t="array" ref="AT36">IFERROR(--('Input| Projects'!$AT36="Yes")*_xlfn.SWITCH('Input| Overheads'!$C$50,"Direct costs",'Calc| Overheads Allocation'!H$9*V36,"Internal labour",'Calc| Overheads Allocation'!H$9*V36*'Input| Projects'!$AO36,"DNSP defined",'Calc| Overheads Allocation'!H$79*'Input| Projects'!$AW36,0),0)</f>
        <v>270.52122278050695</v>
      </c>
      <c r="AU36" s="172" cm="1">
        <f t="array" ref="AU36">IFERROR(--('Input| Projects'!$AT36="Yes")*_xlfn.SWITCH('Input| Overheads'!$C$50,"Direct costs",'Calc| Overheads Allocation'!I$9*W36,"Internal labour",'Calc| Overheads Allocation'!I$9*W36*'Input| Projects'!$AO36,"DNSP defined",'Calc| Overheads Allocation'!I$79*'Input| Projects'!$AW36,0),0)</f>
        <v>271.30659311997988</v>
      </c>
      <c r="AV36" s="175"/>
      <c r="AW36" s="172">
        <f t="shared" si="24"/>
        <v>613.64963170200895</v>
      </c>
      <c r="AX36" s="172">
        <f t="shared" si="25"/>
        <v>86.372417497449277</v>
      </c>
      <c r="AY36" s="172">
        <f t="shared" si="26"/>
        <v>526.50223075759413</v>
      </c>
      <c r="AZ36" s="172">
        <f t="shared" si="27"/>
        <v>525.71797189411961</v>
      </c>
      <c r="BA36" s="172">
        <f t="shared" si="28"/>
        <v>524.4401491044456</v>
      </c>
      <c r="BB36" s="172">
        <f t="shared" si="29"/>
        <v>523.21975654581775</v>
      </c>
      <c r="BC36" s="172">
        <f t="shared" si="30"/>
        <v>522.48501008723269</v>
      </c>
      <c r="BD36" s="176"/>
      <c r="BE36" s="172">
        <f t="shared" si="31"/>
        <v>245.45985268080364</v>
      </c>
      <c r="BF36" s="172">
        <f t="shared" si="32"/>
        <v>34.548966998979715</v>
      </c>
      <c r="BG36" s="172">
        <f t="shared" si="33"/>
        <v>210.60089230303768</v>
      </c>
      <c r="BH36" s="172">
        <f t="shared" si="34"/>
        <v>210.2871887576479</v>
      </c>
      <c r="BI36" s="172">
        <f t="shared" si="35"/>
        <v>209.77605964177826</v>
      </c>
      <c r="BJ36" s="172">
        <f t="shared" si="36"/>
        <v>209.28790261832711</v>
      </c>
      <c r="BK36" s="172">
        <f t="shared" si="37"/>
        <v>208.99400403489312</v>
      </c>
      <c r="BL36" s="176"/>
      <c r="BM36" s="172">
        <f t="shared" si="16"/>
        <v>10710.638488211389</v>
      </c>
      <c r="BN36" s="172">
        <f t="shared" si="17"/>
        <v>10198.081211830646</v>
      </c>
      <c r="BO36" s="172">
        <f t="shared" si="18"/>
        <v>10653.015271170234</v>
      </c>
      <c r="BP36" s="172">
        <f t="shared" si="19"/>
        <v>10667.120291235828</v>
      </c>
      <c r="BQ36" s="172">
        <f t="shared" si="20"/>
        <v>10680.817511313018</v>
      </c>
      <c r="BR36" s="172">
        <f t="shared" si="21"/>
        <v>10694.658663199796</v>
      </c>
      <c r="BS36" s="172">
        <f t="shared" si="22"/>
        <v>10709.072707017447</v>
      </c>
      <c r="BT36" s="55"/>
      <c r="BU36" s="158">
        <f>SUMIF('Input| Projects'!$BA$8:$CX$8,RIGHT(BU$9,3),'Input| Projects'!$BA36:$CX36)</f>
        <v>1</v>
      </c>
      <c r="BV36" s="158">
        <f>SUMIF('Input| Projects'!$BA$8:$CX$8,RIGHT(BV$9,3),'Input| Projects'!$BA36:$CX36)</f>
        <v>0</v>
      </c>
      <c r="BW36" s="79" t="str">
        <f t="shared" si="23"/>
        <v/>
      </c>
    </row>
    <row r="37" spans="2:75" x14ac:dyDescent="0.2">
      <c r="B37" s="123">
        <f>IFERROR('Input| Projects'!B37,"")</f>
        <v>28</v>
      </c>
      <c r="C37" s="160" t="str">
        <f>IFERROR(IF('Input| Projects'!C37="","",'Input| Projects'!C37),"")</f>
        <v>Project 28</v>
      </c>
      <c r="D37" s="160">
        <f>IFERROR(IF('Input| Projects'!D37="","",'Input| Projects'!D37),"")</f>
        <v>28</v>
      </c>
      <c r="E37" s="53"/>
      <c r="F37" s="160" t="str">
        <f>IF(LEN('Input| Projects'!F37)&gt;0,'Input| Projects'!F37,"")</f>
        <v>Connections</v>
      </c>
      <c r="G37" s="160" t="str">
        <f>IF(LEN('Input| Projects'!G37)&gt;0,'Input| Projects'!G37,"")</f>
        <v>Data centres</v>
      </c>
      <c r="H37" s="10"/>
      <c r="I37" s="194" cm="1">
        <f t="array" ref="I37">IF(LEN($F37)&gt;0,1+IFERROR(SUMPRODUCT(TRANSPOSE('Input| Projects'!$AO37:$AQ37),INDEX('Input| Escalations'!$F$27:$L$29,,MATCH(Q$9,'Input| Escalations'!$F$21:$L$21,0))),0),0)</f>
        <v>1.0007263453662352</v>
      </c>
      <c r="J37" s="194" cm="1">
        <f t="array" ref="J37">IF(LEN($F37)&gt;0,1+IFERROR(SUMPRODUCT(TRANSPOSE('Input| Projects'!$AO37:$AQ37),INDEX('Input| Escalations'!$F$27:$L$29,,MATCH(R$9,'Input| Escalations'!$F$21:$L$21,0))),0),0)</f>
        <v>1.0021852584928896</v>
      </c>
      <c r="K37" s="194" cm="1">
        <f t="array" ref="K37">IF(LEN($F37)&gt;0,1+IFERROR(SUMPRODUCT(TRANSPOSE('Input| Projects'!$AO37:$AQ37),INDEX('Input| Escalations'!$F$27:$L$29,,MATCH(S$9,'Input| Escalations'!$F$21:$L$21,0))),0),0)</f>
        <v>1.0036525275258183</v>
      </c>
      <c r="L37" s="194" cm="1">
        <f t="array" ref="L37">IF(LEN($F37)&gt;0,1+IFERROR(SUMPRODUCT(TRANSPOSE('Input| Projects'!$AO37:$AQ37),INDEX('Input| Escalations'!$F$27:$L$29,,MATCH(T$9,'Input| Escalations'!$F$21:$L$21,0))),0),0)</f>
        <v>1.0051282242805217</v>
      </c>
      <c r="M37" s="194" cm="1">
        <f t="array" ref="M37">IF(LEN($F37)&gt;0,1+IFERROR(SUMPRODUCT(TRANSPOSE('Input| Projects'!$AO37:$AQ37),INDEX('Input| Escalations'!$F$27:$L$29,,MATCH(U$9,'Input| Escalations'!$F$21:$L$21,0))),0),0)</f>
        <v>1.0066124212161454</v>
      </c>
      <c r="N37" s="194" cm="1">
        <f t="array" ref="N37">IF(LEN($F37)&gt;0,1+IFERROR(SUMPRODUCT(TRANSPOSE('Input| Projects'!$AO37:$AQ37),INDEX('Input| Escalations'!$F$27:$L$29,,MATCH(V$9,'Input| Escalations'!$F$21:$L$21,0))),0),0)</f>
        <v>1.0081051914412711</v>
      </c>
      <c r="O37" s="194" cm="1">
        <f t="array" ref="O37">IF(LEN($F37)&gt;0,1+IFERROR(SUMPRODUCT(TRANSPOSE('Input| Projects'!$AO37:$AQ37),INDEX('Input| Escalations'!$F$27:$L$29,,MATCH(W$9,'Input| Escalations'!$F$21:$L$21,0))),0),0)</f>
        <v>1.0096066087197586</v>
      </c>
      <c r="P37" s="10"/>
      <c r="Q37" s="172">
        <f>IFERROR(IF(ISNUMBER(FIND("decision",'Input| Setup'!$F$6)),'Input| Projects'!Y37,'Input| Projects'!I37)*'Input| Escalations'!$I$17*I37,0)</f>
        <v>6424.1820953228653</v>
      </c>
      <c r="R37" s="172">
        <f>IFERROR(IF(ISNUMBER(FIND("decision",'Input| Setup'!$F$6)),'Input| Projects'!Z37,'Input| Projects'!J37)*'Input| Escalations'!$I$17*J37,0)</f>
        <v>11861.507695474276</v>
      </c>
      <c r="S37" s="172">
        <f>IFERROR(IF(ISNUMBER(FIND("decision",'Input| Setup'!$F$6)),'Input| Projects'!AA37,'Input| Projects'!K37)*'Input| Escalations'!$I$17*K37,0)</f>
        <v>13394.294339048853</v>
      </c>
      <c r="T37" s="172">
        <f>IFERROR(IF(ISNUMBER(FIND("decision",'Input| Setup'!$F$6)),'Input| Projects'!AB37,'Input| Projects'!L37)*'Input| Escalations'!$I$17*L37,0)</f>
        <v>5785.5526185402941</v>
      </c>
      <c r="U37" s="172">
        <f>IFERROR(IF(ISNUMBER(FIND("decision",'Input| Setup'!$F$6)),'Input| Projects'!AC37,'Input| Projects'!M37)*'Input| Escalations'!$I$17*M37,0)</f>
        <v>3449.8258137725275</v>
      </c>
      <c r="V37" s="172">
        <f>IFERROR(IF(ISNUMBER(FIND("decision",'Input| Setup'!$F$6)),'Input| Projects'!AD37,'Input| Projects'!N37)*'Input| Escalations'!$I$17*N37,0)</f>
        <v>4107.5427119748911</v>
      </c>
      <c r="W37" s="172">
        <f>IFERROR(IF(ISNUMBER(FIND("decision",'Input| Setup'!$F$6)),'Input| Projects'!AE37,'Input| Projects'!O37)*'Input| Escalations'!$I$17*O37,0)</f>
        <v>12243.09450802878</v>
      </c>
      <c r="X37" s="175"/>
      <c r="Y37" s="172">
        <f>IF(ISNUMBER(FIND("decision",'Input| Setup'!$F$6)),'Input| Projects'!AG37,'Input| Projects'!Q37)*I37*'Input| Escalations'!$I$17</f>
        <v>6102.9729905567219</v>
      </c>
      <c r="Z37" s="172">
        <f>IF(ISNUMBER(FIND("decision",'Input| Setup'!$F$6)),'Input| Projects'!AH37,'Input| Projects'!R37)*J37*'Input| Escalations'!$I$17</f>
        <v>11268.432310700562</v>
      </c>
      <c r="AA37" s="172">
        <f>IF(ISNUMBER(FIND("decision",'Input| Setup'!$F$6)),'Input| Projects'!AI37,'Input| Projects'!S37)*K37*'Input| Escalations'!$I$17</f>
        <v>12724.579622096409</v>
      </c>
      <c r="AB37" s="172">
        <f>IF(ISNUMBER(FIND("decision",'Input| Setup'!$F$6)),'Input| Projects'!AJ37,'Input| Projects'!T37)*L37*'Input| Escalations'!$I$17</f>
        <v>5496.2749876132775</v>
      </c>
      <c r="AC37" s="172">
        <f>IF(ISNUMBER(FIND("decision",'Input| Setup'!$F$6)),'Input| Projects'!AK37,'Input| Projects'!U37)*M37*'Input| Escalations'!$I$17</f>
        <v>3277.3345230839009</v>
      </c>
      <c r="AD37" s="172">
        <f>IF(ISNUMBER(FIND("decision",'Input| Setup'!$F$6)),'Input| Projects'!AL37,'Input| Projects'!V37)*N37*'Input| Escalations'!$I$17</f>
        <v>3902.1655763761464</v>
      </c>
      <c r="AE37" s="172">
        <f>IF(ISNUMBER(FIND("decision",'Input| Setup'!$F$6)),'Input| Projects'!AM37,'Input| Projects'!W37)*O37*'Input| Escalations'!$I$17</f>
        <v>11630.939782627342</v>
      </c>
      <c r="AF37" s="175"/>
      <c r="AG37" s="172" cm="1">
        <f t="array" ref="AG37">IFERROR(--('Input| Projects'!$AS37="Yes")*_xlfn.SWITCH('Input| Overheads'!$C$50,"Direct costs",'Calc| Overheads Allocation'!C$8*Q37,"Internal labour",'Calc| Overheads Allocation'!C$8*Q37*'Input| Projects'!$AO37,"DNSP defined",'Calc| Overheads Allocation'!C$78*'Input| Projects'!$AV37,0),0)</f>
        <v>193.70593234700559</v>
      </c>
      <c r="AH37" s="172" cm="1">
        <f t="array" ref="AH37">IFERROR(--('Input| Projects'!$AS37="Yes")*_xlfn.SWITCH('Input| Overheads'!$C$50,"Direct costs",'Calc| Overheads Allocation'!D$8*R37,"Internal labour",'Calc| Overheads Allocation'!D$8*R37*'Input| Projects'!$AO37,"DNSP defined",'Calc| Overheads Allocation'!D$78*'Input| Projects'!$AV37,0),0)</f>
        <v>49.772436185139576</v>
      </c>
      <c r="AI37" s="172" cm="1">
        <f t="array" ref="AI37">IFERROR(--('Input| Projects'!$AS37="Yes")*_xlfn.SWITCH('Input| Overheads'!$C$50,"Direct costs",'Calc| Overheads Allocation'!E$8*S37,"Internal labour",'Calc| Overheads Allocation'!E$8*S37*'Input| Projects'!$AO37,"DNSP defined",'Calc| Overheads Allocation'!E$78*'Input| Projects'!$AV37,0),0)</f>
        <v>340.65613277824383</v>
      </c>
      <c r="AJ37" s="172" cm="1">
        <f t="array" ref="AJ37">IFERROR(--('Input| Projects'!$AS37="Yes")*_xlfn.SWITCH('Input| Overheads'!$C$50,"Direct costs",'Calc| Overheads Allocation'!F$8*T37,"Internal labour",'Calc| Overheads Allocation'!F$8*T37*'Input| Projects'!$AO37,"DNSP defined",'Calc| Overheads Allocation'!F$78*'Input| Projects'!$AV37,0),0)</f>
        <v>146.08474387640655</v>
      </c>
      <c r="AK37" s="172" cm="1">
        <f t="array" ref="AK37">IFERROR(--('Input| Projects'!$AS37="Yes")*_xlfn.SWITCH('Input| Overheads'!$C$50,"Direct costs",'Calc| Overheads Allocation'!G$8*U37,"Internal labour",'Calc| Overheads Allocation'!G$8*U37*'Input| Projects'!$AO37,"DNSP defined",'Calc| Overheads Allocation'!G$78*'Input| Projects'!$AV37,0),0)</f>
        <v>86.400081172178844</v>
      </c>
      <c r="AL37" s="172" cm="1">
        <f t="array" ref="AL37">IFERROR(--('Input| Projects'!$AS37="Yes")*_xlfn.SWITCH('Input| Overheads'!$C$50,"Direct costs",'Calc| Overheads Allocation'!H$8*V37,"Internal labour",'Calc| Overheads Allocation'!H$8*V37*'Input| Projects'!$AO37,"DNSP defined",'Calc| Overheads Allocation'!H$78*'Input| Projects'!$AV37,0),0)</f>
        <v>102.04751070327141</v>
      </c>
      <c r="AM37" s="172" cm="1">
        <f t="array" ref="AM37">IFERROR(--('Input| Projects'!$AS37="Yes")*_xlfn.SWITCH('Input| Overheads'!$C$50,"Direct costs",'Calc| Overheads Allocation'!I$8*W37,"Internal labour",'Calc| Overheads Allocation'!I$8*W37*'Input| Projects'!$AO37,"DNSP defined",'Calc| Overheads Allocation'!I$78*'Input| Projects'!$AV37,0),0)</f>
        <v>301.88726478385541</v>
      </c>
      <c r="AN37" s="175"/>
      <c r="AO37" s="172" cm="1">
        <f t="array" ref="AO37">IFERROR(--('Input| Projects'!$AT37="Yes")*_xlfn.SWITCH('Input| Overheads'!$C$50,"Direct costs",'Calc| Overheads Allocation'!C$9*Q37,"Internal labour",'Calc| Overheads Allocation'!C$9*Q37*'Input| Projects'!$AO37,"DNSP defined",'Calc| Overheads Allocation'!C$79*'Input| Projects'!$AW37,0),0)</f>
        <v>196.72700095667341</v>
      </c>
      <c r="AP37" s="172" cm="1">
        <f t="array" ref="AP37">IFERROR(--('Input| Projects'!$AT37="Yes")*_xlfn.SWITCH('Input| Overheads'!$C$50,"Direct costs",'Calc| Overheads Allocation'!D$9*R37,"Internal labour",'Calc| Overheads Allocation'!D$9*R37*'Input| Projects'!$AO37,"DNSP defined",'Calc| Overheads Allocation'!D$79*'Input| Projects'!$AW37,0),0)</f>
        <v>51.546452210545397</v>
      </c>
      <c r="AQ37" s="172" cm="1">
        <f t="array" ref="AQ37">IFERROR(--('Input| Projects'!$AT37="Yes")*_xlfn.SWITCH('Input| Overheads'!$C$50,"Direct costs",'Calc| Overheads Allocation'!E$9*S37,"Internal labour",'Calc| Overheads Allocation'!E$9*S37*'Input| Projects'!$AO37,"DNSP defined",'Calc| Overheads Allocation'!E$79*'Input| Projects'!$AW37,0),0)</f>
        <v>355.74605628620372</v>
      </c>
      <c r="AR37" s="172" cm="1">
        <f t="array" ref="AR37">IFERROR(--('Input| Projects'!$AT37="Yes")*_xlfn.SWITCH('Input| Overheads'!$C$50,"Direct costs",'Calc| Overheads Allocation'!F$9*T37,"Internal labour",'Calc| Overheads Allocation'!F$9*T37*'Input| Projects'!$AO37,"DNSP defined",'Calc| Overheads Allocation'!F$79*'Input| Projects'!$AW37,0),0)</f>
        <v>153.83127297511192</v>
      </c>
      <c r="AS37" s="172" cm="1">
        <f t="array" ref="AS37">IFERROR(--('Input| Projects'!$AT37="Yes")*_xlfn.SWITCH('Input| Overheads'!$C$50,"Direct costs",'Calc| Overheads Allocation'!G$9*U37,"Internal labour",'Calc| Overheads Allocation'!G$9*U37*'Input| Projects'!$AO37,"DNSP defined",'Calc| Overheads Allocation'!G$79*'Input| Projects'!$AW37,0),0)</f>
        <v>91.736974948961702</v>
      </c>
      <c r="AT37" s="172" cm="1">
        <f t="array" ref="AT37">IFERROR(--('Input| Projects'!$AT37="Yes")*_xlfn.SWITCH('Input| Overheads'!$C$50,"Direct costs",'Calc| Overheads Allocation'!H$9*V37,"Internal labour",'Calc| Overheads Allocation'!H$9*V37*'Input| Projects'!$AO37,"DNSP defined",'Calc| Overheads Allocation'!H$79*'Input| Projects'!$AW37,0),0)</f>
        <v>109.24486567379314</v>
      </c>
      <c r="AU37" s="172" cm="1">
        <f t="array" ref="AU37">IFERROR(--('Input| Projects'!$AT37="Yes")*_xlfn.SWITCH('Input| Overheads'!$C$50,"Direct costs",'Calc| Overheads Allocation'!I$9*W37,"Internal labour",'Calc| Overheads Allocation'!I$9*W37*'Input| Projects'!$AO37,"DNSP defined",'Calc| Overheads Allocation'!I$79*'Input| Projects'!$AW37,0),0)</f>
        <v>326.07899318632644</v>
      </c>
      <c r="AV37" s="175"/>
      <c r="AW37" s="172">
        <f t="shared" si="24"/>
        <v>390.43293330367896</v>
      </c>
      <c r="AX37" s="172">
        <f t="shared" si="25"/>
        <v>101.31888839568498</v>
      </c>
      <c r="AY37" s="172">
        <f t="shared" si="26"/>
        <v>696.40218906444761</v>
      </c>
      <c r="AZ37" s="172">
        <f t="shared" si="27"/>
        <v>299.91601685151846</v>
      </c>
      <c r="BA37" s="172">
        <f t="shared" si="28"/>
        <v>178.13705612114055</v>
      </c>
      <c r="BB37" s="172">
        <f t="shared" si="29"/>
        <v>211.29237637706456</v>
      </c>
      <c r="BC37" s="172">
        <f t="shared" si="30"/>
        <v>627.96625797018191</v>
      </c>
      <c r="BD37" s="176"/>
      <c r="BE37" s="172">
        <f t="shared" si="31"/>
        <v>370.91128663849497</v>
      </c>
      <c r="BF37" s="172">
        <f t="shared" si="32"/>
        <v>96.25294397590072</v>
      </c>
      <c r="BG37" s="172">
        <f t="shared" si="33"/>
        <v>661.58207961122525</v>
      </c>
      <c r="BH37" s="172">
        <f t="shared" si="34"/>
        <v>284.92021600894242</v>
      </c>
      <c r="BI37" s="172">
        <f t="shared" si="35"/>
        <v>169.23020331508351</v>
      </c>
      <c r="BJ37" s="172">
        <f t="shared" si="36"/>
        <v>200.72775755821132</v>
      </c>
      <c r="BK37" s="172">
        <f t="shared" si="37"/>
        <v>596.56794507167285</v>
      </c>
      <c r="BL37" s="176"/>
      <c r="BM37" s="172">
        <f t="shared" si="16"/>
        <v>6814.6150286265438</v>
      </c>
      <c r="BN37" s="172">
        <f t="shared" si="17"/>
        <v>11962.826583869961</v>
      </c>
      <c r="BO37" s="172">
        <f t="shared" si="18"/>
        <v>14090.6965281133</v>
      </c>
      <c r="BP37" s="172">
        <f t="shared" si="19"/>
        <v>6085.4686353918123</v>
      </c>
      <c r="BQ37" s="172">
        <f t="shared" si="20"/>
        <v>3627.9628698936681</v>
      </c>
      <c r="BR37" s="172">
        <f t="shared" si="21"/>
        <v>4318.8350883519561</v>
      </c>
      <c r="BS37" s="172">
        <f t="shared" si="22"/>
        <v>12871.060765998962</v>
      </c>
      <c r="BT37" s="55"/>
      <c r="BU37" s="158">
        <f>SUMIF('Input| Projects'!$BA$8:$CX$8,RIGHT(BU$9,3),'Input| Projects'!$BA37:$CX37)</f>
        <v>1</v>
      </c>
      <c r="BV37" s="158">
        <f>SUMIF('Input| Projects'!$BA$8:$CX$8,RIGHT(BV$9,3),'Input| Projects'!$BA37:$CX37)</f>
        <v>0</v>
      </c>
      <c r="BW37" s="79" t="str">
        <f t="shared" si="23"/>
        <v/>
      </c>
    </row>
    <row r="38" spans="2:75" x14ac:dyDescent="0.2">
      <c r="B38" s="123">
        <f>IFERROR('Input| Projects'!B38,"")</f>
        <v>29</v>
      </c>
      <c r="C38" s="160" t="str">
        <f>IFERROR(IF('Input| Projects'!C38="","",'Input| Projects'!C38),"")</f>
        <v>Project 29</v>
      </c>
      <c r="D38" s="160">
        <f>IFERROR(IF('Input| Projects'!D38="","",'Input| Projects'!D38),"")</f>
        <v>29</v>
      </c>
      <c r="E38" s="53"/>
      <c r="F38" s="160" t="str">
        <f>IF(LEN('Input| Projects'!F38)&gt;0,'Input| Projects'!F38,"")</f>
        <v>Connections</v>
      </c>
      <c r="G38" s="160" t="str">
        <f>IF(LEN('Input| Projects'!G38)&gt;0,'Input| Projects'!G38,"")</f>
        <v>Residential connections</v>
      </c>
      <c r="H38" s="10"/>
      <c r="I38" s="194" cm="1">
        <f t="array" ref="I38">IF(LEN($F38)&gt;0,1+IFERROR(SUMPRODUCT(TRANSPOSE('Input| Projects'!$AO38:$AQ38),INDEX('Input| Escalations'!$F$27:$L$29,,MATCH(Q$9,'Input| Escalations'!$F$21:$L$21,0))),0),0)</f>
        <v>1.0007263453662352</v>
      </c>
      <c r="J38" s="194" cm="1">
        <f t="array" ref="J38">IF(LEN($F38)&gt;0,1+IFERROR(SUMPRODUCT(TRANSPOSE('Input| Projects'!$AO38:$AQ38),INDEX('Input| Escalations'!$F$27:$L$29,,MATCH(R$9,'Input| Escalations'!$F$21:$L$21,0))),0),0)</f>
        <v>1.0021852584928896</v>
      </c>
      <c r="K38" s="194" cm="1">
        <f t="array" ref="K38">IF(LEN($F38)&gt;0,1+IFERROR(SUMPRODUCT(TRANSPOSE('Input| Projects'!$AO38:$AQ38),INDEX('Input| Escalations'!$F$27:$L$29,,MATCH(S$9,'Input| Escalations'!$F$21:$L$21,0))),0),0)</f>
        <v>1.0036525275258183</v>
      </c>
      <c r="L38" s="194" cm="1">
        <f t="array" ref="L38">IF(LEN($F38)&gt;0,1+IFERROR(SUMPRODUCT(TRANSPOSE('Input| Projects'!$AO38:$AQ38),INDEX('Input| Escalations'!$F$27:$L$29,,MATCH(T$9,'Input| Escalations'!$F$21:$L$21,0))),0),0)</f>
        <v>1.0051282242805217</v>
      </c>
      <c r="M38" s="194" cm="1">
        <f t="array" ref="M38">IF(LEN($F38)&gt;0,1+IFERROR(SUMPRODUCT(TRANSPOSE('Input| Projects'!$AO38:$AQ38),INDEX('Input| Escalations'!$F$27:$L$29,,MATCH(U$9,'Input| Escalations'!$F$21:$L$21,0))),0),0)</f>
        <v>1.0066124212161454</v>
      </c>
      <c r="N38" s="194" cm="1">
        <f t="array" ref="N38">IF(LEN($F38)&gt;0,1+IFERROR(SUMPRODUCT(TRANSPOSE('Input| Projects'!$AO38:$AQ38),INDEX('Input| Escalations'!$F$27:$L$29,,MATCH(V$9,'Input| Escalations'!$F$21:$L$21,0))),0),0)</f>
        <v>1.0081051914412711</v>
      </c>
      <c r="O38" s="194" cm="1">
        <f t="array" ref="O38">IF(LEN($F38)&gt;0,1+IFERROR(SUMPRODUCT(TRANSPOSE('Input| Projects'!$AO38:$AQ38),INDEX('Input| Escalations'!$F$27:$L$29,,MATCH(W$9,'Input| Escalations'!$F$21:$L$21,0))),0),0)</f>
        <v>1.0096066087197586</v>
      </c>
      <c r="P38" s="10"/>
      <c r="Q38" s="172">
        <f>IFERROR(IF(ISNUMBER(FIND("decision",'Input| Setup'!$F$6)),'Input| Projects'!Y38,'Input| Projects'!I38)*'Input| Escalations'!$I$17*I38,0)</f>
        <v>7091.5260172727239</v>
      </c>
      <c r="R38" s="172">
        <f>IFERROR(IF(ISNUMBER(FIND("decision",'Input| Setup'!$F$6)),'Input| Projects'!Z38,'Input| Projects'!J38)*'Input| Escalations'!$I$17*J38,0)</f>
        <v>9633.7934600502376</v>
      </c>
      <c r="S38" s="172">
        <f>IFERROR(IF(ISNUMBER(FIND("decision",'Input| Setup'!$F$6)),'Input| Projects'!AA38,'Input| Projects'!K38)*'Input| Escalations'!$I$17*K38,0)</f>
        <v>2716.705515170459</v>
      </c>
      <c r="T38" s="172">
        <f>IFERROR(IF(ISNUMBER(FIND("decision",'Input| Setup'!$F$6)),'Input| Projects'!AB38,'Input| Projects'!L38)*'Input| Escalations'!$I$17*L38,0)</f>
        <v>4294.2311519257255</v>
      </c>
      <c r="U38" s="172">
        <f>IFERROR(IF(ISNUMBER(FIND("decision",'Input| Setup'!$F$6)),'Input| Projects'!AC38,'Input| Projects'!M38)*'Input| Escalations'!$I$17*M38,0)</f>
        <v>9417.4721681772207</v>
      </c>
      <c r="V38" s="172">
        <f>IFERROR(IF(ISNUMBER(FIND("decision",'Input| Setup'!$F$6)),'Input| Projects'!AD38,'Input| Projects'!N38)*'Input| Escalations'!$I$17*N38,0)</f>
        <v>8351.0987681763199</v>
      </c>
      <c r="W38" s="172">
        <f>IFERROR(IF(ISNUMBER(FIND("decision",'Input| Setup'!$F$6)),'Input| Projects'!AE38,'Input| Projects'!O38)*'Input| Escalations'!$I$17*O38,0)</f>
        <v>718.84504785045033</v>
      </c>
      <c r="X38" s="175"/>
      <c r="Y38" s="172">
        <f>IF(ISNUMBER(FIND("decision",'Input| Setup'!$F$6)),'Input| Projects'!AG38,'Input| Projects'!Q38)*I38*'Input| Escalations'!$I$17</f>
        <v>4254.9156103636342</v>
      </c>
      <c r="Z38" s="172">
        <f>IF(ISNUMBER(FIND("decision",'Input| Setup'!$F$6)),'Input| Projects'!AH38,'Input| Projects'!R38)*J38*'Input| Escalations'!$I$17</f>
        <v>5780.2760760301417</v>
      </c>
      <c r="AA38" s="172">
        <f>IF(ISNUMBER(FIND("decision",'Input| Setup'!$F$6)),'Input| Projects'!AI38,'Input| Projects'!S38)*K38*'Input| Escalations'!$I$17</f>
        <v>1630.0233091022753</v>
      </c>
      <c r="AB38" s="172">
        <f>IF(ISNUMBER(FIND("decision",'Input| Setup'!$F$6)),'Input| Projects'!AJ38,'Input| Projects'!T38)*L38*'Input| Escalations'!$I$17</f>
        <v>2576.5386911554347</v>
      </c>
      <c r="AC38" s="172">
        <f>IF(ISNUMBER(FIND("decision",'Input| Setup'!$F$6)),'Input| Projects'!AK38,'Input| Projects'!U38)*M38*'Input| Escalations'!$I$17</f>
        <v>5650.4833009063323</v>
      </c>
      <c r="AD38" s="172">
        <f>IF(ISNUMBER(FIND("decision",'Input| Setup'!$F$6)),'Input| Projects'!AL38,'Input| Projects'!V38)*N38*'Input| Escalations'!$I$17</f>
        <v>5010.6592609057907</v>
      </c>
      <c r="AE38" s="172">
        <f>IF(ISNUMBER(FIND("decision",'Input| Setup'!$F$6)),'Input| Projects'!AM38,'Input| Projects'!W38)*O38*'Input| Escalations'!$I$17</f>
        <v>431.30702871027017</v>
      </c>
      <c r="AF38" s="175"/>
      <c r="AG38" s="172" cm="1">
        <f t="array" ref="AG38">IFERROR(--('Input| Projects'!$AS38="Yes")*_xlfn.SWITCH('Input| Overheads'!$C$50,"Direct costs",'Calc| Overheads Allocation'!C$8*Q38,"Internal labour",'Calc| Overheads Allocation'!C$8*Q38*'Input| Projects'!$AO38,"DNSP defined",'Calc| Overheads Allocation'!C$78*'Input| Projects'!$AV38,0),0)</f>
        <v>213.8281011584281</v>
      </c>
      <c r="AH38" s="172" cm="1">
        <f t="array" ref="AH38">IFERROR(--('Input| Projects'!$AS38="Yes")*_xlfn.SWITCH('Input| Overheads'!$C$50,"Direct costs",'Calc| Overheads Allocation'!D$8*R38,"Internal labour",'Calc| Overheads Allocation'!D$8*R38*'Input| Projects'!$AO38,"DNSP defined",'Calc| Overheads Allocation'!D$78*'Input| Projects'!$AV38,0),0)</f>
        <v>40.42465616694885</v>
      </c>
      <c r="AI38" s="172" cm="1">
        <f t="array" ref="AI38">IFERROR(--('Input| Projects'!$AS38="Yes")*_xlfn.SWITCH('Input| Overheads'!$C$50,"Direct costs",'Calc| Overheads Allocation'!E$8*S38,"Internal labour",'Calc| Overheads Allocation'!E$8*S38*'Input| Projects'!$AO38,"DNSP defined",'Calc| Overheads Allocation'!E$78*'Input| Projects'!$AV38,0),0)</f>
        <v>69.093777639129698</v>
      </c>
      <c r="AJ38" s="172" cm="1">
        <f t="array" ref="AJ38">IFERROR(--('Input| Projects'!$AS38="Yes")*_xlfn.SWITCH('Input| Overheads'!$C$50,"Direct costs",'Calc| Overheads Allocation'!F$8*T38,"Internal labour",'Calc| Overheads Allocation'!F$8*T38*'Input| Projects'!$AO38,"DNSP defined",'Calc| Overheads Allocation'!F$78*'Input| Projects'!$AV38,0),0)</f>
        <v>108.42899535039236</v>
      </c>
      <c r="AK38" s="172" cm="1">
        <f t="array" ref="AK38">IFERROR(--('Input| Projects'!$AS38="Yes")*_xlfn.SWITCH('Input| Overheads'!$C$50,"Direct costs",'Calc| Overheads Allocation'!G$8*U38,"Internal labour",'Calc| Overheads Allocation'!G$8*U38*'Input| Projects'!$AO38,"DNSP defined",'Calc| Overheads Allocation'!G$78*'Input| Projects'!$AV38,0),0)</f>
        <v>235.85838928994062</v>
      </c>
      <c r="AL38" s="172" cm="1">
        <f t="array" ref="AL38">IFERROR(--('Input| Projects'!$AS38="Yes")*_xlfn.SWITCH('Input| Overheads'!$C$50,"Direct costs",'Calc| Overheads Allocation'!H$8*V38,"Internal labour",'Calc| Overheads Allocation'!H$8*V38*'Input| Projects'!$AO38,"DNSP defined",'Calc| Overheads Allocation'!H$78*'Input| Projects'!$AV38,0),0)</f>
        <v>207.47412764450866</v>
      </c>
      <c r="AM38" s="172" cm="1">
        <f t="array" ref="AM38">IFERROR(--('Input| Projects'!$AS38="Yes")*_xlfn.SWITCH('Input| Overheads'!$C$50,"Direct costs",'Calc| Overheads Allocation'!I$8*W38,"Internal labour",'Calc| Overheads Allocation'!I$8*W38*'Input| Projects'!$AO38,"DNSP defined",'Calc| Overheads Allocation'!I$78*'Input| Projects'!$AV38,0),0)</f>
        <v>17.725107419262436</v>
      </c>
      <c r="AN38" s="175"/>
      <c r="AO38" s="172" cm="1">
        <f t="array" ref="AO38">IFERROR(--('Input| Projects'!$AT38="Yes")*_xlfn.SWITCH('Input| Overheads'!$C$50,"Direct costs",'Calc| Overheads Allocation'!C$9*Q38,"Internal labour",'Calc| Overheads Allocation'!C$9*Q38*'Input| Projects'!$AO38,"DNSP defined",'Calc| Overheads Allocation'!C$79*'Input| Projects'!$AW38,0),0)</f>
        <v>217.16299832160519</v>
      </c>
      <c r="AP38" s="172" cm="1">
        <f t="array" ref="AP38">IFERROR(--('Input| Projects'!$AT38="Yes")*_xlfn.SWITCH('Input| Overheads'!$C$50,"Direct costs",'Calc| Overheads Allocation'!D$9*R38,"Internal labour",'Calc| Overheads Allocation'!D$9*R38*'Input| Projects'!$AO38,"DNSP defined",'Calc| Overheads Allocation'!D$79*'Input| Projects'!$AW38,0),0)</f>
        <v>41.865493573318339</v>
      </c>
      <c r="AQ38" s="172" cm="1">
        <f t="array" ref="AQ38">IFERROR(--('Input| Projects'!$AT38="Yes")*_xlfn.SWITCH('Input| Overheads'!$C$50,"Direct costs",'Calc| Overheads Allocation'!E$9*S38,"Internal labour",'Calc| Overheads Allocation'!E$9*S38*'Input| Projects'!$AO38,"DNSP defined",'Calc| Overheads Allocation'!E$79*'Input| Projects'!$AW38,0),0)</f>
        <v>72.154400123590221</v>
      </c>
      <c r="AR38" s="172" cm="1">
        <f t="array" ref="AR38">IFERROR(--('Input| Projects'!$AT38="Yes")*_xlfn.SWITCH('Input| Overheads'!$C$50,"Direct costs",'Calc| Overheads Allocation'!F$9*T38,"Internal labour",'Calc| Overheads Allocation'!F$9*T38*'Input| Projects'!$AO38,"DNSP defined",'Calc| Overheads Allocation'!F$79*'Input| Projects'!$AW38,0),0)</f>
        <v>114.178729000443</v>
      </c>
      <c r="AS38" s="172" cm="1">
        <f t="array" ref="AS38">IFERROR(--('Input| Projects'!$AT38="Yes")*_xlfn.SWITCH('Input| Overheads'!$C$50,"Direct costs",'Calc| Overheads Allocation'!G$9*U38,"Internal labour",'Calc| Overheads Allocation'!G$9*U38*'Input| Projects'!$AO38,"DNSP defined",'Calc| Overheads Allocation'!G$79*'Input| Projects'!$AW38,0),0)</f>
        <v>250.42725488504419</v>
      </c>
      <c r="AT38" s="172" cm="1">
        <f t="array" ref="AT38">IFERROR(--('Input| Projects'!$AT38="Yes")*_xlfn.SWITCH('Input| Overheads'!$C$50,"Direct costs",'Calc| Overheads Allocation'!H$9*V38,"Internal labour",'Calc| Overheads Allocation'!H$9*V38*'Input| Projects'!$AO38,"DNSP defined",'Calc| Overheads Allocation'!H$79*'Input| Projects'!$AW38,0),0)</f>
        <v>222.10716409552901</v>
      </c>
      <c r="AU38" s="172" cm="1">
        <f t="array" ref="AU38">IFERROR(--('Input| Projects'!$AT38="Yes")*_xlfn.SWITCH('Input| Overheads'!$C$50,"Direct costs",'Calc| Overheads Allocation'!I$9*W38,"Internal labour",'Calc| Overheads Allocation'!I$9*W38*'Input| Projects'!$AO38,"DNSP defined",'Calc| Overheads Allocation'!I$79*'Input| Projects'!$AW38,0),0)</f>
        <v>19.145508458366994</v>
      </c>
      <c r="AV38" s="175"/>
      <c r="AW38" s="172">
        <f t="shared" si="24"/>
        <v>430.99109948003331</v>
      </c>
      <c r="AX38" s="172">
        <f t="shared" si="25"/>
        <v>82.290149740267196</v>
      </c>
      <c r="AY38" s="172">
        <f t="shared" si="26"/>
        <v>141.24817776271993</v>
      </c>
      <c r="AZ38" s="172">
        <f t="shared" si="27"/>
        <v>222.60772435083535</v>
      </c>
      <c r="BA38" s="172">
        <f t="shared" si="28"/>
        <v>486.28564417498478</v>
      </c>
      <c r="BB38" s="172">
        <f t="shared" si="29"/>
        <v>429.58129174003767</v>
      </c>
      <c r="BC38" s="172">
        <f t="shared" si="30"/>
        <v>36.870615877629433</v>
      </c>
      <c r="BD38" s="176"/>
      <c r="BE38" s="172">
        <f t="shared" si="31"/>
        <v>258.59465968801999</v>
      </c>
      <c r="BF38" s="172">
        <f t="shared" si="32"/>
        <v>49.374089844160309</v>
      </c>
      <c r="BG38" s="172">
        <f t="shared" si="33"/>
        <v>84.748906657631963</v>
      </c>
      <c r="BH38" s="172">
        <f t="shared" si="34"/>
        <v>133.56463461050117</v>
      </c>
      <c r="BI38" s="172">
        <f t="shared" si="35"/>
        <v>291.77138650499086</v>
      </c>
      <c r="BJ38" s="172">
        <f t="shared" si="36"/>
        <v>257.74877504402252</v>
      </c>
      <c r="BK38" s="172">
        <f t="shared" si="37"/>
        <v>22.122369526577661</v>
      </c>
      <c r="BL38" s="176"/>
      <c r="BM38" s="172">
        <f t="shared" si="16"/>
        <v>7522.5171167527569</v>
      </c>
      <c r="BN38" s="172">
        <f t="shared" si="17"/>
        <v>9716.0836097905049</v>
      </c>
      <c r="BO38" s="172">
        <f t="shared" si="18"/>
        <v>2857.9536929331789</v>
      </c>
      <c r="BP38" s="172">
        <f t="shared" si="19"/>
        <v>4516.8388762765608</v>
      </c>
      <c r="BQ38" s="172">
        <f t="shared" si="20"/>
        <v>9903.7578123522053</v>
      </c>
      <c r="BR38" s="172">
        <f t="shared" si="21"/>
        <v>8780.680059916358</v>
      </c>
      <c r="BS38" s="172">
        <f t="shared" si="22"/>
        <v>755.71566372807979</v>
      </c>
      <c r="BT38" s="55"/>
      <c r="BU38" s="158">
        <f>SUMIF('Input| Projects'!$BA$8:$CX$8,RIGHT(BU$9,3),'Input| Projects'!$BA38:$CX38)</f>
        <v>1</v>
      </c>
      <c r="BV38" s="158">
        <f>SUMIF('Input| Projects'!$BA$8:$CX$8,RIGHT(BV$9,3),'Input| Projects'!$BA38:$CX38)</f>
        <v>0</v>
      </c>
      <c r="BW38" s="79" t="str">
        <f t="shared" si="23"/>
        <v/>
      </c>
    </row>
    <row r="39" spans="2:75" x14ac:dyDescent="0.2">
      <c r="B39" s="123">
        <f>IFERROR('Input| Projects'!B39,"")</f>
        <v>30</v>
      </c>
      <c r="C39" s="160" t="str">
        <f>IFERROR(IF('Input| Projects'!C39="","",'Input| Projects'!C39),"")</f>
        <v>Project 30</v>
      </c>
      <c r="D39" s="160">
        <f>IFERROR(IF('Input| Projects'!D39="","",'Input| Projects'!D39),"")</f>
        <v>30</v>
      </c>
      <c r="E39" s="53"/>
      <c r="F39" s="160" t="str">
        <f>IF(LEN('Input| Projects'!F39)&gt;0,'Input| Projects'!F39,"")</f>
        <v>Connections</v>
      </c>
      <c r="G39" s="160" t="str">
        <f>IF(LEN('Input| Projects'!G39)&gt;0,'Input| Projects'!G39,"")</f>
        <v>Residential connections</v>
      </c>
      <c r="H39" s="10"/>
      <c r="I39" s="194" cm="1">
        <f t="array" ref="I39">IF(LEN($F39)&gt;0,1+IFERROR(SUMPRODUCT(TRANSPOSE('Input| Projects'!$AO39:$AQ39),INDEX('Input| Escalations'!$F$27:$L$29,,MATCH(Q$9,'Input| Escalations'!$F$21:$L$21,0))),0),0)</f>
        <v>1.0007263453662352</v>
      </c>
      <c r="J39" s="194" cm="1">
        <f t="array" ref="J39">IF(LEN($F39)&gt;0,1+IFERROR(SUMPRODUCT(TRANSPOSE('Input| Projects'!$AO39:$AQ39),INDEX('Input| Escalations'!$F$27:$L$29,,MATCH(R$9,'Input| Escalations'!$F$21:$L$21,0))),0),0)</f>
        <v>1.0021852584928896</v>
      </c>
      <c r="K39" s="194" cm="1">
        <f t="array" ref="K39">IF(LEN($F39)&gt;0,1+IFERROR(SUMPRODUCT(TRANSPOSE('Input| Projects'!$AO39:$AQ39),INDEX('Input| Escalations'!$F$27:$L$29,,MATCH(S$9,'Input| Escalations'!$F$21:$L$21,0))),0),0)</f>
        <v>1.0036525275258183</v>
      </c>
      <c r="L39" s="194" cm="1">
        <f t="array" ref="L39">IF(LEN($F39)&gt;0,1+IFERROR(SUMPRODUCT(TRANSPOSE('Input| Projects'!$AO39:$AQ39),INDEX('Input| Escalations'!$F$27:$L$29,,MATCH(T$9,'Input| Escalations'!$F$21:$L$21,0))),0),0)</f>
        <v>1.0051282242805217</v>
      </c>
      <c r="M39" s="194" cm="1">
        <f t="array" ref="M39">IF(LEN($F39)&gt;0,1+IFERROR(SUMPRODUCT(TRANSPOSE('Input| Projects'!$AO39:$AQ39),INDEX('Input| Escalations'!$F$27:$L$29,,MATCH(U$9,'Input| Escalations'!$F$21:$L$21,0))),0),0)</f>
        <v>1.0066124212161454</v>
      </c>
      <c r="N39" s="194" cm="1">
        <f t="array" ref="N39">IF(LEN($F39)&gt;0,1+IFERROR(SUMPRODUCT(TRANSPOSE('Input| Projects'!$AO39:$AQ39),INDEX('Input| Escalations'!$F$27:$L$29,,MATCH(V$9,'Input| Escalations'!$F$21:$L$21,0))),0),0)</f>
        <v>1.0081051914412711</v>
      </c>
      <c r="O39" s="194" cm="1">
        <f t="array" ref="O39">IF(LEN($F39)&gt;0,1+IFERROR(SUMPRODUCT(TRANSPOSE('Input| Projects'!$AO39:$AQ39),INDEX('Input| Escalations'!$F$27:$L$29,,MATCH(W$9,'Input| Escalations'!$F$21:$L$21,0))),0),0)</f>
        <v>1.0096066087197586</v>
      </c>
      <c r="P39" s="10"/>
      <c r="Q39" s="172">
        <f>IFERROR(IF(ISNUMBER(FIND("decision",'Input| Setup'!$F$6)),'Input| Projects'!Y39,'Input| Projects'!I39)*'Input| Escalations'!$I$17*I39,0)</f>
        <v>8194.9245784855229</v>
      </c>
      <c r="R39" s="172">
        <f>IFERROR(IF(ISNUMBER(FIND("decision",'Input| Setup'!$F$6)),'Input| Projects'!Z39,'Input| Projects'!J39)*'Input| Escalations'!$I$17*J39,0)</f>
        <v>7573.2356447992315</v>
      </c>
      <c r="S39" s="172">
        <f>IFERROR(IF(ISNUMBER(FIND("decision",'Input| Setup'!$F$6)),'Input| Projects'!AA39,'Input| Projects'!K39)*'Input| Escalations'!$I$17*K39,0)</f>
        <v>4401.6375865245518</v>
      </c>
      <c r="T39" s="172">
        <f>IFERROR(IF(ISNUMBER(FIND("decision",'Input| Setup'!$F$6)),'Input| Projects'!AB39,'Input| Projects'!L39)*'Input| Escalations'!$I$17*L39,0)</f>
        <v>9251.3726185955184</v>
      </c>
      <c r="U39" s="172">
        <f>IFERROR(IF(ISNUMBER(FIND("decision",'Input| Setup'!$F$6)),'Input| Projects'!AC39,'Input| Projects'!M39)*'Input| Escalations'!$I$17*M39,0)</f>
        <v>364.56429143704486</v>
      </c>
      <c r="V39" s="172">
        <f>IFERROR(IF(ISNUMBER(FIND("decision",'Input| Setup'!$F$6)),'Input| Projects'!AD39,'Input| Projects'!N39)*'Input| Escalations'!$I$17*N39,0)</f>
        <v>2274.1150133579627</v>
      </c>
      <c r="W39" s="172">
        <f>IFERROR(IF(ISNUMBER(FIND("decision",'Input| Setup'!$F$6)),'Input| Projects'!AE39,'Input| Projects'!O39)*'Input| Escalations'!$I$17*O39,0)</f>
        <v>1872.2250418620936</v>
      </c>
      <c r="X39" s="175"/>
      <c r="Y39" s="172">
        <f>IF(ISNUMBER(FIND("decision",'Input| Setup'!$F$6)),'Input| Projects'!AG39,'Input| Projects'!Q39)*I39*'Input| Escalations'!$I$17</f>
        <v>4916.9547470913139</v>
      </c>
      <c r="Z39" s="172">
        <f>IF(ISNUMBER(FIND("decision",'Input| Setup'!$F$6)),'Input| Projects'!AH39,'Input| Projects'!R39)*J39*'Input| Escalations'!$I$17</f>
        <v>4543.94138687954</v>
      </c>
      <c r="AA39" s="172">
        <f>IF(ISNUMBER(FIND("decision",'Input| Setup'!$F$6)),'Input| Projects'!AI39,'Input| Projects'!S39)*K39*'Input| Escalations'!$I$17</f>
        <v>2640.9825519147312</v>
      </c>
      <c r="AB39" s="172">
        <f>IF(ISNUMBER(FIND("decision",'Input| Setup'!$F$6)),'Input| Projects'!AJ39,'Input| Projects'!T39)*L39*'Input| Escalations'!$I$17</f>
        <v>5550.8235711573107</v>
      </c>
      <c r="AC39" s="172">
        <f>IF(ISNUMBER(FIND("decision",'Input| Setup'!$F$6)),'Input| Projects'!AK39,'Input| Projects'!U39)*M39*'Input| Escalations'!$I$17</f>
        <v>218.73857486222687</v>
      </c>
      <c r="AD39" s="172">
        <f>IF(ISNUMBER(FIND("decision",'Input| Setup'!$F$6)),'Input| Projects'!AL39,'Input| Projects'!V39)*N39*'Input| Escalations'!$I$17</f>
        <v>1364.4690080147775</v>
      </c>
      <c r="AE39" s="172">
        <f>IF(ISNUMBER(FIND("decision",'Input| Setup'!$F$6)),'Input| Projects'!AM39,'Input| Projects'!W39)*O39*'Input| Escalations'!$I$17</f>
        <v>1123.335025117256</v>
      </c>
      <c r="AF39" s="175"/>
      <c r="AG39" s="172" cm="1">
        <f t="array" ref="AG39">IFERROR(--('Input| Projects'!$AS39="Yes")*_xlfn.SWITCH('Input| Overheads'!$C$50,"Direct costs",'Calc| Overheads Allocation'!C$8*Q39,"Internal labour",'Calc| Overheads Allocation'!C$8*Q39*'Input| Projects'!$AO39,"DNSP defined",'Calc| Overheads Allocation'!C$78*'Input| Projects'!$AV39,0),0)</f>
        <v>247.09846054093683</v>
      </c>
      <c r="AH39" s="172" cm="1">
        <f t="array" ref="AH39">IFERROR(--('Input| Projects'!$AS39="Yes")*_xlfn.SWITCH('Input| Overheads'!$C$50,"Direct costs",'Calc| Overheads Allocation'!D$8*R39,"Internal labour",'Calc| Overheads Allocation'!D$8*R39*'Input| Projects'!$AO39,"DNSP defined",'Calc| Overheads Allocation'!D$78*'Input| Projects'!$AV39,0),0)</f>
        <v>31.778286329453202</v>
      </c>
      <c r="AI39" s="172" cm="1">
        <f t="array" ref="AI39">IFERROR(--('Input| Projects'!$AS39="Yes")*_xlfn.SWITCH('Input| Overheads'!$C$50,"Direct costs",'Calc| Overheads Allocation'!E$8*S39,"Internal labour",'Calc| Overheads Allocation'!E$8*S39*'Input| Projects'!$AO39,"DNSP defined",'Calc| Overheads Allocation'!E$78*'Input| Projects'!$AV39,0),0)</f>
        <v>111.94653485741557</v>
      </c>
      <c r="AJ39" s="172" cm="1">
        <f t="array" ref="AJ39">IFERROR(--('Input| Projects'!$AS39="Yes")*_xlfn.SWITCH('Input| Overheads'!$C$50,"Direct costs",'Calc| Overheads Allocation'!F$8*T39,"Internal labour",'Calc| Overheads Allocation'!F$8*T39*'Input| Projects'!$AO39,"DNSP defined",'Calc| Overheads Allocation'!F$78*'Input| Projects'!$AV39,0),0)</f>
        <v>233.59642347072958</v>
      </c>
      <c r="AK39" s="172" cm="1">
        <f t="array" ref="AK39">IFERROR(--('Input| Projects'!$AS39="Yes")*_xlfn.SWITCH('Input| Overheads'!$C$50,"Direct costs",'Calc| Overheads Allocation'!G$8*U39,"Internal labour",'Calc| Overheads Allocation'!G$8*U39*'Input| Projects'!$AO39,"DNSP defined",'Calc| Overheads Allocation'!G$78*'Input| Projects'!$AV39,0),0)</f>
        <v>9.1304274687984179</v>
      </c>
      <c r="AL39" s="172" cm="1">
        <f t="array" ref="AL39">IFERROR(--('Input| Projects'!$AS39="Yes")*_xlfn.SWITCH('Input| Overheads'!$C$50,"Direct costs",'Calc| Overheads Allocation'!H$8*V39,"Internal labour",'Calc| Overheads Allocation'!H$8*V39*'Input| Projects'!$AO39,"DNSP defined",'Calc| Overheads Allocation'!H$78*'Input| Projects'!$AV39,0),0)</f>
        <v>56.497958131892339</v>
      </c>
      <c r="AM39" s="172" cm="1">
        <f t="array" ref="AM39">IFERROR(--('Input| Projects'!$AS39="Yes")*_xlfn.SWITCH('Input| Overheads'!$C$50,"Direct costs",'Calc| Overheads Allocation'!I$8*W39,"Internal labour",'Calc| Overheads Allocation'!I$8*W39*'Input| Projects'!$AO39,"DNSP defined",'Calc| Overheads Allocation'!I$78*'Input| Projects'!$AV39,0),0)</f>
        <v>46.164872498283749</v>
      </c>
      <c r="AN39" s="175"/>
      <c r="AO39" s="172" cm="1">
        <f t="array" ref="AO39">IFERROR(--('Input| Projects'!$AT39="Yes")*_xlfn.SWITCH('Input| Overheads'!$C$50,"Direct costs",'Calc| Overheads Allocation'!C$9*Q39,"Internal labour",'Calc| Overheads Allocation'!C$9*Q39*'Input| Projects'!$AO39,"DNSP defined",'Calc| Overheads Allocation'!C$79*'Input| Projects'!$AW39,0),0)</f>
        <v>250.95224753440993</v>
      </c>
      <c r="AP39" s="172" cm="1">
        <f t="array" ref="AP39">IFERROR(--('Input| Projects'!$AT39="Yes")*_xlfn.SWITCH('Input| Overheads'!$C$50,"Direct costs",'Calc| Overheads Allocation'!D$9*R39,"Internal labour",'Calc| Overheads Allocation'!D$9*R39*'Input| Projects'!$AO39,"DNSP defined",'Calc| Overheads Allocation'!D$79*'Input| Projects'!$AW39,0),0)</f>
        <v>32.910945156895053</v>
      </c>
      <c r="AQ39" s="172" cm="1">
        <f t="array" ref="AQ39">IFERROR(--('Input| Projects'!$AT39="Yes")*_xlfn.SWITCH('Input| Overheads'!$C$50,"Direct costs",'Calc| Overheads Allocation'!E$9*S39,"Internal labour",'Calc| Overheads Allocation'!E$9*S39*'Input| Projects'!$AO39,"DNSP defined",'Calc| Overheads Allocation'!E$79*'Input| Projects'!$AW39,0),0)</f>
        <v>116.90539068133002</v>
      </c>
      <c r="AR39" s="172" cm="1">
        <f t="array" ref="AR39">IFERROR(--('Input| Projects'!$AT39="Yes")*_xlfn.SWITCH('Input| Overheads'!$C$50,"Direct costs",'Calc| Overheads Allocation'!F$9*T39,"Internal labour",'Calc| Overheads Allocation'!F$9*T39*'Input| Projects'!$AO39,"DNSP defined",'Calc| Overheads Allocation'!F$79*'Input| Projects'!$AW39,0),0)</f>
        <v>245.98349034542298</v>
      </c>
      <c r="AS39" s="172" cm="1">
        <f t="array" ref="AS39">IFERROR(--('Input| Projects'!$AT39="Yes")*_xlfn.SWITCH('Input| Overheads'!$C$50,"Direct costs",'Calc| Overheads Allocation'!G$9*U39,"Internal labour",'Calc| Overheads Allocation'!G$9*U39*'Input| Projects'!$AO39,"DNSP defined",'Calc| Overheads Allocation'!G$79*'Input| Projects'!$AW39,0),0)</f>
        <v>9.6944098271076857</v>
      </c>
      <c r="AT39" s="172" cm="1">
        <f t="array" ref="AT39">IFERROR(--('Input| Projects'!$AT39="Yes")*_xlfn.SWITCH('Input| Overheads'!$C$50,"Direct costs",'Calc| Overheads Allocation'!H$9*V39,"Internal labour",'Calc| Overheads Allocation'!H$9*V39*'Input| Projects'!$AO39,"DNSP defined",'Calc| Overheads Allocation'!H$79*'Input| Projects'!$AW39,0),0)</f>
        <v>60.482728137378302</v>
      </c>
      <c r="AU39" s="172" cm="1">
        <f t="array" ref="AU39">IFERROR(--('Input| Projects'!$AT39="Yes")*_xlfn.SWITCH('Input| Overheads'!$C$50,"Direct costs",'Calc| Overheads Allocation'!I$9*W39,"Internal labour",'Calc| Overheads Allocation'!I$9*W39*'Input| Projects'!$AO39,"DNSP defined",'Calc| Overheads Allocation'!I$79*'Input| Projects'!$AW39,0),0)</f>
        <v>49.864293399701353</v>
      </c>
      <c r="AV39" s="175"/>
      <c r="AW39" s="172">
        <f t="shared" si="24"/>
        <v>498.05070807534673</v>
      </c>
      <c r="AX39" s="172">
        <f t="shared" si="25"/>
        <v>64.689231486348262</v>
      </c>
      <c r="AY39" s="172">
        <f t="shared" si="26"/>
        <v>228.8519255387456</v>
      </c>
      <c r="AZ39" s="172">
        <f t="shared" si="27"/>
        <v>479.57991381615255</v>
      </c>
      <c r="BA39" s="172">
        <f t="shared" si="28"/>
        <v>18.824837295906104</v>
      </c>
      <c r="BB39" s="172">
        <f t="shared" si="29"/>
        <v>116.98068626927065</v>
      </c>
      <c r="BC39" s="172">
        <f t="shared" si="30"/>
        <v>96.029165897985109</v>
      </c>
      <c r="BD39" s="176"/>
      <c r="BE39" s="172">
        <f t="shared" si="31"/>
        <v>298.83042484520803</v>
      </c>
      <c r="BF39" s="172">
        <f t="shared" si="32"/>
        <v>38.81353889180896</v>
      </c>
      <c r="BG39" s="172">
        <f t="shared" si="33"/>
        <v>137.31115532324736</v>
      </c>
      <c r="BH39" s="172">
        <f t="shared" si="34"/>
        <v>287.74794828969152</v>
      </c>
      <c r="BI39" s="172">
        <f t="shared" si="35"/>
        <v>11.294902377543659</v>
      </c>
      <c r="BJ39" s="172">
        <f t="shared" si="36"/>
        <v>70.188411761562392</v>
      </c>
      <c r="BK39" s="172">
        <f t="shared" si="37"/>
        <v>57.617499538791066</v>
      </c>
      <c r="BL39" s="176"/>
      <c r="BM39" s="172">
        <f t="shared" si="16"/>
        <v>8692.9752865608698</v>
      </c>
      <c r="BN39" s="172">
        <f t="shared" si="17"/>
        <v>7637.9248762855796</v>
      </c>
      <c r="BO39" s="172">
        <f t="shared" si="18"/>
        <v>4630.4895120632973</v>
      </c>
      <c r="BP39" s="172">
        <f t="shared" si="19"/>
        <v>9730.9525324116712</v>
      </c>
      <c r="BQ39" s="172">
        <f t="shared" si="20"/>
        <v>383.38912873295095</v>
      </c>
      <c r="BR39" s="172">
        <f t="shared" si="21"/>
        <v>2391.0956996272334</v>
      </c>
      <c r="BS39" s="172">
        <f t="shared" si="22"/>
        <v>1968.2542077600788</v>
      </c>
      <c r="BT39" s="55"/>
      <c r="BU39" s="158">
        <f>SUMIF('Input| Projects'!$BA$8:$CX$8,RIGHT(BU$9,3),'Input| Projects'!$BA39:$CX39)</f>
        <v>0</v>
      </c>
      <c r="BV39" s="158">
        <f>SUMIF('Input| Projects'!$BA$8:$CX$8,RIGHT(BV$9,3),'Input| Projects'!$BA39:$CX39)</f>
        <v>1</v>
      </c>
      <c r="BW39" s="79" t="str">
        <f t="shared" si="23"/>
        <v/>
      </c>
    </row>
    <row r="40" spans="2:75" x14ac:dyDescent="0.2">
      <c r="B40" s="123">
        <f>IFERROR('Input| Projects'!B40,"")</f>
        <v>31</v>
      </c>
      <c r="C40" s="160" t="str">
        <f>IFERROR(IF('Input| Projects'!C40="","",'Input| Projects'!C40),"")</f>
        <v>Project 31</v>
      </c>
      <c r="D40" s="160">
        <f>IFERROR(IF('Input| Projects'!D40="","",'Input| Projects'!D40),"")</f>
        <v>31</v>
      </c>
      <c r="E40" s="53"/>
      <c r="F40" s="160" t="str">
        <f>IF(LEN('Input| Projects'!F40)&gt;0,'Input| Projects'!F40,"")</f>
        <v>DER capex</v>
      </c>
      <c r="G40" s="160" t="str">
        <f>IF(LEN('Input| Projects'!G40)&gt;0,'Input| Projects'!G40,"")</f>
        <v>Digital</v>
      </c>
      <c r="H40" s="10"/>
      <c r="I40" s="194" cm="1">
        <f t="array" ref="I40">IF(LEN($F40)&gt;0,1+IFERROR(SUMPRODUCT(TRANSPOSE('Input| Projects'!$AO40:$AQ40),INDEX('Input| Escalations'!$F$27:$L$29,,MATCH(Q$9,'Input| Escalations'!$F$21:$L$21,0))),0),0)</f>
        <v>1.0007263453662352</v>
      </c>
      <c r="J40" s="194" cm="1">
        <f t="array" ref="J40">IF(LEN($F40)&gt;0,1+IFERROR(SUMPRODUCT(TRANSPOSE('Input| Projects'!$AO40:$AQ40),INDEX('Input| Escalations'!$F$27:$L$29,,MATCH(R$9,'Input| Escalations'!$F$21:$L$21,0))),0),0)</f>
        <v>1.0021852584928896</v>
      </c>
      <c r="K40" s="194" cm="1">
        <f t="array" ref="K40">IF(LEN($F40)&gt;0,1+IFERROR(SUMPRODUCT(TRANSPOSE('Input| Projects'!$AO40:$AQ40),INDEX('Input| Escalations'!$F$27:$L$29,,MATCH(S$9,'Input| Escalations'!$F$21:$L$21,0))),0),0)</f>
        <v>1.0036525275258183</v>
      </c>
      <c r="L40" s="194" cm="1">
        <f t="array" ref="L40">IF(LEN($F40)&gt;0,1+IFERROR(SUMPRODUCT(TRANSPOSE('Input| Projects'!$AO40:$AQ40),INDEX('Input| Escalations'!$F$27:$L$29,,MATCH(T$9,'Input| Escalations'!$F$21:$L$21,0))),0),0)</f>
        <v>1.0051282242805217</v>
      </c>
      <c r="M40" s="194" cm="1">
        <f t="array" ref="M40">IF(LEN($F40)&gt;0,1+IFERROR(SUMPRODUCT(TRANSPOSE('Input| Projects'!$AO40:$AQ40),INDEX('Input| Escalations'!$F$27:$L$29,,MATCH(U$9,'Input| Escalations'!$F$21:$L$21,0))),0),0)</f>
        <v>1.0066124212161454</v>
      </c>
      <c r="N40" s="194" cm="1">
        <f t="array" ref="N40">IF(LEN($F40)&gt;0,1+IFERROR(SUMPRODUCT(TRANSPOSE('Input| Projects'!$AO40:$AQ40),INDEX('Input| Escalations'!$F$27:$L$29,,MATCH(V$9,'Input| Escalations'!$F$21:$L$21,0))),0),0)</f>
        <v>1.0081051914412711</v>
      </c>
      <c r="O40" s="194" cm="1">
        <f t="array" ref="O40">IF(LEN($F40)&gt;0,1+IFERROR(SUMPRODUCT(TRANSPOSE('Input| Projects'!$AO40:$AQ40),INDEX('Input| Escalations'!$F$27:$L$29,,MATCH(W$9,'Input| Escalations'!$F$21:$L$21,0))),0),0)</f>
        <v>1.0096066087197586</v>
      </c>
      <c r="P40" s="10"/>
      <c r="Q40" s="172">
        <f>IFERROR(IF(ISNUMBER(FIND("decision",'Input| Setup'!$F$6)),'Input| Projects'!Y40,'Input| Projects'!I40)*'Input| Escalations'!$I$17*I40,0)</f>
        <v>10680.545406492103</v>
      </c>
      <c r="R40" s="172">
        <f>IFERROR(IF(ISNUMBER(FIND("decision",'Input| Setup'!$F$6)),'Input| Projects'!Z40,'Input| Projects'!J40)*'Input| Escalations'!$I$17*J40,0)</f>
        <v>9870.2906175240278</v>
      </c>
      <c r="S40" s="172">
        <f>IFERROR(IF(ISNUMBER(FIND("decision",'Input| Setup'!$F$6)),'Input| Projects'!AA40,'Input| Projects'!K40)*'Input| Escalations'!$I$17*K40,0)</f>
        <v>5736.7080874935773</v>
      </c>
      <c r="T40" s="172">
        <f>IFERROR(IF(ISNUMBER(FIND("decision",'Input| Setup'!$F$6)),'Input| Projects'!AB40,'Input| Projects'!L40)*'Input| Escalations'!$I$17*L40,0)</f>
        <v>12057.427054874479</v>
      </c>
      <c r="U40" s="172">
        <f>IFERROR(IF(ISNUMBER(FIND("decision",'Input| Setup'!$F$6)),'Input| Projects'!AC40,'Input| Projects'!M40)*'Input| Escalations'!$I$17*M40,0)</f>
        <v>475.14109873584312</v>
      </c>
      <c r="V40" s="172">
        <f>IFERROR(IF(ISNUMBER(FIND("decision",'Input| Setup'!$F$6)),'Input| Projects'!AD40,'Input| Projects'!N40)*'Input| Escalations'!$I$17*N40,0)</f>
        <v>2963.8819036262385</v>
      </c>
      <c r="W40" s="172">
        <f>IFERROR(IF(ISNUMBER(FIND("decision",'Input| Setup'!$F$6)),'Input| Projects'!AE40,'Input| Projects'!O40)*'Input| Escalations'!$I$17*O40,0)</f>
        <v>2440.0937896703781</v>
      </c>
      <c r="X40" s="175"/>
      <c r="Y40" s="172">
        <f>IF(ISNUMBER(FIND("decision",'Input| Setup'!$F$6)),'Input| Projects'!AG40,'Input| Projects'!Q40)*I40*'Input| Escalations'!$I$17</f>
        <v>0</v>
      </c>
      <c r="Z40" s="172">
        <f>IF(ISNUMBER(FIND("decision",'Input| Setup'!$F$6)),'Input| Projects'!AH40,'Input| Projects'!R40)*J40*'Input| Escalations'!$I$17</f>
        <v>0</v>
      </c>
      <c r="AA40" s="172">
        <f>IF(ISNUMBER(FIND("decision",'Input| Setup'!$F$6)),'Input| Projects'!AI40,'Input| Projects'!S40)*K40*'Input| Escalations'!$I$17</f>
        <v>0</v>
      </c>
      <c r="AB40" s="172">
        <f>IF(ISNUMBER(FIND("decision",'Input| Setup'!$F$6)),'Input| Projects'!AJ40,'Input| Projects'!T40)*L40*'Input| Escalations'!$I$17</f>
        <v>0</v>
      </c>
      <c r="AC40" s="172">
        <f>IF(ISNUMBER(FIND("decision",'Input| Setup'!$F$6)),'Input| Projects'!AK40,'Input| Projects'!U40)*M40*'Input| Escalations'!$I$17</f>
        <v>0</v>
      </c>
      <c r="AD40" s="172">
        <f>IF(ISNUMBER(FIND("decision",'Input| Setup'!$F$6)),'Input| Projects'!AL40,'Input| Projects'!V40)*N40*'Input| Escalations'!$I$17</f>
        <v>0</v>
      </c>
      <c r="AE40" s="172">
        <f>IF(ISNUMBER(FIND("decision",'Input| Setup'!$F$6)),'Input| Projects'!AM40,'Input| Projects'!W40)*O40*'Input| Escalations'!$I$17</f>
        <v>0</v>
      </c>
      <c r="AF40" s="175"/>
      <c r="AG40" s="172" cm="1">
        <f t="array" ref="AG40">IFERROR(--('Input| Projects'!$AS40="Yes")*_xlfn.SWITCH('Input| Overheads'!$C$50,"Direct costs",'Calc| Overheads Allocation'!C$8*Q40,"Internal labour",'Calc| Overheads Allocation'!C$8*Q40*'Input| Projects'!$AO40,"DNSP defined",'Calc| Overheads Allocation'!C$78*'Input| Projects'!$AV40,0),0)</f>
        <v>322.04644501676489</v>
      </c>
      <c r="AH40" s="172" cm="1">
        <f t="array" ref="AH40">IFERROR(--('Input| Projects'!$AS40="Yes")*_xlfn.SWITCH('Input| Overheads'!$C$50,"Direct costs",'Calc| Overheads Allocation'!D$8*R40,"Internal labour",'Calc| Overheads Allocation'!D$8*R40*'Input| Projects'!$AO40,"DNSP defined",'Calc| Overheads Allocation'!D$78*'Input| Projects'!$AV40,0),0)</f>
        <v>41.417029141829808</v>
      </c>
      <c r="AI40" s="172" cm="1">
        <f t="array" ref="AI40">IFERROR(--('Input| Projects'!$AS40="Yes")*_xlfn.SWITCH('Input| Overheads'!$C$50,"Direct costs",'Calc| Overheads Allocation'!E$8*S40,"Internal labour",'Calc| Overheads Allocation'!E$8*S40*'Input| Projects'!$AO40,"DNSP defined",'Calc| Overheads Allocation'!E$78*'Input| Projects'!$AV40,0),0)</f>
        <v>145.90128770471762</v>
      </c>
      <c r="AJ40" s="172" cm="1">
        <f t="array" ref="AJ40">IFERROR(--('Input| Projects'!$AS40="Yes")*_xlfn.SWITCH('Input| Overheads'!$C$50,"Direct costs",'Calc| Overheads Allocation'!F$8*T40,"Internal labour",'Calc| Overheads Allocation'!F$8*T40*'Input| Projects'!$AO40,"DNSP defined",'Calc| Overheads Allocation'!F$78*'Input| Projects'!$AV40,0),0)</f>
        <v>304.44907500715107</v>
      </c>
      <c r="AK40" s="172" cm="1">
        <f t="array" ref="AK40">IFERROR(--('Input| Projects'!$AS40="Yes")*_xlfn.SWITCH('Input| Overheads'!$C$50,"Direct costs",'Calc| Overheads Allocation'!G$8*U40,"Internal labour",'Calc| Overheads Allocation'!G$8*U40*'Input| Projects'!$AO40,"DNSP defined",'Calc| Overheads Allocation'!G$78*'Input| Projects'!$AV40,0),0)</f>
        <v>11.899797762288401</v>
      </c>
      <c r="AL40" s="172" cm="1">
        <f t="array" ref="AL40">IFERROR(--('Input| Projects'!$AS40="Yes")*_xlfn.SWITCH('Input| Overheads'!$C$50,"Direct costs",'Calc| Overheads Allocation'!H$8*V40,"Internal labour",'Calc| Overheads Allocation'!H$8*V40*'Input| Projects'!$AO40,"DNSP defined",'Calc| Overheads Allocation'!H$78*'Input| Projects'!$AV40,0),0)</f>
        <v>73.634479661469172</v>
      </c>
      <c r="AM40" s="172" cm="1">
        <f t="array" ref="AM40">IFERROR(--('Input| Projects'!$AS40="Yes")*_xlfn.SWITCH('Input| Overheads'!$C$50,"Direct costs",'Calc| Overheads Allocation'!I$8*W40,"Internal labour",'Calc| Overheads Allocation'!I$8*W40*'Input| Projects'!$AO40,"DNSP defined",'Calc| Overheads Allocation'!I$78*'Input| Projects'!$AV40,0),0)</f>
        <v>60.167242807493899</v>
      </c>
      <c r="AN40" s="175"/>
      <c r="AO40" s="172" cm="1">
        <f t="array" ref="AO40">IFERROR(--('Input| Projects'!$AT40="Yes")*_xlfn.SWITCH('Input| Overheads'!$C$50,"Direct costs",'Calc| Overheads Allocation'!C$9*Q40,"Internal labour",'Calc| Overheads Allocation'!C$9*Q40*'Input| Projects'!$AO40,"DNSP defined",'Calc| Overheads Allocation'!C$79*'Input| Projects'!$AW40,0),0)</f>
        <v>327.06913272749728</v>
      </c>
      <c r="AP40" s="172" cm="1">
        <f t="array" ref="AP40">IFERROR(--('Input| Projects'!$AT40="Yes")*_xlfn.SWITCH('Input| Overheads'!$C$50,"Direct costs",'Calc| Overheads Allocation'!D$9*R40,"Internal labour",'Calc| Overheads Allocation'!D$9*R40*'Input| Projects'!$AO40,"DNSP defined",'Calc| Overheads Allocation'!D$79*'Input| Projects'!$AW40,0),0)</f>
        <v>42.893237241208368</v>
      </c>
      <c r="AQ40" s="172" cm="1">
        <f t="array" ref="AQ40">IFERROR(--('Input| Projects'!$AT40="Yes")*_xlfn.SWITCH('Input| Overheads'!$C$50,"Direct costs",'Calc| Overheads Allocation'!E$9*S40,"Internal labour",'Calc| Overheads Allocation'!E$9*S40*'Input| Projects'!$AO40,"DNSP defined",'Calc| Overheads Allocation'!E$79*'Input| Projects'!$AW40,0),0)</f>
        <v>152.36422513438146</v>
      </c>
      <c r="AR40" s="172" cm="1">
        <f t="array" ref="AR40">IFERROR(--('Input| Projects'!$AT40="Yes")*_xlfn.SWITCH('Input| Overheads'!$C$50,"Direct costs",'Calc| Overheads Allocation'!F$9*T40,"Internal labour",'Calc| Overheads Allocation'!F$9*T40*'Input| Projects'!$AO40,"DNSP defined",'Calc| Overheads Allocation'!F$79*'Input| Projects'!$AW40,0),0)</f>
        <v>320.59329072766565</v>
      </c>
      <c r="AS40" s="172" cm="1">
        <f t="array" ref="AS40">IFERROR(--('Input| Projects'!$AT40="Yes")*_xlfn.SWITCH('Input| Overheads'!$C$50,"Direct costs",'Calc| Overheads Allocation'!G$9*U40,"Internal labour",'Calc| Overheads Allocation'!G$9*U40*'Input| Projects'!$AO40,"DNSP defined",'Calc| Overheads Allocation'!G$79*'Input| Projects'!$AW40,0),0)</f>
        <v>12.634842865961076</v>
      </c>
      <c r="AT40" s="172" cm="1">
        <f t="array" ref="AT40">IFERROR(--('Input| Projects'!$AT40="Yes")*_xlfn.SWITCH('Input| Overheads'!$C$50,"Direct costs",'Calc| Overheads Allocation'!H$9*V40,"Internal labour",'Calc| Overheads Allocation'!H$9*V40*'Input| Projects'!$AO40,"DNSP defined",'Calc| Overheads Allocation'!H$79*'Input| Projects'!$AW40,0),0)</f>
        <v>78.827879133351303</v>
      </c>
      <c r="AU40" s="172" cm="1">
        <f t="array" ref="AU40">IFERROR(--('Input| Projects'!$AT40="Yes")*_xlfn.SWITCH('Input| Overheads'!$C$50,"Direct costs",'Calc| Overheads Allocation'!I$9*W40,"Internal labour",'Calc| Overheads Allocation'!I$9*W40*'Input| Projects'!$AO40,"DNSP defined",'Calc| Overheads Allocation'!I$79*'Input| Projects'!$AW40,0),0)</f>
        <v>64.988743302940648</v>
      </c>
      <c r="AV40" s="175"/>
      <c r="AW40" s="172">
        <f t="shared" si="24"/>
        <v>649.11557774426217</v>
      </c>
      <c r="AX40" s="172">
        <f t="shared" si="25"/>
        <v>84.310266383038169</v>
      </c>
      <c r="AY40" s="172">
        <f t="shared" si="26"/>
        <v>298.26551283909907</v>
      </c>
      <c r="AZ40" s="172">
        <f t="shared" si="27"/>
        <v>625.04236573481671</v>
      </c>
      <c r="BA40" s="172">
        <f t="shared" si="28"/>
        <v>24.534640628249477</v>
      </c>
      <c r="BB40" s="172">
        <f t="shared" si="29"/>
        <v>152.46235879482049</v>
      </c>
      <c r="BC40" s="172">
        <f t="shared" si="30"/>
        <v>125.15598611043455</v>
      </c>
      <c r="BD40" s="176"/>
      <c r="BE40" s="172">
        <f t="shared" si="31"/>
        <v>0</v>
      </c>
      <c r="BF40" s="172">
        <f t="shared" si="32"/>
        <v>0</v>
      </c>
      <c r="BG40" s="172">
        <f t="shared" si="33"/>
        <v>0</v>
      </c>
      <c r="BH40" s="172">
        <f t="shared" si="34"/>
        <v>0</v>
      </c>
      <c r="BI40" s="172">
        <f t="shared" si="35"/>
        <v>0</v>
      </c>
      <c r="BJ40" s="172">
        <f t="shared" si="36"/>
        <v>0</v>
      </c>
      <c r="BK40" s="172">
        <f t="shared" si="37"/>
        <v>0</v>
      </c>
      <c r="BL40" s="176"/>
      <c r="BM40" s="172">
        <f t="shared" si="16"/>
        <v>11329.660984236365</v>
      </c>
      <c r="BN40" s="172">
        <f t="shared" si="17"/>
        <v>9954.6008839070655</v>
      </c>
      <c r="BO40" s="172">
        <f t="shared" si="18"/>
        <v>6034.9736003326761</v>
      </c>
      <c r="BP40" s="172">
        <f t="shared" si="19"/>
        <v>12682.469420609295</v>
      </c>
      <c r="BQ40" s="172">
        <f t="shared" si="20"/>
        <v>499.67573936409258</v>
      </c>
      <c r="BR40" s="172">
        <f t="shared" si="21"/>
        <v>3116.3442624210588</v>
      </c>
      <c r="BS40" s="172">
        <f t="shared" si="22"/>
        <v>2565.2497757808128</v>
      </c>
      <c r="BT40" s="55"/>
      <c r="BU40" s="158">
        <f>SUMIF('Input| Projects'!$BA$8:$CX$8,RIGHT(BU$9,3),'Input| Projects'!$BA40:$CX40)</f>
        <v>1</v>
      </c>
      <c r="BV40" s="158">
        <f>SUMIF('Input| Projects'!$BA$8:$CX$8,RIGHT(BV$9,3),'Input| Projects'!$BA40:$CX40)</f>
        <v>0</v>
      </c>
      <c r="BW40" s="79" t="str">
        <f t="shared" si="23"/>
        <v/>
      </c>
    </row>
    <row r="41" spans="2:75" x14ac:dyDescent="0.2">
      <c r="B41" s="123">
        <f>IFERROR('Input| Projects'!B41,"")</f>
        <v>32</v>
      </c>
      <c r="C41" s="160" t="str">
        <f>IFERROR(IF('Input| Projects'!C41="","",'Input| Projects'!C41),"")</f>
        <v>Project 32</v>
      </c>
      <c r="D41" s="160">
        <f>IFERROR(IF('Input| Projects'!D41="","",'Input| Projects'!D41),"")</f>
        <v>32</v>
      </c>
      <c r="E41" s="53"/>
      <c r="F41" s="160" t="str">
        <f>IF(LEN('Input| Projects'!F41)&gt;0,'Input| Projects'!F41,"")</f>
        <v>DER capex</v>
      </c>
      <c r="G41" s="160" t="str">
        <f>IF(LEN('Input| Projects'!G41)&gt;0,'Input| Projects'!G41,"")</f>
        <v>Digital</v>
      </c>
      <c r="H41" s="10"/>
      <c r="I41" s="194" cm="1">
        <f t="array" ref="I41">IF(LEN($F41)&gt;0,1+IFERROR(SUMPRODUCT(TRANSPOSE('Input| Projects'!$AO41:$AQ41),INDEX('Input| Escalations'!$F$27:$L$29,,MATCH(Q$9,'Input| Escalations'!$F$21:$L$21,0))),0),0)</f>
        <v>1.0007263453662352</v>
      </c>
      <c r="J41" s="194" cm="1">
        <f t="array" ref="J41">IF(LEN($F41)&gt;0,1+IFERROR(SUMPRODUCT(TRANSPOSE('Input| Projects'!$AO41:$AQ41),INDEX('Input| Escalations'!$F$27:$L$29,,MATCH(R$9,'Input| Escalations'!$F$21:$L$21,0))),0),0)</f>
        <v>1.0021852584928896</v>
      </c>
      <c r="K41" s="194" cm="1">
        <f t="array" ref="K41">IF(LEN($F41)&gt;0,1+IFERROR(SUMPRODUCT(TRANSPOSE('Input| Projects'!$AO41:$AQ41),INDEX('Input| Escalations'!$F$27:$L$29,,MATCH(S$9,'Input| Escalations'!$F$21:$L$21,0))),0),0)</f>
        <v>1.0036525275258183</v>
      </c>
      <c r="L41" s="194" cm="1">
        <f t="array" ref="L41">IF(LEN($F41)&gt;0,1+IFERROR(SUMPRODUCT(TRANSPOSE('Input| Projects'!$AO41:$AQ41),INDEX('Input| Escalations'!$F$27:$L$29,,MATCH(T$9,'Input| Escalations'!$F$21:$L$21,0))),0),0)</f>
        <v>1.0051282242805217</v>
      </c>
      <c r="M41" s="194" cm="1">
        <f t="array" ref="M41">IF(LEN($F41)&gt;0,1+IFERROR(SUMPRODUCT(TRANSPOSE('Input| Projects'!$AO41:$AQ41),INDEX('Input| Escalations'!$F$27:$L$29,,MATCH(U$9,'Input| Escalations'!$F$21:$L$21,0))),0),0)</f>
        <v>1.0066124212161454</v>
      </c>
      <c r="N41" s="194" cm="1">
        <f t="array" ref="N41">IF(LEN($F41)&gt;0,1+IFERROR(SUMPRODUCT(TRANSPOSE('Input| Projects'!$AO41:$AQ41),INDEX('Input| Escalations'!$F$27:$L$29,,MATCH(V$9,'Input| Escalations'!$F$21:$L$21,0))),0),0)</f>
        <v>1.0081051914412711</v>
      </c>
      <c r="O41" s="194" cm="1">
        <f t="array" ref="O41">IF(LEN($F41)&gt;0,1+IFERROR(SUMPRODUCT(TRANSPOSE('Input| Projects'!$AO41:$AQ41),INDEX('Input| Escalations'!$F$27:$L$29,,MATCH(W$9,'Input| Escalations'!$F$21:$L$21,0))),0),0)</f>
        <v>1.0096066087197586</v>
      </c>
      <c r="P41" s="10"/>
      <c r="Q41" s="172">
        <f>IFERROR(IF(ISNUMBER(FIND("decision",'Input| Setup'!$F$6)),'Input| Projects'!Y41,'Input| Projects'!I41)*'Input| Escalations'!$I$17*I41,0)</f>
        <v>1097.6024200736645</v>
      </c>
      <c r="R41" s="172">
        <f>IFERROR(IF(ISNUMBER(FIND("decision",'Input| Setup'!$F$6)),'Input| Projects'!Z41,'Input| Projects'!J41)*'Input| Escalations'!$I$17*J41,0)</f>
        <v>4635.4033329320109</v>
      </c>
      <c r="S41" s="172">
        <f>IFERROR(IF(ISNUMBER(FIND("decision",'Input| Setup'!$F$6)),'Input| Projects'!AA41,'Input| Projects'!K41)*'Input| Escalations'!$I$17*K41,0)</f>
        <v>343.76177004469997</v>
      </c>
      <c r="T41" s="172">
        <f>IFERROR(IF(ISNUMBER(FIND("decision",'Input| Setup'!$F$6)),'Input| Projects'!AB41,'Input| Projects'!L41)*'Input| Escalations'!$I$17*L41,0)</f>
        <v>1612.1498597487457</v>
      </c>
      <c r="U41" s="172">
        <f>IFERROR(IF(ISNUMBER(FIND("decision",'Input| Setup'!$F$6)),'Input| Projects'!AC41,'Input| Projects'!M41)*'Input| Escalations'!$I$17*M41,0)</f>
        <v>4993.3912025581712</v>
      </c>
      <c r="V41" s="172">
        <f>IFERROR(IF(ISNUMBER(FIND("decision",'Input| Setup'!$F$6)),'Input| Projects'!AD41,'Input| Projects'!N41)*'Input| Escalations'!$I$17*N41,0)</f>
        <v>2380.6610879310419</v>
      </c>
      <c r="W41" s="172">
        <f>IFERROR(IF(ISNUMBER(FIND("decision",'Input| Setup'!$F$6)),'Input| Projects'!AE41,'Input| Projects'!O41)*'Input| Escalations'!$I$17*O41,0)</f>
        <v>6733.4758954109939</v>
      </c>
      <c r="X41" s="175"/>
      <c r="Y41" s="172">
        <f>IF(ISNUMBER(FIND("decision",'Input| Setup'!$F$6)),'Input| Projects'!AG41,'Input| Projects'!Q41)*I41*'Input| Escalations'!$I$17</f>
        <v>0</v>
      </c>
      <c r="Z41" s="172">
        <f>IF(ISNUMBER(FIND("decision",'Input| Setup'!$F$6)),'Input| Projects'!AH41,'Input| Projects'!R41)*J41*'Input| Escalations'!$I$17</f>
        <v>0</v>
      </c>
      <c r="AA41" s="172">
        <f>IF(ISNUMBER(FIND("decision",'Input| Setup'!$F$6)),'Input| Projects'!AI41,'Input| Projects'!S41)*K41*'Input| Escalations'!$I$17</f>
        <v>0</v>
      </c>
      <c r="AB41" s="172">
        <f>IF(ISNUMBER(FIND("decision",'Input| Setup'!$F$6)),'Input| Projects'!AJ41,'Input| Projects'!T41)*L41*'Input| Escalations'!$I$17</f>
        <v>0</v>
      </c>
      <c r="AC41" s="172">
        <f>IF(ISNUMBER(FIND("decision",'Input| Setup'!$F$6)),'Input| Projects'!AK41,'Input| Projects'!U41)*M41*'Input| Escalations'!$I$17</f>
        <v>0</v>
      </c>
      <c r="AD41" s="172">
        <f>IF(ISNUMBER(FIND("decision",'Input| Setup'!$F$6)),'Input| Projects'!AL41,'Input| Projects'!V41)*N41*'Input| Escalations'!$I$17</f>
        <v>0</v>
      </c>
      <c r="AE41" s="172">
        <f>IF(ISNUMBER(FIND("decision",'Input| Setup'!$F$6)),'Input| Projects'!AM41,'Input| Projects'!W41)*O41*'Input| Escalations'!$I$17</f>
        <v>0</v>
      </c>
      <c r="AF41" s="175"/>
      <c r="AG41" s="172" cm="1">
        <f t="array" ref="AG41">IFERROR(--('Input| Projects'!$AS41="Yes")*_xlfn.SWITCH('Input| Overheads'!$C$50,"Direct costs",'Calc| Overheads Allocation'!C$8*Q41,"Internal labour",'Calc| Overheads Allocation'!C$8*Q41*'Input| Projects'!$AO41,"DNSP defined",'Calc| Overheads Allocation'!C$78*'Input| Projects'!$AV41,0),0)</f>
        <v>33.095590531515505</v>
      </c>
      <c r="AH41" s="172" cm="1">
        <f t="array" ref="AH41">IFERROR(--('Input| Projects'!$AS41="Yes")*_xlfn.SWITCH('Input| Overheads'!$C$50,"Direct costs",'Calc| Overheads Allocation'!D$8*R41,"Internal labour",'Calc| Overheads Allocation'!D$8*R41*'Input| Projects'!$AO41,"DNSP defined",'Calc| Overheads Allocation'!D$78*'Input| Projects'!$AV41,0),0)</f>
        <v>19.450758074268297</v>
      </c>
      <c r="AI41" s="172" cm="1">
        <f t="array" ref="AI41">IFERROR(--('Input| Projects'!$AS41="Yes")*_xlfn.SWITCH('Input| Overheads'!$C$50,"Direct costs",'Calc| Overheads Allocation'!E$8*S41,"Internal labour",'Calc| Overheads Allocation'!E$8*S41*'Input| Projects'!$AO41,"DNSP defined",'Calc| Overheads Allocation'!E$78*'Input| Projects'!$AV41,0),0)</f>
        <v>8.7428685839038529</v>
      </c>
      <c r="AJ41" s="172" cm="1">
        <f t="array" ref="AJ41">IFERROR(--('Input| Projects'!$AS41="Yes")*_xlfn.SWITCH('Input| Overheads'!$C$50,"Direct costs",'Calc| Overheads Allocation'!F$8*T41,"Internal labour",'Calc| Overheads Allocation'!F$8*T41*'Input| Projects'!$AO41,"DNSP defined",'Calc| Overheads Allocation'!F$78*'Input| Projects'!$AV41,0),0)</f>
        <v>40.706655851174339</v>
      </c>
      <c r="AK41" s="172" cm="1">
        <f t="array" ref="AK41">IFERROR(--('Input| Projects'!$AS41="Yes")*_xlfn.SWITCH('Input| Overheads'!$C$50,"Direct costs",'Calc| Overheads Allocation'!G$8*U41,"Internal labour",'Calc| Overheads Allocation'!G$8*U41*'Input| Projects'!$AO41,"DNSP defined",'Calc| Overheads Allocation'!G$78*'Input| Projects'!$AV41,0),0)</f>
        <v>125.0583155541073</v>
      </c>
      <c r="AL41" s="172" cm="1">
        <f t="array" ref="AL41">IFERROR(--('Input| Projects'!$AS41="Yes")*_xlfn.SWITCH('Input| Overheads'!$C$50,"Direct costs",'Calc| Overheads Allocation'!H$8*V41,"Internal labour",'Calc| Overheads Allocation'!H$8*V41*'Input| Projects'!$AO41,"DNSP defined",'Calc| Overheads Allocation'!H$78*'Input| Projects'!$AV41,0),0)</f>
        <v>59.144981534397701</v>
      </c>
      <c r="AM41" s="172" cm="1">
        <f t="array" ref="AM41">IFERROR(--('Input| Projects'!$AS41="Yes")*_xlfn.SWITCH('Input| Overheads'!$C$50,"Direct costs",'Calc| Overheads Allocation'!I$8*W41,"Internal labour",'Calc| Overheads Allocation'!I$8*W41*'Input| Projects'!$AO41,"DNSP defined",'Calc| Overheads Allocation'!I$78*'Input| Projects'!$AV41,0),0)</f>
        <v>166.03242090638187</v>
      </c>
      <c r="AN41" s="175"/>
      <c r="AO41" s="172" cm="1">
        <f t="array" ref="AO41">IFERROR(--('Input| Projects'!$AT41="Yes")*_xlfn.SWITCH('Input| Overheads'!$C$50,"Direct costs",'Calc| Overheads Allocation'!C$9*Q41,"Internal labour",'Calc| Overheads Allocation'!C$9*Q41*'Input| Projects'!$AO41,"DNSP defined",'Calc| Overheads Allocation'!C$79*'Input| Projects'!$AW41,0),0)</f>
        <v>33.611754638942372</v>
      </c>
      <c r="AP41" s="172" cm="1">
        <f t="array" ref="AP41">IFERROR(--('Input| Projects'!$AT41="Yes")*_xlfn.SWITCH('Input| Overheads'!$C$50,"Direct costs",'Calc| Overheads Allocation'!D$9*R41,"Internal labour",'Calc| Overheads Allocation'!D$9*R41*'Input| Projects'!$AO41,"DNSP defined",'Calc| Overheads Allocation'!D$79*'Input| Projects'!$AW41,0),0)</f>
        <v>20.144032488277109</v>
      </c>
      <c r="AQ41" s="172" cm="1">
        <f t="array" ref="AQ41">IFERROR(--('Input| Projects'!$AT41="Yes")*_xlfn.SWITCH('Input| Overheads'!$C$50,"Direct costs",'Calc| Overheads Allocation'!E$9*S41,"Internal labour",'Calc| Overheads Allocation'!E$9*S41*'Input| Projects'!$AO41,"DNSP defined",'Calc| Overheads Allocation'!E$79*'Input| Projects'!$AW41,0),0)</f>
        <v>9.1301483228455762</v>
      </c>
      <c r="AR41" s="172" cm="1">
        <f t="array" ref="AR41">IFERROR(--('Input| Projects'!$AT41="Yes")*_xlfn.SWITCH('Input| Overheads'!$C$50,"Direct costs",'Calc| Overheads Allocation'!F$9*T41,"Internal labour",'Calc| Overheads Allocation'!F$9*T41*'Input| Projects'!$AO41,"DNSP defined",'Calc| Overheads Allocation'!F$79*'Input| Projects'!$AW41,0),0)</f>
        <v>42.865233712863251</v>
      </c>
      <c r="AS41" s="172" cm="1">
        <f t="array" ref="AS41">IFERROR(--('Input| Projects'!$AT41="Yes")*_xlfn.SWITCH('Input| Overheads'!$C$50,"Direct costs",'Calc| Overheads Allocation'!G$9*U41,"Internal labour",'Calc| Overheads Allocation'!G$9*U41*'Input| Projects'!$AO41,"DNSP defined",'Calc| Overheads Allocation'!G$79*'Input| Projects'!$AW41,0),0)</f>
        <v>132.78311091263961</v>
      </c>
      <c r="AT41" s="172" cm="1">
        <f t="array" ref="AT41">IFERROR(--('Input| Projects'!$AT41="Yes")*_xlfn.SWITCH('Input| Overheads'!$C$50,"Direct costs",'Calc| Overheads Allocation'!H$9*V41,"Internal labour",'Calc| Overheads Allocation'!H$9*V41*'Input| Projects'!$AO41,"DNSP defined",'Calc| Overheads Allocation'!H$79*'Input| Projects'!$AW41,0),0)</f>
        <v>63.316444648924865</v>
      </c>
      <c r="AU41" s="172" cm="1">
        <f t="array" ref="AU41">IFERROR(--('Input| Projects'!$AT41="Yes")*_xlfn.SWITCH('Input| Overheads'!$C$50,"Direct costs",'Calc| Overheads Allocation'!I$9*W41,"Internal labour",'Calc| Overheads Allocation'!I$9*W41*'Input| Projects'!$AO41,"DNSP defined",'Calc| Overheads Allocation'!I$79*'Input| Projects'!$AW41,0),0)</f>
        <v>179.33742479731364</v>
      </c>
      <c r="AV41" s="175"/>
      <c r="AW41" s="172">
        <f t="shared" si="24"/>
        <v>66.70734517045787</v>
      </c>
      <c r="AX41" s="172">
        <f t="shared" si="25"/>
        <v>39.594790562545406</v>
      </c>
      <c r="AY41" s="172">
        <f t="shared" si="26"/>
        <v>17.873016906749427</v>
      </c>
      <c r="AZ41" s="172">
        <f t="shared" si="27"/>
        <v>83.571889564037591</v>
      </c>
      <c r="BA41" s="172">
        <f t="shared" si="28"/>
        <v>257.8414264667469</v>
      </c>
      <c r="BB41" s="172">
        <f t="shared" si="29"/>
        <v>122.46142618332257</v>
      </c>
      <c r="BC41" s="172">
        <f t="shared" si="30"/>
        <v>345.36984570369555</v>
      </c>
      <c r="BD41" s="176"/>
      <c r="BE41" s="172">
        <f t="shared" si="31"/>
        <v>0</v>
      </c>
      <c r="BF41" s="172">
        <f t="shared" si="32"/>
        <v>0</v>
      </c>
      <c r="BG41" s="172">
        <f t="shared" si="33"/>
        <v>0</v>
      </c>
      <c r="BH41" s="172">
        <f t="shared" si="34"/>
        <v>0</v>
      </c>
      <c r="BI41" s="172">
        <f t="shared" si="35"/>
        <v>0</v>
      </c>
      <c r="BJ41" s="172">
        <f t="shared" si="36"/>
        <v>0</v>
      </c>
      <c r="BK41" s="172">
        <f t="shared" si="37"/>
        <v>0</v>
      </c>
      <c r="BL41" s="176"/>
      <c r="BM41" s="172">
        <f t="shared" si="16"/>
        <v>1164.3097652441224</v>
      </c>
      <c r="BN41" s="172">
        <f t="shared" si="17"/>
        <v>4674.9981234945562</v>
      </c>
      <c r="BO41" s="172">
        <f t="shared" si="18"/>
        <v>361.63478695144943</v>
      </c>
      <c r="BP41" s="172">
        <f t="shared" si="19"/>
        <v>1695.7217493127832</v>
      </c>
      <c r="BQ41" s="172">
        <f t="shared" si="20"/>
        <v>5251.2326290249184</v>
      </c>
      <c r="BR41" s="172">
        <f t="shared" si="21"/>
        <v>2503.1225141143645</v>
      </c>
      <c r="BS41" s="172">
        <f t="shared" si="22"/>
        <v>7078.8457411146892</v>
      </c>
      <c r="BT41" s="55"/>
      <c r="BU41" s="158">
        <f>SUMIF('Input| Projects'!$BA$8:$CX$8,RIGHT(BU$9,3),'Input| Projects'!$BA41:$CX41)</f>
        <v>1</v>
      </c>
      <c r="BV41" s="158">
        <f>SUMIF('Input| Projects'!$BA$8:$CX$8,RIGHT(BV$9,3),'Input| Projects'!$BA41:$CX41)</f>
        <v>0</v>
      </c>
      <c r="BW41" s="79" t="str">
        <f t="shared" si="23"/>
        <v/>
      </c>
    </row>
    <row r="42" spans="2:75" x14ac:dyDescent="0.2">
      <c r="B42" s="123">
        <f>IFERROR('Input| Projects'!B42,"")</f>
        <v>33</v>
      </c>
      <c r="C42" s="160" t="str">
        <f>IFERROR(IF('Input| Projects'!C42="","",'Input| Projects'!C42),"")</f>
        <v>Project 33</v>
      </c>
      <c r="D42" s="160">
        <f>IFERROR(IF('Input| Projects'!D42="","",'Input| Projects'!D42),"")</f>
        <v>33</v>
      </c>
      <c r="E42" s="53"/>
      <c r="F42" s="160" t="str">
        <f>IF(LEN('Input| Projects'!F42)&gt;0,'Input| Projects'!F42,"")</f>
        <v>DER capex</v>
      </c>
      <c r="G42" s="160" t="str">
        <f>IF(LEN('Input| Projects'!G42)&gt;0,'Input| Projects'!G42,"")</f>
        <v>DER capex</v>
      </c>
      <c r="H42" s="10"/>
      <c r="I42" s="194" cm="1">
        <f t="array" ref="I42">IF(LEN($F42)&gt;0,1+IFERROR(SUMPRODUCT(TRANSPOSE('Input| Projects'!$AO42:$AQ42),INDEX('Input| Escalations'!$F$27:$L$29,,MATCH(Q$9,'Input| Escalations'!$F$21:$L$21,0))),0),0)</f>
        <v>1.0007263453662352</v>
      </c>
      <c r="J42" s="194" cm="1">
        <f t="array" ref="J42">IF(LEN($F42)&gt;0,1+IFERROR(SUMPRODUCT(TRANSPOSE('Input| Projects'!$AO42:$AQ42),INDEX('Input| Escalations'!$F$27:$L$29,,MATCH(R$9,'Input| Escalations'!$F$21:$L$21,0))),0),0)</f>
        <v>1.0021852584928896</v>
      </c>
      <c r="K42" s="194" cm="1">
        <f t="array" ref="K42">IF(LEN($F42)&gt;0,1+IFERROR(SUMPRODUCT(TRANSPOSE('Input| Projects'!$AO42:$AQ42),INDEX('Input| Escalations'!$F$27:$L$29,,MATCH(S$9,'Input| Escalations'!$F$21:$L$21,0))),0),0)</f>
        <v>1.0036525275258183</v>
      </c>
      <c r="L42" s="194" cm="1">
        <f t="array" ref="L42">IF(LEN($F42)&gt;0,1+IFERROR(SUMPRODUCT(TRANSPOSE('Input| Projects'!$AO42:$AQ42),INDEX('Input| Escalations'!$F$27:$L$29,,MATCH(T$9,'Input| Escalations'!$F$21:$L$21,0))),0),0)</f>
        <v>1.0051282242805217</v>
      </c>
      <c r="M42" s="194" cm="1">
        <f t="array" ref="M42">IF(LEN($F42)&gt;0,1+IFERROR(SUMPRODUCT(TRANSPOSE('Input| Projects'!$AO42:$AQ42),INDEX('Input| Escalations'!$F$27:$L$29,,MATCH(U$9,'Input| Escalations'!$F$21:$L$21,0))),0),0)</f>
        <v>1.0066124212161454</v>
      </c>
      <c r="N42" s="194" cm="1">
        <f t="array" ref="N42">IF(LEN($F42)&gt;0,1+IFERROR(SUMPRODUCT(TRANSPOSE('Input| Projects'!$AO42:$AQ42),INDEX('Input| Escalations'!$F$27:$L$29,,MATCH(V$9,'Input| Escalations'!$F$21:$L$21,0))),0),0)</f>
        <v>1.0081051914412711</v>
      </c>
      <c r="O42" s="194" cm="1">
        <f t="array" ref="O42">IF(LEN($F42)&gt;0,1+IFERROR(SUMPRODUCT(TRANSPOSE('Input| Projects'!$AO42:$AQ42),INDEX('Input| Escalations'!$F$27:$L$29,,MATCH(W$9,'Input| Escalations'!$F$21:$L$21,0))),0),0)</f>
        <v>1.0096066087197586</v>
      </c>
      <c r="P42" s="10"/>
      <c r="Q42" s="172">
        <f>IFERROR(IF(ISNUMBER(FIND("decision",'Input| Setup'!$F$6)),'Input| Projects'!Y42,'Input| Projects'!I42)*'Input| Escalations'!$I$17*I42,0)</f>
        <v>365.13055648014762</v>
      </c>
      <c r="R42" s="172">
        <f>IFERROR(IF(ISNUMBER(FIND("decision",'Input| Setup'!$F$6)),'Input| Projects'!Z42,'Input| Projects'!J42)*'Input| Escalations'!$I$17*J42,0)</f>
        <v>2388.9546022788741</v>
      </c>
      <c r="S42" s="172">
        <f>IFERROR(IF(ISNUMBER(FIND("decision",'Input| Setup'!$F$6)),'Input| Projects'!AA42,'Input| Projects'!K42)*'Input| Escalations'!$I$17*K42,0)</f>
        <v>2563.8197936985321</v>
      </c>
      <c r="T42" s="172">
        <f>IFERROR(IF(ISNUMBER(FIND("decision",'Input| Setup'!$F$6)),'Input| Projects'!AB42,'Input| Projects'!L42)*'Input| Escalations'!$I$17*L42,0)</f>
        <v>7512.6992891095633</v>
      </c>
      <c r="U42" s="172">
        <f>IFERROR(IF(ISNUMBER(FIND("decision",'Input| Setup'!$F$6)),'Input| Projects'!AC42,'Input| Projects'!M42)*'Input| Escalations'!$I$17*M42,0)</f>
        <v>4918.8134096896019</v>
      </c>
      <c r="V42" s="172">
        <f>IFERROR(IF(ISNUMBER(FIND("decision",'Input| Setup'!$F$6)),'Input| Projects'!AD42,'Input| Projects'!N42)*'Input| Escalations'!$I$17*N42,0)</f>
        <v>4061.5878954078803</v>
      </c>
      <c r="W42" s="172">
        <f>IFERROR(IF(ISNUMBER(FIND("decision",'Input| Setup'!$F$6)),'Input| Projects'!AE42,'Input| Projects'!O42)*'Input| Escalations'!$I$17*O42,0)</f>
        <v>7138.151544533006</v>
      </c>
      <c r="X42" s="175"/>
      <c r="Y42" s="172">
        <f>IF(ISNUMBER(FIND("decision",'Input| Setup'!$F$6)),'Input| Projects'!AG42,'Input| Projects'!Q42)*I42*'Input| Escalations'!$I$17</f>
        <v>0</v>
      </c>
      <c r="Z42" s="172">
        <f>IF(ISNUMBER(FIND("decision",'Input| Setup'!$F$6)),'Input| Projects'!AH42,'Input| Projects'!R42)*J42*'Input| Escalations'!$I$17</f>
        <v>0</v>
      </c>
      <c r="AA42" s="172">
        <f>IF(ISNUMBER(FIND("decision",'Input| Setup'!$F$6)),'Input| Projects'!AI42,'Input| Projects'!S42)*K42*'Input| Escalations'!$I$17</f>
        <v>0</v>
      </c>
      <c r="AB42" s="172">
        <f>IF(ISNUMBER(FIND("decision",'Input| Setup'!$F$6)),'Input| Projects'!AJ42,'Input| Projects'!T42)*L42*'Input| Escalations'!$I$17</f>
        <v>0</v>
      </c>
      <c r="AC42" s="172">
        <f>IF(ISNUMBER(FIND("decision",'Input| Setup'!$F$6)),'Input| Projects'!AK42,'Input| Projects'!U42)*M42*'Input| Escalations'!$I$17</f>
        <v>0</v>
      </c>
      <c r="AD42" s="172">
        <f>IF(ISNUMBER(FIND("decision",'Input| Setup'!$F$6)),'Input| Projects'!AL42,'Input| Projects'!V42)*N42*'Input| Escalations'!$I$17</f>
        <v>0</v>
      </c>
      <c r="AE42" s="172">
        <f>IF(ISNUMBER(FIND("decision",'Input| Setup'!$F$6)),'Input| Projects'!AM42,'Input| Projects'!W42)*O42*'Input| Escalations'!$I$17</f>
        <v>0</v>
      </c>
      <c r="AF42" s="175"/>
      <c r="AG42" s="172" cm="1">
        <f t="array" ref="AG42">IFERROR(--('Input| Projects'!$AS42="Yes")*_xlfn.SWITCH('Input| Overheads'!$C$50,"Direct costs",'Calc| Overheads Allocation'!C$8*Q42,"Internal labour",'Calc| Overheads Allocation'!C$8*Q42*'Input| Projects'!$AO42,"DNSP defined",'Calc| Overheads Allocation'!C$78*'Input| Projects'!$AV42,0),0)</f>
        <v>11.009643534678377</v>
      </c>
      <c r="AH42" s="172" cm="1">
        <f t="array" ref="AH42">IFERROR(--('Input| Projects'!$AS42="Yes")*_xlfn.SWITCH('Input| Overheads'!$C$50,"Direct costs",'Calc| Overheads Allocation'!D$8*R42,"Internal labour",'Calc| Overheads Allocation'!D$8*R42*'Input| Projects'!$AO42,"DNSP defined",'Calc| Overheads Allocation'!D$78*'Input| Projects'!$AV42,0),0)</f>
        <v>10.02436566613604</v>
      </c>
      <c r="AI42" s="172" cm="1">
        <f t="array" ref="AI42">IFERROR(--('Input| Projects'!$AS42="Yes")*_xlfn.SWITCH('Input| Overheads'!$C$50,"Direct costs",'Calc| Overheads Allocation'!E$8*S42,"Internal labour",'Calc| Overheads Allocation'!E$8*S42*'Input| Projects'!$AO42,"DNSP defined",'Calc| Overheads Allocation'!E$78*'Input| Projects'!$AV42,0),0)</f>
        <v>65.205445987211064</v>
      </c>
      <c r="AJ42" s="172" cm="1">
        <f t="array" ref="AJ42">IFERROR(--('Input| Projects'!$AS42="Yes")*_xlfn.SWITCH('Input| Overheads'!$C$50,"Direct costs",'Calc| Overheads Allocation'!F$8*T42,"Internal labour",'Calc| Overheads Allocation'!F$8*T42*'Input| Projects'!$AO42,"DNSP defined",'Calc| Overheads Allocation'!F$78*'Input| Projects'!$AV42,0),0)</f>
        <v>189.6950600627207</v>
      </c>
      <c r="AK42" s="172" cm="1">
        <f t="array" ref="AK42">IFERROR(--('Input| Projects'!$AS42="Yes")*_xlfn.SWITCH('Input| Overheads'!$C$50,"Direct costs",'Calc| Overheads Allocation'!G$8*U42,"Internal labour",'Calc| Overheads Allocation'!G$8*U42*'Input| Projects'!$AO42,"DNSP defined",'Calc| Overheads Allocation'!G$78*'Input| Projects'!$AV42,0),0)</f>
        <v>123.19053216291049</v>
      </c>
      <c r="AL42" s="172" cm="1">
        <f t="array" ref="AL42">IFERROR(--('Input| Projects'!$AS42="Yes")*_xlfn.SWITCH('Input| Overheads'!$C$50,"Direct costs",'Calc| Overheads Allocation'!H$8*V42,"Internal labour",'Calc| Overheads Allocation'!H$8*V42*'Input| Projects'!$AO42,"DNSP defined",'Calc| Overheads Allocation'!H$78*'Input| Projects'!$AV42,0),0)</f>
        <v>100.90581237794002</v>
      </c>
      <c r="AM42" s="172" cm="1">
        <f t="array" ref="AM42">IFERROR(--('Input| Projects'!$AS42="Yes")*_xlfn.SWITCH('Input| Overheads'!$C$50,"Direct costs",'Calc| Overheads Allocation'!I$8*W42,"Internal labour",'Calc| Overheads Allocation'!I$8*W42*'Input| Projects'!$AO42,"DNSP defined",'Calc| Overheads Allocation'!I$78*'Input| Projects'!$AV42,0),0)</f>
        <v>176.01081523781181</v>
      </c>
      <c r="AN42" s="175"/>
      <c r="AO42" s="172" cm="1">
        <f t="array" ref="AO42">IFERROR(--('Input| Projects'!$AT42="Yes")*_xlfn.SWITCH('Input| Overheads'!$C$50,"Direct costs",'Calc| Overheads Allocation'!C$9*Q42,"Internal labour",'Calc| Overheads Allocation'!C$9*Q42*'Input| Projects'!$AO42,"DNSP defined",'Calc| Overheads Allocation'!C$79*'Input| Projects'!$AW42,0),0)</f>
        <v>11.181351690867757</v>
      </c>
      <c r="AP42" s="172" cm="1">
        <f t="array" ref="AP42">IFERROR(--('Input| Projects'!$AT42="Yes")*_xlfn.SWITCH('Input| Overheads'!$C$50,"Direct costs",'Calc| Overheads Allocation'!D$9*R42,"Internal labour",'Calc| Overheads Allocation'!D$9*R42*'Input| Projects'!$AO42,"DNSP defined",'Calc| Overheads Allocation'!D$79*'Input| Projects'!$AW42,0),0)</f>
        <v>10.381659515890631</v>
      </c>
      <c r="AQ42" s="172" cm="1">
        <f t="array" ref="AQ42">IFERROR(--('Input| Projects'!$AT42="Yes")*_xlfn.SWITCH('Input| Overheads'!$C$50,"Direct costs",'Calc| Overheads Allocation'!E$9*S42,"Internal labour",'Calc| Overheads Allocation'!E$9*S42*'Input| Projects'!$AO42,"DNSP defined",'Calc| Overheads Allocation'!E$79*'Input| Projects'!$AW42,0),0)</f>
        <v>68.093828427957973</v>
      </c>
      <c r="AR42" s="172" cm="1">
        <f t="array" ref="AR42">IFERROR(--('Input| Projects'!$AT42="Yes")*_xlfn.SWITCH('Input| Overheads'!$C$50,"Direct costs",'Calc| Overheads Allocation'!F$9*T42,"Internal labour",'Calc| Overheads Allocation'!F$9*T42*'Input| Projects'!$AO42,"DNSP defined",'Calc| Overheads Allocation'!F$79*'Input| Projects'!$AW42,0),0)</f>
        <v>199.75414127588124</v>
      </c>
      <c r="AS42" s="172" cm="1">
        <f t="array" ref="AS42">IFERROR(--('Input| Projects'!$AT42="Yes")*_xlfn.SWITCH('Input| Overheads'!$C$50,"Direct costs",'Calc| Overheads Allocation'!G$9*U42,"Internal labour",'Calc| Overheads Allocation'!G$9*U42*'Input| Projects'!$AO42,"DNSP defined",'Calc| Overheads Allocation'!G$79*'Input| Projects'!$AW42,0),0)</f>
        <v>130.7999553895927</v>
      </c>
      <c r="AT42" s="172" cm="1">
        <f t="array" ref="AT42">IFERROR(--('Input| Projects'!$AT42="Yes")*_xlfn.SWITCH('Input| Overheads'!$C$50,"Direct costs",'Calc| Overheads Allocation'!H$9*V42,"Internal labour",'Calc| Overheads Allocation'!H$9*V42*'Input| Projects'!$AO42,"DNSP defined",'Calc| Overheads Allocation'!H$79*'Input| Projects'!$AW42,0),0)</f>
        <v>108.0226439916446</v>
      </c>
      <c r="AU42" s="172" cm="1">
        <f t="array" ref="AU42">IFERROR(--('Input| Projects'!$AT42="Yes")*_xlfn.SWITCH('Input| Overheads'!$C$50,"Direct costs",'Calc| Overheads Allocation'!I$9*W42,"Internal labour",'Calc| Overheads Allocation'!I$9*W42*'Input| Projects'!$AO42,"DNSP defined",'Calc| Overheads Allocation'!I$79*'Input| Projects'!$AW42,0),0)</f>
        <v>190.11543750857666</v>
      </c>
      <c r="AV42" s="175"/>
      <c r="AW42" s="172">
        <f t="shared" si="24"/>
        <v>22.190995225546132</v>
      </c>
      <c r="AX42" s="172">
        <f t="shared" si="25"/>
        <v>20.406025182026671</v>
      </c>
      <c r="AY42" s="172">
        <f t="shared" si="26"/>
        <v>133.29927441516904</v>
      </c>
      <c r="AZ42" s="172">
        <f t="shared" si="27"/>
        <v>389.44920133860194</v>
      </c>
      <c r="BA42" s="172">
        <f t="shared" si="28"/>
        <v>253.99048755250317</v>
      </c>
      <c r="BB42" s="172">
        <f t="shared" si="29"/>
        <v>208.92845636958464</v>
      </c>
      <c r="BC42" s="172">
        <f t="shared" si="30"/>
        <v>366.12625274638845</v>
      </c>
      <c r="BD42" s="176"/>
      <c r="BE42" s="172">
        <f t="shared" si="31"/>
        <v>0</v>
      </c>
      <c r="BF42" s="172">
        <f t="shared" si="32"/>
        <v>0</v>
      </c>
      <c r="BG42" s="172">
        <f t="shared" si="33"/>
        <v>0</v>
      </c>
      <c r="BH42" s="172">
        <f t="shared" si="34"/>
        <v>0</v>
      </c>
      <c r="BI42" s="172">
        <f t="shared" si="35"/>
        <v>0</v>
      </c>
      <c r="BJ42" s="172">
        <f t="shared" si="36"/>
        <v>0</v>
      </c>
      <c r="BK42" s="172">
        <f t="shared" si="37"/>
        <v>0</v>
      </c>
      <c r="BL42" s="176"/>
      <c r="BM42" s="172">
        <f t="shared" si="16"/>
        <v>387.32155170569376</v>
      </c>
      <c r="BN42" s="172">
        <f t="shared" si="17"/>
        <v>2409.3606274609006</v>
      </c>
      <c r="BO42" s="172">
        <f t="shared" si="18"/>
        <v>2697.1190681137009</v>
      </c>
      <c r="BP42" s="172">
        <f t="shared" si="19"/>
        <v>7902.1484904481649</v>
      </c>
      <c r="BQ42" s="172">
        <f t="shared" si="20"/>
        <v>5172.8038972421054</v>
      </c>
      <c r="BR42" s="172">
        <f t="shared" si="21"/>
        <v>4270.5163517774654</v>
      </c>
      <c r="BS42" s="172">
        <f t="shared" si="22"/>
        <v>7504.2777972793947</v>
      </c>
      <c r="BT42" s="55"/>
      <c r="BU42" s="158">
        <f>SUMIF('Input| Projects'!$BA$8:$CX$8,RIGHT(BU$9,3),'Input| Projects'!$BA42:$CX42)</f>
        <v>1</v>
      </c>
      <c r="BV42" s="158">
        <f>SUMIF('Input| Projects'!$BA$8:$CX$8,RIGHT(BV$9,3),'Input| Projects'!$BA42:$CX42)</f>
        <v>0</v>
      </c>
      <c r="BW42" s="79" t="str">
        <f t="shared" si="23"/>
        <v/>
      </c>
    </row>
    <row r="43" spans="2:75" x14ac:dyDescent="0.2">
      <c r="B43" s="123">
        <f>IFERROR('Input| Projects'!B43,"")</f>
        <v>34</v>
      </c>
      <c r="C43" s="160" t="str">
        <f>IFERROR(IF('Input| Projects'!C43="","",'Input| Projects'!C43),"")</f>
        <v>Project 34</v>
      </c>
      <c r="D43" s="160">
        <f>IFERROR(IF('Input| Projects'!D43="","",'Input| Projects'!D43),"")</f>
        <v>34</v>
      </c>
      <c r="E43" s="53"/>
      <c r="F43" s="160" t="str">
        <f>IF(LEN('Input| Projects'!F43)&gt;0,'Input| Projects'!F43,"")</f>
        <v>DER capex</v>
      </c>
      <c r="G43" s="160" t="str">
        <f>IF(LEN('Input| Projects'!G43)&gt;0,'Input| Projects'!G43,"")</f>
        <v>Digital</v>
      </c>
      <c r="H43" s="10"/>
      <c r="I43" s="194" cm="1">
        <f t="array" ref="I43">IF(LEN($F43)&gt;0,1+IFERROR(SUMPRODUCT(TRANSPOSE('Input| Projects'!$AO43:$AQ43),INDEX('Input| Escalations'!$F$27:$L$29,,MATCH(Q$9,'Input| Escalations'!$F$21:$L$21,0))),0),0)</f>
        <v>1.0007263453662352</v>
      </c>
      <c r="J43" s="194" cm="1">
        <f t="array" ref="J43">IF(LEN($F43)&gt;0,1+IFERROR(SUMPRODUCT(TRANSPOSE('Input| Projects'!$AO43:$AQ43),INDEX('Input| Escalations'!$F$27:$L$29,,MATCH(R$9,'Input| Escalations'!$F$21:$L$21,0))),0),0)</f>
        <v>1.0021852584928896</v>
      </c>
      <c r="K43" s="194" cm="1">
        <f t="array" ref="K43">IF(LEN($F43)&gt;0,1+IFERROR(SUMPRODUCT(TRANSPOSE('Input| Projects'!$AO43:$AQ43),INDEX('Input| Escalations'!$F$27:$L$29,,MATCH(S$9,'Input| Escalations'!$F$21:$L$21,0))),0),0)</f>
        <v>1.0036525275258183</v>
      </c>
      <c r="L43" s="194" cm="1">
        <f t="array" ref="L43">IF(LEN($F43)&gt;0,1+IFERROR(SUMPRODUCT(TRANSPOSE('Input| Projects'!$AO43:$AQ43),INDEX('Input| Escalations'!$F$27:$L$29,,MATCH(T$9,'Input| Escalations'!$F$21:$L$21,0))),0),0)</f>
        <v>1.0051282242805217</v>
      </c>
      <c r="M43" s="194" cm="1">
        <f t="array" ref="M43">IF(LEN($F43)&gt;0,1+IFERROR(SUMPRODUCT(TRANSPOSE('Input| Projects'!$AO43:$AQ43),INDEX('Input| Escalations'!$F$27:$L$29,,MATCH(U$9,'Input| Escalations'!$F$21:$L$21,0))),0),0)</f>
        <v>1.0066124212161454</v>
      </c>
      <c r="N43" s="194" cm="1">
        <f t="array" ref="N43">IF(LEN($F43)&gt;0,1+IFERROR(SUMPRODUCT(TRANSPOSE('Input| Projects'!$AO43:$AQ43),INDEX('Input| Escalations'!$F$27:$L$29,,MATCH(V$9,'Input| Escalations'!$F$21:$L$21,0))),0),0)</f>
        <v>1.0081051914412711</v>
      </c>
      <c r="O43" s="194" cm="1">
        <f t="array" ref="O43">IF(LEN($F43)&gt;0,1+IFERROR(SUMPRODUCT(TRANSPOSE('Input| Projects'!$AO43:$AQ43),INDEX('Input| Escalations'!$F$27:$L$29,,MATCH(W$9,'Input| Escalations'!$F$21:$L$21,0))),0),0)</f>
        <v>1.0096066087197586</v>
      </c>
      <c r="P43" s="10"/>
      <c r="Q43" s="172">
        <f>IFERROR(IF(ISNUMBER(FIND("decision",'Input| Setup'!$F$6)),'Input| Projects'!Y43,'Input| Projects'!I43)*'Input| Escalations'!$I$17*I43,0)</f>
        <v>782.45229838041223</v>
      </c>
      <c r="R43" s="172">
        <f>IFERROR(IF(ISNUMBER(FIND("decision",'Input| Setup'!$F$6)),'Input| Projects'!Z43,'Input| Projects'!J43)*'Input| Escalations'!$I$17*J43,0)</f>
        <v>3527.7160406067283</v>
      </c>
      <c r="S43" s="172">
        <f>IFERROR(IF(ISNUMBER(FIND("decision",'Input| Setup'!$F$6)),'Input| Projects'!AA43,'Input| Projects'!K43)*'Input| Escalations'!$I$17*K43,0)</f>
        <v>8630.5437133130126</v>
      </c>
      <c r="T43" s="172">
        <f>IFERROR(IF(ISNUMBER(FIND("decision",'Input| Setup'!$F$6)),'Input| Projects'!AB43,'Input| Projects'!L43)*'Input| Escalations'!$I$17*L43,0)</f>
        <v>9822.6343673823667</v>
      </c>
      <c r="U43" s="172">
        <f>IFERROR(IF(ISNUMBER(FIND("decision",'Input| Setup'!$F$6)),'Input| Projects'!AC43,'Input| Projects'!M43)*'Input| Escalations'!$I$17*M43,0)</f>
        <v>6178.7487272014396</v>
      </c>
      <c r="V43" s="172">
        <f>IFERROR(IF(ISNUMBER(FIND("decision",'Input| Setup'!$F$6)),'Input| Projects'!AD43,'Input| Projects'!N43)*'Input| Escalations'!$I$17*N43,0)</f>
        <v>252.98161646359316</v>
      </c>
      <c r="W43" s="172">
        <f>IFERROR(IF(ISNUMBER(FIND("decision",'Input| Setup'!$F$6)),'Input| Projects'!AE43,'Input| Projects'!O43)*'Input| Escalations'!$I$17*O43,0)</f>
        <v>5317.8686785628643</v>
      </c>
      <c r="X43" s="175"/>
      <c r="Y43" s="172">
        <f>IF(ISNUMBER(FIND("decision",'Input| Setup'!$F$6)),'Input| Projects'!AG43,'Input| Projects'!Q43)*I43*'Input| Escalations'!$I$17</f>
        <v>0</v>
      </c>
      <c r="Z43" s="172">
        <f>IF(ISNUMBER(FIND("decision",'Input| Setup'!$F$6)),'Input| Projects'!AH43,'Input| Projects'!R43)*J43*'Input| Escalations'!$I$17</f>
        <v>0</v>
      </c>
      <c r="AA43" s="172">
        <f>IF(ISNUMBER(FIND("decision",'Input| Setup'!$F$6)),'Input| Projects'!AI43,'Input| Projects'!S43)*K43*'Input| Escalations'!$I$17</f>
        <v>0</v>
      </c>
      <c r="AB43" s="172">
        <f>IF(ISNUMBER(FIND("decision",'Input| Setup'!$F$6)),'Input| Projects'!AJ43,'Input| Projects'!T43)*L43*'Input| Escalations'!$I$17</f>
        <v>0</v>
      </c>
      <c r="AC43" s="172">
        <f>IF(ISNUMBER(FIND("decision",'Input| Setup'!$F$6)),'Input| Projects'!AK43,'Input| Projects'!U43)*M43*'Input| Escalations'!$I$17</f>
        <v>0</v>
      </c>
      <c r="AD43" s="172">
        <f>IF(ISNUMBER(FIND("decision",'Input| Setup'!$F$6)),'Input| Projects'!AL43,'Input| Projects'!V43)*N43*'Input| Escalations'!$I$17</f>
        <v>0</v>
      </c>
      <c r="AE43" s="172">
        <f>IF(ISNUMBER(FIND("decision",'Input| Setup'!$F$6)),'Input| Projects'!AM43,'Input| Projects'!W43)*O43*'Input| Escalations'!$I$17</f>
        <v>0</v>
      </c>
      <c r="AF43" s="175"/>
      <c r="AG43" s="172" cm="1">
        <f t="array" ref="AG43">IFERROR(--('Input| Projects'!$AS43="Yes")*_xlfn.SWITCH('Input| Overheads'!$C$50,"Direct costs",'Calc| Overheads Allocation'!C$8*Q43,"Internal labour",'Calc| Overheads Allocation'!C$8*Q43*'Input| Projects'!$AO43,"DNSP defined",'Calc| Overheads Allocation'!C$78*'Input| Projects'!$AV43,0),0)</f>
        <v>23.592988138549611</v>
      </c>
      <c r="AH43" s="172" cm="1">
        <f t="array" ref="AH43">IFERROR(--('Input| Projects'!$AS43="Yes")*_xlfn.SWITCH('Input| Overheads'!$C$50,"Direct costs",'Calc| Overheads Allocation'!D$8*R43,"Internal labour",'Calc| Overheads Allocation'!D$8*R43*'Input| Projects'!$AO43,"DNSP defined",'Calc| Overheads Allocation'!D$78*'Input| Projects'!$AV43,0),0)</f>
        <v>14.802757458681651</v>
      </c>
      <c r="AI43" s="172" cm="1">
        <f t="array" ref="AI43">IFERROR(--('Input| Projects'!$AS43="Yes")*_xlfn.SWITCH('Input| Overheads'!$C$50,"Direct costs",'Calc| Overheads Allocation'!E$8*S43,"Internal labour",'Calc| Overheads Allocation'!E$8*S43*'Input| Projects'!$AO43,"DNSP defined",'Calc| Overheads Allocation'!E$78*'Input| Projects'!$AV43,0),0)</f>
        <v>219.5000028168391</v>
      </c>
      <c r="AJ43" s="172" cm="1">
        <f t="array" ref="AJ43">IFERROR(--('Input| Projects'!$AS43="Yes")*_xlfn.SWITCH('Input| Overheads'!$C$50,"Direct costs",'Calc| Overheads Allocation'!F$8*T43,"Internal labour",'Calc| Overheads Allocation'!F$8*T43*'Input| Projects'!$AO43,"DNSP defined",'Calc| Overheads Allocation'!F$78*'Input| Projects'!$AV43,0),0)</f>
        <v>248.02073723299384</v>
      </c>
      <c r="AK43" s="172" cm="1">
        <f t="array" ref="AK43">IFERROR(--('Input| Projects'!$AS43="Yes")*_xlfn.SWITCH('Input| Overheads'!$C$50,"Direct costs",'Calc| Overheads Allocation'!G$8*U43,"Internal labour",'Calc| Overheads Allocation'!G$8*U43*'Input| Projects'!$AO43,"DNSP defined",'Calc| Overheads Allocation'!G$78*'Input| Projects'!$AV43,0),0)</f>
        <v>154.74531770313357</v>
      </c>
      <c r="AL43" s="172" cm="1">
        <f t="array" ref="AL43">IFERROR(--('Input| Projects'!$AS43="Yes")*_xlfn.SWITCH('Input| Overheads'!$C$50,"Direct costs",'Calc| Overheads Allocation'!H$8*V43,"Internal labour",'Calc| Overheads Allocation'!H$8*V43*'Input| Projects'!$AO43,"DNSP defined",'Calc| Overheads Allocation'!H$78*'Input| Projects'!$AV43,0),0)</f>
        <v>6.2850580076834115</v>
      </c>
      <c r="AM43" s="172" cm="1">
        <f t="array" ref="AM43">IFERROR(--('Input| Projects'!$AS43="Yes")*_xlfn.SWITCH('Input| Overheads'!$C$50,"Direct costs",'Calc| Overheads Allocation'!I$8*W43,"Internal labour",'Calc| Overheads Allocation'!I$8*W43*'Input| Projects'!$AO43,"DNSP defined",'Calc| Overheads Allocation'!I$78*'Input| Projects'!$AV43,0),0)</f>
        <v>131.12672035638468</v>
      </c>
      <c r="AN43" s="175"/>
      <c r="AO43" s="172" cm="1">
        <f t="array" ref="AO43">IFERROR(--('Input| Projects'!$AT43="Yes")*_xlfn.SWITCH('Input| Overheads'!$C$50,"Direct costs",'Calc| Overheads Allocation'!C$9*Q43,"Internal labour",'Calc| Overheads Allocation'!C$9*Q43*'Input| Projects'!$AO43,"DNSP defined",'Calc| Overheads Allocation'!C$79*'Input| Projects'!$AW43,0),0)</f>
        <v>23.96094814374942</v>
      </c>
      <c r="AP43" s="172" cm="1">
        <f t="array" ref="AP43">IFERROR(--('Input| Projects'!$AT43="Yes")*_xlfn.SWITCH('Input| Overheads'!$C$50,"Direct costs",'Calc| Overheads Allocation'!D$9*R43,"Internal labour",'Calc| Overheads Allocation'!D$9*R43*'Input| Projects'!$AO43,"DNSP defined",'Calc| Overheads Allocation'!D$79*'Input| Projects'!$AW43,0),0)</f>
        <v>15.330365326904449</v>
      </c>
      <c r="AQ43" s="172" cm="1">
        <f t="array" ref="AQ43">IFERROR(--('Input| Projects'!$AT43="Yes")*_xlfn.SWITCH('Input| Overheads'!$C$50,"Direct costs",'Calc| Overheads Allocation'!E$9*S43,"Internal labour",'Calc| Overheads Allocation'!E$9*S43*'Input| Projects'!$AO43,"DNSP defined",'Calc| Overheads Allocation'!E$79*'Input| Projects'!$AW43,0),0)</f>
        <v>229.22311634334429</v>
      </c>
      <c r="AR43" s="172" cm="1">
        <f t="array" ref="AR43">IFERROR(--('Input| Projects'!$AT43="Yes")*_xlfn.SWITCH('Input| Overheads'!$C$50,"Direct costs",'Calc| Overheads Allocation'!F$9*T43,"Internal labour",'Calc| Overheads Allocation'!F$9*T43*'Input| Projects'!$AO43,"DNSP defined",'Calc| Overheads Allocation'!F$79*'Input| Projects'!$AW43,0),0)</f>
        <v>261.17269141435065</v>
      </c>
      <c r="AS43" s="172" cm="1">
        <f t="array" ref="AS43">IFERROR(--('Input| Projects'!$AT43="Yes")*_xlfn.SWITCH('Input| Overheads'!$C$50,"Direct costs",'Calc| Overheads Allocation'!G$9*U43,"Internal labour",'Calc| Overheads Allocation'!G$9*U43*'Input| Projects'!$AO43,"DNSP defined",'Calc| Overheads Allocation'!G$79*'Input| Projects'!$AW43,0),0)</f>
        <v>164.3038657025314</v>
      </c>
      <c r="AT43" s="172" cm="1">
        <f t="array" ref="AT43">IFERROR(--('Input| Projects'!$AT43="Yes")*_xlfn.SWITCH('Input| Overheads'!$C$50,"Direct costs",'Calc| Overheads Allocation'!H$9*V43,"Internal labour",'Calc| Overheads Allocation'!H$9*V43*'Input| Projects'!$AO43,"DNSP defined",'Calc| Overheads Allocation'!H$79*'Input| Projects'!$AW43,0),0)</f>
        <v>6.7283397024535265</v>
      </c>
      <c r="AU43" s="172" cm="1">
        <f t="array" ref="AU43">IFERROR(--('Input| Projects'!$AT43="Yes")*_xlfn.SWITCH('Input| Overheads'!$C$50,"Direct costs",'Calc| Overheads Allocation'!I$9*W43,"Internal labour",'Calc| Overheads Allocation'!I$9*W43*'Input| Projects'!$AO43,"DNSP defined",'Calc| Overheads Allocation'!I$79*'Input| Projects'!$AW43,0),0)</f>
        <v>141.63455680798072</v>
      </c>
      <c r="AV43" s="175"/>
      <c r="AW43" s="172">
        <f t="shared" si="24"/>
        <v>47.553936282299034</v>
      </c>
      <c r="AX43" s="172">
        <f t="shared" si="25"/>
        <v>30.133122785586099</v>
      </c>
      <c r="AY43" s="172">
        <f t="shared" si="26"/>
        <v>448.72311916018339</v>
      </c>
      <c r="AZ43" s="172">
        <f t="shared" si="27"/>
        <v>509.19342864734449</v>
      </c>
      <c r="BA43" s="172">
        <f t="shared" si="28"/>
        <v>319.04918340566496</v>
      </c>
      <c r="BB43" s="172">
        <f t="shared" si="29"/>
        <v>13.013397710136939</v>
      </c>
      <c r="BC43" s="172">
        <f t="shared" si="30"/>
        <v>272.76127716436542</v>
      </c>
      <c r="BD43" s="176"/>
      <c r="BE43" s="172">
        <f t="shared" si="31"/>
        <v>0</v>
      </c>
      <c r="BF43" s="172">
        <f t="shared" si="32"/>
        <v>0</v>
      </c>
      <c r="BG43" s="172">
        <f t="shared" si="33"/>
        <v>0</v>
      </c>
      <c r="BH43" s="172">
        <f t="shared" si="34"/>
        <v>0</v>
      </c>
      <c r="BI43" s="172">
        <f t="shared" si="35"/>
        <v>0</v>
      </c>
      <c r="BJ43" s="172">
        <f t="shared" si="36"/>
        <v>0</v>
      </c>
      <c r="BK43" s="172">
        <f t="shared" si="37"/>
        <v>0</v>
      </c>
      <c r="BL43" s="176"/>
      <c r="BM43" s="172">
        <f t="shared" si="16"/>
        <v>830.00623466271122</v>
      </c>
      <c r="BN43" s="172">
        <f t="shared" si="17"/>
        <v>3557.8491633923145</v>
      </c>
      <c r="BO43" s="172">
        <f t="shared" si="18"/>
        <v>9079.2668324731967</v>
      </c>
      <c r="BP43" s="172">
        <f t="shared" si="19"/>
        <v>10331.827796029711</v>
      </c>
      <c r="BQ43" s="172">
        <f t="shared" si="20"/>
        <v>6497.7979106071043</v>
      </c>
      <c r="BR43" s="172">
        <f t="shared" si="21"/>
        <v>265.99501417373011</v>
      </c>
      <c r="BS43" s="172">
        <f t="shared" si="22"/>
        <v>5590.6299557272296</v>
      </c>
      <c r="BT43" s="55"/>
      <c r="BU43" s="158">
        <f>SUMIF('Input| Projects'!$BA$8:$CX$8,RIGHT(BU$9,3),'Input| Projects'!$BA43:$CX43)</f>
        <v>1</v>
      </c>
      <c r="BV43" s="158">
        <f>SUMIF('Input| Projects'!$BA$8:$CX$8,RIGHT(BV$9,3),'Input| Projects'!$BA43:$CX43)</f>
        <v>0</v>
      </c>
      <c r="BW43" s="79" t="str">
        <f t="shared" si="23"/>
        <v/>
      </c>
    </row>
    <row r="44" spans="2:75" x14ac:dyDescent="0.2">
      <c r="B44" s="123">
        <f>IFERROR('Input| Projects'!B44,"")</f>
        <v>35</v>
      </c>
      <c r="C44" s="160" t="str">
        <f>IFERROR(IF('Input| Projects'!C44="","",'Input| Projects'!C44),"")</f>
        <v>Project 35</v>
      </c>
      <c r="D44" s="160">
        <f>IFERROR(IF('Input| Projects'!D44="","",'Input| Projects'!D44),"")</f>
        <v>35</v>
      </c>
      <c r="E44" s="53"/>
      <c r="F44" s="160" t="str">
        <f>IF(LEN('Input| Projects'!F44)&gt;0,'Input| Projects'!F44,"")</f>
        <v>Fleet capex</v>
      </c>
      <c r="G44" s="160" t="str">
        <f>IF(LEN('Input| Projects'!G44)&gt;0,'Input| Projects'!G44,"")</f>
        <v>Vehicles</v>
      </c>
      <c r="H44" s="10"/>
      <c r="I44" s="194" cm="1">
        <f t="array" ref="I44">IF(LEN($F44)&gt;0,1+IFERROR(SUMPRODUCT(TRANSPOSE('Input| Projects'!$AO44:$AQ44),INDEX('Input| Escalations'!$F$27:$L$29,,MATCH(Q$9,'Input| Escalations'!$F$21:$L$21,0))),0),0)</f>
        <v>1.0013926234669501</v>
      </c>
      <c r="J44" s="194" cm="1">
        <f t="array" ref="J44">IF(LEN($F44)&gt;0,1+IFERROR(SUMPRODUCT(TRANSPOSE('Input| Projects'!$AO44:$AQ44),INDEX('Input| Escalations'!$F$27:$L$29,,MATCH(R$9,'Input| Escalations'!$F$21:$L$21,0))),0),0)</f>
        <v>1.0041935812690663</v>
      </c>
      <c r="K44" s="194" cm="1">
        <f t="array" ref="K44">IF(LEN($F44)&gt;0,1+IFERROR(SUMPRODUCT(TRANSPOSE('Input| Projects'!$AO44:$AQ44),INDEX('Input| Escalations'!$F$27:$L$29,,MATCH(S$9,'Input| Escalations'!$F$21:$L$21,0))),0),0)</f>
        <v>1.0070156414036218</v>
      </c>
      <c r="L44" s="194" cm="1">
        <f t="array" ref="L44">IF(LEN($F44)&gt;0,1+IFERROR(SUMPRODUCT(TRANSPOSE('Input| Projects'!$AO44:$AQ44),INDEX('Input| Escalations'!$F$27:$L$29,,MATCH(T$9,'Input| Escalations'!$F$21:$L$21,0))),0),0)</f>
        <v>1.0098589907379649</v>
      </c>
      <c r="M44" s="194" cm="1">
        <f t="array" ref="M44">IF(LEN($F44)&gt;0,1+IFERROR(SUMPRODUCT(TRANSPOSE('Input| Projects'!$AO44:$AQ44),INDEX('Input| Escalations'!$F$27:$L$29,,MATCH(U$9,'Input| Escalations'!$F$21:$L$21,0))),0),0)</f>
        <v>1.0127238178187228</v>
      </c>
      <c r="N44" s="194" cm="1">
        <f t="array" ref="N44">IF(LEN($F44)&gt;0,1+IFERROR(SUMPRODUCT(TRANSPOSE('Input| Projects'!$AO44:$AQ44),INDEX('Input| Escalations'!$F$27:$L$29,,MATCH(V$9,'Input| Escalations'!$F$21:$L$21,0))),0),0)</f>
        <v>1.0156103128869123</v>
      </c>
      <c r="O44" s="194" cm="1">
        <f t="array" ref="O44">IF(LEN($F44)&gt;0,1+IFERROR(SUMPRODUCT(TRANSPOSE('Input| Projects'!$AO44:$AQ44),INDEX('Input| Escalations'!$F$27:$L$29,,MATCH(W$9,'Input| Escalations'!$F$21:$L$21,0))),0),0)</f>
        <v>1.0185186678931877</v>
      </c>
      <c r="P44" s="10"/>
      <c r="Q44" s="172">
        <f>IFERROR(IF(ISNUMBER(FIND("decision",'Input| Setup'!$F$6)),'Input| Projects'!Y44,'Input| Projects'!I44)*'Input| Escalations'!$I$17*I44,0)</f>
        <v>7392.6532000304833</v>
      </c>
      <c r="R44" s="172">
        <f>IFERROR(IF(ISNUMBER(FIND("decision",'Input| Setup'!$F$6)),'Input| Projects'!Z44,'Input| Projects'!J44)*'Input| Escalations'!$I$17*J44,0)</f>
        <v>6840.9626428824058</v>
      </c>
      <c r="S44" s="172">
        <f>IFERROR(IF(ISNUMBER(FIND("decision",'Input| Setup'!$F$6)),'Input| Projects'!AA44,'Input| Projects'!K44)*'Input| Escalations'!$I$17*K44,0)</f>
        <v>3981.3781888722792</v>
      </c>
      <c r="T44" s="172">
        <f>IFERROR(IF(ISNUMBER(FIND("decision",'Input| Setup'!$F$6)),'Input| Projects'!AB44,'Input| Projects'!L44)*'Input| Escalations'!$I$17*L44,0)</f>
        <v>8379.3775563697964</v>
      </c>
      <c r="U44" s="172">
        <f>IFERROR(IF(ISNUMBER(FIND("decision",'Input| Setup'!$F$6)),'Input| Projects'!AC44,'Input| Projects'!M44)*'Input| Escalations'!$I$17*M44,0)</f>
        <v>330.65050058754144</v>
      </c>
      <c r="V44" s="172">
        <f>IFERROR(IF(ISNUMBER(FIND("decision",'Input| Setup'!$F$6)),'Input| Projects'!AD44,'Input| Projects'!N44)*'Input| Escalations'!$I$17*N44,0)</f>
        <v>2065.3801274620841</v>
      </c>
      <c r="W44" s="172">
        <f>IFERROR(IF(ISNUMBER(FIND("decision",'Input| Setup'!$F$6)),'Input| Projects'!AE44,'Input| Projects'!O44)*'Input| Escalations'!$I$17*O44,0)</f>
        <v>1702.7119192876178</v>
      </c>
      <c r="X44" s="175"/>
      <c r="Y44" s="172">
        <f>IF(ISNUMBER(FIND("decision",'Input| Setup'!$F$6)),'Input| Projects'!AG44,'Input| Projects'!Q44)*I44*'Input| Escalations'!$I$17</f>
        <v>0</v>
      </c>
      <c r="Z44" s="172">
        <f>IF(ISNUMBER(FIND("decision",'Input| Setup'!$F$6)),'Input| Projects'!AH44,'Input| Projects'!R44)*J44*'Input| Escalations'!$I$17</f>
        <v>0</v>
      </c>
      <c r="AA44" s="172">
        <f>IF(ISNUMBER(FIND("decision",'Input| Setup'!$F$6)),'Input| Projects'!AI44,'Input| Projects'!S44)*K44*'Input| Escalations'!$I$17</f>
        <v>0</v>
      </c>
      <c r="AB44" s="172">
        <f>IF(ISNUMBER(FIND("decision",'Input| Setup'!$F$6)),'Input| Projects'!AJ44,'Input| Projects'!T44)*L44*'Input| Escalations'!$I$17</f>
        <v>0</v>
      </c>
      <c r="AC44" s="172">
        <f>IF(ISNUMBER(FIND("decision",'Input| Setup'!$F$6)),'Input| Projects'!AK44,'Input| Projects'!U44)*M44*'Input| Escalations'!$I$17</f>
        <v>0</v>
      </c>
      <c r="AD44" s="172">
        <f>IF(ISNUMBER(FIND("decision",'Input| Setup'!$F$6)),'Input| Projects'!AL44,'Input| Projects'!V44)*N44*'Input| Escalations'!$I$17</f>
        <v>0</v>
      </c>
      <c r="AE44" s="172">
        <f>IF(ISNUMBER(FIND("decision",'Input| Setup'!$F$6)),'Input| Projects'!AM44,'Input| Projects'!W44)*O44*'Input| Escalations'!$I$17</f>
        <v>0</v>
      </c>
      <c r="AF44" s="175"/>
      <c r="AG44" s="172" cm="1">
        <f t="array" ref="AG44">IFERROR(--('Input| Projects'!$AS44="Yes")*_xlfn.SWITCH('Input| Overheads'!$C$50,"Direct costs",'Calc| Overheads Allocation'!C$8*Q44,"Internal labour",'Calc| Overheads Allocation'!C$8*Q44*'Input| Projects'!$AO44,"DNSP defined",'Calc| Overheads Allocation'!C$78*'Input| Projects'!$AV44,0),0)</f>
        <v>222.90787517877945</v>
      </c>
      <c r="AH44" s="172" cm="1">
        <f t="array" ref="AH44">IFERROR(--('Input| Projects'!$AS44="Yes")*_xlfn.SWITCH('Input| Overheads'!$C$50,"Direct costs",'Calc| Overheads Allocation'!D$8*R44,"Internal labour",'Calc| Overheads Allocation'!D$8*R44*'Input| Projects'!$AO44,"DNSP defined",'Calc| Overheads Allocation'!D$78*'Input| Projects'!$AV44,0),0)</f>
        <v>28.705573130277681</v>
      </c>
      <c r="AI44" s="172" cm="1">
        <f t="array" ref="AI44">IFERROR(--('Input| Projects'!$AS44="Yes")*_xlfn.SWITCH('Input| Overheads'!$C$50,"Direct costs",'Calc| Overheads Allocation'!E$8*S44,"Internal labour",'Calc| Overheads Allocation'!E$8*S44*'Input| Projects'!$AO44,"DNSP defined",'Calc| Overheads Allocation'!E$78*'Input| Projects'!$AV44,0),0)</f>
        <v>101.25810756561219</v>
      </c>
      <c r="AJ44" s="172" cm="1">
        <f t="array" ref="AJ44">IFERROR(--('Input| Projects'!$AS44="Yes")*_xlfn.SWITCH('Input| Overheads'!$C$50,"Direct costs",'Calc| Overheads Allocation'!F$8*T44,"Internal labour",'Calc| Overheads Allocation'!F$8*T44*'Input| Projects'!$AO44,"DNSP defined",'Calc| Overheads Allocation'!F$78*'Input| Projects'!$AV44,0),0)</f>
        <v>211.57861744153209</v>
      </c>
      <c r="AK44" s="172" cm="1">
        <f t="array" ref="AK44">IFERROR(--('Input| Projects'!$AS44="Yes")*_xlfn.SWITCH('Input| Overheads'!$C$50,"Direct costs",'Calc| Overheads Allocation'!G$8*U44,"Internal labour",'Calc| Overheads Allocation'!G$8*U44*'Input| Projects'!$AO44,"DNSP defined",'Calc| Overheads Allocation'!G$78*'Input| Projects'!$AV44,0),0)</f>
        <v>8.2810645037015949</v>
      </c>
      <c r="AL44" s="172" cm="1">
        <f t="array" ref="AL44">IFERROR(--('Input| Projects'!$AS44="Yes")*_xlfn.SWITCH('Input| Overheads'!$C$50,"Direct costs",'Calc| Overheads Allocation'!H$8*V44,"Internal labour",'Calc| Overheads Allocation'!H$8*V44*'Input| Projects'!$AO44,"DNSP defined",'Calc| Overheads Allocation'!H$78*'Input| Projects'!$AV44,0),0)</f>
        <v>51.312162877589458</v>
      </c>
      <c r="AM44" s="172" cm="1">
        <f t="array" ref="AM44">IFERROR(--('Input| Projects'!$AS44="Yes")*_xlfn.SWITCH('Input| Overheads'!$C$50,"Direct costs",'Calc| Overheads Allocation'!I$8*W44,"Internal labour",'Calc| Overheads Allocation'!I$8*W44*'Input| Projects'!$AO44,"DNSP defined",'Calc| Overheads Allocation'!I$78*'Input| Projects'!$AV44,0),0)</f>
        <v>41.985058899244706</v>
      </c>
      <c r="AN44" s="175"/>
      <c r="AO44" s="172" cm="1">
        <f t="array" ref="AO44">IFERROR(--('Input| Projects'!$AT44="Yes")*_xlfn.SWITCH('Input| Overheads'!$C$50,"Direct costs",'Calc| Overheads Allocation'!C$9*Q44,"Internal labour",'Calc| Overheads Allocation'!C$9*Q44*'Input| Projects'!$AO44,"DNSP defined",'Calc| Overheads Allocation'!C$79*'Input| Projects'!$AW44,0),0)</f>
        <v>226.38438194545915</v>
      </c>
      <c r="AP44" s="172" cm="1">
        <f t="array" ref="AP44">IFERROR(--('Input| Projects'!$AT44="Yes")*_xlfn.SWITCH('Input| Overheads'!$C$50,"Direct costs",'Calc| Overheads Allocation'!D$9*R44,"Internal labour",'Calc| Overheads Allocation'!D$9*R44*'Input| Projects'!$AO44,"DNSP defined",'Calc| Overheads Allocation'!D$79*'Input| Projects'!$AW44,0),0)</f>
        <v>29.72871265598118</v>
      </c>
      <c r="AQ44" s="172" cm="1">
        <f t="array" ref="AQ44">IFERROR(--('Input| Projects'!$AT44="Yes")*_xlfn.SWITCH('Input| Overheads'!$C$50,"Direct costs",'Calc| Overheads Allocation'!E$9*S44,"Internal labour",'Calc| Overheads Allocation'!E$9*S44*'Input| Projects'!$AO44,"DNSP defined",'Calc| Overheads Allocation'!E$79*'Input| Projects'!$AW44,0),0)</f>
        <v>105.7435019287324</v>
      </c>
      <c r="AR44" s="172" cm="1">
        <f t="array" ref="AR44">IFERROR(--('Input| Projects'!$AT44="Yes")*_xlfn.SWITCH('Input| Overheads'!$C$50,"Direct costs",'Calc| Overheads Allocation'!F$9*T44,"Internal labour",'Calc| Overheads Allocation'!F$9*T44*'Input| Projects'!$AO44,"DNSP defined",'Calc| Overheads Allocation'!F$79*'Input| Projects'!$AW44,0),0)</f>
        <v>222.7981320409576</v>
      </c>
      <c r="AS44" s="172" cm="1">
        <f t="array" ref="AS44">IFERROR(--('Input| Projects'!$AT44="Yes")*_xlfn.SWITCH('Input| Overheads'!$C$50,"Direct costs",'Calc| Overheads Allocation'!G$9*U44,"Internal labour",'Calc| Overheads Allocation'!G$9*U44*'Input| Projects'!$AO44,"DNSP defined",'Calc| Overheads Allocation'!G$79*'Input| Projects'!$AW44,0),0)</f>
        <v>8.7925820973815139</v>
      </c>
      <c r="AT44" s="172" cm="1">
        <f t="array" ref="AT44">IFERROR(--('Input| Projects'!$AT44="Yes")*_xlfn.SWITCH('Input| Overheads'!$C$50,"Direct costs",'Calc| Overheads Allocation'!H$9*V44,"Internal labour",'Calc| Overheads Allocation'!H$9*V44*'Input| Projects'!$AO44,"DNSP defined",'Calc| Overheads Allocation'!H$79*'Input| Projects'!$AW44,0),0)</f>
        <v>54.931181587502962</v>
      </c>
      <c r="AU44" s="172" cm="1">
        <f t="array" ref="AU44">IFERROR(--('Input| Projects'!$AT44="Yes")*_xlfn.SWITCH('Input| Overheads'!$C$50,"Direct costs",'Calc| Overheads Allocation'!I$9*W44,"Internal labour",'Calc| Overheads Allocation'!I$9*W44*'Input| Projects'!$AO44,"DNSP defined",'Calc| Overheads Allocation'!I$79*'Input| Projects'!$AW44,0),0)</f>
        <v>45.349530542589747</v>
      </c>
      <c r="AV44" s="175"/>
      <c r="AW44" s="172">
        <f t="shared" si="24"/>
        <v>449.29225712423863</v>
      </c>
      <c r="AX44" s="172">
        <f t="shared" si="25"/>
        <v>58.434285786258862</v>
      </c>
      <c r="AY44" s="172">
        <f t="shared" si="26"/>
        <v>207.00160949434459</v>
      </c>
      <c r="AZ44" s="172">
        <f t="shared" si="27"/>
        <v>434.37674948248969</v>
      </c>
      <c r="BA44" s="172">
        <f t="shared" si="28"/>
        <v>17.073646601083109</v>
      </c>
      <c r="BB44" s="172">
        <f t="shared" si="29"/>
        <v>106.24334446509242</v>
      </c>
      <c r="BC44" s="172">
        <f t="shared" si="30"/>
        <v>87.334589441834453</v>
      </c>
      <c r="BD44" s="176"/>
      <c r="BE44" s="172">
        <f t="shared" si="31"/>
        <v>0</v>
      </c>
      <c r="BF44" s="172">
        <f t="shared" si="32"/>
        <v>0</v>
      </c>
      <c r="BG44" s="172">
        <f t="shared" si="33"/>
        <v>0</v>
      </c>
      <c r="BH44" s="172">
        <f t="shared" si="34"/>
        <v>0</v>
      </c>
      <c r="BI44" s="172">
        <f t="shared" si="35"/>
        <v>0</v>
      </c>
      <c r="BJ44" s="172">
        <f t="shared" si="36"/>
        <v>0</v>
      </c>
      <c r="BK44" s="172">
        <f t="shared" si="37"/>
        <v>0</v>
      </c>
      <c r="BL44" s="176"/>
      <c r="BM44" s="172">
        <f t="shared" si="16"/>
        <v>7841.9454571547221</v>
      </c>
      <c r="BN44" s="172">
        <f t="shared" si="17"/>
        <v>6899.3969286686643</v>
      </c>
      <c r="BO44" s="172">
        <f t="shared" si="18"/>
        <v>4188.3797983666236</v>
      </c>
      <c r="BP44" s="172">
        <f t="shared" si="19"/>
        <v>8813.7543058522861</v>
      </c>
      <c r="BQ44" s="172">
        <f t="shared" si="20"/>
        <v>347.72414718862456</v>
      </c>
      <c r="BR44" s="172">
        <f t="shared" si="21"/>
        <v>2171.6234719271765</v>
      </c>
      <c r="BS44" s="172">
        <f t="shared" si="22"/>
        <v>1790.0465087294522</v>
      </c>
      <c r="BT44" s="55"/>
      <c r="BU44" s="158">
        <f>SUMIF('Input| Projects'!$BA$8:$CX$8,RIGHT(BU$9,3),'Input| Projects'!$BA44:$CX44)</f>
        <v>1</v>
      </c>
      <c r="BV44" s="158">
        <f>SUMIF('Input| Projects'!$BA$8:$CX$8,RIGHT(BV$9,3),'Input| Projects'!$BA44:$CX44)</f>
        <v>0</v>
      </c>
      <c r="BW44" s="79" t="str">
        <f t="shared" si="23"/>
        <v/>
      </c>
    </row>
    <row r="45" spans="2:75" x14ac:dyDescent="0.2">
      <c r="B45" s="123">
        <f>IFERROR('Input| Projects'!B45,"")</f>
        <v>36</v>
      </c>
      <c r="C45" s="160" t="str">
        <f>IFERROR(IF('Input| Projects'!C45="","",'Input| Projects'!C45),"")</f>
        <v>Project 36</v>
      </c>
      <c r="D45" s="160">
        <f>IFERROR(IF('Input| Projects'!D45="","",'Input| Projects'!D45),"")</f>
        <v>36</v>
      </c>
      <c r="E45" s="53"/>
      <c r="F45" s="160" t="str">
        <f>IF(LEN('Input| Projects'!F45)&gt;0,'Input| Projects'!F45,"")</f>
        <v>Fleet capex</v>
      </c>
      <c r="G45" s="160" t="str">
        <f>IF(LEN('Input| Projects'!G45)&gt;0,'Input| Projects'!G45,"")</f>
        <v>Vehicles</v>
      </c>
      <c r="H45" s="10"/>
      <c r="I45" s="194" cm="1">
        <f t="array" ref="I45">IF(LEN($F45)&gt;0,1+IFERROR(SUMPRODUCT(TRANSPOSE('Input| Projects'!$AO45:$AQ45),INDEX('Input| Escalations'!$F$27:$L$29,,MATCH(Q$9,'Input| Escalations'!$F$21:$L$21,0))),0),0)</f>
        <v>1.0013320527305216</v>
      </c>
      <c r="J45" s="194" cm="1">
        <f t="array" ref="J45">IF(LEN($F45)&gt;0,1+IFERROR(SUMPRODUCT(TRANSPOSE('Input| Projects'!$AO45:$AQ45),INDEX('Input| Escalations'!$F$27:$L$29,,MATCH(R$9,'Input| Escalations'!$F$21:$L$21,0))),0),0)</f>
        <v>1.004011006471232</v>
      </c>
      <c r="K45" s="194" cm="1">
        <f t="array" ref="K45">IF(LEN($F45)&gt;0,1+IFERROR(SUMPRODUCT(TRANSPOSE('Input| Projects'!$AO45:$AQ45),INDEX('Input| Escalations'!$F$27:$L$29,,MATCH(S$9,'Input| Escalations'!$F$21:$L$21,0))),0),0)</f>
        <v>1.0067099037783669</v>
      </c>
      <c r="L45" s="194" cm="1">
        <f t="array" ref="L45">IF(LEN($F45)&gt;0,1+IFERROR(SUMPRODUCT(TRANSPOSE('Input| Projects'!$AO45:$AQ45),INDEX('Input| Escalations'!$F$27:$L$29,,MATCH(T$9,'Input| Escalations'!$F$21:$L$21,0))),0),0)</f>
        <v>1.0094289210600156</v>
      </c>
      <c r="M45" s="194" cm="1">
        <f t="array" ref="M45">IF(LEN($F45)&gt;0,1+IFERROR(SUMPRODUCT(TRANSPOSE('Input| Projects'!$AO45:$AQ45),INDEX('Input| Escalations'!$F$27:$L$29,,MATCH(U$9,'Input| Escalations'!$F$21:$L$21,0))),0),0)</f>
        <v>1.0121682363093976</v>
      </c>
      <c r="N45" s="194" cm="1">
        <f t="array" ref="N45">IF(LEN($F45)&gt;0,1+IFERROR(SUMPRODUCT(TRANSPOSE('Input| Projects'!$AO45:$AQ45),INDEX('Input| Escalations'!$F$27:$L$29,,MATCH(V$9,'Input| Escalations'!$F$21:$L$21,0))),0),0)</f>
        <v>1.0149280291191267</v>
      </c>
      <c r="O45" s="194" cm="1">
        <f t="array" ref="O45">IF(LEN($F45)&gt;0,1+IFERROR(SUMPRODUCT(TRANSPOSE('Input| Projects'!$AO45:$AQ45),INDEX('Input| Escalations'!$F$27:$L$29,,MATCH(W$9,'Input| Escalations'!$F$21:$L$21,0))),0),0)</f>
        <v>1.0177084806956032</v>
      </c>
      <c r="P45" s="10"/>
      <c r="Q45" s="172">
        <f>IFERROR(IF(ISNUMBER(FIND("decision",'Input| Setup'!$F$6)),'Input| Projects'!Y45,'Input| Projects'!I45)*'Input| Escalations'!$I$17*I45,0)</f>
        <v>8445.8007077813563</v>
      </c>
      <c r="R45" s="172">
        <f>IFERROR(IF(ISNUMBER(FIND("decision",'Input| Setup'!$F$6)),'Input| Projects'!Z45,'Input| Projects'!J45)*'Input| Escalations'!$I$17*J45,0)</f>
        <v>7814.5687685957664</v>
      </c>
      <c r="S45" s="172">
        <f>IFERROR(IF(ISNUMBER(FIND("decision",'Input| Setup'!$F$6)),'Input| Projects'!AA45,'Input| Projects'!K45)*'Input| Escalations'!$I$17*K45,0)</f>
        <v>4547.4540937275897</v>
      </c>
      <c r="T45" s="172">
        <f>IFERROR(IF(ISNUMBER(FIND("decision",'Input| Setup'!$F$6)),'Input| Projects'!AB45,'Input| Projects'!L45)*'Input| Escalations'!$I$17*L45,0)</f>
        <v>9569.5944275489437</v>
      </c>
      <c r="U45" s="172">
        <f>IFERROR(IF(ISNUMBER(FIND("decision",'Input| Setup'!$F$6)),'Input| Projects'!AC45,'Input| Projects'!M45)*'Input| Escalations'!$I$17*M45,0)</f>
        <v>377.57013088047967</v>
      </c>
      <c r="V45" s="172">
        <f>IFERROR(IF(ISNUMBER(FIND("decision",'Input| Setup'!$F$6)),'Input| Projects'!AD45,'Input| Projects'!N45)*'Input| Escalations'!$I$17*N45,0)</f>
        <v>2358.1688816749747</v>
      </c>
      <c r="W45" s="172">
        <f>IFERROR(IF(ISNUMBER(FIND("decision",'Input| Setup'!$F$6)),'Input| Projects'!AE45,'Input| Projects'!O45)*'Input| Escalations'!$I$17*O45,0)</f>
        <v>1943.8481794075033</v>
      </c>
      <c r="X45" s="175"/>
      <c r="Y45" s="172">
        <f>IF(ISNUMBER(FIND("decision",'Input| Setup'!$F$6)),'Input| Projects'!AG45,'Input| Projects'!Q45)*I45*'Input| Escalations'!$I$17</f>
        <v>0</v>
      </c>
      <c r="Z45" s="172">
        <f>IF(ISNUMBER(FIND("decision",'Input| Setup'!$F$6)),'Input| Projects'!AH45,'Input| Projects'!R45)*J45*'Input| Escalations'!$I$17</f>
        <v>0</v>
      </c>
      <c r="AA45" s="172">
        <f>IF(ISNUMBER(FIND("decision",'Input| Setup'!$F$6)),'Input| Projects'!AI45,'Input| Projects'!S45)*K45*'Input| Escalations'!$I$17</f>
        <v>0</v>
      </c>
      <c r="AB45" s="172">
        <f>IF(ISNUMBER(FIND("decision",'Input| Setup'!$F$6)),'Input| Projects'!AJ45,'Input| Projects'!T45)*L45*'Input| Escalations'!$I$17</f>
        <v>0</v>
      </c>
      <c r="AC45" s="172">
        <f>IF(ISNUMBER(FIND("decision",'Input| Setup'!$F$6)),'Input| Projects'!AK45,'Input| Projects'!U45)*M45*'Input| Escalations'!$I$17</f>
        <v>0</v>
      </c>
      <c r="AD45" s="172">
        <f>IF(ISNUMBER(FIND("decision",'Input| Setup'!$F$6)),'Input| Projects'!AL45,'Input| Projects'!V45)*N45*'Input| Escalations'!$I$17</f>
        <v>0</v>
      </c>
      <c r="AE45" s="172">
        <f>IF(ISNUMBER(FIND("decision",'Input| Setup'!$F$6)),'Input| Projects'!AM45,'Input| Projects'!W45)*O45*'Input| Escalations'!$I$17</f>
        <v>0</v>
      </c>
      <c r="AF45" s="175"/>
      <c r="AG45" s="172" cm="1">
        <f t="array" ref="AG45">IFERROR(--('Input| Projects'!$AS45="Yes")*_xlfn.SWITCH('Input| Overheads'!$C$50,"Direct costs",'Calc| Overheads Allocation'!C$8*Q45,"Internal labour",'Calc| Overheads Allocation'!C$8*Q45*'Input| Projects'!$AO45,"DNSP defined",'Calc| Overheads Allocation'!C$78*'Input| Projects'!$AV45,0),0)</f>
        <v>254.66303355704699</v>
      </c>
      <c r="AH45" s="172" cm="1">
        <f t="array" ref="AH45">IFERROR(--('Input| Projects'!$AS45="Yes")*_xlfn.SWITCH('Input| Overheads'!$C$50,"Direct costs",'Calc| Overheads Allocation'!D$8*R45,"Internal labour",'Calc| Overheads Allocation'!D$8*R45*'Input| Projects'!$AO45,"DNSP defined",'Calc| Overheads Allocation'!D$78*'Input| Projects'!$AV45,0),0)</f>
        <v>32.790951650920427</v>
      </c>
      <c r="AI45" s="172" cm="1">
        <f t="array" ref="AI45">IFERROR(--('Input| Projects'!$AS45="Yes")*_xlfn.SWITCH('Input| Overheads'!$C$50,"Direct costs",'Calc| Overheads Allocation'!E$8*S45,"Internal labour",'Calc| Overheads Allocation'!E$8*S45*'Input| Projects'!$AO45,"DNSP defined",'Calc| Overheads Allocation'!E$78*'Input| Projects'!$AV45,0),0)</f>
        <v>115.65507568693904</v>
      </c>
      <c r="AJ45" s="172" cm="1">
        <f t="array" ref="AJ45">IFERROR(--('Input| Projects'!$AS45="Yes")*_xlfn.SWITCH('Input| Overheads'!$C$50,"Direct costs",'Calc| Overheads Allocation'!F$8*T45,"Internal labour",'Calc| Overheads Allocation'!F$8*T45*'Input| Projects'!$AO45,"DNSP defined",'Calc| Overheads Allocation'!F$78*'Input| Projects'!$AV45,0),0)</f>
        <v>241.6314988597037</v>
      </c>
      <c r="AK45" s="172" cm="1">
        <f t="array" ref="AK45">IFERROR(--('Input| Projects'!$AS45="Yes")*_xlfn.SWITCH('Input| Overheads'!$C$50,"Direct costs",'Calc| Overheads Allocation'!G$8*U45,"Internal labour",'Calc| Overheads Allocation'!G$8*U45*'Input| Projects'!$AO45,"DNSP defined",'Calc| Overheads Allocation'!G$78*'Input| Projects'!$AV45,0),0)</f>
        <v>9.4561556777818954</v>
      </c>
      <c r="AL45" s="172" cm="1">
        <f t="array" ref="AL45">IFERROR(--('Input| Projects'!$AS45="Yes")*_xlfn.SWITCH('Input| Overheads'!$C$50,"Direct costs",'Calc| Overheads Allocation'!H$8*V45,"Internal labour",'Calc| Overheads Allocation'!H$8*V45*'Input| Projects'!$AO45,"DNSP defined",'Calc| Overheads Allocation'!H$78*'Input| Projects'!$AV45,0),0)</f>
        <v>58.586186697775624</v>
      </c>
      <c r="AM45" s="172" cm="1">
        <f t="array" ref="AM45">IFERROR(--('Input| Projects'!$AS45="Yes")*_xlfn.SWITCH('Input| Overheads'!$C$50,"Direct costs",'Calc| Overheads Allocation'!I$8*W45,"Internal labour",'Calc| Overheads Allocation'!I$8*W45*'Input| Projects'!$AO45,"DNSP defined",'Calc| Overheads Allocation'!I$78*'Input| Projects'!$AV45,0),0)</f>
        <v>47.930938509996906</v>
      </c>
      <c r="AN45" s="175"/>
      <c r="AO45" s="172" cm="1">
        <f t="array" ref="AO45">IFERROR(--('Input| Projects'!$AT45="Yes")*_xlfn.SWITCH('Input| Overheads'!$C$50,"Direct costs",'Calc| Overheads Allocation'!C$9*Q45,"Internal labour",'Calc| Overheads Allocation'!C$9*Q45*'Input| Projects'!$AO45,"DNSP defined",'Calc| Overheads Allocation'!C$79*'Input| Projects'!$AW45,0),0)</f>
        <v>258.63479883754314</v>
      </c>
      <c r="AP45" s="172" cm="1">
        <f t="array" ref="AP45">IFERROR(--('Input| Projects'!$AT45="Yes")*_xlfn.SWITCH('Input| Overheads'!$C$50,"Direct costs",'Calc| Overheads Allocation'!D$9*R45,"Internal labour",'Calc| Overheads Allocation'!D$9*R45*'Input| Projects'!$AO45,"DNSP defined",'Calc| Overheads Allocation'!D$79*'Input| Projects'!$AW45,0),0)</f>
        <v>33.959704442137195</v>
      </c>
      <c r="AQ45" s="172" cm="1">
        <f t="array" ref="AQ45">IFERROR(--('Input| Projects'!$AT45="Yes")*_xlfn.SWITCH('Input| Overheads'!$C$50,"Direct costs",'Calc| Overheads Allocation'!E$9*S45,"Internal labour",'Calc| Overheads Allocation'!E$9*S45*'Input| Projects'!$AO45,"DNSP defined",'Calc| Overheads Allocation'!E$79*'Input| Projects'!$AW45,0),0)</f>
        <v>120.77820742447717</v>
      </c>
      <c r="AR45" s="172" cm="1">
        <f t="array" ref="AR45">IFERROR(--('Input| Projects'!$AT45="Yes")*_xlfn.SWITCH('Input| Overheads'!$C$50,"Direct costs",'Calc| Overheads Allocation'!F$9*T45,"Internal labour",'Calc| Overheads Allocation'!F$9*T45*'Input| Projects'!$AO45,"DNSP defined",'Calc| Overheads Allocation'!F$79*'Input| Projects'!$AW45,0),0)</f>
        <v>254.44464681349763</v>
      </c>
      <c r="AS45" s="172" cm="1">
        <f t="array" ref="AS45">IFERROR(--('Input| Projects'!$AT45="Yes")*_xlfn.SWITCH('Input| Overheads'!$C$50,"Direct costs",'Calc| Overheads Allocation'!G$9*U45,"Internal labour",'Calc| Overheads Allocation'!G$9*U45*'Input| Projects'!$AO45,"DNSP defined",'Calc| Overheads Allocation'!G$79*'Input| Projects'!$AW45,0),0)</f>
        <v>10.040258119635787</v>
      </c>
      <c r="AT45" s="172" cm="1">
        <f t="array" ref="AT45">IFERROR(--('Input| Projects'!$AT45="Yes")*_xlfn.SWITCH('Input| Overheads'!$C$50,"Direct costs",'Calc| Overheads Allocation'!H$9*V45,"Internal labour",'Calc| Overheads Allocation'!H$9*V45*'Input| Projects'!$AO45,"DNSP defined",'Calc| Overheads Allocation'!H$79*'Input| Projects'!$AW45,0),0)</f>
        <v>62.718238318899893</v>
      </c>
      <c r="AU45" s="172" cm="1">
        <f t="array" ref="AU45">IFERROR(--('Input| Projects'!$AT45="Yes")*_xlfn.SWITCH('Input| Overheads'!$C$50,"Direct costs",'Calc| Overheads Allocation'!I$9*W45,"Internal labour",'Calc| Overheads Allocation'!I$9*W45*'Input| Projects'!$AO45,"DNSP defined",'Calc| Overheads Allocation'!I$79*'Input| Projects'!$AW45,0),0)</f>
        <v>51.77188306703075</v>
      </c>
      <c r="AV45" s="175"/>
      <c r="AW45" s="172">
        <f t="shared" si="24"/>
        <v>513.29783239459016</v>
      </c>
      <c r="AX45" s="172">
        <f t="shared" si="25"/>
        <v>66.750656093057614</v>
      </c>
      <c r="AY45" s="172">
        <f t="shared" si="26"/>
        <v>236.43328311141622</v>
      </c>
      <c r="AZ45" s="172">
        <f t="shared" si="27"/>
        <v>496.07614567320132</v>
      </c>
      <c r="BA45" s="172">
        <f t="shared" si="28"/>
        <v>19.496413797417681</v>
      </c>
      <c r="BB45" s="172">
        <f t="shared" si="29"/>
        <v>121.30442501667551</v>
      </c>
      <c r="BC45" s="172">
        <f t="shared" si="30"/>
        <v>99.702821577027663</v>
      </c>
      <c r="BD45" s="176"/>
      <c r="BE45" s="172">
        <f t="shared" si="31"/>
        <v>0</v>
      </c>
      <c r="BF45" s="172">
        <f t="shared" si="32"/>
        <v>0</v>
      </c>
      <c r="BG45" s="172">
        <f t="shared" si="33"/>
        <v>0</v>
      </c>
      <c r="BH45" s="172">
        <f t="shared" si="34"/>
        <v>0</v>
      </c>
      <c r="BI45" s="172">
        <f t="shared" si="35"/>
        <v>0</v>
      </c>
      <c r="BJ45" s="172">
        <f t="shared" si="36"/>
        <v>0</v>
      </c>
      <c r="BK45" s="172">
        <f t="shared" si="37"/>
        <v>0</v>
      </c>
      <c r="BL45" s="176"/>
      <c r="BM45" s="172">
        <f t="shared" si="16"/>
        <v>8959.0985401759463</v>
      </c>
      <c r="BN45" s="172">
        <f t="shared" si="17"/>
        <v>7881.3194246888243</v>
      </c>
      <c r="BO45" s="172">
        <f t="shared" si="18"/>
        <v>4783.8873768390058</v>
      </c>
      <c r="BP45" s="172">
        <f t="shared" si="19"/>
        <v>10065.670573222145</v>
      </c>
      <c r="BQ45" s="172">
        <f t="shared" si="20"/>
        <v>397.06654467789735</v>
      </c>
      <c r="BR45" s="172">
        <f t="shared" si="21"/>
        <v>2479.4733066916501</v>
      </c>
      <c r="BS45" s="172">
        <f t="shared" si="22"/>
        <v>2043.5510009845309</v>
      </c>
      <c r="BT45" s="55"/>
      <c r="BU45" s="158">
        <f>SUMIF('Input| Projects'!$BA$8:$CX$8,RIGHT(BU$9,3),'Input| Projects'!$BA45:$CX45)</f>
        <v>1</v>
      </c>
      <c r="BV45" s="158">
        <f>SUMIF('Input| Projects'!$BA$8:$CX$8,RIGHT(BV$9,3),'Input| Projects'!$BA45:$CX45)</f>
        <v>0</v>
      </c>
      <c r="BW45" s="79" t="str">
        <f t="shared" si="23"/>
        <v/>
      </c>
    </row>
    <row r="46" spans="2:75" x14ac:dyDescent="0.2">
      <c r="B46" s="123">
        <f>IFERROR('Input| Projects'!B46,"")</f>
        <v>37</v>
      </c>
      <c r="C46" s="160" t="str">
        <f>IFERROR(IF('Input| Projects'!C46="","",'Input| Projects'!C46),"")</f>
        <v>Project 37</v>
      </c>
      <c r="D46" s="160">
        <f>IFERROR(IF('Input| Projects'!D46="","",'Input| Projects'!D46),"")</f>
        <v>37</v>
      </c>
      <c r="E46" s="53"/>
      <c r="F46" s="160" t="str">
        <f>IF(LEN('Input| Projects'!F46)&gt;0,'Input| Projects'!F46,"")</f>
        <v>Fleet capex</v>
      </c>
      <c r="G46" s="160" t="str">
        <f>IF(LEN('Input| Projects'!G46)&gt;0,'Input| Projects'!G46,"")</f>
        <v>Innovation</v>
      </c>
      <c r="H46" s="10"/>
      <c r="I46" s="194" cm="1">
        <f t="array" ref="I46">IF(LEN($F46)&gt;0,1+IFERROR(SUMPRODUCT(TRANSPOSE('Input| Projects'!$AO46:$AQ46),INDEX('Input| Escalations'!$F$27:$L$29,,MATCH(Q$9,'Input| Escalations'!$F$21:$L$21,0))),0),0)</f>
        <v>1.0012714819940929</v>
      </c>
      <c r="J46" s="194" cm="1">
        <f t="array" ref="J46">IF(LEN($F46)&gt;0,1+IFERROR(SUMPRODUCT(TRANSPOSE('Input| Projects'!$AO46:$AQ46),INDEX('Input| Escalations'!$F$27:$L$29,,MATCH(R$9,'Input| Escalations'!$F$21:$L$21,0))),0),0)</f>
        <v>1.0038284316733979</v>
      </c>
      <c r="K46" s="194" cm="1">
        <f t="array" ref="K46">IF(LEN($F46)&gt;0,1+IFERROR(SUMPRODUCT(TRANSPOSE('Input| Projects'!$AO46:$AQ46),INDEX('Input| Escalations'!$F$27:$L$29,,MATCH(S$9,'Input| Escalations'!$F$21:$L$21,0))),0),0)</f>
        <v>1.006404166153112</v>
      </c>
      <c r="L46" s="194" cm="1">
        <f t="array" ref="L46">IF(LEN($F46)&gt;0,1+IFERROR(SUMPRODUCT(TRANSPOSE('Input| Projects'!$AO46:$AQ46),INDEX('Input| Escalations'!$F$27:$L$29,,MATCH(T$9,'Input| Escalations'!$F$21:$L$21,0))),0),0)</f>
        <v>1.0089988513820662</v>
      </c>
      <c r="M46" s="194" cm="1">
        <f t="array" ref="M46">IF(LEN($F46)&gt;0,1+IFERROR(SUMPRODUCT(TRANSPOSE('Input| Projects'!$AO46:$AQ46),INDEX('Input| Escalations'!$F$27:$L$29,,MATCH(U$9,'Input| Escalations'!$F$21:$L$21,0))),0),0)</f>
        <v>1.0116126548000723</v>
      </c>
      <c r="N46" s="194" cm="1">
        <f t="array" ref="N46">IF(LEN($F46)&gt;0,1+IFERROR(SUMPRODUCT(TRANSPOSE('Input| Projects'!$AO46:$AQ46),INDEX('Input| Escalations'!$F$27:$L$29,,MATCH(V$9,'Input| Escalations'!$F$21:$L$21,0))),0),0)</f>
        <v>1.0142457453513412</v>
      </c>
      <c r="O46" s="194" cm="1">
        <f t="array" ref="O46">IF(LEN($F46)&gt;0,1+IFERROR(SUMPRODUCT(TRANSPOSE('Input| Projects'!$AO46:$AQ46),INDEX('Input| Escalations'!$F$27:$L$29,,MATCH(W$9,'Input| Escalations'!$F$21:$L$21,0))),0),0)</f>
        <v>1.0168982934980186</v>
      </c>
      <c r="P46" s="10"/>
      <c r="Q46" s="172">
        <f>IFERROR(IF(ISNUMBER(FIND("decision",'Input| Setup'!$F$6)),'Input| Projects'!Y46,'Input| Projects'!I46)*'Input| Escalations'!$I$17*I46,0)</f>
        <v>164.61006107506307</v>
      </c>
      <c r="R46" s="172">
        <f>IFERROR(IF(ISNUMBER(FIND("decision",'Input| Setup'!$F$6)),'Input| Projects'!Z46,'Input| Projects'!J46)*'Input| Escalations'!$I$17*J46,0)</f>
        <v>7993.677549066686</v>
      </c>
      <c r="S46" s="172">
        <f>IFERROR(IF(ISNUMBER(FIND("decision",'Input| Setup'!$F$6)),'Input| Projects'!AA46,'Input| Projects'!K46)*'Input| Escalations'!$I$17*K46,0)</f>
        <v>6438.1202552668829</v>
      </c>
      <c r="T46" s="172">
        <f>IFERROR(IF(ISNUMBER(FIND("decision",'Input| Setup'!$F$6)),'Input| Projects'!AB46,'Input| Projects'!L46)*'Input| Escalations'!$I$17*L46,0)</f>
        <v>489.82403597654672</v>
      </c>
      <c r="U46" s="172">
        <f>IFERROR(IF(ISNUMBER(FIND("decision",'Input| Setup'!$F$6)),'Input| Projects'!AC46,'Input| Projects'!M46)*'Input| Escalations'!$I$17*M46,0)</f>
        <v>6548.1367133234799</v>
      </c>
      <c r="V46" s="172">
        <f>IFERROR(IF(ISNUMBER(FIND("decision",'Input| Setup'!$F$6)),'Input| Projects'!AD46,'Input| Projects'!N46)*'Input| Escalations'!$I$17*N46,0)</f>
        <v>6528.4745229316986</v>
      </c>
      <c r="W46" s="172">
        <f>IFERROR(IF(ISNUMBER(FIND("decision",'Input| Setup'!$F$6)),'Input| Projects'!AE46,'Input| Projects'!O46)*'Input| Escalations'!$I$17*O46,0)</f>
        <v>6145.9963327173273</v>
      </c>
      <c r="X46" s="175"/>
      <c r="Y46" s="172">
        <f>IF(ISNUMBER(FIND("decision",'Input| Setup'!$F$6)),'Input| Projects'!AG46,'Input| Projects'!Q46)*I46*'Input| Escalations'!$I$17</f>
        <v>0</v>
      </c>
      <c r="Z46" s="172">
        <f>IF(ISNUMBER(FIND("decision",'Input| Setup'!$F$6)),'Input| Projects'!AH46,'Input| Projects'!R46)*J46*'Input| Escalations'!$I$17</f>
        <v>0</v>
      </c>
      <c r="AA46" s="172">
        <f>IF(ISNUMBER(FIND("decision",'Input| Setup'!$F$6)),'Input| Projects'!AI46,'Input| Projects'!S46)*K46*'Input| Escalations'!$I$17</f>
        <v>0</v>
      </c>
      <c r="AB46" s="172">
        <f>IF(ISNUMBER(FIND("decision",'Input| Setup'!$F$6)),'Input| Projects'!AJ46,'Input| Projects'!T46)*L46*'Input| Escalations'!$I$17</f>
        <v>0</v>
      </c>
      <c r="AC46" s="172">
        <f>IF(ISNUMBER(FIND("decision",'Input| Setup'!$F$6)),'Input| Projects'!AK46,'Input| Projects'!U46)*M46*'Input| Escalations'!$I$17</f>
        <v>0</v>
      </c>
      <c r="AD46" s="172">
        <f>IF(ISNUMBER(FIND("decision",'Input| Setup'!$F$6)),'Input| Projects'!AL46,'Input| Projects'!V46)*N46*'Input| Escalations'!$I$17</f>
        <v>0</v>
      </c>
      <c r="AE46" s="172">
        <f>IF(ISNUMBER(FIND("decision",'Input| Setup'!$F$6)),'Input| Projects'!AM46,'Input| Projects'!W46)*O46*'Input| Escalations'!$I$17</f>
        <v>0</v>
      </c>
      <c r="AF46" s="175"/>
      <c r="AG46" s="172" cm="1">
        <f t="array" ref="AG46">IFERROR(--('Input| Projects'!$AS46="Yes")*_xlfn.SWITCH('Input| Overheads'!$C$50,"Direct costs",'Calc| Overheads Allocation'!C$8*Q46,"Internal labour",'Calc| Overheads Allocation'!C$8*Q46*'Input| Projects'!$AO46,"DNSP defined",'Calc| Overheads Allocation'!C$78*'Input| Projects'!$AV46,0),0)</f>
        <v>4.9634248969152397</v>
      </c>
      <c r="AH46" s="172" cm="1">
        <f t="array" ref="AH46">IFERROR(--('Input| Projects'!$AS46="Yes")*_xlfn.SWITCH('Input| Overheads'!$C$50,"Direct costs",'Calc| Overheads Allocation'!D$8*R46,"Internal labour",'Calc| Overheads Allocation'!D$8*R46*'Input| Projects'!$AO46,"DNSP defined",'Calc| Overheads Allocation'!D$78*'Input| Projects'!$AV46,0),0)</f>
        <v>33.542515497191708</v>
      </c>
      <c r="AI46" s="172" cm="1">
        <f t="array" ref="AI46">IFERROR(--('Input| Projects'!$AS46="Yes")*_xlfn.SWITCH('Input| Overheads'!$C$50,"Direct costs",'Calc| Overheads Allocation'!E$8*S46,"Internal labour",'Calc| Overheads Allocation'!E$8*S46*'Input| Projects'!$AO46,"DNSP defined",'Calc| Overheads Allocation'!E$78*'Input| Projects'!$AV46,0),0)</f>
        <v>163.74025335001241</v>
      </c>
      <c r="AJ46" s="172" cm="1">
        <f t="array" ref="AJ46">IFERROR(--('Input| Projects'!$AS46="Yes")*_xlfn.SWITCH('Input| Overheads'!$C$50,"Direct costs",'Calc| Overheads Allocation'!F$8*T46,"Internal labour",'Calc| Overheads Allocation'!F$8*T46*'Input| Projects'!$AO46,"DNSP defined",'Calc| Overheads Allocation'!F$78*'Input| Projects'!$AV46,0),0)</f>
        <v>12.368017985150612</v>
      </c>
      <c r="AK46" s="172" cm="1">
        <f t="array" ref="AK46">IFERROR(--('Input| Projects'!$AS46="Yes")*_xlfn.SWITCH('Input| Overheads'!$C$50,"Direct costs",'Calc| Overheads Allocation'!G$8*U46,"Internal labour",'Calc| Overheads Allocation'!G$8*U46*'Input| Projects'!$AO46,"DNSP defined",'Calc| Overheads Allocation'!G$78*'Input| Projects'!$AV46,0),0)</f>
        <v>163.9965534778672</v>
      </c>
      <c r="AL46" s="172" cm="1">
        <f t="array" ref="AL46">IFERROR(--('Input| Projects'!$AS46="Yes")*_xlfn.SWITCH('Input| Overheads'!$C$50,"Direct costs",'Calc| Overheads Allocation'!H$8*V46,"Internal labour",'Calc| Overheads Allocation'!H$8*V46*'Input| Projects'!$AO46,"DNSP defined",'Calc| Overheads Allocation'!H$78*'Input| Projects'!$AV46,0),0)</f>
        <v>162.19297533113024</v>
      </c>
      <c r="AM46" s="172" cm="1">
        <f t="array" ref="AM46">IFERROR(--('Input| Projects'!$AS46="Yes")*_xlfn.SWITCH('Input| Overheads'!$C$50,"Direct costs",'Calc| Overheads Allocation'!I$8*W46,"Internal labour",'Calc| Overheads Allocation'!I$8*W46*'Input| Projects'!$AO46,"DNSP defined",'Calc| Overheads Allocation'!I$78*'Input| Projects'!$AV46,0),0)</f>
        <v>151.54649186436541</v>
      </c>
      <c r="AN46" s="175"/>
      <c r="AO46" s="172" cm="1">
        <f t="array" ref="AO46">IFERROR(--('Input| Projects'!$AT46="Yes")*_xlfn.SWITCH('Input| Overheads'!$C$50,"Direct costs",'Calc| Overheads Allocation'!C$9*Q46,"Internal labour",'Calc| Overheads Allocation'!C$9*Q46*'Input| Projects'!$AO46,"DNSP defined",'Calc| Overheads Allocation'!C$79*'Input| Projects'!$AW46,0),0)</f>
        <v>5.0408352630864348</v>
      </c>
      <c r="AP46" s="172" cm="1">
        <f t="array" ref="AP46">IFERROR(--('Input| Projects'!$AT46="Yes")*_xlfn.SWITCH('Input| Overheads'!$C$50,"Direct costs",'Calc| Overheads Allocation'!D$9*R46,"Internal labour",'Calc| Overheads Allocation'!D$9*R46*'Input| Projects'!$AO46,"DNSP defined",'Calc| Overheads Allocation'!D$79*'Input| Projects'!$AW46,0),0)</f>
        <v>34.738055932526223</v>
      </c>
      <c r="AQ46" s="172" cm="1">
        <f t="array" ref="AQ46">IFERROR(--('Input| Projects'!$AT46="Yes")*_xlfn.SWITCH('Input| Overheads'!$C$50,"Direct costs",'Calc| Overheads Allocation'!E$9*S46,"Internal labour",'Calc| Overheads Allocation'!E$9*S46*'Input| Projects'!$AO46,"DNSP defined",'Calc| Overheads Allocation'!E$79*'Input| Projects'!$AW46,0),0)</f>
        <v>170.99339709374797</v>
      </c>
      <c r="AR46" s="172" cm="1">
        <f t="array" ref="AR46">IFERROR(--('Input| Projects'!$AT46="Yes")*_xlfn.SWITCH('Input| Overheads'!$C$50,"Direct costs",'Calc| Overheads Allocation'!F$9*T46,"Internal labour",'Calc| Overheads Allocation'!F$9*T46*'Input| Projects'!$AO46,"DNSP defined",'Calc| Overheads Allocation'!F$79*'Input| Projects'!$AW46,0),0)</f>
        <v>13.023864781146907</v>
      </c>
      <c r="AS46" s="172" cm="1">
        <f t="array" ref="AS46">IFERROR(--('Input| Projects'!$AT46="Yes")*_xlfn.SWITCH('Input| Overheads'!$C$50,"Direct costs",'Calc| Overheads Allocation'!G$9*U46,"Internal labour",'Calc| Overheads Allocation'!G$9*U46*'Input| Projects'!$AO46,"DNSP defined",'Calc| Overheads Allocation'!G$79*'Input| Projects'!$AW46,0),0)</f>
        <v>174.12654610976875</v>
      </c>
      <c r="AT46" s="172" cm="1">
        <f t="array" ref="AT46">IFERROR(--('Input| Projects'!$AT46="Yes")*_xlfn.SWITCH('Input| Overheads'!$C$50,"Direct costs",'Calc| Overheads Allocation'!H$9*V46,"Internal labour",'Calc| Overheads Allocation'!H$9*V46*'Input| Projects'!$AO46,"DNSP defined",'Calc| Overheads Allocation'!H$79*'Input| Projects'!$AW46,0),0)</f>
        <v>173.63235694013008</v>
      </c>
      <c r="AU46" s="172" cm="1">
        <f t="array" ref="AU46">IFERROR(--('Input| Projects'!$AT46="Yes")*_xlfn.SWITCH('Input| Overheads'!$C$50,"Direct costs",'Calc| Overheads Allocation'!I$9*W46,"Internal labour",'Calc| Overheads Allocation'!I$9*W46*'Input| Projects'!$AO46,"DNSP defined",'Calc| Overheads Allocation'!I$79*'Input| Projects'!$AW46,0),0)</f>
        <v>163.69066619432567</v>
      </c>
      <c r="AV46" s="175"/>
      <c r="AW46" s="172">
        <f t="shared" si="24"/>
        <v>10.004260160001675</v>
      </c>
      <c r="AX46" s="172">
        <f t="shared" si="25"/>
        <v>68.280571429717924</v>
      </c>
      <c r="AY46" s="172">
        <f t="shared" si="26"/>
        <v>334.73365044376038</v>
      </c>
      <c r="AZ46" s="172">
        <f t="shared" si="27"/>
        <v>25.39188276629752</v>
      </c>
      <c r="BA46" s="172">
        <f t="shared" si="28"/>
        <v>338.12309958763592</v>
      </c>
      <c r="BB46" s="172">
        <f t="shared" si="29"/>
        <v>335.82533227126032</v>
      </c>
      <c r="BC46" s="172">
        <f t="shared" si="30"/>
        <v>315.23715805869108</v>
      </c>
      <c r="BD46" s="176"/>
      <c r="BE46" s="172">
        <f t="shared" si="31"/>
        <v>0</v>
      </c>
      <c r="BF46" s="172">
        <f t="shared" si="32"/>
        <v>0</v>
      </c>
      <c r="BG46" s="172">
        <f t="shared" si="33"/>
        <v>0</v>
      </c>
      <c r="BH46" s="172">
        <f t="shared" si="34"/>
        <v>0</v>
      </c>
      <c r="BI46" s="172">
        <f t="shared" si="35"/>
        <v>0</v>
      </c>
      <c r="BJ46" s="172">
        <f t="shared" si="36"/>
        <v>0</v>
      </c>
      <c r="BK46" s="172">
        <f t="shared" si="37"/>
        <v>0</v>
      </c>
      <c r="BL46" s="176"/>
      <c r="BM46" s="172">
        <f t="shared" si="16"/>
        <v>174.61432123506475</v>
      </c>
      <c r="BN46" s="172">
        <f t="shared" si="17"/>
        <v>8061.9581204964043</v>
      </c>
      <c r="BO46" s="172">
        <f t="shared" si="18"/>
        <v>6772.8539057106436</v>
      </c>
      <c r="BP46" s="172">
        <f t="shared" si="19"/>
        <v>515.21591874284422</v>
      </c>
      <c r="BQ46" s="172">
        <f t="shared" si="20"/>
        <v>6886.2598129111157</v>
      </c>
      <c r="BR46" s="172">
        <f t="shared" si="21"/>
        <v>6864.2998552029585</v>
      </c>
      <c r="BS46" s="172">
        <f t="shared" si="22"/>
        <v>6461.2334907760187</v>
      </c>
      <c r="BT46" s="55"/>
      <c r="BU46" s="158">
        <f>SUMIF('Input| Projects'!$BA$8:$CX$8,RIGHT(BU$9,3),'Input| Projects'!$BA46:$CX46)</f>
        <v>1</v>
      </c>
      <c r="BV46" s="158">
        <f>SUMIF('Input| Projects'!$BA$8:$CX$8,RIGHT(BV$9,3),'Input| Projects'!$BA46:$CX46)</f>
        <v>0</v>
      </c>
      <c r="BW46" s="79" t="str">
        <f t="shared" si="23"/>
        <v/>
      </c>
    </row>
    <row r="47" spans="2:75" x14ac:dyDescent="0.2">
      <c r="B47" s="123">
        <f>IFERROR('Input| Projects'!B47,"")</f>
        <v>38</v>
      </c>
      <c r="C47" s="160" t="str">
        <f>IFERROR(IF('Input| Projects'!C47="","",'Input| Projects'!C47),"")</f>
        <v>Project 38</v>
      </c>
      <c r="D47" s="160">
        <f>IFERROR(IF('Input| Projects'!D47="","",'Input| Projects'!D47),"")</f>
        <v>38</v>
      </c>
      <c r="E47" s="53"/>
      <c r="F47" s="160" t="str">
        <f>IF(LEN('Input| Projects'!F47)&gt;0,'Input| Projects'!F47,"")</f>
        <v>ICT capex</v>
      </c>
      <c r="G47" s="160" t="str">
        <f>IF(LEN('Input| Projects'!G47)&gt;0,'Input| Projects'!G47,"")</f>
        <v>Digital</v>
      </c>
      <c r="H47" s="10"/>
      <c r="I47" s="194" cm="1">
        <f t="array" ref="I47">IF(LEN($F47)&gt;0,1+IFERROR(SUMPRODUCT(TRANSPOSE('Input| Projects'!$AO47:$AQ47),INDEX('Input| Escalations'!$F$27:$L$29,,MATCH(Q$9,'Input| Escalations'!$F$21:$L$21,0))),0),0)</f>
        <v>1.0012109112576644</v>
      </c>
      <c r="J47" s="194" cm="1">
        <f t="array" ref="J47">IF(LEN($F47)&gt;0,1+IFERROR(SUMPRODUCT(TRANSPOSE('Input| Projects'!$AO47:$AQ47),INDEX('Input| Escalations'!$F$27:$L$29,,MATCH(R$9,'Input| Escalations'!$F$21:$L$21,0))),0),0)</f>
        <v>1.0036458568755635</v>
      </c>
      <c r="K47" s="194" cm="1">
        <f t="array" ref="K47">IF(LEN($F47)&gt;0,1+IFERROR(SUMPRODUCT(TRANSPOSE('Input| Projects'!$AO47:$AQ47),INDEX('Input| Escalations'!$F$27:$L$29,,MATCH(S$9,'Input| Escalations'!$F$21:$L$21,0))),0),0)</f>
        <v>1.0060984285278571</v>
      </c>
      <c r="L47" s="194" cm="1">
        <f t="array" ref="L47">IF(LEN($F47)&gt;0,1+IFERROR(SUMPRODUCT(TRANSPOSE('Input| Projects'!$AO47:$AQ47),INDEX('Input| Escalations'!$F$27:$L$29,,MATCH(T$9,'Input| Escalations'!$F$21:$L$21,0))),0),0)</f>
        <v>1.0085687817041169</v>
      </c>
      <c r="M47" s="194" cm="1">
        <f t="array" ref="M47">IF(LEN($F47)&gt;0,1+IFERROR(SUMPRODUCT(TRANSPOSE('Input| Projects'!$AO47:$AQ47),INDEX('Input| Escalations'!$F$27:$L$29,,MATCH(U$9,'Input| Escalations'!$F$21:$L$21,0))),0),0)</f>
        <v>1.0110570732907471</v>
      </c>
      <c r="N47" s="194" cm="1">
        <f t="array" ref="N47">IF(LEN($F47)&gt;0,1+IFERROR(SUMPRODUCT(TRANSPOSE('Input| Projects'!$AO47:$AQ47),INDEX('Input| Escalations'!$F$27:$L$29,,MATCH(V$9,'Input| Escalations'!$F$21:$L$21,0))),0),0)</f>
        <v>1.0135634615835556</v>
      </c>
      <c r="O47" s="194" cm="1">
        <f t="array" ref="O47">IF(LEN($F47)&gt;0,1+IFERROR(SUMPRODUCT(TRANSPOSE('Input| Projects'!$AO47:$AQ47),INDEX('Input| Escalations'!$F$27:$L$29,,MATCH(W$9,'Input| Escalations'!$F$21:$L$21,0))),0),0)</f>
        <v>1.0160881063004343</v>
      </c>
      <c r="P47" s="10"/>
      <c r="Q47" s="172">
        <f>IFERROR(IF(ISNUMBER(FIND("decision",'Input| Setup'!$F$6)),'Input| Projects'!Y47,'Input| Projects'!I47)*'Input| Escalations'!$I$17*I47,0)</f>
        <v>12508.742528166873</v>
      </c>
      <c r="R47" s="172">
        <f>IFERROR(IF(ISNUMBER(FIND("decision",'Input| Setup'!$F$6)),'Input| Projects'!Z47,'Input| Projects'!J47)*'Input| Escalations'!$I$17*J47,0)</f>
        <v>3088.1233207798732</v>
      </c>
      <c r="S47" s="172">
        <f>IFERROR(IF(ISNUMBER(FIND("decision",'Input| Setup'!$F$6)),'Input| Projects'!AA47,'Input| Projects'!K47)*'Input| Escalations'!$I$17*K47,0)</f>
        <v>10869.303733270517</v>
      </c>
      <c r="T47" s="172">
        <f>IFERROR(IF(ISNUMBER(FIND("decision",'Input| Setup'!$F$6)),'Input| Projects'!AB47,'Input| Projects'!L47)*'Input| Escalations'!$I$17*L47,0)</f>
        <v>21.289188781525151</v>
      </c>
      <c r="U47" s="172">
        <f>IFERROR(IF(ISNUMBER(FIND("decision",'Input| Setup'!$F$6)),'Input| Projects'!AC47,'Input| Projects'!M47)*'Input| Escalations'!$I$17*M47,0)</f>
        <v>5581.3170973958813</v>
      </c>
      <c r="V47" s="172">
        <f>IFERROR(IF(ISNUMBER(FIND("decision",'Input| Setup'!$F$6)),'Input| Projects'!AD47,'Input| Projects'!N47)*'Input| Escalations'!$I$17*N47,0)</f>
        <v>6778.5140311843534</v>
      </c>
      <c r="W47" s="172">
        <f>IFERROR(IF(ISNUMBER(FIND("decision",'Input| Setup'!$F$6)),'Input| Projects'!AE47,'Input| Projects'!O47)*'Input| Escalations'!$I$17*O47,0)</f>
        <v>4526.0803389825369</v>
      </c>
      <c r="X47" s="175"/>
      <c r="Y47" s="172">
        <f>IF(ISNUMBER(FIND("decision",'Input| Setup'!$F$6)),'Input| Projects'!AG47,'Input| Projects'!Q47)*I47*'Input| Escalations'!$I$17</f>
        <v>0</v>
      </c>
      <c r="Z47" s="172">
        <f>IF(ISNUMBER(FIND("decision",'Input| Setup'!$F$6)),'Input| Projects'!AH47,'Input| Projects'!R47)*J47*'Input| Escalations'!$I$17</f>
        <v>0</v>
      </c>
      <c r="AA47" s="172">
        <f>IF(ISNUMBER(FIND("decision",'Input| Setup'!$F$6)),'Input| Projects'!AI47,'Input| Projects'!S47)*K47*'Input| Escalations'!$I$17</f>
        <v>0</v>
      </c>
      <c r="AB47" s="172">
        <f>IF(ISNUMBER(FIND("decision",'Input| Setup'!$F$6)),'Input| Projects'!AJ47,'Input| Projects'!T47)*L47*'Input| Escalations'!$I$17</f>
        <v>0</v>
      </c>
      <c r="AC47" s="172">
        <f>IF(ISNUMBER(FIND("decision",'Input| Setup'!$F$6)),'Input| Projects'!AK47,'Input| Projects'!U47)*M47*'Input| Escalations'!$I$17</f>
        <v>0</v>
      </c>
      <c r="AD47" s="172">
        <f>IF(ISNUMBER(FIND("decision",'Input| Setup'!$F$6)),'Input| Projects'!AL47,'Input| Projects'!V47)*N47*'Input| Escalations'!$I$17</f>
        <v>0</v>
      </c>
      <c r="AE47" s="172">
        <f>IF(ISNUMBER(FIND("decision",'Input| Setup'!$F$6)),'Input| Projects'!AM47,'Input| Projects'!W47)*O47*'Input| Escalations'!$I$17</f>
        <v>0</v>
      </c>
      <c r="AF47" s="175"/>
      <c r="AG47" s="172" cm="1">
        <f t="array" ref="AG47">IFERROR(--('Input| Projects'!$AS47="Yes")*_xlfn.SWITCH('Input| Overheads'!$C$50,"Direct costs",'Calc| Overheads Allocation'!C$8*Q47,"Internal labour",'Calc| Overheads Allocation'!C$8*Q47*'Input| Projects'!$AO47,"DNSP defined",'Calc| Overheads Allocation'!C$78*'Input| Projects'!$AV47,0),0)</f>
        <v>377.17138118972144</v>
      </c>
      <c r="AH47" s="172" cm="1">
        <f t="array" ref="AH47">IFERROR(--('Input| Projects'!$AS47="Yes")*_xlfn.SWITCH('Input| Overheads'!$C$50,"Direct costs",'Calc| Overheads Allocation'!D$8*R47,"Internal labour",'Calc| Overheads Allocation'!D$8*R47*'Input| Projects'!$AO47,"DNSP defined",'Calc| Overheads Allocation'!D$78*'Input| Projects'!$AV47,0),0)</f>
        <v>12.958168966496785</v>
      </c>
      <c r="AI47" s="172" cm="1">
        <f t="array" ref="AI47">IFERROR(--('Input| Projects'!$AS47="Yes")*_xlfn.SWITCH('Input| Overheads'!$C$50,"Direct costs",'Calc| Overheads Allocation'!E$8*S47,"Internal labour",'Calc| Overheads Allocation'!E$8*S47*'Input| Projects'!$AO47,"DNSP defined",'Calc| Overheads Allocation'!E$78*'Input| Projects'!$AV47,0),0)</f>
        <v>276.43822675849873</v>
      </c>
      <c r="AJ47" s="172" cm="1">
        <f t="array" ref="AJ47">IFERROR(--('Input| Projects'!$AS47="Yes")*_xlfn.SWITCH('Input| Overheads'!$C$50,"Direct costs",'Calc| Overheads Allocation'!F$8*T47,"Internal labour",'Calc| Overheads Allocation'!F$8*T47*'Input| Projects'!$AO47,"DNSP defined",'Calc| Overheads Allocation'!F$78*'Input| Projects'!$AV47,0),0)</f>
        <v>0.53755032501462841</v>
      </c>
      <c r="AK47" s="172" cm="1">
        <f t="array" ref="AK47">IFERROR(--('Input| Projects'!$AS47="Yes")*_xlfn.SWITCH('Input| Overheads'!$C$50,"Direct costs",'Calc| Overheads Allocation'!G$8*U47,"Internal labour",'Calc| Overheads Allocation'!G$8*U47*'Input| Projects'!$AO47,"DNSP defined",'Calc| Overheads Allocation'!G$78*'Input| Projects'!$AV47,0),0)</f>
        <v>139.78278217338149</v>
      </c>
      <c r="AL47" s="172" cm="1">
        <f t="array" ref="AL47">IFERROR(--('Input| Projects'!$AS47="Yes")*_xlfn.SWITCH('Input| Overheads'!$C$50,"Direct costs",'Calc| Overheads Allocation'!H$8*V47,"Internal labour",'Calc| Overheads Allocation'!H$8*V47*'Input| Projects'!$AO47,"DNSP defined",'Calc| Overheads Allocation'!H$78*'Input| Projects'!$AV47,0),0)</f>
        <v>168.40493980328677</v>
      </c>
      <c r="AM47" s="172" cm="1">
        <f t="array" ref="AM47">IFERROR(--('Input| Projects'!$AS47="Yes")*_xlfn.SWITCH('Input| Overheads'!$C$50,"Direct costs",'Calc| Overheads Allocation'!I$8*W47,"Internal labour",'Calc| Overheads Allocation'!I$8*W47*'Input| Projects'!$AO47,"DNSP defined",'Calc| Overheads Allocation'!I$78*'Input| Projects'!$AV47,0),0)</f>
        <v>111.60299488265711</v>
      </c>
      <c r="AN47" s="175"/>
      <c r="AO47" s="172" cm="1">
        <f t="array" ref="AO47">IFERROR(--('Input| Projects'!$AT47="Yes")*_xlfn.SWITCH('Input| Overheads'!$C$50,"Direct costs",'Calc| Overheads Allocation'!C$9*Q47,"Internal labour",'Calc| Overheads Allocation'!C$9*Q47*'Input| Projects'!$AO47,"DNSP defined",'Calc| Overheads Allocation'!C$79*'Input| Projects'!$AW47,0),0)</f>
        <v>383.05380619535367</v>
      </c>
      <c r="AP47" s="172" cm="1">
        <f t="array" ref="AP47">IFERROR(--('Input| Projects'!$AT47="Yes")*_xlfn.SWITCH('Input| Overheads'!$C$50,"Direct costs",'Calc| Overheads Allocation'!D$9*R47,"Internal labour",'Calc| Overheads Allocation'!D$9*R47*'Input| Projects'!$AO47,"DNSP defined",'Calc| Overheads Allocation'!D$79*'Input| Projects'!$AW47,0),0)</f>
        <v>13.420031016426844</v>
      </c>
      <c r="AQ47" s="172" cm="1">
        <f t="array" ref="AQ47">IFERROR(--('Input| Projects'!$AT47="Yes")*_xlfn.SWITCH('Input| Overheads'!$C$50,"Direct costs",'Calc| Overheads Allocation'!E$9*S47,"Internal labour",'Calc| Overheads Allocation'!E$9*S47*'Input| Projects'!$AO47,"DNSP defined",'Calc| Overheads Allocation'!E$79*'Input| Projects'!$AW47,0),0)</f>
        <v>288.68351253228309</v>
      </c>
      <c r="AR47" s="172" cm="1">
        <f t="array" ref="AR47">IFERROR(--('Input| Projects'!$AT47="Yes")*_xlfn.SWITCH('Input| Overheads'!$C$50,"Direct costs",'Calc| Overheads Allocation'!F$9*T47,"Internal labour",'Calc| Overheads Allocation'!F$9*T47*'Input| Projects'!$AO47,"DNSP defined",'Calc| Overheads Allocation'!F$79*'Input| Projects'!$AW47,0),0)</f>
        <v>0.56605534973005922</v>
      </c>
      <c r="AS47" s="172" cm="1">
        <f t="array" ref="AS47">IFERROR(--('Input| Projects'!$AT47="Yes")*_xlfn.SWITCH('Input| Overheads'!$C$50,"Direct costs",'Calc| Overheads Allocation'!G$9*U47,"Internal labour",'Calc| Overheads Allocation'!G$9*U47*'Input| Projects'!$AO47,"DNSP defined",'Calc| Overheads Allocation'!G$79*'Input| Projects'!$AW47,0),0)</f>
        <v>148.41710114810405</v>
      </c>
      <c r="AT47" s="172" cm="1">
        <f t="array" ref="AT47">IFERROR(--('Input| Projects'!$AT47="Yes")*_xlfn.SWITCH('Input| Overheads'!$C$50,"Direct costs",'Calc| Overheads Allocation'!H$9*V47,"Internal labour",'Calc| Overheads Allocation'!H$9*V47*'Input| Projects'!$AO47,"DNSP defined",'Calc| Overheads Allocation'!H$79*'Input| Projects'!$AW47,0),0)</f>
        <v>180.28244786007801</v>
      </c>
      <c r="AU47" s="172" cm="1">
        <f t="array" ref="AU47">IFERROR(--('Input| Projects'!$AT47="Yes")*_xlfn.SWITCH('Input| Overheads'!$C$50,"Direct costs",'Calc| Overheads Allocation'!I$9*W47,"Internal labour",'Calc| Overheads Allocation'!I$9*W47*'Input| Projects'!$AO47,"DNSP defined",'Calc| Overheads Allocation'!I$79*'Input| Projects'!$AW47,0),0)</f>
        <v>120.54629808240172</v>
      </c>
      <c r="AV47" s="175"/>
      <c r="AW47" s="172">
        <f t="shared" si="24"/>
        <v>760.22518738507506</v>
      </c>
      <c r="AX47" s="172">
        <f t="shared" si="25"/>
        <v>26.378199982923629</v>
      </c>
      <c r="AY47" s="172">
        <f t="shared" si="26"/>
        <v>565.12173929078176</v>
      </c>
      <c r="AZ47" s="172">
        <f t="shared" si="27"/>
        <v>1.1036056747446876</v>
      </c>
      <c r="BA47" s="172">
        <f t="shared" si="28"/>
        <v>288.19988332148557</v>
      </c>
      <c r="BB47" s="172">
        <f t="shared" si="29"/>
        <v>348.6873876633648</v>
      </c>
      <c r="BC47" s="172">
        <f t="shared" si="30"/>
        <v>232.14929296505883</v>
      </c>
      <c r="BD47" s="176"/>
      <c r="BE47" s="172">
        <f t="shared" si="31"/>
        <v>0</v>
      </c>
      <c r="BF47" s="172">
        <f t="shared" si="32"/>
        <v>0</v>
      </c>
      <c r="BG47" s="172">
        <f t="shared" si="33"/>
        <v>0</v>
      </c>
      <c r="BH47" s="172">
        <f t="shared" si="34"/>
        <v>0</v>
      </c>
      <c r="BI47" s="172">
        <f t="shared" si="35"/>
        <v>0</v>
      </c>
      <c r="BJ47" s="172">
        <f t="shared" si="36"/>
        <v>0</v>
      </c>
      <c r="BK47" s="172">
        <f t="shared" si="37"/>
        <v>0</v>
      </c>
      <c r="BL47" s="176"/>
      <c r="BM47" s="172">
        <f t="shared" si="16"/>
        <v>13268.967715551948</v>
      </c>
      <c r="BN47" s="172">
        <f t="shared" si="17"/>
        <v>3114.5015207627966</v>
      </c>
      <c r="BO47" s="172">
        <f t="shared" si="18"/>
        <v>11434.425472561299</v>
      </c>
      <c r="BP47" s="172">
        <f t="shared" si="19"/>
        <v>22.39279445626984</v>
      </c>
      <c r="BQ47" s="172">
        <f t="shared" si="20"/>
        <v>5869.516980717367</v>
      </c>
      <c r="BR47" s="172">
        <f t="shared" si="21"/>
        <v>7127.2014188477178</v>
      </c>
      <c r="BS47" s="172">
        <f t="shared" si="22"/>
        <v>4758.2296319475954</v>
      </c>
      <c r="BT47" s="55"/>
      <c r="BU47" s="158">
        <f>SUMIF('Input| Projects'!$BA$8:$CX$8,RIGHT(BU$9,3),'Input| Projects'!$BA47:$CX47)</f>
        <v>1</v>
      </c>
      <c r="BV47" s="158">
        <f>SUMIF('Input| Projects'!$BA$8:$CX$8,RIGHT(BV$9,3),'Input| Projects'!$BA47:$CX47)</f>
        <v>0</v>
      </c>
      <c r="BW47" s="79" t="str">
        <f t="shared" si="23"/>
        <v/>
      </c>
    </row>
    <row r="48" spans="2:75" x14ac:dyDescent="0.2">
      <c r="B48" s="123">
        <f>IFERROR('Input| Projects'!B48,"")</f>
        <v>39</v>
      </c>
      <c r="C48" s="160" t="str">
        <f>IFERROR(IF('Input| Projects'!C48="","",'Input| Projects'!C48),"")</f>
        <v>Project 39</v>
      </c>
      <c r="D48" s="160">
        <f>IFERROR(IF('Input| Projects'!D48="","",'Input| Projects'!D48),"")</f>
        <v>39</v>
      </c>
      <c r="E48" s="53"/>
      <c r="F48" s="160" t="str">
        <f>IF(LEN('Input| Projects'!F48)&gt;0,'Input| Projects'!F48,"")</f>
        <v>ICT capex</v>
      </c>
      <c r="G48" s="160" t="str">
        <f>IF(LEN('Input| Projects'!G48)&gt;0,'Input| Projects'!G48,"")</f>
        <v>Digital</v>
      </c>
      <c r="H48" s="10"/>
      <c r="I48" s="194" cm="1">
        <f t="array" ref="I48">IF(LEN($F48)&gt;0,1+IFERROR(SUMPRODUCT(TRANSPOSE('Input| Projects'!$AO48:$AQ48),INDEX('Input| Escalations'!$F$27:$L$29,,MATCH(Q$9,'Input| Escalations'!$F$21:$L$21,0))),0),0)</f>
        <v>1.0011503405212356</v>
      </c>
      <c r="J48" s="194" cm="1">
        <f t="array" ref="J48">IF(LEN($F48)&gt;0,1+IFERROR(SUMPRODUCT(TRANSPOSE('Input| Projects'!$AO48:$AQ48),INDEX('Input| Escalations'!$F$27:$L$29,,MATCH(R$9,'Input| Escalations'!$F$21:$L$21,0))),0),0)</f>
        <v>1.0034632820777294</v>
      </c>
      <c r="K48" s="194" cm="1">
        <f t="array" ref="K48">IF(LEN($F48)&gt;0,1+IFERROR(SUMPRODUCT(TRANSPOSE('Input| Projects'!$AO48:$AQ48),INDEX('Input| Escalations'!$F$27:$L$29,,MATCH(S$9,'Input| Escalations'!$F$21:$L$21,0))),0),0)</f>
        <v>1.0057926909026025</v>
      </c>
      <c r="L48" s="194" cm="1">
        <f t="array" ref="L48">IF(LEN($F48)&gt;0,1+IFERROR(SUMPRODUCT(TRANSPOSE('Input| Projects'!$AO48:$AQ48),INDEX('Input| Escalations'!$F$27:$L$29,,MATCH(T$9,'Input| Escalations'!$F$21:$L$21,0))),0),0)</f>
        <v>1.0081387120261673</v>
      </c>
      <c r="M48" s="194" cm="1">
        <f t="array" ref="M48">IF(LEN($F48)&gt;0,1+IFERROR(SUMPRODUCT(TRANSPOSE('Input| Projects'!$AO48:$AQ48),INDEX('Input| Escalations'!$F$27:$L$29,,MATCH(U$9,'Input| Escalations'!$F$21:$L$21,0))),0),0)</f>
        <v>1.0105014917814219</v>
      </c>
      <c r="N48" s="194" cm="1">
        <f t="array" ref="N48">IF(LEN($F48)&gt;0,1+IFERROR(SUMPRODUCT(TRANSPOSE('Input| Projects'!$AO48:$AQ48),INDEX('Input| Escalations'!$F$27:$L$29,,MATCH(V$9,'Input| Escalations'!$F$21:$L$21,0))),0),0)</f>
        <v>1.01288117781577</v>
      </c>
      <c r="O48" s="194" cm="1">
        <f t="array" ref="O48">IF(LEN($F48)&gt;0,1+IFERROR(SUMPRODUCT(TRANSPOSE('Input| Projects'!$AO48:$AQ48),INDEX('Input| Escalations'!$F$27:$L$29,,MATCH(W$9,'Input| Escalations'!$F$21:$L$21,0))),0),0)</f>
        <v>1.0152779191028498</v>
      </c>
      <c r="P48" s="10"/>
      <c r="Q48" s="172">
        <f>IFERROR(IF(ISNUMBER(FIND("decision",'Input| Setup'!$F$6)),'Input| Projects'!Y48,'Input| Projects'!I48)*'Input| Escalations'!$I$17*I48,0)</f>
        <v>510.94680601671053</v>
      </c>
      <c r="R48" s="172">
        <f>IFERROR(IF(ISNUMBER(FIND("decision",'Input| Setup'!$F$6)),'Input| Projects'!Z48,'Input| Projects'!J48)*'Input| Escalations'!$I$17*J48,0)</f>
        <v>2305.5839876489399</v>
      </c>
      <c r="S48" s="172">
        <f>IFERROR(IF(ISNUMBER(FIND("decision",'Input| Setup'!$F$6)),'Input| Projects'!AA48,'Input| Projects'!K48)*'Input| Escalations'!$I$17*K48,0)</f>
        <v>5645.4309671212086</v>
      </c>
      <c r="T48" s="172">
        <f>IFERROR(IF(ISNUMBER(FIND("decision",'Input| Setup'!$F$6)),'Input| Projects'!AB48,'Input| Projects'!L48)*'Input| Escalations'!$I$17*L48,0)</f>
        <v>6430.7355988633772</v>
      </c>
      <c r="U48" s="172">
        <f>IFERROR(IF(ISNUMBER(FIND("decision",'Input| Setup'!$F$6)),'Input| Projects'!AC48,'Input| Projects'!M48)*'Input| Escalations'!$I$17*M48,0)</f>
        <v>4048.639051566799</v>
      </c>
      <c r="V48" s="172">
        <f>IFERROR(IF(ISNUMBER(FIND("decision",'Input| Setup'!$F$6)),'Input| Projects'!AD48,'Input| Projects'!N48)*'Input| Escalations'!$I$17*N48,0)</f>
        <v>165.91110841137228</v>
      </c>
      <c r="W48" s="172">
        <f>IFERROR(IF(ISNUMBER(FIND("decision",'Input| Setup'!$F$6)),'Input| Projects'!AE48,'Input| Projects'!O48)*'Input| Escalations'!$I$17*O48,0)</f>
        <v>3490.6332135235421</v>
      </c>
      <c r="X48" s="175"/>
      <c r="Y48" s="172">
        <f>IF(ISNUMBER(FIND("decision",'Input| Setup'!$F$6)),'Input| Projects'!AG48,'Input| Projects'!Q48)*I48*'Input| Escalations'!$I$17</f>
        <v>0</v>
      </c>
      <c r="Z48" s="172">
        <f>IF(ISNUMBER(FIND("decision",'Input| Setup'!$F$6)),'Input| Projects'!AH48,'Input| Projects'!R48)*J48*'Input| Escalations'!$I$17</f>
        <v>0</v>
      </c>
      <c r="AA48" s="172">
        <f>IF(ISNUMBER(FIND("decision",'Input| Setup'!$F$6)),'Input| Projects'!AI48,'Input| Projects'!S48)*K48*'Input| Escalations'!$I$17</f>
        <v>0</v>
      </c>
      <c r="AB48" s="172">
        <f>IF(ISNUMBER(FIND("decision",'Input| Setup'!$F$6)),'Input| Projects'!AJ48,'Input| Projects'!T48)*L48*'Input| Escalations'!$I$17</f>
        <v>0</v>
      </c>
      <c r="AC48" s="172">
        <f>IF(ISNUMBER(FIND("decision",'Input| Setup'!$F$6)),'Input| Projects'!AK48,'Input| Projects'!U48)*M48*'Input| Escalations'!$I$17</f>
        <v>0</v>
      </c>
      <c r="AD48" s="172">
        <f>IF(ISNUMBER(FIND("decision",'Input| Setup'!$F$6)),'Input| Projects'!AL48,'Input| Projects'!V48)*N48*'Input| Escalations'!$I$17</f>
        <v>0</v>
      </c>
      <c r="AE48" s="172">
        <f>IF(ISNUMBER(FIND("decision",'Input| Setup'!$F$6)),'Input| Projects'!AM48,'Input| Projects'!W48)*O48*'Input| Escalations'!$I$17</f>
        <v>0</v>
      </c>
      <c r="AF48" s="175"/>
      <c r="AG48" s="172" cm="1">
        <f t="array" ref="AG48">IFERROR(--('Input| Projects'!$AS48="Yes")*_xlfn.SWITCH('Input| Overheads'!$C$50,"Direct costs",'Calc| Overheads Allocation'!C$8*Q48,"Internal labour",'Calc| Overheads Allocation'!C$8*Q48*'Input| Projects'!$AO48,"DNSP defined",'Calc| Overheads Allocation'!C$78*'Input| Projects'!$AV48,0),0)</f>
        <v>15.406385742279824</v>
      </c>
      <c r="AH48" s="172" cm="1">
        <f t="array" ref="AH48">IFERROR(--('Input| Projects'!$AS48="Yes")*_xlfn.SWITCH('Input| Overheads'!$C$50,"Direct costs",'Calc| Overheads Allocation'!D$8*R48,"Internal labour",'Calc| Overheads Allocation'!D$8*R48*'Input| Projects'!$AO48,"DNSP defined",'Calc| Overheads Allocation'!D$78*'Input| Projects'!$AV48,0),0)</f>
        <v>9.6745316734499749</v>
      </c>
      <c r="AI48" s="172" cm="1">
        <f t="array" ref="AI48">IFERROR(--('Input| Projects'!$AS48="Yes")*_xlfn.SWITCH('Input| Overheads'!$C$50,"Direct costs",'Calc| Overheads Allocation'!E$8*S48,"Internal labour",'Calc| Overheads Allocation'!E$8*S48*'Input| Projects'!$AO48,"DNSP defined",'Calc| Overheads Allocation'!E$78*'Input| Projects'!$AV48,0),0)</f>
        <v>143.57984321125628</v>
      </c>
      <c r="AJ48" s="172" cm="1">
        <f t="array" ref="AJ48">IFERROR(--('Input| Projects'!$AS48="Yes")*_xlfn.SWITCH('Input| Overheads'!$C$50,"Direct costs",'Calc| Overheads Allocation'!F$8*T48,"Internal labour",'Calc| Overheads Allocation'!F$8*T48*'Input| Projects'!$AO48,"DNSP defined",'Calc| Overheads Allocation'!F$78*'Input| Projects'!$AV48,0),0)</f>
        <v>162.37556286090211</v>
      </c>
      <c r="AK48" s="172" cm="1">
        <f t="array" ref="AK48">IFERROR(--('Input| Projects'!$AS48="Yes")*_xlfn.SWITCH('Input| Overheads'!$C$50,"Direct costs",'Calc| Overheads Allocation'!G$8*U48,"Internal labour",'Calc| Overheads Allocation'!G$8*U48*'Input| Projects'!$AO48,"DNSP defined",'Calc| Overheads Allocation'!G$78*'Input| Projects'!$AV48,0),0)</f>
        <v>101.39721875108262</v>
      </c>
      <c r="AL48" s="172" cm="1">
        <f t="array" ref="AL48">IFERROR(--('Input| Projects'!$AS48="Yes")*_xlfn.SWITCH('Input| Overheads'!$C$50,"Direct costs",'Calc| Overheads Allocation'!H$8*V48,"Internal labour",'Calc| Overheads Allocation'!H$8*V48*'Input| Projects'!$AO48,"DNSP defined",'Calc| Overheads Allocation'!H$78*'Input| Projects'!$AV48,0),0)</f>
        <v>4.1218842501727426</v>
      </c>
      <c r="AM48" s="172" cm="1">
        <f t="array" ref="AM48">IFERROR(--('Input| Projects'!$AS48="Yes")*_xlfn.SWITCH('Input| Overheads'!$C$50,"Direct costs",'Calc| Overheads Allocation'!I$8*W48,"Internal labour",'Calc| Overheads Allocation'!I$8*W48*'Input| Projects'!$AO48,"DNSP defined",'Calc| Overheads Allocation'!I$78*'Input| Projects'!$AV48,0),0)</f>
        <v>86.071189967802269</v>
      </c>
      <c r="AN48" s="175"/>
      <c r="AO48" s="172" cm="1">
        <f t="array" ref="AO48">IFERROR(--('Input| Projects'!$AT48="Yes")*_xlfn.SWITCH('Input| Overheads'!$C$50,"Direct costs",'Calc| Overheads Allocation'!C$9*Q48,"Internal labour",'Calc| Overheads Allocation'!C$9*Q48*'Input| Projects'!$AO48,"DNSP defined",'Calc| Overheads Allocation'!C$79*'Input| Projects'!$AW48,0),0)</f>
        <v>15.646666191053363</v>
      </c>
      <c r="AP48" s="172" cm="1">
        <f t="array" ref="AP48">IFERROR(--('Input| Projects'!$AT48="Yes")*_xlfn.SWITCH('Input| Overheads'!$C$50,"Direct costs",'Calc| Overheads Allocation'!D$9*R48,"Internal labour",'Calc| Overheads Allocation'!D$9*R48*'Input| Projects'!$AO48,"DNSP defined",'Calc| Overheads Allocation'!D$79*'Input| Projects'!$AW48,0),0)</f>
        <v>10.019356551283073</v>
      </c>
      <c r="AQ48" s="172" cm="1">
        <f t="array" ref="AQ48">IFERROR(--('Input| Projects'!$AT48="Yes")*_xlfn.SWITCH('Input| Overheads'!$C$50,"Direct costs",'Calc| Overheads Allocation'!E$9*S48,"Internal labour",'Calc| Overheads Allocation'!E$9*S48*'Input| Projects'!$AO48,"DNSP defined",'Calc| Overheads Allocation'!E$79*'Input| Projects'!$AW48,0),0)</f>
        <v>149.93994844016501</v>
      </c>
      <c r="AR48" s="172" cm="1">
        <f t="array" ref="AR48">IFERROR(--('Input| Projects'!$AT48="Yes")*_xlfn.SWITCH('Input| Overheads'!$C$50,"Direct costs",'Calc| Overheads Allocation'!F$9*T48,"Internal labour",'Calc| Overheads Allocation'!F$9*T48*'Input| Projects'!$AO48,"DNSP defined",'Calc| Overheads Allocation'!F$79*'Input| Projects'!$AW48,0),0)</f>
        <v>170.98595563185998</v>
      </c>
      <c r="AS48" s="172" cm="1">
        <f t="array" ref="AS48">IFERROR(--('Input| Projects'!$AT48="Yes")*_xlfn.SWITCH('Input| Overheads'!$C$50,"Direct costs",'Calc| Overheads Allocation'!G$9*U48,"Internal labour",'Calc| Overheads Allocation'!G$9*U48*'Input| Projects'!$AO48,"DNSP defined",'Calc| Overheads Allocation'!G$79*'Input| Projects'!$AW48,0),0)</f>
        <v>107.66047890540288</v>
      </c>
      <c r="AT48" s="172" cm="1">
        <f t="array" ref="AT48">IFERROR(--('Input| Projects'!$AT48="Yes")*_xlfn.SWITCH('Input| Overheads'!$C$50,"Direct costs",'Calc| Overheads Allocation'!H$9*V48,"Internal labour",'Calc| Overheads Allocation'!H$9*V48*'Input| Projects'!$AO48,"DNSP defined",'Calc| Overheads Allocation'!H$79*'Input| Projects'!$AW48,0),0)</f>
        <v>4.4125984860364591</v>
      </c>
      <c r="AU48" s="172" cm="1">
        <f t="array" ref="AU48">IFERROR(--('Input| Projects'!$AT48="Yes")*_xlfn.SWITCH('Input| Overheads'!$C$50,"Direct costs",'Calc| Overheads Allocation'!I$9*W48,"Internal labour",'Calc| Overheads Allocation'!I$9*W48*'Input| Projects'!$AO48,"DNSP defined",'Calc| Overheads Allocation'!I$79*'Input| Projects'!$AW48,0),0)</f>
        <v>92.968502620157366</v>
      </c>
      <c r="AV48" s="175"/>
      <c r="AW48" s="172">
        <f t="shared" si="24"/>
        <v>31.053051933333187</v>
      </c>
      <c r="AX48" s="172">
        <f t="shared" si="25"/>
        <v>19.693888224733048</v>
      </c>
      <c r="AY48" s="172">
        <f t="shared" si="26"/>
        <v>293.51979165142131</v>
      </c>
      <c r="AZ48" s="172">
        <f t="shared" si="27"/>
        <v>333.36151849276212</v>
      </c>
      <c r="BA48" s="172">
        <f t="shared" si="28"/>
        <v>209.05769765648552</v>
      </c>
      <c r="BB48" s="172">
        <f t="shared" si="29"/>
        <v>8.5344827362092026</v>
      </c>
      <c r="BC48" s="172">
        <f t="shared" si="30"/>
        <v>179.03969258795962</v>
      </c>
      <c r="BD48" s="176"/>
      <c r="BE48" s="172">
        <f t="shared" si="31"/>
        <v>0</v>
      </c>
      <c r="BF48" s="172">
        <f t="shared" si="32"/>
        <v>0</v>
      </c>
      <c r="BG48" s="172">
        <f t="shared" si="33"/>
        <v>0</v>
      </c>
      <c r="BH48" s="172">
        <f t="shared" si="34"/>
        <v>0</v>
      </c>
      <c r="BI48" s="172">
        <f t="shared" si="35"/>
        <v>0</v>
      </c>
      <c r="BJ48" s="172">
        <f t="shared" si="36"/>
        <v>0</v>
      </c>
      <c r="BK48" s="172">
        <f t="shared" si="37"/>
        <v>0</v>
      </c>
      <c r="BL48" s="176"/>
      <c r="BM48" s="172">
        <f t="shared" si="16"/>
        <v>541.99985795004375</v>
      </c>
      <c r="BN48" s="172">
        <f t="shared" si="17"/>
        <v>2325.2778758736731</v>
      </c>
      <c r="BO48" s="172">
        <f t="shared" si="18"/>
        <v>5938.9507587726303</v>
      </c>
      <c r="BP48" s="172">
        <f t="shared" si="19"/>
        <v>6764.0971173561393</v>
      </c>
      <c r="BQ48" s="172">
        <f t="shared" si="20"/>
        <v>4257.6967492232843</v>
      </c>
      <c r="BR48" s="172">
        <f t="shared" si="21"/>
        <v>174.4455911475815</v>
      </c>
      <c r="BS48" s="172">
        <f t="shared" si="22"/>
        <v>3669.6729061115016</v>
      </c>
      <c r="BT48" s="55"/>
      <c r="BU48" s="158">
        <f>SUMIF('Input| Projects'!$BA$8:$CX$8,RIGHT(BU$9,3),'Input| Projects'!$BA48:$CX48)</f>
        <v>1</v>
      </c>
      <c r="BV48" s="158">
        <f>SUMIF('Input| Projects'!$BA$8:$CX$8,RIGHT(BV$9,3),'Input| Projects'!$BA48:$CX48)</f>
        <v>0</v>
      </c>
      <c r="BW48" s="79" t="str">
        <f t="shared" si="23"/>
        <v/>
      </c>
    </row>
    <row r="49" spans="2:75" x14ac:dyDescent="0.2">
      <c r="B49" s="123">
        <f>IFERROR('Input| Projects'!B49,"")</f>
        <v>40</v>
      </c>
      <c r="C49" s="160" t="str">
        <f>IFERROR(IF('Input| Projects'!C49="","",'Input| Projects'!C49),"")</f>
        <v>Project 40</v>
      </c>
      <c r="D49" s="160">
        <f>IFERROR(IF('Input| Projects'!D49="","",'Input| Projects'!D49),"")</f>
        <v>40</v>
      </c>
      <c r="E49" s="53"/>
      <c r="F49" s="160" t="str">
        <f>IF(LEN('Input| Projects'!F49)&gt;0,'Input| Projects'!F49,"")</f>
        <v>ICT capex</v>
      </c>
      <c r="G49" s="160" t="str">
        <f>IF(LEN('Input| Projects'!G49)&gt;0,'Input| Projects'!G49,"")</f>
        <v>Digital</v>
      </c>
      <c r="H49" s="10"/>
      <c r="I49" s="194" cm="1">
        <f t="array" ref="I49">IF(LEN($F49)&gt;0,1+IFERROR(SUMPRODUCT(TRANSPOSE('Input| Projects'!$AO49:$AQ49),INDEX('Input| Escalations'!$F$27:$L$29,,MATCH(Q$9,'Input| Escalations'!$F$21:$L$21,0))),0),0)</f>
        <v>1.0010897697848069</v>
      </c>
      <c r="J49" s="194" cm="1">
        <f t="array" ref="J49">IF(LEN($F49)&gt;0,1+IFERROR(SUMPRODUCT(TRANSPOSE('Input| Projects'!$AO49:$AQ49),INDEX('Input| Escalations'!$F$27:$L$29,,MATCH(R$9,'Input| Escalations'!$F$21:$L$21,0))),0),0)</f>
        <v>1.003280707279895</v>
      </c>
      <c r="K49" s="194" cm="1">
        <f t="array" ref="K49">IF(LEN($F49)&gt;0,1+IFERROR(SUMPRODUCT(TRANSPOSE('Input| Projects'!$AO49:$AQ49),INDEX('Input| Escalations'!$F$27:$L$29,,MATCH(S$9,'Input| Escalations'!$F$21:$L$21,0))),0),0)</f>
        <v>1.0054869532773476</v>
      </c>
      <c r="L49" s="194" cm="1">
        <f t="array" ref="L49">IF(LEN($F49)&gt;0,1+IFERROR(SUMPRODUCT(TRANSPOSE('Input| Projects'!$AO49:$AQ49),INDEX('Input| Escalations'!$F$27:$L$29,,MATCH(T$9,'Input| Escalations'!$F$21:$L$21,0))),0),0)</f>
        <v>1.007708642348218</v>
      </c>
      <c r="M49" s="194" cm="1">
        <f t="array" ref="M49">IF(LEN($F49)&gt;0,1+IFERROR(SUMPRODUCT(TRANSPOSE('Input| Projects'!$AO49:$AQ49),INDEX('Input| Escalations'!$F$27:$L$29,,MATCH(U$9,'Input| Escalations'!$F$21:$L$21,0))),0),0)</f>
        <v>1.0099459102720967</v>
      </c>
      <c r="N49" s="194" cm="1">
        <f t="array" ref="N49">IF(LEN($F49)&gt;0,1+IFERROR(SUMPRODUCT(TRANSPOSE('Input| Projects'!$AO49:$AQ49),INDEX('Input| Escalations'!$F$27:$L$29,,MATCH(V$9,'Input| Escalations'!$F$21:$L$21,0))),0),0)</f>
        <v>1.0121988940479845</v>
      </c>
      <c r="O49" s="194" cm="1">
        <f t="array" ref="O49">IF(LEN($F49)&gt;0,1+IFERROR(SUMPRODUCT(TRANSPOSE('Input| Projects'!$AO49:$AQ49),INDEX('Input| Escalations'!$F$27:$L$29,,MATCH(W$9,'Input| Escalations'!$F$21:$L$21,0))),0),0)</f>
        <v>1.0144677319052653</v>
      </c>
      <c r="P49" s="10"/>
      <c r="Q49" s="172">
        <f>IFERROR(IF(ISNUMBER(FIND("decision",'Input| Setup'!$F$6)),'Input| Projects'!Y49,'Input| Projects'!I49)*'Input| Escalations'!$I$17*I49,0)</f>
        <v>3072.3672114704514</v>
      </c>
      <c r="R49" s="172">
        <f>IFERROR(IF(ISNUMBER(FIND("decision",'Input| Setup'!$F$6)),'Input| Projects'!Z49,'Input| Projects'!J49)*'Input| Escalations'!$I$17*J49,0)</f>
        <v>5676.9090267841393</v>
      </c>
      <c r="S49" s="172">
        <f>IFERROR(IF(ISNUMBER(FIND("decision",'Input| Setup'!$F$6)),'Input| Projects'!AA49,'Input| Projects'!K49)*'Input| Escalations'!$I$17*K49,0)</f>
        <v>6415.2041942184242</v>
      </c>
      <c r="T49" s="172">
        <f>IFERROR(IF(ISNUMBER(FIND("decision",'Input| Setup'!$F$6)),'Input| Projects'!AB49,'Input| Projects'!L49)*'Input| Escalations'!$I$17*L49,0)</f>
        <v>2773.0388347231637</v>
      </c>
      <c r="U49" s="172">
        <f>IFERROR(IF(ISNUMBER(FIND("decision",'Input| Setup'!$F$6)),'Input| Projects'!AC49,'Input| Projects'!M49)*'Input| Escalations'!$I$17*M49,0)</f>
        <v>1654.7431282354073</v>
      </c>
      <c r="V49" s="172">
        <f>IFERROR(IF(ISNUMBER(FIND("decision",'Input| Setup'!$F$6)),'Input| Projects'!AD49,'Input| Projects'!N49)*'Input| Escalations'!$I$17*N49,0)</f>
        <v>1971.6947692354522</v>
      </c>
      <c r="W49" s="172">
        <f>IFERROR(IF(ISNUMBER(FIND("decision",'Input| Setup'!$F$6)),'Input| Projects'!AE49,'Input| Projects'!O49)*'Input| Escalations'!$I$17*O49,0)</f>
        <v>5881.32045990183</v>
      </c>
      <c r="X49" s="175"/>
      <c r="Y49" s="172">
        <f>IF(ISNUMBER(FIND("decision",'Input| Setup'!$F$6)),'Input| Projects'!AG49,'Input| Projects'!Q49)*I49*'Input| Escalations'!$I$17</f>
        <v>0</v>
      </c>
      <c r="Z49" s="172">
        <f>IF(ISNUMBER(FIND("decision",'Input| Setup'!$F$6)),'Input| Projects'!AH49,'Input| Projects'!R49)*J49*'Input| Escalations'!$I$17</f>
        <v>0</v>
      </c>
      <c r="AA49" s="172">
        <f>IF(ISNUMBER(FIND("decision",'Input| Setup'!$F$6)),'Input| Projects'!AI49,'Input| Projects'!S49)*K49*'Input| Escalations'!$I$17</f>
        <v>0</v>
      </c>
      <c r="AB49" s="172">
        <f>IF(ISNUMBER(FIND("decision",'Input| Setup'!$F$6)),'Input| Projects'!AJ49,'Input| Projects'!T49)*L49*'Input| Escalations'!$I$17</f>
        <v>0</v>
      </c>
      <c r="AC49" s="172">
        <f>IF(ISNUMBER(FIND("decision",'Input| Setup'!$F$6)),'Input| Projects'!AK49,'Input| Projects'!U49)*M49*'Input| Escalations'!$I$17</f>
        <v>0</v>
      </c>
      <c r="AD49" s="172">
        <f>IF(ISNUMBER(FIND("decision",'Input| Setup'!$F$6)),'Input| Projects'!AL49,'Input| Projects'!V49)*N49*'Input| Escalations'!$I$17</f>
        <v>0</v>
      </c>
      <c r="AE49" s="172">
        <f>IF(ISNUMBER(FIND("decision",'Input| Setup'!$F$6)),'Input| Projects'!AM49,'Input| Projects'!W49)*O49*'Input| Escalations'!$I$17</f>
        <v>0</v>
      </c>
      <c r="AF49" s="175"/>
      <c r="AG49" s="172" cm="1">
        <f t="array" ref="AG49">IFERROR(--('Input| Projects'!$AS49="Yes")*_xlfn.SWITCH('Input| Overheads'!$C$50,"Direct costs",'Calc| Overheads Allocation'!C$8*Q49,"Internal labour",'Calc| Overheads Allocation'!C$8*Q49*'Input| Projects'!$AO49,"DNSP defined",'Calc| Overheads Allocation'!C$78*'Input| Projects'!$AV49,0),0)</f>
        <v>92.639926200650947</v>
      </c>
      <c r="AH49" s="172" cm="1">
        <f t="array" ref="AH49">IFERROR(--('Input| Projects'!$AS49="Yes")*_xlfn.SWITCH('Input| Overheads'!$C$50,"Direct costs",'Calc| Overheads Allocation'!D$8*R49,"Internal labour",'Calc| Overheads Allocation'!D$8*R49*'Input| Projects'!$AO49,"DNSP defined",'Calc| Overheads Allocation'!D$78*'Input| Projects'!$AV49,0),0)</f>
        <v>23.8210520549815</v>
      </c>
      <c r="AI49" s="172" cm="1">
        <f t="array" ref="AI49">IFERROR(--('Input| Projects'!$AS49="Yes")*_xlfn.SWITCH('Input| Overheads'!$C$50,"Direct costs",'Calc| Overheads Allocation'!E$8*S49,"Internal labour",'Calc| Overheads Allocation'!E$8*S49*'Input| Projects'!$AO49,"DNSP defined",'Calc| Overheads Allocation'!E$78*'Input| Projects'!$AV49,0),0)</f>
        <v>163.15743080351069</v>
      </c>
      <c r="AJ49" s="172" cm="1">
        <f t="array" ref="AJ49">IFERROR(--('Input| Projects'!$AS49="Yes")*_xlfn.SWITCH('Input| Overheads'!$C$50,"Direct costs",'Calc| Overheads Allocation'!F$8*T49,"Internal labour",'Calc| Overheads Allocation'!F$8*T49*'Input| Projects'!$AO49,"DNSP defined",'Calc| Overheads Allocation'!F$78*'Input| Projects'!$AV49,0),0)</f>
        <v>70.019010220681295</v>
      </c>
      <c r="AK49" s="172" cm="1">
        <f t="array" ref="AK49">IFERROR(--('Input| Projects'!$AS49="Yes")*_xlfn.SWITCH('Input| Overheads'!$C$50,"Direct costs",'Calc| Overheads Allocation'!G$8*U49,"Internal labour",'Calc| Overheads Allocation'!G$8*U49*'Input| Projects'!$AO49,"DNSP defined",'Calc| Overheads Allocation'!G$78*'Input| Projects'!$AV49,0),0)</f>
        <v>41.442654880682447</v>
      </c>
      <c r="AL49" s="172" cm="1">
        <f t="array" ref="AL49">IFERROR(--('Input| Projects'!$AS49="Yes")*_xlfn.SWITCH('Input| Overheads'!$C$50,"Direct costs",'Calc| Overheads Allocation'!H$8*V49,"Internal labour",'Calc| Overheads Allocation'!H$8*V49*'Input| Projects'!$AO49,"DNSP defined",'Calc| Overheads Allocation'!H$78*'Input| Projects'!$AV49,0),0)</f>
        <v>48.9846502339594</v>
      </c>
      <c r="AM49" s="172" cm="1">
        <f t="array" ref="AM49">IFERROR(--('Input| Projects'!$AS49="Yes")*_xlfn.SWITCH('Input| Overheads'!$C$50,"Direct costs",'Calc| Overheads Allocation'!I$8*W49,"Internal labour",'Calc| Overheads Allocation'!I$8*W49*'Input| Projects'!$AO49,"DNSP defined",'Calc| Overheads Allocation'!I$78*'Input| Projects'!$AV49,0),0)</f>
        <v>145.0201781741336</v>
      </c>
      <c r="AN49" s="175"/>
      <c r="AO49" s="172" cm="1">
        <f t="array" ref="AO49">IFERROR(--('Input| Projects'!$AT49="Yes")*_xlfn.SWITCH('Input| Overheads'!$C$50,"Direct costs",'Calc| Overheads Allocation'!C$9*Q49,"Internal labour",'Calc| Overheads Allocation'!C$9*Q49*'Input| Projects'!$AO49,"DNSP defined",'Calc| Overheads Allocation'!C$79*'Input| Projects'!$AW49,0),0)</f>
        <v>94.084753262247432</v>
      </c>
      <c r="AP49" s="172" cm="1">
        <f t="array" ref="AP49">IFERROR(--('Input| Projects'!$AT49="Yes")*_xlfn.SWITCH('Input| Overheads'!$C$50,"Direct costs",'Calc| Overheads Allocation'!D$9*R49,"Internal labour",'Calc| Overheads Allocation'!D$9*R49*'Input| Projects'!$AO49,"DNSP defined",'Calc| Overheads Allocation'!D$79*'Input| Projects'!$AW49,0),0)</f>
        <v>24.670094845058564</v>
      </c>
      <c r="AQ49" s="172" cm="1">
        <f t="array" ref="AQ49">IFERROR(--('Input| Projects'!$AT49="Yes")*_xlfn.SWITCH('Input| Overheads'!$C$50,"Direct costs",'Calc| Overheads Allocation'!E$9*S49,"Internal labour",'Calc| Overheads Allocation'!E$9*S49*'Input| Projects'!$AO49,"DNSP defined",'Calc| Overheads Allocation'!E$79*'Input| Projects'!$AW49,0),0)</f>
        <v>170.38475746427258</v>
      </c>
      <c r="AR49" s="172" cm="1">
        <f t="array" ref="AR49">IFERROR(--('Input| Projects'!$AT49="Yes")*_xlfn.SWITCH('Input| Overheads'!$C$50,"Direct costs",'Calc| Overheads Allocation'!F$9*T49,"Internal labour",'Calc| Overheads Allocation'!F$9*T49*'Input| Projects'!$AO49,"DNSP defined",'Calc| Overheads Allocation'!F$79*'Input| Projects'!$AW49,0),0)</f>
        <v>73.731953035544635</v>
      </c>
      <c r="AS49" s="172" cm="1">
        <f t="array" ref="AS49">IFERROR(--('Input| Projects'!$AT49="Yes")*_xlfn.SWITCH('Input| Overheads'!$C$50,"Direct costs",'Calc| Overheads Allocation'!G$9*U49,"Internal labour",'Calc| Overheads Allocation'!G$9*U49*'Input| Projects'!$AO49,"DNSP defined",'Calc| Overheads Allocation'!G$79*'Input| Projects'!$AW49,0),0)</f>
        <v>44.002548852139654</v>
      </c>
      <c r="AT49" s="172" cm="1">
        <f t="array" ref="AT49">IFERROR(--('Input| Projects'!$AT49="Yes")*_xlfn.SWITCH('Input| Overheads'!$C$50,"Direct costs",'Calc| Overheads Allocation'!H$9*V49,"Internal labour",'Calc| Overheads Allocation'!H$9*V49*'Input| Projects'!$AO49,"DNSP defined",'Calc| Overheads Allocation'!H$79*'Input| Projects'!$AW49,0),0)</f>
        <v>52.439510753446363</v>
      </c>
      <c r="AU49" s="172" cm="1">
        <f t="array" ref="AU49">IFERROR(--('Input| Projects'!$AT49="Yes")*_xlfn.SWITCH('Input| Overheads'!$C$50,"Direct costs",'Calc| Overheads Allocation'!I$9*W49,"Internal labour",'Calc| Overheads Allocation'!I$9*W49*'Input| Projects'!$AO49,"DNSP defined",'Calc| Overheads Allocation'!I$79*'Input| Projects'!$AW49,0),0)</f>
        <v>156.64136651998334</v>
      </c>
      <c r="AV49" s="175"/>
      <c r="AW49" s="172">
        <f t="shared" si="24"/>
        <v>186.72467946289839</v>
      </c>
      <c r="AX49" s="172">
        <f t="shared" si="25"/>
        <v>48.491146900040064</v>
      </c>
      <c r="AY49" s="172">
        <f t="shared" si="26"/>
        <v>333.54218826778327</v>
      </c>
      <c r="AZ49" s="172">
        <f t="shared" si="27"/>
        <v>143.75096325622593</v>
      </c>
      <c r="BA49" s="172">
        <f t="shared" si="28"/>
        <v>85.445203732822108</v>
      </c>
      <c r="BB49" s="172">
        <f t="shared" si="29"/>
        <v>101.42416098740577</v>
      </c>
      <c r="BC49" s="172">
        <f t="shared" si="30"/>
        <v>301.66154469411697</v>
      </c>
      <c r="BD49" s="176"/>
      <c r="BE49" s="172">
        <f t="shared" si="31"/>
        <v>0</v>
      </c>
      <c r="BF49" s="172">
        <f t="shared" si="32"/>
        <v>0</v>
      </c>
      <c r="BG49" s="172">
        <f t="shared" si="33"/>
        <v>0</v>
      </c>
      <c r="BH49" s="172">
        <f t="shared" si="34"/>
        <v>0</v>
      </c>
      <c r="BI49" s="172">
        <f t="shared" si="35"/>
        <v>0</v>
      </c>
      <c r="BJ49" s="172">
        <f t="shared" si="36"/>
        <v>0</v>
      </c>
      <c r="BK49" s="172">
        <f t="shared" si="37"/>
        <v>0</v>
      </c>
      <c r="BL49" s="176"/>
      <c r="BM49" s="172">
        <f t="shared" si="16"/>
        <v>3259.0918909333495</v>
      </c>
      <c r="BN49" s="172">
        <f t="shared" si="17"/>
        <v>5725.4001736841792</v>
      </c>
      <c r="BO49" s="172">
        <f t="shared" si="18"/>
        <v>6748.746382486207</v>
      </c>
      <c r="BP49" s="172">
        <f t="shared" si="19"/>
        <v>2916.7897979793897</v>
      </c>
      <c r="BQ49" s="172">
        <f t="shared" si="20"/>
        <v>1740.1883319682295</v>
      </c>
      <c r="BR49" s="172">
        <f t="shared" si="21"/>
        <v>2073.1189302228581</v>
      </c>
      <c r="BS49" s="172">
        <f t="shared" si="22"/>
        <v>6182.9820045959468</v>
      </c>
      <c r="BT49" s="55"/>
      <c r="BU49" s="158">
        <f>SUMIF('Input| Projects'!$BA$8:$CX$8,RIGHT(BU$9,3),'Input| Projects'!$BA49:$CX49)</f>
        <v>1</v>
      </c>
      <c r="BV49" s="158">
        <f>SUMIF('Input| Projects'!$BA$8:$CX$8,RIGHT(BV$9,3),'Input| Projects'!$BA49:$CX49)</f>
        <v>0</v>
      </c>
      <c r="BW49" s="79" t="str">
        <f t="shared" si="23"/>
        <v/>
      </c>
    </row>
    <row r="50" spans="2:75" x14ac:dyDescent="0.2">
      <c r="B50" s="123">
        <f>IFERROR('Input| Projects'!B50,"")</f>
        <v>41</v>
      </c>
      <c r="C50" s="160" t="str">
        <f>IFERROR(IF('Input| Projects'!C50="","",'Input| Projects'!C50),"")</f>
        <v>Project 41</v>
      </c>
      <c r="D50" s="160">
        <f>IFERROR(IF('Input| Projects'!D50="","",'Input| Projects'!D50),"")</f>
        <v>41</v>
      </c>
      <c r="E50" s="53"/>
      <c r="F50" s="160" t="str">
        <f>IF(LEN('Input| Projects'!F50)&gt;0,'Input| Projects'!F50,"")</f>
        <v>ICT capex</v>
      </c>
      <c r="G50" s="160" t="str">
        <f>IF(LEN('Input| Projects'!G50)&gt;0,'Input| Projects'!G50,"")</f>
        <v>Digital</v>
      </c>
      <c r="H50" s="10"/>
      <c r="I50" s="194" cm="1">
        <f t="array" ref="I50">IF(LEN($F50)&gt;0,1+IFERROR(SUMPRODUCT(TRANSPOSE('Input| Projects'!$AO50:$AQ50),INDEX('Input| Escalations'!$F$27:$L$29,,MATCH(Q$9,'Input| Escalations'!$F$21:$L$21,0))),0),0)</f>
        <v>1.0010291990483784</v>
      </c>
      <c r="J50" s="194" cm="1">
        <f t="array" ref="J50">IF(LEN($F50)&gt;0,1+IFERROR(SUMPRODUCT(TRANSPOSE('Input| Projects'!$AO50:$AQ50),INDEX('Input| Escalations'!$F$27:$L$29,,MATCH(R$9,'Input| Escalations'!$F$21:$L$21,0))),0),0)</f>
        <v>1.0030981324820609</v>
      </c>
      <c r="K50" s="194" cm="1">
        <f t="array" ref="K50">IF(LEN($F50)&gt;0,1+IFERROR(SUMPRODUCT(TRANSPOSE('Input| Projects'!$AO50:$AQ50),INDEX('Input| Escalations'!$F$27:$L$29,,MATCH(S$9,'Input| Escalations'!$F$21:$L$21,0))),0),0)</f>
        <v>1.0051812156520927</v>
      </c>
      <c r="L50" s="194" cm="1">
        <f t="array" ref="L50">IF(LEN($F50)&gt;0,1+IFERROR(SUMPRODUCT(TRANSPOSE('Input| Projects'!$AO50:$AQ50),INDEX('Input| Escalations'!$F$27:$L$29,,MATCH(T$9,'Input| Escalations'!$F$21:$L$21,0))),0),0)</f>
        <v>1.0072785726702687</v>
      </c>
      <c r="M50" s="194" cm="1">
        <f t="array" ref="M50">IF(LEN($F50)&gt;0,1+IFERROR(SUMPRODUCT(TRANSPOSE('Input| Projects'!$AO50:$AQ50),INDEX('Input| Escalations'!$F$27:$L$29,,MATCH(U$9,'Input| Escalations'!$F$21:$L$21,0))),0),0)</f>
        <v>1.0093903287627715</v>
      </c>
      <c r="N50" s="194" cm="1">
        <f t="array" ref="N50">IF(LEN($F50)&gt;0,1+IFERROR(SUMPRODUCT(TRANSPOSE('Input| Projects'!$AO50:$AQ50),INDEX('Input| Escalations'!$F$27:$L$29,,MATCH(V$9,'Input| Escalations'!$F$21:$L$21,0))),0),0)</f>
        <v>1.0115166102801989</v>
      </c>
      <c r="O50" s="194" cm="1">
        <f t="array" ref="O50">IF(LEN($F50)&gt;0,1+IFERROR(SUMPRODUCT(TRANSPOSE('Input| Projects'!$AO50:$AQ50),INDEX('Input| Escalations'!$F$27:$L$29,,MATCH(W$9,'Input| Escalations'!$F$21:$L$21,0))),0),0)</f>
        <v>1.0136575447076808</v>
      </c>
      <c r="P50" s="10"/>
      <c r="Q50" s="172">
        <f>IFERROR(IF(ISNUMBER(FIND("decision",'Input| Setup'!$F$6)),'Input| Projects'!Y50,'Input| Projects'!I50)*'Input| Escalations'!$I$17*I50,0)</f>
        <v>983.4909590956305</v>
      </c>
      <c r="R50" s="172">
        <f>IFERROR(IF(ISNUMBER(FIND("decision",'Input| Setup'!$F$6)),'Input| Projects'!Z50,'Input| Projects'!J50)*'Input| Escalations'!$I$17*J50,0)</f>
        <v>4436.8027403644601</v>
      </c>
      <c r="S50" s="172">
        <f>IFERROR(IF(ISNUMBER(FIND("decision",'Input| Setup'!$F$6)),'Input| Projects'!AA50,'Input| Projects'!K50)*'Input| Escalations'!$I$17*K50,0)</f>
        <v>10861.260425038394</v>
      </c>
      <c r="T50" s="172">
        <f>IFERROR(IF(ISNUMBER(FIND("decision",'Input| Setup'!$F$6)),'Input| Projects'!AB50,'Input| Projects'!L50)*'Input| Escalations'!$I$17*L50,0)</f>
        <v>12369.074196822768</v>
      </c>
      <c r="U50" s="172">
        <f>IFERROR(IF(ISNUMBER(FIND("decision",'Input| Setup'!$F$6)),'Input| Projects'!AC50,'Input| Projects'!M50)*'Input| Escalations'!$I$17*M50,0)</f>
        <v>7785.3560170244391</v>
      </c>
      <c r="V50" s="172">
        <f>IFERROR(IF(ISNUMBER(FIND("decision",'Input| Setup'!$F$6)),'Input| Projects'!AD50,'Input| Projects'!N50)*'Input| Escalations'!$I$17*N50,0)</f>
        <v>318.96073234915661</v>
      </c>
      <c r="W50" s="172">
        <f>IFERROR(IF(ISNUMBER(FIND("decision",'Input| Setup'!$F$6)),'Input| Projects'!AE50,'Input| Projects'!O50)*'Input| Escalations'!$I$17*O50,0)</f>
        <v>6708.9996620406146</v>
      </c>
      <c r="X50" s="175"/>
      <c r="Y50" s="172">
        <f>IF(ISNUMBER(FIND("decision",'Input| Setup'!$F$6)),'Input| Projects'!AG50,'Input| Projects'!Q50)*I50*'Input| Escalations'!$I$17</f>
        <v>0</v>
      </c>
      <c r="Z50" s="172">
        <f>IF(ISNUMBER(FIND("decision",'Input| Setup'!$F$6)),'Input| Projects'!AH50,'Input| Projects'!R50)*J50*'Input| Escalations'!$I$17</f>
        <v>0</v>
      </c>
      <c r="AA50" s="172">
        <f>IF(ISNUMBER(FIND("decision",'Input| Setup'!$F$6)),'Input| Projects'!AI50,'Input| Projects'!S50)*K50*'Input| Escalations'!$I$17</f>
        <v>0</v>
      </c>
      <c r="AB50" s="172">
        <f>IF(ISNUMBER(FIND("decision",'Input| Setup'!$F$6)),'Input| Projects'!AJ50,'Input| Projects'!T50)*L50*'Input| Escalations'!$I$17</f>
        <v>0</v>
      </c>
      <c r="AC50" s="172">
        <f>IF(ISNUMBER(FIND("decision",'Input| Setup'!$F$6)),'Input| Projects'!AK50,'Input| Projects'!U50)*M50*'Input| Escalations'!$I$17</f>
        <v>0</v>
      </c>
      <c r="AD50" s="172">
        <f>IF(ISNUMBER(FIND("decision",'Input| Setup'!$F$6)),'Input| Projects'!AL50,'Input| Projects'!V50)*N50*'Input| Escalations'!$I$17</f>
        <v>0</v>
      </c>
      <c r="AE50" s="172">
        <f>IF(ISNUMBER(FIND("decision",'Input| Setup'!$F$6)),'Input| Projects'!AM50,'Input| Projects'!W50)*O50*'Input| Escalations'!$I$17</f>
        <v>0</v>
      </c>
      <c r="AF50" s="175"/>
      <c r="AG50" s="172" cm="1">
        <f t="array" ref="AG50">IFERROR(--('Input| Projects'!$AS50="Yes")*_xlfn.SWITCH('Input| Overheads'!$C$50,"Direct costs",'Calc| Overheads Allocation'!C$8*Q50,"Internal labour",'Calc| Overheads Allocation'!C$8*Q50*'Input| Projects'!$AO50,"DNSP defined",'Calc| Overheads Allocation'!C$78*'Input| Projects'!$AV50,0),0)</f>
        <v>29.654830818878789</v>
      </c>
      <c r="AH50" s="172" cm="1">
        <f t="array" ref="AH50">IFERROR(--('Input| Projects'!$AS50="Yes")*_xlfn.SWITCH('Input| Overheads'!$C$50,"Direct costs",'Calc| Overheads Allocation'!D$8*R50,"Internal labour",'Calc| Overheads Allocation'!D$8*R50*'Input| Projects'!$AO50,"DNSP defined",'Calc| Overheads Allocation'!D$78*'Input| Projects'!$AV50,0),0)</f>
        <v>18.617404037523809</v>
      </c>
      <c r="AI50" s="172" cm="1">
        <f t="array" ref="AI50">IFERROR(--('Input| Projects'!$AS50="Yes")*_xlfn.SWITCH('Input| Overheads'!$C$50,"Direct costs",'Calc| Overheads Allocation'!E$8*S50,"Internal labour",'Calc| Overheads Allocation'!E$8*S50*'Input| Projects'!$AO50,"DNSP defined",'Calc| Overheads Allocation'!E$78*'Input| Projects'!$AV50,0),0)</f>
        <v>276.23366187379924</v>
      </c>
      <c r="AJ50" s="172" cm="1">
        <f t="array" ref="AJ50">IFERROR(--('Input| Projects'!$AS50="Yes")*_xlfn.SWITCH('Input| Overheads'!$C$50,"Direct costs",'Calc| Overheads Allocation'!F$8*T50,"Internal labour",'Calc| Overheads Allocation'!F$8*T50*'Input| Projects'!$AO50,"DNSP defined",'Calc| Overheads Allocation'!F$78*'Input| Projects'!$AV50,0),0)</f>
        <v>312.31814057669322</v>
      </c>
      <c r="AK50" s="172" cm="1">
        <f t="array" ref="AK50">IFERROR(--('Input| Projects'!$AS50="Yes")*_xlfn.SWITCH('Input| Overheads'!$C$50,"Direct costs",'Calc| Overheads Allocation'!G$8*U50,"Internal labour",'Calc| Overheads Allocation'!G$8*U50*'Input| Projects'!$AO50,"DNSP defined",'Calc| Overheads Allocation'!G$78*'Input| Projects'!$AV50,0),0)</f>
        <v>194.98242176165004</v>
      </c>
      <c r="AL50" s="172" cm="1">
        <f t="array" ref="AL50">IFERROR(--('Input| Projects'!$AS50="Yes")*_xlfn.SWITCH('Input| Overheads'!$C$50,"Direct costs",'Calc| Overheads Allocation'!H$8*V50,"Internal labour",'Calc| Overheads Allocation'!H$8*V50*'Input| Projects'!$AO50,"DNSP defined",'Calc| Overheads Allocation'!H$78*'Input| Projects'!$AV50,0),0)</f>
        <v>7.9242386581719417</v>
      </c>
      <c r="AM50" s="172" cm="1">
        <f t="array" ref="AM50">IFERROR(--('Input| Projects'!$AS50="Yes")*_xlfn.SWITCH('Input| Overheads'!$C$50,"Direct costs",'Calc| Overheads Allocation'!I$8*W50,"Internal labour",'Calc| Overheads Allocation'!I$8*W50*'Input| Projects'!$AO50,"DNSP defined",'Calc| Overheads Allocation'!I$78*'Input| Projects'!$AV50,0),0)</f>
        <v>165.42889186071866</v>
      </c>
      <c r="AN50" s="175"/>
      <c r="AO50" s="172" cm="1">
        <f t="array" ref="AO50">IFERROR(--('Input| Projects'!$AT50="Yes")*_xlfn.SWITCH('Input| Overheads'!$C$50,"Direct costs",'Calc| Overheads Allocation'!C$9*Q50,"Internal labour",'Calc| Overheads Allocation'!C$9*Q50*'Input| Projects'!$AO50,"DNSP defined",'Calc| Overheads Allocation'!C$79*'Input| Projects'!$AW50,0),0)</f>
        <v>30.117332289156089</v>
      </c>
      <c r="AP50" s="172" cm="1">
        <f t="array" ref="AP50">IFERROR(--('Input| Projects'!$AT50="Yes")*_xlfn.SWITCH('Input| Overheads'!$C$50,"Direct costs",'Calc| Overheads Allocation'!D$9*R50,"Internal labour",'Calc| Overheads Allocation'!D$9*R50*'Input| Projects'!$AO50,"DNSP defined",'Calc| Overheads Allocation'!D$79*'Input| Projects'!$AW50,0),0)</f>
        <v>19.280975597315834</v>
      </c>
      <c r="AQ50" s="172" cm="1">
        <f t="array" ref="AQ50">IFERROR(--('Input| Projects'!$AT50="Yes")*_xlfn.SWITCH('Input| Overheads'!$C$50,"Direct costs",'Calc| Overheads Allocation'!E$9*S50,"Internal labour",'Calc| Overheads Allocation'!E$9*S50*'Input| Projects'!$AO50,"DNSP defined",'Calc| Overheads Allocation'!E$79*'Input| Projects'!$AW50,0),0)</f>
        <v>288.46988610967043</v>
      </c>
      <c r="AR50" s="172" cm="1">
        <f t="array" ref="AR50">IFERROR(--('Input| Projects'!$AT50="Yes")*_xlfn.SWITCH('Input| Overheads'!$C$50,"Direct costs",'Calc| Overheads Allocation'!F$9*T50,"Internal labour",'Calc| Overheads Allocation'!F$9*T50*'Input| Projects'!$AO50,"DNSP defined",'Calc| Overheads Allocation'!F$79*'Input| Projects'!$AW50,0),0)</f>
        <v>328.87963426749093</v>
      </c>
      <c r="AS50" s="172" cm="1">
        <f t="array" ref="AS50">IFERROR(--('Input| Projects'!$AT50="Yes")*_xlfn.SWITCH('Input| Overheads'!$C$50,"Direct costs",'Calc| Overheads Allocation'!G$9*U50,"Internal labour",'Calc| Overheads Allocation'!G$9*U50*'Input| Projects'!$AO50,"DNSP defined",'Calc| Overheads Allocation'!G$79*'Input| Projects'!$AW50,0),0)</f>
        <v>207.02639740570163</v>
      </c>
      <c r="AT50" s="172" cm="1">
        <f t="array" ref="AT50">IFERROR(--('Input| Projects'!$AT50="Yes")*_xlfn.SWITCH('Input| Overheads'!$C$50,"Direct costs",'Calc| Overheads Allocation'!H$9*V50,"Internal labour",'Calc| Overheads Allocation'!H$9*V50*'Input| Projects'!$AO50,"DNSP defined",'Calc| Overheads Allocation'!H$79*'Input| Projects'!$AW50,0),0)</f>
        <v>8.4831308653501605</v>
      </c>
      <c r="AU50" s="172" cm="1">
        <f t="array" ref="AU50">IFERROR(--('Input| Projects'!$AT50="Yes")*_xlfn.SWITCH('Input| Overheads'!$C$50,"Direct costs",'Calc| Overheads Allocation'!I$9*W50,"Internal labour",'Calc| Overheads Allocation'!I$9*W50*'Input| Projects'!$AO50,"DNSP defined",'Calc| Overheads Allocation'!I$79*'Input| Projects'!$AW50,0),0)</f>
        <v>178.68553196669203</v>
      </c>
      <c r="AV50" s="175"/>
      <c r="AW50" s="172">
        <f t="shared" si="24"/>
        <v>59.772163108034874</v>
      </c>
      <c r="AX50" s="172">
        <f t="shared" si="25"/>
        <v>37.898379634839642</v>
      </c>
      <c r="AY50" s="172">
        <f t="shared" si="26"/>
        <v>564.70354798346966</v>
      </c>
      <c r="AZ50" s="172">
        <f t="shared" si="27"/>
        <v>641.1977748441841</v>
      </c>
      <c r="BA50" s="172">
        <f t="shared" si="28"/>
        <v>402.0088191673517</v>
      </c>
      <c r="BB50" s="172">
        <f t="shared" si="29"/>
        <v>16.407369523522103</v>
      </c>
      <c r="BC50" s="172">
        <f t="shared" si="30"/>
        <v>344.11442382741069</v>
      </c>
      <c r="BD50" s="176"/>
      <c r="BE50" s="172">
        <f t="shared" si="31"/>
        <v>0</v>
      </c>
      <c r="BF50" s="172">
        <f t="shared" si="32"/>
        <v>0</v>
      </c>
      <c r="BG50" s="172">
        <f t="shared" si="33"/>
        <v>0</v>
      </c>
      <c r="BH50" s="172">
        <f t="shared" si="34"/>
        <v>0</v>
      </c>
      <c r="BI50" s="172">
        <f t="shared" si="35"/>
        <v>0</v>
      </c>
      <c r="BJ50" s="172">
        <f t="shared" si="36"/>
        <v>0</v>
      </c>
      <c r="BK50" s="172">
        <f t="shared" si="37"/>
        <v>0</v>
      </c>
      <c r="BL50" s="176"/>
      <c r="BM50" s="172">
        <f t="shared" si="16"/>
        <v>1043.2631222036653</v>
      </c>
      <c r="BN50" s="172">
        <f t="shared" si="17"/>
        <v>4474.7011199992994</v>
      </c>
      <c r="BO50" s="172">
        <f t="shared" si="18"/>
        <v>11425.963973021864</v>
      </c>
      <c r="BP50" s="172">
        <f t="shared" si="19"/>
        <v>13010.271971666953</v>
      </c>
      <c r="BQ50" s="172">
        <f t="shared" si="20"/>
        <v>8187.3648361917913</v>
      </c>
      <c r="BR50" s="172">
        <f t="shared" si="21"/>
        <v>335.36810187267872</v>
      </c>
      <c r="BS50" s="172">
        <f t="shared" si="22"/>
        <v>7053.1140858680255</v>
      </c>
      <c r="BT50" s="55"/>
      <c r="BU50" s="158">
        <f>SUMIF('Input| Projects'!$BA$8:$CX$8,RIGHT(BU$9,3),'Input| Projects'!$BA50:$CX50)</f>
        <v>1</v>
      </c>
      <c r="BV50" s="158">
        <f>SUMIF('Input| Projects'!$BA$8:$CX$8,RIGHT(BV$9,3),'Input| Projects'!$BA50:$CX50)</f>
        <v>0</v>
      </c>
      <c r="BW50" s="79" t="str">
        <f t="shared" si="23"/>
        <v/>
      </c>
    </row>
    <row r="51" spans="2:75" x14ac:dyDescent="0.2">
      <c r="B51" s="123">
        <f>IFERROR('Input| Projects'!B51,"")</f>
        <v>42</v>
      </c>
      <c r="C51" s="160" t="str">
        <f>IFERROR(IF('Input| Projects'!C51="","",'Input| Projects'!C51),"")</f>
        <v>Project 42</v>
      </c>
      <c r="D51" s="160">
        <f>IFERROR(IF('Input| Projects'!D51="","",'Input| Projects'!D51),"")</f>
        <v>42</v>
      </c>
      <c r="E51" s="53"/>
      <c r="F51" s="160" t="str">
        <f>IF(LEN('Input| Projects'!F51)&gt;0,'Input| Projects'!F51,"")</f>
        <v>ICT capex</v>
      </c>
      <c r="G51" s="160" t="str">
        <f>IF(LEN('Input| Projects'!G51)&gt;0,'Input| Projects'!G51,"")</f>
        <v>Innovation</v>
      </c>
      <c r="H51" s="10"/>
      <c r="I51" s="194" cm="1">
        <f t="array" ref="I51">IF(LEN($F51)&gt;0,1+IFERROR(SUMPRODUCT(TRANSPOSE('Input| Projects'!$AO51:$AQ51),INDEX('Input| Escalations'!$F$27:$L$29,,MATCH(Q$9,'Input| Escalations'!$F$21:$L$21,0))),0),0)</f>
        <v>1.0013926234669501</v>
      </c>
      <c r="J51" s="194" cm="1">
        <f t="array" ref="J51">IF(LEN($F51)&gt;0,1+IFERROR(SUMPRODUCT(TRANSPOSE('Input| Projects'!$AO51:$AQ51),INDEX('Input| Escalations'!$F$27:$L$29,,MATCH(R$9,'Input| Escalations'!$F$21:$L$21,0))),0),0)</f>
        <v>1.0041935812690663</v>
      </c>
      <c r="K51" s="194" cm="1">
        <f t="array" ref="K51">IF(LEN($F51)&gt;0,1+IFERROR(SUMPRODUCT(TRANSPOSE('Input| Projects'!$AO51:$AQ51),INDEX('Input| Escalations'!$F$27:$L$29,,MATCH(S$9,'Input| Escalations'!$F$21:$L$21,0))),0),0)</f>
        <v>1.0070156414036218</v>
      </c>
      <c r="L51" s="194" cm="1">
        <f t="array" ref="L51">IF(LEN($F51)&gt;0,1+IFERROR(SUMPRODUCT(TRANSPOSE('Input| Projects'!$AO51:$AQ51),INDEX('Input| Escalations'!$F$27:$L$29,,MATCH(T$9,'Input| Escalations'!$F$21:$L$21,0))),0),0)</f>
        <v>1.0098589907379649</v>
      </c>
      <c r="M51" s="194" cm="1">
        <f t="array" ref="M51">IF(LEN($F51)&gt;0,1+IFERROR(SUMPRODUCT(TRANSPOSE('Input| Projects'!$AO51:$AQ51),INDEX('Input| Escalations'!$F$27:$L$29,,MATCH(U$9,'Input| Escalations'!$F$21:$L$21,0))),0),0)</f>
        <v>1.0127238178187228</v>
      </c>
      <c r="N51" s="194" cm="1">
        <f t="array" ref="N51">IF(LEN($F51)&gt;0,1+IFERROR(SUMPRODUCT(TRANSPOSE('Input| Projects'!$AO51:$AQ51),INDEX('Input| Escalations'!$F$27:$L$29,,MATCH(V$9,'Input| Escalations'!$F$21:$L$21,0))),0),0)</f>
        <v>1.0156103128869123</v>
      </c>
      <c r="O51" s="194" cm="1">
        <f t="array" ref="O51">IF(LEN($F51)&gt;0,1+IFERROR(SUMPRODUCT(TRANSPOSE('Input| Projects'!$AO51:$AQ51),INDEX('Input| Escalations'!$F$27:$L$29,,MATCH(W$9,'Input| Escalations'!$F$21:$L$21,0))),0),0)</f>
        <v>1.0185186678931877</v>
      </c>
      <c r="P51" s="10"/>
      <c r="Q51" s="172">
        <f>IFERROR(IF(ISNUMBER(FIND("decision",'Input| Setup'!$F$6)),'Input| Projects'!Y51,'Input| Projects'!I51)*'Input| Escalations'!$I$17*I51,0)</f>
        <v>501.04104595158964</v>
      </c>
      <c r="R51" s="172">
        <f>IFERROR(IF(ISNUMBER(FIND("decision",'Input| Setup'!$F$6)),'Input| Projects'!Z51,'Input| Projects'!J51)*'Input| Escalations'!$I$17*J51,0)</f>
        <v>3282.5654890912556</v>
      </c>
      <c r="S51" s="172">
        <f>IFERROR(IF(ISNUMBER(FIND("decision",'Input| Setup'!$F$6)),'Input| Projects'!AA51,'Input| Projects'!K51)*'Input| Escalations'!$I$17*K51,0)</f>
        <v>3527.5761800812543</v>
      </c>
      <c r="T51" s="172">
        <f>IFERROR(IF(ISNUMBER(FIND("decision",'Input| Setup'!$F$6)),'Input| Projects'!AB51,'Input| Projects'!L51)*'Input| Escalations'!$I$17*L51,0)</f>
        <v>10350.738705053018</v>
      </c>
      <c r="U51" s="172">
        <f>IFERROR(IF(ISNUMBER(FIND("decision",'Input| Setup'!$F$6)),'Input| Projects'!AC51,'Input| Projects'!M51)*'Input| Escalations'!$I$17*M51,0)</f>
        <v>6786.1766249874072</v>
      </c>
      <c r="V51" s="172">
        <f>IFERROR(IF(ISNUMBER(FIND("decision",'Input| Setup'!$F$6)),'Input| Projects'!AD51,'Input| Projects'!N51)*'Input| Escalations'!$I$17*N51,0)</f>
        <v>5611.1667967916947</v>
      </c>
      <c r="W51" s="172">
        <f>IFERROR(IF(ISNUMBER(FIND("decision",'Input| Setup'!$F$6)),'Input| Projects'!AE51,'Input| Projects'!O51)*'Input| Escalations'!$I$17*O51,0)</f>
        <v>9875.0350127860165</v>
      </c>
      <c r="X51" s="175"/>
      <c r="Y51" s="172">
        <f>IF(ISNUMBER(FIND("decision",'Input| Setup'!$F$6)),'Input| Projects'!AG51,'Input| Projects'!Q51)*I51*'Input| Escalations'!$I$17</f>
        <v>0</v>
      </c>
      <c r="Z51" s="172">
        <f>IF(ISNUMBER(FIND("decision",'Input| Setup'!$F$6)),'Input| Projects'!AH51,'Input| Projects'!R51)*J51*'Input| Escalations'!$I$17</f>
        <v>0</v>
      </c>
      <c r="AA51" s="172">
        <f>IF(ISNUMBER(FIND("decision",'Input| Setup'!$F$6)),'Input| Projects'!AI51,'Input| Projects'!S51)*K51*'Input| Escalations'!$I$17</f>
        <v>0</v>
      </c>
      <c r="AB51" s="172">
        <f>IF(ISNUMBER(FIND("decision",'Input| Setup'!$F$6)),'Input| Projects'!AJ51,'Input| Projects'!T51)*L51*'Input| Escalations'!$I$17</f>
        <v>0</v>
      </c>
      <c r="AC51" s="172">
        <f>IF(ISNUMBER(FIND("decision",'Input| Setup'!$F$6)),'Input| Projects'!AK51,'Input| Projects'!U51)*M51*'Input| Escalations'!$I$17</f>
        <v>0</v>
      </c>
      <c r="AD51" s="172">
        <f>IF(ISNUMBER(FIND("decision",'Input| Setup'!$F$6)),'Input| Projects'!AL51,'Input| Projects'!V51)*N51*'Input| Escalations'!$I$17</f>
        <v>0</v>
      </c>
      <c r="AE51" s="172">
        <f>IF(ISNUMBER(FIND("decision",'Input| Setup'!$F$6)),'Input| Projects'!AM51,'Input| Projects'!W51)*O51*'Input| Escalations'!$I$17</f>
        <v>0</v>
      </c>
      <c r="AF51" s="175"/>
      <c r="AG51" s="172" cm="1">
        <f t="array" ref="AG51">IFERROR(--('Input| Projects'!$AS51="Yes")*_xlfn.SWITCH('Input| Overheads'!$C$50,"Direct costs",'Calc| Overheads Allocation'!C$8*Q51,"Internal labour",'Calc| Overheads Allocation'!C$8*Q51*'Input| Projects'!$AO51,"DNSP defined",'Calc| Overheads Allocation'!C$78*'Input| Projects'!$AV51,0),0)</f>
        <v>15.107701106547445</v>
      </c>
      <c r="AH51" s="172" cm="1">
        <f t="array" ref="AH51">IFERROR(--('Input| Projects'!$AS51="Yes")*_xlfn.SWITCH('Input| Overheads'!$C$50,"Direct costs",'Calc| Overheads Allocation'!D$8*R51,"Internal labour",'Calc| Overheads Allocation'!D$8*R51*'Input| Projects'!$AO51,"DNSP defined",'Calc| Overheads Allocation'!D$78*'Input| Projects'!$AV51,0),0)</f>
        <v>13.774073711698021</v>
      </c>
      <c r="AI51" s="172" cm="1">
        <f t="array" ref="AI51">IFERROR(--('Input| Projects'!$AS51="Yes")*_xlfn.SWITCH('Input| Overheads'!$C$50,"Direct costs",'Calc| Overheads Allocation'!E$8*S51,"Internal labour",'Calc| Overheads Allocation'!E$8*S51*'Input| Projects'!$AO51,"DNSP defined",'Calc| Overheads Allocation'!E$78*'Input| Projects'!$AV51,0),0)</f>
        <v>89.716593436639656</v>
      </c>
      <c r="AJ51" s="172" cm="1">
        <f t="array" ref="AJ51">IFERROR(--('Input| Projects'!$AS51="Yes")*_xlfn.SWITCH('Input| Overheads'!$C$50,"Direct costs",'Calc| Overheads Allocation'!F$8*T51,"Internal labour",'Calc| Overheads Allocation'!F$8*T51*'Input| Projects'!$AO51,"DNSP defined",'Calc| Overheads Allocation'!F$78*'Input| Projects'!$AV51,0),0)</f>
        <v>261.3553297940241</v>
      </c>
      <c r="AK51" s="172" cm="1">
        <f t="array" ref="AK51">IFERROR(--('Input| Projects'!$AS51="Yes")*_xlfn.SWITCH('Input| Overheads'!$C$50,"Direct costs",'Calc| Overheads Allocation'!G$8*U51,"Internal labour",'Calc| Overheads Allocation'!G$8*U51*'Input| Projects'!$AO51,"DNSP defined",'Calc| Overheads Allocation'!G$78*'Input| Projects'!$AV51,0),0)</f>
        <v>169.95820742801001</v>
      </c>
      <c r="AL51" s="172" cm="1">
        <f t="array" ref="AL51">IFERROR(--('Input| Projects'!$AS51="Yes")*_xlfn.SWITCH('Input| Overheads'!$C$50,"Direct costs",'Calc| Overheads Allocation'!H$8*V51,"Internal labour",'Calc| Overheads Allocation'!H$8*V51*'Input| Projects'!$AO51,"DNSP defined",'Calc| Overheads Allocation'!H$78*'Input| Projects'!$AV51,0),0)</f>
        <v>139.40344480998348</v>
      </c>
      <c r="AM51" s="172" cm="1">
        <f t="array" ref="AM51">IFERROR(--('Input| Projects'!$AS51="Yes")*_xlfn.SWITCH('Input| Overheads'!$C$50,"Direct costs",'Calc| Overheads Allocation'!I$8*W51,"Internal labour",'Calc| Overheads Allocation'!I$8*W51*'Input| Projects'!$AO51,"DNSP defined",'Calc| Overheads Allocation'!I$78*'Input| Projects'!$AV51,0),0)</f>
        <v>243.49622619508472</v>
      </c>
      <c r="AN51" s="175"/>
      <c r="AO51" s="172" cm="1">
        <f t="array" ref="AO51">IFERROR(--('Input| Projects'!$AT51="Yes")*_xlfn.SWITCH('Input| Overheads'!$C$50,"Direct costs",'Calc| Overheads Allocation'!C$9*Q51,"Internal labour",'Calc| Overheads Allocation'!C$9*Q51*'Input| Projects'!$AO51,"DNSP defined",'Calc| Overheads Allocation'!C$79*'Input| Projects'!$AW51,0),0)</f>
        <v>15.343323222113179</v>
      </c>
      <c r="AP51" s="172" cm="1">
        <f t="array" ref="AP51">IFERROR(--('Input| Projects'!$AT51="Yes")*_xlfn.SWITCH('Input| Overheads'!$C$50,"Direct costs",'Calc| Overheads Allocation'!D$9*R51,"Internal labour",'Calc| Overheads Allocation'!D$9*R51*'Input| Projects'!$AO51,"DNSP defined",'Calc| Overheads Allocation'!D$79*'Input| Projects'!$AW51,0),0)</f>
        <v>14.265016678780853</v>
      </c>
      <c r="AQ51" s="172" cm="1">
        <f t="array" ref="AQ51">IFERROR(--('Input| Projects'!$AT51="Yes")*_xlfn.SWITCH('Input| Overheads'!$C$50,"Direct costs",'Calc| Overheads Allocation'!E$9*S51,"Internal labour",'Calc| Overheads Allocation'!E$9*S51*'Input| Projects'!$AO51,"DNSP defined",'Calc| Overheads Allocation'!E$79*'Input| Projects'!$AW51,0),0)</f>
        <v>93.690737454868497</v>
      </c>
      <c r="AR51" s="172" cm="1">
        <f t="array" ref="AR51">IFERROR(--('Input| Projects'!$AT51="Yes")*_xlfn.SWITCH('Input| Overheads'!$C$50,"Direct costs",'Calc| Overheads Allocation'!F$9*T51,"Internal labour",'Calc| Overheads Allocation'!F$9*T51*'Input| Projects'!$AO51,"DNSP defined",'Calc| Overheads Allocation'!F$79*'Input| Projects'!$AW51,0),0)</f>
        <v>275.21438593929844</v>
      </c>
      <c r="AS51" s="172" cm="1">
        <f t="array" ref="AS51">IFERROR(--('Input| Projects'!$AT51="Yes")*_xlfn.SWITCH('Input| Overheads'!$C$50,"Direct costs",'Calc| Overheads Allocation'!G$9*U51,"Internal labour",'Calc| Overheads Allocation'!G$9*U51*'Input| Projects'!$AO51,"DNSP defined",'Calc| Overheads Allocation'!G$79*'Input| Projects'!$AW51,0),0)</f>
        <v>180.45644871702154</v>
      </c>
      <c r="AT51" s="172" cm="1">
        <f t="array" ref="AT51">IFERROR(--('Input| Projects'!$AT51="Yes")*_xlfn.SWITCH('Input| Overheads'!$C$50,"Direct costs",'Calc| Overheads Allocation'!H$9*V51,"Internal labour",'Calc| Overheads Allocation'!H$9*V51*'Input| Projects'!$AO51,"DNSP defined",'Calc| Overheads Allocation'!H$79*'Input| Projects'!$AW51,0),0)</f>
        <v>149.23549332832937</v>
      </c>
      <c r="AU51" s="172" cm="1">
        <f t="array" ref="AU51">IFERROR(--('Input| Projects'!$AT51="Yes")*_xlfn.SWITCH('Input| Overheads'!$C$50,"Direct costs",'Calc| Overheads Allocation'!I$9*W51,"Internal labour",'Calc| Overheads Allocation'!I$9*W51*'Input| Projects'!$AO51,"DNSP defined",'Calc| Overheads Allocation'!I$79*'Input| Projects'!$AW51,0),0)</f>
        <v>263.00879018269006</v>
      </c>
      <c r="AV51" s="175"/>
      <c r="AW51" s="172">
        <f t="shared" si="24"/>
        <v>30.451024328660623</v>
      </c>
      <c r="AX51" s="172">
        <f t="shared" si="25"/>
        <v>28.039090390478876</v>
      </c>
      <c r="AY51" s="172">
        <f t="shared" si="26"/>
        <v>183.40733089150814</v>
      </c>
      <c r="AZ51" s="172">
        <f t="shared" si="27"/>
        <v>536.56971573332248</v>
      </c>
      <c r="BA51" s="172">
        <f t="shared" si="28"/>
        <v>350.41465614503159</v>
      </c>
      <c r="BB51" s="172">
        <f t="shared" si="29"/>
        <v>288.63893813831282</v>
      </c>
      <c r="BC51" s="172">
        <f t="shared" si="30"/>
        <v>506.50501637777478</v>
      </c>
      <c r="BD51" s="176"/>
      <c r="BE51" s="172">
        <f t="shared" si="31"/>
        <v>0</v>
      </c>
      <c r="BF51" s="172">
        <f t="shared" si="32"/>
        <v>0</v>
      </c>
      <c r="BG51" s="172">
        <f t="shared" si="33"/>
        <v>0</v>
      </c>
      <c r="BH51" s="172">
        <f t="shared" si="34"/>
        <v>0</v>
      </c>
      <c r="BI51" s="172">
        <f t="shared" si="35"/>
        <v>0</v>
      </c>
      <c r="BJ51" s="172">
        <f t="shared" si="36"/>
        <v>0</v>
      </c>
      <c r="BK51" s="172">
        <f t="shared" si="37"/>
        <v>0</v>
      </c>
      <c r="BL51" s="176"/>
      <c r="BM51" s="172">
        <f t="shared" si="16"/>
        <v>531.49207028025023</v>
      </c>
      <c r="BN51" s="172">
        <f t="shared" si="17"/>
        <v>3310.6045794817346</v>
      </c>
      <c r="BO51" s="172">
        <f t="shared" si="18"/>
        <v>3710.9835109727624</v>
      </c>
      <c r="BP51" s="172">
        <f t="shared" si="19"/>
        <v>10887.308420786339</v>
      </c>
      <c r="BQ51" s="172">
        <f t="shared" si="20"/>
        <v>7136.5912811324388</v>
      </c>
      <c r="BR51" s="172">
        <f t="shared" si="21"/>
        <v>5899.805734930007</v>
      </c>
      <c r="BS51" s="172">
        <f t="shared" si="22"/>
        <v>10381.540029163791</v>
      </c>
      <c r="BT51" s="55"/>
      <c r="BU51" s="158">
        <f>SUMIF('Input| Projects'!$BA$8:$CX$8,RIGHT(BU$9,3),'Input| Projects'!$BA51:$CX51)</f>
        <v>1</v>
      </c>
      <c r="BV51" s="158">
        <f>SUMIF('Input| Projects'!$BA$8:$CX$8,RIGHT(BV$9,3),'Input| Projects'!$BA51:$CX51)</f>
        <v>0</v>
      </c>
      <c r="BW51" s="79" t="str">
        <f t="shared" si="23"/>
        <v/>
      </c>
    </row>
    <row r="52" spans="2:75" x14ac:dyDescent="0.2">
      <c r="B52" s="123">
        <f>IFERROR('Input| Projects'!B52,"")</f>
        <v>43</v>
      </c>
      <c r="C52" s="160" t="str">
        <f>IFERROR(IF('Input| Projects'!C52="","",'Input| Projects'!C52),"")</f>
        <v>Project 43</v>
      </c>
      <c r="D52" s="160">
        <f>IFERROR(IF('Input| Projects'!D52="","",'Input| Projects'!D52),"")</f>
        <v>43</v>
      </c>
      <c r="E52" s="53"/>
      <c r="F52" s="160" t="str">
        <f>IF(LEN('Input| Projects'!F52)&gt;0,'Input| Projects'!F52,"")</f>
        <v>ICT capex</v>
      </c>
      <c r="G52" s="160" t="str">
        <f>IF(LEN('Input| Projects'!G52)&gt;0,'Input| Projects'!G52,"")</f>
        <v>Cyber</v>
      </c>
      <c r="H52" s="10"/>
      <c r="I52" s="194" cm="1">
        <f t="array" ref="I52">IF(LEN($F52)&gt;0,1+IFERROR(SUMPRODUCT(TRANSPOSE('Input| Projects'!$AO52:$AQ52),INDEX('Input| Escalations'!$F$27:$L$29,,MATCH(Q$9,'Input| Escalations'!$F$21:$L$21,0))),0),0)</f>
        <v>1.0013320527305216</v>
      </c>
      <c r="J52" s="194" cm="1">
        <f t="array" ref="J52">IF(LEN($F52)&gt;0,1+IFERROR(SUMPRODUCT(TRANSPOSE('Input| Projects'!$AO52:$AQ52),INDEX('Input| Escalations'!$F$27:$L$29,,MATCH(R$9,'Input| Escalations'!$F$21:$L$21,0))),0),0)</f>
        <v>1.004011006471232</v>
      </c>
      <c r="K52" s="194" cm="1">
        <f t="array" ref="K52">IF(LEN($F52)&gt;0,1+IFERROR(SUMPRODUCT(TRANSPOSE('Input| Projects'!$AO52:$AQ52),INDEX('Input| Escalations'!$F$27:$L$29,,MATCH(S$9,'Input| Escalations'!$F$21:$L$21,0))),0),0)</f>
        <v>1.0067099037783669</v>
      </c>
      <c r="L52" s="194" cm="1">
        <f t="array" ref="L52">IF(LEN($F52)&gt;0,1+IFERROR(SUMPRODUCT(TRANSPOSE('Input| Projects'!$AO52:$AQ52),INDEX('Input| Escalations'!$F$27:$L$29,,MATCH(T$9,'Input| Escalations'!$F$21:$L$21,0))),0),0)</f>
        <v>1.0094289210600156</v>
      </c>
      <c r="M52" s="194" cm="1">
        <f t="array" ref="M52">IF(LEN($F52)&gt;0,1+IFERROR(SUMPRODUCT(TRANSPOSE('Input| Projects'!$AO52:$AQ52),INDEX('Input| Escalations'!$F$27:$L$29,,MATCH(U$9,'Input| Escalations'!$F$21:$L$21,0))),0),0)</f>
        <v>1.0121682363093976</v>
      </c>
      <c r="N52" s="194" cm="1">
        <f t="array" ref="N52">IF(LEN($F52)&gt;0,1+IFERROR(SUMPRODUCT(TRANSPOSE('Input| Projects'!$AO52:$AQ52),INDEX('Input| Escalations'!$F$27:$L$29,,MATCH(V$9,'Input| Escalations'!$F$21:$L$21,0))),0),0)</f>
        <v>1.0149280291191267</v>
      </c>
      <c r="O52" s="194" cm="1">
        <f t="array" ref="O52">IF(LEN($F52)&gt;0,1+IFERROR(SUMPRODUCT(TRANSPOSE('Input| Projects'!$AO52:$AQ52),INDEX('Input| Escalations'!$F$27:$L$29,,MATCH(W$9,'Input| Escalations'!$F$21:$L$21,0))),0),0)</f>
        <v>1.0177084806956032</v>
      </c>
      <c r="P52" s="10"/>
      <c r="Q52" s="172">
        <f>IFERROR(IF(ISNUMBER(FIND("decision",'Input| Setup'!$F$6)),'Input| Projects'!Y52,'Input| Projects'!I52)*'Input| Escalations'!$I$17*I52,0)</f>
        <v>3212.0007234642367</v>
      </c>
      <c r="R52" s="172">
        <f>IFERROR(IF(ISNUMBER(FIND("decision",'Input| Setup'!$F$6)),'Input| Projects'!Z52,'Input| Projects'!J52)*'Input| Escalations'!$I$17*J52,0)</f>
        <v>8086.7186338727442</v>
      </c>
      <c r="S52" s="172">
        <f>IFERROR(IF(ISNUMBER(FIND("decision",'Input| Setup'!$F$6)),'Input| Projects'!AA52,'Input| Projects'!K52)*'Input| Escalations'!$I$17*K52,0)</f>
        <v>5983.3542247774158</v>
      </c>
      <c r="T52" s="172">
        <f>IFERROR(IF(ISNUMBER(FIND("decision",'Input| Setup'!$F$6)),'Input| Projects'!AB52,'Input| Projects'!L52)*'Input| Escalations'!$I$17*L52,0)</f>
        <v>2661.1855872786236</v>
      </c>
      <c r="U52" s="172">
        <f>IFERROR(IF(ISNUMBER(FIND("decision",'Input| Setup'!$F$6)),'Input| Projects'!AC52,'Input| Projects'!M52)*'Input| Escalations'!$I$17*M52,0)</f>
        <v>6985.718127948463</v>
      </c>
      <c r="V52" s="172">
        <f>IFERROR(IF(ISNUMBER(FIND("decision",'Input| Setup'!$F$6)),'Input| Projects'!AD52,'Input| Projects'!N52)*'Input| Escalations'!$I$17*N52,0)</f>
        <v>6355.551238316194</v>
      </c>
      <c r="W52" s="172">
        <f>IFERROR(IF(ISNUMBER(FIND("decision",'Input| Setup'!$F$6)),'Input| Projects'!AE52,'Input| Projects'!O52)*'Input| Escalations'!$I$17*O52,0)</f>
        <v>1743.4749332253691</v>
      </c>
      <c r="X52" s="175"/>
      <c r="Y52" s="172">
        <f>IF(ISNUMBER(FIND("decision",'Input| Setup'!$F$6)),'Input| Projects'!AG52,'Input| Projects'!Q52)*I52*'Input| Escalations'!$I$17</f>
        <v>0</v>
      </c>
      <c r="Z52" s="172">
        <f>IF(ISNUMBER(FIND("decision",'Input| Setup'!$F$6)),'Input| Projects'!AH52,'Input| Projects'!R52)*J52*'Input| Escalations'!$I$17</f>
        <v>0</v>
      </c>
      <c r="AA52" s="172">
        <f>IF(ISNUMBER(FIND("decision",'Input| Setup'!$F$6)),'Input| Projects'!AI52,'Input| Projects'!S52)*K52*'Input| Escalations'!$I$17</f>
        <v>0</v>
      </c>
      <c r="AB52" s="172">
        <f>IF(ISNUMBER(FIND("decision",'Input| Setup'!$F$6)),'Input| Projects'!AJ52,'Input| Projects'!T52)*L52*'Input| Escalations'!$I$17</f>
        <v>0</v>
      </c>
      <c r="AC52" s="172">
        <f>IF(ISNUMBER(FIND("decision",'Input| Setup'!$F$6)),'Input| Projects'!AK52,'Input| Projects'!U52)*M52*'Input| Escalations'!$I$17</f>
        <v>0</v>
      </c>
      <c r="AD52" s="172">
        <f>IF(ISNUMBER(FIND("decision",'Input| Setup'!$F$6)),'Input| Projects'!AL52,'Input| Projects'!V52)*N52*'Input| Escalations'!$I$17</f>
        <v>0</v>
      </c>
      <c r="AE52" s="172">
        <f>IF(ISNUMBER(FIND("decision",'Input| Setup'!$F$6)),'Input| Projects'!AM52,'Input| Projects'!W52)*O52*'Input| Escalations'!$I$17</f>
        <v>0</v>
      </c>
      <c r="AF52" s="175"/>
      <c r="AG52" s="172" cm="1">
        <f t="array" ref="AG52">IFERROR(--('Input| Projects'!$AS52="Yes")*_xlfn.SWITCH('Input| Overheads'!$C$50,"Direct costs",'Calc| Overheads Allocation'!C$8*Q52,"Internal labour",'Calc| Overheads Allocation'!C$8*Q52*'Input| Projects'!$AO52,"DNSP defined",'Calc| Overheads Allocation'!C$78*'Input| Projects'!$AV52,0),0)</f>
        <v>96.850242662155864</v>
      </c>
      <c r="AH52" s="172" cm="1">
        <f t="array" ref="AH52">IFERROR(--('Input| Projects'!$AS52="Yes")*_xlfn.SWITCH('Input| Overheads'!$C$50,"Direct costs",'Calc| Overheads Allocation'!D$8*R52,"Internal labour",'Calc| Overheads Allocation'!D$8*R52*'Input| Projects'!$AO52,"DNSP defined",'Calc| Overheads Allocation'!D$78*'Input| Projects'!$AV52,0),0)</f>
        <v>33.932928046337764</v>
      </c>
      <c r="AI52" s="172" cm="1">
        <f t="array" ref="AI52">IFERROR(--('Input| Projects'!$AS52="Yes")*_xlfn.SWITCH('Input| Overheads'!$C$50,"Direct costs",'Calc| Overheads Allocation'!E$8*S52,"Internal labour",'Calc| Overheads Allocation'!E$8*S52*'Input| Projects'!$AO52,"DNSP defined",'Calc| Overheads Allocation'!E$78*'Input| Projects'!$AV52,0),0)</f>
        <v>152.17422132592776</v>
      </c>
      <c r="AJ52" s="172" cm="1">
        <f t="array" ref="AJ52">IFERROR(--('Input| Projects'!$AS52="Yes")*_xlfn.SWITCH('Input| Overheads'!$C$50,"Direct costs",'Calc| Overheads Allocation'!F$8*T52,"Internal labour",'Calc| Overheads Allocation'!F$8*T52*'Input| Projects'!$AO52,"DNSP defined",'Calc| Overheads Allocation'!F$78*'Input| Projects'!$AV52,0),0)</f>
        <v>67.194724610985702</v>
      </c>
      <c r="AK52" s="172" cm="1">
        <f t="array" ref="AK52">IFERROR(--('Input| Projects'!$AS52="Yes")*_xlfn.SWITCH('Input| Overheads'!$C$50,"Direct costs",'Calc| Overheads Allocation'!G$8*U52,"Internal labour",'Calc| Overheads Allocation'!G$8*U52*'Input| Projects'!$AO52,"DNSP defined",'Calc| Overheads Allocation'!G$78*'Input| Projects'!$AV52,0),0)</f>
        <v>174.95567773048904</v>
      </c>
      <c r="AL52" s="172" cm="1">
        <f t="array" ref="AL52">IFERROR(--('Input| Projects'!$AS52="Yes")*_xlfn.SWITCH('Input| Overheads'!$C$50,"Direct costs",'Calc| Overheads Allocation'!H$8*V52,"Internal labour",'Calc| Overheads Allocation'!H$8*V52*'Input| Projects'!$AO52,"DNSP defined",'Calc| Overheads Allocation'!H$78*'Input| Projects'!$AV52,0),0)</f>
        <v>157.89688105408223</v>
      </c>
      <c r="AM52" s="172" cm="1">
        <f t="array" ref="AM52">IFERROR(--('Input| Projects'!$AS52="Yes")*_xlfn.SWITCH('Input| Overheads'!$C$50,"Direct costs",'Calc| Overheads Allocation'!I$8*W52,"Internal labour",'Calc| Overheads Allocation'!I$8*W52*'Input| Projects'!$AO52,"DNSP defined",'Calc| Overheads Allocation'!I$78*'Input| Projects'!$AV52,0),0)</f>
        <v>42.990183443039093</v>
      </c>
      <c r="AN52" s="175"/>
      <c r="AO52" s="172" cm="1">
        <f t="array" ref="AO52">IFERROR(--('Input| Projects'!$AT52="Yes")*_xlfn.SWITCH('Input| Overheads'!$C$50,"Direct costs",'Calc| Overheads Allocation'!C$9*Q52,"Internal labour",'Calc| Overheads Allocation'!C$9*Q52*'Input| Projects'!$AO52,"DNSP defined",'Calc| Overheads Allocation'!C$79*'Input| Projects'!$AW52,0),0)</f>
        <v>98.360734490672513</v>
      </c>
      <c r="AP52" s="172" cm="1">
        <f t="array" ref="AP52">IFERROR(--('Input| Projects'!$AT52="Yes")*_xlfn.SWITCH('Input| Overheads'!$C$50,"Direct costs",'Calc| Overheads Allocation'!D$9*R52,"Internal labour",'Calc| Overheads Allocation'!D$9*R52*'Input| Projects'!$AO52,"DNSP defined",'Calc| Overheads Allocation'!D$79*'Input| Projects'!$AW52,0),0)</f>
        <v>35.142383776397423</v>
      </c>
      <c r="AQ52" s="172" cm="1">
        <f t="array" ref="AQ52">IFERROR(--('Input| Projects'!$AT52="Yes")*_xlfn.SWITCH('Input| Overheads'!$C$50,"Direct costs",'Calc| Overheads Allocation'!E$9*S52,"Internal labour",'Calc| Overheads Allocation'!E$9*S52*'Input| Projects'!$AO52,"DNSP defined",'Calc| Overheads Allocation'!E$79*'Input| Projects'!$AW52,0),0)</f>
        <v>158.91502866429568</v>
      </c>
      <c r="AR52" s="172" cm="1">
        <f t="array" ref="AR52">IFERROR(--('Input| Projects'!$AT52="Yes")*_xlfn.SWITCH('Input| Overheads'!$C$50,"Direct costs",'Calc| Overheads Allocation'!F$9*T52,"Internal labour",'Calc| Overheads Allocation'!F$9*T52*'Input| Projects'!$AO52,"DNSP defined",'Calc| Overheads Allocation'!F$79*'Input| Projects'!$AW52,0),0)</f>
        <v>70.757902227389508</v>
      </c>
      <c r="AS52" s="172" cm="1">
        <f t="array" ref="AS52">IFERROR(--('Input| Projects'!$AT52="Yes")*_xlfn.SWITCH('Input| Overheads'!$C$50,"Direct costs",'Calc| Overheads Allocation'!G$9*U52,"Internal labour",'Calc| Overheads Allocation'!G$9*U52*'Input| Projects'!$AO52,"DNSP defined",'Calc| Overheads Allocation'!G$79*'Input| Projects'!$AW52,0),0)</f>
        <v>185.76261049056308</v>
      </c>
      <c r="AT52" s="172" cm="1">
        <f t="array" ref="AT52">IFERROR(--('Input| Projects'!$AT52="Yes")*_xlfn.SWITCH('Input| Overheads'!$C$50,"Direct costs",'Calc| Overheads Allocation'!H$9*V52,"Internal labour",'Calc| Overheads Allocation'!H$9*V52*'Input| Projects'!$AO52,"DNSP defined",'Calc| Overheads Allocation'!H$79*'Input| Projects'!$AW52,0),0)</f>
        <v>169.03326148955369</v>
      </c>
      <c r="AU52" s="172" cm="1">
        <f t="array" ref="AU52">IFERROR(--('Input| Projects'!$AT52="Yes")*_xlfn.SWITCH('Input| Overheads'!$C$50,"Direct costs",'Calc| Overheads Allocation'!I$9*W52,"Internal labour",'Calc| Overheads Allocation'!I$9*W52*'Input| Projects'!$AO52,"DNSP defined",'Calc| Overheads Allocation'!I$79*'Input| Projects'!$AW52,0),0)</f>
        <v>46.435200716527028</v>
      </c>
      <c r="AV52" s="175"/>
      <c r="AW52" s="172">
        <f t="shared" si="24"/>
        <v>195.21097715282838</v>
      </c>
      <c r="AX52" s="172">
        <f t="shared" si="25"/>
        <v>69.075311822735188</v>
      </c>
      <c r="AY52" s="172">
        <f t="shared" si="26"/>
        <v>311.08924999022344</v>
      </c>
      <c r="AZ52" s="172">
        <f t="shared" si="27"/>
        <v>137.95262683837521</v>
      </c>
      <c r="BA52" s="172">
        <f t="shared" si="28"/>
        <v>360.71828822105215</v>
      </c>
      <c r="BB52" s="172">
        <f t="shared" si="29"/>
        <v>326.93014254363595</v>
      </c>
      <c r="BC52" s="172">
        <f t="shared" si="30"/>
        <v>89.425384159566121</v>
      </c>
      <c r="BD52" s="176"/>
      <c r="BE52" s="172">
        <f t="shared" si="31"/>
        <v>0</v>
      </c>
      <c r="BF52" s="172">
        <f t="shared" si="32"/>
        <v>0</v>
      </c>
      <c r="BG52" s="172">
        <f t="shared" si="33"/>
        <v>0</v>
      </c>
      <c r="BH52" s="172">
        <f t="shared" si="34"/>
        <v>0</v>
      </c>
      <c r="BI52" s="172">
        <f t="shared" si="35"/>
        <v>0</v>
      </c>
      <c r="BJ52" s="172">
        <f t="shared" si="36"/>
        <v>0</v>
      </c>
      <c r="BK52" s="172">
        <f t="shared" si="37"/>
        <v>0</v>
      </c>
      <c r="BL52" s="176"/>
      <c r="BM52" s="172">
        <f t="shared" si="16"/>
        <v>3407.2117006170652</v>
      </c>
      <c r="BN52" s="172">
        <f t="shared" si="17"/>
        <v>8155.7939456954791</v>
      </c>
      <c r="BO52" s="172">
        <f t="shared" si="18"/>
        <v>6294.4434747676396</v>
      </c>
      <c r="BP52" s="172">
        <f t="shared" si="19"/>
        <v>2799.1382141169988</v>
      </c>
      <c r="BQ52" s="172">
        <f t="shared" si="20"/>
        <v>7346.4364161695148</v>
      </c>
      <c r="BR52" s="172">
        <f t="shared" si="21"/>
        <v>6682.4813808598301</v>
      </c>
      <c r="BS52" s="172">
        <f t="shared" si="22"/>
        <v>1832.9003173849353</v>
      </c>
      <c r="BT52" s="55"/>
      <c r="BU52" s="158">
        <f>SUMIF('Input| Projects'!$BA$8:$CX$8,RIGHT(BU$9,3),'Input| Projects'!$BA52:$CX52)</f>
        <v>1</v>
      </c>
      <c r="BV52" s="158">
        <f>SUMIF('Input| Projects'!$BA$8:$CX$8,RIGHT(BV$9,3),'Input| Projects'!$BA52:$CX52)</f>
        <v>0</v>
      </c>
      <c r="BW52" s="79" t="str">
        <f t="shared" si="23"/>
        <v/>
      </c>
    </row>
    <row r="53" spans="2:75" x14ac:dyDescent="0.2">
      <c r="B53" s="123">
        <f>IFERROR('Input| Projects'!B53,"")</f>
        <v>44</v>
      </c>
      <c r="C53" s="160" t="str">
        <f>IFERROR(IF('Input| Projects'!C53="","",'Input| Projects'!C53),"")</f>
        <v>Project 44</v>
      </c>
      <c r="D53" s="160">
        <f>IFERROR(IF('Input| Projects'!D53="","",'Input| Projects'!D53),"")</f>
        <v>44</v>
      </c>
      <c r="E53" s="53"/>
      <c r="F53" s="160" t="str">
        <f>IF(LEN('Input| Projects'!F53)&gt;0,'Input| Projects'!F53,"")</f>
        <v>Other non-network capex</v>
      </c>
      <c r="G53" s="160" t="str">
        <f>IF(LEN('Input| Projects'!G53)&gt;0,'Input| Projects'!G53,"")</f>
        <v>Equipment</v>
      </c>
      <c r="H53" s="10"/>
      <c r="I53" s="194" cm="1">
        <f t="array" ref="I53">IF(LEN($F53)&gt;0,1+IFERROR(SUMPRODUCT(TRANSPOSE('Input| Projects'!$AO53:$AQ53),INDEX('Input| Escalations'!$F$27:$L$29,,MATCH(Q$9,'Input| Escalations'!$F$21:$L$21,0))),0),0)</f>
        <v>1.0012714819940929</v>
      </c>
      <c r="J53" s="194" cm="1">
        <f t="array" ref="J53">IF(LEN($F53)&gt;0,1+IFERROR(SUMPRODUCT(TRANSPOSE('Input| Projects'!$AO53:$AQ53),INDEX('Input| Escalations'!$F$27:$L$29,,MATCH(R$9,'Input| Escalations'!$F$21:$L$21,0))),0),0)</f>
        <v>1.0038284316733979</v>
      </c>
      <c r="K53" s="194" cm="1">
        <f t="array" ref="K53">IF(LEN($F53)&gt;0,1+IFERROR(SUMPRODUCT(TRANSPOSE('Input| Projects'!$AO53:$AQ53),INDEX('Input| Escalations'!$F$27:$L$29,,MATCH(S$9,'Input| Escalations'!$F$21:$L$21,0))),0),0)</f>
        <v>1.006404166153112</v>
      </c>
      <c r="L53" s="194" cm="1">
        <f t="array" ref="L53">IF(LEN($F53)&gt;0,1+IFERROR(SUMPRODUCT(TRANSPOSE('Input| Projects'!$AO53:$AQ53),INDEX('Input| Escalations'!$F$27:$L$29,,MATCH(T$9,'Input| Escalations'!$F$21:$L$21,0))),0),0)</f>
        <v>1.0089988513820662</v>
      </c>
      <c r="M53" s="194" cm="1">
        <f t="array" ref="M53">IF(LEN($F53)&gt;0,1+IFERROR(SUMPRODUCT(TRANSPOSE('Input| Projects'!$AO53:$AQ53),INDEX('Input| Escalations'!$F$27:$L$29,,MATCH(U$9,'Input| Escalations'!$F$21:$L$21,0))),0),0)</f>
        <v>1.0116126548000723</v>
      </c>
      <c r="N53" s="194" cm="1">
        <f t="array" ref="N53">IF(LEN($F53)&gt;0,1+IFERROR(SUMPRODUCT(TRANSPOSE('Input| Projects'!$AO53:$AQ53),INDEX('Input| Escalations'!$F$27:$L$29,,MATCH(V$9,'Input| Escalations'!$F$21:$L$21,0))),0),0)</f>
        <v>1.0142457453513412</v>
      </c>
      <c r="O53" s="194" cm="1">
        <f t="array" ref="O53">IF(LEN($F53)&gt;0,1+IFERROR(SUMPRODUCT(TRANSPOSE('Input| Projects'!$AO53:$AQ53),INDEX('Input| Escalations'!$F$27:$L$29,,MATCH(W$9,'Input| Escalations'!$F$21:$L$21,0))),0),0)</f>
        <v>1.0168982934980186</v>
      </c>
      <c r="P53" s="10"/>
      <c r="Q53" s="172">
        <f>IFERROR(IF(ISNUMBER(FIND("decision",'Input| Setup'!$F$6)),'Input| Projects'!Y53,'Input| Projects'!I53)*'Input| Escalations'!$I$17*I53,0)</f>
        <v>14554.063255749086</v>
      </c>
      <c r="R53" s="172">
        <f>IFERROR(IF(ISNUMBER(FIND("decision",'Input| Setup'!$F$6)),'Input| Projects'!Z53,'Input| Projects'!J53)*'Input| Escalations'!$I$17*J53,0)</f>
        <v>14591.230006269392</v>
      </c>
      <c r="S53" s="172">
        <f>IFERROR(IF(ISNUMBER(FIND("decision",'Input| Setup'!$F$6)),'Input| Projects'!AA53,'Input| Projects'!K53)*'Input| Escalations'!$I$17*K53,0)</f>
        <v>14628.669804787487</v>
      </c>
      <c r="T53" s="172">
        <f>IFERROR(IF(ISNUMBER(FIND("decision",'Input| Setup'!$F$6)),'Input| Projects'!AB53,'Input| Projects'!L53)*'Input| Escalations'!$I$17*L53,0)</f>
        <v>14666.385063466132</v>
      </c>
      <c r="U53" s="172">
        <f>IFERROR(IF(ISNUMBER(FIND("decision",'Input| Setup'!$F$6)),'Input| Projects'!AC53,'Input| Projects'!M53)*'Input| Escalations'!$I$17*M53,0)</f>
        <v>14704.378216140363</v>
      </c>
      <c r="V53" s="172">
        <f>IFERROR(IF(ISNUMBER(FIND("decision",'Input| Setup'!$F$6)),'Input| Projects'!AD53,'Input| Projects'!N53)*'Input| Escalations'!$I$17*N53,0)</f>
        <v>14742.651718512527</v>
      </c>
      <c r="W53" s="172">
        <f>IFERROR(IF(ISNUMBER(FIND("decision",'Input| Setup'!$F$6)),'Input| Projects'!AE53,'Input| Projects'!O53)*'Input| Escalations'!$I$17*O53,0)</f>
        <v>14781.208048349046</v>
      </c>
      <c r="X53" s="175"/>
      <c r="Y53" s="172">
        <f>IF(ISNUMBER(FIND("decision",'Input| Setup'!$F$6)),'Input| Projects'!AG53,'Input| Projects'!Q53)*I53*'Input| Escalations'!$I$17</f>
        <v>0</v>
      </c>
      <c r="Z53" s="172">
        <f>IF(ISNUMBER(FIND("decision",'Input| Setup'!$F$6)),'Input| Projects'!AH53,'Input| Projects'!R53)*J53*'Input| Escalations'!$I$17</f>
        <v>0</v>
      </c>
      <c r="AA53" s="172">
        <f>IF(ISNUMBER(FIND("decision",'Input| Setup'!$F$6)),'Input| Projects'!AI53,'Input| Projects'!S53)*K53*'Input| Escalations'!$I$17</f>
        <v>0</v>
      </c>
      <c r="AB53" s="172">
        <f>IF(ISNUMBER(FIND("decision",'Input| Setup'!$F$6)),'Input| Projects'!AJ53,'Input| Projects'!T53)*L53*'Input| Escalations'!$I$17</f>
        <v>0</v>
      </c>
      <c r="AC53" s="172">
        <f>IF(ISNUMBER(FIND("decision",'Input| Setup'!$F$6)),'Input| Projects'!AK53,'Input| Projects'!U53)*M53*'Input| Escalations'!$I$17</f>
        <v>0</v>
      </c>
      <c r="AD53" s="172">
        <f>IF(ISNUMBER(FIND("decision",'Input| Setup'!$F$6)),'Input| Projects'!AL53,'Input| Projects'!V53)*N53*'Input| Escalations'!$I$17</f>
        <v>0</v>
      </c>
      <c r="AE53" s="172">
        <f>IF(ISNUMBER(FIND("decision",'Input| Setup'!$F$6)),'Input| Projects'!AM53,'Input| Projects'!W53)*O53*'Input| Escalations'!$I$17</f>
        <v>0</v>
      </c>
      <c r="AF53" s="175"/>
      <c r="AG53" s="172" cm="1">
        <f t="array" ref="AG53">IFERROR(--('Input| Projects'!$AS53="Yes")*_xlfn.SWITCH('Input| Overheads'!$C$50,"Direct costs",'Calc| Overheads Allocation'!C$8*Q53,"Internal labour",'Calc| Overheads Allocation'!C$8*Q53*'Input| Projects'!$AO53,"DNSP defined",'Calc| Overheads Allocation'!C$78*'Input| Projects'!$AV53,0),0)</f>
        <v>438.84316331019022</v>
      </c>
      <c r="AH53" s="172" cm="1">
        <f t="array" ref="AH53">IFERROR(--('Input| Projects'!$AS53="Yes")*_xlfn.SWITCH('Input| Overheads'!$C$50,"Direct costs",'Calc| Overheads Allocation'!D$8*R53,"Internal labour",'Calc| Overheads Allocation'!D$8*R53*'Input| Projects'!$AO53,"DNSP defined",'Calc| Overheads Allocation'!D$78*'Input| Projects'!$AV53,0),0)</f>
        <v>61.226707682939178</v>
      </c>
      <c r="AI53" s="172" cm="1">
        <f t="array" ref="AI53">IFERROR(--('Input| Projects'!$AS53="Yes")*_xlfn.SWITCH('Input| Overheads'!$C$50,"Direct costs",'Calc| Overheads Allocation'!E$8*S53,"Internal labour",'Calc| Overheads Allocation'!E$8*S53*'Input| Projects'!$AO53,"DNSP defined",'Calc| Overheads Allocation'!E$78*'Input| Projects'!$AV53,0),0)</f>
        <v>372.04991597509172</v>
      </c>
      <c r="AJ53" s="172" cm="1">
        <f t="array" ref="AJ53">IFERROR(--('Input| Projects'!$AS53="Yes")*_xlfn.SWITCH('Input| Overheads'!$C$50,"Direct costs",'Calc| Overheads Allocation'!F$8*T53,"Internal labour",'Calc| Overheads Allocation'!F$8*T53*'Input| Projects'!$AO53,"DNSP defined",'Calc| Overheads Allocation'!F$78*'Input| Projects'!$AV53,0),0)</f>
        <v>370.32505740649032</v>
      </c>
      <c r="AK53" s="172" cm="1">
        <f t="array" ref="AK53">IFERROR(--('Input| Projects'!$AS53="Yes")*_xlfn.SWITCH('Input| Overheads'!$C$50,"Direct costs",'Calc| Overheads Allocation'!G$8*U53,"Internal labour",'Calc| Overheads Allocation'!G$8*U53*'Input| Projects'!$AO53,"DNSP defined",'Calc| Overheads Allocation'!G$78*'Input| Projects'!$AV53,0),0)</f>
        <v>368.26771554348295</v>
      </c>
      <c r="AL53" s="172" cm="1">
        <f t="array" ref="AL53">IFERROR(--('Input| Projects'!$AS53="Yes")*_xlfn.SWITCH('Input| Overheads'!$C$50,"Direct costs",'Calc| Overheads Allocation'!H$8*V53,"Internal labour",'Calc| Overheads Allocation'!H$8*V53*'Input| Projects'!$AO53,"DNSP defined",'Calc| Overheads Allocation'!H$78*'Input| Projects'!$AV53,0),0)</f>
        <v>366.265432774082</v>
      </c>
      <c r="AM53" s="172" cm="1">
        <f t="array" ref="AM53">IFERROR(--('Input| Projects'!$AS53="Yes")*_xlfn.SWITCH('Input| Overheads'!$C$50,"Direct costs",'Calc| Overheads Allocation'!I$8*W53,"Internal labour",'Calc| Overheads Allocation'!I$8*W53*'Input| Projects'!$AO53,"DNSP defined",'Calc| Overheads Allocation'!I$78*'Input| Projects'!$AV53,0),0)</f>
        <v>364.47145490798442</v>
      </c>
      <c r="AN53" s="175"/>
      <c r="AO53" s="172" cm="1">
        <f t="array" ref="AO53">IFERROR(--('Input| Projects'!$AT53="Yes")*_xlfn.SWITCH('Input| Overheads'!$C$50,"Direct costs",'Calc| Overheads Allocation'!C$9*Q53,"Internal labour",'Calc| Overheads Allocation'!C$9*Q53*'Input| Projects'!$AO53,"DNSP defined",'Calc| Overheads Allocation'!C$79*'Input| Projects'!$AW53,0),0)</f>
        <v>445.68743126409447</v>
      </c>
      <c r="AP53" s="172" cm="1">
        <f t="array" ref="AP53">IFERROR(--('Input| Projects'!$AT53="Yes")*_xlfn.SWITCH('Input| Overheads'!$C$50,"Direct costs",'Calc| Overheads Allocation'!D$9*R53,"Internal labour",'Calc| Overheads Allocation'!D$9*R53*'Input| Projects'!$AO53,"DNSP defined",'Calc| Overheads Allocation'!D$79*'Input| Projects'!$AW53,0),0)</f>
        <v>63.408983033262523</v>
      </c>
      <c r="AQ53" s="172" cm="1">
        <f t="array" ref="AQ53">IFERROR(--('Input| Projects'!$AT53="Yes")*_xlfn.SWITCH('Input| Overheads'!$C$50,"Direct costs",'Calc| Overheads Allocation'!E$9*S53,"Internal labour",'Calc| Overheads Allocation'!E$9*S53*'Input| Projects'!$AO53,"DNSP defined",'Calc| Overheads Allocation'!E$79*'Input| Projects'!$AW53,0),0)</f>
        <v>388.53047872738983</v>
      </c>
      <c r="AR53" s="172" cm="1">
        <f t="array" ref="AR53">IFERROR(--('Input| Projects'!$AT53="Yes")*_xlfn.SWITCH('Input| Overheads'!$C$50,"Direct costs",'Calc| Overheads Allocation'!F$9*T53,"Internal labour",'Calc| Overheads Allocation'!F$9*T53*'Input| Projects'!$AO53,"DNSP defined",'Calc| Overheads Allocation'!F$79*'Input| Projects'!$AW53,0),0)</f>
        <v>389.96252095714124</v>
      </c>
      <c r="AS53" s="172" cm="1">
        <f t="array" ref="AS53">IFERROR(--('Input| Projects'!$AT53="Yes")*_xlfn.SWITCH('Input| Overheads'!$C$50,"Direct costs",'Calc| Overheads Allocation'!G$9*U53,"Internal labour",'Calc| Overheads Allocation'!G$9*U53*'Input| Projects'!$AO53,"DNSP defined",'Calc| Overheads Allocation'!G$79*'Input| Projects'!$AW53,0),0)</f>
        <v>391.01544508967839</v>
      </c>
      <c r="AT53" s="172" cm="1">
        <f t="array" ref="AT53">IFERROR(--('Input| Projects'!$AT53="Yes")*_xlfn.SWITCH('Input| Overheads'!$C$50,"Direct costs",'Calc| Overheads Allocation'!H$9*V53,"Internal labour",'Calc| Overheads Allocation'!H$9*V53*'Input| Projects'!$AO53,"DNSP defined",'Calc| Overheads Allocation'!H$79*'Input| Projects'!$AW53,0),0)</f>
        <v>392.09793290014647</v>
      </c>
      <c r="AU53" s="172" cm="1">
        <f t="array" ref="AU53">IFERROR(--('Input| Projects'!$AT53="Yes")*_xlfn.SWITCH('Input| Overheads'!$C$50,"Direct costs",'Calc| Overheads Allocation'!I$9*W53,"Internal labour",'Calc| Overheads Allocation'!I$9*W53*'Input| Projects'!$AO53,"DNSP defined",'Calc| Overheads Allocation'!I$79*'Input| Projects'!$AW53,0),0)</f>
        <v>393.6783658185866</v>
      </c>
      <c r="AV53" s="175"/>
      <c r="AW53" s="172">
        <f t="shared" si="24"/>
        <v>884.53059457428469</v>
      </c>
      <c r="AX53" s="172">
        <f t="shared" si="25"/>
        <v>124.63569071620171</v>
      </c>
      <c r="AY53" s="172">
        <f t="shared" si="26"/>
        <v>760.5803947024815</v>
      </c>
      <c r="AZ53" s="172">
        <f t="shared" si="27"/>
        <v>760.28757836363161</v>
      </c>
      <c r="BA53" s="172">
        <f t="shared" si="28"/>
        <v>759.28316063316129</v>
      </c>
      <c r="BB53" s="172">
        <f t="shared" si="29"/>
        <v>758.36336567422848</v>
      </c>
      <c r="BC53" s="172">
        <f t="shared" si="30"/>
        <v>758.14982072657108</v>
      </c>
      <c r="BD53" s="176"/>
      <c r="BE53" s="172">
        <f t="shared" si="31"/>
        <v>0</v>
      </c>
      <c r="BF53" s="172">
        <f t="shared" si="32"/>
        <v>0</v>
      </c>
      <c r="BG53" s="172">
        <f t="shared" si="33"/>
        <v>0</v>
      </c>
      <c r="BH53" s="172">
        <f t="shared" si="34"/>
        <v>0</v>
      </c>
      <c r="BI53" s="172">
        <f t="shared" si="35"/>
        <v>0</v>
      </c>
      <c r="BJ53" s="172">
        <f t="shared" si="36"/>
        <v>0</v>
      </c>
      <c r="BK53" s="172">
        <f t="shared" si="37"/>
        <v>0</v>
      </c>
      <c r="BL53" s="176"/>
      <c r="BM53" s="172">
        <f t="shared" si="16"/>
        <v>15438.59385032337</v>
      </c>
      <c r="BN53" s="172">
        <f t="shared" si="17"/>
        <v>14715.865696985595</v>
      </c>
      <c r="BO53" s="172">
        <f t="shared" si="18"/>
        <v>15389.250199489969</v>
      </c>
      <c r="BP53" s="172">
        <f t="shared" si="19"/>
        <v>15426.672641829764</v>
      </c>
      <c r="BQ53" s="172">
        <f t="shared" si="20"/>
        <v>15463.661376773525</v>
      </c>
      <c r="BR53" s="172">
        <f t="shared" si="21"/>
        <v>15501.015084186754</v>
      </c>
      <c r="BS53" s="172">
        <f t="shared" si="22"/>
        <v>15539.357869075617</v>
      </c>
      <c r="BT53" s="55"/>
      <c r="BU53" s="158">
        <f>SUMIF('Input| Projects'!$BA$8:$CX$8,RIGHT(BU$9,3),'Input| Projects'!$BA53:$CX53)</f>
        <v>1</v>
      </c>
      <c r="BV53" s="158">
        <f>SUMIF('Input| Projects'!$BA$8:$CX$8,RIGHT(BV$9,3),'Input| Projects'!$BA53:$CX53)</f>
        <v>0</v>
      </c>
      <c r="BW53" s="79" t="str">
        <f t="shared" si="23"/>
        <v/>
      </c>
    </row>
    <row r="54" spans="2:75" x14ac:dyDescent="0.2">
      <c r="B54" s="123">
        <f>IFERROR('Input| Projects'!B54,"")</f>
        <v>45</v>
      </c>
      <c r="C54" s="160" t="str">
        <f>IFERROR(IF('Input| Projects'!C54="","",'Input| Projects'!C54),"")</f>
        <v>Project 45</v>
      </c>
      <c r="D54" s="160">
        <f>IFERROR(IF('Input| Projects'!D54="","",'Input| Projects'!D54),"")</f>
        <v>45</v>
      </c>
      <c r="E54" s="53"/>
      <c r="F54" s="160" t="str">
        <f>IF(LEN('Input| Projects'!F54)&gt;0,'Input| Projects'!F54,"")</f>
        <v>Other non-network capex</v>
      </c>
      <c r="G54" s="160" t="str">
        <f>IF(LEN('Input| Projects'!G54)&gt;0,'Input| Projects'!G54,"")</f>
        <v>Other non-network</v>
      </c>
      <c r="H54" s="10"/>
      <c r="I54" s="194" cm="1">
        <f t="array" ref="I54">IF(LEN($F54)&gt;0,1+IFERROR(SUMPRODUCT(TRANSPOSE('Input| Projects'!$AO54:$AQ54),INDEX('Input| Escalations'!$F$27:$L$29,,MATCH(Q$9,'Input| Escalations'!$F$21:$L$21,0))),0),0)</f>
        <v>1.0012109112576644</v>
      </c>
      <c r="J54" s="194" cm="1">
        <f t="array" ref="J54">IF(LEN($F54)&gt;0,1+IFERROR(SUMPRODUCT(TRANSPOSE('Input| Projects'!$AO54:$AQ54),INDEX('Input| Escalations'!$F$27:$L$29,,MATCH(R$9,'Input| Escalations'!$F$21:$L$21,0))),0),0)</f>
        <v>1.0036458568755635</v>
      </c>
      <c r="K54" s="194" cm="1">
        <f t="array" ref="K54">IF(LEN($F54)&gt;0,1+IFERROR(SUMPRODUCT(TRANSPOSE('Input| Projects'!$AO54:$AQ54),INDEX('Input| Escalations'!$F$27:$L$29,,MATCH(S$9,'Input| Escalations'!$F$21:$L$21,0))),0),0)</f>
        <v>1.0060984285278571</v>
      </c>
      <c r="L54" s="194" cm="1">
        <f t="array" ref="L54">IF(LEN($F54)&gt;0,1+IFERROR(SUMPRODUCT(TRANSPOSE('Input| Projects'!$AO54:$AQ54),INDEX('Input| Escalations'!$F$27:$L$29,,MATCH(T$9,'Input| Escalations'!$F$21:$L$21,0))),0),0)</f>
        <v>1.0085687817041169</v>
      </c>
      <c r="M54" s="194" cm="1">
        <f t="array" ref="M54">IF(LEN($F54)&gt;0,1+IFERROR(SUMPRODUCT(TRANSPOSE('Input| Projects'!$AO54:$AQ54),INDEX('Input| Escalations'!$F$27:$L$29,,MATCH(U$9,'Input| Escalations'!$F$21:$L$21,0))),0),0)</f>
        <v>1.0110570732907471</v>
      </c>
      <c r="N54" s="194" cm="1">
        <f t="array" ref="N54">IF(LEN($F54)&gt;0,1+IFERROR(SUMPRODUCT(TRANSPOSE('Input| Projects'!$AO54:$AQ54),INDEX('Input| Escalations'!$F$27:$L$29,,MATCH(V$9,'Input| Escalations'!$F$21:$L$21,0))),0),0)</f>
        <v>1.0135634615835556</v>
      </c>
      <c r="O54" s="194" cm="1">
        <f t="array" ref="O54">IF(LEN($F54)&gt;0,1+IFERROR(SUMPRODUCT(TRANSPOSE('Input| Projects'!$AO54:$AQ54),INDEX('Input| Escalations'!$F$27:$L$29,,MATCH(W$9,'Input| Escalations'!$F$21:$L$21,0))),0),0)</f>
        <v>1.0160881063004343</v>
      </c>
      <c r="P54" s="10"/>
      <c r="Q54" s="172">
        <f>IFERROR(IF(ISNUMBER(FIND("decision",'Input| Setup'!$F$6)),'Input| Projects'!Y54,'Input| Projects'!I54)*'Input| Escalations'!$I$17*I54,0)</f>
        <v>4933.7616886941933</v>
      </c>
      <c r="R54" s="172">
        <f>IFERROR(IF(ISNUMBER(FIND("decision",'Input| Setup'!$F$6)),'Input| Projects'!Z54,'Input| Projects'!J54)*'Input| Escalations'!$I$17*J54,0)</f>
        <v>1218.033267190418</v>
      </c>
      <c r="S54" s="172">
        <f>IFERROR(IF(ISNUMBER(FIND("decision",'Input| Setup'!$F$6)),'Input| Projects'!AA54,'Input| Projects'!K54)*'Input| Escalations'!$I$17*K54,0)</f>
        <v>4287.1259218291461</v>
      </c>
      <c r="T54" s="172">
        <f>IFERROR(IF(ISNUMBER(FIND("decision",'Input| Setup'!$F$6)),'Input| Projects'!AB54,'Input| Projects'!L54)*'Input| Escalations'!$I$17*L54,0)</f>
        <v>8.396989845873799</v>
      </c>
      <c r="U54" s="172">
        <f>IFERROR(IF(ISNUMBER(FIND("decision",'Input| Setup'!$F$6)),'Input| Projects'!AC54,'Input| Projects'!M54)*'Input| Escalations'!$I$17*M54,0)</f>
        <v>2201.4114053094304</v>
      </c>
      <c r="V54" s="172">
        <f>IFERROR(IF(ISNUMBER(FIND("decision",'Input| Setup'!$F$6)),'Input| Projects'!AD54,'Input| Projects'!N54)*'Input| Escalations'!$I$17*N54,0)</f>
        <v>2673.6158936860356</v>
      </c>
      <c r="W54" s="172">
        <f>IFERROR(IF(ISNUMBER(FIND("decision",'Input| Setup'!$F$6)),'Input| Projects'!AE54,'Input| Projects'!O54)*'Input| Escalations'!$I$17*O54,0)</f>
        <v>1785.1995695123296</v>
      </c>
      <c r="X54" s="175"/>
      <c r="Y54" s="172">
        <f>IF(ISNUMBER(FIND("decision",'Input| Setup'!$F$6)),'Input| Projects'!AG54,'Input| Projects'!Q54)*I54*'Input| Escalations'!$I$17</f>
        <v>0</v>
      </c>
      <c r="Z54" s="172">
        <f>IF(ISNUMBER(FIND("decision",'Input| Setup'!$F$6)),'Input| Projects'!AH54,'Input| Projects'!R54)*J54*'Input| Escalations'!$I$17</f>
        <v>0</v>
      </c>
      <c r="AA54" s="172">
        <f>IF(ISNUMBER(FIND("decision",'Input| Setup'!$F$6)),'Input| Projects'!AI54,'Input| Projects'!S54)*K54*'Input| Escalations'!$I$17</f>
        <v>0</v>
      </c>
      <c r="AB54" s="172">
        <f>IF(ISNUMBER(FIND("decision",'Input| Setup'!$F$6)),'Input| Projects'!AJ54,'Input| Projects'!T54)*L54*'Input| Escalations'!$I$17</f>
        <v>0</v>
      </c>
      <c r="AC54" s="172">
        <f>IF(ISNUMBER(FIND("decision",'Input| Setup'!$F$6)),'Input| Projects'!AK54,'Input| Projects'!U54)*M54*'Input| Escalations'!$I$17</f>
        <v>0</v>
      </c>
      <c r="AD54" s="172">
        <f>IF(ISNUMBER(FIND("decision",'Input| Setup'!$F$6)),'Input| Projects'!AL54,'Input| Projects'!V54)*N54*'Input| Escalations'!$I$17</f>
        <v>0</v>
      </c>
      <c r="AE54" s="172">
        <f>IF(ISNUMBER(FIND("decision",'Input| Setup'!$F$6)),'Input| Projects'!AM54,'Input| Projects'!W54)*O54*'Input| Escalations'!$I$17</f>
        <v>0</v>
      </c>
      <c r="AF54" s="175"/>
      <c r="AG54" s="172" cm="1">
        <f t="array" ref="AG54">IFERROR(--('Input| Projects'!$AS54="Yes")*_xlfn.SWITCH('Input| Overheads'!$C$50,"Direct costs",'Calc| Overheads Allocation'!C$8*Q54,"Internal labour",'Calc| Overheads Allocation'!C$8*Q54*'Input| Projects'!$AO54,"DNSP defined",'Calc| Overheads Allocation'!C$78*'Input| Projects'!$AV54,0),0)</f>
        <v>148.76584967637254</v>
      </c>
      <c r="AH54" s="172" cm="1">
        <f t="array" ref="AH54">IFERROR(--('Input| Projects'!$AS54="Yes")*_xlfn.SWITCH('Input| Overheads'!$C$50,"Direct costs",'Calc| Overheads Allocation'!D$8*R54,"Internal labour",'Calc| Overheads Allocation'!D$8*R54*'Input| Projects'!$AO54,"DNSP defined",'Calc| Overheads Allocation'!D$78*'Input| Projects'!$AV54,0),0)</f>
        <v>5.1110267445801378</v>
      </c>
      <c r="AI54" s="172" cm="1">
        <f t="array" ref="AI54">IFERROR(--('Input| Projects'!$AS54="Yes")*_xlfn.SWITCH('Input| Overheads'!$C$50,"Direct costs",'Calc| Overheads Allocation'!E$8*S54,"Internal labour",'Calc| Overheads Allocation'!E$8*S54*'Input| Projects'!$AO54,"DNSP defined",'Calc| Overheads Allocation'!E$78*'Input| Projects'!$AV54,0),0)</f>
        <v>109.03416785504119</v>
      </c>
      <c r="AJ54" s="172" cm="1">
        <f t="array" ref="AJ54">IFERROR(--('Input| Projects'!$AS54="Yes")*_xlfn.SWITCH('Input| Overheads'!$C$50,"Direct costs",'Calc| Overheads Allocation'!F$8*T54,"Internal labour",'Calc| Overheads Allocation'!F$8*T54*'Input| Projects'!$AO54,"DNSP defined",'Calc| Overheads Allocation'!F$78*'Input| Projects'!$AV54,0),0)</f>
        <v>0.21202332635196949</v>
      </c>
      <c r="AK54" s="172" cm="1">
        <f t="array" ref="AK54">IFERROR(--('Input| Projects'!$AS54="Yes")*_xlfn.SWITCH('Input| Overheads'!$C$50,"Direct costs",'Calc| Overheads Allocation'!G$8*U54,"Internal labour",'Calc| Overheads Allocation'!G$8*U54*'Input| Projects'!$AO54,"DNSP defined",'Calc| Overheads Allocation'!G$78*'Input| Projects'!$AV54,0),0)</f>
        <v>55.133834106279465</v>
      </c>
      <c r="AL54" s="172" cm="1">
        <f t="array" ref="AL54">IFERROR(--('Input| Projects'!$AS54="Yes")*_xlfn.SWITCH('Input| Overheads'!$C$50,"Direct costs",'Calc| Overheads Allocation'!H$8*V54,"Internal labour",'Calc| Overheads Allocation'!H$8*V54*'Input| Projects'!$AO54,"DNSP defined",'Calc| Overheads Allocation'!H$78*'Input| Projects'!$AV54,0),0)</f>
        <v>66.423130727759087</v>
      </c>
      <c r="AM54" s="172" cm="1">
        <f t="array" ref="AM54">IFERROR(--('Input| Projects'!$AS54="Yes")*_xlfn.SWITCH('Input| Overheads'!$C$50,"Direct costs",'Calc| Overheads Allocation'!I$8*W54,"Internal labour",'Calc| Overheads Allocation'!I$8*W54*'Input| Projects'!$AO54,"DNSP defined",'Calc| Overheads Allocation'!I$78*'Input| Projects'!$AV54,0),0)</f>
        <v>44.019019438261658</v>
      </c>
      <c r="AN54" s="175"/>
      <c r="AO54" s="172" cm="1">
        <f t="array" ref="AO54">IFERROR(--('Input| Projects'!$AT54="Yes")*_xlfn.SWITCH('Input| Overheads'!$C$50,"Direct costs",'Calc| Overheads Allocation'!C$9*Q54,"Internal labour",'Calc| Overheads Allocation'!C$9*Q54*'Input| Projects'!$AO54,"DNSP defined",'Calc| Overheads Allocation'!C$79*'Input| Projects'!$AW54,0),0)</f>
        <v>151.08602559046247</v>
      </c>
      <c r="AP54" s="172" cm="1">
        <f t="array" ref="AP54">IFERROR(--('Input| Projects'!$AT54="Yes")*_xlfn.SWITCH('Input| Overheads'!$C$50,"Direct costs",'Calc| Overheads Allocation'!D$9*R54,"Internal labour",'Calc| Overheads Allocation'!D$9*R54*'Input| Projects'!$AO54,"DNSP defined",'Calc| Overheads Allocation'!D$79*'Input| Projects'!$AW54,0),0)</f>
        <v>5.2931967174831325</v>
      </c>
      <c r="AQ54" s="172" cm="1">
        <f t="array" ref="AQ54">IFERROR(--('Input| Projects'!$AT54="Yes")*_xlfn.SWITCH('Input| Overheads'!$C$50,"Direct costs",'Calc| Overheads Allocation'!E$9*S54,"Internal labour",'Calc| Overheads Allocation'!E$9*S54*'Input| Projects'!$AO54,"DNSP defined",'Calc| Overheads Allocation'!E$79*'Input| Projects'!$AW54,0),0)</f>
        <v>113.86401559407392</v>
      </c>
      <c r="AR54" s="172" cm="1">
        <f t="array" ref="AR54">IFERROR(--('Input| Projects'!$AT54="Yes")*_xlfn.SWITCH('Input| Overheads'!$C$50,"Direct costs",'Calc| Overheads Allocation'!F$9*T54,"Internal labour",'Calc| Overheads Allocation'!F$9*T54*'Input| Projects'!$AO54,"DNSP defined",'Calc| Overheads Allocation'!F$79*'Input| Projects'!$AW54,0),0)</f>
        <v>0.22326642281507045</v>
      </c>
      <c r="AS54" s="172" cm="1">
        <f t="array" ref="AS54">IFERROR(--('Input| Projects'!$AT54="Yes")*_xlfn.SWITCH('Input| Overheads'!$C$50,"Direct costs",'Calc| Overheads Allocation'!G$9*U54,"Internal labour",'Calc| Overheads Allocation'!G$9*U54*'Input| Projects'!$AO54,"DNSP defined",'Calc| Overheads Allocation'!G$79*'Input| Projects'!$AW54,0),0)</f>
        <v>58.53942600087052</v>
      </c>
      <c r="AT54" s="172" cm="1">
        <f t="array" ref="AT54">IFERROR(--('Input| Projects'!$AT54="Yes")*_xlfn.SWITCH('Input| Overheads'!$C$50,"Direct costs",'Calc| Overheads Allocation'!H$9*V54,"Internal labour",'Calc| Overheads Allocation'!H$9*V54*'Input| Projects'!$AO54,"DNSP defined",'Calc| Overheads Allocation'!H$79*'Input| Projects'!$AW54,0),0)</f>
        <v>71.107917713804852</v>
      </c>
      <c r="AU54" s="172" cm="1">
        <f t="array" ref="AU54">IFERROR(--('Input| Projects'!$AT54="Yes")*_xlfn.SWITCH('Input| Overheads'!$C$50,"Direct costs",'Calc| Overheads Allocation'!I$9*W54,"Internal labour",'Calc| Overheads Allocation'!I$9*W54*'Input| Projects'!$AO54,"DNSP defined",'Calc| Overheads Allocation'!I$79*'Input| Projects'!$AW54,0),0)</f>
        <v>47.546482458458819</v>
      </c>
      <c r="AV54" s="175"/>
      <c r="AW54" s="172">
        <f t="shared" si="24"/>
        <v>299.85187526683501</v>
      </c>
      <c r="AX54" s="172">
        <f t="shared" si="25"/>
        <v>10.404223462063271</v>
      </c>
      <c r="AY54" s="172">
        <f t="shared" si="26"/>
        <v>222.89818344911509</v>
      </c>
      <c r="AZ54" s="172">
        <f t="shared" si="27"/>
        <v>0.43528974916703994</v>
      </c>
      <c r="BA54" s="172">
        <f t="shared" si="28"/>
        <v>113.67326010714999</v>
      </c>
      <c r="BB54" s="172">
        <f t="shared" si="29"/>
        <v>137.53104844156394</v>
      </c>
      <c r="BC54" s="172">
        <f t="shared" si="30"/>
        <v>91.565501896720477</v>
      </c>
      <c r="BD54" s="176"/>
      <c r="BE54" s="172">
        <f t="shared" si="31"/>
        <v>0</v>
      </c>
      <c r="BF54" s="172">
        <f t="shared" si="32"/>
        <v>0</v>
      </c>
      <c r="BG54" s="172">
        <f t="shared" si="33"/>
        <v>0</v>
      </c>
      <c r="BH54" s="172">
        <f t="shared" si="34"/>
        <v>0</v>
      </c>
      <c r="BI54" s="172">
        <f t="shared" si="35"/>
        <v>0</v>
      </c>
      <c r="BJ54" s="172">
        <f t="shared" si="36"/>
        <v>0</v>
      </c>
      <c r="BK54" s="172">
        <f t="shared" si="37"/>
        <v>0</v>
      </c>
      <c r="BL54" s="176"/>
      <c r="BM54" s="172">
        <f t="shared" si="16"/>
        <v>5233.6135639610284</v>
      </c>
      <c r="BN54" s="172">
        <f t="shared" si="17"/>
        <v>1228.4374906524813</v>
      </c>
      <c r="BO54" s="172">
        <f t="shared" si="18"/>
        <v>4510.0241052782612</v>
      </c>
      <c r="BP54" s="172">
        <f t="shared" si="19"/>
        <v>8.8322795950408395</v>
      </c>
      <c r="BQ54" s="172">
        <f t="shared" si="20"/>
        <v>2315.0846654165803</v>
      </c>
      <c r="BR54" s="172">
        <f t="shared" si="21"/>
        <v>2811.1469421275997</v>
      </c>
      <c r="BS54" s="172">
        <f t="shared" si="22"/>
        <v>1876.7650714090501</v>
      </c>
      <c r="BT54" s="55"/>
      <c r="BU54" s="158">
        <f>SUMIF('Input| Projects'!$BA$8:$CX$8,RIGHT(BU$9,3),'Input| Projects'!$BA54:$CX54)</f>
        <v>1</v>
      </c>
      <c r="BV54" s="158">
        <f>SUMIF('Input| Projects'!$BA$8:$CX$8,RIGHT(BV$9,3),'Input| Projects'!$BA54:$CX54)</f>
        <v>0</v>
      </c>
      <c r="BW54" s="79" t="str">
        <f t="shared" si="23"/>
        <v/>
      </c>
    </row>
    <row r="55" spans="2:75" x14ac:dyDescent="0.2">
      <c r="B55" s="123">
        <f>IFERROR('Input| Projects'!B55,"")</f>
        <v>46</v>
      </c>
      <c r="C55" s="160" t="str">
        <f>IFERROR(IF('Input| Projects'!C55="","",'Input| Projects'!C55),"")</f>
        <v>Project 46</v>
      </c>
      <c r="D55" s="160">
        <f>IFERROR(IF('Input| Projects'!D55="","",'Input| Projects'!D55),"")</f>
        <v>46</v>
      </c>
      <c r="E55" s="53"/>
      <c r="F55" s="160" t="str">
        <f>IF(LEN('Input| Projects'!F55)&gt;0,'Input| Projects'!F55,"")</f>
        <v>Property capex</v>
      </c>
      <c r="G55" s="160" t="str">
        <f>IF(LEN('Input| Projects'!G55)&gt;0,'Input| Projects'!G55,"")</f>
        <v>Land</v>
      </c>
      <c r="H55" s="10"/>
      <c r="I55" s="194" cm="1">
        <f t="array" ref="I55">IF(LEN($F55)&gt;0,1+IFERROR(SUMPRODUCT(TRANSPOSE('Input| Projects'!$AO55:$AQ55),INDEX('Input| Escalations'!$F$27:$L$29,,MATCH(Q$9,'Input| Escalations'!$F$21:$L$21,0))),0),0)</f>
        <v>1.0011503405212356</v>
      </c>
      <c r="J55" s="194" cm="1">
        <f t="array" ref="J55">IF(LEN($F55)&gt;0,1+IFERROR(SUMPRODUCT(TRANSPOSE('Input| Projects'!$AO55:$AQ55),INDEX('Input| Escalations'!$F$27:$L$29,,MATCH(R$9,'Input| Escalations'!$F$21:$L$21,0))),0),0)</f>
        <v>1.0034632820777294</v>
      </c>
      <c r="K55" s="194" cm="1">
        <f t="array" ref="K55">IF(LEN($F55)&gt;0,1+IFERROR(SUMPRODUCT(TRANSPOSE('Input| Projects'!$AO55:$AQ55),INDEX('Input| Escalations'!$F$27:$L$29,,MATCH(S$9,'Input| Escalations'!$F$21:$L$21,0))),0),0)</f>
        <v>1.0057926909026025</v>
      </c>
      <c r="L55" s="194" cm="1">
        <f t="array" ref="L55">IF(LEN($F55)&gt;0,1+IFERROR(SUMPRODUCT(TRANSPOSE('Input| Projects'!$AO55:$AQ55),INDEX('Input| Escalations'!$F$27:$L$29,,MATCH(T$9,'Input| Escalations'!$F$21:$L$21,0))),0),0)</f>
        <v>1.0081387120261673</v>
      </c>
      <c r="M55" s="194" cm="1">
        <f t="array" ref="M55">IF(LEN($F55)&gt;0,1+IFERROR(SUMPRODUCT(TRANSPOSE('Input| Projects'!$AO55:$AQ55),INDEX('Input| Escalations'!$F$27:$L$29,,MATCH(U$9,'Input| Escalations'!$F$21:$L$21,0))),0),0)</f>
        <v>1.0105014917814219</v>
      </c>
      <c r="N55" s="194" cm="1">
        <f t="array" ref="N55">IF(LEN($F55)&gt;0,1+IFERROR(SUMPRODUCT(TRANSPOSE('Input| Projects'!$AO55:$AQ55),INDEX('Input| Escalations'!$F$27:$L$29,,MATCH(V$9,'Input| Escalations'!$F$21:$L$21,0))),0),0)</f>
        <v>1.01288117781577</v>
      </c>
      <c r="O55" s="194" cm="1">
        <f t="array" ref="O55">IF(LEN($F55)&gt;0,1+IFERROR(SUMPRODUCT(TRANSPOSE('Input| Projects'!$AO55:$AQ55),INDEX('Input| Escalations'!$F$27:$L$29,,MATCH(W$9,'Input| Escalations'!$F$21:$L$21,0))),0),0)</f>
        <v>1.0152779191028498</v>
      </c>
      <c r="P55" s="10"/>
      <c r="Q55" s="172">
        <f>IFERROR(IF(ISNUMBER(FIND("decision",'Input| Setup'!$F$6)),'Input| Projects'!Y55,'Input| Projects'!I55)*'Input| Escalations'!$I$17*I55,0)</f>
        <v>473.0438710102992</v>
      </c>
      <c r="R55" s="172">
        <f>IFERROR(IF(ISNUMBER(FIND("decision",'Input| Setup'!$F$6)),'Input| Projects'!Z55,'Input| Projects'!J55)*'Input| Escalations'!$I$17*J55,0)</f>
        <v>3097.6378842958884</v>
      </c>
      <c r="S55" s="172">
        <f>IFERROR(IF(ISNUMBER(FIND("decision",'Input| Setup'!$F$6)),'Input| Projects'!AA55,'Input| Projects'!K55)*'Input| Escalations'!$I$17*K55,0)</f>
        <v>3327.2226478406069</v>
      </c>
      <c r="T55" s="172">
        <f>IFERROR(IF(ISNUMBER(FIND("decision",'Input| Setup'!$F$6)),'Input| Projects'!AB55,'Input| Projects'!L55)*'Input| Escalations'!$I$17*L55,0)</f>
        <v>9758.073925206234</v>
      </c>
      <c r="U55" s="172">
        <f>IFERROR(IF(ISNUMBER(FIND("decision",'Input| Setup'!$F$6)),'Input| Projects'!AC55,'Input| Projects'!M55)*'Input| Escalations'!$I$17*M55,0)</f>
        <v>6394.4662125877576</v>
      </c>
      <c r="V55" s="172">
        <f>IFERROR(IF(ISNUMBER(FIND("decision",'Input| Setup'!$F$6)),'Input| Projects'!AD55,'Input| Projects'!N55)*'Input| Escalations'!$I$17*N55,0)</f>
        <v>5284.6688723190837</v>
      </c>
      <c r="W55" s="172">
        <f>IFERROR(IF(ISNUMBER(FIND("decision",'Input| Setup'!$F$6)),'Input| Projects'!AE55,'Input| Projects'!O55)*'Input| Escalations'!$I$17*O55,0)</f>
        <v>9295.8219101083832</v>
      </c>
      <c r="X55" s="175"/>
      <c r="Y55" s="172">
        <f>IF(ISNUMBER(FIND("decision",'Input| Setup'!$F$6)),'Input| Projects'!AG55,'Input| Projects'!Q55)*I55*'Input| Escalations'!$I$17</f>
        <v>0</v>
      </c>
      <c r="Z55" s="172">
        <f>IF(ISNUMBER(FIND("decision",'Input| Setup'!$F$6)),'Input| Projects'!AH55,'Input| Projects'!R55)*J55*'Input| Escalations'!$I$17</f>
        <v>0</v>
      </c>
      <c r="AA55" s="172">
        <f>IF(ISNUMBER(FIND("decision",'Input| Setup'!$F$6)),'Input| Projects'!AI55,'Input| Projects'!S55)*K55*'Input| Escalations'!$I$17</f>
        <v>0</v>
      </c>
      <c r="AB55" s="172">
        <f>IF(ISNUMBER(FIND("decision",'Input| Setup'!$F$6)),'Input| Projects'!AJ55,'Input| Projects'!T55)*L55*'Input| Escalations'!$I$17</f>
        <v>0</v>
      </c>
      <c r="AC55" s="172">
        <f>IF(ISNUMBER(FIND("decision",'Input| Setup'!$F$6)),'Input| Projects'!AK55,'Input| Projects'!U55)*M55*'Input| Escalations'!$I$17</f>
        <v>0</v>
      </c>
      <c r="AD55" s="172">
        <f>IF(ISNUMBER(FIND("decision",'Input| Setup'!$F$6)),'Input| Projects'!AL55,'Input| Projects'!V55)*N55*'Input| Escalations'!$I$17</f>
        <v>0</v>
      </c>
      <c r="AE55" s="172">
        <f>IF(ISNUMBER(FIND("decision",'Input| Setup'!$F$6)),'Input| Projects'!AM55,'Input| Projects'!W55)*O55*'Input| Escalations'!$I$17</f>
        <v>0</v>
      </c>
      <c r="AF55" s="175"/>
      <c r="AG55" s="172" cm="1">
        <f t="array" ref="AG55">IFERROR(--('Input| Projects'!$AS55="Yes")*_xlfn.SWITCH('Input| Overheads'!$C$50,"Direct costs",'Calc| Overheads Allocation'!C$8*Q55,"Internal labour",'Calc| Overheads Allocation'!C$8*Q55*'Input| Projects'!$AO55,"DNSP defined",'Calc| Overheads Allocation'!C$78*'Input| Projects'!$AV55,0),0)</f>
        <v>14.263512882332371</v>
      </c>
      <c r="AH55" s="172" cm="1">
        <f t="array" ref="AH55">IFERROR(--('Input| Projects'!$AS55="Yes")*_xlfn.SWITCH('Input| Overheads'!$C$50,"Direct costs",'Calc| Overheads Allocation'!D$8*R55,"Internal labour",'Calc| Overheads Allocation'!D$8*R55*'Input| Projects'!$AO55,"DNSP defined",'Calc| Overheads Allocation'!D$78*'Input| Projects'!$AV55,0),0)</f>
        <v>12.99809331823927</v>
      </c>
      <c r="AI55" s="172" cm="1">
        <f t="array" ref="AI55">IFERROR(--('Input| Projects'!$AS55="Yes")*_xlfn.SWITCH('Input| Overheads'!$C$50,"Direct costs",'Calc| Overheads Allocation'!E$8*S55,"Internal labour",'Calc| Overheads Allocation'!E$8*S55*'Input| Projects'!$AO55,"DNSP defined",'Calc| Overheads Allocation'!E$78*'Input| Projects'!$AV55,0),0)</f>
        <v>84.621016338368506</v>
      </c>
      <c r="AJ55" s="172" cm="1">
        <f t="array" ref="AJ55">IFERROR(--('Input| Projects'!$AS55="Yes")*_xlfn.SWITCH('Input| Overheads'!$C$50,"Direct costs",'Calc| Overheads Allocation'!F$8*T55,"Internal labour",'Calc| Overheads Allocation'!F$8*T55*'Input| Projects'!$AO55,"DNSP defined",'Calc| Overheads Allocation'!F$78*'Input| Projects'!$AV55,0),0)</f>
        <v>246.39059119826166</v>
      </c>
      <c r="AK55" s="172" cm="1">
        <f t="array" ref="AK55">IFERROR(--('Input| Projects'!$AS55="Yes")*_xlfn.SWITCH('Input| Overheads'!$C$50,"Direct costs",'Calc| Overheads Allocation'!G$8*U55,"Internal labour",'Calc| Overheads Allocation'!G$8*U55*'Input| Projects'!$AO55,"DNSP defined",'Calc| Overheads Allocation'!G$78*'Input| Projects'!$AV55,0),0)</f>
        <v>160.14791170461297</v>
      </c>
      <c r="AL55" s="172" cm="1">
        <f t="array" ref="AL55">IFERROR(--('Input| Projects'!$AS55="Yes")*_xlfn.SWITCH('Input| Overheads'!$C$50,"Direct costs",'Calc| Overheads Allocation'!H$8*V55,"Internal labour",'Calc| Overheads Allocation'!H$8*V55*'Input| Projects'!$AO55,"DNSP defined",'Calc| Overheads Allocation'!H$78*'Input| Projects'!$AV55,0),0)</f>
        <v>131.29195266528092</v>
      </c>
      <c r="AM55" s="172" cm="1">
        <f t="array" ref="AM55">IFERROR(--('Input| Projects'!$AS55="Yes")*_xlfn.SWITCH('Input| Overheads'!$C$50,"Direct costs",'Calc| Overheads Allocation'!I$8*W55,"Internal labour",'Calc| Overheads Allocation'!I$8*W55*'Input| Projects'!$AO55,"DNSP defined",'Calc| Overheads Allocation'!I$78*'Input| Projects'!$AV55,0),0)</f>
        <v>229.21412952584367</v>
      </c>
      <c r="AN55" s="175"/>
      <c r="AO55" s="172" cm="1">
        <f t="array" ref="AO55">IFERROR(--('Input| Projects'!$AT55="Yes")*_xlfn.SWITCH('Input| Overheads'!$C$50,"Direct costs",'Calc| Overheads Allocation'!C$9*Q55,"Internal labour",'Calc| Overheads Allocation'!C$9*Q55*'Input| Projects'!$AO55,"DNSP defined",'Calc| Overheads Allocation'!C$79*'Input| Projects'!$AW55,0),0)</f>
        <v>14.485968903737092</v>
      </c>
      <c r="AP55" s="172" cm="1">
        <f t="array" ref="AP55">IFERROR(--('Input| Projects'!$AT55="Yes")*_xlfn.SWITCH('Input| Overheads'!$C$50,"Direct costs",'Calc| Overheads Allocation'!D$9*R55,"Internal labour",'Calc| Overheads Allocation'!D$9*R55*'Input| Projects'!$AO55,"DNSP defined",'Calc| Overheads Allocation'!D$79*'Input| Projects'!$AW55,0),0)</f>
        <v>13.461378373455462</v>
      </c>
      <c r="AQ55" s="172" cm="1">
        <f t="array" ref="AQ55">IFERROR(--('Input| Projects'!$AT55="Yes")*_xlfn.SWITCH('Input| Overheads'!$C$50,"Direct costs",'Calc| Overheads Allocation'!E$9*S55,"Internal labour",'Calc| Overheads Allocation'!E$9*S55*'Input| Projects'!$AO55,"DNSP defined",'Calc| Overheads Allocation'!E$79*'Input| Projects'!$AW55,0),0)</f>
        <v>88.36944339088555</v>
      </c>
      <c r="AR55" s="172" cm="1">
        <f t="array" ref="AR55">IFERROR(--('Input| Projects'!$AT55="Yes")*_xlfn.SWITCH('Input| Overheads'!$C$50,"Direct costs",'Calc| Overheads Allocation'!F$9*T55,"Internal labour",'Calc| Overheads Allocation'!F$9*T55*'Input| Projects'!$AO55,"DNSP defined",'Calc| Overheads Allocation'!F$79*'Input| Projects'!$AW55,0),0)</f>
        <v>259.45610258375831</v>
      </c>
      <c r="AS55" s="172" cm="1">
        <f t="array" ref="AS55">IFERROR(--('Input| Projects'!$AT55="Yes")*_xlfn.SWITCH('Input| Overheads'!$C$50,"Direct costs",'Calc| Overheads Allocation'!G$9*U55,"Internal labour",'Calc| Overheads Allocation'!G$9*U55*'Input| Projects'!$AO55,"DNSP defined",'Calc| Overheads Allocation'!G$79*'Input| Projects'!$AW55,0),0)</f>
        <v>170.04017548198004</v>
      </c>
      <c r="AT55" s="172" cm="1">
        <f t="array" ref="AT55">IFERROR(--('Input| Projects'!$AT55="Yes")*_xlfn.SWITCH('Input| Overheads'!$C$50,"Direct costs",'Calc| Overheads Allocation'!H$9*V55,"Internal labour",'Calc| Overheads Allocation'!H$9*V55*'Input| Projects'!$AO55,"DNSP defined",'Calc| Overheads Allocation'!H$79*'Input| Projects'!$AW55,0),0)</f>
        <v>140.551902090727</v>
      </c>
      <c r="AU55" s="172" cm="1">
        <f t="array" ref="AU55">IFERROR(--('Input| Projects'!$AT55="Yes")*_xlfn.SWITCH('Input| Overheads'!$C$50,"Direct costs",'Calc| Overheads Allocation'!I$9*W55,"Internal labour",'Calc| Overheads Allocation'!I$9*W55*'Input| Projects'!$AO55,"DNSP defined",'Calc| Overheads Allocation'!I$79*'Input| Projects'!$AW55,0),0)</f>
        <v>247.58219805456477</v>
      </c>
      <c r="AV55" s="175"/>
      <c r="AW55" s="172">
        <f t="shared" si="24"/>
        <v>28.749481786069463</v>
      </c>
      <c r="AX55" s="172">
        <f t="shared" si="25"/>
        <v>26.459471691694731</v>
      </c>
      <c r="AY55" s="172">
        <f t="shared" si="26"/>
        <v>172.99045972925404</v>
      </c>
      <c r="AZ55" s="172">
        <f t="shared" si="27"/>
        <v>505.84669378202</v>
      </c>
      <c r="BA55" s="172">
        <f t="shared" si="28"/>
        <v>330.18808718659301</v>
      </c>
      <c r="BB55" s="172">
        <f t="shared" si="29"/>
        <v>271.84385475600789</v>
      </c>
      <c r="BC55" s="172">
        <f t="shared" si="30"/>
        <v>476.79632758040844</v>
      </c>
      <c r="BD55" s="176"/>
      <c r="BE55" s="172">
        <f t="shared" si="31"/>
        <v>0</v>
      </c>
      <c r="BF55" s="172">
        <f t="shared" si="32"/>
        <v>0</v>
      </c>
      <c r="BG55" s="172">
        <f t="shared" si="33"/>
        <v>0</v>
      </c>
      <c r="BH55" s="172">
        <f t="shared" si="34"/>
        <v>0</v>
      </c>
      <c r="BI55" s="172">
        <f t="shared" si="35"/>
        <v>0</v>
      </c>
      <c r="BJ55" s="172">
        <f t="shared" si="36"/>
        <v>0</v>
      </c>
      <c r="BK55" s="172">
        <f t="shared" si="37"/>
        <v>0</v>
      </c>
      <c r="BL55" s="176"/>
      <c r="BM55" s="172">
        <f t="shared" si="16"/>
        <v>501.79335279636865</v>
      </c>
      <c r="BN55" s="172">
        <f t="shared" si="17"/>
        <v>3124.0973559875833</v>
      </c>
      <c r="BO55" s="172">
        <f t="shared" si="18"/>
        <v>3500.2131075698608</v>
      </c>
      <c r="BP55" s="172">
        <f t="shared" si="19"/>
        <v>10263.920618988253</v>
      </c>
      <c r="BQ55" s="172">
        <f t="shared" si="20"/>
        <v>6724.6542997743509</v>
      </c>
      <c r="BR55" s="172">
        <f t="shared" si="21"/>
        <v>5556.5127270750918</v>
      </c>
      <c r="BS55" s="172">
        <f t="shared" si="22"/>
        <v>9772.6182376887919</v>
      </c>
      <c r="BT55" s="55"/>
      <c r="BU55" s="158">
        <f>SUMIF('Input| Projects'!$BA$8:$CX$8,RIGHT(BU$9,3),'Input| Projects'!$BA55:$CX55)</f>
        <v>0</v>
      </c>
      <c r="BV55" s="158">
        <f>SUMIF('Input| Projects'!$BA$8:$CX$8,RIGHT(BV$9,3),'Input| Projects'!$BA55:$CX55)</f>
        <v>1</v>
      </c>
      <c r="BW55" s="79" t="str">
        <f t="shared" si="23"/>
        <v/>
      </c>
    </row>
    <row r="56" spans="2:75" x14ac:dyDescent="0.2">
      <c r="B56" s="123">
        <f>IFERROR('Input| Projects'!B56,"")</f>
        <v>47</v>
      </c>
      <c r="C56" s="160" t="str">
        <f>IFERROR(IF('Input| Projects'!C56="","",'Input| Projects'!C56),"")</f>
        <v>Project 47</v>
      </c>
      <c r="D56" s="160">
        <f>IFERROR(IF('Input| Projects'!D56="","",'Input| Projects'!D56),"")</f>
        <v>47</v>
      </c>
      <c r="E56" s="53"/>
      <c r="F56" s="160" t="str">
        <f>IF(LEN('Input| Projects'!F56)&gt;0,'Input| Projects'!F56,"")</f>
        <v>Property capex</v>
      </c>
      <c r="G56" s="160" t="str">
        <f>IF(LEN('Input| Projects'!G56)&gt;0,'Input| Projects'!G56,"")</f>
        <v>Buildings</v>
      </c>
      <c r="H56" s="10"/>
      <c r="I56" s="194" cm="1">
        <f t="array" ref="I56">IF(LEN($F56)&gt;0,1+IFERROR(SUMPRODUCT(TRANSPOSE('Input| Projects'!$AO56:$AQ56),INDEX('Input| Escalations'!$F$27:$L$29,,MATCH(Q$9,'Input| Escalations'!$F$21:$L$21,0))),0),0)</f>
        <v>1.0010897697848069</v>
      </c>
      <c r="J56" s="194" cm="1">
        <f t="array" ref="J56">IF(LEN($F56)&gt;0,1+IFERROR(SUMPRODUCT(TRANSPOSE('Input| Projects'!$AO56:$AQ56),INDEX('Input| Escalations'!$F$27:$L$29,,MATCH(R$9,'Input| Escalations'!$F$21:$L$21,0))),0),0)</f>
        <v>1.003280707279895</v>
      </c>
      <c r="K56" s="194" cm="1">
        <f t="array" ref="K56">IF(LEN($F56)&gt;0,1+IFERROR(SUMPRODUCT(TRANSPOSE('Input| Projects'!$AO56:$AQ56),INDEX('Input| Escalations'!$F$27:$L$29,,MATCH(S$9,'Input| Escalations'!$F$21:$L$21,0))),0),0)</f>
        <v>1.0054869532773476</v>
      </c>
      <c r="L56" s="194" cm="1">
        <f t="array" ref="L56">IF(LEN($F56)&gt;0,1+IFERROR(SUMPRODUCT(TRANSPOSE('Input| Projects'!$AO56:$AQ56),INDEX('Input| Escalations'!$F$27:$L$29,,MATCH(T$9,'Input| Escalations'!$F$21:$L$21,0))),0),0)</f>
        <v>1.007708642348218</v>
      </c>
      <c r="M56" s="194" cm="1">
        <f t="array" ref="M56">IF(LEN($F56)&gt;0,1+IFERROR(SUMPRODUCT(TRANSPOSE('Input| Projects'!$AO56:$AQ56),INDEX('Input| Escalations'!$F$27:$L$29,,MATCH(U$9,'Input| Escalations'!$F$21:$L$21,0))),0),0)</f>
        <v>1.0099459102720967</v>
      </c>
      <c r="N56" s="194" cm="1">
        <f t="array" ref="N56">IF(LEN($F56)&gt;0,1+IFERROR(SUMPRODUCT(TRANSPOSE('Input| Projects'!$AO56:$AQ56),INDEX('Input| Escalations'!$F$27:$L$29,,MATCH(V$9,'Input| Escalations'!$F$21:$L$21,0))),0),0)</f>
        <v>1.0121988940479845</v>
      </c>
      <c r="O56" s="194" cm="1">
        <f t="array" ref="O56">IF(LEN($F56)&gt;0,1+IFERROR(SUMPRODUCT(TRANSPOSE('Input| Projects'!$AO56:$AQ56),INDEX('Input| Escalations'!$F$27:$L$29,,MATCH(W$9,'Input| Escalations'!$F$21:$L$21,0))),0),0)</f>
        <v>1.0144677319052653</v>
      </c>
      <c r="P56" s="10"/>
      <c r="Q56" s="172">
        <f>IFERROR(IF(ISNUMBER(FIND("decision",'Input| Setup'!$F$6)),'Input| Projects'!Y56,'Input| Projects'!I56)*'Input| Escalations'!$I$17*I56,0)</f>
        <v>6274.0683757636716</v>
      </c>
      <c r="R56" s="172">
        <f>IFERROR(IF(ISNUMBER(FIND("decision",'Input| Setup'!$F$6)),'Input| Projects'!Z56,'Input| Projects'!J56)*'Input| Escalations'!$I$17*J56,0)</f>
        <v>11592.79244488065</v>
      </c>
      <c r="S56" s="172">
        <f>IFERROR(IF(ISNUMBER(FIND("decision",'Input| Setup'!$F$6)),'Input| Projects'!AA56,'Input| Projects'!K56)*'Input| Escalations'!$I$17*K56,0)</f>
        <v>13100.461952836906</v>
      </c>
      <c r="T56" s="172">
        <f>IFERROR(IF(ISNUMBER(FIND("decision",'Input| Setup'!$F$6)),'Input| Projects'!AB56,'Input| Projects'!L56)*'Input| Escalations'!$I$17*L56,0)</f>
        <v>5662.8111355785013</v>
      </c>
      <c r="U56" s="172">
        <f>IFERROR(IF(ISNUMBER(FIND("decision",'Input| Setup'!$F$6)),'Input| Projects'!AC56,'Input| Projects'!M56)*'Input| Escalations'!$I$17*M56,0)</f>
        <v>3379.1440984377482</v>
      </c>
      <c r="V56" s="172">
        <f>IFERROR(IF(ISNUMBER(FIND("decision",'Input| Setup'!$F$6)),'Input| Projects'!AD56,'Input| Projects'!N56)*'Input| Escalations'!$I$17*N56,0)</f>
        <v>4026.3897336666955</v>
      </c>
      <c r="W56" s="172">
        <f>IFERROR(IF(ISNUMBER(FIND("decision",'Input| Setup'!$F$6)),'Input| Projects'!AE56,'Input| Projects'!O56)*'Input| Escalations'!$I$17*O56,0)</f>
        <v>12010.220187039904</v>
      </c>
      <c r="X56" s="175"/>
      <c r="Y56" s="172">
        <f>IF(ISNUMBER(FIND("decision",'Input| Setup'!$F$6)),'Input| Projects'!AG56,'Input| Projects'!Q56)*I56*'Input| Escalations'!$I$17</f>
        <v>0</v>
      </c>
      <c r="Z56" s="172">
        <f>IF(ISNUMBER(FIND("decision",'Input| Setup'!$F$6)),'Input| Projects'!AH56,'Input| Projects'!R56)*J56*'Input| Escalations'!$I$17</f>
        <v>0</v>
      </c>
      <c r="AA56" s="172">
        <f>IF(ISNUMBER(FIND("decision",'Input| Setup'!$F$6)),'Input| Projects'!AI56,'Input| Projects'!S56)*K56*'Input| Escalations'!$I$17</f>
        <v>0</v>
      </c>
      <c r="AB56" s="172">
        <f>IF(ISNUMBER(FIND("decision",'Input| Setup'!$F$6)),'Input| Projects'!AJ56,'Input| Projects'!T56)*L56*'Input| Escalations'!$I$17</f>
        <v>0</v>
      </c>
      <c r="AC56" s="172">
        <f>IF(ISNUMBER(FIND("decision",'Input| Setup'!$F$6)),'Input| Projects'!AK56,'Input| Projects'!U56)*M56*'Input| Escalations'!$I$17</f>
        <v>0</v>
      </c>
      <c r="AD56" s="172">
        <f>IF(ISNUMBER(FIND("decision",'Input| Setup'!$F$6)),'Input| Projects'!AL56,'Input| Projects'!V56)*N56*'Input| Escalations'!$I$17</f>
        <v>0</v>
      </c>
      <c r="AE56" s="172">
        <f>IF(ISNUMBER(FIND("decision",'Input| Setup'!$F$6)),'Input| Projects'!AM56,'Input| Projects'!W56)*O56*'Input| Escalations'!$I$17</f>
        <v>0</v>
      </c>
      <c r="AF56" s="175"/>
      <c r="AG56" s="172" cm="1">
        <f t="array" ref="AG56">IFERROR(--('Input| Projects'!$AS56="Yes")*_xlfn.SWITCH('Input| Overheads'!$C$50,"Direct costs",'Calc| Overheads Allocation'!C$8*Q56,"Internal labour",'Calc| Overheads Allocation'!C$8*Q56*'Input| Projects'!$AO56,"DNSP defined",'Calc| Overheads Allocation'!C$78*'Input| Projects'!$AV56,0),0)</f>
        <v>189.17961015161501</v>
      </c>
      <c r="AH56" s="172" cm="1">
        <f t="array" ref="AH56">IFERROR(--('Input| Projects'!$AS56="Yes")*_xlfn.SWITCH('Input| Overheads'!$C$50,"Direct costs",'Calc| Overheads Allocation'!D$8*R56,"Internal labour",'Calc| Overheads Allocation'!D$8*R56*'Input| Projects'!$AO56,"DNSP defined",'Calc| Overheads Allocation'!D$78*'Input| Projects'!$AV56,0),0)</f>
        <v>48.644871881720704</v>
      </c>
      <c r="AI56" s="172" cm="1">
        <f t="array" ref="AI56">IFERROR(--('Input| Projects'!$AS56="Yes")*_xlfn.SWITCH('Input| Overheads'!$C$50,"Direct costs",'Calc| Overheads Allocation'!E$8*S56,"Internal labour",'Calc| Overheads Allocation'!E$8*S56*'Input| Projects'!$AO56,"DNSP defined",'Calc| Overheads Allocation'!E$78*'Input| Projects'!$AV56,0),0)</f>
        <v>333.18311465289531</v>
      </c>
      <c r="AJ56" s="172" cm="1">
        <f t="array" ref="AJ56">IFERROR(--('Input| Projects'!$AS56="Yes")*_xlfn.SWITCH('Input| Overheads'!$C$50,"Direct costs",'Calc| Overheads Allocation'!F$8*T56,"Internal labour",'Calc| Overheads Allocation'!F$8*T56*'Input| Projects'!$AO56,"DNSP defined",'Calc| Overheads Allocation'!F$78*'Input| Projects'!$AV56,0),0)</f>
        <v>142.98553118512041</v>
      </c>
      <c r="AK56" s="172" cm="1">
        <f t="array" ref="AK56">IFERROR(--('Input| Projects'!$AS56="Yes")*_xlfn.SWITCH('Input| Overheads'!$C$50,"Direct costs",'Calc| Overheads Allocation'!G$8*U56,"Internal labour",'Calc| Overheads Allocation'!G$8*U56*'Input| Projects'!$AO56,"DNSP defined",'Calc| Overheads Allocation'!G$78*'Input| Projects'!$AV56,0),0)</f>
        <v>84.62987413217887</v>
      </c>
      <c r="AL56" s="172" cm="1">
        <f t="array" ref="AL56">IFERROR(--('Input| Projects'!$AS56="Yes")*_xlfn.SWITCH('Input| Overheads'!$C$50,"Direct costs",'Calc| Overheads Allocation'!H$8*V56,"Internal labour",'Calc| Overheads Allocation'!H$8*V56*'Input| Projects'!$AO56,"DNSP defined",'Calc| Overheads Allocation'!H$78*'Input| Projects'!$AV56,0),0)</f>
        <v>100.03135165071558</v>
      </c>
      <c r="AM56" s="172" cm="1">
        <f t="array" ref="AM56">IFERROR(--('Input| Projects'!$AS56="Yes")*_xlfn.SWITCH('Input| Overheads'!$C$50,"Direct costs",'Calc| Overheads Allocation'!I$8*W56,"Internal labour",'Calc| Overheads Allocation'!I$8*W56*'Input| Projects'!$AO56,"DNSP defined",'Calc| Overheads Allocation'!I$78*'Input| Projects'!$AV56,0),0)</f>
        <v>296.14510607098862</v>
      </c>
      <c r="AN56" s="175"/>
      <c r="AO56" s="172" cm="1">
        <f t="array" ref="AO56">IFERROR(--('Input| Projects'!$AT56="Yes")*_xlfn.SWITCH('Input| Overheads'!$C$50,"Direct costs",'Calc| Overheads Allocation'!C$9*Q56,"Internal labour",'Calc| Overheads Allocation'!C$9*Q56*'Input| Projects'!$AO56,"DNSP defined",'Calc| Overheads Allocation'!C$79*'Input| Projects'!$AW56,0),0)</f>
        <v>192.130085518546</v>
      </c>
      <c r="AP56" s="172" cm="1">
        <f t="array" ref="AP56">IFERROR(--('Input| Projects'!$AT56="Yes")*_xlfn.SWITCH('Input| Overheads'!$C$50,"Direct costs",'Calc| Overheads Allocation'!D$9*R56,"Internal labour",'Calc| Overheads Allocation'!D$9*R56*'Input| Projects'!$AO56,"DNSP defined",'Calc| Overheads Allocation'!D$79*'Input| Projects'!$AW56,0),0)</f>
        <v>50.378698651842733</v>
      </c>
      <c r="AQ56" s="172" cm="1">
        <f t="array" ref="AQ56">IFERROR(--('Input| Projects'!$AT56="Yes")*_xlfn.SWITCH('Input| Overheads'!$C$50,"Direct costs",'Calc| Overheads Allocation'!E$9*S56,"Internal labour",'Calc| Overheads Allocation'!E$9*S56*'Input| Projects'!$AO56,"DNSP defined",'Calc| Overheads Allocation'!E$79*'Input| Projects'!$AW56,0),0)</f>
        <v>347.94200853586233</v>
      </c>
      <c r="AR56" s="172" cm="1">
        <f t="array" ref="AR56">IFERROR(--('Input| Projects'!$AT56="Yes")*_xlfn.SWITCH('Input| Overheads'!$C$50,"Direct costs",'Calc| Overheads Allocation'!F$9*T56,"Internal labour",'Calc| Overheads Allocation'!F$9*T56*'Input| Projects'!$AO56,"DNSP defined",'Calc| Overheads Allocation'!F$79*'Input| Projects'!$AW56,0),0)</f>
        <v>150.56771635126265</v>
      </c>
      <c r="AS56" s="172" cm="1">
        <f t="array" ref="AS56">IFERROR(--('Input| Projects'!$AT56="Yes")*_xlfn.SWITCH('Input| Overheads'!$C$50,"Direct costs",'Calc| Overheads Allocation'!G$9*U56,"Internal labour",'Calc| Overheads Allocation'!G$9*U56*'Input| Projects'!$AO56,"DNSP defined",'Calc| Overheads Allocation'!G$79*'Input| Projects'!$AW56,0),0)</f>
        <v>89.857423024012306</v>
      </c>
      <c r="AT56" s="172" cm="1">
        <f t="array" ref="AT56">IFERROR(--('Input| Projects'!$AT56="Yes")*_xlfn.SWITCH('Input| Overheads'!$C$50,"Direct costs",'Calc| Overheads Allocation'!H$9*V56,"Internal labour",'Calc| Overheads Allocation'!H$9*V56*'Input| Projects'!$AO56,"DNSP defined",'Calc| Overheads Allocation'!H$79*'Input| Projects'!$AW56,0),0)</f>
        <v>107.0865080288535</v>
      </c>
      <c r="AU56" s="172" cm="1">
        <f t="array" ref="AU56">IFERROR(--('Input| Projects'!$AT56="Yes")*_xlfn.SWITCH('Input| Overheads'!$C$50,"Direct costs",'Calc| Overheads Allocation'!I$9*W56,"Internal labour",'Calc| Overheads Allocation'!I$9*W56*'Input| Projects'!$AO56,"DNSP defined",'Calc| Overheads Allocation'!I$79*'Input| Projects'!$AW56,0),0)</f>
        <v>319.87668672882052</v>
      </c>
      <c r="AV56" s="175"/>
      <c r="AW56" s="172">
        <f t="shared" si="24"/>
        <v>381.30969567016098</v>
      </c>
      <c r="AX56" s="172">
        <f t="shared" si="25"/>
        <v>99.023570533563429</v>
      </c>
      <c r="AY56" s="172">
        <f t="shared" si="26"/>
        <v>681.1251231887577</v>
      </c>
      <c r="AZ56" s="172">
        <f t="shared" si="27"/>
        <v>293.55324753638308</v>
      </c>
      <c r="BA56" s="172">
        <f t="shared" si="28"/>
        <v>174.48729715619118</v>
      </c>
      <c r="BB56" s="172">
        <f t="shared" si="29"/>
        <v>207.11785967956908</v>
      </c>
      <c r="BC56" s="172">
        <f t="shared" si="30"/>
        <v>616.02179279980919</v>
      </c>
      <c r="BD56" s="176"/>
      <c r="BE56" s="172">
        <f t="shared" si="31"/>
        <v>0</v>
      </c>
      <c r="BF56" s="172">
        <f t="shared" si="32"/>
        <v>0</v>
      </c>
      <c r="BG56" s="172">
        <f t="shared" si="33"/>
        <v>0</v>
      </c>
      <c r="BH56" s="172">
        <f t="shared" si="34"/>
        <v>0</v>
      </c>
      <c r="BI56" s="172">
        <f t="shared" si="35"/>
        <v>0</v>
      </c>
      <c r="BJ56" s="172">
        <f t="shared" si="36"/>
        <v>0</v>
      </c>
      <c r="BK56" s="172">
        <f t="shared" si="37"/>
        <v>0</v>
      </c>
      <c r="BL56" s="176"/>
      <c r="BM56" s="172">
        <f t="shared" si="16"/>
        <v>6655.3780714338327</v>
      </c>
      <c r="BN56" s="172">
        <f t="shared" si="17"/>
        <v>11691.816015414213</v>
      </c>
      <c r="BO56" s="172">
        <f t="shared" si="18"/>
        <v>13781.587076025664</v>
      </c>
      <c r="BP56" s="172">
        <f t="shared" si="19"/>
        <v>5956.3643831148847</v>
      </c>
      <c r="BQ56" s="172">
        <f t="shared" si="20"/>
        <v>3553.6313955939395</v>
      </c>
      <c r="BR56" s="172">
        <f t="shared" si="21"/>
        <v>4233.5075933462649</v>
      </c>
      <c r="BS56" s="172">
        <f t="shared" si="22"/>
        <v>12626.241979839713</v>
      </c>
      <c r="BT56" s="55"/>
      <c r="BU56" s="158">
        <f>SUMIF('Input| Projects'!$BA$8:$CX$8,RIGHT(BU$9,3),'Input| Projects'!$BA56:$CX56)</f>
        <v>1</v>
      </c>
      <c r="BV56" s="158">
        <f>SUMIF('Input| Projects'!$BA$8:$CX$8,RIGHT(BV$9,3),'Input| Projects'!$BA56:$CX56)</f>
        <v>0</v>
      </c>
      <c r="BW56" s="79" t="str">
        <f t="shared" si="23"/>
        <v/>
      </c>
    </row>
    <row r="57" spans="2:75" x14ac:dyDescent="0.2">
      <c r="B57" s="123">
        <f>IFERROR('Input| Projects'!B57,"")</f>
        <v>48</v>
      </c>
      <c r="C57" s="160" t="str">
        <f>IFERROR(IF('Input| Projects'!C57="","",'Input| Projects'!C57),"")</f>
        <v>Project 48</v>
      </c>
      <c r="D57" s="160">
        <f>IFERROR(IF('Input| Projects'!D57="","",'Input| Projects'!D57),"")</f>
        <v>48</v>
      </c>
      <c r="E57" s="53"/>
      <c r="F57" s="160" t="str">
        <f>IF(LEN('Input| Projects'!F57)&gt;0,'Input| Projects'!F57,"")</f>
        <v>Property capex</v>
      </c>
      <c r="G57" s="160" t="str">
        <f>IF(LEN('Input| Projects'!G57)&gt;0,'Input| Projects'!G57,"")</f>
        <v>Land</v>
      </c>
      <c r="H57" s="10"/>
      <c r="I57" s="194" cm="1">
        <f t="array" ref="I57">IF(LEN($F57)&gt;0,1+IFERROR(SUMPRODUCT(TRANSPOSE('Input| Projects'!$AO57:$AQ57),INDEX('Input| Escalations'!$F$27:$L$29,,MATCH(Q$9,'Input| Escalations'!$F$21:$L$21,0))),0),0)</f>
        <v>1.0010291990483784</v>
      </c>
      <c r="J57" s="194" cm="1">
        <f t="array" ref="J57">IF(LEN($F57)&gt;0,1+IFERROR(SUMPRODUCT(TRANSPOSE('Input| Projects'!$AO57:$AQ57),INDEX('Input| Escalations'!$F$27:$L$29,,MATCH(R$9,'Input| Escalations'!$F$21:$L$21,0))),0),0)</f>
        <v>1.0030981324820609</v>
      </c>
      <c r="K57" s="194" cm="1">
        <f t="array" ref="K57">IF(LEN($F57)&gt;0,1+IFERROR(SUMPRODUCT(TRANSPOSE('Input| Projects'!$AO57:$AQ57),INDEX('Input| Escalations'!$F$27:$L$29,,MATCH(S$9,'Input| Escalations'!$F$21:$L$21,0))),0),0)</f>
        <v>1.0051812156520927</v>
      </c>
      <c r="L57" s="194" cm="1">
        <f t="array" ref="L57">IF(LEN($F57)&gt;0,1+IFERROR(SUMPRODUCT(TRANSPOSE('Input| Projects'!$AO57:$AQ57),INDEX('Input| Escalations'!$F$27:$L$29,,MATCH(T$9,'Input| Escalations'!$F$21:$L$21,0))),0),0)</f>
        <v>1.0072785726702687</v>
      </c>
      <c r="M57" s="194" cm="1">
        <f t="array" ref="M57">IF(LEN($F57)&gt;0,1+IFERROR(SUMPRODUCT(TRANSPOSE('Input| Projects'!$AO57:$AQ57),INDEX('Input| Escalations'!$F$27:$L$29,,MATCH(U$9,'Input| Escalations'!$F$21:$L$21,0))),0),0)</f>
        <v>1.0093903287627715</v>
      </c>
      <c r="N57" s="194" cm="1">
        <f t="array" ref="N57">IF(LEN($F57)&gt;0,1+IFERROR(SUMPRODUCT(TRANSPOSE('Input| Projects'!$AO57:$AQ57),INDEX('Input| Escalations'!$F$27:$L$29,,MATCH(V$9,'Input| Escalations'!$F$21:$L$21,0))),0),0)</f>
        <v>1.0115166102801989</v>
      </c>
      <c r="O57" s="194" cm="1">
        <f t="array" ref="O57">IF(LEN($F57)&gt;0,1+IFERROR(SUMPRODUCT(TRANSPOSE('Input| Projects'!$AO57:$AQ57),INDEX('Input| Escalations'!$F$27:$L$29,,MATCH(W$9,'Input| Escalations'!$F$21:$L$21,0))),0),0)</f>
        <v>1.0136575447076808</v>
      </c>
      <c r="P57" s="10"/>
      <c r="Q57" s="172">
        <f>IFERROR(IF(ISNUMBER(FIND("decision",'Input| Setup'!$F$6)),'Input| Projects'!Y57,'Input| Projects'!I57)*'Input| Escalations'!$I$17*I57,0)</f>
        <v>9363.6383099172654</v>
      </c>
      <c r="R57" s="172">
        <f>IFERROR(IF(ISNUMBER(FIND("decision",'Input| Setup'!$F$6)),'Input| Projects'!Z57,'Input| Projects'!J57)*'Input| Escalations'!$I$17*J57,0)</f>
        <v>8658.5493878576199</v>
      </c>
      <c r="S57" s="172">
        <f>IFERROR(IF(ISNUMBER(FIND("decision",'Input| Setup'!$F$6)),'Input| Projects'!AA57,'Input| Projects'!K57)*'Input| Escalations'!$I$17*K57,0)</f>
        <v>5035.5106593310775</v>
      </c>
      <c r="T57" s="172">
        <f>IFERROR(IF(ISNUMBER(FIND("decision",'Input| Setup'!$F$6)),'Input| Projects'!AB57,'Input| Projects'!L57)*'Input| Escalations'!$I$17*L57,0)</f>
        <v>10590.160868470486</v>
      </c>
      <c r="U57" s="172">
        <f>IFERROR(IF(ISNUMBER(FIND("decision",'Input| Setup'!$F$6)),'Input| Projects'!AC57,'Input| Projects'!M57)*'Input| Escalations'!$I$17*M57,0)</f>
        <v>417.57956604817457</v>
      </c>
      <c r="V57" s="172">
        <f>IFERROR(IF(ISNUMBER(FIND("decision",'Input| Setup'!$F$6)),'Input| Projects'!AD57,'Input| Projects'!N57)*'Input| Escalations'!$I$17*N57,0)</f>
        <v>2606.4407051933572</v>
      </c>
      <c r="W57" s="172">
        <f>IFERROR(IF(ISNUMBER(FIND("decision",'Input| Setup'!$F$6)),'Input| Projects'!AE57,'Input| Projects'!O57)*'Input| Escalations'!$I$17*O57,0)</f>
        <v>2147.1648000907362</v>
      </c>
      <c r="X57" s="175"/>
      <c r="Y57" s="172">
        <f>IF(ISNUMBER(FIND("decision",'Input| Setup'!$F$6)),'Input| Projects'!AG57,'Input| Projects'!Q57)*I57*'Input| Escalations'!$I$17</f>
        <v>0</v>
      </c>
      <c r="Z57" s="172">
        <f>IF(ISNUMBER(FIND("decision",'Input| Setup'!$F$6)),'Input| Projects'!AH57,'Input| Projects'!R57)*J57*'Input| Escalations'!$I$17</f>
        <v>0</v>
      </c>
      <c r="AA57" s="172">
        <f>IF(ISNUMBER(FIND("decision",'Input| Setup'!$F$6)),'Input| Projects'!AI57,'Input| Projects'!S57)*K57*'Input| Escalations'!$I$17</f>
        <v>0</v>
      </c>
      <c r="AB57" s="172">
        <f>IF(ISNUMBER(FIND("decision",'Input| Setup'!$F$6)),'Input| Projects'!AJ57,'Input| Projects'!T57)*L57*'Input| Escalations'!$I$17</f>
        <v>0</v>
      </c>
      <c r="AC57" s="172">
        <f>IF(ISNUMBER(FIND("decision",'Input| Setup'!$F$6)),'Input| Projects'!AK57,'Input| Projects'!U57)*M57*'Input| Escalations'!$I$17</f>
        <v>0</v>
      </c>
      <c r="AD57" s="172">
        <f>IF(ISNUMBER(FIND("decision",'Input| Setup'!$F$6)),'Input| Projects'!AL57,'Input| Projects'!V57)*N57*'Input| Escalations'!$I$17</f>
        <v>0</v>
      </c>
      <c r="AE57" s="172">
        <f>IF(ISNUMBER(FIND("decision",'Input| Setup'!$F$6)),'Input| Projects'!AM57,'Input| Projects'!W57)*O57*'Input| Escalations'!$I$17</f>
        <v>0</v>
      </c>
      <c r="AF57" s="175"/>
      <c r="AG57" s="172" cm="1">
        <f t="array" ref="AG57">IFERROR(--('Input| Projects'!$AS57="Yes")*_xlfn.SWITCH('Input| Overheads'!$C$50,"Direct costs",'Calc| Overheads Allocation'!C$8*Q57,"Internal labour",'Calc| Overheads Allocation'!C$8*Q57*'Input| Projects'!$AO57,"DNSP defined",'Calc| Overheads Allocation'!C$78*'Input| Projects'!$AV57,0),0)</f>
        <v>282.33824354125909</v>
      </c>
      <c r="AH57" s="172" cm="1">
        <f t="array" ref="AH57">IFERROR(--('Input| Projects'!$AS57="Yes")*_xlfn.SWITCH('Input| Overheads'!$C$50,"Direct costs",'Calc| Overheads Allocation'!D$8*R57,"Internal labour",'Calc| Overheads Allocation'!D$8*R57*'Input| Projects'!$AO57,"DNSP defined",'Calc| Overheads Allocation'!D$78*'Input| Projects'!$AV57,0),0)</f>
        <v>36.332404608855349</v>
      </c>
      <c r="AI57" s="172" cm="1">
        <f t="array" ref="AI57">IFERROR(--('Input| Projects'!$AS57="Yes")*_xlfn.SWITCH('Input| Overheads'!$C$50,"Direct costs",'Calc| Overheads Allocation'!E$8*S57,"Internal labour",'Calc| Overheads Allocation'!E$8*S57*'Input| Projects'!$AO57,"DNSP defined",'Calc| Overheads Allocation'!E$78*'Input| Projects'!$AV57,0),0)</f>
        <v>128.06778351663138</v>
      </c>
      <c r="AJ57" s="172" cm="1">
        <f t="array" ref="AJ57">IFERROR(--('Input| Projects'!$AS57="Yes")*_xlfn.SWITCH('Input| Overheads'!$C$50,"Direct costs",'Calc| Overheads Allocation'!F$8*T57,"Internal labour",'Calc| Overheads Allocation'!F$8*T57*'Input| Projects'!$AO57,"DNSP defined",'Calc| Overheads Allocation'!F$78*'Input| Projects'!$AV57,0),0)</f>
        <v>267.400720394931</v>
      </c>
      <c r="AK57" s="172" cm="1">
        <f t="array" ref="AK57">IFERROR(--('Input| Projects'!$AS57="Yes")*_xlfn.SWITCH('Input| Overheads'!$C$50,"Direct costs",'Calc| Overheads Allocation'!G$8*U57,"Internal labour",'Calc| Overheads Allocation'!G$8*U57*'Input| Projects'!$AO57,"DNSP defined",'Calc| Overheads Allocation'!G$78*'Input| Projects'!$AV57,0),0)</f>
        <v>10.458182630082334</v>
      </c>
      <c r="AL57" s="172" cm="1">
        <f t="array" ref="AL57">IFERROR(--('Input| Projects'!$AS57="Yes")*_xlfn.SWITCH('Input| Overheads'!$C$50,"Direct costs",'Calc| Overheads Allocation'!H$8*V57,"Internal labour",'Calc| Overheads Allocation'!H$8*V57*'Input| Projects'!$AO57,"DNSP defined",'Calc| Overheads Allocation'!H$78*'Input| Projects'!$AV57,0),0)</f>
        <v>64.7542349310785</v>
      </c>
      <c r="AM57" s="172" cm="1">
        <f t="array" ref="AM57">IFERROR(--('Input| Projects'!$AS57="Yes")*_xlfn.SWITCH('Input| Overheads'!$C$50,"Direct costs",'Calc| Overheads Allocation'!I$8*W57,"Internal labour",'Calc| Overheads Allocation'!I$8*W57*'Input| Projects'!$AO57,"DNSP defined",'Calc| Overheads Allocation'!I$78*'Input| Projects'!$AV57,0),0)</f>
        <v>52.944270593883616</v>
      </c>
      <c r="AN57" s="175"/>
      <c r="AO57" s="172" cm="1">
        <f t="array" ref="AO57">IFERROR(--('Input| Projects'!$AT57="Yes")*_xlfn.SWITCH('Input| Overheads'!$C$50,"Direct costs",'Calc| Overheads Allocation'!C$9*Q57,"Internal labour",'Calc| Overheads Allocation'!C$9*Q57*'Input| Projects'!$AO57,"DNSP defined",'Calc| Overheads Allocation'!C$79*'Input| Projects'!$AW57,0),0)</f>
        <v>286.74163580982037</v>
      </c>
      <c r="AP57" s="172" cm="1">
        <f t="array" ref="AP57">IFERROR(--('Input| Projects'!$AT57="Yes")*_xlfn.SWITCH('Input| Overheads'!$C$50,"Direct costs",'Calc| Overheads Allocation'!D$9*R57,"Internal labour",'Calc| Overheads Allocation'!D$9*R57*'Input| Projects'!$AO57,"DNSP defined",'Calc| Overheads Allocation'!D$79*'Input| Projects'!$AW57,0),0)</f>
        <v>37.627383777202375</v>
      </c>
      <c r="AQ57" s="172" cm="1">
        <f t="array" ref="AQ57">IFERROR(--('Input| Projects'!$AT57="Yes")*_xlfn.SWITCH('Input| Overheads'!$C$50,"Direct costs",'Calc| Overheads Allocation'!E$9*S57,"Internal labour",'Calc| Overheads Allocation'!E$9*S57*'Input| Projects'!$AO57,"DNSP defined",'Calc| Overheads Allocation'!E$79*'Input| Projects'!$AW57,0),0)</f>
        <v>133.74075655645026</v>
      </c>
      <c r="AR57" s="172" cm="1">
        <f t="array" ref="AR57">IFERROR(--('Input| Projects'!$AT57="Yes")*_xlfn.SWITCH('Input| Overheads'!$C$50,"Direct costs",'Calc| Overheads Allocation'!F$9*T57,"Internal labour",'Calc| Overheads Allocation'!F$9*T57*'Input| Projects'!$AO57,"DNSP defined",'Calc| Overheads Allocation'!F$79*'Input| Projects'!$AW57,0),0)</f>
        <v>281.58034933213622</v>
      </c>
      <c r="AS57" s="172" cm="1">
        <f t="array" ref="AS57">IFERROR(--('Input| Projects'!$AT57="Yes")*_xlfn.SWITCH('Input| Overheads'!$C$50,"Direct costs",'Calc| Overheads Allocation'!G$9*U57,"Internal labour",'Calc| Overheads Allocation'!G$9*U57*'Input| Projects'!$AO57,"DNSP defined",'Calc| Overheads Allocation'!G$79*'Input| Projects'!$AW57,0),0)</f>
        <v>11.104179821725221</v>
      </c>
      <c r="AT57" s="172" cm="1">
        <f t="array" ref="AT57">IFERROR(--('Input| Projects'!$AT57="Yes")*_xlfn.SWITCH('Input| Overheads'!$C$50,"Direct costs",'Calc| Overheads Allocation'!H$9*V57,"Internal labour",'Calc| Overheads Allocation'!H$9*V57*'Input| Projects'!$AO57,"DNSP defined",'Calc| Overheads Allocation'!H$79*'Input| Projects'!$AW57,0),0)</f>
        <v>69.321315611750009</v>
      </c>
      <c r="AU57" s="172" cm="1">
        <f t="array" ref="AU57">IFERROR(--('Input| Projects'!$AT57="Yes")*_xlfn.SWITCH('Input| Overheads'!$C$50,"Direct costs",'Calc| Overheads Allocation'!I$9*W57,"Internal labour",'Calc| Overheads Allocation'!I$9*W57*'Input| Projects'!$AO57,"DNSP defined",'Calc| Overheads Allocation'!I$79*'Input| Projects'!$AW57,0),0)</f>
        <v>57.186958391897221</v>
      </c>
      <c r="AV57" s="175"/>
      <c r="AW57" s="172">
        <f t="shared" si="24"/>
        <v>569.0798793510794</v>
      </c>
      <c r="AX57" s="172">
        <f t="shared" si="25"/>
        <v>73.959788386057724</v>
      </c>
      <c r="AY57" s="172">
        <f t="shared" si="26"/>
        <v>261.80854007308164</v>
      </c>
      <c r="AZ57" s="172">
        <f t="shared" si="27"/>
        <v>548.98106972706728</v>
      </c>
      <c r="BA57" s="172">
        <f t="shared" si="28"/>
        <v>21.562362451807555</v>
      </c>
      <c r="BB57" s="172">
        <f t="shared" si="29"/>
        <v>134.07555054282852</v>
      </c>
      <c r="BC57" s="172">
        <f t="shared" si="30"/>
        <v>110.13122898578084</v>
      </c>
      <c r="BD57" s="176"/>
      <c r="BE57" s="172">
        <f t="shared" si="31"/>
        <v>0</v>
      </c>
      <c r="BF57" s="172">
        <f t="shared" si="32"/>
        <v>0</v>
      </c>
      <c r="BG57" s="172">
        <f t="shared" si="33"/>
        <v>0</v>
      </c>
      <c r="BH57" s="172">
        <f t="shared" si="34"/>
        <v>0</v>
      </c>
      <c r="BI57" s="172">
        <f t="shared" si="35"/>
        <v>0</v>
      </c>
      <c r="BJ57" s="172">
        <f t="shared" si="36"/>
        <v>0</v>
      </c>
      <c r="BK57" s="172">
        <f t="shared" si="37"/>
        <v>0</v>
      </c>
      <c r="BL57" s="176"/>
      <c r="BM57" s="172">
        <f t="shared" si="16"/>
        <v>9932.7181892683438</v>
      </c>
      <c r="BN57" s="172">
        <f t="shared" si="17"/>
        <v>8732.5091762436768</v>
      </c>
      <c r="BO57" s="172">
        <f t="shared" si="18"/>
        <v>5297.319199404159</v>
      </c>
      <c r="BP57" s="172">
        <f t="shared" si="19"/>
        <v>11139.141938197554</v>
      </c>
      <c r="BQ57" s="172">
        <f t="shared" si="20"/>
        <v>439.1419284999821</v>
      </c>
      <c r="BR57" s="172">
        <f t="shared" si="21"/>
        <v>2740.5162557361855</v>
      </c>
      <c r="BS57" s="172">
        <f t="shared" si="22"/>
        <v>2257.2960290765172</v>
      </c>
      <c r="BT57" s="55"/>
      <c r="BU57" s="158">
        <f>SUMIF('Input| Projects'!$BA$8:$CX$8,RIGHT(BU$9,3),'Input| Projects'!$BA57:$CX57)</f>
        <v>1</v>
      </c>
      <c r="BV57" s="158">
        <f>SUMIF('Input| Projects'!$BA$8:$CX$8,RIGHT(BV$9,3),'Input| Projects'!$BA57:$CX57)</f>
        <v>0</v>
      </c>
      <c r="BW57" s="79" t="str">
        <f t="shared" si="23"/>
        <v/>
      </c>
    </row>
    <row r="58" spans="2:75" x14ac:dyDescent="0.2">
      <c r="B58" s="123">
        <f>IFERROR('Input| Projects'!B58,"")</f>
        <v>49</v>
      </c>
      <c r="C58" s="160" t="str">
        <f>IFERROR(IF('Input| Projects'!C58="","",'Input| Projects'!C58),"")</f>
        <v>Project 49</v>
      </c>
      <c r="D58" s="160">
        <f>IFERROR(IF('Input| Projects'!D58="","",'Input| Projects'!D58),"")</f>
        <v>49</v>
      </c>
      <c r="E58" s="53"/>
      <c r="F58" s="160" t="str">
        <f>IF(LEN('Input| Projects'!F58)&gt;0,'Input| Projects'!F58,"")</f>
        <v>Property capex</v>
      </c>
      <c r="G58" s="160" t="str">
        <f>IF(LEN('Input| Projects'!G58)&gt;0,'Input| Projects'!G58,"")</f>
        <v>Land</v>
      </c>
      <c r="H58" s="10"/>
      <c r="I58" s="194" cm="1">
        <f t="array" ref="I58">IF(LEN($F58)&gt;0,1+IFERROR(SUMPRODUCT(TRANSPOSE('Input| Projects'!$AO58:$AQ58),INDEX('Input| Escalations'!$F$27:$L$29,,MATCH(Q$9,'Input| Escalations'!$F$21:$L$21,0))),0),0)</f>
        <v>1.0010897697848069</v>
      </c>
      <c r="J58" s="194" cm="1">
        <f t="array" ref="J58">IF(LEN($F58)&gt;0,1+IFERROR(SUMPRODUCT(TRANSPOSE('Input| Projects'!$AO58:$AQ58),INDEX('Input| Escalations'!$F$27:$L$29,,MATCH(R$9,'Input| Escalations'!$F$21:$L$21,0))),0),0)</f>
        <v>1.003280707279895</v>
      </c>
      <c r="K58" s="194" cm="1">
        <f t="array" ref="K58">IF(LEN($F58)&gt;0,1+IFERROR(SUMPRODUCT(TRANSPOSE('Input| Projects'!$AO58:$AQ58),INDEX('Input| Escalations'!$F$27:$L$29,,MATCH(S$9,'Input| Escalations'!$F$21:$L$21,0))),0),0)</f>
        <v>1.0054869532773476</v>
      </c>
      <c r="L58" s="194" cm="1">
        <f t="array" ref="L58">IF(LEN($F58)&gt;0,1+IFERROR(SUMPRODUCT(TRANSPOSE('Input| Projects'!$AO58:$AQ58),INDEX('Input| Escalations'!$F$27:$L$29,,MATCH(T$9,'Input| Escalations'!$F$21:$L$21,0))),0),0)</f>
        <v>1.007708642348218</v>
      </c>
      <c r="M58" s="194" cm="1">
        <f t="array" ref="M58">IF(LEN($F58)&gt;0,1+IFERROR(SUMPRODUCT(TRANSPOSE('Input| Projects'!$AO58:$AQ58),INDEX('Input| Escalations'!$F$27:$L$29,,MATCH(U$9,'Input| Escalations'!$F$21:$L$21,0))),0),0)</f>
        <v>1.0099459102720967</v>
      </c>
      <c r="N58" s="194" cm="1">
        <f t="array" ref="N58">IF(LEN($F58)&gt;0,1+IFERROR(SUMPRODUCT(TRANSPOSE('Input| Projects'!$AO58:$AQ58),INDEX('Input| Escalations'!$F$27:$L$29,,MATCH(V$9,'Input| Escalations'!$F$21:$L$21,0))),0),0)</f>
        <v>1.0121988940479845</v>
      </c>
      <c r="O58" s="194" cm="1">
        <f t="array" ref="O58">IF(LEN($F58)&gt;0,1+IFERROR(SUMPRODUCT(TRANSPOSE('Input| Projects'!$AO58:$AQ58),INDEX('Input| Escalations'!$F$27:$L$29,,MATCH(W$9,'Input| Escalations'!$F$21:$L$21,0))),0),0)</f>
        <v>1.0144677319052653</v>
      </c>
      <c r="P58" s="10"/>
      <c r="Q58" s="172">
        <f>IFERROR(IF(ISNUMBER(FIND("decision",'Input| Setup'!$F$6)),'Input| Projects'!Y58,'Input| Projects'!I58)*'Input| Escalations'!$I$17*I58,0)</f>
        <v>1579.0678154194029</v>
      </c>
      <c r="R58" s="172">
        <f>IFERROR(IF(ISNUMBER(FIND("decision",'Input| Setup'!$F$6)),'Input| Projects'!Z58,'Input| Projects'!J58)*'Input| Escalations'!$I$17*J58,0)</f>
        <v>7978.7906192031569</v>
      </c>
      <c r="S58" s="172">
        <f>IFERROR(IF(ISNUMBER(FIND("decision",'Input| Setup'!$F$6)),'Input| Projects'!AA58,'Input| Projects'!K58)*'Input| Escalations'!$I$17*K58,0)</f>
        <v>4766.1597452553633</v>
      </c>
      <c r="T58" s="172">
        <f>IFERROR(IF(ISNUMBER(FIND("decision",'Input| Setup'!$F$6)),'Input| Projects'!AB58,'Input| Projects'!L58)*'Input| Escalations'!$I$17*L58,0)</f>
        <v>7847.178937408552</v>
      </c>
      <c r="U58" s="172">
        <f>IFERROR(IF(ISNUMBER(FIND("decision",'Input| Setup'!$F$6)),'Input| Projects'!AC58,'Input| Projects'!M58)*'Input| Escalations'!$I$17*M58,0)</f>
        <v>10081.708600304437</v>
      </c>
      <c r="V58" s="172">
        <f>IFERROR(IF(ISNUMBER(FIND("decision",'Input| Setup'!$F$6)),'Input| Projects'!AD58,'Input| Projects'!N58)*'Input| Escalations'!$I$17*N58,0)</f>
        <v>9342.4392525765998</v>
      </c>
      <c r="W58" s="172">
        <f>IFERROR(IF(ISNUMBER(FIND("decision",'Input| Setup'!$F$6)),'Input| Projects'!AE58,'Input| Projects'!O58)*'Input| Escalations'!$I$17*O58,0)</f>
        <v>8102.0813733269206</v>
      </c>
      <c r="X58" s="175"/>
      <c r="Y58" s="172">
        <f>IF(ISNUMBER(FIND("decision",'Input| Setup'!$F$6)),'Input| Projects'!AG58,'Input| Projects'!Q58)*I58*'Input| Escalations'!$I$17</f>
        <v>0</v>
      </c>
      <c r="Z58" s="172">
        <f>IF(ISNUMBER(FIND("decision",'Input| Setup'!$F$6)),'Input| Projects'!AH58,'Input| Projects'!R58)*J58*'Input| Escalations'!$I$17</f>
        <v>0</v>
      </c>
      <c r="AA58" s="172">
        <f>IF(ISNUMBER(FIND("decision",'Input| Setup'!$F$6)),'Input| Projects'!AI58,'Input| Projects'!S58)*K58*'Input| Escalations'!$I$17</f>
        <v>0</v>
      </c>
      <c r="AB58" s="172">
        <f>IF(ISNUMBER(FIND("decision",'Input| Setup'!$F$6)),'Input| Projects'!AJ58,'Input| Projects'!T58)*L58*'Input| Escalations'!$I$17</f>
        <v>0</v>
      </c>
      <c r="AC58" s="172">
        <f>IF(ISNUMBER(FIND("decision",'Input| Setup'!$F$6)),'Input| Projects'!AK58,'Input| Projects'!U58)*M58*'Input| Escalations'!$I$17</f>
        <v>0</v>
      </c>
      <c r="AD58" s="172">
        <f>IF(ISNUMBER(FIND("decision",'Input| Setup'!$F$6)),'Input| Projects'!AL58,'Input| Projects'!V58)*N58*'Input| Escalations'!$I$17</f>
        <v>0</v>
      </c>
      <c r="AE58" s="172">
        <f>IF(ISNUMBER(FIND("decision",'Input| Setup'!$F$6)),'Input| Projects'!AM58,'Input| Projects'!W58)*O58*'Input| Escalations'!$I$17</f>
        <v>0</v>
      </c>
      <c r="AF58" s="175"/>
      <c r="AG58" s="172" cm="1">
        <f t="array" ref="AG58">IFERROR(--('Input| Projects'!$AS58="Yes")*_xlfn.SWITCH('Input| Overheads'!$C$50,"Direct costs",'Calc| Overheads Allocation'!C$8*Q58,"Internal labour",'Calc| Overheads Allocation'!C$8*Q58*'Input| Projects'!$AO58,"DNSP defined",'Calc| Overheads Allocation'!C$78*'Input| Projects'!$AV58,0),0)</f>
        <v>47.613034451133835</v>
      </c>
      <c r="AH58" s="172" cm="1">
        <f t="array" ref="AH58">IFERROR(--('Input| Projects'!$AS58="Yes")*_xlfn.SWITCH('Input| Overheads'!$C$50,"Direct costs",'Calc| Overheads Allocation'!D$8*R58,"Internal labour",'Calc| Overheads Allocation'!D$8*R58*'Input| Projects'!$AO58,"DNSP defined",'Calc| Overheads Allocation'!D$78*'Input| Projects'!$AV58,0),0)</f>
        <v>33.48004799426981</v>
      </c>
      <c r="AI58" s="172" cm="1">
        <f t="array" ref="AI58">IFERROR(--('Input| Projects'!$AS58="Yes")*_xlfn.SWITCH('Input| Overheads'!$C$50,"Direct costs",'Calc| Overheads Allocation'!E$8*S58,"Internal labour",'Calc| Overheads Allocation'!E$8*S58*'Input| Projects'!$AO58,"DNSP defined",'Calc| Overheads Allocation'!E$78*'Input| Projects'!$AV58,0),0)</f>
        <v>121.21740092635051</v>
      </c>
      <c r="AJ58" s="172" cm="1">
        <f t="array" ref="AJ58">IFERROR(--('Input| Projects'!$AS58="Yes")*_xlfn.SWITCH('Input| Overheads'!$C$50,"Direct costs",'Calc| Overheads Allocation'!F$8*T58,"Internal labour",'Calc| Overheads Allocation'!F$8*T58*'Input| Projects'!$AO58,"DNSP defined",'Calc| Overheads Allocation'!F$78*'Input| Projects'!$AV58,0),0)</f>
        <v>198.14064460326134</v>
      </c>
      <c r="AK58" s="172" cm="1">
        <f t="array" ref="AK58">IFERROR(--('Input| Projects'!$AS58="Yes")*_xlfn.SWITCH('Input| Overheads'!$C$50,"Direct costs",'Calc| Overheads Allocation'!G$8*U58,"Internal labour",'Calc| Overheads Allocation'!G$8*U58*'Input| Projects'!$AO58,"DNSP defined",'Calc| Overheads Allocation'!G$78*'Input| Projects'!$AV58,0),0)</f>
        <v>252.49403547943663</v>
      </c>
      <c r="AL58" s="172" cm="1">
        <f t="array" ref="AL58">IFERROR(--('Input| Projects'!$AS58="Yes")*_xlfn.SWITCH('Input| Overheads'!$C$50,"Direct costs",'Calc| Overheads Allocation'!H$8*V58,"Internal labour",'Calc| Overheads Allocation'!H$8*V58*'Input| Projects'!$AO58,"DNSP defined",'Calc| Overheads Allocation'!H$78*'Input| Projects'!$AV58,0),0)</f>
        <v>232.10292295745737</v>
      </c>
      <c r="AM58" s="172" cm="1">
        <f t="array" ref="AM58">IFERROR(--('Input| Projects'!$AS58="Yes")*_xlfn.SWITCH('Input| Overheads'!$C$50,"Direct costs",'Calc| Overheads Allocation'!I$8*W58,"Internal labour",'Calc| Overheads Allocation'!I$8*W58*'Input| Projects'!$AO58,"DNSP defined",'Calc| Overheads Allocation'!I$78*'Input| Projects'!$AV58,0),0)</f>
        <v>199.77916393979513</v>
      </c>
      <c r="AN58" s="175"/>
      <c r="AO58" s="172" cm="1">
        <f t="array" ref="AO58">IFERROR(--('Input| Projects'!$AT58="Yes")*_xlfn.SWITCH('Input| Overheads'!$C$50,"Direct costs",'Calc| Overheads Allocation'!C$9*Q58,"Internal labour",'Calc| Overheads Allocation'!C$9*Q58*'Input| Projects'!$AO58,"DNSP defined",'Calc| Overheads Allocation'!C$79*'Input| Projects'!$AW58,0),0)</f>
        <v>48.355614928915351</v>
      </c>
      <c r="AP58" s="172" cm="1">
        <f t="array" ref="AP58">IFERROR(--('Input| Projects'!$AT58="Yes")*_xlfn.SWITCH('Input| Overheads'!$C$50,"Direct costs",'Calc| Overheads Allocation'!D$9*R58,"Internal labour",'Calc| Overheads Allocation'!D$9*R58*'Input| Projects'!$AO58,"DNSP defined",'Calc| Overheads Allocation'!D$79*'Input| Projects'!$AW58,0),0)</f>
        <v>34.673361929160613</v>
      </c>
      <c r="AQ58" s="172" cm="1">
        <f t="array" ref="AQ58">IFERROR(--('Input| Projects'!$AT58="Yes")*_xlfn.SWITCH('Input| Overheads'!$C$50,"Direct costs",'Calc| Overheads Allocation'!E$9*S58,"Internal labour",'Calc| Overheads Allocation'!E$9*S58*'Input| Projects'!$AO58,"DNSP defined",'Calc| Overheads Allocation'!E$79*'Input| Projects'!$AW58,0),0)</f>
        <v>126.58692500593919</v>
      </c>
      <c r="AR58" s="172" cm="1">
        <f t="array" ref="AR58">IFERROR(--('Input| Projects'!$AT58="Yes")*_xlfn.SWITCH('Input| Overheads'!$C$50,"Direct costs",'Calc| Overheads Allocation'!F$9*T58,"Internal labour",'Calc| Overheads Allocation'!F$9*T58*'Input| Projects'!$AO58,"DNSP defined",'Calc| Overheads Allocation'!F$79*'Input| Projects'!$AW58,0),0)</f>
        <v>208.64757522672184</v>
      </c>
      <c r="AS58" s="172" cm="1">
        <f t="array" ref="AS58">IFERROR(--('Input| Projects'!$AT58="Yes")*_xlfn.SWITCH('Input| Overheads'!$C$50,"Direct costs",'Calc| Overheads Allocation'!G$9*U58,"Internal labour",'Calc| Overheads Allocation'!G$9*U58*'Input| Projects'!$AO58,"DNSP defined",'Calc| Overheads Allocation'!G$79*'Input| Projects'!$AW58,0),0)</f>
        <v>268.09047738485128</v>
      </c>
      <c r="AT58" s="172" cm="1">
        <f t="array" ref="AT58">IFERROR(--('Input| Projects'!$AT58="Yes")*_xlfn.SWITCH('Input| Overheads'!$C$50,"Direct costs",'Calc| Overheads Allocation'!H$9*V58,"Internal labour",'Calc| Overheads Allocation'!H$9*V58*'Input| Projects'!$AO58,"DNSP defined",'Calc| Overheads Allocation'!H$79*'Input| Projects'!$AW58,0),0)</f>
        <v>248.4730148363073</v>
      </c>
      <c r="AU58" s="172" cm="1">
        <f t="array" ref="AU58">IFERROR(--('Input| Projects'!$AT58="Yes")*_xlfn.SWITCH('Input| Overheads'!$C$50,"Direct costs",'Calc| Overheads Allocation'!I$9*W58,"Internal labour",'Calc| Overheads Allocation'!I$9*W58*'Input| Projects'!$AO58,"DNSP defined",'Calc| Overheads Allocation'!I$79*'Input| Projects'!$AW58,0),0)</f>
        <v>215.78846223849806</v>
      </c>
      <c r="AV58" s="175"/>
      <c r="AW58" s="172">
        <f t="shared" si="24"/>
        <v>95.968649380049186</v>
      </c>
      <c r="AX58" s="172">
        <f t="shared" si="25"/>
        <v>68.153409923430416</v>
      </c>
      <c r="AY58" s="172">
        <f t="shared" si="26"/>
        <v>247.80432593228971</v>
      </c>
      <c r="AZ58" s="172">
        <f t="shared" si="27"/>
        <v>406.78821982998318</v>
      </c>
      <c r="BA58" s="172">
        <f t="shared" si="28"/>
        <v>520.58451286428794</v>
      </c>
      <c r="BB58" s="172">
        <f t="shared" si="29"/>
        <v>480.57593779376464</v>
      </c>
      <c r="BC58" s="172">
        <f t="shared" si="30"/>
        <v>415.56762617829315</v>
      </c>
      <c r="BD58" s="176"/>
      <c r="BE58" s="172">
        <f t="shared" si="31"/>
        <v>0</v>
      </c>
      <c r="BF58" s="172">
        <f t="shared" si="32"/>
        <v>0</v>
      </c>
      <c r="BG58" s="172">
        <f t="shared" si="33"/>
        <v>0</v>
      </c>
      <c r="BH58" s="172">
        <f t="shared" si="34"/>
        <v>0</v>
      </c>
      <c r="BI58" s="172">
        <f t="shared" si="35"/>
        <v>0</v>
      </c>
      <c r="BJ58" s="172">
        <f t="shared" si="36"/>
        <v>0</v>
      </c>
      <c r="BK58" s="172">
        <f t="shared" si="37"/>
        <v>0</v>
      </c>
      <c r="BL58" s="176"/>
      <c r="BM58" s="172">
        <f t="shared" si="16"/>
        <v>1675.036464799452</v>
      </c>
      <c r="BN58" s="172">
        <f t="shared" si="17"/>
        <v>8046.9440291265873</v>
      </c>
      <c r="BO58" s="172">
        <f t="shared" si="18"/>
        <v>5013.9640711876527</v>
      </c>
      <c r="BP58" s="172">
        <f t="shared" si="19"/>
        <v>8253.9671572385359</v>
      </c>
      <c r="BQ58" s="172">
        <f t="shared" si="20"/>
        <v>10602.293113168726</v>
      </c>
      <c r="BR58" s="172">
        <f t="shared" si="21"/>
        <v>9823.0151903703645</v>
      </c>
      <c r="BS58" s="172">
        <f t="shared" si="22"/>
        <v>8517.6489995052143</v>
      </c>
      <c r="BT58" s="55"/>
      <c r="BU58" s="158">
        <f>SUMIF('Input| Projects'!$BA$8:$CX$8,RIGHT(BU$9,3),'Input| Projects'!$BA58:$CX58)</f>
        <v>1</v>
      </c>
      <c r="BV58" s="158">
        <f>SUMIF('Input| Projects'!$BA$8:$CX$8,RIGHT(BV$9,3),'Input| Projects'!$BA58:$CX58)</f>
        <v>0</v>
      </c>
      <c r="BW58" s="79" t="str">
        <f t="shared" si="23"/>
        <v/>
      </c>
    </row>
    <row r="59" spans="2:75" x14ac:dyDescent="0.2">
      <c r="B59" s="123">
        <f>IFERROR('Input| Projects'!B59,"")</f>
        <v>50</v>
      </c>
      <c r="C59" s="160" t="str">
        <f>IFERROR(IF('Input| Projects'!C59="","",'Input| Projects'!C59),"")</f>
        <v>Project 50</v>
      </c>
      <c r="D59" s="160">
        <f>IFERROR(IF('Input| Projects'!D59="","",'Input| Projects'!D59),"")</f>
        <v>50</v>
      </c>
      <c r="E59" s="53"/>
      <c r="F59" s="160" t="str">
        <f>IF(LEN('Input| Projects'!F59)&gt;0,'Input| Projects'!F59,"")</f>
        <v>Property capex</v>
      </c>
      <c r="G59" s="160" t="str">
        <f>IF(LEN('Input| Projects'!G59)&gt;0,'Input| Projects'!G59,"")</f>
        <v>Buildings</v>
      </c>
      <c r="H59" s="10"/>
      <c r="I59" s="194" cm="1">
        <f t="array" ref="I59">IF(LEN($F59)&gt;0,1+IFERROR(SUMPRODUCT(TRANSPOSE('Input| Projects'!$AO59:$AQ59),INDEX('Input| Escalations'!$F$27:$L$29,,MATCH(Q$9,'Input| Escalations'!$F$21:$L$21,0))),0),0)</f>
        <v>1.0010291990483784</v>
      </c>
      <c r="J59" s="194" cm="1">
        <f t="array" ref="J59">IF(LEN($F59)&gt;0,1+IFERROR(SUMPRODUCT(TRANSPOSE('Input| Projects'!$AO59:$AQ59),INDEX('Input| Escalations'!$F$27:$L$29,,MATCH(R$9,'Input| Escalations'!$F$21:$L$21,0))),0),0)</f>
        <v>1.0030981324820609</v>
      </c>
      <c r="K59" s="194" cm="1">
        <f t="array" ref="K59">IF(LEN($F59)&gt;0,1+IFERROR(SUMPRODUCT(TRANSPOSE('Input| Projects'!$AO59:$AQ59),INDEX('Input| Escalations'!$F$27:$L$29,,MATCH(S$9,'Input| Escalations'!$F$21:$L$21,0))),0),0)</f>
        <v>1.0051812156520927</v>
      </c>
      <c r="L59" s="194" cm="1">
        <f t="array" ref="L59">IF(LEN($F59)&gt;0,1+IFERROR(SUMPRODUCT(TRANSPOSE('Input| Projects'!$AO59:$AQ59),INDEX('Input| Escalations'!$F$27:$L$29,,MATCH(T$9,'Input| Escalations'!$F$21:$L$21,0))),0),0)</f>
        <v>1.0072785726702687</v>
      </c>
      <c r="M59" s="194" cm="1">
        <f t="array" ref="M59">IF(LEN($F59)&gt;0,1+IFERROR(SUMPRODUCT(TRANSPOSE('Input| Projects'!$AO59:$AQ59),INDEX('Input| Escalations'!$F$27:$L$29,,MATCH(U$9,'Input| Escalations'!$F$21:$L$21,0))),0),0)</f>
        <v>1.0093903287627715</v>
      </c>
      <c r="N59" s="194" cm="1">
        <f t="array" ref="N59">IF(LEN($F59)&gt;0,1+IFERROR(SUMPRODUCT(TRANSPOSE('Input| Projects'!$AO59:$AQ59),INDEX('Input| Escalations'!$F$27:$L$29,,MATCH(V$9,'Input| Escalations'!$F$21:$L$21,0))),0),0)</f>
        <v>1.0115166102801989</v>
      </c>
      <c r="O59" s="194" cm="1">
        <f t="array" ref="O59">IF(LEN($F59)&gt;0,1+IFERROR(SUMPRODUCT(TRANSPOSE('Input| Projects'!$AO59:$AQ59),INDEX('Input| Escalations'!$F$27:$L$29,,MATCH(W$9,'Input| Escalations'!$F$21:$L$21,0))),0),0)</f>
        <v>1.0136575447076808</v>
      </c>
      <c r="P59" s="10"/>
      <c r="Q59" s="172">
        <f>IFERROR(IF(ISNUMBER(FIND("decision",'Input| Setup'!$F$6)),'Input| Projects'!Y59,'Input| Projects'!I59)*'Input| Escalations'!$I$17*I59,0)</f>
        <v>5995.9267237118311</v>
      </c>
      <c r="R59" s="172">
        <f>IFERROR(IF(ISNUMBER(FIND("decision",'Input| Setup'!$F$6)),'Input| Projects'!Z59,'Input| Projects'!J59)*'Input| Escalations'!$I$17*J59,0)</f>
        <v>1479.7183258339555</v>
      </c>
      <c r="S59" s="172">
        <f>IFERROR(IF(ISNUMBER(FIND("decision",'Input| Setup'!$F$6)),'Input| Projects'!AA59,'Input| Projects'!K59)*'Input| Escalations'!$I$17*K59,0)</f>
        <v>5206.2750695027244</v>
      </c>
      <c r="T59" s="172">
        <f>IFERROR(IF(ISNUMBER(FIND("decision",'Input| Setup'!$F$6)),'Input| Projects'!AB59,'Input| Projects'!L59)*'Input| Escalations'!$I$17*L59,0)</f>
        <v>10.193531726335008</v>
      </c>
      <c r="U59" s="172">
        <f>IFERROR(IF(ISNUMBER(FIND("decision",'Input| Setup'!$F$6)),'Input| Projects'!AC59,'Input| Projects'!M59)*'Input| Escalations'!$I$17*M59,0)</f>
        <v>2671.4168218661684</v>
      </c>
      <c r="V59" s="172">
        <f>IFERROR(IF(ISNUMBER(FIND("decision",'Input| Setup'!$F$6)),'Input| Projects'!AD59,'Input| Projects'!N59)*'Input| Escalations'!$I$17*N59,0)</f>
        <v>3243.2323530415397</v>
      </c>
      <c r="W59" s="172">
        <f>IFERROR(IF(ISNUMBER(FIND("decision",'Input| Setup'!$F$6)),'Input| Projects'!AE59,'Input| Projects'!O59)*'Input| Escalations'!$I$17*O59,0)</f>
        <v>5971.8142142547213</v>
      </c>
      <c r="X59" s="175"/>
      <c r="Y59" s="172">
        <f>IF(ISNUMBER(FIND("decision",'Input| Setup'!$F$6)),'Input| Projects'!AG59,'Input| Projects'!Q59)*I59*'Input| Escalations'!$I$17</f>
        <v>0</v>
      </c>
      <c r="Z59" s="172">
        <f>IF(ISNUMBER(FIND("decision",'Input| Setup'!$F$6)),'Input| Projects'!AH59,'Input| Projects'!R59)*J59*'Input| Escalations'!$I$17</f>
        <v>0</v>
      </c>
      <c r="AA59" s="172">
        <f>IF(ISNUMBER(FIND("decision",'Input| Setup'!$F$6)),'Input| Projects'!AI59,'Input| Projects'!S59)*K59*'Input| Escalations'!$I$17</f>
        <v>0</v>
      </c>
      <c r="AB59" s="172">
        <f>IF(ISNUMBER(FIND("decision",'Input| Setup'!$F$6)),'Input| Projects'!AJ59,'Input| Projects'!T59)*L59*'Input| Escalations'!$I$17</f>
        <v>0</v>
      </c>
      <c r="AC59" s="172">
        <f>IF(ISNUMBER(FIND("decision",'Input| Setup'!$F$6)),'Input| Projects'!AK59,'Input| Projects'!U59)*M59*'Input| Escalations'!$I$17</f>
        <v>0</v>
      </c>
      <c r="AD59" s="172">
        <f>IF(ISNUMBER(FIND("decision",'Input| Setup'!$F$6)),'Input| Projects'!AL59,'Input| Projects'!V59)*N59*'Input| Escalations'!$I$17</f>
        <v>0</v>
      </c>
      <c r="AE59" s="172">
        <f>IF(ISNUMBER(FIND("decision",'Input| Setup'!$F$6)),'Input| Projects'!AM59,'Input| Projects'!W59)*O59*'Input| Escalations'!$I$17</f>
        <v>0</v>
      </c>
      <c r="AF59" s="175"/>
      <c r="AG59" s="172" cm="1">
        <f t="array" ref="AG59">IFERROR(--('Input| Projects'!$AS59="Yes")*_xlfn.SWITCH('Input| Overheads'!$C$50,"Direct costs",'Calc| Overheads Allocation'!C$8*Q59,"Internal labour",'Calc| Overheads Allocation'!C$8*Q59*'Input| Projects'!$AO59,"DNSP defined",'Calc| Overheads Allocation'!C$78*'Input| Projects'!$AV59,0),0)</f>
        <v>180.79291014283663</v>
      </c>
      <c r="AH59" s="172" cm="1">
        <f t="array" ref="AH59">IFERROR(--('Input| Projects'!$AS59="Yes")*_xlfn.SWITCH('Input| Overheads'!$C$50,"Direct costs",'Calc| Overheads Allocation'!D$8*R59,"Internal labour",'Calc| Overheads Allocation'!D$8*R59*'Input| Projects'!$AO59,"DNSP defined",'Calc| Overheads Allocation'!D$78*'Input| Projects'!$AV59,0),0)</f>
        <v>6.2090914439698723</v>
      </c>
      <c r="AI59" s="172" cm="1">
        <f t="array" ref="AI59">IFERROR(--('Input| Projects'!$AS59="Yes")*_xlfn.SWITCH('Input| Overheads'!$C$50,"Direct costs",'Calc| Overheads Allocation'!E$8*S59,"Internal labour",'Calc| Overheads Allocation'!E$8*S59*'Input| Projects'!$AO59,"DNSP defined",'Calc| Overheads Allocation'!E$78*'Input| Projects'!$AV59,0),0)</f>
        <v>132.41082258332116</v>
      </c>
      <c r="AJ59" s="172" cm="1">
        <f t="array" ref="AJ59">IFERROR(--('Input| Projects'!$AS59="Yes")*_xlfn.SWITCH('Input| Overheads'!$C$50,"Direct costs",'Calc| Overheads Allocation'!F$8*T59,"Internal labour",'Calc| Overheads Allocation'!F$8*T59*'Input| Projects'!$AO59,"DNSP defined",'Calc| Overheads Allocation'!F$78*'Input| Projects'!$AV59,0),0)</f>
        <v>0.25738586607365116</v>
      </c>
      <c r="AK59" s="172" cm="1">
        <f t="array" ref="AK59">IFERROR(--('Input| Projects'!$AS59="Yes")*_xlfn.SWITCH('Input| Overheads'!$C$50,"Direct costs",'Calc| Overheads Allocation'!G$8*U59,"Internal labour",'Calc| Overheads Allocation'!G$8*U59*'Input| Projects'!$AO59,"DNSP defined",'Calc| Overheads Allocation'!G$78*'Input| Projects'!$AV59,0),0)</f>
        <v>66.905009908764058</v>
      </c>
      <c r="AL59" s="172" cm="1">
        <f t="array" ref="AL59">IFERROR(--('Input| Projects'!$AS59="Yes")*_xlfn.SWITCH('Input| Overheads'!$C$50,"Direct costs",'Calc| Overheads Allocation'!H$8*V59,"Internal labour",'Calc| Overheads Allocation'!H$8*V59*'Input| Projects'!$AO59,"DNSP defined",'Calc| Overheads Allocation'!H$78*'Input| Projects'!$AV59,0),0)</f>
        <v>80.574643154733394</v>
      </c>
      <c r="AM59" s="172" cm="1">
        <f t="array" ref="AM59">IFERROR(--('Input| Projects'!$AS59="Yes")*_xlfn.SWITCH('Input| Overheads'!$C$50,"Direct costs",'Calc| Overheads Allocation'!I$8*W59,"Internal labour",'Calc| Overheads Allocation'!I$8*W59*'Input| Projects'!$AO59,"DNSP defined",'Calc| Overheads Allocation'!I$78*'Input| Projects'!$AV59,0),0)</f>
        <v>147.25155129338063</v>
      </c>
      <c r="AN59" s="175"/>
      <c r="AO59" s="172" cm="1">
        <f t="array" ref="AO59">IFERROR(--('Input| Projects'!$AT59="Yes")*_xlfn.SWITCH('Input| Overheads'!$C$50,"Direct costs",'Calc| Overheads Allocation'!C$9*Q59,"Internal labour",'Calc| Overheads Allocation'!C$9*Q59*'Input| Projects'!$AO59,"DNSP defined",'Calc| Overheads Allocation'!C$79*'Input| Projects'!$AW59,0),0)</f>
        <v>183.61258519906866</v>
      </c>
      <c r="AP59" s="172" cm="1">
        <f t="array" ref="AP59">IFERROR(--('Input| Projects'!$AT59="Yes")*_xlfn.SWITCH('Input| Overheads'!$C$50,"Direct costs",'Calc| Overheads Allocation'!D$9*R59,"Internal labour",'Calc| Overheads Allocation'!D$9*R59*'Input| Projects'!$AO59,"DNSP defined",'Calc| Overheads Allocation'!D$79*'Input| Projects'!$AW59,0),0)</f>
        <v>6.4303992313532321</v>
      </c>
      <c r="AQ59" s="172" cm="1">
        <f t="array" ref="AQ59">IFERROR(--('Input| Projects'!$AT59="Yes")*_xlfn.SWITCH('Input| Overheads'!$C$50,"Direct costs",'Calc| Overheads Allocation'!E$9*S59,"Internal labour",'Calc| Overheads Allocation'!E$9*S59*'Input| Projects'!$AO59,"DNSP defined",'Calc| Overheads Allocation'!E$79*'Input| Projects'!$AW59,0),0)</f>
        <v>138.27617767942053</v>
      </c>
      <c r="AR59" s="172" cm="1">
        <f t="array" ref="AR59">IFERROR(--('Input| Projects'!$AT59="Yes")*_xlfn.SWITCH('Input| Overheads'!$C$50,"Direct costs",'Calc| Overheads Allocation'!F$9*T59,"Internal labour",'Calc| Overheads Allocation'!F$9*T59*'Input| Projects'!$AO59,"DNSP defined",'Calc| Overheads Allocation'!F$79*'Input| Projects'!$AW59,0),0)</f>
        <v>0.27103443092873208</v>
      </c>
      <c r="AS59" s="172" cm="1">
        <f t="array" ref="AS59">IFERROR(--('Input| Projects'!$AT59="Yes")*_xlfn.SWITCH('Input| Overheads'!$C$50,"Direct costs",'Calc| Overheads Allocation'!G$9*U59,"Internal labour",'Calc| Overheads Allocation'!G$9*U59*'Input| Projects'!$AO59,"DNSP defined",'Calc| Overheads Allocation'!G$79*'Input| Projects'!$AW59,0),0)</f>
        <v>71.037701986982327</v>
      </c>
      <c r="AT59" s="172" cm="1">
        <f t="array" ref="AT59">IFERROR(--('Input| Projects'!$AT59="Yes")*_xlfn.SWITCH('Input| Overheads'!$C$50,"Direct costs",'Calc| Overheads Allocation'!H$9*V59,"Internal labour",'Calc| Overheads Allocation'!H$9*V59*'Input| Projects'!$AO59,"DNSP defined",'Calc| Overheads Allocation'!H$79*'Input| Projects'!$AW59,0),0)</f>
        <v>86.257528552046097</v>
      </c>
      <c r="AU59" s="172" cm="1">
        <f t="array" ref="AU59">IFERROR(--('Input| Projects'!$AT59="Yes")*_xlfn.SWITCH('Input| Overheads'!$C$50,"Direct costs",'Calc| Overheads Allocation'!I$9*W59,"Internal labour",'Calc| Overheads Allocation'!I$9*W59*'Input| Projects'!$AO59,"DNSP defined",'Calc| Overheads Allocation'!I$79*'Input| Projects'!$AW59,0),0)</f>
        <v>159.05155066825489</v>
      </c>
      <c r="AV59" s="175"/>
      <c r="AW59" s="172">
        <f t="shared" si="24"/>
        <v>364.40549534190529</v>
      </c>
      <c r="AX59" s="172">
        <f t="shared" si="25"/>
        <v>12.639490675323104</v>
      </c>
      <c r="AY59" s="172">
        <f t="shared" si="26"/>
        <v>270.68700026274166</v>
      </c>
      <c r="AZ59" s="172">
        <f t="shared" si="27"/>
        <v>0.52842029700238324</v>
      </c>
      <c r="BA59" s="172">
        <f t="shared" si="28"/>
        <v>137.94271189574638</v>
      </c>
      <c r="BB59" s="172">
        <f t="shared" si="29"/>
        <v>166.83217170677949</v>
      </c>
      <c r="BC59" s="172">
        <f t="shared" si="30"/>
        <v>306.30310196163555</v>
      </c>
      <c r="BD59" s="176"/>
      <c r="BE59" s="172">
        <f t="shared" si="31"/>
        <v>0</v>
      </c>
      <c r="BF59" s="172">
        <f t="shared" si="32"/>
        <v>0</v>
      </c>
      <c r="BG59" s="172">
        <f t="shared" si="33"/>
        <v>0</v>
      </c>
      <c r="BH59" s="172">
        <f t="shared" si="34"/>
        <v>0</v>
      </c>
      <c r="BI59" s="172">
        <f t="shared" si="35"/>
        <v>0</v>
      </c>
      <c r="BJ59" s="172">
        <f t="shared" si="36"/>
        <v>0</v>
      </c>
      <c r="BK59" s="172">
        <f t="shared" si="37"/>
        <v>0</v>
      </c>
      <c r="BL59" s="176"/>
      <c r="BM59" s="172">
        <f t="shared" si="16"/>
        <v>6360.3322190537365</v>
      </c>
      <c r="BN59" s="172">
        <f t="shared" si="17"/>
        <v>1492.3578165092786</v>
      </c>
      <c r="BO59" s="172">
        <f t="shared" si="18"/>
        <v>5476.9620697654664</v>
      </c>
      <c r="BP59" s="172">
        <f t="shared" si="19"/>
        <v>10.721952023337391</v>
      </c>
      <c r="BQ59" s="172">
        <f t="shared" si="20"/>
        <v>2809.3595337619149</v>
      </c>
      <c r="BR59" s="172">
        <f t="shared" si="21"/>
        <v>3410.0645247483189</v>
      </c>
      <c r="BS59" s="172">
        <f t="shared" si="22"/>
        <v>6278.1173162163568</v>
      </c>
      <c r="BT59" s="55"/>
      <c r="BU59" s="158">
        <f>SUMIF('Input| Projects'!$BA$8:$CX$8,RIGHT(BU$9,3),'Input| Projects'!$BA59:$CX59)</f>
        <v>1</v>
      </c>
      <c r="BV59" s="158">
        <f>SUMIF('Input| Projects'!$BA$8:$CX$8,RIGHT(BV$9,3),'Input| Projects'!$BA59:$CX59)</f>
        <v>0</v>
      </c>
      <c r="BW59" s="79" t="str">
        <f t="shared" si="23"/>
        <v/>
      </c>
    </row>
    <row r="60" spans="2:75" x14ac:dyDescent="0.2">
      <c r="B60" s="123">
        <f>IFERROR('Input| Projects'!B60,"")</f>
        <v>51</v>
      </c>
      <c r="C60" s="160" t="str">
        <f>IFERROR(IF('Input| Projects'!C60="","",'Input| Projects'!C60),"")</f>
        <v/>
      </c>
      <c r="D60" s="160" t="str">
        <f>IFERROR(IF('Input| Projects'!D60="","",'Input| Projects'!D60),"")</f>
        <v/>
      </c>
      <c r="E60" s="53"/>
      <c r="F60" s="160" t="str">
        <f>IF(LEN('Input| Projects'!F60)&gt;0,'Input| Projects'!F60,"")</f>
        <v/>
      </c>
      <c r="G60" s="160" t="str">
        <f>IF(LEN('Input| Projects'!G60)&gt;0,'Input| Projects'!G60,"")</f>
        <v/>
      </c>
      <c r="H60" s="10"/>
      <c r="I60" s="194" cm="1">
        <f t="array" ref="I60">IF(LEN($F60)&gt;0,1+IFERROR(SUMPRODUCT(TRANSPOSE('Input| Projects'!$AO60:$AQ60),INDEX('Input| Escalations'!$F$27:$L$29,,MATCH(Q$9,'Input| Escalations'!$F$21:$L$21,0))),0),0)</f>
        <v>0</v>
      </c>
      <c r="J60" s="194" cm="1">
        <f t="array" ref="J60">IF(LEN($F60)&gt;0,1+IFERROR(SUMPRODUCT(TRANSPOSE('Input| Projects'!$AO60:$AQ60),INDEX('Input| Escalations'!$F$27:$L$29,,MATCH(R$9,'Input| Escalations'!$F$21:$L$21,0))),0),0)</f>
        <v>0</v>
      </c>
      <c r="K60" s="194" cm="1">
        <f t="array" ref="K60">IF(LEN($F60)&gt;0,1+IFERROR(SUMPRODUCT(TRANSPOSE('Input| Projects'!$AO60:$AQ60),INDEX('Input| Escalations'!$F$27:$L$29,,MATCH(S$9,'Input| Escalations'!$F$21:$L$21,0))),0),0)</f>
        <v>0</v>
      </c>
      <c r="L60" s="194" cm="1">
        <f t="array" ref="L60">IF(LEN($F60)&gt;0,1+IFERROR(SUMPRODUCT(TRANSPOSE('Input| Projects'!$AO60:$AQ60),INDEX('Input| Escalations'!$F$27:$L$29,,MATCH(T$9,'Input| Escalations'!$F$21:$L$21,0))),0),0)</f>
        <v>0</v>
      </c>
      <c r="M60" s="194" cm="1">
        <f t="array" ref="M60">IF(LEN($F60)&gt;0,1+IFERROR(SUMPRODUCT(TRANSPOSE('Input| Projects'!$AO60:$AQ60),INDEX('Input| Escalations'!$F$27:$L$29,,MATCH(U$9,'Input| Escalations'!$F$21:$L$21,0))),0),0)</f>
        <v>0</v>
      </c>
      <c r="N60" s="194" cm="1">
        <f t="array" ref="N60">IF(LEN($F60)&gt;0,1+IFERROR(SUMPRODUCT(TRANSPOSE('Input| Projects'!$AO60:$AQ60),INDEX('Input| Escalations'!$F$27:$L$29,,MATCH(V$9,'Input| Escalations'!$F$21:$L$21,0))),0),0)</f>
        <v>0</v>
      </c>
      <c r="O60" s="194" cm="1">
        <f t="array" ref="O60">IF(LEN($F60)&gt;0,1+IFERROR(SUMPRODUCT(TRANSPOSE('Input| Projects'!$AO60:$AQ60),INDEX('Input| Escalations'!$F$27:$L$29,,MATCH(W$9,'Input| Escalations'!$F$21:$L$21,0))),0),0)</f>
        <v>0</v>
      </c>
      <c r="P60" s="10"/>
      <c r="Q60" s="172">
        <f>IFERROR(IF(ISNUMBER(FIND("decision",'Input| Setup'!$F$6)),'Input| Projects'!Y60,'Input| Projects'!I60)*'Input| Escalations'!$I$17*I60,0)</f>
        <v>0</v>
      </c>
      <c r="R60" s="172">
        <f>IFERROR(IF(ISNUMBER(FIND("decision",'Input| Setup'!$F$6)),'Input| Projects'!Z60,'Input| Projects'!J60)*'Input| Escalations'!$I$17*J60,0)</f>
        <v>0</v>
      </c>
      <c r="S60" s="172">
        <f>IFERROR(IF(ISNUMBER(FIND("decision",'Input| Setup'!$F$6)),'Input| Projects'!AA60,'Input| Projects'!K60)*'Input| Escalations'!$I$17*K60,0)</f>
        <v>0</v>
      </c>
      <c r="T60" s="172">
        <f>IFERROR(IF(ISNUMBER(FIND("decision",'Input| Setup'!$F$6)),'Input| Projects'!AB60,'Input| Projects'!L60)*'Input| Escalations'!$I$17*L60,0)</f>
        <v>0</v>
      </c>
      <c r="U60" s="172">
        <f>IFERROR(IF(ISNUMBER(FIND("decision",'Input| Setup'!$F$6)),'Input| Projects'!AC60,'Input| Projects'!M60)*'Input| Escalations'!$I$17*M60,0)</f>
        <v>0</v>
      </c>
      <c r="V60" s="172">
        <f>IFERROR(IF(ISNUMBER(FIND("decision",'Input| Setup'!$F$6)),'Input| Projects'!AD60,'Input| Projects'!N60)*'Input| Escalations'!$I$17*N60,0)</f>
        <v>0</v>
      </c>
      <c r="W60" s="172">
        <f>IFERROR(IF(ISNUMBER(FIND("decision",'Input| Setup'!$F$6)),'Input| Projects'!AE60,'Input| Projects'!O60)*'Input| Escalations'!$I$17*O60,0)</f>
        <v>0</v>
      </c>
      <c r="X60" s="175"/>
      <c r="Y60" s="172">
        <f>IF(ISNUMBER(FIND("decision",'Input| Setup'!$F$6)),'Input| Projects'!AG60,'Input| Projects'!Q60)*I60*'Input| Escalations'!$I$17</f>
        <v>0</v>
      </c>
      <c r="Z60" s="172">
        <f>IF(ISNUMBER(FIND("decision",'Input| Setup'!$F$6)),'Input| Projects'!AH60,'Input| Projects'!R60)*J60*'Input| Escalations'!$I$17</f>
        <v>0</v>
      </c>
      <c r="AA60" s="172">
        <f>IF(ISNUMBER(FIND("decision",'Input| Setup'!$F$6)),'Input| Projects'!AI60,'Input| Projects'!S60)*K60*'Input| Escalations'!$I$17</f>
        <v>0</v>
      </c>
      <c r="AB60" s="172">
        <f>IF(ISNUMBER(FIND("decision",'Input| Setup'!$F$6)),'Input| Projects'!AJ60,'Input| Projects'!T60)*L60*'Input| Escalations'!$I$17</f>
        <v>0</v>
      </c>
      <c r="AC60" s="172">
        <f>IF(ISNUMBER(FIND("decision",'Input| Setup'!$F$6)),'Input| Projects'!AK60,'Input| Projects'!U60)*M60*'Input| Escalations'!$I$17</f>
        <v>0</v>
      </c>
      <c r="AD60" s="172">
        <f>IF(ISNUMBER(FIND("decision",'Input| Setup'!$F$6)),'Input| Projects'!AL60,'Input| Projects'!V60)*N60*'Input| Escalations'!$I$17</f>
        <v>0</v>
      </c>
      <c r="AE60" s="172">
        <f>IF(ISNUMBER(FIND("decision",'Input| Setup'!$F$6)),'Input| Projects'!AM60,'Input| Projects'!W60)*O60*'Input| Escalations'!$I$17</f>
        <v>0</v>
      </c>
      <c r="AF60" s="175"/>
      <c r="AG60" s="172" cm="1">
        <f t="array" ref="AG60">IFERROR(--('Input| Projects'!$AS60="Yes")*_xlfn.SWITCH('Input| Overheads'!$C$50,"Direct costs",'Calc| Overheads Allocation'!C$8*Q60,"Internal labour",'Calc| Overheads Allocation'!C$8*Q60*'Input| Projects'!$AO60,"DNSP defined",'Calc| Overheads Allocation'!C$78*'Input| Projects'!$AV60,0),0)</f>
        <v>0</v>
      </c>
      <c r="AH60" s="172" cm="1">
        <f t="array" ref="AH60">IFERROR(--('Input| Projects'!$AS60="Yes")*_xlfn.SWITCH('Input| Overheads'!$C$50,"Direct costs",'Calc| Overheads Allocation'!D$8*R60,"Internal labour",'Calc| Overheads Allocation'!D$8*R60*'Input| Projects'!$AO60,"DNSP defined",'Calc| Overheads Allocation'!D$78*'Input| Projects'!$AV60,0),0)</f>
        <v>0</v>
      </c>
      <c r="AI60" s="172" cm="1">
        <f t="array" ref="AI60">IFERROR(--('Input| Projects'!$AS60="Yes")*_xlfn.SWITCH('Input| Overheads'!$C$50,"Direct costs",'Calc| Overheads Allocation'!E$8*S60,"Internal labour",'Calc| Overheads Allocation'!E$8*S60*'Input| Projects'!$AO60,"DNSP defined",'Calc| Overheads Allocation'!E$78*'Input| Projects'!$AV60,0),0)</f>
        <v>0</v>
      </c>
      <c r="AJ60" s="172" cm="1">
        <f t="array" ref="AJ60">IFERROR(--('Input| Projects'!$AS60="Yes")*_xlfn.SWITCH('Input| Overheads'!$C$50,"Direct costs",'Calc| Overheads Allocation'!F$8*T60,"Internal labour",'Calc| Overheads Allocation'!F$8*T60*'Input| Projects'!$AO60,"DNSP defined",'Calc| Overheads Allocation'!F$78*'Input| Projects'!$AV60,0),0)</f>
        <v>0</v>
      </c>
      <c r="AK60" s="172" cm="1">
        <f t="array" ref="AK60">IFERROR(--('Input| Projects'!$AS60="Yes")*_xlfn.SWITCH('Input| Overheads'!$C$50,"Direct costs",'Calc| Overheads Allocation'!G$8*U60,"Internal labour",'Calc| Overheads Allocation'!G$8*U60*'Input| Projects'!$AO60,"DNSP defined",'Calc| Overheads Allocation'!G$78*'Input| Projects'!$AV60,0),0)</f>
        <v>0</v>
      </c>
      <c r="AL60" s="172" cm="1">
        <f t="array" ref="AL60">IFERROR(--('Input| Projects'!$AS60="Yes")*_xlfn.SWITCH('Input| Overheads'!$C$50,"Direct costs",'Calc| Overheads Allocation'!H$8*V60,"Internal labour",'Calc| Overheads Allocation'!H$8*V60*'Input| Projects'!$AO60,"DNSP defined",'Calc| Overheads Allocation'!H$78*'Input| Projects'!$AV60,0),0)</f>
        <v>0</v>
      </c>
      <c r="AM60" s="172" cm="1">
        <f t="array" ref="AM60">IFERROR(--('Input| Projects'!$AS60="Yes")*_xlfn.SWITCH('Input| Overheads'!$C$50,"Direct costs",'Calc| Overheads Allocation'!I$8*W60,"Internal labour",'Calc| Overheads Allocation'!I$8*W60*'Input| Projects'!$AO60,"DNSP defined",'Calc| Overheads Allocation'!I$78*'Input| Projects'!$AV60,0),0)</f>
        <v>0</v>
      </c>
      <c r="AN60" s="175"/>
      <c r="AO60" s="172" cm="1">
        <f t="array" ref="AO60">IFERROR(--('Input| Projects'!$AT60="Yes")*_xlfn.SWITCH('Input| Overheads'!$C$50,"Direct costs",'Calc| Overheads Allocation'!C$9*Q60,"Internal labour",'Calc| Overheads Allocation'!C$9*Q60*'Input| Projects'!$AO60,"DNSP defined",'Calc| Overheads Allocation'!C$79*'Input| Projects'!$AW60,0),0)</f>
        <v>0</v>
      </c>
      <c r="AP60" s="172" cm="1">
        <f t="array" ref="AP60">IFERROR(--('Input| Projects'!$AT60="Yes")*_xlfn.SWITCH('Input| Overheads'!$C$50,"Direct costs",'Calc| Overheads Allocation'!D$9*R60,"Internal labour",'Calc| Overheads Allocation'!D$9*R60*'Input| Projects'!$AO60,"DNSP defined",'Calc| Overheads Allocation'!D$79*'Input| Projects'!$AW60,0),0)</f>
        <v>0</v>
      </c>
      <c r="AQ60" s="172" cm="1">
        <f t="array" ref="AQ60">IFERROR(--('Input| Projects'!$AT60="Yes")*_xlfn.SWITCH('Input| Overheads'!$C$50,"Direct costs",'Calc| Overheads Allocation'!E$9*S60,"Internal labour",'Calc| Overheads Allocation'!E$9*S60*'Input| Projects'!$AO60,"DNSP defined",'Calc| Overheads Allocation'!E$79*'Input| Projects'!$AW60,0),0)</f>
        <v>0</v>
      </c>
      <c r="AR60" s="172" cm="1">
        <f t="array" ref="AR60">IFERROR(--('Input| Projects'!$AT60="Yes")*_xlfn.SWITCH('Input| Overheads'!$C$50,"Direct costs",'Calc| Overheads Allocation'!F$9*T60,"Internal labour",'Calc| Overheads Allocation'!F$9*T60*'Input| Projects'!$AO60,"DNSP defined",'Calc| Overheads Allocation'!F$79*'Input| Projects'!$AW60,0),0)</f>
        <v>0</v>
      </c>
      <c r="AS60" s="172" cm="1">
        <f t="array" ref="AS60">IFERROR(--('Input| Projects'!$AT60="Yes")*_xlfn.SWITCH('Input| Overheads'!$C$50,"Direct costs",'Calc| Overheads Allocation'!G$9*U60,"Internal labour",'Calc| Overheads Allocation'!G$9*U60*'Input| Projects'!$AO60,"DNSP defined",'Calc| Overheads Allocation'!G$79*'Input| Projects'!$AW60,0),0)</f>
        <v>0</v>
      </c>
      <c r="AT60" s="172" cm="1">
        <f t="array" ref="AT60">IFERROR(--('Input| Projects'!$AT60="Yes")*_xlfn.SWITCH('Input| Overheads'!$C$50,"Direct costs",'Calc| Overheads Allocation'!H$9*V60,"Internal labour",'Calc| Overheads Allocation'!H$9*V60*'Input| Projects'!$AO60,"DNSP defined",'Calc| Overheads Allocation'!H$79*'Input| Projects'!$AW60,0),0)</f>
        <v>0</v>
      </c>
      <c r="AU60" s="172" cm="1">
        <f t="array" ref="AU60">IFERROR(--('Input| Projects'!$AT60="Yes")*_xlfn.SWITCH('Input| Overheads'!$C$50,"Direct costs",'Calc| Overheads Allocation'!I$9*W60,"Internal labour",'Calc| Overheads Allocation'!I$9*W60*'Input| Projects'!$AO60,"DNSP defined",'Calc| Overheads Allocation'!I$79*'Input| Projects'!$AW60,0),0)</f>
        <v>0</v>
      </c>
      <c r="AV60" s="175"/>
      <c r="AW60" s="172">
        <f t="shared" si="24"/>
        <v>0</v>
      </c>
      <c r="AX60" s="172">
        <f t="shared" si="25"/>
        <v>0</v>
      </c>
      <c r="AY60" s="172">
        <f t="shared" si="26"/>
        <v>0</v>
      </c>
      <c r="AZ60" s="172">
        <f t="shared" si="27"/>
        <v>0</v>
      </c>
      <c r="BA60" s="172">
        <f t="shared" si="28"/>
        <v>0</v>
      </c>
      <c r="BB60" s="172">
        <f t="shared" si="29"/>
        <v>0</v>
      </c>
      <c r="BC60" s="172">
        <f t="shared" si="30"/>
        <v>0</v>
      </c>
      <c r="BD60" s="176"/>
      <c r="BE60" s="172">
        <f t="shared" si="31"/>
        <v>0</v>
      </c>
      <c r="BF60" s="172">
        <f t="shared" si="32"/>
        <v>0</v>
      </c>
      <c r="BG60" s="172">
        <f t="shared" si="33"/>
        <v>0</v>
      </c>
      <c r="BH60" s="172">
        <f t="shared" si="34"/>
        <v>0</v>
      </c>
      <c r="BI60" s="172">
        <f t="shared" si="35"/>
        <v>0</v>
      </c>
      <c r="BJ60" s="172">
        <f t="shared" si="36"/>
        <v>0</v>
      </c>
      <c r="BK60" s="172">
        <f t="shared" si="37"/>
        <v>0</v>
      </c>
      <c r="BL60" s="176"/>
      <c r="BM60" s="172">
        <f t="shared" si="16"/>
        <v>0</v>
      </c>
      <c r="BN60" s="172">
        <f t="shared" si="17"/>
        <v>0</v>
      </c>
      <c r="BO60" s="172">
        <f t="shared" si="18"/>
        <v>0</v>
      </c>
      <c r="BP60" s="172">
        <f t="shared" si="19"/>
        <v>0</v>
      </c>
      <c r="BQ60" s="172">
        <f t="shared" si="20"/>
        <v>0</v>
      </c>
      <c r="BR60" s="172">
        <f t="shared" si="21"/>
        <v>0</v>
      </c>
      <c r="BS60" s="172">
        <f t="shared" si="22"/>
        <v>0</v>
      </c>
      <c r="BT60" s="55"/>
      <c r="BU60" s="158">
        <f>SUMIF('Input| Projects'!$BA$8:$CX$8,RIGHT(BU$9,3),'Input| Projects'!$BA60:$CX60)</f>
        <v>0</v>
      </c>
      <c r="BV60" s="158">
        <f>SUMIF('Input| Projects'!$BA$8:$CX$8,RIGHT(BV$9,3),'Input| Projects'!$BA60:$CX60)</f>
        <v>0</v>
      </c>
      <c r="BW60" s="79" t="str">
        <f t="shared" si="23"/>
        <v/>
      </c>
    </row>
    <row r="61" spans="2:75" x14ac:dyDescent="0.2">
      <c r="B61" s="123">
        <f>IFERROR('Input| Projects'!B61,"")</f>
        <v>52</v>
      </c>
      <c r="C61" s="160" t="str">
        <f>IFERROR(IF('Input| Projects'!C61="","",'Input| Projects'!C61),"")</f>
        <v/>
      </c>
      <c r="D61" s="160" t="str">
        <f>IFERROR(IF('Input| Projects'!D61="","",'Input| Projects'!D61),"")</f>
        <v/>
      </c>
      <c r="E61" s="53"/>
      <c r="F61" s="160" t="str">
        <f>IF(LEN('Input| Projects'!F61)&gt;0,'Input| Projects'!F61,"")</f>
        <v/>
      </c>
      <c r="G61" s="160" t="str">
        <f>IF(LEN('Input| Projects'!G61)&gt;0,'Input| Projects'!G61,"")</f>
        <v/>
      </c>
      <c r="H61" s="10"/>
      <c r="I61" s="194" cm="1">
        <f t="array" ref="I61">IF(LEN($F61)&gt;0,1+IFERROR(SUMPRODUCT(TRANSPOSE('Input| Projects'!$AO61:$AQ61),INDEX('Input| Escalations'!$F$27:$L$29,,MATCH(Q$9,'Input| Escalations'!$F$21:$L$21,0))),0),0)</f>
        <v>0</v>
      </c>
      <c r="J61" s="194" cm="1">
        <f t="array" ref="J61">IF(LEN($F61)&gt;0,1+IFERROR(SUMPRODUCT(TRANSPOSE('Input| Projects'!$AO61:$AQ61),INDEX('Input| Escalations'!$F$27:$L$29,,MATCH(R$9,'Input| Escalations'!$F$21:$L$21,0))),0),0)</f>
        <v>0</v>
      </c>
      <c r="K61" s="194" cm="1">
        <f t="array" ref="K61">IF(LEN($F61)&gt;0,1+IFERROR(SUMPRODUCT(TRANSPOSE('Input| Projects'!$AO61:$AQ61),INDEX('Input| Escalations'!$F$27:$L$29,,MATCH(S$9,'Input| Escalations'!$F$21:$L$21,0))),0),0)</f>
        <v>0</v>
      </c>
      <c r="L61" s="194" cm="1">
        <f t="array" ref="L61">IF(LEN($F61)&gt;0,1+IFERROR(SUMPRODUCT(TRANSPOSE('Input| Projects'!$AO61:$AQ61),INDEX('Input| Escalations'!$F$27:$L$29,,MATCH(T$9,'Input| Escalations'!$F$21:$L$21,0))),0),0)</f>
        <v>0</v>
      </c>
      <c r="M61" s="194" cm="1">
        <f t="array" ref="M61">IF(LEN($F61)&gt;0,1+IFERROR(SUMPRODUCT(TRANSPOSE('Input| Projects'!$AO61:$AQ61),INDEX('Input| Escalations'!$F$27:$L$29,,MATCH(U$9,'Input| Escalations'!$F$21:$L$21,0))),0),0)</f>
        <v>0</v>
      </c>
      <c r="N61" s="194" cm="1">
        <f t="array" ref="N61">IF(LEN($F61)&gt;0,1+IFERROR(SUMPRODUCT(TRANSPOSE('Input| Projects'!$AO61:$AQ61),INDEX('Input| Escalations'!$F$27:$L$29,,MATCH(V$9,'Input| Escalations'!$F$21:$L$21,0))),0),0)</f>
        <v>0</v>
      </c>
      <c r="O61" s="194" cm="1">
        <f t="array" ref="O61">IF(LEN($F61)&gt;0,1+IFERROR(SUMPRODUCT(TRANSPOSE('Input| Projects'!$AO61:$AQ61),INDEX('Input| Escalations'!$F$27:$L$29,,MATCH(W$9,'Input| Escalations'!$F$21:$L$21,0))),0),0)</f>
        <v>0</v>
      </c>
      <c r="P61" s="10"/>
      <c r="Q61" s="172">
        <f>IFERROR(IF(ISNUMBER(FIND("decision",'Input| Setup'!$F$6)),'Input| Projects'!Y61,'Input| Projects'!I61)*'Input| Escalations'!$I$17*I61,0)</f>
        <v>0</v>
      </c>
      <c r="R61" s="172">
        <f>IFERROR(IF(ISNUMBER(FIND("decision",'Input| Setup'!$F$6)),'Input| Projects'!Z61,'Input| Projects'!J61)*'Input| Escalations'!$I$17*J61,0)</f>
        <v>0</v>
      </c>
      <c r="S61" s="172">
        <f>IFERROR(IF(ISNUMBER(FIND("decision",'Input| Setup'!$F$6)),'Input| Projects'!AA61,'Input| Projects'!K61)*'Input| Escalations'!$I$17*K61,0)</f>
        <v>0</v>
      </c>
      <c r="T61" s="172">
        <f>IFERROR(IF(ISNUMBER(FIND("decision",'Input| Setup'!$F$6)),'Input| Projects'!AB61,'Input| Projects'!L61)*'Input| Escalations'!$I$17*L61,0)</f>
        <v>0</v>
      </c>
      <c r="U61" s="172">
        <f>IFERROR(IF(ISNUMBER(FIND("decision",'Input| Setup'!$F$6)),'Input| Projects'!AC61,'Input| Projects'!M61)*'Input| Escalations'!$I$17*M61,0)</f>
        <v>0</v>
      </c>
      <c r="V61" s="172">
        <f>IFERROR(IF(ISNUMBER(FIND("decision",'Input| Setup'!$F$6)),'Input| Projects'!AD61,'Input| Projects'!N61)*'Input| Escalations'!$I$17*N61,0)</f>
        <v>0</v>
      </c>
      <c r="W61" s="172">
        <f>IFERROR(IF(ISNUMBER(FIND("decision",'Input| Setup'!$F$6)),'Input| Projects'!AE61,'Input| Projects'!O61)*'Input| Escalations'!$I$17*O61,0)</f>
        <v>0</v>
      </c>
      <c r="X61" s="175"/>
      <c r="Y61" s="172">
        <f>IF(ISNUMBER(FIND("decision",'Input| Setup'!$F$6)),'Input| Projects'!AG61,'Input| Projects'!Q61)*I61*'Input| Escalations'!$I$17</f>
        <v>0</v>
      </c>
      <c r="Z61" s="172">
        <f>IF(ISNUMBER(FIND("decision",'Input| Setup'!$F$6)),'Input| Projects'!AH61,'Input| Projects'!R61)*J61*'Input| Escalations'!$I$17</f>
        <v>0</v>
      </c>
      <c r="AA61" s="172">
        <f>IF(ISNUMBER(FIND("decision",'Input| Setup'!$F$6)),'Input| Projects'!AI61,'Input| Projects'!S61)*K61*'Input| Escalations'!$I$17</f>
        <v>0</v>
      </c>
      <c r="AB61" s="172">
        <f>IF(ISNUMBER(FIND("decision",'Input| Setup'!$F$6)),'Input| Projects'!AJ61,'Input| Projects'!T61)*L61*'Input| Escalations'!$I$17</f>
        <v>0</v>
      </c>
      <c r="AC61" s="172">
        <f>IF(ISNUMBER(FIND("decision",'Input| Setup'!$F$6)),'Input| Projects'!AK61,'Input| Projects'!U61)*M61*'Input| Escalations'!$I$17</f>
        <v>0</v>
      </c>
      <c r="AD61" s="172">
        <f>IF(ISNUMBER(FIND("decision",'Input| Setup'!$F$6)),'Input| Projects'!AL61,'Input| Projects'!V61)*N61*'Input| Escalations'!$I$17</f>
        <v>0</v>
      </c>
      <c r="AE61" s="172">
        <f>IF(ISNUMBER(FIND("decision",'Input| Setup'!$F$6)),'Input| Projects'!AM61,'Input| Projects'!W61)*O61*'Input| Escalations'!$I$17</f>
        <v>0</v>
      </c>
      <c r="AF61" s="175"/>
      <c r="AG61" s="172" cm="1">
        <f t="array" ref="AG61">IFERROR(--('Input| Projects'!$AS61="Yes")*_xlfn.SWITCH('Input| Overheads'!$C$50,"Direct costs",'Calc| Overheads Allocation'!C$8*Q61,"Internal labour",'Calc| Overheads Allocation'!C$8*Q61*'Input| Projects'!$AO61,"DNSP defined",'Calc| Overheads Allocation'!C$78*'Input| Projects'!$AV61,0),0)</f>
        <v>0</v>
      </c>
      <c r="AH61" s="172" cm="1">
        <f t="array" ref="AH61">IFERROR(--('Input| Projects'!$AS61="Yes")*_xlfn.SWITCH('Input| Overheads'!$C$50,"Direct costs",'Calc| Overheads Allocation'!D$8*R61,"Internal labour",'Calc| Overheads Allocation'!D$8*R61*'Input| Projects'!$AO61,"DNSP defined",'Calc| Overheads Allocation'!D$78*'Input| Projects'!$AV61,0),0)</f>
        <v>0</v>
      </c>
      <c r="AI61" s="172" cm="1">
        <f t="array" ref="AI61">IFERROR(--('Input| Projects'!$AS61="Yes")*_xlfn.SWITCH('Input| Overheads'!$C$50,"Direct costs",'Calc| Overheads Allocation'!E$8*S61,"Internal labour",'Calc| Overheads Allocation'!E$8*S61*'Input| Projects'!$AO61,"DNSP defined",'Calc| Overheads Allocation'!E$78*'Input| Projects'!$AV61,0),0)</f>
        <v>0</v>
      </c>
      <c r="AJ61" s="172" cm="1">
        <f t="array" ref="AJ61">IFERROR(--('Input| Projects'!$AS61="Yes")*_xlfn.SWITCH('Input| Overheads'!$C$50,"Direct costs",'Calc| Overheads Allocation'!F$8*T61,"Internal labour",'Calc| Overheads Allocation'!F$8*T61*'Input| Projects'!$AO61,"DNSP defined",'Calc| Overheads Allocation'!F$78*'Input| Projects'!$AV61,0),0)</f>
        <v>0</v>
      </c>
      <c r="AK61" s="172" cm="1">
        <f t="array" ref="AK61">IFERROR(--('Input| Projects'!$AS61="Yes")*_xlfn.SWITCH('Input| Overheads'!$C$50,"Direct costs",'Calc| Overheads Allocation'!G$8*U61,"Internal labour",'Calc| Overheads Allocation'!G$8*U61*'Input| Projects'!$AO61,"DNSP defined",'Calc| Overheads Allocation'!G$78*'Input| Projects'!$AV61,0),0)</f>
        <v>0</v>
      </c>
      <c r="AL61" s="172" cm="1">
        <f t="array" ref="AL61">IFERROR(--('Input| Projects'!$AS61="Yes")*_xlfn.SWITCH('Input| Overheads'!$C$50,"Direct costs",'Calc| Overheads Allocation'!H$8*V61,"Internal labour",'Calc| Overheads Allocation'!H$8*V61*'Input| Projects'!$AO61,"DNSP defined",'Calc| Overheads Allocation'!H$78*'Input| Projects'!$AV61,0),0)</f>
        <v>0</v>
      </c>
      <c r="AM61" s="172" cm="1">
        <f t="array" ref="AM61">IFERROR(--('Input| Projects'!$AS61="Yes")*_xlfn.SWITCH('Input| Overheads'!$C$50,"Direct costs",'Calc| Overheads Allocation'!I$8*W61,"Internal labour",'Calc| Overheads Allocation'!I$8*W61*'Input| Projects'!$AO61,"DNSP defined",'Calc| Overheads Allocation'!I$78*'Input| Projects'!$AV61,0),0)</f>
        <v>0</v>
      </c>
      <c r="AN61" s="175"/>
      <c r="AO61" s="172" cm="1">
        <f t="array" ref="AO61">IFERROR(--('Input| Projects'!$AT61="Yes")*_xlfn.SWITCH('Input| Overheads'!$C$50,"Direct costs",'Calc| Overheads Allocation'!C$9*Q61,"Internal labour",'Calc| Overheads Allocation'!C$9*Q61*'Input| Projects'!$AO61,"DNSP defined",'Calc| Overheads Allocation'!C$79*'Input| Projects'!$AW61,0),0)</f>
        <v>0</v>
      </c>
      <c r="AP61" s="172" cm="1">
        <f t="array" ref="AP61">IFERROR(--('Input| Projects'!$AT61="Yes")*_xlfn.SWITCH('Input| Overheads'!$C$50,"Direct costs",'Calc| Overheads Allocation'!D$9*R61,"Internal labour",'Calc| Overheads Allocation'!D$9*R61*'Input| Projects'!$AO61,"DNSP defined",'Calc| Overheads Allocation'!D$79*'Input| Projects'!$AW61,0),0)</f>
        <v>0</v>
      </c>
      <c r="AQ61" s="172" cm="1">
        <f t="array" ref="AQ61">IFERROR(--('Input| Projects'!$AT61="Yes")*_xlfn.SWITCH('Input| Overheads'!$C$50,"Direct costs",'Calc| Overheads Allocation'!E$9*S61,"Internal labour",'Calc| Overheads Allocation'!E$9*S61*'Input| Projects'!$AO61,"DNSP defined",'Calc| Overheads Allocation'!E$79*'Input| Projects'!$AW61,0),0)</f>
        <v>0</v>
      </c>
      <c r="AR61" s="172" cm="1">
        <f t="array" ref="AR61">IFERROR(--('Input| Projects'!$AT61="Yes")*_xlfn.SWITCH('Input| Overheads'!$C$50,"Direct costs",'Calc| Overheads Allocation'!F$9*T61,"Internal labour",'Calc| Overheads Allocation'!F$9*T61*'Input| Projects'!$AO61,"DNSP defined",'Calc| Overheads Allocation'!F$79*'Input| Projects'!$AW61,0),0)</f>
        <v>0</v>
      </c>
      <c r="AS61" s="172" cm="1">
        <f t="array" ref="AS61">IFERROR(--('Input| Projects'!$AT61="Yes")*_xlfn.SWITCH('Input| Overheads'!$C$50,"Direct costs",'Calc| Overheads Allocation'!G$9*U61,"Internal labour",'Calc| Overheads Allocation'!G$9*U61*'Input| Projects'!$AO61,"DNSP defined",'Calc| Overheads Allocation'!G$79*'Input| Projects'!$AW61,0),0)</f>
        <v>0</v>
      </c>
      <c r="AT61" s="172" cm="1">
        <f t="array" ref="AT61">IFERROR(--('Input| Projects'!$AT61="Yes")*_xlfn.SWITCH('Input| Overheads'!$C$50,"Direct costs",'Calc| Overheads Allocation'!H$9*V61,"Internal labour",'Calc| Overheads Allocation'!H$9*V61*'Input| Projects'!$AO61,"DNSP defined",'Calc| Overheads Allocation'!H$79*'Input| Projects'!$AW61,0),0)</f>
        <v>0</v>
      </c>
      <c r="AU61" s="172" cm="1">
        <f t="array" ref="AU61">IFERROR(--('Input| Projects'!$AT61="Yes")*_xlfn.SWITCH('Input| Overheads'!$C$50,"Direct costs",'Calc| Overheads Allocation'!I$9*W61,"Internal labour",'Calc| Overheads Allocation'!I$9*W61*'Input| Projects'!$AO61,"DNSP defined",'Calc| Overheads Allocation'!I$79*'Input| Projects'!$AW61,0),0)</f>
        <v>0</v>
      </c>
      <c r="AV61" s="175"/>
      <c r="AW61" s="172">
        <f t="shared" si="24"/>
        <v>0</v>
      </c>
      <c r="AX61" s="172">
        <f t="shared" si="25"/>
        <v>0</v>
      </c>
      <c r="AY61" s="172">
        <f t="shared" si="26"/>
        <v>0</v>
      </c>
      <c r="AZ61" s="172">
        <f t="shared" si="27"/>
        <v>0</v>
      </c>
      <c r="BA61" s="172">
        <f t="shared" si="28"/>
        <v>0</v>
      </c>
      <c r="BB61" s="172">
        <f t="shared" si="29"/>
        <v>0</v>
      </c>
      <c r="BC61" s="172">
        <f t="shared" si="30"/>
        <v>0</v>
      </c>
      <c r="BD61" s="176"/>
      <c r="BE61" s="172">
        <f t="shared" si="31"/>
        <v>0</v>
      </c>
      <c r="BF61" s="172">
        <f t="shared" si="32"/>
        <v>0</v>
      </c>
      <c r="BG61" s="172">
        <f t="shared" si="33"/>
        <v>0</v>
      </c>
      <c r="BH61" s="172">
        <f t="shared" si="34"/>
        <v>0</v>
      </c>
      <c r="BI61" s="172">
        <f t="shared" si="35"/>
        <v>0</v>
      </c>
      <c r="BJ61" s="172">
        <f t="shared" si="36"/>
        <v>0</v>
      </c>
      <c r="BK61" s="172">
        <f t="shared" si="37"/>
        <v>0</v>
      </c>
      <c r="BL61" s="176"/>
      <c r="BM61" s="172">
        <f t="shared" si="16"/>
        <v>0</v>
      </c>
      <c r="BN61" s="172">
        <f t="shared" si="17"/>
        <v>0</v>
      </c>
      <c r="BO61" s="172">
        <f t="shared" si="18"/>
        <v>0</v>
      </c>
      <c r="BP61" s="172">
        <f t="shared" si="19"/>
        <v>0</v>
      </c>
      <c r="BQ61" s="172">
        <f t="shared" si="20"/>
        <v>0</v>
      </c>
      <c r="BR61" s="172">
        <f t="shared" si="21"/>
        <v>0</v>
      </c>
      <c r="BS61" s="172">
        <f t="shared" si="22"/>
        <v>0</v>
      </c>
      <c r="BT61" s="55"/>
      <c r="BU61" s="158">
        <f>SUMIF('Input| Projects'!$BA$8:$CX$8,RIGHT(BU$9,3),'Input| Projects'!$BA61:$CX61)</f>
        <v>0</v>
      </c>
      <c r="BV61" s="158">
        <f>SUMIF('Input| Projects'!$BA$8:$CX$8,RIGHT(BV$9,3),'Input| Projects'!$BA61:$CX61)</f>
        <v>0</v>
      </c>
      <c r="BW61" s="79" t="str">
        <f t="shared" si="23"/>
        <v/>
      </c>
    </row>
    <row r="62" spans="2:75" x14ac:dyDescent="0.2">
      <c r="B62" s="123">
        <f>IFERROR('Input| Projects'!B62,"")</f>
        <v>53</v>
      </c>
      <c r="C62" s="160" t="str">
        <f>IFERROR(IF('Input| Projects'!C62="","",'Input| Projects'!C62),"")</f>
        <v/>
      </c>
      <c r="D62" s="160" t="str">
        <f>IFERROR(IF('Input| Projects'!D62="","",'Input| Projects'!D62),"")</f>
        <v/>
      </c>
      <c r="E62" s="53"/>
      <c r="F62" s="160" t="str">
        <f>IF(LEN('Input| Projects'!F62)&gt;0,'Input| Projects'!F62,"")</f>
        <v/>
      </c>
      <c r="G62" s="160" t="str">
        <f>IF(LEN('Input| Projects'!G62)&gt;0,'Input| Projects'!G62,"")</f>
        <v/>
      </c>
      <c r="H62" s="10"/>
      <c r="I62" s="194" cm="1">
        <f t="array" ref="I62">IF(LEN($F62)&gt;0,1+IFERROR(SUMPRODUCT(TRANSPOSE('Input| Projects'!$AO62:$AQ62),INDEX('Input| Escalations'!$F$27:$L$29,,MATCH(Q$9,'Input| Escalations'!$F$21:$L$21,0))),0),0)</f>
        <v>0</v>
      </c>
      <c r="J62" s="194" cm="1">
        <f t="array" ref="J62">IF(LEN($F62)&gt;0,1+IFERROR(SUMPRODUCT(TRANSPOSE('Input| Projects'!$AO62:$AQ62),INDEX('Input| Escalations'!$F$27:$L$29,,MATCH(R$9,'Input| Escalations'!$F$21:$L$21,0))),0),0)</f>
        <v>0</v>
      </c>
      <c r="K62" s="194" cm="1">
        <f t="array" ref="K62">IF(LEN($F62)&gt;0,1+IFERROR(SUMPRODUCT(TRANSPOSE('Input| Projects'!$AO62:$AQ62),INDEX('Input| Escalations'!$F$27:$L$29,,MATCH(S$9,'Input| Escalations'!$F$21:$L$21,0))),0),0)</f>
        <v>0</v>
      </c>
      <c r="L62" s="194" cm="1">
        <f t="array" ref="L62">IF(LEN($F62)&gt;0,1+IFERROR(SUMPRODUCT(TRANSPOSE('Input| Projects'!$AO62:$AQ62),INDEX('Input| Escalations'!$F$27:$L$29,,MATCH(T$9,'Input| Escalations'!$F$21:$L$21,0))),0),0)</f>
        <v>0</v>
      </c>
      <c r="M62" s="194" cm="1">
        <f t="array" ref="M62">IF(LEN($F62)&gt;0,1+IFERROR(SUMPRODUCT(TRANSPOSE('Input| Projects'!$AO62:$AQ62),INDEX('Input| Escalations'!$F$27:$L$29,,MATCH(U$9,'Input| Escalations'!$F$21:$L$21,0))),0),0)</f>
        <v>0</v>
      </c>
      <c r="N62" s="194" cm="1">
        <f t="array" ref="N62">IF(LEN($F62)&gt;0,1+IFERROR(SUMPRODUCT(TRANSPOSE('Input| Projects'!$AO62:$AQ62),INDEX('Input| Escalations'!$F$27:$L$29,,MATCH(V$9,'Input| Escalations'!$F$21:$L$21,0))),0),0)</f>
        <v>0</v>
      </c>
      <c r="O62" s="194" cm="1">
        <f t="array" ref="O62">IF(LEN($F62)&gt;0,1+IFERROR(SUMPRODUCT(TRANSPOSE('Input| Projects'!$AO62:$AQ62),INDEX('Input| Escalations'!$F$27:$L$29,,MATCH(W$9,'Input| Escalations'!$F$21:$L$21,0))),0),0)</f>
        <v>0</v>
      </c>
      <c r="P62" s="10"/>
      <c r="Q62" s="172">
        <f>IFERROR(IF(ISNUMBER(FIND("decision",'Input| Setup'!$F$6)),'Input| Projects'!Y62,'Input| Projects'!I62)*'Input| Escalations'!$I$17*I62,0)</f>
        <v>0</v>
      </c>
      <c r="R62" s="172">
        <f>IFERROR(IF(ISNUMBER(FIND("decision",'Input| Setup'!$F$6)),'Input| Projects'!Z62,'Input| Projects'!J62)*'Input| Escalations'!$I$17*J62,0)</f>
        <v>0</v>
      </c>
      <c r="S62" s="172">
        <f>IFERROR(IF(ISNUMBER(FIND("decision",'Input| Setup'!$F$6)),'Input| Projects'!AA62,'Input| Projects'!K62)*'Input| Escalations'!$I$17*K62,0)</f>
        <v>0</v>
      </c>
      <c r="T62" s="172">
        <f>IFERROR(IF(ISNUMBER(FIND("decision",'Input| Setup'!$F$6)),'Input| Projects'!AB62,'Input| Projects'!L62)*'Input| Escalations'!$I$17*L62,0)</f>
        <v>0</v>
      </c>
      <c r="U62" s="172">
        <f>IFERROR(IF(ISNUMBER(FIND("decision",'Input| Setup'!$F$6)),'Input| Projects'!AC62,'Input| Projects'!M62)*'Input| Escalations'!$I$17*M62,0)</f>
        <v>0</v>
      </c>
      <c r="V62" s="172">
        <f>IFERROR(IF(ISNUMBER(FIND("decision",'Input| Setup'!$F$6)),'Input| Projects'!AD62,'Input| Projects'!N62)*'Input| Escalations'!$I$17*N62,0)</f>
        <v>0</v>
      </c>
      <c r="W62" s="172">
        <f>IFERROR(IF(ISNUMBER(FIND("decision",'Input| Setup'!$F$6)),'Input| Projects'!AE62,'Input| Projects'!O62)*'Input| Escalations'!$I$17*O62,0)</f>
        <v>0</v>
      </c>
      <c r="X62" s="175"/>
      <c r="Y62" s="172">
        <f>IF(ISNUMBER(FIND("decision",'Input| Setup'!$F$6)),'Input| Projects'!AG62,'Input| Projects'!Q62)*I62*'Input| Escalations'!$I$17</f>
        <v>0</v>
      </c>
      <c r="Z62" s="172">
        <f>IF(ISNUMBER(FIND("decision",'Input| Setup'!$F$6)),'Input| Projects'!AH62,'Input| Projects'!R62)*J62*'Input| Escalations'!$I$17</f>
        <v>0</v>
      </c>
      <c r="AA62" s="172">
        <f>IF(ISNUMBER(FIND("decision",'Input| Setup'!$F$6)),'Input| Projects'!AI62,'Input| Projects'!S62)*K62*'Input| Escalations'!$I$17</f>
        <v>0</v>
      </c>
      <c r="AB62" s="172">
        <f>IF(ISNUMBER(FIND("decision",'Input| Setup'!$F$6)),'Input| Projects'!AJ62,'Input| Projects'!T62)*L62*'Input| Escalations'!$I$17</f>
        <v>0</v>
      </c>
      <c r="AC62" s="172">
        <f>IF(ISNUMBER(FIND("decision",'Input| Setup'!$F$6)),'Input| Projects'!AK62,'Input| Projects'!U62)*M62*'Input| Escalations'!$I$17</f>
        <v>0</v>
      </c>
      <c r="AD62" s="172">
        <f>IF(ISNUMBER(FIND("decision",'Input| Setup'!$F$6)),'Input| Projects'!AL62,'Input| Projects'!V62)*N62*'Input| Escalations'!$I$17</f>
        <v>0</v>
      </c>
      <c r="AE62" s="172">
        <f>IF(ISNUMBER(FIND("decision",'Input| Setup'!$F$6)),'Input| Projects'!AM62,'Input| Projects'!W62)*O62*'Input| Escalations'!$I$17</f>
        <v>0</v>
      </c>
      <c r="AF62" s="175"/>
      <c r="AG62" s="172" cm="1">
        <f t="array" ref="AG62">IFERROR(--('Input| Projects'!$AS62="Yes")*_xlfn.SWITCH('Input| Overheads'!$C$50,"Direct costs",'Calc| Overheads Allocation'!C$8*Q62,"Internal labour",'Calc| Overheads Allocation'!C$8*Q62*'Input| Projects'!$AO62,"DNSP defined",'Calc| Overheads Allocation'!C$78*'Input| Projects'!$AV62,0),0)</f>
        <v>0</v>
      </c>
      <c r="AH62" s="172" cm="1">
        <f t="array" ref="AH62">IFERROR(--('Input| Projects'!$AS62="Yes")*_xlfn.SWITCH('Input| Overheads'!$C$50,"Direct costs",'Calc| Overheads Allocation'!D$8*R62,"Internal labour",'Calc| Overheads Allocation'!D$8*R62*'Input| Projects'!$AO62,"DNSP defined",'Calc| Overheads Allocation'!D$78*'Input| Projects'!$AV62,0),0)</f>
        <v>0</v>
      </c>
      <c r="AI62" s="172" cm="1">
        <f t="array" ref="AI62">IFERROR(--('Input| Projects'!$AS62="Yes")*_xlfn.SWITCH('Input| Overheads'!$C$50,"Direct costs",'Calc| Overheads Allocation'!E$8*S62,"Internal labour",'Calc| Overheads Allocation'!E$8*S62*'Input| Projects'!$AO62,"DNSP defined",'Calc| Overheads Allocation'!E$78*'Input| Projects'!$AV62,0),0)</f>
        <v>0</v>
      </c>
      <c r="AJ62" s="172" cm="1">
        <f t="array" ref="AJ62">IFERROR(--('Input| Projects'!$AS62="Yes")*_xlfn.SWITCH('Input| Overheads'!$C$50,"Direct costs",'Calc| Overheads Allocation'!F$8*T62,"Internal labour",'Calc| Overheads Allocation'!F$8*T62*'Input| Projects'!$AO62,"DNSP defined",'Calc| Overheads Allocation'!F$78*'Input| Projects'!$AV62,0),0)</f>
        <v>0</v>
      </c>
      <c r="AK62" s="172" cm="1">
        <f t="array" ref="AK62">IFERROR(--('Input| Projects'!$AS62="Yes")*_xlfn.SWITCH('Input| Overheads'!$C$50,"Direct costs",'Calc| Overheads Allocation'!G$8*U62,"Internal labour",'Calc| Overheads Allocation'!G$8*U62*'Input| Projects'!$AO62,"DNSP defined",'Calc| Overheads Allocation'!G$78*'Input| Projects'!$AV62,0),0)</f>
        <v>0</v>
      </c>
      <c r="AL62" s="172" cm="1">
        <f t="array" ref="AL62">IFERROR(--('Input| Projects'!$AS62="Yes")*_xlfn.SWITCH('Input| Overheads'!$C$50,"Direct costs",'Calc| Overheads Allocation'!H$8*V62,"Internal labour",'Calc| Overheads Allocation'!H$8*V62*'Input| Projects'!$AO62,"DNSP defined",'Calc| Overheads Allocation'!H$78*'Input| Projects'!$AV62,0),0)</f>
        <v>0</v>
      </c>
      <c r="AM62" s="172" cm="1">
        <f t="array" ref="AM62">IFERROR(--('Input| Projects'!$AS62="Yes")*_xlfn.SWITCH('Input| Overheads'!$C$50,"Direct costs",'Calc| Overheads Allocation'!I$8*W62,"Internal labour",'Calc| Overheads Allocation'!I$8*W62*'Input| Projects'!$AO62,"DNSP defined",'Calc| Overheads Allocation'!I$78*'Input| Projects'!$AV62,0),0)</f>
        <v>0</v>
      </c>
      <c r="AN62" s="175"/>
      <c r="AO62" s="172" cm="1">
        <f t="array" ref="AO62">IFERROR(--('Input| Projects'!$AT62="Yes")*_xlfn.SWITCH('Input| Overheads'!$C$50,"Direct costs",'Calc| Overheads Allocation'!C$9*Q62,"Internal labour",'Calc| Overheads Allocation'!C$9*Q62*'Input| Projects'!$AO62,"DNSP defined",'Calc| Overheads Allocation'!C$79*'Input| Projects'!$AW62,0),0)</f>
        <v>0</v>
      </c>
      <c r="AP62" s="172" cm="1">
        <f t="array" ref="AP62">IFERROR(--('Input| Projects'!$AT62="Yes")*_xlfn.SWITCH('Input| Overheads'!$C$50,"Direct costs",'Calc| Overheads Allocation'!D$9*R62,"Internal labour",'Calc| Overheads Allocation'!D$9*R62*'Input| Projects'!$AO62,"DNSP defined",'Calc| Overheads Allocation'!D$79*'Input| Projects'!$AW62,0),0)</f>
        <v>0</v>
      </c>
      <c r="AQ62" s="172" cm="1">
        <f t="array" ref="AQ62">IFERROR(--('Input| Projects'!$AT62="Yes")*_xlfn.SWITCH('Input| Overheads'!$C$50,"Direct costs",'Calc| Overheads Allocation'!E$9*S62,"Internal labour",'Calc| Overheads Allocation'!E$9*S62*'Input| Projects'!$AO62,"DNSP defined",'Calc| Overheads Allocation'!E$79*'Input| Projects'!$AW62,0),0)</f>
        <v>0</v>
      </c>
      <c r="AR62" s="172" cm="1">
        <f t="array" ref="AR62">IFERROR(--('Input| Projects'!$AT62="Yes")*_xlfn.SWITCH('Input| Overheads'!$C$50,"Direct costs",'Calc| Overheads Allocation'!F$9*T62,"Internal labour",'Calc| Overheads Allocation'!F$9*T62*'Input| Projects'!$AO62,"DNSP defined",'Calc| Overheads Allocation'!F$79*'Input| Projects'!$AW62,0),0)</f>
        <v>0</v>
      </c>
      <c r="AS62" s="172" cm="1">
        <f t="array" ref="AS62">IFERROR(--('Input| Projects'!$AT62="Yes")*_xlfn.SWITCH('Input| Overheads'!$C$50,"Direct costs",'Calc| Overheads Allocation'!G$9*U62,"Internal labour",'Calc| Overheads Allocation'!G$9*U62*'Input| Projects'!$AO62,"DNSP defined",'Calc| Overheads Allocation'!G$79*'Input| Projects'!$AW62,0),0)</f>
        <v>0</v>
      </c>
      <c r="AT62" s="172" cm="1">
        <f t="array" ref="AT62">IFERROR(--('Input| Projects'!$AT62="Yes")*_xlfn.SWITCH('Input| Overheads'!$C$50,"Direct costs",'Calc| Overheads Allocation'!H$9*V62,"Internal labour",'Calc| Overheads Allocation'!H$9*V62*'Input| Projects'!$AO62,"DNSP defined",'Calc| Overheads Allocation'!H$79*'Input| Projects'!$AW62,0),0)</f>
        <v>0</v>
      </c>
      <c r="AU62" s="172" cm="1">
        <f t="array" ref="AU62">IFERROR(--('Input| Projects'!$AT62="Yes")*_xlfn.SWITCH('Input| Overheads'!$C$50,"Direct costs",'Calc| Overheads Allocation'!I$9*W62,"Internal labour",'Calc| Overheads Allocation'!I$9*W62*'Input| Projects'!$AO62,"DNSP defined",'Calc| Overheads Allocation'!I$79*'Input| Projects'!$AW62,0),0)</f>
        <v>0</v>
      </c>
      <c r="AV62" s="175"/>
      <c r="AW62" s="172">
        <f t="shared" si="24"/>
        <v>0</v>
      </c>
      <c r="AX62" s="172">
        <f t="shared" si="25"/>
        <v>0</v>
      </c>
      <c r="AY62" s="172">
        <f t="shared" si="26"/>
        <v>0</v>
      </c>
      <c r="AZ62" s="172">
        <f t="shared" si="27"/>
        <v>0</v>
      </c>
      <c r="BA62" s="172">
        <f t="shared" si="28"/>
        <v>0</v>
      </c>
      <c r="BB62" s="172">
        <f t="shared" si="29"/>
        <v>0</v>
      </c>
      <c r="BC62" s="172">
        <f t="shared" si="30"/>
        <v>0</v>
      </c>
      <c r="BD62" s="176"/>
      <c r="BE62" s="172">
        <f t="shared" si="31"/>
        <v>0</v>
      </c>
      <c r="BF62" s="172">
        <f t="shared" si="32"/>
        <v>0</v>
      </c>
      <c r="BG62" s="172">
        <f t="shared" si="33"/>
        <v>0</v>
      </c>
      <c r="BH62" s="172">
        <f t="shared" si="34"/>
        <v>0</v>
      </c>
      <c r="BI62" s="172">
        <f t="shared" si="35"/>
        <v>0</v>
      </c>
      <c r="BJ62" s="172">
        <f t="shared" si="36"/>
        <v>0</v>
      </c>
      <c r="BK62" s="172">
        <f t="shared" si="37"/>
        <v>0</v>
      </c>
      <c r="BL62" s="176"/>
      <c r="BM62" s="172">
        <f t="shared" si="16"/>
        <v>0</v>
      </c>
      <c r="BN62" s="172">
        <f t="shared" si="17"/>
        <v>0</v>
      </c>
      <c r="BO62" s="172">
        <f t="shared" si="18"/>
        <v>0</v>
      </c>
      <c r="BP62" s="172">
        <f t="shared" si="19"/>
        <v>0</v>
      </c>
      <c r="BQ62" s="172">
        <f t="shared" si="20"/>
        <v>0</v>
      </c>
      <c r="BR62" s="172">
        <f t="shared" si="21"/>
        <v>0</v>
      </c>
      <c r="BS62" s="172">
        <f t="shared" si="22"/>
        <v>0</v>
      </c>
      <c r="BT62" s="55"/>
      <c r="BU62" s="158">
        <f>SUMIF('Input| Projects'!$BA$8:$CX$8,RIGHT(BU$9,3),'Input| Projects'!$BA62:$CX62)</f>
        <v>0</v>
      </c>
      <c r="BV62" s="158">
        <f>SUMIF('Input| Projects'!$BA$8:$CX$8,RIGHT(BV$9,3),'Input| Projects'!$BA62:$CX62)</f>
        <v>0</v>
      </c>
      <c r="BW62" s="79" t="str">
        <f t="shared" si="23"/>
        <v/>
      </c>
    </row>
    <row r="63" spans="2:75" x14ac:dyDescent="0.2">
      <c r="B63" s="123">
        <f>IFERROR('Input| Projects'!B63,"")</f>
        <v>54</v>
      </c>
      <c r="C63" s="160" t="str">
        <f>IFERROR(IF('Input| Projects'!C63="","",'Input| Projects'!C63),"")</f>
        <v/>
      </c>
      <c r="D63" s="160" t="str">
        <f>IFERROR(IF('Input| Projects'!D63="","",'Input| Projects'!D63),"")</f>
        <v/>
      </c>
      <c r="E63" s="53"/>
      <c r="F63" s="160" t="str">
        <f>IF(LEN('Input| Projects'!F63)&gt;0,'Input| Projects'!F63,"")</f>
        <v/>
      </c>
      <c r="G63" s="160" t="str">
        <f>IF(LEN('Input| Projects'!G63)&gt;0,'Input| Projects'!G63,"")</f>
        <v/>
      </c>
      <c r="H63" s="10"/>
      <c r="I63" s="194" cm="1">
        <f t="array" ref="I63">IF(LEN($F63)&gt;0,1+IFERROR(SUMPRODUCT(TRANSPOSE('Input| Projects'!$AO63:$AQ63),INDEX('Input| Escalations'!$F$27:$L$29,,MATCH(Q$9,'Input| Escalations'!$F$21:$L$21,0))),0),0)</f>
        <v>0</v>
      </c>
      <c r="J63" s="194" cm="1">
        <f t="array" ref="J63">IF(LEN($F63)&gt;0,1+IFERROR(SUMPRODUCT(TRANSPOSE('Input| Projects'!$AO63:$AQ63),INDEX('Input| Escalations'!$F$27:$L$29,,MATCH(R$9,'Input| Escalations'!$F$21:$L$21,0))),0),0)</f>
        <v>0</v>
      </c>
      <c r="K63" s="194" cm="1">
        <f t="array" ref="K63">IF(LEN($F63)&gt;0,1+IFERROR(SUMPRODUCT(TRANSPOSE('Input| Projects'!$AO63:$AQ63),INDEX('Input| Escalations'!$F$27:$L$29,,MATCH(S$9,'Input| Escalations'!$F$21:$L$21,0))),0),0)</f>
        <v>0</v>
      </c>
      <c r="L63" s="194" cm="1">
        <f t="array" ref="L63">IF(LEN($F63)&gt;0,1+IFERROR(SUMPRODUCT(TRANSPOSE('Input| Projects'!$AO63:$AQ63),INDEX('Input| Escalations'!$F$27:$L$29,,MATCH(T$9,'Input| Escalations'!$F$21:$L$21,0))),0),0)</f>
        <v>0</v>
      </c>
      <c r="M63" s="194" cm="1">
        <f t="array" ref="M63">IF(LEN($F63)&gt;0,1+IFERROR(SUMPRODUCT(TRANSPOSE('Input| Projects'!$AO63:$AQ63),INDEX('Input| Escalations'!$F$27:$L$29,,MATCH(U$9,'Input| Escalations'!$F$21:$L$21,0))),0),0)</f>
        <v>0</v>
      </c>
      <c r="N63" s="194" cm="1">
        <f t="array" ref="N63">IF(LEN($F63)&gt;0,1+IFERROR(SUMPRODUCT(TRANSPOSE('Input| Projects'!$AO63:$AQ63),INDEX('Input| Escalations'!$F$27:$L$29,,MATCH(V$9,'Input| Escalations'!$F$21:$L$21,0))),0),0)</f>
        <v>0</v>
      </c>
      <c r="O63" s="194" cm="1">
        <f t="array" ref="O63">IF(LEN($F63)&gt;0,1+IFERROR(SUMPRODUCT(TRANSPOSE('Input| Projects'!$AO63:$AQ63),INDEX('Input| Escalations'!$F$27:$L$29,,MATCH(W$9,'Input| Escalations'!$F$21:$L$21,0))),0),0)</f>
        <v>0</v>
      </c>
      <c r="P63" s="10"/>
      <c r="Q63" s="172">
        <f>IFERROR(IF(ISNUMBER(FIND("decision",'Input| Setup'!$F$6)),'Input| Projects'!Y63,'Input| Projects'!I63)*'Input| Escalations'!$I$17*I63,0)</f>
        <v>0</v>
      </c>
      <c r="R63" s="172">
        <f>IFERROR(IF(ISNUMBER(FIND("decision",'Input| Setup'!$F$6)),'Input| Projects'!Z63,'Input| Projects'!J63)*'Input| Escalations'!$I$17*J63,0)</f>
        <v>0</v>
      </c>
      <c r="S63" s="172">
        <f>IFERROR(IF(ISNUMBER(FIND("decision",'Input| Setup'!$F$6)),'Input| Projects'!AA63,'Input| Projects'!K63)*'Input| Escalations'!$I$17*K63,0)</f>
        <v>0</v>
      </c>
      <c r="T63" s="172">
        <f>IFERROR(IF(ISNUMBER(FIND("decision",'Input| Setup'!$F$6)),'Input| Projects'!AB63,'Input| Projects'!L63)*'Input| Escalations'!$I$17*L63,0)</f>
        <v>0</v>
      </c>
      <c r="U63" s="172">
        <f>IFERROR(IF(ISNUMBER(FIND("decision",'Input| Setup'!$F$6)),'Input| Projects'!AC63,'Input| Projects'!M63)*'Input| Escalations'!$I$17*M63,0)</f>
        <v>0</v>
      </c>
      <c r="V63" s="172">
        <f>IFERROR(IF(ISNUMBER(FIND("decision",'Input| Setup'!$F$6)),'Input| Projects'!AD63,'Input| Projects'!N63)*'Input| Escalations'!$I$17*N63,0)</f>
        <v>0</v>
      </c>
      <c r="W63" s="172">
        <f>IFERROR(IF(ISNUMBER(FIND("decision",'Input| Setup'!$F$6)),'Input| Projects'!AE63,'Input| Projects'!O63)*'Input| Escalations'!$I$17*O63,0)</f>
        <v>0</v>
      </c>
      <c r="X63" s="175"/>
      <c r="Y63" s="172">
        <f>IF(ISNUMBER(FIND("decision",'Input| Setup'!$F$6)),'Input| Projects'!AG63,'Input| Projects'!Q63)*I63*'Input| Escalations'!$I$17</f>
        <v>0</v>
      </c>
      <c r="Z63" s="172">
        <f>IF(ISNUMBER(FIND("decision",'Input| Setup'!$F$6)),'Input| Projects'!AH63,'Input| Projects'!R63)*J63*'Input| Escalations'!$I$17</f>
        <v>0</v>
      </c>
      <c r="AA63" s="172">
        <f>IF(ISNUMBER(FIND("decision",'Input| Setup'!$F$6)),'Input| Projects'!AI63,'Input| Projects'!S63)*K63*'Input| Escalations'!$I$17</f>
        <v>0</v>
      </c>
      <c r="AB63" s="172">
        <f>IF(ISNUMBER(FIND("decision",'Input| Setup'!$F$6)),'Input| Projects'!AJ63,'Input| Projects'!T63)*L63*'Input| Escalations'!$I$17</f>
        <v>0</v>
      </c>
      <c r="AC63" s="172">
        <f>IF(ISNUMBER(FIND("decision",'Input| Setup'!$F$6)),'Input| Projects'!AK63,'Input| Projects'!U63)*M63*'Input| Escalations'!$I$17</f>
        <v>0</v>
      </c>
      <c r="AD63" s="172">
        <f>IF(ISNUMBER(FIND("decision",'Input| Setup'!$F$6)),'Input| Projects'!AL63,'Input| Projects'!V63)*N63*'Input| Escalations'!$I$17</f>
        <v>0</v>
      </c>
      <c r="AE63" s="172">
        <f>IF(ISNUMBER(FIND("decision",'Input| Setup'!$F$6)),'Input| Projects'!AM63,'Input| Projects'!W63)*O63*'Input| Escalations'!$I$17</f>
        <v>0</v>
      </c>
      <c r="AF63" s="175"/>
      <c r="AG63" s="172" cm="1">
        <f t="array" ref="AG63">IFERROR(--('Input| Projects'!$AS63="Yes")*_xlfn.SWITCH('Input| Overheads'!$C$50,"Direct costs",'Calc| Overheads Allocation'!C$8*Q63,"Internal labour",'Calc| Overheads Allocation'!C$8*Q63*'Input| Projects'!$AO63,"DNSP defined",'Calc| Overheads Allocation'!C$78*'Input| Projects'!$AV63,0),0)</f>
        <v>0</v>
      </c>
      <c r="AH63" s="172" cm="1">
        <f t="array" ref="AH63">IFERROR(--('Input| Projects'!$AS63="Yes")*_xlfn.SWITCH('Input| Overheads'!$C$50,"Direct costs",'Calc| Overheads Allocation'!D$8*R63,"Internal labour",'Calc| Overheads Allocation'!D$8*R63*'Input| Projects'!$AO63,"DNSP defined",'Calc| Overheads Allocation'!D$78*'Input| Projects'!$AV63,0),0)</f>
        <v>0</v>
      </c>
      <c r="AI63" s="172" cm="1">
        <f t="array" ref="AI63">IFERROR(--('Input| Projects'!$AS63="Yes")*_xlfn.SWITCH('Input| Overheads'!$C$50,"Direct costs",'Calc| Overheads Allocation'!E$8*S63,"Internal labour",'Calc| Overheads Allocation'!E$8*S63*'Input| Projects'!$AO63,"DNSP defined",'Calc| Overheads Allocation'!E$78*'Input| Projects'!$AV63,0),0)</f>
        <v>0</v>
      </c>
      <c r="AJ63" s="172" cm="1">
        <f t="array" ref="AJ63">IFERROR(--('Input| Projects'!$AS63="Yes")*_xlfn.SWITCH('Input| Overheads'!$C$50,"Direct costs",'Calc| Overheads Allocation'!F$8*T63,"Internal labour",'Calc| Overheads Allocation'!F$8*T63*'Input| Projects'!$AO63,"DNSP defined",'Calc| Overheads Allocation'!F$78*'Input| Projects'!$AV63,0),0)</f>
        <v>0</v>
      </c>
      <c r="AK63" s="172" cm="1">
        <f t="array" ref="AK63">IFERROR(--('Input| Projects'!$AS63="Yes")*_xlfn.SWITCH('Input| Overheads'!$C$50,"Direct costs",'Calc| Overheads Allocation'!G$8*U63,"Internal labour",'Calc| Overheads Allocation'!G$8*U63*'Input| Projects'!$AO63,"DNSP defined",'Calc| Overheads Allocation'!G$78*'Input| Projects'!$AV63,0),0)</f>
        <v>0</v>
      </c>
      <c r="AL63" s="172" cm="1">
        <f t="array" ref="AL63">IFERROR(--('Input| Projects'!$AS63="Yes")*_xlfn.SWITCH('Input| Overheads'!$C$50,"Direct costs",'Calc| Overheads Allocation'!H$8*V63,"Internal labour",'Calc| Overheads Allocation'!H$8*V63*'Input| Projects'!$AO63,"DNSP defined",'Calc| Overheads Allocation'!H$78*'Input| Projects'!$AV63,0),0)</f>
        <v>0</v>
      </c>
      <c r="AM63" s="172" cm="1">
        <f t="array" ref="AM63">IFERROR(--('Input| Projects'!$AS63="Yes")*_xlfn.SWITCH('Input| Overheads'!$C$50,"Direct costs",'Calc| Overheads Allocation'!I$8*W63,"Internal labour",'Calc| Overheads Allocation'!I$8*W63*'Input| Projects'!$AO63,"DNSP defined",'Calc| Overheads Allocation'!I$78*'Input| Projects'!$AV63,0),0)</f>
        <v>0</v>
      </c>
      <c r="AN63" s="175"/>
      <c r="AO63" s="172" cm="1">
        <f t="array" ref="AO63">IFERROR(--('Input| Projects'!$AT63="Yes")*_xlfn.SWITCH('Input| Overheads'!$C$50,"Direct costs",'Calc| Overheads Allocation'!C$9*Q63,"Internal labour",'Calc| Overheads Allocation'!C$9*Q63*'Input| Projects'!$AO63,"DNSP defined",'Calc| Overheads Allocation'!C$79*'Input| Projects'!$AW63,0),0)</f>
        <v>0</v>
      </c>
      <c r="AP63" s="172" cm="1">
        <f t="array" ref="AP63">IFERROR(--('Input| Projects'!$AT63="Yes")*_xlfn.SWITCH('Input| Overheads'!$C$50,"Direct costs",'Calc| Overheads Allocation'!D$9*R63,"Internal labour",'Calc| Overheads Allocation'!D$9*R63*'Input| Projects'!$AO63,"DNSP defined",'Calc| Overheads Allocation'!D$79*'Input| Projects'!$AW63,0),0)</f>
        <v>0</v>
      </c>
      <c r="AQ63" s="172" cm="1">
        <f t="array" ref="AQ63">IFERROR(--('Input| Projects'!$AT63="Yes")*_xlfn.SWITCH('Input| Overheads'!$C$50,"Direct costs",'Calc| Overheads Allocation'!E$9*S63,"Internal labour",'Calc| Overheads Allocation'!E$9*S63*'Input| Projects'!$AO63,"DNSP defined",'Calc| Overheads Allocation'!E$79*'Input| Projects'!$AW63,0),0)</f>
        <v>0</v>
      </c>
      <c r="AR63" s="172" cm="1">
        <f t="array" ref="AR63">IFERROR(--('Input| Projects'!$AT63="Yes")*_xlfn.SWITCH('Input| Overheads'!$C$50,"Direct costs",'Calc| Overheads Allocation'!F$9*T63,"Internal labour",'Calc| Overheads Allocation'!F$9*T63*'Input| Projects'!$AO63,"DNSP defined",'Calc| Overheads Allocation'!F$79*'Input| Projects'!$AW63,0),0)</f>
        <v>0</v>
      </c>
      <c r="AS63" s="172" cm="1">
        <f t="array" ref="AS63">IFERROR(--('Input| Projects'!$AT63="Yes")*_xlfn.SWITCH('Input| Overheads'!$C$50,"Direct costs",'Calc| Overheads Allocation'!G$9*U63,"Internal labour",'Calc| Overheads Allocation'!G$9*U63*'Input| Projects'!$AO63,"DNSP defined",'Calc| Overheads Allocation'!G$79*'Input| Projects'!$AW63,0),0)</f>
        <v>0</v>
      </c>
      <c r="AT63" s="172" cm="1">
        <f t="array" ref="AT63">IFERROR(--('Input| Projects'!$AT63="Yes")*_xlfn.SWITCH('Input| Overheads'!$C$50,"Direct costs",'Calc| Overheads Allocation'!H$9*V63,"Internal labour",'Calc| Overheads Allocation'!H$9*V63*'Input| Projects'!$AO63,"DNSP defined",'Calc| Overheads Allocation'!H$79*'Input| Projects'!$AW63,0),0)</f>
        <v>0</v>
      </c>
      <c r="AU63" s="172" cm="1">
        <f t="array" ref="AU63">IFERROR(--('Input| Projects'!$AT63="Yes")*_xlfn.SWITCH('Input| Overheads'!$C$50,"Direct costs",'Calc| Overheads Allocation'!I$9*W63,"Internal labour",'Calc| Overheads Allocation'!I$9*W63*'Input| Projects'!$AO63,"DNSP defined",'Calc| Overheads Allocation'!I$79*'Input| Projects'!$AW63,0),0)</f>
        <v>0</v>
      </c>
      <c r="AV63" s="175"/>
      <c r="AW63" s="172">
        <f t="shared" si="24"/>
        <v>0</v>
      </c>
      <c r="AX63" s="172">
        <f t="shared" si="25"/>
        <v>0</v>
      </c>
      <c r="AY63" s="172">
        <f t="shared" si="26"/>
        <v>0</v>
      </c>
      <c r="AZ63" s="172">
        <f t="shared" si="27"/>
        <v>0</v>
      </c>
      <c r="BA63" s="172">
        <f t="shared" si="28"/>
        <v>0</v>
      </c>
      <c r="BB63" s="172">
        <f t="shared" si="29"/>
        <v>0</v>
      </c>
      <c r="BC63" s="172">
        <f t="shared" si="30"/>
        <v>0</v>
      </c>
      <c r="BD63" s="176"/>
      <c r="BE63" s="172">
        <f t="shared" si="31"/>
        <v>0</v>
      </c>
      <c r="BF63" s="172">
        <f t="shared" si="32"/>
        <v>0</v>
      </c>
      <c r="BG63" s="172">
        <f t="shared" si="33"/>
        <v>0</v>
      </c>
      <c r="BH63" s="172">
        <f t="shared" si="34"/>
        <v>0</v>
      </c>
      <c r="BI63" s="172">
        <f t="shared" si="35"/>
        <v>0</v>
      </c>
      <c r="BJ63" s="172">
        <f t="shared" si="36"/>
        <v>0</v>
      </c>
      <c r="BK63" s="172">
        <f t="shared" si="37"/>
        <v>0</v>
      </c>
      <c r="BL63" s="176"/>
      <c r="BM63" s="172">
        <f t="shared" si="16"/>
        <v>0</v>
      </c>
      <c r="BN63" s="172">
        <f t="shared" si="17"/>
        <v>0</v>
      </c>
      <c r="BO63" s="172">
        <f t="shared" si="18"/>
        <v>0</v>
      </c>
      <c r="BP63" s="172">
        <f t="shared" si="19"/>
        <v>0</v>
      </c>
      <c r="BQ63" s="172">
        <f t="shared" si="20"/>
        <v>0</v>
      </c>
      <c r="BR63" s="172">
        <f t="shared" si="21"/>
        <v>0</v>
      </c>
      <c r="BS63" s="172">
        <f t="shared" si="22"/>
        <v>0</v>
      </c>
      <c r="BT63" s="55"/>
      <c r="BU63" s="158">
        <f>SUMIF('Input| Projects'!$BA$8:$CX$8,RIGHT(BU$9,3),'Input| Projects'!$BA63:$CX63)</f>
        <v>0</v>
      </c>
      <c r="BV63" s="158">
        <f>SUMIF('Input| Projects'!$BA$8:$CX$8,RIGHT(BV$9,3),'Input| Projects'!$BA63:$CX63)</f>
        <v>0</v>
      </c>
      <c r="BW63" s="79" t="str">
        <f t="shared" si="23"/>
        <v/>
      </c>
    </row>
    <row r="64" spans="2:75" x14ac:dyDescent="0.2">
      <c r="B64" s="123">
        <f>IFERROR('Input| Projects'!B64,"")</f>
        <v>55</v>
      </c>
      <c r="C64" s="160" t="str">
        <f>IFERROR(IF('Input| Projects'!C64="","",'Input| Projects'!C64),"")</f>
        <v/>
      </c>
      <c r="D64" s="160" t="str">
        <f>IFERROR(IF('Input| Projects'!D64="","",'Input| Projects'!D64),"")</f>
        <v/>
      </c>
      <c r="E64" s="53"/>
      <c r="F64" s="160" t="str">
        <f>IF(LEN('Input| Projects'!F64)&gt;0,'Input| Projects'!F64,"")</f>
        <v/>
      </c>
      <c r="G64" s="160" t="str">
        <f>IF(LEN('Input| Projects'!G64)&gt;0,'Input| Projects'!G64,"")</f>
        <v/>
      </c>
      <c r="H64" s="10"/>
      <c r="I64" s="194" cm="1">
        <f t="array" ref="I64">IF(LEN($F64)&gt;0,1+IFERROR(SUMPRODUCT(TRANSPOSE('Input| Projects'!$AO64:$AQ64),INDEX('Input| Escalations'!$F$27:$L$29,,MATCH(Q$9,'Input| Escalations'!$F$21:$L$21,0))),0),0)</f>
        <v>0</v>
      </c>
      <c r="J64" s="194" cm="1">
        <f t="array" ref="J64">IF(LEN($F64)&gt;0,1+IFERROR(SUMPRODUCT(TRANSPOSE('Input| Projects'!$AO64:$AQ64),INDEX('Input| Escalations'!$F$27:$L$29,,MATCH(R$9,'Input| Escalations'!$F$21:$L$21,0))),0),0)</f>
        <v>0</v>
      </c>
      <c r="K64" s="194" cm="1">
        <f t="array" ref="K64">IF(LEN($F64)&gt;0,1+IFERROR(SUMPRODUCT(TRANSPOSE('Input| Projects'!$AO64:$AQ64),INDEX('Input| Escalations'!$F$27:$L$29,,MATCH(S$9,'Input| Escalations'!$F$21:$L$21,0))),0),0)</f>
        <v>0</v>
      </c>
      <c r="L64" s="194" cm="1">
        <f t="array" ref="L64">IF(LEN($F64)&gt;0,1+IFERROR(SUMPRODUCT(TRANSPOSE('Input| Projects'!$AO64:$AQ64),INDEX('Input| Escalations'!$F$27:$L$29,,MATCH(T$9,'Input| Escalations'!$F$21:$L$21,0))),0),0)</f>
        <v>0</v>
      </c>
      <c r="M64" s="194" cm="1">
        <f t="array" ref="M64">IF(LEN($F64)&gt;0,1+IFERROR(SUMPRODUCT(TRANSPOSE('Input| Projects'!$AO64:$AQ64),INDEX('Input| Escalations'!$F$27:$L$29,,MATCH(U$9,'Input| Escalations'!$F$21:$L$21,0))),0),0)</f>
        <v>0</v>
      </c>
      <c r="N64" s="194" cm="1">
        <f t="array" ref="N64">IF(LEN($F64)&gt;0,1+IFERROR(SUMPRODUCT(TRANSPOSE('Input| Projects'!$AO64:$AQ64),INDEX('Input| Escalations'!$F$27:$L$29,,MATCH(V$9,'Input| Escalations'!$F$21:$L$21,0))),0),0)</f>
        <v>0</v>
      </c>
      <c r="O64" s="194" cm="1">
        <f t="array" ref="O64">IF(LEN($F64)&gt;0,1+IFERROR(SUMPRODUCT(TRANSPOSE('Input| Projects'!$AO64:$AQ64),INDEX('Input| Escalations'!$F$27:$L$29,,MATCH(W$9,'Input| Escalations'!$F$21:$L$21,0))),0),0)</f>
        <v>0</v>
      </c>
      <c r="P64" s="10"/>
      <c r="Q64" s="172">
        <f>IFERROR(IF(ISNUMBER(FIND("decision",'Input| Setup'!$F$6)),'Input| Projects'!Y64,'Input| Projects'!I64)*'Input| Escalations'!$I$17*I64,0)</f>
        <v>0</v>
      </c>
      <c r="R64" s="172">
        <f>IFERROR(IF(ISNUMBER(FIND("decision",'Input| Setup'!$F$6)),'Input| Projects'!Z64,'Input| Projects'!J64)*'Input| Escalations'!$I$17*J64,0)</f>
        <v>0</v>
      </c>
      <c r="S64" s="172">
        <f>IFERROR(IF(ISNUMBER(FIND("decision",'Input| Setup'!$F$6)),'Input| Projects'!AA64,'Input| Projects'!K64)*'Input| Escalations'!$I$17*K64,0)</f>
        <v>0</v>
      </c>
      <c r="T64" s="172">
        <f>IFERROR(IF(ISNUMBER(FIND("decision",'Input| Setup'!$F$6)),'Input| Projects'!AB64,'Input| Projects'!L64)*'Input| Escalations'!$I$17*L64,0)</f>
        <v>0</v>
      </c>
      <c r="U64" s="172">
        <f>IFERROR(IF(ISNUMBER(FIND("decision",'Input| Setup'!$F$6)),'Input| Projects'!AC64,'Input| Projects'!M64)*'Input| Escalations'!$I$17*M64,0)</f>
        <v>0</v>
      </c>
      <c r="V64" s="172">
        <f>IFERROR(IF(ISNUMBER(FIND("decision",'Input| Setup'!$F$6)),'Input| Projects'!AD64,'Input| Projects'!N64)*'Input| Escalations'!$I$17*N64,0)</f>
        <v>0</v>
      </c>
      <c r="W64" s="172">
        <f>IFERROR(IF(ISNUMBER(FIND("decision",'Input| Setup'!$F$6)),'Input| Projects'!AE64,'Input| Projects'!O64)*'Input| Escalations'!$I$17*O64,0)</f>
        <v>0</v>
      </c>
      <c r="X64" s="175"/>
      <c r="Y64" s="172">
        <f>IF(ISNUMBER(FIND("decision",'Input| Setup'!$F$6)),'Input| Projects'!AG64,'Input| Projects'!Q64)*I64*'Input| Escalations'!$I$17</f>
        <v>0</v>
      </c>
      <c r="Z64" s="172">
        <f>IF(ISNUMBER(FIND("decision",'Input| Setup'!$F$6)),'Input| Projects'!AH64,'Input| Projects'!R64)*J64*'Input| Escalations'!$I$17</f>
        <v>0</v>
      </c>
      <c r="AA64" s="172">
        <f>IF(ISNUMBER(FIND("decision",'Input| Setup'!$F$6)),'Input| Projects'!AI64,'Input| Projects'!S64)*K64*'Input| Escalations'!$I$17</f>
        <v>0</v>
      </c>
      <c r="AB64" s="172">
        <f>IF(ISNUMBER(FIND("decision",'Input| Setup'!$F$6)),'Input| Projects'!AJ64,'Input| Projects'!T64)*L64*'Input| Escalations'!$I$17</f>
        <v>0</v>
      </c>
      <c r="AC64" s="172">
        <f>IF(ISNUMBER(FIND("decision",'Input| Setup'!$F$6)),'Input| Projects'!AK64,'Input| Projects'!U64)*M64*'Input| Escalations'!$I$17</f>
        <v>0</v>
      </c>
      <c r="AD64" s="172">
        <f>IF(ISNUMBER(FIND("decision",'Input| Setup'!$F$6)),'Input| Projects'!AL64,'Input| Projects'!V64)*N64*'Input| Escalations'!$I$17</f>
        <v>0</v>
      </c>
      <c r="AE64" s="172">
        <f>IF(ISNUMBER(FIND("decision",'Input| Setup'!$F$6)),'Input| Projects'!AM64,'Input| Projects'!W64)*O64*'Input| Escalations'!$I$17</f>
        <v>0</v>
      </c>
      <c r="AF64" s="175"/>
      <c r="AG64" s="172" cm="1">
        <f t="array" ref="AG64">IFERROR(--('Input| Projects'!$AS64="Yes")*_xlfn.SWITCH('Input| Overheads'!$C$50,"Direct costs",'Calc| Overheads Allocation'!C$8*Q64,"Internal labour",'Calc| Overheads Allocation'!C$8*Q64*'Input| Projects'!$AO64,"DNSP defined",'Calc| Overheads Allocation'!C$78*'Input| Projects'!$AV64,0),0)</f>
        <v>0</v>
      </c>
      <c r="AH64" s="172" cm="1">
        <f t="array" ref="AH64">IFERROR(--('Input| Projects'!$AS64="Yes")*_xlfn.SWITCH('Input| Overheads'!$C$50,"Direct costs",'Calc| Overheads Allocation'!D$8*R64,"Internal labour",'Calc| Overheads Allocation'!D$8*R64*'Input| Projects'!$AO64,"DNSP defined",'Calc| Overheads Allocation'!D$78*'Input| Projects'!$AV64,0),0)</f>
        <v>0</v>
      </c>
      <c r="AI64" s="172" cm="1">
        <f t="array" ref="AI64">IFERROR(--('Input| Projects'!$AS64="Yes")*_xlfn.SWITCH('Input| Overheads'!$C$50,"Direct costs",'Calc| Overheads Allocation'!E$8*S64,"Internal labour",'Calc| Overheads Allocation'!E$8*S64*'Input| Projects'!$AO64,"DNSP defined",'Calc| Overheads Allocation'!E$78*'Input| Projects'!$AV64,0),0)</f>
        <v>0</v>
      </c>
      <c r="AJ64" s="172" cm="1">
        <f t="array" ref="AJ64">IFERROR(--('Input| Projects'!$AS64="Yes")*_xlfn.SWITCH('Input| Overheads'!$C$50,"Direct costs",'Calc| Overheads Allocation'!F$8*T64,"Internal labour",'Calc| Overheads Allocation'!F$8*T64*'Input| Projects'!$AO64,"DNSP defined",'Calc| Overheads Allocation'!F$78*'Input| Projects'!$AV64,0),0)</f>
        <v>0</v>
      </c>
      <c r="AK64" s="172" cm="1">
        <f t="array" ref="AK64">IFERROR(--('Input| Projects'!$AS64="Yes")*_xlfn.SWITCH('Input| Overheads'!$C$50,"Direct costs",'Calc| Overheads Allocation'!G$8*U64,"Internal labour",'Calc| Overheads Allocation'!G$8*U64*'Input| Projects'!$AO64,"DNSP defined",'Calc| Overheads Allocation'!G$78*'Input| Projects'!$AV64,0),0)</f>
        <v>0</v>
      </c>
      <c r="AL64" s="172" cm="1">
        <f t="array" ref="AL64">IFERROR(--('Input| Projects'!$AS64="Yes")*_xlfn.SWITCH('Input| Overheads'!$C$50,"Direct costs",'Calc| Overheads Allocation'!H$8*V64,"Internal labour",'Calc| Overheads Allocation'!H$8*V64*'Input| Projects'!$AO64,"DNSP defined",'Calc| Overheads Allocation'!H$78*'Input| Projects'!$AV64,0),0)</f>
        <v>0</v>
      </c>
      <c r="AM64" s="172" cm="1">
        <f t="array" ref="AM64">IFERROR(--('Input| Projects'!$AS64="Yes")*_xlfn.SWITCH('Input| Overheads'!$C$50,"Direct costs",'Calc| Overheads Allocation'!I$8*W64,"Internal labour",'Calc| Overheads Allocation'!I$8*W64*'Input| Projects'!$AO64,"DNSP defined",'Calc| Overheads Allocation'!I$78*'Input| Projects'!$AV64,0),0)</f>
        <v>0</v>
      </c>
      <c r="AN64" s="175"/>
      <c r="AO64" s="172" cm="1">
        <f t="array" ref="AO64">IFERROR(--('Input| Projects'!$AT64="Yes")*_xlfn.SWITCH('Input| Overheads'!$C$50,"Direct costs",'Calc| Overheads Allocation'!C$9*Q64,"Internal labour",'Calc| Overheads Allocation'!C$9*Q64*'Input| Projects'!$AO64,"DNSP defined",'Calc| Overheads Allocation'!C$79*'Input| Projects'!$AW64,0),0)</f>
        <v>0</v>
      </c>
      <c r="AP64" s="172" cm="1">
        <f t="array" ref="AP64">IFERROR(--('Input| Projects'!$AT64="Yes")*_xlfn.SWITCH('Input| Overheads'!$C$50,"Direct costs",'Calc| Overheads Allocation'!D$9*R64,"Internal labour",'Calc| Overheads Allocation'!D$9*R64*'Input| Projects'!$AO64,"DNSP defined",'Calc| Overheads Allocation'!D$79*'Input| Projects'!$AW64,0),0)</f>
        <v>0</v>
      </c>
      <c r="AQ64" s="172" cm="1">
        <f t="array" ref="AQ64">IFERROR(--('Input| Projects'!$AT64="Yes")*_xlfn.SWITCH('Input| Overheads'!$C$50,"Direct costs",'Calc| Overheads Allocation'!E$9*S64,"Internal labour",'Calc| Overheads Allocation'!E$9*S64*'Input| Projects'!$AO64,"DNSP defined",'Calc| Overheads Allocation'!E$79*'Input| Projects'!$AW64,0),0)</f>
        <v>0</v>
      </c>
      <c r="AR64" s="172" cm="1">
        <f t="array" ref="AR64">IFERROR(--('Input| Projects'!$AT64="Yes")*_xlfn.SWITCH('Input| Overheads'!$C$50,"Direct costs",'Calc| Overheads Allocation'!F$9*T64,"Internal labour",'Calc| Overheads Allocation'!F$9*T64*'Input| Projects'!$AO64,"DNSP defined",'Calc| Overheads Allocation'!F$79*'Input| Projects'!$AW64,0),0)</f>
        <v>0</v>
      </c>
      <c r="AS64" s="172" cm="1">
        <f t="array" ref="AS64">IFERROR(--('Input| Projects'!$AT64="Yes")*_xlfn.SWITCH('Input| Overheads'!$C$50,"Direct costs",'Calc| Overheads Allocation'!G$9*U64,"Internal labour",'Calc| Overheads Allocation'!G$9*U64*'Input| Projects'!$AO64,"DNSP defined",'Calc| Overheads Allocation'!G$79*'Input| Projects'!$AW64,0),0)</f>
        <v>0</v>
      </c>
      <c r="AT64" s="172" cm="1">
        <f t="array" ref="AT64">IFERROR(--('Input| Projects'!$AT64="Yes")*_xlfn.SWITCH('Input| Overheads'!$C$50,"Direct costs",'Calc| Overheads Allocation'!H$9*V64,"Internal labour",'Calc| Overheads Allocation'!H$9*V64*'Input| Projects'!$AO64,"DNSP defined",'Calc| Overheads Allocation'!H$79*'Input| Projects'!$AW64,0),0)</f>
        <v>0</v>
      </c>
      <c r="AU64" s="172" cm="1">
        <f t="array" ref="AU64">IFERROR(--('Input| Projects'!$AT64="Yes")*_xlfn.SWITCH('Input| Overheads'!$C$50,"Direct costs",'Calc| Overheads Allocation'!I$9*W64,"Internal labour",'Calc| Overheads Allocation'!I$9*W64*'Input| Projects'!$AO64,"DNSP defined",'Calc| Overheads Allocation'!I$79*'Input| Projects'!$AW64,0),0)</f>
        <v>0</v>
      </c>
      <c r="AV64" s="175"/>
      <c r="AW64" s="172">
        <f t="shared" si="24"/>
        <v>0</v>
      </c>
      <c r="AX64" s="172">
        <f t="shared" si="25"/>
        <v>0</v>
      </c>
      <c r="AY64" s="172">
        <f t="shared" si="26"/>
        <v>0</v>
      </c>
      <c r="AZ64" s="172">
        <f t="shared" si="27"/>
        <v>0</v>
      </c>
      <c r="BA64" s="172">
        <f t="shared" si="28"/>
        <v>0</v>
      </c>
      <c r="BB64" s="172">
        <f t="shared" si="29"/>
        <v>0</v>
      </c>
      <c r="BC64" s="172">
        <f t="shared" si="30"/>
        <v>0</v>
      </c>
      <c r="BD64" s="176"/>
      <c r="BE64" s="172">
        <f t="shared" si="31"/>
        <v>0</v>
      </c>
      <c r="BF64" s="172">
        <f t="shared" si="32"/>
        <v>0</v>
      </c>
      <c r="BG64" s="172">
        <f t="shared" si="33"/>
        <v>0</v>
      </c>
      <c r="BH64" s="172">
        <f t="shared" si="34"/>
        <v>0</v>
      </c>
      <c r="BI64" s="172">
        <f t="shared" si="35"/>
        <v>0</v>
      </c>
      <c r="BJ64" s="172">
        <f t="shared" si="36"/>
        <v>0</v>
      </c>
      <c r="BK64" s="172">
        <f t="shared" si="37"/>
        <v>0</v>
      </c>
      <c r="BL64" s="176"/>
      <c r="BM64" s="172">
        <f t="shared" si="16"/>
        <v>0</v>
      </c>
      <c r="BN64" s="172">
        <f t="shared" si="17"/>
        <v>0</v>
      </c>
      <c r="BO64" s="172">
        <f t="shared" si="18"/>
        <v>0</v>
      </c>
      <c r="BP64" s="172">
        <f t="shared" si="19"/>
        <v>0</v>
      </c>
      <c r="BQ64" s="172">
        <f t="shared" si="20"/>
        <v>0</v>
      </c>
      <c r="BR64" s="172">
        <f t="shared" si="21"/>
        <v>0</v>
      </c>
      <c r="BS64" s="172">
        <f t="shared" si="22"/>
        <v>0</v>
      </c>
      <c r="BT64" s="55"/>
      <c r="BU64" s="158">
        <f>SUMIF('Input| Projects'!$BA$8:$CX$8,RIGHT(BU$9,3),'Input| Projects'!$BA64:$CX64)</f>
        <v>0</v>
      </c>
      <c r="BV64" s="158">
        <f>SUMIF('Input| Projects'!$BA$8:$CX$8,RIGHT(BV$9,3),'Input| Projects'!$BA64:$CX64)</f>
        <v>0</v>
      </c>
      <c r="BW64" s="79" t="str">
        <f t="shared" si="23"/>
        <v/>
      </c>
    </row>
    <row r="65" spans="2:75" x14ac:dyDescent="0.2">
      <c r="B65" s="123">
        <f>IFERROR('Input| Projects'!B65,"")</f>
        <v>56</v>
      </c>
      <c r="C65" s="160" t="str">
        <f>IFERROR(IF('Input| Projects'!C65="","",'Input| Projects'!C65),"")</f>
        <v/>
      </c>
      <c r="D65" s="160" t="str">
        <f>IFERROR(IF('Input| Projects'!D65="","",'Input| Projects'!D65),"")</f>
        <v/>
      </c>
      <c r="E65" s="53"/>
      <c r="F65" s="160" t="str">
        <f>IF(LEN('Input| Projects'!F65)&gt;0,'Input| Projects'!F65,"")</f>
        <v/>
      </c>
      <c r="G65" s="160" t="str">
        <f>IF(LEN('Input| Projects'!G65)&gt;0,'Input| Projects'!G65,"")</f>
        <v/>
      </c>
      <c r="H65" s="10"/>
      <c r="I65" s="194" cm="1">
        <f t="array" ref="I65">IF(LEN($F65)&gt;0,1+IFERROR(SUMPRODUCT(TRANSPOSE('Input| Projects'!$AO65:$AQ65),INDEX('Input| Escalations'!$F$27:$L$29,,MATCH(Q$9,'Input| Escalations'!$F$21:$L$21,0))),0),0)</f>
        <v>0</v>
      </c>
      <c r="J65" s="194" cm="1">
        <f t="array" ref="J65">IF(LEN($F65)&gt;0,1+IFERROR(SUMPRODUCT(TRANSPOSE('Input| Projects'!$AO65:$AQ65),INDEX('Input| Escalations'!$F$27:$L$29,,MATCH(R$9,'Input| Escalations'!$F$21:$L$21,0))),0),0)</f>
        <v>0</v>
      </c>
      <c r="K65" s="194" cm="1">
        <f t="array" ref="K65">IF(LEN($F65)&gt;0,1+IFERROR(SUMPRODUCT(TRANSPOSE('Input| Projects'!$AO65:$AQ65),INDEX('Input| Escalations'!$F$27:$L$29,,MATCH(S$9,'Input| Escalations'!$F$21:$L$21,0))),0),0)</f>
        <v>0</v>
      </c>
      <c r="L65" s="194" cm="1">
        <f t="array" ref="L65">IF(LEN($F65)&gt;0,1+IFERROR(SUMPRODUCT(TRANSPOSE('Input| Projects'!$AO65:$AQ65),INDEX('Input| Escalations'!$F$27:$L$29,,MATCH(T$9,'Input| Escalations'!$F$21:$L$21,0))),0),0)</f>
        <v>0</v>
      </c>
      <c r="M65" s="194" cm="1">
        <f t="array" ref="M65">IF(LEN($F65)&gt;0,1+IFERROR(SUMPRODUCT(TRANSPOSE('Input| Projects'!$AO65:$AQ65),INDEX('Input| Escalations'!$F$27:$L$29,,MATCH(U$9,'Input| Escalations'!$F$21:$L$21,0))),0),0)</f>
        <v>0</v>
      </c>
      <c r="N65" s="194" cm="1">
        <f t="array" ref="N65">IF(LEN($F65)&gt;0,1+IFERROR(SUMPRODUCT(TRANSPOSE('Input| Projects'!$AO65:$AQ65),INDEX('Input| Escalations'!$F$27:$L$29,,MATCH(V$9,'Input| Escalations'!$F$21:$L$21,0))),0),0)</f>
        <v>0</v>
      </c>
      <c r="O65" s="194" cm="1">
        <f t="array" ref="O65">IF(LEN($F65)&gt;0,1+IFERROR(SUMPRODUCT(TRANSPOSE('Input| Projects'!$AO65:$AQ65),INDEX('Input| Escalations'!$F$27:$L$29,,MATCH(W$9,'Input| Escalations'!$F$21:$L$21,0))),0),0)</f>
        <v>0</v>
      </c>
      <c r="P65" s="10"/>
      <c r="Q65" s="172">
        <f>IFERROR(IF(ISNUMBER(FIND("decision",'Input| Setup'!$F$6)),'Input| Projects'!Y65,'Input| Projects'!I65)*'Input| Escalations'!$I$17*I65,0)</f>
        <v>0</v>
      </c>
      <c r="R65" s="172">
        <f>IFERROR(IF(ISNUMBER(FIND("decision",'Input| Setup'!$F$6)),'Input| Projects'!Z65,'Input| Projects'!J65)*'Input| Escalations'!$I$17*J65,0)</f>
        <v>0</v>
      </c>
      <c r="S65" s="172">
        <f>IFERROR(IF(ISNUMBER(FIND("decision",'Input| Setup'!$F$6)),'Input| Projects'!AA65,'Input| Projects'!K65)*'Input| Escalations'!$I$17*K65,0)</f>
        <v>0</v>
      </c>
      <c r="T65" s="172">
        <f>IFERROR(IF(ISNUMBER(FIND("decision",'Input| Setup'!$F$6)),'Input| Projects'!AB65,'Input| Projects'!L65)*'Input| Escalations'!$I$17*L65,0)</f>
        <v>0</v>
      </c>
      <c r="U65" s="172">
        <f>IFERROR(IF(ISNUMBER(FIND("decision",'Input| Setup'!$F$6)),'Input| Projects'!AC65,'Input| Projects'!M65)*'Input| Escalations'!$I$17*M65,0)</f>
        <v>0</v>
      </c>
      <c r="V65" s="172">
        <f>IFERROR(IF(ISNUMBER(FIND("decision",'Input| Setup'!$F$6)),'Input| Projects'!AD65,'Input| Projects'!N65)*'Input| Escalations'!$I$17*N65,0)</f>
        <v>0</v>
      </c>
      <c r="W65" s="172">
        <f>IFERROR(IF(ISNUMBER(FIND("decision",'Input| Setup'!$F$6)),'Input| Projects'!AE65,'Input| Projects'!O65)*'Input| Escalations'!$I$17*O65,0)</f>
        <v>0</v>
      </c>
      <c r="X65" s="175"/>
      <c r="Y65" s="172">
        <f>IF(ISNUMBER(FIND("decision",'Input| Setup'!$F$6)),'Input| Projects'!AG65,'Input| Projects'!Q65)*I65*'Input| Escalations'!$I$17</f>
        <v>0</v>
      </c>
      <c r="Z65" s="172">
        <f>IF(ISNUMBER(FIND("decision",'Input| Setup'!$F$6)),'Input| Projects'!AH65,'Input| Projects'!R65)*J65*'Input| Escalations'!$I$17</f>
        <v>0</v>
      </c>
      <c r="AA65" s="172">
        <f>IF(ISNUMBER(FIND("decision",'Input| Setup'!$F$6)),'Input| Projects'!AI65,'Input| Projects'!S65)*K65*'Input| Escalations'!$I$17</f>
        <v>0</v>
      </c>
      <c r="AB65" s="172">
        <f>IF(ISNUMBER(FIND("decision",'Input| Setup'!$F$6)),'Input| Projects'!AJ65,'Input| Projects'!T65)*L65*'Input| Escalations'!$I$17</f>
        <v>0</v>
      </c>
      <c r="AC65" s="172">
        <f>IF(ISNUMBER(FIND("decision",'Input| Setup'!$F$6)),'Input| Projects'!AK65,'Input| Projects'!U65)*M65*'Input| Escalations'!$I$17</f>
        <v>0</v>
      </c>
      <c r="AD65" s="172">
        <f>IF(ISNUMBER(FIND("decision",'Input| Setup'!$F$6)),'Input| Projects'!AL65,'Input| Projects'!V65)*N65*'Input| Escalations'!$I$17</f>
        <v>0</v>
      </c>
      <c r="AE65" s="172">
        <f>IF(ISNUMBER(FIND("decision",'Input| Setup'!$F$6)),'Input| Projects'!AM65,'Input| Projects'!W65)*O65*'Input| Escalations'!$I$17</f>
        <v>0</v>
      </c>
      <c r="AF65" s="175"/>
      <c r="AG65" s="172" cm="1">
        <f t="array" ref="AG65">IFERROR(--('Input| Projects'!$AS65="Yes")*_xlfn.SWITCH('Input| Overheads'!$C$50,"Direct costs",'Calc| Overheads Allocation'!C$8*Q65,"Internal labour",'Calc| Overheads Allocation'!C$8*Q65*'Input| Projects'!$AO65,"DNSP defined",'Calc| Overheads Allocation'!C$78*'Input| Projects'!$AV65,0),0)</f>
        <v>0</v>
      </c>
      <c r="AH65" s="172" cm="1">
        <f t="array" ref="AH65">IFERROR(--('Input| Projects'!$AS65="Yes")*_xlfn.SWITCH('Input| Overheads'!$C$50,"Direct costs",'Calc| Overheads Allocation'!D$8*R65,"Internal labour",'Calc| Overheads Allocation'!D$8*R65*'Input| Projects'!$AO65,"DNSP defined",'Calc| Overheads Allocation'!D$78*'Input| Projects'!$AV65,0),0)</f>
        <v>0</v>
      </c>
      <c r="AI65" s="172" cm="1">
        <f t="array" ref="AI65">IFERROR(--('Input| Projects'!$AS65="Yes")*_xlfn.SWITCH('Input| Overheads'!$C$50,"Direct costs",'Calc| Overheads Allocation'!E$8*S65,"Internal labour",'Calc| Overheads Allocation'!E$8*S65*'Input| Projects'!$AO65,"DNSP defined",'Calc| Overheads Allocation'!E$78*'Input| Projects'!$AV65,0),0)</f>
        <v>0</v>
      </c>
      <c r="AJ65" s="172" cm="1">
        <f t="array" ref="AJ65">IFERROR(--('Input| Projects'!$AS65="Yes")*_xlfn.SWITCH('Input| Overheads'!$C$50,"Direct costs",'Calc| Overheads Allocation'!F$8*T65,"Internal labour",'Calc| Overheads Allocation'!F$8*T65*'Input| Projects'!$AO65,"DNSP defined",'Calc| Overheads Allocation'!F$78*'Input| Projects'!$AV65,0),0)</f>
        <v>0</v>
      </c>
      <c r="AK65" s="172" cm="1">
        <f t="array" ref="AK65">IFERROR(--('Input| Projects'!$AS65="Yes")*_xlfn.SWITCH('Input| Overheads'!$C$50,"Direct costs",'Calc| Overheads Allocation'!G$8*U65,"Internal labour",'Calc| Overheads Allocation'!G$8*U65*'Input| Projects'!$AO65,"DNSP defined",'Calc| Overheads Allocation'!G$78*'Input| Projects'!$AV65,0),0)</f>
        <v>0</v>
      </c>
      <c r="AL65" s="172" cm="1">
        <f t="array" ref="AL65">IFERROR(--('Input| Projects'!$AS65="Yes")*_xlfn.SWITCH('Input| Overheads'!$C$50,"Direct costs",'Calc| Overheads Allocation'!H$8*V65,"Internal labour",'Calc| Overheads Allocation'!H$8*V65*'Input| Projects'!$AO65,"DNSP defined",'Calc| Overheads Allocation'!H$78*'Input| Projects'!$AV65,0),0)</f>
        <v>0</v>
      </c>
      <c r="AM65" s="172" cm="1">
        <f t="array" ref="AM65">IFERROR(--('Input| Projects'!$AS65="Yes")*_xlfn.SWITCH('Input| Overheads'!$C$50,"Direct costs",'Calc| Overheads Allocation'!I$8*W65,"Internal labour",'Calc| Overheads Allocation'!I$8*W65*'Input| Projects'!$AO65,"DNSP defined",'Calc| Overheads Allocation'!I$78*'Input| Projects'!$AV65,0),0)</f>
        <v>0</v>
      </c>
      <c r="AN65" s="175"/>
      <c r="AO65" s="172" cm="1">
        <f t="array" ref="AO65">IFERROR(--('Input| Projects'!$AT65="Yes")*_xlfn.SWITCH('Input| Overheads'!$C$50,"Direct costs",'Calc| Overheads Allocation'!C$9*Q65,"Internal labour",'Calc| Overheads Allocation'!C$9*Q65*'Input| Projects'!$AO65,"DNSP defined",'Calc| Overheads Allocation'!C$79*'Input| Projects'!$AW65,0),0)</f>
        <v>0</v>
      </c>
      <c r="AP65" s="172" cm="1">
        <f t="array" ref="AP65">IFERROR(--('Input| Projects'!$AT65="Yes")*_xlfn.SWITCH('Input| Overheads'!$C$50,"Direct costs",'Calc| Overheads Allocation'!D$9*R65,"Internal labour",'Calc| Overheads Allocation'!D$9*R65*'Input| Projects'!$AO65,"DNSP defined",'Calc| Overheads Allocation'!D$79*'Input| Projects'!$AW65,0),0)</f>
        <v>0</v>
      </c>
      <c r="AQ65" s="172" cm="1">
        <f t="array" ref="AQ65">IFERROR(--('Input| Projects'!$AT65="Yes")*_xlfn.SWITCH('Input| Overheads'!$C$50,"Direct costs",'Calc| Overheads Allocation'!E$9*S65,"Internal labour",'Calc| Overheads Allocation'!E$9*S65*'Input| Projects'!$AO65,"DNSP defined",'Calc| Overheads Allocation'!E$79*'Input| Projects'!$AW65,0),0)</f>
        <v>0</v>
      </c>
      <c r="AR65" s="172" cm="1">
        <f t="array" ref="AR65">IFERROR(--('Input| Projects'!$AT65="Yes")*_xlfn.SWITCH('Input| Overheads'!$C$50,"Direct costs",'Calc| Overheads Allocation'!F$9*T65,"Internal labour",'Calc| Overheads Allocation'!F$9*T65*'Input| Projects'!$AO65,"DNSP defined",'Calc| Overheads Allocation'!F$79*'Input| Projects'!$AW65,0),0)</f>
        <v>0</v>
      </c>
      <c r="AS65" s="172" cm="1">
        <f t="array" ref="AS65">IFERROR(--('Input| Projects'!$AT65="Yes")*_xlfn.SWITCH('Input| Overheads'!$C$50,"Direct costs",'Calc| Overheads Allocation'!G$9*U65,"Internal labour",'Calc| Overheads Allocation'!G$9*U65*'Input| Projects'!$AO65,"DNSP defined",'Calc| Overheads Allocation'!G$79*'Input| Projects'!$AW65,0),0)</f>
        <v>0</v>
      </c>
      <c r="AT65" s="172" cm="1">
        <f t="array" ref="AT65">IFERROR(--('Input| Projects'!$AT65="Yes")*_xlfn.SWITCH('Input| Overheads'!$C$50,"Direct costs",'Calc| Overheads Allocation'!H$9*V65,"Internal labour",'Calc| Overheads Allocation'!H$9*V65*'Input| Projects'!$AO65,"DNSP defined",'Calc| Overheads Allocation'!H$79*'Input| Projects'!$AW65,0),0)</f>
        <v>0</v>
      </c>
      <c r="AU65" s="172" cm="1">
        <f t="array" ref="AU65">IFERROR(--('Input| Projects'!$AT65="Yes")*_xlfn.SWITCH('Input| Overheads'!$C$50,"Direct costs",'Calc| Overheads Allocation'!I$9*W65,"Internal labour",'Calc| Overheads Allocation'!I$9*W65*'Input| Projects'!$AO65,"DNSP defined",'Calc| Overheads Allocation'!I$79*'Input| Projects'!$AW65,0),0)</f>
        <v>0</v>
      </c>
      <c r="AV65" s="175"/>
      <c r="AW65" s="172">
        <f t="shared" si="24"/>
        <v>0</v>
      </c>
      <c r="AX65" s="172">
        <f t="shared" si="25"/>
        <v>0</v>
      </c>
      <c r="AY65" s="172">
        <f t="shared" si="26"/>
        <v>0</v>
      </c>
      <c r="AZ65" s="172">
        <f t="shared" si="27"/>
        <v>0</v>
      </c>
      <c r="BA65" s="172">
        <f t="shared" si="28"/>
        <v>0</v>
      </c>
      <c r="BB65" s="172">
        <f t="shared" si="29"/>
        <v>0</v>
      </c>
      <c r="BC65" s="172">
        <f t="shared" si="30"/>
        <v>0</v>
      </c>
      <c r="BD65" s="176"/>
      <c r="BE65" s="172">
        <f t="shared" si="31"/>
        <v>0</v>
      </c>
      <c r="BF65" s="172">
        <f t="shared" si="32"/>
        <v>0</v>
      </c>
      <c r="BG65" s="172">
        <f t="shared" si="33"/>
        <v>0</v>
      </c>
      <c r="BH65" s="172">
        <f t="shared" si="34"/>
        <v>0</v>
      </c>
      <c r="BI65" s="172">
        <f t="shared" si="35"/>
        <v>0</v>
      </c>
      <c r="BJ65" s="172">
        <f t="shared" si="36"/>
        <v>0</v>
      </c>
      <c r="BK65" s="172">
        <f t="shared" si="37"/>
        <v>0</v>
      </c>
      <c r="BL65" s="176"/>
      <c r="BM65" s="172">
        <f t="shared" si="16"/>
        <v>0</v>
      </c>
      <c r="BN65" s="172">
        <f t="shared" si="17"/>
        <v>0</v>
      </c>
      <c r="BO65" s="172">
        <f t="shared" si="18"/>
        <v>0</v>
      </c>
      <c r="BP65" s="172">
        <f t="shared" si="19"/>
        <v>0</v>
      </c>
      <c r="BQ65" s="172">
        <f t="shared" si="20"/>
        <v>0</v>
      </c>
      <c r="BR65" s="172">
        <f t="shared" si="21"/>
        <v>0</v>
      </c>
      <c r="BS65" s="172">
        <f t="shared" si="22"/>
        <v>0</v>
      </c>
      <c r="BT65" s="55"/>
      <c r="BU65" s="158">
        <f>SUMIF('Input| Projects'!$BA$8:$CX$8,RIGHT(BU$9,3),'Input| Projects'!$BA65:$CX65)</f>
        <v>0</v>
      </c>
      <c r="BV65" s="158">
        <f>SUMIF('Input| Projects'!$BA$8:$CX$8,RIGHT(BV$9,3),'Input| Projects'!$BA65:$CX65)</f>
        <v>0</v>
      </c>
      <c r="BW65" s="79" t="str">
        <f t="shared" si="23"/>
        <v/>
      </c>
    </row>
    <row r="66" spans="2:75" x14ac:dyDescent="0.2">
      <c r="B66" s="123">
        <f>IFERROR('Input| Projects'!B66,"")</f>
        <v>57</v>
      </c>
      <c r="C66" s="160" t="str">
        <f>IFERROR(IF('Input| Projects'!C66="","",'Input| Projects'!C66),"")</f>
        <v/>
      </c>
      <c r="D66" s="160" t="str">
        <f>IFERROR(IF('Input| Projects'!D66="","",'Input| Projects'!D66),"")</f>
        <v/>
      </c>
      <c r="E66" s="53"/>
      <c r="F66" s="160" t="str">
        <f>IF(LEN('Input| Projects'!F66)&gt;0,'Input| Projects'!F66,"")</f>
        <v/>
      </c>
      <c r="G66" s="160" t="str">
        <f>IF(LEN('Input| Projects'!G66)&gt;0,'Input| Projects'!G66,"")</f>
        <v/>
      </c>
      <c r="H66" s="10"/>
      <c r="I66" s="194" cm="1">
        <f t="array" ref="I66">IF(LEN($F66)&gt;0,1+IFERROR(SUMPRODUCT(TRANSPOSE('Input| Projects'!$AO66:$AQ66),INDEX('Input| Escalations'!$F$27:$L$29,,MATCH(Q$9,'Input| Escalations'!$F$21:$L$21,0))),0),0)</f>
        <v>0</v>
      </c>
      <c r="J66" s="194" cm="1">
        <f t="array" ref="J66">IF(LEN($F66)&gt;0,1+IFERROR(SUMPRODUCT(TRANSPOSE('Input| Projects'!$AO66:$AQ66),INDEX('Input| Escalations'!$F$27:$L$29,,MATCH(R$9,'Input| Escalations'!$F$21:$L$21,0))),0),0)</f>
        <v>0</v>
      </c>
      <c r="K66" s="194" cm="1">
        <f t="array" ref="K66">IF(LEN($F66)&gt;0,1+IFERROR(SUMPRODUCT(TRANSPOSE('Input| Projects'!$AO66:$AQ66),INDEX('Input| Escalations'!$F$27:$L$29,,MATCH(S$9,'Input| Escalations'!$F$21:$L$21,0))),0),0)</f>
        <v>0</v>
      </c>
      <c r="L66" s="194" cm="1">
        <f t="array" ref="L66">IF(LEN($F66)&gt;0,1+IFERROR(SUMPRODUCT(TRANSPOSE('Input| Projects'!$AO66:$AQ66),INDEX('Input| Escalations'!$F$27:$L$29,,MATCH(T$9,'Input| Escalations'!$F$21:$L$21,0))),0),0)</f>
        <v>0</v>
      </c>
      <c r="M66" s="194" cm="1">
        <f t="array" ref="M66">IF(LEN($F66)&gt;0,1+IFERROR(SUMPRODUCT(TRANSPOSE('Input| Projects'!$AO66:$AQ66),INDEX('Input| Escalations'!$F$27:$L$29,,MATCH(U$9,'Input| Escalations'!$F$21:$L$21,0))),0),0)</f>
        <v>0</v>
      </c>
      <c r="N66" s="194" cm="1">
        <f t="array" ref="N66">IF(LEN($F66)&gt;0,1+IFERROR(SUMPRODUCT(TRANSPOSE('Input| Projects'!$AO66:$AQ66),INDEX('Input| Escalations'!$F$27:$L$29,,MATCH(V$9,'Input| Escalations'!$F$21:$L$21,0))),0),0)</f>
        <v>0</v>
      </c>
      <c r="O66" s="194" cm="1">
        <f t="array" ref="O66">IF(LEN($F66)&gt;0,1+IFERROR(SUMPRODUCT(TRANSPOSE('Input| Projects'!$AO66:$AQ66),INDEX('Input| Escalations'!$F$27:$L$29,,MATCH(W$9,'Input| Escalations'!$F$21:$L$21,0))),0),0)</f>
        <v>0</v>
      </c>
      <c r="P66" s="10"/>
      <c r="Q66" s="172">
        <f>IFERROR(IF(ISNUMBER(FIND("decision",'Input| Setup'!$F$6)),'Input| Projects'!Y66,'Input| Projects'!I66)*'Input| Escalations'!$I$17*I66,0)</f>
        <v>0</v>
      </c>
      <c r="R66" s="172">
        <f>IFERROR(IF(ISNUMBER(FIND("decision",'Input| Setup'!$F$6)),'Input| Projects'!Z66,'Input| Projects'!J66)*'Input| Escalations'!$I$17*J66,0)</f>
        <v>0</v>
      </c>
      <c r="S66" s="172">
        <f>IFERROR(IF(ISNUMBER(FIND("decision",'Input| Setup'!$F$6)),'Input| Projects'!AA66,'Input| Projects'!K66)*'Input| Escalations'!$I$17*K66,0)</f>
        <v>0</v>
      </c>
      <c r="T66" s="172">
        <f>IFERROR(IF(ISNUMBER(FIND("decision",'Input| Setup'!$F$6)),'Input| Projects'!AB66,'Input| Projects'!L66)*'Input| Escalations'!$I$17*L66,0)</f>
        <v>0</v>
      </c>
      <c r="U66" s="172">
        <f>IFERROR(IF(ISNUMBER(FIND("decision",'Input| Setup'!$F$6)),'Input| Projects'!AC66,'Input| Projects'!M66)*'Input| Escalations'!$I$17*M66,0)</f>
        <v>0</v>
      </c>
      <c r="V66" s="172">
        <f>IFERROR(IF(ISNUMBER(FIND("decision",'Input| Setup'!$F$6)),'Input| Projects'!AD66,'Input| Projects'!N66)*'Input| Escalations'!$I$17*N66,0)</f>
        <v>0</v>
      </c>
      <c r="W66" s="172">
        <f>IFERROR(IF(ISNUMBER(FIND("decision",'Input| Setup'!$F$6)),'Input| Projects'!AE66,'Input| Projects'!O66)*'Input| Escalations'!$I$17*O66,0)</f>
        <v>0</v>
      </c>
      <c r="X66" s="175"/>
      <c r="Y66" s="172">
        <f>IF(ISNUMBER(FIND("decision",'Input| Setup'!$F$6)),'Input| Projects'!AG66,'Input| Projects'!Q66)*I66*'Input| Escalations'!$I$17</f>
        <v>0</v>
      </c>
      <c r="Z66" s="172">
        <f>IF(ISNUMBER(FIND("decision",'Input| Setup'!$F$6)),'Input| Projects'!AH66,'Input| Projects'!R66)*J66*'Input| Escalations'!$I$17</f>
        <v>0</v>
      </c>
      <c r="AA66" s="172">
        <f>IF(ISNUMBER(FIND("decision",'Input| Setup'!$F$6)),'Input| Projects'!AI66,'Input| Projects'!S66)*K66*'Input| Escalations'!$I$17</f>
        <v>0</v>
      </c>
      <c r="AB66" s="172">
        <f>IF(ISNUMBER(FIND("decision",'Input| Setup'!$F$6)),'Input| Projects'!AJ66,'Input| Projects'!T66)*L66*'Input| Escalations'!$I$17</f>
        <v>0</v>
      </c>
      <c r="AC66" s="172">
        <f>IF(ISNUMBER(FIND("decision",'Input| Setup'!$F$6)),'Input| Projects'!AK66,'Input| Projects'!U66)*M66*'Input| Escalations'!$I$17</f>
        <v>0</v>
      </c>
      <c r="AD66" s="172">
        <f>IF(ISNUMBER(FIND("decision",'Input| Setup'!$F$6)),'Input| Projects'!AL66,'Input| Projects'!V66)*N66*'Input| Escalations'!$I$17</f>
        <v>0</v>
      </c>
      <c r="AE66" s="172">
        <f>IF(ISNUMBER(FIND("decision",'Input| Setup'!$F$6)),'Input| Projects'!AM66,'Input| Projects'!W66)*O66*'Input| Escalations'!$I$17</f>
        <v>0</v>
      </c>
      <c r="AF66" s="175"/>
      <c r="AG66" s="172" cm="1">
        <f t="array" ref="AG66">IFERROR(--('Input| Projects'!$AS66="Yes")*_xlfn.SWITCH('Input| Overheads'!$C$50,"Direct costs",'Calc| Overheads Allocation'!C$8*Q66,"Internal labour",'Calc| Overheads Allocation'!C$8*Q66*'Input| Projects'!$AO66,"DNSP defined",'Calc| Overheads Allocation'!C$78*'Input| Projects'!$AV66,0),0)</f>
        <v>0</v>
      </c>
      <c r="AH66" s="172" cm="1">
        <f t="array" ref="AH66">IFERROR(--('Input| Projects'!$AS66="Yes")*_xlfn.SWITCH('Input| Overheads'!$C$50,"Direct costs",'Calc| Overheads Allocation'!D$8*R66,"Internal labour",'Calc| Overheads Allocation'!D$8*R66*'Input| Projects'!$AO66,"DNSP defined",'Calc| Overheads Allocation'!D$78*'Input| Projects'!$AV66,0),0)</f>
        <v>0</v>
      </c>
      <c r="AI66" s="172" cm="1">
        <f t="array" ref="AI66">IFERROR(--('Input| Projects'!$AS66="Yes")*_xlfn.SWITCH('Input| Overheads'!$C$50,"Direct costs",'Calc| Overheads Allocation'!E$8*S66,"Internal labour",'Calc| Overheads Allocation'!E$8*S66*'Input| Projects'!$AO66,"DNSP defined",'Calc| Overheads Allocation'!E$78*'Input| Projects'!$AV66,0),0)</f>
        <v>0</v>
      </c>
      <c r="AJ66" s="172" cm="1">
        <f t="array" ref="AJ66">IFERROR(--('Input| Projects'!$AS66="Yes")*_xlfn.SWITCH('Input| Overheads'!$C$50,"Direct costs",'Calc| Overheads Allocation'!F$8*T66,"Internal labour",'Calc| Overheads Allocation'!F$8*T66*'Input| Projects'!$AO66,"DNSP defined",'Calc| Overheads Allocation'!F$78*'Input| Projects'!$AV66,0),0)</f>
        <v>0</v>
      </c>
      <c r="AK66" s="172" cm="1">
        <f t="array" ref="AK66">IFERROR(--('Input| Projects'!$AS66="Yes")*_xlfn.SWITCH('Input| Overheads'!$C$50,"Direct costs",'Calc| Overheads Allocation'!G$8*U66,"Internal labour",'Calc| Overheads Allocation'!G$8*U66*'Input| Projects'!$AO66,"DNSP defined",'Calc| Overheads Allocation'!G$78*'Input| Projects'!$AV66,0),0)</f>
        <v>0</v>
      </c>
      <c r="AL66" s="172" cm="1">
        <f t="array" ref="AL66">IFERROR(--('Input| Projects'!$AS66="Yes")*_xlfn.SWITCH('Input| Overheads'!$C$50,"Direct costs",'Calc| Overheads Allocation'!H$8*V66,"Internal labour",'Calc| Overheads Allocation'!H$8*V66*'Input| Projects'!$AO66,"DNSP defined",'Calc| Overheads Allocation'!H$78*'Input| Projects'!$AV66,0),0)</f>
        <v>0</v>
      </c>
      <c r="AM66" s="172" cm="1">
        <f t="array" ref="AM66">IFERROR(--('Input| Projects'!$AS66="Yes")*_xlfn.SWITCH('Input| Overheads'!$C$50,"Direct costs",'Calc| Overheads Allocation'!I$8*W66,"Internal labour",'Calc| Overheads Allocation'!I$8*W66*'Input| Projects'!$AO66,"DNSP defined",'Calc| Overheads Allocation'!I$78*'Input| Projects'!$AV66,0),0)</f>
        <v>0</v>
      </c>
      <c r="AN66" s="175"/>
      <c r="AO66" s="172" cm="1">
        <f t="array" ref="AO66">IFERROR(--('Input| Projects'!$AT66="Yes")*_xlfn.SWITCH('Input| Overheads'!$C$50,"Direct costs",'Calc| Overheads Allocation'!C$9*Q66,"Internal labour",'Calc| Overheads Allocation'!C$9*Q66*'Input| Projects'!$AO66,"DNSP defined",'Calc| Overheads Allocation'!C$79*'Input| Projects'!$AW66,0),0)</f>
        <v>0</v>
      </c>
      <c r="AP66" s="172" cm="1">
        <f t="array" ref="AP66">IFERROR(--('Input| Projects'!$AT66="Yes")*_xlfn.SWITCH('Input| Overheads'!$C$50,"Direct costs",'Calc| Overheads Allocation'!D$9*R66,"Internal labour",'Calc| Overheads Allocation'!D$9*R66*'Input| Projects'!$AO66,"DNSP defined",'Calc| Overheads Allocation'!D$79*'Input| Projects'!$AW66,0),0)</f>
        <v>0</v>
      </c>
      <c r="AQ66" s="172" cm="1">
        <f t="array" ref="AQ66">IFERROR(--('Input| Projects'!$AT66="Yes")*_xlfn.SWITCH('Input| Overheads'!$C$50,"Direct costs",'Calc| Overheads Allocation'!E$9*S66,"Internal labour",'Calc| Overheads Allocation'!E$9*S66*'Input| Projects'!$AO66,"DNSP defined",'Calc| Overheads Allocation'!E$79*'Input| Projects'!$AW66,0),0)</f>
        <v>0</v>
      </c>
      <c r="AR66" s="172" cm="1">
        <f t="array" ref="AR66">IFERROR(--('Input| Projects'!$AT66="Yes")*_xlfn.SWITCH('Input| Overheads'!$C$50,"Direct costs",'Calc| Overheads Allocation'!F$9*T66,"Internal labour",'Calc| Overheads Allocation'!F$9*T66*'Input| Projects'!$AO66,"DNSP defined",'Calc| Overheads Allocation'!F$79*'Input| Projects'!$AW66,0),0)</f>
        <v>0</v>
      </c>
      <c r="AS66" s="172" cm="1">
        <f t="array" ref="AS66">IFERROR(--('Input| Projects'!$AT66="Yes")*_xlfn.SWITCH('Input| Overheads'!$C$50,"Direct costs",'Calc| Overheads Allocation'!G$9*U66,"Internal labour",'Calc| Overheads Allocation'!G$9*U66*'Input| Projects'!$AO66,"DNSP defined",'Calc| Overheads Allocation'!G$79*'Input| Projects'!$AW66,0),0)</f>
        <v>0</v>
      </c>
      <c r="AT66" s="172" cm="1">
        <f t="array" ref="AT66">IFERROR(--('Input| Projects'!$AT66="Yes")*_xlfn.SWITCH('Input| Overheads'!$C$50,"Direct costs",'Calc| Overheads Allocation'!H$9*V66,"Internal labour",'Calc| Overheads Allocation'!H$9*V66*'Input| Projects'!$AO66,"DNSP defined",'Calc| Overheads Allocation'!H$79*'Input| Projects'!$AW66,0),0)</f>
        <v>0</v>
      </c>
      <c r="AU66" s="172" cm="1">
        <f t="array" ref="AU66">IFERROR(--('Input| Projects'!$AT66="Yes")*_xlfn.SWITCH('Input| Overheads'!$C$50,"Direct costs",'Calc| Overheads Allocation'!I$9*W66,"Internal labour",'Calc| Overheads Allocation'!I$9*W66*'Input| Projects'!$AO66,"DNSP defined",'Calc| Overheads Allocation'!I$79*'Input| Projects'!$AW66,0),0)</f>
        <v>0</v>
      </c>
      <c r="AV66" s="175"/>
      <c r="AW66" s="172">
        <f t="shared" si="24"/>
        <v>0</v>
      </c>
      <c r="AX66" s="172">
        <f t="shared" si="25"/>
        <v>0</v>
      </c>
      <c r="AY66" s="172">
        <f t="shared" si="26"/>
        <v>0</v>
      </c>
      <c r="AZ66" s="172">
        <f t="shared" si="27"/>
        <v>0</v>
      </c>
      <c r="BA66" s="172">
        <f t="shared" si="28"/>
        <v>0</v>
      </c>
      <c r="BB66" s="172">
        <f t="shared" si="29"/>
        <v>0</v>
      </c>
      <c r="BC66" s="172">
        <f t="shared" si="30"/>
        <v>0</v>
      </c>
      <c r="BD66" s="176"/>
      <c r="BE66" s="172">
        <f t="shared" si="31"/>
        <v>0</v>
      </c>
      <c r="BF66" s="172">
        <f t="shared" si="32"/>
        <v>0</v>
      </c>
      <c r="BG66" s="172">
        <f t="shared" si="33"/>
        <v>0</v>
      </c>
      <c r="BH66" s="172">
        <f t="shared" si="34"/>
        <v>0</v>
      </c>
      <c r="BI66" s="172">
        <f t="shared" si="35"/>
        <v>0</v>
      </c>
      <c r="BJ66" s="172">
        <f t="shared" si="36"/>
        <v>0</v>
      </c>
      <c r="BK66" s="172">
        <f t="shared" si="37"/>
        <v>0</v>
      </c>
      <c r="BL66" s="176"/>
      <c r="BM66" s="172">
        <f t="shared" si="16"/>
        <v>0</v>
      </c>
      <c r="BN66" s="172">
        <f t="shared" si="17"/>
        <v>0</v>
      </c>
      <c r="BO66" s="172">
        <f t="shared" si="18"/>
        <v>0</v>
      </c>
      <c r="BP66" s="172">
        <f t="shared" si="19"/>
        <v>0</v>
      </c>
      <c r="BQ66" s="172">
        <f t="shared" si="20"/>
        <v>0</v>
      </c>
      <c r="BR66" s="172">
        <f t="shared" si="21"/>
        <v>0</v>
      </c>
      <c r="BS66" s="172">
        <f t="shared" si="22"/>
        <v>0</v>
      </c>
      <c r="BT66" s="55"/>
      <c r="BU66" s="158">
        <f>SUMIF('Input| Projects'!$BA$8:$CX$8,RIGHT(BU$9,3),'Input| Projects'!$BA66:$CX66)</f>
        <v>0</v>
      </c>
      <c r="BV66" s="158">
        <f>SUMIF('Input| Projects'!$BA$8:$CX$8,RIGHT(BV$9,3),'Input| Projects'!$BA66:$CX66)</f>
        <v>0</v>
      </c>
      <c r="BW66" s="79" t="str">
        <f t="shared" si="23"/>
        <v/>
      </c>
    </row>
    <row r="67" spans="2:75" x14ac:dyDescent="0.2">
      <c r="B67" s="123">
        <f>IFERROR('Input| Projects'!B67,"")</f>
        <v>58</v>
      </c>
      <c r="C67" s="160" t="str">
        <f>IFERROR(IF('Input| Projects'!C67="","",'Input| Projects'!C67),"")</f>
        <v/>
      </c>
      <c r="D67" s="160" t="str">
        <f>IFERROR(IF('Input| Projects'!D67="","",'Input| Projects'!D67),"")</f>
        <v/>
      </c>
      <c r="E67" s="53"/>
      <c r="F67" s="160" t="str">
        <f>IF(LEN('Input| Projects'!F67)&gt;0,'Input| Projects'!F67,"")</f>
        <v/>
      </c>
      <c r="G67" s="160" t="str">
        <f>IF(LEN('Input| Projects'!G67)&gt;0,'Input| Projects'!G67,"")</f>
        <v/>
      </c>
      <c r="H67" s="10"/>
      <c r="I67" s="194" cm="1">
        <f t="array" ref="I67">IF(LEN($F67)&gt;0,1+IFERROR(SUMPRODUCT(TRANSPOSE('Input| Projects'!$AO67:$AQ67),INDEX('Input| Escalations'!$F$27:$L$29,,MATCH(Q$9,'Input| Escalations'!$F$21:$L$21,0))),0),0)</f>
        <v>0</v>
      </c>
      <c r="J67" s="194" cm="1">
        <f t="array" ref="J67">IF(LEN($F67)&gt;0,1+IFERROR(SUMPRODUCT(TRANSPOSE('Input| Projects'!$AO67:$AQ67),INDEX('Input| Escalations'!$F$27:$L$29,,MATCH(R$9,'Input| Escalations'!$F$21:$L$21,0))),0),0)</f>
        <v>0</v>
      </c>
      <c r="K67" s="194" cm="1">
        <f t="array" ref="K67">IF(LEN($F67)&gt;0,1+IFERROR(SUMPRODUCT(TRANSPOSE('Input| Projects'!$AO67:$AQ67),INDEX('Input| Escalations'!$F$27:$L$29,,MATCH(S$9,'Input| Escalations'!$F$21:$L$21,0))),0),0)</f>
        <v>0</v>
      </c>
      <c r="L67" s="194" cm="1">
        <f t="array" ref="L67">IF(LEN($F67)&gt;0,1+IFERROR(SUMPRODUCT(TRANSPOSE('Input| Projects'!$AO67:$AQ67),INDEX('Input| Escalations'!$F$27:$L$29,,MATCH(T$9,'Input| Escalations'!$F$21:$L$21,0))),0),0)</f>
        <v>0</v>
      </c>
      <c r="M67" s="194" cm="1">
        <f t="array" ref="M67">IF(LEN($F67)&gt;0,1+IFERROR(SUMPRODUCT(TRANSPOSE('Input| Projects'!$AO67:$AQ67),INDEX('Input| Escalations'!$F$27:$L$29,,MATCH(U$9,'Input| Escalations'!$F$21:$L$21,0))),0),0)</f>
        <v>0</v>
      </c>
      <c r="N67" s="194" cm="1">
        <f t="array" ref="N67">IF(LEN($F67)&gt;0,1+IFERROR(SUMPRODUCT(TRANSPOSE('Input| Projects'!$AO67:$AQ67),INDEX('Input| Escalations'!$F$27:$L$29,,MATCH(V$9,'Input| Escalations'!$F$21:$L$21,0))),0),0)</f>
        <v>0</v>
      </c>
      <c r="O67" s="194" cm="1">
        <f t="array" ref="O67">IF(LEN($F67)&gt;0,1+IFERROR(SUMPRODUCT(TRANSPOSE('Input| Projects'!$AO67:$AQ67),INDEX('Input| Escalations'!$F$27:$L$29,,MATCH(W$9,'Input| Escalations'!$F$21:$L$21,0))),0),0)</f>
        <v>0</v>
      </c>
      <c r="P67" s="10"/>
      <c r="Q67" s="172">
        <f>IFERROR(IF(ISNUMBER(FIND("decision",'Input| Setup'!$F$6)),'Input| Projects'!Y67,'Input| Projects'!I67)*'Input| Escalations'!$I$17*I67,0)</f>
        <v>0</v>
      </c>
      <c r="R67" s="172">
        <f>IFERROR(IF(ISNUMBER(FIND("decision",'Input| Setup'!$F$6)),'Input| Projects'!Z67,'Input| Projects'!J67)*'Input| Escalations'!$I$17*J67,0)</f>
        <v>0</v>
      </c>
      <c r="S67" s="172">
        <f>IFERROR(IF(ISNUMBER(FIND("decision",'Input| Setup'!$F$6)),'Input| Projects'!AA67,'Input| Projects'!K67)*'Input| Escalations'!$I$17*K67,0)</f>
        <v>0</v>
      </c>
      <c r="T67" s="172">
        <f>IFERROR(IF(ISNUMBER(FIND("decision",'Input| Setup'!$F$6)),'Input| Projects'!AB67,'Input| Projects'!L67)*'Input| Escalations'!$I$17*L67,0)</f>
        <v>0</v>
      </c>
      <c r="U67" s="172">
        <f>IFERROR(IF(ISNUMBER(FIND("decision",'Input| Setup'!$F$6)),'Input| Projects'!AC67,'Input| Projects'!M67)*'Input| Escalations'!$I$17*M67,0)</f>
        <v>0</v>
      </c>
      <c r="V67" s="172">
        <f>IFERROR(IF(ISNUMBER(FIND("decision",'Input| Setup'!$F$6)),'Input| Projects'!AD67,'Input| Projects'!N67)*'Input| Escalations'!$I$17*N67,0)</f>
        <v>0</v>
      </c>
      <c r="W67" s="172">
        <f>IFERROR(IF(ISNUMBER(FIND("decision",'Input| Setup'!$F$6)),'Input| Projects'!AE67,'Input| Projects'!O67)*'Input| Escalations'!$I$17*O67,0)</f>
        <v>0</v>
      </c>
      <c r="X67" s="175"/>
      <c r="Y67" s="172">
        <f>IF(ISNUMBER(FIND("decision",'Input| Setup'!$F$6)),'Input| Projects'!AG67,'Input| Projects'!Q67)*I67*'Input| Escalations'!$I$17</f>
        <v>0</v>
      </c>
      <c r="Z67" s="172">
        <f>IF(ISNUMBER(FIND("decision",'Input| Setup'!$F$6)),'Input| Projects'!AH67,'Input| Projects'!R67)*J67*'Input| Escalations'!$I$17</f>
        <v>0</v>
      </c>
      <c r="AA67" s="172">
        <f>IF(ISNUMBER(FIND("decision",'Input| Setup'!$F$6)),'Input| Projects'!AI67,'Input| Projects'!S67)*K67*'Input| Escalations'!$I$17</f>
        <v>0</v>
      </c>
      <c r="AB67" s="172">
        <f>IF(ISNUMBER(FIND("decision",'Input| Setup'!$F$6)),'Input| Projects'!AJ67,'Input| Projects'!T67)*L67*'Input| Escalations'!$I$17</f>
        <v>0</v>
      </c>
      <c r="AC67" s="172">
        <f>IF(ISNUMBER(FIND("decision",'Input| Setup'!$F$6)),'Input| Projects'!AK67,'Input| Projects'!U67)*M67*'Input| Escalations'!$I$17</f>
        <v>0</v>
      </c>
      <c r="AD67" s="172">
        <f>IF(ISNUMBER(FIND("decision",'Input| Setup'!$F$6)),'Input| Projects'!AL67,'Input| Projects'!V67)*N67*'Input| Escalations'!$I$17</f>
        <v>0</v>
      </c>
      <c r="AE67" s="172">
        <f>IF(ISNUMBER(FIND("decision",'Input| Setup'!$F$6)),'Input| Projects'!AM67,'Input| Projects'!W67)*O67*'Input| Escalations'!$I$17</f>
        <v>0</v>
      </c>
      <c r="AF67" s="175"/>
      <c r="AG67" s="172" cm="1">
        <f t="array" ref="AG67">IFERROR(--('Input| Projects'!$AS67="Yes")*_xlfn.SWITCH('Input| Overheads'!$C$50,"Direct costs",'Calc| Overheads Allocation'!C$8*Q67,"Internal labour",'Calc| Overheads Allocation'!C$8*Q67*'Input| Projects'!$AO67,"DNSP defined",'Calc| Overheads Allocation'!C$78*'Input| Projects'!$AV67,0),0)</f>
        <v>0</v>
      </c>
      <c r="AH67" s="172" cm="1">
        <f t="array" ref="AH67">IFERROR(--('Input| Projects'!$AS67="Yes")*_xlfn.SWITCH('Input| Overheads'!$C$50,"Direct costs",'Calc| Overheads Allocation'!D$8*R67,"Internal labour",'Calc| Overheads Allocation'!D$8*R67*'Input| Projects'!$AO67,"DNSP defined",'Calc| Overheads Allocation'!D$78*'Input| Projects'!$AV67,0),0)</f>
        <v>0</v>
      </c>
      <c r="AI67" s="172" cm="1">
        <f t="array" ref="AI67">IFERROR(--('Input| Projects'!$AS67="Yes")*_xlfn.SWITCH('Input| Overheads'!$C$50,"Direct costs",'Calc| Overheads Allocation'!E$8*S67,"Internal labour",'Calc| Overheads Allocation'!E$8*S67*'Input| Projects'!$AO67,"DNSP defined",'Calc| Overheads Allocation'!E$78*'Input| Projects'!$AV67,0),0)</f>
        <v>0</v>
      </c>
      <c r="AJ67" s="172" cm="1">
        <f t="array" ref="AJ67">IFERROR(--('Input| Projects'!$AS67="Yes")*_xlfn.SWITCH('Input| Overheads'!$C$50,"Direct costs",'Calc| Overheads Allocation'!F$8*T67,"Internal labour",'Calc| Overheads Allocation'!F$8*T67*'Input| Projects'!$AO67,"DNSP defined",'Calc| Overheads Allocation'!F$78*'Input| Projects'!$AV67,0),0)</f>
        <v>0</v>
      </c>
      <c r="AK67" s="172" cm="1">
        <f t="array" ref="AK67">IFERROR(--('Input| Projects'!$AS67="Yes")*_xlfn.SWITCH('Input| Overheads'!$C$50,"Direct costs",'Calc| Overheads Allocation'!G$8*U67,"Internal labour",'Calc| Overheads Allocation'!G$8*U67*'Input| Projects'!$AO67,"DNSP defined",'Calc| Overheads Allocation'!G$78*'Input| Projects'!$AV67,0),0)</f>
        <v>0</v>
      </c>
      <c r="AL67" s="172" cm="1">
        <f t="array" ref="AL67">IFERROR(--('Input| Projects'!$AS67="Yes")*_xlfn.SWITCH('Input| Overheads'!$C$50,"Direct costs",'Calc| Overheads Allocation'!H$8*V67,"Internal labour",'Calc| Overheads Allocation'!H$8*V67*'Input| Projects'!$AO67,"DNSP defined",'Calc| Overheads Allocation'!H$78*'Input| Projects'!$AV67,0),0)</f>
        <v>0</v>
      </c>
      <c r="AM67" s="172" cm="1">
        <f t="array" ref="AM67">IFERROR(--('Input| Projects'!$AS67="Yes")*_xlfn.SWITCH('Input| Overheads'!$C$50,"Direct costs",'Calc| Overheads Allocation'!I$8*W67,"Internal labour",'Calc| Overheads Allocation'!I$8*W67*'Input| Projects'!$AO67,"DNSP defined",'Calc| Overheads Allocation'!I$78*'Input| Projects'!$AV67,0),0)</f>
        <v>0</v>
      </c>
      <c r="AN67" s="175"/>
      <c r="AO67" s="172" cm="1">
        <f t="array" ref="AO67">IFERROR(--('Input| Projects'!$AT67="Yes")*_xlfn.SWITCH('Input| Overheads'!$C$50,"Direct costs",'Calc| Overheads Allocation'!C$9*Q67,"Internal labour",'Calc| Overheads Allocation'!C$9*Q67*'Input| Projects'!$AO67,"DNSP defined",'Calc| Overheads Allocation'!C$79*'Input| Projects'!$AW67,0),0)</f>
        <v>0</v>
      </c>
      <c r="AP67" s="172" cm="1">
        <f t="array" ref="AP67">IFERROR(--('Input| Projects'!$AT67="Yes")*_xlfn.SWITCH('Input| Overheads'!$C$50,"Direct costs",'Calc| Overheads Allocation'!D$9*R67,"Internal labour",'Calc| Overheads Allocation'!D$9*R67*'Input| Projects'!$AO67,"DNSP defined",'Calc| Overheads Allocation'!D$79*'Input| Projects'!$AW67,0),0)</f>
        <v>0</v>
      </c>
      <c r="AQ67" s="172" cm="1">
        <f t="array" ref="AQ67">IFERROR(--('Input| Projects'!$AT67="Yes")*_xlfn.SWITCH('Input| Overheads'!$C$50,"Direct costs",'Calc| Overheads Allocation'!E$9*S67,"Internal labour",'Calc| Overheads Allocation'!E$9*S67*'Input| Projects'!$AO67,"DNSP defined",'Calc| Overheads Allocation'!E$79*'Input| Projects'!$AW67,0),0)</f>
        <v>0</v>
      </c>
      <c r="AR67" s="172" cm="1">
        <f t="array" ref="AR67">IFERROR(--('Input| Projects'!$AT67="Yes")*_xlfn.SWITCH('Input| Overheads'!$C$50,"Direct costs",'Calc| Overheads Allocation'!F$9*T67,"Internal labour",'Calc| Overheads Allocation'!F$9*T67*'Input| Projects'!$AO67,"DNSP defined",'Calc| Overheads Allocation'!F$79*'Input| Projects'!$AW67,0),0)</f>
        <v>0</v>
      </c>
      <c r="AS67" s="172" cm="1">
        <f t="array" ref="AS67">IFERROR(--('Input| Projects'!$AT67="Yes")*_xlfn.SWITCH('Input| Overheads'!$C$50,"Direct costs",'Calc| Overheads Allocation'!G$9*U67,"Internal labour",'Calc| Overheads Allocation'!G$9*U67*'Input| Projects'!$AO67,"DNSP defined",'Calc| Overheads Allocation'!G$79*'Input| Projects'!$AW67,0),0)</f>
        <v>0</v>
      </c>
      <c r="AT67" s="172" cm="1">
        <f t="array" ref="AT67">IFERROR(--('Input| Projects'!$AT67="Yes")*_xlfn.SWITCH('Input| Overheads'!$C$50,"Direct costs",'Calc| Overheads Allocation'!H$9*V67,"Internal labour",'Calc| Overheads Allocation'!H$9*V67*'Input| Projects'!$AO67,"DNSP defined",'Calc| Overheads Allocation'!H$79*'Input| Projects'!$AW67,0),0)</f>
        <v>0</v>
      </c>
      <c r="AU67" s="172" cm="1">
        <f t="array" ref="AU67">IFERROR(--('Input| Projects'!$AT67="Yes")*_xlfn.SWITCH('Input| Overheads'!$C$50,"Direct costs",'Calc| Overheads Allocation'!I$9*W67,"Internal labour",'Calc| Overheads Allocation'!I$9*W67*'Input| Projects'!$AO67,"DNSP defined",'Calc| Overheads Allocation'!I$79*'Input| Projects'!$AW67,0),0)</f>
        <v>0</v>
      </c>
      <c r="AV67" s="175"/>
      <c r="AW67" s="172">
        <f t="shared" si="24"/>
        <v>0</v>
      </c>
      <c r="AX67" s="172">
        <f t="shared" si="25"/>
        <v>0</v>
      </c>
      <c r="AY67" s="172">
        <f t="shared" si="26"/>
        <v>0</v>
      </c>
      <c r="AZ67" s="172">
        <f t="shared" si="27"/>
        <v>0</v>
      </c>
      <c r="BA67" s="172">
        <f t="shared" si="28"/>
        <v>0</v>
      </c>
      <c r="BB67" s="172">
        <f t="shared" si="29"/>
        <v>0</v>
      </c>
      <c r="BC67" s="172">
        <f t="shared" si="30"/>
        <v>0</v>
      </c>
      <c r="BD67" s="176"/>
      <c r="BE67" s="172">
        <f t="shared" si="31"/>
        <v>0</v>
      </c>
      <c r="BF67" s="172">
        <f t="shared" si="32"/>
        <v>0</v>
      </c>
      <c r="BG67" s="172">
        <f t="shared" si="33"/>
        <v>0</v>
      </c>
      <c r="BH67" s="172">
        <f t="shared" si="34"/>
        <v>0</v>
      </c>
      <c r="BI67" s="172">
        <f t="shared" si="35"/>
        <v>0</v>
      </c>
      <c r="BJ67" s="172">
        <f t="shared" si="36"/>
        <v>0</v>
      </c>
      <c r="BK67" s="172">
        <f t="shared" si="37"/>
        <v>0</v>
      </c>
      <c r="BL67" s="176"/>
      <c r="BM67" s="172">
        <f t="shared" si="16"/>
        <v>0</v>
      </c>
      <c r="BN67" s="172">
        <f t="shared" si="17"/>
        <v>0</v>
      </c>
      <c r="BO67" s="172">
        <f t="shared" si="18"/>
        <v>0</v>
      </c>
      <c r="BP67" s="172">
        <f t="shared" si="19"/>
        <v>0</v>
      </c>
      <c r="BQ67" s="172">
        <f t="shared" si="20"/>
        <v>0</v>
      </c>
      <c r="BR67" s="172">
        <f t="shared" si="21"/>
        <v>0</v>
      </c>
      <c r="BS67" s="172">
        <f t="shared" si="22"/>
        <v>0</v>
      </c>
      <c r="BT67" s="55"/>
      <c r="BU67" s="158">
        <f>SUMIF('Input| Projects'!$BA$8:$CX$8,RIGHT(BU$9,3),'Input| Projects'!$BA67:$CX67)</f>
        <v>0</v>
      </c>
      <c r="BV67" s="158">
        <f>SUMIF('Input| Projects'!$BA$8:$CX$8,RIGHT(BV$9,3),'Input| Projects'!$BA67:$CX67)</f>
        <v>0</v>
      </c>
      <c r="BW67" s="79" t="str">
        <f t="shared" si="23"/>
        <v/>
      </c>
    </row>
    <row r="68" spans="2:75" x14ac:dyDescent="0.2">
      <c r="B68" s="123">
        <f>IFERROR('Input| Projects'!B68,"")</f>
        <v>59</v>
      </c>
      <c r="C68" s="160" t="str">
        <f>IFERROR(IF('Input| Projects'!C68="","",'Input| Projects'!C68),"")</f>
        <v/>
      </c>
      <c r="D68" s="160" t="str">
        <f>IFERROR(IF('Input| Projects'!D68="","",'Input| Projects'!D68),"")</f>
        <v/>
      </c>
      <c r="E68" s="53"/>
      <c r="F68" s="160" t="str">
        <f>IF(LEN('Input| Projects'!F68)&gt;0,'Input| Projects'!F68,"")</f>
        <v/>
      </c>
      <c r="G68" s="160" t="str">
        <f>IF(LEN('Input| Projects'!G68)&gt;0,'Input| Projects'!G68,"")</f>
        <v/>
      </c>
      <c r="H68" s="10"/>
      <c r="I68" s="194" cm="1">
        <f t="array" ref="I68">IF(LEN($F68)&gt;0,1+IFERROR(SUMPRODUCT(TRANSPOSE('Input| Projects'!$AO68:$AQ68),INDEX('Input| Escalations'!$F$27:$L$29,,MATCH(Q$9,'Input| Escalations'!$F$21:$L$21,0))),0),0)</f>
        <v>0</v>
      </c>
      <c r="J68" s="194" cm="1">
        <f t="array" ref="J68">IF(LEN($F68)&gt;0,1+IFERROR(SUMPRODUCT(TRANSPOSE('Input| Projects'!$AO68:$AQ68),INDEX('Input| Escalations'!$F$27:$L$29,,MATCH(R$9,'Input| Escalations'!$F$21:$L$21,0))),0),0)</f>
        <v>0</v>
      </c>
      <c r="K68" s="194" cm="1">
        <f t="array" ref="K68">IF(LEN($F68)&gt;0,1+IFERROR(SUMPRODUCT(TRANSPOSE('Input| Projects'!$AO68:$AQ68),INDEX('Input| Escalations'!$F$27:$L$29,,MATCH(S$9,'Input| Escalations'!$F$21:$L$21,0))),0),0)</f>
        <v>0</v>
      </c>
      <c r="L68" s="194" cm="1">
        <f t="array" ref="L68">IF(LEN($F68)&gt;0,1+IFERROR(SUMPRODUCT(TRANSPOSE('Input| Projects'!$AO68:$AQ68),INDEX('Input| Escalations'!$F$27:$L$29,,MATCH(T$9,'Input| Escalations'!$F$21:$L$21,0))),0),0)</f>
        <v>0</v>
      </c>
      <c r="M68" s="194" cm="1">
        <f t="array" ref="M68">IF(LEN($F68)&gt;0,1+IFERROR(SUMPRODUCT(TRANSPOSE('Input| Projects'!$AO68:$AQ68),INDEX('Input| Escalations'!$F$27:$L$29,,MATCH(U$9,'Input| Escalations'!$F$21:$L$21,0))),0),0)</f>
        <v>0</v>
      </c>
      <c r="N68" s="194" cm="1">
        <f t="array" ref="N68">IF(LEN($F68)&gt;0,1+IFERROR(SUMPRODUCT(TRANSPOSE('Input| Projects'!$AO68:$AQ68),INDEX('Input| Escalations'!$F$27:$L$29,,MATCH(V$9,'Input| Escalations'!$F$21:$L$21,0))),0),0)</f>
        <v>0</v>
      </c>
      <c r="O68" s="194" cm="1">
        <f t="array" ref="O68">IF(LEN($F68)&gt;0,1+IFERROR(SUMPRODUCT(TRANSPOSE('Input| Projects'!$AO68:$AQ68),INDEX('Input| Escalations'!$F$27:$L$29,,MATCH(W$9,'Input| Escalations'!$F$21:$L$21,0))),0),0)</f>
        <v>0</v>
      </c>
      <c r="P68" s="10"/>
      <c r="Q68" s="172">
        <f>IFERROR(IF(ISNUMBER(FIND("decision",'Input| Setup'!$F$6)),'Input| Projects'!Y68,'Input| Projects'!I68)*'Input| Escalations'!$I$17*I68,0)</f>
        <v>0</v>
      </c>
      <c r="R68" s="172">
        <f>IFERROR(IF(ISNUMBER(FIND("decision",'Input| Setup'!$F$6)),'Input| Projects'!Z68,'Input| Projects'!J68)*'Input| Escalations'!$I$17*J68,0)</f>
        <v>0</v>
      </c>
      <c r="S68" s="172">
        <f>IFERROR(IF(ISNUMBER(FIND("decision",'Input| Setup'!$F$6)),'Input| Projects'!AA68,'Input| Projects'!K68)*'Input| Escalations'!$I$17*K68,0)</f>
        <v>0</v>
      </c>
      <c r="T68" s="172">
        <f>IFERROR(IF(ISNUMBER(FIND("decision",'Input| Setup'!$F$6)),'Input| Projects'!AB68,'Input| Projects'!L68)*'Input| Escalations'!$I$17*L68,0)</f>
        <v>0</v>
      </c>
      <c r="U68" s="172">
        <f>IFERROR(IF(ISNUMBER(FIND("decision",'Input| Setup'!$F$6)),'Input| Projects'!AC68,'Input| Projects'!M68)*'Input| Escalations'!$I$17*M68,0)</f>
        <v>0</v>
      </c>
      <c r="V68" s="172">
        <f>IFERROR(IF(ISNUMBER(FIND("decision",'Input| Setup'!$F$6)),'Input| Projects'!AD68,'Input| Projects'!N68)*'Input| Escalations'!$I$17*N68,0)</f>
        <v>0</v>
      </c>
      <c r="W68" s="172">
        <f>IFERROR(IF(ISNUMBER(FIND("decision",'Input| Setup'!$F$6)),'Input| Projects'!AE68,'Input| Projects'!O68)*'Input| Escalations'!$I$17*O68,0)</f>
        <v>0</v>
      </c>
      <c r="X68" s="175"/>
      <c r="Y68" s="172">
        <f>IF(ISNUMBER(FIND("decision",'Input| Setup'!$F$6)),'Input| Projects'!AG68,'Input| Projects'!Q68)*I68*'Input| Escalations'!$I$17</f>
        <v>0</v>
      </c>
      <c r="Z68" s="172">
        <f>IF(ISNUMBER(FIND("decision",'Input| Setup'!$F$6)),'Input| Projects'!AH68,'Input| Projects'!R68)*J68*'Input| Escalations'!$I$17</f>
        <v>0</v>
      </c>
      <c r="AA68" s="172">
        <f>IF(ISNUMBER(FIND("decision",'Input| Setup'!$F$6)),'Input| Projects'!AI68,'Input| Projects'!S68)*K68*'Input| Escalations'!$I$17</f>
        <v>0</v>
      </c>
      <c r="AB68" s="172">
        <f>IF(ISNUMBER(FIND("decision",'Input| Setup'!$F$6)),'Input| Projects'!AJ68,'Input| Projects'!T68)*L68*'Input| Escalations'!$I$17</f>
        <v>0</v>
      </c>
      <c r="AC68" s="172">
        <f>IF(ISNUMBER(FIND("decision",'Input| Setup'!$F$6)),'Input| Projects'!AK68,'Input| Projects'!U68)*M68*'Input| Escalations'!$I$17</f>
        <v>0</v>
      </c>
      <c r="AD68" s="172">
        <f>IF(ISNUMBER(FIND("decision",'Input| Setup'!$F$6)),'Input| Projects'!AL68,'Input| Projects'!V68)*N68*'Input| Escalations'!$I$17</f>
        <v>0</v>
      </c>
      <c r="AE68" s="172">
        <f>IF(ISNUMBER(FIND("decision",'Input| Setup'!$F$6)),'Input| Projects'!AM68,'Input| Projects'!W68)*O68*'Input| Escalations'!$I$17</f>
        <v>0</v>
      </c>
      <c r="AF68" s="175"/>
      <c r="AG68" s="172" cm="1">
        <f t="array" ref="AG68">IFERROR(--('Input| Projects'!$AS68="Yes")*_xlfn.SWITCH('Input| Overheads'!$C$50,"Direct costs",'Calc| Overheads Allocation'!C$8*Q68,"Internal labour",'Calc| Overheads Allocation'!C$8*Q68*'Input| Projects'!$AO68,"DNSP defined",'Calc| Overheads Allocation'!C$78*'Input| Projects'!$AV68,0),0)</f>
        <v>0</v>
      </c>
      <c r="AH68" s="172" cm="1">
        <f t="array" ref="AH68">IFERROR(--('Input| Projects'!$AS68="Yes")*_xlfn.SWITCH('Input| Overheads'!$C$50,"Direct costs",'Calc| Overheads Allocation'!D$8*R68,"Internal labour",'Calc| Overheads Allocation'!D$8*R68*'Input| Projects'!$AO68,"DNSP defined",'Calc| Overheads Allocation'!D$78*'Input| Projects'!$AV68,0),0)</f>
        <v>0</v>
      </c>
      <c r="AI68" s="172" cm="1">
        <f t="array" ref="AI68">IFERROR(--('Input| Projects'!$AS68="Yes")*_xlfn.SWITCH('Input| Overheads'!$C$50,"Direct costs",'Calc| Overheads Allocation'!E$8*S68,"Internal labour",'Calc| Overheads Allocation'!E$8*S68*'Input| Projects'!$AO68,"DNSP defined",'Calc| Overheads Allocation'!E$78*'Input| Projects'!$AV68,0),0)</f>
        <v>0</v>
      </c>
      <c r="AJ68" s="172" cm="1">
        <f t="array" ref="AJ68">IFERROR(--('Input| Projects'!$AS68="Yes")*_xlfn.SWITCH('Input| Overheads'!$C$50,"Direct costs",'Calc| Overheads Allocation'!F$8*T68,"Internal labour",'Calc| Overheads Allocation'!F$8*T68*'Input| Projects'!$AO68,"DNSP defined",'Calc| Overheads Allocation'!F$78*'Input| Projects'!$AV68,0),0)</f>
        <v>0</v>
      </c>
      <c r="AK68" s="172" cm="1">
        <f t="array" ref="AK68">IFERROR(--('Input| Projects'!$AS68="Yes")*_xlfn.SWITCH('Input| Overheads'!$C$50,"Direct costs",'Calc| Overheads Allocation'!G$8*U68,"Internal labour",'Calc| Overheads Allocation'!G$8*U68*'Input| Projects'!$AO68,"DNSP defined",'Calc| Overheads Allocation'!G$78*'Input| Projects'!$AV68,0),0)</f>
        <v>0</v>
      </c>
      <c r="AL68" s="172" cm="1">
        <f t="array" ref="AL68">IFERROR(--('Input| Projects'!$AS68="Yes")*_xlfn.SWITCH('Input| Overheads'!$C$50,"Direct costs",'Calc| Overheads Allocation'!H$8*V68,"Internal labour",'Calc| Overheads Allocation'!H$8*V68*'Input| Projects'!$AO68,"DNSP defined",'Calc| Overheads Allocation'!H$78*'Input| Projects'!$AV68,0),0)</f>
        <v>0</v>
      </c>
      <c r="AM68" s="172" cm="1">
        <f t="array" ref="AM68">IFERROR(--('Input| Projects'!$AS68="Yes")*_xlfn.SWITCH('Input| Overheads'!$C$50,"Direct costs",'Calc| Overheads Allocation'!I$8*W68,"Internal labour",'Calc| Overheads Allocation'!I$8*W68*'Input| Projects'!$AO68,"DNSP defined",'Calc| Overheads Allocation'!I$78*'Input| Projects'!$AV68,0),0)</f>
        <v>0</v>
      </c>
      <c r="AN68" s="175"/>
      <c r="AO68" s="172" cm="1">
        <f t="array" ref="AO68">IFERROR(--('Input| Projects'!$AT68="Yes")*_xlfn.SWITCH('Input| Overheads'!$C$50,"Direct costs",'Calc| Overheads Allocation'!C$9*Q68,"Internal labour",'Calc| Overheads Allocation'!C$9*Q68*'Input| Projects'!$AO68,"DNSP defined",'Calc| Overheads Allocation'!C$79*'Input| Projects'!$AW68,0),0)</f>
        <v>0</v>
      </c>
      <c r="AP68" s="172" cm="1">
        <f t="array" ref="AP68">IFERROR(--('Input| Projects'!$AT68="Yes")*_xlfn.SWITCH('Input| Overheads'!$C$50,"Direct costs",'Calc| Overheads Allocation'!D$9*R68,"Internal labour",'Calc| Overheads Allocation'!D$9*R68*'Input| Projects'!$AO68,"DNSP defined",'Calc| Overheads Allocation'!D$79*'Input| Projects'!$AW68,0),0)</f>
        <v>0</v>
      </c>
      <c r="AQ68" s="172" cm="1">
        <f t="array" ref="AQ68">IFERROR(--('Input| Projects'!$AT68="Yes")*_xlfn.SWITCH('Input| Overheads'!$C$50,"Direct costs",'Calc| Overheads Allocation'!E$9*S68,"Internal labour",'Calc| Overheads Allocation'!E$9*S68*'Input| Projects'!$AO68,"DNSP defined",'Calc| Overheads Allocation'!E$79*'Input| Projects'!$AW68,0),0)</f>
        <v>0</v>
      </c>
      <c r="AR68" s="172" cm="1">
        <f t="array" ref="AR68">IFERROR(--('Input| Projects'!$AT68="Yes")*_xlfn.SWITCH('Input| Overheads'!$C$50,"Direct costs",'Calc| Overheads Allocation'!F$9*T68,"Internal labour",'Calc| Overheads Allocation'!F$9*T68*'Input| Projects'!$AO68,"DNSP defined",'Calc| Overheads Allocation'!F$79*'Input| Projects'!$AW68,0),0)</f>
        <v>0</v>
      </c>
      <c r="AS68" s="172" cm="1">
        <f t="array" ref="AS68">IFERROR(--('Input| Projects'!$AT68="Yes")*_xlfn.SWITCH('Input| Overheads'!$C$50,"Direct costs",'Calc| Overheads Allocation'!G$9*U68,"Internal labour",'Calc| Overheads Allocation'!G$9*U68*'Input| Projects'!$AO68,"DNSP defined",'Calc| Overheads Allocation'!G$79*'Input| Projects'!$AW68,0),0)</f>
        <v>0</v>
      </c>
      <c r="AT68" s="172" cm="1">
        <f t="array" ref="AT68">IFERROR(--('Input| Projects'!$AT68="Yes")*_xlfn.SWITCH('Input| Overheads'!$C$50,"Direct costs",'Calc| Overheads Allocation'!H$9*V68,"Internal labour",'Calc| Overheads Allocation'!H$9*V68*'Input| Projects'!$AO68,"DNSP defined",'Calc| Overheads Allocation'!H$79*'Input| Projects'!$AW68,0),0)</f>
        <v>0</v>
      </c>
      <c r="AU68" s="172" cm="1">
        <f t="array" ref="AU68">IFERROR(--('Input| Projects'!$AT68="Yes")*_xlfn.SWITCH('Input| Overheads'!$C$50,"Direct costs",'Calc| Overheads Allocation'!I$9*W68,"Internal labour",'Calc| Overheads Allocation'!I$9*W68*'Input| Projects'!$AO68,"DNSP defined",'Calc| Overheads Allocation'!I$79*'Input| Projects'!$AW68,0),0)</f>
        <v>0</v>
      </c>
      <c r="AV68" s="175"/>
      <c r="AW68" s="172">
        <f t="shared" si="24"/>
        <v>0</v>
      </c>
      <c r="AX68" s="172">
        <f t="shared" si="25"/>
        <v>0</v>
      </c>
      <c r="AY68" s="172">
        <f t="shared" si="26"/>
        <v>0</v>
      </c>
      <c r="AZ68" s="172">
        <f t="shared" si="27"/>
        <v>0</v>
      </c>
      <c r="BA68" s="172">
        <f t="shared" si="28"/>
        <v>0</v>
      </c>
      <c r="BB68" s="172">
        <f t="shared" si="29"/>
        <v>0</v>
      </c>
      <c r="BC68" s="172">
        <f t="shared" si="30"/>
        <v>0</v>
      </c>
      <c r="BD68" s="176"/>
      <c r="BE68" s="172">
        <f t="shared" si="31"/>
        <v>0</v>
      </c>
      <c r="BF68" s="172">
        <f t="shared" si="32"/>
        <v>0</v>
      </c>
      <c r="BG68" s="172">
        <f t="shared" si="33"/>
        <v>0</v>
      </c>
      <c r="BH68" s="172">
        <f t="shared" si="34"/>
        <v>0</v>
      </c>
      <c r="BI68" s="172">
        <f t="shared" si="35"/>
        <v>0</v>
      </c>
      <c r="BJ68" s="172">
        <f t="shared" si="36"/>
        <v>0</v>
      </c>
      <c r="BK68" s="172">
        <f t="shared" si="37"/>
        <v>0</v>
      </c>
      <c r="BL68" s="176"/>
      <c r="BM68" s="172">
        <f t="shared" si="16"/>
        <v>0</v>
      </c>
      <c r="BN68" s="172">
        <f t="shared" si="17"/>
        <v>0</v>
      </c>
      <c r="BO68" s="172">
        <f t="shared" si="18"/>
        <v>0</v>
      </c>
      <c r="BP68" s="172">
        <f t="shared" si="19"/>
        <v>0</v>
      </c>
      <c r="BQ68" s="172">
        <f t="shared" si="20"/>
        <v>0</v>
      </c>
      <c r="BR68" s="172">
        <f t="shared" si="21"/>
        <v>0</v>
      </c>
      <c r="BS68" s="172">
        <f t="shared" si="22"/>
        <v>0</v>
      </c>
      <c r="BT68" s="55"/>
      <c r="BU68" s="158">
        <f>SUMIF('Input| Projects'!$BA$8:$CX$8,RIGHT(BU$9,3),'Input| Projects'!$BA68:$CX68)</f>
        <v>0</v>
      </c>
      <c r="BV68" s="158">
        <f>SUMIF('Input| Projects'!$BA$8:$CX$8,RIGHT(BV$9,3),'Input| Projects'!$BA68:$CX68)</f>
        <v>0</v>
      </c>
      <c r="BW68" s="79" t="str">
        <f t="shared" si="23"/>
        <v/>
      </c>
    </row>
    <row r="69" spans="2:75" x14ac:dyDescent="0.2">
      <c r="B69" s="123">
        <f>IFERROR('Input| Projects'!B69,"")</f>
        <v>60</v>
      </c>
      <c r="C69" s="160" t="str">
        <f>IFERROR(IF('Input| Projects'!C69="","",'Input| Projects'!C69),"")</f>
        <v/>
      </c>
      <c r="D69" s="160" t="str">
        <f>IFERROR(IF('Input| Projects'!D69="","",'Input| Projects'!D69),"")</f>
        <v/>
      </c>
      <c r="E69" s="53"/>
      <c r="F69" s="160" t="str">
        <f>IF(LEN('Input| Projects'!F69)&gt;0,'Input| Projects'!F69,"")</f>
        <v/>
      </c>
      <c r="G69" s="160" t="str">
        <f>IF(LEN('Input| Projects'!G69)&gt;0,'Input| Projects'!G69,"")</f>
        <v/>
      </c>
      <c r="H69" s="10"/>
      <c r="I69" s="194" cm="1">
        <f t="array" ref="I69">IF(LEN($F69)&gt;0,1+IFERROR(SUMPRODUCT(TRANSPOSE('Input| Projects'!$AO69:$AQ69),INDEX('Input| Escalations'!$F$27:$L$29,,MATCH(Q$9,'Input| Escalations'!$F$21:$L$21,0))),0),0)</f>
        <v>0</v>
      </c>
      <c r="J69" s="194" cm="1">
        <f t="array" ref="J69">IF(LEN($F69)&gt;0,1+IFERROR(SUMPRODUCT(TRANSPOSE('Input| Projects'!$AO69:$AQ69),INDEX('Input| Escalations'!$F$27:$L$29,,MATCH(R$9,'Input| Escalations'!$F$21:$L$21,0))),0),0)</f>
        <v>0</v>
      </c>
      <c r="K69" s="194" cm="1">
        <f t="array" ref="K69">IF(LEN($F69)&gt;0,1+IFERROR(SUMPRODUCT(TRANSPOSE('Input| Projects'!$AO69:$AQ69),INDEX('Input| Escalations'!$F$27:$L$29,,MATCH(S$9,'Input| Escalations'!$F$21:$L$21,0))),0),0)</f>
        <v>0</v>
      </c>
      <c r="L69" s="194" cm="1">
        <f t="array" ref="L69">IF(LEN($F69)&gt;0,1+IFERROR(SUMPRODUCT(TRANSPOSE('Input| Projects'!$AO69:$AQ69),INDEX('Input| Escalations'!$F$27:$L$29,,MATCH(T$9,'Input| Escalations'!$F$21:$L$21,0))),0),0)</f>
        <v>0</v>
      </c>
      <c r="M69" s="194" cm="1">
        <f t="array" ref="M69">IF(LEN($F69)&gt;0,1+IFERROR(SUMPRODUCT(TRANSPOSE('Input| Projects'!$AO69:$AQ69),INDEX('Input| Escalations'!$F$27:$L$29,,MATCH(U$9,'Input| Escalations'!$F$21:$L$21,0))),0),0)</f>
        <v>0</v>
      </c>
      <c r="N69" s="194" cm="1">
        <f t="array" ref="N69">IF(LEN($F69)&gt;0,1+IFERROR(SUMPRODUCT(TRANSPOSE('Input| Projects'!$AO69:$AQ69),INDEX('Input| Escalations'!$F$27:$L$29,,MATCH(V$9,'Input| Escalations'!$F$21:$L$21,0))),0),0)</f>
        <v>0</v>
      </c>
      <c r="O69" s="194" cm="1">
        <f t="array" ref="O69">IF(LEN($F69)&gt;0,1+IFERROR(SUMPRODUCT(TRANSPOSE('Input| Projects'!$AO69:$AQ69),INDEX('Input| Escalations'!$F$27:$L$29,,MATCH(W$9,'Input| Escalations'!$F$21:$L$21,0))),0),0)</f>
        <v>0</v>
      </c>
      <c r="P69" s="10"/>
      <c r="Q69" s="172">
        <f>IFERROR(IF(ISNUMBER(FIND("decision",'Input| Setup'!$F$6)),'Input| Projects'!Y69,'Input| Projects'!I69)*'Input| Escalations'!$I$17*I69,0)</f>
        <v>0</v>
      </c>
      <c r="R69" s="172">
        <f>IFERROR(IF(ISNUMBER(FIND("decision",'Input| Setup'!$F$6)),'Input| Projects'!Z69,'Input| Projects'!J69)*'Input| Escalations'!$I$17*J69,0)</f>
        <v>0</v>
      </c>
      <c r="S69" s="172">
        <f>IFERROR(IF(ISNUMBER(FIND("decision",'Input| Setup'!$F$6)),'Input| Projects'!AA69,'Input| Projects'!K69)*'Input| Escalations'!$I$17*K69,0)</f>
        <v>0</v>
      </c>
      <c r="T69" s="172">
        <f>IFERROR(IF(ISNUMBER(FIND("decision",'Input| Setup'!$F$6)),'Input| Projects'!AB69,'Input| Projects'!L69)*'Input| Escalations'!$I$17*L69,0)</f>
        <v>0</v>
      </c>
      <c r="U69" s="172">
        <f>IFERROR(IF(ISNUMBER(FIND("decision",'Input| Setup'!$F$6)),'Input| Projects'!AC69,'Input| Projects'!M69)*'Input| Escalations'!$I$17*M69,0)</f>
        <v>0</v>
      </c>
      <c r="V69" s="172">
        <f>IFERROR(IF(ISNUMBER(FIND("decision",'Input| Setup'!$F$6)),'Input| Projects'!AD69,'Input| Projects'!N69)*'Input| Escalations'!$I$17*N69,0)</f>
        <v>0</v>
      </c>
      <c r="W69" s="172">
        <f>IFERROR(IF(ISNUMBER(FIND("decision",'Input| Setup'!$F$6)),'Input| Projects'!AE69,'Input| Projects'!O69)*'Input| Escalations'!$I$17*O69,0)</f>
        <v>0</v>
      </c>
      <c r="X69" s="175"/>
      <c r="Y69" s="172">
        <f>IF(ISNUMBER(FIND("decision",'Input| Setup'!$F$6)),'Input| Projects'!AG69,'Input| Projects'!Q69)*I69*'Input| Escalations'!$I$17</f>
        <v>0</v>
      </c>
      <c r="Z69" s="172">
        <f>IF(ISNUMBER(FIND("decision",'Input| Setup'!$F$6)),'Input| Projects'!AH69,'Input| Projects'!R69)*J69*'Input| Escalations'!$I$17</f>
        <v>0</v>
      </c>
      <c r="AA69" s="172">
        <f>IF(ISNUMBER(FIND("decision",'Input| Setup'!$F$6)),'Input| Projects'!AI69,'Input| Projects'!S69)*K69*'Input| Escalations'!$I$17</f>
        <v>0</v>
      </c>
      <c r="AB69" s="172">
        <f>IF(ISNUMBER(FIND("decision",'Input| Setup'!$F$6)),'Input| Projects'!AJ69,'Input| Projects'!T69)*L69*'Input| Escalations'!$I$17</f>
        <v>0</v>
      </c>
      <c r="AC69" s="172">
        <f>IF(ISNUMBER(FIND("decision",'Input| Setup'!$F$6)),'Input| Projects'!AK69,'Input| Projects'!U69)*M69*'Input| Escalations'!$I$17</f>
        <v>0</v>
      </c>
      <c r="AD69" s="172">
        <f>IF(ISNUMBER(FIND("decision",'Input| Setup'!$F$6)),'Input| Projects'!AL69,'Input| Projects'!V69)*N69*'Input| Escalations'!$I$17</f>
        <v>0</v>
      </c>
      <c r="AE69" s="172">
        <f>IF(ISNUMBER(FIND("decision",'Input| Setup'!$F$6)),'Input| Projects'!AM69,'Input| Projects'!W69)*O69*'Input| Escalations'!$I$17</f>
        <v>0</v>
      </c>
      <c r="AF69" s="175"/>
      <c r="AG69" s="172" cm="1">
        <f t="array" ref="AG69">IFERROR(--('Input| Projects'!$AS69="Yes")*_xlfn.SWITCH('Input| Overheads'!$C$50,"Direct costs",'Calc| Overheads Allocation'!C$8*Q69,"Internal labour",'Calc| Overheads Allocation'!C$8*Q69*'Input| Projects'!$AO69,"DNSP defined",'Calc| Overheads Allocation'!C$78*'Input| Projects'!$AV69,0),0)</f>
        <v>0</v>
      </c>
      <c r="AH69" s="172" cm="1">
        <f t="array" ref="AH69">IFERROR(--('Input| Projects'!$AS69="Yes")*_xlfn.SWITCH('Input| Overheads'!$C$50,"Direct costs",'Calc| Overheads Allocation'!D$8*R69,"Internal labour",'Calc| Overheads Allocation'!D$8*R69*'Input| Projects'!$AO69,"DNSP defined",'Calc| Overheads Allocation'!D$78*'Input| Projects'!$AV69,0),0)</f>
        <v>0</v>
      </c>
      <c r="AI69" s="172" cm="1">
        <f t="array" ref="AI69">IFERROR(--('Input| Projects'!$AS69="Yes")*_xlfn.SWITCH('Input| Overheads'!$C$50,"Direct costs",'Calc| Overheads Allocation'!E$8*S69,"Internal labour",'Calc| Overheads Allocation'!E$8*S69*'Input| Projects'!$AO69,"DNSP defined",'Calc| Overheads Allocation'!E$78*'Input| Projects'!$AV69,0),0)</f>
        <v>0</v>
      </c>
      <c r="AJ69" s="172" cm="1">
        <f t="array" ref="AJ69">IFERROR(--('Input| Projects'!$AS69="Yes")*_xlfn.SWITCH('Input| Overheads'!$C$50,"Direct costs",'Calc| Overheads Allocation'!F$8*T69,"Internal labour",'Calc| Overheads Allocation'!F$8*T69*'Input| Projects'!$AO69,"DNSP defined",'Calc| Overheads Allocation'!F$78*'Input| Projects'!$AV69,0),0)</f>
        <v>0</v>
      </c>
      <c r="AK69" s="172" cm="1">
        <f t="array" ref="AK69">IFERROR(--('Input| Projects'!$AS69="Yes")*_xlfn.SWITCH('Input| Overheads'!$C$50,"Direct costs",'Calc| Overheads Allocation'!G$8*U69,"Internal labour",'Calc| Overheads Allocation'!G$8*U69*'Input| Projects'!$AO69,"DNSP defined",'Calc| Overheads Allocation'!G$78*'Input| Projects'!$AV69,0),0)</f>
        <v>0</v>
      </c>
      <c r="AL69" s="172" cm="1">
        <f t="array" ref="AL69">IFERROR(--('Input| Projects'!$AS69="Yes")*_xlfn.SWITCH('Input| Overheads'!$C$50,"Direct costs",'Calc| Overheads Allocation'!H$8*V69,"Internal labour",'Calc| Overheads Allocation'!H$8*V69*'Input| Projects'!$AO69,"DNSP defined",'Calc| Overheads Allocation'!H$78*'Input| Projects'!$AV69,0),0)</f>
        <v>0</v>
      </c>
      <c r="AM69" s="172" cm="1">
        <f t="array" ref="AM69">IFERROR(--('Input| Projects'!$AS69="Yes")*_xlfn.SWITCH('Input| Overheads'!$C$50,"Direct costs",'Calc| Overheads Allocation'!I$8*W69,"Internal labour",'Calc| Overheads Allocation'!I$8*W69*'Input| Projects'!$AO69,"DNSP defined",'Calc| Overheads Allocation'!I$78*'Input| Projects'!$AV69,0),0)</f>
        <v>0</v>
      </c>
      <c r="AN69" s="175"/>
      <c r="AO69" s="172" cm="1">
        <f t="array" ref="AO69">IFERROR(--('Input| Projects'!$AT69="Yes")*_xlfn.SWITCH('Input| Overheads'!$C$50,"Direct costs",'Calc| Overheads Allocation'!C$9*Q69,"Internal labour",'Calc| Overheads Allocation'!C$9*Q69*'Input| Projects'!$AO69,"DNSP defined",'Calc| Overheads Allocation'!C$79*'Input| Projects'!$AW69,0),0)</f>
        <v>0</v>
      </c>
      <c r="AP69" s="172" cm="1">
        <f t="array" ref="AP69">IFERROR(--('Input| Projects'!$AT69="Yes")*_xlfn.SWITCH('Input| Overheads'!$C$50,"Direct costs",'Calc| Overheads Allocation'!D$9*R69,"Internal labour",'Calc| Overheads Allocation'!D$9*R69*'Input| Projects'!$AO69,"DNSP defined",'Calc| Overheads Allocation'!D$79*'Input| Projects'!$AW69,0),0)</f>
        <v>0</v>
      </c>
      <c r="AQ69" s="172" cm="1">
        <f t="array" ref="AQ69">IFERROR(--('Input| Projects'!$AT69="Yes")*_xlfn.SWITCH('Input| Overheads'!$C$50,"Direct costs",'Calc| Overheads Allocation'!E$9*S69,"Internal labour",'Calc| Overheads Allocation'!E$9*S69*'Input| Projects'!$AO69,"DNSP defined",'Calc| Overheads Allocation'!E$79*'Input| Projects'!$AW69,0),0)</f>
        <v>0</v>
      </c>
      <c r="AR69" s="172" cm="1">
        <f t="array" ref="AR69">IFERROR(--('Input| Projects'!$AT69="Yes")*_xlfn.SWITCH('Input| Overheads'!$C$50,"Direct costs",'Calc| Overheads Allocation'!F$9*T69,"Internal labour",'Calc| Overheads Allocation'!F$9*T69*'Input| Projects'!$AO69,"DNSP defined",'Calc| Overheads Allocation'!F$79*'Input| Projects'!$AW69,0),0)</f>
        <v>0</v>
      </c>
      <c r="AS69" s="172" cm="1">
        <f t="array" ref="AS69">IFERROR(--('Input| Projects'!$AT69="Yes")*_xlfn.SWITCH('Input| Overheads'!$C$50,"Direct costs",'Calc| Overheads Allocation'!G$9*U69,"Internal labour",'Calc| Overheads Allocation'!G$9*U69*'Input| Projects'!$AO69,"DNSP defined",'Calc| Overheads Allocation'!G$79*'Input| Projects'!$AW69,0),0)</f>
        <v>0</v>
      </c>
      <c r="AT69" s="172" cm="1">
        <f t="array" ref="AT69">IFERROR(--('Input| Projects'!$AT69="Yes")*_xlfn.SWITCH('Input| Overheads'!$C$50,"Direct costs",'Calc| Overheads Allocation'!H$9*V69,"Internal labour",'Calc| Overheads Allocation'!H$9*V69*'Input| Projects'!$AO69,"DNSP defined",'Calc| Overheads Allocation'!H$79*'Input| Projects'!$AW69,0),0)</f>
        <v>0</v>
      </c>
      <c r="AU69" s="172" cm="1">
        <f t="array" ref="AU69">IFERROR(--('Input| Projects'!$AT69="Yes")*_xlfn.SWITCH('Input| Overheads'!$C$50,"Direct costs",'Calc| Overheads Allocation'!I$9*W69,"Internal labour",'Calc| Overheads Allocation'!I$9*W69*'Input| Projects'!$AO69,"DNSP defined",'Calc| Overheads Allocation'!I$79*'Input| Projects'!$AW69,0),0)</f>
        <v>0</v>
      </c>
      <c r="AV69" s="175"/>
      <c r="AW69" s="172">
        <f t="shared" si="24"/>
        <v>0</v>
      </c>
      <c r="AX69" s="172">
        <f t="shared" si="25"/>
        <v>0</v>
      </c>
      <c r="AY69" s="172">
        <f t="shared" si="26"/>
        <v>0</v>
      </c>
      <c r="AZ69" s="172">
        <f t="shared" si="27"/>
        <v>0</v>
      </c>
      <c r="BA69" s="172">
        <f t="shared" si="28"/>
        <v>0</v>
      </c>
      <c r="BB69" s="172">
        <f t="shared" si="29"/>
        <v>0</v>
      </c>
      <c r="BC69" s="172">
        <f t="shared" si="30"/>
        <v>0</v>
      </c>
      <c r="BD69" s="176"/>
      <c r="BE69" s="172">
        <f t="shared" si="31"/>
        <v>0</v>
      </c>
      <c r="BF69" s="172">
        <f t="shared" si="32"/>
        <v>0</v>
      </c>
      <c r="BG69" s="172">
        <f t="shared" si="33"/>
        <v>0</v>
      </c>
      <c r="BH69" s="172">
        <f t="shared" si="34"/>
        <v>0</v>
      </c>
      <c r="BI69" s="172">
        <f t="shared" si="35"/>
        <v>0</v>
      </c>
      <c r="BJ69" s="172">
        <f t="shared" si="36"/>
        <v>0</v>
      </c>
      <c r="BK69" s="172">
        <f t="shared" si="37"/>
        <v>0</v>
      </c>
      <c r="BL69" s="176"/>
      <c r="BM69" s="172">
        <f t="shared" si="16"/>
        <v>0</v>
      </c>
      <c r="BN69" s="172">
        <f t="shared" si="17"/>
        <v>0</v>
      </c>
      <c r="BO69" s="172">
        <f t="shared" si="18"/>
        <v>0</v>
      </c>
      <c r="BP69" s="172">
        <f t="shared" si="19"/>
        <v>0</v>
      </c>
      <c r="BQ69" s="172">
        <f t="shared" si="20"/>
        <v>0</v>
      </c>
      <c r="BR69" s="172">
        <f t="shared" si="21"/>
        <v>0</v>
      </c>
      <c r="BS69" s="172">
        <f t="shared" si="22"/>
        <v>0</v>
      </c>
      <c r="BT69" s="55"/>
      <c r="BU69" s="158">
        <f>SUMIF('Input| Projects'!$BA$8:$CX$8,RIGHT(BU$9,3),'Input| Projects'!$BA69:$CX69)</f>
        <v>0</v>
      </c>
      <c r="BV69" s="158">
        <f>SUMIF('Input| Projects'!$BA$8:$CX$8,RIGHT(BV$9,3),'Input| Projects'!$BA69:$CX69)</f>
        <v>0</v>
      </c>
      <c r="BW69" s="79" t="str">
        <f t="shared" si="23"/>
        <v/>
      </c>
    </row>
    <row r="70" spans="2:75" x14ac:dyDescent="0.2">
      <c r="B70" s="123">
        <f>IFERROR('Input| Projects'!B70,"")</f>
        <v>61</v>
      </c>
      <c r="C70" s="160" t="str">
        <f>IFERROR(IF('Input| Projects'!C70="","",'Input| Projects'!C70),"")</f>
        <v/>
      </c>
      <c r="D70" s="160" t="str">
        <f>IFERROR(IF('Input| Projects'!D70="","",'Input| Projects'!D70),"")</f>
        <v/>
      </c>
      <c r="E70" s="53"/>
      <c r="F70" s="160" t="str">
        <f>IF(LEN('Input| Projects'!F70)&gt;0,'Input| Projects'!F70,"")</f>
        <v/>
      </c>
      <c r="G70" s="160" t="str">
        <f>IF(LEN('Input| Projects'!G70)&gt;0,'Input| Projects'!G70,"")</f>
        <v/>
      </c>
      <c r="H70" s="10"/>
      <c r="I70" s="194" cm="1">
        <f t="array" ref="I70">IF(LEN($F70)&gt;0,1+IFERROR(SUMPRODUCT(TRANSPOSE('Input| Projects'!$AO70:$AQ70),INDEX('Input| Escalations'!$F$27:$L$29,,MATCH(Q$9,'Input| Escalations'!$F$21:$L$21,0))),0),0)</f>
        <v>0</v>
      </c>
      <c r="J70" s="194" cm="1">
        <f t="array" ref="J70">IF(LEN($F70)&gt;0,1+IFERROR(SUMPRODUCT(TRANSPOSE('Input| Projects'!$AO70:$AQ70),INDEX('Input| Escalations'!$F$27:$L$29,,MATCH(R$9,'Input| Escalations'!$F$21:$L$21,0))),0),0)</f>
        <v>0</v>
      </c>
      <c r="K70" s="194" cm="1">
        <f t="array" ref="K70">IF(LEN($F70)&gt;0,1+IFERROR(SUMPRODUCT(TRANSPOSE('Input| Projects'!$AO70:$AQ70),INDEX('Input| Escalations'!$F$27:$L$29,,MATCH(S$9,'Input| Escalations'!$F$21:$L$21,0))),0),0)</f>
        <v>0</v>
      </c>
      <c r="L70" s="194" cm="1">
        <f t="array" ref="L70">IF(LEN($F70)&gt;0,1+IFERROR(SUMPRODUCT(TRANSPOSE('Input| Projects'!$AO70:$AQ70),INDEX('Input| Escalations'!$F$27:$L$29,,MATCH(T$9,'Input| Escalations'!$F$21:$L$21,0))),0),0)</f>
        <v>0</v>
      </c>
      <c r="M70" s="194" cm="1">
        <f t="array" ref="M70">IF(LEN($F70)&gt;0,1+IFERROR(SUMPRODUCT(TRANSPOSE('Input| Projects'!$AO70:$AQ70),INDEX('Input| Escalations'!$F$27:$L$29,,MATCH(U$9,'Input| Escalations'!$F$21:$L$21,0))),0),0)</f>
        <v>0</v>
      </c>
      <c r="N70" s="194" cm="1">
        <f t="array" ref="N70">IF(LEN($F70)&gt;0,1+IFERROR(SUMPRODUCT(TRANSPOSE('Input| Projects'!$AO70:$AQ70),INDEX('Input| Escalations'!$F$27:$L$29,,MATCH(V$9,'Input| Escalations'!$F$21:$L$21,0))),0),0)</f>
        <v>0</v>
      </c>
      <c r="O70" s="194" cm="1">
        <f t="array" ref="O70">IF(LEN($F70)&gt;0,1+IFERROR(SUMPRODUCT(TRANSPOSE('Input| Projects'!$AO70:$AQ70),INDEX('Input| Escalations'!$F$27:$L$29,,MATCH(W$9,'Input| Escalations'!$F$21:$L$21,0))),0),0)</f>
        <v>0</v>
      </c>
      <c r="P70" s="10"/>
      <c r="Q70" s="172">
        <f>IFERROR(IF(ISNUMBER(FIND("decision",'Input| Setup'!$F$6)),'Input| Projects'!Y70,'Input| Projects'!I70)*'Input| Escalations'!$I$17*I70,0)</f>
        <v>0</v>
      </c>
      <c r="R70" s="172">
        <f>IFERROR(IF(ISNUMBER(FIND("decision",'Input| Setup'!$F$6)),'Input| Projects'!Z70,'Input| Projects'!J70)*'Input| Escalations'!$I$17*J70,0)</f>
        <v>0</v>
      </c>
      <c r="S70" s="172">
        <f>IFERROR(IF(ISNUMBER(FIND("decision",'Input| Setup'!$F$6)),'Input| Projects'!AA70,'Input| Projects'!K70)*'Input| Escalations'!$I$17*K70,0)</f>
        <v>0</v>
      </c>
      <c r="T70" s="172">
        <f>IFERROR(IF(ISNUMBER(FIND("decision",'Input| Setup'!$F$6)),'Input| Projects'!AB70,'Input| Projects'!L70)*'Input| Escalations'!$I$17*L70,0)</f>
        <v>0</v>
      </c>
      <c r="U70" s="172">
        <f>IFERROR(IF(ISNUMBER(FIND("decision",'Input| Setup'!$F$6)),'Input| Projects'!AC70,'Input| Projects'!M70)*'Input| Escalations'!$I$17*M70,0)</f>
        <v>0</v>
      </c>
      <c r="V70" s="172">
        <f>IFERROR(IF(ISNUMBER(FIND("decision",'Input| Setup'!$F$6)),'Input| Projects'!AD70,'Input| Projects'!N70)*'Input| Escalations'!$I$17*N70,0)</f>
        <v>0</v>
      </c>
      <c r="W70" s="172">
        <f>IFERROR(IF(ISNUMBER(FIND("decision",'Input| Setup'!$F$6)),'Input| Projects'!AE70,'Input| Projects'!O70)*'Input| Escalations'!$I$17*O70,0)</f>
        <v>0</v>
      </c>
      <c r="X70" s="175"/>
      <c r="Y70" s="172">
        <f>IF(ISNUMBER(FIND("decision",'Input| Setup'!$F$6)),'Input| Projects'!AG70,'Input| Projects'!Q70)*I70*'Input| Escalations'!$I$17</f>
        <v>0</v>
      </c>
      <c r="Z70" s="172">
        <f>IF(ISNUMBER(FIND("decision",'Input| Setup'!$F$6)),'Input| Projects'!AH70,'Input| Projects'!R70)*J70*'Input| Escalations'!$I$17</f>
        <v>0</v>
      </c>
      <c r="AA70" s="172">
        <f>IF(ISNUMBER(FIND("decision",'Input| Setup'!$F$6)),'Input| Projects'!AI70,'Input| Projects'!S70)*K70*'Input| Escalations'!$I$17</f>
        <v>0</v>
      </c>
      <c r="AB70" s="172">
        <f>IF(ISNUMBER(FIND("decision",'Input| Setup'!$F$6)),'Input| Projects'!AJ70,'Input| Projects'!T70)*L70*'Input| Escalations'!$I$17</f>
        <v>0</v>
      </c>
      <c r="AC70" s="172">
        <f>IF(ISNUMBER(FIND("decision",'Input| Setup'!$F$6)),'Input| Projects'!AK70,'Input| Projects'!U70)*M70*'Input| Escalations'!$I$17</f>
        <v>0</v>
      </c>
      <c r="AD70" s="172">
        <f>IF(ISNUMBER(FIND("decision",'Input| Setup'!$F$6)),'Input| Projects'!AL70,'Input| Projects'!V70)*N70*'Input| Escalations'!$I$17</f>
        <v>0</v>
      </c>
      <c r="AE70" s="172">
        <f>IF(ISNUMBER(FIND("decision",'Input| Setup'!$F$6)),'Input| Projects'!AM70,'Input| Projects'!W70)*O70*'Input| Escalations'!$I$17</f>
        <v>0</v>
      </c>
      <c r="AF70" s="175"/>
      <c r="AG70" s="172" cm="1">
        <f t="array" ref="AG70">IFERROR(--('Input| Projects'!$AS70="Yes")*_xlfn.SWITCH('Input| Overheads'!$C$50,"Direct costs",'Calc| Overheads Allocation'!C$8*Q70,"Internal labour",'Calc| Overheads Allocation'!C$8*Q70*'Input| Projects'!$AO70,"DNSP defined",'Calc| Overheads Allocation'!C$78*'Input| Projects'!$AV70,0),0)</f>
        <v>0</v>
      </c>
      <c r="AH70" s="172" cm="1">
        <f t="array" ref="AH70">IFERROR(--('Input| Projects'!$AS70="Yes")*_xlfn.SWITCH('Input| Overheads'!$C$50,"Direct costs",'Calc| Overheads Allocation'!D$8*R70,"Internal labour",'Calc| Overheads Allocation'!D$8*R70*'Input| Projects'!$AO70,"DNSP defined",'Calc| Overheads Allocation'!D$78*'Input| Projects'!$AV70,0),0)</f>
        <v>0</v>
      </c>
      <c r="AI70" s="172" cm="1">
        <f t="array" ref="AI70">IFERROR(--('Input| Projects'!$AS70="Yes")*_xlfn.SWITCH('Input| Overheads'!$C$50,"Direct costs",'Calc| Overheads Allocation'!E$8*S70,"Internal labour",'Calc| Overheads Allocation'!E$8*S70*'Input| Projects'!$AO70,"DNSP defined",'Calc| Overheads Allocation'!E$78*'Input| Projects'!$AV70,0),0)</f>
        <v>0</v>
      </c>
      <c r="AJ70" s="172" cm="1">
        <f t="array" ref="AJ70">IFERROR(--('Input| Projects'!$AS70="Yes")*_xlfn.SWITCH('Input| Overheads'!$C$50,"Direct costs",'Calc| Overheads Allocation'!F$8*T70,"Internal labour",'Calc| Overheads Allocation'!F$8*T70*'Input| Projects'!$AO70,"DNSP defined",'Calc| Overheads Allocation'!F$78*'Input| Projects'!$AV70,0),0)</f>
        <v>0</v>
      </c>
      <c r="AK70" s="172" cm="1">
        <f t="array" ref="AK70">IFERROR(--('Input| Projects'!$AS70="Yes")*_xlfn.SWITCH('Input| Overheads'!$C$50,"Direct costs",'Calc| Overheads Allocation'!G$8*U70,"Internal labour",'Calc| Overheads Allocation'!G$8*U70*'Input| Projects'!$AO70,"DNSP defined",'Calc| Overheads Allocation'!G$78*'Input| Projects'!$AV70,0),0)</f>
        <v>0</v>
      </c>
      <c r="AL70" s="172" cm="1">
        <f t="array" ref="AL70">IFERROR(--('Input| Projects'!$AS70="Yes")*_xlfn.SWITCH('Input| Overheads'!$C$50,"Direct costs",'Calc| Overheads Allocation'!H$8*V70,"Internal labour",'Calc| Overheads Allocation'!H$8*V70*'Input| Projects'!$AO70,"DNSP defined",'Calc| Overheads Allocation'!H$78*'Input| Projects'!$AV70,0),0)</f>
        <v>0</v>
      </c>
      <c r="AM70" s="172" cm="1">
        <f t="array" ref="AM70">IFERROR(--('Input| Projects'!$AS70="Yes")*_xlfn.SWITCH('Input| Overheads'!$C$50,"Direct costs",'Calc| Overheads Allocation'!I$8*W70,"Internal labour",'Calc| Overheads Allocation'!I$8*W70*'Input| Projects'!$AO70,"DNSP defined",'Calc| Overheads Allocation'!I$78*'Input| Projects'!$AV70,0),0)</f>
        <v>0</v>
      </c>
      <c r="AN70" s="175"/>
      <c r="AO70" s="172" cm="1">
        <f t="array" ref="AO70">IFERROR(--('Input| Projects'!$AT70="Yes")*_xlfn.SWITCH('Input| Overheads'!$C$50,"Direct costs",'Calc| Overheads Allocation'!C$9*Q70,"Internal labour",'Calc| Overheads Allocation'!C$9*Q70*'Input| Projects'!$AO70,"DNSP defined",'Calc| Overheads Allocation'!C$79*'Input| Projects'!$AW70,0),0)</f>
        <v>0</v>
      </c>
      <c r="AP70" s="172" cm="1">
        <f t="array" ref="AP70">IFERROR(--('Input| Projects'!$AT70="Yes")*_xlfn.SWITCH('Input| Overheads'!$C$50,"Direct costs",'Calc| Overheads Allocation'!D$9*R70,"Internal labour",'Calc| Overheads Allocation'!D$9*R70*'Input| Projects'!$AO70,"DNSP defined",'Calc| Overheads Allocation'!D$79*'Input| Projects'!$AW70,0),0)</f>
        <v>0</v>
      </c>
      <c r="AQ70" s="172" cm="1">
        <f t="array" ref="AQ70">IFERROR(--('Input| Projects'!$AT70="Yes")*_xlfn.SWITCH('Input| Overheads'!$C$50,"Direct costs",'Calc| Overheads Allocation'!E$9*S70,"Internal labour",'Calc| Overheads Allocation'!E$9*S70*'Input| Projects'!$AO70,"DNSP defined",'Calc| Overheads Allocation'!E$79*'Input| Projects'!$AW70,0),0)</f>
        <v>0</v>
      </c>
      <c r="AR70" s="172" cm="1">
        <f t="array" ref="AR70">IFERROR(--('Input| Projects'!$AT70="Yes")*_xlfn.SWITCH('Input| Overheads'!$C$50,"Direct costs",'Calc| Overheads Allocation'!F$9*T70,"Internal labour",'Calc| Overheads Allocation'!F$9*T70*'Input| Projects'!$AO70,"DNSP defined",'Calc| Overheads Allocation'!F$79*'Input| Projects'!$AW70,0),0)</f>
        <v>0</v>
      </c>
      <c r="AS70" s="172" cm="1">
        <f t="array" ref="AS70">IFERROR(--('Input| Projects'!$AT70="Yes")*_xlfn.SWITCH('Input| Overheads'!$C$50,"Direct costs",'Calc| Overheads Allocation'!G$9*U70,"Internal labour",'Calc| Overheads Allocation'!G$9*U70*'Input| Projects'!$AO70,"DNSP defined",'Calc| Overheads Allocation'!G$79*'Input| Projects'!$AW70,0),0)</f>
        <v>0</v>
      </c>
      <c r="AT70" s="172" cm="1">
        <f t="array" ref="AT70">IFERROR(--('Input| Projects'!$AT70="Yes")*_xlfn.SWITCH('Input| Overheads'!$C$50,"Direct costs",'Calc| Overheads Allocation'!H$9*V70,"Internal labour",'Calc| Overheads Allocation'!H$9*V70*'Input| Projects'!$AO70,"DNSP defined",'Calc| Overheads Allocation'!H$79*'Input| Projects'!$AW70,0),0)</f>
        <v>0</v>
      </c>
      <c r="AU70" s="172" cm="1">
        <f t="array" ref="AU70">IFERROR(--('Input| Projects'!$AT70="Yes")*_xlfn.SWITCH('Input| Overheads'!$C$50,"Direct costs",'Calc| Overheads Allocation'!I$9*W70,"Internal labour",'Calc| Overheads Allocation'!I$9*W70*'Input| Projects'!$AO70,"DNSP defined",'Calc| Overheads Allocation'!I$79*'Input| Projects'!$AW70,0),0)</f>
        <v>0</v>
      </c>
      <c r="AV70" s="175"/>
      <c r="AW70" s="172">
        <f t="shared" si="24"/>
        <v>0</v>
      </c>
      <c r="AX70" s="172">
        <f t="shared" si="25"/>
        <v>0</v>
      </c>
      <c r="AY70" s="172">
        <f t="shared" si="26"/>
        <v>0</v>
      </c>
      <c r="AZ70" s="172">
        <f t="shared" si="27"/>
        <v>0</v>
      </c>
      <c r="BA70" s="172">
        <f t="shared" si="28"/>
        <v>0</v>
      </c>
      <c r="BB70" s="172">
        <f t="shared" si="29"/>
        <v>0</v>
      </c>
      <c r="BC70" s="172">
        <f t="shared" si="30"/>
        <v>0</v>
      </c>
      <c r="BD70" s="176"/>
      <c r="BE70" s="172">
        <f t="shared" si="31"/>
        <v>0</v>
      </c>
      <c r="BF70" s="172">
        <f t="shared" si="32"/>
        <v>0</v>
      </c>
      <c r="BG70" s="172">
        <f t="shared" si="33"/>
        <v>0</v>
      </c>
      <c r="BH70" s="172">
        <f t="shared" si="34"/>
        <v>0</v>
      </c>
      <c r="BI70" s="172">
        <f t="shared" si="35"/>
        <v>0</v>
      </c>
      <c r="BJ70" s="172">
        <f t="shared" si="36"/>
        <v>0</v>
      </c>
      <c r="BK70" s="172">
        <f t="shared" si="37"/>
        <v>0</v>
      </c>
      <c r="BL70" s="176"/>
      <c r="BM70" s="172">
        <f t="shared" si="16"/>
        <v>0</v>
      </c>
      <c r="BN70" s="172">
        <f t="shared" si="17"/>
        <v>0</v>
      </c>
      <c r="BO70" s="172">
        <f t="shared" si="18"/>
        <v>0</v>
      </c>
      <c r="BP70" s="172">
        <f t="shared" si="19"/>
        <v>0</v>
      </c>
      <c r="BQ70" s="172">
        <f t="shared" si="20"/>
        <v>0</v>
      </c>
      <c r="BR70" s="172">
        <f t="shared" si="21"/>
        <v>0</v>
      </c>
      <c r="BS70" s="172">
        <f t="shared" si="22"/>
        <v>0</v>
      </c>
      <c r="BT70" s="55"/>
      <c r="BU70" s="158">
        <f>SUMIF('Input| Projects'!$BA$8:$CX$8,RIGHT(BU$9,3),'Input| Projects'!$BA70:$CX70)</f>
        <v>0</v>
      </c>
      <c r="BV70" s="158">
        <f>SUMIF('Input| Projects'!$BA$8:$CX$8,RIGHT(BV$9,3),'Input| Projects'!$BA70:$CX70)</f>
        <v>0</v>
      </c>
      <c r="BW70" s="79" t="str">
        <f t="shared" si="23"/>
        <v/>
      </c>
    </row>
    <row r="71" spans="2:75" x14ac:dyDescent="0.2">
      <c r="B71" s="123">
        <f>IFERROR('Input| Projects'!B71,"")</f>
        <v>62</v>
      </c>
      <c r="C71" s="160" t="str">
        <f>IFERROR(IF('Input| Projects'!C71="","",'Input| Projects'!C71),"")</f>
        <v/>
      </c>
      <c r="D71" s="160" t="str">
        <f>IFERROR(IF('Input| Projects'!D71="","",'Input| Projects'!D71),"")</f>
        <v/>
      </c>
      <c r="E71" s="53"/>
      <c r="F71" s="160" t="str">
        <f>IF(LEN('Input| Projects'!F71)&gt;0,'Input| Projects'!F71,"")</f>
        <v/>
      </c>
      <c r="G71" s="160" t="str">
        <f>IF(LEN('Input| Projects'!G71)&gt;0,'Input| Projects'!G71,"")</f>
        <v/>
      </c>
      <c r="H71" s="10"/>
      <c r="I71" s="194" cm="1">
        <f t="array" ref="I71">IF(LEN($F71)&gt;0,1+IFERROR(SUMPRODUCT(TRANSPOSE('Input| Projects'!$AO71:$AQ71),INDEX('Input| Escalations'!$F$27:$L$29,,MATCH(Q$9,'Input| Escalations'!$F$21:$L$21,0))),0),0)</f>
        <v>0</v>
      </c>
      <c r="J71" s="194" cm="1">
        <f t="array" ref="J71">IF(LEN($F71)&gt;0,1+IFERROR(SUMPRODUCT(TRANSPOSE('Input| Projects'!$AO71:$AQ71),INDEX('Input| Escalations'!$F$27:$L$29,,MATCH(R$9,'Input| Escalations'!$F$21:$L$21,0))),0),0)</f>
        <v>0</v>
      </c>
      <c r="K71" s="194" cm="1">
        <f t="array" ref="K71">IF(LEN($F71)&gt;0,1+IFERROR(SUMPRODUCT(TRANSPOSE('Input| Projects'!$AO71:$AQ71),INDEX('Input| Escalations'!$F$27:$L$29,,MATCH(S$9,'Input| Escalations'!$F$21:$L$21,0))),0),0)</f>
        <v>0</v>
      </c>
      <c r="L71" s="194" cm="1">
        <f t="array" ref="L71">IF(LEN($F71)&gt;0,1+IFERROR(SUMPRODUCT(TRANSPOSE('Input| Projects'!$AO71:$AQ71),INDEX('Input| Escalations'!$F$27:$L$29,,MATCH(T$9,'Input| Escalations'!$F$21:$L$21,0))),0),0)</f>
        <v>0</v>
      </c>
      <c r="M71" s="194" cm="1">
        <f t="array" ref="M71">IF(LEN($F71)&gt;0,1+IFERROR(SUMPRODUCT(TRANSPOSE('Input| Projects'!$AO71:$AQ71),INDEX('Input| Escalations'!$F$27:$L$29,,MATCH(U$9,'Input| Escalations'!$F$21:$L$21,0))),0),0)</f>
        <v>0</v>
      </c>
      <c r="N71" s="194" cm="1">
        <f t="array" ref="N71">IF(LEN($F71)&gt;0,1+IFERROR(SUMPRODUCT(TRANSPOSE('Input| Projects'!$AO71:$AQ71),INDEX('Input| Escalations'!$F$27:$L$29,,MATCH(V$9,'Input| Escalations'!$F$21:$L$21,0))),0),0)</f>
        <v>0</v>
      </c>
      <c r="O71" s="194" cm="1">
        <f t="array" ref="O71">IF(LEN($F71)&gt;0,1+IFERROR(SUMPRODUCT(TRANSPOSE('Input| Projects'!$AO71:$AQ71),INDEX('Input| Escalations'!$F$27:$L$29,,MATCH(W$9,'Input| Escalations'!$F$21:$L$21,0))),0),0)</f>
        <v>0</v>
      </c>
      <c r="P71" s="10"/>
      <c r="Q71" s="172">
        <f>IFERROR(IF(ISNUMBER(FIND("decision",'Input| Setup'!$F$6)),'Input| Projects'!Y71,'Input| Projects'!I71)*'Input| Escalations'!$I$17*I71,0)</f>
        <v>0</v>
      </c>
      <c r="R71" s="172">
        <f>IFERROR(IF(ISNUMBER(FIND("decision",'Input| Setup'!$F$6)),'Input| Projects'!Z71,'Input| Projects'!J71)*'Input| Escalations'!$I$17*J71,0)</f>
        <v>0</v>
      </c>
      <c r="S71" s="172">
        <f>IFERROR(IF(ISNUMBER(FIND("decision",'Input| Setup'!$F$6)),'Input| Projects'!AA71,'Input| Projects'!K71)*'Input| Escalations'!$I$17*K71,0)</f>
        <v>0</v>
      </c>
      <c r="T71" s="172">
        <f>IFERROR(IF(ISNUMBER(FIND("decision",'Input| Setup'!$F$6)),'Input| Projects'!AB71,'Input| Projects'!L71)*'Input| Escalations'!$I$17*L71,0)</f>
        <v>0</v>
      </c>
      <c r="U71" s="172">
        <f>IFERROR(IF(ISNUMBER(FIND("decision",'Input| Setup'!$F$6)),'Input| Projects'!AC71,'Input| Projects'!M71)*'Input| Escalations'!$I$17*M71,0)</f>
        <v>0</v>
      </c>
      <c r="V71" s="172">
        <f>IFERROR(IF(ISNUMBER(FIND("decision",'Input| Setup'!$F$6)),'Input| Projects'!AD71,'Input| Projects'!N71)*'Input| Escalations'!$I$17*N71,0)</f>
        <v>0</v>
      </c>
      <c r="W71" s="172">
        <f>IFERROR(IF(ISNUMBER(FIND("decision",'Input| Setup'!$F$6)),'Input| Projects'!AE71,'Input| Projects'!O71)*'Input| Escalations'!$I$17*O71,0)</f>
        <v>0</v>
      </c>
      <c r="X71" s="175"/>
      <c r="Y71" s="172">
        <f>IF(ISNUMBER(FIND("decision",'Input| Setup'!$F$6)),'Input| Projects'!AG71,'Input| Projects'!Q71)*I71*'Input| Escalations'!$I$17</f>
        <v>0</v>
      </c>
      <c r="Z71" s="172">
        <f>IF(ISNUMBER(FIND("decision",'Input| Setup'!$F$6)),'Input| Projects'!AH71,'Input| Projects'!R71)*J71*'Input| Escalations'!$I$17</f>
        <v>0</v>
      </c>
      <c r="AA71" s="172">
        <f>IF(ISNUMBER(FIND("decision",'Input| Setup'!$F$6)),'Input| Projects'!AI71,'Input| Projects'!S71)*K71*'Input| Escalations'!$I$17</f>
        <v>0</v>
      </c>
      <c r="AB71" s="172">
        <f>IF(ISNUMBER(FIND("decision",'Input| Setup'!$F$6)),'Input| Projects'!AJ71,'Input| Projects'!T71)*L71*'Input| Escalations'!$I$17</f>
        <v>0</v>
      </c>
      <c r="AC71" s="172">
        <f>IF(ISNUMBER(FIND("decision",'Input| Setup'!$F$6)),'Input| Projects'!AK71,'Input| Projects'!U71)*M71*'Input| Escalations'!$I$17</f>
        <v>0</v>
      </c>
      <c r="AD71" s="172">
        <f>IF(ISNUMBER(FIND("decision",'Input| Setup'!$F$6)),'Input| Projects'!AL71,'Input| Projects'!V71)*N71*'Input| Escalations'!$I$17</f>
        <v>0</v>
      </c>
      <c r="AE71" s="172">
        <f>IF(ISNUMBER(FIND("decision",'Input| Setup'!$F$6)),'Input| Projects'!AM71,'Input| Projects'!W71)*O71*'Input| Escalations'!$I$17</f>
        <v>0</v>
      </c>
      <c r="AF71" s="175"/>
      <c r="AG71" s="172" cm="1">
        <f t="array" ref="AG71">IFERROR(--('Input| Projects'!$AS71="Yes")*_xlfn.SWITCH('Input| Overheads'!$C$50,"Direct costs",'Calc| Overheads Allocation'!C$8*Q71,"Internal labour",'Calc| Overheads Allocation'!C$8*Q71*'Input| Projects'!$AO71,"DNSP defined",'Calc| Overheads Allocation'!C$78*'Input| Projects'!$AV71,0),0)</f>
        <v>0</v>
      </c>
      <c r="AH71" s="172" cm="1">
        <f t="array" ref="AH71">IFERROR(--('Input| Projects'!$AS71="Yes")*_xlfn.SWITCH('Input| Overheads'!$C$50,"Direct costs",'Calc| Overheads Allocation'!D$8*R71,"Internal labour",'Calc| Overheads Allocation'!D$8*R71*'Input| Projects'!$AO71,"DNSP defined",'Calc| Overheads Allocation'!D$78*'Input| Projects'!$AV71,0),0)</f>
        <v>0</v>
      </c>
      <c r="AI71" s="172" cm="1">
        <f t="array" ref="AI71">IFERROR(--('Input| Projects'!$AS71="Yes")*_xlfn.SWITCH('Input| Overheads'!$C$50,"Direct costs",'Calc| Overheads Allocation'!E$8*S71,"Internal labour",'Calc| Overheads Allocation'!E$8*S71*'Input| Projects'!$AO71,"DNSP defined",'Calc| Overheads Allocation'!E$78*'Input| Projects'!$AV71,0),0)</f>
        <v>0</v>
      </c>
      <c r="AJ71" s="172" cm="1">
        <f t="array" ref="AJ71">IFERROR(--('Input| Projects'!$AS71="Yes")*_xlfn.SWITCH('Input| Overheads'!$C$50,"Direct costs",'Calc| Overheads Allocation'!F$8*T71,"Internal labour",'Calc| Overheads Allocation'!F$8*T71*'Input| Projects'!$AO71,"DNSP defined",'Calc| Overheads Allocation'!F$78*'Input| Projects'!$AV71,0),0)</f>
        <v>0</v>
      </c>
      <c r="AK71" s="172" cm="1">
        <f t="array" ref="AK71">IFERROR(--('Input| Projects'!$AS71="Yes")*_xlfn.SWITCH('Input| Overheads'!$C$50,"Direct costs",'Calc| Overheads Allocation'!G$8*U71,"Internal labour",'Calc| Overheads Allocation'!G$8*U71*'Input| Projects'!$AO71,"DNSP defined",'Calc| Overheads Allocation'!G$78*'Input| Projects'!$AV71,0),0)</f>
        <v>0</v>
      </c>
      <c r="AL71" s="172" cm="1">
        <f t="array" ref="AL71">IFERROR(--('Input| Projects'!$AS71="Yes")*_xlfn.SWITCH('Input| Overheads'!$C$50,"Direct costs",'Calc| Overheads Allocation'!H$8*V71,"Internal labour",'Calc| Overheads Allocation'!H$8*V71*'Input| Projects'!$AO71,"DNSP defined",'Calc| Overheads Allocation'!H$78*'Input| Projects'!$AV71,0),0)</f>
        <v>0</v>
      </c>
      <c r="AM71" s="172" cm="1">
        <f t="array" ref="AM71">IFERROR(--('Input| Projects'!$AS71="Yes")*_xlfn.SWITCH('Input| Overheads'!$C$50,"Direct costs",'Calc| Overheads Allocation'!I$8*W71,"Internal labour",'Calc| Overheads Allocation'!I$8*W71*'Input| Projects'!$AO71,"DNSP defined",'Calc| Overheads Allocation'!I$78*'Input| Projects'!$AV71,0),0)</f>
        <v>0</v>
      </c>
      <c r="AN71" s="175"/>
      <c r="AO71" s="172" cm="1">
        <f t="array" ref="AO71">IFERROR(--('Input| Projects'!$AT71="Yes")*_xlfn.SWITCH('Input| Overheads'!$C$50,"Direct costs",'Calc| Overheads Allocation'!C$9*Q71,"Internal labour",'Calc| Overheads Allocation'!C$9*Q71*'Input| Projects'!$AO71,"DNSP defined",'Calc| Overheads Allocation'!C$79*'Input| Projects'!$AW71,0),0)</f>
        <v>0</v>
      </c>
      <c r="AP71" s="172" cm="1">
        <f t="array" ref="AP71">IFERROR(--('Input| Projects'!$AT71="Yes")*_xlfn.SWITCH('Input| Overheads'!$C$50,"Direct costs",'Calc| Overheads Allocation'!D$9*R71,"Internal labour",'Calc| Overheads Allocation'!D$9*R71*'Input| Projects'!$AO71,"DNSP defined",'Calc| Overheads Allocation'!D$79*'Input| Projects'!$AW71,0),0)</f>
        <v>0</v>
      </c>
      <c r="AQ71" s="172" cm="1">
        <f t="array" ref="AQ71">IFERROR(--('Input| Projects'!$AT71="Yes")*_xlfn.SWITCH('Input| Overheads'!$C$50,"Direct costs",'Calc| Overheads Allocation'!E$9*S71,"Internal labour",'Calc| Overheads Allocation'!E$9*S71*'Input| Projects'!$AO71,"DNSP defined",'Calc| Overheads Allocation'!E$79*'Input| Projects'!$AW71,0),0)</f>
        <v>0</v>
      </c>
      <c r="AR71" s="172" cm="1">
        <f t="array" ref="AR71">IFERROR(--('Input| Projects'!$AT71="Yes")*_xlfn.SWITCH('Input| Overheads'!$C$50,"Direct costs",'Calc| Overheads Allocation'!F$9*T71,"Internal labour",'Calc| Overheads Allocation'!F$9*T71*'Input| Projects'!$AO71,"DNSP defined",'Calc| Overheads Allocation'!F$79*'Input| Projects'!$AW71,0),0)</f>
        <v>0</v>
      </c>
      <c r="AS71" s="172" cm="1">
        <f t="array" ref="AS71">IFERROR(--('Input| Projects'!$AT71="Yes")*_xlfn.SWITCH('Input| Overheads'!$C$50,"Direct costs",'Calc| Overheads Allocation'!G$9*U71,"Internal labour",'Calc| Overheads Allocation'!G$9*U71*'Input| Projects'!$AO71,"DNSP defined",'Calc| Overheads Allocation'!G$79*'Input| Projects'!$AW71,0),0)</f>
        <v>0</v>
      </c>
      <c r="AT71" s="172" cm="1">
        <f t="array" ref="AT71">IFERROR(--('Input| Projects'!$AT71="Yes")*_xlfn.SWITCH('Input| Overheads'!$C$50,"Direct costs",'Calc| Overheads Allocation'!H$9*V71,"Internal labour",'Calc| Overheads Allocation'!H$9*V71*'Input| Projects'!$AO71,"DNSP defined",'Calc| Overheads Allocation'!H$79*'Input| Projects'!$AW71,0),0)</f>
        <v>0</v>
      </c>
      <c r="AU71" s="172" cm="1">
        <f t="array" ref="AU71">IFERROR(--('Input| Projects'!$AT71="Yes")*_xlfn.SWITCH('Input| Overheads'!$C$50,"Direct costs",'Calc| Overheads Allocation'!I$9*W71,"Internal labour",'Calc| Overheads Allocation'!I$9*W71*'Input| Projects'!$AO71,"DNSP defined",'Calc| Overheads Allocation'!I$79*'Input| Projects'!$AW71,0),0)</f>
        <v>0</v>
      </c>
      <c r="AV71" s="175"/>
      <c r="AW71" s="172">
        <f t="shared" si="24"/>
        <v>0</v>
      </c>
      <c r="AX71" s="172">
        <f t="shared" si="25"/>
        <v>0</v>
      </c>
      <c r="AY71" s="172">
        <f t="shared" si="26"/>
        <v>0</v>
      </c>
      <c r="AZ71" s="172">
        <f t="shared" si="27"/>
        <v>0</v>
      </c>
      <c r="BA71" s="172">
        <f t="shared" si="28"/>
        <v>0</v>
      </c>
      <c r="BB71" s="172">
        <f t="shared" si="29"/>
        <v>0</v>
      </c>
      <c r="BC71" s="172">
        <f t="shared" si="30"/>
        <v>0</v>
      </c>
      <c r="BD71" s="176"/>
      <c r="BE71" s="172">
        <f t="shared" si="31"/>
        <v>0</v>
      </c>
      <c r="BF71" s="172">
        <f t="shared" si="32"/>
        <v>0</v>
      </c>
      <c r="BG71" s="172">
        <f t="shared" si="33"/>
        <v>0</v>
      </c>
      <c r="BH71" s="172">
        <f t="shared" si="34"/>
        <v>0</v>
      </c>
      <c r="BI71" s="172">
        <f t="shared" si="35"/>
        <v>0</v>
      </c>
      <c r="BJ71" s="172">
        <f t="shared" si="36"/>
        <v>0</v>
      </c>
      <c r="BK71" s="172">
        <f t="shared" si="37"/>
        <v>0</v>
      </c>
      <c r="BL71" s="176"/>
      <c r="BM71" s="172">
        <f t="shared" si="16"/>
        <v>0</v>
      </c>
      <c r="BN71" s="172">
        <f t="shared" si="17"/>
        <v>0</v>
      </c>
      <c r="BO71" s="172">
        <f t="shared" si="18"/>
        <v>0</v>
      </c>
      <c r="BP71" s="172">
        <f t="shared" si="19"/>
        <v>0</v>
      </c>
      <c r="BQ71" s="172">
        <f t="shared" si="20"/>
        <v>0</v>
      </c>
      <c r="BR71" s="172">
        <f t="shared" si="21"/>
        <v>0</v>
      </c>
      <c r="BS71" s="172">
        <f t="shared" si="22"/>
        <v>0</v>
      </c>
      <c r="BT71" s="55"/>
      <c r="BU71" s="158">
        <f>SUMIF('Input| Projects'!$BA$8:$CX$8,RIGHT(BU$9,3),'Input| Projects'!$BA71:$CX71)</f>
        <v>0</v>
      </c>
      <c r="BV71" s="158">
        <f>SUMIF('Input| Projects'!$BA$8:$CX$8,RIGHT(BV$9,3),'Input| Projects'!$BA71:$CX71)</f>
        <v>0</v>
      </c>
      <c r="BW71" s="79" t="str">
        <f t="shared" si="23"/>
        <v/>
      </c>
    </row>
    <row r="72" spans="2:75" x14ac:dyDescent="0.2">
      <c r="B72" s="123">
        <f>IFERROR('Input| Projects'!B72,"")</f>
        <v>63</v>
      </c>
      <c r="C72" s="160" t="str">
        <f>IFERROR(IF('Input| Projects'!C72="","",'Input| Projects'!C72),"")</f>
        <v/>
      </c>
      <c r="D72" s="160" t="str">
        <f>IFERROR(IF('Input| Projects'!D72="","",'Input| Projects'!D72),"")</f>
        <v/>
      </c>
      <c r="E72" s="53"/>
      <c r="F72" s="160" t="str">
        <f>IF(LEN('Input| Projects'!F72)&gt;0,'Input| Projects'!F72,"")</f>
        <v/>
      </c>
      <c r="G72" s="160" t="str">
        <f>IF(LEN('Input| Projects'!G72)&gt;0,'Input| Projects'!G72,"")</f>
        <v/>
      </c>
      <c r="H72" s="10"/>
      <c r="I72" s="194" cm="1">
        <f t="array" ref="I72">IF(LEN($F72)&gt;0,1+IFERROR(SUMPRODUCT(TRANSPOSE('Input| Projects'!$AO72:$AQ72),INDEX('Input| Escalations'!$F$27:$L$29,,MATCH(Q$9,'Input| Escalations'!$F$21:$L$21,0))),0),0)</f>
        <v>0</v>
      </c>
      <c r="J72" s="194" cm="1">
        <f t="array" ref="J72">IF(LEN($F72)&gt;0,1+IFERROR(SUMPRODUCT(TRANSPOSE('Input| Projects'!$AO72:$AQ72),INDEX('Input| Escalations'!$F$27:$L$29,,MATCH(R$9,'Input| Escalations'!$F$21:$L$21,0))),0),0)</f>
        <v>0</v>
      </c>
      <c r="K72" s="194" cm="1">
        <f t="array" ref="K72">IF(LEN($F72)&gt;0,1+IFERROR(SUMPRODUCT(TRANSPOSE('Input| Projects'!$AO72:$AQ72),INDEX('Input| Escalations'!$F$27:$L$29,,MATCH(S$9,'Input| Escalations'!$F$21:$L$21,0))),0),0)</f>
        <v>0</v>
      </c>
      <c r="L72" s="194" cm="1">
        <f t="array" ref="L72">IF(LEN($F72)&gt;0,1+IFERROR(SUMPRODUCT(TRANSPOSE('Input| Projects'!$AO72:$AQ72),INDEX('Input| Escalations'!$F$27:$L$29,,MATCH(T$9,'Input| Escalations'!$F$21:$L$21,0))),0),0)</f>
        <v>0</v>
      </c>
      <c r="M72" s="194" cm="1">
        <f t="array" ref="M72">IF(LEN($F72)&gt;0,1+IFERROR(SUMPRODUCT(TRANSPOSE('Input| Projects'!$AO72:$AQ72),INDEX('Input| Escalations'!$F$27:$L$29,,MATCH(U$9,'Input| Escalations'!$F$21:$L$21,0))),0),0)</f>
        <v>0</v>
      </c>
      <c r="N72" s="194" cm="1">
        <f t="array" ref="N72">IF(LEN($F72)&gt;0,1+IFERROR(SUMPRODUCT(TRANSPOSE('Input| Projects'!$AO72:$AQ72),INDEX('Input| Escalations'!$F$27:$L$29,,MATCH(V$9,'Input| Escalations'!$F$21:$L$21,0))),0),0)</f>
        <v>0</v>
      </c>
      <c r="O72" s="194" cm="1">
        <f t="array" ref="O72">IF(LEN($F72)&gt;0,1+IFERROR(SUMPRODUCT(TRANSPOSE('Input| Projects'!$AO72:$AQ72),INDEX('Input| Escalations'!$F$27:$L$29,,MATCH(W$9,'Input| Escalations'!$F$21:$L$21,0))),0),0)</f>
        <v>0</v>
      </c>
      <c r="P72" s="10"/>
      <c r="Q72" s="172">
        <f>IFERROR(IF(ISNUMBER(FIND("decision",'Input| Setup'!$F$6)),'Input| Projects'!Y72,'Input| Projects'!I72)*'Input| Escalations'!$I$17*I72,0)</f>
        <v>0</v>
      </c>
      <c r="R72" s="172">
        <f>IFERROR(IF(ISNUMBER(FIND("decision",'Input| Setup'!$F$6)),'Input| Projects'!Z72,'Input| Projects'!J72)*'Input| Escalations'!$I$17*J72,0)</f>
        <v>0</v>
      </c>
      <c r="S72" s="172">
        <f>IFERROR(IF(ISNUMBER(FIND("decision",'Input| Setup'!$F$6)),'Input| Projects'!AA72,'Input| Projects'!K72)*'Input| Escalations'!$I$17*K72,0)</f>
        <v>0</v>
      </c>
      <c r="T72" s="172">
        <f>IFERROR(IF(ISNUMBER(FIND("decision",'Input| Setup'!$F$6)),'Input| Projects'!AB72,'Input| Projects'!L72)*'Input| Escalations'!$I$17*L72,0)</f>
        <v>0</v>
      </c>
      <c r="U72" s="172">
        <f>IFERROR(IF(ISNUMBER(FIND("decision",'Input| Setup'!$F$6)),'Input| Projects'!AC72,'Input| Projects'!M72)*'Input| Escalations'!$I$17*M72,0)</f>
        <v>0</v>
      </c>
      <c r="V72" s="172">
        <f>IFERROR(IF(ISNUMBER(FIND("decision",'Input| Setup'!$F$6)),'Input| Projects'!AD72,'Input| Projects'!N72)*'Input| Escalations'!$I$17*N72,0)</f>
        <v>0</v>
      </c>
      <c r="W72" s="172">
        <f>IFERROR(IF(ISNUMBER(FIND("decision",'Input| Setup'!$F$6)),'Input| Projects'!AE72,'Input| Projects'!O72)*'Input| Escalations'!$I$17*O72,0)</f>
        <v>0</v>
      </c>
      <c r="X72" s="175"/>
      <c r="Y72" s="172">
        <f>IF(ISNUMBER(FIND("decision",'Input| Setup'!$F$6)),'Input| Projects'!AG72,'Input| Projects'!Q72)*I72*'Input| Escalations'!$I$17</f>
        <v>0</v>
      </c>
      <c r="Z72" s="172">
        <f>IF(ISNUMBER(FIND("decision",'Input| Setup'!$F$6)),'Input| Projects'!AH72,'Input| Projects'!R72)*J72*'Input| Escalations'!$I$17</f>
        <v>0</v>
      </c>
      <c r="AA72" s="172">
        <f>IF(ISNUMBER(FIND("decision",'Input| Setup'!$F$6)),'Input| Projects'!AI72,'Input| Projects'!S72)*K72*'Input| Escalations'!$I$17</f>
        <v>0</v>
      </c>
      <c r="AB72" s="172">
        <f>IF(ISNUMBER(FIND("decision",'Input| Setup'!$F$6)),'Input| Projects'!AJ72,'Input| Projects'!T72)*L72*'Input| Escalations'!$I$17</f>
        <v>0</v>
      </c>
      <c r="AC72" s="172">
        <f>IF(ISNUMBER(FIND("decision",'Input| Setup'!$F$6)),'Input| Projects'!AK72,'Input| Projects'!U72)*M72*'Input| Escalations'!$I$17</f>
        <v>0</v>
      </c>
      <c r="AD72" s="172">
        <f>IF(ISNUMBER(FIND("decision",'Input| Setup'!$F$6)),'Input| Projects'!AL72,'Input| Projects'!V72)*N72*'Input| Escalations'!$I$17</f>
        <v>0</v>
      </c>
      <c r="AE72" s="172">
        <f>IF(ISNUMBER(FIND("decision",'Input| Setup'!$F$6)),'Input| Projects'!AM72,'Input| Projects'!W72)*O72*'Input| Escalations'!$I$17</f>
        <v>0</v>
      </c>
      <c r="AF72" s="175"/>
      <c r="AG72" s="172" cm="1">
        <f t="array" ref="AG72">IFERROR(--('Input| Projects'!$AS72="Yes")*_xlfn.SWITCH('Input| Overheads'!$C$50,"Direct costs",'Calc| Overheads Allocation'!C$8*Q72,"Internal labour",'Calc| Overheads Allocation'!C$8*Q72*'Input| Projects'!$AO72,"DNSP defined",'Calc| Overheads Allocation'!C$78*'Input| Projects'!$AV72,0),0)</f>
        <v>0</v>
      </c>
      <c r="AH72" s="172" cm="1">
        <f t="array" ref="AH72">IFERROR(--('Input| Projects'!$AS72="Yes")*_xlfn.SWITCH('Input| Overheads'!$C$50,"Direct costs",'Calc| Overheads Allocation'!D$8*R72,"Internal labour",'Calc| Overheads Allocation'!D$8*R72*'Input| Projects'!$AO72,"DNSP defined",'Calc| Overheads Allocation'!D$78*'Input| Projects'!$AV72,0),0)</f>
        <v>0</v>
      </c>
      <c r="AI72" s="172" cm="1">
        <f t="array" ref="AI72">IFERROR(--('Input| Projects'!$AS72="Yes")*_xlfn.SWITCH('Input| Overheads'!$C$50,"Direct costs",'Calc| Overheads Allocation'!E$8*S72,"Internal labour",'Calc| Overheads Allocation'!E$8*S72*'Input| Projects'!$AO72,"DNSP defined",'Calc| Overheads Allocation'!E$78*'Input| Projects'!$AV72,0),0)</f>
        <v>0</v>
      </c>
      <c r="AJ72" s="172" cm="1">
        <f t="array" ref="AJ72">IFERROR(--('Input| Projects'!$AS72="Yes")*_xlfn.SWITCH('Input| Overheads'!$C$50,"Direct costs",'Calc| Overheads Allocation'!F$8*T72,"Internal labour",'Calc| Overheads Allocation'!F$8*T72*'Input| Projects'!$AO72,"DNSP defined",'Calc| Overheads Allocation'!F$78*'Input| Projects'!$AV72,0),0)</f>
        <v>0</v>
      </c>
      <c r="AK72" s="172" cm="1">
        <f t="array" ref="AK72">IFERROR(--('Input| Projects'!$AS72="Yes")*_xlfn.SWITCH('Input| Overheads'!$C$50,"Direct costs",'Calc| Overheads Allocation'!G$8*U72,"Internal labour",'Calc| Overheads Allocation'!G$8*U72*'Input| Projects'!$AO72,"DNSP defined",'Calc| Overheads Allocation'!G$78*'Input| Projects'!$AV72,0),0)</f>
        <v>0</v>
      </c>
      <c r="AL72" s="172" cm="1">
        <f t="array" ref="AL72">IFERROR(--('Input| Projects'!$AS72="Yes")*_xlfn.SWITCH('Input| Overheads'!$C$50,"Direct costs",'Calc| Overheads Allocation'!H$8*V72,"Internal labour",'Calc| Overheads Allocation'!H$8*V72*'Input| Projects'!$AO72,"DNSP defined",'Calc| Overheads Allocation'!H$78*'Input| Projects'!$AV72,0),0)</f>
        <v>0</v>
      </c>
      <c r="AM72" s="172" cm="1">
        <f t="array" ref="AM72">IFERROR(--('Input| Projects'!$AS72="Yes")*_xlfn.SWITCH('Input| Overheads'!$C$50,"Direct costs",'Calc| Overheads Allocation'!I$8*W72,"Internal labour",'Calc| Overheads Allocation'!I$8*W72*'Input| Projects'!$AO72,"DNSP defined",'Calc| Overheads Allocation'!I$78*'Input| Projects'!$AV72,0),0)</f>
        <v>0</v>
      </c>
      <c r="AN72" s="175"/>
      <c r="AO72" s="172" cm="1">
        <f t="array" ref="AO72">IFERROR(--('Input| Projects'!$AT72="Yes")*_xlfn.SWITCH('Input| Overheads'!$C$50,"Direct costs",'Calc| Overheads Allocation'!C$9*Q72,"Internal labour",'Calc| Overheads Allocation'!C$9*Q72*'Input| Projects'!$AO72,"DNSP defined",'Calc| Overheads Allocation'!C$79*'Input| Projects'!$AW72,0),0)</f>
        <v>0</v>
      </c>
      <c r="AP72" s="172" cm="1">
        <f t="array" ref="AP72">IFERROR(--('Input| Projects'!$AT72="Yes")*_xlfn.SWITCH('Input| Overheads'!$C$50,"Direct costs",'Calc| Overheads Allocation'!D$9*R72,"Internal labour",'Calc| Overheads Allocation'!D$9*R72*'Input| Projects'!$AO72,"DNSP defined",'Calc| Overheads Allocation'!D$79*'Input| Projects'!$AW72,0),0)</f>
        <v>0</v>
      </c>
      <c r="AQ72" s="172" cm="1">
        <f t="array" ref="AQ72">IFERROR(--('Input| Projects'!$AT72="Yes")*_xlfn.SWITCH('Input| Overheads'!$C$50,"Direct costs",'Calc| Overheads Allocation'!E$9*S72,"Internal labour",'Calc| Overheads Allocation'!E$9*S72*'Input| Projects'!$AO72,"DNSP defined",'Calc| Overheads Allocation'!E$79*'Input| Projects'!$AW72,0),0)</f>
        <v>0</v>
      </c>
      <c r="AR72" s="172" cm="1">
        <f t="array" ref="AR72">IFERROR(--('Input| Projects'!$AT72="Yes")*_xlfn.SWITCH('Input| Overheads'!$C$50,"Direct costs",'Calc| Overheads Allocation'!F$9*T72,"Internal labour",'Calc| Overheads Allocation'!F$9*T72*'Input| Projects'!$AO72,"DNSP defined",'Calc| Overheads Allocation'!F$79*'Input| Projects'!$AW72,0),0)</f>
        <v>0</v>
      </c>
      <c r="AS72" s="172" cm="1">
        <f t="array" ref="AS72">IFERROR(--('Input| Projects'!$AT72="Yes")*_xlfn.SWITCH('Input| Overheads'!$C$50,"Direct costs",'Calc| Overheads Allocation'!G$9*U72,"Internal labour",'Calc| Overheads Allocation'!G$9*U72*'Input| Projects'!$AO72,"DNSP defined",'Calc| Overheads Allocation'!G$79*'Input| Projects'!$AW72,0),0)</f>
        <v>0</v>
      </c>
      <c r="AT72" s="172" cm="1">
        <f t="array" ref="AT72">IFERROR(--('Input| Projects'!$AT72="Yes")*_xlfn.SWITCH('Input| Overheads'!$C$50,"Direct costs",'Calc| Overheads Allocation'!H$9*V72,"Internal labour",'Calc| Overheads Allocation'!H$9*V72*'Input| Projects'!$AO72,"DNSP defined",'Calc| Overheads Allocation'!H$79*'Input| Projects'!$AW72,0),0)</f>
        <v>0</v>
      </c>
      <c r="AU72" s="172" cm="1">
        <f t="array" ref="AU72">IFERROR(--('Input| Projects'!$AT72="Yes")*_xlfn.SWITCH('Input| Overheads'!$C$50,"Direct costs",'Calc| Overheads Allocation'!I$9*W72,"Internal labour",'Calc| Overheads Allocation'!I$9*W72*'Input| Projects'!$AO72,"DNSP defined",'Calc| Overheads Allocation'!I$79*'Input| Projects'!$AW72,0),0)</f>
        <v>0</v>
      </c>
      <c r="AV72" s="175"/>
      <c r="AW72" s="172">
        <f t="shared" si="24"/>
        <v>0</v>
      </c>
      <c r="AX72" s="172">
        <f t="shared" si="25"/>
        <v>0</v>
      </c>
      <c r="AY72" s="172">
        <f t="shared" si="26"/>
        <v>0</v>
      </c>
      <c r="AZ72" s="172">
        <f t="shared" si="27"/>
        <v>0</v>
      </c>
      <c r="BA72" s="172">
        <f t="shared" si="28"/>
        <v>0</v>
      </c>
      <c r="BB72" s="172">
        <f t="shared" si="29"/>
        <v>0</v>
      </c>
      <c r="BC72" s="172">
        <f t="shared" si="30"/>
        <v>0</v>
      </c>
      <c r="BD72" s="176"/>
      <c r="BE72" s="172">
        <f t="shared" si="31"/>
        <v>0</v>
      </c>
      <c r="BF72" s="172">
        <f t="shared" si="32"/>
        <v>0</v>
      </c>
      <c r="BG72" s="172">
        <f t="shared" si="33"/>
        <v>0</v>
      </c>
      <c r="BH72" s="172">
        <f t="shared" si="34"/>
        <v>0</v>
      </c>
      <c r="BI72" s="172">
        <f t="shared" si="35"/>
        <v>0</v>
      </c>
      <c r="BJ72" s="172">
        <f t="shared" si="36"/>
        <v>0</v>
      </c>
      <c r="BK72" s="172">
        <f t="shared" si="37"/>
        <v>0</v>
      </c>
      <c r="BL72" s="176"/>
      <c r="BM72" s="172">
        <f t="shared" si="16"/>
        <v>0</v>
      </c>
      <c r="BN72" s="172">
        <f t="shared" si="17"/>
        <v>0</v>
      </c>
      <c r="BO72" s="172">
        <f t="shared" si="18"/>
        <v>0</v>
      </c>
      <c r="BP72" s="172">
        <f t="shared" si="19"/>
        <v>0</v>
      </c>
      <c r="BQ72" s="172">
        <f t="shared" si="20"/>
        <v>0</v>
      </c>
      <c r="BR72" s="172">
        <f t="shared" si="21"/>
        <v>0</v>
      </c>
      <c r="BS72" s="172">
        <f t="shared" si="22"/>
        <v>0</v>
      </c>
      <c r="BT72" s="55"/>
      <c r="BU72" s="158">
        <f>SUMIF('Input| Projects'!$BA$8:$CX$8,RIGHT(BU$9,3),'Input| Projects'!$BA72:$CX72)</f>
        <v>0</v>
      </c>
      <c r="BV72" s="158">
        <f>SUMIF('Input| Projects'!$BA$8:$CX$8,RIGHT(BV$9,3),'Input| Projects'!$BA72:$CX72)</f>
        <v>0</v>
      </c>
      <c r="BW72" s="79" t="str">
        <f t="shared" si="23"/>
        <v/>
      </c>
    </row>
    <row r="73" spans="2:75" x14ac:dyDescent="0.2">
      <c r="B73" s="123">
        <f>IFERROR('Input| Projects'!B73,"")</f>
        <v>64</v>
      </c>
      <c r="C73" s="160" t="str">
        <f>IFERROR(IF('Input| Projects'!C73="","",'Input| Projects'!C73),"")</f>
        <v/>
      </c>
      <c r="D73" s="160" t="str">
        <f>IFERROR(IF('Input| Projects'!D73="","",'Input| Projects'!D73),"")</f>
        <v/>
      </c>
      <c r="E73" s="53"/>
      <c r="F73" s="160" t="str">
        <f>IF(LEN('Input| Projects'!F73)&gt;0,'Input| Projects'!F73,"")</f>
        <v/>
      </c>
      <c r="G73" s="160" t="str">
        <f>IF(LEN('Input| Projects'!G73)&gt;0,'Input| Projects'!G73,"")</f>
        <v/>
      </c>
      <c r="H73" s="10"/>
      <c r="I73" s="194" cm="1">
        <f t="array" ref="I73">IF(LEN($F73)&gt;0,1+IFERROR(SUMPRODUCT(TRANSPOSE('Input| Projects'!$AO73:$AQ73),INDEX('Input| Escalations'!$F$27:$L$29,,MATCH(Q$9,'Input| Escalations'!$F$21:$L$21,0))),0),0)</f>
        <v>0</v>
      </c>
      <c r="J73" s="194" cm="1">
        <f t="array" ref="J73">IF(LEN($F73)&gt;0,1+IFERROR(SUMPRODUCT(TRANSPOSE('Input| Projects'!$AO73:$AQ73),INDEX('Input| Escalations'!$F$27:$L$29,,MATCH(R$9,'Input| Escalations'!$F$21:$L$21,0))),0),0)</f>
        <v>0</v>
      </c>
      <c r="K73" s="194" cm="1">
        <f t="array" ref="K73">IF(LEN($F73)&gt;0,1+IFERROR(SUMPRODUCT(TRANSPOSE('Input| Projects'!$AO73:$AQ73),INDEX('Input| Escalations'!$F$27:$L$29,,MATCH(S$9,'Input| Escalations'!$F$21:$L$21,0))),0),0)</f>
        <v>0</v>
      </c>
      <c r="L73" s="194" cm="1">
        <f t="array" ref="L73">IF(LEN($F73)&gt;0,1+IFERROR(SUMPRODUCT(TRANSPOSE('Input| Projects'!$AO73:$AQ73),INDEX('Input| Escalations'!$F$27:$L$29,,MATCH(T$9,'Input| Escalations'!$F$21:$L$21,0))),0),0)</f>
        <v>0</v>
      </c>
      <c r="M73" s="194" cm="1">
        <f t="array" ref="M73">IF(LEN($F73)&gt;0,1+IFERROR(SUMPRODUCT(TRANSPOSE('Input| Projects'!$AO73:$AQ73),INDEX('Input| Escalations'!$F$27:$L$29,,MATCH(U$9,'Input| Escalations'!$F$21:$L$21,0))),0),0)</f>
        <v>0</v>
      </c>
      <c r="N73" s="194" cm="1">
        <f t="array" ref="N73">IF(LEN($F73)&gt;0,1+IFERROR(SUMPRODUCT(TRANSPOSE('Input| Projects'!$AO73:$AQ73),INDEX('Input| Escalations'!$F$27:$L$29,,MATCH(V$9,'Input| Escalations'!$F$21:$L$21,0))),0),0)</f>
        <v>0</v>
      </c>
      <c r="O73" s="194" cm="1">
        <f t="array" ref="O73">IF(LEN($F73)&gt;0,1+IFERROR(SUMPRODUCT(TRANSPOSE('Input| Projects'!$AO73:$AQ73),INDEX('Input| Escalations'!$F$27:$L$29,,MATCH(W$9,'Input| Escalations'!$F$21:$L$21,0))),0),0)</f>
        <v>0</v>
      </c>
      <c r="P73" s="10"/>
      <c r="Q73" s="172">
        <f>IFERROR(IF(ISNUMBER(FIND("decision",'Input| Setup'!$F$6)),'Input| Projects'!Y73,'Input| Projects'!I73)*'Input| Escalations'!$I$17*I73,0)</f>
        <v>0</v>
      </c>
      <c r="R73" s="172">
        <f>IFERROR(IF(ISNUMBER(FIND("decision",'Input| Setup'!$F$6)),'Input| Projects'!Z73,'Input| Projects'!J73)*'Input| Escalations'!$I$17*J73,0)</f>
        <v>0</v>
      </c>
      <c r="S73" s="172">
        <f>IFERROR(IF(ISNUMBER(FIND("decision",'Input| Setup'!$F$6)),'Input| Projects'!AA73,'Input| Projects'!K73)*'Input| Escalations'!$I$17*K73,0)</f>
        <v>0</v>
      </c>
      <c r="T73" s="172">
        <f>IFERROR(IF(ISNUMBER(FIND("decision",'Input| Setup'!$F$6)),'Input| Projects'!AB73,'Input| Projects'!L73)*'Input| Escalations'!$I$17*L73,0)</f>
        <v>0</v>
      </c>
      <c r="U73" s="172">
        <f>IFERROR(IF(ISNUMBER(FIND("decision",'Input| Setup'!$F$6)),'Input| Projects'!AC73,'Input| Projects'!M73)*'Input| Escalations'!$I$17*M73,0)</f>
        <v>0</v>
      </c>
      <c r="V73" s="172">
        <f>IFERROR(IF(ISNUMBER(FIND("decision",'Input| Setup'!$F$6)),'Input| Projects'!AD73,'Input| Projects'!N73)*'Input| Escalations'!$I$17*N73,0)</f>
        <v>0</v>
      </c>
      <c r="W73" s="172">
        <f>IFERROR(IF(ISNUMBER(FIND("decision",'Input| Setup'!$F$6)),'Input| Projects'!AE73,'Input| Projects'!O73)*'Input| Escalations'!$I$17*O73,0)</f>
        <v>0</v>
      </c>
      <c r="X73" s="175"/>
      <c r="Y73" s="172">
        <f>IF(ISNUMBER(FIND("decision",'Input| Setup'!$F$6)),'Input| Projects'!AG73,'Input| Projects'!Q73)*I73*'Input| Escalations'!$I$17</f>
        <v>0</v>
      </c>
      <c r="Z73" s="172">
        <f>IF(ISNUMBER(FIND("decision",'Input| Setup'!$F$6)),'Input| Projects'!AH73,'Input| Projects'!R73)*J73*'Input| Escalations'!$I$17</f>
        <v>0</v>
      </c>
      <c r="AA73" s="172">
        <f>IF(ISNUMBER(FIND("decision",'Input| Setup'!$F$6)),'Input| Projects'!AI73,'Input| Projects'!S73)*K73*'Input| Escalations'!$I$17</f>
        <v>0</v>
      </c>
      <c r="AB73" s="172">
        <f>IF(ISNUMBER(FIND("decision",'Input| Setup'!$F$6)),'Input| Projects'!AJ73,'Input| Projects'!T73)*L73*'Input| Escalations'!$I$17</f>
        <v>0</v>
      </c>
      <c r="AC73" s="172">
        <f>IF(ISNUMBER(FIND("decision",'Input| Setup'!$F$6)),'Input| Projects'!AK73,'Input| Projects'!U73)*M73*'Input| Escalations'!$I$17</f>
        <v>0</v>
      </c>
      <c r="AD73" s="172">
        <f>IF(ISNUMBER(FIND("decision",'Input| Setup'!$F$6)),'Input| Projects'!AL73,'Input| Projects'!V73)*N73*'Input| Escalations'!$I$17</f>
        <v>0</v>
      </c>
      <c r="AE73" s="172">
        <f>IF(ISNUMBER(FIND("decision",'Input| Setup'!$F$6)),'Input| Projects'!AM73,'Input| Projects'!W73)*O73*'Input| Escalations'!$I$17</f>
        <v>0</v>
      </c>
      <c r="AF73" s="175"/>
      <c r="AG73" s="172" cm="1">
        <f t="array" ref="AG73">IFERROR(--('Input| Projects'!$AS73="Yes")*_xlfn.SWITCH('Input| Overheads'!$C$50,"Direct costs",'Calc| Overheads Allocation'!C$8*Q73,"Internal labour",'Calc| Overheads Allocation'!C$8*Q73*'Input| Projects'!$AO73,"DNSP defined",'Calc| Overheads Allocation'!C$78*'Input| Projects'!$AV73,0),0)</f>
        <v>0</v>
      </c>
      <c r="AH73" s="172" cm="1">
        <f t="array" ref="AH73">IFERROR(--('Input| Projects'!$AS73="Yes")*_xlfn.SWITCH('Input| Overheads'!$C$50,"Direct costs",'Calc| Overheads Allocation'!D$8*R73,"Internal labour",'Calc| Overheads Allocation'!D$8*R73*'Input| Projects'!$AO73,"DNSP defined",'Calc| Overheads Allocation'!D$78*'Input| Projects'!$AV73,0),0)</f>
        <v>0</v>
      </c>
      <c r="AI73" s="172" cm="1">
        <f t="array" ref="AI73">IFERROR(--('Input| Projects'!$AS73="Yes")*_xlfn.SWITCH('Input| Overheads'!$C$50,"Direct costs",'Calc| Overheads Allocation'!E$8*S73,"Internal labour",'Calc| Overheads Allocation'!E$8*S73*'Input| Projects'!$AO73,"DNSP defined",'Calc| Overheads Allocation'!E$78*'Input| Projects'!$AV73,0),0)</f>
        <v>0</v>
      </c>
      <c r="AJ73" s="172" cm="1">
        <f t="array" ref="AJ73">IFERROR(--('Input| Projects'!$AS73="Yes")*_xlfn.SWITCH('Input| Overheads'!$C$50,"Direct costs",'Calc| Overheads Allocation'!F$8*T73,"Internal labour",'Calc| Overheads Allocation'!F$8*T73*'Input| Projects'!$AO73,"DNSP defined",'Calc| Overheads Allocation'!F$78*'Input| Projects'!$AV73,0),0)</f>
        <v>0</v>
      </c>
      <c r="AK73" s="172" cm="1">
        <f t="array" ref="AK73">IFERROR(--('Input| Projects'!$AS73="Yes")*_xlfn.SWITCH('Input| Overheads'!$C$50,"Direct costs",'Calc| Overheads Allocation'!G$8*U73,"Internal labour",'Calc| Overheads Allocation'!G$8*U73*'Input| Projects'!$AO73,"DNSP defined",'Calc| Overheads Allocation'!G$78*'Input| Projects'!$AV73,0),0)</f>
        <v>0</v>
      </c>
      <c r="AL73" s="172" cm="1">
        <f t="array" ref="AL73">IFERROR(--('Input| Projects'!$AS73="Yes")*_xlfn.SWITCH('Input| Overheads'!$C$50,"Direct costs",'Calc| Overheads Allocation'!H$8*V73,"Internal labour",'Calc| Overheads Allocation'!H$8*V73*'Input| Projects'!$AO73,"DNSP defined",'Calc| Overheads Allocation'!H$78*'Input| Projects'!$AV73,0),0)</f>
        <v>0</v>
      </c>
      <c r="AM73" s="172" cm="1">
        <f t="array" ref="AM73">IFERROR(--('Input| Projects'!$AS73="Yes")*_xlfn.SWITCH('Input| Overheads'!$C$50,"Direct costs",'Calc| Overheads Allocation'!I$8*W73,"Internal labour",'Calc| Overheads Allocation'!I$8*W73*'Input| Projects'!$AO73,"DNSP defined",'Calc| Overheads Allocation'!I$78*'Input| Projects'!$AV73,0),0)</f>
        <v>0</v>
      </c>
      <c r="AN73" s="175"/>
      <c r="AO73" s="172" cm="1">
        <f t="array" ref="AO73">IFERROR(--('Input| Projects'!$AT73="Yes")*_xlfn.SWITCH('Input| Overheads'!$C$50,"Direct costs",'Calc| Overheads Allocation'!C$9*Q73,"Internal labour",'Calc| Overheads Allocation'!C$9*Q73*'Input| Projects'!$AO73,"DNSP defined",'Calc| Overheads Allocation'!C$79*'Input| Projects'!$AW73,0),0)</f>
        <v>0</v>
      </c>
      <c r="AP73" s="172" cm="1">
        <f t="array" ref="AP73">IFERROR(--('Input| Projects'!$AT73="Yes")*_xlfn.SWITCH('Input| Overheads'!$C$50,"Direct costs",'Calc| Overheads Allocation'!D$9*R73,"Internal labour",'Calc| Overheads Allocation'!D$9*R73*'Input| Projects'!$AO73,"DNSP defined",'Calc| Overheads Allocation'!D$79*'Input| Projects'!$AW73,0),0)</f>
        <v>0</v>
      </c>
      <c r="AQ73" s="172" cm="1">
        <f t="array" ref="AQ73">IFERROR(--('Input| Projects'!$AT73="Yes")*_xlfn.SWITCH('Input| Overheads'!$C$50,"Direct costs",'Calc| Overheads Allocation'!E$9*S73,"Internal labour",'Calc| Overheads Allocation'!E$9*S73*'Input| Projects'!$AO73,"DNSP defined",'Calc| Overheads Allocation'!E$79*'Input| Projects'!$AW73,0),0)</f>
        <v>0</v>
      </c>
      <c r="AR73" s="172" cm="1">
        <f t="array" ref="AR73">IFERROR(--('Input| Projects'!$AT73="Yes")*_xlfn.SWITCH('Input| Overheads'!$C$50,"Direct costs",'Calc| Overheads Allocation'!F$9*T73,"Internal labour",'Calc| Overheads Allocation'!F$9*T73*'Input| Projects'!$AO73,"DNSP defined",'Calc| Overheads Allocation'!F$79*'Input| Projects'!$AW73,0),0)</f>
        <v>0</v>
      </c>
      <c r="AS73" s="172" cm="1">
        <f t="array" ref="AS73">IFERROR(--('Input| Projects'!$AT73="Yes")*_xlfn.SWITCH('Input| Overheads'!$C$50,"Direct costs",'Calc| Overheads Allocation'!G$9*U73,"Internal labour",'Calc| Overheads Allocation'!G$9*U73*'Input| Projects'!$AO73,"DNSP defined",'Calc| Overheads Allocation'!G$79*'Input| Projects'!$AW73,0),0)</f>
        <v>0</v>
      </c>
      <c r="AT73" s="172" cm="1">
        <f t="array" ref="AT73">IFERROR(--('Input| Projects'!$AT73="Yes")*_xlfn.SWITCH('Input| Overheads'!$C$50,"Direct costs",'Calc| Overheads Allocation'!H$9*V73,"Internal labour",'Calc| Overheads Allocation'!H$9*V73*'Input| Projects'!$AO73,"DNSP defined",'Calc| Overheads Allocation'!H$79*'Input| Projects'!$AW73,0),0)</f>
        <v>0</v>
      </c>
      <c r="AU73" s="172" cm="1">
        <f t="array" ref="AU73">IFERROR(--('Input| Projects'!$AT73="Yes")*_xlfn.SWITCH('Input| Overheads'!$C$50,"Direct costs",'Calc| Overheads Allocation'!I$9*W73,"Internal labour",'Calc| Overheads Allocation'!I$9*W73*'Input| Projects'!$AO73,"DNSP defined",'Calc| Overheads Allocation'!I$79*'Input| Projects'!$AW73,0),0)</f>
        <v>0</v>
      </c>
      <c r="AV73" s="175"/>
      <c r="AW73" s="172">
        <f t="shared" si="24"/>
        <v>0</v>
      </c>
      <c r="AX73" s="172">
        <f t="shared" si="25"/>
        <v>0</v>
      </c>
      <c r="AY73" s="172">
        <f t="shared" si="26"/>
        <v>0</v>
      </c>
      <c r="AZ73" s="172">
        <f t="shared" si="27"/>
        <v>0</v>
      </c>
      <c r="BA73" s="172">
        <f t="shared" si="28"/>
        <v>0</v>
      </c>
      <c r="BB73" s="172">
        <f t="shared" si="29"/>
        <v>0</v>
      </c>
      <c r="BC73" s="172">
        <f t="shared" si="30"/>
        <v>0</v>
      </c>
      <c r="BD73" s="176"/>
      <c r="BE73" s="172">
        <f t="shared" si="31"/>
        <v>0</v>
      </c>
      <c r="BF73" s="172">
        <f t="shared" si="32"/>
        <v>0</v>
      </c>
      <c r="BG73" s="172">
        <f t="shared" si="33"/>
        <v>0</v>
      </c>
      <c r="BH73" s="172">
        <f t="shared" si="34"/>
        <v>0</v>
      </c>
      <c r="BI73" s="172">
        <f t="shared" si="35"/>
        <v>0</v>
      </c>
      <c r="BJ73" s="172">
        <f t="shared" si="36"/>
        <v>0</v>
      </c>
      <c r="BK73" s="172">
        <f t="shared" si="37"/>
        <v>0</v>
      </c>
      <c r="BL73" s="176"/>
      <c r="BM73" s="172">
        <f t="shared" si="16"/>
        <v>0</v>
      </c>
      <c r="BN73" s="172">
        <f t="shared" si="17"/>
        <v>0</v>
      </c>
      <c r="BO73" s="172">
        <f t="shared" si="18"/>
        <v>0</v>
      </c>
      <c r="BP73" s="172">
        <f t="shared" si="19"/>
        <v>0</v>
      </c>
      <c r="BQ73" s="172">
        <f t="shared" si="20"/>
        <v>0</v>
      </c>
      <c r="BR73" s="172">
        <f t="shared" si="21"/>
        <v>0</v>
      </c>
      <c r="BS73" s="172">
        <f t="shared" si="22"/>
        <v>0</v>
      </c>
      <c r="BT73" s="55"/>
      <c r="BU73" s="158">
        <f>SUMIF('Input| Projects'!$BA$8:$CX$8,RIGHT(BU$9,3),'Input| Projects'!$BA73:$CX73)</f>
        <v>0</v>
      </c>
      <c r="BV73" s="158">
        <f>SUMIF('Input| Projects'!$BA$8:$CX$8,RIGHT(BV$9,3),'Input| Projects'!$BA73:$CX73)</f>
        <v>0</v>
      </c>
      <c r="BW73" s="79" t="str">
        <f t="shared" si="23"/>
        <v/>
      </c>
    </row>
    <row r="74" spans="2:75" x14ac:dyDescent="0.2">
      <c r="B74" s="123">
        <f>IFERROR('Input| Projects'!B74,"")</f>
        <v>65</v>
      </c>
      <c r="C74" s="160" t="str">
        <f>IFERROR(IF('Input| Projects'!C74="","",'Input| Projects'!C74),"")</f>
        <v/>
      </c>
      <c r="D74" s="160" t="str">
        <f>IFERROR(IF('Input| Projects'!D74="","",'Input| Projects'!D74),"")</f>
        <v/>
      </c>
      <c r="E74" s="53"/>
      <c r="F74" s="160" t="str">
        <f>IF(LEN('Input| Projects'!F74)&gt;0,'Input| Projects'!F74,"")</f>
        <v/>
      </c>
      <c r="G74" s="160" t="str">
        <f>IF(LEN('Input| Projects'!G74)&gt;0,'Input| Projects'!G74,"")</f>
        <v/>
      </c>
      <c r="H74" s="10"/>
      <c r="I74" s="194" cm="1">
        <f t="array" ref="I74">IF(LEN($F74)&gt;0,1+IFERROR(SUMPRODUCT(TRANSPOSE('Input| Projects'!$AO74:$AQ74),INDEX('Input| Escalations'!$F$27:$L$29,,MATCH(Q$9,'Input| Escalations'!$F$21:$L$21,0))),0),0)</f>
        <v>0</v>
      </c>
      <c r="J74" s="194" cm="1">
        <f t="array" ref="J74">IF(LEN($F74)&gt;0,1+IFERROR(SUMPRODUCT(TRANSPOSE('Input| Projects'!$AO74:$AQ74),INDEX('Input| Escalations'!$F$27:$L$29,,MATCH(R$9,'Input| Escalations'!$F$21:$L$21,0))),0),0)</f>
        <v>0</v>
      </c>
      <c r="K74" s="194" cm="1">
        <f t="array" ref="K74">IF(LEN($F74)&gt;0,1+IFERROR(SUMPRODUCT(TRANSPOSE('Input| Projects'!$AO74:$AQ74),INDEX('Input| Escalations'!$F$27:$L$29,,MATCH(S$9,'Input| Escalations'!$F$21:$L$21,0))),0),0)</f>
        <v>0</v>
      </c>
      <c r="L74" s="194" cm="1">
        <f t="array" ref="L74">IF(LEN($F74)&gt;0,1+IFERROR(SUMPRODUCT(TRANSPOSE('Input| Projects'!$AO74:$AQ74),INDEX('Input| Escalations'!$F$27:$L$29,,MATCH(T$9,'Input| Escalations'!$F$21:$L$21,0))),0),0)</f>
        <v>0</v>
      </c>
      <c r="M74" s="194" cm="1">
        <f t="array" ref="M74">IF(LEN($F74)&gt;0,1+IFERROR(SUMPRODUCT(TRANSPOSE('Input| Projects'!$AO74:$AQ74),INDEX('Input| Escalations'!$F$27:$L$29,,MATCH(U$9,'Input| Escalations'!$F$21:$L$21,0))),0),0)</f>
        <v>0</v>
      </c>
      <c r="N74" s="194" cm="1">
        <f t="array" ref="N74">IF(LEN($F74)&gt;0,1+IFERROR(SUMPRODUCT(TRANSPOSE('Input| Projects'!$AO74:$AQ74),INDEX('Input| Escalations'!$F$27:$L$29,,MATCH(V$9,'Input| Escalations'!$F$21:$L$21,0))),0),0)</f>
        <v>0</v>
      </c>
      <c r="O74" s="194" cm="1">
        <f t="array" ref="O74">IF(LEN($F74)&gt;0,1+IFERROR(SUMPRODUCT(TRANSPOSE('Input| Projects'!$AO74:$AQ74),INDEX('Input| Escalations'!$F$27:$L$29,,MATCH(W$9,'Input| Escalations'!$F$21:$L$21,0))),0),0)</f>
        <v>0</v>
      </c>
      <c r="P74" s="10"/>
      <c r="Q74" s="172">
        <f>IFERROR(IF(ISNUMBER(FIND("decision",'Input| Setup'!$F$6)),'Input| Projects'!Y74,'Input| Projects'!I74)*'Input| Escalations'!$I$17*I74,0)</f>
        <v>0</v>
      </c>
      <c r="R74" s="172">
        <f>IFERROR(IF(ISNUMBER(FIND("decision",'Input| Setup'!$F$6)),'Input| Projects'!Z74,'Input| Projects'!J74)*'Input| Escalations'!$I$17*J74,0)</f>
        <v>0</v>
      </c>
      <c r="S74" s="172">
        <f>IFERROR(IF(ISNUMBER(FIND("decision",'Input| Setup'!$F$6)),'Input| Projects'!AA74,'Input| Projects'!K74)*'Input| Escalations'!$I$17*K74,0)</f>
        <v>0</v>
      </c>
      <c r="T74" s="172">
        <f>IFERROR(IF(ISNUMBER(FIND("decision",'Input| Setup'!$F$6)),'Input| Projects'!AB74,'Input| Projects'!L74)*'Input| Escalations'!$I$17*L74,0)</f>
        <v>0</v>
      </c>
      <c r="U74" s="172">
        <f>IFERROR(IF(ISNUMBER(FIND("decision",'Input| Setup'!$F$6)),'Input| Projects'!AC74,'Input| Projects'!M74)*'Input| Escalations'!$I$17*M74,0)</f>
        <v>0</v>
      </c>
      <c r="V74" s="172">
        <f>IFERROR(IF(ISNUMBER(FIND("decision",'Input| Setup'!$F$6)),'Input| Projects'!AD74,'Input| Projects'!N74)*'Input| Escalations'!$I$17*N74,0)</f>
        <v>0</v>
      </c>
      <c r="W74" s="172">
        <f>IFERROR(IF(ISNUMBER(FIND("decision",'Input| Setup'!$F$6)),'Input| Projects'!AE74,'Input| Projects'!O74)*'Input| Escalations'!$I$17*O74,0)</f>
        <v>0</v>
      </c>
      <c r="X74" s="175"/>
      <c r="Y74" s="172">
        <f>IF(ISNUMBER(FIND("decision",'Input| Setup'!$F$6)),'Input| Projects'!AG74,'Input| Projects'!Q74)*I74*'Input| Escalations'!$I$17</f>
        <v>0</v>
      </c>
      <c r="Z74" s="172">
        <f>IF(ISNUMBER(FIND("decision",'Input| Setup'!$F$6)),'Input| Projects'!AH74,'Input| Projects'!R74)*J74*'Input| Escalations'!$I$17</f>
        <v>0</v>
      </c>
      <c r="AA74" s="172">
        <f>IF(ISNUMBER(FIND("decision",'Input| Setup'!$F$6)),'Input| Projects'!AI74,'Input| Projects'!S74)*K74*'Input| Escalations'!$I$17</f>
        <v>0</v>
      </c>
      <c r="AB74" s="172">
        <f>IF(ISNUMBER(FIND("decision",'Input| Setup'!$F$6)),'Input| Projects'!AJ74,'Input| Projects'!T74)*L74*'Input| Escalations'!$I$17</f>
        <v>0</v>
      </c>
      <c r="AC74" s="172">
        <f>IF(ISNUMBER(FIND("decision",'Input| Setup'!$F$6)),'Input| Projects'!AK74,'Input| Projects'!U74)*M74*'Input| Escalations'!$I$17</f>
        <v>0</v>
      </c>
      <c r="AD74" s="172">
        <f>IF(ISNUMBER(FIND("decision",'Input| Setup'!$F$6)),'Input| Projects'!AL74,'Input| Projects'!V74)*N74*'Input| Escalations'!$I$17</f>
        <v>0</v>
      </c>
      <c r="AE74" s="172">
        <f>IF(ISNUMBER(FIND("decision",'Input| Setup'!$F$6)),'Input| Projects'!AM74,'Input| Projects'!W74)*O74*'Input| Escalations'!$I$17</f>
        <v>0</v>
      </c>
      <c r="AF74" s="175"/>
      <c r="AG74" s="172" cm="1">
        <f t="array" ref="AG74">IFERROR(--('Input| Projects'!$AS74="Yes")*_xlfn.SWITCH('Input| Overheads'!$C$50,"Direct costs",'Calc| Overheads Allocation'!C$8*Q74,"Internal labour",'Calc| Overheads Allocation'!C$8*Q74*'Input| Projects'!$AO74,"DNSP defined",'Calc| Overheads Allocation'!C$78*'Input| Projects'!$AV74,0),0)</f>
        <v>0</v>
      </c>
      <c r="AH74" s="172" cm="1">
        <f t="array" ref="AH74">IFERROR(--('Input| Projects'!$AS74="Yes")*_xlfn.SWITCH('Input| Overheads'!$C$50,"Direct costs",'Calc| Overheads Allocation'!D$8*R74,"Internal labour",'Calc| Overheads Allocation'!D$8*R74*'Input| Projects'!$AO74,"DNSP defined",'Calc| Overheads Allocation'!D$78*'Input| Projects'!$AV74,0),0)</f>
        <v>0</v>
      </c>
      <c r="AI74" s="172" cm="1">
        <f t="array" ref="AI74">IFERROR(--('Input| Projects'!$AS74="Yes")*_xlfn.SWITCH('Input| Overheads'!$C$50,"Direct costs",'Calc| Overheads Allocation'!E$8*S74,"Internal labour",'Calc| Overheads Allocation'!E$8*S74*'Input| Projects'!$AO74,"DNSP defined",'Calc| Overheads Allocation'!E$78*'Input| Projects'!$AV74,0),0)</f>
        <v>0</v>
      </c>
      <c r="AJ74" s="172" cm="1">
        <f t="array" ref="AJ74">IFERROR(--('Input| Projects'!$AS74="Yes")*_xlfn.SWITCH('Input| Overheads'!$C$50,"Direct costs",'Calc| Overheads Allocation'!F$8*T74,"Internal labour",'Calc| Overheads Allocation'!F$8*T74*'Input| Projects'!$AO74,"DNSP defined",'Calc| Overheads Allocation'!F$78*'Input| Projects'!$AV74,0),0)</f>
        <v>0</v>
      </c>
      <c r="AK74" s="172" cm="1">
        <f t="array" ref="AK74">IFERROR(--('Input| Projects'!$AS74="Yes")*_xlfn.SWITCH('Input| Overheads'!$C$50,"Direct costs",'Calc| Overheads Allocation'!G$8*U74,"Internal labour",'Calc| Overheads Allocation'!G$8*U74*'Input| Projects'!$AO74,"DNSP defined",'Calc| Overheads Allocation'!G$78*'Input| Projects'!$AV74,0),0)</f>
        <v>0</v>
      </c>
      <c r="AL74" s="172" cm="1">
        <f t="array" ref="AL74">IFERROR(--('Input| Projects'!$AS74="Yes")*_xlfn.SWITCH('Input| Overheads'!$C$50,"Direct costs",'Calc| Overheads Allocation'!H$8*V74,"Internal labour",'Calc| Overheads Allocation'!H$8*V74*'Input| Projects'!$AO74,"DNSP defined",'Calc| Overheads Allocation'!H$78*'Input| Projects'!$AV74,0),0)</f>
        <v>0</v>
      </c>
      <c r="AM74" s="172" cm="1">
        <f t="array" ref="AM74">IFERROR(--('Input| Projects'!$AS74="Yes")*_xlfn.SWITCH('Input| Overheads'!$C$50,"Direct costs",'Calc| Overheads Allocation'!I$8*W74,"Internal labour",'Calc| Overheads Allocation'!I$8*W74*'Input| Projects'!$AO74,"DNSP defined",'Calc| Overheads Allocation'!I$78*'Input| Projects'!$AV74,0),0)</f>
        <v>0</v>
      </c>
      <c r="AN74" s="175"/>
      <c r="AO74" s="172" cm="1">
        <f t="array" ref="AO74">IFERROR(--('Input| Projects'!$AT74="Yes")*_xlfn.SWITCH('Input| Overheads'!$C$50,"Direct costs",'Calc| Overheads Allocation'!C$9*Q74,"Internal labour",'Calc| Overheads Allocation'!C$9*Q74*'Input| Projects'!$AO74,"DNSP defined",'Calc| Overheads Allocation'!C$79*'Input| Projects'!$AW74,0),0)</f>
        <v>0</v>
      </c>
      <c r="AP74" s="172" cm="1">
        <f t="array" ref="AP74">IFERROR(--('Input| Projects'!$AT74="Yes")*_xlfn.SWITCH('Input| Overheads'!$C$50,"Direct costs",'Calc| Overheads Allocation'!D$9*R74,"Internal labour",'Calc| Overheads Allocation'!D$9*R74*'Input| Projects'!$AO74,"DNSP defined",'Calc| Overheads Allocation'!D$79*'Input| Projects'!$AW74,0),0)</f>
        <v>0</v>
      </c>
      <c r="AQ74" s="172" cm="1">
        <f t="array" ref="AQ74">IFERROR(--('Input| Projects'!$AT74="Yes")*_xlfn.SWITCH('Input| Overheads'!$C$50,"Direct costs",'Calc| Overheads Allocation'!E$9*S74,"Internal labour",'Calc| Overheads Allocation'!E$9*S74*'Input| Projects'!$AO74,"DNSP defined",'Calc| Overheads Allocation'!E$79*'Input| Projects'!$AW74,0),0)</f>
        <v>0</v>
      </c>
      <c r="AR74" s="172" cm="1">
        <f t="array" ref="AR74">IFERROR(--('Input| Projects'!$AT74="Yes")*_xlfn.SWITCH('Input| Overheads'!$C$50,"Direct costs",'Calc| Overheads Allocation'!F$9*T74,"Internal labour",'Calc| Overheads Allocation'!F$9*T74*'Input| Projects'!$AO74,"DNSP defined",'Calc| Overheads Allocation'!F$79*'Input| Projects'!$AW74,0),0)</f>
        <v>0</v>
      </c>
      <c r="AS74" s="172" cm="1">
        <f t="array" ref="AS74">IFERROR(--('Input| Projects'!$AT74="Yes")*_xlfn.SWITCH('Input| Overheads'!$C$50,"Direct costs",'Calc| Overheads Allocation'!G$9*U74,"Internal labour",'Calc| Overheads Allocation'!G$9*U74*'Input| Projects'!$AO74,"DNSP defined",'Calc| Overheads Allocation'!G$79*'Input| Projects'!$AW74,0),0)</f>
        <v>0</v>
      </c>
      <c r="AT74" s="172" cm="1">
        <f t="array" ref="AT74">IFERROR(--('Input| Projects'!$AT74="Yes")*_xlfn.SWITCH('Input| Overheads'!$C$50,"Direct costs",'Calc| Overheads Allocation'!H$9*V74,"Internal labour",'Calc| Overheads Allocation'!H$9*V74*'Input| Projects'!$AO74,"DNSP defined",'Calc| Overheads Allocation'!H$79*'Input| Projects'!$AW74,0),0)</f>
        <v>0</v>
      </c>
      <c r="AU74" s="172" cm="1">
        <f t="array" ref="AU74">IFERROR(--('Input| Projects'!$AT74="Yes")*_xlfn.SWITCH('Input| Overheads'!$C$50,"Direct costs",'Calc| Overheads Allocation'!I$9*W74,"Internal labour",'Calc| Overheads Allocation'!I$9*W74*'Input| Projects'!$AO74,"DNSP defined",'Calc| Overheads Allocation'!I$79*'Input| Projects'!$AW74,0),0)</f>
        <v>0</v>
      </c>
      <c r="AV74" s="175"/>
      <c r="AW74" s="172">
        <f t="shared" si="24"/>
        <v>0</v>
      </c>
      <c r="AX74" s="172">
        <f t="shared" si="25"/>
        <v>0</v>
      </c>
      <c r="AY74" s="172">
        <f t="shared" si="26"/>
        <v>0</v>
      </c>
      <c r="AZ74" s="172">
        <f t="shared" si="27"/>
        <v>0</v>
      </c>
      <c r="BA74" s="172">
        <f t="shared" si="28"/>
        <v>0</v>
      </c>
      <c r="BB74" s="172">
        <f t="shared" si="29"/>
        <v>0</v>
      </c>
      <c r="BC74" s="172">
        <f t="shared" si="30"/>
        <v>0</v>
      </c>
      <c r="BD74" s="176"/>
      <c r="BE74" s="172">
        <f t="shared" si="31"/>
        <v>0</v>
      </c>
      <c r="BF74" s="172">
        <f t="shared" si="32"/>
        <v>0</v>
      </c>
      <c r="BG74" s="172">
        <f t="shared" si="33"/>
        <v>0</v>
      </c>
      <c r="BH74" s="172">
        <f t="shared" si="34"/>
        <v>0</v>
      </c>
      <c r="BI74" s="172">
        <f t="shared" si="35"/>
        <v>0</v>
      </c>
      <c r="BJ74" s="172">
        <f t="shared" si="36"/>
        <v>0</v>
      </c>
      <c r="BK74" s="172">
        <f t="shared" si="37"/>
        <v>0</v>
      </c>
      <c r="BL74" s="176"/>
      <c r="BM74" s="172">
        <f t="shared" ref="BM74:BM137" si="38">IFERROR(Q74+AW74,"")</f>
        <v>0</v>
      </c>
      <c r="BN74" s="172">
        <f t="shared" ref="BN74:BN137" si="39">IFERROR(R74+AX74,"")</f>
        <v>0</v>
      </c>
      <c r="BO74" s="172">
        <f t="shared" ref="BO74:BO137" si="40">IFERROR(S74+AY74,"")</f>
        <v>0</v>
      </c>
      <c r="BP74" s="172">
        <f t="shared" ref="BP74:BP137" si="41">IFERROR(T74+AZ74,"")</f>
        <v>0</v>
      </c>
      <c r="BQ74" s="172">
        <f t="shared" ref="BQ74:BQ137" si="42">IFERROR(U74+BA74,"")</f>
        <v>0</v>
      </c>
      <c r="BR74" s="172">
        <f t="shared" ref="BR74:BR137" si="43">IFERROR(V74+BB74,"")</f>
        <v>0</v>
      </c>
      <c r="BS74" s="172">
        <f t="shared" ref="BS74:BS137" si="44">IFERROR(W74+BC74,"")</f>
        <v>0</v>
      </c>
      <c r="BT74" s="55"/>
      <c r="BU74" s="158">
        <f>SUMIF('Input| Projects'!$BA$8:$CX$8,RIGHT(BU$9,3),'Input| Projects'!$BA74:$CX74)</f>
        <v>0</v>
      </c>
      <c r="BV74" s="158">
        <f>SUMIF('Input| Projects'!$BA$8:$CX$8,RIGHT(BV$9,3),'Input| Projects'!$BA74:$CX74)</f>
        <v>0</v>
      </c>
      <c r="BW74" s="79" t="str">
        <f t="shared" ref="BW74:BW137" si="45">IF(SUM(BU74:BV74,F74:G74)=0,"",IF(SUM(BU74:BV74)=1,"",1))</f>
        <v/>
      </c>
    </row>
    <row r="75" spans="2:75" x14ac:dyDescent="0.2">
      <c r="B75" s="123">
        <f>IFERROR('Input| Projects'!B75,"")</f>
        <v>66</v>
      </c>
      <c r="C75" s="160" t="str">
        <f>IFERROR(IF('Input| Projects'!C75="","",'Input| Projects'!C75),"")</f>
        <v/>
      </c>
      <c r="D75" s="160" t="str">
        <f>IFERROR(IF('Input| Projects'!D75="","",'Input| Projects'!D75),"")</f>
        <v/>
      </c>
      <c r="E75" s="53"/>
      <c r="F75" s="160" t="str">
        <f>IF(LEN('Input| Projects'!F75)&gt;0,'Input| Projects'!F75,"")</f>
        <v/>
      </c>
      <c r="G75" s="160" t="str">
        <f>IF(LEN('Input| Projects'!G75)&gt;0,'Input| Projects'!G75,"")</f>
        <v/>
      </c>
      <c r="H75" s="10"/>
      <c r="I75" s="194" cm="1">
        <f t="array" ref="I75">IF(LEN($F75)&gt;0,1+IFERROR(SUMPRODUCT(TRANSPOSE('Input| Projects'!$AO75:$AQ75),INDEX('Input| Escalations'!$F$27:$L$29,,MATCH(Q$9,'Input| Escalations'!$F$21:$L$21,0))),0),0)</f>
        <v>0</v>
      </c>
      <c r="J75" s="194" cm="1">
        <f t="array" ref="J75">IF(LEN($F75)&gt;0,1+IFERROR(SUMPRODUCT(TRANSPOSE('Input| Projects'!$AO75:$AQ75),INDEX('Input| Escalations'!$F$27:$L$29,,MATCH(R$9,'Input| Escalations'!$F$21:$L$21,0))),0),0)</f>
        <v>0</v>
      </c>
      <c r="K75" s="194" cm="1">
        <f t="array" ref="K75">IF(LEN($F75)&gt;0,1+IFERROR(SUMPRODUCT(TRANSPOSE('Input| Projects'!$AO75:$AQ75),INDEX('Input| Escalations'!$F$27:$L$29,,MATCH(S$9,'Input| Escalations'!$F$21:$L$21,0))),0),0)</f>
        <v>0</v>
      </c>
      <c r="L75" s="194" cm="1">
        <f t="array" ref="L75">IF(LEN($F75)&gt;0,1+IFERROR(SUMPRODUCT(TRANSPOSE('Input| Projects'!$AO75:$AQ75),INDEX('Input| Escalations'!$F$27:$L$29,,MATCH(T$9,'Input| Escalations'!$F$21:$L$21,0))),0),0)</f>
        <v>0</v>
      </c>
      <c r="M75" s="194" cm="1">
        <f t="array" ref="M75">IF(LEN($F75)&gt;0,1+IFERROR(SUMPRODUCT(TRANSPOSE('Input| Projects'!$AO75:$AQ75),INDEX('Input| Escalations'!$F$27:$L$29,,MATCH(U$9,'Input| Escalations'!$F$21:$L$21,0))),0),0)</f>
        <v>0</v>
      </c>
      <c r="N75" s="194" cm="1">
        <f t="array" ref="N75">IF(LEN($F75)&gt;0,1+IFERROR(SUMPRODUCT(TRANSPOSE('Input| Projects'!$AO75:$AQ75),INDEX('Input| Escalations'!$F$27:$L$29,,MATCH(V$9,'Input| Escalations'!$F$21:$L$21,0))),0),0)</f>
        <v>0</v>
      </c>
      <c r="O75" s="194" cm="1">
        <f t="array" ref="O75">IF(LEN($F75)&gt;0,1+IFERROR(SUMPRODUCT(TRANSPOSE('Input| Projects'!$AO75:$AQ75),INDEX('Input| Escalations'!$F$27:$L$29,,MATCH(W$9,'Input| Escalations'!$F$21:$L$21,0))),0),0)</f>
        <v>0</v>
      </c>
      <c r="P75" s="10"/>
      <c r="Q75" s="172">
        <f>IFERROR(IF(ISNUMBER(FIND("decision",'Input| Setup'!$F$6)),'Input| Projects'!Y75,'Input| Projects'!I75)*'Input| Escalations'!$I$17*I75,0)</f>
        <v>0</v>
      </c>
      <c r="R75" s="172">
        <f>IFERROR(IF(ISNUMBER(FIND("decision",'Input| Setup'!$F$6)),'Input| Projects'!Z75,'Input| Projects'!J75)*'Input| Escalations'!$I$17*J75,0)</f>
        <v>0</v>
      </c>
      <c r="S75" s="172">
        <f>IFERROR(IF(ISNUMBER(FIND("decision",'Input| Setup'!$F$6)),'Input| Projects'!AA75,'Input| Projects'!K75)*'Input| Escalations'!$I$17*K75,0)</f>
        <v>0</v>
      </c>
      <c r="T75" s="172">
        <f>IFERROR(IF(ISNUMBER(FIND("decision",'Input| Setup'!$F$6)),'Input| Projects'!AB75,'Input| Projects'!L75)*'Input| Escalations'!$I$17*L75,0)</f>
        <v>0</v>
      </c>
      <c r="U75" s="172">
        <f>IFERROR(IF(ISNUMBER(FIND("decision",'Input| Setup'!$F$6)),'Input| Projects'!AC75,'Input| Projects'!M75)*'Input| Escalations'!$I$17*M75,0)</f>
        <v>0</v>
      </c>
      <c r="V75" s="172">
        <f>IFERROR(IF(ISNUMBER(FIND("decision",'Input| Setup'!$F$6)),'Input| Projects'!AD75,'Input| Projects'!N75)*'Input| Escalations'!$I$17*N75,0)</f>
        <v>0</v>
      </c>
      <c r="W75" s="172">
        <f>IFERROR(IF(ISNUMBER(FIND("decision",'Input| Setup'!$F$6)),'Input| Projects'!AE75,'Input| Projects'!O75)*'Input| Escalations'!$I$17*O75,0)</f>
        <v>0</v>
      </c>
      <c r="X75" s="175"/>
      <c r="Y75" s="172">
        <f>IF(ISNUMBER(FIND("decision",'Input| Setup'!$F$6)),'Input| Projects'!AG75,'Input| Projects'!Q75)*I75*'Input| Escalations'!$I$17</f>
        <v>0</v>
      </c>
      <c r="Z75" s="172">
        <f>IF(ISNUMBER(FIND("decision",'Input| Setup'!$F$6)),'Input| Projects'!AH75,'Input| Projects'!R75)*J75*'Input| Escalations'!$I$17</f>
        <v>0</v>
      </c>
      <c r="AA75" s="172">
        <f>IF(ISNUMBER(FIND("decision",'Input| Setup'!$F$6)),'Input| Projects'!AI75,'Input| Projects'!S75)*K75*'Input| Escalations'!$I$17</f>
        <v>0</v>
      </c>
      <c r="AB75" s="172">
        <f>IF(ISNUMBER(FIND("decision",'Input| Setup'!$F$6)),'Input| Projects'!AJ75,'Input| Projects'!T75)*L75*'Input| Escalations'!$I$17</f>
        <v>0</v>
      </c>
      <c r="AC75" s="172">
        <f>IF(ISNUMBER(FIND("decision",'Input| Setup'!$F$6)),'Input| Projects'!AK75,'Input| Projects'!U75)*M75*'Input| Escalations'!$I$17</f>
        <v>0</v>
      </c>
      <c r="AD75" s="172">
        <f>IF(ISNUMBER(FIND("decision",'Input| Setup'!$F$6)),'Input| Projects'!AL75,'Input| Projects'!V75)*N75*'Input| Escalations'!$I$17</f>
        <v>0</v>
      </c>
      <c r="AE75" s="172">
        <f>IF(ISNUMBER(FIND("decision",'Input| Setup'!$F$6)),'Input| Projects'!AM75,'Input| Projects'!W75)*O75*'Input| Escalations'!$I$17</f>
        <v>0</v>
      </c>
      <c r="AF75" s="175"/>
      <c r="AG75" s="172" cm="1">
        <f t="array" ref="AG75">IFERROR(--('Input| Projects'!$AS75="Yes")*_xlfn.SWITCH('Input| Overheads'!$C$50,"Direct costs",'Calc| Overheads Allocation'!C$8*Q75,"Internal labour",'Calc| Overheads Allocation'!C$8*Q75*'Input| Projects'!$AO75,"DNSP defined",'Calc| Overheads Allocation'!C$78*'Input| Projects'!$AV75,0),0)</f>
        <v>0</v>
      </c>
      <c r="AH75" s="172" cm="1">
        <f t="array" ref="AH75">IFERROR(--('Input| Projects'!$AS75="Yes")*_xlfn.SWITCH('Input| Overheads'!$C$50,"Direct costs",'Calc| Overheads Allocation'!D$8*R75,"Internal labour",'Calc| Overheads Allocation'!D$8*R75*'Input| Projects'!$AO75,"DNSP defined",'Calc| Overheads Allocation'!D$78*'Input| Projects'!$AV75,0),0)</f>
        <v>0</v>
      </c>
      <c r="AI75" s="172" cm="1">
        <f t="array" ref="AI75">IFERROR(--('Input| Projects'!$AS75="Yes")*_xlfn.SWITCH('Input| Overheads'!$C$50,"Direct costs",'Calc| Overheads Allocation'!E$8*S75,"Internal labour",'Calc| Overheads Allocation'!E$8*S75*'Input| Projects'!$AO75,"DNSP defined",'Calc| Overheads Allocation'!E$78*'Input| Projects'!$AV75,0),0)</f>
        <v>0</v>
      </c>
      <c r="AJ75" s="172" cm="1">
        <f t="array" ref="AJ75">IFERROR(--('Input| Projects'!$AS75="Yes")*_xlfn.SWITCH('Input| Overheads'!$C$50,"Direct costs",'Calc| Overheads Allocation'!F$8*T75,"Internal labour",'Calc| Overheads Allocation'!F$8*T75*'Input| Projects'!$AO75,"DNSP defined",'Calc| Overheads Allocation'!F$78*'Input| Projects'!$AV75,0),0)</f>
        <v>0</v>
      </c>
      <c r="AK75" s="172" cm="1">
        <f t="array" ref="AK75">IFERROR(--('Input| Projects'!$AS75="Yes")*_xlfn.SWITCH('Input| Overheads'!$C$50,"Direct costs",'Calc| Overheads Allocation'!G$8*U75,"Internal labour",'Calc| Overheads Allocation'!G$8*U75*'Input| Projects'!$AO75,"DNSP defined",'Calc| Overheads Allocation'!G$78*'Input| Projects'!$AV75,0),0)</f>
        <v>0</v>
      </c>
      <c r="AL75" s="172" cm="1">
        <f t="array" ref="AL75">IFERROR(--('Input| Projects'!$AS75="Yes")*_xlfn.SWITCH('Input| Overheads'!$C$50,"Direct costs",'Calc| Overheads Allocation'!H$8*V75,"Internal labour",'Calc| Overheads Allocation'!H$8*V75*'Input| Projects'!$AO75,"DNSP defined",'Calc| Overheads Allocation'!H$78*'Input| Projects'!$AV75,0),0)</f>
        <v>0</v>
      </c>
      <c r="AM75" s="172" cm="1">
        <f t="array" ref="AM75">IFERROR(--('Input| Projects'!$AS75="Yes")*_xlfn.SWITCH('Input| Overheads'!$C$50,"Direct costs",'Calc| Overheads Allocation'!I$8*W75,"Internal labour",'Calc| Overheads Allocation'!I$8*W75*'Input| Projects'!$AO75,"DNSP defined",'Calc| Overheads Allocation'!I$78*'Input| Projects'!$AV75,0),0)</f>
        <v>0</v>
      </c>
      <c r="AN75" s="175"/>
      <c r="AO75" s="172" cm="1">
        <f t="array" ref="AO75">IFERROR(--('Input| Projects'!$AT75="Yes")*_xlfn.SWITCH('Input| Overheads'!$C$50,"Direct costs",'Calc| Overheads Allocation'!C$9*Q75,"Internal labour",'Calc| Overheads Allocation'!C$9*Q75*'Input| Projects'!$AO75,"DNSP defined",'Calc| Overheads Allocation'!C$79*'Input| Projects'!$AW75,0),0)</f>
        <v>0</v>
      </c>
      <c r="AP75" s="172" cm="1">
        <f t="array" ref="AP75">IFERROR(--('Input| Projects'!$AT75="Yes")*_xlfn.SWITCH('Input| Overheads'!$C$50,"Direct costs",'Calc| Overheads Allocation'!D$9*R75,"Internal labour",'Calc| Overheads Allocation'!D$9*R75*'Input| Projects'!$AO75,"DNSP defined",'Calc| Overheads Allocation'!D$79*'Input| Projects'!$AW75,0),0)</f>
        <v>0</v>
      </c>
      <c r="AQ75" s="172" cm="1">
        <f t="array" ref="AQ75">IFERROR(--('Input| Projects'!$AT75="Yes")*_xlfn.SWITCH('Input| Overheads'!$C$50,"Direct costs",'Calc| Overheads Allocation'!E$9*S75,"Internal labour",'Calc| Overheads Allocation'!E$9*S75*'Input| Projects'!$AO75,"DNSP defined",'Calc| Overheads Allocation'!E$79*'Input| Projects'!$AW75,0),0)</f>
        <v>0</v>
      </c>
      <c r="AR75" s="172" cm="1">
        <f t="array" ref="AR75">IFERROR(--('Input| Projects'!$AT75="Yes")*_xlfn.SWITCH('Input| Overheads'!$C$50,"Direct costs",'Calc| Overheads Allocation'!F$9*T75,"Internal labour",'Calc| Overheads Allocation'!F$9*T75*'Input| Projects'!$AO75,"DNSP defined",'Calc| Overheads Allocation'!F$79*'Input| Projects'!$AW75,0),0)</f>
        <v>0</v>
      </c>
      <c r="AS75" s="172" cm="1">
        <f t="array" ref="AS75">IFERROR(--('Input| Projects'!$AT75="Yes")*_xlfn.SWITCH('Input| Overheads'!$C$50,"Direct costs",'Calc| Overheads Allocation'!G$9*U75,"Internal labour",'Calc| Overheads Allocation'!G$9*U75*'Input| Projects'!$AO75,"DNSP defined",'Calc| Overheads Allocation'!G$79*'Input| Projects'!$AW75,0),0)</f>
        <v>0</v>
      </c>
      <c r="AT75" s="172" cm="1">
        <f t="array" ref="AT75">IFERROR(--('Input| Projects'!$AT75="Yes")*_xlfn.SWITCH('Input| Overheads'!$C$50,"Direct costs",'Calc| Overheads Allocation'!H$9*V75,"Internal labour",'Calc| Overheads Allocation'!H$9*V75*'Input| Projects'!$AO75,"DNSP defined",'Calc| Overheads Allocation'!H$79*'Input| Projects'!$AW75,0),0)</f>
        <v>0</v>
      </c>
      <c r="AU75" s="172" cm="1">
        <f t="array" ref="AU75">IFERROR(--('Input| Projects'!$AT75="Yes")*_xlfn.SWITCH('Input| Overheads'!$C$50,"Direct costs",'Calc| Overheads Allocation'!I$9*W75,"Internal labour",'Calc| Overheads Allocation'!I$9*W75*'Input| Projects'!$AO75,"DNSP defined",'Calc| Overheads Allocation'!I$79*'Input| Projects'!$AW75,0),0)</f>
        <v>0</v>
      </c>
      <c r="AV75" s="175"/>
      <c r="AW75" s="172">
        <f t="shared" ref="AW75:AW138" si="46">IFERROR(AO75+AG75,"")</f>
        <v>0</v>
      </c>
      <c r="AX75" s="172">
        <f t="shared" ref="AX75:AX138" si="47">IFERROR(AP75+AH75,"")</f>
        <v>0</v>
      </c>
      <c r="AY75" s="172">
        <f t="shared" ref="AY75:AY138" si="48">IFERROR(AQ75+AI75,"")</f>
        <v>0</v>
      </c>
      <c r="AZ75" s="172">
        <f t="shared" ref="AZ75:AZ138" si="49">IFERROR(AR75+AJ75,"")</f>
        <v>0</v>
      </c>
      <c r="BA75" s="172">
        <f t="shared" ref="BA75:BA138" si="50">IFERROR(AS75+AK75,"")</f>
        <v>0</v>
      </c>
      <c r="BB75" s="172">
        <f t="shared" ref="BB75:BB138" si="51">IFERROR(AT75+AL75,"")</f>
        <v>0</v>
      </c>
      <c r="BC75" s="172">
        <f t="shared" ref="BC75:BC138" si="52">IFERROR(AU75+AM75,"")</f>
        <v>0</v>
      </c>
      <c r="BD75" s="176"/>
      <c r="BE75" s="172">
        <f t="shared" ref="BE75:BE138" si="53">IFERROR(IF(Q75&gt;0,AW75*(Y75/Q75),0),"")</f>
        <v>0</v>
      </c>
      <c r="BF75" s="172">
        <f t="shared" ref="BF75:BF138" si="54">IFERROR(IF(R75&gt;0,AX75*(Z75/R75),0),"")</f>
        <v>0</v>
      </c>
      <c r="BG75" s="172">
        <f t="shared" ref="BG75:BG138" si="55">IFERROR(IF(S75&gt;0,AY75*(AA75/S75),0),"")</f>
        <v>0</v>
      </c>
      <c r="BH75" s="172">
        <f t="shared" ref="BH75:BH138" si="56">IFERROR(IF(T75&gt;0,AZ75*(AB75/T75),0),"")</f>
        <v>0</v>
      </c>
      <c r="BI75" s="172">
        <f t="shared" ref="BI75:BI138" si="57">IFERROR(IF(U75&gt;0,BA75*(AC75/U75),0),"")</f>
        <v>0</v>
      </c>
      <c r="BJ75" s="172">
        <f t="shared" ref="BJ75:BJ138" si="58">IFERROR(IF(V75&gt;0,BB75*(AD75/V75),0),"")</f>
        <v>0</v>
      </c>
      <c r="BK75" s="172">
        <f t="shared" ref="BK75:BK138" si="59">IFERROR(IF(W75&gt;0,BC75*(AE75/W75),0),"")</f>
        <v>0</v>
      </c>
      <c r="BL75" s="176"/>
      <c r="BM75" s="172">
        <f t="shared" si="38"/>
        <v>0</v>
      </c>
      <c r="BN75" s="172">
        <f t="shared" si="39"/>
        <v>0</v>
      </c>
      <c r="BO75" s="172">
        <f t="shared" si="40"/>
        <v>0</v>
      </c>
      <c r="BP75" s="172">
        <f t="shared" si="41"/>
        <v>0</v>
      </c>
      <c r="BQ75" s="172">
        <f t="shared" si="42"/>
        <v>0</v>
      </c>
      <c r="BR75" s="172">
        <f t="shared" si="43"/>
        <v>0</v>
      </c>
      <c r="BS75" s="172">
        <f t="shared" si="44"/>
        <v>0</v>
      </c>
      <c r="BT75" s="55"/>
      <c r="BU75" s="158">
        <f>SUMIF('Input| Projects'!$BA$8:$CX$8,RIGHT(BU$9,3),'Input| Projects'!$BA75:$CX75)</f>
        <v>0</v>
      </c>
      <c r="BV75" s="158">
        <f>SUMIF('Input| Projects'!$BA$8:$CX$8,RIGHT(BV$9,3),'Input| Projects'!$BA75:$CX75)</f>
        <v>0</v>
      </c>
      <c r="BW75" s="79" t="str">
        <f t="shared" si="45"/>
        <v/>
      </c>
    </row>
    <row r="76" spans="2:75" x14ac:dyDescent="0.2">
      <c r="B76" s="123">
        <f>IFERROR('Input| Projects'!B76,"")</f>
        <v>67</v>
      </c>
      <c r="C76" s="160" t="str">
        <f>IFERROR(IF('Input| Projects'!C76="","",'Input| Projects'!C76),"")</f>
        <v/>
      </c>
      <c r="D76" s="160" t="str">
        <f>IFERROR(IF('Input| Projects'!D76="","",'Input| Projects'!D76),"")</f>
        <v/>
      </c>
      <c r="E76" s="53"/>
      <c r="F76" s="160" t="str">
        <f>IF(LEN('Input| Projects'!F76)&gt;0,'Input| Projects'!F76,"")</f>
        <v/>
      </c>
      <c r="G76" s="160" t="str">
        <f>IF(LEN('Input| Projects'!G76)&gt;0,'Input| Projects'!G76,"")</f>
        <v/>
      </c>
      <c r="H76" s="10"/>
      <c r="I76" s="194" cm="1">
        <f t="array" ref="I76">IF(LEN($F76)&gt;0,1+IFERROR(SUMPRODUCT(TRANSPOSE('Input| Projects'!$AO76:$AQ76),INDEX('Input| Escalations'!$F$27:$L$29,,MATCH(Q$9,'Input| Escalations'!$F$21:$L$21,0))),0),0)</f>
        <v>0</v>
      </c>
      <c r="J76" s="194" cm="1">
        <f t="array" ref="J76">IF(LEN($F76)&gt;0,1+IFERROR(SUMPRODUCT(TRANSPOSE('Input| Projects'!$AO76:$AQ76),INDEX('Input| Escalations'!$F$27:$L$29,,MATCH(R$9,'Input| Escalations'!$F$21:$L$21,0))),0),0)</f>
        <v>0</v>
      </c>
      <c r="K76" s="194" cm="1">
        <f t="array" ref="K76">IF(LEN($F76)&gt;0,1+IFERROR(SUMPRODUCT(TRANSPOSE('Input| Projects'!$AO76:$AQ76),INDEX('Input| Escalations'!$F$27:$L$29,,MATCH(S$9,'Input| Escalations'!$F$21:$L$21,0))),0),0)</f>
        <v>0</v>
      </c>
      <c r="L76" s="194" cm="1">
        <f t="array" ref="L76">IF(LEN($F76)&gt;0,1+IFERROR(SUMPRODUCT(TRANSPOSE('Input| Projects'!$AO76:$AQ76),INDEX('Input| Escalations'!$F$27:$L$29,,MATCH(T$9,'Input| Escalations'!$F$21:$L$21,0))),0),0)</f>
        <v>0</v>
      </c>
      <c r="M76" s="194" cm="1">
        <f t="array" ref="M76">IF(LEN($F76)&gt;0,1+IFERROR(SUMPRODUCT(TRANSPOSE('Input| Projects'!$AO76:$AQ76),INDEX('Input| Escalations'!$F$27:$L$29,,MATCH(U$9,'Input| Escalations'!$F$21:$L$21,0))),0),0)</f>
        <v>0</v>
      </c>
      <c r="N76" s="194" cm="1">
        <f t="array" ref="N76">IF(LEN($F76)&gt;0,1+IFERROR(SUMPRODUCT(TRANSPOSE('Input| Projects'!$AO76:$AQ76),INDEX('Input| Escalations'!$F$27:$L$29,,MATCH(V$9,'Input| Escalations'!$F$21:$L$21,0))),0),0)</f>
        <v>0</v>
      </c>
      <c r="O76" s="194" cm="1">
        <f t="array" ref="O76">IF(LEN($F76)&gt;0,1+IFERROR(SUMPRODUCT(TRANSPOSE('Input| Projects'!$AO76:$AQ76),INDEX('Input| Escalations'!$F$27:$L$29,,MATCH(W$9,'Input| Escalations'!$F$21:$L$21,0))),0),0)</f>
        <v>0</v>
      </c>
      <c r="P76" s="10"/>
      <c r="Q76" s="172">
        <f>IFERROR(IF(ISNUMBER(FIND("decision",'Input| Setup'!$F$6)),'Input| Projects'!Y76,'Input| Projects'!I76)*'Input| Escalations'!$I$17*I76,0)</f>
        <v>0</v>
      </c>
      <c r="R76" s="172">
        <f>IFERROR(IF(ISNUMBER(FIND("decision",'Input| Setup'!$F$6)),'Input| Projects'!Z76,'Input| Projects'!J76)*'Input| Escalations'!$I$17*J76,0)</f>
        <v>0</v>
      </c>
      <c r="S76" s="172">
        <f>IFERROR(IF(ISNUMBER(FIND("decision",'Input| Setup'!$F$6)),'Input| Projects'!AA76,'Input| Projects'!K76)*'Input| Escalations'!$I$17*K76,0)</f>
        <v>0</v>
      </c>
      <c r="T76" s="172">
        <f>IFERROR(IF(ISNUMBER(FIND("decision",'Input| Setup'!$F$6)),'Input| Projects'!AB76,'Input| Projects'!L76)*'Input| Escalations'!$I$17*L76,0)</f>
        <v>0</v>
      </c>
      <c r="U76" s="172">
        <f>IFERROR(IF(ISNUMBER(FIND("decision",'Input| Setup'!$F$6)),'Input| Projects'!AC76,'Input| Projects'!M76)*'Input| Escalations'!$I$17*M76,0)</f>
        <v>0</v>
      </c>
      <c r="V76" s="172">
        <f>IFERROR(IF(ISNUMBER(FIND("decision",'Input| Setup'!$F$6)),'Input| Projects'!AD76,'Input| Projects'!N76)*'Input| Escalations'!$I$17*N76,0)</f>
        <v>0</v>
      </c>
      <c r="W76" s="172">
        <f>IFERROR(IF(ISNUMBER(FIND("decision",'Input| Setup'!$F$6)),'Input| Projects'!AE76,'Input| Projects'!O76)*'Input| Escalations'!$I$17*O76,0)</f>
        <v>0</v>
      </c>
      <c r="X76" s="175"/>
      <c r="Y76" s="172">
        <f>IF(ISNUMBER(FIND("decision",'Input| Setup'!$F$6)),'Input| Projects'!AG76,'Input| Projects'!Q76)*I76*'Input| Escalations'!$I$17</f>
        <v>0</v>
      </c>
      <c r="Z76" s="172">
        <f>IF(ISNUMBER(FIND("decision",'Input| Setup'!$F$6)),'Input| Projects'!AH76,'Input| Projects'!R76)*J76*'Input| Escalations'!$I$17</f>
        <v>0</v>
      </c>
      <c r="AA76" s="172">
        <f>IF(ISNUMBER(FIND("decision",'Input| Setup'!$F$6)),'Input| Projects'!AI76,'Input| Projects'!S76)*K76*'Input| Escalations'!$I$17</f>
        <v>0</v>
      </c>
      <c r="AB76" s="172">
        <f>IF(ISNUMBER(FIND("decision",'Input| Setup'!$F$6)),'Input| Projects'!AJ76,'Input| Projects'!T76)*L76*'Input| Escalations'!$I$17</f>
        <v>0</v>
      </c>
      <c r="AC76" s="172">
        <f>IF(ISNUMBER(FIND("decision",'Input| Setup'!$F$6)),'Input| Projects'!AK76,'Input| Projects'!U76)*M76*'Input| Escalations'!$I$17</f>
        <v>0</v>
      </c>
      <c r="AD76" s="172">
        <f>IF(ISNUMBER(FIND("decision",'Input| Setup'!$F$6)),'Input| Projects'!AL76,'Input| Projects'!V76)*N76*'Input| Escalations'!$I$17</f>
        <v>0</v>
      </c>
      <c r="AE76" s="172">
        <f>IF(ISNUMBER(FIND("decision",'Input| Setup'!$F$6)),'Input| Projects'!AM76,'Input| Projects'!W76)*O76*'Input| Escalations'!$I$17</f>
        <v>0</v>
      </c>
      <c r="AF76" s="175"/>
      <c r="AG76" s="172" cm="1">
        <f t="array" ref="AG76">IFERROR(--('Input| Projects'!$AS76="Yes")*_xlfn.SWITCH('Input| Overheads'!$C$50,"Direct costs",'Calc| Overheads Allocation'!C$8*Q76,"Internal labour",'Calc| Overheads Allocation'!C$8*Q76*'Input| Projects'!$AO76,"DNSP defined",'Calc| Overheads Allocation'!C$78*'Input| Projects'!$AV76,0),0)</f>
        <v>0</v>
      </c>
      <c r="AH76" s="172" cm="1">
        <f t="array" ref="AH76">IFERROR(--('Input| Projects'!$AS76="Yes")*_xlfn.SWITCH('Input| Overheads'!$C$50,"Direct costs",'Calc| Overheads Allocation'!D$8*R76,"Internal labour",'Calc| Overheads Allocation'!D$8*R76*'Input| Projects'!$AO76,"DNSP defined",'Calc| Overheads Allocation'!D$78*'Input| Projects'!$AV76,0),0)</f>
        <v>0</v>
      </c>
      <c r="AI76" s="172" cm="1">
        <f t="array" ref="AI76">IFERROR(--('Input| Projects'!$AS76="Yes")*_xlfn.SWITCH('Input| Overheads'!$C$50,"Direct costs",'Calc| Overheads Allocation'!E$8*S76,"Internal labour",'Calc| Overheads Allocation'!E$8*S76*'Input| Projects'!$AO76,"DNSP defined",'Calc| Overheads Allocation'!E$78*'Input| Projects'!$AV76,0),0)</f>
        <v>0</v>
      </c>
      <c r="AJ76" s="172" cm="1">
        <f t="array" ref="AJ76">IFERROR(--('Input| Projects'!$AS76="Yes")*_xlfn.SWITCH('Input| Overheads'!$C$50,"Direct costs",'Calc| Overheads Allocation'!F$8*T76,"Internal labour",'Calc| Overheads Allocation'!F$8*T76*'Input| Projects'!$AO76,"DNSP defined",'Calc| Overheads Allocation'!F$78*'Input| Projects'!$AV76,0),0)</f>
        <v>0</v>
      </c>
      <c r="AK76" s="172" cm="1">
        <f t="array" ref="AK76">IFERROR(--('Input| Projects'!$AS76="Yes")*_xlfn.SWITCH('Input| Overheads'!$C$50,"Direct costs",'Calc| Overheads Allocation'!G$8*U76,"Internal labour",'Calc| Overheads Allocation'!G$8*U76*'Input| Projects'!$AO76,"DNSP defined",'Calc| Overheads Allocation'!G$78*'Input| Projects'!$AV76,0),0)</f>
        <v>0</v>
      </c>
      <c r="AL76" s="172" cm="1">
        <f t="array" ref="AL76">IFERROR(--('Input| Projects'!$AS76="Yes")*_xlfn.SWITCH('Input| Overheads'!$C$50,"Direct costs",'Calc| Overheads Allocation'!H$8*V76,"Internal labour",'Calc| Overheads Allocation'!H$8*V76*'Input| Projects'!$AO76,"DNSP defined",'Calc| Overheads Allocation'!H$78*'Input| Projects'!$AV76,0),0)</f>
        <v>0</v>
      </c>
      <c r="AM76" s="172" cm="1">
        <f t="array" ref="AM76">IFERROR(--('Input| Projects'!$AS76="Yes")*_xlfn.SWITCH('Input| Overheads'!$C$50,"Direct costs",'Calc| Overheads Allocation'!I$8*W76,"Internal labour",'Calc| Overheads Allocation'!I$8*W76*'Input| Projects'!$AO76,"DNSP defined",'Calc| Overheads Allocation'!I$78*'Input| Projects'!$AV76,0),0)</f>
        <v>0</v>
      </c>
      <c r="AN76" s="175"/>
      <c r="AO76" s="172" cm="1">
        <f t="array" ref="AO76">IFERROR(--('Input| Projects'!$AT76="Yes")*_xlfn.SWITCH('Input| Overheads'!$C$50,"Direct costs",'Calc| Overheads Allocation'!C$9*Q76,"Internal labour",'Calc| Overheads Allocation'!C$9*Q76*'Input| Projects'!$AO76,"DNSP defined",'Calc| Overheads Allocation'!C$79*'Input| Projects'!$AW76,0),0)</f>
        <v>0</v>
      </c>
      <c r="AP76" s="172" cm="1">
        <f t="array" ref="AP76">IFERROR(--('Input| Projects'!$AT76="Yes")*_xlfn.SWITCH('Input| Overheads'!$C$50,"Direct costs",'Calc| Overheads Allocation'!D$9*R76,"Internal labour",'Calc| Overheads Allocation'!D$9*R76*'Input| Projects'!$AO76,"DNSP defined",'Calc| Overheads Allocation'!D$79*'Input| Projects'!$AW76,0),0)</f>
        <v>0</v>
      </c>
      <c r="AQ76" s="172" cm="1">
        <f t="array" ref="AQ76">IFERROR(--('Input| Projects'!$AT76="Yes")*_xlfn.SWITCH('Input| Overheads'!$C$50,"Direct costs",'Calc| Overheads Allocation'!E$9*S76,"Internal labour",'Calc| Overheads Allocation'!E$9*S76*'Input| Projects'!$AO76,"DNSP defined",'Calc| Overheads Allocation'!E$79*'Input| Projects'!$AW76,0),0)</f>
        <v>0</v>
      </c>
      <c r="AR76" s="172" cm="1">
        <f t="array" ref="AR76">IFERROR(--('Input| Projects'!$AT76="Yes")*_xlfn.SWITCH('Input| Overheads'!$C$50,"Direct costs",'Calc| Overheads Allocation'!F$9*T76,"Internal labour",'Calc| Overheads Allocation'!F$9*T76*'Input| Projects'!$AO76,"DNSP defined",'Calc| Overheads Allocation'!F$79*'Input| Projects'!$AW76,0),0)</f>
        <v>0</v>
      </c>
      <c r="AS76" s="172" cm="1">
        <f t="array" ref="AS76">IFERROR(--('Input| Projects'!$AT76="Yes")*_xlfn.SWITCH('Input| Overheads'!$C$50,"Direct costs",'Calc| Overheads Allocation'!G$9*U76,"Internal labour",'Calc| Overheads Allocation'!G$9*U76*'Input| Projects'!$AO76,"DNSP defined",'Calc| Overheads Allocation'!G$79*'Input| Projects'!$AW76,0),0)</f>
        <v>0</v>
      </c>
      <c r="AT76" s="172" cm="1">
        <f t="array" ref="AT76">IFERROR(--('Input| Projects'!$AT76="Yes")*_xlfn.SWITCH('Input| Overheads'!$C$50,"Direct costs",'Calc| Overheads Allocation'!H$9*V76,"Internal labour",'Calc| Overheads Allocation'!H$9*V76*'Input| Projects'!$AO76,"DNSP defined",'Calc| Overheads Allocation'!H$79*'Input| Projects'!$AW76,0),0)</f>
        <v>0</v>
      </c>
      <c r="AU76" s="172" cm="1">
        <f t="array" ref="AU76">IFERROR(--('Input| Projects'!$AT76="Yes")*_xlfn.SWITCH('Input| Overheads'!$C$50,"Direct costs",'Calc| Overheads Allocation'!I$9*W76,"Internal labour",'Calc| Overheads Allocation'!I$9*W76*'Input| Projects'!$AO76,"DNSP defined",'Calc| Overheads Allocation'!I$79*'Input| Projects'!$AW76,0),0)</f>
        <v>0</v>
      </c>
      <c r="AV76" s="175"/>
      <c r="AW76" s="172">
        <f t="shared" si="46"/>
        <v>0</v>
      </c>
      <c r="AX76" s="172">
        <f t="shared" si="47"/>
        <v>0</v>
      </c>
      <c r="AY76" s="172">
        <f t="shared" si="48"/>
        <v>0</v>
      </c>
      <c r="AZ76" s="172">
        <f t="shared" si="49"/>
        <v>0</v>
      </c>
      <c r="BA76" s="172">
        <f t="shared" si="50"/>
        <v>0</v>
      </c>
      <c r="BB76" s="172">
        <f t="shared" si="51"/>
        <v>0</v>
      </c>
      <c r="BC76" s="172">
        <f t="shared" si="52"/>
        <v>0</v>
      </c>
      <c r="BD76" s="176"/>
      <c r="BE76" s="172">
        <f t="shared" si="53"/>
        <v>0</v>
      </c>
      <c r="BF76" s="172">
        <f t="shared" si="54"/>
        <v>0</v>
      </c>
      <c r="BG76" s="172">
        <f t="shared" si="55"/>
        <v>0</v>
      </c>
      <c r="BH76" s="172">
        <f t="shared" si="56"/>
        <v>0</v>
      </c>
      <c r="BI76" s="172">
        <f t="shared" si="57"/>
        <v>0</v>
      </c>
      <c r="BJ76" s="172">
        <f t="shared" si="58"/>
        <v>0</v>
      </c>
      <c r="BK76" s="172">
        <f t="shared" si="59"/>
        <v>0</v>
      </c>
      <c r="BL76" s="176"/>
      <c r="BM76" s="172">
        <f t="shared" si="38"/>
        <v>0</v>
      </c>
      <c r="BN76" s="172">
        <f t="shared" si="39"/>
        <v>0</v>
      </c>
      <c r="BO76" s="172">
        <f t="shared" si="40"/>
        <v>0</v>
      </c>
      <c r="BP76" s="172">
        <f t="shared" si="41"/>
        <v>0</v>
      </c>
      <c r="BQ76" s="172">
        <f t="shared" si="42"/>
        <v>0</v>
      </c>
      <c r="BR76" s="172">
        <f t="shared" si="43"/>
        <v>0</v>
      </c>
      <c r="BS76" s="172">
        <f t="shared" si="44"/>
        <v>0</v>
      </c>
      <c r="BT76" s="55"/>
      <c r="BU76" s="158">
        <f>SUMIF('Input| Projects'!$BA$8:$CX$8,RIGHT(BU$9,3),'Input| Projects'!$BA76:$CX76)</f>
        <v>0</v>
      </c>
      <c r="BV76" s="158">
        <f>SUMIF('Input| Projects'!$BA$8:$CX$8,RIGHT(BV$9,3),'Input| Projects'!$BA76:$CX76)</f>
        <v>0</v>
      </c>
      <c r="BW76" s="79" t="str">
        <f t="shared" si="45"/>
        <v/>
      </c>
    </row>
    <row r="77" spans="2:75" x14ac:dyDescent="0.2">
      <c r="B77" s="123">
        <f>IFERROR('Input| Projects'!B77,"")</f>
        <v>68</v>
      </c>
      <c r="C77" s="160" t="str">
        <f>IFERROR(IF('Input| Projects'!C77="","",'Input| Projects'!C77),"")</f>
        <v/>
      </c>
      <c r="D77" s="160" t="str">
        <f>IFERROR(IF('Input| Projects'!D77="","",'Input| Projects'!D77),"")</f>
        <v/>
      </c>
      <c r="E77" s="53"/>
      <c r="F77" s="160" t="str">
        <f>IF(LEN('Input| Projects'!F77)&gt;0,'Input| Projects'!F77,"")</f>
        <v/>
      </c>
      <c r="G77" s="160" t="str">
        <f>IF(LEN('Input| Projects'!G77)&gt;0,'Input| Projects'!G77,"")</f>
        <v/>
      </c>
      <c r="H77" s="10"/>
      <c r="I77" s="194" cm="1">
        <f t="array" ref="I77">IF(LEN($F77)&gt;0,1+IFERROR(SUMPRODUCT(TRANSPOSE('Input| Projects'!$AO77:$AQ77),INDEX('Input| Escalations'!$F$27:$L$29,,MATCH(Q$9,'Input| Escalations'!$F$21:$L$21,0))),0),0)</f>
        <v>0</v>
      </c>
      <c r="J77" s="194" cm="1">
        <f t="array" ref="J77">IF(LEN($F77)&gt;0,1+IFERROR(SUMPRODUCT(TRANSPOSE('Input| Projects'!$AO77:$AQ77),INDEX('Input| Escalations'!$F$27:$L$29,,MATCH(R$9,'Input| Escalations'!$F$21:$L$21,0))),0),0)</f>
        <v>0</v>
      </c>
      <c r="K77" s="194" cm="1">
        <f t="array" ref="K77">IF(LEN($F77)&gt;0,1+IFERROR(SUMPRODUCT(TRANSPOSE('Input| Projects'!$AO77:$AQ77),INDEX('Input| Escalations'!$F$27:$L$29,,MATCH(S$9,'Input| Escalations'!$F$21:$L$21,0))),0),0)</f>
        <v>0</v>
      </c>
      <c r="L77" s="194" cm="1">
        <f t="array" ref="L77">IF(LEN($F77)&gt;0,1+IFERROR(SUMPRODUCT(TRANSPOSE('Input| Projects'!$AO77:$AQ77),INDEX('Input| Escalations'!$F$27:$L$29,,MATCH(T$9,'Input| Escalations'!$F$21:$L$21,0))),0),0)</f>
        <v>0</v>
      </c>
      <c r="M77" s="194" cm="1">
        <f t="array" ref="M77">IF(LEN($F77)&gt;0,1+IFERROR(SUMPRODUCT(TRANSPOSE('Input| Projects'!$AO77:$AQ77),INDEX('Input| Escalations'!$F$27:$L$29,,MATCH(U$9,'Input| Escalations'!$F$21:$L$21,0))),0),0)</f>
        <v>0</v>
      </c>
      <c r="N77" s="194" cm="1">
        <f t="array" ref="N77">IF(LEN($F77)&gt;0,1+IFERROR(SUMPRODUCT(TRANSPOSE('Input| Projects'!$AO77:$AQ77),INDEX('Input| Escalations'!$F$27:$L$29,,MATCH(V$9,'Input| Escalations'!$F$21:$L$21,0))),0),0)</f>
        <v>0</v>
      </c>
      <c r="O77" s="194" cm="1">
        <f t="array" ref="O77">IF(LEN($F77)&gt;0,1+IFERROR(SUMPRODUCT(TRANSPOSE('Input| Projects'!$AO77:$AQ77),INDEX('Input| Escalations'!$F$27:$L$29,,MATCH(W$9,'Input| Escalations'!$F$21:$L$21,0))),0),0)</f>
        <v>0</v>
      </c>
      <c r="P77" s="10"/>
      <c r="Q77" s="172">
        <f>IFERROR(IF(ISNUMBER(FIND("decision",'Input| Setup'!$F$6)),'Input| Projects'!Y77,'Input| Projects'!I77)*'Input| Escalations'!$I$17*I77,0)</f>
        <v>0</v>
      </c>
      <c r="R77" s="172">
        <f>IFERROR(IF(ISNUMBER(FIND("decision",'Input| Setup'!$F$6)),'Input| Projects'!Z77,'Input| Projects'!J77)*'Input| Escalations'!$I$17*J77,0)</f>
        <v>0</v>
      </c>
      <c r="S77" s="172">
        <f>IFERROR(IF(ISNUMBER(FIND("decision",'Input| Setup'!$F$6)),'Input| Projects'!AA77,'Input| Projects'!K77)*'Input| Escalations'!$I$17*K77,0)</f>
        <v>0</v>
      </c>
      <c r="T77" s="172">
        <f>IFERROR(IF(ISNUMBER(FIND("decision",'Input| Setup'!$F$6)),'Input| Projects'!AB77,'Input| Projects'!L77)*'Input| Escalations'!$I$17*L77,0)</f>
        <v>0</v>
      </c>
      <c r="U77" s="172">
        <f>IFERROR(IF(ISNUMBER(FIND("decision",'Input| Setup'!$F$6)),'Input| Projects'!AC77,'Input| Projects'!M77)*'Input| Escalations'!$I$17*M77,0)</f>
        <v>0</v>
      </c>
      <c r="V77" s="172">
        <f>IFERROR(IF(ISNUMBER(FIND("decision",'Input| Setup'!$F$6)),'Input| Projects'!AD77,'Input| Projects'!N77)*'Input| Escalations'!$I$17*N77,0)</f>
        <v>0</v>
      </c>
      <c r="W77" s="172">
        <f>IFERROR(IF(ISNUMBER(FIND("decision",'Input| Setup'!$F$6)),'Input| Projects'!AE77,'Input| Projects'!O77)*'Input| Escalations'!$I$17*O77,0)</f>
        <v>0</v>
      </c>
      <c r="X77" s="175"/>
      <c r="Y77" s="172">
        <f>IF(ISNUMBER(FIND("decision",'Input| Setup'!$F$6)),'Input| Projects'!AG77,'Input| Projects'!Q77)*I77*'Input| Escalations'!$I$17</f>
        <v>0</v>
      </c>
      <c r="Z77" s="172">
        <f>IF(ISNUMBER(FIND("decision",'Input| Setup'!$F$6)),'Input| Projects'!AH77,'Input| Projects'!R77)*J77*'Input| Escalations'!$I$17</f>
        <v>0</v>
      </c>
      <c r="AA77" s="172">
        <f>IF(ISNUMBER(FIND("decision",'Input| Setup'!$F$6)),'Input| Projects'!AI77,'Input| Projects'!S77)*K77*'Input| Escalations'!$I$17</f>
        <v>0</v>
      </c>
      <c r="AB77" s="172">
        <f>IF(ISNUMBER(FIND("decision",'Input| Setup'!$F$6)),'Input| Projects'!AJ77,'Input| Projects'!T77)*L77*'Input| Escalations'!$I$17</f>
        <v>0</v>
      </c>
      <c r="AC77" s="172">
        <f>IF(ISNUMBER(FIND("decision",'Input| Setup'!$F$6)),'Input| Projects'!AK77,'Input| Projects'!U77)*M77*'Input| Escalations'!$I$17</f>
        <v>0</v>
      </c>
      <c r="AD77" s="172">
        <f>IF(ISNUMBER(FIND("decision",'Input| Setup'!$F$6)),'Input| Projects'!AL77,'Input| Projects'!V77)*N77*'Input| Escalations'!$I$17</f>
        <v>0</v>
      </c>
      <c r="AE77" s="172">
        <f>IF(ISNUMBER(FIND("decision",'Input| Setup'!$F$6)),'Input| Projects'!AM77,'Input| Projects'!W77)*O77*'Input| Escalations'!$I$17</f>
        <v>0</v>
      </c>
      <c r="AF77" s="175"/>
      <c r="AG77" s="172" cm="1">
        <f t="array" ref="AG77">IFERROR(--('Input| Projects'!$AS77="Yes")*_xlfn.SWITCH('Input| Overheads'!$C$50,"Direct costs",'Calc| Overheads Allocation'!C$8*Q77,"Internal labour",'Calc| Overheads Allocation'!C$8*Q77*'Input| Projects'!$AO77,"DNSP defined",'Calc| Overheads Allocation'!C$78*'Input| Projects'!$AV77,0),0)</f>
        <v>0</v>
      </c>
      <c r="AH77" s="172" cm="1">
        <f t="array" ref="AH77">IFERROR(--('Input| Projects'!$AS77="Yes")*_xlfn.SWITCH('Input| Overheads'!$C$50,"Direct costs",'Calc| Overheads Allocation'!D$8*R77,"Internal labour",'Calc| Overheads Allocation'!D$8*R77*'Input| Projects'!$AO77,"DNSP defined",'Calc| Overheads Allocation'!D$78*'Input| Projects'!$AV77,0),0)</f>
        <v>0</v>
      </c>
      <c r="AI77" s="172" cm="1">
        <f t="array" ref="AI77">IFERROR(--('Input| Projects'!$AS77="Yes")*_xlfn.SWITCH('Input| Overheads'!$C$50,"Direct costs",'Calc| Overheads Allocation'!E$8*S77,"Internal labour",'Calc| Overheads Allocation'!E$8*S77*'Input| Projects'!$AO77,"DNSP defined",'Calc| Overheads Allocation'!E$78*'Input| Projects'!$AV77,0),0)</f>
        <v>0</v>
      </c>
      <c r="AJ77" s="172" cm="1">
        <f t="array" ref="AJ77">IFERROR(--('Input| Projects'!$AS77="Yes")*_xlfn.SWITCH('Input| Overheads'!$C$50,"Direct costs",'Calc| Overheads Allocation'!F$8*T77,"Internal labour",'Calc| Overheads Allocation'!F$8*T77*'Input| Projects'!$AO77,"DNSP defined",'Calc| Overheads Allocation'!F$78*'Input| Projects'!$AV77,0),0)</f>
        <v>0</v>
      </c>
      <c r="AK77" s="172" cm="1">
        <f t="array" ref="AK77">IFERROR(--('Input| Projects'!$AS77="Yes")*_xlfn.SWITCH('Input| Overheads'!$C$50,"Direct costs",'Calc| Overheads Allocation'!G$8*U77,"Internal labour",'Calc| Overheads Allocation'!G$8*U77*'Input| Projects'!$AO77,"DNSP defined",'Calc| Overheads Allocation'!G$78*'Input| Projects'!$AV77,0),0)</f>
        <v>0</v>
      </c>
      <c r="AL77" s="172" cm="1">
        <f t="array" ref="AL77">IFERROR(--('Input| Projects'!$AS77="Yes")*_xlfn.SWITCH('Input| Overheads'!$C$50,"Direct costs",'Calc| Overheads Allocation'!H$8*V77,"Internal labour",'Calc| Overheads Allocation'!H$8*V77*'Input| Projects'!$AO77,"DNSP defined",'Calc| Overheads Allocation'!H$78*'Input| Projects'!$AV77,0),0)</f>
        <v>0</v>
      </c>
      <c r="AM77" s="172" cm="1">
        <f t="array" ref="AM77">IFERROR(--('Input| Projects'!$AS77="Yes")*_xlfn.SWITCH('Input| Overheads'!$C$50,"Direct costs",'Calc| Overheads Allocation'!I$8*W77,"Internal labour",'Calc| Overheads Allocation'!I$8*W77*'Input| Projects'!$AO77,"DNSP defined",'Calc| Overheads Allocation'!I$78*'Input| Projects'!$AV77,0),0)</f>
        <v>0</v>
      </c>
      <c r="AN77" s="175"/>
      <c r="AO77" s="172" cm="1">
        <f t="array" ref="AO77">IFERROR(--('Input| Projects'!$AT77="Yes")*_xlfn.SWITCH('Input| Overheads'!$C$50,"Direct costs",'Calc| Overheads Allocation'!C$9*Q77,"Internal labour",'Calc| Overheads Allocation'!C$9*Q77*'Input| Projects'!$AO77,"DNSP defined",'Calc| Overheads Allocation'!C$79*'Input| Projects'!$AW77,0),0)</f>
        <v>0</v>
      </c>
      <c r="AP77" s="172" cm="1">
        <f t="array" ref="AP77">IFERROR(--('Input| Projects'!$AT77="Yes")*_xlfn.SWITCH('Input| Overheads'!$C$50,"Direct costs",'Calc| Overheads Allocation'!D$9*R77,"Internal labour",'Calc| Overheads Allocation'!D$9*R77*'Input| Projects'!$AO77,"DNSP defined",'Calc| Overheads Allocation'!D$79*'Input| Projects'!$AW77,0),0)</f>
        <v>0</v>
      </c>
      <c r="AQ77" s="172" cm="1">
        <f t="array" ref="AQ77">IFERROR(--('Input| Projects'!$AT77="Yes")*_xlfn.SWITCH('Input| Overheads'!$C$50,"Direct costs",'Calc| Overheads Allocation'!E$9*S77,"Internal labour",'Calc| Overheads Allocation'!E$9*S77*'Input| Projects'!$AO77,"DNSP defined",'Calc| Overheads Allocation'!E$79*'Input| Projects'!$AW77,0),0)</f>
        <v>0</v>
      </c>
      <c r="AR77" s="172" cm="1">
        <f t="array" ref="AR77">IFERROR(--('Input| Projects'!$AT77="Yes")*_xlfn.SWITCH('Input| Overheads'!$C$50,"Direct costs",'Calc| Overheads Allocation'!F$9*T77,"Internal labour",'Calc| Overheads Allocation'!F$9*T77*'Input| Projects'!$AO77,"DNSP defined",'Calc| Overheads Allocation'!F$79*'Input| Projects'!$AW77,0),0)</f>
        <v>0</v>
      </c>
      <c r="AS77" s="172" cm="1">
        <f t="array" ref="AS77">IFERROR(--('Input| Projects'!$AT77="Yes")*_xlfn.SWITCH('Input| Overheads'!$C$50,"Direct costs",'Calc| Overheads Allocation'!G$9*U77,"Internal labour",'Calc| Overheads Allocation'!G$9*U77*'Input| Projects'!$AO77,"DNSP defined",'Calc| Overheads Allocation'!G$79*'Input| Projects'!$AW77,0),0)</f>
        <v>0</v>
      </c>
      <c r="AT77" s="172" cm="1">
        <f t="array" ref="AT77">IFERROR(--('Input| Projects'!$AT77="Yes")*_xlfn.SWITCH('Input| Overheads'!$C$50,"Direct costs",'Calc| Overheads Allocation'!H$9*V77,"Internal labour",'Calc| Overheads Allocation'!H$9*V77*'Input| Projects'!$AO77,"DNSP defined",'Calc| Overheads Allocation'!H$79*'Input| Projects'!$AW77,0),0)</f>
        <v>0</v>
      </c>
      <c r="AU77" s="172" cm="1">
        <f t="array" ref="AU77">IFERROR(--('Input| Projects'!$AT77="Yes")*_xlfn.SWITCH('Input| Overheads'!$C$50,"Direct costs",'Calc| Overheads Allocation'!I$9*W77,"Internal labour",'Calc| Overheads Allocation'!I$9*W77*'Input| Projects'!$AO77,"DNSP defined",'Calc| Overheads Allocation'!I$79*'Input| Projects'!$AW77,0),0)</f>
        <v>0</v>
      </c>
      <c r="AV77" s="175"/>
      <c r="AW77" s="172">
        <f t="shared" si="46"/>
        <v>0</v>
      </c>
      <c r="AX77" s="172">
        <f t="shared" si="47"/>
        <v>0</v>
      </c>
      <c r="AY77" s="172">
        <f t="shared" si="48"/>
        <v>0</v>
      </c>
      <c r="AZ77" s="172">
        <f t="shared" si="49"/>
        <v>0</v>
      </c>
      <c r="BA77" s="172">
        <f t="shared" si="50"/>
        <v>0</v>
      </c>
      <c r="BB77" s="172">
        <f t="shared" si="51"/>
        <v>0</v>
      </c>
      <c r="BC77" s="172">
        <f t="shared" si="52"/>
        <v>0</v>
      </c>
      <c r="BD77" s="176"/>
      <c r="BE77" s="172">
        <f t="shared" si="53"/>
        <v>0</v>
      </c>
      <c r="BF77" s="172">
        <f t="shared" si="54"/>
        <v>0</v>
      </c>
      <c r="BG77" s="172">
        <f t="shared" si="55"/>
        <v>0</v>
      </c>
      <c r="BH77" s="172">
        <f t="shared" si="56"/>
        <v>0</v>
      </c>
      <c r="BI77" s="172">
        <f t="shared" si="57"/>
        <v>0</v>
      </c>
      <c r="BJ77" s="172">
        <f t="shared" si="58"/>
        <v>0</v>
      </c>
      <c r="BK77" s="172">
        <f t="shared" si="59"/>
        <v>0</v>
      </c>
      <c r="BL77" s="176"/>
      <c r="BM77" s="172">
        <f t="shared" si="38"/>
        <v>0</v>
      </c>
      <c r="BN77" s="172">
        <f t="shared" si="39"/>
        <v>0</v>
      </c>
      <c r="BO77" s="172">
        <f t="shared" si="40"/>
        <v>0</v>
      </c>
      <c r="BP77" s="172">
        <f t="shared" si="41"/>
        <v>0</v>
      </c>
      <c r="BQ77" s="172">
        <f t="shared" si="42"/>
        <v>0</v>
      </c>
      <c r="BR77" s="172">
        <f t="shared" si="43"/>
        <v>0</v>
      </c>
      <c r="BS77" s="172">
        <f t="shared" si="44"/>
        <v>0</v>
      </c>
      <c r="BT77" s="55"/>
      <c r="BU77" s="158">
        <f>SUMIF('Input| Projects'!$BA$8:$CX$8,RIGHT(BU$9,3),'Input| Projects'!$BA77:$CX77)</f>
        <v>0</v>
      </c>
      <c r="BV77" s="158">
        <f>SUMIF('Input| Projects'!$BA$8:$CX$8,RIGHT(BV$9,3),'Input| Projects'!$BA77:$CX77)</f>
        <v>0</v>
      </c>
      <c r="BW77" s="79" t="str">
        <f t="shared" si="45"/>
        <v/>
      </c>
    </row>
    <row r="78" spans="2:75" x14ac:dyDescent="0.2">
      <c r="B78" s="123">
        <f>IFERROR('Input| Projects'!B78,"")</f>
        <v>69</v>
      </c>
      <c r="C78" s="160" t="str">
        <f>IFERROR(IF('Input| Projects'!C78="","",'Input| Projects'!C78),"")</f>
        <v/>
      </c>
      <c r="D78" s="160" t="str">
        <f>IFERROR(IF('Input| Projects'!D78="","",'Input| Projects'!D78),"")</f>
        <v/>
      </c>
      <c r="E78" s="53"/>
      <c r="F78" s="160" t="str">
        <f>IF(LEN('Input| Projects'!F78)&gt;0,'Input| Projects'!F78,"")</f>
        <v/>
      </c>
      <c r="G78" s="160" t="str">
        <f>IF(LEN('Input| Projects'!G78)&gt;0,'Input| Projects'!G78,"")</f>
        <v/>
      </c>
      <c r="H78" s="10"/>
      <c r="I78" s="194" cm="1">
        <f t="array" ref="I78">IF(LEN($F78)&gt;0,1+IFERROR(SUMPRODUCT(TRANSPOSE('Input| Projects'!$AO78:$AQ78),INDEX('Input| Escalations'!$F$27:$L$29,,MATCH(Q$9,'Input| Escalations'!$F$21:$L$21,0))),0),0)</f>
        <v>0</v>
      </c>
      <c r="J78" s="194" cm="1">
        <f t="array" ref="J78">IF(LEN($F78)&gt;0,1+IFERROR(SUMPRODUCT(TRANSPOSE('Input| Projects'!$AO78:$AQ78),INDEX('Input| Escalations'!$F$27:$L$29,,MATCH(R$9,'Input| Escalations'!$F$21:$L$21,0))),0),0)</f>
        <v>0</v>
      </c>
      <c r="K78" s="194" cm="1">
        <f t="array" ref="K78">IF(LEN($F78)&gt;0,1+IFERROR(SUMPRODUCT(TRANSPOSE('Input| Projects'!$AO78:$AQ78),INDEX('Input| Escalations'!$F$27:$L$29,,MATCH(S$9,'Input| Escalations'!$F$21:$L$21,0))),0),0)</f>
        <v>0</v>
      </c>
      <c r="L78" s="194" cm="1">
        <f t="array" ref="L78">IF(LEN($F78)&gt;0,1+IFERROR(SUMPRODUCT(TRANSPOSE('Input| Projects'!$AO78:$AQ78),INDEX('Input| Escalations'!$F$27:$L$29,,MATCH(T$9,'Input| Escalations'!$F$21:$L$21,0))),0),0)</f>
        <v>0</v>
      </c>
      <c r="M78" s="194" cm="1">
        <f t="array" ref="M78">IF(LEN($F78)&gt;0,1+IFERROR(SUMPRODUCT(TRANSPOSE('Input| Projects'!$AO78:$AQ78),INDEX('Input| Escalations'!$F$27:$L$29,,MATCH(U$9,'Input| Escalations'!$F$21:$L$21,0))),0),0)</f>
        <v>0</v>
      </c>
      <c r="N78" s="194" cm="1">
        <f t="array" ref="N78">IF(LEN($F78)&gt;0,1+IFERROR(SUMPRODUCT(TRANSPOSE('Input| Projects'!$AO78:$AQ78),INDEX('Input| Escalations'!$F$27:$L$29,,MATCH(V$9,'Input| Escalations'!$F$21:$L$21,0))),0),0)</f>
        <v>0</v>
      </c>
      <c r="O78" s="194" cm="1">
        <f t="array" ref="O78">IF(LEN($F78)&gt;0,1+IFERROR(SUMPRODUCT(TRANSPOSE('Input| Projects'!$AO78:$AQ78),INDEX('Input| Escalations'!$F$27:$L$29,,MATCH(W$9,'Input| Escalations'!$F$21:$L$21,0))),0),0)</f>
        <v>0</v>
      </c>
      <c r="P78" s="10"/>
      <c r="Q78" s="172">
        <f>IFERROR(IF(ISNUMBER(FIND("decision",'Input| Setup'!$F$6)),'Input| Projects'!Y78,'Input| Projects'!I78)*'Input| Escalations'!$I$17*I78,0)</f>
        <v>0</v>
      </c>
      <c r="R78" s="172">
        <f>IFERROR(IF(ISNUMBER(FIND("decision",'Input| Setup'!$F$6)),'Input| Projects'!Z78,'Input| Projects'!J78)*'Input| Escalations'!$I$17*J78,0)</f>
        <v>0</v>
      </c>
      <c r="S78" s="172">
        <f>IFERROR(IF(ISNUMBER(FIND("decision",'Input| Setup'!$F$6)),'Input| Projects'!AA78,'Input| Projects'!K78)*'Input| Escalations'!$I$17*K78,0)</f>
        <v>0</v>
      </c>
      <c r="T78" s="172">
        <f>IFERROR(IF(ISNUMBER(FIND("decision",'Input| Setup'!$F$6)),'Input| Projects'!AB78,'Input| Projects'!L78)*'Input| Escalations'!$I$17*L78,0)</f>
        <v>0</v>
      </c>
      <c r="U78" s="172">
        <f>IFERROR(IF(ISNUMBER(FIND("decision",'Input| Setup'!$F$6)),'Input| Projects'!AC78,'Input| Projects'!M78)*'Input| Escalations'!$I$17*M78,0)</f>
        <v>0</v>
      </c>
      <c r="V78" s="172">
        <f>IFERROR(IF(ISNUMBER(FIND("decision",'Input| Setup'!$F$6)),'Input| Projects'!AD78,'Input| Projects'!N78)*'Input| Escalations'!$I$17*N78,0)</f>
        <v>0</v>
      </c>
      <c r="W78" s="172">
        <f>IFERROR(IF(ISNUMBER(FIND("decision",'Input| Setup'!$F$6)),'Input| Projects'!AE78,'Input| Projects'!O78)*'Input| Escalations'!$I$17*O78,0)</f>
        <v>0</v>
      </c>
      <c r="X78" s="175"/>
      <c r="Y78" s="172">
        <f>IF(ISNUMBER(FIND("decision",'Input| Setup'!$F$6)),'Input| Projects'!AG78,'Input| Projects'!Q78)*I78*'Input| Escalations'!$I$17</f>
        <v>0</v>
      </c>
      <c r="Z78" s="172">
        <f>IF(ISNUMBER(FIND("decision",'Input| Setup'!$F$6)),'Input| Projects'!AH78,'Input| Projects'!R78)*J78*'Input| Escalations'!$I$17</f>
        <v>0</v>
      </c>
      <c r="AA78" s="172">
        <f>IF(ISNUMBER(FIND("decision",'Input| Setup'!$F$6)),'Input| Projects'!AI78,'Input| Projects'!S78)*K78*'Input| Escalations'!$I$17</f>
        <v>0</v>
      </c>
      <c r="AB78" s="172">
        <f>IF(ISNUMBER(FIND("decision",'Input| Setup'!$F$6)),'Input| Projects'!AJ78,'Input| Projects'!T78)*L78*'Input| Escalations'!$I$17</f>
        <v>0</v>
      </c>
      <c r="AC78" s="172">
        <f>IF(ISNUMBER(FIND("decision",'Input| Setup'!$F$6)),'Input| Projects'!AK78,'Input| Projects'!U78)*M78*'Input| Escalations'!$I$17</f>
        <v>0</v>
      </c>
      <c r="AD78" s="172">
        <f>IF(ISNUMBER(FIND("decision",'Input| Setup'!$F$6)),'Input| Projects'!AL78,'Input| Projects'!V78)*N78*'Input| Escalations'!$I$17</f>
        <v>0</v>
      </c>
      <c r="AE78" s="172">
        <f>IF(ISNUMBER(FIND("decision",'Input| Setup'!$F$6)),'Input| Projects'!AM78,'Input| Projects'!W78)*O78*'Input| Escalations'!$I$17</f>
        <v>0</v>
      </c>
      <c r="AF78" s="175"/>
      <c r="AG78" s="172" cm="1">
        <f t="array" ref="AG78">IFERROR(--('Input| Projects'!$AS78="Yes")*_xlfn.SWITCH('Input| Overheads'!$C$50,"Direct costs",'Calc| Overheads Allocation'!C$8*Q78,"Internal labour",'Calc| Overheads Allocation'!C$8*Q78*'Input| Projects'!$AO78,"DNSP defined",'Calc| Overheads Allocation'!C$78*'Input| Projects'!$AV78,0),0)</f>
        <v>0</v>
      </c>
      <c r="AH78" s="172" cm="1">
        <f t="array" ref="AH78">IFERROR(--('Input| Projects'!$AS78="Yes")*_xlfn.SWITCH('Input| Overheads'!$C$50,"Direct costs",'Calc| Overheads Allocation'!D$8*R78,"Internal labour",'Calc| Overheads Allocation'!D$8*R78*'Input| Projects'!$AO78,"DNSP defined",'Calc| Overheads Allocation'!D$78*'Input| Projects'!$AV78,0),0)</f>
        <v>0</v>
      </c>
      <c r="AI78" s="172" cm="1">
        <f t="array" ref="AI78">IFERROR(--('Input| Projects'!$AS78="Yes")*_xlfn.SWITCH('Input| Overheads'!$C$50,"Direct costs",'Calc| Overheads Allocation'!E$8*S78,"Internal labour",'Calc| Overheads Allocation'!E$8*S78*'Input| Projects'!$AO78,"DNSP defined",'Calc| Overheads Allocation'!E$78*'Input| Projects'!$AV78,0),0)</f>
        <v>0</v>
      </c>
      <c r="AJ78" s="172" cm="1">
        <f t="array" ref="AJ78">IFERROR(--('Input| Projects'!$AS78="Yes")*_xlfn.SWITCH('Input| Overheads'!$C$50,"Direct costs",'Calc| Overheads Allocation'!F$8*T78,"Internal labour",'Calc| Overheads Allocation'!F$8*T78*'Input| Projects'!$AO78,"DNSP defined",'Calc| Overheads Allocation'!F$78*'Input| Projects'!$AV78,0),0)</f>
        <v>0</v>
      </c>
      <c r="AK78" s="172" cm="1">
        <f t="array" ref="AK78">IFERROR(--('Input| Projects'!$AS78="Yes")*_xlfn.SWITCH('Input| Overheads'!$C$50,"Direct costs",'Calc| Overheads Allocation'!G$8*U78,"Internal labour",'Calc| Overheads Allocation'!G$8*U78*'Input| Projects'!$AO78,"DNSP defined",'Calc| Overheads Allocation'!G$78*'Input| Projects'!$AV78,0),0)</f>
        <v>0</v>
      </c>
      <c r="AL78" s="172" cm="1">
        <f t="array" ref="AL78">IFERROR(--('Input| Projects'!$AS78="Yes")*_xlfn.SWITCH('Input| Overheads'!$C$50,"Direct costs",'Calc| Overheads Allocation'!H$8*V78,"Internal labour",'Calc| Overheads Allocation'!H$8*V78*'Input| Projects'!$AO78,"DNSP defined",'Calc| Overheads Allocation'!H$78*'Input| Projects'!$AV78,0),0)</f>
        <v>0</v>
      </c>
      <c r="AM78" s="172" cm="1">
        <f t="array" ref="AM78">IFERROR(--('Input| Projects'!$AS78="Yes")*_xlfn.SWITCH('Input| Overheads'!$C$50,"Direct costs",'Calc| Overheads Allocation'!I$8*W78,"Internal labour",'Calc| Overheads Allocation'!I$8*W78*'Input| Projects'!$AO78,"DNSP defined",'Calc| Overheads Allocation'!I$78*'Input| Projects'!$AV78,0),0)</f>
        <v>0</v>
      </c>
      <c r="AN78" s="175"/>
      <c r="AO78" s="172" cm="1">
        <f t="array" ref="AO78">IFERROR(--('Input| Projects'!$AT78="Yes")*_xlfn.SWITCH('Input| Overheads'!$C$50,"Direct costs",'Calc| Overheads Allocation'!C$9*Q78,"Internal labour",'Calc| Overheads Allocation'!C$9*Q78*'Input| Projects'!$AO78,"DNSP defined",'Calc| Overheads Allocation'!C$79*'Input| Projects'!$AW78,0),0)</f>
        <v>0</v>
      </c>
      <c r="AP78" s="172" cm="1">
        <f t="array" ref="AP78">IFERROR(--('Input| Projects'!$AT78="Yes")*_xlfn.SWITCH('Input| Overheads'!$C$50,"Direct costs",'Calc| Overheads Allocation'!D$9*R78,"Internal labour",'Calc| Overheads Allocation'!D$9*R78*'Input| Projects'!$AO78,"DNSP defined",'Calc| Overheads Allocation'!D$79*'Input| Projects'!$AW78,0),0)</f>
        <v>0</v>
      </c>
      <c r="AQ78" s="172" cm="1">
        <f t="array" ref="AQ78">IFERROR(--('Input| Projects'!$AT78="Yes")*_xlfn.SWITCH('Input| Overheads'!$C$50,"Direct costs",'Calc| Overheads Allocation'!E$9*S78,"Internal labour",'Calc| Overheads Allocation'!E$9*S78*'Input| Projects'!$AO78,"DNSP defined",'Calc| Overheads Allocation'!E$79*'Input| Projects'!$AW78,0),0)</f>
        <v>0</v>
      </c>
      <c r="AR78" s="172" cm="1">
        <f t="array" ref="AR78">IFERROR(--('Input| Projects'!$AT78="Yes")*_xlfn.SWITCH('Input| Overheads'!$C$50,"Direct costs",'Calc| Overheads Allocation'!F$9*T78,"Internal labour",'Calc| Overheads Allocation'!F$9*T78*'Input| Projects'!$AO78,"DNSP defined",'Calc| Overheads Allocation'!F$79*'Input| Projects'!$AW78,0),0)</f>
        <v>0</v>
      </c>
      <c r="AS78" s="172" cm="1">
        <f t="array" ref="AS78">IFERROR(--('Input| Projects'!$AT78="Yes")*_xlfn.SWITCH('Input| Overheads'!$C$50,"Direct costs",'Calc| Overheads Allocation'!G$9*U78,"Internal labour",'Calc| Overheads Allocation'!G$9*U78*'Input| Projects'!$AO78,"DNSP defined",'Calc| Overheads Allocation'!G$79*'Input| Projects'!$AW78,0),0)</f>
        <v>0</v>
      </c>
      <c r="AT78" s="172" cm="1">
        <f t="array" ref="AT78">IFERROR(--('Input| Projects'!$AT78="Yes")*_xlfn.SWITCH('Input| Overheads'!$C$50,"Direct costs",'Calc| Overheads Allocation'!H$9*V78,"Internal labour",'Calc| Overheads Allocation'!H$9*V78*'Input| Projects'!$AO78,"DNSP defined",'Calc| Overheads Allocation'!H$79*'Input| Projects'!$AW78,0),0)</f>
        <v>0</v>
      </c>
      <c r="AU78" s="172" cm="1">
        <f t="array" ref="AU78">IFERROR(--('Input| Projects'!$AT78="Yes")*_xlfn.SWITCH('Input| Overheads'!$C$50,"Direct costs",'Calc| Overheads Allocation'!I$9*W78,"Internal labour",'Calc| Overheads Allocation'!I$9*W78*'Input| Projects'!$AO78,"DNSP defined",'Calc| Overheads Allocation'!I$79*'Input| Projects'!$AW78,0),0)</f>
        <v>0</v>
      </c>
      <c r="AV78" s="175"/>
      <c r="AW78" s="172">
        <f t="shared" si="46"/>
        <v>0</v>
      </c>
      <c r="AX78" s="172">
        <f t="shared" si="47"/>
        <v>0</v>
      </c>
      <c r="AY78" s="172">
        <f t="shared" si="48"/>
        <v>0</v>
      </c>
      <c r="AZ78" s="172">
        <f t="shared" si="49"/>
        <v>0</v>
      </c>
      <c r="BA78" s="172">
        <f t="shared" si="50"/>
        <v>0</v>
      </c>
      <c r="BB78" s="172">
        <f t="shared" si="51"/>
        <v>0</v>
      </c>
      <c r="BC78" s="172">
        <f t="shared" si="52"/>
        <v>0</v>
      </c>
      <c r="BD78" s="176"/>
      <c r="BE78" s="172">
        <f t="shared" si="53"/>
        <v>0</v>
      </c>
      <c r="BF78" s="172">
        <f t="shared" si="54"/>
        <v>0</v>
      </c>
      <c r="BG78" s="172">
        <f t="shared" si="55"/>
        <v>0</v>
      </c>
      <c r="BH78" s="172">
        <f t="shared" si="56"/>
        <v>0</v>
      </c>
      <c r="BI78" s="172">
        <f t="shared" si="57"/>
        <v>0</v>
      </c>
      <c r="BJ78" s="172">
        <f t="shared" si="58"/>
        <v>0</v>
      </c>
      <c r="BK78" s="172">
        <f t="shared" si="59"/>
        <v>0</v>
      </c>
      <c r="BL78" s="176"/>
      <c r="BM78" s="172">
        <f t="shared" si="38"/>
        <v>0</v>
      </c>
      <c r="BN78" s="172">
        <f t="shared" si="39"/>
        <v>0</v>
      </c>
      <c r="BO78" s="172">
        <f t="shared" si="40"/>
        <v>0</v>
      </c>
      <c r="BP78" s="172">
        <f t="shared" si="41"/>
        <v>0</v>
      </c>
      <c r="BQ78" s="172">
        <f t="shared" si="42"/>
        <v>0</v>
      </c>
      <c r="BR78" s="172">
        <f t="shared" si="43"/>
        <v>0</v>
      </c>
      <c r="BS78" s="172">
        <f t="shared" si="44"/>
        <v>0</v>
      </c>
      <c r="BT78" s="55"/>
      <c r="BU78" s="158">
        <f>SUMIF('Input| Projects'!$BA$8:$CX$8,RIGHT(BU$9,3),'Input| Projects'!$BA78:$CX78)</f>
        <v>0</v>
      </c>
      <c r="BV78" s="158">
        <f>SUMIF('Input| Projects'!$BA$8:$CX$8,RIGHT(BV$9,3),'Input| Projects'!$BA78:$CX78)</f>
        <v>0</v>
      </c>
      <c r="BW78" s="79" t="str">
        <f t="shared" si="45"/>
        <v/>
      </c>
    </row>
    <row r="79" spans="2:75" x14ac:dyDescent="0.2">
      <c r="B79" s="123">
        <f>IFERROR('Input| Projects'!B79,"")</f>
        <v>70</v>
      </c>
      <c r="C79" s="160" t="str">
        <f>IFERROR(IF('Input| Projects'!C79="","",'Input| Projects'!C79),"")</f>
        <v/>
      </c>
      <c r="D79" s="160" t="str">
        <f>IFERROR(IF('Input| Projects'!D79="","",'Input| Projects'!D79),"")</f>
        <v/>
      </c>
      <c r="E79" s="53"/>
      <c r="F79" s="160" t="str">
        <f>IF(LEN('Input| Projects'!F79)&gt;0,'Input| Projects'!F79,"")</f>
        <v/>
      </c>
      <c r="G79" s="160" t="str">
        <f>IF(LEN('Input| Projects'!G79)&gt;0,'Input| Projects'!G79,"")</f>
        <v/>
      </c>
      <c r="H79" s="10"/>
      <c r="I79" s="194" cm="1">
        <f t="array" ref="I79">IF(LEN($F79)&gt;0,1+IFERROR(SUMPRODUCT(TRANSPOSE('Input| Projects'!$AO79:$AQ79),INDEX('Input| Escalations'!$F$27:$L$29,,MATCH(Q$9,'Input| Escalations'!$F$21:$L$21,0))),0),0)</f>
        <v>0</v>
      </c>
      <c r="J79" s="194" cm="1">
        <f t="array" ref="J79">IF(LEN($F79)&gt;0,1+IFERROR(SUMPRODUCT(TRANSPOSE('Input| Projects'!$AO79:$AQ79),INDEX('Input| Escalations'!$F$27:$L$29,,MATCH(R$9,'Input| Escalations'!$F$21:$L$21,0))),0),0)</f>
        <v>0</v>
      </c>
      <c r="K79" s="194" cm="1">
        <f t="array" ref="K79">IF(LEN($F79)&gt;0,1+IFERROR(SUMPRODUCT(TRANSPOSE('Input| Projects'!$AO79:$AQ79),INDEX('Input| Escalations'!$F$27:$L$29,,MATCH(S$9,'Input| Escalations'!$F$21:$L$21,0))),0),0)</f>
        <v>0</v>
      </c>
      <c r="L79" s="194" cm="1">
        <f t="array" ref="L79">IF(LEN($F79)&gt;0,1+IFERROR(SUMPRODUCT(TRANSPOSE('Input| Projects'!$AO79:$AQ79),INDEX('Input| Escalations'!$F$27:$L$29,,MATCH(T$9,'Input| Escalations'!$F$21:$L$21,0))),0),0)</f>
        <v>0</v>
      </c>
      <c r="M79" s="194" cm="1">
        <f t="array" ref="M79">IF(LEN($F79)&gt;0,1+IFERROR(SUMPRODUCT(TRANSPOSE('Input| Projects'!$AO79:$AQ79),INDEX('Input| Escalations'!$F$27:$L$29,,MATCH(U$9,'Input| Escalations'!$F$21:$L$21,0))),0),0)</f>
        <v>0</v>
      </c>
      <c r="N79" s="194" cm="1">
        <f t="array" ref="N79">IF(LEN($F79)&gt;0,1+IFERROR(SUMPRODUCT(TRANSPOSE('Input| Projects'!$AO79:$AQ79),INDEX('Input| Escalations'!$F$27:$L$29,,MATCH(V$9,'Input| Escalations'!$F$21:$L$21,0))),0),0)</f>
        <v>0</v>
      </c>
      <c r="O79" s="194" cm="1">
        <f t="array" ref="O79">IF(LEN($F79)&gt;0,1+IFERROR(SUMPRODUCT(TRANSPOSE('Input| Projects'!$AO79:$AQ79),INDEX('Input| Escalations'!$F$27:$L$29,,MATCH(W$9,'Input| Escalations'!$F$21:$L$21,0))),0),0)</f>
        <v>0</v>
      </c>
      <c r="P79" s="10"/>
      <c r="Q79" s="172">
        <f>IFERROR(IF(ISNUMBER(FIND("decision",'Input| Setup'!$F$6)),'Input| Projects'!Y79,'Input| Projects'!I79)*'Input| Escalations'!$I$17*I79,0)</f>
        <v>0</v>
      </c>
      <c r="R79" s="172">
        <f>IFERROR(IF(ISNUMBER(FIND("decision",'Input| Setup'!$F$6)),'Input| Projects'!Z79,'Input| Projects'!J79)*'Input| Escalations'!$I$17*J79,0)</f>
        <v>0</v>
      </c>
      <c r="S79" s="172">
        <f>IFERROR(IF(ISNUMBER(FIND("decision",'Input| Setup'!$F$6)),'Input| Projects'!AA79,'Input| Projects'!K79)*'Input| Escalations'!$I$17*K79,0)</f>
        <v>0</v>
      </c>
      <c r="T79" s="172">
        <f>IFERROR(IF(ISNUMBER(FIND("decision",'Input| Setup'!$F$6)),'Input| Projects'!AB79,'Input| Projects'!L79)*'Input| Escalations'!$I$17*L79,0)</f>
        <v>0</v>
      </c>
      <c r="U79" s="172">
        <f>IFERROR(IF(ISNUMBER(FIND("decision",'Input| Setup'!$F$6)),'Input| Projects'!AC79,'Input| Projects'!M79)*'Input| Escalations'!$I$17*M79,0)</f>
        <v>0</v>
      </c>
      <c r="V79" s="172">
        <f>IFERROR(IF(ISNUMBER(FIND("decision",'Input| Setup'!$F$6)),'Input| Projects'!AD79,'Input| Projects'!N79)*'Input| Escalations'!$I$17*N79,0)</f>
        <v>0</v>
      </c>
      <c r="W79" s="172">
        <f>IFERROR(IF(ISNUMBER(FIND("decision",'Input| Setup'!$F$6)),'Input| Projects'!AE79,'Input| Projects'!O79)*'Input| Escalations'!$I$17*O79,0)</f>
        <v>0</v>
      </c>
      <c r="X79" s="175"/>
      <c r="Y79" s="172">
        <f>IF(ISNUMBER(FIND("decision",'Input| Setup'!$F$6)),'Input| Projects'!AG79,'Input| Projects'!Q79)*I79*'Input| Escalations'!$I$17</f>
        <v>0</v>
      </c>
      <c r="Z79" s="172">
        <f>IF(ISNUMBER(FIND("decision",'Input| Setup'!$F$6)),'Input| Projects'!AH79,'Input| Projects'!R79)*J79*'Input| Escalations'!$I$17</f>
        <v>0</v>
      </c>
      <c r="AA79" s="172">
        <f>IF(ISNUMBER(FIND("decision",'Input| Setup'!$F$6)),'Input| Projects'!AI79,'Input| Projects'!S79)*K79*'Input| Escalations'!$I$17</f>
        <v>0</v>
      </c>
      <c r="AB79" s="172">
        <f>IF(ISNUMBER(FIND("decision",'Input| Setup'!$F$6)),'Input| Projects'!AJ79,'Input| Projects'!T79)*L79*'Input| Escalations'!$I$17</f>
        <v>0</v>
      </c>
      <c r="AC79" s="172">
        <f>IF(ISNUMBER(FIND("decision",'Input| Setup'!$F$6)),'Input| Projects'!AK79,'Input| Projects'!U79)*M79*'Input| Escalations'!$I$17</f>
        <v>0</v>
      </c>
      <c r="AD79" s="172">
        <f>IF(ISNUMBER(FIND("decision",'Input| Setup'!$F$6)),'Input| Projects'!AL79,'Input| Projects'!V79)*N79*'Input| Escalations'!$I$17</f>
        <v>0</v>
      </c>
      <c r="AE79" s="172">
        <f>IF(ISNUMBER(FIND("decision",'Input| Setup'!$F$6)),'Input| Projects'!AM79,'Input| Projects'!W79)*O79*'Input| Escalations'!$I$17</f>
        <v>0</v>
      </c>
      <c r="AF79" s="175"/>
      <c r="AG79" s="172" cm="1">
        <f t="array" ref="AG79">IFERROR(--('Input| Projects'!$AS79="Yes")*_xlfn.SWITCH('Input| Overheads'!$C$50,"Direct costs",'Calc| Overheads Allocation'!C$8*Q79,"Internal labour",'Calc| Overheads Allocation'!C$8*Q79*'Input| Projects'!$AO79,"DNSP defined",'Calc| Overheads Allocation'!C$78*'Input| Projects'!$AV79,0),0)</f>
        <v>0</v>
      </c>
      <c r="AH79" s="172" cm="1">
        <f t="array" ref="AH79">IFERROR(--('Input| Projects'!$AS79="Yes")*_xlfn.SWITCH('Input| Overheads'!$C$50,"Direct costs",'Calc| Overheads Allocation'!D$8*R79,"Internal labour",'Calc| Overheads Allocation'!D$8*R79*'Input| Projects'!$AO79,"DNSP defined",'Calc| Overheads Allocation'!D$78*'Input| Projects'!$AV79,0),0)</f>
        <v>0</v>
      </c>
      <c r="AI79" s="172" cm="1">
        <f t="array" ref="AI79">IFERROR(--('Input| Projects'!$AS79="Yes")*_xlfn.SWITCH('Input| Overheads'!$C$50,"Direct costs",'Calc| Overheads Allocation'!E$8*S79,"Internal labour",'Calc| Overheads Allocation'!E$8*S79*'Input| Projects'!$AO79,"DNSP defined",'Calc| Overheads Allocation'!E$78*'Input| Projects'!$AV79,0),0)</f>
        <v>0</v>
      </c>
      <c r="AJ79" s="172" cm="1">
        <f t="array" ref="AJ79">IFERROR(--('Input| Projects'!$AS79="Yes")*_xlfn.SWITCH('Input| Overheads'!$C$50,"Direct costs",'Calc| Overheads Allocation'!F$8*T79,"Internal labour",'Calc| Overheads Allocation'!F$8*T79*'Input| Projects'!$AO79,"DNSP defined",'Calc| Overheads Allocation'!F$78*'Input| Projects'!$AV79,0),0)</f>
        <v>0</v>
      </c>
      <c r="AK79" s="172" cm="1">
        <f t="array" ref="AK79">IFERROR(--('Input| Projects'!$AS79="Yes")*_xlfn.SWITCH('Input| Overheads'!$C$50,"Direct costs",'Calc| Overheads Allocation'!G$8*U79,"Internal labour",'Calc| Overheads Allocation'!G$8*U79*'Input| Projects'!$AO79,"DNSP defined",'Calc| Overheads Allocation'!G$78*'Input| Projects'!$AV79,0),0)</f>
        <v>0</v>
      </c>
      <c r="AL79" s="172" cm="1">
        <f t="array" ref="AL79">IFERROR(--('Input| Projects'!$AS79="Yes")*_xlfn.SWITCH('Input| Overheads'!$C$50,"Direct costs",'Calc| Overheads Allocation'!H$8*V79,"Internal labour",'Calc| Overheads Allocation'!H$8*V79*'Input| Projects'!$AO79,"DNSP defined",'Calc| Overheads Allocation'!H$78*'Input| Projects'!$AV79,0),0)</f>
        <v>0</v>
      </c>
      <c r="AM79" s="172" cm="1">
        <f t="array" ref="AM79">IFERROR(--('Input| Projects'!$AS79="Yes")*_xlfn.SWITCH('Input| Overheads'!$C$50,"Direct costs",'Calc| Overheads Allocation'!I$8*W79,"Internal labour",'Calc| Overheads Allocation'!I$8*W79*'Input| Projects'!$AO79,"DNSP defined",'Calc| Overheads Allocation'!I$78*'Input| Projects'!$AV79,0),0)</f>
        <v>0</v>
      </c>
      <c r="AN79" s="175"/>
      <c r="AO79" s="172" cm="1">
        <f t="array" ref="AO79">IFERROR(--('Input| Projects'!$AT79="Yes")*_xlfn.SWITCH('Input| Overheads'!$C$50,"Direct costs",'Calc| Overheads Allocation'!C$9*Q79,"Internal labour",'Calc| Overheads Allocation'!C$9*Q79*'Input| Projects'!$AO79,"DNSP defined",'Calc| Overheads Allocation'!C$79*'Input| Projects'!$AW79,0),0)</f>
        <v>0</v>
      </c>
      <c r="AP79" s="172" cm="1">
        <f t="array" ref="AP79">IFERROR(--('Input| Projects'!$AT79="Yes")*_xlfn.SWITCH('Input| Overheads'!$C$50,"Direct costs",'Calc| Overheads Allocation'!D$9*R79,"Internal labour",'Calc| Overheads Allocation'!D$9*R79*'Input| Projects'!$AO79,"DNSP defined",'Calc| Overheads Allocation'!D$79*'Input| Projects'!$AW79,0),0)</f>
        <v>0</v>
      </c>
      <c r="AQ79" s="172" cm="1">
        <f t="array" ref="AQ79">IFERROR(--('Input| Projects'!$AT79="Yes")*_xlfn.SWITCH('Input| Overheads'!$C$50,"Direct costs",'Calc| Overheads Allocation'!E$9*S79,"Internal labour",'Calc| Overheads Allocation'!E$9*S79*'Input| Projects'!$AO79,"DNSP defined",'Calc| Overheads Allocation'!E$79*'Input| Projects'!$AW79,0),0)</f>
        <v>0</v>
      </c>
      <c r="AR79" s="172" cm="1">
        <f t="array" ref="AR79">IFERROR(--('Input| Projects'!$AT79="Yes")*_xlfn.SWITCH('Input| Overheads'!$C$50,"Direct costs",'Calc| Overheads Allocation'!F$9*T79,"Internal labour",'Calc| Overheads Allocation'!F$9*T79*'Input| Projects'!$AO79,"DNSP defined",'Calc| Overheads Allocation'!F$79*'Input| Projects'!$AW79,0),0)</f>
        <v>0</v>
      </c>
      <c r="AS79" s="172" cm="1">
        <f t="array" ref="AS79">IFERROR(--('Input| Projects'!$AT79="Yes")*_xlfn.SWITCH('Input| Overheads'!$C$50,"Direct costs",'Calc| Overheads Allocation'!G$9*U79,"Internal labour",'Calc| Overheads Allocation'!G$9*U79*'Input| Projects'!$AO79,"DNSP defined",'Calc| Overheads Allocation'!G$79*'Input| Projects'!$AW79,0),0)</f>
        <v>0</v>
      </c>
      <c r="AT79" s="172" cm="1">
        <f t="array" ref="AT79">IFERROR(--('Input| Projects'!$AT79="Yes")*_xlfn.SWITCH('Input| Overheads'!$C$50,"Direct costs",'Calc| Overheads Allocation'!H$9*V79,"Internal labour",'Calc| Overheads Allocation'!H$9*V79*'Input| Projects'!$AO79,"DNSP defined",'Calc| Overheads Allocation'!H$79*'Input| Projects'!$AW79,0),0)</f>
        <v>0</v>
      </c>
      <c r="AU79" s="172" cm="1">
        <f t="array" ref="AU79">IFERROR(--('Input| Projects'!$AT79="Yes")*_xlfn.SWITCH('Input| Overheads'!$C$50,"Direct costs",'Calc| Overheads Allocation'!I$9*W79,"Internal labour",'Calc| Overheads Allocation'!I$9*W79*'Input| Projects'!$AO79,"DNSP defined",'Calc| Overheads Allocation'!I$79*'Input| Projects'!$AW79,0),0)</f>
        <v>0</v>
      </c>
      <c r="AV79" s="175"/>
      <c r="AW79" s="172">
        <f t="shared" si="46"/>
        <v>0</v>
      </c>
      <c r="AX79" s="172">
        <f t="shared" si="47"/>
        <v>0</v>
      </c>
      <c r="AY79" s="172">
        <f t="shared" si="48"/>
        <v>0</v>
      </c>
      <c r="AZ79" s="172">
        <f t="shared" si="49"/>
        <v>0</v>
      </c>
      <c r="BA79" s="172">
        <f t="shared" si="50"/>
        <v>0</v>
      </c>
      <c r="BB79" s="172">
        <f t="shared" si="51"/>
        <v>0</v>
      </c>
      <c r="BC79" s="172">
        <f t="shared" si="52"/>
        <v>0</v>
      </c>
      <c r="BD79" s="176"/>
      <c r="BE79" s="172">
        <f t="shared" si="53"/>
        <v>0</v>
      </c>
      <c r="BF79" s="172">
        <f t="shared" si="54"/>
        <v>0</v>
      </c>
      <c r="BG79" s="172">
        <f t="shared" si="55"/>
        <v>0</v>
      </c>
      <c r="BH79" s="172">
        <f t="shared" si="56"/>
        <v>0</v>
      </c>
      <c r="BI79" s="172">
        <f t="shared" si="57"/>
        <v>0</v>
      </c>
      <c r="BJ79" s="172">
        <f t="shared" si="58"/>
        <v>0</v>
      </c>
      <c r="BK79" s="172">
        <f t="shared" si="59"/>
        <v>0</v>
      </c>
      <c r="BL79" s="176"/>
      <c r="BM79" s="172">
        <f t="shared" si="38"/>
        <v>0</v>
      </c>
      <c r="BN79" s="172">
        <f t="shared" si="39"/>
        <v>0</v>
      </c>
      <c r="BO79" s="172">
        <f t="shared" si="40"/>
        <v>0</v>
      </c>
      <c r="BP79" s="172">
        <f t="shared" si="41"/>
        <v>0</v>
      </c>
      <c r="BQ79" s="172">
        <f t="shared" si="42"/>
        <v>0</v>
      </c>
      <c r="BR79" s="172">
        <f t="shared" si="43"/>
        <v>0</v>
      </c>
      <c r="BS79" s="172">
        <f t="shared" si="44"/>
        <v>0</v>
      </c>
      <c r="BT79" s="55"/>
      <c r="BU79" s="158">
        <f>SUMIF('Input| Projects'!$BA$8:$CX$8,RIGHT(BU$9,3),'Input| Projects'!$BA79:$CX79)</f>
        <v>0</v>
      </c>
      <c r="BV79" s="158">
        <f>SUMIF('Input| Projects'!$BA$8:$CX$8,RIGHT(BV$9,3),'Input| Projects'!$BA79:$CX79)</f>
        <v>0</v>
      </c>
      <c r="BW79" s="79" t="str">
        <f t="shared" si="45"/>
        <v/>
      </c>
    </row>
    <row r="80" spans="2:75" x14ac:dyDescent="0.2">
      <c r="B80" s="123">
        <f>IFERROR('Input| Projects'!B80,"")</f>
        <v>71</v>
      </c>
      <c r="C80" s="160" t="str">
        <f>IFERROR(IF('Input| Projects'!C80="","",'Input| Projects'!C80),"")</f>
        <v/>
      </c>
      <c r="D80" s="160" t="str">
        <f>IFERROR(IF('Input| Projects'!D80="","",'Input| Projects'!D80),"")</f>
        <v/>
      </c>
      <c r="E80" s="53"/>
      <c r="F80" s="160" t="str">
        <f>IF(LEN('Input| Projects'!F80)&gt;0,'Input| Projects'!F80,"")</f>
        <v/>
      </c>
      <c r="G80" s="160" t="str">
        <f>IF(LEN('Input| Projects'!G80)&gt;0,'Input| Projects'!G80,"")</f>
        <v/>
      </c>
      <c r="H80" s="10"/>
      <c r="I80" s="194" cm="1">
        <f t="array" ref="I80">IF(LEN($F80)&gt;0,1+IFERROR(SUMPRODUCT(TRANSPOSE('Input| Projects'!$AO80:$AQ80),INDEX('Input| Escalations'!$F$27:$L$29,,MATCH(Q$9,'Input| Escalations'!$F$21:$L$21,0))),0),0)</f>
        <v>0</v>
      </c>
      <c r="J80" s="194" cm="1">
        <f t="array" ref="J80">IF(LEN($F80)&gt;0,1+IFERROR(SUMPRODUCT(TRANSPOSE('Input| Projects'!$AO80:$AQ80),INDEX('Input| Escalations'!$F$27:$L$29,,MATCH(R$9,'Input| Escalations'!$F$21:$L$21,0))),0),0)</f>
        <v>0</v>
      </c>
      <c r="K80" s="194" cm="1">
        <f t="array" ref="K80">IF(LEN($F80)&gt;0,1+IFERROR(SUMPRODUCT(TRANSPOSE('Input| Projects'!$AO80:$AQ80),INDEX('Input| Escalations'!$F$27:$L$29,,MATCH(S$9,'Input| Escalations'!$F$21:$L$21,0))),0),0)</f>
        <v>0</v>
      </c>
      <c r="L80" s="194" cm="1">
        <f t="array" ref="L80">IF(LEN($F80)&gt;0,1+IFERROR(SUMPRODUCT(TRANSPOSE('Input| Projects'!$AO80:$AQ80),INDEX('Input| Escalations'!$F$27:$L$29,,MATCH(T$9,'Input| Escalations'!$F$21:$L$21,0))),0),0)</f>
        <v>0</v>
      </c>
      <c r="M80" s="194" cm="1">
        <f t="array" ref="M80">IF(LEN($F80)&gt;0,1+IFERROR(SUMPRODUCT(TRANSPOSE('Input| Projects'!$AO80:$AQ80),INDEX('Input| Escalations'!$F$27:$L$29,,MATCH(U$9,'Input| Escalations'!$F$21:$L$21,0))),0),0)</f>
        <v>0</v>
      </c>
      <c r="N80" s="194" cm="1">
        <f t="array" ref="N80">IF(LEN($F80)&gt;0,1+IFERROR(SUMPRODUCT(TRANSPOSE('Input| Projects'!$AO80:$AQ80),INDEX('Input| Escalations'!$F$27:$L$29,,MATCH(V$9,'Input| Escalations'!$F$21:$L$21,0))),0),0)</f>
        <v>0</v>
      </c>
      <c r="O80" s="194" cm="1">
        <f t="array" ref="O80">IF(LEN($F80)&gt;0,1+IFERROR(SUMPRODUCT(TRANSPOSE('Input| Projects'!$AO80:$AQ80),INDEX('Input| Escalations'!$F$27:$L$29,,MATCH(W$9,'Input| Escalations'!$F$21:$L$21,0))),0),0)</f>
        <v>0</v>
      </c>
      <c r="P80" s="10"/>
      <c r="Q80" s="172">
        <f>IFERROR(IF(ISNUMBER(FIND("decision",'Input| Setup'!$F$6)),'Input| Projects'!Y80,'Input| Projects'!I80)*'Input| Escalations'!$I$17*I80,0)</f>
        <v>0</v>
      </c>
      <c r="R80" s="172">
        <f>IFERROR(IF(ISNUMBER(FIND("decision",'Input| Setup'!$F$6)),'Input| Projects'!Z80,'Input| Projects'!J80)*'Input| Escalations'!$I$17*J80,0)</f>
        <v>0</v>
      </c>
      <c r="S80" s="172">
        <f>IFERROR(IF(ISNUMBER(FIND("decision",'Input| Setup'!$F$6)),'Input| Projects'!AA80,'Input| Projects'!K80)*'Input| Escalations'!$I$17*K80,0)</f>
        <v>0</v>
      </c>
      <c r="T80" s="172">
        <f>IFERROR(IF(ISNUMBER(FIND("decision",'Input| Setup'!$F$6)),'Input| Projects'!AB80,'Input| Projects'!L80)*'Input| Escalations'!$I$17*L80,0)</f>
        <v>0</v>
      </c>
      <c r="U80" s="172">
        <f>IFERROR(IF(ISNUMBER(FIND("decision",'Input| Setup'!$F$6)),'Input| Projects'!AC80,'Input| Projects'!M80)*'Input| Escalations'!$I$17*M80,0)</f>
        <v>0</v>
      </c>
      <c r="V80" s="172">
        <f>IFERROR(IF(ISNUMBER(FIND("decision",'Input| Setup'!$F$6)),'Input| Projects'!AD80,'Input| Projects'!N80)*'Input| Escalations'!$I$17*N80,0)</f>
        <v>0</v>
      </c>
      <c r="W80" s="172">
        <f>IFERROR(IF(ISNUMBER(FIND("decision",'Input| Setup'!$F$6)),'Input| Projects'!AE80,'Input| Projects'!O80)*'Input| Escalations'!$I$17*O80,0)</f>
        <v>0</v>
      </c>
      <c r="X80" s="175"/>
      <c r="Y80" s="172">
        <f>IF(ISNUMBER(FIND("decision",'Input| Setup'!$F$6)),'Input| Projects'!AG80,'Input| Projects'!Q80)*I80*'Input| Escalations'!$I$17</f>
        <v>0</v>
      </c>
      <c r="Z80" s="172">
        <f>IF(ISNUMBER(FIND("decision",'Input| Setup'!$F$6)),'Input| Projects'!AH80,'Input| Projects'!R80)*J80*'Input| Escalations'!$I$17</f>
        <v>0</v>
      </c>
      <c r="AA80" s="172">
        <f>IF(ISNUMBER(FIND("decision",'Input| Setup'!$F$6)),'Input| Projects'!AI80,'Input| Projects'!S80)*K80*'Input| Escalations'!$I$17</f>
        <v>0</v>
      </c>
      <c r="AB80" s="172">
        <f>IF(ISNUMBER(FIND("decision",'Input| Setup'!$F$6)),'Input| Projects'!AJ80,'Input| Projects'!T80)*L80*'Input| Escalations'!$I$17</f>
        <v>0</v>
      </c>
      <c r="AC80" s="172">
        <f>IF(ISNUMBER(FIND("decision",'Input| Setup'!$F$6)),'Input| Projects'!AK80,'Input| Projects'!U80)*M80*'Input| Escalations'!$I$17</f>
        <v>0</v>
      </c>
      <c r="AD80" s="172">
        <f>IF(ISNUMBER(FIND("decision",'Input| Setup'!$F$6)),'Input| Projects'!AL80,'Input| Projects'!V80)*N80*'Input| Escalations'!$I$17</f>
        <v>0</v>
      </c>
      <c r="AE80" s="172">
        <f>IF(ISNUMBER(FIND("decision",'Input| Setup'!$F$6)),'Input| Projects'!AM80,'Input| Projects'!W80)*O80*'Input| Escalations'!$I$17</f>
        <v>0</v>
      </c>
      <c r="AF80" s="175"/>
      <c r="AG80" s="172" cm="1">
        <f t="array" ref="AG80">IFERROR(--('Input| Projects'!$AS80="Yes")*_xlfn.SWITCH('Input| Overheads'!$C$50,"Direct costs",'Calc| Overheads Allocation'!C$8*Q80,"Internal labour",'Calc| Overheads Allocation'!C$8*Q80*'Input| Projects'!$AO80,"DNSP defined",'Calc| Overheads Allocation'!C$78*'Input| Projects'!$AV80,0),0)</f>
        <v>0</v>
      </c>
      <c r="AH80" s="172" cm="1">
        <f t="array" ref="AH80">IFERROR(--('Input| Projects'!$AS80="Yes")*_xlfn.SWITCH('Input| Overheads'!$C$50,"Direct costs",'Calc| Overheads Allocation'!D$8*R80,"Internal labour",'Calc| Overheads Allocation'!D$8*R80*'Input| Projects'!$AO80,"DNSP defined",'Calc| Overheads Allocation'!D$78*'Input| Projects'!$AV80,0),0)</f>
        <v>0</v>
      </c>
      <c r="AI80" s="172" cm="1">
        <f t="array" ref="AI80">IFERROR(--('Input| Projects'!$AS80="Yes")*_xlfn.SWITCH('Input| Overheads'!$C$50,"Direct costs",'Calc| Overheads Allocation'!E$8*S80,"Internal labour",'Calc| Overheads Allocation'!E$8*S80*'Input| Projects'!$AO80,"DNSP defined",'Calc| Overheads Allocation'!E$78*'Input| Projects'!$AV80,0),0)</f>
        <v>0</v>
      </c>
      <c r="AJ80" s="172" cm="1">
        <f t="array" ref="AJ80">IFERROR(--('Input| Projects'!$AS80="Yes")*_xlfn.SWITCH('Input| Overheads'!$C$50,"Direct costs",'Calc| Overheads Allocation'!F$8*T80,"Internal labour",'Calc| Overheads Allocation'!F$8*T80*'Input| Projects'!$AO80,"DNSP defined",'Calc| Overheads Allocation'!F$78*'Input| Projects'!$AV80,0),0)</f>
        <v>0</v>
      </c>
      <c r="AK80" s="172" cm="1">
        <f t="array" ref="AK80">IFERROR(--('Input| Projects'!$AS80="Yes")*_xlfn.SWITCH('Input| Overheads'!$C$50,"Direct costs",'Calc| Overheads Allocation'!G$8*U80,"Internal labour",'Calc| Overheads Allocation'!G$8*U80*'Input| Projects'!$AO80,"DNSP defined",'Calc| Overheads Allocation'!G$78*'Input| Projects'!$AV80,0),0)</f>
        <v>0</v>
      </c>
      <c r="AL80" s="172" cm="1">
        <f t="array" ref="AL80">IFERROR(--('Input| Projects'!$AS80="Yes")*_xlfn.SWITCH('Input| Overheads'!$C$50,"Direct costs",'Calc| Overheads Allocation'!H$8*V80,"Internal labour",'Calc| Overheads Allocation'!H$8*V80*'Input| Projects'!$AO80,"DNSP defined",'Calc| Overheads Allocation'!H$78*'Input| Projects'!$AV80,0),0)</f>
        <v>0</v>
      </c>
      <c r="AM80" s="172" cm="1">
        <f t="array" ref="AM80">IFERROR(--('Input| Projects'!$AS80="Yes")*_xlfn.SWITCH('Input| Overheads'!$C$50,"Direct costs",'Calc| Overheads Allocation'!I$8*W80,"Internal labour",'Calc| Overheads Allocation'!I$8*W80*'Input| Projects'!$AO80,"DNSP defined",'Calc| Overheads Allocation'!I$78*'Input| Projects'!$AV80,0),0)</f>
        <v>0</v>
      </c>
      <c r="AN80" s="175"/>
      <c r="AO80" s="172" cm="1">
        <f t="array" ref="AO80">IFERROR(--('Input| Projects'!$AT80="Yes")*_xlfn.SWITCH('Input| Overheads'!$C$50,"Direct costs",'Calc| Overheads Allocation'!C$9*Q80,"Internal labour",'Calc| Overheads Allocation'!C$9*Q80*'Input| Projects'!$AO80,"DNSP defined",'Calc| Overheads Allocation'!C$79*'Input| Projects'!$AW80,0),0)</f>
        <v>0</v>
      </c>
      <c r="AP80" s="172" cm="1">
        <f t="array" ref="AP80">IFERROR(--('Input| Projects'!$AT80="Yes")*_xlfn.SWITCH('Input| Overheads'!$C$50,"Direct costs",'Calc| Overheads Allocation'!D$9*R80,"Internal labour",'Calc| Overheads Allocation'!D$9*R80*'Input| Projects'!$AO80,"DNSP defined",'Calc| Overheads Allocation'!D$79*'Input| Projects'!$AW80,0),0)</f>
        <v>0</v>
      </c>
      <c r="AQ80" s="172" cm="1">
        <f t="array" ref="AQ80">IFERROR(--('Input| Projects'!$AT80="Yes")*_xlfn.SWITCH('Input| Overheads'!$C$50,"Direct costs",'Calc| Overheads Allocation'!E$9*S80,"Internal labour",'Calc| Overheads Allocation'!E$9*S80*'Input| Projects'!$AO80,"DNSP defined",'Calc| Overheads Allocation'!E$79*'Input| Projects'!$AW80,0),0)</f>
        <v>0</v>
      </c>
      <c r="AR80" s="172" cm="1">
        <f t="array" ref="AR80">IFERROR(--('Input| Projects'!$AT80="Yes")*_xlfn.SWITCH('Input| Overheads'!$C$50,"Direct costs",'Calc| Overheads Allocation'!F$9*T80,"Internal labour",'Calc| Overheads Allocation'!F$9*T80*'Input| Projects'!$AO80,"DNSP defined",'Calc| Overheads Allocation'!F$79*'Input| Projects'!$AW80,0),0)</f>
        <v>0</v>
      </c>
      <c r="AS80" s="172" cm="1">
        <f t="array" ref="AS80">IFERROR(--('Input| Projects'!$AT80="Yes")*_xlfn.SWITCH('Input| Overheads'!$C$50,"Direct costs",'Calc| Overheads Allocation'!G$9*U80,"Internal labour",'Calc| Overheads Allocation'!G$9*U80*'Input| Projects'!$AO80,"DNSP defined",'Calc| Overheads Allocation'!G$79*'Input| Projects'!$AW80,0),0)</f>
        <v>0</v>
      </c>
      <c r="AT80" s="172" cm="1">
        <f t="array" ref="AT80">IFERROR(--('Input| Projects'!$AT80="Yes")*_xlfn.SWITCH('Input| Overheads'!$C$50,"Direct costs",'Calc| Overheads Allocation'!H$9*V80,"Internal labour",'Calc| Overheads Allocation'!H$9*V80*'Input| Projects'!$AO80,"DNSP defined",'Calc| Overheads Allocation'!H$79*'Input| Projects'!$AW80,0),0)</f>
        <v>0</v>
      </c>
      <c r="AU80" s="172" cm="1">
        <f t="array" ref="AU80">IFERROR(--('Input| Projects'!$AT80="Yes")*_xlfn.SWITCH('Input| Overheads'!$C$50,"Direct costs",'Calc| Overheads Allocation'!I$9*W80,"Internal labour",'Calc| Overheads Allocation'!I$9*W80*'Input| Projects'!$AO80,"DNSP defined",'Calc| Overheads Allocation'!I$79*'Input| Projects'!$AW80,0),0)</f>
        <v>0</v>
      </c>
      <c r="AV80" s="175"/>
      <c r="AW80" s="172">
        <f t="shared" si="46"/>
        <v>0</v>
      </c>
      <c r="AX80" s="172">
        <f t="shared" si="47"/>
        <v>0</v>
      </c>
      <c r="AY80" s="172">
        <f t="shared" si="48"/>
        <v>0</v>
      </c>
      <c r="AZ80" s="172">
        <f t="shared" si="49"/>
        <v>0</v>
      </c>
      <c r="BA80" s="172">
        <f t="shared" si="50"/>
        <v>0</v>
      </c>
      <c r="BB80" s="172">
        <f t="shared" si="51"/>
        <v>0</v>
      </c>
      <c r="BC80" s="172">
        <f t="shared" si="52"/>
        <v>0</v>
      </c>
      <c r="BD80" s="176"/>
      <c r="BE80" s="172">
        <f t="shared" si="53"/>
        <v>0</v>
      </c>
      <c r="BF80" s="172">
        <f t="shared" si="54"/>
        <v>0</v>
      </c>
      <c r="BG80" s="172">
        <f t="shared" si="55"/>
        <v>0</v>
      </c>
      <c r="BH80" s="172">
        <f t="shared" si="56"/>
        <v>0</v>
      </c>
      <c r="BI80" s="172">
        <f t="shared" si="57"/>
        <v>0</v>
      </c>
      <c r="BJ80" s="172">
        <f t="shared" si="58"/>
        <v>0</v>
      </c>
      <c r="BK80" s="172">
        <f t="shared" si="59"/>
        <v>0</v>
      </c>
      <c r="BL80" s="176"/>
      <c r="BM80" s="172">
        <f t="shared" si="38"/>
        <v>0</v>
      </c>
      <c r="BN80" s="172">
        <f t="shared" si="39"/>
        <v>0</v>
      </c>
      <c r="BO80" s="172">
        <f t="shared" si="40"/>
        <v>0</v>
      </c>
      <c r="BP80" s="172">
        <f t="shared" si="41"/>
        <v>0</v>
      </c>
      <c r="BQ80" s="172">
        <f t="shared" si="42"/>
        <v>0</v>
      </c>
      <c r="BR80" s="172">
        <f t="shared" si="43"/>
        <v>0</v>
      </c>
      <c r="BS80" s="172">
        <f t="shared" si="44"/>
        <v>0</v>
      </c>
      <c r="BT80" s="55"/>
      <c r="BU80" s="158">
        <f>SUMIF('Input| Projects'!$BA$8:$CX$8,RIGHT(BU$9,3),'Input| Projects'!$BA80:$CX80)</f>
        <v>0</v>
      </c>
      <c r="BV80" s="158">
        <f>SUMIF('Input| Projects'!$BA$8:$CX$8,RIGHT(BV$9,3),'Input| Projects'!$BA80:$CX80)</f>
        <v>0</v>
      </c>
      <c r="BW80" s="79" t="str">
        <f t="shared" si="45"/>
        <v/>
      </c>
    </row>
    <row r="81" spans="2:75" x14ac:dyDescent="0.2">
      <c r="B81" s="123">
        <f>IFERROR('Input| Projects'!B81,"")</f>
        <v>72</v>
      </c>
      <c r="C81" s="160" t="str">
        <f>IFERROR(IF('Input| Projects'!C81="","",'Input| Projects'!C81),"")</f>
        <v/>
      </c>
      <c r="D81" s="160" t="str">
        <f>IFERROR(IF('Input| Projects'!D81="","",'Input| Projects'!D81),"")</f>
        <v/>
      </c>
      <c r="E81" s="53"/>
      <c r="F81" s="160" t="str">
        <f>IF(LEN('Input| Projects'!F81)&gt;0,'Input| Projects'!F81,"")</f>
        <v/>
      </c>
      <c r="G81" s="160" t="str">
        <f>IF(LEN('Input| Projects'!G81)&gt;0,'Input| Projects'!G81,"")</f>
        <v/>
      </c>
      <c r="H81" s="10"/>
      <c r="I81" s="194" cm="1">
        <f t="array" ref="I81">IF(LEN($F81)&gt;0,1+IFERROR(SUMPRODUCT(TRANSPOSE('Input| Projects'!$AO81:$AQ81),INDEX('Input| Escalations'!$F$27:$L$29,,MATCH(Q$9,'Input| Escalations'!$F$21:$L$21,0))),0),0)</f>
        <v>0</v>
      </c>
      <c r="J81" s="194" cm="1">
        <f t="array" ref="J81">IF(LEN($F81)&gt;0,1+IFERROR(SUMPRODUCT(TRANSPOSE('Input| Projects'!$AO81:$AQ81),INDEX('Input| Escalations'!$F$27:$L$29,,MATCH(R$9,'Input| Escalations'!$F$21:$L$21,0))),0),0)</f>
        <v>0</v>
      </c>
      <c r="K81" s="194" cm="1">
        <f t="array" ref="K81">IF(LEN($F81)&gt;0,1+IFERROR(SUMPRODUCT(TRANSPOSE('Input| Projects'!$AO81:$AQ81),INDEX('Input| Escalations'!$F$27:$L$29,,MATCH(S$9,'Input| Escalations'!$F$21:$L$21,0))),0),0)</f>
        <v>0</v>
      </c>
      <c r="L81" s="194" cm="1">
        <f t="array" ref="L81">IF(LEN($F81)&gt;0,1+IFERROR(SUMPRODUCT(TRANSPOSE('Input| Projects'!$AO81:$AQ81),INDEX('Input| Escalations'!$F$27:$L$29,,MATCH(T$9,'Input| Escalations'!$F$21:$L$21,0))),0),0)</f>
        <v>0</v>
      </c>
      <c r="M81" s="194" cm="1">
        <f t="array" ref="M81">IF(LEN($F81)&gt;0,1+IFERROR(SUMPRODUCT(TRANSPOSE('Input| Projects'!$AO81:$AQ81),INDEX('Input| Escalations'!$F$27:$L$29,,MATCH(U$9,'Input| Escalations'!$F$21:$L$21,0))),0),0)</f>
        <v>0</v>
      </c>
      <c r="N81" s="194" cm="1">
        <f t="array" ref="N81">IF(LEN($F81)&gt;0,1+IFERROR(SUMPRODUCT(TRANSPOSE('Input| Projects'!$AO81:$AQ81),INDEX('Input| Escalations'!$F$27:$L$29,,MATCH(V$9,'Input| Escalations'!$F$21:$L$21,0))),0),0)</f>
        <v>0</v>
      </c>
      <c r="O81" s="194" cm="1">
        <f t="array" ref="O81">IF(LEN($F81)&gt;0,1+IFERROR(SUMPRODUCT(TRANSPOSE('Input| Projects'!$AO81:$AQ81),INDEX('Input| Escalations'!$F$27:$L$29,,MATCH(W$9,'Input| Escalations'!$F$21:$L$21,0))),0),0)</f>
        <v>0</v>
      </c>
      <c r="P81" s="10"/>
      <c r="Q81" s="172">
        <f>IFERROR(IF(ISNUMBER(FIND("decision",'Input| Setup'!$F$6)),'Input| Projects'!Y81,'Input| Projects'!I81)*'Input| Escalations'!$I$17*I81,0)</f>
        <v>0</v>
      </c>
      <c r="R81" s="172">
        <f>IFERROR(IF(ISNUMBER(FIND("decision",'Input| Setup'!$F$6)),'Input| Projects'!Z81,'Input| Projects'!J81)*'Input| Escalations'!$I$17*J81,0)</f>
        <v>0</v>
      </c>
      <c r="S81" s="172">
        <f>IFERROR(IF(ISNUMBER(FIND("decision",'Input| Setup'!$F$6)),'Input| Projects'!AA81,'Input| Projects'!K81)*'Input| Escalations'!$I$17*K81,0)</f>
        <v>0</v>
      </c>
      <c r="T81" s="172">
        <f>IFERROR(IF(ISNUMBER(FIND("decision",'Input| Setup'!$F$6)),'Input| Projects'!AB81,'Input| Projects'!L81)*'Input| Escalations'!$I$17*L81,0)</f>
        <v>0</v>
      </c>
      <c r="U81" s="172">
        <f>IFERROR(IF(ISNUMBER(FIND("decision",'Input| Setup'!$F$6)),'Input| Projects'!AC81,'Input| Projects'!M81)*'Input| Escalations'!$I$17*M81,0)</f>
        <v>0</v>
      </c>
      <c r="V81" s="172">
        <f>IFERROR(IF(ISNUMBER(FIND("decision",'Input| Setup'!$F$6)),'Input| Projects'!AD81,'Input| Projects'!N81)*'Input| Escalations'!$I$17*N81,0)</f>
        <v>0</v>
      </c>
      <c r="W81" s="172">
        <f>IFERROR(IF(ISNUMBER(FIND("decision",'Input| Setup'!$F$6)),'Input| Projects'!AE81,'Input| Projects'!O81)*'Input| Escalations'!$I$17*O81,0)</f>
        <v>0</v>
      </c>
      <c r="X81" s="175"/>
      <c r="Y81" s="172">
        <f>IF(ISNUMBER(FIND("decision",'Input| Setup'!$F$6)),'Input| Projects'!AG81,'Input| Projects'!Q81)*I81*'Input| Escalations'!$I$17</f>
        <v>0</v>
      </c>
      <c r="Z81" s="172">
        <f>IF(ISNUMBER(FIND("decision",'Input| Setup'!$F$6)),'Input| Projects'!AH81,'Input| Projects'!R81)*J81*'Input| Escalations'!$I$17</f>
        <v>0</v>
      </c>
      <c r="AA81" s="172">
        <f>IF(ISNUMBER(FIND("decision",'Input| Setup'!$F$6)),'Input| Projects'!AI81,'Input| Projects'!S81)*K81*'Input| Escalations'!$I$17</f>
        <v>0</v>
      </c>
      <c r="AB81" s="172">
        <f>IF(ISNUMBER(FIND("decision",'Input| Setup'!$F$6)),'Input| Projects'!AJ81,'Input| Projects'!T81)*L81*'Input| Escalations'!$I$17</f>
        <v>0</v>
      </c>
      <c r="AC81" s="172">
        <f>IF(ISNUMBER(FIND("decision",'Input| Setup'!$F$6)),'Input| Projects'!AK81,'Input| Projects'!U81)*M81*'Input| Escalations'!$I$17</f>
        <v>0</v>
      </c>
      <c r="AD81" s="172">
        <f>IF(ISNUMBER(FIND("decision",'Input| Setup'!$F$6)),'Input| Projects'!AL81,'Input| Projects'!V81)*N81*'Input| Escalations'!$I$17</f>
        <v>0</v>
      </c>
      <c r="AE81" s="172">
        <f>IF(ISNUMBER(FIND("decision",'Input| Setup'!$F$6)),'Input| Projects'!AM81,'Input| Projects'!W81)*O81*'Input| Escalations'!$I$17</f>
        <v>0</v>
      </c>
      <c r="AF81" s="175"/>
      <c r="AG81" s="172" cm="1">
        <f t="array" ref="AG81">IFERROR(--('Input| Projects'!$AS81="Yes")*_xlfn.SWITCH('Input| Overheads'!$C$50,"Direct costs",'Calc| Overheads Allocation'!C$8*Q81,"Internal labour",'Calc| Overheads Allocation'!C$8*Q81*'Input| Projects'!$AO81,"DNSP defined",'Calc| Overheads Allocation'!C$78*'Input| Projects'!$AV81,0),0)</f>
        <v>0</v>
      </c>
      <c r="AH81" s="172" cm="1">
        <f t="array" ref="AH81">IFERROR(--('Input| Projects'!$AS81="Yes")*_xlfn.SWITCH('Input| Overheads'!$C$50,"Direct costs",'Calc| Overheads Allocation'!D$8*R81,"Internal labour",'Calc| Overheads Allocation'!D$8*R81*'Input| Projects'!$AO81,"DNSP defined",'Calc| Overheads Allocation'!D$78*'Input| Projects'!$AV81,0),0)</f>
        <v>0</v>
      </c>
      <c r="AI81" s="172" cm="1">
        <f t="array" ref="AI81">IFERROR(--('Input| Projects'!$AS81="Yes")*_xlfn.SWITCH('Input| Overheads'!$C$50,"Direct costs",'Calc| Overheads Allocation'!E$8*S81,"Internal labour",'Calc| Overheads Allocation'!E$8*S81*'Input| Projects'!$AO81,"DNSP defined",'Calc| Overheads Allocation'!E$78*'Input| Projects'!$AV81,0),0)</f>
        <v>0</v>
      </c>
      <c r="AJ81" s="172" cm="1">
        <f t="array" ref="AJ81">IFERROR(--('Input| Projects'!$AS81="Yes")*_xlfn.SWITCH('Input| Overheads'!$C$50,"Direct costs",'Calc| Overheads Allocation'!F$8*T81,"Internal labour",'Calc| Overheads Allocation'!F$8*T81*'Input| Projects'!$AO81,"DNSP defined",'Calc| Overheads Allocation'!F$78*'Input| Projects'!$AV81,0),0)</f>
        <v>0</v>
      </c>
      <c r="AK81" s="172" cm="1">
        <f t="array" ref="AK81">IFERROR(--('Input| Projects'!$AS81="Yes")*_xlfn.SWITCH('Input| Overheads'!$C$50,"Direct costs",'Calc| Overheads Allocation'!G$8*U81,"Internal labour",'Calc| Overheads Allocation'!G$8*U81*'Input| Projects'!$AO81,"DNSP defined",'Calc| Overheads Allocation'!G$78*'Input| Projects'!$AV81,0),0)</f>
        <v>0</v>
      </c>
      <c r="AL81" s="172" cm="1">
        <f t="array" ref="AL81">IFERROR(--('Input| Projects'!$AS81="Yes")*_xlfn.SWITCH('Input| Overheads'!$C$50,"Direct costs",'Calc| Overheads Allocation'!H$8*V81,"Internal labour",'Calc| Overheads Allocation'!H$8*V81*'Input| Projects'!$AO81,"DNSP defined",'Calc| Overheads Allocation'!H$78*'Input| Projects'!$AV81,0),0)</f>
        <v>0</v>
      </c>
      <c r="AM81" s="172" cm="1">
        <f t="array" ref="AM81">IFERROR(--('Input| Projects'!$AS81="Yes")*_xlfn.SWITCH('Input| Overheads'!$C$50,"Direct costs",'Calc| Overheads Allocation'!I$8*W81,"Internal labour",'Calc| Overheads Allocation'!I$8*W81*'Input| Projects'!$AO81,"DNSP defined",'Calc| Overheads Allocation'!I$78*'Input| Projects'!$AV81,0),0)</f>
        <v>0</v>
      </c>
      <c r="AN81" s="175"/>
      <c r="AO81" s="172" cm="1">
        <f t="array" ref="AO81">IFERROR(--('Input| Projects'!$AT81="Yes")*_xlfn.SWITCH('Input| Overheads'!$C$50,"Direct costs",'Calc| Overheads Allocation'!C$9*Q81,"Internal labour",'Calc| Overheads Allocation'!C$9*Q81*'Input| Projects'!$AO81,"DNSP defined",'Calc| Overheads Allocation'!C$79*'Input| Projects'!$AW81,0),0)</f>
        <v>0</v>
      </c>
      <c r="AP81" s="172" cm="1">
        <f t="array" ref="AP81">IFERROR(--('Input| Projects'!$AT81="Yes")*_xlfn.SWITCH('Input| Overheads'!$C$50,"Direct costs",'Calc| Overheads Allocation'!D$9*R81,"Internal labour",'Calc| Overheads Allocation'!D$9*R81*'Input| Projects'!$AO81,"DNSP defined",'Calc| Overheads Allocation'!D$79*'Input| Projects'!$AW81,0),0)</f>
        <v>0</v>
      </c>
      <c r="AQ81" s="172" cm="1">
        <f t="array" ref="AQ81">IFERROR(--('Input| Projects'!$AT81="Yes")*_xlfn.SWITCH('Input| Overheads'!$C$50,"Direct costs",'Calc| Overheads Allocation'!E$9*S81,"Internal labour",'Calc| Overheads Allocation'!E$9*S81*'Input| Projects'!$AO81,"DNSP defined",'Calc| Overheads Allocation'!E$79*'Input| Projects'!$AW81,0),0)</f>
        <v>0</v>
      </c>
      <c r="AR81" s="172" cm="1">
        <f t="array" ref="AR81">IFERROR(--('Input| Projects'!$AT81="Yes")*_xlfn.SWITCH('Input| Overheads'!$C$50,"Direct costs",'Calc| Overheads Allocation'!F$9*T81,"Internal labour",'Calc| Overheads Allocation'!F$9*T81*'Input| Projects'!$AO81,"DNSP defined",'Calc| Overheads Allocation'!F$79*'Input| Projects'!$AW81,0),0)</f>
        <v>0</v>
      </c>
      <c r="AS81" s="172" cm="1">
        <f t="array" ref="AS81">IFERROR(--('Input| Projects'!$AT81="Yes")*_xlfn.SWITCH('Input| Overheads'!$C$50,"Direct costs",'Calc| Overheads Allocation'!G$9*U81,"Internal labour",'Calc| Overheads Allocation'!G$9*U81*'Input| Projects'!$AO81,"DNSP defined",'Calc| Overheads Allocation'!G$79*'Input| Projects'!$AW81,0),0)</f>
        <v>0</v>
      </c>
      <c r="AT81" s="172" cm="1">
        <f t="array" ref="AT81">IFERROR(--('Input| Projects'!$AT81="Yes")*_xlfn.SWITCH('Input| Overheads'!$C$50,"Direct costs",'Calc| Overheads Allocation'!H$9*V81,"Internal labour",'Calc| Overheads Allocation'!H$9*V81*'Input| Projects'!$AO81,"DNSP defined",'Calc| Overheads Allocation'!H$79*'Input| Projects'!$AW81,0),0)</f>
        <v>0</v>
      </c>
      <c r="AU81" s="172" cm="1">
        <f t="array" ref="AU81">IFERROR(--('Input| Projects'!$AT81="Yes")*_xlfn.SWITCH('Input| Overheads'!$C$50,"Direct costs",'Calc| Overheads Allocation'!I$9*W81,"Internal labour",'Calc| Overheads Allocation'!I$9*W81*'Input| Projects'!$AO81,"DNSP defined",'Calc| Overheads Allocation'!I$79*'Input| Projects'!$AW81,0),0)</f>
        <v>0</v>
      </c>
      <c r="AV81" s="175"/>
      <c r="AW81" s="172">
        <f t="shared" si="46"/>
        <v>0</v>
      </c>
      <c r="AX81" s="172">
        <f t="shared" si="47"/>
        <v>0</v>
      </c>
      <c r="AY81" s="172">
        <f t="shared" si="48"/>
        <v>0</v>
      </c>
      <c r="AZ81" s="172">
        <f t="shared" si="49"/>
        <v>0</v>
      </c>
      <c r="BA81" s="172">
        <f t="shared" si="50"/>
        <v>0</v>
      </c>
      <c r="BB81" s="172">
        <f t="shared" si="51"/>
        <v>0</v>
      </c>
      <c r="BC81" s="172">
        <f t="shared" si="52"/>
        <v>0</v>
      </c>
      <c r="BD81" s="176"/>
      <c r="BE81" s="172">
        <f t="shared" si="53"/>
        <v>0</v>
      </c>
      <c r="BF81" s="172">
        <f t="shared" si="54"/>
        <v>0</v>
      </c>
      <c r="BG81" s="172">
        <f t="shared" si="55"/>
        <v>0</v>
      </c>
      <c r="BH81" s="172">
        <f t="shared" si="56"/>
        <v>0</v>
      </c>
      <c r="BI81" s="172">
        <f t="shared" si="57"/>
        <v>0</v>
      </c>
      <c r="BJ81" s="172">
        <f t="shared" si="58"/>
        <v>0</v>
      </c>
      <c r="BK81" s="172">
        <f t="shared" si="59"/>
        <v>0</v>
      </c>
      <c r="BL81" s="176"/>
      <c r="BM81" s="172">
        <f t="shared" si="38"/>
        <v>0</v>
      </c>
      <c r="BN81" s="172">
        <f t="shared" si="39"/>
        <v>0</v>
      </c>
      <c r="BO81" s="172">
        <f t="shared" si="40"/>
        <v>0</v>
      </c>
      <c r="BP81" s="172">
        <f t="shared" si="41"/>
        <v>0</v>
      </c>
      <c r="BQ81" s="172">
        <f t="shared" si="42"/>
        <v>0</v>
      </c>
      <c r="BR81" s="172">
        <f t="shared" si="43"/>
        <v>0</v>
      </c>
      <c r="BS81" s="172">
        <f t="shared" si="44"/>
        <v>0</v>
      </c>
      <c r="BT81" s="55"/>
      <c r="BU81" s="158">
        <f>SUMIF('Input| Projects'!$BA$8:$CX$8,RIGHT(BU$9,3),'Input| Projects'!$BA81:$CX81)</f>
        <v>0</v>
      </c>
      <c r="BV81" s="158">
        <f>SUMIF('Input| Projects'!$BA$8:$CX$8,RIGHT(BV$9,3),'Input| Projects'!$BA81:$CX81)</f>
        <v>0</v>
      </c>
      <c r="BW81" s="79" t="str">
        <f t="shared" si="45"/>
        <v/>
      </c>
    </row>
    <row r="82" spans="2:75" x14ac:dyDescent="0.2">
      <c r="B82" s="123">
        <f>IFERROR('Input| Projects'!B82,"")</f>
        <v>73</v>
      </c>
      <c r="C82" s="160" t="str">
        <f>IFERROR(IF('Input| Projects'!C82="","",'Input| Projects'!C82),"")</f>
        <v/>
      </c>
      <c r="D82" s="160" t="str">
        <f>IFERROR(IF('Input| Projects'!D82="","",'Input| Projects'!D82),"")</f>
        <v/>
      </c>
      <c r="E82" s="53"/>
      <c r="F82" s="160" t="str">
        <f>IF(LEN('Input| Projects'!F82)&gt;0,'Input| Projects'!F82,"")</f>
        <v/>
      </c>
      <c r="G82" s="160" t="str">
        <f>IF(LEN('Input| Projects'!G82)&gt;0,'Input| Projects'!G82,"")</f>
        <v/>
      </c>
      <c r="H82" s="10"/>
      <c r="I82" s="194" cm="1">
        <f t="array" ref="I82">IF(LEN($F82)&gt;0,1+IFERROR(SUMPRODUCT(TRANSPOSE('Input| Projects'!$AO82:$AQ82),INDEX('Input| Escalations'!$F$27:$L$29,,MATCH(Q$9,'Input| Escalations'!$F$21:$L$21,0))),0),0)</f>
        <v>0</v>
      </c>
      <c r="J82" s="194" cm="1">
        <f t="array" ref="J82">IF(LEN($F82)&gt;0,1+IFERROR(SUMPRODUCT(TRANSPOSE('Input| Projects'!$AO82:$AQ82),INDEX('Input| Escalations'!$F$27:$L$29,,MATCH(R$9,'Input| Escalations'!$F$21:$L$21,0))),0),0)</f>
        <v>0</v>
      </c>
      <c r="K82" s="194" cm="1">
        <f t="array" ref="K82">IF(LEN($F82)&gt;0,1+IFERROR(SUMPRODUCT(TRANSPOSE('Input| Projects'!$AO82:$AQ82),INDEX('Input| Escalations'!$F$27:$L$29,,MATCH(S$9,'Input| Escalations'!$F$21:$L$21,0))),0),0)</f>
        <v>0</v>
      </c>
      <c r="L82" s="194" cm="1">
        <f t="array" ref="L82">IF(LEN($F82)&gt;0,1+IFERROR(SUMPRODUCT(TRANSPOSE('Input| Projects'!$AO82:$AQ82),INDEX('Input| Escalations'!$F$27:$L$29,,MATCH(T$9,'Input| Escalations'!$F$21:$L$21,0))),0),0)</f>
        <v>0</v>
      </c>
      <c r="M82" s="194" cm="1">
        <f t="array" ref="M82">IF(LEN($F82)&gt;0,1+IFERROR(SUMPRODUCT(TRANSPOSE('Input| Projects'!$AO82:$AQ82),INDEX('Input| Escalations'!$F$27:$L$29,,MATCH(U$9,'Input| Escalations'!$F$21:$L$21,0))),0),0)</f>
        <v>0</v>
      </c>
      <c r="N82" s="194" cm="1">
        <f t="array" ref="N82">IF(LEN($F82)&gt;0,1+IFERROR(SUMPRODUCT(TRANSPOSE('Input| Projects'!$AO82:$AQ82),INDEX('Input| Escalations'!$F$27:$L$29,,MATCH(V$9,'Input| Escalations'!$F$21:$L$21,0))),0),0)</f>
        <v>0</v>
      </c>
      <c r="O82" s="194" cm="1">
        <f t="array" ref="O82">IF(LEN($F82)&gt;0,1+IFERROR(SUMPRODUCT(TRANSPOSE('Input| Projects'!$AO82:$AQ82),INDEX('Input| Escalations'!$F$27:$L$29,,MATCH(W$9,'Input| Escalations'!$F$21:$L$21,0))),0),0)</f>
        <v>0</v>
      </c>
      <c r="P82" s="10"/>
      <c r="Q82" s="172">
        <f>IFERROR(IF(ISNUMBER(FIND("decision",'Input| Setup'!$F$6)),'Input| Projects'!Y82,'Input| Projects'!I82)*'Input| Escalations'!$I$17*I82,0)</f>
        <v>0</v>
      </c>
      <c r="R82" s="172">
        <f>IFERROR(IF(ISNUMBER(FIND("decision",'Input| Setup'!$F$6)),'Input| Projects'!Z82,'Input| Projects'!J82)*'Input| Escalations'!$I$17*J82,0)</f>
        <v>0</v>
      </c>
      <c r="S82" s="172">
        <f>IFERROR(IF(ISNUMBER(FIND("decision",'Input| Setup'!$F$6)),'Input| Projects'!AA82,'Input| Projects'!K82)*'Input| Escalations'!$I$17*K82,0)</f>
        <v>0</v>
      </c>
      <c r="T82" s="172">
        <f>IFERROR(IF(ISNUMBER(FIND("decision",'Input| Setup'!$F$6)),'Input| Projects'!AB82,'Input| Projects'!L82)*'Input| Escalations'!$I$17*L82,0)</f>
        <v>0</v>
      </c>
      <c r="U82" s="172">
        <f>IFERROR(IF(ISNUMBER(FIND("decision",'Input| Setup'!$F$6)),'Input| Projects'!AC82,'Input| Projects'!M82)*'Input| Escalations'!$I$17*M82,0)</f>
        <v>0</v>
      </c>
      <c r="V82" s="172">
        <f>IFERROR(IF(ISNUMBER(FIND("decision",'Input| Setup'!$F$6)),'Input| Projects'!AD82,'Input| Projects'!N82)*'Input| Escalations'!$I$17*N82,0)</f>
        <v>0</v>
      </c>
      <c r="W82" s="172">
        <f>IFERROR(IF(ISNUMBER(FIND("decision",'Input| Setup'!$F$6)),'Input| Projects'!AE82,'Input| Projects'!O82)*'Input| Escalations'!$I$17*O82,0)</f>
        <v>0</v>
      </c>
      <c r="X82" s="175"/>
      <c r="Y82" s="172">
        <f>IF(ISNUMBER(FIND("decision",'Input| Setup'!$F$6)),'Input| Projects'!AG82,'Input| Projects'!Q82)*I82*'Input| Escalations'!$I$17</f>
        <v>0</v>
      </c>
      <c r="Z82" s="172">
        <f>IF(ISNUMBER(FIND("decision",'Input| Setup'!$F$6)),'Input| Projects'!AH82,'Input| Projects'!R82)*J82*'Input| Escalations'!$I$17</f>
        <v>0</v>
      </c>
      <c r="AA82" s="172">
        <f>IF(ISNUMBER(FIND("decision",'Input| Setup'!$F$6)),'Input| Projects'!AI82,'Input| Projects'!S82)*K82*'Input| Escalations'!$I$17</f>
        <v>0</v>
      </c>
      <c r="AB82" s="172">
        <f>IF(ISNUMBER(FIND("decision",'Input| Setup'!$F$6)),'Input| Projects'!AJ82,'Input| Projects'!T82)*L82*'Input| Escalations'!$I$17</f>
        <v>0</v>
      </c>
      <c r="AC82" s="172">
        <f>IF(ISNUMBER(FIND("decision",'Input| Setup'!$F$6)),'Input| Projects'!AK82,'Input| Projects'!U82)*M82*'Input| Escalations'!$I$17</f>
        <v>0</v>
      </c>
      <c r="AD82" s="172">
        <f>IF(ISNUMBER(FIND("decision",'Input| Setup'!$F$6)),'Input| Projects'!AL82,'Input| Projects'!V82)*N82*'Input| Escalations'!$I$17</f>
        <v>0</v>
      </c>
      <c r="AE82" s="172">
        <f>IF(ISNUMBER(FIND("decision",'Input| Setup'!$F$6)),'Input| Projects'!AM82,'Input| Projects'!W82)*O82*'Input| Escalations'!$I$17</f>
        <v>0</v>
      </c>
      <c r="AF82" s="175"/>
      <c r="AG82" s="172" cm="1">
        <f t="array" ref="AG82">IFERROR(--('Input| Projects'!$AS82="Yes")*_xlfn.SWITCH('Input| Overheads'!$C$50,"Direct costs",'Calc| Overheads Allocation'!C$8*Q82,"Internal labour",'Calc| Overheads Allocation'!C$8*Q82*'Input| Projects'!$AO82,"DNSP defined",'Calc| Overheads Allocation'!C$78*'Input| Projects'!$AV82,0),0)</f>
        <v>0</v>
      </c>
      <c r="AH82" s="172" cm="1">
        <f t="array" ref="AH82">IFERROR(--('Input| Projects'!$AS82="Yes")*_xlfn.SWITCH('Input| Overheads'!$C$50,"Direct costs",'Calc| Overheads Allocation'!D$8*R82,"Internal labour",'Calc| Overheads Allocation'!D$8*R82*'Input| Projects'!$AO82,"DNSP defined",'Calc| Overheads Allocation'!D$78*'Input| Projects'!$AV82,0),0)</f>
        <v>0</v>
      </c>
      <c r="AI82" s="172" cm="1">
        <f t="array" ref="AI82">IFERROR(--('Input| Projects'!$AS82="Yes")*_xlfn.SWITCH('Input| Overheads'!$C$50,"Direct costs",'Calc| Overheads Allocation'!E$8*S82,"Internal labour",'Calc| Overheads Allocation'!E$8*S82*'Input| Projects'!$AO82,"DNSP defined",'Calc| Overheads Allocation'!E$78*'Input| Projects'!$AV82,0),0)</f>
        <v>0</v>
      </c>
      <c r="AJ82" s="172" cm="1">
        <f t="array" ref="AJ82">IFERROR(--('Input| Projects'!$AS82="Yes")*_xlfn.SWITCH('Input| Overheads'!$C$50,"Direct costs",'Calc| Overheads Allocation'!F$8*T82,"Internal labour",'Calc| Overheads Allocation'!F$8*T82*'Input| Projects'!$AO82,"DNSP defined",'Calc| Overheads Allocation'!F$78*'Input| Projects'!$AV82,0),0)</f>
        <v>0</v>
      </c>
      <c r="AK82" s="172" cm="1">
        <f t="array" ref="AK82">IFERROR(--('Input| Projects'!$AS82="Yes")*_xlfn.SWITCH('Input| Overheads'!$C$50,"Direct costs",'Calc| Overheads Allocation'!G$8*U82,"Internal labour",'Calc| Overheads Allocation'!G$8*U82*'Input| Projects'!$AO82,"DNSP defined",'Calc| Overheads Allocation'!G$78*'Input| Projects'!$AV82,0),0)</f>
        <v>0</v>
      </c>
      <c r="AL82" s="172" cm="1">
        <f t="array" ref="AL82">IFERROR(--('Input| Projects'!$AS82="Yes")*_xlfn.SWITCH('Input| Overheads'!$C$50,"Direct costs",'Calc| Overheads Allocation'!H$8*V82,"Internal labour",'Calc| Overheads Allocation'!H$8*V82*'Input| Projects'!$AO82,"DNSP defined",'Calc| Overheads Allocation'!H$78*'Input| Projects'!$AV82,0),0)</f>
        <v>0</v>
      </c>
      <c r="AM82" s="172" cm="1">
        <f t="array" ref="AM82">IFERROR(--('Input| Projects'!$AS82="Yes")*_xlfn.SWITCH('Input| Overheads'!$C$50,"Direct costs",'Calc| Overheads Allocation'!I$8*W82,"Internal labour",'Calc| Overheads Allocation'!I$8*W82*'Input| Projects'!$AO82,"DNSP defined",'Calc| Overheads Allocation'!I$78*'Input| Projects'!$AV82,0),0)</f>
        <v>0</v>
      </c>
      <c r="AN82" s="175"/>
      <c r="AO82" s="172" cm="1">
        <f t="array" ref="AO82">IFERROR(--('Input| Projects'!$AT82="Yes")*_xlfn.SWITCH('Input| Overheads'!$C$50,"Direct costs",'Calc| Overheads Allocation'!C$9*Q82,"Internal labour",'Calc| Overheads Allocation'!C$9*Q82*'Input| Projects'!$AO82,"DNSP defined",'Calc| Overheads Allocation'!C$79*'Input| Projects'!$AW82,0),0)</f>
        <v>0</v>
      </c>
      <c r="AP82" s="172" cm="1">
        <f t="array" ref="AP82">IFERROR(--('Input| Projects'!$AT82="Yes")*_xlfn.SWITCH('Input| Overheads'!$C$50,"Direct costs",'Calc| Overheads Allocation'!D$9*R82,"Internal labour",'Calc| Overheads Allocation'!D$9*R82*'Input| Projects'!$AO82,"DNSP defined",'Calc| Overheads Allocation'!D$79*'Input| Projects'!$AW82,0),0)</f>
        <v>0</v>
      </c>
      <c r="AQ82" s="172" cm="1">
        <f t="array" ref="AQ82">IFERROR(--('Input| Projects'!$AT82="Yes")*_xlfn.SWITCH('Input| Overheads'!$C$50,"Direct costs",'Calc| Overheads Allocation'!E$9*S82,"Internal labour",'Calc| Overheads Allocation'!E$9*S82*'Input| Projects'!$AO82,"DNSP defined",'Calc| Overheads Allocation'!E$79*'Input| Projects'!$AW82,0),0)</f>
        <v>0</v>
      </c>
      <c r="AR82" s="172" cm="1">
        <f t="array" ref="AR82">IFERROR(--('Input| Projects'!$AT82="Yes")*_xlfn.SWITCH('Input| Overheads'!$C$50,"Direct costs",'Calc| Overheads Allocation'!F$9*T82,"Internal labour",'Calc| Overheads Allocation'!F$9*T82*'Input| Projects'!$AO82,"DNSP defined",'Calc| Overheads Allocation'!F$79*'Input| Projects'!$AW82,0),0)</f>
        <v>0</v>
      </c>
      <c r="AS82" s="172" cm="1">
        <f t="array" ref="AS82">IFERROR(--('Input| Projects'!$AT82="Yes")*_xlfn.SWITCH('Input| Overheads'!$C$50,"Direct costs",'Calc| Overheads Allocation'!G$9*U82,"Internal labour",'Calc| Overheads Allocation'!G$9*U82*'Input| Projects'!$AO82,"DNSP defined",'Calc| Overheads Allocation'!G$79*'Input| Projects'!$AW82,0),0)</f>
        <v>0</v>
      </c>
      <c r="AT82" s="172" cm="1">
        <f t="array" ref="AT82">IFERROR(--('Input| Projects'!$AT82="Yes")*_xlfn.SWITCH('Input| Overheads'!$C$50,"Direct costs",'Calc| Overheads Allocation'!H$9*V82,"Internal labour",'Calc| Overheads Allocation'!H$9*V82*'Input| Projects'!$AO82,"DNSP defined",'Calc| Overheads Allocation'!H$79*'Input| Projects'!$AW82,0),0)</f>
        <v>0</v>
      </c>
      <c r="AU82" s="172" cm="1">
        <f t="array" ref="AU82">IFERROR(--('Input| Projects'!$AT82="Yes")*_xlfn.SWITCH('Input| Overheads'!$C$50,"Direct costs",'Calc| Overheads Allocation'!I$9*W82,"Internal labour",'Calc| Overheads Allocation'!I$9*W82*'Input| Projects'!$AO82,"DNSP defined",'Calc| Overheads Allocation'!I$79*'Input| Projects'!$AW82,0),0)</f>
        <v>0</v>
      </c>
      <c r="AV82" s="175"/>
      <c r="AW82" s="172">
        <f t="shared" si="46"/>
        <v>0</v>
      </c>
      <c r="AX82" s="172">
        <f t="shared" si="47"/>
        <v>0</v>
      </c>
      <c r="AY82" s="172">
        <f t="shared" si="48"/>
        <v>0</v>
      </c>
      <c r="AZ82" s="172">
        <f t="shared" si="49"/>
        <v>0</v>
      </c>
      <c r="BA82" s="172">
        <f t="shared" si="50"/>
        <v>0</v>
      </c>
      <c r="BB82" s="172">
        <f t="shared" si="51"/>
        <v>0</v>
      </c>
      <c r="BC82" s="172">
        <f t="shared" si="52"/>
        <v>0</v>
      </c>
      <c r="BD82" s="176"/>
      <c r="BE82" s="172">
        <f t="shared" si="53"/>
        <v>0</v>
      </c>
      <c r="BF82" s="172">
        <f t="shared" si="54"/>
        <v>0</v>
      </c>
      <c r="BG82" s="172">
        <f t="shared" si="55"/>
        <v>0</v>
      </c>
      <c r="BH82" s="172">
        <f t="shared" si="56"/>
        <v>0</v>
      </c>
      <c r="BI82" s="172">
        <f t="shared" si="57"/>
        <v>0</v>
      </c>
      <c r="BJ82" s="172">
        <f t="shared" si="58"/>
        <v>0</v>
      </c>
      <c r="BK82" s="172">
        <f t="shared" si="59"/>
        <v>0</v>
      </c>
      <c r="BL82" s="176"/>
      <c r="BM82" s="172">
        <f t="shared" si="38"/>
        <v>0</v>
      </c>
      <c r="BN82" s="172">
        <f t="shared" si="39"/>
        <v>0</v>
      </c>
      <c r="BO82" s="172">
        <f t="shared" si="40"/>
        <v>0</v>
      </c>
      <c r="BP82" s="172">
        <f t="shared" si="41"/>
        <v>0</v>
      </c>
      <c r="BQ82" s="172">
        <f t="shared" si="42"/>
        <v>0</v>
      </c>
      <c r="BR82" s="172">
        <f t="shared" si="43"/>
        <v>0</v>
      </c>
      <c r="BS82" s="172">
        <f t="shared" si="44"/>
        <v>0</v>
      </c>
      <c r="BT82" s="55"/>
      <c r="BU82" s="158">
        <f>SUMIF('Input| Projects'!$BA$8:$CX$8,RIGHT(BU$9,3),'Input| Projects'!$BA82:$CX82)</f>
        <v>0</v>
      </c>
      <c r="BV82" s="158">
        <f>SUMIF('Input| Projects'!$BA$8:$CX$8,RIGHT(BV$9,3),'Input| Projects'!$BA82:$CX82)</f>
        <v>0</v>
      </c>
      <c r="BW82" s="79" t="str">
        <f t="shared" si="45"/>
        <v/>
      </c>
    </row>
    <row r="83" spans="2:75" x14ac:dyDescent="0.2">
      <c r="B83" s="123">
        <f>IFERROR('Input| Projects'!B83,"")</f>
        <v>74</v>
      </c>
      <c r="C83" s="160" t="str">
        <f>IFERROR(IF('Input| Projects'!C83="","",'Input| Projects'!C83),"")</f>
        <v/>
      </c>
      <c r="D83" s="160" t="str">
        <f>IFERROR(IF('Input| Projects'!D83="","",'Input| Projects'!D83),"")</f>
        <v/>
      </c>
      <c r="E83" s="53"/>
      <c r="F83" s="160" t="str">
        <f>IF(LEN('Input| Projects'!F83)&gt;0,'Input| Projects'!F83,"")</f>
        <v/>
      </c>
      <c r="G83" s="160" t="str">
        <f>IF(LEN('Input| Projects'!G83)&gt;0,'Input| Projects'!G83,"")</f>
        <v/>
      </c>
      <c r="H83" s="10"/>
      <c r="I83" s="194" cm="1">
        <f t="array" ref="I83">IF(LEN($F83)&gt;0,1+IFERROR(SUMPRODUCT(TRANSPOSE('Input| Projects'!$AO83:$AQ83),INDEX('Input| Escalations'!$F$27:$L$29,,MATCH(Q$9,'Input| Escalations'!$F$21:$L$21,0))),0),0)</f>
        <v>0</v>
      </c>
      <c r="J83" s="194" cm="1">
        <f t="array" ref="J83">IF(LEN($F83)&gt;0,1+IFERROR(SUMPRODUCT(TRANSPOSE('Input| Projects'!$AO83:$AQ83),INDEX('Input| Escalations'!$F$27:$L$29,,MATCH(R$9,'Input| Escalations'!$F$21:$L$21,0))),0),0)</f>
        <v>0</v>
      </c>
      <c r="K83" s="194" cm="1">
        <f t="array" ref="K83">IF(LEN($F83)&gt;0,1+IFERROR(SUMPRODUCT(TRANSPOSE('Input| Projects'!$AO83:$AQ83),INDEX('Input| Escalations'!$F$27:$L$29,,MATCH(S$9,'Input| Escalations'!$F$21:$L$21,0))),0),0)</f>
        <v>0</v>
      </c>
      <c r="L83" s="194" cm="1">
        <f t="array" ref="L83">IF(LEN($F83)&gt;0,1+IFERROR(SUMPRODUCT(TRANSPOSE('Input| Projects'!$AO83:$AQ83),INDEX('Input| Escalations'!$F$27:$L$29,,MATCH(T$9,'Input| Escalations'!$F$21:$L$21,0))),0),0)</f>
        <v>0</v>
      </c>
      <c r="M83" s="194" cm="1">
        <f t="array" ref="M83">IF(LEN($F83)&gt;0,1+IFERROR(SUMPRODUCT(TRANSPOSE('Input| Projects'!$AO83:$AQ83),INDEX('Input| Escalations'!$F$27:$L$29,,MATCH(U$9,'Input| Escalations'!$F$21:$L$21,0))),0),0)</f>
        <v>0</v>
      </c>
      <c r="N83" s="194" cm="1">
        <f t="array" ref="N83">IF(LEN($F83)&gt;0,1+IFERROR(SUMPRODUCT(TRANSPOSE('Input| Projects'!$AO83:$AQ83),INDEX('Input| Escalations'!$F$27:$L$29,,MATCH(V$9,'Input| Escalations'!$F$21:$L$21,0))),0),0)</f>
        <v>0</v>
      </c>
      <c r="O83" s="194" cm="1">
        <f t="array" ref="O83">IF(LEN($F83)&gt;0,1+IFERROR(SUMPRODUCT(TRANSPOSE('Input| Projects'!$AO83:$AQ83),INDEX('Input| Escalations'!$F$27:$L$29,,MATCH(W$9,'Input| Escalations'!$F$21:$L$21,0))),0),0)</f>
        <v>0</v>
      </c>
      <c r="P83" s="10"/>
      <c r="Q83" s="172">
        <f>IFERROR(IF(ISNUMBER(FIND("decision",'Input| Setup'!$F$6)),'Input| Projects'!Y83,'Input| Projects'!I83)*'Input| Escalations'!$I$17*I83,0)</f>
        <v>0</v>
      </c>
      <c r="R83" s="172">
        <f>IFERROR(IF(ISNUMBER(FIND("decision",'Input| Setup'!$F$6)),'Input| Projects'!Z83,'Input| Projects'!J83)*'Input| Escalations'!$I$17*J83,0)</f>
        <v>0</v>
      </c>
      <c r="S83" s="172">
        <f>IFERROR(IF(ISNUMBER(FIND("decision",'Input| Setup'!$F$6)),'Input| Projects'!AA83,'Input| Projects'!K83)*'Input| Escalations'!$I$17*K83,0)</f>
        <v>0</v>
      </c>
      <c r="T83" s="172">
        <f>IFERROR(IF(ISNUMBER(FIND("decision",'Input| Setup'!$F$6)),'Input| Projects'!AB83,'Input| Projects'!L83)*'Input| Escalations'!$I$17*L83,0)</f>
        <v>0</v>
      </c>
      <c r="U83" s="172">
        <f>IFERROR(IF(ISNUMBER(FIND("decision",'Input| Setup'!$F$6)),'Input| Projects'!AC83,'Input| Projects'!M83)*'Input| Escalations'!$I$17*M83,0)</f>
        <v>0</v>
      </c>
      <c r="V83" s="172">
        <f>IFERROR(IF(ISNUMBER(FIND("decision",'Input| Setup'!$F$6)),'Input| Projects'!AD83,'Input| Projects'!N83)*'Input| Escalations'!$I$17*N83,0)</f>
        <v>0</v>
      </c>
      <c r="W83" s="172">
        <f>IFERROR(IF(ISNUMBER(FIND("decision",'Input| Setup'!$F$6)),'Input| Projects'!AE83,'Input| Projects'!O83)*'Input| Escalations'!$I$17*O83,0)</f>
        <v>0</v>
      </c>
      <c r="X83" s="175"/>
      <c r="Y83" s="172">
        <f>IF(ISNUMBER(FIND("decision",'Input| Setup'!$F$6)),'Input| Projects'!AG83,'Input| Projects'!Q83)*I83*'Input| Escalations'!$I$17</f>
        <v>0</v>
      </c>
      <c r="Z83" s="172">
        <f>IF(ISNUMBER(FIND("decision",'Input| Setup'!$F$6)),'Input| Projects'!AH83,'Input| Projects'!R83)*J83*'Input| Escalations'!$I$17</f>
        <v>0</v>
      </c>
      <c r="AA83" s="172">
        <f>IF(ISNUMBER(FIND("decision",'Input| Setup'!$F$6)),'Input| Projects'!AI83,'Input| Projects'!S83)*K83*'Input| Escalations'!$I$17</f>
        <v>0</v>
      </c>
      <c r="AB83" s="172">
        <f>IF(ISNUMBER(FIND("decision",'Input| Setup'!$F$6)),'Input| Projects'!AJ83,'Input| Projects'!T83)*L83*'Input| Escalations'!$I$17</f>
        <v>0</v>
      </c>
      <c r="AC83" s="172">
        <f>IF(ISNUMBER(FIND("decision",'Input| Setup'!$F$6)),'Input| Projects'!AK83,'Input| Projects'!U83)*M83*'Input| Escalations'!$I$17</f>
        <v>0</v>
      </c>
      <c r="AD83" s="172">
        <f>IF(ISNUMBER(FIND("decision",'Input| Setup'!$F$6)),'Input| Projects'!AL83,'Input| Projects'!V83)*N83*'Input| Escalations'!$I$17</f>
        <v>0</v>
      </c>
      <c r="AE83" s="172">
        <f>IF(ISNUMBER(FIND("decision",'Input| Setup'!$F$6)),'Input| Projects'!AM83,'Input| Projects'!W83)*O83*'Input| Escalations'!$I$17</f>
        <v>0</v>
      </c>
      <c r="AF83" s="175"/>
      <c r="AG83" s="172" cm="1">
        <f t="array" ref="AG83">IFERROR(--('Input| Projects'!$AS83="Yes")*_xlfn.SWITCH('Input| Overheads'!$C$50,"Direct costs",'Calc| Overheads Allocation'!C$8*Q83,"Internal labour",'Calc| Overheads Allocation'!C$8*Q83*'Input| Projects'!$AO83,"DNSP defined",'Calc| Overheads Allocation'!C$78*'Input| Projects'!$AV83,0),0)</f>
        <v>0</v>
      </c>
      <c r="AH83" s="172" cm="1">
        <f t="array" ref="AH83">IFERROR(--('Input| Projects'!$AS83="Yes")*_xlfn.SWITCH('Input| Overheads'!$C$50,"Direct costs",'Calc| Overheads Allocation'!D$8*R83,"Internal labour",'Calc| Overheads Allocation'!D$8*R83*'Input| Projects'!$AO83,"DNSP defined",'Calc| Overheads Allocation'!D$78*'Input| Projects'!$AV83,0),0)</f>
        <v>0</v>
      </c>
      <c r="AI83" s="172" cm="1">
        <f t="array" ref="AI83">IFERROR(--('Input| Projects'!$AS83="Yes")*_xlfn.SWITCH('Input| Overheads'!$C$50,"Direct costs",'Calc| Overheads Allocation'!E$8*S83,"Internal labour",'Calc| Overheads Allocation'!E$8*S83*'Input| Projects'!$AO83,"DNSP defined",'Calc| Overheads Allocation'!E$78*'Input| Projects'!$AV83,0),0)</f>
        <v>0</v>
      </c>
      <c r="AJ83" s="172" cm="1">
        <f t="array" ref="AJ83">IFERROR(--('Input| Projects'!$AS83="Yes")*_xlfn.SWITCH('Input| Overheads'!$C$50,"Direct costs",'Calc| Overheads Allocation'!F$8*T83,"Internal labour",'Calc| Overheads Allocation'!F$8*T83*'Input| Projects'!$AO83,"DNSP defined",'Calc| Overheads Allocation'!F$78*'Input| Projects'!$AV83,0),0)</f>
        <v>0</v>
      </c>
      <c r="AK83" s="172" cm="1">
        <f t="array" ref="AK83">IFERROR(--('Input| Projects'!$AS83="Yes")*_xlfn.SWITCH('Input| Overheads'!$C$50,"Direct costs",'Calc| Overheads Allocation'!G$8*U83,"Internal labour",'Calc| Overheads Allocation'!G$8*U83*'Input| Projects'!$AO83,"DNSP defined",'Calc| Overheads Allocation'!G$78*'Input| Projects'!$AV83,0),0)</f>
        <v>0</v>
      </c>
      <c r="AL83" s="172" cm="1">
        <f t="array" ref="AL83">IFERROR(--('Input| Projects'!$AS83="Yes")*_xlfn.SWITCH('Input| Overheads'!$C$50,"Direct costs",'Calc| Overheads Allocation'!H$8*V83,"Internal labour",'Calc| Overheads Allocation'!H$8*V83*'Input| Projects'!$AO83,"DNSP defined",'Calc| Overheads Allocation'!H$78*'Input| Projects'!$AV83,0),0)</f>
        <v>0</v>
      </c>
      <c r="AM83" s="172" cm="1">
        <f t="array" ref="AM83">IFERROR(--('Input| Projects'!$AS83="Yes")*_xlfn.SWITCH('Input| Overheads'!$C$50,"Direct costs",'Calc| Overheads Allocation'!I$8*W83,"Internal labour",'Calc| Overheads Allocation'!I$8*W83*'Input| Projects'!$AO83,"DNSP defined",'Calc| Overheads Allocation'!I$78*'Input| Projects'!$AV83,0),0)</f>
        <v>0</v>
      </c>
      <c r="AN83" s="175"/>
      <c r="AO83" s="172" cm="1">
        <f t="array" ref="AO83">IFERROR(--('Input| Projects'!$AT83="Yes")*_xlfn.SWITCH('Input| Overheads'!$C$50,"Direct costs",'Calc| Overheads Allocation'!C$9*Q83,"Internal labour",'Calc| Overheads Allocation'!C$9*Q83*'Input| Projects'!$AO83,"DNSP defined",'Calc| Overheads Allocation'!C$79*'Input| Projects'!$AW83,0),0)</f>
        <v>0</v>
      </c>
      <c r="AP83" s="172" cm="1">
        <f t="array" ref="AP83">IFERROR(--('Input| Projects'!$AT83="Yes")*_xlfn.SWITCH('Input| Overheads'!$C$50,"Direct costs",'Calc| Overheads Allocation'!D$9*R83,"Internal labour",'Calc| Overheads Allocation'!D$9*R83*'Input| Projects'!$AO83,"DNSP defined",'Calc| Overheads Allocation'!D$79*'Input| Projects'!$AW83,0),0)</f>
        <v>0</v>
      </c>
      <c r="AQ83" s="172" cm="1">
        <f t="array" ref="AQ83">IFERROR(--('Input| Projects'!$AT83="Yes")*_xlfn.SWITCH('Input| Overheads'!$C$50,"Direct costs",'Calc| Overheads Allocation'!E$9*S83,"Internal labour",'Calc| Overheads Allocation'!E$9*S83*'Input| Projects'!$AO83,"DNSP defined",'Calc| Overheads Allocation'!E$79*'Input| Projects'!$AW83,0),0)</f>
        <v>0</v>
      </c>
      <c r="AR83" s="172" cm="1">
        <f t="array" ref="AR83">IFERROR(--('Input| Projects'!$AT83="Yes")*_xlfn.SWITCH('Input| Overheads'!$C$50,"Direct costs",'Calc| Overheads Allocation'!F$9*T83,"Internal labour",'Calc| Overheads Allocation'!F$9*T83*'Input| Projects'!$AO83,"DNSP defined",'Calc| Overheads Allocation'!F$79*'Input| Projects'!$AW83,0),0)</f>
        <v>0</v>
      </c>
      <c r="AS83" s="172" cm="1">
        <f t="array" ref="AS83">IFERROR(--('Input| Projects'!$AT83="Yes")*_xlfn.SWITCH('Input| Overheads'!$C$50,"Direct costs",'Calc| Overheads Allocation'!G$9*U83,"Internal labour",'Calc| Overheads Allocation'!G$9*U83*'Input| Projects'!$AO83,"DNSP defined",'Calc| Overheads Allocation'!G$79*'Input| Projects'!$AW83,0),0)</f>
        <v>0</v>
      </c>
      <c r="AT83" s="172" cm="1">
        <f t="array" ref="AT83">IFERROR(--('Input| Projects'!$AT83="Yes")*_xlfn.SWITCH('Input| Overheads'!$C$50,"Direct costs",'Calc| Overheads Allocation'!H$9*V83,"Internal labour",'Calc| Overheads Allocation'!H$9*V83*'Input| Projects'!$AO83,"DNSP defined",'Calc| Overheads Allocation'!H$79*'Input| Projects'!$AW83,0),0)</f>
        <v>0</v>
      </c>
      <c r="AU83" s="172" cm="1">
        <f t="array" ref="AU83">IFERROR(--('Input| Projects'!$AT83="Yes")*_xlfn.SWITCH('Input| Overheads'!$C$50,"Direct costs",'Calc| Overheads Allocation'!I$9*W83,"Internal labour",'Calc| Overheads Allocation'!I$9*W83*'Input| Projects'!$AO83,"DNSP defined",'Calc| Overheads Allocation'!I$79*'Input| Projects'!$AW83,0),0)</f>
        <v>0</v>
      </c>
      <c r="AV83" s="175"/>
      <c r="AW83" s="172">
        <f t="shared" si="46"/>
        <v>0</v>
      </c>
      <c r="AX83" s="172">
        <f t="shared" si="47"/>
        <v>0</v>
      </c>
      <c r="AY83" s="172">
        <f t="shared" si="48"/>
        <v>0</v>
      </c>
      <c r="AZ83" s="172">
        <f t="shared" si="49"/>
        <v>0</v>
      </c>
      <c r="BA83" s="172">
        <f t="shared" si="50"/>
        <v>0</v>
      </c>
      <c r="BB83" s="172">
        <f t="shared" si="51"/>
        <v>0</v>
      </c>
      <c r="BC83" s="172">
        <f t="shared" si="52"/>
        <v>0</v>
      </c>
      <c r="BD83" s="176"/>
      <c r="BE83" s="172">
        <f t="shared" si="53"/>
        <v>0</v>
      </c>
      <c r="BF83" s="172">
        <f t="shared" si="54"/>
        <v>0</v>
      </c>
      <c r="BG83" s="172">
        <f t="shared" si="55"/>
        <v>0</v>
      </c>
      <c r="BH83" s="172">
        <f t="shared" si="56"/>
        <v>0</v>
      </c>
      <c r="BI83" s="172">
        <f t="shared" si="57"/>
        <v>0</v>
      </c>
      <c r="BJ83" s="172">
        <f t="shared" si="58"/>
        <v>0</v>
      </c>
      <c r="BK83" s="172">
        <f t="shared" si="59"/>
        <v>0</v>
      </c>
      <c r="BL83" s="176"/>
      <c r="BM83" s="172">
        <f t="shared" si="38"/>
        <v>0</v>
      </c>
      <c r="BN83" s="172">
        <f t="shared" si="39"/>
        <v>0</v>
      </c>
      <c r="BO83" s="172">
        <f t="shared" si="40"/>
        <v>0</v>
      </c>
      <c r="BP83" s="172">
        <f t="shared" si="41"/>
        <v>0</v>
      </c>
      <c r="BQ83" s="172">
        <f t="shared" si="42"/>
        <v>0</v>
      </c>
      <c r="BR83" s="172">
        <f t="shared" si="43"/>
        <v>0</v>
      </c>
      <c r="BS83" s="172">
        <f t="shared" si="44"/>
        <v>0</v>
      </c>
      <c r="BT83" s="55"/>
      <c r="BU83" s="158">
        <f>SUMIF('Input| Projects'!$BA$8:$CX$8,RIGHT(BU$9,3),'Input| Projects'!$BA83:$CX83)</f>
        <v>0</v>
      </c>
      <c r="BV83" s="158">
        <f>SUMIF('Input| Projects'!$BA$8:$CX$8,RIGHT(BV$9,3),'Input| Projects'!$BA83:$CX83)</f>
        <v>0</v>
      </c>
      <c r="BW83" s="79" t="str">
        <f t="shared" si="45"/>
        <v/>
      </c>
    </row>
    <row r="84" spans="2:75" x14ac:dyDescent="0.2">
      <c r="B84" s="123">
        <f>IFERROR('Input| Projects'!B84,"")</f>
        <v>75</v>
      </c>
      <c r="C84" s="160" t="str">
        <f>IFERROR(IF('Input| Projects'!C84="","",'Input| Projects'!C84),"")</f>
        <v/>
      </c>
      <c r="D84" s="160" t="str">
        <f>IFERROR(IF('Input| Projects'!D84="","",'Input| Projects'!D84),"")</f>
        <v/>
      </c>
      <c r="E84" s="53"/>
      <c r="F84" s="160" t="str">
        <f>IF(LEN('Input| Projects'!F84)&gt;0,'Input| Projects'!F84,"")</f>
        <v/>
      </c>
      <c r="G84" s="160" t="str">
        <f>IF(LEN('Input| Projects'!G84)&gt;0,'Input| Projects'!G84,"")</f>
        <v/>
      </c>
      <c r="H84" s="10"/>
      <c r="I84" s="194" cm="1">
        <f t="array" ref="I84">IF(LEN($F84)&gt;0,1+IFERROR(SUMPRODUCT(TRANSPOSE('Input| Projects'!$AO84:$AQ84),INDEX('Input| Escalations'!$F$27:$L$29,,MATCH(Q$9,'Input| Escalations'!$F$21:$L$21,0))),0),0)</f>
        <v>0</v>
      </c>
      <c r="J84" s="194" cm="1">
        <f t="array" ref="J84">IF(LEN($F84)&gt;0,1+IFERROR(SUMPRODUCT(TRANSPOSE('Input| Projects'!$AO84:$AQ84),INDEX('Input| Escalations'!$F$27:$L$29,,MATCH(R$9,'Input| Escalations'!$F$21:$L$21,0))),0),0)</f>
        <v>0</v>
      </c>
      <c r="K84" s="194" cm="1">
        <f t="array" ref="K84">IF(LEN($F84)&gt;0,1+IFERROR(SUMPRODUCT(TRANSPOSE('Input| Projects'!$AO84:$AQ84),INDEX('Input| Escalations'!$F$27:$L$29,,MATCH(S$9,'Input| Escalations'!$F$21:$L$21,0))),0),0)</f>
        <v>0</v>
      </c>
      <c r="L84" s="194" cm="1">
        <f t="array" ref="L84">IF(LEN($F84)&gt;0,1+IFERROR(SUMPRODUCT(TRANSPOSE('Input| Projects'!$AO84:$AQ84),INDEX('Input| Escalations'!$F$27:$L$29,,MATCH(T$9,'Input| Escalations'!$F$21:$L$21,0))),0),0)</f>
        <v>0</v>
      </c>
      <c r="M84" s="194" cm="1">
        <f t="array" ref="M84">IF(LEN($F84)&gt;0,1+IFERROR(SUMPRODUCT(TRANSPOSE('Input| Projects'!$AO84:$AQ84),INDEX('Input| Escalations'!$F$27:$L$29,,MATCH(U$9,'Input| Escalations'!$F$21:$L$21,0))),0),0)</f>
        <v>0</v>
      </c>
      <c r="N84" s="194" cm="1">
        <f t="array" ref="N84">IF(LEN($F84)&gt;0,1+IFERROR(SUMPRODUCT(TRANSPOSE('Input| Projects'!$AO84:$AQ84),INDEX('Input| Escalations'!$F$27:$L$29,,MATCH(V$9,'Input| Escalations'!$F$21:$L$21,0))),0),0)</f>
        <v>0</v>
      </c>
      <c r="O84" s="194" cm="1">
        <f t="array" ref="O84">IF(LEN($F84)&gt;0,1+IFERROR(SUMPRODUCT(TRANSPOSE('Input| Projects'!$AO84:$AQ84),INDEX('Input| Escalations'!$F$27:$L$29,,MATCH(W$9,'Input| Escalations'!$F$21:$L$21,0))),0),0)</f>
        <v>0</v>
      </c>
      <c r="P84" s="10"/>
      <c r="Q84" s="172">
        <f>IFERROR(IF(ISNUMBER(FIND("decision",'Input| Setup'!$F$6)),'Input| Projects'!Y84,'Input| Projects'!I84)*'Input| Escalations'!$I$17*I84,0)</f>
        <v>0</v>
      </c>
      <c r="R84" s="172">
        <f>IFERROR(IF(ISNUMBER(FIND("decision",'Input| Setup'!$F$6)),'Input| Projects'!Z84,'Input| Projects'!J84)*'Input| Escalations'!$I$17*J84,0)</f>
        <v>0</v>
      </c>
      <c r="S84" s="172">
        <f>IFERROR(IF(ISNUMBER(FIND("decision",'Input| Setup'!$F$6)),'Input| Projects'!AA84,'Input| Projects'!K84)*'Input| Escalations'!$I$17*K84,0)</f>
        <v>0</v>
      </c>
      <c r="T84" s="172">
        <f>IFERROR(IF(ISNUMBER(FIND("decision",'Input| Setup'!$F$6)),'Input| Projects'!AB84,'Input| Projects'!L84)*'Input| Escalations'!$I$17*L84,0)</f>
        <v>0</v>
      </c>
      <c r="U84" s="172">
        <f>IFERROR(IF(ISNUMBER(FIND("decision",'Input| Setup'!$F$6)),'Input| Projects'!AC84,'Input| Projects'!M84)*'Input| Escalations'!$I$17*M84,0)</f>
        <v>0</v>
      </c>
      <c r="V84" s="172">
        <f>IFERROR(IF(ISNUMBER(FIND("decision",'Input| Setup'!$F$6)),'Input| Projects'!AD84,'Input| Projects'!N84)*'Input| Escalations'!$I$17*N84,0)</f>
        <v>0</v>
      </c>
      <c r="W84" s="172">
        <f>IFERROR(IF(ISNUMBER(FIND("decision",'Input| Setup'!$F$6)),'Input| Projects'!AE84,'Input| Projects'!O84)*'Input| Escalations'!$I$17*O84,0)</f>
        <v>0</v>
      </c>
      <c r="X84" s="175"/>
      <c r="Y84" s="172">
        <f>IF(ISNUMBER(FIND("decision",'Input| Setup'!$F$6)),'Input| Projects'!AG84,'Input| Projects'!Q84)*I84*'Input| Escalations'!$I$17</f>
        <v>0</v>
      </c>
      <c r="Z84" s="172">
        <f>IF(ISNUMBER(FIND("decision",'Input| Setup'!$F$6)),'Input| Projects'!AH84,'Input| Projects'!R84)*J84*'Input| Escalations'!$I$17</f>
        <v>0</v>
      </c>
      <c r="AA84" s="172">
        <f>IF(ISNUMBER(FIND("decision",'Input| Setup'!$F$6)),'Input| Projects'!AI84,'Input| Projects'!S84)*K84*'Input| Escalations'!$I$17</f>
        <v>0</v>
      </c>
      <c r="AB84" s="172">
        <f>IF(ISNUMBER(FIND("decision",'Input| Setup'!$F$6)),'Input| Projects'!AJ84,'Input| Projects'!T84)*L84*'Input| Escalations'!$I$17</f>
        <v>0</v>
      </c>
      <c r="AC84" s="172">
        <f>IF(ISNUMBER(FIND("decision",'Input| Setup'!$F$6)),'Input| Projects'!AK84,'Input| Projects'!U84)*M84*'Input| Escalations'!$I$17</f>
        <v>0</v>
      </c>
      <c r="AD84" s="172">
        <f>IF(ISNUMBER(FIND("decision",'Input| Setup'!$F$6)),'Input| Projects'!AL84,'Input| Projects'!V84)*N84*'Input| Escalations'!$I$17</f>
        <v>0</v>
      </c>
      <c r="AE84" s="172">
        <f>IF(ISNUMBER(FIND("decision",'Input| Setup'!$F$6)),'Input| Projects'!AM84,'Input| Projects'!W84)*O84*'Input| Escalations'!$I$17</f>
        <v>0</v>
      </c>
      <c r="AF84" s="175"/>
      <c r="AG84" s="172" cm="1">
        <f t="array" ref="AG84">IFERROR(--('Input| Projects'!$AS84="Yes")*_xlfn.SWITCH('Input| Overheads'!$C$50,"Direct costs",'Calc| Overheads Allocation'!C$8*Q84,"Internal labour",'Calc| Overheads Allocation'!C$8*Q84*'Input| Projects'!$AO84,"DNSP defined",'Calc| Overheads Allocation'!C$78*'Input| Projects'!$AV84,0),0)</f>
        <v>0</v>
      </c>
      <c r="AH84" s="172" cm="1">
        <f t="array" ref="AH84">IFERROR(--('Input| Projects'!$AS84="Yes")*_xlfn.SWITCH('Input| Overheads'!$C$50,"Direct costs",'Calc| Overheads Allocation'!D$8*R84,"Internal labour",'Calc| Overheads Allocation'!D$8*R84*'Input| Projects'!$AO84,"DNSP defined",'Calc| Overheads Allocation'!D$78*'Input| Projects'!$AV84,0),0)</f>
        <v>0</v>
      </c>
      <c r="AI84" s="172" cm="1">
        <f t="array" ref="AI84">IFERROR(--('Input| Projects'!$AS84="Yes")*_xlfn.SWITCH('Input| Overheads'!$C$50,"Direct costs",'Calc| Overheads Allocation'!E$8*S84,"Internal labour",'Calc| Overheads Allocation'!E$8*S84*'Input| Projects'!$AO84,"DNSP defined",'Calc| Overheads Allocation'!E$78*'Input| Projects'!$AV84,0),0)</f>
        <v>0</v>
      </c>
      <c r="AJ84" s="172" cm="1">
        <f t="array" ref="AJ84">IFERROR(--('Input| Projects'!$AS84="Yes")*_xlfn.SWITCH('Input| Overheads'!$C$50,"Direct costs",'Calc| Overheads Allocation'!F$8*T84,"Internal labour",'Calc| Overheads Allocation'!F$8*T84*'Input| Projects'!$AO84,"DNSP defined",'Calc| Overheads Allocation'!F$78*'Input| Projects'!$AV84,0),0)</f>
        <v>0</v>
      </c>
      <c r="AK84" s="172" cm="1">
        <f t="array" ref="AK84">IFERROR(--('Input| Projects'!$AS84="Yes")*_xlfn.SWITCH('Input| Overheads'!$C$50,"Direct costs",'Calc| Overheads Allocation'!G$8*U84,"Internal labour",'Calc| Overheads Allocation'!G$8*U84*'Input| Projects'!$AO84,"DNSP defined",'Calc| Overheads Allocation'!G$78*'Input| Projects'!$AV84,0),0)</f>
        <v>0</v>
      </c>
      <c r="AL84" s="172" cm="1">
        <f t="array" ref="AL84">IFERROR(--('Input| Projects'!$AS84="Yes")*_xlfn.SWITCH('Input| Overheads'!$C$50,"Direct costs",'Calc| Overheads Allocation'!H$8*V84,"Internal labour",'Calc| Overheads Allocation'!H$8*V84*'Input| Projects'!$AO84,"DNSP defined",'Calc| Overheads Allocation'!H$78*'Input| Projects'!$AV84,0),0)</f>
        <v>0</v>
      </c>
      <c r="AM84" s="172" cm="1">
        <f t="array" ref="AM84">IFERROR(--('Input| Projects'!$AS84="Yes")*_xlfn.SWITCH('Input| Overheads'!$C$50,"Direct costs",'Calc| Overheads Allocation'!I$8*W84,"Internal labour",'Calc| Overheads Allocation'!I$8*W84*'Input| Projects'!$AO84,"DNSP defined",'Calc| Overheads Allocation'!I$78*'Input| Projects'!$AV84,0),0)</f>
        <v>0</v>
      </c>
      <c r="AN84" s="175"/>
      <c r="AO84" s="172" cm="1">
        <f t="array" ref="AO84">IFERROR(--('Input| Projects'!$AT84="Yes")*_xlfn.SWITCH('Input| Overheads'!$C$50,"Direct costs",'Calc| Overheads Allocation'!C$9*Q84,"Internal labour",'Calc| Overheads Allocation'!C$9*Q84*'Input| Projects'!$AO84,"DNSP defined",'Calc| Overheads Allocation'!C$79*'Input| Projects'!$AW84,0),0)</f>
        <v>0</v>
      </c>
      <c r="AP84" s="172" cm="1">
        <f t="array" ref="AP84">IFERROR(--('Input| Projects'!$AT84="Yes")*_xlfn.SWITCH('Input| Overheads'!$C$50,"Direct costs",'Calc| Overheads Allocation'!D$9*R84,"Internal labour",'Calc| Overheads Allocation'!D$9*R84*'Input| Projects'!$AO84,"DNSP defined",'Calc| Overheads Allocation'!D$79*'Input| Projects'!$AW84,0),0)</f>
        <v>0</v>
      </c>
      <c r="AQ84" s="172" cm="1">
        <f t="array" ref="AQ84">IFERROR(--('Input| Projects'!$AT84="Yes")*_xlfn.SWITCH('Input| Overheads'!$C$50,"Direct costs",'Calc| Overheads Allocation'!E$9*S84,"Internal labour",'Calc| Overheads Allocation'!E$9*S84*'Input| Projects'!$AO84,"DNSP defined",'Calc| Overheads Allocation'!E$79*'Input| Projects'!$AW84,0),0)</f>
        <v>0</v>
      </c>
      <c r="AR84" s="172" cm="1">
        <f t="array" ref="AR84">IFERROR(--('Input| Projects'!$AT84="Yes")*_xlfn.SWITCH('Input| Overheads'!$C$50,"Direct costs",'Calc| Overheads Allocation'!F$9*T84,"Internal labour",'Calc| Overheads Allocation'!F$9*T84*'Input| Projects'!$AO84,"DNSP defined",'Calc| Overheads Allocation'!F$79*'Input| Projects'!$AW84,0),0)</f>
        <v>0</v>
      </c>
      <c r="AS84" s="172" cm="1">
        <f t="array" ref="AS84">IFERROR(--('Input| Projects'!$AT84="Yes")*_xlfn.SWITCH('Input| Overheads'!$C$50,"Direct costs",'Calc| Overheads Allocation'!G$9*U84,"Internal labour",'Calc| Overheads Allocation'!G$9*U84*'Input| Projects'!$AO84,"DNSP defined",'Calc| Overheads Allocation'!G$79*'Input| Projects'!$AW84,0),0)</f>
        <v>0</v>
      </c>
      <c r="AT84" s="172" cm="1">
        <f t="array" ref="AT84">IFERROR(--('Input| Projects'!$AT84="Yes")*_xlfn.SWITCH('Input| Overheads'!$C$50,"Direct costs",'Calc| Overheads Allocation'!H$9*V84,"Internal labour",'Calc| Overheads Allocation'!H$9*V84*'Input| Projects'!$AO84,"DNSP defined",'Calc| Overheads Allocation'!H$79*'Input| Projects'!$AW84,0),0)</f>
        <v>0</v>
      </c>
      <c r="AU84" s="172" cm="1">
        <f t="array" ref="AU84">IFERROR(--('Input| Projects'!$AT84="Yes")*_xlfn.SWITCH('Input| Overheads'!$C$50,"Direct costs",'Calc| Overheads Allocation'!I$9*W84,"Internal labour",'Calc| Overheads Allocation'!I$9*W84*'Input| Projects'!$AO84,"DNSP defined",'Calc| Overheads Allocation'!I$79*'Input| Projects'!$AW84,0),0)</f>
        <v>0</v>
      </c>
      <c r="AV84" s="175"/>
      <c r="AW84" s="172">
        <f t="shared" si="46"/>
        <v>0</v>
      </c>
      <c r="AX84" s="172">
        <f t="shared" si="47"/>
        <v>0</v>
      </c>
      <c r="AY84" s="172">
        <f t="shared" si="48"/>
        <v>0</v>
      </c>
      <c r="AZ84" s="172">
        <f t="shared" si="49"/>
        <v>0</v>
      </c>
      <c r="BA84" s="172">
        <f t="shared" si="50"/>
        <v>0</v>
      </c>
      <c r="BB84" s="172">
        <f t="shared" si="51"/>
        <v>0</v>
      </c>
      <c r="BC84" s="172">
        <f t="shared" si="52"/>
        <v>0</v>
      </c>
      <c r="BD84" s="176"/>
      <c r="BE84" s="172">
        <f t="shared" si="53"/>
        <v>0</v>
      </c>
      <c r="BF84" s="172">
        <f t="shared" si="54"/>
        <v>0</v>
      </c>
      <c r="BG84" s="172">
        <f t="shared" si="55"/>
        <v>0</v>
      </c>
      <c r="BH84" s="172">
        <f t="shared" si="56"/>
        <v>0</v>
      </c>
      <c r="BI84" s="172">
        <f t="shared" si="57"/>
        <v>0</v>
      </c>
      <c r="BJ84" s="172">
        <f t="shared" si="58"/>
        <v>0</v>
      </c>
      <c r="BK84" s="172">
        <f t="shared" si="59"/>
        <v>0</v>
      </c>
      <c r="BL84" s="176"/>
      <c r="BM84" s="172">
        <f t="shared" si="38"/>
        <v>0</v>
      </c>
      <c r="BN84" s="172">
        <f t="shared" si="39"/>
        <v>0</v>
      </c>
      <c r="BO84" s="172">
        <f t="shared" si="40"/>
        <v>0</v>
      </c>
      <c r="BP84" s="172">
        <f t="shared" si="41"/>
        <v>0</v>
      </c>
      <c r="BQ84" s="172">
        <f t="shared" si="42"/>
        <v>0</v>
      </c>
      <c r="BR84" s="172">
        <f t="shared" si="43"/>
        <v>0</v>
      </c>
      <c r="BS84" s="172">
        <f t="shared" si="44"/>
        <v>0</v>
      </c>
      <c r="BT84" s="55"/>
      <c r="BU84" s="158">
        <f>SUMIF('Input| Projects'!$BA$8:$CX$8,RIGHT(BU$9,3),'Input| Projects'!$BA84:$CX84)</f>
        <v>0</v>
      </c>
      <c r="BV84" s="158">
        <f>SUMIF('Input| Projects'!$BA$8:$CX$8,RIGHT(BV$9,3),'Input| Projects'!$BA84:$CX84)</f>
        <v>0</v>
      </c>
      <c r="BW84" s="79" t="str">
        <f t="shared" si="45"/>
        <v/>
      </c>
    </row>
    <row r="85" spans="2:75" x14ac:dyDescent="0.2">
      <c r="B85" s="123">
        <f>IFERROR('Input| Projects'!B85,"")</f>
        <v>76</v>
      </c>
      <c r="C85" s="160" t="str">
        <f>IFERROR(IF('Input| Projects'!C85="","",'Input| Projects'!C85),"")</f>
        <v/>
      </c>
      <c r="D85" s="160" t="str">
        <f>IFERROR(IF('Input| Projects'!D85="","",'Input| Projects'!D85),"")</f>
        <v/>
      </c>
      <c r="E85" s="53"/>
      <c r="F85" s="160" t="str">
        <f>IF(LEN('Input| Projects'!F85)&gt;0,'Input| Projects'!F85,"")</f>
        <v/>
      </c>
      <c r="G85" s="160" t="str">
        <f>IF(LEN('Input| Projects'!G85)&gt;0,'Input| Projects'!G85,"")</f>
        <v/>
      </c>
      <c r="H85" s="10"/>
      <c r="I85" s="194" cm="1">
        <f t="array" ref="I85">IF(LEN($F85)&gt;0,1+IFERROR(SUMPRODUCT(TRANSPOSE('Input| Projects'!$AO85:$AQ85),INDEX('Input| Escalations'!$F$27:$L$29,,MATCH(Q$9,'Input| Escalations'!$F$21:$L$21,0))),0),0)</f>
        <v>0</v>
      </c>
      <c r="J85" s="194" cm="1">
        <f t="array" ref="J85">IF(LEN($F85)&gt;0,1+IFERROR(SUMPRODUCT(TRANSPOSE('Input| Projects'!$AO85:$AQ85),INDEX('Input| Escalations'!$F$27:$L$29,,MATCH(R$9,'Input| Escalations'!$F$21:$L$21,0))),0),0)</f>
        <v>0</v>
      </c>
      <c r="K85" s="194" cm="1">
        <f t="array" ref="K85">IF(LEN($F85)&gt;0,1+IFERROR(SUMPRODUCT(TRANSPOSE('Input| Projects'!$AO85:$AQ85),INDEX('Input| Escalations'!$F$27:$L$29,,MATCH(S$9,'Input| Escalations'!$F$21:$L$21,0))),0),0)</f>
        <v>0</v>
      </c>
      <c r="L85" s="194" cm="1">
        <f t="array" ref="L85">IF(LEN($F85)&gt;0,1+IFERROR(SUMPRODUCT(TRANSPOSE('Input| Projects'!$AO85:$AQ85),INDEX('Input| Escalations'!$F$27:$L$29,,MATCH(T$9,'Input| Escalations'!$F$21:$L$21,0))),0),0)</f>
        <v>0</v>
      </c>
      <c r="M85" s="194" cm="1">
        <f t="array" ref="M85">IF(LEN($F85)&gt;0,1+IFERROR(SUMPRODUCT(TRANSPOSE('Input| Projects'!$AO85:$AQ85),INDEX('Input| Escalations'!$F$27:$L$29,,MATCH(U$9,'Input| Escalations'!$F$21:$L$21,0))),0),0)</f>
        <v>0</v>
      </c>
      <c r="N85" s="194" cm="1">
        <f t="array" ref="N85">IF(LEN($F85)&gt;0,1+IFERROR(SUMPRODUCT(TRANSPOSE('Input| Projects'!$AO85:$AQ85),INDEX('Input| Escalations'!$F$27:$L$29,,MATCH(V$9,'Input| Escalations'!$F$21:$L$21,0))),0),0)</f>
        <v>0</v>
      </c>
      <c r="O85" s="194" cm="1">
        <f t="array" ref="O85">IF(LEN($F85)&gt;0,1+IFERROR(SUMPRODUCT(TRANSPOSE('Input| Projects'!$AO85:$AQ85),INDEX('Input| Escalations'!$F$27:$L$29,,MATCH(W$9,'Input| Escalations'!$F$21:$L$21,0))),0),0)</f>
        <v>0</v>
      </c>
      <c r="P85" s="10"/>
      <c r="Q85" s="172">
        <f>IFERROR(IF(ISNUMBER(FIND("decision",'Input| Setup'!$F$6)),'Input| Projects'!Y85,'Input| Projects'!I85)*'Input| Escalations'!$I$17*I85,0)</f>
        <v>0</v>
      </c>
      <c r="R85" s="172">
        <f>IFERROR(IF(ISNUMBER(FIND("decision",'Input| Setup'!$F$6)),'Input| Projects'!Z85,'Input| Projects'!J85)*'Input| Escalations'!$I$17*J85,0)</f>
        <v>0</v>
      </c>
      <c r="S85" s="172">
        <f>IFERROR(IF(ISNUMBER(FIND("decision",'Input| Setup'!$F$6)),'Input| Projects'!AA85,'Input| Projects'!K85)*'Input| Escalations'!$I$17*K85,0)</f>
        <v>0</v>
      </c>
      <c r="T85" s="172">
        <f>IFERROR(IF(ISNUMBER(FIND("decision",'Input| Setup'!$F$6)),'Input| Projects'!AB85,'Input| Projects'!L85)*'Input| Escalations'!$I$17*L85,0)</f>
        <v>0</v>
      </c>
      <c r="U85" s="172">
        <f>IFERROR(IF(ISNUMBER(FIND("decision",'Input| Setup'!$F$6)),'Input| Projects'!AC85,'Input| Projects'!M85)*'Input| Escalations'!$I$17*M85,0)</f>
        <v>0</v>
      </c>
      <c r="V85" s="172">
        <f>IFERROR(IF(ISNUMBER(FIND("decision",'Input| Setup'!$F$6)),'Input| Projects'!AD85,'Input| Projects'!N85)*'Input| Escalations'!$I$17*N85,0)</f>
        <v>0</v>
      </c>
      <c r="W85" s="172">
        <f>IFERROR(IF(ISNUMBER(FIND("decision",'Input| Setup'!$F$6)),'Input| Projects'!AE85,'Input| Projects'!O85)*'Input| Escalations'!$I$17*O85,0)</f>
        <v>0</v>
      </c>
      <c r="X85" s="175"/>
      <c r="Y85" s="172">
        <f>IF(ISNUMBER(FIND("decision",'Input| Setup'!$F$6)),'Input| Projects'!AG85,'Input| Projects'!Q85)*I85*'Input| Escalations'!$I$17</f>
        <v>0</v>
      </c>
      <c r="Z85" s="172">
        <f>IF(ISNUMBER(FIND("decision",'Input| Setup'!$F$6)),'Input| Projects'!AH85,'Input| Projects'!R85)*J85*'Input| Escalations'!$I$17</f>
        <v>0</v>
      </c>
      <c r="AA85" s="172">
        <f>IF(ISNUMBER(FIND("decision",'Input| Setup'!$F$6)),'Input| Projects'!AI85,'Input| Projects'!S85)*K85*'Input| Escalations'!$I$17</f>
        <v>0</v>
      </c>
      <c r="AB85" s="172">
        <f>IF(ISNUMBER(FIND("decision",'Input| Setup'!$F$6)),'Input| Projects'!AJ85,'Input| Projects'!T85)*L85*'Input| Escalations'!$I$17</f>
        <v>0</v>
      </c>
      <c r="AC85" s="172">
        <f>IF(ISNUMBER(FIND("decision",'Input| Setup'!$F$6)),'Input| Projects'!AK85,'Input| Projects'!U85)*M85*'Input| Escalations'!$I$17</f>
        <v>0</v>
      </c>
      <c r="AD85" s="172">
        <f>IF(ISNUMBER(FIND("decision",'Input| Setup'!$F$6)),'Input| Projects'!AL85,'Input| Projects'!V85)*N85*'Input| Escalations'!$I$17</f>
        <v>0</v>
      </c>
      <c r="AE85" s="172">
        <f>IF(ISNUMBER(FIND("decision",'Input| Setup'!$F$6)),'Input| Projects'!AM85,'Input| Projects'!W85)*O85*'Input| Escalations'!$I$17</f>
        <v>0</v>
      </c>
      <c r="AF85" s="175"/>
      <c r="AG85" s="172" cm="1">
        <f t="array" ref="AG85">IFERROR(--('Input| Projects'!$AS85="Yes")*_xlfn.SWITCH('Input| Overheads'!$C$50,"Direct costs",'Calc| Overheads Allocation'!C$8*Q85,"Internal labour",'Calc| Overheads Allocation'!C$8*Q85*'Input| Projects'!$AO85,"DNSP defined",'Calc| Overheads Allocation'!C$78*'Input| Projects'!$AV85,0),0)</f>
        <v>0</v>
      </c>
      <c r="AH85" s="172" cm="1">
        <f t="array" ref="AH85">IFERROR(--('Input| Projects'!$AS85="Yes")*_xlfn.SWITCH('Input| Overheads'!$C$50,"Direct costs",'Calc| Overheads Allocation'!D$8*R85,"Internal labour",'Calc| Overheads Allocation'!D$8*R85*'Input| Projects'!$AO85,"DNSP defined",'Calc| Overheads Allocation'!D$78*'Input| Projects'!$AV85,0),0)</f>
        <v>0</v>
      </c>
      <c r="AI85" s="172" cm="1">
        <f t="array" ref="AI85">IFERROR(--('Input| Projects'!$AS85="Yes")*_xlfn.SWITCH('Input| Overheads'!$C$50,"Direct costs",'Calc| Overheads Allocation'!E$8*S85,"Internal labour",'Calc| Overheads Allocation'!E$8*S85*'Input| Projects'!$AO85,"DNSP defined",'Calc| Overheads Allocation'!E$78*'Input| Projects'!$AV85,0),0)</f>
        <v>0</v>
      </c>
      <c r="AJ85" s="172" cm="1">
        <f t="array" ref="AJ85">IFERROR(--('Input| Projects'!$AS85="Yes")*_xlfn.SWITCH('Input| Overheads'!$C$50,"Direct costs",'Calc| Overheads Allocation'!F$8*T85,"Internal labour",'Calc| Overheads Allocation'!F$8*T85*'Input| Projects'!$AO85,"DNSP defined",'Calc| Overheads Allocation'!F$78*'Input| Projects'!$AV85,0),0)</f>
        <v>0</v>
      </c>
      <c r="AK85" s="172" cm="1">
        <f t="array" ref="AK85">IFERROR(--('Input| Projects'!$AS85="Yes")*_xlfn.SWITCH('Input| Overheads'!$C$50,"Direct costs",'Calc| Overheads Allocation'!G$8*U85,"Internal labour",'Calc| Overheads Allocation'!G$8*U85*'Input| Projects'!$AO85,"DNSP defined",'Calc| Overheads Allocation'!G$78*'Input| Projects'!$AV85,0),0)</f>
        <v>0</v>
      </c>
      <c r="AL85" s="172" cm="1">
        <f t="array" ref="AL85">IFERROR(--('Input| Projects'!$AS85="Yes")*_xlfn.SWITCH('Input| Overheads'!$C$50,"Direct costs",'Calc| Overheads Allocation'!H$8*V85,"Internal labour",'Calc| Overheads Allocation'!H$8*V85*'Input| Projects'!$AO85,"DNSP defined",'Calc| Overheads Allocation'!H$78*'Input| Projects'!$AV85,0),0)</f>
        <v>0</v>
      </c>
      <c r="AM85" s="172" cm="1">
        <f t="array" ref="AM85">IFERROR(--('Input| Projects'!$AS85="Yes")*_xlfn.SWITCH('Input| Overheads'!$C$50,"Direct costs",'Calc| Overheads Allocation'!I$8*W85,"Internal labour",'Calc| Overheads Allocation'!I$8*W85*'Input| Projects'!$AO85,"DNSP defined",'Calc| Overheads Allocation'!I$78*'Input| Projects'!$AV85,0),0)</f>
        <v>0</v>
      </c>
      <c r="AN85" s="175"/>
      <c r="AO85" s="172" cm="1">
        <f t="array" ref="AO85">IFERROR(--('Input| Projects'!$AT85="Yes")*_xlfn.SWITCH('Input| Overheads'!$C$50,"Direct costs",'Calc| Overheads Allocation'!C$9*Q85,"Internal labour",'Calc| Overheads Allocation'!C$9*Q85*'Input| Projects'!$AO85,"DNSP defined",'Calc| Overheads Allocation'!C$79*'Input| Projects'!$AW85,0),0)</f>
        <v>0</v>
      </c>
      <c r="AP85" s="172" cm="1">
        <f t="array" ref="AP85">IFERROR(--('Input| Projects'!$AT85="Yes")*_xlfn.SWITCH('Input| Overheads'!$C$50,"Direct costs",'Calc| Overheads Allocation'!D$9*R85,"Internal labour",'Calc| Overheads Allocation'!D$9*R85*'Input| Projects'!$AO85,"DNSP defined",'Calc| Overheads Allocation'!D$79*'Input| Projects'!$AW85,0),0)</f>
        <v>0</v>
      </c>
      <c r="AQ85" s="172" cm="1">
        <f t="array" ref="AQ85">IFERROR(--('Input| Projects'!$AT85="Yes")*_xlfn.SWITCH('Input| Overheads'!$C$50,"Direct costs",'Calc| Overheads Allocation'!E$9*S85,"Internal labour",'Calc| Overheads Allocation'!E$9*S85*'Input| Projects'!$AO85,"DNSP defined",'Calc| Overheads Allocation'!E$79*'Input| Projects'!$AW85,0),0)</f>
        <v>0</v>
      </c>
      <c r="AR85" s="172" cm="1">
        <f t="array" ref="AR85">IFERROR(--('Input| Projects'!$AT85="Yes")*_xlfn.SWITCH('Input| Overheads'!$C$50,"Direct costs",'Calc| Overheads Allocation'!F$9*T85,"Internal labour",'Calc| Overheads Allocation'!F$9*T85*'Input| Projects'!$AO85,"DNSP defined",'Calc| Overheads Allocation'!F$79*'Input| Projects'!$AW85,0),0)</f>
        <v>0</v>
      </c>
      <c r="AS85" s="172" cm="1">
        <f t="array" ref="AS85">IFERROR(--('Input| Projects'!$AT85="Yes")*_xlfn.SWITCH('Input| Overheads'!$C$50,"Direct costs",'Calc| Overheads Allocation'!G$9*U85,"Internal labour",'Calc| Overheads Allocation'!G$9*U85*'Input| Projects'!$AO85,"DNSP defined",'Calc| Overheads Allocation'!G$79*'Input| Projects'!$AW85,0),0)</f>
        <v>0</v>
      </c>
      <c r="AT85" s="172" cm="1">
        <f t="array" ref="AT85">IFERROR(--('Input| Projects'!$AT85="Yes")*_xlfn.SWITCH('Input| Overheads'!$C$50,"Direct costs",'Calc| Overheads Allocation'!H$9*V85,"Internal labour",'Calc| Overheads Allocation'!H$9*V85*'Input| Projects'!$AO85,"DNSP defined",'Calc| Overheads Allocation'!H$79*'Input| Projects'!$AW85,0),0)</f>
        <v>0</v>
      </c>
      <c r="AU85" s="172" cm="1">
        <f t="array" ref="AU85">IFERROR(--('Input| Projects'!$AT85="Yes")*_xlfn.SWITCH('Input| Overheads'!$C$50,"Direct costs",'Calc| Overheads Allocation'!I$9*W85,"Internal labour",'Calc| Overheads Allocation'!I$9*W85*'Input| Projects'!$AO85,"DNSP defined",'Calc| Overheads Allocation'!I$79*'Input| Projects'!$AW85,0),0)</f>
        <v>0</v>
      </c>
      <c r="AV85" s="175"/>
      <c r="AW85" s="172">
        <f t="shared" si="46"/>
        <v>0</v>
      </c>
      <c r="AX85" s="172">
        <f t="shared" si="47"/>
        <v>0</v>
      </c>
      <c r="AY85" s="172">
        <f t="shared" si="48"/>
        <v>0</v>
      </c>
      <c r="AZ85" s="172">
        <f t="shared" si="49"/>
        <v>0</v>
      </c>
      <c r="BA85" s="172">
        <f t="shared" si="50"/>
        <v>0</v>
      </c>
      <c r="BB85" s="172">
        <f t="shared" si="51"/>
        <v>0</v>
      </c>
      <c r="BC85" s="172">
        <f t="shared" si="52"/>
        <v>0</v>
      </c>
      <c r="BD85" s="176"/>
      <c r="BE85" s="172">
        <f t="shared" si="53"/>
        <v>0</v>
      </c>
      <c r="BF85" s="172">
        <f t="shared" si="54"/>
        <v>0</v>
      </c>
      <c r="BG85" s="172">
        <f t="shared" si="55"/>
        <v>0</v>
      </c>
      <c r="BH85" s="172">
        <f t="shared" si="56"/>
        <v>0</v>
      </c>
      <c r="BI85" s="172">
        <f t="shared" si="57"/>
        <v>0</v>
      </c>
      <c r="BJ85" s="172">
        <f t="shared" si="58"/>
        <v>0</v>
      </c>
      <c r="BK85" s="172">
        <f t="shared" si="59"/>
        <v>0</v>
      </c>
      <c r="BL85" s="176"/>
      <c r="BM85" s="172">
        <f t="shared" si="38"/>
        <v>0</v>
      </c>
      <c r="BN85" s="172">
        <f t="shared" si="39"/>
        <v>0</v>
      </c>
      <c r="BO85" s="172">
        <f t="shared" si="40"/>
        <v>0</v>
      </c>
      <c r="BP85" s="172">
        <f t="shared" si="41"/>
        <v>0</v>
      </c>
      <c r="BQ85" s="172">
        <f t="shared" si="42"/>
        <v>0</v>
      </c>
      <c r="BR85" s="172">
        <f t="shared" si="43"/>
        <v>0</v>
      </c>
      <c r="BS85" s="172">
        <f t="shared" si="44"/>
        <v>0</v>
      </c>
      <c r="BT85" s="55"/>
      <c r="BU85" s="158">
        <f>SUMIF('Input| Projects'!$BA$8:$CX$8,RIGHT(BU$9,3),'Input| Projects'!$BA85:$CX85)</f>
        <v>0</v>
      </c>
      <c r="BV85" s="158">
        <f>SUMIF('Input| Projects'!$BA$8:$CX$8,RIGHT(BV$9,3),'Input| Projects'!$BA85:$CX85)</f>
        <v>0</v>
      </c>
      <c r="BW85" s="79" t="str">
        <f t="shared" si="45"/>
        <v/>
      </c>
    </row>
    <row r="86" spans="2:75" x14ac:dyDescent="0.2">
      <c r="B86" s="123">
        <f>IFERROR('Input| Projects'!B86,"")</f>
        <v>77</v>
      </c>
      <c r="C86" s="160" t="str">
        <f>IFERROR(IF('Input| Projects'!C86="","",'Input| Projects'!C86),"")</f>
        <v/>
      </c>
      <c r="D86" s="160" t="str">
        <f>IFERROR(IF('Input| Projects'!D86="","",'Input| Projects'!D86),"")</f>
        <v/>
      </c>
      <c r="E86" s="53"/>
      <c r="F86" s="160" t="str">
        <f>IF(LEN('Input| Projects'!F86)&gt;0,'Input| Projects'!F86,"")</f>
        <v/>
      </c>
      <c r="G86" s="160" t="str">
        <f>IF(LEN('Input| Projects'!G86)&gt;0,'Input| Projects'!G86,"")</f>
        <v/>
      </c>
      <c r="H86" s="10"/>
      <c r="I86" s="194" cm="1">
        <f t="array" ref="I86">IF(LEN($F86)&gt;0,1+IFERROR(SUMPRODUCT(TRANSPOSE('Input| Projects'!$AO86:$AQ86),INDEX('Input| Escalations'!$F$27:$L$29,,MATCH(Q$9,'Input| Escalations'!$F$21:$L$21,0))),0),0)</f>
        <v>0</v>
      </c>
      <c r="J86" s="194" cm="1">
        <f t="array" ref="J86">IF(LEN($F86)&gt;0,1+IFERROR(SUMPRODUCT(TRANSPOSE('Input| Projects'!$AO86:$AQ86),INDEX('Input| Escalations'!$F$27:$L$29,,MATCH(R$9,'Input| Escalations'!$F$21:$L$21,0))),0),0)</f>
        <v>0</v>
      </c>
      <c r="K86" s="194" cm="1">
        <f t="array" ref="K86">IF(LEN($F86)&gt;0,1+IFERROR(SUMPRODUCT(TRANSPOSE('Input| Projects'!$AO86:$AQ86),INDEX('Input| Escalations'!$F$27:$L$29,,MATCH(S$9,'Input| Escalations'!$F$21:$L$21,0))),0),0)</f>
        <v>0</v>
      </c>
      <c r="L86" s="194" cm="1">
        <f t="array" ref="L86">IF(LEN($F86)&gt;0,1+IFERROR(SUMPRODUCT(TRANSPOSE('Input| Projects'!$AO86:$AQ86),INDEX('Input| Escalations'!$F$27:$L$29,,MATCH(T$9,'Input| Escalations'!$F$21:$L$21,0))),0),0)</f>
        <v>0</v>
      </c>
      <c r="M86" s="194" cm="1">
        <f t="array" ref="M86">IF(LEN($F86)&gt;0,1+IFERROR(SUMPRODUCT(TRANSPOSE('Input| Projects'!$AO86:$AQ86),INDEX('Input| Escalations'!$F$27:$L$29,,MATCH(U$9,'Input| Escalations'!$F$21:$L$21,0))),0),0)</f>
        <v>0</v>
      </c>
      <c r="N86" s="194" cm="1">
        <f t="array" ref="N86">IF(LEN($F86)&gt;0,1+IFERROR(SUMPRODUCT(TRANSPOSE('Input| Projects'!$AO86:$AQ86),INDEX('Input| Escalations'!$F$27:$L$29,,MATCH(V$9,'Input| Escalations'!$F$21:$L$21,0))),0),0)</f>
        <v>0</v>
      </c>
      <c r="O86" s="194" cm="1">
        <f t="array" ref="O86">IF(LEN($F86)&gt;0,1+IFERROR(SUMPRODUCT(TRANSPOSE('Input| Projects'!$AO86:$AQ86),INDEX('Input| Escalations'!$F$27:$L$29,,MATCH(W$9,'Input| Escalations'!$F$21:$L$21,0))),0),0)</f>
        <v>0</v>
      </c>
      <c r="P86" s="10"/>
      <c r="Q86" s="172">
        <f>IFERROR(IF(ISNUMBER(FIND("decision",'Input| Setup'!$F$6)),'Input| Projects'!Y86,'Input| Projects'!I86)*'Input| Escalations'!$I$17*I86,0)</f>
        <v>0</v>
      </c>
      <c r="R86" s="172">
        <f>IFERROR(IF(ISNUMBER(FIND("decision",'Input| Setup'!$F$6)),'Input| Projects'!Z86,'Input| Projects'!J86)*'Input| Escalations'!$I$17*J86,0)</f>
        <v>0</v>
      </c>
      <c r="S86" s="172">
        <f>IFERROR(IF(ISNUMBER(FIND("decision",'Input| Setup'!$F$6)),'Input| Projects'!AA86,'Input| Projects'!K86)*'Input| Escalations'!$I$17*K86,0)</f>
        <v>0</v>
      </c>
      <c r="T86" s="172">
        <f>IFERROR(IF(ISNUMBER(FIND("decision",'Input| Setup'!$F$6)),'Input| Projects'!AB86,'Input| Projects'!L86)*'Input| Escalations'!$I$17*L86,0)</f>
        <v>0</v>
      </c>
      <c r="U86" s="172">
        <f>IFERROR(IF(ISNUMBER(FIND("decision",'Input| Setup'!$F$6)),'Input| Projects'!AC86,'Input| Projects'!M86)*'Input| Escalations'!$I$17*M86,0)</f>
        <v>0</v>
      </c>
      <c r="V86" s="172">
        <f>IFERROR(IF(ISNUMBER(FIND("decision",'Input| Setup'!$F$6)),'Input| Projects'!AD86,'Input| Projects'!N86)*'Input| Escalations'!$I$17*N86,0)</f>
        <v>0</v>
      </c>
      <c r="W86" s="172">
        <f>IFERROR(IF(ISNUMBER(FIND("decision",'Input| Setup'!$F$6)),'Input| Projects'!AE86,'Input| Projects'!O86)*'Input| Escalations'!$I$17*O86,0)</f>
        <v>0</v>
      </c>
      <c r="X86" s="175"/>
      <c r="Y86" s="172">
        <f>IF(ISNUMBER(FIND("decision",'Input| Setup'!$F$6)),'Input| Projects'!AG86,'Input| Projects'!Q86)*I86*'Input| Escalations'!$I$17</f>
        <v>0</v>
      </c>
      <c r="Z86" s="172">
        <f>IF(ISNUMBER(FIND("decision",'Input| Setup'!$F$6)),'Input| Projects'!AH86,'Input| Projects'!R86)*J86*'Input| Escalations'!$I$17</f>
        <v>0</v>
      </c>
      <c r="AA86" s="172">
        <f>IF(ISNUMBER(FIND("decision",'Input| Setup'!$F$6)),'Input| Projects'!AI86,'Input| Projects'!S86)*K86*'Input| Escalations'!$I$17</f>
        <v>0</v>
      </c>
      <c r="AB86" s="172">
        <f>IF(ISNUMBER(FIND("decision",'Input| Setup'!$F$6)),'Input| Projects'!AJ86,'Input| Projects'!T86)*L86*'Input| Escalations'!$I$17</f>
        <v>0</v>
      </c>
      <c r="AC86" s="172">
        <f>IF(ISNUMBER(FIND("decision",'Input| Setup'!$F$6)),'Input| Projects'!AK86,'Input| Projects'!U86)*M86*'Input| Escalations'!$I$17</f>
        <v>0</v>
      </c>
      <c r="AD86" s="172">
        <f>IF(ISNUMBER(FIND("decision",'Input| Setup'!$F$6)),'Input| Projects'!AL86,'Input| Projects'!V86)*N86*'Input| Escalations'!$I$17</f>
        <v>0</v>
      </c>
      <c r="AE86" s="172">
        <f>IF(ISNUMBER(FIND("decision",'Input| Setup'!$F$6)),'Input| Projects'!AM86,'Input| Projects'!W86)*O86*'Input| Escalations'!$I$17</f>
        <v>0</v>
      </c>
      <c r="AF86" s="175"/>
      <c r="AG86" s="172" cm="1">
        <f t="array" ref="AG86">IFERROR(--('Input| Projects'!$AS86="Yes")*_xlfn.SWITCH('Input| Overheads'!$C$50,"Direct costs",'Calc| Overheads Allocation'!C$8*Q86,"Internal labour",'Calc| Overheads Allocation'!C$8*Q86*'Input| Projects'!$AO86,"DNSP defined",'Calc| Overheads Allocation'!C$78*'Input| Projects'!$AV86,0),0)</f>
        <v>0</v>
      </c>
      <c r="AH86" s="172" cm="1">
        <f t="array" ref="AH86">IFERROR(--('Input| Projects'!$AS86="Yes")*_xlfn.SWITCH('Input| Overheads'!$C$50,"Direct costs",'Calc| Overheads Allocation'!D$8*R86,"Internal labour",'Calc| Overheads Allocation'!D$8*R86*'Input| Projects'!$AO86,"DNSP defined",'Calc| Overheads Allocation'!D$78*'Input| Projects'!$AV86,0),0)</f>
        <v>0</v>
      </c>
      <c r="AI86" s="172" cm="1">
        <f t="array" ref="AI86">IFERROR(--('Input| Projects'!$AS86="Yes")*_xlfn.SWITCH('Input| Overheads'!$C$50,"Direct costs",'Calc| Overheads Allocation'!E$8*S86,"Internal labour",'Calc| Overheads Allocation'!E$8*S86*'Input| Projects'!$AO86,"DNSP defined",'Calc| Overheads Allocation'!E$78*'Input| Projects'!$AV86,0),0)</f>
        <v>0</v>
      </c>
      <c r="AJ86" s="172" cm="1">
        <f t="array" ref="AJ86">IFERROR(--('Input| Projects'!$AS86="Yes")*_xlfn.SWITCH('Input| Overheads'!$C$50,"Direct costs",'Calc| Overheads Allocation'!F$8*T86,"Internal labour",'Calc| Overheads Allocation'!F$8*T86*'Input| Projects'!$AO86,"DNSP defined",'Calc| Overheads Allocation'!F$78*'Input| Projects'!$AV86,0),0)</f>
        <v>0</v>
      </c>
      <c r="AK86" s="172" cm="1">
        <f t="array" ref="AK86">IFERROR(--('Input| Projects'!$AS86="Yes")*_xlfn.SWITCH('Input| Overheads'!$C$50,"Direct costs",'Calc| Overheads Allocation'!G$8*U86,"Internal labour",'Calc| Overheads Allocation'!G$8*U86*'Input| Projects'!$AO86,"DNSP defined",'Calc| Overheads Allocation'!G$78*'Input| Projects'!$AV86,0),0)</f>
        <v>0</v>
      </c>
      <c r="AL86" s="172" cm="1">
        <f t="array" ref="AL86">IFERROR(--('Input| Projects'!$AS86="Yes")*_xlfn.SWITCH('Input| Overheads'!$C$50,"Direct costs",'Calc| Overheads Allocation'!H$8*V86,"Internal labour",'Calc| Overheads Allocation'!H$8*V86*'Input| Projects'!$AO86,"DNSP defined",'Calc| Overheads Allocation'!H$78*'Input| Projects'!$AV86,0),0)</f>
        <v>0</v>
      </c>
      <c r="AM86" s="172" cm="1">
        <f t="array" ref="AM86">IFERROR(--('Input| Projects'!$AS86="Yes")*_xlfn.SWITCH('Input| Overheads'!$C$50,"Direct costs",'Calc| Overheads Allocation'!I$8*W86,"Internal labour",'Calc| Overheads Allocation'!I$8*W86*'Input| Projects'!$AO86,"DNSP defined",'Calc| Overheads Allocation'!I$78*'Input| Projects'!$AV86,0),0)</f>
        <v>0</v>
      </c>
      <c r="AN86" s="175"/>
      <c r="AO86" s="172" cm="1">
        <f t="array" ref="AO86">IFERROR(--('Input| Projects'!$AT86="Yes")*_xlfn.SWITCH('Input| Overheads'!$C$50,"Direct costs",'Calc| Overheads Allocation'!C$9*Q86,"Internal labour",'Calc| Overheads Allocation'!C$9*Q86*'Input| Projects'!$AO86,"DNSP defined",'Calc| Overheads Allocation'!C$79*'Input| Projects'!$AW86,0),0)</f>
        <v>0</v>
      </c>
      <c r="AP86" s="172" cm="1">
        <f t="array" ref="AP86">IFERROR(--('Input| Projects'!$AT86="Yes")*_xlfn.SWITCH('Input| Overheads'!$C$50,"Direct costs",'Calc| Overheads Allocation'!D$9*R86,"Internal labour",'Calc| Overheads Allocation'!D$9*R86*'Input| Projects'!$AO86,"DNSP defined",'Calc| Overheads Allocation'!D$79*'Input| Projects'!$AW86,0),0)</f>
        <v>0</v>
      </c>
      <c r="AQ86" s="172" cm="1">
        <f t="array" ref="AQ86">IFERROR(--('Input| Projects'!$AT86="Yes")*_xlfn.SWITCH('Input| Overheads'!$C$50,"Direct costs",'Calc| Overheads Allocation'!E$9*S86,"Internal labour",'Calc| Overheads Allocation'!E$9*S86*'Input| Projects'!$AO86,"DNSP defined",'Calc| Overheads Allocation'!E$79*'Input| Projects'!$AW86,0),0)</f>
        <v>0</v>
      </c>
      <c r="AR86" s="172" cm="1">
        <f t="array" ref="AR86">IFERROR(--('Input| Projects'!$AT86="Yes")*_xlfn.SWITCH('Input| Overheads'!$C$50,"Direct costs",'Calc| Overheads Allocation'!F$9*T86,"Internal labour",'Calc| Overheads Allocation'!F$9*T86*'Input| Projects'!$AO86,"DNSP defined",'Calc| Overheads Allocation'!F$79*'Input| Projects'!$AW86,0),0)</f>
        <v>0</v>
      </c>
      <c r="AS86" s="172" cm="1">
        <f t="array" ref="AS86">IFERROR(--('Input| Projects'!$AT86="Yes")*_xlfn.SWITCH('Input| Overheads'!$C$50,"Direct costs",'Calc| Overheads Allocation'!G$9*U86,"Internal labour",'Calc| Overheads Allocation'!G$9*U86*'Input| Projects'!$AO86,"DNSP defined",'Calc| Overheads Allocation'!G$79*'Input| Projects'!$AW86,0),0)</f>
        <v>0</v>
      </c>
      <c r="AT86" s="172" cm="1">
        <f t="array" ref="AT86">IFERROR(--('Input| Projects'!$AT86="Yes")*_xlfn.SWITCH('Input| Overheads'!$C$50,"Direct costs",'Calc| Overheads Allocation'!H$9*V86,"Internal labour",'Calc| Overheads Allocation'!H$9*V86*'Input| Projects'!$AO86,"DNSP defined",'Calc| Overheads Allocation'!H$79*'Input| Projects'!$AW86,0),0)</f>
        <v>0</v>
      </c>
      <c r="AU86" s="172" cm="1">
        <f t="array" ref="AU86">IFERROR(--('Input| Projects'!$AT86="Yes")*_xlfn.SWITCH('Input| Overheads'!$C$50,"Direct costs",'Calc| Overheads Allocation'!I$9*W86,"Internal labour",'Calc| Overheads Allocation'!I$9*W86*'Input| Projects'!$AO86,"DNSP defined",'Calc| Overheads Allocation'!I$79*'Input| Projects'!$AW86,0),0)</f>
        <v>0</v>
      </c>
      <c r="AV86" s="175"/>
      <c r="AW86" s="172">
        <f t="shared" si="46"/>
        <v>0</v>
      </c>
      <c r="AX86" s="172">
        <f t="shared" si="47"/>
        <v>0</v>
      </c>
      <c r="AY86" s="172">
        <f t="shared" si="48"/>
        <v>0</v>
      </c>
      <c r="AZ86" s="172">
        <f t="shared" si="49"/>
        <v>0</v>
      </c>
      <c r="BA86" s="172">
        <f t="shared" si="50"/>
        <v>0</v>
      </c>
      <c r="BB86" s="172">
        <f t="shared" si="51"/>
        <v>0</v>
      </c>
      <c r="BC86" s="172">
        <f t="shared" si="52"/>
        <v>0</v>
      </c>
      <c r="BD86" s="176"/>
      <c r="BE86" s="172">
        <f t="shared" si="53"/>
        <v>0</v>
      </c>
      <c r="BF86" s="172">
        <f t="shared" si="54"/>
        <v>0</v>
      </c>
      <c r="BG86" s="172">
        <f t="shared" si="55"/>
        <v>0</v>
      </c>
      <c r="BH86" s="172">
        <f t="shared" si="56"/>
        <v>0</v>
      </c>
      <c r="BI86" s="172">
        <f t="shared" si="57"/>
        <v>0</v>
      </c>
      <c r="BJ86" s="172">
        <f t="shared" si="58"/>
        <v>0</v>
      </c>
      <c r="BK86" s="172">
        <f t="shared" si="59"/>
        <v>0</v>
      </c>
      <c r="BL86" s="176"/>
      <c r="BM86" s="172">
        <f t="shared" si="38"/>
        <v>0</v>
      </c>
      <c r="BN86" s="172">
        <f t="shared" si="39"/>
        <v>0</v>
      </c>
      <c r="BO86" s="172">
        <f t="shared" si="40"/>
        <v>0</v>
      </c>
      <c r="BP86" s="172">
        <f t="shared" si="41"/>
        <v>0</v>
      </c>
      <c r="BQ86" s="172">
        <f t="shared" si="42"/>
        <v>0</v>
      </c>
      <c r="BR86" s="172">
        <f t="shared" si="43"/>
        <v>0</v>
      </c>
      <c r="BS86" s="172">
        <f t="shared" si="44"/>
        <v>0</v>
      </c>
      <c r="BT86" s="55"/>
      <c r="BU86" s="158">
        <f>SUMIF('Input| Projects'!$BA$8:$CX$8,RIGHT(BU$9,3),'Input| Projects'!$BA86:$CX86)</f>
        <v>0</v>
      </c>
      <c r="BV86" s="158">
        <f>SUMIF('Input| Projects'!$BA$8:$CX$8,RIGHT(BV$9,3),'Input| Projects'!$BA86:$CX86)</f>
        <v>0</v>
      </c>
      <c r="BW86" s="79" t="str">
        <f t="shared" si="45"/>
        <v/>
      </c>
    </row>
    <row r="87" spans="2:75" x14ac:dyDescent="0.2">
      <c r="B87" s="123">
        <f>IFERROR('Input| Projects'!B87,"")</f>
        <v>78</v>
      </c>
      <c r="C87" s="160" t="str">
        <f>IFERROR(IF('Input| Projects'!C87="","",'Input| Projects'!C87),"")</f>
        <v/>
      </c>
      <c r="D87" s="160" t="str">
        <f>IFERROR(IF('Input| Projects'!D87="","",'Input| Projects'!D87),"")</f>
        <v/>
      </c>
      <c r="E87" s="53"/>
      <c r="F87" s="160" t="str">
        <f>IF(LEN('Input| Projects'!F87)&gt;0,'Input| Projects'!F87,"")</f>
        <v/>
      </c>
      <c r="G87" s="160" t="str">
        <f>IF(LEN('Input| Projects'!G87)&gt;0,'Input| Projects'!G87,"")</f>
        <v/>
      </c>
      <c r="H87" s="10"/>
      <c r="I87" s="194" cm="1">
        <f t="array" ref="I87">IF(LEN($F87)&gt;0,1+IFERROR(SUMPRODUCT(TRANSPOSE('Input| Projects'!$AO87:$AQ87),INDEX('Input| Escalations'!$F$27:$L$29,,MATCH(Q$9,'Input| Escalations'!$F$21:$L$21,0))),0),0)</f>
        <v>0</v>
      </c>
      <c r="J87" s="194" cm="1">
        <f t="array" ref="J87">IF(LEN($F87)&gt;0,1+IFERROR(SUMPRODUCT(TRANSPOSE('Input| Projects'!$AO87:$AQ87),INDEX('Input| Escalations'!$F$27:$L$29,,MATCH(R$9,'Input| Escalations'!$F$21:$L$21,0))),0),0)</f>
        <v>0</v>
      </c>
      <c r="K87" s="194" cm="1">
        <f t="array" ref="K87">IF(LEN($F87)&gt;0,1+IFERROR(SUMPRODUCT(TRANSPOSE('Input| Projects'!$AO87:$AQ87),INDEX('Input| Escalations'!$F$27:$L$29,,MATCH(S$9,'Input| Escalations'!$F$21:$L$21,0))),0),0)</f>
        <v>0</v>
      </c>
      <c r="L87" s="194" cm="1">
        <f t="array" ref="L87">IF(LEN($F87)&gt;0,1+IFERROR(SUMPRODUCT(TRANSPOSE('Input| Projects'!$AO87:$AQ87),INDEX('Input| Escalations'!$F$27:$L$29,,MATCH(T$9,'Input| Escalations'!$F$21:$L$21,0))),0),0)</f>
        <v>0</v>
      </c>
      <c r="M87" s="194" cm="1">
        <f t="array" ref="M87">IF(LEN($F87)&gt;0,1+IFERROR(SUMPRODUCT(TRANSPOSE('Input| Projects'!$AO87:$AQ87),INDEX('Input| Escalations'!$F$27:$L$29,,MATCH(U$9,'Input| Escalations'!$F$21:$L$21,0))),0),0)</f>
        <v>0</v>
      </c>
      <c r="N87" s="194" cm="1">
        <f t="array" ref="N87">IF(LEN($F87)&gt;0,1+IFERROR(SUMPRODUCT(TRANSPOSE('Input| Projects'!$AO87:$AQ87),INDEX('Input| Escalations'!$F$27:$L$29,,MATCH(V$9,'Input| Escalations'!$F$21:$L$21,0))),0),0)</f>
        <v>0</v>
      </c>
      <c r="O87" s="194" cm="1">
        <f t="array" ref="O87">IF(LEN($F87)&gt;0,1+IFERROR(SUMPRODUCT(TRANSPOSE('Input| Projects'!$AO87:$AQ87),INDEX('Input| Escalations'!$F$27:$L$29,,MATCH(W$9,'Input| Escalations'!$F$21:$L$21,0))),0),0)</f>
        <v>0</v>
      </c>
      <c r="P87" s="10"/>
      <c r="Q87" s="172">
        <f>IFERROR(IF(ISNUMBER(FIND("decision",'Input| Setup'!$F$6)),'Input| Projects'!Y87,'Input| Projects'!I87)*'Input| Escalations'!$I$17*I87,0)</f>
        <v>0</v>
      </c>
      <c r="R87" s="172">
        <f>IFERROR(IF(ISNUMBER(FIND("decision",'Input| Setup'!$F$6)),'Input| Projects'!Z87,'Input| Projects'!J87)*'Input| Escalations'!$I$17*J87,0)</f>
        <v>0</v>
      </c>
      <c r="S87" s="172">
        <f>IFERROR(IF(ISNUMBER(FIND("decision",'Input| Setup'!$F$6)),'Input| Projects'!AA87,'Input| Projects'!K87)*'Input| Escalations'!$I$17*K87,0)</f>
        <v>0</v>
      </c>
      <c r="T87" s="172">
        <f>IFERROR(IF(ISNUMBER(FIND("decision",'Input| Setup'!$F$6)),'Input| Projects'!AB87,'Input| Projects'!L87)*'Input| Escalations'!$I$17*L87,0)</f>
        <v>0</v>
      </c>
      <c r="U87" s="172">
        <f>IFERROR(IF(ISNUMBER(FIND("decision",'Input| Setup'!$F$6)),'Input| Projects'!AC87,'Input| Projects'!M87)*'Input| Escalations'!$I$17*M87,0)</f>
        <v>0</v>
      </c>
      <c r="V87" s="172">
        <f>IFERROR(IF(ISNUMBER(FIND("decision",'Input| Setup'!$F$6)),'Input| Projects'!AD87,'Input| Projects'!N87)*'Input| Escalations'!$I$17*N87,0)</f>
        <v>0</v>
      </c>
      <c r="W87" s="172">
        <f>IFERROR(IF(ISNUMBER(FIND("decision",'Input| Setup'!$F$6)),'Input| Projects'!AE87,'Input| Projects'!O87)*'Input| Escalations'!$I$17*O87,0)</f>
        <v>0</v>
      </c>
      <c r="X87" s="175"/>
      <c r="Y87" s="172">
        <f>IF(ISNUMBER(FIND("decision",'Input| Setup'!$F$6)),'Input| Projects'!AG87,'Input| Projects'!Q87)*I87*'Input| Escalations'!$I$17</f>
        <v>0</v>
      </c>
      <c r="Z87" s="172">
        <f>IF(ISNUMBER(FIND("decision",'Input| Setup'!$F$6)),'Input| Projects'!AH87,'Input| Projects'!R87)*J87*'Input| Escalations'!$I$17</f>
        <v>0</v>
      </c>
      <c r="AA87" s="172">
        <f>IF(ISNUMBER(FIND("decision",'Input| Setup'!$F$6)),'Input| Projects'!AI87,'Input| Projects'!S87)*K87*'Input| Escalations'!$I$17</f>
        <v>0</v>
      </c>
      <c r="AB87" s="172">
        <f>IF(ISNUMBER(FIND("decision",'Input| Setup'!$F$6)),'Input| Projects'!AJ87,'Input| Projects'!T87)*L87*'Input| Escalations'!$I$17</f>
        <v>0</v>
      </c>
      <c r="AC87" s="172">
        <f>IF(ISNUMBER(FIND("decision",'Input| Setup'!$F$6)),'Input| Projects'!AK87,'Input| Projects'!U87)*M87*'Input| Escalations'!$I$17</f>
        <v>0</v>
      </c>
      <c r="AD87" s="172">
        <f>IF(ISNUMBER(FIND("decision",'Input| Setup'!$F$6)),'Input| Projects'!AL87,'Input| Projects'!V87)*N87*'Input| Escalations'!$I$17</f>
        <v>0</v>
      </c>
      <c r="AE87" s="172">
        <f>IF(ISNUMBER(FIND("decision",'Input| Setup'!$F$6)),'Input| Projects'!AM87,'Input| Projects'!W87)*O87*'Input| Escalations'!$I$17</f>
        <v>0</v>
      </c>
      <c r="AF87" s="175"/>
      <c r="AG87" s="172" cm="1">
        <f t="array" ref="AG87">IFERROR(--('Input| Projects'!$AS87="Yes")*_xlfn.SWITCH('Input| Overheads'!$C$50,"Direct costs",'Calc| Overheads Allocation'!C$8*Q87,"Internal labour",'Calc| Overheads Allocation'!C$8*Q87*'Input| Projects'!$AO87,"DNSP defined",'Calc| Overheads Allocation'!C$78*'Input| Projects'!$AV87,0),0)</f>
        <v>0</v>
      </c>
      <c r="AH87" s="172" cm="1">
        <f t="array" ref="AH87">IFERROR(--('Input| Projects'!$AS87="Yes")*_xlfn.SWITCH('Input| Overheads'!$C$50,"Direct costs",'Calc| Overheads Allocation'!D$8*R87,"Internal labour",'Calc| Overheads Allocation'!D$8*R87*'Input| Projects'!$AO87,"DNSP defined",'Calc| Overheads Allocation'!D$78*'Input| Projects'!$AV87,0),0)</f>
        <v>0</v>
      </c>
      <c r="AI87" s="172" cm="1">
        <f t="array" ref="AI87">IFERROR(--('Input| Projects'!$AS87="Yes")*_xlfn.SWITCH('Input| Overheads'!$C$50,"Direct costs",'Calc| Overheads Allocation'!E$8*S87,"Internal labour",'Calc| Overheads Allocation'!E$8*S87*'Input| Projects'!$AO87,"DNSP defined",'Calc| Overheads Allocation'!E$78*'Input| Projects'!$AV87,0),0)</f>
        <v>0</v>
      </c>
      <c r="AJ87" s="172" cm="1">
        <f t="array" ref="AJ87">IFERROR(--('Input| Projects'!$AS87="Yes")*_xlfn.SWITCH('Input| Overheads'!$C$50,"Direct costs",'Calc| Overheads Allocation'!F$8*T87,"Internal labour",'Calc| Overheads Allocation'!F$8*T87*'Input| Projects'!$AO87,"DNSP defined",'Calc| Overheads Allocation'!F$78*'Input| Projects'!$AV87,0),0)</f>
        <v>0</v>
      </c>
      <c r="AK87" s="172" cm="1">
        <f t="array" ref="AK87">IFERROR(--('Input| Projects'!$AS87="Yes")*_xlfn.SWITCH('Input| Overheads'!$C$50,"Direct costs",'Calc| Overheads Allocation'!G$8*U87,"Internal labour",'Calc| Overheads Allocation'!G$8*U87*'Input| Projects'!$AO87,"DNSP defined",'Calc| Overheads Allocation'!G$78*'Input| Projects'!$AV87,0),0)</f>
        <v>0</v>
      </c>
      <c r="AL87" s="172" cm="1">
        <f t="array" ref="AL87">IFERROR(--('Input| Projects'!$AS87="Yes")*_xlfn.SWITCH('Input| Overheads'!$C$50,"Direct costs",'Calc| Overheads Allocation'!H$8*V87,"Internal labour",'Calc| Overheads Allocation'!H$8*V87*'Input| Projects'!$AO87,"DNSP defined",'Calc| Overheads Allocation'!H$78*'Input| Projects'!$AV87,0),0)</f>
        <v>0</v>
      </c>
      <c r="AM87" s="172" cm="1">
        <f t="array" ref="AM87">IFERROR(--('Input| Projects'!$AS87="Yes")*_xlfn.SWITCH('Input| Overheads'!$C$50,"Direct costs",'Calc| Overheads Allocation'!I$8*W87,"Internal labour",'Calc| Overheads Allocation'!I$8*W87*'Input| Projects'!$AO87,"DNSP defined",'Calc| Overheads Allocation'!I$78*'Input| Projects'!$AV87,0),0)</f>
        <v>0</v>
      </c>
      <c r="AN87" s="175"/>
      <c r="AO87" s="172" cm="1">
        <f t="array" ref="AO87">IFERROR(--('Input| Projects'!$AT87="Yes")*_xlfn.SWITCH('Input| Overheads'!$C$50,"Direct costs",'Calc| Overheads Allocation'!C$9*Q87,"Internal labour",'Calc| Overheads Allocation'!C$9*Q87*'Input| Projects'!$AO87,"DNSP defined",'Calc| Overheads Allocation'!C$79*'Input| Projects'!$AW87,0),0)</f>
        <v>0</v>
      </c>
      <c r="AP87" s="172" cm="1">
        <f t="array" ref="AP87">IFERROR(--('Input| Projects'!$AT87="Yes")*_xlfn.SWITCH('Input| Overheads'!$C$50,"Direct costs",'Calc| Overheads Allocation'!D$9*R87,"Internal labour",'Calc| Overheads Allocation'!D$9*R87*'Input| Projects'!$AO87,"DNSP defined",'Calc| Overheads Allocation'!D$79*'Input| Projects'!$AW87,0),0)</f>
        <v>0</v>
      </c>
      <c r="AQ87" s="172" cm="1">
        <f t="array" ref="AQ87">IFERROR(--('Input| Projects'!$AT87="Yes")*_xlfn.SWITCH('Input| Overheads'!$C$50,"Direct costs",'Calc| Overheads Allocation'!E$9*S87,"Internal labour",'Calc| Overheads Allocation'!E$9*S87*'Input| Projects'!$AO87,"DNSP defined",'Calc| Overheads Allocation'!E$79*'Input| Projects'!$AW87,0),0)</f>
        <v>0</v>
      </c>
      <c r="AR87" s="172" cm="1">
        <f t="array" ref="AR87">IFERROR(--('Input| Projects'!$AT87="Yes")*_xlfn.SWITCH('Input| Overheads'!$C$50,"Direct costs",'Calc| Overheads Allocation'!F$9*T87,"Internal labour",'Calc| Overheads Allocation'!F$9*T87*'Input| Projects'!$AO87,"DNSP defined",'Calc| Overheads Allocation'!F$79*'Input| Projects'!$AW87,0),0)</f>
        <v>0</v>
      </c>
      <c r="AS87" s="172" cm="1">
        <f t="array" ref="AS87">IFERROR(--('Input| Projects'!$AT87="Yes")*_xlfn.SWITCH('Input| Overheads'!$C$50,"Direct costs",'Calc| Overheads Allocation'!G$9*U87,"Internal labour",'Calc| Overheads Allocation'!G$9*U87*'Input| Projects'!$AO87,"DNSP defined",'Calc| Overheads Allocation'!G$79*'Input| Projects'!$AW87,0),0)</f>
        <v>0</v>
      </c>
      <c r="AT87" s="172" cm="1">
        <f t="array" ref="AT87">IFERROR(--('Input| Projects'!$AT87="Yes")*_xlfn.SWITCH('Input| Overheads'!$C$50,"Direct costs",'Calc| Overheads Allocation'!H$9*V87,"Internal labour",'Calc| Overheads Allocation'!H$9*V87*'Input| Projects'!$AO87,"DNSP defined",'Calc| Overheads Allocation'!H$79*'Input| Projects'!$AW87,0),0)</f>
        <v>0</v>
      </c>
      <c r="AU87" s="172" cm="1">
        <f t="array" ref="AU87">IFERROR(--('Input| Projects'!$AT87="Yes")*_xlfn.SWITCH('Input| Overheads'!$C$50,"Direct costs",'Calc| Overheads Allocation'!I$9*W87,"Internal labour",'Calc| Overheads Allocation'!I$9*W87*'Input| Projects'!$AO87,"DNSP defined",'Calc| Overheads Allocation'!I$79*'Input| Projects'!$AW87,0),0)</f>
        <v>0</v>
      </c>
      <c r="AV87" s="175"/>
      <c r="AW87" s="172">
        <f t="shared" si="46"/>
        <v>0</v>
      </c>
      <c r="AX87" s="172">
        <f t="shared" si="47"/>
        <v>0</v>
      </c>
      <c r="AY87" s="172">
        <f t="shared" si="48"/>
        <v>0</v>
      </c>
      <c r="AZ87" s="172">
        <f t="shared" si="49"/>
        <v>0</v>
      </c>
      <c r="BA87" s="172">
        <f t="shared" si="50"/>
        <v>0</v>
      </c>
      <c r="BB87" s="172">
        <f t="shared" si="51"/>
        <v>0</v>
      </c>
      <c r="BC87" s="172">
        <f t="shared" si="52"/>
        <v>0</v>
      </c>
      <c r="BD87" s="176"/>
      <c r="BE87" s="172">
        <f t="shared" si="53"/>
        <v>0</v>
      </c>
      <c r="BF87" s="172">
        <f t="shared" si="54"/>
        <v>0</v>
      </c>
      <c r="BG87" s="172">
        <f t="shared" si="55"/>
        <v>0</v>
      </c>
      <c r="BH87" s="172">
        <f t="shared" si="56"/>
        <v>0</v>
      </c>
      <c r="BI87" s="172">
        <f t="shared" si="57"/>
        <v>0</v>
      </c>
      <c r="BJ87" s="172">
        <f t="shared" si="58"/>
        <v>0</v>
      </c>
      <c r="BK87" s="172">
        <f t="shared" si="59"/>
        <v>0</v>
      </c>
      <c r="BL87" s="176"/>
      <c r="BM87" s="172">
        <f t="shared" si="38"/>
        <v>0</v>
      </c>
      <c r="BN87" s="172">
        <f t="shared" si="39"/>
        <v>0</v>
      </c>
      <c r="BO87" s="172">
        <f t="shared" si="40"/>
        <v>0</v>
      </c>
      <c r="BP87" s="172">
        <f t="shared" si="41"/>
        <v>0</v>
      </c>
      <c r="BQ87" s="172">
        <f t="shared" si="42"/>
        <v>0</v>
      </c>
      <c r="BR87" s="172">
        <f t="shared" si="43"/>
        <v>0</v>
      </c>
      <c r="BS87" s="172">
        <f t="shared" si="44"/>
        <v>0</v>
      </c>
      <c r="BT87" s="55"/>
      <c r="BU87" s="158">
        <f>SUMIF('Input| Projects'!$BA$8:$CX$8,RIGHT(BU$9,3),'Input| Projects'!$BA87:$CX87)</f>
        <v>0</v>
      </c>
      <c r="BV87" s="158">
        <f>SUMIF('Input| Projects'!$BA$8:$CX$8,RIGHT(BV$9,3),'Input| Projects'!$BA87:$CX87)</f>
        <v>0</v>
      </c>
      <c r="BW87" s="79" t="str">
        <f t="shared" si="45"/>
        <v/>
      </c>
    </row>
    <row r="88" spans="2:75" x14ac:dyDescent="0.2">
      <c r="B88" s="123">
        <f>IFERROR('Input| Projects'!B88,"")</f>
        <v>79</v>
      </c>
      <c r="C88" s="160" t="str">
        <f>IFERROR(IF('Input| Projects'!C88="","",'Input| Projects'!C88),"")</f>
        <v/>
      </c>
      <c r="D88" s="160" t="str">
        <f>IFERROR(IF('Input| Projects'!D88="","",'Input| Projects'!D88),"")</f>
        <v/>
      </c>
      <c r="E88" s="53"/>
      <c r="F88" s="160" t="str">
        <f>IF(LEN('Input| Projects'!F88)&gt;0,'Input| Projects'!F88,"")</f>
        <v/>
      </c>
      <c r="G88" s="160" t="str">
        <f>IF(LEN('Input| Projects'!G88)&gt;0,'Input| Projects'!G88,"")</f>
        <v/>
      </c>
      <c r="H88" s="10"/>
      <c r="I88" s="194" cm="1">
        <f t="array" ref="I88">IF(LEN($F88)&gt;0,1+IFERROR(SUMPRODUCT(TRANSPOSE('Input| Projects'!$AO88:$AQ88),INDEX('Input| Escalations'!$F$27:$L$29,,MATCH(Q$9,'Input| Escalations'!$F$21:$L$21,0))),0),0)</f>
        <v>0</v>
      </c>
      <c r="J88" s="194" cm="1">
        <f t="array" ref="J88">IF(LEN($F88)&gt;0,1+IFERROR(SUMPRODUCT(TRANSPOSE('Input| Projects'!$AO88:$AQ88),INDEX('Input| Escalations'!$F$27:$L$29,,MATCH(R$9,'Input| Escalations'!$F$21:$L$21,0))),0),0)</f>
        <v>0</v>
      </c>
      <c r="K88" s="194" cm="1">
        <f t="array" ref="K88">IF(LEN($F88)&gt;0,1+IFERROR(SUMPRODUCT(TRANSPOSE('Input| Projects'!$AO88:$AQ88),INDEX('Input| Escalations'!$F$27:$L$29,,MATCH(S$9,'Input| Escalations'!$F$21:$L$21,0))),0),0)</f>
        <v>0</v>
      </c>
      <c r="L88" s="194" cm="1">
        <f t="array" ref="L88">IF(LEN($F88)&gt;0,1+IFERROR(SUMPRODUCT(TRANSPOSE('Input| Projects'!$AO88:$AQ88),INDEX('Input| Escalations'!$F$27:$L$29,,MATCH(T$9,'Input| Escalations'!$F$21:$L$21,0))),0),0)</f>
        <v>0</v>
      </c>
      <c r="M88" s="194" cm="1">
        <f t="array" ref="M88">IF(LEN($F88)&gt;0,1+IFERROR(SUMPRODUCT(TRANSPOSE('Input| Projects'!$AO88:$AQ88),INDEX('Input| Escalations'!$F$27:$L$29,,MATCH(U$9,'Input| Escalations'!$F$21:$L$21,0))),0),0)</f>
        <v>0</v>
      </c>
      <c r="N88" s="194" cm="1">
        <f t="array" ref="N88">IF(LEN($F88)&gt;0,1+IFERROR(SUMPRODUCT(TRANSPOSE('Input| Projects'!$AO88:$AQ88),INDEX('Input| Escalations'!$F$27:$L$29,,MATCH(V$9,'Input| Escalations'!$F$21:$L$21,0))),0),0)</f>
        <v>0</v>
      </c>
      <c r="O88" s="194" cm="1">
        <f t="array" ref="O88">IF(LEN($F88)&gt;0,1+IFERROR(SUMPRODUCT(TRANSPOSE('Input| Projects'!$AO88:$AQ88),INDEX('Input| Escalations'!$F$27:$L$29,,MATCH(W$9,'Input| Escalations'!$F$21:$L$21,0))),0),0)</f>
        <v>0</v>
      </c>
      <c r="P88" s="10"/>
      <c r="Q88" s="172">
        <f>IFERROR(IF(ISNUMBER(FIND("decision",'Input| Setup'!$F$6)),'Input| Projects'!Y88,'Input| Projects'!I88)*'Input| Escalations'!$I$17*I88,0)</f>
        <v>0</v>
      </c>
      <c r="R88" s="172">
        <f>IFERROR(IF(ISNUMBER(FIND("decision",'Input| Setup'!$F$6)),'Input| Projects'!Z88,'Input| Projects'!J88)*'Input| Escalations'!$I$17*J88,0)</f>
        <v>0</v>
      </c>
      <c r="S88" s="172">
        <f>IFERROR(IF(ISNUMBER(FIND("decision",'Input| Setup'!$F$6)),'Input| Projects'!AA88,'Input| Projects'!K88)*'Input| Escalations'!$I$17*K88,0)</f>
        <v>0</v>
      </c>
      <c r="T88" s="172">
        <f>IFERROR(IF(ISNUMBER(FIND("decision",'Input| Setup'!$F$6)),'Input| Projects'!AB88,'Input| Projects'!L88)*'Input| Escalations'!$I$17*L88,0)</f>
        <v>0</v>
      </c>
      <c r="U88" s="172">
        <f>IFERROR(IF(ISNUMBER(FIND("decision",'Input| Setup'!$F$6)),'Input| Projects'!AC88,'Input| Projects'!M88)*'Input| Escalations'!$I$17*M88,0)</f>
        <v>0</v>
      </c>
      <c r="V88" s="172">
        <f>IFERROR(IF(ISNUMBER(FIND("decision",'Input| Setup'!$F$6)),'Input| Projects'!AD88,'Input| Projects'!N88)*'Input| Escalations'!$I$17*N88,0)</f>
        <v>0</v>
      </c>
      <c r="W88" s="172">
        <f>IFERROR(IF(ISNUMBER(FIND("decision",'Input| Setup'!$F$6)),'Input| Projects'!AE88,'Input| Projects'!O88)*'Input| Escalations'!$I$17*O88,0)</f>
        <v>0</v>
      </c>
      <c r="X88" s="175"/>
      <c r="Y88" s="172">
        <f>IF(ISNUMBER(FIND("decision",'Input| Setup'!$F$6)),'Input| Projects'!AG88,'Input| Projects'!Q88)*I88*'Input| Escalations'!$I$17</f>
        <v>0</v>
      </c>
      <c r="Z88" s="172">
        <f>IF(ISNUMBER(FIND("decision",'Input| Setup'!$F$6)),'Input| Projects'!AH88,'Input| Projects'!R88)*J88*'Input| Escalations'!$I$17</f>
        <v>0</v>
      </c>
      <c r="AA88" s="172">
        <f>IF(ISNUMBER(FIND("decision",'Input| Setup'!$F$6)),'Input| Projects'!AI88,'Input| Projects'!S88)*K88*'Input| Escalations'!$I$17</f>
        <v>0</v>
      </c>
      <c r="AB88" s="172">
        <f>IF(ISNUMBER(FIND("decision",'Input| Setup'!$F$6)),'Input| Projects'!AJ88,'Input| Projects'!T88)*L88*'Input| Escalations'!$I$17</f>
        <v>0</v>
      </c>
      <c r="AC88" s="172">
        <f>IF(ISNUMBER(FIND("decision",'Input| Setup'!$F$6)),'Input| Projects'!AK88,'Input| Projects'!U88)*M88*'Input| Escalations'!$I$17</f>
        <v>0</v>
      </c>
      <c r="AD88" s="172">
        <f>IF(ISNUMBER(FIND("decision",'Input| Setup'!$F$6)),'Input| Projects'!AL88,'Input| Projects'!V88)*N88*'Input| Escalations'!$I$17</f>
        <v>0</v>
      </c>
      <c r="AE88" s="172">
        <f>IF(ISNUMBER(FIND("decision",'Input| Setup'!$F$6)),'Input| Projects'!AM88,'Input| Projects'!W88)*O88*'Input| Escalations'!$I$17</f>
        <v>0</v>
      </c>
      <c r="AF88" s="175"/>
      <c r="AG88" s="172" cm="1">
        <f t="array" ref="AG88">IFERROR(--('Input| Projects'!$AS88="Yes")*_xlfn.SWITCH('Input| Overheads'!$C$50,"Direct costs",'Calc| Overheads Allocation'!C$8*Q88,"Internal labour",'Calc| Overheads Allocation'!C$8*Q88*'Input| Projects'!$AO88,"DNSP defined",'Calc| Overheads Allocation'!C$78*'Input| Projects'!$AV88,0),0)</f>
        <v>0</v>
      </c>
      <c r="AH88" s="172" cm="1">
        <f t="array" ref="AH88">IFERROR(--('Input| Projects'!$AS88="Yes")*_xlfn.SWITCH('Input| Overheads'!$C$50,"Direct costs",'Calc| Overheads Allocation'!D$8*R88,"Internal labour",'Calc| Overheads Allocation'!D$8*R88*'Input| Projects'!$AO88,"DNSP defined",'Calc| Overheads Allocation'!D$78*'Input| Projects'!$AV88,0),0)</f>
        <v>0</v>
      </c>
      <c r="AI88" s="172" cm="1">
        <f t="array" ref="AI88">IFERROR(--('Input| Projects'!$AS88="Yes")*_xlfn.SWITCH('Input| Overheads'!$C$50,"Direct costs",'Calc| Overheads Allocation'!E$8*S88,"Internal labour",'Calc| Overheads Allocation'!E$8*S88*'Input| Projects'!$AO88,"DNSP defined",'Calc| Overheads Allocation'!E$78*'Input| Projects'!$AV88,0),0)</f>
        <v>0</v>
      </c>
      <c r="AJ88" s="172" cm="1">
        <f t="array" ref="AJ88">IFERROR(--('Input| Projects'!$AS88="Yes")*_xlfn.SWITCH('Input| Overheads'!$C$50,"Direct costs",'Calc| Overheads Allocation'!F$8*T88,"Internal labour",'Calc| Overheads Allocation'!F$8*T88*'Input| Projects'!$AO88,"DNSP defined",'Calc| Overheads Allocation'!F$78*'Input| Projects'!$AV88,0),0)</f>
        <v>0</v>
      </c>
      <c r="AK88" s="172" cm="1">
        <f t="array" ref="AK88">IFERROR(--('Input| Projects'!$AS88="Yes")*_xlfn.SWITCH('Input| Overheads'!$C$50,"Direct costs",'Calc| Overheads Allocation'!G$8*U88,"Internal labour",'Calc| Overheads Allocation'!G$8*U88*'Input| Projects'!$AO88,"DNSP defined",'Calc| Overheads Allocation'!G$78*'Input| Projects'!$AV88,0),0)</f>
        <v>0</v>
      </c>
      <c r="AL88" s="172" cm="1">
        <f t="array" ref="AL88">IFERROR(--('Input| Projects'!$AS88="Yes")*_xlfn.SWITCH('Input| Overheads'!$C$50,"Direct costs",'Calc| Overheads Allocation'!H$8*V88,"Internal labour",'Calc| Overheads Allocation'!H$8*V88*'Input| Projects'!$AO88,"DNSP defined",'Calc| Overheads Allocation'!H$78*'Input| Projects'!$AV88,0),0)</f>
        <v>0</v>
      </c>
      <c r="AM88" s="172" cm="1">
        <f t="array" ref="AM88">IFERROR(--('Input| Projects'!$AS88="Yes")*_xlfn.SWITCH('Input| Overheads'!$C$50,"Direct costs",'Calc| Overheads Allocation'!I$8*W88,"Internal labour",'Calc| Overheads Allocation'!I$8*W88*'Input| Projects'!$AO88,"DNSP defined",'Calc| Overheads Allocation'!I$78*'Input| Projects'!$AV88,0),0)</f>
        <v>0</v>
      </c>
      <c r="AN88" s="175"/>
      <c r="AO88" s="172" cm="1">
        <f t="array" ref="AO88">IFERROR(--('Input| Projects'!$AT88="Yes")*_xlfn.SWITCH('Input| Overheads'!$C$50,"Direct costs",'Calc| Overheads Allocation'!C$9*Q88,"Internal labour",'Calc| Overheads Allocation'!C$9*Q88*'Input| Projects'!$AO88,"DNSP defined",'Calc| Overheads Allocation'!C$79*'Input| Projects'!$AW88,0),0)</f>
        <v>0</v>
      </c>
      <c r="AP88" s="172" cm="1">
        <f t="array" ref="AP88">IFERROR(--('Input| Projects'!$AT88="Yes")*_xlfn.SWITCH('Input| Overheads'!$C$50,"Direct costs",'Calc| Overheads Allocation'!D$9*R88,"Internal labour",'Calc| Overheads Allocation'!D$9*R88*'Input| Projects'!$AO88,"DNSP defined",'Calc| Overheads Allocation'!D$79*'Input| Projects'!$AW88,0),0)</f>
        <v>0</v>
      </c>
      <c r="AQ88" s="172" cm="1">
        <f t="array" ref="AQ88">IFERROR(--('Input| Projects'!$AT88="Yes")*_xlfn.SWITCH('Input| Overheads'!$C$50,"Direct costs",'Calc| Overheads Allocation'!E$9*S88,"Internal labour",'Calc| Overheads Allocation'!E$9*S88*'Input| Projects'!$AO88,"DNSP defined",'Calc| Overheads Allocation'!E$79*'Input| Projects'!$AW88,0),0)</f>
        <v>0</v>
      </c>
      <c r="AR88" s="172" cm="1">
        <f t="array" ref="AR88">IFERROR(--('Input| Projects'!$AT88="Yes")*_xlfn.SWITCH('Input| Overheads'!$C$50,"Direct costs",'Calc| Overheads Allocation'!F$9*T88,"Internal labour",'Calc| Overheads Allocation'!F$9*T88*'Input| Projects'!$AO88,"DNSP defined",'Calc| Overheads Allocation'!F$79*'Input| Projects'!$AW88,0),0)</f>
        <v>0</v>
      </c>
      <c r="AS88" s="172" cm="1">
        <f t="array" ref="AS88">IFERROR(--('Input| Projects'!$AT88="Yes")*_xlfn.SWITCH('Input| Overheads'!$C$50,"Direct costs",'Calc| Overheads Allocation'!G$9*U88,"Internal labour",'Calc| Overheads Allocation'!G$9*U88*'Input| Projects'!$AO88,"DNSP defined",'Calc| Overheads Allocation'!G$79*'Input| Projects'!$AW88,0),0)</f>
        <v>0</v>
      </c>
      <c r="AT88" s="172" cm="1">
        <f t="array" ref="AT88">IFERROR(--('Input| Projects'!$AT88="Yes")*_xlfn.SWITCH('Input| Overheads'!$C$50,"Direct costs",'Calc| Overheads Allocation'!H$9*V88,"Internal labour",'Calc| Overheads Allocation'!H$9*V88*'Input| Projects'!$AO88,"DNSP defined",'Calc| Overheads Allocation'!H$79*'Input| Projects'!$AW88,0),0)</f>
        <v>0</v>
      </c>
      <c r="AU88" s="172" cm="1">
        <f t="array" ref="AU88">IFERROR(--('Input| Projects'!$AT88="Yes")*_xlfn.SWITCH('Input| Overheads'!$C$50,"Direct costs",'Calc| Overheads Allocation'!I$9*W88,"Internal labour",'Calc| Overheads Allocation'!I$9*W88*'Input| Projects'!$AO88,"DNSP defined",'Calc| Overheads Allocation'!I$79*'Input| Projects'!$AW88,0),0)</f>
        <v>0</v>
      </c>
      <c r="AV88" s="175"/>
      <c r="AW88" s="172">
        <f t="shared" si="46"/>
        <v>0</v>
      </c>
      <c r="AX88" s="172">
        <f t="shared" si="47"/>
        <v>0</v>
      </c>
      <c r="AY88" s="172">
        <f t="shared" si="48"/>
        <v>0</v>
      </c>
      <c r="AZ88" s="172">
        <f t="shared" si="49"/>
        <v>0</v>
      </c>
      <c r="BA88" s="172">
        <f t="shared" si="50"/>
        <v>0</v>
      </c>
      <c r="BB88" s="172">
        <f t="shared" si="51"/>
        <v>0</v>
      </c>
      <c r="BC88" s="172">
        <f t="shared" si="52"/>
        <v>0</v>
      </c>
      <c r="BD88" s="176"/>
      <c r="BE88" s="172">
        <f t="shared" si="53"/>
        <v>0</v>
      </c>
      <c r="BF88" s="172">
        <f t="shared" si="54"/>
        <v>0</v>
      </c>
      <c r="BG88" s="172">
        <f t="shared" si="55"/>
        <v>0</v>
      </c>
      <c r="BH88" s="172">
        <f t="shared" si="56"/>
        <v>0</v>
      </c>
      <c r="BI88" s="172">
        <f t="shared" si="57"/>
        <v>0</v>
      </c>
      <c r="BJ88" s="172">
        <f t="shared" si="58"/>
        <v>0</v>
      </c>
      <c r="BK88" s="172">
        <f t="shared" si="59"/>
        <v>0</v>
      </c>
      <c r="BL88" s="176"/>
      <c r="BM88" s="172">
        <f t="shared" si="38"/>
        <v>0</v>
      </c>
      <c r="BN88" s="172">
        <f t="shared" si="39"/>
        <v>0</v>
      </c>
      <c r="BO88" s="172">
        <f t="shared" si="40"/>
        <v>0</v>
      </c>
      <c r="BP88" s="172">
        <f t="shared" si="41"/>
        <v>0</v>
      </c>
      <c r="BQ88" s="172">
        <f t="shared" si="42"/>
        <v>0</v>
      </c>
      <c r="BR88" s="172">
        <f t="shared" si="43"/>
        <v>0</v>
      </c>
      <c r="BS88" s="172">
        <f t="shared" si="44"/>
        <v>0</v>
      </c>
      <c r="BT88" s="55"/>
      <c r="BU88" s="158">
        <f>SUMIF('Input| Projects'!$BA$8:$CX$8,RIGHT(BU$9,3),'Input| Projects'!$BA88:$CX88)</f>
        <v>0</v>
      </c>
      <c r="BV88" s="158">
        <f>SUMIF('Input| Projects'!$BA$8:$CX$8,RIGHT(BV$9,3),'Input| Projects'!$BA88:$CX88)</f>
        <v>0</v>
      </c>
      <c r="BW88" s="79" t="str">
        <f t="shared" si="45"/>
        <v/>
      </c>
    </row>
    <row r="89" spans="2:75" x14ac:dyDescent="0.2">
      <c r="B89" s="123">
        <f>IFERROR('Input| Projects'!B89,"")</f>
        <v>80</v>
      </c>
      <c r="C89" s="160" t="str">
        <f>IFERROR(IF('Input| Projects'!C89="","",'Input| Projects'!C89),"")</f>
        <v/>
      </c>
      <c r="D89" s="160" t="str">
        <f>IFERROR(IF('Input| Projects'!D89="","",'Input| Projects'!D89),"")</f>
        <v/>
      </c>
      <c r="E89" s="53"/>
      <c r="F89" s="160" t="str">
        <f>IF(LEN('Input| Projects'!F89)&gt;0,'Input| Projects'!F89,"")</f>
        <v/>
      </c>
      <c r="G89" s="160" t="str">
        <f>IF(LEN('Input| Projects'!G89)&gt;0,'Input| Projects'!G89,"")</f>
        <v/>
      </c>
      <c r="H89" s="10"/>
      <c r="I89" s="194" cm="1">
        <f t="array" ref="I89">IF(LEN($F89)&gt;0,1+IFERROR(SUMPRODUCT(TRANSPOSE('Input| Projects'!$AO89:$AQ89),INDEX('Input| Escalations'!$F$27:$L$29,,MATCH(Q$9,'Input| Escalations'!$F$21:$L$21,0))),0),0)</f>
        <v>0</v>
      </c>
      <c r="J89" s="194" cm="1">
        <f t="array" ref="J89">IF(LEN($F89)&gt;0,1+IFERROR(SUMPRODUCT(TRANSPOSE('Input| Projects'!$AO89:$AQ89),INDEX('Input| Escalations'!$F$27:$L$29,,MATCH(R$9,'Input| Escalations'!$F$21:$L$21,0))),0),0)</f>
        <v>0</v>
      </c>
      <c r="K89" s="194" cm="1">
        <f t="array" ref="K89">IF(LEN($F89)&gt;0,1+IFERROR(SUMPRODUCT(TRANSPOSE('Input| Projects'!$AO89:$AQ89),INDEX('Input| Escalations'!$F$27:$L$29,,MATCH(S$9,'Input| Escalations'!$F$21:$L$21,0))),0),0)</f>
        <v>0</v>
      </c>
      <c r="L89" s="194" cm="1">
        <f t="array" ref="L89">IF(LEN($F89)&gt;0,1+IFERROR(SUMPRODUCT(TRANSPOSE('Input| Projects'!$AO89:$AQ89),INDEX('Input| Escalations'!$F$27:$L$29,,MATCH(T$9,'Input| Escalations'!$F$21:$L$21,0))),0),0)</f>
        <v>0</v>
      </c>
      <c r="M89" s="194" cm="1">
        <f t="array" ref="M89">IF(LEN($F89)&gt;0,1+IFERROR(SUMPRODUCT(TRANSPOSE('Input| Projects'!$AO89:$AQ89),INDEX('Input| Escalations'!$F$27:$L$29,,MATCH(U$9,'Input| Escalations'!$F$21:$L$21,0))),0),0)</f>
        <v>0</v>
      </c>
      <c r="N89" s="194" cm="1">
        <f t="array" ref="N89">IF(LEN($F89)&gt;0,1+IFERROR(SUMPRODUCT(TRANSPOSE('Input| Projects'!$AO89:$AQ89),INDEX('Input| Escalations'!$F$27:$L$29,,MATCH(V$9,'Input| Escalations'!$F$21:$L$21,0))),0),0)</f>
        <v>0</v>
      </c>
      <c r="O89" s="194" cm="1">
        <f t="array" ref="O89">IF(LEN($F89)&gt;0,1+IFERROR(SUMPRODUCT(TRANSPOSE('Input| Projects'!$AO89:$AQ89),INDEX('Input| Escalations'!$F$27:$L$29,,MATCH(W$9,'Input| Escalations'!$F$21:$L$21,0))),0),0)</f>
        <v>0</v>
      </c>
      <c r="P89" s="10"/>
      <c r="Q89" s="172">
        <f>IFERROR(IF(ISNUMBER(FIND("decision",'Input| Setup'!$F$6)),'Input| Projects'!Y89,'Input| Projects'!I89)*'Input| Escalations'!$I$17*I89,0)</f>
        <v>0</v>
      </c>
      <c r="R89" s="172">
        <f>IFERROR(IF(ISNUMBER(FIND("decision",'Input| Setup'!$F$6)),'Input| Projects'!Z89,'Input| Projects'!J89)*'Input| Escalations'!$I$17*J89,0)</f>
        <v>0</v>
      </c>
      <c r="S89" s="172">
        <f>IFERROR(IF(ISNUMBER(FIND("decision",'Input| Setup'!$F$6)),'Input| Projects'!AA89,'Input| Projects'!K89)*'Input| Escalations'!$I$17*K89,0)</f>
        <v>0</v>
      </c>
      <c r="T89" s="172">
        <f>IFERROR(IF(ISNUMBER(FIND("decision",'Input| Setup'!$F$6)),'Input| Projects'!AB89,'Input| Projects'!L89)*'Input| Escalations'!$I$17*L89,0)</f>
        <v>0</v>
      </c>
      <c r="U89" s="172">
        <f>IFERROR(IF(ISNUMBER(FIND("decision",'Input| Setup'!$F$6)),'Input| Projects'!AC89,'Input| Projects'!M89)*'Input| Escalations'!$I$17*M89,0)</f>
        <v>0</v>
      </c>
      <c r="V89" s="172">
        <f>IFERROR(IF(ISNUMBER(FIND("decision",'Input| Setup'!$F$6)),'Input| Projects'!AD89,'Input| Projects'!N89)*'Input| Escalations'!$I$17*N89,0)</f>
        <v>0</v>
      </c>
      <c r="W89" s="172">
        <f>IFERROR(IF(ISNUMBER(FIND("decision",'Input| Setup'!$F$6)),'Input| Projects'!AE89,'Input| Projects'!O89)*'Input| Escalations'!$I$17*O89,0)</f>
        <v>0</v>
      </c>
      <c r="X89" s="175"/>
      <c r="Y89" s="172">
        <f>IF(ISNUMBER(FIND("decision",'Input| Setup'!$F$6)),'Input| Projects'!AG89,'Input| Projects'!Q89)*I89*'Input| Escalations'!$I$17</f>
        <v>0</v>
      </c>
      <c r="Z89" s="172">
        <f>IF(ISNUMBER(FIND("decision",'Input| Setup'!$F$6)),'Input| Projects'!AH89,'Input| Projects'!R89)*J89*'Input| Escalations'!$I$17</f>
        <v>0</v>
      </c>
      <c r="AA89" s="172">
        <f>IF(ISNUMBER(FIND("decision",'Input| Setup'!$F$6)),'Input| Projects'!AI89,'Input| Projects'!S89)*K89*'Input| Escalations'!$I$17</f>
        <v>0</v>
      </c>
      <c r="AB89" s="172">
        <f>IF(ISNUMBER(FIND("decision",'Input| Setup'!$F$6)),'Input| Projects'!AJ89,'Input| Projects'!T89)*L89*'Input| Escalations'!$I$17</f>
        <v>0</v>
      </c>
      <c r="AC89" s="172">
        <f>IF(ISNUMBER(FIND("decision",'Input| Setup'!$F$6)),'Input| Projects'!AK89,'Input| Projects'!U89)*M89*'Input| Escalations'!$I$17</f>
        <v>0</v>
      </c>
      <c r="AD89" s="172">
        <f>IF(ISNUMBER(FIND("decision",'Input| Setup'!$F$6)),'Input| Projects'!AL89,'Input| Projects'!V89)*N89*'Input| Escalations'!$I$17</f>
        <v>0</v>
      </c>
      <c r="AE89" s="172">
        <f>IF(ISNUMBER(FIND("decision",'Input| Setup'!$F$6)),'Input| Projects'!AM89,'Input| Projects'!W89)*O89*'Input| Escalations'!$I$17</f>
        <v>0</v>
      </c>
      <c r="AF89" s="175"/>
      <c r="AG89" s="172" cm="1">
        <f t="array" ref="AG89">IFERROR(--('Input| Projects'!$AS89="Yes")*_xlfn.SWITCH('Input| Overheads'!$C$50,"Direct costs",'Calc| Overheads Allocation'!C$8*Q89,"Internal labour",'Calc| Overheads Allocation'!C$8*Q89*'Input| Projects'!$AO89,"DNSP defined",'Calc| Overheads Allocation'!C$78*'Input| Projects'!$AV89,0),0)</f>
        <v>0</v>
      </c>
      <c r="AH89" s="172" cm="1">
        <f t="array" ref="AH89">IFERROR(--('Input| Projects'!$AS89="Yes")*_xlfn.SWITCH('Input| Overheads'!$C$50,"Direct costs",'Calc| Overheads Allocation'!D$8*R89,"Internal labour",'Calc| Overheads Allocation'!D$8*R89*'Input| Projects'!$AO89,"DNSP defined",'Calc| Overheads Allocation'!D$78*'Input| Projects'!$AV89,0),0)</f>
        <v>0</v>
      </c>
      <c r="AI89" s="172" cm="1">
        <f t="array" ref="AI89">IFERROR(--('Input| Projects'!$AS89="Yes")*_xlfn.SWITCH('Input| Overheads'!$C$50,"Direct costs",'Calc| Overheads Allocation'!E$8*S89,"Internal labour",'Calc| Overheads Allocation'!E$8*S89*'Input| Projects'!$AO89,"DNSP defined",'Calc| Overheads Allocation'!E$78*'Input| Projects'!$AV89,0),0)</f>
        <v>0</v>
      </c>
      <c r="AJ89" s="172" cm="1">
        <f t="array" ref="AJ89">IFERROR(--('Input| Projects'!$AS89="Yes")*_xlfn.SWITCH('Input| Overheads'!$C$50,"Direct costs",'Calc| Overheads Allocation'!F$8*T89,"Internal labour",'Calc| Overheads Allocation'!F$8*T89*'Input| Projects'!$AO89,"DNSP defined",'Calc| Overheads Allocation'!F$78*'Input| Projects'!$AV89,0),0)</f>
        <v>0</v>
      </c>
      <c r="AK89" s="172" cm="1">
        <f t="array" ref="AK89">IFERROR(--('Input| Projects'!$AS89="Yes")*_xlfn.SWITCH('Input| Overheads'!$C$50,"Direct costs",'Calc| Overheads Allocation'!G$8*U89,"Internal labour",'Calc| Overheads Allocation'!G$8*U89*'Input| Projects'!$AO89,"DNSP defined",'Calc| Overheads Allocation'!G$78*'Input| Projects'!$AV89,0),0)</f>
        <v>0</v>
      </c>
      <c r="AL89" s="172" cm="1">
        <f t="array" ref="AL89">IFERROR(--('Input| Projects'!$AS89="Yes")*_xlfn.SWITCH('Input| Overheads'!$C$50,"Direct costs",'Calc| Overheads Allocation'!H$8*V89,"Internal labour",'Calc| Overheads Allocation'!H$8*V89*'Input| Projects'!$AO89,"DNSP defined",'Calc| Overheads Allocation'!H$78*'Input| Projects'!$AV89,0),0)</f>
        <v>0</v>
      </c>
      <c r="AM89" s="172" cm="1">
        <f t="array" ref="AM89">IFERROR(--('Input| Projects'!$AS89="Yes")*_xlfn.SWITCH('Input| Overheads'!$C$50,"Direct costs",'Calc| Overheads Allocation'!I$8*W89,"Internal labour",'Calc| Overheads Allocation'!I$8*W89*'Input| Projects'!$AO89,"DNSP defined",'Calc| Overheads Allocation'!I$78*'Input| Projects'!$AV89,0),0)</f>
        <v>0</v>
      </c>
      <c r="AN89" s="175"/>
      <c r="AO89" s="172" cm="1">
        <f t="array" ref="AO89">IFERROR(--('Input| Projects'!$AT89="Yes")*_xlfn.SWITCH('Input| Overheads'!$C$50,"Direct costs",'Calc| Overheads Allocation'!C$9*Q89,"Internal labour",'Calc| Overheads Allocation'!C$9*Q89*'Input| Projects'!$AO89,"DNSP defined",'Calc| Overheads Allocation'!C$79*'Input| Projects'!$AW89,0),0)</f>
        <v>0</v>
      </c>
      <c r="AP89" s="172" cm="1">
        <f t="array" ref="AP89">IFERROR(--('Input| Projects'!$AT89="Yes")*_xlfn.SWITCH('Input| Overheads'!$C$50,"Direct costs",'Calc| Overheads Allocation'!D$9*R89,"Internal labour",'Calc| Overheads Allocation'!D$9*R89*'Input| Projects'!$AO89,"DNSP defined",'Calc| Overheads Allocation'!D$79*'Input| Projects'!$AW89,0),0)</f>
        <v>0</v>
      </c>
      <c r="AQ89" s="172" cm="1">
        <f t="array" ref="AQ89">IFERROR(--('Input| Projects'!$AT89="Yes")*_xlfn.SWITCH('Input| Overheads'!$C$50,"Direct costs",'Calc| Overheads Allocation'!E$9*S89,"Internal labour",'Calc| Overheads Allocation'!E$9*S89*'Input| Projects'!$AO89,"DNSP defined",'Calc| Overheads Allocation'!E$79*'Input| Projects'!$AW89,0),0)</f>
        <v>0</v>
      </c>
      <c r="AR89" s="172" cm="1">
        <f t="array" ref="AR89">IFERROR(--('Input| Projects'!$AT89="Yes")*_xlfn.SWITCH('Input| Overheads'!$C$50,"Direct costs",'Calc| Overheads Allocation'!F$9*T89,"Internal labour",'Calc| Overheads Allocation'!F$9*T89*'Input| Projects'!$AO89,"DNSP defined",'Calc| Overheads Allocation'!F$79*'Input| Projects'!$AW89,0),0)</f>
        <v>0</v>
      </c>
      <c r="AS89" s="172" cm="1">
        <f t="array" ref="AS89">IFERROR(--('Input| Projects'!$AT89="Yes")*_xlfn.SWITCH('Input| Overheads'!$C$50,"Direct costs",'Calc| Overheads Allocation'!G$9*U89,"Internal labour",'Calc| Overheads Allocation'!G$9*U89*'Input| Projects'!$AO89,"DNSP defined",'Calc| Overheads Allocation'!G$79*'Input| Projects'!$AW89,0),0)</f>
        <v>0</v>
      </c>
      <c r="AT89" s="172" cm="1">
        <f t="array" ref="AT89">IFERROR(--('Input| Projects'!$AT89="Yes")*_xlfn.SWITCH('Input| Overheads'!$C$50,"Direct costs",'Calc| Overheads Allocation'!H$9*V89,"Internal labour",'Calc| Overheads Allocation'!H$9*V89*'Input| Projects'!$AO89,"DNSP defined",'Calc| Overheads Allocation'!H$79*'Input| Projects'!$AW89,0),0)</f>
        <v>0</v>
      </c>
      <c r="AU89" s="172" cm="1">
        <f t="array" ref="AU89">IFERROR(--('Input| Projects'!$AT89="Yes")*_xlfn.SWITCH('Input| Overheads'!$C$50,"Direct costs",'Calc| Overheads Allocation'!I$9*W89,"Internal labour",'Calc| Overheads Allocation'!I$9*W89*'Input| Projects'!$AO89,"DNSP defined",'Calc| Overheads Allocation'!I$79*'Input| Projects'!$AW89,0),0)</f>
        <v>0</v>
      </c>
      <c r="AV89" s="175"/>
      <c r="AW89" s="172">
        <f t="shared" si="46"/>
        <v>0</v>
      </c>
      <c r="AX89" s="172">
        <f t="shared" si="47"/>
        <v>0</v>
      </c>
      <c r="AY89" s="172">
        <f t="shared" si="48"/>
        <v>0</v>
      </c>
      <c r="AZ89" s="172">
        <f t="shared" si="49"/>
        <v>0</v>
      </c>
      <c r="BA89" s="172">
        <f t="shared" si="50"/>
        <v>0</v>
      </c>
      <c r="BB89" s="172">
        <f t="shared" si="51"/>
        <v>0</v>
      </c>
      <c r="BC89" s="172">
        <f t="shared" si="52"/>
        <v>0</v>
      </c>
      <c r="BD89" s="176"/>
      <c r="BE89" s="172">
        <f t="shared" si="53"/>
        <v>0</v>
      </c>
      <c r="BF89" s="172">
        <f t="shared" si="54"/>
        <v>0</v>
      </c>
      <c r="BG89" s="172">
        <f t="shared" si="55"/>
        <v>0</v>
      </c>
      <c r="BH89" s="172">
        <f t="shared" si="56"/>
        <v>0</v>
      </c>
      <c r="BI89" s="172">
        <f t="shared" si="57"/>
        <v>0</v>
      </c>
      <c r="BJ89" s="172">
        <f t="shared" si="58"/>
        <v>0</v>
      </c>
      <c r="BK89" s="172">
        <f t="shared" si="59"/>
        <v>0</v>
      </c>
      <c r="BL89" s="176"/>
      <c r="BM89" s="172">
        <f t="shared" si="38"/>
        <v>0</v>
      </c>
      <c r="BN89" s="172">
        <f t="shared" si="39"/>
        <v>0</v>
      </c>
      <c r="BO89" s="172">
        <f t="shared" si="40"/>
        <v>0</v>
      </c>
      <c r="BP89" s="172">
        <f t="shared" si="41"/>
        <v>0</v>
      </c>
      <c r="BQ89" s="172">
        <f t="shared" si="42"/>
        <v>0</v>
      </c>
      <c r="BR89" s="172">
        <f t="shared" si="43"/>
        <v>0</v>
      </c>
      <c r="BS89" s="172">
        <f t="shared" si="44"/>
        <v>0</v>
      </c>
      <c r="BT89" s="55"/>
      <c r="BU89" s="158">
        <f>SUMIF('Input| Projects'!$BA$8:$CX$8,RIGHT(BU$9,3),'Input| Projects'!$BA89:$CX89)</f>
        <v>0</v>
      </c>
      <c r="BV89" s="158">
        <f>SUMIF('Input| Projects'!$BA$8:$CX$8,RIGHT(BV$9,3),'Input| Projects'!$BA89:$CX89)</f>
        <v>0</v>
      </c>
      <c r="BW89" s="79" t="str">
        <f t="shared" si="45"/>
        <v/>
      </c>
    </row>
    <row r="90" spans="2:75" x14ac:dyDescent="0.2">
      <c r="B90" s="123">
        <f>IFERROR('Input| Projects'!B90,"")</f>
        <v>81</v>
      </c>
      <c r="C90" s="160" t="str">
        <f>IFERROR(IF('Input| Projects'!C90="","",'Input| Projects'!C90),"")</f>
        <v/>
      </c>
      <c r="D90" s="160" t="str">
        <f>IFERROR(IF('Input| Projects'!D90="","",'Input| Projects'!D90),"")</f>
        <v/>
      </c>
      <c r="E90" s="53"/>
      <c r="F90" s="160" t="str">
        <f>IF(LEN('Input| Projects'!F90)&gt;0,'Input| Projects'!F90,"")</f>
        <v/>
      </c>
      <c r="G90" s="160" t="str">
        <f>IF(LEN('Input| Projects'!G90)&gt;0,'Input| Projects'!G90,"")</f>
        <v/>
      </c>
      <c r="H90" s="10"/>
      <c r="I90" s="194" cm="1">
        <f t="array" ref="I90">IF(LEN($F90)&gt;0,1+IFERROR(SUMPRODUCT(TRANSPOSE('Input| Projects'!$AO90:$AQ90),INDEX('Input| Escalations'!$F$27:$L$29,,MATCH(Q$9,'Input| Escalations'!$F$21:$L$21,0))),0),0)</f>
        <v>0</v>
      </c>
      <c r="J90" s="194" cm="1">
        <f t="array" ref="J90">IF(LEN($F90)&gt;0,1+IFERROR(SUMPRODUCT(TRANSPOSE('Input| Projects'!$AO90:$AQ90),INDEX('Input| Escalations'!$F$27:$L$29,,MATCH(R$9,'Input| Escalations'!$F$21:$L$21,0))),0),0)</f>
        <v>0</v>
      </c>
      <c r="K90" s="194" cm="1">
        <f t="array" ref="K90">IF(LEN($F90)&gt;0,1+IFERROR(SUMPRODUCT(TRANSPOSE('Input| Projects'!$AO90:$AQ90),INDEX('Input| Escalations'!$F$27:$L$29,,MATCH(S$9,'Input| Escalations'!$F$21:$L$21,0))),0),0)</f>
        <v>0</v>
      </c>
      <c r="L90" s="194" cm="1">
        <f t="array" ref="L90">IF(LEN($F90)&gt;0,1+IFERROR(SUMPRODUCT(TRANSPOSE('Input| Projects'!$AO90:$AQ90),INDEX('Input| Escalations'!$F$27:$L$29,,MATCH(T$9,'Input| Escalations'!$F$21:$L$21,0))),0),0)</f>
        <v>0</v>
      </c>
      <c r="M90" s="194" cm="1">
        <f t="array" ref="M90">IF(LEN($F90)&gt;0,1+IFERROR(SUMPRODUCT(TRANSPOSE('Input| Projects'!$AO90:$AQ90),INDEX('Input| Escalations'!$F$27:$L$29,,MATCH(U$9,'Input| Escalations'!$F$21:$L$21,0))),0),0)</f>
        <v>0</v>
      </c>
      <c r="N90" s="194" cm="1">
        <f t="array" ref="N90">IF(LEN($F90)&gt;0,1+IFERROR(SUMPRODUCT(TRANSPOSE('Input| Projects'!$AO90:$AQ90),INDEX('Input| Escalations'!$F$27:$L$29,,MATCH(V$9,'Input| Escalations'!$F$21:$L$21,0))),0),0)</f>
        <v>0</v>
      </c>
      <c r="O90" s="194" cm="1">
        <f t="array" ref="O90">IF(LEN($F90)&gt;0,1+IFERROR(SUMPRODUCT(TRANSPOSE('Input| Projects'!$AO90:$AQ90),INDEX('Input| Escalations'!$F$27:$L$29,,MATCH(W$9,'Input| Escalations'!$F$21:$L$21,0))),0),0)</f>
        <v>0</v>
      </c>
      <c r="P90" s="10"/>
      <c r="Q90" s="172">
        <f>IFERROR(IF(ISNUMBER(FIND("decision",'Input| Setup'!$F$6)),'Input| Projects'!Y90,'Input| Projects'!I90)*'Input| Escalations'!$I$17*I90,0)</f>
        <v>0</v>
      </c>
      <c r="R90" s="172">
        <f>IFERROR(IF(ISNUMBER(FIND("decision",'Input| Setup'!$F$6)),'Input| Projects'!Z90,'Input| Projects'!J90)*'Input| Escalations'!$I$17*J90,0)</f>
        <v>0</v>
      </c>
      <c r="S90" s="172">
        <f>IFERROR(IF(ISNUMBER(FIND("decision",'Input| Setup'!$F$6)),'Input| Projects'!AA90,'Input| Projects'!K90)*'Input| Escalations'!$I$17*K90,0)</f>
        <v>0</v>
      </c>
      <c r="T90" s="172">
        <f>IFERROR(IF(ISNUMBER(FIND("decision",'Input| Setup'!$F$6)),'Input| Projects'!AB90,'Input| Projects'!L90)*'Input| Escalations'!$I$17*L90,0)</f>
        <v>0</v>
      </c>
      <c r="U90" s="172">
        <f>IFERROR(IF(ISNUMBER(FIND("decision",'Input| Setup'!$F$6)),'Input| Projects'!AC90,'Input| Projects'!M90)*'Input| Escalations'!$I$17*M90,0)</f>
        <v>0</v>
      </c>
      <c r="V90" s="172">
        <f>IFERROR(IF(ISNUMBER(FIND("decision",'Input| Setup'!$F$6)),'Input| Projects'!AD90,'Input| Projects'!N90)*'Input| Escalations'!$I$17*N90,0)</f>
        <v>0</v>
      </c>
      <c r="W90" s="172">
        <f>IFERROR(IF(ISNUMBER(FIND("decision",'Input| Setup'!$F$6)),'Input| Projects'!AE90,'Input| Projects'!O90)*'Input| Escalations'!$I$17*O90,0)</f>
        <v>0</v>
      </c>
      <c r="X90" s="175"/>
      <c r="Y90" s="172">
        <f>IF(ISNUMBER(FIND("decision",'Input| Setup'!$F$6)),'Input| Projects'!AG90,'Input| Projects'!Q90)*I90*'Input| Escalations'!$I$17</f>
        <v>0</v>
      </c>
      <c r="Z90" s="172">
        <f>IF(ISNUMBER(FIND("decision",'Input| Setup'!$F$6)),'Input| Projects'!AH90,'Input| Projects'!R90)*J90*'Input| Escalations'!$I$17</f>
        <v>0</v>
      </c>
      <c r="AA90" s="172">
        <f>IF(ISNUMBER(FIND("decision",'Input| Setup'!$F$6)),'Input| Projects'!AI90,'Input| Projects'!S90)*K90*'Input| Escalations'!$I$17</f>
        <v>0</v>
      </c>
      <c r="AB90" s="172">
        <f>IF(ISNUMBER(FIND("decision",'Input| Setup'!$F$6)),'Input| Projects'!AJ90,'Input| Projects'!T90)*L90*'Input| Escalations'!$I$17</f>
        <v>0</v>
      </c>
      <c r="AC90" s="172">
        <f>IF(ISNUMBER(FIND("decision",'Input| Setup'!$F$6)),'Input| Projects'!AK90,'Input| Projects'!U90)*M90*'Input| Escalations'!$I$17</f>
        <v>0</v>
      </c>
      <c r="AD90" s="172">
        <f>IF(ISNUMBER(FIND("decision",'Input| Setup'!$F$6)),'Input| Projects'!AL90,'Input| Projects'!V90)*N90*'Input| Escalations'!$I$17</f>
        <v>0</v>
      </c>
      <c r="AE90" s="172">
        <f>IF(ISNUMBER(FIND("decision",'Input| Setup'!$F$6)),'Input| Projects'!AM90,'Input| Projects'!W90)*O90*'Input| Escalations'!$I$17</f>
        <v>0</v>
      </c>
      <c r="AF90" s="175"/>
      <c r="AG90" s="172" cm="1">
        <f t="array" ref="AG90">IFERROR(--('Input| Projects'!$AS90="Yes")*_xlfn.SWITCH('Input| Overheads'!$C$50,"Direct costs",'Calc| Overheads Allocation'!C$8*Q90,"Internal labour",'Calc| Overheads Allocation'!C$8*Q90*'Input| Projects'!$AO90,"DNSP defined",'Calc| Overheads Allocation'!C$78*'Input| Projects'!$AV90,0),0)</f>
        <v>0</v>
      </c>
      <c r="AH90" s="172" cm="1">
        <f t="array" ref="AH90">IFERROR(--('Input| Projects'!$AS90="Yes")*_xlfn.SWITCH('Input| Overheads'!$C$50,"Direct costs",'Calc| Overheads Allocation'!D$8*R90,"Internal labour",'Calc| Overheads Allocation'!D$8*R90*'Input| Projects'!$AO90,"DNSP defined",'Calc| Overheads Allocation'!D$78*'Input| Projects'!$AV90,0),0)</f>
        <v>0</v>
      </c>
      <c r="AI90" s="172" cm="1">
        <f t="array" ref="AI90">IFERROR(--('Input| Projects'!$AS90="Yes")*_xlfn.SWITCH('Input| Overheads'!$C$50,"Direct costs",'Calc| Overheads Allocation'!E$8*S90,"Internal labour",'Calc| Overheads Allocation'!E$8*S90*'Input| Projects'!$AO90,"DNSP defined",'Calc| Overheads Allocation'!E$78*'Input| Projects'!$AV90,0),0)</f>
        <v>0</v>
      </c>
      <c r="AJ90" s="172" cm="1">
        <f t="array" ref="AJ90">IFERROR(--('Input| Projects'!$AS90="Yes")*_xlfn.SWITCH('Input| Overheads'!$C$50,"Direct costs",'Calc| Overheads Allocation'!F$8*T90,"Internal labour",'Calc| Overheads Allocation'!F$8*T90*'Input| Projects'!$AO90,"DNSP defined",'Calc| Overheads Allocation'!F$78*'Input| Projects'!$AV90,0),0)</f>
        <v>0</v>
      </c>
      <c r="AK90" s="172" cm="1">
        <f t="array" ref="AK90">IFERROR(--('Input| Projects'!$AS90="Yes")*_xlfn.SWITCH('Input| Overheads'!$C$50,"Direct costs",'Calc| Overheads Allocation'!G$8*U90,"Internal labour",'Calc| Overheads Allocation'!G$8*U90*'Input| Projects'!$AO90,"DNSP defined",'Calc| Overheads Allocation'!G$78*'Input| Projects'!$AV90,0),0)</f>
        <v>0</v>
      </c>
      <c r="AL90" s="172" cm="1">
        <f t="array" ref="AL90">IFERROR(--('Input| Projects'!$AS90="Yes")*_xlfn.SWITCH('Input| Overheads'!$C$50,"Direct costs",'Calc| Overheads Allocation'!H$8*V90,"Internal labour",'Calc| Overheads Allocation'!H$8*V90*'Input| Projects'!$AO90,"DNSP defined",'Calc| Overheads Allocation'!H$78*'Input| Projects'!$AV90,0),0)</f>
        <v>0</v>
      </c>
      <c r="AM90" s="172" cm="1">
        <f t="array" ref="AM90">IFERROR(--('Input| Projects'!$AS90="Yes")*_xlfn.SWITCH('Input| Overheads'!$C$50,"Direct costs",'Calc| Overheads Allocation'!I$8*W90,"Internal labour",'Calc| Overheads Allocation'!I$8*W90*'Input| Projects'!$AO90,"DNSP defined",'Calc| Overheads Allocation'!I$78*'Input| Projects'!$AV90,0),0)</f>
        <v>0</v>
      </c>
      <c r="AN90" s="175"/>
      <c r="AO90" s="172" cm="1">
        <f t="array" ref="AO90">IFERROR(--('Input| Projects'!$AT90="Yes")*_xlfn.SWITCH('Input| Overheads'!$C$50,"Direct costs",'Calc| Overheads Allocation'!C$9*Q90,"Internal labour",'Calc| Overheads Allocation'!C$9*Q90*'Input| Projects'!$AO90,"DNSP defined",'Calc| Overheads Allocation'!C$79*'Input| Projects'!$AW90,0),0)</f>
        <v>0</v>
      </c>
      <c r="AP90" s="172" cm="1">
        <f t="array" ref="AP90">IFERROR(--('Input| Projects'!$AT90="Yes")*_xlfn.SWITCH('Input| Overheads'!$C$50,"Direct costs",'Calc| Overheads Allocation'!D$9*R90,"Internal labour",'Calc| Overheads Allocation'!D$9*R90*'Input| Projects'!$AO90,"DNSP defined",'Calc| Overheads Allocation'!D$79*'Input| Projects'!$AW90,0),0)</f>
        <v>0</v>
      </c>
      <c r="AQ90" s="172" cm="1">
        <f t="array" ref="AQ90">IFERROR(--('Input| Projects'!$AT90="Yes")*_xlfn.SWITCH('Input| Overheads'!$C$50,"Direct costs",'Calc| Overheads Allocation'!E$9*S90,"Internal labour",'Calc| Overheads Allocation'!E$9*S90*'Input| Projects'!$AO90,"DNSP defined",'Calc| Overheads Allocation'!E$79*'Input| Projects'!$AW90,0),0)</f>
        <v>0</v>
      </c>
      <c r="AR90" s="172" cm="1">
        <f t="array" ref="AR90">IFERROR(--('Input| Projects'!$AT90="Yes")*_xlfn.SWITCH('Input| Overheads'!$C$50,"Direct costs",'Calc| Overheads Allocation'!F$9*T90,"Internal labour",'Calc| Overheads Allocation'!F$9*T90*'Input| Projects'!$AO90,"DNSP defined",'Calc| Overheads Allocation'!F$79*'Input| Projects'!$AW90,0),0)</f>
        <v>0</v>
      </c>
      <c r="AS90" s="172" cm="1">
        <f t="array" ref="AS90">IFERROR(--('Input| Projects'!$AT90="Yes")*_xlfn.SWITCH('Input| Overheads'!$C$50,"Direct costs",'Calc| Overheads Allocation'!G$9*U90,"Internal labour",'Calc| Overheads Allocation'!G$9*U90*'Input| Projects'!$AO90,"DNSP defined",'Calc| Overheads Allocation'!G$79*'Input| Projects'!$AW90,0),0)</f>
        <v>0</v>
      </c>
      <c r="AT90" s="172" cm="1">
        <f t="array" ref="AT90">IFERROR(--('Input| Projects'!$AT90="Yes")*_xlfn.SWITCH('Input| Overheads'!$C$50,"Direct costs",'Calc| Overheads Allocation'!H$9*V90,"Internal labour",'Calc| Overheads Allocation'!H$9*V90*'Input| Projects'!$AO90,"DNSP defined",'Calc| Overheads Allocation'!H$79*'Input| Projects'!$AW90,0),0)</f>
        <v>0</v>
      </c>
      <c r="AU90" s="172" cm="1">
        <f t="array" ref="AU90">IFERROR(--('Input| Projects'!$AT90="Yes")*_xlfn.SWITCH('Input| Overheads'!$C$50,"Direct costs",'Calc| Overheads Allocation'!I$9*W90,"Internal labour",'Calc| Overheads Allocation'!I$9*W90*'Input| Projects'!$AO90,"DNSP defined",'Calc| Overheads Allocation'!I$79*'Input| Projects'!$AW90,0),0)</f>
        <v>0</v>
      </c>
      <c r="AV90" s="175"/>
      <c r="AW90" s="172">
        <f t="shared" si="46"/>
        <v>0</v>
      </c>
      <c r="AX90" s="172">
        <f t="shared" si="47"/>
        <v>0</v>
      </c>
      <c r="AY90" s="172">
        <f t="shared" si="48"/>
        <v>0</v>
      </c>
      <c r="AZ90" s="172">
        <f t="shared" si="49"/>
        <v>0</v>
      </c>
      <c r="BA90" s="172">
        <f t="shared" si="50"/>
        <v>0</v>
      </c>
      <c r="BB90" s="172">
        <f t="shared" si="51"/>
        <v>0</v>
      </c>
      <c r="BC90" s="172">
        <f t="shared" si="52"/>
        <v>0</v>
      </c>
      <c r="BD90" s="176"/>
      <c r="BE90" s="172">
        <f t="shared" si="53"/>
        <v>0</v>
      </c>
      <c r="BF90" s="172">
        <f t="shared" si="54"/>
        <v>0</v>
      </c>
      <c r="BG90" s="172">
        <f t="shared" si="55"/>
        <v>0</v>
      </c>
      <c r="BH90" s="172">
        <f t="shared" si="56"/>
        <v>0</v>
      </c>
      <c r="BI90" s="172">
        <f t="shared" si="57"/>
        <v>0</v>
      </c>
      <c r="BJ90" s="172">
        <f t="shared" si="58"/>
        <v>0</v>
      </c>
      <c r="BK90" s="172">
        <f t="shared" si="59"/>
        <v>0</v>
      </c>
      <c r="BL90" s="176"/>
      <c r="BM90" s="172">
        <f t="shared" si="38"/>
        <v>0</v>
      </c>
      <c r="BN90" s="172">
        <f t="shared" si="39"/>
        <v>0</v>
      </c>
      <c r="BO90" s="172">
        <f t="shared" si="40"/>
        <v>0</v>
      </c>
      <c r="BP90" s="172">
        <f t="shared" si="41"/>
        <v>0</v>
      </c>
      <c r="BQ90" s="172">
        <f t="shared" si="42"/>
        <v>0</v>
      </c>
      <c r="BR90" s="172">
        <f t="shared" si="43"/>
        <v>0</v>
      </c>
      <c r="BS90" s="172">
        <f t="shared" si="44"/>
        <v>0</v>
      </c>
      <c r="BT90" s="55"/>
      <c r="BU90" s="158">
        <f>SUMIF('Input| Projects'!$BA$8:$CX$8,RIGHT(BU$9,3),'Input| Projects'!$BA90:$CX90)</f>
        <v>0</v>
      </c>
      <c r="BV90" s="158">
        <f>SUMIF('Input| Projects'!$BA$8:$CX$8,RIGHT(BV$9,3),'Input| Projects'!$BA90:$CX90)</f>
        <v>0</v>
      </c>
      <c r="BW90" s="79" t="str">
        <f t="shared" si="45"/>
        <v/>
      </c>
    </row>
    <row r="91" spans="2:75" x14ac:dyDescent="0.2">
      <c r="B91" s="123">
        <f>IFERROR('Input| Projects'!B91,"")</f>
        <v>82</v>
      </c>
      <c r="C91" s="160" t="str">
        <f>IFERROR(IF('Input| Projects'!C91="","",'Input| Projects'!C91),"")</f>
        <v/>
      </c>
      <c r="D91" s="160" t="str">
        <f>IFERROR(IF('Input| Projects'!D91="","",'Input| Projects'!D91),"")</f>
        <v/>
      </c>
      <c r="E91" s="53"/>
      <c r="F91" s="160" t="str">
        <f>IF(LEN('Input| Projects'!F91)&gt;0,'Input| Projects'!F91,"")</f>
        <v/>
      </c>
      <c r="G91" s="160" t="str">
        <f>IF(LEN('Input| Projects'!G91)&gt;0,'Input| Projects'!G91,"")</f>
        <v/>
      </c>
      <c r="H91" s="10"/>
      <c r="I91" s="194" cm="1">
        <f t="array" ref="I91">IF(LEN($F91)&gt;0,1+IFERROR(SUMPRODUCT(TRANSPOSE('Input| Projects'!$AO91:$AQ91),INDEX('Input| Escalations'!$F$27:$L$29,,MATCH(Q$9,'Input| Escalations'!$F$21:$L$21,0))),0),0)</f>
        <v>0</v>
      </c>
      <c r="J91" s="194" cm="1">
        <f t="array" ref="J91">IF(LEN($F91)&gt;0,1+IFERROR(SUMPRODUCT(TRANSPOSE('Input| Projects'!$AO91:$AQ91),INDEX('Input| Escalations'!$F$27:$L$29,,MATCH(R$9,'Input| Escalations'!$F$21:$L$21,0))),0),0)</f>
        <v>0</v>
      </c>
      <c r="K91" s="194" cm="1">
        <f t="array" ref="K91">IF(LEN($F91)&gt;0,1+IFERROR(SUMPRODUCT(TRANSPOSE('Input| Projects'!$AO91:$AQ91),INDEX('Input| Escalations'!$F$27:$L$29,,MATCH(S$9,'Input| Escalations'!$F$21:$L$21,0))),0),0)</f>
        <v>0</v>
      </c>
      <c r="L91" s="194" cm="1">
        <f t="array" ref="L91">IF(LEN($F91)&gt;0,1+IFERROR(SUMPRODUCT(TRANSPOSE('Input| Projects'!$AO91:$AQ91),INDEX('Input| Escalations'!$F$27:$L$29,,MATCH(T$9,'Input| Escalations'!$F$21:$L$21,0))),0),0)</f>
        <v>0</v>
      </c>
      <c r="M91" s="194" cm="1">
        <f t="array" ref="M91">IF(LEN($F91)&gt;0,1+IFERROR(SUMPRODUCT(TRANSPOSE('Input| Projects'!$AO91:$AQ91),INDEX('Input| Escalations'!$F$27:$L$29,,MATCH(U$9,'Input| Escalations'!$F$21:$L$21,0))),0),0)</f>
        <v>0</v>
      </c>
      <c r="N91" s="194" cm="1">
        <f t="array" ref="N91">IF(LEN($F91)&gt;0,1+IFERROR(SUMPRODUCT(TRANSPOSE('Input| Projects'!$AO91:$AQ91),INDEX('Input| Escalations'!$F$27:$L$29,,MATCH(V$9,'Input| Escalations'!$F$21:$L$21,0))),0),0)</f>
        <v>0</v>
      </c>
      <c r="O91" s="194" cm="1">
        <f t="array" ref="O91">IF(LEN($F91)&gt;0,1+IFERROR(SUMPRODUCT(TRANSPOSE('Input| Projects'!$AO91:$AQ91),INDEX('Input| Escalations'!$F$27:$L$29,,MATCH(W$9,'Input| Escalations'!$F$21:$L$21,0))),0),0)</f>
        <v>0</v>
      </c>
      <c r="P91" s="10"/>
      <c r="Q91" s="172">
        <f>IFERROR(IF(ISNUMBER(FIND("decision",'Input| Setup'!$F$6)),'Input| Projects'!Y91,'Input| Projects'!I91)*'Input| Escalations'!$I$17*I91,0)</f>
        <v>0</v>
      </c>
      <c r="R91" s="172">
        <f>IFERROR(IF(ISNUMBER(FIND("decision",'Input| Setup'!$F$6)),'Input| Projects'!Z91,'Input| Projects'!J91)*'Input| Escalations'!$I$17*J91,0)</f>
        <v>0</v>
      </c>
      <c r="S91" s="172">
        <f>IFERROR(IF(ISNUMBER(FIND("decision",'Input| Setup'!$F$6)),'Input| Projects'!AA91,'Input| Projects'!K91)*'Input| Escalations'!$I$17*K91,0)</f>
        <v>0</v>
      </c>
      <c r="T91" s="172">
        <f>IFERROR(IF(ISNUMBER(FIND("decision",'Input| Setup'!$F$6)),'Input| Projects'!AB91,'Input| Projects'!L91)*'Input| Escalations'!$I$17*L91,0)</f>
        <v>0</v>
      </c>
      <c r="U91" s="172">
        <f>IFERROR(IF(ISNUMBER(FIND("decision",'Input| Setup'!$F$6)),'Input| Projects'!AC91,'Input| Projects'!M91)*'Input| Escalations'!$I$17*M91,0)</f>
        <v>0</v>
      </c>
      <c r="V91" s="172">
        <f>IFERROR(IF(ISNUMBER(FIND("decision",'Input| Setup'!$F$6)),'Input| Projects'!AD91,'Input| Projects'!N91)*'Input| Escalations'!$I$17*N91,0)</f>
        <v>0</v>
      </c>
      <c r="W91" s="172">
        <f>IFERROR(IF(ISNUMBER(FIND("decision",'Input| Setup'!$F$6)),'Input| Projects'!AE91,'Input| Projects'!O91)*'Input| Escalations'!$I$17*O91,0)</f>
        <v>0</v>
      </c>
      <c r="X91" s="175"/>
      <c r="Y91" s="172">
        <f>IF(ISNUMBER(FIND("decision",'Input| Setup'!$F$6)),'Input| Projects'!AG91,'Input| Projects'!Q91)*I91*'Input| Escalations'!$I$17</f>
        <v>0</v>
      </c>
      <c r="Z91" s="172">
        <f>IF(ISNUMBER(FIND("decision",'Input| Setup'!$F$6)),'Input| Projects'!AH91,'Input| Projects'!R91)*J91*'Input| Escalations'!$I$17</f>
        <v>0</v>
      </c>
      <c r="AA91" s="172">
        <f>IF(ISNUMBER(FIND("decision",'Input| Setup'!$F$6)),'Input| Projects'!AI91,'Input| Projects'!S91)*K91*'Input| Escalations'!$I$17</f>
        <v>0</v>
      </c>
      <c r="AB91" s="172">
        <f>IF(ISNUMBER(FIND("decision",'Input| Setup'!$F$6)),'Input| Projects'!AJ91,'Input| Projects'!T91)*L91*'Input| Escalations'!$I$17</f>
        <v>0</v>
      </c>
      <c r="AC91" s="172">
        <f>IF(ISNUMBER(FIND("decision",'Input| Setup'!$F$6)),'Input| Projects'!AK91,'Input| Projects'!U91)*M91*'Input| Escalations'!$I$17</f>
        <v>0</v>
      </c>
      <c r="AD91" s="172">
        <f>IF(ISNUMBER(FIND("decision",'Input| Setup'!$F$6)),'Input| Projects'!AL91,'Input| Projects'!V91)*N91*'Input| Escalations'!$I$17</f>
        <v>0</v>
      </c>
      <c r="AE91" s="172">
        <f>IF(ISNUMBER(FIND("decision",'Input| Setup'!$F$6)),'Input| Projects'!AM91,'Input| Projects'!W91)*O91*'Input| Escalations'!$I$17</f>
        <v>0</v>
      </c>
      <c r="AF91" s="175"/>
      <c r="AG91" s="172" cm="1">
        <f t="array" ref="AG91">IFERROR(--('Input| Projects'!$AS91="Yes")*_xlfn.SWITCH('Input| Overheads'!$C$50,"Direct costs",'Calc| Overheads Allocation'!C$8*Q91,"Internal labour",'Calc| Overheads Allocation'!C$8*Q91*'Input| Projects'!$AO91,"DNSP defined",'Calc| Overheads Allocation'!C$78*'Input| Projects'!$AV91,0),0)</f>
        <v>0</v>
      </c>
      <c r="AH91" s="172" cm="1">
        <f t="array" ref="AH91">IFERROR(--('Input| Projects'!$AS91="Yes")*_xlfn.SWITCH('Input| Overheads'!$C$50,"Direct costs",'Calc| Overheads Allocation'!D$8*R91,"Internal labour",'Calc| Overheads Allocation'!D$8*R91*'Input| Projects'!$AO91,"DNSP defined",'Calc| Overheads Allocation'!D$78*'Input| Projects'!$AV91,0),0)</f>
        <v>0</v>
      </c>
      <c r="AI91" s="172" cm="1">
        <f t="array" ref="AI91">IFERROR(--('Input| Projects'!$AS91="Yes")*_xlfn.SWITCH('Input| Overheads'!$C$50,"Direct costs",'Calc| Overheads Allocation'!E$8*S91,"Internal labour",'Calc| Overheads Allocation'!E$8*S91*'Input| Projects'!$AO91,"DNSP defined",'Calc| Overheads Allocation'!E$78*'Input| Projects'!$AV91,0),0)</f>
        <v>0</v>
      </c>
      <c r="AJ91" s="172" cm="1">
        <f t="array" ref="AJ91">IFERROR(--('Input| Projects'!$AS91="Yes")*_xlfn.SWITCH('Input| Overheads'!$C$50,"Direct costs",'Calc| Overheads Allocation'!F$8*T91,"Internal labour",'Calc| Overheads Allocation'!F$8*T91*'Input| Projects'!$AO91,"DNSP defined",'Calc| Overheads Allocation'!F$78*'Input| Projects'!$AV91,0),0)</f>
        <v>0</v>
      </c>
      <c r="AK91" s="172" cm="1">
        <f t="array" ref="AK91">IFERROR(--('Input| Projects'!$AS91="Yes")*_xlfn.SWITCH('Input| Overheads'!$C$50,"Direct costs",'Calc| Overheads Allocation'!G$8*U91,"Internal labour",'Calc| Overheads Allocation'!G$8*U91*'Input| Projects'!$AO91,"DNSP defined",'Calc| Overheads Allocation'!G$78*'Input| Projects'!$AV91,0),0)</f>
        <v>0</v>
      </c>
      <c r="AL91" s="172" cm="1">
        <f t="array" ref="AL91">IFERROR(--('Input| Projects'!$AS91="Yes")*_xlfn.SWITCH('Input| Overheads'!$C$50,"Direct costs",'Calc| Overheads Allocation'!H$8*V91,"Internal labour",'Calc| Overheads Allocation'!H$8*V91*'Input| Projects'!$AO91,"DNSP defined",'Calc| Overheads Allocation'!H$78*'Input| Projects'!$AV91,0),0)</f>
        <v>0</v>
      </c>
      <c r="AM91" s="172" cm="1">
        <f t="array" ref="AM91">IFERROR(--('Input| Projects'!$AS91="Yes")*_xlfn.SWITCH('Input| Overheads'!$C$50,"Direct costs",'Calc| Overheads Allocation'!I$8*W91,"Internal labour",'Calc| Overheads Allocation'!I$8*W91*'Input| Projects'!$AO91,"DNSP defined",'Calc| Overheads Allocation'!I$78*'Input| Projects'!$AV91,0),0)</f>
        <v>0</v>
      </c>
      <c r="AN91" s="175"/>
      <c r="AO91" s="172" cm="1">
        <f t="array" ref="AO91">IFERROR(--('Input| Projects'!$AT91="Yes")*_xlfn.SWITCH('Input| Overheads'!$C$50,"Direct costs",'Calc| Overheads Allocation'!C$9*Q91,"Internal labour",'Calc| Overheads Allocation'!C$9*Q91*'Input| Projects'!$AO91,"DNSP defined",'Calc| Overheads Allocation'!C$79*'Input| Projects'!$AW91,0),0)</f>
        <v>0</v>
      </c>
      <c r="AP91" s="172" cm="1">
        <f t="array" ref="AP91">IFERROR(--('Input| Projects'!$AT91="Yes")*_xlfn.SWITCH('Input| Overheads'!$C$50,"Direct costs",'Calc| Overheads Allocation'!D$9*R91,"Internal labour",'Calc| Overheads Allocation'!D$9*R91*'Input| Projects'!$AO91,"DNSP defined",'Calc| Overheads Allocation'!D$79*'Input| Projects'!$AW91,0),0)</f>
        <v>0</v>
      </c>
      <c r="AQ91" s="172" cm="1">
        <f t="array" ref="AQ91">IFERROR(--('Input| Projects'!$AT91="Yes")*_xlfn.SWITCH('Input| Overheads'!$C$50,"Direct costs",'Calc| Overheads Allocation'!E$9*S91,"Internal labour",'Calc| Overheads Allocation'!E$9*S91*'Input| Projects'!$AO91,"DNSP defined",'Calc| Overheads Allocation'!E$79*'Input| Projects'!$AW91,0),0)</f>
        <v>0</v>
      </c>
      <c r="AR91" s="172" cm="1">
        <f t="array" ref="AR91">IFERROR(--('Input| Projects'!$AT91="Yes")*_xlfn.SWITCH('Input| Overheads'!$C$50,"Direct costs",'Calc| Overheads Allocation'!F$9*T91,"Internal labour",'Calc| Overheads Allocation'!F$9*T91*'Input| Projects'!$AO91,"DNSP defined",'Calc| Overheads Allocation'!F$79*'Input| Projects'!$AW91,0),0)</f>
        <v>0</v>
      </c>
      <c r="AS91" s="172" cm="1">
        <f t="array" ref="AS91">IFERROR(--('Input| Projects'!$AT91="Yes")*_xlfn.SWITCH('Input| Overheads'!$C$50,"Direct costs",'Calc| Overheads Allocation'!G$9*U91,"Internal labour",'Calc| Overheads Allocation'!G$9*U91*'Input| Projects'!$AO91,"DNSP defined",'Calc| Overheads Allocation'!G$79*'Input| Projects'!$AW91,0),0)</f>
        <v>0</v>
      </c>
      <c r="AT91" s="172" cm="1">
        <f t="array" ref="AT91">IFERROR(--('Input| Projects'!$AT91="Yes")*_xlfn.SWITCH('Input| Overheads'!$C$50,"Direct costs",'Calc| Overheads Allocation'!H$9*V91,"Internal labour",'Calc| Overheads Allocation'!H$9*V91*'Input| Projects'!$AO91,"DNSP defined",'Calc| Overheads Allocation'!H$79*'Input| Projects'!$AW91,0),0)</f>
        <v>0</v>
      </c>
      <c r="AU91" s="172" cm="1">
        <f t="array" ref="AU91">IFERROR(--('Input| Projects'!$AT91="Yes")*_xlfn.SWITCH('Input| Overheads'!$C$50,"Direct costs",'Calc| Overheads Allocation'!I$9*W91,"Internal labour",'Calc| Overheads Allocation'!I$9*W91*'Input| Projects'!$AO91,"DNSP defined",'Calc| Overheads Allocation'!I$79*'Input| Projects'!$AW91,0),0)</f>
        <v>0</v>
      </c>
      <c r="AV91" s="175"/>
      <c r="AW91" s="172">
        <f t="shared" si="46"/>
        <v>0</v>
      </c>
      <c r="AX91" s="172">
        <f t="shared" si="47"/>
        <v>0</v>
      </c>
      <c r="AY91" s="172">
        <f t="shared" si="48"/>
        <v>0</v>
      </c>
      <c r="AZ91" s="172">
        <f t="shared" si="49"/>
        <v>0</v>
      </c>
      <c r="BA91" s="172">
        <f t="shared" si="50"/>
        <v>0</v>
      </c>
      <c r="BB91" s="172">
        <f t="shared" si="51"/>
        <v>0</v>
      </c>
      <c r="BC91" s="172">
        <f t="shared" si="52"/>
        <v>0</v>
      </c>
      <c r="BD91" s="176"/>
      <c r="BE91" s="172">
        <f t="shared" si="53"/>
        <v>0</v>
      </c>
      <c r="BF91" s="172">
        <f t="shared" si="54"/>
        <v>0</v>
      </c>
      <c r="BG91" s="172">
        <f t="shared" si="55"/>
        <v>0</v>
      </c>
      <c r="BH91" s="172">
        <f t="shared" si="56"/>
        <v>0</v>
      </c>
      <c r="BI91" s="172">
        <f t="shared" si="57"/>
        <v>0</v>
      </c>
      <c r="BJ91" s="172">
        <f t="shared" si="58"/>
        <v>0</v>
      </c>
      <c r="BK91" s="172">
        <f t="shared" si="59"/>
        <v>0</v>
      </c>
      <c r="BL91" s="176"/>
      <c r="BM91" s="172">
        <f t="shared" si="38"/>
        <v>0</v>
      </c>
      <c r="BN91" s="172">
        <f t="shared" si="39"/>
        <v>0</v>
      </c>
      <c r="BO91" s="172">
        <f t="shared" si="40"/>
        <v>0</v>
      </c>
      <c r="BP91" s="172">
        <f t="shared" si="41"/>
        <v>0</v>
      </c>
      <c r="BQ91" s="172">
        <f t="shared" si="42"/>
        <v>0</v>
      </c>
      <c r="BR91" s="172">
        <f t="shared" si="43"/>
        <v>0</v>
      </c>
      <c r="BS91" s="172">
        <f t="shared" si="44"/>
        <v>0</v>
      </c>
      <c r="BT91" s="55"/>
      <c r="BU91" s="158">
        <f>SUMIF('Input| Projects'!$BA$8:$CX$8,RIGHT(BU$9,3),'Input| Projects'!$BA91:$CX91)</f>
        <v>0</v>
      </c>
      <c r="BV91" s="158">
        <f>SUMIF('Input| Projects'!$BA$8:$CX$8,RIGHT(BV$9,3),'Input| Projects'!$BA91:$CX91)</f>
        <v>0</v>
      </c>
      <c r="BW91" s="79" t="str">
        <f t="shared" si="45"/>
        <v/>
      </c>
    </row>
    <row r="92" spans="2:75" x14ac:dyDescent="0.2">
      <c r="B92" s="123">
        <f>IFERROR('Input| Projects'!B92,"")</f>
        <v>83</v>
      </c>
      <c r="C92" s="160" t="str">
        <f>IFERROR(IF('Input| Projects'!C92="","",'Input| Projects'!C92),"")</f>
        <v/>
      </c>
      <c r="D92" s="160" t="str">
        <f>IFERROR(IF('Input| Projects'!D92="","",'Input| Projects'!D92),"")</f>
        <v/>
      </c>
      <c r="E92" s="53"/>
      <c r="F92" s="160" t="str">
        <f>IF(LEN('Input| Projects'!F92)&gt;0,'Input| Projects'!F92,"")</f>
        <v/>
      </c>
      <c r="G92" s="160" t="str">
        <f>IF(LEN('Input| Projects'!G92)&gt;0,'Input| Projects'!G92,"")</f>
        <v/>
      </c>
      <c r="H92" s="10"/>
      <c r="I92" s="194" cm="1">
        <f t="array" ref="I92">IF(LEN($F92)&gt;0,1+IFERROR(SUMPRODUCT(TRANSPOSE('Input| Projects'!$AO92:$AQ92),INDEX('Input| Escalations'!$F$27:$L$29,,MATCH(Q$9,'Input| Escalations'!$F$21:$L$21,0))),0),0)</f>
        <v>0</v>
      </c>
      <c r="J92" s="194" cm="1">
        <f t="array" ref="J92">IF(LEN($F92)&gt;0,1+IFERROR(SUMPRODUCT(TRANSPOSE('Input| Projects'!$AO92:$AQ92),INDEX('Input| Escalations'!$F$27:$L$29,,MATCH(R$9,'Input| Escalations'!$F$21:$L$21,0))),0),0)</f>
        <v>0</v>
      </c>
      <c r="K92" s="194" cm="1">
        <f t="array" ref="K92">IF(LEN($F92)&gt;0,1+IFERROR(SUMPRODUCT(TRANSPOSE('Input| Projects'!$AO92:$AQ92),INDEX('Input| Escalations'!$F$27:$L$29,,MATCH(S$9,'Input| Escalations'!$F$21:$L$21,0))),0),0)</f>
        <v>0</v>
      </c>
      <c r="L92" s="194" cm="1">
        <f t="array" ref="L92">IF(LEN($F92)&gt;0,1+IFERROR(SUMPRODUCT(TRANSPOSE('Input| Projects'!$AO92:$AQ92),INDEX('Input| Escalations'!$F$27:$L$29,,MATCH(T$9,'Input| Escalations'!$F$21:$L$21,0))),0),0)</f>
        <v>0</v>
      </c>
      <c r="M92" s="194" cm="1">
        <f t="array" ref="M92">IF(LEN($F92)&gt;0,1+IFERROR(SUMPRODUCT(TRANSPOSE('Input| Projects'!$AO92:$AQ92),INDEX('Input| Escalations'!$F$27:$L$29,,MATCH(U$9,'Input| Escalations'!$F$21:$L$21,0))),0),0)</f>
        <v>0</v>
      </c>
      <c r="N92" s="194" cm="1">
        <f t="array" ref="N92">IF(LEN($F92)&gt;0,1+IFERROR(SUMPRODUCT(TRANSPOSE('Input| Projects'!$AO92:$AQ92),INDEX('Input| Escalations'!$F$27:$L$29,,MATCH(V$9,'Input| Escalations'!$F$21:$L$21,0))),0),0)</f>
        <v>0</v>
      </c>
      <c r="O92" s="194" cm="1">
        <f t="array" ref="O92">IF(LEN($F92)&gt;0,1+IFERROR(SUMPRODUCT(TRANSPOSE('Input| Projects'!$AO92:$AQ92),INDEX('Input| Escalations'!$F$27:$L$29,,MATCH(W$9,'Input| Escalations'!$F$21:$L$21,0))),0),0)</f>
        <v>0</v>
      </c>
      <c r="P92" s="10"/>
      <c r="Q92" s="172">
        <f>IFERROR(IF(ISNUMBER(FIND("decision",'Input| Setup'!$F$6)),'Input| Projects'!Y92,'Input| Projects'!I92)*'Input| Escalations'!$I$17*I92,0)</f>
        <v>0</v>
      </c>
      <c r="R92" s="172">
        <f>IFERROR(IF(ISNUMBER(FIND("decision",'Input| Setup'!$F$6)),'Input| Projects'!Z92,'Input| Projects'!J92)*'Input| Escalations'!$I$17*J92,0)</f>
        <v>0</v>
      </c>
      <c r="S92" s="172">
        <f>IFERROR(IF(ISNUMBER(FIND("decision",'Input| Setup'!$F$6)),'Input| Projects'!AA92,'Input| Projects'!K92)*'Input| Escalations'!$I$17*K92,0)</f>
        <v>0</v>
      </c>
      <c r="T92" s="172">
        <f>IFERROR(IF(ISNUMBER(FIND("decision",'Input| Setup'!$F$6)),'Input| Projects'!AB92,'Input| Projects'!L92)*'Input| Escalations'!$I$17*L92,0)</f>
        <v>0</v>
      </c>
      <c r="U92" s="172">
        <f>IFERROR(IF(ISNUMBER(FIND("decision",'Input| Setup'!$F$6)),'Input| Projects'!AC92,'Input| Projects'!M92)*'Input| Escalations'!$I$17*M92,0)</f>
        <v>0</v>
      </c>
      <c r="V92" s="172">
        <f>IFERROR(IF(ISNUMBER(FIND("decision",'Input| Setup'!$F$6)),'Input| Projects'!AD92,'Input| Projects'!N92)*'Input| Escalations'!$I$17*N92,0)</f>
        <v>0</v>
      </c>
      <c r="W92" s="172">
        <f>IFERROR(IF(ISNUMBER(FIND("decision",'Input| Setup'!$F$6)),'Input| Projects'!AE92,'Input| Projects'!O92)*'Input| Escalations'!$I$17*O92,0)</f>
        <v>0</v>
      </c>
      <c r="X92" s="175"/>
      <c r="Y92" s="172">
        <f>IF(ISNUMBER(FIND("decision",'Input| Setup'!$F$6)),'Input| Projects'!AG92,'Input| Projects'!Q92)*I92*'Input| Escalations'!$I$17</f>
        <v>0</v>
      </c>
      <c r="Z92" s="172">
        <f>IF(ISNUMBER(FIND("decision",'Input| Setup'!$F$6)),'Input| Projects'!AH92,'Input| Projects'!R92)*J92*'Input| Escalations'!$I$17</f>
        <v>0</v>
      </c>
      <c r="AA92" s="172">
        <f>IF(ISNUMBER(FIND("decision",'Input| Setup'!$F$6)),'Input| Projects'!AI92,'Input| Projects'!S92)*K92*'Input| Escalations'!$I$17</f>
        <v>0</v>
      </c>
      <c r="AB92" s="172">
        <f>IF(ISNUMBER(FIND("decision",'Input| Setup'!$F$6)),'Input| Projects'!AJ92,'Input| Projects'!T92)*L92*'Input| Escalations'!$I$17</f>
        <v>0</v>
      </c>
      <c r="AC92" s="172">
        <f>IF(ISNUMBER(FIND("decision",'Input| Setup'!$F$6)),'Input| Projects'!AK92,'Input| Projects'!U92)*M92*'Input| Escalations'!$I$17</f>
        <v>0</v>
      </c>
      <c r="AD92" s="172">
        <f>IF(ISNUMBER(FIND("decision",'Input| Setup'!$F$6)),'Input| Projects'!AL92,'Input| Projects'!V92)*N92*'Input| Escalations'!$I$17</f>
        <v>0</v>
      </c>
      <c r="AE92" s="172">
        <f>IF(ISNUMBER(FIND("decision",'Input| Setup'!$F$6)),'Input| Projects'!AM92,'Input| Projects'!W92)*O92*'Input| Escalations'!$I$17</f>
        <v>0</v>
      </c>
      <c r="AF92" s="175"/>
      <c r="AG92" s="172" cm="1">
        <f t="array" ref="AG92">IFERROR(--('Input| Projects'!$AS92="Yes")*_xlfn.SWITCH('Input| Overheads'!$C$50,"Direct costs",'Calc| Overheads Allocation'!C$8*Q92,"Internal labour",'Calc| Overheads Allocation'!C$8*Q92*'Input| Projects'!$AO92,"DNSP defined",'Calc| Overheads Allocation'!C$78*'Input| Projects'!$AV92,0),0)</f>
        <v>0</v>
      </c>
      <c r="AH92" s="172" cm="1">
        <f t="array" ref="AH92">IFERROR(--('Input| Projects'!$AS92="Yes")*_xlfn.SWITCH('Input| Overheads'!$C$50,"Direct costs",'Calc| Overheads Allocation'!D$8*R92,"Internal labour",'Calc| Overheads Allocation'!D$8*R92*'Input| Projects'!$AO92,"DNSP defined",'Calc| Overheads Allocation'!D$78*'Input| Projects'!$AV92,0),0)</f>
        <v>0</v>
      </c>
      <c r="AI92" s="172" cm="1">
        <f t="array" ref="AI92">IFERROR(--('Input| Projects'!$AS92="Yes")*_xlfn.SWITCH('Input| Overheads'!$C$50,"Direct costs",'Calc| Overheads Allocation'!E$8*S92,"Internal labour",'Calc| Overheads Allocation'!E$8*S92*'Input| Projects'!$AO92,"DNSP defined",'Calc| Overheads Allocation'!E$78*'Input| Projects'!$AV92,0),0)</f>
        <v>0</v>
      </c>
      <c r="AJ92" s="172" cm="1">
        <f t="array" ref="AJ92">IFERROR(--('Input| Projects'!$AS92="Yes")*_xlfn.SWITCH('Input| Overheads'!$C$50,"Direct costs",'Calc| Overheads Allocation'!F$8*T92,"Internal labour",'Calc| Overheads Allocation'!F$8*T92*'Input| Projects'!$AO92,"DNSP defined",'Calc| Overheads Allocation'!F$78*'Input| Projects'!$AV92,0),0)</f>
        <v>0</v>
      </c>
      <c r="AK92" s="172" cm="1">
        <f t="array" ref="AK92">IFERROR(--('Input| Projects'!$AS92="Yes")*_xlfn.SWITCH('Input| Overheads'!$C$50,"Direct costs",'Calc| Overheads Allocation'!G$8*U92,"Internal labour",'Calc| Overheads Allocation'!G$8*U92*'Input| Projects'!$AO92,"DNSP defined",'Calc| Overheads Allocation'!G$78*'Input| Projects'!$AV92,0),0)</f>
        <v>0</v>
      </c>
      <c r="AL92" s="172" cm="1">
        <f t="array" ref="AL92">IFERROR(--('Input| Projects'!$AS92="Yes")*_xlfn.SWITCH('Input| Overheads'!$C$50,"Direct costs",'Calc| Overheads Allocation'!H$8*V92,"Internal labour",'Calc| Overheads Allocation'!H$8*V92*'Input| Projects'!$AO92,"DNSP defined",'Calc| Overheads Allocation'!H$78*'Input| Projects'!$AV92,0),0)</f>
        <v>0</v>
      </c>
      <c r="AM92" s="172" cm="1">
        <f t="array" ref="AM92">IFERROR(--('Input| Projects'!$AS92="Yes")*_xlfn.SWITCH('Input| Overheads'!$C$50,"Direct costs",'Calc| Overheads Allocation'!I$8*W92,"Internal labour",'Calc| Overheads Allocation'!I$8*W92*'Input| Projects'!$AO92,"DNSP defined",'Calc| Overheads Allocation'!I$78*'Input| Projects'!$AV92,0),0)</f>
        <v>0</v>
      </c>
      <c r="AN92" s="175"/>
      <c r="AO92" s="172" cm="1">
        <f t="array" ref="AO92">IFERROR(--('Input| Projects'!$AT92="Yes")*_xlfn.SWITCH('Input| Overheads'!$C$50,"Direct costs",'Calc| Overheads Allocation'!C$9*Q92,"Internal labour",'Calc| Overheads Allocation'!C$9*Q92*'Input| Projects'!$AO92,"DNSP defined",'Calc| Overheads Allocation'!C$79*'Input| Projects'!$AW92,0),0)</f>
        <v>0</v>
      </c>
      <c r="AP92" s="172" cm="1">
        <f t="array" ref="AP92">IFERROR(--('Input| Projects'!$AT92="Yes")*_xlfn.SWITCH('Input| Overheads'!$C$50,"Direct costs",'Calc| Overheads Allocation'!D$9*R92,"Internal labour",'Calc| Overheads Allocation'!D$9*R92*'Input| Projects'!$AO92,"DNSP defined",'Calc| Overheads Allocation'!D$79*'Input| Projects'!$AW92,0),0)</f>
        <v>0</v>
      </c>
      <c r="AQ92" s="172" cm="1">
        <f t="array" ref="AQ92">IFERROR(--('Input| Projects'!$AT92="Yes")*_xlfn.SWITCH('Input| Overheads'!$C$50,"Direct costs",'Calc| Overheads Allocation'!E$9*S92,"Internal labour",'Calc| Overheads Allocation'!E$9*S92*'Input| Projects'!$AO92,"DNSP defined",'Calc| Overheads Allocation'!E$79*'Input| Projects'!$AW92,0),0)</f>
        <v>0</v>
      </c>
      <c r="AR92" s="172" cm="1">
        <f t="array" ref="AR92">IFERROR(--('Input| Projects'!$AT92="Yes")*_xlfn.SWITCH('Input| Overheads'!$C$50,"Direct costs",'Calc| Overheads Allocation'!F$9*T92,"Internal labour",'Calc| Overheads Allocation'!F$9*T92*'Input| Projects'!$AO92,"DNSP defined",'Calc| Overheads Allocation'!F$79*'Input| Projects'!$AW92,0),0)</f>
        <v>0</v>
      </c>
      <c r="AS92" s="172" cm="1">
        <f t="array" ref="AS92">IFERROR(--('Input| Projects'!$AT92="Yes")*_xlfn.SWITCH('Input| Overheads'!$C$50,"Direct costs",'Calc| Overheads Allocation'!G$9*U92,"Internal labour",'Calc| Overheads Allocation'!G$9*U92*'Input| Projects'!$AO92,"DNSP defined",'Calc| Overheads Allocation'!G$79*'Input| Projects'!$AW92,0),0)</f>
        <v>0</v>
      </c>
      <c r="AT92" s="172" cm="1">
        <f t="array" ref="AT92">IFERROR(--('Input| Projects'!$AT92="Yes")*_xlfn.SWITCH('Input| Overheads'!$C$50,"Direct costs",'Calc| Overheads Allocation'!H$9*V92,"Internal labour",'Calc| Overheads Allocation'!H$9*V92*'Input| Projects'!$AO92,"DNSP defined",'Calc| Overheads Allocation'!H$79*'Input| Projects'!$AW92,0),0)</f>
        <v>0</v>
      </c>
      <c r="AU92" s="172" cm="1">
        <f t="array" ref="AU92">IFERROR(--('Input| Projects'!$AT92="Yes")*_xlfn.SWITCH('Input| Overheads'!$C$50,"Direct costs",'Calc| Overheads Allocation'!I$9*W92,"Internal labour",'Calc| Overheads Allocation'!I$9*W92*'Input| Projects'!$AO92,"DNSP defined",'Calc| Overheads Allocation'!I$79*'Input| Projects'!$AW92,0),0)</f>
        <v>0</v>
      </c>
      <c r="AV92" s="175"/>
      <c r="AW92" s="172">
        <f t="shared" si="46"/>
        <v>0</v>
      </c>
      <c r="AX92" s="172">
        <f t="shared" si="47"/>
        <v>0</v>
      </c>
      <c r="AY92" s="172">
        <f t="shared" si="48"/>
        <v>0</v>
      </c>
      <c r="AZ92" s="172">
        <f t="shared" si="49"/>
        <v>0</v>
      </c>
      <c r="BA92" s="172">
        <f t="shared" si="50"/>
        <v>0</v>
      </c>
      <c r="BB92" s="172">
        <f t="shared" si="51"/>
        <v>0</v>
      </c>
      <c r="BC92" s="172">
        <f t="shared" si="52"/>
        <v>0</v>
      </c>
      <c r="BD92" s="176"/>
      <c r="BE92" s="172">
        <f t="shared" si="53"/>
        <v>0</v>
      </c>
      <c r="BF92" s="172">
        <f t="shared" si="54"/>
        <v>0</v>
      </c>
      <c r="BG92" s="172">
        <f t="shared" si="55"/>
        <v>0</v>
      </c>
      <c r="BH92" s="172">
        <f t="shared" si="56"/>
        <v>0</v>
      </c>
      <c r="BI92" s="172">
        <f t="shared" si="57"/>
        <v>0</v>
      </c>
      <c r="BJ92" s="172">
        <f t="shared" si="58"/>
        <v>0</v>
      </c>
      <c r="BK92" s="172">
        <f t="shared" si="59"/>
        <v>0</v>
      </c>
      <c r="BL92" s="176"/>
      <c r="BM92" s="172">
        <f t="shared" si="38"/>
        <v>0</v>
      </c>
      <c r="BN92" s="172">
        <f t="shared" si="39"/>
        <v>0</v>
      </c>
      <c r="BO92" s="172">
        <f t="shared" si="40"/>
        <v>0</v>
      </c>
      <c r="BP92" s="172">
        <f t="shared" si="41"/>
        <v>0</v>
      </c>
      <c r="BQ92" s="172">
        <f t="shared" si="42"/>
        <v>0</v>
      </c>
      <c r="BR92" s="172">
        <f t="shared" si="43"/>
        <v>0</v>
      </c>
      <c r="BS92" s="172">
        <f t="shared" si="44"/>
        <v>0</v>
      </c>
      <c r="BT92" s="55"/>
      <c r="BU92" s="158">
        <f>SUMIF('Input| Projects'!$BA$8:$CX$8,RIGHT(BU$9,3),'Input| Projects'!$BA92:$CX92)</f>
        <v>0</v>
      </c>
      <c r="BV92" s="158">
        <f>SUMIF('Input| Projects'!$BA$8:$CX$8,RIGHT(BV$9,3),'Input| Projects'!$BA92:$CX92)</f>
        <v>0</v>
      </c>
      <c r="BW92" s="79" t="str">
        <f t="shared" si="45"/>
        <v/>
      </c>
    </row>
    <row r="93" spans="2:75" x14ac:dyDescent="0.2">
      <c r="B93" s="123">
        <f>IFERROR('Input| Projects'!B93,"")</f>
        <v>84</v>
      </c>
      <c r="C93" s="160" t="str">
        <f>IFERROR(IF('Input| Projects'!C93="","",'Input| Projects'!C93),"")</f>
        <v/>
      </c>
      <c r="D93" s="160" t="str">
        <f>IFERROR(IF('Input| Projects'!D93="","",'Input| Projects'!D93),"")</f>
        <v/>
      </c>
      <c r="E93" s="53"/>
      <c r="F93" s="160" t="str">
        <f>IF(LEN('Input| Projects'!F93)&gt;0,'Input| Projects'!F93,"")</f>
        <v/>
      </c>
      <c r="G93" s="160" t="str">
        <f>IF(LEN('Input| Projects'!G93)&gt;0,'Input| Projects'!G93,"")</f>
        <v/>
      </c>
      <c r="H93" s="10"/>
      <c r="I93" s="194" cm="1">
        <f t="array" ref="I93">IF(LEN($F93)&gt;0,1+IFERROR(SUMPRODUCT(TRANSPOSE('Input| Projects'!$AO93:$AQ93),INDEX('Input| Escalations'!$F$27:$L$29,,MATCH(Q$9,'Input| Escalations'!$F$21:$L$21,0))),0),0)</f>
        <v>0</v>
      </c>
      <c r="J93" s="194" cm="1">
        <f t="array" ref="J93">IF(LEN($F93)&gt;0,1+IFERROR(SUMPRODUCT(TRANSPOSE('Input| Projects'!$AO93:$AQ93),INDEX('Input| Escalations'!$F$27:$L$29,,MATCH(R$9,'Input| Escalations'!$F$21:$L$21,0))),0),0)</f>
        <v>0</v>
      </c>
      <c r="K93" s="194" cm="1">
        <f t="array" ref="K93">IF(LEN($F93)&gt;0,1+IFERROR(SUMPRODUCT(TRANSPOSE('Input| Projects'!$AO93:$AQ93),INDEX('Input| Escalations'!$F$27:$L$29,,MATCH(S$9,'Input| Escalations'!$F$21:$L$21,0))),0),0)</f>
        <v>0</v>
      </c>
      <c r="L93" s="194" cm="1">
        <f t="array" ref="L93">IF(LEN($F93)&gt;0,1+IFERROR(SUMPRODUCT(TRANSPOSE('Input| Projects'!$AO93:$AQ93),INDEX('Input| Escalations'!$F$27:$L$29,,MATCH(T$9,'Input| Escalations'!$F$21:$L$21,0))),0),0)</f>
        <v>0</v>
      </c>
      <c r="M93" s="194" cm="1">
        <f t="array" ref="M93">IF(LEN($F93)&gt;0,1+IFERROR(SUMPRODUCT(TRANSPOSE('Input| Projects'!$AO93:$AQ93),INDEX('Input| Escalations'!$F$27:$L$29,,MATCH(U$9,'Input| Escalations'!$F$21:$L$21,0))),0),0)</f>
        <v>0</v>
      </c>
      <c r="N93" s="194" cm="1">
        <f t="array" ref="N93">IF(LEN($F93)&gt;0,1+IFERROR(SUMPRODUCT(TRANSPOSE('Input| Projects'!$AO93:$AQ93),INDEX('Input| Escalations'!$F$27:$L$29,,MATCH(V$9,'Input| Escalations'!$F$21:$L$21,0))),0),0)</f>
        <v>0</v>
      </c>
      <c r="O93" s="194" cm="1">
        <f t="array" ref="O93">IF(LEN($F93)&gt;0,1+IFERROR(SUMPRODUCT(TRANSPOSE('Input| Projects'!$AO93:$AQ93),INDEX('Input| Escalations'!$F$27:$L$29,,MATCH(W$9,'Input| Escalations'!$F$21:$L$21,0))),0),0)</f>
        <v>0</v>
      </c>
      <c r="P93" s="10"/>
      <c r="Q93" s="172">
        <f>IFERROR(IF(ISNUMBER(FIND("decision",'Input| Setup'!$F$6)),'Input| Projects'!Y93,'Input| Projects'!I93)*'Input| Escalations'!$I$17*I93,0)</f>
        <v>0</v>
      </c>
      <c r="R93" s="172">
        <f>IFERROR(IF(ISNUMBER(FIND("decision",'Input| Setup'!$F$6)),'Input| Projects'!Z93,'Input| Projects'!J93)*'Input| Escalations'!$I$17*J93,0)</f>
        <v>0</v>
      </c>
      <c r="S93" s="172">
        <f>IFERROR(IF(ISNUMBER(FIND("decision",'Input| Setup'!$F$6)),'Input| Projects'!AA93,'Input| Projects'!K93)*'Input| Escalations'!$I$17*K93,0)</f>
        <v>0</v>
      </c>
      <c r="T93" s="172">
        <f>IFERROR(IF(ISNUMBER(FIND("decision",'Input| Setup'!$F$6)),'Input| Projects'!AB93,'Input| Projects'!L93)*'Input| Escalations'!$I$17*L93,0)</f>
        <v>0</v>
      </c>
      <c r="U93" s="172">
        <f>IFERROR(IF(ISNUMBER(FIND("decision",'Input| Setup'!$F$6)),'Input| Projects'!AC93,'Input| Projects'!M93)*'Input| Escalations'!$I$17*M93,0)</f>
        <v>0</v>
      </c>
      <c r="V93" s="172">
        <f>IFERROR(IF(ISNUMBER(FIND("decision",'Input| Setup'!$F$6)),'Input| Projects'!AD93,'Input| Projects'!N93)*'Input| Escalations'!$I$17*N93,0)</f>
        <v>0</v>
      </c>
      <c r="W93" s="172">
        <f>IFERROR(IF(ISNUMBER(FIND("decision",'Input| Setup'!$F$6)),'Input| Projects'!AE93,'Input| Projects'!O93)*'Input| Escalations'!$I$17*O93,0)</f>
        <v>0</v>
      </c>
      <c r="X93" s="175"/>
      <c r="Y93" s="172">
        <f>IF(ISNUMBER(FIND("decision",'Input| Setup'!$F$6)),'Input| Projects'!AG93,'Input| Projects'!Q93)*I93*'Input| Escalations'!$I$17</f>
        <v>0</v>
      </c>
      <c r="Z93" s="172">
        <f>IF(ISNUMBER(FIND("decision",'Input| Setup'!$F$6)),'Input| Projects'!AH93,'Input| Projects'!R93)*J93*'Input| Escalations'!$I$17</f>
        <v>0</v>
      </c>
      <c r="AA93" s="172">
        <f>IF(ISNUMBER(FIND("decision",'Input| Setup'!$F$6)),'Input| Projects'!AI93,'Input| Projects'!S93)*K93*'Input| Escalations'!$I$17</f>
        <v>0</v>
      </c>
      <c r="AB93" s="172">
        <f>IF(ISNUMBER(FIND("decision",'Input| Setup'!$F$6)),'Input| Projects'!AJ93,'Input| Projects'!T93)*L93*'Input| Escalations'!$I$17</f>
        <v>0</v>
      </c>
      <c r="AC93" s="172">
        <f>IF(ISNUMBER(FIND("decision",'Input| Setup'!$F$6)),'Input| Projects'!AK93,'Input| Projects'!U93)*M93*'Input| Escalations'!$I$17</f>
        <v>0</v>
      </c>
      <c r="AD93" s="172">
        <f>IF(ISNUMBER(FIND("decision",'Input| Setup'!$F$6)),'Input| Projects'!AL93,'Input| Projects'!V93)*N93*'Input| Escalations'!$I$17</f>
        <v>0</v>
      </c>
      <c r="AE93" s="172">
        <f>IF(ISNUMBER(FIND("decision",'Input| Setup'!$F$6)),'Input| Projects'!AM93,'Input| Projects'!W93)*O93*'Input| Escalations'!$I$17</f>
        <v>0</v>
      </c>
      <c r="AF93" s="175"/>
      <c r="AG93" s="172" cm="1">
        <f t="array" ref="AG93">IFERROR(--('Input| Projects'!$AS93="Yes")*_xlfn.SWITCH('Input| Overheads'!$C$50,"Direct costs",'Calc| Overheads Allocation'!C$8*Q93,"Internal labour",'Calc| Overheads Allocation'!C$8*Q93*'Input| Projects'!$AO93,"DNSP defined",'Calc| Overheads Allocation'!C$78*'Input| Projects'!$AV93,0),0)</f>
        <v>0</v>
      </c>
      <c r="AH93" s="172" cm="1">
        <f t="array" ref="AH93">IFERROR(--('Input| Projects'!$AS93="Yes")*_xlfn.SWITCH('Input| Overheads'!$C$50,"Direct costs",'Calc| Overheads Allocation'!D$8*R93,"Internal labour",'Calc| Overheads Allocation'!D$8*R93*'Input| Projects'!$AO93,"DNSP defined",'Calc| Overheads Allocation'!D$78*'Input| Projects'!$AV93,0),0)</f>
        <v>0</v>
      </c>
      <c r="AI93" s="172" cm="1">
        <f t="array" ref="AI93">IFERROR(--('Input| Projects'!$AS93="Yes")*_xlfn.SWITCH('Input| Overheads'!$C$50,"Direct costs",'Calc| Overheads Allocation'!E$8*S93,"Internal labour",'Calc| Overheads Allocation'!E$8*S93*'Input| Projects'!$AO93,"DNSP defined",'Calc| Overheads Allocation'!E$78*'Input| Projects'!$AV93,0),0)</f>
        <v>0</v>
      </c>
      <c r="AJ93" s="172" cm="1">
        <f t="array" ref="AJ93">IFERROR(--('Input| Projects'!$AS93="Yes")*_xlfn.SWITCH('Input| Overheads'!$C$50,"Direct costs",'Calc| Overheads Allocation'!F$8*T93,"Internal labour",'Calc| Overheads Allocation'!F$8*T93*'Input| Projects'!$AO93,"DNSP defined",'Calc| Overheads Allocation'!F$78*'Input| Projects'!$AV93,0),0)</f>
        <v>0</v>
      </c>
      <c r="AK93" s="172" cm="1">
        <f t="array" ref="AK93">IFERROR(--('Input| Projects'!$AS93="Yes")*_xlfn.SWITCH('Input| Overheads'!$C$50,"Direct costs",'Calc| Overheads Allocation'!G$8*U93,"Internal labour",'Calc| Overheads Allocation'!G$8*U93*'Input| Projects'!$AO93,"DNSP defined",'Calc| Overheads Allocation'!G$78*'Input| Projects'!$AV93,0),0)</f>
        <v>0</v>
      </c>
      <c r="AL93" s="172" cm="1">
        <f t="array" ref="AL93">IFERROR(--('Input| Projects'!$AS93="Yes")*_xlfn.SWITCH('Input| Overheads'!$C$50,"Direct costs",'Calc| Overheads Allocation'!H$8*V93,"Internal labour",'Calc| Overheads Allocation'!H$8*V93*'Input| Projects'!$AO93,"DNSP defined",'Calc| Overheads Allocation'!H$78*'Input| Projects'!$AV93,0),0)</f>
        <v>0</v>
      </c>
      <c r="AM93" s="172" cm="1">
        <f t="array" ref="AM93">IFERROR(--('Input| Projects'!$AS93="Yes")*_xlfn.SWITCH('Input| Overheads'!$C$50,"Direct costs",'Calc| Overheads Allocation'!I$8*W93,"Internal labour",'Calc| Overheads Allocation'!I$8*W93*'Input| Projects'!$AO93,"DNSP defined",'Calc| Overheads Allocation'!I$78*'Input| Projects'!$AV93,0),0)</f>
        <v>0</v>
      </c>
      <c r="AN93" s="175"/>
      <c r="AO93" s="172" cm="1">
        <f t="array" ref="AO93">IFERROR(--('Input| Projects'!$AT93="Yes")*_xlfn.SWITCH('Input| Overheads'!$C$50,"Direct costs",'Calc| Overheads Allocation'!C$9*Q93,"Internal labour",'Calc| Overheads Allocation'!C$9*Q93*'Input| Projects'!$AO93,"DNSP defined",'Calc| Overheads Allocation'!C$79*'Input| Projects'!$AW93,0),0)</f>
        <v>0</v>
      </c>
      <c r="AP93" s="172" cm="1">
        <f t="array" ref="AP93">IFERROR(--('Input| Projects'!$AT93="Yes")*_xlfn.SWITCH('Input| Overheads'!$C$50,"Direct costs",'Calc| Overheads Allocation'!D$9*R93,"Internal labour",'Calc| Overheads Allocation'!D$9*R93*'Input| Projects'!$AO93,"DNSP defined",'Calc| Overheads Allocation'!D$79*'Input| Projects'!$AW93,0),0)</f>
        <v>0</v>
      </c>
      <c r="AQ93" s="172" cm="1">
        <f t="array" ref="AQ93">IFERROR(--('Input| Projects'!$AT93="Yes")*_xlfn.SWITCH('Input| Overheads'!$C$50,"Direct costs",'Calc| Overheads Allocation'!E$9*S93,"Internal labour",'Calc| Overheads Allocation'!E$9*S93*'Input| Projects'!$AO93,"DNSP defined",'Calc| Overheads Allocation'!E$79*'Input| Projects'!$AW93,0),0)</f>
        <v>0</v>
      </c>
      <c r="AR93" s="172" cm="1">
        <f t="array" ref="AR93">IFERROR(--('Input| Projects'!$AT93="Yes")*_xlfn.SWITCH('Input| Overheads'!$C$50,"Direct costs",'Calc| Overheads Allocation'!F$9*T93,"Internal labour",'Calc| Overheads Allocation'!F$9*T93*'Input| Projects'!$AO93,"DNSP defined",'Calc| Overheads Allocation'!F$79*'Input| Projects'!$AW93,0),0)</f>
        <v>0</v>
      </c>
      <c r="AS93" s="172" cm="1">
        <f t="array" ref="AS93">IFERROR(--('Input| Projects'!$AT93="Yes")*_xlfn.SWITCH('Input| Overheads'!$C$50,"Direct costs",'Calc| Overheads Allocation'!G$9*U93,"Internal labour",'Calc| Overheads Allocation'!G$9*U93*'Input| Projects'!$AO93,"DNSP defined",'Calc| Overheads Allocation'!G$79*'Input| Projects'!$AW93,0),0)</f>
        <v>0</v>
      </c>
      <c r="AT93" s="172" cm="1">
        <f t="array" ref="AT93">IFERROR(--('Input| Projects'!$AT93="Yes")*_xlfn.SWITCH('Input| Overheads'!$C$50,"Direct costs",'Calc| Overheads Allocation'!H$9*V93,"Internal labour",'Calc| Overheads Allocation'!H$9*V93*'Input| Projects'!$AO93,"DNSP defined",'Calc| Overheads Allocation'!H$79*'Input| Projects'!$AW93,0),0)</f>
        <v>0</v>
      </c>
      <c r="AU93" s="172" cm="1">
        <f t="array" ref="AU93">IFERROR(--('Input| Projects'!$AT93="Yes")*_xlfn.SWITCH('Input| Overheads'!$C$50,"Direct costs",'Calc| Overheads Allocation'!I$9*W93,"Internal labour",'Calc| Overheads Allocation'!I$9*W93*'Input| Projects'!$AO93,"DNSP defined",'Calc| Overheads Allocation'!I$79*'Input| Projects'!$AW93,0),0)</f>
        <v>0</v>
      </c>
      <c r="AV93" s="175"/>
      <c r="AW93" s="172">
        <f t="shared" si="46"/>
        <v>0</v>
      </c>
      <c r="AX93" s="172">
        <f t="shared" si="47"/>
        <v>0</v>
      </c>
      <c r="AY93" s="172">
        <f t="shared" si="48"/>
        <v>0</v>
      </c>
      <c r="AZ93" s="172">
        <f t="shared" si="49"/>
        <v>0</v>
      </c>
      <c r="BA93" s="172">
        <f t="shared" si="50"/>
        <v>0</v>
      </c>
      <c r="BB93" s="172">
        <f t="shared" si="51"/>
        <v>0</v>
      </c>
      <c r="BC93" s="172">
        <f t="shared" si="52"/>
        <v>0</v>
      </c>
      <c r="BD93" s="176"/>
      <c r="BE93" s="172">
        <f t="shared" si="53"/>
        <v>0</v>
      </c>
      <c r="BF93" s="172">
        <f t="shared" si="54"/>
        <v>0</v>
      </c>
      <c r="BG93" s="172">
        <f t="shared" si="55"/>
        <v>0</v>
      </c>
      <c r="BH93" s="172">
        <f t="shared" si="56"/>
        <v>0</v>
      </c>
      <c r="BI93" s="172">
        <f t="shared" si="57"/>
        <v>0</v>
      </c>
      <c r="BJ93" s="172">
        <f t="shared" si="58"/>
        <v>0</v>
      </c>
      <c r="BK93" s="172">
        <f t="shared" si="59"/>
        <v>0</v>
      </c>
      <c r="BL93" s="176"/>
      <c r="BM93" s="172">
        <f t="shared" si="38"/>
        <v>0</v>
      </c>
      <c r="BN93" s="172">
        <f t="shared" si="39"/>
        <v>0</v>
      </c>
      <c r="BO93" s="172">
        <f t="shared" si="40"/>
        <v>0</v>
      </c>
      <c r="BP93" s="172">
        <f t="shared" si="41"/>
        <v>0</v>
      </c>
      <c r="BQ93" s="172">
        <f t="shared" si="42"/>
        <v>0</v>
      </c>
      <c r="BR93" s="172">
        <f t="shared" si="43"/>
        <v>0</v>
      </c>
      <c r="BS93" s="172">
        <f t="shared" si="44"/>
        <v>0</v>
      </c>
      <c r="BT93" s="55"/>
      <c r="BU93" s="158">
        <f>SUMIF('Input| Projects'!$BA$8:$CX$8,RIGHT(BU$9,3),'Input| Projects'!$BA93:$CX93)</f>
        <v>0</v>
      </c>
      <c r="BV93" s="158">
        <f>SUMIF('Input| Projects'!$BA$8:$CX$8,RIGHT(BV$9,3),'Input| Projects'!$BA93:$CX93)</f>
        <v>0</v>
      </c>
      <c r="BW93" s="79" t="str">
        <f t="shared" si="45"/>
        <v/>
      </c>
    </row>
    <row r="94" spans="2:75" x14ac:dyDescent="0.2">
      <c r="B94" s="123">
        <f>IFERROR('Input| Projects'!B94,"")</f>
        <v>85</v>
      </c>
      <c r="C94" s="160" t="str">
        <f>IFERROR(IF('Input| Projects'!C94="","",'Input| Projects'!C94),"")</f>
        <v/>
      </c>
      <c r="D94" s="160" t="str">
        <f>IFERROR(IF('Input| Projects'!D94="","",'Input| Projects'!D94),"")</f>
        <v/>
      </c>
      <c r="E94" s="53"/>
      <c r="F94" s="160" t="str">
        <f>IF(LEN('Input| Projects'!F94)&gt;0,'Input| Projects'!F94,"")</f>
        <v/>
      </c>
      <c r="G94" s="160" t="str">
        <f>IF(LEN('Input| Projects'!G94)&gt;0,'Input| Projects'!G94,"")</f>
        <v/>
      </c>
      <c r="H94" s="10"/>
      <c r="I94" s="194" cm="1">
        <f t="array" ref="I94">IF(LEN($F94)&gt;0,1+IFERROR(SUMPRODUCT(TRANSPOSE('Input| Projects'!$AO94:$AQ94),INDEX('Input| Escalations'!$F$27:$L$29,,MATCH(Q$9,'Input| Escalations'!$F$21:$L$21,0))),0),0)</f>
        <v>0</v>
      </c>
      <c r="J94" s="194" cm="1">
        <f t="array" ref="J94">IF(LEN($F94)&gt;0,1+IFERROR(SUMPRODUCT(TRANSPOSE('Input| Projects'!$AO94:$AQ94),INDEX('Input| Escalations'!$F$27:$L$29,,MATCH(R$9,'Input| Escalations'!$F$21:$L$21,0))),0),0)</f>
        <v>0</v>
      </c>
      <c r="K94" s="194" cm="1">
        <f t="array" ref="K94">IF(LEN($F94)&gt;0,1+IFERROR(SUMPRODUCT(TRANSPOSE('Input| Projects'!$AO94:$AQ94),INDEX('Input| Escalations'!$F$27:$L$29,,MATCH(S$9,'Input| Escalations'!$F$21:$L$21,0))),0),0)</f>
        <v>0</v>
      </c>
      <c r="L94" s="194" cm="1">
        <f t="array" ref="L94">IF(LEN($F94)&gt;0,1+IFERROR(SUMPRODUCT(TRANSPOSE('Input| Projects'!$AO94:$AQ94),INDEX('Input| Escalations'!$F$27:$L$29,,MATCH(T$9,'Input| Escalations'!$F$21:$L$21,0))),0),0)</f>
        <v>0</v>
      </c>
      <c r="M94" s="194" cm="1">
        <f t="array" ref="M94">IF(LEN($F94)&gt;0,1+IFERROR(SUMPRODUCT(TRANSPOSE('Input| Projects'!$AO94:$AQ94),INDEX('Input| Escalations'!$F$27:$L$29,,MATCH(U$9,'Input| Escalations'!$F$21:$L$21,0))),0),0)</f>
        <v>0</v>
      </c>
      <c r="N94" s="194" cm="1">
        <f t="array" ref="N94">IF(LEN($F94)&gt;0,1+IFERROR(SUMPRODUCT(TRANSPOSE('Input| Projects'!$AO94:$AQ94),INDEX('Input| Escalations'!$F$27:$L$29,,MATCH(V$9,'Input| Escalations'!$F$21:$L$21,0))),0),0)</f>
        <v>0</v>
      </c>
      <c r="O94" s="194" cm="1">
        <f t="array" ref="O94">IF(LEN($F94)&gt;0,1+IFERROR(SUMPRODUCT(TRANSPOSE('Input| Projects'!$AO94:$AQ94),INDEX('Input| Escalations'!$F$27:$L$29,,MATCH(W$9,'Input| Escalations'!$F$21:$L$21,0))),0),0)</f>
        <v>0</v>
      </c>
      <c r="P94" s="10"/>
      <c r="Q94" s="172">
        <f>IFERROR(IF(ISNUMBER(FIND("decision",'Input| Setup'!$F$6)),'Input| Projects'!Y94,'Input| Projects'!I94)*'Input| Escalations'!$I$17*I94,0)</f>
        <v>0</v>
      </c>
      <c r="R94" s="172">
        <f>IFERROR(IF(ISNUMBER(FIND("decision",'Input| Setup'!$F$6)),'Input| Projects'!Z94,'Input| Projects'!J94)*'Input| Escalations'!$I$17*J94,0)</f>
        <v>0</v>
      </c>
      <c r="S94" s="172">
        <f>IFERROR(IF(ISNUMBER(FIND("decision",'Input| Setup'!$F$6)),'Input| Projects'!AA94,'Input| Projects'!K94)*'Input| Escalations'!$I$17*K94,0)</f>
        <v>0</v>
      </c>
      <c r="T94" s="172">
        <f>IFERROR(IF(ISNUMBER(FIND("decision",'Input| Setup'!$F$6)),'Input| Projects'!AB94,'Input| Projects'!L94)*'Input| Escalations'!$I$17*L94,0)</f>
        <v>0</v>
      </c>
      <c r="U94" s="172">
        <f>IFERROR(IF(ISNUMBER(FIND("decision",'Input| Setup'!$F$6)),'Input| Projects'!AC94,'Input| Projects'!M94)*'Input| Escalations'!$I$17*M94,0)</f>
        <v>0</v>
      </c>
      <c r="V94" s="172">
        <f>IFERROR(IF(ISNUMBER(FIND("decision",'Input| Setup'!$F$6)),'Input| Projects'!AD94,'Input| Projects'!N94)*'Input| Escalations'!$I$17*N94,0)</f>
        <v>0</v>
      </c>
      <c r="W94" s="172">
        <f>IFERROR(IF(ISNUMBER(FIND("decision",'Input| Setup'!$F$6)),'Input| Projects'!AE94,'Input| Projects'!O94)*'Input| Escalations'!$I$17*O94,0)</f>
        <v>0</v>
      </c>
      <c r="X94" s="175"/>
      <c r="Y94" s="172">
        <f>IF(ISNUMBER(FIND("decision",'Input| Setup'!$F$6)),'Input| Projects'!AG94,'Input| Projects'!Q94)*I94*'Input| Escalations'!$I$17</f>
        <v>0</v>
      </c>
      <c r="Z94" s="172">
        <f>IF(ISNUMBER(FIND("decision",'Input| Setup'!$F$6)),'Input| Projects'!AH94,'Input| Projects'!R94)*J94*'Input| Escalations'!$I$17</f>
        <v>0</v>
      </c>
      <c r="AA94" s="172">
        <f>IF(ISNUMBER(FIND("decision",'Input| Setup'!$F$6)),'Input| Projects'!AI94,'Input| Projects'!S94)*K94*'Input| Escalations'!$I$17</f>
        <v>0</v>
      </c>
      <c r="AB94" s="172">
        <f>IF(ISNUMBER(FIND("decision",'Input| Setup'!$F$6)),'Input| Projects'!AJ94,'Input| Projects'!T94)*L94*'Input| Escalations'!$I$17</f>
        <v>0</v>
      </c>
      <c r="AC94" s="172">
        <f>IF(ISNUMBER(FIND("decision",'Input| Setup'!$F$6)),'Input| Projects'!AK94,'Input| Projects'!U94)*M94*'Input| Escalations'!$I$17</f>
        <v>0</v>
      </c>
      <c r="AD94" s="172">
        <f>IF(ISNUMBER(FIND("decision",'Input| Setup'!$F$6)),'Input| Projects'!AL94,'Input| Projects'!V94)*N94*'Input| Escalations'!$I$17</f>
        <v>0</v>
      </c>
      <c r="AE94" s="172">
        <f>IF(ISNUMBER(FIND("decision",'Input| Setup'!$F$6)),'Input| Projects'!AM94,'Input| Projects'!W94)*O94*'Input| Escalations'!$I$17</f>
        <v>0</v>
      </c>
      <c r="AF94" s="175"/>
      <c r="AG94" s="172" cm="1">
        <f t="array" ref="AG94">IFERROR(--('Input| Projects'!$AS94="Yes")*_xlfn.SWITCH('Input| Overheads'!$C$50,"Direct costs",'Calc| Overheads Allocation'!C$8*Q94,"Internal labour",'Calc| Overheads Allocation'!C$8*Q94*'Input| Projects'!$AO94,"DNSP defined",'Calc| Overheads Allocation'!C$78*'Input| Projects'!$AV94,0),0)</f>
        <v>0</v>
      </c>
      <c r="AH94" s="172" cm="1">
        <f t="array" ref="AH94">IFERROR(--('Input| Projects'!$AS94="Yes")*_xlfn.SWITCH('Input| Overheads'!$C$50,"Direct costs",'Calc| Overheads Allocation'!D$8*R94,"Internal labour",'Calc| Overheads Allocation'!D$8*R94*'Input| Projects'!$AO94,"DNSP defined",'Calc| Overheads Allocation'!D$78*'Input| Projects'!$AV94,0),0)</f>
        <v>0</v>
      </c>
      <c r="AI94" s="172" cm="1">
        <f t="array" ref="AI94">IFERROR(--('Input| Projects'!$AS94="Yes")*_xlfn.SWITCH('Input| Overheads'!$C$50,"Direct costs",'Calc| Overheads Allocation'!E$8*S94,"Internal labour",'Calc| Overheads Allocation'!E$8*S94*'Input| Projects'!$AO94,"DNSP defined",'Calc| Overheads Allocation'!E$78*'Input| Projects'!$AV94,0),0)</f>
        <v>0</v>
      </c>
      <c r="AJ94" s="172" cm="1">
        <f t="array" ref="AJ94">IFERROR(--('Input| Projects'!$AS94="Yes")*_xlfn.SWITCH('Input| Overheads'!$C$50,"Direct costs",'Calc| Overheads Allocation'!F$8*T94,"Internal labour",'Calc| Overheads Allocation'!F$8*T94*'Input| Projects'!$AO94,"DNSP defined",'Calc| Overheads Allocation'!F$78*'Input| Projects'!$AV94,0),0)</f>
        <v>0</v>
      </c>
      <c r="AK94" s="172" cm="1">
        <f t="array" ref="AK94">IFERROR(--('Input| Projects'!$AS94="Yes")*_xlfn.SWITCH('Input| Overheads'!$C$50,"Direct costs",'Calc| Overheads Allocation'!G$8*U94,"Internal labour",'Calc| Overheads Allocation'!G$8*U94*'Input| Projects'!$AO94,"DNSP defined",'Calc| Overheads Allocation'!G$78*'Input| Projects'!$AV94,0),0)</f>
        <v>0</v>
      </c>
      <c r="AL94" s="172" cm="1">
        <f t="array" ref="AL94">IFERROR(--('Input| Projects'!$AS94="Yes")*_xlfn.SWITCH('Input| Overheads'!$C$50,"Direct costs",'Calc| Overheads Allocation'!H$8*V94,"Internal labour",'Calc| Overheads Allocation'!H$8*V94*'Input| Projects'!$AO94,"DNSP defined",'Calc| Overheads Allocation'!H$78*'Input| Projects'!$AV94,0),0)</f>
        <v>0</v>
      </c>
      <c r="AM94" s="172" cm="1">
        <f t="array" ref="AM94">IFERROR(--('Input| Projects'!$AS94="Yes")*_xlfn.SWITCH('Input| Overheads'!$C$50,"Direct costs",'Calc| Overheads Allocation'!I$8*W94,"Internal labour",'Calc| Overheads Allocation'!I$8*W94*'Input| Projects'!$AO94,"DNSP defined",'Calc| Overheads Allocation'!I$78*'Input| Projects'!$AV94,0),0)</f>
        <v>0</v>
      </c>
      <c r="AN94" s="175"/>
      <c r="AO94" s="172" cm="1">
        <f t="array" ref="AO94">IFERROR(--('Input| Projects'!$AT94="Yes")*_xlfn.SWITCH('Input| Overheads'!$C$50,"Direct costs",'Calc| Overheads Allocation'!C$9*Q94,"Internal labour",'Calc| Overheads Allocation'!C$9*Q94*'Input| Projects'!$AO94,"DNSP defined",'Calc| Overheads Allocation'!C$79*'Input| Projects'!$AW94,0),0)</f>
        <v>0</v>
      </c>
      <c r="AP94" s="172" cm="1">
        <f t="array" ref="AP94">IFERROR(--('Input| Projects'!$AT94="Yes")*_xlfn.SWITCH('Input| Overheads'!$C$50,"Direct costs",'Calc| Overheads Allocation'!D$9*R94,"Internal labour",'Calc| Overheads Allocation'!D$9*R94*'Input| Projects'!$AO94,"DNSP defined",'Calc| Overheads Allocation'!D$79*'Input| Projects'!$AW94,0),0)</f>
        <v>0</v>
      </c>
      <c r="AQ94" s="172" cm="1">
        <f t="array" ref="AQ94">IFERROR(--('Input| Projects'!$AT94="Yes")*_xlfn.SWITCH('Input| Overheads'!$C$50,"Direct costs",'Calc| Overheads Allocation'!E$9*S94,"Internal labour",'Calc| Overheads Allocation'!E$9*S94*'Input| Projects'!$AO94,"DNSP defined",'Calc| Overheads Allocation'!E$79*'Input| Projects'!$AW94,0),0)</f>
        <v>0</v>
      </c>
      <c r="AR94" s="172" cm="1">
        <f t="array" ref="AR94">IFERROR(--('Input| Projects'!$AT94="Yes")*_xlfn.SWITCH('Input| Overheads'!$C$50,"Direct costs",'Calc| Overheads Allocation'!F$9*T94,"Internal labour",'Calc| Overheads Allocation'!F$9*T94*'Input| Projects'!$AO94,"DNSP defined",'Calc| Overheads Allocation'!F$79*'Input| Projects'!$AW94,0),0)</f>
        <v>0</v>
      </c>
      <c r="AS94" s="172" cm="1">
        <f t="array" ref="AS94">IFERROR(--('Input| Projects'!$AT94="Yes")*_xlfn.SWITCH('Input| Overheads'!$C$50,"Direct costs",'Calc| Overheads Allocation'!G$9*U94,"Internal labour",'Calc| Overheads Allocation'!G$9*U94*'Input| Projects'!$AO94,"DNSP defined",'Calc| Overheads Allocation'!G$79*'Input| Projects'!$AW94,0),0)</f>
        <v>0</v>
      </c>
      <c r="AT94" s="172" cm="1">
        <f t="array" ref="AT94">IFERROR(--('Input| Projects'!$AT94="Yes")*_xlfn.SWITCH('Input| Overheads'!$C$50,"Direct costs",'Calc| Overheads Allocation'!H$9*V94,"Internal labour",'Calc| Overheads Allocation'!H$9*V94*'Input| Projects'!$AO94,"DNSP defined",'Calc| Overheads Allocation'!H$79*'Input| Projects'!$AW94,0),0)</f>
        <v>0</v>
      </c>
      <c r="AU94" s="172" cm="1">
        <f t="array" ref="AU94">IFERROR(--('Input| Projects'!$AT94="Yes")*_xlfn.SWITCH('Input| Overheads'!$C$50,"Direct costs",'Calc| Overheads Allocation'!I$9*W94,"Internal labour",'Calc| Overheads Allocation'!I$9*W94*'Input| Projects'!$AO94,"DNSP defined",'Calc| Overheads Allocation'!I$79*'Input| Projects'!$AW94,0),0)</f>
        <v>0</v>
      </c>
      <c r="AV94" s="175"/>
      <c r="AW94" s="172">
        <f t="shared" si="46"/>
        <v>0</v>
      </c>
      <c r="AX94" s="172">
        <f t="shared" si="47"/>
        <v>0</v>
      </c>
      <c r="AY94" s="172">
        <f t="shared" si="48"/>
        <v>0</v>
      </c>
      <c r="AZ94" s="172">
        <f t="shared" si="49"/>
        <v>0</v>
      </c>
      <c r="BA94" s="172">
        <f t="shared" si="50"/>
        <v>0</v>
      </c>
      <c r="BB94" s="172">
        <f t="shared" si="51"/>
        <v>0</v>
      </c>
      <c r="BC94" s="172">
        <f t="shared" si="52"/>
        <v>0</v>
      </c>
      <c r="BD94" s="176"/>
      <c r="BE94" s="172">
        <f t="shared" si="53"/>
        <v>0</v>
      </c>
      <c r="BF94" s="172">
        <f t="shared" si="54"/>
        <v>0</v>
      </c>
      <c r="BG94" s="172">
        <f t="shared" si="55"/>
        <v>0</v>
      </c>
      <c r="BH94" s="172">
        <f t="shared" si="56"/>
        <v>0</v>
      </c>
      <c r="BI94" s="172">
        <f t="shared" si="57"/>
        <v>0</v>
      </c>
      <c r="BJ94" s="172">
        <f t="shared" si="58"/>
        <v>0</v>
      </c>
      <c r="BK94" s="172">
        <f t="shared" si="59"/>
        <v>0</v>
      </c>
      <c r="BL94" s="176"/>
      <c r="BM94" s="172">
        <f t="shared" si="38"/>
        <v>0</v>
      </c>
      <c r="BN94" s="172">
        <f t="shared" si="39"/>
        <v>0</v>
      </c>
      <c r="BO94" s="172">
        <f t="shared" si="40"/>
        <v>0</v>
      </c>
      <c r="BP94" s="172">
        <f t="shared" si="41"/>
        <v>0</v>
      </c>
      <c r="BQ94" s="172">
        <f t="shared" si="42"/>
        <v>0</v>
      </c>
      <c r="BR94" s="172">
        <f t="shared" si="43"/>
        <v>0</v>
      </c>
      <c r="BS94" s="172">
        <f t="shared" si="44"/>
        <v>0</v>
      </c>
      <c r="BT94" s="55"/>
      <c r="BU94" s="158">
        <f>SUMIF('Input| Projects'!$BA$8:$CX$8,RIGHT(BU$9,3),'Input| Projects'!$BA94:$CX94)</f>
        <v>0</v>
      </c>
      <c r="BV94" s="158">
        <f>SUMIF('Input| Projects'!$BA$8:$CX$8,RIGHT(BV$9,3),'Input| Projects'!$BA94:$CX94)</f>
        <v>0</v>
      </c>
      <c r="BW94" s="79" t="str">
        <f t="shared" si="45"/>
        <v/>
      </c>
    </row>
    <row r="95" spans="2:75" x14ac:dyDescent="0.2">
      <c r="B95" s="123">
        <f>IFERROR('Input| Projects'!B95,"")</f>
        <v>86</v>
      </c>
      <c r="C95" s="160" t="str">
        <f>IFERROR(IF('Input| Projects'!C95="","",'Input| Projects'!C95),"")</f>
        <v/>
      </c>
      <c r="D95" s="160" t="str">
        <f>IFERROR(IF('Input| Projects'!D95="","",'Input| Projects'!D95),"")</f>
        <v/>
      </c>
      <c r="E95" s="53"/>
      <c r="F95" s="160" t="str">
        <f>IF(LEN('Input| Projects'!F95)&gt;0,'Input| Projects'!F95,"")</f>
        <v/>
      </c>
      <c r="G95" s="160" t="str">
        <f>IF(LEN('Input| Projects'!G95)&gt;0,'Input| Projects'!G95,"")</f>
        <v/>
      </c>
      <c r="H95" s="10"/>
      <c r="I95" s="194" cm="1">
        <f t="array" ref="I95">IF(LEN($F95)&gt;0,1+IFERROR(SUMPRODUCT(TRANSPOSE('Input| Projects'!$AO95:$AQ95),INDEX('Input| Escalations'!$F$27:$L$29,,MATCH(Q$9,'Input| Escalations'!$F$21:$L$21,0))),0),0)</f>
        <v>0</v>
      </c>
      <c r="J95" s="194" cm="1">
        <f t="array" ref="J95">IF(LEN($F95)&gt;0,1+IFERROR(SUMPRODUCT(TRANSPOSE('Input| Projects'!$AO95:$AQ95),INDEX('Input| Escalations'!$F$27:$L$29,,MATCH(R$9,'Input| Escalations'!$F$21:$L$21,0))),0),0)</f>
        <v>0</v>
      </c>
      <c r="K95" s="194" cm="1">
        <f t="array" ref="K95">IF(LEN($F95)&gt;0,1+IFERROR(SUMPRODUCT(TRANSPOSE('Input| Projects'!$AO95:$AQ95),INDEX('Input| Escalations'!$F$27:$L$29,,MATCH(S$9,'Input| Escalations'!$F$21:$L$21,0))),0),0)</f>
        <v>0</v>
      </c>
      <c r="L95" s="194" cm="1">
        <f t="array" ref="L95">IF(LEN($F95)&gt;0,1+IFERROR(SUMPRODUCT(TRANSPOSE('Input| Projects'!$AO95:$AQ95),INDEX('Input| Escalations'!$F$27:$L$29,,MATCH(T$9,'Input| Escalations'!$F$21:$L$21,0))),0),0)</f>
        <v>0</v>
      </c>
      <c r="M95" s="194" cm="1">
        <f t="array" ref="M95">IF(LEN($F95)&gt;0,1+IFERROR(SUMPRODUCT(TRANSPOSE('Input| Projects'!$AO95:$AQ95),INDEX('Input| Escalations'!$F$27:$L$29,,MATCH(U$9,'Input| Escalations'!$F$21:$L$21,0))),0),0)</f>
        <v>0</v>
      </c>
      <c r="N95" s="194" cm="1">
        <f t="array" ref="N95">IF(LEN($F95)&gt;0,1+IFERROR(SUMPRODUCT(TRANSPOSE('Input| Projects'!$AO95:$AQ95),INDEX('Input| Escalations'!$F$27:$L$29,,MATCH(V$9,'Input| Escalations'!$F$21:$L$21,0))),0),0)</f>
        <v>0</v>
      </c>
      <c r="O95" s="194" cm="1">
        <f t="array" ref="O95">IF(LEN($F95)&gt;0,1+IFERROR(SUMPRODUCT(TRANSPOSE('Input| Projects'!$AO95:$AQ95),INDEX('Input| Escalations'!$F$27:$L$29,,MATCH(W$9,'Input| Escalations'!$F$21:$L$21,0))),0),0)</f>
        <v>0</v>
      </c>
      <c r="P95" s="10"/>
      <c r="Q95" s="172">
        <f>IFERROR(IF(ISNUMBER(FIND("decision",'Input| Setup'!$F$6)),'Input| Projects'!Y95,'Input| Projects'!I95)*'Input| Escalations'!$I$17*I95,0)</f>
        <v>0</v>
      </c>
      <c r="R95" s="172">
        <f>IFERROR(IF(ISNUMBER(FIND("decision",'Input| Setup'!$F$6)),'Input| Projects'!Z95,'Input| Projects'!J95)*'Input| Escalations'!$I$17*J95,0)</f>
        <v>0</v>
      </c>
      <c r="S95" s="172">
        <f>IFERROR(IF(ISNUMBER(FIND("decision",'Input| Setup'!$F$6)),'Input| Projects'!AA95,'Input| Projects'!K95)*'Input| Escalations'!$I$17*K95,0)</f>
        <v>0</v>
      </c>
      <c r="T95" s="172">
        <f>IFERROR(IF(ISNUMBER(FIND("decision",'Input| Setup'!$F$6)),'Input| Projects'!AB95,'Input| Projects'!L95)*'Input| Escalations'!$I$17*L95,0)</f>
        <v>0</v>
      </c>
      <c r="U95" s="172">
        <f>IFERROR(IF(ISNUMBER(FIND("decision",'Input| Setup'!$F$6)),'Input| Projects'!AC95,'Input| Projects'!M95)*'Input| Escalations'!$I$17*M95,0)</f>
        <v>0</v>
      </c>
      <c r="V95" s="172">
        <f>IFERROR(IF(ISNUMBER(FIND("decision",'Input| Setup'!$F$6)),'Input| Projects'!AD95,'Input| Projects'!N95)*'Input| Escalations'!$I$17*N95,0)</f>
        <v>0</v>
      </c>
      <c r="W95" s="172">
        <f>IFERROR(IF(ISNUMBER(FIND("decision",'Input| Setup'!$F$6)),'Input| Projects'!AE95,'Input| Projects'!O95)*'Input| Escalations'!$I$17*O95,0)</f>
        <v>0</v>
      </c>
      <c r="X95" s="175"/>
      <c r="Y95" s="172">
        <f>IF(ISNUMBER(FIND("decision",'Input| Setup'!$F$6)),'Input| Projects'!AG95,'Input| Projects'!Q95)*I95*'Input| Escalations'!$I$17</f>
        <v>0</v>
      </c>
      <c r="Z95" s="172">
        <f>IF(ISNUMBER(FIND("decision",'Input| Setup'!$F$6)),'Input| Projects'!AH95,'Input| Projects'!R95)*J95*'Input| Escalations'!$I$17</f>
        <v>0</v>
      </c>
      <c r="AA95" s="172">
        <f>IF(ISNUMBER(FIND("decision",'Input| Setup'!$F$6)),'Input| Projects'!AI95,'Input| Projects'!S95)*K95*'Input| Escalations'!$I$17</f>
        <v>0</v>
      </c>
      <c r="AB95" s="172">
        <f>IF(ISNUMBER(FIND("decision",'Input| Setup'!$F$6)),'Input| Projects'!AJ95,'Input| Projects'!T95)*L95*'Input| Escalations'!$I$17</f>
        <v>0</v>
      </c>
      <c r="AC95" s="172">
        <f>IF(ISNUMBER(FIND("decision",'Input| Setup'!$F$6)),'Input| Projects'!AK95,'Input| Projects'!U95)*M95*'Input| Escalations'!$I$17</f>
        <v>0</v>
      </c>
      <c r="AD95" s="172">
        <f>IF(ISNUMBER(FIND("decision",'Input| Setup'!$F$6)),'Input| Projects'!AL95,'Input| Projects'!V95)*N95*'Input| Escalations'!$I$17</f>
        <v>0</v>
      </c>
      <c r="AE95" s="172">
        <f>IF(ISNUMBER(FIND("decision",'Input| Setup'!$F$6)),'Input| Projects'!AM95,'Input| Projects'!W95)*O95*'Input| Escalations'!$I$17</f>
        <v>0</v>
      </c>
      <c r="AF95" s="175"/>
      <c r="AG95" s="172" cm="1">
        <f t="array" ref="AG95">IFERROR(--('Input| Projects'!$AS95="Yes")*_xlfn.SWITCH('Input| Overheads'!$C$50,"Direct costs",'Calc| Overheads Allocation'!C$8*Q95,"Internal labour",'Calc| Overheads Allocation'!C$8*Q95*'Input| Projects'!$AO95,"DNSP defined",'Calc| Overheads Allocation'!C$78*'Input| Projects'!$AV95,0),0)</f>
        <v>0</v>
      </c>
      <c r="AH95" s="172" cm="1">
        <f t="array" ref="AH95">IFERROR(--('Input| Projects'!$AS95="Yes")*_xlfn.SWITCH('Input| Overheads'!$C$50,"Direct costs",'Calc| Overheads Allocation'!D$8*R95,"Internal labour",'Calc| Overheads Allocation'!D$8*R95*'Input| Projects'!$AO95,"DNSP defined",'Calc| Overheads Allocation'!D$78*'Input| Projects'!$AV95,0),0)</f>
        <v>0</v>
      </c>
      <c r="AI95" s="172" cm="1">
        <f t="array" ref="AI95">IFERROR(--('Input| Projects'!$AS95="Yes")*_xlfn.SWITCH('Input| Overheads'!$C$50,"Direct costs",'Calc| Overheads Allocation'!E$8*S95,"Internal labour",'Calc| Overheads Allocation'!E$8*S95*'Input| Projects'!$AO95,"DNSP defined",'Calc| Overheads Allocation'!E$78*'Input| Projects'!$AV95,0),0)</f>
        <v>0</v>
      </c>
      <c r="AJ95" s="172" cm="1">
        <f t="array" ref="AJ95">IFERROR(--('Input| Projects'!$AS95="Yes")*_xlfn.SWITCH('Input| Overheads'!$C$50,"Direct costs",'Calc| Overheads Allocation'!F$8*T95,"Internal labour",'Calc| Overheads Allocation'!F$8*T95*'Input| Projects'!$AO95,"DNSP defined",'Calc| Overheads Allocation'!F$78*'Input| Projects'!$AV95,0),0)</f>
        <v>0</v>
      </c>
      <c r="AK95" s="172" cm="1">
        <f t="array" ref="AK95">IFERROR(--('Input| Projects'!$AS95="Yes")*_xlfn.SWITCH('Input| Overheads'!$C$50,"Direct costs",'Calc| Overheads Allocation'!G$8*U95,"Internal labour",'Calc| Overheads Allocation'!G$8*U95*'Input| Projects'!$AO95,"DNSP defined",'Calc| Overheads Allocation'!G$78*'Input| Projects'!$AV95,0),0)</f>
        <v>0</v>
      </c>
      <c r="AL95" s="172" cm="1">
        <f t="array" ref="AL95">IFERROR(--('Input| Projects'!$AS95="Yes")*_xlfn.SWITCH('Input| Overheads'!$C$50,"Direct costs",'Calc| Overheads Allocation'!H$8*V95,"Internal labour",'Calc| Overheads Allocation'!H$8*V95*'Input| Projects'!$AO95,"DNSP defined",'Calc| Overheads Allocation'!H$78*'Input| Projects'!$AV95,0),0)</f>
        <v>0</v>
      </c>
      <c r="AM95" s="172" cm="1">
        <f t="array" ref="AM95">IFERROR(--('Input| Projects'!$AS95="Yes")*_xlfn.SWITCH('Input| Overheads'!$C$50,"Direct costs",'Calc| Overheads Allocation'!I$8*W95,"Internal labour",'Calc| Overheads Allocation'!I$8*W95*'Input| Projects'!$AO95,"DNSP defined",'Calc| Overheads Allocation'!I$78*'Input| Projects'!$AV95,0),0)</f>
        <v>0</v>
      </c>
      <c r="AN95" s="175"/>
      <c r="AO95" s="172" cm="1">
        <f t="array" ref="AO95">IFERROR(--('Input| Projects'!$AT95="Yes")*_xlfn.SWITCH('Input| Overheads'!$C$50,"Direct costs",'Calc| Overheads Allocation'!C$9*Q95,"Internal labour",'Calc| Overheads Allocation'!C$9*Q95*'Input| Projects'!$AO95,"DNSP defined",'Calc| Overheads Allocation'!C$79*'Input| Projects'!$AW95,0),0)</f>
        <v>0</v>
      </c>
      <c r="AP95" s="172" cm="1">
        <f t="array" ref="AP95">IFERROR(--('Input| Projects'!$AT95="Yes")*_xlfn.SWITCH('Input| Overheads'!$C$50,"Direct costs",'Calc| Overheads Allocation'!D$9*R95,"Internal labour",'Calc| Overheads Allocation'!D$9*R95*'Input| Projects'!$AO95,"DNSP defined",'Calc| Overheads Allocation'!D$79*'Input| Projects'!$AW95,0),0)</f>
        <v>0</v>
      </c>
      <c r="AQ95" s="172" cm="1">
        <f t="array" ref="AQ95">IFERROR(--('Input| Projects'!$AT95="Yes")*_xlfn.SWITCH('Input| Overheads'!$C$50,"Direct costs",'Calc| Overheads Allocation'!E$9*S95,"Internal labour",'Calc| Overheads Allocation'!E$9*S95*'Input| Projects'!$AO95,"DNSP defined",'Calc| Overheads Allocation'!E$79*'Input| Projects'!$AW95,0),0)</f>
        <v>0</v>
      </c>
      <c r="AR95" s="172" cm="1">
        <f t="array" ref="AR95">IFERROR(--('Input| Projects'!$AT95="Yes")*_xlfn.SWITCH('Input| Overheads'!$C$50,"Direct costs",'Calc| Overheads Allocation'!F$9*T95,"Internal labour",'Calc| Overheads Allocation'!F$9*T95*'Input| Projects'!$AO95,"DNSP defined",'Calc| Overheads Allocation'!F$79*'Input| Projects'!$AW95,0),0)</f>
        <v>0</v>
      </c>
      <c r="AS95" s="172" cm="1">
        <f t="array" ref="AS95">IFERROR(--('Input| Projects'!$AT95="Yes")*_xlfn.SWITCH('Input| Overheads'!$C$50,"Direct costs",'Calc| Overheads Allocation'!G$9*U95,"Internal labour",'Calc| Overheads Allocation'!G$9*U95*'Input| Projects'!$AO95,"DNSP defined",'Calc| Overheads Allocation'!G$79*'Input| Projects'!$AW95,0),0)</f>
        <v>0</v>
      </c>
      <c r="AT95" s="172" cm="1">
        <f t="array" ref="AT95">IFERROR(--('Input| Projects'!$AT95="Yes")*_xlfn.SWITCH('Input| Overheads'!$C$50,"Direct costs",'Calc| Overheads Allocation'!H$9*V95,"Internal labour",'Calc| Overheads Allocation'!H$9*V95*'Input| Projects'!$AO95,"DNSP defined",'Calc| Overheads Allocation'!H$79*'Input| Projects'!$AW95,0),0)</f>
        <v>0</v>
      </c>
      <c r="AU95" s="172" cm="1">
        <f t="array" ref="AU95">IFERROR(--('Input| Projects'!$AT95="Yes")*_xlfn.SWITCH('Input| Overheads'!$C$50,"Direct costs",'Calc| Overheads Allocation'!I$9*W95,"Internal labour",'Calc| Overheads Allocation'!I$9*W95*'Input| Projects'!$AO95,"DNSP defined",'Calc| Overheads Allocation'!I$79*'Input| Projects'!$AW95,0),0)</f>
        <v>0</v>
      </c>
      <c r="AV95" s="175"/>
      <c r="AW95" s="172">
        <f t="shared" si="46"/>
        <v>0</v>
      </c>
      <c r="AX95" s="172">
        <f t="shared" si="47"/>
        <v>0</v>
      </c>
      <c r="AY95" s="172">
        <f t="shared" si="48"/>
        <v>0</v>
      </c>
      <c r="AZ95" s="172">
        <f t="shared" si="49"/>
        <v>0</v>
      </c>
      <c r="BA95" s="172">
        <f t="shared" si="50"/>
        <v>0</v>
      </c>
      <c r="BB95" s="172">
        <f t="shared" si="51"/>
        <v>0</v>
      </c>
      <c r="BC95" s="172">
        <f t="shared" si="52"/>
        <v>0</v>
      </c>
      <c r="BD95" s="176"/>
      <c r="BE95" s="172">
        <f t="shared" si="53"/>
        <v>0</v>
      </c>
      <c r="BF95" s="172">
        <f t="shared" si="54"/>
        <v>0</v>
      </c>
      <c r="BG95" s="172">
        <f t="shared" si="55"/>
        <v>0</v>
      </c>
      <c r="BH95" s="172">
        <f t="shared" si="56"/>
        <v>0</v>
      </c>
      <c r="BI95" s="172">
        <f t="shared" si="57"/>
        <v>0</v>
      </c>
      <c r="BJ95" s="172">
        <f t="shared" si="58"/>
        <v>0</v>
      </c>
      <c r="BK95" s="172">
        <f t="shared" si="59"/>
        <v>0</v>
      </c>
      <c r="BL95" s="176"/>
      <c r="BM95" s="172">
        <f t="shared" si="38"/>
        <v>0</v>
      </c>
      <c r="BN95" s="172">
        <f t="shared" si="39"/>
        <v>0</v>
      </c>
      <c r="BO95" s="172">
        <f t="shared" si="40"/>
        <v>0</v>
      </c>
      <c r="BP95" s="172">
        <f t="shared" si="41"/>
        <v>0</v>
      </c>
      <c r="BQ95" s="172">
        <f t="shared" si="42"/>
        <v>0</v>
      </c>
      <c r="BR95" s="172">
        <f t="shared" si="43"/>
        <v>0</v>
      </c>
      <c r="BS95" s="172">
        <f t="shared" si="44"/>
        <v>0</v>
      </c>
      <c r="BT95" s="55"/>
      <c r="BU95" s="158">
        <f>SUMIF('Input| Projects'!$BA$8:$CX$8,RIGHT(BU$9,3),'Input| Projects'!$BA95:$CX95)</f>
        <v>0</v>
      </c>
      <c r="BV95" s="158">
        <f>SUMIF('Input| Projects'!$BA$8:$CX$8,RIGHT(BV$9,3),'Input| Projects'!$BA95:$CX95)</f>
        <v>0</v>
      </c>
      <c r="BW95" s="79" t="str">
        <f t="shared" si="45"/>
        <v/>
      </c>
    </row>
    <row r="96" spans="2:75" x14ac:dyDescent="0.2">
      <c r="B96" s="123">
        <f>IFERROR('Input| Projects'!B96,"")</f>
        <v>87</v>
      </c>
      <c r="C96" s="160" t="str">
        <f>IFERROR(IF('Input| Projects'!C96="","",'Input| Projects'!C96),"")</f>
        <v/>
      </c>
      <c r="D96" s="160" t="str">
        <f>IFERROR(IF('Input| Projects'!D96="","",'Input| Projects'!D96),"")</f>
        <v/>
      </c>
      <c r="E96" s="53"/>
      <c r="F96" s="160" t="str">
        <f>IF(LEN('Input| Projects'!F96)&gt;0,'Input| Projects'!F96,"")</f>
        <v/>
      </c>
      <c r="G96" s="160" t="str">
        <f>IF(LEN('Input| Projects'!G96)&gt;0,'Input| Projects'!G96,"")</f>
        <v/>
      </c>
      <c r="H96" s="10"/>
      <c r="I96" s="194" cm="1">
        <f t="array" ref="I96">IF(LEN($F96)&gt;0,1+IFERROR(SUMPRODUCT(TRANSPOSE('Input| Projects'!$AO96:$AQ96),INDEX('Input| Escalations'!$F$27:$L$29,,MATCH(Q$9,'Input| Escalations'!$F$21:$L$21,0))),0),0)</f>
        <v>0</v>
      </c>
      <c r="J96" s="194" cm="1">
        <f t="array" ref="J96">IF(LEN($F96)&gt;0,1+IFERROR(SUMPRODUCT(TRANSPOSE('Input| Projects'!$AO96:$AQ96),INDEX('Input| Escalations'!$F$27:$L$29,,MATCH(R$9,'Input| Escalations'!$F$21:$L$21,0))),0),0)</f>
        <v>0</v>
      </c>
      <c r="K96" s="194" cm="1">
        <f t="array" ref="K96">IF(LEN($F96)&gt;0,1+IFERROR(SUMPRODUCT(TRANSPOSE('Input| Projects'!$AO96:$AQ96),INDEX('Input| Escalations'!$F$27:$L$29,,MATCH(S$9,'Input| Escalations'!$F$21:$L$21,0))),0),0)</f>
        <v>0</v>
      </c>
      <c r="L96" s="194" cm="1">
        <f t="array" ref="L96">IF(LEN($F96)&gt;0,1+IFERROR(SUMPRODUCT(TRANSPOSE('Input| Projects'!$AO96:$AQ96),INDEX('Input| Escalations'!$F$27:$L$29,,MATCH(T$9,'Input| Escalations'!$F$21:$L$21,0))),0),0)</f>
        <v>0</v>
      </c>
      <c r="M96" s="194" cm="1">
        <f t="array" ref="M96">IF(LEN($F96)&gt;0,1+IFERROR(SUMPRODUCT(TRANSPOSE('Input| Projects'!$AO96:$AQ96),INDEX('Input| Escalations'!$F$27:$L$29,,MATCH(U$9,'Input| Escalations'!$F$21:$L$21,0))),0),0)</f>
        <v>0</v>
      </c>
      <c r="N96" s="194" cm="1">
        <f t="array" ref="N96">IF(LEN($F96)&gt;0,1+IFERROR(SUMPRODUCT(TRANSPOSE('Input| Projects'!$AO96:$AQ96),INDEX('Input| Escalations'!$F$27:$L$29,,MATCH(V$9,'Input| Escalations'!$F$21:$L$21,0))),0),0)</f>
        <v>0</v>
      </c>
      <c r="O96" s="194" cm="1">
        <f t="array" ref="O96">IF(LEN($F96)&gt;0,1+IFERROR(SUMPRODUCT(TRANSPOSE('Input| Projects'!$AO96:$AQ96),INDEX('Input| Escalations'!$F$27:$L$29,,MATCH(W$9,'Input| Escalations'!$F$21:$L$21,0))),0),0)</f>
        <v>0</v>
      </c>
      <c r="P96" s="10"/>
      <c r="Q96" s="172">
        <f>IFERROR(IF(ISNUMBER(FIND("decision",'Input| Setup'!$F$6)),'Input| Projects'!Y96,'Input| Projects'!I96)*'Input| Escalations'!$I$17*I96,0)</f>
        <v>0</v>
      </c>
      <c r="R96" s="172">
        <f>IFERROR(IF(ISNUMBER(FIND("decision",'Input| Setup'!$F$6)),'Input| Projects'!Z96,'Input| Projects'!J96)*'Input| Escalations'!$I$17*J96,0)</f>
        <v>0</v>
      </c>
      <c r="S96" s="172">
        <f>IFERROR(IF(ISNUMBER(FIND("decision",'Input| Setup'!$F$6)),'Input| Projects'!AA96,'Input| Projects'!K96)*'Input| Escalations'!$I$17*K96,0)</f>
        <v>0</v>
      </c>
      <c r="T96" s="172">
        <f>IFERROR(IF(ISNUMBER(FIND("decision",'Input| Setup'!$F$6)),'Input| Projects'!AB96,'Input| Projects'!L96)*'Input| Escalations'!$I$17*L96,0)</f>
        <v>0</v>
      </c>
      <c r="U96" s="172">
        <f>IFERROR(IF(ISNUMBER(FIND("decision",'Input| Setup'!$F$6)),'Input| Projects'!AC96,'Input| Projects'!M96)*'Input| Escalations'!$I$17*M96,0)</f>
        <v>0</v>
      </c>
      <c r="V96" s="172">
        <f>IFERROR(IF(ISNUMBER(FIND("decision",'Input| Setup'!$F$6)),'Input| Projects'!AD96,'Input| Projects'!N96)*'Input| Escalations'!$I$17*N96,0)</f>
        <v>0</v>
      </c>
      <c r="W96" s="172">
        <f>IFERROR(IF(ISNUMBER(FIND("decision",'Input| Setup'!$F$6)),'Input| Projects'!AE96,'Input| Projects'!O96)*'Input| Escalations'!$I$17*O96,0)</f>
        <v>0</v>
      </c>
      <c r="X96" s="175"/>
      <c r="Y96" s="172">
        <f>IF(ISNUMBER(FIND("decision",'Input| Setup'!$F$6)),'Input| Projects'!AG96,'Input| Projects'!Q96)*I96*'Input| Escalations'!$I$17</f>
        <v>0</v>
      </c>
      <c r="Z96" s="172">
        <f>IF(ISNUMBER(FIND("decision",'Input| Setup'!$F$6)),'Input| Projects'!AH96,'Input| Projects'!R96)*J96*'Input| Escalations'!$I$17</f>
        <v>0</v>
      </c>
      <c r="AA96" s="172">
        <f>IF(ISNUMBER(FIND("decision",'Input| Setup'!$F$6)),'Input| Projects'!AI96,'Input| Projects'!S96)*K96*'Input| Escalations'!$I$17</f>
        <v>0</v>
      </c>
      <c r="AB96" s="172">
        <f>IF(ISNUMBER(FIND("decision",'Input| Setup'!$F$6)),'Input| Projects'!AJ96,'Input| Projects'!T96)*L96*'Input| Escalations'!$I$17</f>
        <v>0</v>
      </c>
      <c r="AC96" s="172">
        <f>IF(ISNUMBER(FIND("decision",'Input| Setup'!$F$6)),'Input| Projects'!AK96,'Input| Projects'!U96)*M96*'Input| Escalations'!$I$17</f>
        <v>0</v>
      </c>
      <c r="AD96" s="172">
        <f>IF(ISNUMBER(FIND("decision",'Input| Setup'!$F$6)),'Input| Projects'!AL96,'Input| Projects'!V96)*N96*'Input| Escalations'!$I$17</f>
        <v>0</v>
      </c>
      <c r="AE96" s="172">
        <f>IF(ISNUMBER(FIND("decision",'Input| Setup'!$F$6)),'Input| Projects'!AM96,'Input| Projects'!W96)*O96*'Input| Escalations'!$I$17</f>
        <v>0</v>
      </c>
      <c r="AF96" s="175"/>
      <c r="AG96" s="172" cm="1">
        <f t="array" ref="AG96">IFERROR(--('Input| Projects'!$AS96="Yes")*_xlfn.SWITCH('Input| Overheads'!$C$50,"Direct costs",'Calc| Overheads Allocation'!C$8*Q96,"Internal labour",'Calc| Overheads Allocation'!C$8*Q96*'Input| Projects'!$AO96,"DNSP defined",'Calc| Overheads Allocation'!C$78*'Input| Projects'!$AV96,0),0)</f>
        <v>0</v>
      </c>
      <c r="AH96" s="172" cm="1">
        <f t="array" ref="AH96">IFERROR(--('Input| Projects'!$AS96="Yes")*_xlfn.SWITCH('Input| Overheads'!$C$50,"Direct costs",'Calc| Overheads Allocation'!D$8*R96,"Internal labour",'Calc| Overheads Allocation'!D$8*R96*'Input| Projects'!$AO96,"DNSP defined",'Calc| Overheads Allocation'!D$78*'Input| Projects'!$AV96,0),0)</f>
        <v>0</v>
      </c>
      <c r="AI96" s="172" cm="1">
        <f t="array" ref="AI96">IFERROR(--('Input| Projects'!$AS96="Yes")*_xlfn.SWITCH('Input| Overheads'!$C$50,"Direct costs",'Calc| Overheads Allocation'!E$8*S96,"Internal labour",'Calc| Overheads Allocation'!E$8*S96*'Input| Projects'!$AO96,"DNSP defined",'Calc| Overheads Allocation'!E$78*'Input| Projects'!$AV96,0),0)</f>
        <v>0</v>
      </c>
      <c r="AJ96" s="172" cm="1">
        <f t="array" ref="AJ96">IFERROR(--('Input| Projects'!$AS96="Yes")*_xlfn.SWITCH('Input| Overheads'!$C$50,"Direct costs",'Calc| Overheads Allocation'!F$8*T96,"Internal labour",'Calc| Overheads Allocation'!F$8*T96*'Input| Projects'!$AO96,"DNSP defined",'Calc| Overheads Allocation'!F$78*'Input| Projects'!$AV96,0),0)</f>
        <v>0</v>
      </c>
      <c r="AK96" s="172" cm="1">
        <f t="array" ref="AK96">IFERROR(--('Input| Projects'!$AS96="Yes")*_xlfn.SWITCH('Input| Overheads'!$C$50,"Direct costs",'Calc| Overheads Allocation'!G$8*U96,"Internal labour",'Calc| Overheads Allocation'!G$8*U96*'Input| Projects'!$AO96,"DNSP defined",'Calc| Overheads Allocation'!G$78*'Input| Projects'!$AV96,0),0)</f>
        <v>0</v>
      </c>
      <c r="AL96" s="172" cm="1">
        <f t="array" ref="AL96">IFERROR(--('Input| Projects'!$AS96="Yes")*_xlfn.SWITCH('Input| Overheads'!$C$50,"Direct costs",'Calc| Overheads Allocation'!H$8*V96,"Internal labour",'Calc| Overheads Allocation'!H$8*V96*'Input| Projects'!$AO96,"DNSP defined",'Calc| Overheads Allocation'!H$78*'Input| Projects'!$AV96,0),0)</f>
        <v>0</v>
      </c>
      <c r="AM96" s="172" cm="1">
        <f t="array" ref="AM96">IFERROR(--('Input| Projects'!$AS96="Yes")*_xlfn.SWITCH('Input| Overheads'!$C$50,"Direct costs",'Calc| Overheads Allocation'!I$8*W96,"Internal labour",'Calc| Overheads Allocation'!I$8*W96*'Input| Projects'!$AO96,"DNSP defined",'Calc| Overheads Allocation'!I$78*'Input| Projects'!$AV96,0),0)</f>
        <v>0</v>
      </c>
      <c r="AN96" s="175"/>
      <c r="AO96" s="172" cm="1">
        <f t="array" ref="AO96">IFERROR(--('Input| Projects'!$AT96="Yes")*_xlfn.SWITCH('Input| Overheads'!$C$50,"Direct costs",'Calc| Overheads Allocation'!C$9*Q96,"Internal labour",'Calc| Overheads Allocation'!C$9*Q96*'Input| Projects'!$AO96,"DNSP defined",'Calc| Overheads Allocation'!C$79*'Input| Projects'!$AW96,0),0)</f>
        <v>0</v>
      </c>
      <c r="AP96" s="172" cm="1">
        <f t="array" ref="AP96">IFERROR(--('Input| Projects'!$AT96="Yes")*_xlfn.SWITCH('Input| Overheads'!$C$50,"Direct costs",'Calc| Overheads Allocation'!D$9*R96,"Internal labour",'Calc| Overheads Allocation'!D$9*R96*'Input| Projects'!$AO96,"DNSP defined",'Calc| Overheads Allocation'!D$79*'Input| Projects'!$AW96,0),0)</f>
        <v>0</v>
      </c>
      <c r="AQ96" s="172" cm="1">
        <f t="array" ref="AQ96">IFERROR(--('Input| Projects'!$AT96="Yes")*_xlfn.SWITCH('Input| Overheads'!$C$50,"Direct costs",'Calc| Overheads Allocation'!E$9*S96,"Internal labour",'Calc| Overheads Allocation'!E$9*S96*'Input| Projects'!$AO96,"DNSP defined",'Calc| Overheads Allocation'!E$79*'Input| Projects'!$AW96,0),0)</f>
        <v>0</v>
      </c>
      <c r="AR96" s="172" cm="1">
        <f t="array" ref="AR96">IFERROR(--('Input| Projects'!$AT96="Yes")*_xlfn.SWITCH('Input| Overheads'!$C$50,"Direct costs",'Calc| Overheads Allocation'!F$9*T96,"Internal labour",'Calc| Overheads Allocation'!F$9*T96*'Input| Projects'!$AO96,"DNSP defined",'Calc| Overheads Allocation'!F$79*'Input| Projects'!$AW96,0),0)</f>
        <v>0</v>
      </c>
      <c r="AS96" s="172" cm="1">
        <f t="array" ref="AS96">IFERROR(--('Input| Projects'!$AT96="Yes")*_xlfn.SWITCH('Input| Overheads'!$C$50,"Direct costs",'Calc| Overheads Allocation'!G$9*U96,"Internal labour",'Calc| Overheads Allocation'!G$9*U96*'Input| Projects'!$AO96,"DNSP defined",'Calc| Overheads Allocation'!G$79*'Input| Projects'!$AW96,0),0)</f>
        <v>0</v>
      </c>
      <c r="AT96" s="172" cm="1">
        <f t="array" ref="AT96">IFERROR(--('Input| Projects'!$AT96="Yes")*_xlfn.SWITCH('Input| Overheads'!$C$50,"Direct costs",'Calc| Overheads Allocation'!H$9*V96,"Internal labour",'Calc| Overheads Allocation'!H$9*V96*'Input| Projects'!$AO96,"DNSP defined",'Calc| Overheads Allocation'!H$79*'Input| Projects'!$AW96,0),0)</f>
        <v>0</v>
      </c>
      <c r="AU96" s="172" cm="1">
        <f t="array" ref="AU96">IFERROR(--('Input| Projects'!$AT96="Yes")*_xlfn.SWITCH('Input| Overheads'!$C$50,"Direct costs",'Calc| Overheads Allocation'!I$9*W96,"Internal labour",'Calc| Overheads Allocation'!I$9*W96*'Input| Projects'!$AO96,"DNSP defined",'Calc| Overheads Allocation'!I$79*'Input| Projects'!$AW96,0),0)</f>
        <v>0</v>
      </c>
      <c r="AV96" s="175"/>
      <c r="AW96" s="172">
        <f t="shared" si="46"/>
        <v>0</v>
      </c>
      <c r="AX96" s="172">
        <f t="shared" si="47"/>
        <v>0</v>
      </c>
      <c r="AY96" s="172">
        <f t="shared" si="48"/>
        <v>0</v>
      </c>
      <c r="AZ96" s="172">
        <f t="shared" si="49"/>
        <v>0</v>
      </c>
      <c r="BA96" s="172">
        <f t="shared" si="50"/>
        <v>0</v>
      </c>
      <c r="BB96" s="172">
        <f t="shared" si="51"/>
        <v>0</v>
      </c>
      <c r="BC96" s="172">
        <f t="shared" si="52"/>
        <v>0</v>
      </c>
      <c r="BD96" s="176"/>
      <c r="BE96" s="172">
        <f t="shared" si="53"/>
        <v>0</v>
      </c>
      <c r="BF96" s="172">
        <f t="shared" si="54"/>
        <v>0</v>
      </c>
      <c r="BG96" s="172">
        <f t="shared" si="55"/>
        <v>0</v>
      </c>
      <c r="BH96" s="172">
        <f t="shared" si="56"/>
        <v>0</v>
      </c>
      <c r="BI96" s="172">
        <f t="shared" si="57"/>
        <v>0</v>
      </c>
      <c r="BJ96" s="172">
        <f t="shared" si="58"/>
        <v>0</v>
      </c>
      <c r="BK96" s="172">
        <f t="shared" si="59"/>
        <v>0</v>
      </c>
      <c r="BL96" s="176"/>
      <c r="BM96" s="172">
        <f t="shared" si="38"/>
        <v>0</v>
      </c>
      <c r="BN96" s="172">
        <f t="shared" si="39"/>
        <v>0</v>
      </c>
      <c r="BO96" s="172">
        <f t="shared" si="40"/>
        <v>0</v>
      </c>
      <c r="BP96" s="172">
        <f t="shared" si="41"/>
        <v>0</v>
      </c>
      <c r="BQ96" s="172">
        <f t="shared" si="42"/>
        <v>0</v>
      </c>
      <c r="BR96" s="172">
        <f t="shared" si="43"/>
        <v>0</v>
      </c>
      <c r="BS96" s="172">
        <f t="shared" si="44"/>
        <v>0</v>
      </c>
      <c r="BT96" s="55"/>
      <c r="BU96" s="158">
        <f>SUMIF('Input| Projects'!$BA$8:$CX$8,RIGHT(BU$9,3),'Input| Projects'!$BA96:$CX96)</f>
        <v>0</v>
      </c>
      <c r="BV96" s="158">
        <f>SUMIF('Input| Projects'!$BA$8:$CX$8,RIGHT(BV$9,3),'Input| Projects'!$BA96:$CX96)</f>
        <v>0</v>
      </c>
      <c r="BW96" s="79" t="str">
        <f t="shared" si="45"/>
        <v/>
      </c>
    </row>
    <row r="97" spans="2:75" x14ac:dyDescent="0.2">
      <c r="B97" s="123">
        <f>IFERROR('Input| Projects'!B97,"")</f>
        <v>88</v>
      </c>
      <c r="C97" s="160" t="str">
        <f>IFERROR(IF('Input| Projects'!C97="","",'Input| Projects'!C97),"")</f>
        <v/>
      </c>
      <c r="D97" s="160" t="str">
        <f>IFERROR(IF('Input| Projects'!D97="","",'Input| Projects'!D97),"")</f>
        <v/>
      </c>
      <c r="E97" s="53"/>
      <c r="F97" s="160" t="str">
        <f>IF(LEN('Input| Projects'!F97)&gt;0,'Input| Projects'!F97,"")</f>
        <v/>
      </c>
      <c r="G97" s="160" t="str">
        <f>IF(LEN('Input| Projects'!G97)&gt;0,'Input| Projects'!G97,"")</f>
        <v/>
      </c>
      <c r="H97" s="10"/>
      <c r="I97" s="194" cm="1">
        <f t="array" ref="I97">IF(LEN($F97)&gt;0,1+IFERROR(SUMPRODUCT(TRANSPOSE('Input| Projects'!$AO97:$AQ97),INDEX('Input| Escalations'!$F$27:$L$29,,MATCH(Q$9,'Input| Escalations'!$F$21:$L$21,0))),0),0)</f>
        <v>0</v>
      </c>
      <c r="J97" s="194" cm="1">
        <f t="array" ref="J97">IF(LEN($F97)&gt;0,1+IFERROR(SUMPRODUCT(TRANSPOSE('Input| Projects'!$AO97:$AQ97),INDEX('Input| Escalations'!$F$27:$L$29,,MATCH(R$9,'Input| Escalations'!$F$21:$L$21,0))),0),0)</f>
        <v>0</v>
      </c>
      <c r="K97" s="194" cm="1">
        <f t="array" ref="K97">IF(LEN($F97)&gt;0,1+IFERROR(SUMPRODUCT(TRANSPOSE('Input| Projects'!$AO97:$AQ97),INDEX('Input| Escalations'!$F$27:$L$29,,MATCH(S$9,'Input| Escalations'!$F$21:$L$21,0))),0),0)</f>
        <v>0</v>
      </c>
      <c r="L97" s="194" cm="1">
        <f t="array" ref="L97">IF(LEN($F97)&gt;0,1+IFERROR(SUMPRODUCT(TRANSPOSE('Input| Projects'!$AO97:$AQ97),INDEX('Input| Escalations'!$F$27:$L$29,,MATCH(T$9,'Input| Escalations'!$F$21:$L$21,0))),0),0)</f>
        <v>0</v>
      </c>
      <c r="M97" s="194" cm="1">
        <f t="array" ref="M97">IF(LEN($F97)&gt;0,1+IFERROR(SUMPRODUCT(TRANSPOSE('Input| Projects'!$AO97:$AQ97),INDEX('Input| Escalations'!$F$27:$L$29,,MATCH(U$9,'Input| Escalations'!$F$21:$L$21,0))),0),0)</f>
        <v>0</v>
      </c>
      <c r="N97" s="194" cm="1">
        <f t="array" ref="N97">IF(LEN($F97)&gt;0,1+IFERROR(SUMPRODUCT(TRANSPOSE('Input| Projects'!$AO97:$AQ97),INDEX('Input| Escalations'!$F$27:$L$29,,MATCH(V$9,'Input| Escalations'!$F$21:$L$21,0))),0),0)</f>
        <v>0</v>
      </c>
      <c r="O97" s="194" cm="1">
        <f t="array" ref="O97">IF(LEN($F97)&gt;0,1+IFERROR(SUMPRODUCT(TRANSPOSE('Input| Projects'!$AO97:$AQ97),INDEX('Input| Escalations'!$F$27:$L$29,,MATCH(W$9,'Input| Escalations'!$F$21:$L$21,0))),0),0)</f>
        <v>0</v>
      </c>
      <c r="P97" s="10"/>
      <c r="Q97" s="172">
        <f>IFERROR(IF(ISNUMBER(FIND("decision",'Input| Setup'!$F$6)),'Input| Projects'!Y97,'Input| Projects'!I97)*'Input| Escalations'!$I$17*I97,0)</f>
        <v>0</v>
      </c>
      <c r="R97" s="172">
        <f>IFERROR(IF(ISNUMBER(FIND("decision",'Input| Setup'!$F$6)),'Input| Projects'!Z97,'Input| Projects'!J97)*'Input| Escalations'!$I$17*J97,0)</f>
        <v>0</v>
      </c>
      <c r="S97" s="172">
        <f>IFERROR(IF(ISNUMBER(FIND("decision",'Input| Setup'!$F$6)),'Input| Projects'!AA97,'Input| Projects'!K97)*'Input| Escalations'!$I$17*K97,0)</f>
        <v>0</v>
      </c>
      <c r="T97" s="172">
        <f>IFERROR(IF(ISNUMBER(FIND("decision",'Input| Setup'!$F$6)),'Input| Projects'!AB97,'Input| Projects'!L97)*'Input| Escalations'!$I$17*L97,0)</f>
        <v>0</v>
      </c>
      <c r="U97" s="172">
        <f>IFERROR(IF(ISNUMBER(FIND("decision",'Input| Setup'!$F$6)),'Input| Projects'!AC97,'Input| Projects'!M97)*'Input| Escalations'!$I$17*M97,0)</f>
        <v>0</v>
      </c>
      <c r="V97" s="172">
        <f>IFERROR(IF(ISNUMBER(FIND("decision",'Input| Setup'!$F$6)),'Input| Projects'!AD97,'Input| Projects'!N97)*'Input| Escalations'!$I$17*N97,0)</f>
        <v>0</v>
      </c>
      <c r="W97" s="172">
        <f>IFERROR(IF(ISNUMBER(FIND("decision",'Input| Setup'!$F$6)),'Input| Projects'!AE97,'Input| Projects'!O97)*'Input| Escalations'!$I$17*O97,0)</f>
        <v>0</v>
      </c>
      <c r="X97" s="175"/>
      <c r="Y97" s="172">
        <f>IF(ISNUMBER(FIND("decision",'Input| Setup'!$F$6)),'Input| Projects'!AG97,'Input| Projects'!Q97)*I97*'Input| Escalations'!$I$17</f>
        <v>0</v>
      </c>
      <c r="Z97" s="172">
        <f>IF(ISNUMBER(FIND("decision",'Input| Setup'!$F$6)),'Input| Projects'!AH97,'Input| Projects'!R97)*J97*'Input| Escalations'!$I$17</f>
        <v>0</v>
      </c>
      <c r="AA97" s="172">
        <f>IF(ISNUMBER(FIND("decision",'Input| Setup'!$F$6)),'Input| Projects'!AI97,'Input| Projects'!S97)*K97*'Input| Escalations'!$I$17</f>
        <v>0</v>
      </c>
      <c r="AB97" s="172">
        <f>IF(ISNUMBER(FIND("decision",'Input| Setup'!$F$6)),'Input| Projects'!AJ97,'Input| Projects'!T97)*L97*'Input| Escalations'!$I$17</f>
        <v>0</v>
      </c>
      <c r="AC97" s="172">
        <f>IF(ISNUMBER(FIND("decision",'Input| Setup'!$F$6)),'Input| Projects'!AK97,'Input| Projects'!U97)*M97*'Input| Escalations'!$I$17</f>
        <v>0</v>
      </c>
      <c r="AD97" s="172">
        <f>IF(ISNUMBER(FIND("decision",'Input| Setup'!$F$6)),'Input| Projects'!AL97,'Input| Projects'!V97)*N97*'Input| Escalations'!$I$17</f>
        <v>0</v>
      </c>
      <c r="AE97" s="172">
        <f>IF(ISNUMBER(FIND("decision",'Input| Setup'!$F$6)),'Input| Projects'!AM97,'Input| Projects'!W97)*O97*'Input| Escalations'!$I$17</f>
        <v>0</v>
      </c>
      <c r="AF97" s="175"/>
      <c r="AG97" s="172" cm="1">
        <f t="array" ref="AG97">IFERROR(--('Input| Projects'!$AS97="Yes")*_xlfn.SWITCH('Input| Overheads'!$C$50,"Direct costs",'Calc| Overheads Allocation'!C$8*Q97,"Internal labour",'Calc| Overheads Allocation'!C$8*Q97*'Input| Projects'!$AO97,"DNSP defined",'Calc| Overheads Allocation'!C$78*'Input| Projects'!$AV97,0),0)</f>
        <v>0</v>
      </c>
      <c r="AH97" s="172" cm="1">
        <f t="array" ref="AH97">IFERROR(--('Input| Projects'!$AS97="Yes")*_xlfn.SWITCH('Input| Overheads'!$C$50,"Direct costs",'Calc| Overheads Allocation'!D$8*R97,"Internal labour",'Calc| Overheads Allocation'!D$8*R97*'Input| Projects'!$AO97,"DNSP defined",'Calc| Overheads Allocation'!D$78*'Input| Projects'!$AV97,0),0)</f>
        <v>0</v>
      </c>
      <c r="AI97" s="172" cm="1">
        <f t="array" ref="AI97">IFERROR(--('Input| Projects'!$AS97="Yes")*_xlfn.SWITCH('Input| Overheads'!$C$50,"Direct costs",'Calc| Overheads Allocation'!E$8*S97,"Internal labour",'Calc| Overheads Allocation'!E$8*S97*'Input| Projects'!$AO97,"DNSP defined",'Calc| Overheads Allocation'!E$78*'Input| Projects'!$AV97,0),0)</f>
        <v>0</v>
      </c>
      <c r="AJ97" s="172" cm="1">
        <f t="array" ref="AJ97">IFERROR(--('Input| Projects'!$AS97="Yes")*_xlfn.SWITCH('Input| Overheads'!$C$50,"Direct costs",'Calc| Overheads Allocation'!F$8*T97,"Internal labour",'Calc| Overheads Allocation'!F$8*T97*'Input| Projects'!$AO97,"DNSP defined",'Calc| Overheads Allocation'!F$78*'Input| Projects'!$AV97,0),0)</f>
        <v>0</v>
      </c>
      <c r="AK97" s="172" cm="1">
        <f t="array" ref="AK97">IFERROR(--('Input| Projects'!$AS97="Yes")*_xlfn.SWITCH('Input| Overheads'!$C$50,"Direct costs",'Calc| Overheads Allocation'!G$8*U97,"Internal labour",'Calc| Overheads Allocation'!G$8*U97*'Input| Projects'!$AO97,"DNSP defined",'Calc| Overheads Allocation'!G$78*'Input| Projects'!$AV97,0),0)</f>
        <v>0</v>
      </c>
      <c r="AL97" s="172" cm="1">
        <f t="array" ref="AL97">IFERROR(--('Input| Projects'!$AS97="Yes")*_xlfn.SWITCH('Input| Overheads'!$C$50,"Direct costs",'Calc| Overheads Allocation'!H$8*V97,"Internal labour",'Calc| Overheads Allocation'!H$8*V97*'Input| Projects'!$AO97,"DNSP defined",'Calc| Overheads Allocation'!H$78*'Input| Projects'!$AV97,0),0)</f>
        <v>0</v>
      </c>
      <c r="AM97" s="172" cm="1">
        <f t="array" ref="AM97">IFERROR(--('Input| Projects'!$AS97="Yes")*_xlfn.SWITCH('Input| Overheads'!$C$50,"Direct costs",'Calc| Overheads Allocation'!I$8*W97,"Internal labour",'Calc| Overheads Allocation'!I$8*W97*'Input| Projects'!$AO97,"DNSP defined",'Calc| Overheads Allocation'!I$78*'Input| Projects'!$AV97,0),0)</f>
        <v>0</v>
      </c>
      <c r="AN97" s="175"/>
      <c r="AO97" s="172" cm="1">
        <f t="array" ref="AO97">IFERROR(--('Input| Projects'!$AT97="Yes")*_xlfn.SWITCH('Input| Overheads'!$C$50,"Direct costs",'Calc| Overheads Allocation'!C$9*Q97,"Internal labour",'Calc| Overheads Allocation'!C$9*Q97*'Input| Projects'!$AO97,"DNSP defined",'Calc| Overheads Allocation'!C$79*'Input| Projects'!$AW97,0),0)</f>
        <v>0</v>
      </c>
      <c r="AP97" s="172" cm="1">
        <f t="array" ref="AP97">IFERROR(--('Input| Projects'!$AT97="Yes")*_xlfn.SWITCH('Input| Overheads'!$C$50,"Direct costs",'Calc| Overheads Allocation'!D$9*R97,"Internal labour",'Calc| Overheads Allocation'!D$9*R97*'Input| Projects'!$AO97,"DNSP defined",'Calc| Overheads Allocation'!D$79*'Input| Projects'!$AW97,0),0)</f>
        <v>0</v>
      </c>
      <c r="AQ97" s="172" cm="1">
        <f t="array" ref="AQ97">IFERROR(--('Input| Projects'!$AT97="Yes")*_xlfn.SWITCH('Input| Overheads'!$C$50,"Direct costs",'Calc| Overheads Allocation'!E$9*S97,"Internal labour",'Calc| Overheads Allocation'!E$9*S97*'Input| Projects'!$AO97,"DNSP defined",'Calc| Overheads Allocation'!E$79*'Input| Projects'!$AW97,0),0)</f>
        <v>0</v>
      </c>
      <c r="AR97" s="172" cm="1">
        <f t="array" ref="AR97">IFERROR(--('Input| Projects'!$AT97="Yes")*_xlfn.SWITCH('Input| Overheads'!$C$50,"Direct costs",'Calc| Overheads Allocation'!F$9*T97,"Internal labour",'Calc| Overheads Allocation'!F$9*T97*'Input| Projects'!$AO97,"DNSP defined",'Calc| Overheads Allocation'!F$79*'Input| Projects'!$AW97,0),0)</f>
        <v>0</v>
      </c>
      <c r="AS97" s="172" cm="1">
        <f t="array" ref="AS97">IFERROR(--('Input| Projects'!$AT97="Yes")*_xlfn.SWITCH('Input| Overheads'!$C$50,"Direct costs",'Calc| Overheads Allocation'!G$9*U97,"Internal labour",'Calc| Overheads Allocation'!G$9*U97*'Input| Projects'!$AO97,"DNSP defined",'Calc| Overheads Allocation'!G$79*'Input| Projects'!$AW97,0),0)</f>
        <v>0</v>
      </c>
      <c r="AT97" s="172" cm="1">
        <f t="array" ref="AT97">IFERROR(--('Input| Projects'!$AT97="Yes")*_xlfn.SWITCH('Input| Overheads'!$C$50,"Direct costs",'Calc| Overheads Allocation'!H$9*V97,"Internal labour",'Calc| Overheads Allocation'!H$9*V97*'Input| Projects'!$AO97,"DNSP defined",'Calc| Overheads Allocation'!H$79*'Input| Projects'!$AW97,0),0)</f>
        <v>0</v>
      </c>
      <c r="AU97" s="172" cm="1">
        <f t="array" ref="AU97">IFERROR(--('Input| Projects'!$AT97="Yes")*_xlfn.SWITCH('Input| Overheads'!$C$50,"Direct costs",'Calc| Overheads Allocation'!I$9*W97,"Internal labour",'Calc| Overheads Allocation'!I$9*W97*'Input| Projects'!$AO97,"DNSP defined",'Calc| Overheads Allocation'!I$79*'Input| Projects'!$AW97,0),0)</f>
        <v>0</v>
      </c>
      <c r="AV97" s="175"/>
      <c r="AW97" s="172">
        <f t="shared" si="46"/>
        <v>0</v>
      </c>
      <c r="AX97" s="172">
        <f t="shared" si="47"/>
        <v>0</v>
      </c>
      <c r="AY97" s="172">
        <f t="shared" si="48"/>
        <v>0</v>
      </c>
      <c r="AZ97" s="172">
        <f t="shared" si="49"/>
        <v>0</v>
      </c>
      <c r="BA97" s="172">
        <f t="shared" si="50"/>
        <v>0</v>
      </c>
      <c r="BB97" s="172">
        <f t="shared" si="51"/>
        <v>0</v>
      </c>
      <c r="BC97" s="172">
        <f t="shared" si="52"/>
        <v>0</v>
      </c>
      <c r="BD97" s="176"/>
      <c r="BE97" s="172">
        <f t="shared" si="53"/>
        <v>0</v>
      </c>
      <c r="BF97" s="172">
        <f t="shared" si="54"/>
        <v>0</v>
      </c>
      <c r="BG97" s="172">
        <f t="shared" si="55"/>
        <v>0</v>
      </c>
      <c r="BH97" s="172">
        <f t="shared" si="56"/>
        <v>0</v>
      </c>
      <c r="BI97" s="172">
        <f t="shared" si="57"/>
        <v>0</v>
      </c>
      <c r="BJ97" s="172">
        <f t="shared" si="58"/>
        <v>0</v>
      </c>
      <c r="BK97" s="172">
        <f t="shared" si="59"/>
        <v>0</v>
      </c>
      <c r="BL97" s="176"/>
      <c r="BM97" s="172">
        <f t="shared" si="38"/>
        <v>0</v>
      </c>
      <c r="BN97" s="172">
        <f t="shared" si="39"/>
        <v>0</v>
      </c>
      <c r="BO97" s="172">
        <f t="shared" si="40"/>
        <v>0</v>
      </c>
      <c r="BP97" s="172">
        <f t="shared" si="41"/>
        <v>0</v>
      </c>
      <c r="BQ97" s="172">
        <f t="shared" si="42"/>
        <v>0</v>
      </c>
      <c r="BR97" s="172">
        <f t="shared" si="43"/>
        <v>0</v>
      </c>
      <c r="BS97" s="172">
        <f t="shared" si="44"/>
        <v>0</v>
      </c>
      <c r="BT97" s="55"/>
      <c r="BU97" s="158">
        <f>SUMIF('Input| Projects'!$BA$8:$CX$8,RIGHT(BU$9,3),'Input| Projects'!$BA97:$CX97)</f>
        <v>0</v>
      </c>
      <c r="BV97" s="158">
        <f>SUMIF('Input| Projects'!$BA$8:$CX$8,RIGHT(BV$9,3),'Input| Projects'!$BA97:$CX97)</f>
        <v>0</v>
      </c>
      <c r="BW97" s="79" t="str">
        <f t="shared" si="45"/>
        <v/>
      </c>
    </row>
    <row r="98" spans="2:75" x14ac:dyDescent="0.2">
      <c r="B98" s="123">
        <f>IFERROR('Input| Projects'!B98,"")</f>
        <v>89</v>
      </c>
      <c r="C98" s="160" t="str">
        <f>IFERROR(IF('Input| Projects'!C98="","",'Input| Projects'!C98),"")</f>
        <v/>
      </c>
      <c r="D98" s="160" t="str">
        <f>IFERROR(IF('Input| Projects'!D98="","",'Input| Projects'!D98),"")</f>
        <v/>
      </c>
      <c r="E98" s="53"/>
      <c r="F98" s="160" t="str">
        <f>IF(LEN('Input| Projects'!F98)&gt;0,'Input| Projects'!F98,"")</f>
        <v/>
      </c>
      <c r="G98" s="160" t="str">
        <f>IF(LEN('Input| Projects'!G98)&gt;0,'Input| Projects'!G98,"")</f>
        <v/>
      </c>
      <c r="H98" s="10"/>
      <c r="I98" s="194" cm="1">
        <f t="array" ref="I98">IF(LEN($F98)&gt;0,1+IFERROR(SUMPRODUCT(TRANSPOSE('Input| Projects'!$AO98:$AQ98),INDEX('Input| Escalations'!$F$27:$L$29,,MATCH(Q$9,'Input| Escalations'!$F$21:$L$21,0))),0),0)</f>
        <v>0</v>
      </c>
      <c r="J98" s="194" cm="1">
        <f t="array" ref="J98">IF(LEN($F98)&gt;0,1+IFERROR(SUMPRODUCT(TRANSPOSE('Input| Projects'!$AO98:$AQ98),INDEX('Input| Escalations'!$F$27:$L$29,,MATCH(R$9,'Input| Escalations'!$F$21:$L$21,0))),0),0)</f>
        <v>0</v>
      </c>
      <c r="K98" s="194" cm="1">
        <f t="array" ref="K98">IF(LEN($F98)&gt;0,1+IFERROR(SUMPRODUCT(TRANSPOSE('Input| Projects'!$AO98:$AQ98),INDEX('Input| Escalations'!$F$27:$L$29,,MATCH(S$9,'Input| Escalations'!$F$21:$L$21,0))),0),0)</f>
        <v>0</v>
      </c>
      <c r="L98" s="194" cm="1">
        <f t="array" ref="L98">IF(LEN($F98)&gt;0,1+IFERROR(SUMPRODUCT(TRANSPOSE('Input| Projects'!$AO98:$AQ98),INDEX('Input| Escalations'!$F$27:$L$29,,MATCH(T$9,'Input| Escalations'!$F$21:$L$21,0))),0),0)</f>
        <v>0</v>
      </c>
      <c r="M98" s="194" cm="1">
        <f t="array" ref="M98">IF(LEN($F98)&gt;0,1+IFERROR(SUMPRODUCT(TRANSPOSE('Input| Projects'!$AO98:$AQ98),INDEX('Input| Escalations'!$F$27:$L$29,,MATCH(U$9,'Input| Escalations'!$F$21:$L$21,0))),0),0)</f>
        <v>0</v>
      </c>
      <c r="N98" s="194" cm="1">
        <f t="array" ref="N98">IF(LEN($F98)&gt;0,1+IFERROR(SUMPRODUCT(TRANSPOSE('Input| Projects'!$AO98:$AQ98),INDEX('Input| Escalations'!$F$27:$L$29,,MATCH(V$9,'Input| Escalations'!$F$21:$L$21,0))),0),0)</f>
        <v>0</v>
      </c>
      <c r="O98" s="194" cm="1">
        <f t="array" ref="O98">IF(LEN($F98)&gt;0,1+IFERROR(SUMPRODUCT(TRANSPOSE('Input| Projects'!$AO98:$AQ98),INDEX('Input| Escalations'!$F$27:$L$29,,MATCH(W$9,'Input| Escalations'!$F$21:$L$21,0))),0),0)</f>
        <v>0</v>
      </c>
      <c r="P98" s="10"/>
      <c r="Q98" s="172">
        <f>IFERROR(IF(ISNUMBER(FIND("decision",'Input| Setup'!$F$6)),'Input| Projects'!Y98,'Input| Projects'!I98)*'Input| Escalations'!$I$17*I98,0)</f>
        <v>0</v>
      </c>
      <c r="R98" s="172">
        <f>IFERROR(IF(ISNUMBER(FIND("decision",'Input| Setup'!$F$6)),'Input| Projects'!Z98,'Input| Projects'!J98)*'Input| Escalations'!$I$17*J98,0)</f>
        <v>0</v>
      </c>
      <c r="S98" s="172">
        <f>IFERROR(IF(ISNUMBER(FIND("decision",'Input| Setup'!$F$6)),'Input| Projects'!AA98,'Input| Projects'!K98)*'Input| Escalations'!$I$17*K98,0)</f>
        <v>0</v>
      </c>
      <c r="T98" s="172">
        <f>IFERROR(IF(ISNUMBER(FIND("decision",'Input| Setup'!$F$6)),'Input| Projects'!AB98,'Input| Projects'!L98)*'Input| Escalations'!$I$17*L98,0)</f>
        <v>0</v>
      </c>
      <c r="U98" s="172">
        <f>IFERROR(IF(ISNUMBER(FIND("decision",'Input| Setup'!$F$6)),'Input| Projects'!AC98,'Input| Projects'!M98)*'Input| Escalations'!$I$17*M98,0)</f>
        <v>0</v>
      </c>
      <c r="V98" s="172">
        <f>IFERROR(IF(ISNUMBER(FIND("decision",'Input| Setup'!$F$6)),'Input| Projects'!AD98,'Input| Projects'!N98)*'Input| Escalations'!$I$17*N98,0)</f>
        <v>0</v>
      </c>
      <c r="W98" s="172">
        <f>IFERROR(IF(ISNUMBER(FIND("decision",'Input| Setup'!$F$6)),'Input| Projects'!AE98,'Input| Projects'!O98)*'Input| Escalations'!$I$17*O98,0)</f>
        <v>0</v>
      </c>
      <c r="X98" s="175"/>
      <c r="Y98" s="172">
        <f>IF(ISNUMBER(FIND("decision",'Input| Setup'!$F$6)),'Input| Projects'!AG98,'Input| Projects'!Q98)*I98*'Input| Escalations'!$I$17</f>
        <v>0</v>
      </c>
      <c r="Z98" s="172">
        <f>IF(ISNUMBER(FIND("decision",'Input| Setup'!$F$6)),'Input| Projects'!AH98,'Input| Projects'!R98)*J98*'Input| Escalations'!$I$17</f>
        <v>0</v>
      </c>
      <c r="AA98" s="172">
        <f>IF(ISNUMBER(FIND("decision",'Input| Setup'!$F$6)),'Input| Projects'!AI98,'Input| Projects'!S98)*K98*'Input| Escalations'!$I$17</f>
        <v>0</v>
      </c>
      <c r="AB98" s="172">
        <f>IF(ISNUMBER(FIND("decision",'Input| Setup'!$F$6)),'Input| Projects'!AJ98,'Input| Projects'!T98)*L98*'Input| Escalations'!$I$17</f>
        <v>0</v>
      </c>
      <c r="AC98" s="172">
        <f>IF(ISNUMBER(FIND("decision",'Input| Setup'!$F$6)),'Input| Projects'!AK98,'Input| Projects'!U98)*M98*'Input| Escalations'!$I$17</f>
        <v>0</v>
      </c>
      <c r="AD98" s="172">
        <f>IF(ISNUMBER(FIND("decision",'Input| Setup'!$F$6)),'Input| Projects'!AL98,'Input| Projects'!V98)*N98*'Input| Escalations'!$I$17</f>
        <v>0</v>
      </c>
      <c r="AE98" s="172">
        <f>IF(ISNUMBER(FIND("decision",'Input| Setup'!$F$6)),'Input| Projects'!AM98,'Input| Projects'!W98)*O98*'Input| Escalations'!$I$17</f>
        <v>0</v>
      </c>
      <c r="AF98" s="175"/>
      <c r="AG98" s="172" cm="1">
        <f t="array" ref="AG98">IFERROR(--('Input| Projects'!$AS98="Yes")*_xlfn.SWITCH('Input| Overheads'!$C$50,"Direct costs",'Calc| Overheads Allocation'!C$8*Q98,"Internal labour",'Calc| Overheads Allocation'!C$8*Q98*'Input| Projects'!$AO98,"DNSP defined",'Calc| Overheads Allocation'!C$78*'Input| Projects'!$AV98,0),0)</f>
        <v>0</v>
      </c>
      <c r="AH98" s="172" cm="1">
        <f t="array" ref="AH98">IFERROR(--('Input| Projects'!$AS98="Yes")*_xlfn.SWITCH('Input| Overheads'!$C$50,"Direct costs",'Calc| Overheads Allocation'!D$8*R98,"Internal labour",'Calc| Overheads Allocation'!D$8*R98*'Input| Projects'!$AO98,"DNSP defined",'Calc| Overheads Allocation'!D$78*'Input| Projects'!$AV98,0),0)</f>
        <v>0</v>
      </c>
      <c r="AI98" s="172" cm="1">
        <f t="array" ref="AI98">IFERROR(--('Input| Projects'!$AS98="Yes")*_xlfn.SWITCH('Input| Overheads'!$C$50,"Direct costs",'Calc| Overheads Allocation'!E$8*S98,"Internal labour",'Calc| Overheads Allocation'!E$8*S98*'Input| Projects'!$AO98,"DNSP defined",'Calc| Overheads Allocation'!E$78*'Input| Projects'!$AV98,0),0)</f>
        <v>0</v>
      </c>
      <c r="AJ98" s="172" cm="1">
        <f t="array" ref="AJ98">IFERROR(--('Input| Projects'!$AS98="Yes")*_xlfn.SWITCH('Input| Overheads'!$C$50,"Direct costs",'Calc| Overheads Allocation'!F$8*T98,"Internal labour",'Calc| Overheads Allocation'!F$8*T98*'Input| Projects'!$AO98,"DNSP defined",'Calc| Overheads Allocation'!F$78*'Input| Projects'!$AV98,0),0)</f>
        <v>0</v>
      </c>
      <c r="AK98" s="172" cm="1">
        <f t="array" ref="AK98">IFERROR(--('Input| Projects'!$AS98="Yes")*_xlfn.SWITCH('Input| Overheads'!$C$50,"Direct costs",'Calc| Overheads Allocation'!G$8*U98,"Internal labour",'Calc| Overheads Allocation'!G$8*U98*'Input| Projects'!$AO98,"DNSP defined",'Calc| Overheads Allocation'!G$78*'Input| Projects'!$AV98,0),0)</f>
        <v>0</v>
      </c>
      <c r="AL98" s="172" cm="1">
        <f t="array" ref="AL98">IFERROR(--('Input| Projects'!$AS98="Yes")*_xlfn.SWITCH('Input| Overheads'!$C$50,"Direct costs",'Calc| Overheads Allocation'!H$8*V98,"Internal labour",'Calc| Overheads Allocation'!H$8*V98*'Input| Projects'!$AO98,"DNSP defined",'Calc| Overheads Allocation'!H$78*'Input| Projects'!$AV98,0),0)</f>
        <v>0</v>
      </c>
      <c r="AM98" s="172" cm="1">
        <f t="array" ref="AM98">IFERROR(--('Input| Projects'!$AS98="Yes")*_xlfn.SWITCH('Input| Overheads'!$C$50,"Direct costs",'Calc| Overheads Allocation'!I$8*W98,"Internal labour",'Calc| Overheads Allocation'!I$8*W98*'Input| Projects'!$AO98,"DNSP defined",'Calc| Overheads Allocation'!I$78*'Input| Projects'!$AV98,0),0)</f>
        <v>0</v>
      </c>
      <c r="AN98" s="175"/>
      <c r="AO98" s="172" cm="1">
        <f t="array" ref="AO98">IFERROR(--('Input| Projects'!$AT98="Yes")*_xlfn.SWITCH('Input| Overheads'!$C$50,"Direct costs",'Calc| Overheads Allocation'!C$9*Q98,"Internal labour",'Calc| Overheads Allocation'!C$9*Q98*'Input| Projects'!$AO98,"DNSP defined",'Calc| Overheads Allocation'!C$79*'Input| Projects'!$AW98,0),0)</f>
        <v>0</v>
      </c>
      <c r="AP98" s="172" cm="1">
        <f t="array" ref="AP98">IFERROR(--('Input| Projects'!$AT98="Yes")*_xlfn.SWITCH('Input| Overheads'!$C$50,"Direct costs",'Calc| Overheads Allocation'!D$9*R98,"Internal labour",'Calc| Overheads Allocation'!D$9*R98*'Input| Projects'!$AO98,"DNSP defined",'Calc| Overheads Allocation'!D$79*'Input| Projects'!$AW98,0),0)</f>
        <v>0</v>
      </c>
      <c r="AQ98" s="172" cm="1">
        <f t="array" ref="AQ98">IFERROR(--('Input| Projects'!$AT98="Yes")*_xlfn.SWITCH('Input| Overheads'!$C$50,"Direct costs",'Calc| Overheads Allocation'!E$9*S98,"Internal labour",'Calc| Overheads Allocation'!E$9*S98*'Input| Projects'!$AO98,"DNSP defined",'Calc| Overheads Allocation'!E$79*'Input| Projects'!$AW98,0),0)</f>
        <v>0</v>
      </c>
      <c r="AR98" s="172" cm="1">
        <f t="array" ref="AR98">IFERROR(--('Input| Projects'!$AT98="Yes")*_xlfn.SWITCH('Input| Overheads'!$C$50,"Direct costs",'Calc| Overheads Allocation'!F$9*T98,"Internal labour",'Calc| Overheads Allocation'!F$9*T98*'Input| Projects'!$AO98,"DNSP defined",'Calc| Overheads Allocation'!F$79*'Input| Projects'!$AW98,0),0)</f>
        <v>0</v>
      </c>
      <c r="AS98" s="172" cm="1">
        <f t="array" ref="AS98">IFERROR(--('Input| Projects'!$AT98="Yes")*_xlfn.SWITCH('Input| Overheads'!$C$50,"Direct costs",'Calc| Overheads Allocation'!G$9*U98,"Internal labour",'Calc| Overheads Allocation'!G$9*U98*'Input| Projects'!$AO98,"DNSP defined",'Calc| Overheads Allocation'!G$79*'Input| Projects'!$AW98,0),0)</f>
        <v>0</v>
      </c>
      <c r="AT98" s="172" cm="1">
        <f t="array" ref="AT98">IFERROR(--('Input| Projects'!$AT98="Yes")*_xlfn.SWITCH('Input| Overheads'!$C$50,"Direct costs",'Calc| Overheads Allocation'!H$9*V98,"Internal labour",'Calc| Overheads Allocation'!H$9*V98*'Input| Projects'!$AO98,"DNSP defined",'Calc| Overheads Allocation'!H$79*'Input| Projects'!$AW98,0),0)</f>
        <v>0</v>
      </c>
      <c r="AU98" s="172" cm="1">
        <f t="array" ref="AU98">IFERROR(--('Input| Projects'!$AT98="Yes")*_xlfn.SWITCH('Input| Overheads'!$C$50,"Direct costs",'Calc| Overheads Allocation'!I$9*W98,"Internal labour",'Calc| Overheads Allocation'!I$9*W98*'Input| Projects'!$AO98,"DNSP defined",'Calc| Overheads Allocation'!I$79*'Input| Projects'!$AW98,0),0)</f>
        <v>0</v>
      </c>
      <c r="AV98" s="175"/>
      <c r="AW98" s="172">
        <f t="shared" si="46"/>
        <v>0</v>
      </c>
      <c r="AX98" s="172">
        <f t="shared" si="47"/>
        <v>0</v>
      </c>
      <c r="AY98" s="172">
        <f t="shared" si="48"/>
        <v>0</v>
      </c>
      <c r="AZ98" s="172">
        <f t="shared" si="49"/>
        <v>0</v>
      </c>
      <c r="BA98" s="172">
        <f t="shared" si="50"/>
        <v>0</v>
      </c>
      <c r="BB98" s="172">
        <f t="shared" si="51"/>
        <v>0</v>
      </c>
      <c r="BC98" s="172">
        <f t="shared" si="52"/>
        <v>0</v>
      </c>
      <c r="BD98" s="176"/>
      <c r="BE98" s="172">
        <f t="shared" si="53"/>
        <v>0</v>
      </c>
      <c r="BF98" s="172">
        <f t="shared" si="54"/>
        <v>0</v>
      </c>
      <c r="BG98" s="172">
        <f t="shared" si="55"/>
        <v>0</v>
      </c>
      <c r="BH98" s="172">
        <f t="shared" si="56"/>
        <v>0</v>
      </c>
      <c r="BI98" s="172">
        <f t="shared" si="57"/>
        <v>0</v>
      </c>
      <c r="BJ98" s="172">
        <f t="shared" si="58"/>
        <v>0</v>
      </c>
      <c r="BK98" s="172">
        <f t="shared" si="59"/>
        <v>0</v>
      </c>
      <c r="BL98" s="176"/>
      <c r="BM98" s="172">
        <f t="shared" si="38"/>
        <v>0</v>
      </c>
      <c r="BN98" s="172">
        <f t="shared" si="39"/>
        <v>0</v>
      </c>
      <c r="BO98" s="172">
        <f t="shared" si="40"/>
        <v>0</v>
      </c>
      <c r="BP98" s="172">
        <f t="shared" si="41"/>
        <v>0</v>
      </c>
      <c r="BQ98" s="172">
        <f t="shared" si="42"/>
        <v>0</v>
      </c>
      <c r="BR98" s="172">
        <f t="shared" si="43"/>
        <v>0</v>
      </c>
      <c r="BS98" s="172">
        <f t="shared" si="44"/>
        <v>0</v>
      </c>
      <c r="BT98" s="55"/>
      <c r="BU98" s="158">
        <f>SUMIF('Input| Projects'!$BA$8:$CX$8,RIGHT(BU$9,3),'Input| Projects'!$BA98:$CX98)</f>
        <v>0</v>
      </c>
      <c r="BV98" s="158">
        <f>SUMIF('Input| Projects'!$BA$8:$CX$8,RIGHT(BV$9,3),'Input| Projects'!$BA98:$CX98)</f>
        <v>0</v>
      </c>
      <c r="BW98" s="79" t="str">
        <f t="shared" si="45"/>
        <v/>
      </c>
    </row>
    <row r="99" spans="2:75" x14ac:dyDescent="0.2">
      <c r="B99" s="123">
        <f>IFERROR('Input| Projects'!B99,"")</f>
        <v>90</v>
      </c>
      <c r="C99" s="160" t="str">
        <f>IFERROR(IF('Input| Projects'!C99="","",'Input| Projects'!C99),"")</f>
        <v/>
      </c>
      <c r="D99" s="160" t="str">
        <f>IFERROR(IF('Input| Projects'!D99="","",'Input| Projects'!D99),"")</f>
        <v/>
      </c>
      <c r="E99" s="53"/>
      <c r="F99" s="160" t="str">
        <f>IF(LEN('Input| Projects'!F99)&gt;0,'Input| Projects'!F99,"")</f>
        <v/>
      </c>
      <c r="G99" s="160" t="str">
        <f>IF(LEN('Input| Projects'!G99)&gt;0,'Input| Projects'!G99,"")</f>
        <v/>
      </c>
      <c r="H99" s="10"/>
      <c r="I99" s="194" cm="1">
        <f t="array" ref="I99">IF(LEN($F99)&gt;0,1+IFERROR(SUMPRODUCT(TRANSPOSE('Input| Projects'!$AO99:$AQ99),INDEX('Input| Escalations'!$F$27:$L$29,,MATCH(Q$9,'Input| Escalations'!$F$21:$L$21,0))),0),0)</f>
        <v>0</v>
      </c>
      <c r="J99" s="194" cm="1">
        <f t="array" ref="J99">IF(LEN($F99)&gt;0,1+IFERROR(SUMPRODUCT(TRANSPOSE('Input| Projects'!$AO99:$AQ99),INDEX('Input| Escalations'!$F$27:$L$29,,MATCH(R$9,'Input| Escalations'!$F$21:$L$21,0))),0),0)</f>
        <v>0</v>
      </c>
      <c r="K99" s="194" cm="1">
        <f t="array" ref="K99">IF(LEN($F99)&gt;0,1+IFERROR(SUMPRODUCT(TRANSPOSE('Input| Projects'!$AO99:$AQ99),INDEX('Input| Escalations'!$F$27:$L$29,,MATCH(S$9,'Input| Escalations'!$F$21:$L$21,0))),0),0)</f>
        <v>0</v>
      </c>
      <c r="L99" s="194" cm="1">
        <f t="array" ref="L99">IF(LEN($F99)&gt;0,1+IFERROR(SUMPRODUCT(TRANSPOSE('Input| Projects'!$AO99:$AQ99),INDEX('Input| Escalations'!$F$27:$L$29,,MATCH(T$9,'Input| Escalations'!$F$21:$L$21,0))),0),0)</f>
        <v>0</v>
      </c>
      <c r="M99" s="194" cm="1">
        <f t="array" ref="M99">IF(LEN($F99)&gt;0,1+IFERROR(SUMPRODUCT(TRANSPOSE('Input| Projects'!$AO99:$AQ99),INDEX('Input| Escalations'!$F$27:$L$29,,MATCH(U$9,'Input| Escalations'!$F$21:$L$21,0))),0),0)</f>
        <v>0</v>
      </c>
      <c r="N99" s="194" cm="1">
        <f t="array" ref="N99">IF(LEN($F99)&gt;0,1+IFERROR(SUMPRODUCT(TRANSPOSE('Input| Projects'!$AO99:$AQ99),INDEX('Input| Escalations'!$F$27:$L$29,,MATCH(V$9,'Input| Escalations'!$F$21:$L$21,0))),0),0)</f>
        <v>0</v>
      </c>
      <c r="O99" s="194" cm="1">
        <f t="array" ref="O99">IF(LEN($F99)&gt;0,1+IFERROR(SUMPRODUCT(TRANSPOSE('Input| Projects'!$AO99:$AQ99),INDEX('Input| Escalations'!$F$27:$L$29,,MATCH(W$9,'Input| Escalations'!$F$21:$L$21,0))),0),0)</f>
        <v>0</v>
      </c>
      <c r="P99" s="10"/>
      <c r="Q99" s="172">
        <f>IFERROR(IF(ISNUMBER(FIND("decision",'Input| Setup'!$F$6)),'Input| Projects'!Y99,'Input| Projects'!I99)*'Input| Escalations'!$I$17*I99,0)</f>
        <v>0</v>
      </c>
      <c r="R99" s="172">
        <f>IFERROR(IF(ISNUMBER(FIND("decision",'Input| Setup'!$F$6)),'Input| Projects'!Z99,'Input| Projects'!J99)*'Input| Escalations'!$I$17*J99,0)</f>
        <v>0</v>
      </c>
      <c r="S99" s="172">
        <f>IFERROR(IF(ISNUMBER(FIND("decision",'Input| Setup'!$F$6)),'Input| Projects'!AA99,'Input| Projects'!K99)*'Input| Escalations'!$I$17*K99,0)</f>
        <v>0</v>
      </c>
      <c r="T99" s="172">
        <f>IFERROR(IF(ISNUMBER(FIND("decision",'Input| Setup'!$F$6)),'Input| Projects'!AB99,'Input| Projects'!L99)*'Input| Escalations'!$I$17*L99,0)</f>
        <v>0</v>
      </c>
      <c r="U99" s="172">
        <f>IFERROR(IF(ISNUMBER(FIND("decision",'Input| Setup'!$F$6)),'Input| Projects'!AC99,'Input| Projects'!M99)*'Input| Escalations'!$I$17*M99,0)</f>
        <v>0</v>
      </c>
      <c r="V99" s="172">
        <f>IFERROR(IF(ISNUMBER(FIND("decision",'Input| Setup'!$F$6)),'Input| Projects'!AD99,'Input| Projects'!N99)*'Input| Escalations'!$I$17*N99,0)</f>
        <v>0</v>
      </c>
      <c r="W99" s="172">
        <f>IFERROR(IF(ISNUMBER(FIND("decision",'Input| Setup'!$F$6)),'Input| Projects'!AE99,'Input| Projects'!O99)*'Input| Escalations'!$I$17*O99,0)</f>
        <v>0</v>
      </c>
      <c r="X99" s="175"/>
      <c r="Y99" s="172">
        <f>IF(ISNUMBER(FIND("decision",'Input| Setup'!$F$6)),'Input| Projects'!AG99,'Input| Projects'!Q99)*I99*'Input| Escalations'!$I$17</f>
        <v>0</v>
      </c>
      <c r="Z99" s="172">
        <f>IF(ISNUMBER(FIND("decision",'Input| Setup'!$F$6)),'Input| Projects'!AH99,'Input| Projects'!R99)*J99*'Input| Escalations'!$I$17</f>
        <v>0</v>
      </c>
      <c r="AA99" s="172">
        <f>IF(ISNUMBER(FIND("decision",'Input| Setup'!$F$6)),'Input| Projects'!AI99,'Input| Projects'!S99)*K99*'Input| Escalations'!$I$17</f>
        <v>0</v>
      </c>
      <c r="AB99" s="172">
        <f>IF(ISNUMBER(FIND("decision",'Input| Setup'!$F$6)),'Input| Projects'!AJ99,'Input| Projects'!T99)*L99*'Input| Escalations'!$I$17</f>
        <v>0</v>
      </c>
      <c r="AC99" s="172">
        <f>IF(ISNUMBER(FIND("decision",'Input| Setup'!$F$6)),'Input| Projects'!AK99,'Input| Projects'!U99)*M99*'Input| Escalations'!$I$17</f>
        <v>0</v>
      </c>
      <c r="AD99" s="172">
        <f>IF(ISNUMBER(FIND("decision",'Input| Setup'!$F$6)),'Input| Projects'!AL99,'Input| Projects'!V99)*N99*'Input| Escalations'!$I$17</f>
        <v>0</v>
      </c>
      <c r="AE99" s="172">
        <f>IF(ISNUMBER(FIND("decision",'Input| Setup'!$F$6)),'Input| Projects'!AM99,'Input| Projects'!W99)*O99*'Input| Escalations'!$I$17</f>
        <v>0</v>
      </c>
      <c r="AF99" s="175"/>
      <c r="AG99" s="172" cm="1">
        <f t="array" ref="AG99">IFERROR(--('Input| Projects'!$AS99="Yes")*_xlfn.SWITCH('Input| Overheads'!$C$50,"Direct costs",'Calc| Overheads Allocation'!C$8*Q99,"Internal labour",'Calc| Overheads Allocation'!C$8*Q99*'Input| Projects'!$AO99,"DNSP defined",'Calc| Overheads Allocation'!C$78*'Input| Projects'!$AV99,0),0)</f>
        <v>0</v>
      </c>
      <c r="AH99" s="172" cm="1">
        <f t="array" ref="AH99">IFERROR(--('Input| Projects'!$AS99="Yes")*_xlfn.SWITCH('Input| Overheads'!$C$50,"Direct costs",'Calc| Overheads Allocation'!D$8*R99,"Internal labour",'Calc| Overheads Allocation'!D$8*R99*'Input| Projects'!$AO99,"DNSP defined",'Calc| Overheads Allocation'!D$78*'Input| Projects'!$AV99,0),0)</f>
        <v>0</v>
      </c>
      <c r="AI99" s="172" cm="1">
        <f t="array" ref="AI99">IFERROR(--('Input| Projects'!$AS99="Yes")*_xlfn.SWITCH('Input| Overheads'!$C$50,"Direct costs",'Calc| Overheads Allocation'!E$8*S99,"Internal labour",'Calc| Overheads Allocation'!E$8*S99*'Input| Projects'!$AO99,"DNSP defined",'Calc| Overheads Allocation'!E$78*'Input| Projects'!$AV99,0),0)</f>
        <v>0</v>
      </c>
      <c r="AJ99" s="172" cm="1">
        <f t="array" ref="AJ99">IFERROR(--('Input| Projects'!$AS99="Yes")*_xlfn.SWITCH('Input| Overheads'!$C$50,"Direct costs",'Calc| Overheads Allocation'!F$8*T99,"Internal labour",'Calc| Overheads Allocation'!F$8*T99*'Input| Projects'!$AO99,"DNSP defined",'Calc| Overheads Allocation'!F$78*'Input| Projects'!$AV99,0),0)</f>
        <v>0</v>
      </c>
      <c r="AK99" s="172" cm="1">
        <f t="array" ref="AK99">IFERROR(--('Input| Projects'!$AS99="Yes")*_xlfn.SWITCH('Input| Overheads'!$C$50,"Direct costs",'Calc| Overheads Allocation'!G$8*U99,"Internal labour",'Calc| Overheads Allocation'!G$8*U99*'Input| Projects'!$AO99,"DNSP defined",'Calc| Overheads Allocation'!G$78*'Input| Projects'!$AV99,0),0)</f>
        <v>0</v>
      </c>
      <c r="AL99" s="172" cm="1">
        <f t="array" ref="AL99">IFERROR(--('Input| Projects'!$AS99="Yes")*_xlfn.SWITCH('Input| Overheads'!$C$50,"Direct costs",'Calc| Overheads Allocation'!H$8*V99,"Internal labour",'Calc| Overheads Allocation'!H$8*V99*'Input| Projects'!$AO99,"DNSP defined",'Calc| Overheads Allocation'!H$78*'Input| Projects'!$AV99,0),0)</f>
        <v>0</v>
      </c>
      <c r="AM99" s="172" cm="1">
        <f t="array" ref="AM99">IFERROR(--('Input| Projects'!$AS99="Yes")*_xlfn.SWITCH('Input| Overheads'!$C$50,"Direct costs",'Calc| Overheads Allocation'!I$8*W99,"Internal labour",'Calc| Overheads Allocation'!I$8*W99*'Input| Projects'!$AO99,"DNSP defined",'Calc| Overheads Allocation'!I$78*'Input| Projects'!$AV99,0),0)</f>
        <v>0</v>
      </c>
      <c r="AN99" s="175"/>
      <c r="AO99" s="172" cm="1">
        <f t="array" ref="AO99">IFERROR(--('Input| Projects'!$AT99="Yes")*_xlfn.SWITCH('Input| Overheads'!$C$50,"Direct costs",'Calc| Overheads Allocation'!C$9*Q99,"Internal labour",'Calc| Overheads Allocation'!C$9*Q99*'Input| Projects'!$AO99,"DNSP defined",'Calc| Overheads Allocation'!C$79*'Input| Projects'!$AW99,0),0)</f>
        <v>0</v>
      </c>
      <c r="AP99" s="172" cm="1">
        <f t="array" ref="AP99">IFERROR(--('Input| Projects'!$AT99="Yes")*_xlfn.SWITCH('Input| Overheads'!$C$50,"Direct costs",'Calc| Overheads Allocation'!D$9*R99,"Internal labour",'Calc| Overheads Allocation'!D$9*R99*'Input| Projects'!$AO99,"DNSP defined",'Calc| Overheads Allocation'!D$79*'Input| Projects'!$AW99,0),0)</f>
        <v>0</v>
      </c>
      <c r="AQ99" s="172" cm="1">
        <f t="array" ref="AQ99">IFERROR(--('Input| Projects'!$AT99="Yes")*_xlfn.SWITCH('Input| Overheads'!$C$50,"Direct costs",'Calc| Overheads Allocation'!E$9*S99,"Internal labour",'Calc| Overheads Allocation'!E$9*S99*'Input| Projects'!$AO99,"DNSP defined",'Calc| Overheads Allocation'!E$79*'Input| Projects'!$AW99,0),0)</f>
        <v>0</v>
      </c>
      <c r="AR99" s="172" cm="1">
        <f t="array" ref="AR99">IFERROR(--('Input| Projects'!$AT99="Yes")*_xlfn.SWITCH('Input| Overheads'!$C$50,"Direct costs",'Calc| Overheads Allocation'!F$9*T99,"Internal labour",'Calc| Overheads Allocation'!F$9*T99*'Input| Projects'!$AO99,"DNSP defined",'Calc| Overheads Allocation'!F$79*'Input| Projects'!$AW99,0),0)</f>
        <v>0</v>
      </c>
      <c r="AS99" s="172" cm="1">
        <f t="array" ref="AS99">IFERROR(--('Input| Projects'!$AT99="Yes")*_xlfn.SWITCH('Input| Overheads'!$C$50,"Direct costs",'Calc| Overheads Allocation'!G$9*U99,"Internal labour",'Calc| Overheads Allocation'!G$9*U99*'Input| Projects'!$AO99,"DNSP defined",'Calc| Overheads Allocation'!G$79*'Input| Projects'!$AW99,0),0)</f>
        <v>0</v>
      </c>
      <c r="AT99" s="172" cm="1">
        <f t="array" ref="AT99">IFERROR(--('Input| Projects'!$AT99="Yes")*_xlfn.SWITCH('Input| Overheads'!$C$50,"Direct costs",'Calc| Overheads Allocation'!H$9*V99,"Internal labour",'Calc| Overheads Allocation'!H$9*V99*'Input| Projects'!$AO99,"DNSP defined",'Calc| Overheads Allocation'!H$79*'Input| Projects'!$AW99,0),0)</f>
        <v>0</v>
      </c>
      <c r="AU99" s="172" cm="1">
        <f t="array" ref="AU99">IFERROR(--('Input| Projects'!$AT99="Yes")*_xlfn.SWITCH('Input| Overheads'!$C$50,"Direct costs",'Calc| Overheads Allocation'!I$9*W99,"Internal labour",'Calc| Overheads Allocation'!I$9*W99*'Input| Projects'!$AO99,"DNSP defined",'Calc| Overheads Allocation'!I$79*'Input| Projects'!$AW99,0),0)</f>
        <v>0</v>
      </c>
      <c r="AV99" s="175"/>
      <c r="AW99" s="172">
        <f t="shared" si="46"/>
        <v>0</v>
      </c>
      <c r="AX99" s="172">
        <f t="shared" si="47"/>
        <v>0</v>
      </c>
      <c r="AY99" s="172">
        <f t="shared" si="48"/>
        <v>0</v>
      </c>
      <c r="AZ99" s="172">
        <f t="shared" si="49"/>
        <v>0</v>
      </c>
      <c r="BA99" s="172">
        <f t="shared" si="50"/>
        <v>0</v>
      </c>
      <c r="BB99" s="172">
        <f t="shared" si="51"/>
        <v>0</v>
      </c>
      <c r="BC99" s="172">
        <f t="shared" si="52"/>
        <v>0</v>
      </c>
      <c r="BD99" s="176"/>
      <c r="BE99" s="172">
        <f t="shared" si="53"/>
        <v>0</v>
      </c>
      <c r="BF99" s="172">
        <f t="shared" si="54"/>
        <v>0</v>
      </c>
      <c r="BG99" s="172">
        <f t="shared" si="55"/>
        <v>0</v>
      </c>
      <c r="BH99" s="172">
        <f t="shared" si="56"/>
        <v>0</v>
      </c>
      <c r="BI99" s="172">
        <f t="shared" si="57"/>
        <v>0</v>
      </c>
      <c r="BJ99" s="172">
        <f t="shared" si="58"/>
        <v>0</v>
      </c>
      <c r="BK99" s="172">
        <f t="shared" si="59"/>
        <v>0</v>
      </c>
      <c r="BL99" s="176"/>
      <c r="BM99" s="172">
        <f t="shared" si="38"/>
        <v>0</v>
      </c>
      <c r="BN99" s="172">
        <f t="shared" si="39"/>
        <v>0</v>
      </c>
      <c r="BO99" s="172">
        <f t="shared" si="40"/>
        <v>0</v>
      </c>
      <c r="BP99" s="172">
        <f t="shared" si="41"/>
        <v>0</v>
      </c>
      <c r="BQ99" s="172">
        <f t="shared" si="42"/>
        <v>0</v>
      </c>
      <c r="BR99" s="172">
        <f t="shared" si="43"/>
        <v>0</v>
      </c>
      <c r="BS99" s="172">
        <f t="shared" si="44"/>
        <v>0</v>
      </c>
      <c r="BT99" s="55"/>
      <c r="BU99" s="158">
        <f>SUMIF('Input| Projects'!$BA$8:$CX$8,RIGHT(BU$9,3),'Input| Projects'!$BA99:$CX99)</f>
        <v>0</v>
      </c>
      <c r="BV99" s="158">
        <f>SUMIF('Input| Projects'!$BA$8:$CX$8,RIGHT(BV$9,3),'Input| Projects'!$BA99:$CX99)</f>
        <v>0</v>
      </c>
      <c r="BW99" s="79" t="str">
        <f t="shared" si="45"/>
        <v/>
      </c>
    </row>
    <row r="100" spans="2:75" x14ac:dyDescent="0.2">
      <c r="B100" s="123">
        <f>IFERROR('Input| Projects'!B100,"")</f>
        <v>91</v>
      </c>
      <c r="C100" s="160" t="str">
        <f>IFERROR(IF('Input| Projects'!C100="","",'Input| Projects'!C100),"")</f>
        <v/>
      </c>
      <c r="D100" s="160" t="str">
        <f>IFERROR(IF('Input| Projects'!D100="","",'Input| Projects'!D100),"")</f>
        <v/>
      </c>
      <c r="E100" s="53"/>
      <c r="F100" s="160" t="str">
        <f>IF(LEN('Input| Projects'!F100)&gt;0,'Input| Projects'!F100,"")</f>
        <v/>
      </c>
      <c r="G100" s="160" t="str">
        <f>IF(LEN('Input| Projects'!G100)&gt;0,'Input| Projects'!G100,"")</f>
        <v/>
      </c>
      <c r="H100" s="10"/>
      <c r="I100" s="194" cm="1">
        <f t="array" ref="I100">IF(LEN($F100)&gt;0,1+IFERROR(SUMPRODUCT(TRANSPOSE('Input| Projects'!$AO100:$AQ100),INDEX('Input| Escalations'!$F$27:$L$29,,MATCH(Q$9,'Input| Escalations'!$F$21:$L$21,0))),0),0)</f>
        <v>0</v>
      </c>
      <c r="J100" s="194" cm="1">
        <f t="array" ref="J100">IF(LEN($F100)&gt;0,1+IFERROR(SUMPRODUCT(TRANSPOSE('Input| Projects'!$AO100:$AQ100),INDEX('Input| Escalations'!$F$27:$L$29,,MATCH(R$9,'Input| Escalations'!$F$21:$L$21,0))),0),0)</f>
        <v>0</v>
      </c>
      <c r="K100" s="194" cm="1">
        <f t="array" ref="K100">IF(LEN($F100)&gt;0,1+IFERROR(SUMPRODUCT(TRANSPOSE('Input| Projects'!$AO100:$AQ100),INDEX('Input| Escalations'!$F$27:$L$29,,MATCH(S$9,'Input| Escalations'!$F$21:$L$21,0))),0),0)</f>
        <v>0</v>
      </c>
      <c r="L100" s="194" cm="1">
        <f t="array" ref="L100">IF(LEN($F100)&gt;0,1+IFERROR(SUMPRODUCT(TRANSPOSE('Input| Projects'!$AO100:$AQ100),INDEX('Input| Escalations'!$F$27:$L$29,,MATCH(T$9,'Input| Escalations'!$F$21:$L$21,0))),0),0)</f>
        <v>0</v>
      </c>
      <c r="M100" s="194" cm="1">
        <f t="array" ref="M100">IF(LEN($F100)&gt;0,1+IFERROR(SUMPRODUCT(TRANSPOSE('Input| Projects'!$AO100:$AQ100),INDEX('Input| Escalations'!$F$27:$L$29,,MATCH(U$9,'Input| Escalations'!$F$21:$L$21,0))),0),0)</f>
        <v>0</v>
      </c>
      <c r="N100" s="194" cm="1">
        <f t="array" ref="N100">IF(LEN($F100)&gt;0,1+IFERROR(SUMPRODUCT(TRANSPOSE('Input| Projects'!$AO100:$AQ100),INDEX('Input| Escalations'!$F$27:$L$29,,MATCH(V$9,'Input| Escalations'!$F$21:$L$21,0))),0),0)</f>
        <v>0</v>
      </c>
      <c r="O100" s="194" cm="1">
        <f t="array" ref="O100">IF(LEN($F100)&gt;0,1+IFERROR(SUMPRODUCT(TRANSPOSE('Input| Projects'!$AO100:$AQ100),INDEX('Input| Escalations'!$F$27:$L$29,,MATCH(W$9,'Input| Escalations'!$F$21:$L$21,0))),0),0)</f>
        <v>0</v>
      </c>
      <c r="P100" s="10"/>
      <c r="Q100" s="172">
        <f>IFERROR(IF(ISNUMBER(FIND("decision",'Input| Setup'!$F$6)),'Input| Projects'!Y100,'Input| Projects'!I100)*'Input| Escalations'!$I$17*I100,0)</f>
        <v>0</v>
      </c>
      <c r="R100" s="172">
        <f>IFERROR(IF(ISNUMBER(FIND("decision",'Input| Setup'!$F$6)),'Input| Projects'!Z100,'Input| Projects'!J100)*'Input| Escalations'!$I$17*J100,0)</f>
        <v>0</v>
      </c>
      <c r="S100" s="172">
        <f>IFERROR(IF(ISNUMBER(FIND("decision",'Input| Setup'!$F$6)),'Input| Projects'!AA100,'Input| Projects'!K100)*'Input| Escalations'!$I$17*K100,0)</f>
        <v>0</v>
      </c>
      <c r="T100" s="172">
        <f>IFERROR(IF(ISNUMBER(FIND("decision",'Input| Setup'!$F$6)),'Input| Projects'!AB100,'Input| Projects'!L100)*'Input| Escalations'!$I$17*L100,0)</f>
        <v>0</v>
      </c>
      <c r="U100" s="172">
        <f>IFERROR(IF(ISNUMBER(FIND("decision",'Input| Setup'!$F$6)),'Input| Projects'!AC100,'Input| Projects'!M100)*'Input| Escalations'!$I$17*M100,0)</f>
        <v>0</v>
      </c>
      <c r="V100" s="172">
        <f>IFERROR(IF(ISNUMBER(FIND("decision",'Input| Setup'!$F$6)),'Input| Projects'!AD100,'Input| Projects'!N100)*'Input| Escalations'!$I$17*N100,0)</f>
        <v>0</v>
      </c>
      <c r="W100" s="172">
        <f>IFERROR(IF(ISNUMBER(FIND("decision",'Input| Setup'!$F$6)),'Input| Projects'!AE100,'Input| Projects'!O100)*'Input| Escalations'!$I$17*O100,0)</f>
        <v>0</v>
      </c>
      <c r="X100" s="175"/>
      <c r="Y100" s="172">
        <f>IF(ISNUMBER(FIND("decision",'Input| Setup'!$F$6)),'Input| Projects'!AG100,'Input| Projects'!Q100)*I100*'Input| Escalations'!$I$17</f>
        <v>0</v>
      </c>
      <c r="Z100" s="172">
        <f>IF(ISNUMBER(FIND("decision",'Input| Setup'!$F$6)),'Input| Projects'!AH100,'Input| Projects'!R100)*J100*'Input| Escalations'!$I$17</f>
        <v>0</v>
      </c>
      <c r="AA100" s="172">
        <f>IF(ISNUMBER(FIND("decision",'Input| Setup'!$F$6)),'Input| Projects'!AI100,'Input| Projects'!S100)*K100*'Input| Escalations'!$I$17</f>
        <v>0</v>
      </c>
      <c r="AB100" s="172">
        <f>IF(ISNUMBER(FIND("decision",'Input| Setup'!$F$6)),'Input| Projects'!AJ100,'Input| Projects'!T100)*L100*'Input| Escalations'!$I$17</f>
        <v>0</v>
      </c>
      <c r="AC100" s="172">
        <f>IF(ISNUMBER(FIND("decision",'Input| Setup'!$F$6)),'Input| Projects'!AK100,'Input| Projects'!U100)*M100*'Input| Escalations'!$I$17</f>
        <v>0</v>
      </c>
      <c r="AD100" s="172">
        <f>IF(ISNUMBER(FIND("decision",'Input| Setup'!$F$6)),'Input| Projects'!AL100,'Input| Projects'!V100)*N100*'Input| Escalations'!$I$17</f>
        <v>0</v>
      </c>
      <c r="AE100" s="172">
        <f>IF(ISNUMBER(FIND("decision",'Input| Setup'!$F$6)),'Input| Projects'!AM100,'Input| Projects'!W100)*O100*'Input| Escalations'!$I$17</f>
        <v>0</v>
      </c>
      <c r="AF100" s="175"/>
      <c r="AG100" s="172" cm="1">
        <f t="array" ref="AG100">IFERROR(--('Input| Projects'!$AS100="Yes")*_xlfn.SWITCH('Input| Overheads'!$C$50,"Direct costs",'Calc| Overheads Allocation'!C$8*Q100,"Internal labour",'Calc| Overheads Allocation'!C$8*Q100*'Input| Projects'!$AO100,"DNSP defined",'Calc| Overheads Allocation'!C$78*'Input| Projects'!$AV100,0),0)</f>
        <v>0</v>
      </c>
      <c r="AH100" s="172" cm="1">
        <f t="array" ref="AH100">IFERROR(--('Input| Projects'!$AS100="Yes")*_xlfn.SWITCH('Input| Overheads'!$C$50,"Direct costs",'Calc| Overheads Allocation'!D$8*R100,"Internal labour",'Calc| Overheads Allocation'!D$8*R100*'Input| Projects'!$AO100,"DNSP defined",'Calc| Overheads Allocation'!D$78*'Input| Projects'!$AV100,0),0)</f>
        <v>0</v>
      </c>
      <c r="AI100" s="172" cm="1">
        <f t="array" ref="AI100">IFERROR(--('Input| Projects'!$AS100="Yes")*_xlfn.SWITCH('Input| Overheads'!$C$50,"Direct costs",'Calc| Overheads Allocation'!E$8*S100,"Internal labour",'Calc| Overheads Allocation'!E$8*S100*'Input| Projects'!$AO100,"DNSP defined",'Calc| Overheads Allocation'!E$78*'Input| Projects'!$AV100,0),0)</f>
        <v>0</v>
      </c>
      <c r="AJ100" s="172" cm="1">
        <f t="array" ref="AJ100">IFERROR(--('Input| Projects'!$AS100="Yes")*_xlfn.SWITCH('Input| Overheads'!$C$50,"Direct costs",'Calc| Overheads Allocation'!F$8*T100,"Internal labour",'Calc| Overheads Allocation'!F$8*T100*'Input| Projects'!$AO100,"DNSP defined",'Calc| Overheads Allocation'!F$78*'Input| Projects'!$AV100,0),0)</f>
        <v>0</v>
      </c>
      <c r="AK100" s="172" cm="1">
        <f t="array" ref="AK100">IFERROR(--('Input| Projects'!$AS100="Yes")*_xlfn.SWITCH('Input| Overheads'!$C$50,"Direct costs",'Calc| Overheads Allocation'!G$8*U100,"Internal labour",'Calc| Overheads Allocation'!G$8*U100*'Input| Projects'!$AO100,"DNSP defined",'Calc| Overheads Allocation'!G$78*'Input| Projects'!$AV100,0),0)</f>
        <v>0</v>
      </c>
      <c r="AL100" s="172" cm="1">
        <f t="array" ref="AL100">IFERROR(--('Input| Projects'!$AS100="Yes")*_xlfn.SWITCH('Input| Overheads'!$C$50,"Direct costs",'Calc| Overheads Allocation'!H$8*V100,"Internal labour",'Calc| Overheads Allocation'!H$8*V100*'Input| Projects'!$AO100,"DNSP defined",'Calc| Overheads Allocation'!H$78*'Input| Projects'!$AV100,0),0)</f>
        <v>0</v>
      </c>
      <c r="AM100" s="172" cm="1">
        <f t="array" ref="AM100">IFERROR(--('Input| Projects'!$AS100="Yes")*_xlfn.SWITCH('Input| Overheads'!$C$50,"Direct costs",'Calc| Overheads Allocation'!I$8*W100,"Internal labour",'Calc| Overheads Allocation'!I$8*W100*'Input| Projects'!$AO100,"DNSP defined",'Calc| Overheads Allocation'!I$78*'Input| Projects'!$AV100,0),0)</f>
        <v>0</v>
      </c>
      <c r="AN100" s="175"/>
      <c r="AO100" s="172" cm="1">
        <f t="array" ref="AO100">IFERROR(--('Input| Projects'!$AT100="Yes")*_xlfn.SWITCH('Input| Overheads'!$C$50,"Direct costs",'Calc| Overheads Allocation'!C$9*Q100,"Internal labour",'Calc| Overheads Allocation'!C$9*Q100*'Input| Projects'!$AO100,"DNSP defined",'Calc| Overheads Allocation'!C$79*'Input| Projects'!$AW100,0),0)</f>
        <v>0</v>
      </c>
      <c r="AP100" s="172" cm="1">
        <f t="array" ref="AP100">IFERROR(--('Input| Projects'!$AT100="Yes")*_xlfn.SWITCH('Input| Overheads'!$C$50,"Direct costs",'Calc| Overheads Allocation'!D$9*R100,"Internal labour",'Calc| Overheads Allocation'!D$9*R100*'Input| Projects'!$AO100,"DNSP defined",'Calc| Overheads Allocation'!D$79*'Input| Projects'!$AW100,0),0)</f>
        <v>0</v>
      </c>
      <c r="AQ100" s="172" cm="1">
        <f t="array" ref="AQ100">IFERROR(--('Input| Projects'!$AT100="Yes")*_xlfn.SWITCH('Input| Overheads'!$C$50,"Direct costs",'Calc| Overheads Allocation'!E$9*S100,"Internal labour",'Calc| Overheads Allocation'!E$9*S100*'Input| Projects'!$AO100,"DNSP defined",'Calc| Overheads Allocation'!E$79*'Input| Projects'!$AW100,0),0)</f>
        <v>0</v>
      </c>
      <c r="AR100" s="172" cm="1">
        <f t="array" ref="AR100">IFERROR(--('Input| Projects'!$AT100="Yes")*_xlfn.SWITCH('Input| Overheads'!$C$50,"Direct costs",'Calc| Overheads Allocation'!F$9*T100,"Internal labour",'Calc| Overheads Allocation'!F$9*T100*'Input| Projects'!$AO100,"DNSP defined",'Calc| Overheads Allocation'!F$79*'Input| Projects'!$AW100,0),0)</f>
        <v>0</v>
      </c>
      <c r="AS100" s="172" cm="1">
        <f t="array" ref="AS100">IFERROR(--('Input| Projects'!$AT100="Yes")*_xlfn.SWITCH('Input| Overheads'!$C$50,"Direct costs",'Calc| Overheads Allocation'!G$9*U100,"Internal labour",'Calc| Overheads Allocation'!G$9*U100*'Input| Projects'!$AO100,"DNSP defined",'Calc| Overheads Allocation'!G$79*'Input| Projects'!$AW100,0),0)</f>
        <v>0</v>
      </c>
      <c r="AT100" s="172" cm="1">
        <f t="array" ref="AT100">IFERROR(--('Input| Projects'!$AT100="Yes")*_xlfn.SWITCH('Input| Overheads'!$C$50,"Direct costs",'Calc| Overheads Allocation'!H$9*V100,"Internal labour",'Calc| Overheads Allocation'!H$9*V100*'Input| Projects'!$AO100,"DNSP defined",'Calc| Overheads Allocation'!H$79*'Input| Projects'!$AW100,0),0)</f>
        <v>0</v>
      </c>
      <c r="AU100" s="172" cm="1">
        <f t="array" ref="AU100">IFERROR(--('Input| Projects'!$AT100="Yes")*_xlfn.SWITCH('Input| Overheads'!$C$50,"Direct costs",'Calc| Overheads Allocation'!I$9*W100,"Internal labour",'Calc| Overheads Allocation'!I$9*W100*'Input| Projects'!$AO100,"DNSP defined",'Calc| Overheads Allocation'!I$79*'Input| Projects'!$AW100,0),0)</f>
        <v>0</v>
      </c>
      <c r="AV100" s="175"/>
      <c r="AW100" s="172">
        <f t="shared" si="46"/>
        <v>0</v>
      </c>
      <c r="AX100" s="172">
        <f t="shared" si="47"/>
        <v>0</v>
      </c>
      <c r="AY100" s="172">
        <f t="shared" si="48"/>
        <v>0</v>
      </c>
      <c r="AZ100" s="172">
        <f t="shared" si="49"/>
        <v>0</v>
      </c>
      <c r="BA100" s="172">
        <f t="shared" si="50"/>
        <v>0</v>
      </c>
      <c r="BB100" s="172">
        <f t="shared" si="51"/>
        <v>0</v>
      </c>
      <c r="BC100" s="172">
        <f t="shared" si="52"/>
        <v>0</v>
      </c>
      <c r="BD100" s="176"/>
      <c r="BE100" s="172">
        <f t="shared" si="53"/>
        <v>0</v>
      </c>
      <c r="BF100" s="172">
        <f t="shared" si="54"/>
        <v>0</v>
      </c>
      <c r="BG100" s="172">
        <f t="shared" si="55"/>
        <v>0</v>
      </c>
      <c r="BH100" s="172">
        <f t="shared" si="56"/>
        <v>0</v>
      </c>
      <c r="BI100" s="172">
        <f t="shared" si="57"/>
        <v>0</v>
      </c>
      <c r="BJ100" s="172">
        <f t="shared" si="58"/>
        <v>0</v>
      </c>
      <c r="BK100" s="172">
        <f t="shared" si="59"/>
        <v>0</v>
      </c>
      <c r="BL100" s="176"/>
      <c r="BM100" s="172">
        <f t="shared" si="38"/>
        <v>0</v>
      </c>
      <c r="BN100" s="172">
        <f t="shared" si="39"/>
        <v>0</v>
      </c>
      <c r="BO100" s="172">
        <f t="shared" si="40"/>
        <v>0</v>
      </c>
      <c r="BP100" s="172">
        <f t="shared" si="41"/>
        <v>0</v>
      </c>
      <c r="BQ100" s="172">
        <f t="shared" si="42"/>
        <v>0</v>
      </c>
      <c r="BR100" s="172">
        <f t="shared" si="43"/>
        <v>0</v>
      </c>
      <c r="BS100" s="172">
        <f t="shared" si="44"/>
        <v>0</v>
      </c>
      <c r="BT100" s="55"/>
      <c r="BU100" s="158">
        <f>SUMIF('Input| Projects'!$BA$8:$CX$8,RIGHT(BU$9,3),'Input| Projects'!$BA100:$CX100)</f>
        <v>0</v>
      </c>
      <c r="BV100" s="158">
        <f>SUMIF('Input| Projects'!$BA$8:$CX$8,RIGHT(BV$9,3),'Input| Projects'!$BA100:$CX100)</f>
        <v>0</v>
      </c>
      <c r="BW100" s="79" t="str">
        <f t="shared" si="45"/>
        <v/>
      </c>
    </row>
    <row r="101" spans="2:75" x14ac:dyDescent="0.2">
      <c r="B101" s="123">
        <f>IFERROR('Input| Projects'!B101,"")</f>
        <v>92</v>
      </c>
      <c r="C101" s="160" t="str">
        <f>IFERROR(IF('Input| Projects'!C101="","",'Input| Projects'!C101),"")</f>
        <v/>
      </c>
      <c r="D101" s="160" t="str">
        <f>IFERROR(IF('Input| Projects'!D101="","",'Input| Projects'!D101),"")</f>
        <v/>
      </c>
      <c r="E101" s="53"/>
      <c r="F101" s="160" t="str">
        <f>IF(LEN('Input| Projects'!F101)&gt;0,'Input| Projects'!F101,"")</f>
        <v/>
      </c>
      <c r="G101" s="160" t="str">
        <f>IF(LEN('Input| Projects'!G101)&gt;0,'Input| Projects'!G101,"")</f>
        <v/>
      </c>
      <c r="H101" s="10"/>
      <c r="I101" s="194" cm="1">
        <f t="array" ref="I101">IF(LEN($F101)&gt;0,1+IFERROR(SUMPRODUCT(TRANSPOSE('Input| Projects'!$AO101:$AQ101),INDEX('Input| Escalations'!$F$27:$L$29,,MATCH(Q$9,'Input| Escalations'!$F$21:$L$21,0))),0),0)</f>
        <v>0</v>
      </c>
      <c r="J101" s="194" cm="1">
        <f t="array" ref="J101">IF(LEN($F101)&gt;0,1+IFERROR(SUMPRODUCT(TRANSPOSE('Input| Projects'!$AO101:$AQ101),INDEX('Input| Escalations'!$F$27:$L$29,,MATCH(R$9,'Input| Escalations'!$F$21:$L$21,0))),0),0)</f>
        <v>0</v>
      </c>
      <c r="K101" s="194" cm="1">
        <f t="array" ref="K101">IF(LEN($F101)&gt;0,1+IFERROR(SUMPRODUCT(TRANSPOSE('Input| Projects'!$AO101:$AQ101),INDEX('Input| Escalations'!$F$27:$L$29,,MATCH(S$9,'Input| Escalations'!$F$21:$L$21,0))),0),0)</f>
        <v>0</v>
      </c>
      <c r="L101" s="194" cm="1">
        <f t="array" ref="L101">IF(LEN($F101)&gt;0,1+IFERROR(SUMPRODUCT(TRANSPOSE('Input| Projects'!$AO101:$AQ101),INDEX('Input| Escalations'!$F$27:$L$29,,MATCH(T$9,'Input| Escalations'!$F$21:$L$21,0))),0),0)</f>
        <v>0</v>
      </c>
      <c r="M101" s="194" cm="1">
        <f t="array" ref="M101">IF(LEN($F101)&gt;0,1+IFERROR(SUMPRODUCT(TRANSPOSE('Input| Projects'!$AO101:$AQ101),INDEX('Input| Escalations'!$F$27:$L$29,,MATCH(U$9,'Input| Escalations'!$F$21:$L$21,0))),0),0)</f>
        <v>0</v>
      </c>
      <c r="N101" s="194" cm="1">
        <f t="array" ref="N101">IF(LEN($F101)&gt;0,1+IFERROR(SUMPRODUCT(TRANSPOSE('Input| Projects'!$AO101:$AQ101),INDEX('Input| Escalations'!$F$27:$L$29,,MATCH(V$9,'Input| Escalations'!$F$21:$L$21,0))),0),0)</f>
        <v>0</v>
      </c>
      <c r="O101" s="194" cm="1">
        <f t="array" ref="O101">IF(LEN($F101)&gt;0,1+IFERROR(SUMPRODUCT(TRANSPOSE('Input| Projects'!$AO101:$AQ101),INDEX('Input| Escalations'!$F$27:$L$29,,MATCH(W$9,'Input| Escalations'!$F$21:$L$21,0))),0),0)</f>
        <v>0</v>
      </c>
      <c r="P101" s="10"/>
      <c r="Q101" s="172">
        <f>IFERROR(IF(ISNUMBER(FIND("decision",'Input| Setup'!$F$6)),'Input| Projects'!Y101,'Input| Projects'!I101)*'Input| Escalations'!$I$17*I101,0)</f>
        <v>0</v>
      </c>
      <c r="R101" s="172">
        <f>IFERROR(IF(ISNUMBER(FIND("decision",'Input| Setup'!$F$6)),'Input| Projects'!Z101,'Input| Projects'!J101)*'Input| Escalations'!$I$17*J101,0)</f>
        <v>0</v>
      </c>
      <c r="S101" s="172">
        <f>IFERROR(IF(ISNUMBER(FIND("decision",'Input| Setup'!$F$6)),'Input| Projects'!AA101,'Input| Projects'!K101)*'Input| Escalations'!$I$17*K101,0)</f>
        <v>0</v>
      </c>
      <c r="T101" s="172">
        <f>IFERROR(IF(ISNUMBER(FIND("decision",'Input| Setup'!$F$6)),'Input| Projects'!AB101,'Input| Projects'!L101)*'Input| Escalations'!$I$17*L101,0)</f>
        <v>0</v>
      </c>
      <c r="U101" s="172">
        <f>IFERROR(IF(ISNUMBER(FIND("decision",'Input| Setup'!$F$6)),'Input| Projects'!AC101,'Input| Projects'!M101)*'Input| Escalations'!$I$17*M101,0)</f>
        <v>0</v>
      </c>
      <c r="V101" s="172">
        <f>IFERROR(IF(ISNUMBER(FIND("decision",'Input| Setup'!$F$6)),'Input| Projects'!AD101,'Input| Projects'!N101)*'Input| Escalations'!$I$17*N101,0)</f>
        <v>0</v>
      </c>
      <c r="W101" s="172">
        <f>IFERROR(IF(ISNUMBER(FIND("decision",'Input| Setup'!$F$6)),'Input| Projects'!AE101,'Input| Projects'!O101)*'Input| Escalations'!$I$17*O101,0)</f>
        <v>0</v>
      </c>
      <c r="X101" s="175"/>
      <c r="Y101" s="172">
        <f>IF(ISNUMBER(FIND("decision",'Input| Setup'!$F$6)),'Input| Projects'!AG101,'Input| Projects'!Q101)*I101*'Input| Escalations'!$I$17</f>
        <v>0</v>
      </c>
      <c r="Z101" s="172">
        <f>IF(ISNUMBER(FIND("decision",'Input| Setup'!$F$6)),'Input| Projects'!AH101,'Input| Projects'!R101)*J101*'Input| Escalations'!$I$17</f>
        <v>0</v>
      </c>
      <c r="AA101" s="172">
        <f>IF(ISNUMBER(FIND("decision",'Input| Setup'!$F$6)),'Input| Projects'!AI101,'Input| Projects'!S101)*K101*'Input| Escalations'!$I$17</f>
        <v>0</v>
      </c>
      <c r="AB101" s="172">
        <f>IF(ISNUMBER(FIND("decision",'Input| Setup'!$F$6)),'Input| Projects'!AJ101,'Input| Projects'!T101)*L101*'Input| Escalations'!$I$17</f>
        <v>0</v>
      </c>
      <c r="AC101" s="172">
        <f>IF(ISNUMBER(FIND("decision",'Input| Setup'!$F$6)),'Input| Projects'!AK101,'Input| Projects'!U101)*M101*'Input| Escalations'!$I$17</f>
        <v>0</v>
      </c>
      <c r="AD101" s="172">
        <f>IF(ISNUMBER(FIND("decision",'Input| Setup'!$F$6)),'Input| Projects'!AL101,'Input| Projects'!V101)*N101*'Input| Escalations'!$I$17</f>
        <v>0</v>
      </c>
      <c r="AE101" s="172">
        <f>IF(ISNUMBER(FIND("decision",'Input| Setup'!$F$6)),'Input| Projects'!AM101,'Input| Projects'!W101)*O101*'Input| Escalations'!$I$17</f>
        <v>0</v>
      </c>
      <c r="AF101" s="175"/>
      <c r="AG101" s="172" cm="1">
        <f t="array" ref="AG101">IFERROR(--('Input| Projects'!$AS101="Yes")*_xlfn.SWITCH('Input| Overheads'!$C$50,"Direct costs",'Calc| Overheads Allocation'!C$8*Q101,"Internal labour",'Calc| Overheads Allocation'!C$8*Q101*'Input| Projects'!$AO101,"DNSP defined",'Calc| Overheads Allocation'!C$78*'Input| Projects'!$AV101,0),0)</f>
        <v>0</v>
      </c>
      <c r="AH101" s="172" cm="1">
        <f t="array" ref="AH101">IFERROR(--('Input| Projects'!$AS101="Yes")*_xlfn.SWITCH('Input| Overheads'!$C$50,"Direct costs",'Calc| Overheads Allocation'!D$8*R101,"Internal labour",'Calc| Overheads Allocation'!D$8*R101*'Input| Projects'!$AO101,"DNSP defined",'Calc| Overheads Allocation'!D$78*'Input| Projects'!$AV101,0),0)</f>
        <v>0</v>
      </c>
      <c r="AI101" s="172" cm="1">
        <f t="array" ref="AI101">IFERROR(--('Input| Projects'!$AS101="Yes")*_xlfn.SWITCH('Input| Overheads'!$C$50,"Direct costs",'Calc| Overheads Allocation'!E$8*S101,"Internal labour",'Calc| Overheads Allocation'!E$8*S101*'Input| Projects'!$AO101,"DNSP defined",'Calc| Overheads Allocation'!E$78*'Input| Projects'!$AV101,0),0)</f>
        <v>0</v>
      </c>
      <c r="AJ101" s="172" cm="1">
        <f t="array" ref="AJ101">IFERROR(--('Input| Projects'!$AS101="Yes")*_xlfn.SWITCH('Input| Overheads'!$C$50,"Direct costs",'Calc| Overheads Allocation'!F$8*T101,"Internal labour",'Calc| Overheads Allocation'!F$8*T101*'Input| Projects'!$AO101,"DNSP defined",'Calc| Overheads Allocation'!F$78*'Input| Projects'!$AV101,0),0)</f>
        <v>0</v>
      </c>
      <c r="AK101" s="172" cm="1">
        <f t="array" ref="AK101">IFERROR(--('Input| Projects'!$AS101="Yes")*_xlfn.SWITCH('Input| Overheads'!$C$50,"Direct costs",'Calc| Overheads Allocation'!G$8*U101,"Internal labour",'Calc| Overheads Allocation'!G$8*U101*'Input| Projects'!$AO101,"DNSP defined",'Calc| Overheads Allocation'!G$78*'Input| Projects'!$AV101,0),0)</f>
        <v>0</v>
      </c>
      <c r="AL101" s="172" cm="1">
        <f t="array" ref="AL101">IFERROR(--('Input| Projects'!$AS101="Yes")*_xlfn.SWITCH('Input| Overheads'!$C$50,"Direct costs",'Calc| Overheads Allocation'!H$8*V101,"Internal labour",'Calc| Overheads Allocation'!H$8*V101*'Input| Projects'!$AO101,"DNSP defined",'Calc| Overheads Allocation'!H$78*'Input| Projects'!$AV101,0),0)</f>
        <v>0</v>
      </c>
      <c r="AM101" s="172" cm="1">
        <f t="array" ref="AM101">IFERROR(--('Input| Projects'!$AS101="Yes")*_xlfn.SWITCH('Input| Overheads'!$C$50,"Direct costs",'Calc| Overheads Allocation'!I$8*W101,"Internal labour",'Calc| Overheads Allocation'!I$8*W101*'Input| Projects'!$AO101,"DNSP defined",'Calc| Overheads Allocation'!I$78*'Input| Projects'!$AV101,0),0)</f>
        <v>0</v>
      </c>
      <c r="AN101" s="175"/>
      <c r="AO101" s="172" cm="1">
        <f t="array" ref="AO101">IFERROR(--('Input| Projects'!$AT101="Yes")*_xlfn.SWITCH('Input| Overheads'!$C$50,"Direct costs",'Calc| Overheads Allocation'!C$9*Q101,"Internal labour",'Calc| Overheads Allocation'!C$9*Q101*'Input| Projects'!$AO101,"DNSP defined",'Calc| Overheads Allocation'!C$79*'Input| Projects'!$AW101,0),0)</f>
        <v>0</v>
      </c>
      <c r="AP101" s="172" cm="1">
        <f t="array" ref="AP101">IFERROR(--('Input| Projects'!$AT101="Yes")*_xlfn.SWITCH('Input| Overheads'!$C$50,"Direct costs",'Calc| Overheads Allocation'!D$9*R101,"Internal labour",'Calc| Overheads Allocation'!D$9*R101*'Input| Projects'!$AO101,"DNSP defined",'Calc| Overheads Allocation'!D$79*'Input| Projects'!$AW101,0),0)</f>
        <v>0</v>
      </c>
      <c r="AQ101" s="172" cm="1">
        <f t="array" ref="AQ101">IFERROR(--('Input| Projects'!$AT101="Yes")*_xlfn.SWITCH('Input| Overheads'!$C$50,"Direct costs",'Calc| Overheads Allocation'!E$9*S101,"Internal labour",'Calc| Overheads Allocation'!E$9*S101*'Input| Projects'!$AO101,"DNSP defined",'Calc| Overheads Allocation'!E$79*'Input| Projects'!$AW101,0),0)</f>
        <v>0</v>
      </c>
      <c r="AR101" s="172" cm="1">
        <f t="array" ref="AR101">IFERROR(--('Input| Projects'!$AT101="Yes")*_xlfn.SWITCH('Input| Overheads'!$C$50,"Direct costs",'Calc| Overheads Allocation'!F$9*T101,"Internal labour",'Calc| Overheads Allocation'!F$9*T101*'Input| Projects'!$AO101,"DNSP defined",'Calc| Overheads Allocation'!F$79*'Input| Projects'!$AW101,0),0)</f>
        <v>0</v>
      </c>
      <c r="AS101" s="172" cm="1">
        <f t="array" ref="AS101">IFERROR(--('Input| Projects'!$AT101="Yes")*_xlfn.SWITCH('Input| Overheads'!$C$50,"Direct costs",'Calc| Overheads Allocation'!G$9*U101,"Internal labour",'Calc| Overheads Allocation'!G$9*U101*'Input| Projects'!$AO101,"DNSP defined",'Calc| Overheads Allocation'!G$79*'Input| Projects'!$AW101,0),0)</f>
        <v>0</v>
      </c>
      <c r="AT101" s="172" cm="1">
        <f t="array" ref="AT101">IFERROR(--('Input| Projects'!$AT101="Yes")*_xlfn.SWITCH('Input| Overheads'!$C$50,"Direct costs",'Calc| Overheads Allocation'!H$9*V101,"Internal labour",'Calc| Overheads Allocation'!H$9*V101*'Input| Projects'!$AO101,"DNSP defined",'Calc| Overheads Allocation'!H$79*'Input| Projects'!$AW101,0),0)</f>
        <v>0</v>
      </c>
      <c r="AU101" s="172" cm="1">
        <f t="array" ref="AU101">IFERROR(--('Input| Projects'!$AT101="Yes")*_xlfn.SWITCH('Input| Overheads'!$C$50,"Direct costs",'Calc| Overheads Allocation'!I$9*W101,"Internal labour",'Calc| Overheads Allocation'!I$9*W101*'Input| Projects'!$AO101,"DNSP defined",'Calc| Overheads Allocation'!I$79*'Input| Projects'!$AW101,0),0)</f>
        <v>0</v>
      </c>
      <c r="AV101" s="175"/>
      <c r="AW101" s="172">
        <f t="shared" si="46"/>
        <v>0</v>
      </c>
      <c r="AX101" s="172">
        <f t="shared" si="47"/>
        <v>0</v>
      </c>
      <c r="AY101" s="172">
        <f t="shared" si="48"/>
        <v>0</v>
      </c>
      <c r="AZ101" s="172">
        <f t="shared" si="49"/>
        <v>0</v>
      </c>
      <c r="BA101" s="172">
        <f t="shared" si="50"/>
        <v>0</v>
      </c>
      <c r="BB101" s="172">
        <f t="shared" si="51"/>
        <v>0</v>
      </c>
      <c r="BC101" s="172">
        <f t="shared" si="52"/>
        <v>0</v>
      </c>
      <c r="BD101" s="176"/>
      <c r="BE101" s="172">
        <f t="shared" si="53"/>
        <v>0</v>
      </c>
      <c r="BF101" s="172">
        <f t="shared" si="54"/>
        <v>0</v>
      </c>
      <c r="BG101" s="172">
        <f t="shared" si="55"/>
        <v>0</v>
      </c>
      <c r="BH101" s="172">
        <f t="shared" si="56"/>
        <v>0</v>
      </c>
      <c r="BI101" s="172">
        <f t="shared" si="57"/>
        <v>0</v>
      </c>
      <c r="BJ101" s="172">
        <f t="shared" si="58"/>
        <v>0</v>
      </c>
      <c r="BK101" s="172">
        <f t="shared" si="59"/>
        <v>0</v>
      </c>
      <c r="BL101" s="176"/>
      <c r="BM101" s="172">
        <f t="shared" si="38"/>
        <v>0</v>
      </c>
      <c r="BN101" s="172">
        <f t="shared" si="39"/>
        <v>0</v>
      </c>
      <c r="BO101" s="172">
        <f t="shared" si="40"/>
        <v>0</v>
      </c>
      <c r="BP101" s="172">
        <f t="shared" si="41"/>
        <v>0</v>
      </c>
      <c r="BQ101" s="172">
        <f t="shared" si="42"/>
        <v>0</v>
      </c>
      <c r="BR101" s="172">
        <f t="shared" si="43"/>
        <v>0</v>
      </c>
      <c r="BS101" s="172">
        <f t="shared" si="44"/>
        <v>0</v>
      </c>
      <c r="BT101" s="55"/>
      <c r="BU101" s="158">
        <f>SUMIF('Input| Projects'!$BA$8:$CX$8,RIGHT(BU$9,3),'Input| Projects'!$BA101:$CX101)</f>
        <v>0</v>
      </c>
      <c r="BV101" s="158">
        <f>SUMIF('Input| Projects'!$BA$8:$CX$8,RIGHT(BV$9,3),'Input| Projects'!$BA101:$CX101)</f>
        <v>0</v>
      </c>
      <c r="BW101" s="79" t="str">
        <f t="shared" si="45"/>
        <v/>
      </c>
    </row>
    <row r="102" spans="2:75" x14ac:dyDescent="0.2">
      <c r="B102" s="123">
        <f>IFERROR('Input| Projects'!B102,"")</f>
        <v>93</v>
      </c>
      <c r="C102" s="160" t="str">
        <f>IFERROR(IF('Input| Projects'!C102="","",'Input| Projects'!C102),"")</f>
        <v/>
      </c>
      <c r="D102" s="160" t="str">
        <f>IFERROR(IF('Input| Projects'!D102="","",'Input| Projects'!D102),"")</f>
        <v/>
      </c>
      <c r="E102" s="53"/>
      <c r="F102" s="160" t="str">
        <f>IF(LEN('Input| Projects'!F102)&gt;0,'Input| Projects'!F102,"")</f>
        <v/>
      </c>
      <c r="G102" s="160" t="str">
        <f>IF(LEN('Input| Projects'!G102)&gt;0,'Input| Projects'!G102,"")</f>
        <v/>
      </c>
      <c r="H102" s="10"/>
      <c r="I102" s="194" cm="1">
        <f t="array" ref="I102">IF(LEN($F102)&gt;0,1+IFERROR(SUMPRODUCT(TRANSPOSE('Input| Projects'!$AO102:$AQ102),INDEX('Input| Escalations'!$F$27:$L$29,,MATCH(Q$9,'Input| Escalations'!$F$21:$L$21,0))),0),0)</f>
        <v>0</v>
      </c>
      <c r="J102" s="194" cm="1">
        <f t="array" ref="J102">IF(LEN($F102)&gt;0,1+IFERROR(SUMPRODUCT(TRANSPOSE('Input| Projects'!$AO102:$AQ102),INDEX('Input| Escalations'!$F$27:$L$29,,MATCH(R$9,'Input| Escalations'!$F$21:$L$21,0))),0),0)</f>
        <v>0</v>
      </c>
      <c r="K102" s="194" cm="1">
        <f t="array" ref="K102">IF(LEN($F102)&gt;0,1+IFERROR(SUMPRODUCT(TRANSPOSE('Input| Projects'!$AO102:$AQ102),INDEX('Input| Escalations'!$F$27:$L$29,,MATCH(S$9,'Input| Escalations'!$F$21:$L$21,0))),0),0)</f>
        <v>0</v>
      </c>
      <c r="L102" s="194" cm="1">
        <f t="array" ref="L102">IF(LEN($F102)&gt;0,1+IFERROR(SUMPRODUCT(TRANSPOSE('Input| Projects'!$AO102:$AQ102),INDEX('Input| Escalations'!$F$27:$L$29,,MATCH(T$9,'Input| Escalations'!$F$21:$L$21,0))),0),0)</f>
        <v>0</v>
      </c>
      <c r="M102" s="194" cm="1">
        <f t="array" ref="M102">IF(LEN($F102)&gt;0,1+IFERROR(SUMPRODUCT(TRANSPOSE('Input| Projects'!$AO102:$AQ102),INDEX('Input| Escalations'!$F$27:$L$29,,MATCH(U$9,'Input| Escalations'!$F$21:$L$21,0))),0),0)</f>
        <v>0</v>
      </c>
      <c r="N102" s="194" cm="1">
        <f t="array" ref="N102">IF(LEN($F102)&gt;0,1+IFERROR(SUMPRODUCT(TRANSPOSE('Input| Projects'!$AO102:$AQ102),INDEX('Input| Escalations'!$F$27:$L$29,,MATCH(V$9,'Input| Escalations'!$F$21:$L$21,0))),0),0)</f>
        <v>0</v>
      </c>
      <c r="O102" s="194" cm="1">
        <f t="array" ref="O102">IF(LEN($F102)&gt;0,1+IFERROR(SUMPRODUCT(TRANSPOSE('Input| Projects'!$AO102:$AQ102),INDEX('Input| Escalations'!$F$27:$L$29,,MATCH(W$9,'Input| Escalations'!$F$21:$L$21,0))),0),0)</f>
        <v>0</v>
      </c>
      <c r="P102" s="10"/>
      <c r="Q102" s="172">
        <f>IFERROR(IF(ISNUMBER(FIND("decision",'Input| Setup'!$F$6)),'Input| Projects'!Y102,'Input| Projects'!I102)*'Input| Escalations'!$I$17*I102,0)</f>
        <v>0</v>
      </c>
      <c r="R102" s="172">
        <f>IFERROR(IF(ISNUMBER(FIND("decision",'Input| Setup'!$F$6)),'Input| Projects'!Z102,'Input| Projects'!J102)*'Input| Escalations'!$I$17*J102,0)</f>
        <v>0</v>
      </c>
      <c r="S102" s="172">
        <f>IFERROR(IF(ISNUMBER(FIND("decision",'Input| Setup'!$F$6)),'Input| Projects'!AA102,'Input| Projects'!K102)*'Input| Escalations'!$I$17*K102,0)</f>
        <v>0</v>
      </c>
      <c r="T102" s="172">
        <f>IFERROR(IF(ISNUMBER(FIND("decision",'Input| Setup'!$F$6)),'Input| Projects'!AB102,'Input| Projects'!L102)*'Input| Escalations'!$I$17*L102,0)</f>
        <v>0</v>
      </c>
      <c r="U102" s="172">
        <f>IFERROR(IF(ISNUMBER(FIND("decision",'Input| Setup'!$F$6)),'Input| Projects'!AC102,'Input| Projects'!M102)*'Input| Escalations'!$I$17*M102,0)</f>
        <v>0</v>
      </c>
      <c r="V102" s="172">
        <f>IFERROR(IF(ISNUMBER(FIND("decision",'Input| Setup'!$F$6)),'Input| Projects'!AD102,'Input| Projects'!N102)*'Input| Escalations'!$I$17*N102,0)</f>
        <v>0</v>
      </c>
      <c r="W102" s="172">
        <f>IFERROR(IF(ISNUMBER(FIND("decision",'Input| Setup'!$F$6)),'Input| Projects'!AE102,'Input| Projects'!O102)*'Input| Escalations'!$I$17*O102,0)</f>
        <v>0</v>
      </c>
      <c r="X102" s="175"/>
      <c r="Y102" s="172">
        <f>IF(ISNUMBER(FIND("decision",'Input| Setup'!$F$6)),'Input| Projects'!AG102,'Input| Projects'!Q102)*I102*'Input| Escalations'!$I$17</f>
        <v>0</v>
      </c>
      <c r="Z102" s="172">
        <f>IF(ISNUMBER(FIND("decision",'Input| Setup'!$F$6)),'Input| Projects'!AH102,'Input| Projects'!R102)*J102*'Input| Escalations'!$I$17</f>
        <v>0</v>
      </c>
      <c r="AA102" s="172">
        <f>IF(ISNUMBER(FIND("decision",'Input| Setup'!$F$6)),'Input| Projects'!AI102,'Input| Projects'!S102)*K102*'Input| Escalations'!$I$17</f>
        <v>0</v>
      </c>
      <c r="AB102" s="172">
        <f>IF(ISNUMBER(FIND("decision",'Input| Setup'!$F$6)),'Input| Projects'!AJ102,'Input| Projects'!T102)*L102*'Input| Escalations'!$I$17</f>
        <v>0</v>
      </c>
      <c r="AC102" s="172">
        <f>IF(ISNUMBER(FIND("decision",'Input| Setup'!$F$6)),'Input| Projects'!AK102,'Input| Projects'!U102)*M102*'Input| Escalations'!$I$17</f>
        <v>0</v>
      </c>
      <c r="AD102" s="172">
        <f>IF(ISNUMBER(FIND("decision",'Input| Setup'!$F$6)),'Input| Projects'!AL102,'Input| Projects'!V102)*N102*'Input| Escalations'!$I$17</f>
        <v>0</v>
      </c>
      <c r="AE102" s="172">
        <f>IF(ISNUMBER(FIND("decision",'Input| Setup'!$F$6)),'Input| Projects'!AM102,'Input| Projects'!W102)*O102*'Input| Escalations'!$I$17</f>
        <v>0</v>
      </c>
      <c r="AF102" s="175"/>
      <c r="AG102" s="172" cm="1">
        <f t="array" ref="AG102">IFERROR(--('Input| Projects'!$AS102="Yes")*_xlfn.SWITCH('Input| Overheads'!$C$50,"Direct costs",'Calc| Overheads Allocation'!C$8*Q102,"Internal labour",'Calc| Overheads Allocation'!C$8*Q102*'Input| Projects'!$AO102,"DNSP defined",'Calc| Overheads Allocation'!C$78*'Input| Projects'!$AV102,0),0)</f>
        <v>0</v>
      </c>
      <c r="AH102" s="172" cm="1">
        <f t="array" ref="AH102">IFERROR(--('Input| Projects'!$AS102="Yes")*_xlfn.SWITCH('Input| Overheads'!$C$50,"Direct costs",'Calc| Overheads Allocation'!D$8*R102,"Internal labour",'Calc| Overheads Allocation'!D$8*R102*'Input| Projects'!$AO102,"DNSP defined",'Calc| Overheads Allocation'!D$78*'Input| Projects'!$AV102,0),0)</f>
        <v>0</v>
      </c>
      <c r="AI102" s="172" cm="1">
        <f t="array" ref="AI102">IFERROR(--('Input| Projects'!$AS102="Yes")*_xlfn.SWITCH('Input| Overheads'!$C$50,"Direct costs",'Calc| Overheads Allocation'!E$8*S102,"Internal labour",'Calc| Overheads Allocation'!E$8*S102*'Input| Projects'!$AO102,"DNSP defined",'Calc| Overheads Allocation'!E$78*'Input| Projects'!$AV102,0),0)</f>
        <v>0</v>
      </c>
      <c r="AJ102" s="172" cm="1">
        <f t="array" ref="AJ102">IFERROR(--('Input| Projects'!$AS102="Yes")*_xlfn.SWITCH('Input| Overheads'!$C$50,"Direct costs",'Calc| Overheads Allocation'!F$8*T102,"Internal labour",'Calc| Overheads Allocation'!F$8*T102*'Input| Projects'!$AO102,"DNSP defined",'Calc| Overheads Allocation'!F$78*'Input| Projects'!$AV102,0),0)</f>
        <v>0</v>
      </c>
      <c r="AK102" s="172" cm="1">
        <f t="array" ref="AK102">IFERROR(--('Input| Projects'!$AS102="Yes")*_xlfn.SWITCH('Input| Overheads'!$C$50,"Direct costs",'Calc| Overheads Allocation'!G$8*U102,"Internal labour",'Calc| Overheads Allocation'!G$8*U102*'Input| Projects'!$AO102,"DNSP defined",'Calc| Overheads Allocation'!G$78*'Input| Projects'!$AV102,0),0)</f>
        <v>0</v>
      </c>
      <c r="AL102" s="172" cm="1">
        <f t="array" ref="AL102">IFERROR(--('Input| Projects'!$AS102="Yes")*_xlfn.SWITCH('Input| Overheads'!$C$50,"Direct costs",'Calc| Overheads Allocation'!H$8*V102,"Internal labour",'Calc| Overheads Allocation'!H$8*V102*'Input| Projects'!$AO102,"DNSP defined",'Calc| Overheads Allocation'!H$78*'Input| Projects'!$AV102,0),0)</f>
        <v>0</v>
      </c>
      <c r="AM102" s="172" cm="1">
        <f t="array" ref="AM102">IFERROR(--('Input| Projects'!$AS102="Yes")*_xlfn.SWITCH('Input| Overheads'!$C$50,"Direct costs",'Calc| Overheads Allocation'!I$8*W102,"Internal labour",'Calc| Overheads Allocation'!I$8*W102*'Input| Projects'!$AO102,"DNSP defined",'Calc| Overheads Allocation'!I$78*'Input| Projects'!$AV102,0),0)</f>
        <v>0</v>
      </c>
      <c r="AN102" s="175"/>
      <c r="AO102" s="172" cm="1">
        <f t="array" ref="AO102">IFERROR(--('Input| Projects'!$AT102="Yes")*_xlfn.SWITCH('Input| Overheads'!$C$50,"Direct costs",'Calc| Overheads Allocation'!C$9*Q102,"Internal labour",'Calc| Overheads Allocation'!C$9*Q102*'Input| Projects'!$AO102,"DNSP defined",'Calc| Overheads Allocation'!C$79*'Input| Projects'!$AW102,0),0)</f>
        <v>0</v>
      </c>
      <c r="AP102" s="172" cm="1">
        <f t="array" ref="AP102">IFERROR(--('Input| Projects'!$AT102="Yes")*_xlfn.SWITCH('Input| Overheads'!$C$50,"Direct costs",'Calc| Overheads Allocation'!D$9*R102,"Internal labour",'Calc| Overheads Allocation'!D$9*R102*'Input| Projects'!$AO102,"DNSP defined",'Calc| Overheads Allocation'!D$79*'Input| Projects'!$AW102,0),0)</f>
        <v>0</v>
      </c>
      <c r="AQ102" s="172" cm="1">
        <f t="array" ref="AQ102">IFERROR(--('Input| Projects'!$AT102="Yes")*_xlfn.SWITCH('Input| Overheads'!$C$50,"Direct costs",'Calc| Overheads Allocation'!E$9*S102,"Internal labour",'Calc| Overheads Allocation'!E$9*S102*'Input| Projects'!$AO102,"DNSP defined",'Calc| Overheads Allocation'!E$79*'Input| Projects'!$AW102,0),0)</f>
        <v>0</v>
      </c>
      <c r="AR102" s="172" cm="1">
        <f t="array" ref="AR102">IFERROR(--('Input| Projects'!$AT102="Yes")*_xlfn.SWITCH('Input| Overheads'!$C$50,"Direct costs",'Calc| Overheads Allocation'!F$9*T102,"Internal labour",'Calc| Overheads Allocation'!F$9*T102*'Input| Projects'!$AO102,"DNSP defined",'Calc| Overheads Allocation'!F$79*'Input| Projects'!$AW102,0),0)</f>
        <v>0</v>
      </c>
      <c r="AS102" s="172" cm="1">
        <f t="array" ref="AS102">IFERROR(--('Input| Projects'!$AT102="Yes")*_xlfn.SWITCH('Input| Overheads'!$C$50,"Direct costs",'Calc| Overheads Allocation'!G$9*U102,"Internal labour",'Calc| Overheads Allocation'!G$9*U102*'Input| Projects'!$AO102,"DNSP defined",'Calc| Overheads Allocation'!G$79*'Input| Projects'!$AW102,0),0)</f>
        <v>0</v>
      </c>
      <c r="AT102" s="172" cm="1">
        <f t="array" ref="AT102">IFERROR(--('Input| Projects'!$AT102="Yes")*_xlfn.SWITCH('Input| Overheads'!$C$50,"Direct costs",'Calc| Overheads Allocation'!H$9*V102,"Internal labour",'Calc| Overheads Allocation'!H$9*V102*'Input| Projects'!$AO102,"DNSP defined",'Calc| Overheads Allocation'!H$79*'Input| Projects'!$AW102,0),0)</f>
        <v>0</v>
      </c>
      <c r="AU102" s="172" cm="1">
        <f t="array" ref="AU102">IFERROR(--('Input| Projects'!$AT102="Yes")*_xlfn.SWITCH('Input| Overheads'!$C$50,"Direct costs",'Calc| Overheads Allocation'!I$9*W102,"Internal labour",'Calc| Overheads Allocation'!I$9*W102*'Input| Projects'!$AO102,"DNSP defined",'Calc| Overheads Allocation'!I$79*'Input| Projects'!$AW102,0),0)</f>
        <v>0</v>
      </c>
      <c r="AV102" s="175"/>
      <c r="AW102" s="172">
        <f t="shared" si="46"/>
        <v>0</v>
      </c>
      <c r="AX102" s="172">
        <f t="shared" si="47"/>
        <v>0</v>
      </c>
      <c r="AY102" s="172">
        <f t="shared" si="48"/>
        <v>0</v>
      </c>
      <c r="AZ102" s="172">
        <f t="shared" si="49"/>
        <v>0</v>
      </c>
      <c r="BA102" s="172">
        <f t="shared" si="50"/>
        <v>0</v>
      </c>
      <c r="BB102" s="172">
        <f t="shared" si="51"/>
        <v>0</v>
      </c>
      <c r="BC102" s="172">
        <f t="shared" si="52"/>
        <v>0</v>
      </c>
      <c r="BD102" s="176"/>
      <c r="BE102" s="172">
        <f t="shared" si="53"/>
        <v>0</v>
      </c>
      <c r="BF102" s="172">
        <f t="shared" si="54"/>
        <v>0</v>
      </c>
      <c r="BG102" s="172">
        <f t="shared" si="55"/>
        <v>0</v>
      </c>
      <c r="BH102" s="172">
        <f t="shared" si="56"/>
        <v>0</v>
      </c>
      <c r="BI102" s="172">
        <f t="shared" si="57"/>
        <v>0</v>
      </c>
      <c r="BJ102" s="172">
        <f t="shared" si="58"/>
        <v>0</v>
      </c>
      <c r="BK102" s="172">
        <f t="shared" si="59"/>
        <v>0</v>
      </c>
      <c r="BL102" s="176"/>
      <c r="BM102" s="172">
        <f t="shared" si="38"/>
        <v>0</v>
      </c>
      <c r="BN102" s="172">
        <f t="shared" si="39"/>
        <v>0</v>
      </c>
      <c r="BO102" s="172">
        <f t="shared" si="40"/>
        <v>0</v>
      </c>
      <c r="BP102" s="172">
        <f t="shared" si="41"/>
        <v>0</v>
      </c>
      <c r="BQ102" s="172">
        <f t="shared" si="42"/>
        <v>0</v>
      </c>
      <c r="BR102" s="172">
        <f t="shared" si="43"/>
        <v>0</v>
      </c>
      <c r="BS102" s="172">
        <f t="shared" si="44"/>
        <v>0</v>
      </c>
      <c r="BT102" s="55"/>
      <c r="BU102" s="158">
        <f>SUMIF('Input| Projects'!$BA$8:$CX$8,RIGHT(BU$9,3),'Input| Projects'!$BA102:$CX102)</f>
        <v>0</v>
      </c>
      <c r="BV102" s="158">
        <f>SUMIF('Input| Projects'!$BA$8:$CX$8,RIGHT(BV$9,3),'Input| Projects'!$BA102:$CX102)</f>
        <v>0</v>
      </c>
      <c r="BW102" s="79" t="str">
        <f t="shared" si="45"/>
        <v/>
      </c>
    </row>
    <row r="103" spans="2:75" x14ac:dyDescent="0.2">
      <c r="B103" s="123">
        <f>IFERROR('Input| Projects'!B103,"")</f>
        <v>94</v>
      </c>
      <c r="C103" s="160" t="str">
        <f>IFERROR(IF('Input| Projects'!C103="","",'Input| Projects'!C103),"")</f>
        <v/>
      </c>
      <c r="D103" s="160" t="str">
        <f>IFERROR(IF('Input| Projects'!D103="","",'Input| Projects'!D103),"")</f>
        <v/>
      </c>
      <c r="E103" s="53"/>
      <c r="F103" s="160" t="str">
        <f>IF(LEN('Input| Projects'!F103)&gt;0,'Input| Projects'!F103,"")</f>
        <v/>
      </c>
      <c r="G103" s="160" t="str">
        <f>IF(LEN('Input| Projects'!G103)&gt;0,'Input| Projects'!G103,"")</f>
        <v/>
      </c>
      <c r="H103" s="10"/>
      <c r="I103" s="194" cm="1">
        <f t="array" ref="I103">IF(LEN($F103)&gt;0,1+IFERROR(SUMPRODUCT(TRANSPOSE('Input| Projects'!$AO103:$AQ103),INDEX('Input| Escalations'!$F$27:$L$29,,MATCH(Q$9,'Input| Escalations'!$F$21:$L$21,0))),0),0)</f>
        <v>0</v>
      </c>
      <c r="J103" s="194" cm="1">
        <f t="array" ref="J103">IF(LEN($F103)&gt;0,1+IFERROR(SUMPRODUCT(TRANSPOSE('Input| Projects'!$AO103:$AQ103),INDEX('Input| Escalations'!$F$27:$L$29,,MATCH(R$9,'Input| Escalations'!$F$21:$L$21,0))),0),0)</f>
        <v>0</v>
      </c>
      <c r="K103" s="194" cm="1">
        <f t="array" ref="K103">IF(LEN($F103)&gt;0,1+IFERROR(SUMPRODUCT(TRANSPOSE('Input| Projects'!$AO103:$AQ103),INDEX('Input| Escalations'!$F$27:$L$29,,MATCH(S$9,'Input| Escalations'!$F$21:$L$21,0))),0),0)</f>
        <v>0</v>
      </c>
      <c r="L103" s="194" cm="1">
        <f t="array" ref="L103">IF(LEN($F103)&gt;0,1+IFERROR(SUMPRODUCT(TRANSPOSE('Input| Projects'!$AO103:$AQ103),INDEX('Input| Escalations'!$F$27:$L$29,,MATCH(T$9,'Input| Escalations'!$F$21:$L$21,0))),0),0)</f>
        <v>0</v>
      </c>
      <c r="M103" s="194" cm="1">
        <f t="array" ref="M103">IF(LEN($F103)&gt;0,1+IFERROR(SUMPRODUCT(TRANSPOSE('Input| Projects'!$AO103:$AQ103),INDEX('Input| Escalations'!$F$27:$L$29,,MATCH(U$9,'Input| Escalations'!$F$21:$L$21,0))),0),0)</f>
        <v>0</v>
      </c>
      <c r="N103" s="194" cm="1">
        <f t="array" ref="N103">IF(LEN($F103)&gt;0,1+IFERROR(SUMPRODUCT(TRANSPOSE('Input| Projects'!$AO103:$AQ103),INDEX('Input| Escalations'!$F$27:$L$29,,MATCH(V$9,'Input| Escalations'!$F$21:$L$21,0))),0),0)</f>
        <v>0</v>
      </c>
      <c r="O103" s="194" cm="1">
        <f t="array" ref="O103">IF(LEN($F103)&gt;0,1+IFERROR(SUMPRODUCT(TRANSPOSE('Input| Projects'!$AO103:$AQ103),INDEX('Input| Escalations'!$F$27:$L$29,,MATCH(W$9,'Input| Escalations'!$F$21:$L$21,0))),0),0)</f>
        <v>0</v>
      </c>
      <c r="P103" s="10"/>
      <c r="Q103" s="172">
        <f>IFERROR(IF(ISNUMBER(FIND("decision",'Input| Setup'!$F$6)),'Input| Projects'!Y103,'Input| Projects'!I103)*'Input| Escalations'!$I$17*I103,0)</f>
        <v>0</v>
      </c>
      <c r="R103" s="172">
        <f>IFERROR(IF(ISNUMBER(FIND("decision",'Input| Setup'!$F$6)),'Input| Projects'!Z103,'Input| Projects'!J103)*'Input| Escalations'!$I$17*J103,0)</f>
        <v>0</v>
      </c>
      <c r="S103" s="172">
        <f>IFERROR(IF(ISNUMBER(FIND("decision",'Input| Setup'!$F$6)),'Input| Projects'!AA103,'Input| Projects'!K103)*'Input| Escalations'!$I$17*K103,0)</f>
        <v>0</v>
      </c>
      <c r="T103" s="172">
        <f>IFERROR(IF(ISNUMBER(FIND("decision",'Input| Setup'!$F$6)),'Input| Projects'!AB103,'Input| Projects'!L103)*'Input| Escalations'!$I$17*L103,0)</f>
        <v>0</v>
      </c>
      <c r="U103" s="172">
        <f>IFERROR(IF(ISNUMBER(FIND("decision",'Input| Setup'!$F$6)),'Input| Projects'!AC103,'Input| Projects'!M103)*'Input| Escalations'!$I$17*M103,0)</f>
        <v>0</v>
      </c>
      <c r="V103" s="172">
        <f>IFERROR(IF(ISNUMBER(FIND("decision",'Input| Setup'!$F$6)),'Input| Projects'!AD103,'Input| Projects'!N103)*'Input| Escalations'!$I$17*N103,0)</f>
        <v>0</v>
      </c>
      <c r="W103" s="172">
        <f>IFERROR(IF(ISNUMBER(FIND("decision",'Input| Setup'!$F$6)),'Input| Projects'!AE103,'Input| Projects'!O103)*'Input| Escalations'!$I$17*O103,0)</f>
        <v>0</v>
      </c>
      <c r="X103" s="175"/>
      <c r="Y103" s="172">
        <f>IF(ISNUMBER(FIND("decision",'Input| Setup'!$F$6)),'Input| Projects'!AG103,'Input| Projects'!Q103)*I103*'Input| Escalations'!$I$17</f>
        <v>0</v>
      </c>
      <c r="Z103" s="172">
        <f>IF(ISNUMBER(FIND("decision",'Input| Setup'!$F$6)),'Input| Projects'!AH103,'Input| Projects'!R103)*J103*'Input| Escalations'!$I$17</f>
        <v>0</v>
      </c>
      <c r="AA103" s="172">
        <f>IF(ISNUMBER(FIND("decision",'Input| Setup'!$F$6)),'Input| Projects'!AI103,'Input| Projects'!S103)*K103*'Input| Escalations'!$I$17</f>
        <v>0</v>
      </c>
      <c r="AB103" s="172">
        <f>IF(ISNUMBER(FIND("decision",'Input| Setup'!$F$6)),'Input| Projects'!AJ103,'Input| Projects'!T103)*L103*'Input| Escalations'!$I$17</f>
        <v>0</v>
      </c>
      <c r="AC103" s="172">
        <f>IF(ISNUMBER(FIND("decision",'Input| Setup'!$F$6)),'Input| Projects'!AK103,'Input| Projects'!U103)*M103*'Input| Escalations'!$I$17</f>
        <v>0</v>
      </c>
      <c r="AD103" s="172">
        <f>IF(ISNUMBER(FIND("decision",'Input| Setup'!$F$6)),'Input| Projects'!AL103,'Input| Projects'!V103)*N103*'Input| Escalations'!$I$17</f>
        <v>0</v>
      </c>
      <c r="AE103" s="172">
        <f>IF(ISNUMBER(FIND("decision",'Input| Setup'!$F$6)),'Input| Projects'!AM103,'Input| Projects'!W103)*O103*'Input| Escalations'!$I$17</f>
        <v>0</v>
      </c>
      <c r="AF103" s="175"/>
      <c r="AG103" s="172" cm="1">
        <f t="array" ref="AG103">IFERROR(--('Input| Projects'!$AS103="Yes")*_xlfn.SWITCH('Input| Overheads'!$C$50,"Direct costs",'Calc| Overheads Allocation'!C$8*Q103,"Internal labour",'Calc| Overheads Allocation'!C$8*Q103*'Input| Projects'!$AO103,"DNSP defined",'Calc| Overheads Allocation'!C$78*'Input| Projects'!$AV103,0),0)</f>
        <v>0</v>
      </c>
      <c r="AH103" s="172" cm="1">
        <f t="array" ref="AH103">IFERROR(--('Input| Projects'!$AS103="Yes")*_xlfn.SWITCH('Input| Overheads'!$C$50,"Direct costs",'Calc| Overheads Allocation'!D$8*R103,"Internal labour",'Calc| Overheads Allocation'!D$8*R103*'Input| Projects'!$AO103,"DNSP defined",'Calc| Overheads Allocation'!D$78*'Input| Projects'!$AV103,0),0)</f>
        <v>0</v>
      </c>
      <c r="AI103" s="172" cm="1">
        <f t="array" ref="AI103">IFERROR(--('Input| Projects'!$AS103="Yes")*_xlfn.SWITCH('Input| Overheads'!$C$50,"Direct costs",'Calc| Overheads Allocation'!E$8*S103,"Internal labour",'Calc| Overheads Allocation'!E$8*S103*'Input| Projects'!$AO103,"DNSP defined",'Calc| Overheads Allocation'!E$78*'Input| Projects'!$AV103,0),0)</f>
        <v>0</v>
      </c>
      <c r="AJ103" s="172" cm="1">
        <f t="array" ref="AJ103">IFERROR(--('Input| Projects'!$AS103="Yes")*_xlfn.SWITCH('Input| Overheads'!$C$50,"Direct costs",'Calc| Overheads Allocation'!F$8*T103,"Internal labour",'Calc| Overheads Allocation'!F$8*T103*'Input| Projects'!$AO103,"DNSP defined",'Calc| Overheads Allocation'!F$78*'Input| Projects'!$AV103,0),0)</f>
        <v>0</v>
      </c>
      <c r="AK103" s="172" cm="1">
        <f t="array" ref="AK103">IFERROR(--('Input| Projects'!$AS103="Yes")*_xlfn.SWITCH('Input| Overheads'!$C$50,"Direct costs",'Calc| Overheads Allocation'!G$8*U103,"Internal labour",'Calc| Overheads Allocation'!G$8*U103*'Input| Projects'!$AO103,"DNSP defined",'Calc| Overheads Allocation'!G$78*'Input| Projects'!$AV103,0),0)</f>
        <v>0</v>
      </c>
      <c r="AL103" s="172" cm="1">
        <f t="array" ref="AL103">IFERROR(--('Input| Projects'!$AS103="Yes")*_xlfn.SWITCH('Input| Overheads'!$C$50,"Direct costs",'Calc| Overheads Allocation'!H$8*V103,"Internal labour",'Calc| Overheads Allocation'!H$8*V103*'Input| Projects'!$AO103,"DNSP defined",'Calc| Overheads Allocation'!H$78*'Input| Projects'!$AV103,0),0)</f>
        <v>0</v>
      </c>
      <c r="AM103" s="172" cm="1">
        <f t="array" ref="AM103">IFERROR(--('Input| Projects'!$AS103="Yes")*_xlfn.SWITCH('Input| Overheads'!$C$50,"Direct costs",'Calc| Overheads Allocation'!I$8*W103,"Internal labour",'Calc| Overheads Allocation'!I$8*W103*'Input| Projects'!$AO103,"DNSP defined",'Calc| Overheads Allocation'!I$78*'Input| Projects'!$AV103,0),0)</f>
        <v>0</v>
      </c>
      <c r="AN103" s="175"/>
      <c r="AO103" s="172" cm="1">
        <f t="array" ref="AO103">IFERROR(--('Input| Projects'!$AT103="Yes")*_xlfn.SWITCH('Input| Overheads'!$C$50,"Direct costs",'Calc| Overheads Allocation'!C$9*Q103,"Internal labour",'Calc| Overheads Allocation'!C$9*Q103*'Input| Projects'!$AO103,"DNSP defined",'Calc| Overheads Allocation'!C$79*'Input| Projects'!$AW103,0),0)</f>
        <v>0</v>
      </c>
      <c r="AP103" s="172" cm="1">
        <f t="array" ref="AP103">IFERROR(--('Input| Projects'!$AT103="Yes")*_xlfn.SWITCH('Input| Overheads'!$C$50,"Direct costs",'Calc| Overheads Allocation'!D$9*R103,"Internal labour",'Calc| Overheads Allocation'!D$9*R103*'Input| Projects'!$AO103,"DNSP defined",'Calc| Overheads Allocation'!D$79*'Input| Projects'!$AW103,0),0)</f>
        <v>0</v>
      </c>
      <c r="AQ103" s="172" cm="1">
        <f t="array" ref="AQ103">IFERROR(--('Input| Projects'!$AT103="Yes")*_xlfn.SWITCH('Input| Overheads'!$C$50,"Direct costs",'Calc| Overheads Allocation'!E$9*S103,"Internal labour",'Calc| Overheads Allocation'!E$9*S103*'Input| Projects'!$AO103,"DNSP defined",'Calc| Overheads Allocation'!E$79*'Input| Projects'!$AW103,0),0)</f>
        <v>0</v>
      </c>
      <c r="AR103" s="172" cm="1">
        <f t="array" ref="AR103">IFERROR(--('Input| Projects'!$AT103="Yes")*_xlfn.SWITCH('Input| Overheads'!$C$50,"Direct costs",'Calc| Overheads Allocation'!F$9*T103,"Internal labour",'Calc| Overheads Allocation'!F$9*T103*'Input| Projects'!$AO103,"DNSP defined",'Calc| Overheads Allocation'!F$79*'Input| Projects'!$AW103,0),0)</f>
        <v>0</v>
      </c>
      <c r="AS103" s="172" cm="1">
        <f t="array" ref="AS103">IFERROR(--('Input| Projects'!$AT103="Yes")*_xlfn.SWITCH('Input| Overheads'!$C$50,"Direct costs",'Calc| Overheads Allocation'!G$9*U103,"Internal labour",'Calc| Overheads Allocation'!G$9*U103*'Input| Projects'!$AO103,"DNSP defined",'Calc| Overheads Allocation'!G$79*'Input| Projects'!$AW103,0),0)</f>
        <v>0</v>
      </c>
      <c r="AT103" s="172" cm="1">
        <f t="array" ref="AT103">IFERROR(--('Input| Projects'!$AT103="Yes")*_xlfn.SWITCH('Input| Overheads'!$C$50,"Direct costs",'Calc| Overheads Allocation'!H$9*V103,"Internal labour",'Calc| Overheads Allocation'!H$9*V103*'Input| Projects'!$AO103,"DNSP defined",'Calc| Overheads Allocation'!H$79*'Input| Projects'!$AW103,0),0)</f>
        <v>0</v>
      </c>
      <c r="AU103" s="172" cm="1">
        <f t="array" ref="AU103">IFERROR(--('Input| Projects'!$AT103="Yes")*_xlfn.SWITCH('Input| Overheads'!$C$50,"Direct costs",'Calc| Overheads Allocation'!I$9*W103,"Internal labour",'Calc| Overheads Allocation'!I$9*W103*'Input| Projects'!$AO103,"DNSP defined",'Calc| Overheads Allocation'!I$79*'Input| Projects'!$AW103,0),0)</f>
        <v>0</v>
      </c>
      <c r="AV103" s="175"/>
      <c r="AW103" s="172">
        <f t="shared" si="46"/>
        <v>0</v>
      </c>
      <c r="AX103" s="172">
        <f t="shared" si="47"/>
        <v>0</v>
      </c>
      <c r="AY103" s="172">
        <f t="shared" si="48"/>
        <v>0</v>
      </c>
      <c r="AZ103" s="172">
        <f t="shared" si="49"/>
        <v>0</v>
      </c>
      <c r="BA103" s="172">
        <f t="shared" si="50"/>
        <v>0</v>
      </c>
      <c r="BB103" s="172">
        <f t="shared" si="51"/>
        <v>0</v>
      </c>
      <c r="BC103" s="172">
        <f t="shared" si="52"/>
        <v>0</v>
      </c>
      <c r="BD103" s="176"/>
      <c r="BE103" s="172">
        <f t="shared" si="53"/>
        <v>0</v>
      </c>
      <c r="BF103" s="172">
        <f t="shared" si="54"/>
        <v>0</v>
      </c>
      <c r="BG103" s="172">
        <f t="shared" si="55"/>
        <v>0</v>
      </c>
      <c r="BH103" s="172">
        <f t="shared" si="56"/>
        <v>0</v>
      </c>
      <c r="BI103" s="172">
        <f t="shared" si="57"/>
        <v>0</v>
      </c>
      <c r="BJ103" s="172">
        <f t="shared" si="58"/>
        <v>0</v>
      </c>
      <c r="BK103" s="172">
        <f t="shared" si="59"/>
        <v>0</v>
      </c>
      <c r="BL103" s="176"/>
      <c r="BM103" s="172">
        <f t="shared" si="38"/>
        <v>0</v>
      </c>
      <c r="BN103" s="172">
        <f t="shared" si="39"/>
        <v>0</v>
      </c>
      <c r="BO103" s="172">
        <f t="shared" si="40"/>
        <v>0</v>
      </c>
      <c r="BP103" s="172">
        <f t="shared" si="41"/>
        <v>0</v>
      </c>
      <c r="BQ103" s="172">
        <f t="shared" si="42"/>
        <v>0</v>
      </c>
      <c r="BR103" s="172">
        <f t="shared" si="43"/>
        <v>0</v>
      </c>
      <c r="BS103" s="172">
        <f t="shared" si="44"/>
        <v>0</v>
      </c>
      <c r="BT103" s="55"/>
      <c r="BU103" s="158">
        <f>SUMIF('Input| Projects'!$BA$8:$CX$8,RIGHT(BU$9,3),'Input| Projects'!$BA103:$CX103)</f>
        <v>0</v>
      </c>
      <c r="BV103" s="158">
        <f>SUMIF('Input| Projects'!$BA$8:$CX$8,RIGHT(BV$9,3),'Input| Projects'!$BA103:$CX103)</f>
        <v>0</v>
      </c>
      <c r="BW103" s="79" t="str">
        <f t="shared" si="45"/>
        <v/>
      </c>
    </row>
    <row r="104" spans="2:75" x14ac:dyDescent="0.2">
      <c r="B104" s="123">
        <f>IFERROR('Input| Projects'!B104,"")</f>
        <v>95</v>
      </c>
      <c r="C104" s="160" t="str">
        <f>IFERROR(IF('Input| Projects'!C104="","",'Input| Projects'!C104),"")</f>
        <v/>
      </c>
      <c r="D104" s="160" t="str">
        <f>IFERROR(IF('Input| Projects'!D104="","",'Input| Projects'!D104),"")</f>
        <v/>
      </c>
      <c r="E104" s="53"/>
      <c r="F104" s="160" t="str">
        <f>IF(LEN('Input| Projects'!F104)&gt;0,'Input| Projects'!F104,"")</f>
        <v/>
      </c>
      <c r="G104" s="160" t="str">
        <f>IF(LEN('Input| Projects'!G104)&gt;0,'Input| Projects'!G104,"")</f>
        <v/>
      </c>
      <c r="H104" s="10"/>
      <c r="I104" s="194" cm="1">
        <f t="array" ref="I104">IF(LEN($F104)&gt;0,1+IFERROR(SUMPRODUCT(TRANSPOSE('Input| Projects'!$AO104:$AQ104),INDEX('Input| Escalations'!$F$27:$L$29,,MATCH(Q$9,'Input| Escalations'!$F$21:$L$21,0))),0),0)</f>
        <v>0</v>
      </c>
      <c r="J104" s="194" cm="1">
        <f t="array" ref="J104">IF(LEN($F104)&gt;0,1+IFERROR(SUMPRODUCT(TRANSPOSE('Input| Projects'!$AO104:$AQ104),INDEX('Input| Escalations'!$F$27:$L$29,,MATCH(R$9,'Input| Escalations'!$F$21:$L$21,0))),0),0)</f>
        <v>0</v>
      </c>
      <c r="K104" s="194" cm="1">
        <f t="array" ref="K104">IF(LEN($F104)&gt;0,1+IFERROR(SUMPRODUCT(TRANSPOSE('Input| Projects'!$AO104:$AQ104),INDEX('Input| Escalations'!$F$27:$L$29,,MATCH(S$9,'Input| Escalations'!$F$21:$L$21,0))),0),0)</f>
        <v>0</v>
      </c>
      <c r="L104" s="194" cm="1">
        <f t="array" ref="L104">IF(LEN($F104)&gt;0,1+IFERROR(SUMPRODUCT(TRANSPOSE('Input| Projects'!$AO104:$AQ104),INDEX('Input| Escalations'!$F$27:$L$29,,MATCH(T$9,'Input| Escalations'!$F$21:$L$21,0))),0),0)</f>
        <v>0</v>
      </c>
      <c r="M104" s="194" cm="1">
        <f t="array" ref="M104">IF(LEN($F104)&gt;0,1+IFERROR(SUMPRODUCT(TRANSPOSE('Input| Projects'!$AO104:$AQ104),INDEX('Input| Escalations'!$F$27:$L$29,,MATCH(U$9,'Input| Escalations'!$F$21:$L$21,0))),0),0)</f>
        <v>0</v>
      </c>
      <c r="N104" s="194" cm="1">
        <f t="array" ref="N104">IF(LEN($F104)&gt;0,1+IFERROR(SUMPRODUCT(TRANSPOSE('Input| Projects'!$AO104:$AQ104),INDEX('Input| Escalations'!$F$27:$L$29,,MATCH(V$9,'Input| Escalations'!$F$21:$L$21,0))),0),0)</f>
        <v>0</v>
      </c>
      <c r="O104" s="194" cm="1">
        <f t="array" ref="O104">IF(LEN($F104)&gt;0,1+IFERROR(SUMPRODUCT(TRANSPOSE('Input| Projects'!$AO104:$AQ104),INDEX('Input| Escalations'!$F$27:$L$29,,MATCH(W$9,'Input| Escalations'!$F$21:$L$21,0))),0),0)</f>
        <v>0</v>
      </c>
      <c r="P104" s="10"/>
      <c r="Q104" s="172">
        <f>IFERROR(IF(ISNUMBER(FIND("decision",'Input| Setup'!$F$6)),'Input| Projects'!Y104,'Input| Projects'!I104)*'Input| Escalations'!$I$17*I104,0)</f>
        <v>0</v>
      </c>
      <c r="R104" s="172">
        <f>IFERROR(IF(ISNUMBER(FIND("decision",'Input| Setup'!$F$6)),'Input| Projects'!Z104,'Input| Projects'!J104)*'Input| Escalations'!$I$17*J104,0)</f>
        <v>0</v>
      </c>
      <c r="S104" s="172">
        <f>IFERROR(IF(ISNUMBER(FIND("decision",'Input| Setup'!$F$6)),'Input| Projects'!AA104,'Input| Projects'!K104)*'Input| Escalations'!$I$17*K104,0)</f>
        <v>0</v>
      </c>
      <c r="T104" s="172">
        <f>IFERROR(IF(ISNUMBER(FIND("decision",'Input| Setup'!$F$6)),'Input| Projects'!AB104,'Input| Projects'!L104)*'Input| Escalations'!$I$17*L104,0)</f>
        <v>0</v>
      </c>
      <c r="U104" s="172">
        <f>IFERROR(IF(ISNUMBER(FIND("decision",'Input| Setup'!$F$6)),'Input| Projects'!AC104,'Input| Projects'!M104)*'Input| Escalations'!$I$17*M104,0)</f>
        <v>0</v>
      </c>
      <c r="V104" s="172">
        <f>IFERROR(IF(ISNUMBER(FIND("decision",'Input| Setup'!$F$6)),'Input| Projects'!AD104,'Input| Projects'!N104)*'Input| Escalations'!$I$17*N104,0)</f>
        <v>0</v>
      </c>
      <c r="W104" s="172">
        <f>IFERROR(IF(ISNUMBER(FIND("decision",'Input| Setup'!$F$6)),'Input| Projects'!AE104,'Input| Projects'!O104)*'Input| Escalations'!$I$17*O104,0)</f>
        <v>0</v>
      </c>
      <c r="X104" s="175"/>
      <c r="Y104" s="172">
        <f>IF(ISNUMBER(FIND("decision",'Input| Setup'!$F$6)),'Input| Projects'!AG104,'Input| Projects'!Q104)*I104*'Input| Escalations'!$I$17</f>
        <v>0</v>
      </c>
      <c r="Z104" s="172">
        <f>IF(ISNUMBER(FIND("decision",'Input| Setup'!$F$6)),'Input| Projects'!AH104,'Input| Projects'!R104)*J104*'Input| Escalations'!$I$17</f>
        <v>0</v>
      </c>
      <c r="AA104" s="172">
        <f>IF(ISNUMBER(FIND("decision",'Input| Setup'!$F$6)),'Input| Projects'!AI104,'Input| Projects'!S104)*K104*'Input| Escalations'!$I$17</f>
        <v>0</v>
      </c>
      <c r="AB104" s="172">
        <f>IF(ISNUMBER(FIND("decision",'Input| Setup'!$F$6)),'Input| Projects'!AJ104,'Input| Projects'!T104)*L104*'Input| Escalations'!$I$17</f>
        <v>0</v>
      </c>
      <c r="AC104" s="172">
        <f>IF(ISNUMBER(FIND("decision",'Input| Setup'!$F$6)),'Input| Projects'!AK104,'Input| Projects'!U104)*M104*'Input| Escalations'!$I$17</f>
        <v>0</v>
      </c>
      <c r="AD104" s="172">
        <f>IF(ISNUMBER(FIND("decision",'Input| Setup'!$F$6)),'Input| Projects'!AL104,'Input| Projects'!V104)*N104*'Input| Escalations'!$I$17</f>
        <v>0</v>
      </c>
      <c r="AE104" s="172">
        <f>IF(ISNUMBER(FIND("decision",'Input| Setup'!$F$6)),'Input| Projects'!AM104,'Input| Projects'!W104)*O104*'Input| Escalations'!$I$17</f>
        <v>0</v>
      </c>
      <c r="AF104" s="175"/>
      <c r="AG104" s="172" cm="1">
        <f t="array" ref="AG104">IFERROR(--('Input| Projects'!$AS104="Yes")*_xlfn.SWITCH('Input| Overheads'!$C$50,"Direct costs",'Calc| Overheads Allocation'!C$8*Q104,"Internal labour",'Calc| Overheads Allocation'!C$8*Q104*'Input| Projects'!$AO104,"DNSP defined",'Calc| Overheads Allocation'!C$78*'Input| Projects'!$AV104,0),0)</f>
        <v>0</v>
      </c>
      <c r="AH104" s="172" cm="1">
        <f t="array" ref="AH104">IFERROR(--('Input| Projects'!$AS104="Yes")*_xlfn.SWITCH('Input| Overheads'!$C$50,"Direct costs",'Calc| Overheads Allocation'!D$8*R104,"Internal labour",'Calc| Overheads Allocation'!D$8*R104*'Input| Projects'!$AO104,"DNSP defined",'Calc| Overheads Allocation'!D$78*'Input| Projects'!$AV104,0),0)</f>
        <v>0</v>
      </c>
      <c r="AI104" s="172" cm="1">
        <f t="array" ref="AI104">IFERROR(--('Input| Projects'!$AS104="Yes")*_xlfn.SWITCH('Input| Overheads'!$C$50,"Direct costs",'Calc| Overheads Allocation'!E$8*S104,"Internal labour",'Calc| Overheads Allocation'!E$8*S104*'Input| Projects'!$AO104,"DNSP defined",'Calc| Overheads Allocation'!E$78*'Input| Projects'!$AV104,0),0)</f>
        <v>0</v>
      </c>
      <c r="AJ104" s="172" cm="1">
        <f t="array" ref="AJ104">IFERROR(--('Input| Projects'!$AS104="Yes")*_xlfn.SWITCH('Input| Overheads'!$C$50,"Direct costs",'Calc| Overheads Allocation'!F$8*T104,"Internal labour",'Calc| Overheads Allocation'!F$8*T104*'Input| Projects'!$AO104,"DNSP defined",'Calc| Overheads Allocation'!F$78*'Input| Projects'!$AV104,0),0)</f>
        <v>0</v>
      </c>
      <c r="AK104" s="172" cm="1">
        <f t="array" ref="AK104">IFERROR(--('Input| Projects'!$AS104="Yes")*_xlfn.SWITCH('Input| Overheads'!$C$50,"Direct costs",'Calc| Overheads Allocation'!G$8*U104,"Internal labour",'Calc| Overheads Allocation'!G$8*U104*'Input| Projects'!$AO104,"DNSP defined",'Calc| Overheads Allocation'!G$78*'Input| Projects'!$AV104,0),0)</f>
        <v>0</v>
      </c>
      <c r="AL104" s="172" cm="1">
        <f t="array" ref="AL104">IFERROR(--('Input| Projects'!$AS104="Yes")*_xlfn.SWITCH('Input| Overheads'!$C$50,"Direct costs",'Calc| Overheads Allocation'!H$8*V104,"Internal labour",'Calc| Overheads Allocation'!H$8*V104*'Input| Projects'!$AO104,"DNSP defined",'Calc| Overheads Allocation'!H$78*'Input| Projects'!$AV104,0),0)</f>
        <v>0</v>
      </c>
      <c r="AM104" s="172" cm="1">
        <f t="array" ref="AM104">IFERROR(--('Input| Projects'!$AS104="Yes")*_xlfn.SWITCH('Input| Overheads'!$C$50,"Direct costs",'Calc| Overheads Allocation'!I$8*W104,"Internal labour",'Calc| Overheads Allocation'!I$8*W104*'Input| Projects'!$AO104,"DNSP defined",'Calc| Overheads Allocation'!I$78*'Input| Projects'!$AV104,0),0)</f>
        <v>0</v>
      </c>
      <c r="AN104" s="175"/>
      <c r="AO104" s="172" cm="1">
        <f t="array" ref="AO104">IFERROR(--('Input| Projects'!$AT104="Yes")*_xlfn.SWITCH('Input| Overheads'!$C$50,"Direct costs",'Calc| Overheads Allocation'!C$9*Q104,"Internal labour",'Calc| Overheads Allocation'!C$9*Q104*'Input| Projects'!$AO104,"DNSP defined",'Calc| Overheads Allocation'!C$79*'Input| Projects'!$AW104,0),0)</f>
        <v>0</v>
      </c>
      <c r="AP104" s="172" cm="1">
        <f t="array" ref="AP104">IFERROR(--('Input| Projects'!$AT104="Yes")*_xlfn.SWITCH('Input| Overheads'!$C$50,"Direct costs",'Calc| Overheads Allocation'!D$9*R104,"Internal labour",'Calc| Overheads Allocation'!D$9*R104*'Input| Projects'!$AO104,"DNSP defined",'Calc| Overheads Allocation'!D$79*'Input| Projects'!$AW104,0),0)</f>
        <v>0</v>
      </c>
      <c r="AQ104" s="172" cm="1">
        <f t="array" ref="AQ104">IFERROR(--('Input| Projects'!$AT104="Yes")*_xlfn.SWITCH('Input| Overheads'!$C$50,"Direct costs",'Calc| Overheads Allocation'!E$9*S104,"Internal labour",'Calc| Overheads Allocation'!E$9*S104*'Input| Projects'!$AO104,"DNSP defined",'Calc| Overheads Allocation'!E$79*'Input| Projects'!$AW104,0),0)</f>
        <v>0</v>
      </c>
      <c r="AR104" s="172" cm="1">
        <f t="array" ref="AR104">IFERROR(--('Input| Projects'!$AT104="Yes")*_xlfn.SWITCH('Input| Overheads'!$C$50,"Direct costs",'Calc| Overheads Allocation'!F$9*T104,"Internal labour",'Calc| Overheads Allocation'!F$9*T104*'Input| Projects'!$AO104,"DNSP defined",'Calc| Overheads Allocation'!F$79*'Input| Projects'!$AW104,0),0)</f>
        <v>0</v>
      </c>
      <c r="AS104" s="172" cm="1">
        <f t="array" ref="AS104">IFERROR(--('Input| Projects'!$AT104="Yes")*_xlfn.SWITCH('Input| Overheads'!$C$50,"Direct costs",'Calc| Overheads Allocation'!G$9*U104,"Internal labour",'Calc| Overheads Allocation'!G$9*U104*'Input| Projects'!$AO104,"DNSP defined",'Calc| Overheads Allocation'!G$79*'Input| Projects'!$AW104,0),0)</f>
        <v>0</v>
      </c>
      <c r="AT104" s="172" cm="1">
        <f t="array" ref="AT104">IFERROR(--('Input| Projects'!$AT104="Yes")*_xlfn.SWITCH('Input| Overheads'!$C$50,"Direct costs",'Calc| Overheads Allocation'!H$9*V104,"Internal labour",'Calc| Overheads Allocation'!H$9*V104*'Input| Projects'!$AO104,"DNSP defined",'Calc| Overheads Allocation'!H$79*'Input| Projects'!$AW104,0),0)</f>
        <v>0</v>
      </c>
      <c r="AU104" s="172" cm="1">
        <f t="array" ref="AU104">IFERROR(--('Input| Projects'!$AT104="Yes")*_xlfn.SWITCH('Input| Overheads'!$C$50,"Direct costs",'Calc| Overheads Allocation'!I$9*W104,"Internal labour",'Calc| Overheads Allocation'!I$9*W104*'Input| Projects'!$AO104,"DNSP defined",'Calc| Overheads Allocation'!I$79*'Input| Projects'!$AW104,0),0)</f>
        <v>0</v>
      </c>
      <c r="AV104" s="175"/>
      <c r="AW104" s="172">
        <f t="shared" si="46"/>
        <v>0</v>
      </c>
      <c r="AX104" s="172">
        <f t="shared" si="47"/>
        <v>0</v>
      </c>
      <c r="AY104" s="172">
        <f t="shared" si="48"/>
        <v>0</v>
      </c>
      <c r="AZ104" s="172">
        <f t="shared" si="49"/>
        <v>0</v>
      </c>
      <c r="BA104" s="172">
        <f t="shared" si="50"/>
        <v>0</v>
      </c>
      <c r="BB104" s="172">
        <f t="shared" si="51"/>
        <v>0</v>
      </c>
      <c r="BC104" s="172">
        <f t="shared" si="52"/>
        <v>0</v>
      </c>
      <c r="BD104" s="176"/>
      <c r="BE104" s="172">
        <f t="shared" si="53"/>
        <v>0</v>
      </c>
      <c r="BF104" s="172">
        <f t="shared" si="54"/>
        <v>0</v>
      </c>
      <c r="BG104" s="172">
        <f t="shared" si="55"/>
        <v>0</v>
      </c>
      <c r="BH104" s="172">
        <f t="shared" si="56"/>
        <v>0</v>
      </c>
      <c r="BI104" s="172">
        <f t="shared" si="57"/>
        <v>0</v>
      </c>
      <c r="BJ104" s="172">
        <f t="shared" si="58"/>
        <v>0</v>
      </c>
      <c r="BK104" s="172">
        <f t="shared" si="59"/>
        <v>0</v>
      </c>
      <c r="BL104" s="176"/>
      <c r="BM104" s="172">
        <f t="shared" si="38"/>
        <v>0</v>
      </c>
      <c r="BN104" s="172">
        <f t="shared" si="39"/>
        <v>0</v>
      </c>
      <c r="BO104" s="172">
        <f t="shared" si="40"/>
        <v>0</v>
      </c>
      <c r="BP104" s="172">
        <f t="shared" si="41"/>
        <v>0</v>
      </c>
      <c r="BQ104" s="172">
        <f t="shared" si="42"/>
        <v>0</v>
      </c>
      <c r="BR104" s="172">
        <f t="shared" si="43"/>
        <v>0</v>
      </c>
      <c r="BS104" s="172">
        <f t="shared" si="44"/>
        <v>0</v>
      </c>
      <c r="BT104" s="55"/>
      <c r="BU104" s="158">
        <f>SUMIF('Input| Projects'!$BA$8:$CX$8,RIGHT(BU$9,3),'Input| Projects'!$BA104:$CX104)</f>
        <v>0</v>
      </c>
      <c r="BV104" s="158">
        <f>SUMIF('Input| Projects'!$BA$8:$CX$8,RIGHT(BV$9,3),'Input| Projects'!$BA104:$CX104)</f>
        <v>0</v>
      </c>
      <c r="BW104" s="79" t="str">
        <f t="shared" si="45"/>
        <v/>
      </c>
    </row>
    <row r="105" spans="2:75" x14ac:dyDescent="0.2">
      <c r="B105" s="123">
        <f>IFERROR('Input| Projects'!B105,"")</f>
        <v>96</v>
      </c>
      <c r="C105" s="160" t="str">
        <f>IFERROR(IF('Input| Projects'!C105="","",'Input| Projects'!C105),"")</f>
        <v/>
      </c>
      <c r="D105" s="160" t="str">
        <f>IFERROR(IF('Input| Projects'!D105="","",'Input| Projects'!D105),"")</f>
        <v/>
      </c>
      <c r="E105" s="53"/>
      <c r="F105" s="160" t="str">
        <f>IF(LEN('Input| Projects'!F105)&gt;0,'Input| Projects'!F105,"")</f>
        <v/>
      </c>
      <c r="G105" s="160" t="str">
        <f>IF(LEN('Input| Projects'!G105)&gt;0,'Input| Projects'!G105,"")</f>
        <v/>
      </c>
      <c r="H105" s="10"/>
      <c r="I105" s="194" cm="1">
        <f t="array" ref="I105">IF(LEN($F105)&gt;0,1+IFERROR(SUMPRODUCT(TRANSPOSE('Input| Projects'!$AO105:$AQ105),INDEX('Input| Escalations'!$F$27:$L$29,,MATCH(Q$9,'Input| Escalations'!$F$21:$L$21,0))),0),0)</f>
        <v>0</v>
      </c>
      <c r="J105" s="194" cm="1">
        <f t="array" ref="J105">IF(LEN($F105)&gt;0,1+IFERROR(SUMPRODUCT(TRANSPOSE('Input| Projects'!$AO105:$AQ105),INDEX('Input| Escalations'!$F$27:$L$29,,MATCH(R$9,'Input| Escalations'!$F$21:$L$21,0))),0),0)</f>
        <v>0</v>
      </c>
      <c r="K105" s="194" cm="1">
        <f t="array" ref="K105">IF(LEN($F105)&gt;0,1+IFERROR(SUMPRODUCT(TRANSPOSE('Input| Projects'!$AO105:$AQ105),INDEX('Input| Escalations'!$F$27:$L$29,,MATCH(S$9,'Input| Escalations'!$F$21:$L$21,0))),0),0)</f>
        <v>0</v>
      </c>
      <c r="L105" s="194" cm="1">
        <f t="array" ref="L105">IF(LEN($F105)&gt;0,1+IFERROR(SUMPRODUCT(TRANSPOSE('Input| Projects'!$AO105:$AQ105),INDEX('Input| Escalations'!$F$27:$L$29,,MATCH(T$9,'Input| Escalations'!$F$21:$L$21,0))),0),0)</f>
        <v>0</v>
      </c>
      <c r="M105" s="194" cm="1">
        <f t="array" ref="M105">IF(LEN($F105)&gt;0,1+IFERROR(SUMPRODUCT(TRANSPOSE('Input| Projects'!$AO105:$AQ105),INDEX('Input| Escalations'!$F$27:$L$29,,MATCH(U$9,'Input| Escalations'!$F$21:$L$21,0))),0),0)</f>
        <v>0</v>
      </c>
      <c r="N105" s="194" cm="1">
        <f t="array" ref="N105">IF(LEN($F105)&gt;0,1+IFERROR(SUMPRODUCT(TRANSPOSE('Input| Projects'!$AO105:$AQ105),INDEX('Input| Escalations'!$F$27:$L$29,,MATCH(V$9,'Input| Escalations'!$F$21:$L$21,0))),0),0)</f>
        <v>0</v>
      </c>
      <c r="O105" s="194" cm="1">
        <f t="array" ref="O105">IF(LEN($F105)&gt;0,1+IFERROR(SUMPRODUCT(TRANSPOSE('Input| Projects'!$AO105:$AQ105),INDEX('Input| Escalations'!$F$27:$L$29,,MATCH(W$9,'Input| Escalations'!$F$21:$L$21,0))),0),0)</f>
        <v>0</v>
      </c>
      <c r="P105" s="10"/>
      <c r="Q105" s="172">
        <f>IFERROR(IF(ISNUMBER(FIND("decision",'Input| Setup'!$F$6)),'Input| Projects'!Y105,'Input| Projects'!I105)*'Input| Escalations'!$I$17*I105,0)</f>
        <v>0</v>
      </c>
      <c r="R105" s="172">
        <f>IFERROR(IF(ISNUMBER(FIND("decision",'Input| Setup'!$F$6)),'Input| Projects'!Z105,'Input| Projects'!J105)*'Input| Escalations'!$I$17*J105,0)</f>
        <v>0</v>
      </c>
      <c r="S105" s="172">
        <f>IFERROR(IF(ISNUMBER(FIND("decision",'Input| Setup'!$F$6)),'Input| Projects'!AA105,'Input| Projects'!K105)*'Input| Escalations'!$I$17*K105,0)</f>
        <v>0</v>
      </c>
      <c r="T105" s="172">
        <f>IFERROR(IF(ISNUMBER(FIND("decision",'Input| Setup'!$F$6)),'Input| Projects'!AB105,'Input| Projects'!L105)*'Input| Escalations'!$I$17*L105,0)</f>
        <v>0</v>
      </c>
      <c r="U105" s="172">
        <f>IFERROR(IF(ISNUMBER(FIND("decision",'Input| Setup'!$F$6)),'Input| Projects'!AC105,'Input| Projects'!M105)*'Input| Escalations'!$I$17*M105,0)</f>
        <v>0</v>
      </c>
      <c r="V105" s="172">
        <f>IFERROR(IF(ISNUMBER(FIND("decision",'Input| Setup'!$F$6)),'Input| Projects'!AD105,'Input| Projects'!N105)*'Input| Escalations'!$I$17*N105,0)</f>
        <v>0</v>
      </c>
      <c r="W105" s="172">
        <f>IFERROR(IF(ISNUMBER(FIND("decision",'Input| Setup'!$F$6)),'Input| Projects'!AE105,'Input| Projects'!O105)*'Input| Escalations'!$I$17*O105,0)</f>
        <v>0</v>
      </c>
      <c r="X105" s="175"/>
      <c r="Y105" s="172">
        <f>IF(ISNUMBER(FIND("decision",'Input| Setup'!$F$6)),'Input| Projects'!AG105,'Input| Projects'!Q105)*I105*'Input| Escalations'!$I$17</f>
        <v>0</v>
      </c>
      <c r="Z105" s="172">
        <f>IF(ISNUMBER(FIND("decision",'Input| Setup'!$F$6)),'Input| Projects'!AH105,'Input| Projects'!R105)*J105*'Input| Escalations'!$I$17</f>
        <v>0</v>
      </c>
      <c r="AA105" s="172">
        <f>IF(ISNUMBER(FIND("decision",'Input| Setup'!$F$6)),'Input| Projects'!AI105,'Input| Projects'!S105)*K105*'Input| Escalations'!$I$17</f>
        <v>0</v>
      </c>
      <c r="AB105" s="172">
        <f>IF(ISNUMBER(FIND("decision",'Input| Setup'!$F$6)),'Input| Projects'!AJ105,'Input| Projects'!T105)*L105*'Input| Escalations'!$I$17</f>
        <v>0</v>
      </c>
      <c r="AC105" s="172">
        <f>IF(ISNUMBER(FIND("decision",'Input| Setup'!$F$6)),'Input| Projects'!AK105,'Input| Projects'!U105)*M105*'Input| Escalations'!$I$17</f>
        <v>0</v>
      </c>
      <c r="AD105" s="172">
        <f>IF(ISNUMBER(FIND("decision",'Input| Setup'!$F$6)),'Input| Projects'!AL105,'Input| Projects'!V105)*N105*'Input| Escalations'!$I$17</f>
        <v>0</v>
      </c>
      <c r="AE105" s="172">
        <f>IF(ISNUMBER(FIND("decision",'Input| Setup'!$F$6)),'Input| Projects'!AM105,'Input| Projects'!W105)*O105*'Input| Escalations'!$I$17</f>
        <v>0</v>
      </c>
      <c r="AF105" s="175"/>
      <c r="AG105" s="172" cm="1">
        <f t="array" ref="AG105">IFERROR(--('Input| Projects'!$AS105="Yes")*_xlfn.SWITCH('Input| Overheads'!$C$50,"Direct costs",'Calc| Overheads Allocation'!C$8*Q105,"Internal labour",'Calc| Overheads Allocation'!C$8*Q105*'Input| Projects'!$AO105,"DNSP defined",'Calc| Overheads Allocation'!C$78*'Input| Projects'!$AV105,0),0)</f>
        <v>0</v>
      </c>
      <c r="AH105" s="172" cm="1">
        <f t="array" ref="AH105">IFERROR(--('Input| Projects'!$AS105="Yes")*_xlfn.SWITCH('Input| Overheads'!$C$50,"Direct costs",'Calc| Overheads Allocation'!D$8*R105,"Internal labour",'Calc| Overheads Allocation'!D$8*R105*'Input| Projects'!$AO105,"DNSP defined",'Calc| Overheads Allocation'!D$78*'Input| Projects'!$AV105,0),0)</f>
        <v>0</v>
      </c>
      <c r="AI105" s="172" cm="1">
        <f t="array" ref="AI105">IFERROR(--('Input| Projects'!$AS105="Yes")*_xlfn.SWITCH('Input| Overheads'!$C$50,"Direct costs",'Calc| Overheads Allocation'!E$8*S105,"Internal labour",'Calc| Overheads Allocation'!E$8*S105*'Input| Projects'!$AO105,"DNSP defined",'Calc| Overheads Allocation'!E$78*'Input| Projects'!$AV105,0),0)</f>
        <v>0</v>
      </c>
      <c r="AJ105" s="172" cm="1">
        <f t="array" ref="AJ105">IFERROR(--('Input| Projects'!$AS105="Yes")*_xlfn.SWITCH('Input| Overheads'!$C$50,"Direct costs",'Calc| Overheads Allocation'!F$8*T105,"Internal labour",'Calc| Overheads Allocation'!F$8*T105*'Input| Projects'!$AO105,"DNSP defined",'Calc| Overheads Allocation'!F$78*'Input| Projects'!$AV105,0),0)</f>
        <v>0</v>
      </c>
      <c r="AK105" s="172" cm="1">
        <f t="array" ref="AK105">IFERROR(--('Input| Projects'!$AS105="Yes")*_xlfn.SWITCH('Input| Overheads'!$C$50,"Direct costs",'Calc| Overheads Allocation'!G$8*U105,"Internal labour",'Calc| Overheads Allocation'!G$8*U105*'Input| Projects'!$AO105,"DNSP defined",'Calc| Overheads Allocation'!G$78*'Input| Projects'!$AV105,0),0)</f>
        <v>0</v>
      </c>
      <c r="AL105" s="172" cm="1">
        <f t="array" ref="AL105">IFERROR(--('Input| Projects'!$AS105="Yes")*_xlfn.SWITCH('Input| Overheads'!$C$50,"Direct costs",'Calc| Overheads Allocation'!H$8*V105,"Internal labour",'Calc| Overheads Allocation'!H$8*V105*'Input| Projects'!$AO105,"DNSP defined",'Calc| Overheads Allocation'!H$78*'Input| Projects'!$AV105,0),0)</f>
        <v>0</v>
      </c>
      <c r="AM105" s="172" cm="1">
        <f t="array" ref="AM105">IFERROR(--('Input| Projects'!$AS105="Yes")*_xlfn.SWITCH('Input| Overheads'!$C$50,"Direct costs",'Calc| Overheads Allocation'!I$8*W105,"Internal labour",'Calc| Overheads Allocation'!I$8*W105*'Input| Projects'!$AO105,"DNSP defined",'Calc| Overheads Allocation'!I$78*'Input| Projects'!$AV105,0),0)</f>
        <v>0</v>
      </c>
      <c r="AN105" s="175"/>
      <c r="AO105" s="172" cm="1">
        <f t="array" ref="AO105">IFERROR(--('Input| Projects'!$AT105="Yes")*_xlfn.SWITCH('Input| Overheads'!$C$50,"Direct costs",'Calc| Overheads Allocation'!C$9*Q105,"Internal labour",'Calc| Overheads Allocation'!C$9*Q105*'Input| Projects'!$AO105,"DNSP defined",'Calc| Overheads Allocation'!C$79*'Input| Projects'!$AW105,0),0)</f>
        <v>0</v>
      </c>
      <c r="AP105" s="172" cm="1">
        <f t="array" ref="AP105">IFERROR(--('Input| Projects'!$AT105="Yes")*_xlfn.SWITCH('Input| Overheads'!$C$50,"Direct costs",'Calc| Overheads Allocation'!D$9*R105,"Internal labour",'Calc| Overheads Allocation'!D$9*R105*'Input| Projects'!$AO105,"DNSP defined",'Calc| Overheads Allocation'!D$79*'Input| Projects'!$AW105,0),0)</f>
        <v>0</v>
      </c>
      <c r="AQ105" s="172" cm="1">
        <f t="array" ref="AQ105">IFERROR(--('Input| Projects'!$AT105="Yes")*_xlfn.SWITCH('Input| Overheads'!$C$50,"Direct costs",'Calc| Overheads Allocation'!E$9*S105,"Internal labour",'Calc| Overheads Allocation'!E$9*S105*'Input| Projects'!$AO105,"DNSP defined",'Calc| Overheads Allocation'!E$79*'Input| Projects'!$AW105,0),0)</f>
        <v>0</v>
      </c>
      <c r="AR105" s="172" cm="1">
        <f t="array" ref="AR105">IFERROR(--('Input| Projects'!$AT105="Yes")*_xlfn.SWITCH('Input| Overheads'!$C$50,"Direct costs",'Calc| Overheads Allocation'!F$9*T105,"Internal labour",'Calc| Overheads Allocation'!F$9*T105*'Input| Projects'!$AO105,"DNSP defined",'Calc| Overheads Allocation'!F$79*'Input| Projects'!$AW105,0),0)</f>
        <v>0</v>
      </c>
      <c r="AS105" s="172" cm="1">
        <f t="array" ref="AS105">IFERROR(--('Input| Projects'!$AT105="Yes")*_xlfn.SWITCH('Input| Overheads'!$C$50,"Direct costs",'Calc| Overheads Allocation'!G$9*U105,"Internal labour",'Calc| Overheads Allocation'!G$9*U105*'Input| Projects'!$AO105,"DNSP defined",'Calc| Overheads Allocation'!G$79*'Input| Projects'!$AW105,0),0)</f>
        <v>0</v>
      </c>
      <c r="AT105" s="172" cm="1">
        <f t="array" ref="AT105">IFERROR(--('Input| Projects'!$AT105="Yes")*_xlfn.SWITCH('Input| Overheads'!$C$50,"Direct costs",'Calc| Overheads Allocation'!H$9*V105,"Internal labour",'Calc| Overheads Allocation'!H$9*V105*'Input| Projects'!$AO105,"DNSP defined",'Calc| Overheads Allocation'!H$79*'Input| Projects'!$AW105,0),0)</f>
        <v>0</v>
      </c>
      <c r="AU105" s="172" cm="1">
        <f t="array" ref="AU105">IFERROR(--('Input| Projects'!$AT105="Yes")*_xlfn.SWITCH('Input| Overheads'!$C$50,"Direct costs",'Calc| Overheads Allocation'!I$9*W105,"Internal labour",'Calc| Overheads Allocation'!I$9*W105*'Input| Projects'!$AO105,"DNSP defined",'Calc| Overheads Allocation'!I$79*'Input| Projects'!$AW105,0),0)</f>
        <v>0</v>
      </c>
      <c r="AV105" s="175"/>
      <c r="AW105" s="172">
        <f t="shared" si="46"/>
        <v>0</v>
      </c>
      <c r="AX105" s="172">
        <f t="shared" si="47"/>
        <v>0</v>
      </c>
      <c r="AY105" s="172">
        <f t="shared" si="48"/>
        <v>0</v>
      </c>
      <c r="AZ105" s="172">
        <f t="shared" si="49"/>
        <v>0</v>
      </c>
      <c r="BA105" s="172">
        <f t="shared" si="50"/>
        <v>0</v>
      </c>
      <c r="BB105" s="172">
        <f t="shared" si="51"/>
        <v>0</v>
      </c>
      <c r="BC105" s="172">
        <f t="shared" si="52"/>
        <v>0</v>
      </c>
      <c r="BD105" s="176"/>
      <c r="BE105" s="172">
        <f t="shared" si="53"/>
        <v>0</v>
      </c>
      <c r="BF105" s="172">
        <f t="shared" si="54"/>
        <v>0</v>
      </c>
      <c r="BG105" s="172">
        <f t="shared" si="55"/>
        <v>0</v>
      </c>
      <c r="BH105" s="172">
        <f t="shared" si="56"/>
        <v>0</v>
      </c>
      <c r="BI105" s="172">
        <f t="shared" si="57"/>
        <v>0</v>
      </c>
      <c r="BJ105" s="172">
        <f t="shared" si="58"/>
        <v>0</v>
      </c>
      <c r="BK105" s="172">
        <f t="shared" si="59"/>
        <v>0</v>
      </c>
      <c r="BL105" s="176"/>
      <c r="BM105" s="172">
        <f t="shared" si="38"/>
        <v>0</v>
      </c>
      <c r="BN105" s="172">
        <f t="shared" si="39"/>
        <v>0</v>
      </c>
      <c r="BO105" s="172">
        <f t="shared" si="40"/>
        <v>0</v>
      </c>
      <c r="BP105" s="172">
        <f t="shared" si="41"/>
        <v>0</v>
      </c>
      <c r="BQ105" s="172">
        <f t="shared" si="42"/>
        <v>0</v>
      </c>
      <c r="BR105" s="172">
        <f t="shared" si="43"/>
        <v>0</v>
      </c>
      <c r="BS105" s="172">
        <f t="shared" si="44"/>
        <v>0</v>
      </c>
      <c r="BT105" s="55"/>
      <c r="BU105" s="158">
        <f>SUMIF('Input| Projects'!$BA$8:$CX$8,RIGHT(BU$9,3),'Input| Projects'!$BA105:$CX105)</f>
        <v>0</v>
      </c>
      <c r="BV105" s="158">
        <f>SUMIF('Input| Projects'!$BA$8:$CX$8,RIGHT(BV$9,3),'Input| Projects'!$BA105:$CX105)</f>
        <v>0</v>
      </c>
      <c r="BW105" s="79" t="str">
        <f t="shared" si="45"/>
        <v/>
      </c>
    </row>
    <row r="106" spans="2:75" x14ac:dyDescent="0.2">
      <c r="B106" s="123">
        <f>IFERROR('Input| Projects'!B106,"")</f>
        <v>97</v>
      </c>
      <c r="C106" s="160" t="str">
        <f>IFERROR(IF('Input| Projects'!C106="","",'Input| Projects'!C106),"")</f>
        <v/>
      </c>
      <c r="D106" s="160" t="str">
        <f>IFERROR(IF('Input| Projects'!D106="","",'Input| Projects'!D106),"")</f>
        <v/>
      </c>
      <c r="E106" s="53"/>
      <c r="F106" s="160" t="str">
        <f>IF(LEN('Input| Projects'!F106)&gt;0,'Input| Projects'!F106,"")</f>
        <v/>
      </c>
      <c r="G106" s="160" t="str">
        <f>IF(LEN('Input| Projects'!G106)&gt;0,'Input| Projects'!G106,"")</f>
        <v/>
      </c>
      <c r="H106" s="10"/>
      <c r="I106" s="194" cm="1">
        <f t="array" ref="I106">IF(LEN($F106)&gt;0,1+IFERROR(SUMPRODUCT(TRANSPOSE('Input| Projects'!$AO106:$AQ106),INDEX('Input| Escalations'!$F$27:$L$29,,MATCH(Q$9,'Input| Escalations'!$F$21:$L$21,0))),0),0)</f>
        <v>0</v>
      </c>
      <c r="J106" s="194" cm="1">
        <f t="array" ref="J106">IF(LEN($F106)&gt;0,1+IFERROR(SUMPRODUCT(TRANSPOSE('Input| Projects'!$AO106:$AQ106),INDEX('Input| Escalations'!$F$27:$L$29,,MATCH(R$9,'Input| Escalations'!$F$21:$L$21,0))),0),0)</f>
        <v>0</v>
      </c>
      <c r="K106" s="194" cm="1">
        <f t="array" ref="K106">IF(LEN($F106)&gt;0,1+IFERROR(SUMPRODUCT(TRANSPOSE('Input| Projects'!$AO106:$AQ106),INDEX('Input| Escalations'!$F$27:$L$29,,MATCH(S$9,'Input| Escalations'!$F$21:$L$21,0))),0),0)</f>
        <v>0</v>
      </c>
      <c r="L106" s="194" cm="1">
        <f t="array" ref="L106">IF(LEN($F106)&gt;0,1+IFERROR(SUMPRODUCT(TRANSPOSE('Input| Projects'!$AO106:$AQ106),INDEX('Input| Escalations'!$F$27:$L$29,,MATCH(T$9,'Input| Escalations'!$F$21:$L$21,0))),0),0)</f>
        <v>0</v>
      </c>
      <c r="M106" s="194" cm="1">
        <f t="array" ref="M106">IF(LEN($F106)&gt;0,1+IFERROR(SUMPRODUCT(TRANSPOSE('Input| Projects'!$AO106:$AQ106),INDEX('Input| Escalations'!$F$27:$L$29,,MATCH(U$9,'Input| Escalations'!$F$21:$L$21,0))),0),0)</f>
        <v>0</v>
      </c>
      <c r="N106" s="194" cm="1">
        <f t="array" ref="N106">IF(LEN($F106)&gt;0,1+IFERROR(SUMPRODUCT(TRANSPOSE('Input| Projects'!$AO106:$AQ106),INDEX('Input| Escalations'!$F$27:$L$29,,MATCH(V$9,'Input| Escalations'!$F$21:$L$21,0))),0),0)</f>
        <v>0</v>
      </c>
      <c r="O106" s="194" cm="1">
        <f t="array" ref="O106">IF(LEN($F106)&gt;0,1+IFERROR(SUMPRODUCT(TRANSPOSE('Input| Projects'!$AO106:$AQ106),INDEX('Input| Escalations'!$F$27:$L$29,,MATCH(W$9,'Input| Escalations'!$F$21:$L$21,0))),0),0)</f>
        <v>0</v>
      </c>
      <c r="P106" s="10"/>
      <c r="Q106" s="172">
        <f>IFERROR(IF(ISNUMBER(FIND("decision",'Input| Setup'!$F$6)),'Input| Projects'!Y106,'Input| Projects'!I106)*'Input| Escalations'!$I$17*I106,0)</f>
        <v>0</v>
      </c>
      <c r="R106" s="172">
        <f>IFERROR(IF(ISNUMBER(FIND("decision",'Input| Setup'!$F$6)),'Input| Projects'!Z106,'Input| Projects'!J106)*'Input| Escalations'!$I$17*J106,0)</f>
        <v>0</v>
      </c>
      <c r="S106" s="172">
        <f>IFERROR(IF(ISNUMBER(FIND("decision",'Input| Setup'!$F$6)),'Input| Projects'!AA106,'Input| Projects'!K106)*'Input| Escalations'!$I$17*K106,0)</f>
        <v>0</v>
      </c>
      <c r="T106" s="172">
        <f>IFERROR(IF(ISNUMBER(FIND("decision",'Input| Setup'!$F$6)),'Input| Projects'!AB106,'Input| Projects'!L106)*'Input| Escalations'!$I$17*L106,0)</f>
        <v>0</v>
      </c>
      <c r="U106" s="172">
        <f>IFERROR(IF(ISNUMBER(FIND("decision",'Input| Setup'!$F$6)),'Input| Projects'!AC106,'Input| Projects'!M106)*'Input| Escalations'!$I$17*M106,0)</f>
        <v>0</v>
      </c>
      <c r="V106" s="172">
        <f>IFERROR(IF(ISNUMBER(FIND("decision",'Input| Setup'!$F$6)),'Input| Projects'!AD106,'Input| Projects'!N106)*'Input| Escalations'!$I$17*N106,0)</f>
        <v>0</v>
      </c>
      <c r="W106" s="172">
        <f>IFERROR(IF(ISNUMBER(FIND("decision",'Input| Setup'!$F$6)),'Input| Projects'!AE106,'Input| Projects'!O106)*'Input| Escalations'!$I$17*O106,0)</f>
        <v>0</v>
      </c>
      <c r="X106" s="175"/>
      <c r="Y106" s="172">
        <f>IF(ISNUMBER(FIND("decision",'Input| Setup'!$F$6)),'Input| Projects'!AG106,'Input| Projects'!Q106)*I106*'Input| Escalations'!$I$17</f>
        <v>0</v>
      </c>
      <c r="Z106" s="172">
        <f>IF(ISNUMBER(FIND("decision",'Input| Setup'!$F$6)),'Input| Projects'!AH106,'Input| Projects'!R106)*J106*'Input| Escalations'!$I$17</f>
        <v>0</v>
      </c>
      <c r="AA106" s="172">
        <f>IF(ISNUMBER(FIND("decision",'Input| Setup'!$F$6)),'Input| Projects'!AI106,'Input| Projects'!S106)*K106*'Input| Escalations'!$I$17</f>
        <v>0</v>
      </c>
      <c r="AB106" s="172">
        <f>IF(ISNUMBER(FIND("decision",'Input| Setup'!$F$6)),'Input| Projects'!AJ106,'Input| Projects'!T106)*L106*'Input| Escalations'!$I$17</f>
        <v>0</v>
      </c>
      <c r="AC106" s="172">
        <f>IF(ISNUMBER(FIND("decision",'Input| Setup'!$F$6)),'Input| Projects'!AK106,'Input| Projects'!U106)*M106*'Input| Escalations'!$I$17</f>
        <v>0</v>
      </c>
      <c r="AD106" s="172">
        <f>IF(ISNUMBER(FIND("decision",'Input| Setup'!$F$6)),'Input| Projects'!AL106,'Input| Projects'!V106)*N106*'Input| Escalations'!$I$17</f>
        <v>0</v>
      </c>
      <c r="AE106" s="172">
        <f>IF(ISNUMBER(FIND("decision",'Input| Setup'!$F$6)),'Input| Projects'!AM106,'Input| Projects'!W106)*O106*'Input| Escalations'!$I$17</f>
        <v>0</v>
      </c>
      <c r="AF106" s="175"/>
      <c r="AG106" s="172" cm="1">
        <f t="array" ref="AG106">IFERROR(--('Input| Projects'!$AS106="Yes")*_xlfn.SWITCH('Input| Overheads'!$C$50,"Direct costs",'Calc| Overheads Allocation'!C$8*Q106,"Internal labour",'Calc| Overheads Allocation'!C$8*Q106*'Input| Projects'!$AO106,"DNSP defined",'Calc| Overheads Allocation'!C$78*'Input| Projects'!$AV106,0),0)</f>
        <v>0</v>
      </c>
      <c r="AH106" s="172" cm="1">
        <f t="array" ref="AH106">IFERROR(--('Input| Projects'!$AS106="Yes")*_xlfn.SWITCH('Input| Overheads'!$C$50,"Direct costs",'Calc| Overheads Allocation'!D$8*R106,"Internal labour",'Calc| Overheads Allocation'!D$8*R106*'Input| Projects'!$AO106,"DNSP defined",'Calc| Overheads Allocation'!D$78*'Input| Projects'!$AV106,0),0)</f>
        <v>0</v>
      </c>
      <c r="AI106" s="172" cm="1">
        <f t="array" ref="AI106">IFERROR(--('Input| Projects'!$AS106="Yes")*_xlfn.SWITCH('Input| Overheads'!$C$50,"Direct costs",'Calc| Overheads Allocation'!E$8*S106,"Internal labour",'Calc| Overheads Allocation'!E$8*S106*'Input| Projects'!$AO106,"DNSP defined",'Calc| Overheads Allocation'!E$78*'Input| Projects'!$AV106,0),0)</f>
        <v>0</v>
      </c>
      <c r="AJ106" s="172" cm="1">
        <f t="array" ref="AJ106">IFERROR(--('Input| Projects'!$AS106="Yes")*_xlfn.SWITCH('Input| Overheads'!$C$50,"Direct costs",'Calc| Overheads Allocation'!F$8*T106,"Internal labour",'Calc| Overheads Allocation'!F$8*T106*'Input| Projects'!$AO106,"DNSP defined",'Calc| Overheads Allocation'!F$78*'Input| Projects'!$AV106,0),0)</f>
        <v>0</v>
      </c>
      <c r="AK106" s="172" cm="1">
        <f t="array" ref="AK106">IFERROR(--('Input| Projects'!$AS106="Yes")*_xlfn.SWITCH('Input| Overheads'!$C$50,"Direct costs",'Calc| Overheads Allocation'!G$8*U106,"Internal labour",'Calc| Overheads Allocation'!G$8*U106*'Input| Projects'!$AO106,"DNSP defined",'Calc| Overheads Allocation'!G$78*'Input| Projects'!$AV106,0),0)</f>
        <v>0</v>
      </c>
      <c r="AL106" s="172" cm="1">
        <f t="array" ref="AL106">IFERROR(--('Input| Projects'!$AS106="Yes")*_xlfn.SWITCH('Input| Overheads'!$C$50,"Direct costs",'Calc| Overheads Allocation'!H$8*V106,"Internal labour",'Calc| Overheads Allocation'!H$8*V106*'Input| Projects'!$AO106,"DNSP defined",'Calc| Overheads Allocation'!H$78*'Input| Projects'!$AV106,0),0)</f>
        <v>0</v>
      </c>
      <c r="AM106" s="172" cm="1">
        <f t="array" ref="AM106">IFERROR(--('Input| Projects'!$AS106="Yes")*_xlfn.SWITCH('Input| Overheads'!$C$50,"Direct costs",'Calc| Overheads Allocation'!I$8*W106,"Internal labour",'Calc| Overheads Allocation'!I$8*W106*'Input| Projects'!$AO106,"DNSP defined",'Calc| Overheads Allocation'!I$78*'Input| Projects'!$AV106,0),0)</f>
        <v>0</v>
      </c>
      <c r="AN106" s="175"/>
      <c r="AO106" s="172" cm="1">
        <f t="array" ref="AO106">IFERROR(--('Input| Projects'!$AT106="Yes")*_xlfn.SWITCH('Input| Overheads'!$C$50,"Direct costs",'Calc| Overheads Allocation'!C$9*Q106,"Internal labour",'Calc| Overheads Allocation'!C$9*Q106*'Input| Projects'!$AO106,"DNSP defined",'Calc| Overheads Allocation'!C$79*'Input| Projects'!$AW106,0),0)</f>
        <v>0</v>
      </c>
      <c r="AP106" s="172" cm="1">
        <f t="array" ref="AP106">IFERROR(--('Input| Projects'!$AT106="Yes")*_xlfn.SWITCH('Input| Overheads'!$C$50,"Direct costs",'Calc| Overheads Allocation'!D$9*R106,"Internal labour",'Calc| Overheads Allocation'!D$9*R106*'Input| Projects'!$AO106,"DNSP defined",'Calc| Overheads Allocation'!D$79*'Input| Projects'!$AW106,0),0)</f>
        <v>0</v>
      </c>
      <c r="AQ106" s="172" cm="1">
        <f t="array" ref="AQ106">IFERROR(--('Input| Projects'!$AT106="Yes")*_xlfn.SWITCH('Input| Overheads'!$C$50,"Direct costs",'Calc| Overheads Allocation'!E$9*S106,"Internal labour",'Calc| Overheads Allocation'!E$9*S106*'Input| Projects'!$AO106,"DNSP defined",'Calc| Overheads Allocation'!E$79*'Input| Projects'!$AW106,0),0)</f>
        <v>0</v>
      </c>
      <c r="AR106" s="172" cm="1">
        <f t="array" ref="AR106">IFERROR(--('Input| Projects'!$AT106="Yes")*_xlfn.SWITCH('Input| Overheads'!$C$50,"Direct costs",'Calc| Overheads Allocation'!F$9*T106,"Internal labour",'Calc| Overheads Allocation'!F$9*T106*'Input| Projects'!$AO106,"DNSP defined",'Calc| Overheads Allocation'!F$79*'Input| Projects'!$AW106,0),0)</f>
        <v>0</v>
      </c>
      <c r="AS106" s="172" cm="1">
        <f t="array" ref="AS106">IFERROR(--('Input| Projects'!$AT106="Yes")*_xlfn.SWITCH('Input| Overheads'!$C$50,"Direct costs",'Calc| Overheads Allocation'!G$9*U106,"Internal labour",'Calc| Overheads Allocation'!G$9*U106*'Input| Projects'!$AO106,"DNSP defined",'Calc| Overheads Allocation'!G$79*'Input| Projects'!$AW106,0),0)</f>
        <v>0</v>
      </c>
      <c r="AT106" s="172" cm="1">
        <f t="array" ref="AT106">IFERROR(--('Input| Projects'!$AT106="Yes")*_xlfn.SWITCH('Input| Overheads'!$C$50,"Direct costs",'Calc| Overheads Allocation'!H$9*V106,"Internal labour",'Calc| Overheads Allocation'!H$9*V106*'Input| Projects'!$AO106,"DNSP defined",'Calc| Overheads Allocation'!H$79*'Input| Projects'!$AW106,0),0)</f>
        <v>0</v>
      </c>
      <c r="AU106" s="172" cm="1">
        <f t="array" ref="AU106">IFERROR(--('Input| Projects'!$AT106="Yes")*_xlfn.SWITCH('Input| Overheads'!$C$50,"Direct costs",'Calc| Overheads Allocation'!I$9*W106,"Internal labour",'Calc| Overheads Allocation'!I$9*W106*'Input| Projects'!$AO106,"DNSP defined",'Calc| Overheads Allocation'!I$79*'Input| Projects'!$AW106,0),0)</f>
        <v>0</v>
      </c>
      <c r="AV106" s="175"/>
      <c r="AW106" s="172">
        <f t="shared" si="46"/>
        <v>0</v>
      </c>
      <c r="AX106" s="172">
        <f t="shared" si="47"/>
        <v>0</v>
      </c>
      <c r="AY106" s="172">
        <f t="shared" si="48"/>
        <v>0</v>
      </c>
      <c r="AZ106" s="172">
        <f t="shared" si="49"/>
        <v>0</v>
      </c>
      <c r="BA106" s="172">
        <f t="shared" si="50"/>
        <v>0</v>
      </c>
      <c r="BB106" s="172">
        <f t="shared" si="51"/>
        <v>0</v>
      </c>
      <c r="BC106" s="172">
        <f t="shared" si="52"/>
        <v>0</v>
      </c>
      <c r="BD106" s="176"/>
      <c r="BE106" s="172">
        <f t="shared" si="53"/>
        <v>0</v>
      </c>
      <c r="BF106" s="172">
        <f t="shared" si="54"/>
        <v>0</v>
      </c>
      <c r="BG106" s="172">
        <f t="shared" si="55"/>
        <v>0</v>
      </c>
      <c r="BH106" s="172">
        <f t="shared" si="56"/>
        <v>0</v>
      </c>
      <c r="BI106" s="172">
        <f t="shared" si="57"/>
        <v>0</v>
      </c>
      <c r="BJ106" s="172">
        <f t="shared" si="58"/>
        <v>0</v>
      </c>
      <c r="BK106" s="172">
        <f t="shared" si="59"/>
        <v>0</v>
      </c>
      <c r="BL106" s="176"/>
      <c r="BM106" s="172">
        <f t="shared" si="38"/>
        <v>0</v>
      </c>
      <c r="BN106" s="172">
        <f t="shared" si="39"/>
        <v>0</v>
      </c>
      <c r="BO106" s="172">
        <f t="shared" si="40"/>
        <v>0</v>
      </c>
      <c r="BP106" s="172">
        <f t="shared" si="41"/>
        <v>0</v>
      </c>
      <c r="BQ106" s="172">
        <f t="shared" si="42"/>
        <v>0</v>
      </c>
      <c r="BR106" s="172">
        <f t="shared" si="43"/>
        <v>0</v>
      </c>
      <c r="BS106" s="172">
        <f t="shared" si="44"/>
        <v>0</v>
      </c>
      <c r="BT106" s="55"/>
      <c r="BU106" s="158">
        <f>SUMIF('Input| Projects'!$BA$8:$CX$8,RIGHT(BU$9,3),'Input| Projects'!$BA106:$CX106)</f>
        <v>0</v>
      </c>
      <c r="BV106" s="158">
        <f>SUMIF('Input| Projects'!$BA$8:$CX$8,RIGHT(BV$9,3),'Input| Projects'!$BA106:$CX106)</f>
        <v>0</v>
      </c>
      <c r="BW106" s="79" t="str">
        <f t="shared" si="45"/>
        <v/>
      </c>
    </row>
    <row r="107" spans="2:75" x14ac:dyDescent="0.2">
      <c r="B107" s="123">
        <f>IFERROR('Input| Projects'!B107,"")</f>
        <v>98</v>
      </c>
      <c r="C107" s="160" t="str">
        <f>IFERROR(IF('Input| Projects'!C107="","",'Input| Projects'!C107),"")</f>
        <v/>
      </c>
      <c r="D107" s="160" t="str">
        <f>IFERROR(IF('Input| Projects'!D107="","",'Input| Projects'!D107),"")</f>
        <v/>
      </c>
      <c r="E107" s="53"/>
      <c r="F107" s="160" t="str">
        <f>IF(LEN('Input| Projects'!F107)&gt;0,'Input| Projects'!F107,"")</f>
        <v/>
      </c>
      <c r="G107" s="160" t="str">
        <f>IF(LEN('Input| Projects'!G107)&gt;0,'Input| Projects'!G107,"")</f>
        <v/>
      </c>
      <c r="H107" s="10"/>
      <c r="I107" s="194" cm="1">
        <f t="array" ref="I107">IF(LEN($F107)&gt;0,1+IFERROR(SUMPRODUCT(TRANSPOSE('Input| Projects'!$AO107:$AQ107),INDEX('Input| Escalations'!$F$27:$L$29,,MATCH(Q$9,'Input| Escalations'!$F$21:$L$21,0))),0),0)</f>
        <v>0</v>
      </c>
      <c r="J107" s="194" cm="1">
        <f t="array" ref="J107">IF(LEN($F107)&gt;0,1+IFERROR(SUMPRODUCT(TRANSPOSE('Input| Projects'!$AO107:$AQ107),INDEX('Input| Escalations'!$F$27:$L$29,,MATCH(R$9,'Input| Escalations'!$F$21:$L$21,0))),0),0)</f>
        <v>0</v>
      </c>
      <c r="K107" s="194" cm="1">
        <f t="array" ref="K107">IF(LEN($F107)&gt;0,1+IFERROR(SUMPRODUCT(TRANSPOSE('Input| Projects'!$AO107:$AQ107),INDEX('Input| Escalations'!$F$27:$L$29,,MATCH(S$9,'Input| Escalations'!$F$21:$L$21,0))),0),0)</f>
        <v>0</v>
      </c>
      <c r="L107" s="194" cm="1">
        <f t="array" ref="L107">IF(LEN($F107)&gt;0,1+IFERROR(SUMPRODUCT(TRANSPOSE('Input| Projects'!$AO107:$AQ107),INDEX('Input| Escalations'!$F$27:$L$29,,MATCH(T$9,'Input| Escalations'!$F$21:$L$21,0))),0),0)</f>
        <v>0</v>
      </c>
      <c r="M107" s="194" cm="1">
        <f t="array" ref="M107">IF(LEN($F107)&gt;0,1+IFERROR(SUMPRODUCT(TRANSPOSE('Input| Projects'!$AO107:$AQ107),INDEX('Input| Escalations'!$F$27:$L$29,,MATCH(U$9,'Input| Escalations'!$F$21:$L$21,0))),0),0)</f>
        <v>0</v>
      </c>
      <c r="N107" s="194" cm="1">
        <f t="array" ref="N107">IF(LEN($F107)&gt;0,1+IFERROR(SUMPRODUCT(TRANSPOSE('Input| Projects'!$AO107:$AQ107),INDEX('Input| Escalations'!$F$27:$L$29,,MATCH(V$9,'Input| Escalations'!$F$21:$L$21,0))),0),0)</f>
        <v>0</v>
      </c>
      <c r="O107" s="194" cm="1">
        <f t="array" ref="O107">IF(LEN($F107)&gt;0,1+IFERROR(SUMPRODUCT(TRANSPOSE('Input| Projects'!$AO107:$AQ107),INDEX('Input| Escalations'!$F$27:$L$29,,MATCH(W$9,'Input| Escalations'!$F$21:$L$21,0))),0),0)</f>
        <v>0</v>
      </c>
      <c r="P107" s="10"/>
      <c r="Q107" s="172">
        <f>IFERROR(IF(ISNUMBER(FIND("decision",'Input| Setup'!$F$6)),'Input| Projects'!Y107,'Input| Projects'!I107)*'Input| Escalations'!$I$17*I107,0)</f>
        <v>0</v>
      </c>
      <c r="R107" s="172">
        <f>IFERROR(IF(ISNUMBER(FIND("decision",'Input| Setup'!$F$6)),'Input| Projects'!Z107,'Input| Projects'!J107)*'Input| Escalations'!$I$17*J107,0)</f>
        <v>0</v>
      </c>
      <c r="S107" s="172">
        <f>IFERROR(IF(ISNUMBER(FIND("decision",'Input| Setup'!$F$6)),'Input| Projects'!AA107,'Input| Projects'!K107)*'Input| Escalations'!$I$17*K107,0)</f>
        <v>0</v>
      </c>
      <c r="T107" s="172">
        <f>IFERROR(IF(ISNUMBER(FIND("decision",'Input| Setup'!$F$6)),'Input| Projects'!AB107,'Input| Projects'!L107)*'Input| Escalations'!$I$17*L107,0)</f>
        <v>0</v>
      </c>
      <c r="U107" s="172">
        <f>IFERROR(IF(ISNUMBER(FIND("decision",'Input| Setup'!$F$6)),'Input| Projects'!AC107,'Input| Projects'!M107)*'Input| Escalations'!$I$17*M107,0)</f>
        <v>0</v>
      </c>
      <c r="V107" s="172">
        <f>IFERROR(IF(ISNUMBER(FIND("decision",'Input| Setup'!$F$6)),'Input| Projects'!AD107,'Input| Projects'!N107)*'Input| Escalations'!$I$17*N107,0)</f>
        <v>0</v>
      </c>
      <c r="W107" s="172">
        <f>IFERROR(IF(ISNUMBER(FIND("decision",'Input| Setup'!$F$6)),'Input| Projects'!AE107,'Input| Projects'!O107)*'Input| Escalations'!$I$17*O107,0)</f>
        <v>0</v>
      </c>
      <c r="X107" s="175"/>
      <c r="Y107" s="172">
        <f>IF(ISNUMBER(FIND("decision",'Input| Setup'!$F$6)),'Input| Projects'!AG107,'Input| Projects'!Q107)*I107*'Input| Escalations'!$I$17</f>
        <v>0</v>
      </c>
      <c r="Z107" s="172">
        <f>IF(ISNUMBER(FIND("decision",'Input| Setup'!$F$6)),'Input| Projects'!AH107,'Input| Projects'!R107)*J107*'Input| Escalations'!$I$17</f>
        <v>0</v>
      </c>
      <c r="AA107" s="172">
        <f>IF(ISNUMBER(FIND("decision",'Input| Setup'!$F$6)),'Input| Projects'!AI107,'Input| Projects'!S107)*K107*'Input| Escalations'!$I$17</f>
        <v>0</v>
      </c>
      <c r="AB107" s="172">
        <f>IF(ISNUMBER(FIND("decision",'Input| Setup'!$F$6)),'Input| Projects'!AJ107,'Input| Projects'!T107)*L107*'Input| Escalations'!$I$17</f>
        <v>0</v>
      </c>
      <c r="AC107" s="172">
        <f>IF(ISNUMBER(FIND("decision",'Input| Setup'!$F$6)),'Input| Projects'!AK107,'Input| Projects'!U107)*M107*'Input| Escalations'!$I$17</f>
        <v>0</v>
      </c>
      <c r="AD107" s="172">
        <f>IF(ISNUMBER(FIND("decision",'Input| Setup'!$F$6)),'Input| Projects'!AL107,'Input| Projects'!V107)*N107*'Input| Escalations'!$I$17</f>
        <v>0</v>
      </c>
      <c r="AE107" s="172">
        <f>IF(ISNUMBER(FIND("decision",'Input| Setup'!$F$6)),'Input| Projects'!AM107,'Input| Projects'!W107)*O107*'Input| Escalations'!$I$17</f>
        <v>0</v>
      </c>
      <c r="AF107" s="175"/>
      <c r="AG107" s="172" cm="1">
        <f t="array" ref="AG107">IFERROR(--('Input| Projects'!$AS107="Yes")*_xlfn.SWITCH('Input| Overheads'!$C$50,"Direct costs",'Calc| Overheads Allocation'!C$8*Q107,"Internal labour",'Calc| Overheads Allocation'!C$8*Q107*'Input| Projects'!$AO107,"DNSP defined",'Calc| Overheads Allocation'!C$78*'Input| Projects'!$AV107,0),0)</f>
        <v>0</v>
      </c>
      <c r="AH107" s="172" cm="1">
        <f t="array" ref="AH107">IFERROR(--('Input| Projects'!$AS107="Yes")*_xlfn.SWITCH('Input| Overheads'!$C$50,"Direct costs",'Calc| Overheads Allocation'!D$8*R107,"Internal labour",'Calc| Overheads Allocation'!D$8*R107*'Input| Projects'!$AO107,"DNSP defined",'Calc| Overheads Allocation'!D$78*'Input| Projects'!$AV107,0),0)</f>
        <v>0</v>
      </c>
      <c r="AI107" s="172" cm="1">
        <f t="array" ref="AI107">IFERROR(--('Input| Projects'!$AS107="Yes")*_xlfn.SWITCH('Input| Overheads'!$C$50,"Direct costs",'Calc| Overheads Allocation'!E$8*S107,"Internal labour",'Calc| Overheads Allocation'!E$8*S107*'Input| Projects'!$AO107,"DNSP defined",'Calc| Overheads Allocation'!E$78*'Input| Projects'!$AV107,0),0)</f>
        <v>0</v>
      </c>
      <c r="AJ107" s="172" cm="1">
        <f t="array" ref="AJ107">IFERROR(--('Input| Projects'!$AS107="Yes")*_xlfn.SWITCH('Input| Overheads'!$C$50,"Direct costs",'Calc| Overheads Allocation'!F$8*T107,"Internal labour",'Calc| Overheads Allocation'!F$8*T107*'Input| Projects'!$AO107,"DNSP defined",'Calc| Overheads Allocation'!F$78*'Input| Projects'!$AV107,0),0)</f>
        <v>0</v>
      </c>
      <c r="AK107" s="172" cm="1">
        <f t="array" ref="AK107">IFERROR(--('Input| Projects'!$AS107="Yes")*_xlfn.SWITCH('Input| Overheads'!$C$50,"Direct costs",'Calc| Overheads Allocation'!G$8*U107,"Internal labour",'Calc| Overheads Allocation'!G$8*U107*'Input| Projects'!$AO107,"DNSP defined",'Calc| Overheads Allocation'!G$78*'Input| Projects'!$AV107,0),0)</f>
        <v>0</v>
      </c>
      <c r="AL107" s="172" cm="1">
        <f t="array" ref="AL107">IFERROR(--('Input| Projects'!$AS107="Yes")*_xlfn.SWITCH('Input| Overheads'!$C$50,"Direct costs",'Calc| Overheads Allocation'!H$8*V107,"Internal labour",'Calc| Overheads Allocation'!H$8*V107*'Input| Projects'!$AO107,"DNSP defined",'Calc| Overheads Allocation'!H$78*'Input| Projects'!$AV107,0),0)</f>
        <v>0</v>
      </c>
      <c r="AM107" s="172" cm="1">
        <f t="array" ref="AM107">IFERROR(--('Input| Projects'!$AS107="Yes")*_xlfn.SWITCH('Input| Overheads'!$C$50,"Direct costs",'Calc| Overheads Allocation'!I$8*W107,"Internal labour",'Calc| Overheads Allocation'!I$8*W107*'Input| Projects'!$AO107,"DNSP defined",'Calc| Overheads Allocation'!I$78*'Input| Projects'!$AV107,0),0)</f>
        <v>0</v>
      </c>
      <c r="AN107" s="175"/>
      <c r="AO107" s="172" cm="1">
        <f t="array" ref="AO107">IFERROR(--('Input| Projects'!$AT107="Yes")*_xlfn.SWITCH('Input| Overheads'!$C$50,"Direct costs",'Calc| Overheads Allocation'!C$9*Q107,"Internal labour",'Calc| Overheads Allocation'!C$9*Q107*'Input| Projects'!$AO107,"DNSP defined",'Calc| Overheads Allocation'!C$79*'Input| Projects'!$AW107,0),0)</f>
        <v>0</v>
      </c>
      <c r="AP107" s="172" cm="1">
        <f t="array" ref="AP107">IFERROR(--('Input| Projects'!$AT107="Yes")*_xlfn.SWITCH('Input| Overheads'!$C$50,"Direct costs",'Calc| Overheads Allocation'!D$9*R107,"Internal labour",'Calc| Overheads Allocation'!D$9*R107*'Input| Projects'!$AO107,"DNSP defined",'Calc| Overheads Allocation'!D$79*'Input| Projects'!$AW107,0),0)</f>
        <v>0</v>
      </c>
      <c r="AQ107" s="172" cm="1">
        <f t="array" ref="AQ107">IFERROR(--('Input| Projects'!$AT107="Yes")*_xlfn.SWITCH('Input| Overheads'!$C$50,"Direct costs",'Calc| Overheads Allocation'!E$9*S107,"Internal labour",'Calc| Overheads Allocation'!E$9*S107*'Input| Projects'!$AO107,"DNSP defined",'Calc| Overheads Allocation'!E$79*'Input| Projects'!$AW107,0),0)</f>
        <v>0</v>
      </c>
      <c r="AR107" s="172" cm="1">
        <f t="array" ref="AR107">IFERROR(--('Input| Projects'!$AT107="Yes")*_xlfn.SWITCH('Input| Overheads'!$C$50,"Direct costs",'Calc| Overheads Allocation'!F$9*T107,"Internal labour",'Calc| Overheads Allocation'!F$9*T107*'Input| Projects'!$AO107,"DNSP defined",'Calc| Overheads Allocation'!F$79*'Input| Projects'!$AW107,0),0)</f>
        <v>0</v>
      </c>
      <c r="AS107" s="172" cm="1">
        <f t="array" ref="AS107">IFERROR(--('Input| Projects'!$AT107="Yes")*_xlfn.SWITCH('Input| Overheads'!$C$50,"Direct costs",'Calc| Overheads Allocation'!G$9*U107,"Internal labour",'Calc| Overheads Allocation'!G$9*U107*'Input| Projects'!$AO107,"DNSP defined",'Calc| Overheads Allocation'!G$79*'Input| Projects'!$AW107,0),0)</f>
        <v>0</v>
      </c>
      <c r="AT107" s="172" cm="1">
        <f t="array" ref="AT107">IFERROR(--('Input| Projects'!$AT107="Yes")*_xlfn.SWITCH('Input| Overheads'!$C$50,"Direct costs",'Calc| Overheads Allocation'!H$9*V107,"Internal labour",'Calc| Overheads Allocation'!H$9*V107*'Input| Projects'!$AO107,"DNSP defined",'Calc| Overheads Allocation'!H$79*'Input| Projects'!$AW107,0),0)</f>
        <v>0</v>
      </c>
      <c r="AU107" s="172" cm="1">
        <f t="array" ref="AU107">IFERROR(--('Input| Projects'!$AT107="Yes")*_xlfn.SWITCH('Input| Overheads'!$C$50,"Direct costs",'Calc| Overheads Allocation'!I$9*W107,"Internal labour",'Calc| Overheads Allocation'!I$9*W107*'Input| Projects'!$AO107,"DNSP defined",'Calc| Overheads Allocation'!I$79*'Input| Projects'!$AW107,0),0)</f>
        <v>0</v>
      </c>
      <c r="AV107" s="175"/>
      <c r="AW107" s="172">
        <f t="shared" si="46"/>
        <v>0</v>
      </c>
      <c r="AX107" s="172">
        <f t="shared" si="47"/>
        <v>0</v>
      </c>
      <c r="AY107" s="172">
        <f t="shared" si="48"/>
        <v>0</v>
      </c>
      <c r="AZ107" s="172">
        <f t="shared" si="49"/>
        <v>0</v>
      </c>
      <c r="BA107" s="172">
        <f t="shared" si="50"/>
        <v>0</v>
      </c>
      <c r="BB107" s="172">
        <f t="shared" si="51"/>
        <v>0</v>
      </c>
      <c r="BC107" s="172">
        <f t="shared" si="52"/>
        <v>0</v>
      </c>
      <c r="BD107" s="176"/>
      <c r="BE107" s="172">
        <f t="shared" si="53"/>
        <v>0</v>
      </c>
      <c r="BF107" s="172">
        <f t="shared" si="54"/>
        <v>0</v>
      </c>
      <c r="BG107" s="172">
        <f t="shared" si="55"/>
        <v>0</v>
      </c>
      <c r="BH107" s="172">
        <f t="shared" si="56"/>
        <v>0</v>
      </c>
      <c r="BI107" s="172">
        <f t="shared" si="57"/>
        <v>0</v>
      </c>
      <c r="BJ107" s="172">
        <f t="shared" si="58"/>
        <v>0</v>
      </c>
      <c r="BK107" s="172">
        <f t="shared" si="59"/>
        <v>0</v>
      </c>
      <c r="BL107" s="176"/>
      <c r="BM107" s="172">
        <f t="shared" si="38"/>
        <v>0</v>
      </c>
      <c r="BN107" s="172">
        <f t="shared" si="39"/>
        <v>0</v>
      </c>
      <c r="BO107" s="172">
        <f t="shared" si="40"/>
        <v>0</v>
      </c>
      <c r="BP107" s="172">
        <f t="shared" si="41"/>
        <v>0</v>
      </c>
      <c r="BQ107" s="172">
        <f t="shared" si="42"/>
        <v>0</v>
      </c>
      <c r="BR107" s="172">
        <f t="shared" si="43"/>
        <v>0</v>
      </c>
      <c r="BS107" s="172">
        <f t="shared" si="44"/>
        <v>0</v>
      </c>
      <c r="BT107" s="55"/>
      <c r="BU107" s="158">
        <f>SUMIF('Input| Projects'!$BA$8:$CX$8,RIGHT(BU$9,3),'Input| Projects'!$BA107:$CX107)</f>
        <v>0</v>
      </c>
      <c r="BV107" s="158">
        <f>SUMIF('Input| Projects'!$BA$8:$CX$8,RIGHT(BV$9,3),'Input| Projects'!$BA107:$CX107)</f>
        <v>0</v>
      </c>
      <c r="BW107" s="79" t="str">
        <f t="shared" si="45"/>
        <v/>
      </c>
    </row>
    <row r="108" spans="2:75" x14ac:dyDescent="0.2">
      <c r="B108" s="123">
        <f>IFERROR('Input| Projects'!B108,"")</f>
        <v>99</v>
      </c>
      <c r="C108" s="160" t="str">
        <f>IFERROR(IF('Input| Projects'!C108="","",'Input| Projects'!C108),"")</f>
        <v/>
      </c>
      <c r="D108" s="160" t="str">
        <f>IFERROR(IF('Input| Projects'!D108="","",'Input| Projects'!D108),"")</f>
        <v/>
      </c>
      <c r="E108" s="53"/>
      <c r="F108" s="160" t="str">
        <f>IF(LEN('Input| Projects'!F108)&gt;0,'Input| Projects'!F108,"")</f>
        <v/>
      </c>
      <c r="G108" s="160" t="str">
        <f>IF(LEN('Input| Projects'!G108)&gt;0,'Input| Projects'!G108,"")</f>
        <v/>
      </c>
      <c r="H108" s="10"/>
      <c r="I108" s="194" cm="1">
        <f t="array" ref="I108">IF(LEN($F108)&gt;0,1+IFERROR(SUMPRODUCT(TRANSPOSE('Input| Projects'!$AO108:$AQ108),INDEX('Input| Escalations'!$F$27:$L$29,,MATCH(Q$9,'Input| Escalations'!$F$21:$L$21,0))),0),0)</f>
        <v>0</v>
      </c>
      <c r="J108" s="194" cm="1">
        <f t="array" ref="J108">IF(LEN($F108)&gt;0,1+IFERROR(SUMPRODUCT(TRANSPOSE('Input| Projects'!$AO108:$AQ108),INDEX('Input| Escalations'!$F$27:$L$29,,MATCH(R$9,'Input| Escalations'!$F$21:$L$21,0))),0),0)</f>
        <v>0</v>
      </c>
      <c r="K108" s="194" cm="1">
        <f t="array" ref="K108">IF(LEN($F108)&gt;0,1+IFERROR(SUMPRODUCT(TRANSPOSE('Input| Projects'!$AO108:$AQ108),INDEX('Input| Escalations'!$F$27:$L$29,,MATCH(S$9,'Input| Escalations'!$F$21:$L$21,0))),0),0)</f>
        <v>0</v>
      </c>
      <c r="L108" s="194" cm="1">
        <f t="array" ref="L108">IF(LEN($F108)&gt;0,1+IFERROR(SUMPRODUCT(TRANSPOSE('Input| Projects'!$AO108:$AQ108),INDEX('Input| Escalations'!$F$27:$L$29,,MATCH(T$9,'Input| Escalations'!$F$21:$L$21,0))),0),0)</f>
        <v>0</v>
      </c>
      <c r="M108" s="194" cm="1">
        <f t="array" ref="M108">IF(LEN($F108)&gt;0,1+IFERROR(SUMPRODUCT(TRANSPOSE('Input| Projects'!$AO108:$AQ108),INDEX('Input| Escalations'!$F$27:$L$29,,MATCH(U$9,'Input| Escalations'!$F$21:$L$21,0))),0),0)</f>
        <v>0</v>
      </c>
      <c r="N108" s="194" cm="1">
        <f t="array" ref="N108">IF(LEN($F108)&gt;0,1+IFERROR(SUMPRODUCT(TRANSPOSE('Input| Projects'!$AO108:$AQ108),INDEX('Input| Escalations'!$F$27:$L$29,,MATCH(V$9,'Input| Escalations'!$F$21:$L$21,0))),0),0)</f>
        <v>0</v>
      </c>
      <c r="O108" s="194" cm="1">
        <f t="array" ref="O108">IF(LEN($F108)&gt;0,1+IFERROR(SUMPRODUCT(TRANSPOSE('Input| Projects'!$AO108:$AQ108),INDEX('Input| Escalations'!$F$27:$L$29,,MATCH(W$9,'Input| Escalations'!$F$21:$L$21,0))),0),0)</f>
        <v>0</v>
      </c>
      <c r="P108" s="10"/>
      <c r="Q108" s="172">
        <f>IFERROR(IF(ISNUMBER(FIND("decision",'Input| Setup'!$F$6)),'Input| Projects'!Y108,'Input| Projects'!I108)*'Input| Escalations'!$I$17*I108,0)</f>
        <v>0</v>
      </c>
      <c r="R108" s="172">
        <f>IFERROR(IF(ISNUMBER(FIND("decision",'Input| Setup'!$F$6)),'Input| Projects'!Z108,'Input| Projects'!J108)*'Input| Escalations'!$I$17*J108,0)</f>
        <v>0</v>
      </c>
      <c r="S108" s="172">
        <f>IFERROR(IF(ISNUMBER(FIND("decision",'Input| Setup'!$F$6)),'Input| Projects'!AA108,'Input| Projects'!K108)*'Input| Escalations'!$I$17*K108,0)</f>
        <v>0</v>
      </c>
      <c r="T108" s="172">
        <f>IFERROR(IF(ISNUMBER(FIND("decision",'Input| Setup'!$F$6)),'Input| Projects'!AB108,'Input| Projects'!L108)*'Input| Escalations'!$I$17*L108,0)</f>
        <v>0</v>
      </c>
      <c r="U108" s="172">
        <f>IFERROR(IF(ISNUMBER(FIND("decision",'Input| Setup'!$F$6)),'Input| Projects'!AC108,'Input| Projects'!M108)*'Input| Escalations'!$I$17*M108,0)</f>
        <v>0</v>
      </c>
      <c r="V108" s="172">
        <f>IFERROR(IF(ISNUMBER(FIND("decision",'Input| Setup'!$F$6)),'Input| Projects'!AD108,'Input| Projects'!N108)*'Input| Escalations'!$I$17*N108,0)</f>
        <v>0</v>
      </c>
      <c r="W108" s="172">
        <f>IFERROR(IF(ISNUMBER(FIND("decision",'Input| Setup'!$F$6)),'Input| Projects'!AE108,'Input| Projects'!O108)*'Input| Escalations'!$I$17*O108,0)</f>
        <v>0</v>
      </c>
      <c r="X108" s="175"/>
      <c r="Y108" s="172">
        <f>IF(ISNUMBER(FIND("decision",'Input| Setup'!$F$6)),'Input| Projects'!AG108,'Input| Projects'!Q108)*I108*'Input| Escalations'!$I$17</f>
        <v>0</v>
      </c>
      <c r="Z108" s="172">
        <f>IF(ISNUMBER(FIND("decision",'Input| Setup'!$F$6)),'Input| Projects'!AH108,'Input| Projects'!R108)*J108*'Input| Escalations'!$I$17</f>
        <v>0</v>
      </c>
      <c r="AA108" s="172">
        <f>IF(ISNUMBER(FIND("decision",'Input| Setup'!$F$6)),'Input| Projects'!AI108,'Input| Projects'!S108)*K108*'Input| Escalations'!$I$17</f>
        <v>0</v>
      </c>
      <c r="AB108" s="172">
        <f>IF(ISNUMBER(FIND("decision",'Input| Setup'!$F$6)),'Input| Projects'!AJ108,'Input| Projects'!T108)*L108*'Input| Escalations'!$I$17</f>
        <v>0</v>
      </c>
      <c r="AC108" s="172">
        <f>IF(ISNUMBER(FIND("decision",'Input| Setup'!$F$6)),'Input| Projects'!AK108,'Input| Projects'!U108)*M108*'Input| Escalations'!$I$17</f>
        <v>0</v>
      </c>
      <c r="AD108" s="172">
        <f>IF(ISNUMBER(FIND("decision",'Input| Setup'!$F$6)),'Input| Projects'!AL108,'Input| Projects'!V108)*N108*'Input| Escalations'!$I$17</f>
        <v>0</v>
      </c>
      <c r="AE108" s="172">
        <f>IF(ISNUMBER(FIND("decision",'Input| Setup'!$F$6)),'Input| Projects'!AM108,'Input| Projects'!W108)*O108*'Input| Escalations'!$I$17</f>
        <v>0</v>
      </c>
      <c r="AF108" s="175"/>
      <c r="AG108" s="172" cm="1">
        <f t="array" ref="AG108">IFERROR(--('Input| Projects'!$AS108="Yes")*_xlfn.SWITCH('Input| Overheads'!$C$50,"Direct costs",'Calc| Overheads Allocation'!C$8*Q108,"Internal labour",'Calc| Overheads Allocation'!C$8*Q108*'Input| Projects'!$AO108,"DNSP defined",'Calc| Overheads Allocation'!C$78*'Input| Projects'!$AV108,0),0)</f>
        <v>0</v>
      </c>
      <c r="AH108" s="172" cm="1">
        <f t="array" ref="AH108">IFERROR(--('Input| Projects'!$AS108="Yes")*_xlfn.SWITCH('Input| Overheads'!$C$50,"Direct costs",'Calc| Overheads Allocation'!D$8*R108,"Internal labour",'Calc| Overheads Allocation'!D$8*R108*'Input| Projects'!$AO108,"DNSP defined",'Calc| Overheads Allocation'!D$78*'Input| Projects'!$AV108,0),0)</f>
        <v>0</v>
      </c>
      <c r="AI108" s="172" cm="1">
        <f t="array" ref="AI108">IFERROR(--('Input| Projects'!$AS108="Yes")*_xlfn.SWITCH('Input| Overheads'!$C$50,"Direct costs",'Calc| Overheads Allocation'!E$8*S108,"Internal labour",'Calc| Overheads Allocation'!E$8*S108*'Input| Projects'!$AO108,"DNSP defined",'Calc| Overheads Allocation'!E$78*'Input| Projects'!$AV108,0),0)</f>
        <v>0</v>
      </c>
      <c r="AJ108" s="172" cm="1">
        <f t="array" ref="AJ108">IFERROR(--('Input| Projects'!$AS108="Yes")*_xlfn.SWITCH('Input| Overheads'!$C$50,"Direct costs",'Calc| Overheads Allocation'!F$8*T108,"Internal labour",'Calc| Overheads Allocation'!F$8*T108*'Input| Projects'!$AO108,"DNSP defined",'Calc| Overheads Allocation'!F$78*'Input| Projects'!$AV108,0),0)</f>
        <v>0</v>
      </c>
      <c r="AK108" s="172" cm="1">
        <f t="array" ref="AK108">IFERROR(--('Input| Projects'!$AS108="Yes")*_xlfn.SWITCH('Input| Overheads'!$C$50,"Direct costs",'Calc| Overheads Allocation'!G$8*U108,"Internal labour",'Calc| Overheads Allocation'!G$8*U108*'Input| Projects'!$AO108,"DNSP defined",'Calc| Overheads Allocation'!G$78*'Input| Projects'!$AV108,0),0)</f>
        <v>0</v>
      </c>
      <c r="AL108" s="172" cm="1">
        <f t="array" ref="AL108">IFERROR(--('Input| Projects'!$AS108="Yes")*_xlfn.SWITCH('Input| Overheads'!$C$50,"Direct costs",'Calc| Overheads Allocation'!H$8*V108,"Internal labour",'Calc| Overheads Allocation'!H$8*V108*'Input| Projects'!$AO108,"DNSP defined",'Calc| Overheads Allocation'!H$78*'Input| Projects'!$AV108,0),0)</f>
        <v>0</v>
      </c>
      <c r="AM108" s="172" cm="1">
        <f t="array" ref="AM108">IFERROR(--('Input| Projects'!$AS108="Yes")*_xlfn.SWITCH('Input| Overheads'!$C$50,"Direct costs",'Calc| Overheads Allocation'!I$8*W108,"Internal labour",'Calc| Overheads Allocation'!I$8*W108*'Input| Projects'!$AO108,"DNSP defined",'Calc| Overheads Allocation'!I$78*'Input| Projects'!$AV108,0),0)</f>
        <v>0</v>
      </c>
      <c r="AN108" s="175"/>
      <c r="AO108" s="172" cm="1">
        <f t="array" ref="AO108">IFERROR(--('Input| Projects'!$AT108="Yes")*_xlfn.SWITCH('Input| Overheads'!$C$50,"Direct costs",'Calc| Overheads Allocation'!C$9*Q108,"Internal labour",'Calc| Overheads Allocation'!C$9*Q108*'Input| Projects'!$AO108,"DNSP defined",'Calc| Overheads Allocation'!C$79*'Input| Projects'!$AW108,0),0)</f>
        <v>0</v>
      </c>
      <c r="AP108" s="172" cm="1">
        <f t="array" ref="AP108">IFERROR(--('Input| Projects'!$AT108="Yes")*_xlfn.SWITCH('Input| Overheads'!$C$50,"Direct costs",'Calc| Overheads Allocation'!D$9*R108,"Internal labour",'Calc| Overheads Allocation'!D$9*R108*'Input| Projects'!$AO108,"DNSP defined",'Calc| Overheads Allocation'!D$79*'Input| Projects'!$AW108,0),0)</f>
        <v>0</v>
      </c>
      <c r="AQ108" s="172" cm="1">
        <f t="array" ref="AQ108">IFERROR(--('Input| Projects'!$AT108="Yes")*_xlfn.SWITCH('Input| Overheads'!$C$50,"Direct costs",'Calc| Overheads Allocation'!E$9*S108,"Internal labour",'Calc| Overheads Allocation'!E$9*S108*'Input| Projects'!$AO108,"DNSP defined",'Calc| Overheads Allocation'!E$79*'Input| Projects'!$AW108,0),0)</f>
        <v>0</v>
      </c>
      <c r="AR108" s="172" cm="1">
        <f t="array" ref="AR108">IFERROR(--('Input| Projects'!$AT108="Yes")*_xlfn.SWITCH('Input| Overheads'!$C$50,"Direct costs",'Calc| Overheads Allocation'!F$9*T108,"Internal labour",'Calc| Overheads Allocation'!F$9*T108*'Input| Projects'!$AO108,"DNSP defined",'Calc| Overheads Allocation'!F$79*'Input| Projects'!$AW108,0),0)</f>
        <v>0</v>
      </c>
      <c r="AS108" s="172" cm="1">
        <f t="array" ref="AS108">IFERROR(--('Input| Projects'!$AT108="Yes")*_xlfn.SWITCH('Input| Overheads'!$C$50,"Direct costs",'Calc| Overheads Allocation'!G$9*U108,"Internal labour",'Calc| Overheads Allocation'!G$9*U108*'Input| Projects'!$AO108,"DNSP defined",'Calc| Overheads Allocation'!G$79*'Input| Projects'!$AW108,0),0)</f>
        <v>0</v>
      </c>
      <c r="AT108" s="172" cm="1">
        <f t="array" ref="AT108">IFERROR(--('Input| Projects'!$AT108="Yes")*_xlfn.SWITCH('Input| Overheads'!$C$50,"Direct costs",'Calc| Overheads Allocation'!H$9*V108,"Internal labour",'Calc| Overheads Allocation'!H$9*V108*'Input| Projects'!$AO108,"DNSP defined",'Calc| Overheads Allocation'!H$79*'Input| Projects'!$AW108,0),0)</f>
        <v>0</v>
      </c>
      <c r="AU108" s="172" cm="1">
        <f t="array" ref="AU108">IFERROR(--('Input| Projects'!$AT108="Yes")*_xlfn.SWITCH('Input| Overheads'!$C$50,"Direct costs",'Calc| Overheads Allocation'!I$9*W108,"Internal labour",'Calc| Overheads Allocation'!I$9*W108*'Input| Projects'!$AO108,"DNSP defined",'Calc| Overheads Allocation'!I$79*'Input| Projects'!$AW108,0),0)</f>
        <v>0</v>
      </c>
      <c r="AV108" s="175"/>
      <c r="AW108" s="172">
        <f t="shared" si="46"/>
        <v>0</v>
      </c>
      <c r="AX108" s="172">
        <f t="shared" si="47"/>
        <v>0</v>
      </c>
      <c r="AY108" s="172">
        <f t="shared" si="48"/>
        <v>0</v>
      </c>
      <c r="AZ108" s="172">
        <f t="shared" si="49"/>
        <v>0</v>
      </c>
      <c r="BA108" s="172">
        <f t="shared" si="50"/>
        <v>0</v>
      </c>
      <c r="BB108" s="172">
        <f t="shared" si="51"/>
        <v>0</v>
      </c>
      <c r="BC108" s="172">
        <f t="shared" si="52"/>
        <v>0</v>
      </c>
      <c r="BD108" s="176"/>
      <c r="BE108" s="172">
        <f t="shared" si="53"/>
        <v>0</v>
      </c>
      <c r="BF108" s="172">
        <f t="shared" si="54"/>
        <v>0</v>
      </c>
      <c r="BG108" s="172">
        <f t="shared" si="55"/>
        <v>0</v>
      </c>
      <c r="BH108" s="172">
        <f t="shared" si="56"/>
        <v>0</v>
      </c>
      <c r="BI108" s="172">
        <f t="shared" si="57"/>
        <v>0</v>
      </c>
      <c r="BJ108" s="172">
        <f t="shared" si="58"/>
        <v>0</v>
      </c>
      <c r="BK108" s="172">
        <f t="shared" si="59"/>
        <v>0</v>
      </c>
      <c r="BL108" s="176"/>
      <c r="BM108" s="172">
        <f t="shared" si="38"/>
        <v>0</v>
      </c>
      <c r="BN108" s="172">
        <f t="shared" si="39"/>
        <v>0</v>
      </c>
      <c r="BO108" s="172">
        <f t="shared" si="40"/>
        <v>0</v>
      </c>
      <c r="BP108" s="172">
        <f t="shared" si="41"/>
        <v>0</v>
      </c>
      <c r="BQ108" s="172">
        <f t="shared" si="42"/>
        <v>0</v>
      </c>
      <c r="BR108" s="172">
        <f t="shared" si="43"/>
        <v>0</v>
      </c>
      <c r="BS108" s="172">
        <f t="shared" si="44"/>
        <v>0</v>
      </c>
      <c r="BT108" s="55"/>
      <c r="BU108" s="158">
        <f>SUMIF('Input| Projects'!$BA$8:$CX$8,RIGHT(BU$9,3),'Input| Projects'!$BA108:$CX108)</f>
        <v>0</v>
      </c>
      <c r="BV108" s="158">
        <f>SUMIF('Input| Projects'!$BA$8:$CX$8,RIGHT(BV$9,3),'Input| Projects'!$BA108:$CX108)</f>
        <v>0</v>
      </c>
      <c r="BW108" s="79" t="str">
        <f t="shared" si="45"/>
        <v/>
      </c>
    </row>
    <row r="109" spans="2:75" x14ac:dyDescent="0.2">
      <c r="B109" s="123">
        <f>IFERROR('Input| Projects'!B109,"")</f>
        <v>100</v>
      </c>
      <c r="C109" s="160" t="str">
        <f>IFERROR(IF('Input| Projects'!C109="","",'Input| Projects'!C109),"")</f>
        <v/>
      </c>
      <c r="D109" s="160" t="str">
        <f>IFERROR(IF('Input| Projects'!D109="","",'Input| Projects'!D109),"")</f>
        <v/>
      </c>
      <c r="E109" s="53"/>
      <c r="F109" s="160" t="str">
        <f>IF(LEN('Input| Projects'!F109)&gt;0,'Input| Projects'!F109,"")</f>
        <v/>
      </c>
      <c r="G109" s="160" t="str">
        <f>IF(LEN('Input| Projects'!G109)&gt;0,'Input| Projects'!G109,"")</f>
        <v/>
      </c>
      <c r="H109" s="10"/>
      <c r="I109" s="194" cm="1">
        <f t="array" ref="I109">IF(LEN($F109)&gt;0,1+IFERROR(SUMPRODUCT(TRANSPOSE('Input| Projects'!$AO109:$AQ109),INDEX('Input| Escalations'!$F$27:$L$29,,MATCH(Q$9,'Input| Escalations'!$F$21:$L$21,0))),0),0)</f>
        <v>0</v>
      </c>
      <c r="J109" s="194" cm="1">
        <f t="array" ref="J109">IF(LEN($F109)&gt;0,1+IFERROR(SUMPRODUCT(TRANSPOSE('Input| Projects'!$AO109:$AQ109),INDEX('Input| Escalations'!$F$27:$L$29,,MATCH(R$9,'Input| Escalations'!$F$21:$L$21,0))),0),0)</f>
        <v>0</v>
      </c>
      <c r="K109" s="194" cm="1">
        <f t="array" ref="K109">IF(LEN($F109)&gt;0,1+IFERROR(SUMPRODUCT(TRANSPOSE('Input| Projects'!$AO109:$AQ109),INDEX('Input| Escalations'!$F$27:$L$29,,MATCH(S$9,'Input| Escalations'!$F$21:$L$21,0))),0),0)</f>
        <v>0</v>
      </c>
      <c r="L109" s="194" cm="1">
        <f t="array" ref="L109">IF(LEN($F109)&gt;0,1+IFERROR(SUMPRODUCT(TRANSPOSE('Input| Projects'!$AO109:$AQ109),INDEX('Input| Escalations'!$F$27:$L$29,,MATCH(T$9,'Input| Escalations'!$F$21:$L$21,0))),0),0)</f>
        <v>0</v>
      </c>
      <c r="M109" s="194" cm="1">
        <f t="array" ref="M109">IF(LEN($F109)&gt;0,1+IFERROR(SUMPRODUCT(TRANSPOSE('Input| Projects'!$AO109:$AQ109),INDEX('Input| Escalations'!$F$27:$L$29,,MATCH(U$9,'Input| Escalations'!$F$21:$L$21,0))),0),0)</f>
        <v>0</v>
      </c>
      <c r="N109" s="194" cm="1">
        <f t="array" ref="N109">IF(LEN($F109)&gt;0,1+IFERROR(SUMPRODUCT(TRANSPOSE('Input| Projects'!$AO109:$AQ109),INDEX('Input| Escalations'!$F$27:$L$29,,MATCH(V$9,'Input| Escalations'!$F$21:$L$21,0))),0),0)</f>
        <v>0</v>
      </c>
      <c r="O109" s="194" cm="1">
        <f t="array" ref="O109">IF(LEN($F109)&gt;0,1+IFERROR(SUMPRODUCT(TRANSPOSE('Input| Projects'!$AO109:$AQ109),INDEX('Input| Escalations'!$F$27:$L$29,,MATCH(W$9,'Input| Escalations'!$F$21:$L$21,0))),0),0)</f>
        <v>0</v>
      </c>
      <c r="P109" s="10"/>
      <c r="Q109" s="172">
        <f>IFERROR(IF(ISNUMBER(FIND("decision",'Input| Setup'!$F$6)),'Input| Projects'!Y109,'Input| Projects'!I109)*'Input| Escalations'!$I$17*I109,0)</f>
        <v>0</v>
      </c>
      <c r="R109" s="172">
        <f>IFERROR(IF(ISNUMBER(FIND("decision",'Input| Setup'!$F$6)),'Input| Projects'!Z109,'Input| Projects'!J109)*'Input| Escalations'!$I$17*J109,0)</f>
        <v>0</v>
      </c>
      <c r="S109" s="172">
        <f>IFERROR(IF(ISNUMBER(FIND("decision",'Input| Setup'!$F$6)),'Input| Projects'!AA109,'Input| Projects'!K109)*'Input| Escalations'!$I$17*K109,0)</f>
        <v>0</v>
      </c>
      <c r="T109" s="172">
        <f>IFERROR(IF(ISNUMBER(FIND("decision",'Input| Setup'!$F$6)),'Input| Projects'!AB109,'Input| Projects'!L109)*'Input| Escalations'!$I$17*L109,0)</f>
        <v>0</v>
      </c>
      <c r="U109" s="172">
        <f>IFERROR(IF(ISNUMBER(FIND("decision",'Input| Setup'!$F$6)),'Input| Projects'!AC109,'Input| Projects'!M109)*'Input| Escalations'!$I$17*M109,0)</f>
        <v>0</v>
      </c>
      <c r="V109" s="172">
        <f>IFERROR(IF(ISNUMBER(FIND("decision",'Input| Setup'!$F$6)),'Input| Projects'!AD109,'Input| Projects'!N109)*'Input| Escalations'!$I$17*N109,0)</f>
        <v>0</v>
      </c>
      <c r="W109" s="172">
        <f>IFERROR(IF(ISNUMBER(FIND("decision",'Input| Setup'!$F$6)),'Input| Projects'!AE109,'Input| Projects'!O109)*'Input| Escalations'!$I$17*O109,0)</f>
        <v>0</v>
      </c>
      <c r="X109" s="175"/>
      <c r="Y109" s="172">
        <f>IF(ISNUMBER(FIND("decision",'Input| Setup'!$F$6)),'Input| Projects'!AG109,'Input| Projects'!Q109)*I109*'Input| Escalations'!$I$17</f>
        <v>0</v>
      </c>
      <c r="Z109" s="172">
        <f>IF(ISNUMBER(FIND("decision",'Input| Setup'!$F$6)),'Input| Projects'!AH109,'Input| Projects'!R109)*J109*'Input| Escalations'!$I$17</f>
        <v>0</v>
      </c>
      <c r="AA109" s="172">
        <f>IF(ISNUMBER(FIND("decision",'Input| Setup'!$F$6)),'Input| Projects'!AI109,'Input| Projects'!S109)*K109*'Input| Escalations'!$I$17</f>
        <v>0</v>
      </c>
      <c r="AB109" s="172">
        <f>IF(ISNUMBER(FIND("decision",'Input| Setup'!$F$6)),'Input| Projects'!AJ109,'Input| Projects'!T109)*L109*'Input| Escalations'!$I$17</f>
        <v>0</v>
      </c>
      <c r="AC109" s="172">
        <f>IF(ISNUMBER(FIND("decision",'Input| Setup'!$F$6)),'Input| Projects'!AK109,'Input| Projects'!U109)*M109*'Input| Escalations'!$I$17</f>
        <v>0</v>
      </c>
      <c r="AD109" s="172">
        <f>IF(ISNUMBER(FIND("decision",'Input| Setup'!$F$6)),'Input| Projects'!AL109,'Input| Projects'!V109)*N109*'Input| Escalations'!$I$17</f>
        <v>0</v>
      </c>
      <c r="AE109" s="172">
        <f>IF(ISNUMBER(FIND("decision",'Input| Setup'!$F$6)),'Input| Projects'!AM109,'Input| Projects'!W109)*O109*'Input| Escalations'!$I$17</f>
        <v>0</v>
      </c>
      <c r="AF109" s="175"/>
      <c r="AG109" s="172" cm="1">
        <f t="array" ref="AG109">IFERROR(--('Input| Projects'!$AS109="Yes")*_xlfn.SWITCH('Input| Overheads'!$C$50,"Direct costs",'Calc| Overheads Allocation'!C$8*Q109,"Internal labour",'Calc| Overheads Allocation'!C$8*Q109*'Input| Projects'!$AO109,"DNSP defined",'Calc| Overheads Allocation'!C$78*'Input| Projects'!$AV109,0),0)</f>
        <v>0</v>
      </c>
      <c r="AH109" s="172" cm="1">
        <f t="array" ref="AH109">IFERROR(--('Input| Projects'!$AS109="Yes")*_xlfn.SWITCH('Input| Overheads'!$C$50,"Direct costs",'Calc| Overheads Allocation'!D$8*R109,"Internal labour",'Calc| Overheads Allocation'!D$8*R109*'Input| Projects'!$AO109,"DNSP defined",'Calc| Overheads Allocation'!D$78*'Input| Projects'!$AV109,0),0)</f>
        <v>0</v>
      </c>
      <c r="AI109" s="172" cm="1">
        <f t="array" ref="AI109">IFERROR(--('Input| Projects'!$AS109="Yes")*_xlfn.SWITCH('Input| Overheads'!$C$50,"Direct costs",'Calc| Overheads Allocation'!E$8*S109,"Internal labour",'Calc| Overheads Allocation'!E$8*S109*'Input| Projects'!$AO109,"DNSP defined",'Calc| Overheads Allocation'!E$78*'Input| Projects'!$AV109,0),0)</f>
        <v>0</v>
      </c>
      <c r="AJ109" s="172" cm="1">
        <f t="array" ref="AJ109">IFERROR(--('Input| Projects'!$AS109="Yes")*_xlfn.SWITCH('Input| Overheads'!$C$50,"Direct costs",'Calc| Overheads Allocation'!F$8*T109,"Internal labour",'Calc| Overheads Allocation'!F$8*T109*'Input| Projects'!$AO109,"DNSP defined",'Calc| Overheads Allocation'!F$78*'Input| Projects'!$AV109,0),0)</f>
        <v>0</v>
      </c>
      <c r="AK109" s="172" cm="1">
        <f t="array" ref="AK109">IFERROR(--('Input| Projects'!$AS109="Yes")*_xlfn.SWITCH('Input| Overheads'!$C$50,"Direct costs",'Calc| Overheads Allocation'!G$8*U109,"Internal labour",'Calc| Overheads Allocation'!G$8*U109*'Input| Projects'!$AO109,"DNSP defined",'Calc| Overheads Allocation'!G$78*'Input| Projects'!$AV109,0),0)</f>
        <v>0</v>
      </c>
      <c r="AL109" s="172" cm="1">
        <f t="array" ref="AL109">IFERROR(--('Input| Projects'!$AS109="Yes")*_xlfn.SWITCH('Input| Overheads'!$C$50,"Direct costs",'Calc| Overheads Allocation'!H$8*V109,"Internal labour",'Calc| Overheads Allocation'!H$8*V109*'Input| Projects'!$AO109,"DNSP defined",'Calc| Overheads Allocation'!H$78*'Input| Projects'!$AV109,0),0)</f>
        <v>0</v>
      </c>
      <c r="AM109" s="172" cm="1">
        <f t="array" ref="AM109">IFERROR(--('Input| Projects'!$AS109="Yes")*_xlfn.SWITCH('Input| Overheads'!$C$50,"Direct costs",'Calc| Overheads Allocation'!I$8*W109,"Internal labour",'Calc| Overheads Allocation'!I$8*W109*'Input| Projects'!$AO109,"DNSP defined",'Calc| Overheads Allocation'!I$78*'Input| Projects'!$AV109,0),0)</f>
        <v>0</v>
      </c>
      <c r="AN109" s="175"/>
      <c r="AO109" s="172" cm="1">
        <f t="array" ref="AO109">IFERROR(--('Input| Projects'!$AT109="Yes")*_xlfn.SWITCH('Input| Overheads'!$C$50,"Direct costs",'Calc| Overheads Allocation'!C$9*Q109,"Internal labour",'Calc| Overheads Allocation'!C$9*Q109*'Input| Projects'!$AO109,"DNSP defined",'Calc| Overheads Allocation'!C$79*'Input| Projects'!$AW109,0),0)</f>
        <v>0</v>
      </c>
      <c r="AP109" s="172" cm="1">
        <f t="array" ref="AP109">IFERROR(--('Input| Projects'!$AT109="Yes")*_xlfn.SWITCH('Input| Overheads'!$C$50,"Direct costs",'Calc| Overheads Allocation'!D$9*R109,"Internal labour",'Calc| Overheads Allocation'!D$9*R109*'Input| Projects'!$AO109,"DNSP defined",'Calc| Overheads Allocation'!D$79*'Input| Projects'!$AW109,0),0)</f>
        <v>0</v>
      </c>
      <c r="AQ109" s="172" cm="1">
        <f t="array" ref="AQ109">IFERROR(--('Input| Projects'!$AT109="Yes")*_xlfn.SWITCH('Input| Overheads'!$C$50,"Direct costs",'Calc| Overheads Allocation'!E$9*S109,"Internal labour",'Calc| Overheads Allocation'!E$9*S109*'Input| Projects'!$AO109,"DNSP defined",'Calc| Overheads Allocation'!E$79*'Input| Projects'!$AW109,0),0)</f>
        <v>0</v>
      </c>
      <c r="AR109" s="172" cm="1">
        <f t="array" ref="AR109">IFERROR(--('Input| Projects'!$AT109="Yes")*_xlfn.SWITCH('Input| Overheads'!$C$50,"Direct costs",'Calc| Overheads Allocation'!F$9*T109,"Internal labour",'Calc| Overheads Allocation'!F$9*T109*'Input| Projects'!$AO109,"DNSP defined",'Calc| Overheads Allocation'!F$79*'Input| Projects'!$AW109,0),0)</f>
        <v>0</v>
      </c>
      <c r="AS109" s="172" cm="1">
        <f t="array" ref="AS109">IFERROR(--('Input| Projects'!$AT109="Yes")*_xlfn.SWITCH('Input| Overheads'!$C$50,"Direct costs",'Calc| Overheads Allocation'!G$9*U109,"Internal labour",'Calc| Overheads Allocation'!G$9*U109*'Input| Projects'!$AO109,"DNSP defined",'Calc| Overheads Allocation'!G$79*'Input| Projects'!$AW109,0),0)</f>
        <v>0</v>
      </c>
      <c r="AT109" s="172" cm="1">
        <f t="array" ref="AT109">IFERROR(--('Input| Projects'!$AT109="Yes")*_xlfn.SWITCH('Input| Overheads'!$C$50,"Direct costs",'Calc| Overheads Allocation'!H$9*V109,"Internal labour",'Calc| Overheads Allocation'!H$9*V109*'Input| Projects'!$AO109,"DNSP defined",'Calc| Overheads Allocation'!H$79*'Input| Projects'!$AW109,0),0)</f>
        <v>0</v>
      </c>
      <c r="AU109" s="172" cm="1">
        <f t="array" ref="AU109">IFERROR(--('Input| Projects'!$AT109="Yes")*_xlfn.SWITCH('Input| Overheads'!$C$50,"Direct costs",'Calc| Overheads Allocation'!I$9*W109,"Internal labour",'Calc| Overheads Allocation'!I$9*W109*'Input| Projects'!$AO109,"DNSP defined",'Calc| Overheads Allocation'!I$79*'Input| Projects'!$AW109,0),0)</f>
        <v>0</v>
      </c>
      <c r="AV109" s="175"/>
      <c r="AW109" s="172">
        <f t="shared" si="46"/>
        <v>0</v>
      </c>
      <c r="AX109" s="172">
        <f t="shared" si="47"/>
        <v>0</v>
      </c>
      <c r="AY109" s="172">
        <f t="shared" si="48"/>
        <v>0</v>
      </c>
      <c r="AZ109" s="172">
        <f t="shared" si="49"/>
        <v>0</v>
      </c>
      <c r="BA109" s="172">
        <f t="shared" si="50"/>
        <v>0</v>
      </c>
      <c r="BB109" s="172">
        <f t="shared" si="51"/>
        <v>0</v>
      </c>
      <c r="BC109" s="172">
        <f t="shared" si="52"/>
        <v>0</v>
      </c>
      <c r="BD109" s="176"/>
      <c r="BE109" s="172">
        <f t="shared" si="53"/>
        <v>0</v>
      </c>
      <c r="BF109" s="172">
        <f t="shared" si="54"/>
        <v>0</v>
      </c>
      <c r="BG109" s="172">
        <f t="shared" si="55"/>
        <v>0</v>
      </c>
      <c r="BH109" s="172">
        <f t="shared" si="56"/>
        <v>0</v>
      </c>
      <c r="BI109" s="172">
        <f t="shared" si="57"/>
        <v>0</v>
      </c>
      <c r="BJ109" s="172">
        <f t="shared" si="58"/>
        <v>0</v>
      </c>
      <c r="BK109" s="172">
        <f t="shared" si="59"/>
        <v>0</v>
      </c>
      <c r="BL109" s="176"/>
      <c r="BM109" s="172">
        <f t="shared" si="38"/>
        <v>0</v>
      </c>
      <c r="BN109" s="172">
        <f t="shared" si="39"/>
        <v>0</v>
      </c>
      <c r="BO109" s="172">
        <f t="shared" si="40"/>
        <v>0</v>
      </c>
      <c r="BP109" s="172">
        <f t="shared" si="41"/>
        <v>0</v>
      </c>
      <c r="BQ109" s="172">
        <f t="shared" si="42"/>
        <v>0</v>
      </c>
      <c r="BR109" s="172">
        <f t="shared" si="43"/>
        <v>0</v>
      </c>
      <c r="BS109" s="172">
        <f t="shared" si="44"/>
        <v>0</v>
      </c>
      <c r="BT109" s="55"/>
      <c r="BU109" s="158">
        <f>SUMIF('Input| Projects'!$BA$8:$CX$8,RIGHT(BU$9,3),'Input| Projects'!$BA109:$CX109)</f>
        <v>0</v>
      </c>
      <c r="BV109" s="158">
        <f>SUMIF('Input| Projects'!$BA$8:$CX$8,RIGHT(BV$9,3),'Input| Projects'!$BA109:$CX109)</f>
        <v>0</v>
      </c>
      <c r="BW109" s="79" t="str">
        <f t="shared" si="45"/>
        <v/>
      </c>
    </row>
    <row r="110" spans="2:75" x14ac:dyDescent="0.2">
      <c r="B110" s="123">
        <f>IFERROR('Input| Projects'!B110,"")</f>
        <v>101</v>
      </c>
      <c r="C110" s="160" t="str">
        <f>IFERROR(IF('Input| Projects'!C110="","",'Input| Projects'!C110),"")</f>
        <v/>
      </c>
      <c r="D110" s="160" t="str">
        <f>IFERROR(IF('Input| Projects'!D110="","",'Input| Projects'!D110),"")</f>
        <v/>
      </c>
      <c r="E110" s="53"/>
      <c r="F110" s="160" t="str">
        <f>IF(LEN('Input| Projects'!F110)&gt;0,'Input| Projects'!F110,"")</f>
        <v/>
      </c>
      <c r="G110" s="160" t="str">
        <f>IF(LEN('Input| Projects'!G110)&gt;0,'Input| Projects'!G110,"")</f>
        <v/>
      </c>
      <c r="H110" s="10"/>
      <c r="I110" s="194" cm="1">
        <f t="array" ref="I110">IF(LEN($F110)&gt;0,1+IFERROR(SUMPRODUCT(TRANSPOSE('Input| Projects'!$AO110:$AQ110),INDEX('Input| Escalations'!$F$27:$L$29,,MATCH(Q$9,'Input| Escalations'!$F$21:$L$21,0))),0),0)</f>
        <v>0</v>
      </c>
      <c r="J110" s="194" cm="1">
        <f t="array" ref="J110">IF(LEN($F110)&gt;0,1+IFERROR(SUMPRODUCT(TRANSPOSE('Input| Projects'!$AO110:$AQ110),INDEX('Input| Escalations'!$F$27:$L$29,,MATCH(R$9,'Input| Escalations'!$F$21:$L$21,0))),0),0)</f>
        <v>0</v>
      </c>
      <c r="K110" s="194" cm="1">
        <f t="array" ref="K110">IF(LEN($F110)&gt;0,1+IFERROR(SUMPRODUCT(TRANSPOSE('Input| Projects'!$AO110:$AQ110),INDEX('Input| Escalations'!$F$27:$L$29,,MATCH(S$9,'Input| Escalations'!$F$21:$L$21,0))),0),0)</f>
        <v>0</v>
      </c>
      <c r="L110" s="194" cm="1">
        <f t="array" ref="L110">IF(LEN($F110)&gt;0,1+IFERROR(SUMPRODUCT(TRANSPOSE('Input| Projects'!$AO110:$AQ110),INDEX('Input| Escalations'!$F$27:$L$29,,MATCH(T$9,'Input| Escalations'!$F$21:$L$21,0))),0),0)</f>
        <v>0</v>
      </c>
      <c r="M110" s="194" cm="1">
        <f t="array" ref="M110">IF(LEN($F110)&gt;0,1+IFERROR(SUMPRODUCT(TRANSPOSE('Input| Projects'!$AO110:$AQ110),INDEX('Input| Escalations'!$F$27:$L$29,,MATCH(U$9,'Input| Escalations'!$F$21:$L$21,0))),0),0)</f>
        <v>0</v>
      </c>
      <c r="N110" s="194" cm="1">
        <f t="array" ref="N110">IF(LEN($F110)&gt;0,1+IFERROR(SUMPRODUCT(TRANSPOSE('Input| Projects'!$AO110:$AQ110),INDEX('Input| Escalations'!$F$27:$L$29,,MATCH(V$9,'Input| Escalations'!$F$21:$L$21,0))),0),0)</f>
        <v>0</v>
      </c>
      <c r="O110" s="194" cm="1">
        <f t="array" ref="O110">IF(LEN($F110)&gt;0,1+IFERROR(SUMPRODUCT(TRANSPOSE('Input| Projects'!$AO110:$AQ110),INDEX('Input| Escalations'!$F$27:$L$29,,MATCH(W$9,'Input| Escalations'!$F$21:$L$21,0))),0),0)</f>
        <v>0</v>
      </c>
      <c r="P110" s="10"/>
      <c r="Q110" s="172">
        <f>IFERROR(IF(ISNUMBER(FIND("decision",'Input| Setup'!$F$6)),'Input| Projects'!Y110,'Input| Projects'!I110)*'Input| Escalations'!$I$17*I110,0)</f>
        <v>0</v>
      </c>
      <c r="R110" s="172">
        <f>IFERROR(IF(ISNUMBER(FIND("decision",'Input| Setup'!$F$6)),'Input| Projects'!Z110,'Input| Projects'!J110)*'Input| Escalations'!$I$17*J110,0)</f>
        <v>0</v>
      </c>
      <c r="S110" s="172">
        <f>IFERROR(IF(ISNUMBER(FIND("decision",'Input| Setup'!$F$6)),'Input| Projects'!AA110,'Input| Projects'!K110)*'Input| Escalations'!$I$17*K110,0)</f>
        <v>0</v>
      </c>
      <c r="T110" s="172">
        <f>IFERROR(IF(ISNUMBER(FIND("decision",'Input| Setup'!$F$6)),'Input| Projects'!AB110,'Input| Projects'!L110)*'Input| Escalations'!$I$17*L110,0)</f>
        <v>0</v>
      </c>
      <c r="U110" s="172">
        <f>IFERROR(IF(ISNUMBER(FIND("decision",'Input| Setup'!$F$6)),'Input| Projects'!AC110,'Input| Projects'!M110)*'Input| Escalations'!$I$17*M110,0)</f>
        <v>0</v>
      </c>
      <c r="V110" s="172">
        <f>IFERROR(IF(ISNUMBER(FIND("decision",'Input| Setup'!$F$6)),'Input| Projects'!AD110,'Input| Projects'!N110)*'Input| Escalations'!$I$17*N110,0)</f>
        <v>0</v>
      </c>
      <c r="W110" s="172">
        <f>IFERROR(IF(ISNUMBER(FIND("decision",'Input| Setup'!$F$6)),'Input| Projects'!AE110,'Input| Projects'!O110)*'Input| Escalations'!$I$17*O110,0)</f>
        <v>0</v>
      </c>
      <c r="X110" s="175"/>
      <c r="Y110" s="172">
        <f>IF(ISNUMBER(FIND("decision",'Input| Setup'!$F$6)),'Input| Projects'!AG110,'Input| Projects'!Q110)*I110*'Input| Escalations'!$I$17</f>
        <v>0</v>
      </c>
      <c r="Z110" s="172">
        <f>IF(ISNUMBER(FIND("decision",'Input| Setup'!$F$6)),'Input| Projects'!AH110,'Input| Projects'!R110)*J110*'Input| Escalations'!$I$17</f>
        <v>0</v>
      </c>
      <c r="AA110" s="172">
        <f>IF(ISNUMBER(FIND("decision",'Input| Setup'!$F$6)),'Input| Projects'!AI110,'Input| Projects'!S110)*K110*'Input| Escalations'!$I$17</f>
        <v>0</v>
      </c>
      <c r="AB110" s="172">
        <f>IF(ISNUMBER(FIND("decision",'Input| Setup'!$F$6)),'Input| Projects'!AJ110,'Input| Projects'!T110)*L110*'Input| Escalations'!$I$17</f>
        <v>0</v>
      </c>
      <c r="AC110" s="172">
        <f>IF(ISNUMBER(FIND("decision",'Input| Setup'!$F$6)),'Input| Projects'!AK110,'Input| Projects'!U110)*M110*'Input| Escalations'!$I$17</f>
        <v>0</v>
      </c>
      <c r="AD110" s="172">
        <f>IF(ISNUMBER(FIND("decision",'Input| Setup'!$F$6)),'Input| Projects'!AL110,'Input| Projects'!V110)*N110*'Input| Escalations'!$I$17</f>
        <v>0</v>
      </c>
      <c r="AE110" s="172">
        <f>IF(ISNUMBER(FIND("decision",'Input| Setup'!$F$6)),'Input| Projects'!AM110,'Input| Projects'!W110)*O110*'Input| Escalations'!$I$17</f>
        <v>0</v>
      </c>
      <c r="AF110" s="175"/>
      <c r="AG110" s="172" cm="1">
        <f t="array" ref="AG110">IFERROR(--('Input| Projects'!$AS110="Yes")*_xlfn.SWITCH('Input| Overheads'!$C$50,"Direct costs",'Calc| Overheads Allocation'!C$8*Q110,"Internal labour",'Calc| Overheads Allocation'!C$8*Q110*'Input| Projects'!$AO110,"DNSP defined",'Calc| Overheads Allocation'!C$78*'Input| Projects'!$AV110,0),0)</f>
        <v>0</v>
      </c>
      <c r="AH110" s="172" cm="1">
        <f t="array" ref="AH110">IFERROR(--('Input| Projects'!$AS110="Yes")*_xlfn.SWITCH('Input| Overheads'!$C$50,"Direct costs",'Calc| Overheads Allocation'!D$8*R110,"Internal labour",'Calc| Overheads Allocation'!D$8*R110*'Input| Projects'!$AO110,"DNSP defined",'Calc| Overheads Allocation'!D$78*'Input| Projects'!$AV110,0),0)</f>
        <v>0</v>
      </c>
      <c r="AI110" s="172" cm="1">
        <f t="array" ref="AI110">IFERROR(--('Input| Projects'!$AS110="Yes")*_xlfn.SWITCH('Input| Overheads'!$C$50,"Direct costs",'Calc| Overheads Allocation'!E$8*S110,"Internal labour",'Calc| Overheads Allocation'!E$8*S110*'Input| Projects'!$AO110,"DNSP defined",'Calc| Overheads Allocation'!E$78*'Input| Projects'!$AV110,0),0)</f>
        <v>0</v>
      </c>
      <c r="AJ110" s="172" cm="1">
        <f t="array" ref="AJ110">IFERROR(--('Input| Projects'!$AS110="Yes")*_xlfn.SWITCH('Input| Overheads'!$C$50,"Direct costs",'Calc| Overheads Allocation'!F$8*T110,"Internal labour",'Calc| Overheads Allocation'!F$8*T110*'Input| Projects'!$AO110,"DNSP defined",'Calc| Overheads Allocation'!F$78*'Input| Projects'!$AV110,0),0)</f>
        <v>0</v>
      </c>
      <c r="AK110" s="172" cm="1">
        <f t="array" ref="AK110">IFERROR(--('Input| Projects'!$AS110="Yes")*_xlfn.SWITCH('Input| Overheads'!$C$50,"Direct costs",'Calc| Overheads Allocation'!G$8*U110,"Internal labour",'Calc| Overheads Allocation'!G$8*U110*'Input| Projects'!$AO110,"DNSP defined",'Calc| Overheads Allocation'!G$78*'Input| Projects'!$AV110,0),0)</f>
        <v>0</v>
      </c>
      <c r="AL110" s="172" cm="1">
        <f t="array" ref="AL110">IFERROR(--('Input| Projects'!$AS110="Yes")*_xlfn.SWITCH('Input| Overheads'!$C$50,"Direct costs",'Calc| Overheads Allocation'!H$8*V110,"Internal labour",'Calc| Overheads Allocation'!H$8*V110*'Input| Projects'!$AO110,"DNSP defined",'Calc| Overheads Allocation'!H$78*'Input| Projects'!$AV110,0),0)</f>
        <v>0</v>
      </c>
      <c r="AM110" s="172" cm="1">
        <f t="array" ref="AM110">IFERROR(--('Input| Projects'!$AS110="Yes")*_xlfn.SWITCH('Input| Overheads'!$C$50,"Direct costs",'Calc| Overheads Allocation'!I$8*W110,"Internal labour",'Calc| Overheads Allocation'!I$8*W110*'Input| Projects'!$AO110,"DNSP defined",'Calc| Overheads Allocation'!I$78*'Input| Projects'!$AV110,0),0)</f>
        <v>0</v>
      </c>
      <c r="AN110" s="175"/>
      <c r="AO110" s="172" cm="1">
        <f t="array" ref="AO110">IFERROR(--('Input| Projects'!$AT110="Yes")*_xlfn.SWITCH('Input| Overheads'!$C$50,"Direct costs",'Calc| Overheads Allocation'!C$9*Q110,"Internal labour",'Calc| Overheads Allocation'!C$9*Q110*'Input| Projects'!$AO110,"DNSP defined",'Calc| Overheads Allocation'!C$79*'Input| Projects'!$AW110,0),0)</f>
        <v>0</v>
      </c>
      <c r="AP110" s="172" cm="1">
        <f t="array" ref="AP110">IFERROR(--('Input| Projects'!$AT110="Yes")*_xlfn.SWITCH('Input| Overheads'!$C$50,"Direct costs",'Calc| Overheads Allocation'!D$9*R110,"Internal labour",'Calc| Overheads Allocation'!D$9*R110*'Input| Projects'!$AO110,"DNSP defined",'Calc| Overheads Allocation'!D$79*'Input| Projects'!$AW110,0),0)</f>
        <v>0</v>
      </c>
      <c r="AQ110" s="172" cm="1">
        <f t="array" ref="AQ110">IFERROR(--('Input| Projects'!$AT110="Yes")*_xlfn.SWITCH('Input| Overheads'!$C$50,"Direct costs",'Calc| Overheads Allocation'!E$9*S110,"Internal labour",'Calc| Overheads Allocation'!E$9*S110*'Input| Projects'!$AO110,"DNSP defined",'Calc| Overheads Allocation'!E$79*'Input| Projects'!$AW110,0),0)</f>
        <v>0</v>
      </c>
      <c r="AR110" s="172" cm="1">
        <f t="array" ref="AR110">IFERROR(--('Input| Projects'!$AT110="Yes")*_xlfn.SWITCH('Input| Overheads'!$C$50,"Direct costs",'Calc| Overheads Allocation'!F$9*T110,"Internal labour",'Calc| Overheads Allocation'!F$9*T110*'Input| Projects'!$AO110,"DNSP defined",'Calc| Overheads Allocation'!F$79*'Input| Projects'!$AW110,0),0)</f>
        <v>0</v>
      </c>
      <c r="AS110" s="172" cm="1">
        <f t="array" ref="AS110">IFERROR(--('Input| Projects'!$AT110="Yes")*_xlfn.SWITCH('Input| Overheads'!$C$50,"Direct costs",'Calc| Overheads Allocation'!G$9*U110,"Internal labour",'Calc| Overheads Allocation'!G$9*U110*'Input| Projects'!$AO110,"DNSP defined",'Calc| Overheads Allocation'!G$79*'Input| Projects'!$AW110,0),0)</f>
        <v>0</v>
      </c>
      <c r="AT110" s="172" cm="1">
        <f t="array" ref="AT110">IFERROR(--('Input| Projects'!$AT110="Yes")*_xlfn.SWITCH('Input| Overheads'!$C$50,"Direct costs",'Calc| Overheads Allocation'!H$9*V110,"Internal labour",'Calc| Overheads Allocation'!H$9*V110*'Input| Projects'!$AO110,"DNSP defined",'Calc| Overheads Allocation'!H$79*'Input| Projects'!$AW110,0),0)</f>
        <v>0</v>
      </c>
      <c r="AU110" s="172" cm="1">
        <f t="array" ref="AU110">IFERROR(--('Input| Projects'!$AT110="Yes")*_xlfn.SWITCH('Input| Overheads'!$C$50,"Direct costs",'Calc| Overheads Allocation'!I$9*W110,"Internal labour",'Calc| Overheads Allocation'!I$9*W110*'Input| Projects'!$AO110,"DNSP defined",'Calc| Overheads Allocation'!I$79*'Input| Projects'!$AW110,0),0)</f>
        <v>0</v>
      </c>
      <c r="AV110" s="175"/>
      <c r="AW110" s="172">
        <f t="shared" si="46"/>
        <v>0</v>
      </c>
      <c r="AX110" s="172">
        <f t="shared" si="47"/>
        <v>0</v>
      </c>
      <c r="AY110" s="172">
        <f t="shared" si="48"/>
        <v>0</v>
      </c>
      <c r="AZ110" s="172">
        <f t="shared" si="49"/>
        <v>0</v>
      </c>
      <c r="BA110" s="172">
        <f t="shared" si="50"/>
        <v>0</v>
      </c>
      <c r="BB110" s="172">
        <f t="shared" si="51"/>
        <v>0</v>
      </c>
      <c r="BC110" s="172">
        <f t="shared" si="52"/>
        <v>0</v>
      </c>
      <c r="BD110" s="176"/>
      <c r="BE110" s="172">
        <f t="shared" si="53"/>
        <v>0</v>
      </c>
      <c r="BF110" s="172">
        <f t="shared" si="54"/>
        <v>0</v>
      </c>
      <c r="BG110" s="172">
        <f t="shared" si="55"/>
        <v>0</v>
      </c>
      <c r="BH110" s="172">
        <f t="shared" si="56"/>
        <v>0</v>
      </c>
      <c r="BI110" s="172">
        <f t="shared" si="57"/>
        <v>0</v>
      </c>
      <c r="BJ110" s="172">
        <f t="shared" si="58"/>
        <v>0</v>
      </c>
      <c r="BK110" s="172">
        <f t="shared" si="59"/>
        <v>0</v>
      </c>
      <c r="BL110" s="176"/>
      <c r="BM110" s="172">
        <f t="shared" si="38"/>
        <v>0</v>
      </c>
      <c r="BN110" s="172">
        <f t="shared" si="39"/>
        <v>0</v>
      </c>
      <c r="BO110" s="172">
        <f t="shared" si="40"/>
        <v>0</v>
      </c>
      <c r="BP110" s="172">
        <f t="shared" si="41"/>
        <v>0</v>
      </c>
      <c r="BQ110" s="172">
        <f t="shared" si="42"/>
        <v>0</v>
      </c>
      <c r="BR110" s="172">
        <f t="shared" si="43"/>
        <v>0</v>
      </c>
      <c r="BS110" s="172">
        <f t="shared" si="44"/>
        <v>0</v>
      </c>
      <c r="BT110" s="55"/>
      <c r="BU110" s="158">
        <f>SUMIF('Input| Projects'!$BA$8:$CX$8,RIGHT(BU$9,3),'Input| Projects'!$BA110:$CX110)</f>
        <v>0</v>
      </c>
      <c r="BV110" s="158">
        <f>SUMIF('Input| Projects'!$BA$8:$CX$8,RIGHT(BV$9,3),'Input| Projects'!$BA110:$CX110)</f>
        <v>0</v>
      </c>
      <c r="BW110" s="79" t="str">
        <f t="shared" si="45"/>
        <v/>
      </c>
    </row>
    <row r="111" spans="2:75" x14ac:dyDescent="0.2">
      <c r="B111" s="123">
        <f>IFERROR('Input| Projects'!B111,"")</f>
        <v>102</v>
      </c>
      <c r="C111" s="160" t="str">
        <f>IFERROR(IF('Input| Projects'!C111="","",'Input| Projects'!C111),"")</f>
        <v/>
      </c>
      <c r="D111" s="160" t="str">
        <f>IFERROR(IF('Input| Projects'!D111="","",'Input| Projects'!D111),"")</f>
        <v/>
      </c>
      <c r="E111" s="53"/>
      <c r="F111" s="160" t="str">
        <f>IF(LEN('Input| Projects'!F111)&gt;0,'Input| Projects'!F111,"")</f>
        <v/>
      </c>
      <c r="G111" s="160" t="str">
        <f>IF(LEN('Input| Projects'!G111)&gt;0,'Input| Projects'!G111,"")</f>
        <v/>
      </c>
      <c r="H111" s="10"/>
      <c r="I111" s="194" cm="1">
        <f t="array" ref="I111">IF(LEN($F111)&gt;0,1+IFERROR(SUMPRODUCT(TRANSPOSE('Input| Projects'!$AO111:$AQ111),INDEX('Input| Escalations'!$F$27:$L$29,,MATCH(Q$9,'Input| Escalations'!$F$21:$L$21,0))),0),0)</f>
        <v>0</v>
      </c>
      <c r="J111" s="194" cm="1">
        <f t="array" ref="J111">IF(LEN($F111)&gt;0,1+IFERROR(SUMPRODUCT(TRANSPOSE('Input| Projects'!$AO111:$AQ111),INDEX('Input| Escalations'!$F$27:$L$29,,MATCH(R$9,'Input| Escalations'!$F$21:$L$21,0))),0),0)</f>
        <v>0</v>
      </c>
      <c r="K111" s="194" cm="1">
        <f t="array" ref="K111">IF(LEN($F111)&gt;0,1+IFERROR(SUMPRODUCT(TRANSPOSE('Input| Projects'!$AO111:$AQ111),INDEX('Input| Escalations'!$F$27:$L$29,,MATCH(S$9,'Input| Escalations'!$F$21:$L$21,0))),0),0)</f>
        <v>0</v>
      </c>
      <c r="L111" s="194" cm="1">
        <f t="array" ref="L111">IF(LEN($F111)&gt;0,1+IFERROR(SUMPRODUCT(TRANSPOSE('Input| Projects'!$AO111:$AQ111),INDEX('Input| Escalations'!$F$27:$L$29,,MATCH(T$9,'Input| Escalations'!$F$21:$L$21,0))),0),0)</f>
        <v>0</v>
      </c>
      <c r="M111" s="194" cm="1">
        <f t="array" ref="M111">IF(LEN($F111)&gt;0,1+IFERROR(SUMPRODUCT(TRANSPOSE('Input| Projects'!$AO111:$AQ111),INDEX('Input| Escalations'!$F$27:$L$29,,MATCH(U$9,'Input| Escalations'!$F$21:$L$21,0))),0),0)</f>
        <v>0</v>
      </c>
      <c r="N111" s="194" cm="1">
        <f t="array" ref="N111">IF(LEN($F111)&gt;0,1+IFERROR(SUMPRODUCT(TRANSPOSE('Input| Projects'!$AO111:$AQ111),INDEX('Input| Escalations'!$F$27:$L$29,,MATCH(V$9,'Input| Escalations'!$F$21:$L$21,0))),0),0)</f>
        <v>0</v>
      </c>
      <c r="O111" s="194" cm="1">
        <f t="array" ref="O111">IF(LEN($F111)&gt;0,1+IFERROR(SUMPRODUCT(TRANSPOSE('Input| Projects'!$AO111:$AQ111),INDEX('Input| Escalations'!$F$27:$L$29,,MATCH(W$9,'Input| Escalations'!$F$21:$L$21,0))),0),0)</f>
        <v>0</v>
      </c>
      <c r="P111" s="10"/>
      <c r="Q111" s="172">
        <f>IFERROR(IF(ISNUMBER(FIND("decision",'Input| Setup'!$F$6)),'Input| Projects'!Y111,'Input| Projects'!I111)*'Input| Escalations'!$I$17*I111,0)</f>
        <v>0</v>
      </c>
      <c r="R111" s="172">
        <f>IFERROR(IF(ISNUMBER(FIND("decision",'Input| Setup'!$F$6)),'Input| Projects'!Z111,'Input| Projects'!J111)*'Input| Escalations'!$I$17*J111,0)</f>
        <v>0</v>
      </c>
      <c r="S111" s="172">
        <f>IFERROR(IF(ISNUMBER(FIND("decision",'Input| Setup'!$F$6)),'Input| Projects'!AA111,'Input| Projects'!K111)*'Input| Escalations'!$I$17*K111,0)</f>
        <v>0</v>
      </c>
      <c r="T111" s="172">
        <f>IFERROR(IF(ISNUMBER(FIND("decision",'Input| Setup'!$F$6)),'Input| Projects'!AB111,'Input| Projects'!L111)*'Input| Escalations'!$I$17*L111,0)</f>
        <v>0</v>
      </c>
      <c r="U111" s="172">
        <f>IFERROR(IF(ISNUMBER(FIND("decision",'Input| Setup'!$F$6)),'Input| Projects'!AC111,'Input| Projects'!M111)*'Input| Escalations'!$I$17*M111,0)</f>
        <v>0</v>
      </c>
      <c r="V111" s="172">
        <f>IFERROR(IF(ISNUMBER(FIND("decision",'Input| Setup'!$F$6)),'Input| Projects'!AD111,'Input| Projects'!N111)*'Input| Escalations'!$I$17*N111,0)</f>
        <v>0</v>
      </c>
      <c r="W111" s="172">
        <f>IFERROR(IF(ISNUMBER(FIND("decision",'Input| Setup'!$F$6)),'Input| Projects'!AE111,'Input| Projects'!O111)*'Input| Escalations'!$I$17*O111,0)</f>
        <v>0</v>
      </c>
      <c r="X111" s="175"/>
      <c r="Y111" s="172">
        <f>IF(ISNUMBER(FIND("decision",'Input| Setup'!$F$6)),'Input| Projects'!AG111,'Input| Projects'!Q111)*I111*'Input| Escalations'!$I$17</f>
        <v>0</v>
      </c>
      <c r="Z111" s="172">
        <f>IF(ISNUMBER(FIND("decision",'Input| Setup'!$F$6)),'Input| Projects'!AH111,'Input| Projects'!R111)*J111*'Input| Escalations'!$I$17</f>
        <v>0</v>
      </c>
      <c r="AA111" s="172">
        <f>IF(ISNUMBER(FIND("decision",'Input| Setup'!$F$6)),'Input| Projects'!AI111,'Input| Projects'!S111)*K111*'Input| Escalations'!$I$17</f>
        <v>0</v>
      </c>
      <c r="AB111" s="172">
        <f>IF(ISNUMBER(FIND("decision",'Input| Setup'!$F$6)),'Input| Projects'!AJ111,'Input| Projects'!T111)*L111*'Input| Escalations'!$I$17</f>
        <v>0</v>
      </c>
      <c r="AC111" s="172">
        <f>IF(ISNUMBER(FIND("decision",'Input| Setup'!$F$6)),'Input| Projects'!AK111,'Input| Projects'!U111)*M111*'Input| Escalations'!$I$17</f>
        <v>0</v>
      </c>
      <c r="AD111" s="172">
        <f>IF(ISNUMBER(FIND("decision",'Input| Setup'!$F$6)),'Input| Projects'!AL111,'Input| Projects'!V111)*N111*'Input| Escalations'!$I$17</f>
        <v>0</v>
      </c>
      <c r="AE111" s="172">
        <f>IF(ISNUMBER(FIND("decision",'Input| Setup'!$F$6)),'Input| Projects'!AM111,'Input| Projects'!W111)*O111*'Input| Escalations'!$I$17</f>
        <v>0</v>
      </c>
      <c r="AF111" s="175"/>
      <c r="AG111" s="172" cm="1">
        <f t="array" ref="AG111">IFERROR(--('Input| Projects'!$AS111="Yes")*_xlfn.SWITCH('Input| Overheads'!$C$50,"Direct costs",'Calc| Overheads Allocation'!C$8*Q111,"Internal labour",'Calc| Overheads Allocation'!C$8*Q111*'Input| Projects'!$AO111,"DNSP defined",'Calc| Overheads Allocation'!C$78*'Input| Projects'!$AV111,0),0)</f>
        <v>0</v>
      </c>
      <c r="AH111" s="172" cm="1">
        <f t="array" ref="AH111">IFERROR(--('Input| Projects'!$AS111="Yes")*_xlfn.SWITCH('Input| Overheads'!$C$50,"Direct costs",'Calc| Overheads Allocation'!D$8*R111,"Internal labour",'Calc| Overheads Allocation'!D$8*R111*'Input| Projects'!$AO111,"DNSP defined",'Calc| Overheads Allocation'!D$78*'Input| Projects'!$AV111,0),0)</f>
        <v>0</v>
      </c>
      <c r="AI111" s="172" cm="1">
        <f t="array" ref="AI111">IFERROR(--('Input| Projects'!$AS111="Yes")*_xlfn.SWITCH('Input| Overheads'!$C$50,"Direct costs",'Calc| Overheads Allocation'!E$8*S111,"Internal labour",'Calc| Overheads Allocation'!E$8*S111*'Input| Projects'!$AO111,"DNSP defined",'Calc| Overheads Allocation'!E$78*'Input| Projects'!$AV111,0),0)</f>
        <v>0</v>
      </c>
      <c r="AJ111" s="172" cm="1">
        <f t="array" ref="AJ111">IFERROR(--('Input| Projects'!$AS111="Yes")*_xlfn.SWITCH('Input| Overheads'!$C$50,"Direct costs",'Calc| Overheads Allocation'!F$8*T111,"Internal labour",'Calc| Overheads Allocation'!F$8*T111*'Input| Projects'!$AO111,"DNSP defined",'Calc| Overheads Allocation'!F$78*'Input| Projects'!$AV111,0),0)</f>
        <v>0</v>
      </c>
      <c r="AK111" s="172" cm="1">
        <f t="array" ref="AK111">IFERROR(--('Input| Projects'!$AS111="Yes")*_xlfn.SWITCH('Input| Overheads'!$C$50,"Direct costs",'Calc| Overheads Allocation'!G$8*U111,"Internal labour",'Calc| Overheads Allocation'!G$8*U111*'Input| Projects'!$AO111,"DNSP defined",'Calc| Overheads Allocation'!G$78*'Input| Projects'!$AV111,0),0)</f>
        <v>0</v>
      </c>
      <c r="AL111" s="172" cm="1">
        <f t="array" ref="AL111">IFERROR(--('Input| Projects'!$AS111="Yes")*_xlfn.SWITCH('Input| Overheads'!$C$50,"Direct costs",'Calc| Overheads Allocation'!H$8*V111,"Internal labour",'Calc| Overheads Allocation'!H$8*V111*'Input| Projects'!$AO111,"DNSP defined",'Calc| Overheads Allocation'!H$78*'Input| Projects'!$AV111,0),0)</f>
        <v>0</v>
      </c>
      <c r="AM111" s="172" cm="1">
        <f t="array" ref="AM111">IFERROR(--('Input| Projects'!$AS111="Yes")*_xlfn.SWITCH('Input| Overheads'!$C$50,"Direct costs",'Calc| Overheads Allocation'!I$8*W111,"Internal labour",'Calc| Overheads Allocation'!I$8*W111*'Input| Projects'!$AO111,"DNSP defined",'Calc| Overheads Allocation'!I$78*'Input| Projects'!$AV111,0),0)</f>
        <v>0</v>
      </c>
      <c r="AN111" s="175"/>
      <c r="AO111" s="172" cm="1">
        <f t="array" ref="AO111">IFERROR(--('Input| Projects'!$AT111="Yes")*_xlfn.SWITCH('Input| Overheads'!$C$50,"Direct costs",'Calc| Overheads Allocation'!C$9*Q111,"Internal labour",'Calc| Overheads Allocation'!C$9*Q111*'Input| Projects'!$AO111,"DNSP defined",'Calc| Overheads Allocation'!C$79*'Input| Projects'!$AW111,0),0)</f>
        <v>0</v>
      </c>
      <c r="AP111" s="172" cm="1">
        <f t="array" ref="AP111">IFERROR(--('Input| Projects'!$AT111="Yes")*_xlfn.SWITCH('Input| Overheads'!$C$50,"Direct costs",'Calc| Overheads Allocation'!D$9*R111,"Internal labour",'Calc| Overheads Allocation'!D$9*R111*'Input| Projects'!$AO111,"DNSP defined",'Calc| Overheads Allocation'!D$79*'Input| Projects'!$AW111,0),0)</f>
        <v>0</v>
      </c>
      <c r="AQ111" s="172" cm="1">
        <f t="array" ref="AQ111">IFERROR(--('Input| Projects'!$AT111="Yes")*_xlfn.SWITCH('Input| Overheads'!$C$50,"Direct costs",'Calc| Overheads Allocation'!E$9*S111,"Internal labour",'Calc| Overheads Allocation'!E$9*S111*'Input| Projects'!$AO111,"DNSP defined",'Calc| Overheads Allocation'!E$79*'Input| Projects'!$AW111,0),0)</f>
        <v>0</v>
      </c>
      <c r="AR111" s="172" cm="1">
        <f t="array" ref="AR111">IFERROR(--('Input| Projects'!$AT111="Yes")*_xlfn.SWITCH('Input| Overheads'!$C$50,"Direct costs",'Calc| Overheads Allocation'!F$9*T111,"Internal labour",'Calc| Overheads Allocation'!F$9*T111*'Input| Projects'!$AO111,"DNSP defined",'Calc| Overheads Allocation'!F$79*'Input| Projects'!$AW111,0),0)</f>
        <v>0</v>
      </c>
      <c r="AS111" s="172" cm="1">
        <f t="array" ref="AS111">IFERROR(--('Input| Projects'!$AT111="Yes")*_xlfn.SWITCH('Input| Overheads'!$C$50,"Direct costs",'Calc| Overheads Allocation'!G$9*U111,"Internal labour",'Calc| Overheads Allocation'!G$9*U111*'Input| Projects'!$AO111,"DNSP defined",'Calc| Overheads Allocation'!G$79*'Input| Projects'!$AW111,0),0)</f>
        <v>0</v>
      </c>
      <c r="AT111" s="172" cm="1">
        <f t="array" ref="AT111">IFERROR(--('Input| Projects'!$AT111="Yes")*_xlfn.SWITCH('Input| Overheads'!$C$50,"Direct costs",'Calc| Overheads Allocation'!H$9*V111,"Internal labour",'Calc| Overheads Allocation'!H$9*V111*'Input| Projects'!$AO111,"DNSP defined",'Calc| Overheads Allocation'!H$79*'Input| Projects'!$AW111,0),0)</f>
        <v>0</v>
      </c>
      <c r="AU111" s="172" cm="1">
        <f t="array" ref="AU111">IFERROR(--('Input| Projects'!$AT111="Yes")*_xlfn.SWITCH('Input| Overheads'!$C$50,"Direct costs",'Calc| Overheads Allocation'!I$9*W111,"Internal labour",'Calc| Overheads Allocation'!I$9*W111*'Input| Projects'!$AO111,"DNSP defined",'Calc| Overheads Allocation'!I$79*'Input| Projects'!$AW111,0),0)</f>
        <v>0</v>
      </c>
      <c r="AV111" s="175"/>
      <c r="AW111" s="172">
        <f t="shared" si="46"/>
        <v>0</v>
      </c>
      <c r="AX111" s="172">
        <f t="shared" si="47"/>
        <v>0</v>
      </c>
      <c r="AY111" s="172">
        <f t="shared" si="48"/>
        <v>0</v>
      </c>
      <c r="AZ111" s="172">
        <f t="shared" si="49"/>
        <v>0</v>
      </c>
      <c r="BA111" s="172">
        <f t="shared" si="50"/>
        <v>0</v>
      </c>
      <c r="BB111" s="172">
        <f t="shared" si="51"/>
        <v>0</v>
      </c>
      <c r="BC111" s="172">
        <f t="shared" si="52"/>
        <v>0</v>
      </c>
      <c r="BD111" s="176"/>
      <c r="BE111" s="172">
        <f t="shared" si="53"/>
        <v>0</v>
      </c>
      <c r="BF111" s="172">
        <f t="shared" si="54"/>
        <v>0</v>
      </c>
      <c r="BG111" s="172">
        <f t="shared" si="55"/>
        <v>0</v>
      </c>
      <c r="BH111" s="172">
        <f t="shared" si="56"/>
        <v>0</v>
      </c>
      <c r="BI111" s="172">
        <f t="shared" si="57"/>
        <v>0</v>
      </c>
      <c r="BJ111" s="172">
        <f t="shared" si="58"/>
        <v>0</v>
      </c>
      <c r="BK111" s="172">
        <f t="shared" si="59"/>
        <v>0</v>
      </c>
      <c r="BL111" s="176"/>
      <c r="BM111" s="172">
        <f t="shared" si="38"/>
        <v>0</v>
      </c>
      <c r="BN111" s="172">
        <f t="shared" si="39"/>
        <v>0</v>
      </c>
      <c r="BO111" s="172">
        <f t="shared" si="40"/>
        <v>0</v>
      </c>
      <c r="BP111" s="172">
        <f t="shared" si="41"/>
        <v>0</v>
      </c>
      <c r="BQ111" s="172">
        <f t="shared" si="42"/>
        <v>0</v>
      </c>
      <c r="BR111" s="172">
        <f t="shared" si="43"/>
        <v>0</v>
      </c>
      <c r="BS111" s="172">
        <f t="shared" si="44"/>
        <v>0</v>
      </c>
      <c r="BT111" s="55"/>
      <c r="BU111" s="158">
        <f>SUMIF('Input| Projects'!$BA$8:$CX$8,RIGHT(BU$9,3),'Input| Projects'!$BA111:$CX111)</f>
        <v>0</v>
      </c>
      <c r="BV111" s="158">
        <f>SUMIF('Input| Projects'!$BA$8:$CX$8,RIGHT(BV$9,3),'Input| Projects'!$BA111:$CX111)</f>
        <v>0</v>
      </c>
      <c r="BW111" s="79" t="str">
        <f t="shared" si="45"/>
        <v/>
      </c>
    </row>
    <row r="112" spans="2:75" x14ac:dyDescent="0.2">
      <c r="B112" s="123">
        <f>IFERROR('Input| Projects'!B112,"")</f>
        <v>103</v>
      </c>
      <c r="C112" s="160" t="str">
        <f>IFERROR(IF('Input| Projects'!C112="","",'Input| Projects'!C112),"")</f>
        <v/>
      </c>
      <c r="D112" s="160" t="str">
        <f>IFERROR(IF('Input| Projects'!D112="","",'Input| Projects'!D112),"")</f>
        <v/>
      </c>
      <c r="E112" s="53"/>
      <c r="F112" s="160" t="str">
        <f>IF(LEN('Input| Projects'!F112)&gt;0,'Input| Projects'!F112,"")</f>
        <v/>
      </c>
      <c r="G112" s="160" t="str">
        <f>IF(LEN('Input| Projects'!G112)&gt;0,'Input| Projects'!G112,"")</f>
        <v/>
      </c>
      <c r="H112" s="10"/>
      <c r="I112" s="194" cm="1">
        <f t="array" ref="I112">IF(LEN($F112)&gt;0,1+IFERROR(SUMPRODUCT(TRANSPOSE('Input| Projects'!$AO112:$AQ112),INDEX('Input| Escalations'!$F$27:$L$29,,MATCH(Q$9,'Input| Escalations'!$F$21:$L$21,0))),0),0)</f>
        <v>0</v>
      </c>
      <c r="J112" s="194" cm="1">
        <f t="array" ref="J112">IF(LEN($F112)&gt;0,1+IFERROR(SUMPRODUCT(TRANSPOSE('Input| Projects'!$AO112:$AQ112),INDEX('Input| Escalations'!$F$27:$L$29,,MATCH(R$9,'Input| Escalations'!$F$21:$L$21,0))),0),0)</f>
        <v>0</v>
      </c>
      <c r="K112" s="194" cm="1">
        <f t="array" ref="K112">IF(LEN($F112)&gt;0,1+IFERROR(SUMPRODUCT(TRANSPOSE('Input| Projects'!$AO112:$AQ112),INDEX('Input| Escalations'!$F$27:$L$29,,MATCH(S$9,'Input| Escalations'!$F$21:$L$21,0))),0),0)</f>
        <v>0</v>
      </c>
      <c r="L112" s="194" cm="1">
        <f t="array" ref="L112">IF(LEN($F112)&gt;0,1+IFERROR(SUMPRODUCT(TRANSPOSE('Input| Projects'!$AO112:$AQ112),INDEX('Input| Escalations'!$F$27:$L$29,,MATCH(T$9,'Input| Escalations'!$F$21:$L$21,0))),0),0)</f>
        <v>0</v>
      </c>
      <c r="M112" s="194" cm="1">
        <f t="array" ref="M112">IF(LEN($F112)&gt;0,1+IFERROR(SUMPRODUCT(TRANSPOSE('Input| Projects'!$AO112:$AQ112),INDEX('Input| Escalations'!$F$27:$L$29,,MATCH(U$9,'Input| Escalations'!$F$21:$L$21,0))),0),0)</f>
        <v>0</v>
      </c>
      <c r="N112" s="194" cm="1">
        <f t="array" ref="N112">IF(LEN($F112)&gt;0,1+IFERROR(SUMPRODUCT(TRANSPOSE('Input| Projects'!$AO112:$AQ112),INDEX('Input| Escalations'!$F$27:$L$29,,MATCH(V$9,'Input| Escalations'!$F$21:$L$21,0))),0),0)</f>
        <v>0</v>
      </c>
      <c r="O112" s="194" cm="1">
        <f t="array" ref="O112">IF(LEN($F112)&gt;0,1+IFERROR(SUMPRODUCT(TRANSPOSE('Input| Projects'!$AO112:$AQ112),INDEX('Input| Escalations'!$F$27:$L$29,,MATCH(W$9,'Input| Escalations'!$F$21:$L$21,0))),0),0)</f>
        <v>0</v>
      </c>
      <c r="P112" s="10"/>
      <c r="Q112" s="172">
        <f>IFERROR(IF(ISNUMBER(FIND("decision",'Input| Setup'!$F$6)),'Input| Projects'!Y112,'Input| Projects'!I112)*'Input| Escalations'!$I$17*I112,0)</f>
        <v>0</v>
      </c>
      <c r="R112" s="172">
        <f>IFERROR(IF(ISNUMBER(FIND("decision",'Input| Setup'!$F$6)),'Input| Projects'!Z112,'Input| Projects'!J112)*'Input| Escalations'!$I$17*J112,0)</f>
        <v>0</v>
      </c>
      <c r="S112" s="172">
        <f>IFERROR(IF(ISNUMBER(FIND("decision",'Input| Setup'!$F$6)),'Input| Projects'!AA112,'Input| Projects'!K112)*'Input| Escalations'!$I$17*K112,0)</f>
        <v>0</v>
      </c>
      <c r="T112" s="172">
        <f>IFERROR(IF(ISNUMBER(FIND("decision",'Input| Setup'!$F$6)),'Input| Projects'!AB112,'Input| Projects'!L112)*'Input| Escalations'!$I$17*L112,0)</f>
        <v>0</v>
      </c>
      <c r="U112" s="172">
        <f>IFERROR(IF(ISNUMBER(FIND("decision",'Input| Setup'!$F$6)),'Input| Projects'!AC112,'Input| Projects'!M112)*'Input| Escalations'!$I$17*M112,0)</f>
        <v>0</v>
      </c>
      <c r="V112" s="172">
        <f>IFERROR(IF(ISNUMBER(FIND("decision",'Input| Setup'!$F$6)),'Input| Projects'!AD112,'Input| Projects'!N112)*'Input| Escalations'!$I$17*N112,0)</f>
        <v>0</v>
      </c>
      <c r="W112" s="172">
        <f>IFERROR(IF(ISNUMBER(FIND("decision",'Input| Setup'!$F$6)),'Input| Projects'!AE112,'Input| Projects'!O112)*'Input| Escalations'!$I$17*O112,0)</f>
        <v>0</v>
      </c>
      <c r="X112" s="175"/>
      <c r="Y112" s="172">
        <f>IF(ISNUMBER(FIND("decision",'Input| Setup'!$F$6)),'Input| Projects'!AG112,'Input| Projects'!Q112)*I112*'Input| Escalations'!$I$17</f>
        <v>0</v>
      </c>
      <c r="Z112" s="172">
        <f>IF(ISNUMBER(FIND("decision",'Input| Setup'!$F$6)),'Input| Projects'!AH112,'Input| Projects'!R112)*J112*'Input| Escalations'!$I$17</f>
        <v>0</v>
      </c>
      <c r="AA112" s="172">
        <f>IF(ISNUMBER(FIND("decision",'Input| Setup'!$F$6)),'Input| Projects'!AI112,'Input| Projects'!S112)*K112*'Input| Escalations'!$I$17</f>
        <v>0</v>
      </c>
      <c r="AB112" s="172">
        <f>IF(ISNUMBER(FIND("decision",'Input| Setup'!$F$6)),'Input| Projects'!AJ112,'Input| Projects'!T112)*L112*'Input| Escalations'!$I$17</f>
        <v>0</v>
      </c>
      <c r="AC112" s="172">
        <f>IF(ISNUMBER(FIND("decision",'Input| Setup'!$F$6)),'Input| Projects'!AK112,'Input| Projects'!U112)*M112*'Input| Escalations'!$I$17</f>
        <v>0</v>
      </c>
      <c r="AD112" s="172">
        <f>IF(ISNUMBER(FIND("decision",'Input| Setup'!$F$6)),'Input| Projects'!AL112,'Input| Projects'!V112)*N112*'Input| Escalations'!$I$17</f>
        <v>0</v>
      </c>
      <c r="AE112" s="172">
        <f>IF(ISNUMBER(FIND("decision",'Input| Setup'!$F$6)),'Input| Projects'!AM112,'Input| Projects'!W112)*O112*'Input| Escalations'!$I$17</f>
        <v>0</v>
      </c>
      <c r="AF112" s="175"/>
      <c r="AG112" s="172" cm="1">
        <f t="array" ref="AG112">IFERROR(--('Input| Projects'!$AS112="Yes")*_xlfn.SWITCH('Input| Overheads'!$C$50,"Direct costs",'Calc| Overheads Allocation'!C$8*Q112,"Internal labour",'Calc| Overheads Allocation'!C$8*Q112*'Input| Projects'!$AO112,"DNSP defined",'Calc| Overheads Allocation'!C$78*'Input| Projects'!$AV112,0),0)</f>
        <v>0</v>
      </c>
      <c r="AH112" s="172" cm="1">
        <f t="array" ref="AH112">IFERROR(--('Input| Projects'!$AS112="Yes")*_xlfn.SWITCH('Input| Overheads'!$C$50,"Direct costs",'Calc| Overheads Allocation'!D$8*R112,"Internal labour",'Calc| Overheads Allocation'!D$8*R112*'Input| Projects'!$AO112,"DNSP defined",'Calc| Overheads Allocation'!D$78*'Input| Projects'!$AV112,0),0)</f>
        <v>0</v>
      </c>
      <c r="AI112" s="172" cm="1">
        <f t="array" ref="AI112">IFERROR(--('Input| Projects'!$AS112="Yes")*_xlfn.SWITCH('Input| Overheads'!$C$50,"Direct costs",'Calc| Overheads Allocation'!E$8*S112,"Internal labour",'Calc| Overheads Allocation'!E$8*S112*'Input| Projects'!$AO112,"DNSP defined",'Calc| Overheads Allocation'!E$78*'Input| Projects'!$AV112,0),0)</f>
        <v>0</v>
      </c>
      <c r="AJ112" s="172" cm="1">
        <f t="array" ref="AJ112">IFERROR(--('Input| Projects'!$AS112="Yes")*_xlfn.SWITCH('Input| Overheads'!$C$50,"Direct costs",'Calc| Overheads Allocation'!F$8*T112,"Internal labour",'Calc| Overheads Allocation'!F$8*T112*'Input| Projects'!$AO112,"DNSP defined",'Calc| Overheads Allocation'!F$78*'Input| Projects'!$AV112,0),0)</f>
        <v>0</v>
      </c>
      <c r="AK112" s="172" cm="1">
        <f t="array" ref="AK112">IFERROR(--('Input| Projects'!$AS112="Yes")*_xlfn.SWITCH('Input| Overheads'!$C$50,"Direct costs",'Calc| Overheads Allocation'!G$8*U112,"Internal labour",'Calc| Overheads Allocation'!G$8*U112*'Input| Projects'!$AO112,"DNSP defined",'Calc| Overheads Allocation'!G$78*'Input| Projects'!$AV112,0),0)</f>
        <v>0</v>
      </c>
      <c r="AL112" s="172" cm="1">
        <f t="array" ref="AL112">IFERROR(--('Input| Projects'!$AS112="Yes")*_xlfn.SWITCH('Input| Overheads'!$C$50,"Direct costs",'Calc| Overheads Allocation'!H$8*V112,"Internal labour",'Calc| Overheads Allocation'!H$8*V112*'Input| Projects'!$AO112,"DNSP defined",'Calc| Overheads Allocation'!H$78*'Input| Projects'!$AV112,0),0)</f>
        <v>0</v>
      </c>
      <c r="AM112" s="172" cm="1">
        <f t="array" ref="AM112">IFERROR(--('Input| Projects'!$AS112="Yes")*_xlfn.SWITCH('Input| Overheads'!$C$50,"Direct costs",'Calc| Overheads Allocation'!I$8*W112,"Internal labour",'Calc| Overheads Allocation'!I$8*W112*'Input| Projects'!$AO112,"DNSP defined",'Calc| Overheads Allocation'!I$78*'Input| Projects'!$AV112,0),0)</f>
        <v>0</v>
      </c>
      <c r="AN112" s="175"/>
      <c r="AO112" s="172" cm="1">
        <f t="array" ref="AO112">IFERROR(--('Input| Projects'!$AT112="Yes")*_xlfn.SWITCH('Input| Overheads'!$C$50,"Direct costs",'Calc| Overheads Allocation'!C$9*Q112,"Internal labour",'Calc| Overheads Allocation'!C$9*Q112*'Input| Projects'!$AO112,"DNSP defined",'Calc| Overheads Allocation'!C$79*'Input| Projects'!$AW112,0),0)</f>
        <v>0</v>
      </c>
      <c r="AP112" s="172" cm="1">
        <f t="array" ref="AP112">IFERROR(--('Input| Projects'!$AT112="Yes")*_xlfn.SWITCH('Input| Overheads'!$C$50,"Direct costs",'Calc| Overheads Allocation'!D$9*R112,"Internal labour",'Calc| Overheads Allocation'!D$9*R112*'Input| Projects'!$AO112,"DNSP defined",'Calc| Overheads Allocation'!D$79*'Input| Projects'!$AW112,0),0)</f>
        <v>0</v>
      </c>
      <c r="AQ112" s="172" cm="1">
        <f t="array" ref="AQ112">IFERROR(--('Input| Projects'!$AT112="Yes")*_xlfn.SWITCH('Input| Overheads'!$C$50,"Direct costs",'Calc| Overheads Allocation'!E$9*S112,"Internal labour",'Calc| Overheads Allocation'!E$9*S112*'Input| Projects'!$AO112,"DNSP defined",'Calc| Overheads Allocation'!E$79*'Input| Projects'!$AW112,0),0)</f>
        <v>0</v>
      </c>
      <c r="AR112" s="172" cm="1">
        <f t="array" ref="AR112">IFERROR(--('Input| Projects'!$AT112="Yes")*_xlfn.SWITCH('Input| Overheads'!$C$50,"Direct costs",'Calc| Overheads Allocation'!F$9*T112,"Internal labour",'Calc| Overheads Allocation'!F$9*T112*'Input| Projects'!$AO112,"DNSP defined",'Calc| Overheads Allocation'!F$79*'Input| Projects'!$AW112,0),0)</f>
        <v>0</v>
      </c>
      <c r="AS112" s="172" cm="1">
        <f t="array" ref="AS112">IFERROR(--('Input| Projects'!$AT112="Yes")*_xlfn.SWITCH('Input| Overheads'!$C$50,"Direct costs",'Calc| Overheads Allocation'!G$9*U112,"Internal labour",'Calc| Overheads Allocation'!G$9*U112*'Input| Projects'!$AO112,"DNSP defined",'Calc| Overheads Allocation'!G$79*'Input| Projects'!$AW112,0),0)</f>
        <v>0</v>
      </c>
      <c r="AT112" s="172" cm="1">
        <f t="array" ref="AT112">IFERROR(--('Input| Projects'!$AT112="Yes")*_xlfn.SWITCH('Input| Overheads'!$C$50,"Direct costs",'Calc| Overheads Allocation'!H$9*V112,"Internal labour",'Calc| Overheads Allocation'!H$9*V112*'Input| Projects'!$AO112,"DNSP defined",'Calc| Overheads Allocation'!H$79*'Input| Projects'!$AW112,0),0)</f>
        <v>0</v>
      </c>
      <c r="AU112" s="172" cm="1">
        <f t="array" ref="AU112">IFERROR(--('Input| Projects'!$AT112="Yes")*_xlfn.SWITCH('Input| Overheads'!$C$50,"Direct costs",'Calc| Overheads Allocation'!I$9*W112,"Internal labour",'Calc| Overheads Allocation'!I$9*W112*'Input| Projects'!$AO112,"DNSP defined",'Calc| Overheads Allocation'!I$79*'Input| Projects'!$AW112,0),0)</f>
        <v>0</v>
      </c>
      <c r="AV112" s="175"/>
      <c r="AW112" s="172">
        <f t="shared" si="46"/>
        <v>0</v>
      </c>
      <c r="AX112" s="172">
        <f t="shared" si="47"/>
        <v>0</v>
      </c>
      <c r="AY112" s="172">
        <f t="shared" si="48"/>
        <v>0</v>
      </c>
      <c r="AZ112" s="172">
        <f t="shared" si="49"/>
        <v>0</v>
      </c>
      <c r="BA112" s="172">
        <f t="shared" si="50"/>
        <v>0</v>
      </c>
      <c r="BB112" s="172">
        <f t="shared" si="51"/>
        <v>0</v>
      </c>
      <c r="BC112" s="172">
        <f t="shared" si="52"/>
        <v>0</v>
      </c>
      <c r="BD112" s="176"/>
      <c r="BE112" s="172">
        <f t="shared" si="53"/>
        <v>0</v>
      </c>
      <c r="BF112" s="172">
        <f t="shared" si="54"/>
        <v>0</v>
      </c>
      <c r="BG112" s="172">
        <f t="shared" si="55"/>
        <v>0</v>
      </c>
      <c r="BH112" s="172">
        <f t="shared" si="56"/>
        <v>0</v>
      </c>
      <c r="BI112" s="172">
        <f t="shared" si="57"/>
        <v>0</v>
      </c>
      <c r="BJ112" s="172">
        <f t="shared" si="58"/>
        <v>0</v>
      </c>
      <c r="BK112" s="172">
        <f t="shared" si="59"/>
        <v>0</v>
      </c>
      <c r="BL112" s="176"/>
      <c r="BM112" s="172">
        <f t="shared" si="38"/>
        <v>0</v>
      </c>
      <c r="BN112" s="172">
        <f t="shared" si="39"/>
        <v>0</v>
      </c>
      <c r="BO112" s="172">
        <f t="shared" si="40"/>
        <v>0</v>
      </c>
      <c r="BP112" s="172">
        <f t="shared" si="41"/>
        <v>0</v>
      </c>
      <c r="BQ112" s="172">
        <f t="shared" si="42"/>
        <v>0</v>
      </c>
      <c r="BR112" s="172">
        <f t="shared" si="43"/>
        <v>0</v>
      </c>
      <c r="BS112" s="172">
        <f t="shared" si="44"/>
        <v>0</v>
      </c>
      <c r="BT112" s="55"/>
      <c r="BU112" s="158">
        <f>SUMIF('Input| Projects'!$BA$8:$CX$8,RIGHT(BU$9,3),'Input| Projects'!$BA112:$CX112)</f>
        <v>0</v>
      </c>
      <c r="BV112" s="158">
        <f>SUMIF('Input| Projects'!$BA$8:$CX$8,RIGHT(BV$9,3),'Input| Projects'!$BA112:$CX112)</f>
        <v>0</v>
      </c>
      <c r="BW112" s="79" t="str">
        <f t="shared" si="45"/>
        <v/>
      </c>
    </row>
    <row r="113" spans="2:75" x14ac:dyDescent="0.2">
      <c r="B113" s="123">
        <f>IFERROR('Input| Projects'!B113,"")</f>
        <v>104</v>
      </c>
      <c r="C113" s="160" t="str">
        <f>IFERROR(IF('Input| Projects'!C113="","",'Input| Projects'!C113),"")</f>
        <v/>
      </c>
      <c r="D113" s="160" t="str">
        <f>IFERROR(IF('Input| Projects'!D113="","",'Input| Projects'!D113),"")</f>
        <v/>
      </c>
      <c r="E113" s="53"/>
      <c r="F113" s="160" t="str">
        <f>IF(LEN('Input| Projects'!F113)&gt;0,'Input| Projects'!F113,"")</f>
        <v/>
      </c>
      <c r="G113" s="160" t="str">
        <f>IF(LEN('Input| Projects'!G113)&gt;0,'Input| Projects'!G113,"")</f>
        <v/>
      </c>
      <c r="H113" s="10"/>
      <c r="I113" s="194" cm="1">
        <f t="array" ref="I113">IF(LEN($F113)&gt;0,1+IFERROR(SUMPRODUCT(TRANSPOSE('Input| Projects'!$AO113:$AQ113),INDEX('Input| Escalations'!$F$27:$L$29,,MATCH(Q$9,'Input| Escalations'!$F$21:$L$21,0))),0),0)</f>
        <v>0</v>
      </c>
      <c r="J113" s="194" cm="1">
        <f t="array" ref="J113">IF(LEN($F113)&gt;0,1+IFERROR(SUMPRODUCT(TRANSPOSE('Input| Projects'!$AO113:$AQ113),INDEX('Input| Escalations'!$F$27:$L$29,,MATCH(R$9,'Input| Escalations'!$F$21:$L$21,0))),0),0)</f>
        <v>0</v>
      </c>
      <c r="K113" s="194" cm="1">
        <f t="array" ref="K113">IF(LEN($F113)&gt;0,1+IFERROR(SUMPRODUCT(TRANSPOSE('Input| Projects'!$AO113:$AQ113),INDEX('Input| Escalations'!$F$27:$L$29,,MATCH(S$9,'Input| Escalations'!$F$21:$L$21,0))),0),0)</f>
        <v>0</v>
      </c>
      <c r="L113" s="194" cm="1">
        <f t="array" ref="L113">IF(LEN($F113)&gt;0,1+IFERROR(SUMPRODUCT(TRANSPOSE('Input| Projects'!$AO113:$AQ113),INDEX('Input| Escalations'!$F$27:$L$29,,MATCH(T$9,'Input| Escalations'!$F$21:$L$21,0))),0),0)</f>
        <v>0</v>
      </c>
      <c r="M113" s="194" cm="1">
        <f t="array" ref="M113">IF(LEN($F113)&gt;0,1+IFERROR(SUMPRODUCT(TRANSPOSE('Input| Projects'!$AO113:$AQ113),INDEX('Input| Escalations'!$F$27:$L$29,,MATCH(U$9,'Input| Escalations'!$F$21:$L$21,0))),0),0)</f>
        <v>0</v>
      </c>
      <c r="N113" s="194" cm="1">
        <f t="array" ref="N113">IF(LEN($F113)&gt;0,1+IFERROR(SUMPRODUCT(TRANSPOSE('Input| Projects'!$AO113:$AQ113),INDEX('Input| Escalations'!$F$27:$L$29,,MATCH(V$9,'Input| Escalations'!$F$21:$L$21,0))),0),0)</f>
        <v>0</v>
      </c>
      <c r="O113" s="194" cm="1">
        <f t="array" ref="O113">IF(LEN($F113)&gt;0,1+IFERROR(SUMPRODUCT(TRANSPOSE('Input| Projects'!$AO113:$AQ113),INDEX('Input| Escalations'!$F$27:$L$29,,MATCH(W$9,'Input| Escalations'!$F$21:$L$21,0))),0),0)</f>
        <v>0</v>
      </c>
      <c r="P113" s="10"/>
      <c r="Q113" s="172">
        <f>IFERROR(IF(ISNUMBER(FIND("decision",'Input| Setup'!$F$6)),'Input| Projects'!Y113,'Input| Projects'!I113)*'Input| Escalations'!$I$17*I113,0)</f>
        <v>0</v>
      </c>
      <c r="R113" s="172">
        <f>IFERROR(IF(ISNUMBER(FIND("decision",'Input| Setup'!$F$6)),'Input| Projects'!Z113,'Input| Projects'!J113)*'Input| Escalations'!$I$17*J113,0)</f>
        <v>0</v>
      </c>
      <c r="S113" s="172">
        <f>IFERROR(IF(ISNUMBER(FIND("decision",'Input| Setup'!$F$6)),'Input| Projects'!AA113,'Input| Projects'!K113)*'Input| Escalations'!$I$17*K113,0)</f>
        <v>0</v>
      </c>
      <c r="T113" s="172">
        <f>IFERROR(IF(ISNUMBER(FIND("decision",'Input| Setup'!$F$6)),'Input| Projects'!AB113,'Input| Projects'!L113)*'Input| Escalations'!$I$17*L113,0)</f>
        <v>0</v>
      </c>
      <c r="U113" s="172">
        <f>IFERROR(IF(ISNUMBER(FIND("decision",'Input| Setup'!$F$6)),'Input| Projects'!AC113,'Input| Projects'!M113)*'Input| Escalations'!$I$17*M113,0)</f>
        <v>0</v>
      </c>
      <c r="V113" s="172">
        <f>IFERROR(IF(ISNUMBER(FIND("decision",'Input| Setup'!$F$6)),'Input| Projects'!AD113,'Input| Projects'!N113)*'Input| Escalations'!$I$17*N113,0)</f>
        <v>0</v>
      </c>
      <c r="W113" s="172">
        <f>IFERROR(IF(ISNUMBER(FIND("decision",'Input| Setup'!$F$6)),'Input| Projects'!AE113,'Input| Projects'!O113)*'Input| Escalations'!$I$17*O113,0)</f>
        <v>0</v>
      </c>
      <c r="X113" s="175"/>
      <c r="Y113" s="172">
        <f>IF(ISNUMBER(FIND("decision",'Input| Setup'!$F$6)),'Input| Projects'!AG113,'Input| Projects'!Q113)*I113*'Input| Escalations'!$I$17</f>
        <v>0</v>
      </c>
      <c r="Z113" s="172">
        <f>IF(ISNUMBER(FIND("decision",'Input| Setup'!$F$6)),'Input| Projects'!AH113,'Input| Projects'!R113)*J113*'Input| Escalations'!$I$17</f>
        <v>0</v>
      </c>
      <c r="AA113" s="172">
        <f>IF(ISNUMBER(FIND("decision",'Input| Setup'!$F$6)),'Input| Projects'!AI113,'Input| Projects'!S113)*K113*'Input| Escalations'!$I$17</f>
        <v>0</v>
      </c>
      <c r="AB113" s="172">
        <f>IF(ISNUMBER(FIND("decision",'Input| Setup'!$F$6)),'Input| Projects'!AJ113,'Input| Projects'!T113)*L113*'Input| Escalations'!$I$17</f>
        <v>0</v>
      </c>
      <c r="AC113" s="172">
        <f>IF(ISNUMBER(FIND("decision",'Input| Setup'!$F$6)),'Input| Projects'!AK113,'Input| Projects'!U113)*M113*'Input| Escalations'!$I$17</f>
        <v>0</v>
      </c>
      <c r="AD113" s="172">
        <f>IF(ISNUMBER(FIND("decision",'Input| Setup'!$F$6)),'Input| Projects'!AL113,'Input| Projects'!V113)*N113*'Input| Escalations'!$I$17</f>
        <v>0</v>
      </c>
      <c r="AE113" s="172">
        <f>IF(ISNUMBER(FIND("decision",'Input| Setup'!$F$6)),'Input| Projects'!AM113,'Input| Projects'!W113)*O113*'Input| Escalations'!$I$17</f>
        <v>0</v>
      </c>
      <c r="AF113" s="175"/>
      <c r="AG113" s="172" cm="1">
        <f t="array" ref="AG113">IFERROR(--('Input| Projects'!$AS113="Yes")*_xlfn.SWITCH('Input| Overheads'!$C$50,"Direct costs",'Calc| Overheads Allocation'!C$8*Q113,"Internal labour",'Calc| Overheads Allocation'!C$8*Q113*'Input| Projects'!$AO113,"DNSP defined",'Calc| Overheads Allocation'!C$78*'Input| Projects'!$AV113,0),0)</f>
        <v>0</v>
      </c>
      <c r="AH113" s="172" cm="1">
        <f t="array" ref="AH113">IFERROR(--('Input| Projects'!$AS113="Yes")*_xlfn.SWITCH('Input| Overheads'!$C$50,"Direct costs",'Calc| Overheads Allocation'!D$8*R113,"Internal labour",'Calc| Overheads Allocation'!D$8*R113*'Input| Projects'!$AO113,"DNSP defined",'Calc| Overheads Allocation'!D$78*'Input| Projects'!$AV113,0),0)</f>
        <v>0</v>
      </c>
      <c r="AI113" s="172" cm="1">
        <f t="array" ref="AI113">IFERROR(--('Input| Projects'!$AS113="Yes")*_xlfn.SWITCH('Input| Overheads'!$C$50,"Direct costs",'Calc| Overheads Allocation'!E$8*S113,"Internal labour",'Calc| Overheads Allocation'!E$8*S113*'Input| Projects'!$AO113,"DNSP defined",'Calc| Overheads Allocation'!E$78*'Input| Projects'!$AV113,0),0)</f>
        <v>0</v>
      </c>
      <c r="AJ113" s="172" cm="1">
        <f t="array" ref="AJ113">IFERROR(--('Input| Projects'!$AS113="Yes")*_xlfn.SWITCH('Input| Overheads'!$C$50,"Direct costs",'Calc| Overheads Allocation'!F$8*T113,"Internal labour",'Calc| Overheads Allocation'!F$8*T113*'Input| Projects'!$AO113,"DNSP defined",'Calc| Overheads Allocation'!F$78*'Input| Projects'!$AV113,0),0)</f>
        <v>0</v>
      </c>
      <c r="AK113" s="172" cm="1">
        <f t="array" ref="AK113">IFERROR(--('Input| Projects'!$AS113="Yes")*_xlfn.SWITCH('Input| Overheads'!$C$50,"Direct costs",'Calc| Overheads Allocation'!G$8*U113,"Internal labour",'Calc| Overheads Allocation'!G$8*U113*'Input| Projects'!$AO113,"DNSP defined",'Calc| Overheads Allocation'!G$78*'Input| Projects'!$AV113,0),0)</f>
        <v>0</v>
      </c>
      <c r="AL113" s="172" cm="1">
        <f t="array" ref="AL113">IFERROR(--('Input| Projects'!$AS113="Yes")*_xlfn.SWITCH('Input| Overheads'!$C$50,"Direct costs",'Calc| Overheads Allocation'!H$8*V113,"Internal labour",'Calc| Overheads Allocation'!H$8*V113*'Input| Projects'!$AO113,"DNSP defined",'Calc| Overheads Allocation'!H$78*'Input| Projects'!$AV113,0),0)</f>
        <v>0</v>
      </c>
      <c r="AM113" s="172" cm="1">
        <f t="array" ref="AM113">IFERROR(--('Input| Projects'!$AS113="Yes")*_xlfn.SWITCH('Input| Overheads'!$C$50,"Direct costs",'Calc| Overheads Allocation'!I$8*W113,"Internal labour",'Calc| Overheads Allocation'!I$8*W113*'Input| Projects'!$AO113,"DNSP defined",'Calc| Overheads Allocation'!I$78*'Input| Projects'!$AV113,0),0)</f>
        <v>0</v>
      </c>
      <c r="AN113" s="175"/>
      <c r="AO113" s="172" cm="1">
        <f t="array" ref="AO113">IFERROR(--('Input| Projects'!$AT113="Yes")*_xlfn.SWITCH('Input| Overheads'!$C$50,"Direct costs",'Calc| Overheads Allocation'!C$9*Q113,"Internal labour",'Calc| Overheads Allocation'!C$9*Q113*'Input| Projects'!$AO113,"DNSP defined",'Calc| Overheads Allocation'!C$79*'Input| Projects'!$AW113,0),0)</f>
        <v>0</v>
      </c>
      <c r="AP113" s="172" cm="1">
        <f t="array" ref="AP113">IFERROR(--('Input| Projects'!$AT113="Yes")*_xlfn.SWITCH('Input| Overheads'!$C$50,"Direct costs",'Calc| Overheads Allocation'!D$9*R113,"Internal labour",'Calc| Overheads Allocation'!D$9*R113*'Input| Projects'!$AO113,"DNSP defined",'Calc| Overheads Allocation'!D$79*'Input| Projects'!$AW113,0),0)</f>
        <v>0</v>
      </c>
      <c r="AQ113" s="172" cm="1">
        <f t="array" ref="AQ113">IFERROR(--('Input| Projects'!$AT113="Yes")*_xlfn.SWITCH('Input| Overheads'!$C$50,"Direct costs",'Calc| Overheads Allocation'!E$9*S113,"Internal labour",'Calc| Overheads Allocation'!E$9*S113*'Input| Projects'!$AO113,"DNSP defined",'Calc| Overheads Allocation'!E$79*'Input| Projects'!$AW113,0),0)</f>
        <v>0</v>
      </c>
      <c r="AR113" s="172" cm="1">
        <f t="array" ref="AR113">IFERROR(--('Input| Projects'!$AT113="Yes")*_xlfn.SWITCH('Input| Overheads'!$C$50,"Direct costs",'Calc| Overheads Allocation'!F$9*T113,"Internal labour",'Calc| Overheads Allocation'!F$9*T113*'Input| Projects'!$AO113,"DNSP defined",'Calc| Overheads Allocation'!F$79*'Input| Projects'!$AW113,0),0)</f>
        <v>0</v>
      </c>
      <c r="AS113" s="172" cm="1">
        <f t="array" ref="AS113">IFERROR(--('Input| Projects'!$AT113="Yes")*_xlfn.SWITCH('Input| Overheads'!$C$50,"Direct costs",'Calc| Overheads Allocation'!G$9*U113,"Internal labour",'Calc| Overheads Allocation'!G$9*U113*'Input| Projects'!$AO113,"DNSP defined",'Calc| Overheads Allocation'!G$79*'Input| Projects'!$AW113,0),0)</f>
        <v>0</v>
      </c>
      <c r="AT113" s="172" cm="1">
        <f t="array" ref="AT113">IFERROR(--('Input| Projects'!$AT113="Yes")*_xlfn.SWITCH('Input| Overheads'!$C$50,"Direct costs",'Calc| Overheads Allocation'!H$9*V113,"Internal labour",'Calc| Overheads Allocation'!H$9*V113*'Input| Projects'!$AO113,"DNSP defined",'Calc| Overheads Allocation'!H$79*'Input| Projects'!$AW113,0),0)</f>
        <v>0</v>
      </c>
      <c r="AU113" s="172" cm="1">
        <f t="array" ref="AU113">IFERROR(--('Input| Projects'!$AT113="Yes")*_xlfn.SWITCH('Input| Overheads'!$C$50,"Direct costs",'Calc| Overheads Allocation'!I$9*W113,"Internal labour",'Calc| Overheads Allocation'!I$9*W113*'Input| Projects'!$AO113,"DNSP defined",'Calc| Overheads Allocation'!I$79*'Input| Projects'!$AW113,0),0)</f>
        <v>0</v>
      </c>
      <c r="AV113" s="175"/>
      <c r="AW113" s="172">
        <f t="shared" si="46"/>
        <v>0</v>
      </c>
      <c r="AX113" s="172">
        <f t="shared" si="47"/>
        <v>0</v>
      </c>
      <c r="AY113" s="172">
        <f t="shared" si="48"/>
        <v>0</v>
      </c>
      <c r="AZ113" s="172">
        <f t="shared" si="49"/>
        <v>0</v>
      </c>
      <c r="BA113" s="172">
        <f t="shared" si="50"/>
        <v>0</v>
      </c>
      <c r="BB113" s="172">
        <f t="shared" si="51"/>
        <v>0</v>
      </c>
      <c r="BC113" s="172">
        <f t="shared" si="52"/>
        <v>0</v>
      </c>
      <c r="BD113" s="176"/>
      <c r="BE113" s="172">
        <f t="shared" si="53"/>
        <v>0</v>
      </c>
      <c r="BF113" s="172">
        <f t="shared" si="54"/>
        <v>0</v>
      </c>
      <c r="BG113" s="172">
        <f t="shared" si="55"/>
        <v>0</v>
      </c>
      <c r="BH113" s="172">
        <f t="shared" si="56"/>
        <v>0</v>
      </c>
      <c r="BI113" s="172">
        <f t="shared" si="57"/>
        <v>0</v>
      </c>
      <c r="BJ113" s="172">
        <f t="shared" si="58"/>
        <v>0</v>
      </c>
      <c r="BK113" s="172">
        <f t="shared" si="59"/>
        <v>0</v>
      </c>
      <c r="BL113" s="176"/>
      <c r="BM113" s="172">
        <f t="shared" si="38"/>
        <v>0</v>
      </c>
      <c r="BN113" s="172">
        <f t="shared" si="39"/>
        <v>0</v>
      </c>
      <c r="BO113" s="172">
        <f t="shared" si="40"/>
        <v>0</v>
      </c>
      <c r="BP113" s="172">
        <f t="shared" si="41"/>
        <v>0</v>
      </c>
      <c r="BQ113" s="172">
        <f t="shared" si="42"/>
        <v>0</v>
      </c>
      <c r="BR113" s="172">
        <f t="shared" si="43"/>
        <v>0</v>
      </c>
      <c r="BS113" s="172">
        <f t="shared" si="44"/>
        <v>0</v>
      </c>
      <c r="BT113" s="55"/>
      <c r="BU113" s="158">
        <f>SUMIF('Input| Projects'!$BA$8:$CX$8,RIGHT(BU$9,3),'Input| Projects'!$BA113:$CX113)</f>
        <v>0</v>
      </c>
      <c r="BV113" s="158">
        <f>SUMIF('Input| Projects'!$BA$8:$CX$8,RIGHT(BV$9,3),'Input| Projects'!$BA113:$CX113)</f>
        <v>0</v>
      </c>
      <c r="BW113" s="79" t="str">
        <f t="shared" si="45"/>
        <v/>
      </c>
    </row>
    <row r="114" spans="2:75" x14ac:dyDescent="0.2">
      <c r="B114" s="123">
        <f>IFERROR('Input| Projects'!B114,"")</f>
        <v>105</v>
      </c>
      <c r="C114" s="160" t="str">
        <f>IFERROR(IF('Input| Projects'!C114="","",'Input| Projects'!C114),"")</f>
        <v/>
      </c>
      <c r="D114" s="160" t="str">
        <f>IFERROR(IF('Input| Projects'!D114="","",'Input| Projects'!D114),"")</f>
        <v/>
      </c>
      <c r="E114" s="53"/>
      <c r="F114" s="160" t="str">
        <f>IF(LEN('Input| Projects'!F114)&gt;0,'Input| Projects'!F114,"")</f>
        <v/>
      </c>
      <c r="G114" s="160" t="str">
        <f>IF(LEN('Input| Projects'!G114)&gt;0,'Input| Projects'!G114,"")</f>
        <v/>
      </c>
      <c r="H114" s="10"/>
      <c r="I114" s="194" cm="1">
        <f t="array" ref="I114">IF(LEN($F114)&gt;0,1+IFERROR(SUMPRODUCT(TRANSPOSE('Input| Projects'!$AO114:$AQ114),INDEX('Input| Escalations'!$F$27:$L$29,,MATCH(Q$9,'Input| Escalations'!$F$21:$L$21,0))),0),0)</f>
        <v>0</v>
      </c>
      <c r="J114" s="194" cm="1">
        <f t="array" ref="J114">IF(LEN($F114)&gt;0,1+IFERROR(SUMPRODUCT(TRANSPOSE('Input| Projects'!$AO114:$AQ114),INDEX('Input| Escalations'!$F$27:$L$29,,MATCH(R$9,'Input| Escalations'!$F$21:$L$21,0))),0),0)</f>
        <v>0</v>
      </c>
      <c r="K114" s="194" cm="1">
        <f t="array" ref="K114">IF(LEN($F114)&gt;0,1+IFERROR(SUMPRODUCT(TRANSPOSE('Input| Projects'!$AO114:$AQ114),INDEX('Input| Escalations'!$F$27:$L$29,,MATCH(S$9,'Input| Escalations'!$F$21:$L$21,0))),0),0)</f>
        <v>0</v>
      </c>
      <c r="L114" s="194" cm="1">
        <f t="array" ref="L114">IF(LEN($F114)&gt;0,1+IFERROR(SUMPRODUCT(TRANSPOSE('Input| Projects'!$AO114:$AQ114),INDEX('Input| Escalations'!$F$27:$L$29,,MATCH(T$9,'Input| Escalations'!$F$21:$L$21,0))),0),0)</f>
        <v>0</v>
      </c>
      <c r="M114" s="194" cm="1">
        <f t="array" ref="M114">IF(LEN($F114)&gt;0,1+IFERROR(SUMPRODUCT(TRANSPOSE('Input| Projects'!$AO114:$AQ114),INDEX('Input| Escalations'!$F$27:$L$29,,MATCH(U$9,'Input| Escalations'!$F$21:$L$21,0))),0),0)</f>
        <v>0</v>
      </c>
      <c r="N114" s="194" cm="1">
        <f t="array" ref="N114">IF(LEN($F114)&gt;0,1+IFERROR(SUMPRODUCT(TRANSPOSE('Input| Projects'!$AO114:$AQ114),INDEX('Input| Escalations'!$F$27:$L$29,,MATCH(V$9,'Input| Escalations'!$F$21:$L$21,0))),0),0)</f>
        <v>0</v>
      </c>
      <c r="O114" s="194" cm="1">
        <f t="array" ref="O114">IF(LEN($F114)&gt;0,1+IFERROR(SUMPRODUCT(TRANSPOSE('Input| Projects'!$AO114:$AQ114),INDEX('Input| Escalations'!$F$27:$L$29,,MATCH(W$9,'Input| Escalations'!$F$21:$L$21,0))),0),0)</f>
        <v>0</v>
      </c>
      <c r="P114" s="10"/>
      <c r="Q114" s="172">
        <f>IFERROR(IF(ISNUMBER(FIND("decision",'Input| Setup'!$F$6)),'Input| Projects'!Y114,'Input| Projects'!I114)*'Input| Escalations'!$I$17*I114,0)</f>
        <v>0</v>
      </c>
      <c r="R114" s="172">
        <f>IFERROR(IF(ISNUMBER(FIND("decision",'Input| Setup'!$F$6)),'Input| Projects'!Z114,'Input| Projects'!J114)*'Input| Escalations'!$I$17*J114,0)</f>
        <v>0</v>
      </c>
      <c r="S114" s="172">
        <f>IFERROR(IF(ISNUMBER(FIND("decision",'Input| Setup'!$F$6)),'Input| Projects'!AA114,'Input| Projects'!K114)*'Input| Escalations'!$I$17*K114,0)</f>
        <v>0</v>
      </c>
      <c r="T114" s="172">
        <f>IFERROR(IF(ISNUMBER(FIND("decision",'Input| Setup'!$F$6)),'Input| Projects'!AB114,'Input| Projects'!L114)*'Input| Escalations'!$I$17*L114,0)</f>
        <v>0</v>
      </c>
      <c r="U114" s="172">
        <f>IFERROR(IF(ISNUMBER(FIND("decision",'Input| Setup'!$F$6)),'Input| Projects'!AC114,'Input| Projects'!M114)*'Input| Escalations'!$I$17*M114,0)</f>
        <v>0</v>
      </c>
      <c r="V114" s="172">
        <f>IFERROR(IF(ISNUMBER(FIND("decision",'Input| Setup'!$F$6)),'Input| Projects'!AD114,'Input| Projects'!N114)*'Input| Escalations'!$I$17*N114,0)</f>
        <v>0</v>
      </c>
      <c r="W114" s="172">
        <f>IFERROR(IF(ISNUMBER(FIND("decision",'Input| Setup'!$F$6)),'Input| Projects'!AE114,'Input| Projects'!O114)*'Input| Escalations'!$I$17*O114,0)</f>
        <v>0</v>
      </c>
      <c r="X114" s="175"/>
      <c r="Y114" s="172">
        <f>IF(ISNUMBER(FIND("decision",'Input| Setup'!$F$6)),'Input| Projects'!AG114,'Input| Projects'!Q114)*I114*'Input| Escalations'!$I$17</f>
        <v>0</v>
      </c>
      <c r="Z114" s="172">
        <f>IF(ISNUMBER(FIND("decision",'Input| Setup'!$F$6)),'Input| Projects'!AH114,'Input| Projects'!R114)*J114*'Input| Escalations'!$I$17</f>
        <v>0</v>
      </c>
      <c r="AA114" s="172">
        <f>IF(ISNUMBER(FIND("decision",'Input| Setup'!$F$6)),'Input| Projects'!AI114,'Input| Projects'!S114)*K114*'Input| Escalations'!$I$17</f>
        <v>0</v>
      </c>
      <c r="AB114" s="172">
        <f>IF(ISNUMBER(FIND("decision",'Input| Setup'!$F$6)),'Input| Projects'!AJ114,'Input| Projects'!T114)*L114*'Input| Escalations'!$I$17</f>
        <v>0</v>
      </c>
      <c r="AC114" s="172">
        <f>IF(ISNUMBER(FIND("decision",'Input| Setup'!$F$6)),'Input| Projects'!AK114,'Input| Projects'!U114)*M114*'Input| Escalations'!$I$17</f>
        <v>0</v>
      </c>
      <c r="AD114" s="172">
        <f>IF(ISNUMBER(FIND("decision",'Input| Setup'!$F$6)),'Input| Projects'!AL114,'Input| Projects'!V114)*N114*'Input| Escalations'!$I$17</f>
        <v>0</v>
      </c>
      <c r="AE114" s="172">
        <f>IF(ISNUMBER(FIND("decision",'Input| Setup'!$F$6)),'Input| Projects'!AM114,'Input| Projects'!W114)*O114*'Input| Escalations'!$I$17</f>
        <v>0</v>
      </c>
      <c r="AF114" s="175"/>
      <c r="AG114" s="172" cm="1">
        <f t="array" ref="AG114">IFERROR(--('Input| Projects'!$AS114="Yes")*_xlfn.SWITCH('Input| Overheads'!$C$50,"Direct costs",'Calc| Overheads Allocation'!C$8*Q114,"Internal labour",'Calc| Overheads Allocation'!C$8*Q114*'Input| Projects'!$AO114,"DNSP defined",'Calc| Overheads Allocation'!C$78*'Input| Projects'!$AV114,0),0)</f>
        <v>0</v>
      </c>
      <c r="AH114" s="172" cm="1">
        <f t="array" ref="AH114">IFERROR(--('Input| Projects'!$AS114="Yes")*_xlfn.SWITCH('Input| Overheads'!$C$50,"Direct costs",'Calc| Overheads Allocation'!D$8*R114,"Internal labour",'Calc| Overheads Allocation'!D$8*R114*'Input| Projects'!$AO114,"DNSP defined",'Calc| Overheads Allocation'!D$78*'Input| Projects'!$AV114,0),0)</f>
        <v>0</v>
      </c>
      <c r="AI114" s="172" cm="1">
        <f t="array" ref="AI114">IFERROR(--('Input| Projects'!$AS114="Yes")*_xlfn.SWITCH('Input| Overheads'!$C$50,"Direct costs",'Calc| Overheads Allocation'!E$8*S114,"Internal labour",'Calc| Overheads Allocation'!E$8*S114*'Input| Projects'!$AO114,"DNSP defined",'Calc| Overheads Allocation'!E$78*'Input| Projects'!$AV114,0),0)</f>
        <v>0</v>
      </c>
      <c r="AJ114" s="172" cm="1">
        <f t="array" ref="AJ114">IFERROR(--('Input| Projects'!$AS114="Yes")*_xlfn.SWITCH('Input| Overheads'!$C$50,"Direct costs",'Calc| Overheads Allocation'!F$8*T114,"Internal labour",'Calc| Overheads Allocation'!F$8*T114*'Input| Projects'!$AO114,"DNSP defined",'Calc| Overheads Allocation'!F$78*'Input| Projects'!$AV114,0),0)</f>
        <v>0</v>
      </c>
      <c r="AK114" s="172" cm="1">
        <f t="array" ref="AK114">IFERROR(--('Input| Projects'!$AS114="Yes")*_xlfn.SWITCH('Input| Overheads'!$C$50,"Direct costs",'Calc| Overheads Allocation'!G$8*U114,"Internal labour",'Calc| Overheads Allocation'!G$8*U114*'Input| Projects'!$AO114,"DNSP defined",'Calc| Overheads Allocation'!G$78*'Input| Projects'!$AV114,0),0)</f>
        <v>0</v>
      </c>
      <c r="AL114" s="172" cm="1">
        <f t="array" ref="AL114">IFERROR(--('Input| Projects'!$AS114="Yes")*_xlfn.SWITCH('Input| Overheads'!$C$50,"Direct costs",'Calc| Overheads Allocation'!H$8*V114,"Internal labour",'Calc| Overheads Allocation'!H$8*V114*'Input| Projects'!$AO114,"DNSP defined",'Calc| Overheads Allocation'!H$78*'Input| Projects'!$AV114,0),0)</f>
        <v>0</v>
      </c>
      <c r="AM114" s="172" cm="1">
        <f t="array" ref="AM114">IFERROR(--('Input| Projects'!$AS114="Yes")*_xlfn.SWITCH('Input| Overheads'!$C$50,"Direct costs",'Calc| Overheads Allocation'!I$8*W114,"Internal labour",'Calc| Overheads Allocation'!I$8*W114*'Input| Projects'!$AO114,"DNSP defined",'Calc| Overheads Allocation'!I$78*'Input| Projects'!$AV114,0),0)</f>
        <v>0</v>
      </c>
      <c r="AN114" s="175"/>
      <c r="AO114" s="172" cm="1">
        <f t="array" ref="AO114">IFERROR(--('Input| Projects'!$AT114="Yes")*_xlfn.SWITCH('Input| Overheads'!$C$50,"Direct costs",'Calc| Overheads Allocation'!C$9*Q114,"Internal labour",'Calc| Overheads Allocation'!C$9*Q114*'Input| Projects'!$AO114,"DNSP defined",'Calc| Overheads Allocation'!C$79*'Input| Projects'!$AW114,0),0)</f>
        <v>0</v>
      </c>
      <c r="AP114" s="172" cm="1">
        <f t="array" ref="AP114">IFERROR(--('Input| Projects'!$AT114="Yes")*_xlfn.SWITCH('Input| Overheads'!$C$50,"Direct costs",'Calc| Overheads Allocation'!D$9*R114,"Internal labour",'Calc| Overheads Allocation'!D$9*R114*'Input| Projects'!$AO114,"DNSP defined",'Calc| Overheads Allocation'!D$79*'Input| Projects'!$AW114,0),0)</f>
        <v>0</v>
      </c>
      <c r="AQ114" s="172" cm="1">
        <f t="array" ref="AQ114">IFERROR(--('Input| Projects'!$AT114="Yes")*_xlfn.SWITCH('Input| Overheads'!$C$50,"Direct costs",'Calc| Overheads Allocation'!E$9*S114,"Internal labour",'Calc| Overheads Allocation'!E$9*S114*'Input| Projects'!$AO114,"DNSP defined",'Calc| Overheads Allocation'!E$79*'Input| Projects'!$AW114,0),0)</f>
        <v>0</v>
      </c>
      <c r="AR114" s="172" cm="1">
        <f t="array" ref="AR114">IFERROR(--('Input| Projects'!$AT114="Yes")*_xlfn.SWITCH('Input| Overheads'!$C$50,"Direct costs",'Calc| Overheads Allocation'!F$9*T114,"Internal labour",'Calc| Overheads Allocation'!F$9*T114*'Input| Projects'!$AO114,"DNSP defined",'Calc| Overheads Allocation'!F$79*'Input| Projects'!$AW114,0),0)</f>
        <v>0</v>
      </c>
      <c r="AS114" s="172" cm="1">
        <f t="array" ref="AS114">IFERROR(--('Input| Projects'!$AT114="Yes")*_xlfn.SWITCH('Input| Overheads'!$C$50,"Direct costs",'Calc| Overheads Allocation'!G$9*U114,"Internal labour",'Calc| Overheads Allocation'!G$9*U114*'Input| Projects'!$AO114,"DNSP defined",'Calc| Overheads Allocation'!G$79*'Input| Projects'!$AW114,0),0)</f>
        <v>0</v>
      </c>
      <c r="AT114" s="172" cm="1">
        <f t="array" ref="AT114">IFERROR(--('Input| Projects'!$AT114="Yes")*_xlfn.SWITCH('Input| Overheads'!$C$50,"Direct costs",'Calc| Overheads Allocation'!H$9*V114,"Internal labour",'Calc| Overheads Allocation'!H$9*V114*'Input| Projects'!$AO114,"DNSP defined",'Calc| Overheads Allocation'!H$79*'Input| Projects'!$AW114,0),0)</f>
        <v>0</v>
      </c>
      <c r="AU114" s="172" cm="1">
        <f t="array" ref="AU114">IFERROR(--('Input| Projects'!$AT114="Yes")*_xlfn.SWITCH('Input| Overheads'!$C$50,"Direct costs",'Calc| Overheads Allocation'!I$9*W114,"Internal labour",'Calc| Overheads Allocation'!I$9*W114*'Input| Projects'!$AO114,"DNSP defined",'Calc| Overheads Allocation'!I$79*'Input| Projects'!$AW114,0),0)</f>
        <v>0</v>
      </c>
      <c r="AV114" s="175"/>
      <c r="AW114" s="172">
        <f t="shared" si="46"/>
        <v>0</v>
      </c>
      <c r="AX114" s="172">
        <f t="shared" si="47"/>
        <v>0</v>
      </c>
      <c r="AY114" s="172">
        <f t="shared" si="48"/>
        <v>0</v>
      </c>
      <c r="AZ114" s="172">
        <f t="shared" si="49"/>
        <v>0</v>
      </c>
      <c r="BA114" s="172">
        <f t="shared" si="50"/>
        <v>0</v>
      </c>
      <c r="BB114" s="172">
        <f t="shared" si="51"/>
        <v>0</v>
      </c>
      <c r="BC114" s="172">
        <f t="shared" si="52"/>
        <v>0</v>
      </c>
      <c r="BD114" s="176"/>
      <c r="BE114" s="172">
        <f t="shared" si="53"/>
        <v>0</v>
      </c>
      <c r="BF114" s="172">
        <f t="shared" si="54"/>
        <v>0</v>
      </c>
      <c r="BG114" s="172">
        <f t="shared" si="55"/>
        <v>0</v>
      </c>
      <c r="BH114" s="172">
        <f t="shared" si="56"/>
        <v>0</v>
      </c>
      <c r="BI114" s="172">
        <f t="shared" si="57"/>
        <v>0</v>
      </c>
      <c r="BJ114" s="172">
        <f t="shared" si="58"/>
        <v>0</v>
      </c>
      <c r="BK114" s="172">
        <f t="shared" si="59"/>
        <v>0</v>
      </c>
      <c r="BL114" s="176"/>
      <c r="BM114" s="172">
        <f t="shared" si="38"/>
        <v>0</v>
      </c>
      <c r="BN114" s="172">
        <f t="shared" si="39"/>
        <v>0</v>
      </c>
      <c r="BO114" s="172">
        <f t="shared" si="40"/>
        <v>0</v>
      </c>
      <c r="BP114" s="172">
        <f t="shared" si="41"/>
        <v>0</v>
      </c>
      <c r="BQ114" s="172">
        <f t="shared" si="42"/>
        <v>0</v>
      </c>
      <c r="BR114" s="172">
        <f t="shared" si="43"/>
        <v>0</v>
      </c>
      <c r="BS114" s="172">
        <f t="shared" si="44"/>
        <v>0</v>
      </c>
      <c r="BT114" s="55"/>
      <c r="BU114" s="158">
        <f>SUMIF('Input| Projects'!$BA$8:$CX$8,RIGHT(BU$9,3),'Input| Projects'!$BA114:$CX114)</f>
        <v>0</v>
      </c>
      <c r="BV114" s="158">
        <f>SUMIF('Input| Projects'!$BA$8:$CX$8,RIGHT(BV$9,3),'Input| Projects'!$BA114:$CX114)</f>
        <v>0</v>
      </c>
      <c r="BW114" s="79" t="str">
        <f t="shared" si="45"/>
        <v/>
      </c>
    </row>
    <row r="115" spans="2:75" x14ac:dyDescent="0.2">
      <c r="B115" s="123">
        <f>IFERROR('Input| Projects'!B115,"")</f>
        <v>106</v>
      </c>
      <c r="C115" s="160" t="str">
        <f>IFERROR(IF('Input| Projects'!C115="","",'Input| Projects'!C115),"")</f>
        <v/>
      </c>
      <c r="D115" s="160" t="str">
        <f>IFERROR(IF('Input| Projects'!D115="","",'Input| Projects'!D115),"")</f>
        <v/>
      </c>
      <c r="E115" s="53"/>
      <c r="F115" s="160" t="str">
        <f>IF(LEN('Input| Projects'!F115)&gt;0,'Input| Projects'!F115,"")</f>
        <v/>
      </c>
      <c r="G115" s="160" t="str">
        <f>IF(LEN('Input| Projects'!G115)&gt;0,'Input| Projects'!G115,"")</f>
        <v/>
      </c>
      <c r="H115" s="10"/>
      <c r="I115" s="194" cm="1">
        <f t="array" ref="I115">IF(LEN($F115)&gt;0,1+IFERROR(SUMPRODUCT(TRANSPOSE('Input| Projects'!$AO115:$AQ115),INDEX('Input| Escalations'!$F$27:$L$29,,MATCH(Q$9,'Input| Escalations'!$F$21:$L$21,0))),0),0)</f>
        <v>0</v>
      </c>
      <c r="J115" s="194" cm="1">
        <f t="array" ref="J115">IF(LEN($F115)&gt;0,1+IFERROR(SUMPRODUCT(TRANSPOSE('Input| Projects'!$AO115:$AQ115),INDEX('Input| Escalations'!$F$27:$L$29,,MATCH(R$9,'Input| Escalations'!$F$21:$L$21,0))),0),0)</f>
        <v>0</v>
      </c>
      <c r="K115" s="194" cm="1">
        <f t="array" ref="K115">IF(LEN($F115)&gt;0,1+IFERROR(SUMPRODUCT(TRANSPOSE('Input| Projects'!$AO115:$AQ115),INDEX('Input| Escalations'!$F$27:$L$29,,MATCH(S$9,'Input| Escalations'!$F$21:$L$21,0))),0),0)</f>
        <v>0</v>
      </c>
      <c r="L115" s="194" cm="1">
        <f t="array" ref="L115">IF(LEN($F115)&gt;0,1+IFERROR(SUMPRODUCT(TRANSPOSE('Input| Projects'!$AO115:$AQ115),INDEX('Input| Escalations'!$F$27:$L$29,,MATCH(T$9,'Input| Escalations'!$F$21:$L$21,0))),0),0)</f>
        <v>0</v>
      </c>
      <c r="M115" s="194" cm="1">
        <f t="array" ref="M115">IF(LEN($F115)&gt;0,1+IFERROR(SUMPRODUCT(TRANSPOSE('Input| Projects'!$AO115:$AQ115),INDEX('Input| Escalations'!$F$27:$L$29,,MATCH(U$9,'Input| Escalations'!$F$21:$L$21,0))),0),0)</f>
        <v>0</v>
      </c>
      <c r="N115" s="194" cm="1">
        <f t="array" ref="N115">IF(LEN($F115)&gt;0,1+IFERROR(SUMPRODUCT(TRANSPOSE('Input| Projects'!$AO115:$AQ115),INDEX('Input| Escalations'!$F$27:$L$29,,MATCH(V$9,'Input| Escalations'!$F$21:$L$21,0))),0),0)</f>
        <v>0</v>
      </c>
      <c r="O115" s="194" cm="1">
        <f t="array" ref="O115">IF(LEN($F115)&gt;0,1+IFERROR(SUMPRODUCT(TRANSPOSE('Input| Projects'!$AO115:$AQ115),INDEX('Input| Escalations'!$F$27:$L$29,,MATCH(W$9,'Input| Escalations'!$F$21:$L$21,0))),0),0)</f>
        <v>0</v>
      </c>
      <c r="P115" s="10"/>
      <c r="Q115" s="172">
        <f>IFERROR(IF(ISNUMBER(FIND("decision",'Input| Setup'!$F$6)),'Input| Projects'!Y115,'Input| Projects'!I115)*'Input| Escalations'!$I$17*I115,0)</f>
        <v>0</v>
      </c>
      <c r="R115" s="172">
        <f>IFERROR(IF(ISNUMBER(FIND("decision",'Input| Setup'!$F$6)),'Input| Projects'!Z115,'Input| Projects'!J115)*'Input| Escalations'!$I$17*J115,0)</f>
        <v>0</v>
      </c>
      <c r="S115" s="172">
        <f>IFERROR(IF(ISNUMBER(FIND("decision",'Input| Setup'!$F$6)),'Input| Projects'!AA115,'Input| Projects'!K115)*'Input| Escalations'!$I$17*K115,0)</f>
        <v>0</v>
      </c>
      <c r="T115" s="172">
        <f>IFERROR(IF(ISNUMBER(FIND("decision",'Input| Setup'!$F$6)),'Input| Projects'!AB115,'Input| Projects'!L115)*'Input| Escalations'!$I$17*L115,0)</f>
        <v>0</v>
      </c>
      <c r="U115" s="172">
        <f>IFERROR(IF(ISNUMBER(FIND("decision",'Input| Setup'!$F$6)),'Input| Projects'!AC115,'Input| Projects'!M115)*'Input| Escalations'!$I$17*M115,0)</f>
        <v>0</v>
      </c>
      <c r="V115" s="172">
        <f>IFERROR(IF(ISNUMBER(FIND("decision",'Input| Setup'!$F$6)),'Input| Projects'!AD115,'Input| Projects'!N115)*'Input| Escalations'!$I$17*N115,0)</f>
        <v>0</v>
      </c>
      <c r="W115" s="172">
        <f>IFERROR(IF(ISNUMBER(FIND("decision",'Input| Setup'!$F$6)),'Input| Projects'!AE115,'Input| Projects'!O115)*'Input| Escalations'!$I$17*O115,0)</f>
        <v>0</v>
      </c>
      <c r="X115" s="175"/>
      <c r="Y115" s="172">
        <f>IF(ISNUMBER(FIND("decision",'Input| Setup'!$F$6)),'Input| Projects'!AG115,'Input| Projects'!Q115)*I115*'Input| Escalations'!$I$17</f>
        <v>0</v>
      </c>
      <c r="Z115" s="172">
        <f>IF(ISNUMBER(FIND("decision",'Input| Setup'!$F$6)),'Input| Projects'!AH115,'Input| Projects'!R115)*J115*'Input| Escalations'!$I$17</f>
        <v>0</v>
      </c>
      <c r="AA115" s="172">
        <f>IF(ISNUMBER(FIND("decision",'Input| Setup'!$F$6)),'Input| Projects'!AI115,'Input| Projects'!S115)*K115*'Input| Escalations'!$I$17</f>
        <v>0</v>
      </c>
      <c r="AB115" s="172">
        <f>IF(ISNUMBER(FIND("decision",'Input| Setup'!$F$6)),'Input| Projects'!AJ115,'Input| Projects'!T115)*L115*'Input| Escalations'!$I$17</f>
        <v>0</v>
      </c>
      <c r="AC115" s="172">
        <f>IF(ISNUMBER(FIND("decision",'Input| Setup'!$F$6)),'Input| Projects'!AK115,'Input| Projects'!U115)*M115*'Input| Escalations'!$I$17</f>
        <v>0</v>
      </c>
      <c r="AD115" s="172">
        <f>IF(ISNUMBER(FIND("decision",'Input| Setup'!$F$6)),'Input| Projects'!AL115,'Input| Projects'!V115)*N115*'Input| Escalations'!$I$17</f>
        <v>0</v>
      </c>
      <c r="AE115" s="172">
        <f>IF(ISNUMBER(FIND("decision",'Input| Setup'!$F$6)),'Input| Projects'!AM115,'Input| Projects'!W115)*O115*'Input| Escalations'!$I$17</f>
        <v>0</v>
      </c>
      <c r="AF115" s="175"/>
      <c r="AG115" s="172" cm="1">
        <f t="array" ref="AG115">IFERROR(--('Input| Projects'!$AS115="Yes")*_xlfn.SWITCH('Input| Overheads'!$C$50,"Direct costs",'Calc| Overheads Allocation'!C$8*Q115,"Internal labour",'Calc| Overheads Allocation'!C$8*Q115*'Input| Projects'!$AO115,"DNSP defined",'Calc| Overheads Allocation'!C$78*'Input| Projects'!$AV115,0),0)</f>
        <v>0</v>
      </c>
      <c r="AH115" s="172" cm="1">
        <f t="array" ref="AH115">IFERROR(--('Input| Projects'!$AS115="Yes")*_xlfn.SWITCH('Input| Overheads'!$C$50,"Direct costs",'Calc| Overheads Allocation'!D$8*R115,"Internal labour",'Calc| Overheads Allocation'!D$8*R115*'Input| Projects'!$AO115,"DNSP defined",'Calc| Overheads Allocation'!D$78*'Input| Projects'!$AV115,0),0)</f>
        <v>0</v>
      </c>
      <c r="AI115" s="172" cm="1">
        <f t="array" ref="AI115">IFERROR(--('Input| Projects'!$AS115="Yes")*_xlfn.SWITCH('Input| Overheads'!$C$50,"Direct costs",'Calc| Overheads Allocation'!E$8*S115,"Internal labour",'Calc| Overheads Allocation'!E$8*S115*'Input| Projects'!$AO115,"DNSP defined",'Calc| Overheads Allocation'!E$78*'Input| Projects'!$AV115,0),0)</f>
        <v>0</v>
      </c>
      <c r="AJ115" s="172" cm="1">
        <f t="array" ref="AJ115">IFERROR(--('Input| Projects'!$AS115="Yes")*_xlfn.SWITCH('Input| Overheads'!$C$50,"Direct costs",'Calc| Overheads Allocation'!F$8*T115,"Internal labour",'Calc| Overheads Allocation'!F$8*T115*'Input| Projects'!$AO115,"DNSP defined",'Calc| Overheads Allocation'!F$78*'Input| Projects'!$AV115,0),0)</f>
        <v>0</v>
      </c>
      <c r="AK115" s="172" cm="1">
        <f t="array" ref="AK115">IFERROR(--('Input| Projects'!$AS115="Yes")*_xlfn.SWITCH('Input| Overheads'!$C$50,"Direct costs",'Calc| Overheads Allocation'!G$8*U115,"Internal labour",'Calc| Overheads Allocation'!G$8*U115*'Input| Projects'!$AO115,"DNSP defined",'Calc| Overheads Allocation'!G$78*'Input| Projects'!$AV115,0),0)</f>
        <v>0</v>
      </c>
      <c r="AL115" s="172" cm="1">
        <f t="array" ref="AL115">IFERROR(--('Input| Projects'!$AS115="Yes")*_xlfn.SWITCH('Input| Overheads'!$C$50,"Direct costs",'Calc| Overheads Allocation'!H$8*V115,"Internal labour",'Calc| Overheads Allocation'!H$8*V115*'Input| Projects'!$AO115,"DNSP defined",'Calc| Overheads Allocation'!H$78*'Input| Projects'!$AV115,0),0)</f>
        <v>0</v>
      </c>
      <c r="AM115" s="172" cm="1">
        <f t="array" ref="AM115">IFERROR(--('Input| Projects'!$AS115="Yes")*_xlfn.SWITCH('Input| Overheads'!$C$50,"Direct costs",'Calc| Overheads Allocation'!I$8*W115,"Internal labour",'Calc| Overheads Allocation'!I$8*W115*'Input| Projects'!$AO115,"DNSP defined",'Calc| Overheads Allocation'!I$78*'Input| Projects'!$AV115,0),0)</f>
        <v>0</v>
      </c>
      <c r="AN115" s="175"/>
      <c r="AO115" s="172" cm="1">
        <f t="array" ref="AO115">IFERROR(--('Input| Projects'!$AT115="Yes")*_xlfn.SWITCH('Input| Overheads'!$C$50,"Direct costs",'Calc| Overheads Allocation'!C$9*Q115,"Internal labour",'Calc| Overheads Allocation'!C$9*Q115*'Input| Projects'!$AO115,"DNSP defined",'Calc| Overheads Allocation'!C$79*'Input| Projects'!$AW115,0),0)</f>
        <v>0</v>
      </c>
      <c r="AP115" s="172" cm="1">
        <f t="array" ref="AP115">IFERROR(--('Input| Projects'!$AT115="Yes")*_xlfn.SWITCH('Input| Overheads'!$C$50,"Direct costs",'Calc| Overheads Allocation'!D$9*R115,"Internal labour",'Calc| Overheads Allocation'!D$9*R115*'Input| Projects'!$AO115,"DNSP defined",'Calc| Overheads Allocation'!D$79*'Input| Projects'!$AW115,0),0)</f>
        <v>0</v>
      </c>
      <c r="AQ115" s="172" cm="1">
        <f t="array" ref="AQ115">IFERROR(--('Input| Projects'!$AT115="Yes")*_xlfn.SWITCH('Input| Overheads'!$C$50,"Direct costs",'Calc| Overheads Allocation'!E$9*S115,"Internal labour",'Calc| Overheads Allocation'!E$9*S115*'Input| Projects'!$AO115,"DNSP defined",'Calc| Overheads Allocation'!E$79*'Input| Projects'!$AW115,0),0)</f>
        <v>0</v>
      </c>
      <c r="AR115" s="172" cm="1">
        <f t="array" ref="AR115">IFERROR(--('Input| Projects'!$AT115="Yes")*_xlfn.SWITCH('Input| Overheads'!$C$50,"Direct costs",'Calc| Overheads Allocation'!F$9*T115,"Internal labour",'Calc| Overheads Allocation'!F$9*T115*'Input| Projects'!$AO115,"DNSP defined",'Calc| Overheads Allocation'!F$79*'Input| Projects'!$AW115,0),0)</f>
        <v>0</v>
      </c>
      <c r="AS115" s="172" cm="1">
        <f t="array" ref="AS115">IFERROR(--('Input| Projects'!$AT115="Yes")*_xlfn.SWITCH('Input| Overheads'!$C$50,"Direct costs",'Calc| Overheads Allocation'!G$9*U115,"Internal labour",'Calc| Overheads Allocation'!G$9*U115*'Input| Projects'!$AO115,"DNSP defined",'Calc| Overheads Allocation'!G$79*'Input| Projects'!$AW115,0),0)</f>
        <v>0</v>
      </c>
      <c r="AT115" s="172" cm="1">
        <f t="array" ref="AT115">IFERROR(--('Input| Projects'!$AT115="Yes")*_xlfn.SWITCH('Input| Overheads'!$C$50,"Direct costs",'Calc| Overheads Allocation'!H$9*V115,"Internal labour",'Calc| Overheads Allocation'!H$9*V115*'Input| Projects'!$AO115,"DNSP defined",'Calc| Overheads Allocation'!H$79*'Input| Projects'!$AW115,0),0)</f>
        <v>0</v>
      </c>
      <c r="AU115" s="172" cm="1">
        <f t="array" ref="AU115">IFERROR(--('Input| Projects'!$AT115="Yes")*_xlfn.SWITCH('Input| Overheads'!$C$50,"Direct costs",'Calc| Overheads Allocation'!I$9*W115,"Internal labour",'Calc| Overheads Allocation'!I$9*W115*'Input| Projects'!$AO115,"DNSP defined",'Calc| Overheads Allocation'!I$79*'Input| Projects'!$AW115,0),0)</f>
        <v>0</v>
      </c>
      <c r="AV115" s="175"/>
      <c r="AW115" s="172">
        <f t="shared" si="46"/>
        <v>0</v>
      </c>
      <c r="AX115" s="172">
        <f t="shared" si="47"/>
        <v>0</v>
      </c>
      <c r="AY115" s="172">
        <f t="shared" si="48"/>
        <v>0</v>
      </c>
      <c r="AZ115" s="172">
        <f t="shared" si="49"/>
        <v>0</v>
      </c>
      <c r="BA115" s="172">
        <f t="shared" si="50"/>
        <v>0</v>
      </c>
      <c r="BB115" s="172">
        <f t="shared" si="51"/>
        <v>0</v>
      </c>
      <c r="BC115" s="172">
        <f t="shared" si="52"/>
        <v>0</v>
      </c>
      <c r="BD115" s="176"/>
      <c r="BE115" s="172">
        <f t="shared" si="53"/>
        <v>0</v>
      </c>
      <c r="BF115" s="172">
        <f t="shared" si="54"/>
        <v>0</v>
      </c>
      <c r="BG115" s="172">
        <f t="shared" si="55"/>
        <v>0</v>
      </c>
      <c r="BH115" s="172">
        <f t="shared" si="56"/>
        <v>0</v>
      </c>
      <c r="BI115" s="172">
        <f t="shared" si="57"/>
        <v>0</v>
      </c>
      <c r="BJ115" s="172">
        <f t="shared" si="58"/>
        <v>0</v>
      </c>
      <c r="BK115" s="172">
        <f t="shared" si="59"/>
        <v>0</v>
      </c>
      <c r="BL115" s="176"/>
      <c r="BM115" s="172">
        <f t="shared" si="38"/>
        <v>0</v>
      </c>
      <c r="BN115" s="172">
        <f t="shared" si="39"/>
        <v>0</v>
      </c>
      <c r="BO115" s="172">
        <f t="shared" si="40"/>
        <v>0</v>
      </c>
      <c r="BP115" s="172">
        <f t="shared" si="41"/>
        <v>0</v>
      </c>
      <c r="BQ115" s="172">
        <f t="shared" si="42"/>
        <v>0</v>
      </c>
      <c r="BR115" s="172">
        <f t="shared" si="43"/>
        <v>0</v>
      </c>
      <c r="BS115" s="172">
        <f t="shared" si="44"/>
        <v>0</v>
      </c>
      <c r="BT115" s="55"/>
      <c r="BU115" s="158">
        <f>SUMIF('Input| Projects'!$BA$8:$CX$8,RIGHT(BU$9,3),'Input| Projects'!$BA115:$CX115)</f>
        <v>0</v>
      </c>
      <c r="BV115" s="158">
        <f>SUMIF('Input| Projects'!$BA$8:$CX$8,RIGHT(BV$9,3),'Input| Projects'!$BA115:$CX115)</f>
        <v>0</v>
      </c>
      <c r="BW115" s="79" t="str">
        <f t="shared" si="45"/>
        <v/>
      </c>
    </row>
    <row r="116" spans="2:75" x14ac:dyDescent="0.2">
      <c r="B116" s="123">
        <f>IFERROR('Input| Projects'!B116,"")</f>
        <v>107</v>
      </c>
      <c r="C116" s="160" t="str">
        <f>IFERROR(IF('Input| Projects'!C116="","",'Input| Projects'!C116),"")</f>
        <v/>
      </c>
      <c r="D116" s="160" t="str">
        <f>IFERROR(IF('Input| Projects'!D116="","",'Input| Projects'!D116),"")</f>
        <v/>
      </c>
      <c r="E116" s="53"/>
      <c r="F116" s="160" t="str">
        <f>IF(LEN('Input| Projects'!F116)&gt;0,'Input| Projects'!F116,"")</f>
        <v/>
      </c>
      <c r="G116" s="160" t="str">
        <f>IF(LEN('Input| Projects'!G116)&gt;0,'Input| Projects'!G116,"")</f>
        <v/>
      </c>
      <c r="H116" s="10"/>
      <c r="I116" s="194" cm="1">
        <f t="array" ref="I116">IF(LEN($F116)&gt;0,1+IFERROR(SUMPRODUCT(TRANSPOSE('Input| Projects'!$AO116:$AQ116),INDEX('Input| Escalations'!$F$27:$L$29,,MATCH(Q$9,'Input| Escalations'!$F$21:$L$21,0))),0),0)</f>
        <v>0</v>
      </c>
      <c r="J116" s="194" cm="1">
        <f t="array" ref="J116">IF(LEN($F116)&gt;0,1+IFERROR(SUMPRODUCT(TRANSPOSE('Input| Projects'!$AO116:$AQ116),INDEX('Input| Escalations'!$F$27:$L$29,,MATCH(R$9,'Input| Escalations'!$F$21:$L$21,0))),0),0)</f>
        <v>0</v>
      </c>
      <c r="K116" s="194" cm="1">
        <f t="array" ref="K116">IF(LEN($F116)&gt;0,1+IFERROR(SUMPRODUCT(TRANSPOSE('Input| Projects'!$AO116:$AQ116),INDEX('Input| Escalations'!$F$27:$L$29,,MATCH(S$9,'Input| Escalations'!$F$21:$L$21,0))),0),0)</f>
        <v>0</v>
      </c>
      <c r="L116" s="194" cm="1">
        <f t="array" ref="L116">IF(LEN($F116)&gt;0,1+IFERROR(SUMPRODUCT(TRANSPOSE('Input| Projects'!$AO116:$AQ116),INDEX('Input| Escalations'!$F$27:$L$29,,MATCH(T$9,'Input| Escalations'!$F$21:$L$21,0))),0),0)</f>
        <v>0</v>
      </c>
      <c r="M116" s="194" cm="1">
        <f t="array" ref="M116">IF(LEN($F116)&gt;0,1+IFERROR(SUMPRODUCT(TRANSPOSE('Input| Projects'!$AO116:$AQ116),INDEX('Input| Escalations'!$F$27:$L$29,,MATCH(U$9,'Input| Escalations'!$F$21:$L$21,0))),0),0)</f>
        <v>0</v>
      </c>
      <c r="N116" s="194" cm="1">
        <f t="array" ref="N116">IF(LEN($F116)&gt;0,1+IFERROR(SUMPRODUCT(TRANSPOSE('Input| Projects'!$AO116:$AQ116),INDEX('Input| Escalations'!$F$27:$L$29,,MATCH(V$9,'Input| Escalations'!$F$21:$L$21,0))),0),0)</f>
        <v>0</v>
      </c>
      <c r="O116" s="194" cm="1">
        <f t="array" ref="O116">IF(LEN($F116)&gt;0,1+IFERROR(SUMPRODUCT(TRANSPOSE('Input| Projects'!$AO116:$AQ116),INDEX('Input| Escalations'!$F$27:$L$29,,MATCH(W$9,'Input| Escalations'!$F$21:$L$21,0))),0),0)</f>
        <v>0</v>
      </c>
      <c r="P116" s="10"/>
      <c r="Q116" s="172">
        <f>IFERROR(IF(ISNUMBER(FIND("decision",'Input| Setup'!$F$6)),'Input| Projects'!Y116,'Input| Projects'!I116)*'Input| Escalations'!$I$17*I116,0)</f>
        <v>0</v>
      </c>
      <c r="R116" s="172">
        <f>IFERROR(IF(ISNUMBER(FIND("decision",'Input| Setup'!$F$6)),'Input| Projects'!Z116,'Input| Projects'!J116)*'Input| Escalations'!$I$17*J116,0)</f>
        <v>0</v>
      </c>
      <c r="S116" s="172">
        <f>IFERROR(IF(ISNUMBER(FIND("decision",'Input| Setup'!$F$6)),'Input| Projects'!AA116,'Input| Projects'!K116)*'Input| Escalations'!$I$17*K116,0)</f>
        <v>0</v>
      </c>
      <c r="T116" s="172">
        <f>IFERROR(IF(ISNUMBER(FIND("decision",'Input| Setup'!$F$6)),'Input| Projects'!AB116,'Input| Projects'!L116)*'Input| Escalations'!$I$17*L116,0)</f>
        <v>0</v>
      </c>
      <c r="U116" s="172">
        <f>IFERROR(IF(ISNUMBER(FIND("decision",'Input| Setup'!$F$6)),'Input| Projects'!AC116,'Input| Projects'!M116)*'Input| Escalations'!$I$17*M116,0)</f>
        <v>0</v>
      </c>
      <c r="V116" s="172">
        <f>IFERROR(IF(ISNUMBER(FIND("decision",'Input| Setup'!$F$6)),'Input| Projects'!AD116,'Input| Projects'!N116)*'Input| Escalations'!$I$17*N116,0)</f>
        <v>0</v>
      </c>
      <c r="W116" s="172">
        <f>IFERROR(IF(ISNUMBER(FIND("decision",'Input| Setup'!$F$6)),'Input| Projects'!AE116,'Input| Projects'!O116)*'Input| Escalations'!$I$17*O116,0)</f>
        <v>0</v>
      </c>
      <c r="X116" s="175"/>
      <c r="Y116" s="172">
        <f>IF(ISNUMBER(FIND("decision",'Input| Setup'!$F$6)),'Input| Projects'!AG116,'Input| Projects'!Q116)*I116*'Input| Escalations'!$I$17</f>
        <v>0</v>
      </c>
      <c r="Z116" s="172">
        <f>IF(ISNUMBER(FIND("decision",'Input| Setup'!$F$6)),'Input| Projects'!AH116,'Input| Projects'!R116)*J116*'Input| Escalations'!$I$17</f>
        <v>0</v>
      </c>
      <c r="AA116" s="172">
        <f>IF(ISNUMBER(FIND("decision",'Input| Setup'!$F$6)),'Input| Projects'!AI116,'Input| Projects'!S116)*K116*'Input| Escalations'!$I$17</f>
        <v>0</v>
      </c>
      <c r="AB116" s="172">
        <f>IF(ISNUMBER(FIND("decision",'Input| Setup'!$F$6)),'Input| Projects'!AJ116,'Input| Projects'!T116)*L116*'Input| Escalations'!$I$17</f>
        <v>0</v>
      </c>
      <c r="AC116" s="172">
        <f>IF(ISNUMBER(FIND("decision",'Input| Setup'!$F$6)),'Input| Projects'!AK116,'Input| Projects'!U116)*M116*'Input| Escalations'!$I$17</f>
        <v>0</v>
      </c>
      <c r="AD116" s="172">
        <f>IF(ISNUMBER(FIND("decision",'Input| Setup'!$F$6)),'Input| Projects'!AL116,'Input| Projects'!V116)*N116*'Input| Escalations'!$I$17</f>
        <v>0</v>
      </c>
      <c r="AE116" s="172">
        <f>IF(ISNUMBER(FIND("decision",'Input| Setup'!$F$6)),'Input| Projects'!AM116,'Input| Projects'!W116)*O116*'Input| Escalations'!$I$17</f>
        <v>0</v>
      </c>
      <c r="AF116" s="175"/>
      <c r="AG116" s="172" cm="1">
        <f t="array" ref="AG116">IFERROR(--('Input| Projects'!$AS116="Yes")*_xlfn.SWITCH('Input| Overheads'!$C$50,"Direct costs",'Calc| Overheads Allocation'!C$8*Q116,"Internal labour",'Calc| Overheads Allocation'!C$8*Q116*'Input| Projects'!$AO116,"DNSP defined",'Calc| Overheads Allocation'!C$78*'Input| Projects'!$AV116,0),0)</f>
        <v>0</v>
      </c>
      <c r="AH116" s="172" cm="1">
        <f t="array" ref="AH116">IFERROR(--('Input| Projects'!$AS116="Yes")*_xlfn.SWITCH('Input| Overheads'!$C$50,"Direct costs",'Calc| Overheads Allocation'!D$8*R116,"Internal labour",'Calc| Overheads Allocation'!D$8*R116*'Input| Projects'!$AO116,"DNSP defined",'Calc| Overheads Allocation'!D$78*'Input| Projects'!$AV116,0),0)</f>
        <v>0</v>
      </c>
      <c r="AI116" s="172" cm="1">
        <f t="array" ref="AI116">IFERROR(--('Input| Projects'!$AS116="Yes")*_xlfn.SWITCH('Input| Overheads'!$C$50,"Direct costs",'Calc| Overheads Allocation'!E$8*S116,"Internal labour",'Calc| Overheads Allocation'!E$8*S116*'Input| Projects'!$AO116,"DNSP defined",'Calc| Overheads Allocation'!E$78*'Input| Projects'!$AV116,0),0)</f>
        <v>0</v>
      </c>
      <c r="AJ116" s="172" cm="1">
        <f t="array" ref="AJ116">IFERROR(--('Input| Projects'!$AS116="Yes")*_xlfn.SWITCH('Input| Overheads'!$C$50,"Direct costs",'Calc| Overheads Allocation'!F$8*T116,"Internal labour",'Calc| Overheads Allocation'!F$8*T116*'Input| Projects'!$AO116,"DNSP defined",'Calc| Overheads Allocation'!F$78*'Input| Projects'!$AV116,0),0)</f>
        <v>0</v>
      </c>
      <c r="AK116" s="172" cm="1">
        <f t="array" ref="AK116">IFERROR(--('Input| Projects'!$AS116="Yes")*_xlfn.SWITCH('Input| Overheads'!$C$50,"Direct costs",'Calc| Overheads Allocation'!G$8*U116,"Internal labour",'Calc| Overheads Allocation'!G$8*U116*'Input| Projects'!$AO116,"DNSP defined",'Calc| Overheads Allocation'!G$78*'Input| Projects'!$AV116,0),0)</f>
        <v>0</v>
      </c>
      <c r="AL116" s="172" cm="1">
        <f t="array" ref="AL116">IFERROR(--('Input| Projects'!$AS116="Yes")*_xlfn.SWITCH('Input| Overheads'!$C$50,"Direct costs",'Calc| Overheads Allocation'!H$8*V116,"Internal labour",'Calc| Overheads Allocation'!H$8*V116*'Input| Projects'!$AO116,"DNSP defined",'Calc| Overheads Allocation'!H$78*'Input| Projects'!$AV116,0),0)</f>
        <v>0</v>
      </c>
      <c r="AM116" s="172" cm="1">
        <f t="array" ref="AM116">IFERROR(--('Input| Projects'!$AS116="Yes")*_xlfn.SWITCH('Input| Overheads'!$C$50,"Direct costs",'Calc| Overheads Allocation'!I$8*W116,"Internal labour",'Calc| Overheads Allocation'!I$8*W116*'Input| Projects'!$AO116,"DNSP defined",'Calc| Overheads Allocation'!I$78*'Input| Projects'!$AV116,0),0)</f>
        <v>0</v>
      </c>
      <c r="AN116" s="175"/>
      <c r="AO116" s="172" cm="1">
        <f t="array" ref="AO116">IFERROR(--('Input| Projects'!$AT116="Yes")*_xlfn.SWITCH('Input| Overheads'!$C$50,"Direct costs",'Calc| Overheads Allocation'!C$9*Q116,"Internal labour",'Calc| Overheads Allocation'!C$9*Q116*'Input| Projects'!$AO116,"DNSP defined",'Calc| Overheads Allocation'!C$79*'Input| Projects'!$AW116,0),0)</f>
        <v>0</v>
      </c>
      <c r="AP116" s="172" cm="1">
        <f t="array" ref="AP116">IFERROR(--('Input| Projects'!$AT116="Yes")*_xlfn.SWITCH('Input| Overheads'!$C$50,"Direct costs",'Calc| Overheads Allocation'!D$9*R116,"Internal labour",'Calc| Overheads Allocation'!D$9*R116*'Input| Projects'!$AO116,"DNSP defined",'Calc| Overheads Allocation'!D$79*'Input| Projects'!$AW116,0),0)</f>
        <v>0</v>
      </c>
      <c r="AQ116" s="172" cm="1">
        <f t="array" ref="AQ116">IFERROR(--('Input| Projects'!$AT116="Yes")*_xlfn.SWITCH('Input| Overheads'!$C$50,"Direct costs",'Calc| Overheads Allocation'!E$9*S116,"Internal labour",'Calc| Overheads Allocation'!E$9*S116*'Input| Projects'!$AO116,"DNSP defined",'Calc| Overheads Allocation'!E$79*'Input| Projects'!$AW116,0),0)</f>
        <v>0</v>
      </c>
      <c r="AR116" s="172" cm="1">
        <f t="array" ref="AR116">IFERROR(--('Input| Projects'!$AT116="Yes")*_xlfn.SWITCH('Input| Overheads'!$C$50,"Direct costs",'Calc| Overheads Allocation'!F$9*T116,"Internal labour",'Calc| Overheads Allocation'!F$9*T116*'Input| Projects'!$AO116,"DNSP defined",'Calc| Overheads Allocation'!F$79*'Input| Projects'!$AW116,0),0)</f>
        <v>0</v>
      </c>
      <c r="AS116" s="172" cm="1">
        <f t="array" ref="AS116">IFERROR(--('Input| Projects'!$AT116="Yes")*_xlfn.SWITCH('Input| Overheads'!$C$50,"Direct costs",'Calc| Overheads Allocation'!G$9*U116,"Internal labour",'Calc| Overheads Allocation'!G$9*U116*'Input| Projects'!$AO116,"DNSP defined",'Calc| Overheads Allocation'!G$79*'Input| Projects'!$AW116,0),0)</f>
        <v>0</v>
      </c>
      <c r="AT116" s="172" cm="1">
        <f t="array" ref="AT116">IFERROR(--('Input| Projects'!$AT116="Yes")*_xlfn.SWITCH('Input| Overheads'!$C$50,"Direct costs",'Calc| Overheads Allocation'!H$9*V116,"Internal labour",'Calc| Overheads Allocation'!H$9*V116*'Input| Projects'!$AO116,"DNSP defined",'Calc| Overheads Allocation'!H$79*'Input| Projects'!$AW116,0),0)</f>
        <v>0</v>
      </c>
      <c r="AU116" s="172" cm="1">
        <f t="array" ref="AU116">IFERROR(--('Input| Projects'!$AT116="Yes")*_xlfn.SWITCH('Input| Overheads'!$C$50,"Direct costs",'Calc| Overheads Allocation'!I$9*W116,"Internal labour",'Calc| Overheads Allocation'!I$9*W116*'Input| Projects'!$AO116,"DNSP defined",'Calc| Overheads Allocation'!I$79*'Input| Projects'!$AW116,0),0)</f>
        <v>0</v>
      </c>
      <c r="AV116" s="175"/>
      <c r="AW116" s="172">
        <f t="shared" si="46"/>
        <v>0</v>
      </c>
      <c r="AX116" s="172">
        <f t="shared" si="47"/>
        <v>0</v>
      </c>
      <c r="AY116" s="172">
        <f t="shared" si="48"/>
        <v>0</v>
      </c>
      <c r="AZ116" s="172">
        <f t="shared" si="49"/>
        <v>0</v>
      </c>
      <c r="BA116" s="172">
        <f t="shared" si="50"/>
        <v>0</v>
      </c>
      <c r="BB116" s="172">
        <f t="shared" si="51"/>
        <v>0</v>
      </c>
      <c r="BC116" s="172">
        <f t="shared" si="52"/>
        <v>0</v>
      </c>
      <c r="BD116" s="176"/>
      <c r="BE116" s="172">
        <f t="shared" si="53"/>
        <v>0</v>
      </c>
      <c r="BF116" s="172">
        <f t="shared" si="54"/>
        <v>0</v>
      </c>
      <c r="BG116" s="172">
        <f t="shared" si="55"/>
        <v>0</v>
      </c>
      <c r="BH116" s="172">
        <f t="shared" si="56"/>
        <v>0</v>
      </c>
      <c r="BI116" s="172">
        <f t="shared" si="57"/>
        <v>0</v>
      </c>
      <c r="BJ116" s="172">
        <f t="shared" si="58"/>
        <v>0</v>
      </c>
      <c r="BK116" s="172">
        <f t="shared" si="59"/>
        <v>0</v>
      </c>
      <c r="BL116" s="176"/>
      <c r="BM116" s="172">
        <f t="shared" si="38"/>
        <v>0</v>
      </c>
      <c r="BN116" s="172">
        <f t="shared" si="39"/>
        <v>0</v>
      </c>
      <c r="BO116" s="172">
        <f t="shared" si="40"/>
        <v>0</v>
      </c>
      <c r="BP116" s="172">
        <f t="shared" si="41"/>
        <v>0</v>
      </c>
      <c r="BQ116" s="172">
        <f t="shared" si="42"/>
        <v>0</v>
      </c>
      <c r="BR116" s="172">
        <f t="shared" si="43"/>
        <v>0</v>
      </c>
      <c r="BS116" s="172">
        <f t="shared" si="44"/>
        <v>0</v>
      </c>
      <c r="BT116" s="55"/>
      <c r="BU116" s="158">
        <f>SUMIF('Input| Projects'!$BA$8:$CX$8,RIGHT(BU$9,3),'Input| Projects'!$BA116:$CX116)</f>
        <v>0</v>
      </c>
      <c r="BV116" s="158">
        <f>SUMIF('Input| Projects'!$BA$8:$CX$8,RIGHT(BV$9,3),'Input| Projects'!$BA116:$CX116)</f>
        <v>0</v>
      </c>
      <c r="BW116" s="79" t="str">
        <f t="shared" si="45"/>
        <v/>
      </c>
    </row>
    <row r="117" spans="2:75" x14ac:dyDescent="0.2">
      <c r="B117" s="123">
        <f>IFERROR('Input| Projects'!B117,"")</f>
        <v>108</v>
      </c>
      <c r="C117" s="160" t="str">
        <f>IFERROR(IF('Input| Projects'!C117="","",'Input| Projects'!C117),"")</f>
        <v/>
      </c>
      <c r="D117" s="160" t="str">
        <f>IFERROR(IF('Input| Projects'!D117="","",'Input| Projects'!D117),"")</f>
        <v/>
      </c>
      <c r="E117" s="53"/>
      <c r="F117" s="160" t="str">
        <f>IF(LEN('Input| Projects'!F117)&gt;0,'Input| Projects'!F117,"")</f>
        <v/>
      </c>
      <c r="G117" s="160" t="str">
        <f>IF(LEN('Input| Projects'!G117)&gt;0,'Input| Projects'!G117,"")</f>
        <v/>
      </c>
      <c r="H117" s="10"/>
      <c r="I117" s="194" cm="1">
        <f t="array" ref="I117">IF(LEN($F117)&gt;0,1+IFERROR(SUMPRODUCT(TRANSPOSE('Input| Projects'!$AO117:$AQ117),INDEX('Input| Escalations'!$F$27:$L$29,,MATCH(Q$9,'Input| Escalations'!$F$21:$L$21,0))),0),0)</f>
        <v>0</v>
      </c>
      <c r="J117" s="194" cm="1">
        <f t="array" ref="J117">IF(LEN($F117)&gt;0,1+IFERROR(SUMPRODUCT(TRANSPOSE('Input| Projects'!$AO117:$AQ117),INDEX('Input| Escalations'!$F$27:$L$29,,MATCH(R$9,'Input| Escalations'!$F$21:$L$21,0))),0),0)</f>
        <v>0</v>
      </c>
      <c r="K117" s="194" cm="1">
        <f t="array" ref="K117">IF(LEN($F117)&gt;0,1+IFERROR(SUMPRODUCT(TRANSPOSE('Input| Projects'!$AO117:$AQ117),INDEX('Input| Escalations'!$F$27:$L$29,,MATCH(S$9,'Input| Escalations'!$F$21:$L$21,0))),0),0)</f>
        <v>0</v>
      </c>
      <c r="L117" s="194" cm="1">
        <f t="array" ref="L117">IF(LEN($F117)&gt;0,1+IFERROR(SUMPRODUCT(TRANSPOSE('Input| Projects'!$AO117:$AQ117),INDEX('Input| Escalations'!$F$27:$L$29,,MATCH(T$9,'Input| Escalations'!$F$21:$L$21,0))),0),0)</f>
        <v>0</v>
      </c>
      <c r="M117" s="194" cm="1">
        <f t="array" ref="M117">IF(LEN($F117)&gt;0,1+IFERROR(SUMPRODUCT(TRANSPOSE('Input| Projects'!$AO117:$AQ117),INDEX('Input| Escalations'!$F$27:$L$29,,MATCH(U$9,'Input| Escalations'!$F$21:$L$21,0))),0),0)</f>
        <v>0</v>
      </c>
      <c r="N117" s="194" cm="1">
        <f t="array" ref="N117">IF(LEN($F117)&gt;0,1+IFERROR(SUMPRODUCT(TRANSPOSE('Input| Projects'!$AO117:$AQ117),INDEX('Input| Escalations'!$F$27:$L$29,,MATCH(V$9,'Input| Escalations'!$F$21:$L$21,0))),0),0)</f>
        <v>0</v>
      </c>
      <c r="O117" s="194" cm="1">
        <f t="array" ref="O117">IF(LEN($F117)&gt;0,1+IFERROR(SUMPRODUCT(TRANSPOSE('Input| Projects'!$AO117:$AQ117),INDEX('Input| Escalations'!$F$27:$L$29,,MATCH(W$9,'Input| Escalations'!$F$21:$L$21,0))),0),0)</f>
        <v>0</v>
      </c>
      <c r="P117" s="10"/>
      <c r="Q117" s="172">
        <f>IFERROR(IF(ISNUMBER(FIND("decision",'Input| Setup'!$F$6)),'Input| Projects'!Y117,'Input| Projects'!I117)*'Input| Escalations'!$I$17*I117,0)</f>
        <v>0</v>
      </c>
      <c r="R117" s="172">
        <f>IFERROR(IF(ISNUMBER(FIND("decision",'Input| Setup'!$F$6)),'Input| Projects'!Z117,'Input| Projects'!J117)*'Input| Escalations'!$I$17*J117,0)</f>
        <v>0</v>
      </c>
      <c r="S117" s="172">
        <f>IFERROR(IF(ISNUMBER(FIND("decision",'Input| Setup'!$F$6)),'Input| Projects'!AA117,'Input| Projects'!K117)*'Input| Escalations'!$I$17*K117,0)</f>
        <v>0</v>
      </c>
      <c r="T117" s="172">
        <f>IFERROR(IF(ISNUMBER(FIND("decision",'Input| Setup'!$F$6)),'Input| Projects'!AB117,'Input| Projects'!L117)*'Input| Escalations'!$I$17*L117,0)</f>
        <v>0</v>
      </c>
      <c r="U117" s="172">
        <f>IFERROR(IF(ISNUMBER(FIND("decision",'Input| Setup'!$F$6)),'Input| Projects'!AC117,'Input| Projects'!M117)*'Input| Escalations'!$I$17*M117,0)</f>
        <v>0</v>
      </c>
      <c r="V117" s="172">
        <f>IFERROR(IF(ISNUMBER(FIND("decision",'Input| Setup'!$F$6)),'Input| Projects'!AD117,'Input| Projects'!N117)*'Input| Escalations'!$I$17*N117,0)</f>
        <v>0</v>
      </c>
      <c r="W117" s="172">
        <f>IFERROR(IF(ISNUMBER(FIND("decision",'Input| Setup'!$F$6)),'Input| Projects'!AE117,'Input| Projects'!O117)*'Input| Escalations'!$I$17*O117,0)</f>
        <v>0</v>
      </c>
      <c r="X117" s="175"/>
      <c r="Y117" s="172">
        <f>IF(ISNUMBER(FIND("decision",'Input| Setup'!$F$6)),'Input| Projects'!AG117,'Input| Projects'!Q117)*I117*'Input| Escalations'!$I$17</f>
        <v>0</v>
      </c>
      <c r="Z117" s="172">
        <f>IF(ISNUMBER(FIND("decision",'Input| Setup'!$F$6)),'Input| Projects'!AH117,'Input| Projects'!R117)*J117*'Input| Escalations'!$I$17</f>
        <v>0</v>
      </c>
      <c r="AA117" s="172">
        <f>IF(ISNUMBER(FIND("decision",'Input| Setup'!$F$6)),'Input| Projects'!AI117,'Input| Projects'!S117)*K117*'Input| Escalations'!$I$17</f>
        <v>0</v>
      </c>
      <c r="AB117" s="172">
        <f>IF(ISNUMBER(FIND("decision",'Input| Setup'!$F$6)),'Input| Projects'!AJ117,'Input| Projects'!T117)*L117*'Input| Escalations'!$I$17</f>
        <v>0</v>
      </c>
      <c r="AC117" s="172">
        <f>IF(ISNUMBER(FIND("decision",'Input| Setup'!$F$6)),'Input| Projects'!AK117,'Input| Projects'!U117)*M117*'Input| Escalations'!$I$17</f>
        <v>0</v>
      </c>
      <c r="AD117" s="172">
        <f>IF(ISNUMBER(FIND("decision",'Input| Setup'!$F$6)),'Input| Projects'!AL117,'Input| Projects'!V117)*N117*'Input| Escalations'!$I$17</f>
        <v>0</v>
      </c>
      <c r="AE117" s="172">
        <f>IF(ISNUMBER(FIND("decision",'Input| Setup'!$F$6)),'Input| Projects'!AM117,'Input| Projects'!W117)*O117*'Input| Escalations'!$I$17</f>
        <v>0</v>
      </c>
      <c r="AF117" s="175"/>
      <c r="AG117" s="172" cm="1">
        <f t="array" ref="AG117">IFERROR(--('Input| Projects'!$AS117="Yes")*_xlfn.SWITCH('Input| Overheads'!$C$50,"Direct costs",'Calc| Overheads Allocation'!C$8*Q117,"Internal labour",'Calc| Overheads Allocation'!C$8*Q117*'Input| Projects'!$AO117,"DNSP defined",'Calc| Overheads Allocation'!C$78*'Input| Projects'!$AV117,0),0)</f>
        <v>0</v>
      </c>
      <c r="AH117" s="172" cm="1">
        <f t="array" ref="AH117">IFERROR(--('Input| Projects'!$AS117="Yes")*_xlfn.SWITCH('Input| Overheads'!$C$50,"Direct costs",'Calc| Overheads Allocation'!D$8*R117,"Internal labour",'Calc| Overheads Allocation'!D$8*R117*'Input| Projects'!$AO117,"DNSP defined",'Calc| Overheads Allocation'!D$78*'Input| Projects'!$AV117,0),0)</f>
        <v>0</v>
      </c>
      <c r="AI117" s="172" cm="1">
        <f t="array" ref="AI117">IFERROR(--('Input| Projects'!$AS117="Yes")*_xlfn.SWITCH('Input| Overheads'!$C$50,"Direct costs",'Calc| Overheads Allocation'!E$8*S117,"Internal labour",'Calc| Overheads Allocation'!E$8*S117*'Input| Projects'!$AO117,"DNSP defined",'Calc| Overheads Allocation'!E$78*'Input| Projects'!$AV117,0),0)</f>
        <v>0</v>
      </c>
      <c r="AJ117" s="172" cm="1">
        <f t="array" ref="AJ117">IFERROR(--('Input| Projects'!$AS117="Yes")*_xlfn.SWITCH('Input| Overheads'!$C$50,"Direct costs",'Calc| Overheads Allocation'!F$8*T117,"Internal labour",'Calc| Overheads Allocation'!F$8*T117*'Input| Projects'!$AO117,"DNSP defined",'Calc| Overheads Allocation'!F$78*'Input| Projects'!$AV117,0),0)</f>
        <v>0</v>
      </c>
      <c r="AK117" s="172" cm="1">
        <f t="array" ref="AK117">IFERROR(--('Input| Projects'!$AS117="Yes")*_xlfn.SWITCH('Input| Overheads'!$C$50,"Direct costs",'Calc| Overheads Allocation'!G$8*U117,"Internal labour",'Calc| Overheads Allocation'!G$8*U117*'Input| Projects'!$AO117,"DNSP defined",'Calc| Overheads Allocation'!G$78*'Input| Projects'!$AV117,0),0)</f>
        <v>0</v>
      </c>
      <c r="AL117" s="172" cm="1">
        <f t="array" ref="AL117">IFERROR(--('Input| Projects'!$AS117="Yes")*_xlfn.SWITCH('Input| Overheads'!$C$50,"Direct costs",'Calc| Overheads Allocation'!H$8*V117,"Internal labour",'Calc| Overheads Allocation'!H$8*V117*'Input| Projects'!$AO117,"DNSP defined",'Calc| Overheads Allocation'!H$78*'Input| Projects'!$AV117,0),0)</f>
        <v>0</v>
      </c>
      <c r="AM117" s="172" cm="1">
        <f t="array" ref="AM117">IFERROR(--('Input| Projects'!$AS117="Yes")*_xlfn.SWITCH('Input| Overheads'!$C$50,"Direct costs",'Calc| Overheads Allocation'!I$8*W117,"Internal labour",'Calc| Overheads Allocation'!I$8*W117*'Input| Projects'!$AO117,"DNSP defined",'Calc| Overheads Allocation'!I$78*'Input| Projects'!$AV117,0),0)</f>
        <v>0</v>
      </c>
      <c r="AN117" s="175"/>
      <c r="AO117" s="172" cm="1">
        <f t="array" ref="AO117">IFERROR(--('Input| Projects'!$AT117="Yes")*_xlfn.SWITCH('Input| Overheads'!$C$50,"Direct costs",'Calc| Overheads Allocation'!C$9*Q117,"Internal labour",'Calc| Overheads Allocation'!C$9*Q117*'Input| Projects'!$AO117,"DNSP defined",'Calc| Overheads Allocation'!C$79*'Input| Projects'!$AW117,0),0)</f>
        <v>0</v>
      </c>
      <c r="AP117" s="172" cm="1">
        <f t="array" ref="AP117">IFERROR(--('Input| Projects'!$AT117="Yes")*_xlfn.SWITCH('Input| Overheads'!$C$50,"Direct costs",'Calc| Overheads Allocation'!D$9*R117,"Internal labour",'Calc| Overheads Allocation'!D$9*R117*'Input| Projects'!$AO117,"DNSP defined",'Calc| Overheads Allocation'!D$79*'Input| Projects'!$AW117,0),0)</f>
        <v>0</v>
      </c>
      <c r="AQ117" s="172" cm="1">
        <f t="array" ref="AQ117">IFERROR(--('Input| Projects'!$AT117="Yes")*_xlfn.SWITCH('Input| Overheads'!$C$50,"Direct costs",'Calc| Overheads Allocation'!E$9*S117,"Internal labour",'Calc| Overheads Allocation'!E$9*S117*'Input| Projects'!$AO117,"DNSP defined",'Calc| Overheads Allocation'!E$79*'Input| Projects'!$AW117,0),0)</f>
        <v>0</v>
      </c>
      <c r="AR117" s="172" cm="1">
        <f t="array" ref="AR117">IFERROR(--('Input| Projects'!$AT117="Yes")*_xlfn.SWITCH('Input| Overheads'!$C$50,"Direct costs",'Calc| Overheads Allocation'!F$9*T117,"Internal labour",'Calc| Overheads Allocation'!F$9*T117*'Input| Projects'!$AO117,"DNSP defined",'Calc| Overheads Allocation'!F$79*'Input| Projects'!$AW117,0),0)</f>
        <v>0</v>
      </c>
      <c r="AS117" s="172" cm="1">
        <f t="array" ref="AS117">IFERROR(--('Input| Projects'!$AT117="Yes")*_xlfn.SWITCH('Input| Overheads'!$C$50,"Direct costs",'Calc| Overheads Allocation'!G$9*U117,"Internal labour",'Calc| Overheads Allocation'!G$9*U117*'Input| Projects'!$AO117,"DNSP defined",'Calc| Overheads Allocation'!G$79*'Input| Projects'!$AW117,0),0)</f>
        <v>0</v>
      </c>
      <c r="AT117" s="172" cm="1">
        <f t="array" ref="AT117">IFERROR(--('Input| Projects'!$AT117="Yes")*_xlfn.SWITCH('Input| Overheads'!$C$50,"Direct costs",'Calc| Overheads Allocation'!H$9*V117,"Internal labour",'Calc| Overheads Allocation'!H$9*V117*'Input| Projects'!$AO117,"DNSP defined",'Calc| Overheads Allocation'!H$79*'Input| Projects'!$AW117,0),0)</f>
        <v>0</v>
      </c>
      <c r="AU117" s="172" cm="1">
        <f t="array" ref="AU117">IFERROR(--('Input| Projects'!$AT117="Yes")*_xlfn.SWITCH('Input| Overheads'!$C$50,"Direct costs",'Calc| Overheads Allocation'!I$9*W117,"Internal labour",'Calc| Overheads Allocation'!I$9*W117*'Input| Projects'!$AO117,"DNSP defined",'Calc| Overheads Allocation'!I$79*'Input| Projects'!$AW117,0),0)</f>
        <v>0</v>
      </c>
      <c r="AV117" s="175"/>
      <c r="AW117" s="172">
        <f t="shared" si="46"/>
        <v>0</v>
      </c>
      <c r="AX117" s="172">
        <f t="shared" si="47"/>
        <v>0</v>
      </c>
      <c r="AY117" s="172">
        <f t="shared" si="48"/>
        <v>0</v>
      </c>
      <c r="AZ117" s="172">
        <f t="shared" si="49"/>
        <v>0</v>
      </c>
      <c r="BA117" s="172">
        <f t="shared" si="50"/>
        <v>0</v>
      </c>
      <c r="BB117" s="172">
        <f t="shared" si="51"/>
        <v>0</v>
      </c>
      <c r="BC117" s="172">
        <f t="shared" si="52"/>
        <v>0</v>
      </c>
      <c r="BD117" s="176"/>
      <c r="BE117" s="172">
        <f t="shared" si="53"/>
        <v>0</v>
      </c>
      <c r="BF117" s="172">
        <f t="shared" si="54"/>
        <v>0</v>
      </c>
      <c r="BG117" s="172">
        <f t="shared" si="55"/>
        <v>0</v>
      </c>
      <c r="BH117" s="172">
        <f t="shared" si="56"/>
        <v>0</v>
      </c>
      <c r="BI117" s="172">
        <f t="shared" si="57"/>
        <v>0</v>
      </c>
      <c r="BJ117" s="172">
        <f t="shared" si="58"/>
        <v>0</v>
      </c>
      <c r="BK117" s="172">
        <f t="shared" si="59"/>
        <v>0</v>
      </c>
      <c r="BL117" s="176"/>
      <c r="BM117" s="172">
        <f t="shared" si="38"/>
        <v>0</v>
      </c>
      <c r="BN117" s="172">
        <f t="shared" si="39"/>
        <v>0</v>
      </c>
      <c r="BO117" s="172">
        <f t="shared" si="40"/>
        <v>0</v>
      </c>
      <c r="BP117" s="172">
        <f t="shared" si="41"/>
        <v>0</v>
      </c>
      <c r="BQ117" s="172">
        <f t="shared" si="42"/>
        <v>0</v>
      </c>
      <c r="BR117" s="172">
        <f t="shared" si="43"/>
        <v>0</v>
      </c>
      <c r="BS117" s="172">
        <f t="shared" si="44"/>
        <v>0</v>
      </c>
      <c r="BT117" s="55"/>
      <c r="BU117" s="158">
        <f>SUMIF('Input| Projects'!$BA$8:$CX$8,RIGHT(BU$9,3),'Input| Projects'!$BA117:$CX117)</f>
        <v>0</v>
      </c>
      <c r="BV117" s="158">
        <f>SUMIF('Input| Projects'!$BA$8:$CX$8,RIGHT(BV$9,3),'Input| Projects'!$BA117:$CX117)</f>
        <v>0</v>
      </c>
      <c r="BW117" s="79" t="str">
        <f t="shared" si="45"/>
        <v/>
      </c>
    </row>
    <row r="118" spans="2:75" x14ac:dyDescent="0.2">
      <c r="B118" s="123">
        <f>IFERROR('Input| Projects'!B118,"")</f>
        <v>109</v>
      </c>
      <c r="C118" s="160" t="str">
        <f>IFERROR(IF('Input| Projects'!C118="","",'Input| Projects'!C118),"")</f>
        <v/>
      </c>
      <c r="D118" s="160" t="str">
        <f>IFERROR(IF('Input| Projects'!D118="","",'Input| Projects'!D118),"")</f>
        <v/>
      </c>
      <c r="E118" s="53"/>
      <c r="F118" s="160" t="str">
        <f>IF(LEN('Input| Projects'!F118)&gt;0,'Input| Projects'!F118,"")</f>
        <v/>
      </c>
      <c r="G118" s="160" t="str">
        <f>IF(LEN('Input| Projects'!G118)&gt;0,'Input| Projects'!G118,"")</f>
        <v/>
      </c>
      <c r="H118" s="10"/>
      <c r="I118" s="194" cm="1">
        <f t="array" ref="I118">IF(LEN($F118)&gt;0,1+IFERROR(SUMPRODUCT(TRANSPOSE('Input| Projects'!$AO118:$AQ118),INDEX('Input| Escalations'!$F$27:$L$29,,MATCH(Q$9,'Input| Escalations'!$F$21:$L$21,0))),0),0)</f>
        <v>0</v>
      </c>
      <c r="J118" s="194" cm="1">
        <f t="array" ref="J118">IF(LEN($F118)&gt;0,1+IFERROR(SUMPRODUCT(TRANSPOSE('Input| Projects'!$AO118:$AQ118),INDEX('Input| Escalations'!$F$27:$L$29,,MATCH(R$9,'Input| Escalations'!$F$21:$L$21,0))),0),0)</f>
        <v>0</v>
      </c>
      <c r="K118" s="194" cm="1">
        <f t="array" ref="K118">IF(LEN($F118)&gt;0,1+IFERROR(SUMPRODUCT(TRANSPOSE('Input| Projects'!$AO118:$AQ118),INDEX('Input| Escalations'!$F$27:$L$29,,MATCH(S$9,'Input| Escalations'!$F$21:$L$21,0))),0),0)</f>
        <v>0</v>
      </c>
      <c r="L118" s="194" cm="1">
        <f t="array" ref="L118">IF(LEN($F118)&gt;0,1+IFERROR(SUMPRODUCT(TRANSPOSE('Input| Projects'!$AO118:$AQ118),INDEX('Input| Escalations'!$F$27:$L$29,,MATCH(T$9,'Input| Escalations'!$F$21:$L$21,0))),0),0)</f>
        <v>0</v>
      </c>
      <c r="M118" s="194" cm="1">
        <f t="array" ref="M118">IF(LEN($F118)&gt;0,1+IFERROR(SUMPRODUCT(TRANSPOSE('Input| Projects'!$AO118:$AQ118),INDEX('Input| Escalations'!$F$27:$L$29,,MATCH(U$9,'Input| Escalations'!$F$21:$L$21,0))),0),0)</f>
        <v>0</v>
      </c>
      <c r="N118" s="194" cm="1">
        <f t="array" ref="N118">IF(LEN($F118)&gt;0,1+IFERROR(SUMPRODUCT(TRANSPOSE('Input| Projects'!$AO118:$AQ118),INDEX('Input| Escalations'!$F$27:$L$29,,MATCH(V$9,'Input| Escalations'!$F$21:$L$21,0))),0),0)</f>
        <v>0</v>
      </c>
      <c r="O118" s="194" cm="1">
        <f t="array" ref="O118">IF(LEN($F118)&gt;0,1+IFERROR(SUMPRODUCT(TRANSPOSE('Input| Projects'!$AO118:$AQ118),INDEX('Input| Escalations'!$F$27:$L$29,,MATCH(W$9,'Input| Escalations'!$F$21:$L$21,0))),0),0)</f>
        <v>0</v>
      </c>
      <c r="P118" s="10"/>
      <c r="Q118" s="172">
        <f>IFERROR(IF(ISNUMBER(FIND("decision",'Input| Setup'!$F$6)),'Input| Projects'!Y118,'Input| Projects'!I118)*'Input| Escalations'!$I$17*I118,0)</f>
        <v>0</v>
      </c>
      <c r="R118" s="172">
        <f>IFERROR(IF(ISNUMBER(FIND("decision",'Input| Setup'!$F$6)),'Input| Projects'!Z118,'Input| Projects'!J118)*'Input| Escalations'!$I$17*J118,0)</f>
        <v>0</v>
      </c>
      <c r="S118" s="172">
        <f>IFERROR(IF(ISNUMBER(FIND("decision",'Input| Setup'!$F$6)),'Input| Projects'!AA118,'Input| Projects'!K118)*'Input| Escalations'!$I$17*K118,0)</f>
        <v>0</v>
      </c>
      <c r="T118" s="172">
        <f>IFERROR(IF(ISNUMBER(FIND("decision",'Input| Setup'!$F$6)),'Input| Projects'!AB118,'Input| Projects'!L118)*'Input| Escalations'!$I$17*L118,0)</f>
        <v>0</v>
      </c>
      <c r="U118" s="172">
        <f>IFERROR(IF(ISNUMBER(FIND("decision",'Input| Setup'!$F$6)),'Input| Projects'!AC118,'Input| Projects'!M118)*'Input| Escalations'!$I$17*M118,0)</f>
        <v>0</v>
      </c>
      <c r="V118" s="172">
        <f>IFERROR(IF(ISNUMBER(FIND("decision",'Input| Setup'!$F$6)),'Input| Projects'!AD118,'Input| Projects'!N118)*'Input| Escalations'!$I$17*N118,0)</f>
        <v>0</v>
      </c>
      <c r="W118" s="172">
        <f>IFERROR(IF(ISNUMBER(FIND("decision",'Input| Setup'!$F$6)),'Input| Projects'!AE118,'Input| Projects'!O118)*'Input| Escalations'!$I$17*O118,0)</f>
        <v>0</v>
      </c>
      <c r="X118" s="175"/>
      <c r="Y118" s="172">
        <f>IF(ISNUMBER(FIND("decision",'Input| Setup'!$F$6)),'Input| Projects'!AG118,'Input| Projects'!Q118)*I118*'Input| Escalations'!$I$17</f>
        <v>0</v>
      </c>
      <c r="Z118" s="172">
        <f>IF(ISNUMBER(FIND("decision",'Input| Setup'!$F$6)),'Input| Projects'!AH118,'Input| Projects'!R118)*J118*'Input| Escalations'!$I$17</f>
        <v>0</v>
      </c>
      <c r="AA118" s="172">
        <f>IF(ISNUMBER(FIND("decision",'Input| Setup'!$F$6)),'Input| Projects'!AI118,'Input| Projects'!S118)*K118*'Input| Escalations'!$I$17</f>
        <v>0</v>
      </c>
      <c r="AB118" s="172">
        <f>IF(ISNUMBER(FIND("decision",'Input| Setup'!$F$6)),'Input| Projects'!AJ118,'Input| Projects'!T118)*L118*'Input| Escalations'!$I$17</f>
        <v>0</v>
      </c>
      <c r="AC118" s="172">
        <f>IF(ISNUMBER(FIND("decision",'Input| Setup'!$F$6)),'Input| Projects'!AK118,'Input| Projects'!U118)*M118*'Input| Escalations'!$I$17</f>
        <v>0</v>
      </c>
      <c r="AD118" s="172">
        <f>IF(ISNUMBER(FIND("decision",'Input| Setup'!$F$6)),'Input| Projects'!AL118,'Input| Projects'!V118)*N118*'Input| Escalations'!$I$17</f>
        <v>0</v>
      </c>
      <c r="AE118" s="172">
        <f>IF(ISNUMBER(FIND("decision",'Input| Setup'!$F$6)),'Input| Projects'!AM118,'Input| Projects'!W118)*O118*'Input| Escalations'!$I$17</f>
        <v>0</v>
      </c>
      <c r="AF118" s="175"/>
      <c r="AG118" s="172" cm="1">
        <f t="array" ref="AG118">IFERROR(--('Input| Projects'!$AS118="Yes")*_xlfn.SWITCH('Input| Overheads'!$C$50,"Direct costs",'Calc| Overheads Allocation'!C$8*Q118,"Internal labour",'Calc| Overheads Allocation'!C$8*Q118*'Input| Projects'!$AO118,"DNSP defined",'Calc| Overheads Allocation'!C$78*'Input| Projects'!$AV118,0),0)</f>
        <v>0</v>
      </c>
      <c r="AH118" s="172" cm="1">
        <f t="array" ref="AH118">IFERROR(--('Input| Projects'!$AS118="Yes")*_xlfn.SWITCH('Input| Overheads'!$C$50,"Direct costs",'Calc| Overheads Allocation'!D$8*R118,"Internal labour",'Calc| Overheads Allocation'!D$8*R118*'Input| Projects'!$AO118,"DNSP defined",'Calc| Overheads Allocation'!D$78*'Input| Projects'!$AV118,0),0)</f>
        <v>0</v>
      </c>
      <c r="AI118" s="172" cm="1">
        <f t="array" ref="AI118">IFERROR(--('Input| Projects'!$AS118="Yes")*_xlfn.SWITCH('Input| Overheads'!$C$50,"Direct costs",'Calc| Overheads Allocation'!E$8*S118,"Internal labour",'Calc| Overheads Allocation'!E$8*S118*'Input| Projects'!$AO118,"DNSP defined",'Calc| Overheads Allocation'!E$78*'Input| Projects'!$AV118,0),0)</f>
        <v>0</v>
      </c>
      <c r="AJ118" s="172" cm="1">
        <f t="array" ref="AJ118">IFERROR(--('Input| Projects'!$AS118="Yes")*_xlfn.SWITCH('Input| Overheads'!$C$50,"Direct costs",'Calc| Overheads Allocation'!F$8*T118,"Internal labour",'Calc| Overheads Allocation'!F$8*T118*'Input| Projects'!$AO118,"DNSP defined",'Calc| Overheads Allocation'!F$78*'Input| Projects'!$AV118,0),0)</f>
        <v>0</v>
      </c>
      <c r="AK118" s="172" cm="1">
        <f t="array" ref="AK118">IFERROR(--('Input| Projects'!$AS118="Yes")*_xlfn.SWITCH('Input| Overheads'!$C$50,"Direct costs",'Calc| Overheads Allocation'!G$8*U118,"Internal labour",'Calc| Overheads Allocation'!G$8*U118*'Input| Projects'!$AO118,"DNSP defined",'Calc| Overheads Allocation'!G$78*'Input| Projects'!$AV118,0),0)</f>
        <v>0</v>
      </c>
      <c r="AL118" s="172" cm="1">
        <f t="array" ref="AL118">IFERROR(--('Input| Projects'!$AS118="Yes")*_xlfn.SWITCH('Input| Overheads'!$C$50,"Direct costs",'Calc| Overheads Allocation'!H$8*V118,"Internal labour",'Calc| Overheads Allocation'!H$8*V118*'Input| Projects'!$AO118,"DNSP defined",'Calc| Overheads Allocation'!H$78*'Input| Projects'!$AV118,0),0)</f>
        <v>0</v>
      </c>
      <c r="AM118" s="172" cm="1">
        <f t="array" ref="AM118">IFERROR(--('Input| Projects'!$AS118="Yes")*_xlfn.SWITCH('Input| Overheads'!$C$50,"Direct costs",'Calc| Overheads Allocation'!I$8*W118,"Internal labour",'Calc| Overheads Allocation'!I$8*W118*'Input| Projects'!$AO118,"DNSP defined",'Calc| Overheads Allocation'!I$78*'Input| Projects'!$AV118,0),0)</f>
        <v>0</v>
      </c>
      <c r="AN118" s="175"/>
      <c r="AO118" s="172" cm="1">
        <f t="array" ref="AO118">IFERROR(--('Input| Projects'!$AT118="Yes")*_xlfn.SWITCH('Input| Overheads'!$C$50,"Direct costs",'Calc| Overheads Allocation'!C$9*Q118,"Internal labour",'Calc| Overheads Allocation'!C$9*Q118*'Input| Projects'!$AO118,"DNSP defined",'Calc| Overheads Allocation'!C$79*'Input| Projects'!$AW118,0),0)</f>
        <v>0</v>
      </c>
      <c r="AP118" s="172" cm="1">
        <f t="array" ref="AP118">IFERROR(--('Input| Projects'!$AT118="Yes")*_xlfn.SWITCH('Input| Overheads'!$C$50,"Direct costs",'Calc| Overheads Allocation'!D$9*R118,"Internal labour",'Calc| Overheads Allocation'!D$9*R118*'Input| Projects'!$AO118,"DNSP defined",'Calc| Overheads Allocation'!D$79*'Input| Projects'!$AW118,0),0)</f>
        <v>0</v>
      </c>
      <c r="AQ118" s="172" cm="1">
        <f t="array" ref="AQ118">IFERROR(--('Input| Projects'!$AT118="Yes")*_xlfn.SWITCH('Input| Overheads'!$C$50,"Direct costs",'Calc| Overheads Allocation'!E$9*S118,"Internal labour",'Calc| Overheads Allocation'!E$9*S118*'Input| Projects'!$AO118,"DNSP defined",'Calc| Overheads Allocation'!E$79*'Input| Projects'!$AW118,0),0)</f>
        <v>0</v>
      </c>
      <c r="AR118" s="172" cm="1">
        <f t="array" ref="AR118">IFERROR(--('Input| Projects'!$AT118="Yes")*_xlfn.SWITCH('Input| Overheads'!$C$50,"Direct costs",'Calc| Overheads Allocation'!F$9*T118,"Internal labour",'Calc| Overheads Allocation'!F$9*T118*'Input| Projects'!$AO118,"DNSP defined",'Calc| Overheads Allocation'!F$79*'Input| Projects'!$AW118,0),0)</f>
        <v>0</v>
      </c>
      <c r="AS118" s="172" cm="1">
        <f t="array" ref="AS118">IFERROR(--('Input| Projects'!$AT118="Yes")*_xlfn.SWITCH('Input| Overheads'!$C$50,"Direct costs",'Calc| Overheads Allocation'!G$9*U118,"Internal labour",'Calc| Overheads Allocation'!G$9*U118*'Input| Projects'!$AO118,"DNSP defined",'Calc| Overheads Allocation'!G$79*'Input| Projects'!$AW118,0),0)</f>
        <v>0</v>
      </c>
      <c r="AT118" s="172" cm="1">
        <f t="array" ref="AT118">IFERROR(--('Input| Projects'!$AT118="Yes")*_xlfn.SWITCH('Input| Overheads'!$C$50,"Direct costs",'Calc| Overheads Allocation'!H$9*V118,"Internal labour",'Calc| Overheads Allocation'!H$9*V118*'Input| Projects'!$AO118,"DNSP defined",'Calc| Overheads Allocation'!H$79*'Input| Projects'!$AW118,0),0)</f>
        <v>0</v>
      </c>
      <c r="AU118" s="172" cm="1">
        <f t="array" ref="AU118">IFERROR(--('Input| Projects'!$AT118="Yes")*_xlfn.SWITCH('Input| Overheads'!$C$50,"Direct costs",'Calc| Overheads Allocation'!I$9*W118,"Internal labour",'Calc| Overheads Allocation'!I$9*W118*'Input| Projects'!$AO118,"DNSP defined",'Calc| Overheads Allocation'!I$79*'Input| Projects'!$AW118,0),0)</f>
        <v>0</v>
      </c>
      <c r="AV118" s="175"/>
      <c r="AW118" s="172">
        <f t="shared" si="46"/>
        <v>0</v>
      </c>
      <c r="AX118" s="172">
        <f t="shared" si="47"/>
        <v>0</v>
      </c>
      <c r="AY118" s="172">
        <f t="shared" si="48"/>
        <v>0</v>
      </c>
      <c r="AZ118" s="172">
        <f t="shared" si="49"/>
        <v>0</v>
      </c>
      <c r="BA118" s="172">
        <f t="shared" si="50"/>
        <v>0</v>
      </c>
      <c r="BB118" s="172">
        <f t="shared" si="51"/>
        <v>0</v>
      </c>
      <c r="BC118" s="172">
        <f t="shared" si="52"/>
        <v>0</v>
      </c>
      <c r="BD118" s="176"/>
      <c r="BE118" s="172">
        <f t="shared" si="53"/>
        <v>0</v>
      </c>
      <c r="BF118" s="172">
        <f t="shared" si="54"/>
        <v>0</v>
      </c>
      <c r="BG118" s="172">
        <f t="shared" si="55"/>
        <v>0</v>
      </c>
      <c r="BH118" s="172">
        <f t="shared" si="56"/>
        <v>0</v>
      </c>
      <c r="BI118" s="172">
        <f t="shared" si="57"/>
        <v>0</v>
      </c>
      <c r="BJ118" s="172">
        <f t="shared" si="58"/>
        <v>0</v>
      </c>
      <c r="BK118" s="172">
        <f t="shared" si="59"/>
        <v>0</v>
      </c>
      <c r="BL118" s="176"/>
      <c r="BM118" s="172">
        <f t="shared" si="38"/>
        <v>0</v>
      </c>
      <c r="BN118" s="172">
        <f t="shared" si="39"/>
        <v>0</v>
      </c>
      <c r="BO118" s="172">
        <f t="shared" si="40"/>
        <v>0</v>
      </c>
      <c r="BP118" s="172">
        <f t="shared" si="41"/>
        <v>0</v>
      </c>
      <c r="BQ118" s="172">
        <f t="shared" si="42"/>
        <v>0</v>
      </c>
      <c r="BR118" s="172">
        <f t="shared" si="43"/>
        <v>0</v>
      </c>
      <c r="BS118" s="172">
        <f t="shared" si="44"/>
        <v>0</v>
      </c>
      <c r="BT118" s="55"/>
      <c r="BU118" s="158">
        <f>SUMIF('Input| Projects'!$BA$8:$CX$8,RIGHT(BU$9,3),'Input| Projects'!$BA118:$CX118)</f>
        <v>0</v>
      </c>
      <c r="BV118" s="158">
        <f>SUMIF('Input| Projects'!$BA$8:$CX$8,RIGHT(BV$9,3),'Input| Projects'!$BA118:$CX118)</f>
        <v>0</v>
      </c>
      <c r="BW118" s="79" t="str">
        <f t="shared" si="45"/>
        <v/>
      </c>
    </row>
    <row r="119" spans="2:75" x14ac:dyDescent="0.2">
      <c r="B119" s="123">
        <f>IFERROR('Input| Projects'!B119,"")</f>
        <v>110</v>
      </c>
      <c r="C119" s="160" t="str">
        <f>IFERROR(IF('Input| Projects'!C119="","",'Input| Projects'!C119),"")</f>
        <v/>
      </c>
      <c r="D119" s="160" t="str">
        <f>IFERROR(IF('Input| Projects'!D119="","",'Input| Projects'!D119),"")</f>
        <v/>
      </c>
      <c r="E119" s="53"/>
      <c r="F119" s="160" t="str">
        <f>IF(LEN('Input| Projects'!F119)&gt;0,'Input| Projects'!F119,"")</f>
        <v/>
      </c>
      <c r="G119" s="160" t="str">
        <f>IF(LEN('Input| Projects'!G119)&gt;0,'Input| Projects'!G119,"")</f>
        <v/>
      </c>
      <c r="H119" s="10"/>
      <c r="I119" s="194" cm="1">
        <f t="array" ref="I119">IF(LEN($F119)&gt;0,1+IFERROR(SUMPRODUCT(TRANSPOSE('Input| Projects'!$AO119:$AQ119),INDEX('Input| Escalations'!$F$27:$L$29,,MATCH(Q$9,'Input| Escalations'!$F$21:$L$21,0))),0),0)</f>
        <v>0</v>
      </c>
      <c r="J119" s="194" cm="1">
        <f t="array" ref="J119">IF(LEN($F119)&gt;0,1+IFERROR(SUMPRODUCT(TRANSPOSE('Input| Projects'!$AO119:$AQ119),INDEX('Input| Escalations'!$F$27:$L$29,,MATCH(R$9,'Input| Escalations'!$F$21:$L$21,0))),0),0)</f>
        <v>0</v>
      </c>
      <c r="K119" s="194" cm="1">
        <f t="array" ref="K119">IF(LEN($F119)&gt;0,1+IFERROR(SUMPRODUCT(TRANSPOSE('Input| Projects'!$AO119:$AQ119),INDEX('Input| Escalations'!$F$27:$L$29,,MATCH(S$9,'Input| Escalations'!$F$21:$L$21,0))),0),0)</f>
        <v>0</v>
      </c>
      <c r="L119" s="194" cm="1">
        <f t="array" ref="L119">IF(LEN($F119)&gt;0,1+IFERROR(SUMPRODUCT(TRANSPOSE('Input| Projects'!$AO119:$AQ119),INDEX('Input| Escalations'!$F$27:$L$29,,MATCH(T$9,'Input| Escalations'!$F$21:$L$21,0))),0),0)</f>
        <v>0</v>
      </c>
      <c r="M119" s="194" cm="1">
        <f t="array" ref="M119">IF(LEN($F119)&gt;0,1+IFERROR(SUMPRODUCT(TRANSPOSE('Input| Projects'!$AO119:$AQ119),INDEX('Input| Escalations'!$F$27:$L$29,,MATCH(U$9,'Input| Escalations'!$F$21:$L$21,0))),0),0)</f>
        <v>0</v>
      </c>
      <c r="N119" s="194" cm="1">
        <f t="array" ref="N119">IF(LEN($F119)&gt;0,1+IFERROR(SUMPRODUCT(TRANSPOSE('Input| Projects'!$AO119:$AQ119),INDEX('Input| Escalations'!$F$27:$L$29,,MATCH(V$9,'Input| Escalations'!$F$21:$L$21,0))),0),0)</f>
        <v>0</v>
      </c>
      <c r="O119" s="194" cm="1">
        <f t="array" ref="O119">IF(LEN($F119)&gt;0,1+IFERROR(SUMPRODUCT(TRANSPOSE('Input| Projects'!$AO119:$AQ119),INDEX('Input| Escalations'!$F$27:$L$29,,MATCH(W$9,'Input| Escalations'!$F$21:$L$21,0))),0),0)</f>
        <v>0</v>
      </c>
      <c r="P119" s="10"/>
      <c r="Q119" s="172">
        <f>IFERROR(IF(ISNUMBER(FIND("decision",'Input| Setup'!$F$6)),'Input| Projects'!Y119,'Input| Projects'!I119)*'Input| Escalations'!$I$17*I119,0)</f>
        <v>0</v>
      </c>
      <c r="R119" s="172">
        <f>IFERROR(IF(ISNUMBER(FIND("decision",'Input| Setup'!$F$6)),'Input| Projects'!Z119,'Input| Projects'!J119)*'Input| Escalations'!$I$17*J119,0)</f>
        <v>0</v>
      </c>
      <c r="S119" s="172">
        <f>IFERROR(IF(ISNUMBER(FIND("decision",'Input| Setup'!$F$6)),'Input| Projects'!AA119,'Input| Projects'!K119)*'Input| Escalations'!$I$17*K119,0)</f>
        <v>0</v>
      </c>
      <c r="T119" s="172">
        <f>IFERROR(IF(ISNUMBER(FIND("decision",'Input| Setup'!$F$6)),'Input| Projects'!AB119,'Input| Projects'!L119)*'Input| Escalations'!$I$17*L119,0)</f>
        <v>0</v>
      </c>
      <c r="U119" s="172">
        <f>IFERROR(IF(ISNUMBER(FIND("decision",'Input| Setup'!$F$6)),'Input| Projects'!AC119,'Input| Projects'!M119)*'Input| Escalations'!$I$17*M119,0)</f>
        <v>0</v>
      </c>
      <c r="V119" s="172">
        <f>IFERROR(IF(ISNUMBER(FIND("decision",'Input| Setup'!$F$6)),'Input| Projects'!AD119,'Input| Projects'!N119)*'Input| Escalations'!$I$17*N119,0)</f>
        <v>0</v>
      </c>
      <c r="W119" s="172">
        <f>IFERROR(IF(ISNUMBER(FIND("decision",'Input| Setup'!$F$6)),'Input| Projects'!AE119,'Input| Projects'!O119)*'Input| Escalations'!$I$17*O119,0)</f>
        <v>0</v>
      </c>
      <c r="X119" s="175"/>
      <c r="Y119" s="172">
        <f>IF(ISNUMBER(FIND("decision",'Input| Setup'!$F$6)),'Input| Projects'!AG119,'Input| Projects'!Q119)*I119*'Input| Escalations'!$I$17</f>
        <v>0</v>
      </c>
      <c r="Z119" s="172">
        <f>IF(ISNUMBER(FIND("decision",'Input| Setup'!$F$6)),'Input| Projects'!AH119,'Input| Projects'!R119)*J119*'Input| Escalations'!$I$17</f>
        <v>0</v>
      </c>
      <c r="AA119" s="172">
        <f>IF(ISNUMBER(FIND("decision",'Input| Setup'!$F$6)),'Input| Projects'!AI119,'Input| Projects'!S119)*K119*'Input| Escalations'!$I$17</f>
        <v>0</v>
      </c>
      <c r="AB119" s="172">
        <f>IF(ISNUMBER(FIND("decision",'Input| Setup'!$F$6)),'Input| Projects'!AJ119,'Input| Projects'!T119)*L119*'Input| Escalations'!$I$17</f>
        <v>0</v>
      </c>
      <c r="AC119" s="172">
        <f>IF(ISNUMBER(FIND("decision",'Input| Setup'!$F$6)),'Input| Projects'!AK119,'Input| Projects'!U119)*M119*'Input| Escalations'!$I$17</f>
        <v>0</v>
      </c>
      <c r="AD119" s="172">
        <f>IF(ISNUMBER(FIND("decision",'Input| Setup'!$F$6)),'Input| Projects'!AL119,'Input| Projects'!V119)*N119*'Input| Escalations'!$I$17</f>
        <v>0</v>
      </c>
      <c r="AE119" s="172">
        <f>IF(ISNUMBER(FIND("decision",'Input| Setup'!$F$6)),'Input| Projects'!AM119,'Input| Projects'!W119)*O119*'Input| Escalations'!$I$17</f>
        <v>0</v>
      </c>
      <c r="AF119" s="175"/>
      <c r="AG119" s="172" cm="1">
        <f t="array" ref="AG119">IFERROR(--('Input| Projects'!$AS119="Yes")*_xlfn.SWITCH('Input| Overheads'!$C$50,"Direct costs",'Calc| Overheads Allocation'!C$8*Q119,"Internal labour",'Calc| Overheads Allocation'!C$8*Q119*'Input| Projects'!$AO119,"DNSP defined",'Calc| Overheads Allocation'!C$78*'Input| Projects'!$AV119,0),0)</f>
        <v>0</v>
      </c>
      <c r="AH119" s="172" cm="1">
        <f t="array" ref="AH119">IFERROR(--('Input| Projects'!$AS119="Yes")*_xlfn.SWITCH('Input| Overheads'!$C$50,"Direct costs",'Calc| Overheads Allocation'!D$8*R119,"Internal labour",'Calc| Overheads Allocation'!D$8*R119*'Input| Projects'!$AO119,"DNSP defined",'Calc| Overheads Allocation'!D$78*'Input| Projects'!$AV119,0),0)</f>
        <v>0</v>
      </c>
      <c r="AI119" s="172" cm="1">
        <f t="array" ref="AI119">IFERROR(--('Input| Projects'!$AS119="Yes")*_xlfn.SWITCH('Input| Overheads'!$C$50,"Direct costs",'Calc| Overheads Allocation'!E$8*S119,"Internal labour",'Calc| Overheads Allocation'!E$8*S119*'Input| Projects'!$AO119,"DNSP defined",'Calc| Overheads Allocation'!E$78*'Input| Projects'!$AV119,0),0)</f>
        <v>0</v>
      </c>
      <c r="AJ119" s="172" cm="1">
        <f t="array" ref="AJ119">IFERROR(--('Input| Projects'!$AS119="Yes")*_xlfn.SWITCH('Input| Overheads'!$C$50,"Direct costs",'Calc| Overheads Allocation'!F$8*T119,"Internal labour",'Calc| Overheads Allocation'!F$8*T119*'Input| Projects'!$AO119,"DNSP defined",'Calc| Overheads Allocation'!F$78*'Input| Projects'!$AV119,0),0)</f>
        <v>0</v>
      </c>
      <c r="AK119" s="172" cm="1">
        <f t="array" ref="AK119">IFERROR(--('Input| Projects'!$AS119="Yes")*_xlfn.SWITCH('Input| Overheads'!$C$50,"Direct costs",'Calc| Overheads Allocation'!G$8*U119,"Internal labour",'Calc| Overheads Allocation'!G$8*U119*'Input| Projects'!$AO119,"DNSP defined",'Calc| Overheads Allocation'!G$78*'Input| Projects'!$AV119,0),0)</f>
        <v>0</v>
      </c>
      <c r="AL119" s="172" cm="1">
        <f t="array" ref="AL119">IFERROR(--('Input| Projects'!$AS119="Yes")*_xlfn.SWITCH('Input| Overheads'!$C$50,"Direct costs",'Calc| Overheads Allocation'!H$8*V119,"Internal labour",'Calc| Overheads Allocation'!H$8*V119*'Input| Projects'!$AO119,"DNSP defined",'Calc| Overheads Allocation'!H$78*'Input| Projects'!$AV119,0),0)</f>
        <v>0</v>
      </c>
      <c r="AM119" s="172" cm="1">
        <f t="array" ref="AM119">IFERROR(--('Input| Projects'!$AS119="Yes")*_xlfn.SWITCH('Input| Overheads'!$C$50,"Direct costs",'Calc| Overheads Allocation'!I$8*W119,"Internal labour",'Calc| Overheads Allocation'!I$8*W119*'Input| Projects'!$AO119,"DNSP defined",'Calc| Overheads Allocation'!I$78*'Input| Projects'!$AV119,0),0)</f>
        <v>0</v>
      </c>
      <c r="AN119" s="175"/>
      <c r="AO119" s="172" cm="1">
        <f t="array" ref="AO119">IFERROR(--('Input| Projects'!$AT119="Yes")*_xlfn.SWITCH('Input| Overheads'!$C$50,"Direct costs",'Calc| Overheads Allocation'!C$9*Q119,"Internal labour",'Calc| Overheads Allocation'!C$9*Q119*'Input| Projects'!$AO119,"DNSP defined",'Calc| Overheads Allocation'!C$79*'Input| Projects'!$AW119,0),0)</f>
        <v>0</v>
      </c>
      <c r="AP119" s="172" cm="1">
        <f t="array" ref="AP119">IFERROR(--('Input| Projects'!$AT119="Yes")*_xlfn.SWITCH('Input| Overheads'!$C$50,"Direct costs",'Calc| Overheads Allocation'!D$9*R119,"Internal labour",'Calc| Overheads Allocation'!D$9*R119*'Input| Projects'!$AO119,"DNSP defined",'Calc| Overheads Allocation'!D$79*'Input| Projects'!$AW119,0),0)</f>
        <v>0</v>
      </c>
      <c r="AQ119" s="172" cm="1">
        <f t="array" ref="AQ119">IFERROR(--('Input| Projects'!$AT119="Yes")*_xlfn.SWITCH('Input| Overheads'!$C$50,"Direct costs",'Calc| Overheads Allocation'!E$9*S119,"Internal labour",'Calc| Overheads Allocation'!E$9*S119*'Input| Projects'!$AO119,"DNSP defined",'Calc| Overheads Allocation'!E$79*'Input| Projects'!$AW119,0),0)</f>
        <v>0</v>
      </c>
      <c r="AR119" s="172" cm="1">
        <f t="array" ref="AR119">IFERROR(--('Input| Projects'!$AT119="Yes")*_xlfn.SWITCH('Input| Overheads'!$C$50,"Direct costs",'Calc| Overheads Allocation'!F$9*T119,"Internal labour",'Calc| Overheads Allocation'!F$9*T119*'Input| Projects'!$AO119,"DNSP defined",'Calc| Overheads Allocation'!F$79*'Input| Projects'!$AW119,0),0)</f>
        <v>0</v>
      </c>
      <c r="AS119" s="172" cm="1">
        <f t="array" ref="AS119">IFERROR(--('Input| Projects'!$AT119="Yes")*_xlfn.SWITCH('Input| Overheads'!$C$50,"Direct costs",'Calc| Overheads Allocation'!G$9*U119,"Internal labour",'Calc| Overheads Allocation'!G$9*U119*'Input| Projects'!$AO119,"DNSP defined",'Calc| Overheads Allocation'!G$79*'Input| Projects'!$AW119,0),0)</f>
        <v>0</v>
      </c>
      <c r="AT119" s="172" cm="1">
        <f t="array" ref="AT119">IFERROR(--('Input| Projects'!$AT119="Yes")*_xlfn.SWITCH('Input| Overheads'!$C$50,"Direct costs",'Calc| Overheads Allocation'!H$9*V119,"Internal labour",'Calc| Overheads Allocation'!H$9*V119*'Input| Projects'!$AO119,"DNSP defined",'Calc| Overheads Allocation'!H$79*'Input| Projects'!$AW119,0),0)</f>
        <v>0</v>
      </c>
      <c r="AU119" s="172" cm="1">
        <f t="array" ref="AU119">IFERROR(--('Input| Projects'!$AT119="Yes")*_xlfn.SWITCH('Input| Overheads'!$C$50,"Direct costs",'Calc| Overheads Allocation'!I$9*W119,"Internal labour",'Calc| Overheads Allocation'!I$9*W119*'Input| Projects'!$AO119,"DNSP defined",'Calc| Overheads Allocation'!I$79*'Input| Projects'!$AW119,0),0)</f>
        <v>0</v>
      </c>
      <c r="AV119" s="175"/>
      <c r="AW119" s="172">
        <f t="shared" si="46"/>
        <v>0</v>
      </c>
      <c r="AX119" s="172">
        <f t="shared" si="47"/>
        <v>0</v>
      </c>
      <c r="AY119" s="172">
        <f t="shared" si="48"/>
        <v>0</v>
      </c>
      <c r="AZ119" s="172">
        <f t="shared" si="49"/>
        <v>0</v>
      </c>
      <c r="BA119" s="172">
        <f t="shared" si="50"/>
        <v>0</v>
      </c>
      <c r="BB119" s="172">
        <f t="shared" si="51"/>
        <v>0</v>
      </c>
      <c r="BC119" s="172">
        <f t="shared" si="52"/>
        <v>0</v>
      </c>
      <c r="BD119" s="176"/>
      <c r="BE119" s="172">
        <f t="shared" si="53"/>
        <v>0</v>
      </c>
      <c r="BF119" s="172">
        <f t="shared" si="54"/>
        <v>0</v>
      </c>
      <c r="BG119" s="172">
        <f t="shared" si="55"/>
        <v>0</v>
      </c>
      <c r="BH119" s="172">
        <f t="shared" si="56"/>
        <v>0</v>
      </c>
      <c r="BI119" s="172">
        <f t="shared" si="57"/>
        <v>0</v>
      </c>
      <c r="BJ119" s="172">
        <f t="shared" si="58"/>
        <v>0</v>
      </c>
      <c r="BK119" s="172">
        <f t="shared" si="59"/>
        <v>0</v>
      </c>
      <c r="BL119" s="176"/>
      <c r="BM119" s="172">
        <f t="shared" si="38"/>
        <v>0</v>
      </c>
      <c r="BN119" s="172">
        <f t="shared" si="39"/>
        <v>0</v>
      </c>
      <c r="BO119" s="172">
        <f t="shared" si="40"/>
        <v>0</v>
      </c>
      <c r="BP119" s="172">
        <f t="shared" si="41"/>
        <v>0</v>
      </c>
      <c r="BQ119" s="172">
        <f t="shared" si="42"/>
        <v>0</v>
      </c>
      <c r="BR119" s="172">
        <f t="shared" si="43"/>
        <v>0</v>
      </c>
      <c r="BS119" s="172">
        <f t="shared" si="44"/>
        <v>0</v>
      </c>
      <c r="BT119" s="55"/>
      <c r="BU119" s="158">
        <f>SUMIF('Input| Projects'!$BA$8:$CX$8,RIGHT(BU$9,3),'Input| Projects'!$BA119:$CX119)</f>
        <v>0</v>
      </c>
      <c r="BV119" s="158">
        <f>SUMIF('Input| Projects'!$BA$8:$CX$8,RIGHT(BV$9,3),'Input| Projects'!$BA119:$CX119)</f>
        <v>0</v>
      </c>
      <c r="BW119" s="79" t="str">
        <f t="shared" si="45"/>
        <v/>
      </c>
    </row>
    <row r="120" spans="2:75" x14ac:dyDescent="0.2">
      <c r="B120" s="123">
        <f>IFERROR('Input| Projects'!B120,"")</f>
        <v>111</v>
      </c>
      <c r="C120" s="160" t="str">
        <f>IFERROR(IF('Input| Projects'!C120="","",'Input| Projects'!C120),"")</f>
        <v/>
      </c>
      <c r="D120" s="160" t="str">
        <f>IFERROR(IF('Input| Projects'!D120="","",'Input| Projects'!D120),"")</f>
        <v/>
      </c>
      <c r="E120" s="53"/>
      <c r="F120" s="160" t="str">
        <f>IF(LEN('Input| Projects'!F120)&gt;0,'Input| Projects'!F120,"")</f>
        <v/>
      </c>
      <c r="G120" s="160" t="str">
        <f>IF(LEN('Input| Projects'!G120)&gt;0,'Input| Projects'!G120,"")</f>
        <v/>
      </c>
      <c r="H120" s="10"/>
      <c r="I120" s="194" cm="1">
        <f t="array" ref="I120">IF(LEN($F120)&gt;0,1+IFERROR(SUMPRODUCT(TRANSPOSE('Input| Projects'!$AO120:$AQ120),INDEX('Input| Escalations'!$F$27:$L$29,,MATCH(Q$9,'Input| Escalations'!$F$21:$L$21,0))),0),0)</f>
        <v>0</v>
      </c>
      <c r="J120" s="194" cm="1">
        <f t="array" ref="J120">IF(LEN($F120)&gt;0,1+IFERROR(SUMPRODUCT(TRANSPOSE('Input| Projects'!$AO120:$AQ120),INDEX('Input| Escalations'!$F$27:$L$29,,MATCH(R$9,'Input| Escalations'!$F$21:$L$21,0))),0),0)</f>
        <v>0</v>
      </c>
      <c r="K120" s="194" cm="1">
        <f t="array" ref="K120">IF(LEN($F120)&gt;0,1+IFERROR(SUMPRODUCT(TRANSPOSE('Input| Projects'!$AO120:$AQ120),INDEX('Input| Escalations'!$F$27:$L$29,,MATCH(S$9,'Input| Escalations'!$F$21:$L$21,0))),0),0)</f>
        <v>0</v>
      </c>
      <c r="L120" s="194" cm="1">
        <f t="array" ref="L120">IF(LEN($F120)&gt;0,1+IFERROR(SUMPRODUCT(TRANSPOSE('Input| Projects'!$AO120:$AQ120),INDEX('Input| Escalations'!$F$27:$L$29,,MATCH(T$9,'Input| Escalations'!$F$21:$L$21,0))),0),0)</f>
        <v>0</v>
      </c>
      <c r="M120" s="194" cm="1">
        <f t="array" ref="M120">IF(LEN($F120)&gt;0,1+IFERROR(SUMPRODUCT(TRANSPOSE('Input| Projects'!$AO120:$AQ120),INDEX('Input| Escalations'!$F$27:$L$29,,MATCH(U$9,'Input| Escalations'!$F$21:$L$21,0))),0),0)</f>
        <v>0</v>
      </c>
      <c r="N120" s="194" cm="1">
        <f t="array" ref="N120">IF(LEN($F120)&gt;0,1+IFERROR(SUMPRODUCT(TRANSPOSE('Input| Projects'!$AO120:$AQ120),INDEX('Input| Escalations'!$F$27:$L$29,,MATCH(V$9,'Input| Escalations'!$F$21:$L$21,0))),0),0)</f>
        <v>0</v>
      </c>
      <c r="O120" s="194" cm="1">
        <f t="array" ref="O120">IF(LEN($F120)&gt;0,1+IFERROR(SUMPRODUCT(TRANSPOSE('Input| Projects'!$AO120:$AQ120),INDEX('Input| Escalations'!$F$27:$L$29,,MATCH(W$9,'Input| Escalations'!$F$21:$L$21,0))),0),0)</f>
        <v>0</v>
      </c>
      <c r="P120" s="10"/>
      <c r="Q120" s="172">
        <f>IFERROR(IF(ISNUMBER(FIND("decision",'Input| Setup'!$F$6)),'Input| Projects'!Y120,'Input| Projects'!I120)*'Input| Escalations'!$I$17*I120,0)</f>
        <v>0</v>
      </c>
      <c r="R120" s="172">
        <f>IFERROR(IF(ISNUMBER(FIND("decision",'Input| Setup'!$F$6)),'Input| Projects'!Z120,'Input| Projects'!J120)*'Input| Escalations'!$I$17*J120,0)</f>
        <v>0</v>
      </c>
      <c r="S120" s="172">
        <f>IFERROR(IF(ISNUMBER(FIND("decision",'Input| Setup'!$F$6)),'Input| Projects'!AA120,'Input| Projects'!K120)*'Input| Escalations'!$I$17*K120,0)</f>
        <v>0</v>
      </c>
      <c r="T120" s="172">
        <f>IFERROR(IF(ISNUMBER(FIND("decision",'Input| Setup'!$F$6)),'Input| Projects'!AB120,'Input| Projects'!L120)*'Input| Escalations'!$I$17*L120,0)</f>
        <v>0</v>
      </c>
      <c r="U120" s="172">
        <f>IFERROR(IF(ISNUMBER(FIND("decision",'Input| Setup'!$F$6)),'Input| Projects'!AC120,'Input| Projects'!M120)*'Input| Escalations'!$I$17*M120,0)</f>
        <v>0</v>
      </c>
      <c r="V120" s="172">
        <f>IFERROR(IF(ISNUMBER(FIND("decision",'Input| Setup'!$F$6)),'Input| Projects'!AD120,'Input| Projects'!N120)*'Input| Escalations'!$I$17*N120,0)</f>
        <v>0</v>
      </c>
      <c r="W120" s="172">
        <f>IFERROR(IF(ISNUMBER(FIND("decision",'Input| Setup'!$F$6)),'Input| Projects'!AE120,'Input| Projects'!O120)*'Input| Escalations'!$I$17*O120,0)</f>
        <v>0</v>
      </c>
      <c r="X120" s="175"/>
      <c r="Y120" s="172">
        <f>IF(ISNUMBER(FIND("decision",'Input| Setup'!$F$6)),'Input| Projects'!AG120,'Input| Projects'!Q120)*I120*'Input| Escalations'!$I$17</f>
        <v>0</v>
      </c>
      <c r="Z120" s="172">
        <f>IF(ISNUMBER(FIND("decision",'Input| Setup'!$F$6)),'Input| Projects'!AH120,'Input| Projects'!R120)*J120*'Input| Escalations'!$I$17</f>
        <v>0</v>
      </c>
      <c r="AA120" s="172">
        <f>IF(ISNUMBER(FIND("decision",'Input| Setup'!$F$6)),'Input| Projects'!AI120,'Input| Projects'!S120)*K120*'Input| Escalations'!$I$17</f>
        <v>0</v>
      </c>
      <c r="AB120" s="172">
        <f>IF(ISNUMBER(FIND("decision",'Input| Setup'!$F$6)),'Input| Projects'!AJ120,'Input| Projects'!T120)*L120*'Input| Escalations'!$I$17</f>
        <v>0</v>
      </c>
      <c r="AC120" s="172">
        <f>IF(ISNUMBER(FIND("decision",'Input| Setup'!$F$6)),'Input| Projects'!AK120,'Input| Projects'!U120)*M120*'Input| Escalations'!$I$17</f>
        <v>0</v>
      </c>
      <c r="AD120" s="172">
        <f>IF(ISNUMBER(FIND("decision",'Input| Setup'!$F$6)),'Input| Projects'!AL120,'Input| Projects'!V120)*N120*'Input| Escalations'!$I$17</f>
        <v>0</v>
      </c>
      <c r="AE120" s="172">
        <f>IF(ISNUMBER(FIND("decision",'Input| Setup'!$F$6)),'Input| Projects'!AM120,'Input| Projects'!W120)*O120*'Input| Escalations'!$I$17</f>
        <v>0</v>
      </c>
      <c r="AF120" s="175"/>
      <c r="AG120" s="172" cm="1">
        <f t="array" ref="AG120">IFERROR(--('Input| Projects'!$AS120="Yes")*_xlfn.SWITCH('Input| Overheads'!$C$50,"Direct costs",'Calc| Overheads Allocation'!C$8*Q120,"Internal labour",'Calc| Overheads Allocation'!C$8*Q120*'Input| Projects'!$AO120,"DNSP defined",'Calc| Overheads Allocation'!C$78*'Input| Projects'!$AV120,0),0)</f>
        <v>0</v>
      </c>
      <c r="AH120" s="172" cm="1">
        <f t="array" ref="AH120">IFERROR(--('Input| Projects'!$AS120="Yes")*_xlfn.SWITCH('Input| Overheads'!$C$50,"Direct costs",'Calc| Overheads Allocation'!D$8*R120,"Internal labour",'Calc| Overheads Allocation'!D$8*R120*'Input| Projects'!$AO120,"DNSP defined",'Calc| Overheads Allocation'!D$78*'Input| Projects'!$AV120,0),0)</f>
        <v>0</v>
      </c>
      <c r="AI120" s="172" cm="1">
        <f t="array" ref="AI120">IFERROR(--('Input| Projects'!$AS120="Yes")*_xlfn.SWITCH('Input| Overheads'!$C$50,"Direct costs",'Calc| Overheads Allocation'!E$8*S120,"Internal labour",'Calc| Overheads Allocation'!E$8*S120*'Input| Projects'!$AO120,"DNSP defined",'Calc| Overheads Allocation'!E$78*'Input| Projects'!$AV120,0),0)</f>
        <v>0</v>
      </c>
      <c r="AJ120" s="172" cm="1">
        <f t="array" ref="AJ120">IFERROR(--('Input| Projects'!$AS120="Yes")*_xlfn.SWITCH('Input| Overheads'!$C$50,"Direct costs",'Calc| Overheads Allocation'!F$8*T120,"Internal labour",'Calc| Overheads Allocation'!F$8*T120*'Input| Projects'!$AO120,"DNSP defined",'Calc| Overheads Allocation'!F$78*'Input| Projects'!$AV120,0),0)</f>
        <v>0</v>
      </c>
      <c r="AK120" s="172" cm="1">
        <f t="array" ref="AK120">IFERROR(--('Input| Projects'!$AS120="Yes")*_xlfn.SWITCH('Input| Overheads'!$C$50,"Direct costs",'Calc| Overheads Allocation'!G$8*U120,"Internal labour",'Calc| Overheads Allocation'!G$8*U120*'Input| Projects'!$AO120,"DNSP defined",'Calc| Overheads Allocation'!G$78*'Input| Projects'!$AV120,0),0)</f>
        <v>0</v>
      </c>
      <c r="AL120" s="172" cm="1">
        <f t="array" ref="AL120">IFERROR(--('Input| Projects'!$AS120="Yes")*_xlfn.SWITCH('Input| Overheads'!$C$50,"Direct costs",'Calc| Overheads Allocation'!H$8*V120,"Internal labour",'Calc| Overheads Allocation'!H$8*V120*'Input| Projects'!$AO120,"DNSP defined",'Calc| Overheads Allocation'!H$78*'Input| Projects'!$AV120,0),0)</f>
        <v>0</v>
      </c>
      <c r="AM120" s="172" cm="1">
        <f t="array" ref="AM120">IFERROR(--('Input| Projects'!$AS120="Yes")*_xlfn.SWITCH('Input| Overheads'!$C$50,"Direct costs",'Calc| Overheads Allocation'!I$8*W120,"Internal labour",'Calc| Overheads Allocation'!I$8*W120*'Input| Projects'!$AO120,"DNSP defined",'Calc| Overheads Allocation'!I$78*'Input| Projects'!$AV120,0),0)</f>
        <v>0</v>
      </c>
      <c r="AN120" s="175"/>
      <c r="AO120" s="172" cm="1">
        <f t="array" ref="AO120">IFERROR(--('Input| Projects'!$AT120="Yes")*_xlfn.SWITCH('Input| Overheads'!$C$50,"Direct costs",'Calc| Overheads Allocation'!C$9*Q120,"Internal labour",'Calc| Overheads Allocation'!C$9*Q120*'Input| Projects'!$AO120,"DNSP defined",'Calc| Overheads Allocation'!C$79*'Input| Projects'!$AW120,0),0)</f>
        <v>0</v>
      </c>
      <c r="AP120" s="172" cm="1">
        <f t="array" ref="AP120">IFERROR(--('Input| Projects'!$AT120="Yes")*_xlfn.SWITCH('Input| Overheads'!$C$50,"Direct costs",'Calc| Overheads Allocation'!D$9*R120,"Internal labour",'Calc| Overheads Allocation'!D$9*R120*'Input| Projects'!$AO120,"DNSP defined",'Calc| Overheads Allocation'!D$79*'Input| Projects'!$AW120,0),0)</f>
        <v>0</v>
      </c>
      <c r="AQ120" s="172" cm="1">
        <f t="array" ref="AQ120">IFERROR(--('Input| Projects'!$AT120="Yes")*_xlfn.SWITCH('Input| Overheads'!$C$50,"Direct costs",'Calc| Overheads Allocation'!E$9*S120,"Internal labour",'Calc| Overheads Allocation'!E$9*S120*'Input| Projects'!$AO120,"DNSP defined",'Calc| Overheads Allocation'!E$79*'Input| Projects'!$AW120,0),0)</f>
        <v>0</v>
      </c>
      <c r="AR120" s="172" cm="1">
        <f t="array" ref="AR120">IFERROR(--('Input| Projects'!$AT120="Yes")*_xlfn.SWITCH('Input| Overheads'!$C$50,"Direct costs",'Calc| Overheads Allocation'!F$9*T120,"Internal labour",'Calc| Overheads Allocation'!F$9*T120*'Input| Projects'!$AO120,"DNSP defined",'Calc| Overheads Allocation'!F$79*'Input| Projects'!$AW120,0),0)</f>
        <v>0</v>
      </c>
      <c r="AS120" s="172" cm="1">
        <f t="array" ref="AS120">IFERROR(--('Input| Projects'!$AT120="Yes")*_xlfn.SWITCH('Input| Overheads'!$C$50,"Direct costs",'Calc| Overheads Allocation'!G$9*U120,"Internal labour",'Calc| Overheads Allocation'!G$9*U120*'Input| Projects'!$AO120,"DNSP defined",'Calc| Overheads Allocation'!G$79*'Input| Projects'!$AW120,0),0)</f>
        <v>0</v>
      </c>
      <c r="AT120" s="172" cm="1">
        <f t="array" ref="AT120">IFERROR(--('Input| Projects'!$AT120="Yes")*_xlfn.SWITCH('Input| Overheads'!$C$50,"Direct costs",'Calc| Overheads Allocation'!H$9*V120,"Internal labour",'Calc| Overheads Allocation'!H$9*V120*'Input| Projects'!$AO120,"DNSP defined",'Calc| Overheads Allocation'!H$79*'Input| Projects'!$AW120,0),0)</f>
        <v>0</v>
      </c>
      <c r="AU120" s="172" cm="1">
        <f t="array" ref="AU120">IFERROR(--('Input| Projects'!$AT120="Yes")*_xlfn.SWITCH('Input| Overheads'!$C$50,"Direct costs",'Calc| Overheads Allocation'!I$9*W120,"Internal labour",'Calc| Overheads Allocation'!I$9*W120*'Input| Projects'!$AO120,"DNSP defined",'Calc| Overheads Allocation'!I$79*'Input| Projects'!$AW120,0),0)</f>
        <v>0</v>
      </c>
      <c r="AV120" s="175"/>
      <c r="AW120" s="172">
        <f t="shared" si="46"/>
        <v>0</v>
      </c>
      <c r="AX120" s="172">
        <f t="shared" si="47"/>
        <v>0</v>
      </c>
      <c r="AY120" s="172">
        <f t="shared" si="48"/>
        <v>0</v>
      </c>
      <c r="AZ120" s="172">
        <f t="shared" si="49"/>
        <v>0</v>
      </c>
      <c r="BA120" s="172">
        <f t="shared" si="50"/>
        <v>0</v>
      </c>
      <c r="BB120" s="172">
        <f t="shared" si="51"/>
        <v>0</v>
      </c>
      <c r="BC120" s="172">
        <f t="shared" si="52"/>
        <v>0</v>
      </c>
      <c r="BD120" s="176"/>
      <c r="BE120" s="172">
        <f t="shared" si="53"/>
        <v>0</v>
      </c>
      <c r="BF120" s="172">
        <f t="shared" si="54"/>
        <v>0</v>
      </c>
      <c r="BG120" s="172">
        <f t="shared" si="55"/>
        <v>0</v>
      </c>
      <c r="BH120" s="172">
        <f t="shared" si="56"/>
        <v>0</v>
      </c>
      <c r="BI120" s="172">
        <f t="shared" si="57"/>
        <v>0</v>
      </c>
      <c r="BJ120" s="172">
        <f t="shared" si="58"/>
        <v>0</v>
      </c>
      <c r="BK120" s="172">
        <f t="shared" si="59"/>
        <v>0</v>
      </c>
      <c r="BL120" s="176"/>
      <c r="BM120" s="172">
        <f t="shared" si="38"/>
        <v>0</v>
      </c>
      <c r="BN120" s="172">
        <f t="shared" si="39"/>
        <v>0</v>
      </c>
      <c r="BO120" s="172">
        <f t="shared" si="40"/>
        <v>0</v>
      </c>
      <c r="BP120" s="172">
        <f t="shared" si="41"/>
        <v>0</v>
      </c>
      <c r="BQ120" s="172">
        <f t="shared" si="42"/>
        <v>0</v>
      </c>
      <c r="BR120" s="172">
        <f t="shared" si="43"/>
        <v>0</v>
      </c>
      <c r="BS120" s="172">
        <f t="shared" si="44"/>
        <v>0</v>
      </c>
      <c r="BT120" s="55"/>
      <c r="BU120" s="158">
        <f>SUMIF('Input| Projects'!$BA$8:$CX$8,RIGHT(BU$9,3),'Input| Projects'!$BA120:$CX120)</f>
        <v>0</v>
      </c>
      <c r="BV120" s="158">
        <f>SUMIF('Input| Projects'!$BA$8:$CX$8,RIGHT(BV$9,3),'Input| Projects'!$BA120:$CX120)</f>
        <v>0</v>
      </c>
      <c r="BW120" s="79" t="str">
        <f t="shared" si="45"/>
        <v/>
      </c>
    </row>
    <row r="121" spans="2:75" x14ac:dyDescent="0.2">
      <c r="B121" s="123">
        <f>IFERROR('Input| Projects'!B121,"")</f>
        <v>112</v>
      </c>
      <c r="C121" s="160" t="str">
        <f>IFERROR(IF('Input| Projects'!C121="","",'Input| Projects'!C121),"")</f>
        <v/>
      </c>
      <c r="D121" s="160" t="str">
        <f>IFERROR(IF('Input| Projects'!D121="","",'Input| Projects'!D121),"")</f>
        <v/>
      </c>
      <c r="E121" s="53"/>
      <c r="F121" s="160" t="str">
        <f>IF(LEN('Input| Projects'!F121)&gt;0,'Input| Projects'!F121,"")</f>
        <v/>
      </c>
      <c r="G121" s="160" t="str">
        <f>IF(LEN('Input| Projects'!G121)&gt;0,'Input| Projects'!G121,"")</f>
        <v/>
      </c>
      <c r="H121" s="10"/>
      <c r="I121" s="194" cm="1">
        <f t="array" ref="I121">IF(LEN($F121)&gt;0,1+IFERROR(SUMPRODUCT(TRANSPOSE('Input| Projects'!$AO121:$AQ121),INDEX('Input| Escalations'!$F$27:$L$29,,MATCH(Q$9,'Input| Escalations'!$F$21:$L$21,0))),0),0)</f>
        <v>0</v>
      </c>
      <c r="J121" s="194" cm="1">
        <f t="array" ref="J121">IF(LEN($F121)&gt;0,1+IFERROR(SUMPRODUCT(TRANSPOSE('Input| Projects'!$AO121:$AQ121),INDEX('Input| Escalations'!$F$27:$L$29,,MATCH(R$9,'Input| Escalations'!$F$21:$L$21,0))),0),0)</f>
        <v>0</v>
      </c>
      <c r="K121" s="194" cm="1">
        <f t="array" ref="K121">IF(LEN($F121)&gt;0,1+IFERROR(SUMPRODUCT(TRANSPOSE('Input| Projects'!$AO121:$AQ121),INDEX('Input| Escalations'!$F$27:$L$29,,MATCH(S$9,'Input| Escalations'!$F$21:$L$21,0))),0),0)</f>
        <v>0</v>
      </c>
      <c r="L121" s="194" cm="1">
        <f t="array" ref="L121">IF(LEN($F121)&gt;0,1+IFERROR(SUMPRODUCT(TRANSPOSE('Input| Projects'!$AO121:$AQ121),INDEX('Input| Escalations'!$F$27:$L$29,,MATCH(T$9,'Input| Escalations'!$F$21:$L$21,0))),0),0)</f>
        <v>0</v>
      </c>
      <c r="M121" s="194" cm="1">
        <f t="array" ref="M121">IF(LEN($F121)&gt;0,1+IFERROR(SUMPRODUCT(TRANSPOSE('Input| Projects'!$AO121:$AQ121),INDEX('Input| Escalations'!$F$27:$L$29,,MATCH(U$9,'Input| Escalations'!$F$21:$L$21,0))),0),0)</f>
        <v>0</v>
      </c>
      <c r="N121" s="194" cm="1">
        <f t="array" ref="N121">IF(LEN($F121)&gt;0,1+IFERROR(SUMPRODUCT(TRANSPOSE('Input| Projects'!$AO121:$AQ121),INDEX('Input| Escalations'!$F$27:$L$29,,MATCH(V$9,'Input| Escalations'!$F$21:$L$21,0))),0),0)</f>
        <v>0</v>
      </c>
      <c r="O121" s="194" cm="1">
        <f t="array" ref="O121">IF(LEN($F121)&gt;0,1+IFERROR(SUMPRODUCT(TRANSPOSE('Input| Projects'!$AO121:$AQ121),INDEX('Input| Escalations'!$F$27:$L$29,,MATCH(W$9,'Input| Escalations'!$F$21:$L$21,0))),0),0)</f>
        <v>0</v>
      </c>
      <c r="P121" s="10"/>
      <c r="Q121" s="172">
        <f>IFERROR(IF(ISNUMBER(FIND("decision",'Input| Setup'!$F$6)),'Input| Projects'!Y121,'Input| Projects'!I121)*'Input| Escalations'!$I$17*I121,0)</f>
        <v>0</v>
      </c>
      <c r="R121" s="172">
        <f>IFERROR(IF(ISNUMBER(FIND("decision",'Input| Setup'!$F$6)),'Input| Projects'!Z121,'Input| Projects'!J121)*'Input| Escalations'!$I$17*J121,0)</f>
        <v>0</v>
      </c>
      <c r="S121" s="172">
        <f>IFERROR(IF(ISNUMBER(FIND("decision",'Input| Setup'!$F$6)),'Input| Projects'!AA121,'Input| Projects'!K121)*'Input| Escalations'!$I$17*K121,0)</f>
        <v>0</v>
      </c>
      <c r="T121" s="172">
        <f>IFERROR(IF(ISNUMBER(FIND("decision",'Input| Setup'!$F$6)),'Input| Projects'!AB121,'Input| Projects'!L121)*'Input| Escalations'!$I$17*L121,0)</f>
        <v>0</v>
      </c>
      <c r="U121" s="172">
        <f>IFERROR(IF(ISNUMBER(FIND("decision",'Input| Setup'!$F$6)),'Input| Projects'!AC121,'Input| Projects'!M121)*'Input| Escalations'!$I$17*M121,0)</f>
        <v>0</v>
      </c>
      <c r="V121" s="172">
        <f>IFERROR(IF(ISNUMBER(FIND("decision",'Input| Setup'!$F$6)),'Input| Projects'!AD121,'Input| Projects'!N121)*'Input| Escalations'!$I$17*N121,0)</f>
        <v>0</v>
      </c>
      <c r="W121" s="172">
        <f>IFERROR(IF(ISNUMBER(FIND("decision",'Input| Setup'!$F$6)),'Input| Projects'!AE121,'Input| Projects'!O121)*'Input| Escalations'!$I$17*O121,0)</f>
        <v>0</v>
      </c>
      <c r="X121" s="175"/>
      <c r="Y121" s="172">
        <f>IF(ISNUMBER(FIND("decision",'Input| Setup'!$F$6)),'Input| Projects'!AG121,'Input| Projects'!Q121)*I121*'Input| Escalations'!$I$17</f>
        <v>0</v>
      </c>
      <c r="Z121" s="172">
        <f>IF(ISNUMBER(FIND("decision",'Input| Setup'!$F$6)),'Input| Projects'!AH121,'Input| Projects'!R121)*J121*'Input| Escalations'!$I$17</f>
        <v>0</v>
      </c>
      <c r="AA121" s="172">
        <f>IF(ISNUMBER(FIND("decision",'Input| Setup'!$F$6)),'Input| Projects'!AI121,'Input| Projects'!S121)*K121*'Input| Escalations'!$I$17</f>
        <v>0</v>
      </c>
      <c r="AB121" s="172">
        <f>IF(ISNUMBER(FIND("decision",'Input| Setup'!$F$6)),'Input| Projects'!AJ121,'Input| Projects'!T121)*L121*'Input| Escalations'!$I$17</f>
        <v>0</v>
      </c>
      <c r="AC121" s="172">
        <f>IF(ISNUMBER(FIND("decision",'Input| Setup'!$F$6)),'Input| Projects'!AK121,'Input| Projects'!U121)*M121*'Input| Escalations'!$I$17</f>
        <v>0</v>
      </c>
      <c r="AD121" s="172">
        <f>IF(ISNUMBER(FIND("decision",'Input| Setup'!$F$6)),'Input| Projects'!AL121,'Input| Projects'!V121)*N121*'Input| Escalations'!$I$17</f>
        <v>0</v>
      </c>
      <c r="AE121" s="172">
        <f>IF(ISNUMBER(FIND("decision",'Input| Setup'!$F$6)),'Input| Projects'!AM121,'Input| Projects'!W121)*O121*'Input| Escalations'!$I$17</f>
        <v>0</v>
      </c>
      <c r="AF121" s="175"/>
      <c r="AG121" s="172" cm="1">
        <f t="array" ref="AG121">IFERROR(--('Input| Projects'!$AS121="Yes")*_xlfn.SWITCH('Input| Overheads'!$C$50,"Direct costs",'Calc| Overheads Allocation'!C$8*Q121,"Internal labour",'Calc| Overheads Allocation'!C$8*Q121*'Input| Projects'!$AO121,"DNSP defined",'Calc| Overheads Allocation'!C$78*'Input| Projects'!$AV121,0),0)</f>
        <v>0</v>
      </c>
      <c r="AH121" s="172" cm="1">
        <f t="array" ref="AH121">IFERROR(--('Input| Projects'!$AS121="Yes")*_xlfn.SWITCH('Input| Overheads'!$C$50,"Direct costs",'Calc| Overheads Allocation'!D$8*R121,"Internal labour",'Calc| Overheads Allocation'!D$8*R121*'Input| Projects'!$AO121,"DNSP defined",'Calc| Overheads Allocation'!D$78*'Input| Projects'!$AV121,0),0)</f>
        <v>0</v>
      </c>
      <c r="AI121" s="172" cm="1">
        <f t="array" ref="AI121">IFERROR(--('Input| Projects'!$AS121="Yes")*_xlfn.SWITCH('Input| Overheads'!$C$50,"Direct costs",'Calc| Overheads Allocation'!E$8*S121,"Internal labour",'Calc| Overheads Allocation'!E$8*S121*'Input| Projects'!$AO121,"DNSP defined",'Calc| Overheads Allocation'!E$78*'Input| Projects'!$AV121,0),0)</f>
        <v>0</v>
      </c>
      <c r="AJ121" s="172" cm="1">
        <f t="array" ref="AJ121">IFERROR(--('Input| Projects'!$AS121="Yes")*_xlfn.SWITCH('Input| Overheads'!$C$50,"Direct costs",'Calc| Overheads Allocation'!F$8*T121,"Internal labour",'Calc| Overheads Allocation'!F$8*T121*'Input| Projects'!$AO121,"DNSP defined",'Calc| Overheads Allocation'!F$78*'Input| Projects'!$AV121,0),0)</f>
        <v>0</v>
      </c>
      <c r="AK121" s="172" cm="1">
        <f t="array" ref="AK121">IFERROR(--('Input| Projects'!$AS121="Yes")*_xlfn.SWITCH('Input| Overheads'!$C$50,"Direct costs",'Calc| Overheads Allocation'!G$8*U121,"Internal labour",'Calc| Overheads Allocation'!G$8*U121*'Input| Projects'!$AO121,"DNSP defined",'Calc| Overheads Allocation'!G$78*'Input| Projects'!$AV121,0),0)</f>
        <v>0</v>
      </c>
      <c r="AL121" s="172" cm="1">
        <f t="array" ref="AL121">IFERROR(--('Input| Projects'!$AS121="Yes")*_xlfn.SWITCH('Input| Overheads'!$C$50,"Direct costs",'Calc| Overheads Allocation'!H$8*V121,"Internal labour",'Calc| Overheads Allocation'!H$8*V121*'Input| Projects'!$AO121,"DNSP defined",'Calc| Overheads Allocation'!H$78*'Input| Projects'!$AV121,0),0)</f>
        <v>0</v>
      </c>
      <c r="AM121" s="172" cm="1">
        <f t="array" ref="AM121">IFERROR(--('Input| Projects'!$AS121="Yes")*_xlfn.SWITCH('Input| Overheads'!$C$50,"Direct costs",'Calc| Overheads Allocation'!I$8*W121,"Internal labour",'Calc| Overheads Allocation'!I$8*W121*'Input| Projects'!$AO121,"DNSP defined",'Calc| Overheads Allocation'!I$78*'Input| Projects'!$AV121,0),0)</f>
        <v>0</v>
      </c>
      <c r="AN121" s="175"/>
      <c r="AO121" s="172" cm="1">
        <f t="array" ref="AO121">IFERROR(--('Input| Projects'!$AT121="Yes")*_xlfn.SWITCH('Input| Overheads'!$C$50,"Direct costs",'Calc| Overheads Allocation'!C$9*Q121,"Internal labour",'Calc| Overheads Allocation'!C$9*Q121*'Input| Projects'!$AO121,"DNSP defined",'Calc| Overheads Allocation'!C$79*'Input| Projects'!$AW121,0),0)</f>
        <v>0</v>
      </c>
      <c r="AP121" s="172" cm="1">
        <f t="array" ref="AP121">IFERROR(--('Input| Projects'!$AT121="Yes")*_xlfn.SWITCH('Input| Overheads'!$C$50,"Direct costs",'Calc| Overheads Allocation'!D$9*R121,"Internal labour",'Calc| Overheads Allocation'!D$9*R121*'Input| Projects'!$AO121,"DNSP defined",'Calc| Overheads Allocation'!D$79*'Input| Projects'!$AW121,0),0)</f>
        <v>0</v>
      </c>
      <c r="AQ121" s="172" cm="1">
        <f t="array" ref="AQ121">IFERROR(--('Input| Projects'!$AT121="Yes")*_xlfn.SWITCH('Input| Overheads'!$C$50,"Direct costs",'Calc| Overheads Allocation'!E$9*S121,"Internal labour",'Calc| Overheads Allocation'!E$9*S121*'Input| Projects'!$AO121,"DNSP defined",'Calc| Overheads Allocation'!E$79*'Input| Projects'!$AW121,0),0)</f>
        <v>0</v>
      </c>
      <c r="AR121" s="172" cm="1">
        <f t="array" ref="AR121">IFERROR(--('Input| Projects'!$AT121="Yes")*_xlfn.SWITCH('Input| Overheads'!$C$50,"Direct costs",'Calc| Overheads Allocation'!F$9*T121,"Internal labour",'Calc| Overheads Allocation'!F$9*T121*'Input| Projects'!$AO121,"DNSP defined",'Calc| Overheads Allocation'!F$79*'Input| Projects'!$AW121,0),0)</f>
        <v>0</v>
      </c>
      <c r="AS121" s="172" cm="1">
        <f t="array" ref="AS121">IFERROR(--('Input| Projects'!$AT121="Yes")*_xlfn.SWITCH('Input| Overheads'!$C$50,"Direct costs",'Calc| Overheads Allocation'!G$9*U121,"Internal labour",'Calc| Overheads Allocation'!G$9*U121*'Input| Projects'!$AO121,"DNSP defined",'Calc| Overheads Allocation'!G$79*'Input| Projects'!$AW121,0),0)</f>
        <v>0</v>
      </c>
      <c r="AT121" s="172" cm="1">
        <f t="array" ref="AT121">IFERROR(--('Input| Projects'!$AT121="Yes")*_xlfn.SWITCH('Input| Overheads'!$C$50,"Direct costs",'Calc| Overheads Allocation'!H$9*V121,"Internal labour",'Calc| Overheads Allocation'!H$9*V121*'Input| Projects'!$AO121,"DNSP defined",'Calc| Overheads Allocation'!H$79*'Input| Projects'!$AW121,0),0)</f>
        <v>0</v>
      </c>
      <c r="AU121" s="172" cm="1">
        <f t="array" ref="AU121">IFERROR(--('Input| Projects'!$AT121="Yes")*_xlfn.SWITCH('Input| Overheads'!$C$50,"Direct costs",'Calc| Overheads Allocation'!I$9*W121,"Internal labour",'Calc| Overheads Allocation'!I$9*W121*'Input| Projects'!$AO121,"DNSP defined",'Calc| Overheads Allocation'!I$79*'Input| Projects'!$AW121,0),0)</f>
        <v>0</v>
      </c>
      <c r="AV121" s="175"/>
      <c r="AW121" s="172">
        <f t="shared" si="46"/>
        <v>0</v>
      </c>
      <c r="AX121" s="172">
        <f t="shared" si="47"/>
        <v>0</v>
      </c>
      <c r="AY121" s="172">
        <f t="shared" si="48"/>
        <v>0</v>
      </c>
      <c r="AZ121" s="172">
        <f t="shared" si="49"/>
        <v>0</v>
      </c>
      <c r="BA121" s="172">
        <f t="shared" si="50"/>
        <v>0</v>
      </c>
      <c r="BB121" s="172">
        <f t="shared" si="51"/>
        <v>0</v>
      </c>
      <c r="BC121" s="172">
        <f t="shared" si="52"/>
        <v>0</v>
      </c>
      <c r="BD121" s="176"/>
      <c r="BE121" s="172">
        <f t="shared" si="53"/>
        <v>0</v>
      </c>
      <c r="BF121" s="172">
        <f t="shared" si="54"/>
        <v>0</v>
      </c>
      <c r="BG121" s="172">
        <f t="shared" si="55"/>
        <v>0</v>
      </c>
      <c r="BH121" s="172">
        <f t="shared" si="56"/>
        <v>0</v>
      </c>
      <c r="BI121" s="172">
        <f t="shared" si="57"/>
        <v>0</v>
      </c>
      <c r="BJ121" s="172">
        <f t="shared" si="58"/>
        <v>0</v>
      </c>
      <c r="BK121" s="172">
        <f t="shared" si="59"/>
        <v>0</v>
      </c>
      <c r="BL121" s="176"/>
      <c r="BM121" s="172">
        <f t="shared" si="38"/>
        <v>0</v>
      </c>
      <c r="BN121" s="172">
        <f t="shared" si="39"/>
        <v>0</v>
      </c>
      <c r="BO121" s="172">
        <f t="shared" si="40"/>
        <v>0</v>
      </c>
      <c r="BP121" s="172">
        <f t="shared" si="41"/>
        <v>0</v>
      </c>
      <c r="BQ121" s="172">
        <f t="shared" si="42"/>
        <v>0</v>
      </c>
      <c r="BR121" s="172">
        <f t="shared" si="43"/>
        <v>0</v>
      </c>
      <c r="BS121" s="172">
        <f t="shared" si="44"/>
        <v>0</v>
      </c>
      <c r="BT121" s="55"/>
      <c r="BU121" s="158">
        <f>SUMIF('Input| Projects'!$BA$8:$CX$8,RIGHT(BU$9,3),'Input| Projects'!$BA121:$CX121)</f>
        <v>0</v>
      </c>
      <c r="BV121" s="158">
        <f>SUMIF('Input| Projects'!$BA$8:$CX$8,RIGHT(BV$9,3),'Input| Projects'!$BA121:$CX121)</f>
        <v>0</v>
      </c>
      <c r="BW121" s="79" t="str">
        <f t="shared" si="45"/>
        <v/>
      </c>
    </row>
    <row r="122" spans="2:75" x14ac:dyDescent="0.2">
      <c r="B122" s="123">
        <f>IFERROR('Input| Projects'!B122,"")</f>
        <v>113</v>
      </c>
      <c r="C122" s="160" t="str">
        <f>IFERROR(IF('Input| Projects'!C122="","",'Input| Projects'!C122),"")</f>
        <v/>
      </c>
      <c r="D122" s="160" t="str">
        <f>IFERROR(IF('Input| Projects'!D122="","",'Input| Projects'!D122),"")</f>
        <v/>
      </c>
      <c r="E122" s="53"/>
      <c r="F122" s="160" t="str">
        <f>IF(LEN('Input| Projects'!F122)&gt;0,'Input| Projects'!F122,"")</f>
        <v/>
      </c>
      <c r="G122" s="160" t="str">
        <f>IF(LEN('Input| Projects'!G122)&gt;0,'Input| Projects'!G122,"")</f>
        <v/>
      </c>
      <c r="H122" s="10"/>
      <c r="I122" s="194" cm="1">
        <f t="array" ref="I122">IF(LEN($F122)&gt;0,1+IFERROR(SUMPRODUCT(TRANSPOSE('Input| Projects'!$AO122:$AQ122),INDEX('Input| Escalations'!$F$27:$L$29,,MATCH(Q$9,'Input| Escalations'!$F$21:$L$21,0))),0),0)</f>
        <v>0</v>
      </c>
      <c r="J122" s="194" cm="1">
        <f t="array" ref="J122">IF(LEN($F122)&gt;0,1+IFERROR(SUMPRODUCT(TRANSPOSE('Input| Projects'!$AO122:$AQ122),INDEX('Input| Escalations'!$F$27:$L$29,,MATCH(R$9,'Input| Escalations'!$F$21:$L$21,0))),0),0)</f>
        <v>0</v>
      </c>
      <c r="K122" s="194" cm="1">
        <f t="array" ref="K122">IF(LEN($F122)&gt;0,1+IFERROR(SUMPRODUCT(TRANSPOSE('Input| Projects'!$AO122:$AQ122),INDEX('Input| Escalations'!$F$27:$L$29,,MATCH(S$9,'Input| Escalations'!$F$21:$L$21,0))),0),0)</f>
        <v>0</v>
      </c>
      <c r="L122" s="194" cm="1">
        <f t="array" ref="L122">IF(LEN($F122)&gt;0,1+IFERROR(SUMPRODUCT(TRANSPOSE('Input| Projects'!$AO122:$AQ122),INDEX('Input| Escalations'!$F$27:$L$29,,MATCH(T$9,'Input| Escalations'!$F$21:$L$21,0))),0),0)</f>
        <v>0</v>
      </c>
      <c r="M122" s="194" cm="1">
        <f t="array" ref="M122">IF(LEN($F122)&gt;0,1+IFERROR(SUMPRODUCT(TRANSPOSE('Input| Projects'!$AO122:$AQ122),INDEX('Input| Escalations'!$F$27:$L$29,,MATCH(U$9,'Input| Escalations'!$F$21:$L$21,0))),0),0)</f>
        <v>0</v>
      </c>
      <c r="N122" s="194" cm="1">
        <f t="array" ref="N122">IF(LEN($F122)&gt;0,1+IFERROR(SUMPRODUCT(TRANSPOSE('Input| Projects'!$AO122:$AQ122),INDEX('Input| Escalations'!$F$27:$L$29,,MATCH(V$9,'Input| Escalations'!$F$21:$L$21,0))),0),0)</f>
        <v>0</v>
      </c>
      <c r="O122" s="194" cm="1">
        <f t="array" ref="O122">IF(LEN($F122)&gt;0,1+IFERROR(SUMPRODUCT(TRANSPOSE('Input| Projects'!$AO122:$AQ122),INDEX('Input| Escalations'!$F$27:$L$29,,MATCH(W$9,'Input| Escalations'!$F$21:$L$21,0))),0),0)</f>
        <v>0</v>
      </c>
      <c r="P122" s="10"/>
      <c r="Q122" s="172">
        <f>IFERROR(IF(ISNUMBER(FIND("decision",'Input| Setup'!$F$6)),'Input| Projects'!Y122,'Input| Projects'!I122)*'Input| Escalations'!$I$17*I122,0)</f>
        <v>0</v>
      </c>
      <c r="R122" s="172">
        <f>IFERROR(IF(ISNUMBER(FIND("decision",'Input| Setup'!$F$6)),'Input| Projects'!Z122,'Input| Projects'!J122)*'Input| Escalations'!$I$17*J122,0)</f>
        <v>0</v>
      </c>
      <c r="S122" s="172">
        <f>IFERROR(IF(ISNUMBER(FIND("decision",'Input| Setup'!$F$6)),'Input| Projects'!AA122,'Input| Projects'!K122)*'Input| Escalations'!$I$17*K122,0)</f>
        <v>0</v>
      </c>
      <c r="T122" s="172">
        <f>IFERROR(IF(ISNUMBER(FIND("decision",'Input| Setup'!$F$6)),'Input| Projects'!AB122,'Input| Projects'!L122)*'Input| Escalations'!$I$17*L122,0)</f>
        <v>0</v>
      </c>
      <c r="U122" s="172">
        <f>IFERROR(IF(ISNUMBER(FIND("decision",'Input| Setup'!$F$6)),'Input| Projects'!AC122,'Input| Projects'!M122)*'Input| Escalations'!$I$17*M122,0)</f>
        <v>0</v>
      </c>
      <c r="V122" s="172">
        <f>IFERROR(IF(ISNUMBER(FIND("decision",'Input| Setup'!$F$6)),'Input| Projects'!AD122,'Input| Projects'!N122)*'Input| Escalations'!$I$17*N122,0)</f>
        <v>0</v>
      </c>
      <c r="W122" s="172">
        <f>IFERROR(IF(ISNUMBER(FIND("decision",'Input| Setup'!$F$6)),'Input| Projects'!AE122,'Input| Projects'!O122)*'Input| Escalations'!$I$17*O122,0)</f>
        <v>0</v>
      </c>
      <c r="X122" s="175"/>
      <c r="Y122" s="172">
        <f>IF(ISNUMBER(FIND("decision",'Input| Setup'!$F$6)),'Input| Projects'!AG122,'Input| Projects'!Q122)*I122*'Input| Escalations'!$I$17</f>
        <v>0</v>
      </c>
      <c r="Z122" s="172">
        <f>IF(ISNUMBER(FIND("decision",'Input| Setup'!$F$6)),'Input| Projects'!AH122,'Input| Projects'!R122)*J122*'Input| Escalations'!$I$17</f>
        <v>0</v>
      </c>
      <c r="AA122" s="172">
        <f>IF(ISNUMBER(FIND("decision",'Input| Setup'!$F$6)),'Input| Projects'!AI122,'Input| Projects'!S122)*K122*'Input| Escalations'!$I$17</f>
        <v>0</v>
      </c>
      <c r="AB122" s="172">
        <f>IF(ISNUMBER(FIND("decision",'Input| Setup'!$F$6)),'Input| Projects'!AJ122,'Input| Projects'!T122)*L122*'Input| Escalations'!$I$17</f>
        <v>0</v>
      </c>
      <c r="AC122" s="172">
        <f>IF(ISNUMBER(FIND("decision",'Input| Setup'!$F$6)),'Input| Projects'!AK122,'Input| Projects'!U122)*M122*'Input| Escalations'!$I$17</f>
        <v>0</v>
      </c>
      <c r="AD122" s="172">
        <f>IF(ISNUMBER(FIND("decision",'Input| Setup'!$F$6)),'Input| Projects'!AL122,'Input| Projects'!V122)*N122*'Input| Escalations'!$I$17</f>
        <v>0</v>
      </c>
      <c r="AE122" s="172">
        <f>IF(ISNUMBER(FIND("decision",'Input| Setup'!$F$6)),'Input| Projects'!AM122,'Input| Projects'!W122)*O122*'Input| Escalations'!$I$17</f>
        <v>0</v>
      </c>
      <c r="AF122" s="175"/>
      <c r="AG122" s="172" cm="1">
        <f t="array" ref="AG122">IFERROR(--('Input| Projects'!$AS122="Yes")*_xlfn.SWITCH('Input| Overheads'!$C$50,"Direct costs",'Calc| Overheads Allocation'!C$8*Q122,"Internal labour",'Calc| Overheads Allocation'!C$8*Q122*'Input| Projects'!$AO122,"DNSP defined",'Calc| Overheads Allocation'!C$78*'Input| Projects'!$AV122,0),0)</f>
        <v>0</v>
      </c>
      <c r="AH122" s="172" cm="1">
        <f t="array" ref="AH122">IFERROR(--('Input| Projects'!$AS122="Yes")*_xlfn.SWITCH('Input| Overheads'!$C$50,"Direct costs",'Calc| Overheads Allocation'!D$8*R122,"Internal labour",'Calc| Overheads Allocation'!D$8*R122*'Input| Projects'!$AO122,"DNSP defined",'Calc| Overheads Allocation'!D$78*'Input| Projects'!$AV122,0),0)</f>
        <v>0</v>
      </c>
      <c r="AI122" s="172" cm="1">
        <f t="array" ref="AI122">IFERROR(--('Input| Projects'!$AS122="Yes")*_xlfn.SWITCH('Input| Overheads'!$C$50,"Direct costs",'Calc| Overheads Allocation'!E$8*S122,"Internal labour",'Calc| Overheads Allocation'!E$8*S122*'Input| Projects'!$AO122,"DNSP defined",'Calc| Overheads Allocation'!E$78*'Input| Projects'!$AV122,0),0)</f>
        <v>0</v>
      </c>
      <c r="AJ122" s="172" cm="1">
        <f t="array" ref="AJ122">IFERROR(--('Input| Projects'!$AS122="Yes")*_xlfn.SWITCH('Input| Overheads'!$C$50,"Direct costs",'Calc| Overheads Allocation'!F$8*T122,"Internal labour",'Calc| Overheads Allocation'!F$8*T122*'Input| Projects'!$AO122,"DNSP defined",'Calc| Overheads Allocation'!F$78*'Input| Projects'!$AV122,0),0)</f>
        <v>0</v>
      </c>
      <c r="AK122" s="172" cm="1">
        <f t="array" ref="AK122">IFERROR(--('Input| Projects'!$AS122="Yes")*_xlfn.SWITCH('Input| Overheads'!$C$50,"Direct costs",'Calc| Overheads Allocation'!G$8*U122,"Internal labour",'Calc| Overheads Allocation'!G$8*U122*'Input| Projects'!$AO122,"DNSP defined",'Calc| Overheads Allocation'!G$78*'Input| Projects'!$AV122,0),0)</f>
        <v>0</v>
      </c>
      <c r="AL122" s="172" cm="1">
        <f t="array" ref="AL122">IFERROR(--('Input| Projects'!$AS122="Yes")*_xlfn.SWITCH('Input| Overheads'!$C$50,"Direct costs",'Calc| Overheads Allocation'!H$8*V122,"Internal labour",'Calc| Overheads Allocation'!H$8*V122*'Input| Projects'!$AO122,"DNSP defined",'Calc| Overheads Allocation'!H$78*'Input| Projects'!$AV122,0),0)</f>
        <v>0</v>
      </c>
      <c r="AM122" s="172" cm="1">
        <f t="array" ref="AM122">IFERROR(--('Input| Projects'!$AS122="Yes")*_xlfn.SWITCH('Input| Overheads'!$C$50,"Direct costs",'Calc| Overheads Allocation'!I$8*W122,"Internal labour",'Calc| Overheads Allocation'!I$8*W122*'Input| Projects'!$AO122,"DNSP defined",'Calc| Overheads Allocation'!I$78*'Input| Projects'!$AV122,0),0)</f>
        <v>0</v>
      </c>
      <c r="AN122" s="175"/>
      <c r="AO122" s="172" cm="1">
        <f t="array" ref="AO122">IFERROR(--('Input| Projects'!$AT122="Yes")*_xlfn.SWITCH('Input| Overheads'!$C$50,"Direct costs",'Calc| Overheads Allocation'!C$9*Q122,"Internal labour",'Calc| Overheads Allocation'!C$9*Q122*'Input| Projects'!$AO122,"DNSP defined",'Calc| Overheads Allocation'!C$79*'Input| Projects'!$AW122,0),0)</f>
        <v>0</v>
      </c>
      <c r="AP122" s="172" cm="1">
        <f t="array" ref="AP122">IFERROR(--('Input| Projects'!$AT122="Yes")*_xlfn.SWITCH('Input| Overheads'!$C$50,"Direct costs",'Calc| Overheads Allocation'!D$9*R122,"Internal labour",'Calc| Overheads Allocation'!D$9*R122*'Input| Projects'!$AO122,"DNSP defined",'Calc| Overheads Allocation'!D$79*'Input| Projects'!$AW122,0),0)</f>
        <v>0</v>
      </c>
      <c r="AQ122" s="172" cm="1">
        <f t="array" ref="AQ122">IFERROR(--('Input| Projects'!$AT122="Yes")*_xlfn.SWITCH('Input| Overheads'!$C$50,"Direct costs",'Calc| Overheads Allocation'!E$9*S122,"Internal labour",'Calc| Overheads Allocation'!E$9*S122*'Input| Projects'!$AO122,"DNSP defined",'Calc| Overheads Allocation'!E$79*'Input| Projects'!$AW122,0),0)</f>
        <v>0</v>
      </c>
      <c r="AR122" s="172" cm="1">
        <f t="array" ref="AR122">IFERROR(--('Input| Projects'!$AT122="Yes")*_xlfn.SWITCH('Input| Overheads'!$C$50,"Direct costs",'Calc| Overheads Allocation'!F$9*T122,"Internal labour",'Calc| Overheads Allocation'!F$9*T122*'Input| Projects'!$AO122,"DNSP defined",'Calc| Overheads Allocation'!F$79*'Input| Projects'!$AW122,0),0)</f>
        <v>0</v>
      </c>
      <c r="AS122" s="172" cm="1">
        <f t="array" ref="AS122">IFERROR(--('Input| Projects'!$AT122="Yes")*_xlfn.SWITCH('Input| Overheads'!$C$50,"Direct costs",'Calc| Overheads Allocation'!G$9*U122,"Internal labour",'Calc| Overheads Allocation'!G$9*U122*'Input| Projects'!$AO122,"DNSP defined",'Calc| Overheads Allocation'!G$79*'Input| Projects'!$AW122,0),0)</f>
        <v>0</v>
      </c>
      <c r="AT122" s="172" cm="1">
        <f t="array" ref="AT122">IFERROR(--('Input| Projects'!$AT122="Yes")*_xlfn.SWITCH('Input| Overheads'!$C$50,"Direct costs",'Calc| Overheads Allocation'!H$9*V122,"Internal labour",'Calc| Overheads Allocation'!H$9*V122*'Input| Projects'!$AO122,"DNSP defined",'Calc| Overheads Allocation'!H$79*'Input| Projects'!$AW122,0),0)</f>
        <v>0</v>
      </c>
      <c r="AU122" s="172" cm="1">
        <f t="array" ref="AU122">IFERROR(--('Input| Projects'!$AT122="Yes")*_xlfn.SWITCH('Input| Overheads'!$C$50,"Direct costs",'Calc| Overheads Allocation'!I$9*W122,"Internal labour",'Calc| Overheads Allocation'!I$9*W122*'Input| Projects'!$AO122,"DNSP defined",'Calc| Overheads Allocation'!I$79*'Input| Projects'!$AW122,0),0)</f>
        <v>0</v>
      </c>
      <c r="AV122" s="175"/>
      <c r="AW122" s="172">
        <f t="shared" si="46"/>
        <v>0</v>
      </c>
      <c r="AX122" s="172">
        <f t="shared" si="47"/>
        <v>0</v>
      </c>
      <c r="AY122" s="172">
        <f t="shared" si="48"/>
        <v>0</v>
      </c>
      <c r="AZ122" s="172">
        <f t="shared" si="49"/>
        <v>0</v>
      </c>
      <c r="BA122" s="172">
        <f t="shared" si="50"/>
        <v>0</v>
      </c>
      <c r="BB122" s="172">
        <f t="shared" si="51"/>
        <v>0</v>
      </c>
      <c r="BC122" s="172">
        <f t="shared" si="52"/>
        <v>0</v>
      </c>
      <c r="BD122" s="176"/>
      <c r="BE122" s="172">
        <f t="shared" si="53"/>
        <v>0</v>
      </c>
      <c r="BF122" s="172">
        <f t="shared" si="54"/>
        <v>0</v>
      </c>
      <c r="BG122" s="172">
        <f t="shared" si="55"/>
        <v>0</v>
      </c>
      <c r="BH122" s="172">
        <f t="shared" si="56"/>
        <v>0</v>
      </c>
      <c r="BI122" s="172">
        <f t="shared" si="57"/>
        <v>0</v>
      </c>
      <c r="BJ122" s="172">
        <f t="shared" si="58"/>
        <v>0</v>
      </c>
      <c r="BK122" s="172">
        <f t="shared" si="59"/>
        <v>0</v>
      </c>
      <c r="BL122" s="176"/>
      <c r="BM122" s="172">
        <f t="shared" si="38"/>
        <v>0</v>
      </c>
      <c r="BN122" s="172">
        <f t="shared" si="39"/>
        <v>0</v>
      </c>
      <c r="BO122" s="172">
        <f t="shared" si="40"/>
        <v>0</v>
      </c>
      <c r="BP122" s="172">
        <f t="shared" si="41"/>
        <v>0</v>
      </c>
      <c r="BQ122" s="172">
        <f t="shared" si="42"/>
        <v>0</v>
      </c>
      <c r="BR122" s="172">
        <f t="shared" si="43"/>
        <v>0</v>
      </c>
      <c r="BS122" s="172">
        <f t="shared" si="44"/>
        <v>0</v>
      </c>
      <c r="BT122" s="55"/>
      <c r="BU122" s="158">
        <f>SUMIF('Input| Projects'!$BA$8:$CX$8,RIGHT(BU$9,3),'Input| Projects'!$BA122:$CX122)</f>
        <v>0</v>
      </c>
      <c r="BV122" s="158">
        <f>SUMIF('Input| Projects'!$BA$8:$CX$8,RIGHT(BV$9,3),'Input| Projects'!$BA122:$CX122)</f>
        <v>0</v>
      </c>
      <c r="BW122" s="79" t="str">
        <f t="shared" si="45"/>
        <v/>
      </c>
    </row>
    <row r="123" spans="2:75" x14ac:dyDescent="0.2">
      <c r="B123" s="123">
        <f>IFERROR('Input| Projects'!B123,"")</f>
        <v>114</v>
      </c>
      <c r="C123" s="160" t="str">
        <f>IFERROR(IF('Input| Projects'!C123="","",'Input| Projects'!C123),"")</f>
        <v/>
      </c>
      <c r="D123" s="160" t="str">
        <f>IFERROR(IF('Input| Projects'!D123="","",'Input| Projects'!D123),"")</f>
        <v/>
      </c>
      <c r="E123" s="53"/>
      <c r="F123" s="160" t="str">
        <f>IF(LEN('Input| Projects'!F123)&gt;0,'Input| Projects'!F123,"")</f>
        <v/>
      </c>
      <c r="G123" s="160" t="str">
        <f>IF(LEN('Input| Projects'!G123)&gt;0,'Input| Projects'!G123,"")</f>
        <v/>
      </c>
      <c r="H123" s="10"/>
      <c r="I123" s="194" cm="1">
        <f t="array" ref="I123">IF(LEN($F123)&gt;0,1+IFERROR(SUMPRODUCT(TRANSPOSE('Input| Projects'!$AO123:$AQ123),INDEX('Input| Escalations'!$F$27:$L$29,,MATCH(Q$9,'Input| Escalations'!$F$21:$L$21,0))),0),0)</f>
        <v>0</v>
      </c>
      <c r="J123" s="194" cm="1">
        <f t="array" ref="J123">IF(LEN($F123)&gt;0,1+IFERROR(SUMPRODUCT(TRANSPOSE('Input| Projects'!$AO123:$AQ123),INDEX('Input| Escalations'!$F$27:$L$29,,MATCH(R$9,'Input| Escalations'!$F$21:$L$21,0))),0),0)</f>
        <v>0</v>
      </c>
      <c r="K123" s="194" cm="1">
        <f t="array" ref="K123">IF(LEN($F123)&gt;0,1+IFERROR(SUMPRODUCT(TRANSPOSE('Input| Projects'!$AO123:$AQ123),INDEX('Input| Escalations'!$F$27:$L$29,,MATCH(S$9,'Input| Escalations'!$F$21:$L$21,0))),0),0)</f>
        <v>0</v>
      </c>
      <c r="L123" s="194" cm="1">
        <f t="array" ref="L123">IF(LEN($F123)&gt;0,1+IFERROR(SUMPRODUCT(TRANSPOSE('Input| Projects'!$AO123:$AQ123),INDEX('Input| Escalations'!$F$27:$L$29,,MATCH(T$9,'Input| Escalations'!$F$21:$L$21,0))),0),0)</f>
        <v>0</v>
      </c>
      <c r="M123" s="194" cm="1">
        <f t="array" ref="M123">IF(LEN($F123)&gt;0,1+IFERROR(SUMPRODUCT(TRANSPOSE('Input| Projects'!$AO123:$AQ123),INDEX('Input| Escalations'!$F$27:$L$29,,MATCH(U$9,'Input| Escalations'!$F$21:$L$21,0))),0),0)</f>
        <v>0</v>
      </c>
      <c r="N123" s="194" cm="1">
        <f t="array" ref="N123">IF(LEN($F123)&gt;0,1+IFERROR(SUMPRODUCT(TRANSPOSE('Input| Projects'!$AO123:$AQ123),INDEX('Input| Escalations'!$F$27:$L$29,,MATCH(V$9,'Input| Escalations'!$F$21:$L$21,0))),0),0)</f>
        <v>0</v>
      </c>
      <c r="O123" s="194" cm="1">
        <f t="array" ref="O123">IF(LEN($F123)&gt;0,1+IFERROR(SUMPRODUCT(TRANSPOSE('Input| Projects'!$AO123:$AQ123),INDEX('Input| Escalations'!$F$27:$L$29,,MATCH(W$9,'Input| Escalations'!$F$21:$L$21,0))),0),0)</f>
        <v>0</v>
      </c>
      <c r="P123" s="10"/>
      <c r="Q123" s="172">
        <f>IFERROR(IF(ISNUMBER(FIND("decision",'Input| Setup'!$F$6)),'Input| Projects'!Y123,'Input| Projects'!I123)*'Input| Escalations'!$I$17*I123,0)</f>
        <v>0</v>
      </c>
      <c r="R123" s="172">
        <f>IFERROR(IF(ISNUMBER(FIND("decision",'Input| Setup'!$F$6)),'Input| Projects'!Z123,'Input| Projects'!J123)*'Input| Escalations'!$I$17*J123,0)</f>
        <v>0</v>
      </c>
      <c r="S123" s="172">
        <f>IFERROR(IF(ISNUMBER(FIND("decision",'Input| Setup'!$F$6)),'Input| Projects'!AA123,'Input| Projects'!K123)*'Input| Escalations'!$I$17*K123,0)</f>
        <v>0</v>
      </c>
      <c r="T123" s="172">
        <f>IFERROR(IF(ISNUMBER(FIND("decision",'Input| Setup'!$F$6)),'Input| Projects'!AB123,'Input| Projects'!L123)*'Input| Escalations'!$I$17*L123,0)</f>
        <v>0</v>
      </c>
      <c r="U123" s="172">
        <f>IFERROR(IF(ISNUMBER(FIND("decision",'Input| Setup'!$F$6)),'Input| Projects'!AC123,'Input| Projects'!M123)*'Input| Escalations'!$I$17*M123,0)</f>
        <v>0</v>
      </c>
      <c r="V123" s="172">
        <f>IFERROR(IF(ISNUMBER(FIND("decision",'Input| Setup'!$F$6)),'Input| Projects'!AD123,'Input| Projects'!N123)*'Input| Escalations'!$I$17*N123,0)</f>
        <v>0</v>
      </c>
      <c r="W123" s="172">
        <f>IFERROR(IF(ISNUMBER(FIND("decision",'Input| Setup'!$F$6)),'Input| Projects'!AE123,'Input| Projects'!O123)*'Input| Escalations'!$I$17*O123,0)</f>
        <v>0</v>
      </c>
      <c r="X123" s="175"/>
      <c r="Y123" s="172">
        <f>IF(ISNUMBER(FIND("decision",'Input| Setup'!$F$6)),'Input| Projects'!AG123,'Input| Projects'!Q123)*I123*'Input| Escalations'!$I$17</f>
        <v>0</v>
      </c>
      <c r="Z123" s="172">
        <f>IF(ISNUMBER(FIND("decision",'Input| Setup'!$F$6)),'Input| Projects'!AH123,'Input| Projects'!R123)*J123*'Input| Escalations'!$I$17</f>
        <v>0</v>
      </c>
      <c r="AA123" s="172">
        <f>IF(ISNUMBER(FIND("decision",'Input| Setup'!$F$6)),'Input| Projects'!AI123,'Input| Projects'!S123)*K123*'Input| Escalations'!$I$17</f>
        <v>0</v>
      </c>
      <c r="AB123" s="172">
        <f>IF(ISNUMBER(FIND("decision",'Input| Setup'!$F$6)),'Input| Projects'!AJ123,'Input| Projects'!T123)*L123*'Input| Escalations'!$I$17</f>
        <v>0</v>
      </c>
      <c r="AC123" s="172">
        <f>IF(ISNUMBER(FIND("decision",'Input| Setup'!$F$6)),'Input| Projects'!AK123,'Input| Projects'!U123)*M123*'Input| Escalations'!$I$17</f>
        <v>0</v>
      </c>
      <c r="AD123" s="172">
        <f>IF(ISNUMBER(FIND("decision",'Input| Setup'!$F$6)),'Input| Projects'!AL123,'Input| Projects'!V123)*N123*'Input| Escalations'!$I$17</f>
        <v>0</v>
      </c>
      <c r="AE123" s="172">
        <f>IF(ISNUMBER(FIND("decision",'Input| Setup'!$F$6)),'Input| Projects'!AM123,'Input| Projects'!W123)*O123*'Input| Escalations'!$I$17</f>
        <v>0</v>
      </c>
      <c r="AF123" s="175"/>
      <c r="AG123" s="172" cm="1">
        <f t="array" ref="AG123">IFERROR(--('Input| Projects'!$AS123="Yes")*_xlfn.SWITCH('Input| Overheads'!$C$50,"Direct costs",'Calc| Overheads Allocation'!C$8*Q123,"Internal labour",'Calc| Overheads Allocation'!C$8*Q123*'Input| Projects'!$AO123,"DNSP defined",'Calc| Overheads Allocation'!C$78*'Input| Projects'!$AV123,0),0)</f>
        <v>0</v>
      </c>
      <c r="AH123" s="172" cm="1">
        <f t="array" ref="AH123">IFERROR(--('Input| Projects'!$AS123="Yes")*_xlfn.SWITCH('Input| Overheads'!$C$50,"Direct costs",'Calc| Overheads Allocation'!D$8*R123,"Internal labour",'Calc| Overheads Allocation'!D$8*R123*'Input| Projects'!$AO123,"DNSP defined",'Calc| Overheads Allocation'!D$78*'Input| Projects'!$AV123,0),0)</f>
        <v>0</v>
      </c>
      <c r="AI123" s="172" cm="1">
        <f t="array" ref="AI123">IFERROR(--('Input| Projects'!$AS123="Yes")*_xlfn.SWITCH('Input| Overheads'!$C$50,"Direct costs",'Calc| Overheads Allocation'!E$8*S123,"Internal labour",'Calc| Overheads Allocation'!E$8*S123*'Input| Projects'!$AO123,"DNSP defined",'Calc| Overheads Allocation'!E$78*'Input| Projects'!$AV123,0),0)</f>
        <v>0</v>
      </c>
      <c r="AJ123" s="172" cm="1">
        <f t="array" ref="AJ123">IFERROR(--('Input| Projects'!$AS123="Yes")*_xlfn.SWITCH('Input| Overheads'!$C$50,"Direct costs",'Calc| Overheads Allocation'!F$8*T123,"Internal labour",'Calc| Overheads Allocation'!F$8*T123*'Input| Projects'!$AO123,"DNSP defined",'Calc| Overheads Allocation'!F$78*'Input| Projects'!$AV123,0),0)</f>
        <v>0</v>
      </c>
      <c r="AK123" s="172" cm="1">
        <f t="array" ref="AK123">IFERROR(--('Input| Projects'!$AS123="Yes")*_xlfn.SWITCH('Input| Overheads'!$C$50,"Direct costs",'Calc| Overheads Allocation'!G$8*U123,"Internal labour",'Calc| Overheads Allocation'!G$8*U123*'Input| Projects'!$AO123,"DNSP defined",'Calc| Overheads Allocation'!G$78*'Input| Projects'!$AV123,0),0)</f>
        <v>0</v>
      </c>
      <c r="AL123" s="172" cm="1">
        <f t="array" ref="AL123">IFERROR(--('Input| Projects'!$AS123="Yes")*_xlfn.SWITCH('Input| Overheads'!$C$50,"Direct costs",'Calc| Overheads Allocation'!H$8*V123,"Internal labour",'Calc| Overheads Allocation'!H$8*V123*'Input| Projects'!$AO123,"DNSP defined",'Calc| Overheads Allocation'!H$78*'Input| Projects'!$AV123,0),0)</f>
        <v>0</v>
      </c>
      <c r="AM123" s="172" cm="1">
        <f t="array" ref="AM123">IFERROR(--('Input| Projects'!$AS123="Yes")*_xlfn.SWITCH('Input| Overheads'!$C$50,"Direct costs",'Calc| Overheads Allocation'!I$8*W123,"Internal labour",'Calc| Overheads Allocation'!I$8*W123*'Input| Projects'!$AO123,"DNSP defined",'Calc| Overheads Allocation'!I$78*'Input| Projects'!$AV123,0),0)</f>
        <v>0</v>
      </c>
      <c r="AN123" s="175"/>
      <c r="AO123" s="172" cm="1">
        <f t="array" ref="AO123">IFERROR(--('Input| Projects'!$AT123="Yes")*_xlfn.SWITCH('Input| Overheads'!$C$50,"Direct costs",'Calc| Overheads Allocation'!C$9*Q123,"Internal labour",'Calc| Overheads Allocation'!C$9*Q123*'Input| Projects'!$AO123,"DNSP defined",'Calc| Overheads Allocation'!C$79*'Input| Projects'!$AW123,0),0)</f>
        <v>0</v>
      </c>
      <c r="AP123" s="172" cm="1">
        <f t="array" ref="AP123">IFERROR(--('Input| Projects'!$AT123="Yes")*_xlfn.SWITCH('Input| Overheads'!$C$50,"Direct costs",'Calc| Overheads Allocation'!D$9*R123,"Internal labour",'Calc| Overheads Allocation'!D$9*R123*'Input| Projects'!$AO123,"DNSP defined",'Calc| Overheads Allocation'!D$79*'Input| Projects'!$AW123,0),0)</f>
        <v>0</v>
      </c>
      <c r="AQ123" s="172" cm="1">
        <f t="array" ref="AQ123">IFERROR(--('Input| Projects'!$AT123="Yes")*_xlfn.SWITCH('Input| Overheads'!$C$50,"Direct costs",'Calc| Overheads Allocation'!E$9*S123,"Internal labour",'Calc| Overheads Allocation'!E$9*S123*'Input| Projects'!$AO123,"DNSP defined",'Calc| Overheads Allocation'!E$79*'Input| Projects'!$AW123,0),0)</f>
        <v>0</v>
      </c>
      <c r="AR123" s="172" cm="1">
        <f t="array" ref="AR123">IFERROR(--('Input| Projects'!$AT123="Yes")*_xlfn.SWITCH('Input| Overheads'!$C$50,"Direct costs",'Calc| Overheads Allocation'!F$9*T123,"Internal labour",'Calc| Overheads Allocation'!F$9*T123*'Input| Projects'!$AO123,"DNSP defined",'Calc| Overheads Allocation'!F$79*'Input| Projects'!$AW123,0),0)</f>
        <v>0</v>
      </c>
      <c r="AS123" s="172" cm="1">
        <f t="array" ref="AS123">IFERROR(--('Input| Projects'!$AT123="Yes")*_xlfn.SWITCH('Input| Overheads'!$C$50,"Direct costs",'Calc| Overheads Allocation'!G$9*U123,"Internal labour",'Calc| Overheads Allocation'!G$9*U123*'Input| Projects'!$AO123,"DNSP defined",'Calc| Overheads Allocation'!G$79*'Input| Projects'!$AW123,0),0)</f>
        <v>0</v>
      </c>
      <c r="AT123" s="172" cm="1">
        <f t="array" ref="AT123">IFERROR(--('Input| Projects'!$AT123="Yes")*_xlfn.SWITCH('Input| Overheads'!$C$50,"Direct costs",'Calc| Overheads Allocation'!H$9*V123,"Internal labour",'Calc| Overheads Allocation'!H$9*V123*'Input| Projects'!$AO123,"DNSP defined",'Calc| Overheads Allocation'!H$79*'Input| Projects'!$AW123,0),0)</f>
        <v>0</v>
      </c>
      <c r="AU123" s="172" cm="1">
        <f t="array" ref="AU123">IFERROR(--('Input| Projects'!$AT123="Yes")*_xlfn.SWITCH('Input| Overheads'!$C$50,"Direct costs",'Calc| Overheads Allocation'!I$9*W123,"Internal labour",'Calc| Overheads Allocation'!I$9*W123*'Input| Projects'!$AO123,"DNSP defined",'Calc| Overheads Allocation'!I$79*'Input| Projects'!$AW123,0),0)</f>
        <v>0</v>
      </c>
      <c r="AV123" s="175"/>
      <c r="AW123" s="172">
        <f t="shared" si="46"/>
        <v>0</v>
      </c>
      <c r="AX123" s="172">
        <f t="shared" si="47"/>
        <v>0</v>
      </c>
      <c r="AY123" s="172">
        <f t="shared" si="48"/>
        <v>0</v>
      </c>
      <c r="AZ123" s="172">
        <f t="shared" si="49"/>
        <v>0</v>
      </c>
      <c r="BA123" s="172">
        <f t="shared" si="50"/>
        <v>0</v>
      </c>
      <c r="BB123" s="172">
        <f t="shared" si="51"/>
        <v>0</v>
      </c>
      <c r="BC123" s="172">
        <f t="shared" si="52"/>
        <v>0</v>
      </c>
      <c r="BD123" s="176"/>
      <c r="BE123" s="172">
        <f t="shared" si="53"/>
        <v>0</v>
      </c>
      <c r="BF123" s="172">
        <f t="shared" si="54"/>
        <v>0</v>
      </c>
      <c r="BG123" s="172">
        <f t="shared" si="55"/>
        <v>0</v>
      </c>
      <c r="BH123" s="172">
        <f t="shared" si="56"/>
        <v>0</v>
      </c>
      <c r="BI123" s="172">
        <f t="shared" si="57"/>
        <v>0</v>
      </c>
      <c r="BJ123" s="172">
        <f t="shared" si="58"/>
        <v>0</v>
      </c>
      <c r="BK123" s="172">
        <f t="shared" si="59"/>
        <v>0</v>
      </c>
      <c r="BL123" s="176"/>
      <c r="BM123" s="172">
        <f t="shared" si="38"/>
        <v>0</v>
      </c>
      <c r="BN123" s="172">
        <f t="shared" si="39"/>
        <v>0</v>
      </c>
      <c r="BO123" s="172">
        <f t="shared" si="40"/>
        <v>0</v>
      </c>
      <c r="BP123" s="172">
        <f t="shared" si="41"/>
        <v>0</v>
      </c>
      <c r="BQ123" s="172">
        <f t="shared" si="42"/>
        <v>0</v>
      </c>
      <c r="BR123" s="172">
        <f t="shared" si="43"/>
        <v>0</v>
      </c>
      <c r="BS123" s="172">
        <f t="shared" si="44"/>
        <v>0</v>
      </c>
      <c r="BT123" s="55"/>
      <c r="BU123" s="158">
        <f>SUMIF('Input| Projects'!$BA$8:$CX$8,RIGHT(BU$9,3),'Input| Projects'!$BA123:$CX123)</f>
        <v>0</v>
      </c>
      <c r="BV123" s="158">
        <f>SUMIF('Input| Projects'!$BA$8:$CX$8,RIGHT(BV$9,3),'Input| Projects'!$BA123:$CX123)</f>
        <v>0</v>
      </c>
      <c r="BW123" s="79" t="str">
        <f t="shared" si="45"/>
        <v/>
      </c>
    </row>
    <row r="124" spans="2:75" x14ac:dyDescent="0.2">
      <c r="B124" s="123">
        <f>IFERROR('Input| Projects'!B124,"")</f>
        <v>115</v>
      </c>
      <c r="C124" s="160" t="str">
        <f>IFERROR(IF('Input| Projects'!C124="","",'Input| Projects'!C124),"")</f>
        <v/>
      </c>
      <c r="D124" s="160" t="str">
        <f>IFERROR(IF('Input| Projects'!D124="","",'Input| Projects'!D124),"")</f>
        <v/>
      </c>
      <c r="E124" s="53"/>
      <c r="F124" s="160" t="str">
        <f>IF(LEN('Input| Projects'!F124)&gt;0,'Input| Projects'!F124,"")</f>
        <v/>
      </c>
      <c r="G124" s="160" t="str">
        <f>IF(LEN('Input| Projects'!G124)&gt;0,'Input| Projects'!G124,"")</f>
        <v/>
      </c>
      <c r="H124" s="10"/>
      <c r="I124" s="194" cm="1">
        <f t="array" ref="I124">IF(LEN($F124)&gt;0,1+IFERROR(SUMPRODUCT(TRANSPOSE('Input| Projects'!$AO124:$AQ124),INDEX('Input| Escalations'!$F$27:$L$29,,MATCH(Q$9,'Input| Escalations'!$F$21:$L$21,0))),0),0)</f>
        <v>0</v>
      </c>
      <c r="J124" s="194" cm="1">
        <f t="array" ref="J124">IF(LEN($F124)&gt;0,1+IFERROR(SUMPRODUCT(TRANSPOSE('Input| Projects'!$AO124:$AQ124),INDEX('Input| Escalations'!$F$27:$L$29,,MATCH(R$9,'Input| Escalations'!$F$21:$L$21,0))),0),0)</f>
        <v>0</v>
      </c>
      <c r="K124" s="194" cm="1">
        <f t="array" ref="K124">IF(LEN($F124)&gt;0,1+IFERROR(SUMPRODUCT(TRANSPOSE('Input| Projects'!$AO124:$AQ124),INDEX('Input| Escalations'!$F$27:$L$29,,MATCH(S$9,'Input| Escalations'!$F$21:$L$21,0))),0),0)</f>
        <v>0</v>
      </c>
      <c r="L124" s="194" cm="1">
        <f t="array" ref="L124">IF(LEN($F124)&gt;0,1+IFERROR(SUMPRODUCT(TRANSPOSE('Input| Projects'!$AO124:$AQ124),INDEX('Input| Escalations'!$F$27:$L$29,,MATCH(T$9,'Input| Escalations'!$F$21:$L$21,0))),0),0)</f>
        <v>0</v>
      </c>
      <c r="M124" s="194" cm="1">
        <f t="array" ref="M124">IF(LEN($F124)&gt;0,1+IFERROR(SUMPRODUCT(TRANSPOSE('Input| Projects'!$AO124:$AQ124),INDEX('Input| Escalations'!$F$27:$L$29,,MATCH(U$9,'Input| Escalations'!$F$21:$L$21,0))),0),0)</f>
        <v>0</v>
      </c>
      <c r="N124" s="194" cm="1">
        <f t="array" ref="N124">IF(LEN($F124)&gt;0,1+IFERROR(SUMPRODUCT(TRANSPOSE('Input| Projects'!$AO124:$AQ124),INDEX('Input| Escalations'!$F$27:$L$29,,MATCH(V$9,'Input| Escalations'!$F$21:$L$21,0))),0),0)</f>
        <v>0</v>
      </c>
      <c r="O124" s="194" cm="1">
        <f t="array" ref="O124">IF(LEN($F124)&gt;0,1+IFERROR(SUMPRODUCT(TRANSPOSE('Input| Projects'!$AO124:$AQ124),INDEX('Input| Escalations'!$F$27:$L$29,,MATCH(W$9,'Input| Escalations'!$F$21:$L$21,0))),0),0)</f>
        <v>0</v>
      </c>
      <c r="P124" s="10"/>
      <c r="Q124" s="172">
        <f>IFERROR(IF(ISNUMBER(FIND("decision",'Input| Setup'!$F$6)),'Input| Projects'!Y124,'Input| Projects'!I124)*'Input| Escalations'!$I$17*I124,0)</f>
        <v>0</v>
      </c>
      <c r="R124" s="172">
        <f>IFERROR(IF(ISNUMBER(FIND("decision",'Input| Setup'!$F$6)),'Input| Projects'!Z124,'Input| Projects'!J124)*'Input| Escalations'!$I$17*J124,0)</f>
        <v>0</v>
      </c>
      <c r="S124" s="172">
        <f>IFERROR(IF(ISNUMBER(FIND("decision",'Input| Setup'!$F$6)),'Input| Projects'!AA124,'Input| Projects'!K124)*'Input| Escalations'!$I$17*K124,0)</f>
        <v>0</v>
      </c>
      <c r="T124" s="172">
        <f>IFERROR(IF(ISNUMBER(FIND("decision",'Input| Setup'!$F$6)),'Input| Projects'!AB124,'Input| Projects'!L124)*'Input| Escalations'!$I$17*L124,0)</f>
        <v>0</v>
      </c>
      <c r="U124" s="172">
        <f>IFERROR(IF(ISNUMBER(FIND("decision",'Input| Setup'!$F$6)),'Input| Projects'!AC124,'Input| Projects'!M124)*'Input| Escalations'!$I$17*M124,0)</f>
        <v>0</v>
      </c>
      <c r="V124" s="172">
        <f>IFERROR(IF(ISNUMBER(FIND("decision",'Input| Setup'!$F$6)),'Input| Projects'!AD124,'Input| Projects'!N124)*'Input| Escalations'!$I$17*N124,0)</f>
        <v>0</v>
      </c>
      <c r="W124" s="172">
        <f>IFERROR(IF(ISNUMBER(FIND("decision",'Input| Setup'!$F$6)),'Input| Projects'!AE124,'Input| Projects'!O124)*'Input| Escalations'!$I$17*O124,0)</f>
        <v>0</v>
      </c>
      <c r="X124" s="175"/>
      <c r="Y124" s="172">
        <f>IF(ISNUMBER(FIND("decision",'Input| Setup'!$F$6)),'Input| Projects'!AG124,'Input| Projects'!Q124)*I124*'Input| Escalations'!$I$17</f>
        <v>0</v>
      </c>
      <c r="Z124" s="172">
        <f>IF(ISNUMBER(FIND("decision",'Input| Setup'!$F$6)),'Input| Projects'!AH124,'Input| Projects'!R124)*J124*'Input| Escalations'!$I$17</f>
        <v>0</v>
      </c>
      <c r="AA124" s="172">
        <f>IF(ISNUMBER(FIND("decision",'Input| Setup'!$F$6)),'Input| Projects'!AI124,'Input| Projects'!S124)*K124*'Input| Escalations'!$I$17</f>
        <v>0</v>
      </c>
      <c r="AB124" s="172">
        <f>IF(ISNUMBER(FIND("decision",'Input| Setup'!$F$6)),'Input| Projects'!AJ124,'Input| Projects'!T124)*L124*'Input| Escalations'!$I$17</f>
        <v>0</v>
      </c>
      <c r="AC124" s="172">
        <f>IF(ISNUMBER(FIND("decision",'Input| Setup'!$F$6)),'Input| Projects'!AK124,'Input| Projects'!U124)*M124*'Input| Escalations'!$I$17</f>
        <v>0</v>
      </c>
      <c r="AD124" s="172">
        <f>IF(ISNUMBER(FIND("decision",'Input| Setup'!$F$6)),'Input| Projects'!AL124,'Input| Projects'!V124)*N124*'Input| Escalations'!$I$17</f>
        <v>0</v>
      </c>
      <c r="AE124" s="172">
        <f>IF(ISNUMBER(FIND("decision",'Input| Setup'!$F$6)),'Input| Projects'!AM124,'Input| Projects'!W124)*O124*'Input| Escalations'!$I$17</f>
        <v>0</v>
      </c>
      <c r="AF124" s="175"/>
      <c r="AG124" s="172" cm="1">
        <f t="array" ref="AG124">IFERROR(--('Input| Projects'!$AS124="Yes")*_xlfn.SWITCH('Input| Overheads'!$C$50,"Direct costs",'Calc| Overheads Allocation'!C$8*Q124,"Internal labour",'Calc| Overheads Allocation'!C$8*Q124*'Input| Projects'!$AO124,"DNSP defined",'Calc| Overheads Allocation'!C$78*'Input| Projects'!$AV124,0),0)</f>
        <v>0</v>
      </c>
      <c r="AH124" s="172" cm="1">
        <f t="array" ref="AH124">IFERROR(--('Input| Projects'!$AS124="Yes")*_xlfn.SWITCH('Input| Overheads'!$C$50,"Direct costs",'Calc| Overheads Allocation'!D$8*R124,"Internal labour",'Calc| Overheads Allocation'!D$8*R124*'Input| Projects'!$AO124,"DNSP defined",'Calc| Overheads Allocation'!D$78*'Input| Projects'!$AV124,0),0)</f>
        <v>0</v>
      </c>
      <c r="AI124" s="172" cm="1">
        <f t="array" ref="AI124">IFERROR(--('Input| Projects'!$AS124="Yes")*_xlfn.SWITCH('Input| Overheads'!$C$50,"Direct costs",'Calc| Overheads Allocation'!E$8*S124,"Internal labour",'Calc| Overheads Allocation'!E$8*S124*'Input| Projects'!$AO124,"DNSP defined",'Calc| Overheads Allocation'!E$78*'Input| Projects'!$AV124,0),0)</f>
        <v>0</v>
      </c>
      <c r="AJ124" s="172" cm="1">
        <f t="array" ref="AJ124">IFERROR(--('Input| Projects'!$AS124="Yes")*_xlfn.SWITCH('Input| Overheads'!$C$50,"Direct costs",'Calc| Overheads Allocation'!F$8*T124,"Internal labour",'Calc| Overheads Allocation'!F$8*T124*'Input| Projects'!$AO124,"DNSP defined",'Calc| Overheads Allocation'!F$78*'Input| Projects'!$AV124,0),0)</f>
        <v>0</v>
      </c>
      <c r="AK124" s="172" cm="1">
        <f t="array" ref="AK124">IFERROR(--('Input| Projects'!$AS124="Yes")*_xlfn.SWITCH('Input| Overheads'!$C$50,"Direct costs",'Calc| Overheads Allocation'!G$8*U124,"Internal labour",'Calc| Overheads Allocation'!G$8*U124*'Input| Projects'!$AO124,"DNSP defined",'Calc| Overheads Allocation'!G$78*'Input| Projects'!$AV124,0),0)</f>
        <v>0</v>
      </c>
      <c r="AL124" s="172" cm="1">
        <f t="array" ref="AL124">IFERROR(--('Input| Projects'!$AS124="Yes")*_xlfn.SWITCH('Input| Overheads'!$C$50,"Direct costs",'Calc| Overheads Allocation'!H$8*V124,"Internal labour",'Calc| Overheads Allocation'!H$8*V124*'Input| Projects'!$AO124,"DNSP defined",'Calc| Overheads Allocation'!H$78*'Input| Projects'!$AV124,0),0)</f>
        <v>0</v>
      </c>
      <c r="AM124" s="172" cm="1">
        <f t="array" ref="AM124">IFERROR(--('Input| Projects'!$AS124="Yes")*_xlfn.SWITCH('Input| Overheads'!$C$50,"Direct costs",'Calc| Overheads Allocation'!I$8*W124,"Internal labour",'Calc| Overheads Allocation'!I$8*W124*'Input| Projects'!$AO124,"DNSP defined",'Calc| Overheads Allocation'!I$78*'Input| Projects'!$AV124,0),0)</f>
        <v>0</v>
      </c>
      <c r="AN124" s="175"/>
      <c r="AO124" s="172" cm="1">
        <f t="array" ref="AO124">IFERROR(--('Input| Projects'!$AT124="Yes")*_xlfn.SWITCH('Input| Overheads'!$C$50,"Direct costs",'Calc| Overheads Allocation'!C$9*Q124,"Internal labour",'Calc| Overheads Allocation'!C$9*Q124*'Input| Projects'!$AO124,"DNSP defined",'Calc| Overheads Allocation'!C$79*'Input| Projects'!$AW124,0),0)</f>
        <v>0</v>
      </c>
      <c r="AP124" s="172" cm="1">
        <f t="array" ref="AP124">IFERROR(--('Input| Projects'!$AT124="Yes")*_xlfn.SWITCH('Input| Overheads'!$C$50,"Direct costs",'Calc| Overheads Allocation'!D$9*R124,"Internal labour",'Calc| Overheads Allocation'!D$9*R124*'Input| Projects'!$AO124,"DNSP defined",'Calc| Overheads Allocation'!D$79*'Input| Projects'!$AW124,0),0)</f>
        <v>0</v>
      </c>
      <c r="AQ124" s="172" cm="1">
        <f t="array" ref="AQ124">IFERROR(--('Input| Projects'!$AT124="Yes")*_xlfn.SWITCH('Input| Overheads'!$C$50,"Direct costs",'Calc| Overheads Allocation'!E$9*S124,"Internal labour",'Calc| Overheads Allocation'!E$9*S124*'Input| Projects'!$AO124,"DNSP defined",'Calc| Overheads Allocation'!E$79*'Input| Projects'!$AW124,0),0)</f>
        <v>0</v>
      </c>
      <c r="AR124" s="172" cm="1">
        <f t="array" ref="AR124">IFERROR(--('Input| Projects'!$AT124="Yes")*_xlfn.SWITCH('Input| Overheads'!$C$50,"Direct costs",'Calc| Overheads Allocation'!F$9*T124,"Internal labour",'Calc| Overheads Allocation'!F$9*T124*'Input| Projects'!$AO124,"DNSP defined",'Calc| Overheads Allocation'!F$79*'Input| Projects'!$AW124,0),0)</f>
        <v>0</v>
      </c>
      <c r="AS124" s="172" cm="1">
        <f t="array" ref="AS124">IFERROR(--('Input| Projects'!$AT124="Yes")*_xlfn.SWITCH('Input| Overheads'!$C$50,"Direct costs",'Calc| Overheads Allocation'!G$9*U124,"Internal labour",'Calc| Overheads Allocation'!G$9*U124*'Input| Projects'!$AO124,"DNSP defined",'Calc| Overheads Allocation'!G$79*'Input| Projects'!$AW124,0),0)</f>
        <v>0</v>
      </c>
      <c r="AT124" s="172" cm="1">
        <f t="array" ref="AT124">IFERROR(--('Input| Projects'!$AT124="Yes")*_xlfn.SWITCH('Input| Overheads'!$C$50,"Direct costs",'Calc| Overheads Allocation'!H$9*V124,"Internal labour",'Calc| Overheads Allocation'!H$9*V124*'Input| Projects'!$AO124,"DNSP defined",'Calc| Overheads Allocation'!H$79*'Input| Projects'!$AW124,0),0)</f>
        <v>0</v>
      </c>
      <c r="AU124" s="172" cm="1">
        <f t="array" ref="AU124">IFERROR(--('Input| Projects'!$AT124="Yes")*_xlfn.SWITCH('Input| Overheads'!$C$50,"Direct costs",'Calc| Overheads Allocation'!I$9*W124,"Internal labour",'Calc| Overheads Allocation'!I$9*W124*'Input| Projects'!$AO124,"DNSP defined",'Calc| Overheads Allocation'!I$79*'Input| Projects'!$AW124,0),0)</f>
        <v>0</v>
      </c>
      <c r="AV124" s="175"/>
      <c r="AW124" s="172">
        <f t="shared" si="46"/>
        <v>0</v>
      </c>
      <c r="AX124" s="172">
        <f t="shared" si="47"/>
        <v>0</v>
      </c>
      <c r="AY124" s="172">
        <f t="shared" si="48"/>
        <v>0</v>
      </c>
      <c r="AZ124" s="172">
        <f t="shared" si="49"/>
        <v>0</v>
      </c>
      <c r="BA124" s="172">
        <f t="shared" si="50"/>
        <v>0</v>
      </c>
      <c r="BB124" s="172">
        <f t="shared" si="51"/>
        <v>0</v>
      </c>
      <c r="BC124" s="172">
        <f t="shared" si="52"/>
        <v>0</v>
      </c>
      <c r="BD124" s="176"/>
      <c r="BE124" s="172">
        <f t="shared" si="53"/>
        <v>0</v>
      </c>
      <c r="BF124" s="172">
        <f t="shared" si="54"/>
        <v>0</v>
      </c>
      <c r="BG124" s="172">
        <f t="shared" si="55"/>
        <v>0</v>
      </c>
      <c r="BH124" s="172">
        <f t="shared" si="56"/>
        <v>0</v>
      </c>
      <c r="BI124" s="172">
        <f t="shared" si="57"/>
        <v>0</v>
      </c>
      <c r="BJ124" s="172">
        <f t="shared" si="58"/>
        <v>0</v>
      </c>
      <c r="BK124" s="172">
        <f t="shared" si="59"/>
        <v>0</v>
      </c>
      <c r="BL124" s="176"/>
      <c r="BM124" s="172">
        <f t="shared" si="38"/>
        <v>0</v>
      </c>
      <c r="BN124" s="172">
        <f t="shared" si="39"/>
        <v>0</v>
      </c>
      <c r="BO124" s="172">
        <f t="shared" si="40"/>
        <v>0</v>
      </c>
      <c r="BP124" s="172">
        <f t="shared" si="41"/>
        <v>0</v>
      </c>
      <c r="BQ124" s="172">
        <f t="shared" si="42"/>
        <v>0</v>
      </c>
      <c r="BR124" s="172">
        <f t="shared" si="43"/>
        <v>0</v>
      </c>
      <c r="BS124" s="172">
        <f t="shared" si="44"/>
        <v>0</v>
      </c>
      <c r="BT124" s="55"/>
      <c r="BU124" s="158">
        <f>SUMIF('Input| Projects'!$BA$8:$CX$8,RIGHT(BU$9,3),'Input| Projects'!$BA124:$CX124)</f>
        <v>0</v>
      </c>
      <c r="BV124" s="158">
        <f>SUMIF('Input| Projects'!$BA$8:$CX$8,RIGHT(BV$9,3),'Input| Projects'!$BA124:$CX124)</f>
        <v>0</v>
      </c>
      <c r="BW124" s="79" t="str">
        <f t="shared" si="45"/>
        <v/>
      </c>
    </row>
    <row r="125" spans="2:75" x14ac:dyDescent="0.2">
      <c r="B125" s="123">
        <f>IFERROR('Input| Projects'!B125,"")</f>
        <v>116</v>
      </c>
      <c r="C125" s="160" t="str">
        <f>IFERROR(IF('Input| Projects'!C125="","",'Input| Projects'!C125),"")</f>
        <v/>
      </c>
      <c r="D125" s="160" t="str">
        <f>IFERROR(IF('Input| Projects'!D125="","",'Input| Projects'!D125),"")</f>
        <v/>
      </c>
      <c r="E125" s="53"/>
      <c r="F125" s="160" t="str">
        <f>IF(LEN('Input| Projects'!F125)&gt;0,'Input| Projects'!F125,"")</f>
        <v/>
      </c>
      <c r="G125" s="160" t="str">
        <f>IF(LEN('Input| Projects'!G125)&gt;0,'Input| Projects'!G125,"")</f>
        <v/>
      </c>
      <c r="H125" s="10"/>
      <c r="I125" s="194" cm="1">
        <f t="array" ref="I125">IF(LEN($F125)&gt;0,1+IFERROR(SUMPRODUCT(TRANSPOSE('Input| Projects'!$AO125:$AQ125),INDEX('Input| Escalations'!$F$27:$L$29,,MATCH(Q$9,'Input| Escalations'!$F$21:$L$21,0))),0),0)</f>
        <v>0</v>
      </c>
      <c r="J125" s="194" cm="1">
        <f t="array" ref="J125">IF(LEN($F125)&gt;0,1+IFERROR(SUMPRODUCT(TRANSPOSE('Input| Projects'!$AO125:$AQ125),INDEX('Input| Escalations'!$F$27:$L$29,,MATCH(R$9,'Input| Escalations'!$F$21:$L$21,0))),0),0)</f>
        <v>0</v>
      </c>
      <c r="K125" s="194" cm="1">
        <f t="array" ref="K125">IF(LEN($F125)&gt;0,1+IFERROR(SUMPRODUCT(TRANSPOSE('Input| Projects'!$AO125:$AQ125),INDEX('Input| Escalations'!$F$27:$L$29,,MATCH(S$9,'Input| Escalations'!$F$21:$L$21,0))),0),0)</f>
        <v>0</v>
      </c>
      <c r="L125" s="194" cm="1">
        <f t="array" ref="L125">IF(LEN($F125)&gt;0,1+IFERROR(SUMPRODUCT(TRANSPOSE('Input| Projects'!$AO125:$AQ125),INDEX('Input| Escalations'!$F$27:$L$29,,MATCH(T$9,'Input| Escalations'!$F$21:$L$21,0))),0),0)</f>
        <v>0</v>
      </c>
      <c r="M125" s="194" cm="1">
        <f t="array" ref="M125">IF(LEN($F125)&gt;0,1+IFERROR(SUMPRODUCT(TRANSPOSE('Input| Projects'!$AO125:$AQ125),INDEX('Input| Escalations'!$F$27:$L$29,,MATCH(U$9,'Input| Escalations'!$F$21:$L$21,0))),0),0)</f>
        <v>0</v>
      </c>
      <c r="N125" s="194" cm="1">
        <f t="array" ref="N125">IF(LEN($F125)&gt;0,1+IFERROR(SUMPRODUCT(TRANSPOSE('Input| Projects'!$AO125:$AQ125),INDEX('Input| Escalations'!$F$27:$L$29,,MATCH(V$9,'Input| Escalations'!$F$21:$L$21,0))),0),0)</f>
        <v>0</v>
      </c>
      <c r="O125" s="194" cm="1">
        <f t="array" ref="O125">IF(LEN($F125)&gt;0,1+IFERROR(SUMPRODUCT(TRANSPOSE('Input| Projects'!$AO125:$AQ125),INDEX('Input| Escalations'!$F$27:$L$29,,MATCH(W$9,'Input| Escalations'!$F$21:$L$21,0))),0),0)</f>
        <v>0</v>
      </c>
      <c r="P125" s="10"/>
      <c r="Q125" s="172">
        <f>IFERROR(IF(ISNUMBER(FIND("decision",'Input| Setup'!$F$6)),'Input| Projects'!Y125,'Input| Projects'!I125)*'Input| Escalations'!$I$17*I125,0)</f>
        <v>0</v>
      </c>
      <c r="R125" s="172">
        <f>IFERROR(IF(ISNUMBER(FIND("decision",'Input| Setup'!$F$6)),'Input| Projects'!Z125,'Input| Projects'!J125)*'Input| Escalations'!$I$17*J125,0)</f>
        <v>0</v>
      </c>
      <c r="S125" s="172">
        <f>IFERROR(IF(ISNUMBER(FIND("decision",'Input| Setup'!$F$6)),'Input| Projects'!AA125,'Input| Projects'!K125)*'Input| Escalations'!$I$17*K125,0)</f>
        <v>0</v>
      </c>
      <c r="T125" s="172">
        <f>IFERROR(IF(ISNUMBER(FIND("decision",'Input| Setup'!$F$6)),'Input| Projects'!AB125,'Input| Projects'!L125)*'Input| Escalations'!$I$17*L125,0)</f>
        <v>0</v>
      </c>
      <c r="U125" s="172">
        <f>IFERROR(IF(ISNUMBER(FIND("decision",'Input| Setup'!$F$6)),'Input| Projects'!AC125,'Input| Projects'!M125)*'Input| Escalations'!$I$17*M125,0)</f>
        <v>0</v>
      </c>
      <c r="V125" s="172">
        <f>IFERROR(IF(ISNUMBER(FIND("decision",'Input| Setup'!$F$6)),'Input| Projects'!AD125,'Input| Projects'!N125)*'Input| Escalations'!$I$17*N125,0)</f>
        <v>0</v>
      </c>
      <c r="W125" s="172">
        <f>IFERROR(IF(ISNUMBER(FIND("decision",'Input| Setup'!$F$6)),'Input| Projects'!AE125,'Input| Projects'!O125)*'Input| Escalations'!$I$17*O125,0)</f>
        <v>0</v>
      </c>
      <c r="X125" s="175"/>
      <c r="Y125" s="172">
        <f>IF(ISNUMBER(FIND("decision",'Input| Setup'!$F$6)),'Input| Projects'!AG125,'Input| Projects'!Q125)*I125*'Input| Escalations'!$I$17</f>
        <v>0</v>
      </c>
      <c r="Z125" s="172">
        <f>IF(ISNUMBER(FIND("decision",'Input| Setup'!$F$6)),'Input| Projects'!AH125,'Input| Projects'!R125)*J125*'Input| Escalations'!$I$17</f>
        <v>0</v>
      </c>
      <c r="AA125" s="172">
        <f>IF(ISNUMBER(FIND("decision",'Input| Setup'!$F$6)),'Input| Projects'!AI125,'Input| Projects'!S125)*K125*'Input| Escalations'!$I$17</f>
        <v>0</v>
      </c>
      <c r="AB125" s="172">
        <f>IF(ISNUMBER(FIND("decision",'Input| Setup'!$F$6)),'Input| Projects'!AJ125,'Input| Projects'!T125)*L125*'Input| Escalations'!$I$17</f>
        <v>0</v>
      </c>
      <c r="AC125" s="172">
        <f>IF(ISNUMBER(FIND("decision",'Input| Setup'!$F$6)),'Input| Projects'!AK125,'Input| Projects'!U125)*M125*'Input| Escalations'!$I$17</f>
        <v>0</v>
      </c>
      <c r="AD125" s="172">
        <f>IF(ISNUMBER(FIND("decision",'Input| Setup'!$F$6)),'Input| Projects'!AL125,'Input| Projects'!V125)*N125*'Input| Escalations'!$I$17</f>
        <v>0</v>
      </c>
      <c r="AE125" s="172">
        <f>IF(ISNUMBER(FIND("decision",'Input| Setup'!$F$6)),'Input| Projects'!AM125,'Input| Projects'!W125)*O125*'Input| Escalations'!$I$17</f>
        <v>0</v>
      </c>
      <c r="AF125" s="175"/>
      <c r="AG125" s="172" cm="1">
        <f t="array" ref="AG125">IFERROR(--('Input| Projects'!$AS125="Yes")*_xlfn.SWITCH('Input| Overheads'!$C$50,"Direct costs",'Calc| Overheads Allocation'!C$8*Q125,"Internal labour",'Calc| Overheads Allocation'!C$8*Q125*'Input| Projects'!$AO125,"DNSP defined",'Calc| Overheads Allocation'!C$78*'Input| Projects'!$AV125,0),0)</f>
        <v>0</v>
      </c>
      <c r="AH125" s="172" cm="1">
        <f t="array" ref="AH125">IFERROR(--('Input| Projects'!$AS125="Yes")*_xlfn.SWITCH('Input| Overheads'!$C$50,"Direct costs",'Calc| Overheads Allocation'!D$8*R125,"Internal labour",'Calc| Overheads Allocation'!D$8*R125*'Input| Projects'!$AO125,"DNSP defined",'Calc| Overheads Allocation'!D$78*'Input| Projects'!$AV125,0),0)</f>
        <v>0</v>
      </c>
      <c r="AI125" s="172" cm="1">
        <f t="array" ref="AI125">IFERROR(--('Input| Projects'!$AS125="Yes")*_xlfn.SWITCH('Input| Overheads'!$C$50,"Direct costs",'Calc| Overheads Allocation'!E$8*S125,"Internal labour",'Calc| Overheads Allocation'!E$8*S125*'Input| Projects'!$AO125,"DNSP defined",'Calc| Overheads Allocation'!E$78*'Input| Projects'!$AV125,0),0)</f>
        <v>0</v>
      </c>
      <c r="AJ125" s="172" cm="1">
        <f t="array" ref="AJ125">IFERROR(--('Input| Projects'!$AS125="Yes")*_xlfn.SWITCH('Input| Overheads'!$C$50,"Direct costs",'Calc| Overheads Allocation'!F$8*T125,"Internal labour",'Calc| Overheads Allocation'!F$8*T125*'Input| Projects'!$AO125,"DNSP defined",'Calc| Overheads Allocation'!F$78*'Input| Projects'!$AV125,0),0)</f>
        <v>0</v>
      </c>
      <c r="AK125" s="172" cm="1">
        <f t="array" ref="AK125">IFERROR(--('Input| Projects'!$AS125="Yes")*_xlfn.SWITCH('Input| Overheads'!$C$50,"Direct costs",'Calc| Overheads Allocation'!G$8*U125,"Internal labour",'Calc| Overheads Allocation'!G$8*U125*'Input| Projects'!$AO125,"DNSP defined",'Calc| Overheads Allocation'!G$78*'Input| Projects'!$AV125,0),0)</f>
        <v>0</v>
      </c>
      <c r="AL125" s="172" cm="1">
        <f t="array" ref="AL125">IFERROR(--('Input| Projects'!$AS125="Yes")*_xlfn.SWITCH('Input| Overheads'!$C$50,"Direct costs",'Calc| Overheads Allocation'!H$8*V125,"Internal labour",'Calc| Overheads Allocation'!H$8*V125*'Input| Projects'!$AO125,"DNSP defined",'Calc| Overheads Allocation'!H$78*'Input| Projects'!$AV125,0),0)</f>
        <v>0</v>
      </c>
      <c r="AM125" s="172" cm="1">
        <f t="array" ref="AM125">IFERROR(--('Input| Projects'!$AS125="Yes")*_xlfn.SWITCH('Input| Overheads'!$C$50,"Direct costs",'Calc| Overheads Allocation'!I$8*W125,"Internal labour",'Calc| Overheads Allocation'!I$8*W125*'Input| Projects'!$AO125,"DNSP defined",'Calc| Overheads Allocation'!I$78*'Input| Projects'!$AV125,0),0)</f>
        <v>0</v>
      </c>
      <c r="AN125" s="175"/>
      <c r="AO125" s="172" cm="1">
        <f t="array" ref="AO125">IFERROR(--('Input| Projects'!$AT125="Yes")*_xlfn.SWITCH('Input| Overheads'!$C$50,"Direct costs",'Calc| Overheads Allocation'!C$9*Q125,"Internal labour",'Calc| Overheads Allocation'!C$9*Q125*'Input| Projects'!$AO125,"DNSP defined",'Calc| Overheads Allocation'!C$79*'Input| Projects'!$AW125,0),0)</f>
        <v>0</v>
      </c>
      <c r="AP125" s="172" cm="1">
        <f t="array" ref="AP125">IFERROR(--('Input| Projects'!$AT125="Yes")*_xlfn.SWITCH('Input| Overheads'!$C$50,"Direct costs",'Calc| Overheads Allocation'!D$9*R125,"Internal labour",'Calc| Overheads Allocation'!D$9*R125*'Input| Projects'!$AO125,"DNSP defined",'Calc| Overheads Allocation'!D$79*'Input| Projects'!$AW125,0),0)</f>
        <v>0</v>
      </c>
      <c r="AQ125" s="172" cm="1">
        <f t="array" ref="AQ125">IFERROR(--('Input| Projects'!$AT125="Yes")*_xlfn.SWITCH('Input| Overheads'!$C$50,"Direct costs",'Calc| Overheads Allocation'!E$9*S125,"Internal labour",'Calc| Overheads Allocation'!E$9*S125*'Input| Projects'!$AO125,"DNSP defined",'Calc| Overheads Allocation'!E$79*'Input| Projects'!$AW125,0),0)</f>
        <v>0</v>
      </c>
      <c r="AR125" s="172" cm="1">
        <f t="array" ref="AR125">IFERROR(--('Input| Projects'!$AT125="Yes")*_xlfn.SWITCH('Input| Overheads'!$C$50,"Direct costs",'Calc| Overheads Allocation'!F$9*T125,"Internal labour",'Calc| Overheads Allocation'!F$9*T125*'Input| Projects'!$AO125,"DNSP defined",'Calc| Overheads Allocation'!F$79*'Input| Projects'!$AW125,0),0)</f>
        <v>0</v>
      </c>
      <c r="AS125" s="172" cm="1">
        <f t="array" ref="AS125">IFERROR(--('Input| Projects'!$AT125="Yes")*_xlfn.SWITCH('Input| Overheads'!$C$50,"Direct costs",'Calc| Overheads Allocation'!G$9*U125,"Internal labour",'Calc| Overheads Allocation'!G$9*U125*'Input| Projects'!$AO125,"DNSP defined",'Calc| Overheads Allocation'!G$79*'Input| Projects'!$AW125,0),0)</f>
        <v>0</v>
      </c>
      <c r="AT125" s="172" cm="1">
        <f t="array" ref="AT125">IFERROR(--('Input| Projects'!$AT125="Yes")*_xlfn.SWITCH('Input| Overheads'!$C$50,"Direct costs",'Calc| Overheads Allocation'!H$9*V125,"Internal labour",'Calc| Overheads Allocation'!H$9*V125*'Input| Projects'!$AO125,"DNSP defined",'Calc| Overheads Allocation'!H$79*'Input| Projects'!$AW125,0),0)</f>
        <v>0</v>
      </c>
      <c r="AU125" s="172" cm="1">
        <f t="array" ref="AU125">IFERROR(--('Input| Projects'!$AT125="Yes")*_xlfn.SWITCH('Input| Overheads'!$C$50,"Direct costs",'Calc| Overheads Allocation'!I$9*W125,"Internal labour",'Calc| Overheads Allocation'!I$9*W125*'Input| Projects'!$AO125,"DNSP defined",'Calc| Overheads Allocation'!I$79*'Input| Projects'!$AW125,0),0)</f>
        <v>0</v>
      </c>
      <c r="AV125" s="175"/>
      <c r="AW125" s="172">
        <f t="shared" si="46"/>
        <v>0</v>
      </c>
      <c r="AX125" s="172">
        <f t="shared" si="47"/>
        <v>0</v>
      </c>
      <c r="AY125" s="172">
        <f t="shared" si="48"/>
        <v>0</v>
      </c>
      <c r="AZ125" s="172">
        <f t="shared" si="49"/>
        <v>0</v>
      </c>
      <c r="BA125" s="172">
        <f t="shared" si="50"/>
        <v>0</v>
      </c>
      <c r="BB125" s="172">
        <f t="shared" si="51"/>
        <v>0</v>
      </c>
      <c r="BC125" s="172">
        <f t="shared" si="52"/>
        <v>0</v>
      </c>
      <c r="BD125" s="176"/>
      <c r="BE125" s="172">
        <f t="shared" si="53"/>
        <v>0</v>
      </c>
      <c r="BF125" s="172">
        <f t="shared" si="54"/>
        <v>0</v>
      </c>
      <c r="BG125" s="172">
        <f t="shared" si="55"/>
        <v>0</v>
      </c>
      <c r="BH125" s="172">
        <f t="shared" si="56"/>
        <v>0</v>
      </c>
      <c r="BI125" s="172">
        <f t="shared" si="57"/>
        <v>0</v>
      </c>
      <c r="BJ125" s="172">
        <f t="shared" si="58"/>
        <v>0</v>
      </c>
      <c r="BK125" s="172">
        <f t="shared" si="59"/>
        <v>0</v>
      </c>
      <c r="BL125" s="176"/>
      <c r="BM125" s="172">
        <f t="shared" si="38"/>
        <v>0</v>
      </c>
      <c r="BN125" s="172">
        <f t="shared" si="39"/>
        <v>0</v>
      </c>
      <c r="BO125" s="172">
        <f t="shared" si="40"/>
        <v>0</v>
      </c>
      <c r="BP125" s="172">
        <f t="shared" si="41"/>
        <v>0</v>
      </c>
      <c r="BQ125" s="172">
        <f t="shared" si="42"/>
        <v>0</v>
      </c>
      <c r="BR125" s="172">
        <f t="shared" si="43"/>
        <v>0</v>
      </c>
      <c r="BS125" s="172">
        <f t="shared" si="44"/>
        <v>0</v>
      </c>
      <c r="BT125" s="55"/>
      <c r="BU125" s="158">
        <f>SUMIF('Input| Projects'!$BA$8:$CX$8,RIGHT(BU$9,3),'Input| Projects'!$BA125:$CX125)</f>
        <v>0</v>
      </c>
      <c r="BV125" s="158">
        <f>SUMIF('Input| Projects'!$BA$8:$CX$8,RIGHT(BV$9,3),'Input| Projects'!$BA125:$CX125)</f>
        <v>0</v>
      </c>
      <c r="BW125" s="79" t="str">
        <f t="shared" si="45"/>
        <v/>
      </c>
    </row>
    <row r="126" spans="2:75" x14ac:dyDescent="0.2">
      <c r="B126" s="123">
        <f>IFERROR('Input| Projects'!B126,"")</f>
        <v>117</v>
      </c>
      <c r="C126" s="160" t="str">
        <f>IFERROR(IF('Input| Projects'!C126="","",'Input| Projects'!C126),"")</f>
        <v/>
      </c>
      <c r="D126" s="160" t="str">
        <f>IFERROR(IF('Input| Projects'!D126="","",'Input| Projects'!D126),"")</f>
        <v/>
      </c>
      <c r="E126" s="53"/>
      <c r="F126" s="160" t="str">
        <f>IF(LEN('Input| Projects'!F126)&gt;0,'Input| Projects'!F126,"")</f>
        <v/>
      </c>
      <c r="G126" s="160" t="str">
        <f>IF(LEN('Input| Projects'!G126)&gt;0,'Input| Projects'!G126,"")</f>
        <v/>
      </c>
      <c r="H126" s="10"/>
      <c r="I126" s="194" cm="1">
        <f t="array" ref="I126">IF(LEN($F126)&gt;0,1+IFERROR(SUMPRODUCT(TRANSPOSE('Input| Projects'!$AO126:$AQ126),INDEX('Input| Escalations'!$F$27:$L$29,,MATCH(Q$9,'Input| Escalations'!$F$21:$L$21,0))),0),0)</f>
        <v>0</v>
      </c>
      <c r="J126" s="194" cm="1">
        <f t="array" ref="J126">IF(LEN($F126)&gt;0,1+IFERROR(SUMPRODUCT(TRANSPOSE('Input| Projects'!$AO126:$AQ126),INDEX('Input| Escalations'!$F$27:$L$29,,MATCH(R$9,'Input| Escalations'!$F$21:$L$21,0))),0),0)</f>
        <v>0</v>
      </c>
      <c r="K126" s="194" cm="1">
        <f t="array" ref="K126">IF(LEN($F126)&gt;0,1+IFERROR(SUMPRODUCT(TRANSPOSE('Input| Projects'!$AO126:$AQ126),INDEX('Input| Escalations'!$F$27:$L$29,,MATCH(S$9,'Input| Escalations'!$F$21:$L$21,0))),0),0)</f>
        <v>0</v>
      </c>
      <c r="L126" s="194" cm="1">
        <f t="array" ref="L126">IF(LEN($F126)&gt;0,1+IFERROR(SUMPRODUCT(TRANSPOSE('Input| Projects'!$AO126:$AQ126),INDEX('Input| Escalations'!$F$27:$L$29,,MATCH(T$9,'Input| Escalations'!$F$21:$L$21,0))),0),0)</f>
        <v>0</v>
      </c>
      <c r="M126" s="194" cm="1">
        <f t="array" ref="M126">IF(LEN($F126)&gt;0,1+IFERROR(SUMPRODUCT(TRANSPOSE('Input| Projects'!$AO126:$AQ126),INDEX('Input| Escalations'!$F$27:$L$29,,MATCH(U$9,'Input| Escalations'!$F$21:$L$21,0))),0),0)</f>
        <v>0</v>
      </c>
      <c r="N126" s="194" cm="1">
        <f t="array" ref="N126">IF(LEN($F126)&gt;0,1+IFERROR(SUMPRODUCT(TRANSPOSE('Input| Projects'!$AO126:$AQ126),INDEX('Input| Escalations'!$F$27:$L$29,,MATCH(V$9,'Input| Escalations'!$F$21:$L$21,0))),0),0)</f>
        <v>0</v>
      </c>
      <c r="O126" s="194" cm="1">
        <f t="array" ref="O126">IF(LEN($F126)&gt;0,1+IFERROR(SUMPRODUCT(TRANSPOSE('Input| Projects'!$AO126:$AQ126),INDEX('Input| Escalations'!$F$27:$L$29,,MATCH(W$9,'Input| Escalations'!$F$21:$L$21,0))),0),0)</f>
        <v>0</v>
      </c>
      <c r="P126" s="10"/>
      <c r="Q126" s="172">
        <f>IFERROR(IF(ISNUMBER(FIND("decision",'Input| Setup'!$F$6)),'Input| Projects'!Y126,'Input| Projects'!I126)*'Input| Escalations'!$I$17*I126,0)</f>
        <v>0</v>
      </c>
      <c r="R126" s="172">
        <f>IFERROR(IF(ISNUMBER(FIND("decision",'Input| Setup'!$F$6)),'Input| Projects'!Z126,'Input| Projects'!J126)*'Input| Escalations'!$I$17*J126,0)</f>
        <v>0</v>
      </c>
      <c r="S126" s="172">
        <f>IFERROR(IF(ISNUMBER(FIND("decision",'Input| Setup'!$F$6)),'Input| Projects'!AA126,'Input| Projects'!K126)*'Input| Escalations'!$I$17*K126,0)</f>
        <v>0</v>
      </c>
      <c r="T126" s="172">
        <f>IFERROR(IF(ISNUMBER(FIND("decision",'Input| Setup'!$F$6)),'Input| Projects'!AB126,'Input| Projects'!L126)*'Input| Escalations'!$I$17*L126,0)</f>
        <v>0</v>
      </c>
      <c r="U126" s="172">
        <f>IFERROR(IF(ISNUMBER(FIND("decision",'Input| Setup'!$F$6)),'Input| Projects'!AC126,'Input| Projects'!M126)*'Input| Escalations'!$I$17*M126,0)</f>
        <v>0</v>
      </c>
      <c r="V126" s="172">
        <f>IFERROR(IF(ISNUMBER(FIND("decision",'Input| Setup'!$F$6)),'Input| Projects'!AD126,'Input| Projects'!N126)*'Input| Escalations'!$I$17*N126,0)</f>
        <v>0</v>
      </c>
      <c r="W126" s="172">
        <f>IFERROR(IF(ISNUMBER(FIND("decision",'Input| Setup'!$F$6)),'Input| Projects'!AE126,'Input| Projects'!O126)*'Input| Escalations'!$I$17*O126,0)</f>
        <v>0</v>
      </c>
      <c r="X126" s="175"/>
      <c r="Y126" s="172">
        <f>IF(ISNUMBER(FIND("decision",'Input| Setup'!$F$6)),'Input| Projects'!AG126,'Input| Projects'!Q126)*I126*'Input| Escalations'!$I$17</f>
        <v>0</v>
      </c>
      <c r="Z126" s="172">
        <f>IF(ISNUMBER(FIND("decision",'Input| Setup'!$F$6)),'Input| Projects'!AH126,'Input| Projects'!R126)*J126*'Input| Escalations'!$I$17</f>
        <v>0</v>
      </c>
      <c r="AA126" s="172">
        <f>IF(ISNUMBER(FIND("decision",'Input| Setup'!$F$6)),'Input| Projects'!AI126,'Input| Projects'!S126)*K126*'Input| Escalations'!$I$17</f>
        <v>0</v>
      </c>
      <c r="AB126" s="172">
        <f>IF(ISNUMBER(FIND("decision",'Input| Setup'!$F$6)),'Input| Projects'!AJ126,'Input| Projects'!T126)*L126*'Input| Escalations'!$I$17</f>
        <v>0</v>
      </c>
      <c r="AC126" s="172">
        <f>IF(ISNUMBER(FIND("decision",'Input| Setup'!$F$6)),'Input| Projects'!AK126,'Input| Projects'!U126)*M126*'Input| Escalations'!$I$17</f>
        <v>0</v>
      </c>
      <c r="AD126" s="172">
        <f>IF(ISNUMBER(FIND("decision",'Input| Setup'!$F$6)),'Input| Projects'!AL126,'Input| Projects'!V126)*N126*'Input| Escalations'!$I$17</f>
        <v>0</v>
      </c>
      <c r="AE126" s="172">
        <f>IF(ISNUMBER(FIND("decision",'Input| Setup'!$F$6)),'Input| Projects'!AM126,'Input| Projects'!W126)*O126*'Input| Escalations'!$I$17</f>
        <v>0</v>
      </c>
      <c r="AF126" s="175"/>
      <c r="AG126" s="172" cm="1">
        <f t="array" ref="AG126">IFERROR(--('Input| Projects'!$AS126="Yes")*_xlfn.SWITCH('Input| Overheads'!$C$50,"Direct costs",'Calc| Overheads Allocation'!C$8*Q126,"Internal labour",'Calc| Overheads Allocation'!C$8*Q126*'Input| Projects'!$AO126,"DNSP defined",'Calc| Overheads Allocation'!C$78*'Input| Projects'!$AV126,0),0)</f>
        <v>0</v>
      </c>
      <c r="AH126" s="172" cm="1">
        <f t="array" ref="AH126">IFERROR(--('Input| Projects'!$AS126="Yes")*_xlfn.SWITCH('Input| Overheads'!$C$50,"Direct costs",'Calc| Overheads Allocation'!D$8*R126,"Internal labour",'Calc| Overheads Allocation'!D$8*R126*'Input| Projects'!$AO126,"DNSP defined",'Calc| Overheads Allocation'!D$78*'Input| Projects'!$AV126,0),0)</f>
        <v>0</v>
      </c>
      <c r="AI126" s="172" cm="1">
        <f t="array" ref="AI126">IFERROR(--('Input| Projects'!$AS126="Yes")*_xlfn.SWITCH('Input| Overheads'!$C$50,"Direct costs",'Calc| Overheads Allocation'!E$8*S126,"Internal labour",'Calc| Overheads Allocation'!E$8*S126*'Input| Projects'!$AO126,"DNSP defined",'Calc| Overheads Allocation'!E$78*'Input| Projects'!$AV126,0),0)</f>
        <v>0</v>
      </c>
      <c r="AJ126" s="172" cm="1">
        <f t="array" ref="AJ126">IFERROR(--('Input| Projects'!$AS126="Yes")*_xlfn.SWITCH('Input| Overheads'!$C$50,"Direct costs",'Calc| Overheads Allocation'!F$8*T126,"Internal labour",'Calc| Overheads Allocation'!F$8*T126*'Input| Projects'!$AO126,"DNSP defined",'Calc| Overheads Allocation'!F$78*'Input| Projects'!$AV126,0),0)</f>
        <v>0</v>
      </c>
      <c r="AK126" s="172" cm="1">
        <f t="array" ref="AK126">IFERROR(--('Input| Projects'!$AS126="Yes")*_xlfn.SWITCH('Input| Overheads'!$C$50,"Direct costs",'Calc| Overheads Allocation'!G$8*U126,"Internal labour",'Calc| Overheads Allocation'!G$8*U126*'Input| Projects'!$AO126,"DNSP defined",'Calc| Overheads Allocation'!G$78*'Input| Projects'!$AV126,0),0)</f>
        <v>0</v>
      </c>
      <c r="AL126" s="172" cm="1">
        <f t="array" ref="AL126">IFERROR(--('Input| Projects'!$AS126="Yes")*_xlfn.SWITCH('Input| Overheads'!$C$50,"Direct costs",'Calc| Overheads Allocation'!H$8*V126,"Internal labour",'Calc| Overheads Allocation'!H$8*V126*'Input| Projects'!$AO126,"DNSP defined",'Calc| Overheads Allocation'!H$78*'Input| Projects'!$AV126,0),0)</f>
        <v>0</v>
      </c>
      <c r="AM126" s="172" cm="1">
        <f t="array" ref="AM126">IFERROR(--('Input| Projects'!$AS126="Yes")*_xlfn.SWITCH('Input| Overheads'!$C$50,"Direct costs",'Calc| Overheads Allocation'!I$8*W126,"Internal labour",'Calc| Overheads Allocation'!I$8*W126*'Input| Projects'!$AO126,"DNSP defined",'Calc| Overheads Allocation'!I$78*'Input| Projects'!$AV126,0),0)</f>
        <v>0</v>
      </c>
      <c r="AN126" s="175"/>
      <c r="AO126" s="172" cm="1">
        <f t="array" ref="AO126">IFERROR(--('Input| Projects'!$AT126="Yes")*_xlfn.SWITCH('Input| Overheads'!$C$50,"Direct costs",'Calc| Overheads Allocation'!C$9*Q126,"Internal labour",'Calc| Overheads Allocation'!C$9*Q126*'Input| Projects'!$AO126,"DNSP defined",'Calc| Overheads Allocation'!C$79*'Input| Projects'!$AW126,0),0)</f>
        <v>0</v>
      </c>
      <c r="AP126" s="172" cm="1">
        <f t="array" ref="AP126">IFERROR(--('Input| Projects'!$AT126="Yes")*_xlfn.SWITCH('Input| Overheads'!$C$50,"Direct costs",'Calc| Overheads Allocation'!D$9*R126,"Internal labour",'Calc| Overheads Allocation'!D$9*R126*'Input| Projects'!$AO126,"DNSP defined",'Calc| Overheads Allocation'!D$79*'Input| Projects'!$AW126,0),0)</f>
        <v>0</v>
      </c>
      <c r="AQ126" s="172" cm="1">
        <f t="array" ref="AQ126">IFERROR(--('Input| Projects'!$AT126="Yes")*_xlfn.SWITCH('Input| Overheads'!$C$50,"Direct costs",'Calc| Overheads Allocation'!E$9*S126,"Internal labour",'Calc| Overheads Allocation'!E$9*S126*'Input| Projects'!$AO126,"DNSP defined",'Calc| Overheads Allocation'!E$79*'Input| Projects'!$AW126,0),0)</f>
        <v>0</v>
      </c>
      <c r="AR126" s="172" cm="1">
        <f t="array" ref="AR126">IFERROR(--('Input| Projects'!$AT126="Yes")*_xlfn.SWITCH('Input| Overheads'!$C$50,"Direct costs",'Calc| Overheads Allocation'!F$9*T126,"Internal labour",'Calc| Overheads Allocation'!F$9*T126*'Input| Projects'!$AO126,"DNSP defined",'Calc| Overheads Allocation'!F$79*'Input| Projects'!$AW126,0),0)</f>
        <v>0</v>
      </c>
      <c r="AS126" s="172" cm="1">
        <f t="array" ref="AS126">IFERROR(--('Input| Projects'!$AT126="Yes")*_xlfn.SWITCH('Input| Overheads'!$C$50,"Direct costs",'Calc| Overheads Allocation'!G$9*U126,"Internal labour",'Calc| Overheads Allocation'!G$9*U126*'Input| Projects'!$AO126,"DNSP defined",'Calc| Overheads Allocation'!G$79*'Input| Projects'!$AW126,0),0)</f>
        <v>0</v>
      </c>
      <c r="AT126" s="172" cm="1">
        <f t="array" ref="AT126">IFERROR(--('Input| Projects'!$AT126="Yes")*_xlfn.SWITCH('Input| Overheads'!$C$50,"Direct costs",'Calc| Overheads Allocation'!H$9*V126,"Internal labour",'Calc| Overheads Allocation'!H$9*V126*'Input| Projects'!$AO126,"DNSP defined",'Calc| Overheads Allocation'!H$79*'Input| Projects'!$AW126,0),0)</f>
        <v>0</v>
      </c>
      <c r="AU126" s="172" cm="1">
        <f t="array" ref="AU126">IFERROR(--('Input| Projects'!$AT126="Yes")*_xlfn.SWITCH('Input| Overheads'!$C$50,"Direct costs",'Calc| Overheads Allocation'!I$9*W126,"Internal labour",'Calc| Overheads Allocation'!I$9*W126*'Input| Projects'!$AO126,"DNSP defined",'Calc| Overheads Allocation'!I$79*'Input| Projects'!$AW126,0),0)</f>
        <v>0</v>
      </c>
      <c r="AV126" s="175"/>
      <c r="AW126" s="172">
        <f t="shared" si="46"/>
        <v>0</v>
      </c>
      <c r="AX126" s="172">
        <f t="shared" si="47"/>
        <v>0</v>
      </c>
      <c r="AY126" s="172">
        <f t="shared" si="48"/>
        <v>0</v>
      </c>
      <c r="AZ126" s="172">
        <f t="shared" si="49"/>
        <v>0</v>
      </c>
      <c r="BA126" s="172">
        <f t="shared" si="50"/>
        <v>0</v>
      </c>
      <c r="BB126" s="172">
        <f t="shared" si="51"/>
        <v>0</v>
      </c>
      <c r="BC126" s="172">
        <f t="shared" si="52"/>
        <v>0</v>
      </c>
      <c r="BD126" s="176"/>
      <c r="BE126" s="172">
        <f t="shared" si="53"/>
        <v>0</v>
      </c>
      <c r="BF126" s="172">
        <f t="shared" si="54"/>
        <v>0</v>
      </c>
      <c r="BG126" s="172">
        <f t="shared" si="55"/>
        <v>0</v>
      </c>
      <c r="BH126" s="172">
        <f t="shared" si="56"/>
        <v>0</v>
      </c>
      <c r="BI126" s="172">
        <f t="shared" si="57"/>
        <v>0</v>
      </c>
      <c r="BJ126" s="172">
        <f t="shared" si="58"/>
        <v>0</v>
      </c>
      <c r="BK126" s="172">
        <f t="shared" si="59"/>
        <v>0</v>
      </c>
      <c r="BL126" s="176"/>
      <c r="BM126" s="172">
        <f t="shared" si="38"/>
        <v>0</v>
      </c>
      <c r="BN126" s="172">
        <f t="shared" si="39"/>
        <v>0</v>
      </c>
      <c r="BO126" s="172">
        <f t="shared" si="40"/>
        <v>0</v>
      </c>
      <c r="BP126" s="172">
        <f t="shared" si="41"/>
        <v>0</v>
      </c>
      <c r="BQ126" s="172">
        <f t="shared" si="42"/>
        <v>0</v>
      </c>
      <c r="BR126" s="172">
        <f t="shared" si="43"/>
        <v>0</v>
      </c>
      <c r="BS126" s="172">
        <f t="shared" si="44"/>
        <v>0</v>
      </c>
      <c r="BT126" s="55"/>
      <c r="BU126" s="158">
        <f>SUMIF('Input| Projects'!$BA$8:$CX$8,RIGHT(BU$9,3),'Input| Projects'!$BA126:$CX126)</f>
        <v>0</v>
      </c>
      <c r="BV126" s="158">
        <f>SUMIF('Input| Projects'!$BA$8:$CX$8,RIGHT(BV$9,3),'Input| Projects'!$BA126:$CX126)</f>
        <v>0</v>
      </c>
      <c r="BW126" s="79" t="str">
        <f t="shared" si="45"/>
        <v/>
      </c>
    </row>
    <row r="127" spans="2:75" x14ac:dyDescent="0.2">
      <c r="B127" s="123">
        <f>IFERROR('Input| Projects'!B127,"")</f>
        <v>118</v>
      </c>
      <c r="C127" s="160" t="str">
        <f>IFERROR(IF('Input| Projects'!C127="","",'Input| Projects'!C127),"")</f>
        <v/>
      </c>
      <c r="D127" s="160" t="str">
        <f>IFERROR(IF('Input| Projects'!D127="","",'Input| Projects'!D127),"")</f>
        <v/>
      </c>
      <c r="E127" s="53"/>
      <c r="F127" s="160" t="str">
        <f>IF(LEN('Input| Projects'!F127)&gt;0,'Input| Projects'!F127,"")</f>
        <v/>
      </c>
      <c r="G127" s="160" t="str">
        <f>IF(LEN('Input| Projects'!G127)&gt;0,'Input| Projects'!G127,"")</f>
        <v/>
      </c>
      <c r="H127" s="10"/>
      <c r="I127" s="194" cm="1">
        <f t="array" ref="I127">IF(LEN($F127)&gt;0,1+IFERROR(SUMPRODUCT(TRANSPOSE('Input| Projects'!$AO127:$AQ127),INDEX('Input| Escalations'!$F$27:$L$29,,MATCH(Q$9,'Input| Escalations'!$F$21:$L$21,0))),0),0)</f>
        <v>0</v>
      </c>
      <c r="J127" s="194" cm="1">
        <f t="array" ref="J127">IF(LEN($F127)&gt;0,1+IFERROR(SUMPRODUCT(TRANSPOSE('Input| Projects'!$AO127:$AQ127),INDEX('Input| Escalations'!$F$27:$L$29,,MATCH(R$9,'Input| Escalations'!$F$21:$L$21,0))),0),0)</f>
        <v>0</v>
      </c>
      <c r="K127" s="194" cm="1">
        <f t="array" ref="K127">IF(LEN($F127)&gt;0,1+IFERROR(SUMPRODUCT(TRANSPOSE('Input| Projects'!$AO127:$AQ127),INDEX('Input| Escalations'!$F$27:$L$29,,MATCH(S$9,'Input| Escalations'!$F$21:$L$21,0))),0),0)</f>
        <v>0</v>
      </c>
      <c r="L127" s="194" cm="1">
        <f t="array" ref="L127">IF(LEN($F127)&gt;0,1+IFERROR(SUMPRODUCT(TRANSPOSE('Input| Projects'!$AO127:$AQ127),INDEX('Input| Escalations'!$F$27:$L$29,,MATCH(T$9,'Input| Escalations'!$F$21:$L$21,0))),0),0)</f>
        <v>0</v>
      </c>
      <c r="M127" s="194" cm="1">
        <f t="array" ref="M127">IF(LEN($F127)&gt;0,1+IFERROR(SUMPRODUCT(TRANSPOSE('Input| Projects'!$AO127:$AQ127),INDEX('Input| Escalations'!$F$27:$L$29,,MATCH(U$9,'Input| Escalations'!$F$21:$L$21,0))),0),0)</f>
        <v>0</v>
      </c>
      <c r="N127" s="194" cm="1">
        <f t="array" ref="N127">IF(LEN($F127)&gt;0,1+IFERROR(SUMPRODUCT(TRANSPOSE('Input| Projects'!$AO127:$AQ127),INDEX('Input| Escalations'!$F$27:$L$29,,MATCH(V$9,'Input| Escalations'!$F$21:$L$21,0))),0),0)</f>
        <v>0</v>
      </c>
      <c r="O127" s="194" cm="1">
        <f t="array" ref="O127">IF(LEN($F127)&gt;0,1+IFERROR(SUMPRODUCT(TRANSPOSE('Input| Projects'!$AO127:$AQ127),INDEX('Input| Escalations'!$F$27:$L$29,,MATCH(W$9,'Input| Escalations'!$F$21:$L$21,0))),0),0)</f>
        <v>0</v>
      </c>
      <c r="P127" s="10"/>
      <c r="Q127" s="172">
        <f>IFERROR(IF(ISNUMBER(FIND("decision",'Input| Setup'!$F$6)),'Input| Projects'!Y127,'Input| Projects'!I127)*'Input| Escalations'!$I$17*I127,0)</f>
        <v>0</v>
      </c>
      <c r="R127" s="172">
        <f>IFERROR(IF(ISNUMBER(FIND("decision",'Input| Setup'!$F$6)),'Input| Projects'!Z127,'Input| Projects'!J127)*'Input| Escalations'!$I$17*J127,0)</f>
        <v>0</v>
      </c>
      <c r="S127" s="172">
        <f>IFERROR(IF(ISNUMBER(FIND("decision",'Input| Setup'!$F$6)),'Input| Projects'!AA127,'Input| Projects'!K127)*'Input| Escalations'!$I$17*K127,0)</f>
        <v>0</v>
      </c>
      <c r="T127" s="172">
        <f>IFERROR(IF(ISNUMBER(FIND("decision",'Input| Setup'!$F$6)),'Input| Projects'!AB127,'Input| Projects'!L127)*'Input| Escalations'!$I$17*L127,0)</f>
        <v>0</v>
      </c>
      <c r="U127" s="172">
        <f>IFERROR(IF(ISNUMBER(FIND("decision",'Input| Setup'!$F$6)),'Input| Projects'!AC127,'Input| Projects'!M127)*'Input| Escalations'!$I$17*M127,0)</f>
        <v>0</v>
      </c>
      <c r="V127" s="172">
        <f>IFERROR(IF(ISNUMBER(FIND("decision",'Input| Setup'!$F$6)),'Input| Projects'!AD127,'Input| Projects'!N127)*'Input| Escalations'!$I$17*N127,0)</f>
        <v>0</v>
      </c>
      <c r="W127" s="172">
        <f>IFERROR(IF(ISNUMBER(FIND("decision",'Input| Setup'!$F$6)),'Input| Projects'!AE127,'Input| Projects'!O127)*'Input| Escalations'!$I$17*O127,0)</f>
        <v>0</v>
      </c>
      <c r="X127" s="175"/>
      <c r="Y127" s="172">
        <f>IF(ISNUMBER(FIND("decision",'Input| Setup'!$F$6)),'Input| Projects'!AG127,'Input| Projects'!Q127)*I127*'Input| Escalations'!$I$17</f>
        <v>0</v>
      </c>
      <c r="Z127" s="172">
        <f>IF(ISNUMBER(FIND("decision",'Input| Setup'!$F$6)),'Input| Projects'!AH127,'Input| Projects'!R127)*J127*'Input| Escalations'!$I$17</f>
        <v>0</v>
      </c>
      <c r="AA127" s="172">
        <f>IF(ISNUMBER(FIND("decision",'Input| Setup'!$F$6)),'Input| Projects'!AI127,'Input| Projects'!S127)*K127*'Input| Escalations'!$I$17</f>
        <v>0</v>
      </c>
      <c r="AB127" s="172">
        <f>IF(ISNUMBER(FIND("decision",'Input| Setup'!$F$6)),'Input| Projects'!AJ127,'Input| Projects'!T127)*L127*'Input| Escalations'!$I$17</f>
        <v>0</v>
      </c>
      <c r="AC127" s="172">
        <f>IF(ISNUMBER(FIND("decision",'Input| Setup'!$F$6)),'Input| Projects'!AK127,'Input| Projects'!U127)*M127*'Input| Escalations'!$I$17</f>
        <v>0</v>
      </c>
      <c r="AD127" s="172">
        <f>IF(ISNUMBER(FIND("decision",'Input| Setup'!$F$6)),'Input| Projects'!AL127,'Input| Projects'!V127)*N127*'Input| Escalations'!$I$17</f>
        <v>0</v>
      </c>
      <c r="AE127" s="172">
        <f>IF(ISNUMBER(FIND("decision",'Input| Setup'!$F$6)),'Input| Projects'!AM127,'Input| Projects'!W127)*O127*'Input| Escalations'!$I$17</f>
        <v>0</v>
      </c>
      <c r="AF127" s="175"/>
      <c r="AG127" s="172" cm="1">
        <f t="array" ref="AG127">IFERROR(--('Input| Projects'!$AS127="Yes")*_xlfn.SWITCH('Input| Overheads'!$C$50,"Direct costs",'Calc| Overheads Allocation'!C$8*Q127,"Internal labour",'Calc| Overheads Allocation'!C$8*Q127*'Input| Projects'!$AO127,"DNSP defined",'Calc| Overheads Allocation'!C$78*'Input| Projects'!$AV127,0),0)</f>
        <v>0</v>
      </c>
      <c r="AH127" s="172" cm="1">
        <f t="array" ref="AH127">IFERROR(--('Input| Projects'!$AS127="Yes")*_xlfn.SWITCH('Input| Overheads'!$C$50,"Direct costs",'Calc| Overheads Allocation'!D$8*R127,"Internal labour",'Calc| Overheads Allocation'!D$8*R127*'Input| Projects'!$AO127,"DNSP defined",'Calc| Overheads Allocation'!D$78*'Input| Projects'!$AV127,0),0)</f>
        <v>0</v>
      </c>
      <c r="AI127" s="172" cm="1">
        <f t="array" ref="AI127">IFERROR(--('Input| Projects'!$AS127="Yes")*_xlfn.SWITCH('Input| Overheads'!$C$50,"Direct costs",'Calc| Overheads Allocation'!E$8*S127,"Internal labour",'Calc| Overheads Allocation'!E$8*S127*'Input| Projects'!$AO127,"DNSP defined",'Calc| Overheads Allocation'!E$78*'Input| Projects'!$AV127,0),0)</f>
        <v>0</v>
      </c>
      <c r="AJ127" s="172" cm="1">
        <f t="array" ref="AJ127">IFERROR(--('Input| Projects'!$AS127="Yes")*_xlfn.SWITCH('Input| Overheads'!$C$50,"Direct costs",'Calc| Overheads Allocation'!F$8*T127,"Internal labour",'Calc| Overheads Allocation'!F$8*T127*'Input| Projects'!$AO127,"DNSP defined",'Calc| Overheads Allocation'!F$78*'Input| Projects'!$AV127,0),0)</f>
        <v>0</v>
      </c>
      <c r="AK127" s="172" cm="1">
        <f t="array" ref="AK127">IFERROR(--('Input| Projects'!$AS127="Yes")*_xlfn.SWITCH('Input| Overheads'!$C$50,"Direct costs",'Calc| Overheads Allocation'!G$8*U127,"Internal labour",'Calc| Overheads Allocation'!G$8*U127*'Input| Projects'!$AO127,"DNSP defined",'Calc| Overheads Allocation'!G$78*'Input| Projects'!$AV127,0),0)</f>
        <v>0</v>
      </c>
      <c r="AL127" s="172" cm="1">
        <f t="array" ref="AL127">IFERROR(--('Input| Projects'!$AS127="Yes")*_xlfn.SWITCH('Input| Overheads'!$C$50,"Direct costs",'Calc| Overheads Allocation'!H$8*V127,"Internal labour",'Calc| Overheads Allocation'!H$8*V127*'Input| Projects'!$AO127,"DNSP defined",'Calc| Overheads Allocation'!H$78*'Input| Projects'!$AV127,0),0)</f>
        <v>0</v>
      </c>
      <c r="AM127" s="172" cm="1">
        <f t="array" ref="AM127">IFERROR(--('Input| Projects'!$AS127="Yes")*_xlfn.SWITCH('Input| Overheads'!$C$50,"Direct costs",'Calc| Overheads Allocation'!I$8*W127,"Internal labour",'Calc| Overheads Allocation'!I$8*W127*'Input| Projects'!$AO127,"DNSP defined",'Calc| Overheads Allocation'!I$78*'Input| Projects'!$AV127,0),0)</f>
        <v>0</v>
      </c>
      <c r="AN127" s="175"/>
      <c r="AO127" s="172" cm="1">
        <f t="array" ref="AO127">IFERROR(--('Input| Projects'!$AT127="Yes")*_xlfn.SWITCH('Input| Overheads'!$C$50,"Direct costs",'Calc| Overheads Allocation'!C$9*Q127,"Internal labour",'Calc| Overheads Allocation'!C$9*Q127*'Input| Projects'!$AO127,"DNSP defined",'Calc| Overheads Allocation'!C$79*'Input| Projects'!$AW127,0),0)</f>
        <v>0</v>
      </c>
      <c r="AP127" s="172" cm="1">
        <f t="array" ref="AP127">IFERROR(--('Input| Projects'!$AT127="Yes")*_xlfn.SWITCH('Input| Overheads'!$C$50,"Direct costs",'Calc| Overheads Allocation'!D$9*R127,"Internal labour",'Calc| Overheads Allocation'!D$9*R127*'Input| Projects'!$AO127,"DNSP defined",'Calc| Overheads Allocation'!D$79*'Input| Projects'!$AW127,0),0)</f>
        <v>0</v>
      </c>
      <c r="AQ127" s="172" cm="1">
        <f t="array" ref="AQ127">IFERROR(--('Input| Projects'!$AT127="Yes")*_xlfn.SWITCH('Input| Overheads'!$C$50,"Direct costs",'Calc| Overheads Allocation'!E$9*S127,"Internal labour",'Calc| Overheads Allocation'!E$9*S127*'Input| Projects'!$AO127,"DNSP defined",'Calc| Overheads Allocation'!E$79*'Input| Projects'!$AW127,0),0)</f>
        <v>0</v>
      </c>
      <c r="AR127" s="172" cm="1">
        <f t="array" ref="AR127">IFERROR(--('Input| Projects'!$AT127="Yes")*_xlfn.SWITCH('Input| Overheads'!$C$50,"Direct costs",'Calc| Overheads Allocation'!F$9*T127,"Internal labour",'Calc| Overheads Allocation'!F$9*T127*'Input| Projects'!$AO127,"DNSP defined",'Calc| Overheads Allocation'!F$79*'Input| Projects'!$AW127,0),0)</f>
        <v>0</v>
      </c>
      <c r="AS127" s="172" cm="1">
        <f t="array" ref="AS127">IFERROR(--('Input| Projects'!$AT127="Yes")*_xlfn.SWITCH('Input| Overheads'!$C$50,"Direct costs",'Calc| Overheads Allocation'!G$9*U127,"Internal labour",'Calc| Overheads Allocation'!G$9*U127*'Input| Projects'!$AO127,"DNSP defined",'Calc| Overheads Allocation'!G$79*'Input| Projects'!$AW127,0),0)</f>
        <v>0</v>
      </c>
      <c r="AT127" s="172" cm="1">
        <f t="array" ref="AT127">IFERROR(--('Input| Projects'!$AT127="Yes")*_xlfn.SWITCH('Input| Overheads'!$C$50,"Direct costs",'Calc| Overheads Allocation'!H$9*V127,"Internal labour",'Calc| Overheads Allocation'!H$9*V127*'Input| Projects'!$AO127,"DNSP defined",'Calc| Overheads Allocation'!H$79*'Input| Projects'!$AW127,0),0)</f>
        <v>0</v>
      </c>
      <c r="AU127" s="172" cm="1">
        <f t="array" ref="AU127">IFERROR(--('Input| Projects'!$AT127="Yes")*_xlfn.SWITCH('Input| Overheads'!$C$50,"Direct costs",'Calc| Overheads Allocation'!I$9*W127,"Internal labour",'Calc| Overheads Allocation'!I$9*W127*'Input| Projects'!$AO127,"DNSP defined",'Calc| Overheads Allocation'!I$79*'Input| Projects'!$AW127,0),0)</f>
        <v>0</v>
      </c>
      <c r="AV127" s="175"/>
      <c r="AW127" s="172">
        <f t="shared" si="46"/>
        <v>0</v>
      </c>
      <c r="AX127" s="172">
        <f t="shared" si="47"/>
        <v>0</v>
      </c>
      <c r="AY127" s="172">
        <f t="shared" si="48"/>
        <v>0</v>
      </c>
      <c r="AZ127" s="172">
        <f t="shared" si="49"/>
        <v>0</v>
      </c>
      <c r="BA127" s="172">
        <f t="shared" si="50"/>
        <v>0</v>
      </c>
      <c r="BB127" s="172">
        <f t="shared" si="51"/>
        <v>0</v>
      </c>
      <c r="BC127" s="172">
        <f t="shared" si="52"/>
        <v>0</v>
      </c>
      <c r="BD127" s="176"/>
      <c r="BE127" s="172">
        <f t="shared" si="53"/>
        <v>0</v>
      </c>
      <c r="BF127" s="172">
        <f t="shared" si="54"/>
        <v>0</v>
      </c>
      <c r="BG127" s="172">
        <f t="shared" si="55"/>
        <v>0</v>
      </c>
      <c r="BH127" s="172">
        <f t="shared" si="56"/>
        <v>0</v>
      </c>
      <c r="BI127" s="172">
        <f t="shared" si="57"/>
        <v>0</v>
      </c>
      <c r="BJ127" s="172">
        <f t="shared" si="58"/>
        <v>0</v>
      </c>
      <c r="BK127" s="172">
        <f t="shared" si="59"/>
        <v>0</v>
      </c>
      <c r="BL127" s="176"/>
      <c r="BM127" s="172">
        <f t="shared" si="38"/>
        <v>0</v>
      </c>
      <c r="BN127" s="172">
        <f t="shared" si="39"/>
        <v>0</v>
      </c>
      <c r="BO127" s="172">
        <f t="shared" si="40"/>
        <v>0</v>
      </c>
      <c r="BP127" s="172">
        <f t="shared" si="41"/>
        <v>0</v>
      </c>
      <c r="BQ127" s="172">
        <f t="shared" si="42"/>
        <v>0</v>
      </c>
      <c r="BR127" s="172">
        <f t="shared" si="43"/>
        <v>0</v>
      </c>
      <c r="BS127" s="172">
        <f t="shared" si="44"/>
        <v>0</v>
      </c>
      <c r="BT127" s="55"/>
      <c r="BU127" s="158">
        <f>SUMIF('Input| Projects'!$BA$8:$CX$8,RIGHT(BU$9,3),'Input| Projects'!$BA127:$CX127)</f>
        <v>0</v>
      </c>
      <c r="BV127" s="158">
        <f>SUMIF('Input| Projects'!$BA$8:$CX$8,RIGHT(BV$9,3),'Input| Projects'!$BA127:$CX127)</f>
        <v>0</v>
      </c>
      <c r="BW127" s="79" t="str">
        <f t="shared" si="45"/>
        <v/>
      </c>
    </row>
    <row r="128" spans="2:75" x14ac:dyDescent="0.2">
      <c r="B128" s="123">
        <f>IFERROR('Input| Projects'!B128,"")</f>
        <v>119</v>
      </c>
      <c r="C128" s="160" t="str">
        <f>IFERROR(IF('Input| Projects'!C128="","",'Input| Projects'!C128),"")</f>
        <v/>
      </c>
      <c r="D128" s="160" t="str">
        <f>IFERROR(IF('Input| Projects'!D128="","",'Input| Projects'!D128),"")</f>
        <v/>
      </c>
      <c r="E128" s="53"/>
      <c r="F128" s="160" t="str">
        <f>IF(LEN('Input| Projects'!F128)&gt;0,'Input| Projects'!F128,"")</f>
        <v/>
      </c>
      <c r="G128" s="160" t="str">
        <f>IF(LEN('Input| Projects'!G128)&gt;0,'Input| Projects'!G128,"")</f>
        <v/>
      </c>
      <c r="H128" s="10"/>
      <c r="I128" s="194" cm="1">
        <f t="array" ref="I128">IF(LEN($F128)&gt;0,1+IFERROR(SUMPRODUCT(TRANSPOSE('Input| Projects'!$AO128:$AQ128),INDEX('Input| Escalations'!$F$27:$L$29,,MATCH(Q$9,'Input| Escalations'!$F$21:$L$21,0))),0),0)</f>
        <v>0</v>
      </c>
      <c r="J128" s="194" cm="1">
        <f t="array" ref="J128">IF(LEN($F128)&gt;0,1+IFERROR(SUMPRODUCT(TRANSPOSE('Input| Projects'!$AO128:$AQ128),INDEX('Input| Escalations'!$F$27:$L$29,,MATCH(R$9,'Input| Escalations'!$F$21:$L$21,0))),0),0)</f>
        <v>0</v>
      </c>
      <c r="K128" s="194" cm="1">
        <f t="array" ref="K128">IF(LEN($F128)&gt;0,1+IFERROR(SUMPRODUCT(TRANSPOSE('Input| Projects'!$AO128:$AQ128),INDEX('Input| Escalations'!$F$27:$L$29,,MATCH(S$9,'Input| Escalations'!$F$21:$L$21,0))),0),0)</f>
        <v>0</v>
      </c>
      <c r="L128" s="194" cm="1">
        <f t="array" ref="L128">IF(LEN($F128)&gt;0,1+IFERROR(SUMPRODUCT(TRANSPOSE('Input| Projects'!$AO128:$AQ128),INDEX('Input| Escalations'!$F$27:$L$29,,MATCH(T$9,'Input| Escalations'!$F$21:$L$21,0))),0),0)</f>
        <v>0</v>
      </c>
      <c r="M128" s="194" cm="1">
        <f t="array" ref="M128">IF(LEN($F128)&gt;0,1+IFERROR(SUMPRODUCT(TRANSPOSE('Input| Projects'!$AO128:$AQ128),INDEX('Input| Escalations'!$F$27:$L$29,,MATCH(U$9,'Input| Escalations'!$F$21:$L$21,0))),0),0)</f>
        <v>0</v>
      </c>
      <c r="N128" s="194" cm="1">
        <f t="array" ref="N128">IF(LEN($F128)&gt;0,1+IFERROR(SUMPRODUCT(TRANSPOSE('Input| Projects'!$AO128:$AQ128),INDEX('Input| Escalations'!$F$27:$L$29,,MATCH(V$9,'Input| Escalations'!$F$21:$L$21,0))),0),0)</f>
        <v>0</v>
      </c>
      <c r="O128" s="194" cm="1">
        <f t="array" ref="O128">IF(LEN($F128)&gt;0,1+IFERROR(SUMPRODUCT(TRANSPOSE('Input| Projects'!$AO128:$AQ128),INDEX('Input| Escalations'!$F$27:$L$29,,MATCH(W$9,'Input| Escalations'!$F$21:$L$21,0))),0),0)</f>
        <v>0</v>
      </c>
      <c r="P128" s="10"/>
      <c r="Q128" s="172">
        <f>IFERROR(IF(ISNUMBER(FIND("decision",'Input| Setup'!$F$6)),'Input| Projects'!Y128,'Input| Projects'!I128)*'Input| Escalations'!$I$17*I128,0)</f>
        <v>0</v>
      </c>
      <c r="R128" s="172">
        <f>IFERROR(IF(ISNUMBER(FIND("decision",'Input| Setup'!$F$6)),'Input| Projects'!Z128,'Input| Projects'!J128)*'Input| Escalations'!$I$17*J128,0)</f>
        <v>0</v>
      </c>
      <c r="S128" s="172">
        <f>IFERROR(IF(ISNUMBER(FIND("decision",'Input| Setup'!$F$6)),'Input| Projects'!AA128,'Input| Projects'!K128)*'Input| Escalations'!$I$17*K128,0)</f>
        <v>0</v>
      </c>
      <c r="T128" s="172">
        <f>IFERROR(IF(ISNUMBER(FIND("decision",'Input| Setup'!$F$6)),'Input| Projects'!AB128,'Input| Projects'!L128)*'Input| Escalations'!$I$17*L128,0)</f>
        <v>0</v>
      </c>
      <c r="U128" s="172">
        <f>IFERROR(IF(ISNUMBER(FIND("decision",'Input| Setup'!$F$6)),'Input| Projects'!AC128,'Input| Projects'!M128)*'Input| Escalations'!$I$17*M128,0)</f>
        <v>0</v>
      </c>
      <c r="V128" s="172">
        <f>IFERROR(IF(ISNUMBER(FIND("decision",'Input| Setup'!$F$6)),'Input| Projects'!AD128,'Input| Projects'!N128)*'Input| Escalations'!$I$17*N128,0)</f>
        <v>0</v>
      </c>
      <c r="W128" s="172">
        <f>IFERROR(IF(ISNUMBER(FIND("decision",'Input| Setup'!$F$6)),'Input| Projects'!AE128,'Input| Projects'!O128)*'Input| Escalations'!$I$17*O128,0)</f>
        <v>0</v>
      </c>
      <c r="X128" s="175"/>
      <c r="Y128" s="172">
        <f>IF(ISNUMBER(FIND("decision",'Input| Setup'!$F$6)),'Input| Projects'!AG128,'Input| Projects'!Q128)*I128*'Input| Escalations'!$I$17</f>
        <v>0</v>
      </c>
      <c r="Z128" s="172">
        <f>IF(ISNUMBER(FIND("decision",'Input| Setup'!$F$6)),'Input| Projects'!AH128,'Input| Projects'!R128)*J128*'Input| Escalations'!$I$17</f>
        <v>0</v>
      </c>
      <c r="AA128" s="172">
        <f>IF(ISNUMBER(FIND("decision",'Input| Setup'!$F$6)),'Input| Projects'!AI128,'Input| Projects'!S128)*K128*'Input| Escalations'!$I$17</f>
        <v>0</v>
      </c>
      <c r="AB128" s="172">
        <f>IF(ISNUMBER(FIND("decision",'Input| Setup'!$F$6)),'Input| Projects'!AJ128,'Input| Projects'!T128)*L128*'Input| Escalations'!$I$17</f>
        <v>0</v>
      </c>
      <c r="AC128" s="172">
        <f>IF(ISNUMBER(FIND("decision",'Input| Setup'!$F$6)),'Input| Projects'!AK128,'Input| Projects'!U128)*M128*'Input| Escalations'!$I$17</f>
        <v>0</v>
      </c>
      <c r="AD128" s="172">
        <f>IF(ISNUMBER(FIND("decision",'Input| Setup'!$F$6)),'Input| Projects'!AL128,'Input| Projects'!V128)*N128*'Input| Escalations'!$I$17</f>
        <v>0</v>
      </c>
      <c r="AE128" s="172">
        <f>IF(ISNUMBER(FIND("decision",'Input| Setup'!$F$6)),'Input| Projects'!AM128,'Input| Projects'!W128)*O128*'Input| Escalations'!$I$17</f>
        <v>0</v>
      </c>
      <c r="AF128" s="175"/>
      <c r="AG128" s="172" cm="1">
        <f t="array" ref="AG128">IFERROR(--('Input| Projects'!$AS128="Yes")*_xlfn.SWITCH('Input| Overheads'!$C$50,"Direct costs",'Calc| Overheads Allocation'!C$8*Q128,"Internal labour",'Calc| Overheads Allocation'!C$8*Q128*'Input| Projects'!$AO128,"DNSP defined",'Calc| Overheads Allocation'!C$78*'Input| Projects'!$AV128,0),0)</f>
        <v>0</v>
      </c>
      <c r="AH128" s="172" cm="1">
        <f t="array" ref="AH128">IFERROR(--('Input| Projects'!$AS128="Yes")*_xlfn.SWITCH('Input| Overheads'!$C$50,"Direct costs",'Calc| Overheads Allocation'!D$8*R128,"Internal labour",'Calc| Overheads Allocation'!D$8*R128*'Input| Projects'!$AO128,"DNSP defined",'Calc| Overheads Allocation'!D$78*'Input| Projects'!$AV128,0),0)</f>
        <v>0</v>
      </c>
      <c r="AI128" s="172" cm="1">
        <f t="array" ref="AI128">IFERROR(--('Input| Projects'!$AS128="Yes")*_xlfn.SWITCH('Input| Overheads'!$C$50,"Direct costs",'Calc| Overheads Allocation'!E$8*S128,"Internal labour",'Calc| Overheads Allocation'!E$8*S128*'Input| Projects'!$AO128,"DNSP defined",'Calc| Overheads Allocation'!E$78*'Input| Projects'!$AV128,0),0)</f>
        <v>0</v>
      </c>
      <c r="AJ128" s="172" cm="1">
        <f t="array" ref="AJ128">IFERROR(--('Input| Projects'!$AS128="Yes")*_xlfn.SWITCH('Input| Overheads'!$C$50,"Direct costs",'Calc| Overheads Allocation'!F$8*T128,"Internal labour",'Calc| Overheads Allocation'!F$8*T128*'Input| Projects'!$AO128,"DNSP defined",'Calc| Overheads Allocation'!F$78*'Input| Projects'!$AV128,0),0)</f>
        <v>0</v>
      </c>
      <c r="AK128" s="172" cm="1">
        <f t="array" ref="AK128">IFERROR(--('Input| Projects'!$AS128="Yes")*_xlfn.SWITCH('Input| Overheads'!$C$50,"Direct costs",'Calc| Overheads Allocation'!G$8*U128,"Internal labour",'Calc| Overheads Allocation'!G$8*U128*'Input| Projects'!$AO128,"DNSP defined",'Calc| Overheads Allocation'!G$78*'Input| Projects'!$AV128,0),0)</f>
        <v>0</v>
      </c>
      <c r="AL128" s="172" cm="1">
        <f t="array" ref="AL128">IFERROR(--('Input| Projects'!$AS128="Yes")*_xlfn.SWITCH('Input| Overheads'!$C$50,"Direct costs",'Calc| Overheads Allocation'!H$8*V128,"Internal labour",'Calc| Overheads Allocation'!H$8*V128*'Input| Projects'!$AO128,"DNSP defined",'Calc| Overheads Allocation'!H$78*'Input| Projects'!$AV128,0),0)</f>
        <v>0</v>
      </c>
      <c r="AM128" s="172" cm="1">
        <f t="array" ref="AM128">IFERROR(--('Input| Projects'!$AS128="Yes")*_xlfn.SWITCH('Input| Overheads'!$C$50,"Direct costs",'Calc| Overheads Allocation'!I$8*W128,"Internal labour",'Calc| Overheads Allocation'!I$8*W128*'Input| Projects'!$AO128,"DNSP defined",'Calc| Overheads Allocation'!I$78*'Input| Projects'!$AV128,0),0)</f>
        <v>0</v>
      </c>
      <c r="AN128" s="175"/>
      <c r="AO128" s="172" cm="1">
        <f t="array" ref="AO128">IFERROR(--('Input| Projects'!$AT128="Yes")*_xlfn.SWITCH('Input| Overheads'!$C$50,"Direct costs",'Calc| Overheads Allocation'!C$9*Q128,"Internal labour",'Calc| Overheads Allocation'!C$9*Q128*'Input| Projects'!$AO128,"DNSP defined",'Calc| Overheads Allocation'!C$79*'Input| Projects'!$AW128,0),0)</f>
        <v>0</v>
      </c>
      <c r="AP128" s="172" cm="1">
        <f t="array" ref="AP128">IFERROR(--('Input| Projects'!$AT128="Yes")*_xlfn.SWITCH('Input| Overheads'!$C$50,"Direct costs",'Calc| Overheads Allocation'!D$9*R128,"Internal labour",'Calc| Overheads Allocation'!D$9*R128*'Input| Projects'!$AO128,"DNSP defined",'Calc| Overheads Allocation'!D$79*'Input| Projects'!$AW128,0),0)</f>
        <v>0</v>
      </c>
      <c r="AQ128" s="172" cm="1">
        <f t="array" ref="AQ128">IFERROR(--('Input| Projects'!$AT128="Yes")*_xlfn.SWITCH('Input| Overheads'!$C$50,"Direct costs",'Calc| Overheads Allocation'!E$9*S128,"Internal labour",'Calc| Overheads Allocation'!E$9*S128*'Input| Projects'!$AO128,"DNSP defined",'Calc| Overheads Allocation'!E$79*'Input| Projects'!$AW128,0),0)</f>
        <v>0</v>
      </c>
      <c r="AR128" s="172" cm="1">
        <f t="array" ref="AR128">IFERROR(--('Input| Projects'!$AT128="Yes")*_xlfn.SWITCH('Input| Overheads'!$C$50,"Direct costs",'Calc| Overheads Allocation'!F$9*T128,"Internal labour",'Calc| Overheads Allocation'!F$9*T128*'Input| Projects'!$AO128,"DNSP defined",'Calc| Overheads Allocation'!F$79*'Input| Projects'!$AW128,0),0)</f>
        <v>0</v>
      </c>
      <c r="AS128" s="172" cm="1">
        <f t="array" ref="AS128">IFERROR(--('Input| Projects'!$AT128="Yes")*_xlfn.SWITCH('Input| Overheads'!$C$50,"Direct costs",'Calc| Overheads Allocation'!G$9*U128,"Internal labour",'Calc| Overheads Allocation'!G$9*U128*'Input| Projects'!$AO128,"DNSP defined",'Calc| Overheads Allocation'!G$79*'Input| Projects'!$AW128,0),0)</f>
        <v>0</v>
      </c>
      <c r="AT128" s="172" cm="1">
        <f t="array" ref="AT128">IFERROR(--('Input| Projects'!$AT128="Yes")*_xlfn.SWITCH('Input| Overheads'!$C$50,"Direct costs",'Calc| Overheads Allocation'!H$9*V128,"Internal labour",'Calc| Overheads Allocation'!H$9*V128*'Input| Projects'!$AO128,"DNSP defined",'Calc| Overheads Allocation'!H$79*'Input| Projects'!$AW128,0),0)</f>
        <v>0</v>
      </c>
      <c r="AU128" s="172" cm="1">
        <f t="array" ref="AU128">IFERROR(--('Input| Projects'!$AT128="Yes")*_xlfn.SWITCH('Input| Overheads'!$C$50,"Direct costs",'Calc| Overheads Allocation'!I$9*W128,"Internal labour",'Calc| Overheads Allocation'!I$9*W128*'Input| Projects'!$AO128,"DNSP defined",'Calc| Overheads Allocation'!I$79*'Input| Projects'!$AW128,0),0)</f>
        <v>0</v>
      </c>
      <c r="AV128" s="175"/>
      <c r="AW128" s="172">
        <f t="shared" si="46"/>
        <v>0</v>
      </c>
      <c r="AX128" s="172">
        <f t="shared" si="47"/>
        <v>0</v>
      </c>
      <c r="AY128" s="172">
        <f t="shared" si="48"/>
        <v>0</v>
      </c>
      <c r="AZ128" s="172">
        <f t="shared" si="49"/>
        <v>0</v>
      </c>
      <c r="BA128" s="172">
        <f t="shared" si="50"/>
        <v>0</v>
      </c>
      <c r="BB128" s="172">
        <f t="shared" si="51"/>
        <v>0</v>
      </c>
      <c r="BC128" s="172">
        <f t="shared" si="52"/>
        <v>0</v>
      </c>
      <c r="BD128" s="176"/>
      <c r="BE128" s="172">
        <f t="shared" si="53"/>
        <v>0</v>
      </c>
      <c r="BF128" s="172">
        <f t="shared" si="54"/>
        <v>0</v>
      </c>
      <c r="BG128" s="172">
        <f t="shared" si="55"/>
        <v>0</v>
      </c>
      <c r="BH128" s="172">
        <f t="shared" si="56"/>
        <v>0</v>
      </c>
      <c r="BI128" s="172">
        <f t="shared" si="57"/>
        <v>0</v>
      </c>
      <c r="BJ128" s="172">
        <f t="shared" si="58"/>
        <v>0</v>
      </c>
      <c r="BK128" s="172">
        <f t="shared" si="59"/>
        <v>0</v>
      </c>
      <c r="BL128" s="176"/>
      <c r="BM128" s="172">
        <f t="shared" si="38"/>
        <v>0</v>
      </c>
      <c r="BN128" s="172">
        <f t="shared" si="39"/>
        <v>0</v>
      </c>
      <c r="BO128" s="172">
        <f t="shared" si="40"/>
        <v>0</v>
      </c>
      <c r="BP128" s="172">
        <f t="shared" si="41"/>
        <v>0</v>
      </c>
      <c r="BQ128" s="172">
        <f t="shared" si="42"/>
        <v>0</v>
      </c>
      <c r="BR128" s="172">
        <f t="shared" si="43"/>
        <v>0</v>
      </c>
      <c r="BS128" s="172">
        <f t="shared" si="44"/>
        <v>0</v>
      </c>
      <c r="BT128" s="55"/>
      <c r="BU128" s="158">
        <f>SUMIF('Input| Projects'!$BA$8:$CX$8,RIGHT(BU$9,3),'Input| Projects'!$BA128:$CX128)</f>
        <v>0</v>
      </c>
      <c r="BV128" s="158">
        <f>SUMIF('Input| Projects'!$BA$8:$CX$8,RIGHT(BV$9,3),'Input| Projects'!$BA128:$CX128)</f>
        <v>0</v>
      </c>
      <c r="BW128" s="79" t="str">
        <f t="shared" si="45"/>
        <v/>
      </c>
    </row>
    <row r="129" spans="2:75" x14ac:dyDescent="0.2">
      <c r="B129" s="123">
        <f>IFERROR('Input| Projects'!B129,"")</f>
        <v>120</v>
      </c>
      <c r="C129" s="160" t="str">
        <f>IFERROR(IF('Input| Projects'!C129="","",'Input| Projects'!C129),"")</f>
        <v/>
      </c>
      <c r="D129" s="160" t="str">
        <f>IFERROR(IF('Input| Projects'!D129="","",'Input| Projects'!D129),"")</f>
        <v/>
      </c>
      <c r="E129" s="53"/>
      <c r="F129" s="160" t="str">
        <f>IF(LEN('Input| Projects'!F129)&gt;0,'Input| Projects'!F129,"")</f>
        <v/>
      </c>
      <c r="G129" s="160" t="str">
        <f>IF(LEN('Input| Projects'!G129)&gt;0,'Input| Projects'!G129,"")</f>
        <v/>
      </c>
      <c r="H129" s="10"/>
      <c r="I129" s="194" cm="1">
        <f t="array" ref="I129">IF(LEN($F129)&gt;0,1+IFERROR(SUMPRODUCT(TRANSPOSE('Input| Projects'!$AO129:$AQ129),INDEX('Input| Escalations'!$F$27:$L$29,,MATCH(Q$9,'Input| Escalations'!$F$21:$L$21,0))),0),0)</f>
        <v>0</v>
      </c>
      <c r="J129" s="194" cm="1">
        <f t="array" ref="J129">IF(LEN($F129)&gt;0,1+IFERROR(SUMPRODUCT(TRANSPOSE('Input| Projects'!$AO129:$AQ129),INDEX('Input| Escalations'!$F$27:$L$29,,MATCH(R$9,'Input| Escalations'!$F$21:$L$21,0))),0),0)</f>
        <v>0</v>
      </c>
      <c r="K129" s="194" cm="1">
        <f t="array" ref="K129">IF(LEN($F129)&gt;0,1+IFERROR(SUMPRODUCT(TRANSPOSE('Input| Projects'!$AO129:$AQ129),INDEX('Input| Escalations'!$F$27:$L$29,,MATCH(S$9,'Input| Escalations'!$F$21:$L$21,0))),0),0)</f>
        <v>0</v>
      </c>
      <c r="L129" s="194" cm="1">
        <f t="array" ref="L129">IF(LEN($F129)&gt;0,1+IFERROR(SUMPRODUCT(TRANSPOSE('Input| Projects'!$AO129:$AQ129),INDEX('Input| Escalations'!$F$27:$L$29,,MATCH(T$9,'Input| Escalations'!$F$21:$L$21,0))),0),0)</f>
        <v>0</v>
      </c>
      <c r="M129" s="194" cm="1">
        <f t="array" ref="M129">IF(LEN($F129)&gt;0,1+IFERROR(SUMPRODUCT(TRANSPOSE('Input| Projects'!$AO129:$AQ129),INDEX('Input| Escalations'!$F$27:$L$29,,MATCH(U$9,'Input| Escalations'!$F$21:$L$21,0))),0),0)</f>
        <v>0</v>
      </c>
      <c r="N129" s="194" cm="1">
        <f t="array" ref="N129">IF(LEN($F129)&gt;0,1+IFERROR(SUMPRODUCT(TRANSPOSE('Input| Projects'!$AO129:$AQ129),INDEX('Input| Escalations'!$F$27:$L$29,,MATCH(V$9,'Input| Escalations'!$F$21:$L$21,0))),0),0)</f>
        <v>0</v>
      </c>
      <c r="O129" s="194" cm="1">
        <f t="array" ref="O129">IF(LEN($F129)&gt;0,1+IFERROR(SUMPRODUCT(TRANSPOSE('Input| Projects'!$AO129:$AQ129),INDEX('Input| Escalations'!$F$27:$L$29,,MATCH(W$9,'Input| Escalations'!$F$21:$L$21,0))),0),0)</f>
        <v>0</v>
      </c>
      <c r="P129" s="10"/>
      <c r="Q129" s="172">
        <f>IFERROR(IF(ISNUMBER(FIND("decision",'Input| Setup'!$F$6)),'Input| Projects'!Y129,'Input| Projects'!I129)*'Input| Escalations'!$I$17*I129,0)</f>
        <v>0</v>
      </c>
      <c r="R129" s="172">
        <f>IFERROR(IF(ISNUMBER(FIND("decision",'Input| Setup'!$F$6)),'Input| Projects'!Z129,'Input| Projects'!J129)*'Input| Escalations'!$I$17*J129,0)</f>
        <v>0</v>
      </c>
      <c r="S129" s="172">
        <f>IFERROR(IF(ISNUMBER(FIND("decision",'Input| Setup'!$F$6)),'Input| Projects'!AA129,'Input| Projects'!K129)*'Input| Escalations'!$I$17*K129,0)</f>
        <v>0</v>
      </c>
      <c r="T129" s="172">
        <f>IFERROR(IF(ISNUMBER(FIND("decision",'Input| Setup'!$F$6)),'Input| Projects'!AB129,'Input| Projects'!L129)*'Input| Escalations'!$I$17*L129,0)</f>
        <v>0</v>
      </c>
      <c r="U129" s="172">
        <f>IFERROR(IF(ISNUMBER(FIND("decision",'Input| Setup'!$F$6)),'Input| Projects'!AC129,'Input| Projects'!M129)*'Input| Escalations'!$I$17*M129,0)</f>
        <v>0</v>
      </c>
      <c r="V129" s="172">
        <f>IFERROR(IF(ISNUMBER(FIND("decision",'Input| Setup'!$F$6)),'Input| Projects'!AD129,'Input| Projects'!N129)*'Input| Escalations'!$I$17*N129,0)</f>
        <v>0</v>
      </c>
      <c r="W129" s="172">
        <f>IFERROR(IF(ISNUMBER(FIND("decision",'Input| Setup'!$F$6)),'Input| Projects'!AE129,'Input| Projects'!O129)*'Input| Escalations'!$I$17*O129,0)</f>
        <v>0</v>
      </c>
      <c r="X129" s="175"/>
      <c r="Y129" s="172">
        <f>IF(ISNUMBER(FIND("decision",'Input| Setup'!$F$6)),'Input| Projects'!AG129,'Input| Projects'!Q129)*I129*'Input| Escalations'!$I$17</f>
        <v>0</v>
      </c>
      <c r="Z129" s="172">
        <f>IF(ISNUMBER(FIND("decision",'Input| Setup'!$F$6)),'Input| Projects'!AH129,'Input| Projects'!R129)*J129*'Input| Escalations'!$I$17</f>
        <v>0</v>
      </c>
      <c r="AA129" s="172">
        <f>IF(ISNUMBER(FIND("decision",'Input| Setup'!$F$6)),'Input| Projects'!AI129,'Input| Projects'!S129)*K129*'Input| Escalations'!$I$17</f>
        <v>0</v>
      </c>
      <c r="AB129" s="172">
        <f>IF(ISNUMBER(FIND("decision",'Input| Setup'!$F$6)),'Input| Projects'!AJ129,'Input| Projects'!T129)*L129*'Input| Escalations'!$I$17</f>
        <v>0</v>
      </c>
      <c r="AC129" s="172">
        <f>IF(ISNUMBER(FIND("decision",'Input| Setup'!$F$6)),'Input| Projects'!AK129,'Input| Projects'!U129)*M129*'Input| Escalations'!$I$17</f>
        <v>0</v>
      </c>
      <c r="AD129" s="172">
        <f>IF(ISNUMBER(FIND("decision",'Input| Setup'!$F$6)),'Input| Projects'!AL129,'Input| Projects'!V129)*N129*'Input| Escalations'!$I$17</f>
        <v>0</v>
      </c>
      <c r="AE129" s="172">
        <f>IF(ISNUMBER(FIND("decision",'Input| Setup'!$F$6)),'Input| Projects'!AM129,'Input| Projects'!W129)*O129*'Input| Escalations'!$I$17</f>
        <v>0</v>
      </c>
      <c r="AF129" s="175"/>
      <c r="AG129" s="172" cm="1">
        <f t="array" ref="AG129">IFERROR(--('Input| Projects'!$AS129="Yes")*_xlfn.SWITCH('Input| Overheads'!$C$50,"Direct costs",'Calc| Overheads Allocation'!C$8*Q129,"Internal labour",'Calc| Overheads Allocation'!C$8*Q129*'Input| Projects'!$AO129,"DNSP defined",'Calc| Overheads Allocation'!C$78*'Input| Projects'!$AV129,0),0)</f>
        <v>0</v>
      </c>
      <c r="AH129" s="172" cm="1">
        <f t="array" ref="AH129">IFERROR(--('Input| Projects'!$AS129="Yes")*_xlfn.SWITCH('Input| Overheads'!$C$50,"Direct costs",'Calc| Overheads Allocation'!D$8*R129,"Internal labour",'Calc| Overheads Allocation'!D$8*R129*'Input| Projects'!$AO129,"DNSP defined",'Calc| Overheads Allocation'!D$78*'Input| Projects'!$AV129,0),0)</f>
        <v>0</v>
      </c>
      <c r="AI129" s="172" cm="1">
        <f t="array" ref="AI129">IFERROR(--('Input| Projects'!$AS129="Yes")*_xlfn.SWITCH('Input| Overheads'!$C$50,"Direct costs",'Calc| Overheads Allocation'!E$8*S129,"Internal labour",'Calc| Overheads Allocation'!E$8*S129*'Input| Projects'!$AO129,"DNSP defined",'Calc| Overheads Allocation'!E$78*'Input| Projects'!$AV129,0),0)</f>
        <v>0</v>
      </c>
      <c r="AJ129" s="172" cm="1">
        <f t="array" ref="AJ129">IFERROR(--('Input| Projects'!$AS129="Yes")*_xlfn.SWITCH('Input| Overheads'!$C$50,"Direct costs",'Calc| Overheads Allocation'!F$8*T129,"Internal labour",'Calc| Overheads Allocation'!F$8*T129*'Input| Projects'!$AO129,"DNSP defined",'Calc| Overheads Allocation'!F$78*'Input| Projects'!$AV129,0),0)</f>
        <v>0</v>
      </c>
      <c r="AK129" s="172" cm="1">
        <f t="array" ref="AK129">IFERROR(--('Input| Projects'!$AS129="Yes")*_xlfn.SWITCH('Input| Overheads'!$C$50,"Direct costs",'Calc| Overheads Allocation'!G$8*U129,"Internal labour",'Calc| Overheads Allocation'!G$8*U129*'Input| Projects'!$AO129,"DNSP defined",'Calc| Overheads Allocation'!G$78*'Input| Projects'!$AV129,0),0)</f>
        <v>0</v>
      </c>
      <c r="AL129" s="172" cm="1">
        <f t="array" ref="AL129">IFERROR(--('Input| Projects'!$AS129="Yes")*_xlfn.SWITCH('Input| Overheads'!$C$50,"Direct costs",'Calc| Overheads Allocation'!H$8*V129,"Internal labour",'Calc| Overheads Allocation'!H$8*V129*'Input| Projects'!$AO129,"DNSP defined",'Calc| Overheads Allocation'!H$78*'Input| Projects'!$AV129,0),0)</f>
        <v>0</v>
      </c>
      <c r="AM129" s="172" cm="1">
        <f t="array" ref="AM129">IFERROR(--('Input| Projects'!$AS129="Yes")*_xlfn.SWITCH('Input| Overheads'!$C$50,"Direct costs",'Calc| Overheads Allocation'!I$8*W129,"Internal labour",'Calc| Overheads Allocation'!I$8*W129*'Input| Projects'!$AO129,"DNSP defined",'Calc| Overheads Allocation'!I$78*'Input| Projects'!$AV129,0),0)</f>
        <v>0</v>
      </c>
      <c r="AN129" s="175"/>
      <c r="AO129" s="172" cm="1">
        <f t="array" ref="AO129">IFERROR(--('Input| Projects'!$AT129="Yes")*_xlfn.SWITCH('Input| Overheads'!$C$50,"Direct costs",'Calc| Overheads Allocation'!C$9*Q129,"Internal labour",'Calc| Overheads Allocation'!C$9*Q129*'Input| Projects'!$AO129,"DNSP defined",'Calc| Overheads Allocation'!C$79*'Input| Projects'!$AW129,0),0)</f>
        <v>0</v>
      </c>
      <c r="AP129" s="172" cm="1">
        <f t="array" ref="AP129">IFERROR(--('Input| Projects'!$AT129="Yes")*_xlfn.SWITCH('Input| Overheads'!$C$50,"Direct costs",'Calc| Overheads Allocation'!D$9*R129,"Internal labour",'Calc| Overheads Allocation'!D$9*R129*'Input| Projects'!$AO129,"DNSP defined",'Calc| Overheads Allocation'!D$79*'Input| Projects'!$AW129,0),0)</f>
        <v>0</v>
      </c>
      <c r="AQ129" s="172" cm="1">
        <f t="array" ref="AQ129">IFERROR(--('Input| Projects'!$AT129="Yes")*_xlfn.SWITCH('Input| Overheads'!$C$50,"Direct costs",'Calc| Overheads Allocation'!E$9*S129,"Internal labour",'Calc| Overheads Allocation'!E$9*S129*'Input| Projects'!$AO129,"DNSP defined",'Calc| Overheads Allocation'!E$79*'Input| Projects'!$AW129,0),0)</f>
        <v>0</v>
      </c>
      <c r="AR129" s="172" cm="1">
        <f t="array" ref="AR129">IFERROR(--('Input| Projects'!$AT129="Yes")*_xlfn.SWITCH('Input| Overheads'!$C$50,"Direct costs",'Calc| Overheads Allocation'!F$9*T129,"Internal labour",'Calc| Overheads Allocation'!F$9*T129*'Input| Projects'!$AO129,"DNSP defined",'Calc| Overheads Allocation'!F$79*'Input| Projects'!$AW129,0),0)</f>
        <v>0</v>
      </c>
      <c r="AS129" s="172" cm="1">
        <f t="array" ref="AS129">IFERROR(--('Input| Projects'!$AT129="Yes")*_xlfn.SWITCH('Input| Overheads'!$C$50,"Direct costs",'Calc| Overheads Allocation'!G$9*U129,"Internal labour",'Calc| Overheads Allocation'!G$9*U129*'Input| Projects'!$AO129,"DNSP defined",'Calc| Overheads Allocation'!G$79*'Input| Projects'!$AW129,0),0)</f>
        <v>0</v>
      </c>
      <c r="AT129" s="172" cm="1">
        <f t="array" ref="AT129">IFERROR(--('Input| Projects'!$AT129="Yes")*_xlfn.SWITCH('Input| Overheads'!$C$50,"Direct costs",'Calc| Overheads Allocation'!H$9*V129,"Internal labour",'Calc| Overheads Allocation'!H$9*V129*'Input| Projects'!$AO129,"DNSP defined",'Calc| Overheads Allocation'!H$79*'Input| Projects'!$AW129,0),0)</f>
        <v>0</v>
      </c>
      <c r="AU129" s="172" cm="1">
        <f t="array" ref="AU129">IFERROR(--('Input| Projects'!$AT129="Yes")*_xlfn.SWITCH('Input| Overheads'!$C$50,"Direct costs",'Calc| Overheads Allocation'!I$9*W129,"Internal labour",'Calc| Overheads Allocation'!I$9*W129*'Input| Projects'!$AO129,"DNSP defined",'Calc| Overheads Allocation'!I$79*'Input| Projects'!$AW129,0),0)</f>
        <v>0</v>
      </c>
      <c r="AV129" s="175"/>
      <c r="AW129" s="172">
        <f t="shared" si="46"/>
        <v>0</v>
      </c>
      <c r="AX129" s="172">
        <f t="shared" si="47"/>
        <v>0</v>
      </c>
      <c r="AY129" s="172">
        <f t="shared" si="48"/>
        <v>0</v>
      </c>
      <c r="AZ129" s="172">
        <f t="shared" si="49"/>
        <v>0</v>
      </c>
      <c r="BA129" s="172">
        <f t="shared" si="50"/>
        <v>0</v>
      </c>
      <c r="BB129" s="172">
        <f t="shared" si="51"/>
        <v>0</v>
      </c>
      <c r="BC129" s="172">
        <f t="shared" si="52"/>
        <v>0</v>
      </c>
      <c r="BD129" s="176"/>
      <c r="BE129" s="172">
        <f t="shared" si="53"/>
        <v>0</v>
      </c>
      <c r="BF129" s="172">
        <f t="shared" si="54"/>
        <v>0</v>
      </c>
      <c r="BG129" s="172">
        <f t="shared" si="55"/>
        <v>0</v>
      </c>
      <c r="BH129" s="172">
        <f t="shared" si="56"/>
        <v>0</v>
      </c>
      <c r="BI129" s="172">
        <f t="shared" si="57"/>
        <v>0</v>
      </c>
      <c r="BJ129" s="172">
        <f t="shared" si="58"/>
        <v>0</v>
      </c>
      <c r="BK129" s="172">
        <f t="shared" si="59"/>
        <v>0</v>
      </c>
      <c r="BL129" s="176"/>
      <c r="BM129" s="172">
        <f t="shared" si="38"/>
        <v>0</v>
      </c>
      <c r="BN129" s="172">
        <f t="shared" si="39"/>
        <v>0</v>
      </c>
      <c r="BO129" s="172">
        <f t="shared" si="40"/>
        <v>0</v>
      </c>
      <c r="BP129" s="172">
        <f t="shared" si="41"/>
        <v>0</v>
      </c>
      <c r="BQ129" s="172">
        <f t="shared" si="42"/>
        <v>0</v>
      </c>
      <c r="BR129" s="172">
        <f t="shared" si="43"/>
        <v>0</v>
      </c>
      <c r="BS129" s="172">
        <f t="shared" si="44"/>
        <v>0</v>
      </c>
      <c r="BT129" s="55"/>
      <c r="BU129" s="158">
        <f>SUMIF('Input| Projects'!$BA$8:$CX$8,RIGHT(BU$9,3),'Input| Projects'!$BA129:$CX129)</f>
        <v>0</v>
      </c>
      <c r="BV129" s="158">
        <f>SUMIF('Input| Projects'!$BA$8:$CX$8,RIGHT(BV$9,3),'Input| Projects'!$BA129:$CX129)</f>
        <v>0</v>
      </c>
      <c r="BW129" s="79" t="str">
        <f t="shared" si="45"/>
        <v/>
      </c>
    </row>
    <row r="130" spans="2:75" x14ac:dyDescent="0.2">
      <c r="B130" s="123">
        <f>IFERROR('Input| Projects'!B130,"")</f>
        <v>121</v>
      </c>
      <c r="C130" s="160" t="str">
        <f>IFERROR(IF('Input| Projects'!C130="","",'Input| Projects'!C130),"")</f>
        <v/>
      </c>
      <c r="D130" s="160" t="str">
        <f>IFERROR(IF('Input| Projects'!D130="","",'Input| Projects'!D130),"")</f>
        <v/>
      </c>
      <c r="E130" s="53"/>
      <c r="F130" s="160" t="str">
        <f>IF(LEN('Input| Projects'!F130)&gt;0,'Input| Projects'!F130,"")</f>
        <v/>
      </c>
      <c r="G130" s="160" t="str">
        <f>IF(LEN('Input| Projects'!G130)&gt;0,'Input| Projects'!G130,"")</f>
        <v/>
      </c>
      <c r="H130" s="10"/>
      <c r="I130" s="194" cm="1">
        <f t="array" ref="I130">IF(LEN($F130)&gt;0,1+IFERROR(SUMPRODUCT(TRANSPOSE('Input| Projects'!$AO130:$AQ130),INDEX('Input| Escalations'!$F$27:$L$29,,MATCH(Q$9,'Input| Escalations'!$F$21:$L$21,0))),0),0)</f>
        <v>0</v>
      </c>
      <c r="J130" s="194" cm="1">
        <f t="array" ref="J130">IF(LEN($F130)&gt;0,1+IFERROR(SUMPRODUCT(TRANSPOSE('Input| Projects'!$AO130:$AQ130),INDEX('Input| Escalations'!$F$27:$L$29,,MATCH(R$9,'Input| Escalations'!$F$21:$L$21,0))),0),0)</f>
        <v>0</v>
      </c>
      <c r="K130" s="194" cm="1">
        <f t="array" ref="K130">IF(LEN($F130)&gt;0,1+IFERROR(SUMPRODUCT(TRANSPOSE('Input| Projects'!$AO130:$AQ130),INDEX('Input| Escalations'!$F$27:$L$29,,MATCH(S$9,'Input| Escalations'!$F$21:$L$21,0))),0),0)</f>
        <v>0</v>
      </c>
      <c r="L130" s="194" cm="1">
        <f t="array" ref="L130">IF(LEN($F130)&gt;0,1+IFERROR(SUMPRODUCT(TRANSPOSE('Input| Projects'!$AO130:$AQ130),INDEX('Input| Escalations'!$F$27:$L$29,,MATCH(T$9,'Input| Escalations'!$F$21:$L$21,0))),0),0)</f>
        <v>0</v>
      </c>
      <c r="M130" s="194" cm="1">
        <f t="array" ref="M130">IF(LEN($F130)&gt;0,1+IFERROR(SUMPRODUCT(TRANSPOSE('Input| Projects'!$AO130:$AQ130),INDEX('Input| Escalations'!$F$27:$L$29,,MATCH(U$9,'Input| Escalations'!$F$21:$L$21,0))),0),0)</f>
        <v>0</v>
      </c>
      <c r="N130" s="194" cm="1">
        <f t="array" ref="N130">IF(LEN($F130)&gt;0,1+IFERROR(SUMPRODUCT(TRANSPOSE('Input| Projects'!$AO130:$AQ130),INDEX('Input| Escalations'!$F$27:$L$29,,MATCH(V$9,'Input| Escalations'!$F$21:$L$21,0))),0),0)</f>
        <v>0</v>
      </c>
      <c r="O130" s="194" cm="1">
        <f t="array" ref="O130">IF(LEN($F130)&gt;0,1+IFERROR(SUMPRODUCT(TRANSPOSE('Input| Projects'!$AO130:$AQ130),INDEX('Input| Escalations'!$F$27:$L$29,,MATCH(W$9,'Input| Escalations'!$F$21:$L$21,0))),0),0)</f>
        <v>0</v>
      </c>
      <c r="P130" s="10"/>
      <c r="Q130" s="172">
        <f>IFERROR(IF(ISNUMBER(FIND("decision",'Input| Setup'!$F$6)),'Input| Projects'!Y130,'Input| Projects'!I130)*'Input| Escalations'!$I$17*I130,0)</f>
        <v>0</v>
      </c>
      <c r="R130" s="172">
        <f>IFERROR(IF(ISNUMBER(FIND("decision",'Input| Setup'!$F$6)),'Input| Projects'!Z130,'Input| Projects'!J130)*'Input| Escalations'!$I$17*J130,0)</f>
        <v>0</v>
      </c>
      <c r="S130" s="172">
        <f>IFERROR(IF(ISNUMBER(FIND("decision",'Input| Setup'!$F$6)),'Input| Projects'!AA130,'Input| Projects'!K130)*'Input| Escalations'!$I$17*K130,0)</f>
        <v>0</v>
      </c>
      <c r="T130" s="172">
        <f>IFERROR(IF(ISNUMBER(FIND("decision",'Input| Setup'!$F$6)),'Input| Projects'!AB130,'Input| Projects'!L130)*'Input| Escalations'!$I$17*L130,0)</f>
        <v>0</v>
      </c>
      <c r="U130" s="172">
        <f>IFERROR(IF(ISNUMBER(FIND("decision",'Input| Setup'!$F$6)),'Input| Projects'!AC130,'Input| Projects'!M130)*'Input| Escalations'!$I$17*M130,0)</f>
        <v>0</v>
      </c>
      <c r="V130" s="172">
        <f>IFERROR(IF(ISNUMBER(FIND("decision",'Input| Setup'!$F$6)),'Input| Projects'!AD130,'Input| Projects'!N130)*'Input| Escalations'!$I$17*N130,0)</f>
        <v>0</v>
      </c>
      <c r="W130" s="172">
        <f>IFERROR(IF(ISNUMBER(FIND("decision",'Input| Setup'!$F$6)),'Input| Projects'!AE130,'Input| Projects'!O130)*'Input| Escalations'!$I$17*O130,0)</f>
        <v>0</v>
      </c>
      <c r="X130" s="175"/>
      <c r="Y130" s="172">
        <f>IF(ISNUMBER(FIND("decision",'Input| Setup'!$F$6)),'Input| Projects'!AG130,'Input| Projects'!Q130)*I130*'Input| Escalations'!$I$17</f>
        <v>0</v>
      </c>
      <c r="Z130" s="172">
        <f>IF(ISNUMBER(FIND("decision",'Input| Setup'!$F$6)),'Input| Projects'!AH130,'Input| Projects'!R130)*J130*'Input| Escalations'!$I$17</f>
        <v>0</v>
      </c>
      <c r="AA130" s="172">
        <f>IF(ISNUMBER(FIND("decision",'Input| Setup'!$F$6)),'Input| Projects'!AI130,'Input| Projects'!S130)*K130*'Input| Escalations'!$I$17</f>
        <v>0</v>
      </c>
      <c r="AB130" s="172">
        <f>IF(ISNUMBER(FIND("decision",'Input| Setup'!$F$6)),'Input| Projects'!AJ130,'Input| Projects'!T130)*L130*'Input| Escalations'!$I$17</f>
        <v>0</v>
      </c>
      <c r="AC130" s="172">
        <f>IF(ISNUMBER(FIND("decision",'Input| Setup'!$F$6)),'Input| Projects'!AK130,'Input| Projects'!U130)*M130*'Input| Escalations'!$I$17</f>
        <v>0</v>
      </c>
      <c r="AD130" s="172">
        <f>IF(ISNUMBER(FIND("decision",'Input| Setup'!$F$6)),'Input| Projects'!AL130,'Input| Projects'!V130)*N130*'Input| Escalations'!$I$17</f>
        <v>0</v>
      </c>
      <c r="AE130" s="172">
        <f>IF(ISNUMBER(FIND("decision",'Input| Setup'!$F$6)),'Input| Projects'!AM130,'Input| Projects'!W130)*O130*'Input| Escalations'!$I$17</f>
        <v>0</v>
      </c>
      <c r="AF130" s="175"/>
      <c r="AG130" s="172" cm="1">
        <f t="array" ref="AG130">IFERROR(--('Input| Projects'!$AS130="Yes")*_xlfn.SWITCH('Input| Overheads'!$C$50,"Direct costs",'Calc| Overheads Allocation'!C$8*Q130,"Internal labour",'Calc| Overheads Allocation'!C$8*Q130*'Input| Projects'!$AO130,"DNSP defined",'Calc| Overheads Allocation'!C$78*'Input| Projects'!$AV130,0),0)</f>
        <v>0</v>
      </c>
      <c r="AH130" s="172" cm="1">
        <f t="array" ref="AH130">IFERROR(--('Input| Projects'!$AS130="Yes")*_xlfn.SWITCH('Input| Overheads'!$C$50,"Direct costs",'Calc| Overheads Allocation'!D$8*R130,"Internal labour",'Calc| Overheads Allocation'!D$8*R130*'Input| Projects'!$AO130,"DNSP defined",'Calc| Overheads Allocation'!D$78*'Input| Projects'!$AV130,0),0)</f>
        <v>0</v>
      </c>
      <c r="AI130" s="172" cm="1">
        <f t="array" ref="AI130">IFERROR(--('Input| Projects'!$AS130="Yes")*_xlfn.SWITCH('Input| Overheads'!$C$50,"Direct costs",'Calc| Overheads Allocation'!E$8*S130,"Internal labour",'Calc| Overheads Allocation'!E$8*S130*'Input| Projects'!$AO130,"DNSP defined",'Calc| Overheads Allocation'!E$78*'Input| Projects'!$AV130,0),0)</f>
        <v>0</v>
      </c>
      <c r="AJ130" s="172" cm="1">
        <f t="array" ref="AJ130">IFERROR(--('Input| Projects'!$AS130="Yes")*_xlfn.SWITCH('Input| Overheads'!$C$50,"Direct costs",'Calc| Overheads Allocation'!F$8*T130,"Internal labour",'Calc| Overheads Allocation'!F$8*T130*'Input| Projects'!$AO130,"DNSP defined",'Calc| Overheads Allocation'!F$78*'Input| Projects'!$AV130,0),0)</f>
        <v>0</v>
      </c>
      <c r="AK130" s="172" cm="1">
        <f t="array" ref="AK130">IFERROR(--('Input| Projects'!$AS130="Yes")*_xlfn.SWITCH('Input| Overheads'!$C$50,"Direct costs",'Calc| Overheads Allocation'!G$8*U130,"Internal labour",'Calc| Overheads Allocation'!G$8*U130*'Input| Projects'!$AO130,"DNSP defined",'Calc| Overheads Allocation'!G$78*'Input| Projects'!$AV130,0),0)</f>
        <v>0</v>
      </c>
      <c r="AL130" s="172" cm="1">
        <f t="array" ref="AL130">IFERROR(--('Input| Projects'!$AS130="Yes")*_xlfn.SWITCH('Input| Overheads'!$C$50,"Direct costs",'Calc| Overheads Allocation'!H$8*V130,"Internal labour",'Calc| Overheads Allocation'!H$8*V130*'Input| Projects'!$AO130,"DNSP defined",'Calc| Overheads Allocation'!H$78*'Input| Projects'!$AV130,0),0)</f>
        <v>0</v>
      </c>
      <c r="AM130" s="172" cm="1">
        <f t="array" ref="AM130">IFERROR(--('Input| Projects'!$AS130="Yes")*_xlfn.SWITCH('Input| Overheads'!$C$50,"Direct costs",'Calc| Overheads Allocation'!I$8*W130,"Internal labour",'Calc| Overheads Allocation'!I$8*W130*'Input| Projects'!$AO130,"DNSP defined",'Calc| Overheads Allocation'!I$78*'Input| Projects'!$AV130,0),0)</f>
        <v>0</v>
      </c>
      <c r="AN130" s="175"/>
      <c r="AO130" s="172" cm="1">
        <f t="array" ref="AO130">IFERROR(--('Input| Projects'!$AT130="Yes")*_xlfn.SWITCH('Input| Overheads'!$C$50,"Direct costs",'Calc| Overheads Allocation'!C$9*Q130,"Internal labour",'Calc| Overheads Allocation'!C$9*Q130*'Input| Projects'!$AO130,"DNSP defined",'Calc| Overheads Allocation'!C$79*'Input| Projects'!$AW130,0),0)</f>
        <v>0</v>
      </c>
      <c r="AP130" s="172" cm="1">
        <f t="array" ref="AP130">IFERROR(--('Input| Projects'!$AT130="Yes")*_xlfn.SWITCH('Input| Overheads'!$C$50,"Direct costs",'Calc| Overheads Allocation'!D$9*R130,"Internal labour",'Calc| Overheads Allocation'!D$9*R130*'Input| Projects'!$AO130,"DNSP defined",'Calc| Overheads Allocation'!D$79*'Input| Projects'!$AW130,0),0)</f>
        <v>0</v>
      </c>
      <c r="AQ130" s="172" cm="1">
        <f t="array" ref="AQ130">IFERROR(--('Input| Projects'!$AT130="Yes")*_xlfn.SWITCH('Input| Overheads'!$C$50,"Direct costs",'Calc| Overheads Allocation'!E$9*S130,"Internal labour",'Calc| Overheads Allocation'!E$9*S130*'Input| Projects'!$AO130,"DNSP defined",'Calc| Overheads Allocation'!E$79*'Input| Projects'!$AW130,0),0)</f>
        <v>0</v>
      </c>
      <c r="AR130" s="172" cm="1">
        <f t="array" ref="AR130">IFERROR(--('Input| Projects'!$AT130="Yes")*_xlfn.SWITCH('Input| Overheads'!$C$50,"Direct costs",'Calc| Overheads Allocation'!F$9*T130,"Internal labour",'Calc| Overheads Allocation'!F$9*T130*'Input| Projects'!$AO130,"DNSP defined",'Calc| Overheads Allocation'!F$79*'Input| Projects'!$AW130,0),0)</f>
        <v>0</v>
      </c>
      <c r="AS130" s="172" cm="1">
        <f t="array" ref="AS130">IFERROR(--('Input| Projects'!$AT130="Yes")*_xlfn.SWITCH('Input| Overheads'!$C$50,"Direct costs",'Calc| Overheads Allocation'!G$9*U130,"Internal labour",'Calc| Overheads Allocation'!G$9*U130*'Input| Projects'!$AO130,"DNSP defined",'Calc| Overheads Allocation'!G$79*'Input| Projects'!$AW130,0),0)</f>
        <v>0</v>
      </c>
      <c r="AT130" s="172" cm="1">
        <f t="array" ref="AT130">IFERROR(--('Input| Projects'!$AT130="Yes")*_xlfn.SWITCH('Input| Overheads'!$C$50,"Direct costs",'Calc| Overheads Allocation'!H$9*V130,"Internal labour",'Calc| Overheads Allocation'!H$9*V130*'Input| Projects'!$AO130,"DNSP defined",'Calc| Overheads Allocation'!H$79*'Input| Projects'!$AW130,0),0)</f>
        <v>0</v>
      </c>
      <c r="AU130" s="172" cm="1">
        <f t="array" ref="AU130">IFERROR(--('Input| Projects'!$AT130="Yes")*_xlfn.SWITCH('Input| Overheads'!$C$50,"Direct costs",'Calc| Overheads Allocation'!I$9*W130,"Internal labour",'Calc| Overheads Allocation'!I$9*W130*'Input| Projects'!$AO130,"DNSP defined",'Calc| Overheads Allocation'!I$79*'Input| Projects'!$AW130,0),0)</f>
        <v>0</v>
      </c>
      <c r="AV130" s="175"/>
      <c r="AW130" s="172">
        <f t="shared" si="46"/>
        <v>0</v>
      </c>
      <c r="AX130" s="172">
        <f t="shared" si="47"/>
        <v>0</v>
      </c>
      <c r="AY130" s="172">
        <f t="shared" si="48"/>
        <v>0</v>
      </c>
      <c r="AZ130" s="172">
        <f t="shared" si="49"/>
        <v>0</v>
      </c>
      <c r="BA130" s="172">
        <f t="shared" si="50"/>
        <v>0</v>
      </c>
      <c r="BB130" s="172">
        <f t="shared" si="51"/>
        <v>0</v>
      </c>
      <c r="BC130" s="172">
        <f t="shared" si="52"/>
        <v>0</v>
      </c>
      <c r="BD130" s="176"/>
      <c r="BE130" s="172">
        <f t="shared" si="53"/>
        <v>0</v>
      </c>
      <c r="BF130" s="172">
        <f t="shared" si="54"/>
        <v>0</v>
      </c>
      <c r="BG130" s="172">
        <f t="shared" si="55"/>
        <v>0</v>
      </c>
      <c r="BH130" s="172">
        <f t="shared" si="56"/>
        <v>0</v>
      </c>
      <c r="BI130" s="172">
        <f t="shared" si="57"/>
        <v>0</v>
      </c>
      <c r="BJ130" s="172">
        <f t="shared" si="58"/>
        <v>0</v>
      </c>
      <c r="BK130" s="172">
        <f t="shared" si="59"/>
        <v>0</v>
      </c>
      <c r="BL130" s="176"/>
      <c r="BM130" s="172">
        <f t="shared" si="38"/>
        <v>0</v>
      </c>
      <c r="BN130" s="172">
        <f t="shared" si="39"/>
        <v>0</v>
      </c>
      <c r="BO130" s="172">
        <f t="shared" si="40"/>
        <v>0</v>
      </c>
      <c r="BP130" s="172">
        <f t="shared" si="41"/>
        <v>0</v>
      </c>
      <c r="BQ130" s="172">
        <f t="shared" si="42"/>
        <v>0</v>
      </c>
      <c r="BR130" s="172">
        <f t="shared" si="43"/>
        <v>0</v>
      </c>
      <c r="BS130" s="172">
        <f t="shared" si="44"/>
        <v>0</v>
      </c>
      <c r="BT130" s="55"/>
      <c r="BU130" s="158">
        <f>SUMIF('Input| Projects'!$BA$8:$CX$8,RIGHT(BU$9,3),'Input| Projects'!$BA130:$CX130)</f>
        <v>0</v>
      </c>
      <c r="BV130" s="158">
        <f>SUMIF('Input| Projects'!$BA$8:$CX$8,RIGHT(BV$9,3),'Input| Projects'!$BA130:$CX130)</f>
        <v>0</v>
      </c>
      <c r="BW130" s="79" t="str">
        <f t="shared" si="45"/>
        <v/>
      </c>
    </row>
    <row r="131" spans="2:75" x14ac:dyDescent="0.2">
      <c r="B131" s="123">
        <f>IFERROR('Input| Projects'!B131,"")</f>
        <v>122</v>
      </c>
      <c r="C131" s="160" t="str">
        <f>IFERROR(IF('Input| Projects'!C131="","",'Input| Projects'!C131),"")</f>
        <v/>
      </c>
      <c r="D131" s="160" t="str">
        <f>IFERROR(IF('Input| Projects'!D131="","",'Input| Projects'!D131),"")</f>
        <v/>
      </c>
      <c r="E131" s="53"/>
      <c r="F131" s="160" t="str">
        <f>IF(LEN('Input| Projects'!F131)&gt;0,'Input| Projects'!F131,"")</f>
        <v/>
      </c>
      <c r="G131" s="160" t="str">
        <f>IF(LEN('Input| Projects'!G131)&gt;0,'Input| Projects'!G131,"")</f>
        <v/>
      </c>
      <c r="H131" s="10"/>
      <c r="I131" s="194" cm="1">
        <f t="array" ref="I131">IF(LEN($F131)&gt;0,1+IFERROR(SUMPRODUCT(TRANSPOSE('Input| Projects'!$AO131:$AQ131),INDEX('Input| Escalations'!$F$27:$L$29,,MATCH(Q$9,'Input| Escalations'!$F$21:$L$21,0))),0),0)</f>
        <v>0</v>
      </c>
      <c r="J131" s="194" cm="1">
        <f t="array" ref="J131">IF(LEN($F131)&gt;0,1+IFERROR(SUMPRODUCT(TRANSPOSE('Input| Projects'!$AO131:$AQ131),INDEX('Input| Escalations'!$F$27:$L$29,,MATCH(R$9,'Input| Escalations'!$F$21:$L$21,0))),0),0)</f>
        <v>0</v>
      </c>
      <c r="K131" s="194" cm="1">
        <f t="array" ref="K131">IF(LEN($F131)&gt;0,1+IFERROR(SUMPRODUCT(TRANSPOSE('Input| Projects'!$AO131:$AQ131),INDEX('Input| Escalations'!$F$27:$L$29,,MATCH(S$9,'Input| Escalations'!$F$21:$L$21,0))),0),0)</f>
        <v>0</v>
      </c>
      <c r="L131" s="194" cm="1">
        <f t="array" ref="L131">IF(LEN($F131)&gt;0,1+IFERROR(SUMPRODUCT(TRANSPOSE('Input| Projects'!$AO131:$AQ131),INDEX('Input| Escalations'!$F$27:$L$29,,MATCH(T$9,'Input| Escalations'!$F$21:$L$21,0))),0),0)</f>
        <v>0</v>
      </c>
      <c r="M131" s="194" cm="1">
        <f t="array" ref="M131">IF(LEN($F131)&gt;0,1+IFERROR(SUMPRODUCT(TRANSPOSE('Input| Projects'!$AO131:$AQ131),INDEX('Input| Escalations'!$F$27:$L$29,,MATCH(U$9,'Input| Escalations'!$F$21:$L$21,0))),0),0)</f>
        <v>0</v>
      </c>
      <c r="N131" s="194" cm="1">
        <f t="array" ref="N131">IF(LEN($F131)&gt;0,1+IFERROR(SUMPRODUCT(TRANSPOSE('Input| Projects'!$AO131:$AQ131),INDEX('Input| Escalations'!$F$27:$L$29,,MATCH(V$9,'Input| Escalations'!$F$21:$L$21,0))),0),0)</f>
        <v>0</v>
      </c>
      <c r="O131" s="194" cm="1">
        <f t="array" ref="O131">IF(LEN($F131)&gt;0,1+IFERROR(SUMPRODUCT(TRANSPOSE('Input| Projects'!$AO131:$AQ131),INDEX('Input| Escalations'!$F$27:$L$29,,MATCH(W$9,'Input| Escalations'!$F$21:$L$21,0))),0),0)</f>
        <v>0</v>
      </c>
      <c r="P131" s="10"/>
      <c r="Q131" s="172">
        <f>IFERROR(IF(ISNUMBER(FIND("decision",'Input| Setup'!$F$6)),'Input| Projects'!Y131,'Input| Projects'!I131)*'Input| Escalations'!$I$17*I131,0)</f>
        <v>0</v>
      </c>
      <c r="R131" s="172">
        <f>IFERROR(IF(ISNUMBER(FIND("decision",'Input| Setup'!$F$6)),'Input| Projects'!Z131,'Input| Projects'!J131)*'Input| Escalations'!$I$17*J131,0)</f>
        <v>0</v>
      </c>
      <c r="S131" s="172">
        <f>IFERROR(IF(ISNUMBER(FIND("decision",'Input| Setup'!$F$6)),'Input| Projects'!AA131,'Input| Projects'!K131)*'Input| Escalations'!$I$17*K131,0)</f>
        <v>0</v>
      </c>
      <c r="T131" s="172">
        <f>IFERROR(IF(ISNUMBER(FIND("decision",'Input| Setup'!$F$6)),'Input| Projects'!AB131,'Input| Projects'!L131)*'Input| Escalations'!$I$17*L131,0)</f>
        <v>0</v>
      </c>
      <c r="U131" s="172">
        <f>IFERROR(IF(ISNUMBER(FIND("decision",'Input| Setup'!$F$6)),'Input| Projects'!AC131,'Input| Projects'!M131)*'Input| Escalations'!$I$17*M131,0)</f>
        <v>0</v>
      </c>
      <c r="V131" s="172">
        <f>IFERROR(IF(ISNUMBER(FIND("decision",'Input| Setup'!$F$6)),'Input| Projects'!AD131,'Input| Projects'!N131)*'Input| Escalations'!$I$17*N131,0)</f>
        <v>0</v>
      </c>
      <c r="W131" s="172">
        <f>IFERROR(IF(ISNUMBER(FIND("decision",'Input| Setup'!$F$6)),'Input| Projects'!AE131,'Input| Projects'!O131)*'Input| Escalations'!$I$17*O131,0)</f>
        <v>0</v>
      </c>
      <c r="X131" s="175"/>
      <c r="Y131" s="172">
        <f>IF(ISNUMBER(FIND("decision",'Input| Setup'!$F$6)),'Input| Projects'!AG131,'Input| Projects'!Q131)*I131*'Input| Escalations'!$I$17</f>
        <v>0</v>
      </c>
      <c r="Z131" s="172">
        <f>IF(ISNUMBER(FIND("decision",'Input| Setup'!$F$6)),'Input| Projects'!AH131,'Input| Projects'!R131)*J131*'Input| Escalations'!$I$17</f>
        <v>0</v>
      </c>
      <c r="AA131" s="172">
        <f>IF(ISNUMBER(FIND("decision",'Input| Setup'!$F$6)),'Input| Projects'!AI131,'Input| Projects'!S131)*K131*'Input| Escalations'!$I$17</f>
        <v>0</v>
      </c>
      <c r="AB131" s="172">
        <f>IF(ISNUMBER(FIND("decision",'Input| Setup'!$F$6)),'Input| Projects'!AJ131,'Input| Projects'!T131)*L131*'Input| Escalations'!$I$17</f>
        <v>0</v>
      </c>
      <c r="AC131" s="172">
        <f>IF(ISNUMBER(FIND("decision",'Input| Setup'!$F$6)),'Input| Projects'!AK131,'Input| Projects'!U131)*M131*'Input| Escalations'!$I$17</f>
        <v>0</v>
      </c>
      <c r="AD131" s="172">
        <f>IF(ISNUMBER(FIND("decision",'Input| Setup'!$F$6)),'Input| Projects'!AL131,'Input| Projects'!V131)*N131*'Input| Escalations'!$I$17</f>
        <v>0</v>
      </c>
      <c r="AE131" s="172">
        <f>IF(ISNUMBER(FIND("decision",'Input| Setup'!$F$6)),'Input| Projects'!AM131,'Input| Projects'!W131)*O131*'Input| Escalations'!$I$17</f>
        <v>0</v>
      </c>
      <c r="AF131" s="175"/>
      <c r="AG131" s="172" cm="1">
        <f t="array" ref="AG131">IFERROR(--('Input| Projects'!$AS131="Yes")*_xlfn.SWITCH('Input| Overheads'!$C$50,"Direct costs",'Calc| Overheads Allocation'!C$8*Q131,"Internal labour",'Calc| Overheads Allocation'!C$8*Q131*'Input| Projects'!$AO131,"DNSP defined",'Calc| Overheads Allocation'!C$78*'Input| Projects'!$AV131,0),0)</f>
        <v>0</v>
      </c>
      <c r="AH131" s="172" cm="1">
        <f t="array" ref="AH131">IFERROR(--('Input| Projects'!$AS131="Yes")*_xlfn.SWITCH('Input| Overheads'!$C$50,"Direct costs",'Calc| Overheads Allocation'!D$8*R131,"Internal labour",'Calc| Overheads Allocation'!D$8*R131*'Input| Projects'!$AO131,"DNSP defined",'Calc| Overheads Allocation'!D$78*'Input| Projects'!$AV131,0),0)</f>
        <v>0</v>
      </c>
      <c r="AI131" s="172" cm="1">
        <f t="array" ref="AI131">IFERROR(--('Input| Projects'!$AS131="Yes")*_xlfn.SWITCH('Input| Overheads'!$C$50,"Direct costs",'Calc| Overheads Allocation'!E$8*S131,"Internal labour",'Calc| Overheads Allocation'!E$8*S131*'Input| Projects'!$AO131,"DNSP defined",'Calc| Overheads Allocation'!E$78*'Input| Projects'!$AV131,0),0)</f>
        <v>0</v>
      </c>
      <c r="AJ131" s="172" cm="1">
        <f t="array" ref="AJ131">IFERROR(--('Input| Projects'!$AS131="Yes")*_xlfn.SWITCH('Input| Overheads'!$C$50,"Direct costs",'Calc| Overheads Allocation'!F$8*T131,"Internal labour",'Calc| Overheads Allocation'!F$8*T131*'Input| Projects'!$AO131,"DNSP defined",'Calc| Overheads Allocation'!F$78*'Input| Projects'!$AV131,0),0)</f>
        <v>0</v>
      </c>
      <c r="AK131" s="172" cm="1">
        <f t="array" ref="AK131">IFERROR(--('Input| Projects'!$AS131="Yes")*_xlfn.SWITCH('Input| Overheads'!$C$50,"Direct costs",'Calc| Overheads Allocation'!G$8*U131,"Internal labour",'Calc| Overheads Allocation'!G$8*U131*'Input| Projects'!$AO131,"DNSP defined",'Calc| Overheads Allocation'!G$78*'Input| Projects'!$AV131,0),0)</f>
        <v>0</v>
      </c>
      <c r="AL131" s="172" cm="1">
        <f t="array" ref="AL131">IFERROR(--('Input| Projects'!$AS131="Yes")*_xlfn.SWITCH('Input| Overheads'!$C$50,"Direct costs",'Calc| Overheads Allocation'!H$8*V131,"Internal labour",'Calc| Overheads Allocation'!H$8*V131*'Input| Projects'!$AO131,"DNSP defined",'Calc| Overheads Allocation'!H$78*'Input| Projects'!$AV131,0),0)</f>
        <v>0</v>
      </c>
      <c r="AM131" s="172" cm="1">
        <f t="array" ref="AM131">IFERROR(--('Input| Projects'!$AS131="Yes")*_xlfn.SWITCH('Input| Overheads'!$C$50,"Direct costs",'Calc| Overheads Allocation'!I$8*W131,"Internal labour",'Calc| Overheads Allocation'!I$8*W131*'Input| Projects'!$AO131,"DNSP defined",'Calc| Overheads Allocation'!I$78*'Input| Projects'!$AV131,0),0)</f>
        <v>0</v>
      </c>
      <c r="AN131" s="175"/>
      <c r="AO131" s="172" cm="1">
        <f t="array" ref="AO131">IFERROR(--('Input| Projects'!$AT131="Yes")*_xlfn.SWITCH('Input| Overheads'!$C$50,"Direct costs",'Calc| Overheads Allocation'!C$9*Q131,"Internal labour",'Calc| Overheads Allocation'!C$9*Q131*'Input| Projects'!$AO131,"DNSP defined",'Calc| Overheads Allocation'!C$79*'Input| Projects'!$AW131,0),0)</f>
        <v>0</v>
      </c>
      <c r="AP131" s="172" cm="1">
        <f t="array" ref="AP131">IFERROR(--('Input| Projects'!$AT131="Yes")*_xlfn.SWITCH('Input| Overheads'!$C$50,"Direct costs",'Calc| Overheads Allocation'!D$9*R131,"Internal labour",'Calc| Overheads Allocation'!D$9*R131*'Input| Projects'!$AO131,"DNSP defined",'Calc| Overheads Allocation'!D$79*'Input| Projects'!$AW131,0),0)</f>
        <v>0</v>
      </c>
      <c r="AQ131" s="172" cm="1">
        <f t="array" ref="AQ131">IFERROR(--('Input| Projects'!$AT131="Yes")*_xlfn.SWITCH('Input| Overheads'!$C$50,"Direct costs",'Calc| Overheads Allocation'!E$9*S131,"Internal labour",'Calc| Overheads Allocation'!E$9*S131*'Input| Projects'!$AO131,"DNSP defined",'Calc| Overheads Allocation'!E$79*'Input| Projects'!$AW131,0),0)</f>
        <v>0</v>
      </c>
      <c r="AR131" s="172" cm="1">
        <f t="array" ref="AR131">IFERROR(--('Input| Projects'!$AT131="Yes")*_xlfn.SWITCH('Input| Overheads'!$C$50,"Direct costs",'Calc| Overheads Allocation'!F$9*T131,"Internal labour",'Calc| Overheads Allocation'!F$9*T131*'Input| Projects'!$AO131,"DNSP defined",'Calc| Overheads Allocation'!F$79*'Input| Projects'!$AW131,0),0)</f>
        <v>0</v>
      </c>
      <c r="AS131" s="172" cm="1">
        <f t="array" ref="AS131">IFERROR(--('Input| Projects'!$AT131="Yes")*_xlfn.SWITCH('Input| Overheads'!$C$50,"Direct costs",'Calc| Overheads Allocation'!G$9*U131,"Internal labour",'Calc| Overheads Allocation'!G$9*U131*'Input| Projects'!$AO131,"DNSP defined",'Calc| Overheads Allocation'!G$79*'Input| Projects'!$AW131,0),0)</f>
        <v>0</v>
      </c>
      <c r="AT131" s="172" cm="1">
        <f t="array" ref="AT131">IFERROR(--('Input| Projects'!$AT131="Yes")*_xlfn.SWITCH('Input| Overheads'!$C$50,"Direct costs",'Calc| Overheads Allocation'!H$9*V131,"Internal labour",'Calc| Overheads Allocation'!H$9*V131*'Input| Projects'!$AO131,"DNSP defined",'Calc| Overheads Allocation'!H$79*'Input| Projects'!$AW131,0),0)</f>
        <v>0</v>
      </c>
      <c r="AU131" s="172" cm="1">
        <f t="array" ref="AU131">IFERROR(--('Input| Projects'!$AT131="Yes")*_xlfn.SWITCH('Input| Overheads'!$C$50,"Direct costs",'Calc| Overheads Allocation'!I$9*W131,"Internal labour",'Calc| Overheads Allocation'!I$9*W131*'Input| Projects'!$AO131,"DNSP defined",'Calc| Overheads Allocation'!I$79*'Input| Projects'!$AW131,0),0)</f>
        <v>0</v>
      </c>
      <c r="AV131" s="175"/>
      <c r="AW131" s="172">
        <f t="shared" si="46"/>
        <v>0</v>
      </c>
      <c r="AX131" s="172">
        <f t="shared" si="47"/>
        <v>0</v>
      </c>
      <c r="AY131" s="172">
        <f t="shared" si="48"/>
        <v>0</v>
      </c>
      <c r="AZ131" s="172">
        <f t="shared" si="49"/>
        <v>0</v>
      </c>
      <c r="BA131" s="172">
        <f t="shared" si="50"/>
        <v>0</v>
      </c>
      <c r="BB131" s="172">
        <f t="shared" si="51"/>
        <v>0</v>
      </c>
      <c r="BC131" s="172">
        <f t="shared" si="52"/>
        <v>0</v>
      </c>
      <c r="BD131" s="176"/>
      <c r="BE131" s="172">
        <f t="shared" si="53"/>
        <v>0</v>
      </c>
      <c r="BF131" s="172">
        <f t="shared" si="54"/>
        <v>0</v>
      </c>
      <c r="BG131" s="172">
        <f t="shared" si="55"/>
        <v>0</v>
      </c>
      <c r="BH131" s="172">
        <f t="shared" si="56"/>
        <v>0</v>
      </c>
      <c r="BI131" s="172">
        <f t="shared" si="57"/>
        <v>0</v>
      </c>
      <c r="BJ131" s="172">
        <f t="shared" si="58"/>
        <v>0</v>
      </c>
      <c r="BK131" s="172">
        <f t="shared" si="59"/>
        <v>0</v>
      </c>
      <c r="BL131" s="176"/>
      <c r="BM131" s="172">
        <f t="shared" si="38"/>
        <v>0</v>
      </c>
      <c r="BN131" s="172">
        <f t="shared" si="39"/>
        <v>0</v>
      </c>
      <c r="BO131" s="172">
        <f t="shared" si="40"/>
        <v>0</v>
      </c>
      <c r="BP131" s="172">
        <f t="shared" si="41"/>
        <v>0</v>
      </c>
      <c r="BQ131" s="172">
        <f t="shared" si="42"/>
        <v>0</v>
      </c>
      <c r="BR131" s="172">
        <f t="shared" si="43"/>
        <v>0</v>
      </c>
      <c r="BS131" s="172">
        <f t="shared" si="44"/>
        <v>0</v>
      </c>
      <c r="BT131" s="55"/>
      <c r="BU131" s="158">
        <f>SUMIF('Input| Projects'!$BA$8:$CX$8,RIGHT(BU$9,3),'Input| Projects'!$BA131:$CX131)</f>
        <v>0</v>
      </c>
      <c r="BV131" s="158">
        <f>SUMIF('Input| Projects'!$BA$8:$CX$8,RIGHT(BV$9,3),'Input| Projects'!$BA131:$CX131)</f>
        <v>0</v>
      </c>
      <c r="BW131" s="79" t="str">
        <f t="shared" si="45"/>
        <v/>
      </c>
    </row>
    <row r="132" spans="2:75" x14ac:dyDescent="0.2">
      <c r="B132" s="123">
        <f>IFERROR('Input| Projects'!B132,"")</f>
        <v>123</v>
      </c>
      <c r="C132" s="160" t="str">
        <f>IFERROR(IF('Input| Projects'!C132="","",'Input| Projects'!C132),"")</f>
        <v/>
      </c>
      <c r="D132" s="160" t="str">
        <f>IFERROR(IF('Input| Projects'!D132="","",'Input| Projects'!D132),"")</f>
        <v/>
      </c>
      <c r="E132" s="53"/>
      <c r="F132" s="160" t="str">
        <f>IF(LEN('Input| Projects'!F132)&gt;0,'Input| Projects'!F132,"")</f>
        <v/>
      </c>
      <c r="G132" s="160" t="str">
        <f>IF(LEN('Input| Projects'!G132)&gt;0,'Input| Projects'!G132,"")</f>
        <v/>
      </c>
      <c r="H132" s="10"/>
      <c r="I132" s="194" cm="1">
        <f t="array" ref="I132">IF(LEN($F132)&gt;0,1+IFERROR(SUMPRODUCT(TRANSPOSE('Input| Projects'!$AO132:$AQ132),INDEX('Input| Escalations'!$F$27:$L$29,,MATCH(Q$9,'Input| Escalations'!$F$21:$L$21,0))),0),0)</f>
        <v>0</v>
      </c>
      <c r="J132" s="194" cm="1">
        <f t="array" ref="J132">IF(LEN($F132)&gt;0,1+IFERROR(SUMPRODUCT(TRANSPOSE('Input| Projects'!$AO132:$AQ132),INDEX('Input| Escalations'!$F$27:$L$29,,MATCH(R$9,'Input| Escalations'!$F$21:$L$21,0))),0),0)</f>
        <v>0</v>
      </c>
      <c r="K132" s="194" cm="1">
        <f t="array" ref="K132">IF(LEN($F132)&gt;0,1+IFERROR(SUMPRODUCT(TRANSPOSE('Input| Projects'!$AO132:$AQ132),INDEX('Input| Escalations'!$F$27:$L$29,,MATCH(S$9,'Input| Escalations'!$F$21:$L$21,0))),0),0)</f>
        <v>0</v>
      </c>
      <c r="L132" s="194" cm="1">
        <f t="array" ref="L132">IF(LEN($F132)&gt;0,1+IFERROR(SUMPRODUCT(TRANSPOSE('Input| Projects'!$AO132:$AQ132),INDEX('Input| Escalations'!$F$27:$L$29,,MATCH(T$9,'Input| Escalations'!$F$21:$L$21,0))),0),0)</f>
        <v>0</v>
      </c>
      <c r="M132" s="194" cm="1">
        <f t="array" ref="M132">IF(LEN($F132)&gt;0,1+IFERROR(SUMPRODUCT(TRANSPOSE('Input| Projects'!$AO132:$AQ132),INDEX('Input| Escalations'!$F$27:$L$29,,MATCH(U$9,'Input| Escalations'!$F$21:$L$21,0))),0),0)</f>
        <v>0</v>
      </c>
      <c r="N132" s="194" cm="1">
        <f t="array" ref="N132">IF(LEN($F132)&gt;0,1+IFERROR(SUMPRODUCT(TRANSPOSE('Input| Projects'!$AO132:$AQ132),INDEX('Input| Escalations'!$F$27:$L$29,,MATCH(V$9,'Input| Escalations'!$F$21:$L$21,0))),0),0)</f>
        <v>0</v>
      </c>
      <c r="O132" s="194" cm="1">
        <f t="array" ref="O132">IF(LEN($F132)&gt;0,1+IFERROR(SUMPRODUCT(TRANSPOSE('Input| Projects'!$AO132:$AQ132),INDEX('Input| Escalations'!$F$27:$L$29,,MATCH(W$9,'Input| Escalations'!$F$21:$L$21,0))),0),0)</f>
        <v>0</v>
      </c>
      <c r="P132" s="10"/>
      <c r="Q132" s="172">
        <f>IFERROR(IF(ISNUMBER(FIND("decision",'Input| Setup'!$F$6)),'Input| Projects'!Y132,'Input| Projects'!I132)*'Input| Escalations'!$I$17*I132,0)</f>
        <v>0</v>
      </c>
      <c r="R132" s="172">
        <f>IFERROR(IF(ISNUMBER(FIND("decision",'Input| Setup'!$F$6)),'Input| Projects'!Z132,'Input| Projects'!J132)*'Input| Escalations'!$I$17*J132,0)</f>
        <v>0</v>
      </c>
      <c r="S132" s="172">
        <f>IFERROR(IF(ISNUMBER(FIND("decision",'Input| Setup'!$F$6)),'Input| Projects'!AA132,'Input| Projects'!K132)*'Input| Escalations'!$I$17*K132,0)</f>
        <v>0</v>
      </c>
      <c r="T132" s="172">
        <f>IFERROR(IF(ISNUMBER(FIND("decision",'Input| Setup'!$F$6)),'Input| Projects'!AB132,'Input| Projects'!L132)*'Input| Escalations'!$I$17*L132,0)</f>
        <v>0</v>
      </c>
      <c r="U132" s="172">
        <f>IFERROR(IF(ISNUMBER(FIND("decision",'Input| Setup'!$F$6)),'Input| Projects'!AC132,'Input| Projects'!M132)*'Input| Escalations'!$I$17*M132,0)</f>
        <v>0</v>
      </c>
      <c r="V132" s="172">
        <f>IFERROR(IF(ISNUMBER(FIND("decision",'Input| Setup'!$F$6)),'Input| Projects'!AD132,'Input| Projects'!N132)*'Input| Escalations'!$I$17*N132,0)</f>
        <v>0</v>
      </c>
      <c r="W132" s="172">
        <f>IFERROR(IF(ISNUMBER(FIND("decision",'Input| Setup'!$F$6)),'Input| Projects'!AE132,'Input| Projects'!O132)*'Input| Escalations'!$I$17*O132,0)</f>
        <v>0</v>
      </c>
      <c r="X132" s="175"/>
      <c r="Y132" s="172">
        <f>IF(ISNUMBER(FIND("decision",'Input| Setup'!$F$6)),'Input| Projects'!AG132,'Input| Projects'!Q132)*I132*'Input| Escalations'!$I$17</f>
        <v>0</v>
      </c>
      <c r="Z132" s="172">
        <f>IF(ISNUMBER(FIND("decision",'Input| Setup'!$F$6)),'Input| Projects'!AH132,'Input| Projects'!R132)*J132*'Input| Escalations'!$I$17</f>
        <v>0</v>
      </c>
      <c r="AA132" s="172">
        <f>IF(ISNUMBER(FIND("decision",'Input| Setup'!$F$6)),'Input| Projects'!AI132,'Input| Projects'!S132)*K132*'Input| Escalations'!$I$17</f>
        <v>0</v>
      </c>
      <c r="AB132" s="172">
        <f>IF(ISNUMBER(FIND("decision",'Input| Setup'!$F$6)),'Input| Projects'!AJ132,'Input| Projects'!T132)*L132*'Input| Escalations'!$I$17</f>
        <v>0</v>
      </c>
      <c r="AC132" s="172">
        <f>IF(ISNUMBER(FIND("decision",'Input| Setup'!$F$6)),'Input| Projects'!AK132,'Input| Projects'!U132)*M132*'Input| Escalations'!$I$17</f>
        <v>0</v>
      </c>
      <c r="AD132" s="172">
        <f>IF(ISNUMBER(FIND("decision",'Input| Setup'!$F$6)),'Input| Projects'!AL132,'Input| Projects'!V132)*N132*'Input| Escalations'!$I$17</f>
        <v>0</v>
      </c>
      <c r="AE132" s="172">
        <f>IF(ISNUMBER(FIND("decision",'Input| Setup'!$F$6)),'Input| Projects'!AM132,'Input| Projects'!W132)*O132*'Input| Escalations'!$I$17</f>
        <v>0</v>
      </c>
      <c r="AF132" s="175"/>
      <c r="AG132" s="172" cm="1">
        <f t="array" ref="AG132">IFERROR(--('Input| Projects'!$AS132="Yes")*_xlfn.SWITCH('Input| Overheads'!$C$50,"Direct costs",'Calc| Overheads Allocation'!C$8*Q132,"Internal labour",'Calc| Overheads Allocation'!C$8*Q132*'Input| Projects'!$AO132,"DNSP defined",'Calc| Overheads Allocation'!C$78*'Input| Projects'!$AV132,0),0)</f>
        <v>0</v>
      </c>
      <c r="AH132" s="172" cm="1">
        <f t="array" ref="AH132">IFERROR(--('Input| Projects'!$AS132="Yes")*_xlfn.SWITCH('Input| Overheads'!$C$50,"Direct costs",'Calc| Overheads Allocation'!D$8*R132,"Internal labour",'Calc| Overheads Allocation'!D$8*R132*'Input| Projects'!$AO132,"DNSP defined",'Calc| Overheads Allocation'!D$78*'Input| Projects'!$AV132,0),0)</f>
        <v>0</v>
      </c>
      <c r="AI132" s="172" cm="1">
        <f t="array" ref="AI132">IFERROR(--('Input| Projects'!$AS132="Yes")*_xlfn.SWITCH('Input| Overheads'!$C$50,"Direct costs",'Calc| Overheads Allocation'!E$8*S132,"Internal labour",'Calc| Overheads Allocation'!E$8*S132*'Input| Projects'!$AO132,"DNSP defined",'Calc| Overheads Allocation'!E$78*'Input| Projects'!$AV132,0),0)</f>
        <v>0</v>
      </c>
      <c r="AJ132" s="172" cm="1">
        <f t="array" ref="AJ132">IFERROR(--('Input| Projects'!$AS132="Yes")*_xlfn.SWITCH('Input| Overheads'!$C$50,"Direct costs",'Calc| Overheads Allocation'!F$8*T132,"Internal labour",'Calc| Overheads Allocation'!F$8*T132*'Input| Projects'!$AO132,"DNSP defined",'Calc| Overheads Allocation'!F$78*'Input| Projects'!$AV132,0),0)</f>
        <v>0</v>
      </c>
      <c r="AK132" s="172" cm="1">
        <f t="array" ref="AK132">IFERROR(--('Input| Projects'!$AS132="Yes")*_xlfn.SWITCH('Input| Overheads'!$C$50,"Direct costs",'Calc| Overheads Allocation'!G$8*U132,"Internal labour",'Calc| Overheads Allocation'!G$8*U132*'Input| Projects'!$AO132,"DNSP defined",'Calc| Overheads Allocation'!G$78*'Input| Projects'!$AV132,0),0)</f>
        <v>0</v>
      </c>
      <c r="AL132" s="172" cm="1">
        <f t="array" ref="AL132">IFERROR(--('Input| Projects'!$AS132="Yes")*_xlfn.SWITCH('Input| Overheads'!$C$50,"Direct costs",'Calc| Overheads Allocation'!H$8*V132,"Internal labour",'Calc| Overheads Allocation'!H$8*V132*'Input| Projects'!$AO132,"DNSP defined",'Calc| Overheads Allocation'!H$78*'Input| Projects'!$AV132,0),0)</f>
        <v>0</v>
      </c>
      <c r="AM132" s="172" cm="1">
        <f t="array" ref="AM132">IFERROR(--('Input| Projects'!$AS132="Yes")*_xlfn.SWITCH('Input| Overheads'!$C$50,"Direct costs",'Calc| Overheads Allocation'!I$8*W132,"Internal labour",'Calc| Overheads Allocation'!I$8*W132*'Input| Projects'!$AO132,"DNSP defined",'Calc| Overheads Allocation'!I$78*'Input| Projects'!$AV132,0),0)</f>
        <v>0</v>
      </c>
      <c r="AN132" s="175"/>
      <c r="AO132" s="172" cm="1">
        <f t="array" ref="AO132">IFERROR(--('Input| Projects'!$AT132="Yes")*_xlfn.SWITCH('Input| Overheads'!$C$50,"Direct costs",'Calc| Overheads Allocation'!C$9*Q132,"Internal labour",'Calc| Overheads Allocation'!C$9*Q132*'Input| Projects'!$AO132,"DNSP defined",'Calc| Overheads Allocation'!C$79*'Input| Projects'!$AW132,0),0)</f>
        <v>0</v>
      </c>
      <c r="AP132" s="172" cm="1">
        <f t="array" ref="AP132">IFERROR(--('Input| Projects'!$AT132="Yes")*_xlfn.SWITCH('Input| Overheads'!$C$50,"Direct costs",'Calc| Overheads Allocation'!D$9*R132,"Internal labour",'Calc| Overheads Allocation'!D$9*R132*'Input| Projects'!$AO132,"DNSP defined",'Calc| Overheads Allocation'!D$79*'Input| Projects'!$AW132,0),0)</f>
        <v>0</v>
      </c>
      <c r="AQ132" s="172" cm="1">
        <f t="array" ref="AQ132">IFERROR(--('Input| Projects'!$AT132="Yes")*_xlfn.SWITCH('Input| Overheads'!$C$50,"Direct costs",'Calc| Overheads Allocation'!E$9*S132,"Internal labour",'Calc| Overheads Allocation'!E$9*S132*'Input| Projects'!$AO132,"DNSP defined",'Calc| Overheads Allocation'!E$79*'Input| Projects'!$AW132,0),0)</f>
        <v>0</v>
      </c>
      <c r="AR132" s="172" cm="1">
        <f t="array" ref="AR132">IFERROR(--('Input| Projects'!$AT132="Yes")*_xlfn.SWITCH('Input| Overheads'!$C$50,"Direct costs",'Calc| Overheads Allocation'!F$9*T132,"Internal labour",'Calc| Overheads Allocation'!F$9*T132*'Input| Projects'!$AO132,"DNSP defined",'Calc| Overheads Allocation'!F$79*'Input| Projects'!$AW132,0),0)</f>
        <v>0</v>
      </c>
      <c r="AS132" s="172" cm="1">
        <f t="array" ref="AS132">IFERROR(--('Input| Projects'!$AT132="Yes")*_xlfn.SWITCH('Input| Overheads'!$C$50,"Direct costs",'Calc| Overheads Allocation'!G$9*U132,"Internal labour",'Calc| Overheads Allocation'!G$9*U132*'Input| Projects'!$AO132,"DNSP defined",'Calc| Overheads Allocation'!G$79*'Input| Projects'!$AW132,0),0)</f>
        <v>0</v>
      </c>
      <c r="AT132" s="172" cm="1">
        <f t="array" ref="AT132">IFERROR(--('Input| Projects'!$AT132="Yes")*_xlfn.SWITCH('Input| Overheads'!$C$50,"Direct costs",'Calc| Overheads Allocation'!H$9*V132,"Internal labour",'Calc| Overheads Allocation'!H$9*V132*'Input| Projects'!$AO132,"DNSP defined",'Calc| Overheads Allocation'!H$79*'Input| Projects'!$AW132,0),0)</f>
        <v>0</v>
      </c>
      <c r="AU132" s="172" cm="1">
        <f t="array" ref="AU132">IFERROR(--('Input| Projects'!$AT132="Yes")*_xlfn.SWITCH('Input| Overheads'!$C$50,"Direct costs",'Calc| Overheads Allocation'!I$9*W132,"Internal labour",'Calc| Overheads Allocation'!I$9*W132*'Input| Projects'!$AO132,"DNSP defined",'Calc| Overheads Allocation'!I$79*'Input| Projects'!$AW132,0),0)</f>
        <v>0</v>
      </c>
      <c r="AV132" s="175"/>
      <c r="AW132" s="172">
        <f t="shared" si="46"/>
        <v>0</v>
      </c>
      <c r="AX132" s="172">
        <f t="shared" si="47"/>
        <v>0</v>
      </c>
      <c r="AY132" s="172">
        <f t="shared" si="48"/>
        <v>0</v>
      </c>
      <c r="AZ132" s="172">
        <f t="shared" si="49"/>
        <v>0</v>
      </c>
      <c r="BA132" s="172">
        <f t="shared" si="50"/>
        <v>0</v>
      </c>
      <c r="BB132" s="172">
        <f t="shared" si="51"/>
        <v>0</v>
      </c>
      <c r="BC132" s="172">
        <f t="shared" si="52"/>
        <v>0</v>
      </c>
      <c r="BD132" s="176"/>
      <c r="BE132" s="172">
        <f t="shared" si="53"/>
        <v>0</v>
      </c>
      <c r="BF132" s="172">
        <f t="shared" si="54"/>
        <v>0</v>
      </c>
      <c r="BG132" s="172">
        <f t="shared" si="55"/>
        <v>0</v>
      </c>
      <c r="BH132" s="172">
        <f t="shared" si="56"/>
        <v>0</v>
      </c>
      <c r="BI132" s="172">
        <f t="shared" si="57"/>
        <v>0</v>
      </c>
      <c r="BJ132" s="172">
        <f t="shared" si="58"/>
        <v>0</v>
      </c>
      <c r="BK132" s="172">
        <f t="shared" si="59"/>
        <v>0</v>
      </c>
      <c r="BL132" s="176"/>
      <c r="BM132" s="172">
        <f t="shared" si="38"/>
        <v>0</v>
      </c>
      <c r="BN132" s="172">
        <f t="shared" si="39"/>
        <v>0</v>
      </c>
      <c r="BO132" s="172">
        <f t="shared" si="40"/>
        <v>0</v>
      </c>
      <c r="BP132" s="172">
        <f t="shared" si="41"/>
        <v>0</v>
      </c>
      <c r="BQ132" s="172">
        <f t="shared" si="42"/>
        <v>0</v>
      </c>
      <c r="BR132" s="172">
        <f t="shared" si="43"/>
        <v>0</v>
      </c>
      <c r="BS132" s="172">
        <f t="shared" si="44"/>
        <v>0</v>
      </c>
      <c r="BT132" s="55"/>
      <c r="BU132" s="158">
        <f>SUMIF('Input| Projects'!$BA$8:$CX$8,RIGHT(BU$9,3),'Input| Projects'!$BA132:$CX132)</f>
        <v>0</v>
      </c>
      <c r="BV132" s="158">
        <f>SUMIF('Input| Projects'!$BA$8:$CX$8,RIGHT(BV$9,3),'Input| Projects'!$BA132:$CX132)</f>
        <v>0</v>
      </c>
      <c r="BW132" s="79" t="str">
        <f t="shared" si="45"/>
        <v/>
      </c>
    </row>
    <row r="133" spans="2:75" x14ac:dyDescent="0.2">
      <c r="B133" s="123">
        <f>IFERROR('Input| Projects'!B133,"")</f>
        <v>124</v>
      </c>
      <c r="C133" s="160" t="str">
        <f>IFERROR(IF('Input| Projects'!C133="","",'Input| Projects'!C133),"")</f>
        <v/>
      </c>
      <c r="D133" s="160" t="str">
        <f>IFERROR(IF('Input| Projects'!D133="","",'Input| Projects'!D133),"")</f>
        <v/>
      </c>
      <c r="E133" s="53"/>
      <c r="F133" s="160" t="str">
        <f>IF(LEN('Input| Projects'!F133)&gt;0,'Input| Projects'!F133,"")</f>
        <v/>
      </c>
      <c r="G133" s="160" t="str">
        <f>IF(LEN('Input| Projects'!G133)&gt;0,'Input| Projects'!G133,"")</f>
        <v/>
      </c>
      <c r="H133" s="10"/>
      <c r="I133" s="194" cm="1">
        <f t="array" ref="I133">IF(LEN($F133)&gt;0,1+IFERROR(SUMPRODUCT(TRANSPOSE('Input| Projects'!$AO133:$AQ133),INDEX('Input| Escalations'!$F$27:$L$29,,MATCH(Q$9,'Input| Escalations'!$F$21:$L$21,0))),0),0)</f>
        <v>0</v>
      </c>
      <c r="J133" s="194" cm="1">
        <f t="array" ref="J133">IF(LEN($F133)&gt;0,1+IFERROR(SUMPRODUCT(TRANSPOSE('Input| Projects'!$AO133:$AQ133),INDEX('Input| Escalations'!$F$27:$L$29,,MATCH(R$9,'Input| Escalations'!$F$21:$L$21,0))),0),0)</f>
        <v>0</v>
      </c>
      <c r="K133" s="194" cm="1">
        <f t="array" ref="K133">IF(LEN($F133)&gt;0,1+IFERROR(SUMPRODUCT(TRANSPOSE('Input| Projects'!$AO133:$AQ133),INDEX('Input| Escalations'!$F$27:$L$29,,MATCH(S$9,'Input| Escalations'!$F$21:$L$21,0))),0),0)</f>
        <v>0</v>
      </c>
      <c r="L133" s="194" cm="1">
        <f t="array" ref="L133">IF(LEN($F133)&gt;0,1+IFERROR(SUMPRODUCT(TRANSPOSE('Input| Projects'!$AO133:$AQ133),INDEX('Input| Escalations'!$F$27:$L$29,,MATCH(T$9,'Input| Escalations'!$F$21:$L$21,0))),0),0)</f>
        <v>0</v>
      </c>
      <c r="M133" s="194" cm="1">
        <f t="array" ref="M133">IF(LEN($F133)&gt;0,1+IFERROR(SUMPRODUCT(TRANSPOSE('Input| Projects'!$AO133:$AQ133),INDEX('Input| Escalations'!$F$27:$L$29,,MATCH(U$9,'Input| Escalations'!$F$21:$L$21,0))),0),0)</f>
        <v>0</v>
      </c>
      <c r="N133" s="194" cm="1">
        <f t="array" ref="N133">IF(LEN($F133)&gt;0,1+IFERROR(SUMPRODUCT(TRANSPOSE('Input| Projects'!$AO133:$AQ133),INDEX('Input| Escalations'!$F$27:$L$29,,MATCH(V$9,'Input| Escalations'!$F$21:$L$21,0))),0),0)</f>
        <v>0</v>
      </c>
      <c r="O133" s="194" cm="1">
        <f t="array" ref="O133">IF(LEN($F133)&gt;0,1+IFERROR(SUMPRODUCT(TRANSPOSE('Input| Projects'!$AO133:$AQ133),INDEX('Input| Escalations'!$F$27:$L$29,,MATCH(W$9,'Input| Escalations'!$F$21:$L$21,0))),0),0)</f>
        <v>0</v>
      </c>
      <c r="P133" s="10"/>
      <c r="Q133" s="172">
        <f>IFERROR(IF(ISNUMBER(FIND("decision",'Input| Setup'!$F$6)),'Input| Projects'!Y133,'Input| Projects'!I133)*'Input| Escalations'!$I$17*I133,0)</f>
        <v>0</v>
      </c>
      <c r="R133" s="172">
        <f>IFERROR(IF(ISNUMBER(FIND("decision",'Input| Setup'!$F$6)),'Input| Projects'!Z133,'Input| Projects'!J133)*'Input| Escalations'!$I$17*J133,0)</f>
        <v>0</v>
      </c>
      <c r="S133" s="172">
        <f>IFERROR(IF(ISNUMBER(FIND("decision",'Input| Setup'!$F$6)),'Input| Projects'!AA133,'Input| Projects'!K133)*'Input| Escalations'!$I$17*K133,0)</f>
        <v>0</v>
      </c>
      <c r="T133" s="172">
        <f>IFERROR(IF(ISNUMBER(FIND("decision",'Input| Setup'!$F$6)),'Input| Projects'!AB133,'Input| Projects'!L133)*'Input| Escalations'!$I$17*L133,0)</f>
        <v>0</v>
      </c>
      <c r="U133" s="172">
        <f>IFERROR(IF(ISNUMBER(FIND("decision",'Input| Setup'!$F$6)),'Input| Projects'!AC133,'Input| Projects'!M133)*'Input| Escalations'!$I$17*M133,0)</f>
        <v>0</v>
      </c>
      <c r="V133" s="172">
        <f>IFERROR(IF(ISNUMBER(FIND("decision",'Input| Setup'!$F$6)),'Input| Projects'!AD133,'Input| Projects'!N133)*'Input| Escalations'!$I$17*N133,0)</f>
        <v>0</v>
      </c>
      <c r="W133" s="172">
        <f>IFERROR(IF(ISNUMBER(FIND("decision",'Input| Setup'!$F$6)),'Input| Projects'!AE133,'Input| Projects'!O133)*'Input| Escalations'!$I$17*O133,0)</f>
        <v>0</v>
      </c>
      <c r="X133" s="175"/>
      <c r="Y133" s="172">
        <f>IF(ISNUMBER(FIND("decision",'Input| Setup'!$F$6)),'Input| Projects'!AG133,'Input| Projects'!Q133)*I133*'Input| Escalations'!$I$17</f>
        <v>0</v>
      </c>
      <c r="Z133" s="172">
        <f>IF(ISNUMBER(FIND("decision",'Input| Setup'!$F$6)),'Input| Projects'!AH133,'Input| Projects'!R133)*J133*'Input| Escalations'!$I$17</f>
        <v>0</v>
      </c>
      <c r="AA133" s="172">
        <f>IF(ISNUMBER(FIND("decision",'Input| Setup'!$F$6)),'Input| Projects'!AI133,'Input| Projects'!S133)*K133*'Input| Escalations'!$I$17</f>
        <v>0</v>
      </c>
      <c r="AB133" s="172">
        <f>IF(ISNUMBER(FIND("decision",'Input| Setup'!$F$6)),'Input| Projects'!AJ133,'Input| Projects'!T133)*L133*'Input| Escalations'!$I$17</f>
        <v>0</v>
      </c>
      <c r="AC133" s="172">
        <f>IF(ISNUMBER(FIND("decision",'Input| Setup'!$F$6)),'Input| Projects'!AK133,'Input| Projects'!U133)*M133*'Input| Escalations'!$I$17</f>
        <v>0</v>
      </c>
      <c r="AD133" s="172">
        <f>IF(ISNUMBER(FIND("decision",'Input| Setup'!$F$6)),'Input| Projects'!AL133,'Input| Projects'!V133)*N133*'Input| Escalations'!$I$17</f>
        <v>0</v>
      </c>
      <c r="AE133" s="172">
        <f>IF(ISNUMBER(FIND("decision",'Input| Setup'!$F$6)),'Input| Projects'!AM133,'Input| Projects'!W133)*O133*'Input| Escalations'!$I$17</f>
        <v>0</v>
      </c>
      <c r="AF133" s="175"/>
      <c r="AG133" s="172" cm="1">
        <f t="array" ref="AG133">IFERROR(--('Input| Projects'!$AS133="Yes")*_xlfn.SWITCH('Input| Overheads'!$C$50,"Direct costs",'Calc| Overheads Allocation'!C$8*Q133,"Internal labour",'Calc| Overheads Allocation'!C$8*Q133*'Input| Projects'!$AO133,"DNSP defined",'Calc| Overheads Allocation'!C$78*'Input| Projects'!$AV133,0),0)</f>
        <v>0</v>
      </c>
      <c r="AH133" s="172" cm="1">
        <f t="array" ref="AH133">IFERROR(--('Input| Projects'!$AS133="Yes")*_xlfn.SWITCH('Input| Overheads'!$C$50,"Direct costs",'Calc| Overheads Allocation'!D$8*R133,"Internal labour",'Calc| Overheads Allocation'!D$8*R133*'Input| Projects'!$AO133,"DNSP defined",'Calc| Overheads Allocation'!D$78*'Input| Projects'!$AV133,0),0)</f>
        <v>0</v>
      </c>
      <c r="AI133" s="172" cm="1">
        <f t="array" ref="AI133">IFERROR(--('Input| Projects'!$AS133="Yes")*_xlfn.SWITCH('Input| Overheads'!$C$50,"Direct costs",'Calc| Overheads Allocation'!E$8*S133,"Internal labour",'Calc| Overheads Allocation'!E$8*S133*'Input| Projects'!$AO133,"DNSP defined",'Calc| Overheads Allocation'!E$78*'Input| Projects'!$AV133,0),0)</f>
        <v>0</v>
      </c>
      <c r="AJ133" s="172" cm="1">
        <f t="array" ref="AJ133">IFERROR(--('Input| Projects'!$AS133="Yes")*_xlfn.SWITCH('Input| Overheads'!$C$50,"Direct costs",'Calc| Overheads Allocation'!F$8*T133,"Internal labour",'Calc| Overheads Allocation'!F$8*T133*'Input| Projects'!$AO133,"DNSP defined",'Calc| Overheads Allocation'!F$78*'Input| Projects'!$AV133,0),0)</f>
        <v>0</v>
      </c>
      <c r="AK133" s="172" cm="1">
        <f t="array" ref="AK133">IFERROR(--('Input| Projects'!$AS133="Yes")*_xlfn.SWITCH('Input| Overheads'!$C$50,"Direct costs",'Calc| Overheads Allocation'!G$8*U133,"Internal labour",'Calc| Overheads Allocation'!G$8*U133*'Input| Projects'!$AO133,"DNSP defined",'Calc| Overheads Allocation'!G$78*'Input| Projects'!$AV133,0),0)</f>
        <v>0</v>
      </c>
      <c r="AL133" s="172" cm="1">
        <f t="array" ref="AL133">IFERROR(--('Input| Projects'!$AS133="Yes")*_xlfn.SWITCH('Input| Overheads'!$C$50,"Direct costs",'Calc| Overheads Allocation'!H$8*V133,"Internal labour",'Calc| Overheads Allocation'!H$8*V133*'Input| Projects'!$AO133,"DNSP defined",'Calc| Overheads Allocation'!H$78*'Input| Projects'!$AV133,0),0)</f>
        <v>0</v>
      </c>
      <c r="AM133" s="172" cm="1">
        <f t="array" ref="AM133">IFERROR(--('Input| Projects'!$AS133="Yes")*_xlfn.SWITCH('Input| Overheads'!$C$50,"Direct costs",'Calc| Overheads Allocation'!I$8*W133,"Internal labour",'Calc| Overheads Allocation'!I$8*W133*'Input| Projects'!$AO133,"DNSP defined",'Calc| Overheads Allocation'!I$78*'Input| Projects'!$AV133,0),0)</f>
        <v>0</v>
      </c>
      <c r="AN133" s="175"/>
      <c r="AO133" s="172" cm="1">
        <f t="array" ref="AO133">IFERROR(--('Input| Projects'!$AT133="Yes")*_xlfn.SWITCH('Input| Overheads'!$C$50,"Direct costs",'Calc| Overheads Allocation'!C$9*Q133,"Internal labour",'Calc| Overheads Allocation'!C$9*Q133*'Input| Projects'!$AO133,"DNSP defined",'Calc| Overheads Allocation'!C$79*'Input| Projects'!$AW133,0),0)</f>
        <v>0</v>
      </c>
      <c r="AP133" s="172" cm="1">
        <f t="array" ref="AP133">IFERROR(--('Input| Projects'!$AT133="Yes")*_xlfn.SWITCH('Input| Overheads'!$C$50,"Direct costs",'Calc| Overheads Allocation'!D$9*R133,"Internal labour",'Calc| Overheads Allocation'!D$9*R133*'Input| Projects'!$AO133,"DNSP defined",'Calc| Overheads Allocation'!D$79*'Input| Projects'!$AW133,0),0)</f>
        <v>0</v>
      </c>
      <c r="AQ133" s="172" cm="1">
        <f t="array" ref="AQ133">IFERROR(--('Input| Projects'!$AT133="Yes")*_xlfn.SWITCH('Input| Overheads'!$C$50,"Direct costs",'Calc| Overheads Allocation'!E$9*S133,"Internal labour",'Calc| Overheads Allocation'!E$9*S133*'Input| Projects'!$AO133,"DNSP defined",'Calc| Overheads Allocation'!E$79*'Input| Projects'!$AW133,0),0)</f>
        <v>0</v>
      </c>
      <c r="AR133" s="172" cm="1">
        <f t="array" ref="AR133">IFERROR(--('Input| Projects'!$AT133="Yes")*_xlfn.SWITCH('Input| Overheads'!$C$50,"Direct costs",'Calc| Overheads Allocation'!F$9*T133,"Internal labour",'Calc| Overheads Allocation'!F$9*T133*'Input| Projects'!$AO133,"DNSP defined",'Calc| Overheads Allocation'!F$79*'Input| Projects'!$AW133,0),0)</f>
        <v>0</v>
      </c>
      <c r="AS133" s="172" cm="1">
        <f t="array" ref="AS133">IFERROR(--('Input| Projects'!$AT133="Yes")*_xlfn.SWITCH('Input| Overheads'!$C$50,"Direct costs",'Calc| Overheads Allocation'!G$9*U133,"Internal labour",'Calc| Overheads Allocation'!G$9*U133*'Input| Projects'!$AO133,"DNSP defined",'Calc| Overheads Allocation'!G$79*'Input| Projects'!$AW133,0),0)</f>
        <v>0</v>
      </c>
      <c r="AT133" s="172" cm="1">
        <f t="array" ref="AT133">IFERROR(--('Input| Projects'!$AT133="Yes")*_xlfn.SWITCH('Input| Overheads'!$C$50,"Direct costs",'Calc| Overheads Allocation'!H$9*V133,"Internal labour",'Calc| Overheads Allocation'!H$9*V133*'Input| Projects'!$AO133,"DNSP defined",'Calc| Overheads Allocation'!H$79*'Input| Projects'!$AW133,0),0)</f>
        <v>0</v>
      </c>
      <c r="AU133" s="172" cm="1">
        <f t="array" ref="AU133">IFERROR(--('Input| Projects'!$AT133="Yes")*_xlfn.SWITCH('Input| Overheads'!$C$50,"Direct costs",'Calc| Overheads Allocation'!I$9*W133,"Internal labour",'Calc| Overheads Allocation'!I$9*W133*'Input| Projects'!$AO133,"DNSP defined",'Calc| Overheads Allocation'!I$79*'Input| Projects'!$AW133,0),0)</f>
        <v>0</v>
      </c>
      <c r="AV133" s="175"/>
      <c r="AW133" s="172">
        <f t="shared" si="46"/>
        <v>0</v>
      </c>
      <c r="AX133" s="172">
        <f t="shared" si="47"/>
        <v>0</v>
      </c>
      <c r="AY133" s="172">
        <f t="shared" si="48"/>
        <v>0</v>
      </c>
      <c r="AZ133" s="172">
        <f t="shared" si="49"/>
        <v>0</v>
      </c>
      <c r="BA133" s="172">
        <f t="shared" si="50"/>
        <v>0</v>
      </c>
      <c r="BB133" s="172">
        <f t="shared" si="51"/>
        <v>0</v>
      </c>
      <c r="BC133" s="172">
        <f t="shared" si="52"/>
        <v>0</v>
      </c>
      <c r="BD133" s="176"/>
      <c r="BE133" s="172">
        <f t="shared" si="53"/>
        <v>0</v>
      </c>
      <c r="BF133" s="172">
        <f t="shared" si="54"/>
        <v>0</v>
      </c>
      <c r="BG133" s="172">
        <f t="shared" si="55"/>
        <v>0</v>
      </c>
      <c r="BH133" s="172">
        <f t="shared" si="56"/>
        <v>0</v>
      </c>
      <c r="BI133" s="172">
        <f t="shared" si="57"/>
        <v>0</v>
      </c>
      <c r="BJ133" s="172">
        <f t="shared" si="58"/>
        <v>0</v>
      </c>
      <c r="BK133" s="172">
        <f t="shared" si="59"/>
        <v>0</v>
      </c>
      <c r="BL133" s="176"/>
      <c r="BM133" s="172">
        <f t="shared" si="38"/>
        <v>0</v>
      </c>
      <c r="BN133" s="172">
        <f t="shared" si="39"/>
        <v>0</v>
      </c>
      <c r="BO133" s="172">
        <f t="shared" si="40"/>
        <v>0</v>
      </c>
      <c r="BP133" s="172">
        <f t="shared" si="41"/>
        <v>0</v>
      </c>
      <c r="BQ133" s="172">
        <f t="shared" si="42"/>
        <v>0</v>
      </c>
      <c r="BR133" s="172">
        <f t="shared" si="43"/>
        <v>0</v>
      </c>
      <c r="BS133" s="172">
        <f t="shared" si="44"/>
        <v>0</v>
      </c>
      <c r="BT133" s="55"/>
      <c r="BU133" s="158">
        <f>SUMIF('Input| Projects'!$BA$8:$CX$8,RIGHT(BU$9,3),'Input| Projects'!$BA133:$CX133)</f>
        <v>0</v>
      </c>
      <c r="BV133" s="158">
        <f>SUMIF('Input| Projects'!$BA$8:$CX$8,RIGHT(BV$9,3),'Input| Projects'!$BA133:$CX133)</f>
        <v>0</v>
      </c>
      <c r="BW133" s="79" t="str">
        <f t="shared" si="45"/>
        <v/>
      </c>
    </row>
    <row r="134" spans="2:75" x14ac:dyDescent="0.2">
      <c r="B134" s="123">
        <f>IFERROR('Input| Projects'!B134,"")</f>
        <v>125</v>
      </c>
      <c r="C134" s="160" t="str">
        <f>IFERROR(IF('Input| Projects'!C134="","",'Input| Projects'!C134),"")</f>
        <v/>
      </c>
      <c r="D134" s="160" t="str">
        <f>IFERROR(IF('Input| Projects'!D134="","",'Input| Projects'!D134),"")</f>
        <v/>
      </c>
      <c r="E134" s="53"/>
      <c r="F134" s="160" t="str">
        <f>IF(LEN('Input| Projects'!F134)&gt;0,'Input| Projects'!F134,"")</f>
        <v/>
      </c>
      <c r="G134" s="160" t="str">
        <f>IF(LEN('Input| Projects'!G134)&gt;0,'Input| Projects'!G134,"")</f>
        <v/>
      </c>
      <c r="H134" s="10"/>
      <c r="I134" s="194" cm="1">
        <f t="array" ref="I134">IF(LEN($F134)&gt;0,1+IFERROR(SUMPRODUCT(TRANSPOSE('Input| Projects'!$AO134:$AQ134),INDEX('Input| Escalations'!$F$27:$L$29,,MATCH(Q$9,'Input| Escalations'!$F$21:$L$21,0))),0),0)</f>
        <v>0</v>
      </c>
      <c r="J134" s="194" cm="1">
        <f t="array" ref="J134">IF(LEN($F134)&gt;0,1+IFERROR(SUMPRODUCT(TRANSPOSE('Input| Projects'!$AO134:$AQ134),INDEX('Input| Escalations'!$F$27:$L$29,,MATCH(R$9,'Input| Escalations'!$F$21:$L$21,0))),0),0)</f>
        <v>0</v>
      </c>
      <c r="K134" s="194" cm="1">
        <f t="array" ref="K134">IF(LEN($F134)&gt;0,1+IFERROR(SUMPRODUCT(TRANSPOSE('Input| Projects'!$AO134:$AQ134),INDEX('Input| Escalations'!$F$27:$L$29,,MATCH(S$9,'Input| Escalations'!$F$21:$L$21,0))),0),0)</f>
        <v>0</v>
      </c>
      <c r="L134" s="194" cm="1">
        <f t="array" ref="L134">IF(LEN($F134)&gt;0,1+IFERROR(SUMPRODUCT(TRANSPOSE('Input| Projects'!$AO134:$AQ134),INDEX('Input| Escalations'!$F$27:$L$29,,MATCH(T$9,'Input| Escalations'!$F$21:$L$21,0))),0),0)</f>
        <v>0</v>
      </c>
      <c r="M134" s="194" cm="1">
        <f t="array" ref="M134">IF(LEN($F134)&gt;0,1+IFERROR(SUMPRODUCT(TRANSPOSE('Input| Projects'!$AO134:$AQ134),INDEX('Input| Escalations'!$F$27:$L$29,,MATCH(U$9,'Input| Escalations'!$F$21:$L$21,0))),0),0)</f>
        <v>0</v>
      </c>
      <c r="N134" s="194" cm="1">
        <f t="array" ref="N134">IF(LEN($F134)&gt;0,1+IFERROR(SUMPRODUCT(TRANSPOSE('Input| Projects'!$AO134:$AQ134),INDEX('Input| Escalations'!$F$27:$L$29,,MATCH(V$9,'Input| Escalations'!$F$21:$L$21,0))),0),0)</f>
        <v>0</v>
      </c>
      <c r="O134" s="194" cm="1">
        <f t="array" ref="O134">IF(LEN($F134)&gt;0,1+IFERROR(SUMPRODUCT(TRANSPOSE('Input| Projects'!$AO134:$AQ134),INDEX('Input| Escalations'!$F$27:$L$29,,MATCH(W$9,'Input| Escalations'!$F$21:$L$21,0))),0),0)</f>
        <v>0</v>
      </c>
      <c r="P134" s="10"/>
      <c r="Q134" s="172">
        <f>IFERROR(IF(ISNUMBER(FIND("decision",'Input| Setup'!$F$6)),'Input| Projects'!Y134,'Input| Projects'!I134)*'Input| Escalations'!$I$17*I134,0)</f>
        <v>0</v>
      </c>
      <c r="R134" s="172">
        <f>IFERROR(IF(ISNUMBER(FIND("decision",'Input| Setup'!$F$6)),'Input| Projects'!Z134,'Input| Projects'!J134)*'Input| Escalations'!$I$17*J134,0)</f>
        <v>0</v>
      </c>
      <c r="S134" s="172">
        <f>IFERROR(IF(ISNUMBER(FIND("decision",'Input| Setup'!$F$6)),'Input| Projects'!AA134,'Input| Projects'!K134)*'Input| Escalations'!$I$17*K134,0)</f>
        <v>0</v>
      </c>
      <c r="T134" s="172">
        <f>IFERROR(IF(ISNUMBER(FIND("decision",'Input| Setup'!$F$6)),'Input| Projects'!AB134,'Input| Projects'!L134)*'Input| Escalations'!$I$17*L134,0)</f>
        <v>0</v>
      </c>
      <c r="U134" s="172">
        <f>IFERROR(IF(ISNUMBER(FIND("decision",'Input| Setup'!$F$6)),'Input| Projects'!AC134,'Input| Projects'!M134)*'Input| Escalations'!$I$17*M134,0)</f>
        <v>0</v>
      </c>
      <c r="V134" s="172">
        <f>IFERROR(IF(ISNUMBER(FIND("decision",'Input| Setup'!$F$6)),'Input| Projects'!AD134,'Input| Projects'!N134)*'Input| Escalations'!$I$17*N134,0)</f>
        <v>0</v>
      </c>
      <c r="W134" s="172">
        <f>IFERROR(IF(ISNUMBER(FIND("decision",'Input| Setup'!$F$6)),'Input| Projects'!AE134,'Input| Projects'!O134)*'Input| Escalations'!$I$17*O134,0)</f>
        <v>0</v>
      </c>
      <c r="X134" s="175"/>
      <c r="Y134" s="172">
        <f>IF(ISNUMBER(FIND("decision",'Input| Setup'!$F$6)),'Input| Projects'!AG134,'Input| Projects'!Q134)*I134*'Input| Escalations'!$I$17</f>
        <v>0</v>
      </c>
      <c r="Z134" s="172">
        <f>IF(ISNUMBER(FIND("decision",'Input| Setup'!$F$6)),'Input| Projects'!AH134,'Input| Projects'!R134)*J134*'Input| Escalations'!$I$17</f>
        <v>0</v>
      </c>
      <c r="AA134" s="172">
        <f>IF(ISNUMBER(FIND("decision",'Input| Setup'!$F$6)),'Input| Projects'!AI134,'Input| Projects'!S134)*K134*'Input| Escalations'!$I$17</f>
        <v>0</v>
      </c>
      <c r="AB134" s="172">
        <f>IF(ISNUMBER(FIND("decision",'Input| Setup'!$F$6)),'Input| Projects'!AJ134,'Input| Projects'!T134)*L134*'Input| Escalations'!$I$17</f>
        <v>0</v>
      </c>
      <c r="AC134" s="172">
        <f>IF(ISNUMBER(FIND("decision",'Input| Setup'!$F$6)),'Input| Projects'!AK134,'Input| Projects'!U134)*M134*'Input| Escalations'!$I$17</f>
        <v>0</v>
      </c>
      <c r="AD134" s="172">
        <f>IF(ISNUMBER(FIND("decision",'Input| Setup'!$F$6)),'Input| Projects'!AL134,'Input| Projects'!V134)*N134*'Input| Escalations'!$I$17</f>
        <v>0</v>
      </c>
      <c r="AE134" s="172">
        <f>IF(ISNUMBER(FIND("decision",'Input| Setup'!$F$6)),'Input| Projects'!AM134,'Input| Projects'!W134)*O134*'Input| Escalations'!$I$17</f>
        <v>0</v>
      </c>
      <c r="AF134" s="175"/>
      <c r="AG134" s="172" cm="1">
        <f t="array" ref="AG134">IFERROR(--('Input| Projects'!$AS134="Yes")*_xlfn.SWITCH('Input| Overheads'!$C$50,"Direct costs",'Calc| Overheads Allocation'!C$8*Q134,"Internal labour",'Calc| Overheads Allocation'!C$8*Q134*'Input| Projects'!$AO134,"DNSP defined",'Calc| Overheads Allocation'!C$78*'Input| Projects'!$AV134,0),0)</f>
        <v>0</v>
      </c>
      <c r="AH134" s="172" cm="1">
        <f t="array" ref="AH134">IFERROR(--('Input| Projects'!$AS134="Yes")*_xlfn.SWITCH('Input| Overheads'!$C$50,"Direct costs",'Calc| Overheads Allocation'!D$8*R134,"Internal labour",'Calc| Overheads Allocation'!D$8*R134*'Input| Projects'!$AO134,"DNSP defined",'Calc| Overheads Allocation'!D$78*'Input| Projects'!$AV134,0),0)</f>
        <v>0</v>
      </c>
      <c r="AI134" s="172" cm="1">
        <f t="array" ref="AI134">IFERROR(--('Input| Projects'!$AS134="Yes")*_xlfn.SWITCH('Input| Overheads'!$C$50,"Direct costs",'Calc| Overheads Allocation'!E$8*S134,"Internal labour",'Calc| Overheads Allocation'!E$8*S134*'Input| Projects'!$AO134,"DNSP defined",'Calc| Overheads Allocation'!E$78*'Input| Projects'!$AV134,0),0)</f>
        <v>0</v>
      </c>
      <c r="AJ134" s="172" cm="1">
        <f t="array" ref="AJ134">IFERROR(--('Input| Projects'!$AS134="Yes")*_xlfn.SWITCH('Input| Overheads'!$C$50,"Direct costs",'Calc| Overheads Allocation'!F$8*T134,"Internal labour",'Calc| Overheads Allocation'!F$8*T134*'Input| Projects'!$AO134,"DNSP defined",'Calc| Overheads Allocation'!F$78*'Input| Projects'!$AV134,0),0)</f>
        <v>0</v>
      </c>
      <c r="AK134" s="172" cm="1">
        <f t="array" ref="AK134">IFERROR(--('Input| Projects'!$AS134="Yes")*_xlfn.SWITCH('Input| Overheads'!$C$50,"Direct costs",'Calc| Overheads Allocation'!G$8*U134,"Internal labour",'Calc| Overheads Allocation'!G$8*U134*'Input| Projects'!$AO134,"DNSP defined",'Calc| Overheads Allocation'!G$78*'Input| Projects'!$AV134,0),0)</f>
        <v>0</v>
      </c>
      <c r="AL134" s="172" cm="1">
        <f t="array" ref="AL134">IFERROR(--('Input| Projects'!$AS134="Yes")*_xlfn.SWITCH('Input| Overheads'!$C$50,"Direct costs",'Calc| Overheads Allocation'!H$8*V134,"Internal labour",'Calc| Overheads Allocation'!H$8*V134*'Input| Projects'!$AO134,"DNSP defined",'Calc| Overheads Allocation'!H$78*'Input| Projects'!$AV134,0),0)</f>
        <v>0</v>
      </c>
      <c r="AM134" s="172" cm="1">
        <f t="array" ref="AM134">IFERROR(--('Input| Projects'!$AS134="Yes")*_xlfn.SWITCH('Input| Overheads'!$C$50,"Direct costs",'Calc| Overheads Allocation'!I$8*W134,"Internal labour",'Calc| Overheads Allocation'!I$8*W134*'Input| Projects'!$AO134,"DNSP defined",'Calc| Overheads Allocation'!I$78*'Input| Projects'!$AV134,0),0)</f>
        <v>0</v>
      </c>
      <c r="AN134" s="175"/>
      <c r="AO134" s="172" cm="1">
        <f t="array" ref="AO134">IFERROR(--('Input| Projects'!$AT134="Yes")*_xlfn.SWITCH('Input| Overheads'!$C$50,"Direct costs",'Calc| Overheads Allocation'!C$9*Q134,"Internal labour",'Calc| Overheads Allocation'!C$9*Q134*'Input| Projects'!$AO134,"DNSP defined",'Calc| Overheads Allocation'!C$79*'Input| Projects'!$AW134,0),0)</f>
        <v>0</v>
      </c>
      <c r="AP134" s="172" cm="1">
        <f t="array" ref="AP134">IFERROR(--('Input| Projects'!$AT134="Yes")*_xlfn.SWITCH('Input| Overheads'!$C$50,"Direct costs",'Calc| Overheads Allocation'!D$9*R134,"Internal labour",'Calc| Overheads Allocation'!D$9*R134*'Input| Projects'!$AO134,"DNSP defined",'Calc| Overheads Allocation'!D$79*'Input| Projects'!$AW134,0),0)</f>
        <v>0</v>
      </c>
      <c r="AQ134" s="172" cm="1">
        <f t="array" ref="AQ134">IFERROR(--('Input| Projects'!$AT134="Yes")*_xlfn.SWITCH('Input| Overheads'!$C$50,"Direct costs",'Calc| Overheads Allocation'!E$9*S134,"Internal labour",'Calc| Overheads Allocation'!E$9*S134*'Input| Projects'!$AO134,"DNSP defined",'Calc| Overheads Allocation'!E$79*'Input| Projects'!$AW134,0),0)</f>
        <v>0</v>
      </c>
      <c r="AR134" s="172" cm="1">
        <f t="array" ref="AR134">IFERROR(--('Input| Projects'!$AT134="Yes")*_xlfn.SWITCH('Input| Overheads'!$C$50,"Direct costs",'Calc| Overheads Allocation'!F$9*T134,"Internal labour",'Calc| Overheads Allocation'!F$9*T134*'Input| Projects'!$AO134,"DNSP defined",'Calc| Overheads Allocation'!F$79*'Input| Projects'!$AW134,0),0)</f>
        <v>0</v>
      </c>
      <c r="AS134" s="172" cm="1">
        <f t="array" ref="AS134">IFERROR(--('Input| Projects'!$AT134="Yes")*_xlfn.SWITCH('Input| Overheads'!$C$50,"Direct costs",'Calc| Overheads Allocation'!G$9*U134,"Internal labour",'Calc| Overheads Allocation'!G$9*U134*'Input| Projects'!$AO134,"DNSP defined",'Calc| Overheads Allocation'!G$79*'Input| Projects'!$AW134,0),0)</f>
        <v>0</v>
      </c>
      <c r="AT134" s="172" cm="1">
        <f t="array" ref="AT134">IFERROR(--('Input| Projects'!$AT134="Yes")*_xlfn.SWITCH('Input| Overheads'!$C$50,"Direct costs",'Calc| Overheads Allocation'!H$9*V134,"Internal labour",'Calc| Overheads Allocation'!H$9*V134*'Input| Projects'!$AO134,"DNSP defined",'Calc| Overheads Allocation'!H$79*'Input| Projects'!$AW134,0),0)</f>
        <v>0</v>
      </c>
      <c r="AU134" s="172" cm="1">
        <f t="array" ref="AU134">IFERROR(--('Input| Projects'!$AT134="Yes")*_xlfn.SWITCH('Input| Overheads'!$C$50,"Direct costs",'Calc| Overheads Allocation'!I$9*W134,"Internal labour",'Calc| Overheads Allocation'!I$9*W134*'Input| Projects'!$AO134,"DNSP defined",'Calc| Overheads Allocation'!I$79*'Input| Projects'!$AW134,0),0)</f>
        <v>0</v>
      </c>
      <c r="AV134" s="175"/>
      <c r="AW134" s="172">
        <f t="shared" si="46"/>
        <v>0</v>
      </c>
      <c r="AX134" s="172">
        <f t="shared" si="47"/>
        <v>0</v>
      </c>
      <c r="AY134" s="172">
        <f t="shared" si="48"/>
        <v>0</v>
      </c>
      <c r="AZ134" s="172">
        <f t="shared" si="49"/>
        <v>0</v>
      </c>
      <c r="BA134" s="172">
        <f t="shared" si="50"/>
        <v>0</v>
      </c>
      <c r="BB134" s="172">
        <f t="shared" si="51"/>
        <v>0</v>
      </c>
      <c r="BC134" s="172">
        <f t="shared" si="52"/>
        <v>0</v>
      </c>
      <c r="BD134" s="176"/>
      <c r="BE134" s="172">
        <f t="shared" si="53"/>
        <v>0</v>
      </c>
      <c r="BF134" s="172">
        <f t="shared" si="54"/>
        <v>0</v>
      </c>
      <c r="BG134" s="172">
        <f t="shared" si="55"/>
        <v>0</v>
      </c>
      <c r="BH134" s="172">
        <f t="shared" si="56"/>
        <v>0</v>
      </c>
      <c r="BI134" s="172">
        <f t="shared" si="57"/>
        <v>0</v>
      </c>
      <c r="BJ134" s="172">
        <f t="shared" si="58"/>
        <v>0</v>
      </c>
      <c r="BK134" s="172">
        <f t="shared" si="59"/>
        <v>0</v>
      </c>
      <c r="BL134" s="176"/>
      <c r="BM134" s="172">
        <f t="shared" si="38"/>
        <v>0</v>
      </c>
      <c r="BN134" s="172">
        <f t="shared" si="39"/>
        <v>0</v>
      </c>
      <c r="BO134" s="172">
        <f t="shared" si="40"/>
        <v>0</v>
      </c>
      <c r="BP134" s="172">
        <f t="shared" si="41"/>
        <v>0</v>
      </c>
      <c r="BQ134" s="172">
        <f t="shared" si="42"/>
        <v>0</v>
      </c>
      <c r="BR134" s="172">
        <f t="shared" si="43"/>
        <v>0</v>
      </c>
      <c r="BS134" s="172">
        <f t="shared" si="44"/>
        <v>0</v>
      </c>
      <c r="BT134" s="55"/>
      <c r="BU134" s="158">
        <f>SUMIF('Input| Projects'!$BA$8:$CX$8,RIGHT(BU$9,3),'Input| Projects'!$BA134:$CX134)</f>
        <v>0</v>
      </c>
      <c r="BV134" s="158">
        <f>SUMIF('Input| Projects'!$BA$8:$CX$8,RIGHT(BV$9,3),'Input| Projects'!$BA134:$CX134)</f>
        <v>0</v>
      </c>
      <c r="BW134" s="79" t="str">
        <f t="shared" si="45"/>
        <v/>
      </c>
    </row>
    <row r="135" spans="2:75" x14ac:dyDescent="0.2">
      <c r="B135" s="123">
        <f>IFERROR('Input| Projects'!B135,"")</f>
        <v>126</v>
      </c>
      <c r="C135" s="160" t="str">
        <f>IFERROR(IF('Input| Projects'!C135="","",'Input| Projects'!C135),"")</f>
        <v/>
      </c>
      <c r="D135" s="160" t="str">
        <f>IFERROR(IF('Input| Projects'!D135="","",'Input| Projects'!D135),"")</f>
        <v/>
      </c>
      <c r="E135" s="53"/>
      <c r="F135" s="160" t="str">
        <f>IF(LEN('Input| Projects'!F135)&gt;0,'Input| Projects'!F135,"")</f>
        <v/>
      </c>
      <c r="G135" s="160" t="str">
        <f>IF(LEN('Input| Projects'!G135)&gt;0,'Input| Projects'!G135,"")</f>
        <v/>
      </c>
      <c r="H135" s="10"/>
      <c r="I135" s="194" cm="1">
        <f t="array" ref="I135">IF(LEN($F135)&gt;0,1+IFERROR(SUMPRODUCT(TRANSPOSE('Input| Projects'!$AO135:$AQ135),INDEX('Input| Escalations'!$F$27:$L$29,,MATCH(Q$9,'Input| Escalations'!$F$21:$L$21,0))),0),0)</f>
        <v>0</v>
      </c>
      <c r="J135" s="194" cm="1">
        <f t="array" ref="J135">IF(LEN($F135)&gt;0,1+IFERROR(SUMPRODUCT(TRANSPOSE('Input| Projects'!$AO135:$AQ135),INDEX('Input| Escalations'!$F$27:$L$29,,MATCH(R$9,'Input| Escalations'!$F$21:$L$21,0))),0),0)</f>
        <v>0</v>
      </c>
      <c r="K135" s="194" cm="1">
        <f t="array" ref="K135">IF(LEN($F135)&gt;0,1+IFERROR(SUMPRODUCT(TRANSPOSE('Input| Projects'!$AO135:$AQ135),INDEX('Input| Escalations'!$F$27:$L$29,,MATCH(S$9,'Input| Escalations'!$F$21:$L$21,0))),0),0)</f>
        <v>0</v>
      </c>
      <c r="L135" s="194" cm="1">
        <f t="array" ref="L135">IF(LEN($F135)&gt;0,1+IFERROR(SUMPRODUCT(TRANSPOSE('Input| Projects'!$AO135:$AQ135),INDEX('Input| Escalations'!$F$27:$L$29,,MATCH(T$9,'Input| Escalations'!$F$21:$L$21,0))),0),0)</f>
        <v>0</v>
      </c>
      <c r="M135" s="194" cm="1">
        <f t="array" ref="M135">IF(LEN($F135)&gt;0,1+IFERROR(SUMPRODUCT(TRANSPOSE('Input| Projects'!$AO135:$AQ135),INDEX('Input| Escalations'!$F$27:$L$29,,MATCH(U$9,'Input| Escalations'!$F$21:$L$21,0))),0),0)</f>
        <v>0</v>
      </c>
      <c r="N135" s="194" cm="1">
        <f t="array" ref="N135">IF(LEN($F135)&gt;0,1+IFERROR(SUMPRODUCT(TRANSPOSE('Input| Projects'!$AO135:$AQ135),INDEX('Input| Escalations'!$F$27:$L$29,,MATCH(V$9,'Input| Escalations'!$F$21:$L$21,0))),0),0)</f>
        <v>0</v>
      </c>
      <c r="O135" s="194" cm="1">
        <f t="array" ref="O135">IF(LEN($F135)&gt;0,1+IFERROR(SUMPRODUCT(TRANSPOSE('Input| Projects'!$AO135:$AQ135),INDEX('Input| Escalations'!$F$27:$L$29,,MATCH(W$9,'Input| Escalations'!$F$21:$L$21,0))),0),0)</f>
        <v>0</v>
      </c>
      <c r="P135" s="10"/>
      <c r="Q135" s="172">
        <f>IFERROR(IF(ISNUMBER(FIND("decision",'Input| Setup'!$F$6)),'Input| Projects'!Y135,'Input| Projects'!I135)*'Input| Escalations'!$I$17*I135,0)</f>
        <v>0</v>
      </c>
      <c r="R135" s="172">
        <f>IFERROR(IF(ISNUMBER(FIND("decision",'Input| Setup'!$F$6)),'Input| Projects'!Z135,'Input| Projects'!J135)*'Input| Escalations'!$I$17*J135,0)</f>
        <v>0</v>
      </c>
      <c r="S135" s="172">
        <f>IFERROR(IF(ISNUMBER(FIND("decision",'Input| Setup'!$F$6)),'Input| Projects'!AA135,'Input| Projects'!K135)*'Input| Escalations'!$I$17*K135,0)</f>
        <v>0</v>
      </c>
      <c r="T135" s="172">
        <f>IFERROR(IF(ISNUMBER(FIND("decision",'Input| Setup'!$F$6)),'Input| Projects'!AB135,'Input| Projects'!L135)*'Input| Escalations'!$I$17*L135,0)</f>
        <v>0</v>
      </c>
      <c r="U135" s="172">
        <f>IFERROR(IF(ISNUMBER(FIND("decision",'Input| Setup'!$F$6)),'Input| Projects'!AC135,'Input| Projects'!M135)*'Input| Escalations'!$I$17*M135,0)</f>
        <v>0</v>
      </c>
      <c r="V135" s="172">
        <f>IFERROR(IF(ISNUMBER(FIND("decision",'Input| Setup'!$F$6)),'Input| Projects'!AD135,'Input| Projects'!N135)*'Input| Escalations'!$I$17*N135,0)</f>
        <v>0</v>
      </c>
      <c r="W135" s="172">
        <f>IFERROR(IF(ISNUMBER(FIND("decision",'Input| Setup'!$F$6)),'Input| Projects'!AE135,'Input| Projects'!O135)*'Input| Escalations'!$I$17*O135,0)</f>
        <v>0</v>
      </c>
      <c r="X135" s="175"/>
      <c r="Y135" s="172">
        <f>IF(ISNUMBER(FIND("decision",'Input| Setup'!$F$6)),'Input| Projects'!AG135,'Input| Projects'!Q135)*I135*'Input| Escalations'!$I$17</f>
        <v>0</v>
      </c>
      <c r="Z135" s="172">
        <f>IF(ISNUMBER(FIND("decision",'Input| Setup'!$F$6)),'Input| Projects'!AH135,'Input| Projects'!R135)*J135*'Input| Escalations'!$I$17</f>
        <v>0</v>
      </c>
      <c r="AA135" s="172">
        <f>IF(ISNUMBER(FIND("decision",'Input| Setup'!$F$6)),'Input| Projects'!AI135,'Input| Projects'!S135)*K135*'Input| Escalations'!$I$17</f>
        <v>0</v>
      </c>
      <c r="AB135" s="172">
        <f>IF(ISNUMBER(FIND("decision",'Input| Setup'!$F$6)),'Input| Projects'!AJ135,'Input| Projects'!T135)*L135*'Input| Escalations'!$I$17</f>
        <v>0</v>
      </c>
      <c r="AC135" s="172">
        <f>IF(ISNUMBER(FIND("decision",'Input| Setup'!$F$6)),'Input| Projects'!AK135,'Input| Projects'!U135)*M135*'Input| Escalations'!$I$17</f>
        <v>0</v>
      </c>
      <c r="AD135" s="172">
        <f>IF(ISNUMBER(FIND("decision",'Input| Setup'!$F$6)),'Input| Projects'!AL135,'Input| Projects'!V135)*N135*'Input| Escalations'!$I$17</f>
        <v>0</v>
      </c>
      <c r="AE135" s="172">
        <f>IF(ISNUMBER(FIND("decision",'Input| Setup'!$F$6)),'Input| Projects'!AM135,'Input| Projects'!W135)*O135*'Input| Escalations'!$I$17</f>
        <v>0</v>
      </c>
      <c r="AF135" s="175"/>
      <c r="AG135" s="172" cm="1">
        <f t="array" ref="AG135">IFERROR(--('Input| Projects'!$AS135="Yes")*_xlfn.SWITCH('Input| Overheads'!$C$50,"Direct costs",'Calc| Overheads Allocation'!C$8*Q135,"Internal labour",'Calc| Overheads Allocation'!C$8*Q135*'Input| Projects'!$AO135,"DNSP defined",'Calc| Overheads Allocation'!C$78*'Input| Projects'!$AV135,0),0)</f>
        <v>0</v>
      </c>
      <c r="AH135" s="172" cm="1">
        <f t="array" ref="AH135">IFERROR(--('Input| Projects'!$AS135="Yes")*_xlfn.SWITCH('Input| Overheads'!$C$50,"Direct costs",'Calc| Overheads Allocation'!D$8*R135,"Internal labour",'Calc| Overheads Allocation'!D$8*R135*'Input| Projects'!$AO135,"DNSP defined",'Calc| Overheads Allocation'!D$78*'Input| Projects'!$AV135,0),0)</f>
        <v>0</v>
      </c>
      <c r="AI135" s="172" cm="1">
        <f t="array" ref="AI135">IFERROR(--('Input| Projects'!$AS135="Yes")*_xlfn.SWITCH('Input| Overheads'!$C$50,"Direct costs",'Calc| Overheads Allocation'!E$8*S135,"Internal labour",'Calc| Overheads Allocation'!E$8*S135*'Input| Projects'!$AO135,"DNSP defined",'Calc| Overheads Allocation'!E$78*'Input| Projects'!$AV135,0),0)</f>
        <v>0</v>
      </c>
      <c r="AJ135" s="172" cm="1">
        <f t="array" ref="AJ135">IFERROR(--('Input| Projects'!$AS135="Yes")*_xlfn.SWITCH('Input| Overheads'!$C$50,"Direct costs",'Calc| Overheads Allocation'!F$8*T135,"Internal labour",'Calc| Overheads Allocation'!F$8*T135*'Input| Projects'!$AO135,"DNSP defined",'Calc| Overheads Allocation'!F$78*'Input| Projects'!$AV135,0),0)</f>
        <v>0</v>
      </c>
      <c r="AK135" s="172" cm="1">
        <f t="array" ref="AK135">IFERROR(--('Input| Projects'!$AS135="Yes")*_xlfn.SWITCH('Input| Overheads'!$C$50,"Direct costs",'Calc| Overheads Allocation'!G$8*U135,"Internal labour",'Calc| Overheads Allocation'!G$8*U135*'Input| Projects'!$AO135,"DNSP defined",'Calc| Overheads Allocation'!G$78*'Input| Projects'!$AV135,0),0)</f>
        <v>0</v>
      </c>
      <c r="AL135" s="172" cm="1">
        <f t="array" ref="AL135">IFERROR(--('Input| Projects'!$AS135="Yes")*_xlfn.SWITCH('Input| Overheads'!$C$50,"Direct costs",'Calc| Overheads Allocation'!H$8*V135,"Internal labour",'Calc| Overheads Allocation'!H$8*V135*'Input| Projects'!$AO135,"DNSP defined",'Calc| Overheads Allocation'!H$78*'Input| Projects'!$AV135,0),0)</f>
        <v>0</v>
      </c>
      <c r="AM135" s="172" cm="1">
        <f t="array" ref="AM135">IFERROR(--('Input| Projects'!$AS135="Yes")*_xlfn.SWITCH('Input| Overheads'!$C$50,"Direct costs",'Calc| Overheads Allocation'!I$8*W135,"Internal labour",'Calc| Overheads Allocation'!I$8*W135*'Input| Projects'!$AO135,"DNSP defined",'Calc| Overheads Allocation'!I$78*'Input| Projects'!$AV135,0),0)</f>
        <v>0</v>
      </c>
      <c r="AN135" s="175"/>
      <c r="AO135" s="172" cm="1">
        <f t="array" ref="AO135">IFERROR(--('Input| Projects'!$AT135="Yes")*_xlfn.SWITCH('Input| Overheads'!$C$50,"Direct costs",'Calc| Overheads Allocation'!C$9*Q135,"Internal labour",'Calc| Overheads Allocation'!C$9*Q135*'Input| Projects'!$AO135,"DNSP defined",'Calc| Overheads Allocation'!C$79*'Input| Projects'!$AW135,0),0)</f>
        <v>0</v>
      </c>
      <c r="AP135" s="172" cm="1">
        <f t="array" ref="AP135">IFERROR(--('Input| Projects'!$AT135="Yes")*_xlfn.SWITCH('Input| Overheads'!$C$50,"Direct costs",'Calc| Overheads Allocation'!D$9*R135,"Internal labour",'Calc| Overheads Allocation'!D$9*R135*'Input| Projects'!$AO135,"DNSP defined",'Calc| Overheads Allocation'!D$79*'Input| Projects'!$AW135,0),0)</f>
        <v>0</v>
      </c>
      <c r="AQ135" s="172" cm="1">
        <f t="array" ref="AQ135">IFERROR(--('Input| Projects'!$AT135="Yes")*_xlfn.SWITCH('Input| Overheads'!$C$50,"Direct costs",'Calc| Overheads Allocation'!E$9*S135,"Internal labour",'Calc| Overheads Allocation'!E$9*S135*'Input| Projects'!$AO135,"DNSP defined",'Calc| Overheads Allocation'!E$79*'Input| Projects'!$AW135,0),0)</f>
        <v>0</v>
      </c>
      <c r="AR135" s="172" cm="1">
        <f t="array" ref="AR135">IFERROR(--('Input| Projects'!$AT135="Yes")*_xlfn.SWITCH('Input| Overheads'!$C$50,"Direct costs",'Calc| Overheads Allocation'!F$9*T135,"Internal labour",'Calc| Overheads Allocation'!F$9*T135*'Input| Projects'!$AO135,"DNSP defined",'Calc| Overheads Allocation'!F$79*'Input| Projects'!$AW135,0),0)</f>
        <v>0</v>
      </c>
      <c r="AS135" s="172" cm="1">
        <f t="array" ref="AS135">IFERROR(--('Input| Projects'!$AT135="Yes")*_xlfn.SWITCH('Input| Overheads'!$C$50,"Direct costs",'Calc| Overheads Allocation'!G$9*U135,"Internal labour",'Calc| Overheads Allocation'!G$9*U135*'Input| Projects'!$AO135,"DNSP defined",'Calc| Overheads Allocation'!G$79*'Input| Projects'!$AW135,0),0)</f>
        <v>0</v>
      </c>
      <c r="AT135" s="172" cm="1">
        <f t="array" ref="AT135">IFERROR(--('Input| Projects'!$AT135="Yes")*_xlfn.SWITCH('Input| Overheads'!$C$50,"Direct costs",'Calc| Overheads Allocation'!H$9*V135,"Internal labour",'Calc| Overheads Allocation'!H$9*V135*'Input| Projects'!$AO135,"DNSP defined",'Calc| Overheads Allocation'!H$79*'Input| Projects'!$AW135,0),0)</f>
        <v>0</v>
      </c>
      <c r="AU135" s="172" cm="1">
        <f t="array" ref="AU135">IFERROR(--('Input| Projects'!$AT135="Yes")*_xlfn.SWITCH('Input| Overheads'!$C$50,"Direct costs",'Calc| Overheads Allocation'!I$9*W135,"Internal labour",'Calc| Overheads Allocation'!I$9*W135*'Input| Projects'!$AO135,"DNSP defined",'Calc| Overheads Allocation'!I$79*'Input| Projects'!$AW135,0),0)</f>
        <v>0</v>
      </c>
      <c r="AV135" s="175"/>
      <c r="AW135" s="172">
        <f t="shared" si="46"/>
        <v>0</v>
      </c>
      <c r="AX135" s="172">
        <f t="shared" si="47"/>
        <v>0</v>
      </c>
      <c r="AY135" s="172">
        <f t="shared" si="48"/>
        <v>0</v>
      </c>
      <c r="AZ135" s="172">
        <f t="shared" si="49"/>
        <v>0</v>
      </c>
      <c r="BA135" s="172">
        <f t="shared" si="50"/>
        <v>0</v>
      </c>
      <c r="BB135" s="172">
        <f t="shared" si="51"/>
        <v>0</v>
      </c>
      <c r="BC135" s="172">
        <f t="shared" si="52"/>
        <v>0</v>
      </c>
      <c r="BD135" s="176"/>
      <c r="BE135" s="172">
        <f t="shared" si="53"/>
        <v>0</v>
      </c>
      <c r="BF135" s="172">
        <f t="shared" si="54"/>
        <v>0</v>
      </c>
      <c r="BG135" s="172">
        <f t="shared" si="55"/>
        <v>0</v>
      </c>
      <c r="BH135" s="172">
        <f t="shared" si="56"/>
        <v>0</v>
      </c>
      <c r="BI135" s="172">
        <f t="shared" si="57"/>
        <v>0</v>
      </c>
      <c r="BJ135" s="172">
        <f t="shared" si="58"/>
        <v>0</v>
      </c>
      <c r="BK135" s="172">
        <f t="shared" si="59"/>
        <v>0</v>
      </c>
      <c r="BL135" s="176"/>
      <c r="BM135" s="172">
        <f t="shared" si="38"/>
        <v>0</v>
      </c>
      <c r="BN135" s="172">
        <f t="shared" si="39"/>
        <v>0</v>
      </c>
      <c r="BO135" s="172">
        <f t="shared" si="40"/>
        <v>0</v>
      </c>
      <c r="BP135" s="172">
        <f t="shared" si="41"/>
        <v>0</v>
      </c>
      <c r="BQ135" s="172">
        <f t="shared" si="42"/>
        <v>0</v>
      </c>
      <c r="BR135" s="172">
        <f t="shared" si="43"/>
        <v>0</v>
      </c>
      <c r="BS135" s="172">
        <f t="shared" si="44"/>
        <v>0</v>
      </c>
      <c r="BT135" s="55"/>
      <c r="BU135" s="158">
        <f>SUMIF('Input| Projects'!$BA$8:$CX$8,RIGHT(BU$9,3),'Input| Projects'!$BA135:$CX135)</f>
        <v>0</v>
      </c>
      <c r="BV135" s="158">
        <f>SUMIF('Input| Projects'!$BA$8:$CX$8,RIGHT(BV$9,3),'Input| Projects'!$BA135:$CX135)</f>
        <v>0</v>
      </c>
      <c r="BW135" s="79" t="str">
        <f t="shared" si="45"/>
        <v/>
      </c>
    </row>
    <row r="136" spans="2:75" x14ac:dyDescent="0.2">
      <c r="B136" s="123">
        <f>IFERROR('Input| Projects'!B136,"")</f>
        <v>127</v>
      </c>
      <c r="C136" s="160" t="str">
        <f>IFERROR(IF('Input| Projects'!C136="","",'Input| Projects'!C136),"")</f>
        <v/>
      </c>
      <c r="D136" s="160" t="str">
        <f>IFERROR(IF('Input| Projects'!D136="","",'Input| Projects'!D136),"")</f>
        <v/>
      </c>
      <c r="E136" s="53"/>
      <c r="F136" s="160" t="str">
        <f>IF(LEN('Input| Projects'!F136)&gt;0,'Input| Projects'!F136,"")</f>
        <v/>
      </c>
      <c r="G136" s="160" t="str">
        <f>IF(LEN('Input| Projects'!G136)&gt;0,'Input| Projects'!G136,"")</f>
        <v/>
      </c>
      <c r="H136" s="10"/>
      <c r="I136" s="194" cm="1">
        <f t="array" ref="I136">IF(LEN($F136)&gt;0,1+IFERROR(SUMPRODUCT(TRANSPOSE('Input| Projects'!$AO136:$AQ136),INDEX('Input| Escalations'!$F$27:$L$29,,MATCH(Q$9,'Input| Escalations'!$F$21:$L$21,0))),0),0)</f>
        <v>0</v>
      </c>
      <c r="J136" s="194" cm="1">
        <f t="array" ref="J136">IF(LEN($F136)&gt;0,1+IFERROR(SUMPRODUCT(TRANSPOSE('Input| Projects'!$AO136:$AQ136),INDEX('Input| Escalations'!$F$27:$L$29,,MATCH(R$9,'Input| Escalations'!$F$21:$L$21,0))),0),0)</f>
        <v>0</v>
      </c>
      <c r="K136" s="194" cm="1">
        <f t="array" ref="K136">IF(LEN($F136)&gt;0,1+IFERROR(SUMPRODUCT(TRANSPOSE('Input| Projects'!$AO136:$AQ136),INDEX('Input| Escalations'!$F$27:$L$29,,MATCH(S$9,'Input| Escalations'!$F$21:$L$21,0))),0),0)</f>
        <v>0</v>
      </c>
      <c r="L136" s="194" cm="1">
        <f t="array" ref="L136">IF(LEN($F136)&gt;0,1+IFERROR(SUMPRODUCT(TRANSPOSE('Input| Projects'!$AO136:$AQ136),INDEX('Input| Escalations'!$F$27:$L$29,,MATCH(T$9,'Input| Escalations'!$F$21:$L$21,0))),0),0)</f>
        <v>0</v>
      </c>
      <c r="M136" s="194" cm="1">
        <f t="array" ref="M136">IF(LEN($F136)&gt;0,1+IFERROR(SUMPRODUCT(TRANSPOSE('Input| Projects'!$AO136:$AQ136),INDEX('Input| Escalations'!$F$27:$L$29,,MATCH(U$9,'Input| Escalations'!$F$21:$L$21,0))),0),0)</f>
        <v>0</v>
      </c>
      <c r="N136" s="194" cm="1">
        <f t="array" ref="N136">IF(LEN($F136)&gt;0,1+IFERROR(SUMPRODUCT(TRANSPOSE('Input| Projects'!$AO136:$AQ136),INDEX('Input| Escalations'!$F$27:$L$29,,MATCH(V$9,'Input| Escalations'!$F$21:$L$21,0))),0),0)</f>
        <v>0</v>
      </c>
      <c r="O136" s="194" cm="1">
        <f t="array" ref="O136">IF(LEN($F136)&gt;0,1+IFERROR(SUMPRODUCT(TRANSPOSE('Input| Projects'!$AO136:$AQ136),INDEX('Input| Escalations'!$F$27:$L$29,,MATCH(W$9,'Input| Escalations'!$F$21:$L$21,0))),0),0)</f>
        <v>0</v>
      </c>
      <c r="P136" s="10"/>
      <c r="Q136" s="172">
        <f>IFERROR(IF(ISNUMBER(FIND("decision",'Input| Setup'!$F$6)),'Input| Projects'!Y136,'Input| Projects'!I136)*'Input| Escalations'!$I$17*I136,0)</f>
        <v>0</v>
      </c>
      <c r="R136" s="172">
        <f>IFERROR(IF(ISNUMBER(FIND("decision",'Input| Setup'!$F$6)),'Input| Projects'!Z136,'Input| Projects'!J136)*'Input| Escalations'!$I$17*J136,0)</f>
        <v>0</v>
      </c>
      <c r="S136" s="172">
        <f>IFERROR(IF(ISNUMBER(FIND("decision",'Input| Setup'!$F$6)),'Input| Projects'!AA136,'Input| Projects'!K136)*'Input| Escalations'!$I$17*K136,0)</f>
        <v>0</v>
      </c>
      <c r="T136" s="172">
        <f>IFERROR(IF(ISNUMBER(FIND("decision",'Input| Setup'!$F$6)),'Input| Projects'!AB136,'Input| Projects'!L136)*'Input| Escalations'!$I$17*L136,0)</f>
        <v>0</v>
      </c>
      <c r="U136" s="172">
        <f>IFERROR(IF(ISNUMBER(FIND("decision",'Input| Setup'!$F$6)),'Input| Projects'!AC136,'Input| Projects'!M136)*'Input| Escalations'!$I$17*M136,0)</f>
        <v>0</v>
      </c>
      <c r="V136" s="172">
        <f>IFERROR(IF(ISNUMBER(FIND("decision",'Input| Setup'!$F$6)),'Input| Projects'!AD136,'Input| Projects'!N136)*'Input| Escalations'!$I$17*N136,0)</f>
        <v>0</v>
      </c>
      <c r="W136" s="172">
        <f>IFERROR(IF(ISNUMBER(FIND("decision",'Input| Setup'!$F$6)),'Input| Projects'!AE136,'Input| Projects'!O136)*'Input| Escalations'!$I$17*O136,0)</f>
        <v>0</v>
      </c>
      <c r="X136" s="175"/>
      <c r="Y136" s="172">
        <f>IF(ISNUMBER(FIND("decision",'Input| Setup'!$F$6)),'Input| Projects'!AG136,'Input| Projects'!Q136)*I136*'Input| Escalations'!$I$17</f>
        <v>0</v>
      </c>
      <c r="Z136" s="172">
        <f>IF(ISNUMBER(FIND("decision",'Input| Setup'!$F$6)),'Input| Projects'!AH136,'Input| Projects'!R136)*J136*'Input| Escalations'!$I$17</f>
        <v>0</v>
      </c>
      <c r="AA136" s="172">
        <f>IF(ISNUMBER(FIND("decision",'Input| Setup'!$F$6)),'Input| Projects'!AI136,'Input| Projects'!S136)*K136*'Input| Escalations'!$I$17</f>
        <v>0</v>
      </c>
      <c r="AB136" s="172">
        <f>IF(ISNUMBER(FIND("decision",'Input| Setup'!$F$6)),'Input| Projects'!AJ136,'Input| Projects'!T136)*L136*'Input| Escalations'!$I$17</f>
        <v>0</v>
      </c>
      <c r="AC136" s="172">
        <f>IF(ISNUMBER(FIND("decision",'Input| Setup'!$F$6)),'Input| Projects'!AK136,'Input| Projects'!U136)*M136*'Input| Escalations'!$I$17</f>
        <v>0</v>
      </c>
      <c r="AD136" s="172">
        <f>IF(ISNUMBER(FIND("decision",'Input| Setup'!$F$6)),'Input| Projects'!AL136,'Input| Projects'!V136)*N136*'Input| Escalations'!$I$17</f>
        <v>0</v>
      </c>
      <c r="AE136" s="172">
        <f>IF(ISNUMBER(FIND("decision",'Input| Setup'!$F$6)),'Input| Projects'!AM136,'Input| Projects'!W136)*O136*'Input| Escalations'!$I$17</f>
        <v>0</v>
      </c>
      <c r="AF136" s="175"/>
      <c r="AG136" s="172" cm="1">
        <f t="array" ref="AG136">IFERROR(--('Input| Projects'!$AS136="Yes")*_xlfn.SWITCH('Input| Overheads'!$C$50,"Direct costs",'Calc| Overheads Allocation'!C$8*Q136,"Internal labour",'Calc| Overheads Allocation'!C$8*Q136*'Input| Projects'!$AO136,"DNSP defined",'Calc| Overheads Allocation'!C$78*'Input| Projects'!$AV136,0),0)</f>
        <v>0</v>
      </c>
      <c r="AH136" s="172" cm="1">
        <f t="array" ref="AH136">IFERROR(--('Input| Projects'!$AS136="Yes")*_xlfn.SWITCH('Input| Overheads'!$C$50,"Direct costs",'Calc| Overheads Allocation'!D$8*R136,"Internal labour",'Calc| Overheads Allocation'!D$8*R136*'Input| Projects'!$AO136,"DNSP defined",'Calc| Overheads Allocation'!D$78*'Input| Projects'!$AV136,0),0)</f>
        <v>0</v>
      </c>
      <c r="AI136" s="172" cm="1">
        <f t="array" ref="AI136">IFERROR(--('Input| Projects'!$AS136="Yes")*_xlfn.SWITCH('Input| Overheads'!$C$50,"Direct costs",'Calc| Overheads Allocation'!E$8*S136,"Internal labour",'Calc| Overheads Allocation'!E$8*S136*'Input| Projects'!$AO136,"DNSP defined",'Calc| Overheads Allocation'!E$78*'Input| Projects'!$AV136,0),0)</f>
        <v>0</v>
      </c>
      <c r="AJ136" s="172" cm="1">
        <f t="array" ref="AJ136">IFERROR(--('Input| Projects'!$AS136="Yes")*_xlfn.SWITCH('Input| Overheads'!$C$50,"Direct costs",'Calc| Overheads Allocation'!F$8*T136,"Internal labour",'Calc| Overheads Allocation'!F$8*T136*'Input| Projects'!$AO136,"DNSP defined",'Calc| Overheads Allocation'!F$78*'Input| Projects'!$AV136,0),0)</f>
        <v>0</v>
      </c>
      <c r="AK136" s="172" cm="1">
        <f t="array" ref="AK136">IFERROR(--('Input| Projects'!$AS136="Yes")*_xlfn.SWITCH('Input| Overheads'!$C$50,"Direct costs",'Calc| Overheads Allocation'!G$8*U136,"Internal labour",'Calc| Overheads Allocation'!G$8*U136*'Input| Projects'!$AO136,"DNSP defined",'Calc| Overheads Allocation'!G$78*'Input| Projects'!$AV136,0),0)</f>
        <v>0</v>
      </c>
      <c r="AL136" s="172" cm="1">
        <f t="array" ref="AL136">IFERROR(--('Input| Projects'!$AS136="Yes")*_xlfn.SWITCH('Input| Overheads'!$C$50,"Direct costs",'Calc| Overheads Allocation'!H$8*V136,"Internal labour",'Calc| Overheads Allocation'!H$8*V136*'Input| Projects'!$AO136,"DNSP defined",'Calc| Overheads Allocation'!H$78*'Input| Projects'!$AV136,0),0)</f>
        <v>0</v>
      </c>
      <c r="AM136" s="172" cm="1">
        <f t="array" ref="AM136">IFERROR(--('Input| Projects'!$AS136="Yes")*_xlfn.SWITCH('Input| Overheads'!$C$50,"Direct costs",'Calc| Overheads Allocation'!I$8*W136,"Internal labour",'Calc| Overheads Allocation'!I$8*W136*'Input| Projects'!$AO136,"DNSP defined",'Calc| Overheads Allocation'!I$78*'Input| Projects'!$AV136,0),0)</f>
        <v>0</v>
      </c>
      <c r="AN136" s="175"/>
      <c r="AO136" s="172" cm="1">
        <f t="array" ref="AO136">IFERROR(--('Input| Projects'!$AT136="Yes")*_xlfn.SWITCH('Input| Overheads'!$C$50,"Direct costs",'Calc| Overheads Allocation'!C$9*Q136,"Internal labour",'Calc| Overheads Allocation'!C$9*Q136*'Input| Projects'!$AO136,"DNSP defined",'Calc| Overheads Allocation'!C$79*'Input| Projects'!$AW136,0),0)</f>
        <v>0</v>
      </c>
      <c r="AP136" s="172" cm="1">
        <f t="array" ref="AP136">IFERROR(--('Input| Projects'!$AT136="Yes")*_xlfn.SWITCH('Input| Overheads'!$C$50,"Direct costs",'Calc| Overheads Allocation'!D$9*R136,"Internal labour",'Calc| Overheads Allocation'!D$9*R136*'Input| Projects'!$AO136,"DNSP defined",'Calc| Overheads Allocation'!D$79*'Input| Projects'!$AW136,0),0)</f>
        <v>0</v>
      </c>
      <c r="AQ136" s="172" cm="1">
        <f t="array" ref="AQ136">IFERROR(--('Input| Projects'!$AT136="Yes")*_xlfn.SWITCH('Input| Overheads'!$C$50,"Direct costs",'Calc| Overheads Allocation'!E$9*S136,"Internal labour",'Calc| Overheads Allocation'!E$9*S136*'Input| Projects'!$AO136,"DNSP defined",'Calc| Overheads Allocation'!E$79*'Input| Projects'!$AW136,0),0)</f>
        <v>0</v>
      </c>
      <c r="AR136" s="172" cm="1">
        <f t="array" ref="AR136">IFERROR(--('Input| Projects'!$AT136="Yes")*_xlfn.SWITCH('Input| Overheads'!$C$50,"Direct costs",'Calc| Overheads Allocation'!F$9*T136,"Internal labour",'Calc| Overheads Allocation'!F$9*T136*'Input| Projects'!$AO136,"DNSP defined",'Calc| Overheads Allocation'!F$79*'Input| Projects'!$AW136,0),0)</f>
        <v>0</v>
      </c>
      <c r="AS136" s="172" cm="1">
        <f t="array" ref="AS136">IFERROR(--('Input| Projects'!$AT136="Yes")*_xlfn.SWITCH('Input| Overheads'!$C$50,"Direct costs",'Calc| Overheads Allocation'!G$9*U136,"Internal labour",'Calc| Overheads Allocation'!G$9*U136*'Input| Projects'!$AO136,"DNSP defined",'Calc| Overheads Allocation'!G$79*'Input| Projects'!$AW136,0),0)</f>
        <v>0</v>
      </c>
      <c r="AT136" s="172" cm="1">
        <f t="array" ref="AT136">IFERROR(--('Input| Projects'!$AT136="Yes")*_xlfn.SWITCH('Input| Overheads'!$C$50,"Direct costs",'Calc| Overheads Allocation'!H$9*V136,"Internal labour",'Calc| Overheads Allocation'!H$9*V136*'Input| Projects'!$AO136,"DNSP defined",'Calc| Overheads Allocation'!H$79*'Input| Projects'!$AW136,0),0)</f>
        <v>0</v>
      </c>
      <c r="AU136" s="172" cm="1">
        <f t="array" ref="AU136">IFERROR(--('Input| Projects'!$AT136="Yes")*_xlfn.SWITCH('Input| Overheads'!$C$50,"Direct costs",'Calc| Overheads Allocation'!I$9*W136,"Internal labour",'Calc| Overheads Allocation'!I$9*W136*'Input| Projects'!$AO136,"DNSP defined",'Calc| Overheads Allocation'!I$79*'Input| Projects'!$AW136,0),0)</f>
        <v>0</v>
      </c>
      <c r="AV136" s="175"/>
      <c r="AW136" s="172">
        <f t="shared" si="46"/>
        <v>0</v>
      </c>
      <c r="AX136" s="172">
        <f t="shared" si="47"/>
        <v>0</v>
      </c>
      <c r="AY136" s="172">
        <f t="shared" si="48"/>
        <v>0</v>
      </c>
      <c r="AZ136" s="172">
        <f t="shared" si="49"/>
        <v>0</v>
      </c>
      <c r="BA136" s="172">
        <f t="shared" si="50"/>
        <v>0</v>
      </c>
      <c r="BB136" s="172">
        <f t="shared" si="51"/>
        <v>0</v>
      </c>
      <c r="BC136" s="172">
        <f t="shared" si="52"/>
        <v>0</v>
      </c>
      <c r="BD136" s="176"/>
      <c r="BE136" s="172">
        <f t="shared" si="53"/>
        <v>0</v>
      </c>
      <c r="BF136" s="172">
        <f t="shared" si="54"/>
        <v>0</v>
      </c>
      <c r="BG136" s="172">
        <f t="shared" si="55"/>
        <v>0</v>
      </c>
      <c r="BH136" s="172">
        <f t="shared" si="56"/>
        <v>0</v>
      </c>
      <c r="BI136" s="172">
        <f t="shared" si="57"/>
        <v>0</v>
      </c>
      <c r="BJ136" s="172">
        <f t="shared" si="58"/>
        <v>0</v>
      </c>
      <c r="BK136" s="172">
        <f t="shared" si="59"/>
        <v>0</v>
      </c>
      <c r="BL136" s="176"/>
      <c r="BM136" s="172">
        <f t="shared" si="38"/>
        <v>0</v>
      </c>
      <c r="BN136" s="172">
        <f t="shared" si="39"/>
        <v>0</v>
      </c>
      <c r="BO136" s="172">
        <f t="shared" si="40"/>
        <v>0</v>
      </c>
      <c r="BP136" s="172">
        <f t="shared" si="41"/>
        <v>0</v>
      </c>
      <c r="BQ136" s="172">
        <f t="shared" si="42"/>
        <v>0</v>
      </c>
      <c r="BR136" s="172">
        <f t="shared" si="43"/>
        <v>0</v>
      </c>
      <c r="BS136" s="172">
        <f t="shared" si="44"/>
        <v>0</v>
      </c>
      <c r="BT136" s="55"/>
      <c r="BU136" s="158">
        <f>SUMIF('Input| Projects'!$BA$8:$CX$8,RIGHT(BU$9,3),'Input| Projects'!$BA136:$CX136)</f>
        <v>0</v>
      </c>
      <c r="BV136" s="158">
        <f>SUMIF('Input| Projects'!$BA$8:$CX$8,RIGHT(BV$9,3),'Input| Projects'!$BA136:$CX136)</f>
        <v>0</v>
      </c>
      <c r="BW136" s="79" t="str">
        <f t="shared" si="45"/>
        <v/>
      </c>
    </row>
    <row r="137" spans="2:75" x14ac:dyDescent="0.2">
      <c r="B137" s="123">
        <f>IFERROR('Input| Projects'!B137,"")</f>
        <v>128</v>
      </c>
      <c r="C137" s="160" t="str">
        <f>IFERROR(IF('Input| Projects'!C137="","",'Input| Projects'!C137),"")</f>
        <v/>
      </c>
      <c r="D137" s="160" t="str">
        <f>IFERROR(IF('Input| Projects'!D137="","",'Input| Projects'!D137),"")</f>
        <v/>
      </c>
      <c r="E137" s="53"/>
      <c r="F137" s="160" t="str">
        <f>IF(LEN('Input| Projects'!F137)&gt;0,'Input| Projects'!F137,"")</f>
        <v/>
      </c>
      <c r="G137" s="160" t="str">
        <f>IF(LEN('Input| Projects'!G137)&gt;0,'Input| Projects'!G137,"")</f>
        <v/>
      </c>
      <c r="H137" s="10"/>
      <c r="I137" s="194" cm="1">
        <f t="array" ref="I137">IF(LEN($F137)&gt;0,1+IFERROR(SUMPRODUCT(TRANSPOSE('Input| Projects'!$AO137:$AQ137),INDEX('Input| Escalations'!$F$27:$L$29,,MATCH(Q$9,'Input| Escalations'!$F$21:$L$21,0))),0),0)</f>
        <v>0</v>
      </c>
      <c r="J137" s="194" cm="1">
        <f t="array" ref="J137">IF(LEN($F137)&gt;0,1+IFERROR(SUMPRODUCT(TRANSPOSE('Input| Projects'!$AO137:$AQ137),INDEX('Input| Escalations'!$F$27:$L$29,,MATCH(R$9,'Input| Escalations'!$F$21:$L$21,0))),0),0)</f>
        <v>0</v>
      </c>
      <c r="K137" s="194" cm="1">
        <f t="array" ref="K137">IF(LEN($F137)&gt;0,1+IFERROR(SUMPRODUCT(TRANSPOSE('Input| Projects'!$AO137:$AQ137),INDEX('Input| Escalations'!$F$27:$L$29,,MATCH(S$9,'Input| Escalations'!$F$21:$L$21,0))),0),0)</f>
        <v>0</v>
      </c>
      <c r="L137" s="194" cm="1">
        <f t="array" ref="L137">IF(LEN($F137)&gt;0,1+IFERROR(SUMPRODUCT(TRANSPOSE('Input| Projects'!$AO137:$AQ137),INDEX('Input| Escalations'!$F$27:$L$29,,MATCH(T$9,'Input| Escalations'!$F$21:$L$21,0))),0),0)</f>
        <v>0</v>
      </c>
      <c r="M137" s="194" cm="1">
        <f t="array" ref="M137">IF(LEN($F137)&gt;0,1+IFERROR(SUMPRODUCT(TRANSPOSE('Input| Projects'!$AO137:$AQ137),INDEX('Input| Escalations'!$F$27:$L$29,,MATCH(U$9,'Input| Escalations'!$F$21:$L$21,0))),0),0)</f>
        <v>0</v>
      </c>
      <c r="N137" s="194" cm="1">
        <f t="array" ref="N137">IF(LEN($F137)&gt;0,1+IFERROR(SUMPRODUCT(TRANSPOSE('Input| Projects'!$AO137:$AQ137),INDEX('Input| Escalations'!$F$27:$L$29,,MATCH(V$9,'Input| Escalations'!$F$21:$L$21,0))),0),0)</f>
        <v>0</v>
      </c>
      <c r="O137" s="194" cm="1">
        <f t="array" ref="O137">IF(LEN($F137)&gt;0,1+IFERROR(SUMPRODUCT(TRANSPOSE('Input| Projects'!$AO137:$AQ137),INDEX('Input| Escalations'!$F$27:$L$29,,MATCH(W$9,'Input| Escalations'!$F$21:$L$21,0))),0),0)</f>
        <v>0</v>
      </c>
      <c r="P137" s="10"/>
      <c r="Q137" s="172">
        <f>IFERROR(IF(ISNUMBER(FIND("decision",'Input| Setup'!$F$6)),'Input| Projects'!Y137,'Input| Projects'!I137)*'Input| Escalations'!$I$17*I137,0)</f>
        <v>0</v>
      </c>
      <c r="R137" s="172">
        <f>IFERROR(IF(ISNUMBER(FIND("decision",'Input| Setup'!$F$6)),'Input| Projects'!Z137,'Input| Projects'!J137)*'Input| Escalations'!$I$17*J137,0)</f>
        <v>0</v>
      </c>
      <c r="S137" s="172">
        <f>IFERROR(IF(ISNUMBER(FIND("decision",'Input| Setup'!$F$6)),'Input| Projects'!AA137,'Input| Projects'!K137)*'Input| Escalations'!$I$17*K137,0)</f>
        <v>0</v>
      </c>
      <c r="T137" s="172">
        <f>IFERROR(IF(ISNUMBER(FIND("decision",'Input| Setup'!$F$6)),'Input| Projects'!AB137,'Input| Projects'!L137)*'Input| Escalations'!$I$17*L137,0)</f>
        <v>0</v>
      </c>
      <c r="U137" s="172">
        <f>IFERROR(IF(ISNUMBER(FIND("decision",'Input| Setup'!$F$6)),'Input| Projects'!AC137,'Input| Projects'!M137)*'Input| Escalations'!$I$17*M137,0)</f>
        <v>0</v>
      </c>
      <c r="V137" s="172">
        <f>IFERROR(IF(ISNUMBER(FIND("decision",'Input| Setup'!$F$6)),'Input| Projects'!AD137,'Input| Projects'!N137)*'Input| Escalations'!$I$17*N137,0)</f>
        <v>0</v>
      </c>
      <c r="W137" s="172">
        <f>IFERROR(IF(ISNUMBER(FIND("decision",'Input| Setup'!$F$6)),'Input| Projects'!AE137,'Input| Projects'!O137)*'Input| Escalations'!$I$17*O137,0)</f>
        <v>0</v>
      </c>
      <c r="X137" s="175"/>
      <c r="Y137" s="172">
        <f>IF(ISNUMBER(FIND("decision",'Input| Setup'!$F$6)),'Input| Projects'!AG137,'Input| Projects'!Q137)*I137*'Input| Escalations'!$I$17</f>
        <v>0</v>
      </c>
      <c r="Z137" s="172">
        <f>IF(ISNUMBER(FIND("decision",'Input| Setup'!$F$6)),'Input| Projects'!AH137,'Input| Projects'!R137)*J137*'Input| Escalations'!$I$17</f>
        <v>0</v>
      </c>
      <c r="AA137" s="172">
        <f>IF(ISNUMBER(FIND("decision",'Input| Setup'!$F$6)),'Input| Projects'!AI137,'Input| Projects'!S137)*K137*'Input| Escalations'!$I$17</f>
        <v>0</v>
      </c>
      <c r="AB137" s="172">
        <f>IF(ISNUMBER(FIND("decision",'Input| Setup'!$F$6)),'Input| Projects'!AJ137,'Input| Projects'!T137)*L137*'Input| Escalations'!$I$17</f>
        <v>0</v>
      </c>
      <c r="AC137" s="172">
        <f>IF(ISNUMBER(FIND("decision",'Input| Setup'!$F$6)),'Input| Projects'!AK137,'Input| Projects'!U137)*M137*'Input| Escalations'!$I$17</f>
        <v>0</v>
      </c>
      <c r="AD137" s="172">
        <f>IF(ISNUMBER(FIND("decision",'Input| Setup'!$F$6)),'Input| Projects'!AL137,'Input| Projects'!V137)*N137*'Input| Escalations'!$I$17</f>
        <v>0</v>
      </c>
      <c r="AE137" s="172">
        <f>IF(ISNUMBER(FIND("decision",'Input| Setup'!$F$6)),'Input| Projects'!AM137,'Input| Projects'!W137)*O137*'Input| Escalations'!$I$17</f>
        <v>0</v>
      </c>
      <c r="AF137" s="175"/>
      <c r="AG137" s="172" cm="1">
        <f t="array" ref="AG137">IFERROR(--('Input| Projects'!$AS137="Yes")*_xlfn.SWITCH('Input| Overheads'!$C$50,"Direct costs",'Calc| Overheads Allocation'!C$8*Q137,"Internal labour",'Calc| Overheads Allocation'!C$8*Q137*'Input| Projects'!$AO137,"DNSP defined",'Calc| Overheads Allocation'!C$78*'Input| Projects'!$AV137,0),0)</f>
        <v>0</v>
      </c>
      <c r="AH137" s="172" cm="1">
        <f t="array" ref="AH137">IFERROR(--('Input| Projects'!$AS137="Yes")*_xlfn.SWITCH('Input| Overheads'!$C$50,"Direct costs",'Calc| Overheads Allocation'!D$8*R137,"Internal labour",'Calc| Overheads Allocation'!D$8*R137*'Input| Projects'!$AO137,"DNSP defined",'Calc| Overheads Allocation'!D$78*'Input| Projects'!$AV137,0),0)</f>
        <v>0</v>
      </c>
      <c r="AI137" s="172" cm="1">
        <f t="array" ref="AI137">IFERROR(--('Input| Projects'!$AS137="Yes")*_xlfn.SWITCH('Input| Overheads'!$C$50,"Direct costs",'Calc| Overheads Allocation'!E$8*S137,"Internal labour",'Calc| Overheads Allocation'!E$8*S137*'Input| Projects'!$AO137,"DNSP defined",'Calc| Overheads Allocation'!E$78*'Input| Projects'!$AV137,0),0)</f>
        <v>0</v>
      </c>
      <c r="AJ137" s="172" cm="1">
        <f t="array" ref="AJ137">IFERROR(--('Input| Projects'!$AS137="Yes")*_xlfn.SWITCH('Input| Overheads'!$C$50,"Direct costs",'Calc| Overheads Allocation'!F$8*T137,"Internal labour",'Calc| Overheads Allocation'!F$8*T137*'Input| Projects'!$AO137,"DNSP defined",'Calc| Overheads Allocation'!F$78*'Input| Projects'!$AV137,0),0)</f>
        <v>0</v>
      </c>
      <c r="AK137" s="172" cm="1">
        <f t="array" ref="AK137">IFERROR(--('Input| Projects'!$AS137="Yes")*_xlfn.SWITCH('Input| Overheads'!$C$50,"Direct costs",'Calc| Overheads Allocation'!G$8*U137,"Internal labour",'Calc| Overheads Allocation'!G$8*U137*'Input| Projects'!$AO137,"DNSP defined",'Calc| Overheads Allocation'!G$78*'Input| Projects'!$AV137,0),0)</f>
        <v>0</v>
      </c>
      <c r="AL137" s="172" cm="1">
        <f t="array" ref="AL137">IFERROR(--('Input| Projects'!$AS137="Yes")*_xlfn.SWITCH('Input| Overheads'!$C$50,"Direct costs",'Calc| Overheads Allocation'!H$8*V137,"Internal labour",'Calc| Overheads Allocation'!H$8*V137*'Input| Projects'!$AO137,"DNSP defined",'Calc| Overheads Allocation'!H$78*'Input| Projects'!$AV137,0),0)</f>
        <v>0</v>
      </c>
      <c r="AM137" s="172" cm="1">
        <f t="array" ref="AM137">IFERROR(--('Input| Projects'!$AS137="Yes")*_xlfn.SWITCH('Input| Overheads'!$C$50,"Direct costs",'Calc| Overheads Allocation'!I$8*W137,"Internal labour",'Calc| Overheads Allocation'!I$8*W137*'Input| Projects'!$AO137,"DNSP defined",'Calc| Overheads Allocation'!I$78*'Input| Projects'!$AV137,0),0)</f>
        <v>0</v>
      </c>
      <c r="AN137" s="175"/>
      <c r="AO137" s="172" cm="1">
        <f t="array" ref="AO137">IFERROR(--('Input| Projects'!$AT137="Yes")*_xlfn.SWITCH('Input| Overheads'!$C$50,"Direct costs",'Calc| Overheads Allocation'!C$9*Q137,"Internal labour",'Calc| Overheads Allocation'!C$9*Q137*'Input| Projects'!$AO137,"DNSP defined",'Calc| Overheads Allocation'!C$79*'Input| Projects'!$AW137,0),0)</f>
        <v>0</v>
      </c>
      <c r="AP137" s="172" cm="1">
        <f t="array" ref="AP137">IFERROR(--('Input| Projects'!$AT137="Yes")*_xlfn.SWITCH('Input| Overheads'!$C$50,"Direct costs",'Calc| Overheads Allocation'!D$9*R137,"Internal labour",'Calc| Overheads Allocation'!D$9*R137*'Input| Projects'!$AO137,"DNSP defined",'Calc| Overheads Allocation'!D$79*'Input| Projects'!$AW137,0),0)</f>
        <v>0</v>
      </c>
      <c r="AQ137" s="172" cm="1">
        <f t="array" ref="AQ137">IFERROR(--('Input| Projects'!$AT137="Yes")*_xlfn.SWITCH('Input| Overheads'!$C$50,"Direct costs",'Calc| Overheads Allocation'!E$9*S137,"Internal labour",'Calc| Overheads Allocation'!E$9*S137*'Input| Projects'!$AO137,"DNSP defined",'Calc| Overheads Allocation'!E$79*'Input| Projects'!$AW137,0),0)</f>
        <v>0</v>
      </c>
      <c r="AR137" s="172" cm="1">
        <f t="array" ref="AR137">IFERROR(--('Input| Projects'!$AT137="Yes")*_xlfn.SWITCH('Input| Overheads'!$C$50,"Direct costs",'Calc| Overheads Allocation'!F$9*T137,"Internal labour",'Calc| Overheads Allocation'!F$9*T137*'Input| Projects'!$AO137,"DNSP defined",'Calc| Overheads Allocation'!F$79*'Input| Projects'!$AW137,0),0)</f>
        <v>0</v>
      </c>
      <c r="AS137" s="172" cm="1">
        <f t="array" ref="AS137">IFERROR(--('Input| Projects'!$AT137="Yes")*_xlfn.SWITCH('Input| Overheads'!$C$50,"Direct costs",'Calc| Overheads Allocation'!G$9*U137,"Internal labour",'Calc| Overheads Allocation'!G$9*U137*'Input| Projects'!$AO137,"DNSP defined",'Calc| Overheads Allocation'!G$79*'Input| Projects'!$AW137,0),0)</f>
        <v>0</v>
      </c>
      <c r="AT137" s="172" cm="1">
        <f t="array" ref="AT137">IFERROR(--('Input| Projects'!$AT137="Yes")*_xlfn.SWITCH('Input| Overheads'!$C$50,"Direct costs",'Calc| Overheads Allocation'!H$9*V137,"Internal labour",'Calc| Overheads Allocation'!H$9*V137*'Input| Projects'!$AO137,"DNSP defined",'Calc| Overheads Allocation'!H$79*'Input| Projects'!$AW137,0),0)</f>
        <v>0</v>
      </c>
      <c r="AU137" s="172" cm="1">
        <f t="array" ref="AU137">IFERROR(--('Input| Projects'!$AT137="Yes")*_xlfn.SWITCH('Input| Overheads'!$C$50,"Direct costs",'Calc| Overheads Allocation'!I$9*W137,"Internal labour",'Calc| Overheads Allocation'!I$9*W137*'Input| Projects'!$AO137,"DNSP defined",'Calc| Overheads Allocation'!I$79*'Input| Projects'!$AW137,0),0)</f>
        <v>0</v>
      </c>
      <c r="AV137" s="175"/>
      <c r="AW137" s="172">
        <f t="shared" si="46"/>
        <v>0</v>
      </c>
      <c r="AX137" s="172">
        <f t="shared" si="47"/>
        <v>0</v>
      </c>
      <c r="AY137" s="172">
        <f t="shared" si="48"/>
        <v>0</v>
      </c>
      <c r="AZ137" s="172">
        <f t="shared" si="49"/>
        <v>0</v>
      </c>
      <c r="BA137" s="172">
        <f t="shared" si="50"/>
        <v>0</v>
      </c>
      <c r="BB137" s="172">
        <f t="shared" si="51"/>
        <v>0</v>
      </c>
      <c r="BC137" s="172">
        <f t="shared" si="52"/>
        <v>0</v>
      </c>
      <c r="BD137" s="176"/>
      <c r="BE137" s="172">
        <f t="shared" si="53"/>
        <v>0</v>
      </c>
      <c r="BF137" s="172">
        <f t="shared" si="54"/>
        <v>0</v>
      </c>
      <c r="BG137" s="172">
        <f t="shared" si="55"/>
        <v>0</v>
      </c>
      <c r="BH137" s="172">
        <f t="shared" si="56"/>
        <v>0</v>
      </c>
      <c r="BI137" s="172">
        <f t="shared" si="57"/>
        <v>0</v>
      </c>
      <c r="BJ137" s="172">
        <f t="shared" si="58"/>
        <v>0</v>
      </c>
      <c r="BK137" s="172">
        <f t="shared" si="59"/>
        <v>0</v>
      </c>
      <c r="BL137" s="176"/>
      <c r="BM137" s="172">
        <f t="shared" si="38"/>
        <v>0</v>
      </c>
      <c r="BN137" s="172">
        <f t="shared" si="39"/>
        <v>0</v>
      </c>
      <c r="BO137" s="172">
        <f t="shared" si="40"/>
        <v>0</v>
      </c>
      <c r="BP137" s="172">
        <f t="shared" si="41"/>
        <v>0</v>
      </c>
      <c r="BQ137" s="172">
        <f t="shared" si="42"/>
        <v>0</v>
      </c>
      <c r="BR137" s="172">
        <f t="shared" si="43"/>
        <v>0</v>
      </c>
      <c r="BS137" s="172">
        <f t="shared" si="44"/>
        <v>0</v>
      </c>
      <c r="BT137" s="55"/>
      <c r="BU137" s="158">
        <f>SUMIF('Input| Projects'!$BA$8:$CX$8,RIGHT(BU$9,3),'Input| Projects'!$BA137:$CX137)</f>
        <v>0</v>
      </c>
      <c r="BV137" s="158">
        <f>SUMIF('Input| Projects'!$BA$8:$CX$8,RIGHT(BV$9,3),'Input| Projects'!$BA137:$CX137)</f>
        <v>0</v>
      </c>
      <c r="BW137" s="79" t="str">
        <f t="shared" si="45"/>
        <v/>
      </c>
    </row>
    <row r="138" spans="2:75" x14ac:dyDescent="0.2">
      <c r="B138" s="123">
        <f>IFERROR('Input| Projects'!B138,"")</f>
        <v>129</v>
      </c>
      <c r="C138" s="160" t="str">
        <f>IFERROR(IF('Input| Projects'!C138="","",'Input| Projects'!C138),"")</f>
        <v/>
      </c>
      <c r="D138" s="160" t="str">
        <f>IFERROR(IF('Input| Projects'!D138="","",'Input| Projects'!D138),"")</f>
        <v/>
      </c>
      <c r="E138" s="53"/>
      <c r="F138" s="160" t="str">
        <f>IF(LEN('Input| Projects'!F138)&gt;0,'Input| Projects'!F138,"")</f>
        <v/>
      </c>
      <c r="G138" s="160" t="str">
        <f>IF(LEN('Input| Projects'!G138)&gt;0,'Input| Projects'!G138,"")</f>
        <v/>
      </c>
      <c r="H138" s="10"/>
      <c r="I138" s="194" cm="1">
        <f t="array" ref="I138">IF(LEN($F138)&gt;0,1+IFERROR(SUMPRODUCT(TRANSPOSE('Input| Projects'!$AO138:$AQ138),INDEX('Input| Escalations'!$F$27:$L$29,,MATCH(Q$9,'Input| Escalations'!$F$21:$L$21,0))),0),0)</f>
        <v>0</v>
      </c>
      <c r="J138" s="194" cm="1">
        <f t="array" ref="J138">IF(LEN($F138)&gt;0,1+IFERROR(SUMPRODUCT(TRANSPOSE('Input| Projects'!$AO138:$AQ138),INDEX('Input| Escalations'!$F$27:$L$29,,MATCH(R$9,'Input| Escalations'!$F$21:$L$21,0))),0),0)</f>
        <v>0</v>
      </c>
      <c r="K138" s="194" cm="1">
        <f t="array" ref="K138">IF(LEN($F138)&gt;0,1+IFERROR(SUMPRODUCT(TRANSPOSE('Input| Projects'!$AO138:$AQ138),INDEX('Input| Escalations'!$F$27:$L$29,,MATCH(S$9,'Input| Escalations'!$F$21:$L$21,0))),0),0)</f>
        <v>0</v>
      </c>
      <c r="L138" s="194" cm="1">
        <f t="array" ref="L138">IF(LEN($F138)&gt;0,1+IFERROR(SUMPRODUCT(TRANSPOSE('Input| Projects'!$AO138:$AQ138),INDEX('Input| Escalations'!$F$27:$L$29,,MATCH(T$9,'Input| Escalations'!$F$21:$L$21,0))),0),0)</f>
        <v>0</v>
      </c>
      <c r="M138" s="194" cm="1">
        <f t="array" ref="M138">IF(LEN($F138)&gt;0,1+IFERROR(SUMPRODUCT(TRANSPOSE('Input| Projects'!$AO138:$AQ138),INDEX('Input| Escalations'!$F$27:$L$29,,MATCH(U$9,'Input| Escalations'!$F$21:$L$21,0))),0),0)</f>
        <v>0</v>
      </c>
      <c r="N138" s="194" cm="1">
        <f t="array" ref="N138">IF(LEN($F138)&gt;0,1+IFERROR(SUMPRODUCT(TRANSPOSE('Input| Projects'!$AO138:$AQ138),INDEX('Input| Escalations'!$F$27:$L$29,,MATCH(V$9,'Input| Escalations'!$F$21:$L$21,0))),0),0)</f>
        <v>0</v>
      </c>
      <c r="O138" s="194" cm="1">
        <f t="array" ref="O138">IF(LEN($F138)&gt;0,1+IFERROR(SUMPRODUCT(TRANSPOSE('Input| Projects'!$AO138:$AQ138),INDEX('Input| Escalations'!$F$27:$L$29,,MATCH(W$9,'Input| Escalations'!$F$21:$L$21,0))),0),0)</f>
        <v>0</v>
      </c>
      <c r="P138" s="10"/>
      <c r="Q138" s="172">
        <f>IFERROR(IF(ISNUMBER(FIND("decision",'Input| Setup'!$F$6)),'Input| Projects'!Y138,'Input| Projects'!I138)*'Input| Escalations'!$I$17*I138,0)</f>
        <v>0</v>
      </c>
      <c r="R138" s="172">
        <f>IFERROR(IF(ISNUMBER(FIND("decision",'Input| Setup'!$F$6)),'Input| Projects'!Z138,'Input| Projects'!J138)*'Input| Escalations'!$I$17*J138,0)</f>
        <v>0</v>
      </c>
      <c r="S138" s="172">
        <f>IFERROR(IF(ISNUMBER(FIND("decision",'Input| Setup'!$F$6)),'Input| Projects'!AA138,'Input| Projects'!K138)*'Input| Escalations'!$I$17*K138,0)</f>
        <v>0</v>
      </c>
      <c r="T138" s="172">
        <f>IFERROR(IF(ISNUMBER(FIND("decision",'Input| Setup'!$F$6)),'Input| Projects'!AB138,'Input| Projects'!L138)*'Input| Escalations'!$I$17*L138,0)</f>
        <v>0</v>
      </c>
      <c r="U138" s="172">
        <f>IFERROR(IF(ISNUMBER(FIND("decision",'Input| Setup'!$F$6)),'Input| Projects'!AC138,'Input| Projects'!M138)*'Input| Escalations'!$I$17*M138,0)</f>
        <v>0</v>
      </c>
      <c r="V138" s="172">
        <f>IFERROR(IF(ISNUMBER(FIND("decision",'Input| Setup'!$F$6)),'Input| Projects'!AD138,'Input| Projects'!N138)*'Input| Escalations'!$I$17*N138,0)</f>
        <v>0</v>
      </c>
      <c r="W138" s="172">
        <f>IFERROR(IF(ISNUMBER(FIND("decision",'Input| Setup'!$F$6)),'Input| Projects'!AE138,'Input| Projects'!O138)*'Input| Escalations'!$I$17*O138,0)</f>
        <v>0</v>
      </c>
      <c r="X138" s="175"/>
      <c r="Y138" s="172">
        <f>IF(ISNUMBER(FIND("decision",'Input| Setup'!$F$6)),'Input| Projects'!AG138,'Input| Projects'!Q138)*I138*'Input| Escalations'!$I$17</f>
        <v>0</v>
      </c>
      <c r="Z138" s="172">
        <f>IF(ISNUMBER(FIND("decision",'Input| Setup'!$F$6)),'Input| Projects'!AH138,'Input| Projects'!R138)*J138*'Input| Escalations'!$I$17</f>
        <v>0</v>
      </c>
      <c r="AA138" s="172">
        <f>IF(ISNUMBER(FIND("decision",'Input| Setup'!$F$6)),'Input| Projects'!AI138,'Input| Projects'!S138)*K138*'Input| Escalations'!$I$17</f>
        <v>0</v>
      </c>
      <c r="AB138" s="172">
        <f>IF(ISNUMBER(FIND("decision",'Input| Setup'!$F$6)),'Input| Projects'!AJ138,'Input| Projects'!T138)*L138*'Input| Escalations'!$I$17</f>
        <v>0</v>
      </c>
      <c r="AC138" s="172">
        <f>IF(ISNUMBER(FIND("decision",'Input| Setup'!$F$6)),'Input| Projects'!AK138,'Input| Projects'!U138)*M138*'Input| Escalations'!$I$17</f>
        <v>0</v>
      </c>
      <c r="AD138" s="172">
        <f>IF(ISNUMBER(FIND("decision",'Input| Setup'!$F$6)),'Input| Projects'!AL138,'Input| Projects'!V138)*N138*'Input| Escalations'!$I$17</f>
        <v>0</v>
      </c>
      <c r="AE138" s="172">
        <f>IF(ISNUMBER(FIND("decision",'Input| Setup'!$F$6)),'Input| Projects'!AM138,'Input| Projects'!W138)*O138*'Input| Escalations'!$I$17</f>
        <v>0</v>
      </c>
      <c r="AF138" s="175"/>
      <c r="AG138" s="172" cm="1">
        <f t="array" ref="AG138">IFERROR(--('Input| Projects'!$AS138="Yes")*_xlfn.SWITCH('Input| Overheads'!$C$50,"Direct costs",'Calc| Overheads Allocation'!C$8*Q138,"Internal labour",'Calc| Overheads Allocation'!C$8*Q138*'Input| Projects'!$AO138,"DNSP defined",'Calc| Overheads Allocation'!C$78*'Input| Projects'!$AV138,0),0)</f>
        <v>0</v>
      </c>
      <c r="AH138" s="172" cm="1">
        <f t="array" ref="AH138">IFERROR(--('Input| Projects'!$AS138="Yes")*_xlfn.SWITCH('Input| Overheads'!$C$50,"Direct costs",'Calc| Overheads Allocation'!D$8*R138,"Internal labour",'Calc| Overheads Allocation'!D$8*R138*'Input| Projects'!$AO138,"DNSP defined",'Calc| Overheads Allocation'!D$78*'Input| Projects'!$AV138,0),0)</f>
        <v>0</v>
      </c>
      <c r="AI138" s="172" cm="1">
        <f t="array" ref="AI138">IFERROR(--('Input| Projects'!$AS138="Yes")*_xlfn.SWITCH('Input| Overheads'!$C$50,"Direct costs",'Calc| Overheads Allocation'!E$8*S138,"Internal labour",'Calc| Overheads Allocation'!E$8*S138*'Input| Projects'!$AO138,"DNSP defined",'Calc| Overheads Allocation'!E$78*'Input| Projects'!$AV138,0),0)</f>
        <v>0</v>
      </c>
      <c r="AJ138" s="172" cm="1">
        <f t="array" ref="AJ138">IFERROR(--('Input| Projects'!$AS138="Yes")*_xlfn.SWITCH('Input| Overheads'!$C$50,"Direct costs",'Calc| Overheads Allocation'!F$8*T138,"Internal labour",'Calc| Overheads Allocation'!F$8*T138*'Input| Projects'!$AO138,"DNSP defined",'Calc| Overheads Allocation'!F$78*'Input| Projects'!$AV138,0),0)</f>
        <v>0</v>
      </c>
      <c r="AK138" s="172" cm="1">
        <f t="array" ref="AK138">IFERROR(--('Input| Projects'!$AS138="Yes")*_xlfn.SWITCH('Input| Overheads'!$C$50,"Direct costs",'Calc| Overheads Allocation'!G$8*U138,"Internal labour",'Calc| Overheads Allocation'!G$8*U138*'Input| Projects'!$AO138,"DNSP defined",'Calc| Overheads Allocation'!G$78*'Input| Projects'!$AV138,0),0)</f>
        <v>0</v>
      </c>
      <c r="AL138" s="172" cm="1">
        <f t="array" ref="AL138">IFERROR(--('Input| Projects'!$AS138="Yes")*_xlfn.SWITCH('Input| Overheads'!$C$50,"Direct costs",'Calc| Overheads Allocation'!H$8*V138,"Internal labour",'Calc| Overheads Allocation'!H$8*V138*'Input| Projects'!$AO138,"DNSP defined",'Calc| Overheads Allocation'!H$78*'Input| Projects'!$AV138,0),0)</f>
        <v>0</v>
      </c>
      <c r="AM138" s="172" cm="1">
        <f t="array" ref="AM138">IFERROR(--('Input| Projects'!$AS138="Yes")*_xlfn.SWITCH('Input| Overheads'!$C$50,"Direct costs",'Calc| Overheads Allocation'!I$8*W138,"Internal labour",'Calc| Overheads Allocation'!I$8*W138*'Input| Projects'!$AO138,"DNSP defined",'Calc| Overheads Allocation'!I$78*'Input| Projects'!$AV138,0),0)</f>
        <v>0</v>
      </c>
      <c r="AN138" s="175"/>
      <c r="AO138" s="172" cm="1">
        <f t="array" ref="AO138">IFERROR(--('Input| Projects'!$AT138="Yes")*_xlfn.SWITCH('Input| Overheads'!$C$50,"Direct costs",'Calc| Overheads Allocation'!C$9*Q138,"Internal labour",'Calc| Overheads Allocation'!C$9*Q138*'Input| Projects'!$AO138,"DNSP defined",'Calc| Overheads Allocation'!C$79*'Input| Projects'!$AW138,0),0)</f>
        <v>0</v>
      </c>
      <c r="AP138" s="172" cm="1">
        <f t="array" ref="AP138">IFERROR(--('Input| Projects'!$AT138="Yes")*_xlfn.SWITCH('Input| Overheads'!$C$50,"Direct costs",'Calc| Overheads Allocation'!D$9*R138,"Internal labour",'Calc| Overheads Allocation'!D$9*R138*'Input| Projects'!$AO138,"DNSP defined",'Calc| Overheads Allocation'!D$79*'Input| Projects'!$AW138,0),0)</f>
        <v>0</v>
      </c>
      <c r="AQ138" s="172" cm="1">
        <f t="array" ref="AQ138">IFERROR(--('Input| Projects'!$AT138="Yes")*_xlfn.SWITCH('Input| Overheads'!$C$50,"Direct costs",'Calc| Overheads Allocation'!E$9*S138,"Internal labour",'Calc| Overheads Allocation'!E$9*S138*'Input| Projects'!$AO138,"DNSP defined",'Calc| Overheads Allocation'!E$79*'Input| Projects'!$AW138,0),0)</f>
        <v>0</v>
      </c>
      <c r="AR138" s="172" cm="1">
        <f t="array" ref="AR138">IFERROR(--('Input| Projects'!$AT138="Yes")*_xlfn.SWITCH('Input| Overheads'!$C$50,"Direct costs",'Calc| Overheads Allocation'!F$9*T138,"Internal labour",'Calc| Overheads Allocation'!F$9*T138*'Input| Projects'!$AO138,"DNSP defined",'Calc| Overheads Allocation'!F$79*'Input| Projects'!$AW138,0),0)</f>
        <v>0</v>
      </c>
      <c r="AS138" s="172" cm="1">
        <f t="array" ref="AS138">IFERROR(--('Input| Projects'!$AT138="Yes")*_xlfn.SWITCH('Input| Overheads'!$C$50,"Direct costs",'Calc| Overheads Allocation'!G$9*U138,"Internal labour",'Calc| Overheads Allocation'!G$9*U138*'Input| Projects'!$AO138,"DNSP defined",'Calc| Overheads Allocation'!G$79*'Input| Projects'!$AW138,0),0)</f>
        <v>0</v>
      </c>
      <c r="AT138" s="172" cm="1">
        <f t="array" ref="AT138">IFERROR(--('Input| Projects'!$AT138="Yes")*_xlfn.SWITCH('Input| Overheads'!$C$50,"Direct costs",'Calc| Overheads Allocation'!H$9*V138,"Internal labour",'Calc| Overheads Allocation'!H$9*V138*'Input| Projects'!$AO138,"DNSP defined",'Calc| Overheads Allocation'!H$79*'Input| Projects'!$AW138,0),0)</f>
        <v>0</v>
      </c>
      <c r="AU138" s="172" cm="1">
        <f t="array" ref="AU138">IFERROR(--('Input| Projects'!$AT138="Yes")*_xlfn.SWITCH('Input| Overheads'!$C$50,"Direct costs",'Calc| Overheads Allocation'!I$9*W138,"Internal labour",'Calc| Overheads Allocation'!I$9*W138*'Input| Projects'!$AO138,"DNSP defined",'Calc| Overheads Allocation'!I$79*'Input| Projects'!$AW138,0),0)</f>
        <v>0</v>
      </c>
      <c r="AV138" s="175"/>
      <c r="AW138" s="172">
        <f t="shared" si="46"/>
        <v>0</v>
      </c>
      <c r="AX138" s="172">
        <f t="shared" si="47"/>
        <v>0</v>
      </c>
      <c r="AY138" s="172">
        <f t="shared" si="48"/>
        <v>0</v>
      </c>
      <c r="AZ138" s="172">
        <f t="shared" si="49"/>
        <v>0</v>
      </c>
      <c r="BA138" s="172">
        <f t="shared" si="50"/>
        <v>0</v>
      </c>
      <c r="BB138" s="172">
        <f t="shared" si="51"/>
        <v>0</v>
      </c>
      <c r="BC138" s="172">
        <f t="shared" si="52"/>
        <v>0</v>
      </c>
      <c r="BD138" s="176"/>
      <c r="BE138" s="172">
        <f t="shared" si="53"/>
        <v>0</v>
      </c>
      <c r="BF138" s="172">
        <f t="shared" si="54"/>
        <v>0</v>
      </c>
      <c r="BG138" s="172">
        <f t="shared" si="55"/>
        <v>0</v>
      </c>
      <c r="BH138" s="172">
        <f t="shared" si="56"/>
        <v>0</v>
      </c>
      <c r="BI138" s="172">
        <f t="shared" si="57"/>
        <v>0</v>
      </c>
      <c r="BJ138" s="172">
        <f t="shared" si="58"/>
        <v>0</v>
      </c>
      <c r="BK138" s="172">
        <f t="shared" si="59"/>
        <v>0</v>
      </c>
      <c r="BL138" s="176"/>
      <c r="BM138" s="172">
        <f t="shared" ref="BM138:BM201" si="60">IFERROR(Q138+AW138,"")</f>
        <v>0</v>
      </c>
      <c r="BN138" s="172">
        <f t="shared" ref="BN138:BN201" si="61">IFERROR(R138+AX138,"")</f>
        <v>0</v>
      </c>
      <c r="BO138" s="172">
        <f t="shared" ref="BO138:BO201" si="62">IFERROR(S138+AY138,"")</f>
        <v>0</v>
      </c>
      <c r="BP138" s="172">
        <f t="shared" ref="BP138:BP201" si="63">IFERROR(T138+AZ138,"")</f>
        <v>0</v>
      </c>
      <c r="BQ138" s="172">
        <f t="shared" ref="BQ138:BQ201" si="64">IFERROR(U138+BA138,"")</f>
        <v>0</v>
      </c>
      <c r="BR138" s="172">
        <f t="shared" ref="BR138:BR201" si="65">IFERROR(V138+BB138,"")</f>
        <v>0</v>
      </c>
      <c r="BS138" s="172">
        <f t="shared" ref="BS138:BS201" si="66">IFERROR(W138+BC138,"")</f>
        <v>0</v>
      </c>
      <c r="BT138" s="55"/>
      <c r="BU138" s="158">
        <f>SUMIF('Input| Projects'!$BA$8:$CX$8,RIGHT(BU$9,3),'Input| Projects'!$BA138:$CX138)</f>
        <v>0</v>
      </c>
      <c r="BV138" s="158">
        <f>SUMIF('Input| Projects'!$BA$8:$CX$8,RIGHT(BV$9,3),'Input| Projects'!$BA138:$CX138)</f>
        <v>0</v>
      </c>
      <c r="BW138" s="79" t="str">
        <f t="shared" ref="BW138:BW201" si="67">IF(SUM(BU138:BV138,F138:G138)=0,"",IF(SUM(BU138:BV138)=1,"",1))</f>
        <v/>
      </c>
    </row>
    <row r="139" spans="2:75" x14ac:dyDescent="0.2">
      <c r="B139" s="123">
        <f>IFERROR('Input| Projects'!B139,"")</f>
        <v>130</v>
      </c>
      <c r="C139" s="160" t="str">
        <f>IFERROR(IF('Input| Projects'!C139="","",'Input| Projects'!C139),"")</f>
        <v/>
      </c>
      <c r="D139" s="160" t="str">
        <f>IFERROR(IF('Input| Projects'!D139="","",'Input| Projects'!D139),"")</f>
        <v/>
      </c>
      <c r="E139" s="53"/>
      <c r="F139" s="160" t="str">
        <f>IF(LEN('Input| Projects'!F139)&gt;0,'Input| Projects'!F139,"")</f>
        <v/>
      </c>
      <c r="G139" s="160" t="str">
        <f>IF(LEN('Input| Projects'!G139)&gt;0,'Input| Projects'!G139,"")</f>
        <v/>
      </c>
      <c r="H139" s="10"/>
      <c r="I139" s="194" cm="1">
        <f t="array" ref="I139">IF(LEN($F139)&gt;0,1+IFERROR(SUMPRODUCT(TRANSPOSE('Input| Projects'!$AO139:$AQ139),INDEX('Input| Escalations'!$F$27:$L$29,,MATCH(Q$9,'Input| Escalations'!$F$21:$L$21,0))),0),0)</f>
        <v>0</v>
      </c>
      <c r="J139" s="194" cm="1">
        <f t="array" ref="J139">IF(LEN($F139)&gt;0,1+IFERROR(SUMPRODUCT(TRANSPOSE('Input| Projects'!$AO139:$AQ139),INDEX('Input| Escalations'!$F$27:$L$29,,MATCH(R$9,'Input| Escalations'!$F$21:$L$21,0))),0),0)</f>
        <v>0</v>
      </c>
      <c r="K139" s="194" cm="1">
        <f t="array" ref="K139">IF(LEN($F139)&gt;0,1+IFERROR(SUMPRODUCT(TRANSPOSE('Input| Projects'!$AO139:$AQ139),INDEX('Input| Escalations'!$F$27:$L$29,,MATCH(S$9,'Input| Escalations'!$F$21:$L$21,0))),0),0)</f>
        <v>0</v>
      </c>
      <c r="L139" s="194" cm="1">
        <f t="array" ref="L139">IF(LEN($F139)&gt;0,1+IFERROR(SUMPRODUCT(TRANSPOSE('Input| Projects'!$AO139:$AQ139),INDEX('Input| Escalations'!$F$27:$L$29,,MATCH(T$9,'Input| Escalations'!$F$21:$L$21,0))),0),0)</f>
        <v>0</v>
      </c>
      <c r="M139" s="194" cm="1">
        <f t="array" ref="M139">IF(LEN($F139)&gt;0,1+IFERROR(SUMPRODUCT(TRANSPOSE('Input| Projects'!$AO139:$AQ139),INDEX('Input| Escalations'!$F$27:$L$29,,MATCH(U$9,'Input| Escalations'!$F$21:$L$21,0))),0),0)</f>
        <v>0</v>
      </c>
      <c r="N139" s="194" cm="1">
        <f t="array" ref="N139">IF(LEN($F139)&gt;0,1+IFERROR(SUMPRODUCT(TRANSPOSE('Input| Projects'!$AO139:$AQ139),INDEX('Input| Escalations'!$F$27:$L$29,,MATCH(V$9,'Input| Escalations'!$F$21:$L$21,0))),0),0)</f>
        <v>0</v>
      </c>
      <c r="O139" s="194" cm="1">
        <f t="array" ref="O139">IF(LEN($F139)&gt;0,1+IFERROR(SUMPRODUCT(TRANSPOSE('Input| Projects'!$AO139:$AQ139),INDEX('Input| Escalations'!$F$27:$L$29,,MATCH(W$9,'Input| Escalations'!$F$21:$L$21,0))),0),0)</f>
        <v>0</v>
      </c>
      <c r="P139" s="10"/>
      <c r="Q139" s="172">
        <f>IFERROR(IF(ISNUMBER(FIND("decision",'Input| Setup'!$F$6)),'Input| Projects'!Y139,'Input| Projects'!I139)*'Input| Escalations'!$I$17*I139,0)</f>
        <v>0</v>
      </c>
      <c r="R139" s="172">
        <f>IFERROR(IF(ISNUMBER(FIND("decision",'Input| Setup'!$F$6)),'Input| Projects'!Z139,'Input| Projects'!J139)*'Input| Escalations'!$I$17*J139,0)</f>
        <v>0</v>
      </c>
      <c r="S139" s="172">
        <f>IFERROR(IF(ISNUMBER(FIND("decision",'Input| Setup'!$F$6)),'Input| Projects'!AA139,'Input| Projects'!K139)*'Input| Escalations'!$I$17*K139,0)</f>
        <v>0</v>
      </c>
      <c r="T139" s="172">
        <f>IFERROR(IF(ISNUMBER(FIND("decision",'Input| Setup'!$F$6)),'Input| Projects'!AB139,'Input| Projects'!L139)*'Input| Escalations'!$I$17*L139,0)</f>
        <v>0</v>
      </c>
      <c r="U139" s="172">
        <f>IFERROR(IF(ISNUMBER(FIND("decision",'Input| Setup'!$F$6)),'Input| Projects'!AC139,'Input| Projects'!M139)*'Input| Escalations'!$I$17*M139,0)</f>
        <v>0</v>
      </c>
      <c r="V139" s="172">
        <f>IFERROR(IF(ISNUMBER(FIND("decision",'Input| Setup'!$F$6)),'Input| Projects'!AD139,'Input| Projects'!N139)*'Input| Escalations'!$I$17*N139,0)</f>
        <v>0</v>
      </c>
      <c r="W139" s="172">
        <f>IFERROR(IF(ISNUMBER(FIND("decision",'Input| Setup'!$F$6)),'Input| Projects'!AE139,'Input| Projects'!O139)*'Input| Escalations'!$I$17*O139,0)</f>
        <v>0</v>
      </c>
      <c r="X139" s="175"/>
      <c r="Y139" s="172">
        <f>IF(ISNUMBER(FIND("decision",'Input| Setup'!$F$6)),'Input| Projects'!AG139,'Input| Projects'!Q139)*I139*'Input| Escalations'!$I$17</f>
        <v>0</v>
      </c>
      <c r="Z139" s="172">
        <f>IF(ISNUMBER(FIND("decision",'Input| Setup'!$F$6)),'Input| Projects'!AH139,'Input| Projects'!R139)*J139*'Input| Escalations'!$I$17</f>
        <v>0</v>
      </c>
      <c r="AA139" s="172">
        <f>IF(ISNUMBER(FIND("decision",'Input| Setup'!$F$6)),'Input| Projects'!AI139,'Input| Projects'!S139)*K139*'Input| Escalations'!$I$17</f>
        <v>0</v>
      </c>
      <c r="AB139" s="172">
        <f>IF(ISNUMBER(FIND("decision",'Input| Setup'!$F$6)),'Input| Projects'!AJ139,'Input| Projects'!T139)*L139*'Input| Escalations'!$I$17</f>
        <v>0</v>
      </c>
      <c r="AC139" s="172">
        <f>IF(ISNUMBER(FIND("decision",'Input| Setup'!$F$6)),'Input| Projects'!AK139,'Input| Projects'!U139)*M139*'Input| Escalations'!$I$17</f>
        <v>0</v>
      </c>
      <c r="AD139" s="172">
        <f>IF(ISNUMBER(FIND("decision",'Input| Setup'!$F$6)),'Input| Projects'!AL139,'Input| Projects'!V139)*N139*'Input| Escalations'!$I$17</f>
        <v>0</v>
      </c>
      <c r="AE139" s="172">
        <f>IF(ISNUMBER(FIND("decision",'Input| Setup'!$F$6)),'Input| Projects'!AM139,'Input| Projects'!W139)*O139*'Input| Escalations'!$I$17</f>
        <v>0</v>
      </c>
      <c r="AF139" s="175"/>
      <c r="AG139" s="172" cm="1">
        <f t="array" ref="AG139">IFERROR(--('Input| Projects'!$AS139="Yes")*_xlfn.SWITCH('Input| Overheads'!$C$50,"Direct costs",'Calc| Overheads Allocation'!C$8*Q139,"Internal labour",'Calc| Overheads Allocation'!C$8*Q139*'Input| Projects'!$AO139,"DNSP defined",'Calc| Overheads Allocation'!C$78*'Input| Projects'!$AV139,0),0)</f>
        <v>0</v>
      </c>
      <c r="AH139" s="172" cm="1">
        <f t="array" ref="AH139">IFERROR(--('Input| Projects'!$AS139="Yes")*_xlfn.SWITCH('Input| Overheads'!$C$50,"Direct costs",'Calc| Overheads Allocation'!D$8*R139,"Internal labour",'Calc| Overheads Allocation'!D$8*R139*'Input| Projects'!$AO139,"DNSP defined",'Calc| Overheads Allocation'!D$78*'Input| Projects'!$AV139,0),0)</f>
        <v>0</v>
      </c>
      <c r="AI139" s="172" cm="1">
        <f t="array" ref="AI139">IFERROR(--('Input| Projects'!$AS139="Yes")*_xlfn.SWITCH('Input| Overheads'!$C$50,"Direct costs",'Calc| Overheads Allocation'!E$8*S139,"Internal labour",'Calc| Overheads Allocation'!E$8*S139*'Input| Projects'!$AO139,"DNSP defined",'Calc| Overheads Allocation'!E$78*'Input| Projects'!$AV139,0),0)</f>
        <v>0</v>
      </c>
      <c r="AJ139" s="172" cm="1">
        <f t="array" ref="AJ139">IFERROR(--('Input| Projects'!$AS139="Yes")*_xlfn.SWITCH('Input| Overheads'!$C$50,"Direct costs",'Calc| Overheads Allocation'!F$8*T139,"Internal labour",'Calc| Overheads Allocation'!F$8*T139*'Input| Projects'!$AO139,"DNSP defined",'Calc| Overheads Allocation'!F$78*'Input| Projects'!$AV139,0),0)</f>
        <v>0</v>
      </c>
      <c r="AK139" s="172" cm="1">
        <f t="array" ref="AK139">IFERROR(--('Input| Projects'!$AS139="Yes")*_xlfn.SWITCH('Input| Overheads'!$C$50,"Direct costs",'Calc| Overheads Allocation'!G$8*U139,"Internal labour",'Calc| Overheads Allocation'!G$8*U139*'Input| Projects'!$AO139,"DNSP defined",'Calc| Overheads Allocation'!G$78*'Input| Projects'!$AV139,0),0)</f>
        <v>0</v>
      </c>
      <c r="AL139" s="172" cm="1">
        <f t="array" ref="AL139">IFERROR(--('Input| Projects'!$AS139="Yes")*_xlfn.SWITCH('Input| Overheads'!$C$50,"Direct costs",'Calc| Overheads Allocation'!H$8*V139,"Internal labour",'Calc| Overheads Allocation'!H$8*V139*'Input| Projects'!$AO139,"DNSP defined",'Calc| Overheads Allocation'!H$78*'Input| Projects'!$AV139,0),0)</f>
        <v>0</v>
      </c>
      <c r="AM139" s="172" cm="1">
        <f t="array" ref="AM139">IFERROR(--('Input| Projects'!$AS139="Yes")*_xlfn.SWITCH('Input| Overheads'!$C$50,"Direct costs",'Calc| Overheads Allocation'!I$8*W139,"Internal labour",'Calc| Overheads Allocation'!I$8*W139*'Input| Projects'!$AO139,"DNSP defined",'Calc| Overheads Allocation'!I$78*'Input| Projects'!$AV139,0),0)</f>
        <v>0</v>
      </c>
      <c r="AN139" s="175"/>
      <c r="AO139" s="172" cm="1">
        <f t="array" ref="AO139">IFERROR(--('Input| Projects'!$AT139="Yes")*_xlfn.SWITCH('Input| Overheads'!$C$50,"Direct costs",'Calc| Overheads Allocation'!C$9*Q139,"Internal labour",'Calc| Overheads Allocation'!C$9*Q139*'Input| Projects'!$AO139,"DNSP defined",'Calc| Overheads Allocation'!C$79*'Input| Projects'!$AW139,0),0)</f>
        <v>0</v>
      </c>
      <c r="AP139" s="172" cm="1">
        <f t="array" ref="AP139">IFERROR(--('Input| Projects'!$AT139="Yes")*_xlfn.SWITCH('Input| Overheads'!$C$50,"Direct costs",'Calc| Overheads Allocation'!D$9*R139,"Internal labour",'Calc| Overheads Allocation'!D$9*R139*'Input| Projects'!$AO139,"DNSP defined",'Calc| Overheads Allocation'!D$79*'Input| Projects'!$AW139,0),0)</f>
        <v>0</v>
      </c>
      <c r="AQ139" s="172" cm="1">
        <f t="array" ref="AQ139">IFERROR(--('Input| Projects'!$AT139="Yes")*_xlfn.SWITCH('Input| Overheads'!$C$50,"Direct costs",'Calc| Overheads Allocation'!E$9*S139,"Internal labour",'Calc| Overheads Allocation'!E$9*S139*'Input| Projects'!$AO139,"DNSP defined",'Calc| Overheads Allocation'!E$79*'Input| Projects'!$AW139,0),0)</f>
        <v>0</v>
      </c>
      <c r="AR139" s="172" cm="1">
        <f t="array" ref="AR139">IFERROR(--('Input| Projects'!$AT139="Yes")*_xlfn.SWITCH('Input| Overheads'!$C$50,"Direct costs",'Calc| Overheads Allocation'!F$9*T139,"Internal labour",'Calc| Overheads Allocation'!F$9*T139*'Input| Projects'!$AO139,"DNSP defined",'Calc| Overheads Allocation'!F$79*'Input| Projects'!$AW139,0),0)</f>
        <v>0</v>
      </c>
      <c r="AS139" s="172" cm="1">
        <f t="array" ref="AS139">IFERROR(--('Input| Projects'!$AT139="Yes")*_xlfn.SWITCH('Input| Overheads'!$C$50,"Direct costs",'Calc| Overheads Allocation'!G$9*U139,"Internal labour",'Calc| Overheads Allocation'!G$9*U139*'Input| Projects'!$AO139,"DNSP defined",'Calc| Overheads Allocation'!G$79*'Input| Projects'!$AW139,0),0)</f>
        <v>0</v>
      </c>
      <c r="AT139" s="172" cm="1">
        <f t="array" ref="AT139">IFERROR(--('Input| Projects'!$AT139="Yes")*_xlfn.SWITCH('Input| Overheads'!$C$50,"Direct costs",'Calc| Overheads Allocation'!H$9*V139,"Internal labour",'Calc| Overheads Allocation'!H$9*V139*'Input| Projects'!$AO139,"DNSP defined",'Calc| Overheads Allocation'!H$79*'Input| Projects'!$AW139,0),0)</f>
        <v>0</v>
      </c>
      <c r="AU139" s="172" cm="1">
        <f t="array" ref="AU139">IFERROR(--('Input| Projects'!$AT139="Yes")*_xlfn.SWITCH('Input| Overheads'!$C$50,"Direct costs",'Calc| Overheads Allocation'!I$9*W139,"Internal labour",'Calc| Overheads Allocation'!I$9*W139*'Input| Projects'!$AO139,"DNSP defined",'Calc| Overheads Allocation'!I$79*'Input| Projects'!$AW139,0),0)</f>
        <v>0</v>
      </c>
      <c r="AV139" s="175"/>
      <c r="AW139" s="172">
        <f t="shared" ref="AW139:AW202" si="68">IFERROR(AO139+AG139,"")</f>
        <v>0</v>
      </c>
      <c r="AX139" s="172">
        <f t="shared" ref="AX139:AX202" si="69">IFERROR(AP139+AH139,"")</f>
        <v>0</v>
      </c>
      <c r="AY139" s="172">
        <f t="shared" ref="AY139:AY202" si="70">IFERROR(AQ139+AI139,"")</f>
        <v>0</v>
      </c>
      <c r="AZ139" s="172">
        <f t="shared" ref="AZ139:AZ202" si="71">IFERROR(AR139+AJ139,"")</f>
        <v>0</v>
      </c>
      <c r="BA139" s="172">
        <f t="shared" ref="BA139:BA202" si="72">IFERROR(AS139+AK139,"")</f>
        <v>0</v>
      </c>
      <c r="BB139" s="172">
        <f t="shared" ref="BB139:BB202" si="73">IFERROR(AT139+AL139,"")</f>
        <v>0</v>
      </c>
      <c r="BC139" s="172">
        <f t="shared" ref="BC139:BC202" si="74">IFERROR(AU139+AM139,"")</f>
        <v>0</v>
      </c>
      <c r="BD139" s="176"/>
      <c r="BE139" s="172">
        <f t="shared" ref="BE139:BE202" si="75">IFERROR(IF(Q139&gt;0,AW139*(Y139/Q139),0),"")</f>
        <v>0</v>
      </c>
      <c r="BF139" s="172">
        <f t="shared" ref="BF139:BF202" si="76">IFERROR(IF(R139&gt;0,AX139*(Z139/R139),0),"")</f>
        <v>0</v>
      </c>
      <c r="BG139" s="172">
        <f t="shared" ref="BG139:BG202" si="77">IFERROR(IF(S139&gt;0,AY139*(AA139/S139),0),"")</f>
        <v>0</v>
      </c>
      <c r="BH139" s="172">
        <f t="shared" ref="BH139:BH202" si="78">IFERROR(IF(T139&gt;0,AZ139*(AB139/T139),0),"")</f>
        <v>0</v>
      </c>
      <c r="BI139" s="172">
        <f t="shared" ref="BI139:BI202" si="79">IFERROR(IF(U139&gt;0,BA139*(AC139/U139),0),"")</f>
        <v>0</v>
      </c>
      <c r="BJ139" s="172">
        <f t="shared" ref="BJ139:BJ202" si="80">IFERROR(IF(V139&gt;0,BB139*(AD139/V139),0),"")</f>
        <v>0</v>
      </c>
      <c r="BK139" s="172">
        <f t="shared" ref="BK139:BK202" si="81">IFERROR(IF(W139&gt;0,BC139*(AE139/W139),0),"")</f>
        <v>0</v>
      </c>
      <c r="BL139" s="176"/>
      <c r="BM139" s="172">
        <f t="shared" si="60"/>
        <v>0</v>
      </c>
      <c r="BN139" s="172">
        <f t="shared" si="61"/>
        <v>0</v>
      </c>
      <c r="BO139" s="172">
        <f t="shared" si="62"/>
        <v>0</v>
      </c>
      <c r="BP139" s="172">
        <f t="shared" si="63"/>
        <v>0</v>
      </c>
      <c r="BQ139" s="172">
        <f t="shared" si="64"/>
        <v>0</v>
      </c>
      <c r="BR139" s="172">
        <f t="shared" si="65"/>
        <v>0</v>
      </c>
      <c r="BS139" s="172">
        <f t="shared" si="66"/>
        <v>0</v>
      </c>
      <c r="BT139" s="55"/>
      <c r="BU139" s="158">
        <f>SUMIF('Input| Projects'!$BA$8:$CX$8,RIGHT(BU$9,3),'Input| Projects'!$BA139:$CX139)</f>
        <v>0</v>
      </c>
      <c r="BV139" s="158">
        <f>SUMIF('Input| Projects'!$BA$8:$CX$8,RIGHT(BV$9,3),'Input| Projects'!$BA139:$CX139)</f>
        <v>0</v>
      </c>
      <c r="BW139" s="79" t="str">
        <f t="shared" si="67"/>
        <v/>
      </c>
    </row>
    <row r="140" spans="2:75" x14ac:dyDescent="0.2">
      <c r="B140" s="123">
        <f>IFERROR('Input| Projects'!B140,"")</f>
        <v>131</v>
      </c>
      <c r="C140" s="160" t="str">
        <f>IFERROR(IF('Input| Projects'!C140="","",'Input| Projects'!C140),"")</f>
        <v/>
      </c>
      <c r="D140" s="160" t="str">
        <f>IFERROR(IF('Input| Projects'!D140="","",'Input| Projects'!D140),"")</f>
        <v/>
      </c>
      <c r="E140" s="53"/>
      <c r="F140" s="160" t="str">
        <f>IF(LEN('Input| Projects'!F140)&gt;0,'Input| Projects'!F140,"")</f>
        <v/>
      </c>
      <c r="G140" s="160" t="str">
        <f>IF(LEN('Input| Projects'!G140)&gt;0,'Input| Projects'!G140,"")</f>
        <v/>
      </c>
      <c r="H140" s="10"/>
      <c r="I140" s="194" cm="1">
        <f t="array" ref="I140">IF(LEN($F140)&gt;0,1+IFERROR(SUMPRODUCT(TRANSPOSE('Input| Projects'!$AO140:$AQ140),INDEX('Input| Escalations'!$F$27:$L$29,,MATCH(Q$9,'Input| Escalations'!$F$21:$L$21,0))),0),0)</f>
        <v>0</v>
      </c>
      <c r="J140" s="194" cm="1">
        <f t="array" ref="J140">IF(LEN($F140)&gt;0,1+IFERROR(SUMPRODUCT(TRANSPOSE('Input| Projects'!$AO140:$AQ140),INDEX('Input| Escalations'!$F$27:$L$29,,MATCH(R$9,'Input| Escalations'!$F$21:$L$21,0))),0),0)</f>
        <v>0</v>
      </c>
      <c r="K140" s="194" cm="1">
        <f t="array" ref="K140">IF(LEN($F140)&gt;0,1+IFERROR(SUMPRODUCT(TRANSPOSE('Input| Projects'!$AO140:$AQ140),INDEX('Input| Escalations'!$F$27:$L$29,,MATCH(S$9,'Input| Escalations'!$F$21:$L$21,0))),0),0)</f>
        <v>0</v>
      </c>
      <c r="L140" s="194" cm="1">
        <f t="array" ref="L140">IF(LEN($F140)&gt;0,1+IFERROR(SUMPRODUCT(TRANSPOSE('Input| Projects'!$AO140:$AQ140),INDEX('Input| Escalations'!$F$27:$L$29,,MATCH(T$9,'Input| Escalations'!$F$21:$L$21,0))),0),0)</f>
        <v>0</v>
      </c>
      <c r="M140" s="194" cm="1">
        <f t="array" ref="M140">IF(LEN($F140)&gt;0,1+IFERROR(SUMPRODUCT(TRANSPOSE('Input| Projects'!$AO140:$AQ140),INDEX('Input| Escalations'!$F$27:$L$29,,MATCH(U$9,'Input| Escalations'!$F$21:$L$21,0))),0),0)</f>
        <v>0</v>
      </c>
      <c r="N140" s="194" cm="1">
        <f t="array" ref="N140">IF(LEN($F140)&gt;0,1+IFERROR(SUMPRODUCT(TRANSPOSE('Input| Projects'!$AO140:$AQ140),INDEX('Input| Escalations'!$F$27:$L$29,,MATCH(V$9,'Input| Escalations'!$F$21:$L$21,0))),0),0)</f>
        <v>0</v>
      </c>
      <c r="O140" s="194" cm="1">
        <f t="array" ref="O140">IF(LEN($F140)&gt;0,1+IFERROR(SUMPRODUCT(TRANSPOSE('Input| Projects'!$AO140:$AQ140),INDEX('Input| Escalations'!$F$27:$L$29,,MATCH(W$9,'Input| Escalations'!$F$21:$L$21,0))),0),0)</f>
        <v>0</v>
      </c>
      <c r="P140" s="10"/>
      <c r="Q140" s="172">
        <f>IFERROR(IF(ISNUMBER(FIND("decision",'Input| Setup'!$F$6)),'Input| Projects'!Y140,'Input| Projects'!I140)*'Input| Escalations'!$I$17*I140,0)</f>
        <v>0</v>
      </c>
      <c r="R140" s="172">
        <f>IFERROR(IF(ISNUMBER(FIND("decision",'Input| Setup'!$F$6)),'Input| Projects'!Z140,'Input| Projects'!J140)*'Input| Escalations'!$I$17*J140,0)</f>
        <v>0</v>
      </c>
      <c r="S140" s="172">
        <f>IFERROR(IF(ISNUMBER(FIND("decision",'Input| Setup'!$F$6)),'Input| Projects'!AA140,'Input| Projects'!K140)*'Input| Escalations'!$I$17*K140,0)</f>
        <v>0</v>
      </c>
      <c r="T140" s="172">
        <f>IFERROR(IF(ISNUMBER(FIND("decision",'Input| Setup'!$F$6)),'Input| Projects'!AB140,'Input| Projects'!L140)*'Input| Escalations'!$I$17*L140,0)</f>
        <v>0</v>
      </c>
      <c r="U140" s="172">
        <f>IFERROR(IF(ISNUMBER(FIND("decision",'Input| Setup'!$F$6)),'Input| Projects'!AC140,'Input| Projects'!M140)*'Input| Escalations'!$I$17*M140,0)</f>
        <v>0</v>
      </c>
      <c r="V140" s="172">
        <f>IFERROR(IF(ISNUMBER(FIND("decision",'Input| Setup'!$F$6)),'Input| Projects'!AD140,'Input| Projects'!N140)*'Input| Escalations'!$I$17*N140,0)</f>
        <v>0</v>
      </c>
      <c r="W140" s="172">
        <f>IFERROR(IF(ISNUMBER(FIND("decision",'Input| Setup'!$F$6)),'Input| Projects'!AE140,'Input| Projects'!O140)*'Input| Escalations'!$I$17*O140,0)</f>
        <v>0</v>
      </c>
      <c r="X140" s="175"/>
      <c r="Y140" s="172">
        <f>IF(ISNUMBER(FIND("decision",'Input| Setup'!$F$6)),'Input| Projects'!AG140,'Input| Projects'!Q140)*I140*'Input| Escalations'!$I$17</f>
        <v>0</v>
      </c>
      <c r="Z140" s="172">
        <f>IF(ISNUMBER(FIND("decision",'Input| Setup'!$F$6)),'Input| Projects'!AH140,'Input| Projects'!R140)*J140*'Input| Escalations'!$I$17</f>
        <v>0</v>
      </c>
      <c r="AA140" s="172">
        <f>IF(ISNUMBER(FIND("decision",'Input| Setup'!$F$6)),'Input| Projects'!AI140,'Input| Projects'!S140)*K140*'Input| Escalations'!$I$17</f>
        <v>0</v>
      </c>
      <c r="AB140" s="172">
        <f>IF(ISNUMBER(FIND("decision",'Input| Setup'!$F$6)),'Input| Projects'!AJ140,'Input| Projects'!T140)*L140*'Input| Escalations'!$I$17</f>
        <v>0</v>
      </c>
      <c r="AC140" s="172">
        <f>IF(ISNUMBER(FIND("decision",'Input| Setup'!$F$6)),'Input| Projects'!AK140,'Input| Projects'!U140)*M140*'Input| Escalations'!$I$17</f>
        <v>0</v>
      </c>
      <c r="AD140" s="172">
        <f>IF(ISNUMBER(FIND("decision",'Input| Setup'!$F$6)),'Input| Projects'!AL140,'Input| Projects'!V140)*N140*'Input| Escalations'!$I$17</f>
        <v>0</v>
      </c>
      <c r="AE140" s="172">
        <f>IF(ISNUMBER(FIND("decision",'Input| Setup'!$F$6)),'Input| Projects'!AM140,'Input| Projects'!W140)*O140*'Input| Escalations'!$I$17</f>
        <v>0</v>
      </c>
      <c r="AF140" s="175"/>
      <c r="AG140" s="172" cm="1">
        <f t="array" ref="AG140">IFERROR(--('Input| Projects'!$AS140="Yes")*_xlfn.SWITCH('Input| Overheads'!$C$50,"Direct costs",'Calc| Overheads Allocation'!C$8*Q140,"Internal labour",'Calc| Overheads Allocation'!C$8*Q140*'Input| Projects'!$AO140,"DNSP defined",'Calc| Overheads Allocation'!C$78*'Input| Projects'!$AV140,0),0)</f>
        <v>0</v>
      </c>
      <c r="AH140" s="172" cm="1">
        <f t="array" ref="AH140">IFERROR(--('Input| Projects'!$AS140="Yes")*_xlfn.SWITCH('Input| Overheads'!$C$50,"Direct costs",'Calc| Overheads Allocation'!D$8*R140,"Internal labour",'Calc| Overheads Allocation'!D$8*R140*'Input| Projects'!$AO140,"DNSP defined",'Calc| Overheads Allocation'!D$78*'Input| Projects'!$AV140,0),0)</f>
        <v>0</v>
      </c>
      <c r="AI140" s="172" cm="1">
        <f t="array" ref="AI140">IFERROR(--('Input| Projects'!$AS140="Yes")*_xlfn.SWITCH('Input| Overheads'!$C$50,"Direct costs",'Calc| Overheads Allocation'!E$8*S140,"Internal labour",'Calc| Overheads Allocation'!E$8*S140*'Input| Projects'!$AO140,"DNSP defined",'Calc| Overheads Allocation'!E$78*'Input| Projects'!$AV140,0),0)</f>
        <v>0</v>
      </c>
      <c r="AJ140" s="172" cm="1">
        <f t="array" ref="AJ140">IFERROR(--('Input| Projects'!$AS140="Yes")*_xlfn.SWITCH('Input| Overheads'!$C$50,"Direct costs",'Calc| Overheads Allocation'!F$8*T140,"Internal labour",'Calc| Overheads Allocation'!F$8*T140*'Input| Projects'!$AO140,"DNSP defined",'Calc| Overheads Allocation'!F$78*'Input| Projects'!$AV140,0),0)</f>
        <v>0</v>
      </c>
      <c r="AK140" s="172" cm="1">
        <f t="array" ref="AK140">IFERROR(--('Input| Projects'!$AS140="Yes")*_xlfn.SWITCH('Input| Overheads'!$C$50,"Direct costs",'Calc| Overheads Allocation'!G$8*U140,"Internal labour",'Calc| Overheads Allocation'!G$8*U140*'Input| Projects'!$AO140,"DNSP defined",'Calc| Overheads Allocation'!G$78*'Input| Projects'!$AV140,0),0)</f>
        <v>0</v>
      </c>
      <c r="AL140" s="172" cm="1">
        <f t="array" ref="AL140">IFERROR(--('Input| Projects'!$AS140="Yes")*_xlfn.SWITCH('Input| Overheads'!$C$50,"Direct costs",'Calc| Overheads Allocation'!H$8*V140,"Internal labour",'Calc| Overheads Allocation'!H$8*V140*'Input| Projects'!$AO140,"DNSP defined",'Calc| Overheads Allocation'!H$78*'Input| Projects'!$AV140,0),0)</f>
        <v>0</v>
      </c>
      <c r="AM140" s="172" cm="1">
        <f t="array" ref="AM140">IFERROR(--('Input| Projects'!$AS140="Yes")*_xlfn.SWITCH('Input| Overheads'!$C$50,"Direct costs",'Calc| Overheads Allocation'!I$8*W140,"Internal labour",'Calc| Overheads Allocation'!I$8*W140*'Input| Projects'!$AO140,"DNSP defined",'Calc| Overheads Allocation'!I$78*'Input| Projects'!$AV140,0),0)</f>
        <v>0</v>
      </c>
      <c r="AN140" s="175"/>
      <c r="AO140" s="172" cm="1">
        <f t="array" ref="AO140">IFERROR(--('Input| Projects'!$AT140="Yes")*_xlfn.SWITCH('Input| Overheads'!$C$50,"Direct costs",'Calc| Overheads Allocation'!C$9*Q140,"Internal labour",'Calc| Overheads Allocation'!C$9*Q140*'Input| Projects'!$AO140,"DNSP defined",'Calc| Overheads Allocation'!C$79*'Input| Projects'!$AW140,0),0)</f>
        <v>0</v>
      </c>
      <c r="AP140" s="172" cm="1">
        <f t="array" ref="AP140">IFERROR(--('Input| Projects'!$AT140="Yes")*_xlfn.SWITCH('Input| Overheads'!$C$50,"Direct costs",'Calc| Overheads Allocation'!D$9*R140,"Internal labour",'Calc| Overheads Allocation'!D$9*R140*'Input| Projects'!$AO140,"DNSP defined",'Calc| Overheads Allocation'!D$79*'Input| Projects'!$AW140,0),0)</f>
        <v>0</v>
      </c>
      <c r="AQ140" s="172" cm="1">
        <f t="array" ref="AQ140">IFERROR(--('Input| Projects'!$AT140="Yes")*_xlfn.SWITCH('Input| Overheads'!$C$50,"Direct costs",'Calc| Overheads Allocation'!E$9*S140,"Internal labour",'Calc| Overheads Allocation'!E$9*S140*'Input| Projects'!$AO140,"DNSP defined",'Calc| Overheads Allocation'!E$79*'Input| Projects'!$AW140,0),0)</f>
        <v>0</v>
      </c>
      <c r="AR140" s="172" cm="1">
        <f t="array" ref="AR140">IFERROR(--('Input| Projects'!$AT140="Yes")*_xlfn.SWITCH('Input| Overheads'!$C$50,"Direct costs",'Calc| Overheads Allocation'!F$9*T140,"Internal labour",'Calc| Overheads Allocation'!F$9*T140*'Input| Projects'!$AO140,"DNSP defined",'Calc| Overheads Allocation'!F$79*'Input| Projects'!$AW140,0),0)</f>
        <v>0</v>
      </c>
      <c r="AS140" s="172" cm="1">
        <f t="array" ref="AS140">IFERROR(--('Input| Projects'!$AT140="Yes")*_xlfn.SWITCH('Input| Overheads'!$C$50,"Direct costs",'Calc| Overheads Allocation'!G$9*U140,"Internal labour",'Calc| Overheads Allocation'!G$9*U140*'Input| Projects'!$AO140,"DNSP defined",'Calc| Overheads Allocation'!G$79*'Input| Projects'!$AW140,0),0)</f>
        <v>0</v>
      </c>
      <c r="AT140" s="172" cm="1">
        <f t="array" ref="AT140">IFERROR(--('Input| Projects'!$AT140="Yes")*_xlfn.SWITCH('Input| Overheads'!$C$50,"Direct costs",'Calc| Overheads Allocation'!H$9*V140,"Internal labour",'Calc| Overheads Allocation'!H$9*V140*'Input| Projects'!$AO140,"DNSP defined",'Calc| Overheads Allocation'!H$79*'Input| Projects'!$AW140,0),0)</f>
        <v>0</v>
      </c>
      <c r="AU140" s="172" cm="1">
        <f t="array" ref="AU140">IFERROR(--('Input| Projects'!$AT140="Yes")*_xlfn.SWITCH('Input| Overheads'!$C$50,"Direct costs",'Calc| Overheads Allocation'!I$9*W140,"Internal labour",'Calc| Overheads Allocation'!I$9*W140*'Input| Projects'!$AO140,"DNSP defined",'Calc| Overheads Allocation'!I$79*'Input| Projects'!$AW140,0),0)</f>
        <v>0</v>
      </c>
      <c r="AV140" s="175"/>
      <c r="AW140" s="172">
        <f t="shared" si="68"/>
        <v>0</v>
      </c>
      <c r="AX140" s="172">
        <f t="shared" si="69"/>
        <v>0</v>
      </c>
      <c r="AY140" s="172">
        <f t="shared" si="70"/>
        <v>0</v>
      </c>
      <c r="AZ140" s="172">
        <f t="shared" si="71"/>
        <v>0</v>
      </c>
      <c r="BA140" s="172">
        <f t="shared" si="72"/>
        <v>0</v>
      </c>
      <c r="BB140" s="172">
        <f t="shared" si="73"/>
        <v>0</v>
      </c>
      <c r="BC140" s="172">
        <f t="shared" si="74"/>
        <v>0</v>
      </c>
      <c r="BD140" s="176"/>
      <c r="BE140" s="172">
        <f t="shared" si="75"/>
        <v>0</v>
      </c>
      <c r="BF140" s="172">
        <f t="shared" si="76"/>
        <v>0</v>
      </c>
      <c r="BG140" s="172">
        <f t="shared" si="77"/>
        <v>0</v>
      </c>
      <c r="BH140" s="172">
        <f t="shared" si="78"/>
        <v>0</v>
      </c>
      <c r="BI140" s="172">
        <f t="shared" si="79"/>
        <v>0</v>
      </c>
      <c r="BJ140" s="172">
        <f t="shared" si="80"/>
        <v>0</v>
      </c>
      <c r="BK140" s="172">
        <f t="shared" si="81"/>
        <v>0</v>
      </c>
      <c r="BL140" s="176"/>
      <c r="BM140" s="172">
        <f t="shared" si="60"/>
        <v>0</v>
      </c>
      <c r="BN140" s="172">
        <f t="shared" si="61"/>
        <v>0</v>
      </c>
      <c r="BO140" s="172">
        <f t="shared" si="62"/>
        <v>0</v>
      </c>
      <c r="BP140" s="172">
        <f t="shared" si="63"/>
        <v>0</v>
      </c>
      <c r="BQ140" s="172">
        <f t="shared" si="64"/>
        <v>0</v>
      </c>
      <c r="BR140" s="172">
        <f t="shared" si="65"/>
        <v>0</v>
      </c>
      <c r="BS140" s="172">
        <f t="shared" si="66"/>
        <v>0</v>
      </c>
      <c r="BT140" s="55"/>
      <c r="BU140" s="158">
        <f>SUMIF('Input| Projects'!$BA$8:$CX$8,RIGHT(BU$9,3),'Input| Projects'!$BA140:$CX140)</f>
        <v>0</v>
      </c>
      <c r="BV140" s="158">
        <f>SUMIF('Input| Projects'!$BA$8:$CX$8,RIGHT(BV$9,3),'Input| Projects'!$BA140:$CX140)</f>
        <v>0</v>
      </c>
      <c r="BW140" s="79" t="str">
        <f t="shared" si="67"/>
        <v/>
      </c>
    </row>
    <row r="141" spans="2:75" x14ac:dyDescent="0.2">
      <c r="B141" s="123">
        <f>IFERROR('Input| Projects'!B141,"")</f>
        <v>132</v>
      </c>
      <c r="C141" s="160" t="str">
        <f>IFERROR(IF('Input| Projects'!C141="","",'Input| Projects'!C141),"")</f>
        <v/>
      </c>
      <c r="D141" s="160" t="str">
        <f>IFERROR(IF('Input| Projects'!D141="","",'Input| Projects'!D141),"")</f>
        <v/>
      </c>
      <c r="E141" s="53"/>
      <c r="F141" s="160" t="str">
        <f>IF(LEN('Input| Projects'!F141)&gt;0,'Input| Projects'!F141,"")</f>
        <v/>
      </c>
      <c r="G141" s="160" t="str">
        <f>IF(LEN('Input| Projects'!G141)&gt;0,'Input| Projects'!G141,"")</f>
        <v/>
      </c>
      <c r="H141" s="10"/>
      <c r="I141" s="194" cm="1">
        <f t="array" ref="I141">IF(LEN($F141)&gt;0,1+IFERROR(SUMPRODUCT(TRANSPOSE('Input| Projects'!$AO141:$AQ141),INDEX('Input| Escalations'!$F$27:$L$29,,MATCH(Q$9,'Input| Escalations'!$F$21:$L$21,0))),0),0)</f>
        <v>0</v>
      </c>
      <c r="J141" s="194" cm="1">
        <f t="array" ref="J141">IF(LEN($F141)&gt;0,1+IFERROR(SUMPRODUCT(TRANSPOSE('Input| Projects'!$AO141:$AQ141),INDEX('Input| Escalations'!$F$27:$L$29,,MATCH(R$9,'Input| Escalations'!$F$21:$L$21,0))),0),0)</f>
        <v>0</v>
      </c>
      <c r="K141" s="194" cm="1">
        <f t="array" ref="K141">IF(LEN($F141)&gt;0,1+IFERROR(SUMPRODUCT(TRANSPOSE('Input| Projects'!$AO141:$AQ141),INDEX('Input| Escalations'!$F$27:$L$29,,MATCH(S$9,'Input| Escalations'!$F$21:$L$21,0))),0),0)</f>
        <v>0</v>
      </c>
      <c r="L141" s="194" cm="1">
        <f t="array" ref="L141">IF(LEN($F141)&gt;0,1+IFERROR(SUMPRODUCT(TRANSPOSE('Input| Projects'!$AO141:$AQ141),INDEX('Input| Escalations'!$F$27:$L$29,,MATCH(T$9,'Input| Escalations'!$F$21:$L$21,0))),0),0)</f>
        <v>0</v>
      </c>
      <c r="M141" s="194" cm="1">
        <f t="array" ref="M141">IF(LEN($F141)&gt;0,1+IFERROR(SUMPRODUCT(TRANSPOSE('Input| Projects'!$AO141:$AQ141),INDEX('Input| Escalations'!$F$27:$L$29,,MATCH(U$9,'Input| Escalations'!$F$21:$L$21,0))),0),0)</f>
        <v>0</v>
      </c>
      <c r="N141" s="194" cm="1">
        <f t="array" ref="N141">IF(LEN($F141)&gt;0,1+IFERROR(SUMPRODUCT(TRANSPOSE('Input| Projects'!$AO141:$AQ141),INDEX('Input| Escalations'!$F$27:$L$29,,MATCH(V$9,'Input| Escalations'!$F$21:$L$21,0))),0),0)</f>
        <v>0</v>
      </c>
      <c r="O141" s="194" cm="1">
        <f t="array" ref="O141">IF(LEN($F141)&gt;0,1+IFERROR(SUMPRODUCT(TRANSPOSE('Input| Projects'!$AO141:$AQ141),INDEX('Input| Escalations'!$F$27:$L$29,,MATCH(W$9,'Input| Escalations'!$F$21:$L$21,0))),0),0)</f>
        <v>0</v>
      </c>
      <c r="P141" s="10"/>
      <c r="Q141" s="172">
        <f>IFERROR(IF(ISNUMBER(FIND("decision",'Input| Setup'!$F$6)),'Input| Projects'!Y141,'Input| Projects'!I141)*'Input| Escalations'!$I$17*I141,0)</f>
        <v>0</v>
      </c>
      <c r="R141" s="172">
        <f>IFERROR(IF(ISNUMBER(FIND("decision",'Input| Setup'!$F$6)),'Input| Projects'!Z141,'Input| Projects'!J141)*'Input| Escalations'!$I$17*J141,0)</f>
        <v>0</v>
      </c>
      <c r="S141" s="172">
        <f>IFERROR(IF(ISNUMBER(FIND("decision",'Input| Setup'!$F$6)),'Input| Projects'!AA141,'Input| Projects'!K141)*'Input| Escalations'!$I$17*K141,0)</f>
        <v>0</v>
      </c>
      <c r="T141" s="172">
        <f>IFERROR(IF(ISNUMBER(FIND("decision",'Input| Setup'!$F$6)),'Input| Projects'!AB141,'Input| Projects'!L141)*'Input| Escalations'!$I$17*L141,0)</f>
        <v>0</v>
      </c>
      <c r="U141" s="172">
        <f>IFERROR(IF(ISNUMBER(FIND("decision",'Input| Setup'!$F$6)),'Input| Projects'!AC141,'Input| Projects'!M141)*'Input| Escalations'!$I$17*M141,0)</f>
        <v>0</v>
      </c>
      <c r="V141" s="172">
        <f>IFERROR(IF(ISNUMBER(FIND("decision",'Input| Setup'!$F$6)),'Input| Projects'!AD141,'Input| Projects'!N141)*'Input| Escalations'!$I$17*N141,0)</f>
        <v>0</v>
      </c>
      <c r="W141" s="172">
        <f>IFERROR(IF(ISNUMBER(FIND("decision",'Input| Setup'!$F$6)),'Input| Projects'!AE141,'Input| Projects'!O141)*'Input| Escalations'!$I$17*O141,0)</f>
        <v>0</v>
      </c>
      <c r="X141" s="175"/>
      <c r="Y141" s="172">
        <f>IF(ISNUMBER(FIND("decision",'Input| Setup'!$F$6)),'Input| Projects'!AG141,'Input| Projects'!Q141)*I141*'Input| Escalations'!$I$17</f>
        <v>0</v>
      </c>
      <c r="Z141" s="172">
        <f>IF(ISNUMBER(FIND("decision",'Input| Setup'!$F$6)),'Input| Projects'!AH141,'Input| Projects'!R141)*J141*'Input| Escalations'!$I$17</f>
        <v>0</v>
      </c>
      <c r="AA141" s="172">
        <f>IF(ISNUMBER(FIND("decision",'Input| Setup'!$F$6)),'Input| Projects'!AI141,'Input| Projects'!S141)*K141*'Input| Escalations'!$I$17</f>
        <v>0</v>
      </c>
      <c r="AB141" s="172">
        <f>IF(ISNUMBER(FIND("decision",'Input| Setup'!$F$6)),'Input| Projects'!AJ141,'Input| Projects'!T141)*L141*'Input| Escalations'!$I$17</f>
        <v>0</v>
      </c>
      <c r="AC141" s="172">
        <f>IF(ISNUMBER(FIND("decision",'Input| Setup'!$F$6)),'Input| Projects'!AK141,'Input| Projects'!U141)*M141*'Input| Escalations'!$I$17</f>
        <v>0</v>
      </c>
      <c r="AD141" s="172">
        <f>IF(ISNUMBER(FIND("decision",'Input| Setup'!$F$6)),'Input| Projects'!AL141,'Input| Projects'!V141)*N141*'Input| Escalations'!$I$17</f>
        <v>0</v>
      </c>
      <c r="AE141" s="172">
        <f>IF(ISNUMBER(FIND("decision",'Input| Setup'!$F$6)),'Input| Projects'!AM141,'Input| Projects'!W141)*O141*'Input| Escalations'!$I$17</f>
        <v>0</v>
      </c>
      <c r="AF141" s="175"/>
      <c r="AG141" s="172" cm="1">
        <f t="array" ref="AG141">IFERROR(--('Input| Projects'!$AS141="Yes")*_xlfn.SWITCH('Input| Overheads'!$C$50,"Direct costs",'Calc| Overheads Allocation'!C$8*Q141,"Internal labour",'Calc| Overheads Allocation'!C$8*Q141*'Input| Projects'!$AO141,"DNSP defined",'Calc| Overheads Allocation'!C$78*'Input| Projects'!$AV141,0),0)</f>
        <v>0</v>
      </c>
      <c r="AH141" s="172" cm="1">
        <f t="array" ref="AH141">IFERROR(--('Input| Projects'!$AS141="Yes")*_xlfn.SWITCH('Input| Overheads'!$C$50,"Direct costs",'Calc| Overheads Allocation'!D$8*R141,"Internal labour",'Calc| Overheads Allocation'!D$8*R141*'Input| Projects'!$AO141,"DNSP defined",'Calc| Overheads Allocation'!D$78*'Input| Projects'!$AV141,0),0)</f>
        <v>0</v>
      </c>
      <c r="AI141" s="172" cm="1">
        <f t="array" ref="AI141">IFERROR(--('Input| Projects'!$AS141="Yes")*_xlfn.SWITCH('Input| Overheads'!$C$50,"Direct costs",'Calc| Overheads Allocation'!E$8*S141,"Internal labour",'Calc| Overheads Allocation'!E$8*S141*'Input| Projects'!$AO141,"DNSP defined",'Calc| Overheads Allocation'!E$78*'Input| Projects'!$AV141,0),0)</f>
        <v>0</v>
      </c>
      <c r="AJ141" s="172" cm="1">
        <f t="array" ref="AJ141">IFERROR(--('Input| Projects'!$AS141="Yes")*_xlfn.SWITCH('Input| Overheads'!$C$50,"Direct costs",'Calc| Overheads Allocation'!F$8*T141,"Internal labour",'Calc| Overheads Allocation'!F$8*T141*'Input| Projects'!$AO141,"DNSP defined",'Calc| Overheads Allocation'!F$78*'Input| Projects'!$AV141,0),0)</f>
        <v>0</v>
      </c>
      <c r="AK141" s="172" cm="1">
        <f t="array" ref="AK141">IFERROR(--('Input| Projects'!$AS141="Yes")*_xlfn.SWITCH('Input| Overheads'!$C$50,"Direct costs",'Calc| Overheads Allocation'!G$8*U141,"Internal labour",'Calc| Overheads Allocation'!G$8*U141*'Input| Projects'!$AO141,"DNSP defined",'Calc| Overheads Allocation'!G$78*'Input| Projects'!$AV141,0),0)</f>
        <v>0</v>
      </c>
      <c r="AL141" s="172" cm="1">
        <f t="array" ref="AL141">IFERROR(--('Input| Projects'!$AS141="Yes")*_xlfn.SWITCH('Input| Overheads'!$C$50,"Direct costs",'Calc| Overheads Allocation'!H$8*V141,"Internal labour",'Calc| Overheads Allocation'!H$8*V141*'Input| Projects'!$AO141,"DNSP defined",'Calc| Overheads Allocation'!H$78*'Input| Projects'!$AV141,0),0)</f>
        <v>0</v>
      </c>
      <c r="AM141" s="172" cm="1">
        <f t="array" ref="AM141">IFERROR(--('Input| Projects'!$AS141="Yes")*_xlfn.SWITCH('Input| Overheads'!$C$50,"Direct costs",'Calc| Overheads Allocation'!I$8*W141,"Internal labour",'Calc| Overheads Allocation'!I$8*W141*'Input| Projects'!$AO141,"DNSP defined",'Calc| Overheads Allocation'!I$78*'Input| Projects'!$AV141,0),0)</f>
        <v>0</v>
      </c>
      <c r="AN141" s="175"/>
      <c r="AO141" s="172" cm="1">
        <f t="array" ref="AO141">IFERROR(--('Input| Projects'!$AT141="Yes")*_xlfn.SWITCH('Input| Overheads'!$C$50,"Direct costs",'Calc| Overheads Allocation'!C$9*Q141,"Internal labour",'Calc| Overheads Allocation'!C$9*Q141*'Input| Projects'!$AO141,"DNSP defined",'Calc| Overheads Allocation'!C$79*'Input| Projects'!$AW141,0),0)</f>
        <v>0</v>
      </c>
      <c r="AP141" s="172" cm="1">
        <f t="array" ref="AP141">IFERROR(--('Input| Projects'!$AT141="Yes")*_xlfn.SWITCH('Input| Overheads'!$C$50,"Direct costs",'Calc| Overheads Allocation'!D$9*R141,"Internal labour",'Calc| Overheads Allocation'!D$9*R141*'Input| Projects'!$AO141,"DNSP defined",'Calc| Overheads Allocation'!D$79*'Input| Projects'!$AW141,0),0)</f>
        <v>0</v>
      </c>
      <c r="AQ141" s="172" cm="1">
        <f t="array" ref="AQ141">IFERROR(--('Input| Projects'!$AT141="Yes")*_xlfn.SWITCH('Input| Overheads'!$C$50,"Direct costs",'Calc| Overheads Allocation'!E$9*S141,"Internal labour",'Calc| Overheads Allocation'!E$9*S141*'Input| Projects'!$AO141,"DNSP defined",'Calc| Overheads Allocation'!E$79*'Input| Projects'!$AW141,0),0)</f>
        <v>0</v>
      </c>
      <c r="AR141" s="172" cm="1">
        <f t="array" ref="AR141">IFERROR(--('Input| Projects'!$AT141="Yes")*_xlfn.SWITCH('Input| Overheads'!$C$50,"Direct costs",'Calc| Overheads Allocation'!F$9*T141,"Internal labour",'Calc| Overheads Allocation'!F$9*T141*'Input| Projects'!$AO141,"DNSP defined",'Calc| Overheads Allocation'!F$79*'Input| Projects'!$AW141,0),0)</f>
        <v>0</v>
      </c>
      <c r="AS141" s="172" cm="1">
        <f t="array" ref="AS141">IFERROR(--('Input| Projects'!$AT141="Yes")*_xlfn.SWITCH('Input| Overheads'!$C$50,"Direct costs",'Calc| Overheads Allocation'!G$9*U141,"Internal labour",'Calc| Overheads Allocation'!G$9*U141*'Input| Projects'!$AO141,"DNSP defined",'Calc| Overheads Allocation'!G$79*'Input| Projects'!$AW141,0),0)</f>
        <v>0</v>
      </c>
      <c r="AT141" s="172" cm="1">
        <f t="array" ref="AT141">IFERROR(--('Input| Projects'!$AT141="Yes")*_xlfn.SWITCH('Input| Overheads'!$C$50,"Direct costs",'Calc| Overheads Allocation'!H$9*V141,"Internal labour",'Calc| Overheads Allocation'!H$9*V141*'Input| Projects'!$AO141,"DNSP defined",'Calc| Overheads Allocation'!H$79*'Input| Projects'!$AW141,0),0)</f>
        <v>0</v>
      </c>
      <c r="AU141" s="172" cm="1">
        <f t="array" ref="AU141">IFERROR(--('Input| Projects'!$AT141="Yes")*_xlfn.SWITCH('Input| Overheads'!$C$50,"Direct costs",'Calc| Overheads Allocation'!I$9*W141,"Internal labour",'Calc| Overheads Allocation'!I$9*W141*'Input| Projects'!$AO141,"DNSP defined",'Calc| Overheads Allocation'!I$79*'Input| Projects'!$AW141,0),0)</f>
        <v>0</v>
      </c>
      <c r="AV141" s="175"/>
      <c r="AW141" s="172">
        <f t="shared" si="68"/>
        <v>0</v>
      </c>
      <c r="AX141" s="172">
        <f t="shared" si="69"/>
        <v>0</v>
      </c>
      <c r="AY141" s="172">
        <f t="shared" si="70"/>
        <v>0</v>
      </c>
      <c r="AZ141" s="172">
        <f t="shared" si="71"/>
        <v>0</v>
      </c>
      <c r="BA141" s="172">
        <f t="shared" si="72"/>
        <v>0</v>
      </c>
      <c r="BB141" s="172">
        <f t="shared" si="73"/>
        <v>0</v>
      </c>
      <c r="BC141" s="172">
        <f t="shared" si="74"/>
        <v>0</v>
      </c>
      <c r="BD141" s="176"/>
      <c r="BE141" s="172">
        <f t="shared" si="75"/>
        <v>0</v>
      </c>
      <c r="BF141" s="172">
        <f t="shared" si="76"/>
        <v>0</v>
      </c>
      <c r="BG141" s="172">
        <f t="shared" si="77"/>
        <v>0</v>
      </c>
      <c r="BH141" s="172">
        <f t="shared" si="78"/>
        <v>0</v>
      </c>
      <c r="BI141" s="172">
        <f t="shared" si="79"/>
        <v>0</v>
      </c>
      <c r="BJ141" s="172">
        <f t="shared" si="80"/>
        <v>0</v>
      </c>
      <c r="BK141" s="172">
        <f t="shared" si="81"/>
        <v>0</v>
      </c>
      <c r="BL141" s="176"/>
      <c r="BM141" s="172">
        <f t="shared" si="60"/>
        <v>0</v>
      </c>
      <c r="BN141" s="172">
        <f t="shared" si="61"/>
        <v>0</v>
      </c>
      <c r="BO141" s="172">
        <f t="shared" si="62"/>
        <v>0</v>
      </c>
      <c r="BP141" s="172">
        <f t="shared" si="63"/>
        <v>0</v>
      </c>
      <c r="BQ141" s="172">
        <f t="shared" si="64"/>
        <v>0</v>
      </c>
      <c r="BR141" s="172">
        <f t="shared" si="65"/>
        <v>0</v>
      </c>
      <c r="BS141" s="172">
        <f t="shared" si="66"/>
        <v>0</v>
      </c>
      <c r="BT141" s="55"/>
      <c r="BU141" s="158">
        <f>SUMIF('Input| Projects'!$BA$8:$CX$8,RIGHT(BU$9,3),'Input| Projects'!$BA141:$CX141)</f>
        <v>0</v>
      </c>
      <c r="BV141" s="158">
        <f>SUMIF('Input| Projects'!$BA$8:$CX$8,RIGHT(BV$9,3),'Input| Projects'!$BA141:$CX141)</f>
        <v>0</v>
      </c>
      <c r="BW141" s="79" t="str">
        <f t="shared" si="67"/>
        <v/>
      </c>
    </row>
    <row r="142" spans="2:75" x14ac:dyDescent="0.2">
      <c r="B142" s="123">
        <f>IFERROR('Input| Projects'!B142,"")</f>
        <v>133</v>
      </c>
      <c r="C142" s="160" t="str">
        <f>IFERROR(IF('Input| Projects'!C142="","",'Input| Projects'!C142),"")</f>
        <v/>
      </c>
      <c r="D142" s="160" t="str">
        <f>IFERROR(IF('Input| Projects'!D142="","",'Input| Projects'!D142),"")</f>
        <v/>
      </c>
      <c r="E142" s="53"/>
      <c r="F142" s="160" t="str">
        <f>IF(LEN('Input| Projects'!F142)&gt;0,'Input| Projects'!F142,"")</f>
        <v/>
      </c>
      <c r="G142" s="160" t="str">
        <f>IF(LEN('Input| Projects'!G142)&gt;0,'Input| Projects'!G142,"")</f>
        <v/>
      </c>
      <c r="H142" s="10"/>
      <c r="I142" s="194" cm="1">
        <f t="array" ref="I142">IF(LEN($F142)&gt;0,1+IFERROR(SUMPRODUCT(TRANSPOSE('Input| Projects'!$AO142:$AQ142),INDEX('Input| Escalations'!$F$27:$L$29,,MATCH(Q$9,'Input| Escalations'!$F$21:$L$21,0))),0),0)</f>
        <v>0</v>
      </c>
      <c r="J142" s="194" cm="1">
        <f t="array" ref="J142">IF(LEN($F142)&gt;0,1+IFERROR(SUMPRODUCT(TRANSPOSE('Input| Projects'!$AO142:$AQ142),INDEX('Input| Escalations'!$F$27:$L$29,,MATCH(R$9,'Input| Escalations'!$F$21:$L$21,0))),0),0)</f>
        <v>0</v>
      </c>
      <c r="K142" s="194" cm="1">
        <f t="array" ref="K142">IF(LEN($F142)&gt;0,1+IFERROR(SUMPRODUCT(TRANSPOSE('Input| Projects'!$AO142:$AQ142),INDEX('Input| Escalations'!$F$27:$L$29,,MATCH(S$9,'Input| Escalations'!$F$21:$L$21,0))),0),0)</f>
        <v>0</v>
      </c>
      <c r="L142" s="194" cm="1">
        <f t="array" ref="L142">IF(LEN($F142)&gt;0,1+IFERROR(SUMPRODUCT(TRANSPOSE('Input| Projects'!$AO142:$AQ142),INDEX('Input| Escalations'!$F$27:$L$29,,MATCH(T$9,'Input| Escalations'!$F$21:$L$21,0))),0),0)</f>
        <v>0</v>
      </c>
      <c r="M142" s="194" cm="1">
        <f t="array" ref="M142">IF(LEN($F142)&gt;0,1+IFERROR(SUMPRODUCT(TRANSPOSE('Input| Projects'!$AO142:$AQ142),INDEX('Input| Escalations'!$F$27:$L$29,,MATCH(U$9,'Input| Escalations'!$F$21:$L$21,0))),0),0)</f>
        <v>0</v>
      </c>
      <c r="N142" s="194" cm="1">
        <f t="array" ref="N142">IF(LEN($F142)&gt;0,1+IFERROR(SUMPRODUCT(TRANSPOSE('Input| Projects'!$AO142:$AQ142),INDEX('Input| Escalations'!$F$27:$L$29,,MATCH(V$9,'Input| Escalations'!$F$21:$L$21,0))),0),0)</f>
        <v>0</v>
      </c>
      <c r="O142" s="194" cm="1">
        <f t="array" ref="O142">IF(LEN($F142)&gt;0,1+IFERROR(SUMPRODUCT(TRANSPOSE('Input| Projects'!$AO142:$AQ142),INDEX('Input| Escalations'!$F$27:$L$29,,MATCH(W$9,'Input| Escalations'!$F$21:$L$21,0))),0),0)</f>
        <v>0</v>
      </c>
      <c r="P142" s="10"/>
      <c r="Q142" s="172">
        <f>IFERROR(IF(ISNUMBER(FIND("decision",'Input| Setup'!$F$6)),'Input| Projects'!Y142,'Input| Projects'!I142)*'Input| Escalations'!$I$17*I142,0)</f>
        <v>0</v>
      </c>
      <c r="R142" s="172">
        <f>IFERROR(IF(ISNUMBER(FIND("decision",'Input| Setup'!$F$6)),'Input| Projects'!Z142,'Input| Projects'!J142)*'Input| Escalations'!$I$17*J142,0)</f>
        <v>0</v>
      </c>
      <c r="S142" s="172">
        <f>IFERROR(IF(ISNUMBER(FIND("decision",'Input| Setup'!$F$6)),'Input| Projects'!AA142,'Input| Projects'!K142)*'Input| Escalations'!$I$17*K142,0)</f>
        <v>0</v>
      </c>
      <c r="T142" s="172">
        <f>IFERROR(IF(ISNUMBER(FIND("decision",'Input| Setup'!$F$6)),'Input| Projects'!AB142,'Input| Projects'!L142)*'Input| Escalations'!$I$17*L142,0)</f>
        <v>0</v>
      </c>
      <c r="U142" s="172">
        <f>IFERROR(IF(ISNUMBER(FIND("decision",'Input| Setup'!$F$6)),'Input| Projects'!AC142,'Input| Projects'!M142)*'Input| Escalations'!$I$17*M142,0)</f>
        <v>0</v>
      </c>
      <c r="V142" s="172">
        <f>IFERROR(IF(ISNUMBER(FIND("decision",'Input| Setup'!$F$6)),'Input| Projects'!AD142,'Input| Projects'!N142)*'Input| Escalations'!$I$17*N142,0)</f>
        <v>0</v>
      </c>
      <c r="W142" s="172">
        <f>IFERROR(IF(ISNUMBER(FIND("decision",'Input| Setup'!$F$6)),'Input| Projects'!AE142,'Input| Projects'!O142)*'Input| Escalations'!$I$17*O142,0)</f>
        <v>0</v>
      </c>
      <c r="X142" s="175"/>
      <c r="Y142" s="172">
        <f>IF(ISNUMBER(FIND("decision",'Input| Setup'!$F$6)),'Input| Projects'!AG142,'Input| Projects'!Q142)*I142*'Input| Escalations'!$I$17</f>
        <v>0</v>
      </c>
      <c r="Z142" s="172">
        <f>IF(ISNUMBER(FIND("decision",'Input| Setup'!$F$6)),'Input| Projects'!AH142,'Input| Projects'!R142)*J142*'Input| Escalations'!$I$17</f>
        <v>0</v>
      </c>
      <c r="AA142" s="172">
        <f>IF(ISNUMBER(FIND("decision",'Input| Setup'!$F$6)),'Input| Projects'!AI142,'Input| Projects'!S142)*K142*'Input| Escalations'!$I$17</f>
        <v>0</v>
      </c>
      <c r="AB142" s="172">
        <f>IF(ISNUMBER(FIND("decision",'Input| Setup'!$F$6)),'Input| Projects'!AJ142,'Input| Projects'!T142)*L142*'Input| Escalations'!$I$17</f>
        <v>0</v>
      </c>
      <c r="AC142" s="172">
        <f>IF(ISNUMBER(FIND("decision",'Input| Setup'!$F$6)),'Input| Projects'!AK142,'Input| Projects'!U142)*M142*'Input| Escalations'!$I$17</f>
        <v>0</v>
      </c>
      <c r="AD142" s="172">
        <f>IF(ISNUMBER(FIND("decision",'Input| Setup'!$F$6)),'Input| Projects'!AL142,'Input| Projects'!V142)*N142*'Input| Escalations'!$I$17</f>
        <v>0</v>
      </c>
      <c r="AE142" s="172">
        <f>IF(ISNUMBER(FIND("decision",'Input| Setup'!$F$6)),'Input| Projects'!AM142,'Input| Projects'!W142)*O142*'Input| Escalations'!$I$17</f>
        <v>0</v>
      </c>
      <c r="AF142" s="175"/>
      <c r="AG142" s="172" cm="1">
        <f t="array" ref="AG142">IFERROR(--('Input| Projects'!$AS142="Yes")*_xlfn.SWITCH('Input| Overheads'!$C$50,"Direct costs",'Calc| Overheads Allocation'!C$8*Q142,"Internal labour",'Calc| Overheads Allocation'!C$8*Q142*'Input| Projects'!$AO142,"DNSP defined",'Calc| Overheads Allocation'!C$78*'Input| Projects'!$AV142,0),0)</f>
        <v>0</v>
      </c>
      <c r="AH142" s="172" cm="1">
        <f t="array" ref="AH142">IFERROR(--('Input| Projects'!$AS142="Yes")*_xlfn.SWITCH('Input| Overheads'!$C$50,"Direct costs",'Calc| Overheads Allocation'!D$8*R142,"Internal labour",'Calc| Overheads Allocation'!D$8*R142*'Input| Projects'!$AO142,"DNSP defined",'Calc| Overheads Allocation'!D$78*'Input| Projects'!$AV142,0),0)</f>
        <v>0</v>
      </c>
      <c r="AI142" s="172" cm="1">
        <f t="array" ref="AI142">IFERROR(--('Input| Projects'!$AS142="Yes")*_xlfn.SWITCH('Input| Overheads'!$C$50,"Direct costs",'Calc| Overheads Allocation'!E$8*S142,"Internal labour",'Calc| Overheads Allocation'!E$8*S142*'Input| Projects'!$AO142,"DNSP defined",'Calc| Overheads Allocation'!E$78*'Input| Projects'!$AV142,0),0)</f>
        <v>0</v>
      </c>
      <c r="AJ142" s="172" cm="1">
        <f t="array" ref="AJ142">IFERROR(--('Input| Projects'!$AS142="Yes")*_xlfn.SWITCH('Input| Overheads'!$C$50,"Direct costs",'Calc| Overheads Allocation'!F$8*T142,"Internal labour",'Calc| Overheads Allocation'!F$8*T142*'Input| Projects'!$AO142,"DNSP defined",'Calc| Overheads Allocation'!F$78*'Input| Projects'!$AV142,0),0)</f>
        <v>0</v>
      </c>
      <c r="AK142" s="172" cm="1">
        <f t="array" ref="AK142">IFERROR(--('Input| Projects'!$AS142="Yes")*_xlfn.SWITCH('Input| Overheads'!$C$50,"Direct costs",'Calc| Overheads Allocation'!G$8*U142,"Internal labour",'Calc| Overheads Allocation'!G$8*U142*'Input| Projects'!$AO142,"DNSP defined",'Calc| Overheads Allocation'!G$78*'Input| Projects'!$AV142,0),0)</f>
        <v>0</v>
      </c>
      <c r="AL142" s="172" cm="1">
        <f t="array" ref="AL142">IFERROR(--('Input| Projects'!$AS142="Yes")*_xlfn.SWITCH('Input| Overheads'!$C$50,"Direct costs",'Calc| Overheads Allocation'!H$8*V142,"Internal labour",'Calc| Overheads Allocation'!H$8*V142*'Input| Projects'!$AO142,"DNSP defined",'Calc| Overheads Allocation'!H$78*'Input| Projects'!$AV142,0),0)</f>
        <v>0</v>
      </c>
      <c r="AM142" s="172" cm="1">
        <f t="array" ref="AM142">IFERROR(--('Input| Projects'!$AS142="Yes")*_xlfn.SWITCH('Input| Overheads'!$C$50,"Direct costs",'Calc| Overheads Allocation'!I$8*W142,"Internal labour",'Calc| Overheads Allocation'!I$8*W142*'Input| Projects'!$AO142,"DNSP defined",'Calc| Overheads Allocation'!I$78*'Input| Projects'!$AV142,0),0)</f>
        <v>0</v>
      </c>
      <c r="AN142" s="175"/>
      <c r="AO142" s="172" cm="1">
        <f t="array" ref="AO142">IFERROR(--('Input| Projects'!$AT142="Yes")*_xlfn.SWITCH('Input| Overheads'!$C$50,"Direct costs",'Calc| Overheads Allocation'!C$9*Q142,"Internal labour",'Calc| Overheads Allocation'!C$9*Q142*'Input| Projects'!$AO142,"DNSP defined",'Calc| Overheads Allocation'!C$79*'Input| Projects'!$AW142,0),0)</f>
        <v>0</v>
      </c>
      <c r="AP142" s="172" cm="1">
        <f t="array" ref="AP142">IFERROR(--('Input| Projects'!$AT142="Yes")*_xlfn.SWITCH('Input| Overheads'!$C$50,"Direct costs",'Calc| Overheads Allocation'!D$9*R142,"Internal labour",'Calc| Overheads Allocation'!D$9*R142*'Input| Projects'!$AO142,"DNSP defined",'Calc| Overheads Allocation'!D$79*'Input| Projects'!$AW142,0),0)</f>
        <v>0</v>
      </c>
      <c r="AQ142" s="172" cm="1">
        <f t="array" ref="AQ142">IFERROR(--('Input| Projects'!$AT142="Yes")*_xlfn.SWITCH('Input| Overheads'!$C$50,"Direct costs",'Calc| Overheads Allocation'!E$9*S142,"Internal labour",'Calc| Overheads Allocation'!E$9*S142*'Input| Projects'!$AO142,"DNSP defined",'Calc| Overheads Allocation'!E$79*'Input| Projects'!$AW142,0),0)</f>
        <v>0</v>
      </c>
      <c r="AR142" s="172" cm="1">
        <f t="array" ref="AR142">IFERROR(--('Input| Projects'!$AT142="Yes")*_xlfn.SWITCH('Input| Overheads'!$C$50,"Direct costs",'Calc| Overheads Allocation'!F$9*T142,"Internal labour",'Calc| Overheads Allocation'!F$9*T142*'Input| Projects'!$AO142,"DNSP defined",'Calc| Overheads Allocation'!F$79*'Input| Projects'!$AW142,0),0)</f>
        <v>0</v>
      </c>
      <c r="AS142" s="172" cm="1">
        <f t="array" ref="AS142">IFERROR(--('Input| Projects'!$AT142="Yes")*_xlfn.SWITCH('Input| Overheads'!$C$50,"Direct costs",'Calc| Overheads Allocation'!G$9*U142,"Internal labour",'Calc| Overheads Allocation'!G$9*U142*'Input| Projects'!$AO142,"DNSP defined",'Calc| Overheads Allocation'!G$79*'Input| Projects'!$AW142,0),0)</f>
        <v>0</v>
      </c>
      <c r="AT142" s="172" cm="1">
        <f t="array" ref="AT142">IFERROR(--('Input| Projects'!$AT142="Yes")*_xlfn.SWITCH('Input| Overheads'!$C$50,"Direct costs",'Calc| Overheads Allocation'!H$9*V142,"Internal labour",'Calc| Overheads Allocation'!H$9*V142*'Input| Projects'!$AO142,"DNSP defined",'Calc| Overheads Allocation'!H$79*'Input| Projects'!$AW142,0),0)</f>
        <v>0</v>
      </c>
      <c r="AU142" s="172" cm="1">
        <f t="array" ref="AU142">IFERROR(--('Input| Projects'!$AT142="Yes")*_xlfn.SWITCH('Input| Overheads'!$C$50,"Direct costs",'Calc| Overheads Allocation'!I$9*W142,"Internal labour",'Calc| Overheads Allocation'!I$9*W142*'Input| Projects'!$AO142,"DNSP defined",'Calc| Overheads Allocation'!I$79*'Input| Projects'!$AW142,0),0)</f>
        <v>0</v>
      </c>
      <c r="AV142" s="175"/>
      <c r="AW142" s="172">
        <f t="shared" si="68"/>
        <v>0</v>
      </c>
      <c r="AX142" s="172">
        <f t="shared" si="69"/>
        <v>0</v>
      </c>
      <c r="AY142" s="172">
        <f t="shared" si="70"/>
        <v>0</v>
      </c>
      <c r="AZ142" s="172">
        <f t="shared" si="71"/>
        <v>0</v>
      </c>
      <c r="BA142" s="172">
        <f t="shared" si="72"/>
        <v>0</v>
      </c>
      <c r="BB142" s="172">
        <f t="shared" si="73"/>
        <v>0</v>
      </c>
      <c r="BC142" s="172">
        <f t="shared" si="74"/>
        <v>0</v>
      </c>
      <c r="BD142" s="176"/>
      <c r="BE142" s="172">
        <f t="shared" si="75"/>
        <v>0</v>
      </c>
      <c r="BF142" s="172">
        <f t="shared" si="76"/>
        <v>0</v>
      </c>
      <c r="BG142" s="172">
        <f t="shared" si="77"/>
        <v>0</v>
      </c>
      <c r="BH142" s="172">
        <f t="shared" si="78"/>
        <v>0</v>
      </c>
      <c r="BI142" s="172">
        <f t="shared" si="79"/>
        <v>0</v>
      </c>
      <c r="BJ142" s="172">
        <f t="shared" si="80"/>
        <v>0</v>
      </c>
      <c r="BK142" s="172">
        <f t="shared" si="81"/>
        <v>0</v>
      </c>
      <c r="BL142" s="176"/>
      <c r="BM142" s="172">
        <f t="shared" si="60"/>
        <v>0</v>
      </c>
      <c r="BN142" s="172">
        <f t="shared" si="61"/>
        <v>0</v>
      </c>
      <c r="BO142" s="172">
        <f t="shared" si="62"/>
        <v>0</v>
      </c>
      <c r="BP142" s="172">
        <f t="shared" si="63"/>
        <v>0</v>
      </c>
      <c r="BQ142" s="172">
        <f t="shared" si="64"/>
        <v>0</v>
      </c>
      <c r="BR142" s="172">
        <f t="shared" si="65"/>
        <v>0</v>
      </c>
      <c r="BS142" s="172">
        <f t="shared" si="66"/>
        <v>0</v>
      </c>
      <c r="BT142" s="55"/>
      <c r="BU142" s="158">
        <f>SUMIF('Input| Projects'!$BA$8:$CX$8,RIGHT(BU$9,3),'Input| Projects'!$BA142:$CX142)</f>
        <v>0</v>
      </c>
      <c r="BV142" s="158">
        <f>SUMIF('Input| Projects'!$BA$8:$CX$8,RIGHT(BV$9,3),'Input| Projects'!$BA142:$CX142)</f>
        <v>0</v>
      </c>
      <c r="BW142" s="79" t="str">
        <f t="shared" si="67"/>
        <v/>
      </c>
    </row>
    <row r="143" spans="2:75" x14ac:dyDescent="0.2">
      <c r="B143" s="123">
        <f>IFERROR('Input| Projects'!B143,"")</f>
        <v>134</v>
      </c>
      <c r="C143" s="160" t="str">
        <f>IFERROR(IF('Input| Projects'!C143="","",'Input| Projects'!C143),"")</f>
        <v/>
      </c>
      <c r="D143" s="160" t="str">
        <f>IFERROR(IF('Input| Projects'!D143="","",'Input| Projects'!D143),"")</f>
        <v/>
      </c>
      <c r="E143" s="53"/>
      <c r="F143" s="160" t="str">
        <f>IF(LEN('Input| Projects'!F143)&gt;0,'Input| Projects'!F143,"")</f>
        <v/>
      </c>
      <c r="G143" s="160" t="str">
        <f>IF(LEN('Input| Projects'!G143)&gt;0,'Input| Projects'!G143,"")</f>
        <v/>
      </c>
      <c r="H143" s="10"/>
      <c r="I143" s="194" cm="1">
        <f t="array" ref="I143">IF(LEN($F143)&gt;0,1+IFERROR(SUMPRODUCT(TRANSPOSE('Input| Projects'!$AO143:$AQ143),INDEX('Input| Escalations'!$F$27:$L$29,,MATCH(Q$9,'Input| Escalations'!$F$21:$L$21,0))),0),0)</f>
        <v>0</v>
      </c>
      <c r="J143" s="194" cm="1">
        <f t="array" ref="J143">IF(LEN($F143)&gt;0,1+IFERROR(SUMPRODUCT(TRANSPOSE('Input| Projects'!$AO143:$AQ143),INDEX('Input| Escalations'!$F$27:$L$29,,MATCH(R$9,'Input| Escalations'!$F$21:$L$21,0))),0),0)</f>
        <v>0</v>
      </c>
      <c r="K143" s="194" cm="1">
        <f t="array" ref="K143">IF(LEN($F143)&gt;0,1+IFERROR(SUMPRODUCT(TRANSPOSE('Input| Projects'!$AO143:$AQ143),INDEX('Input| Escalations'!$F$27:$L$29,,MATCH(S$9,'Input| Escalations'!$F$21:$L$21,0))),0),0)</f>
        <v>0</v>
      </c>
      <c r="L143" s="194" cm="1">
        <f t="array" ref="L143">IF(LEN($F143)&gt;0,1+IFERROR(SUMPRODUCT(TRANSPOSE('Input| Projects'!$AO143:$AQ143),INDEX('Input| Escalations'!$F$27:$L$29,,MATCH(T$9,'Input| Escalations'!$F$21:$L$21,0))),0),0)</f>
        <v>0</v>
      </c>
      <c r="M143" s="194" cm="1">
        <f t="array" ref="M143">IF(LEN($F143)&gt;0,1+IFERROR(SUMPRODUCT(TRANSPOSE('Input| Projects'!$AO143:$AQ143),INDEX('Input| Escalations'!$F$27:$L$29,,MATCH(U$9,'Input| Escalations'!$F$21:$L$21,0))),0),0)</f>
        <v>0</v>
      </c>
      <c r="N143" s="194" cm="1">
        <f t="array" ref="N143">IF(LEN($F143)&gt;0,1+IFERROR(SUMPRODUCT(TRANSPOSE('Input| Projects'!$AO143:$AQ143),INDEX('Input| Escalations'!$F$27:$L$29,,MATCH(V$9,'Input| Escalations'!$F$21:$L$21,0))),0),0)</f>
        <v>0</v>
      </c>
      <c r="O143" s="194" cm="1">
        <f t="array" ref="O143">IF(LEN($F143)&gt;0,1+IFERROR(SUMPRODUCT(TRANSPOSE('Input| Projects'!$AO143:$AQ143),INDEX('Input| Escalations'!$F$27:$L$29,,MATCH(W$9,'Input| Escalations'!$F$21:$L$21,0))),0),0)</f>
        <v>0</v>
      </c>
      <c r="P143" s="10"/>
      <c r="Q143" s="172">
        <f>IFERROR(IF(ISNUMBER(FIND("decision",'Input| Setup'!$F$6)),'Input| Projects'!Y143,'Input| Projects'!I143)*'Input| Escalations'!$I$17*I143,0)</f>
        <v>0</v>
      </c>
      <c r="R143" s="172">
        <f>IFERROR(IF(ISNUMBER(FIND("decision",'Input| Setup'!$F$6)),'Input| Projects'!Z143,'Input| Projects'!J143)*'Input| Escalations'!$I$17*J143,0)</f>
        <v>0</v>
      </c>
      <c r="S143" s="172">
        <f>IFERROR(IF(ISNUMBER(FIND("decision",'Input| Setup'!$F$6)),'Input| Projects'!AA143,'Input| Projects'!K143)*'Input| Escalations'!$I$17*K143,0)</f>
        <v>0</v>
      </c>
      <c r="T143" s="172">
        <f>IFERROR(IF(ISNUMBER(FIND("decision",'Input| Setup'!$F$6)),'Input| Projects'!AB143,'Input| Projects'!L143)*'Input| Escalations'!$I$17*L143,0)</f>
        <v>0</v>
      </c>
      <c r="U143" s="172">
        <f>IFERROR(IF(ISNUMBER(FIND("decision",'Input| Setup'!$F$6)),'Input| Projects'!AC143,'Input| Projects'!M143)*'Input| Escalations'!$I$17*M143,0)</f>
        <v>0</v>
      </c>
      <c r="V143" s="172">
        <f>IFERROR(IF(ISNUMBER(FIND("decision",'Input| Setup'!$F$6)),'Input| Projects'!AD143,'Input| Projects'!N143)*'Input| Escalations'!$I$17*N143,0)</f>
        <v>0</v>
      </c>
      <c r="W143" s="172">
        <f>IFERROR(IF(ISNUMBER(FIND("decision",'Input| Setup'!$F$6)),'Input| Projects'!AE143,'Input| Projects'!O143)*'Input| Escalations'!$I$17*O143,0)</f>
        <v>0</v>
      </c>
      <c r="X143" s="175"/>
      <c r="Y143" s="172">
        <f>IF(ISNUMBER(FIND("decision",'Input| Setup'!$F$6)),'Input| Projects'!AG143,'Input| Projects'!Q143)*I143*'Input| Escalations'!$I$17</f>
        <v>0</v>
      </c>
      <c r="Z143" s="172">
        <f>IF(ISNUMBER(FIND("decision",'Input| Setup'!$F$6)),'Input| Projects'!AH143,'Input| Projects'!R143)*J143*'Input| Escalations'!$I$17</f>
        <v>0</v>
      </c>
      <c r="AA143" s="172">
        <f>IF(ISNUMBER(FIND("decision",'Input| Setup'!$F$6)),'Input| Projects'!AI143,'Input| Projects'!S143)*K143*'Input| Escalations'!$I$17</f>
        <v>0</v>
      </c>
      <c r="AB143" s="172">
        <f>IF(ISNUMBER(FIND("decision",'Input| Setup'!$F$6)),'Input| Projects'!AJ143,'Input| Projects'!T143)*L143*'Input| Escalations'!$I$17</f>
        <v>0</v>
      </c>
      <c r="AC143" s="172">
        <f>IF(ISNUMBER(FIND("decision",'Input| Setup'!$F$6)),'Input| Projects'!AK143,'Input| Projects'!U143)*M143*'Input| Escalations'!$I$17</f>
        <v>0</v>
      </c>
      <c r="AD143" s="172">
        <f>IF(ISNUMBER(FIND("decision",'Input| Setup'!$F$6)),'Input| Projects'!AL143,'Input| Projects'!V143)*N143*'Input| Escalations'!$I$17</f>
        <v>0</v>
      </c>
      <c r="AE143" s="172">
        <f>IF(ISNUMBER(FIND("decision",'Input| Setup'!$F$6)),'Input| Projects'!AM143,'Input| Projects'!W143)*O143*'Input| Escalations'!$I$17</f>
        <v>0</v>
      </c>
      <c r="AF143" s="175"/>
      <c r="AG143" s="172" cm="1">
        <f t="array" ref="AG143">IFERROR(--('Input| Projects'!$AS143="Yes")*_xlfn.SWITCH('Input| Overheads'!$C$50,"Direct costs",'Calc| Overheads Allocation'!C$8*Q143,"Internal labour",'Calc| Overheads Allocation'!C$8*Q143*'Input| Projects'!$AO143,"DNSP defined",'Calc| Overheads Allocation'!C$78*'Input| Projects'!$AV143,0),0)</f>
        <v>0</v>
      </c>
      <c r="AH143" s="172" cm="1">
        <f t="array" ref="AH143">IFERROR(--('Input| Projects'!$AS143="Yes")*_xlfn.SWITCH('Input| Overheads'!$C$50,"Direct costs",'Calc| Overheads Allocation'!D$8*R143,"Internal labour",'Calc| Overheads Allocation'!D$8*R143*'Input| Projects'!$AO143,"DNSP defined",'Calc| Overheads Allocation'!D$78*'Input| Projects'!$AV143,0),0)</f>
        <v>0</v>
      </c>
      <c r="AI143" s="172" cm="1">
        <f t="array" ref="AI143">IFERROR(--('Input| Projects'!$AS143="Yes")*_xlfn.SWITCH('Input| Overheads'!$C$50,"Direct costs",'Calc| Overheads Allocation'!E$8*S143,"Internal labour",'Calc| Overheads Allocation'!E$8*S143*'Input| Projects'!$AO143,"DNSP defined",'Calc| Overheads Allocation'!E$78*'Input| Projects'!$AV143,0),0)</f>
        <v>0</v>
      </c>
      <c r="AJ143" s="172" cm="1">
        <f t="array" ref="AJ143">IFERROR(--('Input| Projects'!$AS143="Yes")*_xlfn.SWITCH('Input| Overheads'!$C$50,"Direct costs",'Calc| Overheads Allocation'!F$8*T143,"Internal labour",'Calc| Overheads Allocation'!F$8*T143*'Input| Projects'!$AO143,"DNSP defined",'Calc| Overheads Allocation'!F$78*'Input| Projects'!$AV143,0),0)</f>
        <v>0</v>
      </c>
      <c r="AK143" s="172" cm="1">
        <f t="array" ref="AK143">IFERROR(--('Input| Projects'!$AS143="Yes")*_xlfn.SWITCH('Input| Overheads'!$C$50,"Direct costs",'Calc| Overheads Allocation'!G$8*U143,"Internal labour",'Calc| Overheads Allocation'!G$8*U143*'Input| Projects'!$AO143,"DNSP defined",'Calc| Overheads Allocation'!G$78*'Input| Projects'!$AV143,0),0)</f>
        <v>0</v>
      </c>
      <c r="AL143" s="172" cm="1">
        <f t="array" ref="AL143">IFERROR(--('Input| Projects'!$AS143="Yes")*_xlfn.SWITCH('Input| Overheads'!$C$50,"Direct costs",'Calc| Overheads Allocation'!H$8*V143,"Internal labour",'Calc| Overheads Allocation'!H$8*V143*'Input| Projects'!$AO143,"DNSP defined",'Calc| Overheads Allocation'!H$78*'Input| Projects'!$AV143,0),0)</f>
        <v>0</v>
      </c>
      <c r="AM143" s="172" cm="1">
        <f t="array" ref="AM143">IFERROR(--('Input| Projects'!$AS143="Yes")*_xlfn.SWITCH('Input| Overheads'!$C$50,"Direct costs",'Calc| Overheads Allocation'!I$8*W143,"Internal labour",'Calc| Overheads Allocation'!I$8*W143*'Input| Projects'!$AO143,"DNSP defined",'Calc| Overheads Allocation'!I$78*'Input| Projects'!$AV143,0),0)</f>
        <v>0</v>
      </c>
      <c r="AN143" s="175"/>
      <c r="AO143" s="172" cm="1">
        <f t="array" ref="AO143">IFERROR(--('Input| Projects'!$AT143="Yes")*_xlfn.SWITCH('Input| Overheads'!$C$50,"Direct costs",'Calc| Overheads Allocation'!C$9*Q143,"Internal labour",'Calc| Overheads Allocation'!C$9*Q143*'Input| Projects'!$AO143,"DNSP defined",'Calc| Overheads Allocation'!C$79*'Input| Projects'!$AW143,0),0)</f>
        <v>0</v>
      </c>
      <c r="AP143" s="172" cm="1">
        <f t="array" ref="AP143">IFERROR(--('Input| Projects'!$AT143="Yes")*_xlfn.SWITCH('Input| Overheads'!$C$50,"Direct costs",'Calc| Overheads Allocation'!D$9*R143,"Internal labour",'Calc| Overheads Allocation'!D$9*R143*'Input| Projects'!$AO143,"DNSP defined",'Calc| Overheads Allocation'!D$79*'Input| Projects'!$AW143,0),0)</f>
        <v>0</v>
      </c>
      <c r="AQ143" s="172" cm="1">
        <f t="array" ref="AQ143">IFERROR(--('Input| Projects'!$AT143="Yes")*_xlfn.SWITCH('Input| Overheads'!$C$50,"Direct costs",'Calc| Overheads Allocation'!E$9*S143,"Internal labour",'Calc| Overheads Allocation'!E$9*S143*'Input| Projects'!$AO143,"DNSP defined",'Calc| Overheads Allocation'!E$79*'Input| Projects'!$AW143,0),0)</f>
        <v>0</v>
      </c>
      <c r="AR143" s="172" cm="1">
        <f t="array" ref="AR143">IFERROR(--('Input| Projects'!$AT143="Yes")*_xlfn.SWITCH('Input| Overheads'!$C$50,"Direct costs",'Calc| Overheads Allocation'!F$9*T143,"Internal labour",'Calc| Overheads Allocation'!F$9*T143*'Input| Projects'!$AO143,"DNSP defined",'Calc| Overheads Allocation'!F$79*'Input| Projects'!$AW143,0),0)</f>
        <v>0</v>
      </c>
      <c r="AS143" s="172" cm="1">
        <f t="array" ref="AS143">IFERROR(--('Input| Projects'!$AT143="Yes")*_xlfn.SWITCH('Input| Overheads'!$C$50,"Direct costs",'Calc| Overheads Allocation'!G$9*U143,"Internal labour",'Calc| Overheads Allocation'!G$9*U143*'Input| Projects'!$AO143,"DNSP defined",'Calc| Overheads Allocation'!G$79*'Input| Projects'!$AW143,0),0)</f>
        <v>0</v>
      </c>
      <c r="AT143" s="172" cm="1">
        <f t="array" ref="AT143">IFERROR(--('Input| Projects'!$AT143="Yes")*_xlfn.SWITCH('Input| Overheads'!$C$50,"Direct costs",'Calc| Overheads Allocation'!H$9*V143,"Internal labour",'Calc| Overheads Allocation'!H$9*V143*'Input| Projects'!$AO143,"DNSP defined",'Calc| Overheads Allocation'!H$79*'Input| Projects'!$AW143,0),0)</f>
        <v>0</v>
      </c>
      <c r="AU143" s="172" cm="1">
        <f t="array" ref="AU143">IFERROR(--('Input| Projects'!$AT143="Yes")*_xlfn.SWITCH('Input| Overheads'!$C$50,"Direct costs",'Calc| Overheads Allocation'!I$9*W143,"Internal labour",'Calc| Overheads Allocation'!I$9*W143*'Input| Projects'!$AO143,"DNSP defined",'Calc| Overheads Allocation'!I$79*'Input| Projects'!$AW143,0),0)</f>
        <v>0</v>
      </c>
      <c r="AV143" s="175"/>
      <c r="AW143" s="172">
        <f t="shared" si="68"/>
        <v>0</v>
      </c>
      <c r="AX143" s="172">
        <f t="shared" si="69"/>
        <v>0</v>
      </c>
      <c r="AY143" s="172">
        <f t="shared" si="70"/>
        <v>0</v>
      </c>
      <c r="AZ143" s="172">
        <f t="shared" si="71"/>
        <v>0</v>
      </c>
      <c r="BA143" s="172">
        <f t="shared" si="72"/>
        <v>0</v>
      </c>
      <c r="BB143" s="172">
        <f t="shared" si="73"/>
        <v>0</v>
      </c>
      <c r="BC143" s="172">
        <f t="shared" si="74"/>
        <v>0</v>
      </c>
      <c r="BD143" s="176"/>
      <c r="BE143" s="172">
        <f t="shared" si="75"/>
        <v>0</v>
      </c>
      <c r="BF143" s="172">
        <f t="shared" si="76"/>
        <v>0</v>
      </c>
      <c r="BG143" s="172">
        <f t="shared" si="77"/>
        <v>0</v>
      </c>
      <c r="BH143" s="172">
        <f t="shared" si="78"/>
        <v>0</v>
      </c>
      <c r="BI143" s="172">
        <f t="shared" si="79"/>
        <v>0</v>
      </c>
      <c r="BJ143" s="172">
        <f t="shared" si="80"/>
        <v>0</v>
      </c>
      <c r="BK143" s="172">
        <f t="shared" si="81"/>
        <v>0</v>
      </c>
      <c r="BL143" s="176"/>
      <c r="BM143" s="172">
        <f t="shared" si="60"/>
        <v>0</v>
      </c>
      <c r="BN143" s="172">
        <f t="shared" si="61"/>
        <v>0</v>
      </c>
      <c r="BO143" s="172">
        <f t="shared" si="62"/>
        <v>0</v>
      </c>
      <c r="BP143" s="172">
        <f t="shared" si="63"/>
        <v>0</v>
      </c>
      <c r="BQ143" s="172">
        <f t="shared" si="64"/>
        <v>0</v>
      </c>
      <c r="BR143" s="172">
        <f t="shared" si="65"/>
        <v>0</v>
      </c>
      <c r="BS143" s="172">
        <f t="shared" si="66"/>
        <v>0</v>
      </c>
      <c r="BT143" s="55"/>
      <c r="BU143" s="158">
        <f>SUMIF('Input| Projects'!$BA$8:$CX$8,RIGHT(BU$9,3),'Input| Projects'!$BA143:$CX143)</f>
        <v>0</v>
      </c>
      <c r="BV143" s="158">
        <f>SUMIF('Input| Projects'!$BA$8:$CX$8,RIGHT(BV$9,3),'Input| Projects'!$BA143:$CX143)</f>
        <v>0</v>
      </c>
      <c r="BW143" s="79" t="str">
        <f t="shared" si="67"/>
        <v/>
      </c>
    </row>
    <row r="144" spans="2:75" x14ac:dyDescent="0.2">
      <c r="B144" s="123">
        <f>IFERROR('Input| Projects'!B144,"")</f>
        <v>135</v>
      </c>
      <c r="C144" s="160" t="str">
        <f>IFERROR(IF('Input| Projects'!C144="","",'Input| Projects'!C144),"")</f>
        <v/>
      </c>
      <c r="D144" s="160" t="str">
        <f>IFERROR(IF('Input| Projects'!D144="","",'Input| Projects'!D144),"")</f>
        <v/>
      </c>
      <c r="E144" s="53"/>
      <c r="F144" s="160" t="str">
        <f>IF(LEN('Input| Projects'!F144)&gt;0,'Input| Projects'!F144,"")</f>
        <v/>
      </c>
      <c r="G144" s="160" t="str">
        <f>IF(LEN('Input| Projects'!G144)&gt;0,'Input| Projects'!G144,"")</f>
        <v/>
      </c>
      <c r="H144" s="10"/>
      <c r="I144" s="194" cm="1">
        <f t="array" ref="I144">IF(LEN($F144)&gt;0,1+IFERROR(SUMPRODUCT(TRANSPOSE('Input| Projects'!$AO144:$AQ144),INDEX('Input| Escalations'!$F$27:$L$29,,MATCH(Q$9,'Input| Escalations'!$F$21:$L$21,0))),0),0)</f>
        <v>0</v>
      </c>
      <c r="J144" s="194" cm="1">
        <f t="array" ref="J144">IF(LEN($F144)&gt;0,1+IFERROR(SUMPRODUCT(TRANSPOSE('Input| Projects'!$AO144:$AQ144),INDEX('Input| Escalations'!$F$27:$L$29,,MATCH(R$9,'Input| Escalations'!$F$21:$L$21,0))),0),0)</f>
        <v>0</v>
      </c>
      <c r="K144" s="194" cm="1">
        <f t="array" ref="K144">IF(LEN($F144)&gt;0,1+IFERROR(SUMPRODUCT(TRANSPOSE('Input| Projects'!$AO144:$AQ144),INDEX('Input| Escalations'!$F$27:$L$29,,MATCH(S$9,'Input| Escalations'!$F$21:$L$21,0))),0),0)</f>
        <v>0</v>
      </c>
      <c r="L144" s="194" cm="1">
        <f t="array" ref="L144">IF(LEN($F144)&gt;0,1+IFERROR(SUMPRODUCT(TRANSPOSE('Input| Projects'!$AO144:$AQ144),INDEX('Input| Escalations'!$F$27:$L$29,,MATCH(T$9,'Input| Escalations'!$F$21:$L$21,0))),0),0)</f>
        <v>0</v>
      </c>
      <c r="M144" s="194" cm="1">
        <f t="array" ref="M144">IF(LEN($F144)&gt;0,1+IFERROR(SUMPRODUCT(TRANSPOSE('Input| Projects'!$AO144:$AQ144),INDEX('Input| Escalations'!$F$27:$L$29,,MATCH(U$9,'Input| Escalations'!$F$21:$L$21,0))),0),0)</f>
        <v>0</v>
      </c>
      <c r="N144" s="194" cm="1">
        <f t="array" ref="N144">IF(LEN($F144)&gt;0,1+IFERROR(SUMPRODUCT(TRANSPOSE('Input| Projects'!$AO144:$AQ144),INDEX('Input| Escalations'!$F$27:$L$29,,MATCH(V$9,'Input| Escalations'!$F$21:$L$21,0))),0),0)</f>
        <v>0</v>
      </c>
      <c r="O144" s="194" cm="1">
        <f t="array" ref="O144">IF(LEN($F144)&gt;0,1+IFERROR(SUMPRODUCT(TRANSPOSE('Input| Projects'!$AO144:$AQ144),INDEX('Input| Escalations'!$F$27:$L$29,,MATCH(W$9,'Input| Escalations'!$F$21:$L$21,0))),0),0)</f>
        <v>0</v>
      </c>
      <c r="P144" s="10"/>
      <c r="Q144" s="172">
        <f>IFERROR(IF(ISNUMBER(FIND("decision",'Input| Setup'!$F$6)),'Input| Projects'!Y144,'Input| Projects'!I144)*'Input| Escalations'!$I$17*I144,0)</f>
        <v>0</v>
      </c>
      <c r="R144" s="172">
        <f>IFERROR(IF(ISNUMBER(FIND("decision",'Input| Setup'!$F$6)),'Input| Projects'!Z144,'Input| Projects'!J144)*'Input| Escalations'!$I$17*J144,0)</f>
        <v>0</v>
      </c>
      <c r="S144" s="172">
        <f>IFERROR(IF(ISNUMBER(FIND("decision",'Input| Setup'!$F$6)),'Input| Projects'!AA144,'Input| Projects'!K144)*'Input| Escalations'!$I$17*K144,0)</f>
        <v>0</v>
      </c>
      <c r="T144" s="172">
        <f>IFERROR(IF(ISNUMBER(FIND("decision",'Input| Setup'!$F$6)),'Input| Projects'!AB144,'Input| Projects'!L144)*'Input| Escalations'!$I$17*L144,0)</f>
        <v>0</v>
      </c>
      <c r="U144" s="172">
        <f>IFERROR(IF(ISNUMBER(FIND("decision",'Input| Setup'!$F$6)),'Input| Projects'!AC144,'Input| Projects'!M144)*'Input| Escalations'!$I$17*M144,0)</f>
        <v>0</v>
      </c>
      <c r="V144" s="172">
        <f>IFERROR(IF(ISNUMBER(FIND("decision",'Input| Setup'!$F$6)),'Input| Projects'!AD144,'Input| Projects'!N144)*'Input| Escalations'!$I$17*N144,0)</f>
        <v>0</v>
      </c>
      <c r="W144" s="172">
        <f>IFERROR(IF(ISNUMBER(FIND("decision",'Input| Setup'!$F$6)),'Input| Projects'!AE144,'Input| Projects'!O144)*'Input| Escalations'!$I$17*O144,0)</f>
        <v>0</v>
      </c>
      <c r="X144" s="175"/>
      <c r="Y144" s="172">
        <f>IF(ISNUMBER(FIND("decision",'Input| Setup'!$F$6)),'Input| Projects'!AG144,'Input| Projects'!Q144)*I144*'Input| Escalations'!$I$17</f>
        <v>0</v>
      </c>
      <c r="Z144" s="172">
        <f>IF(ISNUMBER(FIND("decision",'Input| Setup'!$F$6)),'Input| Projects'!AH144,'Input| Projects'!R144)*J144*'Input| Escalations'!$I$17</f>
        <v>0</v>
      </c>
      <c r="AA144" s="172">
        <f>IF(ISNUMBER(FIND("decision",'Input| Setup'!$F$6)),'Input| Projects'!AI144,'Input| Projects'!S144)*K144*'Input| Escalations'!$I$17</f>
        <v>0</v>
      </c>
      <c r="AB144" s="172">
        <f>IF(ISNUMBER(FIND("decision",'Input| Setup'!$F$6)),'Input| Projects'!AJ144,'Input| Projects'!T144)*L144*'Input| Escalations'!$I$17</f>
        <v>0</v>
      </c>
      <c r="AC144" s="172">
        <f>IF(ISNUMBER(FIND("decision",'Input| Setup'!$F$6)),'Input| Projects'!AK144,'Input| Projects'!U144)*M144*'Input| Escalations'!$I$17</f>
        <v>0</v>
      </c>
      <c r="AD144" s="172">
        <f>IF(ISNUMBER(FIND("decision",'Input| Setup'!$F$6)),'Input| Projects'!AL144,'Input| Projects'!V144)*N144*'Input| Escalations'!$I$17</f>
        <v>0</v>
      </c>
      <c r="AE144" s="172">
        <f>IF(ISNUMBER(FIND("decision",'Input| Setup'!$F$6)),'Input| Projects'!AM144,'Input| Projects'!W144)*O144*'Input| Escalations'!$I$17</f>
        <v>0</v>
      </c>
      <c r="AF144" s="175"/>
      <c r="AG144" s="172" cm="1">
        <f t="array" ref="AG144">IFERROR(--('Input| Projects'!$AS144="Yes")*_xlfn.SWITCH('Input| Overheads'!$C$50,"Direct costs",'Calc| Overheads Allocation'!C$8*Q144,"Internal labour",'Calc| Overheads Allocation'!C$8*Q144*'Input| Projects'!$AO144,"DNSP defined",'Calc| Overheads Allocation'!C$78*'Input| Projects'!$AV144,0),0)</f>
        <v>0</v>
      </c>
      <c r="AH144" s="172" cm="1">
        <f t="array" ref="AH144">IFERROR(--('Input| Projects'!$AS144="Yes")*_xlfn.SWITCH('Input| Overheads'!$C$50,"Direct costs",'Calc| Overheads Allocation'!D$8*R144,"Internal labour",'Calc| Overheads Allocation'!D$8*R144*'Input| Projects'!$AO144,"DNSP defined",'Calc| Overheads Allocation'!D$78*'Input| Projects'!$AV144,0),0)</f>
        <v>0</v>
      </c>
      <c r="AI144" s="172" cm="1">
        <f t="array" ref="AI144">IFERROR(--('Input| Projects'!$AS144="Yes")*_xlfn.SWITCH('Input| Overheads'!$C$50,"Direct costs",'Calc| Overheads Allocation'!E$8*S144,"Internal labour",'Calc| Overheads Allocation'!E$8*S144*'Input| Projects'!$AO144,"DNSP defined",'Calc| Overheads Allocation'!E$78*'Input| Projects'!$AV144,0),0)</f>
        <v>0</v>
      </c>
      <c r="AJ144" s="172" cm="1">
        <f t="array" ref="AJ144">IFERROR(--('Input| Projects'!$AS144="Yes")*_xlfn.SWITCH('Input| Overheads'!$C$50,"Direct costs",'Calc| Overheads Allocation'!F$8*T144,"Internal labour",'Calc| Overheads Allocation'!F$8*T144*'Input| Projects'!$AO144,"DNSP defined",'Calc| Overheads Allocation'!F$78*'Input| Projects'!$AV144,0),0)</f>
        <v>0</v>
      </c>
      <c r="AK144" s="172" cm="1">
        <f t="array" ref="AK144">IFERROR(--('Input| Projects'!$AS144="Yes")*_xlfn.SWITCH('Input| Overheads'!$C$50,"Direct costs",'Calc| Overheads Allocation'!G$8*U144,"Internal labour",'Calc| Overheads Allocation'!G$8*U144*'Input| Projects'!$AO144,"DNSP defined",'Calc| Overheads Allocation'!G$78*'Input| Projects'!$AV144,0),0)</f>
        <v>0</v>
      </c>
      <c r="AL144" s="172" cm="1">
        <f t="array" ref="AL144">IFERROR(--('Input| Projects'!$AS144="Yes")*_xlfn.SWITCH('Input| Overheads'!$C$50,"Direct costs",'Calc| Overheads Allocation'!H$8*V144,"Internal labour",'Calc| Overheads Allocation'!H$8*V144*'Input| Projects'!$AO144,"DNSP defined",'Calc| Overheads Allocation'!H$78*'Input| Projects'!$AV144,0),0)</f>
        <v>0</v>
      </c>
      <c r="AM144" s="172" cm="1">
        <f t="array" ref="AM144">IFERROR(--('Input| Projects'!$AS144="Yes")*_xlfn.SWITCH('Input| Overheads'!$C$50,"Direct costs",'Calc| Overheads Allocation'!I$8*W144,"Internal labour",'Calc| Overheads Allocation'!I$8*W144*'Input| Projects'!$AO144,"DNSP defined",'Calc| Overheads Allocation'!I$78*'Input| Projects'!$AV144,0),0)</f>
        <v>0</v>
      </c>
      <c r="AN144" s="175"/>
      <c r="AO144" s="172" cm="1">
        <f t="array" ref="AO144">IFERROR(--('Input| Projects'!$AT144="Yes")*_xlfn.SWITCH('Input| Overheads'!$C$50,"Direct costs",'Calc| Overheads Allocation'!C$9*Q144,"Internal labour",'Calc| Overheads Allocation'!C$9*Q144*'Input| Projects'!$AO144,"DNSP defined",'Calc| Overheads Allocation'!C$79*'Input| Projects'!$AW144,0),0)</f>
        <v>0</v>
      </c>
      <c r="AP144" s="172" cm="1">
        <f t="array" ref="AP144">IFERROR(--('Input| Projects'!$AT144="Yes")*_xlfn.SWITCH('Input| Overheads'!$C$50,"Direct costs",'Calc| Overheads Allocation'!D$9*R144,"Internal labour",'Calc| Overheads Allocation'!D$9*R144*'Input| Projects'!$AO144,"DNSP defined",'Calc| Overheads Allocation'!D$79*'Input| Projects'!$AW144,0),0)</f>
        <v>0</v>
      </c>
      <c r="AQ144" s="172" cm="1">
        <f t="array" ref="AQ144">IFERROR(--('Input| Projects'!$AT144="Yes")*_xlfn.SWITCH('Input| Overheads'!$C$50,"Direct costs",'Calc| Overheads Allocation'!E$9*S144,"Internal labour",'Calc| Overheads Allocation'!E$9*S144*'Input| Projects'!$AO144,"DNSP defined",'Calc| Overheads Allocation'!E$79*'Input| Projects'!$AW144,0),0)</f>
        <v>0</v>
      </c>
      <c r="AR144" s="172" cm="1">
        <f t="array" ref="AR144">IFERROR(--('Input| Projects'!$AT144="Yes")*_xlfn.SWITCH('Input| Overheads'!$C$50,"Direct costs",'Calc| Overheads Allocation'!F$9*T144,"Internal labour",'Calc| Overheads Allocation'!F$9*T144*'Input| Projects'!$AO144,"DNSP defined",'Calc| Overheads Allocation'!F$79*'Input| Projects'!$AW144,0),0)</f>
        <v>0</v>
      </c>
      <c r="AS144" s="172" cm="1">
        <f t="array" ref="AS144">IFERROR(--('Input| Projects'!$AT144="Yes")*_xlfn.SWITCH('Input| Overheads'!$C$50,"Direct costs",'Calc| Overheads Allocation'!G$9*U144,"Internal labour",'Calc| Overheads Allocation'!G$9*U144*'Input| Projects'!$AO144,"DNSP defined",'Calc| Overheads Allocation'!G$79*'Input| Projects'!$AW144,0),0)</f>
        <v>0</v>
      </c>
      <c r="AT144" s="172" cm="1">
        <f t="array" ref="AT144">IFERROR(--('Input| Projects'!$AT144="Yes")*_xlfn.SWITCH('Input| Overheads'!$C$50,"Direct costs",'Calc| Overheads Allocation'!H$9*V144,"Internal labour",'Calc| Overheads Allocation'!H$9*V144*'Input| Projects'!$AO144,"DNSP defined",'Calc| Overheads Allocation'!H$79*'Input| Projects'!$AW144,0),0)</f>
        <v>0</v>
      </c>
      <c r="AU144" s="172" cm="1">
        <f t="array" ref="AU144">IFERROR(--('Input| Projects'!$AT144="Yes")*_xlfn.SWITCH('Input| Overheads'!$C$50,"Direct costs",'Calc| Overheads Allocation'!I$9*W144,"Internal labour",'Calc| Overheads Allocation'!I$9*W144*'Input| Projects'!$AO144,"DNSP defined",'Calc| Overheads Allocation'!I$79*'Input| Projects'!$AW144,0),0)</f>
        <v>0</v>
      </c>
      <c r="AV144" s="175"/>
      <c r="AW144" s="172">
        <f t="shared" si="68"/>
        <v>0</v>
      </c>
      <c r="AX144" s="172">
        <f t="shared" si="69"/>
        <v>0</v>
      </c>
      <c r="AY144" s="172">
        <f t="shared" si="70"/>
        <v>0</v>
      </c>
      <c r="AZ144" s="172">
        <f t="shared" si="71"/>
        <v>0</v>
      </c>
      <c r="BA144" s="172">
        <f t="shared" si="72"/>
        <v>0</v>
      </c>
      <c r="BB144" s="172">
        <f t="shared" si="73"/>
        <v>0</v>
      </c>
      <c r="BC144" s="172">
        <f t="shared" si="74"/>
        <v>0</v>
      </c>
      <c r="BD144" s="176"/>
      <c r="BE144" s="172">
        <f t="shared" si="75"/>
        <v>0</v>
      </c>
      <c r="BF144" s="172">
        <f t="shared" si="76"/>
        <v>0</v>
      </c>
      <c r="BG144" s="172">
        <f t="shared" si="77"/>
        <v>0</v>
      </c>
      <c r="BH144" s="172">
        <f t="shared" si="78"/>
        <v>0</v>
      </c>
      <c r="BI144" s="172">
        <f t="shared" si="79"/>
        <v>0</v>
      </c>
      <c r="BJ144" s="172">
        <f t="shared" si="80"/>
        <v>0</v>
      </c>
      <c r="BK144" s="172">
        <f t="shared" si="81"/>
        <v>0</v>
      </c>
      <c r="BL144" s="176"/>
      <c r="BM144" s="172">
        <f t="shared" si="60"/>
        <v>0</v>
      </c>
      <c r="BN144" s="172">
        <f t="shared" si="61"/>
        <v>0</v>
      </c>
      <c r="BO144" s="172">
        <f t="shared" si="62"/>
        <v>0</v>
      </c>
      <c r="BP144" s="172">
        <f t="shared" si="63"/>
        <v>0</v>
      </c>
      <c r="BQ144" s="172">
        <f t="shared" si="64"/>
        <v>0</v>
      </c>
      <c r="BR144" s="172">
        <f t="shared" si="65"/>
        <v>0</v>
      </c>
      <c r="BS144" s="172">
        <f t="shared" si="66"/>
        <v>0</v>
      </c>
      <c r="BT144" s="55"/>
      <c r="BU144" s="158">
        <f>SUMIF('Input| Projects'!$BA$8:$CX$8,RIGHT(BU$9,3),'Input| Projects'!$BA144:$CX144)</f>
        <v>0</v>
      </c>
      <c r="BV144" s="158">
        <f>SUMIF('Input| Projects'!$BA$8:$CX$8,RIGHT(BV$9,3),'Input| Projects'!$BA144:$CX144)</f>
        <v>0</v>
      </c>
      <c r="BW144" s="79" t="str">
        <f t="shared" si="67"/>
        <v/>
      </c>
    </row>
    <row r="145" spans="2:75" x14ac:dyDescent="0.2">
      <c r="B145" s="123">
        <f>IFERROR('Input| Projects'!B145,"")</f>
        <v>136</v>
      </c>
      <c r="C145" s="160" t="str">
        <f>IFERROR(IF('Input| Projects'!C145="","",'Input| Projects'!C145),"")</f>
        <v/>
      </c>
      <c r="D145" s="160" t="str">
        <f>IFERROR(IF('Input| Projects'!D145="","",'Input| Projects'!D145),"")</f>
        <v/>
      </c>
      <c r="E145" s="53"/>
      <c r="F145" s="160" t="str">
        <f>IF(LEN('Input| Projects'!F145)&gt;0,'Input| Projects'!F145,"")</f>
        <v/>
      </c>
      <c r="G145" s="160" t="str">
        <f>IF(LEN('Input| Projects'!G145)&gt;0,'Input| Projects'!G145,"")</f>
        <v/>
      </c>
      <c r="H145" s="10"/>
      <c r="I145" s="194" cm="1">
        <f t="array" ref="I145">IF(LEN($F145)&gt;0,1+IFERROR(SUMPRODUCT(TRANSPOSE('Input| Projects'!$AO145:$AQ145),INDEX('Input| Escalations'!$F$27:$L$29,,MATCH(Q$9,'Input| Escalations'!$F$21:$L$21,0))),0),0)</f>
        <v>0</v>
      </c>
      <c r="J145" s="194" cm="1">
        <f t="array" ref="J145">IF(LEN($F145)&gt;0,1+IFERROR(SUMPRODUCT(TRANSPOSE('Input| Projects'!$AO145:$AQ145),INDEX('Input| Escalations'!$F$27:$L$29,,MATCH(R$9,'Input| Escalations'!$F$21:$L$21,0))),0),0)</f>
        <v>0</v>
      </c>
      <c r="K145" s="194" cm="1">
        <f t="array" ref="K145">IF(LEN($F145)&gt;0,1+IFERROR(SUMPRODUCT(TRANSPOSE('Input| Projects'!$AO145:$AQ145),INDEX('Input| Escalations'!$F$27:$L$29,,MATCH(S$9,'Input| Escalations'!$F$21:$L$21,0))),0),0)</f>
        <v>0</v>
      </c>
      <c r="L145" s="194" cm="1">
        <f t="array" ref="L145">IF(LEN($F145)&gt;0,1+IFERROR(SUMPRODUCT(TRANSPOSE('Input| Projects'!$AO145:$AQ145),INDEX('Input| Escalations'!$F$27:$L$29,,MATCH(T$9,'Input| Escalations'!$F$21:$L$21,0))),0),0)</f>
        <v>0</v>
      </c>
      <c r="M145" s="194" cm="1">
        <f t="array" ref="M145">IF(LEN($F145)&gt;0,1+IFERROR(SUMPRODUCT(TRANSPOSE('Input| Projects'!$AO145:$AQ145),INDEX('Input| Escalations'!$F$27:$L$29,,MATCH(U$9,'Input| Escalations'!$F$21:$L$21,0))),0),0)</f>
        <v>0</v>
      </c>
      <c r="N145" s="194" cm="1">
        <f t="array" ref="N145">IF(LEN($F145)&gt;0,1+IFERROR(SUMPRODUCT(TRANSPOSE('Input| Projects'!$AO145:$AQ145),INDEX('Input| Escalations'!$F$27:$L$29,,MATCH(V$9,'Input| Escalations'!$F$21:$L$21,0))),0),0)</f>
        <v>0</v>
      </c>
      <c r="O145" s="194" cm="1">
        <f t="array" ref="O145">IF(LEN($F145)&gt;0,1+IFERROR(SUMPRODUCT(TRANSPOSE('Input| Projects'!$AO145:$AQ145),INDEX('Input| Escalations'!$F$27:$L$29,,MATCH(W$9,'Input| Escalations'!$F$21:$L$21,0))),0),0)</f>
        <v>0</v>
      </c>
      <c r="P145" s="10"/>
      <c r="Q145" s="172">
        <f>IFERROR(IF(ISNUMBER(FIND("decision",'Input| Setup'!$F$6)),'Input| Projects'!Y145,'Input| Projects'!I145)*'Input| Escalations'!$I$17*I145,0)</f>
        <v>0</v>
      </c>
      <c r="R145" s="172">
        <f>IFERROR(IF(ISNUMBER(FIND("decision",'Input| Setup'!$F$6)),'Input| Projects'!Z145,'Input| Projects'!J145)*'Input| Escalations'!$I$17*J145,0)</f>
        <v>0</v>
      </c>
      <c r="S145" s="172">
        <f>IFERROR(IF(ISNUMBER(FIND("decision",'Input| Setup'!$F$6)),'Input| Projects'!AA145,'Input| Projects'!K145)*'Input| Escalations'!$I$17*K145,0)</f>
        <v>0</v>
      </c>
      <c r="T145" s="172">
        <f>IFERROR(IF(ISNUMBER(FIND("decision",'Input| Setup'!$F$6)),'Input| Projects'!AB145,'Input| Projects'!L145)*'Input| Escalations'!$I$17*L145,0)</f>
        <v>0</v>
      </c>
      <c r="U145" s="172">
        <f>IFERROR(IF(ISNUMBER(FIND("decision",'Input| Setup'!$F$6)),'Input| Projects'!AC145,'Input| Projects'!M145)*'Input| Escalations'!$I$17*M145,0)</f>
        <v>0</v>
      </c>
      <c r="V145" s="172">
        <f>IFERROR(IF(ISNUMBER(FIND("decision",'Input| Setup'!$F$6)),'Input| Projects'!AD145,'Input| Projects'!N145)*'Input| Escalations'!$I$17*N145,0)</f>
        <v>0</v>
      </c>
      <c r="W145" s="172">
        <f>IFERROR(IF(ISNUMBER(FIND("decision",'Input| Setup'!$F$6)),'Input| Projects'!AE145,'Input| Projects'!O145)*'Input| Escalations'!$I$17*O145,0)</f>
        <v>0</v>
      </c>
      <c r="X145" s="175"/>
      <c r="Y145" s="172">
        <f>IF(ISNUMBER(FIND("decision",'Input| Setup'!$F$6)),'Input| Projects'!AG145,'Input| Projects'!Q145)*I145*'Input| Escalations'!$I$17</f>
        <v>0</v>
      </c>
      <c r="Z145" s="172">
        <f>IF(ISNUMBER(FIND("decision",'Input| Setup'!$F$6)),'Input| Projects'!AH145,'Input| Projects'!R145)*J145*'Input| Escalations'!$I$17</f>
        <v>0</v>
      </c>
      <c r="AA145" s="172">
        <f>IF(ISNUMBER(FIND("decision",'Input| Setup'!$F$6)),'Input| Projects'!AI145,'Input| Projects'!S145)*K145*'Input| Escalations'!$I$17</f>
        <v>0</v>
      </c>
      <c r="AB145" s="172">
        <f>IF(ISNUMBER(FIND("decision",'Input| Setup'!$F$6)),'Input| Projects'!AJ145,'Input| Projects'!T145)*L145*'Input| Escalations'!$I$17</f>
        <v>0</v>
      </c>
      <c r="AC145" s="172">
        <f>IF(ISNUMBER(FIND("decision",'Input| Setup'!$F$6)),'Input| Projects'!AK145,'Input| Projects'!U145)*M145*'Input| Escalations'!$I$17</f>
        <v>0</v>
      </c>
      <c r="AD145" s="172">
        <f>IF(ISNUMBER(FIND("decision",'Input| Setup'!$F$6)),'Input| Projects'!AL145,'Input| Projects'!V145)*N145*'Input| Escalations'!$I$17</f>
        <v>0</v>
      </c>
      <c r="AE145" s="172">
        <f>IF(ISNUMBER(FIND("decision",'Input| Setup'!$F$6)),'Input| Projects'!AM145,'Input| Projects'!W145)*O145*'Input| Escalations'!$I$17</f>
        <v>0</v>
      </c>
      <c r="AF145" s="175"/>
      <c r="AG145" s="172" cm="1">
        <f t="array" ref="AG145">IFERROR(--('Input| Projects'!$AS145="Yes")*_xlfn.SWITCH('Input| Overheads'!$C$50,"Direct costs",'Calc| Overheads Allocation'!C$8*Q145,"Internal labour",'Calc| Overheads Allocation'!C$8*Q145*'Input| Projects'!$AO145,"DNSP defined",'Calc| Overheads Allocation'!C$78*'Input| Projects'!$AV145,0),0)</f>
        <v>0</v>
      </c>
      <c r="AH145" s="172" cm="1">
        <f t="array" ref="AH145">IFERROR(--('Input| Projects'!$AS145="Yes")*_xlfn.SWITCH('Input| Overheads'!$C$50,"Direct costs",'Calc| Overheads Allocation'!D$8*R145,"Internal labour",'Calc| Overheads Allocation'!D$8*R145*'Input| Projects'!$AO145,"DNSP defined",'Calc| Overheads Allocation'!D$78*'Input| Projects'!$AV145,0),0)</f>
        <v>0</v>
      </c>
      <c r="AI145" s="172" cm="1">
        <f t="array" ref="AI145">IFERROR(--('Input| Projects'!$AS145="Yes")*_xlfn.SWITCH('Input| Overheads'!$C$50,"Direct costs",'Calc| Overheads Allocation'!E$8*S145,"Internal labour",'Calc| Overheads Allocation'!E$8*S145*'Input| Projects'!$AO145,"DNSP defined",'Calc| Overheads Allocation'!E$78*'Input| Projects'!$AV145,0),0)</f>
        <v>0</v>
      </c>
      <c r="AJ145" s="172" cm="1">
        <f t="array" ref="AJ145">IFERROR(--('Input| Projects'!$AS145="Yes")*_xlfn.SWITCH('Input| Overheads'!$C$50,"Direct costs",'Calc| Overheads Allocation'!F$8*T145,"Internal labour",'Calc| Overheads Allocation'!F$8*T145*'Input| Projects'!$AO145,"DNSP defined",'Calc| Overheads Allocation'!F$78*'Input| Projects'!$AV145,0),0)</f>
        <v>0</v>
      </c>
      <c r="AK145" s="172" cm="1">
        <f t="array" ref="AK145">IFERROR(--('Input| Projects'!$AS145="Yes")*_xlfn.SWITCH('Input| Overheads'!$C$50,"Direct costs",'Calc| Overheads Allocation'!G$8*U145,"Internal labour",'Calc| Overheads Allocation'!G$8*U145*'Input| Projects'!$AO145,"DNSP defined",'Calc| Overheads Allocation'!G$78*'Input| Projects'!$AV145,0),0)</f>
        <v>0</v>
      </c>
      <c r="AL145" s="172" cm="1">
        <f t="array" ref="AL145">IFERROR(--('Input| Projects'!$AS145="Yes")*_xlfn.SWITCH('Input| Overheads'!$C$50,"Direct costs",'Calc| Overheads Allocation'!H$8*V145,"Internal labour",'Calc| Overheads Allocation'!H$8*V145*'Input| Projects'!$AO145,"DNSP defined",'Calc| Overheads Allocation'!H$78*'Input| Projects'!$AV145,0),0)</f>
        <v>0</v>
      </c>
      <c r="AM145" s="172" cm="1">
        <f t="array" ref="AM145">IFERROR(--('Input| Projects'!$AS145="Yes")*_xlfn.SWITCH('Input| Overheads'!$C$50,"Direct costs",'Calc| Overheads Allocation'!I$8*W145,"Internal labour",'Calc| Overheads Allocation'!I$8*W145*'Input| Projects'!$AO145,"DNSP defined",'Calc| Overheads Allocation'!I$78*'Input| Projects'!$AV145,0),0)</f>
        <v>0</v>
      </c>
      <c r="AN145" s="175"/>
      <c r="AO145" s="172" cm="1">
        <f t="array" ref="AO145">IFERROR(--('Input| Projects'!$AT145="Yes")*_xlfn.SWITCH('Input| Overheads'!$C$50,"Direct costs",'Calc| Overheads Allocation'!C$9*Q145,"Internal labour",'Calc| Overheads Allocation'!C$9*Q145*'Input| Projects'!$AO145,"DNSP defined",'Calc| Overheads Allocation'!C$79*'Input| Projects'!$AW145,0),0)</f>
        <v>0</v>
      </c>
      <c r="AP145" s="172" cm="1">
        <f t="array" ref="AP145">IFERROR(--('Input| Projects'!$AT145="Yes")*_xlfn.SWITCH('Input| Overheads'!$C$50,"Direct costs",'Calc| Overheads Allocation'!D$9*R145,"Internal labour",'Calc| Overheads Allocation'!D$9*R145*'Input| Projects'!$AO145,"DNSP defined",'Calc| Overheads Allocation'!D$79*'Input| Projects'!$AW145,0),0)</f>
        <v>0</v>
      </c>
      <c r="AQ145" s="172" cm="1">
        <f t="array" ref="AQ145">IFERROR(--('Input| Projects'!$AT145="Yes")*_xlfn.SWITCH('Input| Overheads'!$C$50,"Direct costs",'Calc| Overheads Allocation'!E$9*S145,"Internal labour",'Calc| Overheads Allocation'!E$9*S145*'Input| Projects'!$AO145,"DNSP defined",'Calc| Overheads Allocation'!E$79*'Input| Projects'!$AW145,0),0)</f>
        <v>0</v>
      </c>
      <c r="AR145" s="172" cm="1">
        <f t="array" ref="AR145">IFERROR(--('Input| Projects'!$AT145="Yes")*_xlfn.SWITCH('Input| Overheads'!$C$50,"Direct costs",'Calc| Overheads Allocation'!F$9*T145,"Internal labour",'Calc| Overheads Allocation'!F$9*T145*'Input| Projects'!$AO145,"DNSP defined",'Calc| Overheads Allocation'!F$79*'Input| Projects'!$AW145,0),0)</f>
        <v>0</v>
      </c>
      <c r="AS145" s="172" cm="1">
        <f t="array" ref="AS145">IFERROR(--('Input| Projects'!$AT145="Yes")*_xlfn.SWITCH('Input| Overheads'!$C$50,"Direct costs",'Calc| Overheads Allocation'!G$9*U145,"Internal labour",'Calc| Overheads Allocation'!G$9*U145*'Input| Projects'!$AO145,"DNSP defined",'Calc| Overheads Allocation'!G$79*'Input| Projects'!$AW145,0),0)</f>
        <v>0</v>
      </c>
      <c r="AT145" s="172" cm="1">
        <f t="array" ref="AT145">IFERROR(--('Input| Projects'!$AT145="Yes")*_xlfn.SWITCH('Input| Overheads'!$C$50,"Direct costs",'Calc| Overheads Allocation'!H$9*V145,"Internal labour",'Calc| Overheads Allocation'!H$9*V145*'Input| Projects'!$AO145,"DNSP defined",'Calc| Overheads Allocation'!H$79*'Input| Projects'!$AW145,0),0)</f>
        <v>0</v>
      </c>
      <c r="AU145" s="172" cm="1">
        <f t="array" ref="AU145">IFERROR(--('Input| Projects'!$AT145="Yes")*_xlfn.SWITCH('Input| Overheads'!$C$50,"Direct costs",'Calc| Overheads Allocation'!I$9*W145,"Internal labour",'Calc| Overheads Allocation'!I$9*W145*'Input| Projects'!$AO145,"DNSP defined",'Calc| Overheads Allocation'!I$79*'Input| Projects'!$AW145,0),0)</f>
        <v>0</v>
      </c>
      <c r="AV145" s="175"/>
      <c r="AW145" s="172">
        <f t="shared" si="68"/>
        <v>0</v>
      </c>
      <c r="AX145" s="172">
        <f t="shared" si="69"/>
        <v>0</v>
      </c>
      <c r="AY145" s="172">
        <f t="shared" si="70"/>
        <v>0</v>
      </c>
      <c r="AZ145" s="172">
        <f t="shared" si="71"/>
        <v>0</v>
      </c>
      <c r="BA145" s="172">
        <f t="shared" si="72"/>
        <v>0</v>
      </c>
      <c r="BB145" s="172">
        <f t="shared" si="73"/>
        <v>0</v>
      </c>
      <c r="BC145" s="172">
        <f t="shared" si="74"/>
        <v>0</v>
      </c>
      <c r="BD145" s="176"/>
      <c r="BE145" s="172">
        <f t="shared" si="75"/>
        <v>0</v>
      </c>
      <c r="BF145" s="172">
        <f t="shared" si="76"/>
        <v>0</v>
      </c>
      <c r="BG145" s="172">
        <f t="shared" si="77"/>
        <v>0</v>
      </c>
      <c r="BH145" s="172">
        <f t="shared" si="78"/>
        <v>0</v>
      </c>
      <c r="BI145" s="172">
        <f t="shared" si="79"/>
        <v>0</v>
      </c>
      <c r="BJ145" s="172">
        <f t="shared" si="80"/>
        <v>0</v>
      </c>
      <c r="BK145" s="172">
        <f t="shared" si="81"/>
        <v>0</v>
      </c>
      <c r="BL145" s="176"/>
      <c r="BM145" s="172">
        <f t="shared" si="60"/>
        <v>0</v>
      </c>
      <c r="BN145" s="172">
        <f t="shared" si="61"/>
        <v>0</v>
      </c>
      <c r="BO145" s="172">
        <f t="shared" si="62"/>
        <v>0</v>
      </c>
      <c r="BP145" s="172">
        <f t="shared" si="63"/>
        <v>0</v>
      </c>
      <c r="BQ145" s="172">
        <f t="shared" si="64"/>
        <v>0</v>
      </c>
      <c r="BR145" s="172">
        <f t="shared" si="65"/>
        <v>0</v>
      </c>
      <c r="BS145" s="172">
        <f t="shared" si="66"/>
        <v>0</v>
      </c>
      <c r="BT145" s="55"/>
      <c r="BU145" s="158">
        <f>SUMIF('Input| Projects'!$BA$8:$CX$8,RIGHT(BU$9,3),'Input| Projects'!$BA145:$CX145)</f>
        <v>0</v>
      </c>
      <c r="BV145" s="158">
        <f>SUMIF('Input| Projects'!$BA$8:$CX$8,RIGHT(BV$9,3),'Input| Projects'!$BA145:$CX145)</f>
        <v>0</v>
      </c>
      <c r="BW145" s="79" t="str">
        <f t="shared" si="67"/>
        <v/>
      </c>
    </row>
    <row r="146" spans="2:75" x14ac:dyDescent="0.2">
      <c r="B146" s="123">
        <f>IFERROR('Input| Projects'!B146,"")</f>
        <v>137</v>
      </c>
      <c r="C146" s="160" t="str">
        <f>IFERROR(IF('Input| Projects'!C146="","",'Input| Projects'!C146),"")</f>
        <v/>
      </c>
      <c r="D146" s="160" t="str">
        <f>IFERROR(IF('Input| Projects'!D146="","",'Input| Projects'!D146),"")</f>
        <v/>
      </c>
      <c r="E146" s="53"/>
      <c r="F146" s="160" t="str">
        <f>IF(LEN('Input| Projects'!F146)&gt;0,'Input| Projects'!F146,"")</f>
        <v/>
      </c>
      <c r="G146" s="160" t="str">
        <f>IF(LEN('Input| Projects'!G146)&gt;0,'Input| Projects'!G146,"")</f>
        <v/>
      </c>
      <c r="H146" s="10"/>
      <c r="I146" s="194" cm="1">
        <f t="array" ref="I146">IF(LEN($F146)&gt;0,1+IFERROR(SUMPRODUCT(TRANSPOSE('Input| Projects'!$AO146:$AQ146),INDEX('Input| Escalations'!$F$27:$L$29,,MATCH(Q$9,'Input| Escalations'!$F$21:$L$21,0))),0),0)</f>
        <v>0</v>
      </c>
      <c r="J146" s="194" cm="1">
        <f t="array" ref="J146">IF(LEN($F146)&gt;0,1+IFERROR(SUMPRODUCT(TRANSPOSE('Input| Projects'!$AO146:$AQ146),INDEX('Input| Escalations'!$F$27:$L$29,,MATCH(R$9,'Input| Escalations'!$F$21:$L$21,0))),0),0)</f>
        <v>0</v>
      </c>
      <c r="K146" s="194" cm="1">
        <f t="array" ref="K146">IF(LEN($F146)&gt;0,1+IFERROR(SUMPRODUCT(TRANSPOSE('Input| Projects'!$AO146:$AQ146),INDEX('Input| Escalations'!$F$27:$L$29,,MATCH(S$9,'Input| Escalations'!$F$21:$L$21,0))),0),0)</f>
        <v>0</v>
      </c>
      <c r="L146" s="194" cm="1">
        <f t="array" ref="L146">IF(LEN($F146)&gt;0,1+IFERROR(SUMPRODUCT(TRANSPOSE('Input| Projects'!$AO146:$AQ146),INDEX('Input| Escalations'!$F$27:$L$29,,MATCH(T$9,'Input| Escalations'!$F$21:$L$21,0))),0),0)</f>
        <v>0</v>
      </c>
      <c r="M146" s="194" cm="1">
        <f t="array" ref="M146">IF(LEN($F146)&gt;0,1+IFERROR(SUMPRODUCT(TRANSPOSE('Input| Projects'!$AO146:$AQ146),INDEX('Input| Escalations'!$F$27:$L$29,,MATCH(U$9,'Input| Escalations'!$F$21:$L$21,0))),0),0)</f>
        <v>0</v>
      </c>
      <c r="N146" s="194" cm="1">
        <f t="array" ref="N146">IF(LEN($F146)&gt;0,1+IFERROR(SUMPRODUCT(TRANSPOSE('Input| Projects'!$AO146:$AQ146),INDEX('Input| Escalations'!$F$27:$L$29,,MATCH(V$9,'Input| Escalations'!$F$21:$L$21,0))),0),0)</f>
        <v>0</v>
      </c>
      <c r="O146" s="194" cm="1">
        <f t="array" ref="O146">IF(LEN($F146)&gt;0,1+IFERROR(SUMPRODUCT(TRANSPOSE('Input| Projects'!$AO146:$AQ146),INDEX('Input| Escalations'!$F$27:$L$29,,MATCH(W$9,'Input| Escalations'!$F$21:$L$21,0))),0),0)</f>
        <v>0</v>
      </c>
      <c r="P146" s="10"/>
      <c r="Q146" s="172">
        <f>IFERROR(IF(ISNUMBER(FIND("decision",'Input| Setup'!$F$6)),'Input| Projects'!Y146,'Input| Projects'!I146)*'Input| Escalations'!$I$17*I146,0)</f>
        <v>0</v>
      </c>
      <c r="R146" s="172">
        <f>IFERROR(IF(ISNUMBER(FIND("decision",'Input| Setup'!$F$6)),'Input| Projects'!Z146,'Input| Projects'!J146)*'Input| Escalations'!$I$17*J146,0)</f>
        <v>0</v>
      </c>
      <c r="S146" s="172">
        <f>IFERROR(IF(ISNUMBER(FIND("decision",'Input| Setup'!$F$6)),'Input| Projects'!AA146,'Input| Projects'!K146)*'Input| Escalations'!$I$17*K146,0)</f>
        <v>0</v>
      </c>
      <c r="T146" s="172">
        <f>IFERROR(IF(ISNUMBER(FIND("decision",'Input| Setup'!$F$6)),'Input| Projects'!AB146,'Input| Projects'!L146)*'Input| Escalations'!$I$17*L146,0)</f>
        <v>0</v>
      </c>
      <c r="U146" s="172">
        <f>IFERROR(IF(ISNUMBER(FIND("decision",'Input| Setup'!$F$6)),'Input| Projects'!AC146,'Input| Projects'!M146)*'Input| Escalations'!$I$17*M146,0)</f>
        <v>0</v>
      </c>
      <c r="V146" s="172">
        <f>IFERROR(IF(ISNUMBER(FIND("decision",'Input| Setup'!$F$6)),'Input| Projects'!AD146,'Input| Projects'!N146)*'Input| Escalations'!$I$17*N146,0)</f>
        <v>0</v>
      </c>
      <c r="W146" s="172">
        <f>IFERROR(IF(ISNUMBER(FIND("decision",'Input| Setup'!$F$6)),'Input| Projects'!AE146,'Input| Projects'!O146)*'Input| Escalations'!$I$17*O146,0)</f>
        <v>0</v>
      </c>
      <c r="X146" s="175"/>
      <c r="Y146" s="172">
        <f>IF(ISNUMBER(FIND("decision",'Input| Setup'!$F$6)),'Input| Projects'!AG146,'Input| Projects'!Q146)*I146*'Input| Escalations'!$I$17</f>
        <v>0</v>
      </c>
      <c r="Z146" s="172">
        <f>IF(ISNUMBER(FIND("decision",'Input| Setup'!$F$6)),'Input| Projects'!AH146,'Input| Projects'!R146)*J146*'Input| Escalations'!$I$17</f>
        <v>0</v>
      </c>
      <c r="AA146" s="172">
        <f>IF(ISNUMBER(FIND("decision",'Input| Setup'!$F$6)),'Input| Projects'!AI146,'Input| Projects'!S146)*K146*'Input| Escalations'!$I$17</f>
        <v>0</v>
      </c>
      <c r="AB146" s="172">
        <f>IF(ISNUMBER(FIND("decision",'Input| Setup'!$F$6)),'Input| Projects'!AJ146,'Input| Projects'!T146)*L146*'Input| Escalations'!$I$17</f>
        <v>0</v>
      </c>
      <c r="AC146" s="172">
        <f>IF(ISNUMBER(FIND("decision",'Input| Setup'!$F$6)),'Input| Projects'!AK146,'Input| Projects'!U146)*M146*'Input| Escalations'!$I$17</f>
        <v>0</v>
      </c>
      <c r="AD146" s="172">
        <f>IF(ISNUMBER(FIND("decision",'Input| Setup'!$F$6)),'Input| Projects'!AL146,'Input| Projects'!V146)*N146*'Input| Escalations'!$I$17</f>
        <v>0</v>
      </c>
      <c r="AE146" s="172">
        <f>IF(ISNUMBER(FIND("decision",'Input| Setup'!$F$6)),'Input| Projects'!AM146,'Input| Projects'!W146)*O146*'Input| Escalations'!$I$17</f>
        <v>0</v>
      </c>
      <c r="AF146" s="175"/>
      <c r="AG146" s="172" cm="1">
        <f t="array" ref="AG146">IFERROR(--('Input| Projects'!$AS146="Yes")*_xlfn.SWITCH('Input| Overheads'!$C$50,"Direct costs",'Calc| Overheads Allocation'!C$8*Q146,"Internal labour",'Calc| Overheads Allocation'!C$8*Q146*'Input| Projects'!$AO146,"DNSP defined",'Calc| Overheads Allocation'!C$78*'Input| Projects'!$AV146,0),0)</f>
        <v>0</v>
      </c>
      <c r="AH146" s="172" cm="1">
        <f t="array" ref="AH146">IFERROR(--('Input| Projects'!$AS146="Yes")*_xlfn.SWITCH('Input| Overheads'!$C$50,"Direct costs",'Calc| Overheads Allocation'!D$8*R146,"Internal labour",'Calc| Overheads Allocation'!D$8*R146*'Input| Projects'!$AO146,"DNSP defined",'Calc| Overheads Allocation'!D$78*'Input| Projects'!$AV146,0),0)</f>
        <v>0</v>
      </c>
      <c r="AI146" s="172" cm="1">
        <f t="array" ref="AI146">IFERROR(--('Input| Projects'!$AS146="Yes")*_xlfn.SWITCH('Input| Overheads'!$C$50,"Direct costs",'Calc| Overheads Allocation'!E$8*S146,"Internal labour",'Calc| Overheads Allocation'!E$8*S146*'Input| Projects'!$AO146,"DNSP defined",'Calc| Overheads Allocation'!E$78*'Input| Projects'!$AV146,0),0)</f>
        <v>0</v>
      </c>
      <c r="AJ146" s="172" cm="1">
        <f t="array" ref="AJ146">IFERROR(--('Input| Projects'!$AS146="Yes")*_xlfn.SWITCH('Input| Overheads'!$C$50,"Direct costs",'Calc| Overheads Allocation'!F$8*T146,"Internal labour",'Calc| Overheads Allocation'!F$8*T146*'Input| Projects'!$AO146,"DNSP defined",'Calc| Overheads Allocation'!F$78*'Input| Projects'!$AV146,0),0)</f>
        <v>0</v>
      </c>
      <c r="AK146" s="172" cm="1">
        <f t="array" ref="AK146">IFERROR(--('Input| Projects'!$AS146="Yes")*_xlfn.SWITCH('Input| Overheads'!$C$50,"Direct costs",'Calc| Overheads Allocation'!G$8*U146,"Internal labour",'Calc| Overheads Allocation'!G$8*U146*'Input| Projects'!$AO146,"DNSP defined",'Calc| Overheads Allocation'!G$78*'Input| Projects'!$AV146,0),0)</f>
        <v>0</v>
      </c>
      <c r="AL146" s="172" cm="1">
        <f t="array" ref="AL146">IFERROR(--('Input| Projects'!$AS146="Yes")*_xlfn.SWITCH('Input| Overheads'!$C$50,"Direct costs",'Calc| Overheads Allocation'!H$8*V146,"Internal labour",'Calc| Overheads Allocation'!H$8*V146*'Input| Projects'!$AO146,"DNSP defined",'Calc| Overheads Allocation'!H$78*'Input| Projects'!$AV146,0),0)</f>
        <v>0</v>
      </c>
      <c r="AM146" s="172" cm="1">
        <f t="array" ref="AM146">IFERROR(--('Input| Projects'!$AS146="Yes")*_xlfn.SWITCH('Input| Overheads'!$C$50,"Direct costs",'Calc| Overheads Allocation'!I$8*W146,"Internal labour",'Calc| Overheads Allocation'!I$8*W146*'Input| Projects'!$AO146,"DNSP defined",'Calc| Overheads Allocation'!I$78*'Input| Projects'!$AV146,0),0)</f>
        <v>0</v>
      </c>
      <c r="AN146" s="175"/>
      <c r="AO146" s="172" cm="1">
        <f t="array" ref="AO146">IFERROR(--('Input| Projects'!$AT146="Yes")*_xlfn.SWITCH('Input| Overheads'!$C$50,"Direct costs",'Calc| Overheads Allocation'!C$9*Q146,"Internal labour",'Calc| Overheads Allocation'!C$9*Q146*'Input| Projects'!$AO146,"DNSP defined",'Calc| Overheads Allocation'!C$79*'Input| Projects'!$AW146,0),0)</f>
        <v>0</v>
      </c>
      <c r="AP146" s="172" cm="1">
        <f t="array" ref="AP146">IFERROR(--('Input| Projects'!$AT146="Yes")*_xlfn.SWITCH('Input| Overheads'!$C$50,"Direct costs",'Calc| Overheads Allocation'!D$9*R146,"Internal labour",'Calc| Overheads Allocation'!D$9*R146*'Input| Projects'!$AO146,"DNSP defined",'Calc| Overheads Allocation'!D$79*'Input| Projects'!$AW146,0),0)</f>
        <v>0</v>
      </c>
      <c r="AQ146" s="172" cm="1">
        <f t="array" ref="AQ146">IFERROR(--('Input| Projects'!$AT146="Yes")*_xlfn.SWITCH('Input| Overheads'!$C$50,"Direct costs",'Calc| Overheads Allocation'!E$9*S146,"Internal labour",'Calc| Overheads Allocation'!E$9*S146*'Input| Projects'!$AO146,"DNSP defined",'Calc| Overheads Allocation'!E$79*'Input| Projects'!$AW146,0),0)</f>
        <v>0</v>
      </c>
      <c r="AR146" s="172" cm="1">
        <f t="array" ref="AR146">IFERROR(--('Input| Projects'!$AT146="Yes")*_xlfn.SWITCH('Input| Overheads'!$C$50,"Direct costs",'Calc| Overheads Allocation'!F$9*T146,"Internal labour",'Calc| Overheads Allocation'!F$9*T146*'Input| Projects'!$AO146,"DNSP defined",'Calc| Overheads Allocation'!F$79*'Input| Projects'!$AW146,0),0)</f>
        <v>0</v>
      </c>
      <c r="AS146" s="172" cm="1">
        <f t="array" ref="AS146">IFERROR(--('Input| Projects'!$AT146="Yes")*_xlfn.SWITCH('Input| Overheads'!$C$50,"Direct costs",'Calc| Overheads Allocation'!G$9*U146,"Internal labour",'Calc| Overheads Allocation'!G$9*U146*'Input| Projects'!$AO146,"DNSP defined",'Calc| Overheads Allocation'!G$79*'Input| Projects'!$AW146,0),0)</f>
        <v>0</v>
      </c>
      <c r="AT146" s="172" cm="1">
        <f t="array" ref="AT146">IFERROR(--('Input| Projects'!$AT146="Yes")*_xlfn.SWITCH('Input| Overheads'!$C$50,"Direct costs",'Calc| Overheads Allocation'!H$9*V146,"Internal labour",'Calc| Overheads Allocation'!H$9*V146*'Input| Projects'!$AO146,"DNSP defined",'Calc| Overheads Allocation'!H$79*'Input| Projects'!$AW146,0),0)</f>
        <v>0</v>
      </c>
      <c r="AU146" s="172" cm="1">
        <f t="array" ref="AU146">IFERROR(--('Input| Projects'!$AT146="Yes")*_xlfn.SWITCH('Input| Overheads'!$C$50,"Direct costs",'Calc| Overheads Allocation'!I$9*W146,"Internal labour",'Calc| Overheads Allocation'!I$9*W146*'Input| Projects'!$AO146,"DNSP defined",'Calc| Overheads Allocation'!I$79*'Input| Projects'!$AW146,0),0)</f>
        <v>0</v>
      </c>
      <c r="AV146" s="175"/>
      <c r="AW146" s="172">
        <f t="shared" si="68"/>
        <v>0</v>
      </c>
      <c r="AX146" s="172">
        <f t="shared" si="69"/>
        <v>0</v>
      </c>
      <c r="AY146" s="172">
        <f t="shared" si="70"/>
        <v>0</v>
      </c>
      <c r="AZ146" s="172">
        <f t="shared" si="71"/>
        <v>0</v>
      </c>
      <c r="BA146" s="172">
        <f t="shared" si="72"/>
        <v>0</v>
      </c>
      <c r="BB146" s="172">
        <f t="shared" si="73"/>
        <v>0</v>
      </c>
      <c r="BC146" s="172">
        <f t="shared" si="74"/>
        <v>0</v>
      </c>
      <c r="BD146" s="176"/>
      <c r="BE146" s="172">
        <f t="shared" si="75"/>
        <v>0</v>
      </c>
      <c r="BF146" s="172">
        <f t="shared" si="76"/>
        <v>0</v>
      </c>
      <c r="BG146" s="172">
        <f t="shared" si="77"/>
        <v>0</v>
      </c>
      <c r="BH146" s="172">
        <f t="shared" si="78"/>
        <v>0</v>
      </c>
      <c r="BI146" s="172">
        <f t="shared" si="79"/>
        <v>0</v>
      </c>
      <c r="BJ146" s="172">
        <f t="shared" si="80"/>
        <v>0</v>
      </c>
      <c r="BK146" s="172">
        <f t="shared" si="81"/>
        <v>0</v>
      </c>
      <c r="BL146" s="176"/>
      <c r="BM146" s="172">
        <f t="shared" si="60"/>
        <v>0</v>
      </c>
      <c r="BN146" s="172">
        <f t="shared" si="61"/>
        <v>0</v>
      </c>
      <c r="BO146" s="172">
        <f t="shared" si="62"/>
        <v>0</v>
      </c>
      <c r="BP146" s="172">
        <f t="shared" si="63"/>
        <v>0</v>
      </c>
      <c r="BQ146" s="172">
        <f t="shared" si="64"/>
        <v>0</v>
      </c>
      <c r="BR146" s="172">
        <f t="shared" si="65"/>
        <v>0</v>
      </c>
      <c r="BS146" s="172">
        <f t="shared" si="66"/>
        <v>0</v>
      </c>
      <c r="BT146" s="55"/>
      <c r="BU146" s="158">
        <f>SUMIF('Input| Projects'!$BA$8:$CX$8,RIGHT(BU$9,3),'Input| Projects'!$BA146:$CX146)</f>
        <v>0</v>
      </c>
      <c r="BV146" s="158">
        <f>SUMIF('Input| Projects'!$BA$8:$CX$8,RIGHT(BV$9,3),'Input| Projects'!$BA146:$CX146)</f>
        <v>0</v>
      </c>
      <c r="BW146" s="79" t="str">
        <f t="shared" si="67"/>
        <v/>
      </c>
    </row>
    <row r="147" spans="2:75" x14ac:dyDescent="0.2">
      <c r="B147" s="123">
        <f>IFERROR('Input| Projects'!B147,"")</f>
        <v>138</v>
      </c>
      <c r="C147" s="160" t="str">
        <f>IFERROR(IF('Input| Projects'!C147="","",'Input| Projects'!C147),"")</f>
        <v/>
      </c>
      <c r="D147" s="160" t="str">
        <f>IFERROR(IF('Input| Projects'!D147="","",'Input| Projects'!D147),"")</f>
        <v/>
      </c>
      <c r="E147" s="53"/>
      <c r="F147" s="160" t="str">
        <f>IF(LEN('Input| Projects'!F147)&gt;0,'Input| Projects'!F147,"")</f>
        <v/>
      </c>
      <c r="G147" s="160" t="str">
        <f>IF(LEN('Input| Projects'!G147)&gt;0,'Input| Projects'!G147,"")</f>
        <v/>
      </c>
      <c r="H147" s="10"/>
      <c r="I147" s="194" cm="1">
        <f t="array" ref="I147">IF(LEN($F147)&gt;0,1+IFERROR(SUMPRODUCT(TRANSPOSE('Input| Projects'!$AO147:$AQ147),INDEX('Input| Escalations'!$F$27:$L$29,,MATCH(Q$9,'Input| Escalations'!$F$21:$L$21,0))),0),0)</f>
        <v>0</v>
      </c>
      <c r="J147" s="194" cm="1">
        <f t="array" ref="J147">IF(LEN($F147)&gt;0,1+IFERROR(SUMPRODUCT(TRANSPOSE('Input| Projects'!$AO147:$AQ147),INDEX('Input| Escalations'!$F$27:$L$29,,MATCH(R$9,'Input| Escalations'!$F$21:$L$21,0))),0),0)</f>
        <v>0</v>
      </c>
      <c r="K147" s="194" cm="1">
        <f t="array" ref="K147">IF(LEN($F147)&gt;0,1+IFERROR(SUMPRODUCT(TRANSPOSE('Input| Projects'!$AO147:$AQ147),INDEX('Input| Escalations'!$F$27:$L$29,,MATCH(S$9,'Input| Escalations'!$F$21:$L$21,0))),0),0)</f>
        <v>0</v>
      </c>
      <c r="L147" s="194" cm="1">
        <f t="array" ref="L147">IF(LEN($F147)&gt;0,1+IFERROR(SUMPRODUCT(TRANSPOSE('Input| Projects'!$AO147:$AQ147),INDEX('Input| Escalations'!$F$27:$L$29,,MATCH(T$9,'Input| Escalations'!$F$21:$L$21,0))),0),0)</f>
        <v>0</v>
      </c>
      <c r="M147" s="194" cm="1">
        <f t="array" ref="M147">IF(LEN($F147)&gt;0,1+IFERROR(SUMPRODUCT(TRANSPOSE('Input| Projects'!$AO147:$AQ147),INDEX('Input| Escalations'!$F$27:$L$29,,MATCH(U$9,'Input| Escalations'!$F$21:$L$21,0))),0),0)</f>
        <v>0</v>
      </c>
      <c r="N147" s="194" cm="1">
        <f t="array" ref="N147">IF(LEN($F147)&gt;0,1+IFERROR(SUMPRODUCT(TRANSPOSE('Input| Projects'!$AO147:$AQ147),INDEX('Input| Escalations'!$F$27:$L$29,,MATCH(V$9,'Input| Escalations'!$F$21:$L$21,0))),0),0)</f>
        <v>0</v>
      </c>
      <c r="O147" s="194" cm="1">
        <f t="array" ref="O147">IF(LEN($F147)&gt;0,1+IFERROR(SUMPRODUCT(TRANSPOSE('Input| Projects'!$AO147:$AQ147),INDEX('Input| Escalations'!$F$27:$L$29,,MATCH(W$9,'Input| Escalations'!$F$21:$L$21,0))),0),0)</f>
        <v>0</v>
      </c>
      <c r="P147" s="10"/>
      <c r="Q147" s="172">
        <f>IFERROR(IF(ISNUMBER(FIND("decision",'Input| Setup'!$F$6)),'Input| Projects'!Y147,'Input| Projects'!I147)*'Input| Escalations'!$I$17*I147,0)</f>
        <v>0</v>
      </c>
      <c r="R147" s="172">
        <f>IFERROR(IF(ISNUMBER(FIND("decision",'Input| Setup'!$F$6)),'Input| Projects'!Z147,'Input| Projects'!J147)*'Input| Escalations'!$I$17*J147,0)</f>
        <v>0</v>
      </c>
      <c r="S147" s="172">
        <f>IFERROR(IF(ISNUMBER(FIND("decision",'Input| Setup'!$F$6)),'Input| Projects'!AA147,'Input| Projects'!K147)*'Input| Escalations'!$I$17*K147,0)</f>
        <v>0</v>
      </c>
      <c r="T147" s="172">
        <f>IFERROR(IF(ISNUMBER(FIND("decision",'Input| Setup'!$F$6)),'Input| Projects'!AB147,'Input| Projects'!L147)*'Input| Escalations'!$I$17*L147,0)</f>
        <v>0</v>
      </c>
      <c r="U147" s="172">
        <f>IFERROR(IF(ISNUMBER(FIND("decision",'Input| Setup'!$F$6)),'Input| Projects'!AC147,'Input| Projects'!M147)*'Input| Escalations'!$I$17*M147,0)</f>
        <v>0</v>
      </c>
      <c r="V147" s="172">
        <f>IFERROR(IF(ISNUMBER(FIND("decision",'Input| Setup'!$F$6)),'Input| Projects'!AD147,'Input| Projects'!N147)*'Input| Escalations'!$I$17*N147,0)</f>
        <v>0</v>
      </c>
      <c r="W147" s="172">
        <f>IFERROR(IF(ISNUMBER(FIND("decision",'Input| Setup'!$F$6)),'Input| Projects'!AE147,'Input| Projects'!O147)*'Input| Escalations'!$I$17*O147,0)</f>
        <v>0</v>
      </c>
      <c r="X147" s="175"/>
      <c r="Y147" s="172">
        <f>IF(ISNUMBER(FIND("decision",'Input| Setup'!$F$6)),'Input| Projects'!AG147,'Input| Projects'!Q147)*I147*'Input| Escalations'!$I$17</f>
        <v>0</v>
      </c>
      <c r="Z147" s="172">
        <f>IF(ISNUMBER(FIND("decision",'Input| Setup'!$F$6)),'Input| Projects'!AH147,'Input| Projects'!R147)*J147*'Input| Escalations'!$I$17</f>
        <v>0</v>
      </c>
      <c r="AA147" s="172">
        <f>IF(ISNUMBER(FIND("decision",'Input| Setup'!$F$6)),'Input| Projects'!AI147,'Input| Projects'!S147)*K147*'Input| Escalations'!$I$17</f>
        <v>0</v>
      </c>
      <c r="AB147" s="172">
        <f>IF(ISNUMBER(FIND("decision",'Input| Setup'!$F$6)),'Input| Projects'!AJ147,'Input| Projects'!T147)*L147*'Input| Escalations'!$I$17</f>
        <v>0</v>
      </c>
      <c r="AC147" s="172">
        <f>IF(ISNUMBER(FIND("decision",'Input| Setup'!$F$6)),'Input| Projects'!AK147,'Input| Projects'!U147)*M147*'Input| Escalations'!$I$17</f>
        <v>0</v>
      </c>
      <c r="AD147" s="172">
        <f>IF(ISNUMBER(FIND("decision",'Input| Setup'!$F$6)),'Input| Projects'!AL147,'Input| Projects'!V147)*N147*'Input| Escalations'!$I$17</f>
        <v>0</v>
      </c>
      <c r="AE147" s="172">
        <f>IF(ISNUMBER(FIND("decision",'Input| Setup'!$F$6)),'Input| Projects'!AM147,'Input| Projects'!W147)*O147*'Input| Escalations'!$I$17</f>
        <v>0</v>
      </c>
      <c r="AF147" s="175"/>
      <c r="AG147" s="172" cm="1">
        <f t="array" ref="AG147">IFERROR(--('Input| Projects'!$AS147="Yes")*_xlfn.SWITCH('Input| Overheads'!$C$50,"Direct costs",'Calc| Overheads Allocation'!C$8*Q147,"Internal labour",'Calc| Overheads Allocation'!C$8*Q147*'Input| Projects'!$AO147,"DNSP defined",'Calc| Overheads Allocation'!C$78*'Input| Projects'!$AV147,0),0)</f>
        <v>0</v>
      </c>
      <c r="AH147" s="172" cm="1">
        <f t="array" ref="AH147">IFERROR(--('Input| Projects'!$AS147="Yes")*_xlfn.SWITCH('Input| Overheads'!$C$50,"Direct costs",'Calc| Overheads Allocation'!D$8*R147,"Internal labour",'Calc| Overheads Allocation'!D$8*R147*'Input| Projects'!$AO147,"DNSP defined",'Calc| Overheads Allocation'!D$78*'Input| Projects'!$AV147,0),0)</f>
        <v>0</v>
      </c>
      <c r="AI147" s="172" cm="1">
        <f t="array" ref="AI147">IFERROR(--('Input| Projects'!$AS147="Yes")*_xlfn.SWITCH('Input| Overheads'!$C$50,"Direct costs",'Calc| Overheads Allocation'!E$8*S147,"Internal labour",'Calc| Overheads Allocation'!E$8*S147*'Input| Projects'!$AO147,"DNSP defined",'Calc| Overheads Allocation'!E$78*'Input| Projects'!$AV147,0),0)</f>
        <v>0</v>
      </c>
      <c r="AJ147" s="172" cm="1">
        <f t="array" ref="AJ147">IFERROR(--('Input| Projects'!$AS147="Yes")*_xlfn.SWITCH('Input| Overheads'!$C$50,"Direct costs",'Calc| Overheads Allocation'!F$8*T147,"Internal labour",'Calc| Overheads Allocation'!F$8*T147*'Input| Projects'!$AO147,"DNSP defined",'Calc| Overheads Allocation'!F$78*'Input| Projects'!$AV147,0),0)</f>
        <v>0</v>
      </c>
      <c r="AK147" s="172" cm="1">
        <f t="array" ref="AK147">IFERROR(--('Input| Projects'!$AS147="Yes")*_xlfn.SWITCH('Input| Overheads'!$C$50,"Direct costs",'Calc| Overheads Allocation'!G$8*U147,"Internal labour",'Calc| Overheads Allocation'!G$8*U147*'Input| Projects'!$AO147,"DNSP defined",'Calc| Overheads Allocation'!G$78*'Input| Projects'!$AV147,0),0)</f>
        <v>0</v>
      </c>
      <c r="AL147" s="172" cm="1">
        <f t="array" ref="AL147">IFERROR(--('Input| Projects'!$AS147="Yes")*_xlfn.SWITCH('Input| Overheads'!$C$50,"Direct costs",'Calc| Overheads Allocation'!H$8*V147,"Internal labour",'Calc| Overheads Allocation'!H$8*V147*'Input| Projects'!$AO147,"DNSP defined",'Calc| Overheads Allocation'!H$78*'Input| Projects'!$AV147,0),0)</f>
        <v>0</v>
      </c>
      <c r="AM147" s="172" cm="1">
        <f t="array" ref="AM147">IFERROR(--('Input| Projects'!$AS147="Yes")*_xlfn.SWITCH('Input| Overheads'!$C$50,"Direct costs",'Calc| Overheads Allocation'!I$8*W147,"Internal labour",'Calc| Overheads Allocation'!I$8*W147*'Input| Projects'!$AO147,"DNSP defined",'Calc| Overheads Allocation'!I$78*'Input| Projects'!$AV147,0),0)</f>
        <v>0</v>
      </c>
      <c r="AN147" s="175"/>
      <c r="AO147" s="172" cm="1">
        <f t="array" ref="AO147">IFERROR(--('Input| Projects'!$AT147="Yes")*_xlfn.SWITCH('Input| Overheads'!$C$50,"Direct costs",'Calc| Overheads Allocation'!C$9*Q147,"Internal labour",'Calc| Overheads Allocation'!C$9*Q147*'Input| Projects'!$AO147,"DNSP defined",'Calc| Overheads Allocation'!C$79*'Input| Projects'!$AW147,0),0)</f>
        <v>0</v>
      </c>
      <c r="AP147" s="172" cm="1">
        <f t="array" ref="AP147">IFERROR(--('Input| Projects'!$AT147="Yes")*_xlfn.SWITCH('Input| Overheads'!$C$50,"Direct costs",'Calc| Overheads Allocation'!D$9*R147,"Internal labour",'Calc| Overheads Allocation'!D$9*R147*'Input| Projects'!$AO147,"DNSP defined",'Calc| Overheads Allocation'!D$79*'Input| Projects'!$AW147,0),0)</f>
        <v>0</v>
      </c>
      <c r="AQ147" s="172" cm="1">
        <f t="array" ref="AQ147">IFERROR(--('Input| Projects'!$AT147="Yes")*_xlfn.SWITCH('Input| Overheads'!$C$50,"Direct costs",'Calc| Overheads Allocation'!E$9*S147,"Internal labour",'Calc| Overheads Allocation'!E$9*S147*'Input| Projects'!$AO147,"DNSP defined",'Calc| Overheads Allocation'!E$79*'Input| Projects'!$AW147,0),0)</f>
        <v>0</v>
      </c>
      <c r="AR147" s="172" cm="1">
        <f t="array" ref="AR147">IFERROR(--('Input| Projects'!$AT147="Yes")*_xlfn.SWITCH('Input| Overheads'!$C$50,"Direct costs",'Calc| Overheads Allocation'!F$9*T147,"Internal labour",'Calc| Overheads Allocation'!F$9*T147*'Input| Projects'!$AO147,"DNSP defined",'Calc| Overheads Allocation'!F$79*'Input| Projects'!$AW147,0),0)</f>
        <v>0</v>
      </c>
      <c r="AS147" s="172" cm="1">
        <f t="array" ref="AS147">IFERROR(--('Input| Projects'!$AT147="Yes")*_xlfn.SWITCH('Input| Overheads'!$C$50,"Direct costs",'Calc| Overheads Allocation'!G$9*U147,"Internal labour",'Calc| Overheads Allocation'!G$9*U147*'Input| Projects'!$AO147,"DNSP defined",'Calc| Overheads Allocation'!G$79*'Input| Projects'!$AW147,0),0)</f>
        <v>0</v>
      </c>
      <c r="AT147" s="172" cm="1">
        <f t="array" ref="AT147">IFERROR(--('Input| Projects'!$AT147="Yes")*_xlfn.SWITCH('Input| Overheads'!$C$50,"Direct costs",'Calc| Overheads Allocation'!H$9*V147,"Internal labour",'Calc| Overheads Allocation'!H$9*V147*'Input| Projects'!$AO147,"DNSP defined",'Calc| Overheads Allocation'!H$79*'Input| Projects'!$AW147,0),0)</f>
        <v>0</v>
      </c>
      <c r="AU147" s="172" cm="1">
        <f t="array" ref="AU147">IFERROR(--('Input| Projects'!$AT147="Yes")*_xlfn.SWITCH('Input| Overheads'!$C$50,"Direct costs",'Calc| Overheads Allocation'!I$9*W147,"Internal labour",'Calc| Overheads Allocation'!I$9*W147*'Input| Projects'!$AO147,"DNSP defined",'Calc| Overheads Allocation'!I$79*'Input| Projects'!$AW147,0),0)</f>
        <v>0</v>
      </c>
      <c r="AV147" s="175"/>
      <c r="AW147" s="172">
        <f t="shared" si="68"/>
        <v>0</v>
      </c>
      <c r="AX147" s="172">
        <f t="shared" si="69"/>
        <v>0</v>
      </c>
      <c r="AY147" s="172">
        <f t="shared" si="70"/>
        <v>0</v>
      </c>
      <c r="AZ147" s="172">
        <f t="shared" si="71"/>
        <v>0</v>
      </c>
      <c r="BA147" s="172">
        <f t="shared" si="72"/>
        <v>0</v>
      </c>
      <c r="BB147" s="172">
        <f t="shared" si="73"/>
        <v>0</v>
      </c>
      <c r="BC147" s="172">
        <f t="shared" si="74"/>
        <v>0</v>
      </c>
      <c r="BD147" s="176"/>
      <c r="BE147" s="172">
        <f t="shared" si="75"/>
        <v>0</v>
      </c>
      <c r="BF147" s="172">
        <f t="shared" si="76"/>
        <v>0</v>
      </c>
      <c r="BG147" s="172">
        <f t="shared" si="77"/>
        <v>0</v>
      </c>
      <c r="BH147" s="172">
        <f t="shared" si="78"/>
        <v>0</v>
      </c>
      <c r="BI147" s="172">
        <f t="shared" si="79"/>
        <v>0</v>
      </c>
      <c r="BJ147" s="172">
        <f t="shared" si="80"/>
        <v>0</v>
      </c>
      <c r="BK147" s="172">
        <f t="shared" si="81"/>
        <v>0</v>
      </c>
      <c r="BL147" s="176"/>
      <c r="BM147" s="172">
        <f t="shared" si="60"/>
        <v>0</v>
      </c>
      <c r="BN147" s="172">
        <f t="shared" si="61"/>
        <v>0</v>
      </c>
      <c r="BO147" s="172">
        <f t="shared" si="62"/>
        <v>0</v>
      </c>
      <c r="BP147" s="172">
        <f t="shared" si="63"/>
        <v>0</v>
      </c>
      <c r="BQ147" s="172">
        <f t="shared" si="64"/>
        <v>0</v>
      </c>
      <c r="BR147" s="172">
        <f t="shared" si="65"/>
        <v>0</v>
      </c>
      <c r="BS147" s="172">
        <f t="shared" si="66"/>
        <v>0</v>
      </c>
      <c r="BT147" s="55"/>
      <c r="BU147" s="158">
        <f>SUMIF('Input| Projects'!$BA$8:$CX$8,RIGHT(BU$9,3),'Input| Projects'!$BA147:$CX147)</f>
        <v>0</v>
      </c>
      <c r="BV147" s="158">
        <f>SUMIF('Input| Projects'!$BA$8:$CX$8,RIGHT(BV$9,3),'Input| Projects'!$BA147:$CX147)</f>
        <v>0</v>
      </c>
      <c r="BW147" s="79" t="str">
        <f t="shared" si="67"/>
        <v/>
      </c>
    </row>
    <row r="148" spans="2:75" x14ac:dyDescent="0.2">
      <c r="B148" s="123">
        <f>IFERROR('Input| Projects'!B148,"")</f>
        <v>139</v>
      </c>
      <c r="C148" s="160" t="str">
        <f>IFERROR(IF('Input| Projects'!C148="","",'Input| Projects'!C148),"")</f>
        <v/>
      </c>
      <c r="D148" s="160" t="str">
        <f>IFERROR(IF('Input| Projects'!D148="","",'Input| Projects'!D148),"")</f>
        <v/>
      </c>
      <c r="E148" s="53"/>
      <c r="F148" s="160" t="str">
        <f>IF(LEN('Input| Projects'!F148)&gt;0,'Input| Projects'!F148,"")</f>
        <v/>
      </c>
      <c r="G148" s="160" t="str">
        <f>IF(LEN('Input| Projects'!G148)&gt;0,'Input| Projects'!G148,"")</f>
        <v/>
      </c>
      <c r="H148" s="10"/>
      <c r="I148" s="194" cm="1">
        <f t="array" ref="I148">IF(LEN($F148)&gt;0,1+IFERROR(SUMPRODUCT(TRANSPOSE('Input| Projects'!$AO148:$AQ148),INDEX('Input| Escalations'!$F$27:$L$29,,MATCH(Q$9,'Input| Escalations'!$F$21:$L$21,0))),0),0)</f>
        <v>0</v>
      </c>
      <c r="J148" s="194" cm="1">
        <f t="array" ref="J148">IF(LEN($F148)&gt;0,1+IFERROR(SUMPRODUCT(TRANSPOSE('Input| Projects'!$AO148:$AQ148),INDEX('Input| Escalations'!$F$27:$L$29,,MATCH(R$9,'Input| Escalations'!$F$21:$L$21,0))),0),0)</f>
        <v>0</v>
      </c>
      <c r="K148" s="194" cm="1">
        <f t="array" ref="K148">IF(LEN($F148)&gt;0,1+IFERROR(SUMPRODUCT(TRANSPOSE('Input| Projects'!$AO148:$AQ148),INDEX('Input| Escalations'!$F$27:$L$29,,MATCH(S$9,'Input| Escalations'!$F$21:$L$21,0))),0),0)</f>
        <v>0</v>
      </c>
      <c r="L148" s="194" cm="1">
        <f t="array" ref="L148">IF(LEN($F148)&gt;0,1+IFERROR(SUMPRODUCT(TRANSPOSE('Input| Projects'!$AO148:$AQ148),INDEX('Input| Escalations'!$F$27:$L$29,,MATCH(T$9,'Input| Escalations'!$F$21:$L$21,0))),0),0)</f>
        <v>0</v>
      </c>
      <c r="M148" s="194" cm="1">
        <f t="array" ref="M148">IF(LEN($F148)&gt;0,1+IFERROR(SUMPRODUCT(TRANSPOSE('Input| Projects'!$AO148:$AQ148),INDEX('Input| Escalations'!$F$27:$L$29,,MATCH(U$9,'Input| Escalations'!$F$21:$L$21,0))),0),0)</f>
        <v>0</v>
      </c>
      <c r="N148" s="194" cm="1">
        <f t="array" ref="N148">IF(LEN($F148)&gt;0,1+IFERROR(SUMPRODUCT(TRANSPOSE('Input| Projects'!$AO148:$AQ148),INDEX('Input| Escalations'!$F$27:$L$29,,MATCH(V$9,'Input| Escalations'!$F$21:$L$21,0))),0),0)</f>
        <v>0</v>
      </c>
      <c r="O148" s="194" cm="1">
        <f t="array" ref="O148">IF(LEN($F148)&gt;0,1+IFERROR(SUMPRODUCT(TRANSPOSE('Input| Projects'!$AO148:$AQ148),INDEX('Input| Escalations'!$F$27:$L$29,,MATCH(W$9,'Input| Escalations'!$F$21:$L$21,0))),0),0)</f>
        <v>0</v>
      </c>
      <c r="P148" s="10"/>
      <c r="Q148" s="172">
        <f>IFERROR(IF(ISNUMBER(FIND("decision",'Input| Setup'!$F$6)),'Input| Projects'!Y148,'Input| Projects'!I148)*'Input| Escalations'!$I$17*I148,0)</f>
        <v>0</v>
      </c>
      <c r="R148" s="172">
        <f>IFERROR(IF(ISNUMBER(FIND("decision",'Input| Setup'!$F$6)),'Input| Projects'!Z148,'Input| Projects'!J148)*'Input| Escalations'!$I$17*J148,0)</f>
        <v>0</v>
      </c>
      <c r="S148" s="172">
        <f>IFERROR(IF(ISNUMBER(FIND("decision",'Input| Setup'!$F$6)),'Input| Projects'!AA148,'Input| Projects'!K148)*'Input| Escalations'!$I$17*K148,0)</f>
        <v>0</v>
      </c>
      <c r="T148" s="172">
        <f>IFERROR(IF(ISNUMBER(FIND("decision",'Input| Setup'!$F$6)),'Input| Projects'!AB148,'Input| Projects'!L148)*'Input| Escalations'!$I$17*L148,0)</f>
        <v>0</v>
      </c>
      <c r="U148" s="172">
        <f>IFERROR(IF(ISNUMBER(FIND("decision",'Input| Setup'!$F$6)),'Input| Projects'!AC148,'Input| Projects'!M148)*'Input| Escalations'!$I$17*M148,0)</f>
        <v>0</v>
      </c>
      <c r="V148" s="172">
        <f>IFERROR(IF(ISNUMBER(FIND("decision",'Input| Setup'!$F$6)),'Input| Projects'!AD148,'Input| Projects'!N148)*'Input| Escalations'!$I$17*N148,0)</f>
        <v>0</v>
      </c>
      <c r="W148" s="172">
        <f>IFERROR(IF(ISNUMBER(FIND("decision",'Input| Setup'!$F$6)),'Input| Projects'!AE148,'Input| Projects'!O148)*'Input| Escalations'!$I$17*O148,0)</f>
        <v>0</v>
      </c>
      <c r="X148" s="175"/>
      <c r="Y148" s="172">
        <f>IF(ISNUMBER(FIND("decision",'Input| Setup'!$F$6)),'Input| Projects'!AG148,'Input| Projects'!Q148)*I148*'Input| Escalations'!$I$17</f>
        <v>0</v>
      </c>
      <c r="Z148" s="172">
        <f>IF(ISNUMBER(FIND("decision",'Input| Setup'!$F$6)),'Input| Projects'!AH148,'Input| Projects'!R148)*J148*'Input| Escalations'!$I$17</f>
        <v>0</v>
      </c>
      <c r="AA148" s="172">
        <f>IF(ISNUMBER(FIND("decision",'Input| Setup'!$F$6)),'Input| Projects'!AI148,'Input| Projects'!S148)*K148*'Input| Escalations'!$I$17</f>
        <v>0</v>
      </c>
      <c r="AB148" s="172">
        <f>IF(ISNUMBER(FIND("decision",'Input| Setup'!$F$6)),'Input| Projects'!AJ148,'Input| Projects'!T148)*L148*'Input| Escalations'!$I$17</f>
        <v>0</v>
      </c>
      <c r="AC148" s="172">
        <f>IF(ISNUMBER(FIND("decision",'Input| Setup'!$F$6)),'Input| Projects'!AK148,'Input| Projects'!U148)*M148*'Input| Escalations'!$I$17</f>
        <v>0</v>
      </c>
      <c r="AD148" s="172">
        <f>IF(ISNUMBER(FIND("decision",'Input| Setup'!$F$6)),'Input| Projects'!AL148,'Input| Projects'!V148)*N148*'Input| Escalations'!$I$17</f>
        <v>0</v>
      </c>
      <c r="AE148" s="172">
        <f>IF(ISNUMBER(FIND("decision",'Input| Setup'!$F$6)),'Input| Projects'!AM148,'Input| Projects'!W148)*O148*'Input| Escalations'!$I$17</f>
        <v>0</v>
      </c>
      <c r="AF148" s="175"/>
      <c r="AG148" s="172" cm="1">
        <f t="array" ref="AG148">IFERROR(--('Input| Projects'!$AS148="Yes")*_xlfn.SWITCH('Input| Overheads'!$C$50,"Direct costs",'Calc| Overheads Allocation'!C$8*Q148,"Internal labour",'Calc| Overheads Allocation'!C$8*Q148*'Input| Projects'!$AO148,"DNSP defined",'Calc| Overheads Allocation'!C$78*'Input| Projects'!$AV148,0),0)</f>
        <v>0</v>
      </c>
      <c r="AH148" s="172" cm="1">
        <f t="array" ref="AH148">IFERROR(--('Input| Projects'!$AS148="Yes")*_xlfn.SWITCH('Input| Overheads'!$C$50,"Direct costs",'Calc| Overheads Allocation'!D$8*R148,"Internal labour",'Calc| Overheads Allocation'!D$8*R148*'Input| Projects'!$AO148,"DNSP defined",'Calc| Overheads Allocation'!D$78*'Input| Projects'!$AV148,0),0)</f>
        <v>0</v>
      </c>
      <c r="AI148" s="172" cm="1">
        <f t="array" ref="AI148">IFERROR(--('Input| Projects'!$AS148="Yes")*_xlfn.SWITCH('Input| Overheads'!$C$50,"Direct costs",'Calc| Overheads Allocation'!E$8*S148,"Internal labour",'Calc| Overheads Allocation'!E$8*S148*'Input| Projects'!$AO148,"DNSP defined",'Calc| Overheads Allocation'!E$78*'Input| Projects'!$AV148,0),0)</f>
        <v>0</v>
      </c>
      <c r="AJ148" s="172" cm="1">
        <f t="array" ref="AJ148">IFERROR(--('Input| Projects'!$AS148="Yes")*_xlfn.SWITCH('Input| Overheads'!$C$50,"Direct costs",'Calc| Overheads Allocation'!F$8*T148,"Internal labour",'Calc| Overheads Allocation'!F$8*T148*'Input| Projects'!$AO148,"DNSP defined",'Calc| Overheads Allocation'!F$78*'Input| Projects'!$AV148,0),0)</f>
        <v>0</v>
      </c>
      <c r="AK148" s="172" cm="1">
        <f t="array" ref="AK148">IFERROR(--('Input| Projects'!$AS148="Yes")*_xlfn.SWITCH('Input| Overheads'!$C$50,"Direct costs",'Calc| Overheads Allocation'!G$8*U148,"Internal labour",'Calc| Overheads Allocation'!G$8*U148*'Input| Projects'!$AO148,"DNSP defined",'Calc| Overheads Allocation'!G$78*'Input| Projects'!$AV148,0),0)</f>
        <v>0</v>
      </c>
      <c r="AL148" s="172" cm="1">
        <f t="array" ref="AL148">IFERROR(--('Input| Projects'!$AS148="Yes")*_xlfn.SWITCH('Input| Overheads'!$C$50,"Direct costs",'Calc| Overheads Allocation'!H$8*V148,"Internal labour",'Calc| Overheads Allocation'!H$8*V148*'Input| Projects'!$AO148,"DNSP defined",'Calc| Overheads Allocation'!H$78*'Input| Projects'!$AV148,0),0)</f>
        <v>0</v>
      </c>
      <c r="AM148" s="172" cm="1">
        <f t="array" ref="AM148">IFERROR(--('Input| Projects'!$AS148="Yes")*_xlfn.SWITCH('Input| Overheads'!$C$50,"Direct costs",'Calc| Overheads Allocation'!I$8*W148,"Internal labour",'Calc| Overheads Allocation'!I$8*W148*'Input| Projects'!$AO148,"DNSP defined",'Calc| Overheads Allocation'!I$78*'Input| Projects'!$AV148,0),0)</f>
        <v>0</v>
      </c>
      <c r="AN148" s="175"/>
      <c r="AO148" s="172" cm="1">
        <f t="array" ref="AO148">IFERROR(--('Input| Projects'!$AT148="Yes")*_xlfn.SWITCH('Input| Overheads'!$C$50,"Direct costs",'Calc| Overheads Allocation'!C$9*Q148,"Internal labour",'Calc| Overheads Allocation'!C$9*Q148*'Input| Projects'!$AO148,"DNSP defined",'Calc| Overheads Allocation'!C$79*'Input| Projects'!$AW148,0),0)</f>
        <v>0</v>
      </c>
      <c r="AP148" s="172" cm="1">
        <f t="array" ref="AP148">IFERROR(--('Input| Projects'!$AT148="Yes")*_xlfn.SWITCH('Input| Overheads'!$C$50,"Direct costs",'Calc| Overheads Allocation'!D$9*R148,"Internal labour",'Calc| Overheads Allocation'!D$9*R148*'Input| Projects'!$AO148,"DNSP defined",'Calc| Overheads Allocation'!D$79*'Input| Projects'!$AW148,0),0)</f>
        <v>0</v>
      </c>
      <c r="AQ148" s="172" cm="1">
        <f t="array" ref="AQ148">IFERROR(--('Input| Projects'!$AT148="Yes")*_xlfn.SWITCH('Input| Overheads'!$C$50,"Direct costs",'Calc| Overheads Allocation'!E$9*S148,"Internal labour",'Calc| Overheads Allocation'!E$9*S148*'Input| Projects'!$AO148,"DNSP defined",'Calc| Overheads Allocation'!E$79*'Input| Projects'!$AW148,0),0)</f>
        <v>0</v>
      </c>
      <c r="AR148" s="172" cm="1">
        <f t="array" ref="AR148">IFERROR(--('Input| Projects'!$AT148="Yes")*_xlfn.SWITCH('Input| Overheads'!$C$50,"Direct costs",'Calc| Overheads Allocation'!F$9*T148,"Internal labour",'Calc| Overheads Allocation'!F$9*T148*'Input| Projects'!$AO148,"DNSP defined",'Calc| Overheads Allocation'!F$79*'Input| Projects'!$AW148,0),0)</f>
        <v>0</v>
      </c>
      <c r="AS148" s="172" cm="1">
        <f t="array" ref="AS148">IFERROR(--('Input| Projects'!$AT148="Yes")*_xlfn.SWITCH('Input| Overheads'!$C$50,"Direct costs",'Calc| Overheads Allocation'!G$9*U148,"Internal labour",'Calc| Overheads Allocation'!G$9*U148*'Input| Projects'!$AO148,"DNSP defined",'Calc| Overheads Allocation'!G$79*'Input| Projects'!$AW148,0),0)</f>
        <v>0</v>
      </c>
      <c r="AT148" s="172" cm="1">
        <f t="array" ref="AT148">IFERROR(--('Input| Projects'!$AT148="Yes")*_xlfn.SWITCH('Input| Overheads'!$C$50,"Direct costs",'Calc| Overheads Allocation'!H$9*V148,"Internal labour",'Calc| Overheads Allocation'!H$9*V148*'Input| Projects'!$AO148,"DNSP defined",'Calc| Overheads Allocation'!H$79*'Input| Projects'!$AW148,0),0)</f>
        <v>0</v>
      </c>
      <c r="AU148" s="172" cm="1">
        <f t="array" ref="AU148">IFERROR(--('Input| Projects'!$AT148="Yes")*_xlfn.SWITCH('Input| Overheads'!$C$50,"Direct costs",'Calc| Overheads Allocation'!I$9*W148,"Internal labour",'Calc| Overheads Allocation'!I$9*W148*'Input| Projects'!$AO148,"DNSP defined",'Calc| Overheads Allocation'!I$79*'Input| Projects'!$AW148,0),0)</f>
        <v>0</v>
      </c>
      <c r="AV148" s="175"/>
      <c r="AW148" s="172">
        <f t="shared" si="68"/>
        <v>0</v>
      </c>
      <c r="AX148" s="172">
        <f t="shared" si="69"/>
        <v>0</v>
      </c>
      <c r="AY148" s="172">
        <f t="shared" si="70"/>
        <v>0</v>
      </c>
      <c r="AZ148" s="172">
        <f t="shared" si="71"/>
        <v>0</v>
      </c>
      <c r="BA148" s="172">
        <f t="shared" si="72"/>
        <v>0</v>
      </c>
      <c r="BB148" s="172">
        <f t="shared" si="73"/>
        <v>0</v>
      </c>
      <c r="BC148" s="172">
        <f t="shared" si="74"/>
        <v>0</v>
      </c>
      <c r="BD148" s="176"/>
      <c r="BE148" s="172">
        <f t="shared" si="75"/>
        <v>0</v>
      </c>
      <c r="BF148" s="172">
        <f t="shared" si="76"/>
        <v>0</v>
      </c>
      <c r="BG148" s="172">
        <f t="shared" si="77"/>
        <v>0</v>
      </c>
      <c r="BH148" s="172">
        <f t="shared" si="78"/>
        <v>0</v>
      </c>
      <c r="BI148" s="172">
        <f t="shared" si="79"/>
        <v>0</v>
      </c>
      <c r="BJ148" s="172">
        <f t="shared" si="80"/>
        <v>0</v>
      </c>
      <c r="BK148" s="172">
        <f t="shared" si="81"/>
        <v>0</v>
      </c>
      <c r="BL148" s="176"/>
      <c r="BM148" s="172">
        <f t="shared" si="60"/>
        <v>0</v>
      </c>
      <c r="BN148" s="172">
        <f t="shared" si="61"/>
        <v>0</v>
      </c>
      <c r="BO148" s="172">
        <f t="shared" si="62"/>
        <v>0</v>
      </c>
      <c r="BP148" s="172">
        <f t="shared" si="63"/>
        <v>0</v>
      </c>
      <c r="BQ148" s="172">
        <f t="shared" si="64"/>
        <v>0</v>
      </c>
      <c r="BR148" s="172">
        <f t="shared" si="65"/>
        <v>0</v>
      </c>
      <c r="BS148" s="172">
        <f t="shared" si="66"/>
        <v>0</v>
      </c>
      <c r="BT148" s="55"/>
      <c r="BU148" s="158">
        <f>SUMIF('Input| Projects'!$BA$8:$CX$8,RIGHT(BU$9,3),'Input| Projects'!$BA148:$CX148)</f>
        <v>0</v>
      </c>
      <c r="BV148" s="158">
        <f>SUMIF('Input| Projects'!$BA$8:$CX$8,RIGHT(BV$9,3),'Input| Projects'!$BA148:$CX148)</f>
        <v>0</v>
      </c>
      <c r="BW148" s="79" t="str">
        <f t="shared" si="67"/>
        <v/>
      </c>
    </row>
    <row r="149" spans="2:75" x14ac:dyDescent="0.2">
      <c r="B149" s="123">
        <f>IFERROR('Input| Projects'!B149,"")</f>
        <v>140</v>
      </c>
      <c r="C149" s="160" t="str">
        <f>IFERROR(IF('Input| Projects'!C149="","",'Input| Projects'!C149),"")</f>
        <v/>
      </c>
      <c r="D149" s="160" t="str">
        <f>IFERROR(IF('Input| Projects'!D149="","",'Input| Projects'!D149),"")</f>
        <v/>
      </c>
      <c r="E149" s="53"/>
      <c r="F149" s="160" t="str">
        <f>IF(LEN('Input| Projects'!F149)&gt;0,'Input| Projects'!F149,"")</f>
        <v/>
      </c>
      <c r="G149" s="160" t="str">
        <f>IF(LEN('Input| Projects'!G149)&gt;0,'Input| Projects'!G149,"")</f>
        <v/>
      </c>
      <c r="H149" s="10"/>
      <c r="I149" s="194" cm="1">
        <f t="array" ref="I149">IF(LEN($F149)&gt;0,1+IFERROR(SUMPRODUCT(TRANSPOSE('Input| Projects'!$AO149:$AQ149),INDEX('Input| Escalations'!$F$27:$L$29,,MATCH(Q$9,'Input| Escalations'!$F$21:$L$21,0))),0),0)</f>
        <v>0</v>
      </c>
      <c r="J149" s="194" cm="1">
        <f t="array" ref="J149">IF(LEN($F149)&gt;0,1+IFERROR(SUMPRODUCT(TRANSPOSE('Input| Projects'!$AO149:$AQ149),INDEX('Input| Escalations'!$F$27:$L$29,,MATCH(R$9,'Input| Escalations'!$F$21:$L$21,0))),0),0)</f>
        <v>0</v>
      </c>
      <c r="K149" s="194" cm="1">
        <f t="array" ref="K149">IF(LEN($F149)&gt;0,1+IFERROR(SUMPRODUCT(TRANSPOSE('Input| Projects'!$AO149:$AQ149),INDEX('Input| Escalations'!$F$27:$L$29,,MATCH(S$9,'Input| Escalations'!$F$21:$L$21,0))),0),0)</f>
        <v>0</v>
      </c>
      <c r="L149" s="194" cm="1">
        <f t="array" ref="L149">IF(LEN($F149)&gt;0,1+IFERROR(SUMPRODUCT(TRANSPOSE('Input| Projects'!$AO149:$AQ149),INDEX('Input| Escalations'!$F$27:$L$29,,MATCH(T$9,'Input| Escalations'!$F$21:$L$21,0))),0),0)</f>
        <v>0</v>
      </c>
      <c r="M149" s="194" cm="1">
        <f t="array" ref="M149">IF(LEN($F149)&gt;0,1+IFERROR(SUMPRODUCT(TRANSPOSE('Input| Projects'!$AO149:$AQ149),INDEX('Input| Escalations'!$F$27:$L$29,,MATCH(U$9,'Input| Escalations'!$F$21:$L$21,0))),0),0)</f>
        <v>0</v>
      </c>
      <c r="N149" s="194" cm="1">
        <f t="array" ref="N149">IF(LEN($F149)&gt;0,1+IFERROR(SUMPRODUCT(TRANSPOSE('Input| Projects'!$AO149:$AQ149),INDEX('Input| Escalations'!$F$27:$L$29,,MATCH(V$9,'Input| Escalations'!$F$21:$L$21,0))),0),0)</f>
        <v>0</v>
      </c>
      <c r="O149" s="194" cm="1">
        <f t="array" ref="O149">IF(LEN($F149)&gt;0,1+IFERROR(SUMPRODUCT(TRANSPOSE('Input| Projects'!$AO149:$AQ149),INDEX('Input| Escalations'!$F$27:$L$29,,MATCH(W$9,'Input| Escalations'!$F$21:$L$21,0))),0),0)</f>
        <v>0</v>
      </c>
      <c r="P149" s="10"/>
      <c r="Q149" s="172">
        <f>IFERROR(IF(ISNUMBER(FIND("decision",'Input| Setup'!$F$6)),'Input| Projects'!Y149,'Input| Projects'!I149)*'Input| Escalations'!$I$17*I149,0)</f>
        <v>0</v>
      </c>
      <c r="R149" s="172">
        <f>IFERROR(IF(ISNUMBER(FIND("decision",'Input| Setup'!$F$6)),'Input| Projects'!Z149,'Input| Projects'!J149)*'Input| Escalations'!$I$17*J149,0)</f>
        <v>0</v>
      </c>
      <c r="S149" s="172">
        <f>IFERROR(IF(ISNUMBER(FIND("decision",'Input| Setup'!$F$6)),'Input| Projects'!AA149,'Input| Projects'!K149)*'Input| Escalations'!$I$17*K149,0)</f>
        <v>0</v>
      </c>
      <c r="T149" s="172">
        <f>IFERROR(IF(ISNUMBER(FIND("decision",'Input| Setup'!$F$6)),'Input| Projects'!AB149,'Input| Projects'!L149)*'Input| Escalations'!$I$17*L149,0)</f>
        <v>0</v>
      </c>
      <c r="U149" s="172">
        <f>IFERROR(IF(ISNUMBER(FIND("decision",'Input| Setup'!$F$6)),'Input| Projects'!AC149,'Input| Projects'!M149)*'Input| Escalations'!$I$17*M149,0)</f>
        <v>0</v>
      </c>
      <c r="V149" s="172">
        <f>IFERROR(IF(ISNUMBER(FIND("decision",'Input| Setup'!$F$6)),'Input| Projects'!AD149,'Input| Projects'!N149)*'Input| Escalations'!$I$17*N149,0)</f>
        <v>0</v>
      </c>
      <c r="W149" s="172">
        <f>IFERROR(IF(ISNUMBER(FIND("decision",'Input| Setup'!$F$6)),'Input| Projects'!AE149,'Input| Projects'!O149)*'Input| Escalations'!$I$17*O149,0)</f>
        <v>0</v>
      </c>
      <c r="X149" s="175"/>
      <c r="Y149" s="172">
        <f>IF(ISNUMBER(FIND("decision",'Input| Setup'!$F$6)),'Input| Projects'!AG149,'Input| Projects'!Q149)*I149*'Input| Escalations'!$I$17</f>
        <v>0</v>
      </c>
      <c r="Z149" s="172">
        <f>IF(ISNUMBER(FIND("decision",'Input| Setup'!$F$6)),'Input| Projects'!AH149,'Input| Projects'!R149)*J149*'Input| Escalations'!$I$17</f>
        <v>0</v>
      </c>
      <c r="AA149" s="172">
        <f>IF(ISNUMBER(FIND("decision",'Input| Setup'!$F$6)),'Input| Projects'!AI149,'Input| Projects'!S149)*K149*'Input| Escalations'!$I$17</f>
        <v>0</v>
      </c>
      <c r="AB149" s="172">
        <f>IF(ISNUMBER(FIND("decision",'Input| Setup'!$F$6)),'Input| Projects'!AJ149,'Input| Projects'!T149)*L149*'Input| Escalations'!$I$17</f>
        <v>0</v>
      </c>
      <c r="AC149" s="172">
        <f>IF(ISNUMBER(FIND("decision",'Input| Setup'!$F$6)),'Input| Projects'!AK149,'Input| Projects'!U149)*M149*'Input| Escalations'!$I$17</f>
        <v>0</v>
      </c>
      <c r="AD149" s="172">
        <f>IF(ISNUMBER(FIND("decision",'Input| Setup'!$F$6)),'Input| Projects'!AL149,'Input| Projects'!V149)*N149*'Input| Escalations'!$I$17</f>
        <v>0</v>
      </c>
      <c r="AE149" s="172">
        <f>IF(ISNUMBER(FIND("decision",'Input| Setup'!$F$6)),'Input| Projects'!AM149,'Input| Projects'!W149)*O149*'Input| Escalations'!$I$17</f>
        <v>0</v>
      </c>
      <c r="AF149" s="175"/>
      <c r="AG149" s="172" cm="1">
        <f t="array" ref="AG149">IFERROR(--('Input| Projects'!$AS149="Yes")*_xlfn.SWITCH('Input| Overheads'!$C$50,"Direct costs",'Calc| Overheads Allocation'!C$8*Q149,"Internal labour",'Calc| Overheads Allocation'!C$8*Q149*'Input| Projects'!$AO149,"DNSP defined",'Calc| Overheads Allocation'!C$78*'Input| Projects'!$AV149,0),0)</f>
        <v>0</v>
      </c>
      <c r="AH149" s="172" cm="1">
        <f t="array" ref="AH149">IFERROR(--('Input| Projects'!$AS149="Yes")*_xlfn.SWITCH('Input| Overheads'!$C$50,"Direct costs",'Calc| Overheads Allocation'!D$8*R149,"Internal labour",'Calc| Overheads Allocation'!D$8*R149*'Input| Projects'!$AO149,"DNSP defined",'Calc| Overheads Allocation'!D$78*'Input| Projects'!$AV149,0),0)</f>
        <v>0</v>
      </c>
      <c r="AI149" s="172" cm="1">
        <f t="array" ref="AI149">IFERROR(--('Input| Projects'!$AS149="Yes")*_xlfn.SWITCH('Input| Overheads'!$C$50,"Direct costs",'Calc| Overheads Allocation'!E$8*S149,"Internal labour",'Calc| Overheads Allocation'!E$8*S149*'Input| Projects'!$AO149,"DNSP defined",'Calc| Overheads Allocation'!E$78*'Input| Projects'!$AV149,0),0)</f>
        <v>0</v>
      </c>
      <c r="AJ149" s="172" cm="1">
        <f t="array" ref="AJ149">IFERROR(--('Input| Projects'!$AS149="Yes")*_xlfn.SWITCH('Input| Overheads'!$C$50,"Direct costs",'Calc| Overheads Allocation'!F$8*T149,"Internal labour",'Calc| Overheads Allocation'!F$8*T149*'Input| Projects'!$AO149,"DNSP defined",'Calc| Overheads Allocation'!F$78*'Input| Projects'!$AV149,0),0)</f>
        <v>0</v>
      </c>
      <c r="AK149" s="172" cm="1">
        <f t="array" ref="AK149">IFERROR(--('Input| Projects'!$AS149="Yes")*_xlfn.SWITCH('Input| Overheads'!$C$50,"Direct costs",'Calc| Overheads Allocation'!G$8*U149,"Internal labour",'Calc| Overheads Allocation'!G$8*U149*'Input| Projects'!$AO149,"DNSP defined",'Calc| Overheads Allocation'!G$78*'Input| Projects'!$AV149,0),0)</f>
        <v>0</v>
      </c>
      <c r="AL149" s="172" cm="1">
        <f t="array" ref="AL149">IFERROR(--('Input| Projects'!$AS149="Yes")*_xlfn.SWITCH('Input| Overheads'!$C$50,"Direct costs",'Calc| Overheads Allocation'!H$8*V149,"Internal labour",'Calc| Overheads Allocation'!H$8*V149*'Input| Projects'!$AO149,"DNSP defined",'Calc| Overheads Allocation'!H$78*'Input| Projects'!$AV149,0),0)</f>
        <v>0</v>
      </c>
      <c r="AM149" s="172" cm="1">
        <f t="array" ref="AM149">IFERROR(--('Input| Projects'!$AS149="Yes")*_xlfn.SWITCH('Input| Overheads'!$C$50,"Direct costs",'Calc| Overheads Allocation'!I$8*W149,"Internal labour",'Calc| Overheads Allocation'!I$8*W149*'Input| Projects'!$AO149,"DNSP defined",'Calc| Overheads Allocation'!I$78*'Input| Projects'!$AV149,0),0)</f>
        <v>0</v>
      </c>
      <c r="AN149" s="175"/>
      <c r="AO149" s="172" cm="1">
        <f t="array" ref="AO149">IFERROR(--('Input| Projects'!$AT149="Yes")*_xlfn.SWITCH('Input| Overheads'!$C$50,"Direct costs",'Calc| Overheads Allocation'!C$9*Q149,"Internal labour",'Calc| Overheads Allocation'!C$9*Q149*'Input| Projects'!$AO149,"DNSP defined",'Calc| Overheads Allocation'!C$79*'Input| Projects'!$AW149,0),0)</f>
        <v>0</v>
      </c>
      <c r="AP149" s="172" cm="1">
        <f t="array" ref="AP149">IFERROR(--('Input| Projects'!$AT149="Yes")*_xlfn.SWITCH('Input| Overheads'!$C$50,"Direct costs",'Calc| Overheads Allocation'!D$9*R149,"Internal labour",'Calc| Overheads Allocation'!D$9*R149*'Input| Projects'!$AO149,"DNSP defined",'Calc| Overheads Allocation'!D$79*'Input| Projects'!$AW149,0),0)</f>
        <v>0</v>
      </c>
      <c r="AQ149" s="172" cm="1">
        <f t="array" ref="AQ149">IFERROR(--('Input| Projects'!$AT149="Yes")*_xlfn.SWITCH('Input| Overheads'!$C$50,"Direct costs",'Calc| Overheads Allocation'!E$9*S149,"Internal labour",'Calc| Overheads Allocation'!E$9*S149*'Input| Projects'!$AO149,"DNSP defined",'Calc| Overheads Allocation'!E$79*'Input| Projects'!$AW149,0),0)</f>
        <v>0</v>
      </c>
      <c r="AR149" s="172" cm="1">
        <f t="array" ref="AR149">IFERROR(--('Input| Projects'!$AT149="Yes")*_xlfn.SWITCH('Input| Overheads'!$C$50,"Direct costs",'Calc| Overheads Allocation'!F$9*T149,"Internal labour",'Calc| Overheads Allocation'!F$9*T149*'Input| Projects'!$AO149,"DNSP defined",'Calc| Overheads Allocation'!F$79*'Input| Projects'!$AW149,0),0)</f>
        <v>0</v>
      </c>
      <c r="AS149" s="172" cm="1">
        <f t="array" ref="AS149">IFERROR(--('Input| Projects'!$AT149="Yes")*_xlfn.SWITCH('Input| Overheads'!$C$50,"Direct costs",'Calc| Overheads Allocation'!G$9*U149,"Internal labour",'Calc| Overheads Allocation'!G$9*U149*'Input| Projects'!$AO149,"DNSP defined",'Calc| Overheads Allocation'!G$79*'Input| Projects'!$AW149,0),0)</f>
        <v>0</v>
      </c>
      <c r="AT149" s="172" cm="1">
        <f t="array" ref="AT149">IFERROR(--('Input| Projects'!$AT149="Yes")*_xlfn.SWITCH('Input| Overheads'!$C$50,"Direct costs",'Calc| Overheads Allocation'!H$9*V149,"Internal labour",'Calc| Overheads Allocation'!H$9*V149*'Input| Projects'!$AO149,"DNSP defined",'Calc| Overheads Allocation'!H$79*'Input| Projects'!$AW149,0),0)</f>
        <v>0</v>
      </c>
      <c r="AU149" s="172" cm="1">
        <f t="array" ref="AU149">IFERROR(--('Input| Projects'!$AT149="Yes")*_xlfn.SWITCH('Input| Overheads'!$C$50,"Direct costs",'Calc| Overheads Allocation'!I$9*W149,"Internal labour",'Calc| Overheads Allocation'!I$9*W149*'Input| Projects'!$AO149,"DNSP defined",'Calc| Overheads Allocation'!I$79*'Input| Projects'!$AW149,0),0)</f>
        <v>0</v>
      </c>
      <c r="AV149" s="175"/>
      <c r="AW149" s="172">
        <f t="shared" si="68"/>
        <v>0</v>
      </c>
      <c r="AX149" s="172">
        <f t="shared" si="69"/>
        <v>0</v>
      </c>
      <c r="AY149" s="172">
        <f t="shared" si="70"/>
        <v>0</v>
      </c>
      <c r="AZ149" s="172">
        <f t="shared" si="71"/>
        <v>0</v>
      </c>
      <c r="BA149" s="172">
        <f t="shared" si="72"/>
        <v>0</v>
      </c>
      <c r="BB149" s="172">
        <f t="shared" si="73"/>
        <v>0</v>
      </c>
      <c r="BC149" s="172">
        <f t="shared" si="74"/>
        <v>0</v>
      </c>
      <c r="BD149" s="176"/>
      <c r="BE149" s="172">
        <f t="shared" si="75"/>
        <v>0</v>
      </c>
      <c r="BF149" s="172">
        <f t="shared" si="76"/>
        <v>0</v>
      </c>
      <c r="BG149" s="172">
        <f t="shared" si="77"/>
        <v>0</v>
      </c>
      <c r="BH149" s="172">
        <f t="shared" si="78"/>
        <v>0</v>
      </c>
      <c r="BI149" s="172">
        <f t="shared" si="79"/>
        <v>0</v>
      </c>
      <c r="BJ149" s="172">
        <f t="shared" si="80"/>
        <v>0</v>
      </c>
      <c r="BK149" s="172">
        <f t="shared" si="81"/>
        <v>0</v>
      </c>
      <c r="BL149" s="176"/>
      <c r="BM149" s="172">
        <f t="shared" si="60"/>
        <v>0</v>
      </c>
      <c r="BN149" s="172">
        <f t="shared" si="61"/>
        <v>0</v>
      </c>
      <c r="BO149" s="172">
        <f t="shared" si="62"/>
        <v>0</v>
      </c>
      <c r="BP149" s="172">
        <f t="shared" si="63"/>
        <v>0</v>
      </c>
      <c r="BQ149" s="172">
        <f t="shared" si="64"/>
        <v>0</v>
      </c>
      <c r="BR149" s="172">
        <f t="shared" si="65"/>
        <v>0</v>
      </c>
      <c r="BS149" s="172">
        <f t="shared" si="66"/>
        <v>0</v>
      </c>
      <c r="BT149" s="55"/>
      <c r="BU149" s="158">
        <f>SUMIF('Input| Projects'!$BA$8:$CX$8,RIGHT(BU$9,3),'Input| Projects'!$BA149:$CX149)</f>
        <v>0</v>
      </c>
      <c r="BV149" s="158">
        <f>SUMIF('Input| Projects'!$BA$8:$CX$8,RIGHT(BV$9,3),'Input| Projects'!$BA149:$CX149)</f>
        <v>0</v>
      </c>
      <c r="BW149" s="79" t="str">
        <f t="shared" si="67"/>
        <v/>
      </c>
    </row>
    <row r="150" spans="2:75" x14ac:dyDescent="0.2">
      <c r="B150" s="123">
        <f>IFERROR('Input| Projects'!B150,"")</f>
        <v>141</v>
      </c>
      <c r="C150" s="160" t="str">
        <f>IFERROR(IF('Input| Projects'!C150="","",'Input| Projects'!C150),"")</f>
        <v/>
      </c>
      <c r="D150" s="160" t="str">
        <f>IFERROR(IF('Input| Projects'!D150="","",'Input| Projects'!D150),"")</f>
        <v/>
      </c>
      <c r="E150" s="53"/>
      <c r="F150" s="160" t="str">
        <f>IF(LEN('Input| Projects'!F150)&gt;0,'Input| Projects'!F150,"")</f>
        <v/>
      </c>
      <c r="G150" s="160" t="str">
        <f>IF(LEN('Input| Projects'!G150)&gt;0,'Input| Projects'!G150,"")</f>
        <v/>
      </c>
      <c r="H150" s="10"/>
      <c r="I150" s="194" cm="1">
        <f t="array" ref="I150">IF(LEN($F150)&gt;0,1+IFERROR(SUMPRODUCT(TRANSPOSE('Input| Projects'!$AO150:$AQ150),INDEX('Input| Escalations'!$F$27:$L$29,,MATCH(Q$9,'Input| Escalations'!$F$21:$L$21,0))),0),0)</f>
        <v>0</v>
      </c>
      <c r="J150" s="194" cm="1">
        <f t="array" ref="J150">IF(LEN($F150)&gt;0,1+IFERROR(SUMPRODUCT(TRANSPOSE('Input| Projects'!$AO150:$AQ150),INDEX('Input| Escalations'!$F$27:$L$29,,MATCH(R$9,'Input| Escalations'!$F$21:$L$21,0))),0),0)</f>
        <v>0</v>
      </c>
      <c r="K150" s="194" cm="1">
        <f t="array" ref="K150">IF(LEN($F150)&gt;0,1+IFERROR(SUMPRODUCT(TRANSPOSE('Input| Projects'!$AO150:$AQ150),INDEX('Input| Escalations'!$F$27:$L$29,,MATCH(S$9,'Input| Escalations'!$F$21:$L$21,0))),0),0)</f>
        <v>0</v>
      </c>
      <c r="L150" s="194" cm="1">
        <f t="array" ref="L150">IF(LEN($F150)&gt;0,1+IFERROR(SUMPRODUCT(TRANSPOSE('Input| Projects'!$AO150:$AQ150),INDEX('Input| Escalations'!$F$27:$L$29,,MATCH(T$9,'Input| Escalations'!$F$21:$L$21,0))),0),0)</f>
        <v>0</v>
      </c>
      <c r="M150" s="194" cm="1">
        <f t="array" ref="M150">IF(LEN($F150)&gt;0,1+IFERROR(SUMPRODUCT(TRANSPOSE('Input| Projects'!$AO150:$AQ150),INDEX('Input| Escalations'!$F$27:$L$29,,MATCH(U$9,'Input| Escalations'!$F$21:$L$21,0))),0),0)</f>
        <v>0</v>
      </c>
      <c r="N150" s="194" cm="1">
        <f t="array" ref="N150">IF(LEN($F150)&gt;0,1+IFERROR(SUMPRODUCT(TRANSPOSE('Input| Projects'!$AO150:$AQ150),INDEX('Input| Escalations'!$F$27:$L$29,,MATCH(V$9,'Input| Escalations'!$F$21:$L$21,0))),0),0)</f>
        <v>0</v>
      </c>
      <c r="O150" s="194" cm="1">
        <f t="array" ref="O150">IF(LEN($F150)&gt;0,1+IFERROR(SUMPRODUCT(TRANSPOSE('Input| Projects'!$AO150:$AQ150),INDEX('Input| Escalations'!$F$27:$L$29,,MATCH(W$9,'Input| Escalations'!$F$21:$L$21,0))),0),0)</f>
        <v>0</v>
      </c>
      <c r="P150" s="10"/>
      <c r="Q150" s="172">
        <f>IFERROR(IF(ISNUMBER(FIND("decision",'Input| Setup'!$F$6)),'Input| Projects'!Y150,'Input| Projects'!I150)*'Input| Escalations'!$I$17*I150,0)</f>
        <v>0</v>
      </c>
      <c r="R150" s="172">
        <f>IFERROR(IF(ISNUMBER(FIND("decision",'Input| Setup'!$F$6)),'Input| Projects'!Z150,'Input| Projects'!J150)*'Input| Escalations'!$I$17*J150,0)</f>
        <v>0</v>
      </c>
      <c r="S150" s="172">
        <f>IFERROR(IF(ISNUMBER(FIND("decision",'Input| Setup'!$F$6)),'Input| Projects'!AA150,'Input| Projects'!K150)*'Input| Escalations'!$I$17*K150,0)</f>
        <v>0</v>
      </c>
      <c r="T150" s="172">
        <f>IFERROR(IF(ISNUMBER(FIND("decision",'Input| Setup'!$F$6)),'Input| Projects'!AB150,'Input| Projects'!L150)*'Input| Escalations'!$I$17*L150,0)</f>
        <v>0</v>
      </c>
      <c r="U150" s="172">
        <f>IFERROR(IF(ISNUMBER(FIND("decision",'Input| Setup'!$F$6)),'Input| Projects'!AC150,'Input| Projects'!M150)*'Input| Escalations'!$I$17*M150,0)</f>
        <v>0</v>
      </c>
      <c r="V150" s="172">
        <f>IFERROR(IF(ISNUMBER(FIND("decision",'Input| Setup'!$F$6)),'Input| Projects'!AD150,'Input| Projects'!N150)*'Input| Escalations'!$I$17*N150,0)</f>
        <v>0</v>
      </c>
      <c r="W150" s="172">
        <f>IFERROR(IF(ISNUMBER(FIND("decision",'Input| Setup'!$F$6)),'Input| Projects'!AE150,'Input| Projects'!O150)*'Input| Escalations'!$I$17*O150,0)</f>
        <v>0</v>
      </c>
      <c r="X150" s="175"/>
      <c r="Y150" s="172">
        <f>IF(ISNUMBER(FIND("decision",'Input| Setup'!$F$6)),'Input| Projects'!AG150,'Input| Projects'!Q150)*I150*'Input| Escalations'!$I$17</f>
        <v>0</v>
      </c>
      <c r="Z150" s="172">
        <f>IF(ISNUMBER(FIND("decision",'Input| Setup'!$F$6)),'Input| Projects'!AH150,'Input| Projects'!R150)*J150*'Input| Escalations'!$I$17</f>
        <v>0</v>
      </c>
      <c r="AA150" s="172">
        <f>IF(ISNUMBER(FIND("decision",'Input| Setup'!$F$6)),'Input| Projects'!AI150,'Input| Projects'!S150)*K150*'Input| Escalations'!$I$17</f>
        <v>0</v>
      </c>
      <c r="AB150" s="172">
        <f>IF(ISNUMBER(FIND("decision",'Input| Setup'!$F$6)),'Input| Projects'!AJ150,'Input| Projects'!T150)*L150*'Input| Escalations'!$I$17</f>
        <v>0</v>
      </c>
      <c r="AC150" s="172">
        <f>IF(ISNUMBER(FIND("decision",'Input| Setup'!$F$6)),'Input| Projects'!AK150,'Input| Projects'!U150)*M150*'Input| Escalations'!$I$17</f>
        <v>0</v>
      </c>
      <c r="AD150" s="172">
        <f>IF(ISNUMBER(FIND("decision",'Input| Setup'!$F$6)),'Input| Projects'!AL150,'Input| Projects'!V150)*N150*'Input| Escalations'!$I$17</f>
        <v>0</v>
      </c>
      <c r="AE150" s="172">
        <f>IF(ISNUMBER(FIND("decision",'Input| Setup'!$F$6)),'Input| Projects'!AM150,'Input| Projects'!W150)*O150*'Input| Escalations'!$I$17</f>
        <v>0</v>
      </c>
      <c r="AF150" s="175"/>
      <c r="AG150" s="172" cm="1">
        <f t="array" ref="AG150">IFERROR(--('Input| Projects'!$AS150="Yes")*_xlfn.SWITCH('Input| Overheads'!$C$50,"Direct costs",'Calc| Overheads Allocation'!C$8*Q150,"Internal labour",'Calc| Overheads Allocation'!C$8*Q150*'Input| Projects'!$AO150,"DNSP defined",'Calc| Overheads Allocation'!C$78*'Input| Projects'!$AV150,0),0)</f>
        <v>0</v>
      </c>
      <c r="AH150" s="172" cm="1">
        <f t="array" ref="AH150">IFERROR(--('Input| Projects'!$AS150="Yes")*_xlfn.SWITCH('Input| Overheads'!$C$50,"Direct costs",'Calc| Overheads Allocation'!D$8*R150,"Internal labour",'Calc| Overheads Allocation'!D$8*R150*'Input| Projects'!$AO150,"DNSP defined",'Calc| Overheads Allocation'!D$78*'Input| Projects'!$AV150,0),0)</f>
        <v>0</v>
      </c>
      <c r="AI150" s="172" cm="1">
        <f t="array" ref="AI150">IFERROR(--('Input| Projects'!$AS150="Yes")*_xlfn.SWITCH('Input| Overheads'!$C$50,"Direct costs",'Calc| Overheads Allocation'!E$8*S150,"Internal labour",'Calc| Overheads Allocation'!E$8*S150*'Input| Projects'!$AO150,"DNSP defined",'Calc| Overheads Allocation'!E$78*'Input| Projects'!$AV150,0),0)</f>
        <v>0</v>
      </c>
      <c r="AJ150" s="172" cm="1">
        <f t="array" ref="AJ150">IFERROR(--('Input| Projects'!$AS150="Yes")*_xlfn.SWITCH('Input| Overheads'!$C$50,"Direct costs",'Calc| Overheads Allocation'!F$8*T150,"Internal labour",'Calc| Overheads Allocation'!F$8*T150*'Input| Projects'!$AO150,"DNSP defined",'Calc| Overheads Allocation'!F$78*'Input| Projects'!$AV150,0),0)</f>
        <v>0</v>
      </c>
      <c r="AK150" s="172" cm="1">
        <f t="array" ref="AK150">IFERROR(--('Input| Projects'!$AS150="Yes")*_xlfn.SWITCH('Input| Overheads'!$C$50,"Direct costs",'Calc| Overheads Allocation'!G$8*U150,"Internal labour",'Calc| Overheads Allocation'!G$8*U150*'Input| Projects'!$AO150,"DNSP defined",'Calc| Overheads Allocation'!G$78*'Input| Projects'!$AV150,0),0)</f>
        <v>0</v>
      </c>
      <c r="AL150" s="172" cm="1">
        <f t="array" ref="AL150">IFERROR(--('Input| Projects'!$AS150="Yes")*_xlfn.SWITCH('Input| Overheads'!$C$50,"Direct costs",'Calc| Overheads Allocation'!H$8*V150,"Internal labour",'Calc| Overheads Allocation'!H$8*V150*'Input| Projects'!$AO150,"DNSP defined",'Calc| Overheads Allocation'!H$78*'Input| Projects'!$AV150,0),0)</f>
        <v>0</v>
      </c>
      <c r="AM150" s="172" cm="1">
        <f t="array" ref="AM150">IFERROR(--('Input| Projects'!$AS150="Yes")*_xlfn.SWITCH('Input| Overheads'!$C$50,"Direct costs",'Calc| Overheads Allocation'!I$8*W150,"Internal labour",'Calc| Overheads Allocation'!I$8*W150*'Input| Projects'!$AO150,"DNSP defined",'Calc| Overheads Allocation'!I$78*'Input| Projects'!$AV150,0),0)</f>
        <v>0</v>
      </c>
      <c r="AN150" s="175"/>
      <c r="AO150" s="172" cm="1">
        <f t="array" ref="AO150">IFERROR(--('Input| Projects'!$AT150="Yes")*_xlfn.SWITCH('Input| Overheads'!$C$50,"Direct costs",'Calc| Overheads Allocation'!C$9*Q150,"Internal labour",'Calc| Overheads Allocation'!C$9*Q150*'Input| Projects'!$AO150,"DNSP defined",'Calc| Overheads Allocation'!C$79*'Input| Projects'!$AW150,0),0)</f>
        <v>0</v>
      </c>
      <c r="AP150" s="172" cm="1">
        <f t="array" ref="AP150">IFERROR(--('Input| Projects'!$AT150="Yes")*_xlfn.SWITCH('Input| Overheads'!$C$50,"Direct costs",'Calc| Overheads Allocation'!D$9*R150,"Internal labour",'Calc| Overheads Allocation'!D$9*R150*'Input| Projects'!$AO150,"DNSP defined",'Calc| Overheads Allocation'!D$79*'Input| Projects'!$AW150,0),0)</f>
        <v>0</v>
      </c>
      <c r="AQ150" s="172" cm="1">
        <f t="array" ref="AQ150">IFERROR(--('Input| Projects'!$AT150="Yes")*_xlfn.SWITCH('Input| Overheads'!$C$50,"Direct costs",'Calc| Overheads Allocation'!E$9*S150,"Internal labour",'Calc| Overheads Allocation'!E$9*S150*'Input| Projects'!$AO150,"DNSP defined",'Calc| Overheads Allocation'!E$79*'Input| Projects'!$AW150,0),0)</f>
        <v>0</v>
      </c>
      <c r="AR150" s="172" cm="1">
        <f t="array" ref="AR150">IFERROR(--('Input| Projects'!$AT150="Yes")*_xlfn.SWITCH('Input| Overheads'!$C$50,"Direct costs",'Calc| Overheads Allocation'!F$9*T150,"Internal labour",'Calc| Overheads Allocation'!F$9*T150*'Input| Projects'!$AO150,"DNSP defined",'Calc| Overheads Allocation'!F$79*'Input| Projects'!$AW150,0),0)</f>
        <v>0</v>
      </c>
      <c r="AS150" s="172" cm="1">
        <f t="array" ref="AS150">IFERROR(--('Input| Projects'!$AT150="Yes")*_xlfn.SWITCH('Input| Overheads'!$C$50,"Direct costs",'Calc| Overheads Allocation'!G$9*U150,"Internal labour",'Calc| Overheads Allocation'!G$9*U150*'Input| Projects'!$AO150,"DNSP defined",'Calc| Overheads Allocation'!G$79*'Input| Projects'!$AW150,0),0)</f>
        <v>0</v>
      </c>
      <c r="AT150" s="172" cm="1">
        <f t="array" ref="AT150">IFERROR(--('Input| Projects'!$AT150="Yes")*_xlfn.SWITCH('Input| Overheads'!$C$50,"Direct costs",'Calc| Overheads Allocation'!H$9*V150,"Internal labour",'Calc| Overheads Allocation'!H$9*V150*'Input| Projects'!$AO150,"DNSP defined",'Calc| Overheads Allocation'!H$79*'Input| Projects'!$AW150,0),0)</f>
        <v>0</v>
      </c>
      <c r="AU150" s="172" cm="1">
        <f t="array" ref="AU150">IFERROR(--('Input| Projects'!$AT150="Yes")*_xlfn.SWITCH('Input| Overheads'!$C$50,"Direct costs",'Calc| Overheads Allocation'!I$9*W150,"Internal labour",'Calc| Overheads Allocation'!I$9*W150*'Input| Projects'!$AO150,"DNSP defined",'Calc| Overheads Allocation'!I$79*'Input| Projects'!$AW150,0),0)</f>
        <v>0</v>
      </c>
      <c r="AV150" s="175"/>
      <c r="AW150" s="172">
        <f t="shared" si="68"/>
        <v>0</v>
      </c>
      <c r="AX150" s="172">
        <f t="shared" si="69"/>
        <v>0</v>
      </c>
      <c r="AY150" s="172">
        <f t="shared" si="70"/>
        <v>0</v>
      </c>
      <c r="AZ150" s="172">
        <f t="shared" si="71"/>
        <v>0</v>
      </c>
      <c r="BA150" s="172">
        <f t="shared" si="72"/>
        <v>0</v>
      </c>
      <c r="BB150" s="172">
        <f t="shared" si="73"/>
        <v>0</v>
      </c>
      <c r="BC150" s="172">
        <f t="shared" si="74"/>
        <v>0</v>
      </c>
      <c r="BD150" s="176"/>
      <c r="BE150" s="172">
        <f t="shared" si="75"/>
        <v>0</v>
      </c>
      <c r="BF150" s="172">
        <f t="shared" si="76"/>
        <v>0</v>
      </c>
      <c r="BG150" s="172">
        <f t="shared" si="77"/>
        <v>0</v>
      </c>
      <c r="BH150" s="172">
        <f t="shared" si="78"/>
        <v>0</v>
      </c>
      <c r="BI150" s="172">
        <f t="shared" si="79"/>
        <v>0</v>
      </c>
      <c r="BJ150" s="172">
        <f t="shared" si="80"/>
        <v>0</v>
      </c>
      <c r="BK150" s="172">
        <f t="shared" si="81"/>
        <v>0</v>
      </c>
      <c r="BL150" s="176"/>
      <c r="BM150" s="172">
        <f t="shared" si="60"/>
        <v>0</v>
      </c>
      <c r="BN150" s="172">
        <f t="shared" si="61"/>
        <v>0</v>
      </c>
      <c r="BO150" s="172">
        <f t="shared" si="62"/>
        <v>0</v>
      </c>
      <c r="BP150" s="172">
        <f t="shared" si="63"/>
        <v>0</v>
      </c>
      <c r="BQ150" s="172">
        <f t="shared" si="64"/>
        <v>0</v>
      </c>
      <c r="BR150" s="172">
        <f t="shared" si="65"/>
        <v>0</v>
      </c>
      <c r="BS150" s="172">
        <f t="shared" si="66"/>
        <v>0</v>
      </c>
      <c r="BT150" s="55"/>
      <c r="BU150" s="158">
        <f>SUMIF('Input| Projects'!$BA$8:$CX$8,RIGHT(BU$9,3),'Input| Projects'!$BA150:$CX150)</f>
        <v>0</v>
      </c>
      <c r="BV150" s="158">
        <f>SUMIF('Input| Projects'!$BA$8:$CX$8,RIGHT(BV$9,3),'Input| Projects'!$BA150:$CX150)</f>
        <v>0</v>
      </c>
      <c r="BW150" s="79" t="str">
        <f t="shared" si="67"/>
        <v/>
      </c>
    </row>
    <row r="151" spans="2:75" x14ac:dyDescent="0.2">
      <c r="B151" s="123">
        <f>IFERROR('Input| Projects'!B151,"")</f>
        <v>142</v>
      </c>
      <c r="C151" s="160" t="str">
        <f>IFERROR(IF('Input| Projects'!C151="","",'Input| Projects'!C151),"")</f>
        <v/>
      </c>
      <c r="D151" s="160" t="str">
        <f>IFERROR(IF('Input| Projects'!D151="","",'Input| Projects'!D151),"")</f>
        <v/>
      </c>
      <c r="E151" s="53"/>
      <c r="F151" s="160" t="str">
        <f>IF(LEN('Input| Projects'!F151)&gt;0,'Input| Projects'!F151,"")</f>
        <v/>
      </c>
      <c r="G151" s="160" t="str">
        <f>IF(LEN('Input| Projects'!G151)&gt;0,'Input| Projects'!G151,"")</f>
        <v/>
      </c>
      <c r="H151" s="10"/>
      <c r="I151" s="194" cm="1">
        <f t="array" ref="I151">IF(LEN($F151)&gt;0,1+IFERROR(SUMPRODUCT(TRANSPOSE('Input| Projects'!$AO151:$AQ151),INDEX('Input| Escalations'!$F$27:$L$29,,MATCH(Q$9,'Input| Escalations'!$F$21:$L$21,0))),0),0)</f>
        <v>0</v>
      </c>
      <c r="J151" s="194" cm="1">
        <f t="array" ref="J151">IF(LEN($F151)&gt;0,1+IFERROR(SUMPRODUCT(TRANSPOSE('Input| Projects'!$AO151:$AQ151),INDEX('Input| Escalations'!$F$27:$L$29,,MATCH(R$9,'Input| Escalations'!$F$21:$L$21,0))),0),0)</f>
        <v>0</v>
      </c>
      <c r="K151" s="194" cm="1">
        <f t="array" ref="K151">IF(LEN($F151)&gt;0,1+IFERROR(SUMPRODUCT(TRANSPOSE('Input| Projects'!$AO151:$AQ151),INDEX('Input| Escalations'!$F$27:$L$29,,MATCH(S$9,'Input| Escalations'!$F$21:$L$21,0))),0),0)</f>
        <v>0</v>
      </c>
      <c r="L151" s="194" cm="1">
        <f t="array" ref="L151">IF(LEN($F151)&gt;0,1+IFERROR(SUMPRODUCT(TRANSPOSE('Input| Projects'!$AO151:$AQ151),INDEX('Input| Escalations'!$F$27:$L$29,,MATCH(T$9,'Input| Escalations'!$F$21:$L$21,0))),0),0)</f>
        <v>0</v>
      </c>
      <c r="M151" s="194" cm="1">
        <f t="array" ref="M151">IF(LEN($F151)&gt;0,1+IFERROR(SUMPRODUCT(TRANSPOSE('Input| Projects'!$AO151:$AQ151),INDEX('Input| Escalations'!$F$27:$L$29,,MATCH(U$9,'Input| Escalations'!$F$21:$L$21,0))),0),0)</f>
        <v>0</v>
      </c>
      <c r="N151" s="194" cm="1">
        <f t="array" ref="N151">IF(LEN($F151)&gt;0,1+IFERROR(SUMPRODUCT(TRANSPOSE('Input| Projects'!$AO151:$AQ151),INDEX('Input| Escalations'!$F$27:$L$29,,MATCH(V$9,'Input| Escalations'!$F$21:$L$21,0))),0),0)</f>
        <v>0</v>
      </c>
      <c r="O151" s="194" cm="1">
        <f t="array" ref="O151">IF(LEN($F151)&gt;0,1+IFERROR(SUMPRODUCT(TRANSPOSE('Input| Projects'!$AO151:$AQ151),INDEX('Input| Escalations'!$F$27:$L$29,,MATCH(W$9,'Input| Escalations'!$F$21:$L$21,0))),0),0)</f>
        <v>0</v>
      </c>
      <c r="P151" s="10"/>
      <c r="Q151" s="172">
        <f>IFERROR(IF(ISNUMBER(FIND("decision",'Input| Setup'!$F$6)),'Input| Projects'!Y151,'Input| Projects'!I151)*'Input| Escalations'!$I$17*I151,0)</f>
        <v>0</v>
      </c>
      <c r="R151" s="172">
        <f>IFERROR(IF(ISNUMBER(FIND("decision",'Input| Setup'!$F$6)),'Input| Projects'!Z151,'Input| Projects'!J151)*'Input| Escalations'!$I$17*J151,0)</f>
        <v>0</v>
      </c>
      <c r="S151" s="172">
        <f>IFERROR(IF(ISNUMBER(FIND("decision",'Input| Setup'!$F$6)),'Input| Projects'!AA151,'Input| Projects'!K151)*'Input| Escalations'!$I$17*K151,0)</f>
        <v>0</v>
      </c>
      <c r="T151" s="172">
        <f>IFERROR(IF(ISNUMBER(FIND("decision",'Input| Setup'!$F$6)),'Input| Projects'!AB151,'Input| Projects'!L151)*'Input| Escalations'!$I$17*L151,0)</f>
        <v>0</v>
      </c>
      <c r="U151" s="172">
        <f>IFERROR(IF(ISNUMBER(FIND("decision",'Input| Setup'!$F$6)),'Input| Projects'!AC151,'Input| Projects'!M151)*'Input| Escalations'!$I$17*M151,0)</f>
        <v>0</v>
      </c>
      <c r="V151" s="172">
        <f>IFERROR(IF(ISNUMBER(FIND("decision",'Input| Setup'!$F$6)),'Input| Projects'!AD151,'Input| Projects'!N151)*'Input| Escalations'!$I$17*N151,0)</f>
        <v>0</v>
      </c>
      <c r="W151" s="172">
        <f>IFERROR(IF(ISNUMBER(FIND("decision",'Input| Setup'!$F$6)),'Input| Projects'!AE151,'Input| Projects'!O151)*'Input| Escalations'!$I$17*O151,0)</f>
        <v>0</v>
      </c>
      <c r="X151" s="175"/>
      <c r="Y151" s="172">
        <f>IF(ISNUMBER(FIND("decision",'Input| Setup'!$F$6)),'Input| Projects'!AG151,'Input| Projects'!Q151)*I151*'Input| Escalations'!$I$17</f>
        <v>0</v>
      </c>
      <c r="Z151" s="172">
        <f>IF(ISNUMBER(FIND("decision",'Input| Setup'!$F$6)),'Input| Projects'!AH151,'Input| Projects'!R151)*J151*'Input| Escalations'!$I$17</f>
        <v>0</v>
      </c>
      <c r="AA151" s="172">
        <f>IF(ISNUMBER(FIND("decision",'Input| Setup'!$F$6)),'Input| Projects'!AI151,'Input| Projects'!S151)*K151*'Input| Escalations'!$I$17</f>
        <v>0</v>
      </c>
      <c r="AB151" s="172">
        <f>IF(ISNUMBER(FIND("decision",'Input| Setup'!$F$6)),'Input| Projects'!AJ151,'Input| Projects'!T151)*L151*'Input| Escalations'!$I$17</f>
        <v>0</v>
      </c>
      <c r="AC151" s="172">
        <f>IF(ISNUMBER(FIND("decision",'Input| Setup'!$F$6)),'Input| Projects'!AK151,'Input| Projects'!U151)*M151*'Input| Escalations'!$I$17</f>
        <v>0</v>
      </c>
      <c r="AD151" s="172">
        <f>IF(ISNUMBER(FIND("decision",'Input| Setup'!$F$6)),'Input| Projects'!AL151,'Input| Projects'!V151)*N151*'Input| Escalations'!$I$17</f>
        <v>0</v>
      </c>
      <c r="AE151" s="172">
        <f>IF(ISNUMBER(FIND("decision",'Input| Setup'!$F$6)),'Input| Projects'!AM151,'Input| Projects'!W151)*O151*'Input| Escalations'!$I$17</f>
        <v>0</v>
      </c>
      <c r="AF151" s="175"/>
      <c r="AG151" s="172" cm="1">
        <f t="array" ref="AG151">IFERROR(--('Input| Projects'!$AS151="Yes")*_xlfn.SWITCH('Input| Overheads'!$C$50,"Direct costs",'Calc| Overheads Allocation'!C$8*Q151,"Internal labour",'Calc| Overheads Allocation'!C$8*Q151*'Input| Projects'!$AO151,"DNSP defined",'Calc| Overheads Allocation'!C$78*'Input| Projects'!$AV151,0),0)</f>
        <v>0</v>
      </c>
      <c r="AH151" s="172" cm="1">
        <f t="array" ref="AH151">IFERROR(--('Input| Projects'!$AS151="Yes")*_xlfn.SWITCH('Input| Overheads'!$C$50,"Direct costs",'Calc| Overheads Allocation'!D$8*R151,"Internal labour",'Calc| Overheads Allocation'!D$8*R151*'Input| Projects'!$AO151,"DNSP defined",'Calc| Overheads Allocation'!D$78*'Input| Projects'!$AV151,0),0)</f>
        <v>0</v>
      </c>
      <c r="AI151" s="172" cm="1">
        <f t="array" ref="AI151">IFERROR(--('Input| Projects'!$AS151="Yes")*_xlfn.SWITCH('Input| Overheads'!$C$50,"Direct costs",'Calc| Overheads Allocation'!E$8*S151,"Internal labour",'Calc| Overheads Allocation'!E$8*S151*'Input| Projects'!$AO151,"DNSP defined",'Calc| Overheads Allocation'!E$78*'Input| Projects'!$AV151,0),0)</f>
        <v>0</v>
      </c>
      <c r="AJ151" s="172" cm="1">
        <f t="array" ref="AJ151">IFERROR(--('Input| Projects'!$AS151="Yes")*_xlfn.SWITCH('Input| Overheads'!$C$50,"Direct costs",'Calc| Overheads Allocation'!F$8*T151,"Internal labour",'Calc| Overheads Allocation'!F$8*T151*'Input| Projects'!$AO151,"DNSP defined",'Calc| Overheads Allocation'!F$78*'Input| Projects'!$AV151,0),0)</f>
        <v>0</v>
      </c>
      <c r="AK151" s="172" cm="1">
        <f t="array" ref="AK151">IFERROR(--('Input| Projects'!$AS151="Yes")*_xlfn.SWITCH('Input| Overheads'!$C$50,"Direct costs",'Calc| Overheads Allocation'!G$8*U151,"Internal labour",'Calc| Overheads Allocation'!G$8*U151*'Input| Projects'!$AO151,"DNSP defined",'Calc| Overheads Allocation'!G$78*'Input| Projects'!$AV151,0),0)</f>
        <v>0</v>
      </c>
      <c r="AL151" s="172" cm="1">
        <f t="array" ref="AL151">IFERROR(--('Input| Projects'!$AS151="Yes")*_xlfn.SWITCH('Input| Overheads'!$C$50,"Direct costs",'Calc| Overheads Allocation'!H$8*V151,"Internal labour",'Calc| Overheads Allocation'!H$8*V151*'Input| Projects'!$AO151,"DNSP defined",'Calc| Overheads Allocation'!H$78*'Input| Projects'!$AV151,0),0)</f>
        <v>0</v>
      </c>
      <c r="AM151" s="172" cm="1">
        <f t="array" ref="AM151">IFERROR(--('Input| Projects'!$AS151="Yes")*_xlfn.SWITCH('Input| Overheads'!$C$50,"Direct costs",'Calc| Overheads Allocation'!I$8*W151,"Internal labour",'Calc| Overheads Allocation'!I$8*W151*'Input| Projects'!$AO151,"DNSP defined",'Calc| Overheads Allocation'!I$78*'Input| Projects'!$AV151,0),0)</f>
        <v>0</v>
      </c>
      <c r="AN151" s="175"/>
      <c r="AO151" s="172" cm="1">
        <f t="array" ref="AO151">IFERROR(--('Input| Projects'!$AT151="Yes")*_xlfn.SWITCH('Input| Overheads'!$C$50,"Direct costs",'Calc| Overheads Allocation'!C$9*Q151,"Internal labour",'Calc| Overheads Allocation'!C$9*Q151*'Input| Projects'!$AO151,"DNSP defined",'Calc| Overheads Allocation'!C$79*'Input| Projects'!$AW151,0),0)</f>
        <v>0</v>
      </c>
      <c r="AP151" s="172" cm="1">
        <f t="array" ref="AP151">IFERROR(--('Input| Projects'!$AT151="Yes")*_xlfn.SWITCH('Input| Overheads'!$C$50,"Direct costs",'Calc| Overheads Allocation'!D$9*R151,"Internal labour",'Calc| Overheads Allocation'!D$9*R151*'Input| Projects'!$AO151,"DNSP defined",'Calc| Overheads Allocation'!D$79*'Input| Projects'!$AW151,0),0)</f>
        <v>0</v>
      </c>
      <c r="AQ151" s="172" cm="1">
        <f t="array" ref="AQ151">IFERROR(--('Input| Projects'!$AT151="Yes")*_xlfn.SWITCH('Input| Overheads'!$C$50,"Direct costs",'Calc| Overheads Allocation'!E$9*S151,"Internal labour",'Calc| Overheads Allocation'!E$9*S151*'Input| Projects'!$AO151,"DNSP defined",'Calc| Overheads Allocation'!E$79*'Input| Projects'!$AW151,0),0)</f>
        <v>0</v>
      </c>
      <c r="AR151" s="172" cm="1">
        <f t="array" ref="AR151">IFERROR(--('Input| Projects'!$AT151="Yes")*_xlfn.SWITCH('Input| Overheads'!$C$50,"Direct costs",'Calc| Overheads Allocation'!F$9*T151,"Internal labour",'Calc| Overheads Allocation'!F$9*T151*'Input| Projects'!$AO151,"DNSP defined",'Calc| Overheads Allocation'!F$79*'Input| Projects'!$AW151,0),0)</f>
        <v>0</v>
      </c>
      <c r="AS151" s="172" cm="1">
        <f t="array" ref="AS151">IFERROR(--('Input| Projects'!$AT151="Yes")*_xlfn.SWITCH('Input| Overheads'!$C$50,"Direct costs",'Calc| Overheads Allocation'!G$9*U151,"Internal labour",'Calc| Overheads Allocation'!G$9*U151*'Input| Projects'!$AO151,"DNSP defined",'Calc| Overheads Allocation'!G$79*'Input| Projects'!$AW151,0),0)</f>
        <v>0</v>
      </c>
      <c r="AT151" s="172" cm="1">
        <f t="array" ref="AT151">IFERROR(--('Input| Projects'!$AT151="Yes")*_xlfn.SWITCH('Input| Overheads'!$C$50,"Direct costs",'Calc| Overheads Allocation'!H$9*V151,"Internal labour",'Calc| Overheads Allocation'!H$9*V151*'Input| Projects'!$AO151,"DNSP defined",'Calc| Overheads Allocation'!H$79*'Input| Projects'!$AW151,0),0)</f>
        <v>0</v>
      </c>
      <c r="AU151" s="172" cm="1">
        <f t="array" ref="AU151">IFERROR(--('Input| Projects'!$AT151="Yes")*_xlfn.SWITCH('Input| Overheads'!$C$50,"Direct costs",'Calc| Overheads Allocation'!I$9*W151,"Internal labour",'Calc| Overheads Allocation'!I$9*W151*'Input| Projects'!$AO151,"DNSP defined",'Calc| Overheads Allocation'!I$79*'Input| Projects'!$AW151,0),0)</f>
        <v>0</v>
      </c>
      <c r="AV151" s="175"/>
      <c r="AW151" s="172">
        <f t="shared" si="68"/>
        <v>0</v>
      </c>
      <c r="AX151" s="172">
        <f t="shared" si="69"/>
        <v>0</v>
      </c>
      <c r="AY151" s="172">
        <f t="shared" si="70"/>
        <v>0</v>
      </c>
      <c r="AZ151" s="172">
        <f t="shared" si="71"/>
        <v>0</v>
      </c>
      <c r="BA151" s="172">
        <f t="shared" si="72"/>
        <v>0</v>
      </c>
      <c r="BB151" s="172">
        <f t="shared" si="73"/>
        <v>0</v>
      </c>
      <c r="BC151" s="172">
        <f t="shared" si="74"/>
        <v>0</v>
      </c>
      <c r="BD151" s="176"/>
      <c r="BE151" s="172">
        <f t="shared" si="75"/>
        <v>0</v>
      </c>
      <c r="BF151" s="172">
        <f t="shared" si="76"/>
        <v>0</v>
      </c>
      <c r="BG151" s="172">
        <f t="shared" si="77"/>
        <v>0</v>
      </c>
      <c r="BH151" s="172">
        <f t="shared" si="78"/>
        <v>0</v>
      </c>
      <c r="BI151" s="172">
        <f t="shared" si="79"/>
        <v>0</v>
      </c>
      <c r="BJ151" s="172">
        <f t="shared" si="80"/>
        <v>0</v>
      </c>
      <c r="BK151" s="172">
        <f t="shared" si="81"/>
        <v>0</v>
      </c>
      <c r="BL151" s="176"/>
      <c r="BM151" s="172">
        <f t="shared" si="60"/>
        <v>0</v>
      </c>
      <c r="BN151" s="172">
        <f t="shared" si="61"/>
        <v>0</v>
      </c>
      <c r="BO151" s="172">
        <f t="shared" si="62"/>
        <v>0</v>
      </c>
      <c r="BP151" s="172">
        <f t="shared" si="63"/>
        <v>0</v>
      </c>
      <c r="BQ151" s="172">
        <f t="shared" si="64"/>
        <v>0</v>
      </c>
      <c r="BR151" s="172">
        <f t="shared" si="65"/>
        <v>0</v>
      </c>
      <c r="BS151" s="172">
        <f t="shared" si="66"/>
        <v>0</v>
      </c>
      <c r="BT151" s="55"/>
      <c r="BU151" s="158">
        <f>SUMIF('Input| Projects'!$BA$8:$CX$8,RIGHT(BU$9,3),'Input| Projects'!$BA151:$CX151)</f>
        <v>0</v>
      </c>
      <c r="BV151" s="158">
        <f>SUMIF('Input| Projects'!$BA$8:$CX$8,RIGHT(BV$9,3),'Input| Projects'!$BA151:$CX151)</f>
        <v>0</v>
      </c>
      <c r="BW151" s="79" t="str">
        <f t="shared" si="67"/>
        <v/>
      </c>
    </row>
    <row r="152" spans="2:75" x14ac:dyDescent="0.2">
      <c r="B152" s="123">
        <f>IFERROR('Input| Projects'!B152,"")</f>
        <v>143</v>
      </c>
      <c r="C152" s="160" t="str">
        <f>IFERROR(IF('Input| Projects'!C152="","",'Input| Projects'!C152),"")</f>
        <v/>
      </c>
      <c r="D152" s="160" t="str">
        <f>IFERROR(IF('Input| Projects'!D152="","",'Input| Projects'!D152),"")</f>
        <v/>
      </c>
      <c r="E152" s="53"/>
      <c r="F152" s="160" t="str">
        <f>IF(LEN('Input| Projects'!F152)&gt;0,'Input| Projects'!F152,"")</f>
        <v/>
      </c>
      <c r="G152" s="160" t="str">
        <f>IF(LEN('Input| Projects'!G152)&gt;0,'Input| Projects'!G152,"")</f>
        <v/>
      </c>
      <c r="H152" s="10"/>
      <c r="I152" s="194" cm="1">
        <f t="array" ref="I152">IF(LEN($F152)&gt;0,1+IFERROR(SUMPRODUCT(TRANSPOSE('Input| Projects'!$AO152:$AQ152),INDEX('Input| Escalations'!$F$27:$L$29,,MATCH(Q$9,'Input| Escalations'!$F$21:$L$21,0))),0),0)</f>
        <v>0</v>
      </c>
      <c r="J152" s="194" cm="1">
        <f t="array" ref="J152">IF(LEN($F152)&gt;0,1+IFERROR(SUMPRODUCT(TRANSPOSE('Input| Projects'!$AO152:$AQ152),INDEX('Input| Escalations'!$F$27:$L$29,,MATCH(R$9,'Input| Escalations'!$F$21:$L$21,0))),0),0)</f>
        <v>0</v>
      </c>
      <c r="K152" s="194" cm="1">
        <f t="array" ref="K152">IF(LEN($F152)&gt;0,1+IFERROR(SUMPRODUCT(TRANSPOSE('Input| Projects'!$AO152:$AQ152),INDEX('Input| Escalations'!$F$27:$L$29,,MATCH(S$9,'Input| Escalations'!$F$21:$L$21,0))),0),0)</f>
        <v>0</v>
      </c>
      <c r="L152" s="194" cm="1">
        <f t="array" ref="L152">IF(LEN($F152)&gt;0,1+IFERROR(SUMPRODUCT(TRANSPOSE('Input| Projects'!$AO152:$AQ152),INDEX('Input| Escalations'!$F$27:$L$29,,MATCH(T$9,'Input| Escalations'!$F$21:$L$21,0))),0),0)</f>
        <v>0</v>
      </c>
      <c r="M152" s="194" cm="1">
        <f t="array" ref="M152">IF(LEN($F152)&gt;0,1+IFERROR(SUMPRODUCT(TRANSPOSE('Input| Projects'!$AO152:$AQ152),INDEX('Input| Escalations'!$F$27:$L$29,,MATCH(U$9,'Input| Escalations'!$F$21:$L$21,0))),0),0)</f>
        <v>0</v>
      </c>
      <c r="N152" s="194" cm="1">
        <f t="array" ref="N152">IF(LEN($F152)&gt;0,1+IFERROR(SUMPRODUCT(TRANSPOSE('Input| Projects'!$AO152:$AQ152),INDEX('Input| Escalations'!$F$27:$L$29,,MATCH(V$9,'Input| Escalations'!$F$21:$L$21,0))),0),0)</f>
        <v>0</v>
      </c>
      <c r="O152" s="194" cm="1">
        <f t="array" ref="O152">IF(LEN($F152)&gt;0,1+IFERROR(SUMPRODUCT(TRANSPOSE('Input| Projects'!$AO152:$AQ152),INDEX('Input| Escalations'!$F$27:$L$29,,MATCH(W$9,'Input| Escalations'!$F$21:$L$21,0))),0),0)</f>
        <v>0</v>
      </c>
      <c r="P152" s="10"/>
      <c r="Q152" s="172">
        <f>IFERROR(IF(ISNUMBER(FIND("decision",'Input| Setup'!$F$6)),'Input| Projects'!Y152,'Input| Projects'!I152)*'Input| Escalations'!$I$17*I152,0)</f>
        <v>0</v>
      </c>
      <c r="R152" s="172">
        <f>IFERROR(IF(ISNUMBER(FIND("decision",'Input| Setup'!$F$6)),'Input| Projects'!Z152,'Input| Projects'!J152)*'Input| Escalations'!$I$17*J152,0)</f>
        <v>0</v>
      </c>
      <c r="S152" s="172">
        <f>IFERROR(IF(ISNUMBER(FIND("decision",'Input| Setup'!$F$6)),'Input| Projects'!AA152,'Input| Projects'!K152)*'Input| Escalations'!$I$17*K152,0)</f>
        <v>0</v>
      </c>
      <c r="T152" s="172">
        <f>IFERROR(IF(ISNUMBER(FIND("decision",'Input| Setup'!$F$6)),'Input| Projects'!AB152,'Input| Projects'!L152)*'Input| Escalations'!$I$17*L152,0)</f>
        <v>0</v>
      </c>
      <c r="U152" s="172">
        <f>IFERROR(IF(ISNUMBER(FIND("decision",'Input| Setup'!$F$6)),'Input| Projects'!AC152,'Input| Projects'!M152)*'Input| Escalations'!$I$17*M152,0)</f>
        <v>0</v>
      </c>
      <c r="V152" s="172">
        <f>IFERROR(IF(ISNUMBER(FIND("decision",'Input| Setup'!$F$6)),'Input| Projects'!AD152,'Input| Projects'!N152)*'Input| Escalations'!$I$17*N152,0)</f>
        <v>0</v>
      </c>
      <c r="W152" s="172">
        <f>IFERROR(IF(ISNUMBER(FIND("decision",'Input| Setup'!$F$6)),'Input| Projects'!AE152,'Input| Projects'!O152)*'Input| Escalations'!$I$17*O152,0)</f>
        <v>0</v>
      </c>
      <c r="X152" s="175"/>
      <c r="Y152" s="172">
        <f>IF(ISNUMBER(FIND("decision",'Input| Setup'!$F$6)),'Input| Projects'!AG152,'Input| Projects'!Q152)*I152*'Input| Escalations'!$I$17</f>
        <v>0</v>
      </c>
      <c r="Z152" s="172">
        <f>IF(ISNUMBER(FIND("decision",'Input| Setup'!$F$6)),'Input| Projects'!AH152,'Input| Projects'!R152)*J152*'Input| Escalations'!$I$17</f>
        <v>0</v>
      </c>
      <c r="AA152" s="172">
        <f>IF(ISNUMBER(FIND("decision",'Input| Setup'!$F$6)),'Input| Projects'!AI152,'Input| Projects'!S152)*K152*'Input| Escalations'!$I$17</f>
        <v>0</v>
      </c>
      <c r="AB152" s="172">
        <f>IF(ISNUMBER(FIND("decision",'Input| Setup'!$F$6)),'Input| Projects'!AJ152,'Input| Projects'!T152)*L152*'Input| Escalations'!$I$17</f>
        <v>0</v>
      </c>
      <c r="AC152" s="172">
        <f>IF(ISNUMBER(FIND("decision",'Input| Setup'!$F$6)),'Input| Projects'!AK152,'Input| Projects'!U152)*M152*'Input| Escalations'!$I$17</f>
        <v>0</v>
      </c>
      <c r="AD152" s="172">
        <f>IF(ISNUMBER(FIND("decision",'Input| Setup'!$F$6)),'Input| Projects'!AL152,'Input| Projects'!V152)*N152*'Input| Escalations'!$I$17</f>
        <v>0</v>
      </c>
      <c r="AE152" s="172">
        <f>IF(ISNUMBER(FIND("decision",'Input| Setup'!$F$6)),'Input| Projects'!AM152,'Input| Projects'!W152)*O152*'Input| Escalations'!$I$17</f>
        <v>0</v>
      </c>
      <c r="AF152" s="175"/>
      <c r="AG152" s="172" cm="1">
        <f t="array" ref="AG152">IFERROR(--('Input| Projects'!$AS152="Yes")*_xlfn.SWITCH('Input| Overheads'!$C$50,"Direct costs",'Calc| Overheads Allocation'!C$8*Q152,"Internal labour",'Calc| Overheads Allocation'!C$8*Q152*'Input| Projects'!$AO152,"DNSP defined",'Calc| Overheads Allocation'!C$78*'Input| Projects'!$AV152,0),0)</f>
        <v>0</v>
      </c>
      <c r="AH152" s="172" cm="1">
        <f t="array" ref="AH152">IFERROR(--('Input| Projects'!$AS152="Yes")*_xlfn.SWITCH('Input| Overheads'!$C$50,"Direct costs",'Calc| Overheads Allocation'!D$8*R152,"Internal labour",'Calc| Overheads Allocation'!D$8*R152*'Input| Projects'!$AO152,"DNSP defined",'Calc| Overheads Allocation'!D$78*'Input| Projects'!$AV152,0),0)</f>
        <v>0</v>
      </c>
      <c r="AI152" s="172" cm="1">
        <f t="array" ref="AI152">IFERROR(--('Input| Projects'!$AS152="Yes")*_xlfn.SWITCH('Input| Overheads'!$C$50,"Direct costs",'Calc| Overheads Allocation'!E$8*S152,"Internal labour",'Calc| Overheads Allocation'!E$8*S152*'Input| Projects'!$AO152,"DNSP defined",'Calc| Overheads Allocation'!E$78*'Input| Projects'!$AV152,0),0)</f>
        <v>0</v>
      </c>
      <c r="AJ152" s="172" cm="1">
        <f t="array" ref="AJ152">IFERROR(--('Input| Projects'!$AS152="Yes")*_xlfn.SWITCH('Input| Overheads'!$C$50,"Direct costs",'Calc| Overheads Allocation'!F$8*T152,"Internal labour",'Calc| Overheads Allocation'!F$8*T152*'Input| Projects'!$AO152,"DNSP defined",'Calc| Overheads Allocation'!F$78*'Input| Projects'!$AV152,0),0)</f>
        <v>0</v>
      </c>
      <c r="AK152" s="172" cm="1">
        <f t="array" ref="AK152">IFERROR(--('Input| Projects'!$AS152="Yes")*_xlfn.SWITCH('Input| Overheads'!$C$50,"Direct costs",'Calc| Overheads Allocation'!G$8*U152,"Internal labour",'Calc| Overheads Allocation'!G$8*U152*'Input| Projects'!$AO152,"DNSP defined",'Calc| Overheads Allocation'!G$78*'Input| Projects'!$AV152,0),0)</f>
        <v>0</v>
      </c>
      <c r="AL152" s="172" cm="1">
        <f t="array" ref="AL152">IFERROR(--('Input| Projects'!$AS152="Yes")*_xlfn.SWITCH('Input| Overheads'!$C$50,"Direct costs",'Calc| Overheads Allocation'!H$8*V152,"Internal labour",'Calc| Overheads Allocation'!H$8*V152*'Input| Projects'!$AO152,"DNSP defined",'Calc| Overheads Allocation'!H$78*'Input| Projects'!$AV152,0),0)</f>
        <v>0</v>
      </c>
      <c r="AM152" s="172" cm="1">
        <f t="array" ref="AM152">IFERROR(--('Input| Projects'!$AS152="Yes")*_xlfn.SWITCH('Input| Overheads'!$C$50,"Direct costs",'Calc| Overheads Allocation'!I$8*W152,"Internal labour",'Calc| Overheads Allocation'!I$8*W152*'Input| Projects'!$AO152,"DNSP defined",'Calc| Overheads Allocation'!I$78*'Input| Projects'!$AV152,0),0)</f>
        <v>0</v>
      </c>
      <c r="AN152" s="175"/>
      <c r="AO152" s="172" cm="1">
        <f t="array" ref="AO152">IFERROR(--('Input| Projects'!$AT152="Yes")*_xlfn.SWITCH('Input| Overheads'!$C$50,"Direct costs",'Calc| Overheads Allocation'!C$9*Q152,"Internal labour",'Calc| Overheads Allocation'!C$9*Q152*'Input| Projects'!$AO152,"DNSP defined",'Calc| Overheads Allocation'!C$79*'Input| Projects'!$AW152,0),0)</f>
        <v>0</v>
      </c>
      <c r="AP152" s="172" cm="1">
        <f t="array" ref="AP152">IFERROR(--('Input| Projects'!$AT152="Yes")*_xlfn.SWITCH('Input| Overheads'!$C$50,"Direct costs",'Calc| Overheads Allocation'!D$9*R152,"Internal labour",'Calc| Overheads Allocation'!D$9*R152*'Input| Projects'!$AO152,"DNSP defined",'Calc| Overheads Allocation'!D$79*'Input| Projects'!$AW152,0),0)</f>
        <v>0</v>
      </c>
      <c r="AQ152" s="172" cm="1">
        <f t="array" ref="AQ152">IFERROR(--('Input| Projects'!$AT152="Yes")*_xlfn.SWITCH('Input| Overheads'!$C$50,"Direct costs",'Calc| Overheads Allocation'!E$9*S152,"Internal labour",'Calc| Overheads Allocation'!E$9*S152*'Input| Projects'!$AO152,"DNSP defined",'Calc| Overheads Allocation'!E$79*'Input| Projects'!$AW152,0),0)</f>
        <v>0</v>
      </c>
      <c r="AR152" s="172" cm="1">
        <f t="array" ref="AR152">IFERROR(--('Input| Projects'!$AT152="Yes")*_xlfn.SWITCH('Input| Overheads'!$C$50,"Direct costs",'Calc| Overheads Allocation'!F$9*T152,"Internal labour",'Calc| Overheads Allocation'!F$9*T152*'Input| Projects'!$AO152,"DNSP defined",'Calc| Overheads Allocation'!F$79*'Input| Projects'!$AW152,0),0)</f>
        <v>0</v>
      </c>
      <c r="AS152" s="172" cm="1">
        <f t="array" ref="AS152">IFERROR(--('Input| Projects'!$AT152="Yes")*_xlfn.SWITCH('Input| Overheads'!$C$50,"Direct costs",'Calc| Overheads Allocation'!G$9*U152,"Internal labour",'Calc| Overheads Allocation'!G$9*U152*'Input| Projects'!$AO152,"DNSP defined",'Calc| Overheads Allocation'!G$79*'Input| Projects'!$AW152,0),0)</f>
        <v>0</v>
      </c>
      <c r="AT152" s="172" cm="1">
        <f t="array" ref="AT152">IFERROR(--('Input| Projects'!$AT152="Yes")*_xlfn.SWITCH('Input| Overheads'!$C$50,"Direct costs",'Calc| Overheads Allocation'!H$9*V152,"Internal labour",'Calc| Overheads Allocation'!H$9*V152*'Input| Projects'!$AO152,"DNSP defined",'Calc| Overheads Allocation'!H$79*'Input| Projects'!$AW152,0),0)</f>
        <v>0</v>
      </c>
      <c r="AU152" s="172" cm="1">
        <f t="array" ref="AU152">IFERROR(--('Input| Projects'!$AT152="Yes")*_xlfn.SWITCH('Input| Overheads'!$C$50,"Direct costs",'Calc| Overheads Allocation'!I$9*W152,"Internal labour",'Calc| Overheads Allocation'!I$9*W152*'Input| Projects'!$AO152,"DNSP defined",'Calc| Overheads Allocation'!I$79*'Input| Projects'!$AW152,0),0)</f>
        <v>0</v>
      </c>
      <c r="AV152" s="175"/>
      <c r="AW152" s="172">
        <f t="shared" si="68"/>
        <v>0</v>
      </c>
      <c r="AX152" s="172">
        <f t="shared" si="69"/>
        <v>0</v>
      </c>
      <c r="AY152" s="172">
        <f t="shared" si="70"/>
        <v>0</v>
      </c>
      <c r="AZ152" s="172">
        <f t="shared" si="71"/>
        <v>0</v>
      </c>
      <c r="BA152" s="172">
        <f t="shared" si="72"/>
        <v>0</v>
      </c>
      <c r="BB152" s="172">
        <f t="shared" si="73"/>
        <v>0</v>
      </c>
      <c r="BC152" s="172">
        <f t="shared" si="74"/>
        <v>0</v>
      </c>
      <c r="BD152" s="176"/>
      <c r="BE152" s="172">
        <f t="shared" si="75"/>
        <v>0</v>
      </c>
      <c r="BF152" s="172">
        <f t="shared" si="76"/>
        <v>0</v>
      </c>
      <c r="BG152" s="172">
        <f t="shared" si="77"/>
        <v>0</v>
      </c>
      <c r="BH152" s="172">
        <f t="shared" si="78"/>
        <v>0</v>
      </c>
      <c r="BI152" s="172">
        <f t="shared" si="79"/>
        <v>0</v>
      </c>
      <c r="BJ152" s="172">
        <f t="shared" si="80"/>
        <v>0</v>
      </c>
      <c r="BK152" s="172">
        <f t="shared" si="81"/>
        <v>0</v>
      </c>
      <c r="BL152" s="176"/>
      <c r="BM152" s="172">
        <f t="shared" si="60"/>
        <v>0</v>
      </c>
      <c r="BN152" s="172">
        <f t="shared" si="61"/>
        <v>0</v>
      </c>
      <c r="BO152" s="172">
        <f t="shared" si="62"/>
        <v>0</v>
      </c>
      <c r="BP152" s="172">
        <f t="shared" si="63"/>
        <v>0</v>
      </c>
      <c r="BQ152" s="172">
        <f t="shared" si="64"/>
        <v>0</v>
      </c>
      <c r="BR152" s="172">
        <f t="shared" si="65"/>
        <v>0</v>
      </c>
      <c r="BS152" s="172">
        <f t="shared" si="66"/>
        <v>0</v>
      </c>
      <c r="BT152" s="55"/>
      <c r="BU152" s="158">
        <f>SUMIF('Input| Projects'!$BA$8:$CX$8,RIGHT(BU$9,3),'Input| Projects'!$BA152:$CX152)</f>
        <v>0</v>
      </c>
      <c r="BV152" s="158">
        <f>SUMIF('Input| Projects'!$BA$8:$CX$8,RIGHT(BV$9,3),'Input| Projects'!$BA152:$CX152)</f>
        <v>0</v>
      </c>
      <c r="BW152" s="79" t="str">
        <f t="shared" si="67"/>
        <v/>
      </c>
    </row>
    <row r="153" spans="2:75" x14ac:dyDescent="0.2">
      <c r="B153" s="123">
        <f>IFERROR('Input| Projects'!B153,"")</f>
        <v>144</v>
      </c>
      <c r="C153" s="160" t="str">
        <f>IFERROR(IF('Input| Projects'!C153="","",'Input| Projects'!C153),"")</f>
        <v/>
      </c>
      <c r="D153" s="160" t="str">
        <f>IFERROR(IF('Input| Projects'!D153="","",'Input| Projects'!D153),"")</f>
        <v/>
      </c>
      <c r="E153" s="53"/>
      <c r="F153" s="160" t="str">
        <f>IF(LEN('Input| Projects'!F153)&gt;0,'Input| Projects'!F153,"")</f>
        <v/>
      </c>
      <c r="G153" s="160" t="str">
        <f>IF(LEN('Input| Projects'!G153)&gt;0,'Input| Projects'!G153,"")</f>
        <v/>
      </c>
      <c r="H153" s="10"/>
      <c r="I153" s="194" cm="1">
        <f t="array" ref="I153">IF(LEN($F153)&gt;0,1+IFERROR(SUMPRODUCT(TRANSPOSE('Input| Projects'!$AO153:$AQ153),INDEX('Input| Escalations'!$F$27:$L$29,,MATCH(Q$9,'Input| Escalations'!$F$21:$L$21,0))),0),0)</f>
        <v>0</v>
      </c>
      <c r="J153" s="194" cm="1">
        <f t="array" ref="J153">IF(LEN($F153)&gt;0,1+IFERROR(SUMPRODUCT(TRANSPOSE('Input| Projects'!$AO153:$AQ153),INDEX('Input| Escalations'!$F$27:$L$29,,MATCH(R$9,'Input| Escalations'!$F$21:$L$21,0))),0),0)</f>
        <v>0</v>
      </c>
      <c r="K153" s="194" cm="1">
        <f t="array" ref="K153">IF(LEN($F153)&gt;0,1+IFERROR(SUMPRODUCT(TRANSPOSE('Input| Projects'!$AO153:$AQ153),INDEX('Input| Escalations'!$F$27:$L$29,,MATCH(S$9,'Input| Escalations'!$F$21:$L$21,0))),0),0)</f>
        <v>0</v>
      </c>
      <c r="L153" s="194" cm="1">
        <f t="array" ref="L153">IF(LEN($F153)&gt;0,1+IFERROR(SUMPRODUCT(TRANSPOSE('Input| Projects'!$AO153:$AQ153),INDEX('Input| Escalations'!$F$27:$L$29,,MATCH(T$9,'Input| Escalations'!$F$21:$L$21,0))),0),0)</f>
        <v>0</v>
      </c>
      <c r="M153" s="194" cm="1">
        <f t="array" ref="M153">IF(LEN($F153)&gt;0,1+IFERROR(SUMPRODUCT(TRANSPOSE('Input| Projects'!$AO153:$AQ153),INDEX('Input| Escalations'!$F$27:$L$29,,MATCH(U$9,'Input| Escalations'!$F$21:$L$21,0))),0),0)</f>
        <v>0</v>
      </c>
      <c r="N153" s="194" cm="1">
        <f t="array" ref="N153">IF(LEN($F153)&gt;0,1+IFERROR(SUMPRODUCT(TRANSPOSE('Input| Projects'!$AO153:$AQ153),INDEX('Input| Escalations'!$F$27:$L$29,,MATCH(V$9,'Input| Escalations'!$F$21:$L$21,0))),0),0)</f>
        <v>0</v>
      </c>
      <c r="O153" s="194" cm="1">
        <f t="array" ref="O153">IF(LEN($F153)&gt;0,1+IFERROR(SUMPRODUCT(TRANSPOSE('Input| Projects'!$AO153:$AQ153),INDEX('Input| Escalations'!$F$27:$L$29,,MATCH(W$9,'Input| Escalations'!$F$21:$L$21,0))),0),0)</f>
        <v>0</v>
      </c>
      <c r="P153" s="10"/>
      <c r="Q153" s="172">
        <f>IFERROR(IF(ISNUMBER(FIND("decision",'Input| Setup'!$F$6)),'Input| Projects'!Y153,'Input| Projects'!I153)*'Input| Escalations'!$I$17*I153,0)</f>
        <v>0</v>
      </c>
      <c r="R153" s="172">
        <f>IFERROR(IF(ISNUMBER(FIND("decision",'Input| Setup'!$F$6)),'Input| Projects'!Z153,'Input| Projects'!J153)*'Input| Escalations'!$I$17*J153,0)</f>
        <v>0</v>
      </c>
      <c r="S153" s="172">
        <f>IFERROR(IF(ISNUMBER(FIND("decision",'Input| Setup'!$F$6)),'Input| Projects'!AA153,'Input| Projects'!K153)*'Input| Escalations'!$I$17*K153,0)</f>
        <v>0</v>
      </c>
      <c r="T153" s="172">
        <f>IFERROR(IF(ISNUMBER(FIND("decision",'Input| Setup'!$F$6)),'Input| Projects'!AB153,'Input| Projects'!L153)*'Input| Escalations'!$I$17*L153,0)</f>
        <v>0</v>
      </c>
      <c r="U153" s="172">
        <f>IFERROR(IF(ISNUMBER(FIND("decision",'Input| Setup'!$F$6)),'Input| Projects'!AC153,'Input| Projects'!M153)*'Input| Escalations'!$I$17*M153,0)</f>
        <v>0</v>
      </c>
      <c r="V153" s="172">
        <f>IFERROR(IF(ISNUMBER(FIND("decision",'Input| Setup'!$F$6)),'Input| Projects'!AD153,'Input| Projects'!N153)*'Input| Escalations'!$I$17*N153,0)</f>
        <v>0</v>
      </c>
      <c r="W153" s="172">
        <f>IFERROR(IF(ISNUMBER(FIND("decision",'Input| Setup'!$F$6)),'Input| Projects'!AE153,'Input| Projects'!O153)*'Input| Escalations'!$I$17*O153,0)</f>
        <v>0</v>
      </c>
      <c r="X153" s="175"/>
      <c r="Y153" s="172">
        <f>IF(ISNUMBER(FIND("decision",'Input| Setup'!$F$6)),'Input| Projects'!AG153,'Input| Projects'!Q153)*I153*'Input| Escalations'!$I$17</f>
        <v>0</v>
      </c>
      <c r="Z153" s="172">
        <f>IF(ISNUMBER(FIND("decision",'Input| Setup'!$F$6)),'Input| Projects'!AH153,'Input| Projects'!R153)*J153*'Input| Escalations'!$I$17</f>
        <v>0</v>
      </c>
      <c r="AA153" s="172">
        <f>IF(ISNUMBER(FIND("decision",'Input| Setup'!$F$6)),'Input| Projects'!AI153,'Input| Projects'!S153)*K153*'Input| Escalations'!$I$17</f>
        <v>0</v>
      </c>
      <c r="AB153" s="172">
        <f>IF(ISNUMBER(FIND("decision",'Input| Setup'!$F$6)),'Input| Projects'!AJ153,'Input| Projects'!T153)*L153*'Input| Escalations'!$I$17</f>
        <v>0</v>
      </c>
      <c r="AC153" s="172">
        <f>IF(ISNUMBER(FIND("decision",'Input| Setup'!$F$6)),'Input| Projects'!AK153,'Input| Projects'!U153)*M153*'Input| Escalations'!$I$17</f>
        <v>0</v>
      </c>
      <c r="AD153" s="172">
        <f>IF(ISNUMBER(FIND("decision",'Input| Setup'!$F$6)),'Input| Projects'!AL153,'Input| Projects'!V153)*N153*'Input| Escalations'!$I$17</f>
        <v>0</v>
      </c>
      <c r="AE153" s="172">
        <f>IF(ISNUMBER(FIND("decision",'Input| Setup'!$F$6)),'Input| Projects'!AM153,'Input| Projects'!W153)*O153*'Input| Escalations'!$I$17</f>
        <v>0</v>
      </c>
      <c r="AF153" s="175"/>
      <c r="AG153" s="172" cm="1">
        <f t="array" ref="AG153">IFERROR(--('Input| Projects'!$AS153="Yes")*_xlfn.SWITCH('Input| Overheads'!$C$50,"Direct costs",'Calc| Overheads Allocation'!C$8*Q153,"Internal labour",'Calc| Overheads Allocation'!C$8*Q153*'Input| Projects'!$AO153,"DNSP defined",'Calc| Overheads Allocation'!C$78*'Input| Projects'!$AV153,0),0)</f>
        <v>0</v>
      </c>
      <c r="AH153" s="172" cm="1">
        <f t="array" ref="AH153">IFERROR(--('Input| Projects'!$AS153="Yes")*_xlfn.SWITCH('Input| Overheads'!$C$50,"Direct costs",'Calc| Overheads Allocation'!D$8*R153,"Internal labour",'Calc| Overheads Allocation'!D$8*R153*'Input| Projects'!$AO153,"DNSP defined",'Calc| Overheads Allocation'!D$78*'Input| Projects'!$AV153,0),0)</f>
        <v>0</v>
      </c>
      <c r="AI153" s="172" cm="1">
        <f t="array" ref="AI153">IFERROR(--('Input| Projects'!$AS153="Yes")*_xlfn.SWITCH('Input| Overheads'!$C$50,"Direct costs",'Calc| Overheads Allocation'!E$8*S153,"Internal labour",'Calc| Overheads Allocation'!E$8*S153*'Input| Projects'!$AO153,"DNSP defined",'Calc| Overheads Allocation'!E$78*'Input| Projects'!$AV153,0),0)</f>
        <v>0</v>
      </c>
      <c r="AJ153" s="172" cm="1">
        <f t="array" ref="AJ153">IFERROR(--('Input| Projects'!$AS153="Yes")*_xlfn.SWITCH('Input| Overheads'!$C$50,"Direct costs",'Calc| Overheads Allocation'!F$8*T153,"Internal labour",'Calc| Overheads Allocation'!F$8*T153*'Input| Projects'!$AO153,"DNSP defined",'Calc| Overheads Allocation'!F$78*'Input| Projects'!$AV153,0),0)</f>
        <v>0</v>
      </c>
      <c r="AK153" s="172" cm="1">
        <f t="array" ref="AK153">IFERROR(--('Input| Projects'!$AS153="Yes")*_xlfn.SWITCH('Input| Overheads'!$C$50,"Direct costs",'Calc| Overheads Allocation'!G$8*U153,"Internal labour",'Calc| Overheads Allocation'!G$8*U153*'Input| Projects'!$AO153,"DNSP defined",'Calc| Overheads Allocation'!G$78*'Input| Projects'!$AV153,0),0)</f>
        <v>0</v>
      </c>
      <c r="AL153" s="172" cm="1">
        <f t="array" ref="AL153">IFERROR(--('Input| Projects'!$AS153="Yes")*_xlfn.SWITCH('Input| Overheads'!$C$50,"Direct costs",'Calc| Overheads Allocation'!H$8*V153,"Internal labour",'Calc| Overheads Allocation'!H$8*V153*'Input| Projects'!$AO153,"DNSP defined",'Calc| Overheads Allocation'!H$78*'Input| Projects'!$AV153,0),0)</f>
        <v>0</v>
      </c>
      <c r="AM153" s="172" cm="1">
        <f t="array" ref="AM153">IFERROR(--('Input| Projects'!$AS153="Yes")*_xlfn.SWITCH('Input| Overheads'!$C$50,"Direct costs",'Calc| Overheads Allocation'!I$8*W153,"Internal labour",'Calc| Overheads Allocation'!I$8*W153*'Input| Projects'!$AO153,"DNSP defined",'Calc| Overheads Allocation'!I$78*'Input| Projects'!$AV153,0),0)</f>
        <v>0</v>
      </c>
      <c r="AN153" s="175"/>
      <c r="AO153" s="172" cm="1">
        <f t="array" ref="AO153">IFERROR(--('Input| Projects'!$AT153="Yes")*_xlfn.SWITCH('Input| Overheads'!$C$50,"Direct costs",'Calc| Overheads Allocation'!C$9*Q153,"Internal labour",'Calc| Overheads Allocation'!C$9*Q153*'Input| Projects'!$AO153,"DNSP defined",'Calc| Overheads Allocation'!C$79*'Input| Projects'!$AW153,0),0)</f>
        <v>0</v>
      </c>
      <c r="AP153" s="172" cm="1">
        <f t="array" ref="AP153">IFERROR(--('Input| Projects'!$AT153="Yes")*_xlfn.SWITCH('Input| Overheads'!$C$50,"Direct costs",'Calc| Overheads Allocation'!D$9*R153,"Internal labour",'Calc| Overheads Allocation'!D$9*R153*'Input| Projects'!$AO153,"DNSP defined",'Calc| Overheads Allocation'!D$79*'Input| Projects'!$AW153,0),0)</f>
        <v>0</v>
      </c>
      <c r="AQ153" s="172" cm="1">
        <f t="array" ref="AQ153">IFERROR(--('Input| Projects'!$AT153="Yes")*_xlfn.SWITCH('Input| Overheads'!$C$50,"Direct costs",'Calc| Overheads Allocation'!E$9*S153,"Internal labour",'Calc| Overheads Allocation'!E$9*S153*'Input| Projects'!$AO153,"DNSP defined",'Calc| Overheads Allocation'!E$79*'Input| Projects'!$AW153,0),0)</f>
        <v>0</v>
      </c>
      <c r="AR153" s="172" cm="1">
        <f t="array" ref="AR153">IFERROR(--('Input| Projects'!$AT153="Yes")*_xlfn.SWITCH('Input| Overheads'!$C$50,"Direct costs",'Calc| Overheads Allocation'!F$9*T153,"Internal labour",'Calc| Overheads Allocation'!F$9*T153*'Input| Projects'!$AO153,"DNSP defined",'Calc| Overheads Allocation'!F$79*'Input| Projects'!$AW153,0),0)</f>
        <v>0</v>
      </c>
      <c r="AS153" s="172" cm="1">
        <f t="array" ref="AS153">IFERROR(--('Input| Projects'!$AT153="Yes")*_xlfn.SWITCH('Input| Overheads'!$C$50,"Direct costs",'Calc| Overheads Allocation'!G$9*U153,"Internal labour",'Calc| Overheads Allocation'!G$9*U153*'Input| Projects'!$AO153,"DNSP defined",'Calc| Overheads Allocation'!G$79*'Input| Projects'!$AW153,0),0)</f>
        <v>0</v>
      </c>
      <c r="AT153" s="172" cm="1">
        <f t="array" ref="AT153">IFERROR(--('Input| Projects'!$AT153="Yes")*_xlfn.SWITCH('Input| Overheads'!$C$50,"Direct costs",'Calc| Overheads Allocation'!H$9*V153,"Internal labour",'Calc| Overheads Allocation'!H$9*V153*'Input| Projects'!$AO153,"DNSP defined",'Calc| Overheads Allocation'!H$79*'Input| Projects'!$AW153,0),0)</f>
        <v>0</v>
      </c>
      <c r="AU153" s="172" cm="1">
        <f t="array" ref="AU153">IFERROR(--('Input| Projects'!$AT153="Yes")*_xlfn.SWITCH('Input| Overheads'!$C$50,"Direct costs",'Calc| Overheads Allocation'!I$9*W153,"Internal labour",'Calc| Overheads Allocation'!I$9*W153*'Input| Projects'!$AO153,"DNSP defined",'Calc| Overheads Allocation'!I$79*'Input| Projects'!$AW153,0),0)</f>
        <v>0</v>
      </c>
      <c r="AV153" s="175"/>
      <c r="AW153" s="172">
        <f t="shared" si="68"/>
        <v>0</v>
      </c>
      <c r="AX153" s="172">
        <f t="shared" si="69"/>
        <v>0</v>
      </c>
      <c r="AY153" s="172">
        <f t="shared" si="70"/>
        <v>0</v>
      </c>
      <c r="AZ153" s="172">
        <f t="shared" si="71"/>
        <v>0</v>
      </c>
      <c r="BA153" s="172">
        <f t="shared" si="72"/>
        <v>0</v>
      </c>
      <c r="BB153" s="172">
        <f t="shared" si="73"/>
        <v>0</v>
      </c>
      <c r="BC153" s="172">
        <f t="shared" si="74"/>
        <v>0</v>
      </c>
      <c r="BD153" s="176"/>
      <c r="BE153" s="172">
        <f t="shared" si="75"/>
        <v>0</v>
      </c>
      <c r="BF153" s="172">
        <f t="shared" si="76"/>
        <v>0</v>
      </c>
      <c r="BG153" s="172">
        <f t="shared" si="77"/>
        <v>0</v>
      </c>
      <c r="BH153" s="172">
        <f t="shared" si="78"/>
        <v>0</v>
      </c>
      <c r="BI153" s="172">
        <f t="shared" si="79"/>
        <v>0</v>
      </c>
      <c r="BJ153" s="172">
        <f t="shared" si="80"/>
        <v>0</v>
      </c>
      <c r="BK153" s="172">
        <f t="shared" si="81"/>
        <v>0</v>
      </c>
      <c r="BL153" s="176"/>
      <c r="BM153" s="172">
        <f t="shared" si="60"/>
        <v>0</v>
      </c>
      <c r="BN153" s="172">
        <f t="shared" si="61"/>
        <v>0</v>
      </c>
      <c r="BO153" s="172">
        <f t="shared" si="62"/>
        <v>0</v>
      </c>
      <c r="BP153" s="172">
        <f t="shared" si="63"/>
        <v>0</v>
      </c>
      <c r="BQ153" s="172">
        <f t="shared" si="64"/>
        <v>0</v>
      </c>
      <c r="BR153" s="172">
        <f t="shared" si="65"/>
        <v>0</v>
      </c>
      <c r="BS153" s="172">
        <f t="shared" si="66"/>
        <v>0</v>
      </c>
      <c r="BT153" s="55"/>
      <c r="BU153" s="158">
        <f>SUMIF('Input| Projects'!$BA$8:$CX$8,RIGHT(BU$9,3),'Input| Projects'!$BA153:$CX153)</f>
        <v>0</v>
      </c>
      <c r="BV153" s="158">
        <f>SUMIF('Input| Projects'!$BA$8:$CX$8,RIGHT(BV$9,3),'Input| Projects'!$BA153:$CX153)</f>
        <v>0</v>
      </c>
      <c r="BW153" s="79" t="str">
        <f t="shared" si="67"/>
        <v/>
      </c>
    </row>
    <row r="154" spans="2:75" x14ac:dyDescent="0.2">
      <c r="B154" s="123">
        <f>IFERROR('Input| Projects'!B154,"")</f>
        <v>145</v>
      </c>
      <c r="C154" s="160" t="str">
        <f>IFERROR(IF('Input| Projects'!C154="","",'Input| Projects'!C154),"")</f>
        <v/>
      </c>
      <c r="D154" s="160" t="str">
        <f>IFERROR(IF('Input| Projects'!D154="","",'Input| Projects'!D154),"")</f>
        <v/>
      </c>
      <c r="E154" s="53"/>
      <c r="F154" s="160" t="str">
        <f>IF(LEN('Input| Projects'!F154)&gt;0,'Input| Projects'!F154,"")</f>
        <v/>
      </c>
      <c r="G154" s="160" t="str">
        <f>IF(LEN('Input| Projects'!G154)&gt;0,'Input| Projects'!G154,"")</f>
        <v/>
      </c>
      <c r="H154" s="10"/>
      <c r="I154" s="194" cm="1">
        <f t="array" ref="I154">IF(LEN($F154)&gt;0,1+IFERROR(SUMPRODUCT(TRANSPOSE('Input| Projects'!$AO154:$AQ154),INDEX('Input| Escalations'!$F$27:$L$29,,MATCH(Q$9,'Input| Escalations'!$F$21:$L$21,0))),0),0)</f>
        <v>0</v>
      </c>
      <c r="J154" s="194" cm="1">
        <f t="array" ref="J154">IF(LEN($F154)&gt;0,1+IFERROR(SUMPRODUCT(TRANSPOSE('Input| Projects'!$AO154:$AQ154),INDEX('Input| Escalations'!$F$27:$L$29,,MATCH(R$9,'Input| Escalations'!$F$21:$L$21,0))),0),0)</f>
        <v>0</v>
      </c>
      <c r="K154" s="194" cm="1">
        <f t="array" ref="K154">IF(LEN($F154)&gt;0,1+IFERROR(SUMPRODUCT(TRANSPOSE('Input| Projects'!$AO154:$AQ154),INDEX('Input| Escalations'!$F$27:$L$29,,MATCH(S$9,'Input| Escalations'!$F$21:$L$21,0))),0),0)</f>
        <v>0</v>
      </c>
      <c r="L154" s="194" cm="1">
        <f t="array" ref="L154">IF(LEN($F154)&gt;0,1+IFERROR(SUMPRODUCT(TRANSPOSE('Input| Projects'!$AO154:$AQ154),INDEX('Input| Escalations'!$F$27:$L$29,,MATCH(T$9,'Input| Escalations'!$F$21:$L$21,0))),0),0)</f>
        <v>0</v>
      </c>
      <c r="M154" s="194" cm="1">
        <f t="array" ref="M154">IF(LEN($F154)&gt;0,1+IFERROR(SUMPRODUCT(TRANSPOSE('Input| Projects'!$AO154:$AQ154),INDEX('Input| Escalations'!$F$27:$L$29,,MATCH(U$9,'Input| Escalations'!$F$21:$L$21,0))),0),0)</f>
        <v>0</v>
      </c>
      <c r="N154" s="194" cm="1">
        <f t="array" ref="N154">IF(LEN($F154)&gt;0,1+IFERROR(SUMPRODUCT(TRANSPOSE('Input| Projects'!$AO154:$AQ154),INDEX('Input| Escalations'!$F$27:$L$29,,MATCH(V$9,'Input| Escalations'!$F$21:$L$21,0))),0),0)</f>
        <v>0</v>
      </c>
      <c r="O154" s="194" cm="1">
        <f t="array" ref="O154">IF(LEN($F154)&gt;0,1+IFERROR(SUMPRODUCT(TRANSPOSE('Input| Projects'!$AO154:$AQ154),INDEX('Input| Escalations'!$F$27:$L$29,,MATCH(W$9,'Input| Escalations'!$F$21:$L$21,0))),0),0)</f>
        <v>0</v>
      </c>
      <c r="P154" s="10"/>
      <c r="Q154" s="172">
        <f>IFERROR(IF(ISNUMBER(FIND("decision",'Input| Setup'!$F$6)),'Input| Projects'!Y154,'Input| Projects'!I154)*'Input| Escalations'!$I$17*I154,0)</f>
        <v>0</v>
      </c>
      <c r="R154" s="172">
        <f>IFERROR(IF(ISNUMBER(FIND("decision",'Input| Setup'!$F$6)),'Input| Projects'!Z154,'Input| Projects'!J154)*'Input| Escalations'!$I$17*J154,0)</f>
        <v>0</v>
      </c>
      <c r="S154" s="172">
        <f>IFERROR(IF(ISNUMBER(FIND("decision",'Input| Setup'!$F$6)),'Input| Projects'!AA154,'Input| Projects'!K154)*'Input| Escalations'!$I$17*K154,0)</f>
        <v>0</v>
      </c>
      <c r="T154" s="172">
        <f>IFERROR(IF(ISNUMBER(FIND("decision",'Input| Setup'!$F$6)),'Input| Projects'!AB154,'Input| Projects'!L154)*'Input| Escalations'!$I$17*L154,0)</f>
        <v>0</v>
      </c>
      <c r="U154" s="172">
        <f>IFERROR(IF(ISNUMBER(FIND("decision",'Input| Setup'!$F$6)),'Input| Projects'!AC154,'Input| Projects'!M154)*'Input| Escalations'!$I$17*M154,0)</f>
        <v>0</v>
      </c>
      <c r="V154" s="172">
        <f>IFERROR(IF(ISNUMBER(FIND("decision",'Input| Setup'!$F$6)),'Input| Projects'!AD154,'Input| Projects'!N154)*'Input| Escalations'!$I$17*N154,0)</f>
        <v>0</v>
      </c>
      <c r="W154" s="172">
        <f>IFERROR(IF(ISNUMBER(FIND("decision",'Input| Setup'!$F$6)),'Input| Projects'!AE154,'Input| Projects'!O154)*'Input| Escalations'!$I$17*O154,0)</f>
        <v>0</v>
      </c>
      <c r="X154" s="175"/>
      <c r="Y154" s="172">
        <f>IF(ISNUMBER(FIND("decision",'Input| Setup'!$F$6)),'Input| Projects'!AG154,'Input| Projects'!Q154)*I154*'Input| Escalations'!$I$17</f>
        <v>0</v>
      </c>
      <c r="Z154" s="172">
        <f>IF(ISNUMBER(FIND("decision",'Input| Setup'!$F$6)),'Input| Projects'!AH154,'Input| Projects'!R154)*J154*'Input| Escalations'!$I$17</f>
        <v>0</v>
      </c>
      <c r="AA154" s="172">
        <f>IF(ISNUMBER(FIND("decision",'Input| Setup'!$F$6)),'Input| Projects'!AI154,'Input| Projects'!S154)*K154*'Input| Escalations'!$I$17</f>
        <v>0</v>
      </c>
      <c r="AB154" s="172">
        <f>IF(ISNUMBER(FIND("decision",'Input| Setup'!$F$6)),'Input| Projects'!AJ154,'Input| Projects'!T154)*L154*'Input| Escalations'!$I$17</f>
        <v>0</v>
      </c>
      <c r="AC154" s="172">
        <f>IF(ISNUMBER(FIND("decision",'Input| Setup'!$F$6)),'Input| Projects'!AK154,'Input| Projects'!U154)*M154*'Input| Escalations'!$I$17</f>
        <v>0</v>
      </c>
      <c r="AD154" s="172">
        <f>IF(ISNUMBER(FIND("decision",'Input| Setup'!$F$6)),'Input| Projects'!AL154,'Input| Projects'!V154)*N154*'Input| Escalations'!$I$17</f>
        <v>0</v>
      </c>
      <c r="AE154" s="172">
        <f>IF(ISNUMBER(FIND("decision",'Input| Setup'!$F$6)),'Input| Projects'!AM154,'Input| Projects'!W154)*O154*'Input| Escalations'!$I$17</f>
        <v>0</v>
      </c>
      <c r="AF154" s="175"/>
      <c r="AG154" s="172" cm="1">
        <f t="array" ref="AG154">IFERROR(--('Input| Projects'!$AS154="Yes")*_xlfn.SWITCH('Input| Overheads'!$C$50,"Direct costs",'Calc| Overheads Allocation'!C$8*Q154,"Internal labour",'Calc| Overheads Allocation'!C$8*Q154*'Input| Projects'!$AO154,"DNSP defined",'Calc| Overheads Allocation'!C$78*'Input| Projects'!$AV154,0),0)</f>
        <v>0</v>
      </c>
      <c r="AH154" s="172" cm="1">
        <f t="array" ref="AH154">IFERROR(--('Input| Projects'!$AS154="Yes")*_xlfn.SWITCH('Input| Overheads'!$C$50,"Direct costs",'Calc| Overheads Allocation'!D$8*R154,"Internal labour",'Calc| Overheads Allocation'!D$8*R154*'Input| Projects'!$AO154,"DNSP defined",'Calc| Overheads Allocation'!D$78*'Input| Projects'!$AV154,0),0)</f>
        <v>0</v>
      </c>
      <c r="AI154" s="172" cm="1">
        <f t="array" ref="AI154">IFERROR(--('Input| Projects'!$AS154="Yes")*_xlfn.SWITCH('Input| Overheads'!$C$50,"Direct costs",'Calc| Overheads Allocation'!E$8*S154,"Internal labour",'Calc| Overheads Allocation'!E$8*S154*'Input| Projects'!$AO154,"DNSP defined",'Calc| Overheads Allocation'!E$78*'Input| Projects'!$AV154,0),0)</f>
        <v>0</v>
      </c>
      <c r="AJ154" s="172" cm="1">
        <f t="array" ref="AJ154">IFERROR(--('Input| Projects'!$AS154="Yes")*_xlfn.SWITCH('Input| Overheads'!$C$50,"Direct costs",'Calc| Overheads Allocation'!F$8*T154,"Internal labour",'Calc| Overheads Allocation'!F$8*T154*'Input| Projects'!$AO154,"DNSP defined",'Calc| Overheads Allocation'!F$78*'Input| Projects'!$AV154,0),0)</f>
        <v>0</v>
      </c>
      <c r="AK154" s="172" cm="1">
        <f t="array" ref="AK154">IFERROR(--('Input| Projects'!$AS154="Yes")*_xlfn.SWITCH('Input| Overheads'!$C$50,"Direct costs",'Calc| Overheads Allocation'!G$8*U154,"Internal labour",'Calc| Overheads Allocation'!G$8*U154*'Input| Projects'!$AO154,"DNSP defined",'Calc| Overheads Allocation'!G$78*'Input| Projects'!$AV154,0),0)</f>
        <v>0</v>
      </c>
      <c r="AL154" s="172" cm="1">
        <f t="array" ref="AL154">IFERROR(--('Input| Projects'!$AS154="Yes")*_xlfn.SWITCH('Input| Overheads'!$C$50,"Direct costs",'Calc| Overheads Allocation'!H$8*V154,"Internal labour",'Calc| Overheads Allocation'!H$8*V154*'Input| Projects'!$AO154,"DNSP defined",'Calc| Overheads Allocation'!H$78*'Input| Projects'!$AV154,0),0)</f>
        <v>0</v>
      </c>
      <c r="AM154" s="172" cm="1">
        <f t="array" ref="AM154">IFERROR(--('Input| Projects'!$AS154="Yes")*_xlfn.SWITCH('Input| Overheads'!$C$50,"Direct costs",'Calc| Overheads Allocation'!I$8*W154,"Internal labour",'Calc| Overheads Allocation'!I$8*W154*'Input| Projects'!$AO154,"DNSP defined",'Calc| Overheads Allocation'!I$78*'Input| Projects'!$AV154,0),0)</f>
        <v>0</v>
      </c>
      <c r="AN154" s="175"/>
      <c r="AO154" s="172" cm="1">
        <f t="array" ref="AO154">IFERROR(--('Input| Projects'!$AT154="Yes")*_xlfn.SWITCH('Input| Overheads'!$C$50,"Direct costs",'Calc| Overheads Allocation'!C$9*Q154,"Internal labour",'Calc| Overheads Allocation'!C$9*Q154*'Input| Projects'!$AO154,"DNSP defined",'Calc| Overheads Allocation'!C$79*'Input| Projects'!$AW154,0),0)</f>
        <v>0</v>
      </c>
      <c r="AP154" s="172" cm="1">
        <f t="array" ref="AP154">IFERROR(--('Input| Projects'!$AT154="Yes")*_xlfn.SWITCH('Input| Overheads'!$C$50,"Direct costs",'Calc| Overheads Allocation'!D$9*R154,"Internal labour",'Calc| Overheads Allocation'!D$9*R154*'Input| Projects'!$AO154,"DNSP defined",'Calc| Overheads Allocation'!D$79*'Input| Projects'!$AW154,0),0)</f>
        <v>0</v>
      </c>
      <c r="AQ154" s="172" cm="1">
        <f t="array" ref="AQ154">IFERROR(--('Input| Projects'!$AT154="Yes")*_xlfn.SWITCH('Input| Overheads'!$C$50,"Direct costs",'Calc| Overheads Allocation'!E$9*S154,"Internal labour",'Calc| Overheads Allocation'!E$9*S154*'Input| Projects'!$AO154,"DNSP defined",'Calc| Overheads Allocation'!E$79*'Input| Projects'!$AW154,0),0)</f>
        <v>0</v>
      </c>
      <c r="AR154" s="172" cm="1">
        <f t="array" ref="AR154">IFERROR(--('Input| Projects'!$AT154="Yes")*_xlfn.SWITCH('Input| Overheads'!$C$50,"Direct costs",'Calc| Overheads Allocation'!F$9*T154,"Internal labour",'Calc| Overheads Allocation'!F$9*T154*'Input| Projects'!$AO154,"DNSP defined",'Calc| Overheads Allocation'!F$79*'Input| Projects'!$AW154,0),0)</f>
        <v>0</v>
      </c>
      <c r="AS154" s="172" cm="1">
        <f t="array" ref="AS154">IFERROR(--('Input| Projects'!$AT154="Yes")*_xlfn.SWITCH('Input| Overheads'!$C$50,"Direct costs",'Calc| Overheads Allocation'!G$9*U154,"Internal labour",'Calc| Overheads Allocation'!G$9*U154*'Input| Projects'!$AO154,"DNSP defined",'Calc| Overheads Allocation'!G$79*'Input| Projects'!$AW154,0),0)</f>
        <v>0</v>
      </c>
      <c r="AT154" s="172" cm="1">
        <f t="array" ref="AT154">IFERROR(--('Input| Projects'!$AT154="Yes")*_xlfn.SWITCH('Input| Overheads'!$C$50,"Direct costs",'Calc| Overheads Allocation'!H$9*V154,"Internal labour",'Calc| Overheads Allocation'!H$9*V154*'Input| Projects'!$AO154,"DNSP defined",'Calc| Overheads Allocation'!H$79*'Input| Projects'!$AW154,0),0)</f>
        <v>0</v>
      </c>
      <c r="AU154" s="172" cm="1">
        <f t="array" ref="AU154">IFERROR(--('Input| Projects'!$AT154="Yes")*_xlfn.SWITCH('Input| Overheads'!$C$50,"Direct costs",'Calc| Overheads Allocation'!I$9*W154,"Internal labour",'Calc| Overheads Allocation'!I$9*W154*'Input| Projects'!$AO154,"DNSP defined",'Calc| Overheads Allocation'!I$79*'Input| Projects'!$AW154,0),0)</f>
        <v>0</v>
      </c>
      <c r="AV154" s="175"/>
      <c r="AW154" s="172">
        <f t="shared" si="68"/>
        <v>0</v>
      </c>
      <c r="AX154" s="172">
        <f t="shared" si="69"/>
        <v>0</v>
      </c>
      <c r="AY154" s="172">
        <f t="shared" si="70"/>
        <v>0</v>
      </c>
      <c r="AZ154" s="172">
        <f t="shared" si="71"/>
        <v>0</v>
      </c>
      <c r="BA154" s="172">
        <f t="shared" si="72"/>
        <v>0</v>
      </c>
      <c r="BB154" s="172">
        <f t="shared" si="73"/>
        <v>0</v>
      </c>
      <c r="BC154" s="172">
        <f t="shared" si="74"/>
        <v>0</v>
      </c>
      <c r="BD154" s="176"/>
      <c r="BE154" s="172">
        <f t="shared" si="75"/>
        <v>0</v>
      </c>
      <c r="BF154" s="172">
        <f t="shared" si="76"/>
        <v>0</v>
      </c>
      <c r="BG154" s="172">
        <f t="shared" si="77"/>
        <v>0</v>
      </c>
      <c r="BH154" s="172">
        <f t="shared" si="78"/>
        <v>0</v>
      </c>
      <c r="BI154" s="172">
        <f t="shared" si="79"/>
        <v>0</v>
      </c>
      <c r="BJ154" s="172">
        <f t="shared" si="80"/>
        <v>0</v>
      </c>
      <c r="BK154" s="172">
        <f t="shared" si="81"/>
        <v>0</v>
      </c>
      <c r="BL154" s="176"/>
      <c r="BM154" s="172">
        <f t="shared" si="60"/>
        <v>0</v>
      </c>
      <c r="BN154" s="172">
        <f t="shared" si="61"/>
        <v>0</v>
      </c>
      <c r="BO154" s="172">
        <f t="shared" si="62"/>
        <v>0</v>
      </c>
      <c r="BP154" s="172">
        <f t="shared" si="63"/>
        <v>0</v>
      </c>
      <c r="BQ154" s="172">
        <f t="shared" si="64"/>
        <v>0</v>
      </c>
      <c r="BR154" s="172">
        <f t="shared" si="65"/>
        <v>0</v>
      </c>
      <c r="BS154" s="172">
        <f t="shared" si="66"/>
        <v>0</v>
      </c>
      <c r="BT154" s="55"/>
      <c r="BU154" s="158">
        <f>SUMIF('Input| Projects'!$BA$8:$CX$8,RIGHT(BU$9,3),'Input| Projects'!$BA154:$CX154)</f>
        <v>0</v>
      </c>
      <c r="BV154" s="158">
        <f>SUMIF('Input| Projects'!$BA$8:$CX$8,RIGHT(BV$9,3),'Input| Projects'!$BA154:$CX154)</f>
        <v>0</v>
      </c>
      <c r="BW154" s="79" t="str">
        <f t="shared" si="67"/>
        <v/>
      </c>
    </row>
    <row r="155" spans="2:75" x14ac:dyDescent="0.2">
      <c r="B155" s="123">
        <f>IFERROR('Input| Projects'!B155,"")</f>
        <v>146</v>
      </c>
      <c r="C155" s="160" t="str">
        <f>IFERROR(IF('Input| Projects'!C155="","",'Input| Projects'!C155),"")</f>
        <v/>
      </c>
      <c r="D155" s="160" t="str">
        <f>IFERROR(IF('Input| Projects'!D155="","",'Input| Projects'!D155),"")</f>
        <v/>
      </c>
      <c r="E155" s="53"/>
      <c r="F155" s="160" t="str">
        <f>IF(LEN('Input| Projects'!F155)&gt;0,'Input| Projects'!F155,"")</f>
        <v/>
      </c>
      <c r="G155" s="160" t="str">
        <f>IF(LEN('Input| Projects'!G155)&gt;0,'Input| Projects'!G155,"")</f>
        <v/>
      </c>
      <c r="H155" s="10"/>
      <c r="I155" s="194" cm="1">
        <f t="array" ref="I155">IF(LEN($F155)&gt;0,1+IFERROR(SUMPRODUCT(TRANSPOSE('Input| Projects'!$AO155:$AQ155),INDEX('Input| Escalations'!$F$27:$L$29,,MATCH(Q$9,'Input| Escalations'!$F$21:$L$21,0))),0),0)</f>
        <v>0</v>
      </c>
      <c r="J155" s="194" cm="1">
        <f t="array" ref="J155">IF(LEN($F155)&gt;0,1+IFERROR(SUMPRODUCT(TRANSPOSE('Input| Projects'!$AO155:$AQ155),INDEX('Input| Escalations'!$F$27:$L$29,,MATCH(R$9,'Input| Escalations'!$F$21:$L$21,0))),0),0)</f>
        <v>0</v>
      </c>
      <c r="K155" s="194" cm="1">
        <f t="array" ref="K155">IF(LEN($F155)&gt;0,1+IFERROR(SUMPRODUCT(TRANSPOSE('Input| Projects'!$AO155:$AQ155),INDEX('Input| Escalations'!$F$27:$L$29,,MATCH(S$9,'Input| Escalations'!$F$21:$L$21,0))),0),0)</f>
        <v>0</v>
      </c>
      <c r="L155" s="194" cm="1">
        <f t="array" ref="L155">IF(LEN($F155)&gt;0,1+IFERROR(SUMPRODUCT(TRANSPOSE('Input| Projects'!$AO155:$AQ155),INDEX('Input| Escalations'!$F$27:$L$29,,MATCH(T$9,'Input| Escalations'!$F$21:$L$21,0))),0),0)</f>
        <v>0</v>
      </c>
      <c r="M155" s="194" cm="1">
        <f t="array" ref="M155">IF(LEN($F155)&gt;0,1+IFERROR(SUMPRODUCT(TRANSPOSE('Input| Projects'!$AO155:$AQ155),INDEX('Input| Escalations'!$F$27:$L$29,,MATCH(U$9,'Input| Escalations'!$F$21:$L$21,0))),0),0)</f>
        <v>0</v>
      </c>
      <c r="N155" s="194" cm="1">
        <f t="array" ref="N155">IF(LEN($F155)&gt;0,1+IFERROR(SUMPRODUCT(TRANSPOSE('Input| Projects'!$AO155:$AQ155),INDEX('Input| Escalations'!$F$27:$L$29,,MATCH(V$9,'Input| Escalations'!$F$21:$L$21,0))),0),0)</f>
        <v>0</v>
      </c>
      <c r="O155" s="194" cm="1">
        <f t="array" ref="O155">IF(LEN($F155)&gt;0,1+IFERROR(SUMPRODUCT(TRANSPOSE('Input| Projects'!$AO155:$AQ155),INDEX('Input| Escalations'!$F$27:$L$29,,MATCH(W$9,'Input| Escalations'!$F$21:$L$21,0))),0),0)</f>
        <v>0</v>
      </c>
      <c r="P155" s="10"/>
      <c r="Q155" s="172">
        <f>IFERROR(IF(ISNUMBER(FIND("decision",'Input| Setup'!$F$6)),'Input| Projects'!Y155,'Input| Projects'!I155)*'Input| Escalations'!$I$17*I155,0)</f>
        <v>0</v>
      </c>
      <c r="R155" s="172">
        <f>IFERROR(IF(ISNUMBER(FIND("decision",'Input| Setup'!$F$6)),'Input| Projects'!Z155,'Input| Projects'!J155)*'Input| Escalations'!$I$17*J155,0)</f>
        <v>0</v>
      </c>
      <c r="S155" s="172">
        <f>IFERROR(IF(ISNUMBER(FIND("decision",'Input| Setup'!$F$6)),'Input| Projects'!AA155,'Input| Projects'!K155)*'Input| Escalations'!$I$17*K155,0)</f>
        <v>0</v>
      </c>
      <c r="T155" s="172">
        <f>IFERROR(IF(ISNUMBER(FIND("decision",'Input| Setup'!$F$6)),'Input| Projects'!AB155,'Input| Projects'!L155)*'Input| Escalations'!$I$17*L155,0)</f>
        <v>0</v>
      </c>
      <c r="U155" s="172">
        <f>IFERROR(IF(ISNUMBER(FIND("decision",'Input| Setup'!$F$6)),'Input| Projects'!AC155,'Input| Projects'!M155)*'Input| Escalations'!$I$17*M155,0)</f>
        <v>0</v>
      </c>
      <c r="V155" s="172">
        <f>IFERROR(IF(ISNUMBER(FIND("decision",'Input| Setup'!$F$6)),'Input| Projects'!AD155,'Input| Projects'!N155)*'Input| Escalations'!$I$17*N155,0)</f>
        <v>0</v>
      </c>
      <c r="W155" s="172">
        <f>IFERROR(IF(ISNUMBER(FIND("decision",'Input| Setup'!$F$6)),'Input| Projects'!AE155,'Input| Projects'!O155)*'Input| Escalations'!$I$17*O155,0)</f>
        <v>0</v>
      </c>
      <c r="X155" s="175"/>
      <c r="Y155" s="172">
        <f>IF(ISNUMBER(FIND("decision",'Input| Setup'!$F$6)),'Input| Projects'!AG155,'Input| Projects'!Q155)*I155*'Input| Escalations'!$I$17</f>
        <v>0</v>
      </c>
      <c r="Z155" s="172">
        <f>IF(ISNUMBER(FIND("decision",'Input| Setup'!$F$6)),'Input| Projects'!AH155,'Input| Projects'!R155)*J155*'Input| Escalations'!$I$17</f>
        <v>0</v>
      </c>
      <c r="AA155" s="172">
        <f>IF(ISNUMBER(FIND("decision",'Input| Setup'!$F$6)),'Input| Projects'!AI155,'Input| Projects'!S155)*K155*'Input| Escalations'!$I$17</f>
        <v>0</v>
      </c>
      <c r="AB155" s="172">
        <f>IF(ISNUMBER(FIND("decision",'Input| Setup'!$F$6)),'Input| Projects'!AJ155,'Input| Projects'!T155)*L155*'Input| Escalations'!$I$17</f>
        <v>0</v>
      </c>
      <c r="AC155" s="172">
        <f>IF(ISNUMBER(FIND("decision",'Input| Setup'!$F$6)),'Input| Projects'!AK155,'Input| Projects'!U155)*M155*'Input| Escalations'!$I$17</f>
        <v>0</v>
      </c>
      <c r="AD155" s="172">
        <f>IF(ISNUMBER(FIND("decision",'Input| Setup'!$F$6)),'Input| Projects'!AL155,'Input| Projects'!V155)*N155*'Input| Escalations'!$I$17</f>
        <v>0</v>
      </c>
      <c r="AE155" s="172">
        <f>IF(ISNUMBER(FIND("decision",'Input| Setup'!$F$6)),'Input| Projects'!AM155,'Input| Projects'!W155)*O155*'Input| Escalations'!$I$17</f>
        <v>0</v>
      </c>
      <c r="AF155" s="175"/>
      <c r="AG155" s="172" cm="1">
        <f t="array" ref="AG155">IFERROR(--('Input| Projects'!$AS155="Yes")*_xlfn.SWITCH('Input| Overheads'!$C$50,"Direct costs",'Calc| Overheads Allocation'!C$8*Q155,"Internal labour",'Calc| Overheads Allocation'!C$8*Q155*'Input| Projects'!$AO155,"DNSP defined",'Calc| Overheads Allocation'!C$78*'Input| Projects'!$AV155,0),0)</f>
        <v>0</v>
      </c>
      <c r="AH155" s="172" cm="1">
        <f t="array" ref="AH155">IFERROR(--('Input| Projects'!$AS155="Yes")*_xlfn.SWITCH('Input| Overheads'!$C$50,"Direct costs",'Calc| Overheads Allocation'!D$8*R155,"Internal labour",'Calc| Overheads Allocation'!D$8*R155*'Input| Projects'!$AO155,"DNSP defined",'Calc| Overheads Allocation'!D$78*'Input| Projects'!$AV155,0),0)</f>
        <v>0</v>
      </c>
      <c r="AI155" s="172" cm="1">
        <f t="array" ref="AI155">IFERROR(--('Input| Projects'!$AS155="Yes")*_xlfn.SWITCH('Input| Overheads'!$C$50,"Direct costs",'Calc| Overheads Allocation'!E$8*S155,"Internal labour",'Calc| Overheads Allocation'!E$8*S155*'Input| Projects'!$AO155,"DNSP defined",'Calc| Overheads Allocation'!E$78*'Input| Projects'!$AV155,0),0)</f>
        <v>0</v>
      </c>
      <c r="AJ155" s="172" cm="1">
        <f t="array" ref="AJ155">IFERROR(--('Input| Projects'!$AS155="Yes")*_xlfn.SWITCH('Input| Overheads'!$C$50,"Direct costs",'Calc| Overheads Allocation'!F$8*T155,"Internal labour",'Calc| Overheads Allocation'!F$8*T155*'Input| Projects'!$AO155,"DNSP defined",'Calc| Overheads Allocation'!F$78*'Input| Projects'!$AV155,0),0)</f>
        <v>0</v>
      </c>
      <c r="AK155" s="172" cm="1">
        <f t="array" ref="AK155">IFERROR(--('Input| Projects'!$AS155="Yes")*_xlfn.SWITCH('Input| Overheads'!$C$50,"Direct costs",'Calc| Overheads Allocation'!G$8*U155,"Internal labour",'Calc| Overheads Allocation'!G$8*U155*'Input| Projects'!$AO155,"DNSP defined",'Calc| Overheads Allocation'!G$78*'Input| Projects'!$AV155,0),0)</f>
        <v>0</v>
      </c>
      <c r="AL155" s="172" cm="1">
        <f t="array" ref="AL155">IFERROR(--('Input| Projects'!$AS155="Yes")*_xlfn.SWITCH('Input| Overheads'!$C$50,"Direct costs",'Calc| Overheads Allocation'!H$8*V155,"Internal labour",'Calc| Overheads Allocation'!H$8*V155*'Input| Projects'!$AO155,"DNSP defined",'Calc| Overheads Allocation'!H$78*'Input| Projects'!$AV155,0),0)</f>
        <v>0</v>
      </c>
      <c r="AM155" s="172" cm="1">
        <f t="array" ref="AM155">IFERROR(--('Input| Projects'!$AS155="Yes")*_xlfn.SWITCH('Input| Overheads'!$C$50,"Direct costs",'Calc| Overheads Allocation'!I$8*W155,"Internal labour",'Calc| Overheads Allocation'!I$8*W155*'Input| Projects'!$AO155,"DNSP defined",'Calc| Overheads Allocation'!I$78*'Input| Projects'!$AV155,0),0)</f>
        <v>0</v>
      </c>
      <c r="AN155" s="175"/>
      <c r="AO155" s="172" cm="1">
        <f t="array" ref="AO155">IFERROR(--('Input| Projects'!$AT155="Yes")*_xlfn.SWITCH('Input| Overheads'!$C$50,"Direct costs",'Calc| Overheads Allocation'!C$9*Q155,"Internal labour",'Calc| Overheads Allocation'!C$9*Q155*'Input| Projects'!$AO155,"DNSP defined",'Calc| Overheads Allocation'!C$79*'Input| Projects'!$AW155,0),0)</f>
        <v>0</v>
      </c>
      <c r="AP155" s="172" cm="1">
        <f t="array" ref="AP155">IFERROR(--('Input| Projects'!$AT155="Yes")*_xlfn.SWITCH('Input| Overheads'!$C$50,"Direct costs",'Calc| Overheads Allocation'!D$9*R155,"Internal labour",'Calc| Overheads Allocation'!D$9*R155*'Input| Projects'!$AO155,"DNSP defined",'Calc| Overheads Allocation'!D$79*'Input| Projects'!$AW155,0),0)</f>
        <v>0</v>
      </c>
      <c r="AQ155" s="172" cm="1">
        <f t="array" ref="AQ155">IFERROR(--('Input| Projects'!$AT155="Yes")*_xlfn.SWITCH('Input| Overheads'!$C$50,"Direct costs",'Calc| Overheads Allocation'!E$9*S155,"Internal labour",'Calc| Overheads Allocation'!E$9*S155*'Input| Projects'!$AO155,"DNSP defined",'Calc| Overheads Allocation'!E$79*'Input| Projects'!$AW155,0),0)</f>
        <v>0</v>
      </c>
      <c r="AR155" s="172" cm="1">
        <f t="array" ref="AR155">IFERROR(--('Input| Projects'!$AT155="Yes")*_xlfn.SWITCH('Input| Overheads'!$C$50,"Direct costs",'Calc| Overheads Allocation'!F$9*T155,"Internal labour",'Calc| Overheads Allocation'!F$9*T155*'Input| Projects'!$AO155,"DNSP defined",'Calc| Overheads Allocation'!F$79*'Input| Projects'!$AW155,0),0)</f>
        <v>0</v>
      </c>
      <c r="AS155" s="172" cm="1">
        <f t="array" ref="AS155">IFERROR(--('Input| Projects'!$AT155="Yes")*_xlfn.SWITCH('Input| Overheads'!$C$50,"Direct costs",'Calc| Overheads Allocation'!G$9*U155,"Internal labour",'Calc| Overheads Allocation'!G$9*U155*'Input| Projects'!$AO155,"DNSP defined",'Calc| Overheads Allocation'!G$79*'Input| Projects'!$AW155,0),0)</f>
        <v>0</v>
      </c>
      <c r="AT155" s="172" cm="1">
        <f t="array" ref="AT155">IFERROR(--('Input| Projects'!$AT155="Yes")*_xlfn.SWITCH('Input| Overheads'!$C$50,"Direct costs",'Calc| Overheads Allocation'!H$9*V155,"Internal labour",'Calc| Overheads Allocation'!H$9*V155*'Input| Projects'!$AO155,"DNSP defined",'Calc| Overheads Allocation'!H$79*'Input| Projects'!$AW155,0),0)</f>
        <v>0</v>
      </c>
      <c r="AU155" s="172" cm="1">
        <f t="array" ref="AU155">IFERROR(--('Input| Projects'!$AT155="Yes")*_xlfn.SWITCH('Input| Overheads'!$C$50,"Direct costs",'Calc| Overheads Allocation'!I$9*W155,"Internal labour",'Calc| Overheads Allocation'!I$9*W155*'Input| Projects'!$AO155,"DNSP defined",'Calc| Overheads Allocation'!I$79*'Input| Projects'!$AW155,0),0)</f>
        <v>0</v>
      </c>
      <c r="AV155" s="175"/>
      <c r="AW155" s="172">
        <f t="shared" si="68"/>
        <v>0</v>
      </c>
      <c r="AX155" s="172">
        <f t="shared" si="69"/>
        <v>0</v>
      </c>
      <c r="AY155" s="172">
        <f t="shared" si="70"/>
        <v>0</v>
      </c>
      <c r="AZ155" s="172">
        <f t="shared" si="71"/>
        <v>0</v>
      </c>
      <c r="BA155" s="172">
        <f t="shared" si="72"/>
        <v>0</v>
      </c>
      <c r="BB155" s="172">
        <f t="shared" si="73"/>
        <v>0</v>
      </c>
      <c r="BC155" s="172">
        <f t="shared" si="74"/>
        <v>0</v>
      </c>
      <c r="BD155" s="176"/>
      <c r="BE155" s="172">
        <f t="shared" si="75"/>
        <v>0</v>
      </c>
      <c r="BF155" s="172">
        <f t="shared" si="76"/>
        <v>0</v>
      </c>
      <c r="BG155" s="172">
        <f t="shared" si="77"/>
        <v>0</v>
      </c>
      <c r="BH155" s="172">
        <f t="shared" si="78"/>
        <v>0</v>
      </c>
      <c r="BI155" s="172">
        <f t="shared" si="79"/>
        <v>0</v>
      </c>
      <c r="BJ155" s="172">
        <f t="shared" si="80"/>
        <v>0</v>
      </c>
      <c r="BK155" s="172">
        <f t="shared" si="81"/>
        <v>0</v>
      </c>
      <c r="BL155" s="176"/>
      <c r="BM155" s="172">
        <f t="shared" si="60"/>
        <v>0</v>
      </c>
      <c r="BN155" s="172">
        <f t="shared" si="61"/>
        <v>0</v>
      </c>
      <c r="BO155" s="172">
        <f t="shared" si="62"/>
        <v>0</v>
      </c>
      <c r="BP155" s="172">
        <f t="shared" si="63"/>
        <v>0</v>
      </c>
      <c r="BQ155" s="172">
        <f t="shared" si="64"/>
        <v>0</v>
      </c>
      <c r="BR155" s="172">
        <f t="shared" si="65"/>
        <v>0</v>
      </c>
      <c r="BS155" s="172">
        <f t="shared" si="66"/>
        <v>0</v>
      </c>
      <c r="BT155" s="55"/>
      <c r="BU155" s="158">
        <f>SUMIF('Input| Projects'!$BA$8:$CX$8,RIGHT(BU$9,3),'Input| Projects'!$BA155:$CX155)</f>
        <v>0</v>
      </c>
      <c r="BV155" s="158">
        <f>SUMIF('Input| Projects'!$BA$8:$CX$8,RIGHT(BV$9,3),'Input| Projects'!$BA155:$CX155)</f>
        <v>0</v>
      </c>
      <c r="BW155" s="79" t="str">
        <f t="shared" si="67"/>
        <v/>
      </c>
    </row>
    <row r="156" spans="2:75" x14ac:dyDescent="0.2">
      <c r="B156" s="123">
        <f>IFERROR('Input| Projects'!B156,"")</f>
        <v>147</v>
      </c>
      <c r="C156" s="160" t="str">
        <f>IFERROR(IF('Input| Projects'!C156="","",'Input| Projects'!C156),"")</f>
        <v/>
      </c>
      <c r="D156" s="160" t="str">
        <f>IFERROR(IF('Input| Projects'!D156="","",'Input| Projects'!D156),"")</f>
        <v/>
      </c>
      <c r="E156" s="53"/>
      <c r="F156" s="160" t="str">
        <f>IF(LEN('Input| Projects'!F156)&gt;0,'Input| Projects'!F156,"")</f>
        <v/>
      </c>
      <c r="G156" s="160" t="str">
        <f>IF(LEN('Input| Projects'!G156)&gt;0,'Input| Projects'!G156,"")</f>
        <v/>
      </c>
      <c r="H156" s="10"/>
      <c r="I156" s="194" cm="1">
        <f t="array" ref="I156">IF(LEN($F156)&gt;0,1+IFERROR(SUMPRODUCT(TRANSPOSE('Input| Projects'!$AO156:$AQ156),INDEX('Input| Escalations'!$F$27:$L$29,,MATCH(Q$9,'Input| Escalations'!$F$21:$L$21,0))),0),0)</f>
        <v>0</v>
      </c>
      <c r="J156" s="194" cm="1">
        <f t="array" ref="J156">IF(LEN($F156)&gt;0,1+IFERROR(SUMPRODUCT(TRANSPOSE('Input| Projects'!$AO156:$AQ156),INDEX('Input| Escalations'!$F$27:$L$29,,MATCH(R$9,'Input| Escalations'!$F$21:$L$21,0))),0),0)</f>
        <v>0</v>
      </c>
      <c r="K156" s="194" cm="1">
        <f t="array" ref="K156">IF(LEN($F156)&gt;0,1+IFERROR(SUMPRODUCT(TRANSPOSE('Input| Projects'!$AO156:$AQ156),INDEX('Input| Escalations'!$F$27:$L$29,,MATCH(S$9,'Input| Escalations'!$F$21:$L$21,0))),0),0)</f>
        <v>0</v>
      </c>
      <c r="L156" s="194" cm="1">
        <f t="array" ref="L156">IF(LEN($F156)&gt;0,1+IFERROR(SUMPRODUCT(TRANSPOSE('Input| Projects'!$AO156:$AQ156),INDEX('Input| Escalations'!$F$27:$L$29,,MATCH(T$9,'Input| Escalations'!$F$21:$L$21,0))),0),0)</f>
        <v>0</v>
      </c>
      <c r="M156" s="194" cm="1">
        <f t="array" ref="M156">IF(LEN($F156)&gt;0,1+IFERROR(SUMPRODUCT(TRANSPOSE('Input| Projects'!$AO156:$AQ156),INDEX('Input| Escalations'!$F$27:$L$29,,MATCH(U$9,'Input| Escalations'!$F$21:$L$21,0))),0),0)</f>
        <v>0</v>
      </c>
      <c r="N156" s="194" cm="1">
        <f t="array" ref="N156">IF(LEN($F156)&gt;0,1+IFERROR(SUMPRODUCT(TRANSPOSE('Input| Projects'!$AO156:$AQ156),INDEX('Input| Escalations'!$F$27:$L$29,,MATCH(V$9,'Input| Escalations'!$F$21:$L$21,0))),0),0)</f>
        <v>0</v>
      </c>
      <c r="O156" s="194" cm="1">
        <f t="array" ref="O156">IF(LEN($F156)&gt;0,1+IFERROR(SUMPRODUCT(TRANSPOSE('Input| Projects'!$AO156:$AQ156),INDEX('Input| Escalations'!$F$27:$L$29,,MATCH(W$9,'Input| Escalations'!$F$21:$L$21,0))),0),0)</f>
        <v>0</v>
      </c>
      <c r="P156" s="10"/>
      <c r="Q156" s="172">
        <f>IFERROR(IF(ISNUMBER(FIND("decision",'Input| Setup'!$F$6)),'Input| Projects'!Y156,'Input| Projects'!I156)*'Input| Escalations'!$I$17*I156,0)</f>
        <v>0</v>
      </c>
      <c r="R156" s="172">
        <f>IFERROR(IF(ISNUMBER(FIND("decision",'Input| Setup'!$F$6)),'Input| Projects'!Z156,'Input| Projects'!J156)*'Input| Escalations'!$I$17*J156,0)</f>
        <v>0</v>
      </c>
      <c r="S156" s="172">
        <f>IFERROR(IF(ISNUMBER(FIND("decision",'Input| Setup'!$F$6)),'Input| Projects'!AA156,'Input| Projects'!K156)*'Input| Escalations'!$I$17*K156,0)</f>
        <v>0</v>
      </c>
      <c r="T156" s="172">
        <f>IFERROR(IF(ISNUMBER(FIND("decision",'Input| Setup'!$F$6)),'Input| Projects'!AB156,'Input| Projects'!L156)*'Input| Escalations'!$I$17*L156,0)</f>
        <v>0</v>
      </c>
      <c r="U156" s="172">
        <f>IFERROR(IF(ISNUMBER(FIND("decision",'Input| Setup'!$F$6)),'Input| Projects'!AC156,'Input| Projects'!M156)*'Input| Escalations'!$I$17*M156,0)</f>
        <v>0</v>
      </c>
      <c r="V156" s="172">
        <f>IFERROR(IF(ISNUMBER(FIND("decision",'Input| Setup'!$F$6)),'Input| Projects'!AD156,'Input| Projects'!N156)*'Input| Escalations'!$I$17*N156,0)</f>
        <v>0</v>
      </c>
      <c r="W156" s="172">
        <f>IFERROR(IF(ISNUMBER(FIND("decision",'Input| Setup'!$F$6)),'Input| Projects'!AE156,'Input| Projects'!O156)*'Input| Escalations'!$I$17*O156,0)</f>
        <v>0</v>
      </c>
      <c r="X156" s="175"/>
      <c r="Y156" s="172">
        <f>IF(ISNUMBER(FIND("decision",'Input| Setup'!$F$6)),'Input| Projects'!AG156,'Input| Projects'!Q156)*I156*'Input| Escalations'!$I$17</f>
        <v>0</v>
      </c>
      <c r="Z156" s="172">
        <f>IF(ISNUMBER(FIND("decision",'Input| Setup'!$F$6)),'Input| Projects'!AH156,'Input| Projects'!R156)*J156*'Input| Escalations'!$I$17</f>
        <v>0</v>
      </c>
      <c r="AA156" s="172">
        <f>IF(ISNUMBER(FIND("decision",'Input| Setup'!$F$6)),'Input| Projects'!AI156,'Input| Projects'!S156)*K156*'Input| Escalations'!$I$17</f>
        <v>0</v>
      </c>
      <c r="AB156" s="172">
        <f>IF(ISNUMBER(FIND("decision",'Input| Setup'!$F$6)),'Input| Projects'!AJ156,'Input| Projects'!T156)*L156*'Input| Escalations'!$I$17</f>
        <v>0</v>
      </c>
      <c r="AC156" s="172">
        <f>IF(ISNUMBER(FIND("decision",'Input| Setup'!$F$6)),'Input| Projects'!AK156,'Input| Projects'!U156)*M156*'Input| Escalations'!$I$17</f>
        <v>0</v>
      </c>
      <c r="AD156" s="172">
        <f>IF(ISNUMBER(FIND("decision",'Input| Setup'!$F$6)),'Input| Projects'!AL156,'Input| Projects'!V156)*N156*'Input| Escalations'!$I$17</f>
        <v>0</v>
      </c>
      <c r="AE156" s="172">
        <f>IF(ISNUMBER(FIND("decision",'Input| Setup'!$F$6)),'Input| Projects'!AM156,'Input| Projects'!W156)*O156*'Input| Escalations'!$I$17</f>
        <v>0</v>
      </c>
      <c r="AF156" s="175"/>
      <c r="AG156" s="172" cm="1">
        <f t="array" ref="AG156">IFERROR(--('Input| Projects'!$AS156="Yes")*_xlfn.SWITCH('Input| Overheads'!$C$50,"Direct costs",'Calc| Overheads Allocation'!C$8*Q156,"Internal labour",'Calc| Overheads Allocation'!C$8*Q156*'Input| Projects'!$AO156,"DNSP defined",'Calc| Overheads Allocation'!C$78*'Input| Projects'!$AV156,0),0)</f>
        <v>0</v>
      </c>
      <c r="AH156" s="172" cm="1">
        <f t="array" ref="AH156">IFERROR(--('Input| Projects'!$AS156="Yes")*_xlfn.SWITCH('Input| Overheads'!$C$50,"Direct costs",'Calc| Overheads Allocation'!D$8*R156,"Internal labour",'Calc| Overheads Allocation'!D$8*R156*'Input| Projects'!$AO156,"DNSP defined",'Calc| Overheads Allocation'!D$78*'Input| Projects'!$AV156,0),0)</f>
        <v>0</v>
      </c>
      <c r="AI156" s="172" cm="1">
        <f t="array" ref="AI156">IFERROR(--('Input| Projects'!$AS156="Yes")*_xlfn.SWITCH('Input| Overheads'!$C$50,"Direct costs",'Calc| Overheads Allocation'!E$8*S156,"Internal labour",'Calc| Overheads Allocation'!E$8*S156*'Input| Projects'!$AO156,"DNSP defined",'Calc| Overheads Allocation'!E$78*'Input| Projects'!$AV156,0),0)</f>
        <v>0</v>
      </c>
      <c r="AJ156" s="172" cm="1">
        <f t="array" ref="AJ156">IFERROR(--('Input| Projects'!$AS156="Yes")*_xlfn.SWITCH('Input| Overheads'!$C$50,"Direct costs",'Calc| Overheads Allocation'!F$8*T156,"Internal labour",'Calc| Overheads Allocation'!F$8*T156*'Input| Projects'!$AO156,"DNSP defined",'Calc| Overheads Allocation'!F$78*'Input| Projects'!$AV156,0),0)</f>
        <v>0</v>
      </c>
      <c r="AK156" s="172" cm="1">
        <f t="array" ref="AK156">IFERROR(--('Input| Projects'!$AS156="Yes")*_xlfn.SWITCH('Input| Overheads'!$C$50,"Direct costs",'Calc| Overheads Allocation'!G$8*U156,"Internal labour",'Calc| Overheads Allocation'!G$8*U156*'Input| Projects'!$AO156,"DNSP defined",'Calc| Overheads Allocation'!G$78*'Input| Projects'!$AV156,0),0)</f>
        <v>0</v>
      </c>
      <c r="AL156" s="172" cm="1">
        <f t="array" ref="AL156">IFERROR(--('Input| Projects'!$AS156="Yes")*_xlfn.SWITCH('Input| Overheads'!$C$50,"Direct costs",'Calc| Overheads Allocation'!H$8*V156,"Internal labour",'Calc| Overheads Allocation'!H$8*V156*'Input| Projects'!$AO156,"DNSP defined",'Calc| Overheads Allocation'!H$78*'Input| Projects'!$AV156,0),0)</f>
        <v>0</v>
      </c>
      <c r="AM156" s="172" cm="1">
        <f t="array" ref="AM156">IFERROR(--('Input| Projects'!$AS156="Yes")*_xlfn.SWITCH('Input| Overheads'!$C$50,"Direct costs",'Calc| Overheads Allocation'!I$8*W156,"Internal labour",'Calc| Overheads Allocation'!I$8*W156*'Input| Projects'!$AO156,"DNSP defined",'Calc| Overheads Allocation'!I$78*'Input| Projects'!$AV156,0),0)</f>
        <v>0</v>
      </c>
      <c r="AN156" s="175"/>
      <c r="AO156" s="172" cm="1">
        <f t="array" ref="AO156">IFERROR(--('Input| Projects'!$AT156="Yes")*_xlfn.SWITCH('Input| Overheads'!$C$50,"Direct costs",'Calc| Overheads Allocation'!C$9*Q156,"Internal labour",'Calc| Overheads Allocation'!C$9*Q156*'Input| Projects'!$AO156,"DNSP defined",'Calc| Overheads Allocation'!C$79*'Input| Projects'!$AW156,0),0)</f>
        <v>0</v>
      </c>
      <c r="AP156" s="172" cm="1">
        <f t="array" ref="AP156">IFERROR(--('Input| Projects'!$AT156="Yes")*_xlfn.SWITCH('Input| Overheads'!$C$50,"Direct costs",'Calc| Overheads Allocation'!D$9*R156,"Internal labour",'Calc| Overheads Allocation'!D$9*R156*'Input| Projects'!$AO156,"DNSP defined",'Calc| Overheads Allocation'!D$79*'Input| Projects'!$AW156,0),0)</f>
        <v>0</v>
      </c>
      <c r="AQ156" s="172" cm="1">
        <f t="array" ref="AQ156">IFERROR(--('Input| Projects'!$AT156="Yes")*_xlfn.SWITCH('Input| Overheads'!$C$50,"Direct costs",'Calc| Overheads Allocation'!E$9*S156,"Internal labour",'Calc| Overheads Allocation'!E$9*S156*'Input| Projects'!$AO156,"DNSP defined",'Calc| Overheads Allocation'!E$79*'Input| Projects'!$AW156,0),0)</f>
        <v>0</v>
      </c>
      <c r="AR156" s="172" cm="1">
        <f t="array" ref="AR156">IFERROR(--('Input| Projects'!$AT156="Yes")*_xlfn.SWITCH('Input| Overheads'!$C$50,"Direct costs",'Calc| Overheads Allocation'!F$9*T156,"Internal labour",'Calc| Overheads Allocation'!F$9*T156*'Input| Projects'!$AO156,"DNSP defined",'Calc| Overheads Allocation'!F$79*'Input| Projects'!$AW156,0),0)</f>
        <v>0</v>
      </c>
      <c r="AS156" s="172" cm="1">
        <f t="array" ref="AS156">IFERROR(--('Input| Projects'!$AT156="Yes")*_xlfn.SWITCH('Input| Overheads'!$C$50,"Direct costs",'Calc| Overheads Allocation'!G$9*U156,"Internal labour",'Calc| Overheads Allocation'!G$9*U156*'Input| Projects'!$AO156,"DNSP defined",'Calc| Overheads Allocation'!G$79*'Input| Projects'!$AW156,0),0)</f>
        <v>0</v>
      </c>
      <c r="AT156" s="172" cm="1">
        <f t="array" ref="AT156">IFERROR(--('Input| Projects'!$AT156="Yes")*_xlfn.SWITCH('Input| Overheads'!$C$50,"Direct costs",'Calc| Overheads Allocation'!H$9*V156,"Internal labour",'Calc| Overheads Allocation'!H$9*V156*'Input| Projects'!$AO156,"DNSP defined",'Calc| Overheads Allocation'!H$79*'Input| Projects'!$AW156,0),0)</f>
        <v>0</v>
      </c>
      <c r="AU156" s="172" cm="1">
        <f t="array" ref="AU156">IFERROR(--('Input| Projects'!$AT156="Yes")*_xlfn.SWITCH('Input| Overheads'!$C$50,"Direct costs",'Calc| Overheads Allocation'!I$9*W156,"Internal labour",'Calc| Overheads Allocation'!I$9*W156*'Input| Projects'!$AO156,"DNSP defined",'Calc| Overheads Allocation'!I$79*'Input| Projects'!$AW156,0),0)</f>
        <v>0</v>
      </c>
      <c r="AV156" s="175"/>
      <c r="AW156" s="172">
        <f t="shared" si="68"/>
        <v>0</v>
      </c>
      <c r="AX156" s="172">
        <f t="shared" si="69"/>
        <v>0</v>
      </c>
      <c r="AY156" s="172">
        <f t="shared" si="70"/>
        <v>0</v>
      </c>
      <c r="AZ156" s="172">
        <f t="shared" si="71"/>
        <v>0</v>
      </c>
      <c r="BA156" s="172">
        <f t="shared" si="72"/>
        <v>0</v>
      </c>
      <c r="BB156" s="172">
        <f t="shared" si="73"/>
        <v>0</v>
      </c>
      <c r="BC156" s="172">
        <f t="shared" si="74"/>
        <v>0</v>
      </c>
      <c r="BD156" s="176"/>
      <c r="BE156" s="172">
        <f t="shared" si="75"/>
        <v>0</v>
      </c>
      <c r="BF156" s="172">
        <f t="shared" si="76"/>
        <v>0</v>
      </c>
      <c r="BG156" s="172">
        <f t="shared" si="77"/>
        <v>0</v>
      </c>
      <c r="BH156" s="172">
        <f t="shared" si="78"/>
        <v>0</v>
      </c>
      <c r="BI156" s="172">
        <f t="shared" si="79"/>
        <v>0</v>
      </c>
      <c r="BJ156" s="172">
        <f t="shared" si="80"/>
        <v>0</v>
      </c>
      <c r="BK156" s="172">
        <f t="shared" si="81"/>
        <v>0</v>
      </c>
      <c r="BL156" s="176"/>
      <c r="BM156" s="172">
        <f t="shared" si="60"/>
        <v>0</v>
      </c>
      <c r="BN156" s="172">
        <f t="shared" si="61"/>
        <v>0</v>
      </c>
      <c r="BO156" s="172">
        <f t="shared" si="62"/>
        <v>0</v>
      </c>
      <c r="BP156" s="172">
        <f t="shared" si="63"/>
        <v>0</v>
      </c>
      <c r="BQ156" s="172">
        <f t="shared" si="64"/>
        <v>0</v>
      </c>
      <c r="BR156" s="172">
        <f t="shared" si="65"/>
        <v>0</v>
      </c>
      <c r="BS156" s="172">
        <f t="shared" si="66"/>
        <v>0</v>
      </c>
      <c r="BT156" s="55"/>
      <c r="BU156" s="158">
        <f>SUMIF('Input| Projects'!$BA$8:$CX$8,RIGHT(BU$9,3),'Input| Projects'!$BA156:$CX156)</f>
        <v>0</v>
      </c>
      <c r="BV156" s="158">
        <f>SUMIF('Input| Projects'!$BA$8:$CX$8,RIGHT(BV$9,3),'Input| Projects'!$BA156:$CX156)</f>
        <v>0</v>
      </c>
      <c r="BW156" s="79" t="str">
        <f t="shared" si="67"/>
        <v/>
      </c>
    </row>
    <row r="157" spans="2:75" x14ac:dyDescent="0.2">
      <c r="B157" s="123">
        <f>IFERROR('Input| Projects'!B157,"")</f>
        <v>148</v>
      </c>
      <c r="C157" s="160" t="str">
        <f>IFERROR(IF('Input| Projects'!C157="","",'Input| Projects'!C157),"")</f>
        <v/>
      </c>
      <c r="D157" s="160" t="str">
        <f>IFERROR(IF('Input| Projects'!D157="","",'Input| Projects'!D157),"")</f>
        <v/>
      </c>
      <c r="E157" s="53"/>
      <c r="F157" s="160" t="str">
        <f>IF(LEN('Input| Projects'!F157)&gt;0,'Input| Projects'!F157,"")</f>
        <v/>
      </c>
      <c r="G157" s="160" t="str">
        <f>IF(LEN('Input| Projects'!G157)&gt;0,'Input| Projects'!G157,"")</f>
        <v/>
      </c>
      <c r="H157" s="10"/>
      <c r="I157" s="194" cm="1">
        <f t="array" ref="I157">IF(LEN($F157)&gt;0,1+IFERROR(SUMPRODUCT(TRANSPOSE('Input| Projects'!$AO157:$AQ157),INDEX('Input| Escalations'!$F$27:$L$29,,MATCH(Q$9,'Input| Escalations'!$F$21:$L$21,0))),0),0)</f>
        <v>0</v>
      </c>
      <c r="J157" s="194" cm="1">
        <f t="array" ref="J157">IF(LEN($F157)&gt;0,1+IFERROR(SUMPRODUCT(TRANSPOSE('Input| Projects'!$AO157:$AQ157),INDEX('Input| Escalations'!$F$27:$L$29,,MATCH(R$9,'Input| Escalations'!$F$21:$L$21,0))),0),0)</f>
        <v>0</v>
      </c>
      <c r="K157" s="194" cm="1">
        <f t="array" ref="K157">IF(LEN($F157)&gt;0,1+IFERROR(SUMPRODUCT(TRANSPOSE('Input| Projects'!$AO157:$AQ157),INDEX('Input| Escalations'!$F$27:$L$29,,MATCH(S$9,'Input| Escalations'!$F$21:$L$21,0))),0),0)</f>
        <v>0</v>
      </c>
      <c r="L157" s="194" cm="1">
        <f t="array" ref="L157">IF(LEN($F157)&gt;0,1+IFERROR(SUMPRODUCT(TRANSPOSE('Input| Projects'!$AO157:$AQ157),INDEX('Input| Escalations'!$F$27:$L$29,,MATCH(T$9,'Input| Escalations'!$F$21:$L$21,0))),0),0)</f>
        <v>0</v>
      </c>
      <c r="M157" s="194" cm="1">
        <f t="array" ref="M157">IF(LEN($F157)&gt;0,1+IFERROR(SUMPRODUCT(TRANSPOSE('Input| Projects'!$AO157:$AQ157),INDEX('Input| Escalations'!$F$27:$L$29,,MATCH(U$9,'Input| Escalations'!$F$21:$L$21,0))),0),0)</f>
        <v>0</v>
      </c>
      <c r="N157" s="194" cm="1">
        <f t="array" ref="N157">IF(LEN($F157)&gt;0,1+IFERROR(SUMPRODUCT(TRANSPOSE('Input| Projects'!$AO157:$AQ157),INDEX('Input| Escalations'!$F$27:$L$29,,MATCH(V$9,'Input| Escalations'!$F$21:$L$21,0))),0),0)</f>
        <v>0</v>
      </c>
      <c r="O157" s="194" cm="1">
        <f t="array" ref="O157">IF(LEN($F157)&gt;0,1+IFERROR(SUMPRODUCT(TRANSPOSE('Input| Projects'!$AO157:$AQ157),INDEX('Input| Escalations'!$F$27:$L$29,,MATCH(W$9,'Input| Escalations'!$F$21:$L$21,0))),0),0)</f>
        <v>0</v>
      </c>
      <c r="P157" s="10"/>
      <c r="Q157" s="172">
        <f>IFERROR(IF(ISNUMBER(FIND("decision",'Input| Setup'!$F$6)),'Input| Projects'!Y157,'Input| Projects'!I157)*'Input| Escalations'!$I$17*I157,0)</f>
        <v>0</v>
      </c>
      <c r="R157" s="172">
        <f>IFERROR(IF(ISNUMBER(FIND("decision",'Input| Setup'!$F$6)),'Input| Projects'!Z157,'Input| Projects'!J157)*'Input| Escalations'!$I$17*J157,0)</f>
        <v>0</v>
      </c>
      <c r="S157" s="172">
        <f>IFERROR(IF(ISNUMBER(FIND("decision",'Input| Setup'!$F$6)),'Input| Projects'!AA157,'Input| Projects'!K157)*'Input| Escalations'!$I$17*K157,0)</f>
        <v>0</v>
      </c>
      <c r="T157" s="172">
        <f>IFERROR(IF(ISNUMBER(FIND("decision",'Input| Setup'!$F$6)),'Input| Projects'!AB157,'Input| Projects'!L157)*'Input| Escalations'!$I$17*L157,0)</f>
        <v>0</v>
      </c>
      <c r="U157" s="172">
        <f>IFERROR(IF(ISNUMBER(FIND("decision",'Input| Setup'!$F$6)),'Input| Projects'!AC157,'Input| Projects'!M157)*'Input| Escalations'!$I$17*M157,0)</f>
        <v>0</v>
      </c>
      <c r="V157" s="172">
        <f>IFERROR(IF(ISNUMBER(FIND("decision",'Input| Setup'!$F$6)),'Input| Projects'!AD157,'Input| Projects'!N157)*'Input| Escalations'!$I$17*N157,0)</f>
        <v>0</v>
      </c>
      <c r="W157" s="172">
        <f>IFERROR(IF(ISNUMBER(FIND("decision",'Input| Setup'!$F$6)),'Input| Projects'!AE157,'Input| Projects'!O157)*'Input| Escalations'!$I$17*O157,0)</f>
        <v>0</v>
      </c>
      <c r="X157" s="175"/>
      <c r="Y157" s="172">
        <f>IF(ISNUMBER(FIND("decision",'Input| Setup'!$F$6)),'Input| Projects'!AG157,'Input| Projects'!Q157)*I157*'Input| Escalations'!$I$17</f>
        <v>0</v>
      </c>
      <c r="Z157" s="172">
        <f>IF(ISNUMBER(FIND("decision",'Input| Setup'!$F$6)),'Input| Projects'!AH157,'Input| Projects'!R157)*J157*'Input| Escalations'!$I$17</f>
        <v>0</v>
      </c>
      <c r="AA157" s="172">
        <f>IF(ISNUMBER(FIND("decision",'Input| Setup'!$F$6)),'Input| Projects'!AI157,'Input| Projects'!S157)*K157*'Input| Escalations'!$I$17</f>
        <v>0</v>
      </c>
      <c r="AB157" s="172">
        <f>IF(ISNUMBER(FIND("decision",'Input| Setup'!$F$6)),'Input| Projects'!AJ157,'Input| Projects'!T157)*L157*'Input| Escalations'!$I$17</f>
        <v>0</v>
      </c>
      <c r="AC157" s="172">
        <f>IF(ISNUMBER(FIND("decision",'Input| Setup'!$F$6)),'Input| Projects'!AK157,'Input| Projects'!U157)*M157*'Input| Escalations'!$I$17</f>
        <v>0</v>
      </c>
      <c r="AD157" s="172">
        <f>IF(ISNUMBER(FIND("decision",'Input| Setup'!$F$6)),'Input| Projects'!AL157,'Input| Projects'!V157)*N157*'Input| Escalations'!$I$17</f>
        <v>0</v>
      </c>
      <c r="AE157" s="172">
        <f>IF(ISNUMBER(FIND("decision",'Input| Setup'!$F$6)),'Input| Projects'!AM157,'Input| Projects'!W157)*O157*'Input| Escalations'!$I$17</f>
        <v>0</v>
      </c>
      <c r="AF157" s="175"/>
      <c r="AG157" s="172" cm="1">
        <f t="array" ref="AG157">IFERROR(--('Input| Projects'!$AS157="Yes")*_xlfn.SWITCH('Input| Overheads'!$C$50,"Direct costs",'Calc| Overheads Allocation'!C$8*Q157,"Internal labour",'Calc| Overheads Allocation'!C$8*Q157*'Input| Projects'!$AO157,"DNSP defined",'Calc| Overheads Allocation'!C$78*'Input| Projects'!$AV157,0),0)</f>
        <v>0</v>
      </c>
      <c r="AH157" s="172" cm="1">
        <f t="array" ref="AH157">IFERROR(--('Input| Projects'!$AS157="Yes")*_xlfn.SWITCH('Input| Overheads'!$C$50,"Direct costs",'Calc| Overheads Allocation'!D$8*R157,"Internal labour",'Calc| Overheads Allocation'!D$8*R157*'Input| Projects'!$AO157,"DNSP defined",'Calc| Overheads Allocation'!D$78*'Input| Projects'!$AV157,0),0)</f>
        <v>0</v>
      </c>
      <c r="AI157" s="172" cm="1">
        <f t="array" ref="AI157">IFERROR(--('Input| Projects'!$AS157="Yes")*_xlfn.SWITCH('Input| Overheads'!$C$50,"Direct costs",'Calc| Overheads Allocation'!E$8*S157,"Internal labour",'Calc| Overheads Allocation'!E$8*S157*'Input| Projects'!$AO157,"DNSP defined",'Calc| Overheads Allocation'!E$78*'Input| Projects'!$AV157,0),0)</f>
        <v>0</v>
      </c>
      <c r="AJ157" s="172" cm="1">
        <f t="array" ref="AJ157">IFERROR(--('Input| Projects'!$AS157="Yes")*_xlfn.SWITCH('Input| Overheads'!$C$50,"Direct costs",'Calc| Overheads Allocation'!F$8*T157,"Internal labour",'Calc| Overheads Allocation'!F$8*T157*'Input| Projects'!$AO157,"DNSP defined",'Calc| Overheads Allocation'!F$78*'Input| Projects'!$AV157,0),0)</f>
        <v>0</v>
      </c>
      <c r="AK157" s="172" cm="1">
        <f t="array" ref="AK157">IFERROR(--('Input| Projects'!$AS157="Yes")*_xlfn.SWITCH('Input| Overheads'!$C$50,"Direct costs",'Calc| Overheads Allocation'!G$8*U157,"Internal labour",'Calc| Overheads Allocation'!G$8*U157*'Input| Projects'!$AO157,"DNSP defined",'Calc| Overheads Allocation'!G$78*'Input| Projects'!$AV157,0),0)</f>
        <v>0</v>
      </c>
      <c r="AL157" s="172" cm="1">
        <f t="array" ref="AL157">IFERROR(--('Input| Projects'!$AS157="Yes")*_xlfn.SWITCH('Input| Overheads'!$C$50,"Direct costs",'Calc| Overheads Allocation'!H$8*V157,"Internal labour",'Calc| Overheads Allocation'!H$8*V157*'Input| Projects'!$AO157,"DNSP defined",'Calc| Overheads Allocation'!H$78*'Input| Projects'!$AV157,0),0)</f>
        <v>0</v>
      </c>
      <c r="AM157" s="172" cm="1">
        <f t="array" ref="AM157">IFERROR(--('Input| Projects'!$AS157="Yes")*_xlfn.SWITCH('Input| Overheads'!$C$50,"Direct costs",'Calc| Overheads Allocation'!I$8*W157,"Internal labour",'Calc| Overheads Allocation'!I$8*W157*'Input| Projects'!$AO157,"DNSP defined",'Calc| Overheads Allocation'!I$78*'Input| Projects'!$AV157,0),0)</f>
        <v>0</v>
      </c>
      <c r="AN157" s="175"/>
      <c r="AO157" s="172" cm="1">
        <f t="array" ref="AO157">IFERROR(--('Input| Projects'!$AT157="Yes")*_xlfn.SWITCH('Input| Overheads'!$C$50,"Direct costs",'Calc| Overheads Allocation'!C$9*Q157,"Internal labour",'Calc| Overheads Allocation'!C$9*Q157*'Input| Projects'!$AO157,"DNSP defined",'Calc| Overheads Allocation'!C$79*'Input| Projects'!$AW157,0),0)</f>
        <v>0</v>
      </c>
      <c r="AP157" s="172" cm="1">
        <f t="array" ref="AP157">IFERROR(--('Input| Projects'!$AT157="Yes")*_xlfn.SWITCH('Input| Overheads'!$C$50,"Direct costs",'Calc| Overheads Allocation'!D$9*R157,"Internal labour",'Calc| Overheads Allocation'!D$9*R157*'Input| Projects'!$AO157,"DNSP defined",'Calc| Overheads Allocation'!D$79*'Input| Projects'!$AW157,0),0)</f>
        <v>0</v>
      </c>
      <c r="AQ157" s="172" cm="1">
        <f t="array" ref="AQ157">IFERROR(--('Input| Projects'!$AT157="Yes")*_xlfn.SWITCH('Input| Overheads'!$C$50,"Direct costs",'Calc| Overheads Allocation'!E$9*S157,"Internal labour",'Calc| Overheads Allocation'!E$9*S157*'Input| Projects'!$AO157,"DNSP defined",'Calc| Overheads Allocation'!E$79*'Input| Projects'!$AW157,0),0)</f>
        <v>0</v>
      </c>
      <c r="AR157" s="172" cm="1">
        <f t="array" ref="AR157">IFERROR(--('Input| Projects'!$AT157="Yes")*_xlfn.SWITCH('Input| Overheads'!$C$50,"Direct costs",'Calc| Overheads Allocation'!F$9*T157,"Internal labour",'Calc| Overheads Allocation'!F$9*T157*'Input| Projects'!$AO157,"DNSP defined",'Calc| Overheads Allocation'!F$79*'Input| Projects'!$AW157,0),0)</f>
        <v>0</v>
      </c>
      <c r="AS157" s="172" cm="1">
        <f t="array" ref="AS157">IFERROR(--('Input| Projects'!$AT157="Yes")*_xlfn.SWITCH('Input| Overheads'!$C$50,"Direct costs",'Calc| Overheads Allocation'!G$9*U157,"Internal labour",'Calc| Overheads Allocation'!G$9*U157*'Input| Projects'!$AO157,"DNSP defined",'Calc| Overheads Allocation'!G$79*'Input| Projects'!$AW157,0),0)</f>
        <v>0</v>
      </c>
      <c r="AT157" s="172" cm="1">
        <f t="array" ref="AT157">IFERROR(--('Input| Projects'!$AT157="Yes")*_xlfn.SWITCH('Input| Overheads'!$C$50,"Direct costs",'Calc| Overheads Allocation'!H$9*V157,"Internal labour",'Calc| Overheads Allocation'!H$9*V157*'Input| Projects'!$AO157,"DNSP defined",'Calc| Overheads Allocation'!H$79*'Input| Projects'!$AW157,0),0)</f>
        <v>0</v>
      </c>
      <c r="AU157" s="172" cm="1">
        <f t="array" ref="AU157">IFERROR(--('Input| Projects'!$AT157="Yes")*_xlfn.SWITCH('Input| Overheads'!$C$50,"Direct costs",'Calc| Overheads Allocation'!I$9*W157,"Internal labour",'Calc| Overheads Allocation'!I$9*W157*'Input| Projects'!$AO157,"DNSP defined",'Calc| Overheads Allocation'!I$79*'Input| Projects'!$AW157,0),0)</f>
        <v>0</v>
      </c>
      <c r="AV157" s="175"/>
      <c r="AW157" s="172">
        <f t="shared" si="68"/>
        <v>0</v>
      </c>
      <c r="AX157" s="172">
        <f t="shared" si="69"/>
        <v>0</v>
      </c>
      <c r="AY157" s="172">
        <f t="shared" si="70"/>
        <v>0</v>
      </c>
      <c r="AZ157" s="172">
        <f t="shared" si="71"/>
        <v>0</v>
      </c>
      <c r="BA157" s="172">
        <f t="shared" si="72"/>
        <v>0</v>
      </c>
      <c r="BB157" s="172">
        <f t="shared" si="73"/>
        <v>0</v>
      </c>
      <c r="BC157" s="172">
        <f t="shared" si="74"/>
        <v>0</v>
      </c>
      <c r="BD157" s="176"/>
      <c r="BE157" s="172">
        <f t="shared" si="75"/>
        <v>0</v>
      </c>
      <c r="BF157" s="172">
        <f t="shared" si="76"/>
        <v>0</v>
      </c>
      <c r="BG157" s="172">
        <f t="shared" si="77"/>
        <v>0</v>
      </c>
      <c r="BH157" s="172">
        <f t="shared" si="78"/>
        <v>0</v>
      </c>
      <c r="BI157" s="172">
        <f t="shared" si="79"/>
        <v>0</v>
      </c>
      <c r="BJ157" s="172">
        <f t="shared" si="80"/>
        <v>0</v>
      </c>
      <c r="BK157" s="172">
        <f t="shared" si="81"/>
        <v>0</v>
      </c>
      <c r="BL157" s="176"/>
      <c r="BM157" s="172">
        <f t="shared" si="60"/>
        <v>0</v>
      </c>
      <c r="BN157" s="172">
        <f t="shared" si="61"/>
        <v>0</v>
      </c>
      <c r="BO157" s="172">
        <f t="shared" si="62"/>
        <v>0</v>
      </c>
      <c r="BP157" s="172">
        <f t="shared" si="63"/>
        <v>0</v>
      </c>
      <c r="BQ157" s="172">
        <f t="shared" si="64"/>
        <v>0</v>
      </c>
      <c r="BR157" s="172">
        <f t="shared" si="65"/>
        <v>0</v>
      </c>
      <c r="BS157" s="172">
        <f t="shared" si="66"/>
        <v>0</v>
      </c>
      <c r="BT157" s="55"/>
      <c r="BU157" s="158">
        <f>SUMIF('Input| Projects'!$BA$8:$CX$8,RIGHT(BU$9,3),'Input| Projects'!$BA157:$CX157)</f>
        <v>0</v>
      </c>
      <c r="BV157" s="158">
        <f>SUMIF('Input| Projects'!$BA$8:$CX$8,RIGHT(BV$9,3),'Input| Projects'!$BA157:$CX157)</f>
        <v>0</v>
      </c>
      <c r="BW157" s="79" t="str">
        <f t="shared" si="67"/>
        <v/>
      </c>
    </row>
    <row r="158" spans="2:75" x14ac:dyDescent="0.2">
      <c r="B158" s="123">
        <f>IFERROR('Input| Projects'!B158,"")</f>
        <v>149</v>
      </c>
      <c r="C158" s="160" t="str">
        <f>IFERROR(IF('Input| Projects'!C158="","",'Input| Projects'!C158),"")</f>
        <v/>
      </c>
      <c r="D158" s="160" t="str">
        <f>IFERROR(IF('Input| Projects'!D158="","",'Input| Projects'!D158),"")</f>
        <v/>
      </c>
      <c r="E158" s="53"/>
      <c r="F158" s="160" t="str">
        <f>IF(LEN('Input| Projects'!F158)&gt;0,'Input| Projects'!F158,"")</f>
        <v/>
      </c>
      <c r="G158" s="160" t="str">
        <f>IF(LEN('Input| Projects'!G158)&gt;0,'Input| Projects'!G158,"")</f>
        <v/>
      </c>
      <c r="H158" s="10"/>
      <c r="I158" s="194" cm="1">
        <f t="array" ref="I158">IF(LEN($F158)&gt;0,1+IFERROR(SUMPRODUCT(TRANSPOSE('Input| Projects'!$AO158:$AQ158),INDEX('Input| Escalations'!$F$27:$L$29,,MATCH(Q$9,'Input| Escalations'!$F$21:$L$21,0))),0),0)</f>
        <v>0</v>
      </c>
      <c r="J158" s="194" cm="1">
        <f t="array" ref="J158">IF(LEN($F158)&gt;0,1+IFERROR(SUMPRODUCT(TRANSPOSE('Input| Projects'!$AO158:$AQ158),INDEX('Input| Escalations'!$F$27:$L$29,,MATCH(R$9,'Input| Escalations'!$F$21:$L$21,0))),0),0)</f>
        <v>0</v>
      </c>
      <c r="K158" s="194" cm="1">
        <f t="array" ref="K158">IF(LEN($F158)&gt;0,1+IFERROR(SUMPRODUCT(TRANSPOSE('Input| Projects'!$AO158:$AQ158),INDEX('Input| Escalations'!$F$27:$L$29,,MATCH(S$9,'Input| Escalations'!$F$21:$L$21,0))),0),0)</f>
        <v>0</v>
      </c>
      <c r="L158" s="194" cm="1">
        <f t="array" ref="L158">IF(LEN($F158)&gt;0,1+IFERROR(SUMPRODUCT(TRANSPOSE('Input| Projects'!$AO158:$AQ158),INDEX('Input| Escalations'!$F$27:$L$29,,MATCH(T$9,'Input| Escalations'!$F$21:$L$21,0))),0),0)</f>
        <v>0</v>
      </c>
      <c r="M158" s="194" cm="1">
        <f t="array" ref="M158">IF(LEN($F158)&gt;0,1+IFERROR(SUMPRODUCT(TRANSPOSE('Input| Projects'!$AO158:$AQ158),INDEX('Input| Escalations'!$F$27:$L$29,,MATCH(U$9,'Input| Escalations'!$F$21:$L$21,0))),0),0)</f>
        <v>0</v>
      </c>
      <c r="N158" s="194" cm="1">
        <f t="array" ref="N158">IF(LEN($F158)&gt;0,1+IFERROR(SUMPRODUCT(TRANSPOSE('Input| Projects'!$AO158:$AQ158),INDEX('Input| Escalations'!$F$27:$L$29,,MATCH(V$9,'Input| Escalations'!$F$21:$L$21,0))),0),0)</f>
        <v>0</v>
      </c>
      <c r="O158" s="194" cm="1">
        <f t="array" ref="O158">IF(LEN($F158)&gt;0,1+IFERROR(SUMPRODUCT(TRANSPOSE('Input| Projects'!$AO158:$AQ158),INDEX('Input| Escalations'!$F$27:$L$29,,MATCH(W$9,'Input| Escalations'!$F$21:$L$21,0))),0),0)</f>
        <v>0</v>
      </c>
      <c r="P158" s="10"/>
      <c r="Q158" s="172">
        <f>IFERROR(IF(ISNUMBER(FIND("decision",'Input| Setup'!$F$6)),'Input| Projects'!Y158,'Input| Projects'!I158)*'Input| Escalations'!$I$17*I158,0)</f>
        <v>0</v>
      </c>
      <c r="R158" s="172">
        <f>IFERROR(IF(ISNUMBER(FIND("decision",'Input| Setup'!$F$6)),'Input| Projects'!Z158,'Input| Projects'!J158)*'Input| Escalations'!$I$17*J158,0)</f>
        <v>0</v>
      </c>
      <c r="S158" s="172">
        <f>IFERROR(IF(ISNUMBER(FIND("decision",'Input| Setup'!$F$6)),'Input| Projects'!AA158,'Input| Projects'!K158)*'Input| Escalations'!$I$17*K158,0)</f>
        <v>0</v>
      </c>
      <c r="T158" s="172">
        <f>IFERROR(IF(ISNUMBER(FIND("decision",'Input| Setup'!$F$6)),'Input| Projects'!AB158,'Input| Projects'!L158)*'Input| Escalations'!$I$17*L158,0)</f>
        <v>0</v>
      </c>
      <c r="U158" s="172">
        <f>IFERROR(IF(ISNUMBER(FIND("decision",'Input| Setup'!$F$6)),'Input| Projects'!AC158,'Input| Projects'!M158)*'Input| Escalations'!$I$17*M158,0)</f>
        <v>0</v>
      </c>
      <c r="V158" s="172">
        <f>IFERROR(IF(ISNUMBER(FIND("decision",'Input| Setup'!$F$6)),'Input| Projects'!AD158,'Input| Projects'!N158)*'Input| Escalations'!$I$17*N158,0)</f>
        <v>0</v>
      </c>
      <c r="W158" s="172">
        <f>IFERROR(IF(ISNUMBER(FIND("decision",'Input| Setup'!$F$6)),'Input| Projects'!AE158,'Input| Projects'!O158)*'Input| Escalations'!$I$17*O158,0)</f>
        <v>0</v>
      </c>
      <c r="X158" s="175"/>
      <c r="Y158" s="172">
        <f>IF(ISNUMBER(FIND("decision",'Input| Setup'!$F$6)),'Input| Projects'!AG158,'Input| Projects'!Q158)*I158*'Input| Escalations'!$I$17</f>
        <v>0</v>
      </c>
      <c r="Z158" s="172">
        <f>IF(ISNUMBER(FIND("decision",'Input| Setup'!$F$6)),'Input| Projects'!AH158,'Input| Projects'!R158)*J158*'Input| Escalations'!$I$17</f>
        <v>0</v>
      </c>
      <c r="AA158" s="172">
        <f>IF(ISNUMBER(FIND("decision",'Input| Setup'!$F$6)),'Input| Projects'!AI158,'Input| Projects'!S158)*K158*'Input| Escalations'!$I$17</f>
        <v>0</v>
      </c>
      <c r="AB158" s="172">
        <f>IF(ISNUMBER(FIND("decision",'Input| Setup'!$F$6)),'Input| Projects'!AJ158,'Input| Projects'!T158)*L158*'Input| Escalations'!$I$17</f>
        <v>0</v>
      </c>
      <c r="AC158" s="172">
        <f>IF(ISNUMBER(FIND("decision",'Input| Setup'!$F$6)),'Input| Projects'!AK158,'Input| Projects'!U158)*M158*'Input| Escalations'!$I$17</f>
        <v>0</v>
      </c>
      <c r="AD158" s="172">
        <f>IF(ISNUMBER(FIND("decision",'Input| Setup'!$F$6)),'Input| Projects'!AL158,'Input| Projects'!V158)*N158*'Input| Escalations'!$I$17</f>
        <v>0</v>
      </c>
      <c r="AE158" s="172">
        <f>IF(ISNUMBER(FIND("decision",'Input| Setup'!$F$6)),'Input| Projects'!AM158,'Input| Projects'!W158)*O158*'Input| Escalations'!$I$17</f>
        <v>0</v>
      </c>
      <c r="AF158" s="175"/>
      <c r="AG158" s="172" cm="1">
        <f t="array" ref="AG158">IFERROR(--('Input| Projects'!$AS158="Yes")*_xlfn.SWITCH('Input| Overheads'!$C$50,"Direct costs",'Calc| Overheads Allocation'!C$8*Q158,"Internal labour",'Calc| Overheads Allocation'!C$8*Q158*'Input| Projects'!$AO158,"DNSP defined",'Calc| Overheads Allocation'!C$78*'Input| Projects'!$AV158,0),0)</f>
        <v>0</v>
      </c>
      <c r="AH158" s="172" cm="1">
        <f t="array" ref="AH158">IFERROR(--('Input| Projects'!$AS158="Yes")*_xlfn.SWITCH('Input| Overheads'!$C$50,"Direct costs",'Calc| Overheads Allocation'!D$8*R158,"Internal labour",'Calc| Overheads Allocation'!D$8*R158*'Input| Projects'!$AO158,"DNSP defined",'Calc| Overheads Allocation'!D$78*'Input| Projects'!$AV158,0),0)</f>
        <v>0</v>
      </c>
      <c r="AI158" s="172" cm="1">
        <f t="array" ref="AI158">IFERROR(--('Input| Projects'!$AS158="Yes")*_xlfn.SWITCH('Input| Overheads'!$C$50,"Direct costs",'Calc| Overheads Allocation'!E$8*S158,"Internal labour",'Calc| Overheads Allocation'!E$8*S158*'Input| Projects'!$AO158,"DNSP defined",'Calc| Overheads Allocation'!E$78*'Input| Projects'!$AV158,0),0)</f>
        <v>0</v>
      </c>
      <c r="AJ158" s="172" cm="1">
        <f t="array" ref="AJ158">IFERROR(--('Input| Projects'!$AS158="Yes")*_xlfn.SWITCH('Input| Overheads'!$C$50,"Direct costs",'Calc| Overheads Allocation'!F$8*T158,"Internal labour",'Calc| Overheads Allocation'!F$8*T158*'Input| Projects'!$AO158,"DNSP defined",'Calc| Overheads Allocation'!F$78*'Input| Projects'!$AV158,0),0)</f>
        <v>0</v>
      </c>
      <c r="AK158" s="172" cm="1">
        <f t="array" ref="AK158">IFERROR(--('Input| Projects'!$AS158="Yes")*_xlfn.SWITCH('Input| Overheads'!$C$50,"Direct costs",'Calc| Overheads Allocation'!G$8*U158,"Internal labour",'Calc| Overheads Allocation'!G$8*U158*'Input| Projects'!$AO158,"DNSP defined",'Calc| Overheads Allocation'!G$78*'Input| Projects'!$AV158,0),0)</f>
        <v>0</v>
      </c>
      <c r="AL158" s="172" cm="1">
        <f t="array" ref="AL158">IFERROR(--('Input| Projects'!$AS158="Yes")*_xlfn.SWITCH('Input| Overheads'!$C$50,"Direct costs",'Calc| Overheads Allocation'!H$8*V158,"Internal labour",'Calc| Overheads Allocation'!H$8*V158*'Input| Projects'!$AO158,"DNSP defined",'Calc| Overheads Allocation'!H$78*'Input| Projects'!$AV158,0),0)</f>
        <v>0</v>
      </c>
      <c r="AM158" s="172" cm="1">
        <f t="array" ref="AM158">IFERROR(--('Input| Projects'!$AS158="Yes")*_xlfn.SWITCH('Input| Overheads'!$C$50,"Direct costs",'Calc| Overheads Allocation'!I$8*W158,"Internal labour",'Calc| Overheads Allocation'!I$8*W158*'Input| Projects'!$AO158,"DNSP defined",'Calc| Overheads Allocation'!I$78*'Input| Projects'!$AV158,0),0)</f>
        <v>0</v>
      </c>
      <c r="AN158" s="175"/>
      <c r="AO158" s="172" cm="1">
        <f t="array" ref="AO158">IFERROR(--('Input| Projects'!$AT158="Yes")*_xlfn.SWITCH('Input| Overheads'!$C$50,"Direct costs",'Calc| Overheads Allocation'!C$9*Q158,"Internal labour",'Calc| Overheads Allocation'!C$9*Q158*'Input| Projects'!$AO158,"DNSP defined",'Calc| Overheads Allocation'!C$79*'Input| Projects'!$AW158,0),0)</f>
        <v>0</v>
      </c>
      <c r="AP158" s="172" cm="1">
        <f t="array" ref="AP158">IFERROR(--('Input| Projects'!$AT158="Yes")*_xlfn.SWITCH('Input| Overheads'!$C$50,"Direct costs",'Calc| Overheads Allocation'!D$9*R158,"Internal labour",'Calc| Overheads Allocation'!D$9*R158*'Input| Projects'!$AO158,"DNSP defined",'Calc| Overheads Allocation'!D$79*'Input| Projects'!$AW158,0),0)</f>
        <v>0</v>
      </c>
      <c r="AQ158" s="172" cm="1">
        <f t="array" ref="AQ158">IFERROR(--('Input| Projects'!$AT158="Yes")*_xlfn.SWITCH('Input| Overheads'!$C$50,"Direct costs",'Calc| Overheads Allocation'!E$9*S158,"Internal labour",'Calc| Overheads Allocation'!E$9*S158*'Input| Projects'!$AO158,"DNSP defined",'Calc| Overheads Allocation'!E$79*'Input| Projects'!$AW158,0),0)</f>
        <v>0</v>
      </c>
      <c r="AR158" s="172" cm="1">
        <f t="array" ref="AR158">IFERROR(--('Input| Projects'!$AT158="Yes")*_xlfn.SWITCH('Input| Overheads'!$C$50,"Direct costs",'Calc| Overheads Allocation'!F$9*T158,"Internal labour",'Calc| Overheads Allocation'!F$9*T158*'Input| Projects'!$AO158,"DNSP defined",'Calc| Overheads Allocation'!F$79*'Input| Projects'!$AW158,0),0)</f>
        <v>0</v>
      </c>
      <c r="AS158" s="172" cm="1">
        <f t="array" ref="AS158">IFERROR(--('Input| Projects'!$AT158="Yes")*_xlfn.SWITCH('Input| Overheads'!$C$50,"Direct costs",'Calc| Overheads Allocation'!G$9*U158,"Internal labour",'Calc| Overheads Allocation'!G$9*U158*'Input| Projects'!$AO158,"DNSP defined",'Calc| Overheads Allocation'!G$79*'Input| Projects'!$AW158,0),0)</f>
        <v>0</v>
      </c>
      <c r="AT158" s="172" cm="1">
        <f t="array" ref="AT158">IFERROR(--('Input| Projects'!$AT158="Yes")*_xlfn.SWITCH('Input| Overheads'!$C$50,"Direct costs",'Calc| Overheads Allocation'!H$9*V158,"Internal labour",'Calc| Overheads Allocation'!H$9*V158*'Input| Projects'!$AO158,"DNSP defined",'Calc| Overheads Allocation'!H$79*'Input| Projects'!$AW158,0),0)</f>
        <v>0</v>
      </c>
      <c r="AU158" s="172" cm="1">
        <f t="array" ref="AU158">IFERROR(--('Input| Projects'!$AT158="Yes")*_xlfn.SWITCH('Input| Overheads'!$C$50,"Direct costs",'Calc| Overheads Allocation'!I$9*W158,"Internal labour",'Calc| Overheads Allocation'!I$9*W158*'Input| Projects'!$AO158,"DNSP defined",'Calc| Overheads Allocation'!I$79*'Input| Projects'!$AW158,0),0)</f>
        <v>0</v>
      </c>
      <c r="AV158" s="175"/>
      <c r="AW158" s="172">
        <f t="shared" si="68"/>
        <v>0</v>
      </c>
      <c r="AX158" s="172">
        <f t="shared" si="69"/>
        <v>0</v>
      </c>
      <c r="AY158" s="172">
        <f t="shared" si="70"/>
        <v>0</v>
      </c>
      <c r="AZ158" s="172">
        <f t="shared" si="71"/>
        <v>0</v>
      </c>
      <c r="BA158" s="172">
        <f t="shared" si="72"/>
        <v>0</v>
      </c>
      <c r="BB158" s="172">
        <f t="shared" si="73"/>
        <v>0</v>
      </c>
      <c r="BC158" s="172">
        <f t="shared" si="74"/>
        <v>0</v>
      </c>
      <c r="BD158" s="176"/>
      <c r="BE158" s="172">
        <f t="shared" si="75"/>
        <v>0</v>
      </c>
      <c r="BF158" s="172">
        <f t="shared" si="76"/>
        <v>0</v>
      </c>
      <c r="BG158" s="172">
        <f t="shared" si="77"/>
        <v>0</v>
      </c>
      <c r="BH158" s="172">
        <f t="shared" si="78"/>
        <v>0</v>
      </c>
      <c r="BI158" s="172">
        <f t="shared" si="79"/>
        <v>0</v>
      </c>
      <c r="BJ158" s="172">
        <f t="shared" si="80"/>
        <v>0</v>
      </c>
      <c r="BK158" s="172">
        <f t="shared" si="81"/>
        <v>0</v>
      </c>
      <c r="BL158" s="176"/>
      <c r="BM158" s="172">
        <f t="shared" si="60"/>
        <v>0</v>
      </c>
      <c r="BN158" s="172">
        <f t="shared" si="61"/>
        <v>0</v>
      </c>
      <c r="BO158" s="172">
        <f t="shared" si="62"/>
        <v>0</v>
      </c>
      <c r="BP158" s="172">
        <f t="shared" si="63"/>
        <v>0</v>
      </c>
      <c r="BQ158" s="172">
        <f t="shared" si="64"/>
        <v>0</v>
      </c>
      <c r="BR158" s="172">
        <f t="shared" si="65"/>
        <v>0</v>
      </c>
      <c r="BS158" s="172">
        <f t="shared" si="66"/>
        <v>0</v>
      </c>
      <c r="BT158" s="55"/>
      <c r="BU158" s="158">
        <f>SUMIF('Input| Projects'!$BA$8:$CX$8,RIGHT(BU$9,3),'Input| Projects'!$BA158:$CX158)</f>
        <v>0</v>
      </c>
      <c r="BV158" s="158">
        <f>SUMIF('Input| Projects'!$BA$8:$CX$8,RIGHT(BV$9,3),'Input| Projects'!$BA158:$CX158)</f>
        <v>0</v>
      </c>
      <c r="BW158" s="79" t="str">
        <f t="shared" si="67"/>
        <v/>
      </c>
    </row>
    <row r="159" spans="2:75" x14ac:dyDescent="0.2">
      <c r="B159" s="123">
        <f>IFERROR('Input| Projects'!B159,"")</f>
        <v>150</v>
      </c>
      <c r="C159" s="160" t="str">
        <f>IFERROR(IF('Input| Projects'!C159="","",'Input| Projects'!C159),"")</f>
        <v/>
      </c>
      <c r="D159" s="160" t="str">
        <f>IFERROR(IF('Input| Projects'!D159="","",'Input| Projects'!D159),"")</f>
        <v/>
      </c>
      <c r="E159" s="53"/>
      <c r="F159" s="160" t="str">
        <f>IF(LEN('Input| Projects'!F159)&gt;0,'Input| Projects'!F159,"")</f>
        <v/>
      </c>
      <c r="G159" s="160" t="str">
        <f>IF(LEN('Input| Projects'!G159)&gt;0,'Input| Projects'!G159,"")</f>
        <v/>
      </c>
      <c r="H159" s="10"/>
      <c r="I159" s="194" cm="1">
        <f t="array" ref="I159">IF(LEN($F159)&gt;0,1+IFERROR(SUMPRODUCT(TRANSPOSE('Input| Projects'!$AO159:$AQ159),INDEX('Input| Escalations'!$F$27:$L$29,,MATCH(Q$9,'Input| Escalations'!$F$21:$L$21,0))),0),0)</f>
        <v>0</v>
      </c>
      <c r="J159" s="194" cm="1">
        <f t="array" ref="J159">IF(LEN($F159)&gt;0,1+IFERROR(SUMPRODUCT(TRANSPOSE('Input| Projects'!$AO159:$AQ159),INDEX('Input| Escalations'!$F$27:$L$29,,MATCH(R$9,'Input| Escalations'!$F$21:$L$21,0))),0),0)</f>
        <v>0</v>
      </c>
      <c r="K159" s="194" cm="1">
        <f t="array" ref="K159">IF(LEN($F159)&gt;0,1+IFERROR(SUMPRODUCT(TRANSPOSE('Input| Projects'!$AO159:$AQ159),INDEX('Input| Escalations'!$F$27:$L$29,,MATCH(S$9,'Input| Escalations'!$F$21:$L$21,0))),0),0)</f>
        <v>0</v>
      </c>
      <c r="L159" s="194" cm="1">
        <f t="array" ref="L159">IF(LEN($F159)&gt;0,1+IFERROR(SUMPRODUCT(TRANSPOSE('Input| Projects'!$AO159:$AQ159),INDEX('Input| Escalations'!$F$27:$L$29,,MATCH(T$9,'Input| Escalations'!$F$21:$L$21,0))),0),0)</f>
        <v>0</v>
      </c>
      <c r="M159" s="194" cm="1">
        <f t="array" ref="M159">IF(LEN($F159)&gt;0,1+IFERROR(SUMPRODUCT(TRANSPOSE('Input| Projects'!$AO159:$AQ159),INDEX('Input| Escalations'!$F$27:$L$29,,MATCH(U$9,'Input| Escalations'!$F$21:$L$21,0))),0),0)</f>
        <v>0</v>
      </c>
      <c r="N159" s="194" cm="1">
        <f t="array" ref="N159">IF(LEN($F159)&gt;0,1+IFERROR(SUMPRODUCT(TRANSPOSE('Input| Projects'!$AO159:$AQ159),INDEX('Input| Escalations'!$F$27:$L$29,,MATCH(V$9,'Input| Escalations'!$F$21:$L$21,0))),0),0)</f>
        <v>0</v>
      </c>
      <c r="O159" s="194" cm="1">
        <f t="array" ref="O159">IF(LEN($F159)&gt;0,1+IFERROR(SUMPRODUCT(TRANSPOSE('Input| Projects'!$AO159:$AQ159),INDEX('Input| Escalations'!$F$27:$L$29,,MATCH(W$9,'Input| Escalations'!$F$21:$L$21,0))),0),0)</f>
        <v>0</v>
      </c>
      <c r="P159" s="10"/>
      <c r="Q159" s="172">
        <f>IFERROR(IF(ISNUMBER(FIND("decision",'Input| Setup'!$F$6)),'Input| Projects'!Y159,'Input| Projects'!I159)*'Input| Escalations'!$I$17*I159,0)</f>
        <v>0</v>
      </c>
      <c r="R159" s="172">
        <f>IFERROR(IF(ISNUMBER(FIND("decision",'Input| Setup'!$F$6)),'Input| Projects'!Z159,'Input| Projects'!J159)*'Input| Escalations'!$I$17*J159,0)</f>
        <v>0</v>
      </c>
      <c r="S159" s="172">
        <f>IFERROR(IF(ISNUMBER(FIND("decision",'Input| Setup'!$F$6)),'Input| Projects'!AA159,'Input| Projects'!K159)*'Input| Escalations'!$I$17*K159,0)</f>
        <v>0</v>
      </c>
      <c r="T159" s="172">
        <f>IFERROR(IF(ISNUMBER(FIND("decision",'Input| Setup'!$F$6)),'Input| Projects'!AB159,'Input| Projects'!L159)*'Input| Escalations'!$I$17*L159,0)</f>
        <v>0</v>
      </c>
      <c r="U159" s="172">
        <f>IFERROR(IF(ISNUMBER(FIND("decision",'Input| Setup'!$F$6)),'Input| Projects'!AC159,'Input| Projects'!M159)*'Input| Escalations'!$I$17*M159,0)</f>
        <v>0</v>
      </c>
      <c r="V159" s="172">
        <f>IFERROR(IF(ISNUMBER(FIND("decision",'Input| Setup'!$F$6)),'Input| Projects'!AD159,'Input| Projects'!N159)*'Input| Escalations'!$I$17*N159,0)</f>
        <v>0</v>
      </c>
      <c r="W159" s="172">
        <f>IFERROR(IF(ISNUMBER(FIND("decision",'Input| Setup'!$F$6)),'Input| Projects'!AE159,'Input| Projects'!O159)*'Input| Escalations'!$I$17*O159,0)</f>
        <v>0</v>
      </c>
      <c r="X159" s="175"/>
      <c r="Y159" s="172">
        <f>IF(ISNUMBER(FIND("decision",'Input| Setup'!$F$6)),'Input| Projects'!AG159,'Input| Projects'!Q159)*I159*'Input| Escalations'!$I$17</f>
        <v>0</v>
      </c>
      <c r="Z159" s="172">
        <f>IF(ISNUMBER(FIND("decision",'Input| Setup'!$F$6)),'Input| Projects'!AH159,'Input| Projects'!R159)*J159*'Input| Escalations'!$I$17</f>
        <v>0</v>
      </c>
      <c r="AA159" s="172">
        <f>IF(ISNUMBER(FIND("decision",'Input| Setup'!$F$6)),'Input| Projects'!AI159,'Input| Projects'!S159)*K159*'Input| Escalations'!$I$17</f>
        <v>0</v>
      </c>
      <c r="AB159" s="172">
        <f>IF(ISNUMBER(FIND("decision",'Input| Setup'!$F$6)),'Input| Projects'!AJ159,'Input| Projects'!T159)*L159*'Input| Escalations'!$I$17</f>
        <v>0</v>
      </c>
      <c r="AC159" s="172">
        <f>IF(ISNUMBER(FIND("decision",'Input| Setup'!$F$6)),'Input| Projects'!AK159,'Input| Projects'!U159)*M159*'Input| Escalations'!$I$17</f>
        <v>0</v>
      </c>
      <c r="AD159" s="172">
        <f>IF(ISNUMBER(FIND("decision",'Input| Setup'!$F$6)),'Input| Projects'!AL159,'Input| Projects'!V159)*N159*'Input| Escalations'!$I$17</f>
        <v>0</v>
      </c>
      <c r="AE159" s="172">
        <f>IF(ISNUMBER(FIND("decision",'Input| Setup'!$F$6)),'Input| Projects'!AM159,'Input| Projects'!W159)*O159*'Input| Escalations'!$I$17</f>
        <v>0</v>
      </c>
      <c r="AF159" s="175"/>
      <c r="AG159" s="172" cm="1">
        <f t="array" ref="AG159">IFERROR(--('Input| Projects'!$AS159="Yes")*_xlfn.SWITCH('Input| Overheads'!$C$50,"Direct costs",'Calc| Overheads Allocation'!C$8*Q159,"Internal labour",'Calc| Overheads Allocation'!C$8*Q159*'Input| Projects'!$AO159,"DNSP defined",'Calc| Overheads Allocation'!C$78*'Input| Projects'!$AV159,0),0)</f>
        <v>0</v>
      </c>
      <c r="AH159" s="172" cm="1">
        <f t="array" ref="AH159">IFERROR(--('Input| Projects'!$AS159="Yes")*_xlfn.SWITCH('Input| Overheads'!$C$50,"Direct costs",'Calc| Overheads Allocation'!D$8*R159,"Internal labour",'Calc| Overheads Allocation'!D$8*R159*'Input| Projects'!$AO159,"DNSP defined",'Calc| Overheads Allocation'!D$78*'Input| Projects'!$AV159,0),0)</f>
        <v>0</v>
      </c>
      <c r="AI159" s="172" cm="1">
        <f t="array" ref="AI159">IFERROR(--('Input| Projects'!$AS159="Yes")*_xlfn.SWITCH('Input| Overheads'!$C$50,"Direct costs",'Calc| Overheads Allocation'!E$8*S159,"Internal labour",'Calc| Overheads Allocation'!E$8*S159*'Input| Projects'!$AO159,"DNSP defined",'Calc| Overheads Allocation'!E$78*'Input| Projects'!$AV159,0),0)</f>
        <v>0</v>
      </c>
      <c r="AJ159" s="172" cm="1">
        <f t="array" ref="AJ159">IFERROR(--('Input| Projects'!$AS159="Yes")*_xlfn.SWITCH('Input| Overheads'!$C$50,"Direct costs",'Calc| Overheads Allocation'!F$8*T159,"Internal labour",'Calc| Overheads Allocation'!F$8*T159*'Input| Projects'!$AO159,"DNSP defined",'Calc| Overheads Allocation'!F$78*'Input| Projects'!$AV159,0),0)</f>
        <v>0</v>
      </c>
      <c r="AK159" s="172" cm="1">
        <f t="array" ref="AK159">IFERROR(--('Input| Projects'!$AS159="Yes")*_xlfn.SWITCH('Input| Overheads'!$C$50,"Direct costs",'Calc| Overheads Allocation'!G$8*U159,"Internal labour",'Calc| Overheads Allocation'!G$8*U159*'Input| Projects'!$AO159,"DNSP defined",'Calc| Overheads Allocation'!G$78*'Input| Projects'!$AV159,0),0)</f>
        <v>0</v>
      </c>
      <c r="AL159" s="172" cm="1">
        <f t="array" ref="AL159">IFERROR(--('Input| Projects'!$AS159="Yes")*_xlfn.SWITCH('Input| Overheads'!$C$50,"Direct costs",'Calc| Overheads Allocation'!H$8*V159,"Internal labour",'Calc| Overheads Allocation'!H$8*V159*'Input| Projects'!$AO159,"DNSP defined",'Calc| Overheads Allocation'!H$78*'Input| Projects'!$AV159,0),0)</f>
        <v>0</v>
      </c>
      <c r="AM159" s="172" cm="1">
        <f t="array" ref="AM159">IFERROR(--('Input| Projects'!$AS159="Yes")*_xlfn.SWITCH('Input| Overheads'!$C$50,"Direct costs",'Calc| Overheads Allocation'!I$8*W159,"Internal labour",'Calc| Overheads Allocation'!I$8*W159*'Input| Projects'!$AO159,"DNSP defined",'Calc| Overheads Allocation'!I$78*'Input| Projects'!$AV159,0),0)</f>
        <v>0</v>
      </c>
      <c r="AN159" s="175"/>
      <c r="AO159" s="172" cm="1">
        <f t="array" ref="AO159">IFERROR(--('Input| Projects'!$AT159="Yes")*_xlfn.SWITCH('Input| Overheads'!$C$50,"Direct costs",'Calc| Overheads Allocation'!C$9*Q159,"Internal labour",'Calc| Overheads Allocation'!C$9*Q159*'Input| Projects'!$AO159,"DNSP defined",'Calc| Overheads Allocation'!C$79*'Input| Projects'!$AW159,0),0)</f>
        <v>0</v>
      </c>
      <c r="AP159" s="172" cm="1">
        <f t="array" ref="AP159">IFERROR(--('Input| Projects'!$AT159="Yes")*_xlfn.SWITCH('Input| Overheads'!$C$50,"Direct costs",'Calc| Overheads Allocation'!D$9*R159,"Internal labour",'Calc| Overheads Allocation'!D$9*R159*'Input| Projects'!$AO159,"DNSP defined",'Calc| Overheads Allocation'!D$79*'Input| Projects'!$AW159,0),0)</f>
        <v>0</v>
      </c>
      <c r="AQ159" s="172" cm="1">
        <f t="array" ref="AQ159">IFERROR(--('Input| Projects'!$AT159="Yes")*_xlfn.SWITCH('Input| Overheads'!$C$50,"Direct costs",'Calc| Overheads Allocation'!E$9*S159,"Internal labour",'Calc| Overheads Allocation'!E$9*S159*'Input| Projects'!$AO159,"DNSP defined",'Calc| Overheads Allocation'!E$79*'Input| Projects'!$AW159,0),0)</f>
        <v>0</v>
      </c>
      <c r="AR159" s="172" cm="1">
        <f t="array" ref="AR159">IFERROR(--('Input| Projects'!$AT159="Yes")*_xlfn.SWITCH('Input| Overheads'!$C$50,"Direct costs",'Calc| Overheads Allocation'!F$9*T159,"Internal labour",'Calc| Overheads Allocation'!F$9*T159*'Input| Projects'!$AO159,"DNSP defined",'Calc| Overheads Allocation'!F$79*'Input| Projects'!$AW159,0),0)</f>
        <v>0</v>
      </c>
      <c r="AS159" s="172" cm="1">
        <f t="array" ref="AS159">IFERROR(--('Input| Projects'!$AT159="Yes")*_xlfn.SWITCH('Input| Overheads'!$C$50,"Direct costs",'Calc| Overheads Allocation'!G$9*U159,"Internal labour",'Calc| Overheads Allocation'!G$9*U159*'Input| Projects'!$AO159,"DNSP defined",'Calc| Overheads Allocation'!G$79*'Input| Projects'!$AW159,0),0)</f>
        <v>0</v>
      </c>
      <c r="AT159" s="172" cm="1">
        <f t="array" ref="AT159">IFERROR(--('Input| Projects'!$AT159="Yes")*_xlfn.SWITCH('Input| Overheads'!$C$50,"Direct costs",'Calc| Overheads Allocation'!H$9*V159,"Internal labour",'Calc| Overheads Allocation'!H$9*V159*'Input| Projects'!$AO159,"DNSP defined",'Calc| Overheads Allocation'!H$79*'Input| Projects'!$AW159,0),0)</f>
        <v>0</v>
      </c>
      <c r="AU159" s="172" cm="1">
        <f t="array" ref="AU159">IFERROR(--('Input| Projects'!$AT159="Yes")*_xlfn.SWITCH('Input| Overheads'!$C$50,"Direct costs",'Calc| Overheads Allocation'!I$9*W159,"Internal labour",'Calc| Overheads Allocation'!I$9*W159*'Input| Projects'!$AO159,"DNSP defined",'Calc| Overheads Allocation'!I$79*'Input| Projects'!$AW159,0),0)</f>
        <v>0</v>
      </c>
      <c r="AV159" s="175"/>
      <c r="AW159" s="172">
        <f t="shared" si="68"/>
        <v>0</v>
      </c>
      <c r="AX159" s="172">
        <f t="shared" si="69"/>
        <v>0</v>
      </c>
      <c r="AY159" s="172">
        <f t="shared" si="70"/>
        <v>0</v>
      </c>
      <c r="AZ159" s="172">
        <f t="shared" si="71"/>
        <v>0</v>
      </c>
      <c r="BA159" s="172">
        <f t="shared" si="72"/>
        <v>0</v>
      </c>
      <c r="BB159" s="172">
        <f t="shared" si="73"/>
        <v>0</v>
      </c>
      <c r="BC159" s="172">
        <f t="shared" si="74"/>
        <v>0</v>
      </c>
      <c r="BD159" s="176"/>
      <c r="BE159" s="172">
        <f t="shared" si="75"/>
        <v>0</v>
      </c>
      <c r="BF159" s="172">
        <f t="shared" si="76"/>
        <v>0</v>
      </c>
      <c r="BG159" s="172">
        <f t="shared" si="77"/>
        <v>0</v>
      </c>
      <c r="BH159" s="172">
        <f t="shared" si="78"/>
        <v>0</v>
      </c>
      <c r="BI159" s="172">
        <f t="shared" si="79"/>
        <v>0</v>
      </c>
      <c r="BJ159" s="172">
        <f t="shared" si="80"/>
        <v>0</v>
      </c>
      <c r="BK159" s="172">
        <f t="shared" si="81"/>
        <v>0</v>
      </c>
      <c r="BL159" s="176"/>
      <c r="BM159" s="172">
        <f t="shared" si="60"/>
        <v>0</v>
      </c>
      <c r="BN159" s="172">
        <f t="shared" si="61"/>
        <v>0</v>
      </c>
      <c r="BO159" s="172">
        <f t="shared" si="62"/>
        <v>0</v>
      </c>
      <c r="BP159" s="172">
        <f t="shared" si="63"/>
        <v>0</v>
      </c>
      <c r="BQ159" s="172">
        <f t="shared" si="64"/>
        <v>0</v>
      </c>
      <c r="BR159" s="172">
        <f t="shared" si="65"/>
        <v>0</v>
      </c>
      <c r="BS159" s="172">
        <f t="shared" si="66"/>
        <v>0</v>
      </c>
      <c r="BT159" s="55"/>
      <c r="BU159" s="158">
        <f>SUMIF('Input| Projects'!$BA$8:$CX$8,RIGHT(BU$9,3),'Input| Projects'!$BA159:$CX159)</f>
        <v>0</v>
      </c>
      <c r="BV159" s="158">
        <f>SUMIF('Input| Projects'!$BA$8:$CX$8,RIGHT(BV$9,3),'Input| Projects'!$BA159:$CX159)</f>
        <v>0</v>
      </c>
      <c r="BW159" s="79" t="str">
        <f t="shared" si="67"/>
        <v/>
      </c>
    </row>
    <row r="160" spans="2:75" x14ac:dyDescent="0.2">
      <c r="B160" s="123">
        <f>IFERROR('Input| Projects'!B160,"")</f>
        <v>151</v>
      </c>
      <c r="C160" s="160" t="str">
        <f>IFERROR(IF('Input| Projects'!C160="","",'Input| Projects'!C160),"")</f>
        <v/>
      </c>
      <c r="D160" s="160" t="str">
        <f>IFERROR(IF('Input| Projects'!D160="","",'Input| Projects'!D160),"")</f>
        <v/>
      </c>
      <c r="E160" s="53"/>
      <c r="F160" s="160" t="str">
        <f>IF(LEN('Input| Projects'!F160)&gt;0,'Input| Projects'!F160,"")</f>
        <v/>
      </c>
      <c r="G160" s="160" t="str">
        <f>IF(LEN('Input| Projects'!G160)&gt;0,'Input| Projects'!G160,"")</f>
        <v/>
      </c>
      <c r="H160" s="10"/>
      <c r="I160" s="194" cm="1">
        <f t="array" ref="I160">IF(LEN($F160)&gt;0,1+IFERROR(SUMPRODUCT(TRANSPOSE('Input| Projects'!$AO160:$AQ160),INDEX('Input| Escalations'!$F$27:$L$29,,MATCH(Q$9,'Input| Escalations'!$F$21:$L$21,0))),0),0)</f>
        <v>0</v>
      </c>
      <c r="J160" s="194" cm="1">
        <f t="array" ref="J160">IF(LEN($F160)&gt;0,1+IFERROR(SUMPRODUCT(TRANSPOSE('Input| Projects'!$AO160:$AQ160),INDEX('Input| Escalations'!$F$27:$L$29,,MATCH(R$9,'Input| Escalations'!$F$21:$L$21,0))),0),0)</f>
        <v>0</v>
      </c>
      <c r="K160" s="194" cm="1">
        <f t="array" ref="K160">IF(LEN($F160)&gt;0,1+IFERROR(SUMPRODUCT(TRANSPOSE('Input| Projects'!$AO160:$AQ160),INDEX('Input| Escalations'!$F$27:$L$29,,MATCH(S$9,'Input| Escalations'!$F$21:$L$21,0))),0),0)</f>
        <v>0</v>
      </c>
      <c r="L160" s="194" cm="1">
        <f t="array" ref="L160">IF(LEN($F160)&gt;0,1+IFERROR(SUMPRODUCT(TRANSPOSE('Input| Projects'!$AO160:$AQ160),INDEX('Input| Escalations'!$F$27:$L$29,,MATCH(T$9,'Input| Escalations'!$F$21:$L$21,0))),0),0)</f>
        <v>0</v>
      </c>
      <c r="M160" s="194" cm="1">
        <f t="array" ref="M160">IF(LEN($F160)&gt;0,1+IFERROR(SUMPRODUCT(TRANSPOSE('Input| Projects'!$AO160:$AQ160),INDEX('Input| Escalations'!$F$27:$L$29,,MATCH(U$9,'Input| Escalations'!$F$21:$L$21,0))),0),0)</f>
        <v>0</v>
      </c>
      <c r="N160" s="194" cm="1">
        <f t="array" ref="N160">IF(LEN($F160)&gt;0,1+IFERROR(SUMPRODUCT(TRANSPOSE('Input| Projects'!$AO160:$AQ160),INDEX('Input| Escalations'!$F$27:$L$29,,MATCH(V$9,'Input| Escalations'!$F$21:$L$21,0))),0),0)</f>
        <v>0</v>
      </c>
      <c r="O160" s="194" cm="1">
        <f t="array" ref="O160">IF(LEN($F160)&gt;0,1+IFERROR(SUMPRODUCT(TRANSPOSE('Input| Projects'!$AO160:$AQ160),INDEX('Input| Escalations'!$F$27:$L$29,,MATCH(W$9,'Input| Escalations'!$F$21:$L$21,0))),0),0)</f>
        <v>0</v>
      </c>
      <c r="P160" s="10"/>
      <c r="Q160" s="172">
        <f>IFERROR(IF(ISNUMBER(FIND("decision",'Input| Setup'!$F$6)),'Input| Projects'!Y160,'Input| Projects'!I160)*'Input| Escalations'!$I$17*I160,0)</f>
        <v>0</v>
      </c>
      <c r="R160" s="172">
        <f>IFERROR(IF(ISNUMBER(FIND("decision",'Input| Setup'!$F$6)),'Input| Projects'!Z160,'Input| Projects'!J160)*'Input| Escalations'!$I$17*J160,0)</f>
        <v>0</v>
      </c>
      <c r="S160" s="172">
        <f>IFERROR(IF(ISNUMBER(FIND("decision",'Input| Setup'!$F$6)),'Input| Projects'!AA160,'Input| Projects'!K160)*'Input| Escalations'!$I$17*K160,0)</f>
        <v>0</v>
      </c>
      <c r="T160" s="172">
        <f>IFERROR(IF(ISNUMBER(FIND("decision",'Input| Setup'!$F$6)),'Input| Projects'!AB160,'Input| Projects'!L160)*'Input| Escalations'!$I$17*L160,0)</f>
        <v>0</v>
      </c>
      <c r="U160" s="172">
        <f>IFERROR(IF(ISNUMBER(FIND("decision",'Input| Setup'!$F$6)),'Input| Projects'!AC160,'Input| Projects'!M160)*'Input| Escalations'!$I$17*M160,0)</f>
        <v>0</v>
      </c>
      <c r="V160" s="172">
        <f>IFERROR(IF(ISNUMBER(FIND("decision",'Input| Setup'!$F$6)),'Input| Projects'!AD160,'Input| Projects'!N160)*'Input| Escalations'!$I$17*N160,0)</f>
        <v>0</v>
      </c>
      <c r="W160" s="172">
        <f>IFERROR(IF(ISNUMBER(FIND("decision",'Input| Setup'!$F$6)),'Input| Projects'!AE160,'Input| Projects'!O160)*'Input| Escalations'!$I$17*O160,0)</f>
        <v>0</v>
      </c>
      <c r="X160" s="175"/>
      <c r="Y160" s="172">
        <f>IF(ISNUMBER(FIND("decision",'Input| Setup'!$F$6)),'Input| Projects'!AG160,'Input| Projects'!Q160)*I160*'Input| Escalations'!$I$17</f>
        <v>0</v>
      </c>
      <c r="Z160" s="172">
        <f>IF(ISNUMBER(FIND("decision",'Input| Setup'!$F$6)),'Input| Projects'!AH160,'Input| Projects'!R160)*J160*'Input| Escalations'!$I$17</f>
        <v>0</v>
      </c>
      <c r="AA160" s="172">
        <f>IF(ISNUMBER(FIND("decision",'Input| Setup'!$F$6)),'Input| Projects'!AI160,'Input| Projects'!S160)*K160*'Input| Escalations'!$I$17</f>
        <v>0</v>
      </c>
      <c r="AB160" s="172">
        <f>IF(ISNUMBER(FIND("decision",'Input| Setup'!$F$6)),'Input| Projects'!AJ160,'Input| Projects'!T160)*L160*'Input| Escalations'!$I$17</f>
        <v>0</v>
      </c>
      <c r="AC160" s="172">
        <f>IF(ISNUMBER(FIND("decision",'Input| Setup'!$F$6)),'Input| Projects'!AK160,'Input| Projects'!U160)*M160*'Input| Escalations'!$I$17</f>
        <v>0</v>
      </c>
      <c r="AD160" s="172">
        <f>IF(ISNUMBER(FIND("decision",'Input| Setup'!$F$6)),'Input| Projects'!AL160,'Input| Projects'!V160)*N160*'Input| Escalations'!$I$17</f>
        <v>0</v>
      </c>
      <c r="AE160" s="172">
        <f>IF(ISNUMBER(FIND("decision",'Input| Setup'!$F$6)),'Input| Projects'!AM160,'Input| Projects'!W160)*O160*'Input| Escalations'!$I$17</f>
        <v>0</v>
      </c>
      <c r="AF160" s="175"/>
      <c r="AG160" s="172" cm="1">
        <f t="array" ref="AG160">IFERROR(--('Input| Projects'!$AS160="Yes")*_xlfn.SWITCH('Input| Overheads'!$C$50,"Direct costs",'Calc| Overheads Allocation'!C$8*Q160,"Internal labour",'Calc| Overheads Allocation'!C$8*Q160*'Input| Projects'!$AO160,"DNSP defined",'Calc| Overheads Allocation'!C$78*'Input| Projects'!$AV160,0),0)</f>
        <v>0</v>
      </c>
      <c r="AH160" s="172" cm="1">
        <f t="array" ref="AH160">IFERROR(--('Input| Projects'!$AS160="Yes")*_xlfn.SWITCH('Input| Overheads'!$C$50,"Direct costs",'Calc| Overheads Allocation'!D$8*R160,"Internal labour",'Calc| Overheads Allocation'!D$8*R160*'Input| Projects'!$AO160,"DNSP defined",'Calc| Overheads Allocation'!D$78*'Input| Projects'!$AV160,0),0)</f>
        <v>0</v>
      </c>
      <c r="AI160" s="172" cm="1">
        <f t="array" ref="AI160">IFERROR(--('Input| Projects'!$AS160="Yes")*_xlfn.SWITCH('Input| Overheads'!$C$50,"Direct costs",'Calc| Overheads Allocation'!E$8*S160,"Internal labour",'Calc| Overheads Allocation'!E$8*S160*'Input| Projects'!$AO160,"DNSP defined",'Calc| Overheads Allocation'!E$78*'Input| Projects'!$AV160,0),0)</f>
        <v>0</v>
      </c>
      <c r="AJ160" s="172" cm="1">
        <f t="array" ref="AJ160">IFERROR(--('Input| Projects'!$AS160="Yes")*_xlfn.SWITCH('Input| Overheads'!$C$50,"Direct costs",'Calc| Overheads Allocation'!F$8*T160,"Internal labour",'Calc| Overheads Allocation'!F$8*T160*'Input| Projects'!$AO160,"DNSP defined",'Calc| Overheads Allocation'!F$78*'Input| Projects'!$AV160,0),0)</f>
        <v>0</v>
      </c>
      <c r="AK160" s="172" cm="1">
        <f t="array" ref="AK160">IFERROR(--('Input| Projects'!$AS160="Yes")*_xlfn.SWITCH('Input| Overheads'!$C$50,"Direct costs",'Calc| Overheads Allocation'!G$8*U160,"Internal labour",'Calc| Overheads Allocation'!G$8*U160*'Input| Projects'!$AO160,"DNSP defined",'Calc| Overheads Allocation'!G$78*'Input| Projects'!$AV160,0),0)</f>
        <v>0</v>
      </c>
      <c r="AL160" s="172" cm="1">
        <f t="array" ref="AL160">IFERROR(--('Input| Projects'!$AS160="Yes")*_xlfn.SWITCH('Input| Overheads'!$C$50,"Direct costs",'Calc| Overheads Allocation'!H$8*V160,"Internal labour",'Calc| Overheads Allocation'!H$8*V160*'Input| Projects'!$AO160,"DNSP defined",'Calc| Overheads Allocation'!H$78*'Input| Projects'!$AV160,0),0)</f>
        <v>0</v>
      </c>
      <c r="AM160" s="172" cm="1">
        <f t="array" ref="AM160">IFERROR(--('Input| Projects'!$AS160="Yes")*_xlfn.SWITCH('Input| Overheads'!$C$50,"Direct costs",'Calc| Overheads Allocation'!I$8*W160,"Internal labour",'Calc| Overheads Allocation'!I$8*W160*'Input| Projects'!$AO160,"DNSP defined",'Calc| Overheads Allocation'!I$78*'Input| Projects'!$AV160,0),0)</f>
        <v>0</v>
      </c>
      <c r="AN160" s="175"/>
      <c r="AO160" s="172" cm="1">
        <f t="array" ref="AO160">IFERROR(--('Input| Projects'!$AT160="Yes")*_xlfn.SWITCH('Input| Overheads'!$C$50,"Direct costs",'Calc| Overheads Allocation'!C$9*Q160,"Internal labour",'Calc| Overheads Allocation'!C$9*Q160*'Input| Projects'!$AO160,"DNSP defined",'Calc| Overheads Allocation'!C$79*'Input| Projects'!$AW160,0),0)</f>
        <v>0</v>
      </c>
      <c r="AP160" s="172" cm="1">
        <f t="array" ref="AP160">IFERROR(--('Input| Projects'!$AT160="Yes")*_xlfn.SWITCH('Input| Overheads'!$C$50,"Direct costs",'Calc| Overheads Allocation'!D$9*R160,"Internal labour",'Calc| Overheads Allocation'!D$9*R160*'Input| Projects'!$AO160,"DNSP defined",'Calc| Overheads Allocation'!D$79*'Input| Projects'!$AW160,0),0)</f>
        <v>0</v>
      </c>
      <c r="AQ160" s="172" cm="1">
        <f t="array" ref="AQ160">IFERROR(--('Input| Projects'!$AT160="Yes")*_xlfn.SWITCH('Input| Overheads'!$C$50,"Direct costs",'Calc| Overheads Allocation'!E$9*S160,"Internal labour",'Calc| Overheads Allocation'!E$9*S160*'Input| Projects'!$AO160,"DNSP defined",'Calc| Overheads Allocation'!E$79*'Input| Projects'!$AW160,0),0)</f>
        <v>0</v>
      </c>
      <c r="AR160" s="172" cm="1">
        <f t="array" ref="AR160">IFERROR(--('Input| Projects'!$AT160="Yes")*_xlfn.SWITCH('Input| Overheads'!$C$50,"Direct costs",'Calc| Overheads Allocation'!F$9*T160,"Internal labour",'Calc| Overheads Allocation'!F$9*T160*'Input| Projects'!$AO160,"DNSP defined",'Calc| Overheads Allocation'!F$79*'Input| Projects'!$AW160,0),0)</f>
        <v>0</v>
      </c>
      <c r="AS160" s="172" cm="1">
        <f t="array" ref="AS160">IFERROR(--('Input| Projects'!$AT160="Yes")*_xlfn.SWITCH('Input| Overheads'!$C$50,"Direct costs",'Calc| Overheads Allocation'!G$9*U160,"Internal labour",'Calc| Overheads Allocation'!G$9*U160*'Input| Projects'!$AO160,"DNSP defined",'Calc| Overheads Allocation'!G$79*'Input| Projects'!$AW160,0),0)</f>
        <v>0</v>
      </c>
      <c r="AT160" s="172" cm="1">
        <f t="array" ref="AT160">IFERROR(--('Input| Projects'!$AT160="Yes")*_xlfn.SWITCH('Input| Overheads'!$C$50,"Direct costs",'Calc| Overheads Allocation'!H$9*V160,"Internal labour",'Calc| Overheads Allocation'!H$9*V160*'Input| Projects'!$AO160,"DNSP defined",'Calc| Overheads Allocation'!H$79*'Input| Projects'!$AW160,0),0)</f>
        <v>0</v>
      </c>
      <c r="AU160" s="172" cm="1">
        <f t="array" ref="AU160">IFERROR(--('Input| Projects'!$AT160="Yes")*_xlfn.SWITCH('Input| Overheads'!$C$50,"Direct costs",'Calc| Overheads Allocation'!I$9*W160,"Internal labour",'Calc| Overheads Allocation'!I$9*W160*'Input| Projects'!$AO160,"DNSP defined",'Calc| Overheads Allocation'!I$79*'Input| Projects'!$AW160,0),0)</f>
        <v>0</v>
      </c>
      <c r="AV160" s="175"/>
      <c r="AW160" s="172">
        <f t="shared" si="68"/>
        <v>0</v>
      </c>
      <c r="AX160" s="172">
        <f t="shared" si="69"/>
        <v>0</v>
      </c>
      <c r="AY160" s="172">
        <f t="shared" si="70"/>
        <v>0</v>
      </c>
      <c r="AZ160" s="172">
        <f t="shared" si="71"/>
        <v>0</v>
      </c>
      <c r="BA160" s="172">
        <f t="shared" si="72"/>
        <v>0</v>
      </c>
      <c r="BB160" s="172">
        <f t="shared" si="73"/>
        <v>0</v>
      </c>
      <c r="BC160" s="172">
        <f t="shared" si="74"/>
        <v>0</v>
      </c>
      <c r="BD160" s="176"/>
      <c r="BE160" s="172">
        <f t="shared" si="75"/>
        <v>0</v>
      </c>
      <c r="BF160" s="172">
        <f t="shared" si="76"/>
        <v>0</v>
      </c>
      <c r="BG160" s="172">
        <f t="shared" si="77"/>
        <v>0</v>
      </c>
      <c r="BH160" s="172">
        <f t="shared" si="78"/>
        <v>0</v>
      </c>
      <c r="BI160" s="172">
        <f t="shared" si="79"/>
        <v>0</v>
      </c>
      <c r="BJ160" s="172">
        <f t="shared" si="80"/>
        <v>0</v>
      </c>
      <c r="BK160" s="172">
        <f t="shared" si="81"/>
        <v>0</v>
      </c>
      <c r="BL160" s="176"/>
      <c r="BM160" s="172">
        <f t="shared" si="60"/>
        <v>0</v>
      </c>
      <c r="BN160" s="172">
        <f t="shared" si="61"/>
        <v>0</v>
      </c>
      <c r="BO160" s="172">
        <f t="shared" si="62"/>
        <v>0</v>
      </c>
      <c r="BP160" s="172">
        <f t="shared" si="63"/>
        <v>0</v>
      </c>
      <c r="BQ160" s="172">
        <f t="shared" si="64"/>
        <v>0</v>
      </c>
      <c r="BR160" s="172">
        <f t="shared" si="65"/>
        <v>0</v>
      </c>
      <c r="BS160" s="172">
        <f t="shared" si="66"/>
        <v>0</v>
      </c>
      <c r="BT160" s="55"/>
      <c r="BU160" s="158">
        <f>SUMIF('Input| Projects'!$BA$8:$CX$8,RIGHT(BU$9,3),'Input| Projects'!$BA160:$CX160)</f>
        <v>0</v>
      </c>
      <c r="BV160" s="158">
        <f>SUMIF('Input| Projects'!$BA$8:$CX$8,RIGHT(BV$9,3),'Input| Projects'!$BA160:$CX160)</f>
        <v>0</v>
      </c>
      <c r="BW160" s="79" t="str">
        <f t="shared" si="67"/>
        <v/>
      </c>
    </row>
    <row r="161" spans="2:75" x14ac:dyDescent="0.2">
      <c r="B161" s="123">
        <f>IFERROR('Input| Projects'!B161,"")</f>
        <v>152</v>
      </c>
      <c r="C161" s="160" t="str">
        <f>IFERROR(IF('Input| Projects'!C161="","",'Input| Projects'!C161),"")</f>
        <v/>
      </c>
      <c r="D161" s="160" t="str">
        <f>IFERROR(IF('Input| Projects'!D161="","",'Input| Projects'!D161),"")</f>
        <v/>
      </c>
      <c r="E161" s="53"/>
      <c r="F161" s="160" t="str">
        <f>IF(LEN('Input| Projects'!F161)&gt;0,'Input| Projects'!F161,"")</f>
        <v/>
      </c>
      <c r="G161" s="160" t="str">
        <f>IF(LEN('Input| Projects'!G161)&gt;0,'Input| Projects'!G161,"")</f>
        <v/>
      </c>
      <c r="H161" s="10"/>
      <c r="I161" s="194" cm="1">
        <f t="array" ref="I161">IF(LEN($F161)&gt;0,1+IFERROR(SUMPRODUCT(TRANSPOSE('Input| Projects'!$AO161:$AQ161),INDEX('Input| Escalations'!$F$27:$L$29,,MATCH(Q$9,'Input| Escalations'!$F$21:$L$21,0))),0),0)</f>
        <v>0</v>
      </c>
      <c r="J161" s="194" cm="1">
        <f t="array" ref="J161">IF(LEN($F161)&gt;0,1+IFERROR(SUMPRODUCT(TRANSPOSE('Input| Projects'!$AO161:$AQ161),INDEX('Input| Escalations'!$F$27:$L$29,,MATCH(R$9,'Input| Escalations'!$F$21:$L$21,0))),0),0)</f>
        <v>0</v>
      </c>
      <c r="K161" s="194" cm="1">
        <f t="array" ref="K161">IF(LEN($F161)&gt;0,1+IFERROR(SUMPRODUCT(TRANSPOSE('Input| Projects'!$AO161:$AQ161),INDEX('Input| Escalations'!$F$27:$L$29,,MATCH(S$9,'Input| Escalations'!$F$21:$L$21,0))),0),0)</f>
        <v>0</v>
      </c>
      <c r="L161" s="194" cm="1">
        <f t="array" ref="L161">IF(LEN($F161)&gt;0,1+IFERROR(SUMPRODUCT(TRANSPOSE('Input| Projects'!$AO161:$AQ161),INDEX('Input| Escalations'!$F$27:$L$29,,MATCH(T$9,'Input| Escalations'!$F$21:$L$21,0))),0),0)</f>
        <v>0</v>
      </c>
      <c r="M161" s="194" cm="1">
        <f t="array" ref="M161">IF(LEN($F161)&gt;0,1+IFERROR(SUMPRODUCT(TRANSPOSE('Input| Projects'!$AO161:$AQ161),INDEX('Input| Escalations'!$F$27:$L$29,,MATCH(U$9,'Input| Escalations'!$F$21:$L$21,0))),0),0)</f>
        <v>0</v>
      </c>
      <c r="N161" s="194" cm="1">
        <f t="array" ref="N161">IF(LEN($F161)&gt;0,1+IFERROR(SUMPRODUCT(TRANSPOSE('Input| Projects'!$AO161:$AQ161),INDEX('Input| Escalations'!$F$27:$L$29,,MATCH(V$9,'Input| Escalations'!$F$21:$L$21,0))),0),0)</f>
        <v>0</v>
      </c>
      <c r="O161" s="194" cm="1">
        <f t="array" ref="O161">IF(LEN($F161)&gt;0,1+IFERROR(SUMPRODUCT(TRANSPOSE('Input| Projects'!$AO161:$AQ161),INDEX('Input| Escalations'!$F$27:$L$29,,MATCH(W$9,'Input| Escalations'!$F$21:$L$21,0))),0),0)</f>
        <v>0</v>
      </c>
      <c r="P161" s="10"/>
      <c r="Q161" s="172">
        <f>IFERROR(IF(ISNUMBER(FIND("decision",'Input| Setup'!$F$6)),'Input| Projects'!Y161,'Input| Projects'!I161)*'Input| Escalations'!$I$17*I161,0)</f>
        <v>0</v>
      </c>
      <c r="R161" s="172">
        <f>IFERROR(IF(ISNUMBER(FIND("decision",'Input| Setup'!$F$6)),'Input| Projects'!Z161,'Input| Projects'!J161)*'Input| Escalations'!$I$17*J161,0)</f>
        <v>0</v>
      </c>
      <c r="S161" s="172">
        <f>IFERROR(IF(ISNUMBER(FIND("decision",'Input| Setup'!$F$6)),'Input| Projects'!AA161,'Input| Projects'!K161)*'Input| Escalations'!$I$17*K161,0)</f>
        <v>0</v>
      </c>
      <c r="T161" s="172">
        <f>IFERROR(IF(ISNUMBER(FIND("decision",'Input| Setup'!$F$6)),'Input| Projects'!AB161,'Input| Projects'!L161)*'Input| Escalations'!$I$17*L161,0)</f>
        <v>0</v>
      </c>
      <c r="U161" s="172">
        <f>IFERROR(IF(ISNUMBER(FIND("decision",'Input| Setup'!$F$6)),'Input| Projects'!AC161,'Input| Projects'!M161)*'Input| Escalations'!$I$17*M161,0)</f>
        <v>0</v>
      </c>
      <c r="V161" s="172">
        <f>IFERROR(IF(ISNUMBER(FIND("decision",'Input| Setup'!$F$6)),'Input| Projects'!AD161,'Input| Projects'!N161)*'Input| Escalations'!$I$17*N161,0)</f>
        <v>0</v>
      </c>
      <c r="W161" s="172">
        <f>IFERROR(IF(ISNUMBER(FIND("decision",'Input| Setup'!$F$6)),'Input| Projects'!AE161,'Input| Projects'!O161)*'Input| Escalations'!$I$17*O161,0)</f>
        <v>0</v>
      </c>
      <c r="X161" s="175"/>
      <c r="Y161" s="172">
        <f>IF(ISNUMBER(FIND("decision",'Input| Setup'!$F$6)),'Input| Projects'!AG161,'Input| Projects'!Q161)*I161*'Input| Escalations'!$I$17</f>
        <v>0</v>
      </c>
      <c r="Z161" s="172">
        <f>IF(ISNUMBER(FIND("decision",'Input| Setup'!$F$6)),'Input| Projects'!AH161,'Input| Projects'!R161)*J161*'Input| Escalations'!$I$17</f>
        <v>0</v>
      </c>
      <c r="AA161" s="172">
        <f>IF(ISNUMBER(FIND("decision",'Input| Setup'!$F$6)),'Input| Projects'!AI161,'Input| Projects'!S161)*K161*'Input| Escalations'!$I$17</f>
        <v>0</v>
      </c>
      <c r="AB161" s="172">
        <f>IF(ISNUMBER(FIND("decision",'Input| Setup'!$F$6)),'Input| Projects'!AJ161,'Input| Projects'!T161)*L161*'Input| Escalations'!$I$17</f>
        <v>0</v>
      </c>
      <c r="AC161" s="172">
        <f>IF(ISNUMBER(FIND("decision",'Input| Setup'!$F$6)),'Input| Projects'!AK161,'Input| Projects'!U161)*M161*'Input| Escalations'!$I$17</f>
        <v>0</v>
      </c>
      <c r="AD161" s="172">
        <f>IF(ISNUMBER(FIND("decision",'Input| Setup'!$F$6)),'Input| Projects'!AL161,'Input| Projects'!V161)*N161*'Input| Escalations'!$I$17</f>
        <v>0</v>
      </c>
      <c r="AE161" s="172">
        <f>IF(ISNUMBER(FIND("decision",'Input| Setup'!$F$6)),'Input| Projects'!AM161,'Input| Projects'!W161)*O161*'Input| Escalations'!$I$17</f>
        <v>0</v>
      </c>
      <c r="AF161" s="175"/>
      <c r="AG161" s="172" cm="1">
        <f t="array" ref="AG161">IFERROR(--('Input| Projects'!$AS161="Yes")*_xlfn.SWITCH('Input| Overheads'!$C$50,"Direct costs",'Calc| Overheads Allocation'!C$8*Q161,"Internal labour",'Calc| Overheads Allocation'!C$8*Q161*'Input| Projects'!$AO161,"DNSP defined",'Calc| Overheads Allocation'!C$78*'Input| Projects'!$AV161,0),0)</f>
        <v>0</v>
      </c>
      <c r="AH161" s="172" cm="1">
        <f t="array" ref="AH161">IFERROR(--('Input| Projects'!$AS161="Yes")*_xlfn.SWITCH('Input| Overheads'!$C$50,"Direct costs",'Calc| Overheads Allocation'!D$8*R161,"Internal labour",'Calc| Overheads Allocation'!D$8*R161*'Input| Projects'!$AO161,"DNSP defined",'Calc| Overheads Allocation'!D$78*'Input| Projects'!$AV161,0),0)</f>
        <v>0</v>
      </c>
      <c r="AI161" s="172" cm="1">
        <f t="array" ref="AI161">IFERROR(--('Input| Projects'!$AS161="Yes")*_xlfn.SWITCH('Input| Overheads'!$C$50,"Direct costs",'Calc| Overheads Allocation'!E$8*S161,"Internal labour",'Calc| Overheads Allocation'!E$8*S161*'Input| Projects'!$AO161,"DNSP defined",'Calc| Overheads Allocation'!E$78*'Input| Projects'!$AV161,0),0)</f>
        <v>0</v>
      </c>
      <c r="AJ161" s="172" cm="1">
        <f t="array" ref="AJ161">IFERROR(--('Input| Projects'!$AS161="Yes")*_xlfn.SWITCH('Input| Overheads'!$C$50,"Direct costs",'Calc| Overheads Allocation'!F$8*T161,"Internal labour",'Calc| Overheads Allocation'!F$8*T161*'Input| Projects'!$AO161,"DNSP defined",'Calc| Overheads Allocation'!F$78*'Input| Projects'!$AV161,0),0)</f>
        <v>0</v>
      </c>
      <c r="AK161" s="172" cm="1">
        <f t="array" ref="AK161">IFERROR(--('Input| Projects'!$AS161="Yes")*_xlfn.SWITCH('Input| Overheads'!$C$50,"Direct costs",'Calc| Overheads Allocation'!G$8*U161,"Internal labour",'Calc| Overheads Allocation'!G$8*U161*'Input| Projects'!$AO161,"DNSP defined",'Calc| Overheads Allocation'!G$78*'Input| Projects'!$AV161,0),0)</f>
        <v>0</v>
      </c>
      <c r="AL161" s="172" cm="1">
        <f t="array" ref="AL161">IFERROR(--('Input| Projects'!$AS161="Yes")*_xlfn.SWITCH('Input| Overheads'!$C$50,"Direct costs",'Calc| Overheads Allocation'!H$8*V161,"Internal labour",'Calc| Overheads Allocation'!H$8*V161*'Input| Projects'!$AO161,"DNSP defined",'Calc| Overheads Allocation'!H$78*'Input| Projects'!$AV161,0),0)</f>
        <v>0</v>
      </c>
      <c r="AM161" s="172" cm="1">
        <f t="array" ref="AM161">IFERROR(--('Input| Projects'!$AS161="Yes")*_xlfn.SWITCH('Input| Overheads'!$C$50,"Direct costs",'Calc| Overheads Allocation'!I$8*W161,"Internal labour",'Calc| Overheads Allocation'!I$8*W161*'Input| Projects'!$AO161,"DNSP defined",'Calc| Overheads Allocation'!I$78*'Input| Projects'!$AV161,0),0)</f>
        <v>0</v>
      </c>
      <c r="AN161" s="175"/>
      <c r="AO161" s="172" cm="1">
        <f t="array" ref="AO161">IFERROR(--('Input| Projects'!$AT161="Yes")*_xlfn.SWITCH('Input| Overheads'!$C$50,"Direct costs",'Calc| Overheads Allocation'!C$9*Q161,"Internal labour",'Calc| Overheads Allocation'!C$9*Q161*'Input| Projects'!$AO161,"DNSP defined",'Calc| Overheads Allocation'!C$79*'Input| Projects'!$AW161,0),0)</f>
        <v>0</v>
      </c>
      <c r="AP161" s="172" cm="1">
        <f t="array" ref="AP161">IFERROR(--('Input| Projects'!$AT161="Yes")*_xlfn.SWITCH('Input| Overheads'!$C$50,"Direct costs",'Calc| Overheads Allocation'!D$9*R161,"Internal labour",'Calc| Overheads Allocation'!D$9*R161*'Input| Projects'!$AO161,"DNSP defined",'Calc| Overheads Allocation'!D$79*'Input| Projects'!$AW161,0),0)</f>
        <v>0</v>
      </c>
      <c r="AQ161" s="172" cm="1">
        <f t="array" ref="AQ161">IFERROR(--('Input| Projects'!$AT161="Yes")*_xlfn.SWITCH('Input| Overheads'!$C$50,"Direct costs",'Calc| Overheads Allocation'!E$9*S161,"Internal labour",'Calc| Overheads Allocation'!E$9*S161*'Input| Projects'!$AO161,"DNSP defined",'Calc| Overheads Allocation'!E$79*'Input| Projects'!$AW161,0),0)</f>
        <v>0</v>
      </c>
      <c r="AR161" s="172" cm="1">
        <f t="array" ref="AR161">IFERROR(--('Input| Projects'!$AT161="Yes")*_xlfn.SWITCH('Input| Overheads'!$C$50,"Direct costs",'Calc| Overheads Allocation'!F$9*T161,"Internal labour",'Calc| Overheads Allocation'!F$9*T161*'Input| Projects'!$AO161,"DNSP defined",'Calc| Overheads Allocation'!F$79*'Input| Projects'!$AW161,0),0)</f>
        <v>0</v>
      </c>
      <c r="AS161" s="172" cm="1">
        <f t="array" ref="AS161">IFERROR(--('Input| Projects'!$AT161="Yes")*_xlfn.SWITCH('Input| Overheads'!$C$50,"Direct costs",'Calc| Overheads Allocation'!G$9*U161,"Internal labour",'Calc| Overheads Allocation'!G$9*U161*'Input| Projects'!$AO161,"DNSP defined",'Calc| Overheads Allocation'!G$79*'Input| Projects'!$AW161,0),0)</f>
        <v>0</v>
      </c>
      <c r="AT161" s="172" cm="1">
        <f t="array" ref="AT161">IFERROR(--('Input| Projects'!$AT161="Yes")*_xlfn.SWITCH('Input| Overheads'!$C$50,"Direct costs",'Calc| Overheads Allocation'!H$9*V161,"Internal labour",'Calc| Overheads Allocation'!H$9*V161*'Input| Projects'!$AO161,"DNSP defined",'Calc| Overheads Allocation'!H$79*'Input| Projects'!$AW161,0),0)</f>
        <v>0</v>
      </c>
      <c r="AU161" s="172" cm="1">
        <f t="array" ref="AU161">IFERROR(--('Input| Projects'!$AT161="Yes")*_xlfn.SWITCH('Input| Overheads'!$C$50,"Direct costs",'Calc| Overheads Allocation'!I$9*W161,"Internal labour",'Calc| Overheads Allocation'!I$9*W161*'Input| Projects'!$AO161,"DNSP defined",'Calc| Overheads Allocation'!I$79*'Input| Projects'!$AW161,0),0)</f>
        <v>0</v>
      </c>
      <c r="AV161" s="175"/>
      <c r="AW161" s="172">
        <f t="shared" si="68"/>
        <v>0</v>
      </c>
      <c r="AX161" s="172">
        <f t="shared" si="69"/>
        <v>0</v>
      </c>
      <c r="AY161" s="172">
        <f t="shared" si="70"/>
        <v>0</v>
      </c>
      <c r="AZ161" s="172">
        <f t="shared" si="71"/>
        <v>0</v>
      </c>
      <c r="BA161" s="172">
        <f t="shared" si="72"/>
        <v>0</v>
      </c>
      <c r="BB161" s="172">
        <f t="shared" si="73"/>
        <v>0</v>
      </c>
      <c r="BC161" s="172">
        <f t="shared" si="74"/>
        <v>0</v>
      </c>
      <c r="BD161" s="176"/>
      <c r="BE161" s="172">
        <f t="shared" si="75"/>
        <v>0</v>
      </c>
      <c r="BF161" s="172">
        <f t="shared" si="76"/>
        <v>0</v>
      </c>
      <c r="BG161" s="172">
        <f t="shared" si="77"/>
        <v>0</v>
      </c>
      <c r="BH161" s="172">
        <f t="shared" si="78"/>
        <v>0</v>
      </c>
      <c r="BI161" s="172">
        <f t="shared" si="79"/>
        <v>0</v>
      </c>
      <c r="BJ161" s="172">
        <f t="shared" si="80"/>
        <v>0</v>
      </c>
      <c r="BK161" s="172">
        <f t="shared" si="81"/>
        <v>0</v>
      </c>
      <c r="BL161" s="176"/>
      <c r="BM161" s="172">
        <f t="shared" si="60"/>
        <v>0</v>
      </c>
      <c r="BN161" s="172">
        <f t="shared" si="61"/>
        <v>0</v>
      </c>
      <c r="BO161" s="172">
        <f t="shared" si="62"/>
        <v>0</v>
      </c>
      <c r="BP161" s="172">
        <f t="shared" si="63"/>
        <v>0</v>
      </c>
      <c r="BQ161" s="172">
        <f t="shared" si="64"/>
        <v>0</v>
      </c>
      <c r="BR161" s="172">
        <f t="shared" si="65"/>
        <v>0</v>
      </c>
      <c r="BS161" s="172">
        <f t="shared" si="66"/>
        <v>0</v>
      </c>
      <c r="BT161" s="55"/>
      <c r="BU161" s="158">
        <f>SUMIF('Input| Projects'!$BA$8:$CX$8,RIGHT(BU$9,3),'Input| Projects'!$BA161:$CX161)</f>
        <v>0</v>
      </c>
      <c r="BV161" s="158">
        <f>SUMIF('Input| Projects'!$BA$8:$CX$8,RIGHT(BV$9,3),'Input| Projects'!$BA161:$CX161)</f>
        <v>0</v>
      </c>
      <c r="BW161" s="79" t="str">
        <f t="shared" si="67"/>
        <v/>
      </c>
    </row>
    <row r="162" spans="2:75" x14ac:dyDescent="0.2">
      <c r="B162" s="123">
        <f>IFERROR('Input| Projects'!B162,"")</f>
        <v>153</v>
      </c>
      <c r="C162" s="160" t="str">
        <f>IFERROR(IF('Input| Projects'!C162="","",'Input| Projects'!C162),"")</f>
        <v/>
      </c>
      <c r="D162" s="160" t="str">
        <f>IFERROR(IF('Input| Projects'!D162="","",'Input| Projects'!D162),"")</f>
        <v/>
      </c>
      <c r="E162" s="53"/>
      <c r="F162" s="160" t="str">
        <f>IF(LEN('Input| Projects'!F162)&gt;0,'Input| Projects'!F162,"")</f>
        <v/>
      </c>
      <c r="G162" s="160" t="str">
        <f>IF(LEN('Input| Projects'!G162)&gt;0,'Input| Projects'!G162,"")</f>
        <v/>
      </c>
      <c r="H162" s="10"/>
      <c r="I162" s="194" cm="1">
        <f t="array" ref="I162">IF(LEN($F162)&gt;0,1+IFERROR(SUMPRODUCT(TRANSPOSE('Input| Projects'!$AO162:$AQ162),INDEX('Input| Escalations'!$F$27:$L$29,,MATCH(Q$9,'Input| Escalations'!$F$21:$L$21,0))),0),0)</f>
        <v>0</v>
      </c>
      <c r="J162" s="194" cm="1">
        <f t="array" ref="J162">IF(LEN($F162)&gt;0,1+IFERROR(SUMPRODUCT(TRANSPOSE('Input| Projects'!$AO162:$AQ162),INDEX('Input| Escalations'!$F$27:$L$29,,MATCH(R$9,'Input| Escalations'!$F$21:$L$21,0))),0),0)</f>
        <v>0</v>
      </c>
      <c r="K162" s="194" cm="1">
        <f t="array" ref="K162">IF(LEN($F162)&gt;0,1+IFERROR(SUMPRODUCT(TRANSPOSE('Input| Projects'!$AO162:$AQ162),INDEX('Input| Escalations'!$F$27:$L$29,,MATCH(S$9,'Input| Escalations'!$F$21:$L$21,0))),0),0)</f>
        <v>0</v>
      </c>
      <c r="L162" s="194" cm="1">
        <f t="array" ref="L162">IF(LEN($F162)&gt;0,1+IFERROR(SUMPRODUCT(TRANSPOSE('Input| Projects'!$AO162:$AQ162),INDEX('Input| Escalations'!$F$27:$L$29,,MATCH(T$9,'Input| Escalations'!$F$21:$L$21,0))),0),0)</f>
        <v>0</v>
      </c>
      <c r="M162" s="194" cm="1">
        <f t="array" ref="M162">IF(LEN($F162)&gt;0,1+IFERROR(SUMPRODUCT(TRANSPOSE('Input| Projects'!$AO162:$AQ162),INDEX('Input| Escalations'!$F$27:$L$29,,MATCH(U$9,'Input| Escalations'!$F$21:$L$21,0))),0),0)</f>
        <v>0</v>
      </c>
      <c r="N162" s="194" cm="1">
        <f t="array" ref="N162">IF(LEN($F162)&gt;0,1+IFERROR(SUMPRODUCT(TRANSPOSE('Input| Projects'!$AO162:$AQ162),INDEX('Input| Escalations'!$F$27:$L$29,,MATCH(V$9,'Input| Escalations'!$F$21:$L$21,0))),0),0)</f>
        <v>0</v>
      </c>
      <c r="O162" s="194" cm="1">
        <f t="array" ref="O162">IF(LEN($F162)&gt;0,1+IFERROR(SUMPRODUCT(TRANSPOSE('Input| Projects'!$AO162:$AQ162),INDEX('Input| Escalations'!$F$27:$L$29,,MATCH(W$9,'Input| Escalations'!$F$21:$L$21,0))),0),0)</f>
        <v>0</v>
      </c>
      <c r="P162" s="10"/>
      <c r="Q162" s="172">
        <f>IFERROR(IF(ISNUMBER(FIND("decision",'Input| Setup'!$F$6)),'Input| Projects'!Y162,'Input| Projects'!I162)*'Input| Escalations'!$I$17*I162,0)</f>
        <v>0</v>
      </c>
      <c r="R162" s="172">
        <f>IFERROR(IF(ISNUMBER(FIND("decision",'Input| Setup'!$F$6)),'Input| Projects'!Z162,'Input| Projects'!J162)*'Input| Escalations'!$I$17*J162,0)</f>
        <v>0</v>
      </c>
      <c r="S162" s="172">
        <f>IFERROR(IF(ISNUMBER(FIND("decision",'Input| Setup'!$F$6)),'Input| Projects'!AA162,'Input| Projects'!K162)*'Input| Escalations'!$I$17*K162,0)</f>
        <v>0</v>
      </c>
      <c r="T162" s="172">
        <f>IFERROR(IF(ISNUMBER(FIND("decision",'Input| Setup'!$F$6)),'Input| Projects'!AB162,'Input| Projects'!L162)*'Input| Escalations'!$I$17*L162,0)</f>
        <v>0</v>
      </c>
      <c r="U162" s="172">
        <f>IFERROR(IF(ISNUMBER(FIND("decision",'Input| Setup'!$F$6)),'Input| Projects'!AC162,'Input| Projects'!M162)*'Input| Escalations'!$I$17*M162,0)</f>
        <v>0</v>
      </c>
      <c r="V162" s="172">
        <f>IFERROR(IF(ISNUMBER(FIND("decision",'Input| Setup'!$F$6)),'Input| Projects'!AD162,'Input| Projects'!N162)*'Input| Escalations'!$I$17*N162,0)</f>
        <v>0</v>
      </c>
      <c r="W162" s="172">
        <f>IFERROR(IF(ISNUMBER(FIND("decision",'Input| Setup'!$F$6)),'Input| Projects'!AE162,'Input| Projects'!O162)*'Input| Escalations'!$I$17*O162,0)</f>
        <v>0</v>
      </c>
      <c r="X162" s="175"/>
      <c r="Y162" s="172">
        <f>IF(ISNUMBER(FIND("decision",'Input| Setup'!$F$6)),'Input| Projects'!AG162,'Input| Projects'!Q162)*I162*'Input| Escalations'!$I$17</f>
        <v>0</v>
      </c>
      <c r="Z162" s="172">
        <f>IF(ISNUMBER(FIND("decision",'Input| Setup'!$F$6)),'Input| Projects'!AH162,'Input| Projects'!R162)*J162*'Input| Escalations'!$I$17</f>
        <v>0</v>
      </c>
      <c r="AA162" s="172">
        <f>IF(ISNUMBER(FIND("decision",'Input| Setup'!$F$6)),'Input| Projects'!AI162,'Input| Projects'!S162)*K162*'Input| Escalations'!$I$17</f>
        <v>0</v>
      </c>
      <c r="AB162" s="172">
        <f>IF(ISNUMBER(FIND("decision",'Input| Setup'!$F$6)),'Input| Projects'!AJ162,'Input| Projects'!T162)*L162*'Input| Escalations'!$I$17</f>
        <v>0</v>
      </c>
      <c r="AC162" s="172">
        <f>IF(ISNUMBER(FIND("decision",'Input| Setup'!$F$6)),'Input| Projects'!AK162,'Input| Projects'!U162)*M162*'Input| Escalations'!$I$17</f>
        <v>0</v>
      </c>
      <c r="AD162" s="172">
        <f>IF(ISNUMBER(FIND("decision",'Input| Setup'!$F$6)),'Input| Projects'!AL162,'Input| Projects'!V162)*N162*'Input| Escalations'!$I$17</f>
        <v>0</v>
      </c>
      <c r="AE162" s="172">
        <f>IF(ISNUMBER(FIND("decision",'Input| Setup'!$F$6)),'Input| Projects'!AM162,'Input| Projects'!W162)*O162*'Input| Escalations'!$I$17</f>
        <v>0</v>
      </c>
      <c r="AF162" s="175"/>
      <c r="AG162" s="172" cm="1">
        <f t="array" ref="AG162">IFERROR(--('Input| Projects'!$AS162="Yes")*_xlfn.SWITCH('Input| Overheads'!$C$50,"Direct costs",'Calc| Overheads Allocation'!C$8*Q162,"Internal labour",'Calc| Overheads Allocation'!C$8*Q162*'Input| Projects'!$AO162,"DNSP defined",'Calc| Overheads Allocation'!C$78*'Input| Projects'!$AV162,0),0)</f>
        <v>0</v>
      </c>
      <c r="AH162" s="172" cm="1">
        <f t="array" ref="AH162">IFERROR(--('Input| Projects'!$AS162="Yes")*_xlfn.SWITCH('Input| Overheads'!$C$50,"Direct costs",'Calc| Overheads Allocation'!D$8*R162,"Internal labour",'Calc| Overheads Allocation'!D$8*R162*'Input| Projects'!$AO162,"DNSP defined",'Calc| Overheads Allocation'!D$78*'Input| Projects'!$AV162,0),0)</f>
        <v>0</v>
      </c>
      <c r="AI162" s="172" cm="1">
        <f t="array" ref="AI162">IFERROR(--('Input| Projects'!$AS162="Yes")*_xlfn.SWITCH('Input| Overheads'!$C$50,"Direct costs",'Calc| Overheads Allocation'!E$8*S162,"Internal labour",'Calc| Overheads Allocation'!E$8*S162*'Input| Projects'!$AO162,"DNSP defined",'Calc| Overheads Allocation'!E$78*'Input| Projects'!$AV162,0),0)</f>
        <v>0</v>
      </c>
      <c r="AJ162" s="172" cm="1">
        <f t="array" ref="AJ162">IFERROR(--('Input| Projects'!$AS162="Yes")*_xlfn.SWITCH('Input| Overheads'!$C$50,"Direct costs",'Calc| Overheads Allocation'!F$8*T162,"Internal labour",'Calc| Overheads Allocation'!F$8*T162*'Input| Projects'!$AO162,"DNSP defined",'Calc| Overheads Allocation'!F$78*'Input| Projects'!$AV162,0),0)</f>
        <v>0</v>
      </c>
      <c r="AK162" s="172" cm="1">
        <f t="array" ref="AK162">IFERROR(--('Input| Projects'!$AS162="Yes")*_xlfn.SWITCH('Input| Overheads'!$C$50,"Direct costs",'Calc| Overheads Allocation'!G$8*U162,"Internal labour",'Calc| Overheads Allocation'!G$8*U162*'Input| Projects'!$AO162,"DNSP defined",'Calc| Overheads Allocation'!G$78*'Input| Projects'!$AV162,0),0)</f>
        <v>0</v>
      </c>
      <c r="AL162" s="172" cm="1">
        <f t="array" ref="AL162">IFERROR(--('Input| Projects'!$AS162="Yes")*_xlfn.SWITCH('Input| Overheads'!$C$50,"Direct costs",'Calc| Overheads Allocation'!H$8*V162,"Internal labour",'Calc| Overheads Allocation'!H$8*V162*'Input| Projects'!$AO162,"DNSP defined",'Calc| Overheads Allocation'!H$78*'Input| Projects'!$AV162,0),0)</f>
        <v>0</v>
      </c>
      <c r="AM162" s="172" cm="1">
        <f t="array" ref="AM162">IFERROR(--('Input| Projects'!$AS162="Yes")*_xlfn.SWITCH('Input| Overheads'!$C$50,"Direct costs",'Calc| Overheads Allocation'!I$8*W162,"Internal labour",'Calc| Overheads Allocation'!I$8*W162*'Input| Projects'!$AO162,"DNSP defined",'Calc| Overheads Allocation'!I$78*'Input| Projects'!$AV162,0),0)</f>
        <v>0</v>
      </c>
      <c r="AN162" s="175"/>
      <c r="AO162" s="172" cm="1">
        <f t="array" ref="AO162">IFERROR(--('Input| Projects'!$AT162="Yes")*_xlfn.SWITCH('Input| Overheads'!$C$50,"Direct costs",'Calc| Overheads Allocation'!C$9*Q162,"Internal labour",'Calc| Overheads Allocation'!C$9*Q162*'Input| Projects'!$AO162,"DNSP defined",'Calc| Overheads Allocation'!C$79*'Input| Projects'!$AW162,0),0)</f>
        <v>0</v>
      </c>
      <c r="AP162" s="172" cm="1">
        <f t="array" ref="AP162">IFERROR(--('Input| Projects'!$AT162="Yes")*_xlfn.SWITCH('Input| Overheads'!$C$50,"Direct costs",'Calc| Overheads Allocation'!D$9*R162,"Internal labour",'Calc| Overheads Allocation'!D$9*R162*'Input| Projects'!$AO162,"DNSP defined",'Calc| Overheads Allocation'!D$79*'Input| Projects'!$AW162,0),0)</f>
        <v>0</v>
      </c>
      <c r="AQ162" s="172" cm="1">
        <f t="array" ref="AQ162">IFERROR(--('Input| Projects'!$AT162="Yes")*_xlfn.SWITCH('Input| Overheads'!$C$50,"Direct costs",'Calc| Overheads Allocation'!E$9*S162,"Internal labour",'Calc| Overheads Allocation'!E$9*S162*'Input| Projects'!$AO162,"DNSP defined",'Calc| Overheads Allocation'!E$79*'Input| Projects'!$AW162,0),0)</f>
        <v>0</v>
      </c>
      <c r="AR162" s="172" cm="1">
        <f t="array" ref="AR162">IFERROR(--('Input| Projects'!$AT162="Yes")*_xlfn.SWITCH('Input| Overheads'!$C$50,"Direct costs",'Calc| Overheads Allocation'!F$9*T162,"Internal labour",'Calc| Overheads Allocation'!F$9*T162*'Input| Projects'!$AO162,"DNSP defined",'Calc| Overheads Allocation'!F$79*'Input| Projects'!$AW162,0),0)</f>
        <v>0</v>
      </c>
      <c r="AS162" s="172" cm="1">
        <f t="array" ref="AS162">IFERROR(--('Input| Projects'!$AT162="Yes")*_xlfn.SWITCH('Input| Overheads'!$C$50,"Direct costs",'Calc| Overheads Allocation'!G$9*U162,"Internal labour",'Calc| Overheads Allocation'!G$9*U162*'Input| Projects'!$AO162,"DNSP defined",'Calc| Overheads Allocation'!G$79*'Input| Projects'!$AW162,0),0)</f>
        <v>0</v>
      </c>
      <c r="AT162" s="172" cm="1">
        <f t="array" ref="AT162">IFERROR(--('Input| Projects'!$AT162="Yes")*_xlfn.SWITCH('Input| Overheads'!$C$50,"Direct costs",'Calc| Overheads Allocation'!H$9*V162,"Internal labour",'Calc| Overheads Allocation'!H$9*V162*'Input| Projects'!$AO162,"DNSP defined",'Calc| Overheads Allocation'!H$79*'Input| Projects'!$AW162,0),0)</f>
        <v>0</v>
      </c>
      <c r="AU162" s="172" cm="1">
        <f t="array" ref="AU162">IFERROR(--('Input| Projects'!$AT162="Yes")*_xlfn.SWITCH('Input| Overheads'!$C$50,"Direct costs",'Calc| Overheads Allocation'!I$9*W162,"Internal labour",'Calc| Overheads Allocation'!I$9*W162*'Input| Projects'!$AO162,"DNSP defined",'Calc| Overheads Allocation'!I$79*'Input| Projects'!$AW162,0),0)</f>
        <v>0</v>
      </c>
      <c r="AV162" s="175"/>
      <c r="AW162" s="172">
        <f t="shared" si="68"/>
        <v>0</v>
      </c>
      <c r="AX162" s="172">
        <f t="shared" si="69"/>
        <v>0</v>
      </c>
      <c r="AY162" s="172">
        <f t="shared" si="70"/>
        <v>0</v>
      </c>
      <c r="AZ162" s="172">
        <f t="shared" si="71"/>
        <v>0</v>
      </c>
      <c r="BA162" s="172">
        <f t="shared" si="72"/>
        <v>0</v>
      </c>
      <c r="BB162" s="172">
        <f t="shared" si="73"/>
        <v>0</v>
      </c>
      <c r="BC162" s="172">
        <f t="shared" si="74"/>
        <v>0</v>
      </c>
      <c r="BD162" s="176"/>
      <c r="BE162" s="172">
        <f t="shared" si="75"/>
        <v>0</v>
      </c>
      <c r="BF162" s="172">
        <f t="shared" si="76"/>
        <v>0</v>
      </c>
      <c r="BG162" s="172">
        <f t="shared" si="77"/>
        <v>0</v>
      </c>
      <c r="BH162" s="172">
        <f t="shared" si="78"/>
        <v>0</v>
      </c>
      <c r="BI162" s="172">
        <f t="shared" si="79"/>
        <v>0</v>
      </c>
      <c r="BJ162" s="172">
        <f t="shared" si="80"/>
        <v>0</v>
      </c>
      <c r="BK162" s="172">
        <f t="shared" si="81"/>
        <v>0</v>
      </c>
      <c r="BL162" s="176"/>
      <c r="BM162" s="172">
        <f t="shared" si="60"/>
        <v>0</v>
      </c>
      <c r="BN162" s="172">
        <f t="shared" si="61"/>
        <v>0</v>
      </c>
      <c r="BO162" s="172">
        <f t="shared" si="62"/>
        <v>0</v>
      </c>
      <c r="BP162" s="172">
        <f t="shared" si="63"/>
        <v>0</v>
      </c>
      <c r="BQ162" s="172">
        <f t="shared" si="64"/>
        <v>0</v>
      </c>
      <c r="BR162" s="172">
        <f t="shared" si="65"/>
        <v>0</v>
      </c>
      <c r="BS162" s="172">
        <f t="shared" si="66"/>
        <v>0</v>
      </c>
      <c r="BT162" s="55"/>
      <c r="BU162" s="158">
        <f>SUMIF('Input| Projects'!$BA$8:$CX$8,RIGHT(BU$9,3),'Input| Projects'!$BA162:$CX162)</f>
        <v>0</v>
      </c>
      <c r="BV162" s="158">
        <f>SUMIF('Input| Projects'!$BA$8:$CX$8,RIGHT(BV$9,3),'Input| Projects'!$BA162:$CX162)</f>
        <v>0</v>
      </c>
      <c r="BW162" s="79" t="str">
        <f t="shared" si="67"/>
        <v/>
      </c>
    </row>
    <row r="163" spans="2:75" x14ac:dyDescent="0.2">
      <c r="B163" s="123">
        <f>IFERROR('Input| Projects'!B163,"")</f>
        <v>154</v>
      </c>
      <c r="C163" s="160" t="str">
        <f>IFERROR(IF('Input| Projects'!C163="","",'Input| Projects'!C163),"")</f>
        <v/>
      </c>
      <c r="D163" s="160" t="str">
        <f>IFERROR(IF('Input| Projects'!D163="","",'Input| Projects'!D163),"")</f>
        <v/>
      </c>
      <c r="E163" s="53"/>
      <c r="F163" s="160" t="str">
        <f>IF(LEN('Input| Projects'!F163)&gt;0,'Input| Projects'!F163,"")</f>
        <v/>
      </c>
      <c r="G163" s="160" t="str">
        <f>IF(LEN('Input| Projects'!G163)&gt;0,'Input| Projects'!G163,"")</f>
        <v/>
      </c>
      <c r="H163" s="10"/>
      <c r="I163" s="194" cm="1">
        <f t="array" ref="I163">IF(LEN($F163)&gt;0,1+IFERROR(SUMPRODUCT(TRANSPOSE('Input| Projects'!$AO163:$AQ163),INDEX('Input| Escalations'!$F$27:$L$29,,MATCH(Q$9,'Input| Escalations'!$F$21:$L$21,0))),0),0)</f>
        <v>0</v>
      </c>
      <c r="J163" s="194" cm="1">
        <f t="array" ref="J163">IF(LEN($F163)&gt;0,1+IFERROR(SUMPRODUCT(TRANSPOSE('Input| Projects'!$AO163:$AQ163),INDEX('Input| Escalations'!$F$27:$L$29,,MATCH(R$9,'Input| Escalations'!$F$21:$L$21,0))),0),0)</f>
        <v>0</v>
      </c>
      <c r="K163" s="194" cm="1">
        <f t="array" ref="K163">IF(LEN($F163)&gt;0,1+IFERROR(SUMPRODUCT(TRANSPOSE('Input| Projects'!$AO163:$AQ163),INDEX('Input| Escalations'!$F$27:$L$29,,MATCH(S$9,'Input| Escalations'!$F$21:$L$21,0))),0),0)</f>
        <v>0</v>
      </c>
      <c r="L163" s="194" cm="1">
        <f t="array" ref="L163">IF(LEN($F163)&gt;0,1+IFERROR(SUMPRODUCT(TRANSPOSE('Input| Projects'!$AO163:$AQ163),INDEX('Input| Escalations'!$F$27:$L$29,,MATCH(T$9,'Input| Escalations'!$F$21:$L$21,0))),0),0)</f>
        <v>0</v>
      </c>
      <c r="M163" s="194" cm="1">
        <f t="array" ref="M163">IF(LEN($F163)&gt;0,1+IFERROR(SUMPRODUCT(TRANSPOSE('Input| Projects'!$AO163:$AQ163),INDEX('Input| Escalations'!$F$27:$L$29,,MATCH(U$9,'Input| Escalations'!$F$21:$L$21,0))),0),0)</f>
        <v>0</v>
      </c>
      <c r="N163" s="194" cm="1">
        <f t="array" ref="N163">IF(LEN($F163)&gt;0,1+IFERROR(SUMPRODUCT(TRANSPOSE('Input| Projects'!$AO163:$AQ163),INDEX('Input| Escalations'!$F$27:$L$29,,MATCH(V$9,'Input| Escalations'!$F$21:$L$21,0))),0),0)</f>
        <v>0</v>
      </c>
      <c r="O163" s="194" cm="1">
        <f t="array" ref="O163">IF(LEN($F163)&gt;0,1+IFERROR(SUMPRODUCT(TRANSPOSE('Input| Projects'!$AO163:$AQ163),INDEX('Input| Escalations'!$F$27:$L$29,,MATCH(W$9,'Input| Escalations'!$F$21:$L$21,0))),0),0)</f>
        <v>0</v>
      </c>
      <c r="P163" s="10"/>
      <c r="Q163" s="172">
        <f>IFERROR(IF(ISNUMBER(FIND("decision",'Input| Setup'!$F$6)),'Input| Projects'!Y163,'Input| Projects'!I163)*'Input| Escalations'!$I$17*I163,0)</f>
        <v>0</v>
      </c>
      <c r="R163" s="172">
        <f>IFERROR(IF(ISNUMBER(FIND("decision",'Input| Setup'!$F$6)),'Input| Projects'!Z163,'Input| Projects'!J163)*'Input| Escalations'!$I$17*J163,0)</f>
        <v>0</v>
      </c>
      <c r="S163" s="172">
        <f>IFERROR(IF(ISNUMBER(FIND("decision",'Input| Setup'!$F$6)),'Input| Projects'!AA163,'Input| Projects'!K163)*'Input| Escalations'!$I$17*K163,0)</f>
        <v>0</v>
      </c>
      <c r="T163" s="172">
        <f>IFERROR(IF(ISNUMBER(FIND("decision",'Input| Setup'!$F$6)),'Input| Projects'!AB163,'Input| Projects'!L163)*'Input| Escalations'!$I$17*L163,0)</f>
        <v>0</v>
      </c>
      <c r="U163" s="172">
        <f>IFERROR(IF(ISNUMBER(FIND("decision",'Input| Setup'!$F$6)),'Input| Projects'!AC163,'Input| Projects'!M163)*'Input| Escalations'!$I$17*M163,0)</f>
        <v>0</v>
      </c>
      <c r="V163" s="172">
        <f>IFERROR(IF(ISNUMBER(FIND("decision",'Input| Setup'!$F$6)),'Input| Projects'!AD163,'Input| Projects'!N163)*'Input| Escalations'!$I$17*N163,0)</f>
        <v>0</v>
      </c>
      <c r="W163" s="172">
        <f>IFERROR(IF(ISNUMBER(FIND("decision",'Input| Setup'!$F$6)),'Input| Projects'!AE163,'Input| Projects'!O163)*'Input| Escalations'!$I$17*O163,0)</f>
        <v>0</v>
      </c>
      <c r="X163" s="175"/>
      <c r="Y163" s="172">
        <f>IF(ISNUMBER(FIND("decision",'Input| Setup'!$F$6)),'Input| Projects'!AG163,'Input| Projects'!Q163)*I163*'Input| Escalations'!$I$17</f>
        <v>0</v>
      </c>
      <c r="Z163" s="172">
        <f>IF(ISNUMBER(FIND("decision",'Input| Setup'!$F$6)),'Input| Projects'!AH163,'Input| Projects'!R163)*J163*'Input| Escalations'!$I$17</f>
        <v>0</v>
      </c>
      <c r="AA163" s="172">
        <f>IF(ISNUMBER(FIND("decision",'Input| Setup'!$F$6)),'Input| Projects'!AI163,'Input| Projects'!S163)*K163*'Input| Escalations'!$I$17</f>
        <v>0</v>
      </c>
      <c r="AB163" s="172">
        <f>IF(ISNUMBER(FIND("decision",'Input| Setup'!$F$6)),'Input| Projects'!AJ163,'Input| Projects'!T163)*L163*'Input| Escalations'!$I$17</f>
        <v>0</v>
      </c>
      <c r="AC163" s="172">
        <f>IF(ISNUMBER(FIND("decision",'Input| Setup'!$F$6)),'Input| Projects'!AK163,'Input| Projects'!U163)*M163*'Input| Escalations'!$I$17</f>
        <v>0</v>
      </c>
      <c r="AD163" s="172">
        <f>IF(ISNUMBER(FIND("decision",'Input| Setup'!$F$6)),'Input| Projects'!AL163,'Input| Projects'!V163)*N163*'Input| Escalations'!$I$17</f>
        <v>0</v>
      </c>
      <c r="AE163" s="172">
        <f>IF(ISNUMBER(FIND("decision",'Input| Setup'!$F$6)),'Input| Projects'!AM163,'Input| Projects'!W163)*O163*'Input| Escalations'!$I$17</f>
        <v>0</v>
      </c>
      <c r="AF163" s="175"/>
      <c r="AG163" s="172" cm="1">
        <f t="array" ref="AG163">IFERROR(--('Input| Projects'!$AS163="Yes")*_xlfn.SWITCH('Input| Overheads'!$C$50,"Direct costs",'Calc| Overheads Allocation'!C$8*Q163,"Internal labour",'Calc| Overheads Allocation'!C$8*Q163*'Input| Projects'!$AO163,"DNSP defined",'Calc| Overheads Allocation'!C$78*'Input| Projects'!$AV163,0),0)</f>
        <v>0</v>
      </c>
      <c r="AH163" s="172" cm="1">
        <f t="array" ref="AH163">IFERROR(--('Input| Projects'!$AS163="Yes")*_xlfn.SWITCH('Input| Overheads'!$C$50,"Direct costs",'Calc| Overheads Allocation'!D$8*R163,"Internal labour",'Calc| Overheads Allocation'!D$8*R163*'Input| Projects'!$AO163,"DNSP defined",'Calc| Overheads Allocation'!D$78*'Input| Projects'!$AV163,0),0)</f>
        <v>0</v>
      </c>
      <c r="AI163" s="172" cm="1">
        <f t="array" ref="AI163">IFERROR(--('Input| Projects'!$AS163="Yes")*_xlfn.SWITCH('Input| Overheads'!$C$50,"Direct costs",'Calc| Overheads Allocation'!E$8*S163,"Internal labour",'Calc| Overheads Allocation'!E$8*S163*'Input| Projects'!$AO163,"DNSP defined",'Calc| Overheads Allocation'!E$78*'Input| Projects'!$AV163,0),0)</f>
        <v>0</v>
      </c>
      <c r="AJ163" s="172" cm="1">
        <f t="array" ref="AJ163">IFERROR(--('Input| Projects'!$AS163="Yes")*_xlfn.SWITCH('Input| Overheads'!$C$50,"Direct costs",'Calc| Overheads Allocation'!F$8*T163,"Internal labour",'Calc| Overheads Allocation'!F$8*T163*'Input| Projects'!$AO163,"DNSP defined",'Calc| Overheads Allocation'!F$78*'Input| Projects'!$AV163,0),0)</f>
        <v>0</v>
      </c>
      <c r="AK163" s="172" cm="1">
        <f t="array" ref="AK163">IFERROR(--('Input| Projects'!$AS163="Yes")*_xlfn.SWITCH('Input| Overheads'!$C$50,"Direct costs",'Calc| Overheads Allocation'!G$8*U163,"Internal labour",'Calc| Overheads Allocation'!G$8*U163*'Input| Projects'!$AO163,"DNSP defined",'Calc| Overheads Allocation'!G$78*'Input| Projects'!$AV163,0),0)</f>
        <v>0</v>
      </c>
      <c r="AL163" s="172" cm="1">
        <f t="array" ref="AL163">IFERROR(--('Input| Projects'!$AS163="Yes")*_xlfn.SWITCH('Input| Overheads'!$C$50,"Direct costs",'Calc| Overheads Allocation'!H$8*V163,"Internal labour",'Calc| Overheads Allocation'!H$8*V163*'Input| Projects'!$AO163,"DNSP defined",'Calc| Overheads Allocation'!H$78*'Input| Projects'!$AV163,0),0)</f>
        <v>0</v>
      </c>
      <c r="AM163" s="172" cm="1">
        <f t="array" ref="AM163">IFERROR(--('Input| Projects'!$AS163="Yes")*_xlfn.SWITCH('Input| Overheads'!$C$50,"Direct costs",'Calc| Overheads Allocation'!I$8*W163,"Internal labour",'Calc| Overheads Allocation'!I$8*W163*'Input| Projects'!$AO163,"DNSP defined",'Calc| Overheads Allocation'!I$78*'Input| Projects'!$AV163,0),0)</f>
        <v>0</v>
      </c>
      <c r="AN163" s="175"/>
      <c r="AO163" s="172" cm="1">
        <f t="array" ref="AO163">IFERROR(--('Input| Projects'!$AT163="Yes")*_xlfn.SWITCH('Input| Overheads'!$C$50,"Direct costs",'Calc| Overheads Allocation'!C$9*Q163,"Internal labour",'Calc| Overheads Allocation'!C$9*Q163*'Input| Projects'!$AO163,"DNSP defined",'Calc| Overheads Allocation'!C$79*'Input| Projects'!$AW163,0),0)</f>
        <v>0</v>
      </c>
      <c r="AP163" s="172" cm="1">
        <f t="array" ref="AP163">IFERROR(--('Input| Projects'!$AT163="Yes")*_xlfn.SWITCH('Input| Overheads'!$C$50,"Direct costs",'Calc| Overheads Allocation'!D$9*R163,"Internal labour",'Calc| Overheads Allocation'!D$9*R163*'Input| Projects'!$AO163,"DNSP defined",'Calc| Overheads Allocation'!D$79*'Input| Projects'!$AW163,0),0)</f>
        <v>0</v>
      </c>
      <c r="AQ163" s="172" cm="1">
        <f t="array" ref="AQ163">IFERROR(--('Input| Projects'!$AT163="Yes")*_xlfn.SWITCH('Input| Overheads'!$C$50,"Direct costs",'Calc| Overheads Allocation'!E$9*S163,"Internal labour",'Calc| Overheads Allocation'!E$9*S163*'Input| Projects'!$AO163,"DNSP defined",'Calc| Overheads Allocation'!E$79*'Input| Projects'!$AW163,0),0)</f>
        <v>0</v>
      </c>
      <c r="AR163" s="172" cm="1">
        <f t="array" ref="AR163">IFERROR(--('Input| Projects'!$AT163="Yes")*_xlfn.SWITCH('Input| Overheads'!$C$50,"Direct costs",'Calc| Overheads Allocation'!F$9*T163,"Internal labour",'Calc| Overheads Allocation'!F$9*T163*'Input| Projects'!$AO163,"DNSP defined",'Calc| Overheads Allocation'!F$79*'Input| Projects'!$AW163,0),0)</f>
        <v>0</v>
      </c>
      <c r="AS163" s="172" cm="1">
        <f t="array" ref="AS163">IFERROR(--('Input| Projects'!$AT163="Yes")*_xlfn.SWITCH('Input| Overheads'!$C$50,"Direct costs",'Calc| Overheads Allocation'!G$9*U163,"Internal labour",'Calc| Overheads Allocation'!G$9*U163*'Input| Projects'!$AO163,"DNSP defined",'Calc| Overheads Allocation'!G$79*'Input| Projects'!$AW163,0),0)</f>
        <v>0</v>
      </c>
      <c r="AT163" s="172" cm="1">
        <f t="array" ref="AT163">IFERROR(--('Input| Projects'!$AT163="Yes")*_xlfn.SWITCH('Input| Overheads'!$C$50,"Direct costs",'Calc| Overheads Allocation'!H$9*V163,"Internal labour",'Calc| Overheads Allocation'!H$9*V163*'Input| Projects'!$AO163,"DNSP defined",'Calc| Overheads Allocation'!H$79*'Input| Projects'!$AW163,0),0)</f>
        <v>0</v>
      </c>
      <c r="AU163" s="172" cm="1">
        <f t="array" ref="AU163">IFERROR(--('Input| Projects'!$AT163="Yes")*_xlfn.SWITCH('Input| Overheads'!$C$50,"Direct costs",'Calc| Overheads Allocation'!I$9*W163,"Internal labour",'Calc| Overheads Allocation'!I$9*W163*'Input| Projects'!$AO163,"DNSP defined",'Calc| Overheads Allocation'!I$79*'Input| Projects'!$AW163,0),0)</f>
        <v>0</v>
      </c>
      <c r="AV163" s="175"/>
      <c r="AW163" s="172">
        <f t="shared" si="68"/>
        <v>0</v>
      </c>
      <c r="AX163" s="172">
        <f t="shared" si="69"/>
        <v>0</v>
      </c>
      <c r="AY163" s="172">
        <f t="shared" si="70"/>
        <v>0</v>
      </c>
      <c r="AZ163" s="172">
        <f t="shared" si="71"/>
        <v>0</v>
      </c>
      <c r="BA163" s="172">
        <f t="shared" si="72"/>
        <v>0</v>
      </c>
      <c r="BB163" s="172">
        <f t="shared" si="73"/>
        <v>0</v>
      </c>
      <c r="BC163" s="172">
        <f t="shared" si="74"/>
        <v>0</v>
      </c>
      <c r="BD163" s="176"/>
      <c r="BE163" s="172">
        <f t="shared" si="75"/>
        <v>0</v>
      </c>
      <c r="BF163" s="172">
        <f t="shared" si="76"/>
        <v>0</v>
      </c>
      <c r="BG163" s="172">
        <f t="shared" si="77"/>
        <v>0</v>
      </c>
      <c r="BH163" s="172">
        <f t="shared" si="78"/>
        <v>0</v>
      </c>
      <c r="BI163" s="172">
        <f t="shared" si="79"/>
        <v>0</v>
      </c>
      <c r="BJ163" s="172">
        <f t="shared" si="80"/>
        <v>0</v>
      </c>
      <c r="BK163" s="172">
        <f t="shared" si="81"/>
        <v>0</v>
      </c>
      <c r="BL163" s="176"/>
      <c r="BM163" s="172">
        <f t="shared" si="60"/>
        <v>0</v>
      </c>
      <c r="BN163" s="172">
        <f t="shared" si="61"/>
        <v>0</v>
      </c>
      <c r="BO163" s="172">
        <f t="shared" si="62"/>
        <v>0</v>
      </c>
      <c r="BP163" s="172">
        <f t="shared" si="63"/>
        <v>0</v>
      </c>
      <c r="BQ163" s="172">
        <f t="shared" si="64"/>
        <v>0</v>
      </c>
      <c r="BR163" s="172">
        <f t="shared" si="65"/>
        <v>0</v>
      </c>
      <c r="BS163" s="172">
        <f t="shared" si="66"/>
        <v>0</v>
      </c>
      <c r="BT163" s="55"/>
      <c r="BU163" s="158">
        <f>SUMIF('Input| Projects'!$BA$8:$CX$8,RIGHT(BU$9,3),'Input| Projects'!$BA163:$CX163)</f>
        <v>0</v>
      </c>
      <c r="BV163" s="158">
        <f>SUMIF('Input| Projects'!$BA$8:$CX$8,RIGHT(BV$9,3),'Input| Projects'!$BA163:$CX163)</f>
        <v>0</v>
      </c>
      <c r="BW163" s="79" t="str">
        <f t="shared" si="67"/>
        <v/>
      </c>
    </row>
    <row r="164" spans="2:75" x14ac:dyDescent="0.2">
      <c r="B164" s="123">
        <f>IFERROR('Input| Projects'!B164,"")</f>
        <v>155</v>
      </c>
      <c r="C164" s="160" t="str">
        <f>IFERROR(IF('Input| Projects'!C164="","",'Input| Projects'!C164),"")</f>
        <v/>
      </c>
      <c r="D164" s="160" t="str">
        <f>IFERROR(IF('Input| Projects'!D164="","",'Input| Projects'!D164),"")</f>
        <v/>
      </c>
      <c r="E164" s="53"/>
      <c r="F164" s="160" t="str">
        <f>IF(LEN('Input| Projects'!F164)&gt;0,'Input| Projects'!F164,"")</f>
        <v/>
      </c>
      <c r="G164" s="160" t="str">
        <f>IF(LEN('Input| Projects'!G164)&gt;0,'Input| Projects'!G164,"")</f>
        <v/>
      </c>
      <c r="H164" s="10"/>
      <c r="I164" s="194" cm="1">
        <f t="array" ref="I164">IF(LEN($F164)&gt;0,1+IFERROR(SUMPRODUCT(TRANSPOSE('Input| Projects'!$AO164:$AQ164),INDEX('Input| Escalations'!$F$27:$L$29,,MATCH(Q$9,'Input| Escalations'!$F$21:$L$21,0))),0),0)</f>
        <v>0</v>
      </c>
      <c r="J164" s="194" cm="1">
        <f t="array" ref="J164">IF(LEN($F164)&gt;0,1+IFERROR(SUMPRODUCT(TRANSPOSE('Input| Projects'!$AO164:$AQ164),INDEX('Input| Escalations'!$F$27:$L$29,,MATCH(R$9,'Input| Escalations'!$F$21:$L$21,0))),0),0)</f>
        <v>0</v>
      </c>
      <c r="K164" s="194" cm="1">
        <f t="array" ref="K164">IF(LEN($F164)&gt;0,1+IFERROR(SUMPRODUCT(TRANSPOSE('Input| Projects'!$AO164:$AQ164),INDEX('Input| Escalations'!$F$27:$L$29,,MATCH(S$9,'Input| Escalations'!$F$21:$L$21,0))),0),0)</f>
        <v>0</v>
      </c>
      <c r="L164" s="194" cm="1">
        <f t="array" ref="L164">IF(LEN($F164)&gt;0,1+IFERROR(SUMPRODUCT(TRANSPOSE('Input| Projects'!$AO164:$AQ164),INDEX('Input| Escalations'!$F$27:$L$29,,MATCH(T$9,'Input| Escalations'!$F$21:$L$21,0))),0),0)</f>
        <v>0</v>
      </c>
      <c r="M164" s="194" cm="1">
        <f t="array" ref="M164">IF(LEN($F164)&gt;0,1+IFERROR(SUMPRODUCT(TRANSPOSE('Input| Projects'!$AO164:$AQ164),INDEX('Input| Escalations'!$F$27:$L$29,,MATCH(U$9,'Input| Escalations'!$F$21:$L$21,0))),0),0)</f>
        <v>0</v>
      </c>
      <c r="N164" s="194" cm="1">
        <f t="array" ref="N164">IF(LEN($F164)&gt;0,1+IFERROR(SUMPRODUCT(TRANSPOSE('Input| Projects'!$AO164:$AQ164),INDEX('Input| Escalations'!$F$27:$L$29,,MATCH(V$9,'Input| Escalations'!$F$21:$L$21,0))),0),0)</f>
        <v>0</v>
      </c>
      <c r="O164" s="194" cm="1">
        <f t="array" ref="O164">IF(LEN($F164)&gt;0,1+IFERROR(SUMPRODUCT(TRANSPOSE('Input| Projects'!$AO164:$AQ164),INDEX('Input| Escalations'!$F$27:$L$29,,MATCH(W$9,'Input| Escalations'!$F$21:$L$21,0))),0),0)</f>
        <v>0</v>
      </c>
      <c r="P164" s="10"/>
      <c r="Q164" s="172">
        <f>IFERROR(IF(ISNUMBER(FIND("decision",'Input| Setup'!$F$6)),'Input| Projects'!Y164,'Input| Projects'!I164)*'Input| Escalations'!$I$17*I164,0)</f>
        <v>0</v>
      </c>
      <c r="R164" s="172">
        <f>IFERROR(IF(ISNUMBER(FIND("decision",'Input| Setup'!$F$6)),'Input| Projects'!Z164,'Input| Projects'!J164)*'Input| Escalations'!$I$17*J164,0)</f>
        <v>0</v>
      </c>
      <c r="S164" s="172">
        <f>IFERROR(IF(ISNUMBER(FIND("decision",'Input| Setup'!$F$6)),'Input| Projects'!AA164,'Input| Projects'!K164)*'Input| Escalations'!$I$17*K164,0)</f>
        <v>0</v>
      </c>
      <c r="T164" s="172">
        <f>IFERROR(IF(ISNUMBER(FIND("decision",'Input| Setup'!$F$6)),'Input| Projects'!AB164,'Input| Projects'!L164)*'Input| Escalations'!$I$17*L164,0)</f>
        <v>0</v>
      </c>
      <c r="U164" s="172">
        <f>IFERROR(IF(ISNUMBER(FIND("decision",'Input| Setup'!$F$6)),'Input| Projects'!AC164,'Input| Projects'!M164)*'Input| Escalations'!$I$17*M164,0)</f>
        <v>0</v>
      </c>
      <c r="V164" s="172">
        <f>IFERROR(IF(ISNUMBER(FIND("decision",'Input| Setup'!$F$6)),'Input| Projects'!AD164,'Input| Projects'!N164)*'Input| Escalations'!$I$17*N164,0)</f>
        <v>0</v>
      </c>
      <c r="W164" s="172">
        <f>IFERROR(IF(ISNUMBER(FIND("decision",'Input| Setup'!$F$6)),'Input| Projects'!AE164,'Input| Projects'!O164)*'Input| Escalations'!$I$17*O164,0)</f>
        <v>0</v>
      </c>
      <c r="X164" s="175"/>
      <c r="Y164" s="172">
        <f>IF(ISNUMBER(FIND("decision",'Input| Setup'!$F$6)),'Input| Projects'!AG164,'Input| Projects'!Q164)*I164*'Input| Escalations'!$I$17</f>
        <v>0</v>
      </c>
      <c r="Z164" s="172">
        <f>IF(ISNUMBER(FIND("decision",'Input| Setup'!$F$6)),'Input| Projects'!AH164,'Input| Projects'!R164)*J164*'Input| Escalations'!$I$17</f>
        <v>0</v>
      </c>
      <c r="AA164" s="172">
        <f>IF(ISNUMBER(FIND("decision",'Input| Setup'!$F$6)),'Input| Projects'!AI164,'Input| Projects'!S164)*K164*'Input| Escalations'!$I$17</f>
        <v>0</v>
      </c>
      <c r="AB164" s="172">
        <f>IF(ISNUMBER(FIND("decision",'Input| Setup'!$F$6)),'Input| Projects'!AJ164,'Input| Projects'!T164)*L164*'Input| Escalations'!$I$17</f>
        <v>0</v>
      </c>
      <c r="AC164" s="172">
        <f>IF(ISNUMBER(FIND("decision",'Input| Setup'!$F$6)),'Input| Projects'!AK164,'Input| Projects'!U164)*M164*'Input| Escalations'!$I$17</f>
        <v>0</v>
      </c>
      <c r="AD164" s="172">
        <f>IF(ISNUMBER(FIND("decision",'Input| Setup'!$F$6)),'Input| Projects'!AL164,'Input| Projects'!V164)*N164*'Input| Escalations'!$I$17</f>
        <v>0</v>
      </c>
      <c r="AE164" s="172">
        <f>IF(ISNUMBER(FIND("decision",'Input| Setup'!$F$6)),'Input| Projects'!AM164,'Input| Projects'!W164)*O164*'Input| Escalations'!$I$17</f>
        <v>0</v>
      </c>
      <c r="AF164" s="175"/>
      <c r="AG164" s="172" cm="1">
        <f t="array" ref="AG164">IFERROR(--('Input| Projects'!$AS164="Yes")*_xlfn.SWITCH('Input| Overheads'!$C$50,"Direct costs",'Calc| Overheads Allocation'!C$8*Q164,"Internal labour",'Calc| Overheads Allocation'!C$8*Q164*'Input| Projects'!$AO164,"DNSP defined",'Calc| Overheads Allocation'!C$78*'Input| Projects'!$AV164,0),0)</f>
        <v>0</v>
      </c>
      <c r="AH164" s="172" cm="1">
        <f t="array" ref="AH164">IFERROR(--('Input| Projects'!$AS164="Yes")*_xlfn.SWITCH('Input| Overheads'!$C$50,"Direct costs",'Calc| Overheads Allocation'!D$8*R164,"Internal labour",'Calc| Overheads Allocation'!D$8*R164*'Input| Projects'!$AO164,"DNSP defined",'Calc| Overheads Allocation'!D$78*'Input| Projects'!$AV164,0),0)</f>
        <v>0</v>
      </c>
      <c r="AI164" s="172" cm="1">
        <f t="array" ref="AI164">IFERROR(--('Input| Projects'!$AS164="Yes")*_xlfn.SWITCH('Input| Overheads'!$C$50,"Direct costs",'Calc| Overheads Allocation'!E$8*S164,"Internal labour",'Calc| Overheads Allocation'!E$8*S164*'Input| Projects'!$AO164,"DNSP defined",'Calc| Overheads Allocation'!E$78*'Input| Projects'!$AV164,0),0)</f>
        <v>0</v>
      </c>
      <c r="AJ164" s="172" cm="1">
        <f t="array" ref="AJ164">IFERROR(--('Input| Projects'!$AS164="Yes")*_xlfn.SWITCH('Input| Overheads'!$C$50,"Direct costs",'Calc| Overheads Allocation'!F$8*T164,"Internal labour",'Calc| Overheads Allocation'!F$8*T164*'Input| Projects'!$AO164,"DNSP defined",'Calc| Overheads Allocation'!F$78*'Input| Projects'!$AV164,0),0)</f>
        <v>0</v>
      </c>
      <c r="AK164" s="172" cm="1">
        <f t="array" ref="AK164">IFERROR(--('Input| Projects'!$AS164="Yes")*_xlfn.SWITCH('Input| Overheads'!$C$50,"Direct costs",'Calc| Overheads Allocation'!G$8*U164,"Internal labour",'Calc| Overheads Allocation'!G$8*U164*'Input| Projects'!$AO164,"DNSP defined",'Calc| Overheads Allocation'!G$78*'Input| Projects'!$AV164,0),0)</f>
        <v>0</v>
      </c>
      <c r="AL164" s="172" cm="1">
        <f t="array" ref="AL164">IFERROR(--('Input| Projects'!$AS164="Yes")*_xlfn.SWITCH('Input| Overheads'!$C$50,"Direct costs",'Calc| Overheads Allocation'!H$8*V164,"Internal labour",'Calc| Overheads Allocation'!H$8*V164*'Input| Projects'!$AO164,"DNSP defined",'Calc| Overheads Allocation'!H$78*'Input| Projects'!$AV164,0),0)</f>
        <v>0</v>
      </c>
      <c r="AM164" s="172" cm="1">
        <f t="array" ref="AM164">IFERROR(--('Input| Projects'!$AS164="Yes")*_xlfn.SWITCH('Input| Overheads'!$C$50,"Direct costs",'Calc| Overheads Allocation'!I$8*W164,"Internal labour",'Calc| Overheads Allocation'!I$8*W164*'Input| Projects'!$AO164,"DNSP defined",'Calc| Overheads Allocation'!I$78*'Input| Projects'!$AV164,0),0)</f>
        <v>0</v>
      </c>
      <c r="AN164" s="175"/>
      <c r="AO164" s="172" cm="1">
        <f t="array" ref="AO164">IFERROR(--('Input| Projects'!$AT164="Yes")*_xlfn.SWITCH('Input| Overheads'!$C$50,"Direct costs",'Calc| Overheads Allocation'!C$9*Q164,"Internal labour",'Calc| Overheads Allocation'!C$9*Q164*'Input| Projects'!$AO164,"DNSP defined",'Calc| Overheads Allocation'!C$79*'Input| Projects'!$AW164,0),0)</f>
        <v>0</v>
      </c>
      <c r="AP164" s="172" cm="1">
        <f t="array" ref="AP164">IFERROR(--('Input| Projects'!$AT164="Yes")*_xlfn.SWITCH('Input| Overheads'!$C$50,"Direct costs",'Calc| Overheads Allocation'!D$9*R164,"Internal labour",'Calc| Overheads Allocation'!D$9*R164*'Input| Projects'!$AO164,"DNSP defined",'Calc| Overheads Allocation'!D$79*'Input| Projects'!$AW164,0),0)</f>
        <v>0</v>
      </c>
      <c r="AQ164" s="172" cm="1">
        <f t="array" ref="AQ164">IFERROR(--('Input| Projects'!$AT164="Yes")*_xlfn.SWITCH('Input| Overheads'!$C$50,"Direct costs",'Calc| Overheads Allocation'!E$9*S164,"Internal labour",'Calc| Overheads Allocation'!E$9*S164*'Input| Projects'!$AO164,"DNSP defined",'Calc| Overheads Allocation'!E$79*'Input| Projects'!$AW164,0),0)</f>
        <v>0</v>
      </c>
      <c r="AR164" s="172" cm="1">
        <f t="array" ref="AR164">IFERROR(--('Input| Projects'!$AT164="Yes")*_xlfn.SWITCH('Input| Overheads'!$C$50,"Direct costs",'Calc| Overheads Allocation'!F$9*T164,"Internal labour",'Calc| Overheads Allocation'!F$9*T164*'Input| Projects'!$AO164,"DNSP defined",'Calc| Overheads Allocation'!F$79*'Input| Projects'!$AW164,0),0)</f>
        <v>0</v>
      </c>
      <c r="AS164" s="172" cm="1">
        <f t="array" ref="AS164">IFERROR(--('Input| Projects'!$AT164="Yes")*_xlfn.SWITCH('Input| Overheads'!$C$50,"Direct costs",'Calc| Overheads Allocation'!G$9*U164,"Internal labour",'Calc| Overheads Allocation'!G$9*U164*'Input| Projects'!$AO164,"DNSP defined",'Calc| Overheads Allocation'!G$79*'Input| Projects'!$AW164,0),0)</f>
        <v>0</v>
      </c>
      <c r="AT164" s="172" cm="1">
        <f t="array" ref="AT164">IFERROR(--('Input| Projects'!$AT164="Yes")*_xlfn.SWITCH('Input| Overheads'!$C$50,"Direct costs",'Calc| Overheads Allocation'!H$9*V164,"Internal labour",'Calc| Overheads Allocation'!H$9*V164*'Input| Projects'!$AO164,"DNSP defined",'Calc| Overheads Allocation'!H$79*'Input| Projects'!$AW164,0),0)</f>
        <v>0</v>
      </c>
      <c r="AU164" s="172" cm="1">
        <f t="array" ref="AU164">IFERROR(--('Input| Projects'!$AT164="Yes")*_xlfn.SWITCH('Input| Overheads'!$C$50,"Direct costs",'Calc| Overheads Allocation'!I$9*W164,"Internal labour",'Calc| Overheads Allocation'!I$9*W164*'Input| Projects'!$AO164,"DNSP defined",'Calc| Overheads Allocation'!I$79*'Input| Projects'!$AW164,0),0)</f>
        <v>0</v>
      </c>
      <c r="AV164" s="175"/>
      <c r="AW164" s="172">
        <f t="shared" si="68"/>
        <v>0</v>
      </c>
      <c r="AX164" s="172">
        <f t="shared" si="69"/>
        <v>0</v>
      </c>
      <c r="AY164" s="172">
        <f t="shared" si="70"/>
        <v>0</v>
      </c>
      <c r="AZ164" s="172">
        <f t="shared" si="71"/>
        <v>0</v>
      </c>
      <c r="BA164" s="172">
        <f t="shared" si="72"/>
        <v>0</v>
      </c>
      <c r="BB164" s="172">
        <f t="shared" si="73"/>
        <v>0</v>
      </c>
      <c r="BC164" s="172">
        <f t="shared" si="74"/>
        <v>0</v>
      </c>
      <c r="BD164" s="176"/>
      <c r="BE164" s="172">
        <f t="shared" si="75"/>
        <v>0</v>
      </c>
      <c r="BF164" s="172">
        <f t="shared" si="76"/>
        <v>0</v>
      </c>
      <c r="BG164" s="172">
        <f t="shared" si="77"/>
        <v>0</v>
      </c>
      <c r="BH164" s="172">
        <f t="shared" si="78"/>
        <v>0</v>
      </c>
      <c r="BI164" s="172">
        <f t="shared" si="79"/>
        <v>0</v>
      </c>
      <c r="BJ164" s="172">
        <f t="shared" si="80"/>
        <v>0</v>
      </c>
      <c r="BK164" s="172">
        <f t="shared" si="81"/>
        <v>0</v>
      </c>
      <c r="BL164" s="176"/>
      <c r="BM164" s="172">
        <f t="shared" si="60"/>
        <v>0</v>
      </c>
      <c r="BN164" s="172">
        <f t="shared" si="61"/>
        <v>0</v>
      </c>
      <c r="BO164" s="172">
        <f t="shared" si="62"/>
        <v>0</v>
      </c>
      <c r="BP164" s="172">
        <f t="shared" si="63"/>
        <v>0</v>
      </c>
      <c r="BQ164" s="172">
        <f t="shared" si="64"/>
        <v>0</v>
      </c>
      <c r="BR164" s="172">
        <f t="shared" si="65"/>
        <v>0</v>
      </c>
      <c r="BS164" s="172">
        <f t="shared" si="66"/>
        <v>0</v>
      </c>
      <c r="BT164" s="55"/>
      <c r="BU164" s="158">
        <f>SUMIF('Input| Projects'!$BA$8:$CX$8,RIGHT(BU$9,3),'Input| Projects'!$BA164:$CX164)</f>
        <v>0</v>
      </c>
      <c r="BV164" s="158">
        <f>SUMIF('Input| Projects'!$BA$8:$CX$8,RIGHT(BV$9,3),'Input| Projects'!$BA164:$CX164)</f>
        <v>0</v>
      </c>
      <c r="BW164" s="79" t="str">
        <f t="shared" si="67"/>
        <v/>
      </c>
    </row>
    <row r="165" spans="2:75" x14ac:dyDescent="0.2">
      <c r="B165" s="123">
        <f>IFERROR('Input| Projects'!B165,"")</f>
        <v>156</v>
      </c>
      <c r="C165" s="160" t="str">
        <f>IFERROR(IF('Input| Projects'!C165="","",'Input| Projects'!C165),"")</f>
        <v/>
      </c>
      <c r="D165" s="160" t="str">
        <f>IFERROR(IF('Input| Projects'!D165="","",'Input| Projects'!D165),"")</f>
        <v/>
      </c>
      <c r="E165" s="53"/>
      <c r="F165" s="160" t="str">
        <f>IF(LEN('Input| Projects'!F165)&gt;0,'Input| Projects'!F165,"")</f>
        <v/>
      </c>
      <c r="G165" s="160" t="str">
        <f>IF(LEN('Input| Projects'!G165)&gt;0,'Input| Projects'!G165,"")</f>
        <v/>
      </c>
      <c r="H165" s="10"/>
      <c r="I165" s="194" cm="1">
        <f t="array" ref="I165">IF(LEN($F165)&gt;0,1+IFERROR(SUMPRODUCT(TRANSPOSE('Input| Projects'!$AO165:$AQ165),INDEX('Input| Escalations'!$F$27:$L$29,,MATCH(Q$9,'Input| Escalations'!$F$21:$L$21,0))),0),0)</f>
        <v>0</v>
      </c>
      <c r="J165" s="194" cm="1">
        <f t="array" ref="J165">IF(LEN($F165)&gt;0,1+IFERROR(SUMPRODUCT(TRANSPOSE('Input| Projects'!$AO165:$AQ165),INDEX('Input| Escalations'!$F$27:$L$29,,MATCH(R$9,'Input| Escalations'!$F$21:$L$21,0))),0),0)</f>
        <v>0</v>
      </c>
      <c r="K165" s="194" cm="1">
        <f t="array" ref="K165">IF(LEN($F165)&gt;0,1+IFERROR(SUMPRODUCT(TRANSPOSE('Input| Projects'!$AO165:$AQ165),INDEX('Input| Escalations'!$F$27:$L$29,,MATCH(S$9,'Input| Escalations'!$F$21:$L$21,0))),0),0)</f>
        <v>0</v>
      </c>
      <c r="L165" s="194" cm="1">
        <f t="array" ref="L165">IF(LEN($F165)&gt;0,1+IFERROR(SUMPRODUCT(TRANSPOSE('Input| Projects'!$AO165:$AQ165),INDEX('Input| Escalations'!$F$27:$L$29,,MATCH(T$9,'Input| Escalations'!$F$21:$L$21,0))),0),0)</f>
        <v>0</v>
      </c>
      <c r="M165" s="194" cm="1">
        <f t="array" ref="M165">IF(LEN($F165)&gt;0,1+IFERROR(SUMPRODUCT(TRANSPOSE('Input| Projects'!$AO165:$AQ165),INDEX('Input| Escalations'!$F$27:$L$29,,MATCH(U$9,'Input| Escalations'!$F$21:$L$21,0))),0),0)</f>
        <v>0</v>
      </c>
      <c r="N165" s="194" cm="1">
        <f t="array" ref="N165">IF(LEN($F165)&gt;0,1+IFERROR(SUMPRODUCT(TRANSPOSE('Input| Projects'!$AO165:$AQ165),INDEX('Input| Escalations'!$F$27:$L$29,,MATCH(V$9,'Input| Escalations'!$F$21:$L$21,0))),0),0)</f>
        <v>0</v>
      </c>
      <c r="O165" s="194" cm="1">
        <f t="array" ref="O165">IF(LEN($F165)&gt;0,1+IFERROR(SUMPRODUCT(TRANSPOSE('Input| Projects'!$AO165:$AQ165),INDEX('Input| Escalations'!$F$27:$L$29,,MATCH(W$9,'Input| Escalations'!$F$21:$L$21,0))),0),0)</f>
        <v>0</v>
      </c>
      <c r="P165" s="10"/>
      <c r="Q165" s="172">
        <f>IFERROR(IF(ISNUMBER(FIND("decision",'Input| Setup'!$F$6)),'Input| Projects'!Y165,'Input| Projects'!I165)*'Input| Escalations'!$I$17*I165,0)</f>
        <v>0</v>
      </c>
      <c r="R165" s="172">
        <f>IFERROR(IF(ISNUMBER(FIND("decision",'Input| Setup'!$F$6)),'Input| Projects'!Z165,'Input| Projects'!J165)*'Input| Escalations'!$I$17*J165,0)</f>
        <v>0</v>
      </c>
      <c r="S165" s="172">
        <f>IFERROR(IF(ISNUMBER(FIND("decision",'Input| Setup'!$F$6)),'Input| Projects'!AA165,'Input| Projects'!K165)*'Input| Escalations'!$I$17*K165,0)</f>
        <v>0</v>
      </c>
      <c r="T165" s="172">
        <f>IFERROR(IF(ISNUMBER(FIND("decision",'Input| Setup'!$F$6)),'Input| Projects'!AB165,'Input| Projects'!L165)*'Input| Escalations'!$I$17*L165,0)</f>
        <v>0</v>
      </c>
      <c r="U165" s="172">
        <f>IFERROR(IF(ISNUMBER(FIND("decision",'Input| Setup'!$F$6)),'Input| Projects'!AC165,'Input| Projects'!M165)*'Input| Escalations'!$I$17*M165,0)</f>
        <v>0</v>
      </c>
      <c r="V165" s="172">
        <f>IFERROR(IF(ISNUMBER(FIND("decision",'Input| Setup'!$F$6)),'Input| Projects'!AD165,'Input| Projects'!N165)*'Input| Escalations'!$I$17*N165,0)</f>
        <v>0</v>
      </c>
      <c r="W165" s="172">
        <f>IFERROR(IF(ISNUMBER(FIND("decision",'Input| Setup'!$F$6)),'Input| Projects'!AE165,'Input| Projects'!O165)*'Input| Escalations'!$I$17*O165,0)</f>
        <v>0</v>
      </c>
      <c r="X165" s="175"/>
      <c r="Y165" s="172">
        <f>IF(ISNUMBER(FIND("decision",'Input| Setup'!$F$6)),'Input| Projects'!AG165,'Input| Projects'!Q165)*I165*'Input| Escalations'!$I$17</f>
        <v>0</v>
      </c>
      <c r="Z165" s="172">
        <f>IF(ISNUMBER(FIND("decision",'Input| Setup'!$F$6)),'Input| Projects'!AH165,'Input| Projects'!R165)*J165*'Input| Escalations'!$I$17</f>
        <v>0</v>
      </c>
      <c r="AA165" s="172">
        <f>IF(ISNUMBER(FIND("decision",'Input| Setup'!$F$6)),'Input| Projects'!AI165,'Input| Projects'!S165)*K165*'Input| Escalations'!$I$17</f>
        <v>0</v>
      </c>
      <c r="AB165" s="172">
        <f>IF(ISNUMBER(FIND("decision",'Input| Setup'!$F$6)),'Input| Projects'!AJ165,'Input| Projects'!T165)*L165*'Input| Escalations'!$I$17</f>
        <v>0</v>
      </c>
      <c r="AC165" s="172">
        <f>IF(ISNUMBER(FIND("decision",'Input| Setup'!$F$6)),'Input| Projects'!AK165,'Input| Projects'!U165)*M165*'Input| Escalations'!$I$17</f>
        <v>0</v>
      </c>
      <c r="AD165" s="172">
        <f>IF(ISNUMBER(FIND("decision",'Input| Setup'!$F$6)),'Input| Projects'!AL165,'Input| Projects'!V165)*N165*'Input| Escalations'!$I$17</f>
        <v>0</v>
      </c>
      <c r="AE165" s="172">
        <f>IF(ISNUMBER(FIND("decision",'Input| Setup'!$F$6)),'Input| Projects'!AM165,'Input| Projects'!W165)*O165*'Input| Escalations'!$I$17</f>
        <v>0</v>
      </c>
      <c r="AF165" s="175"/>
      <c r="AG165" s="172" cm="1">
        <f t="array" ref="AG165">IFERROR(--('Input| Projects'!$AS165="Yes")*_xlfn.SWITCH('Input| Overheads'!$C$50,"Direct costs",'Calc| Overheads Allocation'!C$8*Q165,"Internal labour",'Calc| Overheads Allocation'!C$8*Q165*'Input| Projects'!$AO165,"DNSP defined",'Calc| Overheads Allocation'!C$78*'Input| Projects'!$AV165,0),0)</f>
        <v>0</v>
      </c>
      <c r="AH165" s="172" cm="1">
        <f t="array" ref="AH165">IFERROR(--('Input| Projects'!$AS165="Yes")*_xlfn.SWITCH('Input| Overheads'!$C$50,"Direct costs",'Calc| Overheads Allocation'!D$8*R165,"Internal labour",'Calc| Overheads Allocation'!D$8*R165*'Input| Projects'!$AO165,"DNSP defined",'Calc| Overheads Allocation'!D$78*'Input| Projects'!$AV165,0),0)</f>
        <v>0</v>
      </c>
      <c r="AI165" s="172" cm="1">
        <f t="array" ref="AI165">IFERROR(--('Input| Projects'!$AS165="Yes")*_xlfn.SWITCH('Input| Overheads'!$C$50,"Direct costs",'Calc| Overheads Allocation'!E$8*S165,"Internal labour",'Calc| Overheads Allocation'!E$8*S165*'Input| Projects'!$AO165,"DNSP defined",'Calc| Overheads Allocation'!E$78*'Input| Projects'!$AV165,0),0)</f>
        <v>0</v>
      </c>
      <c r="AJ165" s="172" cm="1">
        <f t="array" ref="AJ165">IFERROR(--('Input| Projects'!$AS165="Yes")*_xlfn.SWITCH('Input| Overheads'!$C$50,"Direct costs",'Calc| Overheads Allocation'!F$8*T165,"Internal labour",'Calc| Overheads Allocation'!F$8*T165*'Input| Projects'!$AO165,"DNSP defined",'Calc| Overheads Allocation'!F$78*'Input| Projects'!$AV165,0),0)</f>
        <v>0</v>
      </c>
      <c r="AK165" s="172" cm="1">
        <f t="array" ref="AK165">IFERROR(--('Input| Projects'!$AS165="Yes")*_xlfn.SWITCH('Input| Overheads'!$C$50,"Direct costs",'Calc| Overheads Allocation'!G$8*U165,"Internal labour",'Calc| Overheads Allocation'!G$8*U165*'Input| Projects'!$AO165,"DNSP defined",'Calc| Overheads Allocation'!G$78*'Input| Projects'!$AV165,0),0)</f>
        <v>0</v>
      </c>
      <c r="AL165" s="172" cm="1">
        <f t="array" ref="AL165">IFERROR(--('Input| Projects'!$AS165="Yes")*_xlfn.SWITCH('Input| Overheads'!$C$50,"Direct costs",'Calc| Overheads Allocation'!H$8*V165,"Internal labour",'Calc| Overheads Allocation'!H$8*V165*'Input| Projects'!$AO165,"DNSP defined",'Calc| Overheads Allocation'!H$78*'Input| Projects'!$AV165,0),0)</f>
        <v>0</v>
      </c>
      <c r="AM165" s="172" cm="1">
        <f t="array" ref="AM165">IFERROR(--('Input| Projects'!$AS165="Yes")*_xlfn.SWITCH('Input| Overheads'!$C$50,"Direct costs",'Calc| Overheads Allocation'!I$8*W165,"Internal labour",'Calc| Overheads Allocation'!I$8*W165*'Input| Projects'!$AO165,"DNSP defined",'Calc| Overheads Allocation'!I$78*'Input| Projects'!$AV165,0),0)</f>
        <v>0</v>
      </c>
      <c r="AN165" s="175"/>
      <c r="AO165" s="172" cm="1">
        <f t="array" ref="AO165">IFERROR(--('Input| Projects'!$AT165="Yes")*_xlfn.SWITCH('Input| Overheads'!$C$50,"Direct costs",'Calc| Overheads Allocation'!C$9*Q165,"Internal labour",'Calc| Overheads Allocation'!C$9*Q165*'Input| Projects'!$AO165,"DNSP defined",'Calc| Overheads Allocation'!C$79*'Input| Projects'!$AW165,0),0)</f>
        <v>0</v>
      </c>
      <c r="AP165" s="172" cm="1">
        <f t="array" ref="AP165">IFERROR(--('Input| Projects'!$AT165="Yes")*_xlfn.SWITCH('Input| Overheads'!$C$50,"Direct costs",'Calc| Overheads Allocation'!D$9*R165,"Internal labour",'Calc| Overheads Allocation'!D$9*R165*'Input| Projects'!$AO165,"DNSP defined",'Calc| Overheads Allocation'!D$79*'Input| Projects'!$AW165,0),0)</f>
        <v>0</v>
      </c>
      <c r="AQ165" s="172" cm="1">
        <f t="array" ref="AQ165">IFERROR(--('Input| Projects'!$AT165="Yes")*_xlfn.SWITCH('Input| Overheads'!$C$50,"Direct costs",'Calc| Overheads Allocation'!E$9*S165,"Internal labour",'Calc| Overheads Allocation'!E$9*S165*'Input| Projects'!$AO165,"DNSP defined",'Calc| Overheads Allocation'!E$79*'Input| Projects'!$AW165,0),0)</f>
        <v>0</v>
      </c>
      <c r="AR165" s="172" cm="1">
        <f t="array" ref="AR165">IFERROR(--('Input| Projects'!$AT165="Yes")*_xlfn.SWITCH('Input| Overheads'!$C$50,"Direct costs",'Calc| Overheads Allocation'!F$9*T165,"Internal labour",'Calc| Overheads Allocation'!F$9*T165*'Input| Projects'!$AO165,"DNSP defined",'Calc| Overheads Allocation'!F$79*'Input| Projects'!$AW165,0),0)</f>
        <v>0</v>
      </c>
      <c r="AS165" s="172" cm="1">
        <f t="array" ref="AS165">IFERROR(--('Input| Projects'!$AT165="Yes")*_xlfn.SWITCH('Input| Overheads'!$C$50,"Direct costs",'Calc| Overheads Allocation'!G$9*U165,"Internal labour",'Calc| Overheads Allocation'!G$9*U165*'Input| Projects'!$AO165,"DNSP defined",'Calc| Overheads Allocation'!G$79*'Input| Projects'!$AW165,0),0)</f>
        <v>0</v>
      </c>
      <c r="AT165" s="172" cm="1">
        <f t="array" ref="AT165">IFERROR(--('Input| Projects'!$AT165="Yes")*_xlfn.SWITCH('Input| Overheads'!$C$50,"Direct costs",'Calc| Overheads Allocation'!H$9*V165,"Internal labour",'Calc| Overheads Allocation'!H$9*V165*'Input| Projects'!$AO165,"DNSP defined",'Calc| Overheads Allocation'!H$79*'Input| Projects'!$AW165,0),0)</f>
        <v>0</v>
      </c>
      <c r="AU165" s="172" cm="1">
        <f t="array" ref="AU165">IFERROR(--('Input| Projects'!$AT165="Yes")*_xlfn.SWITCH('Input| Overheads'!$C$50,"Direct costs",'Calc| Overheads Allocation'!I$9*W165,"Internal labour",'Calc| Overheads Allocation'!I$9*W165*'Input| Projects'!$AO165,"DNSP defined",'Calc| Overheads Allocation'!I$79*'Input| Projects'!$AW165,0),0)</f>
        <v>0</v>
      </c>
      <c r="AV165" s="175"/>
      <c r="AW165" s="172">
        <f t="shared" si="68"/>
        <v>0</v>
      </c>
      <c r="AX165" s="172">
        <f t="shared" si="69"/>
        <v>0</v>
      </c>
      <c r="AY165" s="172">
        <f t="shared" si="70"/>
        <v>0</v>
      </c>
      <c r="AZ165" s="172">
        <f t="shared" si="71"/>
        <v>0</v>
      </c>
      <c r="BA165" s="172">
        <f t="shared" si="72"/>
        <v>0</v>
      </c>
      <c r="BB165" s="172">
        <f t="shared" si="73"/>
        <v>0</v>
      </c>
      <c r="BC165" s="172">
        <f t="shared" si="74"/>
        <v>0</v>
      </c>
      <c r="BD165" s="176"/>
      <c r="BE165" s="172">
        <f t="shared" si="75"/>
        <v>0</v>
      </c>
      <c r="BF165" s="172">
        <f t="shared" si="76"/>
        <v>0</v>
      </c>
      <c r="BG165" s="172">
        <f t="shared" si="77"/>
        <v>0</v>
      </c>
      <c r="BH165" s="172">
        <f t="shared" si="78"/>
        <v>0</v>
      </c>
      <c r="BI165" s="172">
        <f t="shared" si="79"/>
        <v>0</v>
      </c>
      <c r="BJ165" s="172">
        <f t="shared" si="80"/>
        <v>0</v>
      </c>
      <c r="BK165" s="172">
        <f t="shared" si="81"/>
        <v>0</v>
      </c>
      <c r="BL165" s="176"/>
      <c r="BM165" s="172">
        <f t="shared" si="60"/>
        <v>0</v>
      </c>
      <c r="BN165" s="172">
        <f t="shared" si="61"/>
        <v>0</v>
      </c>
      <c r="BO165" s="172">
        <f t="shared" si="62"/>
        <v>0</v>
      </c>
      <c r="BP165" s="172">
        <f t="shared" si="63"/>
        <v>0</v>
      </c>
      <c r="BQ165" s="172">
        <f t="shared" si="64"/>
        <v>0</v>
      </c>
      <c r="BR165" s="172">
        <f t="shared" si="65"/>
        <v>0</v>
      </c>
      <c r="BS165" s="172">
        <f t="shared" si="66"/>
        <v>0</v>
      </c>
      <c r="BT165" s="55"/>
      <c r="BU165" s="158">
        <f>SUMIF('Input| Projects'!$BA$8:$CX$8,RIGHT(BU$9,3),'Input| Projects'!$BA165:$CX165)</f>
        <v>0</v>
      </c>
      <c r="BV165" s="158">
        <f>SUMIF('Input| Projects'!$BA$8:$CX$8,RIGHT(BV$9,3),'Input| Projects'!$BA165:$CX165)</f>
        <v>0</v>
      </c>
      <c r="BW165" s="79" t="str">
        <f t="shared" si="67"/>
        <v/>
      </c>
    </row>
    <row r="166" spans="2:75" x14ac:dyDescent="0.2">
      <c r="B166" s="123">
        <f>IFERROR('Input| Projects'!B166,"")</f>
        <v>157</v>
      </c>
      <c r="C166" s="160" t="str">
        <f>IFERROR(IF('Input| Projects'!C166="","",'Input| Projects'!C166),"")</f>
        <v/>
      </c>
      <c r="D166" s="160" t="str">
        <f>IFERROR(IF('Input| Projects'!D166="","",'Input| Projects'!D166),"")</f>
        <v/>
      </c>
      <c r="E166" s="53"/>
      <c r="F166" s="160" t="str">
        <f>IF(LEN('Input| Projects'!F166)&gt;0,'Input| Projects'!F166,"")</f>
        <v/>
      </c>
      <c r="G166" s="160" t="str">
        <f>IF(LEN('Input| Projects'!G166)&gt;0,'Input| Projects'!G166,"")</f>
        <v/>
      </c>
      <c r="H166" s="10"/>
      <c r="I166" s="194" cm="1">
        <f t="array" ref="I166">IF(LEN($F166)&gt;0,1+IFERROR(SUMPRODUCT(TRANSPOSE('Input| Projects'!$AO166:$AQ166),INDEX('Input| Escalations'!$F$27:$L$29,,MATCH(Q$9,'Input| Escalations'!$F$21:$L$21,0))),0),0)</f>
        <v>0</v>
      </c>
      <c r="J166" s="194" cm="1">
        <f t="array" ref="J166">IF(LEN($F166)&gt;0,1+IFERROR(SUMPRODUCT(TRANSPOSE('Input| Projects'!$AO166:$AQ166),INDEX('Input| Escalations'!$F$27:$L$29,,MATCH(R$9,'Input| Escalations'!$F$21:$L$21,0))),0),0)</f>
        <v>0</v>
      </c>
      <c r="K166" s="194" cm="1">
        <f t="array" ref="K166">IF(LEN($F166)&gt;0,1+IFERROR(SUMPRODUCT(TRANSPOSE('Input| Projects'!$AO166:$AQ166),INDEX('Input| Escalations'!$F$27:$L$29,,MATCH(S$9,'Input| Escalations'!$F$21:$L$21,0))),0),0)</f>
        <v>0</v>
      </c>
      <c r="L166" s="194" cm="1">
        <f t="array" ref="L166">IF(LEN($F166)&gt;0,1+IFERROR(SUMPRODUCT(TRANSPOSE('Input| Projects'!$AO166:$AQ166),INDEX('Input| Escalations'!$F$27:$L$29,,MATCH(T$9,'Input| Escalations'!$F$21:$L$21,0))),0),0)</f>
        <v>0</v>
      </c>
      <c r="M166" s="194" cm="1">
        <f t="array" ref="M166">IF(LEN($F166)&gt;0,1+IFERROR(SUMPRODUCT(TRANSPOSE('Input| Projects'!$AO166:$AQ166),INDEX('Input| Escalations'!$F$27:$L$29,,MATCH(U$9,'Input| Escalations'!$F$21:$L$21,0))),0),0)</f>
        <v>0</v>
      </c>
      <c r="N166" s="194" cm="1">
        <f t="array" ref="N166">IF(LEN($F166)&gt;0,1+IFERROR(SUMPRODUCT(TRANSPOSE('Input| Projects'!$AO166:$AQ166),INDEX('Input| Escalations'!$F$27:$L$29,,MATCH(V$9,'Input| Escalations'!$F$21:$L$21,0))),0),0)</f>
        <v>0</v>
      </c>
      <c r="O166" s="194" cm="1">
        <f t="array" ref="O166">IF(LEN($F166)&gt;0,1+IFERROR(SUMPRODUCT(TRANSPOSE('Input| Projects'!$AO166:$AQ166),INDEX('Input| Escalations'!$F$27:$L$29,,MATCH(W$9,'Input| Escalations'!$F$21:$L$21,0))),0),0)</f>
        <v>0</v>
      </c>
      <c r="P166" s="10"/>
      <c r="Q166" s="172">
        <f>IFERROR(IF(ISNUMBER(FIND("decision",'Input| Setup'!$F$6)),'Input| Projects'!Y166,'Input| Projects'!I166)*'Input| Escalations'!$I$17*I166,0)</f>
        <v>0</v>
      </c>
      <c r="R166" s="172">
        <f>IFERROR(IF(ISNUMBER(FIND("decision",'Input| Setup'!$F$6)),'Input| Projects'!Z166,'Input| Projects'!J166)*'Input| Escalations'!$I$17*J166,0)</f>
        <v>0</v>
      </c>
      <c r="S166" s="172">
        <f>IFERROR(IF(ISNUMBER(FIND("decision",'Input| Setup'!$F$6)),'Input| Projects'!AA166,'Input| Projects'!K166)*'Input| Escalations'!$I$17*K166,0)</f>
        <v>0</v>
      </c>
      <c r="T166" s="172">
        <f>IFERROR(IF(ISNUMBER(FIND("decision",'Input| Setup'!$F$6)),'Input| Projects'!AB166,'Input| Projects'!L166)*'Input| Escalations'!$I$17*L166,0)</f>
        <v>0</v>
      </c>
      <c r="U166" s="172">
        <f>IFERROR(IF(ISNUMBER(FIND("decision",'Input| Setup'!$F$6)),'Input| Projects'!AC166,'Input| Projects'!M166)*'Input| Escalations'!$I$17*M166,0)</f>
        <v>0</v>
      </c>
      <c r="V166" s="172">
        <f>IFERROR(IF(ISNUMBER(FIND("decision",'Input| Setup'!$F$6)),'Input| Projects'!AD166,'Input| Projects'!N166)*'Input| Escalations'!$I$17*N166,0)</f>
        <v>0</v>
      </c>
      <c r="W166" s="172">
        <f>IFERROR(IF(ISNUMBER(FIND("decision",'Input| Setup'!$F$6)),'Input| Projects'!AE166,'Input| Projects'!O166)*'Input| Escalations'!$I$17*O166,0)</f>
        <v>0</v>
      </c>
      <c r="X166" s="175"/>
      <c r="Y166" s="172">
        <f>IF(ISNUMBER(FIND("decision",'Input| Setup'!$F$6)),'Input| Projects'!AG166,'Input| Projects'!Q166)*I166*'Input| Escalations'!$I$17</f>
        <v>0</v>
      </c>
      <c r="Z166" s="172">
        <f>IF(ISNUMBER(FIND("decision",'Input| Setup'!$F$6)),'Input| Projects'!AH166,'Input| Projects'!R166)*J166*'Input| Escalations'!$I$17</f>
        <v>0</v>
      </c>
      <c r="AA166" s="172">
        <f>IF(ISNUMBER(FIND("decision",'Input| Setup'!$F$6)),'Input| Projects'!AI166,'Input| Projects'!S166)*K166*'Input| Escalations'!$I$17</f>
        <v>0</v>
      </c>
      <c r="AB166" s="172">
        <f>IF(ISNUMBER(FIND("decision",'Input| Setup'!$F$6)),'Input| Projects'!AJ166,'Input| Projects'!T166)*L166*'Input| Escalations'!$I$17</f>
        <v>0</v>
      </c>
      <c r="AC166" s="172">
        <f>IF(ISNUMBER(FIND("decision",'Input| Setup'!$F$6)),'Input| Projects'!AK166,'Input| Projects'!U166)*M166*'Input| Escalations'!$I$17</f>
        <v>0</v>
      </c>
      <c r="AD166" s="172">
        <f>IF(ISNUMBER(FIND("decision",'Input| Setup'!$F$6)),'Input| Projects'!AL166,'Input| Projects'!V166)*N166*'Input| Escalations'!$I$17</f>
        <v>0</v>
      </c>
      <c r="AE166" s="172">
        <f>IF(ISNUMBER(FIND("decision",'Input| Setup'!$F$6)),'Input| Projects'!AM166,'Input| Projects'!W166)*O166*'Input| Escalations'!$I$17</f>
        <v>0</v>
      </c>
      <c r="AF166" s="175"/>
      <c r="AG166" s="172" cm="1">
        <f t="array" ref="AG166">IFERROR(--('Input| Projects'!$AS166="Yes")*_xlfn.SWITCH('Input| Overheads'!$C$50,"Direct costs",'Calc| Overheads Allocation'!C$8*Q166,"Internal labour",'Calc| Overheads Allocation'!C$8*Q166*'Input| Projects'!$AO166,"DNSP defined",'Calc| Overheads Allocation'!C$78*'Input| Projects'!$AV166,0),0)</f>
        <v>0</v>
      </c>
      <c r="AH166" s="172" cm="1">
        <f t="array" ref="AH166">IFERROR(--('Input| Projects'!$AS166="Yes")*_xlfn.SWITCH('Input| Overheads'!$C$50,"Direct costs",'Calc| Overheads Allocation'!D$8*R166,"Internal labour",'Calc| Overheads Allocation'!D$8*R166*'Input| Projects'!$AO166,"DNSP defined",'Calc| Overheads Allocation'!D$78*'Input| Projects'!$AV166,0),0)</f>
        <v>0</v>
      </c>
      <c r="AI166" s="172" cm="1">
        <f t="array" ref="AI166">IFERROR(--('Input| Projects'!$AS166="Yes")*_xlfn.SWITCH('Input| Overheads'!$C$50,"Direct costs",'Calc| Overheads Allocation'!E$8*S166,"Internal labour",'Calc| Overheads Allocation'!E$8*S166*'Input| Projects'!$AO166,"DNSP defined",'Calc| Overheads Allocation'!E$78*'Input| Projects'!$AV166,0),0)</f>
        <v>0</v>
      </c>
      <c r="AJ166" s="172" cm="1">
        <f t="array" ref="AJ166">IFERROR(--('Input| Projects'!$AS166="Yes")*_xlfn.SWITCH('Input| Overheads'!$C$50,"Direct costs",'Calc| Overheads Allocation'!F$8*T166,"Internal labour",'Calc| Overheads Allocation'!F$8*T166*'Input| Projects'!$AO166,"DNSP defined",'Calc| Overheads Allocation'!F$78*'Input| Projects'!$AV166,0),0)</f>
        <v>0</v>
      </c>
      <c r="AK166" s="172" cm="1">
        <f t="array" ref="AK166">IFERROR(--('Input| Projects'!$AS166="Yes")*_xlfn.SWITCH('Input| Overheads'!$C$50,"Direct costs",'Calc| Overheads Allocation'!G$8*U166,"Internal labour",'Calc| Overheads Allocation'!G$8*U166*'Input| Projects'!$AO166,"DNSP defined",'Calc| Overheads Allocation'!G$78*'Input| Projects'!$AV166,0),0)</f>
        <v>0</v>
      </c>
      <c r="AL166" s="172" cm="1">
        <f t="array" ref="AL166">IFERROR(--('Input| Projects'!$AS166="Yes")*_xlfn.SWITCH('Input| Overheads'!$C$50,"Direct costs",'Calc| Overheads Allocation'!H$8*V166,"Internal labour",'Calc| Overheads Allocation'!H$8*V166*'Input| Projects'!$AO166,"DNSP defined",'Calc| Overheads Allocation'!H$78*'Input| Projects'!$AV166,0),0)</f>
        <v>0</v>
      </c>
      <c r="AM166" s="172" cm="1">
        <f t="array" ref="AM166">IFERROR(--('Input| Projects'!$AS166="Yes")*_xlfn.SWITCH('Input| Overheads'!$C$50,"Direct costs",'Calc| Overheads Allocation'!I$8*W166,"Internal labour",'Calc| Overheads Allocation'!I$8*W166*'Input| Projects'!$AO166,"DNSP defined",'Calc| Overheads Allocation'!I$78*'Input| Projects'!$AV166,0),0)</f>
        <v>0</v>
      </c>
      <c r="AN166" s="175"/>
      <c r="AO166" s="172" cm="1">
        <f t="array" ref="AO166">IFERROR(--('Input| Projects'!$AT166="Yes")*_xlfn.SWITCH('Input| Overheads'!$C$50,"Direct costs",'Calc| Overheads Allocation'!C$9*Q166,"Internal labour",'Calc| Overheads Allocation'!C$9*Q166*'Input| Projects'!$AO166,"DNSP defined",'Calc| Overheads Allocation'!C$79*'Input| Projects'!$AW166,0),0)</f>
        <v>0</v>
      </c>
      <c r="AP166" s="172" cm="1">
        <f t="array" ref="AP166">IFERROR(--('Input| Projects'!$AT166="Yes")*_xlfn.SWITCH('Input| Overheads'!$C$50,"Direct costs",'Calc| Overheads Allocation'!D$9*R166,"Internal labour",'Calc| Overheads Allocation'!D$9*R166*'Input| Projects'!$AO166,"DNSP defined",'Calc| Overheads Allocation'!D$79*'Input| Projects'!$AW166,0),0)</f>
        <v>0</v>
      </c>
      <c r="AQ166" s="172" cm="1">
        <f t="array" ref="AQ166">IFERROR(--('Input| Projects'!$AT166="Yes")*_xlfn.SWITCH('Input| Overheads'!$C$50,"Direct costs",'Calc| Overheads Allocation'!E$9*S166,"Internal labour",'Calc| Overheads Allocation'!E$9*S166*'Input| Projects'!$AO166,"DNSP defined",'Calc| Overheads Allocation'!E$79*'Input| Projects'!$AW166,0),0)</f>
        <v>0</v>
      </c>
      <c r="AR166" s="172" cm="1">
        <f t="array" ref="AR166">IFERROR(--('Input| Projects'!$AT166="Yes")*_xlfn.SWITCH('Input| Overheads'!$C$50,"Direct costs",'Calc| Overheads Allocation'!F$9*T166,"Internal labour",'Calc| Overheads Allocation'!F$9*T166*'Input| Projects'!$AO166,"DNSP defined",'Calc| Overheads Allocation'!F$79*'Input| Projects'!$AW166,0),0)</f>
        <v>0</v>
      </c>
      <c r="AS166" s="172" cm="1">
        <f t="array" ref="AS166">IFERROR(--('Input| Projects'!$AT166="Yes")*_xlfn.SWITCH('Input| Overheads'!$C$50,"Direct costs",'Calc| Overheads Allocation'!G$9*U166,"Internal labour",'Calc| Overheads Allocation'!G$9*U166*'Input| Projects'!$AO166,"DNSP defined",'Calc| Overheads Allocation'!G$79*'Input| Projects'!$AW166,0),0)</f>
        <v>0</v>
      </c>
      <c r="AT166" s="172" cm="1">
        <f t="array" ref="AT166">IFERROR(--('Input| Projects'!$AT166="Yes")*_xlfn.SWITCH('Input| Overheads'!$C$50,"Direct costs",'Calc| Overheads Allocation'!H$9*V166,"Internal labour",'Calc| Overheads Allocation'!H$9*V166*'Input| Projects'!$AO166,"DNSP defined",'Calc| Overheads Allocation'!H$79*'Input| Projects'!$AW166,0),0)</f>
        <v>0</v>
      </c>
      <c r="AU166" s="172" cm="1">
        <f t="array" ref="AU166">IFERROR(--('Input| Projects'!$AT166="Yes")*_xlfn.SWITCH('Input| Overheads'!$C$50,"Direct costs",'Calc| Overheads Allocation'!I$9*W166,"Internal labour",'Calc| Overheads Allocation'!I$9*W166*'Input| Projects'!$AO166,"DNSP defined",'Calc| Overheads Allocation'!I$79*'Input| Projects'!$AW166,0),0)</f>
        <v>0</v>
      </c>
      <c r="AV166" s="175"/>
      <c r="AW166" s="172">
        <f t="shared" si="68"/>
        <v>0</v>
      </c>
      <c r="AX166" s="172">
        <f t="shared" si="69"/>
        <v>0</v>
      </c>
      <c r="AY166" s="172">
        <f t="shared" si="70"/>
        <v>0</v>
      </c>
      <c r="AZ166" s="172">
        <f t="shared" si="71"/>
        <v>0</v>
      </c>
      <c r="BA166" s="172">
        <f t="shared" si="72"/>
        <v>0</v>
      </c>
      <c r="BB166" s="172">
        <f t="shared" si="73"/>
        <v>0</v>
      </c>
      <c r="BC166" s="172">
        <f t="shared" si="74"/>
        <v>0</v>
      </c>
      <c r="BD166" s="176"/>
      <c r="BE166" s="172">
        <f t="shared" si="75"/>
        <v>0</v>
      </c>
      <c r="BF166" s="172">
        <f t="shared" si="76"/>
        <v>0</v>
      </c>
      <c r="BG166" s="172">
        <f t="shared" si="77"/>
        <v>0</v>
      </c>
      <c r="BH166" s="172">
        <f t="shared" si="78"/>
        <v>0</v>
      </c>
      <c r="BI166" s="172">
        <f t="shared" si="79"/>
        <v>0</v>
      </c>
      <c r="BJ166" s="172">
        <f t="shared" si="80"/>
        <v>0</v>
      </c>
      <c r="BK166" s="172">
        <f t="shared" si="81"/>
        <v>0</v>
      </c>
      <c r="BL166" s="176"/>
      <c r="BM166" s="172">
        <f t="shared" si="60"/>
        <v>0</v>
      </c>
      <c r="BN166" s="172">
        <f t="shared" si="61"/>
        <v>0</v>
      </c>
      <c r="BO166" s="172">
        <f t="shared" si="62"/>
        <v>0</v>
      </c>
      <c r="BP166" s="172">
        <f t="shared" si="63"/>
        <v>0</v>
      </c>
      <c r="BQ166" s="172">
        <f t="shared" si="64"/>
        <v>0</v>
      </c>
      <c r="BR166" s="172">
        <f t="shared" si="65"/>
        <v>0</v>
      </c>
      <c r="BS166" s="172">
        <f t="shared" si="66"/>
        <v>0</v>
      </c>
      <c r="BT166" s="55"/>
      <c r="BU166" s="158">
        <f>SUMIF('Input| Projects'!$BA$8:$CX$8,RIGHT(BU$9,3),'Input| Projects'!$BA166:$CX166)</f>
        <v>0</v>
      </c>
      <c r="BV166" s="158">
        <f>SUMIF('Input| Projects'!$BA$8:$CX$8,RIGHT(BV$9,3),'Input| Projects'!$BA166:$CX166)</f>
        <v>0</v>
      </c>
      <c r="BW166" s="79" t="str">
        <f t="shared" si="67"/>
        <v/>
      </c>
    </row>
    <row r="167" spans="2:75" x14ac:dyDescent="0.2">
      <c r="B167" s="123">
        <f>IFERROR('Input| Projects'!B167,"")</f>
        <v>158</v>
      </c>
      <c r="C167" s="160" t="str">
        <f>IFERROR(IF('Input| Projects'!C167="","",'Input| Projects'!C167),"")</f>
        <v/>
      </c>
      <c r="D167" s="160" t="str">
        <f>IFERROR(IF('Input| Projects'!D167="","",'Input| Projects'!D167),"")</f>
        <v/>
      </c>
      <c r="E167" s="53"/>
      <c r="F167" s="160" t="str">
        <f>IF(LEN('Input| Projects'!F167)&gt;0,'Input| Projects'!F167,"")</f>
        <v/>
      </c>
      <c r="G167" s="160" t="str">
        <f>IF(LEN('Input| Projects'!G167)&gt;0,'Input| Projects'!G167,"")</f>
        <v/>
      </c>
      <c r="H167" s="10"/>
      <c r="I167" s="194" cm="1">
        <f t="array" ref="I167">IF(LEN($F167)&gt;0,1+IFERROR(SUMPRODUCT(TRANSPOSE('Input| Projects'!$AO167:$AQ167),INDEX('Input| Escalations'!$F$27:$L$29,,MATCH(Q$9,'Input| Escalations'!$F$21:$L$21,0))),0),0)</f>
        <v>0</v>
      </c>
      <c r="J167" s="194" cm="1">
        <f t="array" ref="J167">IF(LEN($F167)&gt;0,1+IFERROR(SUMPRODUCT(TRANSPOSE('Input| Projects'!$AO167:$AQ167),INDEX('Input| Escalations'!$F$27:$L$29,,MATCH(R$9,'Input| Escalations'!$F$21:$L$21,0))),0),0)</f>
        <v>0</v>
      </c>
      <c r="K167" s="194" cm="1">
        <f t="array" ref="K167">IF(LEN($F167)&gt;0,1+IFERROR(SUMPRODUCT(TRANSPOSE('Input| Projects'!$AO167:$AQ167),INDEX('Input| Escalations'!$F$27:$L$29,,MATCH(S$9,'Input| Escalations'!$F$21:$L$21,0))),0),0)</f>
        <v>0</v>
      </c>
      <c r="L167" s="194" cm="1">
        <f t="array" ref="L167">IF(LEN($F167)&gt;0,1+IFERROR(SUMPRODUCT(TRANSPOSE('Input| Projects'!$AO167:$AQ167),INDEX('Input| Escalations'!$F$27:$L$29,,MATCH(T$9,'Input| Escalations'!$F$21:$L$21,0))),0),0)</f>
        <v>0</v>
      </c>
      <c r="M167" s="194" cm="1">
        <f t="array" ref="M167">IF(LEN($F167)&gt;0,1+IFERROR(SUMPRODUCT(TRANSPOSE('Input| Projects'!$AO167:$AQ167),INDEX('Input| Escalations'!$F$27:$L$29,,MATCH(U$9,'Input| Escalations'!$F$21:$L$21,0))),0),0)</f>
        <v>0</v>
      </c>
      <c r="N167" s="194" cm="1">
        <f t="array" ref="N167">IF(LEN($F167)&gt;0,1+IFERROR(SUMPRODUCT(TRANSPOSE('Input| Projects'!$AO167:$AQ167),INDEX('Input| Escalations'!$F$27:$L$29,,MATCH(V$9,'Input| Escalations'!$F$21:$L$21,0))),0),0)</f>
        <v>0</v>
      </c>
      <c r="O167" s="194" cm="1">
        <f t="array" ref="O167">IF(LEN($F167)&gt;0,1+IFERROR(SUMPRODUCT(TRANSPOSE('Input| Projects'!$AO167:$AQ167),INDEX('Input| Escalations'!$F$27:$L$29,,MATCH(W$9,'Input| Escalations'!$F$21:$L$21,0))),0),0)</f>
        <v>0</v>
      </c>
      <c r="P167" s="10"/>
      <c r="Q167" s="172">
        <f>IFERROR(IF(ISNUMBER(FIND("decision",'Input| Setup'!$F$6)),'Input| Projects'!Y167,'Input| Projects'!I167)*'Input| Escalations'!$I$17*I167,0)</f>
        <v>0</v>
      </c>
      <c r="R167" s="172">
        <f>IFERROR(IF(ISNUMBER(FIND("decision",'Input| Setup'!$F$6)),'Input| Projects'!Z167,'Input| Projects'!J167)*'Input| Escalations'!$I$17*J167,0)</f>
        <v>0</v>
      </c>
      <c r="S167" s="172">
        <f>IFERROR(IF(ISNUMBER(FIND("decision",'Input| Setup'!$F$6)),'Input| Projects'!AA167,'Input| Projects'!K167)*'Input| Escalations'!$I$17*K167,0)</f>
        <v>0</v>
      </c>
      <c r="T167" s="172">
        <f>IFERROR(IF(ISNUMBER(FIND("decision",'Input| Setup'!$F$6)),'Input| Projects'!AB167,'Input| Projects'!L167)*'Input| Escalations'!$I$17*L167,0)</f>
        <v>0</v>
      </c>
      <c r="U167" s="172">
        <f>IFERROR(IF(ISNUMBER(FIND("decision",'Input| Setup'!$F$6)),'Input| Projects'!AC167,'Input| Projects'!M167)*'Input| Escalations'!$I$17*M167,0)</f>
        <v>0</v>
      </c>
      <c r="V167" s="172">
        <f>IFERROR(IF(ISNUMBER(FIND("decision",'Input| Setup'!$F$6)),'Input| Projects'!AD167,'Input| Projects'!N167)*'Input| Escalations'!$I$17*N167,0)</f>
        <v>0</v>
      </c>
      <c r="W167" s="172">
        <f>IFERROR(IF(ISNUMBER(FIND("decision",'Input| Setup'!$F$6)),'Input| Projects'!AE167,'Input| Projects'!O167)*'Input| Escalations'!$I$17*O167,0)</f>
        <v>0</v>
      </c>
      <c r="X167" s="175"/>
      <c r="Y167" s="172">
        <f>IF(ISNUMBER(FIND("decision",'Input| Setup'!$F$6)),'Input| Projects'!AG167,'Input| Projects'!Q167)*I167*'Input| Escalations'!$I$17</f>
        <v>0</v>
      </c>
      <c r="Z167" s="172">
        <f>IF(ISNUMBER(FIND("decision",'Input| Setup'!$F$6)),'Input| Projects'!AH167,'Input| Projects'!R167)*J167*'Input| Escalations'!$I$17</f>
        <v>0</v>
      </c>
      <c r="AA167" s="172">
        <f>IF(ISNUMBER(FIND("decision",'Input| Setup'!$F$6)),'Input| Projects'!AI167,'Input| Projects'!S167)*K167*'Input| Escalations'!$I$17</f>
        <v>0</v>
      </c>
      <c r="AB167" s="172">
        <f>IF(ISNUMBER(FIND("decision",'Input| Setup'!$F$6)),'Input| Projects'!AJ167,'Input| Projects'!T167)*L167*'Input| Escalations'!$I$17</f>
        <v>0</v>
      </c>
      <c r="AC167" s="172">
        <f>IF(ISNUMBER(FIND("decision",'Input| Setup'!$F$6)),'Input| Projects'!AK167,'Input| Projects'!U167)*M167*'Input| Escalations'!$I$17</f>
        <v>0</v>
      </c>
      <c r="AD167" s="172">
        <f>IF(ISNUMBER(FIND("decision",'Input| Setup'!$F$6)),'Input| Projects'!AL167,'Input| Projects'!V167)*N167*'Input| Escalations'!$I$17</f>
        <v>0</v>
      </c>
      <c r="AE167" s="172">
        <f>IF(ISNUMBER(FIND("decision",'Input| Setup'!$F$6)),'Input| Projects'!AM167,'Input| Projects'!W167)*O167*'Input| Escalations'!$I$17</f>
        <v>0</v>
      </c>
      <c r="AF167" s="175"/>
      <c r="AG167" s="172" cm="1">
        <f t="array" ref="AG167">IFERROR(--('Input| Projects'!$AS167="Yes")*_xlfn.SWITCH('Input| Overheads'!$C$50,"Direct costs",'Calc| Overheads Allocation'!C$8*Q167,"Internal labour",'Calc| Overheads Allocation'!C$8*Q167*'Input| Projects'!$AO167,"DNSP defined",'Calc| Overheads Allocation'!C$78*'Input| Projects'!$AV167,0),0)</f>
        <v>0</v>
      </c>
      <c r="AH167" s="172" cm="1">
        <f t="array" ref="AH167">IFERROR(--('Input| Projects'!$AS167="Yes")*_xlfn.SWITCH('Input| Overheads'!$C$50,"Direct costs",'Calc| Overheads Allocation'!D$8*R167,"Internal labour",'Calc| Overheads Allocation'!D$8*R167*'Input| Projects'!$AO167,"DNSP defined",'Calc| Overheads Allocation'!D$78*'Input| Projects'!$AV167,0),0)</f>
        <v>0</v>
      </c>
      <c r="AI167" s="172" cm="1">
        <f t="array" ref="AI167">IFERROR(--('Input| Projects'!$AS167="Yes")*_xlfn.SWITCH('Input| Overheads'!$C$50,"Direct costs",'Calc| Overheads Allocation'!E$8*S167,"Internal labour",'Calc| Overheads Allocation'!E$8*S167*'Input| Projects'!$AO167,"DNSP defined",'Calc| Overheads Allocation'!E$78*'Input| Projects'!$AV167,0),0)</f>
        <v>0</v>
      </c>
      <c r="AJ167" s="172" cm="1">
        <f t="array" ref="AJ167">IFERROR(--('Input| Projects'!$AS167="Yes")*_xlfn.SWITCH('Input| Overheads'!$C$50,"Direct costs",'Calc| Overheads Allocation'!F$8*T167,"Internal labour",'Calc| Overheads Allocation'!F$8*T167*'Input| Projects'!$AO167,"DNSP defined",'Calc| Overheads Allocation'!F$78*'Input| Projects'!$AV167,0),0)</f>
        <v>0</v>
      </c>
      <c r="AK167" s="172" cm="1">
        <f t="array" ref="AK167">IFERROR(--('Input| Projects'!$AS167="Yes")*_xlfn.SWITCH('Input| Overheads'!$C$50,"Direct costs",'Calc| Overheads Allocation'!G$8*U167,"Internal labour",'Calc| Overheads Allocation'!G$8*U167*'Input| Projects'!$AO167,"DNSP defined",'Calc| Overheads Allocation'!G$78*'Input| Projects'!$AV167,0),0)</f>
        <v>0</v>
      </c>
      <c r="AL167" s="172" cm="1">
        <f t="array" ref="AL167">IFERROR(--('Input| Projects'!$AS167="Yes")*_xlfn.SWITCH('Input| Overheads'!$C$50,"Direct costs",'Calc| Overheads Allocation'!H$8*V167,"Internal labour",'Calc| Overheads Allocation'!H$8*V167*'Input| Projects'!$AO167,"DNSP defined",'Calc| Overheads Allocation'!H$78*'Input| Projects'!$AV167,0),0)</f>
        <v>0</v>
      </c>
      <c r="AM167" s="172" cm="1">
        <f t="array" ref="AM167">IFERROR(--('Input| Projects'!$AS167="Yes")*_xlfn.SWITCH('Input| Overheads'!$C$50,"Direct costs",'Calc| Overheads Allocation'!I$8*W167,"Internal labour",'Calc| Overheads Allocation'!I$8*W167*'Input| Projects'!$AO167,"DNSP defined",'Calc| Overheads Allocation'!I$78*'Input| Projects'!$AV167,0),0)</f>
        <v>0</v>
      </c>
      <c r="AN167" s="175"/>
      <c r="AO167" s="172" cm="1">
        <f t="array" ref="AO167">IFERROR(--('Input| Projects'!$AT167="Yes")*_xlfn.SWITCH('Input| Overheads'!$C$50,"Direct costs",'Calc| Overheads Allocation'!C$9*Q167,"Internal labour",'Calc| Overheads Allocation'!C$9*Q167*'Input| Projects'!$AO167,"DNSP defined",'Calc| Overheads Allocation'!C$79*'Input| Projects'!$AW167,0),0)</f>
        <v>0</v>
      </c>
      <c r="AP167" s="172" cm="1">
        <f t="array" ref="AP167">IFERROR(--('Input| Projects'!$AT167="Yes")*_xlfn.SWITCH('Input| Overheads'!$C$50,"Direct costs",'Calc| Overheads Allocation'!D$9*R167,"Internal labour",'Calc| Overheads Allocation'!D$9*R167*'Input| Projects'!$AO167,"DNSP defined",'Calc| Overheads Allocation'!D$79*'Input| Projects'!$AW167,0),0)</f>
        <v>0</v>
      </c>
      <c r="AQ167" s="172" cm="1">
        <f t="array" ref="AQ167">IFERROR(--('Input| Projects'!$AT167="Yes")*_xlfn.SWITCH('Input| Overheads'!$C$50,"Direct costs",'Calc| Overheads Allocation'!E$9*S167,"Internal labour",'Calc| Overheads Allocation'!E$9*S167*'Input| Projects'!$AO167,"DNSP defined",'Calc| Overheads Allocation'!E$79*'Input| Projects'!$AW167,0),0)</f>
        <v>0</v>
      </c>
      <c r="AR167" s="172" cm="1">
        <f t="array" ref="AR167">IFERROR(--('Input| Projects'!$AT167="Yes")*_xlfn.SWITCH('Input| Overheads'!$C$50,"Direct costs",'Calc| Overheads Allocation'!F$9*T167,"Internal labour",'Calc| Overheads Allocation'!F$9*T167*'Input| Projects'!$AO167,"DNSP defined",'Calc| Overheads Allocation'!F$79*'Input| Projects'!$AW167,0),0)</f>
        <v>0</v>
      </c>
      <c r="AS167" s="172" cm="1">
        <f t="array" ref="AS167">IFERROR(--('Input| Projects'!$AT167="Yes")*_xlfn.SWITCH('Input| Overheads'!$C$50,"Direct costs",'Calc| Overheads Allocation'!G$9*U167,"Internal labour",'Calc| Overheads Allocation'!G$9*U167*'Input| Projects'!$AO167,"DNSP defined",'Calc| Overheads Allocation'!G$79*'Input| Projects'!$AW167,0),0)</f>
        <v>0</v>
      </c>
      <c r="AT167" s="172" cm="1">
        <f t="array" ref="AT167">IFERROR(--('Input| Projects'!$AT167="Yes")*_xlfn.SWITCH('Input| Overheads'!$C$50,"Direct costs",'Calc| Overheads Allocation'!H$9*V167,"Internal labour",'Calc| Overheads Allocation'!H$9*V167*'Input| Projects'!$AO167,"DNSP defined",'Calc| Overheads Allocation'!H$79*'Input| Projects'!$AW167,0),0)</f>
        <v>0</v>
      </c>
      <c r="AU167" s="172" cm="1">
        <f t="array" ref="AU167">IFERROR(--('Input| Projects'!$AT167="Yes")*_xlfn.SWITCH('Input| Overheads'!$C$50,"Direct costs",'Calc| Overheads Allocation'!I$9*W167,"Internal labour",'Calc| Overheads Allocation'!I$9*W167*'Input| Projects'!$AO167,"DNSP defined",'Calc| Overheads Allocation'!I$79*'Input| Projects'!$AW167,0),0)</f>
        <v>0</v>
      </c>
      <c r="AV167" s="175"/>
      <c r="AW167" s="172">
        <f t="shared" si="68"/>
        <v>0</v>
      </c>
      <c r="AX167" s="172">
        <f t="shared" si="69"/>
        <v>0</v>
      </c>
      <c r="AY167" s="172">
        <f t="shared" si="70"/>
        <v>0</v>
      </c>
      <c r="AZ167" s="172">
        <f t="shared" si="71"/>
        <v>0</v>
      </c>
      <c r="BA167" s="172">
        <f t="shared" si="72"/>
        <v>0</v>
      </c>
      <c r="BB167" s="172">
        <f t="shared" si="73"/>
        <v>0</v>
      </c>
      <c r="BC167" s="172">
        <f t="shared" si="74"/>
        <v>0</v>
      </c>
      <c r="BD167" s="176"/>
      <c r="BE167" s="172">
        <f t="shared" si="75"/>
        <v>0</v>
      </c>
      <c r="BF167" s="172">
        <f t="shared" si="76"/>
        <v>0</v>
      </c>
      <c r="BG167" s="172">
        <f t="shared" si="77"/>
        <v>0</v>
      </c>
      <c r="BH167" s="172">
        <f t="shared" si="78"/>
        <v>0</v>
      </c>
      <c r="BI167" s="172">
        <f t="shared" si="79"/>
        <v>0</v>
      </c>
      <c r="BJ167" s="172">
        <f t="shared" si="80"/>
        <v>0</v>
      </c>
      <c r="BK167" s="172">
        <f t="shared" si="81"/>
        <v>0</v>
      </c>
      <c r="BL167" s="176"/>
      <c r="BM167" s="172">
        <f t="shared" si="60"/>
        <v>0</v>
      </c>
      <c r="BN167" s="172">
        <f t="shared" si="61"/>
        <v>0</v>
      </c>
      <c r="BO167" s="172">
        <f t="shared" si="62"/>
        <v>0</v>
      </c>
      <c r="BP167" s="172">
        <f t="shared" si="63"/>
        <v>0</v>
      </c>
      <c r="BQ167" s="172">
        <f t="shared" si="64"/>
        <v>0</v>
      </c>
      <c r="BR167" s="172">
        <f t="shared" si="65"/>
        <v>0</v>
      </c>
      <c r="BS167" s="172">
        <f t="shared" si="66"/>
        <v>0</v>
      </c>
      <c r="BT167" s="55"/>
      <c r="BU167" s="158">
        <f>SUMIF('Input| Projects'!$BA$8:$CX$8,RIGHT(BU$9,3),'Input| Projects'!$BA167:$CX167)</f>
        <v>0</v>
      </c>
      <c r="BV167" s="158">
        <f>SUMIF('Input| Projects'!$BA$8:$CX$8,RIGHT(BV$9,3),'Input| Projects'!$BA167:$CX167)</f>
        <v>0</v>
      </c>
      <c r="BW167" s="79" t="str">
        <f t="shared" si="67"/>
        <v/>
      </c>
    </row>
    <row r="168" spans="2:75" x14ac:dyDescent="0.2">
      <c r="B168" s="123">
        <f>IFERROR('Input| Projects'!B168,"")</f>
        <v>159</v>
      </c>
      <c r="C168" s="160" t="str">
        <f>IFERROR(IF('Input| Projects'!C168="","",'Input| Projects'!C168),"")</f>
        <v/>
      </c>
      <c r="D168" s="160" t="str">
        <f>IFERROR(IF('Input| Projects'!D168="","",'Input| Projects'!D168),"")</f>
        <v/>
      </c>
      <c r="E168" s="53"/>
      <c r="F168" s="160" t="str">
        <f>IF(LEN('Input| Projects'!F168)&gt;0,'Input| Projects'!F168,"")</f>
        <v/>
      </c>
      <c r="G168" s="160" t="str">
        <f>IF(LEN('Input| Projects'!G168)&gt;0,'Input| Projects'!G168,"")</f>
        <v/>
      </c>
      <c r="H168" s="10"/>
      <c r="I168" s="194" cm="1">
        <f t="array" ref="I168">IF(LEN($F168)&gt;0,1+IFERROR(SUMPRODUCT(TRANSPOSE('Input| Projects'!$AO168:$AQ168),INDEX('Input| Escalations'!$F$27:$L$29,,MATCH(Q$9,'Input| Escalations'!$F$21:$L$21,0))),0),0)</f>
        <v>0</v>
      </c>
      <c r="J168" s="194" cm="1">
        <f t="array" ref="J168">IF(LEN($F168)&gt;0,1+IFERROR(SUMPRODUCT(TRANSPOSE('Input| Projects'!$AO168:$AQ168),INDEX('Input| Escalations'!$F$27:$L$29,,MATCH(R$9,'Input| Escalations'!$F$21:$L$21,0))),0),0)</f>
        <v>0</v>
      </c>
      <c r="K168" s="194" cm="1">
        <f t="array" ref="K168">IF(LEN($F168)&gt;0,1+IFERROR(SUMPRODUCT(TRANSPOSE('Input| Projects'!$AO168:$AQ168),INDEX('Input| Escalations'!$F$27:$L$29,,MATCH(S$9,'Input| Escalations'!$F$21:$L$21,0))),0),0)</f>
        <v>0</v>
      </c>
      <c r="L168" s="194" cm="1">
        <f t="array" ref="L168">IF(LEN($F168)&gt;0,1+IFERROR(SUMPRODUCT(TRANSPOSE('Input| Projects'!$AO168:$AQ168),INDEX('Input| Escalations'!$F$27:$L$29,,MATCH(T$9,'Input| Escalations'!$F$21:$L$21,0))),0),0)</f>
        <v>0</v>
      </c>
      <c r="M168" s="194" cm="1">
        <f t="array" ref="M168">IF(LEN($F168)&gt;0,1+IFERROR(SUMPRODUCT(TRANSPOSE('Input| Projects'!$AO168:$AQ168),INDEX('Input| Escalations'!$F$27:$L$29,,MATCH(U$9,'Input| Escalations'!$F$21:$L$21,0))),0),0)</f>
        <v>0</v>
      </c>
      <c r="N168" s="194" cm="1">
        <f t="array" ref="N168">IF(LEN($F168)&gt;0,1+IFERROR(SUMPRODUCT(TRANSPOSE('Input| Projects'!$AO168:$AQ168),INDEX('Input| Escalations'!$F$27:$L$29,,MATCH(V$9,'Input| Escalations'!$F$21:$L$21,0))),0),0)</f>
        <v>0</v>
      </c>
      <c r="O168" s="194" cm="1">
        <f t="array" ref="O168">IF(LEN($F168)&gt;0,1+IFERROR(SUMPRODUCT(TRANSPOSE('Input| Projects'!$AO168:$AQ168),INDEX('Input| Escalations'!$F$27:$L$29,,MATCH(W$9,'Input| Escalations'!$F$21:$L$21,0))),0),0)</f>
        <v>0</v>
      </c>
      <c r="P168" s="10"/>
      <c r="Q168" s="172">
        <f>IFERROR(IF(ISNUMBER(FIND("decision",'Input| Setup'!$F$6)),'Input| Projects'!Y168,'Input| Projects'!I168)*'Input| Escalations'!$I$17*I168,0)</f>
        <v>0</v>
      </c>
      <c r="R168" s="172">
        <f>IFERROR(IF(ISNUMBER(FIND("decision",'Input| Setup'!$F$6)),'Input| Projects'!Z168,'Input| Projects'!J168)*'Input| Escalations'!$I$17*J168,0)</f>
        <v>0</v>
      </c>
      <c r="S168" s="172">
        <f>IFERROR(IF(ISNUMBER(FIND("decision",'Input| Setup'!$F$6)),'Input| Projects'!AA168,'Input| Projects'!K168)*'Input| Escalations'!$I$17*K168,0)</f>
        <v>0</v>
      </c>
      <c r="T168" s="172">
        <f>IFERROR(IF(ISNUMBER(FIND("decision",'Input| Setup'!$F$6)),'Input| Projects'!AB168,'Input| Projects'!L168)*'Input| Escalations'!$I$17*L168,0)</f>
        <v>0</v>
      </c>
      <c r="U168" s="172">
        <f>IFERROR(IF(ISNUMBER(FIND("decision",'Input| Setup'!$F$6)),'Input| Projects'!AC168,'Input| Projects'!M168)*'Input| Escalations'!$I$17*M168,0)</f>
        <v>0</v>
      </c>
      <c r="V168" s="172">
        <f>IFERROR(IF(ISNUMBER(FIND("decision",'Input| Setup'!$F$6)),'Input| Projects'!AD168,'Input| Projects'!N168)*'Input| Escalations'!$I$17*N168,0)</f>
        <v>0</v>
      </c>
      <c r="W168" s="172">
        <f>IFERROR(IF(ISNUMBER(FIND("decision",'Input| Setup'!$F$6)),'Input| Projects'!AE168,'Input| Projects'!O168)*'Input| Escalations'!$I$17*O168,0)</f>
        <v>0</v>
      </c>
      <c r="X168" s="175"/>
      <c r="Y168" s="172">
        <f>IF(ISNUMBER(FIND("decision",'Input| Setup'!$F$6)),'Input| Projects'!AG168,'Input| Projects'!Q168)*I168*'Input| Escalations'!$I$17</f>
        <v>0</v>
      </c>
      <c r="Z168" s="172">
        <f>IF(ISNUMBER(FIND("decision",'Input| Setup'!$F$6)),'Input| Projects'!AH168,'Input| Projects'!R168)*J168*'Input| Escalations'!$I$17</f>
        <v>0</v>
      </c>
      <c r="AA168" s="172">
        <f>IF(ISNUMBER(FIND("decision",'Input| Setup'!$F$6)),'Input| Projects'!AI168,'Input| Projects'!S168)*K168*'Input| Escalations'!$I$17</f>
        <v>0</v>
      </c>
      <c r="AB168" s="172">
        <f>IF(ISNUMBER(FIND("decision",'Input| Setup'!$F$6)),'Input| Projects'!AJ168,'Input| Projects'!T168)*L168*'Input| Escalations'!$I$17</f>
        <v>0</v>
      </c>
      <c r="AC168" s="172">
        <f>IF(ISNUMBER(FIND("decision",'Input| Setup'!$F$6)),'Input| Projects'!AK168,'Input| Projects'!U168)*M168*'Input| Escalations'!$I$17</f>
        <v>0</v>
      </c>
      <c r="AD168" s="172">
        <f>IF(ISNUMBER(FIND("decision",'Input| Setup'!$F$6)),'Input| Projects'!AL168,'Input| Projects'!V168)*N168*'Input| Escalations'!$I$17</f>
        <v>0</v>
      </c>
      <c r="AE168" s="172">
        <f>IF(ISNUMBER(FIND("decision",'Input| Setup'!$F$6)),'Input| Projects'!AM168,'Input| Projects'!W168)*O168*'Input| Escalations'!$I$17</f>
        <v>0</v>
      </c>
      <c r="AF168" s="175"/>
      <c r="AG168" s="172" cm="1">
        <f t="array" ref="AG168">IFERROR(--('Input| Projects'!$AS168="Yes")*_xlfn.SWITCH('Input| Overheads'!$C$50,"Direct costs",'Calc| Overheads Allocation'!C$8*Q168,"Internal labour",'Calc| Overheads Allocation'!C$8*Q168*'Input| Projects'!$AO168,"DNSP defined",'Calc| Overheads Allocation'!C$78*'Input| Projects'!$AV168,0),0)</f>
        <v>0</v>
      </c>
      <c r="AH168" s="172" cm="1">
        <f t="array" ref="AH168">IFERROR(--('Input| Projects'!$AS168="Yes")*_xlfn.SWITCH('Input| Overheads'!$C$50,"Direct costs",'Calc| Overheads Allocation'!D$8*R168,"Internal labour",'Calc| Overheads Allocation'!D$8*R168*'Input| Projects'!$AO168,"DNSP defined",'Calc| Overheads Allocation'!D$78*'Input| Projects'!$AV168,0),0)</f>
        <v>0</v>
      </c>
      <c r="AI168" s="172" cm="1">
        <f t="array" ref="AI168">IFERROR(--('Input| Projects'!$AS168="Yes")*_xlfn.SWITCH('Input| Overheads'!$C$50,"Direct costs",'Calc| Overheads Allocation'!E$8*S168,"Internal labour",'Calc| Overheads Allocation'!E$8*S168*'Input| Projects'!$AO168,"DNSP defined",'Calc| Overheads Allocation'!E$78*'Input| Projects'!$AV168,0),0)</f>
        <v>0</v>
      </c>
      <c r="AJ168" s="172" cm="1">
        <f t="array" ref="AJ168">IFERROR(--('Input| Projects'!$AS168="Yes")*_xlfn.SWITCH('Input| Overheads'!$C$50,"Direct costs",'Calc| Overheads Allocation'!F$8*T168,"Internal labour",'Calc| Overheads Allocation'!F$8*T168*'Input| Projects'!$AO168,"DNSP defined",'Calc| Overheads Allocation'!F$78*'Input| Projects'!$AV168,0),0)</f>
        <v>0</v>
      </c>
      <c r="AK168" s="172" cm="1">
        <f t="array" ref="AK168">IFERROR(--('Input| Projects'!$AS168="Yes")*_xlfn.SWITCH('Input| Overheads'!$C$50,"Direct costs",'Calc| Overheads Allocation'!G$8*U168,"Internal labour",'Calc| Overheads Allocation'!G$8*U168*'Input| Projects'!$AO168,"DNSP defined",'Calc| Overheads Allocation'!G$78*'Input| Projects'!$AV168,0),0)</f>
        <v>0</v>
      </c>
      <c r="AL168" s="172" cm="1">
        <f t="array" ref="AL168">IFERROR(--('Input| Projects'!$AS168="Yes")*_xlfn.SWITCH('Input| Overheads'!$C$50,"Direct costs",'Calc| Overheads Allocation'!H$8*V168,"Internal labour",'Calc| Overheads Allocation'!H$8*V168*'Input| Projects'!$AO168,"DNSP defined",'Calc| Overheads Allocation'!H$78*'Input| Projects'!$AV168,0),0)</f>
        <v>0</v>
      </c>
      <c r="AM168" s="172" cm="1">
        <f t="array" ref="AM168">IFERROR(--('Input| Projects'!$AS168="Yes")*_xlfn.SWITCH('Input| Overheads'!$C$50,"Direct costs",'Calc| Overheads Allocation'!I$8*W168,"Internal labour",'Calc| Overheads Allocation'!I$8*W168*'Input| Projects'!$AO168,"DNSP defined",'Calc| Overheads Allocation'!I$78*'Input| Projects'!$AV168,0),0)</f>
        <v>0</v>
      </c>
      <c r="AN168" s="175"/>
      <c r="AO168" s="172" cm="1">
        <f t="array" ref="AO168">IFERROR(--('Input| Projects'!$AT168="Yes")*_xlfn.SWITCH('Input| Overheads'!$C$50,"Direct costs",'Calc| Overheads Allocation'!C$9*Q168,"Internal labour",'Calc| Overheads Allocation'!C$9*Q168*'Input| Projects'!$AO168,"DNSP defined",'Calc| Overheads Allocation'!C$79*'Input| Projects'!$AW168,0),0)</f>
        <v>0</v>
      </c>
      <c r="AP168" s="172" cm="1">
        <f t="array" ref="AP168">IFERROR(--('Input| Projects'!$AT168="Yes")*_xlfn.SWITCH('Input| Overheads'!$C$50,"Direct costs",'Calc| Overheads Allocation'!D$9*R168,"Internal labour",'Calc| Overheads Allocation'!D$9*R168*'Input| Projects'!$AO168,"DNSP defined",'Calc| Overheads Allocation'!D$79*'Input| Projects'!$AW168,0),0)</f>
        <v>0</v>
      </c>
      <c r="AQ168" s="172" cm="1">
        <f t="array" ref="AQ168">IFERROR(--('Input| Projects'!$AT168="Yes")*_xlfn.SWITCH('Input| Overheads'!$C$50,"Direct costs",'Calc| Overheads Allocation'!E$9*S168,"Internal labour",'Calc| Overheads Allocation'!E$9*S168*'Input| Projects'!$AO168,"DNSP defined",'Calc| Overheads Allocation'!E$79*'Input| Projects'!$AW168,0),0)</f>
        <v>0</v>
      </c>
      <c r="AR168" s="172" cm="1">
        <f t="array" ref="AR168">IFERROR(--('Input| Projects'!$AT168="Yes")*_xlfn.SWITCH('Input| Overheads'!$C$50,"Direct costs",'Calc| Overheads Allocation'!F$9*T168,"Internal labour",'Calc| Overheads Allocation'!F$9*T168*'Input| Projects'!$AO168,"DNSP defined",'Calc| Overheads Allocation'!F$79*'Input| Projects'!$AW168,0),0)</f>
        <v>0</v>
      </c>
      <c r="AS168" s="172" cm="1">
        <f t="array" ref="AS168">IFERROR(--('Input| Projects'!$AT168="Yes")*_xlfn.SWITCH('Input| Overheads'!$C$50,"Direct costs",'Calc| Overheads Allocation'!G$9*U168,"Internal labour",'Calc| Overheads Allocation'!G$9*U168*'Input| Projects'!$AO168,"DNSP defined",'Calc| Overheads Allocation'!G$79*'Input| Projects'!$AW168,0),0)</f>
        <v>0</v>
      </c>
      <c r="AT168" s="172" cm="1">
        <f t="array" ref="AT168">IFERROR(--('Input| Projects'!$AT168="Yes")*_xlfn.SWITCH('Input| Overheads'!$C$50,"Direct costs",'Calc| Overheads Allocation'!H$9*V168,"Internal labour",'Calc| Overheads Allocation'!H$9*V168*'Input| Projects'!$AO168,"DNSP defined",'Calc| Overheads Allocation'!H$79*'Input| Projects'!$AW168,0),0)</f>
        <v>0</v>
      </c>
      <c r="AU168" s="172" cm="1">
        <f t="array" ref="AU168">IFERROR(--('Input| Projects'!$AT168="Yes")*_xlfn.SWITCH('Input| Overheads'!$C$50,"Direct costs",'Calc| Overheads Allocation'!I$9*W168,"Internal labour",'Calc| Overheads Allocation'!I$9*W168*'Input| Projects'!$AO168,"DNSP defined",'Calc| Overheads Allocation'!I$79*'Input| Projects'!$AW168,0),0)</f>
        <v>0</v>
      </c>
      <c r="AV168" s="175"/>
      <c r="AW168" s="172">
        <f t="shared" si="68"/>
        <v>0</v>
      </c>
      <c r="AX168" s="172">
        <f t="shared" si="69"/>
        <v>0</v>
      </c>
      <c r="AY168" s="172">
        <f t="shared" si="70"/>
        <v>0</v>
      </c>
      <c r="AZ168" s="172">
        <f t="shared" si="71"/>
        <v>0</v>
      </c>
      <c r="BA168" s="172">
        <f t="shared" si="72"/>
        <v>0</v>
      </c>
      <c r="BB168" s="172">
        <f t="shared" si="73"/>
        <v>0</v>
      </c>
      <c r="BC168" s="172">
        <f t="shared" si="74"/>
        <v>0</v>
      </c>
      <c r="BD168" s="176"/>
      <c r="BE168" s="172">
        <f t="shared" si="75"/>
        <v>0</v>
      </c>
      <c r="BF168" s="172">
        <f t="shared" si="76"/>
        <v>0</v>
      </c>
      <c r="BG168" s="172">
        <f t="shared" si="77"/>
        <v>0</v>
      </c>
      <c r="BH168" s="172">
        <f t="shared" si="78"/>
        <v>0</v>
      </c>
      <c r="BI168" s="172">
        <f t="shared" si="79"/>
        <v>0</v>
      </c>
      <c r="BJ168" s="172">
        <f t="shared" si="80"/>
        <v>0</v>
      </c>
      <c r="BK168" s="172">
        <f t="shared" si="81"/>
        <v>0</v>
      </c>
      <c r="BL168" s="176"/>
      <c r="BM168" s="172">
        <f t="shared" si="60"/>
        <v>0</v>
      </c>
      <c r="BN168" s="172">
        <f t="shared" si="61"/>
        <v>0</v>
      </c>
      <c r="BO168" s="172">
        <f t="shared" si="62"/>
        <v>0</v>
      </c>
      <c r="BP168" s="172">
        <f t="shared" si="63"/>
        <v>0</v>
      </c>
      <c r="BQ168" s="172">
        <f t="shared" si="64"/>
        <v>0</v>
      </c>
      <c r="BR168" s="172">
        <f t="shared" si="65"/>
        <v>0</v>
      </c>
      <c r="BS168" s="172">
        <f t="shared" si="66"/>
        <v>0</v>
      </c>
      <c r="BT168" s="55"/>
      <c r="BU168" s="158">
        <f>SUMIF('Input| Projects'!$BA$8:$CX$8,RIGHT(BU$9,3),'Input| Projects'!$BA168:$CX168)</f>
        <v>0</v>
      </c>
      <c r="BV168" s="158">
        <f>SUMIF('Input| Projects'!$BA$8:$CX$8,RIGHT(BV$9,3),'Input| Projects'!$BA168:$CX168)</f>
        <v>0</v>
      </c>
      <c r="BW168" s="79" t="str">
        <f t="shared" si="67"/>
        <v/>
      </c>
    </row>
    <row r="169" spans="2:75" x14ac:dyDescent="0.2">
      <c r="B169" s="123">
        <f>IFERROR('Input| Projects'!B169,"")</f>
        <v>160</v>
      </c>
      <c r="C169" s="160" t="str">
        <f>IFERROR(IF('Input| Projects'!C169="","",'Input| Projects'!C169),"")</f>
        <v/>
      </c>
      <c r="D169" s="160" t="str">
        <f>IFERROR(IF('Input| Projects'!D169="","",'Input| Projects'!D169),"")</f>
        <v/>
      </c>
      <c r="E169" s="53"/>
      <c r="F169" s="160" t="str">
        <f>IF(LEN('Input| Projects'!F169)&gt;0,'Input| Projects'!F169,"")</f>
        <v/>
      </c>
      <c r="G169" s="160" t="str">
        <f>IF(LEN('Input| Projects'!G169)&gt;0,'Input| Projects'!G169,"")</f>
        <v/>
      </c>
      <c r="H169" s="10"/>
      <c r="I169" s="194" cm="1">
        <f t="array" ref="I169">IF(LEN($F169)&gt;0,1+IFERROR(SUMPRODUCT(TRANSPOSE('Input| Projects'!$AO169:$AQ169),INDEX('Input| Escalations'!$F$27:$L$29,,MATCH(Q$9,'Input| Escalations'!$F$21:$L$21,0))),0),0)</f>
        <v>0</v>
      </c>
      <c r="J169" s="194" cm="1">
        <f t="array" ref="J169">IF(LEN($F169)&gt;0,1+IFERROR(SUMPRODUCT(TRANSPOSE('Input| Projects'!$AO169:$AQ169),INDEX('Input| Escalations'!$F$27:$L$29,,MATCH(R$9,'Input| Escalations'!$F$21:$L$21,0))),0),0)</f>
        <v>0</v>
      </c>
      <c r="K169" s="194" cm="1">
        <f t="array" ref="K169">IF(LEN($F169)&gt;0,1+IFERROR(SUMPRODUCT(TRANSPOSE('Input| Projects'!$AO169:$AQ169),INDEX('Input| Escalations'!$F$27:$L$29,,MATCH(S$9,'Input| Escalations'!$F$21:$L$21,0))),0),0)</f>
        <v>0</v>
      </c>
      <c r="L169" s="194" cm="1">
        <f t="array" ref="L169">IF(LEN($F169)&gt;0,1+IFERROR(SUMPRODUCT(TRANSPOSE('Input| Projects'!$AO169:$AQ169),INDEX('Input| Escalations'!$F$27:$L$29,,MATCH(T$9,'Input| Escalations'!$F$21:$L$21,0))),0),0)</f>
        <v>0</v>
      </c>
      <c r="M169" s="194" cm="1">
        <f t="array" ref="M169">IF(LEN($F169)&gt;0,1+IFERROR(SUMPRODUCT(TRANSPOSE('Input| Projects'!$AO169:$AQ169),INDEX('Input| Escalations'!$F$27:$L$29,,MATCH(U$9,'Input| Escalations'!$F$21:$L$21,0))),0),0)</f>
        <v>0</v>
      </c>
      <c r="N169" s="194" cm="1">
        <f t="array" ref="N169">IF(LEN($F169)&gt;0,1+IFERROR(SUMPRODUCT(TRANSPOSE('Input| Projects'!$AO169:$AQ169),INDEX('Input| Escalations'!$F$27:$L$29,,MATCH(V$9,'Input| Escalations'!$F$21:$L$21,0))),0),0)</f>
        <v>0</v>
      </c>
      <c r="O169" s="194" cm="1">
        <f t="array" ref="O169">IF(LEN($F169)&gt;0,1+IFERROR(SUMPRODUCT(TRANSPOSE('Input| Projects'!$AO169:$AQ169),INDEX('Input| Escalations'!$F$27:$L$29,,MATCH(W$9,'Input| Escalations'!$F$21:$L$21,0))),0),0)</f>
        <v>0</v>
      </c>
      <c r="P169" s="10"/>
      <c r="Q169" s="172">
        <f>IFERROR(IF(ISNUMBER(FIND("decision",'Input| Setup'!$F$6)),'Input| Projects'!Y169,'Input| Projects'!I169)*'Input| Escalations'!$I$17*I169,0)</f>
        <v>0</v>
      </c>
      <c r="R169" s="172">
        <f>IFERROR(IF(ISNUMBER(FIND("decision",'Input| Setup'!$F$6)),'Input| Projects'!Z169,'Input| Projects'!J169)*'Input| Escalations'!$I$17*J169,0)</f>
        <v>0</v>
      </c>
      <c r="S169" s="172">
        <f>IFERROR(IF(ISNUMBER(FIND("decision",'Input| Setup'!$F$6)),'Input| Projects'!AA169,'Input| Projects'!K169)*'Input| Escalations'!$I$17*K169,0)</f>
        <v>0</v>
      </c>
      <c r="T169" s="172">
        <f>IFERROR(IF(ISNUMBER(FIND("decision",'Input| Setup'!$F$6)),'Input| Projects'!AB169,'Input| Projects'!L169)*'Input| Escalations'!$I$17*L169,0)</f>
        <v>0</v>
      </c>
      <c r="U169" s="172">
        <f>IFERROR(IF(ISNUMBER(FIND("decision",'Input| Setup'!$F$6)),'Input| Projects'!AC169,'Input| Projects'!M169)*'Input| Escalations'!$I$17*M169,0)</f>
        <v>0</v>
      </c>
      <c r="V169" s="172">
        <f>IFERROR(IF(ISNUMBER(FIND("decision",'Input| Setup'!$F$6)),'Input| Projects'!AD169,'Input| Projects'!N169)*'Input| Escalations'!$I$17*N169,0)</f>
        <v>0</v>
      </c>
      <c r="W169" s="172">
        <f>IFERROR(IF(ISNUMBER(FIND("decision",'Input| Setup'!$F$6)),'Input| Projects'!AE169,'Input| Projects'!O169)*'Input| Escalations'!$I$17*O169,0)</f>
        <v>0</v>
      </c>
      <c r="X169" s="175"/>
      <c r="Y169" s="172">
        <f>IF(ISNUMBER(FIND("decision",'Input| Setup'!$F$6)),'Input| Projects'!AG169,'Input| Projects'!Q169)*I169*'Input| Escalations'!$I$17</f>
        <v>0</v>
      </c>
      <c r="Z169" s="172">
        <f>IF(ISNUMBER(FIND("decision",'Input| Setup'!$F$6)),'Input| Projects'!AH169,'Input| Projects'!R169)*J169*'Input| Escalations'!$I$17</f>
        <v>0</v>
      </c>
      <c r="AA169" s="172">
        <f>IF(ISNUMBER(FIND("decision",'Input| Setup'!$F$6)),'Input| Projects'!AI169,'Input| Projects'!S169)*K169*'Input| Escalations'!$I$17</f>
        <v>0</v>
      </c>
      <c r="AB169" s="172">
        <f>IF(ISNUMBER(FIND("decision",'Input| Setup'!$F$6)),'Input| Projects'!AJ169,'Input| Projects'!T169)*L169*'Input| Escalations'!$I$17</f>
        <v>0</v>
      </c>
      <c r="AC169" s="172">
        <f>IF(ISNUMBER(FIND("decision",'Input| Setup'!$F$6)),'Input| Projects'!AK169,'Input| Projects'!U169)*M169*'Input| Escalations'!$I$17</f>
        <v>0</v>
      </c>
      <c r="AD169" s="172">
        <f>IF(ISNUMBER(FIND("decision",'Input| Setup'!$F$6)),'Input| Projects'!AL169,'Input| Projects'!V169)*N169*'Input| Escalations'!$I$17</f>
        <v>0</v>
      </c>
      <c r="AE169" s="172">
        <f>IF(ISNUMBER(FIND("decision",'Input| Setup'!$F$6)),'Input| Projects'!AM169,'Input| Projects'!W169)*O169*'Input| Escalations'!$I$17</f>
        <v>0</v>
      </c>
      <c r="AF169" s="175"/>
      <c r="AG169" s="172" cm="1">
        <f t="array" ref="AG169">IFERROR(--('Input| Projects'!$AS169="Yes")*_xlfn.SWITCH('Input| Overheads'!$C$50,"Direct costs",'Calc| Overheads Allocation'!C$8*Q169,"Internal labour",'Calc| Overheads Allocation'!C$8*Q169*'Input| Projects'!$AO169,"DNSP defined",'Calc| Overheads Allocation'!C$78*'Input| Projects'!$AV169,0),0)</f>
        <v>0</v>
      </c>
      <c r="AH169" s="172" cm="1">
        <f t="array" ref="AH169">IFERROR(--('Input| Projects'!$AS169="Yes")*_xlfn.SWITCH('Input| Overheads'!$C$50,"Direct costs",'Calc| Overheads Allocation'!D$8*R169,"Internal labour",'Calc| Overheads Allocation'!D$8*R169*'Input| Projects'!$AO169,"DNSP defined",'Calc| Overheads Allocation'!D$78*'Input| Projects'!$AV169,0),0)</f>
        <v>0</v>
      </c>
      <c r="AI169" s="172" cm="1">
        <f t="array" ref="AI169">IFERROR(--('Input| Projects'!$AS169="Yes")*_xlfn.SWITCH('Input| Overheads'!$C$50,"Direct costs",'Calc| Overheads Allocation'!E$8*S169,"Internal labour",'Calc| Overheads Allocation'!E$8*S169*'Input| Projects'!$AO169,"DNSP defined",'Calc| Overheads Allocation'!E$78*'Input| Projects'!$AV169,0),0)</f>
        <v>0</v>
      </c>
      <c r="AJ169" s="172" cm="1">
        <f t="array" ref="AJ169">IFERROR(--('Input| Projects'!$AS169="Yes")*_xlfn.SWITCH('Input| Overheads'!$C$50,"Direct costs",'Calc| Overheads Allocation'!F$8*T169,"Internal labour",'Calc| Overheads Allocation'!F$8*T169*'Input| Projects'!$AO169,"DNSP defined",'Calc| Overheads Allocation'!F$78*'Input| Projects'!$AV169,0),0)</f>
        <v>0</v>
      </c>
      <c r="AK169" s="172" cm="1">
        <f t="array" ref="AK169">IFERROR(--('Input| Projects'!$AS169="Yes")*_xlfn.SWITCH('Input| Overheads'!$C$50,"Direct costs",'Calc| Overheads Allocation'!G$8*U169,"Internal labour",'Calc| Overheads Allocation'!G$8*U169*'Input| Projects'!$AO169,"DNSP defined",'Calc| Overheads Allocation'!G$78*'Input| Projects'!$AV169,0),0)</f>
        <v>0</v>
      </c>
      <c r="AL169" s="172" cm="1">
        <f t="array" ref="AL169">IFERROR(--('Input| Projects'!$AS169="Yes")*_xlfn.SWITCH('Input| Overheads'!$C$50,"Direct costs",'Calc| Overheads Allocation'!H$8*V169,"Internal labour",'Calc| Overheads Allocation'!H$8*V169*'Input| Projects'!$AO169,"DNSP defined",'Calc| Overheads Allocation'!H$78*'Input| Projects'!$AV169,0),0)</f>
        <v>0</v>
      </c>
      <c r="AM169" s="172" cm="1">
        <f t="array" ref="AM169">IFERROR(--('Input| Projects'!$AS169="Yes")*_xlfn.SWITCH('Input| Overheads'!$C$50,"Direct costs",'Calc| Overheads Allocation'!I$8*W169,"Internal labour",'Calc| Overheads Allocation'!I$8*W169*'Input| Projects'!$AO169,"DNSP defined",'Calc| Overheads Allocation'!I$78*'Input| Projects'!$AV169,0),0)</f>
        <v>0</v>
      </c>
      <c r="AN169" s="175"/>
      <c r="AO169" s="172" cm="1">
        <f t="array" ref="AO169">IFERROR(--('Input| Projects'!$AT169="Yes")*_xlfn.SWITCH('Input| Overheads'!$C$50,"Direct costs",'Calc| Overheads Allocation'!C$9*Q169,"Internal labour",'Calc| Overheads Allocation'!C$9*Q169*'Input| Projects'!$AO169,"DNSP defined",'Calc| Overheads Allocation'!C$79*'Input| Projects'!$AW169,0),0)</f>
        <v>0</v>
      </c>
      <c r="AP169" s="172" cm="1">
        <f t="array" ref="AP169">IFERROR(--('Input| Projects'!$AT169="Yes")*_xlfn.SWITCH('Input| Overheads'!$C$50,"Direct costs",'Calc| Overheads Allocation'!D$9*R169,"Internal labour",'Calc| Overheads Allocation'!D$9*R169*'Input| Projects'!$AO169,"DNSP defined",'Calc| Overheads Allocation'!D$79*'Input| Projects'!$AW169,0),0)</f>
        <v>0</v>
      </c>
      <c r="AQ169" s="172" cm="1">
        <f t="array" ref="AQ169">IFERROR(--('Input| Projects'!$AT169="Yes")*_xlfn.SWITCH('Input| Overheads'!$C$50,"Direct costs",'Calc| Overheads Allocation'!E$9*S169,"Internal labour",'Calc| Overheads Allocation'!E$9*S169*'Input| Projects'!$AO169,"DNSP defined",'Calc| Overheads Allocation'!E$79*'Input| Projects'!$AW169,0),0)</f>
        <v>0</v>
      </c>
      <c r="AR169" s="172" cm="1">
        <f t="array" ref="AR169">IFERROR(--('Input| Projects'!$AT169="Yes")*_xlfn.SWITCH('Input| Overheads'!$C$50,"Direct costs",'Calc| Overheads Allocation'!F$9*T169,"Internal labour",'Calc| Overheads Allocation'!F$9*T169*'Input| Projects'!$AO169,"DNSP defined",'Calc| Overheads Allocation'!F$79*'Input| Projects'!$AW169,0),0)</f>
        <v>0</v>
      </c>
      <c r="AS169" s="172" cm="1">
        <f t="array" ref="AS169">IFERROR(--('Input| Projects'!$AT169="Yes")*_xlfn.SWITCH('Input| Overheads'!$C$50,"Direct costs",'Calc| Overheads Allocation'!G$9*U169,"Internal labour",'Calc| Overheads Allocation'!G$9*U169*'Input| Projects'!$AO169,"DNSP defined",'Calc| Overheads Allocation'!G$79*'Input| Projects'!$AW169,0),0)</f>
        <v>0</v>
      </c>
      <c r="AT169" s="172" cm="1">
        <f t="array" ref="AT169">IFERROR(--('Input| Projects'!$AT169="Yes")*_xlfn.SWITCH('Input| Overheads'!$C$50,"Direct costs",'Calc| Overheads Allocation'!H$9*V169,"Internal labour",'Calc| Overheads Allocation'!H$9*V169*'Input| Projects'!$AO169,"DNSP defined",'Calc| Overheads Allocation'!H$79*'Input| Projects'!$AW169,0),0)</f>
        <v>0</v>
      </c>
      <c r="AU169" s="172" cm="1">
        <f t="array" ref="AU169">IFERROR(--('Input| Projects'!$AT169="Yes")*_xlfn.SWITCH('Input| Overheads'!$C$50,"Direct costs",'Calc| Overheads Allocation'!I$9*W169,"Internal labour",'Calc| Overheads Allocation'!I$9*W169*'Input| Projects'!$AO169,"DNSP defined",'Calc| Overheads Allocation'!I$79*'Input| Projects'!$AW169,0),0)</f>
        <v>0</v>
      </c>
      <c r="AV169" s="175"/>
      <c r="AW169" s="172">
        <f t="shared" si="68"/>
        <v>0</v>
      </c>
      <c r="AX169" s="172">
        <f t="shared" si="69"/>
        <v>0</v>
      </c>
      <c r="AY169" s="172">
        <f t="shared" si="70"/>
        <v>0</v>
      </c>
      <c r="AZ169" s="172">
        <f t="shared" si="71"/>
        <v>0</v>
      </c>
      <c r="BA169" s="172">
        <f t="shared" si="72"/>
        <v>0</v>
      </c>
      <c r="BB169" s="172">
        <f t="shared" si="73"/>
        <v>0</v>
      </c>
      <c r="BC169" s="172">
        <f t="shared" si="74"/>
        <v>0</v>
      </c>
      <c r="BD169" s="176"/>
      <c r="BE169" s="172">
        <f t="shared" si="75"/>
        <v>0</v>
      </c>
      <c r="BF169" s="172">
        <f t="shared" si="76"/>
        <v>0</v>
      </c>
      <c r="BG169" s="172">
        <f t="shared" si="77"/>
        <v>0</v>
      </c>
      <c r="BH169" s="172">
        <f t="shared" si="78"/>
        <v>0</v>
      </c>
      <c r="BI169" s="172">
        <f t="shared" si="79"/>
        <v>0</v>
      </c>
      <c r="BJ169" s="172">
        <f t="shared" si="80"/>
        <v>0</v>
      </c>
      <c r="BK169" s="172">
        <f t="shared" si="81"/>
        <v>0</v>
      </c>
      <c r="BL169" s="176"/>
      <c r="BM169" s="172">
        <f t="shared" si="60"/>
        <v>0</v>
      </c>
      <c r="BN169" s="172">
        <f t="shared" si="61"/>
        <v>0</v>
      </c>
      <c r="BO169" s="172">
        <f t="shared" si="62"/>
        <v>0</v>
      </c>
      <c r="BP169" s="172">
        <f t="shared" si="63"/>
        <v>0</v>
      </c>
      <c r="BQ169" s="172">
        <f t="shared" si="64"/>
        <v>0</v>
      </c>
      <c r="BR169" s="172">
        <f t="shared" si="65"/>
        <v>0</v>
      </c>
      <c r="BS169" s="172">
        <f t="shared" si="66"/>
        <v>0</v>
      </c>
      <c r="BT169" s="55"/>
      <c r="BU169" s="158">
        <f>SUMIF('Input| Projects'!$BA$8:$CX$8,RIGHT(BU$9,3),'Input| Projects'!$BA169:$CX169)</f>
        <v>0</v>
      </c>
      <c r="BV169" s="158">
        <f>SUMIF('Input| Projects'!$BA$8:$CX$8,RIGHT(BV$9,3),'Input| Projects'!$BA169:$CX169)</f>
        <v>0</v>
      </c>
      <c r="BW169" s="79" t="str">
        <f t="shared" si="67"/>
        <v/>
      </c>
    </row>
    <row r="170" spans="2:75" x14ac:dyDescent="0.2">
      <c r="B170" s="123">
        <f>IFERROR('Input| Projects'!B170,"")</f>
        <v>161</v>
      </c>
      <c r="C170" s="160" t="str">
        <f>IFERROR(IF('Input| Projects'!C170="","",'Input| Projects'!C170),"")</f>
        <v/>
      </c>
      <c r="D170" s="160" t="str">
        <f>IFERROR(IF('Input| Projects'!D170="","",'Input| Projects'!D170),"")</f>
        <v/>
      </c>
      <c r="E170" s="53"/>
      <c r="F170" s="160" t="str">
        <f>IF(LEN('Input| Projects'!F170)&gt;0,'Input| Projects'!F170,"")</f>
        <v/>
      </c>
      <c r="G170" s="160" t="str">
        <f>IF(LEN('Input| Projects'!G170)&gt;0,'Input| Projects'!G170,"")</f>
        <v/>
      </c>
      <c r="H170" s="10"/>
      <c r="I170" s="194" cm="1">
        <f t="array" ref="I170">IF(LEN($F170)&gt;0,1+IFERROR(SUMPRODUCT(TRANSPOSE('Input| Projects'!$AO170:$AQ170),INDEX('Input| Escalations'!$F$27:$L$29,,MATCH(Q$9,'Input| Escalations'!$F$21:$L$21,0))),0),0)</f>
        <v>0</v>
      </c>
      <c r="J170" s="194" cm="1">
        <f t="array" ref="J170">IF(LEN($F170)&gt;0,1+IFERROR(SUMPRODUCT(TRANSPOSE('Input| Projects'!$AO170:$AQ170),INDEX('Input| Escalations'!$F$27:$L$29,,MATCH(R$9,'Input| Escalations'!$F$21:$L$21,0))),0),0)</f>
        <v>0</v>
      </c>
      <c r="K170" s="194" cm="1">
        <f t="array" ref="K170">IF(LEN($F170)&gt;0,1+IFERROR(SUMPRODUCT(TRANSPOSE('Input| Projects'!$AO170:$AQ170),INDEX('Input| Escalations'!$F$27:$L$29,,MATCH(S$9,'Input| Escalations'!$F$21:$L$21,0))),0),0)</f>
        <v>0</v>
      </c>
      <c r="L170" s="194" cm="1">
        <f t="array" ref="L170">IF(LEN($F170)&gt;0,1+IFERROR(SUMPRODUCT(TRANSPOSE('Input| Projects'!$AO170:$AQ170),INDEX('Input| Escalations'!$F$27:$L$29,,MATCH(T$9,'Input| Escalations'!$F$21:$L$21,0))),0),0)</f>
        <v>0</v>
      </c>
      <c r="M170" s="194" cm="1">
        <f t="array" ref="M170">IF(LEN($F170)&gt;0,1+IFERROR(SUMPRODUCT(TRANSPOSE('Input| Projects'!$AO170:$AQ170),INDEX('Input| Escalations'!$F$27:$L$29,,MATCH(U$9,'Input| Escalations'!$F$21:$L$21,0))),0),0)</f>
        <v>0</v>
      </c>
      <c r="N170" s="194" cm="1">
        <f t="array" ref="N170">IF(LEN($F170)&gt;0,1+IFERROR(SUMPRODUCT(TRANSPOSE('Input| Projects'!$AO170:$AQ170),INDEX('Input| Escalations'!$F$27:$L$29,,MATCH(V$9,'Input| Escalations'!$F$21:$L$21,0))),0),0)</f>
        <v>0</v>
      </c>
      <c r="O170" s="194" cm="1">
        <f t="array" ref="O170">IF(LEN($F170)&gt;0,1+IFERROR(SUMPRODUCT(TRANSPOSE('Input| Projects'!$AO170:$AQ170),INDEX('Input| Escalations'!$F$27:$L$29,,MATCH(W$9,'Input| Escalations'!$F$21:$L$21,0))),0),0)</f>
        <v>0</v>
      </c>
      <c r="P170" s="10"/>
      <c r="Q170" s="172">
        <f>IFERROR(IF(ISNUMBER(FIND("decision",'Input| Setup'!$F$6)),'Input| Projects'!Y170,'Input| Projects'!I170)*'Input| Escalations'!$I$17*I170,0)</f>
        <v>0</v>
      </c>
      <c r="R170" s="172">
        <f>IFERROR(IF(ISNUMBER(FIND("decision",'Input| Setup'!$F$6)),'Input| Projects'!Z170,'Input| Projects'!J170)*'Input| Escalations'!$I$17*J170,0)</f>
        <v>0</v>
      </c>
      <c r="S170" s="172">
        <f>IFERROR(IF(ISNUMBER(FIND("decision",'Input| Setup'!$F$6)),'Input| Projects'!AA170,'Input| Projects'!K170)*'Input| Escalations'!$I$17*K170,0)</f>
        <v>0</v>
      </c>
      <c r="T170" s="172">
        <f>IFERROR(IF(ISNUMBER(FIND("decision",'Input| Setup'!$F$6)),'Input| Projects'!AB170,'Input| Projects'!L170)*'Input| Escalations'!$I$17*L170,0)</f>
        <v>0</v>
      </c>
      <c r="U170" s="172">
        <f>IFERROR(IF(ISNUMBER(FIND("decision",'Input| Setup'!$F$6)),'Input| Projects'!AC170,'Input| Projects'!M170)*'Input| Escalations'!$I$17*M170,0)</f>
        <v>0</v>
      </c>
      <c r="V170" s="172">
        <f>IFERROR(IF(ISNUMBER(FIND("decision",'Input| Setup'!$F$6)),'Input| Projects'!AD170,'Input| Projects'!N170)*'Input| Escalations'!$I$17*N170,0)</f>
        <v>0</v>
      </c>
      <c r="W170" s="172">
        <f>IFERROR(IF(ISNUMBER(FIND("decision",'Input| Setup'!$F$6)),'Input| Projects'!AE170,'Input| Projects'!O170)*'Input| Escalations'!$I$17*O170,0)</f>
        <v>0</v>
      </c>
      <c r="X170" s="175"/>
      <c r="Y170" s="172">
        <f>IF(ISNUMBER(FIND("decision",'Input| Setup'!$F$6)),'Input| Projects'!AG170,'Input| Projects'!Q170)*I170*'Input| Escalations'!$I$17</f>
        <v>0</v>
      </c>
      <c r="Z170" s="172">
        <f>IF(ISNUMBER(FIND("decision",'Input| Setup'!$F$6)),'Input| Projects'!AH170,'Input| Projects'!R170)*J170*'Input| Escalations'!$I$17</f>
        <v>0</v>
      </c>
      <c r="AA170" s="172">
        <f>IF(ISNUMBER(FIND("decision",'Input| Setup'!$F$6)),'Input| Projects'!AI170,'Input| Projects'!S170)*K170*'Input| Escalations'!$I$17</f>
        <v>0</v>
      </c>
      <c r="AB170" s="172">
        <f>IF(ISNUMBER(FIND("decision",'Input| Setup'!$F$6)),'Input| Projects'!AJ170,'Input| Projects'!T170)*L170*'Input| Escalations'!$I$17</f>
        <v>0</v>
      </c>
      <c r="AC170" s="172">
        <f>IF(ISNUMBER(FIND("decision",'Input| Setup'!$F$6)),'Input| Projects'!AK170,'Input| Projects'!U170)*M170*'Input| Escalations'!$I$17</f>
        <v>0</v>
      </c>
      <c r="AD170" s="172">
        <f>IF(ISNUMBER(FIND("decision",'Input| Setup'!$F$6)),'Input| Projects'!AL170,'Input| Projects'!V170)*N170*'Input| Escalations'!$I$17</f>
        <v>0</v>
      </c>
      <c r="AE170" s="172">
        <f>IF(ISNUMBER(FIND("decision",'Input| Setup'!$F$6)),'Input| Projects'!AM170,'Input| Projects'!W170)*O170*'Input| Escalations'!$I$17</f>
        <v>0</v>
      </c>
      <c r="AF170" s="175"/>
      <c r="AG170" s="172" cm="1">
        <f t="array" ref="AG170">IFERROR(--('Input| Projects'!$AS170="Yes")*_xlfn.SWITCH('Input| Overheads'!$C$50,"Direct costs",'Calc| Overheads Allocation'!C$8*Q170,"Internal labour",'Calc| Overheads Allocation'!C$8*Q170*'Input| Projects'!$AO170,"DNSP defined",'Calc| Overheads Allocation'!C$78*'Input| Projects'!$AV170,0),0)</f>
        <v>0</v>
      </c>
      <c r="AH170" s="172" cm="1">
        <f t="array" ref="AH170">IFERROR(--('Input| Projects'!$AS170="Yes")*_xlfn.SWITCH('Input| Overheads'!$C$50,"Direct costs",'Calc| Overheads Allocation'!D$8*R170,"Internal labour",'Calc| Overheads Allocation'!D$8*R170*'Input| Projects'!$AO170,"DNSP defined",'Calc| Overheads Allocation'!D$78*'Input| Projects'!$AV170,0),0)</f>
        <v>0</v>
      </c>
      <c r="AI170" s="172" cm="1">
        <f t="array" ref="AI170">IFERROR(--('Input| Projects'!$AS170="Yes")*_xlfn.SWITCH('Input| Overheads'!$C$50,"Direct costs",'Calc| Overheads Allocation'!E$8*S170,"Internal labour",'Calc| Overheads Allocation'!E$8*S170*'Input| Projects'!$AO170,"DNSP defined",'Calc| Overheads Allocation'!E$78*'Input| Projects'!$AV170,0),0)</f>
        <v>0</v>
      </c>
      <c r="AJ170" s="172" cm="1">
        <f t="array" ref="AJ170">IFERROR(--('Input| Projects'!$AS170="Yes")*_xlfn.SWITCH('Input| Overheads'!$C$50,"Direct costs",'Calc| Overheads Allocation'!F$8*T170,"Internal labour",'Calc| Overheads Allocation'!F$8*T170*'Input| Projects'!$AO170,"DNSP defined",'Calc| Overheads Allocation'!F$78*'Input| Projects'!$AV170,0),0)</f>
        <v>0</v>
      </c>
      <c r="AK170" s="172" cm="1">
        <f t="array" ref="AK170">IFERROR(--('Input| Projects'!$AS170="Yes")*_xlfn.SWITCH('Input| Overheads'!$C$50,"Direct costs",'Calc| Overheads Allocation'!G$8*U170,"Internal labour",'Calc| Overheads Allocation'!G$8*U170*'Input| Projects'!$AO170,"DNSP defined",'Calc| Overheads Allocation'!G$78*'Input| Projects'!$AV170,0),0)</f>
        <v>0</v>
      </c>
      <c r="AL170" s="172" cm="1">
        <f t="array" ref="AL170">IFERROR(--('Input| Projects'!$AS170="Yes")*_xlfn.SWITCH('Input| Overheads'!$C$50,"Direct costs",'Calc| Overheads Allocation'!H$8*V170,"Internal labour",'Calc| Overheads Allocation'!H$8*V170*'Input| Projects'!$AO170,"DNSP defined",'Calc| Overheads Allocation'!H$78*'Input| Projects'!$AV170,0),0)</f>
        <v>0</v>
      </c>
      <c r="AM170" s="172" cm="1">
        <f t="array" ref="AM170">IFERROR(--('Input| Projects'!$AS170="Yes")*_xlfn.SWITCH('Input| Overheads'!$C$50,"Direct costs",'Calc| Overheads Allocation'!I$8*W170,"Internal labour",'Calc| Overheads Allocation'!I$8*W170*'Input| Projects'!$AO170,"DNSP defined",'Calc| Overheads Allocation'!I$78*'Input| Projects'!$AV170,0),0)</f>
        <v>0</v>
      </c>
      <c r="AN170" s="175"/>
      <c r="AO170" s="172" cm="1">
        <f t="array" ref="AO170">IFERROR(--('Input| Projects'!$AT170="Yes")*_xlfn.SWITCH('Input| Overheads'!$C$50,"Direct costs",'Calc| Overheads Allocation'!C$9*Q170,"Internal labour",'Calc| Overheads Allocation'!C$9*Q170*'Input| Projects'!$AO170,"DNSP defined",'Calc| Overheads Allocation'!C$79*'Input| Projects'!$AW170,0),0)</f>
        <v>0</v>
      </c>
      <c r="AP170" s="172" cm="1">
        <f t="array" ref="AP170">IFERROR(--('Input| Projects'!$AT170="Yes")*_xlfn.SWITCH('Input| Overheads'!$C$50,"Direct costs",'Calc| Overheads Allocation'!D$9*R170,"Internal labour",'Calc| Overheads Allocation'!D$9*R170*'Input| Projects'!$AO170,"DNSP defined",'Calc| Overheads Allocation'!D$79*'Input| Projects'!$AW170,0),0)</f>
        <v>0</v>
      </c>
      <c r="AQ170" s="172" cm="1">
        <f t="array" ref="AQ170">IFERROR(--('Input| Projects'!$AT170="Yes")*_xlfn.SWITCH('Input| Overheads'!$C$50,"Direct costs",'Calc| Overheads Allocation'!E$9*S170,"Internal labour",'Calc| Overheads Allocation'!E$9*S170*'Input| Projects'!$AO170,"DNSP defined",'Calc| Overheads Allocation'!E$79*'Input| Projects'!$AW170,0),0)</f>
        <v>0</v>
      </c>
      <c r="AR170" s="172" cm="1">
        <f t="array" ref="AR170">IFERROR(--('Input| Projects'!$AT170="Yes")*_xlfn.SWITCH('Input| Overheads'!$C$50,"Direct costs",'Calc| Overheads Allocation'!F$9*T170,"Internal labour",'Calc| Overheads Allocation'!F$9*T170*'Input| Projects'!$AO170,"DNSP defined",'Calc| Overheads Allocation'!F$79*'Input| Projects'!$AW170,0),0)</f>
        <v>0</v>
      </c>
      <c r="AS170" s="172" cm="1">
        <f t="array" ref="AS170">IFERROR(--('Input| Projects'!$AT170="Yes")*_xlfn.SWITCH('Input| Overheads'!$C$50,"Direct costs",'Calc| Overheads Allocation'!G$9*U170,"Internal labour",'Calc| Overheads Allocation'!G$9*U170*'Input| Projects'!$AO170,"DNSP defined",'Calc| Overheads Allocation'!G$79*'Input| Projects'!$AW170,0),0)</f>
        <v>0</v>
      </c>
      <c r="AT170" s="172" cm="1">
        <f t="array" ref="AT170">IFERROR(--('Input| Projects'!$AT170="Yes")*_xlfn.SWITCH('Input| Overheads'!$C$50,"Direct costs",'Calc| Overheads Allocation'!H$9*V170,"Internal labour",'Calc| Overheads Allocation'!H$9*V170*'Input| Projects'!$AO170,"DNSP defined",'Calc| Overheads Allocation'!H$79*'Input| Projects'!$AW170,0),0)</f>
        <v>0</v>
      </c>
      <c r="AU170" s="172" cm="1">
        <f t="array" ref="AU170">IFERROR(--('Input| Projects'!$AT170="Yes")*_xlfn.SWITCH('Input| Overheads'!$C$50,"Direct costs",'Calc| Overheads Allocation'!I$9*W170,"Internal labour",'Calc| Overheads Allocation'!I$9*W170*'Input| Projects'!$AO170,"DNSP defined",'Calc| Overheads Allocation'!I$79*'Input| Projects'!$AW170,0),0)</f>
        <v>0</v>
      </c>
      <c r="AV170" s="175"/>
      <c r="AW170" s="172">
        <f t="shared" si="68"/>
        <v>0</v>
      </c>
      <c r="AX170" s="172">
        <f t="shared" si="69"/>
        <v>0</v>
      </c>
      <c r="AY170" s="172">
        <f t="shared" si="70"/>
        <v>0</v>
      </c>
      <c r="AZ170" s="172">
        <f t="shared" si="71"/>
        <v>0</v>
      </c>
      <c r="BA170" s="172">
        <f t="shared" si="72"/>
        <v>0</v>
      </c>
      <c r="BB170" s="172">
        <f t="shared" si="73"/>
        <v>0</v>
      </c>
      <c r="BC170" s="172">
        <f t="shared" si="74"/>
        <v>0</v>
      </c>
      <c r="BD170" s="176"/>
      <c r="BE170" s="172">
        <f t="shared" si="75"/>
        <v>0</v>
      </c>
      <c r="BF170" s="172">
        <f t="shared" si="76"/>
        <v>0</v>
      </c>
      <c r="BG170" s="172">
        <f t="shared" si="77"/>
        <v>0</v>
      </c>
      <c r="BH170" s="172">
        <f t="shared" si="78"/>
        <v>0</v>
      </c>
      <c r="BI170" s="172">
        <f t="shared" si="79"/>
        <v>0</v>
      </c>
      <c r="BJ170" s="172">
        <f t="shared" si="80"/>
        <v>0</v>
      </c>
      <c r="BK170" s="172">
        <f t="shared" si="81"/>
        <v>0</v>
      </c>
      <c r="BL170" s="176"/>
      <c r="BM170" s="172">
        <f t="shared" si="60"/>
        <v>0</v>
      </c>
      <c r="BN170" s="172">
        <f t="shared" si="61"/>
        <v>0</v>
      </c>
      <c r="BO170" s="172">
        <f t="shared" si="62"/>
        <v>0</v>
      </c>
      <c r="BP170" s="172">
        <f t="shared" si="63"/>
        <v>0</v>
      </c>
      <c r="BQ170" s="172">
        <f t="shared" si="64"/>
        <v>0</v>
      </c>
      <c r="BR170" s="172">
        <f t="shared" si="65"/>
        <v>0</v>
      </c>
      <c r="BS170" s="172">
        <f t="shared" si="66"/>
        <v>0</v>
      </c>
      <c r="BT170" s="55"/>
      <c r="BU170" s="158">
        <f>SUMIF('Input| Projects'!$BA$8:$CX$8,RIGHT(BU$9,3),'Input| Projects'!$BA170:$CX170)</f>
        <v>0</v>
      </c>
      <c r="BV170" s="158">
        <f>SUMIF('Input| Projects'!$BA$8:$CX$8,RIGHT(BV$9,3),'Input| Projects'!$BA170:$CX170)</f>
        <v>0</v>
      </c>
      <c r="BW170" s="79" t="str">
        <f t="shared" si="67"/>
        <v/>
      </c>
    </row>
    <row r="171" spans="2:75" x14ac:dyDescent="0.2">
      <c r="B171" s="123">
        <f>IFERROR('Input| Projects'!B171,"")</f>
        <v>162</v>
      </c>
      <c r="C171" s="160" t="str">
        <f>IFERROR(IF('Input| Projects'!C171="","",'Input| Projects'!C171),"")</f>
        <v/>
      </c>
      <c r="D171" s="160" t="str">
        <f>IFERROR(IF('Input| Projects'!D171="","",'Input| Projects'!D171),"")</f>
        <v/>
      </c>
      <c r="E171" s="53"/>
      <c r="F171" s="160" t="str">
        <f>IF(LEN('Input| Projects'!F171)&gt;0,'Input| Projects'!F171,"")</f>
        <v/>
      </c>
      <c r="G171" s="160" t="str">
        <f>IF(LEN('Input| Projects'!G171)&gt;0,'Input| Projects'!G171,"")</f>
        <v/>
      </c>
      <c r="H171" s="10"/>
      <c r="I171" s="194" cm="1">
        <f t="array" ref="I171">IF(LEN($F171)&gt;0,1+IFERROR(SUMPRODUCT(TRANSPOSE('Input| Projects'!$AO171:$AQ171),INDEX('Input| Escalations'!$F$27:$L$29,,MATCH(Q$9,'Input| Escalations'!$F$21:$L$21,0))),0),0)</f>
        <v>0</v>
      </c>
      <c r="J171" s="194" cm="1">
        <f t="array" ref="J171">IF(LEN($F171)&gt;0,1+IFERROR(SUMPRODUCT(TRANSPOSE('Input| Projects'!$AO171:$AQ171),INDEX('Input| Escalations'!$F$27:$L$29,,MATCH(R$9,'Input| Escalations'!$F$21:$L$21,0))),0),0)</f>
        <v>0</v>
      </c>
      <c r="K171" s="194" cm="1">
        <f t="array" ref="K171">IF(LEN($F171)&gt;0,1+IFERROR(SUMPRODUCT(TRANSPOSE('Input| Projects'!$AO171:$AQ171),INDEX('Input| Escalations'!$F$27:$L$29,,MATCH(S$9,'Input| Escalations'!$F$21:$L$21,0))),0),0)</f>
        <v>0</v>
      </c>
      <c r="L171" s="194" cm="1">
        <f t="array" ref="L171">IF(LEN($F171)&gt;0,1+IFERROR(SUMPRODUCT(TRANSPOSE('Input| Projects'!$AO171:$AQ171),INDEX('Input| Escalations'!$F$27:$L$29,,MATCH(T$9,'Input| Escalations'!$F$21:$L$21,0))),0),0)</f>
        <v>0</v>
      </c>
      <c r="M171" s="194" cm="1">
        <f t="array" ref="M171">IF(LEN($F171)&gt;0,1+IFERROR(SUMPRODUCT(TRANSPOSE('Input| Projects'!$AO171:$AQ171),INDEX('Input| Escalations'!$F$27:$L$29,,MATCH(U$9,'Input| Escalations'!$F$21:$L$21,0))),0),0)</f>
        <v>0</v>
      </c>
      <c r="N171" s="194" cm="1">
        <f t="array" ref="N171">IF(LEN($F171)&gt;0,1+IFERROR(SUMPRODUCT(TRANSPOSE('Input| Projects'!$AO171:$AQ171),INDEX('Input| Escalations'!$F$27:$L$29,,MATCH(V$9,'Input| Escalations'!$F$21:$L$21,0))),0),0)</f>
        <v>0</v>
      </c>
      <c r="O171" s="194" cm="1">
        <f t="array" ref="O171">IF(LEN($F171)&gt;0,1+IFERROR(SUMPRODUCT(TRANSPOSE('Input| Projects'!$AO171:$AQ171),INDEX('Input| Escalations'!$F$27:$L$29,,MATCH(W$9,'Input| Escalations'!$F$21:$L$21,0))),0),0)</f>
        <v>0</v>
      </c>
      <c r="P171" s="10"/>
      <c r="Q171" s="172">
        <f>IFERROR(IF(ISNUMBER(FIND("decision",'Input| Setup'!$F$6)),'Input| Projects'!Y171,'Input| Projects'!I171)*'Input| Escalations'!$I$17*I171,0)</f>
        <v>0</v>
      </c>
      <c r="R171" s="172">
        <f>IFERROR(IF(ISNUMBER(FIND("decision",'Input| Setup'!$F$6)),'Input| Projects'!Z171,'Input| Projects'!J171)*'Input| Escalations'!$I$17*J171,0)</f>
        <v>0</v>
      </c>
      <c r="S171" s="172">
        <f>IFERROR(IF(ISNUMBER(FIND("decision",'Input| Setup'!$F$6)),'Input| Projects'!AA171,'Input| Projects'!K171)*'Input| Escalations'!$I$17*K171,0)</f>
        <v>0</v>
      </c>
      <c r="T171" s="172">
        <f>IFERROR(IF(ISNUMBER(FIND("decision",'Input| Setup'!$F$6)),'Input| Projects'!AB171,'Input| Projects'!L171)*'Input| Escalations'!$I$17*L171,0)</f>
        <v>0</v>
      </c>
      <c r="U171" s="172">
        <f>IFERROR(IF(ISNUMBER(FIND("decision",'Input| Setup'!$F$6)),'Input| Projects'!AC171,'Input| Projects'!M171)*'Input| Escalations'!$I$17*M171,0)</f>
        <v>0</v>
      </c>
      <c r="V171" s="172">
        <f>IFERROR(IF(ISNUMBER(FIND("decision",'Input| Setup'!$F$6)),'Input| Projects'!AD171,'Input| Projects'!N171)*'Input| Escalations'!$I$17*N171,0)</f>
        <v>0</v>
      </c>
      <c r="W171" s="172">
        <f>IFERROR(IF(ISNUMBER(FIND("decision",'Input| Setup'!$F$6)),'Input| Projects'!AE171,'Input| Projects'!O171)*'Input| Escalations'!$I$17*O171,0)</f>
        <v>0</v>
      </c>
      <c r="X171" s="175"/>
      <c r="Y171" s="172">
        <f>IF(ISNUMBER(FIND("decision",'Input| Setup'!$F$6)),'Input| Projects'!AG171,'Input| Projects'!Q171)*I171*'Input| Escalations'!$I$17</f>
        <v>0</v>
      </c>
      <c r="Z171" s="172">
        <f>IF(ISNUMBER(FIND("decision",'Input| Setup'!$F$6)),'Input| Projects'!AH171,'Input| Projects'!R171)*J171*'Input| Escalations'!$I$17</f>
        <v>0</v>
      </c>
      <c r="AA171" s="172">
        <f>IF(ISNUMBER(FIND("decision",'Input| Setup'!$F$6)),'Input| Projects'!AI171,'Input| Projects'!S171)*K171*'Input| Escalations'!$I$17</f>
        <v>0</v>
      </c>
      <c r="AB171" s="172">
        <f>IF(ISNUMBER(FIND("decision",'Input| Setup'!$F$6)),'Input| Projects'!AJ171,'Input| Projects'!T171)*L171*'Input| Escalations'!$I$17</f>
        <v>0</v>
      </c>
      <c r="AC171" s="172">
        <f>IF(ISNUMBER(FIND("decision",'Input| Setup'!$F$6)),'Input| Projects'!AK171,'Input| Projects'!U171)*M171*'Input| Escalations'!$I$17</f>
        <v>0</v>
      </c>
      <c r="AD171" s="172">
        <f>IF(ISNUMBER(FIND("decision",'Input| Setup'!$F$6)),'Input| Projects'!AL171,'Input| Projects'!V171)*N171*'Input| Escalations'!$I$17</f>
        <v>0</v>
      </c>
      <c r="AE171" s="172">
        <f>IF(ISNUMBER(FIND("decision",'Input| Setup'!$F$6)),'Input| Projects'!AM171,'Input| Projects'!W171)*O171*'Input| Escalations'!$I$17</f>
        <v>0</v>
      </c>
      <c r="AF171" s="175"/>
      <c r="AG171" s="172" cm="1">
        <f t="array" ref="AG171">IFERROR(--('Input| Projects'!$AS171="Yes")*_xlfn.SWITCH('Input| Overheads'!$C$50,"Direct costs",'Calc| Overheads Allocation'!C$8*Q171,"Internal labour",'Calc| Overheads Allocation'!C$8*Q171*'Input| Projects'!$AO171,"DNSP defined",'Calc| Overheads Allocation'!C$78*'Input| Projects'!$AV171,0),0)</f>
        <v>0</v>
      </c>
      <c r="AH171" s="172" cm="1">
        <f t="array" ref="AH171">IFERROR(--('Input| Projects'!$AS171="Yes")*_xlfn.SWITCH('Input| Overheads'!$C$50,"Direct costs",'Calc| Overheads Allocation'!D$8*R171,"Internal labour",'Calc| Overheads Allocation'!D$8*R171*'Input| Projects'!$AO171,"DNSP defined",'Calc| Overheads Allocation'!D$78*'Input| Projects'!$AV171,0),0)</f>
        <v>0</v>
      </c>
      <c r="AI171" s="172" cm="1">
        <f t="array" ref="AI171">IFERROR(--('Input| Projects'!$AS171="Yes")*_xlfn.SWITCH('Input| Overheads'!$C$50,"Direct costs",'Calc| Overheads Allocation'!E$8*S171,"Internal labour",'Calc| Overheads Allocation'!E$8*S171*'Input| Projects'!$AO171,"DNSP defined",'Calc| Overheads Allocation'!E$78*'Input| Projects'!$AV171,0),0)</f>
        <v>0</v>
      </c>
      <c r="AJ171" s="172" cm="1">
        <f t="array" ref="AJ171">IFERROR(--('Input| Projects'!$AS171="Yes")*_xlfn.SWITCH('Input| Overheads'!$C$50,"Direct costs",'Calc| Overheads Allocation'!F$8*T171,"Internal labour",'Calc| Overheads Allocation'!F$8*T171*'Input| Projects'!$AO171,"DNSP defined",'Calc| Overheads Allocation'!F$78*'Input| Projects'!$AV171,0),0)</f>
        <v>0</v>
      </c>
      <c r="AK171" s="172" cm="1">
        <f t="array" ref="AK171">IFERROR(--('Input| Projects'!$AS171="Yes")*_xlfn.SWITCH('Input| Overheads'!$C$50,"Direct costs",'Calc| Overheads Allocation'!G$8*U171,"Internal labour",'Calc| Overheads Allocation'!G$8*U171*'Input| Projects'!$AO171,"DNSP defined",'Calc| Overheads Allocation'!G$78*'Input| Projects'!$AV171,0),0)</f>
        <v>0</v>
      </c>
      <c r="AL171" s="172" cm="1">
        <f t="array" ref="AL171">IFERROR(--('Input| Projects'!$AS171="Yes")*_xlfn.SWITCH('Input| Overheads'!$C$50,"Direct costs",'Calc| Overheads Allocation'!H$8*V171,"Internal labour",'Calc| Overheads Allocation'!H$8*V171*'Input| Projects'!$AO171,"DNSP defined",'Calc| Overheads Allocation'!H$78*'Input| Projects'!$AV171,0),0)</f>
        <v>0</v>
      </c>
      <c r="AM171" s="172" cm="1">
        <f t="array" ref="AM171">IFERROR(--('Input| Projects'!$AS171="Yes")*_xlfn.SWITCH('Input| Overheads'!$C$50,"Direct costs",'Calc| Overheads Allocation'!I$8*W171,"Internal labour",'Calc| Overheads Allocation'!I$8*W171*'Input| Projects'!$AO171,"DNSP defined",'Calc| Overheads Allocation'!I$78*'Input| Projects'!$AV171,0),0)</f>
        <v>0</v>
      </c>
      <c r="AN171" s="175"/>
      <c r="AO171" s="172" cm="1">
        <f t="array" ref="AO171">IFERROR(--('Input| Projects'!$AT171="Yes")*_xlfn.SWITCH('Input| Overheads'!$C$50,"Direct costs",'Calc| Overheads Allocation'!C$9*Q171,"Internal labour",'Calc| Overheads Allocation'!C$9*Q171*'Input| Projects'!$AO171,"DNSP defined",'Calc| Overheads Allocation'!C$79*'Input| Projects'!$AW171,0),0)</f>
        <v>0</v>
      </c>
      <c r="AP171" s="172" cm="1">
        <f t="array" ref="AP171">IFERROR(--('Input| Projects'!$AT171="Yes")*_xlfn.SWITCH('Input| Overheads'!$C$50,"Direct costs",'Calc| Overheads Allocation'!D$9*R171,"Internal labour",'Calc| Overheads Allocation'!D$9*R171*'Input| Projects'!$AO171,"DNSP defined",'Calc| Overheads Allocation'!D$79*'Input| Projects'!$AW171,0),0)</f>
        <v>0</v>
      </c>
      <c r="AQ171" s="172" cm="1">
        <f t="array" ref="AQ171">IFERROR(--('Input| Projects'!$AT171="Yes")*_xlfn.SWITCH('Input| Overheads'!$C$50,"Direct costs",'Calc| Overheads Allocation'!E$9*S171,"Internal labour",'Calc| Overheads Allocation'!E$9*S171*'Input| Projects'!$AO171,"DNSP defined",'Calc| Overheads Allocation'!E$79*'Input| Projects'!$AW171,0),0)</f>
        <v>0</v>
      </c>
      <c r="AR171" s="172" cm="1">
        <f t="array" ref="AR171">IFERROR(--('Input| Projects'!$AT171="Yes")*_xlfn.SWITCH('Input| Overheads'!$C$50,"Direct costs",'Calc| Overheads Allocation'!F$9*T171,"Internal labour",'Calc| Overheads Allocation'!F$9*T171*'Input| Projects'!$AO171,"DNSP defined",'Calc| Overheads Allocation'!F$79*'Input| Projects'!$AW171,0),0)</f>
        <v>0</v>
      </c>
      <c r="AS171" s="172" cm="1">
        <f t="array" ref="AS171">IFERROR(--('Input| Projects'!$AT171="Yes")*_xlfn.SWITCH('Input| Overheads'!$C$50,"Direct costs",'Calc| Overheads Allocation'!G$9*U171,"Internal labour",'Calc| Overheads Allocation'!G$9*U171*'Input| Projects'!$AO171,"DNSP defined",'Calc| Overheads Allocation'!G$79*'Input| Projects'!$AW171,0),0)</f>
        <v>0</v>
      </c>
      <c r="AT171" s="172" cm="1">
        <f t="array" ref="AT171">IFERROR(--('Input| Projects'!$AT171="Yes")*_xlfn.SWITCH('Input| Overheads'!$C$50,"Direct costs",'Calc| Overheads Allocation'!H$9*V171,"Internal labour",'Calc| Overheads Allocation'!H$9*V171*'Input| Projects'!$AO171,"DNSP defined",'Calc| Overheads Allocation'!H$79*'Input| Projects'!$AW171,0),0)</f>
        <v>0</v>
      </c>
      <c r="AU171" s="172" cm="1">
        <f t="array" ref="AU171">IFERROR(--('Input| Projects'!$AT171="Yes")*_xlfn.SWITCH('Input| Overheads'!$C$50,"Direct costs",'Calc| Overheads Allocation'!I$9*W171,"Internal labour",'Calc| Overheads Allocation'!I$9*W171*'Input| Projects'!$AO171,"DNSP defined",'Calc| Overheads Allocation'!I$79*'Input| Projects'!$AW171,0),0)</f>
        <v>0</v>
      </c>
      <c r="AV171" s="175"/>
      <c r="AW171" s="172">
        <f t="shared" si="68"/>
        <v>0</v>
      </c>
      <c r="AX171" s="172">
        <f t="shared" si="69"/>
        <v>0</v>
      </c>
      <c r="AY171" s="172">
        <f t="shared" si="70"/>
        <v>0</v>
      </c>
      <c r="AZ171" s="172">
        <f t="shared" si="71"/>
        <v>0</v>
      </c>
      <c r="BA171" s="172">
        <f t="shared" si="72"/>
        <v>0</v>
      </c>
      <c r="BB171" s="172">
        <f t="shared" si="73"/>
        <v>0</v>
      </c>
      <c r="BC171" s="172">
        <f t="shared" si="74"/>
        <v>0</v>
      </c>
      <c r="BD171" s="176"/>
      <c r="BE171" s="172">
        <f t="shared" si="75"/>
        <v>0</v>
      </c>
      <c r="BF171" s="172">
        <f t="shared" si="76"/>
        <v>0</v>
      </c>
      <c r="BG171" s="172">
        <f t="shared" si="77"/>
        <v>0</v>
      </c>
      <c r="BH171" s="172">
        <f t="shared" si="78"/>
        <v>0</v>
      </c>
      <c r="BI171" s="172">
        <f t="shared" si="79"/>
        <v>0</v>
      </c>
      <c r="BJ171" s="172">
        <f t="shared" si="80"/>
        <v>0</v>
      </c>
      <c r="BK171" s="172">
        <f t="shared" si="81"/>
        <v>0</v>
      </c>
      <c r="BL171" s="176"/>
      <c r="BM171" s="172">
        <f t="shared" si="60"/>
        <v>0</v>
      </c>
      <c r="BN171" s="172">
        <f t="shared" si="61"/>
        <v>0</v>
      </c>
      <c r="BO171" s="172">
        <f t="shared" si="62"/>
        <v>0</v>
      </c>
      <c r="BP171" s="172">
        <f t="shared" si="63"/>
        <v>0</v>
      </c>
      <c r="BQ171" s="172">
        <f t="shared" si="64"/>
        <v>0</v>
      </c>
      <c r="BR171" s="172">
        <f t="shared" si="65"/>
        <v>0</v>
      </c>
      <c r="BS171" s="172">
        <f t="shared" si="66"/>
        <v>0</v>
      </c>
      <c r="BT171" s="55"/>
      <c r="BU171" s="158">
        <f>SUMIF('Input| Projects'!$BA$8:$CX$8,RIGHT(BU$9,3),'Input| Projects'!$BA171:$CX171)</f>
        <v>0</v>
      </c>
      <c r="BV171" s="158">
        <f>SUMIF('Input| Projects'!$BA$8:$CX$8,RIGHT(BV$9,3),'Input| Projects'!$BA171:$CX171)</f>
        <v>0</v>
      </c>
      <c r="BW171" s="79" t="str">
        <f t="shared" si="67"/>
        <v/>
      </c>
    </row>
    <row r="172" spans="2:75" x14ac:dyDescent="0.2">
      <c r="B172" s="123">
        <f>IFERROR('Input| Projects'!B172,"")</f>
        <v>163</v>
      </c>
      <c r="C172" s="160" t="str">
        <f>IFERROR(IF('Input| Projects'!C172="","",'Input| Projects'!C172),"")</f>
        <v/>
      </c>
      <c r="D172" s="160" t="str">
        <f>IFERROR(IF('Input| Projects'!D172="","",'Input| Projects'!D172),"")</f>
        <v/>
      </c>
      <c r="E172" s="53"/>
      <c r="F172" s="160" t="str">
        <f>IF(LEN('Input| Projects'!F172)&gt;0,'Input| Projects'!F172,"")</f>
        <v/>
      </c>
      <c r="G172" s="160" t="str">
        <f>IF(LEN('Input| Projects'!G172)&gt;0,'Input| Projects'!G172,"")</f>
        <v/>
      </c>
      <c r="H172" s="10"/>
      <c r="I172" s="194" cm="1">
        <f t="array" ref="I172">IF(LEN($F172)&gt;0,1+IFERROR(SUMPRODUCT(TRANSPOSE('Input| Projects'!$AO172:$AQ172),INDEX('Input| Escalations'!$F$27:$L$29,,MATCH(Q$9,'Input| Escalations'!$F$21:$L$21,0))),0),0)</f>
        <v>0</v>
      </c>
      <c r="J172" s="194" cm="1">
        <f t="array" ref="J172">IF(LEN($F172)&gt;0,1+IFERROR(SUMPRODUCT(TRANSPOSE('Input| Projects'!$AO172:$AQ172),INDEX('Input| Escalations'!$F$27:$L$29,,MATCH(R$9,'Input| Escalations'!$F$21:$L$21,0))),0),0)</f>
        <v>0</v>
      </c>
      <c r="K172" s="194" cm="1">
        <f t="array" ref="K172">IF(LEN($F172)&gt;0,1+IFERROR(SUMPRODUCT(TRANSPOSE('Input| Projects'!$AO172:$AQ172),INDEX('Input| Escalations'!$F$27:$L$29,,MATCH(S$9,'Input| Escalations'!$F$21:$L$21,0))),0),0)</f>
        <v>0</v>
      </c>
      <c r="L172" s="194" cm="1">
        <f t="array" ref="L172">IF(LEN($F172)&gt;0,1+IFERROR(SUMPRODUCT(TRANSPOSE('Input| Projects'!$AO172:$AQ172),INDEX('Input| Escalations'!$F$27:$L$29,,MATCH(T$9,'Input| Escalations'!$F$21:$L$21,0))),0),0)</f>
        <v>0</v>
      </c>
      <c r="M172" s="194" cm="1">
        <f t="array" ref="M172">IF(LEN($F172)&gt;0,1+IFERROR(SUMPRODUCT(TRANSPOSE('Input| Projects'!$AO172:$AQ172),INDEX('Input| Escalations'!$F$27:$L$29,,MATCH(U$9,'Input| Escalations'!$F$21:$L$21,0))),0),0)</f>
        <v>0</v>
      </c>
      <c r="N172" s="194" cm="1">
        <f t="array" ref="N172">IF(LEN($F172)&gt;0,1+IFERROR(SUMPRODUCT(TRANSPOSE('Input| Projects'!$AO172:$AQ172),INDEX('Input| Escalations'!$F$27:$L$29,,MATCH(V$9,'Input| Escalations'!$F$21:$L$21,0))),0),0)</f>
        <v>0</v>
      </c>
      <c r="O172" s="194" cm="1">
        <f t="array" ref="O172">IF(LEN($F172)&gt;0,1+IFERROR(SUMPRODUCT(TRANSPOSE('Input| Projects'!$AO172:$AQ172),INDEX('Input| Escalations'!$F$27:$L$29,,MATCH(W$9,'Input| Escalations'!$F$21:$L$21,0))),0),0)</f>
        <v>0</v>
      </c>
      <c r="P172" s="10"/>
      <c r="Q172" s="172">
        <f>IFERROR(IF(ISNUMBER(FIND("decision",'Input| Setup'!$F$6)),'Input| Projects'!Y172,'Input| Projects'!I172)*'Input| Escalations'!$I$17*I172,0)</f>
        <v>0</v>
      </c>
      <c r="R172" s="172">
        <f>IFERROR(IF(ISNUMBER(FIND("decision",'Input| Setup'!$F$6)),'Input| Projects'!Z172,'Input| Projects'!J172)*'Input| Escalations'!$I$17*J172,0)</f>
        <v>0</v>
      </c>
      <c r="S172" s="172">
        <f>IFERROR(IF(ISNUMBER(FIND("decision",'Input| Setup'!$F$6)),'Input| Projects'!AA172,'Input| Projects'!K172)*'Input| Escalations'!$I$17*K172,0)</f>
        <v>0</v>
      </c>
      <c r="T172" s="172">
        <f>IFERROR(IF(ISNUMBER(FIND("decision",'Input| Setup'!$F$6)),'Input| Projects'!AB172,'Input| Projects'!L172)*'Input| Escalations'!$I$17*L172,0)</f>
        <v>0</v>
      </c>
      <c r="U172" s="172">
        <f>IFERROR(IF(ISNUMBER(FIND("decision",'Input| Setup'!$F$6)),'Input| Projects'!AC172,'Input| Projects'!M172)*'Input| Escalations'!$I$17*M172,0)</f>
        <v>0</v>
      </c>
      <c r="V172" s="172">
        <f>IFERROR(IF(ISNUMBER(FIND("decision",'Input| Setup'!$F$6)),'Input| Projects'!AD172,'Input| Projects'!N172)*'Input| Escalations'!$I$17*N172,0)</f>
        <v>0</v>
      </c>
      <c r="W172" s="172">
        <f>IFERROR(IF(ISNUMBER(FIND("decision",'Input| Setup'!$F$6)),'Input| Projects'!AE172,'Input| Projects'!O172)*'Input| Escalations'!$I$17*O172,0)</f>
        <v>0</v>
      </c>
      <c r="X172" s="175"/>
      <c r="Y172" s="172">
        <f>IF(ISNUMBER(FIND("decision",'Input| Setup'!$F$6)),'Input| Projects'!AG172,'Input| Projects'!Q172)*I172*'Input| Escalations'!$I$17</f>
        <v>0</v>
      </c>
      <c r="Z172" s="172">
        <f>IF(ISNUMBER(FIND("decision",'Input| Setup'!$F$6)),'Input| Projects'!AH172,'Input| Projects'!R172)*J172*'Input| Escalations'!$I$17</f>
        <v>0</v>
      </c>
      <c r="AA172" s="172">
        <f>IF(ISNUMBER(FIND("decision",'Input| Setup'!$F$6)),'Input| Projects'!AI172,'Input| Projects'!S172)*K172*'Input| Escalations'!$I$17</f>
        <v>0</v>
      </c>
      <c r="AB172" s="172">
        <f>IF(ISNUMBER(FIND("decision",'Input| Setup'!$F$6)),'Input| Projects'!AJ172,'Input| Projects'!T172)*L172*'Input| Escalations'!$I$17</f>
        <v>0</v>
      </c>
      <c r="AC172" s="172">
        <f>IF(ISNUMBER(FIND("decision",'Input| Setup'!$F$6)),'Input| Projects'!AK172,'Input| Projects'!U172)*M172*'Input| Escalations'!$I$17</f>
        <v>0</v>
      </c>
      <c r="AD172" s="172">
        <f>IF(ISNUMBER(FIND("decision",'Input| Setup'!$F$6)),'Input| Projects'!AL172,'Input| Projects'!V172)*N172*'Input| Escalations'!$I$17</f>
        <v>0</v>
      </c>
      <c r="AE172" s="172">
        <f>IF(ISNUMBER(FIND("decision",'Input| Setup'!$F$6)),'Input| Projects'!AM172,'Input| Projects'!W172)*O172*'Input| Escalations'!$I$17</f>
        <v>0</v>
      </c>
      <c r="AF172" s="175"/>
      <c r="AG172" s="172" cm="1">
        <f t="array" ref="AG172">IFERROR(--('Input| Projects'!$AS172="Yes")*_xlfn.SWITCH('Input| Overheads'!$C$50,"Direct costs",'Calc| Overheads Allocation'!C$8*Q172,"Internal labour",'Calc| Overheads Allocation'!C$8*Q172*'Input| Projects'!$AO172,"DNSP defined",'Calc| Overheads Allocation'!C$78*'Input| Projects'!$AV172,0),0)</f>
        <v>0</v>
      </c>
      <c r="AH172" s="172" cm="1">
        <f t="array" ref="AH172">IFERROR(--('Input| Projects'!$AS172="Yes")*_xlfn.SWITCH('Input| Overheads'!$C$50,"Direct costs",'Calc| Overheads Allocation'!D$8*R172,"Internal labour",'Calc| Overheads Allocation'!D$8*R172*'Input| Projects'!$AO172,"DNSP defined",'Calc| Overheads Allocation'!D$78*'Input| Projects'!$AV172,0),0)</f>
        <v>0</v>
      </c>
      <c r="AI172" s="172" cm="1">
        <f t="array" ref="AI172">IFERROR(--('Input| Projects'!$AS172="Yes")*_xlfn.SWITCH('Input| Overheads'!$C$50,"Direct costs",'Calc| Overheads Allocation'!E$8*S172,"Internal labour",'Calc| Overheads Allocation'!E$8*S172*'Input| Projects'!$AO172,"DNSP defined",'Calc| Overheads Allocation'!E$78*'Input| Projects'!$AV172,0),0)</f>
        <v>0</v>
      </c>
      <c r="AJ172" s="172" cm="1">
        <f t="array" ref="AJ172">IFERROR(--('Input| Projects'!$AS172="Yes")*_xlfn.SWITCH('Input| Overheads'!$C$50,"Direct costs",'Calc| Overheads Allocation'!F$8*T172,"Internal labour",'Calc| Overheads Allocation'!F$8*T172*'Input| Projects'!$AO172,"DNSP defined",'Calc| Overheads Allocation'!F$78*'Input| Projects'!$AV172,0),0)</f>
        <v>0</v>
      </c>
      <c r="AK172" s="172" cm="1">
        <f t="array" ref="AK172">IFERROR(--('Input| Projects'!$AS172="Yes")*_xlfn.SWITCH('Input| Overheads'!$C$50,"Direct costs",'Calc| Overheads Allocation'!G$8*U172,"Internal labour",'Calc| Overheads Allocation'!G$8*U172*'Input| Projects'!$AO172,"DNSP defined",'Calc| Overheads Allocation'!G$78*'Input| Projects'!$AV172,0),0)</f>
        <v>0</v>
      </c>
      <c r="AL172" s="172" cm="1">
        <f t="array" ref="AL172">IFERROR(--('Input| Projects'!$AS172="Yes")*_xlfn.SWITCH('Input| Overheads'!$C$50,"Direct costs",'Calc| Overheads Allocation'!H$8*V172,"Internal labour",'Calc| Overheads Allocation'!H$8*V172*'Input| Projects'!$AO172,"DNSP defined",'Calc| Overheads Allocation'!H$78*'Input| Projects'!$AV172,0),0)</f>
        <v>0</v>
      </c>
      <c r="AM172" s="172" cm="1">
        <f t="array" ref="AM172">IFERROR(--('Input| Projects'!$AS172="Yes")*_xlfn.SWITCH('Input| Overheads'!$C$50,"Direct costs",'Calc| Overheads Allocation'!I$8*W172,"Internal labour",'Calc| Overheads Allocation'!I$8*W172*'Input| Projects'!$AO172,"DNSP defined",'Calc| Overheads Allocation'!I$78*'Input| Projects'!$AV172,0),0)</f>
        <v>0</v>
      </c>
      <c r="AN172" s="175"/>
      <c r="AO172" s="172" cm="1">
        <f t="array" ref="AO172">IFERROR(--('Input| Projects'!$AT172="Yes")*_xlfn.SWITCH('Input| Overheads'!$C$50,"Direct costs",'Calc| Overheads Allocation'!C$9*Q172,"Internal labour",'Calc| Overheads Allocation'!C$9*Q172*'Input| Projects'!$AO172,"DNSP defined",'Calc| Overheads Allocation'!C$79*'Input| Projects'!$AW172,0),0)</f>
        <v>0</v>
      </c>
      <c r="AP172" s="172" cm="1">
        <f t="array" ref="AP172">IFERROR(--('Input| Projects'!$AT172="Yes")*_xlfn.SWITCH('Input| Overheads'!$C$50,"Direct costs",'Calc| Overheads Allocation'!D$9*R172,"Internal labour",'Calc| Overheads Allocation'!D$9*R172*'Input| Projects'!$AO172,"DNSP defined",'Calc| Overheads Allocation'!D$79*'Input| Projects'!$AW172,0),0)</f>
        <v>0</v>
      </c>
      <c r="AQ172" s="172" cm="1">
        <f t="array" ref="AQ172">IFERROR(--('Input| Projects'!$AT172="Yes")*_xlfn.SWITCH('Input| Overheads'!$C$50,"Direct costs",'Calc| Overheads Allocation'!E$9*S172,"Internal labour",'Calc| Overheads Allocation'!E$9*S172*'Input| Projects'!$AO172,"DNSP defined",'Calc| Overheads Allocation'!E$79*'Input| Projects'!$AW172,0),0)</f>
        <v>0</v>
      </c>
      <c r="AR172" s="172" cm="1">
        <f t="array" ref="AR172">IFERROR(--('Input| Projects'!$AT172="Yes")*_xlfn.SWITCH('Input| Overheads'!$C$50,"Direct costs",'Calc| Overheads Allocation'!F$9*T172,"Internal labour",'Calc| Overheads Allocation'!F$9*T172*'Input| Projects'!$AO172,"DNSP defined",'Calc| Overheads Allocation'!F$79*'Input| Projects'!$AW172,0),0)</f>
        <v>0</v>
      </c>
      <c r="AS172" s="172" cm="1">
        <f t="array" ref="AS172">IFERROR(--('Input| Projects'!$AT172="Yes")*_xlfn.SWITCH('Input| Overheads'!$C$50,"Direct costs",'Calc| Overheads Allocation'!G$9*U172,"Internal labour",'Calc| Overheads Allocation'!G$9*U172*'Input| Projects'!$AO172,"DNSP defined",'Calc| Overheads Allocation'!G$79*'Input| Projects'!$AW172,0),0)</f>
        <v>0</v>
      </c>
      <c r="AT172" s="172" cm="1">
        <f t="array" ref="AT172">IFERROR(--('Input| Projects'!$AT172="Yes")*_xlfn.SWITCH('Input| Overheads'!$C$50,"Direct costs",'Calc| Overheads Allocation'!H$9*V172,"Internal labour",'Calc| Overheads Allocation'!H$9*V172*'Input| Projects'!$AO172,"DNSP defined",'Calc| Overheads Allocation'!H$79*'Input| Projects'!$AW172,0),0)</f>
        <v>0</v>
      </c>
      <c r="AU172" s="172" cm="1">
        <f t="array" ref="AU172">IFERROR(--('Input| Projects'!$AT172="Yes")*_xlfn.SWITCH('Input| Overheads'!$C$50,"Direct costs",'Calc| Overheads Allocation'!I$9*W172,"Internal labour",'Calc| Overheads Allocation'!I$9*W172*'Input| Projects'!$AO172,"DNSP defined",'Calc| Overheads Allocation'!I$79*'Input| Projects'!$AW172,0),0)</f>
        <v>0</v>
      </c>
      <c r="AV172" s="175"/>
      <c r="AW172" s="172">
        <f t="shared" si="68"/>
        <v>0</v>
      </c>
      <c r="AX172" s="172">
        <f t="shared" si="69"/>
        <v>0</v>
      </c>
      <c r="AY172" s="172">
        <f t="shared" si="70"/>
        <v>0</v>
      </c>
      <c r="AZ172" s="172">
        <f t="shared" si="71"/>
        <v>0</v>
      </c>
      <c r="BA172" s="172">
        <f t="shared" si="72"/>
        <v>0</v>
      </c>
      <c r="BB172" s="172">
        <f t="shared" si="73"/>
        <v>0</v>
      </c>
      <c r="BC172" s="172">
        <f t="shared" si="74"/>
        <v>0</v>
      </c>
      <c r="BD172" s="176"/>
      <c r="BE172" s="172">
        <f t="shared" si="75"/>
        <v>0</v>
      </c>
      <c r="BF172" s="172">
        <f t="shared" si="76"/>
        <v>0</v>
      </c>
      <c r="BG172" s="172">
        <f t="shared" si="77"/>
        <v>0</v>
      </c>
      <c r="BH172" s="172">
        <f t="shared" si="78"/>
        <v>0</v>
      </c>
      <c r="BI172" s="172">
        <f t="shared" si="79"/>
        <v>0</v>
      </c>
      <c r="BJ172" s="172">
        <f t="shared" si="80"/>
        <v>0</v>
      </c>
      <c r="BK172" s="172">
        <f t="shared" si="81"/>
        <v>0</v>
      </c>
      <c r="BL172" s="176"/>
      <c r="BM172" s="172">
        <f t="shared" si="60"/>
        <v>0</v>
      </c>
      <c r="BN172" s="172">
        <f t="shared" si="61"/>
        <v>0</v>
      </c>
      <c r="BO172" s="172">
        <f t="shared" si="62"/>
        <v>0</v>
      </c>
      <c r="BP172" s="172">
        <f t="shared" si="63"/>
        <v>0</v>
      </c>
      <c r="BQ172" s="172">
        <f t="shared" si="64"/>
        <v>0</v>
      </c>
      <c r="BR172" s="172">
        <f t="shared" si="65"/>
        <v>0</v>
      </c>
      <c r="BS172" s="172">
        <f t="shared" si="66"/>
        <v>0</v>
      </c>
      <c r="BT172" s="55"/>
      <c r="BU172" s="158">
        <f>SUMIF('Input| Projects'!$BA$8:$CX$8,RIGHT(BU$9,3),'Input| Projects'!$BA172:$CX172)</f>
        <v>0</v>
      </c>
      <c r="BV172" s="158">
        <f>SUMIF('Input| Projects'!$BA$8:$CX$8,RIGHT(BV$9,3),'Input| Projects'!$BA172:$CX172)</f>
        <v>0</v>
      </c>
      <c r="BW172" s="79" t="str">
        <f t="shared" si="67"/>
        <v/>
      </c>
    </row>
    <row r="173" spans="2:75" x14ac:dyDescent="0.2">
      <c r="B173" s="123">
        <f>IFERROR('Input| Projects'!B173,"")</f>
        <v>164</v>
      </c>
      <c r="C173" s="160" t="str">
        <f>IFERROR(IF('Input| Projects'!C173="","",'Input| Projects'!C173),"")</f>
        <v/>
      </c>
      <c r="D173" s="160" t="str">
        <f>IFERROR(IF('Input| Projects'!D173="","",'Input| Projects'!D173),"")</f>
        <v/>
      </c>
      <c r="E173" s="53"/>
      <c r="F173" s="160" t="str">
        <f>IF(LEN('Input| Projects'!F173)&gt;0,'Input| Projects'!F173,"")</f>
        <v/>
      </c>
      <c r="G173" s="160" t="str">
        <f>IF(LEN('Input| Projects'!G173)&gt;0,'Input| Projects'!G173,"")</f>
        <v/>
      </c>
      <c r="H173" s="10"/>
      <c r="I173" s="194" cm="1">
        <f t="array" ref="I173">IF(LEN($F173)&gt;0,1+IFERROR(SUMPRODUCT(TRANSPOSE('Input| Projects'!$AO173:$AQ173),INDEX('Input| Escalations'!$F$27:$L$29,,MATCH(Q$9,'Input| Escalations'!$F$21:$L$21,0))),0),0)</f>
        <v>0</v>
      </c>
      <c r="J173" s="194" cm="1">
        <f t="array" ref="J173">IF(LEN($F173)&gt;0,1+IFERROR(SUMPRODUCT(TRANSPOSE('Input| Projects'!$AO173:$AQ173),INDEX('Input| Escalations'!$F$27:$L$29,,MATCH(R$9,'Input| Escalations'!$F$21:$L$21,0))),0),0)</f>
        <v>0</v>
      </c>
      <c r="K173" s="194" cm="1">
        <f t="array" ref="K173">IF(LEN($F173)&gt;0,1+IFERROR(SUMPRODUCT(TRANSPOSE('Input| Projects'!$AO173:$AQ173),INDEX('Input| Escalations'!$F$27:$L$29,,MATCH(S$9,'Input| Escalations'!$F$21:$L$21,0))),0),0)</f>
        <v>0</v>
      </c>
      <c r="L173" s="194" cm="1">
        <f t="array" ref="L173">IF(LEN($F173)&gt;0,1+IFERROR(SUMPRODUCT(TRANSPOSE('Input| Projects'!$AO173:$AQ173),INDEX('Input| Escalations'!$F$27:$L$29,,MATCH(T$9,'Input| Escalations'!$F$21:$L$21,0))),0),0)</f>
        <v>0</v>
      </c>
      <c r="M173" s="194" cm="1">
        <f t="array" ref="M173">IF(LEN($F173)&gt;0,1+IFERROR(SUMPRODUCT(TRANSPOSE('Input| Projects'!$AO173:$AQ173),INDEX('Input| Escalations'!$F$27:$L$29,,MATCH(U$9,'Input| Escalations'!$F$21:$L$21,0))),0),0)</f>
        <v>0</v>
      </c>
      <c r="N173" s="194" cm="1">
        <f t="array" ref="N173">IF(LEN($F173)&gt;0,1+IFERROR(SUMPRODUCT(TRANSPOSE('Input| Projects'!$AO173:$AQ173),INDEX('Input| Escalations'!$F$27:$L$29,,MATCH(V$9,'Input| Escalations'!$F$21:$L$21,0))),0),0)</f>
        <v>0</v>
      </c>
      <c r="O173" s="194" cm="1">
        <f t="array" ref="O173">IF(LEN($F173)&gt;0,1+IFERROR(SUMPRODUCT(TRANSPOSE('Input| Projects'!$AO173:$AQ173),INDEX('Input| Escalations'!$F$27:$L$29,,MATCH(W$9,'Input| Escalations'!$F$21:$L$21,0))),0),0)</f>
        <v>0</v>
      </c>
      <c r="P173" s="10"/>
      <c r="Q173" s="172">
        <f>IFERROR(IF(ISNUMBER(FIND("decision",'Input| Setup'!$F$6)),'Input| Projects'!Y173,'Input| Projects'!I173)*'Input| Escalations'!$I$17*I173,0)</f>
        <v>0</v>
      </c>
      <c r="R173" s="172">
        <f>IFERROR(IF(ISNUMBER(FIND("decision",'Input| Setup'!$F$6)),'Input| Projects'!Z173,'Input| Projects'!J173)*'Input| Escalations'!$I$17*J173,0)</f>
        <v>0</v>
      </c>
      <c r="S173" s="172">
        <f>IFERROR(IF(ISNUMBER(FIND("decision",'Input| Setup'!$F$6)),'Input| Projects'!AA173,'Input| Projects'!K173)*'Input| Escalations'!$I$17*K173,0)</f>
        <v>0</v>
      </c>
      <c r="T173" s="172">
        <f>IFERROR(IF(ISNUMBER(FIND("decision",'Input| Setup'!$F$6)),'Input| Projects'!AB173,'Input| Projects'!L173)*'Input| Escalations'!$I$17*L173,0)</f>
        <v>0</v>
      </c>
      <c r="U173" s="172">
        <f>IFERROR(IF(ISNUMBER(FIND("decision",'Input| Setup'!$F$6)),'Input| Projects'!AC173,'Input| Projects'!M173)*'Input| Escalations'!$I$17*M173,0)</f>
        <v>0</v>
      </c>
      <c r="V173" s="172">
        <f>IFERROR(IF(ISNUMBER(FIND("decision",'Input| Setup'!$F$6)),'Input| Projects'!AD173,'Input| Projects'!N173)*'Input| Escalations'!$I$17*N173,0)</f>
        <v>0</v>
      </c>
      <c r="W173" s="172">
        <f>IFERROR(IF(ISNUMBER(FIND("decision",'Input| Setup'!$F$6)),'Input| Projects'!AE173,'Input| Projects'!O173)*'Input| Escalations'!$I$17*O173,0)</f>
        <v>0</v>
      </c>
      <c r="X173" s="175"/>
      <c r="Y173" s="172">
        <f>IF(ISNUMBER(FIND("decision",'Input| Setup'!$F$6)),'Input| Projects'!AG173,'Input| Projects'!Q173)*I173*'Input| Escalations'!$I$17</f>
        <v>0</v>
      </c>
      <c r="Z173" s="172">
        <f>IF(ISNUMBER(FIND("decision",'Input| Setup'!$F$6)),'Input| Projects'!AH173,'Input| Projects'!R173)*J173*'Input| Escalations'!$I$17</f>
        <v>0</v>
      </c>
      <c r="AA173" s="172">
        <f>IF(ISNUMBER(FIND("decision",'Input| Setup'!$F$6)),'Input| Projects'!AI173,'Input| Projects'!S173)*K173*'Input| Escalations'!$I$17</f>
        <v>0</v>
      </c>
      <c r="AB173" s="172">
        <f>IF(ISNUMBER(FIND("decision",'Input| Setup'!$F$6)),'Input| Projects'!AJ173,'Input| Projects'!T173)*L173*'Input| Escalations'!$I$17</f>
        <v>0</v>
      </c>
      <c r="AC173" s="172">
        <f>IF(ISNUMBER(FIND("decision",'Input| Setup'!$F$6)),'Input| Projects'!AK173,'Input| Projects'!U173)*M173*'Input| Escalations'!$I$17</f>
        <v>0</v>
      </c>
      <c r="AD173" s="172">
        <f>IF(ISNUMBER(FIND("decision",'Input| Setup'!$F$6)),'Input| Projects'!AL173,'Input| Projects'!V173)*N173*'Input| Escalations'!$I$17</f>
        <v>0</v>
      </c>
      <c r="AE173" s="172">
        <f>IF(ISNUMBER(FIND("decision",'Input| Setup'!$F$6)),'Input| Projects'!AM173,'Input| Projects'!W173)*O173*'Input| Escalations'!$I$17</f>
        <v>0</v>
      </c>
      <c r="AF173" s="175"/>
      <c r="AG173" s="172" cm="1">
        <f t="array" ref="AG173">IFERROR(--('Input| Projects'!$AS173="Yes")*_xlfn.SWITCH('Input| Overheads'!$C$50,"Direct costs",'Calc| Overheads Allocation'!C$8*Q173,"Internal labour",'Calc| Overheads Allocation'!C$8*Q173*'Input| Projects'!$AO173,"DNSP defined",'Calc| Overheads Allocation'!C$78*'Input| Projects'!$AV173,0),0)</f>
        <v>0</v>
      </c>
      <c r="AH173" s="172" cm="1">
        <f t="array" ref="AH173">IFERROR(--('Input| Projects'!$AS173="Yes")*_xlfn.SWITCH('Input| Overheads'!$C$50,"Direct costs",'Calc| Overheads Allocation'!D$8*R173,"Internal labour",'Calc| Overheads Allocation'!D$8*R173*'Input| Projects'!$AO173,"DNSP defined",'Calc| Overheads Allocation'!D$78*'Input| Projects'!$AV173,0),0)</f>
        <v>0</v>
      </c>
      <c r="AI173" s="172" cm="1">
        <f t="array" ref="AI173">IFERROR(--('Input| Projects'!$AS173="Yes")*_xlfn.SWITCH('Input| Overheads'!$C$50,"Direct costs",'Calc| Overheads Allocation'!E$8*S173,"Internal labour",'Calc| Overheads Allocation'!E$8*S173*'Input| Projects'!$AO173,"DNSP defined",'Calc| Overheads Allocation'!E$78*'Input| Projects'!$AV173,0),0)</f>
        <v>0</v>
      </c>
      <c r="AJ173" s="172" cm="1">
        <f t="array" ref="AJ173">IFERROR(--('Input| Projects'!$AS173="Yes")*_xlfn.SWITCH('Input| Overheads'!$C$50,"Direct costs",'Calc| Overheads Allocation'!F$8*T173,"Internal labour",'Calc| Overheads Allocation'!F$8*T173*'Input| Projects'!$AO173,"DNSP defined",'Calc| Overheads Allocation'!F$78*'Input| Projects'!$AV173,0),0)</f>
        <v>0</v>
      </c>
      <c r="AK173" s="172" cm="1">
        <f t="array" ref="AK173">IFERROR(--('Input| Projects'!$AS173="Yes")*_xlfn.SWITCH('Input| Overheads'!$C$50,"Direct costs",'Calc| Overheads Allocation'!G$8*U173,"Internal labour",'Calc| Overheads Allocation'!G$8*U173*'Input| Projects'!$AO173,"DNSP defined",'Calc| Overheads Allocation'!G$78*'Input| Projects'!$AV173,0),0)</f>
        <v>0</v>
      </c>
      <c r="AL173" s="172" cm="1">
        <f t="array" ref="AL173">IFERROR(--('Input| Projects'!$AS173="Yes")*_xlfn.SWITCH('Input| Overheads'!$C$50,"Direct costs",'Calc| Overheads Allocation'!H$8*V173,"Internal labour",'Calc| Overheads Allocation'!H$8*V173*'Input| Projects'!$AO173,"DNSP defined",'Calc| Overheads Allocation'!H$78*'Input| Projects'!$AV173,0),0)</f>
        <v>0</v>
      </c>
      <c r="AM173" s="172" cm="1">
        <f t="array" ref="AM173">IFERROR(--('Input| Projects'!$AS173="Yes")*_xlfn.SWITCH('Input| Overheads'!$C$50,"Direct costs",'Calc| Overheads Allocation'!I$8*W173,"Internal labour",'Calc| Overheads Allocation'!I$8*W173*'Input| Projects'!$AO173,"DNSP defined",'Calc| Overheads Allocation'!I$78*'Input| Projects'!$AV173,0),0)</f>
        <v>0</v>
      </c>
      <c r="AN173" s="175"/>
      <c r="AO173" s="172" cm="1">
        <f t="array" ref="AO173">IFERROR(--('Input| Projects'!$AT173="Yes")*_xlfn.SWITCH('Input| Overheads'!$C$50,"Direct costs",'Calc| Overheads Allocation'!C$9*Q173,"Internal labour",'Calc| Overheads Allocation'!C$9*Q173*'Input| Projects'!$AO173,"DNSP defined",'Calc| Overheads Allocation'!C$79*'Input| Projects'!$AW173,0),0)</f>
        <v>0</v>
      </c>
      <c r="AP173" s="172" cm="1">
        <f t="array" ref="AP173">IFERROR(--('Input| Projects'!$AT173="Yes")*_xlfn.SWITCH('Input| Overheads'!$C$50,"Direct costs",'Calc| Overheads Allocation'!D$9*R173,"Internal labour",'Calc| Overheads Allocation'!D$9*R173*'Input| Projects'!$AO173,"DNSP defined",'Calc| Overheads Allocation'!D$79*'Input| Projects'!$AW173,0),0)</f>
        <v>0</v>
      </c>
      <c r="AQ173" s="172" cm="1">
        <f t="array" ref="AQ173">IFERROR(--('Input| Projects'!$AT173="Yes")*_xlfn.SWITCH('Input| Overheads'!$C$50,"Direct costs",'Calc| Overheads Allocation'!E$9*S173,"Internal labour",'Calc| Overheads Allocation'!E$9*S173*'Input| Projects'!$AO173,"DNSP defined",'Calc| Overheads Allocation'!E$79*'Input| Projects'!$AW173,0),0)</f>
        <v>0</v>
      </c>
      <c r="AR173" s="172" cm="1">
        <f t="array" ref="AR173">IFERROR(--('Input| Projects'!$AT173="Yes")*_xlfn.SWITCH('Input| Overheads'!$C$50,"Direct costs",'Calc| Overheads Allocation'!F$9*T173,"Internal labour",'Calc| Overheads Allocation'!F$9*T173*'Input| Projects'!$AO173,"DNSP defined",'Calc| Overheads Allocation'!F$79*'Input| Projects'!$AW173,0),0)</f>
        <v>0</v>
      </c>
      <c r="AS173" s="172" cm="1">
        <f t="array" ref="AS173">IFERROR(--('Input| Projects'!$AT173="Yes")*_xlfn.SWITCH('Input| Overheads'!$C$50,"Direct costs",'Calc| Overheads Allocation'!G$9*U173,"Internal labour",'Calc| Overheads Allocation'!G$9*U173*'Input| Projects'!$AO173,"DNSP defined",'Calc| Overheads Allocation'!G$79*'Input| Projects'!$AW173,0),0)</f>
        <v>0</v>
      </c>
      <c r="AT173" s="172" cm="1">
        <f t="array" ref="AT173">IFERROR(--('Input| Projects'!$AT173="Yes")*_xlfn.SWITCH('Input| Overheads'!$C$50,"Direct costs",'Calc| Overheads Allocation'!H$9*V173,"Internal labour",'Calc| Overheads Allocation'!H$9*V173*'Input| Projects'!$AO173,"DNSP defined",'Calc| Overheads Allocation'!H$79*'Input| Projects'!$AW173,0),0)</f>
        <v>0</v>
      </c>
      <c r="AU173" s="172" cm="1">
        <f t="array" ref="AU173">IFERROR(--('Input| Projects'!$AT173="Yes")*_xlfn.SWITCH('Input| Overheads'!$C$50,"Direct costs",'Calc| Overheads Allocation'!I$9*W173,"Internal labour",'Calc| Overheads Allocation'!I$9*W173*'Input| Projects'!$AO173,"DNSP defined",'Calc| Overheads Allocation'!I$79*'Input| Projects'!$AW173,0),0)</f>
        <v>0</v>
      </c>
      <c r="AV173" s="175"/>
      <c r="AW173" s="172">
        <f t="shared" si="68"/>
        <v>0</v>
      </c>
      <c r="AX173" s="172">
        <f t="shared" si="69"/>
        <v>0</v>
      </c>
      <c r="AY173" s="172">
        <f t="shared" si="70"/>
        <v>0</v>
      </c>
      <c r="AZ173" s="172">
        <f t="shared" si="71"/>
        <v>0</v>
      </c>
      <c r="BA173" s="172">
        <f t="shared" si="72"/>
        <v>0</v>
      </c>
      <c r="BB173" s="172">
        <f t="shared" si="73"/>
        <v>0</v>
      </c>
      <c r="BC173" s="172">
        <f t="shared" si="74"/>
        <v>0</v>
      </c>
      <c r="BD173" s="176"/>
      <c r="BE173" s="172">
        <f t="shared" si="75"/>
        <v>0</v>
      </c>
      <c r="BF173" s="172">
        <f t="shared" si="76"/>
        <v>0</v>
      </c>
      <c r="BG173" s="172">
        <f t="shared" si="77"/>
        <v>0</v>
      </c>
      <c r="BH173" s="172">
        <f t="shared" si="78"/>
        <v>0</v>
      </c>
      <c r="BI173" s="172">
        <f t="shared" si="79"/>
        <v>0</v>
      </c>
      <c r="BJ173" s="172">
        <f t="shared" si="80"/>
        <v>0</v>
      </c>
      <c r="BK173" s="172">
        <f t="shared" si="81"/>
        <v>0</v>
      </c>
      <c r="BL173" s="176"/>
      <c r="BM173" s="172">
        <f t="shared" si="60"/>
        <v>0</v>
      </c>
      <c r="BN173" s="172">
        <f t="shared" si="61"/>
        <v>0</v>
      </c>
      <c r="BO173" s="172">
        <f t="shared" si="62"/>
        <v>0</v>
      </c>
      <c r="BP173" s="172">
        <f t="shared" si="63"/>
        <v>0</v>
      </c>
      <c r="BQ173" s="172">
        <f t="shared" si="64"/>
        <v>0</v>
      </c>
      <c r="BR173" s="172">
        <f t="shared" si="65"/>
        <v>0</v>
      </c>
      <c r="BS173" s="172">
        <f t="shared" si="66"/>
        <v>0</v>
      </c>
      <c r="BT173" s="55"/>
      <c r="BU173" s="158">
        <f>SUMIF('Input| Projects'!$BA$8:$CX$8,RIGHT(BU$9,3),'Input| Projects'!$BA173:$CX173)</f>
        <v>0</v>
      </c>
      <c r="BV173" s="158">
        <f>SUMIF('Input| Projects'!$BA$8:$CX$8,RIGHT(BV$9,3),'Input| Projects'!$BA173:$CX173)</f>
        <v>0</v>
      </c>
      <c r="BW173" s="79" t="str">
        <f t="shared" si="67"/>
        <v/>
      </c>
    </row>
    <row r="174" spans="2:75" x14ac:dyDescent="0.2">
      <c r="B174" s="123">
        <f>IFERROR('Input| Projects'!B174,"")</f>
        <v>165</v>
      </c>
      <c r="C174" s="160" t="str">
        <f>IFERROR(IF('Input| Projects'!C174="","",'Input| Projects'!C174),"")</f>
        <v/>
      </c>
      <c r="D174" s="160" t="str">
        <f>IFERROR(IF('Input| Projects'!D174="","",'Input| Projects'!D174),"")</f>
        <v/>
      </c>
      <c r="E174" s="53"/>
      <c r="F174" s="160" t="str">
        <f>IF(LEN('Input| Projects'!F174)&gt;0,'Input| Projects'!F174,"")</f>
        <v/>
      </c>
      <c r="G174" s="160" t="str">
        <f>IF(LEN('Input| Projects'!G174)&gt;0,'Input| Projects'!G174,"")</f>
        <v/>
      </c>
      <c r="H174" s="10"/>
      <c r="I174" s="194" cm="1">
        <f t="array" ref="I174">IF(LEN($F174)&gt;0,1+IFERROR(SUMPRODUCT(TRANSPOSE('Input| Projects'!$AO174:$AQ174),INDEX('Input| Escalations'!$F$27:$L$29,,MATCH(Q$9,'Input| Escalations'!$F$21:$L$21,0))),0),0)</f>
        <v>0</v>
      </c>
      <c r="J174" s="194" cm="1">
        <f t="array" ref="J174">IF(LEN($F174)&gt;0,1+IFERROR(SUMPRODUCT(TRANSPOSE('Input| Projects'!$AO174:$AQ174),INDEX('Input| Escalations'!$F$27:$L$29,,MATCH(R$9,'Input| Escalations'!$F$21:$L$21,0))),0),0)</f>
        <v>0</v>
      </c>
      <c r="K174" s="194" cm="1">
        <f t="array" ref="K174">IF(LEN($F174)&gt;0,1+IFERROR(SUMPRODUCT(TRANSPOSE('Input| Projects'!$AO174:$AQ174),INDEX('Input| Escalations'!$F$27:$L$29,,MATCH(S$9,'Input| Escalations'!$F$21:$L$21,0))),0),0)</f>
        <v>0</v>
      </c>
      <c r="L174" s="194" cm="1">
        <f t="array" ref="L174">IF(LEN($F174)&gt;0,1+IFERROR(SUMPRODUCT(TRANSPOSE('Input| Projects'!$AO174:$AQ174),INDEX('Input| Escalations'!$F$27:$L$29,,MATCH(T$9,'Input| Escalations'!$F$21:$L$21,0))),0),0)</f>
        <v>0</v>
      </c>
      <c r="M174" s="194" cm="1">
        <f t="array" ref="M174">IF(LEN($F174)&gt;0,1+IFERROR(SUMPRODUCT(TRANSPOSE('Input| Projects'!$AO174:$AQ174),INDEX('Input| Escalations'!$F$27:$L$29,,MATCH(U$9,'Input| Escalations'!$F$21:$L$21,0))),0),0)</f>
        <v>0</v>
      </c>
      <c r="N174" s="194" cm="1">
        <f t="array" ref="N174">IF(LEN($F174)&gt;0,1+IFERROR(SUMPRODUCT(TRANSPOSE('Input| Projects'!$AO174:$AQ174),INDEX('Input| Escalations'!$F$27:$L$29,,MATCH(V$9,'Input| Escalations'!$F$21:$L$21,0))),0),0)</f>
        <v>0</v>
      </c>
      <c r="O174" s="194" cm="1">
        <f t="array" ref="O174">IF(LEN($F174)&gt;0,1+IFERROR(SUMPRODUCT(TRANSPOSE('Input| Projects'!$AO174:$AQ174),INDEX('Input| Escalations'!$F$27:$L$29,,MATCH(W$9,'Input| Escalations'!$F$21:$L$21,0))),0),0)</f>
        <v>0</v>
      </c>
      <c r="P174" s="10"/>
      <c r="Q174" s="172">
        <f>IFERROR(IF(ISNUMBER(FIND("decision",'Input| Setup'!$F$6)),'Input| Projects'!Y174,'Input| Projects'!I174)*'Input| Escalations'!$I$17*I174,0)</f>
        <v>0</v>
      </c>
      <c r="R174" s="172">
        <f>IFERROR(IF(ISNUMBER(FIND("decision",'Input| Setup'!$F$6)),'Input| Projects'!Z174,'Input| Projects'!J174)*'Input| Escalations'!$I$17*J174,0)</f>
        <v>0</v>
      </c>
      <c r="S174" s="172">
        <f>IFERROR(IF(ISNUMBER(FIND("decision",'Input| Setup'!$F$6)),'Input| Projects'!AA174,'Input| Projects'!K174)*'Input| Escalations'!$I$17*K174,0)</f>
        <v>0</v>
      </c>
      <c r="T174" s="172">
        <f>IFERROR(IF(ISNUMBER(FIND("decision",'Input| Setup'!$F$6)),'Input| Projects'!AB174,'Input| Projects'!L174)*'Input| Escalations'!$I$17*L174,0)</f>
        <v>0</v>
      </c>
      <c r="U174" s="172">
        <f>IFERROR(IF(ISNUMBER(FIND("decision",'Input| Setup'!$F$6)),'Input| Projects'!AC174,'Input| Projects'!M174)*'Input| Escalations'!$I$17*M174,0)</f>
        <v>0</v>
      </c>
      <c r="V174" s="172">
        <f>IFERROR(IF(ISNUMBER(FIND("decision",'Input| Setup'!$F$6)),'Input| Projects'!AD174,'Input| Projects'!N174)*'Input| Escalations'!$I$17*N174,0)</f>
        <v>0</v>
      </c>
      <c r="W174" s="172">
        <f>IFERROR(IF(ISNUMBER(FIND("decision",'Input| Setup'!$F$6)),'Input| Projects'!AE174,'Input| Projects'!O174)*'Input| Escalations'!$I$17*O174,0)</f>
        <v>0</v>
      </c>
      <c r="X174" s="175"/>
      <c r="Y174" s="172">
        <f>IF(ISNUMBER(FIND("decision",'Input| Setup'!$F$6)),'Input| Projects'!AG174,'Input| Projects'!Q174)*I174*'Input| Escalations'!$I$17</f>
        <v>0</v>
      </c>
      <c r="Z174" s="172">
        <f>IF(ISNUMBER(FIND("decision",'Input| Setup'!$F$6)),'Input| Projects'!AH174,'Input| Projects'!R174)*J174*'Input| Escalations'!$I$17</f>
        <v>0</v>
      </c>
      <c r="AA174" s="172">
        <f>IF(ISNUMBER(FIND("decision",'Input| Setup'!$F$6)),'Input| Projects'!AI174,'Input| Projects'!S174)*K174*'Input| Escalations'!$I$17</f>
        <v>0</v>
      </c>
      <c r="AB174" s="172">
        <f>IF(ISNUMBER(FIND("decision",'Input| Setup'!$F$6)),'Input| Projects'!AJ174,'Input| Projects'!T174)*L174*'Input| Escalations'!$I$17</f>
        <v>0</v>
      </c>
      <c r="AC174" s="172">
        <f>IF(ISNUMBER(FIND("decision",'Input| Setup'!$F$6)),'Input| Projects'!AK174,'Input| Projects'!U174)*M174*'Input| Escalations'!$I$17</f>
        <v>0</v>
      </c>
      <c r="AD174" s="172">
        <f>IF(ISNUMBER(FIND("decision",'Input| Setup'!$F$6)),'Input| Projects'!AL174,'Input| Projects'!V174)*N174*'Input| Escalations'!$I$17</f>
        <v>0</v>
      </c>
      <c r="AE174" s="172">
        <f>IF(ISNUMBER(FIND("decision",'Input| Setup'!$F$6)),'Input| Projects'!AM174,'Input| Projects'!W174)*O174*'Input| Escalations'!$I$17</f>
        <v>0</v>
      </c>
      <c r="AF174" s="175"/>
      <c r="AG174" s="172" cm="1">
        <f t="array" ref="AG174">IFERROR(--('Input| Projects'!$AS174="Yes")*_xlfn.SWITCH('Input| Overheads'!$C$50,"Direct costs",'Calc| Overheads Allocation'!C$8*Q174,"Internal labour",'Calc| Overheads Allocation'!C$8*Q174*'Input| Projects'!$AO174,"DNSP defined",'Calc| Overheads Allocation'!C$78*'Input| Projects'!$AV174,0),0)</f>
        <v>0</v>
      </c>
      <c r="AH174" s="172" cm="1">
        <f t="array" ref="AH174">IFERROR(--('Input| Projects'!$AS174="Yes")*_xlfn.SWITCH('Input| Overheads'!$C$50,"Direct costs",'Calc| Overheads Allocation'!D$8*R174,"Internal labour",'Calc| Overheads Allocation'!D$8*R174*'Input| Projects'!$AO174,"DNSP defined",'Calc| Overheads Allocation'!D$78*'Input| Projects'!$AV174,0),0)</f>
        <v>0</v>
      </c>
      <c r="AI174" s="172" cm="1">
        <f t="array" ref="AI174">IFERROR(--('Input| Projects'!$AS174="Yes")*_xlfn.SWITCH('Input| Overheads'!$C$50,"Direct costs",'Calc| Overheads Allocation'!E$8*S174,"Internal labour",'Calc| Overheads Allocation'!E$8*S174*'Input| Projects'!$AO174,"DNSP defined",'Calc| Overheads Allocation'!E$78*'Input| Projects'!$AV174,0),0)</f>
        <v>0</v>
      </c>
      <c r="AJ174" s="172" cm="1">
        <f t="array" ref="AJ174">IFERROR(--('Input| Projects'!$AS174="Yes")*_xlfn.SWITCH('Input| Overheads'!$C$50,"Direct costs",'Calc| Overheads Allocation'!F$8*T174,"Internal labour",'Calc| Overheads Allocation'!F$8*T174*'Input| Projects'!$AO174,"DNSP defined",'Calc| Overheads Allocation'!F$78*'Input| Projects'!$AV174,0),0)</f>
        <v>0</v>
      </c>
      <c r="AK174" s="172" cm="1">
        <f t="array" ref="AK174">IFERROR(--('Input| Projects'!$AS174="Yes")*_xlfn.SWITCH('Input| Overheads'!$C$50,"Direct costs",'Calc| Overheads Allocation'!G$8*U174,"Internal labour",'Calc| Overheads Allocation'!G$8*U174*'Input| Projects'!$AO174,"DNSP defined",'Calc| Overheads Allocation'!G$78*'Input| Projects'!$AV174,0),0)</f>
        <v>0</v>
      </c>
      <c r="AL174" s="172" cm="1">
        <f t="array" ref="AL174">IFERROR(--('Input| Projects'!$AS174="Yes")*_xlfn.SWITCH('Input| Overheads'!$C$50,"Direct costs",'Calc| Overheads Allocation'!H$8*V174,"Internal labour",'Calc| Overheads Allocation'!H$8*V174*'Input| Projects'!$AO174,"DNSP defined",'Calc| Overheads Allocation'!H$78*'Input| Projects'!$AV174,0),0)</f>
        <v>0</v>
      </c>
      <c r="AM174" s="172" cm="1">
        <f t="array" ref="AM174">IFERROR(--('Input| Projects'!$AS174="Yes")*_xlfn.SWITCH('Input| Overheads'!$C$50,"Direct costs",'Calc| Overheads Allocation'!I$8*W174,"Internal labour",'Calc| Overheads Allocation'!I$8*W174*'Input| Projects'!$AO174,"DNSP defined",'Calc| Overheads Allocation'!I$78*'Input| Projects'!$AV174,0),0)</f>
        <v>0</v>
      </c>
      <c r="AN174" s="175"/>
      <c r="AO174" s="172" cm="1">
        <f t="array" ref="AO174">IFERROR(--('Input| Projects'!$AT174="Yes")*_xlfn.SWITCH('Input| Overheads'!$C$50,"Direct costs",'Calc| Overheads Allocation'!C$9*Q174,"Internal labour",'Calc| Overheads Allocation'!C$9*Q174*'Input| Projects'!$AO174,"DNSP defined",'Calc| Overheads Allocation'!C$79*'Input| Projects'!$AW174,0),0)</f>
        <v>0</v>
      </c>
      <c r="AP174" s="172" cm="1">
        <f t="array" ref="AP174">IFERROR(--('Input| Projects'!$AT174="Yes")*_xlfn.SWITCH('Input| Overheads'!$C$50,"Direct costs",'Calc| Overheads Allocation'!D$9*R174,"Internal labour",'Calc| Overheads Allocation'!D$9*R174*'Input| Projects'!$AO174,"DNSP defined",'Calc| Overheads Allocation'!D$79*'Input| Projects'!$AW174,0),0)</f>
        <v>0</v>
      </c>
      <c r="AQ174" s="172" cm="1">
        <f t="array" ref="AQ174">IFERROR(--('Input| Projects'!$AT174="Yes")*_xlfn.SWITCH('Input| Overheads'!$C$50,"Direct costs",'Calc| Overheads Allocation'!E$9*S174,"Internal labour",'Calc| Overheads Allocation'!E$9*S174*'Input| Projects'!$AO174,"DNSP defined",'Calc| Overheads Allocation'!E$79*'Input| Projects'!$AW174,0),0)</f>
        <v>0</v>
      </c>
      <c r="AR174" s="172" cm="1">
        <f t="array" ref="AR174">IFERROR(--('Input| Projects'!$AT174="Yes")*_xlfn.SWITCH('Input| Overheads'!$C$50,"Direct costs",'Calc| Overheads Allocation'!F$9*T174,"Internal labour",'Calc| Overheads Allocation'!F$9*T174*'Input| Projects'!$AO174,"DNSP defined",'Calc| Overheads Allocation'!F$79*'Input| Projects'!$AW174,0),0)</f>
        <v>0</v>
      </c>
      <c r="AS174" s="172" cm="1">
        <f t="array" ref="AS174">IFERROR(--('Input| Projects'!$AT174="Yes")*_xlfn.SWITCH('Input| Overheads'!$C$50,"Direct costs",'Calc| Overheads Allocation'!G$9*U174,"Internal labour",'Calc| Overheads Allocation'!G$9*U174*'Input| Projects'!$AO174,"DNSP defined",'Calc| Overheads Allocation'!G$79*'Input| Projects'!$AW174,0),0)</f>
        <v>0</v>
      </c>
      <c r="AT174" s="172" cm="1">
        <f t="array" ref="AT174">IFERROR(--('Input| Projects'!$AT174="Yes")*_xlfn.SWITCH('Input| Overheads'!$C$50,"Direct costs",'Calc| Overheads Allocation'!H$9*V174,"Internal labour",'Calc| Overheads Allocation'!H$9*V174*'Input| Projects'!$AO174,"DNSP defined",'Calc| Overheads Allocation'!H$79*'Input| Projects'!$AW174,0),0)</f>
        <v>0</v>
      </c>
      <c r="AU174" s="172" cm="1">
        <f t="array" ref="AU174">IFERROR(--('Input| Projects'!$AT174="Yes")*_xlfn.SWITCH('Input| Overheads'!$C$50,"Direct costs",'Calc| Overheads Allocation'!I$9*W174,"Internal labour",'Calc| Overheads Allocation'!I$9*W174*'Input| Projects'!$AO174,"DNSP defined",'Calc| Overheads Allocation'!I$79*'Input| Projects'!$AW174,0),0)</f>
        <v>0</v>
      </c>
      <c r="AV174" s="175"/>
      <c r="AW174" s="172">
        <f t="shared" si="68"/>
        <v>0</v>
      </c>
      <c r="AX174" s="172">
        <f t="shared" si="69"/>
        <v>0</v>
      </c>
      <c r="AY174" s="172">
        <f t="shared" si="70"/>
        <v>0</v>
      </c>
      <c r="AZ174" s="172">
        <f t="shared" si="71"/>
        <v>0</v>
      </c>
      <c r="BA174" s="172">
        <f t="shared" si="72"/>
        <v>0</v>
      </c>
      <c r="BB174" s="172">
        <f t="shared" si="73"/>
        <v>0</v>
      </c>
      <c r="BC174" s="172">
        <f t="shared" si="74"/>
        <v>0</v>
      </c>
      <c r="BD174" s="176"/>
      <c r="BE174" s="172">
        <f t="shared" si="75"/>
        <v>0</v>
      </c>
      <c r="BF174" s="172">
        <f t="shared" si="76"/>
        <v>0</v>
      </c>
      <c r="BG174" s="172">
        <f t="shared" si="77"/>
        <v>0</v>
      </c>
      <c r="BH174" s="172">
        <f t="shared" si="78"/>
        <v>0</v>
      </c>
      <c r="BI174" s="172">
        <f t="shared" si="79"/>
        <v>0</v>
      </c>
      <c r="BJ174" s="172">
        <f t="shared" si="80"/>
        <v>0</v>
      </c>
      <c r="BK174" s="172">
        <f t="shared" si="81"/>
        <v>0</v>
      </c>
      <c r="BL174" s="176"/>
      <c r="BM174" s="172">
        <f t="shared" si="60"/>
        <v>0</v>
      </c>
      <c r="BN174" s="172">
        <f t="shared" si="61"/>
        <v>0</v>
      </c>
      <c r="BO174" s="172">
        <f t="shared" si="62"/>
        <v>0</v>
      </c>
      <c r="BP174" s="172">
        <f t="shared" si="63"/>
        <v>0</v>
      </c>
      <c r="BQ174" s="172">
        <f t="shared" si="64"/>
        <v>0</v>
      </c>
      <c r="BR174" s="172">
        <f t="shared" si="65"/>
        <v>0</v>
      </c>
      <c r="BS174" s="172">
        <f t="shared" si="66"/>
        <v>0</v>
      </c>
      <c r="BT174" s="55"/>
      <c r="BU174" s="158">
        <f>SUMIF('Input| Projects'!$BA$8:$CX$8,RIGHT(BU$9,3),'Input| Projects'!$BA174:$CX174)</f>
        <v>0</v>
      </c>
      <c r="BV174" s="158">
        <f>SUMIF('Input| Projects'!$BA$8:$CX$8,RIGHT(BV$9,3),'Input| Projects'!$BA174:$CX174)</f>
        <v>0</v>
      </c>
      <c r="BW174" s="79" t="str">
        <f t="shared" si="67"/>
        <v/>
      </c>
    </row>
    <row r="175" spans="2:75" x14ac:dyDescent="0.2">
      <c r="B175" s="123">
        <f>IFERROR('Input| Projects'!B175,"")</f>
        <v>166</v>
      </c>
      <c r="C175" s="160" t="str">
        <f>IFERROR(IF('Input| Projects'!C175="","",'Input| Projects'!C175),"")</f>
        <v/>
      </c>
      <c r="D175" s="160" t="str">
        <f>IFERROR(IF('Input| Projects'!D175="","",'Input| Projects'!D175),"")</f>
        <v/>
      </c>
      <c r="E175" s="53"/>
      <c r="F175" s="160" t="str">
        <f>IF(LEN('Input| Projects'!F175)&gt;0,'Input| Projects'!F175,"")</f>
        <v/>
      </c>
      <c r="G175" s="160" t="str">
        <f>IF(LEN('Input| Projects'!G175)&gt;0,'Input| Projects'!G175,"")</f>
        <v/>
      </c>
      <c r="H175" s="10"/>
      <c r="I175" s="194" cm="1">
        <f t="array" ref="I175">IF(LEN($F175)&gt;0,1+IFERROR(SUMPRODUCT(TRANSPOSE('Input| Projects'!$AO175:$AQ175),INDEX('Input| Escalations'!$F$27:$L$29,,MATCH(Q$9,'Input| Escalations'!$F$21:$L$21,0))),0),0)</f>
        <v>0</v>
      </c>
      <c r="J175" s="194" cm="1">
        <f t="array" ref="J175">IF(LEN($F175)&gt;0,1+IFERROR(SUMPRODUCT(TRANSPOSE('Input| Projects'!$AO175:$AQ175),INDEX('Input| Escalations'!$F$27:$L$29,,MATCH(R$9,'Input| Escalations'!$F$21:$L$21,0))),0),0)</f>
        <v>0</v>
      </c>
      <c r="K175" s="194" cm="1">
        <f t="array" ref="K175">IF(LEN($F175)&gt;0,1+IFERROR(SUMPRODUCT(TRANSPOSE('Input| Projects'!$AO175:$AQ175),INDEX('Input| Escalations'!$F$27:$L$29,,MATCH(S$9,'Input| Escalations'!$F$21:$L$21,0))),0),0)</f>
        <v>0</v>
      </c>
      <c r="L175" s="194" cm="1">
        <f t="array" ref="L175">IF(LEN($F175)&gt;0,1+IFERROR(SUMPRODUCT(TRANSPOSE('Input| Projects'!$AO175:$AQ175),INDEX('Input| Escalations'!$F$27:$L$29,,MATCH(T$9,'Input| Escalations'!$F$21:$L$21,0))),0),0)</f>
        <v>0</v>
      </c>
      <c r="M175" s="194" cm="1">
        <f t="array" ref="M175">IF(LEN($F175)&gt;0,1+IFERROR(SUMPRODUCT(TRANSPOSE('Input| Projects'!$AO175:$AQ175),INDEX('Input| Escalations'!$F$27:$L$29,,MATCH(U$9,'Input| Escalations'!$F$21:$L$21,0))),0),0)</f>
        <v>0</v>
      </c>
      <c r="N175" s="194" cm="1">
        <f t="array" ref="N175">IF(LEN($F175)&gt;0,1+IFERROR(SUMPRODUCT(TRANSPOSE('Input| Projects'!$AO175:$AQ175),INDEX('Input| Escalations'!$F$27:$L$29,,MATCH(V$9,'Input| Escalations'!$F$21:$L$21,0))),0),0)</f>
        <v>0</v>
      </c>
      <c r="O175" s="194" cm="1">
        <f t="array" ref="O175">IF(LEN($F175)&gt;0,1+IFERROR(SUMPRODUCT(TRANSPOSE('Input| Projects'!$AO175:$AQ175),INDEX('Input| Escalations'!$F$27:$L$29,,MATCH(W$9,'Input| Escalations'!$F$21:$L$21,0))),0),0)</f>
        <v>0</v>
      </c>
      <c r="P175" s="10"/>
      <c r="Q175" s="172">
        <f>IFERROR(IF(ISNUMBER(FIND("decision",'Input| Setup'!$F$6)),'Input| Projects'!Y175,'Input| Projects'!I175)*'Input| Escalations'!$I$17*I175,0)</f>
        <v>0</v>
      </c>
      <c r="R175" s="172">
        <f>IFERROR(IF(ISNUMBER(FIND("decision",'Input| Setup'!$F$6)),'Input| Projects'!Z175,'Input| Projects'!J175)*'Input| Escalations'!$I$17*J175,0)</f>
        <v>0</v>
      </c>
      <c r="S175" s="172">
        <f>IFERROR(IF(ISNUMBER(FIND("decision",'Input| Setup'!$F$6)),'Input| Projects'!AA175,'Input| Projects'!K175)*'Input| Escalations'!$I$17*K175,0)</f>
        <v>0</v>
      </c>
      <c r="T175" s="172">
        <f>IFERROR(IF(ISNUMBER(FIND("decision",'Input| Setup'!$F$6)),'Input| Projects'!AB175,'Input| Projects'!L175)*'Input| Escalations'!$I$17*L175,0)</f>
        <v>0</v>
      </c>
      <c r="U175" s="172">
        <f>IFERROR(IF(ISNUMBER(FIND("decision",'Input| Setup'!$F$6)),'Input| Projects'!AC175,'Input| Projects'!M175)*'Input| Escalations'!$I$17*M175,0)</f>
        <v>0</v>
      </c>
      <c r="V175" s="172">
        <f>IFERROR(IF(ISNUMBER(FIND("decision",'Input| Setup'!$F$6)),'Input| Projects'!AD175,'Input| Projects'!N175)*'Input| Escalations'!$I$17*N175,0)</f>
        <v>0</v>
      </c>
      <c r="W175" s="172">
        <f>IFERROR(IF(ISNUMBER(FIND("decision",'Input| Setup'!$F$6)),'Input| Projects'!AE175,'Input| Projects'!O175)*'Input| Escalations'!$I$17*O175,0)</f>
        <v>0</v>
      </c>
      <c r="X175" s="175"/>
      <c r="Y175" s="172">
        <f>IF(ISNUMBER(FIND("decision",'Input| Setup'!$F$6)),'Input| Projects'!AG175,'Input| Projects'!Q175)*I175*'Input| Escalations'!$I$17</f>
        <v>0</v>
      </c>
      <c r="Z175" s="172">
        <f>IF(ISNUMBER(FIND("decision",'Input| Setup'!$F$6)),'Input| Projects'!AH175,'Input| Projects'!R175)*J175*'Input| Escalations'!$I$17</f>
        <v>0</v>
      </c>
      <c r="AA175" s="172">
        <f>IF(ISNUMBER(FIND("decision",'Input| Setup'!$F$6)),'Input| Projects'!AI175,'Input| Projects'!S175)*K175*'Input| Escalations'!$I$17</f>
        <v>0</v>
      </c>
      <c r="AB175" s="172">
        <f>IF(ISNUMBER(FIND("decision",'Input| Setup'!$F$6)),'Input| Projects'!AJ175,'Input| Projects'!T175)*L175*'Input| Escalations'!$I$17</f>
        <v>0</v>
      </c>
      <c r="AC175" s="172">
        <f>IF(ISNUMBER(FIND("decision",'Input| Setup'!$F$6)),'Input| Projects'!AK175,'Input| Projects'!U175)*M175*'Input| Escalations'!$I$17</f>
        <v>0</v>
      </c>
      <c r="AD175" s="172">
        <f>IF(ISNUMBER(FIND("decision",'Input| Setup'!$F$6)),'Input| Projects'!AL175,'Input| Projects'!V175)*N175*'Input| Escalations'!$I$17</f>
        <v>0</v>
      </c>
      <c r="AE175" s="172">
        <f>IF(ISNUMBER(FIND("decision",'Input| Setup'!$F$6)),'Input| Projects'!AM175,'Input| Projects'!W175)*O175*'Input| Escalations'!$I$17</f>
        <v>0</v>
      </c>
      <c r="AF175" s="175"/>
      <c r="AG175" s="172" cm="1">
        <f t="array" ref="AG175">IFERROR(--('Input| Projects'!$AS175="Yes")*_xlfn.SWITCH('Input| Overheads'!$C$50,"Direct costs",'Calc| Overheads Allocation'!C$8*Q175,"Internal labour",'Calc| Overheads Allocation'!C$8*Q175*'Input| Projects'!$AO175,"DNSP defined",'Calc| Overheads Allocation'!C$78*'Input| Projects'!$AV175,0),0)</f>
        <v>0</v>
      </c>
      <c r="AH175" s="172" cm="1">
        <f t="array" ref="AH175">IFERROR(--('Input| Projects'!$AS175="Yes")*_xlfn.SWITCH('Input| Overheads'!$C$50,"Direct costs",'Calc| Overheads Allocation'!D$8*R175,"Internal labour",'Calc| Overheads Allocation'!D$8*R175*'Input| Projects'!$AO175,"DNSP defined",'Calc| Overheads Allocation'!D$78*'Input| Projects'!$AV175,0),0)</f>
        <v>0</v>
      </c>
      <c r="AI175" s="172" cm="1">
        <f t="array" ref="AI175">IFERROR(--('Input| Projects'!$AS175="Yes")*_xlfn.SWITCH('Input| Overheads'!$C$50,"Direct costs",'Calc| Overheads Allocation'!E$8*S175,"Internal labour",'Calc| Overheads Allocation'!E$8*S175*'Input| Projects'!$AO175,"DNSP defined",'Calc| Overheads Allocation'!E$78*'Input| Projects'!$AV175,0),0)</f>
        <v>0</v>
      </c>
      <c r="AJ175" s="172" cm="1">
        <f t="array" ref="AJ175">IFERROR(--('Input| Projects'!$AS175="Yes")*_xlfn.SWITCH('Input| Overheads'!$C$50,"Direct costs",'Calc| Overheads Allocation'!F$8*T175,"Internal labour",'Calc| Overheads Allocation'!F$8*T175*'Input| Projects'!$AO175,"DNSP defined",'Calc| Overheads Allocation'!F$78*'Input| Projects'!$AV175,0),0)</f>
        <v>0</v>
      </c>
      <c r="AK175" s="172" cm="1">
        <f t="array" ref="AK175">IFERROR(--('Input| Projects'!$AS175="Yes")*_xlfn.SWITCH('Input| Overheads'!$C$50,"Direct costs",'Calc| Overheads Allocation'!G$8*U175,"Internal labour",'Calc| Overheads Allocation'!G$8*U175*'Input| Projects'!$AO175,"DNSP defined",'Calc| Overheads Allocation'!G$78*'Input| Projects'!$AV175,0),0)</f>
        <v>0</v>
      </c>
      <c r="AL175" s="172" cm="1">
        <f t="array" ref="AL175">IFERROR(--('Input| Projects'!$AS175="Yes")*_xlfn.SWITCH('Input| Overheads'!$C$50,"Direct costs",'Calc| Overheads Allocation'!H$8*V175,"Internal labour",'Calc| Overheads Allocation'!H$8*V175*'Input| Projects'!$AO175,"DNSP defined",'Calc| Overheads Allocation'!H$78*'Input| Projects'!$AV175,0),0)</f>
        <v>0</v>
      </c>
      <c r="AM175" s="172" cm="1">
        <f t="array" ref="AM175">IFERROR(--('Input| Projects'!$AS175="Yes")*_xlfn.SWITCH('Input| Overheads'!$C$50,"Direct costs",'Calc| Overheads Allocation'!I$8*W175,"Internal labour",'Calc| Overheads Allocation'!I$8*W175*'Input| Projects'!$AO175,"DNSP defined",'Calc| Overheads Allocation'!I$78*'Input| Projects'!$AV175,0),0)</f>
        <v>0</v>
      </c>
      <c r="AN175" s="175"/>
      <c r="AO175" s="172" cm="1">
        <f t="array" ref="AO175">IFERROR(--('Input| Projects'!$AT175="Yes")*_xlfn.SWITCH('Input| Overheads'!$C$50,"Direct costs",'Calc| Overheads Allocation'!C$9*Q175,"Internal labour",'Calc| Overheads Allocation'!C$9*Q175*'Input| Projects'!$AO175,"DNSP defined",'Calc| Overheads Allocation'!C$79*'Input| Projects'!$AW175,0),0)</f>
        <v>0</v>
      </c>
      <c r="AP175" s="172" cm="1">
        <f t="array" ref="AP175">IFERROR(--('Input| Projects'!$AT175="Yes")*_xlfn.SWITCH('Input| Overheads'!$C$50,"Direct costs",'Calc| Overheads Allocation'!D$9*R175,"Internal labour",'Calc| Overheads Allocation'!D$9*R175*'Input| Projects'!$AO175,"DNSP defined",'Calc| Overheads Allocation'!D$79*'Input| Projects'!$AW175,0),0)</f>
        <v>0</v>
      </c>
      <c r="AQ175" s="172" cm="1">
        <f t="array" ref="AQ175">IFERROR(--('Input| Projects'!$AT175="Yes")*_xlfn.SWITCH('Input| Overheads'!$C$50,"Direct costs",'Calc| Overheads Allocation'!E$9*S175,"Internal labour",'Calc| Overheads Allocation'!E$9*S175*'Input| Projects'!$AO175,"DNSP defined",'Calc| Overheads Allocation'!E$79*'Input| Projects'!$AW175,0),0)</f>
        <v>0</v>
      </c>
      <c r="AR175" s="172" cm="1">
        <f t="array" ref="AR175">IFERROR(--('Input| Projects'!$AT175="Yes")*_xlfn.SWITCH('Input| Overheads'!$C$50,"Direct costs",'Calc| Overheads Allocation'!F$9*T175,"Internal labour",'Calc| Overheads Allocation'!F$9*T175*'Input| Projects'!$AO175,"DNSP defined",'Calc| Overheads Allocation'!F$79*'Input| Projects'!$AW175,0),0)</f>
        <v>0</v>
      </c>
      <c r="AS175" s="172" cm="1">
        <f t="array" ref="AS175">IFERROR(--('Input| Projects'!$AT175="Yes")*_xlfn.SWITCH('Input| Overheads'!$C$50,"Direct costs",'Calc| Overheads Allocation'!G$9*U175,"Internal labour",'Calc| Overheads Allocation'!G$9*U175*'Input| Projects'!$AO175,"DNSP defined",'Calc| Overheads Allocation'!G$79*'Input| Projects'!$AW175,0),0)</f>
        <v>0</v>
      </c>
      <c r="AT175" s="172" cm="1">
        <f t="array" ref="AT175">IFERROR(--('Input| Projects'!$AT175="Yes")*_xlfn.SWITCH('Input| Overheads'!$C$50,"Direct costs",'Calc| Overheads Allocation'!H$9*V175,"Internal labour",'Calc| Overheads Allocation'!H$9*V175*'Input| Projects'!$AO175,"DNSP defined",'Calc| Overheads Allocation'!H$79*'Input| Projects'!$AW175,0),0)</f>
        <v>0</v>
      </c>
      <c r="AU175" s="172" cm="1">
        <f t="array" ref="AU175">IFERROR(--('Input| Projects'!$AT175="Yes")*_xlfn.SWITCH('Input| Overheads'!$C$50,"Direct costs",'Calc| Overheads Allocation'!I$9*W175,"Internal labour",'Calc| Overheads Allocation'!I$9*W175*'Input| Projects'!$AO175,"DNSP defined",'Calc| Overheads Allocation'!I$79*'Input| Projects'!$AW175,0),0)</f>
        <v>0</v>
      </c>
      <c r="AV175" s="175"/>
      <c r="AW175" s="172">
        <f t="shared" si="68"/>
        <v>0</v>
      </c>
      <c r="AX175" s="172">
        <f t="shared" si="69"/>
        <v>0</v>
      </c>
      <c r="AY175" s="172">
        <f t="shared" si="70"/>
        <v>0</v>
      </c>
      <c r="AZ175" s="172">
        <f t="shared" si="71"/>
        <v>0</v>
      </c>
      <c r="BA175" s="172">
        <f t="shared" si="72"/>
        <v>0</v>
      </c>
      <c r="BB175" s="172">
        <f t="shared" si="73"/>
        <v>0</v>
      </c>
      <c r="BC175" s="172">
        <f t="shared" si="74"/>
        <v>0</v>
      </c>
      <c r="BD175" s="176"/>
      <c r="BE175" s="172">
        <f t="shared" si="75"/>
        <v>0</v>
      </c>
      <c r="BF175" s="172">
        <f t="shared" si="76"/>
        <v>0</v>
      </c>
      <c r="BG175" s="172">
        <f t="shared" si="77"/>
        <v>0</v>
      </c>
      <c r="BH175" s="172">
        <f t="shared" si="78"/>
        <v>0</v>
      </c>
      <c r="BI175" s="172">
        <f t="shared" si="79"/>
        <v>0</v>
      </c>
      <c r="BJ175" s="172">
        <f t="shared" si="80"/>
        <v>0</v>
      </c>
      <c r="BK175" s="172">
        <f t="shared" si="81"/>
        <v>0</v>
      </c>
      <c r="BL175" s="176"/>
      <c r="BM175" s="172">
        <f t="shared" si="60"/>
        <v>0</v>
      </c>
      <c r="BN175" s="172">
        <f t="shared" si="61"/>
        <v>0</v>
      </c>
      <c r="BO175" s="172">
        <f t="shared" si="62"/>
        <v>0</v>
      </c>
      <c r="BP175" s="172">
        <f t="shared" si="63"/>
        <v>0</v>
      </c>
      <c r="BQ175" s="172">
        <f t="shared" si="64"/>
        <v>0</v>
      </c>
      <c r="BR175" s="172">
        <f t="shared" si="65"/>
        <v>0</v>
      </c>
      <c r="BS175" s="172">
        <f t="shared" si="66"/>
        <v>0</v>
      </c>
      <c r="BT175" s="55"/>
      <c r="BU175" s="158">
        <f>SUMIF('Input| Projects'!$BA$8:$CX$8,RIGHT(BU$9,3),'Input| Projects'!$BA175:$CX175)</f>
        <v>0</v>
      </c>
      <c r="BV175" s="158">
        <f>SUMIF('Input| Projects'!$BA$8:$CX$8,RIGHT(BV$9,3),'Input| Projects'!$BA175:$CX175)</f>
        <v>0</v>
      </c>
      <c r="BW175" s="79" t="str">
        <f t="shared" si="67"/>
        <v/>
      </c>
    </row>
    <row r="176" spans="2:75" x14ac:dyDescent="0.2">
      <c r="B176" s="123">
        <f>IFERROR('Input| Projects'!B176,"")</f>
        <v>167</v>
      </c>
      <c r="C176" s="160" t="str">
        <f>IFERROR(IF('Input| Projects'!C176="","",'Input| Projects'!C176),"")</f>
        <v/>
      </c>
      <c r="D176" s="160" t="str">
        <f>IFERROR(IF('Input| Projects'!D176="","",'Input| Projects'!D176),"")</f>
        <v/>
      </c>
      <c r="E176" s="53"/>
      <c r="F176" s="160" t="str">
        <f>IF(LEN('Input| Projects'!F176)&gt;0,'Input| Projects'!F176,"")</f>
        <v/>
      </c>
      <c r="G176" s="160" t="str">
        <f>IF(LEN('Input| Projects'!G176)&gt;0,'Input| Projects'!G176,"")</f>
        <v/>
      </c>
      <c r="H176" s="10"/>
      <c r="I176" s="194" cm="1">
        <f t="array" ref="I176">IF(LEN($F176)&gt;0,1+IFERROR(SUMPRODUCT(TRANSPOSE('Input| Projects'!$AO176:$AQ176),INDEX('Input| Escalations'!$F$27:$L$29,,MATCH(Q$9,'Input| Escalations'!$F$21:$L$21,0))),0),0)</f>
        <v>0</v>
      </c>
      <c r="J176" s="194" cm="1">
        <f t="array" ref="J176">IF(LEN($F176)&gt;0,1+IFERROR(SUMPRODUCT(TRANSPOSE('Input| Projects'!$AO176:$AQ176),INDEX('Input| Escalations'!$F$27:$L$29,,MATCH(R$9,'Input| Escalations'!$F$21:$L$21,0))),0),0)</f>
        <v>0</v>
      </c>
      <c r="K176" s="194" cm="1">
        <f t="array" ref="K176">IF(LEN($F176)&gt;0,1+IFERROR(SUMPRODUCT(TRANSPOSE('Input| Projects'!$AO176:$AQ176),INDEX('Input| Escalations'!$F$27:$L$29,,MATCH(S$9,'Input| Escalations'!$F$21:$L$21,0))),0),0)</f>
        <v>0</v>
      </c>
      <c r="L176" s="194" cm="1">
        <f t="array" ref="L176">IF(LEN($F176)&gt;0,1+IFERROR(SUMPRODUCT(TRANSPOSE('Input| Projects'!$AO176:$AQ176),INDEX('Input| Escalations'!$F$27:$L$29,,MATCH(T$9,'Input| Escalations'!$F$21:$L$21,0))),0),0)</f>
        <v>0</v>
      </c>
      <c r="M176" s="194" cm="1">
        <f t="array" ref="M176">IF(LEN($F176)&gt;0,1+IFERROR(SUMPRODUCT(TRANSPOSE('Input| Projects'!$AO176:$AQ176),INDEX('Input| Escalations'!$F$27:$L$29,,MATCH(U$9,'Input| Escalations'!$F$21:$L$21,0))),0),0)</f>
        <v>0</v>
      </c>
      <c r="N176" s="194" cm="1">
        <f t="array" ref="N176">IF(LEN($F176)&gt;0,1+IFERROR(SUMPRODUCT(TRANSPOSE('Input| Projects'!$AO176:$AQ176),INDEX('Input| Escalations'!$F$27:$L$29,,MATCH(V$9,'Input| Escalations'!$F$21:$L$21,0))),0),0)</f>
        <v>0</v>
      </c>
      <c r="O176" s="194" cm="1">
        <f t="array" ref="O176">IF(LEN($F176)&gt;0,1+IFERROR(SUMPRODUCT(TRANSPOSE('Input| Projects'!$AO176:$AQ176),INDEX('Input| Escalations'!$F$27:$L$29,,MATCH(W$9,'Input| Escalations'!$F$21:$L$21,0))),0),0)</f>
        <v>0</v>
      </c>
      <c r="P176" s="10"/>
      <c r="Q176" s="172">
        <f>IFERROR(IF(ISNUMBER(FIND("decision",'Input| Setup'!$F$6)),'Input| Projects'!Y176,'Input| Projects'!I176)*'Input| Escalations'!$I$17*I176,0)</f>
        <v>0</v>
      </c>
      <c r="R176" s="172">
        <f>IFERROR(IF(ISNUMBER(FIND("decision",'Input| Setup'!$F$6)),'Input| Projects'!Z176,'Input| Projects'!J176)*'Input| Escalations'!$I$17*J176,0)</f>
        <v>0</v>
      </c>
      <c r="S176" s="172">
        <f>IFERROR(IF(ISNUMBER(FIND("decision",'Input| Setup'!$F$6)),'Input| Projects'!AA176,'Input| Projects'!K176)*'Input| Escalations'!$I$17*K176,0)</f>
        <v>0</v>
      </c>
      <c r="T176" s="172">
        <f>IFERROR(IF(ISNUMBER(FIND("decision",'Input| Setup'!$F$6)),'Input| Projects'!AB176,'Input| Projects'!L176)*'Input| Escalations'!$I$17*L176,0)</f>
        <v>0</v>
      </c>
      <c r="U176" s="172">
        <f>IFERROR(IF(ISNUMBER(FIND("decision",'Input| Setup'!$F$6)),'Input| Projects'!AC176,'Input| Projects'!M176)*'Input| Escalations'!$I$17*M176,0)</f>
        <v>0</v>
      </c>
      <c r="V176" s="172">
        <f>IFERROR(IF(ISNUMBER(FIND("decision",'Input| Setup'!$F$6)),'Input| Projects'!AD176,'Input| Projects'!N176)*'Input| Escalations'!$I$17*N176,0)</f>
        <v>0</v>
      </c>
      <c r="W176" s="172">
        <f>IFERROR(IF(ISNUMBER(FIND("decision",'Input| Setup'!$F$6)),'Input| Projects'!AE176,'Input| Projects'!O176)*'Input| Escalations'!$I$17*O176,0)</f>
        <v>0</v>
      </c>
      <c r="X176" s="175"/>
      <c r="Y176" s="172">
        <f>IF(ISNUMBER(FIND("decision",'Input| Setup'!$F$6)),'Input| Projects'!AG176,'Input| Projects'!Q176)*I176*'Input| Escalations'!$I$17</f>
        <v>0</v>
      </c>
      <c r="Z176" s="172">
        <f>IF(ISNUMBER(FIND("decision",'Input| Setup'!$F$6)),'Input| Projects'!AH176,'Input| Projects'!R176)*J176*'Input| Escalations'!$I$17</f>
        <v>0</v>
      </c>
      <c r="AA176" s="172">
        <f>IF(ISNUMBER(FIND("decision",'Input| Setup'!$F$6)),'Input| Projects'!AI176,'Input| Projects'!S176)*K176*'Input| Escalations'!$I$17</f>
        <v>0</v>
      </c>
      <c r="AB176" s="172">
        <f>IF(ISNUMBER(FIND("decision",'Input| Setup'!$F$6)),'Input| Projects'!AJ176,'Input| Projects'!T176)*L176*'Input| Escalations'!$I$17</f>
        <v>0</v>
      </c>
      <c r="AC176" s="172">
        <f>IF(ISNUMBER(FIND("decision",'Input| Setup'!$F$6)),'Input| Projects'!AK176,'Input| Projects'!U176)*M176*'Input| Escalations'!$I$17</f>
        <v>0</v>
      </c>
      <c r="AD176" s="172">
        <f>IF(ISNUMBER(FIND("decision",'Input| Setup'!$F$6)),'Input| Projects'!AL176,'Input| Projects'!V176)*N176*'Input| Escalations'!$I$17</f>
        <v>0</v>
      </c>
      <c r="AE176" s="172">
        <f>IF(ISNUMBER(FIND("decision",'Input| Setup'!$F$6)),'Input| Projects'!AM176,'Input| Projects'!W176)*O176*'Input| Escalations'!$I$17</f>
        <v>0</v>
      </c>
      <c r="AF176" s="175"/>
      <c r="AG176" s="172" cm="1">
        <f t="array" ref="AG176">IFERROR(--('Input| Projects'!$AS176="Yes")*_xlfn.SWITCH('Input| Overheads'!$C$50,"Direct costs",'Calc| Overheads Allocation'!C$8*Q176,"Internal labour",'Calc| Overheads Allocation'!C$8*Q176*'Input| Projects'!$AO176,"DNSP defined",'Calc| Overheads Allocation'!C$78*'Input| Projects'!$AV176,0),0)</f>
        <v>0</v>
      </c>
      <c r="AH176" s="172" cm="1">
        <f t="array" ref="AH176">IFERROR(--('Input| Projects'!$AS176="Yes")*_xlfn.SWITCH('Input| Overheads'!$C$50,"Direct costs",'Calc| Overheads Allocation'!D$8*R176,"Internal labour",'Calc| Overheads Allocation'!D$8*R176*'Input| Projects'!$AO176,"DNSP defined",'Calc| Overheads Allocation'!D$78*'Input| Projects'!$AV176,0),0)</f>
        <v>0</v>
      </c>
      <c r="AI176" s="172" cm="1">
        <f t="array" ref="AI176">IFERROR(--('Input| Projects'!$AS176="Yes")*_xlfn.SWITCH('Input| Overheads'!$C$50,"Direct costs",'Calc| Overheads Allocation'!E$8*S176,"Internal labour",'Calc| Overheads Allocation'!E$8*S176*'Input| Projects'!$AO176,"DNSP defined",'Calc| Overheads Allocation'!E$78*'Input| Projects'!$AV176,0),0)</f>
        <v>0</v>
      </c>
      <c r="AJ176" s="172" cm="1">
        <f t="array" ref="AJ176">IFERROR(--('Input| Projects'!$AS176="Yes")*_xlfn.SWITCH('Input| Overheads'!$C$50,"Direct costs",'Calc| Overheads Allocation'!F$8*T176,"Internal labour",'Calc| Overheads Allocation'!F$8*T176*'Input| Projects'!$AO176,"DNSP defined",'Calc| Overheads Allocation'!F$78*'Input| Projects'!$AV176,0),0)</f>
        <v>0</v>
      </c>
      <c r="AK176" s="172" cm="1">
        <f t="array" ref="AK176">IFERROR(--('Input| Projects'!$AS176="Yes")*_xlfn.SWITCH('Input| Overheads'!$C$50,"Direct costs",'Calc| Overheads Allocation'!G$8*U176,"Internal labour",'Calc| Overheads Allocation'!G$8*U176*'Input| Projects'!$AO176,"DNSP defined",'Calc| Overheads Allocation'!G$78*'Input| Projects'!$AV176,0),0)</f>
        <v>0</v>
      </c>
      <c r="AL176" s="172" cm="1">
        <f t="array" ref="AL176">IFERROR(--('Input| Projects'!$AS176="Yes")*_xlfn.SWITCH('Input| Overheads'!$C$50,"Direct costs",'Calc| Overheads Allocation'!H$8*V176,"Internal labour",'Calc| Overheads Allocation'!H$8*V176*'Input| Projects'!$AO176,"DNSP defined",'Calc| Overheads Allocation'!H$78*'Input| Projects'!$AV176,0),0)</f>
        <v>0</v>
      </c>
      <c r="AM176" s="172" cm="1">
        <f t="array" ref="AM176">IFERROR(--('Input| Projects'!$AS176="Yes")*_xlfn.SWITCH('Input| Overheads'!$C$50,"Direct costs",'Calc| Overheads Allocation'!I$8*W176,"Internal labour",'Calc| Overheads Allocation'!I$8*W176*'Input| Projects'!$AO176,"DNSP defined",'Calc| Overheads Allocation'!I$78*'Input| Projects'!$AV176,0),0)</f>
        <v>0</v>
      </c>
      <c r="AN176" s="175"/>
      <c r="AO176" s="172" cm="1">
        <f t="array" ref="AO176">IFERROR(--('Input| Projects'!$AT176="Yes")*_xlfn.SWITCH('Input| Overheads'!$C$50,"Direct costs",'Calc| Overheads Allocation'!C$9*Q176,"Internal labour",'Calc| Overheads Allocation'!C$9*Q176*'Input| Projects'!$AO176,"DNSP defined",'Calc| Overheads Allocation'!C$79*'Input| Projects'!$AW176,0),0)</f>
        <v>0</v>
      </c>
      <c r="AP176" s="172" cm="1">
        <f t="array" ref="AP176">IFERROR(--('Input| Projects'!$AT176="Yes")*_xlfn.SWITCH('Input| Overheads'!$C$50,"Direct costs",'Calc| Overheads Allocation'!D$9*R176,"Internal labour",'Calc| Overheads Allocation'!D$9*R176*'Input| Projects'!$AO176,"DNSP defined",'Calc| Overheads Allocation'!D$79*'Input| Projects'!$AW176,0),0)</f>
        <v>0</v>
      </c>
      <c r="AQ176" s="172" cm="1">
        <f t="array" ref="AQ176">IFERROR(--('Input| Projects'!$AT176="Yes")*_xlfn.SWITCH('Input| Overheads'!$C$50,"Direct costs",'Calc| Overheads Allocation'!E$9*S176,"Internal labour",'Calc| Overheads Allocation'!E$9*S176*'Input| Projects'!$AO176,"DNSP defined",'Calc| Overheads Allocation'!E$79*'Input| Projects'!$AW176,0),0)</f>
        <v>0</v>
      </c>
      <c r="AR176" s="172" cm="1">
        <f t="array" ref="AR176">IFERROR(--('Input| Projects'!$AT176="Yes")*_xlfn.SWITCH('Input| Overheads'!$C$50,"Direct costs",'Calc| Overheads Allocation'!F$9*T176,"Internal labour",'Calc| Overheads Allocation'!F$9*T176*'Input| Projects'!$AO176,"DNSP defined",'Calc| Overheads Allocation'!F$79*'Input| Projects'!$AW176,0),0)</f>
        <v>0</v>
      </c>
      <c r="AS176" s="172" cm="1">
        <f t="array" ref="AS176">IFERROR(--('Input| Projects'!$AT176="Yes")*_xlfn.SWITCH('Input| Overheads'!$C$50,"Direct costs",'Calc| Overheads Allocation'!G$9*U176,"Internal labour",'Calc| Overheads Allocation'!G$9*U176*'Input| Projects'!$AO176,"DNSP defined",'Calc| Overheads Allocation'!G$79*'Input| Projects'!$AW176,0),0)</f>
        <v>0</v>
      </c>
      <c r="AT176" s="172" cm="1">
        <f t="array" ref="AT176">IFERROR(--('Input| Projects'!$AT176="Yes")*_xlfn.SWITCH('Input| Overheads'!$C$50,"Direct costs",'Calc| Overheads Allocation'!H$9*V176,"Internal labour",'Calc| Overheads Allocation'!H$9*V176*'Input| Projects'!$AO176,"DNSP defined",'Calc| Overheads Allocation'!H$79*'Input| Projects'!$AW176,0),0)</f>
        <v>0</v>
      </c>
      <c r="AU176" s="172" cm="1">
        <f t="array" ref="AU176">IFERROR(--('Input| Projects'!$AT176="Yes")*_xlfn.SWITCH('Input| Overheads'!$C$50,"Direct costs",'Calc| Overheads Allocation'!I$9*W176,"Internal labour",'Calc| Overheads Allocation'!I$9*W176*'Input| Projects'!$AO176,"DNSP defined",'Calc| Overheads Allocation'!I$79*'Input| Projects'!$AW176,0),0)</f>
        <v>0</v>
      </c>
      <c r="AV176" s="175"/>
      <c r="AW176" s="172">
        <f t="shared" si="68"/>
        <v>0</v>
      </c>
      <c r="AX176" s="172">
        <f t="shared" si="69"/>
        <v>0</v>
      </c>
      <c r="AY176" s="172">
        <f t="shared" si="70"/>
        <v>0</v>
      </c>
      <c r="AZ176" s="172">
        <f t="shared" si="71"/>
        <v>0</v>
      </c>
      <c r="BA176" s="172">
        <f t="shared" si="72"/>
        <v>0</v>
      </c>
      <c r="BB176" s="172">
        <f t="shared" si="73"/>
        <v>0</v>
      </c>
      <c r="BC176" s="172">
        <f t="shared" si="74"/>
        <v>0</v>
      </c>
      <c r="BD176" s="176"/>
      <c r="BE176" s="172">
        <f t="shared" si="75"/>
        <v>0</v>
      </c>
      <c r="BF176" s="172">
        <f t="shared" si="76"/>
        <v>0</v>
      </c>
      <c r="BG176" s="172">
        <f t="shared" si="77"/>
        <v>0</v>
      </c>
      <c r="BH176" s="172">
        <f t="shared" si="78"/>
        <v>0</v>
      </c>
      <c r="BI176" s="172">
        <f t="shared" si="79"/>
        <v>0</v>
      </c>
      <c r="BJ176" s="172">
        <f t="shared" si="80"/>
        <v>0</v>
      </c>
      <c r="BK176" s="172">
        <f t="shared" si="81"/>
        <v>0</v>
      </c>
      <c r="BL176" s="176"/>
      <c r="BM176" s="172">
        <f t="shared" si="60"/>
        <v>0</v>
      </c>
      <c r="BN176" s="172">
        <f t="shared" si="61"/>
        <v>0</v>
      </c>
      <c r="BO176" s="172">
        <f t="shared" si="62"/>
        <v>0</v>
      </c>
      <c r="BP176" s="172">
        <f t="shared" si="63"/>
        <v>0</v>
      </c>
      <c r="BQ176" s="172">
        <f t="shared" si="64"/>
        <v>0</v>
      </c>
      <c r="BR176" s="172">
        <f t="shared" si="65"/>
        <v>0</v>
      </c>
      <c r="BS176" s="172">
        <f t="shared" si="66"/>
        <v>0</v>
      </c>
      <c r="BT176" s="55"/>
      <c r="BU176" s="158">
        <f>SUMIF('Input| Projects'!$BA$8:$CX$8,RIGHT(BU$9,3),'Input| Projects'!$BA176:$CX176)</f>
        <v>0</v>
      </c>
      <c r="BV176" s="158">
        <f>SUMIF('Input| Projects'!$BA$8:$CX$8,RIGHT(BV$9,3),'Input| Projects'!$BA176:$CX176)</f>
        <v>0</v>
      </c>
      <c r="BW176" s="79" t="str">
        <f t="shared" si="67"/>
        <v/>
      </c>
    </row>
    <row r="177" spans="2:75" x14ac:dyDescent="0.2">
      <c r="B177" s="123">
        <f>IFERROR('Input| Projects'!B177,"")</f>
        <v>168</v>
      </c>
      <c r="C177" s="160" t="str">
        <f>IFERROR(IF('Input| Projects'!C177="","",'Input| Projects'!C177),"")</f>
        <v/>
      </c>
      <c r="D177" s="160" t="str">
        <f>IFERROR(IF('Input| Projects'!D177="","",'Input| Projects'!D177),"")</f>
        <v/>
      </c>
      <c r="E177" s="53"/>
      <c r="F177" s="160" t="str">
        <f>IF(LEN('Input| Projects'!F177)&gt;0,'Input| Projects'!F177,"")</f>
        <v/>
      </c>
      <c r="G177" s="160" t="str">
        <f>IF(LEN('Input| Projects'!G177)&gt;0,'Input| Projects'!G177,"")</f>
        <v/>
      </c>
      <c r="H177" s="10"/>
      <c r="I177" s="194" cm="1">
        <f t="array" ref="I177">IF(LEN($F177)&gt;0,1+IFERROR(SUMPRODUCT(TRANSPOSE('Input| Projects'!$AO177:$AQ177),INDEX('Input| Escalations'!$F$27:$L$29,,MATCH(Q$9,'Input| Escalations'!$F$21:$L$21,0))),0),0)</f>
        <v>0</v>
      </c>
      <c r="J177" s="194" cm="1">
        <f t="array" ref="J177">IF(LEN($F177)&gt;0,1+IFERROR(SUMPRODUCT(TRANSPOSE('Input| Projects'!$AO177:$AQ177),INDEX('Input| Escalations'!$F$27:$L$29,,MATCH(R$9,'Input| Escalations'!$F$21:$L$21,0))),0),0)</f>
        <v>0</v>
      </c>
      <c r="K177" s="194" cm="1">
        <f t="array" ref="K177">IF(LEN($F177)&gt;0,1+IFERROR(SUMPRODUCT(TRANSPOSE('Input| Projects'!$AO177:$AQ177),INDEX('Input| Escalations'!$F$27:$L$29,,MATCH(S$9,'Input| Escalations'!$F$21:$L$21,0))),0),0)</f>
        <v>0</v>
      </c>
      <c r="L177" s="194" cm="1">
        <f t="array" ref="L177">IF(LEN($F177)&gt;0,1+IFERROR(SUMPRODUCT(TRANSPOSE('Input| Projects'!$AO177:$AQ177),INDEX('Input| Escalations'!$F$27:$L$29,,MATCH(T$9,'Input| Escalations'!$F$21:$L$21,0))),0),0)</f>
        <v>0</v>
      </c>
      <c r="M177" s="194" cm="1">
        <f t="array" ref="M177">IF(LEN($F177)&gt;0,1+IFERROR(SUMPRODUCT(TRANSPOSE('Input| Projects'!$AO177:$AQ177),INDEX('Input| Escalations'!$F$27:$L$29,,MATCH(U$9,'Input| Escalations'!$F$21:$L$21,0))),0),0)</f>
        <v>0</v>
      </c>
      <c r="N177" s="194" cm="1">
        <f t="array" ref="N177">IF(LEN($F177)&gt;0,1+IFERROR(SUMPRODUCT(TRANSPOSE('Input| Projects'!$AO177:$AQ177),INDEX('Input| Escalations'!$F$27:$L$29,,MATCH(V$9,'Input| Escalations'!$F$21:$L$21,0))),0),0)</f>
        <v>0</v>
      </c>
      <c r="O177" s="194" cm="1">
        <f t="array" ref="O177">IF(LEN($F177)&gt;0,1+IFERROR(SUMPRODUCT(TRANSPOSE('Input| Projects'!$AO177:$AQ177),INDEX('Input| Escalations'!$F$27:$L$29,,MATCH(W$9,'Input| Escalations'!$F$21:$L$21,0))),0),0)</f>
        <v>0</v>
      </c>
      <c r="P177" s="10"/>
      <c r="Q177" s="172">
        <f>IFERROR(IF(ISNUMBER(FIND("decision",'Input| Setup'!$F$6)),'Input| Projects'!Y177,'Input| Projects'!I177)*'Input| Escalations'!$I$17*I177,0)</f>
        <v>0</v>
      </c>
      <c r="R177" s="172">
        <f>IFERROR(IF(ISNUMBER(FIND("decision",'Input| Setup'!$F$6)),'Input| Projects'!Z177,'Input| Projects'!J177)*'Input| Escalations'!$I$17*J177,0)</f>
        <v>0</v>
      </c>
      <c r="S177" s="172">
        <f>IFERROR(IF(ISNUMBER(FIND("decision",'Input| Setup'!$F$6)),'Input| Projects'!AA177,'Input| Projects'!K177)*'Input| Escalations'!$I$17*K177,0)</f>
        <v>0</v>
      </c>
      <c r="T177" s="172">
        <f>IFERROR(IF(ISNUMBER(FIND("decision",'Input| Setup'!$F$6)),'Input| Projects'!AB177,'Input| Projects'!L177)*'Input| Escalations'!$I$17*L177,0)</f>
        <v>0</v>
      </c>
      <c r="U177" s="172">
        <f>IFERROR(IF(ISNUMBER(FIND("decision",'Input| Setup'!$F$6)),'Input| Projects'!AC177,'Input| Projects'!M177)*'Input| Escalations'!$I$17*M177,0)</f>
        <v>0</v>
      </c>
      <c r="V177" s="172">
        <f>IFERROR(IF(ISNUMBER(FIND("decision",'Input| Setup'!$F$6)),'Input| Projects'!AD177,'Input| Projects'!N177)*'Input| Escalations'!$I$17*N177,0)</f>
        <v>0</v>
      </c>
      <c r="W177" s="172">
        <f>IFERROR(IF(ISNUMBER(FIND("decision",'Input| Setup'!$F$6)),'Input| Projects'!AE177,'Input| Projects'!O177)*'Input| Escalations'!$I$17*O177,0)</f>
        <v>0</v>
      </c>
      <c r="X177" s="175"/>
      <c r="Y177" s="172">
        <f>IF(ISNUMBER(FIND("decision",'Input| Setup'!$F$6)),'Input| Projects'!AG177,'Input| Projects'!Q177)*I177*'Input| Escalations'!$I$17</f>
        <v>0</v>
      </c>
      <c r="Z177" s="172">
        <f>IF(ISNUMBER(FIND("decision",'Input| Setup'!$F$6)),'Input| Projects'!AH177,'Input| Projects'!R177)*J177*'Input| Escalations'!$I$17</f>
        <v>0</v>
      </c>
      <c r="AA177" s="172">
        <f>IF(ISNUMBER(FIND("decision",'Input| Setup'!$F$6)),'Input| Projects'!AI177,'Input| Projects'!S177)*K177*'Input| Escalations'!$I$17</f>
        <v>0</v>
      </c>
      <c r="AB177" s="172">
        <f>IF(ISNUMBER(FIND("decision",'Input| Setup'!$F$6)),'Input| Projects'!AJ177,'Input| Projects'!T177)*L177*'Input| Escalations'!$I$17</f>
        <v>0</v>
      </c>
      <c r="AC177" s="172">
        <f>IF(ISNUMBER(FIND("decision",'Input| Setup'!$F$6)),'Input| Projects'!AK177,'Input| Projects'!U177)*M177*'Input| Escalations'!$I$17</f>
        <v>0</v>
      </c>
      <c r="AD177" s="172">
        <f>IF(ISNUMBER(FIND("decision",'Input| Setup'!$F$6)),'Input| Projects'!AL177,'Input| Projects'!V177)*N177*'Input| Escalations'!$I$17</f>
        <v>0</v>
      </c>
      <c r="AE177" s="172">
        <f>IF(ISNUMBER(FIND("decision",'Input| Setup'!$F$6)),'Input| Projects'!AM177,'Input| Projects'!W177)*O177*'Input| Escalations'!$I$17</f>
        <v>0</v>
      </c>
      <c r="AF177" s="175"/>
      <c r="AG177" s="172" cm="1">
        <f t="array" ref="AG177">IFERROR(--('Input| Projects'!$AS177="Yes")*_xlfn.SWITCH('Input| Overheads'!$C$50,"Direct costs",'Calc| Overheads Allocation'!C$8*Q177,"Internal labour",'Calc| Overheads Allocation'!C$8*Q177*'Input| Projects'!$AO177,"DNSP defined",'Calc| Overheads Allocation'!C$78*'Input| Projects'!$AV177,0),0)</f>
        <v>0</v>
      </c>
      <c r="AH177" s="172" cm="1">
        <f t="array" ref="AH177">IFERROR(--('Input| Projects'!$AS177="Yes")*_xlfn.SWITCH('Input| Overheads'!$C$50,"Direct costs",'Calc| Overheads Allocation'!D$8*R177,"Internal labour",'Calc| Overheads Allocation'!D$8*R177*'Input| Projects'!$AO177,"DNSP defined",'Calc| Overheads Allocation'!D$78*'Input| Projects'!$AV177,0),0)</f>
        <v>0</v>
      </c>
      <c r="AI177" s="172" cm="1">
        <f t="array" ref="AI177">IFERROR(--('Input| Projects'!$AS177="Yes")*_xlfn.SWITCH('Input| Overheads'!$C$50,"Direct costs",'Calc| Overheads Allocation'!E$8*S177,"Internal labour",'Calc| Overheads Allocation'!E$8*S177*'Input| Projects'!$AO177,"DNSP defined",'Calc| Overheads Allocation'!E$78*'Input| Projects'!$AV177,0),0)</f>
        <v>0</v>
      </c>
      <c r="AJ177" s="172" cm="1">
        <f t="array" ref="AJ177">IFERROR(--('Input| Projects'!$AS177="Yes")*_xlfn.SWITCH('Input| Overheads'!$C$50,"Direct costs",'Calc| Overheads Allocation'!F$8*T177,"Internal labour",'Calc| Overheads Allocation'!F$8*T177*'Input| Projects'!$AO177,"DNSP defined",'Calc| Overheads Allocation'!F$78*'Input| Projects'!$AV177,0),0)</f>
        <v>0</v>
      </c>
      <c r="AK177" s="172" cm="1">
        <f t="array" ref="AK177">IFERROR(--('Input| Projects'!$AS177="Yes")*_xlfn.SWITCH('Input| Overheads'!$C$50,"Direct costs",'Calc| Overheads Allocation'!G$8*U177,"Internal labour",'Calc| Overheads Allocation'!G$8*U177*'Input| Projects'!$AO177,"DNSP defined",'Calc| Overheads Allocation'!G$78*'Input| Projects'!$AV177,0),0)</f>
        <v>0</v>
      </c>
      <c r="AL177" s="172" cm="1">
        <f t="array" ref="AL177">IFERROR(--('Input| Projects'!$AS177="Yes")*_xlfn.SWITCH('Input| Overheads'!$C$50,"Direct costs",'Calc| Overheads Allocation'!H$8*V177,"Internal labour",'Calc| Overheads Allocation'!H$8*V177*'Input| Projects'!$AO177,"DNSP defined",'Calc| Overheads Allocation'!H$78*'Input| Projects'!$AV177,0),0)</f>
        <v>0</v>
      </c>
      <c r="AM177" s="172" cm="1">
        <f t="array" ref="AM177">IFERROR(--('Input| Projects'!$AS177="Yes")*_xlfn.SWITCH('Input| Overheads'!$C$50,"Direct costs",'Calc| Overheads Allocation'!I$8*W177,"Internal labour",'Calc| Overheads Allocation'!I$8*W177*'Input| Projects'!$AO177,"DNSP defined",'Calc| Overheads Allocation'!I$78*'Input| Projects'!$AV177,0),0)</f>
        <v>0</v>
      </c>
      <c r="AN177" s="175"/>
      <c r="AO177" s="172" cm="1">
        <f t="array" ref="AO177">IFERROR(--('Input| Projects'!$AT177="Yes")*_xlfn.SWITCH('Input| Overheads'!$C$50,"Direct costs",'Calc| Overheads Allocation'!C$9*Q177,"Internal labour",'Calc| Overheads Allocation'!C$9*Q177*'Input| Projects'!$AO177,"DNSP defined",'Calc| Overheads Allocation'!C$79*'Input| Projects'!$AW177,0),0)</f>
        <v>0</v>
      </c>
      <c r="AP177" s="172" cm="1">
        <f t="array" ref="AP177">IFERROR(--('Input| Projects'!$AT177="Yes")*_xlfn.SWITCH('Input| Overheads'!$C$50,"Direct costs",'Calc| Overheads Allocation'!D$9*R177,"Internal labour",'Calc| Overheads Allocation'!D$9*R177*'Input| Projects'!$AO177,"DNSP defined",'Calc| Overheads Allocation'!D$79*'Input| Projects'!$AW177,0),0)</f>
        <v>0</v>
      </c>
      <c r="AQ177" s="172" cm="1">
        <f t="array" ref="AQ177">IFERROR(--('Input| Projects'!$AT177="Yes")*_xlfn.SWITCH('Input| Overheads'!$C$50,"Direct costs",'Calc| Overheads Allocation'!E$9*S177,"Internal labour",'Calc| Overheads Allocation'!E$9*S177*'Input| Projects'!$AO177,"DNSP defined",'Calc| Overheads Allocation'!E$79*'Input| Projects'!$AW177,0),0)</f>
        <v>0</v>
      </c>
      <c r="AR177" s="172" cm="1">
        <f t="array" ref="AR177">IFERROR(--('Input| Projects'!$AT177="Yes")*_xlfn.SWITCH('Input| Overheads'!$C$50,"Direct costs",'Calc| Overheads Allocation'!F$9*T177,"Internal labour",'Calc| Overheads Allocation'!F$9*T177*'Input| Projects'!$AO177,"DNSP defined",'Calc| Overheads Allocation'!F$79*'Input| Projects'!$AW177,0),0)</f>
        <v>0</v>
      </c>
      <c r="AS177" s="172" cm="1">
        <f t="array" ref="AS177">IFERROR(--('Input| Projects'!$AT177="Yes")*_xlfn.SWITCH('Input| Overheads'!$C$50,"Direct costs",'Calc| Overheads Allocation'!G$9*U177,"Internal labour",'Calc| Overheads Allocation'!G$9*U177*'Input| Projects'!$AO177,"DNSP defined",'Calc| Overheads Allocation'!G$79*'Input| Projects'!$AW177,0),0)</f>
        <v>0</v>
      </c>
      <c r="AT177" s="172" cm="1">
        <f t="array" ref="AT177">IFERROR(--('Input| Projects'!$AT177="Yes")*_xlfn.SWITCH('Input| Overheads'!$C$50,"Direct costs",'Calc| Overheads Allocation'!H$9*V177,"Internal labour",'Calc| Overheads Allocation'!H$9*V177*'Input| Projects'!$AO177,"DNSP defined",'Calc| Overheads Allocation'!H$79*'Input| Projects'!$AW177,0),0)</f>
        <v>0</v>
      </c>
      <c r="AU177" s="172" cm="1">
        <f t="array" ref="AU177">IFERROR(--('Input| Projects'!$AT177="Yes")*_xlfn.SWITCH('Input| Overheads'!$C$50,"Direct costs",'Calc| Overheads Allocation'!I$9*W177,"Internal labour",'Calc| Overheads Allocation'!I$9*W177*'Input| Projects'!$AO177,"DNSP defined",'Calc| Overheads Allocation'!I$79*'Input| Projects'!$AW177,0),0)</f>
        <v>0</v>
      </c>
      <c r="AV177" s="175"/>
      <c r="AW177" s="172">
        <f t="shared" si="68"/>
        <v>0</v>
      </c>
      <c r="AX177" s="172">
        <f t="shared" si="69"/>
        <v>0</v>
      </c>
      <c r="AY177" s="172">
        <f t="shared" si="70"/>
        <v>0</v>
      </c>
      <c r="AZ177" s="172">
        <f t="shared" si="71"/>
        <v>0</v>
      </c>
      <c r="BA177" s="172">
        <f t="shared" si="72"/>
        <v>0</v>
      </c>
      <c r="BB177" s="172">
        <f t="shared" si="73"/>
        <v>0</v>
      </c>
      <c r="BC177" s="172">
        <f t="shared" si="74"/>
        <v>0</v>
      </c>
      <c r="BD177" s="176"/>
      <c r="BE177" s="172">
        <f t="shared" si="75"/>
        <v>0</v>
      </c>
      <c r="BF177" s="172">
        <f t="shared" si="76"/>
        <v>0</v>
      </c>
      <c r="BG177" s="172">
        <f t="shared" si="77"/>
        <v>0</v>
      </c>
      <c r="BH177" s="172">
        <f t="shared" si="78"/>
        <v>0</v>
      </c>
      <c r="BI177" s="172">
        <f t="shared" si="79"/>
        <v>0</v>
      </c>
      <c r="BJ177" s="172">
        <f t="shared" si="80"/>
        <v>0</v>
      </c>
      <c r="BK177" s="172">
        <f t="shared" si="81"/>
        <v>0</v>
      </c>
      <c r="BL177" s="176"/>
      <c r="BM177" s="172">
        <f t="shared" si="60"/>
        <v>0</v>
      </c>
      <c r="BN177" s="172">
        <f t="shared" si="61"/>
        <v>0</v>
      </c>
      <c r="BO177" s="172">
        <f t="shared" si="62"/>
        <v>0</v>
      </c>
      <c r="BP177" s="172">
        <f t="shared" si="63"/>
        <v>0</v>
      </c>
      <c r="BQ177" s="172">
        <f t="shared" si="64"/>
        <v>0</v>
      </c>
      <c r="BR177" s="172">
        <f t="shared" si="65"/>
        <v>0</v>
      </c>
      <c r="BS177" s="172">
        <f t="shared" si="66"/>
        <v>0</v>
      </c>
      <c r="BT177" s="55"/>
      <c r="BU177" s="158">
        <f>SUMIF('Input| Projects'!$BA$8:$CX$8,RIGHT(BU$9,3),'Input| Projects'!$BA177:$CX177)</f>
        <v>0</v>
      </c>
      <c r="BV177" s="158">
        <f>SUMIF('Input| Projects'!$BA$8:$CX$8,RIGHT(BV$9,3),'Input| Projects'!$BA177:$CX177)</f>
        <v>0</v>
      </c>
      <c r="BW177" s="79" t="str">
        <f t="shared" si="67"/>
        <v/>
      </c>
    </row>
    <row r="178" spans="2:75" x14ac:dyDescent="0.2">
      <c r="B178" s="123">
        <f>IFERROR('Input| Projects'!B178,"")</f>
        <v>169</v>
      </c>
      <c r="C178" s="160" t="str">
        <f>IFERROR(IF('Input| Projects'!C178="","",'Input| Projects'!C178),"")</f>
        <v/>
      </c>
      <c r="D178" s="160" t="str">
        <f>IFERROR(IF('Input| Projects'!D178="","",'Input| Projects'!D178),"")</f>
        <v/>
      </c>
      <c r="E178" s="53"/>
      <c r="F178" s="160" t="str">
        <f>IF(LEN('Input| Projects'!F178)&gt;0,'Input| Projects'!F178,"")</f>
        <v/>
      </c>
      <c r="G178" s="160" t="str">
        <f>IF(LEN('Input| Projects'!G178)&gt;0,'Input| Projects'!G178,"")</f>
        <v/>
      </c>
      <c r="H178" s="10"/>
      <c r="I178" s="194" cm="1">
        <f t="array" ref="I178">IF(LEN($F178)&gt;0,1+IFERROR(SUMPRODUCT(TRANSPOSE('Input| Projects'!$AO178:$AQ178),INDEX('Input| Escalations'!$F$27:$L$29,,MATCH(Q$9,'Input| Escalations'!$F$21:$L$21,0))),0),0)</f>
        <v>0</v>
      </c>
      <c r="J178" s="194" cm="1">
        <f t="array" ref="J178">IF(LEN($F178)&gt;0,1+IFERROR(SUMPRODUCT(TRANSPOSE('Input| Projects'!$AO178:$AQ178),INDEX('Input| Escalations'!$F$27:$L$29,,MATCH(R$9,'Input| Escalations'!$F$21:$L$21,0))),0),0)</f>
        <v>0</v>
      </c>
      <c r="K178" s="194" cm="1">
        <f t="array" ref="K178">IF(LEN($F178)&gt;0,1+IFERROR(SUMPRODUCT(TRANSPOSE('Input| Projects'!$AO178:$AQ178),INDEX('Input| Escalations'!$F$27:$L$29,,MATCH(S$9,'Input| Escalations'!$F$21:$L$21,0))),0),0)</f>
        <v>0</v>
      </c>
      <c r="L178" s="194" cm="1">
        <f t="array" ref="L178">IF(LEN($F178)&gt;0,1+IFERROR(SUMPRODUCT(TRANSPOSE('Input| Projects'!$AO178:$AQ178),INDEX('Input| Escalations'!$F$27:$L$29,,MATCH(T$9,'Input| Escalations'!$F$21:$L$21,0))),0),0)</f>
        <v>0</v>
      </c>
      <c r="M178" s="194" cm="1">
        <f t="array" ref="M178">IF(LEN($F178)&gt;0,1+IFERROR(SUMPRODUCT(TRANSPOSE('Input| Projects'!$AO178:$AQ178),INDEX('Input| Escalations'!$F$27:$L$29,,MATCH(U$9,'Input| Escalations'!$F$21:$L$21,0))),0),0)</f>
        <v>0</v>
      </c>
      <c r="N178" s="194" cm="1">
        <f t="array" ref="N178">IF(LEN($F178)&gt;0,1+IFERROR(SUMPRODUCT(TRANSPOSE('Input| Projects'!$AO178:$AQ178),INDEX('Input| Escalations'!$F$27:$L$29,,MATCH(V$9,'Input| Escalations'!$F$21:$L$21,0))),0),0)</f>
        <v>0</v>
      </c>
      <c r="O178" s="194" cm="1">
        <f t="array" ref="O178">IF(LEN($F178)&gt;0,1+IFERROR(SUMPRODUCT(TRANSPOSE('Input| Projects'!$AO178:$AQ178),INDEX('Input| Escalations'!$F$27:$L$29,,MATCH(W$9,'Input| Escalations'!$F$21:$L$21,0))),0),0)</f>
        <v>0</v>
      </c>
      <c r="P178" s="10"/>
      <c r="Q178" s="172">
        <f>IFERROR(IF(ISNUMBER(FIND("decision",'Input| Setup'!$F$6)),'Input| Projects'!Y178,'Input| Projects'!I178)*'Input| Escalations'!$I$17*I178,0)</f>
        <v>0</v>
      </c>
      <c r="R178" s="172">
        <f>IFERROR(IF(ISNUMBER(FIND("decision",'Input| Setup'!$F$6)),'Input| Projects'!Z178,'Input| Projects'!J178)*'Input| Escalations'!$I$17*J178,0)</f>
        <v>0</v>
      </c>
      <c r="S178" s="172">
        <f>IFERROR(IF(ISNUMBER(FIND("decision",'Input| Setup'!$F$6)),'Input| Projects'!AA178,'Input| Projects'!K178)*'Input| Escalations'!$I$17*K178,0)</f>
        <v>0</v>
      </c>
      <c r="T178" s="172">
        <f>IFERROR(IF(ISNUMBER(FIND("decision",'Input| Setup'!$F$6)),'Input| Projects'!AB178,'Input| Projects'!L178)*'Input| Escalations'!$I$17*L178,0)</f>
        <v>0</v>
      </c>
      <c r="U178" s="172">
        <f>IFERROR(IF(ISNUMBER(FIND("decision",'Input| Setup'!$F$6)),'Input| Projects'!AC178,'Input| Projects'!M178)*'Input| Escalations'!$I$17*M178,0)</f>
        <v>0</v>
      </c>
      <c r="V178" s="172">
        <f>IFERROR(IF(ISNUMBER(FIND("decision",'Input| Setup'!$F$6)),'Input| Projects'!AD178,'Input| Projects'!N178)*'Input| Escalations'!$I$17*N178,0)</f>
        <v>0</v>
      </c>
      <c r="W178" s="172">
        <f>IFERROR(IF(ISNUMBER(FIND("decision",'Input| Setup'!$F$6)),'Input| Projects'!AE178,'Input| Projects'!O178)*'Input| Escalations'!$I$17*O178,0)</f>
        <v>0</v>
      </c>
      <c r="X178" s="175"/>
      <c r="Y178" s="172">
        <f>IF(ISNUMBER(FIND("decision",'Input| Setup'!$F$6)),'Input| Projects'!AG178,'Input| Projects'!Q178)*I178*'Input| Escalations'!$I$17</f>
        <v>0</v>
      </c>
      <c r="Z178" s="172">
        <f>IF(ISNUMBER(FIND("decision",'Input| Setup'!$F$6)),'Input| Projects'!AH178,'Input| Projects'!R178)*J178*'Input| Escalations'!$I$17</f>
        <v>0</v>
      </c>
      <c r="AA178" s="172">
        <f>IF(ISNUMBER(FIND("decision",'Input| Setup'!$F$6)),'Input| Projects'!AI178,'Input| Projects'!S178)*K178*'Input| Escalations'!$I$17</f>
        <v>0</v>
      </c>
      <c r="AB178" s="172">
        <f>IF(ISNUMBER(FIND("decision",'Input| Setup'!$F$6)),'Input| Projects'!AJ178,'Input| Projects'!T178)*L178*'Input| Escalations'!$I$17</f>
        <v>0</v>
      </c>
      <c r="AC178" s="172">
        <f>IF(ISNUMBER(FIND("decision",'Input| Setup'!$F$6)),'Input| Projects'!AK178,'Input| Projects'!U178)*M178*'Input| Escalations'!$I$17</f>
        <v>0</v>
      </c>
      <c r="AD178" s="172">
        <f>IF(ISNUMBER(FIND("decision",'Input| Setup'!$F$6)),'Input| Projects'!AL178,'Input| Projects'!V178)*N178*'Input| Escalations'!$I$17</f>
        <v>0</v>
      </c>
      <c r="AE178" s="172">
        <f>IF(ISNUMBER(FIND("decision",'Input| Setup'!$F$6)),'Input| Projects'!AM178,'Input| Projects'!W178)*O178*'Input| Escalations'!$I$17</f>
        <v>0</v>
      </c>
      <c r="AF178" s="175"/>
      <c r="AG178" s="172" cm="1">
        <f t="array" ref="AG178">IFERROR(--('Input| Projects'!$AS178="Yes")*_xlfn.SWITCH('Input| Overheads'!$C$50,"Direct costs",'Calc| Overheads Allocation'!C$8*Q178,"Internal labour",'Calc| Overheads Allocation'!C$8*Q178*'Input| Projects'!$AO178,"DNSP defined",'Calc| Overheads Allocation'!C$78*'Input| Projects'!$AV178,0),0)</f>
        <v>0</v>
      </c>
      <c r="AH178" s="172" cm="1">
        <f t="array" ref="AH178">IFERROR(--('Input| Projects'!$AS178="Yes")*_xlfn.SWITCH('Input| Overheads'!$C$50,"Direct costs",'Calc| Overheads Allocation'!D$8*R178,"Internal labour",'Calc| Overheads Allocation'!D$8*R178*'Input| Projects'!$AO178,"DNSP defined",'Calc| Overheads Allocation'!D$78*'Input| Projects'!$AV178,0),0)</f>
        <v>0</v>
      </c>
      <c r="AI178" s="172" cm="1">
        <f t="array" ref="AI178">IFERROR(--('Input| Projects'!$AS178="Yes")*_xlfn.SWITCH('Input| Overheads'!$C$50,"Direct costs",'Calc| Overheads Allocation'!E$8*S178,"Internal labour",'Calc| Overheads Allocation'!E$8*S178*'Input| Projects'!$AO178,"DNSP defined",'Calc| Overheads Allocation'!E$78*'Input| Projects'!$AV178,0),0)</f>
        <v>0</v>
      </c>
      <c r="AJ178" s="172" cm="1">
        <f t="array" ref="AJ178">IFERROR(--('Input| Projects'!$AS178="Yes")*_xlfn.SWITCH('Input| Overheads'!$C$50,"Direct costs",'Calc| Overheads Allocation'!F$8*T178,"Internal labour",'Calc| Overheads Allocation'!F$8*T178*'Input| Projects'!$AO178,"DNSP defined",'Calc| Overheads Allocation'!F$78*'Input| Projects'!$AV178,0),0)</f>
        <v>0</v>
      </c>
      <c r="AK178" s="172" cm="1">
        <f t="array" ref="AK178">IFERROR(--('Input| Projects'!$AS178="Yes")*_xlfn.SWITCH('Input| Overheads'!$C$50,"Direct costs",'Calc| Overheads Allocation'!G$8*U178,"Internal labour",'Calc| Overheads Allocation'!G$8*U178*'Input| Projects'!$AO178,"DNSP defined",'Calc| Overheads Allocation'!G$78*'Input| Projects'!$AV178,0),0)</f>
        <v>0</v>
      </c>
      <c r="AL178" s="172" cm="1">
        <f t="array" ref="AL178">IFERROR(--('Input| Projects'!$AS178="Yes")*_xlfn.SWITCH('Input| Overheads'!$C$50,"Direct costs",'Calc| Overheads Allocation'!H$8*V178,"Internal labour",'Calc| Overheads Allocation'!H$8*V178*'Input| Projects'!$AO178,"DNSP defined",'Calc| Overheads Allocation'!H$78*'Input| Projects'!$AV178,0),0)</f>
        <v>0</v>
      </c>
      <c r="AM178" s="172" cm="1">
        <f t="array" ref="AM178">IFERROR(--('Input| Projects'!$AS178="Yes")*_xlfn.SWITCH('Input| Overheads'!$C$50,"Direct costs",'Calc| Overheads Allocation'!I$8*W178,"Internal labour",'Calc| Overheads Allocation'!I$8*W178*'Input| Projects'!$AO178,"DNSP defined",'Calc| Overheads Allocation'!I$78*'Input| Projects'!$AV178,0),0)</f>
        <v>0</v>
      </c>
      <c r="AN178" s="175"/>
      <c r="AO178" s="172" cm="1">
        <f t="array" ref="AO178">IFERROR(--('Input| Projects'!$AT178="Yes")*_xlfn.SWITCH('Input| Overheads'!$C$50,"Direct costs",'Calc| Overheads Allocation'!C$9*Q178,"Internal labour",'Calc| Overheads Allocation'!C$9*Q178*'Input| Projects'!$AO178,"DNSP defined",'Calc| Overheads Allocation'!C$79*'Input| Projects'!$AW178,0),0)</f>
        <v>0</v>
      </c>
      <c r="AP178" s="172" cm="1">
        <f t="array" ref="AP178">IFERROR(--('Input| Projects'!$AT178="Yes")*_xlfn.SWITCH('Input| Overheads'!$C$50,"Direct costs",'Calc| Overheads Allocation'!D$9*R178,"Internal labour",'Calc| Overheads Allocation'!D$9*R178*'Input| Projects'!$AO178,"DNSP defined",'Calc| Overheads Allocation'!D$79*'Input| Projects'!$AW178,0),0)</f>
        <v>0</v>
      </c>
      <c r="AQ178" s="172" cm="1">
        <f t="array" ref="AQ178">IFERROR(--('Input| Projects'!$AT178="Yes")*_xlfn.SWITCH('Input| Overheads'!$C$50,"Direct costs",'Calc| Overheads Allocation'!E$9*S178,"Internal labour",'Calc| Overheads Allocation'!E$9*S178*'Input| Projects'!$AO178,"DNSP defined",'Calc| Overheads Allocation'!E$79*'Input| Projects'!$AW178,0),0)</f>
        <v>0</v>
      </c>
      <c r="AR178" s="172" cm="1">
        <f t="array" ref="AR178">IFERROR(--('Input| Projects'!$AT178="Yes")*_xlfn.SWITCH('Input| Overheads'!$C$50,"Direct costs",'Calc| Overheads Allocation'!F$9*T178,"Internal labour",'Calc| Overheads Allocation'!F$9*T178*'Input| Projects'!$AO178,"DNSP defined",'Calc| Overheads Allocation'!F$79*'Input| Projects'!$AW178,0),0)</f>
        <v>0</v>
      </c>
      <c r="AS178" s="172" cm="1">
        <f t="array" ref="AS178">IFERROR(--('Input| Projects'!$AT178="Yes")*_xlfn.SWITCH('Input| Overheads'!$C$50,"Direct costs",'Calc| Overheads Allocation'!G$9*U178,"Internal labour",'Calc| Overheads Allocation'!G$9*U178*'Input| Projects'!$AO178,"DNSP defined",'Calc| Overheads Allocation'!G$79*'Input| Projects'!$AW178,0),0)</f>
        <v>0</v>
      </c>
      <c r="AT178" s="172" cm="1">
        <f t="array" ref="AT178">IFERROR(--('Input| Projects'!$AT178="Yes")*_xlfn.SWITCH('Input| Overheads'!$C$50,"Direct costs",'Calc| Overheads Allocation'!H$9*V178,"Internal labour",'Calc| Overheads Allocation'!H$9*V178*'Input| Projects'!$AO178,"DNSP defined",'Calc| Overheads Allocation'!H$79*'Input| Projects'!$AW178,0),0)</f>
        <v>0</v>
      </c>
      <c r="AU178" s="172" cm="1">
        <f t="array" ref="AU178">IFERROR(--('Input| Projects'!$AT178="Yes")*_xlfn.SWITCH('Input| Overheads'!$C$50,"Direct costs",'Calc| Overheads Allocation'!I$9*W178,"Internal labour",'Calc| Overheads Allocation'!I$9*W178*'Input| Projects'!$AO178,"DNSP defined",'Calc| Overheads Allocation'!I$79*'Input| Projects'!$AW178,0),0)</f>
        <v>0</v>
      </c>
      <c r="AV178" s="175"/>
      <c r="AW178" s="172">
        <f t="shared" si="68"/>
        <v>0</v>
      </c>
      <c r="AX178" s="172">
        <f t="shared" si="69"/>
        <v>0</v>
      </c>
      <c r="AY178" s="172">
        <f t="shared" si="70"/>
        <v>0</v>
      </c>
      <c r="AZ178" s="172">
        <f t="shared" si="71"/>
        <v>0</v>
      </c>
      <c r="BA178" s="172">
        <f t="shared" si="72"/>
        <v>0</v>
      </c>
      <c r="BB178" s="172">
        <f t="shared" si="73"/>
        <v>0</v>
      </c>
      <c r="BC178" s="172">
        <f t="shared" si="74"/>
        <v>0</v>
      </c>
      <c r="BD178" s="176"/>
      <c r="BE178" s="172">
        <f t="shared" si="75"/>
        <v>0</v>
      </c>
      <c r="BF178" s="172">
        <f t="shared" si="76"/>
        <v>0</v>
      </c>
      <c r="BG178" s="172">
        <f t="shared" si="77"/>
        <v>0</v>
      </c>
      <c r="BH178" s="172">
        <f t="shared" si="78"/>
        <v>0</v>
      </c>
      <c r="BI178" s="172">
        <f t="shared" si="79"/>
        <v>0</v>
      </c>
      <c r="BJ178" s="172">
        <f t="shared" si="80"/>
        <v>0</v>
      </c>
      <c r="BK178" s="172">
        <f t="shared" si="81"/>
        <v>0</v>
      </c>
      <c r="BL178" s="176"/>
      <c r="BM178" s="172">
        <f t="shared" si="60"/>
        <v>0</v>
      </c>
      <c r="BN178" s="172">
        <f t="shared" si="61"/>
        <v>0</v>
      </c>
      <c r="BO178" s="172">
        <f t="shared" si="62"/>
        <v>0</v>
      </c>
      <c r="BP178" s="172">
        <f t="shared" si="63"/>
        <v>0</v>
      </c>
      <c r="BQ178" s="172">
        <f t="shared" si="64"/>
        <v>0</v>
      </c>
      <c r="BR178" s="172">
        <f t="shared" si="65"/>
        <v>0</v>
      </c>
      <c r="BS178" s="172">
        <f t="shared" si="66"/>
        <v>0</v>
      </c>
      <c r="BT178" s="55"/>
      <c r="BU178" s="158">
        <f>SUMIF('Input| Projects'!$BA$8:$CX$8,RIGHT(BU$9,3),'Input| Projects'!$BA178:$CX178)</f>
        <v>0</v>
      </c>
      <c r="BV178" s="158">
        <f>SUMIF('Input| Projects'!$BA$8:$CX$8,RIGHT(BV$9,3),'Input| Projects'!$BA178:$CX178)</f>
        <v>0</v>
      </c>
      <c r="BW178" s="79" t="str">
        <f t="shared" si="67"/>
        <v/>
      </c>
    </row>
    <row r="179" spans="2:75" x14ac:dyDescent="0.2">
      <c r="B179" s="123">
        <f>IFERROR('Input| Projects'!B179,"")</f>
        <v>170</v>
      </c>
      <c r="C179" s="160" t="str">
        <f>IFERROR(IF('Input| Projects'!C179="","",'Input| Projects'!C179),"")</f>
        <v/>
      </c>
      <c r="D179" s="160" t="str">
        <f>IFERROR(IF('Input| Projects'!D179="","",'Input| Projects'!D179),"")</f>
        <v/>
      </c>
      <c r="E179" s="53"/>
      <c r="F179" s="160" t="str">
        <f>IF(LEN('Input| Projects'!F179)&gt;0,'Input| Projects'!F179,"")</f>
        <v/>
      </c>
      <c r="G179" s="160" t="str">
        <f>IF(LEN('Input| Projects'!G179)&gt;0,'Input| Projects'!G179,"")</f>
        <v/>
      </c>
      <c r="H179" s="10"/>
      <c r="I179" s="194" cm="1">
        <f t="array" ref="I179">IF(LEN($F179)&gt;0,1+IFERROR(SUMPRODUCT(TRANSPOSE('Input| Projects'!$AO179:$AQ179),INDEX('Input| Escalations'!$F$27:$L$29,,MATCH(Q$9,'Input| Escalations'!$F$21:$L$21,0))),0),0)</f>
        <v>0</v>
      </c>
      <c r="J179" s="194" cm="1">
        <f t="array" ref="J179">IF(LEN($F179)&gt;0,1+IFERROR(SUMPRODUCT(TRANSPOSE('Input| Projects'!$AO179:$AQ179),INDEX('Input| Escalations'!$F$27:$L$29,,MATCH(R$9,'Input| Escalations'!$F$21:$L$21,0))),0),0)</f>
        <v>0</v>
      </c>
      <c r="K179" s="194" cm="1">
        <f t="array" ref="K179">IF(LEN($F179)&gt;0,1+IFERROR(SUMPRODUCT(TRANSPOSE('Input| Projects'!$AO179:$AQ179),INDEX('Input| Escalations'!$F$27:$L$29,,MATCH(S$9,'Input| Escalations'!$F$21:$L$21,0))),0),0)</f>
        <v>0</v>
      </c>
      <c r="L179" s="194" cm="1">
        <f t="array" ref="L179">IF(LEN($F179)&gt;0,1+IFERROR(SUMPRODUCT(TRANSPOSE('Input| Projects'!$AO179:$AQ179),INDEX('Input| Escalations'!$F$27:$L$29,,MATCH(T$9,'Input| Escalations'!$F$21:$L$21,0))),0),0)</f>
        <v>0</v>
      </c>
      <c r="M179" s="194" cm="1">
        <f t="array" ref="M179">IF(LEN($F179)&gt;0,1+IFERROR(SUMPRODUCT(TRANSPOSE('Input| Projects'!$AO179:$AQ179),INDEX('Input| Escalations'!$F$27:$L$29,,MATCH(U$9,'Input| Escalations'!$F$21:$L$21,0))),0),0)</f>
        <v>0</v>
      </c>
      <c r="N179" s="194" cm="1">
        <f t="array" ref="N179">IF(LEN($F179)&gt;0,1+IFERROR(SUMPRODUCT(TRANSPOSE('Input| Projects'!$AO179:$AQ179),INDEX('Input| Escalations'!$F$27:$L$29,,MATCH(V$9,'Input| Escalations'!$F$21:$L$21,0))),0),0)</f>
        <v>0</v>
      </c>
      <c r="O179" s="194" cm="1">
        <f t="array" ref="O179">IF(LEN($F179)&gt;0,1+IFERROR(SUMPRODUCT(TRANSPOSE('Input| Projects'!$AO179:$AQ179),INDEX('Input| Escalations'!$F$27:$L$29,,MATCH(W$9,'Input| Escalations'!$F$21:$L$21,0))),0),0)</f>
        <v>0</v>
      </c>
      <c r="P179" s="10"/>
      <c r="Q179" s="172">
        <f>IFERROR(IF(ISNUMBER(FIND("decision",'Input| Setup'!$F$6)),'Input| Projects'!Y179,'Input| Projects'!I179)*'Input| Escalations'!$I$17*I179,0)</f>
        <v>0</v>
      </c>
      <c r="R179" s="172">
        <f>IFERROR(IF(ISNUMBER(FIND("decision",'Input| Setup'!$F$6)),'Input| Projects'!Z179,'Input| Projects'!J179)*'Input| Escalations'!$I$17*J179,0)</f>
        <v>0</v>
      </c>
      <c r="S179" s="172">
        <f>IFERROR(IF(ISNUMBER(FIND("decision",'Input| Setup'!$F$6)),'Input| Projects'!AA179,'Input| Projects'!K179)*'Input| Escalations'!$I$17*K179,0)</f>
        <v>0</v>
      </c>
      <c r="T179" s="172">
        <f>IFERROR(IF(ISNUMBER(FIND("decision",'Input| Setup'!$F$6)),'Input| Projects'!AB179,'Input| Projects'!L179)*'Input| Escalations'!$I$17*L179,0)</f>
        <v>0</v>
      </c>
      <c r="U179" s="172">
        <f>IFERROR(IF(ISNUMBER(FIND("decision",'Input| Setup'!$F$6)),'Input| Projects'!AC179,'Input| Projects'!M179)*'Input| Escalations'!$I$17*M179,0)</f>
        <v>0</v>
      </c>
      <c r="V179" s="172">
        <f>IFERROR(IF(ISNUMBER(FIND("decision",'Input| Setup'!$F$6)),'Input| Projects'!AD179,'Input| Projects'!N179)*'Input| Escalations'!$I$17*N179,0)</f>
        <v>0</v>
      </c>
      <c r="W179" s="172">
        <f>IFERROR(IF(ISNUMBER(FIND("decision",'Input| Setup'!$F$6)),'Input| Projects'!AE179,'Input| Projects'!O179)*'Input| Escalations'!$I$17*O179,0)</f>
        <v>0</v>
      </c>
      <c r="X179" s="175"/>
      <c r="Y179" s="172">
        <f>IF(ISNUMBER(FIND("decision",'Input| Setup'!$F$6)),'Input| Projects'!AG179,'Input| Projects'!Q179)*I179*'Input| Escalations'!$I$17</f>
        <v>0</v>
      </c>
      <c r="Z179" s="172">
        <f>IF(ISNUMBER(FIND("decision",'Input| Setup'!$F$6)),'Input| Projects'!AH179,'Input| Projects'!R179)*J179*'Input| Escalations'!$I$17</f>
        <v>0</v>
      </c>
      <c r="AA179" s="172">
        <f>IF(ISNUMBER(FIND("decision",'Input| Setup'!$F$6)),'Input| Projects'!AI179,'Input| Projects'!S179)*K179*'Input| Escalations'!$I$17</f>
        <v>0</v>
      </c>
      <c r="AB179" s="172">
        <f>IF(ISNUMBER(FIND("decision",'Input| Setup'!$F$6)),'Input| Projects'!AJ179,'Input| Projects'!T179)*L179*'Input| Escalations'!$I$17</f>
        <v>0</v>
      </c>
      <c r="AC179" s="172">
        <f>IF(ISNUMBER(FIND("decision",'Input| Setup'!$F$6)),'Input| Projects'!AK179,'Input| Projects'!U179)*M179*'Input| Escalations'!$I$17</f>
        <v>0</v>
      </c>
      <c r="AD179" s="172">
        <f>IF(ISNUMBER(FIND("decision",'Input| Setup'!$F$6)),'Input| Projects'!AL179,'Input| Projects'!V179)*N179*'Input| Escalations'!$I$17</f>
        <v>0</v>
      </c>
      <c r="AE179" s="172">
        <f>IF(ISNUMBER(FIND("decision",'Input| Setup'!$F$6)),'Input| Projects'!AM179,'Input| Projects'!W179)*O179*'Input| Escalations'!$I$17</f>
        <v>0</v>
      </c>
      <c r="AF179" s="175"/>
      <c r="AG179" s="172" cm="1">
        <f t="array" ref="AG179">IFERROR(--('Input| Projects'!$AS179="Yes")*_xlfn.SWITCH('Input| Overheads'!$C$50,"Direct costs",'Calc| Overheads Allocation'!C$8*Q179,"Internal labour",'Calc| Overheads Allocation'!C$8*Q179*'Input| Projects'!$AO179,"DNSP defined",'Calc| Overheads Allocation'!C$78*'Input| Projects'!$AV179,0),0)</f>
        <v>0</v>
      </c>
      <c r="AH179" s="172" cm="1">
        <f t="array" ref="AH179">IFERROR(--('Input| Projects'!$AS179="Yes")*_xlfn.SWITCH('Input| Overheads'!$C$50,"Direct costs",'Calc| Overheads Allocation'!D$8*R179,"Internal labour",'Calc| Overheads Allocation'!D$8*R179*'Input| Projects'!$AO179,"DNSP defined",'Calc| Overheads Allocation'!D$78*'Input| Projects'!$AV179,0),0)</f>
        <v>0</v>
      </c>
      <c r="AI179" s="172" cm="1">
        <f t="array" ref="AI179">IFERROR(--('Input| Projects'!$AS179="Yes")*_xlfn.SWITCH('Input| Overheads'!$C$50,"Direct costs",'Calc| Overheads Allocation'!E$8*S179,"Internal labour",'Calc| Overheads Allocation'!E$8*S179*'Input| Projects'!$AO179,"DNSP defined",'Calc| Overheads Allocation'!E$78*'Input| Projects'!$AV179,0),0)</f>
        <v>0</v>
      </c>
      <c r="AJ179" s="172" cm="1">
        <f t="array" ref="AJ179">IFERROR(--('Input| Projects'!$AS179="Yes")*_xlfn.SWITCH('Input| Overheads'!$C$50,"Direct costs",'Calc| Overheads Allocation'!F$8*T179,"Internal labour",'Calc| Overheads Allocation'!F$8*T179*'Input| Projects'!$AO179,"DNSP defined",'Calc| Overheads Allocation'!F$78*'Input| Projects'!$AV179,0),0)</f>
        <v>0</v>
      </c>
      <c r="AK179" s="172" cm="1">
        <f t="array" ref="AK179">IFERROR(--('Input| Projects'!$AS179="Yes")*_xlfn.SWITCH('Input| Overheads'!$C$50,"Direct costs",'Calc| Overheads Allocation'!G$8*U179,"Internal labour",'Calc| Overheads Allocation'!G$8*U179*'Input| Projects'!$AO179,"DNSP defined",'Calc| Overheads Allocation'!G$78*'Input| Projects'!$AV179,0),0)</f>
        <v>0</v>
      </c>
      <c r="AL179" s="172" cm="1">
        <f t="array" ref="AL179">IFERROR(--('Input| Projects'!$AS179="Yes")*_xlfn.SWITCH('Input| Overheads'!$C$50,"Direct costs",'Calc| Overheads Allocation'!H$8*V179,"Internal labour",'Calc| Overheads Allocation'!H$8*V179*'Input| Projects'!$AO179,"DNSP defined",'Calc| Overheads Allocation'!H$78*'Input| Projects'!$AV179,0),0)</f>
        <v>0</v>
      </c>
      <c r="AM179" s="172" cm="1">
        <f t="array" ref="AM179">IFERROR(--('Input| Projects'!$AS179="Yes")*_xlfn.SWITCH('Input| Overheads'!$C$50,"Direct costs",'Calc| Overheads Allocation'!I$8*W179,"Internal labour",'Calc| Overheads Allocation'!I$8*W179*'Input| Projects'!$AO179,"DNSP defined",'Calc| Overheads Allocation'!I$78*'Input| Projects'!$AV179,0),0)</f>
        <v>0</v>
      </c>
      <c r="AN179" s="175"/>
      <c r="AO179" s="172" cm="1">
        <f t="array" ref="AO179">IFERROR(--('Input| Projects'!$AT179="Yes")*_xlfn.SWITCH('Input| Overheads'!$C$50,"Direct costs",'Calc| Overheads Allocation'!C$9*Q179,"Internal labour",'Calc| Overheads Allocation'!C$9*Q179*'Input| Projects'!$AO179,"DNSP defined",'Calc| Overheads Allocation'!C$79*'Input| Projects'!$AW179,0),0)</f>
        <v>0</v>
      </c>
      <c r="AP179" s="172" cm="1">
        <f t="array" ref="AP179">IFERROR(--('Input| Projects'!$AT179="Yes")*_xlfn.SWITCH('Input| Overheads'!$C$50,"Direct costs",'Calc| Overheads Allocation'!D$9*R179,"Internal labour",'Calc| Overheads Allocation'!D$9*R179*'Input| Projects'!$AO179,"DNSP defined",'Calc| Overheads Allocation'!D$79*'Input| Projects'!$AW179,0),0)</f>
        <v>0</v>
      </c>
      <c r="AQ179" s="172" cm="1">
        <f t="array" ref="AQ179">IFERROR(--('Input| Projects'!$AT179="Yes")*_xlfn.SWITCH('Input| Overheads'!$C$50,"Direct costs",'Calc| Overheads Allocation'!E$9*S179,"Internal labour",'Calc| Overheads Allocation'!E$9*S179*'Input| Projects'!$AO179,"DNSP defined",'Calc| Overheads Allocation'!E$79*'Input| Projects'!$AW179,0),0)</f>
        <v>0</v>
      </c>
      <c r="AR179" s="172" cm="1">
        <f t="array" ref="AR179">IFERROR(--('Input| Projects'!$AT179="Yes")*_xlfn.SWITCH('Input| Overheads'!$C$50,"Direct costs",'Calc| Overheads Allocation'!F$9*T179,"Internal labour",'Calc| Overheads Allocation'!F$9*T179*'Input| Projects'!$AO179,"DNSP defined",'Calc| Overheads Allocation'!F$79*'Input| Projects'!$AW179,0),0)</f>
        <v>0</v>
      </c>
      <c r="AS179" s="172" cm="1">
        <f t="array" ref="AS179">IFERROR(--('Input| Projects'!$AT179="Yes")*_xlfn.SWITCH('Input| Overheads'!$C$50,"Direct costs",'Calc| Overheads Allocation'!G$9*U179,"Internal labour",'Calc| Overheads Allocation'!G$9*U179*'Input| Projects'!$AO179,"DNSP defined",'Calc| Overheads Allocation'!G$79*'Input| Projects'!$AW179,0),0)</f>
        <v>0</v>
      </c>
      <c r="AT179" s="172" cm="1">
        <f t="array" ref="AT179">IFERROR(--('Input| Projects'!$AT179="Yes")*_xlfn.SWITCH('Input| Overheads'!$C$50,"Direct costs",'Calc| Overheads Allocation'!H$9*V179,"Internal labour",'Calc| Overheads Allocation'!H$9*V179*'Input| Projects'!$AO179,"DNSP defined",'Calc| Overheads Allocation'!H$79*'Input| Projects'!$AW179,0),0)</f>
        <v>0</v>
      </c>
      <c r="AU179" s="172" cm="1">
        <f t="array" ref="AU179">IFERROR(--('Input| Projects'!$AT179="Yes")*_xlfn.SWITCH('Input| Overheads'!$C$50,"Direct costs",'Calc| Overheads Allocation'!I$9*W179,"Internal labour",'Calc| Overheads Allocation'!I$9*W179*'Input| Projects'!$AO179,"DNSP defined",'Calc| Overheads Allocation'!I$79*'Input| Projects'!$AW179,0),0)</f>
        <v>0</v>
      </c>
      <c r="AV179" s="175"/>
      <c r="AW179" s="172">
        <f t="shared" si="68"/>
        <v>0</v>
      </c>
      <c r="AX179" s="172">
        <f t="shared" si="69"/>
        <v>0</v>
      </c>
      <c r="AY179" s="172">
        <f t="shared" si="70"/>
        <v>0</v>
      </c>
      <c r="AZ179" s="172">
        <f t="shared" si="71"/>
        <v>0</v>
      </c>
      <c r="BA179" s="172">
        <f t="shared" si="72"/>
        <v>0</v>
      </c>
      <c r="BB179" s="172">
        <f t="shared" si="73"/>
        <v>0</v>
      </c>
      <c r="BC179" s="172">
        <f t="shared" si="74"/>
        <v>0</v>
      </c>
      <c r="BD179" s="176"/>
      <c r="BE179" s="172">
        <f t="shared" si="75"/>
        <v>0</v>
      </c>
      <c r="BF179" s="172">
        <f t="shared" si="76"/>
        <v>0</v>
      </c>
      <c r="BG179" s="172">
        <f t="shared" si="77"/>
        <v>0</v>
      </c>
      <c r="BH179" s="172">
        <f t="shared" si="78"/>
        <v>0</v>
      </c>
      <c r="BI179" s="172">
        <f t="shared" si="79"/>
        <v>0</v>
      </c>
      <c r="BJ179" s="172">
        <f t="shared" si="80"/>
        <v>0</v>
      </c>
      <c r="BK179" s="172">
        <f t="shared" si="81"/>
        <v>0</v>
      </c>
      <c r="BL179" s="176"/>
      <c r="BM179" s="172">
        <f t="shared" si="60"/>
        <v>0</v>
      </c>
      <c r="BN179" s="172">
        <f t="shared" si="61"/>
        <v>0</v>
      </c>
      <c r="BO179" s="172">
        <f t="shared" si="62"/>
        <v>0</v>
      </c>
      <c r="BP179" s="172">
        <f t="shared" si="63"/>
        <v>0</v>
      </c>
      <c r="BQ179" s="172">
        <f t="shared" si="64"/>
        <v>0</v>
      </c>
      <c r="BR179" s="172">
        <f t="shared" si="65"/>
        <v>0</v>
      </c>
      <c r="BS179" s="172">
        <f t="shared" si="66"/>
        <v>0</v>
      </c>
      <c r="BT179" s="55"/>
      <c r="BU179" s="158">
        <f>SUMIF('Input| Projects'!$BA$8:$CX$8,RIGHT(BU$9,3),'Input| Projects'!$BA179:$CX179)</f>
        <v>0</v>
      </c>
      <c r="BV179" s="158">
        <f>SUMIF('Input| Projects'!$BA$8:$CX$8,RIGHT(BV$9,3),'Input| Projects'!$BA179:$CX179)</f>
        <v>0</v>
      </c>
      <c r="BW179" s="79" t="str">
        <f t="shared" si="67"/>
        <v/>
      </c>
    </row>
    <row r="180" spans="2:75" x14ac:dyDescent="0.2">
      <c r="B180" s="123">
        <f>IFERROR('Input| Projects'!B180,"")</f>
        <v>171</v>
      </c>
      <c r="C180" s="160" t="str">
        <f>IFERROR(IF('Input| Projects'!C180="","",'Input| Projects'!C180),"")</f>
        <v/>
      </c>
      <c r="D180" s="160" t="str">
        <f>IFERROR(IF('Input| Projects'!D180="","",'Input| Projects'!D180),"")</f>
        <v/>
      </c>
      <c r="E180" s="53"/>
      <c r="F180" s="160" t="str">
        <f>IF(LEN('Input| Projects'!F180)&gt;0,'Input| Projects'!F180,"")</f>
        <v/>
      </c>
      <c r="G180" s="160" t="str">
        <f>IF(LEN('Input| Projects'!G180)&gt;0,'Input| Projects'!G180,"")</f>
        <v/>
      </c>
      <c r="H180" s="10"/>
      <c r="I180" s="194" cm="1">
        <f t="array" ref="I180">IF(LEN($F180)&gt;0,1+IFERROR(SUMPRODUCT(TRANSPOSE('Input| Projects'!$AO180:$AQ180),INDEX('Input| Escalations'!$F$27:$L$29,,MATCH(Q$9,'Input| Escalations'!$F$21:$L$21,0))),0),0)</f>
        <v>0</v>
      </c>
      <c r="J180" s="194" cm="1">
        <f t="array" ref="J180">IF(LEN($F180)&gt;0,1+IFERROR(SUMPRODUCT(TRANSPOSE('Input| Projects'!$AO180:$AQ180),INDEX('Input| Escalations'!$F$27:$L$29,,MATCH(R$9,'Input| Escalations'!$F$21:$L$21,0))),0),0)</f>
        <v>0</v>
      </c>
      <c r="K180" s="194" cm="1">
        <f t="array" ref="K180">IF(LEN($F180)&gt;0,1+IFERROR(SUMPRODUCT(TRANSPOSE('Input| Projects'!$AO180:$AQ180),INDEX('Input| Escalations'!$F$27:$L$29,,MATCH(S$9,'Input| Escalations'!$F$21:$L$21,0))),0),0)</f>
        <v>0</v>
      </c>
      <c r="L180" s="194" cm="1">
        <f t="array" ref="L180">IF(LEN($F180)&gt;0,1+IFERROR(SUMPRODUCT(TRANSPOSE('Input| Projects'!$AO180:$AQ180),INDEX('Input| Escalations'!$F$27:$L$29,,MATCH(T$9,'Input| Escalations'!$F$21:$L$21,0))),0),0)</f>
        <v>0</v>
      </c>
      <c r="M180" s="194" cm="1">
        <f t="array" ref="M180">IF(LEN($F180)&gt;0,1+IFERROR(SUMPRODUCT(TRANSPOSE('Input| Projects'!$AO180:$AQ180),INDEX('Input| Escalations'!$F$27:$L$29,,MATCH(U$9,'Input| Escalations'!$F$21:$L$21,0))),0),0)</f>
        <v>0</v>
      </c>
      <c r="N180" s="194" cm="1">
        <f t="array" ref="N180">IF(LEN($F180)&gt;0,1+IFERROR(SUMPRODUCT(TRANSPOSE('Input| Projects'!$AO180:$AQ180),INDEX('Input| Escalations'!$F$27:$L$29,,MATCH(V$9,'Input| Escalations'!$F$21:$L$21,0))),0),0)</f>
        <v>0</v>
      </c>
      <c r="O180" s="194" cm="1">
        <f t="array" ref="O180">IF(LEN($F180)&gt;0,1+IFERROR(SUMPRODUCT(TRANSPOSE('Input| Projects'!$AO180:$AQ180),INDEX('Input| Escalations'!$F$27:$L$29,,MATCH(W$9,'Input| Escalations'!$F$21:$L$21,0))),0),0)</f>
        <v>0</v>
      </c>
      <c r="P180" s="10"/>
      <c r="Q180" s="172">
        <f>IFERROR(IF(ISNUMBER(FIND("decision",'Input| Setup'!$F$6)),'Input| Projects'!Y180,'Input| Projects'!I180)*'Input| Escalations'!$I$17*I180,0)</f>
        <v>0</v>
      </c>
      <c r="R180" s="172">
        <f>IFERROR(IF(ISNUMBER(FIND("decision",'Input| Setup'!$F$6)),'Input| Projects'!Z180,'Input| Projects'!J180)*'Input| Escalations'!$I$17*J180,0)</f>
        <v>0</v>
      </c>
      <c r="S180" s="172">
        <f>IFERROR(IF(ISNUMBER(FIND("decision",'Input| Setup'!$F$6)),'Input| Projects'!AA180,'Input| Projects'!K180)*'Input| Escalations'!$I$17*K180,0)</f>
        <v>0</v>
      </c>
      <c r="T180" s="172">
        <f>IFERROR(IF(ISNUMBER(FIND("decision",'Input| Setup'!$F$6)),'Input| Projects'!AB180,'Input| Projects'!L180)*'Input| Escalations'!$I$17*L180,0)</f>
        <v>0</v>
      </c>
      <c r="U180" s="172">
        <f>IFERROR(IF(ISNUMBER(FIND("decision",'Input| Setup'!$F$6)),'Input| Projects'!AC180,'Input| Projects'!M180)*'Input| Escalations'!$I$17*M180,0)</f>
        <v>0</v>
      </c>
      <c r="V180" s="172">
        <f>IFERROR(IF(ISNUMBER(FIND("decision",'Input| Setup'!$F$6)),'Input| Projects'!AD180,'Input| Projects'!N180)*'Input| Escalations'!$I$17*N180,0)</f>
        <v>0</v>
      </c>
      <c r="W180" s="172">
        <f>IFERROR(IF(ISNUMBER(FIND("decision",'Input| Setup'!$F$6)),'Input| Projects'!AE180,'Input| Projects'!O180)*'Input| Escalations'!$I$17*O180,0)</f>
        <v>0</v>
      </c>
      <c r="X180" s="175"/>
      <c r="Y180" s="172">
        <f>IF(ISNUMBER(FIND("decision",'Input| Setup'!$F$6)),'Input| Projects'!AG180,'Input| Projects'!Q180)*I180*'Input| Escalations'!$I$17</f>
        <v>0</v>
      </c>
      <c r="Z180" s="172">
        <f>IF(ISNUMBER(FIND("decision",'Input| Setup'!$F$6)),'Input| Projects'!AH180,'Input| Projects'!R180)*J180*'Input| Escalations'!$I$17</f>
        <v>0</v>
      </c>
      <c r="AA180" s="172">
        <f>IF(ISNUMBER(FIND("decision",'Input| Setup'!$F$6)),'Input| Projects'!AI180,'Input| Projects'!S180)*K180*'Input| Escalations'!$I$17</f>
        <v>0</v>
      </c>
      <c r="AB180" s="172">
        <f>IF(ISNUMBER(FIND("decision",'Input| Setup'!$F$6)),'Input| Projects'!AJ180,'Input| Projects'!T180)*L180*'Input| Escalations'!$I$17</f>
        <v>0</v>
      </c>
      <c r="AC180" s="172">
        <f>IF(ISNUMBER(FIND("decision",'Input| Setup'!$F$6)),'Input| Projects'!AK180,'Input| Projects'!U180)*M180*'Input| Escalations'!$I$17</f>
        <v>0</v>
      </c>
      <c r="AD180" s="172">
        <f>IF(ISNUMBER(FIND("decision",'Input| Setup'!$F$6)),'Input| Projects'!AL180,'Input| Projects'!V180)*N180*'Input| Escalations'!$I$17</f>
        <v>0</v>
      </c>
      <c r="AE180" s="172">
        <f>IF(ISNUMBER(FIND("decision",'Input| Setup'!$F$6)),'Input| Projects'!AM180,'Input| Projects'!W180)*O180*'Input| Escalations'!$I$17</f>
        <v>0</v>
      </c>
      <c r="AF180" s="175"/>
      <c r="AG180" s="172" cm="1">
        <f t="array" ref="AG180">IFERROR(--('Input| Projects'!$AS180="Yes")*_xlfn.SWITCH('Input| Overheads'!$C$50,"Direct costs",'Calc| Overheads Allocation'!C$8*Q180,"Internal labour",'Calc| Overheads Allocation'!C$8*Q180*'Input| Projects'!$AO180,"DNSP defined",'Calc| Overheads Allocation'!C$78*'Input| Projects'!$AV180,0),0)</f>
        <v>0</v>
      </c>
      <c r="AH180" s="172" cm="1">
        <f t="array" ref="AH180">IFERROR(--('Input| Projects'!$AS180="Yes")*_xlfn.SWITCH('Input| Overheads'!$C$50,"Direct costs",'Calc| Overheads Allocation'!D$8*R180,"Internal labour",'Calc| Overheads Allocation'!D$8*R180*'Input| Projects'!$AO180,"DNSP defined",'Calc| Overheads Allocation'!D$78*'Input| Projects'!$AV180,0),0)</f>
        <v>0</v>
      </c>
      <c r="AI180" s="172" cm="1">
        <f t="array" ref="AI180">IFERROR(--('Input| Projects'!$AS180="Yes")*_xlfn.SWITCH('Input| Overheads'!$C$50,"Direct costs",'Calc| Overheads Allocation'!E$8*S180,"Internal labour",'Calc| Overheads Allocation'!E$8*S180*'Input| Projects'!$AO180,"DNSP defined",'Calc| Overheads Allocation'!E$78*'Input| Projects'!$AV180,0),0)</f>
        <v>0</v>
      </c>
      <c r="AJ180" s="172" cm="1">
        <f t="array" ref="AJ180">IFERROR(--('Input| Projects'!$AS180="Yes")*_xlfn.SWITCH('Input| Overheads'!$C$50,"Direct costs",'Calc| Overheads Allocation'!F$8*T180,"Internal labour",'Calc| Overheads Allocation'!F$8*T180*'Input| Projects'!$AO180,"DNSP defined",'Calc| Overheads Allocation'!F$78*'Input| Projects'!$AV180,0),0)</f>
        <v>0</v>
      </c>
      <c r="AK180" s="172" cm="1">
        <f t="array" ref="AK180">IFERROR(--('Input| Projects'!$AS180="Yes")*_xlfn.SWITCH('Input| Overheads'!$C$50,"Direct costs",'Calc| Overheads Allocation'!G$8*U180,"Internal labour",'Calc| Overheads Allocation'!G$8*U180*'Input| Projects'!$AO180,"DNSP defined",'Calc| Overheads Allocation'!G$78*'Input| Projects'!$AV180,0),0)</f>
        <v>0</v>
      </c>
      <c r="AL180" s="172" cm="1">
        <f t="array" ref="AL180">IFERROR(--('Input| Projects'!$AS180="Yes")*_xlfn.SWITCH('Input| Overheads'!$C$50,"Direct costs",'Calc| Overheads Allocation'!H$8*V180,"Internal labour",'Calc| Overheads Allocation'!H$8*V180*'Input| Projects'!$AO180,"DNSP defined",'Calc| Overheads Allocation'!H$78*'Input| Projects'!$AV180,0),0)</f>
        <v>0</v>
      </c>
      <c r="AM180" s="172" cm="1">
        <f t="array" ref="AM180">IFERROR(--('Input| Projects'!$AS180="Yes")*_xlfn.SWITCH('Input| Overheads'!$C$50,"Direct costs",'Calc| Overheads Allocation'!I$8*W180,"Internal labour",'Calc| Overheads Allocation'!I$8*W180*'Input| Projects'!$AO180,"DNSP defined",'Calc| Overheads Allocation'!I$78*'Input| Projects'!$AV180,0),0)</f>
        <v>0</v>
      </c>
      <c r="AN180" s="175"/>
      <c r="AO180" s="172" cm="1">
        <f t="array" ref="AO180">IFERROR(--('Input| Projects'!$AT180="Yes")*_xlfn.SWITCH('Input| Overheads'!$C$50,"Direct costs",'Calc| Overheads Allocation'!C$9*Q180,"Internal labour",'Calc| Overheads Allocation'!C$9*Q180*'Input| Projects'!$AO180,"DNSP defined",'Calc| Overheads Allocation'!C$79*'Input| Projects'!$AW180,0),0)</f>
        <v>0</v>
      </c>
      <c r="AP180" s="172" cm="1">
        <f t="array" ref="AP180">IFERROR(--('Input| Projects'!$AT180="Yes")*_xlfn.SWITCH('Input| Overheads'!$C$50,"Direct costs",'Calc| Overheads Allocation'!D$9*R180,"Internal labour",'Calc| Overheads Allocation'!D$9*R180*'Input| Projects'!$AO180,"DNSP defined",'Calc| Overheads Allocation'!D$79*'Input| Projects'!$AW180,0),0)</f>
        <v>0</v>
      </c>
      <c r="AQ180" s="172" cm="1">
        <f t="array" ref="AQ180">IFERROR(--('Input| Projects'!$AT180="Yes")*_xlfn.SWITCH('Input| Overheads'!$C$50,"Direct costs",'Calc| Overheads Allocation'!E$9*S180,"Internal labour",'Calc| Overheads Allocation'!E$9*S180*'Input| Projects'!$AO180,"DNSP defined",'Calc| Overheads Allocation'!E$79*'Input| Projects'!$AW180,0),0)</f>
        <v>0</v>
      </c>
      <c r="AR180" s="172" cm="1">
        <f t="array" ref="AR180">IFERROR(--('Input| Projects'!$AT180="Yes")*_xlfn.SWITCH('Input| Overheads'!$C$50,"Direct costs",'Calc| Overheads Allocation'!F$9*T180,"Internal labour",'Calc| Overheads Allocation'!F$9*T180*'Input| Projects'!$AO180,"DNSP defined",'Calc| Overheads Allocation'!F$79*'Input| Projects'!$AW180,0),0)</f>
        <v>0</v>
      </c>
      <c r="AS180" s="172" cm="1">
        <f t="array" ref="AS180">IFERROR(--('Input| Projects'!$AT180="Yes")*_xlfn.SWITCH('Input| Overheads'!$C$50,"Direct costs",'Calc| Overheads Allocation'!G$9*U180,"Internal labour",'Calc| Overheads Allocation'!G$9*U180*'Input| Projects'!$AO180,"DNSP defined",'Calc| Overheads Allocation'!G$79*'Input| Projects'!$AW180,0),0)</f>
        <v>0</v>
      </c>
      <c r="AT180" s="172" cm="1">
        <f t="array" ref="AT180">IFERROR(--('Input| Projects'!$AT180="Yes")*_xlfn.SWITCH('Input| Overheads'!$C$50,"Direct costs",'Calc| Overheads Allocation'!H$9*V180,"Internal labour",'Calc| Overheads Allocation'!H$9*V180*'Input| Projects'!$AO180,"DNSP defined",'Calc| Overheads Allocation'!H$79*'Input| Projects'!$AW180,0),0)</f>
        <v>0</v>
      </c>
      <c r="AU180" s="172" cm="1">
        <f t="array" ref="AU180">IFERROR(--('Input| Projects'!$AT180="Yes")*_xlfn.SWITCH('Input| Overheads'!$C$50,"Direct costs",'Calc| Overheads Allocation'!I$9*W180,"Internal labour",'Calc| Overheads Allocation'!I$9*W180*'Input| Projects'!$AO180,"DNSP defined",'Calc| Overheads Allocation'!I$79*'Input| Projects'!$AW180,0),0)</f>
        <v>0</v>
      </c>
      <c r="AV180" s="175"/>
      <c r="AW180" s="172">
        <f t="shared" si="68"/>
        <v>0</v>
      </c>
      <c r="AX180" s="172">
        <f t="shared" si="69"/>
        <v>0</v>
      </c>
      <c r="AY180" s="172">
        <f t="shared" si="70"/>
        <v>0</v>
      </c>
      <c r="AZ180" s="172">
        <f t="shared" si="71"/>
        <v>0</v>
      </c>
      <c r="BA180" s="172">
        <f t="shared" si="72"/>
        <v>0</v>
      </c>
      <c r="BB180" s="172">
        <f t="shared" si="73"/>
        <v>0</v>
      </c>
      <c r="BC180" s="172">
        <f t="shared" si="74"/>
        <v>0</v>
      </c>
      <c r="BD180" s="176"/>
      <c r="BE180" s="172">
        <f t="shared" si="75"/>
        <v>0</v>
      </c>
      <c r="BF180" s="172">
        <f t="shared" si="76"/>
        <v>0</v>
      </c>
      <c r="BG180" s="172">
        <f t="shared" si="77"/>
        <v>0</v>
      </c>
      <c r="BH180" s="172">
        <f t="shared" si="78"/>
        <v>0</v>
      </c>
      <c r="BI180" s="172">
        <f t="shared" si="79"/>
        <v>0</v>
      </c>
      <c r="BJ180" s="172">
        <f t="shared" si="80"/>
        <v>0</v>
      </c>
      <c r="BK180" s="172">
        <f t="shared" si="81"/>
        <v>0</v>
      </c>
      <c r="BL180" s="176"/>
      <c r="BM180" s="172">
        <f t="shared" si="60"/>
        <v>0</v>
      </c>
      <c r="BN180" s="172">
        <f t="shared" si="61"/>
        <v>0</v>
      </c>
      <c r="BO180" s="172">
        <f t="shared" si="62"/>
        <v>0</v>
      </c>
      <c r="BP180" s="172">
        <f t="shared" si="63"/>
        <v>0</v>
      </c>
      <c r="BQ180" s="172">
        <f t="shared" si="64"/>
        <v>0</v>
      </c>
      <c r="BR180" s="172">
        <f t="shared" si="65"/>
        <v>0</v>
      </c>
      <c r="BS180" s="172">
        <f t="shared" si="66"/>
        <v>0</v>
      </c>
      <c r="BT180" s="55"/>
      <c r="BU180" s="158">
        <f>SUMIF('Input| Projects'!$BA$8:$CX$8,RIGHT(BU$9,3),'Input| Projects'!$BA180:$CX180)</f>
        <v>0</v>
      </c>
      <c r="BV180" s="158">
        <f>SUMIF('Input| Projects'!$BA$8:$CX$8,RIGHT(BV$9,3),'Input| Projects'!$BA180:$CX180)</f>
        <v>0</v>
      </c>
      <c r="BW180" s="79" t="str">
        <f t="shared" si="67"/>
        <v/>
      </c>
    </row>
    <row r="181" spans="2:75" x14ac:dyDescent="0.2">
      <c r="B181" s="123">
        <f>IFERROR('Input| Projects'!B181,"")</f>
        <v>172</v>
      </c>
      <c r="C181" s="160" t="str">
        <f>IFERROR(IF('Input| Projects'!C181="","",'Input| Projects'!C181),"")</f>
        <v/>
      </c>
      <c r="D181" s="160" t="str">
        <f>IFERROR(IF('Input| Projects'!D181="","",'Input| Projects'!D181),"")</f>
        <v/>
      </c>
      <c r="E181" s="53"/>
      <c r="F181" s="160" t="str">
        <f>IF(LEN('Input| Projects'!F181)&gt;0,'Input| Projects'!F181,"")</f>
        <v/>
      </c>
      <c r="G181" s="160" t="str">
        <f>IF(LEN('Input| Projects'!G181)&gt;0,'Input| Projects'!G181,"")</f>
        <v/>
      </c>
      <c r="H181" s="10"/>
      <c r="I181" s="194" cm="1">
        <f t="array" ref="I181">IF(LEN($F181)&gt;0,1+IFERROR(SUMPRODUCT(TRANSPOSE('Input| Projects'!$AO181:$AQ181),INDEX('Input| Escalations'!$F$27:$L$29,,MATCH(Q$9,'Input| Escalations'!$F$21:$L$21,0))),0),0)</f>
        <v>0</v>
      </c>
      <c r="J181" s="194" cm="1">
        <f t="array" ref="J181">IF(LEN($F181)&gt;0,1+IFERROR(SUMPRODUCT(TRANSPOSE('Input| Projects'!$AO181:$AQ181),INDEX('Input| Escalations'!$F$27:$L$29,,MATCH(R$9,'Input| Escalations'!$F$21:$L$21,0))),0),0)</f>
        <v>0</v>
      </c>
      <c r="K181" s="194" cm="1">
        <f t="array" ref="K181">IF(LEN($F181)&gt;0,1+IFERROR(SUMPRODUCT(TRANSPOSE('Input| Projects'!$AO181:$AQ181),INDEX('Input| Escalations'!$F$27:$L$29,,MATCH(S$9,'Input| Escalations'!$F$21:$L$21,0))),0),0)</f>
        <v>0</v>
      </c>
      <c r="L181" s="194" cm="1">
        <f t="array" ref="L181">IF(LEN($F181)&gt;0,1+IFERROR(SUMPRODUCT(TRANSPOSE('Input| Projects'!$AO181:$AQ181),INDEX('Input| Escalations'!$F$27:$L$29,,MATCH(T$9,'Input| Escalations'!$F$21:$L$21,0))),0),0)</f>
        <v>0</v>
      </c>
      <c r="M181" s="194" cm="1">
        <f t="array" ref="M181">IF(LEN($F181)&gt;0,1+IFERROR(SUMPRODUCT(TRANSPOSE('Input| Projects'!$AO181:$AQ181),INDEX('Input| Escalations'!$F$27:$L$29,,MATCH(U$9,'Input| Escalations'!$F$21:$L$21,0))),0),0)</f>
        <v>0</v>
      </c>
      <c r="N181" s="194" cm="1">
        <f t="array" ref="N181">IF(LEN($F181)&gt;0,1+IFERROR(SUMPRODUCT(TRANSPOSE('Input| Projects'!$AO181:$AQ181),INDEX('Input| Escalations'!$F$27:$L$29,,MATCH(V$9,'Input| Escalations'!$F$21:$L$21,0))),0),0)</f>
        <v>0</v>
      </c>
      <c r="O181" s="194" cm="1">
        <f t="array" ref="O181">IF(LEN($F181)&gt;0,1+IFERROR(SUMPRODUCT(TRANSPOSE('Input| Projects'!$AO181:$AQ181),INDEX('Input| Escalations'!$F$27:$L$29,,MATCH(W$9,'Input| Escalations'!$F$21:$L$21,0))),0),0)</f>
        <v>0</v>
      </c>
      <c r="P181" s="10"/>
      <c r="Q181" s="172">
        <f>IFERROR(IF(ISNUMBER(FIND("decision",'Input| Setup'!$F$6)),'Input| Projects'!Y181,'Input| Projects'!I181)*'Input| Escalations'!$I$17*I181,0)</f>
        <v>0</v>
      </c>
      <c r="R181" s="172">
        <f>IFERROR(IF(ISNUMBER(FIND("decision",'Input| Setup'!$F$6)),'Input| Projects'!Z181,'Input| Projects'!J181)*'Input| Escalations'!$I$17*J181,0)</f>
        <v>0</v>
      </c>
      <c r="S181" s="172">
        <f>IFERROR(IF(ISNUMBER(FIND("decision",'Input| Setup'!$F$6)),'Input| Projects'!AA181,'Input| Projects'!K181)*'Input| Escalations'!$I$17*K181,0)</f>
        <v>0</v>
      </c>
      <c r="T181" s="172">
        <f>IFERROR(IF(ISNUMBER(FIND("decision",'Input| Setup'!$F$6)),'Input| Projects'!AB181,'Input| Projects'!L181)*'Input| Escalations'!$I$17*L181,0)</f>
        <v>0</v>
      </c>
      <c r="U181" s="172">
        <f>IFERROR(IF(ISNUMBER(FIND("decision",'Input| Setup'!$F$6)),'Input| Projects'!AC181,'Input| Projects'!M181)*'Input| Escalations'!$I$17*M181,0)</f>
        <v>0</v>
      </c>
      <c r="V181" s="172">
        <f>IFERROR(IF(ISNUMBER(FIND("decision",'Input| Setup'!$F$6)),'Input| Projects'!AD181,'Input| Projects'!N181)*'Input| Escalations'!$I$17*N181,0)</f>
        <v>0</v>
      </c>
      <c r="W181" s="172">
        <f>IFERROR(IF(ISNUMBER(FIND("decision",'Input| Setup'!$F$6)),'Input| Projects'!AE181,'Input| Projects'!O181)*'Input| Escalations'!$I$17*O181,0)</f>
        <v>0</v>
      </c>
      <c r="X181" s="175"/>
      <c r="Y181" s="172">
        <f>IF(ISNUMBER(FIND("decision",'Input| Setup'!$F$6)),'Input| Projects'!AG181,'Input| Projects'!Q181)*I181*'Input| Escalations'!$I$17</f>
        <v>0</v>
      </c>
      <c r="Z181" s="172">
        <f>IF(ISNUMBER(FIND("decision",'Input| Setup'!$F$6)),'Input| Projects'!AH181,'Input| Projects'!R181)*J181*'Input| Escalations'!$I$17</f>
        <v>0</v>
      </c>
      <c r="AA181" s="172">
        <f>IF(ISNUMBER(FIND("decision",'Input| Setup'!$F$6)),'Input| Projects'!AI181,'Input| Projects'!S181)*K181*'Input| Escalations'!$I$17</f>
        <v>0</v>
      </c>
      <c r="AB181" s="172">
        <f>IF(ISNUMBER(FIND("decision",'Input| Setup'!$F$6)),'Input| Projects'!AJ181,'Input| Projects'!T181)*L181*'Input| Escalations'!$I$17</f>
        <v>0</v>
      </c>
      <c r="AC181" s="172">
        <f>IF(ISNUMBER(FIND("decision",'Input| Setup'!$F$6)),'Input| Projects'!AK181,'Input| Projects'!U181)*M181*'Input| Escalations'!$I$17</f>
        <v>0</v>
      </c>
      <c r="AD181" s="172">
        <f>IF(ISNUMBER(FIND("decision",'Input| Setup'!$F$6)),'Input| Projects'!AL181,'Input| Projects'!V181)*N181*'Input| Escalations'!$I$17</f>
        <v>0</v>
      </c>
      <c r="AE181" s="172">
        <f>IF(ISNUMBER(FIND("decision",'Input| Setup'!$F$6)),'Input| Projects'!AM181,'Input| Projects'!W181)*O181*'Input| Escalations'!$I$17</f>
        <v>0</v>
      </c>
      <c r="AF181" s="175"/>
      <c r="AG181" s="172" cm="1">
        <f t="array" ref="AG181">IFERROR(--('Input| Projects'!$AS181="Yes")*_xlfn.SWITCH('Input| Overheads'!$C$50,"Direct costs",'Calc| Overheads Allocation'!C$8*Q181,"Internal labour",'Calc| Overheads Allocation'!C$8*Q181*'Input| Projects'!$AO181,"DNSP defined",'Calc| Overheads Allocation'!C$78*'Input| Projects'!$AV181,0),0)</f>
        <v>0</v>
      </c>
      <c r="AH181" s="172" cm="1">
        <f t="array" ref="AH181">IFERROR(--('Input| Projects'!$AS181="Yes")*_xlfn.SWITCH('Input| Overheads'!$C$50,"Direct costs",'Calc| Overheads Allocation'!D$8*R181,"Internal labour",'Calc| Overheads Allocation'!D$8*R181*'Input| Projects'!$AO181,"DNSP defined",'Calc| Overheads Allocation'!D$78*'Input| Projects'!$AV181,0),0)</f>
        <v>0</v>
      </c>
      <c r="AI181" s="172" cm="1">
        <f t="array" ref="AI181">IFERROR(--('Input| Projects'!$AS181="Yes")*_xlfn.SWITCH('Input| Overheads'!$C$50,"Direct costs",'Calc| Overheads Allocation'!E$8*S181,"Internal labour",'Calc| Overheads Allocation'!E$8*S181*'Input| Projects'!$AO181,"DNSP defined",'Calc| Overheads Allocation'!E$78*'Input| Projects'!$AV181,0),0)</f>
        <v>0</v>
      </c>
      <c r="AJ181" s="172" cm="1">
        <f t="array" ref="AJ181">IFERROR(--('Input| Projects'!$AS181="Yes")*_xlfn.SWITCH('Input| Overheads'!$C$50,"Direct costs",'Calc| Overheads Allocation'!F$8*T181,"Internal labour",'Calc| Overheads Allocation'!F$8*T181*'Input| Projects'!$AO181,"DNSP defined",'Calc| Overheads Allocation'!F$78*'Input| Projects'!$AV181,0),0)</f>
        <v>0</v>
      </c>
      <c r="AK181" s="172" cm="1">
        <f t="array" ref="AK181">IFERROR(--('Input| Projects'!$AS181="Yes")*_xlfn.SWITCH('Input| Overheads'!$C$50,"Direct costs",'Calc| Overheads Allocation'!G$8*U181,"Internal labour",'Calc| Overheads Allocation'!G$8*U181*'Input| Projects'!$AO181,"DNSP defined",'Calc| Overheads Allocation'!G$78*'Input| Projects'!$AV181,0),0)</f>
        <v>0</v>
      </c>
      <c r="AL181" s="172" cm="1">
        <f t="array" ref="AL181">IFERROR(--('Input| Projects'!$AS181="Yes")*_xlfn.SWITCH('Input| Overheads'!$C$50,"Direct costs",'Calc| Overheads Allocation'!H$8*V181,"Internal labour",'Calc| Overheads Allocation'!H$8*V181*'Input| Projects'!$AO181,"DNSP defined",'Calc| Overheads Allocation'!H$78*'Input| Projects'!$AV181,0),0)</f>
        <v>0</v>
      </c>
      <c r="AM181" s="172" cm="1">
        <f t="array" ref="AM181">IFERROR(--('Input| Projects'!$AS181="Yes")*_xlfn.SWITCH('Input| Overheads'!$C$50,"Direct costs",'Calc| Overheads Allocation'!I$8*W181,"Internal labour",'Calc| Overheads Allocation'!I$8*W181*'Input| Projects'!$AO181,"DNSP defined",'Calc| Overheads Allocation'!I$78*'Input| Projects'!$AV181,0),0)</f>
        <v>0</v>
      </c>
      <c r="AN181" s="175"/>
      <c r="AO181" s="172" cm="1">
        <f t="array" ref="AO181">IFERROR(--('Input| Projects'!$AT181="Yes")*_xlfn.SWITCH('Input| Overheads'!$C$50,"Direct costs",'Calc| Overheads Allocation'!C$9*Q181,"Internal labour",'Calc| Overheads Allocation'!C$9*Q181*'Input| Projects'!$AO181,"DNSP defined",'Calc| Overheads Allocation'!C$79*'Input| Projects'!$AW181,0),0)</f>
        <v>0</v>
      </c>
      <c r="AP181" s="172" cm="1">
        <f t="array" ref="AP181">IFERROR(--('Input| Projects'!$AT181="Yes")*_xlfn.SWITCH('Input| Overheads'!$C$50,"Direct costs",'Calc| Overheads Allocation'!D$9*R181,"Internal labour",'Calc| Overheads Allocation'!D$9*R181*'Input| Projects'!$AO181,"DNSP defined",'Calc| Overheads Allocation'!D$79*'Input| Projects'!$AW181,0),0)</f>
        <v>0</v>
      </c>
      <c r="AQ181" s="172" cm="1">
        <f t="array" ref="AQ181">IFERROR(--('Input| Projects'!$AT181="Yes")*_xlfn.SWITCH('Input| Overheads'!$C$50,"Direct costs",'Calc| Overheads Allocation'!E$9*S181,"Internal labour",'Calc| Overheads Allocation'!E$9*S181*'Input| Projects'!$AO181,"DNSP defined",'Calc| Overheads Allocation'!E$79*'Input| Projects'!$AW181,0),0)</f>
        <v>0</v>
      </c>
      <c r="AR181" s="172" cm="1">
        <f t="array" ref="AR181">IFERROR(--('Input| Projects'!$AT181="Yes")*_xlfn.SWITCH('Input| Overheads'!$C$50,"Direct costs",'Calc| Overheads Allocation'!F$9*T181,"Internal labour",'Calc| Overheads Allocation'!F$9*T181*'Input| Projects'!$AO181,"DNSP defined",'Calc| Overheads Allocation'!F$79*'Input| Projects'!$AW181,0),0)</f>
        <v>0</v>
      </c>
      <c r="AS181" s="172" cm="1">
        <f t="array" ref="AS181">IFERROR(--('Input| Projects'!$AT181="Yes")*_xlfn.SWITCH('Input| Overheads'!$C$50,"Direct costs",'Calc| Overheads Allocation'!G$9*U181,"Internal labour",'Calc| Overheads Allocation'!G$9*U181*'Input| Projects'!$AO181,"DNSP defined",'Calc| Overheads Allocation'!G$79*'Input| Projects'!$AW181,0),0)</f>
        <v>0</v>
      </c>
      <c r="AT181" s="172" cm="1">
        <f t="array" ref="AT181">IFERROR(--('Input| Projects'!$AT181="Yes")*_xlfn.SWITCH('Input| Overheads'!$C$50,"Direct costs",'Calc| Overheads Allocation'!H$9*V181,"Internal labour",'Calc| Overheads Allocation'!H$9*V181*'Input| Projects'!$AO181,"DNSP defined",'Calc| Overheads Allocation'!H$79*'Input| Projects'!$AW181,0),0)</f>
        <v>0</v>
      </c>
      <c r="AU181" s="172" cm="1">
        <f t="array" ref="AU181">IFERROR(--('Input| Projects'!$AT181="Yes")*_xlfn.SWITCH('Input| Overheads'!$C$50,"Direct costs",'Calc| Overheads Allocation'!I$9*W181,"Internal labour",'Calc| Overheads Allocation'!I$9*W181*'Input| Projects'!$AO181,"DNSP defined",'Calc| Overheads Allocation'!I$79*'Input| Projects'!$AW181,0),0)</f>
        <v>0</v>
      </c>
      <c r="AV181" s="175"/>
      <c r="AW181" s="172">
        <f t="shared" si="68"/>
        <v>0</v>
      </c>
      <c r="AX181" s="172">
        <f t="shared" si="69"/>
        <v>0</v>
      </c>
      <c r="AY181" s="172">
        <f t="shared" si="70"/>
        <v>0</v>
      </c>
      <c r="AZ181" s="172">
        <f t="shared" si="71"/>
        <v>0</v>
      </c>
      <c r="BA181" s="172">
        <f t="shared" si="72"/>
        <v>0</v>
      </c>
      <c r="BB181" s="172">
        <f t="shared" si="73"/>
        <v>0</v>
      </c>
      <c r="BC181" s="172">
        <f t="shared" si="74"/>
        <v>0</v>
      </c>
      <c r="BD181" s="176"/>
      <c r="BE181" s="172">
        <f t="shared" si="75"/>
        <v>0</v>
      </c>
      <c r="BF181" s="172">
        <f t="shared" si="76"/>
        <v>0</v>
      </c>
      <c r="BG181" s="172">
        <f t="shared" si="77"/>
        <v>0</v>
      </c>
      <c r="BH181" s="172">
        <f t="shared" si="78"/>
        <v>0</v>
      </c>
      <c r="BI181" s="172">
        <f t="shared" si="79"/>
        <v>0</v>
      </c>
      <c r="BJ181" s="172">
        <f t="shared" si="80"/>
        <v>0</v>
      </c>
      <c r="BK181" s="172">
        <f t="shared" si="81"/>
        <v>0</v>
      </c>
      <c r="BL181" s="176"/>
      <c r="BM181" s="172">
        <f t="shared" si="60"/>
        <v>0</v>
      </c>
      <c r="BN181" s="172">
        <f t="shared" si="61"/>
        <v>0</v>
      </c>
      <c r="BO181" s="172">
        <f t="shared" si="62"/>
        <v>0</v>
      </c>
      <c r="BP181" s="172">
        <f t="shared" si="63"/>
        <v>0</v>
      </c>
      <c r="BQ181" s="172">
        <f t="shared" si="64"/>
        <v>0</v>
      </c>
      <c r="BR181" s="172">
        <f t="shared" si="65"/>
        <v>0</v>
      </c>
      <c r="BS181" s="172">
        <f t="shared" si="66"/>
        <v>0</v>
      </c>
      <c r="BT181" s="55"/>
      <c r="BU181" s="158">
        <f>SUMIF('Input| Projects'!$BA$8:$CX$8,RIGHT(BU$9,3),'Input| Projects'!$BA181:$CX181)</f>
        <v>0</v>
      </c>
      <c r="BV181" s="158">
        <f>SUMIF('Input| Projects'!$BA$8:$CX$8,RIGHT(BV$9,3),'Input| Projects'!$BA181:$CX181)</f>
        <v>0</v>
      </c>
      <c r="BW181" s="79" t="str">
        <f t="shared" si="67"/>
        <v/>
      </c>
    </row>
    <row r="182" spans="2:75" x14ac:dyDescent="0.2">
      <c r="B182" s="123">
        <f>IFERROR('Input| Projects'!B182,"")</f>
        <v>173</v>
      </c>
      <c r="C182" s="160" t="str">
        <f>IFERROR(IF('Input| Projects'!C182="","",'Input| Projects'!C182),"")</f>
        <v/>
      </c>
      <c r="D182" s="160" t="str">
        <f>IFERROR(IF('Input| Projects'!D182="","",'Input| Projects'!D182),"")</f>
        <v/>
      </c>
      <c r="E182" s="53"/>
      <c r="F182" s="160" t="str">
        <f>IF(LEN('Input| Projects'!F182)&gt;0,'Input| Projects'!F182,"")</f>
        <v/>
      </c>
      <c r="G182" s="160" t="str">
        <f>IF(LEN('Input| Projects'!G182)&gt;0,'Input| Projects'!G182,"")</f>
        <v/>
      </c>
      <c r="H182" s="10"/>
      <c r="I182" s="194" cm="1">
        <f t="array" ref="I182">IF(LEN($F182)&gt;0,1+IFERROR(SUMPRODUCT(TRANSPOSE('Input| Projects'!$AO182:$AQ182),INDEX('Input| Escalations'!$F$27:$L$29,,MATCH(Q$9,'Input| Escalations'!$F$21:$L$21,0))),0),0)</f>
        <v>0</v>
      </c>
      <c r="J182" s="194" cm="1">
        <f t="array" ref="J182">IF(LEN($F182)&gt;0,1+IFERROR(SUMPRODUCT(TRANSPOSE('Input| Projects'!$AO182:$AQ182),INDEX('Input| Escalations'!$F$27:$L$29,,MATCH(R$9,'Input| Escalations'!$F$21:$L$21,0))),0),0)</f>
        <v>0</v>
      </c>
      <c r="K182" s="194" cm="1">
        <f t="array" ref="K182">IF(LEN($F182)&gt;0,1+IFERROR(SUMPRODUCT(TRANSPOSE('Input| Projects'!$AO182:$AQ182),INDEX('Input| Escalations'!$F$27:$L$29,,MATCH(S$9,'Input| Escalations'!$F$21:$L$21,0))),0),0)</f>
        <v>0</v>
      </c>
      <c r="L182" s="194" cm="1">
        <f t="array" ref="L182">IF(LEN($F182)&gt;0,1+IFERROR(SUMPRODUCT(TRANSPOSE('Input| Projects'!$AO182:$AQ182),INDEX('Input| Escalations'!$F$27:$L$29,,MATCH(T$9,'Input| Escalations'!$F$21:$L$21,0))),0),0)</f>
        <v>0</v>
      </c>
      <c r="M182" s="194" cm="1">
        <f t="array" ref="M182">IF(LEN($F182)&gt;0,1+IFERROR(SUMPRODUCT(TRANSPOSE('Input| Projects'!$AO182:$AQ182),INDEX('Input| Escalations'!$F$27:$L$29,,MATCH(U$9,'Input| Escalations'!$F$21:$L$21,0))),0),0)</f>
        <v>0</v>
      </c>
      <c r="N182" s="194" cm="1">
        <f t="array" ref="N182">IF(LEN($F182)&gt;0,1+IFERROR(SUMPRODUCT(TRANSPOSE('Input| Projects'!$AO182:$AQ182),INDEX('Input| Escalations'!$F$27:$L$29,,MATCH(V$9,'Input| Escalations'!$F$21:$L$21,0))),0),0)</f>
        <v>0</v>
      </c>
      <c r="O182" s="194" cm="1">
        <f t="array" ref="O182">IF(LEN($F182)&gt;0,1+IFERROR(SUMPRODUCT(TRANSPOSE('Input| Projects'!$AO182:$AQ182),INDEX('Input| Escalations'!$F$27:$L$29,,MATCH(W$9,'Input| Escalations'!$F$21:$L$21,0))),0),0)</f>
        <v>0</v>
      </c>
      <c r="P182" s="10"/>
      <c r="Q182" s="172">
        <f>IFERROR(IF(ISNUMBER(FIND("decision",'Input| Setup'!$F$6)),'Input| Projects'!Y182,'Input| Projects'!I182)*'Input| Escalations'!$I$17*I182,0)</f>
        <v>0</v>
      </c>
      <c r="R182" s="172">
        <f>IFERROR(IF(ISNUMBER(FIND("decision",'Input| Setup'!$F$6)),'Input| Projects'!Z182,'Input| Projects'!J182)*'Input| Escalations'!$I$17*J182,0)</f>
        <v>0</v>
      </c>
      <c r="S182" s="172">
        <f>IFERROR(IF(ISNUMBER(FIND("decision",'Input| Setup'!$F$6)),'Input| Projects'!AA182,'Input| Projects'!K182)*'Input| Escalations'!$I$17*K182,0)</f>
        <v>0</v>
      </c>
      <c r="T182" s="172">
        <f>IFERROR(IF(ISNUMBER(FIND("decision",'Input| Setup'!$F$6)),'Input| Projects'!AB182,'Input| Projects'!L182)*'Input| Escalations'!$I$17*L182,0)</f>
        <v>0</v>
      </c>
      <c r="U182" s="172">
        <f>IFERROR(IF(ISNUMBER(FIND("decision",'Input| Setup'!$F$6)),'Input| Projects'!AC182,'Input| Projects'!M182)*'Input| Escalations'!$I$17*M182,0)</f>
        <v>0</v>
      </c>
      <c r="V182" s="172">
        <f>IFERROR(IF(ISNUMBER(FIND("decision",'Input| Setup'!$F$6)),'Input| Projects'!AD182,'Input| Projects'!N182)*'Input| Escalations'!$I$17*N182,0)</f>
        <v>0</v>
      </c>
      <c r="W182" s="172">
        <f>IFERROR(IF(ISNUMBER(FIND("decision",'Input| Setup'!$F$6)),'Input| Projects'!AE182,'Input| Projects'!O182)*'Input| Escalations'!$I$17*O182,0)</f>
        <v>0</v>
      </c>
      <c r="X182" s="175"/>
      <c r="Y182" s="172">
        <f>IF(ISNUMBER(FIND("decision",'Input| Setup'!$F$6)),'Input| Projects'!AG182,'Input| Projects'!Q182)*I182*'Input| Escalations'!$I$17</f>
        <v>0</v>
      </c>
      <c r="Z182" s="172">
        <f>IF(ISNUMBER(FIND("decision",'Input| Setup'!$F$6)),'Input| Projects'!AH182,'Input| Projects'!R182)*J182*'Input| Escalations'!$I$17</f>
        <v>0</v>
      </c>
      <c r="AA182" s="172">
        <f>IF(ISNUMBER(FIND("decision",'Input| Setup'!$F$6)),'Input| Projects'!AI182,'Input| Projects'!S182)*K182*'Input| Escalations'!$I$17</f>
        <v>0</v>
      </c>
      <c r="AB182" s="172">
        <f>IF(ISNUMBER(FIND("decision",'Input| Setup'!$F$6)),'Input| Projects'!AJ182,'Input| Projects'!T182)*L182*'Input| Escalations'!$I$17</f>
        <v>0</v>
      </c>
      <c r="AC182" s="172">
        <f>IF(ISNUMBER(FIND("decision",'Input| Setup'!$F$6)),'Input| Projects'!AK182,'Input| Projects'!U182)*M182*'Input| Escalations'!$I$17</f>
        <v>0</v>
      </c>
      <c r="AD182" s="172">
        <f>IF(ISNUMBER(FIND("decision",'Input| Setup'!$F$6)),'Input| Projects'!AL182,'Input| Projects'!V182)*N182*'Input| Escalations'!$I$17</f>
        <v>0</v>
      </c>
      <c r="AE182" s="172">
        <f>IF(ISNUMBER(FIND("decision",'Input| Setup'!$F$6)),'Input| Projects'!AM182,'Input| Projects'!W182)*O182*'Input| Escalations'!$I$17</f>
        <v>0</v>
      </c>
      <c r="AF182" s="175"/>
      <c r="AG182" s="172" cm="1">
        <f t="array" ref="AG182">IFERROR(--('Input| Projects'!$AS182="Yes")*_xlfn.SWITCH('Input| Overheads'!$C$50,"Direct costs",'Calc| Overheads Allocation'!C$8*Q182,"Internal labour",'Calc| Overheads Allocation'!C$8*Q182*'Input| Projects'!$AO182,"DNSP defined",'Calc| Overheads Allocation'!C$78*'Input| Projects'!$AV182,0),0)</f>
        <v>0</v>
      </c>
      <c r="AH182" s="172" cm="1">
        <f t="array" ref="AH182">IFERROR(--('Input| Projects'!$AS182="Yes")*_xlfn.SWITCH('Input| Overheads'!$C$50,"Direct costs",'Calc| Overheads Allocation'!D$8*R182,"Internal labour",'Calc| Overheads Allocation'!D$8*R182*'Input| Projects'!$AO182,"DNSP defined",'Calc| Overheads Allocation'!D$78*'Input| Projects'!$AV182,0),0)</f>
        <v>0</v>
      </c>
      <c r="AI182" s="172" cm="1">
        <f t="array" ref="AI182">IFERROR(--('Input| Projects'!$AS182="Yes")*_xlfn.SWITCH('Input| Overheads'!$C$50,"Direct costs",'Calc| Overheads Allocation'!E$8*S182,"Internal labour",'Calc| Overheads Allocation'!E$8*S182*'Input| Projects'!$AO182,"DNSP defined",'Calc| Overheads Allocation'!E$78*'Input| Projects'!$AV182,0),0)</f>
        <v>0</v>
      </c>
      <c r="AJ182" s="172" cm="1">
        <f t="array" ref="AJ182">IFERROR(--('Input| Projects'!$AS182="Yes")*_xlfn.SWITCH('Input| Overheads'!$C$50,"Direct costs",'Calc| Overheads Allocation'!F$8*T182,"Internal labour",'Calc| Overheads Allocation'!F$8*T182*'Input| Projects'!$AO182,"DNSP defined",'Calc| Overheads Allocation'!F$78*'Input| Projects'!$AV182,0),0)</f>
        <v>0</v>
      </c>
      <c r="AK182" s="172" cm="1">
        <f t="array" ref="AK182">IFERROR(--('Input| Projects'!$AS182="Yes")*_xlfn.SWITCH('Input| Overheads'!$C$50,"Direct costs",'Calc| Overheads Allocation'!G$8*U182,"Internal labour",'Calc| Overheads Allocation'!G$8*U182*'Input| Projects'!$AO182,"DNSP defined",'Calc| Overheads Allocation'!G$78*'Input| Projects'!$AV182,0),0)</f>
        <v>0</v>
      </c>
      <c r="AL182" s="172" cm="1">
        <f t="array" ref="AL182">IFERROR(--('Input| Projects'!$AS182="Yes")*_xlfn.SWITCH('Input| Overheads'!$C$50,"Direct costs",'Calc| Overheads Allocation'!H$8*V182,"Internal labour",'Calc| Overheads Allocation'!H$8*V182*'Input| Projects'!$AO182,"DNSP defined",'Calc| Overheads Allocation'!H$78*'Input| Projects'!$AV182,0),0)</f>
        <v>0</v>
      </c>
      <c r="AM182" s="172" cm="1">
        <f t="array" ref="AM182">IFERROR(--('Input| Projects'!$AS182="Yes")*_xlfn.SWITCH('Input| Overheads'!$C$50,"Direct costs",'Calc| Overheads Allocation'!I$8*W182,"Internal labour",'Calc| Overheads Allocation'!I$8*W182*'Input| Projects'!$AO182,"DNSP defined",'Calc| Overheads Allocation'!I$78*'Input| Projects'!$AV182,0),0)</f>
        <v>0</v>
      </c>
      <c r="AN182" s="175"/>
      <c r="AO182" s="172" cm="1">
        <f t="array" ref="AO182">IFERROR(--('Input| Projects'!$AT182="Yes")*_xlfn.SWITCH('Input| Overheads'!$C$50,"Direct costs",'Calc| Overheads Allocation'!C$9*Q182,"Internal labour",'Calc| Overheads Allocation'!C$9*Q182*'Input| Projects'!$AO182,"DNSP defined",'Calc| Overheads Allocation'!C$79*'Input| Projects'!$AW182,0),0)</f>
        <v>0</v>
      </c>
      <c r="AP182" s="172" cm="1">
        <f t="array" ref="AP182">IFERROR(--('Input| Projects'!$AT182="Yes")*_xlfn.SWITCH('Input| Overheads'!$C$50,"Direct costs",'Calc| Overheads Allocation'!D$9*R182,"Internal labour",'Calc| Overheads Allocation'!D$9*R182*'Input| Projects'!$AO182,"DNSP defined",'Calc| Overheads Allocation'!D$79*'Input| Projects'!$AW182,0),0)</f>
        <v>0</v>
      </c>
      <c r="AQ182" s="172" cm="1">
        <f t="array" ref="AQ182">IFERROR(--('Input| Projects'!$AT182="Yes")*_xlfn.SWITCH('Input| Overheads'!$C$50,"Direct costs",'Calc| Overheads Allocation'!E$9*S182,"Internal labour",'Calc| Overheads Allocation'!E$9*S182*'Input| Projects'!$AO182,"DNSP defined",'Calc| Overheads Allocation'!E$79*'Input| Projects'!$AW182,0),0)</f>
        <v>0</v>
      </c>
      <c r="AR182" s="172" cm="1">
        <f t="array" ref="AR182">IFERROR(--('Input| Projects'!$AT182="Yes")*_xlfn.SWITCH('Input| Overheads'!$C$50,"Direct costs",'Calc| Overheads Allocation'!F$9*T182,"Internal labour",'Calc| Overheads Allocation'!F$9*T182*'Input| Projects'!$AO182,"DNSP defined",'Calc| Overheads Allocation'!F$79*'Input| Projects'!$AW182,0),0)</f>
        <v>0</v>
      </c>
      <c r="AS182" s="172" cm="1">
        <f t="array" ref="AS182">IFERROR(--('Input| Projects'!$AT182="Yes")*_xlfn.SWITCH('Input| Overheads'!$C$50,"Direct costs",'Calc| Overheads Allocation'!G$9*U182,"Internal labour",'Calc| Overheads Allocation'!G$9*U182*'Input| Projects'!$AO182,"DNSP defined",'Calc| Overheads Allocation'!G$79*'Input| Projects'!$AW182,0),0)</f>
        <v>0</v>
      </c>
      <c r="AT182" s="172" cm="1">
        <f t="array" ref="AT182">IFERROR(--('Input| Projects'!$AT182="Yes")*_xlfn.SWITCH('Input| Overheads'!$C$50,"Direct costs",'Calc| Overheads Allocation'!H$9*V182,"Internal labour",'Calc| Overheads Allocation'!H$9*V182*'Input| Projects'!$AO182,"DNSP defined",'Calc| Overheads Allocation'!H$79*'Input| Projects'!$AW182,0),0)</f>
        <v>0</v>
      </c>
      <c r="AU182" s="172" cm="1">
        <f t="array" ref="AU182">IFERROR(--('Input| Projects'!$AT182="Yes")*_xlfn.SWITCH('Input| Overheads'!$C$50,"Direct costs",'Calc| Overheads Allocation'!I$9*W182,"Internal labour",'Calc| Overheads Allocation'!I$9*W182*'Input| Projects'!$AO182,"DNSP defined",'Calc| Overheads Allocation'!I$79*'Input| Projects'!$AW182,0),0)</f>
        <v>0</v>
      </c>
      <c r="AV182" s="175"/>
      <c r="AW182" s="172">
        <f t="shared" si="68"/>
        <v>0</v>
      </c>
      <c r="AX182" s="172">
        <f t="shared" si="69"/>
        <v>0</v>
      </c>
      <c r="AY182" s="172">
        <f t="shared" si="70"/>
        <v>0</v>
      </c>
      <c r="AZ182" s="172">
        <f t="shared" si="71"/>
        <v>0</v>
      </c>
      <c r="BA182" s="172">
        <f t="shared" si="72"/>
        <v>0</v>
      </c>
      <c r="BB182" s="172">
        <f t="shared" si="73"/>
        <v>0</v>
      </c>
      <c r="BC182" s="172">
        <f t="shared" si="74"/>
        <v>0</v>
      </c>
      <c r="BD182" s="176"/>
      <c r="BE182" s="172">
        <f t="shared" si="75"/>
        <v>0</v>
      </c>
      <c r="BF182" s="172">
        <f t="shared" si="76"/>
        <v>0</v>
      </c>
      <c r="BG182" s="172">
        <f t="shared" si="77"/>
        <v>0</v>
      </c>
      <c r="BH182" s="172">
        <f t="shared" si="78"/>
        <v>0</v>
      </c>
      <c r="BI182" s="172">
        <f t="shared" si="79"/>
        <v>0</v>
      </c>
      <c r="BJ182" s="172">
        <f t="shared" si="80"/>
        <v>0</v>
      </c>
      <c r="BK182" s="172">
        <f t="shared" si="81"/>
        <v>0</v>
      </c>
      <c r="BL182" s="176"/>
      <c r="BM182" s="172">
        <f t="shared" si="60"/>
        <v>0</v>
      </c>
      <c r="BN182" s="172">
        <f t="shared" si="61"/>
        <v>0</v>
      </c>
      <c r="BO182" s="172">
        <f t="shared" si="62"/>
        <v>0</v>
      </c>
      <c r="BP182" s="172">
        <f t="shared" si="63"/>
        <v>0</v>
      </c>
      <c r="BQ182" s="172">
        <f t="shared" si="64"/>
        <v>0</v>
      </c>
      <c r="BR182" s="172">
        <f t="shared" si="65"/>
        <v>0</v>
      </c>
      <c r="BS182" s="172">
        <f t="shared" si="66"/>
        <v>0</v>
      </c>
      <c r="BT182" s="55"/>
      <c r="BU182" s="158">
        <f>SUMIF('Input| Projects'!$BA$8:$CX$8,RIGHT(BU$9,3),'Input| Projects'!$BA182:$CX182)</f>
        <v>0</v>
      </c>
      <c r="BV182" s="158">
        <f>SUMIF('Input| Projects'!$BA$8:$CX$8,RIGHT(BV$9,3),'Input| Projects'!$BA182:$CX182)</f>
        <v>0</v>
      </c>
      <c r="BW182" s="79" t="str">
        <f t="shared" si="67"/>
        <v/>
      </c>
    </row>
    <row r="183" spans="2:75" x14ac:dyDescent="0.2">
      <c r="B183" s="123">
        <f>IFERROR('Input| Projects'!B183,"")</f>
        <v>174</v>
      </c>
      <c r="C183" s="160" t="str">
        <f>IFERROR(IF('Input| Projects'!C183="","",'Input| Projects'!C183),"")</f>
        <v/>
      </c>
      <c r="D183" s="160" t="str">
        <f>IFERROR(IF('Input| Projects'!D183="","",'Input| Projects'!D183),"")</f>
        <v/>
      </c>
      <c r="E183" s="53"/>
      <c r="F183" s="160" t="str">
        <f>IF(LEN('Input| Projects'!F183)&gt;0,'Input| Projects'!F183,"")</f>
        <v/>
      </c>
      <c r="G183" s="160" t="str">
        <f>IF(LEN('Input| Projects'!G183)&gt;0,'Input| Projects'!G183,"")</f>
        <v/>
      </c>
      <c r="H183" s="10"/>
      <c r="I183" s="194" cm="1">
        <f t="array" ref="I183">IF(LEN($F183)&gt;0,1+IFERROR(SUMPRODUCT(TRANSPOSE('Input| Projects'!$AO183:$AQ183),INDEX('Input| Escalations'!$F$27:$L$29,,MATCH(Q$9,'Input| Escalations'!$F$21:$L$21,0))),0),0)</f>
        <v>0</v>
      </c>
      <c r="J183" s="194" cm="1">
        <f t="array" ref="J183">IF(LEN($F183)&gt;0,1+IFERROR(SUMPRODUCT(TRANSPOSE('Input| Projects'!$AO183:$AQ183),INDEX('Input| Escalations'!$F$27:$L$29,,MATCH(R$9,'Input| Escalations'!$F$21:$L$21,0))),0),0)</f>
        <v>0</v>
      </c>
      <c r="K183" s="194" cm="1">
        <f t="array" ref="K183">IF(LEN($F183)&gt;0,1+IFERROR(SUMPRODUCT(TRANSPOSE('Input| Projects'!$AO183:$AQ183),INDEX('Input| Escalations'!$F$27:$L$29,,MATCH(S$9,'Input| Escalations'!$F$21:$L$21,0))),0),0)</f>
        <v>0</v>
      </c>
      <c r="L183" s="194" cm="1">
        <f t="array" ref="L183">IF(LEN($F183)&gt;0,1+IFERROR(SUMPRODUCT(TRANSPOSE('Input| Projects'!$AO183:$AQ183),INDEX('Input| Escalations'!$F$27:$L$29,,MATCH(T$9,'Input| Escalations'!$F$21:$L$21,0))),0),0)</f>
        <v>0</v>
      </c>
      <c r="M183" s="194" cm="1">
        <f t="array" ref="M183">IF(LEN($F183)&gt;0,1+IFERROR(SUMPRODUCT(TRANSPOSE('Input| Projects'!$AO183:$AQ183),INDEX('Input| Escalations'!$F$27:$L$29,,MATCH(U$9,'Input| Escalations'!$F$21:$L$21,0))),0),0)</f>
        <v>0</v>
      </c>
      <c r="N183" s="194" cm="1">
        <f t="array" ref="N183">IF(LEN($F183)&gt;0,1+IFERROR(SUMPRODUCT(TRANSPOSE('Input| Projects'!$AO183:$AQ183),INDEX('Input| Escalations'!$F$27:$L$29,,MATCH(V$9,'Input| Escalations'!$F$21:$L$21,0))),0),0)</f>
        <v>0</v>
      </c>
      <c r="O183" s="194" cm="1">
        <f t="array" ref="O183">IF(LEN($F183)&gt;0,1+IFERROR(SUMPRODUCT(TRANSPOSE('Input| Projects'!$AO183:$AQ183),INDEX('Input| Escalations'!$F$27:$L$29,,MATCH(W$9,'Input| Escalations'!$F$21:$L$21,0))),0),0)</f>
        <v>0</v>
      </c>
      <c r="P183" s="10"/>
      <c r="Q183" s="172">
        <f>IFERROR(IF(ISNUMBER(FIND("decision",'Input| Setup'!$F$6)),'Input| Projects'!Y183,'Input| Projects'!I183)*'Input| Escalations'!$I$17*I183,0)</f>
        <v>0</v>
      </c>
      <c r="R183" s="172">
        <f>IFERROR(IF(ISNUMBER(FIND("decision",'Input| Setup'!$F$6)),'Input| Projects'!Z183,'Input| Projects'!J183)*'Input| Escalations'!$I$17*J183,0)</f>
        <v>0</v>
      </c>
      <c r="S183" s="172">
        <f>IFERROR(IF(ISNUMBER(FIND("decision",'Input| Setup'!$F$6)),'Input| Projects'!AA183,'Input| Projects'!K183)*'Input| Escalations'!$I$17*K183,0)</f>
        <v>0</v>
      </c>
      <c r="T183" s="172">
        <f>IFERROR(IF(ISNUMBER(FIND("decision",'Input| Setup'!$F$6)),'Input| Projects'!AB183,'Input| Projects'!L183)*'Input| Escalations'!$I$17*L183,0)</f>
        <v>0</v>
      </c>
      <c r="U183" s="172">
        <f>IFERROR(IF(ISNUMBER(FIND("decision",'Input| Setup'!$F$6)),'Input| Projects'!AC183,'Input| Projects'!M183)*'Input| Escalations'!$I$17*M183,0)</f>
        <v>0</v>
      </c>
      <c r="V183" s="172">
        <f>IFERROR(IF(ISNUMBER(FIND("decision",'Input| Setup'!$F$6)),'Input| Projects'!AD183,'Input| Projects'!N183)*'Input| Escalations'!$I$17*N183,0)</f>
        <v>0</v>
      </c>
      <c r="W183" s="172">
        <f>IFERROR(IF(ISNUMBER(FIND("decision",'Input| Setup'!$F$6)),'Input| Projects'!AE183,'Input| Projects'!O183)*'Input| Escalations'!$I$17*O183,0)</f>
        <v>0</v>
      </c>
      <c r="X183" s="175"/>
      <c r="Y183" s="172">
        <f>IF(ISNUMBER(FIND("decision",'Input| Setup'!$F$6)),'Input| Projects'!AG183,'Input| Projects'!Q183)*I183*'Input| Escalations'!$I$17</f>
        <v>0</v>
      </c>
      <c r="Z183" s="172">
        <f>IF(ISNUMBER(FIND("decision",'Input| Setup'!$F$6)),'Input| Projects'!AH183,'Input| Projects'!R183)*J183*'Input| Escalations'!$I$17</f>
        <v>0</v>
      </c>
      <c r="AA183" s="172">
        <f>IF(ISNUMBER(FIND("decision",'Input| Setup'!$F$6)),'Input| Projects'!AI183,'Input| Projects'!S183)*K183*'Input| Escalations'!$I$17</f>
        <v>0</v>
      </c>
      <c r="AB183" s="172">
        <f>IF(ISNUMBER(FIND("decision",'Input| Setup'!$F$6)),'Input| Projects'!AJ183,'Input| Projects'!T183)*L183*'Input| Escalations'!$I$17</f>
        <v>0</v>
      </c>
      <c r="AC183" s="172">
        <f>IF(ISNUMBER(FIND("decision",'Input| Setup'!$F$6)),'Input| Projects'!AK183,'Input| Projects'!U183)*M183*'Input| Escalations'!$I$17</f>
        <v>0</v>
      </c>
      <c r="AD183" s="172">
        <f>IF(ISNUMBER(FIND("decision",'Input| Setup'!$F$6)),'Input| Projects'!AL183,'Input| Projects'!V183)*N183*'Input| Escalations'!$I$17</f>
        <v>0</v>
      </c>
      <c r="AE183" s="172">
        <f>IF(ISNUMBER(FIND("decision",'Input| Setup'!$F$6)),'Input| Projects'!AM183,'Input| Projects'!W183)*O183*'Input| Escalations'!$I$17</f>
        <v>0</v>
      </c>
      <c r="AF183" s="175"/>
      <c r="AG183" s="172" cm="1">
        <f t="array" ref="AG183">IFERROR(--('Input| Projects'!$AS183="Yes")*_xlfn.SWITCH('Input| Overheads'!$C$50,"Direct costs",'Calc| Overheads Allocation'!C$8*Q183,"Internal labour",'Calc| Overheads Allocation'!C$8*Q183*'Input| Projects'!$AO183,"DNSP defined",'Calc| Overheads Allocation'!C$78*'Input| Projects'!$AV183,0),0)</f>
        <v>0</v>
      </c>
      <c r="AH183" s="172" cm="1">
        <f t="array" ref="AH183">IFERROR(--('Input| Projects'!$AS183="Yes")*_xlfn.SWITCH('Input| Overheads'!$C$50,"Direct costs",'Calc| Overheads Allocation'!D$8*R183,"Internal labour",'Calc| Overheads Allocation'!D$8*R183*'Input| Projects'!$AO183,"DNSP defined",'Calc| Overheads Allocation'!D$78*'Input| Projects'!$AV183,0),0)</f>
        <v>0</v>
      </c>
      <c r="AI183" s="172" cm="1">
        <f t="array" ref="AI183">IFERROR(--('Input| Projects'!$AS183="Yes")*_xlfn.SWITCH('Input| Overheads'!$C$50,"Direct costs",'Calc| Overheads Allocation'!E$8*S183,"Internal labour",'Calc| Overheads Allocation'!E$8*S183*'Input| Projects'!$AO183,"DNSP defined",'Calc| Overheads Allocation'!E$78*'Input| Projects'!$AV183,0),0)</f>
        <v>0</v>
      </c>
      <c r="AJ183" s="172" cm="1">
        <f t="array" ref="AJ183">IFERROR(--('Input| Projects'!$AS183="Yes")*_xlfn.SWITCH('Input| Overheads'!$C$50,"Direct costs",'Calc| Overheads Allocation'!F$8*T183,"Internal labour",'Calc| Overheads Allocation'!F$8*T183*'Input| Projects'!$AO183,"DNSP defined",'Calc| Overheads Allocation'!F$78*'Input| Projects'!$AV183,0),0)</f>
        <v>0</v>
      </c>
      <c r="AK183" s="172" cm="1">
        <f t="array" ref="AK183">IFERROR(--('Input| Projects'!$AS183="Yes")*_xlfn.SWITCH('Input| Overheads'!$C$50,"Direct costs",'Calc| Overheads Allocation'!G$8*U183,"Internal labour",'Calc| Overheads Allocation'!G$8*U183*'Input| Projects'!$AO183,"DNSP defined",'Calc| Overheads Allocation'!G$78*'Input| Projects'!$AV183,0),0)</f>
        <v>0</v>
      </c>
      <c r="AL183" s="172" cm="1">
        <f t="array" ref="AL183">IFERROR(--('Input| Projects'!$AS183="Yes")*_xlfn.SWITCH('Input| Overheads'!$C$50,"Direct costs",'Calc| Overheads Allocation'!H$8*V183,"Internal labour",'Calc| Overheads Allocation'!H$8*V183*'Input| Projects'!$AO183,"DNSP defined",'Calc| Overheads Allocation'!H$78*'Input| Projects'!$AV183,0),0)</f>
        <v>0</v>
      </c>
      <c r="AM183" s="172" cm="1">
        <f t="array" ref="AM183">IFERROR(--('Input| Projects'!$AS183="Yes")*_xlfn.SWITCH('Input| Overheads'!$C$50,"Direct costs",'Calc| Overheads Allocation'!I$8*W183,"Internal labour",'Calc| Overheads Allocation'!I$8*W183*'Input| Projects'!$AO183,"DNSP defined",'Calc| Overheads Allocation'!I$78*'Input| Projects'!$AV183,0),0)</f>
        <v>0</v>
      </c>
      <c r="AN183" s="175"/>
      <c r="AO183" s="172" cm="1">
        <f t="array" ref="AO183">IFERROR(--('Input| Projects'!$AT183="Yes")*_xlfn.SWITCH('Input| Overheads'!$C$50,"Direct costs",'Calc| Overheads Allocation'!C$9*Q183,"Internal labour",'Calc| Overheads Allocation'!C$9*Q183*'Input| Projects'!$AO183,"DNSP defined",'Calc| Overheads Allocation'!C$79*'Input| Projects'!$AW183,0),0)</f>
        <v>0</v>
      </c>
      <c r="AP183" s="172" cm="1">
        <f t="array" ref="AP183">IFERROR(--('Input| Projects'!$AT183="Yes")*_xlfn.SWITCH('Input| Overheads'!$C$50,"Direct costs",'Calc| Overheads Allocation'!D$9*R183,"Internal labour",'Calc| Overheads Allocation'!D$9*R183*'Input| Projects'!$AO183,"DNSP defined",'Calc| Overheads Allocation'!D$79*'Input| Projects'!$AW183,0),0)</f>
        <v>0</v>
      </c>
      <c r="AQ183" s="172" cm="1">
        <f t="array" ref="AQ183">IFERROR(--('Input| Projects'!$AT183="Yes")*_xlfn.SWITCH('Input| Overheads'!$C$50,"Direct costs",'Calc| Overheads Allocation'!E$9*S183,"Internal labour",'Calc| Overheads Allocation'!E$9*S183*'Input| Projects'!$AO183,"DNSP defined",'Calc| Overheads Allocation'!E$79*'Input| Projects'!$AW183,0),0)</f>
        <v>0</v>
      </c>
      <c r="AR183" s="172" cm="1">
        <f t="array" ref="AR183">IFERROR(--('Input| Projects'!$AT183="Yes")*_xlfn.SWITCH('Input| Overheads'!$C$50,"Direct costs",'Calc| Overheads Allocation'!F$9*T183,"Internal labour",'Calc| Overheads Allocation'!F$9*T183*'Input| Projects'!$AO183,"DNSP defined",'Calc| Overheads Allocation'!F$79*'Input| Projects'!$AW183,0),0)</f>
        <v>0</v>
      </c>
      <c r="AS183" s="172" cm="1">
        <f t="array" ref="AS183">IFERROR(--('Input| Projects'!$AT183="Yes")*_xlfn.SWITCH('Input| Overheads'!$C$50,"Direct costs",'Calc| Overheads Allocation'!G$9*U183,"Internal labour",'Calc| Overheads Allocation'!G$9*U183*'Input| Projects'!$AO183,"DNSP defined",'Calc| Overheads Allocation'!G$79*'Input| Projects'!$AW183,0),0)</f>
        <v>0</v>
      </c>
      <c r="AT183" s="172" cm="1">
        <f t="array" ref="AT183">IFERROR(--('Input| Projects'!$AT183="Yes")*_xlfn.SWITCH('Input| Overheads'!$C$50,"Direct costs",'Calc| Overheads Allocation'!H$9*V183,"Internal labour",'Calc| Overheads Allocation'!H$9*V183*'Input| Projects'!$AO183,"DNSP defined",'Calc| Overheads Allocation'!H$79*'Input| Projects'!$AW183,0),0)</f>
        <v>0</v>
      </c>
      <c r="AU183" s="172" cm="1">
        <f t="array" ref="AU183">IFERROR(--('Input| Projects'!$AT183="Yes")*_xlfn.SWITCH('Input| Overheads'!$C$50,"Direct costs",'Calc| Overheads Allocation'!I$9*W183,"Internal labour",'Calc| Overheads Allocation'!I$9*W183*'Input| Projects'!$AO183,"DNSP defined",'Calc| Overheads Allocation'!I$79*'Input| Projects'!$AW183,0),0)</f>
        <v>0</v>
      </c>
      <c r="AV183" s="175"/>
      <c r="AW183" s="172">
        <f t="shared" si="68"/>
        <v>0</v>
      </c>
      <c r="AX183" s="172">
        <f t="shared" si="69"/>
        <v>0</v>
      </c>
      <c r="AY183" s="172">
        <f t="shared" si="70"/>
        <v>0</v>
      </c>
      <c r="AZ183" s="172">
        <f t="shared" si="71"/>
        <v>0</v>
      </c>
      <c r="BA183" s="172">
        <f t="shared" si="72"/>
        <v>0</v>
      </c>
      <c r="BB183" s="172">
        <f t="shared" si="73"/>
        <v>0</v>
      </c>
      <c r="BC183" s="172">
        <f t="shared" si="74"/>
        <v>0</v>
      </c>
      <c r="BD183" s="176"/>
      <c r="BE183" s="172">
        <f t="shared" si="75"/>
        <v>0</v>
      </c>
      <c r="BF183" s="172">
        <f t="shared" si="76"/>
        <v>0</v>
      </c>
      <c r="BG183" s="172">
        <f t="shared" si="77"/>
        <v>0</v>
      </c>
      <c r="BH183" s="172">
        <f t="shared" si="78"/>
        <v>0</v>
      </c>
      <c r="BI183" s="172">
        <f t="shared" si="79"/>
        <v>0</v>
      </c>
      <c r="BJ183" s="172">
        <f t="shared" si="80"/>
        <v>0</v>
      </c>
      <c r="BK183" s="172">
        <f t="shared" si="81"/>
        <v>0</v>
      </c>
      <c r="BL183" s="176"/>
      <c r="BM183" s="172">
        <f t="shared" si="60"/>
        <v>0</v>
      </c>
      <c r="BN183" s="172">
        <f t="shared" si="61"/>
        <v>0</v>
      </c>
      <c r="BO183" s="172">
        <f t="shared" si="62"/>
        <v>0</v>
      </c>
      <c r="BP183" s="172">
        <f t="shared" si="63"/>
        <v>0</v>
      </c>
      <c r="BQ183" s="172">
        <f t="shared" si="64"/>
        <v>0</v>
      </c>
      <c r="BR183" s="172">
        <f t="shared" si="65"/>
        <v>0</v>
      </c>
      <c r="BS183" s="172">
        <f t="shared" si="66"/>
        <v>0</v>
      </c>
      <c r="BT183" s="55"/>
      <c r="BU183" s="158">
        <f>SUMIF('Input| Projects'!$BA$8:$CX$8,RIGHT(BU$9,3),'Input| Projects'!$BA183:$CX183)</f>
        <v>0</v>
      </c>
      <c r="BV183" s="158">
        <f>SUMIF('Input| Projects'!$BA$8:$CX$8,RIGHT(BV$9,3),'Input| Projects'!$BA183:$CX183)</f>
        <v>0</v>
      </c>
      <c r="BW183" s="79" t="str">
        <f t="shared" si="67"/>
        <v/>
      </c>
    </row>
    <row r="184" spans="2:75" x14ac:dyDescent="0.2">
      <c r="B184" s="123">
        <f>IFERROR('Input| Projects'!B184,"")</f>
        <v>175</v>
      </c>
      <c r="C184" s="160" t="str">
        <f>IFERROR(IF('Input| Projects'!C184="","",'Input| Projects'!C184),"")</f>
        <v/>
      </c>
      <c r="D184" s="160" t="str">
        <f>IFERROR(IF('Input| Projects'!D184="","",'Input| Projects'!D184),"")</f>
        <v/>
      </c>
      <c r="E184" s="53"/>
      <c r="F184" s="160" t="str">
        <f>IF(LEN('Input| Projects'!F184)&gt;0,'Input| Projects'!F184,"")</f>
        <v/>
      </c>
      <c r="G184" s="160" t="str">
        <f>IF(LEN('Input| Projects'!G184)&gt;0,'Input| Projects'!G184,"")</f>
        <v/>
      </c>
      <c r="H184" s="10"/>
      <c r="I184" s="194" cm="1">
        <f t="array" ref="I184">IF(LEN($F184)&gt;0,1+IFERROR(SUMPRODUCT(TRANSPOSE('Input| Projects'!$AO184:$AQ184),INDEX('Input| Escalations'!$F$27:$L$29,,MATCH(Q$9,'Input| Escalations'!$F$21:$L$21,0))),0),0)</f>
        <v>0</v>
      </c>
      <c r="J184" s="194" cm="1">
        <f t="array" ref="J184">IF(LEN($F184)&gt;0,1+IFERROR(SUMPRODUCT(TRANSPOSE('Input| Projects'!$AO184:$AQ184),INDEX('Input| Escalations'!$F$27:$L$29,,MATCH(R$9,'Input| Escalations'!$F$21:$L$21,0))),0),0)</f>
        <v>0</v>
      </c>
      <c r="K184" s="194" cm="1">
        <f t="array" ref="K184">IF(LEN($F184)&gt;0,1+IFERROR(SUMPRODUCT(TRANSPOSE('Input| Projects'!$AO184:$AQ184),INDEX('Input| Escalations'!$F$27:$L$29,,MATCH(S$9,'Input| Escalations'!$F$21:$L$21,0))),0),0)</f>
        <v>0</v>
      </c>
      <c r="L184" s="194" cm="1">
        <f t="array" ref="L184">IF(LEN($F184)&gt;0,1+IFERROR(SUMPRODUCT(TRANSPOSE('Input| Projects'!$AO184:$AQ184),INDEX('Input| Escalations'!$F$27:$L$29,,MATCH(T$9,'Input| Escalations'!$F$21:$L$21,0))),0),0)</f>
        <v>0</v>
      </c>
      <c r="M184" s="194" cm="1">
        <f t="array" ref="M184">IF(LEN($F184)&gt;0,1+IFERROR(SUMPRODUCT(TRANSPOSE('Input| Projects'!$AO184:$AQ184),INDEX('Input| Escalations'!$F$27:$L$29,,MATCH(U$9,'Input| Escalations'!$F$21:$L$21,0))),0),0)</f>
        <v>0</v>
      </c>
      <c r="N184" s="194" cm="1">
        <f t="array" ref="N184">IF(LEN($F184)&gt;0,1+IFERROR(SUMPRODUCT(TRANSPOSE('Input| Projects'!$AO184:$AQ184),INDEX('Input| Escalations'!$F$27:$L$29,,MATCH(V$9,'Input| Escalations'!$F$21:$L$21,0))),0),0)</f>
        <v>0</v>
      </c>
      <c r="O184" s="194" cm="1">
        <f t="array" ref="O184">IF(LEN($F184)&gt;0,1+IFERROR(SUMPRODUCT(TRANSPOSE('Input| Projects'!$AO184:$AQ184),INDEX('Input| Escalations'!$F$27:$L$29,,MATCH(W$9,'Input| Escalations'!$F$21:$L$21,0))),0),0)</f>
        <v>0</v>
      </c>
      <c r="P184" s="10"/>
      <c r="Q184" s="172">
        <f>IFERROR(IF(ISNUMBER(FIND("decision",'Input| Setup'!$F$6)),'Input| Projects'!Y184,'Input| Projects'!I184)*'Input| Escalations'!$I$17*I184,0)</f>
        <v>0</v>
      </c>
      <c r="R184" s="172">
        <f>IFERROR(IF(ISNUMBER(FIND("decision",'Input| Setup'!$F$6)),'Input| Projects'!Z184,'Input| Projects'!J184)*'Input| Escalations'!$I$17*J184,0)</f>
        <v>0</v>
      </c>
      <c r="S184" s="172">
        <f>IFERROR(IF(ISNUMBER(FIND("decision",'Input| Setup'!$F$6)),'Input| Projects'!AA184,'Input| Projects'!K184)*'Input| Escalations'!$I$17*K184,0)</f>
        <v>0</v>
      </c>
      <c r="T184" s="172">
        <f>IFERROR(IF(ISNUMBER(FIND("decision",'Input| Setup'!$F$6)),'Input| Projects'!AB184,'Input| Projects'!L184)*'Input| Escalations'!$I$17*L184,0)</f>
        <v>0</v>
      </c>
      <c r="U184" s="172">
        <f>IFERROR(IF(ISNUMBER(FIND("decision",'Input| Setup'!$F$6)),'Input| Projects'!AC184,'Input| Projects'!M184)*'Input| Escalations'!$I$17*M184,0)</f>
        <v>0</v>
      </c>
      <c r="V184" s="172">
        <f>IFERROR(IF(ISNUMBER(FIND("decision",'Input| Setup'!$F$6)),'Input| Projects'!AD184,'Input| Projects'!N184)*'Input| Escalations'!$I$17*N184,0)</f>
        <v>0</v>
      </c>
      <c r="W184" s="172">
        <f>IFERROR(IF(ISNUMBER(FIND("decision",'Input| Setup'!$F$6)),'Input| Projects'!AE184,'Input| Projects'!O184)*'Input| Escalations'!$I$17*O184,0)</f>
        <v>0</v>
      </c>
      <c r="X184" s="175"/>
      <c r="Y184" s="172">
        <f>IF(ISNUMBER(FIND("decision",'Input| Setup'!$F$6)),'Input| Projects'!AG184,'Input| Projects'!Q184)*I184*'Input| Escalations'!$I$17</f>
        <v>0</v>
      </c>
      <c r="Z184" s="172">
        <f>IF(ISNUMBER(FIND("decision",'Input| Setup'!$F$6)),'Input| Projects'!AH184,'Input| Projects'!R184)*J184*'Input| Escalations'!$I$17</f>
        <v>0</v>
      </c>
      <c r="AA184" s="172">
        <f>IF(ISNUMBER(FIND("decision",'Input| Setup'!$F$6)),'Input| Projects'!AI184,'Input| Projects'!S184)*K184*'Input| Escalations'!$I$17</f>
        <v>0</v>
      </c>
      <c r="AB184" s="172">
        <f>IF(ISNUMBER(FIND("decision",'Input| Setup'!$F$6)),'Input| Projects'!AJ184,'Input| Projects'!T184)*L184*'Input| Escalations'!$I$17</f>
        <v>0</v>
      </c>
      <c r="AC184" s="172">
        <f>IF(ISNUMBER(FIND("decision",'Input| Setup'!$F$6)),'Input| Projects'!AK184,'Input| Projects'!U184)*M184*'Input| Escalations'!$I$17</f>
        <v>0</v>
      </c>
      <c r="AD184" s="172">
        <f>IF(ISNUMBER(FIND("decision",'Input| Setup'!$F$6)),'Input| Projects'!AL184,'Input| Projects'!V184)*N184*'Input| Escalations'!$I$17</f>
        <v>0</v>
      </c>
      <c r="AE184" s="172">
        <f>IF(ISNUMBER(FIND("decision",'Input| Setup'!$F$6)),'Input| Projects'!AM184,'Input| Projects'!W184)*O184*'Input| Escalations'!$I$17</f>
        <v>0</v>
      </c>
      <c r="AF184" s="175"/>
      <c r="AG184" s="172" cm="1">
        <f t="array" ref="AG184">IFERROR(--('Input| Projects'!$AS184="Yes")*_xlfn.SWITCH('Input| Overheads'!$C$50,"Direct costs",'Calc| Overheads Allocation'!C$8*Q184,"Internal labour",'Calc| Overheads Allocation'!C$8*Q184*'Input| Projects'!$AO184,"DNSP defined",'Calc| Overheads Allocation'!C$78*'Input| Projects'!$AV184,0),0)</f>
        <v>0</v>
      </c>
      <c r="AH184" s="172" cm="1">
        <f t="array" ref="AH184">IFERROR(--('Input| Projects'!$AS184="Yes")*_xlfn.SWITCH('Input| Overheads'!$C$50,"Direct costs",'Calc| Overheads Allocation'!D$8*R184,"Internal labour",'Calc| Overheads Allocation'!D$8*R184*'Input| Projects'!$AO184,"DNSP defined",'Calc| Overheads Allocation'!D$78*'Input| Projects'!$AV184,0),0)</f>
        <v>0</v>
      </c>
      <c r="AI184" s="172" cm="1">
        <f t="array" ref="AI184">IFERROR(--('Input| Projects'!$AS184="Yes")*_xlfn.SWITCH('Input| Overheads'!$C$50,"Direct costs",'Calc| Overheads Allocation'!E$8*S184,"Internal labour",'Calc| Overheads Allocation'!E$8*S184*'Input| Projects'!$AO184,"DNSP defined",'Calc| Overheads Allocation'!E$78*'Input| Projects'!$AV184,0),0)</f>
        <v>0</v>
      </c>
      <c r="AJ184" s="172" cm="1">
        <f t="array" ref="AJ184">IFERROR(--('Input| Projects'!$AS184="Yes")*_xlfn.SWITCH('Input| Overheads'!$C$50,"Direct costs",'Calc| Overheads Allocation'!F$8*T184,"Internal labour",'Calc| Overheads Allocation'!F$8*T184*'Input| Projects'!$AO184,"DNSP defined",'Calc| Overheads Allocation'!F$78*'Input| Projects'!$AV184,0),0)</f>
        <v>0</v>
      </c>
      <c r="AK184" s="172" cm="1">
        <f t="array" ref="AK184">IFERROR(--('Input| Projects'!$AS184="Yes")*_xlfn.SWITCH('Input| Overheads'!$C$50,"Direct costs",'Calc| Overheads Allocation'!G$8*U184,"Internal labour",'Calc| Overheads Allocation'!G$8*U184*'Input| Projects'!$AO184,"DNSP defined",'Calc| Overheads Allocation'!G$78*'Input| Projects'!$AV184,0),0)</f>
        <v>0</v>
      </c>
      <c r="AL184" s="172" cm="1">
        <f t="array" ref="AL184">IFERROR(--('Input| Projects'!$AS184="Yes")*_xlfn.SWITCH('Input| Overheads'!$C$50,"Direct costs",'Calc| Overheads Allocation'!H$8*V184,"Internal labour",'Calc| Overheads Allocation'!H$8*V184*'Input| Projects'!$AO184,"DNSP defined",'Calc| Overheads Allocation'!H$78*'Input| Projects'!$AV184,0),0)</f>
        <v>0</v>
      </c>
      <c r="AM184" s="172" cm="1">
        <f t="array" ref="AM184">IFERROR(--('Input| Projects'!$AS184="Yes")*_xlfn.SWITCH('Input| Overheads'!$C$50,"Direct costs",'Calc| Overheads Allocation'!I$8*W184,"Internal labour",'Calc| Overheads Allocation'!I$8*W184*'Input| Projects'!$AO184,"DNSP defined",'Calc| Overheads Allocation'!I$78*'Input| Projects'!$AV184,0),0)</f>
        <v>0</v>
      </c>
      <c r="AN184" s="175"/>
      <c r="AO184" s="172" cm="1">
        <f t="array" ref="AO184">IFERROR(--('Input| Projects'!$AT184="Yes")*_xlfn.SWITCH('Input| Overheads'!$C$50,"Direct costs",'Calc| Overheads Allocation'!C$9*Q184,"Internal labour",'Calc| Overheads Allocation'!C$9*Q184*'Input| Projects'!$AO184,"DNSP defined",'Calc| Overheads Allocation'!C$79*'Input| Projects'!$AW184,0),0)</f>
        <v>0</v>
      </c>
      <c r="AP184" s="172" cm="1">
        <f t="array" ref="AP184">IFERROR(--('Input| Projects'!$AT184="Yes")*_xlfn.SWITCH('Input| Overheads'!$C$50,"Direct costs",'Calc| Overheads Allocation'!D$9*R184,"Internal labour",'Calc| Overheads Allocation'!D$9*R184*'Input| Projects'!$AO184,"DNSP defined",'Calc| Overheads Allocation'!D$79*'Input| Projects'!$AW184,0),0)</f>
        <v>0</v>
      </c>
      <c r="AQ184" s="172" cm="1">
        <f t="array" ref="AQ184">IFERROR(--('Input| Projects'!$AT184="Yes")*_xlfn.SWITCH('Input| Overheads'!$C$50,"Direct costs",'Calc| Overheads Allocation'!E$9*S184,"Internal labour",'Calc| Overheads Allocation'!E$9*S184*'Input| Projects'!$AO184,"DNSP defined",'Calc| Overheads Allocation'!E$79*'Input| Projects'!$AW184,0),0)</f>
        <v>0</v>
      </c>
      <c r="AR184" s="172" cm="1">
        <f t="array" ref="AR184">IFERROR(--('Input| Projects'!$AT184="Yes")*_xlfn.SWITCH('Input| Overheads'!$C$50,"Direct costs",'Calc| Overheads Allocation'!F$9*T184,"Internal labour",'Calc| Overheads Allocation'!F$9*T184*'Input| Projects'!$AO184,"DNSP defined",'Calc| Overheads Allocation'!F$79*'Input| Projects'!$AW184,0),0)</f>
        <v>0</v>
      </c>
      <c r="AS184" s="172" cm="1">
        <f t="array" ref="AS184">IFERROR(--('Input| Projects'!$AT184="Yes")*_xlfn.SWITCH('Input| Overheads'!$C$50,"Direct costs",'Calc| Overheads Allocation'!G$9*U184,"Internal labour",'Calc| Overheads Allocation'!G$9*U184*'Input| Projects'!$AO184,"DNSP defined",'Calc| Overheads Allocation'!G$79*'Input| Projects'!$AW184,0),0)</f>
        <v>0</v>
      </c>
      <c r="AT184" s="172" cm="1">
        <f t="array" ref="AT184">IFERROR(--('Input| Projects'!$AT184="Yes")*_xlfn.SWITCH('Input| Overheads'!$C$50,"Direct costs",'Calc| Overheads Allocation'!H$9*V184,"Internal labour",'Calc| Overheads Allocation'!H$9*V184*'Input| Projects'!$AO184,"DNSP defined",'Calc| Overheads Allocation'!H$79*'Input| Projects'!$AW184,0),0)</f>
        <v>0</v>
      </c>
      <c r="AU184" s="172" cm="1">
        <f t="array" ref="AU184">IFERROR(--('Input| Projects'!$AT184="Yes")*_xlfn.SWITCH('Input| Overheads'!$C$50,"Direct costs",'Calc| Overheads Allocation'!I$9*W184,"Internal labour",'Calc| Overheads Allocation'!I$9*W184*'Input| Projects'!$AO184,"DNSP defined",'Calc| Overheads Allocation'!I$79*'Input| Projects'!$AW184,0),0)</f>
        <v>0</v>
      </c>
      <c r="AV184" s="175"/>
      <c r="AW184" s="172">
        <f t="shared" si="68"/>
        <v>0</v>
      </c>
      <c r="AX184" s="172">
        <f t="shared" si="69"/>
        <v>0</v>
      </c>
      <c r="AY184" s="172">
        <f t="shared" si="70"/>
        <v>0</v>
      </c>
      <c r="AZ184" s="172">
        <f t="shared" si="71"/>
        <v>0</v>
      </c>
      <c r="BA184" s="172">
        <f t="shared" si="72"/>
        <v>0</v>
      </c>
      <c r="BB184" s="172">
        <f t="shared" si="73"/>
        <v>0</v>
      </c>
      <c r="BC184" s="172">
        <f t="shared" si="74"/>
        <v>0</v>
      </c>
      <c r="BD184" s="176"/>
      <c r="BE184" s="172">
        <f t="shared" si="75"/>
        <v>0</v>
      </c>
      <c r="BF184" s="172">
        <f t="shared" si="76"/>
        <v>0</v>
      </c>
      <c r="BG184" s="172">
        <f t="shared" si="77"/>
        <v>0</v>
      </c>
      <c r="BH184" s="172">
        <f t="shared" si="78"/>
        <v>0</v>
      </c>
      <c r="BI184" s="172">
        <f t="shared" si="79"/>
        <v>0</v>
      </c>
      <c r="BJ184" s="172">
        <f t="shared" si="80"/>
        <v>0</v>
      </c>
      <c r="BK184" s="172">
        <f t="shared" si="81"/>
        <v>0</v>
      </c>
      <c r="BL184" s="176"/>
      <c r="BM184" s="172">
        <f t="shared" si="60"/>
        <v>0</v>
      </c>
      <c r="BN184" s="172">
        <f t="shared" si="61"/>
        <v>0</v>
      </c>
      <c r="BO184" s="172">
        <f t="shared" si="62"/>
        <v>0</v>
      </c>
      <c r="BP184" s="172">
        <f t="shared" si="63"/>
        <v>0</v>
      </c>
      <c r="BQ184" s="172">
        <f t="shared" si="64"/>
        <v>0</v>
      </c>
      <c r="BR184" s="172">
        <f t="shared" si="65"/>
        <v>0</v>
      </c>
      <c r="BS184" s="172">
        <f t="shared" si="66"/>
        <v>0</v>
      </c>
      <c r="BT184" s="55"/>
      <c r="BU184" s="158">
        <f>SUMIF('Input| Projects'!$BA$8:$CX$8,RIGHT(BU$9,3),'Input| Projects'!$BA184:$CX184)</f>
        <v>0</v>
      </c>
      <c r="BV184" s="158">
        <f>SUMIF('Input| Projects'!$BA$8:$CX$8,RIGHT(BV$9,3),'Input| Projects'!$BA184:$CX184)</f>
        <v>0</v>
      </c>
      <c r="BW184" s="79" t="str">
        <f t="shared" si="67"/>
        <v/>
      </c>
    </row>
    <row r="185" spans="2:75" x14ac:dyDescent="0.2">
      <c r="B185" s="123">
        <f>IFERROR('Input| Projects'!B185,"")</f>
        <v>176</v>
      </c>
      <c r="C185" s="160" t="str">
        <f>IFERROR(IF('Input| Projects'!C185="","",'Input| Projects'!C185),"")</f>
        <v/>
      </c>
      <c r="D185" s="160" t="str">
        <f>IFERROR(IF('Input| Projects'!D185="","",'Input| Projects'!D185),"")</f>
        <v/>
      </c>
      <c r="E185" s="53"/>
      <c r="F185" s="160" t="str">
        <f>IF(LEN('Input| Projects'!F185)&gt;0,'Input| Projects'!F185,"")</f>
        <v/>
      </c>
      <c r="G185" s="160" t="str">
        <f>IF(LEN('Input| Projects'!G185)&gt;0,'Input| Projects'!G185,"")</f>
        <v/>
      </c>
      <c r="H185" s="10"/>
      <c r="I185" s="194" cm="1">
        <f t="array" ref="I185">IF(LEN($F185)&gt;0,1+IFERROR(SUMPRODUCT(TRANSPOSE('Input| Projects'!$AO185:$AQ185),INDEX('Input| Escalations'!$F$27:$L$29,,MATCH(Q$9,'Input| Escalations'!$F$21:$L$21,0))),0),0)</f>
        <v>0</v>
      </c>
      <c r="J185" s="194" cm="1">
        <f t="array" ref="J185">IF(LEN($F185)&gt;0,1+IFERROR(SUMPRODUCT(TRANSPOSE('Input| Projects'!$AO185:$AQ185),INDEX('Input| Escalations'!$F$27:$L$29,,MATCH(R$9,'Input| Escalations'!$F$21:$L$21,0))),0),0)</f>
        <v>0</v>
      </c>
      <c r="K185" s="194" cm="1">
        <f t="array" ref="K185">IF(LEN($F185)&gt;0,1+IFERROR(SUMPRODUCT(TRANSPOSE('Input| Projects'!$AO185:$AQ185),INDEX('Input| Escalations'!$F$27:$L$29,,MATCH(S$9,'Input| Escalations'!$F$21:$L$21,0))),0),0)</f>
        <v>0</v>
      </c>
      <c r="L185" s="194" cm="1">
        <f t="array" ref="L185">IF(LEN($F185)&gt;0,1+IFERROR(SUMPRODUCT(TRANSPOSE('Input| Projects'!$AO185:$AQ185),INDEX('Input| Escalations'!$F$27:$L$29,,MATCH(T$9,'Input| Escalations'!$F$21:$L$21,0))),0),0)</f>
        <v>0</v>
      </c>
      <c r="M185" s="194" cm="1">
        <f t="array" ref="M185">IF(LEN($F185)&gt;0,1+IFERROR(SUMPRODUCT(TRANSPOSE('Input| Projects'!$AO185:$AQ185),INDEX('Input| Escalations'!$F$27:$L$29,,MATCH(U$9,'Input| Escalations'!$F$21:$L$21,0))),0),0)</f>
        <v>0</v>
      </c>
      <c r="N185" s="194" cm="1">
        <f t="array" ref="N185">IF(LEN($F185)&gt;0,1+IFERROR(SUMPRODUCT(TRANSPOSE('Input| Projects'!$AO185:$AQ185),INDEX('Input| Escalations'!$F$27:$L$29,,MATCH(V$9,'Input| Escalations'!$F$21:$L$21,0))),0),0)</f>
        <v>0</v>
      </c>
      <c r="O185" s="194" cm="1">
        <f t="array" ref="O185">IF(LEN($F185)&gt;0,1+IFERROR(SUMPRODUCT(TRANSPOSE('Input| Projects'!$AO185:$AQ185),INDEX('Input| Escalations'!$F$27:$L$29,,MATCH(W$9,'Input| Escalations'!$F$21:$L$21,0))),0),0)</f>
        <v>0</v>
      </c>
      <c r="P185" s="10"/>
      <c r="Q185" s="172">
        <f>IFERROR(IF(ISNUMBER(FIND("decision",'Input| Setup'!$F$6)),'Input| Projects'!Y185,'Input| Projects'!I185)*'Input| Escalations'!$I$17*I185,0)</f>
        <v>0</v>
      </c>
      <c r="R185" s="172">
        <f>IFERROR(IF(ISNUMBER(FIND("decision",'Input| Setup'!$F$6)),'Input| Projects'!Z185,'Input| Projects'!J185)*'Input| Escalations'!$I$17*J185,0)</f>
        <v>0</v>
      </c>
      <c r="S185" s="172">
        <f>IFERROR(IF(ISNUMBER(FIND("decision",'Input| Setup'!$F$6)),'Input| Projects'!AA185,'Input| Projects'!K185)*'Input| Escalations'!$I$17*K185,0)</f>
        <v>0</v>
      </c>
      <c r="T185" s="172">
        <f>IFERROR(IF(ISNUMBER(FIND("decision",'Input| Setup'!$F$6)),'Input| Projects'!AB185,'Input| Projects'!L185)*'Input| Escalations'!$I$17*L185,0)</f>
        <v>0</v>
      </c>
      <c r="U185" s="172">
        <f>IFERROR(IF(ISNUMBER(FIND("decision",'Input| Setup'!$F$6)),'Input| Projects'!AC185,'Input| Projects'!M185)*'Input| Escalations'!$I$17*M185,0)</f>
        <v>0</v>
      </c>
      <c r="V185" s="172">
        <f>IFERROR(IF(ISNUMBER(FIND("decision",'Input| Setup'!$F$6)),'Input| Projects'!AD185,'Input| Projects'!N185)*'Input| Escalations'!$I$17*N185,0)</f>
        <v>0</v>
      </c>
      <c r="W185" s="172">
        <f>IFERROR(IF(ISNUMBER(FIND("decision",'Input| Setup'!$F$6)),'Input| Projects'!AE185,'Input| Projects'!O185)*'Input| Escalations'!$I$17*O185,0)</f>
        <v>0</v>
      </c>
      <c r="X185" s="175"/>
      <c r="Y185" s="172">
        <f>IF(ISNUMBER(FIND("decision",'Input| Setup'!$F$6)),'Input| Projects'!AG185,'Input| Projects'!Q185)*I185*'Input| Escalations'!$I$17</f>
        <v>0</v>
      </c>
      <c r="Z185" s="172">
        <f>IF(ISNUMBER(FIND("decision",'Input| Setup'!$F$6)),'Input| Projects'!AH185,'Input| Projects'!R185)*J185*'Input| Escalations'!$I$17</f>
        <v>0</v>
      </c>
      <c r="AA185" s="172">
        <f>IF(ISNUMBER(FIND("decision",'Input| Setup'!$F$6)),'Input| Projects'!AI185,'Input| Projects'!S185)*K185*'Input| Escalations'!$I$17</f>
        <v>0</v>
      </c>
      <c r="AB185" s="172">
        <f>IF(ISNUMBER(FIND("decision",'Input| Setup'!$F$6)),'Input| Projects'!AJ185,'Input| Projects'!T185)*L185*'Input| Escalations'!$I$17</f>
        <v>0</v>
      </c>
      <c r="AC185" s="172">
        <f>IF(ISNUMBER(FIND("decision",'Input| Setup'!$F$6)),'Input| Projects'!AK185,'Input| Projects'!U185)*M185*'Input| Escalations'!$I$17</f>
        <v>0</v>
      </c>
      <c r="AD185" s="172">
        <f>IF(ISNUMBER(FIND("decision",'Input| Setup'!$F$6)),'Input| Projects'!AL185,'Input| Projects'!V185)*N185*'Input| Escalations'!$I$17</f>
        <v>0</v>
      </c>
      <c r="AE185" s="172">
        <f>IF(ISNUMBER(FIND("decision",'Input| Setup'!$F$6)),'Input| Projects'!AM185,'Input| Projects'!W185)*O185*'Input| Escalations'!$I$17</f>
        <v>0</v>
      </c>
      <c r="AF185" s="175"/>
      <c r="AG185" s="172" cm="1">
        <f t="array" ref="AG185">IFERROR(--('Input| Projects'!$AS185="Yes")*_xlfn.SWITCH('Input| Overheads'!$C$50,"Direct costs",'Calc| Overheads Allocation'!C$8*Q185,"Internal labour",'Calc| Overheads Allocation'!C$8*Q185*'Input| Projects'!$AO185,"DNSP defined",'Calc| Overheads Allocation'!C$78*'Input| Projects'!$AV185,0),0)</f>
        <v>0</v>
      </c>
      <c r="AH185" s="172" cm="1">
        <f t="array" ref="AH185">IFERROR(--('Input| Projects'!$AS185="Yes")*_xlfn.SWITCH('Input| Overheads'!$C$50,"Direct costs",'Calc| Overheads Allocation'!D$8*R185,"Internal labour",'Calc| Overheads Allocation'!D$8*R185*'Input| Projects'!$AO185,"DNSP defined",'Calc| Overheads Allocation'!D$78*'Input| Projects'!$AV185,0),0)</f>
        <v>0</v>
      </c>
      <c r="AI185" s="172" cm="1">
        <f t="array" ref="AI185">IFERROR(--('Input| Projects'!$AS185="Yes")*_xlfn.SWITCH('Input| Overheads'!$C$50,"Direct costs",'Calc| Overheads Allocation'!E$8*S185,"Internal labour",'Calc| Overheads Allocation'!E$8*S185*'Input| Projects'!$AO185,"DNSP defined",'Calc| Overheads Allocation'!E$78*'Input| Projects'!$AV185,0),0)</f>
        <v>0</v>
      </c>
      <c r="AJ185" s="172" cm="1">
        <f t="array" ref="AJ185">IFERROR(--('Input| Projects'!$AS185="Yes")*_xlfn.SWITCH('Input| Overheads'!$C$50,"Direct costs",'Calc| Overheads Allocation'!F$8*T185,"Internal labour",'Calc| Overheads Allocation'!F$8*T185*'Input| Projects'!$AO185,"DNSP defined",'Calc| Overheads Allocation'!F$78*'Input| Projects'!$AV185,0),0)</f>
        <v>0</v>
      </c>
      <c r="AK185" s="172" cm="1">
        <f t="array" ref="AK185">IFERROR(--('Input| Projects'!$AS185="Yes")*_xlfn.SWITCH('Input| Overheads'!$C$50,"Direct costs",'Calc| Overheads Allocation'!G$8*U185,"Internal labour",'Calc| Overheads Allocation'!G$8*U185*'Input| Projects'!$AO185,"DNSP defined",'Calc| Overheads Allocation'!G$78*'Input| Projects'!$AV185,0),0)</f>
        <v>0</v>
      </c>
      <c r="AL185" s="172" cm="1">
        <f t="array" ref="AL185">IFERROR(--('Input| Projects'!$AS185="Yes")*_xlfn.SWITCH('Input| Overheads'!$C$50,"Direct costs",'Calc| Overheads Allocation'!H$8*V185,"Internal labour",'Calc| Overheads Allocation'!H$8*V185*'Input| Projects'!$AO185,"DNSP defined",'Calc| Overheads Allocation'!H$78*'Input| Projects'!$AV185,0),0)</f>
        <v>0</v>
      </c>
      <c r="AM185" s="172" cm="1">
        <f t="array" ref="AM185">IFERROR(--('Input| Projects'!$AS185="Yes")*_xlfn.SWITCH('Input| Overheads'!$C$50,"Direct costs",'Calc| Overheads Allocation'!I$8*W185,"Internal labour",'Calc| Overheads Allocation'!I$8*W185*'Input| Projects'!$AO185,"DNSP defined",'Calc| Overheads Allocation'!I$78*'Input| Projects'!$AV185,0),0)</f>
        <v>0</v>
      </c>
      <c r="AN185" s="175"/>
      <c r="AO185" s="172" cm="1">
        <f t="array" ref="AO185">IFERROR(--('Input| Projects'!$AT185="Yes")*_xlfn.SWITCH('Input| Overheads'!$C$50,"Direct costs",'Calc| Overheads Allocation'!C$9*Q185,"Internal labour",'Calc| Overheads Allocation'!C$9*Q185*'Input| Projects'!$AO185,"DNSP defined",'Calc| Overheads Allocation'!C$79*'Input| Projects'!$AW185,0),0)</f>
        <v>0</v>
      </c>
      <c r="AP185" s="172" cm="1">
        <f t="array" ref="AP185">IFERROR(--('Input| Projects'!$AT185="Yes")*_xlfn.SWITCH('Input| Overheads'!$C$50,"Direct costs",'Calc| Overheads Allocation'!D$9*R185,"Internal labour",'Calc| Overheads Allocation'!D$9*R185*'Input| Projects'!$AO185,"DNSP defined",'Calc| Overheads Allocation'!D$79*'Input| Projects'!$AW185,0),0)</f>
        <v>0</v>
      </c>
      <c r="AQ185" s="172" cm="1">
        <f t="array" ref="AQ185">IFERROR(--('Input| Projects'!$AT185="Yes")*_xlfn.SWITCH('Input| Overheads'!$C$50,"Direct costs",'Calc| Overheads Allocation'!E$9*S185,"Internal labour",'Calc| Overheads Allocation'!E$9*S185*'Input| Projects'!$AO185,"DNSP defined",'Calc| Overheads Allocation'!E$79*'Input| Projects'!$AW185,0),0)</f>
        <v>0</v>
      </c>
      <c r="AR185" s="172" cm="1">
        <f t="array" ref="AR185">IFERROR(--('Input| Projects'!$AT185="Yes")*_xlfn.SWITCH('Input| Overheads'!$C$50,"Direct costs",'Calc| Overheads Allocation'!F$9*T185,"Internal labour",'Calc| Overheads Allocation'!F$9*T185*'Input| Projects'!$AO185,"DNSP defined",'Calc| Overheads Allocation'!F$79*'Input| Projects'!$AW185,0),0)</f>
        <v>0</v>
      </c>
      <c r="AS185" s="172" cm="1">
        <f t="array" ref="AS185">IFERROR(--('Input| Projects'!$AT185="Yes")*_xlfn.SWITCH('Input| Overheads'!$C$50,"Direct costs",'Calc| Overheads Allocation'!G$9*U185,"Internal labour",'Calc| Overheads Allocation'!G$9*U185*'Input| Projects'!$AO185,"DNSP defined",'Calc| Overheads Allocation'!G$79*'Input| Projects'!$AW185,0),0)</f>
        <v>0</v>
      </c>
      <c r="AT185" s="172" cm="1">
        <f t="array" ref="AT185">IFERROR(--('Input| Projects'!$AT185="Yes")*_xlfn.SWITCH('Input| Overheads'!$C$50,"Direct costs",'Calc| Overheads Allocation'!H$9*V185,"Internal labour",'Calc| Overheads Allocation'!H$9*V185*'Input| Projects'!$AO185,"DNSP defined",'Calc| Overheads Allocation'!H$79*'Input| Projects'!$AW185,0),0)</f>
        <v>0</v>
      </c>
      <c r="AU185" s="172" cm="1">
        <f t="array" ref="AU185">IFERROR(--('Input| Projects'!$AT185="Yes")*_xlfn.SWITCH('Input| Overheads'!$C$50,"Direct costs",'Calc| Overheads Allocation'!I$9*W185,"Internal labour",'Calc| Overheads Allocation'!I$9*W185*'Input| Projects'!$AO185,"DNSP defined",'Calc| Overheads Allocation'!I$79*'Input| Projects'!$AW185,0),0)</f>
        <v>0</v>
      </c>
      <c r="AV185" s="175"/>
      <c r="AW185" s="172">
        <f t="shared" si="68"/>
        <v>0</v>
      </c>
      <c r="AX185" s="172">
        <f t="shared" si="69"/>
        <v>0</v>
      </c>
      <c r="AY185" s="172">
        <f t="shared" si="70"/>
        <v>0</v>
      </c>
      <c r="AZ185" s="172">
        <f t="shared" si="71"/>
        <v>0</v>
      </c>
      <c r="BA185" s="172">
        <f t="shared" si="72"/>
        <v>0</v>
      </c>
      <c r="BB185" s="172">
        <f t="shared" si="73"/>
        <v>0</v>
      </c>
      <c r="BC185" s="172">
        <f t="shared" si="74"/>
        <v>0</v>
      </c>
      <c r="BD185" s="176"/>
      <c r="BE185" s="172">
        <f t="shared" si="75"/>
        <v>0</v>
      </c>
      <c r="BF185" s="172">
        <f t="shared" si="76"/>
        <v>0</v>
      </c>
      <c r="BG185" s="172">
        <f t="shared" si="77"/>
        <v>0</v>
      </c>
      <c r="BH185" s="172">
        <f t="shared" si="78"/>
        <v>0</v>
      </c>
      <c r="BI185" s="172">
        <f t="shared" si="79"/>
        <v>0</v>
      </c>
      <c r="BJ185" s="172">
        <f t="shared" si="80"/>
        <v>0</v>
      </c>
      <c r="BK185" s="172">
        <f t="shared" si="81"/>
        <v>0</v>
      </c>
      <c r="BL185" s="176"/>
      <c r="BM185" s="172">
        <f t="shared" si="60"/>
        <v>0</v>
      </c>
      <c r="BN185" s="172">
        <f t="shared" si="61"/>
        <v>0</v>
      </c>
      <c r="BO185" s="172">
        <f t="shared" si="62"/>
        <v>0</v>
      </c>
      <c r="BP185" s="172">
        <f t="shared" si="63"/>
        <v>0</v>
      </c>
      <c r="BQ185" s="172">
        <f t="shared" si="64"/>
        <v>0</v>
      </c>
      <c r="BR185" s="172">
        <f t="shared" si="65"/>
        <v>0</v>
      </c>
      <c r="BS185" s="172">
        <f t="shared" si="66"/>
        <v>0</v>
      </c>
      <c r="BT185" s="55"/>
      <c r="BU185" s="158">
        <f>SUMIF('Input| Projects'!$BA$8:$CX$8,RIGHT(BU$9,3),'Input| Projects'!$BA185:$CX185)</f>
        <v>0</v>
      </c>
      <c r="BV185" s="158">
        <f>SUMIF('Input| Projects'!$BA$8:$CX$8,RIGHT(BV$9,3),'Input| Projects'!$BA185:$CX185)</f>
        <v>0</v>
      </c>
      <c r="BW185" s="79" t="str">
        <f t="shared" si="67"/>
        <v/>
      </c>
    </row>
    <row r="186" spans="2:75" x14ac:dyDescent="0.2">
      <c r="B186" s="123">
        <f>IFERROR('Input| Projects'!B186,"")</f>
        <v>177</v>
      </c>
      <c r="C186" s="160" t="str">
        <f>IFERROR(IF('Input| Projects'!C186="","",'Input| Projects'!C186),"")</f>
        <v/>
      </c>
      <c r="D186" s="160" t="str">
        <f>IFERROR(IF('Input| Projects'!D186="","",'Input| Projects'!D186),"")</f>
        <v/>
      </c>
      <c r="E186" s="53"/>
      <c r="F186" s="160" t="str">
        <f>IF(LEN('Input| Projects'!F186)&gt;0,'Input| Projects'!F186,"")</f>
        <v/>
      </c>
      <c r="G186" s="160" t="str">
        <f>IF(LEN('Input| Projects'!G186)&gt;0,'Input| Projects'!G186,"")</f>
        <v/>
      </c>
      <c r="H186" s="10"/>
      <c r="I186" s="194" cm="1">
        <f t="array" ref="I186">IF(LEN($F186)&gt;0,1+IFERROR(SUMPRODUCT(TRANSPOSE('Input| Projects'!$AO186:$AQ186),INDEX('Input| Escalations'!$F$27:$L$29,,MATCH(Q$9,'Input| Escalations'!$F$21:$L$21,0))),0),0)</f>
        <v>0</v>
      </c>
      <c r="J186" s="194" cm="1">
        <f t="array" ref="J186">IF(LEN($F186)&gt;0,1+IFERROR(SUMPRODUCT(TRANSPOSE('Input| Projects'!$AO186:$AQ186),INDEX('Input| Escalations'!$F$27:$L$29,,MATCH(R$9,'Input| Escalations'!$F$21:$L$21,0))),0),0)</f>
        <v>0</v>
      </c>
      <c r="K186" s="194" cm="1">
        <f t="array" ref="K186">IF(LEN($F186)&gt;0,1+IFERROR(SUMPRODUCT(TRANSPOSE('Input| Projects'!$AO186:$AQ186),INDEX('Input| Escalations'!$F$27:$L$29,,MATCH(S$9,'Input| Escalations'!$F$21:$L$21,0))),0),0)</f>
        <v>0</v>
      </c>
      <c r="L186" s="194" cm="1">
        <f t="array" ref="L186">IF(LEN($F186)&gt;0,1+IFERROR(SUMPRODUCT(TRANSPOSE('Input| Projects'!$AO186:$AQ186),INDEX('Input| Escalations'!$F$27:$L$29,,MATCH(T$9,'Input| Escalations'!$F$21:$L$21,0))),0),0)</f>
        <v>0</v>
      </c>
      <c r="M186" s="194" cm="1">
        <f t="array" ref="M186">IF(LEN($F186)&gt;0,1+IFERROR(SUMPRODUCT(TRANSPOSE('Input| Projects'!$AO186:$AQ186),INDEX('Input| Escalations'!$F$27:$L$29,,MATCH(U$9,'Input| Escalations'!$F$21:$L$21,0))),0),0)</f>
        <v>0</v>
      </c>
      <c r="N186" s="194" cm="1">
        <f t="array" ref="N186">IF(LEN($F186)&gt;0,1+IFERROR(SUMPRODUCT(TRANSPOSE('Input| Projects'!$AO186:$AQ186),INDEX('Input| Escalations'!$F$27:$L$29,,MATCH(V$9,'Input| Escalations'!$F$21:$L$21,0))),0),0)</f>
        <v>0</v>
      </c>
      <c r="O186" s="194" cm="1">
        <f t="array" ref="O186">IF(LEN($F186)&gt;0,1+IFERROR(SUMPRODUCT(TRANSPOSE('Input| Projects'!$AO186:$AQ186),INDEX('Input| Escalations'!$F$27:$L$29,,MATCH(W$9,'Input| Escalations'!$F$21:$L$21,0))),0),0)</f>
        <v>0</v>
      </c>
      <c r="P186" s="10"/>
      <c r="Q186" s="172">
        <f>IFERROR(IF(ISNUMBER(FIND("decision",'Input| Setup'!$F$6)),'Input| Projects'!Y186,'Input| Projects'!I186)*'Input| Escalations'!$I$17*I186,0)</f>
        <v>0</v>
      </c>
      <c r="R186" s="172">
        <f>IFERROR(IF(ISNUMBER(FIND("decision",'Input| Setup'!$F$6)),'Input| Projects'!Z186,'Input| Projects'!J186)*'Input| Escalations'!$I$17*J186,0)</f>
        <v>0</v>
      </c>
      <c r="S186" s="172">
        <f>IFERROR(IF(ISNUMBER(FIND("decision",'Input| Setup'!$F$6)),'Input| Projects'!AA186,'Input| Projects'!K186)*'Input| Escalations'!$I$17*K186,0)</f>
        <v>0</v>
      </c>
      <c r="T186" s="172">
        <f>IFERROR(IF(ISNUMBER(FIND("decision",'Input| Setup'!$F$6)),'Input| Projects'!AB186,'Input| Projects'!L186)*'Input| Escalations'!$I$17*L186,0)</f>
        <v>0</v>
      </c>
      <c r="U186" s="172">
        <f>IFERROR(IF(ISNUMBER(FIND("decision",'Input| Setup'!$F$6)),'Input| Projects'!AC186,'Input| Projects'!M186)*'Input| Escalations'!$I$17*M186,0)</f>
        <v>0</v>
      </c>
      <c r="V186" s="172">
        <f>IFERROR(IF(ISNUMBER(FIND("decision",'Input| Setup'!$F$6)),'Input| Projects'!AD186,'Input| Projects'!N186)*'Input| Escalations'!$I$17*N186,0)</f>
        <v>0</v>
      </c>
      <c r="W186" s="172">
        <f>IFERROR(IF(ISNUMBER(FIND("decision",'Input| Setup'!$F$6)),'Input| Projects'!AE186,'Input| Projects'!O186)*'Input| Escalations'!$I$17*O186,0)</f>
        <v>0</v>
      </c>
      <c r="X186" s="175"/>
      <c r="Y186" s="172">
        <f>IF(ISNUMBER(FIND("decision",'Input| Setup'!$F$6)),'Input| Projects'!AG186,'Input| Projects'!Q186)*I186*'Input| Escalations'!$I$17</f>
        <v>0</v>
      </c>
      <c r="Z186" s="172">
        <f>IF(ISNUMBER(FIND("decision",'Input| Setup'!$F$6)),'Input| Projects'!AH186,'Input| Projects'!R186)*J186*'Input| Escalations'!$I$17</f>
        <v>0</v>
      </c>
      <c r="AA186" s="172">
        <f>IF(ISNUMBER(FIND("decision",'Input| Setup'!$F$6)),'Input| Projects'!AI186,'Input| Projects'!S186)*K186*'Input| Escalations'!$I$17</f>
        <v>0</v>
      </c>
      <c r="AB186" s="172">
        <f>IF(ISNUMBER(FIND("decision",'Input| Setup'!$F$6)),'Input| Projects'!AJ186,'Input| Projects'!T186)*L186*'Input| Escalations'!$I$17</f>
        <v>0</v>
      </c>
      <c r="AC186" s="172">
        <f>IF(ISNUMBER(FIND("decision",'Input| Setup'!$F$6)),'Input| Projects'!AK186,'Input| Projects'!U186)*M186*'Input| Escalations'!$I$17</f>
        <v>0</v>
      </c>
      <c r="AD186" s="172">
        <f>IF(ISNUMBER(FIND("decision",'Input| Setup'!$F$6)),'Input| Projects'!AL186,'Input| Projects'!V186)*N186*'Input| Escalations'!$I$17</f>
        <v>0</v>
      </c>
      <c r="AE186" s="172">
        <f>IF(ISNUMBER(FIND("decision",'Input| Setup'!$F$6)),'Input| Projects'!AM186,'Input| Projects'!W186)*O186*'Input| Escalations'!$I$17</f>
        <v>0</v>
      </c>
      <c r="AF186" s="175"/>
      <c r="AG186" s="172" cm="1">
        <f t="array" ref="AG186">IFERROR(--('Input| Projects'!$AS186="Yes")*_xlfn.SWITCH('Input| Overheads'!$C$50,"Direct costs",'Calc| Overheads Allocation'!C$8*Q186,"Internal labour",'Calc| Overheads Allocation'!C$8*Q186*'Input| Projects'!$AO186,"DNSP defined",'Calc| Overheads Allocation'!C$78*'Input| Projects'!$AV186,0),0)</f>
        <v>0</v>
      </c>
      <c r="AH186" s="172" cm="1">
        <f t="array" ref="AH186">IFERROR(--('Input| Projects'!$AS186="Yes")*_xlfn.SWITCH('Input| Overheads'!$C$50,"Direct costs",'Calc| Overheads Allocation'!D$8*R186,"Internal labour",'Calc| Overheads Allocation'!D$8*R186*'Input| Projects'!$AO186,"DNSP defined",'Calc| Overheads Allocation'!D$78*'Input| Projects'!$AV186,0),0)</f>
        <v>0</v>
      </c>
      <c r="AI186" s="172" cm="1">
        <f t="array" ref="AI186">IFERROR(--('Input| Projects'!$AS186="Yes")*_xlfn.SWITCH('Input| Overheads'!$C$50,"Direct costs",'Calc| Overheads Allocation'!E$8*S186,"Internal labour",'Calc| Overheads Allocation'!E$8*S186*'Input| Projects'!$AO186,"DNSP defined",'Calc| Overheads Allocation'!E$78*'Input| Projects'!$AV186,0),0)</f>
        <v>0</v>
      </c>
      <c r="AJ186" s="172" cm="1">
        <f t="array" ref="AJ186">IFERROR(--('Input| Projects'!$AS186="Yes")*_xlfn.SWITCH('Input| Overheads'!$C$50,"Direct costs",'Calc| Overheads Allocation'!F$8*T186,"Internal labour",'Calc| Overheads Allocation'!F$8*T186*'Input| Projects'!$AO186,"DNSP defined",'Calc| Overheads Allocation'!F$78*'Input| Projects'!$AV186,0),0)</f>
        <v>0</v>
      </c>
      <c r="AK186" s="172" cm="1">
        <f t="array" ref="AK186">IFERROR(--('Input| Projects'!$AS186="Yes")*_xlfn.SWITCH('Input| Overheads'!$C$50,"Direct costs",'Calc| Overheads Allocation'!G$8*U186,"Internal labour",'Calc| Overheads Allocation'!G$8*U186*'Input| Projects'!$AO186,"DNSP defined",'Calc| Overheads Allocation'!G$78*'Input| Projects'!$AV186,0),0)</f>
        <v>0</v>
      </c>
      <c r="AL186" s="172" cm="1">
        <f t="array" ref="AL186">IFERROR(--('Input| Projects'!$AS186="Yes")*_xlfn.SWITCH('Input| Overheads'!$C$50,"Direct costs",'Calc| Overheads Allocation'!H$8*V186,"Internal labour",'Calc| Overheads Allocation'!H$8*V186*'Input| Projects'!$AO186,"DNSP defined",'Calc| Overheads Allocation'!H$78*'Input| Projects'!$AV186,0),0)</f>
        <v>0</v>
      </c>
      <c r="AM186" s="172" cm="1">
        <f t="array" ref="AM186">IFERROR(--('Input| Projects'!$AS186="Yes")*_xlfn.SWITCH('Input| Overheads'!$C$50,"Direct costs",'Calc| Overheads Allocation'!I$8*W186,"Internal labour",'Calc| Overheads Allocation'!I$8*W186*'Input| Projects'!$AO186,"DNSP defined",'Calc| Overheads Allocation'!I$78*'Input| Projects'!$AV186,0),0)</f>
        <v>0</v>
      </c>
      <c r="AN186" s="175"/>
      <c r="AO186" s="172" cm="1">
        <f t="array" ref="AO186">IFERROR(--('Input| Projects'!$AT186="Yes")*_xlfn.SWITCH('Input| Overheads'!$C$50,"Direct costs",'Calc| Overheads Allocation'!C$9*Q186,"Internal labour",'Calc| Overheads Allocation'!C$9*Q186*'Input| Projects'!$AO186,"DNSP defined",'Calc| Overheads Allocation'!C$79*'Input| Projects'!$AW186,0),0)</f>
        <v>0</v>
      </c>
      <c r="AP186" s="172" cm="1">
        <f t="array" ref="AP186">IFERROR(--('Input| Projects'!$AT186="Yes")*_xlfn.SWITCH('Input| Overheads'!$C$50,"Direct costs",'Calc| Overheads Allocation'!D$9*R186,"Internal labour",'Calc| Overheads Allocation'!D$9*R186*'Input| Projects'!$AO186,"DNSP defined",'Calc| Overheads Allocation'!D$79*'Input| Projects'!$AW186,0),0)</f>
        <v>0</v>
      </c>
      <c r="AQ186" s="172" cm="1">
        <f t="array" ref="AQ186">IFERROR(--('Input| Projects'!$AT186="Yes")*_xlfn.SWITCH('Input| Overheads'!$C$50,"Direct costs",'Calc| Overheads Allocation'!E$9*S186,"Internal labour",'Calc| Overheads Allocation'!E$9*S186*'Input| Projects'!$AO186,"DNSP defined",'Calc| Overheads Allocation'!E$79*'Input| Projects'!$AW186,0),0)</f>
        <v>0</v>
      </c>
      <c r="AR186" s="172" cm="1">
        <f t="array" ref="AR186">IFERROR(--('Input| Projects'!$AT186="Yes")*_xlfn.SWITCH('Input| Overheads'!$C$50,"Direct costs",'Calc| Overheads Allocation'!F$9*T186,"Internal labour",'Calc| Overheads Allocation'!F$9*T186*'Input| Projects'!$AO186,"DNSP defined",'Calc| Overheads Allocation'!F$79*'Input| Projects'!$AW186,0),0)</f>
        <v>0</v>
      </c>
      <c r="AS186" s="172" cm="1">
        <f t="array" ref="AS186">IFERROR(--('Input| Projects'!$AT186="Yes")*_xlfn.SWITCH('Input| Overheads'!$C$50,"Direct costs",'Calc| Overheads Allocation'!G$9*U186,"Internal labour",'Calc| Overheads Allocation'!G$9*U186*'Input| Projects'!$AO186,"DNSP defined",'Calc| Overheads Allocation'!G$79*'Input| Projects'!$AW186,0),0)</f>
        <v>0</v>
      </c>
      <c r="AT186" s="172" cm="1">
        <f t="array" ref="AT186">IFERROR(--('Input| Projects'!$AT186="Yes")*_xlfn.SWITCH('Input| Overheads'!$C$50,"Direct costs",'Calc| Overheads Allocation'!H$9*V186,"Internal labour",'Calc| Overheads Allocation'!H$9*V186*'Input| Projects'!$AO186,"DNSP defined",'Calc| Overheads Allocation'!H$79*'Input| Projects'!$AW186,0),0)</f>
        <v>0</v>
      </c>
      <c r="AU186" s="172" cm="1">
        <f t="array" ref="AU186">IFERROR(--('Input| Projects'!$AT186="Yes")*_xlfn.SWITCH('Input| Overheads'!$C$50,"Direct costs",'Calc| Overheads Allocation'!I$9*W186,"Internal labour",'Calc| Overheads Allocation'!I$9*W186*'Input| Projects'!$AO186,"DNSP defined",'Calc| Overheads Allocation'!I$79*'Input| Projects'!$AW186,0),0)</f>
        <v>0</v>
      </c>
      <c r="AV186" s="175"/>
      <c r="AW186" s="172">
        <f t="shared" si="68"/>
        <v>0</v>
      </c>
      <c r="AX186" s="172">
        <f t="shared" si="69"/>
        <v>0</v>
      </c>
      <c r="AY186" s="172">
        <f t="shared" si="70"/>
        <v>0</v>
      </c>
      <c r="AZ186" s="172">
        <f t="shared" si="71"/>
        <v>0</v>
      </c>
      <c r="BA186" s="172">
        <f t="shared" si="72"/>
        <v>0</v>
      </c>
      <c r="BB186" s="172">
        <f t="shared" si="73"/>
        <v>0</v>
      </c>
      <c r="BC186" s="172">
        <f t="shared" si="74"/>
        <v>0</v>
      </c>
      <c r="BD186" s="176"/>
      <c r="BE186" s="172">
        <f t="shared" si="75"/>
        <v>0</v>
      </c>
      <c r="BF186" s="172">
        <f t="shared" si="76"/>
        <v>0</v>
      </c>
      <c r="BG186" s="172">
        <f t="shared" si="77"/>
        <v>0</v>
      </c>
      <c r="BH186" s="172">
        <f t="shared" si="78"/>
        <v>0</v>
      </c>
      <c r="BI186" s="172">
        <f t="shared" si="79"/>
        <v>0</v>
      </c>
      <c r="BJ186" s="172">
        <f t="shared" si="80"/>
        <v>0</v>
      </c>
      <c r="BK186" s="172">
        <f t="shared" si="81"/>
        <v>0</v>
      </c>
      <c r="BL186" s="176"/>
      <c r="BM186" s="172">
        <f t="shared" si="60"/>
        <v>0</v>
      </c>
      <c r="BN186" s="172">
        <f t="shared" si="61"/>
        <v>0</v>
      </c>
      <c r="BO186" s="172">
        <f t="shared" si="62"/>
        <v>0</v>
      </c>
      <c r="BP186" s="172">
        <f t="shared" si="63"/>
        <v>0</v>
      </c>
      <c r="BQ186" s="172">
        <f t="shared" si="64"/>
        <v>0</v>
      </c>
      <c r="BR186" s="172">
        <f t="shared" si="65"/>
        <v>0</v>
      </c>
      <c r="BS186" s="172">
        <f t="shared" si="66"/>
        <v>0</v>
      </c>
      <c r="BT186" s="55"/>
      <c r="BU186" s="158">
        <f>SUMIF('Input| Projects'!$BA$8:$CX$8,RIGHT(BU$9,3),'Input| Projects'!$BA186:$CX186)</f>
        <v>0</v>
      </c>
      <c r="BV186" s="158">
        <f>SUMIF('Input| Projects'!$BA$8:$CX$8,RIGHT(BV$9,3),'Input| Projects'!$BA186:$CX186)</f>
        <v>0</v>
      </c>
      <c r="BW186" s="79" t="str">
        <f t="shared" si="67"/>
        <v/>
      </c>
    </row>
    <row r="187" spans="2:75" x14ac:dyDescent="0.2">
      <c r="B187" s="123">
        <f>IFERROR('Input| Projects'!B187,"")</f>
        <v>178</v>
      </c>
      <c r="C187" s="160" t="str">
        <f>IFERROR(IF('Input| Projects'!C187="","",'Input| Projects'!C187),"")</f>
        <v/>
      </c>
      <c r="D187" s="160" t="str">
        <f>IFERROR(IF('Input| Projects'!D187="","",'Input| Projects'!D187),"")</f>
        <v/>
      </c>
      <c r="E187" s="53"/>
      <c r="F187" s="160" t="str">
        <f>IF(LEN('Input| Projects'!F187)&gt;0,'Input| Projects'!F187,"")</f>
        <v/>
      </c>
      <c r="G187" s="160" t="str">
        <f>IF(LEN('Input| Projects'!G187)&gt;0,'Input| Projects'!G187,"")</f>
        <v/>
      </c>
      <c r="H187" s="10"/>
      <c r="I187" s="194" cm="1">
        <f t="array" ref="I187">IF(LEN($F187)&gt;0,1+IFERROR(SUMPRODUCT(TRANSPOSE('Input| Projects'!$AO187:$AQ187),INDEX('Input| Escalations'!$F$27:$L$29,,MATCH(Q$9,'Input| Escalations'!$F$21:$L$21,0))),0),0)</f>
        <v>0</v>
      </c>
      <c r="J187" s="194" cm="1">
        <f t="array" ref="J187">IF(LEN($F187)&gt;0,1+IFERROR(SUMPRODUCT(TRANSPOSE('Input| Projects'!$AO187:$AQ187),INDEX('Input| Escalations'!$F$27:$L$29,,MATCH(R$9,'Input| Escalations'!$F$21:$L$21,0))),0),0)</f>
        <v>0</v>
      </c>
      <c r="K187" s="194" cm="1">
        <f t="array" ref="K187">IF(LEN($F187)&gt;0,1+IFERROR(SUMPRODUCT(TRANSPOSE('Input| Projects'!$AO187:$AQ187),INDEX('Input| Escalations'!$F$27:$L$29,,MATCH(S$9,'Input| Escalations'!$F$21:$L$21,0))),0),0)</f>
        <v>0</v>
      </c>
      <c r="L187" s="194" cm="1">
        <f t="array" ref="L187">IF(LEN($F187)&gt;0,1+IFERROR(SUMPRODUCT(TRANSPOSE('Input| Projects'!$AO187:$AQ187),INDEX('Input| Escalations'!$F$27:$L$29,,MATCH(T$9,'Input| Escalations'!$F$21:$L$21,0))),0),0)</f>
        <v>0</v>
      </c>
      <c r="M187" s="194" cm="1">
        <f t="array" ref="M187">IF(LEN($F187)&gt;0,1+IFERROR(SUMPRODUCT(TRANSPOSE('Input| Projects'!$AO187:$AQ187),INDEX('Input| Escalations'!$F$27:$L$29,,MATCH(U$9,'Input| Escalations'!$F$21:$L$21,0))),0),0)</f>
        <v>0</v>
      </c>
      <c r="N187" s="194" cm="1">
        <f t="array" ref="N187">IF(LEN($F187)&gt;0,1+IFERROR(SUMPRODUCT(TRANSPOSE('Input| Projects'!$AO187:$AQ187),INDEX('Input| Escalations'!$F$27:$L$29,,MATCH(V$9,'Input| Escalations'!$F$21:$L$21,0))),0),0)</f>
        <v>0</v>
      </c>
      <c r="O187" s="194" cm="1">
        <f t="array" ref="O187">IF(LEN($F187)&gt;0,1+IFERROR(SUMPRODUCT(TRANSPOSE('Input| Projects'!$AO187:$AQ187),INDEX('Input| Escalations'!$F$27:$L$29,,MATCH(W$9,'Input| Escalations'!$F$21:$L$21,0))),0),0)</f>
        <v>0</v>
      </c>
      <c r="P187" s="10"/>
      <c r="Q187" s="172">
        <f>IFERROR(IF(ISNUMBER(FIND("decision",'Input| Setup'!$F$6)),'Input| Projects'!Y187,'Input| Projects'!I187)*'Input| Escalations'!$I$17*I187,0)</f>
        <v>0</v>
      </c>
      <c r="R187" s="172">
        <f>IFERROR(IF(ISNUMBER(FIND("decision",'Input| Setup'!$F$6)),'Input| Projects'!Z187,'Input| Projects'!J187)*'Input| Escalations'!$I$17*J187,0)</f>
        <v>0</v>
      </c>
      <c r="S187" s="172">
        <f>IFERROR(IF(ISNUMBER(FIND("decision",'Input| Setup'!$F$6)),'Input| Projects'!AA187,'Input| Projects'!K187)*'Input| Escalations'!$I$17*K187,0)</f>
        <v>0</v>
      </c>
      <c r="T187" s="172">
        <f>IFERROR(IF(ISNUMBER(FIND("decision",'Input| Setup'!$F$6)),'Input| Projects'!AB187,'Input| Projects'!L187)*'Input| Escalations'!$I$17*L187,0)</f>
        <v>0</v>
      </c>
      <c r="U187" s="172">
        <f>IFERROR(IF(ISNUMBER(FIND("decision",'Input| Setup'!$F$6)),'Input| Projects'!AC187,'Input| Projects'!M187)*'Input| Escalations'!$I$17*M187,0)</f>
        <v>0</v>
      </c>
      <c r="V187" s="172">
        <f>IFERROR(IF(ISNUMBER(FIND("decision",'Input| Setup'!$F$6)),'Input| Projects'!AD187,'Input| Projects'!N187)*'Input| Escalations'!$I$17*N187,0)</f>
        <v>0</v>
      </c>
      <c r="W187" s="172">
        <f>IFERROR(IF(ISNUMBER(FIND("decision",'Input| Setup'!$F$6)),'Input| Projects'!AE187,'Input| Projects'!O187)*'Input| Escalations'!$I$17*O187,0)</f>
        <v>0</v>
      </c>
      <c r="X187" s="175"/>
      <c r="Y187" s="172">
        <f>IF(ISNUMBER(FIND("decision",'Input| Setup'!$F$6)),'Input| Projects'!AG187,'Input| Projects'!Q187)*I187*'Input| Escalations'!$I$17</f>
        <v>0</v>
      </c>
      <c r="Z187" s="172">
        <f>IF(ISNUMBER(FIND("decision",'Input| Setup'!$F$6)),'Input| Projects'!AH187,'Input| Projects'!R187)*J187*'Input| Escalations'!$I$17</f>
        <v>0</v>
      </c>
      <c r="AA187" s="172">
        <f>IF(ISNUMBER(FIND("decision",'Input| Setup'!$F$6)),'Input| Projects'!AI187,'Input| Projects'!S187)*K187*'Input| Escalations'!$I$17</f>
        <v>0</v>
      </c>
      <c r="AB187" s="172">
        <f>IF(ISNUMBER(FIND("decision",'Input| Setup'!$F$6)),'Input| Projects'!AJ187,'Input| Projects'!T187)*L187*'Input| Escalations'!$I$17</f>
        <v>0</v>
      </c>
      <c r="AC187" s="172">
        <f>IF(ISNUMBER(FIND("decision",'Input| Setup'!$F$6)),'Input| Projects'!AK187,'Input| Projects'!U187)*M187*'Input| Escalations'!$I$17</f>
        <v>0</v>
      </c>
      <c r="AD187" s="172">
        <f>IF(ISNUMBER(FIND("decision",'Input| Setup'!$F$6)),'Input| Projects'!AL187,'Input| Projects'!V187)*N187*'Input| Escalations'!$I$17</f>
        <v>0</v>
      </c>
      <c r="AE187" s="172">
        <f>IF(ISNUMBER(FIND("decision",'Input| Setup'!$F$6)),'Input| Projects'!AM187,'Input| Projects'!W187)*O187*'Input| Escalations'!$I$17</f>
        <v>0</v>
      </c>
      <c r="AF187" s="175"/>
      <c r="AG187" s="172" cm="1">
        <f t="array" ref="AG187">IFERROR(--('Input| Projects'!$AS187="Yes")*_xlfn.SWITCH('Input| Overheads'!$C$50,"Direct costs",'Calc| Overheads Allocation'!C$8*Q187,"Internal labour",'Calc| Overheads Allocation'!C$8*Q187*'Input| Projects'!$AO187,"DNSP defined",'Calc| Overheads Allocation'!C$78*'Input| Projects'!$AV187,0),0)</f>
        <v>0</v>
      </c>
      <c r="AH187" s="172" cm="1">
        <f t="array" ref="AH187">IFERROR(--('Input| Projects'!$AS187="Yes")*_xlfn.SWITCH('Input| Overheads'!$C$50,"Direct costs",'Calc| Overheads Allocation'!D$8*R187,"Internal labour",'Calc| Overheads Allocation'!D$8*R187*'Input| Projects'!$AO187,"DNSP defined",'Calc| Overheads Allocation'!D$78*'Input| Projects'!$AV187,0),0)</f>
        <v>0</v>
      </c>
      <c r="AI187" s="172" cm="1">
        <f t="array" ref="AI187">IFERROR(--('Input| Projects'!$AS187="Yes")*_xlfn.SWITCH('Input| Overheads'!$C$50,"Direct costs",'Calc| Overheads Allocation'!E$8*S187,"Internal labour",'Calc| Overheads Allocation'!E$8*S187*'Input| Projects'!$AO187,"DNSP defined",'Calc| Overheads Allocation'!E$78*'Input| Projects'!$AV187,0),0)</f>
        <v>0</v>
      </c>
      <c r="AJ187" s="172" cm="1">
        <f t="array" ref="AJ187">IFERROR(--('Input| Projects'!$AS187="Yes")*_xlfn.SWITCH('Input| Overheads'!$C$50,"Direct costs",'Calc| Overheads Allocation'!F$8*T187,"Internal labour",'Calc| Overheads Allocation'!F$8*T187*'Input| Projects'!$AO187,"DNSP defined",'Calc| Overheads Allocation'!F$78*'Input| Projects'!$AV187,0),0)</f>
        <v>0</v>
      </c>
      <c r="AK187" s="172" cm="1">
        <f t="array" ref="AK187">IFERROR(--('Input| Projects'!$AS187="Yes")*_xlfn.SWITCH('Input| Overheads'!$C$50,"Direct costs",'Calc| Overheads Allocation'!G$8*U187,"Internal labour",'Calc| Overheads Allocation'!G$8*U187*'Input| Projects'!$AO187,"DNSP defined",'Calc| Overheads Allocation'!G$78*'Input| Projects'!$AV187,0),0)</f>
        <v>0</v>
      </c>
      <c r="AL187" s="172" cm="1">
        <f t="array" ref="AL187">IFERROR(--('Input| Projects'!$AS187="Yes")*_xlfn.SWITCH('Input| Overheads'!$C$50,"Direct costs",'Calc| Overheads Allocation'!H$8*V187,"Internal labour",'Calc| Overheads Allocation'!H$8*V187*'Input| Projects'!$AO187,"DNSP defined",'Calc| Overheads Allocation'!H$78*'Input| Projects'!$AV187,0),0)</f>
        <v>0</v>
      </c>
      <c r="AM187" s="172" cm="1">
        <f t="array" ref="AM187">IFERROR(--('Input| Projects'!$AS187="Yes")*_xlfn.SWITCH('Input| Overheads'!$C$50,"Direct costs",'Calc| Overheads Allocation'!I$8*W187,"Internal labour",'Calc| Overheads Allocation'!I$8*W187*'Input| Projects'!$AO187,"DNSP defined",'Calc| Overheads Allocation'!I$78*'Input| Projects'!$AV187,0),0)</f>
        <v>0</v>
      </c>
      <c r="AN187" s="175"/>
      <c r="AO187" s="172" cm="1">
        <f t="array" ref="AO187">IFERROR(--('Input| Projects'!$AT187="Yes")*_xlfn.SWITCH('Input| Overheads'!$C$50,"Direct costs",'Calc| Overheads Allocation'!C$9*Q187,"Internal labour",'Calc| Overheads Allocation'!C$9*Q187*'Input| Projects'!$AO187,"DNSP defined",'Calc| Overheads Allocation'!C$79*'Input| Projects'!$AW187,0),0)</f>
        <v>0</v>
      </c>
      <c r="AP187" s="172" cm="1">
        <f t="array" ref="AP187">IFERROR(--('Input| Projects'!$AT187="Yes")*_xlfn.SWITCH('Input| Overheads'!$C$50,"Direct costs",'Calc| Overheads Allocation'!D$9*R187,"Internal labour",'Calc| Overheads Allocation'!D$9*R187*'Input| Projects'!$AO187,"DNSP defined",'Calc| Overheads Allocation'!D$79*'Input| Projects'!$AW187,0),0)</f>
        <v>0</v>
      </c>
      <c r="AQ187" s="172" cm="1">
        <f t="array" ref="AQ187">IFERROR(--('Input| Projects'!$AT187="Yes")*_xlfn.SWITCH('Input| Overheads'!$C$50,"Direct costs",'Calc| Overheads Allocation'!E$9*S187,"Internal labour",'Calc| Overheads Allocation'!E$9*S187*'Input| Projects'!$AO187,"DNSP defined",'Calc| Overheads Allocation'!E$79*'Input| Projects'!$AW187,0),0)</f>
        <v>0</v>
      </c>
      <c r="AR187" s="172" cm="1">
        <f t="array" ref="AR187">IFERROR(--('Input| Projects'!$AT187="Yes")*_xlfn.SWITCH('Input| Overheads'!$C$50,"Direct costs",'Calc| Overheads Allocation'!F$9*T187,"Internal labour",'Calc| Overheads Allocation'!F$9*T187*'Input| Projects'!$AO187,"DNSP defined",'Calc| Overheads Allocation'!F$79*'Input| Projects'!$AW187,0),0)</f>
        <v>0</v>
      </c>
      <c r="AS187" s="172" cm="1">
        <f t="array" ref="AS187">IFERROR(--('Input| Projects'!$AT187="Yes")*_xlfn.SWITCH('Input| Overheads'!$C$50,"Direct costs",'Calc| Overheads Allocation'!G$9*U187,"Internal labour",'Calc| Overheads Allocation'!G$9*U187*'Input| Projects'!$AO187,"DNSP defined",'Calc| Overheads Allocation'!G$79*'Input| Projects'!$AW187,0),0)</f>
        <v>0</v>
      </c>
      <c r="AT187" s="172" cm="1">
        <f t="array" ref="AT187">IFERROR(--('Input| Projects'!$AT187="Yes")*_xlfn.SWITCH('Input| Overheads'!$C$50,"Direct costs",'Calc| Overheads Allocation'!H$9*V187,"Internal labour",'Calc| Overheads Allocation'!H$9*V187*'Input| Projects'!$AO187,"DNSP defined",'Calc| Overheads Allocation'!H$79*'Input| Projects'!$AW187,0),0)</f>
        <v>0</v>
      </c>
      <c r="AU187" s="172" cm="1">
        <f t="array" ref="AU187">IFERROR(--('Input| Projects'!$AT187="Yes")*_xlfn.SWITCH('Input| Overheads'!$C$50,"Direct costs",'Calc| Overheads Allocation'!I$9*W187,"Internal labour",'Calc| Overheads Allocation'!I$9*W187*'Input| Projects'!$AO187,"DNSP defined",'Calc| Overheads Allocation'!I$79*'Input| Projects'!$AW187,0),0)</f>
        <v>0</v>
      </c>
      <c r="AV187" s="175"/>
      <c r="AW187" s="172">
        <f t="shared" si="68"/>
        <v>0</v>
      </c>
      <c r="AX187" s="172">
        <f t="shared" si="69"/>
        <v>0</v>
      </c>
      <c r="AY187" s="172">
        <f t="shared" si="70"/>
        <v>0</v>
      </c>
      <c r="AZ187" s="172">
        <f t="shared" si="71"/>
        <v>0</v>
      </c>
      <c r="BA187" s="172">
        <f t="shared" si="72"/>
        <v>0</v>
      </c>
      <c r="BB187" s="172">
        <f t="shared" si="73"/>
        <v>0</v>
      </c>
      <c r="BC187" s="172">
        <f t="shared" si="74"/>
        <v>0</v>
      </c>
      <c r="BD187" s="176"/>
      <c r="BE187" s="172">
        <f t="shared" si="75"/>
        <v>0</v>
      </c>
      <c r="BF187" s="172">
        <f t="shared" si="76"/>
        <v>0</v>
      </c>
      <c r="BG187" s="172">
        <f t="shared" si="77"/>
        <v>0</v>
      </c>
      <c r="BH187" s="172">
        <f t="shared" si="78"/>
        <v>0</v>
      </c>
      <c r="BI187" s="172">
        <f t="shared" si="79"/>
        <v>0</v>
      </c>
      <c r="BJ187" s="172">
        <f t="shared" si="80"/>
        <v>0</v>
      </c>
      <c r="BK187" s="172">
        <f t="shared" si="81"/>
        <v>0</v>
      </c>
      <c r="BL187" s="176"/>
      <c r="BM187" s="172">
        <f t="shared" si="60"/>
        <v>0</v>
      </c>
      <c r="BN187" s="172">
        <f t="shared" si="61"/>
        <v>0</v>
      </c>
      <c r="BO187" s="172">
        <f t="shared" si="62"/>
        <v>0</v>
      </c>
      <c r="BP187" s="172">
        <f t="shared" si="63"/>
        <v>0</v>
      </c>
      <c r="BQ187" s="172">
        <f t="shared" si="64"/>
        <v>0</v>
      </c>
      <c r="BR187" s="172">
        <f t="shared" si="65"/>
        <v>0</v>
      </c>
      <c r="BS187" s="172">
        <f t="shared" si="66"/>
        <v>0</v>
      </c>
      <c r="BT187" s="55"/>
      <c r="BU187" s="158">
        <f>SUMIF('Input| Projects'!$BA$8:$CX$8,RIGHT(BU$9,3),'Input| Projects'!$BA187:$CX187)</f>
        <v>0</v>
      </c>
      <c r="BV187" s="158">
        <f>SUMIF('Input| Projects'!$BA$8:$CX$8,RIGHT(BV$9,3),'Input| Projects'!$BA187:$CX187)</f>
        <v>0</v>
      </c>
      <c r="BW187" s="79" t="str">
        <f t="shared" si="67"/>
        <v/>
      </c>
    </row>
    <row r="188" spans="2:75" x14ac:dyDescent="0.2">
      <c r="B188" s="123">
        <f>IFERROR('Input| Projects'!B188,"")</f>
        <v>179</v>
      </c>
      <c r="C188" s="160" t="str">
        <f>IFERROR(IF('Input| Projects'!C188="","",'Input| Projects'!C188),"")</f>
        <v/>
      </c>
      <c r="D188" s="160" t="str">
        <f>IFERROR(IF('Input| Projects'!D188="","",'Input| Projects'!D188),"")</f>
        <v/>
      </c>
      <c r="E188" s="53"/>
      <c r="F188" s="160" t="str">
        <f>IF(LEN('Input| Projects'!F188)&gt;0,'Input| Projects'!F188,"")</f>
        <v/>
      </c>
      <c r="G188" s="160" t="str">
        <f>IF(LEN('Input| Projects'!G188)&gt;0,'Input| Projects'!G188,"")</f>
        <v/>
      </c>
      <c r="H188" s="10"/>
      <c r="I188" s="194" cm="1">
        <f t="array" ref="I188">IF(LEN($F188)&gt;0,1+IFERROR(SUMPRODUCT(TRANSPOSE('Input| Projects'!$AO188:$AQ188),INDEX('Input| Escalations'!$F$27:$L$29,,MATCH(Q$9,'Input| Escalations'!$F$21:$L$21,0))),0),0)</f>
        <v>0</v>
      </c>
      <c r="J188" s="194" cm="1">
        <f t="array" ref="J188">IF(LEN($F188)&gt;0,1+IFERROR(SUMPRODUCT(TRANSPOSE('Input| Projects'!$AO188:$AQ188),INDEX('Input| Escalations'!$F$27:$L$29,,MATCH(R$9,'Input| Escalations'!$F$21:$L$21,0))),0),0)</f>
        <v>0</v>
      </c>
      <c r="K188" s="194" cm="1">
        <f t="array" ref="K188">IF(LEN($F188)&gt;0,1+IFERROR(SUMPRODUCT(TRANSPOSE('Input| Projects'!$AO188:$AQ188),INDEX('Input| Escalations'!$F$27:$L$29,,MATCH(S$9,'Input| Escalations'!$F$21:$L$21,0))),0),0)</f>
        <v>0</v>
      </c>
      <c r="L188" s="194" cm="1">
        <f t="array" ref="L188">IF(LEN($F188)&gt;0,1+IFERROR(SUMPRODUCT(TRANSPOSE('Input| Projects'!$AO188:$AQ188),INDEX('Input| Escalations'!$F$27:$L$29,,MATCH(T$9,'Input| Escalations'!$F$21:$L$21,0))),0),0)</f>
        <v>0</v>
      </c>
      <c r="M188" s="194" cm="1">
        <f t="array" ref="M188">IF(LEN($F188)&gt;0,1+IFERROR(SUMPRODUCT(TRANSPOSE('Input| Projects'!$AO188:$AQ188),INDEX('Input| Escalations'!$F$27:$L$29,,MATCH(U$9,'Input| Escalations'!$F$21:$L$21,0))),0),0)</f>
        <v>0</v>
      </c>
      <c r="N188" s="194" cm="1">
        <f t="array" ref="N188">IF(LEN($F188)&gt;0,1+IFERROR(SUMPRODUCT(TRANSPOSE('Input| Projects'!$AO188:$AQ188),INDEX('Input| Escalations'!$F$27:$L$29,,MATCH(V$9,'Input| Escalations'!$F$21:$L$21,0))),0),0)</f>
        <v>0</v>
      </c>
      <c r="O188" s="194" cm="1">
        <f t="array" ref="O188">IF(LEN($F188)&gt;0,1+IFERROR(SUMPRODUCT(TRANSPOSE('Input| Projects'!$AO188:$AQ188),INDEX('Input| Escalations'!$F$27:$L$29,,MATCH(W$9,'Input| Escalations'!$F$21:$L$21,0))),0),0)</f>
        <v>0</v>
      </c>
      <c r="P188" s="10"/>
      <c r="Q188" s="172">
        <f>IFERROR(IF(ISNUMBER(FIND("decision",'Input| Setup'!$F$6)),'Input| Projects'!Y188,'Input| Projects'!I188)*'Input| Escalations'!$I$17*I188,0)</f>
        <v>0</v>
      </c>
      <c r="R188" s="172">
        <f>IFERROR(IF(ISNUMBER(FIND("decision",'Input| Setup'!$F$6)),'Input| Projects'!Z188,'Input| Projects'!J188)*'Input| Escalations'!$I$17*J188,0)</f>
        <v>0</v>
      </c>
      <c r="S188" s="172">
        <f>IFERROR(IF(ISNUMBER(FIND("decision",'Input| Setup'!$F$6)),'Input| Projects'!AA188,'Input| Projects'!K188)*'Input| Escalations'!$I$17*K188,0)</f>
        <v>0</v>
      </c>
      <c r="T188" s="172">
        <f>IFERROR(IF(ISNUMBER(FIND("decision",'Input| Setup'!$F$6)),'Input| Projects'!AB188,'Input| Projects'!L188)*'Input| Escalations'!$I$17*L188,0)</f>
        <v>0</v>
      </c>
      <c r="U188" s="172">
        <f>IFERROR(IF(ISNUMBER(FIND("decision",'Input| Setup'!$F$6)),'Input| Projects'!AC188,'Input| Projects'!M188)*'Input| Escalations'!$I$17*M188,0)</f>
        <v>0</v>
      </c>
      <c r="V188" s="172">
        <f>IFERROR(IF(ISNUMBER(FIND("decision",'Input| Setup'!$F$6)),'Input| Projects'!AD188,'Input| Projects'!N188)*'Input| Escalations'!$I$17*N188,0)</f>
        <v>0</v>
      </c>
      <c r="W188" s="172">
        <f>IFERROR(IF(ISNUMBER(FIND("decision",'Input| Setup'!$F$6)),'Input| Projects'!AE188,'Input| Projects'!O188)*'Input| Escalations'!$I$17*O188,0)</f>
        <v>0</v>
      </c>
      <c r="X188" s="175"/>
      <c r="Y188" s="172">
        <f>IF(ISNUMBER(FIND("decision",'Input| Setup'!$F$6)),'Input| Projects'!AG188,'Input| Projects'!Q188)*I188*'Input| Escalations'!$I$17</f>
        <v>0</v>
      </c>
      <c r="Z188" s="172">
        <f>IF(ISNUMBER(FIND("decision",'Input| Setup'!$F$6)),'Input| Projects'!AH188,'Input| Projects'!R188)*J188*'Input| Escalations'!$I$17</f>
        <v>0</v>
      </c>
      <c r="AA188" s="172">
        <f>IF(ISNUMBER(FIND("decision",'Input| Setup'!$F$6)),'Input| Projects'!AI188,'Input| Projects'!S188)*K188*'Input| Escalations'!$I$17</f>
        <v>0</v>
      </c>
      <c r="AB188" s="172">
        <f>IF(ISNUMBER(FIND("decision",'Input| Setup'!$F$6)),'Input| Projects'!AJ188,'Input| Projects'!T188)*L188*'Input| Escalations'!$I$17</f>
        <v>0</v>
      </c>
      <c r="AC188" s="172">
        <f>IF(ISNUMBER(FIND("decision",'Input| Setup'!$F$6)),'Input| Projects'!AK188,'Input| Projects'!U188)*M188*'Input| Escalations'!$I$17</f>
        <v>0</v>
      </c>
      <c r="AD188" s="172">
        <f>IF(ISNUMBER(FIND("decision",'Input| Setup'!$F$6)),'Input| Projects'!AL188,'Input| Projects'!V188)*N188*'Input| Escalations'!$I$17</f>
        <v>0</v>
      </c>
      <c r="AE188" s="172">
        <f>IF(ISNUMBER(FIND("decision",'Input| Setup'!$F$6)),'Input| Projects'!AM188,'Input| Projects'!W188)*O188*'Input| Escalations'!$I$17</f>
        <v>0</v>
      </c>
      <c r="AF188" s="175"/>
      <c r="AG188" s="172" cm="1">
        <f t="array" ref="AG188">IFERROR(--('Input| Projects'!$AS188="Yes")*_xlfn.SWITCH('Input| Overheads'!$C$50,"Direct costs",'Calc| Overheads Allocation'!C$8*Q188,"Internal labour",'Calc| Overheads Allocation'!C$8*Q188*'Input| Projects'!$AO188,"DNSP defined",'Calc| Overheads Allocation'!C$78*'Input| Projects'!$AV188,0),0)</f>
        <v>0</v>
      </c>
      <c r="AH188" s="172" cm="1">
        <f t="array" ref="AH188">IFERROR(--('Input| Projects'!$AS188="Yes")*_xlfn.SWITCH('Input| Overheads'!$C$50,"Direct costs",'Calc| Overheads Allocation'!D$8*R188,"Internal labour",'Calc| Overheads Allocation'!D$8*R188*'Input| Projects'!$AO188,"DNSP defined",'Calc| Overheads Allocation'!D$78*'Input| Projects'!$AV188,0),0)</f>
        <v>0</v>
      </c>
      <c r="AI188" s="172" cm="1">
        <f t="array" ref="AI188">IFERROR(--('Input| Projects'!$AS188="Yes")*_xlfn.SWITCH('Input| Overheads'!$C$50,"Direct costs",'Calc| Overheads Allocation'!E$8*S188,"Internal labour",'Calc| Overheads Allocation'!E$8*S188*'Input| Projects'!$AO188,"DNSP defined",'Calc| Overheads Allocation'!E$78*'Input| Projects'!$AV188,0),0)</f>
        <v>0</v>
      </c>
      <c r="AJ188" s="172" cm="1">
        <f t="array" ref="AJ188">IFERROR(--('Input| Projects'!$AS188="Yes")*_xlfn.SWITCH('Input| Overheads'!$C$50,"Direct costs",'Calc| Overheads Allocation'!F$8*T188,"Internal labour",'Calc| Overheads Allocation'!F$8*T188*'Input| Projects'!$AO188,"DNSP defined",'Calc| Overheads Allocation'!F$78*'Input| Projects'!$AV188,0),0)</f>
        <v>0</v>
      </c>
      <c r="AK188" s="172" cm="1">
        <f t="array" ref="AK188">IFERROR(--('Input| Projects'!$AS188="Yes")*_xlfn.SWITCH('Input| Overheads'!$C$50,"Direct costs",'Calc| Overheads Allocation'!G$8*U188,"Internal labour",'Calc| Overheads Allocation'!G$8*U188*'Input| Projects'!$AO188,"DNSP defined",'Calc| Overheads Allocation'!G$78*'Input| Projects'!$AV188,0),0)</f>
        <v>0</v>
      </c>
      <c r="AL188" s="172" cm="1">
        <f t="array" ref="AL188">IFERROR(--('Input| Projects'!$AS188="Yes")*_xlfn.SWITCH('Input| Overheads'!$C$50,"Direct costs",'Calc| Overheads Allocation'!H$8*V188,"Internal labour",'Calc| Overheads Allocation'!H$8*V188*'Input| Projects'!$AO188,"DNSP defined",'Calc| Overheads Allocation'!H$78*'Input| Projects'!$AV188,0),0)</f>
        <v>0</v>
      </c>
      <c r="AM188" s="172" cm="1">
        <f t="array" ref="AM188">IFERROR(--('Input| Projects'!$AS188="Yes")*_xlfn.SWITCH('Input| Overheads'!$C$50,"Direct costs",'Calc| Overheads Allocation'!I$8*W188,"Internal labour",'Calc| Overheads Allocation'!I$8*W188*'Input| Projects'!$AO188,"DNSP defined",'Calc| Overheads Allocation'!I$78*'Input| Projects'!$AV188,0),0)</f>
        <v>0</v>
      </c>
      <c r="AN188" s="175"/>
      <c r="AO188" s="172" cm="1">
        <f t="array" ref="AO188">IFERROR(--('Input| Projects'!$AT188="Yes")*_xlfn.SWITCH('Input| Overheads'!$C$50,"Direct costs",'Calc| Overheads Allocation'!C$9*Q188,"Internal labour",'Calc| Overheads Allocation'!C$9*Q188*'Input| Projects'!$AO188,"DNSP defined",'Calc| Overheads Allocation'!C$79*'Input| Projects'!$AW188,0),0)</f>
        <v>0</v>
      </c>
      <c r="AP188" s="172" cm="1">
        <f t="array" ref="AP188">IFERROR(--('Input| Projects'!$AT188="Yes")*_xlfn.SWITCH('Input| Overheads'!$C$50,"Direct costs",'Calc| Overheads Allocation'!D$9*R188,"Internal labour",'Calc| Overheads Allocation'!D$9*R188*'Input| Projects'!$AO188,"DNSP defined",'Calc| Overheads Allocation'!D$79*'Input| Projects'!$AW188,0),0)</f>
        <v>0</v>
      </c>
      <c r="AQ188" s="172" cm="1">
        <f t="array" ref="AQ188">IFERROR(--('Input| Projects'!$AT188="Yes")*_xlfn.SWITCH('Input| Overheads'!$C$50,"Direct costs",'Calc| Overheads Allocation'!E$9*S188,"Internal labour",'Calc| Overheads Allocation'!E$9*S188*'Input| Projects'!$AO188,"DNSP defined",'Calc| Overheads Allocation'!E$79*'Input| Projects'!$AW188,0),0)</f>
        <v>0</v>
      </c>
      <c r="AR188" s="172" cm="1">
        <f t="array" ref="AR188">IFERROR(--('Input| Projects'!$AT188="Yes")*_xlfn.SWITCH('Input| Overheads'!$C$50,"Direct costs",'Calc| Overheads Allocation'!F$9*T188,"Internal labour",'Calc| Overheads Allocation'!F$9*T188*'Input| Projects'!$AO188,"DNSP defined",'Calc| Overheads Allocation'!F$79*'Input| Projects'!$AW188,0),0)</f>
        <v>0</v>
      </c>
      <c r="AS188" s="172" cm="1">
        <f t="array" ref="AS188">IFERROR(--('Input| Projects'!$AT188="Yes")*_xlfn.SWITCH('Input| Overheads'!$C$50,"Direct costs",'Calc| Overheads Allocation'!G$9*U188,"Internal labour",'Calc| Overheads Allocation'!G$9*U188*'Input| Projects'!$AO188,"DNSP defined",'Calc| Overheads Allocation'!G$79*'Input| Projects'!$AW188,0),0)</f>
        <v>0</v>
      </c>
      <c r="AT188" s="172" cm="1">
        <f t="array" ref="AT188">IFERROR(--('Input| Projects'!$AT188="Yes")*_xlfn.SWITCH('Input| Overheads'!$C$50,"Direct costs",'Calc| Overheads Allocation'!H$9*V188,"Internal labour",'Calc| Overheads Allocation'!H$9*V188*'Input| Projects'!$AO188,"DNSP defined",'Calc| Overheads Allocation'!H$79*'Input| Projects'!$AW188,0),0)</f>
        <v>0</v>
      </c>
      <c r="AU188" s="172" cm="1">
        <f t="array" ref="AU188">IFERROR(--('Input| Projects'!$AT188="Yes")*_xlfn.SWITCH('Input| Overheads'!$C$50,"Direct costs",'Calc| Overheads Allocation'!I$9*W188,"Internal labour",'Calc| Overheads Allocation'!I$9*W188*'Input| Projects'!$AO188,"DNSP defined",'Calc| Overheads Allocation'!I$79*'Input| Projects'!$AW188,0),0)</f>
        <v>0</v>
      </c>
      <c r="AV188" s="175"/>
      <c r="AW188" s="172">
        <f t="shared" si="68"/>
        <v>0</v>
      </c>
      <c r="AX188" s="172">
        <f t="shared" si="69"/>
        <v>0</v>
      </c>
      <c r="AY188" s="172">
        <f t="shared" si="70"/>
        <v>0</v>
      </c>
      <c r="AZ188" s="172">
        <f t="shared" si="71"/>
        <v>0</v>
      </c>
      <c r="BA188" s="172">
        <f t="shared" si="72"/>
        <v>0</v>
      </c>
      <c r="BB188" s="172">
        <f t="shared" si="73"/>
        <v>0</v>
      </c>
      <c r="BC188" s="172">
        <f t="shared" si="74"/>
        <v>0</v>
      </c>
      <c r="BD188" s="176"/>
      <c r="BE188" s="172">
        <f t="shared" si="75"/>
        <v>0</v>
      </c>
      <c r="BF188" s="172">
        <f t="shared" si="76"/>
        <v>0</v>
      </c>
      <c r="BG188" s="172">
        <f t="shared" si="77"/>
        <v>0</v>
      </c>
      <c r="BH188" s="172">
        <f t="shared" si="78"/>
        <v>0</v>
      </c>
      <c r="BI188" s="172">
        <f t="shared" si="79"/>
        <v>0</v>
      </c>
      <c r="BJ188" s="172">
        <f t="shared" si="80"/>
        <v>0</v>
      </c>
      <c r="BK188" s="172">
        <f t="shared" si="81"/>
        <v>0</v>
      </c>
      <c r="BL188" s="176"/>
      <c r="BM188" s="172">
        <f t="shared" si="60"/>
        <v>0</v>
      </c>
      <c r="BN188" s="172">
        <f t="shared" si="61"/>
        <v>0</v>
      </c>
      <c r="BO188" s="172">
        <f t="shared" si="62"/>
        <v>0</v>
      </c>
      <c r="BP188" s="172">
        <f t="shared" si="63"/>
        <v>0</v>
      </c>
      <c r="BQ188" s="172">
        <f t="shared" si="64"/>
        <v>0</v>
      </c>
      <c r="BR188" s="172">
        <f t="shared" si="65"/>
        <v>0</v>
      </c>
      <c r="BS188" s="172">
        <f t="shared" si="66"/>
        <v>0</v>
      </c>
      <c r="BT188" s="55"/>
      <c r="BU188" s="158">
        <f>SUMIF('Input| Projects'!$BA$8:$CX$8,RIGHT(BU$9,3),'Input| Projects'!$BA188:$CX188)</f>
        <v>0</v>
      </c>
      <c r="BV188" s="158">
        <f>SUMIF('Input| Projects'!$BA$8:$CX$8,RIGHT(BV$9,3),'Input| Projects'!$BA188:$CX188)</f>
        <v>0</v>
      </c>
      <c r="BW188" s="79" t="str">
        <f t="shared" si="67"/>
        <v/>
      </c>
    </row>
    <row r="189" spans="2:75" x14ac:dyDescent="0.2">
      <c r="B189" s="123">
        <f>IFERROR('Input| Projects'!B189,"")</f>
        <v>180</v>
      </c>
      <c r="C189" s="160" t="str">
        <f>IFERROR(IF('Input| Projects'!C189="","",'Input| Projects'!C189),"")</f>
        <v/>
      </c>
      <c r="D189" s="160" t="str">
        <f>IFERROR(IF('Input| Projects'!D189="","",'Input| Projects'!D189),"")</f>
        <v/>
      </c>
      <c r="E189" s="53"/>
      <c r="F189" s="160" t="str">
        <f>IF(LEN('Input| Projects'!F189)&gt;0,'Input| Projects'!F189,"")</f>
        <v/>
      </c>
      <c r="G189" s="160" t="str">
        <f>IF(LEN('Input| Projects'!G189)&gt;0,'Input| Projects'!G189,"")</f>
        <v/>
      </c>
      <c r="H189" s="10"/>
      <c r="I189" s="194" cm="1">
        <f t="array" ref="I189">IF(LEN($F189)&gt;0,1+IFERROR(SUMPRODUCT(TRANSPOSE('Input| Projects'!$AO189:$AQ189),INDEX('Input| Escalations'!$F$27:$L$29,,MATCH(Q$9,'Input| Escalations'!$F$21:$L$21,0))),0),0)</f>
        <v>0</v>
      </c>
      <c r="J189" s="194" cm="1">
        <f t="array" ref="J189">IF(LEN($F189)&gt;0,1+IFERROR(SUMPRODUCT(TRANSPOSE('Input| Projects'!$AO189:$AQ189),INDEX('Input| Escalations'!$F$27:$L$29,,MATCH(R$9,'Input| Escalations'!$F$21:$L$21,0))),0),0)</f>
        <v>0</v>
      </c>
      <c r="K189" s="194" cm="1">
        <f t="array" ref="K189">IF(LEN($F189)&gt;0,1+IFERROR(SUMPRODUCT(TRANSPOSE('Input| Projects'!$AO189:$AQ189),INDEX('Input| Escalations'!$F$27:$L$29,,MATCH(S$9,'Input| Escalations'!$F$21:$L$21,0))),0),0)</f>
        <v>0</v>
      </c>
      <c r="L189" s="194" cm="1">
        <f t="array" ref="L189">IF(LEN($F189)&gt;0,1+IFERROR(SUMPRODUCT(TRANSPOSE('Input| Projects'!$AO189:$AQ189),INDEX('Input| Escalations'!$F$27:$L$29,,MATCH(T$9,'Input| Escalations'!$F$21:$L$21,0))),0),0)</f>
        <v>0</v>
      </c>
      <c r="M189" s="194" cm="1">
        <f t="array" ref="M189">IF(LEN($F189)&gt;0,1+IFERROR(SUMPRODUCT(TRANSPOSE('Input| Projects'!$AO189:$AQ189),INDEX('Input| Escalations'!$F$27:$L$29,,MATCH(U$9,'Input| Escalations'!$F$21:$L$21,0))),0),0)</f>
        <v>0</v>
      </c>
      <c r="N189" s="194" cm="1">
        <f t="array" ref="N189">IF(LEN($F189)&gt;0,1+IFERROR(SUMPRODUCT(TRANSPOSE('Input| Projects'!$AO189:$AQ189),INDEX('Input| Escalations'!$F$27:$L$29,,MATCH(V$9,'Input| Escalations'!$F$21:$L$21,0))),0),0)</f>
        <v>0</v>
      </c>
      <c r="O189" s="194" cm="1">
        <f t="array" ref="O189">IF(LEN($F189)&gt;0,1+IFERROR(SUMPRODUCT(TRANSPOSE('Input| Projects'!$AO189:$AQ189),INDEX('Input| Escalations'!$F$27:$L$29,,MATCH(W$9,'Input| Escalations'!$F$21:$L$21,0))),0),0)</f>
        <v>0</v>
      </c>
      <c r="P189" s="10"/>
      <c r="Q189" s="172">
        <f>IFERROR(IF(ISNUMBER(FIND("decision",'Input| Setup'!$F$6)),'Input| Projects'!Y189,'Input| Projects'!I189)*'Input| Escalations'!$I$17*I189,0)</f>
        <v>0</v>
      </c>
      <c r="R189" s="172">
        <f>IFERROR(IF(ISNUMBER(FIND("decision",'Input| Setup'!$F$6)),'Input| Projects'!Z189,'Input| Projects'!J189)*'Input| Escalations'!$I$17*J189,0)</f>
        <v>0</v>
      </c>
      <c r="S189" s="172">
        <f>IFERROR(IF(ISNUMBER(FIND("decision",'Input| Setup'!$F$6)),'Input| Projects'!AA189,'Input| Projects'!K189)*'Input| Escalations'!$I$17*K189,0)</f>
        <v>0</v>
      </c>
      <c r="T189" s="172">
        <f>IFERROR(IF(ISNUMBER(FIND("decision",'Input| Setup'!$F$6)),'Input| Projects'!AB189,'Input| Projects'!L189)*'Input| Escalations'!$I$17*L189,0)</f>
        <v>0</v>
      </c>
      <c r="U189" s="172">
        <f>IFERROR(IF(ISNUMBER(FIND("decision",'Input| Setup'!$F$6)),'Input| Projects'!AC189,'Input| Projects'!M189)*'Input| Escalations'!$I$17*M189,0)</f>
        <v>0</v>
      </c>
      <c r="V189" s="172">
        <f>IFERROR(IF(ISNUMBER(FIND("decision",'Input| Setup'!$F$6)),'Input| Projects'!AD189,'Input| Projects'!N189)*'Input| Escalations'!$I$17*N189,0)</f>
        <v>0</v>
      </c>
      <c r="W189" s="172">
        <f>IFERROR(IF(ISNUMBER(FIND("decision",'Input| Setup'!$F$6)),'Input| Projects'!AE189,'Input| Projects'!O189)*'Input| Escalations'!$I$17*O189,0)</f>
        <v>0</v>
      </c>
      <c r="X189" s="175"/>
      <c r="Y189" s="172">
        <f>IF(ISNUMBER(FIND("decision",'Input| Setup'!$F$6)),'Input| Projects'!AG189,'Input| Projects'!Q189)*I189*'Input| Escalations'!$I$17</f>
        <v>0</v>
      </c>
      <c r="Z189" s="172">
        <f>IF(ISNUMBER(FIND("decision",'Input| Setup'!$F$6)),'Input| Projects'!AH189,'Input| Projects'!R189)*J189*'Input| Escalations'!$I$17</f>
        <v>0</v>
      </c>
      <c r="AA189" s="172">
        <f>IF(ISNUMBER(FIND("decision",'Input| Setup'!$F$6)),'Input| Projects'!AI189,'Input| Projects'!S189)*K189*'Input| Escalations'!$I$17</f>
        <v>0</v>
      </c>
      <c r="AB189" s="172">
        <f>IF(ISNUMBER(FIND("decision",'Input| Setup'!$F$6)),'Input| Projects'!AJ189,'Input| Projects'!T189)*L189*'Input| Escalations'!$I$17</f>
        <v>0</v>
      </c>
      <c r="AC189" s="172">
        <f>IF(ISNUMBER(FIND("decision",'Input| Setup'!$F$6)),'Input| Projects'!AK189,'Input| Projects'!U189)*M189*'Input| Escalations'!$I$17</f>
        <v>0</v>
      </c>
      <c r="AD189" s="172">
        <f>IF(ISNUMBER(FIND("decision",'Input| Setup'!$F$6)),'Input| Projects'!AL189,'Input| Projects'!V189)*N189*'Input| Escalations'!$I$17</f>
        <v>0</v>
      </c>
      <c r="AE189" s="172">
        <f>IF(ISNUMBER(FIND("decision",'Input| Setup'!$F$6)),'Input| Projects'!AM189,'Input| Projects'!W189)*O189*'Input| Escalations'!$I$17</f>
        <v>0</v>
      </c>
      <c r="AF189" s="175"/>
      <c r="AG189" s="172" cm="1">
        <f t="array" ref="AG189">IFERROR(--('Input| Projects'!$AS189="Yes")*_xlfn.SWITCH('Input| Overheads'!$C$50,"Direct costs",'Calc| Overheads Allocation'!C$8*Q189,"Internal labour",'Calc| Overheads Allocation'!C$8*Q189*'Input| Projects'!$AO189,"DNSP defined",'Calc| Overheads Allocation'!C$78*'Input| Projects'!$AV189,0),0)</f>
        <v>0</v>
      </c>
      <c r="AH189" s="172" cm="1">
        <f t="array" ref="AH189">IFERROR(--('Input| Projects'!$AS189="Yes")*_xlfn.SWITCH('Input| Overheads'!$C$50,"Direct costs",'Calc| Overheads Allocation'!D$8*R189,"Internal labour",'Calc| Overheads Allocation'!D$8*R189*'Input| Projects'!$AO189,"DNSP defined",'Calc| Overheads Allocation'!D$78*'Input| Projects'!$AV189,0),0)</f>
        <v>0</v>
      </c>
      <c r="AI189" s="172" cm="1">
        <f t="array" ref="AI189">IFERROR(--('Input| Projects'!$AS189="Yes")*_xlfn.SWITCH('Input| Overheads'!$C$50,"Direct costs",'Calc| Overheads Allocation'!E$8*S189,"Internal labour",'Calc| Overheads Allocation'!E$8*S189*'Input| Projects'!$AO189,"DNSP defined",'Calc| Overheads Allocation'!E$78*'Input| Projects'!$AV189,0),0)</f>
        <v>0</v>
      </c>
      <c r="AJ189" s="172" cm="1">
        <f t="array" ref="AJ189">IFERROR(--('Input| Projects'!$AS189="Yes")*_xlfn.SWITCH('Input| Overheads'!$C$50,"Direct costs",'Calc| Overheads Allocation'!F$8*T189,"Internal labour",'Calc| Overheads Allocation'!F$8*T189*'Input| Projects'!$AO189,"DNSP defined",'Calc| Overheads Allocation'!F$78*'Input| Projects'!$AV189,0),0)</f>
        <v>0</v>
      </c>
      <c r="AK189" s="172" cm="1">
        <f t="array" ref="AK189">IFERROR(--('Input| Projects'!$AS189="Yes")*_xlfn.SWITCH('Input| Overheads'!$C$50,"Direct costs",'Calc| Overheads Allocation'!G$8*U189,"Internal labour",'Calc| Overheads Allocation'!G$8*U189*'Input| Projects'!$AO189,"DNSP defined",'Calc| Overheads Allocation'!G$78*'Input| Projects'!$AV189,0),0)</f>
        <v>0</v>
      </c>
      <c r="AL189" s="172" cm="1">
        <f t="array" ref="AL189">IFERROR(--('Input| Projects'!$AS189="Yes")*_xlfn.SWITCH('Input| Overheads'!$C$50,"Direct costs",'Calc| Overheads Allocation'!H$8*V189,"Internal labour",'Calc| Overheads Allocation'!H$8*V189*'Input| Projects'!$AO189,"DNSP defined",'Calc| Overheads Allocation'!H$78*'Input| Projects'!$AV189,0),0)</f>
        <v>0</v>
      </c>
      <c r="AM189" s="172" cm="1">
        <f t="array" ref="AM189">IFERROR(--('Input| Projects'!$AS189="Yes")*_xlfn.SWITCH('Input| Overheads'!$C$50,"Direct costs",'Calc| Overheads Allocation'!I$8*W189,"Internal labour",'Calc| Overheads Allocation'!I$8*W189*'Input| Projects'!$AO189,"DNSP defined",'Calc| Overheads Allocation'!I$78*'Input| Projects'!$AV189,0),0)</f>
        <v>0</v>
      </c>
      <c r="AN189" s="175"/>
      <c r="AO189" s="172" cm="1">
        <f t="array" ref="AO189">IFERROR(--('Input| Projects'!$AT189="Yes")*_xlfn.SWITCH('Input| Overheads'!$C$50,"Direct costs",'Calc| Overheads Allocation'!C$9*Q189,"Internal labour",'Calc| Overheads Allocation'!C$9*Q189*'Input| Projects'!$AO189,"DNSP defined",'Calc| Overheads Allocation'!C$79*'Input| Projects'!$AW189,0),0)</f>
        <v>0</v>
      </c>
      <c r="AP189" s="172" cm="1">
        <f t="array" ref="AP189">IFERROR(--('Input| Projects'!$AT189="Yes")*_xlfn.SWITCH('Input| Overheads'!$C$50,"Direct costs",'Calc| Overheads Allocation'!D$9*R189,"Internal labour",'Calc| Overheads Allocation'!D$9*R189*'Input| Projects'!$AO189,"DNSP defined",'Calc| Overheads Allocation'!D$79*'Input| Projects'!$AW189,0),0)</f>
        <v>0</v>
      </c>
      <c r="AQ189" s="172" cm="1">
        <f t="array" ref="AQ189">IFERROR(--('Input| Projects'!$AT189="Yes")*_xlfn.SWITCH('Input| Overheads'!$C$50,"Direct costs",'Calc| Overheads Allocation'!E$9*S189,"Internal labour",'Calc| Overheads Allocation'!E$9*S189*'Input| Projects'!$AO189,"DNSP defined",'Calc| Overheads Allocation'!E$79*'Input| Projects'!$AW189,0),0)</f>
        <v>0</v>
      </c>
      <c r="AR189" s="172" cm="1">
        <f t="array" ref="AR189">IFERROR(--('Input| Projects'!$AT189="Yes")*_xlfn.SWITCH('Input| Overheads'!$C$50,"Direct costs",'Calc| Overheads Allocation'!F$9*T189,"Internal labour",'Calc| Overheads Allocation'!F$9*T189*'Input| Projects'!$AO189,"DNSP defined",'Calc| Overheads Allocation'!F$79*'Input| Projects'!$AW189,0),0)</f>
        <v>0</v>
      </c>
      <c r="AS189" s="172" cm="1">
        <f t="array" ref="AS189">IFERROR(--('Input| Projects'!$AT189="Yes")*_xlfn.SWITCH('Input| Overheads'!$C$50,"Direct costs",'Calc| Overheads Allocation'!G$9*U189,"Internal labour",'Calc| Overheads Allocation'!G$9*U189*'Input| Projects'!$AO189,"DNSP defined",'Calc| Overheads Allocation'!G$79*'Input| Projects'!$AW189,0),0)</f>
        <v>0</v>
      </c>
      <c r="AT189" s="172" cm="1">
        <f t="array" ref="AT189">IFERROR(--('Input| Projects'!$AT189="Yes")*_xlfn.SWITCH('Input| Overheads'!$C$50,"Direct costs",'Calc| Overheads Allocation'!H$9*V189,"Internal labour",'Calc| Overheads Allocation'!H$9*V189*'Input| Projects'!$AO189,"DNSP defined",'Calc| Overheads Allocation'!H$79*'Input| Projects'!$AW189,0),0)</f>
        <v>0</v>
      </c>
      <c r="AU189" s="172" cm="1">
        <f t="array" ref="AU189">IFERROR(--('Input| Projects'!$AT189="Yes")*_xlfn.SWITCH('Input| Overheads'!$C$50,"Direct costs",'Calc| Overheads Allocation'!I$9*W189,"Internal labour",'Calc| Overheads Allocation'!I$9*W189*'Input| Projects'!$AO189,"DNSP defined",'Calc| Overheads Allocation'!I$79*'Input| Projects'!$AW189,0),0)</f>
        <v>0</v>
      </c>
      <c r="AV189" s="175"/>
      <c r="AW189" s="172">
        <f t="shared" si="68"/>
        <v>0</v>
      </c>
      <c r="AX189" s="172">
        <f t="shared" si="69"/>
        <v>0</v>
      </c>
      <c r="AY189" s="172">
        <f t="shared" si="70"/>
        <v>0</v>
      </c>
      <c r="AZ189" s="172">
        <f t="shared" si="71"/>
        <v>0</v>
      </c>
      <c r="BA189" s="172">
        <f t="shared" si="72"/>
        <v>0</v>
      </c>
      <c r="BB189" s="172">
        <f t="shared" si="73"/>
        <v>0</v>
      </c>
      <c r="BC189" s="172">
        <f t="shared" si="74"/>
        <v>0</v>
      </c>
      <c r="BD189" s="176"/>
      <c r="BE189" s="172">
        <f t="shared" si="75"/>
        <v>0</v>
      </c>
      <c r="BF189" s="172">
        <f t="shared" si="76"/>
        <v>0</v>
      </c>
      <c r="BG189" s="172">
        <f t="shared" si="77"/>
        <v>0</v>
      </c>
      <c r="BH189" s="172">
        <f t="shared" si="78"/>
        <v>0</v>
      </c>
      <c r="BI189" s="172">
        <f t="shared" si="79"/>
        <v>0</v>
      </c>
      <c r="BJ189" s="172">
        <f t="shared" si="80"/>
        <v>0</v>
      </c>
      <c r="BK189" s="172">
        <f t="shared" si="81"/>
        <v>0</v>
      </c>
      <c r="BL189" s="176"/>
      <c r="BM189" s="172">
        <f t="shared" si="60"/>
        <v>0</v>
      </c>
      <c r="BN189" s="172">
        <f t="shared" si="61"/>
        <v>0</v>
      </c>
      <c r="BO189" s="172">
        <f t="shared" si="62"/>
        <v>0</v>
      </c>
      <c r="BP189" s="172">
        <f t="shared" si="63"/>
        <v>0</v>
      </c>
      <c r="BQ189" s="172">
        <f t="shared" si="64"/>
        <v>0</v>
      </c>
      <c r="BR189" s="172">
        <f t="shared" si="65"/>
        <v>0</v>
      </c>
      <c r="BS189" s="172">
        <f t="shared" si="66"/>
        <v>0</v>
      </c>
      <c r="BT189" s="55"/>
      <c r="BU189" s="158">
        <f>SUMIF('Input| Projects'!$BA$8:$CX$8,RIGHT(BU$9,3),'Input| Projects'!$BA189:$CX189)</f>
        <v>0</v>
      </c>
      <c r="BV189" s="158">
        <f>SUMIF('Input| Projects'!$BA$8:$CX$8,RIGHT(BV$9,3),'Input| Projects'!$BA189:$CX189)</f>
        <v>0</v>
      </c>
      <c r="BW189" s="79" t="str">
        <f t="shared" si="67"/>
        <v/>
      </c>
    </row>
    <row r="190" spans="2:75" x14ac:dyDescent="0.2">
      <c r="B190" s="123">
        <f>IFERROR('Input| Projects'!B190,"")</f>
        <v>181</v>
      </c>
      <c r="C190" s="160" t="str">
        <f>IFERROR(IF('Input| Projects'!C190="","",'Input| Projects'!C190),"")</f>
        <v/>
      </c>
      <c r="D190" s="160" t="str">
        <f>IFERROR(IF('Input| Projects'!D190="","",'Input| Projects'!D190),"")</f>
        <v/>
      </c>
      <c r="E190" s="53"/>
      <c r="F190" s="160" t="str">
        <f>IF(LEN('Input| Projects'!F190)&gt;0,'Input| Projects'!F190,"")</f>
        <v/>
      </c>
      <c r="G190" s="160" t="str">
        <f>IF(LEN('Input| Projects'!G190)&gt;0,'Input| Projects'!G190,"")</f>
        <v/>
      </c>
      <c r="H190" s="10"/>
      <c r="I190" s="194" cm="1">
        <f t="array" ref="I190">IF(LEN($F190)&gt;0,1+IFERROR(SUMPRODUCT(TRANSPOSE('Input| Projects'!$AO190:$AQ190),INDEX('Input| Escalations'!$F$27:$L$29,,MATCH(Q$9,'Input| Escalations'!$F$21:$L$21,0))),0),0)</f>
        <v>0</v>
      </c>
      <c r="J190" s="194" cm="1">
        <f t="array" ref="J190">IF(LEN($F190)&gt;0,1+IFERROR(SUMPRODUCT(TRANSPOSE('Input| Projects'!$AO190:$AQ190),INDEX('Input| Escalations'!$F$27:$L$29,,MATCH(R$9,'Input| Escalations'!$F$21:$L$21,0))),0),0)</f>
        <v>0</v>
      </c>
      <c r="K190" s="194" cm="1">
        <f t="array" ref="K190">IF(LEN($F190)&gt;0,1+IFERROR(SUMPRODUCT(TRANSPOSE('Input| Projects'!$AO190:$AQ190),INDEX('Input| Escalations'!$F$27:$L$29,,MATCH(S$9,'Input| Escalations'!$F$21:$L$21,0))),0),0)</f>
        <v>0</v>
      </c>
      <c r="L190" s="194" cm="1">
        <f t="array" ref="L190">IF(LEN($F190)&gt;0,1+IFERROR(SUMPRODUCT(TRANSPOSE('Input| Projects'!$AO190:$AQ190),INDEX('Input| Escalations'!$F$27:$L$29,,MATCH(T$9,'Input| Escalations'!$F$21:$L$21,0))),0),0)</f>
        <v>0</v>
      </c>
      <c r="M190" s="194" cm="1">
        <f t="array" ref="M190">IF(LEN($F190)&gt;0,1+IFERROR(SUMPRODUCT(TRANSPOSE('Input| Projects'!$AO190:$AQ190),INDEX('Input| Escalations'!$F$27:$L$29,,MATCH(U$9,'Input| Escalations'!$F$21:$L$21,0))),0),0)</f>
        <v>0</v>
      </c>
      <c r="N190" s="194" cm="1">
        <f t="array" ref="N190">IF(LEN($F190)&gt;0,1+IFERROR(SUMPRODUCT(TRANSPOSE('Input| Projects'!$AO190:$AQ190),INDEX('Input| Escalations'!$F$27:$L$29,,MATCH(V$9,'Input| Escalations'!$F$21:$L$21,0))),0),0)</f>
        <v>0</v>
      </c>
      <c r="O190" s="194" cm="1">
        <f t="array" ref="O190">IF(LEN($F190)&gt;0,1+IFERROR(SUMPRODUCT(TRANSPOSE('Input| Projects'!$AO190:$AQ190),INDEX('Input| Escalations'!$F$27:$L$29,,MATCH(W$9,'Input| Escalations'!$F$21:$L$21,0))),0),0)</f>
        <v>0</v>
      </c>
      <c r="P190" s="10"/>
      <c r="Q190" s="172">
        <f>IFERROR(IF(ISNUMBER(FIND("decision",'Input| Setup'!$F$6)),'Input| Projects'!Y190,'Input| Projects'!I190)*'Input| Escalations'!$I$17*I190,0)</f>
        <v>0</v>
      </c>
      <c r="R190" s="172">
        <f>IFERROR(IF(ISNUMBER(FIND("decision",'Input| Setup'!$F$6)),'Input| Projects'!Z190,'Input| Projects'!J190)*'Input| Escalations'!$I$17*J190,0)</f>
        <v>0</v>
      </c>
      <c r="S190" s="172">
        <f>IFERROR(IF(ISNUMBER(FIND("decision",'Input| Setup'!$F$6)),'Input| Projects'!AA190,'Input| Projects'!K190)*'Input| Escalations'!$I$17*K190,0)</f>
        <v>0</v>
      </c>
      <c r="T190" s="172">
        <f>IFERROR(IF(ISNUMBER(FIND("decision",'Input| Setup'!$F$6)),'Input| Projects'!AB190,'Input| Projects'!L190)*'Input| Escalations'!$I$17*L190,0)</f>
        <v>0</v>
      </c>
      <c r="U190" s="172">
        <f>IFERROR(IF(ISNUMBER(FIND("decision",'Input| Setup'!$F$6)),'Input| Projects'!AC190,'Input| Projects'!M190)*'Input| Escalations'!$I$17*M190,0)</f>
        <v>0</v>
      </c>
      <c r="V190" s="172">
        <f>IFERROR(IF(ISNUMBER(FIND("decision",'Input| Setup'!$F$6)),'Input| Projects'!AD190,'Input| Projects'!N190)*'Input| Escalations'!$I$17*N190,0)</f>
        <v>0</v>
      </c>
      <c r="W190" s="172">
        <f>IFERROR(IF(ISNUMBER(FIND("decision",'Input| Setup'!$F$6)),'Input| Projects'!AE190,'Input| Projects'!O190)*'Input| Escalations'!$I$17*O190,0)</f>
        <v>0</v>
      </c>
      <c r="X190" s="175"/>
      <c r="Y190" s="172">
        <f>IF(ISNUMBER(FIND("decision",'Input| Setup'!$F$6)),'Input| Projects'!AG190,'Input| Projects'!Q190)*I190*'Input| Escalations'!$I$17</f>
        <v>0</v>
      </c>
      <c r="Z190" s="172">
        <f>IF(ISNUMBER(FIND("decision",'Input| Setup'!$F$6)),'Input| Projects'!AH190,'Input| Projects'!R190)*J190*'Input| Escalations'!$I$17</f>
        <v>0</v>
      </c>
      <c r="AA190" s="172">
        <f>IF(ISNUMBER(FIND("decision",'Input| Setup'!$F$6)),'Input| Projects'!AI190,'Input| Projects'!S190)*K190*'Input| Escalations'!$I$17</f>
        <v>0</v>
      </c>
      <c r="AB190" s="172">
        <f>IF(ISNUMBER(FIND("decision",'Input| Setup'!$F$6)),'Input| Projects'!AJ190,'Input| Projects'!T190)*L190*'Input| Escalations'!$I$17</f>
        <v>0</v>
      </c>
      <c r="AC190" s="172">
        <f>IF(ISNUMBER(FIND("decision",'Input| Setup'!$F$6)),'Input| Projects'!AK190,'Input| Projects'!U190)*M190*'Input| Escalations'!$I$17</f>
        <v>0</v>
      </c>
      <c r="AD190" s="172">
        <f>IF(ISNUMBER(FIND("decision",'Input| Setup'!$F$6)),'Input| Projects'!AL190,'Input| Projects'!V190)*N190*'Input| Escalations'!$I$17</f>
        <v>0</v>
      </c>
      <c r="AE190" s="172">
        <f>IF(ISNUMBER(FIND("decision",'Input| Setup'!$F$6)),'Input| Projects'!AM190,'Input| Projects'!W190)*O190*'Input| Escalations'!$I$17</f>
        <v>0</v>
      </c>
      <c r="AF190" s="175"/>
      <c r="AG190" s="172" cm="1">
        <f t="array" ref="AG190">IFERROR(--('Input| Projects'!$AS190="Yes")*_xlfn.SWITCH('Input| Overheads'!$C$50,"Direct costs",'Calc| Overheads Allocation'!C$8*Q190,"Internal labour",'Calc| Overheads Allocation'!C$8*Q190*'Input| Projects'!$AO190,"DNSP defined",'Calc| Overheads Allocation'!C$78*'Input| Projects'!$AV190,0),0)</f>
        <v>0</v>
      </c>
      <c r="AH190" s="172" cm="1">
        <f t="array" ref="AH190">IFERROR(--('Input| Projects'!$AS190="Yes")*_xlfn.SWITCH('Input| Overheads'!$C$50,"Direct costs",'Calc| Overheads Allocation'!D$8*R190,"Internal labour",'Calc| Overheads Allocation'!D$8*R190*'Input| Projects'!$AO190,"DNSP defined",'Calc| Overheads Allocation'!D$78*'Input| Projects'!$AV190,0),0)</f>
        <v>0</v>
      </c>
      <c r="AI190" s="172" cm="1">
        <f t="array" ref="AI190">IFERROR(--('Input| Projects'!$AS190="Yes")*_xlfn.SWITCH('Input| Overheads'!$C$50,"Direct costs",'Calc| Overheads Allocation'!E$8*S190,"Internal labour",'Calc| Overheads Allocation'!E$8*S190*'Input| Projects'!$AO190,"DNSP defined",'Calc| Overheads Allocation'!E$78*'Input| Projects'!$AV190,0),0)</f>
        <v>0</v>
      </c>
      <c r="AJ190" s="172" cm="1">
        <f t="array" ref="AJ190">IFERROR(--('Input| Projects'!$AS190="Yes")*_xlfn.SWITCH('Input| Overheads'!$C$50,"Direct costs",'Calc| Overheads Allocation'!F$8*T190,"Internal labour",'Calc| Overheads Allocation'!F$8*T190*'Input| Projects'!$AO190,"DNSP defined",'Calc| Overheads Allocation'!F$78*'Input| Projects'!$AV190,0),0)</f>
        <v>0</v>
      </c>
      <c r="AK190" s="172" cm="1">
        <f t="array" ref="AK190">IFERROR(--('Input| Projects'!$AS190="Yes")*_xlfn.SWITCH('Input| Overheads'!$C$50,"Direct costs",'Calc| Overheads Allocation'!G$8*U190,"Internal labour",'Calc| Overheads Allocation'!G$8*U190*'Input| Projects'!$AO190,"DNSP defined",'Calc| Overheads Allocation'!G$78*'Input| Projects'!$AV190,0),0)</f>
        <v>0</v>
      </c>
      <c r="AL190" s="172" cm="1">
        <f t="array" ref="AL190">IFERROR(--('Input| Projects'!$AS190="Yes")*_xlfn.SWITCH('Input| Overheads'!$C$50,"Direct costs",'Calc| Overheads Allocation'!H$8*V190,"Internal labour",'Calc| Overheads Allocation'!H$8*V190*'Input| Projects'!$AO190,"DNSP defined",'Calc| Overheads Allocation'!H$78*'Input| Projects'!$AV190,0),0)</f>
        <v>0</v>
      </c>
      <c r="AM190" s="172" cm="1">
        <f t="array" ref="AM190">IFERROR(--('Input| Projects'!$AS190="Yes")*_xlfn.SWITCH('Input| Overheads'!$C$50,"Direct costs",'Calc| Overheads Allocation'!I$8*W190,"Internal labour",'Calc| Overheads Allocation'!I$8*W190*'Input| Projects'!$AO190,"DNSP defined",'Calc| Overheads Allocation'!I$78*'Input| Projects'!$AV190,0),0)</f>
        <v>0</v>
      </c>
      <c r="AN190" s="175"/>
      <c r="AO190" s="172" cm="1">
        <f t="array" ref="AO190">IFERROR(--('Input| Projects'!$AT190="Yes")*_xlfn.SWITCH('Input| Overheads'!$C$50,"Direct costs",'Calc| Overheads Allocation'!C$9*Q190,"Internal labour",'Calc| Overheads Allocation'!C$9*Q190*'Input| Projects'!$AO190,"DNSP defined",'Calc| Overheads Allocation'!C$79*'Input| Projects'!$AW190,0),0)</f>
        <v>0</v>
      </c>
      <c r="AP190" s="172" cm="1">
        <f t="array" ref="AP190">IFERROR(--('Input| Projects'!$AT190="Yes")*_xlfn.SWITCH('Input| Overheads'!$C$50,"Direct costs",'Calc| Overheads Allocation'!D$9*R190,"Internal labour",'Calc| Overheads Allocation'!D$9*R190*'Input| Projects'!$AO190,"DNSP defined",'Calc| Overheads Allocation'!D$79*'Input| Projects'!$AW190,0),0)</f>
        <v>0</v>
      </c>
      <c r="AQ190" s="172" cm="1">
        <f t="array" ref="AQ190">IFERROR(--('Input| Projects'!$AT190="Yes")*_xlfn.SWITCH('Input| Overheads'!$C$50,"Direct costs",'Calc| Overheads Allocation'!E$9*S190,"Internal labour",'Calc| Overheads Allocation'!E$9*S190*'Input| Projects'!$AO190,"DNSP defined",'Calc| Overheads Allocation'!E$79*'Input| Projects'!$AW190,0),0)</f>
        <v>0</v>
      </c>
      <c r="AR190" s="172" cm="1">
        <f t="array" ref="AR190">IFERROR(--('Input| Projects'!$AT190="Yes")*_xlfn.SWITCH('Input| Overheads'!$C$50,"Direct costs",'Calc| Overheads Allocation'!F$9*T190,"Internal labour",'Calc| Overheads Allocation'!F$9*T190*'Input| Projects'!$AO190,"DNSP defined",'Calc| Overheads Allocation'!F$79*'Input| Projects'!$AW190,0),0)</f>
        <v>0</v>
      </c>
      <c r="AS190" s="172" cm="1">
        <f t="array" ref="AS190">IFERROR(--('Input| Projects'!$AT190="Yes")*_xlfn.SWITCH('Input| Overheads'!$C$50,"Direct costs",'Calc| Overheads Allocation'!G$9*U190,"Internal labour",'Calc| Overheads Allocation'!G$9*U190*'Input| Projects'!$AO190,"DNSP defined",'Calc| Overheads Allocation'!G$79*'Input| Projects'!$AW190,0),0)</f>
        <v>0</v>
      </c>
      <c r="AT190" s="172" cm="1">
        <f t="array" ref="AT190">IFERROR(--('Input| Projects'!$AT190="Yes")*_xlfn.SWITCH('Input| Overheads'!$C$50,"Direct costs",'Calc| Overheads Allocation'!H$9*V190,"Internal labour",'Calc| Overheads Allocation'!H$9*V190*'Input| Projects'!$AO190,"DNSP defined",'Calc| Overheads Allocation'!H$79*'Input| Projects'!$AW190,0),0)</f>
        <v>0</v>
      </c>
      <c r="AU190" s="172" cm="1">
        <f t="array" ref="AU190">IFERROR(--('Input| Projects'!$AT190="Yes")*_xlfn.SWITCH('Input| Overheads'!$C$50,"Direct costs",'Calc| Overheads Allocation'!I$9*W190,"Internal labour",'Calc| Overheads Allocation'!I$9*W190*'Input| Projects'!$AO190,"DNSP defined",'Calc| Overheads Allocation'!I$79*'Input| Projects'!$AW190,0),0)</f>
        <v>0</v>
      </c>
      <c r="AV190" s="175"/>
      <c r="AW190" s="172">
        <f t="shared" si="68"/>
        <v>0</v>
      </c>
      <c r="AX190" s="172">
        <f t="shared" si="69"/>
        <v>0</v>
      </c>
      <c r="AY190" s="172">
        <f t="shared" si="70"/>
        <v>0</v>
      </c>
      <c r="AZ190" s="172">
        <f t="shared" si="71"/>
        <v>0</v>
      </c>
      <c r="BA190" s="172">
        <f t="shared" si="72"/>
        <v>0</v>
      </c>
      <c r="BB190" s="172">
        <f t="shared" si="73"/>
        <v>0</v>
      </c>
      <c r="BC190" s="172">
        <f t="shared" si="74"/>
        <v>0</v>
      </c>
      <c r="BD190" s="176"/>
      <c r="BE190" s="172">
        <f t="shared" si="75"/>
        <v>0</v>
      </c>
      <c r="BF190" s="172">
        <f t="shared" si="76"/>
        <v>0</v>
      </c>
      <c r="BG190" s="172">
        <f t="shared" si="77"/>
        <v>0</v>
      </c>
      <c r="BH190" s="172">
        <f t="shared" si="78"/>
        <v>0</v>
      </c>
      <c r="BI190" s="172">
        <f t="shared" si="79"/>
        <v>0</v>
      </c>
      <c r="BJ190" s="172">
        <f t="shared" si="80"/>
        <v>0</v>
      </c>
      <c r="BK190" s="172">
        <f t="shared" si="81"/>
        <v>0</v>
      </c>
      <c r="BL190" s="176"/>
      <c r="BM190" s="172">
        <f t="shared" si="60"/>
        <v>0</v>
      </c>
      <c r="BN190" s="172">
        <f t="shared" si="61"/>
        <v>0</v>
      </c>
      <c r="BO190" s="172">
        <f t="shared" si="62"/>
        <v>0</v>
      </c>
      <c r="BP190" s="172">
        <f t="shared" si="63"/>
        <v>0</v>
      </c>
      <c r="BQ190" s="172">
        <f t="shared" si="64"/>
        <v>0</v>
      </c>
      <c r="BR190" s="172">
        <f t="shared" si="65"/>
        <v>0</v>
      </c>
      <c r="BS190" s="172">
        <f t="shared" si="66"/>
        <v>0</v>
      </c>
      <c r="BT190" s="55"/>
      <c r="BU190" s="158">
        <f>SUMIF('Input| Projects'!$BA$8:$CX$8,RIGHT(BU$9,3),'Input| Projects'!$BA190:$CX190)</f>
        <v>0</v>
      </c>
      <c r="BV190" s="158">
        <f>SUMIF('Input| Projects'!$BA$8:$CX$8,RIGHT(BV$9,3),'Input| Projects'!$BA190:$CX190)</f>
        <v>0</v>
      </c>
      <c r="BW190" s="79" t="str">
        <f t="shared" si="67"/>
        <v/>
      </c>
    </row>
    <row r="191" spans="2:75" x14ac:dyDescent="0.2">
      <c r="B191" s="123">
        <f>IFERROR('Input| Projects'!B191,"")</f>
        <v>182</v>
      </c>
      <c r="C191" s="160" t="str">
        <f>IFERROR(IF('Input| Projects'!C191="","",'Input| Projects'!C191),"")</f>
        <v/>
      </c>
      <c r="D191" s="160" t="str">
        <f>IFERROR(IF('Input| Projects'!D191="","",'Input| Projects'!D191),"")</f>
        <v/>
      </c>
      <c r="E191" s="53"/>
      <c r="F191" s="160" t="str">
        <f>IF(LEN('Input| Projects'!F191)&gt;0,'Input| Projects'!F191,"")</f>
        <v/>
      </c>
      <c r="G191" s="160" t="str">
        <f>IF(LEN('Input| Projects'!G191)&gt;0,'Input| Projects'!G191,"")</f>
        <v/>
      </c>
      <c r="H191" s="10"/>
      <c r="I191" s="194" cm="1">
        <f t="array" ref="I191">IF(LEN($F191)&gt;0,1+IFERROR(SUMPRODUCT(TRANSPOSE('Input| Projects'!$AO191:$AQ191),INDEX('Input| Escalations'!$F$27:$L$29,,MATCH(Q$9,'Input| Escalations'!$F$21:$L$21,0))),0),0)</f>
        <v>0</v>
      </c>
      <c r="J191" s="194" cm="1">
        <f t="array" ref="J191">IF(LEN($F191)&gt;0,1+IFERROR(SUMPRODUCT(TRANSPOSE('Input| Projects'!$AO191:$AQ191),INDEX('Input| Escalations'!$F$27:$L$29,,MATCH(R$9,'Input| Escalations'!$F$21:$L$21,0))),0),0)</f>
        <v>0</v>
      </c>
      <c r="K191" s="194" cm="1">
        <f t="array" ref="K191">IF(LEN($F191)&gt;0,1+IFERROR(SUMPRODUCT(TRANSPOSE('Input| Projects'!$AO191:$AQ191),INDEX('Input| Escalations'!$F$27:$L$29,,MATCH(S$9,'Input| Escalations'!$F$21:$L$21,0))),0),0)</f>
        <v>0</v>
      </c>
      <c r="L191" s="194" cm="1">
        <f t="array" ref="L191">IF(LEN($F191)&gt;0,1+IFERROR(SUMPRODUCT(TRANSPOSE('Input| Projects'!$AO191:$AQ191),INDEX('Input| Escalations'!$F$27:$L$29,,MATCH(T$9,'Input| Escalations'!$F$21:$L$21,0))),0),0)</f>
        <v>0</v>
      </c>
      <c r="M191" s="194" cm="1">
        <f t="array" ref="M191">IF(LEN($F191)&gt;0,1+IFERROR(SUMPRODUCT(TRANSPOSE('Input| Projects'!$AO191:$AQ191),INDEX('Input| Escalations'!$F$27:$L$29,,MATCH(U$9,'Input| Escalations'!$F$21:$L$21,0))),0),0)</f>
        <v>0</v>
      </c>
      <c r="N191" s="194" cm="1">
        <f t="array" ref="N191">IF(LEN($F191)&gt;0,1+IFERROR(SUMPRODUCT(TRANSPOSE('Input| Projects'!$AO191:$AQ191),INDEX('Input| Escalations'!$F$27:$L$29,,MATCH(V$9,'Input| Escalations'!$F$21:$L$21,0))),0),0)</f>
        <v>0</v>
      </c>
      <c r="O191" s="194" cm="1">
        <f t="array" ref="O191">IF(LEN($F191)&gt;0,1+IFERROR(SUMPRODUCT(TRANSPOSE('Input| Projects'!$AO191:$AQ191),INDEX('Input| Escalations'!$F$27:$L$29,,MATCH(W$9,'Input| Escalations'!$F$21:$L$21,0))),0),0)</f>
        <v>0</v>
      </c>
      <c r="P191" s="10"/>
      <c r="Q191" s="172">
        <f>IFERROR(IF(ISNUMBER(FIND("decision",'Input| Setup'!$F$6)),'Input| Projects'!Y191,'Input| Projects'!I191)*'Input| Escalations'!$I$17*I191,0)</f>
        <v>0</v>
      </c>
      <c r="R191" s="172">
        <f>IFERROR(IF(ISNUMBER(FIND("decision",'Input| Setup'!$F$6)),'Input| Projects'!Z191,'Input| Projects'!J191)*'Input| Escalations'!$I$17*J191,0)</f>
        <v>0</v>
      </c>
      <c r="S191" s="172">
        <f>IFERROR(IF(ISNUMBER(FIND("decision",'Input| Setup'!$F$6)),'Input| Projects'!AA191,'Input| Projects'!K191)*'Input| Escalations'!$I$17*K191,0)</f>
        <v>0</v>
      </c>
      <c r="T191" s="172">
        <f>IFERROR(IF(ISNUMBER(FIND("decision",'Input| Setup'!$F$6)),'Input| Projects'!AB191,'Input| Projects'!L191)*'Input| Escalations'!$I$17*L191,0)</f>
        <v>0</v>
      </c>
      <c r="U191" s="172">
        <f>IFERROR(IF(ISNUMBER(FIND("decision",'Input| Setup'!$F$6)),'Input| Projects'!AC191,'Input| Projects'!M191)*'Input| Escalations'!$I$17*M191,0)</f>
        <v>0</v>
      </c>
      <c r="V191" s="172">
        <f>IFERROR(IF(ISNUMBER(FIND("decision",'Input| Setup'!$F$6)),'Input| Projects'!AD191,'Input| Projects'!N191)*'Input| Escalations'!$I$17*N191,0)</f>
        <v>0</v>
      </c>
      <c r="W191" s="172">
        <f>IFERROR(IF(ISNUMBER(FIND("decision",'Input| Setup'!$F$6)),'Input| Projects'!AE191,'Input| Projects'!O191)*'Input| Escalations'!$I$17*O191,0)</f>
        <v>0</v>
      </c>
      <c r="X191" s="175"/>
      <c r="Y191" s="172">
        <f>IF(ISNUMBER(FIND("decision",'Input| Setup'!$F$6)),'Input| Projects'!AG191,'Input| Projects'!Q191)*I191*'Input| Escalations'!$I$17</f>
        <v>0</v>
      </c>
      <c r="Z191" s="172">
        <f>IF(ISNUMBER(FIND("decision",'Input| Setup'!$F$6)),'Input| Projects'!AH191,'Input| Projects'!R191)*J191*'Input| Escalations'!$I$17</f>
        <v>0</v>
      </c>
      <c r="AA191" s="172">
        <f>IF(ISNUMBER(FIND("decision",'Input| Setup'!$F$6)),'Input| Projects'!AI191,'Input| Projects'!S191)*K191*'Input| Escalations'!$I$17</f>
        <v>0</v>
      </c>
      <c r="AB191" s="172">
        <f>IF(ISNUMBER(FIND("decision",'Input| Setup'!$F$6)),'Input| Projects'!AJ191,'Input| Projects'!T191)*L191*'Input| Escalations'!$I$17</f>
        <v>0</v>
      </c>
      <c r="AC191" s="172">
        <f>IF(ISNUMBER(FIND("decision",'Input| Setup'!$F$6)),'Input| Projects'!AK191,'Input| Projects'!U191)*M191*'Input| Escalations'!$I$17</f>
        <v>0</v>
      </c>
      <c r="AD191" s="172">
        <f>IF(ISNUMBER(FIND("decision",'Input| Setup'!$F$6)),'Input| Projects'!AL191,'Input| Projects'!V191)*N191*'Input| Escalations'!$I$17</f>
        <v>0</v>
      </c>
      <c r="AE191" s="172">
        <f>IF(ISNUMBER(FIND("decision",'Input| Setup'!$F$6)),'Input| Projects'!AM191,'Input| Projects'!W191)*O191*'Input| Escalations'!$I$17</f>
        <v>0</v>
      </c>
      <c r="AF191" s="175"/>
      <c r="AG191" s="172" cm="1">
        <f t="array" ref="AG191">IFERROR(--('Input| Projects'!$AS191="Yes")*_xlfn.SWITCH('Input| Overheads'!$C$50,"Direct costs",'Calc| Overheads Allocation'!C$8*Q191,"Internal labour",'Calc| Overheads Allocation'!C$8*Q191*'Input| Projects'!$AO191,"DNSP defined",'Calc| Overheads Allocation'!C$78*'Input| Projects'!$AV191,0),0)</f>
        <v>0</v>
      </c>
      <c r="AH191" s="172" cm="1">
        <f t="array" ref="AH191">IFERROR(--('Input| Projects'!$AS191="Yes")*_xlfn.SWITCH('Input| Overheads'!$C$50,"Direct costs",'Calc| Overheads Allocation'!D$8*R191,"Internal labour",'Calc| Overheads Allocation'!D$8*R191*'Input| Projects'!$AO191,"DNSP defined",'Calc| Overheads Allocation'!D$78*'Input| Projects'!$AV191,0),0)</f>
        <v>0</v>
      </c>
      <c r="AI191" s="172" cm="1">
        <f t="array" ref="AI191">IFERROR(--('Input| Projects'!$AS191="Yes")*_xlfn.SWITCH('Input| Overheads'!$C$50,"Direct costs",'Calc| Overheads Allocation'!E$8*S191,"Internal labour",'Calc| Overheads Allocation'!E$8*S191*'Input| Projects'!$AO191,"DNSP defined",'Calc| Overheads Allocation'!E$78*'Input| Projects'!$AV191,0),0)</f>
        <v>0</v>
      </c>
      <c r="AJ191" s="172" cm="1">
        <f t="array" ref="AJ191">IFERROR(--('Input| Projects'!$AS191="Yes")*_xlfn.SWITCH('Input| Overheads'!$C$50,"Direct costs",'Calc| Overheads Allocation'!F$8*T191,"Internal labour",'Calc| Overheads Allocation'!F$8*T191*'Input| Projects'!$AO191,"DNSP defined",'Calc| Overheads Allocation'!F$78*'Input| Projects'!$AV191,0),0)</f>
        <v>0</v>
      </c>
      <c r="AK191" s="172" cm="1">
        <f t="array" ref="AK191">IFERROR(--('Input| Projects'!$AS191="Yes")*_xlfn.SWITCH('Input| Overheads'!$C$50,"Direct costs",'Calc| Overheads Allocation'!G$8*U191,"Internal labour",'Calc| Overheads Allocation'!G$8*U191*'Input| Projects'!$AO191,"DNSP defined",'Calc| Overheads Allocation'!G$78*'Input| Projects'!$AV191,0),0)</f>
        <v>0</v>
      </c>
      <c r="AL191" s="172" cm="1">
        <f t="array" ref="AL191">IFERROR(--('Input| Projects'!$AS191="Yes")*_xlfn.SWITCH('Input| Overheads'!$C$50,"Direct costs",'Calc| Overheads Allocation'!H$8*V191,"Internal labour",'Calc| Overheads Allocation'!H$8*V191*'Input| Projects'!$AO191,"DNSP defined",'Calc| Overheads Allocation'!H$78*'Input| Projects'!$AV191,0),0)</f>
        <v>0</v>
      </c>
      <c r="AM191" s="172" cm="1">
        <f t="array" ref="AM191">IFERROR(--('Input| Projects'!$AS191="Yes")*_xlfn.SWITCH('Input| Overheads'!$C$50,"Direct costs",'Calc| Overheads Allocation'!I$8*W191,"Internal labour",'Calc| Overheads Allocation'!I$8*W191*'Input| Projects'!$AO191,"DNSP defined",'Calc| Overheads Allocation'!I$78*'Input| Projects'!$AV191,0),0)</f>
        <v>0</v>
      </c>
      <c r="AN191" s="175"/>
      <c r="AO191" s="172" cm="1">
        <f t="array" ref="AO191">IFERROR(--('Input| Projects'!$AT191="Yes")*_xlfn.SWITCH('Input| Overheads'!$C$50,"Direct costs",'Calc| Overheads Allocation'!C$9*Q191,"Internal labour",'Calc| Overheads Allocation'!C$9*Q191*'Input| Projects'!$AO191,"DNSP defined",'Calc| Overheads Allocation'!C$79*'Input| Projects'!$AW191,0),0)</f>
        <v>0</v>
      </c>
      <c r="AP191" s="172" cm="1">
        <f t="array" ref="AP191">IFERROR(--('Input| Projects'!$AT191="Yes")*_xlfn.SWITCH('Input| Overheads'!$C$50,"Direct costs",'Calc| Overheads Allocation'!D$9*R191,"Internal labour",'Calc| Overheads Allocation'!D$9*R191*'Input| Projects'!$AO191,"DNSP defined",'Calc| Overheads Allocation'!D$79*'Input| Projects'!$AW191,0),0)</f>
        <v>0</v>
      </c>
      <c r="AQ191" s="172" cm="1">
        <f t="array" ref="AQ191">IFERROR(--('Input| Projects'!$AT191="Yes")*_xlfn.SWITCH('Input| Overheads'!$C$50,"Direct costs",'Calc| Overheads Allocation'!E$9*S191,"Internal labour",'Calc| Overheads Allocation'!E$9*S191*'Input| Projects'!$AO191,"DNSP defined",'Calc| Overheads Allocation'!E$79*'Input| Projects'!$AW191,0),0)</f>
        <v>0</v>
      </c>
      <c r="AR191" s="172" cm="1">
        <f t="array" ref="AR191">IFERROR(--('Input| Projects'!$AT191="Yes")*_xlfn.SWITCH('Input| Overheads'!$C$50,"Direct costs",'Calc| Overheads Allocation'!F$9*T191,"Internal labour",'Calc| Overheads Allocation'!F$9*T191*'Input| Projects'!$AO191,"DNSP defined",'Calc| Overheads Allocation'!F$79*'Input| Projects'!$AW191,0),0)</f>
        <v>0</v>
      </c>
      <c r="AS191" s="172" cm="1">
        <f t="array" ref="AS191">IFERROR(--('Input| Projects'!$AT191="Yes")*_xlfn.SWITCH('Input| Overheads'!$C$50,"Direct costs",'Calc| Overheads Allocation'!G$9*U191,"Internal labour",'Calc| Overheads Allocation'!G$9*U191*'Input| Projects'!$AO191,"DNSP defined",'Calc| Overheads Allocation'!G$79*'Input| Projects'!$AW191,0),0)</f>
        <v>0</v>
      </c>
      <c r="AT191" s="172" cm="1">
        <f t="array" ref="AT191">IFERROR(--('Input| Projects'!$AT191="Yes")*_xlfn.SWITCH('Input| Overheads'!$C$50,"Direct costs",'Calc| Overheads Allocation'!H$9*V191,"Internal labour",'Calc| Overheads Allocation'!H$9*V191*'Input| Projects'!$AO191,"DNSP defined",'Calc| Overheads Allocation'!H$79*'Input| Projects'!$AW191,0),0)</f>
        <v>0</v>
      </c>
      <c r="AU191" s="172" cm="1">
        <f t="array" ref="AU191">IFERROR(--('Input| Projects'!$AT191="Yes")*_xlfn.SWITCH('Input| Overheads'!$C$50,"Direct costs",'Calc| Overheads Allocation'!I$9*W191,"Internal labour",'Calc| Overheads Allocation'!I$9*W191*'Input| Projects'!$AO191,"DNSP defined",'Calc| Overheads Allocation'!I$79*'Input| Projects'!$AW191,0),0)</f>
        <v>0</v>
      </c>
      <c r="AV191" s="175"/>
      <c r="AW191" s="172">
        <f t="shared" si="68"/>
        <v>0</v>
      </c>
      <c r="AX191" s="172">
        <f t="shared" si="69"/>
        <v>0</v>
      </c>
      <c r="AY191" s="172">
        <f t="shared" si="70"/>
        <v>0</v>
      </c>
      <c r="AZ191" s="172">
        <f t="shared" si="71"/>
        <v>0</v>
      </c>
      <c r="BA191" s="172">
        <f t="shared" si="72"/>
        <v>0</v>
      </c>
      <c r="BB191" s="172">
        <f t="shared" si="73"/>
        <v>0</v>
      </c>
      <c r="BC191" s="172">
        <f t="shared" si="74"/>
        <v>0</v>
      </c>
      <c r="BD191" s="176"/>
      <c r="BE191" s="172">
        <f t="shared" si="75"/>
        <v>0</v>
      </c>
      <c r="BF191" s="172">
        <f t="shared" si="76"/>
        <v>0</v>
      </c>
      <c r="BG191" s="172">
        <f t="shared" si="77"/>
        <v>0</v>
      </c>
      <c r="BH191" s="172">
        <f t="shared" si="78"/>
        <v>0</v>
      </c>
      <c r="BI191" s="172">
        <f t="shared" si="79"/>
        <v>0</v>
      </c>
      <c r="BJ191" s="172">
        <f t="shared" si="80"/>
        <v>0</v>
      </c>
      <c r="BK191" s="172">
        <f t="shared" si="81"/>
        <v>0</v>
      </c>
      <c r="BL191" s="176"/>
      <c r="BM191" s="172">
        <f t="shared" si="60"/>
        <v>0</v>
      </c>
      <c r="BN191" s="172">
        <f t="shared" si="61"/>
        <v>0</v>
      </c>
      <c r="BO191" s="172">
        <f t="shared" si="62"/>
        <v>0</v>
      </c>
      <c r="BP191" s="172">
        <f t="shared" si="63"/>
        <v>0</v>
      </c>
      <c r="BQ191" s="172">
        <f t="shared" si="64"/>
        <v>0</v>
      </c>
      <c r="BR191" s="172">
        <f t="shared" si="65"/>
        <v>0</v>
      </c>
      <c r="BS191" s="172">
        <f t="shared" si="66"/>
        <v>0</v>
      </c>
      <c r="BT191" s="55"/>
      <c r="BU191" s="158">
        <f>SUMIF('Input| Projects'!$BA$8:$CX$8,RIGHT(BU$9,3),'Input| Projects'!$BA191:$CX191)</f>
        <v>0</v>
      </c>
      <c r="BV191" s="158">
        <f>SUMIF('Input| Projects'!$BA$8:$CX$8,RIGHT(BV$9,3),'Input| Projects'!$BA191:$CX191)</f>
        <v>0</v>
      </c>
      <c r="BW191" s="79" t="str">
        <f t="shared" si="67"/>
        <v/>
      </c>
    </row>
    <row r="192" spans="2:75" x14ac:dyDescent="0.2">
      <c r="B192" s="123">
        <f>IFERROR('Input| Projects'!B192,"")</f>
        <v>183</v>
      </c>
      <c r="C192" s="160" t="str">
        <f>IFERROR(IF('Input| Projects'!C192="","",'Input| Projects'!C192),"")</f>
        <v/>
      </c>
      <c r="D192" s="160" t="str">
        <f>IFERROR(IF('Input| Projects'!D192="","",'Input| Projects'!D192),"")</f>
        <v/>
      </c>
      <c r="E192" s="53"/>
      <c r="F192" s="160" t="str">
        <f>IF(LEN('Input| Projects'!F192)&gt;0,'Input| Projects'!F192,"")</f>
        <v/>
      </c>
      <c r="G192" s="160" t="str">
        <f>IF(LEN('Input| Projects'!G192)&gt;0,'Input| Projects'!G192,"")</f>
        <v/>
      </c>
      <c r="H192" s="10"/>
      <c r="I192" s="194" cm="1">
        <f t="array" ref="I192">IF(LEN($F192)&gt;0,1+IFERROR(SUMPRODUCT(TRANSPOSE('Input| Projects'!$AO192:$AQ192),INDEX('Input| Escalations'!$F$27:$L$29,,MATCH(Q$9,'Input| Escalations'!$F$21:$L$21,0))),0),0)</f>
        <v>0</v>
      </c>
      <c r="J192" s="194" cm="1">
        <f t="array" ref="J192">IF(LEN($F192)&gt;0,1+IFERROR(SUMPRODUCT(TRANSPOSE('Input| Projects'!$AO192:$AQ192),INDEX('Input| Escalations'!$F$27:$L$29,,MATCH(R$9,'Input| Escalations'!$F$21:$L$21,0))),0),0)</f>
        <v>0</v>
      </c>
      <c r="K192" s="194" cm="1">
        <f t="array" ref="K192">IF(LEN($F192)&gt;0,1+IFERROR(SUMPRODUCT(TRANSPOSE('Input| Projects'!$AO192:$AQ192),INDEX('Input| Escalations'!$F$27:$L$29,,MATCH(S$9,'Input| Escalations'!$F$21:$L$21,0))),0),0)</f>
        <v>0</v>
      </c>
      <c r="L192" s="194" cm="1">
        <f t="array" ref="L192">IF(LEN($F192)&gt;0,1+IFERROR(SUMPRODUCT(TRANSPOSE('Input| Projects'!$AO192:$AQ192),INDEX('Input| Escalations'!$F$27:$L$29,,MATCH(T$9,'Input| Escalations'!$F$21:$L$21,0))),0),0)</f>
        <v>0</v>
      </c>
      <c r="M192" s="194" cm="1">
        <f t="array" ref="M192">IF(LEN($F192)&gt;0,1+IFERROR(SUMPRODUCT(TRANSPOSE('Input| Projects'!$AO192:$AQ192),INDEX('Input| Escalations'!$F$27:$L$29,,MATCH(U$9,'Input| Escalations'!$F$21:$L$21,0))),0),0)</f>
        <v>0</v>
      </c>
      <c r="N192" s="194" cm="1">
        <f t="array" ref="N192">IF(LEN($F192)&gt;0,1+IFERROR(SUMPRODUCT(TRANSPOSE('Input| Projects'!$AO192:$AQ192),INDEX('Input| Escalations'!$F$27:$L$29,,MATCH(V$9,'Input| Escalations'!$F$21:$L$21,0))),0),0)</f>
        <v>0</v>
      </c>
      <c r="O192" s="194" cm="1">
        <f t="array" ref="O192">IF(LEN($F192)&gt;0,1+IFERROR(SUMPRODUCT(TRANSPOSE('Input| Projects'!$AO192:$AQ192),INDEX('Input| Escalations'!$F$27:$L$29,,MATCH(W$9,'Input| Escalations'!$F$21:$L$21,0))),0),0)</f>
        <v>0</v>
      </c>
      <c r="P192" s="10"/>
      <c r="Q192" s="172">
        <f>IFERROR(IF(ISNUMBER(FIND("decision",'Input| Setup'!$F$6)),'Input| Projects'!Y192,'Input| Projects'!I192)*'Input| Escalations'!$I$17*I192,0)</f>
        <v>0</v>
      </c>
      <c r="R192" s="172">
        <f>IFERROR(IF(ISNUMBER(FIND("decision",'Input| Setup'!$F$6)),'Input| Projects'!Z192,'Input| Projects'!J192)*'Input| Escalations'!$I$17*J192,0)</f>
        <v>0</v>
      </c>
      <c r="S192" s="172">
        <f>IFERROR(IF(ISNUMBER(FIND("decision",'Input| Setup'!$F$6)),'Input| Projects'!AA192,'Input| Projects'!K192)*'Input| Escalations'!$I$17*K192,0)</f>
        <v>0</v>
      </c>
      <c r="T192" s="172">
        <f>IFERROR(IF(ISNUMBER(FIND("decision",'Input| Setup'!$F$6)),'Input| Projects'!AB192,'Input| Projects'!L192)*'Input| Escalations'!$I$17*L192,0)</f>
        <v>0</v>
      </c>
      <c r="U192" s="172">
        <f>IFERROR(IF(ISNUMBER(FIND("decision",'Input| Setup'!$F$6)),'Input| Projects'!AC192,'Input| Projects'!M192)*'Input| Escalations'!$I$17*M192,0)</f>
        <v>0</v>
      </c>
      <c r="V192" s="172">
        <f>IFERROR(IF(ISNUMBER(FIND("decision",'Input| Setup'!$F$6)),'Input| Projects'!AD192,'Input| Projects'!N192)*'Input| Escalations'!$I$17*N192,0)</f>
        <v>0</v>
      </c>
      <c r="W192" s="172">
        <f>IFERROR(IF(ISNUMBER(FIND("decision",'Input| Setup'!$F$6)),'Input| Projects'!AE192,'Input| Projects'!O192)*'Input| Escalations'!$I$17*O192,0)</f>
        <v>0</v>
      </c>
      <c r="X192" s="175"/>
      <c r="Y192" s="172">
        <f>IF(ISNUMBER(FIND("decision",'Input| Setup'!$F$6)),'Input| Projects'!AG192,'Input| Projects'!Q192)*I192*'Input| Escalations'!$I$17</f>
        <v>0</v>
      </c>
      <c r="Z192" s="172">
        <f>IF(ISNUMBER(FIND("decision",'Input| Setup'!$F$6)),'Input| Projects'!AH192,'Input| Projects'!R192)*J192*'Input| Escalations'!$I$17</f>
        <v>0</v>
      </c>
      <c r="AA192" s="172">
        <f>IF(ISNUMBER(FIND("decision",'Input| Setup'!$F$6)),'Input| Projects'!AI192,'Input| Projects'!S192)*K192*'Input| Escalations'!$I$17</f>
        <v>0</v>
      </c>
      <c r="AB192" s="172">
        <f>IF(ISNUMBER(FIND("decision",'Input| Setup'!$F$6)),'Input| Projects'!AJ192,'Input| Projects'!T192)*L192*'Input| Escalations'!$I$17</f>
        <v>0</v>
      </c>
      <c r="AC192" s="172">
        <f>IF(ISNUMBER(FIND("decision",'Input| Setup'!$F$6)),'Input| Projects'!AK192,'Input| Projects'!U192)*M192*'Input| Escalations'!$I$17</f>
        <v>0</v>
      </c>
      <c r="AD192" s="172">
        <f>IF(ISNUMBER(FIND("decision",'Input| Setup'!$F$6)),'Input| Projects'!AL192,'Input| Projects'!V192)*N192*'Input| Escalations'!$I$17</f>
        <v>0</v>
      </c>
      <c r="AE192" s="172">
        <f>IF(ISNUMBER(FIND("decision",'Input| Setup'!$F$6)),'Input| Projects'!AM192,'Input| Projects'!W192)*O192*'Input| Escalations'!$I$17</f>
        <v>0</v>
      </c>
      <c r="AF192" s="175"/>
      <c r="AG192" s="172" cm="1">
        <f t="array" ref="AG192">IFERROR(--('Input| Projects'!$AS192="Yes")*_xlfn.SWITCH('Input| Overheads'!$C$50,"Direct costs",'Calc| Overheads Allocation'!C$8*Q192,"Internal labour",'Calc| Overheads Allocation'!C$8*Q192*'Input| Projects'!$AO192,"DNSP defined",'Calc| Overheads Allocation'!C$78*'Input| Projects'!$AV192,0),0)</f>
        <v>0</v>
      </c>
      <c r="AH192" s="172" cm="1">
        <f t="array" ref="AH192">IFERROR(--('Input| Projects'!$AS192="Yes")*_xlfn.SWITCH('Input| Overheads'!$C$50,"Direct costs",'Calc| Overheads Allocation'!D$8*R192,"Internal labour",'Calc| Overheads Allocation'!D$8*R192*'Input| Projects'!$AO192,"DNSP defined",'Calc| Overheads Allocation'!D$78*'Input| Projects'!$AV192,0),0)</f>
        <v>0</v>
      </c>
      <c r="AI192" s="172" cm="1">
        <f t="array" ref="AI192">IFERROR(--('Input| Projects'!$AS192="Yes")*_xlfn.SWITCH('Input| Overheads'!$C$50,"Direct costs",'Calc| Overheads Allocation'!E$8*S192,"Internal labour",'Calc| Overheads Allocation'!E$8*S192*'Input| Projects'!$AO192,"DNSP defined",'Calc| Overheads Allocation'!E$78*'Input| Projects'!$AV192,0),0)</f>
        <v>0</v>
      </c>
      <c r="AJ192" s="172" cm="1">
        <f t="array" ref="AJ192">IFERROR(--('Input| Projects'!$AS192="Yes")*_xlfn.SWITCH('Input| Overheads'!$C$50,"Direct costs",'Calc| Overheads Allocation'!F$8*T192,"Internal labour",'Calc| Overheads Allocation'!F$8*T192*'Input| Projects'!$AO192,"DNSP defined",'Calc| Overheads Allocation'!F$78*'Input| Projects'!$AV192,0),0)</f>
        <v>0</v>
      </c>
      <c r="AK192" s="172" cm="1">
        <f t="array" ref="AK192">IFERROR(--('Input| Projects'!$AS192="Yes")*_xlfn.SWITCH('Input| Overheads'!$C$50,"Direct costs",'Calc| Overheads Allocation'!G$8*U192,"Internal labour",'Calc| Overheads Allocation'!G$8*U192*'Input| Projects'!$AO192,"DNSP defined",'Calc| Overheads Allocation'!G$78*'Input| Projects'!$AV192,0),0)</f>
        <v>0</v>
      </c>
      <c r="AL192" s="172" cm="1">
        <f t="array" ref="AL192">IFERROR(--('Input| Projects'!$AS192="Yes")*_xlfn.SWITCH('Input| Overheads'!$C$50,"Direct costs",'Calc| Overheads Allocation'!H$8*V192,"Internal labour",'Calc| Overheads Allocation'!H$8*V192*'Input| Projects'!$AO192,"DNSP defined",'Calc| Overheads Allocation'!H$78*'Input| Projects'!$AV192,0),0)</f>
        <v>0</v>
      </c>
      <c r="AM192" s="172" cm="1">
        <f t="array" ref="AM192">IFERROR(--('Input| Projects'!$AS192="Yes")*_xlfn.SWITCH('Input| Overheads'!$C$50,"Direct costs",'Calc| Overheads Allocation'!I$8*W192,"Internal labour",'Calc| Overheads Allocation'!I$8*W192*'Input| Projects'!$AO192,"DNSP defined",'Calc| Overheads Allocation'!I$78*'Input| Projects'!$AV192,0),0)</f>
        <v>0</v>
      </c>
      <c r="AN192" s="175"/>
      <c r="AO192" s="172" cm="1">
        <f t="array" ref="AO192">IFERROR(--('Input| Projects'!$AT192="Yes")*_xlfn.SWITCH('Input| Overheads'!$C$50,"Direct costs",'Calc| Overheads Allocation'!C$9*Q192,"Internal labour",'Calc| Overheads Allocation'!C$9*Q192*'Input| Projects'!$AO192,"DNSP defined",'Calc| Overheads Allocation'!C$79*'Input| Projects'!$AW192,0),0)</f>
        <v>0</v>
      </c>
      <c r="AP192" s="172" cm="1">
        <f t="array" ref="AP192">IFERROR(--('Input| Projects'!$AT192="Yes")*_xlfn.SWITCH('Input| Overheads'!$C$50,"Direct costs",'Calc| Overheads Allocation'!D$9*R192,"Internal labour",'Calc| Overheads Allocation'!D$9*R192*'Input| Projects'!$AO192,"DNSP defined",'Calc| Overheads Allocation'!D$79*'Input| Projects'!$AW192,0),0)</f>
        <v>0</v>
      </c>
      <c r="AQ192" s="172" cm="1">
        <f t="array" ref="AQ192">IFERROR(--('Input| Projects'!$AT192="Yes")*_xlfn.SWITCH('Input| Overheads'!$C$50,"Direct costs",'Calc| Overheads Allocation'!E$9*S192,"Internal labour",'Calc| Overheads Allocation'!E$9*S192*'Input| Projects'!$AO192,"DNSP defined",'Calc| Overheads Allocation'!E$79*'Input| Projects'!$AW192,0),0)</f>
        <v>0</v>
      </c>
      <c r="AR192" s="172" cm="1">
        <f t="array" ref="AR192">IFERROR(--('Input| Projects'!$AT192="Yes")*_xlfn.SWITCH('Input| Overheads'!$C$50,"Direct costs",'Calc| Overheads Allocation'!F$9*T192,"Internal labour",'Calc| Overheads Allocation'!F$9*T192*'Input| Projects'!$AO192,"DNSP defined",'Calc| Overheads Allocation'!F$79*'Input| Projects'!$AW192,0),0)</f>
        <v>0</v>
      </c>
      <c r="AS192" s="172" cm="1">
        <f t="array" ref="AS192">IFERROR(--('Input| Projects'!$AT192="Yes")*_xlfn.SWITCH('Input| Overheads'!$C$50,"Direct costs",'Calc| Overheads Allocation'!G$9*U192,"Internal labour",'Calc| Overheads Allocation'!G$9*U192*'Input| Projects'!$AO192,"DNSP defined",'Calc| Overheads Allocation'!G$79*'Input| Projects'!$AW192,0),0)</f>
        <v>0</v>
      </c>
      <c r="AT192" s="172" cm="1">
        <f t="array" ref="AT192">IFERROR(--('Input| Projects'!$AT192="Yes")*_xlfn.SWITCH('Input| Overheads'!$C$50,"Direct costs",'Calc| Overheads Allocation'!H$9*V192,"Internal labour",'Calc| Overheads Allocation'!H$9*V192*'Input| Projects'!$AO192,"DNSP defined",'Calc| Overheads Allocation'!H$79*'Input| Projects'!$AW192,0),0)</f>
        <v>0</v>
      </c>
      <c r="AU192" s="172" cm="1">
        <f t="array" ref="AU192">IFERROR(--('Input| Projects'!$AT192="Yes")*_xlfn.SWITCH('Input| Overheads'!$C$50,"Direct costs",'Calc| Overheads Allocation'!I$9*W192,"Internal labour",'Calc| Overheads Allocation'!I$9*W192*'Input| Projects'!$AO192,"DNSP defined",'Calc| Overheads Allocation'!I$79*'Input| Projects'!$AW192,0),0)</f>
        <v>0</v>
      </c>
      <c r="AV192" s="175"/>
      <c r="AW192" s="172">
        <f t="shared" si="68"/>
        <v>0</v>
      </c>
      <c r="AX192" s="172">
        <f t="shared" si="69"/>
        <v>0</v>
      </c>
      <c r="AY192" s="172">
        <f t="shared" si="70"/>
        <v>0</v>
      </c>
      <c r="AZ192" s="172">
        <f t="shared" si="71"/>
        <v>0</v>
      </c>
      <c r="BA192" s="172">
        <f t="shared" si="72"/>
        <v>0</v>
      </c>
      <c r="BB192" s="172">
        <f t="shared" si="73"/>
        <v>0</v>
      </c>
      <c r="BC192" s="172">
        <f t="shared" si="74"/>
        <v>0</v>
      </c>
      <c r="BD192" s="176"/>
      <c r="BE192" s="172">
        <f t="shared" si="75"/>
        <v>0</v>
      </c>
      <c r="BF192" s="172">
        <f t="shared" si="76"/>
        <v>0</v>
      </c>
      <c r="BG192" s="172">
        <f t="shared" si="77"/>
        <v>0</v>
      </c>
      <c r="BH192" s="172">
        <f t="shared" si="78"/>
        <v>0</v>
      </c>
      <c r="BI192" s="172">
        <f t="shared" si="79"/>
        <v>0</v>
      </c>
      <c r="BJ192" s="172">
        <f t="shared" si="80"/>
        <v>0</v>
      </c>
      <c r="BK192" s="172">
        <f t="shared" si="81"/>
        <v>0</v>
      </c>
      <c r="BL192" s="176"/>
      <c r="BM192" s="172">
        <f t="shared" si="60"/>
        <v>0</v>
      </c>
      <c r="BN192" s="172">
        <f t="shared" si="61"/>
        <v>0</v>
      </c>
      <c r="BO192" s="172">
        <f t="shared" si="62"/>
        <v>0</v>
      </c>
      <c r="BP192" s="172">
        <f t="shared" si="63"/>
        <v>0</v>
      </c>
      <c r="BQ192" s="172">
        <f t="shared" si="64"/>
        <v>0</v>
      </c>
      <c r="BR192" s="172">
        <f t="shared" si="65"/>
        <v>0</v>
      </c>
      <c r="BS192" s="172">
        <f t="shared" si="66"/>
        <v>0</v>
      </c>
      <c r="BT192" s="55"/>
      <c r="BU192" s="158">
        <f>SUMIF('Input| Projects'!$BA$8:$CX$8,RIGHT(BU$9,3),'Input| Projects'!$BA192:$CX192)</f>
        <v>0</v>
      </c>
      <c r="BV192" s="158">
        <f>SUMIF('Input| Projects'!$BA$8:$CX$8,RIGHT(BV$9,3),'Input| Projects'!$BA192:$CX192)</f>
        <v>0</v>
      </c>
      <c r="BW192" s="79" t="str">
        <f t="shared" si="67"/>
        <v/>
      </c>
    </row>
    <row r="193" spans="2:75" x14ac:dyDescent="0.2">
      <c r="B193" s="123">
        <f>IFERROR('Input| Projects'!B193,"")</f>
        <v>184</v>
      </c>
      <c r="C193" s="160" t="str">
        <f>IFERROR(IF('Input| Projects'!C193="","",'Input| Projects'!C193),"")</f>
        <v/>
      </c>
      <c r="D193" s="160" t="str">
        <f>IFERROR(IF('Input| Projects'!D193="","",'Input| Projects'!D193),"")</f>
        <v/>
      </c>
      <c r="E193" s="53"/>
      <c r="F193" s="160" t="str">
        <f>IF(LEN('Input| Projects'!F193)&gt;0,'Input| Projects'!F193,"")</f>
        <v/>
      </c>
      <c r="G193" s="160" t="str">
        <f>IF(LEN('Input| Projects'!G193)&gt;0,'Input| Projects'!G193,"")</f>
        <v/>
      </c>
      <c r="H193" s="10"/>
      <c r="I193" s="194" cm="1">
        <f t="array" ref="I193">IF(LEN($F193)&gt;0,1+IFERROR(SUMPRODUCT(TRANSPOSE('Input| Projects'!$AO193:$AQ193),INDEX('Input| Escalations'!$F$27:$L$29,,MATCH(Q$9,'Input| Escalations'!$F$21:$L$21,0))),0),0)</f>
        <v>0</v>
      </c>
      <c r="J193" s="194" cm="1">
        <f t="array" ref="J193">IF(LEN($F193)&gt;0,1+IFERROR(SUMPRODUCT(TRANSPOSE('Input| Projects'!$AO193:$AQ193),INDEX('Input| Escalations'!$F$27:$L$29,,MATCH(R$9,'Input| Escalations'!$F$21:$L$21,0))),0),0)</f>
        <v>0</v>
      </c>
      <c r="K193" s="194" cm="1">
        <f t="array" ref="K193">IF(LEN($F193)&gt;0,1+IFERROR(SUMPRODUCT(TRANSPOSE('Input| Projects'!$AO193:$AQ193),INDEX('Input| Escalations'!$F$27:$L$29,,MATCH(S$9,'Input| Escalations'!$F$21:$L$21,0))),0),0)</f>
        <v>0</v>
      </c>
      <c r="L193" s="194" cm="1">
        <f t="array" ref="L193">IF(LEN($F193)&gt;0,1+IFERROR(SUMPRODUCT(TRANSPOSE('Input| Projects'!$AO193:$AQ193),INDEX('Input| Escalations'!$F$27:$L$29,,MATCH(T$9,'Input| Escalations'!$F$21:$L$21,0))),0),0)</f>
        <v>0</v>
      </c>
      <c r="M193" s="194" cm="1">
        <f t="array" ref="M193">IF(LEN($F193)&gt;0,1+IFERROR(SUMPRODUCT(TRANSPOSE('Input| Projects'!$AO193:$AQ193),INDEX('Input| Escalations'!$F$27:$L$29,,MATCH(U$9,'Input| Escalations'!$F$21:$L$21,0))),0),0)</f>
        <v>0</v>
      </c>
      <c r="N193" s="194" cm="1">
        <f t="array" ref="N193">IF(LEN($F193)&gt;0,1+IFERROR(SUMPRODUCT(TRANSPOSE('Input| Projects'!$AO193:$AQ193),INDEX('Input| Escalations'!$F$27:$L$29,,MATCH(V$9,'Input| Escalations'!$F$21:$L$21,0))),0),0)</f>
        <v>0</v>
      </c>
      <c r="O193" s="194" cm="1">
        <f t="array" ref="O193">IF(LEN($F193)&gt;0,1+IFERROR(SUMPRODUCT(TRANSPOSE('Input| Projects'!$AO193:$AQ193),INDEX('Input| Escalations'!$F$27:$L$29,,MATCH(W$9,'Input| Escalations'!$F$21:$L$21,0))),0),0)</f>
        <v>0</v>
      </c>
      <c r="P193" s="10"/>
      <c r="Q193" s="172">
        <f>IFERROR(IF(ISNUMBER(FIND("decision",'Input| Setup'!$F$6)),'Input| Projects'!Y193,'Input| Projects'!I193)*'Input| Escalations'!$I$17*I193,0)</f>
        <v>0</v>
      </c>
      <c r="R193" s="172">
        <f>IFERROR(IF(ISNUMBER(FIND("decision",'Input| Setup'!$F$6)),'Input| Projects'!Z193,'Input| Projects'!J193)*'Input| Escalations'!$I$17*J193,0)</f>
        <v>0</v>
      </c>
      <c r="S193" s="172">
        <f>IFERROR(IF(ISNUMBER(FIND("decision",'Input| Setup'!$F$6)),'Input| Projects'!AA193,'Input| Projects'!K193)*'Input| Escalations'!$I$17*K193,0)</f>
        <v>0</v>
      </c>
      <c r="T193" s="172">
        <f>IFERROR(IF(ISNUMBER(FIND("decision",'Input| Setup'!$F$6)),'Input| Projects'!AB193,'Input| Projects'!L193)*'Input| Escalations'!$I$17*L193,0)</f>
        <v>0</v>
      </c>
      <c r="U193" s="172">
        <f>IFERROR(IF(ISNUMBER(FIND("decision",'Input| Setup'!$F$6)),'Input| Projects'!AC193,'Input| Projects'!M193)*'Input| Escalations'!$I$17*M193,0)</f>
        <v>0</v>
      </c>
      <c r="V193" s="172">
        <f>IFERROR(IF(ISNUMBER(FIND("decision",'Input| Setup'!$F$6)),'Input| Projects'!AD193,'Input| Projects'!N193)*'Input| Escalations'!$I$17*N193,0)</f>
        <v>0</v>
      </c>
      <c r="W193" s="172">
        <f>IFERROR(IF(ISNUMBER(FIND("decision",'Input| Setup'!$F$6)),'Input| Projects'!AE193,'Input| Projects'!O193)*'Input| Escalations'!$I$17*O193,0)</f>
        <v>0</v>
      </c>
      <c r="X193" s="175"/>
      <c r="Y193" s="172">
        <f>IF(ISNUMBER(FIND("decision",'Input| Setup'!$F$6)),'Input| Projects'!AG193,'Input| Projects'!Q193)*I193*'Input| Escalations'!$I$17</f>
        <v>0</v>
      </c>
      <c r="Z193" s="172">
        <f>IF(ISNUMBER(FIND("decision",'Input| Setup'!$F$6)),'Input| Projects'!AH193,'Input| Projects'!R193)*J193*'Input| Escalations'!$I$17</f>
        <v>0</v>
      </c>
      <c r="AA193" s="172">
        <f>IF(ISNUMBER(FIND("decision",'Input| Setup'!$F$6)),'Input| Projects'!AI193,'Input| Projects'!S193)*K193*'Input| Escalations'!$I$17</f>
        <v>0</v>
      </c>
      <c r="AB193" s="172">
        <f>IF(ISNUMBER(FIND("decision",'Input| Setup'!$F$6)),'Input| Projects'!AJ193,'Input| Projects'!T193)*L193*'Input| Escalations'!$I$17</f>
        <v>0</v>
      </c>
      <c r="AC193" s="172">
        <f>IF(ISNUMBER(FIND("decision",'Input| Setup'!$F$6)),'Input| Projects'!AK193,'Input| Projects'!U193)*M193*'Input| Escalations'!$I$17</f>
        <v>0</v>
      </c>
      <c r="AD193" s="172">
        <f>IF(ISNUMBER(FIND("decision",'Input| Setup'!$F$6)),'Input| Projects'!AL193,'Input| Projects'!V193)*N193*'Input| Escalations'!$I$17</f>
        <v>0</v>
      </c>
      <c r="AE193" s="172">
        <f>IF(ISNUMBER(FIND("decision",'Input| Setup'!$F$6)),'Input| Projects'!AM193,'Input| Projects'!W193)*O193*'Input| Escalations'!$I$17</f>
        <v>0</v>
      </c>
      <c r="AF193" s="175"/>
      <c r="AG193" s="172" cm="1">
        <f t="array" ref="AG193">IFERROR(--('Input| Projects'!$AS193="Yes")*_xlfn.SWITCH('Input| Overheads'!$C$50,"Direct costs",'Calc| Overheads Allocation'!C$8*Q193,"Internal labour",'Calc| Overheads Allocation'!C$8*Q193*'Input| Projects'!$AO193,"DNSP defined",'Calc| Overheads Allocation'!C$78*'Input| Projects'!$AV193,0),0)</f>
        <v>0</v>
      </c>
      <c r="AH193" s="172" cm="1">
        <f t="array" ref="AH193">IFERROR(--('Input| Projects'!$AS193="Yes")*_xlfn.SWITCH('Input| Overheads'!$C$50,"Direct costs",'Calc| Overheads Allocation'!D$8*R193,"Internal labour",'Calc| Overheads Allocation'!D$8*R193*'Input| Projects'!$AO193,"DNSP defined",'Calc| Overheads Allocation'!D$78*'Input| Projects'!$AV193,0),0)</f>
        <v>0</v>
      </c>
      <c r="AI193" s="172" cm="1">
        <f t="array" ref="AI193">IFERROR(--('Input| Projects'!$AS193="Yes")*_xlfn.SWITCH('Input| Overheads'!$C$50,"Direct costs",'Calc| Overheads Allocation'!E$8*S193,"Internal labour",'Calc| Overheads Allocation'!E$8*S193*'Input| Projects'!$AO193,"DNSP defined",'Calc| Overheads Allocation'!E$78*'Input| Projects'!$AV193,0),0)</f>
        <v>0</v>
      </c>
      <c r="AJ193" s="172" cm="1">
        <f t="array" ref="AJ193">IFERROR(--('Input| Projects'!$AS193="Yes")*_xlfn.SWITCH('Input| Overheads'!$C$50,"Direct costs",'Calc| Overheads Allocation'!F$8*T193,"Internal labour",'Calc| Overheads Allocation'!F$8*T193*'Input| Projects'!$AO193,"DNSP defined",'Calc| Overheads Allocation'!F$78*'Input| Projects'!$AV193,0),0)</f>
        <v>0</v>
      </c>
      <c r="AK193" s="172" cm="1">
        <f t="array" ref="AK193">IFERROR(--('Input| Projects'!$AS193="Yes")*_xlfn.SWITCH('Input| Overheads'!$C$50,"Direct costs",'Calc| Overheads Allocation'!G$8*U193,"Internal labour",'Calc| Overheads Allocation'!G$8*U193*'Input| Projects'!$AO193,"DNSP defined",'Calc| Overheads Allocation'!G$78*'Input| Projects'!$AV193,0),0)</f>
        <v>0</v>
      </c>
      <c r="AL193" s="172" cm="1">
        <f t="array" ref="AL193">IFERROR(--('Input| Projects'!$AS193="Yes")*_xlfn.SWITCH('Input| Overheads'!$C$50,"Direct costs",'Calc| Overheads Allocation'!H$8*V193,"Internal labour",'Calc| Overheads Allocation'!H$8*V193*'Input| Projects'!$AO193,"DNSP defined",'Calc| Overheads Allocation'!H$78*'Input| Projects'!$AV193,0),0)</f>
        <v>0</v>
      </c>
      <c r="AM193" s="172" cm="1">
        <f t="array" ref="AM193">IFERROR(--('Input| Projects'!$AS193="Yes")*_xlfn.SWITCH('Input| Overheads'!$C$50,"Direct costs",'Calc| Overheads Allocation'!I$8*W193,"Internal labour",'Calc| Overheads Allocation'!I$8*W193*'Input| Projects'!$AO193,"DNSP defined",'Calc| Overheads Allocation'!I$78*'Input| Projects'!$AV193,0),0)</f>
        <v>0</v>
      </c>
      <c r="AN193" s="175"/>
      <c r="AO193" s="172" cm="1">
        <f t="array" ref="AO193">IFERROR(--('Input| Projects'!$AT193="Yes")*_xlfn.SWITCH('Input| Overheads'!$C$50,"Direct costs",'Calc| Overheads Allocation'!C$9*Q193,"Internal labour",'Calc| Overheads Allocation'!C$9*Q193*'Input| Projects'!$AO193,"DNSP defined",'Calc| Overheads Allocation'!C$79*'Input| Projects'!$AW193,0),0)</f>
        <v>0</v>
      </c>
      <c r="AP193" s="172" cm="1">
        <f t="array" ref="AP193">IFERROR(--('Input| Projects'!$AT193="Yes")*_xlfn.SWITCH('Input| Overheads'!$C$50,"Direct costs",'Calc| Overheads Allocation'!D$9*R193,"Internal labour",'Calc| Overheads Allocation'!D$9*R193*'Input| Projects'!$AO193,"DNSP defined",'Calc| Overheads Allocation'!D$79*'Input| Projects'!$AW193,0),0)</f>
        <v>0</v>
      </c>
      <c r="AQ193" s="172" cm="1">
        <f t="array" ref="AQ193">IFERROR(--('Input| Projects'!$AT193="Yes")*_xlfn.SWITCH('Input| Overheads'!$C$50,"Direct costs",'Calc| Overheads Allocation'!E$9*S193,"Internal labour",'Calc| Overheads Allocation'!E$9*S193*'Input| Projects'!$AO193,"DNSP defined",'Calc| Overheads Allocation'!E$79*'Input| Projects'!$AW193,0),0)</f>
        <v>0</v>
      </c>
      <c r="AR193" s="172" cm="1">
        <f t="array" ref="AR193">IFERROR(--('Input| Projects'!$AT193="Yes")*_xlfn.SWITCH('Input| Overheads'!$C$50,"Direct costs",'Calc| Overheads Allocation'!F$9*T193,"Internal labour",'Calc| Overheads Allocation'!F$9*T193*'Input| Projects'!$AO193,"DNSP defined",'Calc| Overheads Allocation'!F$79*'Input| Projects'!$AW193,0),0)</f>
        <v>0</v>
      </c>
      <c r="AS193" s="172" cm="1">
        <f t="array" ref="AS193">IFERROR(--('Input| Projects'!$AT193="Yes")*_xlfn.SWITCH('Input| Overheads'!$C$50,"Direct costs",'Calc| Overheads Allocation'!G$9*U193,"Internal labour",'Calc| Overheads Allocation'!G$9*U193*'Input| Projects'!$AO193,"DNSP defined",'Calc| Overheads Allocation'!G$79*'Input| Projects'!$AW193,0),0)</f>
        <v>0</v>
      </c>
      <c r="AT193" s="172" cm="1">
        <f t="array" ref="AT193">IFERROR(--('Input| Projects'!$AT193="Yes")*_xlfn.SWITCH('Input| Overheads'!$C$50,"Direct costs",'Calc| Overheads Allocation'!H$9*V193,"Internal labour",'Calc| Overheads Allocation'!H$9*V193*'Input| Projects'!$AO193,"DNSP defined",'Calc| Overheads Allocation'!H$79*'Input| Projects'!$AW193,0),0)</f>
        <v>0</v>
      </c>
      <c r="AU193" s="172" cm="1">
        <f t="array" ref="AU193">IFERROR(--('Input| Projects'!$AT193="Yes")*_xlfn.SWITCH('Input| Overheads'!$C$50,"Direct costs",'Calc| Overheads Allocation'!I$9*W193,"Internal labour",'Calc| Overheads Allocation'!I$9*W193*'Input| Projects'!$AO193,"DNSP defined",'Calc| Overheads Allocation'!I$79*'Input| Projects'!$AW193,0),0)</f>
        <v>0</v>
      </c>
      <c r="AV193" s="175"/>
      <c r="AW193" s="172">
        <f t="shared" si="68"/>
        <v>0</v>
      </c>
      <c r="AX193" s="172">
        <f t="shared" si="69"/>
        <v>0</v>
      </c>
      <c r="AY193" s="172">
        <f t="shared" si="70"/>
        <v>0</v>
      </c>
      <c r="AZ193" s="172">
        <f t="shared" si="71"/>
        <v>0</v>
      </c>
      <c r="BA193" s="172">
        <f t="shared" si="72"/>
        <v>0</v>
      </c>
      <c r="BB193" s="172">
        <f t="shared" si="73"/>
        <v>0</v>
      </c>
      <c r="BC193" s="172">
        <f t="shared" si="74"/>
        <v>0</v>
      </c>
      <c r="BD193" s="176"/>
      <c r="BE193" s="172">
        <f t="shared" si="75"/>
        <v>0</v>
      </c>
      <c r="BF193" s="172">
        <f t="shared" si="76"/>
        <v>0</v>
      </c>
      <c r="BG193" s="172">
        <f t="shared" si="77"/>
        <v>0</v>
      </c>
      <c r="BH193" s="172">
        <f t="shared" si="78"/>
        <v>0</v>
      </c>
      <c r="BI193" s="172">
        <f t="shared" si="79"/>
        <v>0</v>
      </c>
      <c r="BJ193" s="172">
        <f t="shared" si="80"/>
        <v>0</v>
      </c>
      <c r="BK193" s="172">
        <f t="shared" si="81"/>
        <v>0</v>
      </c>
      <c r="BL193" s="176"/>
      <c r="BM193" s="172">
        <f t="shared" si="60"/>
        <v>0</v>
      </c>
      <c r="BN193" s="172">
        <f t="shared" si="61"/>
        <v>0</v>
      </c>
      <c r="BO193" s="172">
        <f t="shared" si="62"/>
        <v>0</v>
      </c>
      <c r="BP193" s="172">
        <f t="shared" si="63"/>
        <v>0</v>
      </c>
      <c r="BQ193" s="172">
        <f t="shared" si="64"/>
        <v>0</v>
      </c>
      <c r="BR193" s="172">
        <f t="shared" si="65"/>
        <v>0</v>
      </c>
      <c r="BS193" s="172">
        <f t="shared" si="66"/>
        <v>0</v>
      </c>
      <c r="BT193" s="55"/>
      <c r="BU193" s="158">
        <f>SUMIF('Input| Projects'!$BA$8:$CX$8,RIGHT(BU$9,3),'Input| Projects'!$BA193:$CX193)</f>
        <v>0</v>
      </c>
      <c r="BV193" s="158">
        <f>SUMIF('Input| Projects'!$BA$8:$CX$8,RIGHT(BV$9,3),'Input| Projects'!$BA193:$CX193)</f>
        <v>0</v>
      </c>
      <c r="BW193" s="79" t="str">
        <f t="shared" si="67"/>
        <v/>
      </c>
    </row>
    <row r="194" spans="2:75" x14ac:dyDescent="0.2">
      <c r="B194" s="123">
        <f>IFERROR('Input| Projects'!B194,"")</f>
        <v>185</v>
      </c>
      <c r="C194" s="160" t="str">
        <f>IFERROR(IF('Input| Projects'!C194="","",'Input| Projects'!C194),"")</f>
        <v/>
      </c>
      <c r="D194" s="160" t="str">
        <f>IFERROR(IF('Input| Projects'!D194="","",'Input| Projects'!D194),"")</f>
        <v/>
      </c>
      <c r="E194" s="53"/>
      <c r="F194" s="160" t="str">
        <f>IF(LEN('Input| Projects'!F194)&gt;0,'Input| Projects'!F194,"")</f>
        <v/>
      </c>
      <c r="G194" s="160" t="str">
        <f>IF(LEN('Input| Projects'!G194)&gt;0,'Input| Projects'!G194,"")</f>
        <v/>
      </c>
      <c r="H194" s="10"/>
      <c r="I194" s="194" cm="1">
        <f t="array" ref="I194">IF(LEN($F194)&gt;0,1+IFERROR(SUMPRODUCT(TRANSPOSE('Input| Projects'!$AO194:$AQ194),INDEX('Input| Escalations'!$F$27:$L$29,,MATCH(Q$9,'Input| Escalations'!$F$21:$L$21,0))),0),0)</f>
        <v>0</v>
      </c>
      <c r="J194" s="194" cm="1">
        <f t="array" ref="J194">IF(LEN($F194)&gt;0,1+IFERROR(SUMPRODUCT(TRANSPOSE('Input| Projects'!$AO194:$AQ194),INDEX('Input| Escalations'!$F$27:$L$29,,MATCH(R$9,'Input| Escalations'!$F$21:$L$21,0))),0),0)</f>
        <v>0</v>
      </c>
      <c r="K194" s="194" cm="1">
        <f t="array" ref="K194">IF(LEN($F194)&gt;0,1+IFERROR(SUMPRODUCT(TRANSPOSE('Input| Projects'!$AO194:$AQ194),INDEX('Input| Escalations'!$F$27:$L$29,,MATCH(S$9,'Input| Escalations'!$F$21:$L$21,0))),0),0)</f>
        <v>0</v>
      </c>
      <c r="L194" s="194" cm="1">
        <f t="array" ref="L194">IF(LEN($F194)&gt;0,1+IFERROR(SUMPRODUCT(TRANSPOSE('Input| Projects'!$AO194:$AQ194),INDEX('Input| Escalations'!$F$27:$L$29,,MATCH(T$9,'Input| Escalations'!$F$21:$L$21,0))),0),0)</f>
        <v>0</v>
      </c>
      <c r="M194" s="194" cm="1">
        <f t="array" ref="M194">IF(LEN($F194)&gt;0,1+IFERROR(SUMPRODUCT(TRANSPOSE('Input| Projects'!$AO194:$AQ194),INDEX('Input| Escalations'!$F$27:$L$29,,MATCH(U$9,'Input| Escalations'!$F$21:$L$21,0))),0),0)</f>
        <v>0</v>
      </c>
      <c r="N194" s="194" cm="1">
        <f t="array" ref="N194">IF(LEN($F194)&gt;0,1+IFERROR(SUMPRODUCT(TRANSPOSE('Input| Projects'!$AO194:$AQ194),INDEX('Input| Escalations'!$F$27:$L$29,,MATCH(V$9,'Input| Escalations'!$F$21:$L$21,0))),0),0)</f>
        <v>0</v>
      </c>
      <c r="O194" s="194" cm="1">
        <f t="array" ref="O194">IF(LEN($F194)&gt;0,1+IFERROR(SUMPRODUCT(TRANSPOSE('Input| Projects'!$AO194:$AQ194),INDEX('Input| Escalations'!$F$27:$L$29,,MATCH(W$9,'Input| Escalations'!$F$21:$L$21,0))),0),0)</f>
        <v>0</v>
      </c>
      <c r="P194" s="10"/>
      <c r="Q194" s="172">
        <f>IFERROR(IF(ISNUMBER(FIND("decision",'Input| Setup'!$F$6)),'Input| Projects'!Y194,'Input| Projects'!I194)*'Input| Escalations'!$I$17*I194,0)</f>
        <v>0</v>
      </c>
      <c r="R194" s="172">
        <f>IFERROR(IF(ISNUMBER(FIND("decision",'Input| Setup'!$F$6)),'Input| Projects'!Z194,'Input| Projects'!J194)*'Input| Escalations'!$I$17*J194,0)</f>
        <v>0</v>
      </c>
      <c r="S194" s="172">
        <f>IFERROR(IF(ISNUMBER(FIND("decision",'Input| Setup'!$F$6)),'Input| Projects'!AA194,'Input| Projects'!K194)*'Input| Escalations'!$I$17*K194,0)</f>
        <v>0</v>
      </c>
      <c r="T194" s="172">
        <f>IFERROR(IF(ISNUMBER(FIND("decision",'Input| Setup'!$F$6)),'Input| Projects'!AB194,'Input| Projects'!L194)*'Input| Escalations'!$I$17*L194,0)</f>
        <v>0</v>
      </c>
      <c r="U194" s="172">
        <f>IFERROR(IF(ISNUMBER(FIND("decision",'Input| Setup'!$F$6)),'Input| Projects'!AC194,'Input| Projects'!M194)*'Input| Escalations'!$I$17*M194,0)</f>
        <v>0</v>
      </c>
      <c r="V194" s="172">
        <f>IFERROR(IF(ISNUMBER(FIND("decision",'Input| Setup'!$F$6)),'Input| Projects'!AD194,'Input| Projects'!N194)*'Input| Escalations'!$I$17*N194,0)</f>
        <v>0</v>
      </c>
      <c r="W194" s="172">
        <f>IFERROR(IF(ISNUMBER(FIND("decision",'Input| Setup'!$F$6)),'Input| Projects'!AE194,'Input| Projects'!O194)*'Input| Escalations'!$I$17*O194,0)</f>
        <v>0</v>
      </c>
      <c r="X194" s="175"/>
      <c r="Y194" s="172">
        <f>IF(ISNUMBER(FIND("decision",'Input| Setup'!$F$6)),'Input| Projects'!AG194,'Input| Projects'!Q194)*I194*'Input| Escalations'!$I$17</f>
        <v>0</v>
      </c>
      <c r="Z194" s="172">
        <f>IF(ISNUMBER(FIND("decision",'Input| Setup'!$F$6)),'Input| Projects'!AH194,'Input| Projects'!R194)*J194*'Input| Escalations'!$I$17</f>
        <v>0</v>
      </c>
      <c r="AA194" s="172">
        <f>IF(ISNUMBER(FIND("decision",'Input| Setup'!$F$6)),'Input| Projects'!AI194,'Input| Projects'!S194)*K194*'Input| Escalations'!$I$17</f>
        <v>0</v>
      </c>
      <c r="AB194" s="172">
        <f>IF(ISNUMBER(FIND("decision",'Input| Setup'!$F$6)),'Input| Projects'!AJ194,'Input| Projects'!T194)*L194*'Input| Escalations'!$I$17</f>
        <v>0</v>
      </c>
      <c r="AC194" s="172">
        <f>IF(ISNUMBER(FIND("decision",'Input| Setup'!$F$6)),'Input| Projects'!AK194,'Input| Projects'!U194)*M194*'Input| Escalations'!$I$17</f>
        <v>0</v>
      </c>
      <c r="AD194" s="172">
        <f>IF(ISNUMBER(FIND("decision",'Input| Setup'!$F$6)),'Input| Projects'!AL194,'Input| Projects'!V194)*N194*'Input| Escalations'!$I$17</f>
        <v>0</v>
      </c>
      <c r="AE194" s="172">
        <f>IF(ISNUMBER(FIND("decision",'Input| Setup'!$F$6)),'Input| Projects'!AM194,'Input| Projects'!W194)*O194*'Input| Escalations'!$I$17</f>
        <v>0</v>
      </c>
      <c r="AF194" s="175"/>
      <c r="AG194" s="172" cm="1">
        <f t="array" ref="AG194">IFERROR(--('Input| Projects'!$AS194="Yes")*_xlfn.SWITCH('Input| Overheads'!$C$50,"Direct costs",'Calc| Overheads Allocation'!C$8*Q194,"Internal labour",'Calc| Overheads Allocation'!C$8*Q194*'Input| Projects'!$AO194,"DNSP defined",'Calc| Overheads Allocation'!C$78*'Input| Projects'!$AV194,0),0)</f>
        <v>0</v>
      </c>
      <c r="AH194" s="172" cm="1">
        <f t="array" ref="AH194">IFERROR(--('Input| Projects'!$AS194="Yes")*_xlfn.SWITCH('Input| Overheads'!$C$50,"Direct costs",'Calc| Overheads Allocation'!D$8*R194,"Internal labour",'Calc| Overheads Allocation'!D$8*R194*'Input| Projects'!$AO194,"DNSP defined",'Calc| Overheads Allocation'!D$78*'Input| Projects'!$AV194,0),0)</f>
        <v>0</v>
      </c>
      <c r="AI194" s="172" cm="1">
        <f t="array" ref="AI194">IFERROR(--('Input| Projects'!$AS194="Yes")*_xlfn.SWITCH('Input| Overheads'!$C$50,"Direct costs",'Calc| Overheads Allocation'!E$8*S194,"Internal labour",'Calc| Overheads Allocation'!E$8*S194*'Input| Projects'!$AO194,"DNSP defined",'Calc| Overheads Allocation'!E$78*'Input| Projects'!$AV194,0),0)</f>
        <v>0</v>
      </c>
      <c r="AJ194" s="172" cm="1">
        <f t="array" ref="AJ194">IFERROR(--('Input| Projects'!$AS194="Yes")*_xlfn.SWITCH('Input| Overheads'!$C$50,"Direct costs",'Calc| Overheads Allocation'!F$8*T194,"Internal labour",'Calc| Overheads Allocation'!F$8*T194*'Input| Projects'!$AO194,"DNSP defined",'Calc| Overheads Allocation'!F$78*'Input| Projects'!$AV194,0),0)</f>
        <v>0</v>
      </c>
      <c r="AK194" s="172" cm="1">
        <f t="array" ref="AK194">IFERROR(--('Input| Projects'!$AS194="Yes")*_xlfn.SWITCH('Input| Overheads'!$C$50,"Direct costs",'Calc| Overheads Allocation'!G$8*U194,"Internal labour",'Calc| Overheads Allocation'!G$8*U194*'Input| Projects'!$AO194,"DNSP defined",'Calc| Overheads Allocation'!G$78*'Input| Projects'!$AV194,0),0)</f>
        <v>0</v>
      </c>
      <c r="AL194" s="172" cm="1">
        <f t="array" ref="AL194">IFERROR(--('Input| Projects'!$AS194="Yes")*_xlfn.SWITCH('Input| Overheads'!$C$50,"Direct costs",'Calc| Overheads Allocation'!H$8*V194,"Internal labour",'Calc| Overheads Allocation'!H$8*V194*'Input| Projects'!$AO194,"DNSP defined",'Calc| Overheads Allocation'!H$78*'Input| Projects'!$AV194,0),0)</f>
        <v>0</v>
      </c>
      <c r="AM194" s="172" cm="1">
        <f t="array" ref="AM194">IFERROR(--('Input| Projects'!$AS194="Yes")*_xlfn.SWITCH('Input| Overheads'!$C$50,"Direct costs",'Calc| Overheads Allocation'!I$8*W194,"Internal labour",'Calc| Overheads Allocation'!I$8*W194*'Input| Projects'!$AO194,"DNSP defined",'Calc| Overheads Allocation'!I$78*'Input| Projects'!$AV194,0),0)</f>
        <v>0</v>
      </c>
      <c r="AN194" s="175"/>
      <c r="AO194" s="172" cm="1">
        <f t="array" ref="AO194">IFERROR(--('Input| Projects'!$AT194="Yes")*_xlfn.SWITCH('Input| Overheads'!$C$50,"Direct costs",'Calc| Overheads Allocation'!C$9*Q194,"Internal labour",'Calc| Overheads Allocation'!C$9*Q194*'Input| Projects'!$AO194,"DNSP defined",'Calc| Overheads Allocation'!C$79*'Input| Projects'!$AW194,0),0)</f>
        <v>0</v>
      </c>
      <c r="AP194" s="172" cm="1">
        <f t="array" ref="AP194">IFERROR(--('Input| Projects'!$AT194="Yes")*_xlfn.SWITCH('Input| Overheads'!$C$50,"Direct costs",'Calc| Overheads Allocation'!D$9*R194,"Internal labour",'Calc| Overheads Allocation'!D$9*R194*'Input| Projects'!$AO194,"DNSP defined",'Calc| Overheads Allocation'!D$79*'Input| Projects'!$AW194,0),0)</f>
        <v>0</v>
      </c>
      <c r="AQ194" s="172" cm="1">
        <f t="array" ref="AQ194">IFERROR(--('Input| Projects'!$AT194="Yes")*_xlfn.SWITCH('Input| Overheads'!$C$50,"Direct costs",'Calc| Overheads Allocation'!E$9*S194,"Internal labour",'Calc| Overheads Allocation'!E$9*S194*'Input| Projects'!$AO194,"DNSP defined",'Calc| Overheads Allocation'!E$79*'Input| Projects'!$AW194,0),0)</f>
        <v>0</v>
      </c>
      <c r="AR194" s="172" cm="1">
        <f t="array" ref="AR194">IFERROR(--('Input| Projects'!$AT194="Yes")*_xlfn.SWITCH('Input| Overheads'!$C$50,"Direct costs",'Calc| Overheads Allocation'!F$9*T194,"Internal labour",'Calc| Overheads Allocation'!F$9*T194*'Input| Projects'!$AO194,"DNSP defined",'Calc| Overheads Allocation'!F$79*'Input| Projects'!$AW194,0),0)</f>
        <v>0</v>
      </c>
      <c r="AS194" s="172" cm="1">
        <f t="array" ref="AS194">IFERROR(--('Input| Projects'!$AT194="Yes")*_xlfn.SWITCH('Input| Overheads'!$C$50,"Direct costs",'Calc| Overheads Allocation'!G$9*U194,"Internal labour",'Calc| Overheads Allocation'!G$9*U194*'Input| Projects'!$AO194,"DNSP defined",'Calc| Overheads Allocation'!G$79*'Input| Projects'!$AW194,0),0)</f>
        <v>0</v>
      </c>
      <c r="AT194" s="172" cm="1">
        <f t="array" ref="AT194">IFERROR(--('Input| Projects'!$AT194="Yes")*_xlfn.SWITCH('Input| Overheads'!$C$50,"Direct costs",'Calc| Overheads Allocation'!H$9*V194,"Internal labour",'Calc| Overheads Allocation'!H$9*V194*'Input| Projects'!$AO194,"DNSP defined",'Calc| Overheads Allocation'!H$79*'Input| Projects'!$AW194,0),0)</f>
        <v>0</v>
      </c>
      <c r="AU194" s="172" cm="1">
        <f t="array" ref="AU194">IFERROR(--('Input| Projects'!$AT194="Yes")*_xlfn.SWITCH('Input| Overheads'!$C$50,"Direct costs",'Calc| Overheads Allocation'!I$9*W194,"Internal labour",'Calc| Overheads Allocation'!I$9*W194*'Input| Projects'!$AO194,"DNSP defined",'Calc| Overheads Allocation'!I$79*'Input| Projects'!$AW194,0),0)</f>
        <v>0</v>
      </c>
      <c r="AV194" s="175"/>
      <c r="AW194" s="172">
        <f t="shared" si="68"/>
        <v>0</v>
      </c>
      <c r="AX194" s="172">
        <f t="shared" si="69"/>
        <v>0</v>
      </c>
      <c r="AY194" s="172">
        <f t="shared" si="70"/>
        <v>0</v>
      </c>
      <c r="AZ194" s="172">
        <f t="shared" si="71"/>
        <v>0</v>
      </c>
      <c r="BA194" s="172">
        <f t="shared" si="72"/>
        <v>0</v>
      </c>
      <c r="BB194" s="172">
        <f t="shared" si="73"/>
        <v>0</v>
      </c>
      <c r="BC194" s="172">
        <f t="shared" si="74"/>
        <v>0</v>
      </c>
      <c r="BD194" s="176"/>
      <c r="BE194" s="172">
        <f t="shared" si="75"/>
        <v>0</v>
      </c>
      <c r="BF194" s="172">
        <f t="shared" si="76"/>
        <v>0</v>
      </c>
      <c r="BG194" s="172">
        <f t="shared" si="77"/>
        <v>0</v>
      </c>
      <c r="BH194" s="172">
        <f t="shared" si="78"/>
        <v>0</v>
      </c>
      <c r="BI194" s="172">
        <f t="shared" si="79"/>
        <v>0</v>
      </c>
      <c r="BJ194" s="172">
        <f t="shared" si="80"/>
        <v>0</v>
      </c>
      <c r="BK194" s="172">
        <f t="shared" si="81"/>
        <v>0</v>
      </c>
      <c r="BL194" s="176"/>
      <c r="BM194" s="172">
        <f t="shared" si="60"/>
        <v>0</v>
      </c>
      <c r="BN194" s="172">
        <f t="shared" si="61"/>
        <v>0</v>
      </c>
      <c r="BO194" s="172">
        <f t="shared" si="62"/>
        <v>0</v>
      </c>
      <c r="BP194" s="172">
        <f t="shared" si="63"/>
        <v>0</v>
      </c>
      <c r="BQ194" s="172">
        <f t="shared" si="64"/>
        <v>0</v>
      </c>
      <c r="BR194" s="172">
        <f t="shared" si="65"/>
        <v>0</v>
      </c>
      <c r="BS194" s="172">
        <f t="shared" si="66"/>
        <v>0</v>
      </c>
      <c r="BT194" s="55"/>
      <c r="BU194" s="158">
        <f>SUMIF('Input| Projects'!$BA$8:$CX$8,RIGHT(BU$9,3),'Input| Projects'!$BA194:$CX194)</f>
        <v>0</v>
      </c>
      <c r="BV194" s="158">
        <f>SUMIF('Input| Projects'!$BA$8:$CX$8,RIGHT(BV$9,3),'Input| Projects'!$BA194:$CX194)</f>
        <v>0</v>
      </c>
      <c r="BW194" s="79" t="str">
        <f t="shared" si="67"/>
        <v/>
      </c>
    </row>
    <row r="195" spans="2:75" x14ac:dyDescent="0.2">
      <c r="B195" s="123">
        <f>IFERROR('Input| Projects'!B195,"")</f>
        <v>186</v>
      </c>
      <c r="C195" s="160" t="str">
        <f>IFERROR(IF('Input| Projects'!C195="","",'Input| Projects'!C195),"")</f>
        <v/>
      </c>
      <c r="D195" s="160" t="str">
        <f>IFERROR(IF('Input| Projects'!D195="","",'Input| Projects'!D195),"")</f>
        <v/>
      </c>
      <c r="E195" s="53"/>
      <c r="F195" s="160" t="str">
        <f>IF(LEN('Input| Projects'!F195)&gt;0,'Input| Projects'!F195,"")</f>
        <v/>
      </c>
      <c r="G195" s="160" t="str">
        <f>IF(LEN('Input| Projects'!G195)&gt;0,'Input| Projects'!G195,"")</f>
        <v/>
      </c>
      <c r="H195" s="10"/>
      <c r="I195" s="194" cm="1">
        <f t="array" ref="I195">IF(LEN($F195)&gt;0,1+IFERROR(SUMPRODUCT(TRANSPOSE('Input| Projects'!$AO195:$AQ195),INDEX('Input| Escalations'!$F$27:$L$29,,MATCH(Q$9,'Input| Escalations'!$F$21:$L$21,0))),0),0)</f>
        <v>0</v>
      </c>
      <c r="J195" s="194" cm="1">
        <f t="array" ref="J195">IF(LEN($F195)&gt;0,1+IFERROR(SUMPRODUCT(TRANSPOSE('Input| Projects'!$AO195:$AQ195),INDEX('Input| Escalations'!$F$27:$L$29,,MATCH(R$9,'Input| Escalations'!$F$21:$L$21,0))),0),0)</f>
        <v>0</v>
      </c>
      <c r="K195" s="194" cm="1">
        <f t="array" ref="K195">IF(LEN($F195)&gt;0,1+IFERROR(SUMPRODUCT(TRANSPOSE('Input| Projects'!$AO195:$AQ195),INDEX('Input| Escalations'!$F$27:$L$29,,MATCH(S$9,'Input| Escalations'!$F$21:$L$21,0))),0),0)</f>
        <v>0</v>
      </c>
      <c r="L195" s="194" cm="1">
        <f t="array" ref="L195">IF(LEN($F195)&gt;0,1+IFERROR(SUMPRODUCT(TRANSPOSE('Input| Projects'!$AO195:$AQ195),INDEX('Input| Escalations'!$F$27:$L$29,,MATCH(T$9,'Input| Escalations'!$F$21:$L$21,0))),0),0)</f>
        <v>0</v>
      </c>
      <c r="M195" s="194" cm="1">
        <f t="array" ref="M195">IF(LEN($F195)&gt;0,1+IFERROR(SUMPRODUCT(TRANSPOSE('Input| Projects'!$AO195:$AQ195),INDEX('Input| Escalations'!$F$27:$L$29,,MATCH(U$9,'Input| Escalations'!$F$21:$L$21,0))),0),0)</f>
        <v>0</v>
      </c>
      <c r="N195" s="194" cm="1">
        <f t="array" ref="N195">IF(LEN($F195)&gt;0,1+IFERROR(SUMPRODUCT(TRANSPOSE('Input| Projects'!$AO195:$AQ195),INDEX('Input| Escalations'!$F$27:$L$29,,MATCH(V$9,'Input| Escalations'!$F$21:$L$21,0))),0),0)</f>
        <v>0</v>
      </c>
      <c r="O195" s="194" cm="1">
        <f t="array" ref="O195">IF(LEN($F195)&gt;0,1+IFERROR(SUMPRODUCT(TRANSPOSE('Input| Projects'!$AO195:$AQ195),INDEX('Input| Escalations'!$F$27:$L$29,,MATCH(W$9,'Input| Escalations'!$F$21:$L$21,0))),0),0)</f>
        <v>0</v>
      </c>
      <c r="P195" s="10"/>
      <c r="Q195" s="172">
        <f>IFERROR(IF(ISNUMBER(FIND("decision",'Input| Setup'!$F$6)),'Input| Projects'!Y195,'Input| Projects'!I195)*'Input| Escalations'!$I$17*I195,0)</f>
        <v>0</v>
      </c>
      <c r="R195" s="172">
        <f>IFERROR(IF(ISNUMBER(FIND("decision",'Input| Setup'!$F$6)),'Input| Projects'!Z195,'Input| Projects'!J195)*'Input| Escalations'!$I$17*J195,0)</f>
        <v>0</v>
      </c>
      <c r="S195" s="172">
        <f>IFERROR(IF(ISNUMBER(FIND("decision",'Input| Setup'!$F$6)),'Input| Projects'!AA195,'Input| Projects'!K195)*'Input| Escalations'!$I$17*K195,0)</f>
        <v>0</v>
      </c>
      <c r="T195" s="172">
        <f>IFERROR(IF(ISNUMBER(FIND("decision",'Input| Setup'!$F$6)),'Input| Projects'!AB195,'Input| Projects'!L195)*'Input| Escalations'!$I$17*L195,0)</f>
        <v>0</v>
      </c>
      <c r="U195" s="172">
        <f>IFERROR(IF(ISNUMBER(FIND("decision",'Input| Setup'!$F$6)),'Input| Projects'!AC195,'Input| Projects'!M195)*'Input| Escalations'!$I$17*M195,0)</f>
        <v>0</v>
      </c>
      <c r="V195" s="172">
        <f>IFERROR(IF(ISNUMBER(FIND("decision",'Input| Setup'!$F$6)),'Input| Projects'!AD195,'Input| Projects'!N195)*'Input| Escalations'!$I$17*N195,0)</f>
        <v>0</v>
      </c>
      <c r="W195" s="172">
        <f>IFERROR(IF(ISNUMBER(FIND("decision",'Input| Setup'!$F$6)),'Input| Projects'!AE195,'Input| Projects'!O195)*'Input| Escalations'!$I$17*O195,0)</f>
        <v>0</v>
      </c>
      <c r="X195" s="175"/>
      <c r="Y195" s="172">
        <f>IF(ISNUMBER(FIND("decision",'Input| Setup'!$F$6)),'Input| Projects'!AG195,'Input| Projects'!Q195)*I195*'Input| Escalations'!$I$17</f>
        <v>0</v>
      </c>
      <c r="Z195" s="172">
        <f>IF(ISNUMBER(FIND("decision",'Input| Setup'!$F$6)),'Input| Projects'!AH195,'Input| Projects'!R195)*J195*'Input| Escalations'!$I$17</f>
        <v>0</v>
      </c>
      <c r="AA195" s="172">
        <f>IF(ISNUMBER(FIND("decision",'Input| Setup'!$F$6)),'Input| Projects'!AI195,'Input| Projects'!S195)*K195*'Input| Escalations'!$I$17</f>
        <v>0</v>
      </c>
      <c r="AB195" s="172">
        <f>IF(ISNUMBER(FIND("decision",'Input| Setup'!$F$6)),'Input| Projects'!AJ195,'Input| Projects'!T195)*L195*'Input| Escalations'!$I$17</f>
        <v>0</v>
      </c>
      <c r="AC195" s="172">
        <f>IF(ISNUMBER(FIND("decision",'Input| Setup'!$F$6)),'Input| Projects'!AK195,'Input| Projects'!U195)*M195*'Input| Escalations'!$I$17</f>
        <v>0</v>
      </c>
      <c r="AD195" s="172">
        <f>IF(ISNUMBER(FIND("decision",'Input| Setup'!$F$6)),'Input| Projects'!AL195,'Input| Projects'!V195)*N195*'Input| Escalations'!$I$17</f>
        <v>0</v>
      </c>
      <c r="AE195" s="172">
        <f>IF(ISNUMBER(FIND("decision",'Input| Setup'!$F$6)),'Input| Projects'!AM195,'Input| Projects'!W195)*O195*'Input| Escalations'!$I$17</f>
        <v>0</v>
      </c>
      <c r="AF195" s="175"/>
      <c r="AG195" s="172" cm="1">
        <f t="array" ref="AG195">IFERROR(--('Input| Projects'!$AS195="Yes")*_xlfn.SWITCH('Input| Overheads'!$C$50,"Direct costs",'Calc| Overheads Allocation'!C$8*Q195,"Internal labour",'Calc| Overheads Allocation'!C$8*Q195*'Input| Projects'!$AO195,"DNSP defined",'Calc| Overheads Allocation'!C$78*'Input| Projects'!$AV195,0),0)</f>
        <v>0</v>
      </c>
      <c r="AH195" s="172" cm="1">
        <f t="array" ref="AH195">IFERROR(--('Input| Projects'!$AS195="Yes")*_xlfn.SWITCH('Input| Overheads'!$C$50,"Direct costs",'Calc| Overheads Allocation'!D$8*R195,"Internal labour",'Calc| Overheads Allocation'!D$8*R195*'Input| Projects'!$AO195,"DNSP defined",'Calc| Overheads Allocation'!D$78*'Input| Projects'!$AV195,0),0)</f>
        <v>0</v>
      </c>
      <c r="AI195" s="172" cm="1">
        <f t="array" ref="AI195">IFERROR(--('Input| Projects'!$AS195="Yes")*_xlfn.SWITCH('Input| Overheads'!$C$50,"Direct costs",'Calc| Overheads Allocation'!E$8*S195,"Internal labour",'Calc| Overheads Allocation'!E$8*S195*'Input| Projects'!$AO195,"DNSP defined",'Calc| Overheads Allocation'!E$78*'Input| Projects'!$AV195,0),0)</f>
        <v>0</v>
      </c>
      <c r="AJ195" s="172" cm="1">
        <f t="array" ref="AJ195">IFERROR(--('Input| Projects'!$AS195="Yes")*_xlfn.SWITCH('Input| Overheads'!$C$50,"Direct costs",'Calc| Overheads Allocation'!F$8*T195,"Internal labour",'Calc| Overheads Allocation'!F$8*T195*'Input| Projects'!$AO195,"DNSP defined",'Calc| Overheads Allocation'!F$78*'Input| Projects'!$AV195,0),0)</f>
        <v>0</v>
      </c>
      <c r="AK195" s="172" cm="1">
        <f t="array" ref="AK195">IFERROR(--('Input| Projects'!$AS195="Yes")*_xlfn.SWITCH('Input| Overheads'!$C$50,"Direct costs",'Calc| Overheads Allocation'!G$8*U195,"Internal labour",'Calc| Overheads Allocation'!G$8*U195*'Input| Projects'!$AO195,"DNSP defined",'Calc| Overheads Allocation'!G$78*'Input| Projects'!$AV195,0),0)</f>
        <v>0</v>
      </c>
      <c r="AL195" s="172" cm="1">
        <f t="array" ref="AL195">IFERROR(--('Input| Projects'!$AS195="Yes")*_xlfn.SWITCH('Input| Overheads'!$C$50,"Direct costs",'Calc| Overheads Allocation'!H$8*V195,"Internal labour",'Calc| Overheads Allocation'!H$8*V195*'Input| Projects'!$AO195,"DNSP defined",'Calc| Overheads Allocation'!H$78*'Input| Projects'!$AV195,0),0)</f>
        <v>0</v>
      </c>
      <c r="AM195" s="172" cm="1">
        <f t="array" ref="AM195">IFERROR(--('Input| Projects'!$AS195="Yes")*_xlfn.SWITCH('Input| Overheads'!$C$50,"Direct costs",'Calc| Overheads Allocation'!I$8*W195,"Internal labour",'Calc| Overheads Allocation'!I$8*W195*'Input| Projects'!$AO195,"DNSP defined",'Calc| Overheads Allocation'!I$78*'Input| Projects'!$AV195,0),0)</f>
        <v>0</v>
      </c>
      <c r="AN195" s="175"/>
      <c r="AO195" s="172" cm="1">
        <f t="array" ref="AO195">IFERROR(--('Input| Projects'!$AT195="Yes")*_xlfn.SWITCH('Input| Overheads'!$C$50,"Direct costs",'Calc| Overheads Allocation'!C$9*Q195,"Internal labour",'Calc| Overheads Allocation'!C$9*Q195*'Input| Projects'!$AO195,"DNSP defined",'Calc| Overheads Allocation'!C$79*'Input| Projects'!$AW195,0),0)</f>
        <v>0</v>
      </c>
      <c r="AP195" s="172" cm="1">
        <f t="array" ref="AP195">IFERROR(--('Input| Projects'!$AT195="Yes")*_xlfn.SWITCH('Input| Overheads'!$C$50,"Direct costs",'Calc| Overheads Allocation'!D$9*R195,"Internal labour",'Calc| Overheads Allocation'!D$9*R195*'Input| Projects'!$AO195,"DNSP defined",'Calc| Overheads Allocation'!D$79*'Input| Projects'!$AW195,0),0)</f>
        <v>0</v>
      </c>
      <c r="AQ195" s="172" cm="1">
        <f t="array" ref="AQ195">IFERROR(--('Input| Projects'!$AT195="Yes")*_xlfn.SWITCH('Input| Overheads'!$C$50,"Direct costs",'Calc| Overheads Allocation'!E$9*S195,"Internal labour",'Calc| Overheads Allocation'!E$9*S195*'Input| Projects'!$AO195,"DNSP defined",'Calc| Overheads Allocation'!E$79*'Input| Projects'!$AW195,0),0)</f>
        <v>0</v>
      </c>
      <c r="AR195" s="172" cm="1">
        <f t="array" ref="AR195">IFERROR(--('Input| Projects'!$AT195="Yes")*_xlfn.SWITCH('Input| Overheads'!$C$50,"Direct costs",'Calc| Overheads Allocation'!F$9*T195,"Internal labour",'Calc| Overheads Allocation'!F$9*T195*'Input| Projects'!$AO195,"DNSP defined",'Calc| Overheads Allocation'!F$79*'Input| Projects'!$AW195,0),0)</f>
        <v>0</v>
      </c>
      <c r="AS195" s="172" cm="1">
        <f t="array" ref="AS195">IFERROR(--('Input| Projects'!$AT195="Yes")*_xlfn.SWITCH('Input| Overheads'!$C$50,"Direct costs",'Calc| Overheads Allocation'!G$9*U195,"Internal labour",'Calc| Overheads Allocation'!G$9*U195*'Input| Projects'!$AO195,"DNSP defined",'Calc| Overheads Allocation'!G$79*'Input| Projects'!$AW195,0),0)</f>
        <v>0</v>
      </c>
      <c r="AT195" s="172" cm="1">
        <f t="array" ref="AT195">IFERROR(--('Input| Projects'!$AT195="Yes")*_xlfn.SWITCH('Input| Overheads'!$C$50,"Direct costs",'Calc| Overheads Allocation'!H$9*V195,"Internal labour",'Calc| Overheads Allocation'!H$9*V195*'Input| Projects'!$AO195,"DNSP defined",'Calc| Overheads Allocation'!H$79*'Input| Projects'!$AW195,0),0)</f>
        <v>0</v>
      </c>
      <c r="AU195" s="172" cm="1">
        <f t="array" ref="AU195">IFERROR(--('Input| Projects'!$AT195="Yes")*_xlfn.SWITCH('Input| Overheads'!$C$50,"Direct costs",'Calc| Overheads Allocation'!I$9*W195,"Internal labour",'Calc| Overheads Allocation'!I$9*W195*'Input| Projects'!$AO195,"DNSP defined",'Calc| Overheads Allocation'!I$79*'Input| Projects'!$AW195,0),0)</f>
        <v>0</v>
      </c>
      <c r="AV195" s="175"/>
      <c r="AW195" s="172">
        <f t="shared" si="68"/>
        <v>0</v>
      </c>
      <c r="AX195" s="172">
        <f t="shared" si="69"/>
        <v>0</v>
      </c>
      <c r="AY195" s="172">
        <f t="shared" si="70"/>
        <v>0</v>
      </c>
      <c r="AZ195" s="172">
        <f t="shared" si="71"/>
        <v>0</v>
      </c>
      <c r="BA195" s="172">
        <f t="shared" si="72"/>
        <v>0</v>
      </c>
      <c r="BB195" s="172">
        <f t="shared" si="73"/>
        <v>0</v>
      </c>
      <c r="BC195" s="172">
        <f t="shared" si="74"/>
        <v>0</v>
      </c>
      <c r="BD195" s="176"/>
      <c r="BE195" s="172">
        <f t="shared" si="75"/>
        <v>0</v>
      </c>
      <c r="BF195" s="172">
        <f t="shared" si="76"/>
        <v>0</v>
      </c>
      <c r="BG195" s="172">
        <f t="shared" si="77"/>
        <v>0</v>
      </c>
      <c r="BH195" s="172">
        <f t="shared" si="78"/>
        <v>0</v>
      </c>
      <c r="BI195" s="172">
        <f t="shared" si="79"/>
        <v>0</v>
      </c>
      <c r="BJ195" s="172">
        <f t="shared" si="80"/>
        <v>0</v>
      </c>
      <c r="BK195" s="172">
        <f t="shared" si="81"/>
        <v>0</v>
      </c>
      <c r="BL195" s="176"/>
      <c r="BM195" s="172">
        <f t="shared" si="60"/>
        <v>0</v>
      </c>
      <c r="BN195" s="172">
        <f t="shared" si="61"/>
        <v>0</v>
      </c>
      <c r="BO195" s="172">
        <f t="shared" si="62"/>
        <v>0</v>
      </c>
      <c r="BP195" s="172">
        <f t="shared" si="63"/>
        <v>0</v>
      </c>
      <c r="BQ195" s="172">
        <f t="shared" si="64"/>
        <v>0</v>
      </c>
      <c r="BR195" s="172">
        <f t="shared" si="65"/>
        <v>0</v>
      </c>
      <c r="BS195" s="172">
        <f t="shared" si="66"/>
        <v>0</v>
      </c>
      <c r="BT195" s="55"/>
      <c r="BU195" s="158">
        <f>SUMIF('Input| Projects'!$BA$8:$CX$8,RIGHT(BU$9,3),'Input| Projects'!$BA195:$CX195)</f>
        <v>0</v>
      </c>
      <c r="BV195" s="158">
        <f>SUMIF('Input| Projects'!$BA$8:$CX$8,RIGHT(BV$9,3),'Input| Projects'!$BA195:$CX195)</f>
        <v>0</v>
      </c>
      <c r="BW195" s="79" t="str">
        <f t="shared" si="67"/>
        <v/>
      </c>
    </row>
    <row r="196" spans="2:75" x14ac:dyDescent="0.2">
      <c r="B196" s="123">
        <f>IFERROR('Input| Projects'!B196,"")</f>
        <v>187</v>
      </c>
      <c r="C196" s="160" t="str">
        <f>IFERROR(IF('Input| Projects'!C196="","",'Input| Projects'!C196),"")</f>
        <v/>
      </c>
      <c r="D196" s="160" t="str">
        <f>IFERROR(IF('Input| Projects'!D196="","",'Input| Projects'!D196),"")</f>
        <v/>
      </c>
      <c r="E196" s="53"/>
      <c r="F196" s="160" t="str">
        <f>IF(LEN('Input| Projects'!F196)&gt;0,'Input| Projects'!F196,"")</f>
        <v/>
      </c>
      <c r="G196" s="160" t="str">
        <f>IF(LEN('Input| Projects'!G196)&gt;0,'Input| Projects'!G196,"")</f>
        <v/>
      </c>
      <c r="H196" s="10"/>
      <c r="I196" s="194" cm="1">
        <f t="array" ref="I196">IF(LEN($F196)&gt;0,1+IFERROR(SUMPRODUCT(TRANSPOSE('Input| Projects'!$AO196:$AQ196),INDEX('Input| Escalations'!$F$27:$L$29,,MATCH(Q$9,'Input| Escalations'!$F$21:$L$21,0))),0),0)</f>
        <v>0</v>
      </c>
      <c r="J196" s="194" cm="1">
        <f t="array" ref="J196">IF(LEN($F196)&gt;0,1+IFERROR(SUMPRODUCT(TRANSPOSE('Input| Projects'!$AO196:$AQ196),INDEX('Input| Escalations'!$F$27:$L$29,,MATCH(R$9,'Input| Escalations'!$F$21:$L$21,0))),0),0)</f>
        <v>0</v>
      </c>
      <c r="K196" s="194" cm="1">
        <f t="array" ref="K196">IF(LEN($F196)&gt;0,1+IFERROR(SUMPRODUCT(TRANSPOSE('Input| Projects'!$AO196:$AQ196),INDEX('Input| Escalations'!$F$27:$L$29,,MATCH(S$9,'Input| Escalations'!$F$21:$L$21,0))),0),0)</f>
        <v>0</v>
      </c>
      <c r="L196" s="194" cm="1">
        <f t="array" ref="L196">IF(LEN($F196)&gt;0,1+IFERROR(SUMPRODUCT(TRANSPOSE('Input| Projects'!$AO196:$AQ196),INDEX('Input| Escalations'!$F$27:$L$29,,MATCH(T$9,'Input| Escalations'!$F$21:$L$21,0))),0),0)</f>
        <v>0</v>
      </c>
      <c r="M196" s="194" cm="1">
        <f t="array" ref="M196">IF(LEN($F196)&gt;0,1+IFERROR(SUMPRODUCT(TRANSPOSE('Input| Projects'!$AO196:$AQ196),INDEX('Input| Escalations'!$F$27:$L$29,,MATCH(U$9,'Input| Escalations'!$F$21:$L$21,0))),0),0)</f>
        <v>0</v>
      </c>
      <c r="N196" s="194" cm="1">
        <f t="array" ref="N196">IF(LEN($F196)&gt;0,1+IFERROR(SUMPRODUCT(TRANSPOSE('Input| Projects'!$AO196:$AQ196),INDEX('Input| Escalations'!$F$27:$L$29,,MATCH(V$9,'Input| Escalations'!$F$21:$L$21,0))),0),0)</f>
        <v>0</v>
      </c>
      <c r="O196" s="194" cm="1">
        <f t="array" ref="O196">IF(LEN($F196)&gt;0,1+IFERROR(SUMPRODUCT(TRANSPOSE('Input| Projects'!$AO196:$AQ196),INDEX('Input| Escalations'!$F$27:$L$29,,MATCH(W$9,'Input| Escalations'!$F$21:$L$21,0))),0),0)</f>
        <v>0</v>
      </c>
      <c r="P196" s="10"/>
      <c r="Q196" s="172">
        <f>IFERROR(IF(ISNUMBER(FIND("decision",'Input| Setup'!$F$6)),'Input| Projects'!Y196,'Input| Projects'!I196)*'Input| Escalations'!$I$17*I196,0)</f>
        <v>0</v>
      </c>
      <c r="R196" s="172">
        <f>IFERROR(IF(ISNUMBER(FIND("decision",'Input| Setup'!$F$6)),'Input| Projects'!Z196,'Input| Projects'!J196)*'Input| Escalations'!$I$17*J196,0)</f>
        <v>0</v>
      </c>
      <c r="S196" s="172">
        <f>IFERROR(IF(ISNUMBER(FIND("decision",'Input| Setup'!$F$6)),'Input| Projects'!AA196,'Input| Projects'!K196)*'Input| Escalations'!$I$17*K196,0)</f>
        <v>0</v>
      </c>
      <c r="T196" s="172">
        <f>IFERROR(IF(ISNUMBER(FIND("decision",'Input| Setup'!$F$6)),'Input| Projects'!AB196,'Input| Projects'!L196)*'Input| Escalations'!$I$17*L196,0)</f>
        <v>0</v>
      </c>
      <c r="U196" s="172">
        <f>IFERROR(IF(ISNUMBER(FIND("decision",'Input| Setup'!$F$6)),'Input| Projects'!AC196,'Input| Projects'!M196)*'Input| Escalations'!$I$17*M196,0)</f>
        <v>0</v>
      </c>
      <c r="V196" s="172">
        <f>IFERROR(IF(ISNUMBER(FIND("decision",'Input| Setup'!$F$6)),'Input| Projects'!AD196,'Input| Projects'!N196)*'Input| Escalations'!$I$17*N196,0)</f>
        <v>0</v>
      </c>
      <c r="W196" s="172">
        <f>IFERROR(IF(ISNUMBER(FIND("decision",'Input| Setup'!$F$6)),'Input| Projects'!AE196,'Input| Projects'!O196)*'Input| Escalations'!$I$17*O196,0)</f>
        <v>0</v>
      </c>
      <c r="X196" s="175"/>
      <c r="Y196" s="172">
        <f>IF(ISNUMBER(FIND("decision",'Input| Setup'!$F$6)),'Input| Projects'!AG196,'Input| Projects'!Q196)*I196*'Input| Escalations'!$I$17</f>
        <v>0</v>
      </c>
      <c r="Z196" s="172">
        <f>IF(ISNUMBER(FIND("decision",'Input| Setup'!$F$6)),'Input| Projects'!AH196,'Input| Projects'!R196)*J196*'Input| Escalations'!$I$17</f>
        <v>0</v>
      </c>
      <c r="AA196" s="172">
        <f>IF(ISNUMBER(FIND("decision",'Input| Setup'!$F$6)),'Input| Projects'!AI196,'Input| Projects'!S196)*K196*'Input| Escalations'!$I$17</f>
        <v>0</v>
      </c>
      <c r="AB196" s="172">
        <f>IF(ISNUMBER(FIND("decision",'Input| Setup'!$F$6)),'Input| Projects'!AJ196,'Input| Projects'!T196)*L196*'Input| Escalations'!$I$17</f>
        <v>0</v>
      </c>
      <c r="AC196" s="172">
        <f>IF(ISNUMBER(FIND("decision",'Input| Setup'!$F$6)),'Input| Projects'!AK196,'Input| Projects'!U196)*M196*'Input| Escalations'!$I$17</f>
        <v>0</v>
      </c>
      <c r="AD196" s="172">
        <f>IF(ISNUMBER(FIND("decision",'Input| Setup'!$F$6)),'Input| Projects'!AL196,'Input| Projects'!V196)*N196*'Input| Escalations'!$I$17</f>
        <v>0</v>
      </c>
      <c r="AE196" s="172">
        <f>IF(ISNUMBER(FIND("decision",'Input| Setup'!$F$6)),'Input| Projects'!AM196,'Input| Projects'!W196)*O196*'Input| Escalations'!$I$17</f>
        <v>0</v>
      </c>
      <c r="AF196" s="175"/>
      <c r="AG196" s="172" cm="1">
        <f t="array" ref="AG196">IFERROR(--('Input| Projects'!$AS196="Yes")*_xlfn.SWITCH('Input| Overheads'!$C$50,"Direct costs",'Calc| Overheads Allocation'!C$8*Q196,"Internal labour",'Calc| Overheads Allocation'!C$8*Q196*'Input| Projects'!$AO196,"DNSP defined",'Calc| Overheads Allocation'!C$78*'Input| Projects'!$AV196,0),0)</f>
        <v>0</v>
      </c>
      <c r="AH196" s="172" cm="1">
        <f t="array" ref="AH196">IFERROR(--('Input| Projects'!$AS196="Yes")*_xlfn.SWITCH('Input| Overheads'!$C$50,"Direct costs",'Calc| Overheads Allocation'!D$8*R196,"Internal labour",'Calc| Overheads Allocation'!D$8*R196*'Input| Projects'!$AO196,"DNSP defined",'Calc| Overheads Allocation'!D$78*'Input| Projects'!$AV196,0),0)</f>
        <v>0</v>
      </c>
      <c r="AI196" s="172" cm="1">
        <f t="array" ref="AI196">IFERROR(--('Input| Projects'!$AS196="Yes")*_xlfn.SWITCH('Input| Overheads'!$C$50,"Direct costs",'Calc| Overheads Allocation'!E$8*S196,"Internal labour",'Calc| Overheads Allocation'!E$8*S196*'Input| Projects'!$AO196,"DNSP defined",'Calc| Overheads Allocation'!E$78*'Input| Projects'!$AV196,0),0)</f>
        <v>0</v>
      </c>
      <c r="AJ196" s="172" cm="1">
        <f t="array" ref="AJ196">IFERROR(--('Input| Projects'!$AS196="Yes")*_xlfn.SWITCH('Input| Overheads'!$C$50,"Direct costs",'Calc| Overheads Allocation'!F$8*T196,"Internal labour",'Calc| Overheads Allocation'!F$8*T196*'Input| Projects'!$AO196,"DNSP defined",'Calc| Overheads Allocation'!F$78*'Input| Projects'!$AV196,0),0)</f>
        <v>0</v>
      </c>
      <c r="AK196" s="172" cm="1">
        <f t="array" ref="AK196">IFERROR(--('Input| Projects'!$AS196="Yes")*_xlfn.SWITCH('Input| Overheads'!$C$50,"Direct costs",'Calc| Overheads Allocation'!G$8*U196,"Internal labour",'Calc| Overheads Allocation'!G$8*U196*'Input| Projects'!$AO196,"DNSP defined",'Calc| Overheads Allocation'!G$78*'Input| Projects'!$AV196,0),0)</f>
        <v>0</v>
      </c>
      <c r="AL196" s="172" cm="1">
        <f t="array" ref="AL196">IFERROR(--('Input| Projects'!$AS196="Yes")*_xlfn.SWITCH('Input| Overheads'!$C$50,"Direct costs",'Calc| Overheads Allocation'!H$8*V196,"Internal labour",'Calc| Overheads Allocation'!H$8*V196*'Input| Projects'!$AO196,"DNSP defined",'Calc| Overheads Allocation'!H$78*'Input| Projects'!$AV196,0),0)</f>
        <v>0</v>
      </c>
      <c r="AM196" s="172" cm="1">
        <f t="array" ref="AM196">IFERROR(--('Input| Projects'!$AS196="Yes")*_xlfn.SWITCH('Input| Overheads'!$C$50,"Direct costs",'Calc| Overheads Allocation'!I$8*W196,"Internal labour",'Calc| Overheads Allocation'!I$8*W196*'Input| Projects'!$AO196,"DNSP defined",'Calc| Overheads Allocation'!I$78*'Input| Projects'!$AV196,0),0)</f>
        <v>0</v>
      </c>
      <c r="AN196" s="175"/>
      <c r="AO196" s="172" cm="1">
        <f t="array" ref="AO196">IFERROR(--('Input| Projects'!$AT196="Yes")*_xlfn.SWITCH('Input| Overheads'!$C$50,"Direct costs",'Calc| Overheads Allocation'!C$9*Q196,"Internal labour",'Calc| Overheads Allocation'!C$9*Q196*'Input| Projects'!$AO196,"DNSP defined",'Calc| Overheads Allocation'!C$79*'Input| Projects'!$AW196,0),0)</f>
        <v>0</v>
      </c>
      <c r="AP196" s="172" cm="1">
        <f t="array" ref="AP196">IFERROR(--('Input| Projects'!$AT196="Yes")*_xlfn.SWITCH('Input| Overheads'!$C$50,"Direct costs",'Calc| Overheads Allocation'!D$9*R196,"Internal labour",'Calc| Overheads Allocation'!D$9*R196*'Input| Projects'!$AO196,"DNSP defined",'Calc| Overheads Allocation'!D$79*'Input| Projects'!$AW196,0),0)</f>
        <v>0</v>
      </c>
      <c r="AQ196" s="172" cm="1">
        <f t="array" ref="AQ196">IFERROR(--('Input| Projects'!$AT196="Yes")*_xlfn.SWITCH('Input| Overheads'!$C$50,"Direct costs",'Calc| Overheads Allocation'!E$9*S196,"Internal labour",'Calc| Overheads Allocation'!E$9*S196*'Input| Projects'!$AO196,"DNSP defined",'Calc| Overheads Allocation'!E$79*'Input| Projects'!$AW196,0),0)</f>
        <v>0</v>
      </c>
      <c r="AR196" s="172" cm="1">
        <f t="array" ref="AR196">IFERROR(--('Input| Projects'!$AT196="Yes")*_xlfn.SWITCH('Input| Overheads'!$C$50,"Direct costs",'Calc| Overheads Allocation'!F$9*T196,"Internal labour",'Calc| Overheads Allocation'!F$9*T196*'Input| Projects'!$AO196,"DNSP defined",'Calc| Overheads Allocation'!F$79*'Input| Projects'!$AW196,0),0)</f>
        <v>0</v>
      </c>
      <c r="AS196" s="172" cm="1">
        <f t="array" ref="AS196">IFERROR(--('Input| Projects'!$AT196="Yes")*_xlfn.SWITCH('Input| Overheads'!$C$50,"Direct costs",'Calc| Overheads Allocation'!G$9*U196,"Internal labour",'Calc| Overheads Allocation'!G$9*U196*'Input| Projects'!$AO196,"DNSP defined",'Calc| Overheads Allocation'!G$79*'Input| Projects'!$AW196,0),0)</f>
        <v>0</v>
      </c>
      <c r="AT196" s="172" cm="1">
        <f t="array" ref="AT196">IFERROR(--('Input| Projects'!$AT196="Yes")*_xlfn.SWITCH('Input| Overheads'!$C$50,"Direct costs",'Calc| Overheads Allocation'!H$9*V196,"Internal labour",'Calc| Overheads Allocation'!H$9*V196*'Input| Projects'!$AO196,"DNSP defined",'Calc| Overheads Allocation'!H$79*'Input| Projects'!$AW196,0),0)</f>
        <v>0</v>
      </c>
      <c r="AU196" s="172" cm="1">
        <f t="array" ref="AU196">IFERROR(--('Input| Projects'!$AT196="Yes")*_xlfn.SWITCH('Input| Overheads'!$C$50,"Direct costs",'Calc| Overheads Allocation'!I$9*W196,"Internal labour",'Calc| Overheads Allocation'!I$9*W196*'Input| Projects'!$AO196,"DNSP defined",'Calc| Overheads Allocation'!I$79*'Input| Projects'!$AW196,0),0)</f>
        <v>0</v>
      </c>
      <c r="AV196" s="175"/>
      <c r="AW196" s="172">
        <f t="shared" si="68"/>
        <v>0</v>
      </c>
      <c r="AX196" s="172">
        <f t="shared" si="69"/>
        <v>0</v>
      </c>
      <c r="AY196" s="172">
        <f t="shared" si="70"/>
        <v>0</v>
      </c>
      <c r="AZ196" s="172">
        <f t="shared" si="71"/>
        <v>0</v>
      </c>
      <c r="BA196" s="172">
        <f t="shared" si="72"/>
        <v>0</v>
      </c>
      <c r="BB196" s="172">
        <f t="shared" si="73"/>
        <v>0</v>
      </c>
      <c r="BC196" s="172">
        <f t="shared" si="74"/>
        <v>0</v>
      </c>
      <c r="BD196" s="176"/>
      <c r="BE196" s="172">
        <f t="shared" si="75"/>
        <v>0</v>
      </c>
      <c r="BF196" s="172">
        <f t="shared" si="76"/>
        <v>0</v>
      </c>
      <c r="BG196" s="172">
        <f t="shared" si="77"/>
        <v>0</v>
      </c>
      <c r="BH196" s="172">
        <f t="shared" si="78"/>
        <v>0</v>
      </c>
      <c r="BI196" s="172">
        <f t="shared" si="79"/>
        <v>0</v>
      </c>
      <c r="BJ196" s="172">
        <f t="shared" si="80"/>
        <v>0</v>
      </c>
      <c r="BK196" s="172">
        <f t="shared" si="81"/>
        <v>0</v>
      </c>
      <c r="BL196" s="176"/>
      <c r="BM196" s="172">
        <f t="shared" si="60"/>
        <v>0</v>
      </c>
      <c r="BN196" s="172">
        <f t="shared" si="61"/>
        <v>0</v>
      </c>
      <c r="BO196" s="172">
        <f t="shared" si="62"/>
        <v>0</v>
      </c>
      <c r="BP196" s="172">
        <f t="shared" si="63"/>
        <v>0</v>
      </c>
      <c r="BQ196" s="172">
        <f t="shared" si="64"/>
        <v>0</v>
      </c>
      <c r="BR196" s="172">
        <f t="shared" si="65"/>
        <v>0</v>
      </c>
      <c r="BS196" s="172">
        <f t="shared" si="66"/>
        <v>0</v>
      </c>
      <c r="BT196" s="55"/>
      <c r="BU196" s="158">
        <f>SUMIF('Input| Projects'!$BA$8:$CX$8,RIGHT(BU$9,3),'Input| Projects'!$BA196:$CX196)</f>
        <v>0</v>
      </c>
      <c r="BV196" s="158">
        <f>SUMIF('Input| Projects'!$BA$8:$CX$8,RIGHT(BV$9,3),'Input| Projects'!$BA196:$CX196)</f>
        <v>0</v>
      </c>
      <c r="BW196" s="79" t="str">
        <f t="shared" si="67"/>
        <v/>
      </c>
    </row>
    <row r="197" spans="2:75" x14ac:dyDescent="0.2">
      <c r="B197" s="123">
        <f>IFERROR('Input| Projects'!B197,"")</f>
        <v>188</v>
      </c>
      <c r="C197" s="160" t="str">
        <f>IFERROR(IF('Input| Projects'!C197="","",'Input| Projects'!C197),"")</f>
        <v/>
      </c>
      <c r="D197" s="160" t="str">
        <f>IFERROR(IF('Input| Projects'!D197="","",'Input| Projects'!D197),"")</f>
        <v/>
      </c>
      <c r="E197" s="53"/>
      <c r="F197" s="160" t="str">
        <f>IF(LEN('Input| Projects'!F197)&gt;0,'Input| Projects'!F197,"")</f>
        <v/>
      </c>
      <c r="G197" s="160" t="str">
        <f>IF(LEN('Input| Projects'!G197)&gt;0,'Input| Projects'!G197,"")</f>
        <v/>
      </c>
      <c r="H197" s="10"/>
      <c r="I197" s="194" cm="1">
        <f t="array" ref="I197">IF(LEN($F197)&gt;0,1+IFERROR(SUMPRODUCT(TRANSPOSE('Input| Projects'!$AO197:$AQ197),INDEX('Input| Escalations'!$F$27:$L$29,,MATCH(Q$9,'Input| Escalations'!$F$21:$L$21,0))),0),0)</f>
        <v>0</v>
      </c>
      <c r="J197" s="194" cm="1">
        <f t="array" ref="J197">IF(LEN($F197)&gt;0,1+IFERROR(SUMPRODUCT(TRANSPOSE('Input| Projects'!$AO197:$AQ197),INDEX('Input| Escalations'!$F$27:$L$29,,MATCH(R$9,'Input| Escalations'!$F$21:$L$21,0))),0),0)</f>
        <v>0</v>
      </c>
      <c r="K197" s="194" cm="1">
        <f t="array" ref="K197">IF(LEN($F197)&gt;0,1+IFERROR(SUMPRODUCT(TRANSPOSE('Input| Projects'!$AO197:$AQ197),INDEX('Input| Escalations'!$F$27:$L$29,,MATCH(S$9,'Input| Escalations'!$F$21:$L$21,0))),0),0)</f>
        <v>0</v>
      </c>
      <c r="L197" s="194" cm="1">
        <f t="array" ref="L197">IF(LEN($F197)&gt;0,1+IFERROR(SUMPRODUCT(TRANSPOSE('Input| Projects'!$AO197:$AQ197),INDEX('Input| Escalations'!$F$27:$L$29,,MATCH(T$9,'Input| Escalations'!$F$21:$L$21,0))),0),0)</f>
        <v>0</v>
      </c>
      <c r="M197" s="194" cm="1">
        <f t="array" ref="M197">IF(LEN($F197)&gt;0,1+IFERROR(SUMPRODUCT(TRANSPOSE('Input| Projects'!$AO197:$AQ197),INDEX('Input| Escalations'!$F$27:$L$29,,MATCH(U$9,'Input| Escalations'!$F$21:$L$21,0))),0),0)</f>
        <v>0</v>
      </c>
      <c r="N197" s="194" cm="1">
        <f t="array" ref="N197">IF(LEN($F197)&gt;0,1+IFERROR(SUMPRODUCT(TRANSPOSE('Input| Projects'!$AO197:$AQ197),INDEX('Input| Escalations'!$F$27:$L$29,,MATCH(V$9,'Input| Escalations'!$F$21:$L$21,0))),0),0)</f>
        <v>0</v>
      </c>
      <c r="O197" s="194" cm="1">
        <f t="array" ref="O197">IF(LEN($F197)&gt;0,1+IFERROR(SUMPRODUCT(TRANSPOSE('Input| Projects'!$AO197:$AQ197),INDEX('Input| Escalations'!$F$27:$L$29,,MATCH(W$9,'Input| Escalations'!$F$21:$L$21,0))),0),0)</f>
        <v>0</v>
      </c>
      <c r="P197" s="10"/>
      <c r="Q197" s="172">
        <f>IFERROR(IF(ISNUMBER(FIND("decision",'Input| Setup'!$F$6)),'Input| Projects'!Y197,'Input| Projects'!I197)*'Input| Escalations'!$I$17*I197,0)</f>
        <v>0</v>
      </c>
      <c r="R197" s="172">
        <f>IFERROR(IF(ISNUMBER(FIND("decision",'Input| Setup'!$F$6)),'Input| Projects'!Z197,'Input| Projects'!J197)*'Input| Escalations'!$I$17*J197,0)</f>
        <v>0</v>
      </c>
      <c r="S197" s="172">
        <f>IFERROR(IF(ISNUMBER(FIND("decision",'Input| Setup'!$F$6)),'Input| Projects'!AA197,'Input| Projects'!K197)*'Input| Escalations'!$I$17*K197,0)</f>
        <v>0</v>
      </c>
      <c r="T197" s="172">
        <f>IFERROR(IF(ISNUMBER(FIND("decision",'Input| Setup'!$F$6)),'Input| Projects'!AB197,'Input| Projects'!L197)*'Input| Escalations'!$I$17*L197,0)</f>
        <v>0</v>
      </c>
      <c r="U197" s="172">
        <f>IFERROR(IF(ISNUMBER(FIND("decision",'Input| Setup'!$F$6)),'Input| Projects'!AC197,'Input| Projects'!M197)*'Input| Escalations'!$I$17*M197,0)</f>
        <v>0</v>
      </c>
      <c r="V197" s="172">
        <f>IFERROR(IF(ISNUMBER(FIND("decision",'Input| Setup'!$F$6)),'Input| Projects'!AD197,'Input| Projects'!N197)*'Input| Escalations'!$I$17*N197,0)</f>
        <v>0</v>
      </c>
      <c r="W197" s="172">
        <f>IFERROR(IF(ISNUMBER(FIND("decision",'Input| Setup'!$F$6)),'Input| Projects'!AE197,'Input| Projects'!O197)*'Input| Escalations'!$I$17*O197,0)</f>
        <v>0</v>
      </c>
      <c r="X197" s="175"/>
      <c r="Y197" s="172">
        <f>IF(ISNUMBER(FIND("decision",'Input| Setup'!$F$6)),'Input| Projects'!AG197,'Input| Projects'!Q197)*I197*'Input| Escalations'!$I$17</f>
        <v>0</v>
      </c>
      <c r="Z197" s="172">
        <f>IF(ISNUMBER(FIND("decision",'Input| Setup'!$F$6)),'Input| Projects'!AH197,'Input| Projects'!R197)*J197*'Input| Escalations'!$I$17</f>
        <v>0</v>
      </c>
      <c r="AA197" s="172">
        <f>IF(ISNUMBER(FIND("decision",'Input| Setup'!$F$6)),'Input| Projects'!AI197,'Input| Projects'!S197)*K197*'Input| Escalations'!$I$17</f>
        <v>0</v>
      </c>
      <c r="AB197" s="172">
        <f>IF(ISNUMBER(FIND("decision",'Input| Setup'!$F$6)),'Input| Projects'!AJ197,'Input| Projects'!T197)*L197*'Input| Escalations'!$I$17</f>
        <v>0</v>
      </c>
      <c r="AC197" s="172">
        <f>IF(ISNUMBER(FIND("decision",'Input| Setup'!$F$6)),'Input| Projects'!AK197,'Input| Projects'!U197)*M197*'Input| Escalations'!$I$17</f>
        <v>0</v>
      </c>
      <c r="AD197" s="172">
        <f>IF(ISNUMBER(FIND("decision",'Input| Setup'!$F$6)),'Input| Projects'!AL197,'Input| Projects'!V197)*N197*'Input| Escalations'!$I$17</f>
        <v>0</v>
      </c>
      <c r="AE197" s="172">
        <f>IF(ISNUMBER(FIND("decision",'Input| Setup'!$F$6)),'Input| Projects'!AM197,'Input| Projects'!W197)*O197*'Input| Escalations'!$I$17</f>
        <v>0</v>
      </c>
      <c r="AF197" s="175"/>
      <c r="AG197" s="172" cm="1">
        <f t="array" ref="AG197">IFERROR(--('Input| Projects'!$AS197="Yes")*_xlfn.SWITCH('Input| Overheads'!$C$50,"Direct costs",'Calc| Overheads Allocation'!C$8*Q197,"Internal labour",'Calc| Overheads Allocation'!C$8*Q197*'Input| Projects'!$AO197,"DNSP defined",'Calc| Overheads Allocation'!C$78*'Input| Projects'!$AV197,0),0)</f>
        <v>0</v>
      </c>
      <c r="AH197" s="172" cm="1">
        <f t="array" ref="AH197">IFERROR(--('Input| Projects'!$AS197="Yes")*_xlfn.SWITCH('Input| Overheads'!$C$50,"Direct costs",'Calc| Overheads Allocation'!D$8*R197,"Internal labour",'Calc| Overheads Allocation'!D$8*R197*'Input| Projects'!$AO197,"DNSP defined",'Calc| Overheads Allocation'!D$78*'Input| Projects'!$AV197,0),0)</f>
        <v>0</v>
      </c>
      <c r="AI197" s="172" cm="1">
        <f t="array" ref="AI197">IFERROR(--('Input| Projects'!$AS197="Yes")*_xlfn.SWITCH('Input| Overheads'!$C$50,"Direct costs",'Calc| Overheads Allocation'!E$8*S197,"Internal labour",'Calc| Overheads Allocation'!E$8*S197*'Input| Projects'!$AO197,"DNSP defined",'Calc| Overheads Allocation'!E$78*'Input| Projects'!$AV197,0),0)</f>
        <v>0</v>
      </c>
      <c r="AJ197" s="172" cm="1">
        <f t="array" ref="AJ197">IFERROR(--('Input| Projects'!$AS197="Yes")*_xlfn.SWITCH('Input| Overheads'!$C$50,"Direct costs",'Calc| Overheads Allocation'!F$8*T197,"Internal labour",'Calc| Overheads Allocation'!F$8*T197*'Input| Projects'!$AO197,"DNSP defined",'Calc| Overheads Allocation'!F$78*'Input| Projects'!$AV197,0),0)</f>
        <v>0</v>
      </c>
      <c r="AK197" s="172" cm="1">
        <f t="array" ref="AK197">IFERROR(--('Input| Projects'!$AS197="Yes")*_xlfn.SWITCH('Input| Overheads'!$C$50,"Direct costs",'Calc| Overheads Allocation'!G$8*U197,"Internal labour",'Calc| Overheads Allocation'!G$8*U197*'Input| Projects'!$AO197,"DNSP defined",'Calc| Overheads Allocation'!G$78*'Input| Projects'!$AV197,0),0)</f>
        <v>0</v>
      </c>
      <c r="AL197" s="172" cm="1">
        <f t="array" ref="AL197">IFERROR(--('Input| Projects'!$AS197="Yes")*_xlfn.SWITCH('Input| Overheads'!$C$50,"Direct costs",'Calc| Overheads Allocation'!H$8*V197,"Internal labour",'Calc| Overheads Allocation'!H$8*V197*'Input| Projects'!$AO197,"DNSP defined",'Calc| Overheads Allocation'!H$78*'Input| Projects'!$AV197,0),0)</f>
        <v>0</v>
      </c>
      <c r="AM197" s="172" cm="1">
        <f t="array" ref="AM197">IFERROR(--('Input| Projects'!$AS197="Yes")*_xlfn.SWITCH('Input| Overheads'!$C$50,"Direct costs",'Calc| Overheads Allocation'!I$8*W197,"Internal labour",'Calc| Overheads Allocation'!I$8*W197*'Input| Projects'!$AO197,"DNSP defined",'Calc| Overheads Allocation'!I$78*'Input| Projects'!$AV197,0),0)</f>
        <v>0</v>
      </c>
      <c r="AN197" s="175"/>
      <c r="AO197" s="172" cm="1">
        <f t="array" ref="AO197">IFERROR(--('Input| Projects'!$AT197="Yes")*_xlfn.SWITCH('Input| Overheads'!$C$50,"Direct costs",'Calc| Overheads Allocation'!C$9*Q197,"Internal labour",'Calc| Overheads Allocation'!C$9*Q197*'Input| Projects'!$AO197,"DNSP defined",'Calc| Overheads Allocation'!C$79*'Input| Projects'!$AW197,0),0)</f>
        <v>0</v>
      </c>
      <c r="AP197" s="172" cm="1">
        <f t="array" ref="AP197">IFERROR(--('Input| Projects'!$AT197="Yes")*_xlfn.SWITCH('Input| Overheads'!$C$50,"Direct costs",'Calc| Overheads Allocation'!D$9*R197,"Internal labour",'Calc| Overheads Allocation'!D$9*R197*'Input| Projects'!$AO197,"DNSP defined",'Calc| Overheads Allocation'!D$79*'Input| Projects'!$AW197,0),0)</f>
        <v>0</v>
      </c>
      <c r="AQ197" s="172" cm="1">
        <f t="array" ref="AQ197">IFERROR(--('Input| Projects'!$AT197="Yes")*_xlfn.SWITCH('Input| Overheads'!$C$50,"Direct costs",'Calc| Overheads Allocation'!E$9*S197,"Internal labour",'Calc| Overheads Allocation'!E$9*S197*'Input| Projects'!$AO197,"DNSP defined",'Calc| Overheads Allocation'!E$79*'Input| Projects'!$AW197,0),0)</f>
        <v>0</v>
      </c>
      <c r="AR197" s="172" cm="1">
        <f t="array" ref="AR197">IFERROR(--('Input| Projects'!$AT197="Yes")*_xlfn.SWITCH('Input| Overheads'!$C$50,"Direct costs",'Calc| Overheads Allocation'!F$9*T197,"Internal labour",'Calc| Overheads Allocation'!F$9*T197*'Input| Projects'!$AO197,"DNSP defined",'Calc| Overheads Allocation'!F$79*'Input| Projects'!$AW197,0),0)</f>
        <v>0</v>
      </c>
      <c r="AS197" s="172" cm="1">
        <f t="array" ref="AS197">IFERROR(--('Input| Projects'!$AT197="Yes")*_xlfn.SWITCH('Input| Overheads'!$C$50,"Direct costs",'Calc| Overheads Allocation'!G$9*U197,"Internal labour",'Calc| Overheads Allocation'!G$9*U197*'Input| Projects'!$AO197,"DNSP defined",'Calc| Overheads Allocation'!G$79*'Input| Projects'!$AW197,0),0)</f>
        <v>0</v>
      </c>
      <c r="AT197" s="172" cm="1">
        <f t="array" ref="AT197">IFERROR(--('Input| Projects'!$AT197="Yes")*_xlfn.SWITCH('Input| Overheads'!$C$50,"Direct costs",'Calc| Overheads Allocation'!H$9*V197,"Internal labour",'Calc| Overheads Allocation'!H$9*V197*'Input| Projects'!$AO197,"DNSP defined",'Calc| Overheads Allocation'!H$79*'Input| Projects'!$AW197,0),0)</f>
        <v>0</v>
      </c>
      <c r="AU197" s="172" cm="1">
        <f t="array" ref="AU197">IFERROR(--('Input| Projects'!$AT197="Yes")*_xlfn.SWITCH('Input| Overheads'!$C$50,"Direct costs",'Calc| Overheads Allocation'!I$9*W197,"Internal labour",'Calc| Overheads Allocation'!I$9*W197*'Input| Projects'!$AO197,"DNSP defined",'Calc| Overheads Allocation'!I$79*'Input| Projects'!$AW197,0),0)</f>
        <v>0</v>
      </c>
      <c r="AV197" s="175"/>
      <c r="AW197" s="172">
        <f t="shared" si="68"/>
        <v>0</v>
      </c>
      <c r="AX197" s="172">
        <f t="shared" si="69"/>
        <v>0</v>
      </c>
      <c r="AY197" s="172">
        <f t="shared" si="70"/>
        <v>0</v>
      </c>
      <c r="AZ197" s="172">
        <f t="shared" si="71"/>
        <v>0</v>
      </c>
      <c r="BA197" s="172">
        <f t="shared" si="72"/>
        <v>0</v>
      </c>
      <c r="BB197" s="172">
        <f t="shared" si="73"/>
        <v>0</v>
      </c>
      <c r="BC197" s="172">
        <f t="shared" si="74"/>
        <v>0</v>
      </c>
      <c r="BD197" s="176"/>
      <c r="BE197" s="172">
        <f t="shared" si="75"/>
        <v>0</v>
      </c>
      <c r="BF197" s="172">
        <f t="shared" si="76"/>
        <v>0</v>
      </c>
      <c r="BG197" s="172">
        <f t="shared" si="77"/>
        <v>0</v>
      </c>
      <c r="BH197" s="172">
        <f t="shared" si="78"/>
        <v>0</v>
      </c>
      <c r="BI197" s="172">
        <f t="shared" si="79"/>
        <v>0</v>
      </c>
      <c r="BJ197" s="172">
        <f t="shared" si="80"/>
        <v>0</v>
      </c>
      <c r="BK197" s="172">
        <f t="shared" si="81"/>
        <v>0</v>
      </c>
      <c r="BL197" s="176"/>
      <c r="BM197" s="172">
        <f t="shared" si="60"/>
        <v>0</v>
      </c>
      <c r="BN197" s="172">
        <f t="shared" si="61"/>
        <v>0</v>
      </c>
      <c r="BO197" s="172">
        <f t="shared" si="62"/>
        <v>0</v>
      </c>
      <c r="BP197" s="172">
        <f t="shared" si="63"/>
        <v>0</v>
      </c>
      <c r="BQ197" s="172">
        <f t="shared" si="64"/>
        <v>0</v>
      </c>
      <c r="BR197" s="172">
        <f t="shared" si="65"/>
        <v>0</v>
      </c>
      <c r="BS197" s="172">
        <f t="shared" si="66"/>
        <v>0</v>
      </c>
      <c r="BT197" s="55"/>
      <c r="BU197" s="158">
        <f>SUMIF('Input| Projects'!$BA$8:$CX$8,RIGHT(BU$9,3),'Input| Projects'!$BA197:$CX197)</f>
        <v>0</v>
      </c>
      <c r="BV197" s="158">
        <f>SUMIF('Input| Projects'!$BA$8:$CX$8,RIGHT(BV$9,3),'Input| Projects'!$BA197:$CX197)</f>
        <v>0</v>
      </c>
      <c r="BW197" s="79" t="str">
        <f t="shared" si="67"/>
        <v/>
      </c>
    </row>
    <row r="198" spans="2:75" x14ac:dyDescent="0.2">
      <c r="B198" s="123">
        <f>IFERROR('Input| Projects'!B198,"")</f>
        <v>189</v>
      </c>
      <c r="C198" s="160" t="str">
        <f>IFERROR(IF('Input| Projects'!C198="","",'Input| Projects'!C198),"")</f>
        <v/>
      </c>
      <c r="D198" s="160" t="str">
        <f>IFERROR(IF('Input| Projects'!D198="","",'Input| Projects'!D198),"")</f>
        <v/>
      </c>
      <c r="E198" s="53"/>
      <c r="F198" s="160" t="str">
        <f>IF(LEN('Input| Projects'!F198)&gt;0,'Input| Projects'!F198,"")</f>
        <v/>
      </c>
      <c r="G198" s="160" t="str">
        <f>IF(LEN('Input| Projects'!G198)&gt;0,'Input| Projects'!G198,"")</f>
        <v/>
      </c>
      <c r="H198" s="10"/>
      <c r="I198" s="194" cm="1">
        <f t="array" ref="I198">IF(LEN($F198)&gt;0,1+IFERROR(SUMPRODUCT(TRANSPOSE('Input| Projects'!$AO198:$AQ198),INDEX('Input| Escalations'!$F$27:$L$29,,MATCH(Q$9,'Input| Escalations'!$F$21:$L$21,0))),0),0)</f>
        <v>0</v>
      </c>
      <c r="J198" s="194" cm="1">
        <f t="array" ref="J198">IF(LEN($F198)&gt;0,1+IFERROR(SUMPRODUCT(TRANSPOSE('Input| Projects'!$AO198:$AQ198),INDEX('Input| Escalations'!$F$27:$L$29,,MATCH(R$9,'Input| Escalations'!$F$21:$L$21,0))),0),0)</f>
        <v>0</v>
      </c>
      <c r="K198" s="194" cm="1">
        <f t="array" ref="K198">IF(LEN($F198)&gt;0,1+IFERROR(SUMPRODUCT(TRANSPOSE('Input| Projects'!$AO198:$AQ198),INDEX('Input| Escalations'!$F$27:$L$29,,MATCH(S$9,'Input| Escalations'!$F$21:$L$21,0))),0),0)</f>
        <v>0</v>
      </c>
      <c r="L198" s="194" cm="1">
        <f t="array" ref="L198">IF(LEN($F198)&gt;0,1+IFERROR(SUMPRODUCT(TRANSPOSE('Input| Projects'!$AO198:$AQ198),INDEX('Input| Escalations'!$F$27:$L$29,,MATCH(T$9,'Input| Escalations'!$F$21:$L$21,0))),0),0)</f>
        <v>0</v>
      </c>
      <c r="M198" s="194" cm="1">
        <f t="array" ref="M198">IF(LEN($F198)&gt;0,1+IFERROR(SUMPRODUCT(TRANSPOSE('Input| Projects'!$AO198:$AQ198),INDEX('Input| Escalations'!$F$27:$L$29,,MATCH(U$9,'Input| Escalations'!$F$21:$L$21,0))),0),0)</f>
        <v>0</v>
      </c>
      <c r="N198" s="194" cm="1">
        <f t="array" ref="N198">IF(LEN($F198)&gt;0,1+IFERROR(SUMPRODUCT(TRANSPOSE('Input| Projects'!$AO198:$AQ198),INDEX('Input| Escalations'!$F$27:$L$29,,MATCH(V$9,'Input| Escalations'!$F$21:$L$21,0))),0),0)</f>
        <v>0</v>
      </c>
      <c r="O198" s="194" cm="1">
        <f t="array" ref="O198">IF(LEN($F198)&gt;0,1+IFERROR(SUMPRODUCT(TRANSPOSE('Input| Projects'!$AO198:$AQ198),INDEX('Input| Escalations'!$F$27:$L$29,,MATCH(W$9,'Input| Escalations'!$F$21:$L$21,0))),0),0)</f>
        <v>0</v>
      </c>
      <c r="P198" s="10"/>
      <c r="Q198" s="172">
        <f>IFERROR(IF(ISNUMBER(FIND("decision",'Input| Setup'!$F$6)),'Input| Projects'!Y198,'Input| Projects'!I198)*'Input| Escalations'!$I$17*I198,0)</f>
        <v>0</v>
      </c>
      <c r="R198" s="172">
        <f>IFERROR(IF(ISNUMBER(FIND("decision",'Input| Setup'!$F$6)),'Input| Projects'!Z198,'Input| Projects'!J198)*'Input| Escalations'!$I$17*J198,0)</f>
        <v>0</v>
      </c>
      <c r="S198" s="172">
        <f>IFERROR(IF(ISNUMBER(FIND("decision",'Input| Setup'!$F$6)),'Input| Projects'!AA198,'Input| Projects'!K198)*'Input| Escalations'!$I$17*K198,0)</f>
        <v>0</v>
      </c>
      <c r="T198" s="172">
        <f>IFERROR(IF(ISNUMBER(FIND("decision",'Input| Setup'!$F$6)),'Input| Projects'!AB198,'Input| Projects'!L198)*'Input| Escalations'!$I$17*L198,0)</f>
        <v>0</v>
      </c>
      <c r="U198" s="172">
        <f>IFERROR(IF(ISNUMBER(FIND("decision",'Input| Setup'!$F$6)),'Input| Projects'!AC198,'Input| Projects'!M198)*'Input| Escalations'!$I$17*M198,0)</f>
        <v>0</v>
      </c>
      <c r="V198" s="172">
        <f>IFERROR(IF(ISNUMBER(FIND("decision",'Input| Setup'!$F$6)),'Input| Projects'!AD198,'Input| Projects'!N198)*'Input| Escalations'!$I$17*N198,0)</f>
        <v>0</v>
      </c>
      <c r="W198" s="172">
        <f>IFERROR(IF(ISNUMBER(FIND("decision",'Input| Setup'!$F$6)),'Input| Projects'!AE198,'Input| Projects'!O198)*'Input| Escalations'!$I$17*O198,0)</f>
        <v>0</v>
      </c>
      <c r="X198" s="175"/>
      <c r="Y198" s="172">
        <f>IF(ISNUMBER(FIND("decision",'Input| Setup'!$F$6)),'Input| Projects'!AG198,'Input| Projects'!Q198)*I198*'Input| Escalations'!$I$17</f>
        <v>0</v>
      </c>
      <c r="Z198" s="172">
        <f>IF(ISNUMBER(FIND("decision",'Input| Setup'!$F$6)),'Input| Projects'!AH198,'Input| Projects'!R198)*J198*'Input| Escalations'!$I$17</f>
        <v>0</v>
      </c>
      <c r="AA198" s="172">
        <f>IF(ISNUMBER(FIND("decision",'Input| Setup'!$F$6)),'Input| Projects'!AI198,'Input| Projects'!S198)*K198*'Input| Escalations'!$I$17</f>
        <v>0</v>
      </c>
      <c r="AB198" s="172">
        <f>IF(ISNUMBER(FIND("decision",'Input| Setup'!$F$6)),'Input| Projects'!AJ198,'Input| Projects'!T198)*L198*'Input| Escalations'!$I$17</f>
        <v>0</v>
      </c>
      <c r="AC198" s="172">
        <f>IF(ISNUMBER(FIND("decision",'Input| Setup'!$F$6)),'Input| Projects'!AK198,'Input| Projects'!U198)*M198*'Input| Escalations'!$I$17</f>
        <v>0</v>
      </c>
      <c r="AD198" s="172">
        <f>IF(ISNUMBER(FIND("decision",'Input| Setup'!$F$6)),'Input| Projects'!AL198,'Input| Projects'!V198)*N198*'Input| Escalations'!$I$17</f>
        <v>0</v>
      </c>
      <c r="AE198" s="172">
        <f>IF(ISNUMBER(FIND("decision",'Input| Setup'!$F$6)),'Input| Projects'!AM198,'Input| Projects'!W198)*O198*'Input| Escalations'!$I$17</f>
        <v>0</v>
      </c>
      <c r="AF198" s="175"/>
      <c r="AG198" s="172" cm="1">
        <f t="array" ref="AG198">IFERROR(--('Input| Projects'!$AS198="Yes")*_xlfn.SWITCH('Input| Overheads'!$C$50,"Direct costs",'Calc| Overheads Allocation'!C$8*Q198,"Internal labour",'Calc| Overheads Allocation'!C$8*Q198*'Input| Projects'!$AO198,"DNSP defined",'Calc| Overheads Allocation'!C$78*'Input| Projects'!$AV198,0),0)</f>
        <v>0</v>
      </c>
      <c r="AH198" s="172" cm="1">
        <f t="array" ref="AH198">IFERROR(--('Input| Projects'!$AS198="Yes")*_xlfn.SWITCH('Input| Overheads'!$C$50,"Direct costs",'Calc| Overheads Allocation'!D$8*R198,"Internal labour",'Calc| Overheads Allocation'!D$8*R198*'Input| Projects'!$AO198,"DNSP defined",'Calc| Overheads Allocation'!D$78*'Input| Projects'!$AV198,0),0)</f>
        <v>0</v>
      </c>
      <c r="AI198" s="172" cm="1">
        <f t="array" ref="AI198">IFERROR(--('Input| Projects'!$AS198="Yes")*_xlfn.SWITCH('Input| Overheads'!$C$50,"Direct costs",'Calc| Overheads Allocation'!E$8*S198,"Internal labour",'Calc| Overheads Allocation'!E$8*S198*'Input| Projects'!$AO198,"DNSP defined",'Calc| Overheads Allocation'!E$78*'Input| Projects'!$AV198,0),0)</f>
        <v>0</v>
      </c>
      <c r="AJ198" s="172" cm="1">
        <f t="array" ref="AJ198">IFERROR(--('Input| Projects'!$AS198="Yes")*_xlfn.SWITCH('Input| Overheads'!$C$50,"Direct costs",'Calc| Overheads Allocation'!F$8*T198,"Internal labour",'Calc| Overheads Allocation'!F$8*T198*'Input| Projects'!$AO198,"DNSP defined",'Calc| Overheads Allocation'!F$78*'Input| Projects'!$AV198,0),0)</f>
        <v>0</v>
      </c>
      <c r="AK198" s="172" cm="1">
        <f t="array" ref="AK198">IFERROR(--('Input| Projects'!$AS198="Yes")*_xlfn.SWITCH('Input| Overheads'!$C$50,"Direct costs",'Calc| Overheads Allocation'!G$8*U198,"Internal labour",'Calc| Overheads Allocation'!G$8*U198*'Input| Projects'!$AO198,"DNSP defined",'Calc| Overheads Allocation'!G$78*'Input| Projects'!$AV198,0),0)</f>
        <v>0</v>
      </c>
      <c r="AL198" s="172" cm="1">
        <f t="array" ref="AL198">IFERROR(--('Input| Projects'!$AS198="Yes")*_xlfn.SWITCH('Input| Overheads'!$C$50,"Direct costs",'Calc| Overheads Allocation'!H$8*V198,"Internal labour",'Calc| Overheads Allocation'!H$8*V198*'Input| Projects'!$AO198,"DNSP defined",'Calc| Overheads Allocation'!H$78*'Input| Projects'!$AV198,0),0)</f>
        <v>0</v>
      </c>
      <c r="AM198" s="172" cm="1">
        <f t="array" ref="AM198">IFERROR(--('Input| Projects'!$AS198="Yes")*_xlfn.SWITCH('Input| Overheads'!$C$50,"Direct costs",'Calc| Overheads Allocation'!I$8*W198,"Internal labour",'Calc| Overheads Allocation'!I$8*W198*'Input| Projects'!$AO198,"DNSP defined",'Calc| Overheads Allocation'!I$78*'Input| Projects'!$AV198,0),0)</f>
        <v>0</v>
      </c>
      <c r="AN198" s="175"/>
      <c r="AO198" s="172" cm="1">
        <f t="array" ref="AO198">IFERROR(--('Input| Projects'!$AT198="Yes")*_xlfn.SWITCH('Input| Overheads'!$C$50,"Direct costs",'Calc| Overheads Allocation'!C$9*Q198,"Internal labour",'Calc| Overheads Allocation'!C$9*Q198*'Input| Projects'!$AO198,"DNSP defined",'Calc| Overheads Allocation'!C$79*'Input| Projects'!$AW198,0),0)</f>
        <v>0</v>
      </c>
      <c r="AP198" s="172" cm="1">
        <f t="array" ref="AP198">IFERROR(--('Input| Projects'!$AT198="Yes")*_xlfn.SWITCH('Input| Overheads'!$C$50,"Direct costs",'Calc| Overheads Allocation'!D$9*R198,"Internal labour",'Calc| Overheads Allocation'!D$9*R198*'Input| Projects'!$AO198,"DNSP defined",'Calc| Overheads Allocation'!D$79*'Input| Projects'!$AW198,0),0)</f>
        <v>0</v>
      </c>
      <c r="AQ198" s="172" cm="1">
        <f t="array" ref="AQ198">IFERROR(--('Input| Projects'!$AT198="Yes")*_xlfn.SWITCH('Input| Overheads'!$C$50,"Direct costs",'Calc| Overheads Allocation'!E$9*S198,"Internal labour",'Calc| Overheads Allocation'!E$9*S198*'Input| Projects'!$AO198,"DNSP defined",'Calc| Overheads Allocation'!E$79*'Input| Projects'!$AW198,0),0)</f>
        <v>0</v>
      </c>
      <c r="AR198" s="172" cm="1">
        <f t="array" ref="AR198">IFERROR(--('Input| Projects'!$AT198="Yes")*_xlfn.SWITCH('Input| Overheads'!$C$50,"Direct costs",'Calc| Overheads Allocation'!F$9*T198,"Internal labour",'Calc| Overheads Allocation'!F$9*T198*'Input| Projects'!$AO198,"DNSP defined",'Calc| Overheads Allocation'!F$79*'Input| Projects'!$AW198,0),0)</f>
        <v>0</v>
      </c>
      <c r="AS198" s="172" cm="1">
        <f t="array" ref="AS198">IFERROR(--('Input| Projects'!$AT198="Yes")*_xlfn.SWITCH('Input| Overheads'!$C$50,"Direct costs",'Calc| Overheads Allocation'!G$9*U198,"Internal labour",'Calc| Overheads Allocation'!G$9*U198*'Input| Projects'!$AO198,"DNSP defined",'Calc| Overheads Allocation'!G$79*'Input| Projects'!$AW198,0),0)</f>
        <v>0</v>
      </c>
      <c r="AT198" s="172" cm="1">
        <f t="array" ref="AT198">IFERROR(--('Input| Projects'!$AT198="Yes")*_xlfn.SWITCH('Input| Overheads'!$C$50,"Direct costs",'Calc| Overheads Allocation'!H$9*V198,"Internal labour",'Calc| Overheads Allocation'!H$9*V198*'Input| Projects'!$AO198,"DNSP defined",'Calc| Overheads Allocation'!H$79*'Input| Projects'!$AW198,0),0)</f>
        <v>0</v>
      </c>
      <c r="AU198" s="172" cm="1">
        <f t="array" ref="AU198">IFERROR(--('Input| Projects'!$AT198="Yes")*_xlfn.SWITCH('Input| Overheads'!$C$50,"Direct costs",'Calc| Overheads Allocation'!I$9*W198,"Internal labour",'Calc| Overheads Allocation'!I$9*W198*'Input| Projects'!$AO198,"DNSP defined",'Calc| Overheads Allocation'!I$79*'Input| Projects'!$AW198,0),0)</f>
        <v>0</v>
      </c>
      <c r="AV198" s="175"/>
      <c r="AW198" s="172">
        <f t="shared" si="68"/>
        <v>0</v>
      </c>
      <c r="AX198" s="172">
        <f t="shared" si="69"/>
        <v>0</v>
      </c>
      <c r="AY198" s="172">
        <f t="shared" si="70"/>
        <v>0</v>
      </c>
      <c r="AZ198" s="172">
        <f t="shared" si="71"/>
        <v>0</v>
      </c>
      <c r="BA198" s="172">
        <f t="shared" si="72"/>
        <v>0</v>
      </c>
      <c r="BB198" s="172">
        <f t="shared" si="73"/>
        <v>0</v>
      </c>
      <c r="BC198" s="172">
        <f t="shared" si="74"/>
        <v>0</v>
      </c>
      <c r="BD198" s="176"/>
      <c r="BE198" s="172">
        <f t="shared" si="75"/>
        <v>0</v>
      </c>
      <c r="BF198" s="172">
        <f t="shared" si="76"/>
        <v>0</v>
      </c>
      <c r="BG198" s="172">
        <f t="shared" si="77"/>
        <v>0</v>
      </c>
      <c r="BH198" s="172">
        <f t="shared" si="78"/>
        <v>0</v>
      </c>
      <c r="BI198" s="172">
        <f t="shared" si="79"/>
        <v>0</v>
      </c>
      <c r="BJ198" s="172">
        <f t="shared" si="80"/>
        <v>0</v>
      </c>
      <c r="BK198" s="172">
        <f t="shared" si="81"/>
        <v>0</v>
      </c>
      <c r="BL198" s="176"/>
      <c r="BM198" s="172">
        <f t="shared" si="60"/>
        <v>0</v>
      </c>
      <c r="BN198" s="172">
        <f t="shared" si="61"/>
        <v>0</v>
      </c>
      <c r="BO198" s="172">
        <f t="shared" si="62"/>
        <v>0</v>
      </c>
      <c r="BP198" s="172">
        <f t="shared" si="63"/>
        <v>0</v>
      </c>
      <c r="BQ198" s="172">
        <f t="shared" si="64"/>
        <v>0</v>
      </c>
      <c r="BR198" s="172">
        <f t="shared" si="65"/>
        <v>0</v>
      </c>
      <c r="BS198" s="172">
        <f t="shared" si="66"/>
        <v>0</v>
      </c>
      <c r="BT198" s="55"/>
      <c r="BU198" s="158">
        <f>SUMIF('Input| Projects'!$BA$8:$CX$8,RIGHT(BU$9,3),'Input| Projects'!$BA198:$CX198)</f>
        <v>0</v>
      </c>
      <c r="BV198" s="158">
        <f>SUMIF('Input| Projects'!$BA$8:$CX$8,RIGHT(BV$9,3),'Input| Projects'!$BA198:$CX198)</f>
        <v>0</v>
      </c>
      <c r="BW198" s="79" t="str">
        <f t="shared" si="67"/>
        <v/>
      </c>
    </row>
    <row r="199" spans="2:75" x14ac:dyDescent="0.2">
      <c r="B199" s="123">
        <f>IFERROR('Input| Projects'!B199,"")</f>
        <v>190</v>
      </c>
      <c r="C199" s="160" t="str">
        <f>IFERROR(IF('Input| Projects'!C199="","",'Input| Projects'!C199),"")</f>
        <v/>
      </c>
      <c r="D199" s="160" t="str">
        <f>IFERROR(IF('Input| Projects'!D199="","",'Input| Projects'!D199),"")</f>
        <v/>
      </c>
      <c r="E199" s="53"/>
      <c r="F199" s="160" t="str">
        <f>IF(LEN('Input| Projects'!F199)&gt;0,'Input| Projects'!F199,"")</f>
        <v/>
      </c>
      <c r="G199" s="160" t="str">
        <f>IF(LEN('Input| Projects'!G199)&gt;0,'Input| Projects'!G199,"")</f>
        <v/>
      </c>
      <c r="H199" s="10"/>
      <c r="I199" s="194" cm="1">
        <f t="array" ref="I199">IF(LEN($F199)&gt;0,1+IFERROR(SUMPRODUCT(TRANSPOSE('Input| Projects'!$AO199:$AQ199),INDEX('Input| Escalations'!$F$27:$L$29,,MATCH(Q$9,'Input| Escalations'!$F$21:$L$21,0))),0),0)</f>
        <v>0</v>
      </c>
      <c r="J199" s="194" cm="1">
        <f t="array" ref="J199">IF(LEN($F199)&gt;0,1+IFERROR(SUMPRODUCT(TRANSPOSE('Input| Projects'!$AO199:$AQ199),INDEX('Input| Escalations'!$F$27:$L$29,,MATCH(R$9,'Input| Escalations'!$F$21:$L$21,0))),0),0)</f>
        <v>0</v>
      </c>
      <c r="K199" s="194" cm="1">
        <f t="array" ref="K199">IF(LEN($F199)&gt;0,1+IFERROR(SUMPRODUCT(TRANSPOSE('Input| Projects'!$AO199:$AQ199),INDEX('Input| Escalations'!$F$27:$L$29,,MATCH(S$9,'Input| Escalations'!$F$21:$L$21,0))),0),0)</f>
        <v>0</v>
      </c>
      <c r="L199" s="194" cm="1">
        <f t="array" ref="L199">IF(LEN($F199)&gt;0,1+IFERROR(SUMPRODUCT(TRANSPOSE('Input| Projects'!$AO199:$AQ199),INDEX('Input| Escalations'!$F$27:$L$29,,MATCH(T$9,'Input| Escalations'!$F$21:$L$21,0))),0),0)</f>
        <v>0</v>
      </c>
      <c r="M199" s="194" cm="1">
        <f t="array" ref="M199">IF(LEN($F199)&gt;0,1+IFERROR(SUMPRODUCT(TRANSPOSE('Input| Projects'!$AO199:$AQ199),INDEX('Input| Escalations'!$F$27:$L$29,,MATCH(U$9,'Input| Escalations'!$F$21:$L$21,0))),0),0)</f>
        <v>0</v>
      </c>
      <c r="N199" s="194" cm="1">
        <f t="array" ref="N199">IF(LEN($F199)&gt;0,1+IFERROR(SUMPRODUCT(TRANSPOSE('Input| Projects'!$AO199:$AQ199),INDEX('Input| Escalations'!$F$27:$L$29,,MATCH(V$9,'Input| Escalations'!$F$21:$L$21,0))),0),0)</f>
        <v>0</v>
      </c>
      <c r="O199" s="194" cm="1">
        <f t="array" ref="O199">IF(LEN($F199)&gt;0,1+IFERROR(SUMPRODUCT(TRANSPOSE('Input| Projects'!$AO199:$AQ199),INDEX('Input| Escalations'!$F$27:$L$29,,MATCH(W$9,'Input| Escalations'!$F$21:$L$21,0))),0),0)</f>
        <v>0</v>
      </c>
      <c r="P199" s="10"/>
      <c r="Q199" s="172">
        <f>IFERROR(IF(ISNUMBER(FIND("decision",'Input| Setup'!$F$6)),'Input| Projects'!Y199,'Input| Projects'!I199)*'Input| Escalations'!$I$17*I199,0)</f>
        <v>0</v>
      </c>
      <c r="R199" s="172">
        <f>IFERROR(IF(ISNUMBER(FIND("decision",'Input| Setup'!$F$6)),'Input| Projects'!Z199,'Input| Projects'!J199)*'Input| Escalations'!$I$17*J199,0)</f>
        <v>0</v>
      </c>
      <c r="S199" s="172">
        <f>IFERROR(IF(ISNUMBER(FIND("decision",'Input| Setup'!$F$6)),'Input| Projects'!AA199,'Input| Projects'!K199)*'Input| Escalations'!$I$17*K199,0)</f>
        <v>0</v>
      </c>
      <c r="T199" s="172">
        <f>IFERROR(IF(ISNUMBER(FIND("decision",'Input| Setup'!$F$6)),'Input| Projects'!AB199,'Input| Projects'!L199)*'Input| Escalations'!$I$17*L199,0)</f>
        <v>0</v>
      </c>
      <c r="U199" s="172">
        <f>IFERROR(IF(ISNUMBER(FIND("decision",'Input| Setup'!$F$6)),'Input| Projects'!AC199,'Input| Projects'!M199)*'Input| Escalations'!$I$17*M199,0)</f>
        <v>0</v>
      </c>
      <c r="V199" s="172">
        <f>IFERROR(IF(ISNUMBER(FIND("decision",'Input| Setup'!$F$6)),'Input| Projects'!AD199,'Input| Projects'!N199)*'Input| Escalations'!$I$17*N199,0)</f>
        <v>0</v>
      </c>
      <c r="W199" s="172">
        <f>IFERROR(IF(ISNUMBER(FIND("decision",'Input| Setup'!$F$6)),'Input| Projects'!AE199,'Input| Projects'!O199)*'Input| Escalations'!$I$17*O199,0)</f>
        <v>0</v>
      </c>
      <c r="X199" s="175"/>
      <c r="Y199" s="172">
        <f>IF(ISNUMBER(FIND("decision",'Input| Setup'!$F$6)),'Input| Projects'!AG199,'Input| Projects'!Q199)*I199*'Input| Escalations'!$I$17</f>
        <v>0</v>
      </c>
      <c r="Z199" s="172">
        <f>IF(ISNUMBER(FIND("decision",'Input| Setup'!$F$6)),'Input| Projects'!AH199,'Input| Projects'!R199)*J199*'Input| Escalations'!$I$17</f>
        <v>0</v>
      </c>
      <c r="AA199" s="172">
        <f>IF(ISNUMBER(FIND("decision",'Input| Setup'!$F$6)),'Input| Projects'!AI199,'Input| Projects'!S199)*K199*'Input| Escalations'!$I$17</f>
        <v>0</v>
      </c>
      <c r="AB199" s="172">
        <f>IF(ISNUMBER(FIND("decision",'Input| Setup'!$F$6)),'Input| Projects'!AJ199,'Input| Projects'!T199)*L199*'Input| Escalations'!$I$17</f>
        <v>0</v>
      </c>
      <c r="AC199" s="172">
        <f>IF(ISNUMBER(FIND("decision",'Input| Setup'!$F$6)),'Input| Projects'!AK199,'Input| Projects'!U199)*M199*'Input| Escalations'!$I$17</f>
        <v>0</v>
      </c>
      <c r="AD199" s="172">
        <f>IF(ISNUMBER(FIND("decision",'Input| Setup'!$F$6)),'Input| Projects'!AL199,'Input| Projects'!V199)*N199*'Input| Escalations'!$I$17</f>
        <v>0</v>
      </c>
      <c r="AE199" s="172">
        <f>IF(ISNUMBER(FIND("decision",'Input| Setup'!$F$6)),'Input| Projects'!AM199,'Input| Projects'!W199)*O199*'Input| Escalations'!$I$17</f>
        <v>0</v>
      </c>
      <c r="AF199" s="175"/>
      <c r="AG199" s="172" cm="1">
        <f t="array" ref="AG199">IFERROR(--('Input| Projects'!$AS199="Yes")*_xlfn.SWITCH('Input| Overheads'!$C$50,"Direct costs",'Calc| Overheads Allocation'!C$8*Q199,"Internal labour",'Calc| Overheads Allocation'!C$8*Q199*'Input| Projects'!$AO199,"DNSP defined",'Calc| Overheads Allocation'!C$78*'Input| Projects'!$AV199,0),0)</f>
        <v>0</v>
      </c>
      <c r="AH199" s="172" cm="1">
        <f t="array" ref="AH199">IFERROR(--('Input| Projects'!$AS199="Yes")*_xlfn.SWITCH('Input| Overheads'!$C$50,"Direct costs",'Calc| Overheads Allocation'!D$8*R199,"Internal labour",'Calc| Overheads Allocation'!D$8*R199*'Input| Projects'!$AO199,"DNSP defined",'Calc| Overheads Allocation'!D$78*'Input| Projects'!$AV199,0),0)</f>
        <v>0</v>
      </c>
      <c r="AI199" s="172" cm="1">
        <f t="array" ref="AI199">IFERROR(--('Input| Projects'!$AS199="Yes")*_xlfn.SWITCH('Input| Overheads'!$C$50,"Direct costs",'Calc| Overheads Allocation'!E$8*S199,"Internal labour",'Calc| Overheads Allocation'!E$8*S199*'Input| Projects'!$AO199,"DNSP defined",'Calc| Overheads Allocation'!E$78*'Input| Projects'!$AV199,0),0)</f>
        <v>0</v>
      </c>
      <c r="AJ199" s="172" cm="1">
        <f t="array" ref="AJ199">IFERROR(--('Input| Projects'!$AS199="Yes")*_xlfn.SWITCH('Input| Overheads'!$C$50,"Direct costs",'Calc| Overheads Allocation'!F$8*T199,"Internal labour",'Calc| Overheads Allocation'!F$8*T199*'Input| Projects'!$AO199,"DNSP defined",'Calc| Overheads Allocation'!F$78*'Input| Projects'!$AV199,0),0)</f>
        <v>0</v>
      </c>
      <c r="AK199" s="172" cm="1">
        <f t="array" ref="AK199">IFERROR(--('Input| Projects'!$AS199="Yes")*_xlfn.SWITCH('Input| Overheads'!$C$50,"Direct costs",'Calc| Overheads Allocation'!G$8*U199,"Internal labour",'Calc| Overheads Allocation'!G$8*U199*'Input| Projects'!$AO199,"DNSP defined",'Calc| Overheads Allocation'!G$78*'Input| Projects'!$AV199,0),0)</f>
        <v>0</v>
      </c>
      <c r="AL199" s="172" cm="1">
        <f t="array" ref="AL199">IFERROR(--('Input| Projects'!$AS199="Yes")*_xlfn.SWITCH('Input| Overheads'!$C$50,"Direct costs",'Calc| Overheads Allocation'!H$8*V199,"Internal labour",'Calc| Overheads Allocation'!H$8*V199*'Input| Projects'!$AO199,"DNSP defined",'Calc| Overheads Allocation'!H$78*'Input| Projects'!$AV199,0),0)</f>
        <v>0</v>
      </c>
      <c r="AM199" s="172" cm="1">
        <f t="array" ref="AM199">IFERROR(--('Input| Projects'!$AS199="Yes")*_xlfn.SWITCH('Input| Overheads'!$C$50,"Direct costs",'Calc| Overheads Allocation'!I$8*W199,"Internal labour",'Calc| Overheads Allocation'!I$8*W199*'Input| Projects'!$AO199,"DNSP defined",'Calc| Overheads Allocation'!I$78*'Input| Projects'!$AV199,0),0)</f>
        <v>0</v>
      </c>
      <c r="AN199" s="175"/>
      <c r="AO199" s="172" cm="1">
        <f t="array" ref="AO199">IFERROR(--('Input| Projects'!$AT199="Yes")*_xlfn.SWITCH('Input| Overheads'!$C$50,"Direct costs",'Calc| Overheads Allocation'!C$9*Q199,"Internal labour",'Calc| Overheads Allocation'!C$9*Q199*'Input| Projects'!$AO199,"DNSP defined",'Calc| Overheads Allocation'!C$79*'Input| Projects'!$AW199,0),0)</f>
        <v>0</v>
      </c>
      <c r="AP199" s="172" cm="1">
        <f t="array" ref="AP199">IFERROR(--('Input| Projects'!$AT199="Yes")*_xlfn.SWITCH('Input| Overheads'!$C$50,"Direct costs",'Calc| Overheads Allocation'!D$9*R199,"Internal labour",'Calc| Overheads Allocation'!D$9*R199*'Input| Projects'!$AO199,"DNSP defined",'Calc| Overheads Allocation'!D$79*'Input| Projects'!$AW199,0),0)</f>
        <v>0</v>
      </c>
      <c r="AQ199" s="172" cm="1">
        <f t="array" ref="AQ199">IFERROR(--('Input| Projects'!$AT199="Yes")*_xlfn.SWITCH('Input| Overheads'!$C$50,"Direct costs",'Calc| Overheads Allocation'!E$9*S199,"Internal labour",'Calc| Overheads Allocation'!E$9*S199*'Input| Projects'!$AO199,"DNSP defined",'Calc| Overheads Allocation'!E$79*'Input| Projects'!$AW199,0),0)</f>
        <v>0</v>
      </c>
      <c r="AR199" s="172" cm="1">
        <f t="array" ref="AR199">IFERROR(--('Input| Projects'!$AT199="Yes")*_xlfn.SWITCH('Input| Overheads'!$C$50,"Direct costs",'Calc| Overheads Allocation'!F$9*T199,"Internal labour",'Calc| Overheads Allocation'!F$9*T199*'Input| Projects'!$AO199,"DNSP defined",'Calc| Overheads Allocation'!F$79*'Input| Projects'!$AW199,0),0)</f>
        <v>0</v>
      </c>
      <c r="AS199" s="172" cm="1">
        <f t="array" ref="AS199">IFERROR(--('Input| Projects'!$AT199="Yes")*_xlfn.SWITCH('Input| Overheads'!$C$50,"Direct costs",'Calc| Overheads Allocation'!G$9*U199,"Internal labour",'Calc| Overheads Allocation'!G$9*U199*'Input| Projects'!$AO199,"DNSP defined",'Calc| Overheads Allocation'!G$79*'Input| Projects'!$AW199,0),0)</f>
        <v>0</v>
      </c>
      <c r="AT199" s="172" cm="1">
        <f t="array" ref="AT199">IFERROR(--('Input| Projects'!$AT199="Yes")*_xlfn.SWITCH('Input| Overheads'!$C$50,"Direct costs",'Calc| Overheads Allocation'!H$9*V199,"Internal labour",'Calc| Overheads Allocation'!H$9*V199*'Input| Projects'!$AO199,"DNSP defined",'Calc| Overheads Allocation'!H$79*'Input| Projects'!$AW199,0),0)</f>
        <v>0</v>
      </c>
      <c r="AU199" s="172" cm="1">
        <f t="array" ref="AU199">IFERROR(--('Input| Projects'!$AT199="Yes")*_xlfn.SWITCH('Input| Overheads'!$C$50,"Direct costs",'Calc| Overheads Allocation'!I$9*W199,"Internal labour",'Calc| Overheads Allocation'!I$9*W199*'Input| Projects'!$AO199,"DNSP defined",'Calc| Overheads Allocation'!I$79*'Input| Projects'!$AW199,0),0)</f>
        <v>0</v>
      </c>
      <c r="AV199" s="175"/>
      <c r="AW199" s="172">
        <f t="shared" si="68"/>
        <v>0</v>
      </c>
      <c r="AX199" s="172">
        <f t="shared" si="69"/>
        <v>0</v>
      </c>
      <c r="AY199" s="172">
        <f t="shared" si="70"/>
        <v>0</v>
      </c>
      <c r="AZ199" s="172">
        <f t="shared" si="71"/>
        <v>0</v>
      </c>
      <c r="BA199" s="172">
        <f t="shared" si="72"/>
        <v>0</v>
      </c>
      <c r="BB199" s="172">
        <f t="shared" si="73"/>
        <v>0</v>
      </c>
      <c r="BC199" s="172">
        <f t="shared" si="74"/>
        <v>0</v>
      </c>
      <c r="BD199" s="176"/>
      <c r="BE199" s="172">
        <f t="shared" si="75"/>
        <v>0</v>
      </c>
      <c r="BF199" s="172">
        <f t="shared" si="76"/>
        <v>0</v>
      </c>
      <c r="BG199" s="172">
        <f t="shared" si="77"/>
        <v>0</v>
      </c>
      <c r="BH199" s="172">
        <f t="shared" si="78"/>
        <v>0</v>
      </c>
      <c r="BI199" s="172">
        <f t="shared" si="79"/>
        <v>0</v>
      </c>
      <c r="BJ199" s="172">
        <f t="shared" si="80"/>
        <v>0</v>
      </c>
      <c r="BK199" s="172">
        <f t="shared" si="81"/>
        <v>0</v>
      </c>
      <c r="BL199" s="176"/>
      <c r="BM199" s="172">
        <f t="shared" si="60"/>
        <v>0</v>
      </c>
      <c r="BN199" s="172">
        <f t="shared" si="61"/>
        <v>0</v>
      </c>
      <c r="BO199" s="172">
        <f t="shared" si="62"/>
        <v>0</v>
      </c>
      <c r="BP199" s="172">
        <f t="shared" si="63"/>
        <v>0</v>
      </c>
      <c r="BQ199" s="172">
        <f t="shared" si="64"/>
        <v>0</v>
      </c>
      <c r="BR199" s="172">
        <f t="shared" si="65"/>
        <v>0</v>
      </c>
      <c r="BS199" s="172">
        <f t="shared" si="66"/>
        <v>0</v>
      </c>
      <c r="BT199" s="55"/>
      <c r="BU199" s="158">
        <f>SUMIF('Input| Projects'!$BA$8:$CX$8,RIGHT(BU$9,3),'Input| Projects'!$BA199:$CX199)</f>
        <v>0</v>
      </c>
      <c r="BV199" s="158">
        <f>SUMIF('Input| Projects'!$BA$8:$CX$8,RIGHT(BV$9,3),'Input| Projects'!$BA199:$CX199)</f>
        <v>0</v>
      </c>
      <c r="BW199" s="79" t="str">
        <f t="shared" si="67"/>
        <v/>
      </c>
    </row>
    <row r="200" spans="2:75" x14ac:dyDescent="0.2">
      <c r="B200" s="123">
        <f>IFERROR('Input| Projects'!B200,"")</f>
        <v>191</v>
      </c>
      <c r="C200" s="160" t="str">
        <f>IFERROR(IF('Input| Projects'!C200="","",'Input| Projects'!C200),"")</f>
        <v/>
      </c>
      <c r="D200" s="160" t="str">
        <f>IFERROR(IF('Input| Projects'!D200="","",'Input| Projects'!D200),"")</f>
        <v/>
      </c>
      <c r="E200" s="53"/>
      <c r="F200" s="160" t="str">
        <f>IF(LEN('Input| Projects'!F200)&gt;0,'Input| Projects'!F200,"")</f>
        <v/>
      </c>
      <c r="G200" s="160" t="str">
        <f>IF(LEN('Input| Projects'!G200)&gt;0,'Input| Projects'!G200,"")</f>
        <v/>
      </c>
      <c r="H200" s="10"/>
      <c r="I200" s="194" cm="1">
        <f t="array" ref="I200">IF(LEN($F200)&gt;0,1+IFERROR(SUMPRODUCT(TRANSPOSE('Input| Projects'!$AO200:$AQ200),INDEX('Input| Escalations'!$F$27:$L$29,,MATCH(Q$9,'Input| Escalations'!$F$21:$L$21,0))),0),0)</f>
        <v>0</v>
      </c>
      <c r="J200" s="194" cm="1">
        <f t="array" ref="J200">IF(LEN($F200)&gt;0,1+IFERROR(SUMPRODUCT(TRANSPOSE('Input| Projects'!$AO200:$AQ200),INDEX('Input| Escalations'!$F$27:$L$29,,MATCH(R$9,'Input| Escalations'!$F$21:$L$21,0))),0),0)</f>
        <v>0</v>
      </c>
      <c r="K200" s="194" cm="1">
        <f t="array" ref="K200">IF(LEN($F200)&gt;0,1+IFERROR(SUMPRODUCT(TRANSPOSE('Input| Projects'!$AO200:$AQ200),INDEX('Input| Escalations'!$F$27:$L$29,,MATCH(S$9,'Input| Escalations'!$F$21:$L$21,0))),0),0)</f>
        <v>0</v>
      </c>
      <c r="L200" s="194" cm="1">
        <f t="array" ref="L200">IF(LEN($F200)&gt;0,1+IFERROR(SUMPRODUCT(TRANSPOSE('Input| Projects'!$AO200:$AQ200),INDEX('Input| Escalations'!$F$27:$L$29,,MATCH(T$9,'Input| Escalations'!$F$21:$L$21,0))),0),0)</f>
        <v>0</v>
      </c>
      <c r="M200" s="194" cm="1">
        <f t="array" ref="M200">IF(LEN($F200)&gt;0,1+IFERROR(SUMPRODUCT(TRANSPOSE('Input| Projects'!$AO200:$AQ200),INDEX('Input| Escalations'!$F$27:$L$29,,MATCH(U$9,'Input| Escalations'!$F$21:$L$21,0))),0),0)</f>
        <v>0</v>
      </c>
      <c r="N200" s="194" cm="1">
        <f t="array" ref="N200">IF(LEN($F200)&gt;0,1+IFERROR(SUMPRODUCT(TRANSPOSE('Input| Projects'!$AO200:$AQ200),INDEX('Input| Escalations'!$F$27:$L$29,,MATCH(V$9,'Input| Escalations'!$F$21:$L$21,0))),0),0)</f>
        <v>0</v>
      </c>
      <c r="O200" s="194" cm="1">
        <f t="array" ref="O200">IF(LEN($F200)&gt;0,1+IFERROR(SUMPRODUCT(TRANSPOSE('Input| Projects'!$AO200:$AQ200),INDEX('Input| Escalations'!$F$27:$L$29,,MATCH(W$9,'Input| Escalations'!$F$21:$L$21,0))),0),0)</f>
        <v>0</v>
      </c>
      <c r="P200" s="10"/>
      <c r="Q200" s="172">
        <f>IFERROR(IF(ISNUMBER(FIND("decision",'Input| Setup'!$F$6)),'Input| Projects'!Y200,'Input| Projects'!I200)*'Input| Escalations'!$I$17*I200,0)</f>
        <v>0</v>
      </c>
      <c r="R200" s="172">
        <f>IFERROR(IF(ISNUMBER(FIND("decision",'Input| Setup'!$F$6)),'Input| Projects'!Z200,'Input| Projects'!J200)*'Input| Escalations'!$I$17*J200,0)</f>
        <v>0</v>
      </c>
      <c r="S200" s="172">
        <f>IFERROR(IF(ISNUMBER(FIND("decision",'Input| Setup'!$F$6)),'Input| Projects'!AA200,'Input| Projects'!K200)*'Input| Escalations'!$I$17*K200,0)</f>
        <v>0</v>
      </c>
      <c r="T200" s="172">
        <f>IFERROR(IF(ISNUMBER(FIND("decision",'Input| Setup'!$F$6)),'Input| Projects'!AB200,'Input| Projects'!L200)*'Input| Escalations'!$I$17*L200,0)</f>
        <v>0</v>
      </c>
      <c r="U200" s="172">
        <f>IFERROR(IF(ISNUMBER(FIND("decision",'Input| Setup'!$F$6)),'Input| Projects'!AC200,'Input| Projects'!M200)*'Input| Escalations'!$I$17*M200,0)</f>
        <v>0</v>
      </c>
      <c r="V200" s="172">
        <f>IFERROR(IF(ISNUMBER(FIND("decision",'Input| Setup'!$F$6)),'Input| Projects'!AD200,'Input| Projects'!N200)*'Input| Escalations'!$I$17*N200,0)</f>
        <v>0</v>
      </c>
      <c r="W200" s="172">
        <f>IFERROR(IF(ISNUMBER(FIND("decision",'Input| Setup'!$F$6)),'Input| Projects'!AE200,'Input| Projects'!O200)*'Input| Escalations'!$I$17*O200,0)</f>
        <v>0</v>
      </c>
      <c r="X200" s="175"/>
      <c r="Y200" s="172">
        <f>IF(ISNUMBER(FIND("decision",'Input| Setup'!$F$6)),'Input| Projects'!AG200,'Input| Projects'!Q200)*I200*'Input| Escalations'!$I$17</f>
        <v>0</v>
      </c>
      <c r="Z200" s="172">
        <f>IF(ISNUMBER(FIND("decision",'Input| Setup'!$F$6)),'Input| Projects'!AH200,'Input| Projects'!R200)*J200*'Input| Escalations'!$I$17</f>
        <v>0</v>
      </c>
      <c r="AA200" s="172">
        <f>IF(ISNUMBER(FIND("decision",'Input| Setup'!$F$6)),'Input| Projects'!AI200,'Input| Projects'!S200)*K200*'Input| Escalations'!$I$17</f>
        <v>0</v>
      </c>
      <c r="AB200" s="172">
        <f>IF(ISNUMBER(FIND("decision",'Input| Setup'!$F$6)),'Input| Projects'!AJ200,'Input| Projects'!T200)*L200*'Input| Escalations'!$I$17</f>
        <v>0</v>
      </c>
      <c r="AC200" s="172">
        <f>IF(ISNUMBER(FIND("decision",'Input| Setup'!$F$6)),'Input| Projects'!AK200,'Input| Projects'!U200)*M200*'Input| Escalations'!$I$17</f>
        <v>0</v>
      </c>
      <c r="AD200" s="172">
        <f>IF(ISNUMBER(FIND("decision",'Input| Setup'!$F$6)),'Input| Projects'!AL200,'Input| Projects'!V200)*N200*'Input| Escalations'!$I$17</f>
        <v>0</v>
      </c>
      <c r="AE200" s="172">
        <f>IF(ISNUMBER(FIND("decision",'Input| Setup'!$F$6)),'Input| Projects'!AM200,'Input| Projects'!W200)*O200*'Input| Escalations'!$I$17</f>
        <v>0</v>
      </c>
      <c r="AF200" s="175"/>
      <c r="AG200" s="172" cm="1">
        <f t="array" ref="AG200">IFERROR(--('Input| Projects'!$AS200="Yes")*_xlfn.SWITCH('Input| Overheads'!$C$50,"Direct costs",'Calc| Overheads Allocation'!C$8*Q200,"Internal labour",'Calc| Overheads Allocation'!C$8*Q200*'Input| Projects'!$AO200,"DNSP defined",'Calc| Overheads Allocation'!C$78*'Input| Projects'!$AV200,0),0)</f>
        <v>0</v>
      </c>
      <c r="AH200" s="172" cm="1">
        <f t="array" ref="AH200">IFERROR(--('Input| Projects'!$AS200="Yes")*_xlfn.SWITCH('Input| Overheads'!$C$50,"Direct costs",'Calc| Overheads Allocation'!D$8*R200,"Internal labour",'Calc| Overheads Allocation'!D$8*R200*'Input| Projects'!$AO200,"DNSP defined",'Calc| Overheads Allocation'!D$78*'Input| Projects'!$AV200,0),0)</f>
        <v>0</v>
      </c>
      <c r="AI200" s="172" cm="1">
        <f t="array" ref="AI200">IFERROR(--('Input| Projects'!$AS200="Yes")*_xlfn.SWITCH('Input| Overheads'!$C$50,"Direct costs",'Calc| Overheads Allocation'!E$8*S200,"Internal labour",'Calc| Overheads Allocation'!E$8*S200*'Input| Projects'!$AO200,"DNSP defined",'Calc| Overheads Allocation'!E$78*'Input| Projects'!$AV200,0),0)</f>
        <v>0</v>
      </c>
      <c r="AJ200" s="172" cm="1">
        <f t="array" ref="AJ200">IFERROR(--('Input| Projects'!$AS200="Yes")*_xlfn.SWITCH('Input| Overheads'!$C$50,"Direct costs",'Calc| Overheads Allocation'!F$8*T200,"Internal labour",'Calc| Overheads Allocation'!F$8*T200*'Input| Projects'!$AO200,"DNSP defined",'Calc| Overheads Allocation'!F$78*'Input| Projects'!$AV200,0),0)</f>
        <v>0</v>
      </c>
      <c r="AK200" s="172" cm="1">
        <f t="array" ref="AK200">IFERROR(--('Input| Projects'!$AS200="Yes")*_xlfn.SWITCH('Input| Overheads'!$C$50,"Direct costs",'Calc| Overheads Allocation'!G$8*U200,"Internal labour",'Calc| Overheads Allocation'!G$8*U200*'Input| Projects'!$AO200,"DNSP defined",'Calc| Overheads Allocation'!G$78*'Input| Projects'!$AV200,0),0)</f>
        <v>0</v>
      </c>
      <c r="AL200" s="172" cm="1">
        <f t="array" ref="AL200">IFERROR(--('Input| Projects'!$AS200="Yes")*_xlfn.SWITCH('Input| Overheads'!$C$50,"Direct costs",'Calc| Overheads Allocation'!H$8*V200,"Internal labour",'Calc| Overheads Allocation'!H$8*V200*'Input| Projects'!$AO200,"DNSP defined",'Calc| Overheads Allocation'!H$78*'Input| Projects'!$AV200,0),0)</f>
        <v>0</v>
      </c>
      <c r="AM200" s="172" cm="1">
        <f t="array" ref="AM200">IFERROR(--('Input| Projects'!$AS200="Yes")*_xlfn.SWITCH('Input| Overheads'!$C$50,"Direct costs",'Calc| Overheads Allocation'!I$8*W200,"Internal labour",'Calc| Overheads Allocation'!I$8*W200*'Input| Projects'!$AO200,"DNSP defined",'Calc| Overheads Allocation'!I$78*'Input| Projects'!$AV200,0),0)</f>
        <v>0</v>
      </c>
      <c r="AN200" s="175"/>
      <c r="AO200" s="172" cm="1">
        <f t="array" ref="AO200">IFERROR(--('Input| Projects'!$AT200="Yes")*_xlfn.SWITCH('Input| Overheads'!$C$50,"Direct costs",'Calc| Overheads Allocation'!C$9*Q200,"Internal labour",'Calc| Overheads Allocation'!C$9*Q200*'Input| Projects'!$AO200,"DNSP defined",'Calc| Overheads Allocation'!C$79*'Input| Projects'!$AW200,0),0)</f>
        <v>0</v>
      </c>
      <c r="AP200" s="172" cm="1">
        <f t="array" ref="AP200">IFERROR(--('Input| Projects'!$AT200="Yes")*_xlfn.SWITCH('Input| Overheads'!$C$50,"Direct costs",'Calc| Overheads Allocation'!D$9*R200,"Internal labour",'Calc| Overheads Allocation'!D$9*R200*'Input| Projects'!$AO200,"DNSP defined",'Calc| Overheads Allocation'!D$79*'Input| Projects'!$AW200,0),0)</f>
        <v>0</v>
      </c>
      <c r="AQ200" s="172" cm="1">
        <f t="array" ref="AQ200">IFERROR(--('Input| Projects'!$AT200="Yes")*_xlfn.SWITCH('Input| Overheads'!$C$50,"Direct costs",'Calc| Overheads Allocation'!E$9*S200,"Internal labour",'Calc| Overheads Allocation'!E$9*S200*'Input| Projects'!$AO200,"DNSP defined",'Calc| Overheads Allocation'!E$79*'Input| Projects'!$AW200,0),0)</f>
        <v>0</v>
      </c>
      <c r="AR200" s="172" cm="1">
        <f t="array" ref="AR200">IFERROR(--('Input| Projects'!$AT200="Yes")*_xlfn.SWITCH('Input| Overheads'!$C$50,"Direct costs",'Calc| Overheads Allocation'!F$9*T200,"Internal labour",'Calc| Overheads Allocation'!F$9*T200*'Input| Projects'!$AO200,"DNSP defined",'Calc| Overheads Allocation'!F$79*'Input| Projects'!$AW200,0),0)</f>
        <v>0</v>
      </c>
      <c r="AS200" s="172" cm="1">
        <f t="array" ref="AS200">IFERROR(--('Input| Projects'!$AT200="Yes")*_xlfn.SWITCH('Input| Overheads'!$C$50,"Direct costs",'Calc| Overheads Allocation'!G$9*U200,"Internal labour",'Calc| Overheads Allocation'!G$9*U200*'Input| Projects'!$AO200,"DNSP defined",'Calc| Overheads Allocation'!G$79*'Input| Projects'!$AW200,0),0)</f>
        <v>0</v>
      </c>
      <c r="AT200" s="172" cm="1">
        <f t="array" ref="AT200">IFERROR(--('Input| Projects'!$AT200="Yes")*_xlfn.SWITCH('Input| Overheads'!$C$50,"Direct costs",'Calc| Overheads Allocation'!H$9*V200,"Internal labour",'Calc| Overheads Allocation'!H$9*V200*'Input| Projects'!$AO200,"DNSP defined",'Calc| Overheads Allocation'!H$79*'Input| Projects'!$AW200,0),0)</f>
        <v>0</v>
      </c>
      <c r="AU200" s="172" cm="1">
        <f t="array" ref="AU200">IFERROR(--('Input| Projects'!$AT200="Yes")*_xlfn.SWITCH('Input| Overheads'!$C$50,"Direct costs",'Calc| Overheads Allocation'!I$9*W200,"Internal labour",'Calc| Overheads Allocation'!I$9*W200*'Input| Projects'!$AO200,"DNSP defined",'Calc| Overheads Allocation'!I$79*'Input| Projects'!$AW200,0),0)</f>
        <v>0</v>
      </c>
      <c r="AV200" s="175"/>
      <c r="AW200" s="172">
        <f t="shared" si="68"/>
        <v>0</v>
      </c>
      <c r="AX200" s="172">
        <f t="shared" si="69"/>
        <v>0</v>
      </c>
      <c r="AY200" s="172">
        <f t="shared" si="70"/>
        <v>0</v>
      </c>
      <c r="AZ200" s="172">
        <f t="shared" si="71"/>
        <v>0</v>
      </c>
      <c r="BA200" s="172">
        <f t="shared" si="72"/>
        <v>0</v>
      </c>
      <c r="BB200" s="172">
        <f t="shared" si="73"/>
        <v>0</v>
      </c>
      <c r="BC200" s="172">
        <f t="shared" si="74"/>
        <v>0</v>
      </c>
      <c r="BD200" s="176"/>
      <c r="BE200" s="172">
        <f t="shared" si="75"/>
        <v>0</v>
      </c>
      <c r="BF200" s="172">
        <f t="shared" si="76"/>
        <v>0</v>
      </c>
      <c r="BG200" s="172">
        <f t="shared" si="77"/>
        <v>0</v>
      </c>
      <c r="BH200" s="172">
        <f t="shared" si="78"/>
        <v>0</v>
      </c>
      <c r="BI200" s="172">
        <f t="shared" si="79"/>
        <v>0</v>
      </c>
      <c r="BJ200" s="172">
        <f t="shared" si="80"/>
        <v>0</v>
      </c>
      <c r="BK200" s="172">
        <f t="shared" si="81"/>
        <v>0</v>
      </c>
      <c r="BL200" s="176"/>
      <c r="BM200" s="172">
        <f t="shared" si="60"/>
        <v>0</v>
      </c>
      <c r="BN200" s="172">
        <f t="shared" si="61"/>
        <v>0</v>
      </c>
      <c r="BO200" s="172">
        <f t="shared" si="62"/>
        <v>0</v>
      </c>
      <c r="BP200" s="172">
        <f t="shared" si="63"/>
        <v>0</v>
      </c>
      <c r="BQ200" s="172">
        <f t="shared" si="64"/>
        <v>0</v>
      </c>
      <c r="BR200" s="172">
        <f t="shared" si="65"/>
        <v>0</v>
      </c>
      <c r="BS200" s="172">
        <f t="shared" si="66"/>
        <v>0</v>
      </c>
      <c r="BT200" s="55"/>
      <c r="BU200" s="158">
        <f>SUMIF('Input| Projects'!$BA$8:$CX$8,RIGHT(BU$9,3),'Input| Projects'!$BA200:$CX200)</f>
        <v>0</v>
      </c>
      <c r="BV200" s="158">
        <f>SUMIF('Input| Projects'!$BA$8:$CX$8,RIGHT(BV$9,3),'Input| Projects'!$BA200:$CX200)</f>
        <v>0</v>
      </c>
      <c r="BW200" s="79" t="str">
        <f t="shared" si="67"/>
        <v/>
      </c>
    </row>
    <row r="201" spans="2:75" x14ac:dyDescent="0.2">
      <c r="B201" s="123">
        <f>IFERROR('Input| Projects'!B201,"")</f>
        <v>192</v>
      </c>
      <c r="C201" s="160" t="str">
        <f>IFERROR(IF('Input| Projects'!C201="","",'Input| Projects'!C201),"")</f>
        <v/>
      </c>
      <c r="D201" s="160" t="str">
        <f>IFERROR(IF('Input| Projects'!D201="","",'Input| Projects'!D201),"")</f>
        <v/>
      </c>
      <c r="E201" s="53"/>
      <c r="F201" s="160" t="str">
        <f>IF(LEN('Input| Projects'!F201)&gt;0,'Input| Projects'!F201,"")</f>
        <v/>
      </c>
      <c r="G201" s="160" t="str">
        <f>IF(LEN('Input| Projects'!G201)&gt;0,'Input| Projects'!G201,"")</f>
        <v/>
      </c>
      <c r="H201" s="10"/>
      <c r="I201" s="194" cm="1">
        <f t="array" ref="I201">IF(LEN($F201)&gt;0,1+IFERROR(SUMPRODUCT(TRANSPOSE('Input| Projects'!$AO201:$AQ201),INDEX('Input| Escalations'!$F$27:$L$29,,MATCH(Q$9,'Input| Escalations'!$F$21:$L$21,0))),0),0)</f>
        <v>0</v>
      </c>
      <c r="J201" s="194" cm="1">
        <f t="array" ref="J201">IF(LEN($F201)&gt;0,1+IFERROR(SUMPRODUCT(TRANSPOSE('Input| Projects'!$AO201:$AQ201),INDEX('Input| Escalations'!$F$27:$L$29,,MATCH(R$9,'Input| Escalations'!$F$21:$L$21,0))),0),0)</f>
        <v>0</v>
      </c>
      <c r="K201" s="194" cm="1">
        <f t="array" ref="K201">IF(LEN($F201)&gt;0,1+IFERROR(SUMPRODUCT(TRANSPOSE('Input| Projects'!$AO201:$AQ201),INDEX('Input| Escalations'!$F$27:$L$29,,MATCH(S$9,'Input| Escalations'!$F$21:$L$21,0))),0),0)</f>
        <v>0</v>
      </c>
      <c r="L201" s="194" cm="1">
        <f t="array" ref="L201">IF(LEN($F201)&gt;0,1+IFERROR(SUMPRODUCT(TRANSPOSE('Input| Projects'!$AO201:$AQ201),INDEX('Input| Escalations'!$F$27:$L$29,,MATCH(T$9,'Input| Escalations'!$F$21:$L$21,0))),0),0)</f>
        <v>0</v>
      </c>
      <c r="M201" s="194" cm="1">
        <f t="array" ref="M201">IF(LEN($F201)&gt;0,1+IFERROR(SUMPRODUCT(TRANSPOSE('Input| Projects'!$AO201:$AQ201),INDEX('Input| Escalations'!$F$27:$L$29,,MATCH(U$9,'Input| Escalations'!$F$21:$L$21,0))),0),0)</f>
        <v>0</v>
      </c>
      <c r="N201" s="194" cm="1">
        <f t="array" ref="N201">IF(LEN($F201)&gt;0,1+IFERROR(SUMPRODUCT(TRANSPOSE('Input| Projects'!$AO201:$AQ201),INDEX('Input| Escalations'!$F$27:$L$29,,MATCH(V$9,'Input| Escalations'!$F$21:$L$21,0))),0),0)</f>
        <v>0</v>
      </c>
      <c r="O201" s="194" cm="1">
        <f t="array" ref="O201">IF(LEN($F201)&gt;0,1+IFERROR(SUMPRODUCT(TRANSPOSE('Input| Projects'!$AO201:$AQ201),INDEX('Input| Escalations'!$F$27:$L$29,,MATCH(W$9,'Input| Escalations'!$F$21:$L$21,0))),0),0)</f>
        <v>0</v>
      </c>
      <c r="P201" s="10"/>
      <c r="Q201" s="172">
        <f>IFERROR(IF(ISNUMBER(FIND("decision",'Input| Setup'!$F$6)),'Input| Projects'!Y201,'Input| Projects'!I201)*'Input| Escalations'!$I$17*I201,0)</f>
        <v>0</v>
      </c>
      <c r="R201" s="172">
        <f>IFERROR(IF(ISNUMBER(FIND("decision",'Input| Setup'!$F$6)),'Input| Projects'!Z201,'Input| Projects'!J201)*'Input| Escalations'!$I$17*J201,0)</f>
        <v>0</v>
      </c>
      <c r="S201" s="172">
        <f>IFERROR(IF(ISNUMBER(FIND("decision",'Input| Setup'!$F$6)),'Input| Projects'!AA201,'Input| Projects'!K201)*'Input| Escalations'!$I$17*K201,0)</f>
        <v>0</v>
      </c>
      <c r="T201" s="172">
        <f>IFERROR(IF(ISNUMBER(FIND("decision",'Input| Setup'!$F$6)),'Input| Projects'!AB201,'Input| Projects'!L201)*'Input| Escalations'!$I$17*L201,0)</f>
        <v>0</v>
      </c>
      <c r="U201" s="172">
        <f>IFERROR(IF(ISNUMBER(FIND("decision",'Input| Setup'!$F$6)),'Input| Projects'!AC201,'Input| Projects'!M201)*'Input| Escalations'!$I$17*M201,0)</f>
        <v>0</v>
      </c>
      <c r="V201" s="172">
        <f>IFERROR(IF(ISNUMBER(FIND("decision",'Input| Setup'!$F$6)),'Input| Projects'!AD201,'Input| Projects'!N201)*'Input| Escalations'!$I$17*N201,0)</f>
        <v>0</v>
      </c>
      <c r="W201" s="172">
        <f>IFERROR(IF(ISNUMBER(FIND("decision",'Input| Setup'!$F$6)),'Input| Projects'!AE201,'Input| Projects'!O201)*'Input| Escalations'!$I$17*O201,0)</f>
        <v>0</v>
      </c>
      <c r="X201" s="175"/>
      <c r="Y201" s="172">
        <f>IF(ISNUMBER(FIND("decision",'Input| Setup'!$F$6)),'Input| Projects'!AG201,'Input| Projects'!Q201)*I201*'Input| Escalations'!$I$17</f>
        <v>0</v>
      </c>
      <c r="Z201" s="172">
        <f>IF(ISNUMBER(FIND("decision",'Input| Setup'!$F$6)),'Input| Projects'!AH201,'Input| Projects'!R201)*J201*'Input| Escalations'!$I$17</f>
        <v>0</v>
      </c>
      <c r="AA201" s="172">
        <f>IF(ISNUMBER(FIND("decision",'Input| Setup'!$F$6)),'Input| Projects'!AI201,'Input| Projects'!S201)*K201*'Input| Escalations'!$I$17</f>
        <v>0</v>
      </c>
      <c r="AB201" s="172">
        <f>IF(ISNUMBER(FIND("decision",'Input| Setup'!$F$6)),'Input| Projects'!AJ201,'Input| Projects'!T201)*L201*'Input| Escalations'!$I$17</f>
        <v>0</v>
      </c>
      <c r="AC201" s="172">
        <f>IF(ISNUMBER(FIND("decision",'Input| Setup'!$F$6)),'Input| Projects'!AK201,'Input| Projects'!U201)*M201*'Input| Escalations'!$I$17</f>
        <v>0</v>
      </c>
      <c r="AD201" s="172">
        <f>IF(ISNUMBER(FIND("decision",'Input| Setup'!$F$6)),'Input| Projects'!AL201,'Input| Projects'!V201)*N201*'Input| Escalations'!$I$17</f>
        <v>0</v>
      </c>
      <c r="AE201" s="172">
        <f>IF(ISNUMBER(FIND("decision",'Input| Setup'!$F$6)),'Input| Projects'!AM201,'Input| Projects'!W201)*O201*'Input| Escalations'!$I$17</f>
        <v>0</v>
      </c>
      <c r="AF201" s="175"/>
      <c r="AG201" s="172" cm="1">
        <f t="array" ref="AG201">IFERROR(--('Input| Projects'!$AS201="Yes")*_xlfn.SWITCH('Input| Overheads'!$C$50,"Direct costs",'Calc| Overheads Allocation'!C$8*Q201,"Internal labour",'Calc| Overheads Allocation'!C$8*Q201*'Input| Projects'!$AO201,"DNSP defined",'Calc| Overheads Allocation'!C$78*'Input| Projects'!$AV201,0),0)</f>
        <v>0</v>
      </c>
      <c r="AH201" s="172" cm="1">
        <f t="array" ref="AH201">IFERROR(--('Input| Projects'!$AS201="Yes")*_xlfn.SWITCH('Input| Overheads'!$C$50,"Direct costs",'Calc| Overheads Allocation'!D$8*R201,"Internal labour",'Calc| Overheads Allocation'!D$8*R201*'Input| Projects'!$AO201,"DNSP defined",'Calc| Overheads Allocation'!D$78*'Input| Projects'!$AV201,0),0)</f>
        <v>0</v>
      </c>
      <c r="AI201" s="172" cm="1">
        <f t="array" ref="AI201">IFERROR(--('Input| Projects'!$AS201="Yes")*_xlfn.SWITCH('Input| Overheads'!$C$50,"Direct costs",'Calc| Overheads Allocation'!E$8*S201,"Internal labour",'Calc| Overheads Allocation'!E$8*S201*'Input| Projects'!$AO201,"DNSP defined",'Calc| Overheads Allocation'!E$78*'Input| Projects'!$AV201,0),0)</f>
        <v>0</v>
      </c>
      <c r="AJ201" s="172" cm="1">
        <f t="array" ref="AJ201">IFERROR(--('Input| Projects'!$AS201="Yes")*_xlfn.SWITCH('Input| Overheads'!$C$50,"Direct costs",'Calc| Overheads Allocation'!F$8*T201,"Internal labour",'Calc| Overheads Allocation'!F$8*T201*'Input| Projects'!$AO201,"DNSP defined",'Calc| Overheads Allocation'!F$78*'Input| Projects'!$AV201,0),0)</f>
        <v>0</v>
      </c>
      <c r="AK201" s="172" cm="1">
        <f t="array" ref="AK201">IFERROR(--('Input| Projects'!$AS201="Yes")*_xlfn.SWITCH('Input| Overheads'!$C$50,"Direct costs",'Calc| Overheads Allocation'!G$8*U201,"Internal labour",'Calc| Overheads Allocation'!G$8*U201*'Input| Projects'!$AO201,"DNSP defined",'Calc| Overheads Allocation'!G$78*'Input| Projects'!$AV201,0),0)</f>
        <v>0</v>
      </c>
      <c r="AL201" s="172" cm="1">
        <f t="array" ref="AL201">IFERROR(--('Input| Projects'!$AS201="Yes")*_xlfn.SWITCH('Input| Overheads'!$C$50,"Direct costs",'Calc| Overheads Allocation'!H$8*V201,"Internal labour",'Calc| Overheads Allocation'!H$8*V201*'Input| Projects'!$AO201,"DNSP defined",'Calc| Overheads Allocation'!H$78*'Input| Projects'!$AV201,0),0)</f>
        <v>0</v>
      </c>
      <c r="AM201" s="172" cm="1">
        <f t="array" ref="AM201">IFERROR(--('Input| Projects'!$AS201="Yes")*_xlfn.SWITCH('Input| Overheads'!$C$50,"Direct costs",'Calc| Overheads Allocation'!I$8*W201,"Internal labour",'Calc| Overheads Allocation'!I$8*W201*'Input| Projects'!$AO201,"DNSP defined",'Calc| Overheads Allocation'!I$78*'Input| Projects'!$AV201,0),0)</f>
        <v>0</v>
      </c>
      <c r="AN201" s="175"/>
      <c r="AO201" s="172" cm="1">
        <f t="array" ref="AO201">IFERROR(--('Input| Projects'!$AT201="Yes")*_xlfn.SWITCH('Input| Overheads'!$C$50,"Direct costs",'Calc| Overheads Allocation'!C$9*Q201,"Internal labour",'Calc| Overheads Allocation'!C$9*Q201*'Input| Projects'!$AO201,"DNSP defined",'Calc| Overheads Allocation'!C$79*'Input| Projects'!$AW201,0),0)</f>
        <v>0</v>
      </c>
      <c r="AP201" s="172" cm="1">
        <f t="array" ref="AP201">IFERROR(--('Input| Projects'!$AT201="Yes")*_xlfn.SWITCH('Input| Overheads'!$C$50,"Direct costs",'Calc| Overheads Allocation'!D$9*R201,"Internal labour",'Calc| Overheads Allocation'!D$9*R201*'Input| Projects'!$AO201,"DNSP defined",'Calc| Overheads Allocation'!D$79*'Input| Projects'!$AW201,0),0)</f>
        <v>0</v>
      </c>
      <c r="AQ201" s="172" cm="1">
        <f t="array" ref="AQ201">IFERROR(--('Input| Projects'!$AT201="Yes")*_xlfn.SWITCH('Input| Overheads'!$C$50,"Direct costs",'Calc| Overheads Allocation'!E$9*S201,"Internal labour",'Calc| Overheads Allocation'!E$9*S201*'Input| Projects'!$AO201,"DNSP defined",'Calc| Overheads Allocation'!E$79*'Input| Projects'!$AW201,0),0)</f>
        <v>0</v>
      </c>
      <c r="AR201" s="172" cm="1">
        <f t="array" ref="AR201">IFERROR(--('Input| Projects'!$AT201="Yes")*_xlfn.SWITCH('Input| Overheads'!$C$50,"Direct costs",'Calc| Overheads Allocation'!F$9*T201,"Internal labour",'Calc| Overheads Allocation'!F$9*T201*'Input| Projects'!$AO201,"DNSP defined",'Calc| Overheads Allocation'!F$79*'Input| Projects'!$AW201,0),0)</f>
        <v>0</v>
      </c>
      <c r="AS201" s="172" cm="1">
        <f t="array" ref="AS201">IFERROR(--('Input| Projects'!$AT201="Yes")*_xlfn.SWITCH('Input| Overheads'!$C$50,"Direct costs",'Calc| Overheads Allocation'!G$9*U201,"Internal labour",'Calc| Overheads Allocation'!G$9*U201*'Input| Projects'!$AO201,"DNSP defined",'Calc| Overheads Allocation'!G$79*'Input| Projects'!$AW201,0),0)</f>
        <v>0</v>
      </c>
      <c r="AT201" s="172" cm="1">
        <f t="array" ref="AT201">IFERROR(--('Input| Projects'!$AT201="Yes")*_xlfn.SWITCH('Input| Overheads'!$C$50,"Direct costs",'Calc| Overheads Allocation'!H$9*V201,"Internal labour",'Calc| Overheads Allocation'!H$9*V201*'Input| Projects'!$AO201,"DNSP defined",'Calc| Overheads Allocation'!H$79*'Input| Projects'!$AW201,0),0)</f>
        <v>0</v>
      </c>
      <c r="AU201" s="172" cm="1">
        <f t="array" ref="AU201">IFERROR(--('Input| Projects'!$AT201="Yes")*_xlfn.SWITCH('Input| Overheads'!$C$50,"Direct costs",'Calc| Overheads Allocation'!I$9*W201,"Internal labour",'Calc| Overheads Allocation'!I$9*W201*'Input| Projects'!$AO201,"DNSP defined",'Calc| Overheads Allocation'!I$79*'Input| Projects'!$AW201,0),0)</f>
        <v>0</v>
      </c>
      <c r="AV201" s="175"/>
      <c r="AW201" s="172">
        <f t="shared" si="68"/>
        <v>0</v>
      </c>
      <c r="AX201" s="172">
        <f t="shared" si="69"/>
        <v>0</v>
      </c>
      <c r="AY201" s="172">
        <f t="shared" si="70"/>
        <v>0</v>
      </c>
      <c r="AZ201" s="172">
        <f t="shared" si="71"/>
        <v>0</v>
      </c>
      <c r="BA201" s="172">
        <f t="shared" si="72"/>
        <v>0</v>
      </c>
      <c r="BB201" s="172">
        <f t="shared" si="73"/>
        <v>0</v>
      </c>
      <c r="BC201" s="172">
        <f t="shared" si="74"/>
        <v>0</v>
      </c>
      <c r="BD201" s="176"/>
      <c r="BE201" s="172">
        <f t="shared" si="75"/>
        <v>0</v>
      </c>
      <c r="BF201" s="172">
        <f t="shared" si="76"/>
        <v>0</v>
      </c>
      <c r="BG201" s="172">
        <f t="shared" si="77"/>
        <v>0</v>
      </c>
      <c r="BH201" s="172">
        <f t="shared" si="78"/>
        <v>0</v>
      </c>
      <c r="BI201" s="172">
        <f t="shared" si="79"/>
        <v>0</v>
      </c>
      <c r="BJ201" s="172">
        <f t="shared" si="80"/>
        <v>0</v>
      </c>
      <c r="BK201" s="172">
        <f t="shared" si="81"/>
        <v>0</v>
      </c>
      <c r="BL201" s="176"/>
      <c r="BM201" s="172">
        <f t="shared" si="60"/>
        <v>0</v>
      </c>
      <c r="BN201" s="172">
        <f t="shared" si="61"/>
        <v>0</v>
      </c>
      <c r="BO201" s="172">
        <f t="shared" si="62"/>
        <v>0</v>
      </c>
      <c r="BP201" s="172">
        <f t="shared" si="63"/>
        <v>0</v>
      </c>
      <c r="BQ201" s="172">
        <f t="shared" si="64"/>
        <v>0</v>
      </c>
      <c r="BR201" s="172">
        <f t="shared" si="65"/>
        <v>0</v>
      </c>
      <c r="BS201" s="172">
        <f t="shared" si="66"/>
        <v>0</v>
      </c>
      <c r="BT201" s="55"/>
      <c r="BU201" s="158">
        <f>SUMIF('Input| Projects'!$BA$8:$CX$8,RIGHT(BU$9,3),'Input| Projects'!$BA201:$CX201)</f>
        <v>0</v>
      </c>
      <c r="BV201" s="158">
        <f>SUMIF('Input| Projects'!$BA$8:$CX$8,RIGHT(BV$9,3),'Input| Projects'!$BA201:$CX201)</f>
        <v>0</v>
      </c>
      <c r="BW201" s="79" t="str">
        <f t="shared" si="67"/>
        <v/>
      </c>
    </row>
    <row r="202" spans="2:75" x14ac:dyDescent="0.2">
      <c r="B202" s="123">
        <f>IFERROR('Input| Projects'!B202,"")</f>
        <v>193</v>
      </c>
      <c r="C202" s="160" t="str">
        <f>IFERROR(IF('Input| Projects'!C202="","",'Input| Projects'!C202),"")</f>
        <v/>
      </c>
      <c r="D202" s="160" t="str">
        <f>IFERROR(IF('Input| Projects'!D202="","",'Input| Projects'!D202),"")</f>
        <v/>
      </c>
      <c r="E202" s="53"/>
      <c r="F202" s="160" t="str">
        <f>IF(LEN('Input| Projects'!F202)&gt;0,'Input| Projects'!F202,"")</f>
        <v/>
      </c>
      <c r="G202" s="160" t="str">
        <f>IF(LEN('Input| Projects'!G202)&gt;0,'Input| Projects'!G202,"")</f>
        <v/>
      </c>
      <c r="H202" s="10"/>
      <c r="I202" s="194" cm="1">
        <f t="array" ref="I202">IF(LEN($F202)&gt;0,1+IFERROR(SUMPRODUCT(TRANSPOSE('Input| Projects'!$AO202:$AQ202),INDEX('Input| Escalations'!$F$27:$L$29,,MATCH(Q$9,'Input| Escalations'!$F$21:$L$21,0))),0),0)</f>
        <v>0</v>
      </c>
      <c r="J202" s="194" cm="1">
        <f t="array" ref="J202">IF(LEN($F202)&gt;0,1+IFERROR(SUMPRODUCT(TRANSPOSE('Input| Projects'!$AO202:$AQ202),INDEX('Input| Escalations'!$F$27:$L$29,,MATCH(R$9,'Input| Escalations'!$F$21:$L$21,0))),0),0)</f>
        <v>0</v>
      </c>
      <c r="K202" s="194" cm="1">
        <f t="array" ref="K202">IF(LEN($F202)&gt;0,1+IFERROR(SUMPRODUCT(TRANSPOSE('Input| Projects'!$AO202:$AQ202),INDEX('Input| Escalations'!$F$27:$L$29,,MATCH(S$9,'Input| Escalations'!$F$21:$L$21,0))),0),0)</f>
        <v>0</v>
      </c>
      <c r="L202" s="194" cm="1">
        <f t="array" ref="L202">IF(LEN($F202)&gt;0,1+IFERROR(SUMPRODUCT(TRANSPOSE('Input| Projects'!$AO202:$AQ202),INDEX('Input| Escalations'!$F$27:$L$29,,MATCH(T$9,'Input| Escalations'!$F$21:$L$21,0))),0),0)</f>
        <v>0</v>
      </c>
      <c r="M202" s="194" cm="1">
        <f t="array" ref="M202">IF(LEN($F202)&gt;0,1+IFERROR(SUMPRODUCT(TRANSPOSE('Input| Projects'!$AO202:$AQ202),INDEX('Input| Escalations'!$F$27:$L$29,,MATCH(U$9,'Input| Escalations'!$F$21:$L$21,0))),0),0)</f>
        <v>0</v>
      </c>
      <c r="N202" s="194" cm="1">
        <f t="array" ref="N202">IF(LEN($F202)&gt;0,1+IFERROR(SUMPRODUCT(TRANSPOSE('Input| Projects'!$AO202:$AQ202),INDEX('Input| Escalations'!$F$27:$L$29,,MATCH(V$9,'Input| Escalations'!$F$21:$L$21,0))),0),0)</f>
        <v>0</v>
      </c>
      <c r="O202" s="194" cm="1">
        <f t="array" ref="O202">IF(LEN($F202)&gt;0,1+IFERROR(SUMPRODUCT(TRANSPOSE('Input| Projects'!$AO202:$AQ202),INDEX('Input| Escalations'!$F$27:$L$29,,MATCH(W$9,'Input| Escalations'!$F$21:$L$21,0))),0),0)</f>
        <v>0</v>
      </c>
      <c r="P202" s="10"/>
      <c r="Q202" s="172">
        <f>IFERROR(IF(ISNUMBER(FIND("decision",'Input| Setup'!$F$6)),'Input| Projects'!Y202,'Input| Projects'!I202)*'Input| Escalations'!$I$17*I202,0)</f>
        <v>0</v>
      </c>
      <c r="R202" s="172">
        <f>IFERROR(IF(ISNUMBER(FIND("decision",'Input| Setup'!$F$6)),'Input| Projects'!Z202,'Input| Projects'!J202)*'Input| Escalations'!$I$17*J202,0)</f>
        <v>0</v>
      </c>
      <c r="S202" s="172">
        <f>IFERROR(IF(ISNUMBER(FIND("decision",'Input| Setup'!$F$6)),'Input| Projects'!AA202,'Input| Projects'!K202)*'Input| Escalations'!$I$17*K202,0)</f>
        <v>0</v>
      </c>
      <c r="T202" s="172">
        <f>IFERROR(IF(ISNUMBER(FIND("decision",'Input| Setup'!$F$6)),'Input| Projects'!AB202,'Input| Projects'!L202)*'Input| Escalations'!$I$17*L202,0)</f>
        <v>0</v>
      </c>
      <c r="U202" s="172">
        <f>IFERROR(IF(ISNUMBER(FIND("decision",'Input| Setup'!$F$6)),'Input| Projects'!AC202,'Input| Projects'!M202)*'Input| Escalations'!$I$17*M202,0)</f>
        <v>0</v>
      </c>
      <c r="V202" s="172">
        <f>IFERROR(IF(ISNUMBER(FIND("decision",'Input| Setup'!$F$6)),'Input| Projects'!AD202,'Input| Projects'!N202)*'Input| Escalations'!$I$17*N202,0)</f>
        <v>0</v>
      </c>
      <c r="W202" s="172">
        <f>IFERROR(IF(ISNUMBER(FIND("decision",'Input| Setup'!$F$6)),'Input| Projects'!AE202,'Input| Projects'!O202)*'Input| Escalations'!$I$17*O202,0)</f>
        <v>0</v>
      </c>
      <c r="X202" s="175"/>
      <c r="Y202" s="172">
        <f>IF(ISNUMBER(FIND("decision",'Input| Setup'!$F$6)),'Input| Projects'!AG202,'Input| Projects'!Q202)*I202*'Input| Escalations'!$I$17</f>
        <v>0</v>
      </c>
      <c r="Z202" s="172">
        <f>IF(ISNUMBER(FIND("decision",'Input| Setup'!$F$6)),'Input| Projects'!AH202,'Input| Projects'!R202)*J202*'Input| Escalations'!$I$17</f>
        <v>0</v>
      </c>
      <c r="AA202" s="172">
        <f>IF(ISNUMBER(FIND("decision",'Input| Setup'!$F$6)),'Input| Projects'!AI202,'Input| Projects'!S202)*K202*'Input| Escalations'!$I$17</f>
        <v>0</v>
      </c>
      <c r="AB202" s="172">
        <f>IF(ISNUMBER(FIND("decision",'Input| Setup'!$F$6)),'Input| Projects'!AJ202,'Input| Projects'!T202)*L202*'Input| Escalations'!$I$17</f>
        <v>0</v>
      </c>
      <c r="AC202" s="172">
        <f>IF(ISNUMBER(FIND("decision",'Input| Setup'!$F$6)),'Input| Projects'!AK202,'Input| Projects'!U202)*M202*'Input| Escalations'!$I$17</f>
        <v>0</v>
      </c>
      <c r="AD202" s="172">
        <f>IF(ISNUMBER(FIND("decision",'Input| Setup'!$F$6)),'Input| Projects'!AL202,'Input| Projects'!V202)*N202*'Input| Escalations'!$I$17</f>
        <v>0</v>
      </c>
      <c r="AE202" s="172">
        <f>IF(ISNUMBER(FIND("decision",'Input| Setup'!$F$6)),'Input| Projects'!AM202,'Input| Projects'!W202)*O202*'Input| Escalations'!$I$17</f>
        <v>0</v>
      </c>
      <c r="AF202" s="175"/>
      <c r="AG202" s="172" cm="1">
        <f t="array" ref="AG202">IFERROR(--('Input| Projects'!$AS202="Yes")*_xlfn.SWITCH('Input| Overheads'!$C$50,"Direct costs",'Calc| Overheads Allocation'!C$8*Q202,"Internal labour",'Calc| Overheads Allocation'!C$8*Q202*'Input| Projects'!$AO202,"DNSP defined",'Calc| Overheads Allocation'!C$78*'Input| Projects'!$AV202,0),0)</f>
        <v>0</v>
      </c>
      <c r="AH202" s="172" cm="1">
        <f t="array" ref="AH202">IFERROR(--('Input| Projects'!$AS202="Yes")*_xlfn.SWITCH('Input| Overheads'!$C$50,"Direct costs",'Calc| Overheads Allocation'!D$8*R202,"Internal labour",'Calc| Overheads Allocation'!D$8*R202*'Input| Projects'!$AO202,"DNSP defined",'Calc| Overheads Allocation'!D$78*'Input| Projects'!$AV202,0),0)</f>
        <v>0</v>
      </c>
      <c r="AI202" s="172" cm="1">
        <f t="array" ref="AI202">IFERROR(--('Input| Projects'!$AS202="Yes")*_xlfn.SWITCH('Input| Overheads'!$C$50,"Direct costs",'Calc| Overheads Allocation'!E$8*S202,"Internal labour",'Calc| Overheads Allocation'!E$8*S202*'Input| Projects'!$AO202,"DNSP defined",'Calc| Overheads Allocation'!E$78*'Input| Projects'!$AV202,0),0)</f>
        <v>0</v>
      </c>
      <c r="AJ202" s="172" cm="1">
        <f t="array" ref="AJ202">IFERROR(--('Input| Projects'!$AS202="Yes")*_xlfn.SWITCH('Input| Overheads'!$C$50,"Direct costs",'Calc| Overheads Allocation'!F$8*T202,"Internal labour",'Calc| Overheads Allocation'!F$8*T202*'Input| Projects'!$AO202,"DNSP defined",'Calc| Overheads Allocation'!F$78*'Input| Projects'!$AV202,0),0)</f>
        <v>0</v>
      </c>
      <c r="AK202" s="172" cm="1">
        <f t="array" ref="AK202">IFERROR(--('Input| Projects'!$AS202="Yes")*_xlfn.SWITCH('Input| Overheads'!$C$50,"Direct costs",'Calc| Overheads Allocation'!G$8*U202,"Internal labour",'Calc| Overheads Allocation'!G$8*U202*'Input| Projects'!$AO202,"DNSP defined",'Calc| Overheads Allocation'!G$78*'Input| Projects'!$AV202,0),0)</f>
        <v>0</v>
      </c>
      <c r="AL202" s="172" cm="1">
        <f t="array" ref="AL202">IFERROR(--('Input| Projects'!$AS202="Yes")*_xlfn.SWITCH('Input| Overheads'!$C$50,"Direct costs",'Calc| Overheads Allocation'!H$8*V202,"Internal labour",'Calc| Overheads Allocation'!H$8*V202*'Input| Projects'!$AO202,"DNSP defined",'Calc| Overheads Allocation'!H$78*'Input| Projects'!$AV202,0),0)</f>
        <v>0</v>
      </c>
      <c r="AM202" s="172" cm="1">
        <f t="array" ref="AM202">IFERROR(--('Input| Projects'!$AS202="Yes")*_xlfn.SWITCH('Input| Overheads'!$C$50,"Direct costs",'Calc| Overheads Allocation'!I$8*W202,"Internal labour",'Calc| Overheads Allocation'!I$8*W202*'Input| Projects'!$AO202,"DNSP defined",'Calc| Overheads Allocation'!I$78*'Input| Projects'!$AV202,0),0)</f>
        <v>0</v>
      </c>
      <c r="AN202" s="175"/>
      <c r="AO202" s="172" cm="1">
        <f t="array" ref="AO202">IFERROR(--('Input| Projects'!$AT202="Yes")*_xlfn.SWITCH('Input| Overheads'!$C$50,"Direct costs",'Calc| Overheads Allocation'!C$9*Q202,"Internal labour",'Calc| Overheads Allocation'!C$9*Q202*'Input| Projects'!$AO202,"DNSP defined",'Calc| Overheads Allocation'!C$79*'Input| Projects'!$AW202,0),0)</f>
        <v>0</v>
      </c>
      <c r="AP202" s="172" cm="1">
        <f t="array" ref="AP202">IFERROR(--('Input| Projects'!$AT202="Yes")*_xlfn.SWITCH('Input| Overheads'!$C$50,"Direct costs",'Calc| Overheads Allocation'!D$9*R202,"Internal labour",'Calc| Overheads Allocation'!D$9*R202*'Input| Projects'!$AO202,"DNSP defined",'Calc| Overheads Allocation'!D$79*'Input| Projects'!$AW202,0),0)</f>
        <v>0</v>
      </c>
      <c r="AQ202" s="172" cm="1">
        <f t="array" ref="AQ202">IFERROR(--('Input| Projects'!$AT202="Yes")*_xlfn.SWITCH('Input| Overheads'!$C$50,"Direct costs",'Calc| Overheads Allocation'!E$9*S202,"Internal labour",'Calc| Overheads Allocation'!E$9*S202*'Input| Projects'!$AO202,"DNSP defined",'Calc| Overheads Allocation'!E$79*'Input| Projects'!$AW202,0),0)</f>
        <v>0</v>
      </c>
      <c r="AR202" s="172" cm="1">
        <f t="array" ref="AR202">IFERROR(--('Input| Projects'!$AT202="Yes")*_xlfn.SWITCH('Input| Overheads'!$C$50,"Direct costs",'Calc| Overheads Allocation'!F$9*T202,"Internal labour",'Calc| Overheads Allocation'!F$9*T202*'Input| Projects'!$AO202,"DNSP defined",'Calc| Overheads Allocation'!F$79*'Input| Projects'!$AW202,0),0)</f>
        <v>0</v>
      </c>
      <c r="AS202" s="172" cm="1">
        <f t="array" ref="AS202">IFERROR(--('Input| Projects'!$AT202="Yes")*_xlfn.SWITCH('Input| Overheads'!$C$50,"Direct costs",'Calc| Overheads Allocation'!G$9*U202,"Internal labour",'Calc| Overheads Allocation'!G$9*U202*'Input| Projects'!$AO202,"DNSP defined",'Calc| Overheads Allocation'!G$79*'Input| Projects'!$AW202,0),0)</f>
        <v>0</v>
      </c>
      <c r="AT202" s="172" cm="1">
        <f t="array" ref="AT202">IFERROR(--('Input| Projects'!$AT202="Yes")*_xlfn.SWITCH('Input| Overheads'!$C$50,"Direct costs",'Calc| Overheads Allocation'!H$9*V202,"Internal labour",'Calc| Overheads Allocation'!H$9*V202*'Input| Projects'!$AO202,"DNSP defined",'Calc| Overheads Allocation'!H$79*'Input| Projects'!$AW202,0),0)</f>
        <v>0</v>
      </c>
      <c r="AU202" s="172" cm="1">
        <f t="array" ref="AU202">IFERROR(--('Input| Projects'!$AT202="Yes")*_xlfn.SWITCH('Input| Overheads'!$C$50,"Direct costs",'Calc| Overheads Allocation'!I$9*W202,"Internal labour",'Calc| Overheads Allocation'!I$9*W202*'Input| Projects'!$AO202,"DNSP defined",'Calc| Overheads Allocation'!I$79*'Input| Projects'!$AW202,0),0)</f>
        <v>0</v>
      </c>
      <c r="AV202" s="175"/>
      <c r="AW202" s="172">
        <f t="shared" si="68"/>
        <v>0</v>
      </c>
      <c r="AX202" s="172">
        <f t="shared" si="69"/>
        <v>0</v>
      </c>
      <c r="AY202" s="172">
        <f t="shared" si="70"/>
        <v>0</v>
      </c>
      <c r="AZ202" s="172">
        <f t="shared" si="71"/>
        <v>0</v>
      </c>
      <c r="BA202" s="172">
        <f t="shared" si="72"/>
        <v>0</v>
      </c>
      <c r="BB202" s="172">
        <f t="shared" si="73"/>
        <v>0</v>
      </c>
      <c r="BC202" s="172">
        <f t="shared" si="74"/>
        <v>0</v>
      </c>
      <c r="BD202" s="176"/>
      <c r="BE202" s="172">
        <f t="shared" si="75"/>
        <v>0</v>
      </c>
      <c r="BF202" s="172">
        <f t="shared" si="76"/>
        <v>0</v>
      </c>
      <c r="BG202" s="172">
        <f t="shared" si="77"/>
        <v>0</v>
      </c>
      <c r="BH202" s="172">
        <f t="shared" si="78"/>
        <v>0</v>
      </c>
      <c r="BI202" s="172">
        <f t="shared" si="79"/>
        <v>0</v>
      </c>
      <c r="BJ202" s="172">
        <f t="shared" si="80"/>
        <v>0</v>
      </c>
      <c r="BK202" s="172">
        <f t="shared" si="81"/>
        <v>0</v>
      </c>
      <c r="BL202" s="176"/>
      <c r="BM202" s="172">
        <f t="shared" ref="BM202:BM265" si="82">IFERROR(Q202+AW202,"")</f>
        <v>0</v>
      </c>
      <c r="BN202" s="172">
        <f t="shared" ref="BN202:BN265" si="83">IFERROR(R202+AX202,"")</f>
        <v>0</v>
      </c>
      <c r="BO202" s="172">
        <f t="shared" ref="BO202:BO265" si="84">IFERROR(S202+AY202,"")</f>
        <v>0</v>
      </c>
      <c r="BP202" s="172">
        <f t="shared" ref="BP202:BP265" si="85">IFERROR(T202+AZ202,"")</f>
        <v>0</v>
      </c>
      <c r="BQ202" s="172">
        <f t="shared" ref="BQ202:BQ265" si="86">IFERROR(U202+BA202,"")</f>
        <v>0</v>
      </c>
      <c r="BR202" s="172">
        <f t="shared" ref="BR202:BR265" si="87">IFERROR(V202+BB202,"")</f>
        <v>0</v>
      </c>
      <c r="BS202" s="172">
        <f t="shared" ref="BS202:BS265" si="88">IFERROR(W202+BC202,"")</f>
        <v>0</v>
      </c>
      <c r="BT202" s="55"/>
      <c r="BU202" s="158">
        <f>SUMIF('Input| Projects'!$BA$8:$CX$8,RIGHT(BU$9,3),'Input| Projects'!$BA202:$CX202)</f>
        <v>0</v>
      </c>
      <c r="BV202" s="158">
        <f>SUMIF('Input| Projects'!$BA$8:$CX$8,RIGHT(BV$9,3),'Input| Projects'!$BA202:$CX202)</f>
        <v>0</v>
      </c>
      <c r="BW202" s="79" t="str">
        <f t="shared" ref="BW202:BW265" si="89">IF(SUM(BU202:BV202,F202:G202)=0,"",IF(SUM(BU202:BV202)=1,"",1))</f>
        <v/>
      </c>
    </row>
    <row r="203" spans="2:75" x14ac:dyDescent="0.2">
      <c r="B203" s="123">
        <f>IFERROR('Input| Projects'!B203,"")</f>
        <v>194</v>
      </c>
      <c r="C203" s="160" t="str">
        <f>IFERROR(IF('Input| Projects'!C203="","",'Input| Projects'!C203),"")</f>
        <v/>
      </c>
      <c r="D203" s="160" t="str">
        <f>IFERROR(IF('Input| Projects'!D203="","",'Input| Projects'!D203),"")</f>
        <v/>
      </c>
      <c r="E203" s="53"/>
      <c r="F203" s="160" t="str">
        <f>IF(LEN('Input| Projects'!F203)&gt;0,'Input| Projects'!F203,"")</f>
        <v/>
      </c>
      <c r="G203" s="160" t="str">
        <f>IF(LEN('Input| Projects'!G203)&gt;0,'Input| Projects'!G203,"")</f>
        <v/>
      </c>
      <c r="H203" s="10"/>
      <c r="I203" s="194" cm="1">
        <f t="array" ref="I203">IF(LEN($F203)&gt;0,1+IFERROR(SUMPRODUCT(TRANSPOSE('Input| Projects'!$AO203:$AQ203),INDEX('Input| Escalations'!$F$27:$L$29,,MATCH(Q$9,'Input| Escalations'!$F$21:$L$21,0))),0),0)</f>
        <v>0</v>
      </c>
      <c r="J203" s="194" cm="1">
        <f t="array" ref="J203">IF(LEN($F203)&gt;0,1+IFERROR(SUMPRODUCT(TRANSPOSE('Input| Projects'!$AO203:$AQ203),INDEX('Input| Escalations'!$F$27:$L$29,,MATCH(R$9,'Input| Escalations'!$F$21:$L$21,0))),0),0)</f>
        <v>0</v>
      </c>
      <c r="K203" s="194" cm="1">
        <f t="array" ref="K203">IF(LEN($F203)&gt;0,1+IFERROR(SUMPRODUCT(TRANSPOSE('Input| Projects'!$AO203:$AQ203),INDEX('Input| Escalations'!$F$27:$L$29,,MATCH(S$9,'Input| Escalations'!$F$21:$L$21,0))),0),0)</f>
        <v>0</v>
      </c>
      <c r="L203" s="194" cm="1">
        <f t="array" ref="L203">IF(LEN($F203)&gt;0,1+IFERROR(SUMPRODUCT(TRANSPOSE('Input| Projects'!$AO203:$AQ203),INDEX('Input| Escalations'!$F$27:$L$29,,MATCH(T$9,'Input| Escalations'!$F$21:$L$21,0))),0),0)</f>
        <v>0</v>
      </c>
      <c r="M203" s="194" cm="1">
        <f t="array" ref="M203">IF(LEN($F203)&gt;0,1+IFERROR(SUMPRODUCT(TRANSPOSE('Input| Projects'!$AO203:$AQ203),INDEX('Input| Escalations'!$F$27:$L$29,,MATCH(U$9,'Input| Escalations'!$F$21:$L$21,0))),0),0)</f>
        <v>0</v>
      </c>
      <c r="N203" s="194" cm="1">
        <f t="array" ref="N203">IF(LEN($F203)&gt;0,1+IFERROR(SUMPRODUCT(TRANSPOSE('Input| Projects'!$AO203:$AQ203),INDEX('Input| Escalations'!$F$27:$L$29,,MATCH(V$9,'Input| Escalations'!$F$21:$L$21,0))),0),0)</f>
        <v>0</v>
      </c>
      <c r="O203" s="194" cm="1">
        <f t="array" ref="O203">IF(LEN($F203)&gt;0,1+IFERROR(SUMPRODUCT(TRANSPOSE('Input| Projects'!$AO203:$AQ203),INDEX('Input| Escalations'!$F$27:$L$29,,MATCH(W$9,'Input| Escalations'!$F$21:$L$21,0))),0),0)</f>
        <v>0</v>
      </c>
      <c r="P203" s="10"/>
      <c r="Q203" s="172">
        <f>IFERROR(IF(ISNUMBER(FIND("decision",'Input| Setup'!$F$6)),'Input| Projects'!Y203,'Input| Projects'!I203)*'Input| Escalations'!$I$17*I203,0)</f>
        <v>0</v>
      </c>
      <c r="R203" s="172">
        <f>IFERROR(IF(ISNUMBER(FIND("decision",'Input| Setup'!$F$6)),'Input| Projects'!Z203,'Input| Projects'!J203)*'Input| Escalations'!$I$17*J203,0)</f>
        <v>0</v>
      </c>
      <c r="S203" s="172">
        <f>IFERROR(IF(ISNUMBER(FIND("decision",'Input| Setup'!$F$6)),'Input| Projects'!AA203,'Input| Projects'!K203)*'Input| Escalations'!$I$17*K203,0)</f>
        <v>0</v>
      </c>
      <c r="T203" s="172">
        <f>IFERROR(IF(ISNUMBER(FIND("decision",'Input| Setup'!$F$6)),'Input| Projects'!AB203,'Input| Projects'!L203)*'Input| Escalations'!$I$17*L203,0)</f>
        <v>0</v>
      </c>
      <c r="U203" s="172">
        <f>IFERROR(IF(ISNUMBER(FIND("decision",'Input| Setup'!$F$6)),'Input| Projects'!AC203,'Input| Projects'!M203)*'Input| Escalations'!$I$17*M203,0)</f>
        <v>0</v>
      </c>
      <c r="V203" s="172">
        <f>IFERROR(IF(ISNUMBER(FIND("decision",'Input| Setup'!$F$6)),'Input| Projects'!AD203,'Input| Projects'!N203)*'Input| Escalations'!$I$17*N203,0)</f>
        <v>0</v>
      </c>
      <c r="W203" s="172">
        <f>IFERROR(IF(ISNUMBER(FIND("decision",'Input| Setup'!$F$6)),'Input| Projects'!AE203,'Input| Projects'!O203)*'Input| Escalations'!$I$17*O203,0)</f>
        <v>0</v>
      </c>
      <c r="X203" s="175"/>
      <c r="Y203" s="172">
        <f>IF(ISNUMBER(FIND("decision",'Input| Setup'!$F$6)),'Input| Projects'!AG203,'Input| Projects'!Q203)*I203*'Input| Escalations'!$I$17</f>
        <v>0</v>
      </c>
      <c r="Z203" s="172">
        <f>IF(ISNUMBER(FIND("decision",'Input| Setup'!$F$6)),'Input| Projects'!AH203,'Input| Projects'!R203)*J203*'Input| Escalations'!$I$17</f>
        <v>0</v>
      </c>
      <c r="AA203" s="172">
        <f>IF(ISNUMBER(FIND("decision",'Input| Setup'!$F$6)),'Input| Projects'!AI203,'Input| Projects'!S203)*K203*'Input| Escalations'!$I$17</f>
        <v>0</v>
      </c>
      <c r="AB203" s="172">
        <f>IF(ISNUMBER(FIND("decision",'Input| Setup'!$F$6)),'Input| Projects'!AJ203,'Input| Projects'!T203)*L203*'Input| Escalations'!$I$17</f>
        <v>0</v>
      </c>
      <c r="AC203" s="172">
        <f>IF(ISNUMBER(FIND("decision",'Input| Setup'!$F$6)),'Input| Projects'!AK203,'Input| Projects'!U203)*M203*'Input| Escalations'!$I$17</f>
        <v>0</v>
      </c>
      <c r="AD203" s="172">
        <f>IF(ISNUMBER(FIND("decision",'Input| Setup'!$F$6)),'Input| Projects'!AL203,'Input| Projects'!V203)*N203*'Input| Escalations'!$I$17</f>
        <v>0</v>
      </c>
      <c r="AE203" s="172">
        <f>IF(ISNUMBER(FIND("decision",'Input| Setup'!$F$6)),'Input| Projects'!AM203,'Input| Projects'!W203)*O203*'Input| Escalations'!$I$17</f>
        <v>0</v>
      </c>
      <c r="AF203" s="175"/>
      <c r="AG203" s="172" cm="1">
        <f t="array" ref="AG203">IFERROR(--('Input| Projects'!$AS203="Yes")*_xlfn.SWITCH('Input| Overheads'!$C$50,"Direct costs",'Calc| Overheads Allocation'!C$8*Q203,"Internal labour",'Calc| Overheads Allocation'!C$8*Q203*'Input| Projects'!$AO203,"DNSP defined",'Calc| Overheads Allocation'!C$78*'Input| Projects'!$AV203,0),0)</f>
        <v>0</v>
      </c>
      <c r="AH203" s="172" cm="1">
        <f t="array" ref="AH203">IFERROR(--('Input| Projects'!$AS203="Yes")*_xlfn.SWITCH('Input| Overheads'!$C$50,"Direct costs",'Calc| Overheads Allocation'!D$8*R203,"Internal labour",'Calc| Overheads Allocation'!D$8*R203*'Input| Projects'!$AO203,"DNSP defined",'Calc| Overheads Allocation'!D$78*'Input| Projects'!$AV203,0),0)</f>
        <v>0</v>
      </c>
      <c r="AI203" s="172" cm="1">
        <f t="array" ref="AI203">IFERROR(--('Input| Projects'!$AS203="Yes")*_xlfn.SWITCH('Input| Overheads'!$C$50,"Direct costs",'Calc| Overheads Allocation'!E$8*S203,"Internal labour",'Calc| Overheads Allocation'!E$8*S203*'Input| Projects'!$AO203,"DNSP defined",'Calc| Overheads Allocation'!E$78*'Input| Projects'!$AV203,0),0)</f>
        <v>0</v>
      </c>
      <c r="AJ203" s="172" cm="1">
        <f t="array" ref="AJ203">IFERROR(--('Input| Projects'!$AS203="Yes")*_xlfn.SWITCH('Input| Overheads'!$C$50,"Direct costs",'Calc| Overheads Allocation'!F$8*T203,"Internal labour",'Calc| Overheads Allocation'!F$8*T203*'Input| Projects'!$AO203,"DNSP defined",'Calc| Overheads Allocation'!F$78*'Input| Projects'!$AV203,0),0)</f>
        <v>0</v>
      </c>
      <c r="AK203" s="172" cm="1">
        <f t="array" ref="AK203">IFERROR(--('Input| Projects'!$AS203="Yes")*_xlfn.SWITCH('Input| Overheads'!$C$50,"Direct costs",'Calc| Overheads Allocation'!G$8*U203,"Internal labour",'Calc| Overheads Allocation'!G$8*U203*'Input| Projects'!$AO203,"DNSP defined",'Calc| Overheads Allocation'!G$78*'Input| Projects'!$AV203,0),0)</f>
        <v>0</v>
      </c>
      <c r="AL203" s="172" cm="1">
        <f t="array" ref="AL203">IFERROR(--('Input| Projects'!$AS203="Yes")*_xlfn.SWITCH('Input| Overheads'!$C$50,"Direct costs",'Calc| Overheads Allocation'!H$8*V203,"Internal labour",'Calc| Overheads Allocation'!H$8*V203*'Input| Projects'!$AO203,"DNSP defined",'Calc| Overheads Allocation'!H$78*'Input| Projects'!$AV203,0),0)</f>
        <v>0</v>
      </c>
      <c r="AM203" s="172" cm="1">
        <f t="array" ref="AM203">IFERROR(--('Input| Projects'!$AS203="Yes")*_xlfn.SWITCH('Input| Overheads'!$C$50,"Direct costs",'Calc| Overheads Allocation'!I$8*W203,"Internal labour",'Calc| Overheads Allocation'!I$8*W203*'Input| Projects'!$AO203,"DNSP defined",'Calc| Overheads Allocation'!I$78*'Input| Projects'!$AV203,0),0)</f>
        <v>0</v>
      </c>
      <c r="AN203" s="175"/>
      <c r="AO203" s="172" cm="1">
        <f t="array" ref="AO203">IFERROR(--('Input| Projects'!$AT203="Yes")*_xlfn.SWITCH('Input| Overheads'!$C$50,"Direct costs",'Calc| Overheads Allocation'!C$9*Q203,"Internal labour",'Calc| Overheads Allocation'!C$9*Q203*'Input| Projects'!$AO203,"DNSP defined",'Calc| Overheads Allocation'!C$79*'Input| Projects'!$AW203,0),0)</f>
        <v>0</v>
      </c>
      <c r="AP203" s="172" cm="1">
        <f t="array" ref="AP203">IFERROR(--('Input| Projects'!$AT203="Yes")*_xlfn.SWITCH('Input| Overheads'!$C$50,"Direct costs",'Calc| Overheads Allocation'!D$9*R203,"Internal labour",'Calc| Overheads Allocation'!D$9*R203*'Input| Projects'!$AO203,"DNSP defined",'Calc| Overheads Allocation'!D$79*'Input| Projects'!$AW203,0),0)</f>
        <v>0</v>
      </c>
      <c r="AQ203" s="172" cm="1">
        <f t="array" ref="AQ203">IFERROR(--('Input| Projects'!$AT203="Yes")*_xlfn.SWITCH('Input| Overheads'!$C$50,"Direct costs",'Calc| Overheads Allocation'!E$9*S203,"Internal labour",'Calc| Overheads Allocation'!E$9*S203*'Input| Projects'!$AO203,"DNSP defined",'Calc| Overheads Allocation'!E$79*'Input| Projects'!$AW203,0),0)</f>
        <v>0</v>
      </c>
      <c r="AR203" s="172" cm="1">
        <f t="array" ref="AR203">IFERROR(--('Input| Projects'!$AT203="Yes")*_xlfn.SWITCH('Input| Overheads'!$C$50,"Direct costs",'Calc| Overheads Allocation'!F$9*T203,"Internal labour",'Calc| Overheads Allocation'!F$9*T203*'Input| Projects'!$AO203,"DNSP defined",'Calc| Overheads Allocation'!F$79*'Input| Projects'!$AW203,0),0)</f>
        <v>0</v>
      </c>
      <c r="AS203" s="172" cm="1">
        <f t="array" ref="AS203">IFERROR(--('Input| Projects'!$AT203="Yes")*_xlfn.SWITCH('Input| Overheads'!$C$50,"Direct costs",'Calc| Overheads Allocation'!G$9*U203,"Internal labour",'Calc| Overheads Allocation'!G$9*U203*'Input| Projects'!$AO203,"DNSP defined",'Calc| Overheads Allocation'!G$79*'Input| Projects'!$AW203,0),0)</f>
        <v>0</v>
      </c>
      <c r="AT203" s="172" cm="1">
        <f t="array" ref="AT203">IFERROR(--('Input| Projects'!$AT203="Yes")*_xlfn.SWITCH('Input| Overheads'!$C$50,"Direct costs",'Calc| Overheads Allocation'!H$9*V203,"Internal labour",'Calc| Overheads Allocation'!H$9*V203*'Input| Projects'!$AO203,"DNSP defined",'Calc| Overheads Allocation'!H$79*'Input| Projects'!$AW203,0),0)</f>
        <v>0</v>
      </c>
      <c r="AU203" s="172" cm="1">
        <f t="array" ref="AU203">IFERROR(--('Input| Projects'!$AT203="Yes")*_xlfn.SWITCH('Input| Overheads'!$C$50,"Direct costs",'Calc| Overheads Allocation'!I$9*W203,"Internal labour",'Calc| Overheads Allocation'!I$9*W203*'Input| Projects'!$AO203,"DNSP defined",'Calc| Overheads Allocation'!I$79*'Input| Projects'!$AW203,0),0)</f>
        <v>0</v>
      </c>
      <c r="AV203" s="175"/>
      <c r="AW203" s="172">
        <f t="shared" ref="AW203:AW266" si="90">IFERROR(AO203+AG203,"")</f>
        <v>0</v>
      </c>
      <c r="AX203" s="172">
        <f t="shared" ref="AX203:AX266" si="91">IFERROR(AP203+AH203,"")</f>
        <v>0</v>
      </c>
      <c r="AY203" s="172">
        <f t="shared" ref="AY203:AY266" si="92">IFERROR(AQ203+AI203,"")</f>
        <v>0</v>
      </c>
      <c r="AZ203" s="172">
        <f t="shared" ref="AZ203:AZ266" si="93">IFERROR(AR203+AJ203,"")</f>
        <v>0</v>
      </c>
      <c r="BA203" s="172">
        <f t="shared" ref="BA203:BA266" si="94">IFERROR(AS203+AK203,"")</f>
        <v>0</v>
      </c>
      <c r="BB203" s="172">
        <f t="shared" ref="BB203:BB266" si="95">IFERROR(AT203+AL203,"")</f>
        <v>0</v>
      </c>
      <c r="BC203" s="172">
        <f t="shared" ref="BC203:BC266" si="96">IFERROR(AU203+AM203,"")</f>
        <v>0</v>
      </c>
      <c r="BD203" s="176"/>
      <c r="BE203" s="172">
        <f t="shared" ref="BE203:BE266" si="97">IFERROR(IF(Q203&gt;0,AW203*(Y203/Q203),0),"")</f>
        <v>0</v>
      </c>
      <c r="BF203" s="172">
        <f t="shared" ref="BF203:BF266" si="98">IFERROR(IF(R203&gt;0,AX203*(Z203/R203),0),"")</f>
        <v>0</v>
      </c>
      <c r="BG203" s="172">
        <f t="shared" ref="BG203:BG266" si="99">IFERROR(IF(S203&gt;0,AY203*(AA203/S203),0),"")</f>
        <v>0</v>
      </c>
      <c r="BH203" s="172">
        <f t="shared" ref="BH203:BH266" si="100">IFERROR(IF(T203&gt;0,AZ203*(AB203/T203),0),"")</f>
        <v>0</v>
      </c>
      <c r="BI203" s="172">
        <f t="shared" ref="BI203:BI266" si="101">IFERROR(IF(U203&gt;0,BA203*(AC203/U203),0),"")</f>
        <v>0</v>
      </c>
      <c r="BJ203" s="172">
        <f t="shared" ref="BJ203:BJ266" si="102">IFERROR(IF(V203&gt;0,BB203*(AD203/V203),0),"")</f>
        <v>0</v>
      </c>
      <c r="BK203" s="172">
        <f t="shared" ref="BK203:BK266" si="103">IFERROR(IF(W203&gt;0,BC203*(AE203/W203),0),"")</f>
        <v>0</v>
      </c>
      <c r="BL203" s="176"/>
      <c r="BM203" s="172">
        <f t="shared" si="82"/>
        <v>0</v>
      </c>
      <c r="BN203" s="172">
        <f t="shared" si="83"/>
        <v>0</v>
      </c>
      <c r="BO203" s="172">
        <f t="shared" si="84"/>
        <v>0</v>
      </c>
      <c r="BP203" s="172">
        <f t="shared" si="85"/>
        <v>0</v>
      </c>
      <c r="BQ203" s="172">
        <f t="shared" si="86"/>
        <v>0</v>
      </c>
      <c r="BR203" s="172">
        <f t="shared" si="87"/>
        <v>0</v>
      </c>
      <c r="BS203" s="172">
        <f t="shared" si="88"/>
        <v>0</v>
      </c>
      <c r="BT203" s="55"/>
      <c r="BU203" s="158">
        <f>SUMIF('Input| Projects'!$BA$8:$CX$8,RIGHT(BU$9,3),'Input| Projects'!$BA203:$CX203)</f>
        <v>0</v>
      </c>
      <c r="BV203" s="158">
        <f>SUMIF('Input| Projects'!$BA$8:$CX$8,RIGHT(BV$9,3),'Input| Projects'!$BA203:$CX203)</f>
        <v>0</v>
      </c>
      <c r="BW203" s="79" t="str">
        <f t="shared" si="89"/>
        <v/>
      </c>
    </row>
    <row r="204" spans="2:75" x14ac:dyDescent="0.2">
      <c r="B204" s="123">
        <f>IFERROR('Input| Projects'!B204,"")</f>
        <v>195</v>
      </c>
      <c r="C204" s="160" t="str">
        <f>IFERROR(IF('Input| Projects'!C204="","",'Input| Projects'!C204),"")</f>
        <v/>
      </c>
      <c r="D204" s="160" t="str">
        <f>IFERROR(IF('Input| Projects'!D204="","",'Input| Projects'!D204),"")</f>
        <v/>
      </c>
      <c r="E204" s="53"/>
      <c r="F204" s="160" t="str">
        <f>IF(LEN('Input| Projects'!F204)&gt;0,'Input| Projects'!F204,"")</f>
        <v/>
      </c>
      <c r="G204" s="160" t="str">
        <f>IF(LEN('Input| Projects'!G204)&gt;0,'Input| Projects'!G204,"")</f>
        <v/>
      </c>
      <c r="H204" s="10"/>
      <c r="I204" s="194" cm="1">
        <f t="array" ref="I204">IF(LEN($F204)&gt;0,1+IFERROR(SUMPRODUCT(TRANSPOSE('Input| Projects'!$AO204:$AQ204),INDEX('Input| Escalations'!$F$27:$L$29,,MATCH(Q$9,'Input| Escalations'!$F$21:$L$21,0))),0),0)</f>
        <v>0</v>
      </c>
      <c r="J204" s="194" cm="1">
        <f t="array" ref="J204">IF(LEN($F204)&gt;0,1+IFERROR(SUMPRODUCT(TRANSPOSE('Input| Projects'!$AO204:$AQ204),INDEX('Input| Escalations'!$F$27:$L$29,,MATCH(R$9,'Input| Escalations'!$F$21:$L$21,0))),0),0)</f>
        <v>0</v>
      </c>
      <c r="K204" s="194" cm="1">
        <f t="array" ref="K204">IF(LEN($F204)&gt;0,1+IFERROR(SUMPRODUCT(TRANSPOSE('Input| Projects'!$AO204:$AQ204),INDEX('Input| Escalations'!$F$27:$L$29,,MATCH(S$9,'Input| Escalations'!$F$21:$L$21,0))),0),0)</f>
        <v>0</v>
      </c>
      <c r="L204" s="194" cm="1">
        <f t="array" ref="L204">IF(LEN($F204)&gt;0,1+IFERROR(SUMPRODUCT(TRANSPOSE('Input| Projects'!$AO204:$AQ204),INDEX('Input| Escalations'!$F$27:$L$29,,MATCH(T$9,'Input| Escalations'!$F$21:$L$21,0))),0),0)</f>
        <v>0</v>
      </c>
      <c r="M204" s="194" cm="1">
        <f t="array" ref="M204">IF(LEN($F204)&gt;0,1+IFERROR(SUMPRODUCT(TRANSPOSE('Input| Projects'!$AO204:$AQ204),INDEX('Input| Escalations'!$F$27:$L$29,,MATCH(U$9,'Input| Escalations'!$F$21:$L$21,0))),0),0)</f>
        <v>0</v>
      </c>
      <c r="N204" s="194" cm="1">
        <f t="array" ref="N204">IF(LEN($F204)&gt;0,1+IFERROR(SUMPRODUCT(TRANSPOSE('Input| Projects'!$AO204:$AQ204),INDEX('Input| Escalations'!$F$27:$L$29,,MATCH(V$9,'Input| Escalations'!$F$21:$L$21,0))),0),0)</f>
        <v>0</v>
      </c>
      <c r="O204" s="194" cm="1">
        <f t="array" ref="O204">IF(LEN($F204)&gt;0,1+IFERROR(SUMPRODUCT(TRANSPOSE('Input| Projects'!$AO204:$AQ204),INDEX('Input| Escalations'!$F$27:$L$29,,MATCH(W$9,'Input| Escalations'!$F$21:$L$21,0))),0),0)</f>
        <v>0</v>
      </c>
      <c r="P204" s="10"/>
      <c r="Q204" s="172">
        <f>IFERROR(IF(ISNUMBER(FIND("decision",'Input| Setup'!$F$6)),'Input| Projects'!Y204,'Input| Projects'!I204)*'Input| Escalations'!$I$17*I204,0)</f>
        <v>0</v>
      </c>
      <c r="R204" s="172">
        <f>IFERROR(IF(ISNUMBER(FIND("decision",'Input| Setup'!$F$6)),'Input| Projects'!Z204,'Input| Projects'!J204)*'Input| Escalations'!$I$17*J204,0)</f>
        <v>0</v>
      </c>
      <c r="S204" s="172">
        <f>IFERROR(IF(ISNUMBER(FIND("decision",'Input| Setup'!$F$6)),'Input| Projects'!AA204,'Input| Projects'!K204)*'Input| Escalations'!$I$17*K204,0)</f>
        <v>0</v>
      </c>
      <c r="T204" s="172">
        <f>IFERROR(IF(ISNUMBER(FIND("decision",'Input| Setup'!$F$6)),'Input| Projects'!AB204,'Input| Projects'!L204)*'Input| Escalations'!$I$17*L204,0)</f>
        <v>0</v>
      </c>
      <c r="U204" s="172">
        <f>IFERROR(IF(ISNUMBER(FIND("decision",'Input| Setup'!$F$6)),'Input| Projects'!AC204,'Input| Projects'!M204)*'Input| Escalations'!$I$17*M204,0)</f>
        <v>0</v>
      </c>
      <c r="V204" s="172">
        <f>IFERROR(IF(ISNUMBER(FIND("decision",'Input| Setup'!$F$6)),'Input| Projects'!AD204,'Input| Projects'!N204)*'Input| Escalations'!$I$17*N204,0)</f>
        <v>0</v>
      </c>
      <c r="W204" s="172">
        <f>IFERROR(IF(ISNUMBER(FIND("decision",'Input| Setup'!$F$6)),'Input| Projects'!AE204,'Input| Projects'!O204)*'Input| Escalations'!$I$17*O204,0)</f>
        <v>0</v>
      </c>
      <c r="X204" s="175"/>
      <c r="Y204" s="172">
        <f>IF(ISNUMBER(FIND("decision",'Input| Setup'!$F$6)),'Input| Projects'!AG204,'Input| Projects'!Q204)*I204*'Input| Escalations'!$I$17</f>
        <v>0</v>
      </c>
      <c r="Z204" s="172">
        <f>IF(ISNUMBER(FIND("decision",'Input| Setup'!$F$6)),'Input| Projects'!AH204,'Input| Projects'!R204)*J204*'Input| Escalations'!$I$17</f>
        <v>0</v>
      </c>
      <c r="AA204" s="172">
        <f>IF(ISNUMBER(FIND("decision",'Input| Setup'!$F$6)),'Input| Projects'!AI204,'Input| Projects'!S204)*K204*'Input| Escalations'!$I$17</f>
        <v>0</v>
      </c>
      <c r="AB204" s="172">
        <f>IF(ISNUMBER(FIND("decision",'Input| Setup'!$F$6)),'Input| Projects'!AJ204,'Input| Projects'!T204)*L204*'Input| Escalations'!$I$17</f>
        <v>0</v>
      </c>
      <c r="AC204" s="172">
        <f>IF(ISNUMBER(FIND("decision",'Input| Setup'!$F$6)),'Input| Projects'!AK204,'Input| Projects'!U204)*M204*'Input| Escalations'!$I$17</f>
        <v>0</v>
      </c>
      <c r="AD204" s="172">
        <f>IF(ISNUMBER(FIND("decision",'Input| Setup'!$F$6)),'Input| Projects'!AL204,'Input| Projects'!V204)*N204*'Input| Escalations'!$I$17</f>
        <v>0</v>
      </c>
      <c r="AE204" s="172">
        <f>IF(ISNUMBER(FIND("decision",'Input| Setup'!$F$6)),'Input| Projects'!AM204,'Input| Projects'!W204)*O204*'Input| Escalations'!$I$17</f>
        <v>0</v>
      </c>
      <c r="AF204" s="175"/>
      <c r="AG204" s="172" cm="1">
        <f t="array" ref="AG204">IFERROR(--('Input| Projects'!$AS204="Yes")*_xlfn.SWITCH('Input| Overheads'!$C$50,"Direct costs",'Calc| Overheads Allocation'!C$8*Q204,"Internal labour",'Calc| Overheads Allocation'!C$8*Q204*'Input| Projects'!$AO204,"DNSP defined",'Calc| Overheads Allocation'!C$78*'Input| Projects'!$AV204,0),0)</f>
        <v>0</v>
      </c>
      <c r="AH204" s="172" cm="1">
        <f t="array" ref="AH204">IFERROR(--('Input| Projects'!$AS204="Yes")*_xlfn.SWITCH('Input| Overheads'!$C$50,"Direct costs",'Calc| Overheads Allocation'!D$8*R204,"Internal labour",'Calc| Overheads Allocation'!D$8*R204*'Input| Projects'!$AO204,"DNSP defined",'Calc| Overheads Allocation'!D$78*'Input| Projects'!$AV204,0),0)</f>
        <v>0</v>
      </c>
      <c r="AI204" s="172" cm="1">
        <f t="array" ref="AI204">IFERROR(--('Input| Projects'!$AS204="Yes")*_xlfn.SWITCH('Input| Overheads'!$C$50,"Direct costs",'Calc| Overheads Allocation'!E$8*S204,"Internal labour",'Calc| Overheads Allocation'!E$8*S204*'Input| Projects'!$AO204,"DNSP defined",'Calc| Overheads Allocation'!E$78*'Input| Projects'!$AV204,0),0)</f>
        <v>0</v>
      </c>
      <c r="AJ204" s="172" cm="1">
        <f t="array" ref="AJ204">IFERROR(--('Input| Projects'!$AS204="Yes")*_xlfn.SWITCH('Input| Overheads'!$C$50,"Direct costs",'Calc| Overheads Allocation'!F$8*T204,"Internal labour",'Calc| Overheads Allocation'!F$8*T204*'Input| Projects'!$AO204,"DNSP defined",'Calc| Overheads Allocation'!F$78*'Input| Projects'!$AV204,0),0)</f>
        <v>0</v>
      </c>
      <c r="AK204" s="172" cm="1">
        <f t="array" ref="AK204">IFERROR(--('Input| Projects'!$AS204="Yes")*_xlfn.SWITCH('Input| Overheads'!$C$50,"Direct costs",'Calc| Overheads Allocation'!G$8*U204,"Internal labour",'Calc| Overheads Allocation'!G$8*U204*'Input| Projects'!$AO204,"DNSP defined",'Calc| Overheads Allocation'!G$78*'Input| Projects'!$AV204,0),0)</f>
        <v>0</v>
      </c>
      <c r="AL204" s="172" cm="1">
        <f t="array" ref="AL204">IFERROR(--('Input| Projects'!$AS204="Yes")*_xlfn.SWITCH('Input| Overheads'!$C$50,"Direct costs",'Calc| Overheads Allocation'!H$8*V204,"Internal labour",'Calc| Overheads Allocation'!H$8*V204*'Input| Projects'!$AO204,"DNSP defined",'Calc| Overheads Allocation'!H$78*'Input| Projects'!$AV204,0),0)</f>
        <v>0</v>
      </c>
      <c r="AM204" s="172" cm="1">
        <f t="array" ref="AM204">IFERROR(--('Input| Projects'!$AS204="Yes")*_xlfn.SWITCH('Input| Overheads'!$C$50,"Direct costs",'Calc| Overheads Allocation'!I$8*W204,"Internal labour",'Calc| Overheads Allocation'!I$8*W204*'Input| Projects'!$AO204,"DNSP defined",'Calc| Overheads Allocation'!I$78*'Input| Projects'!$AV204,0),0)</f>
        <v>0</v>
      </c>
      <c r="AN204" s="175"/>
      <c r="AO204" s="172" cm="1">
        <f t="array" ref="AO204">IFERROR(--('Input| Projects'!$AT204="Yes")*_xlfn.SWITCH('Input| Overheads'!$C$50,"Direct costs",'Calc| Overheads Allocation'!C$9*Q204,"Internal labour",'Calc| Overheads Allocation'!C$9*Q204*'Input| Projects'!$AO204,"DNSP defined",'Calc| Overheads Allocation'!C$79*'Input| Projects'!$AW204,0),0)</f>
        <v>0</v>
      </c>
      <c r="AP204" s="172" cm="1">
        <f t="array" ref="AP204">IFERROR(--('Input| Projects'!$AT204="Yes")*_xlfn.SWITCH('Input| Overheads'!$C$50,"Direct costs",'Calc| Overheads Allocation'!D$9*R204,"Internal labour",'Calc| Overheads Allocation'!D$9*R204*'Input| Projects'!$AO204,"DNSP defined",'Calc| Overheads Allocation'!D$79*'Input| Projects'!$AW204,0),0)</f>
        <v>0</v>
      </c>
      <c r="AQ204" s="172" cm="1">
        <f t="array" ref="AQ204">IFERROR(--('Input| Projects'!$AT204="Yes")*_xlfn.SWITCH('Input| Overheads'!$C$50,"Direct costs",'Calc| Overheads Allocation'!E$9*S204,"Internal labour",'Calc| Overheads Allocation'!E$9*S204*'Input| Projects'!$AO204,"DNSP defined",'Calc| Overheads Allocation'!E$79*'Input| Projects'!$AW204,0),0)</f>
        <v>0</v>
      </c>
      <c r="AR204" s="172" cm="1">
        <f t="array" ref="AR204">IFERROR(--('Input| Projects'!$AT204="Yes")*_xlfn.SWITCH('Input| Overheads'!$C$50,"Direct costs",'Calc| Overheads Allocation'!F$9*T204,"Internal labour",'Calc| Overheads Allocation'!F$9*T204*'Input| Projects'!$AO204,"DNSP defined",'Calc| Overheads Allocation'!F$79*'Input| Projects'!$AW204,0),0)</f>
        <v>0</v>
      </c>
      <c r="AS204" s="172" cm="1">
        <f t="array" ref="AS204">IFERROR(--('Input| Projects'!$AT204="Yes")*_xlfn.SWITCH('Input| Overheads'!$C$50,"Direct costs",'Calc| Overheads Allocation'!G$9*U204,"Internal labour",'Calc| Overheads Allocation'!G$9*U204*'Input| Projects'!$AO204,"DNSP defined",'Calc| Overheads Allocation'!G$79*'Input| Projects'!$AW204,0),0)</f>
        <v>0</v>
      </c>
      <c r="AT204" s="172" cm="1">
        <f t="array" ref="AT204">IFERROR(--('Input| Projects'!$AT204="Yes")*_xlfn.SWITCH('Input| Overheads'!$C$50,"Direct costs",'Calc| Overheads Allocation'!H$9*V204,"Internal labour",'Calc| Overheads Allocation'!H$9*V204*'Input| Projects'!$AO204,"DNSP defined",'Calc| Overheads Allocation'!H$79*'Input| Projects'!$AW204,0),0)</f>
        <v>0</v>
      </c>
      <c r="AU204" s="172" cm="1">
        <f t="array" ref="AU204">IFERROR(--('Input| Projects'!$AT204="Yes")*_xlfn.SWITCH('Input| Overheads'!$C$50,"Direct costs",'Calc| Overheads Allocation'!I$9*W204,"Internal labour",'Calc| Overheads Allocation'!I$9*W204*'Input| Projects'!$AO204,"DNSP defined",'Calc| Overheads Allocation'!I$79*'Input| Projects'!$AW204,0),0)</f>
        <v>0</v>
      </c>
      <c r="AV204" s="175"/>
      <c r="AW204" s="172">
        <f t="shared" si="90"/>
        <v>0</v>
      </c>
      <c r="AX204" s="172">
        <f t="shared" si="91"/>
        <v>0</v>
      </c>
      <c r="AY204" s="172">
        <f t="shared" si="92"/>
        <v>0</v>
      </c>
      <c r="AZ204" s="172">
        <f t="shared" si="93"/>
        <v>0</v>
      </c>
      <c r="BA204" s="172">
        <f t="shared" si="94"/>
        <v>0</v>
      </c>
      <c r="BB204" s="172">
        <f t="shared" si="95"/>
        <v>0</v>
      </c>
      <c r="BC204" s="172">
        <f t="shared" si="96"/>
        <v>0</v>
      </c>
      <c r="BD204" s="176"/>
      <c r="BE204" s="172">
        <f t="shared" si="97"/>
        <v>0</v>
      </c>
      <c r="BF204" s="172">
        <f t="shared" si="98"/>
        <v>0</v>
      </c>
      <c r="BG204" s="172">
        <f t="shared" si="99"/>
        <v>0</v>
      </c>
      <c r="BH204" s="172">
        <f t="shared" si="100"/>
        <v>0</v>
      </c>
      <c r="BI204" s="172">
        <f t="shared" si="101"/>
        <v>0</v>
      </c>
      <c r="BJ204" s="172">
        <f t="shared" si="102"/>
        <v>0</v>
      </c>
      <c r="BK204" s="172">
        <f t="shared" si="103"/>
        <v>0</v>
      </c>
      <c r="BL204" s="176"/>
      <c r="BM204" s="172">
        <f t="shared" si="82"/>
        <v>0</v>
      </c>
      <c r="BN204" s="172">
        <f t="shared" si="83"/>
        <v>0</v>
      </c>
      <c r="BO204" s="172">
        <f t="shared" si="84"/>
        <v>0</v>
      </c>
      <c r="BP204" s="172">
        <f t="shared" si="85"/>
        <v>0</v>
      </c>
      <c r="BQ204" s="172">
        <f t="shared" si="86"/>
        <v>0</v>
      </c>
      <c r="BR204" s="172">
        <f t="shared" si="87"/>
        <v>0</v>
      </c>
      <c r="BS204" s="172">
        <f t="shared" si="88"/>
        <v>0</v>
      </c>
      <c r="BT204" s="55"/>
      <c r="BU204" s="158">
        <f>SUMIF('Input| Projects'!$BA$8:$CX$8,RIGHT(BU$9,3),'Input| Projects'!$BA204:$CX204)</f>
        <v>0</v>
      </c>
      <c r="BV204" s="158">
        <f>SUMIF('Input| Projects'!$BA$8:$CX$8,RIGHT(BV$9,3),'Input| Projects'!$BA204:$CX204)</f>
        <v>0</v>
      </c>
      <c r="BW204" s="79" t="str">
        <f t="shared" si="89"/>
        <v/>
      </c>
    </row>
    <row r="205" spans="2:75" x14ac:dyDescent="0.2">
      <c r="B205" s="123">
        <f>IFERROR('Input| Projects'!B205,"")</f>
        <v>196</v>
      </c>
      <c r="C205" s="160" t="str">
        <f>IFERROR(IF('Input| Projects'!C205="","",'Input| Projects'!C205),"")</f>
        <v/>
      </c>
      <c r="D205" s="160" t="str">
        <f>IFERROR(IF('Input| Projects'!D205="","",'Input| Projects'!D205),"")</f>
        <v/>
      </c>
      <c r="E205" s="53"/>
      <c r="F205" s="160" t="str">
        <f>IF(LEN('Input| Projects'!F205)&gt;0,'Input| Projects'!F205,"")</f>
        <v/>
      </c>
      <c r="G205" s="160" t="str">
        <f>IF(LEN('Input| Projects'!G205)&gt;0,'Input| Projects'!G205,"")</f>
        <v/>
      </c>
      <c r="H205" s="10"/>
      <c r="I205" s="194" cm="1">
        <f t="array" ref="I205">IF(LEN($F205)&gt;0,1+IFERROR(SUMPRODUCT(TRANSPOSE('Input| Projects'!$AO205:$AQ205),INDEX('Input| Escalations'!$F$27:$L$29,,MATCH(Q$9,'Input| Escalations'!$F$21:$L$21,0))),0),0)</f>
        <v>0</v>
      </c>
      <c r="J205" s="194" cm="1">
        <f t="array" ref="J205">IF(LEN($F205)&gt;0,1+IFERROR(SUMPRODUCT(TRANSPOSE('Input| Projects'!$AO205:$AQ205),INDEX('Input| Escalations'!$F$27:$L$29,,MATCH(R$9,'Input| Escalations'!$F$21:$L$21,0))),0),0)</f>
        <v>0</v>
      </c>
      <c r="K205" s="194" cm="1">
        <f t="array" ref="K205">IF(LEN($F205)&gt;0,1+IFERROR(SUMPRODUCT(TRANSPOSE('Input| Projects'!$AO205:$AQ205),INDEX('Input| Escalations'!$F$27:$L$29,,MATCH(S$9,'Input| Escalations'!$F$21:$L$21,0))),0),0)</f>
        <v>0</v>
      </c>
      <c r="L205" s="194" cm="1">
        <f t="array" ref="L205">IF(LEN($F205)&gt;0,1+IFERROR(SUMPRODUCT(TRANSPOSE('Input| Projects'!$AO205:$AQ205),INDEX('Input| Escalations'!$F$27:$L$29,,MATCH(T$9,'Input| Escalations'!$F$21:$L$21,0))),0),0)</f>
        <v>0</v>
      </c>
      <c r="M205" s="194" cm="1">
        <f t="array" ref="M205">IF(LEN($F205)&gt;0,1+IFERROR(SUMPRODUCT(TRANSPOSE('Input| Projects'!$AO205:$AQ205),INDEX('Input| Escalations'!$F$27:$L$29,,MATCH(U$9,'Input| Escalations'!$F$21:$L$21,0))),0),0)</f>
        <v>0</v>
      </c>
      <c r="N205" s="194" cm="1">
        <f t="array" ref="N205">IF(LEN($F205)&gt;0,1+IFERROR(SUMPRODUCT(TRANSPOSE('Input| Projects'!$AO205:$AQ205),INDEX('Input| Escalations'!$F$27:$L$29,,MATCH(V$9,'Input| Escalations'!$F$21:$L$21,0))),0),0)</f>
        <v>0</v>
      </c>
      <c r="O205" s="194" cm="1">
        <f t="array" ref="O205">IF(LEN($F205)&gt;0,1+IFERROR(SUMPRODUCT(TRANSPOSE('Input| Projects'!$AO205:$AQ205),INDEX('Input| Escalations'!$F$27:$L$29,,MATCH(W$9,'Input| Escalations'!$F$21:$L$21,0))),0),0)</f>
        <v>0</v>
      </c>
      <c r="P205" s="10"/>
      <c r="Q205" s="172">
        <f>IFERROR(IF(ISNUMBER(FIND("decision",'Input| Setup'!$F$6)),'Input| Projects'!Y205,'Input| Projects'!I205)*'Input| Escalations'!$I$17*I205,0)</f>
        <v>0</v>
      </c>
      <c r="R205" s="172">
        <f>IFERROR(IF(ISNUMBER(FIND("decision",'Input| Setup'!$F$6)),'Input| Projects'!Z205,'Input| Projects'!J205)*'Input| Escalations'!$I$17*J205,0)</f>
        <v>0</v>
      </c>
      <c r="S205" s="172">
        <f>IFERROR(IF(ISNUMBER(FIND("decision",'Input| Setup'!$F$6)),'Input| Projects'!AA205,'Input| Projects'!K205)*'Input| Escalations'!$I$17*K205,0)</f>
        <v>0</v>
      </c>
      <c r="T205" s="172">
        <f>IFERROR(IF(ISNUMBER(FIND("decision",'Input| Setup'!$F$6)),'Input| Projects'!AB205,'Input| Projects'!L205)*'Input| Escalations'!$I$17*L205,0)</f>
        <v>0</v>
      </c>
      <c r="U205" s="172">
        <f>IFERROR(IF(ISNUMBER(FIND("decision",'Input| Setup'!$F$6)),'Input| Projects'!AC205,'Input| Projects'!M205)*'Input| Escalations'!$I$17*M205,0)</f>
        <v>0</v>
      </c>
      <c r="V205" s="172">
        <f>IFERROR(IF(ISNUMBER(FIND("decision",'Input| Setup'!$F$6)),'Input| Projects'!AD205,'Input| Projects'!N205)*'Input| Escalations'!$I$17*N205,0)</f>
        <v>0</v>
      </c>
      <c r="W205" s="172">
        <f>IFERROR(IF(ISNUMBER(FIND("decision",'Input| Setup'!$F$6)),'Input| Projects'!AE205,'Input| Projects'!O205)*'Input| Escalations'!$I$17*O205,0)</f>
        <v>0</v>
      </c>
      <c r="X205" s="175"/>
      <c r="Y205" s="172">
        <f>IF(ISNUMBER(FIND("decision",'Input| Setup'!$F$6)),'Input| Projects'!AG205,'Input| Projects'!Q205)*I205*'Input| Escalations'!$I$17</f>
        <v>0</v>
      </c>
      <c r="Z205" s="172">
        <f>IF(ISNUMBER(FIND("decision",'Input| Setup'!$F$6)),'Input| Projects'!AH205,'Input| Projects'!R205)*J205*'Input| Escalations'!$I$17</f>
        <v>0</v>
      </c>
      <c r="AA205" s="172">
        <f>IF(ISNUMBER(FIND("decision",'Input| Setup'!$F$6)),'Input| Projects'!AI205,'Input| Projects'!S205)*K205*'Input| Escalations'!$I$17</f>
        <v>0</v>
      </c>
      <c r="AB205" s="172">
        <f>IF(ISNUMBER(FIND("decision",'Input| Setup'!$F$6)),'Input| Projects'!AJ205,'Input| Projects'!T205)*L205*'Input| Escalations'!$I$17</f>
        <v>0</v>
      </c>
      <c r="AC205" s="172">
        <f>IF(ISNUMBER(FIND("decision",'Input| Setup'!$F$6)),'Input| Projects'!AK205,'Input| Projects'!U205)*M205*'Input| Escalations'!$I$17</f>
        <v>0</v>
      </c>
      <c r="AD205" s="172">
        <f>IF(ISNUMBER(FIND("decision",'Input| Setup'!$F$6)),'Input| Projects'!AL205,'Input| Projects'!V205)*N205*'Input| Escalations'!$I$17</f>
        <v>0</v>
      </c>
      <c r="AE205" s="172">
        <f>IF(ISNUMBER(FIND("decision",'Input| Setup'!$F$6)),'Input| Projects'!AM205,'Input| Projects'!W205)*O205*'Input| Escalations'!$I$17</f>
        <v>0</v>
      </c>
      <c r="AF205" s="175"/>
      <c r="AG205" s="172" cm="1">
        <f t="array" ref="AG205">IFERROR(--('Input| Projects'!$AS205="Yes")*_xlfn.SWITCH('Input| Overheads'!$C$50,"Direct costs",'Calc| Overheads Allocation'!C$8*Q205,"Internal labour",'Calc| Overheads Allocation'!C$8*Q205*'Input| Projects'!$AO205,"DNSP defined",'Calc| Overheads Allocation'!C$78*'Input| Projects'!$AV205,0),0)</f>
        <v>0</v>
      </c>
      <c r="AH205" s="172" cm="1">
        <f t="array" ref="AH205">IFERROR(--('Input| Projects'!$AS205="Yes")*_xlfn.SWITCH('Input| Overheads'!$C$50,"Direct costs",'Calc| Overheads Allocation'!D$8*R205,"Internal labour",'Calc| Overheads Allocation'!D$8*R205*'Input| Projects'!$AO205,"DNSP defined",'Calc| Overheads Allocation'!D$78*'Input| Projects'!$AV205,0),0)</f>
        <v>0</v>
      </c>
      <c r="AI205" s="172" cm="1">
        <f t="array" ref="AI205">IFERROR(--('Input| Projects'!$AS205="Yes")*_xlfn.SWITCH('Input| Overheads'!$C$50,"Direct costs",'Calc| Overheads Allocation'!E$8*S205,"Internal labour",'Calc| Overheads Allocation'!E$8*S205*'Input| Projects'!$AO205,"DNSP defined",'Calc| Overheads Allocation'!E$78*'Input| Projects'!$AV205,0),0)</f>
        <v>0</v>
      </c>
      <c r="AJ205" s="172" cm="1">
        <f t="array" ref="AJ205">IFERROR(--('Input| Projects'!$AS205="Yes")*_xlfn.SWITCH('Input| Overheads'!$C$50,"Direct costs",'Calc| Overheads Allocation'!F$8*T205,"Internal labour",'Calc| Overheads Allocation'!F$8*T205*'Input| Projects'!$AO205,"DNSP defined",'Calc| Overheads Allocation'!F$78*'Input| Projects'!$AV205,0),0)</f>
        <v>0</v>
      </c>
      <c r="AK205" s="172" cm="1">
        <f t="array" ref="AK205">IFERROR(--('Input| Projects'!$AS205="Yes")*_xlfn.SWITCH('Input| Overheads'!$C$50,"Direct costs",'Calc| Overheads Allocation'!G$8*U205,"Internal labour",'Calc| Overheads Allocation'!G$8*U205*'Input| Projects'!$AO205,"DNSP defined",'Calc| Overheads Allocation'!G$78*'Input| Projects'!$AV205,0),0)</f>
        <v>0</v>
      </c>
      <c r="AL205" s="172" cm="1">
        <f t="array" ref="AL205">IFERROR(--('Input| Projects'!$AS205="Yes")*_xlfn.SWITCH('Input| Overheads'!$C$50,"Direct costs",'Calc| Overheads Allocation'!H$8*V205,"Internal labour",'Calc| Overheads Allocation'!H$8*V205*'Input| Projects'!$AO205,"DNSP defined",'Calc| Overheads Allocation'!H$78*'Input| Projects'!$AV205,0),0)</f>
        <v>0</v>
      </c>
      <c r="AM205" s="172" cm="1">
        <f t="array" ref="AM205">IFERROR(--('Input| Projects'!$AS205="Yes")*_xlfn.SWITCH('Input| Overheads'!$C$50,"Direct costs",'Calc| Overheads Allocation'!I$8*W205,"Internal labour",'Calc| Overheads Allocation'!I$8*W205*'Input| Projects'!$AO205,"DNSP defined",'Calc| Overheads Allocation'!I$78*'Input| Projects'!$AV205,0),0)</f>
        <v>0</v>
      </c>
      <c r="AN205" s="175"/>
      <c r="AO205" s="172" cm="1">
        <f t="array" ref="AO205">IFERROR(--('Input| Projects'!$AT205="Yes")*_xlfn.SWITCH('Input| Overheads'!$C$50,"Direct costs",'Calc| Overheads Allocation'!C$9*Q205,"Internal labour",'Calc| Overheads Allocation'!C$9*Q205*'Input| Projects'!$AO205,"DNSP defined",'Calc| Overheads Allocation'!C$79*'Input| Projects'!$AW205,0),0)</f>
        <v>0</v>
      </c>
      <c r="AP205" s="172" cm="1">
        <f t="array" ref="AP205">IFERROR(--('Input| Projects'!$AT205="Yes")*_xlfn.SWITCH('Input| Overheads'!$C$50,"Direct costs",'Calc| Overheads Allocation'!D$9*R205,"Internal labour",'Calc| Overheads Allocation'!D$9*R205*'Input| Projects'!$AO205,"DNSP defined",'Calc| Overheads Allocation'!D$79*'Input| Projects'!$AW205,0),0)</f>
        <v>0</v>
      </c>
      <c r="AQ205" s="172" cm="1">
        <f t="array" ref="AQ205">IFERROR(--('Input| Projects'!$AT205="Yes")*_xlfn.SWITCH('Input| Overheads'!$C$50,"Direct costs",'Calc| Overheads Allocation'!E$9*S205,"Internal labour",'Calc| Overheads Allocation'!E$9*S205*'Input| Projects'!$AO205,"DNSP defined",'Calc| Overheads Allocation'!E$79*'Input| Projects'!$AW205,0),0)</f>
        <v>0</v>
      </c>
      <c r="AR205" s="172" cm="1">
        <f t="array" ref="AR205">IFERROR(--('Input| Projects'!$AT205="Yes")*_xlfn.SWITCH('Input| Overheads'!$C$50,"Direct costs",'Calc| Overheads Allocation'!F$9*T205,"Internal labour",'Calc| Overheads Allocation'!F$9*T205*'Input| Projects'!$AO205,"DNSP defined",'Calc| Overheads Allocation'!F$79*'Input| Projects'!$AW205,0),0)</f>
        <v>0</v>
      </c>
      <c r="AS205" s="172" cm="1">
        <f t="array" ref="AS205">IFERROR(--('Input| Projects'!$AT205="Yes")*_xlfn.SWITCH('Input| Overheads'!$C$50,"Direct costs",'Calc| Overheads Allocation'!G$9*U205,"Internal labour",'Calc| Overheads Allocation'!G$9*U205*'Input| Projects'!$AO205,"DNSP defined",'Calc| Overheads Allocation'!G$79*'Input| Projects'!$AW205,0),0)</f>
        <v>0</v>
      </c>
      <c r="AT205" s="172" cm="1">
        <f t="array" ref="AT205">IFERROR(--('Input| Projects'!$AT205="Yes")*_xlfn.SWITCH('Input| Overheads'!$C$50,"Direct costs",'Calc| Overheads Allocation'!H$9*V205,"Internal labour",'Calc| Overheads Allocation'!H$9*V205*'Input| Projects'!$AO205,"DNSP defined",'Calc| Overheads Allocation'!H$79*'Input| Projects'!$AW205,0),0)</f>
        <v>0</v>
      </c>
      <c r="AU205" s="172" cm="1">
        <f t="array" ref="AU205">IFERROR(--('Input| Projects'!$AT205="Yes")*_xlfn.SWITCH('Input| Overheads'!$C$50,"Direct costs",'Calc| Overheads Allocation'!I$9*W205,"Internal labour",'Calc| Overheads Allocation'!I$9*W205*'Input| Projects'!$AO205,"DNSP defined",'Calc| Overheads Allocation'!I$79*'Input| Projects'!$AW205,0),0)</f>
        <v>0</v>
      </c>
      <c r="AV205" s="175"/>
      <c r="AW205" s="172">
        <f t="shared" si="90"/>
        <v>0</v>
      </c>
      <c r="AX205" s="172">
        <f t="shared" si="91"/>
        <v>0</v>
      </c>
      <c r="AY205" s="172">
        <f t="shared" si="92"/>
        <v>0</v>
      </c>
      <c r="AZ205" s="172">
        <f t="shared" si="93"/>
        <v>0</v>
      </c>
      <c r="BA205" s="172">
        <f t="shared" si="94"/>
        <v>0</v>
      </c>
      <c r="BB205" s="172">
        <f t="shared" si="95"/>
        <v>0</v>
      </c>
      <c r="BC205" s="172">
        <f t="shared" si="96"/>
        <v>0</v>
      </c>
      <c r="BD205" s="176"/>
      <c r="BE205" s="172">
        <f t="shared" si="97"/>
        <v>0</v>
      </c>
      <c r="BF205" s="172">
        <f t="shared" si="98"/>
        <v>0</v>
      </c>
      <c r="BG205" s="172">
        <f t="shared" si="99"/>
        <v>0</v>
      </c>
      <c r="BH205" s="172">
        <f t="shared" si="100"/>
        <v>0</v>
      </c>
      <c r="BI205" s="172">
        <f t="shared" si="101"/>
        <v>0</v>
      </c>
      <c r="BJ205" s="172">
        <f t="shared" si="102"/>
        <v>0</v>
      </c>
      <c r="BK205" s="172">
        <f t="shared" si="103"/>
        <v>0</v>
      </c>
      <c r="BL205" s="176"/>
      <c r="BM205" s="172">
        <f t="shared" si="82"/>
        <v>0</v>
      </c>
      <c r="BN205" s="172">
        <f t="shared" si="83"/>
        <v>0</v>
      </c>
      <c r="BO205" s="172">
        <f t="shared" si="84"/>
        <v>0</v>
      </c>
      <c r="BP205" s="172">
        <f t="shared" si="85"/>
        <v>0</v>
      </c>
      <c r="BQ205" s="172">
        <f t="shared" si="86"/>
        <v>0</v>
      </c>
      <c r="BR205" s="172">
        <f t="shared" si="87"/>
        <v>0</v>
      </c>
      <c r="BS205" s="172">
        <f t="shared" si="88"/>
        <v>0</v>
      </c>
      <c r="BT205" s="55"/>
      <c r="BU205" s="158">
        <f>SUMIF('Input| Projects'!$BA$8:$CX$8,RIGHT(BU$9,3),'Input| Projects'!$BA205:$CX205)</f>
        <v>0</v>
      </c>
      <c r="BV205" s="158">
        <f>SUMIF('Input| Projects'!$BA$8:$CX$8,RIGHT(BV$9,3),'Input| Projects'!$BA205:$CX205)</f>
        <v>0</v>
      </c>
      <c r="BW205" s="79" t="str">
        <f t="shared" si="89"/>
        <v/>
      </c>
    </row>
    <row r="206" spans="2:75" x14ac:dyDescent="0.2">
      <c r="B206" s="123">
        <f>IFERROR('Input| Projects'!B206,"")</f>
        <v>197</v>
      </c>
      <c r="C206" s="160" t="str">
        <f>IFERROR(IF('Input| Projects'!C206="","",'Input| Projects'!C206),"")</f>
        <v/>
      </c>
      <c r="D206" s="160" t="str">
        <f>IFERROR(IF('Input| Projects'!D206="","",'Input| Projects'!D206),"")</f>
        <v/>
      </c>
      <c r="E206" s="53"/>
      <c r="F206" s="160" t="str">
        <f>IF(LEN('Input| Projects'!F206)&gt;0,'Input| Projects'!F206,"")</f>
        <v/>
      </c>
      <c r="G206" s="160" t="str">
        <f>IF(LEN('Input| Projects'!G206)&gt;0,'Input| Projects'!G206,"")</f>
        <v/>
      </c>
      <c r="H206" s="10"/>
      <c r="I206" s="194" cm="1">
        <f t="array" ref="I206">IF(LEN($F206)&gt;0,1+IFERROR(SUMPRODUCT(TRANSPOSE('Input| Projects'!$AO206:$AQ206),INDEX('Input| Escalations'!$F$27:$L$29,,MATCH(Q$9,'Input| Escalations'!$F$21:$L$21,0))),0),0)</f>
        <v>0</v>
      </c>
      <c r="J206" s="194" cm="1">
        <f t="array" ref="J206">IF(LEN($F206)&gt;0,1+IFERROR(SUMPRODUCT(TRANSPOSE('Input| Projects'!$AO206:$AQ206),INDEX('Input| Escalations'!$F$27:$L$29,,MATCH(R$9,'Input| Escalations'!$F$21:$L$21,0))),0),0)</f>
        <v>0</v>
      </c>
      <c r="K206" s="194" cm="1">
        <f t="array" ref="K206">IF(LEN($F206)&gt;0,1+IFERROR(SUMPRODUCT(TRANSPOSE('Input| Projects'!$AO206:$AQ206),INDEX('Input| Escalations'!$F$27:$L$29,,MATCH(S$9,'Input| Escalations'!$F$21:$L$21,0))),0),0)</f>
        <v>0</v>
      </c>
      <c r="L206" s="194" cm="1">
        <f t="array" ref="L206">IF(LEN($F206)&gt;0,1+IFERROR(SUMPRODUCT(TRANSPOSE('Input| Projects'!$AO206:$AQ206),INDEX('Input| Escalations'!$F$27:$L$29,,MATCH(T$9,'Input| Escalations'!$F$21:$L$21,0))),0),0)</f>
        <v>0</v>
      </c>
      <c r="M206" s="194" cm="1">
        <f t="array" ref="M206">IF(LEN($F206)&gt;0,1+IFERROR(SUMPRODUCT(TRANSPOSE('Input| Projects'!$AO206:$AQ206),INDEX('Input| Escalations'!$F$27:$L$29,,MATCH(U$9,'Input| Escalations'!$F$21:$L$21,0))),0),0)</f>
        <v>0</v>
      </c>
      <c r="N206" s="194" cm="1">
        <f t="array" ref="N206">IF(LEN($F206)&gt;0,1+IFERROR(SUMPRODUCT(TRANSPOSE('Input| Projects'!$AO206:$AQ206),INDEX('Input| Escalations'!$F$27:$L$29,,MATCH(V$9,'Input| Escalations'!$F$21:$L$21,0))),0),0)</f>
        <v>0</v>
      </c>
      <c r="O206" s="194" cm="1">
        <f t="array" ref="O206">IF(LEN($F206)&gt;0,1+IFERROR(SUMPRODUCT(TRANSPOSE('Input| Projects'!$AO206:$AQ206),INDEX('Input| Escalations'!$F$27:$L$29,,MATCH(W$9,'Input| Escalations'!$F$21:$L$21,0))),0),0)</f>
        <v>0</v>
      </c>
      <c r="P206" s="10"/>
      <c r="Q206" s="172">
        <f>IFERROR(IF(ISNUMBER(FIND("decision",'Input| Setup'!$F$6)),'Input| Projects'!Y206,'Input| Projects'!I206)*'Input| Escalations'!$I$17*I206,0)</f>
        <v>0</v>
      </c>
      <c r="R206" s="172">
        <f>IFERROR(IF(ISNUMBER(FIND("decision",'Input| Setup'!$F$6)),'Input| Projects'!Z206,'Input| Projects'!J206)*'Input| Escalations'!$I$17*J206,0)</f>
        <v>0</v>
      </c>
      <c r="S206" s="172">
        <f>IFERROR(IF(ISNUMBER(FIND("decision",'Input| Setup'!$F$6)),'Input| Projects'!AA206,'Input| Projects'!K206)*'Input| Escalations'!$I$17*K206,0)</f>
        <v>0</v>
      </c>
      <c r="T206" s="172">
        <f>IFERROR(IF(ISNUMBER(FIND("decision",'Input| Setup'!$F$6)),'Input| Projects'!AB206,'Input| Projects'!L206)*'Input| Escalations'!$I$17*L206,0)</f>
        <v>0</v>
      </c>
      <c r="U206" s="172">
        <f>IFERROR(IF(ISNUMBER(FIND("decision",'Input| Setup'!$F$6)),'Input| Projects'!AC206,'Input| Projects'!M206)*'Input| Escalations'!$I$17*M206,0)</f>
        <v>0</v>
      </c>
      <c r="V206" s="172">
        <f>IFERROR(IF(ISNUMBER(FIND("decision",'Input| Setup'!$F$6)),'Input| Projects'!AD206,'Input| Projects'!N206)*'Input| Escalations'!$I$17*N206,0)</f>
        <v>0</v>
      </c>
      <c r="W206" s="172">
        <f>IFERROR(IF(ISNUMBER(FIND("decision",'Input| Setup'!$F$6)),'Input| Projects'!AE206,'Input| Projects'!O206)*'Input| Escalations'!$I$17*O206,0)</f>
        <v>0</v>
      </c>
      <c r="X206" s="175"/>
      <c r="Y206" s="172">
        <f>IF(ISNUMBER(FIND("decision",'Input| Setup'!$F$6)),'Input| Projects'!AG206,'Input| Projects'!Q206)*I206*'Input| Escalations'!$I$17</f>
        <v>0</v>
      </c>
      <c r="Z206" s="172">
        <f>IF(ISNUMBER(FIND("decision",'Input| Setup'!$F$6)),'Input| Projects'!AH206,'Input| Projects'!R206)*J206*'Input| Escalations'!$I$17</f>
        <v>0</v>
      </c>
      <c r="AA206" s="172">
        <f>IF(ISNUMBER(FIND("decision",'Input| Setup'!$F$6)),'Input| Projects'!AI206,'Input| Projects'!S206)*K206*'Input| Escalations'!$I$17</f>
        <v>0</v>
      </c>
      <c r="AB206" s="172">
        <f>IF(ISNUMBER(FIND("decision",'Input| Setup'!$F$6)),'Input| Projects'!AJ206,'Input| Projects'!T206)*L206*'Input| Escalations'!$I$17</f>
        <v>0</v>
      </c>
      <c r="AC206" s="172">
        <f>IF(ISNUMBER(FIND("decision",'Input| Setup'!$F$6)),'Input| Projects'!AK206,'Input| Projects'!U206)*M206*'Input| Escalations'!$I$17</f>
        <v>0</v>
      </c>
      <c r="AD206" s="172">
        <f>IF(ISNUMBER(FIND("decision",'Input| Setup'!$F$6)),'Input| Projects'!AL206,'Input| Projects'!V206)*N206*'Input| Escalations'!$I$17</f>
        <v>0</v>
      </c>
      <c r="AE206" s="172">
        <f>IF(ISNUMBER(FIND("decision",'Input| Setup'!$F$6)),'Input| Projects'!AM206,'Input| Projects'!W206)*O206*'Input| Escalations'!$I$17</f>
        <v>0</v>
      </c>
      <c r="AF206" s="175"/>
      <c r="AG206" s="172" cm="1">
        <f t="array" ref="AG206">IFERROR(--('Input| Projects'!$AS206="Yes")*_xlfn.SWITCH('Input| Overheads'!$C$50,"Direct costs",'Calc| Overheads Allocation'!C$8*Q206,"Internal labour",'Calc| Overheads Allocation'!C$8*Q206*'Input| Projects'!$AO206,"DNSP defined",'Calc| Overheads Allocation'!C$78*'Input| Projects'!$AV206,0),0)</f>
        <v>0</v>
      </c>
      <c r="AH206" s="172" cm="1">
        <f t="array" ref="AH206">IFERROR(--('Input| Projects'!$AS206="Yes")*_xlfn.SWITCH('Input| Overheads'!$C$50,"Direct costs",'Calc| Overheads Allocation'!D$8*R206,"Internal labour",'Calc| Overheads Allocation'!D$8*R206*'Input| Projects'!$AO206,"DNSP defined",'Calc| Overheads Allocation'!D$78*'Input| Projects'!$AV206,0),0)</f>
        <v>0</v>
      </c>
      <c r="AI206" s="172" cm="1">
        <f t="array" ref="AI206">IFERROR(--('Input| Projects'!$AS206="Yes")*_xlfn.SWITCH('Input| Overheads'!$C$50,"Direct costs",'Calc| Overheads Allocation'!E$8*S206,"Internal labour",'Calc| Overheads Allocation'!E$8*S206*'Input| Projects'!$AO206,"DNSP defined",'Calc| Overheads Allocation'!E$78*'Input| Projects'!$AV206,0),0)</f>
        <v>0</v>
      </c>
      <c r="AJ206" s="172" cm="1">
        <f t="array" ref="AJ206">IFERROR(--('Input| Projects'!$AS206="Yes")*_xlfn.SWITCH('Input| Overheads'!$C$50,"Direct costs",'Calc| Overheads Allocation'!F$8*T206,"Internal labour",'Calc| Overheads Allocation'!F$8*T206*'Input| Projects'!$AO206,"DNSP defined",'Calc| Overheads Allocation'!F$78*'Input| Projects'!$AV206,0),0)</f>
        <v>0</v>
      </c>
      <c r="AK206" s="172" cm="1">
        <f t="array" ref="AK206">IFERROR(--('Input| Projects'!$AS206="Yes")*_xlfn.SWITCH('Input| Overheads'!$C$50,"Direct costs",'Calc| Overheads Allocation'!G$8*U206,"Internal labour",'Calc| Overheads Allocation'!G$8*U206*'Input| Projects'!$AO206,"DNSP defined",'Calc| Overheads Allocation'!G$78*'Input| Projects'!$AV206,0),0)</f>
        <v>0</v>
      </c>
      <c r="AL206" s="172" cm="1">
        <f t="array" ref="AL206">IFERROR(--('Input| Projects'!$AS206="Yes")*_xlfn.SWITCH('Input| Overheads'!$C$50,"Direct costs",'Calc| Overheads Allocation'!H$8*V206,"Internal labour",'Calc| Overheads Allocation'!H$8*V206*'Input| Projects'!$AO206,"DNSP defined",'Calc| Overheads Allocation'!H$78*'Input| Projects'!$AV206,0),0)</f>
        <v>0</v>
      </c>
      <c r="AM206" s="172" cm="1">
        <f t="array" ref="AM206">IFERROR(--('Input| Projects'!$AS206="Yes")*_xlfn.SWITCH('Input| Overheads'!$C$50,"Direct costs",'Calc| Overheads Allocation'!I$8*W206,"Internal labour",'Calc| Overheads Allocation'!I$8*W206*'Input| Projects'!$AO206,"DNSP defined",'Calc| Overheads Allocation'!I$78*'Input| Projects'!$AV206,0),0)</f>
        <v>0</v>
      </c>
      <c r="AN206" s="175"/>
      <c r="AO206" s="172" cm="1">
        <f t="array" ref="AO206">IFERROR(--('Input| Projects'!$AT206="Yes")*_xlfn.SWITCH('Input| Overheads'!$C$50,"Direct costs",'Calc| Overheads Allocation'!C$9*Q206,"Internal labour",'Calc| Overheads Allocation'!C$9*Q206*'Input| Projects'!$AO206,"DNSP defined",'Calc| Overheads Allocation'!C$79*'Input| Projects'!$AW206,0),0)</f>
        <v>0</v>
      </c>
      <c r="AP206" s="172" cm="1">
        <f t="array" ref="AP206">IFERROR(--('Input| Projects'!$AT206="Yes")*_xlfn.SWITCH('Input| Overheads'!$C$50,"Direct costs",'Calc| Overheads Allocation'!D$9*R206,"Internal labour",'Calc| Overheads Allocation'!D$9*R206*'Input| Projects'!$AO206,"DNSP defined",'Calc| Overheads Allocation'!D$79*'Input| Projects'!$AW206,0),0)</f>
        <v>0</v>
      </c>
      <c r="AQ206" s="172" cm="1">
        <f t="array" ref="AQ206">IFERROR(--('Input| Projects'!$AT206="Yes")*_xlfn.SWITCH('Input| Overheads'!$C$50,"Direct costs",'Calc| Overheads Allocation'!E$9*S206,"Internal labour",'Calc| Overheads Allocation'!E$9*S206*'Input| Projects'!$AO206,"DNSP defined",'Calc| Overheads Allocation'!E$79*'Input| Projects'!$AW206,0),0)</f>
        <v>0</v>
      </c>
      <c r="AR206" s="172" cm="1">
        <f t="array" ref="AR206">IFERROR(--('Input| Projects'!$AT206="Yes")*_xlfn.SWITCH('Input| Overheads'!$C$50,"Direct costs",'Calc| Overheads Allocation'!F$9*T206,"Internal labour",'Calc| Overheads Allocation'!F$9*T206*'Input| Projects'!$AO206,"DNSP defined",'Calc| Overheads Allocation'!F$79*'Input| Projects'!$AW206,0),0)</f>
        <v>0</v>
      </c>
      <c r="AS206" s="172" cm="1">
        <f t="array" ref="AS206">IFERROR(--('Input| Projects'!$AT206="Yes")*_xlfn.SWITCH('Input| Overheads'!$C$50,"Direct costs",'Calc| Overheads Allocation'!G$9*U206,"Internal labour",'Calc| Overheads Allocation'!G$9*U206*'Input| Projects'!$AO206,"DNSP defined",'Calc| Overheads Allocation'!G$79*'Input| Projects'!$AW206,0),0)</f>
        <v>0</v>
      </c>
      <c r="AT206" s="172" cm="1">
        <f t="array" ref="AT206">IFERROR(--('Input| Projects'!$AT206="Yes")*_xlfn.SWITCH('Input| Overheads'!$C$50,"Direct costs",'Calc| Overheads Allocation'!H$9*V206,"Internal labour",'Calc| Overheads Allocation'!H$9*V206*'Input| Projects'!$AO206,"DNSP defined",'Calc| Overheads Allocation'!H$79*'Input| Projects'!$AW206,0),0)</f>
        <v>0</v>
      </c>
      <c r="AU206" s="172" cm="1">
        <f t="array" ref="AU206">IFERROR(--('Input| Projects'!$AT206="Yes")*_xlfn.SWITCH('Input| Overheads'!$C$50,"Direct costs",'Calc| Overheads Allocation'!I$9*W206,"Internal labour",'Calc| Overheads Allocation'!I$9*W206*'Input| Projects'!$AO206,"DNSP defined",'Calc| Overheads Allocation'!I$79*'Input| Projects'!$AW206,0),0)</f>
        <v>0</v>
      </c>
      <c r="AV206" s="175"/>
      <c r="AW206" s="172">
        <f t="shared" si="90"/>
        <v>0</v>
      </c>
      <c r="AX206" s="172">
        <f t="shared" si="91"/>
        <v>0</v>
      </c>
      <c r="AY206" s="172">
        <f t="shared" si="92"/>
        <v>0</v>
      </c>
      <c r="AZ206" s="172">
        <f t="shared" si="93"/>
        <v>0</v>
      </c>
      <c r="BA206" s="172">
        <f t="shared" si="94"/>
        <v>0</v>
      </c>
      <c r="BB206" s="172">
        <f t="shared" si="95"/>
        <v>0</v>
      </c>
      <c r="BC206" s="172">
        <f t="shared" si="96"/>
        <v>0</v>
      </c>
      <c r="BD206" s="176"/>
      <c r="BE206" s="172">
        <f t="shared" si="97"/>
        <v>0</v>
      </c>
      <c r="BF206" s="172">
        <f t="shared" si="98"/>
        <v>0</v>
      </c>
      <c r="BG206" s="172">
        <f t="shared" si="99"/>
        <v>0</v>
      </c>
      <c r="BH206" s="172">
        <f t="shared" si="100"/>
        <v>0</v>
      </c>
      <c r="BI206" s="172">
        <f t="shared" si="101"/>
        <v>0</v>
      </c>
      <c r="BJ206" s="172">
        <f t="shared" si="102"/>
        <v>0</v>
      </c>
      <c r="BK206" s="172">
        <f t="shared" si="103"/>
        <v>0</v>
      </c>
      <c r="BL206" s="176"/>
      <c r="BM206" s="172">
        <f t="shared" si="82"/>
        <v>0</v>
      </c>
      <c r="BN206" s="172">
        <f t="shared" si="83"/>
        <v>0</v>
      </c>
      <c r="BO206" s="172">
        <f t="shared" si="84"/>
        <v>0</v>
      </c>
      <c r="BP206" s="172">
        <f t="shared" si="85"/>
        <v>0</v>
      </c>
      <c r="BQ206" s="172">
        <f t="shared" si="86"/>
        <v>0</v>
      </c>
      <c r="BR206" s="172">
        <f t="shared" si="87"/>
        <v>0</v>
      </c>
      <c r="BS206" s="172">
        <f t="shared" si="88"/>
        <v>0</v>
      </c>
      <c r="BT206" s="55"/>
      <c r="BU206" s="158">
        <f>SUMIF('Input| Projects'!$BA$8:$CX$8,RIGHT(BU$9,3),'Input| Projects'!$BA206:$CX206)</f>
        <v>0</v>
      </c>
      <c r="BV206" s="158">
        <f>SUMIF('Input| Projects'!$BA$8:$CX$8,RIGHT(BV$9,3),'Input| Projects'!$BA206:$CX206)</f>
        <v>0</v>
      </c>
      <c r="BW206" s="79" t="str">
        <f t="shared" si="89"/>
        <v/>
      </c>
    </row>
    <row r="207" spans="2:75" x14ac:dyDescent="0.2">
      <c r="B207" s="123">
        <f>IFERROR('Input| Projects'!B207,"")</f>
        <v>198</v>
      </c>
      <c r="C207" s="160" t="str">
        <f>IFERROR(IF('Input| Projects'!C207="","",'Input| Projects'!C207),"")</f>
        <v/>
      </c>
      <c r="D207" s="160" t="str">
        <f>IFERROR(IF('Input| Projects'!D207="","",'Input| Projects'!D207),"")</f>
        <v/>
      </c>
      <c r="E207" s="53"/>
      <c r="F207" s="160" t="str">
        <f>IF(LEN('Input| Projects'!F207)&gt;0,'Input| Projects'!F207,"")</f>
        <v/>
      </c>
      <c r="G207" s="160" t="str">
        <f>IF(LEN('Input| Projects'!G207)&gt;0,'Input| Projects'!G207,"")</f>
        <v/>
      </c>
      <c r="H207" s="10"/>
      <c r="I207" s="194" cm="1">
        <f t="array" ref="I207">IF(LEN($F207)&gt;0,1+IFERROR(SUMPRODUCT(TRANSPOSE('Input| Projects'!$AO207:$AQ207),INDEX('Input| Escalations'!$F$27:$L$29,,MATCH(Q$9,'Input| Escalations'!$F$21:$L$21,0))),0),0)</f>
        <v>0</v>
      </c>
      <c r="J207" s="194" cm="1">
        <f t="array" ref="J207">IF(LEN($F207)&gt;0,1+IFERROR(SUMPRODUCT(TRANSPOSE('Input| Projects'!$AO207:$AQ207),INDEX('Input| Escalations'!$F$27:$L$29,,MATCH(R$9,'Input| Escalations'!$F$21:$L$21,0))),0),0)</f>
        <v>0</v>
      </c>
      <c r="K207" s="194" cm="1">
        <f t="array" ref="K207">IF(LEN($F207)&gt;0,1+IFERROR(SUMPRODUCT(TRANSPOSE('Input| Projects'!$AO207:$AQ207),INDEX('Input| Escalations'!$F$27:$L$29,,MATCH(S$9,'Input| Escalations'!$F$21:$L$21,0))),0),0)</f>
        <v>0</v>
      </c>
      <c r="L207" s="194" cm="1">
        <f t="array" ref="L207">IF(LEN($F207)&gt;0,1+IFERROR(SUMPRODUCT(TRANSPOSE('Input| Projects'!$AO207:$AQ207),INDEX('Input| Escalations'!$F$27:$L$29,,MATCH(T$9,'Input| Escalations'!$F$21:$L$21,0))),0),0)</f>
        <v>0</v>
      </c>
      <c r="M207" s="194" cm="1">
        <f t="array" ref="M207">IF(LEN($F207)&gt;0,1+IFERROR(SUMPRODUCT(TRANSPOSE('Input| Projects'!$AO207:$AQ207),INDEX('Input| Escalations'!$F$27:$L$29,,MATCH(U$9,'Input| Escalations'!$F$21:$L$21,0))),0),0)</f>
        <v>0</v>
      </c>
      <c r="N207" s="194" cm="1">
        <f t="array" ref="N207">IF(LEN($F207)&gt;0,1+IFERROR(SUMPRODUCT(TRANSPOSE('Input| Projects'!$AO207:$AQ207),INDEX('Input| Escalations'!$F$27:$L$29,,MATCH(V$9,'Input| Escalations'!$F$21:$L$21,0))),0),0)</f>
        <v>0</v>
      </c>
      <c r="O207" s="194" cm="1">
        <f t="array" ref="O207">IF(LEN($F207)&gt;0,1+IFERROR(SUMPRODUCT(TRANSPOSE('Input| Projects'!$AO207:$AQ207),INDEX('Input| Escalations'!$F$27:$L$29,,MATCH(W$9,'Input| Escalations'!$F$21:$L$21,0))),0),0)</f>
        <v>0</v>
      </c>
      <c r="P207" s="10"/>
      <c r="Q207" s="172">
        <f>IFERROR(IF(ISNUMBER(FIND("decision",'Input| Setup'!$F$6)),'Input| Projects'!Y207,'Input| Projects'!I207)*'Input| Escalations'!$I$17*I207,0)</f>
        <v>0</v>
      </c>
      <c r="R207" s="172">
        <f>IFERROR(IF(ISNUMBER(FIND("decision",'Input| Setup'!$F$6)),'Input| Projects'!Z207,'Input| Projects'!J207)*'Input| Escalations'!$I$17*J207,0)</f>
        <v>0</v>
      </c>
      <c r="S207" s="172">
        <f>IFERROR(IF(ISNUMBER(FIND("decision",'Input| Setup'!$F$6)),'Input| Projects'!AA207,'Input| Projects'!K207)*'Input| Escalations'!$I$17*K207,0)</f>
        <v>0</v>
      </c>
      <c r="T207" s="172">
        <f>IFERROR(IF(ISNUMBER(FIND("decision",'Input| Setup'!$F$6)),'Input| Projects'!AB207,'Input| Projects'!L207)*'Input| Escalations'!$I$17*L207,0)</f>
        <v>0</v>
      </c>
      <c r="U207" s="172">
        <f>IFERROR(IF(ISNUMBER(FIND("decision",'Input| Setup'!$F$6)),'Input| Projects'!AC207,'Input| Projects'!M207)*'Input| Escalations'!$I$17*M207,0)</f>
        <v>0</v>
      </c>
      <c r="V207" s="172">
        <f>IFERROR(IF(ISNUMBER(FIND("decision",'Input| Setup'!$F$6)),'Input| Projects'!AD207,'Input| Projects'!N207)*'Input| Escalations'!$I$17*N207,0)</f>
        <v>0</v>
      </c>
      <c r="W207" s="172">
        <f>IFERROR(IF(ISNUMBER(FIND("decision",'Input| Setup'!$F$6)),'Input| Projects'!AE207,'Input| Projects'!O207)*'Input| Escalations'!$I$17*O207,0)</f>
        <v>0</v>
      </c>
      <c r="X207" s="175"/>
      <c r="Y207" s="172">
        <f>IF(ISNUMBER(FIND("decision",'Input| Setup'!$F$6)),'Input| Projects'!AG207,'Input| Projects'!Q207)*I207*'Input| Escalations'!$I$17</f>
        <v>0</v>
      </c>
      <c r="Z207" s="172">
        <f>IF(ISNUMBER(FIND("decision",'Input| Setup'!$F$6)),'Input| Projects'!AH207,'Input| Projects'!R207)*J207*'Input| Escalations'!$I$17</f>
        <v>0</v>
      </c>
      <c r="AA207" s="172">
        <f>IF(ISNUMBER(FIND("decision",'Input| Setup'!$F$6)),'Input| Projects'!AI207,'Input| Projects'!S207)*K207*'Input| Escalations'!$I$17</f>
        <v>0</v>
      </c>
      <c r="AB207" s="172">
        <f>IF(ISNUMBER(FIND("decision",'Input| Setup'!$F$6)),'Input| Projects'!AJ207,'Input| Projects'!T207)*L207*'Input| Escalations'!$I$17</f>
        <v>0</v>
      </c>
      <c r="AC207" s="172">
        <f>IF(ISNUMBER(FIND("decision",'Input| Setup'!$F$6)),'Input| Projects'!AK207,'Input| Projects'!U207)*M207*'Input| Escalations'!$I$17</f>
        <v>0</v>
      </c>
      <c r="AD207" s="172">
        <f>IF(ISNUMBER(FIND("decision",'Input| Setup'!$F$6)),'Input| Projects'!AL207,'Input| Projects'!V207)*N207*'Input| Escalations'!$I$17</f>
        <v>0</v>
      </c>
      <c r="AE207" s="172">
        <f>IF(ISNUMBER(FIND("decision",'Input| Setup'!$F$6)),'Input| Projects'!AM207,'Input| Projects'!W207)*O207*'Input| Escalations'!$I$17</f>
        <v>0</v>
      </c>
      <c r="AF207" s="175"/>
      <c r="AG207" s="172" cm="1">
        <f t="array" ref="AG207">IFERROR(--('Input| Projects'!$AS207="Yes")*_xlfn.SWITCH('Input| Overheads'!$C$50,"Direct costs",'Calc| Overheads Allocation'!C$8*Q207,"Internal labour",'Calc| Overheads Allocation'!C$8*Q207*'Input| Projects'!$AO207,"DNSP defined",'Calc| Overheads Allocation'!C$78*'Input| Projects'!$AV207,0),0)</f>
        <v>0</v>
      </c>
      <c r="AH207" s="172" cm="1">
        <f t="array" ref="AH207">IFERROR(--('Input| Projects'!$AS207="Yes")*_xlfn.SWITCH('Input| Overheads'!$C$50,"Direct costs",'Calc| Overheads Allocation'!D$8*R207,"Internal labour",'Calc| Overheads Allocation'!D$8*R207*'Input| Projects'!$AO207,"DNSP defined",'Calc| Overheads Allocation'!D$78*'Input| Projects'!$AV207,0),0)</f>
        <v>0</v>
      </c>
      <c r="AI207" s="172" cm="1">
        <f t="array" ref="AI207">IFERROR(--('Input| Projects'!$AS207="Yes")*_xlfn.SWITCH('Input| Overheads'!$C$50,"Direct costs",'Calc| Overheads Allocation'!E$8*S207,"Internal labour",'Calc| Overheads Allocation'!E$8*S207*'Input| Projects'!$AO207,"DNSP defined",'Calc| Overheads Allocation'!E$78*'Input| Projects'!$AV207,0),0)</f>
        <v>0</v>
      </c>
      <c r="AJ207" s="172" cm="1">
        <f t="array" ref="AJ207">IFERROR(--('Input| Projects'!$AS207="Yes")*_xlfn.SWITCH('Input| Overheads'!$C$50,"Direct costs",'Calc| Overheads Allocation'!F$8*T207,"Internal labour",'Calc| Overheads Allocation'!F$8*T207*'Input| Projects'!$AO207,"DNSP defined",'Calc| Overheads Allocation'!F$78*'Input| Projects'!$AV207,0),0)</f>
        <v>0</v>
      </c>
      <c r="AK207" s="172" cm="1">
        <f t="array" ref="AK207">IFERROR(--('Input| Projects'!$AS207="Yes")*_xlfn.SWITCH('Input| Overheads'!$C$50,"Direct costs",'Calc| Overheads Allocation'!G$8*U207,"Internal labour",'Calc| Overheads Allocation'!G$8*U207*'Input| Projects'!$AO207,"DNSP defined",'Calc| Overheads Allocation'!G$78*'Input| Projects'!$AV207,0),0)</f>
        <v>0</v>
      </c>
      <c r="AL207" s="172" cm="1">
        <f t="array" ref="AL207">IFERROR(--('Input| Projects'!$AS207="Yes")*_xlfn.SWITCH('Input| Overheads'!$C$50,"Direct costs",'Calc| Overheads Allocation'!H$8*V207,"Internal labour",'Calc| Overheads Allocation'!H$8*V207*'Input| Projects'!$AO207,"DNSP defined",'Calc| Overheads Allocation'!H$78*'Input| Projects'!$AV207,0),0)</f>
        <v>0</v>
      </c>
      <c r="AM207" s="172" cm="1">
        <f t="array" ref="AM207">IFERROR(--('Input| Projects'!$AS207="Yes")*_xlfn.SWITCH('Input| Overheads'!$C$50,"Direct costs",'Calc| Overheads Allocation'!I$8*W207,"Internal labour",'Calc| Overheads Allocation'!I$8*W207*'Input| Projects'!$AO207,"DNSP defined",'Calc| Overheads Allocation'!I$78*'Input| Projects'!$AV207,0),0)</f>
        <v>0</v>
      </c>
      <c r="AN207" s="175"/>
      <c r="AO207" s="172" cm="1">
        <f t="array" ref="AO207">IFERROR(--('Input| Projects'!$AT207="Yes")*_xlfn.SWITCH('Input| Overheads'!$C$50,"Direct costs",'Calc| Overheads Allocation'!C$9*Q207,"Internal labour",'Calc| Overheads Allocation'!C$9*Q207*'Input| Projects'!$AO207,"DNSP defined",'Calc| Overheads Allocation'!C$79*'Input| Projects'!$AW207,0),0)</f>
        <v>0</v>
      </c>
      <c r="AP207" s="172" cm="1">
        <f t="array" ref="AP207">IFERROR(--('Input| Projects'!$AT207="Yes")*_xlfn.SWITCH('Input| Overheads'!$C$50,"Direct costs",'Calc| Overheads Allocation'!D$9*R207,"Internal labour",'Calc| Overheads Allocation'!D$9*R207*'Input| Projects'!$AO207,"DNSP defined",'Calc| Overheads Allocation'!D$79*'Input| Projects'!$AW207,0),0)</f>
        <v>0</v>
      </c>
      <c r="AQ207" s="172" cm="1">
        <f t="array" ref="AQ207">IFERROR(--('Input| Projects'!$AT207="Yes")*_xlfn.SWITCH('Input| Overheads'!$C$50,"Direct costs",'Calc| Overheads Allocation'!E$9*S207,"Internal labour",'Calc| Overheads Allocation'!E$9*S207*'Input| Projects'!$AO207,"DNSP defined",'Calc| Overheads Allocation'!E$79*'Input| Projects'!$AW207,0),0)</f>
        <v>0</v>
      </c>
      <c r="AR207" s="172" cm="1">
        <f t="array" ref="AR207">IFERROR(--('Input| Projects'!$AT207="Yes")*_xlfn.SWITCH('Input| Overheads'!$C$50,"Direct costs",'Calc| Overheads Allocation'!F$9*T207,"Internal labour",'Calc| Overheads Allocation'!F$9*T207*'Input| Projects'!$AO207,"DNSP defined",'Calc| Overheads Allocation'!F$79*'Input| Projects'!$AW207,0),0)</f>
        <v>0</v>
      </c>
      <c r="AS207" s="172" cm="1">
        <f t="array" ref="AS207">IFERROR(--('Input| Projects'!$AT207="Yes")*_xlfn.SWITCH('Input| Overheads'!$C$50,"Direct costs",'Calc| Overheads Allocation'!G$9*U207,"Internal labour",'Calc| Overheads Allocation'!G$9*U207*'Input| Projects'!$AO207,"DNSP defined",'Calc| Overheads Allocation'!G$79*'Input| Projects'!$AW207,0),0)</f>
        <v>0</v>
      </c>
      <c r="AT207" s="172" cm="1">
        <f t="array" ref="AT207">IFERROR(--('Input| Projects'!$AT207="Yes")*_xlfn.SWITCH('Input| Overheads'!$C$50,"Direct costs",'Calc| Overheads Allocation'!H$9*V207,"Internal labour",'Calc| Overheads Allocation'!H$9*V207*'Input| Projects'!$AO207,"DNSP defined",'Calc| Overheads Allocation'!H$79*'Input| Projects'!$AW207,0),0)</f>
        <v>0</v>
      </c>
      <c r="AU207" s="172" cm="1">
        <f t="array" ref="AU207">IFERROR(--('Input| Projects'!$AT207="Yes")*_xlfn.SWITCH('Input| Overheads'!$C$50,"Direct costs",'Calc| Overheads Allocation'!I$9*W207,"Internal labour",'Calc| Overheads Allocation'!I$9*W207*'Input| Projects'!$AO207,"DNSP defined",'Calc| Overheads Allocation'!I$79*'Input| Projects'!$AW207,0),0)</f>
        <v>0</v>
      </c>
      <c r="AV207" s="175"/>
      <c r="AW207" s="172">
        <f t="shared" si="90"/>
        <v>0</v>
      </c>
      <c r="AX207" s="172">
        <f t="shared" si="91"/>
        <v>0</v>
      </c>
      <c r="AY207" s="172">
        <f t="shared" si="92"/>
        <v>0</v>
      </c>
      <c r="AZ207" s="172">
        <f t="shared" si="93"/>
        <v>0</v>
      </c>
      <c r="BA207" s="172">
        <f t="shared" si="94"/>
        <v>0</v>
      </c>
      <c r="BB207" s="172">
        <f t="shared" si="95"/>
        <v>0</v>
      </c>
      <c r="BC207" s="172">
        <f t="shared" si="96"/>
        <v>0</v>
      </c>
      <c r="BD207" s="176"/>
      <c r="BE207" s="172">
        <f t="shared" si="97"/>
        <v>0</v>
      </c>
      <c r="BF207" s="172">
        <f t="shared" si="98"/>
        <v>0</v>
      </c>
      <c r="BG207" s="172">
        <f t="shared" si="99"/>
        <v>0</v>
      </c>
      <c r="BH207" s="172">
        <f t="shared" si="100"/>
        <v>0</v>
      </c>
      <c r="BI207" s="172">
        <f t="shared" si="101"/>
        <v>0</v>
      </c>
      <c r="BJ207" s="172">
        <f t="shared" si="102"/>
        <v>0</v>
      </c>
      <c r="BK207" s="172">
        <f t="shared" si="103"/>
        <v>0</v>
      </c>
      <c r="BL207" s="176"/>
      <c r="BM207" s="172">
        <f t="shared" si="82"/>
        <v>0</v>
      </c>
      <c r="BN207" s="172">
        <f t="shared" si="83"/>
        <v>0</v>
      </c>
      <c r="BO207" s="172">
        <f t="shared" si="84"/>
        <v>0</v>
      </c>
      <c r="BP207" s="172">
        <f t="shared" si="85"/>
        <v>0</v>
      </c>
      <c r="BQ207" s="172">
        <f t="shared" si="86"/>
        <v>0</v>
      </c>
      <c r="BR207" s="172">
        <f t="shared" si="87"/>
        <v>0</v>
      </c>
      <c r="BS207" s="172">
        <f t="shared" si="88"/>
        <v>0</v>
      </c>
      <c r="BT207" s="55"/>
      <c r="BU207" s="158">
        <f>SUMIF('Input| Projects'!$BA$8:$CX$8,RIGHT(BU$9,3),'Input| Projects'!$BA207:$CX207)</f>
        <v>0</v>
      </c>
      <c r="BV207" s="158">
        <f>SUMIF('Input| Projects'!$BA$8:$CX$8,RIGHT(BV$9,3),'Input| Projects'!$BA207:$CX207)</f>
        <v>0</v>
      </c>
      <c r="BW207" s="79" t="str">
        <f t="shared" si="89"/>
        <v/>
      </c>
    </row>
    <row r="208" spans="2:75" x14ac:dyDescent="0.2">
      <c r="B208" s="123">
        <f>IFERROR('Input| Projects'!B208,"")</f>
        <v>199</v>
      </c>
      <c r="C208" s="160" t="str">
        <f>IFERROR(IF('Input| Projects'!C208="","",'Input| Projects'!C208),"")</f>
        <v/>
      </c>
      <c r="D208" s="160" t="str">
        <f>IFERROR(IF('Input| Projects'!D208="","",'Input| Projects'!D208),"")</f>
        <v/>
      </c>
      <c r="E208" s="53"/>
      <c r="F208" s="160" t="str">
        <f>IF(LEN('Input| Projects'!F208)&gt;0,'Input| Projects'!F208,"")</f>
        <v/>
      </c>
      <c r="G208" s="160" t="str">
        <f>IF(LEN('Input| Projects'!G208)&gt;0,'Input| Projects'!G208,"")</f>
        <v/>
      </c>
      <c r="H208" s="10"/>
      <c r="I208" s="194" cm="1">
        <f t="array" ref="I208">IF(LEN($F208)&gt;0,1+IFERROR(SUMPRODUCT(TRANSPOSE('Input| Projects'!$AO208:$AQ208),INDEX('Input| Escalations'!$F$27:$L$29,,MATCH(Q$9,'Input| Escalations'!$F$21:$L$21,0))),0),0)</f>
        <v>0</v>
      </c>
      <c r="J208" s="194" cm="1">
        <f t="array" ref="J208">IF(LEN($F208)&gt;0,1+IFERROR(SUMPRODUCT(TRANSPOSE('Input| Projects'!$AO208:$AQ208),INDEX('Input| Escalations'!$F$27:$L$29,,MATCH(R$9,'Input| Escalations'!$F$21:$L$21,0))),0),0)</f>
        <v>0</v>
      </c>
      <c r="K208" s="194" cm="1">
        <f t="array" ref="K208">IF(LEN($F208)&gt;0,1+IFERROR(SUMPRODUCT(TRANSPOSE('Input| Projects'!$AO208:$AQ208),INDEX('Input| Escalations'!$F$27:$L$29,,MATCH(S$9,'Input| Escalations'!$F$21:$L$21,0))),0),0)</f>
        <v>0</v>
      </c>
      <c r="L208" s="194" cm="1">
        <f t="array" ref="L208">IF(LEN($F208)&gt;0,1+IFERROR(SUMPRODUCT(TRANSPOSE('Input| Projects'!$AO208:$AQ208),INDEX('Input| Escalations'!$F$27:$L$29,,MATCH(T$9,'Input| Escalations'!$F$21:$L$21,0))),0),0)</f>
        <v>0</v>
      </c>
      <c r="M208" s="194" cm="1">
        <f t="array" ref="M208">IF(LEN($F208)&gt;0,1+IFERROR(SUMPRODUCT(TRANSPOSE('Input| Projects'!$AO208:$AQ208),INDEX('Input| Escalations'!$F$27:$L$29,,MATCH(U$9,'Input| Escalations'!$F$21:$L$21,0))),0),0)</f>
        <v>0</v>
      </c>
      <c r="N208" s="194" cm="1">
        <f t="array" ref="N208">IF(LEN($F208)&gt;0,1+IFERROR(SUMPRODUCT(TRANSPOSE('Input| Projects'!$AO208:$AQ208),INDEX('Input| Escalations'!$F$27:$L$29,,MATCH(V$9,'Input| Escalations'!$F$21:$L$21,0))),0),0)</f>
        <v>0</v>
      </c>
      <c r="O208" s="194" cm="1">
        <f t="array" ref="O208">IF(LEN($F208)&gt;0,1+IFERROR(SUMPRODUCT(TRANSPOSE('Input| Projects'!$AO208:$AQ208),INDEX('Input| Escalations'!$F$27:$L$29,,MATCH(W$9,'Input| Escalations'!$F$21:$L$21,0))),0),0)</f>
        <v>0</v>
      </c>
      <c r="P208" s="10"/>
      <c r="Q208" s="172">
        <f>IFERROR(IF(ISNUMBER(FIND("decision",'Input| Setup'!$F$6)),'Input| Projects'!Y208,'Input| Projects'!I208)*'Input| Escalations'!$I$17*I208,0)</f>
        <v>0</v>
      </c>
      <c r="R208" s="172">
        <f>IFERROR(IF(ISNUMBER(FIND("decision",'Input| Setup'!$F$6)),'Input| Projects'!Z208,'Input| Projects'!J208)*'Input| Escalations'!$I$17*J208,0)</f>
        <v>0</v>
      </c>
      <c r="S208" s="172">
        <f>IFERROR(IF(ISNUMBER(FIND("decision",'Input| Setup'!$F$6)),'Input| Projects'!AA208,'Input| Projects'!K208)*'Input| Escalations'!$I$17*K208,0)</f>
        <v>0</v>
      </c>
      <c r="T208" s="172">
        <f>IFERROR(IF(ISNUMBER(FIND("decision",'Input| Setup'!$F$6)),'Input| Projects'!AB208,'Input| Projects'!L208)*'Input| Escalations'!$I$17*L208,0)</f>
        <v>0</v>
      </c>
      <c r="U208" s="172">
        <f>IFERROR(IF(ISNUMBER(FIND("decision",'Input| Setup'!$F$6)),'Input| Projects'!AC208,'Input| Projects'!M208)*'Input| Escalations'!$I$17*M208,0)</f>
        <v>0</v>
      </c>
      <c r="V208" s="172">
        <f>IFERROR(IF(ISNUMBER(FIND("decision",'Input| Setup'!$F$6)),'Input| Projects'!AD208,'Input| Projects'!N208)*'Input| Escalations'!$I$17*N208,0)</f>
        <v>0</v>
      </c>
      <c r="W208" s="172">
        <f>IFERROR(IF(ISNUMBER(FIND("decision",'Input| Setup'!$F$6)),'Input| Projects'!AE208,'Input| Projects'!O208)*'Input| Escalations'!$I$17*O208,0)</f>
        <v>0</v>
      </c>
      <c r="X208" s="175"/>
      <c r="Y208" s="172">
        <f>IF(ISNUMBER(FIND("decision",'Input| Setup'!$F$6)),'Input| Projects'!AG208,'Input| Projects'!Q208)*I208*'Input| Escalations'!$I$17</f>
        <v>0</v>
      </c>
      <c r="Z208" s="172">
        <f>IF(ISNUMBER(FIND("decision",'Input| Setup'!$F$6)),'Input| Projects'!AH208,'Input| Projects'!R208)*J208*'Input| Escalations'!$I$17</f>
        <v>0</v>
      </c>
      <c r="AA208" s="172">
        <f>IF(ISNUMBER(FIND("decision",'Input| Setup'!$F$6)),'Input| Projects'!AI208,'Input| Projects'!S208)*K208*'Input| Escalations'!$I$17</f>
        <v>0</v>
      </c>
      <c r="AB208" s="172">
        <f>IF(ISNUMBER(FIND("decision",'Input| Setup'!$F$6)),'Input| Projects'!AJ208,'Input| Projects'!T208)*L208*'Input| Escalations'!$I$17</f>
        <v>0</v>
      </c>
      <c r="AC208" s="172">
        <f>IF(ISNUMBER(FIND("decision",'Input| Setup'!$F$6)),'Input| Projects'!AK208,'Input| Projects'!U208)*M208*'Input| Escalations'!$I$17</f>
        <v>0</v>
      </c>
      <c r="AD208" s="172">
        <f>IF(ISNUMBER(FIND("decision",'Input| Setup'!$F$6)),'Input| Projects'!AL208,'Input| Projects'!V208)*N208*'Input| Escalations'!$I$17</f>
        <v>0</v>
      </c>
      <c r="AE208" s="172">
        <f>IF(ISNUMBER(FIND("decision",'Input| Setup'!$F$6)),'Input| Projects'!AM208,'Input| Projects'!W208)*O208*'Input| Escalations'!$I$17</f>
        <v>0</v>
      </c>
      <c r="AF208" s="175"/>
      <c r="AG208" s="172" cm="1">
        <f t="array" ref="AG208">IFERROR(--('Input| Projects'!$AS208="Yes")*_xlfn.SWITCH('Input| Overheads'!$C$50,"Direct costs",'Calc| Overheads Allocation'!C$8*Q208,"Internal labour",'Calc| Overheads Allocation'!C$8*Q208*'Input| Projects'!$AO208,"DNSP defined",'Calc| Overheads Allocation'!C$78*'Input| Projects'!$AV208,0),0)</f>
        <v>0</v>
      </c>
      <c r="AH208" s="172" cm="1">
        <f t="array" ref="AH208">IFERROR(--('Input| Projects'!$AS208="Yes")*_xlfn.SWITCH('Input| Overheads'!$C$50,"Direct costs",'Calc| Overheads Allocation'!D$8*R208,"Internal labour",'Calc| Overheads Allocation'!D$8*R208*'Input| Projects'!$AO208,"DNSP defined",'Calc| Overheads Allocation'!D$78*'Input| Projects'!$AV208,0),0)</f>
        <v>0</v>
      </c>
      <c r="AI208" s="172" cm="1">
        <f t="array" ref="AI208">IFERROR(--('Input| Projects'!$AS208="Yes")*_xlfn.SWITCH('Input| Overheads'!$C$50,"Direct costs",'Calc| Overheads Allocation'!E$8*S208,"Internal labour",'Calc| Overheads Allocation'!E$8*S208*'Input| Projects'!$AO208,"DNSP defined",'Calc| Overheads Allocation'!E$78*'Input| Projects'!$AV208,0),0)</f>
        <v>0</v>
      </c>
      <c r="AJ208" s="172" cm="1">
        <f t="array" ref="AJ208">IFERROR(--('Input| Projects'!$AS208="Yes")*_xlfn.SWITCH('Input| Overheads'!$C$50,"Direct costs",'Calc| Overheads Allocation'!F$8*T208,"Internal labour",'Calc| Overheads Allocation'!F$8*T208*'Input| Projects'!$AO208,"DNSP defined",'Calc| Overheads Allocation'!F$78*'Input| Projects'!$AV208,0),0)</f>
        <v>0</v>
      </c>
      <c r="AK208" s="172" cm="1">
        <f t="array" ref="AK208">IFERROR(--('Input| Projects'!$AS208="Yes")*_xlfn.SWITCH('Input| Overheads'!$C$50,"Direct costs",'Calc| Overheads Allocation'!G$8*U208,"Internal labour",'Calc| Overheads Allocation'!G$8*U208*'Input| Projects'!$AO208,"DNSP defined",'Calc| Overheads Allocation'!G$78*'Input| Projects'!$AV208,0),0)</f>
        <v>0</v>
      </c>
      <c r="AL208" s="172" cm="1">
        <f t="array" ref="AL208">IFERROR(--('Input| Projects'!$AS208="Yes")*_xlfn.SWITCH('Input| Overheads'!$C$50,"Direct costs",'Calc| Overheads Allocation'!H$8*V208,"Internal labour",'Calc| Overheads Allocation'!H$8*V208*'Input| Projects'!$AO208,"DNSP defined",'Calc| Overheads Allocation'!H$78*'Input| Projects'!$AV208,0),0)</f>
        <v>0</v>
      </c>
      <c r="AM208" s="172" cm="1">
        <f t="array" ref="AM208">IFERROR(--('Input| Projects'!$AS208="Yes")*_xlfn.SWITCH('Input| Overheads'!$C$50,"Direct costs",'Calc| Overheads Allocation'!I$8*W208,"Internal labour",'Calc| Overheads Allocation'!I$8*W208*'Input| Projects'!$AO208,"DNSP defined",'Calc| Overheads Allocation'!I$78*'Input| Projects'!$AV208,0),0)</f>
        <v>0</v>
      </c>
      <c r="AN208" s="175"/>
      <c r="AO208" s="172" cm="1">
        <f t="array" ref="AO208">IFERROR(--('Input| Projects'!$AT208="Yes")*_xlfn.SWITCH('Input| Overheads'!$C$50,"Direct costs",'Calc| Overheads Allocation'!C$9*Q208,"Internal labour",'Calc| Overheads Allocation'!C$9*Q208*'Input| Projects'!$AO208,"DNSP defined",'Calc| Overheads Allocation'!C$79*'Input| Projects'!$AW208,0),0)</f>
        <v>0</v>
      </c>
      <c r="AP208" s="172" cm="1">
        <f t="array" ref="AP208">IFERROR(--('Input| Projects'!$AT208="Yes")*_xlfn.SWITCH('Input| Overheads'!$C$50,"Direct costs",'Calc| Overheads Allocation'!D$9*R208,"Internal labour",'Calc| Overheads Allocation'!D$9*R208*'Input| Projects'!$AO208,"DNSP defined",'Calc| Overheads Allocation'!D$79*'Input| Projects'!$AW208,0),0)</f>
        <v>0</v>
      </c>
      <c r="AQ208" s="172" cm="1">
        <f t="array" ref="AQ208">IFERROR(--('Input| Projects'!$AT208="Yes")*_xlfn.SWITCH('Input| Overheads'!$C$50,"Direct costs",'Calc| Overheads Allocation'!E$9*S208,"Internal labour",'Calc| Overheads Allocation'!E$9*S208*'Input| Projects'!$AO208,"DNSP defined",'Calc| Overheads Allocation'!E$79*'Input| Projects'!$AW208,0),0)</f>
        <v>0</v>
      </c>
      <c r="AR208" s="172" cm="1">
        <f t="array" ref="AR208">IFERROR(--('Input| Projects'!$AT208="Yes")*_xlfn.SWITCH('Input| Overheads'!$C$50,"Direct costs",'Calc| Overheads Allocation'!F$9*T208,"Internal labour",'Calc| Overheads Allocation'!F$9*T208*'Input| Projects'!$AO208,"DNSP defined",'Calc| Overheads Allocation'!F$79*'Input| Projects'!$AW208,0),0)</f>
        <v>0</v>
      </c>
      <c r="AS208" s="172" cm="1">
        <f t="array" ref="AS208">IFERROR(--('Input| Projects'!$AT208="Yes")*_xlfn.SWITCH('Input| Overheads'!$C$50,"Direct costs",'Calc| Overheads Allocation'!G$9*U208,"Internal labour",'Calc| Overheads Allocation'!G$9*U208*'Input| Projects'!$AO208,"DNSP defined",'Calc| Overheads Allocation'!G$79*'Input| Projects'!$AW208,0),0)</f>
        <v>0</v>
      </c>
      <c r="AT208" s="172" cm="1">
        <f t="array" ref="AT208">IFERROR(--('Input| Projects'!$AT208="Yes")*_xlfn.SWITCH('Input| Overheads'!$C$50,"Direct costs",'Calc| Overheads Allocation'!H$9*V208,"Internal labour",'Calc| Overheads Allocation'!H$9*V208*'Input| Projects'!$AO208,"DNSP defined",'Calc| Overheads Allocation'!H$79*'Input| Projects'!$AW208,0),0)</f>
        <v>0</v>
      </c>
      <c r="AU208" s="172" cm="1">
        <f t="array" ref="AU208">IFERROR(--('Input| Projects'!$AT208="Yes")*_xlfn.SWITCH('Input| Overheads'!$C$50,"Direct costs",'Calc| Overheads Allocation'!I$9*W208,"Internal labour",'Calc| Overheads Allocation'!I$9*W208*'Input| Projects'!$AO208,"DNSP defined",'Calc| Overheads Allocation'!I$79*'Input| Projects'!$AW208,0),0)</f>
        <v>0</v>
      </c>
      <c r="AV208" s="175"/>
      <c r="AW208" s="172">
        <f t="shared" si="90"/>
        <v>0</v>
      </c>
      <c r="AX208" s="172">
        <f t="shared" si="91"/>
        <v>0</v>
      </c>
      <c r="AY208" s="172">
        <f t="shared" si="92"/>
        <v>0</v>
      </c>
      <c r="AZ208" s="172">
        <f t="shared" si="93"/>
        <v>0</v>
      </c>
      <c r="BA208" s="172">
        <f t="shared" si="94"/>
        <v>0</v>
      </c>
      <c r="BB208" s="172">
        <f t="shared" si="95"/>
        <v>0</v>
      </c>
      <c r="BC208" s="172">
        <f t="shared" si="96"/>
        <v>0</v>
      </c>
      <c r="BD208" s="176"/>
      <c r="BE208" s="172">
        <f t="shared" si="97"/>
        <v>0</v>
      </c>
      <c r="BF208" s="172">
        <f t="shared" si="98"/>
        <v>0</v>
      </c>
      <c r="BG208" s="172">
        <f t="shared" si="99"/>
        <v>0</v>
      </c>
      <c r="BH208" s="172">
        <f t="shared" si="100"/>
        <v>0</v>
      </c>
      <c r="BI208" s="172">
        <f t="shared" si="101"/>
        <v>0</v>
      </c>
      <c r="BJ208" s="172">
        <f t="shared" si="102"/>
        <v>0</v>
      </c>
      <c r="BK208" s="172">
        <f t="shared" si="103"/>
        <v>0</v>
      </c>
      <c r="BL208" s="176"/>
      <c r="BM208" s="172">
        <f t="shared" si="82"/>
        <v>0</v>
      </c>
      <c r="BN208" s="172">
        <f t="shared" si="83"/>
        <v>0</v>
      </c>
      <c r="BO208" s="172">
        <f t="shared" si="84"/>
        <v>0</v>
      </c>
      <c r="BP208" s="172">
        <f t="shared" si="85"/>
        <v>0</v>
      </c>
      <c r="BQ208" s="172">
        <f t="shared" si="86"/>
        <v>0</v>
      </c>
      <c r="BR208" s="172">
        <f t="shared" si="87"/>
        <v>0</v>
      </c>
      <c r="BS208" s="172">
        <f t="shared" si="88"/>
        <v>0</v>
      </c>
      <c r="BT208" s="55"/>
      <c r="BU208" s="158">
        <f>SUMIF('Input| Projects'!$BA$8:$CX$8,RIGHT(BU$9,3),'Input| Projects'!$BA208:$CX208)</f>
        <v>0</v>
      </c>
      <c r="BV208" s="158">
        <f>SUMIF('Input| Projects'!$BA$8:$CX$8,RIGHT(BV$9,3),'Input| Projects'!$BA208:$CX208)</f>
        <v>0</v>
      </c>
      <c r="BW208" s="79" t="str">
        <f t="shared" si="89"/>
        <v/>
      </c>
    </row>
    <row r="209" spans="2:75" x14ac:dyDescent="0.2">
      <c r="B209" s="123">
        <f>IFERROR('Input| Projects'!B209,"")</f>
        <v>200</v>
      </c>
      <c r="C209" s="160" t="str">
        <f>IFERROR(IF('Input| Projects'!C209="","",'Input| Projects'!C209),"")</f>
        <v/>
      </c>
      <c r="D209" s="160" t="str">
        <f>IFERROR(IF('Input| Projects'!D209="","",'Input| Projects'!D209),"")</f>
        <v/>
      </c>
      <c r="E209" s="53"/>
      <c r="F209" s="160" t="str">
        <f>IF(LEN('Input| Projects'!F209)&gt;0,'Input| Projects'!F209,"")</f>
        <v/>
      </c>
      <c r="G209" s="160" t="str">
        <f>IF(LEN('Input| Projects'!G209)&gt;0,'Input| Projects'!G209,"")</f>
        <v/>
      </c>
      <c r="H209" s="10"/>
      <c r="I209" s="194" cm="1">
        <f t="array" ref="I209">IF(LEN($F209)&gt;0,1+IFERROR(SUMPRODUCT(TRANSPOSE('Input| Projects'!$AO209:$AQ209),INDEX('Input| Escalations'!$F$27:$L$29,,MATCH(Q$9,'Input| Escalations'!$F$21:$L$21,0))),0),0)</f>
        <v>0</v>
      </c>
      <c r="J209" s="194" cm="1">
        <f t="array" ref="J209">IF(LEN($F209)&gt;0,1+IFERROR(SUMPRODUCT(TRANSPOSE('Input| Projects'!$AO209:$AQ209),INDEX('Input| Escalations'!$F$27:$L$29,,MATCH(R$9,'Input| Escalations'!$F$21:$L$21,0))),0),0)</f>
        <v>0</v>
      </c>
      <c r="K209" s="194" cm="1">
        <f t="array" ref="K209">IF(LEN($F209)&gt;0,1+IFERROR(SUMPRODUCT(TRANSPOSE('Input| Projects'!$AO209:$AQ209),INDEX('Input| Escalations'!$F$27:$L$29,,MATCH(S$9,'Input| Escalations'!$F$21:$L$21,0))),0),0)</f>
        <v>0</v>
      </c>
      <c r="L209" s="194" cm="1">
        <f t="array" ref="L209">IF(LEN($F209)&gt;0,1+IFERROR(SUMPRODUCT(TRANSPOSE('Input| Projects'!$AO209:$AQ209),INDEX('Input| Escalations'!$F$27:$L$29,,MATCH(T$9,'Input| Escalations'!$F$21:$L$21,0))),0),0)</f>
        <v>0</v>
      </c>
      <c r="M209" s="194" cm="1">
        <f t="array" ref="M209">IF(LEN($F209)&gt;0,1+IFERROR(SUMPRODUCT(TRANSPOSE('Input| Projects'!$AO209:$AQ209),INDEX('Input| Escalations'!$F$27:$L$29,,MATCH(U$9,'Input| Escalations'!$F$21:$L$21,0))),0),0)</f>
        <v>0</v>
      </c>
      <c r="N209" s="194" cm="1">
        <f t="array" ref="N209">IF(LEN($F209)&gt;0,1+IFERROR(SUMPRODUCT(TRANSPOSE('Input| Projects'!$AO209:$AQ209),INDEX('Input| Escalations'!$F$27:$L$29,,MATCH(V$9,'Input| Escalations'!$F$21:$L$21,0))),0),0)</f>
        <v>0</v>
      </c>
      <c r="O209" s="194" cm="1">
        <f t="array" ref="O209">IF(LEN($F209)&gt;0,1+IFERROR(SUMPRODUCT(TRANSPOSE('Input| Projects'!$AO209:$AQ209),INDEX('Input| Escalations'!$F$27:$L$29,,MATCH(W$9,'Input| Escalations'!$F$21:$L$21,0))),0),0)</f>
        <v>0</v>
      </c>
      <c r="P209" s="10"/>
      <c r="Q209" s="172">
        <f>IFERROR(IF(ISNUMBER(FIND("decision",'Input| Setup'!$F$6)),'Input| Projects'!Y209,'Input| Projects'!I209)*'Input| Escalations'!$I$17*I209,0)</f>
        <v>0</v>
      </c>
      <c r="R209" s="172">
        <f>IFERROR(IF(ISNUMBER(FIND("decision",'Input| Setup'!$F$6)),'Input| Projects'!Z209,'Input| Projects'!J209)*'Input| Escalations'!$I$17*J209,0)</f>
        <v>0</v>
      </c>
      <c r="S209" s="172">
        <f>IFERROR(IF(ISNUMBER(FIND("decision",'Input| Setup'!$F$6)),'Input| Projects'!AA209,'Input| Projects'!K209)*'Input| Escalations'!$I$17*K209,0)</f>
        <v>0</v>
      </c>
      <c r="T209" s="172">
        <f>IFERROR(IF(ISNUMBER(FIND("decision",'Input| Setup'!$F$6)),'Input| Projects'!AB209,'Input| Projects'!L209)*'Input| Escalations'!$I$17*L209,0)</f>
        <v>0</v>
      </c>
      <c r="U209" s="172">
        <f>IFERROR(IF(ISNUMBER(FIND("decision",'Input| Setup'!$F$6)),'Input| Projects'!AC209,'Input| Projects'!M209)*'Input| Escalations'!$I$17*M209,0)</f>
        <v>0</v>
      </c>
      <c r="V209" s="172">
        <f>IFERROR(IF(ISNUMBER(FIND("decision",'Input| Setup'!$F$6)),'Input| Projects'!AD209,'Input| Projects'!N209)*'Input| Escalations'!$I$17*N209,0)</f>
        <v>0</v>
      </c>
      <c r="W209" s="172">
        <f>IFERROR(IF(ISNUMBER(FIND("decision",'Input| Setup'!$F$6)),'Input| Projects'!AE209,'Input| Projects'!O209)*'Input| Escalations'!$I$17*O209,0)</f>
        <v>0</v>
      </c>
      <c r="X209" s="175"/>
      <c r="Y209" s="172">
        <f>IF(ISNUMBER(FIND("decision",'Input| Setup'!$F$6)),'Input| Projects'!AG209,'Input| Projects'!Q209)*I209*'Input| Escalations'!$I$17</f>
        <v>0</v>
      </c>
      <c r="Z209" s="172">
        <f>IF(ISNUMBER(FIND("decision",'Input| Setup'!$F$6)),'Input| Projects'!AH209,'Input| Projects'!R209)*J209*'Input| Escalations'!$I$17</f>
        <v>0</v>
      </c>
      <c r="AA209" s="172">
        <f>IF(ISNUMBER(FIND("decision",'Input| Setup'!$F$6)),'Input| Projects'!AI209,'Input| Projects'!S209)*K209*'Input| Escalations'!$I$17</f>
        <v>0</v>
      </c>
      <c r="AB209" s="172">
        <f>IF(ISNUMBER(FIND("decision",'Input| Setup'!$F$6)),'Input| Projects'!AJ209,'Input| Projects'!T209)*L209*'Input| Escalations'!$I$17</f>
        <v>0</v>
      </c>
      <c r="AC209" s="172">
        <f>IF(ISNUMBER(FIND("decision",'Input| Setup'!$F$6)),'Input| Projects'!AK209,'Input| Projects'!U209)*M209*'Input| Escalations'!$I$17</f>
        <v>0</v>
      </c>
      <c r="AD209" s="172">
        <f>IF(ISNUMBER(FIND("decision",'Input| Setup'!$F$6)),'Input| Projects'!AL209,'Input| Projects'!V209)*N209*'Input| Escalations'!$I$17</f>
        <v>0</v>
      </c>
      <c r="AE209" s="172">
        <f>IF(ISNUMBER(FIND("decision",'Input| Setup'!$F$6)),'Input| Projects'!AM209,'Input| Projects'!W209)*O209*'Input| Escalations'!$I$17</f>
        <v>0</v>
      </c>
      <c r="AF209" s="175"/>
      <c r="AG209" s="172" cm="1">
        <f t="array" ref="AG209">IFERROR(--('Input| Projects'!$AS209="Yes")*_xlfn.SWITCH('Input| Overheads'!$C$50,"Direct costs",'Calc| Overheads Allocation'!C$8*Q209,"Internal labour",'Calc| Overheads Allocation'!C$8*Q209*'Input| Projects'!$AO209,"DNSP defined",'Calc| Overheads Allocation'!C$78*'Input| Projects'!$AV209,0),0)</f>
        <v>0</v>
      </c>
      <c r="AH209" s="172" cm="1">
        <f t="array" ref="AH209">IFERROR(--('Input| Projects'!$AS209="Yes")*_xlfn.SWITCH('Input| Overheads'!$C$50,"Direct costs",'Calc| Overheads Allocation'!D$8*R209,"Internal labour",'Calc| Overheads Allocation'!D$8*R209*'Input| Projects'!$AO209,"DNSP defined",'Calc| Overheads Allocation'!D$78*'Input| Projects'!$AV209,0),0)</f>
        <v>0</v>
      </c>
      <c r="AI209" s="172" cm="1">
        <f t="array" ref="AI209">IFERROR(--('Input| Projects'!$AS209="Yes")*_xlfn.SWITCH('Input| Overheads'!$C$50,"Direct costs",'Calc| Overheads Allocation'!E$8*S209,"Internal labour",'Calc| Overheads Allocation'!E$8*S209*'Input| Projects'!$AO209,"DNSP defined",'Calc| Overheads Allocation'!E$78*'Input| Projects'!$AV209,0),0)</f>
        <v>0</v>
      </c>
      <c r="AJ209" s="172" cm="1">
        <f t="array" ref="AJ209">IFERROR(--('Input| Projects'!$AS209="Yes")*_xlfn.SWITCH('Input| Overheads'!$C$50,"Direct costs",'Calc| Overheads Allocation'!F$8*T209,"Internal labour",'Calc| Overheads Allocation'!F$8*T209*'Input| Projects'!$AO209,"DNSP defined",'Calc| Overheads Allocation'!F$78*'Input| Projects'!$AV209,0),0)</f>
        <v>0</v>
      </c>
      <c r="AK209" s="172" cm="1">
        <f t="array" ref="AK209">IFERROR(--('Input| Projects'!$AS209="Yes")*_xlfn.SWITCH('Input| Overheads'!$C$50,"Direct costs",'Calc| Overheads Allocation'!G$8*U209,"Internal labour",'Calc| Overheads Allocation'!G$8*U209*'Input| Projects'!$AO209,"DNSP defined",'Calc| Overheads Allocation'!G$78*'Input| Projects'!$AV209,0),0)</f>
        <v>0</v>
      </c>
      <c r="AL209" s="172" cm="1">
        <f t="array" ref="AL209">IFERROR(--('Input| Projects'!$AS209="Yes")*_xlfn.SWITCH('Input| Overheads'!$C$50,"Direct costs",'Calc| Overheads Allocation'!H$8*V209,"Internal labour",'Calc| Overheads Allocation'!H$8*V209*'Input| Projects'!$AO209,"DNSP defined",'Calc| Overheads Allocation'!H$78*'Input| Projects'!$AV209,0),0)</f>
        <v>0</v>
      </c>
      <c r="AM209" s="172" cm="1">
        <f t="array" ref="AM209">IFERROR(--('Input| Projects'!$AS209="Yes")*_xlfn.SWITCH('Input| Overheads'!$C$50,"Direct costs",'Calc| Overheads Allocation'!I$8*W209,"Internal labour",'Calc| Overheads Allocation'!I$8*W209*'Input| Projects'!$AO209,"DNSP defined",'Calc| Overheads Allocation'!I$78*'Input| Projects'!$AV209,0),0)</f>
        <v>0</v>
      </c>
      <c r="AN209" s="175"/>
      <c r="AO209" s="172" cm="1">
        <f t="array" ref="AO209">IFERROR(--('Input| Projects'!$AT209="Yes")*_xlfn.SWITCH('Input| Overheads'!$C$50,"Direct costs",'Calc| Overheads Allocation'!C$9*Q209,"Internal labour",'Calc| Overheads Allocation'!C$9*Q209*'Input| Projects'!$AO209,"DNSP defined",'Calc| Overheads Allocation'!C$79*'Input| Projects'!$AW209,0),0)</f>
        <v>0</v>
      </c>
      <c r="AP209" s="172" cm="1">
        <f t="array" ref="AP209">IFERROR(--('Input| Projects'!$AT209="Yes")*_xlfn.SWITCH('Input| Overheads'!$C$50,"Direct costs",'Calc| Overheads Allocation'!D$9*R209,"Internal labour",'Calc| Overheads Allocation'!D$9*R209*'Input| Projects'!$AO209,"DNSP defined",'Calc| Overheads Allocation'!D$79*'Input| Projects'!$AW209,0),0)</f>
        <v>0</v>
      </c>
      <c r="AQ209" s="172" cm="1">
        <f t="array" ref="AQ209">IFERROR(--('Input| Projects'!$AT209="Yes")*_xlfn.SWITCH('Input| Overheads'!$C$50,"Direct costs",'Calc| Overheads Allocation'!E$9*S209,"Internal labour",'Calc| Overheads Allocation'!E$9*S209*'Input| Projects'!$AO209,"DNSP defined",'Calc| Overheads Allocation'!E$79*'Input| Projects'!$AW209,0),0)</f>
        <v>0</v>
      </c>
      <c r="AR209" s="172" cm="1">
        <f t="array" ref="AR209">IFERROR(--('Input| Projects'!$AT209="Yes")*_xlfn.SWITCH('Input| Overheads'!$C$50,"Direct costs",'Calc| Overheads Allocation'!F$9*T209,"Internal labour",'Calc| Overheads Allocation'!F$9*T209*'Input| Projects'!$AO209,"DNSP defined",'Calc| Overheads Allocation'!F$79*'Input| Projects'!$AW209,0),0)</f>
        <v>0</v>
      </c>
      <c r="AS209" s="172" cm="1">
        <f t="array" ref="AS209">IFERROR(--('Input| Projects'!$AT209="Yes")*_xlfn.SWITCH('Input| Overheads'!$C$50,"Direct costs",'Calc| Overheads Allocation'!G$9*U209,"Internal labour",'Calc| Overheads Allocation'!G$9*U209*'Input| Projects'!$AO209,"DNSP defined",'Calc| Overheads Allocation'!G$79*'Input| Projects'!$AW209,0),0)</f>
        <v>0</v>
      </c>
      <c r="AT209" s="172" cm="1">
        <f t="array" ref="AT209">IFERROR(--('Input| Projects'!$AT209="Yes")*_xlfn.SWITCH('Input| Overheads'!$C$50,"Direct costs",'Calc| Overheads Allocation'!H$9*V209,"Internal labour",'Calc| Overheads Allocation'!H$9*V209*'Input| Projects'!$AO209,"DNSP defined",'Calc| Overheads Allocation'!H$79*'Input| Projects'!$AW209,0),0)</f>
        <v>0</v>
      </c>
      <c r="AU209" s="172" cm="1">
        <f t="array" ref="AU209">IFERROR(--('Input| Projects'!$AT209="Yes")*_xlfn.SWITCH('Input| Overheads'!$C$50,"Direct costs",'Calc| Overheads Allocation'!I$9*W209,"Internal labour",'Calc| Overheads Allocation'!I$9*W209*'Input| Projects'!$AO209,"DNSP defined",'Calc| Overheads Allocation'!I$79*'Input| Projects'!$AW209,0),0)</f>
        <v>0</v>
      </c>
      <c r="AV209" s="175"/>
      <c r="AW209" s="172">
        <f t="shared" si="90"/>
        <v>0</v>
      </c>
      <c r="AX209" s="172">
        <f t="shared" si="91"/>
        <v>0</v>
      </c>
      <c r="AY209" s="172">
        <f t="shared" si="92"/>
        <v>0</v>
      </c>
      <c r="AZ209" s="172">
        <f t="shared" si="93"/>
        <v>0</v>
      </c>
      <c r="BA209" s="172">
        <f t="shared" si="94"/>
        <v>0</v>
      </c>
      <c r="BB209" s="172">
        <f t="shared" si="95"/>
        <v>0</v>
      </c>
      <c r="BC209" s="172">
        <f t="shared" si="96"/>
        <v>0</v>
      </c>
      <c r="BD209" s="176"/>
      <c r="BE209" s="172">
        <f t="shared" si="97"/>
        <v>0</v>
      </c>
      <c r="BF209" s="172">
        <f t="shared" si="98"/>
        <v>0</v>
      </c>
      <c r="BG209" s="172">
        <f t="shared" si="99"/>
        <v>0</v>
      </c>
      <c r="BH209" s="172">
        <f t="shared" si="100"/>
        <v>0</v>
      </c>
      <c r="BI209" s="172">
        <f t="shared" si="101"/>
        <v>0</v>
      </c>
      <c r="BJ209" s="172">
        <f t="shared" si="102"/>
        <v>0</v>
      </c>
      <c r="BK209" s="172">
        <f t="shared" si="103"/>
        <v>0</v>
      </c>
      <c r="BL209" s="176"/>
      <c r="BM209" s="172">
        <f t="shared" si="82"/>
        <v>0</v>
      </c>
      <c r="BN209" s="172">
        <f t="shared" si="83"/>
        <v>0</v>
      </c>
      <c r="BO209" s="172">
        <f t="shared" si="84"/>
        <v>0</v>
      </c>
      <c r="BP209" s="172">
        <f t="shared" si="85"/>
        <v>0</v>
      </c>
      <c r="BQ209" s="172">
        <f t="shared" si="86"/>
        <v>0</v>
      </c>
      <c r="BR209" s="172">
        <f t="shared" si="87"/>
        <v>0</v>
      </c>
      <c r="BS209" s="172">
        <f t="shared" si="88"/>
        <v>0</v>
      </c>
      <c r="BT209" s="55"/>
      <c r="BU209" s="158">
        <f>SUMIF('Input| Projects'!$BA$8:$CX$8,RIGHT(BU$9,3),'Input| Projects'!$BA209:$CX209)</f>
        <v>0</v>
      </c>
      <c r="BV209" s="158">
        <f>SUMIF('Input| Projects'!$BA$8:$CX$8,RIGHT(BV$9,3),'Input| Projects'!$BA209:$CX209)</f>
        <v>0</v>
      </c>
      <c r="BW209" s="79" t="str">
        <f t="shared" si="89"/>
        <v/>
      </c>
    </row>
    <row r="210" spans="2:75" x14ac:dyDescent="0.2">
      <c r="B210" s="123">
        <f>IFERROR('Input| Projects'!B210,"")</f>
        <v>201</v>
      </c>
      <c r="C210" s="160" t="str">
        <f>IFERROR(IF('Input| Projects'!C210="","",'Input| Projects'!C210),"")</f>
        <v/>
      </c>
      <c r="D210" s="160" t="str">
        <f>IFERROR(IF('Input| Projects'!D210="","",'Input| Projects'!D210),"")</f>
        <v/>
      </c>
      <c r="E210" s="53"/>
      <c r="F210" s="160" t="str">
        <f>IF(LEN('Input| Projects'!F210)&gt;0,'Input| Projects'!F210,"")</f>
        <v/>
      </c>
      <c r="G210" s="160" t="str">
        <f>IF(LEN('Input| Projects'!G210)&gt;0,'Input| Projects'!G210,"")</f>
        <v/>
      </c>
      <c r="H210" s="10"/>
      <c r="I210" s="194" cm="1">
        <f t="array" ref="I210">IF(LEN($F210)&gt;0,1+IFERROR(SUMPRODUCT(TRANSPOSE('Input| Projects'!$AO210:$AQ210),INDEX('Input| Escalations'!$F$27:$L$29,,MATCH(Q$9,'Input| Escalations'!$F$21:$L$21,0))),0),0)</f>
        <v>0</v>
      </c>
      <c r="J210" s="194" cm="1">
        <f t="array" ref="J210">IF(LEN($F210)&gt;0,1+IFERROR(SUMPRODUCT(TRANSPOSE('Input| Projects'!$AO210:$AQ210),INDEX('Input| Escalations'!$F$27:$L$29,,MATCH(R$9,'Input| Escalations'!$F$21:$L$21,0))),0),0)</f>
        <v>0</v>
      </c>
      <c r="K210" s="194" cm="1">
        <f t="array" ref="K210">IF(LEN($F210)&gt;0,1+IFERROR(SUMPRODUCT(TRANSPOSE('Input| Projects'!$AO210:$AQ210),INDEX('Input| Escalations'!$F$27:$L$29,,MATCH(S$9,'Input| Escalations'!$F$21:$L$21,0))),0),0)</f>
        <v>0</v>
      </c>
      <c r="L210" s="194" cm="1">
        <f t="array" ref="L210">IF(LEN($F210)&gt;0,1+IFERROR(SUMPRODUCT(TRANSPOSE('Input| Projects'!$AO210:$AQ210),INDEX('Input| Escalations'!$F$27:$L$29,,MATCH(T$9,'Input| Escalations'!$F$21:$L$21,0))),0),0)</f>
        <v>0</v>
      </c>
      <c r="M210" s="194" cm="1">
        <f t="array" ref="M210">IF(LEN($F210)&gt;0,1+IFERROR(SUMPRODUCT(TRANSPOSE('Input| Projects'!$AO210:$AQ210),INDEX('Input| Escalations'!$F$27:$L$29,,MATCH(U$9,'Input| Escalations'!$F$21:$L$21,0))),0),0)</f>
        <v>0</v>
      </c>
      <c r="N210" s="194" cm="1">
        <f t="array" ref="N210">IF(LEN($F210)&gt;0,1+IFERROR(SUMPRODUCT(TRANSPOSE('Input| Projects'!$AO210:$AQ210),INDEX('Input| Escalations'!$F$27:$L$29,,MATCH(V$9,'Input| Escalations'!$F$21:$L$21,0))),0),0)</f>
        <v>0</v>
      </c>
      <c r="O210" s="194" cm="1">
        <f t="array" ref="O210">IF(LEN($F210)&gt;0,1+IFERROR(SUMPRODUCT(TRANSPOSE('Input| Projects'!$AO210:$AQ210),INDEX('Input| Escalations'!$F$27:$L$29,,MATCH(W$9,'Input| Escalations'!$F$21:$L$21,0))),0),0)</f>
        <v>0</v>
      </c>
      <c r="P210" s="10"/>
      <c r="Q210" s="172">
        <f>IFERROR(IF(ISNUMBER(FIND("decision",'Input| Setup'!$F$6)),'Input| Projects'!Y210,'Input| Projects'!I210)*'Input| Escalations'!$I$17*I210,0)</f>
        <v>0</v>
      </c>
      <c r="R210" s="172">
        <f>IFERROR(IF(ISNUMBER(FIND("decision",'Input| Setup'!$F$6)),'Input| Projects'!Z210,'Input| Projects'!J210)*'Input| Escalations'!$I$17*J210,0)</f>
        <v>0</v>
      </c>
      <c r="S210" s="172">
        <f>IFERROR(IF(ISNUMBER(FIND("decision",'Input| Setup'!$F$6)),'Input| Projects'!AA210,'Input| Projects'!K210)*'Input| Escalations'!$I$17*K210,0)</f>
        <v>0</v>
      </c>
      <c r="T210" s="172">
        <f>IFERROR(IF(ISNUMBER(FIND("decision",'Input| Setup'!$F$6)),'Input| Projects'!AB210,'Input| Projects'!L210)*'Input| Escalations'!$I$17*L210,0)</f>
        <v>0</v>
      </c>
      <c r="U210" s="172">
        <f>IFERROR(IF(ISNUMBER(FIND("decision",'Input| Setup'!$F$6)),'Input| Projects'!AC210,'Input| Projects'!M210)*'Input| Escalations'!$I$17*M210,0)</f>
        <v>0</v>
      </c>
      <c r="V210" s="172">
        <f>IFERROR(IF(ISNUMBER(FIND("decision",'Input| Setup'!$F$6)),'Input| Projects'!AD210,'Input| Projects'!N210)*'Input| Escalations'!$I$17*N210,0)</f>
        <v>0</v>
      </c>
      <c r="W210" s="172">
        <f>IFERROR(IF(ISNUMBER(FIND("decision",'Input| Setup'!$F$6)),'Input| Projects'!AE210,'Input| Projects'!O210)*'Input| Escalations'!$I$17*O210,0)</f>
        <v>0</v>
      </c>
      <c r="X210" s="175"/>
      <c r="Y210" s="172">
        <f>IF(ISNUMBER(FIND("decision",'Input| Setup'!$F$6)),'Input| Projects'!AG210,'Input| Projects'!Q210)*I210*'Input| Escalations'!$I$17</f>
        <v>0</v>
      </c>
      <c r="Z210" s="172">
        <f>IF(ISNUMBER(FIND("decision",'Input| Setup'!$F$6)),'Input| Projects'!AH210,'Input| Projects'!R210)*J210*'Input| Escalations'!$I$17</f>
        <v>0</v>
      </c>
      <c r="AA210" s="172">
        <f>IF(ISNUMBER(FIND("decision",'Input| Setup'!$F$6)),'Input| Projects'!AI210,'Input| Projects'!S210)*K210*'Input| Escalations'!$I$17</f>
        <v>0</v>
      </c>
      <c r="AB210" s="172">
        <f>IF(ISNUMBER(FIND("decision",'Input| Setup'!$F$6)),'Input| Projects'!AJ210,'Input| Projects'!T210)*L210*'Input| Escalations'!$I$17</f>
        <v>0</v>
      </c>
      <c r="AC210" s="172">
        <f>IF(ISNUMBER(FIND("decision",'Input| Setup'!$F$6)),'Input| Projects'!AK210,'Input| Projects'!U210)*M210*'Input| Escalations'!$I$17</f>
        <v>0</v>
      </c>
      <c r="AD210" s="172">
        <f>IF(ISNUMBER(FIND("decision",'Input| Setup'!$F$6)),'Input| Projects'!AL210,'Input| Projects'!V210)*N210*'Input| Escalations'!$I$17</f>
        <v>0</v>
      </c>
      <c r="AE210" s="172">
        <f>IF(ISNUMBER(FIND("decision",'Input| Setup'!$F$6)),'Input| Projects'!AM210,'Input| Projects'!W210)*O210*'Input| Escalations'!$I$17</f>
        <v>0</v>
      </c>
      <c r="AF210" s="175"/>
      <c r="AG210" s="172" cm="1">
        <f t="array" ref="AG210">IFERROR(--('Input| Projects'!$AS210="Yes")*_xlfn.SWITCH('Input| Overheads'!$C$50,"Direct costs",'Calc| Overheads Allocation'!C$8*Q210,"Internal labour",'Calc| Overheads Allocation'!C$8*Q210*'Input| Projects'!$AO210,"DNSP defined",'Calc| Overheads Allocation'!C$78*'Input| Projects'!$AV210,0),0)</f>
        <v>0</v>
      </c>
      <c r="AH210" s="172" cm="1">
        <f t="array" ref="AH210">IFERROR(--('Input| Projects'!$AS210="Yes")*_xlfn.SWITCH('Input| Overheads'!$C$50,"Direct costs",'Calc| Overheads Allocation'!D$8*R210,"Internal labour",'Calc| Overheads Allocation'!D$8*R210*'Input| Projects'!$AO210,"DNSP defined",'Calc| Overheads Allocation'!D$78*'Input| Projects'!$AV210,0),0)</f>
        <v>0</v>
      </c>
      <c r="AI210" s="172" cm="1">
        <f t="array" ref="AI210">IFERROR(--('Input| Projects'!$AS210="Yes")*_xlfn.SWITCH('Input| Overheads'!$C$50,"Direct costs",'Calc| Overheads Allocation'!E$8*S210,"Internal labour",'Calc| Overheads Allocation'!E$8*S210*'Input| Projects'!$AO210,"DNSP defined",'Calc| Overheads Allocation'!E$78*'Input| Projects'!$AV210,0),0)</f>
        <v>0</v>
      </c>
      <c r="AJ210" s="172" cm="1">
        <f t="array" ref="AJ210">IFERROR(--('Input| Projects'!$AS210="Yes")*_xlfn.SWITCH('Input| Overheads'!$C$50,"Direct costs",'Calc| Overheads Allocation'!F$8*T210,"Internal labour",'Calc| Overheads Allocation'!F$8*T210*'Input| Projects'!$AO210,"DNSP defined",'Calc| Overheads Allocation'!F$78*'Input| Projects'!$AV210,0),0)</f>
        <v>0</v>
      </c>
      <c r="AK210" s="172" cm="1">
        <f t="array" ref="AK210">IFERROR(--('Input| Projects'!$AS210="Yes")*_xlfn.SWITCH('Input| Overheads'!$C$50,"Direct costs",'Calc| Overheads Allocation'!G$8*U210,"Internal labour",'Calc| Overheads Allocation'!G$8*U210*'Input| Projects'!$AO210,"DNSP defined",'Calc| Overheads Allocation'!G$78*'Input| Projects'!$AV210,0),0)</f>
        <v>0</v>
      </c>
      <c r="AL210" s="172" cm="1">
        <f t="array" ref="AL210">IFERROR(--('Input| Projects'!$AS210="Yes")*_xlfn.SWITCH('Input| Overheads'!$C$50,"Direct costs",'Calc| Overheads Allocation'!H$8*V210,"Internal labour",'Calc| Overheads Allocation'!H$8*V210*'Input| Projects'!$AO210,"DNSP defined",'Calc| Overheads Allocation'!H$78*'Input| Projects'!$AV210,0),0)</f>
        <v>0</v>
      </c>
      <c r="AM210" s="172" cm="1">
        <f t="array" ref="AM210">IFERROR(--('Input| Projects'!$AS210="Yes")*_xlfn.SWITCH('Input| Overheads'!$C$50,"Direct costs",'Calc| Overheads Allocation'!I$8*W210,"Internal labour",'Calc| Overheads Allocation'!I$8*W210*'Input| Projects'!$AO210,"DNSP defined",'Calc| Overheads Allocation'!I$78*'Input| Projects'!$AV210,0),0)</f>
        <v>0</v>
      </c>
      <c r="AN210" s="175"/>
      <c r="AO210" s="172" cm="1">
        <f t="array" ref="AO210">IFERROR(--('Input| Projects'!$AT210="Yes")*_xlfn.SWITCH('Input| Overheads'!$C$50,"Direct costs",'Calc| Overheads Allocation'!C$9*Q210,"Internal labour",'Calc| Overheads Allocation'!C$9*Q210*'Input| Projects'!$AO210,"DNSP defined",'Calc| Overheads Allocation'!C$79*'Input| Projects'!$AW210,0),0)</f>
        <v>0</v>
      </c>
      <c r="AP210" s="172" cm="1">
        <f t="array" ref="AP210">IFERROR(--('Input| Projects'!$AT210="Yes")*_xlfn.SWITCH('Input| Overheads'!$C$50,"Direct costs",'Calc| Overheads Allocation'!D$9*R210,"Internal labour",'Calc| Overheads Allocation'!D$9*R210*'Input| Projects'!$AO210,"DNSP defined",'Calc| Overheads Allocation'!D$79*'Input| Projects'!$AW210,0),0)</f>
        <v>0</v>
      </c>
      <c r="AQ210" s="172" cm="1">
        <f t="array" ref="AQ210">IFERROR(--('Input| Projects'!$AT210="Yes")*_xlfn.SWITCH('Input| Overheads'!$C$50,"Direct costs",'Calc| Overheads Allocation'!E$9*S210,"Internal labour",'Calc| Overheads Allocation'!E$9*S210*'Input| Projects'!$AO210,"DNSP defined",'Calc| Overheads Allocation'!E$79*'Input| Projects'!$AW210,0),0)</f>
        <v>0</v>
      </c>
      <c r="AR210" s="172" cm="1">
        <f t="array" ref="AR210">IFERROR(--('Input| Projects'!$AT210="Yes")*_xlfn.SWITCH('Input| Overheads'!$C$50,"Direct costs",'Calc| Overheads Allocation'!F$9*T210,"Internal labour",'Calc| Overheads Allocation'!F$9*T210*'Input| Projects'!$AO210,"DNSP defined",'Calc| Overheads Allocation'!F$79*'Input| Projects'!$AW210,0),0)</f>
        <v>0</v>
      </c>
      <c r="AS210" s="172" cm="1">
        <f t="array" ref="AS210">IFERROR(--('Input| Projects'!$AT210="Yes")*_xlfn.SWITCH('Input| Overheads'!$C$50,"Direct costs",'Calc| Overheads Allocation'!G$9*U210,"Internal labour",'Calc| Overheads Allocation'!G$9*U210*'Input| Projects'!$AO210,"DNSP defined",'Calc| Overheads Allocation'!G$79*'Input| Projects'!$AW210,0),0)</f>
        <v>0</v>
      </c>
      <c r="AT210" s="172" cm="1">
        <f t="array" ref="AT210">IFERROR(--('Input| Projects'!$AT210="Yes")*_xlfn.SWITCH('Input| Overheads'!$C$50,"Direct costs",'Calc| Overheads Allocation'!H$9*V210,"Internal labour",'Calc| Overheads Allocation'!H$9*V210*'Input| Projects'!$AO210,"DNSP defined",'Calc| Overheads Allocation'!H$79*'Input| Projects'!$AW210,0),0)</f>
        <v>0</v>
      </c>
      <c r="AU210" s="172" cm="1">
        <f t="array" ref="AU210">IFERROR(--('Input| Projects'!$AT210="Yes")*_xlfn.SWITCH('Input| Overheads'!$C$50,"Direct costs",'Calc| Overheads Allocation'!I$9*W210,"Internal labour",'Calc| Overheads Allocation'!I$9*W210*'Input| Projects'!$AO210,"DNSP defined",'Calc| Overheads Allocation'!I$79*'Input| Projects'!$AW210,0),0)</f>
        <v>0</v>
      </c>
      <c r="AV210" s="175"/>
      <c r="AW210" s="172">
        <f t="shared" si="90"/>
        <v>0</v>
      </c>
      <c r="AX210" s="172">
        <f t="shared" si="91"/>
        <v>0</v>
      </c>
      <c r="AY210" s="172">
        <f t="shared" si="92"/>
        <v>0</v>
      </c>
      <c r="AZ210" s="172">
        <f t="shared" si="93"/>
        <v>0</v>
      </c>
      <c r="BA210" s="172">
        <f t="shared" si="94"/>
        <v>0</v>
      </c>
      <c r="BB210" s="172">
        <f t="shared" si="95"/>
        <v>0</v>
      </c>
      <c r="BC210" s="172">
        <f t="shared" si="96"/>
        <v>0</v>
      </c>
      <c r="BD210" s="176"/>
      <c r="BE210" s="172">
        <f t="shared" si="97"/>
        <v>0</v>
      </c>
      <c r="BF210" s="172">
        <f t="shared" si="98"/>
        <v>0</v>
      </c>
      <c r="BG210" s="172">
        <f t="shared" si="99"/>
        <v>0</v>
      </c>
      <c r="BH210" s="172">
        <f t="shared" si="100"/>
        <v>0</v>
      </c>
      <c r="BI210" s="172">
        <f t="shared" si="101"/>
        <v>0</v>
      </c>
      <c r="BJ210" s="172">
        <f t="shared" si="102"/>
        <v>0</v>
      </c>
      <c r="BK210" s="172">
        <f t="shared" si="103"/>
        <v>0</v>
      </c>
      <c r="BL210" s="176"/>
      <c r="BM210" s="172">
        <f t="shared" si="82"/>
        <v>0</v>
      </c>
      <c r="BN210" s="172">
        <f t="shared" si="83"/>
        <v>0</v>
      </c>
      <c r="BO210" s="172">
        <f t="shared" si="84"/>
        <v>0</v>
      </c>
      <c r="BP210" s="172">
        <f t="shared" si="85"/>
        <v>0</v>
      </c>
      <c r="BQ210" s="172">
        <f t="shared" si="86"/>
        <v>0</v>
      </c>
      <c r="BR210" s="172">
        <f t="shared" si="87"/>
        <v>0</v>
      </c>
      <c r="BS210" s="172">
        <f t="shared" si="88"/>
        <v>0</v>
      </c>
      <c r="BT210" s="55"/>
      <c r="BU210" s="158">
        <f>SUMIF('Input| Projects'!$BA$8:$CX$8,RIGHT(BU$9,3),'Input| Projects'!$BA210:$CX210)</f>
        <v>0</v>
      </c>
      <c r="BV210" s="158">
        <f>SUMIF('Input| Projects'!$BA$8:$CX$8,RIGHT(BV$9,3),'Input| Projects'!$BA210:$CX210)</f>
        <v>0</v>
      </c>
      <c r="BW210" s="79" t="str">
        <f t="shared" si="89"/>
        <v/>
      </c>
    </row>
    <row r="211" spans="2:75" x14ac:dyDescent="0.2">
      <c r="B211" s="123">
        <f>IFERROR('Input| Projects'!B211,"")</f>
        <v>202</v>
      </c>
      <c r="C211" s="160" t="str">
        <f>IFERROR(IF('Input| Projects'!C211="","",'Input| Projects'!C211),"")</f>
        <v/>
      </c>
      <c r="D211" s="160" t="str">
        <f>IFERROR(IF('Input| Projects'!D211="","",'Input| Projects'!D211),"")</f>
        <v/>
      </c>
      <c r="E211" s="53"/>
      <c r="F211" s="160" t="str">
        <f>IF(LEN('Input| Projects'!F211)&gt;0,'Input| Projects'!F211,"")</f>
        <v/>
      </c>
      <c r="G211" s="160" t="str">
        <f>IF(LEN('Input| Projects'!G211)&gt;0,'Input| Projects'!G211,"")</f>
        <v/>
      </c>
      <c r="H211" s="10"/>
      <c r="I211" s="194" cm="1">
        <f t="array" ref="I211">IF(LEN($F211)&gt;0,1+IFERROR(SUMPRODUCT(TRANSPOSE('Input| Projects'!$AO211:$AQ211),INDEX('Input| Escalations'!$F$27:$L$29,,MATCH(Q$9,'Input| Escalations'!$F$21:$L$21,0))),0),0)</f>
        <v>0</v>
      </c>
      <c r="J211" s="194" cm="1">
        <f t="array" ref="J211">IF(LEN($F211)&gt;0,1+IFERROR(SUMPRODUCT(TRANSPOSE('Input| Projects'!$AO211:$AQ211),INDEX('Input| Escalations'!$F$27:$L$29,,MATCH(R$9,'Input| Escalations'!$F$21:$L$21,0))),0),0)</f>
        <v>0</v>
      </c>
      <c r="K211" s="194" cm="1">
        <f t="array" ref="K211">IF(LEN($F211)&gt;0,1+IFERROR(SUMPRODUCT(TRANSPOSE('Input| Projects'!$AO211:$AQ211),INDEX('Input| Escalations'!$F$27:$L$29,,MATCH(S$9,'Input| Escalations'!$F$21:$L$21,0))),0),0)</f>
        <v>0</v>
      </c>
      <c r="L211" s="194" cm="1">
        <f t="array" ref="L211">IF(LEN($F211)&gt;0,1+IFERROR(SUMPRODUCT(TRANSPOSE('Input| Projects'!$AO211:$AQ211),INDEX('Input| Escalations'!$F$27:$L$29,,MATCH(T$9,'Input| Escalations'!$F$21:$L$21,0))),0),0)</f>
        <v>0</v>
      </c>
      <c r="M211" s="194" cm="1">
        <f t="array" ref="M211">IF(LEN($F211)&gt;0,1+IFERROR(SUMPRODUCT(TRANSPOSE('Input| Projects'!$AO211:$AQ211),INDEX('Input| Escalations'!$F$27:$L$29,,MATCH(U$9,'Input| Escalations'!$F$21:$L$21,0))),0),0)</f>
        <v>0</v>
      </c>
      <c r="N211" s="194" cm="1">
        <f t="array" ref="N211">IF(LEN($F211)&gt;0,1+IFERROR(SUMPRODUCT(TRANSPOSE('Input| Projects'!$AO211:$AQ211),INDEX('Input| Escalations'!$F$27:$L$29,,MATCH(V$9,'Input| Escalations'!$F$21:$L$21,0))),0),0)</f>
        <v>0</v>
      </c>
      <c r="O211" s="194" cm="1">
        <f t="array" ref="O211">IF(LEN($F211)&gt;0,1+IFERROR(SUMPRODUCT(TRANSPOSE('Input| Projects'!$AO211:$AQ211),INDEX('Input| Escalations'!$F$27:$L$29,,MATCH(W$9,'Input| Escalations'!$F$21:$L$21,0))),0),0)</f>
        <v>0</v>
      </c>
      <c r="P211" s="10"/>
      <c r="Q211" s="172">
        <f>IFERROR(IF(ISNUMBER(FIND("decision",'Input| Setup'!$F$6)),'Input| Projects'!Y211,'Input| Projects'!I211)*'Input| Escalations'!$I$17*I211,0)</f>
        <v>0</v>
      </c>
      <c r="R211" s="172">
        <f>IFERROR(IF(ISNUMBER(FIND("decision",'Input| Setup'!$F$6)),'Input| Projects'!Z211,'Input| Projects'!J211)*'Input| Escalations'!$I$17*J211,0)</f>
        <v>0</v>
      </c>
      <c r="S211" s="172">
        <f>IFERROR(IF(ISNUMBER(FIND("decision",'Input| Setup'!$F$6)),'Input| Projects'!AA211,'Input| Projects'!K211)*'Input| Escalations'!$I$17*K211,0)</f>
        <v>0</v>
      </c>
      <c r="T211" s="172">
        <f>IFERROR(IF(ISNUMBER(FIND("decision",'Input| Setup'!$F$6)),'Input| Projects'!AB211,'Input| Projects'!L211)*'Input| Escalations'!$I$17*L211,0)</f>
        <v>0</v>
      </c>
      <c r="U211" s="172">
        <f>IFERROR(IF(ISNUMBER(FIND("decision",'Input| Setup'!$F$6)),'Input| Projects'!AC211,'Input| Projects'!M211)*'Input| Escalations'!$I$17*M211,0)</f>
        <v>0</v>
      </c>
      <c r="V211" s="172">
        <f>IFERROR(IF(ISNUMBER(FIND("decision",'Input| Setup'!$F$6)),'Input| Projects'!AD211,'Input| Projects'!N211)*'Input| Escalations'!$I$17*N211,0)</f>
        <v>0</v>
      </c>
      <c r="W211" s="172">
        <f>IFERROR(IF(ISNUMBER(FIND("decision",'Input| Setup'!$F$6)),'Input| Projects'!AE211,'Input| Projects'!O211)*'Input| Escalations'!$I$17*O211,0)</f>
        <v>0</v>
      </c>
      <c r="X211" s="175"/>
      <c r="Y211" s="172">
        <f>IF(ISNUMBER(FIND("decision",'Input| Setup'!$F$6)),'Input| Projects'!AG211,'Input| Projects'!Q211)*I211*'Input| Escalations'!$I$17</f>
        <v>0</v>
      </c>
      <c r="Z211" s="172">
        <f>IF(ISNUMBER(FIND("decision",'Input| Setup'!$F$6)),'Input| Projects'!AH211,'Input| Projects'!R211)*J211*'Input| Escalations'!$I$17</f>
        <v>0</v>
      </c>
      <c r="AA211" s="172">
        <f>IF(ISNUMBER(FIND("decision",'Input| Setup'!$F$6)),'Input| Projects'!AI211,'Input| Projects'!S211)*K211*'Input| Escalations'!$I$17</f>
        <v>0</v>
      </c>
      <c r="AB211" s="172">
        <f>IF(ISNUMBER(FIND("decision",'Input| Setup'!$F$6)),'Input| Projects'!AJ211,'Input| Projects'!T211)*L211*'Input| Escalations'!$I$17</f>
        <v>0</v>
      </c>
      <c r="AC211" s="172">
        <f>IF(ISNUMBER(FIND("decision",'Input| Setup'!$F$6)),'Input| Projects'!AK211,'Input| Projects'!U211)*M211*'Input| Escalations'!$I$17</f>
        <v>0</v>
      </c>
      <c r="AD211" s="172">
        <f>IF(ISNUMBER(FIND("decision",'Input| Setup'!$F$6)),'Input| Projects'!AL211,'Input| Projects'!V211)*N211*'Input| Escalations'!$I$17</f>
        <v>0</v>
      </c>
      <c r="AE211" s="172">
        <f>IF(ISNUMBER(FIND("decision",'Input| Setup'!$F$6)),'Input| Projects'!AM211,'Input| Projects'!W211)*O211*'Input| Escalations'!$I$17</f>
        <v>0</v>
      </c>
      <c r="AF211" s="175"/>
      <c r="AG211" s="172" cm="1">
        <f t="array" ref="AG211">IFERROR(--('Input| Projects'!$AS211="Yes")*_xlfn.SWITCH('Input| Overheads'!$C$50,"Direct costs",'Calc| Overheads Allocation'!C$8*Q211,"Internal labour",'Calc| Overheads Allocation'!C$8*Q211*'Input| Projects'!$AO211,"DNSP defined",'Calc| Overheads Allocation'!C$78*'Input| Projects'!$AV211,0),0)</f>
        <v>0</v>
      </c>
      <c r="AH211" s="172" cm="1">
        <f t="array" ref="AH211">IFERROR(--('Input| Projects'!$AS211="Yes")*_xlfn.SWITCH('Input| Overheads'!$C$50,"Direct costs",'Calc| Overheads Allocation'!D$8*R211,"Internal labour",'Calc| Overheads Allocation'!D$8*R211*'Input| Projects'!$AO211,"DNSP defined",'Calc| Overheads Allocation'!D$78*'Input| Projects'!$AV211,0),0)</f>
        <v>0</v>
      </c>
      <c r="AI211" s="172" cm="1">
        <f t="array" ref="AI211">IFERROR(--('Input| Projects'!$AS211="Yes")*_xlfn.SWITCH('Input| Overheads'!$C$50,"Direct costs",'Calc| Overheads Allocation'!E$8*S211,"Internal labour",'Calc| Overheads Allocation'!E$8*S211*'Input| Projects'!$AO211,"DNSP defined",'Calc| Overheads Allocation'!E$78*'Input| Projects'!$AV211,0),0)</f>
        <v>0</v>
      </c>
      <c r="AJ211" s="172" cm="1">
        <f t="array" ref="AJ211">IFERROR(--('Input| Projects'!$AS211="Yes")*_xlfn.SWITCH('Input| Overheads'!$C$50,"Direct costs",'Calc| Overheads Allocation'!F$8*T211,"Internal labour",'Calc| Overheads Allocation'!F$8*T211*'Input| Projects'!$AO211,"DNSP defined",'Calc| Overheads Allocation'!F$78*'Input| Projects'!$AV211,0),0)</f>
        <v>0</v>
      </c>
      <c r="AK211" s="172" cm="1">
        <f t="array" ref="AK211">IFERROR(--('Input| Projects'!$AS211="Yes")*_xlfn.SWITCH('Input| Overheads'!$C$50,"Direct costs",'Calc| Overheads Allocation'!G$8*U211,"Internal labour",'Calc| Overheads Allocation'!G$8*U211*'Input| Projects'!$AO211,"DNSP defined",'Calc| Overheads Allocation'!G$78*'Input| Projects'!$AV211,0),0)</f>
        <v>0</v>
      </c>
      <c r="AL211" s="172" cm="1">
        <f t="array" ref="AL211">IFERROR(--('Input| Projects'!$AS211="Yes")*_xlfn.SWITCH('Input| Overheads'!$C$50,"Direct costs",'Calc| Overheads Allocation'!H$8*V211,"Internal labour",'Calc| Overheads Allocation'!H$8*V211*'Input| Projects'!$AO211,"DNSP defined",'Calc| Overheads Allocation'!H$78*'Input| Projects'!$AV211,0),0)</f>
        <v>0</v>
      </c>
      <c r="AM211" s="172" cm="1">
        <f t="array" ref="AM211">IFERROR(--('Input| Projects'!$AS211="Yes")*_xlfn.SWITCH('Input| Overheads'!$C$50,"Direct costs",'Calc| Overheads Allocation'!I$8*W211,"Internal labour",'Calc| Overheads Allocation'!I$8*W211*'Input| Projects'!$AO211,"DNSP defined",'Calc| Overheads Allocation'!I$78*'Input| Projects'!$AV211,0),0)</f>
        <v>0</v>
      </c>
      <c r="AN211" s="175"/>
      <c r="AO211" s="172" cm="1">
        <f t="array" ref="AO211">IFERROR(--('Input| Projects'!$AT211="Yes")*_xlfn.SWITCH('Input| Overheads'!$C$50,"Direct costs",'Calc| Overheads Allocation'!C$9*Q211,"Internal labour",'Calc| Overheads Allocation'!C$9*Q211*'Input| Projects'!$AO211,"DNSP defined",'Calc| Overheads Allocation'!C$79*'Input| Projects'!$AW211,0),0)</f>
        <v>0</v>
      </c>
      <c r="AP211" s="172" cm="1">
        <f t="array" ref="AP211">IFERROR(--('Input| Projects'!$AT211="Yes")*_xlfn.SWITCH('Input| Overheads'!$C$50,"Direct costs",'Calc| Overheads Allocation'!D$9*R211,"Internal labour",'Calc| Overheads Allocation'!D$9*R211*'Input| Projects'!$AO211,"DNSP defined",'Calc| Overheads Allocation'!D$79*'Input| Projects'!$AW211,0),0)</f>
        <v>0</v>
      </c>
      <c r="AQ211" s="172" cm="1">
        <f t="array" ref="AQ211">IFERROR(--('Input| Projects'!$AT211="Yes")*_xlfn.SWITCH('Input| Overheads'!$C$50,"Direct costs",'Calc| Overheads Allocation'!E$9*S211,"Internal labour",'Calc| Overheads Allocation'!E$9*S211*'Input| Projects'!$AO211,"DNSP defined",'Calc| Overheads Allocation'!E$79*'Input| Projects'!$AW211,0),0)</f>
        <v>0</v>
      </c>
      <c r="AR211" s="172" cm="1">
        <f t="array" ref="AR211">IFERROR(--('Input| Projects'!$AT211="Yes")*_xlfn.SWITCH('Input| Overheads'!$C$50,"Direct costs",'Calc| Overheads Allocation'!F$9*T211,"Internal labour",'Calc| Overheads Allocation'!F$9*T211*'Input| Projects'!$AO211,"DNSP defined",'Calc| Overheads Allocation'!F$79*'Input| Projects'!$AW211,0),0)</f>
        <v>0</v>
      </c>
      <c r="AS211" s="172" cm="1">
        <f t="array" ref="AS211">IFERROR(--('Input| Projects'!$AT211="Yes")*_xlfn.SWITCH('Input| Overheads'!$C$50,"Direct costs",'Calc| Overheads Allocation'!G$9*U211,"Internal labour",'Calc| Overheads Allocation'!G$9*U211*'Input| Projects'!$AO211,"DNSP defined",'Calc| Overheads Allocation'!G$79*'Input| Projects'!$AW211,0),0)</f>
        <v>0</v>
      </c>
      <c r="AT211" s="172" cm="1">
        <f t="array" ref="AT211">IFERROR(--('Input| Projects'!$AT211="Yes")*_xlfn.SWITCH('Input| Overheads'!$C$50,"Direct costs",'Calc| Overheads Allocation'!H$9*V211,"Internal labour",'Calc| Overheads Allocation'!H$9*V211*'Input| Projects'!$AO211,"DNSP defined",'Calc| Overheads Allocation'!H$79*'Input| Projects'!$AW211,0),0)</f>
        <v>0</v>
      </c>
      <c r="AU211" s="172" cm="1">
        <f t="array" ref="AU211">IFERROR(--('Input| Projects'!$AT211="Yes")*_xlfn.SWITCH('Input| Overheads'!$C$50,"Direct costs",'Calc| Overheads Allocation'!I$9*W211,"Internal labour",'Calc| Overheads Allocation'!I$9*W211*'Input| Projects'!$AO211,"DNSP defined",'Calc| Overheads Allocation'!I$79*'Input| Projects'!$AW211,0),0)</f>
        <v>0</v>
      </c>
      <c r="AV211" s="175"/>
      <c r="AW211" s="172">
        <f t="shared" si="90"/>
        <v>0</v>
      </c>
      <c r="AX211" s="172">
        <f t="shared" si="91"/>
        <v>0</v>
      </c>
      <c r="AY211" s="172">
        <f t="shared" si="92"/>
        <v>0</v>
      </c>
      <c r="AZ211" s="172">
        <f t="shared" si="93"/>
        <v>0</v>
      </c>
      <c r="BA211" s="172">
        <f t="shared" si="94"/>
        <v>0</v>
      </c>
      <c r="BB211" s="172">
        <f t="shared" si="95"/>
        <v>0</v>
      </c>
      <c r="BC211" s="172">
        <f t="shared" si="96"/>
        <v>0</v>
      </c>
      <c r="BD211" s="176"/>
      <c r="BE211" s="172">
        <f t="shared" si="97"/>
        <v>0</v>
      </c>
      <c r="BF211" s="172">
        <f t="shared" si="98"/>
        <v>0</v>
      </c>
      <c r="BG211" s="172">
        <f t="shared" si="99"/>
        <v>0</v>
      </c>
      <c r="BH211" s="172">
        <f t="shared" si="100"/>
        <v>0</v>
      </c>
      <c r="BI211" s="172">
        <f t="shared" si="101"/>
        <v>0</v>
      </c>
      <c r="BJ211" s="172">
        <f t="shared" si="102"/>
        <v>0</v>
      </c>
      <c r="BK211" s="172">
        <f t="shared" si="103"/>
        <v>0</v>
      </c>
      <c r="BL211" s="176"/>
      <c r="BM211" s="172">
        <f t="shared" si="82"/>
        <v>0</v>
      </c>
      <c r="BN211" s="172">
        <f t="shared" si="83"/>
        <v>0</v>
      </c>
      <c r="BO211" s="172">
        <f t="shared" si="84"/>
        <v>0</v>
      </c>
      <c r="BP211" s="172">
        <f t="shared" si="85"/>
        <v>0</v>
      </c>
      <c r="BQ211" s="172">
        <f t="shared" si="86"/>
        <v>0</v>
      </c>
      <c r="BR211" s="172">
        <f t="shared" si="87"/>
        <v>0</v>
      </c>
      <c r="BS211" s="172">
        <f t="shared" si="88"/>
        <v>0</v>
      </c>
      <c r="BT211" s="55"/>
      <c r="BU211" s="158">
        <f>SUMIF('Input| Projects'!$BA$8:$CX$8,RIGHT(BU$9,3),'Input| Projects'!$BA211:$CX211)</f>
        <v>0</v>
      </c>
      <c r="BV211" s="158">
        <f>SUMIF('Input| Projects'!$BA$8:$CX$8,RIGHT(BV$9,3),'Input| Projects'!$BA211:$CX211)</f>
        <v>0</v>
      </c>
      <c r="BW211" s="79" t="str">
        <f t="shared" si="89"/>
        <v/>
      </c>
    </row>
    <row r="212" spans="2:75" x14ac:dyDescent="0.2">
      <c r="B212" s="123">
        <f>IFERROR('Input| Projects'!B212,"")</f>
        <v>203</v>
      </c>
      <c r="C212" s="160" t="str">
        <f>IFERROR(IF('Input| Projects'!C212="","",'Input| Projects'!C212),"")</f>
        <v/>
      </c>
      <c r="D212" s="160" t="str">
        <f>IFERROR(IF('Input| Projects'!D212="","",'Input| Projects'!D212),"")</f>
        <v/>
      </c>
      <c r="E212" s="53"/>
      <c r="F212" s="160" t="str">
        <f>IF(LEN('Input| Projects'!F212)&gt;0,'Input| Projects'!F212,"")</f>
        <v/>
      </c>
      <c r="G212" s="160" t="str">
        <f>IF(LEN('Input| Projects'!G212)&gt;0,'Input| Projects'!G212,"")</f>
        <v/>
      </c>
      <c r="H212" s="10"/>
      <c r="I212" s="194" cm="1">
        <f t="array" ref="I212">IF(LEN($F212)&gt;0,1+IFERROR(SUMPRODUCT(TRANSPOSE('Input| Projects'!$AO212:$AQ212),INDEX('Input| Escalations'!$F$27:$L$29,,MATCH(Q$9,'Input| Escalations'!$F$21:$L$21,0))),0),0)</f>
        <v>0</v>
      </c>
      <c r="J212" s="194" cm="1">
        <f t="array" ref="J212">IF(LEN($F212)&gt;0,1+IFERROR(SUMPRODUCT(TRANSPOSE('Input| Projects'!$AO212:$AQ212),INDEX('Input| Escalations'!$F$27:$L$29,,MATCH(R$9,'Input| Escalations'!$F$21:$L$21,0))),0),0)</f>
        <v>0</v>
      </c>
      <c r="K212" s="194" cm="1">
        <f t="array" ref="K212">IF(LEN($F212)&gt;0,1+IFERROR(SUMPRODUCT(TRANSPOSE('Input| Projects'!$AO212:$AQ212),INDEX('Input| Escalations'!$F$27:$L$29,,MATCH(S$9,'Input| Escalations'!$F$21:$L$21,0))),0),0)</f>
        <v>0</v>
      </c>
      <c r="L212" s="194" cm="1">
        <f t="array" ref="L212">IF(LEN($F212)&gt;0,1+IFERROR(SUMPRODUCT(TRANSPOSE('Input| Projects'!$AO212:$AQ212),INDEX('Input| Escalations'!$F$27:$L$29,,MATCH(T$9,'Input| Escalations'!$F$21:$L$21,0))),0),0)</f>
        <v>0</v>
      </c>
      <c r="M212" s="194" cm="1">
        <f t="array" ref="M212">IF(LEN($F212)&gt;0,1+IFERROR(SUMPRODUCT(TRANSPOSE('Input| Projects'!$AO212:$AQ212),INDEX('Input| Escalations'!$F$27:$L$29,,MATCH(U$9,'Input| Escalations'!$F$21:$L$21,0))),0),0)</f>
        <v>0</v>
      </c>
      <c r="N212" s="194" cm="1">
        <f t="array" ref="N212">IF(LEN($F212)&gt;0,1+IFERROR(SUMPRODUCT(TRANSPOSE('Input| Projects'!$AO212:$AQ212),INDEX('Input| Escalations'!$F$27:$L$29,,MATCH(V$9,'Input| Escalations'!$F$21:$L$21,0))),0),0)</f>
        <v>0</v>
      </c>
      <c r="O212" s="194" cm="1">
        <f t="array" ref="O212">IF(LEN($F212)&gt;0,1+IFERROR(SUMPRODUCT(TRANSPOSE('Input| Projects'!$AO212:$AQ212),INDEX('Input| Escalations'!$F$27:$L$29,,MATCH(W$9,'Input| Escalations'!$F$21:$L$21,0))),0),0)</f>
        <v>0</v>
      </c>
      <c r="P212" s="10"/>
      <c r="Q212" s="172">
        <f>IFERROR(IF(ISNUMBER(FIND("decision",'Input| Setup'!$F$6)),'Input| Projects'!Y212,'Input| Projects'!I212)*'Input| Escalations'!$I$17*I212,0)</f>
        <v>0</v>
      </c>
      <c r="R212" s="172">
        <f>IFERROR(IF(ISNUMBER(FIND("decision",'Input| Setup'!$F$6)),'Input| Projects'!Z212,'Input| Projects'!J212)*'Input| Escalations'!$I$17*J212,0)</f>
        <v>0</v>
      </c>
      <c r="S212" s="172">
        <f>IFERROR(IF(ISNUMBER(FIND("decision",'Input| Setup'!$F$6)),'Input| Projects'!AA212,'Input| Projects'!K212)*'Input| Escalations'!$I$17*K212,0)</f>
        <v>0</v>
      </c>
      <c r="T212" s="172">
        <f>IFERROR(IF(ISNUMBER(FIND("decision",'Input| Setup'!$F$6)),'Input| Projects'!AB212,'Input| Projects'!L212)*'Input| Escalations'!$I$17*L212,0)</f>
        <v>0</v>
      </c>
      <c r="U212" s="172">
        <f>IFERROR(IF(ISNUMBER(FIND("decision",'Input| Setup'!$F$6)),'Input| Projects'!AC212,'Input| Projects'!M212)*'Input| Escalations'!$I$17*M212,0)</f>
        <v>0</v>
      </c>
      <c r="V212" s="172">
        <f>IFERROR(IF(ISNUMBER(FIND("decision",'Input| Setup'!$F$6)),'Input| Projects'!AD212,'Input| Projects'!N212)*'Input| Escalations'!$I$17*N212,0)</f>
        <v>0</v>
      </c>
      <c r="W212" s="172">
        <f>IFERROR(IF(ISNUMBER(FIND("decision",'Input| Setup'!$F$6)),'Input| Projects'!AE212,'Input| Projects'!O212)*'Input| Escalations'!$I$17*O212,0)</f>
        <v>0</v>
      </c>
      <c r="X212" s="175"/>
      <c r="Y212" s="172">
        <f>IF(ISNUMBER(FIND("decision",'Input| Setup'!$F$6)),'Input| Projects'!AG212,'Input| Projects'!Q212)*I212*'Input| Escalations'!$I$17</f>
        <v>0</v>
      </c>
      <c r="Z212" s="172">
        <f>IF(ISNUMBER(FIND("decision",'Input| Setup'!$F$6)),'Input| Projects'!AH212,'Input| Projects'!R212)*J212*'Input| Escalations'!$I$17</f>
        <v>0</v>
      </c>
      <c r="AA212" s="172">
        <f>IF(ISNUMBER(FIND("decision",'Input| Setup'!$F$6)),'Input| Projects'!AI212,'Input| Projects'!S212)*K212*'Input| Escalations'!$I$17</f>
        <v>0</v>
      </c>
      <c r="AB212" s="172">
        <f>IF(ISNUMBER(FIND("decision",'Input| Setup'!$F$6)),'Input| Projects'!AJ212,'Input| Projects'!T212)*L212*'Input| Escalations'!$I$17</f>
        <v>0</v>
      </c>
      <c r="AC212" s="172">
        <f>IF(ISNUMBER(FIND("decision",'Input| Setup'!$F$6)),'Input| Projects'!AK212,'Input| Projects'!U212)*M212*'Input| Escalations'!$I$17</f>
        <v>0</v>
      </c>
      <c r="AD212" s="172">
        <f>IF(ISNUMBER(FIND("decision",'Input| Setup'!$F$6)),'Input| Projects'!AL212,'Input| Projects'!V212)*N212*'Input| Escalations'!$I$17</f>
        <v>0</v>
      </c>
      <c r="AE212" s="172">
        <f>IF(ISNUMBER(FIND("decision",'Input| Setup'!$F$6)),'Input| Projects'!AM212,'Input| Projects'!W212)*O212*'Input| Escalations'!$I$17</f>
        <v>0</v>
      </c>
      <c r="AF212" s="175"/>
      <c r="AG212" s="172" cm="1">
        <f t="array" ref="AG212">IFERROR(--('Input| Projects'!$AS212="Yes")*_xlfn.SWITCH('Input| Overheads'!$C$50,"Direct costs",'Calc| Overheads Allocation'!C$8*Q212,"Internal labour",'Calc| Overheads Allocation'!C$8*Q212*'Input| Projects'!$AO212,"DNSP defined",'Calc| Overheads Allocation'!C$78*'Input| Projects'!$AV212,0),0)</f>
        <v>0</v>
      </c>
      <c r="AH212" s="172" cm="1">
        <f t="array" ref="AH212">IFERROR(--('Input| Projects'!$AS212="Yes")*_xlfn.SWITCH('Input| Overheads'!$C$50,"Direct costs",'Calc| Overheads Allocation'!D$8*R212,"Internal labour",'Calc| Overheads Allocation'!D$8*R212*'Input| Projects'!$AO212,"DNSP defined",'Calc| Overheads Allocation'!D$78*'Input| Projects'!$AV212,0),0)</f>
        <v>0</v>
      </c>
      <c r="AI212" s="172" cm="1">
        <f t="array" ref="AI212">IFERROR(--('Input| Projects'!$AS212="Yes")*_xlfn.SWITCH('Input| Overheads'!$C$50,"Direct costs",'Calc| Overheads Allocation'!E$8*S212,"Internal labour",'Calc| Overheads Allocation'!E$8*S212*'Input| Projects'!$AO212,"DNSP defined",'Calc| Overheads Allocation'!E$78*'Input| Projects'!$AV212,0),0)</f>
        <v>0</v>
      </c>
      <c r="AJ212" s="172" cm="1">
        <f t="array" ref="AJ212">IFERROR(--('Input| Projects'!$AS212="Yes")*_xlfn.SWITCH('Input| Overheads'!$C$50,"Direct costs",'Calc| Overheads Allocation'!F$8*T212,"Internal labour",'Calc| Overheads Allocation'!F$8*T212*'Input| Projects'!$AO212,"DNSP defined",'Calc| Overheads Allocation'!F$78*'Input| Projects'!$AV212,0),0)</f>
        <v>0</v>
      </c>
      <c r="AK212" s="172" cm="1">
        <f t="array" ref="AK212">IFERROR(--('Input| Projects'!$AS212="Yes")*_xlfn.SWITCH('Input| Overheads'!$C$50,"Direct costs",'Calc| Overheads Allocation'!G$8*U212,"Internal labour",'Calc| Overheads Allocation'!G$8*U212*'Input| Projects'!$AO212,"DNSP defined",'Calc| Overheads Allocation'!G$78*'Input| Projects'!$AV212,0),0)</f>
        <v>0</v>
      </c>
      <c r="AL212" s="172" cm="1">
        <f t="array" ref="AL212">IFERROR(--('Input| Projects'!$AS212="Yes")*_xlfn.SWITCH('Input| Overheads'!$C$50,"Direct costs",'Calc| Overheads Allocation'!H$8*V212,"Internal labour",'Calc| Overheads Allocation'!H$8*V212*'Input| Projects'!$AO212,"DNSP defined",'Calc| Overheads Allocation'!H$78*'Input| Projects'!$AV212,0),0)</f>
        <v>0</v>
      </c>
      <c r="AM212" s="172" cm="1">
        <f t="array" ref="AM212">IFERROR(--('Input| Projects'!$AS212="Yes")*_xlfn.SWITCH('Input| Overheads'!$C$50,"Direct costs",'Calc| Overheads Allocation'!I$8*W212,"Internal labour",'Calc| Overheads Allocation'!I$8*W212*'Input| Projects'!$AO212,"DNSP defined",'Calc| Overheads Allocation'!I$78*'Input| Projects'!$AV212,0),0)</f>
        <v>0</v>
      </c>
      <c r="AN212" s="175"/>
      <c r="AO212" s="172" cm="1">
        <f t="array" ref="AO212">IFERROR(--('Input| Projects'!$AT212="Yes")*_xlfn.SWITCH('Input| Overheads'!$C$50,"Direct costs",'Calc| Overheads Allocation'!C$9*Q212,"Internal labour",'Calc| Overheads Allocation'!C$9*Q212*'Input| Projects'!$AO212,"DNSP defined",'Calc| Overheads Allocation'!C$79*'Input| Projects'!$AW212,0),0)</f>
        <v>0</v>
      </c>
      <c r="AP212" s="172" cm="1">
        <f t="array" ref="AP212">IFERROR(--('Input| Projects'!$AT212="Yes")*_xlfn.SWITCH('Input| Overheads'!$C$50,"Direct costs",'Calc| Overheads Allocation'!D$9*R212,"Internal labour",'Calc| Overheads Allocation'!D$9*R212*'Input| Projects'!$AO212,"DNSP defined",'Calc| Overheads Allocation'!D$79*'Input| Projects'!$AW212,0),0)</f>
        <v>0</v>
      </c>
      <c r="AQ212" s="172" cm="1">
        <f t="array" ref="AQ212">IFERROR(--('Input| Projects'!$AT212="Yes")*_xlfn.SWITCH('Input| Overheads'!$C$50,"Direct costs",'Calc| Overheads Allocation'!E$9*S212,"Internal labour",'Calc| Overheads Allocation'!E$9*S212*'Input| Projects'!$AO212,"DNSP defined",'Calc| Overheads Allocation'!E$79*'Input| Projects'!$AW212,0),0)</f>
        <v>0</v>
      </c>
      <c r="AR212" s="172" cm="1">
        <f t="array" ref="AR212">IFERROR(--('Input| Projects'!$AT212="Yes")*_xlfn.SWITCH('Input| Overheads'!$C$50,"Direct costs",'Calc| Overheads Allocation'!F$9*T212,"Internal labour",'Calc| Overheads Allocation'!F$9*T212*'Input| Projects'!$AO212,"DNSP defined",'Calc| Overheads Allocation'!F$79*'Input| Projects'!$AW212,0),0)</f>
        <v>0</v>
      </c>
      <c r="AS212" s="172" cm="1">
        <f t="array" ref="AS212">IFERROR(--('Input| Projects'!$AT212="Yes")*_xlfn.SWITCH('Input| Overheads'!$C$50,"Direct costs",'Calc| Overheads Allocation'!G$9*U212,"Internal labour",'Calc| Overheads Allocation'!G$9*U212*'Input| Projects'!$AO212,"DNSP defined",'Calc| Overheads Allocation'!G$79*'Input| Projects'!$AW212,0),0)</f>
        <v>0</v>
      </c>
      <c r="AT212" s="172" cm="1">
        <f t="array" ref="AT212">IFERROR(--('Input| Projects'!$AT212="Yes")*_xlfn.SWITCH('Input| Overheads'!$C$50,"Direct costs",'Calc| Overheads Allocation'!H$9*V212,"Internal labour",'Calc| Overheads Allocation'!H$9*V212*'Input| Projects'!$AO212,"DNSP defined",'Calc| Overheads Allocation'!H$79*'Input| Projects'!$AW212,0),0)</f>
        <v>0</v>
      </c>
      <c r="AU212" s="172" cm="1">
        <f t="array" ref="AU212">IFERROR(--('Input| Projects'!$AT212="Yes")*_xlfn.SWITCH('Input| Overheads'!$C$50,"Direct costs",'Calc| Overheads Allocation'!I$9*W212,"Internal labour",'Calc| Overheads Allocation'!I$9*W212*'Input| Projects'!$AO212,"DNSP defined",'Calc| Overheads Allocation'!I$79*'Input| Projects'!$AW212,0),0)</f>
        <v>0</v>
      </c>
      <c r="AV212" s="175"/>
      <c r="AW212" s="172">
        <f t="shared" si="90"/>
        <v>0</v>
      </c>
      <c r="AX212" s="172">
        <f t="shared" si="91"/>
        <v>0</v>
      </c>
      <c r="AY212" s="172">
        <f t="shared" si="92"/>
        <v>0</v>
      </c>
      <c r="AZ212" s="172">
        <f t="shared" si="93"/>
        <v>0</v>
      </c>
      <c r="BA212" s="172">
        <f t="shared" si="94"/>
        <v>0</v>
      </c>
      <c r="BB212" s="172">
        <f t="shared" si="95"/>
        <v>0</v>
      </c>
      <c r="BC212" s="172">
        <f t="shared" si="96"/>
        <v>0</v>
      </c>
      <c r="BD212" s="176"/>
      <c r="BE212" s="172">
        <f t="shared" si="97"/>
        <v>0</v>
      </c>
      <c r="BF212" s="172">
        <f t="shared" si="98"/>
        <v>0</v>
      </c>
      <c r="BG212" s="172">
        <f t="shared" si="99"/>
        <v>0</v>
      </c>
      <c r="BH212" s="172">
        <f t="shared" si="100"/>
        <v>0</v>
      </c>
      <c r="BI212" s="172">
        <f t="shared" si="101"/>
        <v>0</v>
      </c>
      <c r="BJ212" s="172">
        <f t="shared" si="102"/>
        <v>0</v>
      </c>
      <c r="BK212" s="172">
        <f t="shared" si="103"/>
        <v>0</v>
      </c>
      <c r="BL212" s="176"/>
      <c r="BM212" s="172">
        <f t="shared" si="82"/>
        <v>0</v>
      </c>
      <c r="BN212" s="172">
        <f t="shared" si="83"/>
        <v>0</v>
      </c>
      <c r="BO212" s="172">
        <f t="shared" si="84"/>
        <v>0</v>
      </c>
      <c r="BP212" s="172">
        <f t="shared" si="85"/>
        <v>0</v>
      </c>
      <c r="BQ212" s="172">
        <f t="shared" si="86"/>
        <v>0</v>
      </c>
      <c r="BR212" s="172">
        <f t="shared" si="87"/>
        <v>0</v>
      </c>
      <c r="BS212" s="172">
        <f t="shared" si="88"/>
        <v>0</v>
      </c>
      <c r="BT212" s="55"/>
      <c r="BU212" s="158">
        <f>SUMIF('Input| Projects'!$BA$8:$CX$8,RIGHT(BU$9,3),'Input| Projects'!$BA212:$CX212)</f>
        <v>0</v>
      </c>
      <c r="BV212" s="158">
        <f>SUMIF('Input| Projects'!$BA$8:$CX$8,RIGHT(BV$9,3),'Input| Projects'!$BA212:$CX212)</f>
        <v>0</v>
      </c>
      <c r="BW212" s="79" t="str">
        <f t="shared" si="89"/>
        <v/>
      </c>
    </row>
    <row r="213" spans="2:75" x14ac:dyDescent="0.2">
      <c r="B213" s="123">
        <f>IFERROR('Input| Projects'!B213,"")</f>
        <v>204</v>
      </c>
      <c r="C213" s="160" t="str">
        <f>IFERROR(IF('Input| Projects'!C213="","",'Input| Projects'!C213),"")</f>
        <v/>
      </c>
      <c r="D213" s="160" t="str">
        <f>IFERROR(IF('Input| Projects'!D213="","",'Input| Projects'!D213),"")</f>
        <v/>
      </c>
      <c r="E213" s="53"/>
      <c r="F213" s="160" t="str">
        <f>IF(LEN('Input| Projects'!F213)&gt;0,'Input| Projects'!F213,"")</f>
        <v/>
      </c>
      <c r="G213" s="160" t="str">
        <f>IF(LEN('Input| Projects'!G213)&gt;0,'Input| Projects'!G213,"")</f>
        <v/>
      </c>
      <c r="H213" s="10"/>
      <c r="I213" s="194" cm="1">
        <f t="array" ref="I213">IF(LEN($F213)&gt;0,1+IFERROR(SUMPRODUCT(TRANSPOSE('Input| Projects'!$AO213:$AQ213),INDEX('Input| Escalations'!$F$27:$L$29,,MATCH(Q$9,'Input| Escalations'!$F$21:$L$21,0))),0),0)</f>
        <v>0</v>
      </c>
      <c r="J213" s="194" cm="1">
        <f t="array" ref="J213">IF(LEN($F213)&gt;0,1+IFERROR(SUMPRODUCT(TRANSPOSE('Input| Projects'!$AO213:$AQ213),INDEX('Input| Escalations'!$F$27:$L$29,,MATCH(R$9,'Input| Escalations'!$F$21:$L$21,0))),0),0)</f>
        <v>0</v>
      </c>
      <c r="K213" s="194" cm="1">
        <f t="array" ref="K213">IF(LEN($F213)&gt;0,1+IFERROR(SUMPRODUCT(TRANSPOSE('Input| Projects'!$AO213:$AQ213),INDEX('Input| Escalations'!$F$27:$L$29,,MATCH(S$9,'Input| Escalations'!$F$21:$L$21,0))),0),0)</f>
        <v>0</v>
      </c>
      <c r="L213" s="194" cm="1">
        <f t="array" ref="L213">IF(LEN($F213)&gt;0,1+IFERROR(SUMPRODUCT(TRANSPOSE('Input| Projects'!$AO213:$AQ213),INDEX('Input| Escalations'!$F$27:$L$29,,MATCH(T$9,'Input| Escalations'!$F$21:$L$21,0))),0),0)</f>
        <v>0</v>
      </c>
      <c r="M213" s="194" cm="1">
        <f t="array" ref="M213">IF(LEN($F213)&gt;0,1+IFERROR(SUMPRODUCT(TRANSPOSE('Input| Projects'!$AO213:$AQ213),INDEX('Input| Escalations'!$F$27:$L$29,,MATCH(U$9,'Input| Escalations'!$F$21:$L$21,0))),0),0)</f>
        <v>0</v>
      </c>
      <c r="N213" s="194" cm="1">
        <f t="array" ref="N213">IF(LEN($F213)&gt;0,1+IFERROR(SUMPRODUCT(TRANSPOSE('Input| Projects'!$AO213:$AQ213),INDEX('Input| Escalations'!$F$27:$L$29,,MATCH(V$9,'Input| Escalations'!$F$21:$L$21,0))),0),0)</f>
        <v>0</v>
      </c>
      <c r="O213" s="194" cm="1">
        <f t="array" ref="O213">IF(LEN($F213)&gt;0,1+IFERROR(SUMPRODUCT(TRANSPOSE('Input| Projects'!$AO213:$AQ213),INDEX('Input| Escalations'!$F$27:$L$29,,MATCH(W$9,'Input| Escalations'!$F$21:$L$21,0))),0),0)</f>
        <v>0</v>
      </c>
      <c r="P213" s="10"/>
      <c r="Q213" s="172">
        <f>IFERROR(IF(ISNUMBER(FIND("decision",'Input| Setup'!$F$6)),'Input| Projects'!Y213,'Input| Projects'!I213)*'Input| Escalations'!$I$17*I213,0)</f>
        <v>0</v>
      </c>
      <c r="R213" s="172">
        <f>IFERROR(IF(ISNUMBER(FIND("decision",'Input| Setup'!$F$6)),'Input| Projects'!Z213,'Input| Projects'!J213)*'Input| Escalations'!$I$17*J213,0)</f>
        <v>0</v>
      </c>
      <c r="S213" s="172">
        <f>IFERROR(IF(ISNUMBER(FIND("decision",'Input| Setup'!$F$6)),'Input| Projects'!AA213,'Input| Projects'!K213)*'Input| Escalations'!$I$17*K213,0)</f>
        <v>0</v>
      </c>
      <c r="T213" s="172">
        <f>IFERROR(IF(ISNUMBER(FIND("decision",'Input| Setup'!$F$6)),'Input| Projects'!AB213,'Input| Projects'!L213)*'Input| Escalations'!$I$17*L213,0)</f>
        <v>0</v>
      </c>
      <c r="U213" s="172">
        <f>IFERROR(IF(ISNUMBER(FIND("decision",'Input| Setup'!$F$6)),'Input| Projects'!AC213,'Input| Projects'!M213)*'Input| Escalations'!$I$17*M213,0)</f>
        <v>0</v>
      </c>
      <c r="V213" s="172">
        <f>IFERROR(IF(ISNUMBER(FIND("decision",'Input| Setup'!$F$6)),'Input| Projects'!AD213,'Input| Projects'!N213)*'Input| Escalations'!$I$17*N213,0)</f>
        <v>0</v>
      </c>
      <c r="W213" s="172">
        <f>IFERROR(IF(ISNUMBER(FIND("decision",'Input| Setup'!$F$6)),'Input| Projects'!AE213,'Input| Projects'!O213)*'Input| Escalations'!$I$17*O213,0)</f>
        <v>0</v>
      </c>
      <c r="X213" s="175"/>
      <c r="Y213" s="172">
        <f>IF(ISNUMBER(FIND("decision",'Input| Setup'!$F$6)),'Input| Projects'!AG213,'Input| Projects'!Q213)*I213*'Input| Escalations'!$I$17</f>
        <v>0</v>
      </c>
      <c r="Z213" s="172">
        <f>IF(ISNUMBER(FIND("decision",'Input| Setup'!$F$6)),'Input| Projects'!AH213,'Input| Projects'!R213)*J213*'Input| Escalations'!$I$17</f>
        <v>0</v>
      </c>
      <c r="AA213" s="172">
        <f>IF(ISNUMBER(FIND("decision",'Input| Setup'!$F$6)),'Input| Projects'!AI213,'Input| Projects'!S213)*K213*'Input| Escalations'!$I$17</f>
        <v>0</v>
      </c>
      <c r="AB213" s="172">
        <f>IF(ISNUMBER(FIND("decision",'Input| Setup'!$F$6)),'Input| Projects'!AJ213,'Input| Projects'!T213)*L213*'Input| Escalations'!$I$17</f>
        <v>0</v>
      </c>
      <c r="AC213" s="172">
        <f>IF(ISNUMBER(FIND("decision",'Input| Setup'!$F$6)),'Input| Projects'!AK213,'Input| Projects'!U213)*M213*'Input| Escalations'!$I$17</f>
        <v>0</v>
      </c>
      <c r="AD213" s="172">
        <f>IF(ISNUMBER(FIND("decision",'Input| Setup'!$F$6)),'Input| Projects'!AL213,'Input| Projects'!V213)*N213*'Input| Escalations'!$I$17</f>
        <v>0</v>
      </c>
      <c r="AE213" s="172">
        <f>IF(ISNUMBER(FIND("decision",'Input| Setup'!$F$6)),'Input| Projects'!AM213,'Input| Projects'!W213)*O213*'Input| Escalations'!$I$17</f>
        <v>0</v>
      </c>
      <c r="AF213" s="175"/>
      <c r="AG213" s="172" cm="1">
        <f t="array" ref="AG213">IFERROR(--('Input| Projects'!$AS213="Yes")*_xlfn.SWITCH('Input| Overheads'!$C$50,"Direct costs",'Calc| Overheads Allocation'!C$8*Q213,"Internal labour",'Calc| Overheads Allocation'!C$8*Q213*'Input| Projects'!$AO213,"DNSP defined",'Calc| Overheads Allocation'!C$78*'Input| Projects'!$AV213,0),0)</f>
        <v>0</v>
      </c>
      <c r="AH213" s="172" cm="1">
        <f t="array" ref="AH213">IFERROR(--('Input| Projects'!$AS213="Yes")*_xlfn.SWITCH('Input| Overheads'!$C$50,"Direct costs",'Calc| Overheads Allocation'!D$8*R213,"Internal labour",'Calc| Overheads Allocation'!D$8*R213*'Input| Projects'!$AO213,"DNSP defined",'Calc| Overheads Allocation'!D$78*'Input| Projects'!$AV213,0),0)</f>
        <v>0</v>
      </c>
      <c r="AI213" s="172" cm="1">
        <f t="array" ref="AI213">IFERROR(--('Input| Projects'!$AS213="Yes")*_xlfn.SWITCH('Input| Overheads'!$C$50,"Direct costs",'Calc| Overheads Allocation'!E$8*S213,"Internal labour",'Calc| Overheads Allocation'!E$8*S213*'Input| Projects'!$AO213,"DNSP defined",'Calc| Overheads Allocation'!E$78*'Input| Projects'!$AV213,0),0)</f>
        <v>0</v>
      </c>
      <c r="AJ213" s="172" cm="1">
        <f t="array" ref="AJ213">IFERROR(--('Input| Projects'!$AS213="Yes")*_xlfn.SWITCH('Input| Overheads'!$C$50,"Direct costs",'Calc| Overheads Allocation'!F$8*T213,"Internal labour",'Calc| Overheads Allocation'!F$8*T213*'Input| Projects'!$AO213,"DNSP defined",'Calc| Overheads Allocation'!F$78*'Input| Projects'!$AV213,0),0)</f>
        <v>0</v>
      </c>
      <c r="AK213" s="172" cm="1">
        <f t="array" ref="AK213">IFERROR(--('Input| Projects'!$AS213="Yes")*_xlfn.SWITCH('Input| Overheads'!$C$50,"Direct costs",'Calc| Overheads Allocation'!G$8*U213,"Internal labour",'Calc| Overheads Allocation'!G$8*U213*'Input| Projects'!$AO213,"DNSP defined",'Calc| Overheads Allocation'!G$78*'Input| Projects'!$AV213,0),0)</f>
        <v>0</v>
      </c>
      <c r="AL213" s="172" cm="1">
        <f t="array" ref="AL213">IFERROR(--('Input| Projects'!$AS213="Yes")*_xlfn.SWITCH('Input| Overheads'!$C$50,"Direct costs",'Calc| Overheads Allocation'!H$8*V213,"Internal labour",'Calc| Overheads Allocation'!H$8*V213*'Input| Projects'!$AO213,"DNSP defined",'Calc| Overheads Allocation'!H$78*'Input| Projects'!$AV213,0),0)</f>
        <v>0</v>
      </c>
      <c r="AM213" s="172" cm="1">
        <f t="array" ref="AM213">IFERROR(--('Input| Projects'!$AS213="Yes")*_xlfn.SWITCH('Input| Overheads'!$C$50,"Direct costs",'Calc| Overheads Allocation'!I$8*W213,"Internal labour",'Calc| Overheads Allocation'!I$8*W213*'Input| Projects'!$AO213,"DNSP defined",'Calc| Overheads Allocation'!I$78*'Input| Projects'!$AV213,0),0)</f>
        <v>0</v>
      </c>
      <c r="AN213" s="175"/>
      <c r="AO213" s="172" cm="1">
        <f t="array" ref="AO213">IFERROR(--('Input| Projects'!$AT213="Yes")*_xlfn.SWITCH('Input| Overheads'!$C$50,"Direct costs",'Calc| Overheads Allocation'!C$9*Q213,"Internal labour",'Calc| Overheads Allocation'!C$9*Q213*'Input| Projects'!$AO213,"DNSP defined",'Calc| Overheads Allocation'!C$79*'Input| Projects'!$AW213,0),0)</f>
        <v>0</v>
      </c>
      <c r="AP213" s="172" cm="1">
        <f t="array" ref="AP213">IFERROR(--('Input| Projects'!$AT213="Yes")*_xlfn.SWITCH('Input| Overheads'!$C$50,"Direct costs",'Calc| Overheads Allocation'!D$9*R213,"Internal labour",'Calc| Overheads Allocation'!D$9*R213*'Input| Projects'!$AO213,"DNSP defined",'Calc| Overheads Allocation'!D$79*'Input| Projects'!$AW213,0),0)</f>
        <v>0</v>
      </c>
      <c r="AQ213" s="172" cm="1">
        <f t="array" ref="AQ213">IFERROR(--('Input| Projects'!$AT213="Yes")*_xlfn.SWITCH('Input| Overheads'!$C$50,"Direct costs",'Calc| Overheads Allocation'!E$9*S213,"Internal labour",'Calc| Overheads Allocation'!E$9*S213*'Input| Projects'!$AO213,"DNSP defined",'Calc| Overheads Allocation'!E$79*'Input| Projects'!$AW213,0),0)</f>
        <v>0</v>
      </c>
      <c r="AR213" s="172" cm="1">
        <f t="array" ref="AR213">IFERROR(--('Input| Projects'!$AT213="Yes")*_xlfn.SWITCH('Input| Overheads'!$C$50,"Direct costs",'Calc| Overheads Allocation'!F$9*T213,"Internal labour",'Calc| Overheads Allocation'!F$9*T213*'Input| Projects'!$AO213,"DNSP defined",'Calc| Overheads Allocation'!F$79*'Input| Projects'!$AW213,0),0)</f>
        <v>0</v>
      </c>
      <c r="AS213" s="172" cm="1">
        <f t="array" ref="AS213">IFERROR(--('Input| Projects'!$AT213="Yes")*_xlfn.SWITCH('Input| Overheads'!$C$50,"Direct costs",'Calc| Overheads Allocation'!G$9*U213,"Internal labour",'Calc| Overheads Allocation'!G$9*U213*'Input| Projects'!$AO213,"DNSP defined",'Calc| Overheads Allocation'!G$79*'Input| Projects'!$AW213,0),0)</f>
        <v>0</v>
      </c>
      <c r="AT213" s="172" cm="1">
        <f t="array" ref="AT213">IFERROR(--('Input| Projects'!$AT213="Yes")*_xlfn.SWITCH('Input| Overheads'!$C$50,"Direct costs",'Calc| Overheads Allocation'!H$9*V213,"Internal labour",'Calc| Overheads Allocation'!H$9*V213*'Input| Projects'!$AO213,"DNSP defined",'Calc| Overheads Allocation'!H$79*'Input| Projects'!$AW213,0),0)</f>
        <v>0</v>
      </c>
      <c r="AU213" s="172" cm="1">
        <f t="array" ref="AU213">IFERROR(--('Input| Projects'!$AT213="Yes")*_xlfn.SWITCH('Input| Overheads'!$C$50,"Direct costs",'Calc| Overheads Allocation'!I$9*W213,"Internal labour",'Calc| Overheads Allocation'!I$9*W213*'Input| Projects'!$AO213,"DNSP defined",'Calc| Overheads Allocation'!I$79*'Input| Projects'!$AW213,0),0)</f>
        <v>0</v>
      </c>
      <c r="AV213" s="175"/>
      <c r="AW213" s="172">
        <f t="shared" si="90"/>
        <v>0</v>
      </c>
      <c r="AX213" s="172">
        <f t="shared" si="91"/>
        <v>0</v>
      </c>
      <c r="AY213" s="172">
        <f t="shared" si="92"/>
        <v>0</v>
      </c>
      <c r="AZ213" s="172">
        <f t="shared" si="93"/>
        <v>0</v>
      </c>
      <c r="BA213" s="172">
        <f t="shared" si="94"/>
        <v>0</v>
      </c>
      <c r="BB213" s="172">
        <f t="shared" si="95"/>
        <v>0</v>
      </c>
      <c r="BC213" s="172">
        <f t="shared" si="96"/>
        <v>0</v>
      </c>
      <c r="BD213" s="176"/>
      <c r="BE213" s="172">
        <f t="shared" si="97"/>
        <v>0</v>
      </c>
      <c r="BF213" s="172">
        <f t="shared" si="98"/>
        <v>0</v>
      </c>
      <c r="BG213" s="172">
        <f t="shared" si="99"/>
        <v>0</v>
      </c>
      <c r="BH213" s="172">
        <f t="shared" si="100"/>
        <v>0</v>
      </c>
      <c r="BI213" s="172">
        <f t="shared" si="101"/>
        <v>0</v>
      </c>
      <c r="BJ213" s="172">
        <f t="shared" si="102"/>
        <v>0</v>
      </c>
      <c r="BK213" s="172">
        <f t="shared" si="103"/>
        <v>0</v>
      </c>
      <c r="BL213" s="176"/>
      <c r="BM213" s="172">
        <f t="shared" si="82"/>
        <v>0</v>
      </c>
      <c r="BN213" s="172">
        <f t="shared" si="83"/>
        <v>0</v>
      </c>
      <c r="BO213" s="172">
        <f t="shared" si="84"/>
        <v>0</v>
      </c>
      <c r="BP213" s="172">
        <f t="shared" si="85"/>
        <v>0</v>
      </c>
      <c r="BQ213" s="172">
        <f t="shared" si="86"/>
        <v>0</v>
      </c>
      <c r="BR213" s="172">
        <f t="shared" si="87"/>
        <v>0</v>
      </c>
      <c r="BS213" s="172">
        <f t="shared" si="88"/>
        <v>0</v>
      </c>
      <c r="BT213" s="55"/>
      <c r="BU213" s="158">
        <f>SUMIF('Input| Projects'!$BA$8:$CX$8,RIGHT(BU$9,3),'Input| Projects'!$BA213:$CX213)</f>
        <v>0</v>
      </c>
      <c r="BV213" s="158">
        <f>SUMIF('Input| Projects'!$BA$8:$CX$8,RIGHT(BV$9,3),'Input| Projects'!$BA213:$CX213)</f>
        <v>0</v>
      </c>
      <c r="BW213" s="79" t="str">
        <f t="shared" si="89"/>
        <v/>
      </c>
    </row>
    <row r="214" spans="2:75" x14ac:dyDescent="0.2">
      <c r="B214" s="123">
        <f>IFERROR('Input| Projects'!B214,"")</f>
        <v>205</v>
      </c>
      <c r="C214" s="160" t="str">
        <f>IFERROR(IF('Input| Projects'!C214="","",'Input| Projects'!C214),"")</f>
        <v/>
      </c>
      <c r="D214" s="160" t="str">
        <f>IFERROR(IF('Input| Projects'!D214="","",'Input| Projects'!D214),"")</f>
        <v/>
      </c>
      <c r="E214" s="53"/>
      <c r="F214" s="160" t="str">
        <f>IF(LEN('Input| Projects'!F214)&gt;0,'Input| Projects'!F214,"")</f>
        <v/>
      </c>
      <c r="G214" s="160" t="str">
        <f>IF(LEN('Input| Projects'!G214)&gt;0,'Input| Projects'!G214,"")</f>
        <v/>
      </c>
      <c r="H214" s="10"/>
      <c r="I214" s="194" cm="1">
        <f t="array" ref="I214">IF(LEN($F214)&gt;0,1+IFERROR(SUMPRODUCT(TRANSPOSE('Input| Projects'!$AO214:$AQ214),INDEX('Input| Escalations'!$F$27:$L$29,,MATCH(Q$9,'Input| Escalations'!$F$21:$L$21,0))),0),0)</f>
        <v>0</v>
      </c>
      <c r="J214" s="194" cm="1">
        <f t="array" ref="J214">IF(LEN($F214)&gt;0,1+IFERROR(SUMPRODUCT(TRANSPOSE('Input| Projects'!$AO214:$AQ214),INDEX('Input| Escalations'!$F$27:$L$29,,MATCH(R$9,'Input| Escalations'!$F$21:$L$21,0))),0),0)</f>
        <v>0</v>
      </c>
      <c r="K214" s="194" cm="1">
        <f t="array" ref="K214">IF(LEN($F214)&gt;0,1+IFERROR(SUMPRODUCT(TRANSPOSE('Input| Projects'!$AO214:$AQ214),INDEX('Input| Escalations'!$F$27:$L$29,,MATCH(S$9,'Input| Escalations'!$F$21:$L$21,0))),0),0)</f>
        <v>0</v>
      </c>
      <c r="L214" s="194" cm="1">
        <f t="array" ref="L214">IF(LEN($F214)&gt;0,1+IFERROR(SUMPRODUCT(TRANSPOSE('Input| Projects'!$AO214:$AQ214),INDEX('Input| Escalations'!$F$27:$L$29,,MATCH(T$9,'Input| Escalations'!$F$21:$L$21,0))),0),0)</f>
        <v>0</v>
      </c>
      <c r="M214" s="194" cm="1">
        <f t="array" ref="M214">IF(LEN($F214)&gt;0,1+IFERROR(SUMPRODUCT(TRANSPOSE('Input| Projects'!$AO214:$AQ214),INDEX('Input| Escalations'!$F$27:$L$29,,MATCH(U$9,'Input| Escalations'!$F$21:$L$21,0))),0),0)</f>
        <v>0</v>
      </c>
      <c r="N214" s="194" cm="1">
        <f t="array" ref="N214">IF(LEN($F214)&gt;0,1+IFERROR(SUMPRODUCT(TRANSPOSE('Input| Projects'!$AO214:$AQ214),INDEX('Input| Escalations'!$F$27:$L$29,,MATCH(V$9,'Input| Escalations'!$F$21:$L$21,0))),0),0)</f>
        <v>0</v>
      </c>
      <c r="O214" s="194" cm="1">
        <f t="array" ref="O214">IF(LEN($F214)&gt;0,1+IFERROR(SUMPRODUCT(TRANSPOSE('Input| Projects'!$AO214:$AQ214),INDEX('Input| Escalations'!$F$27:$L$29,,MATCH(W$9,'Input| Escalations'!$F$21:$L$21,0))),0),0)</f>
        <v>0</v>
      </c>
      <c r="P214" s="10"/>
      <c r="Q214" s="172">
        <f>IFERROR(IF(ISNUMBER(FIND("decision",'Input| Setup'!$F$6)),'Input| Projects'!Y214,'Input| Projects'!I214)*'Input| Escalations'!$I$17*I214,0)</f>
        <v>0</v>
      </c>
      <c r="R214" s="172">
        <f>IFERROR(IF(ISNUMBER(FIND("decision",'Input| Setup'!$F$6)),'Input| Projects'!Z214,'Input| Projects'!J214)*'Input| Escalations'!$I$17*J214,0)</f>
        <v>0</v>
      </c>
      <c r="S214" s="172">
        <f>IFERROR(IF(ISNUMBER(FIND("decision",'Input| Setup'!$F$6)),'Input| Projects'!AA214,'Input| Projects'!K214)*'Input| Escalations'!$I$17*K214,0)</f>
        <v>0</v>
      </c>
      <c r="T214" s="172">
        <f>IFERROR(IF(ISNUMBER(FIND("decision",'Input| Setup'!$F$6)),'Input| Projects'!AB214,'Input| Projects'!L214)*'Input| Escalations'!$I$17*L214,0)</f>
        <v>0</v>
      </c>
      <c r="U214" s="172">
        <f>IFERROR(IF(ISNUMBER(FIND("decision",'Input| Setup'!$F$6)),'Input| Projects'!AC214,'Input| Projects'!M214)*'Input| Escalations'!$I$17*M214,0)</f>
        <v>0</v>
      </c>
      <c r="V214" s="172">
        <f>IFERROR(IF(ISNUMBER(FIND("decision",'Input| Setup'!$F$6)),'Input| Projects'!AD214,'Input| Projects'!N214)*'Input| Escalations'!$I$17*N214,0)</f>
        <v>0</v>
      </c>
      <c r="W214" s="172">
        <f>IFERROR(IF(ISNUMBER(FIND("decision",'Input| Setup'!$F$6)),'Input| Projects'!AE214,'Input| Projects'!O214)*'Input| Escalations'!$I$17*O214,0)</f>
        <v>0</v>
      </c>
      <c r="X214" s="175"/>
      <c r="Y214" s="172">
        <f>IF(ISNUMBER(FIND("decision",'Input| Setup'!$F$6)),'Input| Projects'!AG214,'Input| Projects'!Q214)*I214*'Input| Escalations'!$I$17</f>
        <v>0</v>
      </c>
      <c r="Z214" s="172">
        <f>IF(ISNUMBER(FIND("decision",'Input| Setup'!$F$6)),'Input| Projects'!AH214,'Input| Projects'!R214)*J214*'Input| Escalations'!$I$17</f>
        <v>0</v>
      </c>
      <c r="AA214" s="172">
        <f>IF(ISNUMBER(FIND("decision",'Input| Setup'!$F$6)),'Input| Projects'!AI214,'Input| Projects'!S214)*K214*'Input| Escalations'!$I$17</f>
        <v>0</v>
      </c>
      <c r="AB214" s="172">
        <f>IF(ISNUMBER(FIND("decision",'Input| Setup'!$F$6)),'Input| Projects'!AJ214,'Input| Projects'!T214)*L214*'Input| Escalations'!$I$17</f>
        <v>0</v>
      </c>
      <c r="AC214" s="172">
        <f>IF(ISNUMBER(FIND("decision",'Input| Setup'!$F$6)),'Input| Projects'!AK214,'Input| Projects'!U214)*M214*'Input| Escalations'!$I$17</f>
        <v>0</v>
      </c>
      <c r="AD214" s="172">
        <f>IF(ISNUMBER(FIND("decision",'Input| Setup'!$F$6)),'Input| Projects'!AL214,'Input| Projects'!V214)*N214*'Input| Escalations'!$I$17</f>
        <v>0</v>
      </c>
      <c r="AE214" s="172">
        <f>IF(ISNUMBER(FIND("decision",'Input| Setup'!$F$6)),'Input| Projects'!AM214,'Input| Projects'!W214)*O214*'Input| Escalations'!$I$17</f>
        <v>0</v>
      </c>
      <c r="AF214" s="175"/>
      <c r="AG214" s="172" cm="1">
        <f t="array" ref="AG214">IFERROR(--('Input| Projects'!$AS214="Yes")*_xlfn.SWITCH('Input| Overheads'!$C$50,"Direct costs",'Calc| Overheads Allocation'!C$8*Q214,"Internal labour",'Calc| Overheads Allocation'!C$8*Q214*'Input| Projects'!$AO214,"DNSP defined",'Calc| Overheads Allocation'!C$78*'Input| Projects'!$AV214,0),0)</f>
        <v>0</v>
      </c>
      <c r="AH214" s="172" cm="1">
        <f t="array" ref="AH214">IFERROR(--('Input| Projects'!$AS214="Yes")*_xlfn.SWITCH('Input| Overheads'!$C$50,"Direct costs",'Calc| Overheads Allocation'!D$8*R214,"Internal labour",'Calc| Overheads Allocation'!D$8*R214*'Input| Projects'!$AO214,"DNSP defined",'Calc| Overheads Allocation'!D$78*'Input| Projects'!$AV214,0),0)</f>
        <v>0</v>
      </c>
      <c r="AI214" s="172" cm="1">
        <f t="array" ref="AI214">IFERROR(--('Input| Projects'!$AS214="Yes")*_xlfn.SWITCH('Input| Overheads'!$C$50,"Direct costs",'Calc| Overheads Allocation'!E$8*S214,"Internal labour",'Calc| Overheads Allocation'!E$8*S214*'Input| Projects'!$AO214,"DNSP defined",'Calc| Overheads Allocation'!E$78*'Input| Projects'!$AV214,0),0)</f>
        <v>0</v>
      </c>
      <c r="AJ214" s="172" cm="1">
        <f t="array" ref="AJ214">IFERROR(--('Input| Projects'!$AS214="Yes")*_xlfn.SWITCH('Input| Overheads'!$C$50,"Direct costs",'Calc| Overheads Allocation'!F$8*T214,"Internal labour",'Calc| Overheads Allocation'!F$8*T214*'Input| Projects'!$AO214,"DNSP defined",'Calc| Overheads Allocation'!F$78*'Input| Projects'!$AV214,0),0)</f>
        <v>0</v>
      </c>
      <c r="AK214" s="172" cm="1">
        <f t="array" ref="AK214">IFERROR(--('Input| Projects'!$AS214="Yes")*_xlfn.SWITCH('Input| Overheads'!$C$50,"Direct costs",'Calc| Overheads Allocation'!G$8*U214,"Internal labour",'Calc| Overheads Allocation'!G$8*U214*'Input| Projects'!$AO214,"DNSP defined",'Calc| Overheads Allocation'!G$78*'Input| Projects'!$AV214,0),0)</f>
        <v>0</v>
      </c>
      <c r="AL214" s="172" cm="1">
        <f t="array" ref="AL214">IFERROR(--('Input| Projects'!$AS214="Yes")*_xlfn.SWITCH('Input| Overheads'!$C$50,"Direct costs",'Calc| Overheads Allocation'!H$8*V214,"Internal labour",'Calc| Overheads Allocation'!H$8*V214*'Input| Projects'!$AO214,"DNSP defined",'Calc| Overheads Allocation'!H$78*'Input| Projects'!$AV214,0),0)</f>
        <v>0</v>
      </c>
      <c r="AM214" s="172" cm="1">
        <f t="array" ref="AM214">IFERROR(--('Input| Projects'!$AS214="Yes")*_xlfn.SWITCH('Input| Overheads'!$C$50,"Direct costs",'Calc| Overheads Allocation'!I$8*W214,"Internal labour",'Calc| Overheads Allocation'!I$8*W214*'Input| Projects'!$AO214,"DNSP defined",'Calc| Overheads Allocation'!I$78*'Input| Projects'!$AV214,0),0)</f>
        <v>0</v>
      </c>
      <c r="AN214" s="175"/>
      <c r="AO214" s="172" cm="1">
        <f t="array" ref="AO214">IFERROR(--('Input| Projects'!$AT214="Yes")*_xlfn.SWITCH('Input| Overheads'!$C$50,"Direct costs",'Calc| Overheads Allocation'!C$9*Q214,"Internal labour",'Calc| Overheads Allocation'!C$9*Q214*'Input| Projects'!$AO214,"DNSP defined",'Calc| Overheads Allocation'!C$79*'Input| Projects'!$AW214,0),0)</f>
        <v>0</v>
      </c>
      <c r="AP214" s="172" cm="1">
        <f t="array" ref="AP214">IFERROR(--('Input| Projects'!$AT214="Yes")*_xlfn.SWITCH('Input| Overheads'!$C$50,"Direct costs",'Calc| Overheads Allocation'!D$9*R214,"Internal labour",'Calc| Overheads Allocation'!D$9*R214*'Input| Projects'!$AO214,"DNSP defined",'Calc| Overheads Allocation'!D$79*'Input| Projects'!$AW214,0),0)</f>
        <v>0</v>
      </c>
      <c r="AQ214" s="172" cm="1">
        <f t="array" ref="AQ214">IFERROR(--('Input| Projects'!$AT214="Yes")*_xlfn.SWITCH('Input| Overheads'!$C$50,"Direct costs",'Calc| Overheads Allocation'!E$9*S214,"Internal labour",'Calc| Overheads Allocation'!E$9*S214*'Input| Projects'!$AO214,"DNSP defined",'Calc| Overheads Allocation'!E$79*'Input| Projects'!$AW214,0),0)</f>
        <v>0</v>
      </c>
      <c r="AR214" s="172" cm="1">
        <f t="array" ref="AR214">IFERROR(--('Input| Projects'!$AT214="Yes")*_xlfn.SWITCH('Input| Overheads'!$C$50,"Direct costs",'Calc| Overheads Allocation'!F$9*T214,"Internal labour",'Calc| Overheads Allocation'!F$9*T214*'Input| Projects'!$AO214,"DNSP defined",'Calc| Overheads Allocation'!F$79*'Input| Projects'!$AW214,0),0)</f>
        <v>0</v>
      </c>
      <c r="AS214" s="172" cm="1">
        <f t="array" ref="AS214">IFERROR(--('Input| Projects'!$AT214="Yes")*_xlfn.SWITCH('Input| Overheads'!$C$50,"Direct costs",'Calc| Overheads Allocation'!G$9*U214,"Internal labour",'Calc| Overheads Allocation'!G$9*U214*'Input| Projects'!$AO214,"DNSP defined",'Calc| Overheads Allocation'!G$79*'Input| Projects'!$AW214,0),0)</f>
        <v>0</v>
      </c>
      <c r="AT214" s="172" cm="1">
        <f t="array" ref="AT214">IFERROR(--('Input| Projects'!$AT214="Yes")*_xlfn.SWITCH('Input| Overheads'!$C$50,"Direct costs",'Calc| Overheads Allocation'!H$9*V214,"Internal labour",'Calc| Overheads Allocation'!H$9*V214*'Input| Projects'!$AO214,"DNSP defined",'Calc| Overheads Allocation'!H$79*'Input| Projects'!$AW214,0),0)</f>
        <v>0</v>
      </c>
      <c r="AU214" s="172" cm="1">
        <f t="array" ref="AU214">IFERROR(--('Input| Projects'!$AT214="Yes")*_xlfn.SWITCH('Input| Overheads'!$C$50,"Direct costs",'Calc| Overheads Allocation'!I$9*W214,"Internal labour",'Calc| Overheads Allocation'!I$9*W214*'Input| Projects'!$AO214,"DNSP defined",'Calc| Overheads Allocation'!I$79*'Input| Projects'!$AW214,0),0)</f>
        <v>0</v>
      </c>
      <c r="AV214" s="175"/>
      <c r="AW214" s="172">
        <f t="shared" si="90"/>
        <v>0</v>
      </c>
      <c r="AX214" s="172">
        <f t="shared" si="91"/>
        <v>0</v>
      </c>
      <c r="AY214" s="172">
        <f t="shared" si="92"/>
        <v>0</v>
      </c>
      <c r="AZ214" s="172">
        <f t="shared" si="93"/>
        <v>0</v>
      </c>
      <c r="BA214" s="172">
        <f t="shared" si="94"/>
        <v>0</v>
      </c>
      <c r="BB214" s="172">
        <f t="shared" si="95"/>
        <v>0</v>
      </c>
      <c r="BC214" s="172">
        <f t="shared" si="96"/>
        <v>0</v>
      </c>
      <c r="BD214" s="176"/>
      <c r="BE214" s="172">
        <f t="shared" si="97"/>
        <v>0</v>
      </c>
      <c r="BF214" s="172">
        <f t="shared" si="98"/>
        <v>0</v>
      </c>
      <c r="BG214" s="172">
        <f t="shared" si="99"/>
        <v>0</v>
      </c>
      <c r="BH214" s="172">
        <f t="shared" si="100"/>
        <v>0</v>
      </c>
      <c r="BI214" s="172">
        <f t="shared" si="101"/>
        <v>0</v>
      </c>
      <c r="BJ214" s="172">
        <f t="shared" si="102"/>
        <v>0</v>
      </c>
      <c r="BK214" s="172">
        <f t="shared" si="103"/>
        <v>0</v>
      </c>
      <c r="BL214" s="176"/>
      <c r="BM214" s="172">
        <f t="shared" si="82"/>
        <v>0</v>
      </c>
      <c r="BN214" s="172">
        <f t="shared" si="83"/>
        <v>0</v>
      </c>
      <c r="BO214" s="172">
        <f t="shared" si="84"/>
        <v>0</v>
      </c>
      <c r="BP214" s="172">
        <f t="shared" si="85"/>
        <v>0</v>
      </c>
      <c r="BQ214" s="172">
        <f t="shared" si="86"/>
        <v>0</v>
      </c>
      <c r="BR214" s="172">
        <f t="shared" si="87"/>
        <v>0</v>
      </c>
      <c r="BS214" s="172">
        <f t="shared" si="88"/>
        <v>0</v>
      </c>
      <c r="BT214" s="55"/>
      <c r="BU214" s="158">
        <f>SUMIF('Input| Projects'!$BA$8:$CX$8,RIGHT(BU$9,3),'Input| Projects'!$BA214:$CX214)</f>
        <v>0</v>
      </c>
      <c r="BV214" s="158">
        <f>SUMIF('Input| Projects'!$BA$8:$CX$8,RIGHT(BV$9,3),'Input| Projects'!$BA214:$CX214)</f>
        <v>0</v>
      </c>
      <c r="BW214" s="79" t="str">
        <f t="shared" si="89"/>
        <v/>
      </c>
    </row>
    <row r="215" spans="2:75" x14ac:dyDescent="0.2">
      <c r="B215" s="123">
        <f>IFERROR('Input| Projects'!B215,"")</f>
        <v>206</v>
      </c>
      <c r="C215" s="160" t="str">
        <f>IFERROR(IF('Input| Projects'!C215="","",'Input| Projects'!C215),"")</f>
        <v/>
      </c>
      <c r="D215" s="160" t="str">
        <f>IFERROR(IF('Input| Projects'!D215="","",'Input| Projects'!D215),"")</f>
        <v/>
      </c>
      <c r="E215" s="53"/>
      <c r="F215" s="160" t="str">
        <f>IF(LEN('Input| Projects'!F215)&gt;0,'Input| Projects'!F215,"")</f>
        <v/>
      </c>
      <c r="G215" s="160" t="str">
        <f>IF(LEN('Input| Projects'!G215)&gt;0,'Input| Projects'!G215,"")</f>
        <v/>
      </c>
      <c r="H215" s="10"/>
      <c r="I215" s="194" cm="1">
        <f t="array" ref="I215">IF(LEN($F215)&gt;0,1+IFERROR(SUMPRODUCT(TRANSPOSE('Input| Projects'!$AO215:$AQ215),INDEX('Input| Escalations'!$F$27:$L$29,,MATCH(Q$9,'Input| Escalations'!$F$21:$L$21,0))),0),0)</f>
        <v>0</v>
      </c>
      <c r="J215" s="194" cm="1">
        <f t="array" ref="J215">IF(LEN($F215)&gt;0,1+IFERROR(SUMPRODUCT(TRANSPOSE('Input| Projects'!$AO215:$AQ215),INDEX('Input| Escalations'!$F$27:$L$29,,MATCH(R$9,'Input| Escalations'!$F$21:$L$21,0))),0),0)</f>
        <v>0</v>
      </c>
      <c r="K215" s="194" cm="1">
        <f t="array" ref="K215">IF(LEN($F215)&gt;0,1+IFERROR(SUMPRODUCT(TRANSPOSE('Input| Projects'!$AO215:$AQ215),INDEX('Input| Escalations'!$F$27:$L$29,,MATCH(S$9,'Input| Escalations'!$F$21:$L$21,0))),0),0)</f>
        <v>0</v>
      </c>
      <c r="L215" s="194" cm="1">
        <f t="array" ref="L215">IF(LEN($F215)&gt;0,1+IFERROR(SUMPRODUCT(TRANSPOSE('Input| Projects'!$AO215:$AQ215),INDEX('Input| Escalations'!$F$27:$L$29,,MATCH(T$9,'Input| Escalations'!$F$21:$L$21,0))),0),0)</f>
        <v>0</v>
      </c>
      <c r="M215" s="194" cm="1">
        <f t="array" ref="M215">IF(LEN($F215)&gt;0,1+IFERROR(SUMPRODUCT(TRANSPOSE('Input| Projects'!$AO215:$AQ215),INDEX('Input| Escalations'!$F$27:$L$29,,MATCH(U$9,'Input| Escalations'!$F$21:$L$21,0))),0),0)</f>
        <v>0</v>
      </c>
      <c r="N215" s="194" cm="1">
        <f t="array" ref="N215">IF(LEN($F215)&gt;0,1+IFERROR(SUMPRODUCT(TRANSPOSE('Input| Projects'!$AO215:$AQ215),INDEX('Input| Escalations'!$F$27:$L$29,,MATCH(V$9,'Input| Escalations'!$F$21:$L$21,0))),0),0)</f>
        <v>0</v>
      </c>
      <c r="O215" s="194" cm="1">
        <f t="array" ref="O215">IF(LEN($F215)&gt;0,1+IFERROR(SUMPRODUCT(TRANSPOSE('Input| Projects'!$AO215:$AQ215),INDEX('Input| Escalations'!$F$27:$L$29,,MATCH(W$9,'Input| Escalations'!$F$21:$L$21,0))),0),0)</f>
        <v>0</v>
      </c>
      <c r="P215" s="10"/>
      <c r="Q215" s="172">
        <f>IFERROR(IF(ISNUMBER(FIND("decision",'Input| Setup'!$F$6)),'Input| Projects'!Y215,'Input| Projects'!I215)*'Input| Escalations'!$I$17*I215,0)</f>
        <v>0</v>
      </c>
      <c r="R215" s="172">
        <f>IFERROR(IF(ISNUMBER(FIND("decision",'Input| Setup'!$F$6)),'Input| Projects'!Z215,'Input| Projects'!J215)*'Input| Escalations'!$I$17*J215,0)</f>
        <v>0</v>
      </c>
      <c r="S215" s="172">
        <f>IFERROR(IF(ISNUMBER(FIND("decision",'Input| Setup'!$F$6)),'Input| Projects'!AA215,'Input| Projects'!K215)*'Input| Escalations'!$I$17*K215,0)</f>
        <v>0</v>
      </c>
      <c r="T215" s="172">
        <f>IFERROR(IF(ISNUMBER(FIND("decision",'Input| Setup'!$F$6)),'Input| Projects'!AB215,'Input| Projects'!L215)*'Input| Escalations'!$I$17*L215,0)</f>
        <v>0</v>
      </c>
      <c r="U215" s="172">
        <f>IFERROR(IF(ISNUMBER(FIND("decision",'Input| Setup'!$F$6)),'Input| Projects'!AC215,'Input| Projects'!M215)*'Input| Escalations'!$I$17*M215,0)</f>
        <v>0</v>
      </c>
      <c r="V215" s="172">
        <f>IFERROR(IF(ISNUMBER(FIND("decision",'Input| Setup'!$F$6)),'Input| Projects'!AD215,'Input| Projects'!N215)*'Input| Escalations'!$I$17*N215,0)</f>
        <v>0</v>
      </c>
      <c r="W215" s="172">
        <f>IFERROR(IF(ISNUMBER(FIND("decision",'Input| Setup'!$F$6)),'Input| Projects'!AE215,'Input| Projects'!O215)*'Input| Escalations'!$I$17*O215,0)</f>
        <v>0</v>
      </c>
      <c r="X215" s="175"/>
      <c r="Y215" s="172">
        <f>IF(ISNUMBER(FIND("decision",'Input| Setup'!$F$6)),'Input| Projects'!AG215,'Input| Projects'!Q215)*I215*'Input| Escalations'!$I$17</f>
        <v>0</v>
      </c>
      <c r="Z215" s="172">
        <f>IF(ISNUMBER(FIND("decision",'Input| Setup'!$F$6)),'Input| Projects'!AH215,'Input| Projects'!R215)*J215*'Input| Escalations'!$I$17</f>
        <v>0</v>
      </c>
      <c r="AA215" s="172">
        <f>IF(ISNUMBER(FIND("decision",'Input| Setup'!$F$6)),'Input| Projects'!AI215,'Input| Projects'!S215)*K215*'Input| Escalations'!$I$17</f>
        <v>0</v>
      </c>
      <c r="AB215" s="172">
        <f>IF(ISNUMBER(FIND("decision",'Input| Setup'!$F$6)),'Input| Projects'!AJ215,'Input| Projects'!T215)*L215*'Input| Escalations'!$I$17</f>
        <v>0</v>
      </c>
      <c r="AC215" s="172">
        <f>IF(ISNUMBER(FIND("decision",'Input| Setup'!$F$6)),'Input| Projects'!AK215,'Input| Projects'!U215)*M215*'Input| Escalations'!$I$17</f>
        <v>0</v>
      </c>
      <c r="AD215" s="172">
        <f>IF(ISNUMBER(FIND("decision",'Input| Setup'!$F$6)),'Input| Projects'!AL215,'Input| Projects'!V215)*N215*'Input| Escalations'!$I$17</f>
        <v>0</v>
      </c>
      <c r="AE215" s="172">
        <f>IF(ISNUMBER(FIND("decision",'Input| Setup'!$F$6)),'Input| Projects'!AM215,'Input| Projects'!W215)*O215*'Input| Escalations'!$I$17</f>
        <v>0</v>
      </c>
      <c r="AF215" s="175"/>
      <c r="AG215" s="172" cm="1">
        <f t="array" ref="AG215">IFERROR(--('Input| Projects'!$AS215="Yes")*_xlfn.SWITCH('Input| Overheads'!$C$50,"Direct costs",'Calc| Overheads Allocation'!C$8*Q215,"Internal labour",'Calc| Overheads Allocation'!C$8*Q215*'Input| Projects'!$AO215,"DNSP defined",'Calc| Overheads Allocation'!C$78*'Input| Projects'!$AV215,0),0)</f>
        <v>0</v>
      </c>
      <c r="AH215" s="172" cm="1">
        <f t="array" ref="AH215">IFERROR(--('Input| Projects'!$AS215="Yes")*_xlfn.SWITCH('Input| Overheads'!$C$50,"Direct costs",'Calc| Overheads Allocation'!D$8*R215,"Internal labour",'Calc| Overheads Allocation'!D$8*R215*'Input| Projects'!$AO215,"DNSP defined",'Calc| Overheads Allocation'!D$78*'Input| Projects'!$AV215,0),0)</f>
        <v>0</v>
      </c>
      <c r="AI215" s="172" cm="1">
        <f t="array" ref="AI215">IFERROR(--('Input| Projects'!$AS215="Yes")*_xlfn.SWITCH('Input| Overheads'!$C$50,"Direct costs",'Calc| Overheads Allocation'!E$8*S215,"Internal labour",'Calc| Overheads Allocation'!E$8*S215*'Input| Projects'!$AO215,"DNSP defined",'Calc| Overheads Allocation'!E$78*'Input| Projects'!$AV215,0),0)</f>
        <v>0</v>
      </c>
      <c r="AJ215" s="172" cm="1">
        <f t="array" ref="AJ215">IFERROR(--('Input| Projects'!$AS215="Yes")*_xlfn.SWITCH('Input| Overheads'!$C$50,"Direct costs",'Calc| Overheads Allocation'!F$8*T215,"Internal labour",'Calc| Overheads Allocation'!F$8*T215*'Input| Projects'!$AO215,"DNSP defined",'Calc| Overheads Allocation'!F$78*'Input| Projects'!$AV215,0),0)</f>
        <v>0</v>
      </c>
      <c r="AK215" s="172" cm="1">
        <f t="array" ref="AK215">IFERROR(--('Input| Projects'!$AS215="Yes")*_xlfn.SWITCH('Input| Overheads'!$C$50,"Direct costs",'Calc| Overheads Allocation'!G$8*U215,"Internal labour",'Calc| Overheads Allocation'!G$8*U215*'Input| Projects'!$AO215,"DNSP defined",'Calc| Overheads Allocation'!G$78*'Input| Projects'!$AV215,0),0)</f>
        <v>0</v>
      </c>
      <c r="AL215" s="172" cm="1">
        <f t="array" ref="AL215">IFERROR(--('Input| Projects'!$AS215="Yes")*_xlfn.SWITCH('Input| Overheads'!$C$50,"Direct costs",'Calc| Overheads Allocation'!H$8*V215,"Internal labour",'Calc| Overheads Allocation'!H$8*V215*'Input| Projects'!$AO215,"DNSP defined",'Calc| Overheads Allocation'!H$78*'Input| Projects'!$AV215,0),0)</f>
        <v>0</v>
      </c>
      <c r="AM215" s="172" cm="1">
        <f t="array" ref="AM215">IFERROR(--('Input| Projects'!$AS215="Yes")*_xlfn.SWITCH('Input| Overheads'!$C$50,"Direct costs",'Calc| Overheads Allocation'!I$8*W215,"Internal labour",'Calc| Overheads Allocation'!I$8*W215*'Input| Projects'!$AO215,"DNSP defined",'Calc| Overheads Allocation'!I$78*'Input| Projects'!$AV215,0),0)</f>
        <v>0</v>
      </c>
      <c r="AN215" s="175"/>
      <c r="AO215" s="172" cm="1">
        <f t="array" ref="AO215">IFERROR(--('Input| Projects'!$AT215="Yes")*_xlfn.SWITCH('Input| Overheads'!$C$50,"Direct costs",'Calc| Overheads Allocation'!C$9*Q215,"Internal labour",'Calc| Overheads Allocation'!C$9*Q215*'Input| Projects'!$AO215,"DNSP defined",'Calc| Overheads Allocation'!C$79*'Input| Projects'!$AW215,0),0)</f>
        <v>0</v>
      </c>
      <c r="AP215" s="172" cm="1">
        <f t="array" ref="AP215">IFERROR(--('Input| Projects'!$AT215="Yes")*_xlfn.SWITCH('Input| Overheads'!$C$50,"Direct costs",'Calc| Overheads Allocation'!D$9*R215,"Internal labour",'Calc| Overheads Allocation'!D$9*R215*'Input| Projects'!$AO215,"DNSP defined",'Calc| Overheads Allocation'!D$79*'Input| Projects'!$AW215,0),0)</f>
        <v>0</v>
      </c>
      <c r="AQ215" s="172" cm="1">
        <f t="array" ref="AQ215">IFERROR(--('Input| Projects'!$AT215="Yes")*_xlfn.SWITCH('Input| Overheads'!$C$50,"Direct costs",'Calc| Overheads Allocation'!E$9*S215,"Internal labour",'Calc| Overheads Allocation'!E$9*S215*'Input| Projects'!$AO215,"DNSP defined",'Calc| Overheads Allocation'!E$79*'Input| Projects'!$AW215,0),0)</f>
        <v>0</v>
      </c>
      <c r="AR215" s="172" cm="1">
        <f t="array" ref="AR215">IFERROR(--('Input| Projects'!$AT215="Yes")*_xlfn.SWITCH('Input| Overheads'!$C$50,"Direct costs",'Calc| Overheads Allocation'!F$9*T215,"Internal labour",'Calc| Overheads Allocation'!F$9*T215*'Input| Projects'!$AO215,"DNSP defined",'Calc| Overheads Allocation'!F$79*'Input| Projects'!$AW215,0),0)</f>
        <v>0</v>
      </c>
      <c r="AS215" s="172" cm="1">
        <f t="array" ref="AS215">IFERROR(--('Input| Projects'!$AT215="Yes")*_xlfn.SWITCH('Input| Overheads'!$C$50,"Direct costs",'Calc| Overheads Allocation'!G$9*U215,"Internal labour",'Calc| Overheads Allocation'!G$9*U215*'Input| Projects'!$AO215,"DNSP defined",'Calc| Overheads Allocation'!G$79*'Input| Projects'!$AW215,0),0)</f>
        <v>0</v>
      </c>
      <c r="AT215" s="172" cm="1">
        <f t="array" ref="AT215">IFERROR(--('Input| Projects'!$AT215="Yes")*_xlfn.SWITCH('Input| Overheads'!$C$50,"Direct costs",'Calc| Overheads Allocation'!H$9*V215,"Internal labour",'Calc| Overheads Allocation'!H$9*V215*'Input| Projects'!$AO215,"DNSP defined",'Calc| Overheads Allocation'!H$79*'Input| Projects'!$AW215,0),0)</f>
        <v>0</v>
      </c>
      <c r="AU215" s="172" cm="1">
        <f t="array" ref="AU215">IFERROR(--('Input| Projects'!$AT215="Yes")*_xlfn.SWITCH('Input| Overheads'!$C$50,"Direct costs",'Calc| Overheads Allocation'!I$9*W215,"Internal labour",'Calc| Overheads Allocation'!I$9*W215*'Input| Projects'!$AO215,"DNSP defined",'Calc| Overheads Allocation'!I$79*'Input| Projects'!$AW215,0),0)</f>
        <v>0</v>
      </c>
      <c r="AV215" s="175"/>
      <c r="AW215" s="172">
        <f t="shared" si="90"/>
        <v>0</v>
      </c>
      <c r="AX215" s="172">
        <f t="shared" si="91"/>
        <v>0</v>
      </c>
      <c r="AY215" s="172">
        <f t="shared" si="92"/>
        <v>0</v>
      </c>
      <c r="AZ215" s="172">
        <f t="shared" si="93"/>
        <v>0</v>
      </c>
      <c r="BA215" s="172">
        <f t="shared" si="94"/>
        <v>0</v>
      </c>
      <c r="BB215" s="172">
        <f t="shared" si="95"/>
        <v>0</v>
      </c>
      <c r="BC215" s="172">
        <f t="shared" si="96"/>
        <v>0</v>
      </c>
      <c r="BD215" s="176"/>
      <c r="BE215" s="172">
        <f t="shared" si="97"/>
        <v>0</v>
      </c>
      <c r="BF215" s="172">
        <f t="shared" si="98"/>
        <v>0</v>
      </c>
      <c r="BG215" s="172">
        <f t="shared" si="99"/>
        <v>0</v>
      </c>
      <c r="BH215" s="172">
        <f t="shared" si="100"/>
        <v>0</v>
      </c>
      <c r="BI215" s="172">
        <f t="shared" si="101"/>
        <v>0</v>
      </c>
      <c r="BJ215" s="172">
        <f t="shared" si="102"/>
        <v>0</v>
      </c>
      <c r="BK215" s="172">
        <f t="shared" si="103"/>
        <v>0</v>
      </c>
      <c r="BL215" s="176"/>
      <c r="BM215" s="172">
        <f t="shared" si="82"/>
        <v>0</v>
      </c>
      <c r="BN215" s="172">
        <f t="shared" si="83"/>
        <v>0</v>
      </c>
      <c r="BO215" s="172">
        <f t="shared" si="84"/>
        <v>0</v>
      </c>
      <c r="BP215" s="172">
        <f t="shared" si="85"/>
        <v>0</v>
      </c>
      <c r="BQ215" s="172">
        <f t="shared" si="86"/>
        <v>0</v>
      </c>
      <c r="BR215" s="172">
        <f t="shared" si="87"/>
        <v>0</v>
      </c>
      <c r="BS215" s="172">
        <f t="shared" si="88"/>
        <v>0</v>
      </c>
      <c r="BT215" s="55"/>
      <c r="BU215" s="158">
        <f>SUMIF('Input| Projects'!$BA$8:$CX$8,RIGHT(BU$9,3),'Input| Projects'!$BA215:$CX215)</f>
        <v>0</v>
      </c>
      <c r="BV215" s="158">
        <f>SUMIF('Input| Projects'!$BA$8:$CX$8,RIGHT(BV$9,3),'Input| Projects'!$BA215:$CX215)</f>
        <v>0</v>
      </c>
      <c r="BW215" s="79" t="str">
        <f t="shared" si="89"/>
        <v/>
      </c>
    </row>
    <row r="216" spans="2:75" x14ac:dyDescent="0.2">
      <c r="B216" s="123">
        <f>IFERROR('Input| Projects'!B216,"")</f>
        <v>207</v>
      </c>
      <c r="C216" s="160" t="str">
        <f>IFERROR(IF('Input| Projects'!C216="","",'Input| Projects'!C216),"")</f>
        <v/>
      </c>
      <c r="D216" s="160" t="str">
        <f>IFERROR(IF('Input| Projects'!D216="","",'Input| Projects'!D216),"")</f>
        <v/>
      </c>
      <c r="E216" s="53"/>
      <c r="F216" s="160" t="str">
        <f>IF(LEN('Input| Projects'!F216)&gt;0,'Input| Projects'!F216,"")</f>
        <v/>
      </c>
      <c r="G216" s="160" t="str">
        <f>IF(LEN('Input| Projects'!G216)&gt;0,'Input| Projects'!G216,"")</f>
        <v/>
      </c>
      <c r="H216" s="10"/>
      <c r="I216" s="194" cm="1">
        <f t="array" ref="I216">IF(LEN($F216)&gt;0,1+IFERROR(SUMPRODUCT(TRANSPOSE('Input| Projects'!$AO216:$AQ216),INDEX('Input| Escalations'!$F$27:$L$29,,MATCH(Q$9,'Input| Escalations'!$F$21:$L$21,0))),0),0)</f>
        <v>0</v>
      </c>
      <c r="J216" s="194" cm="1">
        <f t="array" ref="J216">IF(LEN($F216)&gt;0,1+IFERROR(SUMPRODUCT(TRANSPOSE('Input| Projects'!$AO216:$AQ216),INDEX('Input| Escalations'!$F$27:$L$29,,MATCH(R$9,'Input| Escalations'!$F$21:$L$21,0))),0),0)</f>
        <v>0</v>
      </c>
      <c r="K216" s="194" cm="1">
        <f t="array" ref="K216">IF(LEN($F216)&gt;0,1+IFERROR(SUMPRODUCT(TRANSPOSE('Input| Projects'!$AO216:$AQ216),INDEX('Input| Escalations'!$F$27:$L$29,,MATCH(S$9,'Input| Escalations'!$F$21:$L$21,0))),0),0)</f>
        <v>0</v>
      </c>
      <c r="L216" s="194" cm="1">
        <f t="array" ref="L216">IF(LEN($F216)&gt;0,1+IFERROR(SUMPRODUCT(TRANSPOSE('Input| Projects'!$AO216:$AQ216),INDEX('Input| Escalations'!$F$27:$L$29,,MATCH(T$9,'Input| Escalations'!$F$21:$L$21,0))),0),0)</f>
        <v>0</v>
      </c>
      <c r="M216" s="194" cm="1">
        <f t="array" ref="M216">IF(LEN($F216)&gt;0,1+IFERROR(SUMPRODUCT(TRANSPOSE('Input| Projects'!$AO216:$AQ216),INDEX('Input| Escalations'!$F$27:$L$29,,MATCH(U$9,'Input| Escalations'!$F$21:$L$21,0))),0),0)</f>
        <v>0</v>
      </c>
      <c r="N216" s="194" cm="1">
        <f t="array" ref="N216">IF(LEN($F216)&gt;0,1+IFERROR(SUMPRODUCT(TRANSPOSE('Input| Projects'!$AO216:$AQ216),INDEX('Input| Escalations'!$F$27:$L$29,,MATCH(V$9,'Input| Escalations'!$F$21:$L$21,0))),0),0)</f>
        <v>0</v>
      </c>
      <c r="O216" s="194" cm="1">
        <f t="array" ref="O216">IF(LEN($F216)&gt;0,1+IFERROR(SUMPRODUCT(TRANSPOSE('Input| Projects'!$AO216:$AQ216),INDEX('Input| Escalations'!$F$27:$L$29,,MATCH(W$9,'Input| Escalations'!$F$21:$L$21,0))),0),0)</f>
        <v>0</v>
      </c>
      <c r="P216" s="10"/>
      <c r="Q216" s="172">
        <f>IFERROR(IF(ISNUMBER(FIND("decision",'Input| Setup'!$F$6)),'Input| Projects'!Y216,'Input| Projects'!I216)*'Input| Escalations'!$I$17*I216,0)</f>
        <v>0</v>
      </c>
      <c r="R216" s="172">
        <f>IFERROR(IF(ISNUMBER(FIND("decision",'Input| Setup'!$F$6)),'Input| Projects'!Z216,'Input| Projects'!J216)*'Input| Escalations'!$I$17*J216,0)</f>
        <v>0</v>
      </c>
      <c r="S216" s="172">
        <f>IFERROR(IF(ISNUMBER(FIND("decision",'Input| Setup'!$F$6)),'Input| Projects'!AA216,'Input| Projects'!K216)*'Input| Escalations'!$I$17*K216,0)</f>
        <v>0</v>
      </c>
      <c r="T216" s="172">
        <f>IFERROR(IF(ISNUMBER(FIND("decision",'Input| Setup'!$F$6)),'Input| Projects'!AB216,'Input| Projects'!L216)*'Input| Escalations'!$I$17*L216,0)</f>
        <v>0</v>
      </c>
      <c r="U216" s="172">
        <f>IFERROR(IF(ISNUMBER(FIND("decision",'Input| Setup'!$F$6)),'Input| Projects'!AC216,'Input| Projects'!M216)*'Input| Escalations'!$I$17*M216,0)</f>
        <v>0</v>
      </c>
      <c r="V216" s="172">
        <f>IFERROR(IF(ISNUMBER(FIND("decision",'Input| Setup'!$F$6)),'Input| Projects'!AD216,'Input| Projects'!N216)*'Input| Escalations'!$I$17*N216,0)</f>
        <v>0</v>
      </c>
      <c r="W216" s="172">
        <f>IFERROR(IF(ISNUMBER(FIND("decision",'Input| Setup'!$F$6)),'Input| Projects'!AE216,'Input| Projects'!O216)*'Input| Escalations'!$I$17*O216,0)</f>
        <v>0</v>
      </c>
      <c r="X216" s="175"/>
      <c r="Y216" s="172">
        <f>IF(ISNUMBER(FIND("decision",'Input| Setup'!$F$6)),'Input| Projects'!AG216,'Input| Projects'!Q216)*I216*'Input| Escalations'!$I$17</f>
        <v>0</v>
      </c>
      <c r="Z216" s="172">
        <f>IF(ISNUMBER(FIND("decision",'Input| Setup'!$F$6)),'Input| Projects'!AH216,'Input| Projects'!R216)*J216*'Input| Escalations'!$I$17</f>
        <v>0</v>
      </c>
      <c r="AA216" s="172">
        <f>IF(ISNUMBER(FIND("decision",'Input| Setup'!$F$6)),'Input| Projects'!AI216,'Input| Projects'!S216)*K216*'Input| Escalations'!$I$17</f>
        <v>0</v>
      </c>
      <c r="AB216" s="172">
        <f>IF(ISNUMBER(FIND("decision",'Input| Setup'!$F$6)),'Input| Projects'!AJ216,'Input| Projects'!T216)*L216*'Input| Escalations'!$I$17</f>
        <v>0</v>
      </c>
      <c r="AC216" s="172">
        <f>IF(ISNUMBER(FIND("decision",'Input| Setup'!$F$6)),'Input| Projects'!AK216,'Input| Projects'!U216)*M216*'Input| Escalations'!$I$17</f>
        <v>0</v>
      </c>
      <c r="AD216" s="172">
        <f>IF(ISNUMBER(FIND("decision",'Input| Setup'!$F$6)),'Input| Projects'!AL216,'Input| Projects'!V216)*N216*'Input| Escalations'!$I$17</f>
        <v>0</v>
      </c>
      <c r="AE216" s="172">
        <f>IF(ISNUMBER(FIND("decision",'Input| Setup'!$F$6)),'Input| Projects'!AM216,'Input| Projects'!W216)*O216*'Input| Escalations'!$I$17</f>
        <v>0</v>
      </c>
      <c r="AF216" s="175"/>
      <c r="AG216" s="172" cm="1">
        <f t="array" ref="AG216">IFERROR(--('Input| Projects'!$AS216="Yes")*_xlfn.SWITCH('Input| Overheads'!$C$50,"Direct costs",'Calc| Overheads Allocation'!C$8*Q216,"Internal labour",'Calc| Overheads Allocation'!C$8*Q216*'Input| Projects'!$AO216,"DNSP defined",'Calc| Overheads Allocation'!C$78*'Input| Projects'!$AV216,0),0)</f>
        <v>0</v>
      </c>
      <c r="AH216" s="172" cm="1">
        <f t="array" ref="AH216">IFERROR(--('Input| Projects'!$AS216="Yes")*_xlfn.SWITCH('Input| Overheads'!$C$50,"Direct costs",'Calc| Overheads Allocation'!D$8*R216,"Internal labour",'Calc| Overheads Allocation'!D$8*R216*'Input| Projects'!$AO216,"DNSP defined",'Calc| Overheads Allocation'!D$78*'Input| Projects'!$AV216,0),0)</f>
        <v>0</v>
      </c>
      <c r="AI216" s="172" cm="1">
        <f t="array" ref="AI216">IFERROR(--('Input| Projects'!$AS216="Yes")*_xlfn.SWITCH('Input| Overheads'!$C$50,"Direct costs",'Calc| Overheads Allocation'!E$8*S216,"Internal labour",'Calc| Overheads Allocation'!E$8*S216*'Input| Projects'!$AO216,"DNSP defined",'Calc| Overheads Allocation'!E$78*'Input| Projects'!$AV216,0),0)</f>
        <v>0</v>
      </c>
      <c r="AJ216" s="172" cm="1">
        <f t="array" ref="AJ216">IFERROR(--('Input| Projects'!$AS216="Yes")*_xlfn.SWITCH('Input| Overheads'!$C$50,"Direct costs",'Calc| Overheads Allocation'!F$8*T216,"Internal labour",'Calc| Overheads Allocation'!F$8*T216*'Input| Projects'!$AO216,"DNSP defined",'Calc| Overheads Allocation'!F$78*'Input| Projects'!$AV216,0),0)</f>
        <v>0</v>
      </c>
      <c r="AK216" s="172" cm="1">
        <f t="array" ref="AK216">IFERROR(--('Input| Projects'!$AS216="Yes")*_xlfn.SWITCH('Input| Overheads'!$C$50,"Direct costs",'Calc| Overheads Allocation'!G$8*U216,"Internal labour",'Calc| Overheads Allocation'!G$8*U216*'Input| Projects'!$AO216,"DNSP defined",'Calc| Overheads Allocation'!G$78*'Input| Projects'!$AV216,0),0)</f>
        <v>0</v>
      </c>
      <c r="AL216" s="172" cm="1">
        <f t="array" ref="AL216">IFERROR(--('Input| Projects'!$AS216="Yes")*_xlfn.SWITCH('Input| Overheads'!$C$50,"Direct costs",'Calc| Overheads Allocation'!H$8*V216,"Internal labour",'Calc| Overheads Allocation'!H$8*V216*'Input| Projects'!$AO216,"DNSP defined",'Calc| Overheads Allocation'!H$78*'Input| Projects'!$AV216,0),0)</f>
        <v>0</v>
      </c>
      <c r="AM216" s="172" cm="1">
        <f t="array" ref="AM216">IFERROR(--('Input| Projects'!$AS216="Yes")*_xlfn.SWITCH('Input| Overheads'!$C$50,"Direct costs",'Calc| Overheads Allocation'!I$8*W216,"Internal labour",'Calc| Overheads Allocation'!I$8*W216*'Input| Projects'!$AO216,"DNSP defined",'Calc| Overheads Allocation'!I$78*'Input| Projects'!$AV216,0),0)</f>
        <v>0</v>
      </c>
      <c r="AN216" s="175"/>
      <c r="AO216" s="172" cm="1">
        <f t="array" ref="AO216">IFERROR(--('Input| Projects'!$AT216="Yes")*_xlfn.SWITCH('Input| Overheads'!$C$50,"Direct costs",'Calc| Overheads Allocation'!C$9*Q216,"Internal labour",'Calc| Overheads Allocation'!C$9*Q216*'Input| Projects'!$AO216,"DNSP defined",'Calc| Overheads Allocation'!C$79*'Input| Projects'!$AW216,0),0)</f>
        <v>0</v>
      </c>
      <c r="AP216" s="172" cm="1">
        <f t="array" ref="AP216">IFERROR(--('Input| Projects'!$AT216="Yes")*_xlfn.SWITCH('Input| Overheads'!$C$50,"Direct costs",'Calc| Overheads Allocation'!D$9*R216,"Internal labour",'Calc| Overheads Allocation'!D$9*R216*'Input| Projects'!$AO216,"DNSP defined",'Calc| Overheads Allocation'!D$79*'Input| Projects'!$AW216,0),0)</f>
        <v>0</v>
      </c>
      <c r="AQ216" s="172" cm="1">
        <f t="array" ref="AQ216">IFERROR(--('Input| Projects'!$AT216="Yes")*_xlfn.SWITCH('Input| Overheads'!$C$50,"Direct costs",'Calc| Overheads Allocation'!E$9*S216,"Internal labour",'Calc| Overheads Allocation'!E$9*S216*'Input| Projects'!$AO216,"DNSP defined",'Calc| Overheads Allocation'!E$79*'Input| Projects'!$AW216,0),0)</f>
        <v>0</v>
      </c>
      <c r="AR216" s="172" cm="1">
        <f t="array" ref="AR216">IFERROR(--('Input| Projects'!$AT216="Yes")*_xlfn.SWITCH('Input| Overheads'!$C$50,"Direct costs",'Calc| Overheads Allocation'!F$9*T216,"Internal labour",'Calc| Overheads Allocation'!F$9*T216*'Input| Projects'!$AO216,"DNSP defined",'Calc| Overheads Allocation'!F$79*'Input| Projects'!$AW216,0),0)</f>
        <v>0</v>
      </c>
      <c r="AS216" s="172" cm="1">
        <f t="array" ref="AS216">IFERROR(--('Input| Projects'!$AT216="Yes")*_xlfn.SWITCH('Input| Overheads'!$C$50,"Direct costs",'Calc| Overheads Allocation'!G$9*U216,"Internal labour",'Calc| Overheads Allocation'!G$9*U216*'Input| Projects'!$AO216,"DNSP defined",'Calc| Overheads Allocation'!G$79*'Input| Projects'!$AW216,0),0)</f>
        <v>0</v>
      </c>
      <c r="AT216" s="172" cm="1">
        <f t="array" ref="AT216">IFERROR(--('Input| Projects'!$AT216="Yes")*_xlfn.SWITCH('Input| Overheads'!$C$50,"Direct costs",'Calc| Overheads Allocation'!H$9*V216,"Internal labour",'Calc| Overheads Allocation'!H$9*V216*'Input| Projects'!$AO216,"DNSP defined",'Calc| Overheads Allocation'!H$79*'Input| Projects'!$AW216,0),0)</f>
        <v>0</v>
      </c>
      <c r="AU216" s="172" cm="1">
        <f t="array" ref="AU216">IFERROR(--('Input| Projects'!$AT216="Yes")*_xlfn.SWITCH('Input| Overheads'!$C$50,"Direct costs",'Calc| Overheads Allocation'!I$9*W216,"Internal labour",'Calc| Overheads Allocation'!I$9*W216*'Input| Projects'!$AO216,"DNSP defined",'Calc| Overheads Allocation'!I$79*'Input| Projects'!$AW216,0),0)</f>
        <v>0</v>
      </c>
      <c r="AV216" s="175"/>
      <c r="AW216" s="172">
        <f t="shared" si="90"/>
        <v>0</v>
      </c>
      <c r="AX216" s="172">
        <f t="shared" si="91"/>
        <v>0</v>
      </c>
      <c r="AY216" s="172">
        <f t="shared" si="92"/>
        <v>0</v>
      </c>
      <c r="AZ216" s="172">
        <f t="shared" si="93"/>
        <v>0</v>
      </c>
      <c r="BA216" s="172">
        <f t="shared" si="94"/>
        <v>0</v>
      </c>
      <c r="BB216" s="172">
        <f t="shared" si="95"/>
        <v>0</v>
      </c>
      <c r="BC216" s="172">
        <f t="shared" si="96"/>
        <v>0</v>
      </c>
      <c r="BD216" s="176"/>
      <c r="BE216" s="172">
        <f t="shared" si="97"/>
        <v>0</v>
      </c>
      <c r="BF216" s="172">
        <f t="shared" si="98"/>
        <v>0</v>
      </c>
      <c r="BG216" s="172">
        <f t="shared" si="99"/>
        <v>0</v>
      </c>
      <c r="BH216" s="172">
        <f t="shared" si="100"/>
        <v>0</v>
      </c>
      <c r="BI216" s="172">
        <f t="shared" si="101"/>
        <v>0</v>
      </c>
      <c r="BJ216" s="172">
        <f t="shared" si="102"/>
        <v>0</v>
      </c>
      <c r="BK216" s="172">
        <f t="shared" si="103"/>
        <v>0</v>
      </c>
      <c r="BL216" s="176"/>
      <c r="BM216" s="172">
        <f t="shared" si="82"/>
        <v>0</v>
      </c>
      <c r="BN216" s="172">
        <f t="shared" si="83"/>
        <v>0</v>
      </c>
      <c r="BO216" s="172">
        <f t="shared" si="84"/>
        <v>0</v>
      </c>
      <c r="BP216" s="172">
        <f t="shared" si="85"/>
        <v>0</v>
      </c>
      <c r="BQ216" s="172">
        <f t="shared" si="86"/>
        <v>0</v>
      </c>
      <c r="BR216" s="172">
        <f t="shared" si="87"/>
        <v>0</v>
      </c>
      <c r="BS216" s="172">
        <f t="shared" si="88"/>
        <v>0</v>
      </c>
      <c r="BT216" s="55"/>
      <c r="BU216" s="158">
        <f>SUMIF('Input| Projects'!$BA$8:$CX$8,RIGHT(BU$9,3),'Input| Projects'!$BA216:$CX216)</f>
        <v>0</v>
      </c>
      <c r="BV216" s="158">
        <f>SUMIF('Input| Projects'!$BA$8:$CX$8,RIGHT(BV$9,3),'Input| Projects'!$BA216:$CX216)</f>
        <v>0</v>
      </c>
      <c r="BW216" s="79" t="str">
        <f t="shared" si="89"/>
        <v/>
      </c>
    </row>
    <row r="217" spans="2:75" x14ac:dyDescent="0.2">
      <c r="B217" s="123">
        <f>IFERROR('Input| Projects'!B217,"")</f>
        <v>208</v>
      </c>
      <c r="C217" s="160" t="str">
        <f>IFERROR(IF('Input| Projects'!C217="","",'Input| Projects'!C217),"")</f>
        <v/>
      </c>
      <c r="D217" s="160" t="str">
        <f>IFERROR(IF('Input| Projects'!D217="","",'Input| Projects'!D217),"")</f>
        <v/>
      </c>
      <c r="E217" s="53"/>
      <c r="F217" s="160" t="str">
        <f>IF(LEN('Input| Projects'!F217)&gt;0,'Input| Projects'!F217,"")</f>
        <v/>
      </c>
      <c r="G217" s="160" t="str">
        <f>IF(LEN('Input| Projects'!G217)&gt;0,'Input| Projects'!G217,"")</f>
        <v/>
      </c>
      <c r="H217" s="10"/>
      <c r="I217" s="194" cm="1">
        <f t="array" ref="I217">IF(LEN($F217)&gt;0,1+IFERROR(SUMPRODUCT(TRANSPOSE('Input| Projects'!$AO217:$AQ217),INDEX('Input| Escalations'!$F$27:$L$29,,MATCH(Q$9,'Input| Escalations'!$F$21:$L$21,0))),0),0)</f>
        <v>0</v>
      </c>
      <c r="J217" s="194" cm="1">
        <f t="array" ref="J217">IF(LEN($F217)&gt;0,1+IFERROR(SUMPRODUCT(TRANSPOSE('Input| Projects'!$AO217:$AQ217),INDEX('Input| Escalations'!$F$27:$L$29,,MATCH(R$9,'Input| Escalations'!$F$21:$L$21,0))),0),0)</f>
        <v>0</v>
      </c>
      <c r="K217" s="194" cm="1">
        <f t="array" ref="K217">IF(LEN($F217)&gt;0,1+IFERROR(SUMPRODUCT(TRANSPOSE('Input| Projects'!$AO217:$AQ217),INDEX('Input| Escalations'!$F$27:$L$29,,MATCH(S$9,'Input| Escalations'!$F$21:$L$21,0))),0),0)</f>
        <v>0</v>
      </c>
      <c r="L217" s="194" cm="1">
        <f t="array" ref="L217">IF(LEN($F217)&gt;0,1+IFERROR(SUMPRODUCT(TRANSPOSE('Input| Projects'!$AO217:$AQ217),INDEX('Input| Escalations'!$F$27:$L$29,,MATCH(T$9,'Input| Escalations'!$F$21:$L$21,0))),0),0)</f>
        <v>0</v>
      </c>
      <c r="M217" s="194" cm="1">
        <f t="array" ref="M217">IF(LEN($F217)&gt;0,1+IFERROR(SUMPRODUCT(TRANSPOSE('Input| Projects'!$AO217:$AQ217),INDEX('Input| Escalations'!$F$27:$L$29,,MATCH(U$9,'Input| Escalations'!$F$21:$L$21,0))),0),0)</f>
        <v>0</v>
      </c>
      <c r="N217" s="194" cm="1">
        <f t="array" ref="N217">IF(LEN($F217)&gt;0,1+IFERROR(SUMPRODUCT(TRANSPOSE('Input| Projects'!$AO217:$AQ217),INDEX('Input| Escalations'!$F$27:$L$29,,MATCH(V$9,'Input| Escalations'!$F$21:$L$21,0))),0),0)</f>
        <v>0</v>
      </c>
      <c r="O217" s="194" cm="1">
        <f t="array" ref="O217">IF(LEN($F217)&gt;0,1+IFERROR(SUMPRODUCT(TRANSPOSE('Input| Projects'!$AO217:$AQ217),INDEX('Input| Escalations'!$F$27:$L$29,,MATCH(W$9,'Input| Escalations'!$F$21:$L$21,0))),0),0)</f>
        <v>0</v>
      </c>
      <c r="P217" s="10"/>
      <c r="Q217" s="172">
        <f>IFERROR(IF(ISNUMBER(FIND("decision",'Input| Setup'!$F$6)),'Input| Projects'!Y217,'Input| Projects'!I217)*'Input| Escalations'!$I$17*I217,0)</f>
        <v>0</v>
      </c>
      <c r="R217" s="172">
        <f>IFERROR(IF(ISNUMBER(FIND("decision",'Input| Setup'!$F$6)),'Input| Projects'!Z217,'Input| Projects'!J217)*'Input| Escalations'!$I$17*J217,0)</f>
        <v>0</v>
      </c>
      <c r="S217" s="172">
        <f>IFERROR(IF(ISNUMBER(FIND("decision",'Input| Setup'!$F$6)),'Input| Projects'!AA217,'Input| Projects'!K217)*'Input| Escalations'!$I$17*K217,0)</f>
        <v>0</v>
      </c>
      <c r="T217" s="172">
        <f>IFERROR(IF(ISNUMBER(FIND("decision",'Input| Setup'!$F$6)),'Input| Projects'!AB217,'Input| Projects'!L217)*'Input| Escalations'!$I$17*L217,0)</f>
        <v>0</v>
      </c>
      <c r="U217" s="172">
        <f>IFERROR(IF(ISNUMBER(FIND("decision",'Input| Setup'!$F$6)),'Input| Projects'!AC217,'Input| Projects'!M217)*'Input| Escalations'!$I$17*M217,0)</f>
        <v>0</v>
      </c>
      <c r="V217" s="172">
        <f>IFERROR(IF(ISNUMBER(FIND("decision",'Input| Setup'!$F$6)),'Input| Projects'!AD217,'Input| Projects'!N217)*'Input| Escalations'!$I$17*N217,0)</f>
        <v>0</v>
      </c>
      <c r="W217" s="172">
        <f>IFERROR(IF(ISNUMBER(FIND("decision",'Input| Setup'!$F$6)),'Input| Projects'!AE217,'Input| Projects'!O217)*'Input| Escalations'!$I$17*O217,0)</f>
        <v>0</v>
      </c>
      <c r="X217" s="175"/>
      <c r="Y217" s="172">
        <f>IF(ISNUMBER(FIND("decision",'Input| Setup'!$F$6)),'Input| Projects'!AG217,'Input| Projects'!Q217)*I217*'Input| Escalations'!$I$17</f>
        <v>0</v>
      </c>
      <c r="Z217" s="172">
        <f>IF(ISNUMBER(FIND("decision",'Input| Setup'!$F$6)),'Input| Projects'!AH217,'Input| Projects'!R217)*J217*'Input| Escalations'!$I$17</f>
        <v>0</v>
      </c>
      <c r="AA217" s="172">
        <f>IF(ISNUMBER(FIND("decision",'Input| Setup'!$F$6)),'Input| Projects'!AI217,'Input| Projects'!S217)*K217*'Input| Escalations'!$I$17</f>
        <v>0</v>
      </c>
      <c r="AB217" s="172">
        <f>IF(ISNUMBER(FIND("decision",'Input| Setup'!$F$6)),'Input| Projects'!AJ217,'Input| Projects'!T217)*L217*'Input| Escalations'!$I$17</f>
        <v>0</v>
      </c>
      <c r="AC217" s="172">
        <f>IF(ISNUMBER(FIND("decision",'Input| Setup'!$F$6)),'Input| Projects'!AK217,'Input| Projects'!U217)*M217*'Input| Escalations'!$I$17</f>
        <v>0</v>
      </c>
      <c r="AD217" s="172">
        <f>IF(ISNUMBER(FIND("decision",'Input| Setup'!$F$6)),'Input| Projects'!AL217,'Input| Projects'!V217)*N217*'Input| Escalations'!$I$17</f>
        <v>0</v>
      </c>
      <c r="AE217" s="172">
        <f>IF(ISNUMBER(FIND("decision",'Input| Setup'!$F$6)),'Input| Projects'!AM217,'Input| Projects'!W217)*O217*'Input| Escalations'!$I$17</f>
        <v>0</v>
      </c>
      <c r="AF217" s="175"/>
      <c r="AG217" s="172" cm="1">
        <f t="array" ref="AG217">IFERROR(--('Input| Projects'!$AS217="Yes")*_xlfn.SWITCH('Input| Overheads'!$C$50,"Direct costs",'Calc| Overheads Allocation'!C$8*Q217,"Internal labour",'Calc| Overheads Allocation'!C$8*Q217*'Input| Projects'!$AO217,"DNSP defined",'Calc| Overheads Allocation'!C$78*'Input| Projects'!$AV217,0),0)</f>
        <v>0</v>
      </c>
      <c r="AH217" s="172" cm="1">
        <f t="array" ref="AH217">IFERROR(--('Input| Projects'!$AS217="Yes")*_xlfn.SWITCH('Input| Overheads'!$C$50,"Direct costs",'Calc| Overheads Allocation'!D$8*R217,"Internal labour",'Calc| Overheads Allocation'!D$8*R217*'Input| Projects'!$AO217,"DNSP defined",'Calc| Overheads Allocation'!D$78*'Input| Projects'!$AV217,0),0)</f>
        <v>0</v>
      </c>
      <c r="AI217" s="172" cm="1">
        <f t="array" ref="AI217">IFERROR(--('Input| Projects'!$AS217="Yes")*_xlfn.SWITCH('Input| Overheads'!$C$50,"Direct costs",'Calc| Overheads Allocation'!E$8*S217,"Internal labour",'Calc| Overheads Allocation'!E$8*S217*'Input| Projects'!$AO217,"DNSP defined",'Calc| Overheads Allocation'!E$78*'Input| Projects'!$AV217,0),0)</f>
        <v>0</v>
      </c>
      <c r="AJ217" s="172" cm="1">
        <f t="array" ref="AJ217">IFERROR(--('Input| Projects'!$AS217="Yes")*_xlfn.SWITCH('Input| Overheads'!$C$50,"Direct costs",'Calc| Overheads Allocation'!F$8*T217,"Internal labour",'Calc| Overheads Allocation'!F$8*T217*'Input| Projects'!$AO217,"DNSP defined",'Calc| Overheads Allocation'!F$78*'Input| Projects'!$AV217,0),0)</f>
        <v>0</v>
      </c>
      <c r="AK217" s="172" cm="1">
        <f t="array" ref="AK217">IFERROR(--('Input| Projects'!$AS217="Yes")*_xlfn.SWITCH('Input| Overheads'!$C$50,"Direct costs",'Calc| Overheads Allocation'!G$8*U217,"Internal labour",'Calc| Overheads Allocation'!G$8*U217*'Input| Projects'!$AO217,"DNSP defined",'Calc| Overheads Allocation'!G$78*'Input| Projects'!$AV217,0),0)</f>
        <v>0</v>
      </c>
      <c r="AL217" s="172" cm="1">
        <f t="array" ref="AL217">IFERROR(--('Input| Projects'!$AS217="Yes")*_xlfn.SWITCH('Input| Overheads'!$C$50,"Direct costs",'Calc| Overheads Allocation'!H$8*V217,"Internal labour",'Calc| Overheads Allocation'!H$8*V217*'Input| Projects'!$AO217,"DNSP defined",'Calc| Overheads Allocation'!H$78*'Input| Projects'!$AV217,0),0)</f>
        <v>0</v>
      </c>
      <c r="AM217" s="172" cm="1">
        <f t="array" ref="AM217">IFERROR(--('Input| Projects'!$AS217="Yes")*_xlfn.SWITCH('Input| Overheads'!$C$50,"Direct costs",'Calc| Overheads Allocation'!I$8*W217,"Internal labour",'Calc| Overheads Allocation'!I$8*W217*'Input| Projects'!$AO217,"DNSP defined",'Calc| Overheads Allocation'!I$78*'Input| Projects'!$AV217,0),0)</f>
        <v>0</v>
      </c>
      <c r="AN217" s="175"/>
      <c r="AO217" s="172" cm="1">
        <f t="array" ref="AO217">IFERROR(--('Input| Projects'!$AT217="Yes")*_xlfn.SWITCH('Input| Overheads'!$C$50,"Direct costs",'Calc| Overheads Allocation'!C$9*Q217,"Internal labour",'Calc| Overheads Allocation'!C$9*Q217*'Input| Projects'!$AO217,"DNSP defined",'Calc| Overheads Allocation'!C$79*'Input| Projects'!$AW217,0),0)</f>
        <v>0</v>
      </c>
      <c r="AP217" s="172" cm="1">
        <f t="array" ref="AP217">IFERROR(--('Input| Projects'!$AT217="Yes")*_xlfn.SWITCH('Input| Overheads'!$C$50,"Direct costs",'Calc| Overheads Allocation'!D$9*R217,"Internal labour",'Calc| Overheads Allocation'!D$9*R217*'Input| Projects'!$AO217,"DNSP defined",'Calc| Overheads Allocation'!D$79*'Input| Projects'!$AW217,0),0)</f>
        <v>0</v>
      </c>
      <c r="AQ217" s="172" cm="1">
        <f t="array" ref="AQ217">IFERROR(--('Input| Projects'!$AT217="Yes")*_xlfn.SWITCH('Input| Overheads'!$C$50,"Direct costs",'Calc| Overheads Allocation'!E$9*S217,"Internal labour",'Calc| Overheads Allocation'!E$9*S217*'Input| Projects'!$AO217,"DNSP defined",'Calc| Overheads Allocation'!E$79*'Input| Projects'!$AW217,0),0)</f>
        <v>0</v>
      </c>
      <c r="AR217" s="172" cm="1">
        <f t="array" ref="AR217">IFERROR(--('Input| Projects'!$AT217="Yes")*_xlfn.SWITCH('Input| Overheads'!$C$50,"Direct costs",'Calc| Overheads Allocation'!F$9*T217,"Internal labour",'Calc| Overheads Allocation'!F$9*T217*'Input| Projects'!$AO217,"DNSP defined",'Calc| Overheads Allocation'!F$79*'Input| Projects'!$AW217,0),0)</f>
        <v>0</v>
      </c>
      <c r="AS217" s="172" cm="1">
        <f t="array" ref="AS217">IFERROR(--('Input| Projects'!$AT217="Yes")*_xlfn.SWITCH('Input| Overheads'!$C$50,"Direct costs",'Calc| Overheads Allocation'!G$9*U217,"Internal labour",'Calc| Overheads Allocation'!G$9*U217*'Input| Projects'!$AO217,"DNSP defined",'Calc| Overheads Allocation'!G$79*'Input| Projects'!$AW217,0),0)</f>
        <v>0</v>
      </c>
      <c r="AT217" s="172" cm="1">
        <f t="array" ref="AT217">IFERROR(--('Input| Projects'!$AT217="Yes")*_xlfn.SWITCH('Input| Overheads'!$C$50,"Direct costs",'Calc| Overheads Allocation'!H$9*V217,"Internal labour",'Calc| Overheads Allocation'!H$9*V217*'Input| Projects'!$AO217,"DNSP defined",'Calc| Overheads Allocation'!H$79*'Input| Projects'!$AW217,0),0)</f>
        <v>0</v>
      </c>
      <c r="AU217" s="172" cm="1">
        <f t="array" ref="AU217">IFERROR(--('Input| Projects'!$AT217="Yes")*_xlfn.SWITCH('Input| Overheads'!$C$50,"Direct costs",'Calc| Overheads Allocation'!I$9*W217,"Internal labour",'Calc| Overheads Allocation'!I$9*W217*'Input| Projects'!$AO217,"DNSP defined",'Calc| Overheads Allocation'!I$79*'Input| Projects'!$AW217,0),0)</f>
        <v>0</v>
      </c>
      <c r="AV217" s="175"/>
      <c r="AW217" s="172">
        <f t="shared" si="90"/>
        <v>0</v>
      </c>
      <c r="AX217" s="172">
        <f t="shared" si="91"/>
        <v>0</v>
      </c>
      <c r="AY217" s="172">
        <f t="shared" si="92"/>
        <v>0</v>
      </c>
      <c r="AZ217" s="172">
        <f t="shared" si="93"/>
        <v>0</v>
      </c>
      <c r="BA217" s="172">
        <f t="shared" si="94"/>
        <v>0</v>
      </c>
      <c r="BB217" s="172">
        <f t="shared" si="95"/>
        <v>0</v>
      </c>
      <c r="BC217" s="172">
        <f t="shared" si="96"/>
        <v>0</v>
      </c>
      <c r="BD217" s="176"/>
      <c r="BE217" s="172">
        <f t="shared" si="97"/>
        <v>0</v>
      </c>
      <c r="BF217" s="172">
        <f t="shared" si="98"/>
        <v>0</v>
      </c>
      <c r="BG217" s="172">
        <f t="shared" si="99"/>
        <v>0</v>
      </c>
      <c r="BH217" s="172">
        <f t="shared" si="100"/>
        <v>0</v>
      </c>
      <c r="BI217" s="172">
        <f t="shared" si="101"/>
        <v>0</v>
      </c>
      <c r="BJ217" s="172">
        <f t="shared" si="102"/>
        <v>0</v>
      </c>
      <c r="BK217" s="172">
        <f t="shared" si="103"/>
        <v>0</v>
      </c>
      <c r="BL217" s="176"/>
      <c r="BM217" s="172">
        <f t="shared" si="82"/>
        <v>0</v>
      </c>
      <c r="BN217" s="172">
        <f t="shared" si="83"/>
        <v>0</v>
      </c>
      <c r="BO217" s="172">
        <f t="shared" si="84"/>
        <v>0</v>
      </c>
      <c r="BP217" s="172">
        <f t="shared" si="85"/>
        <v>0</v>
      </c>
      <c r="BQ217" s="172">
        <f t="shared" si="86"/>
        <v>0</v>
      </c>
      <c r="BR217" s="172">
        <f t="shared" si="87"/>
        <v>0</v>
      </c>
      <c r="BS217" s="172">
        <f t="shared" si="88"/>
        <v>0</v>
      </c>
      <c r="BT217" s="55"/>
      <c r="BU217" s="158">
        <f>SUMIF('Input| Projects'!$BA$8:$CX$8,RIGHT(BU$9,3),'Input| Projects'!$BA217:$CX217)</f>
        <v>0</v>
      </c>
      <c r="BV217" s="158">
        <f>SUMIF('Input| Projects'!$BA$8:$CX$8,RIGHT(BV$9,3),'Input| Projects'!$BA217:$CX217)</f>
        <v>0</v>
      </c>
      <c r="BW217" s="79" t="str">
        <f t="shared" si="89"/>
        <v/>
      </c>
    </row>
    <row r="218" spans="2:75" x14ac:dyDescent="0.2">
      <c r="B218" s="123">
        <f>IFERROR('Input| Projects'!B218,"")</f>
        <v>209</v>
      </c>
      <c r="C218" s="160" t="str">
        <f>IFERROR(IF('Input| Projects'!C218="","",'Input| Projects'!C218),"")</f>
        <v/>
      </c>
      <c r="D218" s="160" t="str">
        <f>IFERROR(IF('Input| Projects'!D218="","",'Input| Projects'!D218),"")</f>
        <v/>
      </c>
      <c r="E218" s="53"/>
      <c r="F218" s="160" t="str">
        <f>IF(LEN('Input| Projects'!F218)&gt;0,'Input| Projects'!F218,"")</f>
        <v/>
      </c>
      <c r="G218" s="160" t="str">
        <f>IF(LEN('Input| Projects'!G218)&gt;0,'Input| Projects'!G218,"")</f>
        <v/>
      </c>
      <c r="H218" s="10"/>
      <c r="I218" s="194" cm="1">
        <f t="array" ref="I218">IF(LEN($F218)&gt;0,1+IFERROR(SUMPRODUCT(TRANSPOSE('Input| Projects'!$AO218:$AQ218),INDEX('Input| Escalations'!$F$27:$L$29,,MATCH(Q$9,'Input| Escalations'!$F$21:$L$21,0))),0),0)</f>
        <v>0</v>
      </c>
      <c r="J218" s="194" cm="1">
        <f t="array" ref="J218">IF(LEN($F218)&gt;0,1+IFERROR(SUMPRODUCT(TRANSPOSE('Input| Projects'!$AO218:$AQ218),INDEX('Input| Escalations'!$F$27:$L$29,,MATCH(R$9,'Input| Escalations'!$F$21:$L$21,0))),0),0)</f>
        <v>0</v>
      </c>
      <c r="K218" s="194" cm="1">
        <f t="array" ref="K218">IF(LEN($F218)&gt;0,1+IFERROR(SUMPRODUCT(TRANSPOSE('Input| Projects'!$AO218:$AQ218),INDEX('Input| Escalations'!$F$27:$L$29,,MATCH(S$9,'Input| Escalations'!$F$21:$L$21,0))),0),0)</f>
        <v>0</v>
      </c>
      <c r="L218" s="194" cm="1">
        <f t="array" ref="L218">IF(LEN($F218)&gt;0,1+IFERROR(SUMPRODUCT(TRANSPOSE('Input| Projects'!$AO218:$AQ218),INDEX('Input| Escalations'!$F$27:$L$29,,MATCH(T$9,'Input| Escalations'!$F$21:$L$21,0))),0),0)</f>
        <v>0</v>
      </c>
      <c r="M218" s="194" cm="1">
        <f t="array" ref="M218">IF(LEN($F218)&gt;0,1+IFERROR(SUMPRODUCT(TRANSPOSE('Input| Projects'!$AO218:$AQ218),INDEX('Input| Escalations'!$F$27:$L$29,,MATCH(U$9,'Input| Escalations'!$F$21:$L$21,0))),0),0)</f>
        <v>0</v>
      </c>
      <c r="N218" s="194" cm="1">
        <f t="array" ref="N218">IF(LEN($F218)&gt;0,1+IFERROR(SUMPRODUCT(TRANSPOSE('Input| Projects'!$AO218:$AQ218),INDEX('Input| Escalations'!$F$27:$L$29,,MATCH(V$9,'Input| Escalations'!$F$21:$L$21,0))),0),0)</f>
        <v>0</v>
      </c>
      <c r="O218" s="194" cm="1">
        <f t="array" ref="O218">IF(LEN($F218)&gt;0,1+IFERROR(SUMPRODUCT(TRANSPOSE('Input| Projects'!$AO218:$AQ218),INDEX('Input| Escalations'!$F$27:$L$29,,MATCH(W$9,'Input| Escalations'!$F$21:$L$21,0))),0),0)</f>
        <v>0</v>
      </c>
      <c r="P218" s="10"/>
      <c r="Q218" s="172">
        <f>IFERROR(IF(ISNUMBER(FIND("decision",'Input| Setup'!$F$6)),'Input| Projects'!Y218,'Input| Projects'!I218)*'Input| Escalations'!$I$17*I218,0)</f>
        <v>0</v>
      </c>
      <c r="R218" s="172">
        <f>IFERROR(IF(ISNUMBER(FIND("decision",'Input| Setup'!$F$6)),'Input| Projects'!Z218,'Input| Projects'!J218)*'Input| Escalations'!$I$17*J218,0)</f>
        <v>0</v>
      </c>
      <c r="S218" s="172">
        <f>IFERROR(IF(ISNUMBER(FIND("decision",'Input| Setup'!$F$6)),'Input| Projects'!AA218,'Input| Projects'!K218)*'Input| Escalations'!$I$17*K218,0)</f>
        <v>0</v>
      </c>
      <c r="T218" s="172">
        <f>IFERROR(IF(ISNUMBER(FIND("decision",'Input| Setup'!$F$6)),'Input| Projects'!AB218,'Input| Projects'!L218)*'Input| Escalations'!$I$17*L218,0)</f>
        <v>0</v>
      </c>
      <c r="U218" s="172">
        <f>IFERROR(IF(ISNUMBER(FIND("decision",'Input| Setup'!$F$6)),'Input| Projects'!AC218,'Input| Projects'!M218)*'Input| Escalations'!$I$17*M218,0)</f>
        <v>0</v>
      </c>
      <c r="V218" s="172">
        <f>IFERROR(IF(ISNUMBER(FIND("decision",'Input| Setup'!$F$6)),'Input| Projects'!AD218,'Input| Projects'!N218)*'Input| Escalations'!$I$17*N218,0)</f>
        <v>0</v>
      </c>
      <c r="W218" s="172">
        <f>IFERROR(IF(ISNUMBER(FIND("decision",'Input| Setup'!$F$6)),'Input| Projects'!AE218,'Input| Projects'!O218)*'Input| Escalations'!$I$17*O218,0)</f>
        <v>0</v>
      </c>
      <c r="X218" s="175"/>
      <c r="Y218" s="172">
        <f>IF(ISNUMBER(FIND("decision",'Input| Setup'!$F$6)),'Input| Projects'!AG218,'Input| Projects'!Q218)*I218*'Input| Escalations'!$I$17</f>
        <v>0</v>
      </c>
      <c r="Z218" s="172">
        <f>IF(ISNUMBER(FIND("decision",'Input| Setup'!$F$6)),'Input| Projects'!AH218,'Input| Projects'!R218)*J218*'Input| Escalations'!$I$17</f>
        <v>0</v>
      </c>
      <c r="AA218" s="172">
        <f>IF(ISNUMBER(FIND("decision",'Input| Setup'!$F$6)),'Input| Projects'!AI218,'Input| Projects'!S218)*K218*'Input| Escalations'!$I$17</f>
        <v>0</v>
      </c>
      <c r="AB218" s="172">
        <f>IF(ISNUMBER(FIND("decision",'Input| Setup'!$F$6)),'Input| Projects'!AJ218,'Input| Projects'!T218)*L218*'Input| Escalations'!$I$17</f>
        <v>0</v>
      </c>
      <c r="AC218" s="172">
        <f>IF(ISNUMBER(FIND("decision",'Input| Setup'!$F$6)),'Input| Projects'!AK218,'Input| Projects'!U218)*M218*'Input| Escalations'!$I$17</f>
        <v>0</v>
      </c>
      <c r="AD218" s="172">
        <f>IF(ISNUMBER(FIND("decision",'Input| Setup'!$F$6)),'Input| Projects'!AL218,'Input| Projects'!V218)*N218*'Input| Escalations'!$I$17</f>
        <v>0</v>
      </c>
      <c r="AE218" s="172">
        <f>IF(ISNUMBER(FIND("decision",'Input| Setup'!$F$6)),'Input| Projects'!AM218,'Input| Projects'!W218)*O218*'Input| Escalations'!$I$17</f>
        <v>0</v>
      </c>
      <c r="AF218" s="175"/>
      <c r="AG218" s="172" cm="1">
        <f t="array" ref="AG218">IFERROR(--('Input| Projects'!$AS218="Yes")*_xlfn.SWITCH('Input| Overheads'!$C$50,"Direct costs",'Calc| Overheads Allocation'!C$8*Q218,"Internal labour",'Calc| Overheads Allocation'!C$8*Q218*'Input| Projects'!$AO218,"DNSP defined",'Calc| Overheads Allocation'!C$78*'Input| Projects'!$AV218,0),0)</f>
        <v>0</v>
      </c>
      <c r="AH218" s="172" cm="1">
        <f t="array" ref="AH218">IFERROR(--('Input| Projects'!$AS218="Yes")*_xlfn.SWITCH('Input| Overheads'!$C$50,"Direct costs",'Calc| Overheads Allocation'!D$8*R218,"Internal labour",'Calc| Overheads Allocation'!D$8*R218*'Input| Projects'!$AO218,"DNSP defined",'Calc| Overheads Allocation'!D$78*'Input| Projects'!$AV218,0),0)</f>
        <v>0</v>
      </c>
      <c r="AI218" s="172" cm="1">
        <f t="array" ref="AI218">IFERROR(--('Input| Projects'!$AS218="Yes")*_xlfn.SWITCH('Input| Overheads'!$C$50,"Direct costs",'Calc| Overheads Allocation'!E$8*S218,"Internal labour",'Calc| Overheads Allocation'!E$8*S218*'Input| Projects'!$AO218,"DNSP defined",'Calc| Overheads Allocation'!E$78*'Input| Projects'!$AV218,0),0)</f>
        <v>0</v>
      </c>
      <c r="AJ218" s="172" cm="1">
        <f t="array" ref="AJ218">IFERROR(--('Input| Projects'!$AS218="Yes")*_xlfn.SWITCH('Input| Overheads'!$C$50,"Direct costs",'Calc| Overheads Allocation'!F$8*T218,"Internal labour",'Calc| Overheads Allocation'!F$8*T218*'Input| Projects'!$AO218,"DNSP defined",'Calc| Overheads Allocation'!F$78*'Input| Projects'!$AV218,0),0)</f>
        <v>0</v>
      </c>
      <c r="AK218" s="172" cm="1">
        <f t="array" ref="AK218">IFERROR(--('Input| Projects'!$AS218="Yes")*_xlfn.SWITCH('Input| Overheads'!$C$50,"Direct costs",'Calc| Overheads Allocation'!G$8*U218,"Internal labour",'Calc| Overheads Allocation'!G$8*U218*'Input| Projects'!$AO218,"DNSP defined",'Calc| Overheads Allocation'!G$78*'Input| Projects'!$AV218,0),0)</f>
        <v>0</v>
      </c>
      <c r="AL218" s="172" cm="1">
        <f t="array" ref="AL218">IFERROR(--('Input| Projects'!$AS218="Yes")*_xlfn.SWITCH('Input| Overheads'!$C$50,"Direct costs",'Calc| Overheads Allocation'!H$8*V218,"Internal labour",'Calc| Overheads Allocation'!H$8*V218*'Input| Projects'!$AO218,"DNSP defined",'Calc| Overheads Allocation'!H$78*'Input| Projects'!$AV218,0),0)</f>
        <v>0</v>
      </c>
      <c r="AM218" s="172" cm="1">
        <f t="array" ref="AM218">IFERROR(--('Input| Projects'!$AS218="Yes")*_xlfn.SWITCH('Input| Overheads'!$C$50,"Direct costs",'Calc| Overheads Allocation'!I$8*W218,"Internal labour",'Calc| Overheads Allocation'!I$8*W218*'Input| Projects'!$AO218,"DNSP defined",'Calc| Overheads Allocation'!I$78*'Input| Projects'!$AV218,0),0)</f>
        <v>0</v>
      </c>
      <c r="AN218" s="175"/>
      <c r="AO218" s="172" cm="1">
        <f t="array" ref="AO218">IFERROR(--('Input| Projects'!$AT218="Yes")*_xlfn.SWITCH('Input| Overheads'!$C$50,"Direct costs",'Calc| Overheads Allocation'!C$9*Q218,"Internal labour",'Calc| Overheads Allocation'!C$9*Q218*'Input| Projects'!$AO218,"DNSP defined",'Calc| Overheads Allocation'!C$79*'Input| Projects'!$AW218,0),0)</f>
        <v>0</v>
      </c>
      <c r="AP218" s="172" cm="1">
        <f t="array" ref="AP218">IFERROR(--('Input| Projects'!$AT218="Yes")*_xlfn.SWITCH('Input| Overheads'!$C$50,"Direct costs",'Calc| Overheads Allocation'!D$9*R218,"Internal labour",'Calc| Overheads Allocation'!D$9*R218*'Input| Projects'!$AO218,"DNSP defined",'Calc| Overheads Allocation'!D$79*'Input| Projects'!$AW218,0),0)</f>
        <v>0</v>
      </c>
      <c r="AQ218" s="172" cm="1">
        <f t="array" ref="AQ218">IFERROR(--('Input| Projects'!$AT218="Yes")*_xlfn.SWITCH('Input| Overheads'!$C$50,"Direct costs",'Calc| Overheads Allocation'!E$9*S218,"Internal labour",'Calc| Overheads Allocation'!E$9*S218*'Input| Projects'!$AO218,"DNSP defined",'Calc| Overheads Allocation'!E$79*'Input| Projects'!$AW218,0),0)</f>
        <v>0</v>
      </c>
      <c r="AR218" s="172" cm="1">
        <f t="array" ref="AR218">IFERROR(--('Input| Projects'!$AT218="Yes")*_xlfn.SWITCH('Input| Overheads'!$C$50,"Direct costs",'Calc| Overheads Allocation'!F$9*T218,"Internal labour",'Calc| Overheads Allocation'!F$9*T218*'Input| Projects'!$AO218,"DNSP defined",'Calc| Overheads Allocation'!F$79*'Input| Projects'!$AW218,0),0)</f>
        <v>0</v>
      </c>
      <c r="AS218" s="172" cm="1">
        <f t="array" ref="AS218">IFERROR(--('Input| Projects'!$AT218="Yes")*_xlfn.SWITCH('Input| Overheads'!$C$50,"Direct costs",'Calc| Overheads Allocation'!G$9*U218,"Internal labour",'Calc| Overheads Allocation'!G$9*U218*'Input| Projects'!$AO218,"DNSP defined",'Calc| Overheads Allocation'!G$79*'Input| Projects'!$AW218,0),0)</f>
        <v>0</v>
      </c>
      <c r="AT218" s="172" cm="1">
        <f t="array" ref="AT218">IFERROR(--('Input| Projects'!$AT218="Yes")*_xlfn.SWITCH('Input| Overheads'!$C$50,"Direct costs",'Calc| Overheads Allocation'!H$9*V218,"Internal labour",'Calc| Overheads Allocation'!H$9*V218*'Input| Projects'!$AO218,"DNSP defined",'Calc| Overheads Allocation'!H$79*'Input| Projects'!$AW218,0),0)</f>
        <v>0</v>
      </c>
      <c r="AU218" s="172" cm="1">
        <f t="array" ref="AU218">IFERROR(--('Input| Projects'!$AT218="Yes")*_xlfn.SWITCH('Input| Overheads'!$C$50,"Direct costs",'Calc| Overheads Allocation'!I$9*W218,"Internal labour",'Calc| Overheads Allocation'!I$9*W218*'Input| Projects'!$AO218,"DNSP defined",'Calc| Overheads Allocation'!I$79*'Input| Projects'!$AW218,0),0)</f>
        <v>0</v>
      </c>
      <c r="AV218" s="175"/>
      <c r="AW218" s="172">
        <f t="shared" si="90"/>
        <v>0</v>
      </c>
      <c r="AX218" s="172">
        <f t="shared" si="91"/>
        <v>0</v>
      </c>
      <c r="AY218" s="172">
        <f t="shared" si="92"/>
        <v>0</v>
      </c>
      <c r="AZ218" s="172">
        <f t="shared" si="93"/>
        <v>0</v>
      </c>
      <c r="BA218" s="172">
        <f t="shared" si="94"/>
        <v>0</v>
      </c>
      <c r="BB218" s="172">
        <f t="shared" si="95"/>
        <v>0</v>
      </c>
      <c r="BC218" s="172">
        <f t="shared" si="96"/>
        <v>0</v>
      </c>
      <c r="BD218" s="176"/>
      <c r="BE218" s="172">
        <f t="shared" si="97"/>
        <v>0</v>
      </c>
      <c r="BF218" s="172">
        <f t="shared" si="98"/>
        <v>0</v>
      </c>
      <c r="BG218" s="172">
        <f t="shared" si="99"/>
        <v>0</v>
      </c>
      <c r="BH218" s="172">
        <f t="shared" si="100"/>
        <v>0</v>
      </c>
      <c r="BI218" s="172">
        <f t="shared" si="101"/>
        <v>0</v>
      </c>
      <c r="BJ218" s="172">
        <f t="shared" si="102"/>
        <v>0</v>
      </c>
      <c r="BK218" s="172">
        <f t="shared" si="103"/>
        <v>0</v>
      </c>
      <c r="BL218" s="176"/>
      <c r="BM218" s="172">
        <f t="shared" si="82"/>
        <v>0</v>
      </c>
      <c r="BN218" s="172">
        <f t="shared" si="83"/>
        <v>0</v>
      </c>
      <c r="BO218" s="172">
        <f t="shared" si="84"/>
        <v>0</v>
      </c>
      <c r="BP218" s="172">
        <f t="shared" si="85"/>
        <v>0</v>
      </c>
      <c r="BQ218" s="172">
        <f t="shared" si="86"/>
        <v>0</v>
      </c>
      <c r="BR218" s="172">
        <f t="shared" si="87"/>
        <v>0</v>
      </c>
      <c r="BS218" s="172">
        <f t="shared" si="88"/>
        <v>0</v>
      </c>
      <c r="BT218" s="55"/>
      <c r="BU218" s="158">
        <f>SUMIF('Input| Projects'!$BA$8:$CX$8,RIGHT(BU$9,3),'Input| Projects'!$BA218:$CX218)</f>
        <v>0</v>
      </c>
      <c r="BV218" s="158">
        <f>SUMIF('Input| Projects'!$BA$8:$CX$8,RIGHT(BV$9,3),'Input| Projects'!$BA218:$CX218)</f>
        <v>0</v>
      </c>
      <c r="BW218" s="79" t="str">
        <f t="shared" si="89"/>
        <v/>
      </c>
    </row>
    <row r="219" spans="2:75" x14ac:dyDescent="0.2">
      <c r="B219" s="123">
        <f>IFERROR('Input| Projects'!B219,"")</f>
        <v>210</v>
      </c>
      <c r="C219" s="160" t="str">
        <f>IFERROR(IF('Input| Projects'!C219="","",'Input| Projects'!C219),"")</f>
        <v/>
      </c>
      <c r="D219" s="160" t="str">
        <f>IFERROR(IF('Input| Projects'!D219="","",'Input| Projects'!D219),"")</f>
        <v/>
      </c>
      <c r="E219" s="53"/>
      <c r="F219" s="160" t="str">
        <f>IF(LEN('Input| Projects'!F219)&gt;0,'Input| Projects'!F219,"")</f>
        <v/>
      </c>
      <c r="G219" s="160" t="str">
        <f>IF(LEN('Input| Projects'!G219)&gt;0,'Input| Projects'!G219,"")</f>
        <v/>
      </c>
      <c r="H219" s="10"/>
      <c r="I219" s="194" cm="1">
        <f t="array" ref="I219">IF(LEN($F219)&gt;0,1+IFERROR(SUMPRODUCT(TRANSPOSE('Input| Projects'!$AO219:$AQ219),INDEX('Input| Escalations'!$F$27:$L$29,,MATCH(Q$9,'Input| Escalations'!$F$21:$L$21,0))),0),0)</f>
        <v>0</v>
      </c>
      <c r="J219" s="194" cm="1">
        <f t="array" ref="J219">IF(LEN($F219)&gt;0,1+IFERROR(SUMPRODUCT(TRANSPOSE('Input| Projects'!$AO219:$AQ219),INDEX('Input| Escalations'!$F$27:$L$29,,MATCH(R$9,'Input| Escalations'!$F$21:$L$21,0))),0),0)</f>
        <v>0</v>
      </c>
      <c r="K219" s="194" cm="1">
        <f t="array" ref="K219">IF(LEN($F219)&gt;0,1+IFERROR(SUMPRODUCT(TRANSPOSE('Input| Projects'!$AO219:$AQ219),INDEX('Input| Escalations'!$F$27:$L$29,,MATCH(S$9,'Input| Escalations'!$F$21:$L$21,0))),0),0)</f>
        <v>0</v>
      </c>
      <c r="L219" s="194" cm="1">
        <f t="array" ref="L219">IF(LEN($F219)&gt;0,1+IFERROR(SUMPRODUCT(TRANSPOSE('Input| Projects'!$AO219:$AQ219),INDEX('Input| Escalations'!$F$27:$L$29,,MATCH(T$9,'Input| Escalations'!$F$21:$L$21,0))),0),0)</f>
        <v>0</v>
      </c>
      <c r="M219" s="194" cm="1">
        <f t="array" ref="M219">IF(LEN($F219)&gt;0,1+IFERROR(SUMPRODUCT(TRANSPOSE('Input| Projects'!$AO219:$AQ219),INDEX('Input| Escalations'!$F$27:$L$29,,MATCH(U$9,'Input| Escalations'!$F$21:$L$21,0))),0),0)</f>
        <v>0</v>
      </c>
      <c r="N219" s="194" cm="1">
        <f t="array" ref="N219">IF(LEN($F219)&gt;0,1+IFERROR(SUMPRODUCT(TRANSPOSE('Input| Projects'!$AO219:$AQ219),INDEX('Input| Escalations'!$F$27:$L$29,,MATCH(V$9,'Input| Escalations'!$F$21:$L$21,0))),0),0)</f>
        <v>0</v>
      </c>
      <c r="O219" s="194" cm="1">
        <f t="array" ref="O219">IF(LEN($F219)&gt;0,1+IFERROR(SUMPRODUCT(TRANSPOSE('Input| Projects'!$AO219:$AQ219),INDEX('Input| Escalations'!$F$27:$L$29,,MATCH(W$9,'Input| Escalations'!$F$21:$L$21,0))),0),0)</f>
        <v>0</v>
      </c>
      <c r="P219" s="10"/>
      <c r="Q219" s="172">
        <f>IFERROR(IF(ISNUMBER(FIND("decision",'Input| Setup'!$F$6)),'Input| Projects'!Y219,'Input| Projects'!I219)*'Input| Escalations'!$I$17*I219,0)</f>
        <v>0</v>
      </c>
      <c r="R219" s="172">
        <f>IFERROR(IF(ISNUMBER(FIND("decision",'Input| Setup'!$F$6)),'Input| Projects'!Z219,'Input| Projects'!J219)*'Input| Escalations'!$I$17*J219,0)</f>
        <v>0</v>
      </c>
      <c r="S219" s="172">
        <f>IFERROR(IF(ISNUMBER(FIND("decision",'Input| Setup'!$F$6)),'Input| Projects'!AA219,'Input| Projects'!K219)*'Input| Escalations'!$I$17*K219,0)</f>
        <v>0</v>
      </c>
      <c r="T219" s="172">
        <f>IFERROR(IF(ISNUMBER(FIND("decision",'Input| Setup'!$F$6)),'Input| Projects'!AB219,'Input| Projects'!L219)*'Input| Escalations'!$I$17*L219,0)</f>
        <v>0</v>
      </c>
      <c r="U219" s="172">
        <f>IFERROR(IF(ISNUMBER(FIND("decision",'Input| Setup'!$F$6)),'Input| Projects'!AC219,'Input| Projects'!M219)*'Input| Escalations'!$I$17*M219,0)</f>
        <v>0</v>
      </c>
      <c r="V219" s="172">
        <f>IFERROR(IF(ISNUMBER(FIND("decision",'Input| Setup'!$F$6)),'Input| Projects'!AD219,'Input| Projects'!N219)*'Input| Escalations'!$I$17*N219,0)</f>
        <v>0</v>
      </c>
      <c r="W219" s="172">
        <f>IFERROR(IF(ISNUMBER(FIND("decision",'Input| Setup'!$F$6)),'Input| Projects'!AE219,'Input| Projects'!O219)*'Input| Escalations'!$I$17*O219,0)</f>
        <v>0</v>
      </c>
      <c r="X219" s="175"/>
      <c r="Y219" s="172">
        <f>IF(ISNUMBER(FIND("decision",'Input| Setup'!$F$6)),'Input| Projects'!AG219,'Input| Projects'!Q219)*I219*'Input| Escalations'!$I$17</f>
        <v>0</v>
      </c>
      <c r="Z219" s="172">
        <f>IF(ISNUMBER(FIND("decision",'Input| Setup'!$F$6)),'Input| Projects'!AH219,'Input| Projects'!R219)*J219*'Input| Escalations'!$I$17</f>
        <v>0</v>
      </c>
      <c r="AA219" s="172">
        <f>IF(ISNUMBER(FIND("decision",'Input| Setup'!$F$6)),'Input| Projects'!AI219,'Input| Projects'!S219)*K219*'Input| Escalations'!$I$17</f>
        <v>0</v>
      </c>
      <c r="AB219" s="172">
        <f>IF(ISNUMBER(FIND("decision",'Input| Setup'!$F$6)),'Input| Projects'!AJ219,'Input| Projects'!T219)*L219*'Input| Escalations'!$I$17</f>
        <v>0</v>
      </c>
      <c r="AC219" s="172">
        <f>IF(ISNUMBER(FIND("decision",'Input| Setup'!$F$6)),'Input| Projects'!AK219,'Input| Projects'!U219)*M219*'Input| Escalations'!$I$17</f>
        <v>0</v>
      </c>
      <c r="AD219" s="172">
        <f>IF(ISNUMBER(FIND("decision",'Input| Setup'!$F$6)),'Input| Projects'!AL219,'Input| Projects'!V219)*N219*'Input| Escalations'!$I$17</f>
        <v>0</v>
      </c>
      <c r="AE219" s="172">
        <f>IF(ISNUMBER(FIND("decision",'Input| Setup'!$F$6)),'Input| Projects'!AM219,'Input| Projects'!W219)*O219*'Input| Escalations'!$I$17</f>
        <v>0</v>
      </c>
      <c r="AF219" s="175"/>
      <c r="AG219" s="172" cm="1">
        <f t="array" ref="AG219">IFERROR(--('Input| Projects'!$AS219="Yes")*_xlfn.SWITCH('Input| Overheads'!$C$50,"Direct costs",'Calc| Overheads Allocation'!C$8*Q219,"Internal labour",'Calc| Overheads Allocation'!C$8*Q219*'Input| Projects'!$AO219,"DNSP defined",'Calc| Overheads Allocation'!C$78*'Input| Projects'!$AV219,0),0)</f>
        <v>0</v>
      </c>
      <c r="AH219" s="172" cm="1">
        <f t="array" ref="AH219">IFERROR(--('Input| Projects'!$AS219="Yes")*_xlfn.SWITCH('Input| Overheads'!$C$50,"Direct costs",'Calc| Overheads Allocation'!D$8*R219,"Internal labour",'Calc| Overheads Allocation'!D$8*R219*'Input| Projects'!$AO219,"DNSP defined",'Calc| Overheads Allocation'!D$78*'Input| Projects'!$AV219,0),0)</f>
        <v>0</v>
      </c>
      <c r="AI219" s="172" cm="1">
        <f t="array" ref="AI219">IFERROR(--('Input| Projects'!$AS219="Yes")*_xlfn.SWITCH('Input| Overheads'!$C$50,"Direct costs",'Calc| Overheads Allocation'!E$8*S219,"Internal labour",'Calc| Overheads Allocation'!E$8*S219*'Input| Projects'!$AO219,"DNSP defined",'Calc| Overheads Allocation'!E$78*'Input| Projects'!$AV219,0),0)</f>
        <v>0</v>
      </c>
      <c r="AJ219" s="172" cm="1">
        <f t="array" ref="AJ219">IFERROR(--('Input| Projects'!$AS219="Yes")*_xlfn.SWITCH('Input| Overheads'!$C$50,"Direct costs",'Calc| Overheads Allocation'!F$8*T219,"Internal labour",'Calc| Overheads Allocation'!F$8*T219*'Input| Projects'!$AO219,"DNSP defined",'Calc| Overheads Allocation'!F$78*'Input| Projects'!$AV219,0),0)</f>
        <v>0</v>
      </c>
      <c r="AK219" s="172" cm="1">
        <f t="array" ref="AK219">IFERROR(--('Input| Projects'!$AS219="Yes")*_xlfn.SWITCH('Input| Overheads'!$C$50,"Direct costs",'Calc| Overheads Allocation'!G$8*U219,"Internal labour",'Calc| Overheads Allocation'!G$8*U219*'Input| Projects'!$AO219,"DNSP defined",'Calc| Overheads Allocation'!G$78*'Input| Projects'!$AV219,0),0)</f>
        <v>0</v>
      </c>
      <c r="AL219" s="172" cm="1">
        <f t="array" ref="AL219">IFERROR(--('Input| Projects'!$AS219="Yes")*_xlfn.SWITCH('Input| Overheads'!$C$50,"Direct costs",'Calc| Overheads Allocation'!H$8*V219,"Internal labour",'Calc| Overheads Allocation'!H$8*V219*'Input| Projects'!$AO219,"DNSP defined",'Calc| Overheads Allocation'!H$78*'Input| Projects'!$AV219,0),0)</f>
        <v>0</v>
      </c>
      <c r="AM219" s="172" cm="1">
        <f t="array" ref="AM219">IFERROR(--('Input| Projects'!$AS219="Yes")*_xlfn.SWITCH('Input| Overheads'!$C$50,"Direct costs",'Calc| Overheads Allocation'!I$8*W219,"Internal labour",'Calc| Overheads Allocation'!I$8*W219*'Input| Projects'!$AO219,"DNSP defined",'Calc| Overheads Allocation'!I$78*'Input| Projects'!$AV219,0),0)</f>
        <v>0</v>
      </c>
      <c r="AN219" s="175"/>
      <c r="AO219" s="172" cm="1">
        <f t="array" ref="AO219">IFERROR(--('Input| Projects'!$AT219="Yes")*_xlfn.SWITCH('Input| Overheads'!$C$50,"Direct costs",'Calc| Overheads Allocation'!C$9*Q219,"Internal labour",'Calc| Overheads Allocation'!C$9*Q219*'Input| Projects'!$AO219,"DNSP defined",'Calc| Overheads Allocation'!C$79*'Input| Projects'!$AW219,0),0)</f>
        <v>0</v>
      </c>
      <c r="AP219" s="172" cm="1">
        <f t="array" ref="AP219">IFERROR(--('Input| Projects'!$AT219="Yes")*_xlfn.SWITCH('Input| Overheads'!$C$50,"Direct costs",'Calc| Overheads Allocation'!D$9*R219,"Internal labour",'Calc| Overheads Allocation'!D$9*R219*'Input| Projects'!$AO219,"DNSP defined",'Calc| Overheads Allocation'!D$79*'Input| Projects'!$AW219,0),0)</f>
        <v>0</v>
      </c>
      <c r="AQ219" s="172" cm="1">
        <f t="array" ref="AQ219">IFERROR(--('Input| Projects'!$AT219="Yes")*_xlfn.SWITCH('Input| Overheads'!$C$50,"Direct costs",'Calc| Overheads Allocation'!E$9*S219,"Internal labour",'Calc| Overheads Allocation'!E$9*S219*'Input| Projects'!$AO219,"DNSP defined",'Calc| Overheads Allocation'!E$79*'Input| Projects'!$AW219,0),0)</f>
        <v>0</v>
      </c>
      <c r="AR219" s="172" cm="1">
        <f t="array" ref="AR219">IFERROR(--('Input| Projects'!$AT219="Yes")*_xlfn.SWITCH('Input| Overheads'!$C$50,"Direct costs",'Calc| Overheads Allocation'!F$9*T219,"Internal labour",'Calc| Overheads Allocation'!F$9*T219*'Input| Projects'!$AO219,"DNSP defined",'Calc| Overheads Allocation'!F$79*'Input| Projects'!$AW219,0),0)</f>
        <v>0</v>
      </c>
      <c r="AS219" s="172" cm="1">
        <f t="array" ref="AS219">IFERROR(--('Input| Projects'!$AT219="Yes")*_xlfn.SWITCH('Input| Overheads'!$C$50,"Direct costs",'Calc| Overheads Allocation'!G$9*U219,"Internal labour",'Calc| Overheads Allocation'!G$9*U219*'Input| Projects'!$AO219,"DNSP defined",'Calc| Overheads Allocation'!G$79*'Input| Projects'!$AW219,0),0)</f>
        <v>0</v>
      </c>
      <c r="AT219" s="172" cm="1">
        <f t="array" ref="AT219">IFERROR(--('Input| Projects'!$AT219="Yes")*_xlfn.SWITCH('Input| Overheads'!$C$50,"Direct costs",'Calc| Overheads Allocation'!H$9*V219,"Internal labour",'Calc| Overheads Allocation'!H$9*V219*'Input| Projects'!$AO219,"DNSP defined",'Calc| Overheads Allocation'!H$79*'Input| Projects'!$AW219,0),0)</f>
        <v>0</v>
      </c>
      <c r="AU219" s="172" cm="1">
        <f t="array" ref="AU219">IFERROR(--('Input| Projects'!$AT219="Yes")*_xlfn.SWITCH('Input| Overheads'!$C$50,"Direct costs",'Calc| Overheads Allocation'!I$9*W219,"Internal labour",'Calc| Overheads Allocation'!I$9*W219*'Input| Projects'!$AO219,"DNSP defined",'Calc| Overheads Allocation'!I$79*'Input| Projects'!$AW219,0),0)</f>
        <v>0</v>
      </c>
      <c r="AV219" s="175"/>
      <c r="AW219" s="172">
        <f t="shared" si="90"/>
        <v>0</v>
      </c>
      <c r="AX219" s="172">
        <f t="shared" si="91"/>
        <v>0</v>
      </c>
      <c r="AY219" s="172">
        <f t="shared" si="92"/>
        <v>0</v>
      </c>
      <c r="AZ219" s="172">
        <f t="shared" si="93"/>
        <v>0</v>
      </c>
      <c r="BA219" s="172">
        <f t="shared" si="94"/>
        <v>0</v>
      </c>
      <c r="BB219" s="172">
        <f t="shared" si="95"/>
        <v>0</v>
      </c>
      <c r="BC219" s="172">
        <f t="shared" si="96"/>
        <v>0</v>
      </c>
      <c r="BD219" s="176"/>
      <c r="BE219" s="172">
        <f t="shared" si="97"/>
        <v>0</v>
      </c>
      <c r="BF219" s="172">
        <f t="shared" si="98"/>
        <v>0</v>
      </c>
      <c r="BG219" s="172">
        <f t="shared" si="99"/>
        <v>0</v>
      </c>
      <c r="BH219" s="172">
        <f t="shared" si="100"/>
        <v>0</v>
      </c>
      <c r="BI219" s="172">
        <f t="shared" si="101"/>
        <v>0</v>
      </c>
      <c r="BJ219" s="172">
        <f t="shared" si="102"/>
        <v>0</v>
      </c>
      <c r="BK219" s="172">
        <f t="shared" si="103"/>
        <v>0</v>
      </c>
      <c r="BL219" s="176"/>
      <c r="BM219" s="172">
        <f t="shared" si="82"/>
        <v>0</v>
      </c>
      <c r="BN219" s="172">
        <f t="shared" si="83"/>
        <v>0</v>
      </c>
      <c r="BO219" s="172">
        <f t="shared" si="84"/>
        <v>0</v>
      </c>
      <c r="BP219" s="172">
        <f t="shared" si="85"/>
        <v>0</v>
      </c>
      <c r="BQ219" s="172">
        <f t="shared" si="86"/>
        <v>0</v>
      </c>
      <c r="BR219" s="172">
        <f t="shared" si="87"/>
        <v>0</v>
      </c>
      <c r="BS219" s="172">
        <f t="shared" si="88"/>
        <v>0</v>
      </c>
      <c r="BT219" s="55"/>
      <c r="BU219" s="158">
        <f>SUMIF('Input| Projects'!$BA$8:$CX$8,RIGHT(BU$9,3),'Input| Projects'!$BA219:$CX219)</f>
        <v>0</v>
      </c>
      <c r="BV219" s="158">
        <f>SUMIF('Input| Projects'!$BA$8:$CX$8,RIGHT(BV$9,3),'Input| Projects'!$BA219:$CX219)</f>
        <v>0</v>
      </c>
      <c r="BW219" s="79" t="str">
        <f t="shared" si="89"/>
        <v/>
      </c>
    </row>
    <row r="220" spans="2:75" x14ac:dyDescent="0.2">
      <c r="B220" s="123">
        <f>IFERROR('Input| Projects'!B220,"")</f>
        <v>211</v>
      </c>
      <c r="C220" s="160" t="str">
        <f>IFERROR(IF('Input| Projects'!C220="","",'Input| Projects'!C220),"")</f>
        <v/>
      </c>
      <c r="D220" s="160" t="str">
        <f>IFERROR(IF('Input| Projects'!D220="","",'Input| Projects'!D220),"")</f>
        <v/>
      </c>
      <c r="E220" s="53"/>
      <c r="F220" s="160" t="str">
        <f>IF(LEN('Input| Projects'!F220)&gt;0,'Input| Projects'!F220,"")</f>
        <v/>
      </c>
      <c r="G220" s="160" t="str">
        <f>IF(LEN('Input| Projects'!G220)&gt;0,'Input| Projects'!G220,"")</f>
        <v/>
      </c>
      <c r="H220" s="10"/>
      <c r="I220" s="194" cm="1">
        <f t="array" ref="I220">IF(LEN($F220)&gt;0,1+IFERROR(SUMPRODUCT(TRANSPOSE('Input| Projects'!$AO220:$AQ220),INDEX('Input| Escalations'!$F$27:$L$29,,MATCH(Q$9,'Input| Escalations'!$F$21:$L$21,0))),0),0)</f>
        <v>0</v>
      </c>
      <c r="J220" s="194" cm="1">
        <f t="array" ref="J220">IF(LEN($F220)&gt;0,1+IFERROR(SUMPRODUCT(TRANSPOSE('Input| Projects'!$AO220:$AQ220),INDEX('Input| Escalations'!$F$27:$L$29,,MATCH(R$9,'Input| Escalations'!$F$21:$L$21,0))),0),0)</f>
        <v>0</v>
      </c>
      <c r="K220" s="194" cm="1">
        <f t="array" ref="K220">IF(LEN($F220)&gt;0,1+IFERROR(SUMPRODUCT(TRANSPOSE('Input| Projects'!$AO220:$AQ220),INDEX('Input| Escalations'!$F$27:$L$29,,MATCH(S$9,'Input| Escalations'!$F$21:$L$21,0))),0),0)</f>
        <v>0</v>
      </c>
      <c r="L220" s="194" cm="1">
        <f t="array" ref="L220">IF(LEN($F220)&gt;0,1+IFERROR(SUMPRODUCT(TRANSPOSE('Input| Projects'!$AO220:$AQ220),INDEX('Input| Escalations'!$F$27:$L$29,,MATCH(T$9,'Input| Escalations'!$F$21:$L$21,0))),0),0)</f>
        <v>0</v>
      </c>
      <c r="M220" s="194" cm="1">
        <f t="array" ref="M220">IF(LEN($F220)&gt;0,1+IFERROR(SUMPRODUCT(TRANSPOSE('Input| Projects'!$AO220:$AQ220),INDEX('Input| Escalations'!$F$27:$L$29,,MATCH(U$9,'Input| Escalations'!$F$21:$L$21,0))),0),0)</f>
        <v>0</v>
      </c>
      <c r="N220" s="194" cm="1">
        <f t="array" ref="N220">IF(LEN($F220)&gt;0,1+IFERROR(SUMPRODUCT(TRANSPOSE('Input| Projects'!$AO220:$AQ220),INDEX('Input| Escalations'!$F$27:$L$29,,MATCH(V$9,'Input| Escalations'!$F$21:$L$21,0))),0),0)</f>
        <v>0</v>
      </c>
      <c r="O220" s="194" cm="1">
        <f t="array" ref="O220">IF(LEN($F220)&gt;0,1+IFERROR(SUMPRODUCT(TRANSPOSE('Input| Projects'!$AO220:$AQ220),INDEX('Input| Escalations'!$F$27:$L$29,,MATCH(W$9,'Input| Escalations'!$F$21:$L$21,0))),0),0)</f>
        <v>0</v>
      </c>
      <c r="P220" s="10"/>
      <c r="Q220" s="172">
        <f>IFERROR(IF(ISNUMBER(FIND("decision",'Input| Setup'!$F$6)),'Input| Projects'!Y220,'Input| Projects'!I220)*'Input| Escalations'!$I$17*I220,0)</f>
        <v>0</v>
      </c>
      <c r="R220" s="172">
        <f>IFERROR(IF(ISNUMBER(FIND("decision",'Input| Setup'!$F$6)),'Input| Projects'!Z220,'Input| Projects'!J220)*'Input| Escalations'!$I$17*J220,0)</f>
        <v>0</v>
      </c>
      <c r="S220" s="172">
        <f>IFERROR(IF(ISNUMBER(FIND("decision",'Input| Setup'!$F$6)),'Input| Projects'!AA220,'Input| Projects'!K220)*'Input| Escalations'!$I$17*K220,0)</f>
        <v>0</v>
      </c>
      <c r="T220" s="172">
        <f>IFERROR(IF(ISNUMBER(FIND("decision",'Input| Setup'!$F$6)),'Input| Projects'!AB220,'Input| Projects'!L220)*'Input| Escalations'!$I$17*L220,0)</f>
        <v>0</v>
      </c>
      <c r="U220" s="172">
        <f>IFERROR(IF(ISNUMBER(FIND("decision",'Input| Setup'!$F$6)),'Input| Projects'!AC220,'Input| Projects'!M220)*'Input| Escalations'!$I$17*M220,0)</f>
        <v>0</v>
      </c>
      <c r="V220" s="172">
        <f>IFERROR(IF(ISNUMBER(FIND("decision",'Input| Setup'!$F$6)),'Input| Projects'!AD220,'Input| Projects'!N220)*'Input| Escalations'!$I$17*N220,0)</f>
        <v>0</v>
      </c>
      <c r="W220" s="172">
        <f>IFERROR(IF(ISNUMBER(FIND("decision",'Input| Setup'!$F$6)),'Input| Projects'!AE220,'Input| Projects'!O220)*'Input| Escalations'!$I$17*O220,0)</f>
        <v>0</v>
      </c>
      <c r="X220" s="175"/>
      <c r="Y220" s="172">
        <f>IF(ISNUMBER(FIND("decision",'Input| Setup'!$F$6)),'Input| Projects'!AG220,'Input| Projects'!Q220)*I220*'Input| Escalations'!$I$17</f>
        <v>0</v>
      </c>
      <c r="Z220" s="172">
        <f>IF(ISNUMBER(FIND("decision",'Input| Setup'!$F$6)),'Input| Projects'!AH220,'Input| Projects'!R220)*J220*'Input| Escalations'!$I$17</f>
        <v>0</v>
      </c>
      <c r="AA220" s="172">
        <f>IF(ISNUMBER(FIND("decision",'Input| Setup'!$F$6)),'Input| Projects'!AI220,'Input| Projects'!S220)*K220*'Input| Escalations'!$I$17</f>
        <v>0</v>
      </c>
      <c r="AB220" s="172">
        <f>IF(ISNUMBER(FIND("decision",'Input| Setup'!$F$6)),'Input| Projects'!AJ220,'Input| Projects'!T220)*L220*'Input| Escalations'!$I$17</f>
        <v>0</v>
      </c>
      <c r="AC220" s="172">
        <f>IF(ISNUMBER(FIND("decision",'Input| Setup'!$F$6)),'Input| Projects'!AK220,'Input| Projects'!U220)*M220*'Input| Escalations'!$I$17</f>
        <v>0</v>
      </c>
      <c r="AD220" s="172">
        <f>IF(ISNUMBER(FIND("decision",'Input| Setup'!$F$6)),'Input| Projects'!AL220,'Input| Projects'!V220)*N220*'Input| Escalations'!$I$17</f>
        <v>0</v>
      </c>
      <c r="AE220" s="172">
        <f>IF(ISNUMBER(FIND("decision",'Input| Setup'!$F$6)),'Input| Projects'!AM220,'Input| Projects'!W220)*O220*'Input| Escalations'!$I$17</f>
        <v>0</v>
      </c>
      <c r="AF220" s="175"/>
      <c r="AG220" s="172" cm="1">
        <f t="array" ref="AG220">IFERROR(--('Input| Projects'!$AS220="Yes")*_xlfn.SWITCH('Input| Overheads'!$C$50,"Direct costs",'Calc| Overheads Allocation'!C$8*Q220,"Internal labour",'Calc| Overheads Allocation'!C$8*Q220*'Input| Projects'!$AO220,"DNSP defined",'Calc| Overheads Allocation'!C$78*'Input| Projects'!$AV220,0),0)</f>
        <v>0</v>
      </c>
      <c r="AH220" s="172" cm="1">
        <f t="array" ref="AH220">IFERROR(--('Input| Projects'!$AS220="Yes")*_xlfn.SWITCH('Input| Overheads'!$C$50,"Direct costs",'Calc| Overheads Allocation'!D$8*R220,"Internal labour",'Calc| Overheads Allocation'!D$8*R220*'Input| Projects'!$AO220,"DNSP defined",'Calc| Overheads Allocation'!D$78*'Input| Projects'!$AV220,0),0)</f>
        <v>0</v>
      </c>
      <c r="AI220" s="172" cm="1">
        <f t="array" ref="AI220">IFERROR(--('Input| Projects'!$AS220="Yes")*_xlfn.SWITCH('Input| Overheads'!$C$50,"Direct costs",'Calc| Overheads Allocation'!E$8*S220,"Internal labour",'Calc| Overheads Allocation'!E$8*S220*'Input| Projects'!$AO220,"DNSP defined",'Calc| Overheads Allocation'!E$78*'Input| Projects'!$AV220,0),0)</f>
        <v>0</v>
      </c>
      <c r="AJ220" s="172" cm="1">
        <f t="array" ref="AJ220">IFERROR(--('Input| Projects'!$AS220="Yes")*_xlfn.SWITCH('Input| Overheads'!$C$50,"Direct costs",'Calc| Overheads Allocation'!F$8*T220,"Internal labour",'Calc| Overheads Allocation'!F$8*T220*'Input| Projects'!$AO220,"DNSP defined",'Calc| Overheads Allocation'!F$78*'Input| Projects'!$AV220,0),0)</f>
        <v>0</v>
      </c>
      <c r="AK220" s="172" cm="1">
        <f t="array" ref="AK220">IFERROR(--('Input| Projects'!$AS220="Yes")*_xlfn.SWITCH('Input| Overheads'!$C$50,"Direct costs",'Calc| Overheads Allocation'!G$8*U220,"Internal labour",'Calc| Overheads Allocation'!G$8*U220*'Input| Projects'!$AO220,"DNSP defined",'Calc| Overheads Allocation'!G$78*'Input| Projects'!$AV220,0),0)</f>
        <v>0</v>
      </c>
      <c r="AL220" s="172" cm="1">
        <f t="array" ref="AL220">IFERROR(--('Input| Projects'!$AS220="Yes")*_xlfn.SWITCH('Input| Overheads'!$C$50,"Direct costs",'Calc| Overheads Allocation'!H$8*V220,"Internal labour",'Calc| Overheads Allocation'!H$8*V220*'Input| Projects'!$AO220,"DNSP defined",'Calc| Overheads Allocation'!H$78*'Input| Projects'!$AV220,0),0)</f>
        <v>0</v>
      </c>
      <c r="AM220" s="172" cm="1">
        <f t="array" ref="AM220">IFERROR(--('Input| Projects'!$AS220="Yes")*_xlfn.SWITCH('Input| Overheads'!$C$50,"Direct costs",'Calc| Overheads Allocation'!I$8*W220,"Internal labour",'Calc| Overheads Allocation'!I$8*W220*'Input| Projects'!$AO220,"DNSP defined",'Calc| Overheads Allocation'!I$78*'Input| Projects'!$AV220,0),0)</f>
        <v>0</v>
      </c>
      <c r="AN220" s="175"/>
      <c r="AO220" s="172" cm="1">
        <f t="array" ref="AO220">IFERROR(--('Input| Projects'!$AT220="Yes")*_xlfn.SWITCH('Input| Overheads'!$C$50,"Direct costs",'Calc| Overheads Allocation'!C$9*Q220,"Internal labour",'Calc| Overheads Allocation'!C$9*Q220*'Input| Projects'!$AO220,"DNSP defined",'Calc| Overheads Allocation'!C$79*'Input| Projects'!$AW220,0),0)</f>
        <v>0</v>
      </c>
      <c r="AP220" s="172" cm="1">
        <f t="array" ref="AP220">IFERROR(--('Input| Projects'!$AT220="Yes")*_xlfn.SWITCH('Input| Overheads'!$C$50,"Direct costs",'Calc| Overheads Allocation'!D$9*R220,"Internal labour",'Calc| Overheads Allocation'!D$9*R220*'Input| Projects'!$AO220,"DNSP defined",'Calc| Overheads Allocation'!D$79*'Input| Projects'!$AW220,0),0)</f>
        <v>0</v>
      </c>
      <c r="AQ220" s="172" cm="1">
        <f t="array" ref="AQ220">IFERROR(--('Input| Projects'!$AT220="Yes")*_xlfn.SWITCH('Input| Overheads'!$C$50,"Direct costs",'Calc| Overheads Allocation'!E$9*S220,"Internal labour",'Calc| Overheads Allocation'!E$9*S220*'Input| Projects'!$AO220,"DNSP defined",'Calc| Overheads Allocation'!E$79*'Input| Projects'!$AW220,0),0)</f>
        <v>0</v>
      </c>
      <c r="AR220" s="172" cm="1">
        <f t="array" ref="AR220">IFERROR(--('Input| Projects'!$AT220="Yes")*_xlfn.SWITCH('Input| Overheads'!$C$50,"Direct costs",'Calc| Overheads Allocation'!F$9*T220,"Internal labour",'Calc| Overheads Allocation'!F$9*T220*'Input| Projects'!$AO220,"DNSP defined",'Calc| Overheads Allocation'!F$79*'Input| Projects'!$AW220,0),0)</f>
        <v>0</v>
      </c>
      <c r="AS220" s="172" cm="1">
        <f t="array" ref="AS220">IFERROR(--('Input| Projects'!$AT220="Yes")*_xlfn.SWITCH('Input| Overheads'!$C$50,"Direct costs",'Calc| Overheads Allocation'!G$9*U220,"Internal labour",'Calc| Overheads Allocation'!G$9*U220*'Input| Projects'!$AO220,"DNSP defined",'Calc| Overheads Allocation'!G$79*'Input| Projects'!$AW220,0),0)</f>
        <v>0</v>
      </c>
      <c r="AT220" s="172" cm="1">
        <f t="array" ref="AT220">IFERROR(--('Input| Projects'!$AT220="Yes")*_xlfn.SWITCH('Input| Overheads'!$C$50,"Direct costs",'Calc| Overheads Allocation'!H$9*V220,"Internal labour",'Calc| Overheads Allocation'!H$9*V220*'Input| Projects'!$AO220,"DNSP defined",'Calc| Overheads Allocation'!H$79*'Input| Projects'!$AW220,0),0)</f>
        <v>0</v>
      </c>
      <c r="AU220" s="172" cm="1">
        <f t="array" ref="AU220">IFERROR(--('Input| Projects'!$AT220="Yes")*_xlfn.SWITCH('Input| Overheads'!$C$50,"Direct costs",'Calc| Overheads Allocation'!I$9*W220,"Internal labour",'Calc| Overheads Allocation'!I$9*W220*'Input| Projects'!$AO220,"DNSP defined",'Calc| Overheads Allocation'!I$79*'Input| Projects'!$AW220,0),0)</f>
        <v>0</v>
      </c>
      <c r="AV220" s="175"/>
      <c r="AW220" s="172">
        <f t="shared" si="90"/>
        <v>0</v>
      </c>
      <c r="AX220" s="172">
        <f t="shared" si="91"/>
        <v>0</v>
      </c>
      <c r="AY220" s="172">
        <f t="shared" si="92"/>
        <v>0</v>
      </c>
      <c r="AZ220" s="172">
        <f t="shared" si="93"/>
        <v>0</v>
      </c>
      <c r="BA220" s="172">
        <f t="shared" si="94"/>
        <v>0</v>
      </c>
      <c r="BB220" s="172">
        <f t="shared" si="95"/>
        <v>0</v>
      </c>
      <c r="BC220" s="172">
        <f t="shared" si="96"/>
        <v>0</v>
      </c>
      <c r="BD220" s="176"/>
      <c r="BE220" s="172">
        <f t="shared" si="97"/>
        <v>0</v>
      </c>
      <c r="BF220" s="172">
        <f t="shared" si="98"/>
        <v>0</v>
      </c>
      <c r="BG220" s="172">
        <f t="shared" si="99"/>
        <v>0</v>
      </c>
      <c r="BH220" s="172">
        <f t="shared" si="100"/>
        <v>0</v>
      </c>
      <c r="BI220" s="172">
        <f t="shared" si="101"/>
        <v>0</v>
      </c>
      <c r="BJ220" s="172">
        <f t="shared" si="102"/>
        <v>0</v>
      </c>
      <c r="BK220" s="172">
        <f t="shared" si="103"/>
        <v>0</v>
      </c>
      <c r="BL220" s="176"/>
      <c r="BM220" s="172">
        <f t="shared" si="82"/>
        <v>0</v>
      </c>
      <c r="BN220" s="172">
        <f t="shared" si="83"/>
        <v>0</v>
      </c>
      <c r="BO220" s="172">
        <f t="shared" si="84"/>
        <v>0</v>
      </c>
      <c r="BP220" s="172">
        <f t="shared" si="85"/>
        <v>0</v>
      </c>
      <c r="BQ220" s="172">
        <f t="shared" si="86"/>
        <v>0</v>
      </c>
      <c r="BR220" s="172">
        <f t="shared" si="87"/>
        <v>0</v>
      </c>
      <c r="BS220" s="172">
        <f t="shared" si="88"/>
        <v>0</v>
      </c>
      <c r="BT220" s="55"/>
      <c r="BU220" s="158">
        <f>SUMIF('Input| Projects'!$BA$8:$CX$8,RIGHT(BU$9,3),'Input| Projects'!$BA220:$CX220)</f>
        <v>0</v>
      </c>
      <c r="BV220" s="158">
        <f>SUMIF('Input| Projects'!$BA$8:$CX$8,RIGHT(BV$9,3),'Input| Projects'!$BA220:$CX220)</f>
        <v>0</v>
      </c>
      <c r="BW220" s="79" t="str">
        <f t="shared" si="89"/>
        <v/>
      </c>
    </row>
    <row r="221" spans="2:75" x14ac:dyDescent="0.2">
      <c r="B221" s="123">
        <f>IFERROR('Input| Projects'!B221,"")</f>
        <v>212</v>
      </c>
      <c r="C221" s="160" t="str">
        <f>IFERROR(IF('Input| Projects'!C221="","",'Input| Projects'!C221),"")</f>
        <v/>
      </c>
      <c r="D221" s="160" t="str">
        <f>IFERROR(IF('Input| Projects'!D221="","",'Input| Projects'!D221),"")</f>
        <v/>
      </c>
      <c r="E221" s="53"/>
      <c r="F221" s="160" t="str">
        <f>IF(LEN('Input| Projects'!F221)&gt;0,'Input| Projects'!F221,"")</f>
        <v/>
      </c>
      <c r="G221" s="160" t="str">
        <f>IF(LEN('Input| Projects'!G221)&gt;0,'Input| Projects'!G221,"")</f>
        <v/>
      </c>
      <c r="H221" s="10"/>
      <c r="I221" s="194" cm="1">
        <f t="array" ref="I221">IF(LEN($F221)&gt;0,1+IFERROR(SUMPRODUCT(TRANSPOSE('Input| Projects'!$AO221:$AQ221),INDEX('Input| Escalations'!$F$27:$L$29,,MATCH(Q$9,'Input| Escalations'!$F$21:$L$21,0))),0),0)</f>
        <v>0</v>
      </c>
      <c r="J221" s="194" cm="1">
        <f t="array" ref="J221">IF(LEN($F221)&gt;0,1+IFERROR(SUMPRODUCT(TRANSPOSE('Input| Projects'!$AO221:$AQ221),INDEX('Input| Escalations'!$F$27:$L$29,,MATCH(R$9,'Input| Escalations'!$F$21:$L$21,0))),0),0)</f>
        <v>0</v>
      </c>
      <c r="K221" s="194" cm="1">
        <f t="array" ref="K221">IF(LEN($F221)&gt;0,1+IFERROR(SUMPRODUCT(TRANSPOSE('Input| Projects'!$AO221:$AQ221),INDEX('Input| Escalations'!$F$27:$L$29,,MATCH(S$9,'Input| Escalations'!$F$21:$L$21,0))),0),0)</f>
        <v>0</v>
      </c>
      <c r="L221" s="194" cm="1">
        <f t="array" ref="L221">IF(LEN($F221)&gt;0,1+IFERROR(SUMPRODUCT(TRANSPOSE('Input| Projects'!$AO221:$AQ221),INDEX('Input| Escalations'!$F$27:$L$29,,MATCH(T$9,'Input| Escalations'!$F$21:$L$21,0))),0),0)</f>
        <v>0</v>
      </c>
      <c r="M221" s="194" cm="1">
        <f t="array" ref="M221">IF(LEN($F221)&gt;0,1+IFERROR(SUMPRODUCT(TRANSPOSE('Input| Projects'!$AO221:$AQ221),INDEX('Input| Escalations'!$F$27:$L$29,,MATCH(U$9,'Input| Escalations'!$F$21:$L$21,0))),0),0)</f>
        <v>0</v>
      </c>
      <c r="N221" s="194" cm="1">
        <f t="array" ref="N221">IF(LEN($F221)&gt;0,1+IFERROR(SUMPRODUCT(TRANSPOSE('Input| Projects'!$AO221:$AQ221),INDEX('Input| Escalations'!$F$27:$L$29,,MATCH(V$9,'Input| Escalations'!$F$21:$L$21,0))),0),0)</f>
        <v>0</v>
      </c>
      <c r="O221" s="194" cm="1">
        <f t="array" ref="O221">IF(LEN($F221)&gt;0,1+IFERROR(SUMPRODUCT(TRANSPOSE('Input| Projects'!$AO221:$AQ221),INDEX('Input| Escalations'!$F$27:$L$29,,MATCH(W$9,'Input| Escalations'!$F$21:$L$21,0))),0),0)</f>
        <v>0</v>
      </c>
      <c r="P221" s="10"/>
      <c r="Q221" s="172">
        <f>IFERROR(IF(ISNUMBER(FIND("decision",'Input| Setup'!$F$6)),'Input| Projects'!Y221,'Input| Projects'!I221)*'Input| Escalations'!$I$17*I221,0)</f>
        <v>0</v>
      </c>
      <c r="R221" s="172">
        <f>IFERROR(IF(ISNUMBER(FIND("decision",'Input| Setup'!$F$6)),'Input| Projects'!Z221,'Input| Projects'!J221)*'Input| Escalations'!$I$17*J221,0)</f>
        <v>0</v>
      </c>
      <c r="S221" s="172">
        <f>IFERROR(IF(ISNUMBER(FIND("decision",'Input| Setup'!$F$6)),'Input| Projects'!AA221,'Input| Projects'!K221)*'Input| Escalations'!$I$17*K221,0)</f>
        <v>0</v>
      </c>
      <c r="T221" s="172">
        <f>IFERROR(IF(ISNUMBER(FIND("decision",'Input| Setup'!$F$6)),'Input| Projects'!AB221,'Input| Projects'!L221)*'Input| Escalations'!$I$17*L221,0)</f>
        <v>0</v>
      </c>
      <c r="U221" s="172">
        <f>IFERROR(IF(ISNUMBER(FIND("decision",'Input| Setup'!$F$6)),'Input| Projects'!AC221,'Input| Projects'!M221)*'Input| Escalations'!$I$17*M221,0)</f>
        <v>0</v>
      </c>
      <c r="V221" s="172">
        <f>IFERROR(IF(ISNUMBER(FIND("decision",'Input| Setup'!$F$6)),'Input| Projects'!AD221,'Input| Projects'!N221)*'Input| Escalations'!$I$17*N221,0)</f>
        <v>0</v>
      </c>
      <c r="W221" s="172">
        <f>IFERROR(IF(ISNUMBER(FIND("decision",'Input| Setup'!$F$6)),'Input| Projects'!AE221,'Input| Projects'!O221)*'Input| Escalations'!$I$17*O221,0)</f>
        <v>0</v>
      </c>
      <c r="X221" s="175"/>
      <c r="Y221" s="172">
        <f>IF(ISNUMBER(FIND("decision",'Input| Setup'!$F$6)),'Input| Projects'!AG221,'Input| Projects'!Q221)*I221*'Input| Escalations'!$I$17</f>
        <v>0</v>
      </c>
      <c r="Z221" s="172">
        <f>IF(ISNUMBER(FIND("decision",'Input| Setup'!$F$6)),'Input| Projects'!AH221,'Input| Projects'!R221)*J221*'Input| Escalations'!$I$17</f>
        <v>0</v>
      </c>
      <c r="AA221" s="172">
        <f>IF(ISNUMBER(FIND("decision",'Input| Setup'!$F$6)),'Input| Projects'!AI221,'Input| Projects'!S221)*K221*'Input| Escalations'!$I$17</f>
        <v>0</v>
      </c>
      <c r="AB221" s="172">
        <f>IF(ISNUMBER(FIND("decision",'Input| Setup'!$F$6)),'Input| Projects'!AJ221,'Input| Projects'!T221)*L221*'Input| Escalations'!$I$17</f>
        <v>0</v>
      </c>
      <c r="AC221" s="172">
        <f>IF(ISNUMBER(FIND("decision",'Input| Setup'!$F$6)),'Input| Projects'!AK221,'Input| Projects'!U221)*M221*'Input| Escalations'!$I$17</f>
        <v>0</v>
      </c>
      <c r="AD221" s="172">
        <f>IF(ISNUMBER(FIND("decision",'Input| Setup'!$F$6)),'Input| Projects'!AL221,'Input| Projects'!V221)*N221*'Input| Escalations'!$I$17</f>
        <v>0</v>
      </c>
      <c r="AE221" s="172">
        <f>IF(ISNUMBER(FIND("decision",'Input| Setup'!$F$6)),'Input| Projects'!AM221,'Input| Projects'!W221)*O221*'Input| Escalations'!$I$17</f>
        <v>0</v>
      </c>
      <c r="AF221" s="175"/>
      <c r="AG221" s="172" cm="1">
        <f t="array" ref="AG221">IFERROR(--('Input| Projects'!$AS221="Yes")*_xlfn.SWITCH('Input| Overheads'!$C$50,"Direct costs",'Calc| Overheads Allocation'!C$8*Q221,"Internal labour",'Calc| Overheads Allocation'!C$8*Q221*'Input| Projects'!$AO221,"DNSP defined",'Calc| Overheads Allocation'!C$78*'Input| Projects'!$AV221,0),0)</f>
        <v>0</v>
      </c>
      <c r="AH221" s="172" cm="1">
        <f t="array" ref="AH221">IFERROR(--('Input| Projects'!$AS221="Yes")*_xlfn.SWITCH('Input| Overheads'!$C$50,"Direct costs",'Calc| Overheads Allocation'!D$8*R221,"Internal labour",'Calc| Overheads Allocation'!D$8*R221*'Input| Projects'!$AO221,"DNSP defined",'Calc| Overheads Allocation'!D$78*'Input| Projects'!$AV221,0),0)</f>
        <v>0</v>
      </c>
      <c r="AI221" s="172" cm="1">
        <f t="array" ref="AI221">IFERROR(--('Input| Projects'!$AS221="Yes")*_xlfn.SWITCH('Input| Overheads'!$C$50,"Direct costs",'Calc| Overheads Allocation'!E$8*S221,"Internal labour",'Calc| Overheads Allocation'!E$8*S221*'Input| Projects'!$AO221,"DNSP defined",'Calc| Overheads Allocation'!E$78*'Input| Projects'!$AV221,0),0)</f>
        <v>0</v>
      </c>
      <c r="AJ221" s="172" cm="1">
        <f t="array" ref="AJ221">IFERROR(--('Input| Projects'!$AS221="Yes")*_xlfn.SWITCH('Input| Overheads'!$C$50,"Direct costs",'Calc| Overheads Allocation'!F$8*T221,"Internal labour",'Calc| Overheads Allocation'!F$8*T221*'Input| Projects'!$AO221,"DNSP defined",'Calc| Overheads Allocation'!F$78*'Input| Projects'!$AV221,0),0)</f>
        <v>0</v>
      </c>
      <c r="AK221" s="172" cm="1">
        <f t="array" ref="AK221">IFERROR(--('Input| Projects'!$AS221="Yes")*_xlfn.SWITCH('Input| Overheads'!$C$50,"Direct costs",'Calc| Overheads Allocation'!G$8*U221,"Internal labour",'Calc| Overheads Allocation'!G$8*U221*'Input| Projects'!$AO221,"DNSP defined",'Calc| Overheads Allocation'!G$78*'Input| Projects'!$AV221,0),0)</f>
        <v>0</v>
      </c>
      <c r="AL221" s="172" cm="1">
        <f t="array" ref="AL221">IFERROR(--('Input| Projects'!$AS221="Yes")*_xlfn.SWITCH('Input| Overheads'!$C$50,"Direct costs",'Calc| Overheads Allocation'!H$8*V221,"Internal labour",'Calc| Overheads Allocation'!H$8*V221*'Input| Projects'!$AO221,"DNSP defined",'Calc| Overheads Allocation'!H$78*'Input| Projects'!$AV221,0),0)</f>
        <v>0</v>
      </c>
      <c r="AM221" s="172" cm="1">
        <f t="array" ref="AM221">IFERROR(--('Input| Projects'!$AS221="Yes")*_xlfn.SWITCH('Input| Overheads'!$C$50,"Direct costs",'Calc| Overheads Allocation'!I$8*W221,"Internal labour",'Calc| Overheads Allocation'!I$8*W221*'Input| Projects'!$AO221,"DNSP defined",'Calc| Overheads Allocation'!I$78*'Input| Projects'!$AV221,0),0)</f>
        <v>0</v>
      </c>
      <c r="AN221" s="175"/>
      <c r="AO221" s="172" cm="1">
        <f t="array" ref="AO221">IFERROR(--('Input| Projects'!$AT221="Yes")*_xlfn.SWITCH('Input| Overheads'!$C$50,"Direct costs",'Calc| Overheads Allocation'!C$9*Q221,"Internal labour",'Calc| Overheads Allocation'!C$9*Q221*'Input| Projects'!$AO221,"DNSP defined",'Calc| Overheads Allocation'!C$79*'Input| Projects'!$AW221,0),0)</f>
        <v>0</v>
      </c>
      <c r="AP221" s="172" cm="1">
        <f t="array" ref="AP221">IFERROR(--('Input| Projects'!$AT221="Yes")*_xlfn.SWITCH('Input| Overheads'!$C$50,"Direct costs",'Calc| Overheads Allocation'!D$9*R221,"Internal labour",'Calc| Overheads Allocation'!D$9*R221*'Input| Projects'!$AO221,"DNSP defined",'Calc| Overheads Allocation'!D$79*'Input| Projects'!$AW221,0),0)</f>
        <v>0</v>
      </c>
      <c r="AQ221" s="172" cm="1">
        <f t="array" ref="AQ221">IFERROR(--('Input| Projects'!$AT221="Yes")*_xlfn.SWITCH('Input| Overheads'!$C$50,"Direct costs",'Calc| Overheads Allocation'!E$9*S221,"Internal labour",'Calc| Overheads Allocation'!E$9*S221*'Input| Projects'!$AO221,"DNSP defined",'Calc| Overheads Allocation'!E$79*'Input| Projects'!$AW221,0),0)</f>
        <v>0</v>
      </c>
      <c r="AR221" s="172" cm="1">
        <f t="array" ref="AR221">IFERROR(--('Input| Projects'!$AT221="Yes")*_xlfn.SWITCH('Input| Overheads'!$C$50,"Direct costs",'Calc| Overheads Allocation'!F$9*T221,"Internal labour",'Calc| Overheads Allocation'!F$9*T221*'Input| Projects'!$AO221,"DNSP defined",'Calc| Overheads Allocation'!F$79*'Input| Projects'!$AW221,0),0)</f>
        <v>0</v>
      </c>
      <c r="AS221" s="172" cm="1">
        <f t="array" ref="AS221">IFERROR(--('Input| Projects'!$AT221="Yes")*_xlfn.SWITCH('Input| Overheads'!$C$50,"Direct costs",'Calc| Overheads Allocation'!G$9*U221,"Internal labour",'Calc| Overheads Allocation'!G$9*U221*'Input| Projects'!$AO221,"DNSP defined",'Calc| Overheads Allocation'!G$79*'Input| Projects'!$AW221,0),0)</f>
        <v>0</v>
      </c>
      <c r="AT221" s="172" cm="1">
        <f t="array" ref="AT221">IFERROR(--('Input| Projects'!$AT221="Yes")*_xlfn.SWITCH('Input| Overheads'!$C$50,"Direct costs",'Calc| Overheads Allocation'!H$9*V221,"Internal labour",'Calc| Overheads Allocation'!H$9*V221*'Input| Projects'!$AO221,"DNSP defined",'Calc| Overheads Allocation'!H$79*'Input| Projects'!$AW221,0),0)</f>
        <v>0</v>
      </c>
      <c r="AU221" s="172" cm="1">
        <f t="array" ref="AU221">IFERROR(--('Input| Projects'!$AT221="Yes")*_xlfn.SWITCH('Input| Overheads'!$C$50,"Direct costs",'Calc| Overheads Allocation'!I$9*W221,"Internal labour",'Calc| Overheads Allocation'!I$9*W221*'Input| Projects'!$AO221,"DNSP defined",'Calc| Overheads Allocation'!I$79*'Input| Projects'!$AW221,0),0)</f>
        <v>0</v>
      </c>
      <c r="AV221" s="175"/>
      <c r="AW221" s="172">
        <f t="shared" si="90"/>
        <v>0</v>
      </c>
      <c r="AX221" s="172">
        <f t="shared" si="91"/>
        <v>0</v>
      </c>
      <c r="AY221" s="172">
        <f t="shared" si="92"/>
        <v>0</v>
      </c>
      <c r="AZ221" s="172">
        <f t="shared" si="93"/>
        <v>0</v>
      </c>
      <c r="BA221" s="172">
        <f t="shared" si="94"/>
        <v>0</v>
      </c>
      <c r="BB221" s="172">
        <f t="shared" si="95"/>
        <v>0</v>
      </c>
      <c r="BC221" s="172">
        <f t="shared" si="96"/>
        <v>0</v>
      </c>
      <c r="BD221" s="176"/>
      <c r="BE221" s="172">
        <f t="shared" si="97"/>
        <v>0</v>
      </c>
      <c r="BF221" s="172">
        <f t="shared" si="98"/>
        <v>0</v>
      </c>
      <c r="BG221" s="172">
        <f t="shared" si="99"/>
        <v>0</v>
      </c>
      <c r="BH221" s="172">
        <f t="shared" si="100"/>
        <v>0</v>
      </c>
      <c r="BI221" s="172">
        <f t="shared" si="101"/>
        <v>0</v>
      </c>
      <c r="BJ221" s="172">
        <f t="shared" si="102"/>
        <v>0</v>
      </c>
      <c r="BK221" s="172">
        <f t="shared" si="103"/>
        <v>0</v>
      </c>
      <c r="BL221" s="176"/>
      <c r="BM221" s="172">
        <f t="shared" si="82"/>
        <v>0</v>
      </c>
      <c r="BN221" s="172">
        <f t="shared" si="83"/>
        <v>0</v>
      </c>
      <c r="BO221" s="172">
        <f t="shared" si="84"/>
        <v>0</v>
      </c>
      <c r="BP221" s="172">
        <f t="shared" si="85"/>
        <v>0</v>
      </c>
      <c r="BQ221" s="172">
        <f t="shared" si="86"/>
        <v>0</v>
      </c>
      <c r="BR221" s="172">
        <f t="shared" si="87"/>
        <v>0</v>
      </c>
      <c r="BS221" s="172">
        <f t="shared" si="88"/>
        <v>0</v>
      </c>
      <c r="BT221" s="55"/>
      <c r="BU221" s="158">
        <f>SUMIF('Input| Projects'!$BA$8:$CX$8,RIGHT(BU$9,3),'Input| Projects'!$BA221:$CX221)</f>
        <v>0</v>
      </c>
      <c r="BV221" s="158">
        <f>SUMIF('Input| Projects'!$BA$8:$CX$8,RIGHT(BV$9,3),'Input| Projects'!$BA221:$CX221)</f>
        <v>0</v>
      </c>
      <c r="BW221" s="79" t="str">
        <f t="shared" si="89"/>
        <v/>
      </c>
    </row>
    <row r="222" spans="2:75" x14ac:dyDescent="0.2">
      <c r="B222" s="123">
        <f>IFERROR('Input| Projects'!B222,"")</f>
        <v>213</v>
      </c>
      <c r="C222" s="160" t="str">
        <f>IFERROR(IF('Input| Projects'!C222="","",'Input| Projects'!C222),"")</f>
        <v/>
      </c>
      <c r="D222" s="160" t="str">
        <f>IFERROR(IF('Input| Projects'!D222="","",'Input| Projects'!D222),"")</f>
        <v/>
      </c>
      <c r="E222" s="53"/>
      <c r="F222" s="160" t="str">
        <f>IF(LEN('Input| Projects'!F222)&gt;0,'Input| Projects'!F222,"")</f>
        <v/>
      </c>
      <c r="G222" s="160" t="str">
        <f>IF(LEN('Input| Projects'!G222)&gt;0,'Input| Projects'!G222,"")</f>
        <v/>
      </c>
      <c r="H222" s="10"/>
      <c r="I222" s="194" cm="1">
        <f t="array" ref="I222">IF(LEN($F222)&gt;0,1+IFERROR(SUMPRODUCT(TRANSPOSE('Input| Projects'!$AO222:$AQ222),INDEX('Input| Escalations'!$F$27:$L$29,,MATCH(Q$9,'Input| Escalations'!$F$21:$L$21,0))),0),0)</f>
        <v>0</v>
      </c>
      <c r="J222" s="194" cm="1">
        <f t="array" ref="J222">IF(LEN($F222)&gt;0,1+IFERROR(SUMPRODUCT(TRANSPOSE('Input| Projects'!$AO222:$AQ222),INDEX('Input| Escalations'!$F$27:$L$29,,MATCH(R$9,'Input| Escalations'!$F$21:$L$21,0))),0),0)</f>
        <v>0</v>
      </c>
      <c r="K222" s="194" cm="1">
        <f t="array" ref="K222">IF(LEN($F222)&gt;0,1+IFERROR(SUMPRODUCT(TRANSPOSE('Input| Projects'!$AO222:$AQ222),INDEX('Input| Escalations'!$F$27:$L$29,,MATCH(S$9,'Input| Escalations'!$F$21:$L$21,0))),0),0)</f>
        <v>0</v>
      </c>
      <c r="L222" s="194" cm="1">
        <f t="array" ref="L222">IF(LEN($F222)&gt;0,1+IFERROR(SUMPRODUCT(TRANSPOSE('Input| Projects'!$AO222:$AQ222),INDEX('Input| Escalations'!$F$27:$L$29,,MATCH(T$9,'Input| Escalations'!$F$21:$L$21,0))),0),0)</f>
        <v>0</v>
      </c>
      <c r="M222" s="194" cm="1">
        <f t="array" ref="M222">IF(LEN($F222)&gt;0,1+IFERROR(SUMPRODUCT(TRANSPOSE('Input| Projects'!$AO222:$AQ222),INDEX('Input| Escalations'!$F$27:$L$29,,MATCH(U$9,'Input| Escalations'!$F$21:$L$21,0))),0),0)</f>
        <v>0</v>
      </c>
      <c r="N222" s="194" cm="1">
        <f t="array" ref="N222">IF(LEN($F222)&gt;0,1+IFERROR(SUMPRODUCT(TRANSPOSE('Input| Projects'!$AO222:$AQ222),INDEX('Input| Escalations'!$F$27:$L$29,,MATCH(V$9,'Input| Escalations'!$F$21:$L$21,0))),0),0)</f>
        <v>0</v>
      </c>
      <c r="O222" s="194" cm="1">
        <f t="array" ref="O222">IF(LEN($F222)&gt;0,1+IFERROR(SUMPRODUCT(TRANSPOSE('Input| Projects'!$AO222:$AQ222),INDEX('Input| Escalations'!$F$27:$L$29,,MATCH(W$9,'Input| Escalations'!$F$21:$L$21,0))),0),0)</f>
        <v>0</v>
      </c>
      <c r="P222" s="10"/>
      <c r="Q222" s="172">
        <f>IFERROR(IF(ISNUMBER(FIND("decision",'Input| Setup'!$F$6)),'Input| Projects'!Y222,'Input| Projects'!I222)*'Input| Escalations'!$I$17*I222,0)</f>
        <v>0</v>
      </c>
      <c r="R222" s="172">
        <f>IFERROR(IF(ISNUMBER(FIND("decision",'Input| Setup'!$F$6)),'Input| Projects'!Z222,'Input| Projects'!J222)*'Input| Escalations'!$I$17*J222,0)</f>
        <v>0</v>
      </c>
      <c r="S222" s="172">
        <f>IFERROR(IF(ISNUMBER(FIND("decision",'Input| Setup'!$F$6)),'Input| Projects'!AA222,'Input| Projects'!K222)*'Input| Escalations'!$I$17*K222,0)</f>
        <v>0</v>
      </c>
      <c r="T222" s="172">
        <f>IFERROR(IF(ISNUMBER(FIND("decision",'Input| Setup'!$F$6)),'Input| Projects'!AB222,'Input| Projects'!L222)*'Input| Escalations'!$I$17*L222,0)</f>
        <v>0</v>
      </c>
      <c r="U222" s="172">
        <f>IFERROR(IF(ISNUMBER(FIND("decision",'Input| Setup'!$F$6)),'Input| Projects'!AC222,'Input| Projects'!M222)*'Input| Escalations'!$I$17*M222,0)</f>
        <v>0</v>
      </c>
      <c r="V222" s="172">
        <f>IFERROR(IF(ISNUMBER(FIND("decision",'Input| Setup'!$F$6)),'Input| Projects'!AD222,'Input| Projects'!N222)*'Input| Escalations'!$I$17*N222,0)</f>
        <v>0</v>
      </c>
      <c r="W222" s="172">
        <f>IFERROR(IF(ISNUMBER(FIND("decision",'Input| Setup'!$F$6)),'Input| Projects'!AE222,'Input| Projects'!O222)*'Input| Escalations'!$I$17*O222,0)</f>
        <v>0</v>
      </c>
      <c r="X222" s="175"/>
      <c r="Y222" s="172">
        <f>IF(ISNUMBER(FIND("decision",'Input| Setup'!$F$6)),'Input| Projects'!AG222,'Input| Projects'!Q222)*I222*'Input| Escalations'!$I$17</f>
        <v>0</v>
      </c>
      <c r="Z222" s="172">
        <f>IF(ISNUMBER(FIND("decision",'Input| Setup'!$F$6)),'Input| Projects'!AH222,'Input| Projects'!R222)*J222*'Input| Escalations'!$I$17</f>
        <v>0</v>
      </c>
      <c r="AA222" s="172">
        <f>IF(ISNUMBER(FIND("decision",'Input| Setup'!$F$6)),'Input| Projects'!AI222,'Input| Projects'!S222)*K222*'Input| Escalations'!$I$17</f>
        <v>0</v>
      </c>
      <c r="AB222" s="172">
        <f>IF(ISNUMBER(FIND("decision",'Input| Setup'!$F$6)),'Input| Projects'!AJ222,'Input| Projects'!T222)*L222*'Input| Escalations'!$I$17</f>
        <v>0</v>
      </c>
      <c r="AC222" s="172">
        <f>IF(ISNUMBER(FIND("decision",'Input| Setup'!$F$6)),'Input| Projects'!AK222,'Input| Projects'!U222)*M222*'Input| Escalations'!$I$17</f>
        <v>0</v>
      </c>
      <c r="AD222" s="172">
        <f>IF(ISNUMBER(FIND("decision",'Input| Setup'!$F$6)),'Input| Projects'!AL222,'Input| Projects'!V222)*N222*'Input| Escalations'!$I$17</f>
        <v>0</v>
      </c>
      <c r="AE222" s="172">
        <f>IF(ISNUMBER(FIND("decision",'Input| Setup'!$F$6)),'Input| Projects'!AM222,'Input| Projects'!W222)*O222*'Input| Escalations'!$I$17</f>
        <v>0</v>
      </c>
      <c r="AF222" s="175"/>
      <c r="AG222" s="172" cm="1">
        <f t="array" ref="AG222">IFERROR(--('Input| Projects'!$AS222="Yes")*_xlfn.SWITCH('Input| Overheads'!$C$50,"Direct costs",'Calc| Overheads Allocation'!C$8*Q222,"Internal labour",'Calc| Overheads Allocation'!C$8*Q222*'Input| Projects'!$AO222,"DNSP defined",'Calc| Overheads Allocation'!C$78*'Input| Projects'!$AV222,0),0)</f>
        <v>0</v>
      </c>
      <c r="AH222" s="172" cm="1">
        <f t="array" ref="AH222">IFERROR(--('Input| Projects'!$AS222="Yes")*_xlfn.SWITCH('Input| Overheads'!$C$50,"Direct costs",'Calc| Overheads Allocation'!D$8*R222,"Internal labour",'Calc| Overheads Allocation'!D$8*R222*'Input| Projects'!$AO222,"DNSP defined",'Calc| Overheads Allocation'!D$78*'Input| Projects'!$AV222,0),0)</f>
        <v>0</v>
      </c>
      <c r="AI222" s="172" cm="1">
        <f t="array" ref="AI222">IFERROR(--('Input| Projects'!$AS222="Yes")*_xlfn.SWITCH('Input| Overheads'!$C$50,"Direct costs",'Calc| Overheads Allocation'!E$8*S222,"Internal labour",'Calc| Overheads Allocation'!E$8*S222*'Input| Projects'!$AO222,"DNSP defined",'Calc| Overheads Allocation'!E$78*'Input| Projects'!$AV222,0),0)</f>
        <v>0</v>
      </c>
      <c r="AJ222" s="172" cm="1">
        <f t="array" ref="AJ222">IFERROR(--('Input| Projects'!$AS222="Yes")*_xlfn.SWITCH('Input| Overheads'!$C$50,"Direct costs",'Calc| Overheads Allocation'!F$8*T222,"Internal labour",'Calc| Overheads Allocation'!F$8*T222*'Input| Projects'!$AO222,"DNSP defined",'Calc| Overheads Allocation'!F$78*'Input| Projects'!$AV222,0),0)</f>
        <v>0</v>
      </c>
      <c r="AK222" s="172" cm="1">
        <f t="array" ref="AK222">IFERROR(--('Input| Projects'!$AS222="Yes")*_xlfn.SWITCH('Input| Overheads'!$C$50,"Direct costs",'Calc| Overheads Allocation'!G$8*U222,"Internal labour",'Calc| Overheads Allocation'!G$8*U222*'Input| Projects'!$AO222,"DNSP defined",'Calc| Overheads Allocation'!G$78*'Input| Projects'!$AV222,0),0)</f>
        <v>0</v>
      </c>
      <c r="AL222" s="172" cm="1">
        <f t="array" ref="AL222">IFERROR(--('Input| Projects'!$AS222="Yes")*_xlfn.SWITCH('Input| Overheads'!$C$50,"Direct costs",'Calc| Overheads Allocation'!H$8*V222,"Internal labour",'Calc| Overheads Allocation'!H$8*V222*'Input| Projects'!$AO222,"DNSP defined",'Calc| Overheads Allocation'!H$78*'Input| Projects'!$AV222,0),0)</f>
        <v>0</v>
      </c>
      <c r="AM222" s="172" cm="1">
        <f t="array" ref="AM222">IFERROR(--('Input| Projects'!$AS222="Yes")*_xlfn.SWITCH('Input| Overheads'!$C$50,"Direct costs",'Calc| Overheads Allocation'!I$8*W222,"Internal labour",'Calc| Overheads Allocation'!I$8*W222*'Input| Projects'!$AO222,"DNSP defined",'Calc| Overheads Allocation'!I$78*'Input| Projects'!$AV222,0),0)</f>
        <v>0</v>
      </c>
      <c r="AN222" s="175"/>
      <c r="AO222" s="172" cm="1">
        <f t="array" ref="AO222">IFERROR(--('Input| Projects'!$AT222="Yes")*_xlfn.SWITCH('Input| Overheads'!$C$50,"Direct costs",'Calc| Overheads Allocation'!C$9*Q222,"Internal labour",'Calc| Overheads Allocation'!C$9*Q222*'Input| Projects'!$AO222,"DNSP defined",'Calc| Overheads Allocation'!C$79*'Input| Projects'!$AW222,0),0)</f>
        <v>0</v>
      </c>
      <c r="AP222" s="172" cm="1">
        <f t="array" ref="AP222">IFERROR(--('Input| Projects'!$AT222="Yes")*_xlfn.SWITCH('Input| Overheads'!$C$50,"Direct costs",'Calc| Overheads Allocation'!D$9*R222,"Internal labour",'Calc| Overheads Allocation'!D$9*R222*'Input| Projects'!$AO222,"DNSP defined",'Calc| Overheads Allocation'!D$79*'Input| Projects'!$AW222,0),0)</f>
        <v>0</v>
      </c>
      <c r="AQ222" s="172" cm="1">
        <f t="array" ref="AQ222">IFERROR(--('Input| Projects'!$AT222="Yes")*_xlfn.SWITCH('Input| Overheads'!$C$50,"Direct costs",'Calc| Overheads Allocation'!E$9*S222,"Internal labour",'Calc| Overheads Allocation'!E$9*S222*'Input| Projects'!$AO222,"DNSP defined",'Calc| Overheads Allocation'!E$79*'Input| Projects'!$AW222,0),0)</f>
        <v>0</v>
      </c>
      <c r="AR222" s="172" cm="1">
        <f t="array" ref="AR222">IFERROR(--('Input| Projects'!$AT222="Yes")*_xlfn.SWITCH('Input| Overheads'!$C$50,"Direct costs",'Calc| Overheads Allocation'!F$9*T222,"Internal labour",'Calc| Overheads Allocation'!F$9*T222*'Input| Projects'!$AO222,"DNSP defined",'Calc| Overheads Allocation'!F$79*'Input| Projects'!$AW222,0),0)</f>
        <v>0</v>
      </c>
      <c r="AS222" s="172" cm="1">
        <f t="array" ref="AS222">IFERROR(--('Input| Projects'!$AT222="Yes")*_xlfn.SWITCH('Input| Overheads'!$C$50,"Direct costs",'Calc| Overheads Allocation'!G$9*U222,"Internal labour",'Calc| Overheads Allocation'!G$9*U222*'Input| Projects'!$AO222,"DNSP defined",'Calc| Overheads Allocation'!G$79*'Input| Projects'!$AW222,0),0)</f>
        <v>0</v>
      </c>
      <c r="AT222" s="172" cm="1">
        <f t="array" ref="AT222">IFERROR(--('Input| Projects'!$AT222="Yes")*_xlfn.SWITCH('Input| Overheads'!$C$50,"Direct costs",'Calc| Overheads Allocation'!H$9*V222,"Internal labour",'Calc| Overheads Allocation'!H$9*V222*'Input| Projects'!$AO222,"DNSP defined",'Calc| Overheads Allocation'!H$79*'Input| Projects'!$AW222,0),0)</f>
        <v>0</v>
      </c>
      <c r="AU222" s="172" cm="1">
        <f t="array" ref="AU222">IFERROR(--('Input| Projects'!$AT222="Yes")*_xlfn.SWITCH('Input| Overheads'!$C$50,"Direct costs",'Calc| Overheads Allocation'!I$9*W222,"Internal labour",'Calc| Overheads Allocation'!I$9*W222*'Input| Projects'!$AO222,"DNSP defined",'Calc| Overheads Allocation'!I$79*'Input| Projects'!$AW222,0),0)</f>
        <v>0</v>
      </c>
      <c r="AV222" s="175"/>
      <c r="AW222" s="172">
        <f t="shared" si="90"/>
        <v>0</v>
      </c>
      <c r="AX222" s="172">
        <f t="shared" si="91"/>
        <v>0</v>
      </c>
      <c r="AY222" s="172">
        <f t="shared" si="92"/>
        <v>0</v>
      </c>
      <c r="AZ222" s="172">
        <f t="shared" si="93"/>
        <v>0</v>
      </c>
      <c r="BA222" s="172">
        <f t="shared" si="94"/>
        <v>0</v>
      </c>
      <c r="BB222" s="172">
        <f t="shared" si="95"/>
        <v>0</v>
      </c>
      <c r="BC222" s="172">
        <f t="shared" si="96"/>
        <v>0</v>
      </c>
      <c r="BD222" s="176"/>
      <c r="BE222" s="172">
        <f t="shared" si="97"/>
        <v>0</v>
      </c>
      <c r="BF222" s="172">
        <f t="shared" si="98"/>
        <v>0</v>
      </c>
      <c r="BG222" s="172">
        <f t="shared" si="99"/>
        <v>0</v>
      </c>
      <c r="BH222" s="172">
        <f t="shared" si="100"/>
        <v>0</v>
      </c>
      <c r="BI222" s="172">
        <f t="shared" si="101"/>
        <v>0</v>
      </c>
      <c r="BJ222" s="172">
        <f t="shared" si="102"/>
        <v>0</v>
      </c>
      <c r="BK222" s="172">
        <f t="shared" si="103"/>
        <v>0</v>
      </c>
      <c r="BL222" s="176"/>
      <c r="BM222" s="172">
        <f t="shared" si="82"/>
        <v>0</v>
      </c>
      <c r="BN222" s="172">
        <f t="shared" si="83"/>
        <v>0</v>
      </c>
      <c r="BO222" s="172">
        <f t="shared" si="84"/>
        <v>0</v>
      </c>
      <c r="BP222" s="172">
        <f t="shared" si="85"/>
        <v>0</v>
      </c>
      <c r="BQ222" s="172">
        <f t="shared" si="86"/>
        <v>0</v>
      </c>
      <c r="BR222" s="172">
        <f t="shared" si="87"/>
        <v>0</v>
      </c>
      <c r="BS222" s="172">
        <f t="shared" si="88"/>
        <v>0</v>
      </c>
      <c r="BT222" s="55"/>
      <c r="BU222" s="158">
        <f>SUMIF('Input| Projects'!$BA$8:$CX$8,RIGHT(BU$9,3),'Input| Projects'!$BA222:$CX222)</f>
        <v>0</v>
      </c>
      <c r="BV222" s="158">
        <f>SUMIF('Input| Projects'!$BA$8:$CX$8,RIGHT(BV$9,3),'Input| Projects'!$BA222:$CX222)</f>
        <v>0</v>
      </c>
      <c r="BW222" s="79" t="str">
        <f t="shared" si="89"/>
        <v/>
      </c>
    </row>
    <row r="223" spans="2:75" x14ac:dyDescent="0.2">
      <c r="B223" s="123">
        <f>IFERROR('Input| Projects'!B223,"")</f>
        <v>214</v>
      </c>
      <c r="C223" s="160" t="str">
        <f>IFERROR(IF('Input| Projects'!C223="","",'Input| Projects'!C223),"")</f>
        <v/>
      </c>
      <c r="D223" s="160" t="str">
        <f>IFERROR(IF('Input| Projects'!D223="","",'Input| Projects'!D223),"")</f>
        <v/>
      </c>
      <c r="E223" s="53"/>
      <c r="F223" s="160" t="str">
        <f>IF(LEN('Input| Projects'!F223)&gt;0,'Input| Projects'!F223,"")</f>
        <v/>
      </c>
      <c r="G223" s="160" t="str">
        <f>IF(LEN('Input| Projects'!G223)&gt;0,'Input| Projects'!G223,"")</f>
        <v/>
      </c>
      <c r="H223" s="10"/>
      <c r="I223" s="194" cm="1">
        <f t="array" ref="I223">IF(LEN($F223)&gt;0,1+IFERROR(SUMPRODUCT(TRANSPOSE('Input| Projects'!$AO223:$AQ223),INDEX('Input| Escalations'!$F$27:$L$29,,MATCH(Q$9,'Input| Escalations'!$F$21:$L$21,0))),0),0)</f>
        <v>0</v>
      </c>
      <c r="J223" s="194" cm="1">
        <f t="array" ref="J223">IF(LEN($F223)&gt;0,1+IFERROR(SUMPRODUCT(TRANSPOSE('Input| Projects'!$AO223:$AQ223),INDEX('Input| Escalations'!$F$27:$L$29,,MATCH(R$9,'Input| Escalations'!$F$21:$L$21,0))),0),0)</f>
        <v>0</v>
      </c>
      <c r="K223" s="194" cm="1">
        <f t="array" ref="K223">IF(LEN($F223)&gt;0,1+IFERROR(SUMPRODUCT(TRANSPOSE('Input| Projects'!$AO223:$AQ223),INDEX('Input| Escalations'!$F$27:$L$29,,MATCH(S$9,'Input| Escalations'!$F$21:$L$21,0))),0),0)</f>
        <v>0</v>
      </c>
      <c r="L223" s="194" cm="1">
        <f t="array" ref="L223">IF(LEN($F223)&gt;0,1+IFERROR(SUMPRODUCT(TRANSPOSE('Input| Projects'!$AO223:$AQ223),INDEX('Input| Escalations'!$F$27:$L$29,,MATCH(T$9,'Input| Escalations'!$F$21:$L$21,0))),0),0)</f>
        <v>0</v>
      </c>
      <c r="M223" s="194" cm="1">
        <f t="array" ref="M223">IF(LEN($F223)&gt;0,1+IFERROR(SUMPRODUCT(TRANSPOSE('Input| Projects'!$AO223:$AQ223),INDEX('Input| Escalations'!$F$27:$L$29,,MATCH(U$9,'Input| Escalations'!$F$21:$L$21,0))),0),0)</f>
        <v>0</v>
      </c>
      <c r="N223" s="194" cm="1">
        <f t="array" ref="N223">IF(LEN($F223)&gt;0,1+IFERROR(SUMPRODUCT(TRANSPOSE('Input| Projects'!$AO223:$AQ223),INDEX('Input| Escalations'!$F$27:$L$29,,MATCH(V$9,'Input| Escalations'!$F$21:$L$21,0))),0),0)</f>
        <v>0</v>
      </c>
      <c r="O223" s="194" cm="1">
        <f t="array" ref="O223">IF(LEN($F223)&gt;0,1+IFERROR(SUMPRODUCT(TRANSPOSE('Input| Projects'!$AO223:$AQ223),INDEX('Input| Escalations'!$F$27:$L$29,,MATCH(W$9,'Input| Escalations'!$F$21:$L$21,0))),0),0)</f>
        <v>0</v>
      </c>
      <c r="P223" s="10"/>
      <c r="Q223" s="172">
        <f>IFERROR(IF(ISNUMBER(FIND("decision",'Input| Setup'!$F$6)),'Input| Projects'!Y223,'Input| Projects'!I223)*'Input| Escalations'!$I$17*I223,0)</f>
        <v>0</v>
      </c>
      <c r="R223" s="172">
        <f>IFERROR(IF(ISNUMBER(FIND("decision",'Input| Setup'!$F$6)),'Input| Projects'!Z223,'Input| Projects'!J223)*'Input| Escalations'!$I$17*J223,0)</f>
        <v>0</v>
      </c>
      <c r="S223" s="172">
        <f>IFERROR(IF(ISNUMBER(FIND("decision",'Input| Setup'!$F$6)),'Input| Projects'!AA223,'Input| Projects'!K223)*'Input| Escalations'!$I$17*K223,0)</f>
        <v>0</v>
      </c>
      <c r="T223" s="172">
        <f>IFERROR(IF(ISNUMBER(FIND("decision",'Input| Setup'!$F$6)),'Input| Projects'!AB223,'Input| Projects'!L223)*'Input| Escalations'!$I$17*L223,0)</f>
        <v>0</v>
      </c>
      <c r="U223" s="172">
        <f>IFERROR(IF(ISNUMBER(FIND("decision",'Input| Setup'!$F$6)),'Input| Projects'!AC223,'Input| Projects'!M223)*'Input| Escalations'!$I$17*M223,0)</f>
        <v>0</v>
      </c>
      <c r="V223" s="172">
        <f>IFERROR(IF(ISNUMBER(FIND("decision",'Input| Setup'!$F$6)),'Input| Projects'!AD223,'Input| Projects'!N223)*'Input| Escalations'!$I$17*N223,0)</f>
        <v>0</v>
      </c>
      <c r="W223" s="172">
        <f>IFERROR(IF(ISNUMBER(FIND("decision",'Input| Setup'!$F$6)),'Input| Projects'!AE223,'Input| Projects'!O223)*'Input| Escalations'!$I$17*O223,0)</f>
        <v>0</v>
      </c>
      <c r="X223" s="175"/>
      <c r="Y223" s="172">
        <f>IF(ISNUMBER(FIND("decision",'Input| Setup'!$F$6)),'Input| Projects'!AG223,'Input| Projects'!Q223)*I223*'Input| Escalations'!$I$17</f>
        <v>0</v>
      </c>
      <c r="Z223" s="172">
        <f>IF(ISNUMBER(FIND("decision",'Input| Setup'!$F$6)),'Input| Projects'!AH223,'Input| Projects'!R223)*J223*'Input| Escalations'!$I$17</f>
        <v>0</v>
      </c>
      <c r="AA223" s="172">
        <f>IF(ISNUMBER(FIND("decision",'Input| Setup'!$F$6)),'Input| Projects'!AI223,'Input| Projects'!S223)*K223*'Input| Escalations'!$I$17</f>
        <v>0</v>
      </c>
      <c r="AB223" s="172">
        <f>IF(ISNUMBER(FIND("decision",'Input| Setup'!$F$6)),'Input| Projects'!AJ223,'Input| Projects'!T223)*L223*'Input| Escalations'!$I$17</f>
        <v>0</v>
      </c>
      <c r="AC223" s="172">
        <f>IF(ISNUMBER(FIND("decision",'Input| Setup'!$F$6)),'Input| Projects'!AK223,'Input| Projects'!U223)*M223*'Input| Escalations'!$I$17</f>
        <v>0</v>
      </c>
      <c r="AD223" s="172">
        <f>IF(ISNUMBER(FIND("decision",'Input| Setup'!$F$6)),'Input| Projects'!AL223,'Input| Projects'!V223)*N223*'Input| Escalations'!$I$17</f>
        <v>0</v>
      </c>
      <c r="AE223" s="172">
        <f>IF(ISNUMBER(FIND("decision",'Input| Setup'!$F$6)),'Input| Projects'!AM223,'Input| Projects'!W223)*O223*'Input| Escalations'!$I$17</f>
        <v>0</v>
      </c>
      <c r="AF223" s="175"/>
      <c r="AG223" s="172" cm="1">
        <f t="array" ref="AG223">IFERROR(--('Input| Projects'!$AS223="Yes")*_xlfn.SWITCH('Input| Overheads'!$C$50,"Direct costs",'Calc| Overheads Allocation'!C$8*Q223,"Internal labour",'Calc| Overheads Allocation'!C$8*Q223*'Input| Projects'!$AO223,"DNSP defined",'Calc| Overheads Allocation'!C$78*'Input| Projects'!$AV223,0),0)</f>
        <v>0</v>
      </c>
      <c r="AH223" s="172" cm="1">
        <f t="array" ref="AH223">IFERROR(--('Input| Projects'!$AS223="Yes")*_xlfn.SWITCH('Input| Overheads'!$C$50,"Direct costs",'Calc| Overheads Allocation'!D$8*R223,"Internal labour",'Calc| Overheads Allocation'!D$8*R223*'Input| Projects'!$AO223,"DNSP defined",'Calc| Overheads Allocation'!D$78*'Input| Projects'!$AV223,0),0)</f>
        <v>0</v>
      </c>
      <c r="AI223" s="172" cm="1">
        <f t="array" ref="AI223">IFERROR(--('Input| Projects'!$AS223="Yes")*_xlfn.SWITCH('Input| Overheads'!$C$50,"Direct costs",'Calc| Overheads Allocation'!E$8*S223,"Internal labour",'Calc| Overheads Allocation'!E$8*S223*'Input| Projects'!$AO223,"DNSP defined",'Calc| Overheads Allocation'!E$78*'Input| Projects'!$AV223,0),0)</f>
        <v>0</v>
      </c>
      <c r="AJ223" s="172" cm="1">
        <f t="array" ref="AJ223">IFERROR(--('Input| Projects'!$AS223="Yes")*_xlfn.SWITCH('Input| Overheads'!$C$50,"Direct costs",'Calc| Overheads Allocation'!F$8*T223,"Internal labour",'Calc| Overheads Allocation'!F$8*T223*'Input| Projects'!$AO223,"DNSP defined",'Calc| Overheads Allocation'!F$78*'Input| Projects'!$AV223,0),0)</f>
        <v>0</v>
      </c>
      <c r="AK223" s="172" cm="1">
        <f t="array" ref="AK223">IFERROR(--('Input| Projects'!$AS223="Yes")*_xlfn.SWITCH('Input| Overheads'!$C$50,"Direct costs",'Calc| Overheads Allocation'!G$8*U223,"Internal labour",'Calc| Overheads Allocation'!G$8*U223*'Input| Projects'!$AO223,"DNSP defined",'Calc| Overheads Allocation'!G$78*'Input| Projects'!$AV223,0),0)</f>
        <v>0</v>
      </c>
      <c r="AL223" s="172" cm="1">
        <f t="array" ref="AL223">IFERROR(--('Input| Projects'!$AS223="Yes")*_xlfn.SWITCH('Input| Overheads'!$C$50,"Direct costs",'Calc| Overheads Allocation'!H$8*V223,"Internal labour",'Calc| Overheads Allocation'!H$8*V223*'Input| Projects'!$AO223,"DNSP defined",'Calc| Overheads Allocation'!H$78*'Input| Projects'!$AV223,0),0)</f>
        <v>0</v>
      </c>
      <c r="AM223" s="172" cm="1">
        <f t="array" ref="AM223">IFERROR(--('Input| Projects'!$AS223="Yes")*_xlfn.SWITCH('Input| Overheads'!$C$50,"Direct costs",'Calc| Overheads Allocation'!I$8*W223,"Internal labour",'Calc| Overheads Allocation'!I$8*W223*'Input| Projects'!$AO223,"DNSP defined",'Calc| Overheads Allocation'!I$78*'Input| Projects'!$AV223,0),0)</f>
        <v>0</v>
      </c>
      <c r="AN223" s="175"/>
      <c r="AO223" s="172" cm="1">
        <f t="array" ref="AO223">IFERROR(--('Input| Projects'!$AT223="Yes")*_xlfn.SWITCH('Input| Overheads'!$C$50,"Direct costs",'Calc| Overheads Allocation'!C$9*Q223,"Internal labour",'Calc| Overheads Allocation'!C$9*Q223*'Input| Projects'!$AO223,"DNSP defined",'Calc| Overheads Allocation'!C$79*'Input| Projects'!$AW223,0),0)</f>
        <v>0</v>
      </c>
      <c r="AP223" s="172" cm="1">
        <f t="array" ref="AP223">IFERROR(--('Input| Projects'!$AT223="Yes")*_xlfn.SWITCH('Input| Overheads'!$C$50,"Direct costs",'Calc| Overheads Allocation'!D$9*R223,"Internal labour",'Calc| Overheads Allocation'!D$9*R223*'Input| Projects'!$AO223,"DNSP defined",'Calc| Overheads Allocation'!D$79*'Input| Projects'!$AW223,0),0)</f>
        <v>0</v>
      </c>
      <c r="AQ223" s="172" cm="1">
        <f t="array" ref="AQ223">IFERROR(--('Input| Projects'!$AT223="Yes")*_xlfn.SWITCH('Input| Overheads'!$C$50,"Direct costs",'Calc| Overheads Allocation'!E$9*S223,"Internal labour",'Calc| Overheads Allocation'!E$9*S223*'Input| Projects'!$AO223,"DNSP defined",'Calc| Overheads Allocation'!E$79*'Input| Projects'!$AW223,0),0)</f>
        <v>0</v>
      </c>
      <c r="AR223" s="172" cm="1">
        <f t="array" ref="AR223">IFERROR(--('Input| Projects'!$AT223="Yes")*_xlfn.SWITCH('Input| Overheads'!$C$50,"Direct costs",'Calc| Overheads Allocation'!F$9*T223,"Internal labour",'Calc| Overheads Allocation'!F$9*T223*'Input| Projects'!$AO223,"DNSP defined",'Calc| Overheads Allocation'!F$79*'Input| Projects'!$AW223,0),0)</f>
        <v>0</v>
      </c>
      <c r="AS223" s="172" cm="1">
        <f t="array" ref="AS223">IFERROR(--('Input| Projects'!$AT223="Yes")*_xlfn.SWITCH('Input| Overheads'!$C$50,"Direct costs",'Calc| Overheads Allocation'!G$9*U223,"Internal labour",'Calc| Overheads Allocation'!G$9*U223*'Input| Projects'!$AO223,"DNSP defined",'Calc| Overheads Allocation'!G$79*'Input| Projects'!$AW223,0),0)</f>
        <v>0</v>
      </c>
      <c r="AT223" s="172" cm="1">
        <f t="array" ref="AT223">IFERROR(--('Input| Projects'!$AT223="Yes")*_xlfn.SWITCH('Input| Overheads'!$C$50,"Direct costs",'Calc| Overheads Allocation'!H$9*V223,"Internal labour",'Calc| Overheads Allocation'!H$9*V223*'Input| Projects'!$AO223,"DNSP defined",'Calc| Overheads Allocation'!H$79*'Input| Projects'!$AW223,0),0)</f>
        <v>0</v>
      </c>
      <c r="AU223" s="172" cm="1">
        <f t="array" ref="AU223">IFERROR(--('Input| Projects'!$AT223="Yes")*_xlfn.SWITCH('Input| Overheads'!$C$50,"Direct costs",'Calc| Overheads Allocation'!I$9*W223,"Internal labour",'Calc| Overheads Allocation'!I$9*W223*'Input| Projects'!$AO223,"DNSP defined",'Calc| Overheads Allocation'!I$79*'Input| Projects'!$AW223,0),0)</f>
        <v>0</v>
      </c>
      <c r="AV223" s="175"/>
      <c r="AW223" s="172">
        <f t="shared" si="90"/>
        <v>0</v>
      </c>
      <c r="AX223" s="172">
        <f t="shared" si="91"/>
        <v>0</v>
      </c>
      <c r="AY223" s="172">
        <f t="shared" si="92"/>
        <v>0</v>
      </c>
      <c r="AZ223" s="172">
        <f t="shared" si="93"/>
        <v>0</v>
      </c>
      <c r="BA223" s="172">
        <f t="shared" si="94"/>
        <v>0</v>
      </c>
      <c r="BB223" s="172">
        <f t="shared" si="95"/>
        <v>0</v>
      </c>
      <c r="BC223" s="172">
        <f t="shared" si="96"/>
        <v>0</v>
      </c>
      <c r="BD223" s="176"/>
      <c r="BE223" s="172">
        <f t="shared" si="97"/>
        <v>0</v>
      </c>
      <c r="BF223" s="172">
        <f t="shared" si="98"/>
        <v>0</v>
      </c>
      <c r="BG223" s="172">
        <f t="shared" si="99"/>
        <v>0</v>
      </c>
      <c r="BH223" s="172">
        <f t="shared" si="100"/>
        <v>0</v>
      </c>
      <c r="BI223" s="172">
        <f t="shared" si="101"/>
        <v>0</v>
      </c>
      <c r="BJ223" s="172">
        <f t="shared" si="102"/>
        <v>0</v>
      </c>
      <c r="BK223" s="172">
        <f t="shared" si="103"/>
        <v>0</v>
      </c>
      <c r="BL223" s="176"/>
      <c r="BM223" s="172">
        <f t="shared" si="82"/>
        <v>0</v>
      </c>
      <c r="BN223" s="172">
        <f t="shared" si="83"/>
        <v>0</v>
      </c>
      <c r="BO223" s="172">
        <f t="shared" si="84"/>
        <v>0</v>
      </c>
      <c r="BP223" s="172">
        <f t="shared" si="85"/>
        <v>0</v>
      </c>
      <c r="BQ223" s="172">
        <f t="shared" si="86"/>
        <v>0</v>
      </c>
      <c r="BR223" s="172">
        <f t="shared" si="87"/>
        <v>0</v>
      </c>
      <c r="BS223" s="172">
        <f t="shared" si="88"/>
        <v>0</v>
      </c>
      <c r="BT223" s="55"/>
      <c r="BU223" s="158">
        <f>SUMIF('Input| Projects'!$BA$8:$CX$8,RIGHT(BU$9,3),'Input| Projects'!$BA223:$CX223)</f>
        <v>0</v>
      </c>
      <c r="BV223" s="158">
        <f>SUMIF('Input| Projects'!$BA$8:$CX$8,RIGHT(BV$9,3),'Input| Projects'!$BA223:$CX223)</f>
        <v>0</v>
      </c>
      <c r="BW223" s="79" t="str">
        <f t="shared" si="89"/>
        <v/>
      </c>
    </row>
    <row r="224" spans="2:75" x14ac:dyDescent="0.2">
      <c r="B224" s="123">
        <f>IFERROR('Input| Projects'!B224,"")</f>
        <v>215</v>
      </c>
      <c r="C224" s="160" t="str">
        <f>IFERROR(IF('Input| Projects'!C224="","",'Input| Projects'!C224),"")</f>
        <v/>
      </c>
      <c r="D224" s="160" t="str">
        <f>IFERROR(IF('Input| Projects'!D224="","",'Input| Projects'!D224),"")</f>
        <v/>
      </c>
      <c r="E224" s="53"/>
      <c r="F224" s="160" t="str">
        <f>IF(LEN('Input| Projects'!F224)&gt;0,'Input| Projects'!F224,"")</f>
        <v/>
      </c>
      <c r="G224" s="160" t="str">
        <f>IF(LEN('Input| Projects'!G224)&gt;0,'Input| Projects'!G224,"")</f>
        <v/>
      </c>
      <c r="H224" s="10"/>
      <c r="I224" s="194" cm="1">
        <f t="array" ref="I224">IF(LEN($F224)&gt;0,1+IFERROR(SUMPRODUCT(TRANSPOSE('Input| Projects'!$AO224:$AQ224),INDEX('Input| Escalations'!$F$27:$L$29,,MATCH(Q$9,'Input| Escalations'!$F$21:$L$21,0))),0),0)</f>
        <v>0</v>
      </c>
      <c r="J224" s="194" cm="1">
        <f t="array" ref="J224">IF(LEN($F224)&gt;0,1+IFERROR(SUMPRODUCT(TRANSPOSE('Input| Projects'!$AO224:$AQ224),INDEX('Input| Escalations'!$F$27:$L$29,,MATCH(R$9,'Input| Escalations'!$F$21:$L$21,0))),0),0)</f>
        <v>0</v>
      </c>
      <c r="K224" s="194" cm="1">
        <f t="array" ref="K224">IF(LEN($F224)&gt;0,1+IFERROR(SUMPRODUCT(TRANSPOSE('Input| Projects'!$AO224:$AQ224),INDEX('Input| Escalations'!$F$27:$L$29,,MATCH(S$9,'Input| Escalations'!$F$21:$L$21,0))),0),0)</f>
        <v>0</v>
      </c>
      <c r="L224" s="194" cm="1">
        <f t="array" ref="L224">IF(LEN($F224)&gt;0,1+IFERROR(SUMPRODUCT(TRANSPOSE('Input| Projects'!$AO224:$AQ224),INDEX('Input| Escalations'!$F$27:$L$29,,MATCH(T$9,'Input| Escalations'!$F$21:$L$21,0))),0),0)</f>
        <v>0</v>
      </c>
      <c r="M224" s="194" cm="1">
        <f t="array" ref="M224">IF(LEN($F224)&gt;0,1+IFERROR(SUMPRODUCT(TRANSPOSE('Input| Projects'!$AO224:$AQ224),INDEX('Input| Escalations'!$F$27:$L$29,,MATCH(U$9,'Input| Escalations'!$F$21:$L$21,0))),0),0)</f>
        <v>0</v>
      </c>
      <c r="N224" s="194" cm="1">
        <f t="array" ref="N224">IF(LEN($F224)&gt;0,1+IFERROR(SUMPRODUCT(TRANSPOSE('Input| Projects'!$AO224:$AQ224),INDEX('Input| Escalations'!$F$27:$L$29,,MATCH(V$9,'Input| Escalations'!$F$21:$L$21,0))),0),0)</f>
        <v>0</v>
      </c>
      <c r="O224" s="194" cm="1">
        <f t="array" ref="O224">IF(LEN($F224)&gt;0,1+IFERROR(SUMPRODUCT(TRANSPOSE('Input| Projects'!$AO224:$AQ224),INDEX('Input| Escalations'!$F$27:$L$29,,MATCH(W$9,'Input| Escalations'!$F$21:$L$21,0))),0),0)</f>
        <v>0</v>
      </c>
      <c r="P224" s="10"/>
      <c r="Q224" s="172">
        <f>IFERROR(IF(ISNUMBER(FIND("decision",'Input| Setup'!$F$6)),'Input| Projects'!Y224,'Input| Projects'!I224)*'Input| Escalations'!$I$17*I224,0)</f>
        <v>0</v>
      </c>
      <c r="R224" s="172">
        <f>IFERROR(IF(ISNUMBER(FIND("decision",'Input| Setup'!$F$6)),'Input| Projects'!Z224,'Input| Projects'!J224)*'Input| Escalations'!$I$17*J224,0)</f>
        <v>0</v>
      </c>
      <c r="S224" s="172">
        <f>IFERROR(IF(ISNUMBER(FIND("decision",'Input| Setup'!$F$6)),'Input| Projects'!AA224,'Input| Projects'!K224)*'Input| Escalations'!$I$17*K224,0)</f>
        <v>0</v>
      </c>
      <c r="T224" s="172">
        <f>IFERROR(IF(ISNUMBER(FIND("decision",'Input| Setup'!$F$6)),'Input| Projects'!AB224,'Input| Projects'!L224)*'Input| Escalations'!$I$17*L224,0)</f>
        <v>0</v>
      </c>
      <c r="U224" s="172">
        <f>IFERROR(IF(ISNUMBER(FIND("decision",'Input| Setup'!$F$6)),'Input| Projects'!AC224,'Input| Projects'!M224)*'Input| Escalations'!$I$17*M224,0)</f>
        <v>0</v>
      </c>
      <c r="V224" s="172">
        <f>IFERROR(IF(ISNUMBER(FIND("decision",'Input| Setup'!$F$6)),'Input| Projects'!AD224,'Input| Projects'!N224)*'Input| Escalations'!$I$17*N224,0)</f>
        <v>0</v>
      </c>
      <c r="W224" s="172">
        <f>IFERROR(IF(ISNUMBER(FIND("decision",'Input| Setup'!$F$6)),'Input| Projects'!AE224,'Input| Projects'!O224)*'Input| Escalations'!$I$17*O224,0)</f>
        <v>0</v>
      </c>
      <c r="X224" s="175"/>
      <c r="Y224" s="172">
        <f>IF(ISNUMBER(FIND("decision",'Input| Setup'!$F$6)),'Input| Projects'!AG224,'Input| Projects'!Q224)*I224*'Input| Escalations'!$I$17</f>
        <v>0</v>
      </c>
      <c r="Z224" s="172">
        <f>IF(ISNUMBER(FIND("decision",'Input| Setup'!$F$6)),'Input| Projects'!AH224,'Input| Projects'!R224)*J224*'Input| Escalations'!$I$17</f>
        <v>0</v>
      </c>
      <c r="AA224" s="172">
        <f>IF(ISNUMBER(FIND("decision",'Input| Setup'!$F$6)),'Input| Projects'!AI224,'Input| Projects'!S224)*K224*'Input| Escalations'!$I$17</f>
        <v>0</v>
      </c>
      <c r="AB224" s="172">
        <f>IF(ISNUMBER(FIND("decision",'Input| Setup'!$F$6)),'Input| Projects'!AJ224,'Input| Projects'!T224)*L224*'Input| Escalations'!$I$17</f>
        <v>0</v>
      </c>
      <c r="AC224" s="172">
        <f>IF(ISNUMBER(FIND("decision",'Input| Setup'!$F$6)),'Input| Projects'!AK224,'Input| Projects'!U224)*M224*'Input| Escalations'!$I$17</f>
        <v>0</v>
      </c>
      <c r="AD224" s="172">
        <f>IF(ISNUMBER(FIND("decision",'Input| Setup'!$F$6)),'Input| Projects'!AL224,'Input| Projects'!V224)*N224*'Input| Escalations'!$I$17</f>
        <v>0</v>
      </c>
      <c r="AE224" s="172">
        <f>IF(ISNUMBER(FIND("decision",'Input| Setup'!$F$6)),'Input| Projects'!AM224,'Input| Projects'!W224)*O224*'Input| Escalations'!$I$17</f>
        <v>0</v>
      </c>
      <c r="AF224" s="175"/>
      <c r="AG224" s="172" cm="1">
        <f t="array" ref="AG224">IFERROR(--('Input| Projects'!$AS224="Yes")*_xlfn.SWITCH('Input| Overheads'!$C$50,"Direct costs",'Calc| Overheads Allocation'!C$8*Q224,"Internal labour",'Calc| Overheads Allocation'!C$8*Q224*'Input| Projects'!$AO224,"DNSP defined",'Calc| Overheads Allocation'!C$78*'Input| Projects'!$AV224,0),0)</f>
        <v>0</v>
      </c>
      <c r="AH224" s="172" cm="1">
        <f t="array" ref="AH224">IFERROR(--('Input| Projects'!$AS224="Yes")*_xlfn.SWITCH('Input| Overheads'!$C$50,"Direct costs",'Calc| Overheads Allocation'!D$8*R224,"Internal labour",'Calc| Overheads Allocation'!D$8*R224*'Input| Projects'!$AO224,"DNSP defined",'Calc| Overheads Allocation'!D$78*'Input| Projects'!$AV224,0),0)</f>
        <v>0</v>
      </c>
      <c r="AI224" s="172" cm="1">
        <f t="array" ref="AI224">IFERROR(--('Input| Projects'!$AS224="Yes")*_xlfn.SWITCH('Input| Overheads'!$C$50,"Direct costs",'Calc| Overheads Allocation'!E$8*S224,"Internal labour",'Calc| Overheads Allocation'!E$8*S224*'Input| Projects'!$AO224,"DNSP defined",'Calc| Overheads Allocation'!E$78*'Input| Projects'!$AV224,0),0)</f>
        <v>0</v>
      </c>
      <c r="AJ224" s="172" cm="1">
        <f t="array" ref="AJ224">IFERROR(--('Input| Projects'!$AS224="Yes")*_xlfn.SWITCH('Input| Overheads'!$C$50,"Direct costs",'Calc| Overheads Allocation'!F$8*T224,"Internal labour",'Calc| Overheads Allocation'!F$8*T224*'Input| Projects'!$AO224,"DNSP defined",'Calc| Overheads Allocation'!F$78*'Input| Projects'!$AV224,0),0)</f>
        <v>0</v>
      </c>
      <c r="AK224" s="172" cm="1">
        <f t="array" ref="AK224">IFERROR(--('Input| Projects'!$AS224="Yes")*_xlfn.SWITCH('Input| Overheads'!$C$50,"Direct costs",'Calc| Overheads Allocation'!G$8*U224,"Internal labour",'Calc| Overheads Allocation'!G$8*U224*'Input| Projects'!$AO224,"DNSP defined",'Calc| Overheads Allocation'!G$78*'Input| Projects'!$AV224,0),0)</f>
        <v>0</v>
      </c>
      <c r="AL224" s="172" cm="1">
        <f t="array" ref="AL224">IFERROR(--('Input| Projects'!$AS224="Yes")*_xlfn.SWITCH('Input| Overheads'!$C$50,"Direct costs",'Calc| Overheads Allocation'!H$8*V224,"Internal labour",'Calc| Overheads Allocation'!H$8*V224*'Input| Projects'!$AO224,"DNSP defined",'Calc| Overheads Allocation'!H$78*'Input| Projects'!$AV224,0),0)</f>
        <v>0</v>
      </c>
      <c r="AM224" s="172" cm="1">
        <f t="array" ref="AM224">IFERROR(--('Input| Projects'!$AS224="Yes")*_xlfn.SWITCH('Input| Overheads'!$C$50,"Direct costs",'Calc| Overheads Allocation'!I$8*W224,"Internal labour",'Calc| Overheads Allocation'!I$8*W224*'Input| Projects'!$AO224,"DNSP defined",'Calc| Overheads Allocation'!I$78*'Input| Projects'!$AV224,0),0)</f>
        <v>0</v>
      </c>
      <c r="AN224" s="175"/>
      <c r="AO224" s="172" cm="1">
        <f t="array" ref="AO224">IFERROR(--('Input| Projects'!$AT224="Yes")*_xlfn.SWITCH('Input| Overheads'!$C$50,"Direct costs",'Calc| Overheads Allocation'!C$9*Q224,"Internal labour",'Calc| Overheads Allocation'!C$9*Q224*'Input| Projects'!$AO224,"DNSP defined",'Calc| Overheads Allocation'!C$79*'Input| Projects'!$AW224,0),0)</f>
        <v>0</v>
      </c>
      <c r="AP224" s="172" cm="1">
        <f t="array" ref="AP224">IFERROR(--('Input| Projects'!$AT224="Yes")*_xlfn.SWITCH('Input| Overheads'!$C$50,"Direct costs",'Calc| Overheads Allocation'!D$9*R224,"Internal labour",'Calc| Overheads Allocation'!D$9*R224*'Input| Projects'!$AO224,"DNSP defined",'Calc| Overheads Allocation'!D$79*'Input| Projects'!$AW224,0),0)</f>
        <v>0</v>
      </c>
      <c r="AQ224" s="172" cm="1">
        <f t="array" ref="AQ224">IFERROR(--('Input| Projects'!$AT224="Yes")*_xlfn.SWITCH('Input| Overheads'!$C$50,"Direct costs",'Calc| Overheads Allocation'!E$9*S224,"Internal labour",'Calc| Overheads Allocation'!E$9*S224*'Input| Projects'!$AO224,"DNSP defined",'Calc| Overheads Allocation'!E$79*'Input| Projects'!$AW224,0),0)</f>
        <v>0</v>
      </c>
      <c r="AR224" s="172" cm="1">
        <f t="array" ref="AR224">IFERROR(--('Input| Projects'!$AT224="Yes")*_xlfn.SWITCH('Input| Overheads'!$C$50,"Direct costs",'Calc| Overheads Allocation'!F$9*T224,"Internal labour",'Calc| Overheads Allocation'!F$9*T224*'Input| Projects'!$AO224,"DNSP defined",'Calc| Overheads Allocation'!F$79*'Input| Projects'!$AW224,0),0)</f>
        <v>0</v>
      </c>
      <c r="AS224" s="172" cm="1">
        <f t="array" ref="AS224">IFERROR(--('Input| Projects'!$AT224="Yes")*_xlfn.SWITCH('Input| Overheads'!$C$50,"Direct costs",'Calc| Overheads Allocation'!G$9*U224,"Internal labour",'Calc| Overheads Allocation'!G$9*U224*'Input| Projects'!$AO224,"DNSP defined",'Calc| Overheads Allocation'!G$79*'Input| Projects'!$AW224,0),0)</f>
        <v>0</v>
      </c>
      <c r="AT224" s="172" cm="1">
        <f t="array" ref="AT224">IFERROR(--('Input| Projects'!$AT224="Yes")*_xlfn.SWITCH('Input| Overheads'!$C$50,"Direct costs",'Calc| Overheads Allocation'!H$9*V224,"Internal labour",'Calc| Overheads Allocation'!H$9*V224*'Input| Projects'!$AO224,"DNSP defined",'Calc| Overheads Allocation'!H$79*'Input| Projects'!$AW224,0),0)</f>
        <v>0</v>
      </c>
      <c r="AU224" s="172" cm="1">
        <f t="array" ref="AU224">IFERROR(--('Input| Projects'!$AT224="Yes")*_xlfn.SWITCH('Input| Overheads'!$C$50,"Direct costs",'Calc| Overheads Allocation'!I$9*W224,"Internal labour",'Calc| Overheads Allocation'!I$9*W224*'Input| Projects'!$AO224,"DNSP defined",'Calc| Overheads Allocation'!I$79*'Input| Projects'!$AW224,0),0)</f>
        <v>0</v>
      </c>
      <c r="AV224" s="175"/>
      <c r="AW224" s="172">
        <f t="shared" si="90"/>
        <v>0</v>
      </c>
      <c r="AX224" s="172">
        <f t="shared" si="91"/>
        <v>0</v>
      </c>
      <c r="AY224" s="172">
        <f t="shared" si="92"/>
        <v>0</v>
      </c>
      <c r="AZ224" s="172">
        <f t="shared" si="93"/>
        <v>0</v>
      </c>
      <c r="BA224" s="172">
        <f t="shared" si="94"/>
        <v>0</v>
      </c>
      <c r="BB224" s="172">
        <f t="shared" si="95"/>
        <v>0</v>
      </c>
      <c r="BC224" s="172">
        <f t="shared" si="96"/>
        <v>0</v>
      </c>
      <c r="BD224" s="176"/>
      <c r="BE224" s="172">
        <f t="shared" si="97"/>
        <v>0</v>
      </c>
      <c r="BF224" s="172">
        <f t="shared" si="98"/>
        <v>0</v>
      </c>
      <c r="BG224" s="172">
        <f t="shared" si="99"/>
        <v>0</v>
      </c>
      <c r="BH224" s="172">
        <f t="shared" si="100"/>
        <v>0</v>
      </c>
      <c r="BI224" s="172">
        <f t="shared" si="101"/>
        <v>0</v>
      </c>
      <c r="BJ224" s="172">
        <f t="shared" si="102"/>
        <v>0</v>
      </c>
      <c r="BK224" s="172">
        <f t="shared" si="103"/>
        <v>0</v>
      </c>
      <c r="BL224" s="176"/>
      <c r="BM224" s="172">
        <f t="shared" si="82"/>
        <v>0</v>
      </c>
      <c r="BN224" s="172">
        <f t="shared" si="83"/>
        <v>0</v>
      </c>
      <c r="BO224" s="172">
        <f t="shared" si="84"/>
        <v>0</v>
      </c>
      <c r="BP224" s="172">
        <f t="shared" si="85"/>
        <v>0</v>
      </c>
      <c r="BQ224" s="172">
        <f t="shared" si="86"/>
        <v>0</v>
      </c>
      <c r="BR224" s="172">
        <f t="shared" si="87"/>
        <v>0</v>
      </c>
      <c r="BS224" s="172">
        <f t="shared" si="88"/>
        <v>0</v>
      </c>
      <c r="BT224" s="55"/>
      <c r="BU224" s="158">
        <f>SUMIF('Input| Projects'!$BA$8:$CX$8,RIGHT(BU$9,3),'Input| Projects'!$BA224:$CX224)</f>
        <v>0</v>
      </c>
      <c r="BV224" s="158">
        <f>SUMIF('Input| Projects'!$BA$8:$CX$8,RIGHT(BV$9,3),'Input| Projects'!$BA224:$CX224)</f>
        <v>0</v>
      </c>
      <c r="BW224" s="79" t="str">
        <f t="shared" si="89"/>
        <v/>
      </c>
    </row>
    <row r="225" spans="2:75" x14ac:dyDescent="0.2">
      <c r="B225" s="123">
        <f>IFERROR('Input| Projects'!B225,"")</f>
        <v>216</v>
      </c>
      <c r="C225" s="160" t="str">
        <f>IFERROR(IF('Input| Projects'!C225="","",'Input| Projects'!C225),"")</f>
        <v/>
      </c>
      <c r="D225" s="160" t="str">
        <f>IFERROR(IF('Input| Projects'!D225="","",'Input| Projects'!D225),"")</f>
        <v/>
      </c>
      <c r="E225" s="53"/>
      <c r="F225" s="160" t="str">
        <f>IF(LEN('Input| Projects'!F225)&gt;0,'Input| Projects'!F225,"")</f>
        <v/>
      </c>
      <c r="G225" s="160" t="str">
        <f>IF(LEN('Input| Projects'!G225)&gt;0,'Input| Projects'!G225,"")</f>
        <v/>
      </c>
      <c r="H225" s="10"/>
      <c r="I225" s="194" cm="1">
        <f t="array" ref="I225">IF(LEN($F225)&gt;0,1+IFERROR(SUMPRODUCT(TRANSPOSE('Input| Projects'!$AO225:$AQ225),INDEX('Input| Escalations'!$F$27:$L$29,,MATCH(Q$9,'Input| Escalations'!$F$21:$L$21,0))),0),0)</f>
        <v>0</v>
      </c>
      <c r="J225" s="194" cm="1">
        <f t="array" ref="J225">IF(LEN($F225)&gt;0,1+IFERROR(SUMPRODUCT(TRANSPOSE('Input| Projects'!$AO225:$AQ225),INDEX('Input| Escalations'!$F$27:$L$29,,MATCH(R$9,'Input| Escalations'!$F$21:$L$21,0))),0),0)</f>
        <v>0</v>
      </c>
      <c r="K225" s="194" cm="1">
        <f t="array" ref="K225">IF(LEN($F225)&gt;0,1+IFERROR(SUMPRODUCT(TRANSPOSE('Input| Projects'!$AO225:$AQ225),INDEX('Input| Escalations'!$F$27:$L$29,,MATCH(S$9,'Input| Escalations'!$F$21:$L$21,0))),0),0)</f>
        <v>0</v>
      </c>
      <c r="L225" s="194" cm="1">
        <f t="array" ref="L225">IF(LEN($F225)&gt;0,1+IFERROR(SUMPRODUCT(TRANSPOSE('Input| Projects'!$AO225:$AQ225),INDEX('Input| Escalations'!$F$27:$L$29,,MATCH(T$9,'Input| Escalations'!$F$21:$L$21,0))),0),0)</f>
        <v>0</v>
      </c>
      <c r="M225" s="194" cm="1">
        <f t="array" ref="M225">IF(LEN($F225)&gt;0,1+IFERROR(SUMPRODUCT(TRANSPOSE('Input| Projects'!$AO225:$AQ225),INDEX('Input| Escalations'!$F$27:$L$29,,MATCH(U$9,'Input| Escalations'!$F$21:$L$21,0))),0),0)</f>
        <v>0</v>
      </c>
      <c r="N225" s="194" cm="1">
        <f t="array" ref="N225">IF(LEN($F225)&gt;0,1+IFERROR(SUMPRODUCT(TRANSPOSE('Input| Projects'!$AO225:$AQ225),INDEX('Input| Escalations'!$F$27:$L$29,,MATCH(V$9,'Input| Escalations'!$F$21:$L$21,0))),0),0)</f>
        <v>0</v>
      </c>
      <c r="O225" s="194" cm="1">
        <f t="array" ref="O225">IF(LEN($F225)&gt;0,1+IFERROR(SUMPRODUCT(TRANSPOSE('Input| Projects'!$AO225:$AQ225),INDEX('Input| Escalations'!$F$27:$L$29,,MATCH(W$9,'Input| Escalations'!$F$21:$L$21,0))),0),0)</f>
        <v>0</v>
      </c>
      <c r="P225" s="10"/>
      <c r="Q225" s="172">
        <f>IFERROR(IF(ISNUMBER(FIND("decision",'Input| Setup'!$F$6)),'Input| Projects'!Y225,'Input| Projects'!I225)*'Input| Escalations'!$I$17*I225,0)</f>
        <v>0</v>
      </c>
      <c r="R225" s="172">
        <f>IFERROR(IF(ISNUMBER(FIND("decision",'Input| Setup'!$F$6)),'Input| Projects'!Z225,'Input| Projects'!J225)*'Input| Escalations'!$I$17*J225,0)</f>
        <v>0</v>
      </c>
      <c r="S225" s="172">
        <f>IFERROR(IF(ISNUMBER(FIND("decision",'Input| Setup'!$F$6)),'Input| Projects'!AA225,'Input| Projects'!K225)*'Input| Escalations'!$I$17*K225,0)</f>
        <v>0</v>
      </c>
      <c r="T225" s="172">
        <f>IFERROR(IF(ISNUMBER(FIND("decision",'Input| Setup'!$F$6)),'Input| Projects'!AB225,'Input| Projects'!L225)*'Input| Escalations'!$I$17*L225,0)</f>
        <v>0</v>
      </c>
      <c r="U225" s="172">
        <f>IFERROR(IF(ISNUMBER(FIND("decision",'Input| Setup'!$F$6)),'Input| Projects'!AC225,'Input| Projects'!M225)*'Input| Escalations'!$I$17*M225,0)</f>
        <v>0</v>
      </c>
      <c r="V225" s="172">
        <f>IFERROR(IF(ISNUMBER(FIND("decision",'Input| Setup'!$F$6)),'Input| Projects'!AD225,'Input| Projects'!N225)*'Input| Escalations'!$I$17*N225,0)</f>
        <v>0</v>
      </c>
      <c r="W225" s="172">
        <f>IFERROR(IF(ISNUMBER(FIND("decision",'Input| Setup'!$F$6)),'Input| Projects'!AE225,'Input| Projects'!O225)*'Input| Escalations'!$I$17*O225,0)</f>
        <v>0</v>
      </c>
      <c r="X225" s="175"/>
      <c r="Y225" s="172">
        <f>IF(ISNUMBER(FIND("decision",'Input| Setup'!$F$6)),'Input| Projects'!AG225,'Input| Projects'!Q225)*I225*'Input| Escalations'!$I$17</f>
        <v>0</v>
      </c>
      <c r="Z225" s="172">
        <f>IF(ISNUMBER(FIND("decision",'Input| Setup'!$F$6)),'Input| Projects'!AH225,'Input| Projects'!R225)*J225*'Input| Escalations'!$I$17</f>
        <v>0</v>
      </c>
      <c r="AA225" s="172">
        <f>IF(ISNUMBER(FIND("decision",'Input| Setup'!$F$6)),'Input| Projects'!AI225,'Input| Projects'!S225)*K225*'Input| Escalations'!$I$17</f>
        <v>0</v>
      </c>
      <c r="AB225" s="172">
        <f>IF(ISNUMBER(FIND("decision",'Input| Setup'!$F$6)),'Input| Projects'!AJ225,'Input| Projects'!T225)*L225*'Input| Escalations'!$I$17</f>
        <v>0</v>
      </c>
      <c r="AC225" s="172">
        <f>IF(ISNUMBER(FIND("decision",'Input| Setup'!$F$6)),'Input| Projects'!AK225,'Input| Projects'!U225)*M225*'Input| Escalations'!$I$17</f>
        <v>0</v>
      </c>
      <c r="AD225" s="172">
        <f>IF(ISNUMBER(FIND("decision",'Input| Setup'!$F$6)),'Input| Projects'!AL225,'Input| Projects'!V225)*N225*'Input| Escalations'!$I$17</f>
        <v>0</v>
      </c>
      <c r="AE225" s="172">
        <f>IF(ISNUMBER(FIND("decision",'Input| Setup'!$F$6)),'Input| Projects'!AM225,'Input| Projects'!W225)*O225*'Input| Escalations'!$I$17</f>
        <v>0</v>
      </c>
      <c r="AF225" s="175"/>
      <c r="AG225" s="172" cm="1">
        <f t="array" ref="AG225">IFERROR(--('Input| Projects'!$AS225="Yes")*_xlfn.SWITCH('Input| Overheads'!$C$50,"Direct costs",'Calc| Overheads Allocation'!C$8*Q225,"Internal labour",'Calc| Overheads Allocation'!C$8*Q225*'Input| Projects'!$AO225,"DNSP defined",'Calc| Overheads Allocation'!C$78*'Input| Projects'!$AV225,0),0)</f>
        <v>0</v>
      </c>
      <c r="AH225" s="172" cm="1">
        <f t="array" ref="AH225">IFERROR(--('Input| Projects'!$AS225="Yes")*_xlfn.SWITCH('Input| Overheads'!$C$50,"Direct costs",'Calc| Overheads Allocation'!D$8*R225,"Internal labour",'Calc| Overheads Allocation'!D$8*R225*'Input| Projects'!$AO225,"DNSP defined",'Calc| Overheads Allocation'!D$78*'Input| Projects'!$AV225,0),0)</f>
        <v>0</v>
      </c>
      <c r="AI225" s="172" cm="1">
        <f t="array" ref="AI225">IFERROR(--('Input| Projects'!$AS225="Yes")*_xlfn.SWITCH('Input| Overheads'!$C$50,"Direct costs",'Calc| Overheads Allocation'!E$8*S225,"Internal labour",'Calc| Overheads Allocation'!E$8*S225*'Input| Projects'!$AO225,"DNSP defined",'Calc| Overheads Allocation'!E$78*'Input| Projects'!$AV225,0),0)</f>
        <v>0</v>
      </c>
      <c r="AJ225" s="172" cm="1">
        <f t="array" ref="AJ225">IFERROR(--('Input| Projects'!$AS225="Yes")*_xlfn.SWITCH('Input| Overheads'!$C$50,"Direct costs",'Calc| Overheads Allocation'!F$8*T225,"Internal labour",'Calc| Overheads Allocation'!F$8*T225*'Input| Projects'!$AO225,"DNSP defined",'Calc| Overheads Allocation'!F$78*'Input| Projects'!$AV225,0),0)</f>
        <v>0</v>
      </c>
      <c r="AK225" s="172" cm="1">
        <f t="array" ref="AK225">IFERROR(--('Input| Projects'!$AS225="Yes")*_xlfn.SWITCH('Input| Overheads'!$C$50,"Direct costs",'Calc| Overheads Allocation'!G$8*U225,"Internal labour",'Calc| Overheads Allocation'!G$8*U225*'Input| Projects'!$AO225,"DNSP defined",'Calc| Overheads Allocation'!G$78*'Input| Projects'!$AV225,0),0)</f>
        <v>0</v>
      </c>
      <c r="AL225" s="172" cm="1">
        <f t="array" ref="AL225">IFERROR(--('Input| Projects'!$AS225="Yes")*_xlfn.SWITCH('Input| Overheads'!$C$50,"Direct costs",'Calc| Overheads Allocation'!H$8*V225,"Internal labour",'Calc| Overheads Allocation'!H$8*V225*'Input| Projects'!$AO225,"DNSP defined",'Calc| Overheads Allocation'!H$78*'Input| Projects'!$AV225,0),0)</f>
        <v>0</v>
      </c>
      <c r="AM225" s="172" cm="1">
        <f t="array" ref="AM225">IFERROR(--('Input| Projects'!$AS225="Yes")*_xlfn.SWITCH('Input| Overheads'!$C$50,"Direct costs",'Calc| Overheads Allocation'!I$8*W225,"Internal labour",'Calc| Overheads Allocation'!I$8*W225*'Input| Projects'!$AO225,"DNSP defined",'Calc| Overheads Allocation'!I$78*'Input| Projects'!$AV225,0),0)</f>
        <v>0</v>
      </c>
      <c r="AN225" s="175"/>
      <c r="AO225" s="172" cm="1">
        <f t="array" ref="AO225">IFERROR(--('Input| Projects'!$AT225="Yes")*_xlfn.SWITCH('Input| Overheads'!$C$50,"Direct costs",'Calc| Overheads Allocation'!C$9*Q225,"Internal labour",'Calc| Overheads Allocation'!C$9*Q225*'Input| Projects'!$AO225,"DNSP defined",'Calc| Overheads Allocation'!C$79*'Input| Projects'!$AW225,0),0)</f>
        <v>0</v>
      </c>
      <c r="AP225" s="172" cm="1">
        <f t="array" ref="AP225">IFERROR(--('Input| Projects'!$AT225="Yes")*_xlfn.SWITCH('Input| Overheads'!$C$50,"Direct costs",'Calc| Overheads Allocation'!D$9*R225,"Internal labour",'Calc| Overheads Allocation'!D$9*R225*'Input| Projects'!$AO225,"DNSP defined",'Calc| Overheads Allocation'!D$79*'Input| Projects'!$AW225,0),0)</f>
        <v>0</v>
      </c>
      <c r="AQ225" s="172" cm="1">
        <f t="array" ref="AQ225">IFERROR(--('Input| Projects'!$AT225="Yes")*_xlfn.SWITCH('Input| Overheads'!$C$50,"Direct costs",'Calc| Overheads Allocation'!E$9*S225,"Internal labour",'Calc| Overheads Allocation'!E$9*S225*'Input| Projects'!$AO225,"DNSP defined",'Calc| Overheads Allocation'!E$79*'Input| Projects'!$AW225,0),0)</f>
        <v>0</v>
      </c>
      <c r="AR225" s="172" cm="1">
        <f t="array" ref="AR225">IFERROR(--('Input| Projects'!$AT225="Yes")*_xlfn.SWITCH('Input| Overheads'!$C$50,"Direct costs",'Calc| Overheads Allocation'!F$9*T225,"Internal labour",'Calc| Overheads Allocation'!F$9*T225*'Input| Projects'!$AO225,"DNSP defined",'Calc| Overheads Allocation'!F$79*'Input| Projects'!$AW225,0),0)</f>
        <v>0</v>
      </c>
      <c r="AS225" s="172" cm="1">
        <f t="array" ref="AS225">IFERROR(--('Input| Projects'!$AT225="Yes")*_xlfn.SWITCH('Input| Overheads'!$C$50,"Direct costs",'Calc| Overheads Allocation'!G$9*U225,"Internal labour",'Calc| Overheads Allocation'!G$9*U225*'Input| Projects'!$AO225,"DNSP defined",'Calc| Overheads Allocation'!G$79*'Input| Projects'!$AW225,0),0)</f>
        <v>0</v>
      </c>
      <c r="AT225" s="172" cm="1">
        <f t="array" ref="AT225">IFERROR(--('Input| Projects'!$AT225="Yes")*_xlfn.SWITCH('Input| Overheads'!$C$50,"Direct costs",'Calc| Overheads Allocation'!H$9*V225,"Internal labour",'Calc| Overheads Allocation'!H$9*V225*'Input| Projects'!$AO225,"DNSP defined",'Calc| Overheads Allocation'!H$79*'Input| Projects'!$AW225,0),0)</f>
        <v>0</v>
      </c>
      <c r="AU225" s="172" cm="1">
        <f t="array" ref="AU225">IFERROR(--('Input| Projects'!$AT225="Yes")*_xlfn.SWITCH('Input| Overheads'!$C$50,"Direct costs",'Calc| Overheads Allocation'!I$9*W225,"Internal labour",'Calc| Overheads Allocation'!I$9*W225*'Input| Projects'!$AO225,"DNSP defined",'Calc| Overheads Allocation'!I$79*'Input| Projects'!$AW225,0),0)</f>
        <v>0</v>
      </c>
      <c r="AV225" s="175"/>
      <c r="AW225" s="172">
        <f t="shared" si="90"/>
        <v>0</v>
      </c>
      <c r="AX225" s="172">
        <f t="shared" si="91"/>
        <v>0</v>
      </c>
      <c r="AY225" s="172">
        <f t="shared" si="92"/>
        <v>0</v>
      </c>
      <c r="AZ225" s="172">
        <f t="shared" si="93"/>
        <v>0</v>
      </c>
      <c r="BA225" s="172">
        <f t="shared" si="94"/>
        <v>0</v>
      </c>
      <c r="BB225" s="172">
        <f t="shared" si="95"/>
        <v>0</v>
      </c>
      <c r="BC225" s="172">
        <f t="shared" si="96"/>
        <v>0</v>
      </c>
      <c r="BD225" s="176"/>
      <c r="BE225" s="172">
        <f t="shared" si="97"/>
        <v>0</v>
      </c>
      <c r="BF225" s="172">
        <f t="shared" si="98"/>
        <v>0</v>
      </c>
      <c r="BG225" s="172">
        <f t="shared" si="99"/>
        <v>0</v>
      </c>
      <c r="BH225" s="172">
        <f t="shared" si="100"/>
        <v>0</v>
      </c>
      <c r="BI225" s="172">
        <f t="shared" si="101"/>
        <v>0</v>
      </c>
      <c r="BJ225" s="172">
        <f t="shared" si="102"/>
        <v>0</v>
      </c>
      <c r="BK225" s="172">
        <f t="shared" si="103"/>
        <v>0</v>
      </c>
      <c r="BL225" s="176"/>
      <c r="BM225" s="172">
        <f t="shared" si="82"/>
        <v>0</v>
      </c>
      <c r="BN225" s="172">
        <f t="shared" si="83"/>
        <v>0</v>
      </c>
      <c r="BO225" s="172">
        <f t="shared" si="84"/>
        <v>0</v>
      </c>
      <c r="BP225" s="172">
        <f t="shared" si="85"/>
        <v>0</v>
      </c>
      <c r="BQ225" s="172">
        <f t="shared" si="86"/>
        <v>0</v>
      </c>
      <c r="BR225" s="172">
        <f t="shared" si="87"/>
        <v>0</v>
      </c>
      <c r="BS225" s="172">
        <f t="shared" si="88"/>
        <v>0</v>
      </c>
      <c r="BT225" s="55"/>
      <c r="BU225" s="158">
        <f>SUMIF('Input| Projects'!$BA$8:$CX$8,RIGHT(BU$9,3),'Input| Projects'!$BA225:$CX225)</f>
        <v>0</v>
      </c>
      <c r="BV225" s="158">
        <f>SUMIF('Input| Projects'!$BA$8:$CX$8,RIGHT(BV$9,3),'Input| Projects'!$BA225:$CX225)</f>
        <v>0</v>
      </c>
      <c r="BW225" s="79" t="str">
        <f t="shared" si="89"/>
        <v/>
      </c>
    </row>
    <row r="226" spans="2:75" x14ac:dyDescent="0.2">
      <c r="B226" s="123">
        <f>IFERROR('Input| Projects'!B226,"")</f>
        <v>217</v>
      </c>
      <c r="C226" s="160" t="str">
        <f>IFERROR(IF('Input| Projects'!C226="","",'Input| Projects'!C226),"")</f>
        <v/>
      </c>
      <c r="D226" s="160" t="str">
        <f>IFERROR(IF('Input| Projects'!D226="","",'Input| Projects'!D226),"")</f>
        <v/>
      </c>
      <c r="E226" s="53"/>
      <c r="F226" s="160" t="str">
        <f>IF(LEN('Input| Projects'!F226)&gt;0,'Input| Projects'!F226,"")</f>
        <v/>
      </c>
      <c r="G226" s="160" t="str">
        <f>IF(LEN('Input| Projects'!G226)&gt;0,'Input| Projects'!G226,"")</f>
        <v/>
      </c>
      <c r="H226" s="10"/>
      <c r="I226" s="194" cm="1">
        <f t="array" ref="I226">IF(LEN($F226)&gt;0,1+IFERROR(SUMPRODUCT(TRANSPOSE('Input| Projects'!$AO226:$AQ226),INDEX('Input| Escalations'!$F$27:$L$29,,MATCH(Q$9,'Input| Escalations'!$F$21:$L$21,0))),0),0)</f>
        <v>0</v>
      </c>
      <c r="J226" s="194" cm="1">
        <f t="array" ref="J226">IF(LEN($F226)&gt;0,1+IFERROR(SUMPRODUCT(TRANSPOSE('Input| Projects'!$AO226:$AQ226),INDEX('Input| Escalations'!$F$27:$L$29,,MATCH(R$9,'Input| Escalations'!$F$21:$L$21,0))),0),0)</f>
        <v>0</v>
      </c>
      <c r="K226" s="194" cm="1">
        <f t="array" ref="K226">IF(LEN($F226)&gt;0,1+IFERROR(SUMPRODUCT(TRANSPOSE('Input| Projects'!$AO226:$AQ226),INDEX('Input| Escalations'!$F$27:$L$29,,MATCH(S$9,'Input| Escalations'!$F$21:$L$21,0))),0),0)</f>
        <v>0</v>
      </c>
      <c r="L226" s="194" cm="1">
        <f t="array" ref="L226">IF(LEN($F226)&gt;0,1+IFERROR(SUMPRODUCT(TRANSPOSE('Input| Projects'!$AO226:$AQ226),INDEX('Input| Escalations'!$F$27:$L$29,,MATCH(T$9,'Input| Escalations'!$F$21:$L$21,0))),0),0)</f>
        <v>0</v>
      </c>
      <c r="M226" s="194" cm="1">
        <f t="array" ref="M226">IF(LEN($F226)&gt;0,1+IFERROR(SUMPRODUCT(TRANSPOSE('Input| Projects'!$AO226:$AQ226),INDEX('Input| Escalations'!$F$27:$L$29,,MATCH(U$9,'Input| Escalations'!$F$21:$L$21,0))),0),0)</f>
        <v>0</v>
      </c>
      <c r="N226" s="194" cm="1">
        <f t="array" ref="N226">IF(LEN($F226)&gt;0,1+IFERROR(SUMPRODUCT(TRANSPOSE('Input| Projects'!$AO226:$AQ226),INDEX('Input| Escalations'!$F$27:$L$29,,MATCH(V$9,'Input| Escalations'!$F$21:$L$21,0))),0),0)</f>
        <v>0</v>
      </c>
      <c r="O226" s="194" cm="1">
        <f t="array" ref="O226">IF(LEN($F226)&gt;0,1+IFERROR(SUMPRODUCT(TRANSPOSE('Input| Projects'!$AO226:$AQ226),INDEX('Input| Escalations'!$F$27:$L$29,,MATCH(W$9,'Input| Escalations'!$F$21:$L$21,0))),0),0)</f>
        <v>0</v>
      </c>
      <c r="P226" s="10"/>
      <c r="Q226" s="172">
        <f>IFERROR(IF(ISNUMBER(FIND("decision",'Input| Setup'!$F$6)),'Input| Projects'!Y226,'Input| Projects'!I226)*'Input| Escalations'!$I$17*I226,0)</f>
        <v>0</v>
      </c>
      <c r="R226" s="172">
        <f>IFERROR(IF(ISNUMBER(FIND("decision",'Input| Setup'!$F$6)),'Input| Projects'!Z226,'Input| Projects'!J226)*'Input| Escalations'!$I$17*J226,0)</f>
        <v>0</v>
      </c>
      <c r="S226" s="172">
        <f>IFERROR(IF(ISNUMBER(FIND("decision",'Input| Setup'!$F$6)),'Input| Projects'!AA226,'Input| Projects'!K226)*'Input| Escalations'!$I$17*K226,0)</f>
        <v>0</v>
      </c>
      <c r="T226" s="172">
        <f>IFERROR(IF(ISNUMBER(FIND("decision",'Input| Setup'!$F$6)),'Input| Projects'!AB226,'Input| Projects'!L226)*'Input| Escalations'!$I$17*L226,0)</f>
        <v>0</v>
      </c>
      <c r="U226" s="172">
        <f>IFERROR(IF(ISNUMBER(FIND("decision",'Input| Setup'!$F$6)),'Input| Projects'!AC226,'Input| Projects'!M226)*'Input| Escalations'!$I$17*M226,0)</f>
        <v>0</v>
      </c>
      <c r="V226" s="172">
        <f>IFERROR(IF(ISNUMBER(FIND("decision",'Input| Setup'!$F$6)),'Input| Projects'!AD226,'Input| Projects'!N226)*'Input| Escalations'!$I$17*N226,0)</f>
        <v>0</v>
      </c>
      <c r="W226" s="172">
        <f>IFERROR(IF(ISNUMBER(FIND("decision",'Input| Setup'!$F$6)),'Input| Projects'!AE226,'Input| Projects'!O226)*'Input| Escalations'!$I$17*O226,0)</f>
        <v>0</v>
      </c>
      <c r="X226" s="175"/>
      <c r="Y226" s="172">
        <f>IF(ISNUMBER(FIND("decision",'Input| Setup'!$F$6)),'Input| Projects'!AG226,'Input| Projects'!Q226)*I226*'Input| Escalations'!$I$17</f>
        <v>0</v>
      </c>
      <c r="Z226" s="172">
        <f>IF(ISNUMBER(FIND("decision",'Input| Setup'!$F$6)),'Input| Projects'!AH226,'Input| Projects'!R226)*J226*'Input| Escalations'!$I$17</f>
        <v>0</v>
      </c>
      <c r="AA226" s="172">
        <f>IF(ISNUMBER(FIND("decision",'Input| Setup'!$F$6)),'Input| Projects'!AI226,'Input| Projects'!S226)*K226*'Input| Escalations'!$I$17</f>
        <v>0</v>
      </c>
      <c r="AB226" s="172">
        <f>IF(ISNUMBER(FIND("decision",'Input| Setup'!$F$6)),'Input| Projects'!AJ226,'Input| Projects'!T226)*L226*'Input| Escalations'!$I$17</f>
        <v>0</v>
      </c>
      <c r="AC226" s="172">
        <f>IF(ISNUMBER(FIND("decision",'Input| Setup'!$F$6)),'Input| Projects'!AK226,'Input| Projects'!U226)*M226*'Input| Escalations'!$I$17</f>
        <v>0</v>
      </c>
      <c r="AD226" s="172">
        <f>IF(ISNUMBER(FIND("decision",'Input| Setup'!$F$6)),'Input| Projects'!AL226,'Input| Projects'!V226)*N226*'Input| Escalations'!$I$17</f>
        <v>0</v>
      </c>
      <c r="AE226" s="172">
        <f>IF(ISNUMBER(FIND("decision",'Input| Setup'!$F$6)),'Input| Projects'!AM226,'Input| Projects'!W226)*O226*'Input| Escalations'!$I$17</f>
        <v>0</v>
      </c>
      <c r="AF226" s="175"/>
      <c r="AG226" s="172" cm="1">
        <f t="array" ref="AG226">IFERROR(--('Input| Projects'!$AS226="Yes")*_xlfn.SWITCH('Input| Overheads'!$C$50,"Direct costs",'Calc| Overheads Allocation'!C$8*Q226,"Internal labour",'Calc| Overheads Allocation'!C$8*Q226*'Input| Projects'!$AO226,"DNSP defined",'Calc| Overheads Allocation'!C$78*'Input| Projects'!$AV226,0),0)</f>
        <v>0</v>
      </c>
      <c r="AH226" s="172" cm="1">
        <f t="array" ref="AH226">IFERROR(--('Input| Projects'!$AS226="Yes")*_xlfn.SWITCH('Input| Overheads'!$C$50,"Direct costs",'Calc| Overheads Allocation'!D$8*R226,"Internal labour",'Calc| Overheads Allocation'!D$8*R226*'Input| Projects'!$AO226,"DNSP defined",'Calc| Overheads Allocation'!D$78*'Input| Projects'!$AV226,0),0)</f>
        <v>0</v>
      </c>
      <c r="AI226" s="172" cm="1">
        <f t="array" ref="AI226">IFERROR(--('Input| Projects'!$AS226="Yes")*_xlfn.SWITCH('Input| Overheads'!$C$50,"Direct costs",'Calc| Overheads Allocation'!E$8*S226,"Internal labour",'Calc| Overheads Allocation'!E$8*S226*'Input| Projects'!$AO226,"DNSP defined",'Calc| Overheads Allocation'!E$78*'Input| Projects'!$AV226,0),0)</f>
        <v>0</v>
      </c>
      <c r="AJ226" s="172" cm="1">
        <f t="array" ref="AJ226">IFERROR(--('Input| Projects'!$AS226="Yes")*_xlfn.SWITCH('Input| Overheads'!$C$50,"Direct costs",'Calc| Overheads Allocation'!F$8*T226,"Internal labour",'Calc| Overheads Allocation'!F$8*T226*'Input| Projects'!$AO226,"DNSP defined",'Calc| Overheads Allocation'!F$78*'Input| Projects'!$AV226,0),0)</f>
        <v>0</v>
      </c>
      <c r="AK226" s="172" cm="1">
        <f t="array" ref="AK226">IFERROR(--('Input| Projects'!$AS226="Yes")*_xlfn.SWITCH('Input| Overheads'!$C$50,"Direct costs",'Calc| Overheads Allocation'!G$8*U226,"Internal labour",'Calc| Overheads Allocation'!G$8*U226*'Input| Projects'!$AO226,"DNSP defined",'Calc| Overheads Allocation'!G$78*'Input| Projects'!$AV226,0),0)</f>
        <v>0</v>
      </c>
      <c r="AL226" s="172" cm="1">
        <f t="array" ref="AL226">IFERROR(--('Input| Projects'!$AS226="Yes")*_xlfn.SWITCH('Input| Overheads'!$C$50,"Direct costs",'Calc| Overheads Allocation'!H$8*V226,"Internal labour",'Calc| Overheads Allocation'!H$8*V226*'Input| Projects'!$AO226,"DNSP defined",'Calc| Overheads Allocation'!H$78*'Input| Projects'!$AV226,0),0)</f>
        <v>0</v>
      </c>
      <c r="AM226" s="172" cm="1">
        <f t="array" ref="AM226">IFERROR(--('Input| Projects'!$AS226="Yes")*_xlfn.SWITCH('Input| Overheads'!$C$50,"Direct costs",'Calc| Overheads Allocation'!I$8*W226,"Internal labour",'Calc| Overheads Allocation'!I$8*W226*'Input| Projects'!$AO226,"DNSP defined",'Calc| Overheads Allocation'!I$78*'Input| Projects'!$AV226,0),0)</f>
        <v>0</v>
      </c>
      <c r="AN226" s="175"/>
      <c r="AO226" s="172" cm="1">
        <f t="array" ref="AO226">IFERROR(--('Input| Projects'!$AT226="Yes")*_xlfn.SWITCH('Input| Overheads'!$C$50,"Direct costs",'Calc| Overheads Allocation'!C$9*Q226,"Internal labour",'Calc| Overheads Allocation'!C$9*Q226*'Input| Projects'!$AO226,"DNSP defined",'Calc| Overheads Allocation'!C$79*'Input| Projects'!$AW226,0),0)</f>
        <v>0</v>
      </c>
      <c r="AP226" s="172" cm="1">
        <f t="array" ref="AP226">IFERROR(--('Input| Projects'!$AT226="Yes")*_xlfn.SWITCH('Input| Overheads'!$C$50,"Direct costs",'Calc| Overheads Allocation'!D$9*R226,"Internal labour",'Calc| Overheads Allocation'!D$9*R226*'Input| Projects'!$AO226,"DNSP defined",'Calc| Overheads Allocation'!D$79*'Input| Projects'!$AW226,0),0)</f>
        <v>0</v>
      </c>
      <c r="AQ226" s="172" cm="1">
        <f t="array" ref="AQ226">IFERROR(--('Input| Projects'!$AT226="Yes")*_xlfn.SWITCH('Input| Overheads'!$C$50,"Direct costs",'Calc| Overheads Allocation'!E$9*S226,"Internal labour",'Calc| Overheads Allocation'!E$9*S226*'Input| Projects'!$AO226,"DNSP defined",'Calc| Overheads Allocation'!E$79*'Input| Projects'!$AW226,0),0)</f>
        <v>0</v>
      </c>
      <c r="AR226" s="172" cm="1">
        <f t="array" ref="AR226">IFERROR(--('Input| Projects'!$AT226="Yes")*_xlfn.SWITCH('Input| Overheads'!$C$50,"Direct costs",'Calc| Overheads Allocation'!F$9*T226,"Internal labour",'Calc| Overheads Allocation'!F$9*T226*'Input| Projects'!$AO226,"DNSP defined",'Calc| Overheads Allocation'!F$79*'Input| Projects'!$AW226,0),0)</f>
        <v>0</v>
      </c>
      <c r="AS226" s="172" cm="1">
        <f t="array" ref="AS226">IFERROR(--('Input| Projects'!$AT226="Yes")*_xlfn.SWITCH('Input| Overheads'!$C$50,"Direct costs",'Calc| Overheads Allocation'!G$9*U226,"Internal labour",'Calc| Overheads Allocation'!G$9*U226*'Input| Projects'!$AO226,"DNSP defined",'Calc| Overheads Allocation'!G$79*'Input| Projects'!$AW226,0),0)</f>
        <v>0</v>
      </c>
      <c r="AT226" s="172" cm="1">
        <f t="array" ref="AT226">IFERROR(--('Input| Projects'!$AT226="Yes")*_xlfn.SWITCH('Input| Overheads'!$C$50,"Direct costs",'Calc| Overheads Allocation'!H$9*V226,"Internal labour",'Calc| Overheads Allocation'!H$9*V226*'Input| Projects'!$AO226,"DNSP defined",'Calc| Overheads Allocation'!H$79*'Input| Projects'!$AW226,0),0)</f>
        <v>0</v>
      </c>
      <c r="AU226" s="172" cm="1">
        <f t="array" ref="AU226">IFERROR(--('Input| Projects'!$AT226="Yes")*_xlfn.SWITCH('Input| Overheads'!$C$50,"Direct costs",'Calc| Overheads Allocation'!I$9*W226,"Internal labour",'Calc| Overheads Allocation'!I$9*W226*'Input| Projects'!$AO226,"DNSP defined",'Calc| Overheads Allocation'!I$79*'Input| Projects'!$AW226,0),0)</f>
        <v>0</v>
      </c>
      <c r="AV226" s="175"/>
      <c r="AW226" s="172">
        <f t="shared" si="90"/>
        <v>0</v>
      </c>
      <c r="AX226" s="172">
        <f t="shared" si="91"/>
        <v>0</v>
      </c>
      <c r="AY226" s="172">
        <f t="shared" si="92"/>
        <v>0</v>
      </c>
      <c r="AZ226" s="172">
        <f t="shared" si="93"/>
        <v>0</v>
      </c>
      <c r="BA226" s="172">
        <f t="shared" si="94"/>
        <v>0</v>
      </c>
      <c r="BB226" s="172">
        <f t="shared" si="95"/>
        <v>0</v>
      </c>
      <c r="BC226" s="172">
        <f t="shared" si="96"/>
        <v>0</v>
      </c>
      <c r="BD226" s="176"/>
      <c r="BE226" s="172">
        <f t="shared" si="97"/>
        <v>0</v>
      </c>
      <c r="BF226" s="172">
        <f t="shared" si="98"/>
        <v>0</v>
      </c>
      <c r="BG226" s="172">
        <f t="shared" si="99"/>
        <v>0</v>
      </c>
      <c r="BH226" s="172">
        <f t="shared" si="100"/>
        <v>0</v>
      </c>
      <c r="BI226" s="172">
        <f t="shared" si="101"/>
        <v>0</v>
      </c>
      <c r="BJ226" s="172">
        <f t="shared" si="102"/>
        <v>0</v>
      </c>
      <c r="BK226" s="172">
        <f t="shared" si="103"/>
        <v>0</v>
      </c>
      <c r="BL226" s="176"/>
      <c r="BM226" s="172">
        <f t="shared" si="82"/>
        <v>0</v>
      </c>
      <c r="BN226" s="172">
        <f t="shared" si="83"/>
        <v>0</v>
      </c>
      <c r="BO226" s="172">
        <f t="shared" si="84"/>
        <v>0</v>
      </c>
      <c r="BP226" s="172">
        <f t="shared" si="85"/>
        <v>0</v>
      </c>
      <c r="BQ226" s="172">
        <f t="shared" si="86"/>
        <v>0</v>
      </c>
      <c r="BR226" s="172">
        <f t="shared" si="87"/>
        <v>0</v>
      </c>
      <c r="BS226" s="172">
        <f t="shared" si="88"/>
        <v>0</v>
      </c>
      <c r="BT226" s="55"/>
      <c r="BU226" s="158">
        <f>SUMIF('Input| Projects'!$BA$8:$CX$8,RIGHT(BU$9,3),'Input| Projects'!$BA226:$CX226)</f>
        <v>0</v>
      </c>
      <c r="BV226" s="158">
        <f>SUMIF('Input| Projects'!$BA$8:$CX$8,RIGHT(BV$9,3),'Input| Projects'!$BA226:$CX226)</f>
        <v>0</v>
      </c>
      <c r="BW226" s="79" t="str">
        <f t="shared" si="89"/>
        <v/>
      </c>
    </row>
    <row r="227" spans="2:75" x14ac:dyDescent="0.2">
      <c r="B227" s="123">
        <f>IFERROR('Input| Projects'!B227,"")</f>
        <v>218</v>
      </c>
      <c r="C227" s="160" t="str">
        <f>IFERROR(IF('Input| Projects'!C227="","",'Input| Projects'!C227),"")</f>
        <v/>
      </c>
      <c r="D227" s="160" t="str">
        <f>IFERROR(IF('Input| Projects'!D227="","",'Input| Projects'!D227),"")</f>
        <v/>
      </c>
      <c r="E227" s="53"/>
      <c r="F227" s="160" t="str">
        <f>IF(LEN('Input| Projects'!F227)&gt;0,'Input| Projects'!F227,"")</f>
        <v/>
      </c>
      <c r="G227" s="160" t="str">
        <f>IF(LEN('Input| Projects'!G227)&gt;0,'Input| Projects'!G227,"")</f>
        <v/>
      </c>
      <c r="H227" s="10"/>
      <c r="I227" s="194" cm="1">
        <f t="array" ref="I227">IF(LEN($F227)&gt;0,1+IFERROR(SUMPRODUCT(TRANSPOSE('Input| Projects'!$AO227:$AQ227),INDEX('Input| Escalations'!$F$27:$L$29,,MATCH(Q$9,'Input| Escalations'!$F$21:$L$21,0))),0),0)</f>
        <v>0</v>
      </c>
      <c r="J227" s="194" cm="1">
        <f t="array" ref="J227">IF(LEN($F227)&gt;0,1+IFERROR(SUMPRODUCT(TRANSPOSE('Input| Projects'!$AO227:$AQ227),INDEX('Input| Escalations'!$F$27:$L$29,,MATCH(R$9,'Input| Escalations'!$F$21:$L$21,0))),0),0)</f>
        <v>0</v>
      </c>
      <c r="K227" s="194" cm="1">
        <f t="array" ref="K227">IF(LEN($F227)&gt;0,1+IFERROR(SUMPRODUCT(TRANSPOSE('Input| Projects'!$AO227:$AQ227),INDEX('Input| Escalations'!$F$27:$L$29,,MATCH(S$9,'Input| Escalations'!$F$21:$L$21,0))),0),0)</f>
        <v>0</v>
      </c>
      <c r="L227" s="194" cm="1">
        <f t="array" ref="L227">IF(LEN($F227)&gt;0,1+IFERROR(SUMPRODUCT(TRANSPOSE('Input| Projects'!$AO227:$AQ227),INDEX('Input| Escalations'!$F$27:$L$29,,MATCH(T$9,'Input| Escalations'!$F$21:$L$21,0))),0),0)</f>
        <v>0</v>
      </c>
      <c r="M227" s="194" cm="1">
        <f t="array" ref="M227">IF(LEN($F227)&gt;0,1+IFERROR(SUMPRODUCT(TRANSPOSE('Input| Projects'!$AO227:$AQ227),INDEX('Input| Escalations'!$F$27:$L$29,,MATCH(U$9,'Input| Escalations'!$F$21:$L$21,0))),0),0)</f>
        <v>0</v>
      </c>
      <c r="N227" s="194" cm="1">
        <f t="array" ref="N227">IF(LEN($F227)&gt;0,1+IFERROR(SUMPRODUCT(TRANSPOSE('Input| Projects'!$AO227:$AQ227),INDEX('Input| Escalations'!$F$27:$L$29,,MATCH(V$9,'Input| Escalations'!$F$21:$L$21,0))),0),0)</f>
        <v>0</v>
      </c>
      <c r="O227" s="194" cm="1">
        <f t="array" ref="O227">IF(LEN($F227)&gt;0,1+IFERROR(SUMPRODUCT(TRANSPOSE('Input| Projects'!$AO227:$AQ227),INDEX('Input| Escalations'!$F$27:$L$29,,MATCH(W$9,'Input| Escalations'!$F$21:$L$21,0))),0),0)</f>
        <v>0</v>
      </c>
      <c r="P227" s="10"/>
      <c r="Q227" s="172">
        <f>IFERROR(IF(ISNUMBER(FIND("decision",'Input| Setup'!$F$6)),'Input| Projects'!Y227,'Input| Projects'!I227)*'Input| Escalations'!$I$17*I227,0)</f>
        <v>0</v>
      </c>
      <c r="R227" s="172">
        <f>IFERROR(IF(ISNUMBER(FIND("decision",'Input| Setup'!$F$6)),'Input| Projects'!Z227,'Input| Projects'!J227)*'Input| Escalations'!$I$17*J227,0)</f>
        <v>0</v>
      </c>
      <c r="S227" s="172">
        <f>IFERROR(IF(ISNUMBER(FIND("decision",'Input| Setup'!$F$6)),'Input| Projects'!AA227,'Input| Projects'!K227)*'Input| Escalations'!$I$17*K227,0)</f>
        <v>0</v>
      </c>
      <c r="T227" s="172">
        <f>IFERROR(IF(ISNUMBER(FIND("decision",'Input| Setup'!$F$6)),'Input| Projects'!AB227,'Input| Projects'!L227)*'Input| Escalations'!$I$17*L227,0)</f>
        <v>0</v>
      </c>
      <c r="U227" s="172">
        <f>IFERROR(IF(ISNUMBER(FIND("decision",'Input| Setup'!$F$6)),'Input| Projects'!AC227,'Input| Projects'!M227)*'Input| Escalations'!$I$17*M227,0)</f>
        <v>0</v>
      </c>
      <c r="V227" s="172">
        <f>IFERROR(IF(ISNUMBER(FIND("decision",'Input| Setup'!$F$6)),'Input| Projects'!AD227,'Input| Projects'!N227)*'Input| Escalations'!$I$17*N227,0)</f>
        <v>0</v>
      </c>
      <c r="W227" s="172">
        <f>IFERROR(IF(ISNUMBER(FIND("decision",'Input| Setup'!$F$6)),'Input| Projects'!AE227,'Input| Projects'!O227)*'Input| Escalations'!$I$17*O227,0)</f>
        <v>0</v>
      </c>
      <c r="X227" s="175"/>
      <c r="Y227" s="172">
        <f>IF(ISNUMBER(FIND("decision",'Input| Setup'!$F$6)),'Input| Projects'!AG227,'Input| Projects'!Q227)*I227*'Input| Escalations'!$I$17</f>
        <v>0</v>
      </c>
      <c r="Z227" s="172">
        <f>IF(ISNUMBER(FIND("decision",'Input| Setup'!$F$6)),'Input| Projects'!AH227,'Input| Projects'!R227)*J227*'Input| Escalations'!$I$17</f>
        <v>0</v>
      </c>
      <c r="AA227" s="172">
        <f>IF(ISNUMBER(FIND("decision",'Input| Setup'!$F$6)),'Input| Projects'!AI227,'Input| Projects'!S227)*K227*'Input| Escalations'!$I$17</f>
        <v>0</v>
      </c>
      <c r="AB227" s="172">
        <f>IF(ISNUMBER(FIND("decision",'Input| Setup'!$F$6)),'Input| Projects'!AJ227,'Input| Projects'!T227)*L227*'Input| Escalations'!$I$17</f>
        <v>0</v>
      </c>
      <c r="AC227" s="172">
        <f>IF(ISNUMBER(FIND("decision",'Input| Setup'!$F$6)),'Input| Projects'!AK227,'Input| Projects'!U227)*M227*'Input| Escalations'!$I$17</f>
        <v>0</v>
      </c>
      <c r="AD227" s="172">
        <f>IF(ISNUMBER(FIND("decision",'Input| Setup'!$F$6)),'Input| Projects'!AL227,'Input| Projects'!V227)*N227*'Input| Escalations'!$I$17</f>
        <v>0</v>
      </c>
      <c r="AE227" s="172">
        <f>IF(ISNUMBER(FIND("decision",'Input| Setup'!$F$6)),'Input| Projects'!AM227,'Input| Projects'!W227)*O227*'Input| Escalations'!$I$17</f>
        <v>0</v>
      </c>
      <c r="AF227" s="175"/>
      <c r="AG227" s="172" cm="1">
        <f t="array" ref="AG227">IFERROR(--('Input| Projects'!$AS227="Yes")*_xlfn.SWITCH('Input| Overheads'!$C$50,"Direct costs",'Calc| Overheads Allocation'!C$8*Q227,"Internal labour",'Calc| Overheads Allocation'!C$8*Q227*'Input| Projects'!$AO227,"DNSP defined",'Calc| Overheads Allocation'!C$78*'Input| Projects'!$AV227,0),0)</f>
        <v>0</v>
      </c>
      <c r="AH227" s="172" cm="1">
        <f t="array" ref="AH227">IFERROR(--('Input| Projects'!$AS227="Yes")*_xlfn.SWITCH('Input| Overheads'!$C$50,"Direct costs",'Calc| Overheads Allocation'!D$8*R227,"Internal labour",'Calc| Overheads Allocation'!D$8*R227*'Input| Projects'!$AO227,"DNSP defined",'Calc| Overheads Allocation'!D$78*'Input| Projects'!$AV227,0),0)</f>
        <v>0</v>
      </c>
      <c r="AI227" s="172" cm="1">
        <f t="array" ref="AI227">IFERROR(--('Input| Projects'!$AS227="Yes")*_xlfn.SWITCH('Input| Overheads'!$C$50,"Direct costs",'Calc| Overheads Allocation'!E$8*S227,"Internal labour",'Calc| Overheads Allocation'!E$8*S227*'Input| Projects'!$AO227,"DNSP defined",'Calc| Overheads Allocation'!E$78*'Input| Projects'!$AV227,0),0)</f>
        <v>0</v>
      </c>
      <c r="AJ227" s="172" cm="1">
        <f t="array" ref="AJ227">IFERROR(--('Input| Projects'!$AS227="Yes")*_xlfn.SWITCH('Input| Overheads'!$C$50,"Direct costs",'Calc| Overheads Allocation'!F$8*T227,"Internal labour",'Calc| Overheads Allocation'!F$8*T227*'Input| Projects'!$AO227,"DNSP defined",'Calc| Overheads Allocation'!F$78*'Input| Projects'!$AV227,0),0)</f>
        <v>0</v>
      </c>
      <c r="AK227" s="172" cm="1">
        <f t="array" ref="AK227">IFERROR(--('Input| Projects'!$AS227="Yes")*_xlfn.SWITCH('Input| Overheads'!$C$50,"Direct costs",'Calc| Overheads Allocation'!G$8*U227,"Internal labour",'Calc| Overheads Allocation'!G$8*U227*'Input| Projects'!$AO227,"DNSP defined",'Calc| Overheads Allocation'!G$78*'Input| Projects'!$AV227,0),0)</f>
        <v>0</v>
      </c>
      <c r="AL227" s="172" cm="1">
        <f t="array" ref="AL227">IFERROR(--('Input| Projects'!$AS227="Yes")*_xlfn.SWITCH('Input| Overheads'!$C$50,"Direct costs",'Calc| Overheads Allocation'!H$8*V227,"Internal labour",'Calc| Overheads Allocation'!H$8*V227*'Input| Projects'!$AO227,"DNSP defined",'Calc| Overheads Allocation'!H$78*'Input| Projects'!$AV227,0),0)</f>
        <v>0</v>
      </c>
      <c r="AM227" s="172" cm="1">
        <f t="array" ref="AM227">IFERROR(--('Input| Projects'!$AS227="Yes")*_xlfn.SWITCH('Input| Overheads'!$C$50,"Direct costs",'Calc| Overheads Allocation'!I$8*W227,"Internal labour",'Calc| Overheads Allocation'!I$8*W227*'Input| Projects'!$AO227,"DNSP defined",'Calc| Overheads Allocation'!I$78*'Input| Projects'!$AV227,0),0)</f>
        <v>0</v>
      </c>
      <c r="AN227" s="175"/>
      <c r="AO227" s="172" cm="1">
        <f t="array" ref="AO227">IFERROR(--('Input| Projects'!$AT227="Yes")*_xlfn.SWITCH('Input| Overheads'!$C$50,"Direct costs",'Calc| Overheads Allocation'!C$9*Q227,"Internal labour",'Calc| Overheads Allocation'!C$9*Q227*'Input| Projects'!$AO227,"DNSP defined",'Calc| Overheads Allocation'!C$79*'Input| Projects'!$AW227,0),0)</f>
        <v>0</v>
      </c>
      <c r="AP227" s="172" cm="1">
        <f t="array" ref="AP227">IFERROR(--('Input| Projects'!$AT227="Yes")*_xlfn.SWITCH('Input| Overheads'!$C$50,"Direct costs",'Calc| Overheads Allocation'!D$9*R227,"Internal labour",'Calc| Overheads Allocation'!D$9*R227*'Input| Projects'!$AO227,"DNSP defined",'Calc| Overheads Allocation'!D$79*'Input| Projects'!$AW227,0),0)</f>
        <v>0</v>
      </c>
      <c r="AQ227" s="172" cm="1">
        <f t="array" ref="AQ227">IFERROR(--('Input| Projects'!$AT227="Yes")*_xlfn.SWITCH('Input| Overheads'!$C$50,"Direct costs",'Calc| Overheads Allocation'!E$9*S227,"Internal labour",'Calc| Overheads Allocation'!E$9*S227*'Input| Projects'!$AO227,"DNSP defined",'Calc| Overheads Allocation'!E$79*'Input| Projects'!$AW227,0),0)</f>
        <v>0</v>
      </c>
      <c r="AR227" s="172" cm="1">
        <f t="array" ref="AR227">IFERROR(--('Input| Projects'!$AT227="Yes")*_xlfn.SWITCH('Input| Overheads'!$C$50,"Direct costs",'Calc| Overheads Allocation'!F$9*T227,"Internal labour",'Calc| Overheads Allocation'!F$9*T227*'Input| Projects'!$AO227,"DNSP defined",'Calc| Overheads Allocation'!F$79*'Input| Projects'!$AW227,0),0)</f>
        <v>0</v>
      </c>
      <c r="AS227" s="172" cm="1">
        <f t="array" ref="AS227">IFERROR(--('Input| Projects'!$AT227="Yes")*_xlfn.SWITCH('Input| Overheads'!$C$50,"Direct costs",'Calc| Overheads Allocation'!G$9*U227,"Internal labour",'Calc| Overheads Allocation'!G$9*U227*'Input| Projects'!$AO227,"DNSP defined",'Calc| Overheads Allocation'!G$79*'Input| Projects'!$AW227,0),0)</f>
        <v>0</v>
      </c>
      <c r="AT227" s="172" cm="1">
        <f t="array" ref="AT227">IFERROR(--('Input| Projects'!$AT227="Yes")*_xlfn.SWITCH('Input| Overheads'!$C$50,"Direct costs",'Calc| Overheads Allocation'!H$9*V227,"Internal labour",'Calc| Overheads Allocation'!H$9*V227*'Input| Projects'!$AO227,"DNSP defined",'Calc| Overheads Allocation'!H$79*'Input| Projects'!$AW227,0),0)</f>
        <v>0</v>
      </c>
      <c r="AU227" s="172" cm="1">
        <f t="array" ref="AU227">IFERROR(--('Input| Projects'!$AT227="Yes")*_xlfn.SWITCH('Input| Overheads'!$C$50,"Direct costs",'Calc| Overheads Allocation'!I$9*W227,"Internal labour",'Calc| Overheads Allocation'!I$9*W227*'Input| Projects'!$AO227,"DNSP defined",'Calc| Overheads Allocation'!I$79*'Input| Projects'!$AW227,0),0)</f>
        <v>0</v>
      </c>
      <c r="AV227" s="175"/>
      <c r="AW227" s="172">
        <f t="shared" si="90"/>
        <v>0</v>
      </c>
      <c r="AX227" s="172">
        <f t="shared" si="91"/>
        <v>0</v>
      </c>
      <c r="AY227" s="172">
        <f t="shared" si="92"/>
        <v>0</v>
      </c>
      <c r="AZ227" s="172">
        <f t="shared" si="93"/>
        <v>0</v>
      </c>
      <c r="BA227" s="172">
        <f t="shared" si="94"/>
        <v>0</v>
      </c>
      <c r="BB227" s="172">
        <f t="shared" si="95"/>
        <v>0</v>
      </c>
      <c r="BC227" s="172">
        <f t="shared" si="96"/>
        <v>0</v>
      </c>
      <c r="BD227" s="176"/>
      <c r="BE227" s="172">
        <f t="shared" si="97"/>
        <v>0</v>
      </c>
      <c r="BF227" s="172">
        <f t="shared" si="98"/>
        <v>0</v>
      </c>
      <c r="BG227" s="172">
        <f t="shared" si="99"/>
        <v>0</v>
      </c>
      <c r="BH227" s="172">
        <f t="shared" si="100"/>
        <v>0</v>
      </c>
      <c r="BI227" s="172">
        <f t="shared" si="101"/>
        <v>0</v>
      </c>
      <c r="BJ227" s="172">
        <f t="shared" si="102"/>
        <v>0</v>
      </c>
      <c r="BK227" s="172">
        <f t="shared" si="103"/>
        <v>0</v>
      </c>
      <c r="BL227" s="176"/>
      <c r="BM227" s="172">
        <f t="shared" si="82"/>
        <v>0</v>
      </c>
      <c r="BN227" s="172">
        <f t="shared" si="83"/>
        <v>0</v>
      </c>
      <c r="BO227" s="172">
        <f t="shared" si="84"/>
        <v>0</v>
      </c>
      <c r="BP227" s="172">
        <f t="shared" si="85"/>
        <v>0</v>
      </c>
      <c r="BQ227" s="172">
        <f t="shared" si="86"/>
        <v>0</v>
      </c>
      <c r="BR227" s="172">
        <f t="shared" si="87"/>
        <v>0</v>
      </c>
      <c r="BS227" s="172">
        <f t="shared" si="88"/>
        <v>0</v>
      </c>
      <c r="BT227" s="55"/>
      <c r="BU227" s="158">
        <f>SUMIF('Input| Projects'!$BA$8:$CX$8,RIGHT(BU$9,3),'Input| Projects'!$BA227:$CX227)</f>
        <v>0</v>
      </c>
      <c r="BV227" s="158">
        <f>SUMIF('Input| Projects'!$BA$8:$CX$8,RIGHT(BV$9,3),'Input| Projects'!$BA227:$CX227)</f>
        <v>0</v>
      </c>
      <c r="BW227" s="79" t="str">
        <f t="shared" si="89"/>
        <v/>
      </c>
    </row>
    <row r="228" spans="2:75" x14ac:dyDescent="0.2">
      <c r="B228" s="123">
        <f>IFERROR('Input| Projects'!B228,"")</f>
        <v>219</v>
      </c>
      <c r="C228" s="160" t="str">
        <f>IFERROR(IF('Input| Projects'!C228="","",'Input| Projects'!C228),"")</f>
        <v/>
      </c>
      <c r="D228" s="160" t="str">
        <f>IFERROR(IF('Input| Projects'!D228="","",'Input| Projects'!D228),"")</f>
        <v/>
      </c>
      <c r="E228" s="53"/>
      <c r="F228" s="160" t="str">
        <f>IF(LEN('Input| Projects'!F228)&gt;0,'Input| Projects'!F228,"")</f>
        <v/>
      </c>
      <c r="G228" s="160" t="str">
        <f>IF(LEN('Input| Projects'!G228)&gt;0,'Input| Projects'!G228,"")</f>
        <v/>
      </c>
      <c r="H228" s="10"/>
      <c r="I228" s="194" cm="1">
        <f t="array" ref="I228">IF(LEN($F228)&gt;0,1+IFERROR(SUMPRODUCT(TRANSPOSE('Input| Projects'!$AO228:$AQ228),INDEX('Input| Escalations'!$F$27:$L$29,,MATCH(Q$9,'Input| Escalations'!$F$21:$L$21,0))),0),0)</f>
        <v>0</v>
      </c>
      <c r="J228" s="194" cm="1">
        <f t="array" ref="J228">IF(LEN($F228)&gt;0,1+IFERROR(SUMPRODUCT(TRANSPOSE('Input| Projects'!$AO228:$AQ228),INDEX('Input| Escalations'!$F$27:$L$29,,MATCH(R$9,'Input| Escalations'!$F$21:$L$21,0))),0),0)</f>
        <v>0</v>
      </c>
      <c r="K228" s="194" cm="1">
        <f t="array" ref="K228">IF(LEN($F228)&gt;0,1+IFERROR(SUMPRODUCT(TRANSPOSE('Input| Projects'!$AO228:$AQ228),INDEX('Input| Escalations'!$F$27:$L$29,,MATCH(S$9,'Input| Escalations'!$F$21:$L$21,0))),0),0)</f>
        <v>0</v>
      </c>
      <c r="L228" s="194" cm="1">
        <f t="array" ref="L228">IF(LEN($F228)&gt;0,1+IFERROR(SUMPRODUCT(TRANSPOSE('Input| Projects'!$AO228:$AQ228),INDEX('Input| Escalations'!$F$27:$L$29,,MATCH(T$9,'Input| Escalations'!$F$21:$L$21,0))),0),0)</f>
        <v>0</v>
      </c>
      <c r="M228" s="194" cm="1">
        <f t="array" ref="M228">IF(LEN($F228)&gt;0,1+IFERROR(SUMPRODUCT(TRANSPOSE('Input| Projects'!$AO228:$AQ228),INDEX('Input| Escalations'!$F$27:$L$29,,MATCH(U$9,'Input| Escalations'!$F$21:$L$21,0))),0),0)</f>
        <v>0</v>
      </c>
      <c r="N228" s="194" cm="1">
        <f t="array" ref="N228">IF(LEN($F228)&gt;0,1+IFERROR(SUMPRODUCT(TRANSPOSE('Input| Projects'!$AO228:$AQ228),INDEX('Input| Escalations'!$F$27:$L$29,,MATCH(V$9,'Input| Escalations'!$F$21:$L$21,0))),0),0)</f>
        <v>0</v>
      </c>
      <c r="O228" s="194" cm="1">
        <f t="array" ref="O228">IF(LEN($F228)&gt;0,1+IFERROR(SUMPRODUCT(TRANSPOSE('Input| Projects'!$AO228:$AQ228),INDEX('Input| Escalations'!$F$27:$L$29,,MATCH(W$9,'Input| Escalations'!$F$21:$L$21,0))),0),0)</f>
        <v>0</v>
      </c>
      <c r="P228" s="10"/>
      <c r="Q228" s="172">
        <f>IFERROR(IF(ISNUMBER(FIND("decision",'Input| Setup'!$F$6)),'Input| Projects'!Y228,'Input| Projects'!I228)*'Input| Escalations'!$I$17*I228,0)</f>
        <v>0</v>
      </c>
      <c r="R228" s="172">
        <f>IFERROR(IF(ISNUMBER(FIND("decision",'Input| Setup'!$F$6)),'Input| Projects'!Z228,'Input| Projects'!J228)*'Input| Escalations'!$I$17*J228,0)</f>
        <v>0</v>
      </c>
      <c r="S228" s="172">
        <f>IFERROR(IF(ISNUMBER(FIND("decision",'Input| Setup'!$F$6)),'Input| Projects'!AA228,'Input| Projects'!K228)*'Input| Escalations'!$I$17*K228,0)</f>
        <v>0</v>
      </c>
      <c r="T228" s="172">
        <f>IFERROR(IF(ISNUMBER(FIND("decision",'Input| Setup'!$F$6)),'Input| Projects'!AB228,'Input| Projects'!L228)*'Input| Escalations'!$I$17*L228,0)</f>
        <v>0</v>
      </c>
      <c r="U228" s="172">
        <f>IFERROR(IF(ISNUMBER(FIND("decision",'Input| Setup'!$F$6)),'Input| Projects'!AC228,'Input| Projects'!M228)*'Input| Escalations'!$I$17*M228,0)</f>
        <v>0</v>
      </c>
      <c r="V228" s="172">
        <f>IFERROR(IF(ISNUMBER(FIND("decision",'Input| Setup'!$F$6)),'Input| Projects'!AD228,'Input| Projects'!N228)*'Input| Escalations'!$I$17*N228,0)</f>
        <v>0</v>
      </c>
      <c r="W228" s="172">
        <f>IFERROR(IF(ISNUMBER(FIND("decision",'Input| Setup'!$F$6)),'Input| Projects'!AE228,'Input| Projects'!O228)*'Input| Escalations'!$I$17*O228,0)</f>
        <v>0</v>
      </c>
      <c r="X228" s="175"/>
      <c r="Y228" s="172">
        <f>IF(ISNUMBER(FIND("decision",'Input| Setup'!$F$6)),'Input| Projects'!AG228,'Input| Projects'!Q228)*I228*'Input| Escalations'!$I$17</f>
        <v>0</v>
      </c>
      <c r="Z228" s="172">
        <f>IF(ISNUMBER(FIND("decision",'Input| Setup'!$F$6)),'Input| Projects'!AH228,'Input| Projects'!R228)*J228*'Input| Escalations'!$I$17</f>
        <v>0</v>
      </c>
      <c r="AA228" s="172">
        <f>IF(ISNUMBER(FIND("decision",'Input| Setup'!$F$6)),'Input| Projects'!AI228,'Input| Projects'!S228)*K228*'Input| Escalations'!$I$17</f>
        <v>0</v>
      </c>
      <c r="AB228" s="172">
        <f>IF(ISNUMBER(FIND("decision",'Input| Setup'!$F$6)),'Input| Projects'!AJ228,'Input| Projects'!T228)*L228*'Input| Escalations'!$I$17</f>
        <v>0</v>
      </c>
      <c r="AC228" s="172">
        <f>IF(ISNUMBER(FIND("decision",'Input| Setup'!$F$6)),'Input| Projects'!AK228,'Input| Projects'!U228)*M228*'Input| Escalations'!$I$17</f>
        <v>0</v>
      </c>
      <c r="AD228" s="172">
        <f>IF(ISNUMBER(FIND("decision",'Input| Setup'!$F$6)),'Input| Projects'!AL228,'Input| Projects'!V228)*N228*'Input| Escalations'!$I$17</f>
        <v>0</v>
      </c>
      <c r="AE228" s="172">
        <f>IF(ISNUMBER(FIND("decision",'Input| Setup'!$F$6)),'Input| Projects'!AM228,'Input| Projects'!W228)*O228*'Input| Escalations'!$I$17</f>
        <v>0</v>
      </c>
      <c r="AF228" s="175"/>
      <c r="AG228" s="172" cm="1">
        <f t="array" ref="AG228">IFERROR(--('Input| Projects'!$AS228="Yes")*_xlfn.SWITCH('Input| Overheads'!$C$50,"Direct costs",'Calc| Overheads Allocation'!C$8*Q228,"Internal labour",'Calc| Overheads Allocation'!C$8*Q228*'Input| Projects'!$AO228,"DNSP defined",'Calc| Overheads Allocation'!C$78*'Input| Projects'!$AV228,0),0)</f>
        <v>0</v>
      </c>
      <c r="AH228" s="172" cm="1">
        <f t="array" ref="AH228">IFERROR(--('Input| Projects'!$AS228="Yes")*_xlfn.SWITCH('Input| Overheads'!$C$50,"Direct costs",'Calc| Overheads Allocation'!D$8*R228,"Internal labour",'Calc| Overheads Allocation'!D$8*R228*'Input| Projects'!$AO228,"DNSP defined",'Calc| Overheads Allocation'!D$78*'Input| Projects'!$AV228,0),0)</f>
        <v>0</v>
      </c>
      <c r="AI228" s="172" cm="1">
        <f t="array" ref="AI228">IFERROR(--('Input| Projects'!$AS228="Yes")*_xlfn.SWITCH('Input| Overheads'!$C$50,"Direct costs",'Calc| Overheads Allocation'!E$8*S228,"Internal labour",'Calc| Overheads Allocation'!E$8*S228*'Input| Projects'!$AO228,"DNSP defined",'Calc| Overheads Allocation'!E$78*'Input| Projects'!$AV228,0),0)</f>
        <v>0</v>
      </c>
      <c r="AJ228" s="172" cm="1">
        <f t="array" ref="AJ228">IFERROR(--('Input| Projects'!$AS228="Yes")*_xlfn.SWITCH('Input| Overheads'!$C$50,"Direct costs",'Calc| Overheads Allocation'!F$8*T228,"Internal labour",'Calc| Overheads Allocation'!F$8*T228*'Input| Projects'!$AO228,"DNSP defined",'Calc| Overheads Allocation'!F$78*'Input| Projects'!$AV228,0),0)</f>
        <v>0</v>
      </c>
      <c r="AK228" s="172" cm="1">
        <f t="array" ref="AK228">IFERROR(--('Input| Projects'!$AS228="Yes")*_xlfn.SWITCH('Input| Overheads'!$C$50,"Direct costs",'Calc| Overheads Allocation'!G$8*U228,"Internal labour",'Calc| Overheads Allocation'!G$8*U228*'Input| Projects'!$AO228,"DNSP defined",'Calc| Overheads Allocation'!G$78*'Input| Projects'!$AV228,0),0)</f>
        <v>0</v>
      </c>
      <c r="AL228" s="172" cm="1">
        <f t="array" ref="AL228">IFERROR(--('Input| Projects'!$AS228="Yes")*_xlfn.SWITCH('Input| Overheads'!$C$50,"Direct costs",'Calc| Overheads Allocation'!H$8*V228,"Internal labour",'Calc| Overheads Allocation'!H$8*V228*'Input| Projects'!$AO228,"DNSP defined",'Calc| Overheads Allocation'!H$78*'Input| Projects'!$AV228,0),0)</f>
        <v>0</v>
      </c>
      <c r="AM228" s="172" cm="1">
        <f t="array" ref="AM228">IFERROR(--('Input| Projects'!$AS228="Yes")*_xlfn.SWITCH('Input| Overheads'!$C$50,"Direct costs",'Calc| Overheads Allocation'!I$8*W228,"Internal labour",'Calc| Overheads Allocation'!I$8*W228*'Input| Projects'!$AO228,"DNSP defined",'Calc| Overheads Allocation'!I$78*'Input| Projects'!$AV228,0),0)</f>
        <v>0</v>
      </c>
      <c r="AN228" s="175"/>
      <c r="AO228" s="172" cm="1">
        <f t="array" ref="AO228">IFERROR(--('Input| Projects'!$AT228="Yes")*_xlfn.SWITCH('Input| Overheads'!$C$50,"Direct costs",'Calc| Overheads Allocation'!C$9*Q228,"Internal labour",'Calc| Overheads Allocation'!C$9*Q228*'Input| Projects'!$AO228,"DNSP defined",'Calc| Overheads Allocation'!C$79*'Input| Projects'!$AW228,0),0)</f>
        <v>0</v>
      </c>
      <c r="AP228" s="172" cm="1">
        <f t="array" ref="AP228">IFERROR(--('Input| Projects'!$AT228="Yes")*_xlfn.SWITCH('Input| Overheads'!$C$50,"Direct costs",'Calc| Overheads Allocation'!D$9*R228,"Internal labour",'Calc| Overheads Allocation'!D$9*R228*'Input| Projects'!$AO228,"DNSP defined",'Calc| Overheads Allocation'!D$79*'Input| Projects'!$AW228,0),0)</f>
        <v>0</v>
      </c>
      <c r="AQ228" s="172" cm="1">
        <f t="array" ref="AQ228">IFERROR(--('Input| Projects'!$AT228="Yes")*_xlfn.SWITCH('Input| Overheads'!$C$50,"Direct costs",'Calc| Overheads Allocation'!E$9*S228,"Internal labour",'Calc| Overheads Allocation'!E$9*S228*'Input| Projects'!$AO228,"DNSP defined",'Calc| Overheads Allocation'!E$79*'Input| Projects'!$AW228,0),0)</f>
        <v>0</v>
      </c>
      <c r="AR228" s="172" cm="1">
        <f t="array" ref="AR228">IFERROR(--('Input| Projects'!$AT228="Yes")*_xlfn.SWITCH('Input| Overheads'!$C$50,"Direct costs",'Calc| Overheads Allocation'!F$9*T228,"Internal labour",'Calc| Overheads Allocation'!F$9*T228*'Input| Projects'!$AO228,"DNSP defined",'Calc| Overheads Allocation'!F$79*'Input| Projects'!$AW228,0),0)</f>
        <v>0</v>
      </c>
      <c r="AS228" s="172" cm="1">
        <f t="array" ref="AS228">IFERROR(--('Input| Projects'!$AT228="Yes")*_xlfn.SWITCH('Input| Overheads'!$C$50,"Direct costs",'Calc| Overheads Allocation'!G$9*U228,"Internal labour",'Calc| Overheads Allocation'!G$9*U228*'Input| Projects'!$AO228,"DNSP defined",'Calc| Overheads Allocation'!G$79*'Input| Projects'!$AW228,0),0)</f>
        <v>0</v>
      </c>
      <c r="AT228" s="172" cm="1">
        <f t="array" ref="AT228">IFERROR(--('Input| Projects'!$AT228="Yes")*_xlfn.SWITCH('Input| Overheads'!$C$50,"Direct costs",'Calc| Overheads Allocation'!H$9*V228,"Internal labour",'Calc| Overheads Allocation'!H$9*V228*'Input| Projects'!$AO228,"DNSP defined",'Calc| Overheads Allocation'!H$79*'Input| Projects'!$AW228,0),0)</f>
        <v>0</v>
      </c>
      <c r="AU228" s="172" cm="1">
        <f t="array" ref="AU228">IFERROR(--('Input| Projects'!$AT228="Yes")*_xlfn.SWITCH('Input| Overheads'!$C$50,"Direct costs",'Calc| Overheads Allocation'!I$9*W228,"Internal labour",'Calc| Overheads Allocation'!I$9*W228*'Input| Projects'!$AO228,"DNSP defined",'Calc| Overheads Allocation'!I$79*'Input| Projects'!$AW228,0),0)</f>
        <v>0</v>
      </c>
      <c r="AV228" s="175"/>
      <c r="AW228" s="172">
        <f t="shared" si="90"/>
        <v>0</v>
      </c>
      <c r="AX228" s="172">
        <f t="shared" si="91"/>
        <v>0</v>
      </c>
      <c r="AY228" s="172">
        <f t="shared" si="92"/>
        <v>0</v>
      </c>
      <c r="AZ228" s="172">
        <f t="shared" si="93"/>
        <v>0</v>
      </c>
      <c r="BA228" s="172">
        <f t="shared" si="94"/>
        <v>0</v>
      </c>
      <c r="BB228" s="172">
        <f t="shared" si="95"/>
        <v>0</v>
      </c>
      <c r="BC228" s="172">
        <f t="shared" si="96"/>
        <v>0</v>
      </c>
      <c r="BD228" s="176"/>
      <c r="BE228" s="172">
        <f t="shared" si="97"/>
        <v>0</v>
      </c>
      <c r="BF228" s="172">
        <f t="shared" si="98"/>
        <v>0</v>
      </c>
      <c r="BG228" s="172">
        <f t="shared" si="99"/>
        <v>0</v>
      </c>
      <c r="BH228" s="172">
        <f t="shared" si="100"/>
        <v>0</v>
      </c>
      <c r="BI228" s="172">
        <f t="shared" si="101"/>
        <v>0</v>
      </c>
      <c r="BJ228" s="172">
        <f t="shared" si="102"/>
        <v>0</v>
      </c>
      <c r="BK228" s="172">
        <f t="shared" si="103"/>
        <v>0</v>
      </c>
      <c r="BL228" s="176"/>
      <c r="BM228" s="172">
        <f t="shared" si="82"/>
        <v>0</v>
      </c>
      <c r="BN228" s="172">
        <f t="shared" si="83"/>
        <v>0</v>
      </c>
      <c r="BO228" s="172">
        <f t="shared" si="84"/>
        <v>0</v>
      </c>
      <c r="BP228" s="172">
        <f t="shared" si="85"/>
        <v>0</v>
      </c>
      <c r="BQ228" s="172">
        <f t="shared" si="86"/>
        <v>0</v>
      </c>
      <c r="BR228" s="172">
        <f t="shared" si="87"/>
        <v>0</v>
      </c>
      <c r="BS228" s="172">
        <f t="shared" si="88"/>
        <v>0</v>
      </c>
      <c r="BT228" s="55"/>
      <c r="BU228" s="158">
        <f>SUMIF('Input| Projects'!$BA$8:$CX$8,RIGHT(BU$9,3),'Input| Projects'!$BA228:$CX228)</f>
        <v>0</v>
      </c>
      <c r="BV228" s="158">
        <f>SUMIF('Input| Projects'!$BA$8:$CX$8,RIGHT(BV$9,3),'Input| Projects'!$BA228:$CX228)</f>
        <v>0</v>
      </c>
      <c r="BW228" s="79" t="str">
        <f t="shared" si="89"/>
        <v/>
      </c>
    </row>
    <row r="229" spans="2:75" x14ac:dyDescent="0.2">
      <c r="B229" s="123">
        <f>IFERROR('Input| Projects'!B229,"")</f>
        <v>220</v>
      </c>
      <c r="C229" s="160" t="str">
        <f>IFERROR(IF('Input| Projects'!C229="","",'Input| Projects'!C229),"")</f>
        <v/>
      </c>
      <c r="D229" s="160" t="str">
        <f>IFERROR(IF('Input| Projects'!D229="","",'Input| Projects'!D229),"")</f>
        <v/>
      </c>
      <c r="E229" s="53"/>
      <c r="F229" s="160" t="str">
        <f>IF(LEN('Input| Projects'!F229)&gt;0,'Input| Projects'!F229,"")</f>
        <v/>
      </c>
      <c r="G229" s="160" t="str">
        <f>IF(LEN('Input| Projects'!G229)&gt;0,'Input| Projects'!G229,"")</f>
        <v/>
      </c>
      <c r="H229" s="10"/>
      <c r="I229" s="194" cm="1">
        <f t="array" ref="I229">IF(LEN($F229)&gt;0,1+IFERROR(SUMPRODUCT(TRANSPOSE('Input| Projects'!$AO229:$AQ229),INDEX('Input| Escalations'!$F$27:$L$29,,MATCH(Q$9,'Input| Escalations'!$F$21:$L$21,0))),0),0)</f>
        <v>0</v>
      </c>
      <c r="J229" s="194" cm="1">
        <f t="array" ref="J229">IF(LEN($F229)&gt;0,1+IFERROR(SUMPRODUCT(TRANSPOSE('Input| Projects'!$AO229:$AQ229),INDEX('Input| Escalations'!$F$27:$L$29,,MATCH(R$9,'Input| Escalations'!$F$21:$L$21,0))),0),0)</f>
        <v>0</v>
      </c>
      <c r="K229" s="194" cm="1">
        <f t="array" ref="K229">IF(LEN($F229)&gt;0,1+IFERROR(SUMPRODUCT(TRANSPOSE('Input| Projects'!$AO229:$AQ229),INDEX('Input| Escalations'!$F$27:$L$29,,MATCH(S$9,'Input| Escalations'!$F$21:$L$21,0))),0),0)</f>
        <v>0</v>
      </c>
      <c r="L229" s="194" cm="1">
        <f t="array" ref="L229">IF(LEN($F229)&gt;0,1+IFERROR(SUMPRODUCT(TRANSPOSE('Input| Projects'!$AO229:$AQ229),INDEX('Input| Escalations'!$F$27:$L$29,,MATCH(T$9,'Input| Escalations'!$F$21:$L$21,0))),0),0)</f>
        <v>0</v>
      </c>
      <c r="M229" s="194" cm="1">
        <f t="array" ref="M229">IF(LEN($F229)&gt;0,1+IFERROR(SUMPRODUCT(TRANSPOSE('Input| Projects'!$AO229:$AQ229),INDEX('Input| Escalations'!$F$27:$L$29,,MATCH(U$9,'Input| Escalations'!$F$21:$L$21,0))),0),0)</f>
        <v>0</v>
      </c>
      <c r="N229" s="194" cm="1">
        <f t="array" ref="N229">IF(LEN($F229)&gt;0,1+IFERROR(SUMPRODUCT(TRANSPOSE('Input| Projects'!$AO229:$AQ229),INDEX('Input| Escalations'!$F$27:$L$29,,MATCH(V$9,'Input| Escalations'!$F$21:$L$21,0))),0),0)</f>
        <v>0</v>
      </c>
      <c r="O229" s="194" cm="1">
        <f t="array" ref="O229">IF(LEN($F229)&gt;0,1+IFERROR(SUMPRODUCT(TRANSPOSE('Input| Projects'!$AO229:$AQ229),INDEX('Input| Escalations'!$F$27:$L$29,,MATCH(W$9,'Input| Escalations'!$F$21:$L$21,0))),0),0)</f>
        <v>0</v>
      </c>
      <c r="P229" s="10"/>
      <c r="Q229" s="172">
        <f>IFERROR(IF(ISNUMBER(FIND("decision",'Input| Setup'!$F$6)),'Input| Projects'!Y229,'Input| Projects'!I229)*'Input| Escalations'!$I$17*I229,0)</f>
        <v>0</v>
      </c>
      <c r="R229" s="172">
        <f>IFERROR(IF(ISNUMBER(FIND("decision",'Input| Setup'!$F$6)),'Input| Projects'!Z229,'Input| Projects'!J229)*'Input| Escalations'!$I$17*J229,0)</f>
        <v>0</v>
      </c>
      <c r="S229" s="172">
        <f>IFERROR(IF(ISNUMBER(FIND("decision",'Input| Setup'!$F$6)),'Input| Projects'!AA229,'Input| Projects'!K229)*'Input| Escalations'!$I$17*K229,0)</f>
        <v>0</v>
      </c>
      <c r="T229" s="172">
        <f>IFERROR(IF(ISNUMBER(FIND("decision",'Input| Setup'!$F$6)),'Input| Projects'!AB229,'Input| Projects'!L229)*'Input| Escalations'!$I$17*L229,0)</f>
        <v>0</v>
      </c>
      <c r="U229" s="172">
        <f>IFERROR(IF(ISNUMBER(FIND("decision",'Input| Setup'!$F$6)),'Input| Projects'!AC229,'Input| Projects'!M229)*'Input| Escalations'!$I$17*M229,0)</f>
        <v>0</v>
      </c>
      <c r="V229" s="172">
        <f>IFERROR(IF(ISNUMBER(FIND("decision",'Input| Setup'!$F$6)),'Input| Projects'!AD229,'Input| Projects'!N229)*'Input| Escalations'!$I$17*N229,0)</f>
        <v>0</v>
      </c>
      <c r="W229" s="172">
        <f>IFERROR(IF(ISNUMBER(FIND("decision",'Input| Setup'!$F$6)),'Input| Projects'!AE229,'Input| Projects'!O229)*'Input| Escalations'!$I$17*O229,0)</f>
        <v>0</v>
      </c>
      <c r="X229" s="175"/>
      <c r="Y229" s="172">
        <f>IF(ISNUMBER(FIND("decision",'Input| Setup'!$F$6)),'Input| Projects'!AG229,'Input| Projects'!Q229)*I229*'Input| Escalations'!$I$17</f>
        <v>0</v>
      </c>
      <c r="Z229" s="172">
        <f>IF(ISNUMBER(FIND("decision",'Input| Setup'!$F$6)),'Input| Projects'!AH229,'Input| Projects'!R229)*J229*'Input| Escalations'!$I$17</f>
        <v>0</v>
      </c>
      <c r="AA229" s="172">
        <f>IF(ISNUMBER(FIND("decision",'Input| Setup'!$F$6)),'Input| Projects'!AI229,'Input| Projects'!S229)*K229*'Input| Escalations'!$I$17</f>
        <v>0</v>
      </c>
      <c r="AB229" s="172">
        <f>IF(ISNUMBER(FIND("decision",'Input| Setup'!$F$6)),'Input| Projects'!AJ229,'Input| Projects'!T229)*L229*'Input| Escalations'!$I$17</f>
        <v>0</v>
      </c>
      <c r="AC229" s="172">
        <f>IF(ISNUMBER(FIND("decision",'Input| Setup'!$F$6)),'Input| Projects'!AK229,'Input| Projects'!U229)*M229*'Input| Escalations'!$I$17</f>
        <v>0</v>
      </c>
      <c r="AD229" s="172">
        <f>IF(ISNUMBER(FIND("decision",'Input| Setup'!$F$6)),'Input| Projects'!AL229,'Input| Projects'!V229)*N229*'Input| Escalations'!$I$17</f>
        <v>0</v>
      </c>
      <c r="AE229" s="172">
        <f>IF(ISNUMBER(FIND("decision",'Input| Setup'!$F$6)),'Input| Projects'!AM229,'Input| Projects'!W229)*O229*'Input| Escalations'!$I$17</f>
        <v>0</v>
      </c>
      <c r="AF229" s="175"/>
      <c r="AG229" s="172" cm="1">
        <f t="array" ref="AG229">IFERROR(--('Input| Projects'!$AS229="Yes")*_xlfn.SWITCH('Input| Overheads'!$C$50,"Direct costs",'Calc| Overheads Allocation'!C$8*Q229,"Internal labour",'Calc| Overheads Allocation'!C$8*Q229*'Input| Projects'!$AO229,"DNSP defined",'Calc| Overheads Allocation'!C$78*'Input| Projects'!$AV229,0),0)</f>
        <v>0</v>
      </c>
      <c r="AH229" s="172" cm="1">
        <f t="array" ref="AH229">IFERROR(--('Input| Projects'!$AS229="Yes")*_xlfn.SWITCH('Input| Overheads'!$C$50,"Direct costs",'Calc| Overheads Allocation'!D$8*R229,"Internal labour",'Calc| Overheads Allocation'!D$8*R229*'Input| Projects'!$AO229,"DNSP defined",'Calc| Overheads Allocation'!D$78*'Input| Projects'!$AV229,0),0)</f>
        <v>0</v>
      </c>
      <c r="AI229" s="172" cm="1">
        <f t="array" ref="AI229">IFERROR(--('Input| Projects'!$AS229="Yes")*_xlfn.SWITCH('Input| Overheads'!$C$50,"Direct costs",'Calc| Overheads Allocation'!E$8*S229,"Internal labour",'Calc| Overheads Allocation'!E$8*S229*'Input| Projects'!$AO229,"DNSP defined",'Calc| Overheads Allocation'!E$78*'Input| Projects'!$AV229,0),0)</f>
        <v>0</v>
      </c>
      <c r="AJ229" s="172" cm="1">
        <f t="array" ref="AJ229">IFERROR(--('Input| Projects'!$AS229="Yes")*_xlfn.SWITCH('Input| Overheads'!$C$50,"Direct costs",'Calc| Overheads Allocation'!F$8*T229,"Internal labour",'Calc| Overheads Allocation'!F$8*T229*'Input| Projects'!$AO229,"DNSP defined",'Calc| Overheads Allocation'!F$78*'Input| Projects'!$AV229,0),0)</f>
        <v>0</v>
      </c>
      <c r="AK229" s="172" cm="1">
        <f t="array" ref="AK229">IFERROR(--('Input| Projects'!$AS229="Yes")*_xlfn.SWITCH('Input| Overheads'!$C$50,"Direct costs",'Calc| Overheads Allocation'!G$8*U229,"Internal labour",'Calc| Overheads Allocation'!G$8*U229*'Input| Projects'!$AO229,"DNSP defined",'Calc| Overheads Allocation'!G$78*'Input| Projects'!$AV229,0),0)</f>
        <v>0</v>
      </c>
      <c r="AL229" s="172" cm="1">
        <f t="array" ref="AL229">IFERROR(--('Input| Projects'!$AS229="Yes")*_xlfn.SWITCH('Input| Overheads'!$C$50,"Direct costs",'Calc| Overheads Allocation'!H$8*V229,"Internal labour",'Calc| Overheads Allocation'!H$8*V229*'Input| Projects'!$AO229,"DNSP defined",'Calc| Overheads Allocation'!H$78*'Input| Projects'!$AV229,0),0)</f>
        <v>0</v>
      </c>
      <c r="AM229" s="172" cm="1">
        <f t="array" ref="AM229">IFERROR(--('Input| Projects'!$AS229="Yes")*_xlfn.SWITCH('Input| Overheads'!$C$50,"Direct costs",'Calc| Overheads Allocation'!I$8*W229,"Internal labour",'Calc| Overheads Allocation'!I$8*W229*'Input| Projects'!$AO229,"DNSP defined",'Calc| Overheads Allocation'!I$78*'Input| Projects'!$AV229,0),0)</f>
        <v>0</v>
      </c>
      <c r="AN229" s="175"/>
      <c r="AO229" s="172" cm="1">
        <f t="array" ref="AO229">IFERROR(--('Input| Projects'!$AT229="Yes")*_xlfn.SWITCH('Input| Overheads'!$C$50,"Direct costs",'Calc| Overheads Allocation'!C$9*Q229,"Internal labour",'Calc| Overheads Allocation'!C$9*Q229*'Input| Projects'!$AO229,"DNSP defined",'Calc| Overheads Allocation'!C$79*'Input| Projects'!$AW229,0),0)</f>
        <v>0</v>
      </c>
      <c r="AP229" s="172" cm="1">
        <f t="array" ref="AP229">IFERROR(--('Input| Projects'!$AT229="Yes")*_xlfn.SWITCH('Input| Overheads'!$C$50,"Direct costs",'Calc| Overheads Allocation'!D$9*R229,"Internal labour",'Calc| Overheads Allocation'!D$9*R229*'Input| Projects'!$AO229,"DNSP defined",'Calc| Overheads Allocation'!D$79*'Input| Projects'!$AW229,0),0)</f>
        <v>0</v>
      </c>
      <c r="AQ229" s="172" cm="1">
        <f t="array" ref="AQ229">IFERROR(--('Input| Projects'!$AT229="Yes")*_xlfn.SWITCH('Input| Overheads'!$C$50,"Direct costs",'Calc| Overheads Allocation'!E$9*S229,"Internal labour",'Calc| Overheads Allocation'!E$9*S229*'Input| Projects'!$AO229,"DNSP defined",'Calc| Overheads Allocation'!E$79*'Input| Projects'!$AW229,0),0)</f>
        <v>0</v>
      </c>
      <c r="AR229" s="172" cm="1">
        <f t="array" ref="AR229">IFERROR(--('Input| Projects'!$AT229="Yes")*_xlfn.SWITCH('Input| Overheads'!$C$50,"Direct costs",'Calc| Overheads Allocation'!F$9*T229,"Internal labour",'Calc| Overheads Allocation'!F$9*T229*'Input| Projects'!$AO229,"DNSP defined",'Calc| Overheads Allocation'!F$79*'Input| Projects'!$AW229,0),0)</f>
        <v>0</v>
      </c>
      <c r="AS229" s="172" cm="1">
        <f t="array" ref="AS229">IFERROR(--('Input| Projects'!$AT229="Yes")*_xlfn.SWITCH('Input| Overheads'!$C$50,"Direct costs",'Calc| Overheads Allocation'!G$9*U229,"Internal labour",'Calc| Overheads Allocation'!G$9*U229*'Input| Projects'!$AO229,"DNSP defined",'Calc| Overheads Allocation'!G$79*'Input| Projects'!$AW229,0),0)</f>
        <v>0</v>
      </c>
      <c r="AT229" s="172" cm="1">
        <f t="array" ref="AT229">IFERROR(--('Input| Projects'!$AT229="Yes")*_xlfn.SWITCH('Input| Overheads'!$C$50,"Direct costs",'Calc| Overheads Allocation'!H$9*V229,"Internal labour",'Calc| Overheads Allocation'!H$9*V229*'Input| Projects'!$AO229,"DNSP defined",'Calc| Overheads Allocation'!H$79*'Input| Projects'!$AW229,0),0)</f>
        <v>0</v>
      </c>
      <c r="AU229" s="172" cm="1">
        <f t="array" ref="AU229">IFERROR(--('Input| Projects'!$AT229="Yes")*_xlfn.SWITCH('Input| Overheads'!$C$50,"Direct costs",'Calc| Overheads Allocation'!I$9*W229,"Internal labour",'Calc| Overheads Allocation'!I$9*W229*'Input| Projects'!$AO229,"DNSP defined",'Calc| Overheads Allocation'!I$79*'Input| Projects'!$AW229,0),0)</f>
        <v>0</v>
      </c>
      <c r="AV229" s="175"/>
      <c r="AW229" s="172">
        <f t="shared" si="90"/>
        <v>0</v>
      </c>
      <c r="AX229" s="172">
        <f t="shared" si="91"/>
        <v>0</v>
      </c>
      <c r="AY229" s="172">
        <f t="shared" si="92"/>
        <v>0</v>
      </c>
      <c r="AZ229" s="172">
        <f t="shared" si="93"/>
        <v>0</v>
      </c>
      <c r="BA229" s="172">
        <f t="shared" si="94"/>
        <v>0</v>
      </c>
      <c r="BB229" s="172">
        <f t="shared" si="95"/>
        <v>0</v>
      </c>
      <c r="BC229" s="172">
        <f t="shared" si="96"/>
        <v>0</v>
      </c>
      <c r="BD229" s="176"/>
      <c r="BE229" s="172">
        <f t="shared" si="97"/>
        <v>0</v>
      </c>
      <c r="BF229" s="172">
        <f t="shared" si="98"/>
        <v>0</v>
      </c>
      <c r="BG229" s="172">
        <f t="shared" si="99"/>
        <v>0</v>
      </c>
      <c r="BH229" s="172">
        <f t="shared" si="100"/>
        <v>0</v>
      </c>
      <c r="BI229" s="172">
        <f t="shared" si="101"/>
        <v>0</v>
      </c>
      <c r="BJ229" s="172">
        <f t="shared" si="102"/>
        <v>0</v>
      </c>
      <c r="BK229" s="172">
        <f t="shared" si="103"/>
        <v>0</v>
      </c>
      <c r="BL229" s="176"/>
      <c r="BM229" s="172">
        <f t="shared" si="82"/>
        <v>0</v>
      </c>
      <c r="BN229" s="172">
        <f t="shared" si="83"/>
        <v>0</v>
      </c>
      <c r="BO229" s="172">
        <f t="shared" si="84"/>
        <v>0</v>
      </c>
      <c r="BP229" s="172">
        <f t="shared" si="85"/>
        <v>0</v>
      </c>
      <c r="BQ229" s="172">
        <f t="shared" si="86"/>
        <v>0</v>
      </c>
      <c r="BR229" s="172">
        <f t="shared" si="87"/>
        <v>0</v>
      </c>
      <c r="BS229" s="172">
        <f t="shared" si="88"/>
        <v>0</v>
      </c>
      <c r="BT229" s="55"/>
      <c r="BU229" s="158">
        <f>SUMIF('Input| Projects'!$BA$8:$CX$8,RIGHT(BU$9,3),'Input| Projects'!$BA229:$CX229)</f>
        <v>0</v>
      </c>
      <c r="BV229" s="158">
        <f>SUMIF('Input| Projects'!$BA$8:$CX$8,RIGHT(BV$9,3),'Input| Projects'!$BA229:$CX229)</f>
        <v>0</v>
      </c>
      <c r="BW229" s="79" t="str">
        <f t="shared" si="89"/>
        <v/>
      </c>
    </row>
    <row r="230" spans="2:75" x14ac:dyDescent="0.2">
      <c r="B230" s="123">
        <f>IFERROR('Input| Projects'!B230,"")</f>
        <v>221</v>
      </c>
      <c r="C230" s="160" t="str">
        <f>IFERROR(IF('Input| Projects'!C230="","",'Input| Projects'!C230),"")</f>
        <v/>
      </c>
      <c r="D230" s="160" t="str">
        <f>IFERROR(IF('Input| Projects'!D230="","",'Input| Projects'!D230),"")</f>
        <v/>
      </c>
      <c r="E230" s="53"/>
      <c r="F230" s="160" t="str">
        <f>IF(LEN('Input| Projects'!F230)&gt;0,'Input| Projects'!F230,"")</f>
        <v/>
      </c>
      <c r="G230" s="160" t="str">
        <f>IF(LEN('Input| Projects'!G230)&gt;0,'Input| Projects'!G230,"")</f>
        <v/>
      </c>
      <c r="H230" s="10"/>
      <c r="I230" s="194" cm="1">
        <f t="array" ref="I230">IF(LEN($F230)&gt;0,1+IFERROR(SUMPRODUCT(TRANSPOSE('Input| Projects'!$AO230:$AQ230),INDEX('Input| Escalations'!$F$27:$L$29,,MATCH(Q$9,'Input| Escalations'!$F$21:$L$21,0))),0),0)</f>
        <v>0</v>
      </c>
      <c r="J230" s="194" cm="1">
        <f t="array" ref="J230">IF(LEN($F230)&gt;0,1+IFERROR(SUMPRODUCT(TRANSPOSE('Input| Projects'!$AO230:$AQ230),INDEX('Input| Escalations'!$F$27:$L$29,,MATCH(R$9,'Input| Escalations'!$F$21:$L$21,0))),0),0)</f>
        <v>0</v>
      </c>
      <c r="K230" s="194" cm="1">
        <f t="array" ref="K230">IF(LEN($F230)&gt;0,1+IFERROR(SUMPRODUCT(TRANSPOSE('Input| Projects'!$AO230:$AQ230),INDEX('Input| Escalations'!$F$27:$L$29,,MATCH(S$9,'Input| Escalations'!$F$21:$L$21,0))),0),0)</f>
        <v>0</v>
      </c>
      <c r="L230" s="194" cm="1">
        <f t="array" ref="L230">IF(LEN($F230)&gt;0,1+IFERROR(SUMPRODUCT(TRANSPOSE('Input| Projects'!$AO230:$AQ230),INDEX('Input| Escalations'!$F$27:$L$29,,MATCH(T$9,'Input| Escalations'!$F$21:$L$21,0))),0),0)</f>
        <v>0</v>
      </c>
      <c r="M230" s="194" cm="1">
        <f t="array" ref="M230">IF(LEN($F230)&gt;0,1+IFERROR(SUMPRODUCT(TRANSPOSE('Input| Projects'!$AO230:$AQ230),INDEX('Input| Escalations'!$F$27:$L$29,,MATCH(U$9,'Input| Escalations'!$F$21:$L$21,0))),0),0)</f>
        <v>0</v>
      </c>
      <c r="N230" s="194" cm="1">
        <f t="array" ref="N230">IF(LEN($F230)&gt;0,1+IFERROR(SUMPRODUCT(TRANSPOSE('Input| Projects'!$AO230:$AQ230),INDEX('Input| Escalations'!$F$27:$L$29,,MATCH(V$9,'Input| Escalations'!$F$21:$L$21,0))),0),0)</f>
        <v>0</v>
      </c>
      <c r="O230" s="194" cm="1">
        <f t="array" ref="O230">IF(LEN($F230)&gt;0,1+IFERROR(SUMPRODUCT(TRANSPOSE('Input| Projects'!$AO230:$AQ230),INDEX('Input| Escalations'!$F$27:$L$29,,MATCH(W$9,'Input| Escalations'!$F$21:$L$21,0))),0),0)</f>
        <v>0</v>
      </c>
      <c r="P230" s="10"/>
      <c r="Q230" s="172">
        <f>IFERROR(IF(ISNUMBER(FIND("decision",'Input| Setup'!$F$6)),'Input| Projects'!Y230,'Input| Projects'!I230)*'Input| Escalations'!$I$17*I230,0)</f>
        <v>0</v>
      </c>
      <c r="R230" s="172">
        <f>IFERROR(IF(ISNUMBER(FIND("decision",'Input| Setup'!$F$6)),'Input| Projects'!Z230,'Input| Projects'!J230)*'Input| Escalations'!$I$17*J230,0)</f>
        <v>0</v>
      </c>
      <c r="S230" s="172">
        <f>IFERROR(IF(ISNUMBER(FIND("decision",'Input| Setup'!$F$6)),'Input| Projects'!AA230,'Input| Projects'!K230)*'Input| Escalations'!$I$17*K230,0)</f>
        <v>0</v>
      </c>
      <c r="T230" s="172">
        <f>IFERROR(IF(ISNUMBER(FIND("decision",'Input| Setup'!$F$6)),'Input| Projects'!AB230,'Input| Projects'!L230)*'Input| Escalations'!$I$17*L230,0)</f>
        <v>0</v>
      </c>
      <c r="U230" s="172">
        <f>IFERROR(IF(ISNUMBER(FIND("decision",'Input| Setup'!$F$6)),'Input| Projects'!AC230,'Input| Projects'!M230)*'Input| Escalations'!$I$17*M230,0)</f>
        <v>0</v>
      </c>
      <c r="V230" s="172">
        <f>IFERROR(IF(ISNUMBER(FIND("decision",'Input| Setup'!$F$6)),'Input| Projects'!AD230,'Input| Projects'!N230)*'Input| Escalations'!$I$17*N230,0)</f>
        <v>0</v>
      </c>
      <c r="W230" s="172">
        <f>IFERROR(IF(ISNUMBER(FIND("decision",'Input| Setup'!$F$6)),'Input| Projects'!AE230,'Input| Projects'!O230)*'Input| Escalations'!$I$17*O230,0)</f>
        <v>0</v>
      </c>
      <c r="X230" s="175"/>
      <c r="Y230" s="172">
        <f>IF(ISNUMBER(FIND("decision",'Input| Setup'!$F$6)),'Input| Projects'!AG230,'Input| Projects'!Q230)*I230*'Input| Escalations'!$I$17</f>
        <v>0</v>
      </c>
      <c r="Z230" s="172">
        <f>IF(ISNUMBER(FIND("decision",'Input| Setup'!$F$6)),'Input| Projects'!AH230,'Input| Projects'!R230)*J230*'Input| Escalations'!$I$17</f>
        <v>0</v>
      </c>
      <c r="AA230" s="172">
        <f>IF(ISNUMBER(FIND("decision",'Input| Setup'!$F$6)),'Input| Projects'!AI230,'Input| Projects'!S230)*K230*'Input| Escalations'!$I$17</f>
        <v>0</v>
      </c>
      <c r="AB230" s="172">
        <f>IF(ISNUMBER(FIND("decision",'Input| Setup'!$F$6)),'Input| Projects'!AJ230,'Input| Projects'!T230)*L230*'Input| Escalations'!$I$17</f>
        <v>0</v>
      </c>
      <c r="AC230" s="172">
        <f>IF(ISNUMBER(FIND("decision",'Input| Setup'!$F$6)),'Input| Projects'!AK230,'Input| Projects'!U230)*M230*'Input| Escalations'!$I$17</f>
        <v>0</v>
      </c>
      <c r="AD230" s="172">
        <f>IF(ISNUMBER(FIND("decision",'Input| Setup'!$F$6)),'Input| Projects'!AL230,'Input| Projects'!V230)*N230*'Input| Escalations'!$I$17</f>
        <v>0</v>
      </c>
      <c r="AE230" s="172">
        <f>IF(ISNUMBER(FIND("decision",'Input| Setup'!$F$6)),'Input| Projects'!AM230,'Input| Projects'!W230)*O230*'Input| Escalations'!$I$17</f>
        <v>0</v>
      </c>
      <c r="AF230" s="175"/>
      <c r="AG230" s="172" cm="1">
        <f t="array" ref="AG230">IFERROR(--('Input| Projects'!$AS230="Yes")*_xlfn.SWITCH('Input| Overheads'!$C$50,"Direct costs",'Calc| Overheads Allocation'!C$8*Q230,"Internal labour",'Calc| Overheads Allocation'!C$8*Q230*'Input| Projects'!$AO230,"DNSP defined",'Calc| Overheads Allocation'!C$78*'Input| Projects'!$AV230,0),0)</f>
        <v>0</v>
      </c>
      <c r="AH230" s="172" cm="1">
        <f t="array" ref="AH230">IFERROR(--('Input| Projects'!$AS230="Yes")*_xlfn.SWITCH('Input| Overheads'!$C$50,"Direct costs",'Calc| Overheads Allocation'!D$8*R230,"Internal labour",'Calc| Overheads Allocation'!D$8*R230*'Input| Projects'!$AO230,"DNSP defined",'Calc| Overheads Allocation'!D$78*'Input| Projects'!$AV230,0),0)</f>
        <v>0</v>
      </c>
      <c r="AI230" s="172" cm="1">
        <f t="array" ref="AI230">IFERROR(--('Input| Projects'!$AS230="Yes")*_xlfn.SWITCH('Input| Overheads'!$C$50,"Direct costs",'Calc| Overheads Allocation'!E$8*S230,"Internal labour",'Calc| Overheads Allocation'!E$8*S230*'Input| Projects'!$AO230,"DNSP defined",'Calc| Overheads Allocation'!E$78*'Input| Projects'!$AV230,0),0)</f>
        <v>0</v>
      </c>
      <c r="AJ230" s="172" cm="1">
        <f t="array" ref="AJ230">IFERROR(--('Input| Projects'!$AS230="Yes")*_xlfn.SWITCH('Input| Overheads'!$C$50,"Direct costs",'Calc| Overheads Allocation'!F$8*T230,"Internal labour",'Calc| Overheads Allocation'!F$8*T230*'Input| Projects'!$AO230,"DNSP defined",'Calc| Overheads Allocation'!F$78*'Input| Projects'!$AV230,0),0)</f>
        <v>0</v>
      </c>
      <c r="AK230" s="172" cm="1">
        <f t="array" ref="AK230">IFERROR(--('Input| Projects'!$AS230="Yes")*_xlfn.SWITCH('Input| Overheads'!$C$50,"Direct costs",'Calc| Overheads Allocation'!G$8*U230,"Internal labour",'Calc| Overheads Allocation'!G$8*U230*'Input| Projects'!$AO230,"DNSP defined",'Calc| Overheads Allocation'!G$78*'Input| Projects'!$AV230,0),0)</f>
        <v>0</v>
      </c>
      <c r="AL230" s="172" cm="1">
        <f t="array" ref="AL230">IFERROR(--('Input| Projects'!$AS230="Yes")*_xlfn.SWITCH('Input| Overheads'!$C$50,"Direct costs",'Calc| Overheads Allocation'!H$8*V230,"Internal labour",'Calc| Overheads Allocation'!H$8*V230*'Input| Projects'!$AO230,"DNSP defined",'Calc| Overheads Allocation'!H$78*'Input| Projects'!$AV230,0),0)</f>
        <v>0</v>
      </c>
      <c r="AM230" s="172" cm="1">
        <f t="array" ref="AM230">IFERROR(--('Input| Projects'!$AS230="Yes")*_xlfn.SWITCH('Input| Overheads'!$C$50,"Direct costs",'Calc| Overheads Allocation'!I$8*W230,"Internal labour",'Calc| Overheads Allocation'!I$8*W230*'Input| Projects'!$AO230,"DNSP defined",'Calc| Overheads Allocation'!I$78*'Input| Projects'!$AV230,0),0)</f>
        <v>0</v>
      </c>
      <c r="AN230" s="175"/>
      <c r="AO230" s="172" cm="1">
        <f t="array" ref="AO230">IFERROR(--('Input| Projects'!$AT230="Yes")*_xlfn.SWITCH('Input| Overheads'!$C$50,"Direct costs",'Calc| Overheads Allocation'!C$9*Q230,"Internal labour",'Calc| Overheads Allocation'!C$9*Q230*'Input| Projects'!$AO230,"DNSP defined",'Calc| Overheads Allocation'!C$79*'Input| Projects'!$AW230,0),0)</f>
        <v>0</v>
      </c>
      <c r="AP230" s="172" cm="1">
        <f t="array" ref="AP230">IFERROR(--('Input| Projects'!$AT230="Yes")*_xlfn.SWITCH('Input| Overheads'!$C$50,"Direct costs",'Calc| Overheads Allocation'!D$9*R230,"Internal labour",'Calc| Overheads Allocation'!D$9*R230*'Input| Projects'!$AO230,"DNSP defined",'Calc| Overheads Allocation'!D$79*'Input| Projects'!$AW230,0),0)</f>
        <v>0</v>
      </c>
      <c r="AQ230" s="172" cm="1">
        <f t="array" ref="AQ230">IFERROR(--('Input| Projects'!$AT230="Yes")*_xlfn.SWITCH('Input| Overheads'!$C$50,"Direct costs",'Calc| Overheads Allocation'!E$9*S230,"Internal labour",'Calc| Overheads Allocation'!E$9*S230*'Input| Projects'!$AO230,"DNSP defined",'Calc| Overheads Allocation'!E$79*'Input| Projects'!$AW230,0),0)</f>
        <v>0</v>
      </c>
      <c r="AR230" s="172" cm="1">
        <f t="array" ref="AR230">IFERROR(--('Input| Projects'!$AT230="Yes")*_xlfn.SWITCH('Input| Overheads'!$C$50,"Direct costs",'Calc| Overheads Allocation'!F$9*T230,"Internal labour",'Calc| Overheads Allocation'!F$9*T230*'Input| Projects'!$AO230,"DNSP defined",'Calc| Overheads Allocation'!F$79*'Input| Projects'!$AW230,0),0)</f>
        <v>0</v>
      </c>
      <c r="AS230" s="172" cm="1">
        <f t="array" ref="AS230">IFERROR(--('Input| Projects'!$AT230="Yes")*_xlfn.SWITCH('Input| Overheads'!$C$50,"Direct costs",'Calc| Overheads Allocation'!G$9*U230,"Internal labour",'Calc| Overheads Allocation'!G$9*U230*'Input| Projects'!$AO230,"DNSP defined",'Calc| Overheads Allocation'!G$79*'Input| Projects'!$AW230,0),0)</f>
        <v>0</v>
      </c>
      <c r="AT230" s="172" cm="1">
        <f t="array" ref="AT230">IFERROR(--('Input| Projects'!$AT230="Yes")*_xlfn.SWITCH('Input| Overheads'!$C$50,"Direct costs",'Calc| Overheads Allocation'!H$9*V230,"Internal labour",'Calc| Overheads Allocation'!H$9*V230*'Input| Projects'!$AO230,"DNSP defined",'Calc| Overheads Allocation'!H$79*'Input| Projects'!$AW230,0),0)</f>
        <v>0</v>
      </c>
      <c r="AU230" s="172" cm="1">
        <f t="array" ref="AU230">IFERROR(--('Input| Projects'!$AT230="Yes")*_xlfn.SWITCH('Input| Overheads'!$C$50,"Direct costs",'Calc| Overheads Allocation'!I$9*W230,"Internal labour",'Calc| Overheads Allocation'!I$9*W230*'Input| Projects'!$AO230,"DNSP defined",'Calc| Overheads Allocation'!I$79*'Input| Projects'!$AW230,0),0)</f>
        <v>0</v>
      </c>
      <c r="AV230" s="175"/>
      <c r="AW230" s="172">
        <f t="shared" si="90"/>
        <v>0</v>
      </c>
      <c r="AX230" s="172">
        <f t="shared" si="91"/>
        <v>0</v>
      </c>
      <c r="AY230" s="172">
        <f t="shared" si="92"/>
        <v>0</v>
      </c>
      <c r="AZ230" s="172">
        <f t="shared" si="93"/>
        <v>0</v>
      </c>
      <c r="BA230" s="172">
        <f t="shared" si="94"/>
        <v>0</v>
      </c>
      <c r="BB230" s="172">
        <f t="shared" si="95"/>
        <v>0</v>
      </c>
      <c r="BC230" s="172">
        <f t="shared" si="96"/>
        <v>0</v>
      </c>
      <c r="BD230" s="176"/>
      <c r="BE230" s="172">
        <f t="shared" si="97"/>
        <v>0</v>
      </c>
      <c r="BF230" s="172">
        <f t="shared" si="98"/>
        <v>0</v>
      </c>
      <c r="BG230" s="172">
        <f t="shared" si="99"/>
        <v>0</v>
      </c>
      <c r="BH230" s="172">
        <f t="shared" si="100"/>
        <v>0</v>
      </c>
      <c r="BI230" s="172">
        <f t="shared" si="101"/>
        <v>0</v>
      </c>
      <c r="BJ230" s="172">
        <f t="shared" si="102"/>
        <v>0</v>
      </c>
      <c r="BK230" s="172">
        <f t="shared" si="103"/>
        <v>0</v>
      </c>
      <c r="BL230" s="176"/>
      <c r="BM230" s="172">
        <f t="shared" si="82"/>
        <v>0</v>
      </c>
      <c r="BN230" s="172">
        <f t="shared" si="83"/>
        <v>0</v>
      </c>
      <c r="BO230" s="172">
        <f t="shared" si="84"/>
        <v>0</v>
      </c>
      <c r="BP230" s="172">
        <f t="shared" si="85"/>
        <v>0</v>
      </c>
      <c r="BQ230" s="172">
        <f t="shared" si="86"/>
        <v>0</v>
      </c>
      <c r="BR230" s="172">
        <f t="shared" si="87"/>
        <v>0</v>
      </c>
      <c r="BS230" s="172">
        <f t="shared" si="88"/>
        <v>0</v>
      </c>
      <c r="BT230" s="55"/>
      <c r="BU230" s="158">
        <f>SUMIF('Input| Projects'!$BA$8:$CX$8,RIGHT(BU$9,3),'Input| Projects'!$BA230:$CX230)</f>
        <v>0</v>
      </c>
      <c r="BV230" s="158">
        <f>SUMIF('Input| Projects'!$BA$8:$CX$8,RIGHT(BV$9,3),'Input| Projects'!$BA230:$CX230)</f>
        <v>0</v>
      </c>
      <c r="BW230" s="79" t="str">
        <f t="shared" si="89"/>
        <v/>
      </c>
    </row>
    <row r="231" spans="2:75" x14ac:dyDescent="0.2">
      <c r="B231" s="123">
        <f>IFERROR('Input| Projects'!B231,"")</f>
        <v>222</v>
      </c>
      <c r="C231" s="160" t="str">
        <f>IFERROR(IF('Input| Projects'!C231="","",'Input| Projects'!C231),"")</f>
        <v/>
      </c>
      <c r="D231" s="160" t="str">
        <f>IFERROR(IF('Input| Projects'!D231="","",'Input| Projects'!D231),"")</f>
        <v/>
      </c>
      <c r="E231" s="53"/>
      <c r="F231" s="160" t="str">
        <f>IF(LEN('Input| Projects'!F231)&gt;0,'Input| Projects'!F231,"")</f>
        <v/>
      </c>
      <c r="G231" s="160" t="str">
        <f>IF(LEN('Input| Projects'!G231)&gt;0,'Input| Projects'!G231,"")</f>
        <v/>
      </c>
      <c r="H231" s="10"/>
      <c r="I231" s="194" cm="1">
        <f t="array" ref="I231">IF(LEN($F231)&gt;0,1+IFERROR(SUMPRODUCT(TRANSPOSE('Input| Projects'!$AO231:$AQ231),INDEX('Input| Escalations'!$F$27:$L$29,,MATCH(Q$9,'Input| Escalations'!$F$21:$L$21,0))),0),0)</f>
        <v>0</v>
      </c>
      <c r="J231" s="194" cm="1">
        <f t="array" ref="J231">IF(LEN($F231)&gt;0,1+IFERROR(SUMPRODUCT(TRANSPOSE('Input| Projects'!$AO231:$AQ231),INDEX('Input| Escalations'!$F$27:$L$29,,MATCH(R$9,'Input| Escalations'!$F$21:$L$21,0))),0),0)</f>
        <v>0</v>
      </c>
      <c r="K231" s="194" cm="1">
        <f t="array" ref="K231">IF(LEN($F231)&gt;0,1+IFERROR(SUMPRODUCT(TRANSPOSE('Input| Projects'!$AO231:$AQ231),INDEX('Input| Escalations'!$F$27:$L$29,,MATCH(S$9,'Input| Escalations'!$F$21:$L$21,0))),0),0)</f>
        <v>0</v>
      </c>
      <c r="L231" s="194" cm="1">
        <f t="array" ref="L231">IF(LEN($F231)&gt;0,1+IFERROR(SUMPRODUCT(TRANSPOSE('Input| Projects'!$AO231:$AQ231),INDEX('Input| Escalations'!$F$27:$L$29,,MATCH(T$9,'Input| Escalations'!$F$21:$L$21,0))),0),0)</f>
        <v>0</v>
      </c>
      <c r="M231" s="194" cm="1">
        <f t="array" ref="M231">IF(LEN($F231)&gt;0,1+IFERROR(SUMPRODUCT(TRANSPOSE('Input| Projects'!$AO231:$AQ231),INDEX('Input| Escalations'!$F$27:$L$29,,MATCH(U$9,'Input| Escalations'!$F$21:$L$21,0))),0),0)</f>
        <v>0</v>
      </c>
      <c r="N231" s="194" cm="1">
        <f t="array" ref="N231">IF(LEN($F231)&gt;0,1+IFERROR(SUMPRODUCT(TRANSPOSE('Input| Projects'!$AO231:$AQ231),INDEX('Input| Escalations'!$F$27:$L$29,,MATCH(V$9,'Input| Escalations'!$F$21:$L$21,0))),0),0)</f>
        <v>0</v>
      </c>
      <c r="O231" s="194" cm="1">
        <f t="array" ref="O231">IF(LEN($F231)&gt;0,1+IFERROR(SUMPRODUCT(TRANSPOSE('Input| Projects'!$AO231:$AQ231),INDEX('Input| Escalations'!$F$27:$L$29,,MATCH(W$9,'Input| Escalations'!$F$21:$L$21,0))),0),0)</f>
        <v>0</v>
      </c>
      <c r="P231" s="10"/>
      <c r="Q231" s="172">
        <f>IFERROR(IF(ISNUMBER(FIND("decision",'Input| Setup'!$F$6)),'Input| Projects'!Y231,'Input| Projects'!I231)*'Input| Escalations'!$I$17*I231,0)</f>
        <v>0</v>
      </c>
      <c r="R231" s="172">
        <f>IFERROR(IF(ISNUMBER(FIND("decision",'Input| Setup'!$F$6)),'Input| Projects'!Z231,'Input| Projects'!J231)*'Input| Escalations'!$I$17*J231,0)</f>
        <v>0</v>
      </c>
      <c r="S231" s="172">
        <f>IFERROR(IF(ISNUMBER(FIND("decision",'Input| Setup'!$F$6)),'Input| Projects'!AA231,'Input| Projects'!K231)*'Input| Escalations'!$I$17*K231,0)</f>
        <v>0</v>
      </c>
      <c r="T231" s="172">
        <f>IFERROR(IF(ISNUMBER(FIND("decision",'Input| Setup'!$F$6)),'Input| Projects'!AB231,'Input| Projects'!L231)*'Input| Escalations'!$I$17*L231,0)</f>
        <v>0</v>
      </c>
      <c r="U231" s="172">
        <f>IFERROR(IF(ISNUMBER(FIND("decision",'Input| Setup'!$F$6)),'Input| Projects'!AC231,'Input| Projects'!M231)*'Input| Escalations'!$I$17*M231,0)</f>
        <v>0</v>
      </c>
      <c r="V231" s="172">
        <f>IFERROR(IF(ISNUMBER(FIND("decision",'Input| Setup'!$F$6)),'Input| Projects'!AD231,'Input| Projects'!N231)*'Input| Escalations'!$I$17*N231,0)</f>
        <v>0</v>
      </c>
      <c r="W231" s="172">
        <f>IFERROR(IF(ISNUMBER(FIND("decision",'Input| Setup'!$F$6)),'Input| Projects'!AE231,'Input| Projects'!O231)*'Input| Escalations'!$I$17*O231,0)</f>
        <v>0</v>
      </c>
      <c r="X231" s="175"/>
      <c r="Y231" s="172">
        <f>IF(ISNUMBER(FIND("decision",'Input| Setup'!$F$6)),'Input| Projects'!AG231,'Input| Projects'!Q231)*I231*'Input| Escalations'!$I$17</f>
        <v>0</v>
      </c>
      <c r="Z231" s="172">
        <f>IF(ISNUMBER(FIND("decision",'Input| Setup'!$F$6)),'Input| Projects'!AH231,'Input| Projects'!R231)*J231*'Input| Escalations'!$I$17</f>
        <v>0</v>
      </c>
      <c r="AA231" s="172">
        <f>IF(ISNUMBER(FIND("decision",'Input| Setup'!$F$6)),'Input| Projects'!AI231,'Input| Projects'!S231)*K231*'Input| Escalations'!$I$17</f>
        <v>0</v>
      </c>
      <c r="AB231" s="172">
        <f>IF(ISNUMBER(FIND("decision",'Input| Setup'!$F$6)),'Input| Projects'!AJ231,'Input| Projects'!T231)*L231*'Input| Escalations'!$I$17</f>
        <v>0</v>
      </c>
      <c r="AC231" s="172">
        <f>IF(ISNUMBER(FIND("decision",'Input| Setup'!$F$6)),'Input| Projects'!AK231,'Input| Projects'!U231)*M231*'Input| Escalations'!$I$17</f>
        <v>0</v>
      </c>
      <c r="AD231" s="172">
        <f>IF(ISNUMBER(FIND("decision",'Input| Setup'!$F$6)),'Input| Projects'!AL231,'Input| Projects'!V231)*N231*'Input| Escalations'!$I$17</f>
        <v>0</v>
      </c>
      <c r="AE231" s="172">
        <f>IF(ISNUMBER(FIND("decision",'Input| Setup'!$F$6)),'Input| Projects'!AM231,'Input| Projects'!W231)*O231*'Input| Escalations'!$I$17</f>
        <v>0</v>
      </c>
      <c r="AF231" s="175"/>
      <c r="AG231" s="172" cm="1">
        <f t="array" ref="AG231">IFERROR(--('Input| Projects'!$AS231="Yes")*_xlfn.SWITCH('Input| Overheads'!$C$50,"Direct costs",'Calc| Overheads Allocation'!C$8*Q231,"Internal labour",'Calc| Overheads Allocation'!C$8*Q231*'Input| Projects'!$AO231,"DNSP defined",'Calc| Overheads Allocation'!C$78*'Input| Projects'!$AV231,0),0)</f>
        <v>0</v>
      </c>
      <c r="AH231" s="172" cm="1">
        <f t="array" ref="AH231">IFERROR(--('Input| Projects'!$AS231="Yes")*_xlfn.SWITCH('Input| Overheads'!$C$50,"Direct costs",'Calc| Overheads Allocation'!D$8*R231,"Internal labour",'Calc| Overheads Allocation'!D$8*R231*'Input| Projects'!$AO231,"DNSP defined",'Calc| Overheads Allocation'!D$78*'Input| Projects'!$AV231,0),0)</f>
        <v>0</v>
      </c>
      <c r="AI231" s="172" cm="1">
        <f t="array" ref="AI231">IFERROR(--('Input| Projects'!$AS231="Yes")*_xlfn.SWITCH('Input| Overheads'!$C$50,"Direct costs",'Calc| Overheads Allocation'!E$8*S231,"Internal labour",'Calc| Overheads Allocation'!E$8*S231*'Input| Projects'!$AO231,"DNSP defined",'Calc| Overheads Allocation'!E$78*'Input| Projects'!$AV231,0),0)</f>
        <v>0</v>
      </c>
      <c r="AJ231" s="172" cm="1">
        <f t="array" ref="AJ231">IFERROR(--('Input| Projects'!$AS231="Yes")*_xlfn.SWITCH('Input| Overheads'!$C$50,"Direct costs",'Calc| Overheads Allocation'!F$8*T231,"Internal labour",'Calc| Overheads Allocation'!F$8*T231*'Input| Projects'!$AO231,"DNSP defined",'Calc| Overheads Allocation'!F$78*'Input| Projects'!$AV231,0),0)</f>
        <v>0</v>
      </c>
      <c r="AK231" s="172" cm="1">
        <f t="array" ref="AK231">IFERROR(--('Input| Projects'!$AS231="Yes")*_xlfn.SWITCH('Input| Overheads'!$C$50,"Direct costs",'Calc| Overheads Allocation'!G$8*U231,"Internal labour",'Calc| Overheads Allocation'!G$8*U231*'Input| Projects'!$AO231,"DNSP defined",'Calc| Overheads Allocation'!G$78*'Input| Projects'!$AV231,0),0)</f>
        <v>0</v>
      </c>
      <c r="AL231" s="172" cm="1">
        <f t="array" ref="AL231">IFERROR(--('Input| Projects'!$AS231="Yes")*_xlfn.SWITCH('Input| Overheads'!$C$50,"Direct costs",'Calc| Overheads Allocation'!H$8*V231,"Internal labour",'Calc| Overheads Allocation'!H$8*V231*'Input| Projects'!$AO231,"DNSP defined",'Calc| Overheads Allocation'!H$78*'Input| Projects'!$AV231,0),0)</f>
        <v>0</v>
      </c>
      <c r="AM231" s="172" cm="1">
        <f t="array" ref="AM231">IFERROR(--('Input| Projects'!$AS231="Yes")*_xlfn.SWITCH('Input| Overheads'!$C$50,"Direct costs",'Calc| Overheads Allocation'!I$8*W231,"Internal labour",'Calc| Overheads Allocation'!I$8*W231*'Input| Projects'!$AO231,"DNSP defined",'Calc| Overheads Allocation'!I$78*'Input| Projects'!$AV231,0),0)</f>
        <v>0</v>
      </c>
      <c r="AN231" s="175"/>
      <c r="AO231" s="172" cm="1">
        <f t="array" ref="AO231">IFERROR(--('Input| Projects'!$AT231="Yes")*_xlfn.SWITCH('Input| Overheads'!$C$50,"Direct costs",'Calc| Overheads Allocation'!C$9*Q231,"Internal labour",'Calc| Overheads Allocation'!C$9*Q231*'Input| Projects'!$AO231,"DNSP defined",'Calc| Overheads Allocation'!C$79*'Input| Projects'!$AW231,0),0)</f>
        <v>0</v>
      </c>
      <c r="AP231" s="172" cm="1">
        <f t="array" ref="AP231">IFERROR(--('Input| Projects'!$AT231="Yes")*_xlfn.SWITCH('Input| Overheads'!$C$50,"Direct costs",'Calc| Overheads Allocation'!D$9*R231,"Internal labour",'Calc| Overheads Allocation'!D$9*R231*'Input| Projects'!$AO231,"DNSP defined",'Calc| Overheads Allocation'!D$79*'Input| Projects'!$AW231,0),0)</f>
        <v>0</v>
      </c>
      <c r="AQ231" s="172" cm="1">
        <f t="array" ref="AQ231">IFERROR(--('Input| Projects'!$AT231="Yes")*_xlfn.SWITCH('Input| Overheads'!$C$50,"Direct costs",'Calc| Overheads Allocation'!E$9*S231,"Internal labour",'Calc| Overheads Allocation'!E$9*S231*'Input| Projects'!$AO231,"DNSP defined",'Calc| Overheads Allocation'!E$79*'Input| Projects'!$AW231,0),0)</f>
        <v>0</v>
      </c>
      <c r="AR231" s="172" cm="1">
        <f t="array" ref="AR231">IFERROR(--('Input| Projects'!$AT231="Yes")*_xlfn.SWITCH('Input| Overheads'!$C$50,"Direct costs",'Calc| Overheads Allocation'!F$9*T231,"Internal labour",'Calc| Overheads Allocation'!F$9*T231*'Input| Projects'!$AO231,"DNSP defined",'Calc| Overheads Allocation'!F$79*'Input| Projects'!$AW231,0),0)</f>
        <v>0</v>
      </c>
      <c r="AS231" s="172" cm="1">
        <f t="array" ref="AS231">IFERROR(--('Input| Projects'!$AT231="Yes")*_xlfn.SWITCH('Input| Overheads'!$C$50,"Direct costs",'Calc| Overheads Allocation'!G$9*U231,"Internal labour",'Calc| Overheads Allocation'!G$9*U231*'Input| Projects'!$AO231,"DNSP defined",'Calc| Overheads Allocation'!G$79*'Input| Projects'!$AW231,0),0)</f>
        <v>0</v>
      </c>
      <c r="AT231" s="172" cm="1">
        <f t="array" ref="AT231">IFERROR(--('Input| Projects'!$AT231="Yes")*_xlfn.SWITCH('Input| Overheads'!$C$50,"Direct costs",'Calc| Overheads Allocation'!H$9*V231,"Internal labour",'Calc| Overheads Allocation'!H$9*V231*'Input| Projects'!$AO231,"DNSP defined",'Calc| Overheads Allocation'!H$79*'Input| Projects'!$AW231,0),0)</f>
        <v>0</v>
      </c>
      <c r="AU231" s="172" cm="1">
        <f t="array" ref="AU231">IFERROR(--('Input| Projects'!$AT231="Yes")*_xlfn.SWITCH('Input| Overheads'!$C$50,"Direct costs",'Calc| Overheads Allocation'!I$9*W231,"Internal labour",'Calc| Overheads Allocation'!I$9*W231*'Input| Projects'!$AO231,"DNSP defined",'Calc| Overheads Allocation'!I$79*'Input| Projects'!$AW231,0),0)</f>
        <v>0</v>
      </c>
      <c r="AV231" s="175"/>
      <c r="AW231" s="172">
        <f t="shared" si="90"/>
        <v>0</v>
      </c>
      <c r="AX231" s="172">
        <f t="shared" si="91"/>
        <v>0</v>
      </c>
      <c r="AY231" s="172">
        <f t="shared" si="92"/>
        <v>0</v>
      </c>
      <c r="AZ231" s="172">
        <f t="shared" si="93"/>
        <v>0</v>
      </c>
      <c r="BA231" s="172">
        <f t="shared" si="94"/>
        <v>0</v>
      </c>
      <c r="BB231" s="172">
        <f t="shared" si="95"/>
        <v>0</v>
      </c>
      <c r="BC231" s="172">
        <f t="shared" si="96"/>
        <v>0</v>
      </c>
      <c r="BD231" s="176"/>
      <c r="BE231" s="172">
        <f t="shared" si="97"/>
        <v>0</v>
      </c>
      <c r="BF231" s="172">
        <f t="shared" si="98"/>
        <v>0</v>
      </c>
      <c r="BG231" s="172">
        <f t="shared" si="99"/>
        <v>0</v>
      </c>
      <c r="BH231" s="172">
        <f t="shared" si="100"/>
        <v>0</v>
      </c>
      <c r="BI231" s="172">
        <f t="shared" si="101"/>
        <v>0</v>
      </c>
      <c r="BJ231" s="172">
        <f t="shared" si="102"/>
        <v>0</v>
      </c>
      <c r="BK231" s="172">
        <f t="shared" si="103"/>
        <v>0</v>
      </c>
      <c r="BL231" s="176"/>
      <c r="BM231" s="172">
        <f t="shared" si="82"/>
        <v>0</v>
      </c>
      <c r="BN231" s="172">
        <f t="shared" si="83"/>
        <v>0</v>
      </c>
      <c r="BO231" s="172">
        <f t="shared" si="84"/>
        <v>0</v>
      </c>
      <c r="BP231" s="172">
        <f t="shared" si="85"/>
        <v>0</v>
      </c>
      <c r="BQ231" s="172">
        <f t="shared" si="86"/>
        <v>0</v>
      </c>
      <c r="BR231" s="172">
        <f t="shared" si="87"/>
        <v>0</v>
      </c>
      <c r="BS231" s="172">
        <f t="shared" si="88"/>
        <v>0</v>
      </c>
      <c r="BT231" s="55"/>
      <c r="BU231" s="158">
        <f>SUMIF('Input| Projects'!$BA$8:$CX$8,RIGHT(BU$9,3),'Input| Projects'!$BA231:$CX231)</f>
        <v>0</v>
      </c>
      <c r="BV231" s="158">
        <f>SUMIF('Input| Projects'!$BA$8:$CX$8,RIGHT(BV$9,3),'Input| Projects'!$BA231:$CX231)</f>
        <v>0</v>
      </c>
      <c r="BW231" s="79" t="str">
        <f t="shared" si="89"/>
        <v/>
      </c>
    </row>
    <row r="232" spans="2:75" x14ac:dyDescent="0.2">
      <c r="B232" s="123">
        <f>IFERROR('Input| Projects'!B232,"")</f>
        <v>223</v>
      </c>
      <c r="C232" s="160" t="str">
        <f>IFERROR(IF('Input| Projects'!C232="","",'Input| Projects'!C232),"")</f>
        <v/>
      </c>
      <c r="D232" s="160" t="str">
        <f>IFERROR(IF('Input| Projects'!D232="","",'Input| Projects'!D232),"")</f>
        <v/>
      </c>
      <c r="E232" s="53"/>
      <c r="F232" s="160" t="str">
        <f>IF(LEN('Input| Projects'!F232)&gt;0,'Input| Projects'!F232,"")</f>
        <v/>
      </c>
      <c r="G232" s="160" t="str">
        <f>IF(LEN('Input| Projects'!G232)&gt;0,'Input| Projects'!G232,"")</f>
        <v/>
      </c>
      <c r="H232" s="10"/>
      <c r="I232" s="194" cm="1">
        <f t="array" ref="I232">IF(LEN($F232)&gt;0,1+IFERROR(SUMPRODUCT(TRANSPOSE('Input| Projects'!$AO232:$AQ232),INDEX('Input| Escalations'!$F$27:$L$29,,MATCH(Q$9,'Input| Escalations'!$F$21:$L$21,0))),0),0)</f>
        <v>0</v>
      </c>
      <c r="J232" s="194" cm="1">
        <f t="array" ref="J232">IF(LEN($F232)&gt;0,1+IFERROR(SUMPRODUCT(TRANSPOSE('Input| Projects'!$AO232:$AQ232),INDEX('Input| Escalations'!$F$27:$L$29,,MATCH(R$9,'Input| Escalations'!$F$21:$L$21,0))),0),0)</f>
        <v>0</v>
      </c>
      <c r="K232" s="194" cm="1">
        <f t="array" ref="K232">IF(LEN($F232)&gt;0,1+IFERROR(SUMPRODUCT(TRANSPOSE('Input| Projects'!$AO232:$AQ232),INDEX('Input| Escalations'!$F$27:$L$29,,MATCH(S$9,'Input| Escalations'!$F$21:$L$21,0))),0),0)</f>
        <v>0</v>
      </c>
      <c r="L232" s="194" cm="1">
        <f t="array" ref="L232">IF(LEN($F232)&gt;0,1+IFERROR(SUMPRODUCT(TRANSPOSE('Input| Projects'!$AO232:$AQ232),INDEX('Input| Escalations'!$F$27:$L$29,,MATCH(T$9,'Input| Escalations'!$F$21:$L$21,0))),0),0)</f>
        <v>0</v>
      </c>
      <c r="M232" s="194" cm="1">
        <f t="array" ref="M232">IF(LEN($F232)&gt;0,1+IFERROR(SUMPRODUCT(TRANSPOSE('Input| Projects'!$AO232:$AQ232),INDEX('Input| Escalations'!$F$27:$L$29,,MATCH(U$9,'Input| Escalations'!$F$21:$L$21,0))),0),0)</f>
        <v>0</v>
      </c>
      <c r="N232" s="194" cm="1">
        <f t="array" ref="N232">IF(LEN($F232)&gt;0,1+IFERROR(SUMPRODUCT(TRANSPOSE('Input| Projects'!$AO232:$AQ232),INDEX('Input| Escalations'!$F$27:$L$29,,MATCH(V$9,'Input| Escalations'!$F$21:$L$21,0))),0),0)</f>
        <v>0</v>
      </c>
      <c r="O232" s="194" cm="1">
        <f t="array" ref="O232">IF(LEN($F232)&gt;0,1+IFERROR(SUMPRODUCT(TRANSPOSE('Input| Projects'!$AO232:$AQ232),INDEX('Input| Escalations'!$F$27:$L$29,,MATCH(W$9,'Input| Escalations'!$F$21:$L$21,0))),0),0)</f>
        <v>0</v>
      </c>
      <c r="P232" s="10"/>
      <c r="Q232" s="172">
        <f>IFERROR(IF(ISNUMBER(FIND("decision",'Input| Setup'!$F$6)),'Input| Projects'!Y232,'Input| Projects'!I232)*'Input| Escalations'!$I$17*I232,0)</f>
        <v>0</v>
      </c>
      <c r="R232" s="172">
        <f>IFERROR(IF(ISNUMBER(FIND("decision",'Input| Setup'!$F$6)),'Input| Projects'!Z232,'Input| Projects'!J232)*'Input| Escalations'!$I$17*J232,0)</f>
        <v>0</v>
      </c>
      <c r="S232" s="172">
        <f>IFERROR(IF(ISNUMBER(FIND("decision",'Input| Setup'!$F$6)),'Input| Projects'!AA232,'Input| Projects'!K232)*'Input| Escalations'!$I$17*K232,0)</f>
        <v>0</v>
      </c>
      <c r="T232" s="172">
        <f>IFERROR(IF(ISNUMBER(FIND("decision",'Input| Setup'!$F$6)),'Input| Projects'!AB232,'Input| Projects'!L232)*'Input| Escalations'!$I$17*L232,0)</f>
        <v>0</v>
      </c>
      <c r="U232" s="172">
        <f>IFERROR(IF(ISNUMBER(FIND("decision",'Input| Setup'!$F$6)),'Input| Projects'!AC232,'Input| Projects'!M232)*'Input| Escalations'!$I$17*M232,0)</f>
        <v>0</v>
      </c>
      <c r="V232" s="172">
        <f>IFERROR(IF(ISNUMBER(FIND("decision",'Input| Setup'!$F$6)),'Input| Projects'!AD232,'Input| Projects'!N232)*'Input| Escalations'!$I$17*N232,0)</f>
        <v>0</v>
      </c>
      <c r="W232" s="172">
        <f>IFERROR(IF(ISNUMBER(FIND("decision",'Input| Setup'!$F$6)),'Input| Projects'!AE232,'Input| Projects'!O232)*'Input| Escalations'!$I$17*O232,0)</f>
        <v>0</v>
      </c>
      <c r="X232" s="175"/>
      <c r="Y232" s="172">
        <f>IF(ISNUMBER(FIND("decision",'Input| Setup'!$F$6)),'Input| Projects'!AG232,'Input| Projects'!Q232)*I232*'Input| Escalations'!$I$17</f>
        <v>0</v>
      </c>
      <c r="Z232" s="172">
        <f>IF(ISNUMBER(FIND("decision",'Input| Setup'!$F$6)),'Input| Projects'!AH232,'Input| Projects'!R232)*J232*'Input| Escalations'!$I$17</f>
        <v>0</v>
      </c>
      <c r="AA232" s="172">
        <f>IF(ISNUMBER(FIND("decision",'Input| Setup'!$F$6)),'Input| Projects'!AI232,'Input| Projects'!S232)*K232*'Input| Escalations'!$I$17</f>
        <v>0</v>
      </c>
      <c r="AB232" s="172">
        <f>IF(ISNUMBER(FIND("decision",'Input| Setup'!$F$6)),'Input| Projects'!AJ232,'Input| Projects'!T232)*L232*'Input| Escalations'!$I$17</f>
        <v>0</v>
      </c>
      <c r="AC232" s="172">
        <f>IF(ISNUMBER(FIND("decision",'Input| Setup'!$F$6)),'Input| Projects'!AK232,'Input| Projects'!U232)*M232*'Input| Escalations'!$I$17</f>
        <v>0</v>
      </c>
      <c r="AD232" s="172">
        <f>IF(ISNUMBER(FIND("decision",'Input| Setup'!$F$6)),'Input| Projects'!AL232,'Input| Projects'!V232)*N232*'Input| Escalations'!$I$17</f>
        <v>0</v>
      </c>
      <c r="AE232" s="172">
        <f>IF(ISNUMBER(FIND("decision",'Input| Setup'!$F$6)),'Input| Projects'!AM232,'Input| Projects'!W232)*O232*'Input| Escalations'!$I$17</f>
        <v>0</v>
      </c>
      <c r="AF232" s="175"/>
      <c r="AG232" s="172" cm="1">
        <f t="array" ref="AG232">IFERROR(--('Input| Projects'!$AS232="Yes")*_xlfn.SWITCH('Input| Overheads'!$C$50,"Direct costs",'Calc| Overheads Allocation'!C$8*Q232,"Internal labour",'Calc| Overheads Allocation'!C$8*Q232*'Input| Projects'!$AO232,"DNSP defined",'Calc| Overheads Allocation'!C$78*'Input| Projects'!$AV232,0),0)</f>
        <v>0</v>
      </c>
      <c r="AH232" s="172" cm="1">
        <f t="array" ref="AH232">IFERROR(--('Input| Projects'!$AS232="Yes")*_xlfn.SWITCH('Input| Overheads'!$C$50,"Direct costs",'Calc| Overheads Allocation'!D$8*R232,"Internal labour",'Calc| Overheads Allocation'!D$8*R232*'Input| Projects'!$AO232,"DNSP defined",'Calc| Overheads Allocation'!D$78*'Input| Projects'!$AV232,0),0)</f>
        <v>0</v>
      </c>
      <c r="AI232" s="172" cm="1">
        <f t="array" ref="AI232">IFERROR(--('Input| Projects'!$AS232="Yes")*_xlfn.SWITCH('Input| Overheads'!$C$50,"Direct costs",'Calc| Overheads Allocation'!E$8*S232,"Internal labour",'Calc| Overheads Allocation'!E$8*S232*'Input| Projects'!$AO232,"DNSP defined",'Calc| Overheads Allocation'!E$78*'Input| Projects'!$AV232,0),0)</f>
        <v>0</v>
      </c>
      <c r="AJ232" s="172" cm="1">
        <f t="array" ref="AJ232">IFERROR(--('Input| Projects'!$AS232="Yes")*_xlfn.SWITCH('Input| Overheads'!$C$50,"Direct costs",'Calc| Overheads Allocation'!F$8*T232,"Internal labour",'Calc| Overheads Allocation'!F$8*T232*'Input| Projects'!$AO232,"DNSP defined",'Calc| Overheads Allocation'!F$78*'Input| Projects'!$AV232,0),0)</f>
        <v>0</v>
      </c>
      <c r="AK232" s="172" cm="1">
        <f t="array" ref="AK232">IFERROR(--('Input| Projects'!$AS232="Yes")*_xlfn.SWITCH('Input| Overheads'!$C$50,"Direct costs",'Calc| Overheads Allocation'!G$8*U232,"Internal labour",'Calc| Overheads Allocation'!G$8*U232*'Input| Projects'!$AO232,"DNSP defined",'Calc| Overheads Allocation'!G$78*'Input| Projects'!$AV232,0),0)</f>
        <v>0</v>
      </c>
      <c r="AL232" s="172" cm="1">
        <f t="array" ref="AL232">IFERROR(--('Input| Projects'!$AS232="Yes")*_xlfn.SWITCH('Input| Overheads'!$C$50,"Direct costs",'Calc| Overheads Allocation'!H$8*V232,"Internal labour",'Calc| Overheads Allocation'!H$8*V232*'Input| Projects'!$AO232,"DNSP defined",'Calc| Overheads Allocation'!H$78*'Input| Projects'!$AV232,0),0)</f>
        <v>0</v>
      </c>
      <c r="AM232" s="172" cm="1">
        <f t="array" ref="AM232">IFERROR(--('Input| Projects'!$AS232="Yes")*_xlfn.SWITCH('Input| Overheads'!$C$50,"Direct costs",'Calc| Overheads Allocation'!I$8*W232,"Internal labour",'Calc| Overheads Allocation'!I$8*W232*'Input| Projects'!$AO232,"DNSP defined",'Calc| Overheads Allocation'!I$78*'Input| Projects'!$AV232,0),0)</f>
        <v>0</v>
      </c>
      <c r="AN232" s="175"/>
      <c r="AO232" s="172" cm="1">
        <f t="array" ref="AO232">IFERROR(--('Input| Projects'!$AT232="Yes")*_xlfn.SWITCH('Input| Overheads'!$C$50,"Direct costs",'Calc| Overheads Allocation'!C$9*Q232,"Internal labour",'Calc| Overheads Allocation'!C$9*Q232*'Input| Projects'!$AO232,"DNSP defined",'Calc| Overheads Allocation'!C$79*'Input| Projects'!$AW232,0),0)</f>
        <v>0</v>
      </c>
      <c r="AP232" s="172" cm="1">
        <f t="array" ref="AP232">IFERROR(--('Input| Projects'!$AT232="Yes")*_xlfn.SWITCH('Input| Overheads'!$C$50,"Direct costs",'Calc| Overheads Allocation'!D$9*R232,"Internal labour",'Calc| Overheads Allocation'!D$9*R232*'Input| Projects'!$AO232,"DNSP defined",'Calc| Overheads Allocation'!D$79*'Input| Projects'!$AW232,0),0)</f>
        <v>0</v>
      </c>
      <c r="AQ232" s="172" cm="1">
        <f t="array" ref="AQ232">IFERROR(--('Input| Projects'!$AT232="Yes")*_xlfn.SWITCH('Input| Overheads'!$C$50,"Direct costs",'Calc| Overheads Allocation'!E$9*S232,"Internal labour",'Calc| Overheads Allocation'!E$9*S232*'Input| Projects'!$AO232,"DNSP defined",'Calc| Overheads Allocation'!E$79*'Input| Projects'!$AW232,0),0)</f>
        <v>0</v>
      </c>
      <c r="AR232" s="172" cm="1">
        <f t="array" ref="AR232">IFERROR(--('Input| Projects'!$AT232="Yes")*_xlfn.SWITCH('Input| Overheads'!$C$50,"Direct costs",'Calc| Overheads Allocation'!F$9*T232,"Internal labour",'Calc| Overheads Allocation'!F$9*T232*'Input| Projects'!$AO232,"DNSP defined",'Calc| Overheads Allocation'!F$79*'Input| Projects'!$AW232,0),0)</f>
        <v>0</v>
      </c>
      <c r="AS232" s="172" cm="1">
        <f t="array" ref="AS232">IFERROR(--('Input| Projects'!$AT232="Yes")*_xlfn.SWITCH('Input| Overheads'!$C$50,"Direct costs",'Calc| Overheads Allocation'!G$9*U232,"Internal labour",'Calc| Overheads Allocation'!G$9*U232*'Input| Projects'!$AO232,"DNSP defined",'Calc| Overheads Allocation'!G$79*'Input| Projects'!$AW232,0),0)</f>
        <v>0</v>
      </c>
      <c r="AT232" s="172" cm="1">
        <f t="array" ref="AT232">IFERROR(--('Input| Projects'!$AT232="Yes")*_xlfn.SWITCH('Input| Overheads'!$C$50,"Direct costs",'Calc| Overheads Allocation'!H$9*V232,"Internal labour",'Calc| Overheads Allocation'!H$9*V232*'Input| Projects'!$AO232,"DNSP defined",'Calc| Overheads Allocation'!H$79*'Input| Projects'!$AW232,0),0)</f>
        <v>0</v>
      </c>
      <c r="AU232" s="172" cm="1">
        <f t="array" ref="AU232">IFERROR(--('Input| Projects'!$AT232="Yes")*_xlfn.SWITCH('Input| Overheads'!$C$50,"Direct costs",'Calc| Overheads Allocation'!I$9*W232,"Internal labour",'Calc| Overheads Allocation'!I$9*W232*'Input| Projects'!$AO232,"DNSP defined",'Calc| Overheads Allocation'!I$79*'Input| Projects'!$AW232,0),0)</f>
        <v>0</v>
      </c>
      <c r="AV232" s="175"/>
      <c r="AW232" s="172">
        <f t="shared" si="90"/>
        <v>0</v>
      </c>
      <c r="AX232" s="172">
        <f t="shared" si="91"/>
        <v>0</v>
      </c>
      <c r="AY232" s="172">
        <f t="shared" si="92"/>
        <v>0</v>
      </c>
      <c r="AZ232" s="172">
        <f t="shared" si="93"/>
        <v>0</v>
      </c>
      <c r="BA232" s="172">
        <f t="shared" si="94"/>
        <v>0</v>
      </c>
      <c r="BB232" s="172">
        <f t="shared" si="95"/>
        <v>0</v>
      </c>
      <c r="BC232" s="172">
        <f t="shared" si="96"/>
        <v>0</v>
      </c>
      <c r="BD232" s="176"/>
      <c r="BE232" s="172">
        <f t="shared" si="97"/>
        <v>0</v>
      </c>
      <c r="BF232" s="172">
        <f t="shared" si="98"/>
        <v>0</v>
      </c>
      <c r="BG232" s="172">
        <f t="shared" si="99"/>
        <v>0</v>
      </c>
      <c r="BH232" s="172">
        <f t="shared" si="100"/>
        <v>0</v>
      </c>
      <c r="BI232" s="172">
        <f t="shared" si="101"/>
        <v>0</v>
      </c>
      <c r="BJ232" s="172">
        <f t="shared" si="102"/>
        <v>0</v>
      </c>
      <c r="BK232" s="172">
        <f t="shared" si="103"/>
        <v>0</v>
      </c>
      <c r="BL232" s="176"/>
      <c r="BM232" s="172">
        <f t="shared" si="82"/>
        <v>0</v>
      </c>
      <c r="BN232" s="172">
        <f t="shared" si="83"/>
        <v>0</v>
      </c>
      <c r="BO232" s="172">
        <f t="shared" si="84"/>
        <v>0</v>
      </c>
      <c r="BP232" s="172">
        <f t="shared" si="85"/>
        <v>0</v>
      </c>
      <c r="BQ232" s="172">
        <f t="shared" si="86"/>
        <v>0</v>
      </c>
      <c r="BR232" s="172">
        <f t="shared" si="87"/>
        <v>0</v>
      </c>
      <c r="BS232" s="172">
        <f t="shared" si="88"/>
        <v>0</v>
      </c>
      <c r="BT232" s="55"/>
      <c r="BU232" s="158">
        <f>SUMIF('Input| Projects'!$BA$8:$CX$8,RIGHT(BU$9,3),'Input| Projects'!$BA232:$CX232)</f>
        <v>0</v>
      </c>
      <c r="BV232" s="158">
        <f>SUMIF('Input| Projects'!$BA$8:$CX$8,RIGHT(BV$9,3),'Input| Projects'!$BA232:$CX232)</f>
        <v>0</v>
      </c>
      <c r="BW232" s="79" t="str">
        <f t="shared" si="89"/>
        <v/>
      </c>
    </row>
    <row r="233" spans="2:75" x14ac:dyDescent="0.2">
      <c r="B233" s="123">
        <f>IFERROR('Input| Projects'!B233,"")</f>
        <v>224</v>
      </c>
      <c r="C233" s="160" t="str">
        <f>IFERROR(IF('Input| Projects'!C233="","",'Input| Projects'!C233),"")</f>
        <v/>
      </c>
      <c r="D233" s="160" t="str">
        <f>IFERROR(IF('Input| Projects'!D233="","",'Input| Projects'!D233),"")</f>
        <v/>
      </c>
      <c r="E233" s="53"/>
      <c r="F233" s="160" t="str">
        <f>IF(LEN('Input| Projects'!F233)&gt;0,'Input| Projects'!F233,"")</f>
        <v/>
      </c>
      <c r="G233" s="160" t="str">
        <f>IF(LEN('Input| Projects'!G233)&gt;0,'Input| Projects'!G233,"")</f>
        <v/>
      </c>
      <c r="H233" s="10"/>
      <c r="I233" s="194" cm="1">
        <f t="array" ref="I233">IF(LEN($F233)&gt;0,1+IFERROR(SUMPRODUCT(TRANSPOSE('Input| Projects'!$AO233:$AQ233),INDEX('Input| Escalations'!$F$27:$L$29,,MATCH(Q$9,'Input| Escalations'!$F$21:$L$21,0))),0),0)</f>
        <v>0</v>
      </c>
      <c r="J233" s="194" cm="1">
        <f t="array" ref="J233">IF(LEN($F233)&gt;0,1+IFERROR(SUMPRODUCT(TRANSPOSE('Input| Projects'!$AO233:$AQ233),INDEX('Input| Escalations'!$F$27:$L$29,,MATCH(R$9,'Input| Escalations'!$F$21:$L$21,0))),0),0)</f>
        <v>0</v>
      </c>
      <c r="K233" s="194" cm="1">
        <f t="array" ref="K233">IF(LEN($F233)&gt;0,1+IFERROR(SUMPRODUCT(TRANSPOSE('Input| Projects'!$AO233:$AQ233),INDEX('Input| Escalations'!$F$27:$L$29,,MATCH(S$9,'Input| Escalations'!$F$21:$L$21,0))),0),0)</f>
        <v>0</v>
      </c>
      <c r="L233" s="194" cm="1">
        <f t="array" ref="L233">IF(LEN($F233)&gt;0,1+IFERROR(SUMPRODUCT(TRANSPOSE('Input| Projects'!$AO233:$AQ233),INDEX('Input| Escalations'!$F$27:$L$29,,MATCH(T$9,'Input| Escalations'!$F$21:$L$21,0))),0),0)</f>
        <v>0</v>
      </c>
      <c r="M233" s="194" cm="1">
        <f t="array" ref="M233">IF(LEN($F233)&gt;0,1+IFERROR(SUMPRODUCT(TRANSPOSE('Input| Projects'!$AO233:$AQ233),INDEX('Input| Escalations'!$F$27:$L$29,,MATCH(U$9,'Input| Escalations'!$F$21:$L$21,0))),0),0)</f>
        <v>0</v>
      </c>
      <c r="N233" s="194" cm="1">
        <f t="array" ref="N233">IF(LEN($F233)&gt;0,1+IFERROR(SUMPRODUCT(TRANSPOSE('Input| Projects'!$AO233:$AQ233),INDEX('Input| Escalations'!$F$27:$L$29,,MATCH(V$9,'Input| Escalations'!$F$21:$L$21,0))),0),0)</f>
        <v>0</v>
      </c>
      <c r="O233" s="194" cm="1">
        <f t="array" ref="O233">IF(LEN($F233)&gt;0,1+IFERROR(SUMPRODUCT(TRANSPOSE('Input| Projects'!$AO233:$AQ233),INDEX('Input| Escalations'!$F$27:$L$29,,MATCH(W$9,'Input| Escalations'!$F$21:$L$21,0))),0),0)</f>
        <v>0</v>
      </c>
      <c r="P233" s="10"/>
      <c r="Q233" s="172">
        <f>IFERROR(IF(ISNUMBER(FIND("decision",'Input| Setup'!$F$6)),'Input| Projects'!Y233,'Input| Projects'!I233)*'Input| Escalations'!$I$17*I233,0)</f>
        <v>0</v>
      </c>
      <c r="R233" s="172">
        <f>IFERROR(IF(ISNUMBER(FIND("decision",'Input| Setup'!$F$6)),'Input| Projects'!Z233,'Input| Projects'!J233)*'Input| Escalations'!$I$17*J233,0)</f>
        <v>0</v>
      </c>
      <c r="S233" s="172">
        <f>IFERROR(IF(ISNUMBER(FIND("decision",'Input| Setup'!$F$6)),'Input| Projects'!AA233,'Input| Projects'!K233)*'Input| Escalations'!$I$17*K233,0)</f>
        <v>0</v>
      </c>
      <c r="T233" s="172">
        <f>IFERROR(IF(ISNUMBER(FIND("decision",'Input| Setup'!$F$6)),'Input| Projects'!AB233,'Input| Projects'!L233)*'Input| Escalations'!$I$17*L233,0)</f>
        <v>0</v>
      </c>
      <c r="U233" s="172">
        <f>IFERROR(IF(ISNUMBER(FIND("decision",'Input| Setup'!$F$6)),'Input| Projects'!AC233,'Input| Projects'!M233)*'Input| Escalations'!$I$17*M233,0)</f>
        <v>0</v>
      </c>
      <c r="V233" s="172">
        <f>IFERROR(IF(ISNUMBER(FIND("decision",'Input| Setup'!$F$6)),'Input| Projects'!AD233,'Input| Projects'!N233)*'Input| Escalations'!$I$17*N233,0)</f>
        <v>0</v>
      </c>
      <c r="W233" s="172">
        <f>IFERROR(IF(ISNUMBER(FIND("decision",'Input| Setup'!$F$6)),'Input| Projects'!AE233,'Input| Projects'!O233)*'Input| Escalations'!$I$17*O233,0)</f>
        <v>0</v>
      </c>
      <c r="X233" s="175"/>
      <c r="Y233" s="172">
        <f>IF(ISNUMBER(FIND("decision",'Input| Setup'!$F$6)),'Input| Projects'!AG233,'Input| Projects'!Q233)*I233*'Input| Escalations'!$I$17</f>
        <v>0</v>
      </c>
      <c r="Z233" s="172">
        <f>IF(ISNUMBER(FIND("decision",'Input| Setup'!$F$6)),'Input| Projects'!AH233,'Input| Projects'!R233)*J233*'Input| Escalations'!$I$17</f>
        <v>0</v>
      </c>
      <c r="AA233" s="172">
        <f>IF(ISNUMBER(FIND("decision",'Input| Setup'!$F$6)),'Input| Projects'!AI233,'Input| Projects'!S233)*K233*'Input| Escalations'!$I$17</f>
        <v>0</v>
      </c>
      <c r="AB233" s="172">
        <f>IF(ISNUMBER(FIND("decision",'Input| Setup'!$F$6)),'Input| Projects'!AJ233,'Input| Projects'!T233)*L233*'Input| Escalations'!$I$17</f>
        <v>0</v>
      </c>
      <c r="AC233" s="172">
        <f>IF(ISNUMBER(FIND("decision",'Input| Setup'!$F$6)),'Input| Projects'!AK233,'Input| Projects'!U233)*M233*'Input| Escalations'!$I$17</f>
        <v>0</v>
      </c>
      <c r="AD233" s="172">
        <f>IF(ISNUMBER(FIND("decision",'Input| Setup'!$F$6)),'Input| Projects'!AL233,'Input| Projects'!V233)*N233*'Input| Escalations'!$I$17</f>
        <v>0</v>
      </c>
      <c r="AE233" s="172">
        <f>IF(ISNUMBER(FIND("decision",'Input| Setup'!$F$6)),'Input| Projects'!AM233,'Input| Projects'!W233)*O233*'Input| Escalations'!$I$17</f>
        <v>0</v>
      </c>
      <c r="AF233" s="175"/>
      <c r="AG233" s="172" cm="1">
        <f t="array" ref="AG233">IFERROR(--('Input| Projects'!$AS233="Yes")*_xlfn.SWITCH('Input| Overheads'!$C$50,"Direct costs",'Calc| Overheads Allocation'!C$8*Q233,"Internal labour",'Calc| Overheads Allocation'!C$8*Q233*'Input| Projects'!$AO233,"DNSP defined",'Calc| Overheads Allocation'!C$78*'Input| Projects'!$AV233,0),0)</f>
        <v>0</v>
      </c>
      <c r="AH233" s="172" cm="1">
        <f t="array" ref="AH233">IFERROR(--('Input| Projects'!$AS233="Yes")*_xlfn.SWITCH('Input| Overheads'!$C$50,"Direct costs",'Calc| Overheads Allocation'!D$8*R233,"Internal labour",'Calc| Overheads Allocation'!D$8*R233*'Input| Projects'!$AO233,"DNSP defined",'Calc| Overheads Allocation'!D$78*'Input| Projects'!$AV233,0),0)</f>
        <v>0</v>
      </c>
      <c r="AI233" s="172" cm="1">
        <f t="array" ref="AI233">IFERROR(--('Input| Projects'!$AS233="Yes")*_xlfn.SWITCH('Input| Overheads'!$C$50,"Direct costs",'Calc| Overheads Allocation'!E$8*S233,"Internal labour",'Calc| Overheads Allocation'!E$8*S233*'Input| Projects'!$AO233,"DNSP defined",'Calc| Overheads Allocation'!E$78*'Input| Projects'!$AV233,0),0)</f>
        <v>0</v>
      </c>
      <c r="AJ233" s="172" cm="1">
        <f t="array" ref="AJ233">IFERROR(--('Input| Projects'!$AS233="Yes")*_xlfn.SWITCH('Input| Overheads'!$C$50,"Direct costs",'Calc| Overheads Allocation'!F$8*T233,"Internal labour",'Calc| Overheads Allocation'!F$8*T233*'Input| Projects'!$AO233,"DNSP defined",'Calc| Overheads Allocation'!F$78*'Input| Projects'!$AV233,0),0)</f>
        <v>0</v>
      </c>
      <c r="AK233" s="172" cm="1">
        <f t="array" ref="AK233">IFERROR(--('Input| Projects'!$AS233="Yes")*_xlfn.SWITCH('Input| Overheads'!$C$50,"Direct costs",'Calc| Overheads Allocation'!G$8*U233,"Internal labour",'Calc| Overheads Allocation'!G$8*U233*'Input| Projects'!$AO233,"DNSP defined",'Calc| Overheads Allocation'!G$78*'Input| Projects'!$AV233,0),0)</f>
        <v>0</v>
      </c>
      <c r="AL233" s="172" cm="1">
        <f t="array" ref="AL233">IFERROR(--('Input| Projects'!$AS233="Yes")*_xlfn.SWITCH('Input| Overheads'!$C$50,"Direct costs",'Calc| Overheads Allocation'!H$8*V233,"Internal labour",'Calc| Overheads Allocation'!H$8*V233*'Input| Projects'!$AO233,"DNSP defined",'Calc| Overheads Allocation'!H$78*'Input| Projects'!$AV233,0),0)</f>
        <v>0</v>
      </c>
      <c r="AM233" s="172" cm="1">
        <f t="array" ref="AM233">IFERROR(--('Input| Projects'!$AS233="Yes")*_xlfn.SWITCH('Input| Overheads'!$C$50,"Direct costs",'Calc| Overheads Allocation'!I$8*W233,"Internal labour",'Calc| Overheads Allocation'!I$8*W233*'Input| Projects'!$AO233,"DNSP defined",'Calc| Overheads Allocation'!I$78*'Input| Projects'!$AV233,0),0)</f>
        <v>0</v>
      </c>
      <c r="AN233" s="175"/>
      <c r="AO233" s="172" cm="1">
        <f t="array" ref="AO233">IFERROR(--('Input| Projects'!$AT233="Yes")*_xlfn.SWITCH('Input| Overheads'!$C$50,"Direct costs",'Calc| Overheads Allocation'!C$9*Q233,"Internal labour",'Calc| Overheads Allocation'!C$9*Q233*'Input| Projects'!$AO233,"DNSP defined",'Calc| Overheads Allocation'!C$79*'Input| Projects'!$AW233,0),0)</f>
        <v>0</v>
      </c>
      <c r="AP233" s="172" cm="1">
        <f t="array" ref="AP233">IFERROR(--('Input| Projects'!$AT233="Yes")*_xlfn.SWITCH('Input| Overheads'!$C$50,"Direct costs",'Calc| Overheads Allocation'!D$9*R233,"Internal labour",'Calc| Overheads Allocation'!D$9*R233*'Input| Projects'!$AO233,"DNSP defined",'Calc| Overheads Allocation'!D$79*'Input| Projects'!$AW233,0),0)</f>
        <v>0</v>
      </c>
      <c r="AQ233" s="172" cm="1">
        <f t="array" ref="AQ233">IFERROR(--('Input| Projects'!$AT233="Yes")*_xlfn.SWITCH('Input| Overheads'!$C$50,"Direct costs",'Calc| Overheads Allocation'!E$9*S233,"Internal labour",'Calc| Overheads Allocation'!E$9*S233*'Input| Projects'!$AO233,"DNSP defined",'Calc| Overheads Allocation'!E$79*'Input| Projects'!$AW233,0),0)</f>
        <v>0</v>
      </c>
      <c r="AR233" s="172" cm="1">
        <f t="array" ref="AR233">IFERROR(--('Input| Projects'!$AT233="Yes")*_xlfn.SWITCH('Input| Overheads'!$C$50,"Direct costs",'Calc| Overheads Allocation'!F$9*T233,"Internal labour",'Calc| Overheads Allocation'!F$9*T233*'Input| Projects'!$AO233,"DNSP defined",'Calc| Overheads Allocation'!F$79*'Input| Projects'!$AW233,0),0)</f>
        <v>0</v>
      </c>
      <c r="AS233" s="172" cm="1">
        <f t="array" ref="AS233">IFERROR(--('Input| Projects'!$AT233="Yes")*_xlfn.SWITCH('Input| Overheads'!$C$50,"Direct costs",'Calc| Overheads Allocation'!G$9*U233,"Internal labour",'Calc| Overheads Allocation'!G$9*U233*'Input| Projects'!$AO233,"DNSP defined",'Calc| Overheads Allocation'!G$79*'Input| Projects'!$AW233,0),0)</f>
        <v>0</v>
      </c>
      <c r="AT233" s="172" cm="1">
        <f t="array" ref="AT233">IFERROR(--('Input| Projects'!$AT233="Yes")*_xlfn.SWITCH('Input| Overheads'!$C$50,"Direct costs",'Calc| Overheads Allocation'!H$9*V233,"Internal labour",'Calc| Overheads Allocation'!H$9*V233*'Input| Projects'!$AO233,"DNSP defined",'Calc| Overheads Allocation'!H$79*'Input| Projects'!$AW233,0),0)</f>
        <v>0</v>
      </c>
      <c r="AU233" s="172" cm="1">
        <f t="array" ref="AU233">IFERROR(--('Input| Projects'!$AT233="Yes")*_xlfn.SWITCH('Input| Overheads'!$C$50,"Direct costs",'Calc| Overheads Allocation'!I$9*W233,"Internal labour",'Calc| Overheads Allocation'!I$9*W233*'Input| Projects'!$AO233,"DNSP defined",'Calc| Overheads Allocation'!I$79*'Input| Projects'!$AW233,0),0)</f>
        <v>0</v>
      </c>
      <c r="AV233" s="175"/>
      <c r="AW233" s="172">
        <f t="shared" si="90"/>
        <v>0</v>
      </c>
      <c r="AX233" s="172">
        <f t="shared" si="91"/>
        <v>0</v>
      </c>
      <c r="AY233" s="172">
        <f t="shared" si="92"/>
        <v>0</v>
      </c>
      <c r="AZ233" s="172">
        <f t="shared" si="93"/>
        <v>0</v>
      </c>
      <c r="BA233" s="172">
        <f t="shared" si="94"/>
        <v>0</v>
      </c>
      <c r="BB233" s="172">
        <f t="shared" si="95"/>
        <v>0</v>
      </c>
      <c r="BC233" s="172">
        <f t="shared" si="96"/>
        <v>0</v>
      </c>
      <c r="BD233" s="176"/>
      <c r="BE233" s="172">
        <f t="shared" si="97"/>
        <v>0</v>
      </c>
      <c r="BF233" s="172">
        <f t="shared" si="98"/>
        <v>0</v>
      </c>
      <c r="BG233" s="172">
        <f t="shared" si="99"/>
        <v>0</v>
      </c>
      <c r="BH233" s="172">
        <f t="shared" si="100"/>
        <v>0</v>
      </c>
      <c r="BI233" s="172">
        <f t="shared" si="101"/>
        <v>0</v>
      </c>
      <c r="BJ233" s="172">
        <f t="shared" si="102"/>
        <v>0</v>
      </c>
      <c r="BK233" s="172">
        <f t="shared" si="103"/>
        <v>0</v>
      </c>
      <c r="BL233" s="176"/>
      <c r="BM233" s="172">
        <f t="shared" si="82"/>
        <v>0</v>
      </c>
      <c r="BN233" s="172">
        <f t="shared" si="83"/>
        <v>0</v>
      </c>
      <c r="BO233" s="172">
        <f t="shared" si="84"/>
        <v>0</v>
      </c>
      <c r="BP233" s="172">
        <f t="shared" si="85"/>
        <v>0</v>
      </c>
      <c r="BQ233" s="172">
        <f t="shared" si="86"/>
        <v>0</v>
      </c>
      <c r="BR233" s="172">
        <f t="shared" si="87"/>
        <v>0</v>
      </c>
      <c r="BS233" s="172">
        <f t="shared" si="88"/>
        <v>0</v>
      </c>
      <c r="BT233" s="55"/>
      <c r="BU233" s="158">
        <f>SUMIF('Input| Projects'!$BA$8:$CX$8,RIGHT(BU$9,3),'Input| Projects'!$BA233:$CX233)</f>
        <v>0</v>
      </c>
      <c r="BV233" s="158">
        <f>SUMIF('Input| Projects'!$BA$8:$CX$8,RIGHT(BV$9,3),'Input| Projects'!$BA233:$CX233)</f>
        <v>0</v>
      </c>
      <c r="BW233" s="79" t="str">
        <f t="shared" si="89"/>
        <v/>
      </c>
    </row>
    <row r="234" spans="2:75" x14ac:dyDescent="0.2">
      <c r="B234" s="123">
        <f>IFERROR('Input| Projects'!B234,"")</f>
        <v>225</v>
      </c>
      <c r="C234" s="160" t="str">
        <f>IFERROR(IF('Input| Projects'!C234="","",'Input| Projects'!C234),"")</f>
        <v/>
      </c>
      <c r="D234" s="160" t="str">
        <f>IFERROR(IF('Input| Projects'!D234="","",'Input| Projects'!D234),"")</f>
        <v/>
      </c>
      <c r="E234" s="53"/>
      <c r="F234" s="160" t="str">
        <f>IF(LEN('Input| Projects'!F234)&gt;0,'Input| Projects'!F234,"")</f>
        <v/>
      </c>
      <c r="G234" s="160" t="str">
        <f>IF(LEN('Input| Projects'!G234)&gt;0,'Input| Projects'!G234,"")</f>
        <v/>
      </c>
      <c r="H234" s="10"/>
      <c r="I234" s="194" cm="1">
        <f t="array" ref="I234">IF(LEN($F234)&gt;0,1+IFERROR(SUMPRODUCT(TRANSPOSE('Input| Projects'!$AO234:$AQ234),INDEX('Input| Escalations'!$F$27:$L$29,,MATCH(Q$9,'Input| Escalations'!$F$21:$L$21,0))),0),0)</f>
        <v>0</v>
      </c>
      <c r="J234" s="194" cm="1">
        <f t="array" ref="J234">IF(LEN($F234)&gt;0,1+IFERROR(SUMPRODUCT(TRANSPOSE('Input| Projects'!$AO234:$AQ234),INDEX('Input| Escalations'!$F$27:$L$29,,MATCH(R$9,'Input| Escalations'!$F$21:$L$21,0))),0),0)</f>
        <v>0</v>
      </c>
      <c r="K234" s="194" cm="1">
        <f t="array" ref="K234">IF(LEN($F234)&gt;0,1+IFERROR(SUMPRODUCT(TRANSPOSE('Input| Projects'!$AO234:$AQ234),INDEX('Input| Escalations'!$F$27:$L$29,,MATCH(S$9,'Input| Escalations'!$F$21:$L$21,0))),0),0)</f>
        <v>0</v>
      </c>
      <c r="L234" s="194" cm="1">
        <f t="array" ref="L234">IF(LEN($F234)&gt;0,1+IFERROR(SUMPRODUCT(TRANSPOSE('Input| Projects'!$AO234:$AQ234),INDEX('Input| Escalations'!$F$27:$L$29,,MATCH(T$9,'Input| Escalations'!$F$21:$L$21,0))),0),0)</f>
        <v>0</v>
      </c>
      <c r="M234" s="194" cm="1">
        <f t="array" ref="M234">IF(LEN($F234)&gt;0,1+IFERROR(SUMPRODUCT(TRANSPOSE('Input| Projects'!$AO234:$AQ234),INDEX('Input| Escalations'!$F$27:$L$29,,MATCH(U$9,'Input| Escalations'!$F$21:$L$21,0))),0),0)</f>
        <v>0</v>
      </c>
      <c r="N234" s="194" cm="1">
        <f t="array" ref="N234">IF(LEN($F234)&gt;0,1+IFERROR(SUMPRODUCT(TRANSPOSE('Input| Projects'!$AO234:$AQ234),INDEX('Input| Escalations'!$F$27:$L$29,,MATCH(V$9,'Input| Escalations'!$F$21:$L$21,0))),0),0)</f>
        <v>0</v>
      </c>
      <c r="O234" s="194" cm="1">
        <f t="array" ref="O234">IF(LEN($F234)&gt;0,1+IFERROR(SUMPRODUCT(TRANSPOSE('Input| Projects'!$AO234:$AQ234),INDEX('Input| Escalations'!$F$27:$L$29,,MATCH(W$9,'Input| Escalations'!$F$21:$L$21,0))),0),0)</f>
        <v>0</v>
      </c>
      <c r="P234" s="10"/>
      <c r="Q234" s="172">
        <f>IFERROR(IF(ISNUMBER(FIND("decision",'Input| Setup'!$F$6)),'Input| Projects'!Y234,'Input| Projects'!I234)*'Input| Escalations'!$I$17*I234,0)</f>
        <v>0</v>
      </c>
      <c r="R234" s="172">
        <f>IFERROR(IF(ISNUMBER(FIND("decision",'Input| Setup'!$F$6)),'Input| Projects'!Z234,'Input| Projects'!J234)*'Input| Escalations'!$I$17*J234,0)</f>
        <v>0</v>
      </c>
      <c r="S234" s="172">
        <f>IFERROR(IF(ISNUMBER(FIND("decision",'Input| Setup'!$F$6)),'Input| Projects'!AA234,'Input| Projects'!K234)*'Input| Escalations'!$I$17*K234,0)</f>
        <v>0</v>
      </c>
      <c r="T234" s="172">
        <f>IFERROR(IF(ISNUMBER(FIND("decision",'Input| Setup'!$F$6)),'Input| Projects'!AB234,'Input| Projects'!L234)*'Input| Escalations'!$I$17*L234,0)</f>
        <v>0</v>
      </c>
      <c r="U234" s="172">
        <f>IFERROR(IF(ISNUMBER(FIND("decision",'Input| Setup'!$F$6)),'Input| Projects'!AC234,'Input| Projects'!M234)*'Input| Escalations'!$I$17*M234,0)</f>
        <v>0</v>
      </c>
      <c r="V234" s="172">
        <f>IFERROR(IF(ISNUMBER(FIND("decision",'Input| Setup'!$F$6)),'Input| Projects'!AD234,'Input| Projects'!N234)*'Input| Escalations'!$I$17*N234,0)</f>
        <v>0</v>
      </c>
      <c r="W234" s="172">
        <f>IFERROR(IF(ISNUMBER(FIND("decision",'Input| Setup'!$F$6)),'Input| Projects'!AE234,'Input| Projects'!O234)*'Input| Escalations'!$I$17*O234,0)</f>
        <v>0</v>
      </c>
      <c r="X234" s="175"/>
      <c r="Y234" s="172">
        <f>IF(ISNUMBER(FIND("decision",'Input| Setup'!$F$6)),'Input| Projects'!AG234,'Input| Projects'!Q234)*I234*'Input| Escalations'!$I$17</f>
        <v>0</v>
      </c>
      <c r="Z234" s="172">
        <f>IF(ISNUMBER(FIND("decision",'Input| Setup'!$F$6)),'Input| Projects'!AH234,'Input| Projects'!R234)*J234*'Input| Escalations'!$I$17</f>
        <v>0</v>
      </c>
      <c r="AA234" s="172">
        <f>IF(ISNUMBER(FIND("decision",'Input| Setup'!$F$6)),'Input| Projects'!AI234,'Input| Projects'!S234)*K234*'Input| Escalations'!$I$17</f>
        <v>0</v>
      </c>
      <c r="AB234" s="172">
        <f>IF(ISNUMBER(FIND("decision",'Input| Setup'!$F$6)),'Input| Projects'!AJ234,'Input| Projects'!T234)*L234*'Input| Escalations'!$I$17</f>
        <v>0</v>
      </c>
      <c r="AC234" s="172">
        <f>IF(ISNUMBER(FIND("decision",'Input| Setup'!$F$6)),'Input| Projects'!AK234,'Input| Projects'!U234)*M234*'Input| Escalations'!$I$17</f>
        <v>0</v>
      </c>
      <c r="AD234" s="172">
        <f>IF(ISNUMBER(FIND("decision",'Input| Setup'!$F$6)),'Input| Projects'!AL234,'Input| Projects'!V234)*N234*'Input| Escalations'!$I$17</f>
        <v>0</v>
      </c>
      <c r="AE234" s="172">
        <f>IF(ISNUMBER(FIND("decision",'Input| Setup'!$F$6)),'Input| Projects'!AM234,'Input| Projects'!W234)*O234*'Input| Escalations'!$I$17</f>
        <v>0</v>
      </c>
      <c r="AF234" s="175"/>
      <c r="AG234" s="172" cm="1">
        <f t="array" ref="AG234">IFERROR(--('Input| Projects'!$AS234="Yes")*_xlfn.SWITCH('Input| Overheads'!$C$50,"Direct costs",'Calc| Overheads Allocation'!C$8*Q234,"Internal labour",'Calc| Overheads Allocation'!C$8*Q234*'Input| Projects'!$AO234,"DNSP defined",'Calc| Overheads Allocation'!C$78*'Input| Projects'!$AV234,0),0)</f>
        <v>0</v>
      </c>
      <c r="AH234" s="172" cm="1">
        <f t="array" ref="AH234">IFERROR(--('Input| Projects'!$AS234="Yes")*_xlfn.SWITCH('Input| Overheads'!$C$50,"Direct costs",'Calc| Overheads Allocation'!D$8*R234,"Internal labour",'Calc| Overheads Allocation'!D$8*R234*'Input| Projects'!$AO234,"DNSP defined",'Calc| Overheads Allocation'!D$78*'Input| Projects'!$AV234,0),0)</f>
        <v>0</v>
      </c>
      <c r="AI234" s="172" cm="1">
        <f t="array" ref="AI234">IFERROR(--('Input| Projects'!$AS234="Yes")*_xlfn.SWITCH('Input| Overheads'!$C$50,"Direct costs",'Calc| Overheads Allocation'!E$8*S234,"Internal labour",'Calc| Overheads Allocation'!E$8*S234*'Input| Projects'!$AO234,"DNSP defined",'Calc| Overheads Allocation'!E$78*'Input| Projects'!$AV234,0),0)</f>
        <v>0</v>
      </c>
      <c r="AJ234" s="172" cm="1">
        <f t="array" ref="AJ234">IFERROR(--('Input| Projects'!$AS234="Yes")*_xlfn.SWITCH('Input| Overheads'!$C$50,"Direct costs",'Calc| Overheads Allocation'!F$8*T234,"Internal labour",'Calc| Overheads Allocation'!F$8*T234*'Input| Projects'!$AO234,"DNSP defined",'Calc| Overheads Allocation'!F$78*'Input| Projects'!$AV234,0),0)</f>
        <v>0</v>
      </c>
      <c r="AK234" s="172" cm="1">
        <f t="array" ref="AK234">IFERROR(--('Input| Projects'!$AS234="Yes")*_xlfn.SWITCH('Input| Overheads'!$C$50,"Direct costs",'Calc| Overheads Allocation'!G$8*U234,"Internal labour",'Calc| Overheads Allocation'!G$8*U234*'Input| Projects'!$AO234,"DNSP defined",'Calc| Overheads Allocation'!G$78*'Input| Projects'!$AV234,0),0)</f>
        <v>0</v>
      </c>
      <c r="AL234" s="172" cm="1">
        <f t="array" ref="AL234">IFERROR(--('Input| Projects'!$AS234="Yes")*_xlfn.SWITCH('Input| Overheads'!$C$50,"Direct costs",'Calc| Overheads Allocation'!H$8*V234,"Internal labour",'Calc| Overheads Allocation'!H$8*V234*'Input| Projects'!$AO234,"DNSP defined",'Calc| Overheads Allocation'!H$78*'Input| Projects'!$AV234,0),0)</f>
        <v>0</v>
      </c>
      <c r="AM234" s="172" cm="1">
        <f t="array" ref="AM234">IFERROR(--('Input| Projects'!$AS234="Yes")*_xlfn.SWITCH('Input| Overheads'!$C$50,"Direct costs",'Calc| Overheads Allocation'!I$8*W234,"Internal labour",'Calc| Overheads Allocation'!I$8*W234*'Input| Projects'!$AO234,"DNSP defined",'Calc| Overheads Allocation'!I$78*'Input| Projects'!$AV234,0),0)</f>
        <v>0</v>
      </c>
      <c r="AN234" s="175"/>
      <c r="AO234" s="172" cm="1">
        <f t="array" ref="AO234">IFERROR(--('Input| Projects'!$AT234="Yes")*_xlfn.SWITCH('Input| Overheads'!$C$50,"Direct costs",'Calc| Overheads Allocation'!C$9*Q234,"Internal labour",'Calc| Overheads Allocation'!C$9*Q234*'Input| Projects'!$AO234,"DNSP defined",'Calc| Overheads Allocation'!C$79*'Input| Projects'!$AW234,0),0)</f>
        <v>0</v>
      </c>
      <c r="AP234" s="172" cm="1">
        <f t="array" ref="AP234">IFERROR(--('Input| Projects'!$AT234="Yes")*_xlfn.SWITCH('Input| Overheads'!$C$50,"Direct costs",'Calc| Overheads Allocation'!D$9*R234,"Internal labour",'Calc| Overheads Allocation'!D$9*R234*'Input| Projects'!$AO234,"DNSP defined",'Calc| Overheads Allocation'!D$79*'Input| Projects'!$AW234,0),0)</f>
        <v>0</v>
      </c>
      <c r="AQ234" s="172" cm="1">
        <f t="array" ref="AQ234">IFERROR(--('Input| Projects'!$AT234="Yes")*_xlfn.SWITCH('Input| Overheads'!$C$50,"Direct costs",'Calc| Overheads Allocation'!E$9*S234,"Internal labour",'Calc| Overheads Allocation'!E$9*S234*'Input| Projects'!$AO234,"DNSP defined",'Calc| Overheads Allocation'!E$79*'Input| Projects'!$AW234,0),0)</f>
        <v>0</v>
      </c>
      <c r="AR234" s="172" cm="1">
        <f t="array" ref="AR234">IFERROR(--('Input| Projects'!$AT234="Yes")*_xlfn.SWITCH('Input| Overheads'!$C$50,"Direct costs",'Calc| Overheads Allocation'!F$9*T234,"Internal labour",'Calc| Overheads Allocation'!F$9*T234*'Input| Projects'!$AO234,"DNSP defined",'Calc| Overheads Allocation'!F$79*'Input| Projects'!$AW234,0),0)</f>
        <v>0</v>
      </c>
      <c r="AS234" s="172" cm="1">
        <f t="array" ref="AS234">IFERROR(--('Input| Projects'!$AT234="Yes")*_xlfn.SWITCH('Input| Overheads'!$C$50,"Direct costs",'Calc| Overheads Allocation'!G$9*U234,"Internal labour",'Calc| Overheads Allocation'!G$9*U234*'Input| Projects'!$AO234,"DNSP defined",'Calc| Overheads Allocation'!G$79*'Input| Projects'!$AW234,0),0)</f>
        <v>0</v>
      </c>
      <c r="AT234" s="172" cm="1">
        <f t="array" ref="AT234">IFERROR(--('Input| Projects'!$AT234="Yes")*_xlfn.SWITCH('Input| Overheads'!$C$50,"Direct costs",'Calc| Overheads Allocation'!H$9*V234,"Internal labour",'Calc| Overheads Allocation'!H$9*V234*'Input| Projects'!$AO234,"DNSP defined",'Calc| Overheads Allocation'!H$79*'Input| Projects'!$AW234,0),0)</f>
        <v>0</v>
      </c>
      <c r="AU234" s="172" cm="1">
        <f t="array" ref="AU234">IFERROR(--('Input| Projects'!$AT234="Yes")*_xlfn.SWITCH('Input| Overheads'!$C$50,"Direct costs",'Calc| Overheads Allocation'!I$9*W234,"Internal labour",'Calc| Overheads Allocation'!I$9*W234*'Input| Projects'!$AO234,"DNSP defined",'Calc| Overheads Allocation'!I$79*'Input| Projects'!$AW234,0),0)</f>
        <v>0</v>
      </c>
      <c r="AV234" s="175"/>
      <c r="AW234" s="172">
        <f t="shared" si="90"/>
        <v>0</v>
      </c>
      <c r="AX234" s="172">
        <f t="shared" si="91"/>
        <v>0</v>
      </c>
      <c r="AY234" s="172">
        <f t="shared" si="92"/>
        <v>0</v>
      </c>
      <c r="AZ234" s="172">
        <f t="shared" si="93"/>
        <v>0</v>
      </c>
      <c r="BA234" s="172">
        <f t="shared" si="94"/>
        <v>0</v>
      </c>
      <c r="BB234" s="172">
        <f t="shared" si="95"/>
        <v>0</v>
      </c>
      <c r="BC234" s="172">
        <f t="shared" si="96"/>
        <v>0</v>
      </c>
      <c r="BD234" s="176"/>
      <c r="BE234" s="172">
        <f t="shared" si="97"/>
        <v>0</v>
      </c>
      <c r="BF234" s="172">
        <f t="shared" si="98"/>
        <v>0</v>
      </c>
      <c r="BG234" s="172">
        <f t="shared" si="99"/>
        <v>0</v>
      </c>
      <c r="BH234" s="172">
        <f t="shared" si="100"/>
        <v>0</v>
      </c>
      <c r="BI234" s="172">
        <f t="shared" si="101"/>
        <v>0</v>
      </c>
      <c r="BJ234" s="172">
        <f t="shared" si="102"/>
        <v>0</v>
      </c>
      <c r="BK234" s="172">
        <f t="shared" si="103"/>
        <v>0</v>
      </c>
      <c r="BL234" s="176"/>
      <c r="BM234" s="172">
        <f t="shared" si="82"/>
        <v>0</v>
      </c>
      <c r="BN234" s="172">
        <f t="shared" si="83"/>
        <v>0</v>
      </c>
      <c r="BO234" s="172">
        <f t="shared" si="84"/>
        <v>0</v>
      </c>
      <c r="BP234" s="172">
        <f t="shared" si="85"/>
        <v>0</v>
      </c>
      <c r="BQ234" s="172">
        <f t="shared" si="86"/>
        <v>0</v>
      </c>
      <c r="BR234" s="172">
        <f t="shared" si="87"/>
        <v>0</v>
      </c>
      <c r="BS234" s="172">
        <f t="shared" si="88"/>
        <v>0</v>
      </c>
      <c r="BT234" s="55"/>
      <c r="BU234" s="158">
        <f>SUMIF('Input| Projects'!$BA$8:$CX$8,RIGHT(BU$9,3),'Input| Projects'!$BA234:$CX234)</f>
        <v>0</v>
      </c>
      <c r="BV234" s="158">
        <f>SUMIF('Input| Projects'!$BA$8:$CX$8,RIGHT(BV$9,3),'Input| Projects'!$BA234:$CX234)</f>
        <v>0</v>
      </c>
      <c r="BW234" s="79" t="str">
        <f t="shared" si="89"/>
        <v/>
      </c>
    </row>
    <row r="235" spans="2:75" x14ac:dyDescent="0.2">
      <c r="B235" s="123">
        <f>IFERROR('Input| Projects'!B235,"")</f>
        <v>226</v>
      </c>
      <c r="C235" s="160" t="str">
        <f>IFERROR(IF('Input| Projects'!C235="","",'Input| Projects'!C235),"")</f>
        <v/>
      </c>
      <c r="D235" s="160" t="str">
        <f>IFERROR(IF('Input| Projects'!D235="","",'Input| Projects'!D235),"")</f>
        <v/>
      </c>
      <c r="E235" s="53"/>
      <c r="F235" s="160" t="str">
        <f>IF(LEN('Input| Projects'!F235)&gt;0,'Input| Projects'!F235,"")</f>
        <v/>
      </c>
      <c r="G235" s="160" t="str">
        <f>IF(LEN('Input| Projects'!G235)&gt;0,'Input| Projects'!G235,"")</f>
        <v/>
      </c>
      <c r="H235" s="10"/>
      <c r="I235" s="194" cm="1">
        <f t="array" ref="I235">IF(LEN($F235)&gt;0,1+IFERROR(SUMPRODUCT(TRANSPOSE('Input| Projects'!$AO235:$AQ235),INDEX('Input| Escalations'!$F$27:$L$29,,MATCH(Q$9,'Input| Escalations'!$F$21:$L$21,0))),0),0)</f>
        <v>0</v>
      </c>
      <c r="J235" s="194" cm="1">
        <f t="array" ref="J235">IF(LEN($F235)&gt;0,1+IFERROR(SUMPRODUCT(TRANSPOSE('Input| Projects'!$AO235:$AQ235),INDEX('Input| Escalations'!$F$27:$L$29,,MATCH(R$9,'Input| Escalations'!$F$21:$L$21,0))),0),0)</f>
        <v>0</v>
      </c>
      <c r="K235" s="194" cm="1">
        <f t="array" ref="K235">IF(LEN($F235)&gt;0,1+IFERROR(SUMPRODUCT(TRANSPOSE('Input| Projects'!$AO235:$AQ235),INDEX('Input| Escalations'!$F$27:$L$29,,MATCH(S$9,'Input| Escalations'!$F$21:$L$21,0))),0),0)</f>
        <v>0</v>
      </c>
      <c r="L235" s="194" cm="1">
        <f t="array" ref="L235">IF(LEN($F235)&gt;0,1+IFERROR(SUMPRODUCT(TRANSPOSE('Input| Projects'!$AO235:$AQ235),INDEX('Input| Escalations'!$F$27:$L$29,,MATCH(T$9,'Input| Escalations'!$F$21:$L$21,0))),0),0)</f>
        <v>0</v>
      </c>
      <c r="M235" s="194" cm="1">
        <f t="array" ref="M235">IF(LEN($F235)&gt;0,1+IFERROR(SUMPRODUCT(TRANSPOSE('Input| Projects'!$AO235:$AQ235),INDEX('Input| Escalations'!$F$27:$L$29,,MATCH(U$9,'Input| Escalations'!$F$21:$L$21,0))),0),0)</f>
        <v>0</v>
      </c>
      <c r="N235" s="194" cm="1">
        <f t="array" ref="N235">IF(LEN($F235)&gt;0,1+IFERROR(SUMPRODUCT(TRANSPOSE('Input| Projects'!$AO235:$AQ235),INDEX('Input| Escalations'!$F$27:$L$29,,MATCH(V$9,'Input| Escalations'!$F$21:$L$21,0))),0),0)</f>
        <v>0</v>
      </c>
      <c r="O235" s="194" cm="1">
        <f t="array" ref="O235">IF(LEN($F235)&gt;0,1+IFERROR(SUMPRODUCT(TRANSPOSE('Input| Projects'!$AO235:$AQ235),INDEX('Input| Escalations'!$F$27:$L$29,,MATCH(W$9,'Input| Escalations'!$F$21:$L$21,0))),0),0)</f>
        <v>0</v>
      </c>
      <c r="P235" s="10"/>
      <c r="Q235" s="172">
        <f>IFERROR(IF(ISNUMBER(FIND("decision",'Input| Setup'!$F$6)),'Input| Projects'!Y235,'Input| Projects'!I235)*'Input| Escalations'!$I$17*I235,0)</f>
        <v>0</v>
      </c>
      <c r="R235" s="172">
        <f>IFERROR(IF(ISNUMBER(FIND("decision",'Input| Setup'!$F$6)),'Input| Projects'!Z235,'Input| Projects'!J235)*'Input| Escalations'!$I$17*J235,0)</f>
        <v>0</v>
      </c>
      <c r="S235" s="172">
        <f>IFERROR(IF(ISNUMBER(FIND("decision",'Input| Setup'!$F$6)),'Input| Projects'!AA235,'Input| Projects'!K235)*'Input| Escalations'!$I$17*K235,0)</f>
        <v>0</v>
      </c>
      <c r="T235" s="172">
        <f>IFERROR(IF(ISNUMBER(FIND("decision",'Input| Setup'!$F$6)),'Input| Projects'!AB235,'Input| Projects'!L235)*'Input| Escalations'!$I$17*L235,0)</f>
        <v>0</v>
      </c>
      <c r="U235" s="172">
        <f>IFERROR(IF(ISNUMBER(FIND("decision",'Input| Setup'!$F$6)),'Input| Projects'!AC235,'Input| Projects'!M235)*'Input| Escalations'!$I$17*M235,0)</f>
        <v>0</v>
      </c>
      <c r="V235" s="172">
        <f>IFERROR(IF(ISNUMBER(FIND("decision",'Input| Setup'!$F$6)),'Input| Projects'!AD235,'Input| Projects'!N235)*'Input| Escalations'!$I$17*N235,0)</f>
        <v>0</v>
      </c>
      <c r="W235" s="172">
        <f>IFERROR(IF(ISNUMBER(FIND("decision",'Input| Setup'!$F$6)),'Input| Projects'!AE235,'Input| Projects'!O235)*'Input| Escalations'!$I$17*O235,0)</f>
        <v>0</v>
      </c>
      <c r="X235" s="175"/>
      <c r="Y235" s="172">
        <f>IF(ISNUMBER(FIND("decision",'Input| Setup'!$F$6)),'Input| Projects'!AG235,'Input| Projects'!Q235)*I235*'Input| Escalations'!$I$17</f>
        <v>0</v>
      </c>
      <c r="Z235" s="172">
        <f>IF(ISNUMBER(FIND("decision",'Input| Setup'!$F$6)),'Input| Projects'!AH235,'Input| Projects'!R235)*J235*'Input| Escalations'!$I$17</f>
        <v>0</v>
      </c>
      <c r="AA235" s="172">
        <f>IF(ISNUMBER(FIND("decision",'Input| Setup'!$F$6)),'Input| Projects'!AI235,'Input| Projects'!S235)*K235*'Input| Escalations'!$I$17</f>
        <v>0</v>
      </c>
      <c r="AB235" s="172">
        <f>IF(ISNUMBER(FIND("decision",'Input| Setup'!$F$6)),'Input| Projects'!AJ235,'Input| Projects'!T235)*L235*'Input| Escalations'!$I$17</f>
        <v>0</v>
      </c>
      <c r="AC235" s="172">
        <f>IF(ISNUMBER(FIND("decision",'Input| Setup'!$F$6)),'Input| Projects'!AK235,'Input| Projects'!U235)*M235*'Input| Escalations'!$I$17</f>
        <v>0</v>
      </c>
      <c r="AD235" s="172">
        <f>IF(ISNUMBER(FIND("decision",'Input| Setup'!$F$6)),'Input| Projects'!AL235,'Input| Projects'!V235)*N235*'Input| Escalations'!$I$17</f>
        <v>0</v>
      </c>
      <c r="AE235" s="172">
        <f>IF(ISNUMBER(FIND("decision",'Input| Setup'!$F$6)),'Input| Projects'!AM235,'Input| Projects'!W235)*O235*'Input| Escalations'!$I$17</f>
        <v>0</v>
      </c>
      <c r="AF235" s="175"/>
      <c r="AG235" s="172" cm="1">
        <f t="array" ref="AG235">IFERROR(--('Input| Projects'!$AS235="Yes")*_xlfn.SWITCH('Input| Overheads'!$C$50,"Direct costs",'Calc| Overheads Allocation'!C$8*Q235,"Internal labour",'Calc| Overheads Allocation'!C$8*Q235*'Input| Projects'!$AO235,"DNSP defined",'Calc| Overheads Allocation'!C$78*'Input| Projects'!$AV235,0),0)</f>
        <v>0</v>
      </c>
      <c r="AH235" s="172" cm="1">
        <f t="array" ref="AH235">IFERROR(--('Input| Projects'!$AS235="Yes")*_xlfn.SWITCH('Input| Overheads'!$C$50,"Direct costs",'Calc| Overheads Allocation'!D$8*R235,"Internal labour",'Calc| Overheads Allocation'!D$8*R235*'Input| Projects'!$AO235,"DNSP defined",'Calc| Overheads Allocation'!D$78*'Input| Projects'!$AV235,0),0)</f>
        <v>0</v>
      </c>
      <c r="AI235" s="172" cm="1">
        <f t="array" ref="AI235">IFERROR(--('Input| Projects'!$AS235="Yes")*_xlfn.SWITCH('Input| Overheads'!$C$50,"Direct costs",'Calc| Overheads Allocation'!E$8*S235,"Internal labour",'Calc| Overheads Allocation'!E$8*S235*'Input| Projects'!$AO235,"DNSP defined",'Calc| Overheads Allocation'!E$78*'Input| Projects'!$AV235,0),0)</f>
        <v>0</v>
      </c>
      <c r="AJ235" s="172" cm="1">
        <f t="array" ref="AJ235">IFERROR(--('Input| Projects'!$AS235="Yes")*_xlfn.SWITCH('Input| Overheads'!$C$50,"Direct costs",'Calc| Overheads Allocation'!F$8*T235,"Internal labour",'Calc| Overheads Allocation'!F$8*T235*'Input| Projects'!$AO235,"DNSP defined",'Calc| Overheads Allocation'!F$78*'Input| Projects'!$AV235,0),0)</f>
        <v>0</v>
      </c>
      <c r="AK235" s="172" cm="1">
        <f t="array" ref="AK235">IFERROR(--('Input| Projects'!$AS235="Yes")*_xlfn.SWITCH('Input| Overheads'!$C$50,"Direct costs",'Calc| Overheads Allocation'!G$8*U235,"Internal labour",'Calc| Overheads Allocation'!G$8*U235*'Input| Projects'!$AO235,"DNSP defined",'Calc| Overheads Allocation'!G$78*'Input| Projects'!$AV235,0),0)</f>
        <v>0</v>
      </c>
      <c r="AL235" s="172" cm="1">
        <f t="array" ref="AL235">IFERROR(--('Input| Projects'!$AS235="Yes")*_xlfn.SWITCH('Input| Overheads'!$C$50,"Direct costs",'Calc| Overheads Allocation'!H$8*V235,"Internal labour",'Calc| Overheads Allocation'!H$8*V235*'Input| Projects'!$AO235,"DNSP defined",'Calc| Overheads Allocation'!H$78*'Input| Projects'!$AV235,0),0)</f>
        <v>0</v>
      </c>
      <c r="AM235" s="172" cm="1">
        <f t="array" ref="AM235">IFERROR(--('Input| Projects'!$AS235="Yes")*_xlfn.SWITCH('Input| Overheads'!$C$50,"Direct costs",'Calc| Overheads Allocation'!I$8*W235,"Internal labour",'Calc| Overheads Allocation'!I$8*W235*'Input| Projects'!$AO235,"DNSP defined",'Calc| Overheads Allocation'!I$78*'Input| Projects'!$AV235,0),0)</f>
        <v>0</v>
      </c>
      <c r="AN235" s="175"/>
      <c r="AO235" s="172" cm="1">
        <f t="array" ref="AO235">IFERROR(--('Input| Projects'!$AT235="Yes")*_xlfn.SWITCH('Input| Overheads'!$C$50,"Direct costs",'Calc| Overheads Allocation'!C$9*Q235,"Internal labour",'Calc| Overheads Allocation'!C$9*Q235*'Input| Projects'!$AO235,"DNSP defined",'Calc| Overheads Allocation'!C$79*'Input| Projects'!$AW235,0),0)</f>
        <v>0</v>
      </c>
      <c r="AP235" s="172" cm="1">
        <f t="array" ref="AP235">IFERROR(--('Input| Projects'!$AT235="Yes")*_xlfn.SWITCH('Input| Overheads'!$C$50,"Direct costs",'Calc| Overheads Allocation'!D$9*R235,"Internal labour",'Calc| Overheads Allocation'!D$9*R235*'Input| Projects'!$AO235,"DNSP defined",'Calc| Overheads Allocation'!D$79*'Input| Projects'!$AW235,0),0)</f>
        <v>0</v>
      </c>
      <c r="AQ235" s="172" cm="1">
        <f t="array" ref="AQ235">IFERROR(--('Input| Projects'!$AT235="Yes")*_xlfn.SWITCH('Input| Overheads'!$C$50,"Direct costs",'Calc| Overheads Allocation'!E$9*S235,"Internal labour",'Calc| Overheads Allocation'!E$9*S235*'Input| Projects'!$AO235,"DNSP defined",'Calc| Overheads Allocation'!E$79*'Input| Projects'!$AW235,0),0)</f>
        <v>0</v>
      </c>
      <c r="AR235" s="172" cm="1">
        <f t="array" ref="AR235">IFERROR(--('Input| Projects'!$AT235="Yes")*_xlfn.SWITCH('Input| Overheads'!$C$50,"Direct costs",'Calc| Overheads Allocation'!F$9*T235,"Internal labour",'Calc| Overheads Allocation'!F$9*T235*'Input| Projects'!$AO235,"DNSP defined",'Calc| Overheads Allocation'!F$79*'Input| Projects'!$AW235,0),0)</f>
        <v>0</v>
      </c>
      <c r="AS235" s="172" cm="1">
        <f t="array" ref="AS235">IFERROR(--('Input| Projects'!$AT235="Yes")*_xlfn.SWITCH('Input| Overheads'!$C$50,"Direct costs",'Calc| Overheads Allocation'!G$9*U235,"Internal labour",'Calc| Overheads Allocation'!G$9*U235*'Input| Projects'!$AO235,"DNSP defined",'Calc| Overheads Allocation'!G$79*'Input| Projects'!$AW235,0),0)</f>
        <v>0</v>
      </c>
      <c r="AT235" s="172" cm="1">
        <f t="array" ref="AT235">IFERROR(--('Input| Projects'!$AT235="Yes")*_xlfn.SWITCH('Input| Overheads'!$C$50,"Direct costs",'Calc| Overheads Allocation'!H$9*V235,"Internal labour",'Calc| Overheads Allocation'!H$9*V235*'Input| Projects'!$AO235,"DNSP defined",'Calc| Overheads Allocation'!H$79*'Input| Projects'!$AW235,0),0)</f>
        <v>0</v>
      </c>
      <c r="AU235" s="172" cm="1">
        <f t="array" ref="AU235">IFERROR(--('Input| Projects'!$AT235="Yes")*_xlfn.SWITCH('Input| Overheads'!$C$50,"Direct costs",'Calc| Overheads Allocation'!I$9*W235,"Internal labour",'Calc| Overheads Allocation'!I$9*W235*'Input| Projects'!$AO235,"DNSP defined",'Calc| Overheads Allocation'!I$79*'Input| Projects'!$AW235,0),0)</f>
        <v>0</v>
      </c>
      <c r="AV235" s="175"/>
      <c r="AW235" s="172">
        <f t="shared" si="90"/>
        <v>0</v>
      </c>
      <c r="AX235" s="172">
        <f t="shared" si="91"/>
        <v>0</v>
      </c>
      <c r="AY235" s="172">
        <f t="shared" si="92"/>
        <v>0</v>
      </c>
      <c r="AZ235" s="172">
        <f t="shared" si="93"/>
        <v>0</v>
      </c>
      <c r="BA235" s="172">
        <f t="shared" si="94"/>
        <v>0</v>
      </c>
      <c r="BB235" s="172">
        <f t="shared" si="95"/>
        <v>0</v>
      </c>
      <c r="BC235" s="172">
        <f t="shared" si="96"/>
        <v>0</v>
      </c>
      <c r="BD235" s="176"/>
      <c r="BE235" s="172">
        <f t="shared" si="97"/>
        <v>0</v>
      </c>
      <c r="BF235" s="172">
        <f t="shared" si="98"/>
        <v>0</v>
      </c>
      <c r="BG235" s="172">
        <f t="shared" si="99"/>
        <v>0</v>
      </c>
      <c r="BH235" s="172">
        <f t="shared" si="100"/>
        <v>0</v>
      </c>
      <c r="BI235" s="172">
        <f t="shared" si="101"/>
        <v>0</v>
      </c>
      <c r="BJ235" s="172">
        <f t="shared" si="102"/>
        <v>0</v>
      </c>
      <c r="BK235" s="172">
        <f t="shared" si="103"/>
        <v>0</v>
      </c>
      <c r="BL235" s="176"/>
      <c r="BM235" s="172">
        <f t="shared" si="82"/>
        <v>0</v>
      </c>
      <c r="BN235" s="172">
        <f t="shared" si="83"/>
        <v>0</v>
      </c>
      <c r="BO235" s="172">
        <f t="shared" si="84"/>
        <v>0</v>
      </c>
      <c r="BP235" s="172">
        <f t="shared" si="85"/>
        <v>0</v>
      </c>
      <c r="BQ235" s="172">
        <f t="shared" si="86"/>
        <v>0</v>
      </c>
      <c r="BR235" s="172">
        <f t="shared" si="87"/>
        <v>0</v>
      </c>
      <c r="BS235" s="172">
        <f t="shared" si="88"/>
        <v>0</v>
      </c>
      <c r="BT235" s="55"/>
      <c r="BU235" s="158">
        <f>SUMIF('Input| Projects'!$BA$8:$CX$8,RIGHT(BU$9,3),'Input| Projects'!$BA235:$CX235)</f>
        <v>0</v>
      </c>
      <c r="BV235" s="158">
        <f>SUMIF('Input| Projects'!$BA$8:$CX$8,RIGHT(BV$9,3),'Input| Projects'!$BA235:$CX235)</f>
        <v>0</v>
      </c>
      <c r="BW235" s="79" t="str">
        <f t="shared" si="89"/>
        <v/>
      </c>
    </row>
    <row r="236" spans="2:75" x14ac:dyDescent="0.2">
      <c r="B236" s="123">
        <f>IFERROR('Input| Projects'!B236,"")</f>
        <v>227</v>
      </c>
      <c r="C236" s="160" t="str">
        <f>IFERROR(IF('Input| Projects'!C236="","",'Input| Projects'!C236),"")</f>
        <v/>
      </c>
      <c r="D236" s="160" t="str">
        <f>IFERROR(IF('Input| Projects'!D236="","",'Input| Projects'!D236),"")</f>
        <v/>
      </c>
      <c r="E236" s="53"/>
      <c r="F236" s="160" t="str">
        <f>IF(LEN('Input| Projects'!F236)&gt;0,'Input| Projects'!F236,"")</f>
        <v/>
      </c>
      <c r="G236" s="160" t="str">
        <f>IF(LEN('Input| Projects'!G236)&gt;0,'Input| Projects'!G236,"")</f>
        <v/>
      </c>
      <c r="H236" s="10"/>
      <c r="I236" s="194" cm="1">
        <f t="array" ref="I236">IF(LEN($F236)&gt;0,1+IFERROR(SUMPRODUCT(TRANSPOSE('Input| Projects'!$AO236:$AQ236),INDEX('Input| Escalations'!$F$27:$L$29,,MATCH(Q$9,'Input| Escalations'!$F$21:$L$21,0))),0),0)</f>
        <v>0</v>
      </c>
      <c r="J236" s="194" cm="1">
        <f t="array" ref="J236">IF(LEN($F236)&gt;0,1+IFERROR(SUMPRODUCT(TRANSPOSE('Input| Projects'!$AO236:$AQ236),INDEX('Input| Escalations'!$F$27:$L$29,,MATCH(R$9,'Input| Escalations'!$F$21:$L$21,0))),0),0)</f>
        <v>0</v>
      </c>
      <c r="K236" s="194" cm="1">
        <f t="array" ref="K236">IF(LEN($F236)&gt;0,1+IFERROR(SUMPRODUCT(TRANSPOSE('Input| Projects'!$AO236:$AQ236),INDEX('Input| Escalations'!$F$27:$L$29,,MATCH(S$9,'Input| Escalations'!$F$21:$L$21,0))),0),0)</f>
        <v>0</v>
      </c>
      <c r="L236" s="194" cm="1">
        <f t="array" ref="L236">IF(LEN($F236)&gt;0,1+IFERROR(SUMPRODUCT(TRANSPOSE('Input| Projects'!$AO236:$AQ236),INDEX('Input| Escalations'!$F$27:$L$29,,MATCH(T$9,'Input| Escalations'!$F$21:$L$21,0))),0),0)</f>
        <v>0</v>
      </c>
      <c r="M236" s="194" cm="1">
        <f t="array" ref="M236">IF(LEN($F236)&gt;0,1+IFERROR(SUMPRODUCT(TRANSPOSE('Input| Projects'!$AO236:$AQ236),INDEX('Input| Escalations'!$F$27:$L$29,,MATCH(U$9,'Input| Escalations'!$F$21:$L$21,0))),0),0)</f>
        <v>0</v>
      </c>
      <c r="N236" s="194" cm="1">
        <f t="array" ref="N236">IF(LEN($F236)&gt;0,1+IFERROR(SUMPRODUCT(TRANSPOSE('Input| Projects'!$AO236:$AQ236),INDEX('Input| Escalations'!$F$27:$L$29,,MATCH(V$9,'Input| Escalations'!$F$21:$L$21,0))),0),0)</f>
        <v>0</v>
      </c>
      <c r="O236" s="194" cm="1">
        <f t="array" ref="O236">IF(LEN($F236)&gt;0,1+IFERROR(SUMPRODUCT(TRANSPOSE('Input| Projects'!$AO236:$AQ236),INDEX('Input| Escalations'!$F$27:$L$29,,MATCH(W$9,'Input| Escalations'!$F$21:$L$21,0))),0),0)</f>
        <v>0</v>
      </c>
      <c r="P236" s="10"/>
      <c r="Q236" s="172">
        <f>IFERROR(IF(ISNUMBER(FIND("decision",'Input| Setup'!$F$6)),'Input| Projects'!Y236,'Input| Projects'!I236)*'Input| Escalations'!$I$17*I236,0)</f>
        <v>0</v>
      </c>
      <c r="R236" s="172">
        <f>IFERROR(IF(ISNUMBER(FIND("decision",'Input| Setup'!$F$6)),'Input| Projects'!Z236,'Input| Projects'!J236)*'Input| Escalations'!$I$17*J236,0)</f>
        <v>0</v>
      </c>
      <c r="S236" s="172">
        <f>IFERROR(IF(ISNUMBER(FIND("decision",'Input| Setup'!$F$6)),'Input| Projects'!AA236,'Input| Projects'!K236)*'Input| Escalations'!$I$17*K236,0)</f>
        <v>0</v>
      </c>
      <c r="T236" s="172">
        <f>IFERROR(IF(ISNUMBER(FIND("decision",'Input| Setup'!$F$6)),'Input| Projects'!AB236,'Input| Projects'!L236)*'Input| Escalations'!$I$17*L236,0)</f>
        <v>0</v>
      </c>
      <c r="U236" s="172">
        <f>IFERROR(IF(ISNUMBER(FIND("decision",'Input| Setup'!$F$6)),'Input| Projects'!AC236,'Input| Projects'!M236)*'Input| Escalations'!$I$17*M236,0)</f>
        <v>0</v>
      </c>
      <c r="V236" s="172">
        <f>IFERROR(IF(ISNUMBER(FIND("decision",'Input| Setup'!$F$6)),'Input| Projects'!AD236,'Input| Projects'!N236)*'Input| Escalations'!$I$17*N236,0)</f>
        <v>0</v>
      </c>
      <c r="W236" s="172">
        <f>IFERROR(IF(ISNUMBER(FIND("decision",'Input| Setup'!$F$6)),'Input| Projects'!AE236,'Input| Projects'!O236)*'Input| Escalations'!$I$17*O236,0)</f>
        <v>0</v>
      </c>
      <c r="X236" s="175"/>
      <c r="Y236" s="172">
        <f>IF(ISNUMBER(FIND("decision",'Input| Setup'!$F$6)),'Input| Projects'!AG236,'Input| Projects'!Q236)*I236*'Input| Escalations'!$I$17</f>
        <v>0</v>
      </c>
      <c r="Z236" s="172">
        <f>IF(ISNUMBER(FIND("decision",'Input| Setup'!$F$6)),'Input| Projects'!AH236,'Input| Projects'!R236)*J236*'Input| Escalations'!$I$17</f>
        <v>0</v>
      </c>
      <c r="AA236" s="172">
        <f>IF(ISNUMBER(FIND("decision",'Input| Setup'!$F$6)),'Input| Projects'!AI236,'Input| Projects'!S236)*K236*'Input| Escalations'!$I$17</f>
        <v>0</v>
      </c>
      <c r="AB236" s="172">
        <f>IF(ISNUMBER(FIND("decision",'Input| Setup'!$F$6)),'Input| Projects'!AJ236,'Input| Projects'!T236)*L236*'Input| Escalations'!$I$17</f>
        <v>0</v>
      </c>
      <c r="AC236" s="172">
        <f>IF(ISNUMBER(FIND("decision",'Input| Setup'!$F$6)),'Input| Projects'!AK236,'Input| Projects'!U236)*M236*'Input| Escalations'!$I$17</f>
        <v>0</v>
      </c>
      <c r="AD236" s="172">
        <f>IF(ISNUMBER(FIND("decision",'Input| Setup'!$F$6)),'Input| Projects'!AL236,'Input| Projects'!V236)*N236*'Input| Escalations'!$I$17</f>
        <v>0</v>
      </c>
      <c r="AE236" s="172">
        <f>IF(ISNUMBER(FIND("decision",'Input| Setup'!$F$6)),'Input| Projects'!AM236,'Input| Projects'!W236)*O236*'Input| Escalations'!$I$17</f>
        <v>0</v>
      </c>
      <c r="AF236" s="175"/>
      <c r="AG236" s="172" cm="1">
        <f t="array" ref="AG236">IFERROR(--('Input| Projects'!$AS236="Yes")*_xlfn.SWITCH('Input| Overheads'!$C$50,"Direct costs",'Calc| Overheads Allocation'!C$8*Q236,"Internal labour",'Calc| Overheads Allocation'!C$8*Q236*'Input| Projects'!$AO236,"DNSP defined",'Calc| Overheads Allocation'!C$78*'Input| Projects'!$AV236,0),0)</f>
        <v>0</v>
      </c>
      <c r="AH236" s="172" cm="1">
        <f t="array" ref="AH236">IFERROR(--('Input| Projects'!$AS236="Yes")*_xlfn.SWITCH('Input| Overheads'!$C$50,"Direct costs",'Calc| Overheads Allocation'!D$8*R236,"Internal labour",'Calc| Overheads Allocation'!D$8*R236*'Input| Projects'!$AO236,"DNSP defined",'Calc| Overheads Allocation'!D$78*'Input| Projects'!$AV236,0),0)</f>
        <v>0</v>
      </c>
      <c r="AI236" s="172" cm="1">
        <f t="array" ref="AI236">IFERROR(--('Input| Projects'!$AS236="Yes")*_xlfn.SWITCH('Input| Overheads'!$C$50,"Direct costs",'Calc| Overheads Allocation'!E$8*S236,"Internal labour",'Calc| Overheads Allocation'!E$8*S236*'Input| Projects'!$AO236,"DNSP defined",'Calc| Overheads Allocation'!E$78*'Input| Projects'!$AV236,0),0)</f>
        <v>0</v>
      </c>
      <c r="AJ236" s="172" cm="1">
        <f t="array" ref="AJ236">IFERROR(--('Input| Projects'!$AS236="Yes")*_xlfn.SWITCH('Input| Overheads'!$C$50,"Direct costs",'Calc| Overheads Allocation'!F$8*T236,"Internal labour",'Calc| Overheads Allocation'!F$8*T236*'Input| Projects'!$AO236,"DNSP defined",'Calc| Overheads Allocation'!F$78*'Input| Projects'!$AV236,0),0)</f>
        <v>0</v>
      </c>
      <c r="AK236" s="172" cm="1">
        <f t="array" ref="AK236">IFERROR(--('Input| Projects'!$AS236="Yes")*_xlfn.SWITCH('Input| Overheads'!$C$50,"Direct costs",'Calc| Overheads Allocation'!G$8*U236,"Internal labour",'Calc| Overheads Allocation'!G$8*U236*'Input| Projects'!$AO236,"DNSP defined",'Calc| Overheads Allocation'!G$78*'Input| Projects'!$AV236,0),0)</f>
        <v>0</v>
      </c>
      <c r="AL236" s="172" cm="1">
        <f t="array" ref="AL236">IFERROR(--('Input| Projects'!$AS236="Yes")*_xlfn.SWITCH('Input| Overheads'!$C$50,"Direct costs",'Calc| Overheads Allocation'!H$8*V236,"Internal labour",'Calc| Overheads Allocation'!H$8*V236*'Input| Projects'!$AO236,"DNSP defined",'Calc| Overheads Allocation'!H$78*'Input| Projects'!$AV236,0),0)</f>
        <v>0</v>
      </c>
      <c r="AM236" s="172" cm="1">
        <f t="array" ref="AM236">IFERROR(--('Input| Projects'!$AS236="Yes")*_xlfn.SWITCH('Input| Overheads'!$C$50,"Direct costs",'Calc| Overheads Allocation'!I$8*W236,"Internal labour",'Calc| Overheads Allocation'!I$8*W236*'Input| Projects'!$AO236,"DNSP defined",'Calc| Overheads Allocation'!I$78*'Input| Projects'!$AV236,0),0)</f>
        <v>0</v>
      </c>
      <c r="AN236" s="175"/>
      <c r="AO236" s="172" cm="1">
        <f t="array" ref="AO236">IFERROR(--('Input| Projects'!$AT236="Yes")*_xlfn.SWITCH('Input| Overheads'!$C$50,"Direct costs",'Calc| Overheads Allocation'!C$9*Q236,"Internal labour",'Calc| Overheads Allocation'!C$9*Q236*'Input| Projects'!$AO236,"DNSP defined",'Calc| Overheads Allocation'!C$79*'Input| Projects'!$AW236,0),0)</f>
        <v>0</v>
      </c>
      <c r="AP236" s="172" cm="1">
        <f t="array" ref="AP236">IFERROR(--('Input| Projects'!$AT236="Yes")*_xlfn.SWITCH('Input| Overheads'!$C$50,"Direct costs",'Calc| Overheads Allocation'!D$9*R236,"Internal labour",'Calc| Overheads Allocation'!D$9*R236*'Input| Projects'!$AO236,"DNSP defined",'Calc| Overheads Allocation'!D$79*'Input| Projects'!$AW236,0),0)</f>
        <v>0</v>
      </c>
      <c r="AQ236" s="172" cm="1">
        <f t="array" ref="AQ236">IFERROR(--('Input| Projects'!$AT236="Yes")*_xlfn.SWITCH('Input| Overheads'!$C$50,"Direct costs",'Calc| Overheads Allocation'!E$9*S236,"Internal labour",'Calc| Overheads Allocation'!E$9*S236*'Input| Projects'!$AO236,"DNSP defined",'Calc| Overheads Allocation'!E$79*'Input| Projects'!$AW236,0),0)</f>
        <v>0</v>
      </c>
      <c r="AR236" s="172" cm="1">
        <f t="array" ref="AR236">IFERROR(--('Input| Projects'!$AT236="Yes")*_xlfn.SWITCH('Input| Overheads'!$C$50,"Direct costs",'Calc| Overheads Allocation'!F$9*T236,"Internal labour",'Calc| Overheads Allocation'!F$9*T236*'Input| Projects'!$AO236,"DNSP defined",'Calc| Overheads Allocation'!F$79*'Input| Projects'!$AW236,0),0)</f>
        <v>0</v>
      </c>
      <c r="AS236" s="172" cm="1">
        <f t="array" ref="AS236">IFERROR(--('Input| Projects'!$AT236="Yes")*_xlfn.SWITCH('Input| Overheads'!$C$50,"Direct costs",'Calc| Overheads Allocation'!G$9*U236,"Internal labour",'Calc| Overheads Allocation'!G$9*U236*'Input| Projects'!$AO236,"DNSP defined",'Calc| Overheads Allocation'!G$79*'Input| Projects'!$AW236,0),0)</f>
        <v>0</v>
      </c>
      <c r="AT236" s="172" cm="1">
        <f t="array" ref="AT236">IFERROR(--('Input| Projects'!$AT236="Yes")*_xlfn.SWITCH('Input| Overheads'!$C$50,"Direct costs",'Calc| Overheads Allocation'!H$9*V236,"Internal labour",'Calc| Overheads Allocation'!H$9*V236*'Input| Projects'!$AO236,"DNSP defined",'Calc| Overheads Allocation'!H$79*'Input| Projects'!$AW236,0),0)</f>
        <v>0</v>
      </c>
      <c r="AU236" s="172" cm="1">
        <f t="array" ref="AU236">IFERROR(--('Input| Projects'!$AT236="Yes")*_xlfn.SWITCH('Input| Overheads'!$C$50,"Direct costs",'Calc| Overheads Allocation'!I$9*W236,"Internal labour",'Calc| Overheads Allocation'!I$9*W236*'Input| Projects'!$AO236,"DNSP defined",'Calc| Overheads Allocation'!I$79*'Input| Projects'!$AW236,0),0)</f>
        <v>0</v>
      </c>
      <c r="AV236" s="175"/>
      <c r="AW236" s="172">
        <f t="shared" si="90"/>
        <v>0</v>
      </c>
      <c r="AX236" s="172">
        <f t="shared" si="91"/>
        <v>0</v>
      </c>
      <c r="AY236" s="172">
        <f t="shared" si="92"/>
        <v>0</v>
      </c>
      <c r="AZ236" s="172">
        <f t="shared" si="93"/>
        <v>0</v>
      </c>
      <c r="BA236" s="172">
        <f t="shared" si="94"/>
        <v>0</v>
      </c>
      <c r="BB236" s="172">
        <f t="shared" si="95"/>
        <v>0</v>
      </c>
      <c r="BC236" s="172">
        <f t="shared" si="96"/>
        <v>0</v>
      </c>
      <c r="BD236" s="176"/>
      <c r="BE236" s="172">
        <f t="shared" si="97"/>
        <v>0</v>
      </c>
      <c r="BF236" s="172">
        <f t="shared" si="98"/>
        <v>0</v>
      </c>
      <c r="BG236" s="172">
        <f t="shared" si="99"/>
        <v>0</v>
      </c>
      <c r="BH236" s="172">
        <f t="shared" si="100"/>
        <v>0</v>
      </c>
      <c r="BI236" s="172">
        <f t="shared" si="101"/>
        <v>0</v>
      </c>
      <c r="BJ236" s="172">
        <f t="shared" si="102"/>
        <v>0</v>
      </c>
      <c r="BK236" s="172">
        <f t="shared" si="103"/>
        <v>0</v>
      </c>
      <c r="BL236" s="176"/>
      <c r="BM236" s="172">
        <f t="shared" si="82"/>
        <v>0</v>
      </c>
      <c r="BN236" s="172">
        <f t="shared" si="83"/>
        <v>0</v>
      </c>
      <c r="BO236" s="172">
        <f t="shared" si="84"/>
        <v>0</v>
      </c>
      <c r="BP236" s="172">
        <f t="shared" si="85"/>
        <v>0</v>
      </c>
      <c r="BQ236" s="172">
        <f t="shared" si="86"/>
        <v>0</v>
      </c>
      <c r="BR236" s="172">
        <f t="shared" si="87"/>
        <v>0</v>
      </c>
      <c r="BS236" s="172">
        <f t="shared" si="88"/>
        <v>0</v>
      </c>
      <c r="BT236" s="55"/>
      <c r="BU236" s="158">
        <f>SUMIF('Input| Projects'!$BA$8:$CX$8,RIGHT(BU$9,3),'Input| Projects'!$BA236:$CX236)</f>
        <v>0</v>
      </c>
      <c r="BV236" s="158">
        <f>SUMIF('Input| Projects'!$BA$8:$CX$8,RIGHT(BV$9,3),'Input| Projects'!$BA236:$CX236)</f>
        <v>0</v>
      </c>
      <c r="BW236" s="79" t="str">
        <f t="shared" si="89"/>
        <v/>
      </c>
    </row>
    <row r="237" spans="2:75" x14ac:dyDescent="0.2">
      <c r="B237" s="123">
        <f>IFERROR('Input| Projects'!B237,"")</f>
        <v>228</v>
      </c>
      <c r="C237" s="160" t="str">
        <f>IFERROR(IF('Input| Projects'!C237="","",'Input| Projects'!C237),"")</f>
        <v/>
      </c>
      <c r="D237" s="160" t="str">
        <f>IFERROR(IF('Input| Projects'!D237="","",'Input| Projects'!D237),"")</f>
        <v/>
      </c>
      <c r="E237" s="53"/>
      <c r="F237" s="160" t="str">
        <f>IF(LEN('Input| Projects'!F237)&gt;0,'Input| Projects'!F237,"")</f>
        <v/>
      </c>
      <c r="G237" s="160" t="str">
        <f>IF(LEN('Input| Projects'!G237)&gt;0,'Input| Projects'!G237,"")</f>
        <v/>
      </c>
      <c r="H237" s="10"/>
      <c r="I237" s="194" cm="1">
        <f t="array" ref="I237">IF(LEN($F237)&gt;0,1+IFERROR(SUMPRODUCT(TRANSPOSE('Input| Projects'!$AO237:$AQ237),INDEX('Input| Escalations'!$F$27:$L$29,,MATCH(Q$9,'Input| Escalations'!$F$21:$L$21,0))),0),0)</f>
        <v>0</v>
      </c>
      <c r="J237" s="194" cm="1">
        <f t="array" ref="J237">IF(LEN($F237)&gt;0,1+IFERROR(SUMPRODUCT(TRANSPOSE('Input| Projects'!$AO237:$AQ237),INDEX('Input| Escalations'!$F$27:$L$29,,MATCH(R$9,'Input| Escalations'!$F$21:$L$21,0))),0),0)</f>
        <v>0</v>
      </c>
      <c r="K237" s="194" cm="1">
        <f t="array" ref="K237">IF(LEN($F237)&gt;0,1+IFERROR(SUMPRODUCT(TRANSPOSE('Input| Projects'!$AO237:$AQ237),INDEX('Input| Escalations'!$F$27:$L$29,,MATCH(S$9,'Input| Escalations'!$F$21:$L$21,0))),0),0)</f>
        <v>0</v>
      </c>
      <c r="L237" s="194" cm="1">
        <f t="array" ref="L237">IF(LEN($F237)&gt;0,1+IFERROR(SUMPRODUCT(TRANSPOSE('Input| Projects'!$AO237:$AQ237),INDEX('Input| Escalations'!$F$27:$L$29,,MATCH(T$9,'Input| Escalations'!$F$21:$L$21,0))),0),0)</f>
        <v>0</v>
      </c>
      <c r="M237" s="194" cm="1">
        <f t="array" ref="M237">IF(LEN($F237)&gt;0,1+IFERROR(SUMPRODUCT(TRANSPOSE('Input| Projects'!$AO237:$AQ237),INDEX('Input| Escalations'!$F$27:$L$29,,MATCH(U$9,'Input| Escalations'!$F$21:$L$21,0))),0),0)</f>
        <v>0</v>
      </c>
      <c r="N237" s="194" cm="1">
        <f t="array" ref="N237">IF(LEN($F237)&gt;0,1+IFERROR(SUMPRODUCT(TRANSPOSE('Input| Projects'!$AO237:$AQ237),INDEX('Input| Escalations'!$F$27:$L$29,,MATCH(V$9,'Input| Escalations'!$F$21:$L$21,0))),0),0)</f>
        <v>0</v>
      </c>
      <c r="O237" s="194" cm="1">
        <f t="array" ref="O237">IF(LEN($F237)&gt;0,1+IFERROR(SUMPRODUCT(TRANSPOSE('Input| Projects'!$AO237:$AQ237),INDEX('Input| Escalations'!$F$27:$L$29,,MATCH(W$9,'Input| Escalations'!$F$21:$L$21,0))),0),0)</f>
        <v>0</v>
      </c>
      <c r="P237" s="10"/>
      <c r="Q237" s="172">
        <f>IFERROR(IF(ISNUMBER(FIND("decision",'Input| Setup'!$F$6)),'Input| Projects'!Y237,'Input| Projects'!I237)*'Input| Escalations'!$I$17*I237,0)</f>
        <v>0</v>
      </c>
      <c r="R237" s="172">
        <f>IFERROR(IF(ISNUMBER(FIND("decision",'Input| Setup'!$F$6)),'Input| Projects'!Z237,'Input| Projects'!J237)*'Input| Escalations'!$I$17*J237,0)</f>
        <v>0</v>
      </c>
      <c r="S237" s="172">
        <f>IFERROR(IF(ISNUMBER(FIND("decision",'Input| Setup'!$F$6)),'Input| Projects'!AA237,'Input| Projects'!K237)*'Input| Escalations'!$I$17*K237,0)</f>
        <v>0</v>
      </c>
      <c r="T237" s="172">
        <f>IFERROR(IF(ISNUMBER(FIND("decision",'Input| Setup'!$F$6)),'Input| Projects'!AB237,'Input| Projects'!L237)*'Input| Escalations'!$I$17*L237,0)</f>
        <v>0</v>
      </c>
      <c r="U237" s="172">
        <f>IFERROR(IF(ISNUMBER(FIND("decision",'Input| Setup'!$F$6)),'Input| Projects'!AC237,'Input| Projects'!M237)*'Input| Escalations'!$I$17*M237,0)</f>
        <v>0</v>
      </c>
      <c r="V237" s="172">
        <f>IFERROR(IF(ISNUMBER(FIND("decision",'Input| Setup'!$F$6)),'Input| Projects'!AD237,'Input| Projects'!N237)*'Input| Escalations'!$I$17*N237,0)</f>
        <v>0</v>
      </c>
      <c r="W237" s="172">
        <f>IFERROR(IF(ISNUMBER(FIND("decision",'Input| Setup'!$F$6)),'Input| Projects'!AE237,'Input| Projects'!O237)*'Input| Escalations'!$I$17*O237,0)</f>
        <v>0</v>
      </c>
      <c r="X237" s="175"/>
      <c r="Y237" s="172">
        <f>IF(ISNUMBER(FIND("decision",'Input| Setup'!$F$6)),'Input| Projects'!AG237,'Input| Projects'!Q237)*I237*'Input| Escalations'!$I$17</f>
        <v>0</v>
      </c>
      <c r="Z237" s="172">
        <f>IF(ISNUMBER(FIND("decision",'Input| Setup'!$F$6)),'Input| Projects'!AH237,'Input| Projects'!R237)*J237*'Input| Escalations'!$I$17</f>
        <v>0</v>
      </c>
      <c r="AA237" s="172">
        <f>IF(ISNUMBER(FIND("decision",'Input| Setup'!$F$6)),'Input| Projects'!AI237,'Input| Projects'!S237)*K237*'Input| Escalations'!$I$17</f>
        <v>0</v>
      </c>
      <c r="AB237" s="172">
        <f>IF(ISNUMBER(FIND("decision",'Input| Setup'!$F$6)),'Input| Projects'!AJ237,'Input| Projects'!T237)*L237*'Input| Escalations'!$I$17</f>
        <v>0</v>
      </c>
      <c r="AC237" s="172">
        <f>IF(ISNUMBER(FIND("decision",'Input| Setup'!$F$6)),'Input| Projects'!AK237,'Input| Projects'!U237)*M237*'Input| Escalations'!$I$17</f>
        <v>0</v>
      </c>
      <c r="AD237" s="172">
        <f>IF(ISNUMBER(FIND("decision",'Input| Setup'!$F$6)),'Input| Projects'!AL237,'Input| Projects'!V237)*N237*'Input| Escalations'!$I$17</f>
        <v>0</v>
      </c>
      <c r="AE237" s="172">
        <f>IF(ISNUMBER(FIND("decision",'Input| Setup'!$F$6)),'Input| Projects'!AM237,'Input| Projects'!W237)*O237*'Input| Escalations'!$I$17</f>
        <v>0</v>
      </c>
      <c r="AF237" s="175"/>
      <c r="AG237" s="172" cm="1">
        <f t="array" ref="AG237">IFERROR(--('Input| Projects'!$AS237="Yes")*_xlfn.SWITCH('Input| Overheads'!$C$50,"Direct costs",'Calc| Overheads Allocation'!C$8*Q237,"Internal labour",'Calc| Overheads Allocation'!C$8*Q237*'Input| Projects'!$AO237,"DNSP defined",'Calc| Overheads Allocation'!C$78*'Input| Projects'!$AV237,0),0)</f>
        <v>0</v>
      </c>
      <c r="AH237" s="172" cm="1">
        <f t="array" ref="AH237">IFERROR(--('Input| Projects'!$AS237="Yes")*_xlfn.SWITCH('Input| Overheads'!$C$50,"Direct costs",'Calc| Overheads Allocation'!D$8*R237,"Internal labour",'Calc| Overheads Allocation'!D$8*R237*'Input| Projects'!$AO237,"DNSP defined",'Calc| Overheads Allocation'!D$78*'Input| Projects'!$AV237,0),0)</f>
        <v>0</v>
      </c>
      <c r="AI237" s="172" cm="1">
        <f t="array" ref="AI237">IFERROR(--('Input| Projects'!$AS237="Yes")*_xlfn.SWITCH('Input| Overheads'!$C$50,"Direct costs",'Calc| Overheads Allocation'!E$8*S237,"Internal labour",'Calc| Overheads Allocation'!E$8*S237*'Input| Projects'!$AO237,"DNSP defined",'Calc| Overheads Allocation'!E$78*'Input| Projects'!$AV237,0),0)</f>
        <v>0</v>
      </c>
      <c r="AJ237" s="172" cm="1">
        <f t="array" ref="AJ237">IFERROR(--('Input| Projects'!$AS237="Yes")*_xlfn.SWITCH('Input| Overheads'!$C$50,"Direct costs",'Calc| Overheads Allocation'!F$8*T237,"Internal labour",'Calc| Overheads Allocation'!F$8*T237*'Input| Projects'!$AO237,"DNSP defined",'Calc| Overheads Allocation'!F$78*'Input| Projects'!$AV237,0),0)</f>
        <v>0</v>
      </c>
      <c r="AK237" s="172" cm="1">
        <f t="array" ref="AK237">IFERROR(--('Input| Projects'!$AS237="Yes")*_xlfn.SWITCH('Input| Overheads'!$C$50,"Direct costs",'Calc| Overheads Allocation'!G$8*U237,"Internal labour",'Calc| Overheads Allocation'!G$8*U237*'Input| Projects'!$AO237,"DNSP defined",'Calc| Overheads Allocation'!G$78*'Input| Projects'!$AV237,0),0)</f>
        <v>0</v>
      </c>
      <c r="AL237" s="172" cm="1">
        <f t="array" ref="AL237">IFERROR(--('Input| Projects'!$AS237="Yes")*_xlfn.SWITCH('Input| Overheads'!$C$50,"Direct costs",'Calc| Overheads Allocation'!H$8*V237,"Internal labour",'Calc| Overheads Allocation'!H$8*V237*'Input| Projects'!$AO237,"DNSP defined",'Calc| Overheads Allocation'!H$78*'Input| Projects'!$AV237,0),0)</f>
        <v>0</v>
      </c>
      <c r="AM237" s="172" cm="1">
        <f t="array" ref="AM237">IFERROR(--('Input| Projects'!$AS237="Yes")*_xlfn.SWITCH('Input| Overheads'!$C$50,"Direct costs",'Calc| Overheads Allocation'!I$8*W237,"Internal labour",'Calc| Overheads Allocation'!I$8*W237*'Input| Projects'!$AO237,"DNSP defined",'Calc| Overheads Allocation'!I$78*'Input| Projects'!$AV237,0),0)</f>
        <v>0</v>
      </c>
      <c r="AN237" s="175"/>
      <c r="AO237" s="172" cm="1">
        <f t="array" ref="AO237">IFERROR(--('Input| Projects'!$AT237="Yes")*_xlfn.SWITCH('Input| Overheads'!$C$50,"Direct costs",'Calc| Overheads Allocation'!C$9*Q237,"Internal labour",'Calc| Overheads Allocation'!C$9*Q237*'Input| Projects'!$AO237,"DNSP defined",'Calc| Overheads Allocation'!C$79*'Input| Projects'!$AW237,0),0)</f>
        <v>0</v>
      </c>
      <c r="AP237" s="172" cm="1">
        <f t="array" ref="AP237">IFERROR(--('Input| Projects'!$AT237="Yes")*_xlfn.SWITCH('Input| Overheads'!$C$50,"Direct costs",'Calc| Overheads Allocation'!D$9*R237,"Internal labour",'Calc| Overheads Allocation'!D$9*R237*'Input| Projects'!$AO237,"DNSP defined",'Calc| Overheads Allocation'!D$79*'Input| Projects'!$AW237,0),0)</f>
        <v>0</v>
      </c>
      <c r="AQ237" s="172" cm="1">
        <f t="array" ref="AQ237">IFERROR(--('Input| Projects'!$AT237="Yes")*_xlfn.SWITCH('Input| Overheads'!$C$50,"Direct costs",'Calc| Overheads Allocation'!E$9*S237,"Internal labour",'Calc| Overheads Allocation'!E$9*S237*'Input| Projects'!$AO237,"DNSP defined",'Calc| Overheads Allocation'!E$79*'Input| Projects'!$AW237,0),0)</f>
        <v>0</v>
      </c>
      <c r="AR237" s="172" cm="1">
        <f t="array" ref="AR237">IFERROR(--('Input| Projects'!$AT237="Yes")*_xlfn.SWITCH('Input| Overheads'!$C$50,"Direct costs",'Calc| Overheads Allocation'!F$9*T237,"Internal labour",'Calc| Overheads Allocation'!F$9*T237*'Input| Projects'!$AO237,"DNSP defined",'Calc| Overheads Allocation'!F$79*'Input| Projects'!$AW237,0),0)</f>
        <v>0</v>
      </c>
      <c r="AS237" s="172" cm="1">
        <f t="array" ref="AS237">IFERROR(--('Input| Projects'!$AT237="Yes")*_xlfn.SWITCH('Input| Overheads'!$C$50,"Direct costs",'Calc| Overheads Allocation'!G$9*U237,"Internal labour",'Calc| Overheads Allocation'!G$9*U237*'Input| Projects'!$AO237,"DNSP defined",'Calc| Overheads Allocation'!G$79*'Input| Projects'!$AW237,0),0)</f>
        <v>0</v>
      </c>
      <c r="AT237" s="172" cm="1">
        <f t="array" ref="AT237">IFERROR(--('Input| Projects'!$AT237="Yes")*_xlfn.SWITCH('Input| Overheads'!$C$50,"Direct costs",'Calc| Overheads Allocation'!H$9*V237,"Internal labour",'Calc| Overheads Allocation'!H$9*V237*'Input| Projects'!$AO237,"DNSP defined",'Calc| Overheads Allocation'!H$79*'Input| Projects'!$AW237,0),0)</f>
        <v>0</v>
      </c>
      <c r="AU237" s="172" cm="1">
        <f t="array" ref="AU237">IFERROR(--('Input| Projects'!$AT237="Yes")*_xlfn.SWITCH('Input| Overheads'!$C$50,"Direct costs",'Calc| Overheads Allocation'!I$9*W237,"Internal labour",'Calc| Overheads Allocation'!I$9*W237*'Input| Projects'!$AO237,"DNSP defined",'Calc| Overheads Allocation'!I$79*'Input| Projects'!$AW237,0),0)</f>
        <v>0</v>
      </c>
      <c r="AV237" s="175"/>
      <c r="AW237" s="172">
        <f t="shared" si="90"/>
        <v>0</v>
      </c>
      <c r="AX237" s="172">
        <f t="shared" si="91"/>
        <v>0</v>
      </c>
      <c r="AY237" s="172">
        <f t="shared" si="92"/>
        <v>0</v>
      </c>
      <c r="AZ237" s="172">
        <f t="shared" si="93"/>
        <v>0</v>
      </c>
      <c r="BA237" s="172">
        <f t="shared" si="94"/>
        <v>0</v>
      </c>
      <c r="BB237" s="172">
        <f t="shared" si="95"/>
        <v>0</v>
      </c>
      <c r="BC237" s="172">
        <f t="shared" si="96"/>
        <v>0</v>
      </c>
      <c r="BD237" s="176"/>
      <c r="BE237" s="172">
        <f t="shared" si="97"/>
        <v>0</v>
      </c>
      <c r="BF237" s="172">
        <f t="shared" si="98"/>
        <v>0</v>
      </c>
      <c r="BG237" s="172">
        <f t="shared" si="99"/>
        <v>0</v>
      </c>
      <c r="BH237" s="172">
        <f t="shared" si="100"/>
        <v>0</v>
      </c>
      <c r="BI237" s="172">
        <f t="shared" si="101"/>
        <v>0</v>
      </c>
      <c r="BJ237" s="172">
        <f t="shared" si="102"/>
        <v>0</v>
      </c>
      <c r="BK237" s="172">
        <f t="shared" si="103"/>
        <v>0</v>
      </c>
      <c r="BL237" s="176"/>
      <c r="BM237" s="172">
        <f t="shared" si="82"/>
        <v>0</v>
      </c>
      <c r="BN237" s="172">
        <f t="shared" si="83"/>
        <v>0</v>
      </c>
      <c r="BO237" s="172">
        <f t="shared" si="84"/>
        <v>0</v>
      </c>
      <c r="BP237" s="172">
        <f t="shared" si="85"/>
        <v>0</v>
      </c>
      <c r="BQ237" s="172">
        <f t="shared" si="86"/>
        <v>0</v>
      </c>
      <c r="BR237" s="172">
        <f t="shared" si="87"/>
        <v>0</v>
      </c>
      <c r="BS237" s="172">
        <f t="shared" si="88"/>
        <v>0</v>
      </c>
      <c r="BT237" s="55"/>
      <c r="BU237" s="158">
        <f>SUMIF('Input| Projects'!$BA$8:$CX$8,RIGHT(BU$9,3),'Input| Projects'!$BA237:$CX237)</f>
        <v>0</v>
      </c>
      <c r="BV237" s="158">
        <f>SUMIF('Input| Projects'!$BA$8:$CX$8,RIGHT(BV$9,3),'Input| Projects'!$BA237:$CX237)</f>
        <v>0</v>
      </c>
      <c r="BW237" s="79" t="str">
        <f t="shared" si="89"/>
        <v/>
      </c>
    </row>
    <row r="238" spans="2:75" x14ac:dyDescent="0.2">
      <c r="B238" s="123">
        <f>IFERROR('Input| Projects'!B238,"")</f>
        <v>229</v>
      </c>
      <c r="C238" s="160" t="str">
        <f>IFERROR(IF('Input| Projects'!C238="","",'Input| Projects'!C238),"")</f>
        <v/>
      </c>
      <c r="D238" s="160" t="str">
        <f>IFERROR(IF('Input| Projects'!D238="","",'Input| Projects'!D238),"")</f>
        <v/>
      </c>
      <c r="E238" s="53"/>
      <c r="F238" s="160" t="str">
        <f>IF(LEN('Input| Projects'!F238)&gt;0,'Input| Projects'!F238,"")</f>
        <v/>
      </c>
      <c r="G238" s="160" t="str">
        <f>IF(LEN('Input| Projects'!G238)&gt;0,'Input| Projects'!G238,"")</f>
        <v/>
      </c>
      <c r="H238" s="10"/>
      <c r="I238" s="194" cm="1">
        <f t="array" ref="I238">IF(LEN($F238)&gt;0,1+IFERROR(SUMPRODUCT(TRANSPOSE('Input| Projects'!$AO238:$AQ238),INDEX('Input| Escalations'!$F$27:$L$29,,MATCH(Q$9,'Input| Escalations'!$F$21:$L$21,0))),0),0)</f>
        <v>0</v>
      </c>
      <c r="J238" s="194" cm="1">
        <f t="array" ref="J238">IF(LEN($F238)&gt;0,1+IFERROR(SUMPRODUCT(TRANSPOSE('Input| Projects'!$AO238:$AQ238),INDEX('Input| Escalations'!$F$27:$L$29,,MATCH(R$9,'Input| Escalations'!$F$21:$L$21,0))),0),0)</f>
        <v>0</v>
      </c>
      <c r="K238" s="194" cm="1">
        <f t="array" ref="K238">IF(LEN($F238)&gt;0,1+IFERROR(SUMPRODUCT(TRANSPOSE('Input| Projects'!$AO238:$AQ238),INDEX('Input| Escalations'!$F$27:$L$29,,MATCH(S$9,'Input| Escalations'!$F$21:$L$21,0))),0),0)</f>
        <v>0</v>
      </c>
      <c r="L238" s="194" cm="1">
        <f t="array" ref="L238">IF(LEN($F238)&gt;0,1+IFERROR(SUMPRODUCT(TRANSPOSE('Input| Projects'!$AO238:$AQ238),INDEX('Input| Escalations'!$F$27:$L$29,,MATCH(T$9,'Input| Escalations'!$F$21:$L$21,0))),0),0)</f>
        <v>0</v>
      </c>
      <c r="M238" s="194" cm="1">
        <f t="array" ref="M238">IF(LEN($F238)&gt;0,1+IFERROR(SUMPRODUCT(TRANSPOSE('Input| Projects'!$AO238:$AQ238),INDEX('Input| Escalations'!$F$27:$L$29,,MATCH(U$9,'Input| Escalations'!$F$21:$L$21,0))),0),0)</f>
        <v>0</v>
      </c>
      <c r="N238" s="194" cm="1">
        <f t="array" ref="N238">IF(LEN($F238)&gt;0,1+IFERROR(SUMPRODUCT(TRANSPOSE('Input| Projects'!$AO238:$AQ238),INDEX('Input| Escalations'!$F$27:$L$29,,MATCH(V$9,'Input| Escalations'!$F$21:$L$21,0))),0),0)</f>
        <v>0</v>
      </c>
      <c r="O238" s="194" cm="1">
        <f t="array" ref="O238">IF(LEN($F238)&gt;0,1+IFERROR(SUMPRODUCT(TRANSPOSE('Input| Projects'!$AO238:$AQ238),INDEX('Input| Escalations'!$F$27:$L$29,,MATCH(W$9,'Input| Escalations'!$F$21:$L$21,0))),0),0)</f>
        <v>0</v>
      </c>
      <c r="P238" s="10"/>
      <c r="Q238" s="172">
        <f>IFERROR(IF(ISNUMBER(FIND("decision",'Input| Setup'!$F$6)),'Input| Projects'!Y238,'Input| Projects'!I238)*'Input| Escalations'!$I$17*I238,0)</f>
        <v>0</v>
      </c>
      <c r="R238" s="172">
        <f>IFERROR(IF(ISNUMBER(FIND("decision",'Input| Setup'!$F$6)),'Input| Projects'!Z238,'Input| Projects'!J238)*'Input| Escalations'!$I$17*J238,0)</f>
        <v>0</v>
      </c>
      <c r="S238" s="172">
        <f>IFERROR(IF(ISNUMBER(FIND("decision",'Input| Setup'!$F$6)),'Input| Projects'!AA238,'Input| Projects'!K238)*'Input| Escalations'!$I$17*K238,0)</f>
        <v>0</v>
      </c>
      <c r="T238" s="172">
        <f>IFERROR(IF(ISNUMBER(FIND("decision",'Input| Setup'!$F$6)),'Input| Projects'!AB238,'Input| Projects'!L238)*'Input| Escalations'!$I$17*L238,0)</f>
        <v>0</v>
      </c>
      <c r="U238" s="172">
        <f>IFERROR(IF(ISNUMBER(FIND("decision",'Input| Setup'!$F$6)),'Input| Projects'!AC238,'Input| Projects'!M238)*'Input| Escalations'!$I$17*M238,0)</f>
        <v>0</v>
      </c>
      <c r="V238" s="172">
        <f>IFERROR(IF(ISNUMBER(FIND("decision",'Input| Setup'!$F$6)),'Input| Projects'!AD238,'Input| Projects'!N238)*'Input| Escalations'!$I$17*N238,0)</f>
        <v>0</v>
      </c>
      <c r="W238" s="172">
        <f>IFERROR(IF(ISNUMBER(FIND("decision",'Input| Setup'!$F$6)),'Input| Projects'!AE238,'Input| Projects'!O238)*'Input| Escalations'!$I$17*O238,0)</f>
        <v>0</v>
      </c>
      <c r="X238" s="175"/>
      <c r="Y238" s="172">
        <f>IF(ISNUMBER(FIND("decision",'Input| Setup'!$F$6)),'Input| Projects'!AG238,'Input| Projects'!Q238)*I238*'Input| Escalations'!$I$17</f>
        <v>0</v>
      </c>
      <c r="Z238" s="172">
        <f>IF(ISNUMBER(FIND("decision",'Input| Setup'!$F$6)),'Input| Projects'!AH238,'Input| Projects'!R238)*J238*'Input| Escalations'!$I$17</f>
        <v>0</v>
      </c>
      <c r="AA238" s="172">
        <f>IF(ISNUMBER(FIND("decision",'Input| Setup'!$F$6)),'Input| Projects'!AI238,'Input| Projects'!S238)*K238*'Input| Escalations'!$I$17</f>
        <v>0</v>
      </c>
      <c r="AB238" s="172">
        <f>IF(ISNUMBER(FIND("decision",'Input| Setup'!$F$6)),'Input| Projects'!AJ238,'Input| Projects'!T238)*L238*'Input| Escalations'!$I$17</f>
        <v>0</v>
      </c>
      <c r="AC238" s="172">
        <f>IF(ISNUMBER(FIND("decision",'Input| Setup'!$F$6)),'Input| Projects'!AK238,'Input| Projects'!U238)*M238*'Input| Escalations'!$I$17</f>
        <v>0</v>
      </c>
      <c r="AD238" s="172">
        <f>IF(ISNUMBER(FIND("decision",'Input| Setup'!$F$6)),'Input| Projects'!AL238,'Input| Projects'!V238)*N238*'Input| Escalations'!$I$17</f>
        <v>0</v>
      </c>
      <c r="AE238" s="172">
        <f>IF(ISNUMBER(FIND("decision",'Input| Setup'!$F$6)),'Input| Projects'!AM238,'Input| Projects'!W238)*O238*'Input| Escalations'!$I$17</f>
        <v>0</v>
      </c>
      <c r="AF238" s="175"/>
      <c r="AG238" s="172" cm="1">
        <f t="array" ref="AG238">IFERROR(--('Input| Projects'!$AS238="Yes")*_xlfn.SWITCH('Input| Overheads'!$C$50,"Direct costs",'Calc| Overheads Allocation'!C$8*Q238,"Internal labour",'Calc| Overheads Allocation'!C$8*Q238*'Input| Projects'!$AO238,"DNSP defined",'Calc| Overheads Allocation'!C$78*'Input| Projects'!$AV238,0),0)</f>
        <v>0</v>
      </c>
      <c r="AH238" s="172" cm="1">
        <f t="array" ref="AH238">IFERROR(--('Input| Projects'!$AS238="Yes")*_xlfn.SWITCH('Input| Overheads'!$C$50,"Direct costs",'Calc| Overheads Allocation'!D$8*R238,"Internal labour",'Calc| Overheads Allocation'!D$8*R238*'Input| Projects'!$AO238,"DNSP defined",'Calc| Overheads Allocation'!D$78*'Input| Projects'!$AV238,0),0)</f>
        <v>0</v>
      </c>
      <c r="AI238" s="172" cm="1">
        <f t="array" ref="AI238">IFERROR(--('Input| Projects'!$AS238="Yes")*_xlfn.SWITCH('Input| Overheads'!$C$50,"Direct costs",'Calc| Overheads Allocation'!E$8*S238,"Internal labour",'Calc| Overheads Allocation'!E$8*S238*'Input| Projects'!$AO238,"DNSP defined",'Calc| Overheads Allocation'!E$78*'Input| Projects'!$AV238,0),0)</f>
        <v>0</v>
      </c>
      <c r="AJ238" s="172" cm="1">
        <f t="array" ref="AJ238">IFERROR(--('Input| Projects'!$AS238="Yes")*_xlfn.SWITCH('Input| Overheads'!$C$50,"Direct costs",'Calc| Overheads Allocation'!F$8*T238,"Internal labour",'Calc| Overheads Allocation'!F$8*T238*'Input| Projects'!$AO238,"DNSP defined",'Calc| Overheads Allocation'!F$78*'Input| Projects'!$AV238,0),0)</f>
        <v>0</v>
      </c>
      <c r="AK238" s="172" cm="1">
        <f t="array" ref="AK238">IFERROR(--('Input| Projects'!$AS238="Yes")*_xlfn.SWITCH('Input| Overheads'!$C$50,"Direct costs",'Calc| Overheads Allocation'!G$8*U238,"Internal labour",'Calc| Overheads Allocation'!G$8*U238*'Input| Projects'!$AO238,"DNSP defined",'Calc| Overheads Allocation'!G$78*'Input| Projects'!$AV238,0),0)</f>
        <v>0</v>
      </c>
      <c r="AL238" s="172" cm="1">
        <f t="array" ref="AL238">IFERROR(--('Input| Projects'!$AS238="Yes")*_xlfn.SWITCH('Input| Overheads'!$C$50,"Direct costs",'Calc| Overheads Allocation'!H$8*V238,"Internal labour",'Calc| Overheads Allocation'!H$8*V238*'Input| Projects'!$AO238,"DNSP defined",'Calc| Overheads Allocation'!H$78*'Input| Projects'!$AV238,0),0)</f>
        <v>0</v>
      </c>
      <c r="AM238" s="172" cm="1">
        <f t="array" ref="AM238">IFERROR(--('Input| Projects'!$AS238="Yes")*_xlfn.SWITCH('Input| Overheads'!$C$50,"Direct costs",'Calc| Overheads Allocation'!I$8*W238,"Internal labour",'Calc| Overheads Allocation'!I$8*W238*'Input| Projects'!$AO238,"DNSP defined",'Calc| Overheads Allocation'!I$78*'Input| Projects'!$AV238,0),0)</f>
        <v>0</v>
      </c>
      <c r="AN238" s="175"/>
      <c r="AO238" s="172" cm="1">
        <f t="array" ref="AO238">IFERROR(--('Input| Projects'!$AT238="Yes")*_xlfn.SWITCH('Input| Overheads'!$C$50,"Direct costs",'Calc| Overheads Allocation'!C$9*Q238,"Internal labour",'Calc| Overheads Allocation'!C$9*Q238*'Input| Projects'!$AO238,"DNSP defined",'Calc| Overheads Allocation'!C$79*'Input| Projects'!$AW238,0),0)</f>
        <v>0</v>
      </c>
      <c r="AP238" s="172" cm="1">
        <f t="array" ref="AP238">IFERROR(--('Input| Projects'!$AT238="Yes")*_xlfn.SWITCH('Input| Overheads'!$C$50,"Direct costs",'Calc| Overheads Allocation'!D$9*R238,"Internal labour",'Calc| Overheads Allocation'!D$9*R238*'Input| Projects'!$AO238,"DNSP defined",'Calc| Overheads Allocation'!D$79*'Input| Projects'!$AW238,0),0)</f>
        <v>0</v>
      </c>
      <c r="AQ238" s="172" cm="1">
        <f t="array" ref="AQ238">IFERROR(--('Input| Projects'!$AT238="Yes")*_xlfn.SWITCH('Input| Overheads'!$C$50,"Direct costs",'Calc| Overheads Allocation'!E$9*S238,"Internal labour",'Calc| Overheads Allocation'!E$9*S238*'Input| Projects'!$AO238,"DNSP defined",'Calc| Overheads Allocation'!E$79*'Input| Projects'!$AW238,0),0)</f>
        <v>0</v>
      </c>
      <c r="AR238" s="172" cm="1">
        <f t="array" ref="AR238">IFERROR(--('Input| Projects'!$AT238="Yes")*_xlfn.SWITCH('Input| Overheads'!$C$50,"Direct costs",'Calc| Overheads Allocation'!F$9*T238,"Internal labour",'Calc| Overheads Allocation'!F$9*T238*'Input| Projects'!$AO238,"DNSP defined",'Calc| Overheads Allocation'!F$79*'Input| Projects'!$AW238,0),0)</f>
        <v>0</v>
      </c>
      <c r="AS238" s="172" cm="1">
        <f t="array" ref="AS238">IFERROR(--('Input| Projects'!$AT238="Yes")*_xlfn.SWITCH('Input| Overheads'!$C$50,"Direct costs",'Calc| Overheads Allocation'!G$9*U238,"Internal labour",'Calc| Overheads Allocation'!G$9*U238*'Input| Projects'!$AO238,"DNSP defined",'Calc| Overheads Allocation'!G$79*'Input| Projects'!$AW238,0),0)</f>
        <v>0</v>
      </c>
      <c r="AT238" s="172" cm="1">
        <f t="array" ref="AT238">IFERROR(--('Input| Projects'!$AT238="Yes")*_xlfn.SWITCH('Input| Overheads'!$C$50,"Direct costs",'Calc| Overheads Allocation'!H$9*V238,"Internal labour",'Calc| Overheads Allocation'!H$9*V238*'Input| Projects'!$AO238,"DNSP defined",'Calc| Overheads Allocation'!H$79*'Input| Projects'!$AW238,0),0)</f>
        <v>0</v>
      </c>
      <c r="AU238" s="172" cm="1">
        <f t="array" ref="AU238">IFERROR(--('Input| Projects'!$AT238="Yes")*_xlfn.SWITCH('Input| Overheads'!$C$50,"Direct costs",'Calc| Overheads Allocation'!I$9*W238,"Internal labour",'Calc| Overheads Allocation'!I$9*W238*'Input| Projects'!$AO238,"DNSP defined",'Calc| Overheads Allocation'!I$79*'Input| Projects'!$AW238,0),0)</f>
        <v>0</v>
      </c>
      <c r="AV238" s="175"/>
      <c r="AW238" s="172">
        <f t="shared" si="90"/>
        <v>0</v>
      </c>
      <c r="AX238" s="172">
        <f t="shared" si="91"/>
        <v>0</v>
      </c>
      <c r="AY238" s="172">
        <f t="shared" si="92"/>
        <v>0</v>
      </c>
      <c r="AZ238" s="172">
        <f t="shared" si="93"/>
        <v>0</v>
      </c>
      <c r="BA238" s="172">
        <f t="shared" si="94"/>
        <v>0</v>
      </c>
      <c r="BB238" s="172">
        <f t="shared" si="95"/>
        <v>0</v>
      </c>
      <c r="BC238" s="172">
        <f t="shared" si="96"/>
        <v>0</v>
      </c>
      <c r="BD238" s="176"/>
      <c r="BE238" s="172">
        <f t="shared" si="97"/>
        <v>0</v>
      </c>
      <c r="BF238" s="172">
        <f t="shared" si="98"/>
        <v>0</v>
      </c>
      <c r="BG238" s="172">
        <f t="shared" si="99"/>
        <v>0</v>
      </c>
      <c r="BH238" s="172">
        <f t="shared" si="100"/>
        <v>0</v>
      </c>
      <c r="BI238" s="172">
        <f t="shared" si="101"/>
        <v>0</v>
      </c>
      <c r="BJ238" s="172">
        <f t="shared" si="102"/>
        <v>0</v>
      </c>
      <c r="BK238" s="172">
        <f t="shared" si="103"/>
        <v>0</v>
      </c>
      <c r="BL238" s="176"/>
      <c r="BM238" s="172">
        <f t="shared" si="82"/>
        <v>0</v>
      </c>
      <c r="BN238" s="172">
        <f t="shared" si="83"/>
        <v>0</v>
      </c>
      <c r="BO238" s="172">
        <f t="shared" si="84"/>
        <v>0</v>
      </c>
      <c r="BP238" s="172">
        <f t="shared" si="85"/>
        <v>0</v>
      </c>
      <c r="BQ238" s="172">
        <f t="shared" si="86"/>
        <v>0</v>
      </c>
      <c r="BR238" s="172">
        <f t="shared" si="87"/>
        <v>0</v>
      </c>
      <c r="BS238" s="172">
        <f t="shared" si="88"/>
        <v>0</v>
      </c>
      <c r="BT238" s="55"/>
      <c r="BU238" s="158">
        <f>SUMIF('Input| Projects'!$BA$8:$CX$8,RIGHT(BU$9,3),'Input| Projects'!$BA238:$CX238)</f>
        <v>0</v>
      </c>
      <c r="BV238" s="158">
        <f>SUMIF('Input| Projects'!$BA$8:$CX$8,RIGHT(BV$9,3),'Input| Projects'!$BA238:$CX238)</f>
        <v>0</v>
      </c>
      <c r="BW238" s="79" t="str">
        <f t="shared" si="89"/>
        <v/>
      </c>
    </row>
    <row r="239" spans="2:75" x14ac:dyDescent="0.2">
      <c r="B239" s="123">
        <f>IFERROR('Input| Projects'!B239,"")</f>
        <v>230</v>
      </c>
      <c r="C239" s="160" t="str">
        <f>IFERROR(IF('Input| Projects'!C239="","",'Input| Projects'!C239),"")</f>
        <v/>
      </c>
      <c r="D239" s="160" t="str">
        <f>IFERROR(IF('Input| Projects'!D239="","",'Input| Projects'!D239),"")</f>
        <v/>
      </c>
      <c r="E239" s="53"/>
      <c r="F239" s="160" t="str">
        <f>IF(LEN('Input| Projects'!F239)&gt;0,'Input| Projects'!F239,"")</f>
        <v/>
      </c>
      <c r="G239" s="160" t="str">
        <f>IF(LEN('Input| Projects'!G239)&gt;0,'Input| Projects'!G239,"")</f>
        <v/>
      </c>
      <c r="H239" s="10"/>
      <c r="I239" s="194" cm="1">
        <f t="array" ref="I239">IF(LEN($F239)&gt;0,1+IFERROR(SUMPRODUCT(TRANSPOSE('Input| Projects'!$AO239:$AQ239),INDEX('Input| Escalations'!$F$27:$L$29,,MATCH(Q$9,'Input| Escalations'!$F$21:$L$21,0))),0),0)</f>
        <v>0</v>
      </c>
      <c r="J239" s="194" cm="1">
        <f t="array" ref="J239">IF(LEN($F239)&gt;0,1+IFERROR(SUMPRODUCT(TRANSPOSE('Input| Projects'!$AO239:$AQ239),INDEX('Input| Escalations'!$F$27:$L$29,,MATCH(R$9,'Input| Escalations'!$F$21:$L$21,0))),0),0)</f>
        <v>0</v>
      </c>
      <c r="K239" s="194" cm="1">
        <f t="array" ref="K239">IF(LEN($F239)&gt;0,1+IFERROR(SUMPRODUCT(TRANSPOSE('Input| Projects'!$AO239:$AQ239),INDEX('Input| Escalations'!$F$27:$L$29,,MATCH(S$9,'Input| Escalations'!$F$21:$L$21,0))),0),0)</f>
        <v>0</v>
      </c>
      <c r="L239" s="194" cm="1">
        <f t="array" ref="L239">IF(LEN($F239)&gt;0,1+IFERROR(SUMPRODUCT(TRANSPOSE('Input| Projects'!$AO239:$AQ239),INDEX('Input| Escalations'!$F$27:$L$29,,MATCH(T$9,'Input| Escalations'!$F$21:$L$21,0))),0),0)</f>
        <v>0</v>
      </c>
      <c r="M239" s="194" cm="1">
        <f t="array" ref="M239">IF(LEN($F239)&gt;0,1+IFERROR(SUMPRODUCT(TRANSPOSE('Input| Projects'!$AO239:$AQ239),INDEX('Input| Escalations'!$F$27:$L$29,,MATCH(U$9,'Input| Escalations'!$F$21:$L$21,0))),0),0)</f>
        <v>0</v>
      </c>
      <c r="N239" s="194" cm="1">
        <f t="array" ref="N239">IF(LEN($F239)&gt;0,1+IFERROR(SUMPRODUCT(TRANSPOSE('Input| Projects'!$AO239:$AQ239),INDEX('Input| Escalations'!$F$27:$L$29,,MATCH(V$9,'Input| Escalations'!$F$21:$L$21,0))),0),0)</f>
        <v>0</v>
      </c>
      <c r="O239" s="194" cm="1">
        <f t="array" ref="O239">IF(LEN($F239)&gt;0,1+IFERROR(SUMPRODUCT(TRANSPOSE('Input| Projects'!$AO239:$AQ239),INDEX('Input| Escalations'!$F$27:$L$29,,MATCH(W$9,'Input| Escalations'!$F$21:$L$21,0))),0),0)</f>
        <v>0</v>
      </c>
      <c r="P239" s="10"/>
      <c r="Q239" s="172">
        <f>IFERROR(IF(ISNUMBER(FIND("decision",'Input| Setup'!$F$6)),'Input| Projects'!Y239,'Input| Projects'!I239)*'Input| Escalations'!$I$17*I239,0)</f>
        <v>0</v>
      </c>
      <c r="R239" s="172">
        <f>IFERROR(IF(ISNUMBER(FIND("decision",'Input| Setup'!$F$6)),'Input| Projects'!Z239,'Input| Projects'!J239)*'Input| Escalations'!$I$17*J239,0)</f>
        <v>0</v>
      </c>
      <c r="S239" s="172">
        <f>IFERROR(IF(ISNUMBER(FIND("decision",'Input| Setup'!$F$6)),'Input| Projects'!AA239,'Input| Projects'!K239)*'Input| Escalations'!$I$17*K239,0)</f>
        <v>0</v>
      </c>
      <c r="T239" s="172">
        <f>IFERROR(IF(ISNUMBER(FIND("decision",'Input| Setup'!$F$6)),'Input| Projects'!AB239,'Input| Projects'!L239)*'Input| Escalations'!$I$17*L239,0)</f>
        <v>0</v>
      </c>
      <c r="U239" s="172">
        <f>IFERROR(IF(ISNUMBER(FIND("decision",'Input| Setup'!$F$6)),'Input| Projects'!AC239,'Input| Projects'!M239)*'Input| Escalations'!$I$17*M239,0)</f>
        <v>0</v>
      </c>
      <c r="V239" s="172">
        <f>IFERROR(IF(ISNUMBER(FIND("decision",'Input| Setup'!$F$6)),'Input| Projects'!AD239,'Input| Projects'!N239)*'Input| Escalations'!$I$17*N239,0)</f>
        <v>0</v>
      </c>
      <c r="W239" s="172">
        <f>IFERROR(IF(ISNUMBER(FIND("decision",'Input| Setup'!$F$6)),'Input| Projects'!AE239,'Input| Projects'!O239)*'Input| Escalations'!$I$17*O239,0)</f>
        <v>0</v>
      </c>
      <c r="X239" s="175"/>
      <c r="Y239" s="172">
        <f>IF(ISNUMBER(FIND("decision",'Input| Setup'!$F$6)),'Input| Projects'!AG239,'Input| Projects'!Q239)*I239*'Input| Escalations'!$I$17</f>
        <v>0</v>
      </c>
      <c r="Z239" s="172">
        <f>IF(ISNUMBER(FIND("decision",'Input| Setup'!$F$6)),'Input| Projects'!AH239,'Input| Projects'!R239)*J239*'Input| Escalations'!$I$17</f>
        <v>0</v>
      </c>
      <c r="AA239" s="172">
        <f>IF(ISNUMBER(FIND("decision",'Input| Setup'!$F$6)),'Input| Projects'!AI239,'Input| Projects'!S239)*K239*'Input| Escalations'!$I$17</f>
        <v>0</v>
      </c>
      <c r="AB239" s="172">
        <f>IF(ISNUMBER(FIND("decision",'Input| Setup'!$F$6)),'Input| Projects'!AJ239,'Input| Projects'!T239)*L239*'Input| Escalations'!$I$17</f>
        <v>0</v>
      </c>
      <c r="AC239" s="172">
        <f>IF(ISNUMBER(FIND("decision",'Input| Setup'!$F$6)),'Input| Projects'!AK239,'Input| Projects'!U239)*M239*'Input| Escalations'!$I$17</f>
        <v>0</v>
      </c>
      <c r="AD239" s="172">
        <f>IF(ISNUMBER(FIND("decision",'Input| Setup'!$F$6)),'Input| Projects'!AL239,'Input| Projects'!V239)*N239*'Input| Escalations'!$I$17</f>
        <v>0</v>
      </c>
      <c r="AE239" s="172">
        <f>IF(ISNUMBER(FIND("decision",'Input| Setup'!$F$6)),'Input| Projects'!AM239,'Input| Projects'!W239)*O239*'Input| Escalations'!$I$17</f>
        <v>0</v>
      </c>
      <c r="AF239" s="175"/>
      <c r="AG239" s="172" cm="1">
        <f t="array" ref="AG239">IFERROR(--('Input| Projects'!$AS239="Yes")*_xlfn.SWITCH('Input| Overheads'!$C$50,"Direct costs",'Calc| Overheads Allocation'!C$8*Q239,"Internal labour",'Calc| Overheads Allocation'!C$8*Q239*'Input| Projects'!$AO239,"DNSP defined",'Calc| Overheads Allocation'!C$78*'Input| Projects'!$AV239,0),0)</f>
        <v>0</v>
      </c>
      <c r="AH239" s="172" cm="1">
        <f t="array" ref="AH239">IFERROR(--('Input| Projects'!$AS239="Yes")*_xlfn.SWITCH('Input| Overheads'!$C$50,"Direct costs",'Calc| Overheads Allocation'!D$8*R239,"Internal labour",'Calc| Overheads Allocation'!D$8*R239*'Input| Projects'!$AO239,"DNSP defined",'Calc| Overheads Allocation'!D$78*'Input| Projects'!$AV239,0),0)</f>
        <v>0</v>
      </c>
      <c r="AI239" s="172" cm="1">
        <f t="array" ref="AI239">IFERROR(--('Input| Projects'!$AS239="Yes")*_xlfn.SWITCH('Input| Overheads'!$C$50,"Direct costs",'Calc| Overheads Allocation'!E$8*S239,"Internal labour",'Calc| Overheads Allocation'!E$8*S239*'Input| Projects'!$AO239,"DNSP defined",'Calc| Overheads Allocation'!E$78*'Input| Projects'!$AV239,0),0)</f>
        <v>0</v>
      </c>
      <c r="AJ239" s="172" cm="1">
        <f t="array" ref="AJ239">IFERROR(--('Input| Projects'!$AS239="Yes")*_xlfn.SWITCH('Input| Overheads'!$C$50,"Direct costs",'Calc| Overheads Allocation'!F$8*T239,"Internal labour",'Calc| Overheads Allocation'!F$8*T239*'Input| Projects'!$AO239,"DNSP defined",'Calc| Overheads Allocation'!F$78*'Input| Projects'!$AV239,0),0)</f>
        <v>0</v>
      </c>
      <c r="AK239" s="172" cm="1">
        <f t="array" ref="AK239">IFERROR(--('Input| Projects'!$AS239="Yes")*_xlfn.SWITCH('Input| Overheads'!$C$50,"Direct costs",'Calc| Overheads Allocation'!G$8*U239,"Internal labour",'Calc| Overheads Allocation'!G$8*U239*'Input| Projects'!$AO239,"DNSP defined",'Calc| Overheads Allocation'!G$78*'Input| Projects'!$AV239,0),0)</f>
        <v>0</v>
      </c>
      <c r="AL239" s="172" cm="1">
        <f t="array" ref="AL239">IFERROR(--('Input| Projects'!$AS239="Yes")*_xlfn.SWITCH('Input| Overheads'!$C$50,"Direct costs",'Calc| Overheads Allocation'!H$8*V239,"Internal labour",'Calc| Overheads Allocation'!H$8*V239*'Input| Projects'!$AO239,"DNSP defined",'Calc| Overheads Allocation'!H$78*'Input| Projects'!$AV239,0),0)</f>
        <v>0</v>
      </c>
      <c r="AM239" s="172" cm="1">
        <f t="array" ref="AM239">IFERROR(--('Input| Projects'!$AS239="Yes")*_xlfn.SWITCH('Input| Overheads'!$C$50,"Direct costs",'Calc| Overheads Allocation'!I$8*W239,"Internal labour",'Calc| Overheads Allocation'!I$8*W239*'Input| Projects'!$AO239,"DNSP defined",'Calc| Overheads Allocation'!I$78*'Input| Projects'!$AV239,0),0)</f>
        <v>0</v>
      </c>
      <c r="AN239" s="175"/>
      <c r="AO239" s="172" cm="1">
        <f t="array" ref="AO239">IFERROR(--('Input| Projects'!$AT239="Yes")*_xlfn.SWITCH('Input| Overheads'!$C$50,"Direct costs",'Calc| Overheads Allocation'!C$9*Q239,"Internal labour",'Calc| Overheads Allocation'!C$9*Q239*'Input| Projects'!$AO239,"DNSP defined",'Calc| Overheads Allocation'!C$79*'Input| Projects'!$AW239,0),0)</f>
        <v>0</v>
      </c>
      <c r="AP239" s="172" cm="1">
        <f t="array" ref="AP239">IFERROR(--('Input| Projects'!$AT239="Yes")*_xlfn.SWITCH('Input| Overheads'!$C$50,"Direct costs",'Calc| Overheads Allocation'!D$9*R239,"Internal labour",'Calc| Overheads Allocation'!D$9*R239*'Input| Projects'!$AO239,"DNSP defined",'Calc| Overheads Allocation'!D$79*'Input| Projects'!$AW239,0),0)</f>
        <v>0</v>
      </c>
      <c r="AQ239" s="172" cm="1">
        <f t="array" ref="AQ239">IFERROR(--('Input| Projects'!$AT239="Yes")*_xlfn.SWITCH('Input| Overheads'!$C$50,"Direct costs",'Calc| Overheads Allocation'!E$9*S239,"Internal labour",'Calc| Overheads Allocation'!E$9*S239*'Input| Projects'!$AO239,"DNSP defined",'Calc| Overheads Allocation'!E$79*'Input| Projects'!$AW239,0),0)</f>
        <v>0</v>
      </c>
      <c r="AR239" s="172" cm="1">
        <f t="array" ref="AR239">IFERROR(--('Input| Projects'!$AT239="Yes")*_xlfn.SWITCH('Input| Overheads'!$C$50,"Direct costs",'Calc| Overheads Allocation'!F$9*T239,"Internal labour",'Calc| Overheads Allocation'!F$9*T239*'Input| Projects'!$AO239,"DNSP defined",'Calc| Overheads Allocation'!F$79*'Input| Projects'!$AW239,0),0)</f>
        <v>0</v>
      </c>
      <c r="AS239" s="172" cm="1">
        <f t="array" ref="AS239">IFERROR(--('Input| Projects'!$AT239="Yes")*_xlfn.SWITCH('Input| Overheads'!$C$50,"Direct costs",'Calc| Overheads Allocation'!G$9*U239,"Internal labour",'Calc| Overheads Allocation'!G$9*U239*'Input| Projects'!$AO239,"DNSP defined",'Calc| Overheads Allocation'!G$79*'Input| Projects'!$AW239,0),0)</f>
        <v>0</v>
      </c>
      <c r="AT239" s="172" cm="1">
        <f t="array" ref="AT239">IFERROR(--('Input| Projects'!$AT239="Yes")*_xlfn.SWITCH('Input| Overheads'!$C$50,"Direct costs",'Calc| Overheads Allocation'!H$9*V239,"Internal labour",'Calc| Overheads Allocation'!H$9*V239*'Input| Projects'!$AO239,"DNSP defined",'Calc| Overheads Allocation'!H$79*'Input| Projects'!$AW239,0),0)</f>
        <v>0</v>
      </c>
      <c r="AU239" s="172" cm="1">
        <f t="array" ref="AU239">IFERROR(--('Input| Projects'!$AT239="Yes")*_xlfn.SWITCH('Input| Overheads'!$C$50,"Direct costs",'Calc| Overheads Allocation'!I$9*W239,"Internal labour",'Calc| Overheads Allocation'!I$9*W239*'Input| Projects'!$AO239,"DNSP defined",'Calc| Overheads Allocation'!I$79*'Input| Projects'!$AW239,0),0)</f>
        <v>0</v>
      </c>
      <c r="AV239" s="175"/>
      <c r="AW239" s="172">
        <f t="shared" si="90"/>
        <v>0</v>
      </c>
      <c r="AX239" s="172">
        <f t="shared" si="91"/>
        <v>0</v>
      </c>
      <c r="AY239" s="172">
        <f t="shared" si="92"/>
        <v>0</v>
      </c>
      <c r="AZ239" s="172">
        <f t="shared" si="93"/>
        <v>0</v>
      </c>
      <c r="BA239" s="172">
        <f t="shared" si="94"/>
        <v>0</v>
      </c>
      <c r="BB239" s="172">
        <f t="shared" si="95"/>
        <v>0</v>
      </c>
      <c r="BC239" s="172">
        <f t="shared" si="96"/>
        <v>0</v>
      </c>
      <c r="BD239" s="176"/>
      <c r="BE239" s="172">
        <f t="shared" si="97"/>
        <v>0</v>
      </c>
      <c r="BF239" s="172">
        <f t="shared" si="98"/>
        <v>0</v>
      </c>
      <c r="BG239" s="172">
        <f t="shared" si="99"/>
        <v>0</v>
      </c>
      <c r="BH239" s="172">
        <f t="shared" si="100"/>
        <v>0</v>
      </c>
      <c r="BI239" s="172">
        <f t="shared" si="101"/>
        <v>0</v>
      </c>
      <c r="BJ239" s="172">
        <f t="shared" si="102"/>
        <v>0</v>
      </c>
      <c r="BK239" s="172">
        <f t="shared" si="103"/>
        <v>0</v>
      </c>
      <c r="BL239" s="176"/>
      <c r="BM239" s="172">
        <f t="shared" si="82"/>
        <v>0</v>
      </c>
      <c r="BN239" s="172">
        <f t="shared" si="83"/>
        <v>0</v>
      </c>
      <c r="BO239" s="172">
        <f t="shared" si="84"/>
        <v>0</v>
      </c>
      <c r="BP239" s="172">
        <f t="shared" si="85"/>
        <v>0</v>
      </c>
      <c r="BQ239" s="172">
        <f t="shared" si="86"/>
        <v>0</v>
      </c>
      <c r="BR239" s="172">
        <f t="shared" si="87"/>
        <v>0</v>
      </c>
      <c r="BS239" s="172">
        <f t="shared" si="88"/>
        <v>0</v>
      </c>
      <c r="BT239" s="55"/>
      <c r="BU239" s="158">
        <f>SUMIF('Input| Projects'!$BA$8:$CX$8,RIGHT(BU$9,3),'Input| Projects'!$BA239:$CX239)</f>
        <v>0</v>
      </c>
      <c r="BV239" s="158">
        <f>SUMIF('Input| Projects'!$BA$8:$CX$8,RIGHT(BV$9,3),'Input| Projects'!$BA239:$CX239)</f>
        <v>0</v>
      </c>
      <c r="BW239" s="79" t="str">
        <f t="shared" si="89"/>
        <v/>
      </c>
    </row>
    <row r="240" spans="2:75" x14ac:dyDescent="0.2">
      <c r="B240" s="123">
        <f>IFERROR('Input| Projects'!B240,"")</f>
        <v>231</v>
      </c>
      <c r="C240" s="160" t="str">
        <f>IFERROR(IF('Input| Projects'!C240="","",'Input| Projects'!C240),"")</f>
        <v/>
      </c>
      <c r="D240" s="160" t="str">
        <f>IFERROR(IF('Input| Projects'!D240="","",'Input| Projects'!D240),"")</f>
        <v/>
      </c>
      <c r="E240" s="53"/>
      <c r="F240" s="160" t="str">
        <f>IF(LEN('Input| Projects'!F240)&gt;0,'Input| Projects'!F240,"")</f>
        <v/>
      </c>
      <c r="G240" s="160" t="str">
        <f>IF(LEN('Input| Projects'!G240)&gt;0,'Input| Projects'!G240,"")</f>
        <v/>
      </c>
      <c r="H240" s="10"/>
      <c r="I240" s="194" cm="1">
        <f t="array" ref="I240">IF(LEN($F240)&gt;0,1+IFERROR(SUMPRODUCT(TRANSPOSE('Input| Projects'!$AO240:$AQ240),INDEX('Input| Escalations'!$F$27:$L$29,,MATCH(Q$9,'Input| Escalations'!$F$21:$L$21,0))),0),0)</f>
        <v>0</v>
      </c>
      <c r="J240" s="194" cm="1">
        <f t="array" ref="J240">IF(LEN($F240)&gt;0,1+IFERROR(SUMPRODUCT(TRANSPOSE('Input| Projects'!$AO240:$AQ240),INDEX('Input| Escalations'!$F$27:$L$29,,MATCH(R$9,'Input| Escalations'!$F$21:$L$21,0))),0),0)</f>
        <v>0</v>
      </c>
      <c r="K240" s="194" cm="1">
        <f t="array" ref="K240">IF(LEN($F240)&gt;0,1+IFERROR(SUMPRODUCT(TRANSPOSE('Input| Projects'!$AO240:$AQ240),INDEX('Input| Escalations'!$F$27:$L$29,,MATCH(S$9,'Input| Escalations'!$F$21:$L$21,0))),0),0)</f>
        <v>0</v>
      </c>
      <c r="L240" s="194" cm="1">
        <f t="array" ref="L240">IF(LEN($F240)&gt;0,1+IFERROR(SUMPRODUCT(TRANSPOSE('Input| Projects'!$AO240:$AQ240),INDEX('Input| Escalations'!$F$27:$L$29,,MATCH(T$9,'Input| Escalations'!$F$21:$L$21,0))),0),0)</f>
        <v>0</v>
      </c>
      <c r="M240" s="194" cm="1">
        <f t="array" ref="M240">IF(LEN($F240)&gt;0,1+IFERROR(SUMPRODUCT(TRANSPOSE('Input| Projects'!$AO240:$AQ240),INDEX('Input| Escalations'!$F$27:$L$29,,MATCH(U$9,'Input| Escalations'!$F$21:$L$21,0))),0),0)</f>
        <v>0</v>
      </c>
      <c r="N240" s="194" cm="1">
        <f t="array" ref="N240">IF(LEN($F240)&gt;0,1+IFERROR(SUMPRODUCT(TRANSPOSE('Input| Projects'!$AO240:$AQ240),INDEX('Input| Escalations'!$F$27:$L$29,,MATCH(V$9,'Input| Escalations'!$F$21:$L$21,0))),0),0)</f>
        <v>0</v>
      </c>
      <c r="O240" s="194" cm="1">
        <f t="array" ref="O240">IF(LEN($F240)&gt;0,1+IFERROR(SUMPRODUCT(TRANSPOSE('Input| Projects'!$AO240:$AQ240),INDEX('Input| Escalations'!$F$27:$L$29,,MATCH(W$9,'Input| Escalations'!$F$21:$L$21,0))),0),0)</f>
        <v>0</v>
      </c>
      <c r="P240" s="10"/>
      <c r="Q240" s="172">
        <f>IFERROR(IF(ISNUMBER(FIND("decision",'Input| Setup'!$F$6)),'Input| Projects'!Y240,'Input| Projects'!I240)*'Input| Escalations'!$I$17*I240,0)</f>
        <v>0</v>
      </c>
      <c r="R240" s="172">
        <f>IFERROR(IF(ISNUMBER(FIND("decision",'Input| Setup'!$F$6)),'Input| Projects'!Z240,'Input| Projects'!J240)*'Input| Escalations'!$I$17*J240,0)</f>
        <v>0</v>
      </c>
      <c r="S240" s="172">
        <f>IFERROR(IF(ISNUMBER(FIND("decision",'Input| Setup'!$F$6)),'Input| Projects'!AA240,'Input| Projects'!K240)*'Input| Escalations'!$I$17*K240,0)</f>
        <v>0</v>
      </c>
      <c r="T240" s="172">
        <f>IFERROR(IF(ISNUMBER(FIND("decision",'Input| Setup'!$F$6)),'Input| Projects'!AB240,'Input| Projects'!L240)*'Input| Escalations'!$I$17*L240,0)</f>
        <v>0</v>
      </c>
      <c r="U240" s="172">
        <f>IFERROR(IF(ISNUMBER(FIND("decision",'Input| Setup'!$F$6)),'Input| Projects'!AC240,'Input| Projects'!M240)*'Input| Escalations'!$I$17*M240,0)</f>
        <v>0</v>
      </c>
      <c r="V240" s="172">
        <f>IFERROR(IF(ISNUMBER(FIND("decision",'Input| Setup'!$F$6)),'Input| Projects'!AD240,'Input| Projects'!N240)*'Input| Escalations'!$I$17*N240,0)</f>
        <v>0</v>
      </c>
      <c r="W240" s="172">
        <f>IFERROR(IF(ISNUMBER(FIND("decision",'Input| Setup'!$F$6)),'Input| Projects'!AE240,'Input| Projects'!O240)*'Input| Escalations'!$I$17*O240,0)</f>
        <v>0</v>
      </c>
      <c r="X240" s="175"/>
      <c r="Y240" s="172">
        <f>IF(ISNUMBER(FIND("decision",'Input| Setup'!$F$6)),'Input| Projects'!AG240,'Input| Projects'!Q240)*I240*'Input| Escalations'!$I$17</f>
        <v>0</v>
      </c>
      <c r="Z240" s="172">
        <f>IF(ISNUMBER(FIND("decision",'Input| Setup'!$F$6)),'Input| Projects'!AH240,'Input| Projects'!R240)*J240*'Input| Escalations'!$I$17</f>
        <v>0</v>
      </c>
      <c r="AA240" s="172">
        <f>IF(ISNUMBER(FIND("decision",'Input| Setup'!$F$6)),'Input| Projects'!AI240,'Input| Projects'!S240)*K240*'Input| Escalations'!$I$17</f>
        <v>0</v>
      </c>
      <c r="AB240" s="172">
        <f>IF(ISNUMBER(FIND("decision",'Input| Setup'!$F$6)),'Input| Projects'!AJ240,'Input| Projects'!T240)*L240*'Input| Escalations'!$I$17</f>
        <v>0</v>
      </c>
      <c r="AC240" s="172">
        <f>IF(ISNUMBER(FIND("decision",'Input| Setup'!$F$6)),'Input| Projects'!AK240,'Input| Projects'!U240)*M240*'Input| Escalations'!$I$17</f>
        <v>0</v>
      </c>
      <c r="AD240" s="172">
        <f>IF(ISNUMBER(FIND("decision",'Input| Setup'!$F$6)),'Input| Projects'!AL240,'Input| Projects'!V240)*N240*'Input| Escalations'!$I$17</f>
        <v>0</v>
      </c>
      <c r="AE240" s="172">
        <f>IF(ISNUMBER(FIND("decision",'Input| Setup'!$F$6)),'Input| Projects'!AM240,'Input| Projects'!W240)*O240*'Input| Escalations'!$I$17</f>
        <v>0</v>
      </c>
      <c r="AF240" s="175"/>
      <c r="AG240" s="172" cm="1">
        <f t="array" ref="AG240">IFERROR(--('Input| Projects'!$AS240="Yes")*_xlfn.SWITCH('Input| Overheads'!$C$50,"Direct costs",'Calc| Overheads Allocation'!C$8*Q240,"Internal labour",'Calc| Overheads Allocation'!C$8*Q240*'Input| Projects'!$AO240,"DNSP defined",'Calc| Overheads Allocation'!C$78*'Input| Projects'!$AV240,0),0)</f>
        <v>0</v>
      </c>
      <c r="AH240" s="172" cm="1">
        <f t="array" ref="AH240">IFERROR(--('Input| Projects'!$AS240="Yes")*_xlfn.SWITCH('Input| Overheads'!$C$50,"Direct costs",'Calc| Overheads Allocation'!D$8*R240,"Internal labour",'Calc| Overheads Allocation'!D$8*R240*'Input| Projects'!$AO240,"DNSP defined",'Calc| Overheads Allocation'!D$78*'Input| Projects'!$AV240,0),0)</f>
        <v>0</v>
      </c>
      <c r="AI240" s="172" cm="1">
        <f t="array" ref="AI240">IFERROR(--('Input| Projects'!$AS240="Yes")*_xlfn.SWITCH('Input| Overheads'!$C$50,"Direct costs",'Calc| Overheads Allocation'!E$8*S240,"Internal labour",'Calc| Overheads Allocation'!E$8*S240*'Input| Projects'!$AO240,"DNSP defined",'Calc| Overheads Allocation'!E$78*'Input| Projects'!$AV240,0),0)</f>
        <v>0</v>
      </c>
      <c r="AJ240" s="172" cm="1">
        <f t="array" ref="AJ240">IFERROR(--('Input| Projects'!$AS240="Yes")*_xlfn.SWITCH('Input| Overheads'!$C$50,"Direct costs",'Calc| Overheads Allocation'!F$8*T240,"Internal labour",'Calc| Overheads Allocation'!F$8*T240*'Input| Projects'!$AO240,"DNSP defined",'Calc| Overheads Allocation'!F$78*'Input| Projects'!$AV240,0),0)</f>
        <v>0</v>
      </c>
      <c r="AK240" s="172" cm="1">
        <f t="array" ref="AK240">IFERROR(--('Input| Projects'!$AS240="Yes")*_xlfn.SWITCH('Input| Overheads'!$C$50,"Direct costs",'Calc| Overheads Allocation'!G$8*U240,"Internal labour",'Calc| Overheads Allocation'!G$8*U240*'Input| Projects'!$AO240,"DNSP defined",'Calc| Overheads Allocation'!G$78*'Input| Projects'!$AV240,0),0)</f>
        <v>0</v>
      </c>
      <c r="AL240" s="172" cm="1">
        <f t="array" ref="AL240">IFERROR(--('Input| Projects'!$AS240="Yes")*_xlfn.SWITCH('Input| Overheads'!$C$50,"Direct costs",'Calc| Overheads Allocation'!H$8*V240,"Internal labour",'Calc| Overheads Allocation'!H$8*V240*'Input| Projects'!$AO240,"DNSP defined",'Calc| Overheads Allocation'!H$78*'Input| Projects'!$AV240,0),0)</f>
        <v>0</v>
      </c>
      <c r="AM240" s="172" cm="1">
        <f t="array" ref="AM240">IFERROR(--('Input| Projects'!$AS240="Yes")*_xlfn.SWITCH('Input| Overheads'!$C$50,"Direct costs",'Calc| Overheads Allocation'!I$8*W240,"Internal labour",'Calc| Overheads Allocation'!I$8*W240*'Input| Projects'!$AO240,"DNSP defined",'Calc| Overheads Allocation'!I$78*'Input| Projects'!$AV240,0),0)</f>
        <v>0</v>
      </c>
      <c r="AN240" s="175"/>
      <c r="AO240" s="172" cm="1">
        <f t="array" ref="AO240">IFERROR(--('Input| Projects'!$AT240="Yes")*_xlfn.SWITCH('Input| Overheads'!$C$50,"Direct costs",'Calc| Overheads Allocation'!C$9*Q240,"Internal labour",'Calc| Overheads Allocation'!C$9*Q240*'Input| Projects'!$AO240,"DNSP defined",'Calc| Overheads Allocation'!C$79*'Input| Projects'!$AW240,0),0)</f>
        <v>0</v>
      </c>
      <c r="AP240" s="172" cm="1">
        <f t="array" ref="AP240">IFERROR(--('Input| Projects'!$AT240="Yes")*_xlfn.SWITCH('Input| Overheads'!$C$50,"Direct costs",'Calc| Overheads Allocation'!D$9*R240,"Internal labour",'Calc| Overheads Allocation'!D$9*R240*'Input| Projects'!$AO240,"DNSP defined",'Calc| Overheads Allocation'!D$79*'Input| Projects'!$AW240,0),0)</f>
        <v>0</v>
      </c>
      <c r="AQ240" s="172" cm="1">
        <f t="array" ref="AQ240">IFERROR(--('Input| Projects'!$AT240="Yes")*_xlfn.SWITCH('Input| Overheads'!$C$50,"Direct costs",'Calc| Overheads Allocation'!E$9*S240,"Internal labour",'Calc| Overheads Allocation'!E$9*S240*'Input| Projects'!$AO240,"DNSP defined",'Calc| Overheads Allocation'!E$79*'Input| Projects'!$AW240,0),0)</f>
        <v>0</v>
      </c>
      <c r="AR240" s="172" cm="1">
        <f t="array" ref="AR240">IFERROR(--('Input| Projects'!$AT240="Yes")*_xlfn.SWITCH('Input| Overheads'!$C$50,"Direct costs",'Calc| Overheads Allocation'!F$9*T240,"Internal labour",'Calc| Overheads Allocation'!F$9*T240*'Input| Projects'!$AO240,"DNSP defined",'Calc| Overheads Allocation'!F$79*'Input| Projects'!$AW240,0),0)</f>
        <v>0</v>
      </c>
      <c r="AS240" s="172" cm="1">
        <f t="array" ref="AS240">IFERROR(--('Input| Projects'!$AT240="Yes")*_xlfn.SWITCH('Input| Overheads'!$C$50,"Direct costs",'Calc| Overheads Allocation'!G$9*U240,"Internal labour",'Calc| Overheads Allocation'!G$9*U240*'Input| Projects'!$AO240,"DNSP defined",'Calc| Overheads Allocation'!G$79*'Input| Projects'!$AW240,0),0)</f>
        <v>0</v>
      </c>
      <c r="AT240" s="172" cm="1">
        <f t="array" ref="AT240">IFERROR(--('Input| Projects'!$AT240="Yes")*_xlfn.SWITCH('Input| Overheads'!$C$50,"Direct costs",'Calc| Overheads Allocation'!H$9*V240,"Internal labour",'Calc| Overheads Allocation'!H$9*V240*'Input| Projects'!$AO240,"DNSP defined",'Calc| Overheads Allocation'!H$79*'Input| Projects'!$AW240,0),0)</f>
        <v>0</v>
      </c>
      <c r="AU240" s="172" cm="1">
        <f t="array" ref="AU240">IFERROR(--('Input| Projects'!$AT240="Yes")*_xlfn.SWITCH('Input| Overheads'!$C$50,"Direct costs",'Calc| Overheads Allocation'!I$9*W240,"Internal labour",'Calc| Overheads Allocation'!I$9*W240*'Input| Projects'!$AO240,"DNSP defined",'Calc| Overheads Allocation'!I$79*'Input| Projects'!$AW240,0),0)</f>
        <v>0</v>
      </c>
      <c r="AV240" s="175"/>
      <c r="AW240" s="172">
        <f t="shared" si="90"/>
        <v>0</v>
      </c>
      <c r="AX240" s="172">
        <f t="shared" si="91"/>
        <v>0</v>
      </c>
      <c r="AY240" s="172">
        <f t="shared" si="92"/>
        <v>0</v>
      </c>
      <c r="AZ240" s="172">
        <f t="shared" si="93"/>
        <v>0</v>
      </c>
      <c r="BA240" s="172">
        <f t="shared" si="94"/>
        <v>0</v>
      </c>
      <c r="BB240" s="172">
        <f t="shared" si="95"/>
        <v>0</v>
      </c>
      <c r="BC240" s="172">
        <f t="shared" si="96"/>
        <v>0</v>
      </c>
      <c r="BD240" s="176"/>
      <c r="BE240" s="172">
        <f t="shared" si="97"/>
        <v>0</v>
      </c>
      <c r="BF240" s="172">
        <f t="shared" si="98"/>
        <v>0</v>
      </c>
      <c r="BG240" s="172">
        <f t="shared" si="99"/>
        <v>0</v>
      </c>
      <c r="BH240" s="172">
        <f t="shared" si="100"/>
        <v>0</v>
      </c>
      <c r="BI240" s="172">
        <f t="shared" si="101"/>
        <v>0</v>
      </c>
      <c r="BJ240" s="172">
        <f t="shared" si="102"/>
        <v>0</v>
      </c>
      <c r="BK240" s="172">
        <f t="shared" si="103"/>
        <v>0</v>
      </c>
      <c r="BL240" s="176"/>
      <c r="BM240" s="172">
        <f t="shared" si="82"/>
        <v>0</v>
      </c>
      <c r="BN240" s="172">
        <f t="shared" si="83"/>
        <v>0</v>
      </c>
      <c r="BO240" s="172">
        <f t="shared" si="84"/>
        <v>0</v>
      </c>
      <c r="BP240" s="172">
        <f t="shared" si="85"/>
        <v>0</v>
      </c>
      <c r="BQ240" s="172">
        <f t="shared" si="86"/>
        <v>0</v>
      </c>
      <c r="BR240" s="172">
        <f t="shared" si="87"/>
        <v>0</v>
      </c>
      <c r="BS240" s="172">
        <f t="shared" si="88"/>
        <v>0</v>
      </c>
      <c r="BT240" s="55"/>
      <c r="BU240" s="158">
        <f>SUMIF('Input| Projects'!$BA$8:$CX$8,RIGHT(BU$9,3),'Input| Projects'!$BA240:$CX240)</f>
        <v>0</v>
      </c>
      <c r="BV240" s="158">
        <f>SUMIF('Input| Projects'!$BA$8:$CX$8,RIGHT(BV$9,3),'Input| Projects'!$BA240:$CX240)</f>
        <v>0</v>
      </c>
      <c r="BW240" s="79" t="str">
        <f t="shared" si="89"/>
        <v/>
      </c>
    </row>
    <row r="241" spans="2:75" x14ac:dyDescent="0.2">
      <c r="B241" s="123">
        <f>IFERROR('Input| Projects'!B241,"")</f>
        <v>232</v>
      </c>
      <c r="C241" s="160" t="str">
        <f>IFERROR(IF('Input| Projects'!C241="","",'Input| Projects'!C241),"")</f>
        <v/>
      </c>
      <c r="D241" s="160" t="str">
        <f>IFERROR(IF('Input| Projects'!D241="","",'Input| Projects'!D241),"")</f>
        <v/>
      </c>
      <c r="E241" s="53"/>
      <c r="F241" s="160" t="str">
        <f>IF(LEN('Input| Projects'!F241)&gt;0,'Input| Projects'!F241,"")</f>
        <v/>
      </c>
      <c r="G241" s="160" t="str">
        <f>IF(LEN('Input| Projects'!G241)&gt;0,'Input| Projects'!G241,"")</f>
        <v/>
      </c>
      <c r="H241" s="10"/>
      <c r="I241" s="194" cm="1">
        <f t="array" ref="I241">IF(LEN($F241)&gt;0,1+IFERROR(SUMPRODUCT(TRANSPOSE('Input| Projects'!$AO241:$AQ241),INDEX('Input| Escalations'!$F$27:$L$29,,MATCH(Q$9,'Input| Escalations'!$F$21:$L$21,0))),0),0)</f>
        <v>0</v>
      </c>
      <c r="J241" s="194" cm="1">
        <f t="array" ref="J241">IF(LEN($F241)&gt;0,1+IFERROR(SUMPRODUCT(TRANSPOSE('Input| Projects'!$AO241:$AQ241),INDEX('Input| Escalations'!$F$27:$L$29,,MATCH(R$9,'Input| Escalations'!$F$21:$L$21,0))),0),0)</f>
        <v>0</v>
      </c>
      <c r="K241" s="194" cm="1">
        <f t="array" ref="K241">IF(LEN($F241)&gt;0,1+IFERROR(SUMPRODUCT(TRANSPOSE('Input| Projects'!$AO241:$AQ241),INDEX('Input| Escalations'!$F$27:$L$29,,MATCH(S$9,'Input| Escalations'!$F$21:$L$21,0))),0),0)</f>
        <v>0</v>
      </c>
      <c r="L241" s="194" cm="1">
        <f t="array" ref="L241">IF(LEN($F241)&gt;0,1+IFERROR(SUMPRODUCT(TRANSPOSE('Input| Projects'!$AO241:$AQ241),INDEX('Input| Escalations'!$F$27:$L$29,,MATCH(T$9,'Input| Escalations'!$F$21:$L$21,0))),0),0)</f>
        <v>0</v>
      </c>
      <c r="M241" s="194" cm="1">
        <f t="array" ref="M241">IF(LEN($F241)&gt;0,1+IFERROR(SUMPRODUCT(TRANSPOSE('Input| Projects'!$AO241:$AQ241),INDEX('Input| Escalations'!$F$27:$L$29,,MATCH(U$9,'Input| Escalations'!$F$21:$L$21,0))),0),0)</f>
        <v>0</v>
      </c>
      <c r="N241" s="194" cm="1">
        <f t="array" ref="N241">IF(LEN($F241)&gt;0,1+IFERROR(SUMPRODUCT(TRANSPOSE('Input| Projects'!$AO241:$AQ241),INDEX('Input| Escalations'!$F$27:$L$29,,MATCH(V$9,'Input| Escalations'!$F$21:$L$21,0))),0),0)</f>
        <v>0</v>
      </c>
      <c r="O241" s="194" cm="1">
        <f t="array" ref="O241">IF(LEN($F241)&gt;0,1+IFERROR(SUMPRODUCT(TRANSPOSE('Input| Projects'!$AO241:$AQ241),INDEX('Input| Escalations'!$F$27:$L$29,,MATCH(W$9,'Input| Escalations'!$F$21:$L$21,0))),0),0)</f>
        <v>0</v>
      </c>
      <c r="P241" s="10"/>
      <c r="Q241" s="172">
        <f>IFERROR(IF(ISNUMBER(FIND("decision",'Input| Setup'!$F$6)),'Input| Projects'!Y241,'Input| Projects'!I241)*'Input| Escalations'!$I$17*I241,0)</f>
        <v>0</v>
      </c>
      <c r="R241" s="172">
        <f>IFERROR(IF(ISNUMBER(FIND("decision",'Input| Setup'!$F$6)),'Input| Projects'!Z241,'Input| Projects'!J241)*'Input| Escalations'!$I$17*J241,0)</f>
        <v>0</v>
      </c>
      <c r="S241" s="172">
        <f>IFERROR(IF(ISNUMBER(FIND("decision",'Input| Setup'!$F$6)),'Input| Projects'!AA241,'Input| Projects'!K241)*'Input| Escalations'!$I$17*K241,0)</f>
        <v>0</v>
      </c>
      <c r="T241" s="172">
        <f>IFERROR(IF(ISNUMBER(FIND("decision",'Input| Setup'!$F$6)),'Input| Projects'!AB241,'Input| Projects'!L241)*'Input| Escalations'!$I$17*L241,0)</f>
        <v>0</v>
      </c>
      <c r="U241" s="172">
        <f>IFERROR(IF(ISNUMBER(FIND("decision",'Input| Setup'!$F$6)),'Input| Projects'!AC241,'Input| Projects'!M241)*'Input| Escalations'!$I$17*M241,0)</f>
        <v>0</v>
      </c>
      <c r="V241" s="172">
        <f>IFERROR(IF(ISNUMBER(FIND("decision",'Input| Setup'!$F$6)),'Input| Projects'!AD241,'Input| Projects'!N241)*'Input| Escalations'!$I$17*N241,0)</f>
        <v>0</v>
      </c>
      <c r="W241" s="172">
        <f>IFERROR(IF(ISNUMBER(FIND("decision",'Input| Setup'!$F$6)),'Input| Projects'!AE241,'Input| Projects'!O241)*'Input| Escalations'!$I$17*O241,0)</f>
        <v>0</v>
      </c>
      <c r="X241" s="175"/>
      <c r="Y241" s="172">
        <f>IF(ISNUMBER(FIND("decision",'Input| Setup'!$F$6)),'Input| Projects'!AG241,'Input| Projects'!Q241)*I241*'Input| Escalations'!$I$17</f>
        <v>0</v>
      </c>
      <c r="Z241" s="172">
        <f>IF(ISNUMBER(FIND("decision",'Input| Setup'!$F$6)),'Input| Projects'!AH241,'Input| Projects'!R241)*J241*'Input| Escalations'!$I$17</f>
        <v>0</v>
      </c>
      <c r="AA241" s="172">
        <f>IF(ISNUMBER(FIND("decision",'Input| Setup'!$F$6)),'Input| Projects'!AI241,'Input| Projects'!S241)*K241*'Input| Escalations'!$I$17</f>
        <v>0</v>
      </c>
      <c r="AB241" s="172">
        <f>IF(ISNUMBER(FIND("decision",'Input| Setup'!$F$6)),'Input| Projects'!AJ241,'Input| Projects'!T241)*L241*'Input| Escalations'!$I$17</f>
        <v>0</v>
      </c>
      <c r="AC241" s="172">
        <f>IF(ISNUMBER(FIND("decision",'Input| Setup'!$F$6)),'Input| Projects'!AK241,'Input| Projects'!U241)*M241*'Input| Escalations'!$I$17</f>
        <v>0</v>
      </c>
      <c r="AD241" s="172">
        <f>IF(ISNUMBER(FIND("decision",'Input| Setup'!$F$6)),'Input| Projects'!AL241,'Input| Projects'!V241)*N241*'Input| Escalations'!$I$17</f>
        <v>0</v>
      </c>
      <c r="AE241" s="172">
        <f>IF(ISNUMBER(FIND("decision",'Input| Setup'!$F$6)),'Input| Projects'!AM241,'Input| Projects'!W241)*O241*'Input| Escalations'!$I$17</f>
        <v>0</v>
      </c>
      <c r="AF241" s="175"/>
      <c r="AG241" s="172" cm="1">
        <f t="array" ref="AG241">IFERROR(--('Input| Projects'!$AS241="Yes")*_xlfn.SWITCH('Input| Overheads'!$C$50,"Direct costs",'Calc| Overheads Allocation'!C$8*Q241,"Internal labour",'Calc| Overheads Allocation'!C$8*Q241*'Input| Projects'!$AO241,"DNSP defined",'Calc| Overheads Allocation'!C$78*'Input| Projects'!$AV241,0),0)</f>
        <v>0</v>
      </c>
      <c r="AH241" s="172" cm="1">
        <f t="array" ref="AH241">IFERROR(--('Input| Projects'!$AS241="Yes")*_xlfn.SWITCH('Input| Overheads'!$C$50,"Direct costs",'Calc| Overheads Allocation'!D$8*R241,"Internal labour",'Calc| Overheads Allocation'!D$8*R241*'Input| Projects'!$AO241,"DNSP defined",'Calc| Overheads Allocation'!D$78*'Input| Projects'!$AV241,0),0)</f>
        <v>0</v>
      </c>
      <c r="AI241" s="172" cm="1">
        <f t="array" ref="AI241">IFERROR(--('Input| Projects'!$AS241="Yes")*_xlfn.SWITCH('Input| Overheads'!$C$50,"Direct costs",'Calc| Overheads Allocation'!E$8*S241,"Internal labour",'Calc| Overheads Allocation'!E$8*S241*'Input| Projects'!$AO241,"DNSP defined",'Calc| Overheads Allocation'!E$78*'Input| Projects'!$AV241,0),0)</f>
        <v>0</v>
      </c>
      <c r="AJ241" s="172" cm="1">
        <f t="array" ref="AJ241">IFERROR(--('Input| Projects'!$AS241="Yes")*_xlfn.SWITCH('Input| Overheads'!$C$50,"Direct costs",'Calc| Overheads Allocation'!F$8*T241,"Internal labour",'Calc| Overheads Allocation'!F$8*T241*'Input| Projects'!$AO241,"DNSP defined",'Calc| Overheads Allocation'!F$78*'Input| Projects'!$AV241,0),0)</f>
        <v>0</v>
      </c>
      <c r="AK241" s="172" cm="1">
        <f t="array" ref="AK241">IFERROR(--('Input| Projects'!$AS241="Yes")*_xlfn.SWITCH('Input| Overheads'!$C$50,"Direct costs",'Calc| Overheads Allocation'!G$8*U241,"Internal labour",'Calc| Overheads Allocation'!G$8*U241*'Input| Projects'!$AO241,"DNSP defined",'Calc| Overheads Allocation'!G$78*'Input| Projects'!$AV241,0),0)</f>
        <v>0</v>
      </c>
      <c r="AL241" s="172" cm="1">
        <f t="array" ref="AL241">IFERROR(--('Input| Projects'!$AS241="Yes")*_xlfn.SWITCH('Input| Overheads'!$C$50,"Direct costs",'Calc| Overheads Allocation'!H$8*V241,"Internal labour",'Calc| Overheads Allocation'!H$8*V241*'Input| Projects'!$AO241,"DNSP defined",'Calc| Overheads Allocation'!H$78*'Input| Projects'!$AV241,0),0)</f>
        <v>0</v>
      </c>
      <c r="AM241" s="172" cm="1">
        <f t="array" ref="AM241">IFERROR(--('Input| Projects'!$AS241="Yes")*_xlfn.SWITCH('Input| Overheads'!$C$50,"Direct costs",'Calc| Overheads Allocation'!I$8*W241,"Internal labour",'Calc| Overheads Allocation'!I$8*W241*'Input| Projects'!$AO241,"DNSP defined",'Calc| Overheads Allocation'!I$78*'Input| Projects'!$AV241,0),0)</f>
        <v>0</v>
      </c>
      <c r="AN241" s="175"/>
      <c r="AO241" s="172" cm="1">
        <f t="array" ref="AO241">IFERROR(--('Input| Projects'!$AT241="Yes")*_xlfn.SWITCH('Input| Overheads'!$C$50,"Direct costs",'Calc| Overheads Allocation'!C$9*Q241,"Internal labour",'Calc| Overheads Allocation'!C$9*Q241*'Input| Projects'!$AO241,"DNSP defined",'Calc| Overheads Allocation'!C$79*'Input| Projects'!$AW241,0),0)</f>
        <v>0</v>
      </c>
      <c r="AP241" s="172" cm="1">
        <f t="array" ref="AP241">IFERROR(--('Input| Projects'!$AT241="Yes")*_xlfn.SWITCH('Input| Overheads'!$C$50,"Direct costs",'Calc| Overheads Allocation'!D$9*R241,"Internal labour",'Calc| Overheads Allocation'!D$9*R241*'Input| Projects'!$AO241,"DNSP defined",'Calc| Overheads Allocation'!D$79*'Input| Projects'!$AW241,0),0)</f>
        <v>0</v>
      </c>
      <c r="AQ241" s="172" cm="1">
        <f t="array" ref="AQ241">IFERROR(--('Input| Projects'!$AT241="Yes")*_xlfn.SWITCH('Input| Overheads'!$C$50,"Direct costs",'Calc| Overheads Allocation'!E$9*S241,"Internal labour",'Calc| Overheads Allocation'!E$9*S241*'Input| Projects'!$AO241,"DNSP defined",'Calc| Overheads Allocation'!E$79*'Input| Projects'!$AW241,0),0)</f>
        <v>0</v>
      </c>
      <c r="AR241" s="172" cm="1">
        <f t="array" ref="AR241">IFERROR(--('Input| Projects'!$AT241="Yes")*_xlfn.SWITCH('Input| Overheads'!$C$50,"Direct costs",'Calc| Overheads Allocation'!F$9*T241,"Internal labour",'Calc| Overheads Allocation'!F$9*T241*'Input| Projects'!$AO241,"DNSP defined",'Calc| Overheads Allocation'!F$79*'Input| Projects'!$AW241,0),0)</f>
        <v>0</v>
      </c>
      <c r="AS241" s="172" cm="1">
        <f t="array" ref="AS241">IFERROR(--('Input| Projects'!$AT241="Yes")*_xlfn.SWITCH('Input| Overheads'!$C$50,"Direct costs",'Calc| Overheads Allocation'!G$9*U241,"Internal labour",'Calc| Overheads Allocation'!G$9*U241*'Input| Projects'!$AO241,"DNSP defined",'Calc| Overheads Allocation'!G$79*'Input| Projects'!$AW241,0),0)</f>
        <v>0</v>
      </c>
      <c r="AT241" s="172" cm="1">
        <f t="array" ref="AT241">IFERROR(--('Input| Projects'!$AT241="Yes")*_xlfn.SWITCH('Input| Overheads'!$C$50,"Direct costs",'Calc| Overheads Allocation'!H$9*V241,"Internal labour",'Calc| Overheads Allocation'!H$9*V241*'Input| Projects'!$AO241,"DNSP defined",'Calc| Overheads Allocation'!H$79*'Input| Projects'!$AW241,0),0)</f>
        <v>0</v>
      </c>
      <c r="AU241" s="172" cm="1">
        <f t="array" ref="AU241">IFERROR(--('Input| Projects'!$AT241="Yes")*_xlfn.SWITCH('Input| Overheads'!$C$50,"Direct costs",'Calc| Overheads Allocation'!I$9*W241,"Internal labour",'Calc| Overheads Allocation'!I$9*W241*'Input| Projects'!$AO241,"DNSP defined",'Calc| Overheads Allocation'!I$79*'Input| Projects'!$AW241,0),0)</f>
        <v>0</v>
      </c>
      <c r="AV241" s="175"/>
      <c r="AW241" s="172">
        <f t="shared" si="90"/>
        <v>0</v>
      </c>
      <c r="AX241" s="172">
        <f t="shared" si="91"/>
        <v>0</v>
      </c>
      <c r="AY241" s="172">
        <f t="shared" si="92"/>
        <v>0</v>
      </c>
      <c r="AZ241" s="172">
        <f t="shared" si="93"/>
        <v>0</v>
      </c>
      <c r="BA241" s="172">
        <f t="shared" si="94"/>
        <v>0</v>
      </c>
      <c r="BB241" s="172">
        <f t="shared" si="95"/>
        <v>0</v>
      </c>
      <c r="BC241" s="172">
        <f t="shared" si="96"/>
        <v>0</v>
      </c>
      <c r="BD241" s="176"/>
      <c r="BE241" s="172">
        <f t="shared" si="97"/>
        <v>0</v>
      </c>
      <c r="BF241" s="172">
        <f t="shared" si="98"/>
        <v>0</v>
      </c>
      <c r="BG241" s="172">
        <f t="shared" si="99"/>
        <v>0</v>
      </c>
      <c r="BH241" s="172">
        <f t="shared" si="100"/>
        <v>0</v>
      </c>
      <c r="BI241" s="172">
        <f t="shared" si="101"/>
        <v>0</v>
      </c>
      <c r="BJ241" s="172">
        <f t="shared" si="102"/>
        <v>0</v>
      </c>
      <c r="BK241" s="172">
        <f t="shared" si="103"/>
        <v>0</v>
      </c>
      <c r="BL241" s="176"/>
      <c r="BM241" s="172">
        <f t="shared" si="82"/>
        <v>0</v>
      </c>
      <c r="BN241" s="172">
        <f t="shared" si="83"/>
        <v>0</v>
      </c>
      <c r="BO241" s="172">
        <f t="shared" si="84"/>
        <v>0</v>
      </c>
      <c r="BP241" s="172">
        <f t="shared" si="85"/>
        <v>0</v>
      </c>
      <c r="BQ241" s="172">
        <f t="shared" si="86"/>
        <v>0</v>
      </c>
      <c r="BR241" s="172">
        <f t="shared" si="87"/>
        <v>0</v>
      </c>
      <c r="BS241" s="172">
        <f t="shared" si="88"/>
        <v>0</v>
      </c>
      <c r="BT241" s="55"/>
      <c r="BU241" s="158">
        <f>SUMIF('Input| Projects'!$BA$8:$CX$8,RIGHT(BU$9,3),'Input| Projects'!$BA241:$CX241)</f>
        <v>0</v>
      </c>
      <c r="BV241" s="158">
        <f>SUMIF('Input| Projects'!$BA$8:$CX$8,RIGHT(BV$9,3),'Input| Projects'!$BA241:$CX241)</f>
        <v>0</v>
      </c>
      <c r="BW241" s="79" t="str">
        <f t="shared" si="89"/>
        <v/>
      </c>
    </row>
    <row r="242" spans="2:75" x14ac:dyDescent="0.2">
      <c r="B242" s="123">
        <f>IFERROR('Input| Projects'!B242,"")</f>
        <v>233</v>
      </c>
      <c r="C242" s="160" t="str">
        <f>IFERROR(IF('Input| Projects'!C242="","",'Input| Projects'!C242),"")</f>
        <v/>
      </c>
      <c r="D242" s="160" t="str">
        <f>IFERROR(IF('Input| Projects'!D242="","",'Input| Projects'!D242),"")</f>
        <v/>
      </c>
      <c r="E242" s="53"/>
      <c r="F242" s="160" t="str">
        <f>IF(LEN('Input| Projects'!F242)&gt;0,'Input| Projects'!F242,"")</f>
        <v/>
      </c>
      <c r="G242" s="160" t="str">
        <f>IF(LEN('Input| Projects'!G242)&gt;0,'Input| Projects'!G242,"")</f>
        <v/>
      </c>
      <c r="H242" s="10"/>
      <c r="I242" s="194" cm="1">
        <f t="array" ref="I242">IF(LEN($F242)&gt;0,1+IFERROR(SUMPRODUCT(TRANSPOSE('Input| Projects'!$AO242:$AQ242),INDEX('Input| Escalations'!$F$27:$L$29,,MATCH(Q$9,'Input| Escalations'!$F$21:$L$21,0))),0),0)</f>
        <v>0</v>
      </c>
      <c r="J242" s="194" cm="1">
        <f t="array" ref="J242">IF(LEN($F242)&gt;0,1+IFERROR(SUMPRODUCT(TRANSPOSE('Input| Projects'!$AO242:$AQ242),INDEX('Input| Escalations'!$F$27:$L$29,,MATCH(R$9,'Input| Escalations'!$F$21:$L$21,0))),0),0)</f>
        <v>0</v>
      </c>
      <c r="K242" s="194" cm="1">
        <f t="array" ref="K242">IF(LEN($F242)&gt;0,1+IFERROR(SUMPRODUCT(TRANSPOSE('Input| Projects'!$AO242:$AQ242),INDEX('Input| Escalations'!$F$27:$L$29,,MATCH(S$9,'Input| Escalations'!$F$21:$L$21,0))),0),0)</f>
        <v>0</v>
      </c>
      <c r="L242" s="194" cm="1">
        <f t="array" ref="L242">IF(LEN($F242)&gt;0,1+IFERROR(SUMPRODUCT(TRANSPOSE('Input| Projects'!$AO242:$AQ242),INDEX('Input| Escalations'!$F$27:$L$29,,MATCH(T$9,'Input| Escalations'!$F$21:$L$21,0))),0),0)</f>
        <v>0</v>
      </c>
      <c r="M242" s="194" cm="1">
        <f t="array" ref="M242">IF(LEN($F242)&gt;0,1+IFERROR(SUMPRODUCT(TRANSPOSE('Input| Projects'!$AO242:$AQ242),INDEX('Input| Escalations'!$F$27:$L$29,,MATCH(U$9,'Input| Escalations'!$F$21:$L$21,0))),0),0)</f>
        <v>0</v>
      </c>
      <c r="N242" s="194" cm="1">
        <f t="array" ref="N242">IF(LEN($F242)&gt;0,1+IFERROR(SUMPRODUCT(TRANSPOSE('Input| Projects'!$AO242:$AQ242),INDEX('Input| Escalations'!$F$27:$L$29,,MATCH(V$9,'Input| Escalations'!$F$21:$L$21,0))),0),0)</f>
        <v>0</v>
      </c>
      <c r="O242" s="194" cm="1">
        <f t="array" ref="O242">IF(LEN($F242)&gt;0,1+IFERROR(SUMPRODUCT(TRANSPOSE('Input| Projects'!$AO242:$AQ242),INDEX('Input| Escalations'!$F$27:$L$29,,MATCH(W$9,'Input| Escalations'!$F$21:$L$21,0))),0),0)</f>
        <v>0</v>
      </c>
      <c r="P242" s="10"/>
      <c r="Q242" s="172">
        <f>IFERROR(IF(ISNUMBER(FIND("decision",'Input| Setup'!$F$6)),'Input| Projects'!Y242,'Input| Projects'!I242)*'Input| Escalations'!$I$17*I242,0)</f>
        <v>0</v>
      </c>
      <c r="R242" s="172">
        <f>IFERROR(IF(ISNUMBER(FIND("decision",'Input| Setup'!$F$6)),'Input| Projects'!Z242,'Input| Projects'!J242)*'Input| Escalations'!$I$17*J242,0)</f>
        <v>0</v>
      </c>
      <c r="S242" s="172">
        <f>IFERROR(IF(ISNUMBER(FIND("decision",'Input| Setup'!$F$6)),'Input| Projects'!AA242,'Input| Projects'!K242)*'Input| Escalations'!$I$17*K242,0)</f>
        <v>0</v>
      </c>
      <c r="T242" s="172">
        <f>IFERROR(IF(ISNUMBER(FIND("decision",'Input| Setup'!$F$6)),'Input| Projects'!AB242,'Input| Projects'!L242)*'Input| Escalations'!$I$17*L242,0)</f>
        <v>0</v>
      </c>
      <c r="U242" s="172">
        <f>IFERROR(IF(ISNUMBER(FIND("decision",'Input| Setup'!$F$6)),'Input| Projects'!AC242,'Input| Projects'!M242)*'Input| Escalations'!$I$17*M242,0)</f>
        <v>0</v>
      </c>
      <c r="V242" s="172">
        <f>IFERROR(IF(ISNUMBER(FIND("decision",'Input| Setup'!$F$6)),'Input| Projects'!AD242,'Input| Projects'!N242)*'Input| Escalations'!$I$17*N242,0)</f>
        <v>0</v>
      </c>
      <c r="W242" s="172">
        <f>IFERROR(IF(ISNUMBER(FIND("decision",'Input| Setup'!$F$6)),'Input| Projects'!AE242,'Input| Projects'!O242)*'Input| Escalations'!$I$17*O242,0)</f>
        <v>0</v>
      </c>
      <c r="X242" s="175"/>
      <c r="Y242" s="172">
        <f>IF(ISNUMBER(FIND("decision",'Input| Setup'!$F$6)),'Input| Projects'!AG242,'Input| Projects'!Q242)*I242*'Input| Escalations'!$I$17</f>
        <v>0</v>
      </c>
      <c r="Z242" s="172">
        <f>IF(ISNUMBER(FIND("decision",'Input| Setup'!$F$6)),'Input| Projects'!AH242,'Input| Projects'!R242)*J242*'Input| Escalations'!$I$17</f>
        <v>0</v>
      </c>
      <c r="AA242" s="172">
        <f>IF(ISNUMBER(FIND("decision",'Input| Setup'!$F$6)),'Input| Projects'!AI242,'Input| Projects'!S242)*K242*'Input| Escalations'!$I$17</f>
        <v>0</v>
      </c>
      <c r="AB242" s="172">
        <f>IF(ISNUMBER(FIND("decision",'Input| Setup'!$F$6)),'Input| Projects'!AJ242,'Input| Projects'!T242)*L242*'Input| Escalations'!$I$17</f>
        <v>0</v>
      </c>
      <c r="AC242" s="172">
        <f>IF(ISNUMBER(FIND("decision",'Input| Setup'!$F$6)),'Input| Projects'!AK242,'Input| Projects'!U242)*M242*'Input| Escalations'!$I$17</f>
        <v>0</v>
      </c>
      <c r="AD242" s="172">
        <f>IF(ISNUMBER(FIND("decision",'Input| Setup'!$F$6)),'Input| Projects'!AL242,'Input| Projects'!V242)*N242*'Input| Escalations'!$I$17</f>
        <v>0</v>
      </c>
      <c r="AE242" s="172">
        <f>IF(ISNUMBER(FIND("decision",'Input| Setup'!$F$6)),'Input| Projects'!AM242,'Input| Projects'!W242)*O242*'Input| Escalations'!$I$17</f>
        <v>0</v>
      </c>
      <c r="AF242" s="175"/>
      <c r="AG242" s="172" cm="1">
        <f t="array" ref="AG242">IFERROR(--('Input| Projects'!$AS242="Yes")*_xlfn.SWITCH('Input| Overheads'!$C$50,"Direct costs",'Calc| Overheads Allocation'!C$8*Q242,"Internal labour",'Calc| Overheads Allocation'!C$8*Q242*'Input| Projects'!$AO242,"DNSP defined",'Calc| Overheads Allocation'!C$78*'Input| Projects'!$AV242,0),0)</f>
        <v>0</v>
      </c>
      <c r="AH242" s="172" cm="1">
        <f t="array" ref="AH242">IFERROR(--('Input| Projects'!$AS242="Yes")*_xlfn.SWITCH('Input| Overheads'!$C$50,"Direct costs",'Calc| Overheads Allocation'!D$8*R242,"Internal labour",'Calc| Overheads Allocation'!D$8*R242*'Input| Projects'!$AO242,"DNSP defined",'Calc| Overheads Allocation'!D$78*'Input| Projects'!$AV242,0),0)</f>
        <v>0</v>
      </c>
      <c r="AI242" s="172" cm="1">
        <f t="array" ref="AI242">IFERROR(--('Input| Projects'!$AS242="Yes")*_xlfn.SWITCH('Input| Overheads'!$C$50,"Direct costs",'Calc| Overheads Allocation'!E$8*S242,"Internal labour",'Calc| Overheads Allocation'!E$8*S242*'Input| Projects'!$AO242,"DNSP defined",'Calc| Overheads Allocation'!E$78*'Input| Projects'!$AV242,0),0)</f>
        <v>0</v>
      </c>
      <c r="AJ242" s="172" cm="1">
        <f t="array" ref="AJ242">IFERROR(--('Input| Projects'!$AS242="Yes")*_xlfn.SWITCH('Input| Overheads'!$C$50,"Direct costs",'Calc| Overheads Allocation'!F$8*T242,"Internal labour",'Calc| Overheads Allocation'!F$8*T242*'Input| Projects'!$AO242,"DNSP defined",'Calc| Overheads Allocation'!F$78*'Input| Projects'!$AV242,0),0)</f>
        <v>0</v>
      </c>
      <c r="AK242" s="172" cm="1">
        <f t="array" ref="AK242">IFERROR(--('Input| Projects'!$AS242="Yes")*_xlfn.SWITCH('Input| Overheads'!$C$50,"Direct costs",'Calc| Overheads Allocation'!G$8*U242,"Internal labour",'Calc| Overheads Allocation'!G$8*U242*'Input| Projects'!$AO242,"DNSP defined",'Calc| Overheads Allocation'!G$78*'Input| Projects'!$AV242,0),0)</f>
        <v>0</v>
      </c>
      <c r="AL242" s="172" cm="1">
        <f t="array" ref="AL242">IFERROR(--('Input| Projects'!$AS242="Yes")*_xlfn.SWITCH('Input| Overheads'!$C$50,"Direct costs",'Calc| Overheads Allocation'!H$8*V242,"Internal labour",'Calc| Overheads Allocation'!H$8*V242*'Input| Projects'!$AO242,"DNSP defined",'Calc| Overheads Allocation'!H$78*'Input| Projects'!$AV242,0),0)</f>
        <v>0</v>
      </c>
      <c r="AM242" s="172" cm="1">
        <f t="array" ref="AM242">IFERROR(--('Input| Projects'!$AS242="Yes")*_xlfn.SWITCH('Input| Overheads'!$C$50,"Direct costs",'Calc| Overheads Allocation'!I$8*W242,"Internal labour",'Calc| Overheads Allocation'!I$8*W242*'Input| Projects'!$AO242,"DNSP defined",'Calc| Overheads Allocation'!I$78*'Input| Projects'!$AV242,0),0)</f>
        <v>0</v>
      </c>
      <c r="AN242" s="175"/>
      <c r="AO242" s="172" cm="1">
        <f t="array" ref="AO242">IFERROR(--('Input| Projects'!$AT242="Yes")*_xlfn.SWITCH('Input| Overheads'!$C$50,"Direct costs",'Calc| Overheads Allocation'!C$9*Q242,"Internal labour",'Calc| Overheads Allocation'!C$9*Q242*'Input| Projects'!$AO242,"DNSP defined",'Calc| Overheads Allocation'!C$79*'Input| Projects'!$AW242,0),0)</f>
        <v>0</v>
      </c>
      <c r="AP242" s="172" cm="1">
        <f t="array" ref="AP242">IFERROR(--('Input| Projects'!$AT242="Yes")*_xlfn.SWITCH('Input| Overheads'!$C$50,"Direct costs",'Calc| Overheads Allocation'!D$9*R242,"Internal labour",'Calc| Overheads Allocation'!D$9*R242*'Input| Projects'!$AO242,"DNSP defined",'Calc| Overheads Allocation'!D$79*'Input| Projects'!$AW242,0),0)</f>
        <v>0</v>
      </c>
      <c r="AQ242" s="172" cm="1">
        <f t="array" ref="AQ242">IFERROR(--('Input| Projects'!$AT242="Yes")*_xlfn.SWITCH('Input| Overheads'!$C$50,"Direct costs",'Calc| Overheads Allocation'!E$9*S242,"Internal labour",'Calc| Overheads Allocation'!E$9*S242*'Input| Projects'!$AO242,"DNSP defined",'Calc| Overheads Allocation'!E$79*'Input| Projects'!$AW242,0),0)</f>
        <v>0</v>
      </c>
      <c r="AR242" s="172" cm="1">
        <f t="array" ref="AR242">IFERROR(--('Input| Projects'!$AT242="Yes")*_xlfn.SWITCH('Input| Overheads'!$C$50,"Direct costs",'Calc| Overheads Allocation'!F$9*T242,"Internal labour",'Calc| Overheads Allocation'!F$9*T242*'Input| Projects'!$AO242,"DNSP defined",'Calc| Overheads Allocation'!F$79*'Input| Projects'!$AW242,0),0)</f>
        <v>0</v>
      </c>
      <c r="AS242" s="172" cm="1">
        <f t="array" ref="AS242">IFERROR(--('Input| Projects'!$AT242="Yes")*_xlfn.SWITCH('Input| Overheads'!$C$50,"Direct costs",'Calc| Overheads Allocation'!G$9*U242,"Internal labour",'Calc| Overheads Allocation'!G$9*U242*'Input| Projects'!$AO242,"DNSP defined",'Calc| Overheads Allocation'!G$79*'Input| Projects'!$AW242,0),0)</f>
        <v>0</v>
      </c>
      <c r="AT242" s="172" cm="1">
        <f t="array" ref="AT242">IFERROR(--('Input| Projects'!$AT242="Yes")*_xlfn.SWITCH('Input| Overheads'!$C$50,"Direct costs",'Calc| Overheads Allocation'!H$9*V242,"Internal labour",'Calc| Overheads Allocation'!H$9*V242*'Input| Projects'!$AO242,"DNSP defined",'Calc| Overheads Allocation'!H$79*'Input| Projects'!$AW242,0),0)</f>
        <v>0</v>
      </c>
      <c r="AU242" s="172" cm="1">
        <f t="array" ref="AU242">IFERROR(--('Input| Projects'!$AT242="Yes")*_xlfn.SWITCH('Input| Overheads'!$C$50,"Direct costs",'Calc| Overheads Allocation'!I$9*W242,"Internal labour",'Calc| Overheads Allocation'!I$9*W242*'Input| Projects'!$AO242,"DNSP defined",'Calc| Overheads Allocation'!I$79*'Input| Projects'!$AW242,0),0)</f>
        <v>0</v>
      </c>
      <c r="AV242" s="175"/>
      <c r="AW242" s="172">
        <f t="shared" si="90"/>
        <v>0</v>
      </c>
      <c r="AX242" s="172">
        <f t="shared" si="91"/>
        <v>0</v>
      </c>
      <c r="AY242" s="172">
        <f t="shared" si="92"/>
        <v>0</v>
      </c>
      <c r="AZ242" s="172">
        <f t="shared" si="93"/>
        <v>0</v>
      </c>
      <c r="BA242" s="172">
        <f t="shared" si="94"/>
        <v>0</v>
      </c>
      <c r="BB242" s="172">
        <f t="shared" si="95"/>
        <v>0</v>
      </c>
      <c r="BC242" s="172">
        <f t="shared" si="96"/>
        <v>0</v>
      </c>
      <c r="BD242" s="176"/>
      <c r="BE242" s="172">
        <f t="shared" si="97"/>
        <v>0</v>
      </c>
      <c r="BF242" s="172">
        <f t="shared" si="98"/>
        <v>0</v>
      </c>
      <c r="BG242" s="172">
        <f t="shared" si="99"/>
        <v>0</v>
      </c>
      <c r="BH242" s="172">
        <f t="shared" si="100"/>
        <v>0</v>
      </c>
      <c r="BI242" s="172">
        <f t="shared" si="101"/>
        <v>0</v>
      </c>
      <c r="BJ242" s="172">
        <f t="shared" si="102"/>
        <v>0</v>
      </c>
      <c r="BK242" s="172">
        <f t="shared" si="103"/>
        <v>0</v>
      </c>
      <c r="BL242" s="176"/>
      <c r="BM242" s="172">
        <f t="shared" si="82"/>
        <v>0</v>
      </c>
      <c r="BN242" s="172">
        <f t="shared" si="83"/>
        <v>0</v>
      </c>
      <c r="BO242" s="172">
        <f t="shared" si="84"/>
        <v>0</v>
      </c>
      <c r="BP242" s="172">
        <f t="shared" si="85"/>
        <v>0</v>
      </c>
      <c r="BQ242" s="172">
        <f t="shared" si="86"/>
        <v>0</v>
      </c>
      <c r="BR242" s="172">
        <f t="shared" si="87"/>
        <v>0</v>
      </c>
      <c r="BS242" s="172">
        <f t="shared" si="88"/>
        <v>0</v>
      </c>
      <c r="BT242" s="55"/>
      <c r="BU242" s="158">
        <f>SUMIF('Input| Projects'!$BA$8:$CX$8,RIGHT(BU$9,3),'Input| Projects'!$BA242:$CX242)</f>
        <v>0</v>
      </c>
      <c r="BV242" s="158">
        <f>SUMIF('Input| Projects'!$BA$8:$CX$8,RIGHT(BV$9,3),'Input| Projects'!$BA242:$CX242)</f>
        <v>0</v>
      </c>
      <c r="BW242" s="79" t="str">
        <f t="shared" si="89"/>
        <v/>
      </c>
    </row>
    <row r="243" spans="2:75" x14ac:dyDescent="0.2">
      <c r="B243" s="123">
        <f>IFERROR('Input| Projects'!B243,"")</f>
        <v>234</v>
      </c>
      <c r="C243" s="160" t="str">
        <f>IFERROR(IF('Input| Projects'!C243="","",'Input| Projects'!C243),"")</f>
        <v/>
      </c>
      <c r="D243" s="160" t="str">
        <f>IFERROR(IF('Input| Projects'!D243="","",'Input| Projects'!D243),"")</f>
        <v/>
      </c>
      <c r="E243" s="53"/>
      <c r="F243" s="160" t="str">
        <f>IF(LEN('Input| Projects'!F243)&gt;0,'Input| Projects'!F243,"")</f>
        <v/>
      </c>
      <c r="G243" s="160" t="str">
        <f>IF(LEN('Input| Projects'!G243)&gt;0,'Input| Projects'!G243,"")</f>
        <v/>
      </c>
      <c r="H243" s="10"/>
      <c r="I243" s="194" cm="1">
        <f t="array" ref="I243">IF(LEN($F243)&gt;0,1+IFERROR(SUMPRODUCT(TRANSPOSE('Input| Projects'!$AO243:$AQ243),INDEX('Input| Escalations'!$F$27:$L$29,,MATCH(Q$9,'Input| Escalations'!$F$21:$L$21,0))),0),0)</f>
        <v>0</v>
      </c>
      <c r="J243" s="194" cm="1">
        <f t="array" ref="J243">IF(LEN($F243)&gt;0,1+IFERROR(SUMPRODUCT(TRANSPOSE('Input| Projects'!$AO243:$AQ243),INDEX('Input| Escalations'!$F$27:$L$29,,MATCH(R$9,'Input| Escalations'!$F$21:$L$21,0))),0),0)</f>
        <v>0</v>
      </c>
      <c r="K243" s="194" cm="1">
        <f t="array" ref="K243">IF(LEN($F243)&gt;0,1+IFERROR(SUMPRODUCT(TRANSPOSE('Input| Projects'!$AO243:$AQ243),INDEX('Input| Escalations'!$F$27:$L$29,,MATCH(S$9,'Input| Escalations'!$F$21:$L$21,0))),0),0)</f>
        <v>0</v>
      </c>
      <c r="L243" s="194" cm="1">
        <f t="array" ref="L243">IF(LEN($F243)&gt;0,1+IFERROR(SUMPRODUCT(TRANSPOSE('Input| Projects'!$AO243:$AQ243),INDEX('Input| Escalations'!$F$27:$L$29,,MATCH(T$9,'Input| Escalations'!$F$21:$L$21,0))),0),0)</f>
        <v>0</v>
      </c>
      <c r="M243" s="194" cm="1">
        <f t="array" ref="M243">IF(LEN($F243)&gt;0,1+IFERROR(SUMPRODUCT(TRANSPOSE('Input| Projects'!$AO243:$AQ243),INDEX('Input| Escalations'!$F$27:$L$29,,MATCH(U$9,'Input| Escalations'!$F$21:$L$21,0))),0),0)</f>
        <v>0</v>
      </c>
      <c r="N243" s="194" cm="1">
        <f t="array" ref="N243">IF(LEN($F243)&gt;0,1+IFERROR(SUMPRODUCT(TRANSPOSE('Input| Projects'!$AO243:$AQ243),INDEX('Input| Escalations'!$F$27:$L$29,,MATCH(V$9,'Input| Escalations'!$F$21:$L$21,0))),0),0)</f>
        <v>0</v>
      </c>
      <c r="O243" s="194" cm="1">
        <f t="array" ref="O243">IF(LEN($F243)&gt;0,1+IFERROR(SUMPRODUCT(TRANSPOSE('Input| Projects'!$AO243:$AQ243),INDEX('Input| Escalations'!$F$27:$L$29,,MATCH(W$9,'Input| Escalations'!$F$21:$L$21,0))),0),0)</f>
        <v>0</v>
      </c>
      <c r="P243" s="10"/>
      <c r="Q243" s="172">
        <f>IFERROR(IF(ISNUMBER(FIND("decision",'Input| Setup'!$F$6)),'Input| Projects'!Y243,'Input| Projects'!I243)*'Input| Escalations'!$I$17*I243,0)</f>
        <v>0</v>
      </c>
      <c r="R243" s="172">
        <f>IFERROR(IF(ISNUMBER(FIND("decision",'Input| Setup'!$F$6)),'Input| Projects'!Z243,'Input| Projects'!J243)*'Input| Escalations'!$I$17*J243,0)</f>
        <v>0</v>
      </c>
      <c r="S243" s="172">
        <f>IFERROR(IF(ISNUMBER(FIND("decision",'Input| Setup'!$F$6)),'Input| Projects'!AA243,'Input| Projects'!K243)*'Input| Escalations'!$I$17*K243,0)</f>
        <v>0</v>
      </c>
      <c r="T243" s="172">
        <f>IFERROR(IF(ISNUMBER(FIND("decision",'Input| Setup'!$F$6)),'Input| Projects'!AB243,'Input| Projects'!L243)*'Input| Escalations'!$I$17*L243,0)</f>
        <v>0</v>
      </c>
      <c r="U243" s="172">
        <f>IFERROR(IF(ISNUMBER(FIND("decision",'Input| Setup'!$F$6)),'Input| Projects'!AC243,'Input| Projects'!M243)*'Input| Escalations'!$I$17*M243,0)</f>
        <v>0</v>
      </c>
      <c r="V243" s="172">
        <f>IFERROR(IF(ISNUMBER(FIND("decision",'Input| Setup'!$F$6)),'Input| Projects'!AD243,'Input| Projects'!N243)*'Input| Escalations'!$I$17*N243,0)</f>
        <v>0</v>
      </c>
      <c r="W243" s="172">
        <f>IFERROR(IF(ISNUMBER(FIND("decision",'Input| Setup'!$F$6)),'Input| Projects'!AE243,'Input| Projects'!O243)*'Input| Escalations'!$I$17*O243,0)</f>
        <v>0</v>
      </c>
      <c r="X243" s="175"/>
      <c r="Y243" s="172">
        <f>IF(ISNUMBER(FIND("decision",'Input| Setup'!$F$6)),'Input| Projects'!AG243,'Input| Projects'!Q243)*I243*'Input| Escalations'!$I$17</f>
        <v>0</v>
      </c>
      <c r="Z243" s="172">
        <f>IF(ISNUMBER(FIND("decision",'Input| Setup'!$F$6)),'Input| Projects'!AH243,'Input| Projects'!R243)*J243*'Input| Escalations'!$I$17</f>
        <v>0</v>
      </c>
      <c r="AA243" s="172">
        <f>IF(ISNUMBER(FIND("decision",'Input| Setup'!$F$6)),'Input| Projects'!AI243,'Input| Projects'!S243)*K243*'Input| Escalations'!$I$17</f>
        <v>0</v>
      </c>
      <c r="AB243" s="172">
        <f>IF(ISNUMBER(FIND("decision",'Input| Setup'!$F$6)),'Input| Projects'!AJ243,'Input| Projects'!T243)*L243*'Input| Escalations'!$I$17</f>
        <v>0</v>
      </c>
      <c r="AC243" s="172">
        <f>IF(ISNUMBER(FIND("decision",'Input| Setup'!$F$6)),'Input| Projects'!AK243,'Input| Projects'!U243)*M243*'Input| Escalations'!$I$17</f>
        <v>0</v>
      </c>
      <c r="AD243" s="172">
        <f>IF(ISNUMBER(FIND("decision",'Input| Setup'!$F$6)),'Input| Projects'!AL243,'Input| Projects'!V243)*N243*'Input| Escalations'!$I$17</f>
        <v>0</v>
      </c>
      <c r="AE243" s="172">
        <f>IF(ISNUMBER(FIND("decision",'Input| Setup'!$F$6)),'Input| Projects'!AM243,'Input| Projects'!W243)*O243*'Input| Escalations'!$I$17</f>
        <v>0</v>
      </c>
      <c r="AF243" s="175"/>
      <c r="AG243" s="172" cm="1">
        <f t="array" ref="AG243">IFERROR(--('Input| Projects'!$AS243="Yes")*_xlfn.SWITCH('Input| Overheads'!$C$50,"Direct costs",'Calc| Overheads Allocation'!C$8*Q243,"Internal labour",'Calc| Overheads Allocation'!C$8*Q243*'Input| Projects'!$AO243,"DNSP defined",'Calc| Overheads Allocation'!C$78*'Input| Projects'!$AV243,0),0)</f>
        <v>0</v>
      </c>
      <c r="AH243" s="172" cm="1">
        <f t="array" ref="AH243">IFERROR(--('Input| Projects'!$AS243="Yes")*_xlfn.SWITCH('Input| Overheads'!$C$50,"Direct costs",'Calc| Overheads Allocation'!D$8*R243,"Internal labour",'Calc| Overheads Allocation'!D$8*R243*'Input| Projects'!$AO243,"DNSP defined",'Calc| Overheads Allocation'!D$78*'Input| Projects'!$AV243,0),0)</f>
        <v>0</v>
      </c>
      <c r="AI243" s="172" cm="1">
        <f t="array" ref="AI243">IFERROR(--('Input| Projects'!$AS243="Yes")*_xlfn.SWITCH('Input| Overheads'!$C$50,"Direct costs",'Calc| Overheads Allocation'!E$8*S243,"Internal labour",'Calc| Overheads Allocation'!E$8*S243*'Input| Projects'!$AO243,"DNSP defined",'Calc| Overheads Allocation'!E$78*'Input| Projects'!$AV243,0),0)</f>
        <v>0</v>
      </c>
      <c r="AJ243" s="172" cm="1">
        <f t="array" ref="AJ243">IFERROR(--('Input| Projects'!$AS243="Yes")*_xlfn.SWITCH('Input| Overheads'!$C$50,"Direct costs",'Calc| Overheads Allocation'!F$8*T243,"Internal labour",'Calc| Overheads Allocation'!F$8*T243*'Input| Projects'!$AO243,"DNSP defined",'Calc| Overheads Allocation'!F$78*'Input| Projects'!$AV243,0),0)</f>
        <v>0</v>
      </c>
      <c r="AK243" s="172" cm="1">
        <f t="array" ref="AK243">IFERROR(--('Input| Projects'!$AS243="Yes")*_xlfn.SWITCH('Input| Overheads'!$C$50,"Direct costs",'Calc| Overheads Allocation'!G$8*U243,"Internal labour",'Calc| Overheads Allocation'!G$8*U243*'Input| Projects'!$AO243,"DNSP defined",'Calc| Overheads Allocation'!G$78*'Input| Projects'!$AV243,0),0)</f>
        <v>0</v>
      </c>
      <c r="AL243" s="172" cm="1">
        <f t="array" ref="AL243">IFERROR(--('Input| Projects'!$AS243="Yes")*_xlfn.SWITCH('Input| Overheads'!$C$50,"Direct costs",'Calc| Overheads Allocation'!H$8*V243,"Internal labour",'Calc| Overheads Allocation'!H$8*V243*'Input| Projects'!$AO243,"DNSP defined",'Calc| Overheads Allocation'!H$78*'Input| Projects'!$AV243,0),0)</f>
        <v>0</v>
      </c>
      <c r="AM243" s="172" cm="1">
        <f t="array" ref="AM243">IFERROR(--('Input| Projects'!$AS243="Yes")*_xlfn.SWITCH('Input| Overheads'!$C$50,"Direct costs",'Calc| Overheads Allocation'!I$8*W243,"Internal labour",'Calc| Overheads Allocation'!I$8*W243*'Input| Projects'!$AO243,"DNSP defined",'Calc| Overheads Allocation'!I$78*'Input| Projects'!$AV243,0),0)</f>
        <v>0</v>
      </c>
      <c r="AN243" s="175"/>
      <c r="AO243" s="172" cm="1">
        <f t="array" ref="AO243">IFERROR(--('Input| Projects'!$AT243="Yes")*_xlfn.SWITCH('Input| Overheads'!$C$50,"Direct costs",'Calc| Overheads Allocation'!C$9*Q243,"Internal labour",'Calc| Overheads Allocation'!C$9*Q243*'Input| Projects'!$AO243,"DNSP defined",'Calc| Overheads Allocation'!C$79*'Input| Projects'!$AW243,0),0)</f>
        <v>0</v>
      </c>
      <c r="AP243" s="172" cm="1">
        <f t="array" ref="AP243">IFERROR(--('Input| Projects'!$AT243="Yes")*_xlfn.SWITCH('Input| Overheads'!$C$50,"Direct costs",'Calc| Overheads Allocation'!D$9*R243,"Internal labour",'Calc| Overheads Allocation'!D$9*R243*'Input| Projects'!$AO243,"DNSP defined",'Calc| Overheads Allocation'!D$79*'Input| Projects'!$AW243,0),0)</f>
        <v>0</v>
      </c>
      <c r="AQ243" s="172" cm="1">
        <f t="array" ref="AQ243">IFERROR(--('Input| Projects'!$AT243="Yes")*_xlfn.SWITCH('Input| Overheads'!$C$50,"Direct costs",'Calc| Overheads Allocation'!E$9*S243,"Internal labour",'Calc| Overheads Allocation'!E$9*S243*'Input| Projects'!$AO243,"DNSP defined",'Calc| Overheads Allocation'!E$79*'Input| Projects'!$AW243,0),0)</f>
        <v>0</v>
      </c>
      <c r="AR243" s="172" cm="1">
        <f t="array" ref="AR243">IFERROR(--('Input| Projects'!$AT243="Yes")*_xlfn.SWITCH('Input| Overheads'!$C$50,"Direct costs",'Calc| Overheads Allocation'!F$9*T243,"Internal labour",'Calc| Overheads Allocation'!F$9*T243*'Input| Projects'!$AO243,"DNSP defined",'Calc| Overheads Allocation'!F$79*'Input| Projects'!$AW243,0),0)</f>
        <v>0</v>
      </c>
      <c r="AS243" s="172" cm="1">
        <f t="array" ref="AS243">IFERROR(--('Input| Projects'!$AT243="Yes")*_xlfn.SWITCH('Input| Overheads'!$C$50,"Direct costs",'Calc| Overheads Allocation'!G$9*U243,"Internal labour",'Calc| Overheads Allocation'!G$9*U243*'Input| Projects'!$AO243,"DNSP defined",'Calc| Overheads Allocation'!G$79*'Input| Projects'!$AW243,0),0)</f>
        <v>0</v>
      </c>
      <c r="AT243" s="172" cm="1">
        <f t="array" ref="AT243">IFERROR(--('Input| Projects'!$AT243="Yes")*_xlfn.SWITCH('Input| Overheads'!$C$50,"Direct costs",'Calc| Overheads Allocation'!H$9*V243,"Internal labour",'Calc| Overheads Allocation'!H$9*V243*'Input| Projects'!$AO243,"DNSP defined",'Calc| Overheads Allocation'!H$79*'Input| Projects'!$AW243,0),0)</f>
        <v>0</v>
      </c>
      <c r="AU243" s="172" cm="1">
        <f t="array" ref="AU243">IFERROR(--('Input| Projects'!$AT243="Yes")*_xlfn.SWITCH('Input| Overheads'!$C$50,"Direct costs",'Calc| Overheads Allocation'!I$9*W243,"Internal labour",'Calc| Overheads Allocation'!I$9*W243*'Input| Projects'!$AO243,"DNSP defined",'Calc| Overheads Allocation'!I$79*'Input| Projects'!$AW243,0),0)</f>
        <v>0</v>
      </c>
      <c r="AV243" s="175"/>
      <c r="AW243" s="172">
        <f t="shared" si="90"/>
        <v>0</v>
      </c>
      <c r="AX243" s="172">
        <f t="shared" si="91"/>
        <v>0</v>
      </c>
      <c r="AY243" s="172">
        <f t="shared" si="92"/>
        <v>0</v>
      </c>
      <c r="AZ243" s="172">
        <f t="shared" si="93"/>
        <v>0</v>
      </c>
      <c r="BA243" s="172">
        <f t="shared" si="94"/>
        <v>0</v>
      </c>
      <c r="BB243" s="172">
        <f t="shared" si="95"/>
        <v>0</v>
      </c>
      <c r="BC243" s="172">
        <f t="shared" si="96"/>
        <v>0</v>
      </c>
      <c r="BD243" s="176"/>
      <c r="BE243" s="172">
        <f t="shared" si="97"/>
        <v>0</v>
      </c>
      <c r="BF243" s="172">
        <f t="shared" si="98"/>
        <v>0</v>
      </c>
      <c r="BG243" s="172">
        <f t="shared" si="99"/>
        <v>0</v>
      </c>
      <c r="BH243" s="172">
        <f t="shared" si="100"/>
        <v>0</v>
      </c>
      <c r="BI243" s="172">
        <f t="shared" si="101"/>
        <v>0</v>
      </c>
      <c r="BJ243" s="172">
        <f t="shared" si="102"/>
        <v>0</v>
      </c>
      <c r="BK243" s="172">
        <f t="shared" si="103"/>
        <v>0</v>
      </c>
      <c r="BL243" s="176"/>
      <c r="BM243" s="172">
        <f t="shared" si="82"/>
        <v>0</v>
      </c>
      <c r="BN243" s="172">
        <f t="shared" si="83"/>
        <v>0</v>
      </c>
      <c r="BO243" s="172">
        <f t="shared" si="84"/>
        <v>0</v>
      </c>
      <c r="BP243" s="172">
        <f t="shared" si="85"/>
        <v>0</v>
      </c>
      <c r="BQ243" s="172">
        <f t="shared" si="86"/>
        <v>0</v>
      </c>
      <c r="BR243" s="172">
        <f t="shared" si="87"/>
        <v>0</v>
      </c>
      <c r="BS243" s="172">
        <f t="shared" si="88"/>
        <v>0</v>
      </c>
      <c r="BT243" s="55"/>
      <c r="BU243" s="158">
        <f>SUMIF('Input| Projects'!$BA$8:$CX$8,RIGHT(BU$9,3),'Input| Projects'!$BA243:$CX243)</f>
        <v>0</v>
      </c>
      <c r="BV243" s="158">
        <f>SUMIF('Input| Projects'!$BA$8:$CX$8,RIGHT(BV$9,3),'Input| Projects'!$BA243:$CX243)</f>
        <v>0</v>
      </c>
      <c r="BW243" s="79" t="str">
        <f t="shared" si="89"/>
        <v/>
      </c>
    </row>
    <row r="244" spans="2:75" x14ac:dyDescent="0.2">
      <c r="B244" s="123">
        <f>IFERROR('Input| Projects'!B244,"")</f>
        <v>235</v>
      </c>
      <c r="C244" s="160" t="str">
        <f>IFERROR(IF('Input| Projects'!C244="","",'Input| Projects'!C244),"")</f>
        <v/>
      </c>
      <c r="D244" s="160" t="str">
        <f>IFERROR(IF('Input| Projects'!D244="","",'Input| Projects'!D244),"")</f>
        <v/>
      </c>
      <c r="E244" s="53"/>
      <c r="F244" s="160" t="str">
        <f>IF(LEN('Input| Projects'!F244)&gt;0,'Input| Projects'!F244,"")</f>
        <v/>
      </c>
      <c r="G244" s="160" t="str">
        <f>IF(LEN('Input| Projects'!G244)&gt;0,'Input| Projects'!G244,"")</f>
        <v/>
      </c>
      <c r="H244" s="10"/>
      <c r="I244" s="194" cm="1">
        <f t="array" ref="I244">IF(LEN($F244)&gt;0,1+IFERROR(SUMPRODUCT(TRANSPOSE('Input| Projects'!$AO244:$AQ244),INDEX('Input| Escalations'!$F$27:$L$29,,MATCH(Q$9,'Input| Escalations'!$F$21:$L$21,0))),0),0)</f>
        <v>0</v>
      </c>
      <c r="J244" s="194" cm="1">
        <f t="array" ref="J244">IF(LEN($F244)&gt;0,1+IFERROR(SUMPRODUCT(TRANSPOSE('Input| Projects'!$AO244:$AQ244),INDEX('Input| Escalations'!$F$27:$L$29,,MATCH(R$9,'Input| Escalations'!$F$21:$L$21,0))),0),0)</f>
        <v>0</v>
      </c>
      <c r="K244" s="194" cm="1">
        <f t="array" ref="K244">IF(LEN($F244)&gt;0,1+IFERROR(SUMPRODUCT(TRANSPOSE('Input| Projects'!$AO244:$AQ244),INDEX('Input| Escalations'!$F$27:$L$29,,MATCH(S$9,'Input| Escalations'!$F$21:$L$21,0))),0),0)</f>
        <v>0</v>
      </c>
      <c r="L244" s="194" cm="1">
        <f t="array" ref="L244">IF(LEN($F244)&gt;0,1+IFERROR(SUMPRODUCT(TRANSPOSE('Input| Projects'!$AO244:$AQ244),INDEX('Input| Escalations'!$F$27:$L$29,,MATCH(T$9,'Input| Escalations'!$F$21:$L$21,0))),0),0)</f>
        <v>0</v>
      </c>
      <c r="M244" s="194" cm="1">
        <f t="array" ref="M244">IF(LEN($F244)&gt;0,1+IFERROR(SUMPRODUCT(TRANSPOSE('Input| Projects'!$AO244:$AQ244),INDEX('Input| Escalations'!$F$27:$L$29,,MATCH(U$9,'Input| Escalations'!$F$21:$L$21,0))),0),0)</f>
        <v>0</v>
      </c>
      <c r="N244" s="194" cm="1">
        <f t="array" ref="N244">IF(LEN($F244)&gt;0,1+IFERROR(SUMPRODUCT(TRANSPOSE('Input| Projects'!$AO244:$AQ244),INDEX('Input| Escalations'!$F$27:$L$29,,MATCH(V$9,'Input| Escalations'!$F$21:$L$21,0))),0),0)</f>
        <v>0</v>
      </c>
      <c r="O244" s="194" cm="1">
        <f t="array" ref="O244">IF(LEN($F244)&gt;0,1+IFERROR(SUMPRODUCT(TRANSPOSE('Input| Projects'!$AO244:$AQ244),INDEX('Input| Escalations'!$F$27:$L$29,,MATCH(W$9,'Input| Escalations'!$F$21:$L$21,0))),0),0)</f>
        <v>0</v>
      </c>
      <c r="P244" s="10"/>
      <c r="Q244" s="172">
        <f>IFERROR(IF(ISNUMBER(FIND("decision",'Input| Setup'!$F$6)),'Input| Projects'!Y244,'Input| Projects'!I244)*'Input| Escalations'!$I$17*I244,0)</f>
        <v>0</v>
      </c>
      <c r="R244" s="172">
        <f>IFERROR(IF(ISNUMBER(FIND("decision",'Input| Setup'!$F$6)),'Input| Projects'!Z244,'Input| Projects'!J244)*'Input| Escalations'!$I$17*J244,0)</f>
        <v>0</v>
      </c>
      <c r="S244" s="172">
        <f>IFERROR(IF(ISNUMBER(FIND("decision",'Input| Setup'!$F$6)),'Input| Projects'!AA244,'Input| Projects'!K244)*'Input| Escalations'!$I$17*K244,0)</f>
        <v>0</v>
      </c>
      <c r="T244" s="172">
        <f>IFERROR(IF(ISNUMBER(FIND("decision",'Input| Setup'!$F$6)),'Input| Projects'!AB244,'Input| Projects'!L244)*'Input| Escalations'!$I$17*L244,0)</f>
        <v>0</v>
      </c>
      <c r="U244" s="172">
        <f>IFERROR(IF(ISNUMBER(FIND("decision",'Input| Setup'!$F$6)),'Input| Projects'!AC244,'Input| Projects'!M244)*'Input| Escalations'!$I$17*M244,0)</f>
        <v>0</v>
      </c>
      <c r="V244" s="172">
        <f>IFERROR(IF(ISNUMBER(FIND("decision",'Input| Setup'!$F$6)),'Input| Projects'!AD244,'Input| Projects'!N244)*'Input| Escalations'!$I$17*N244,0)</f>
        <v>0</v>
      </c>
      <c r="W244" s="172">
        <f>IFERROR(IF(ISNUMBER(FIND("decision",'Input| Setup'!$F$6)),'Input| Projects'!AE244,'Input| Projects'!O244)*'Input| Escalations'!$I$17*O244,0)</f>
        <v>0</v>
      </c>
      <c r="X244" s="175"/>
      <c r="Y244" s="172">
        <f>IF(ISNUMBER(FIND("decision",'Input| Setup'!$F$6)),'Input| Projects'!AG244,'Input| Projects'!Q244)*I244*'Input| Escalations'!$I$17</f>
        <v>0</v>
      </c>
      <c r="Z244" s="172">
        <f>IF(ISNUMBER(FIND("decision",'Input| Setup'!$F$6)),'Input| Projects'!AH244,'Input| Projects'!R244)*J244*'Input| Escalations'!$I$17</f>
        <v>0</v>
      </c>
      <c r="AA244" s="172">
        <f>IF(ISNUMBER(FIND("decision",'Input| Setup'!$F$6)),'Input| Projects'!AI244,'Input| Projects'!S244)*K244*'Input| Escalations'!$I$17</f>
        <v>0</v>
      </c>
      <c r="AB244" s="172">
        <f>IF(ISNUMBER(FIND("decision",'Input| Setup'!$F$6)),'Input| Projects'!AJ244,'Input| Projects'!T244)*L244*'Input| Escalations'!$I$17</f>
        <v>0</v>
      </c>
      <c r="AC244" s="172">
        <f>IF(ISNUMBER(FIND("decision",'Input| Setup'!$F$6)),'Input| Projects'!AK244,'Input| Projects'!U244)*M244*'Input| Escalations'!$I$17</f>
        <v>0</v>
      </c>
      <c r="AD244" s="172">
        <f>IF(ISNUMBER(FIND("decision",'Input| Setup'!$F$6)),'Input| Projects'!AL244,'Input| Projects'!V244)*N244*'Input| Escalations'!$I$17</f>
        <v>0</v>
      </c>
      <c r="AE244" s="172">
        <f>IF(ISNUMBER(FIND("decision",'Input| Setup'!$F$6)),'Input| Projects'!AM244,'Input| Projects'!W244)*O244*'Input| Escalations'!$I$17</f>
        <v>0</v>
      </c>
      <c r="AF244" s="175"/>
      <c r="AG244" s="172" cm="1">
        <f t="array" ref="AG244">IFERROR(--('Input| Projects'!$AS244="Yes")*_xlfn.SWITCH('Input| Overheads'!$C$50,"Direct costs",'Calc| Overheads Allocation'!C$8*Q244,"Internal labour",'Calc| Overheads Allocation'!C$8*Q244*'Input| Projects'!$AO244,"DNSP defined",'Calc| Overheads Allocation'!C$78*'Input| Projects'!$AV244,0),0)</f>
        <v>0</v>
      </c>
      <c r="AH244" s="172" cm="1">
        <f t="array" ref="AH244">IFERROR(--('Input| Projects'!$AS244="Yes")*_xlfn.SWITCH('Input| Overheads'!$C$50,"Direct costs",'Calc| Overheads Allocation'!D$8*R244,"Internal labour",'Calc| Overheads Allocation'!D$8*R244*'Input| Projects'!$AO244,"DNSP defined",'Calc| Overheads Allocation'!D$78*'Input| Projects'!$AV244,0),0)</f>
        <v>0</v>
      </c>
      <c r="AI244" s="172" cm="1">
        <f t="array" ref="AI244">IFERROR(--('Input| Projects'!$AS244="Yes")*_xlfn.SWITCH('Input| Overheads'!$C$50,"Direct costs",'Calc| Overheads Allocation'!E$8*S244,"Internal labour",'Calc| Overheads Allocation'!E$8*S244*'Input| Projects'!$AO244,"DNSP defined",'Calc| Overheads Allocation'!E$78*'Input| Projects'!$AV244,0),0)</f>
        <v>0</v>
      </c>
      <c r="AJ244" s="172" cm="1">
        <f t="array" ref="AJ244">IFERROR(--('Input| Projects'!$AS244="Yes")*_xlfn.SWITCH('Input| Overheads'!$C$50,"Direct costs",'Calc| Overheads Allocation'!F$8*T244,"Internal labour",'Calc| Overheads Allocation'!F$8*T244*'Input| Projects'!$AO244,"DNSP defined",'Calc| Overheads Allocation'!F$78*'Input| Projects'!$AV244,0),0)</f>
        <v>0</v>
      </c>
      <c r="AK244" s="172" cm="1">
        <f t="array" ref="AK244">IFERROR(--('Input| Projects'!$AS244="Yes")*_xlfn.SWITCH('Input| Overheads'!$C$50,"Direct costs",'Calc| Overheads Allocation'!G$8*U244,"Internal labour",'Calc| Overheads Allocation'!G$8*U244*'Input| Projects'!$AO244,"DNSP defined",'Calc| Overheads Allocation'!G$78*'Input| Projects'!$AV244,0),0)</f>
        <v>0</v>
      </c>
      <c r="AL244" s="172" cm="1">
        <f t="array" ref="AL244">IFERROR(--('Input| Projects'!$AS244="Yes")*_xlfn.SWITCH('Input| Overheads'!$C$50,"Direct costs",'Calc| Overheads Allocation'!H$8*V244,"Internal labour",'Calc| Overheads Allocation'!H$8*V244*'Input| Projects'!$AO244,"DNSP defined",'Calc| Overheads Allocation'!H$78*'Input| Projects'!$AV244,0),0)</f>
        <v>0</v>
      </c>
      <c r="AM244" s="172" cm="1">
        <f t="array" ref="AM244">IFERROR(--('Input| Projects'!$AS244="Yes")*_xlfn.SWITCH('Input| Overheads'!$C$50,"Direct costs",'Calc| Overheads Allocation'!I$8*W244,"Internal labour",'Calc| Overheads Allocation'!I$8*W244*'Input| Projects'!$AO244,"DNSP defined",'Calc| Overheads Allocation'!I$78*'Input| Projects'!$AV244,0),0)</f>
        <v>0</v>
      </c>
      <c r="AN244" s="175"/>
      <c r="AO244" s="172" cm="1">
        <f t="array" ref="AO244">IFERROR(--('Input| Projects'!$AT244="Yes")*_xlfn.SWITCH('Input| Overheads'!$C$50,"Direct costs",'Calc| Overheads Allocation'!C$9*Q244,"Internal labour",'Calc| Overheads Allocation'!C$9*Q244*'Input| Projects'!$AO244,"DNSP defined",'Calc| Overheads Allocation'!C$79*'Input| Projects'!$AW244,0),0)</f>
        <v>0</v>
      </c>
      <c r="AP244" s="172" cm="1">
        <f t="array" ref="AP244">IFERROR(--('Input| Projects'!$AT244="Yes")*_xlfn.SWITCH('Input| Overheads'!$C$50,"Direct costs",'Calc| Overheads Allocation'!D$9*R244,"Internal labour",'Calc| Overheads Allocation'!D$9*R244*'Input| Projects'!$AO244,"DNSP defined",'Calc| Overheads Allocation'!D$79*'Input| Projects'!$AW244,0),0)</f>
        <v>0</v>
      </c>
      <c r="AQ244" s="172" cm="1">
        <f t="array" ref="AQ244">IFERROR(--('Input| Projects'!$AT244="Yes")*_xlfn.SWITCH('Input| Overheads'!$C$50,"Direct costs",'Calc| Overheads Allocation'!E$9*S244,"Internal labour",'Calc| Overheads Allocation'!E$9*S244*'Input| Projects'!$AO244,"DNSP defined",'Calc| Overheads Allocation'!E$79*'Input| Projects'!$AW244,0),0)</f>
        <v>0</v>
      </c>
      <c r="AR244" s="172" cm="1">
        <f t="array" ref="AR244">IFERROR(--('Input| Projects'!$AT244="Yes")*_xlfn.SWITCH('Input| Overheads'!$C$50,"Direct costs",'Calc| Overheads Allocation'!F$9*T244,"Internal labour",'Calc| Overheads Allocation'!F$9*T244*'Input| Projects'!$AO244,"DNSP defined",'Calc| Overheads Allocation'!F$79*'Input| Projects'!$AW244,0),0)</f>
        <v>0</v>
      </c>
      <c r="AS244" s="172" cm="1">
        <f t="array" ref="AS244">IFERROR(--('Input| Projects'!$AT244="Yes")*_xlfn.SWITCH('Input| Overheads'!$C$50,"Direct costs",'Calc| Overheads Allocation'!G$9*U244,"Internal labour",'Calc| Overheads Allocation'!G$9*U244*'Input| Projects'!$AO244,"DNSP defined",'Calc| Overheads Allocation'!G$79*'Input| Projects'!$AW244,0),0)</f>
        <v>0</v>
      </c>
      <c r="AT244" s="172" cm="1">
        <f t="array" ref="AT244">IFERROR(--('Input| Projects'!$AT244="Yes")*_xlfn.SWITCH('Input| Overheads'!$C$50,"Direct costs",'Calc| Overheads Allocation'!H$9*V244,"Internal labour",'Calc| Overheads Allocation'!H$9*V244*'Input| Projects'!$AO244,"DNSP defined",'Calc| Overheads Allocation'!H$79*'Input| Projects'!$AW244,0),0)</f>
        <v>0</v>
      </c>
      <c r="AU244" s="172" cm="1">
        <f t="array" ref="AU244">IFERROR(--('Input| Projects'!$AT244="Yes")*_xlfn.SWITCH('Input| Overheads'!$C$50,"Direct costs",'Calc| Overheads Allocation'!I$9*W244,"Internal labour",'Calc| Overheads Allocation'!I$9*W244*'Input| Projects'!$AO244,"DNSP defined",'Calc| Overheads Allocation'!I$79*'Input| Projects'!$AW244,0),0)</f>
        <v>0</v>
      </c>
      <c r="AV244" s="175"/>
      <c r="AW244" s="172">
        <f t="shared" si="90"/>
        <v>0</v>
      </c>
      <c r="AX244" s="172">
        <f t="shared" si="91"/>
        <v>0</v>
      </c>
      <c r="AY244" s="172">
        <f t="shared" si="92"/>
        <v>0</v>
      </c>
      <c r="AZ244" s="172">
        <f t="shared" si="93"/>
        <v>0</v>
      </c>
      <c r="BA244" s="172">
        <f t="shared" si="94"/>
        <v>0</v>
      </c>
      <c r="BB244" s="172">
        <f t="shared" si="95"/>
        <v>0</v>
      </c>
      <c r="BC244" s="172">
        <f t="shared" si="96"/>
        <v>0</v>
      </c>
      <c r="BD244" s="176"/>
      <c r="BE244" s="172">
        <f t="shared" si="97"/>
        <v>0</v>
      </c>
      <c r="BF244" s="172">
        <f t="shared" si="98"/>
        <v>0</v>
      </c>
      <c r="BG244" s="172">
        <f t="shared" si="99"/>
        <v>0</v>
      </c>
      <c r="BH244" s="172">
        <f t="shared" si="100"/>
        <v>0</v>
      </c>
      <c r="BI244" s="172">
        <f t="shared" si="101"/>
        <v>0</v>
      </c>
      <c r="BJ244" s="172">
        <f t="shared" si="102"/>
        <v>0</v>
      </c>
      <c r="BK244" s="172">
        <f t="shared" si="103"/>
        <v>0</v>
      </c>
      <c r="BL244" s="176"/>
      <c r="BM244" s="172">
        <f t="shared" si="82"/>
        <v>0</v>
      </c>
      <c r="BN244" s="172">
        <f t="shared" si="83"/>
        <v>0</v>
      </c>
      <c r="BO244" s="172">
        <f t="shared" si="84"/>
        <v>0</v>
      </c>
      <c r="BP244" s="172">
        <f t="shared" si="85"/>
        <v>0</v>
      </c>
      <c r="BQ244" s="172">
        <f t="shared" si="86"/>
        <v>0</v>
      </c>
      <c r="BR244" s="172">
        <f t="shared" si="87"/>
        <v>0</v>
      </c>
      <c r="BS244" s="172">
        <f t="shared" si="88"/>
        <v>0</v>
      </c>
      <c r="BT244" s="55"/>
      <c r="BU244" s="158">
        <f>SUMIF('Input| Projects'!$BA$8:$CX$8,RIGHT(BU$9,3),'Input| Projects'!$BA244:$CX244)</f>
        <v>0</v>
      </c>
      <c r="BV244" s="158">
        <f>SUMIF('Input| Projects'!$BA$8:$CX$8,RIGHT(BV$9,3),'Input| Projects'!$BA244:$CX244)</f>
        <v>0</v>
      </c>
      <c r="BW244" s="79" t="str">
        <f t="shared" si="89"/>
        <v/>
      </c>
    </row>
    <row r="245" spans="2:75" x14ac:dyDescent="0.2">
      <c r="B245" s="123">
        <f>IFERROR('Input| Projects'!B245,"")</f>
        <v>236</v>
      </c>
      <c r="C245" s="160" t="str">
        <f>IFERROR(IF('Input| Projects'!C245="","",'Input| Projects'!C245),"")</f>
        <v/>
      </c>
      <c r="D245" s="160" t="str">
        <f>IFERROR(IF('Input| Projects'!D245="","",'Input| Projects'!D245),"")</f>
        <v/>
      </c>
      <c r="E245" s="53"/>
      <c r="F245" s="160" t="str">
        <f>IF(LEN('Input| Projects'!F245)&gt;0,'Input| Projects'!F245,"")</f>
        <v/>
      </c>
      <c r="G245" s="160" t="str">
        <f>IF(LEN('Input| Projects'!G245)&gt;0,'Input| Projects'!G245,"")</f>
        <v/>
      </c>
      <c r="H245" s="10"/>
      <c r="I245" s="194" cm="1">
        <f t="array" ref="I245">IF(LEN($F245)&gt;0,1+IFERROR(SUMPRODUCT(TRANSPOSE('Input| Projects'!$AO245:$AQ245),INDEX('Input| Escalations'!$F$27:$L$29,,MATCH(Q$9,'Input| Escalations'!$F$21:$L$21,0))),0),0)</f>
        <v>0</v>
      </c>
      <c r="J245" s="194" cm="1">
        <f t="array" ref="J245">IF(LEN($F245)&gt;0,1+IFERROR(SUMPRODUCT(TRANSPOSE('Input| Projects'!$AO245:$AQ245),INDEX('Input| Escalations'!$F$27:$L$29,,MATCH(R$9,'Input| Escalations'!$F$21:$L$21,0))),0),0)</f>
        <v>0</v>
      </c>
      <c r="K245" s="194" cm="1">
        <f t="array" ref="K245">IF(LEN($F245)&gt;0,1+IFERROR(SUMPRODUCT(TRANSPOSE('Input| Projects'!$AO245:$AQ245),INDEX('Input| Escalations'!$F$27:$L$29,,MATCH(S$9,'Input| Escalations'!$F$21:$L$21,0))),0),0)</f>
        <v>0</v>
      </c>
      <c r="L245" s="194" cm="1">
        <f t="array" ref="L245">IF(LEN($F245)&gt;0,1+IFERROR(SUMPRODUCT(TRANSPOSE('Input| Projects'!$AO245:$AQ245),INDEX('Input| Escalations'!$F$27:$L$29,,MATCH(T$9,'Input| Escalations'!$F$21:$L$21,0))),0),0)</f>
        <v>0</v>
      </c>
      <c r="M245" s="194" cm="1">
        <f t="array" ref="M245">IF(LEN($F245)&gt;0,1+IFERROR(SUMPRODUCT(TRANSPOSE('Input| Projects'!$AO245:$AQ245),INDEX('Input| Escalations'!$F$27:$L$29,,MATCH(U$9,'Input| Escalations'!$F$21:$L$21,0))),0),0)</f>
        <v>0</v>
      </c>
      <c r="N245" s="194" cm="1">
        <f t="array" ref="N245">IF(LEN($F245)&gt;0,1+IFERROR(SUMPRODUCT(TRANSPOSE('Input| Projects'!$AO245:$AQ245),INDEX('Input| Escalations'!$F$27:$L$29,,MATCH(V$9,'Input| Escalations'!$F$21:$L$21,0))),0),0)</f>
        <v>0</v>
      </c>
      <c r="O245" s="194" cm="1">
        <f t="array" ref="O245">IF(LEN($F245)&gt;0,1+IFERROR(SUMPRODUCT(TRANSPOSE('Input| Projects'!$AO245:$AQ245),INDEX('Input| Escalations'!$F$27:$L$29,,MATCH(W$9,'Input| Escalations'!$F$21:$L$21,0))),0),0)</f>
        <v>0</v>
      </c>
      <c r="P245" s="10"/>
      <c r="Q245" s="172">
        <f>IFERROR(IF(ISNUMBER(FIND("decision",'Input| Setup'!$F$6)),'Input| Projects'!Y245,'Input| Projects'!I245)*'Input| Escalations'!$I$17*I245,0)</f>
        <v>0</v>
      </c>
      <c r="R245" s="172">
        <f>IFERROR(IF(ISNUMBER(FIND("decision",'Input| Setup'!$F$6)),'Input| Projects'!Z245,'Input| Projects'!J245)*'Input| Escalations'!$I$17*J245,0)</f>
        <v>0</v>
      </c>
      <c r="S245" s="172">
        <f>IFERROR(IF(ISNUMBER(FIND("decision",'Input| Setup'!$F$6)),'Input| Projects'!AA245,'Input| Projects'!K245)*'Input| Escalations'!$I$17*K245,0)</f>
        <v>0</v>
      </c>
      <c r="T245" s="172">
        <f>IFERROR(IF(ISNUMBER(FIND("decision",'Input| Setup'!$F$6)),'Input| Projects'!AB245,'Input| Projects'!L245)*'Input| Escalations'!$I$17*L245,0)</f>
        <v>0</v>
      </c>
      <c r="U245" s="172">
        <f>IFERROR(IF(ISNUMBER(FIND("decision",'Input| Setup'!$F$6)),'Input| Projects'!AC245,'Input| Projects'!M245)*'Input| Escalations'!$I$17*M245,0)</f>
        <v>0</v>
      </c>
      <c r="V245" s="172">
        <f>IFERROR(IF(ISNUMBER(FIND("decision",'Input| Setup'!$F$6)),'Input| Projects'!AD245,'Input| Projects'!N245)*'Input| Escalations'!$I$17*N245,0)</f>
        <v>0</v>
      </c>
      <c r="W245" s="172">
        <f>IFERROR(IF(ISNUMBER(FIND("decision",'Input| Setup'!$F$6)),'Input| Projects'!AE245,'Input| Projects'!O245)*'Input| Escalations'!$I$17*O245,0)</f>
        <v>0</v>
      </c>
      <c r="X245" s="175"/>
      <c r="Y245" s="172">
        <f>IF(ISNUMBER(FIND("decision",'Input| Setup'!$F$6)),'Input| Projects'!AG245,'Input| Projects'!Q245)*I245*'Input| Escalations'!$I$17</f>
        <v>0</v>
      </c>
      <c r="Z245" s="172">
        <f>IF(ISNUMBER(FIND("decision",'Input| Setup'!$F$6)),'Input| Projects'!AH245,'Input| Projects'!R245)*J245*'Input| Escalations'!$I$17</f>
        <v>0</v>
      </c>
      <c r="AA245" s="172">
        <f>IF(ISNUMBER(FIND("decision",'Input| Setup'!$F$6)),'Input| Projects'!AI245,'Input| Projects'!S245)*K245*'Input| Escalations'!$I$17</f>
        <v>0</v>
      </c>
      <c r="AB245" s="172">
        <f>IF(ISNUMBER(FIND("decision",'Input| Setup'!$F$6)),'Input| Projects'!AJ245,'Input| Projects'!T245)*L245*'Input| Escalations'!$I$17</f>
        <v>0</v>
      </c>
      <c r="AC245" s="172">
        <f>IF(ISNUMBER(FIND("decision",'Input| Setup'!$F$6)),'Input| Projects'!AK245,'Input| Projects'!U245)*M245*'Input| Escalations'!$I$17</f>
        <v>0</v>
      </c>
      <c r="AD245" s="172">
        <f>IF(ISNUMBER(FIND("decision",'Input| Setup'!$F$6)),'Input| Projects'!AL245,'Input| Projects'!V245)*N245*'Input| Escalations'!$I$17</f>
        <v>0</v>
      </c>
      <c r="AE245" s="172">
        <f>IF(ISNUMBER(FIND("decision",'Input| Setup'!$F$6)),'Input| Projects'!AM245,'Input| Projects'!W245)*O245*'Input| Escalations'!$I$17</f>
        <v>0</v>
      </c>
      <c r="AF245" s="175"/>
      <c r="AG245" s="172" cm="1">
        <f t="array" ref="AG245">IFERROR(--('Input| Projects'!$AS245="Yes")*_xlfn.SWITCH('Input| Overheads'!$C$50,"Direct costs",'Calc| Overheads Allocation'!C$8*Q245,"Internal labour",'Calc| Overheads Allocation'!C$8*Q245*'Input| Projects'!$AO245,"DNSP defined",'Calc| Overheads Allocation'!C$78*'Input| Projects'!$AV245,0),0)</f>
        <v>0</v>
      </c>
      <c r="AH245" s="172" cm="1">
        <f t="array" ref="AH245">IFERROR(--('Input| Projects'!$AS245="Yes")*_xlfn.SWITCH('Input| Overheads'!$C$50,"Direct costs",'Calc| Overheads Allocation'!D$8*R245,"Internal labour",'Calc| Overheads Allocation'!D$8*R245*'Input| Projects'!$AO245,"DNSP defined",'Calc| Overheads Allocation'!D$78*'Input| Projects'!$AV245,0),0)</f>
        <v>0</v>
      </c>
      <c r="AI245" s="172" cm="1">
        <f t="array" ref="AI245">IFERROR(--('Input| Projects'!$AS245="Yes")*_xlfn.SWITCH('Input| Overheads'!$C$50,"Direct costs",'Calc| Overheads Allocation'!E$8*S245,"Internal labour",'Calc| Overheads Allocation'!E$8*S245*'Input| Projects'!$AO245,"DNSP defined",'Calc| Overheads Allocation'!E$78*'Input| Projects'!$AV245,0),0)</f>
        <v>0</v>
      </c>
      <c r="AJ245" s="172" cm="1">
        <f t="array" ref="AJ245">IFERROR(--('Input| Projects'!$AS245="Yes")*_xlfn.SWITCH('Input| Overheads'!$C$50,"Direct costs",'Calc| Overheads Allocation'!F$8*T245,"Internal labour",'Calc| Overheads Allocation'!F$8*T245*'Input| Projects'!$AO245,"DNSP defined",'Calc| Overheads Allocation'!F$78*'Input| Projects'!$AV245,0),0)</f>
        <v>0</v>
      </c>
      <c r="AK245" s="172" cm="1">
        <f t="array" ref="AK245">IFERROR(--('Input| Projects'!$AS245="Yes")*_xlfn.SWITCH('Input| Overheads'!$C$50,"Direct costs",'Calc| Overheads Allocation'!G$8*U245,"Internal labour",'Calc| Overheads Allocation'!G$8*U245*'Input| Projects'!$AO245,"DNSP defined",'Calc| Overheads Allocation'!G$78*'Input| Projects'!$AV245,0),0)</f>
        <v>0</v>
      </c>
      <c r="AL245" s="172" cm="1">
        <f t="array" ref="AL245">IFERROR(--('Input| Projects'!$AS245="Yes")*_xlfn.SWITCH('Input| Overheads'!$C$50,"Direct costs",'Calc| Overheads Allocation'!H$8*V245,"Internal labour",'Calc| Overheads Allocation'!H$8*V245*'Input| Projects'!$AO245,"DNSP defined",'Calc| Overheads Allocation'!H$78*'Input| Projects'!$AV245,0),0)</f>
        <v>0</v>
      </c>
      <c r="AM245" s="172" cm="1">
        <f t="array" ref="AM245">IFERROR(--('Input| Projects'!$AS245="Yes")*_xlfn.SWITCH('Input| Overheads'!$C$50,"Direct costs",'Calc| Overheads Allocation'!I$8*W245,"Internal labour",'Calc| Overheads Allocation'!I$8*W245*'Input| Projects'!$AO245,"DNSP defined",'Calc| Overheads Allocation'!I$78*'Input| Projects'!$AV245,0),0)</f>
        <v>0</v>
      </c>
      <c r="AN245" s="175"/>
      <c r="AO245" s="172" cm="1">
        <f t="array" ref="AO245">IFERROR(--('Input| Projects'!$AT245="Yes")*_xlfn.SWITCH('Input| Overheads'!$C$50,"Direct costs",'Calc| Overheads Allocation'!C$9*Q245,"Internal labour",'Calc| Overheads Allocation'!C$9*Q245*'Input| Projects'!$AO245,"DNSP defined",'Calc| Overheads Allocation'!C$79*'Input| Projects'!$AW245,0),0)</f>
        <v>0</v>
      </c>
      <c r="AP245" s="172" cm="1">
        <f t="array" ref="AP245">IFERROR(--('Input| Projects'!$AT245="Yes")*_xlfn.SWITCH('Input| Overheads'!$C$50,"Direct costs",'Calc| Overheads Allocation'!D$9*R245,"Internal labour",'Calc| Overheads Allocation'!D$9*R245*'Input| Projects'!$AO245,"DNSP defined",'Calc| Overheads Allocation'!D$79*'Input| Projects'!$AW245,0),0)</f>
        <v>0</v>
      </c>
      <c r="AQ245" s="172" cm="1">
        <f t="array" ref="AQ245">IFERROR(--('Input| Projects'!$AT245="Yes")*_xlfn.SWITCH('Input| Overheads'!$C$50,"Direct costs",'Calc| Overheads Allocation'!E$9*S245,"Internal labour",'Calc| Overheads Allocation'!E$9*S245*'Input| Projects'!$AO245,"DNSP defined",'Calc| Overheads Allocation'!E$79*'Input| Projects'!$AW245,0),0)</f>
        <v>0</v>
      </c>
      <c r="AR245" s="172" cm="1">
        <f t="array" ref="AR245">IFERROR(--('Input| Projects'!$AT245="Yes")*_xlfn.SWITCH('Input| Overheads'!$C$50,"Direct costs",'Calc| Overheads Allocation'!F$9*T245,"Internal labour",'Calc| Overheads Allocation'!F$9*T245*'Input| Projects'!$AO245,"DNSP defined",'Calc| Overheads Allocation'!F$79*'Input| Projects'!$AW245,0),0)</f>
        <v>0</v>
      </c>
      <c r="AS245" s="172" cm="1">
        <f t="array" ref="AS245">IFERROR(--('Input| Projects'!$AT245="Yes")*_xlfn.SWITCH('Input| Overheads'!$C$50,"Direct costs",'Calc| Overheads Allocation'!G$9*U245,"Internal labour",'Calc| Overheads Allocation'!G$9*U245*'Input| Projects'!$AO245,"DNSP defined",'Calc| Overheads Allocation'!G$79*'Input| Projects'!$AW245,0),0)</f>
        <v>0</v>
      </c>
      <c r="AT245" s="172" cm="1">
        <f t="array" ref="AT245">IFERROR(--('Input| Projects'!$AT245="Yes")*_xlfn.SWITCH('Input| Overheads'!$C$50,"Direct costs",'Calc| Overheads Allocation'!H$9*V245,"Internal labour",'Calc| Overheads Allocation'!H$9*V245*'Input| Projects'!$AO245,"DNSP defined",'Calc| Overheads Allocation'!H$79*'Input| Projects'!$AW245,0),0)</f>
        <v>0</v>
      </c>
      <c r="AU245" s="172" cm="1">
        <f t="array" ref="AU245">IFERROR(--('Input| Projects'!$AT245="Yes")*_xlfn.SWITCH('Input| Overheads'!$C$50,"Direct costs",'Calc| Overheads Allocation'!I$9*W245,"Internal labour",'Calc| Overheads Allocation'!I$9*W245*'Input| Projects'!$AO245,"DNSP defined",'Calc| Overheads Allocation'!I$79*'Input| Projects'!$AW245,0),0)</f>
        <v>0</v>
      </c>
      <c r="AV245" s="175"/>
      <c r="AW245" s="172">
        <f t="shared" si="90"/>
        <v>0</v>
      </c>
      <c r="AX245" s="172">
        <f t="shared" si="91"/>
        <v>0</v>
      </c>
      <c r="AY245" s="172">
        <f t="shared" si="92"/>
        <v>0</v>
      </c>
      <c r="AZ245" s="172">
        <f t="shared" si="93"/>
        <v>0</v>
      </c>
      <c r="BA245" s="172">
        <f t="shared" si="94"/>
        <v>0</v>
      </c>
      <c r="BB245" s="172">
        <f t="shared" si="95"/>
        <v>0</v>
      </c>
      <c r="BC245" s="172">
        <f t="shared" si="96"/>
        <v>0</v>
      </c>
      <c r="BD245" s="176"/>
      <c r="BE245" s="172">
        <f t="shared" si="97"/>
        <v>0</v>
      </c>
      <c r="BF245" s="172">
        <f t="shared" si="98"/>
        <v>0</v>
      </c>
      <c r="BG245" s="172">
        <f t="shared" si="99"/>
        <v>0</v>
      </c>
      <c r="BH245" s="172">
        <f t="shared" si="100"/>
        <v>0</v>
      </c>
      <c r="BI245" s="172">
        <f t="shared" si="101"/>
        <v>0</v>
      </c>
      <c r="BJ245" s="172">
        <f t="shared" si="102"/>
        <v>0</v>
      </c>
      <c r="BK245" s="172">
        <f t="shared" si="103"/>
        <v>0</v>
      </c>
      <c r="BL245" s="176"/>
      <c r="BM245" s="172">
        <f t="shared" si="82"/>
        <v>0</v>
      </c>
      <c r="BN245" s="172">
        <f t="shared" si="83"/>
        <v>0</v>
      </c>
      <c r="BO245" s="172">
        <f t="shared" si="84"/>
        <v>0</v>
      </c>
      <c r="BP245" s="172">
        <f t="shared" si="85"/>
        <v>0</v>
      </c>
      <c r="BQ245" s="172">
        <f t="shared" si="86"/>
        <v>0</v>
      </c>
      <c r="BR245" s="172">
        <f t="shared" si="87"/>
        <v>0</v>
      </c>
      <c r="BS245" s="172">
        <f t="shared" si="88"/>
        <v>0</v>
      </c>
      <c r="BT245" s="55"/>
      <c r="BU245" s="158">
        <f>SUMIF('Input| Projects'!$BA$8:$CX$8,RIGHT(BU$9,3),'Input| Projects'!$BA245:$CX245)</f>
        <v>0</v>
      </c>
      <c r="BV245" s="158">
        <f>SUMIF('Input| Projects'!$BA$8:$CX$8,RIGHT(BV$9,3),'Input| Projects'!$BA245:$CX245)</f>
        <v>0</v>
      </c>
      <c r="BW245" s="79" t="str">
        <f t="shared" si="89"/>
        <v/>
      </c>
    </row>
    <row r="246" spans="2:75" x14ac:dyDescent="0.2">
      <c r="B246" s="123">
        <f>IFERROR('Input| Projects'!B246,"")</f>
        <v>237</v>
      </c>
      <c r="C246" s="160" t="str">
        <f>IFERROR(IF('Input| Projects'!C246="","",'Input| Projects'!C246),"")</f>
        <v/>
      </c>
      <c r="D246" s="160" t="str">
        <f>IFERROR(IF('Input| Projects'!D246="","",'Input| Projects'!D246),"")</f>
        <v/>
      </c>
      <c r="E246" s="53"/>
      <c r="F246" s="160" t="str">
        <f>IF(LEN('Input| Projects'!F246)&gt;0,'Input| Projects'!F246,"")</f>
        <v/>
      </c>
      <c r="G246" s="160" t="str">
        <f>IF(LEN('Input| Projects'!G246)&gt;0,'Input| Projects'!G246,"")</f>
        <v/>
      </c>
      <c r="H246" s="10"/>
      <c r="I246" s="194" cm="1">
        <f t="array" ref="I246">IF(LEN($F246)&gt;0,1+IFERROR(SUMPRODUCT(TRANSPOSE('Input| Projects'!$AO246:$AQ246),INDEX('Input| Escalations'!$F$27:$L$29,,MATCH(Q$9,'Input| Escalations'!$F$21:$L$21,0))),0),0)</f>
        <v>0</v>
      </c>
      <c r="J246" s="194" cm="1">
        <f t="array" ref="J246">IF(LEN($F246)&gt;0,1+IFERROR(SUMPRODUCT(TRANSPOSE('Input| Projects'!$AO246:$AQ246),INDEX('Input| Escalations'!$F$27:$L$29,,MATCH(R$9,'Input| Escalations'!$F$21:$L$21,0))),0),0)</f>
        <v>0</v>
      </c>
      <c r="K246" s="194" cm="1">
        <f t="array" ref="K246">IF(LEN($F246)&gt;0,1+IFERROR(SUMPRODUCT(TRANSPOSE('Input| Projects'!$AO246:$AQ246),INDEX('Input| Escalations'!$F$27:$L$29,,MATCH(S$9,'Input| Escalations'!$F$21:$L$21,0))),0),0)</f>
        <v>0</v>
      </c>
      <c r="L246" s="194" cm="1">
        <f t="array" ref="L246">IF(LEN($F246)&gt;0,1+IFERROR(SUMPRODUCT(TRANSPOSE('Input| Projects'!$AO246:$AQ246),INDEX('Input| Escalations'!$F$27:$L$29,,MATCH(T$9,'Input| Escalations'!$F$21:$L$21,0))),0),0)</f>
        <v>0</v>
      </c>
      <c r="M246" s="194" cm="1">
        <f t="array" ref="M246">IF(LEN($F246)&gt;0,1+IFERROR(SUMPRODUCT(TRANSPOSE('Input| Projects'!$AO246:$AQ246),INDEX('Input| Escalations'!$F$27:$L$29,,MATCH(U$9,'Input| Escalations'!$F$21:$L$21,0))),0),0)</f>
        <v>0</v>
      </c>
      <c r="N246" s="194" cm="1">
        <f t="array" ref="N246">IF(LEN($F246)&gt;0,1+IFERROR(SUMPRODUCT(TRANSPOSE('Input| Projects'!$AO246:$AQ246),INDEX('Input| Escalations'!$F$27:$L$29,,MATCH(V$9,'Input| Escalations'!$F$21:$L$21,0))),0),0)</f>
        <v>0</v>
      </c>
      <c r="O246" s="194" cm="1">
        <f t="array" ref="O246">IF(LEN($F246)&gt;0,1+IFERROR(SUMPRODUCT(TRANSPOSE('Input| Projects'!$AO246:$AQ246),INDEX('Input| Escalations'!$F$27:$L$29,,MATCH(W$9,'Input| Escalations'!$F$21:$L$21,0))),0),0)</f>
        <v>0</v>
      </c>
      <c r="P246" s="10"/>
      <c r="Q246" s="172">
        <f>IFERROR(IF(ISNUMBER(FIND("decision",'Input| Setup'!$F$6)),'Input| Projects'!Y246,'Input| Projects'!I246)*'Input| Escalations'!$I$17*I246,0)</f>
        <v>0</v>
      </c>
      <c r="R246" s="172">
        <f>IFERROR(IF(ISNUMBER(FIND("decision",'Input| Setup'!$F$6)),'Input| Projects'!Z246,'Input| Projects'!J246)*'Input| Escalations'!$I$17*J246,0)</f>
        <v>0</v>
      </c>
      <c r="S246" s="172">
        <f>IFERROR(IF(ISNUMBER(FIND("decision",'Input| Setup'!$F$6)),'Input| Projects'!AA246,'Input| Projects'!K246)*'Input| Escalations'!$I$17*K246,0)</f>
        <v>0</v>
      </c>
      <c r="T246" s="172">
        <f>IFERROR(IF(ISNUMBER(FIND("decision",'Input| Setup'!$F$6)),'Input| Projects'!AB246,'Input| Projects'!L246)*'Input| Escalations'!$I$17*L246,0)</f>
        <v>0</v>
      </c>
      <c r="U246" s="172">
        <f>IFERROR(IF(ISNUMBER(FIND("decision",'Input| Setup'!$F$6)),'Input| Projects'!AC246,'Input| Projects'!M246)*'Input| Escalations'!$I$17*M246,0)</f>
        <v>0</v>
      </c>
      <c r="V246" s="172">
        <f>IFERROR(IF(ISNUMBER(FIND("decision",'Input| Setup'!$F$6)),'Input| Projects'!AD246,'Input| Projects'!N246)*'Input| Escalations'!$I$17*N246,0)</f>
        <v>0</v>
      </c>
      <c r="W246" s="172">
        <f>IFERROR(IF(ISNUMBER(FIND("decision",'Input| Setup'!$F$6)),'Input| Projects'!AE246,'Input| Projects'!O246)*'Input| Escalations'!$I$17*O246,0)</f>
        <v>0</v>
      </c>
      <c r="X246" s="175"/>
      <c r="Y246" s="172">
        <f>IF(ISNUMBER(FIND("decision",'Input| Setup'!$F$6)),'Input| Projects'!AG246,'Input| Projects'!Q246)*I246*'Input| Escalations'!$I$17</f>
        <v>0</v>
      </c>
      <c r="Z246" s="172">
        <f>IF(ISNUMBER(FIND("decision",'Input| Setup'!$F$6)),'Input| Projects'!AH246,'Input| Projects'!R246)*J246*'Input| Escalations'!$I$17</f>
        <v>0</v>
      </c>
      <c r="AA246" s="172">
        <f>IF(ISNUMBER(FIND("decision",'Input| Setup'!$F$6)),'Input| Projects'!AI246,'Input| Projects'!S246)*K246*'Input| Escalations'!$I$17</f>
        <v>0</v>
      </c>
      <c r="AB246" s="172">
        <f>IF(ISNUMBER(FIND("decision",'Input| Setup'!$F$6)),'Input| Projects'!AJ246,'Input| Projects'!T246)*L246*'Input| Escalations'!$I$17</f>
        <v>0</v>
      </c>
      <c r="AC246" s="172">
        <f>IF(ISNUMBER(FIND("decision",'Input| Setup'!$F$6)),'Input| Projects'!AK246,'Input| Projects'!U246)*M246*'Input| Escalations'!$I$17</f>
        <v>0</v>
      </c>
      <c r="AD246" s="172">
        <f>IF(ISNUMBER(FIND("decision",'Input| Setup'!$F$6)),'Input| Projects'!AL246,'Input| Projects'!V246)*N246*'Input| Escalations'!$I$17</f>
        <v>0</v>
      </c>
      <c r="AE246" s="172">
        <f>IF(ISNUMBER(FIND("decision",'Input| Setup'!$F$6)),'Input| Projects'!AM246,'Input| Projects'!W246)*O246*'Input| Escalations'!$I$17</f>
        <v>0</v>
      </c>
      <c r="AF246" s="175"/>
      <c r="AG246" s="172" cm="1">
        <f t="array" ref="AG246">IFERROR(--('Input| Projects'!$AS246="Yes")*_xlfn.SWITCH('Input| Overheads'!$C$50,"Direct costs",'Calc| Overheads Allocation'!C$8*Q246,"Internal labour",'Calc| Overheads Allocation'!C$8*Q246*'Input| Projects'!$AO246,"DNSP defined",'Calc| Overheads Allocation'!C$78*'Input| Projects'!$AV246,0),0)</f>
        <v>0</v>
      </c>
      <c r="AH246" s="172" cm="1">
        <f t="array" ref="AH246">IFERROR(--('Input| Projects'!$AS246="Yes")*_xlfn.SWITCH('Input| Overheads'!$C$50,"Direct costs",'Calc| Overheads Allocation'!D$8*R246,"Internal labour",'Calc| Overheads Allocation'!D$8*R246*'Input| Projects'!$AO246,"DNSP defined",'Calc| Overheads Allocation'!D$78*'Input| Projects'!$AV246,0),0)</f>
        <v>0</v>
      </c>
      <c r="AI246" s="172" cm="1">
        <f t="array" ref="AI246">IFERROR(--('Input| Projects'!$AS246="Yes")*_xlfn.SWITCH('Input| Overheads'!$C$50,"Direct costs",'Calc| Overheads Allocation'!E$8*S246,"Internal labour",'Calc| Overheads Allocation'!E$8*S246*'Input| Projects'!$AO246,"DNSP defined",'Calc| Overheads Allocation'!E$78*'Input| Projects'!$AV246,0),0)</f>
        <v>0</v>
      </c>
      <c r="AJ246" s="172" cm="1">
        <f t="array" ref="AJ246">IFERROR(--('Input| Projects'!$AS246="Yes")*_xlfn.SWITCH('Input| Overheads'!$C$50,"Direct costs",'Calc| Overheads Allocation'!F$8*T246,"Internal labour",'Calc| Overheads Allocation'!F$8*T246*'Input| Projects'!$AO246,"DNSP defined",'Calc| Overheads Allocation'!F$78*'Input| Projects'!$AV246,0),0)</f>
        <v>0</v>
      </c>
      <c r="AK246" s="172" cm="1">
        <f t="array" ref="AK246">IFERROR(--('Input| Projects'!$AS246="Yes")*_xlfn.SWITCH('Input| Overheads'!$C$50,"Direct costs",'Calc| Overheads Allocation'!G$8*U246,"Internal labour",'Calc| Overheads Allocation'!G$8*U246*'Input| Projects'!$AO246,"DNSP defined",'Calc| Overheads Allocation'!G$78*'Input| Projects'!$AV246,0),0)</f>
        <v>0</v>
      </c>
      <c r="AL246" s="172" cm="1">
        <f t="array" ref="AL246">IFERROR(--('Input| Projects'!$AS246="Yes")*_xlfn.SWITCH('Input| Overheads'!$C$50,"Direct costs",'Calc| Overheads Allocation'!H$8*V246,"Internal labour",'Calc| Overheads Allocation'!H$8*V246*'Input| Projects'!$AO246,"DNSP defined",'Calc| Overheads Allocation'!H$78*'Input| Projects'!$AV246,0),0)</f>
        <v>0</v>
      </c>
      <c r="AM246" s="172" cm="1">
        <f t="array" ref="AM246">IFERROR(--('Input| Projects'!$AS246="Yes")*_xlfn.SWITCH('Input| Overheads'!$C$50,"Direct costs",'Calc| Overheads Allocation'!I$8*W246,"Internal labour",'Calc| Overheads Allocation'!I$8*W246*'Input| Projects'!$AO246,"DNSP defined",'Calc| Overheads Allocation'!I$78*'Input| Projects'!$AV246,0),0)</f>
        <v>0</v>
      </c>
      <c r="AN246" s="175"/>
      <c r="AO246" s="172" cm="1">
        <f t="array" ref="AO246">IFERROR(--('Input| Projects'!$AT246="Yes")*_xlfn.SWITCH('Input| Overheads'!$C$50,"Direct costs",'Calc| Overheads Allocation'!C$9*Q246,"Internal labour",'Calc| Overheads Allocation'!C$9*Q246*'Input| Projects'!$AO246,"DNSP defined",'Calc| Overheads Allocation'!C$79*'Input| Projects'!$AW246,0),0)</f>
        <v>0</v>
      </c>
      <c r="AP246" s="172" cm="1">
        <f t="array" ref="AP246">IFERROR(--('Input| Projects'!$AT246="Yes")*_xlfn.SWITCH('Input| Overheads'!$C$50,"Direct costs",'Calc| Overheads Allocation'!D$9*R246,"Internal labour",'Calc| Overheads Allocation'!D$9*R246*'Input| Projects'!$AO246,"DNSP defined",'Calc| Overheads Allocation'!D$79*'Input| Projects'!$AW246,0),0)</f>
        <v>0</v>
      </c>
      <c r="AQ246" s="172" cm="1">
        <f t="array" ref="AQ246">IFERROR(--('Input| Projects'!$AT246="Yes")*_xlfn.SWITCH('Input| Overheads'!$C$50,"Direct costs",'Calc| Overheads Allocation'!E$9*S246,"Internal labour",'Calc| Overheads Allocation'!E$9*S246*'Input| Projects'!$AO246,"DNSP defined",'Calc| Overheads Allocation'!E$79*'Input| Projects'!$AW246,0),0)</f>
        <v>0</v>
      </c>
      <c r="AR246" s="172" cm="1">
        <f t="array" ref="AR246">IFERROR(--('Input| Projects'!$AT246="Yes")*_xlfn.SWITCH('Input| Overheads'!$C$50,"Direct costs",'Calc| Overheads Allocation'!F$9*T246,"Internal labour",'Calc| Overheads Allocation'!F$9*T246*'Input| Projects'!$AO246,"DNSP defined",'Calc| Overheads Allocation'!F$79*'Input| Projects'!$AW246,0),0)</f>
        <v>0</v>
      </c>
      <c r="AS246" s="172" cm="1">
        <f t="array" ref="AS246">IFERROR(--('Input| Projects'!$AT246="Yes")*_xlfn.SWITCH('Input| Overheads'!$C$50,"Direct costs",'Calc| Overheads Allocation'!G$9*U246,"Internal labour",'Calc| Overheads Allocation'!G$9*U246*'Input| Projects'!$AO246,"DNSP defined",'Calc| Overheads Allocation'!G$79*'Input| Projects'!$AW246,0),0)</f>
        <v>0</v>
      </c>
      <c r="AT246" s="172" cm="1">
        <f t="array" ref="AT246">IFERROR(--('Input| Projects'!$AT246="Yes")*_xlfn.SWITCH('Input| Overheads'!$C$50,"Direct costs",'Calc| Overheads Allocation'!H$9*V246,"Internal labour",'Calc| Overheads Allocation'!H$9*V246*'Input| Projects'!$AO246,"DNSP defined",'Calc| Overheads Allocation'!H$79*'Input| Projects'!$AW246,0),0)</f>
        <v>0</v>
      </c>
      <c r="AU246" s="172" cm="1">
        <f t="array" ref="AU246">IFERROR(--('Input| Projects'!$AT246="Yes")*_xlfn.SWITCH('Input| Overheads'!$C$50,"Direct costs",'Calc| Overheads Allocation'!I$9*W246,"Internal labour",'Calc| Overheads Allocation'!I$9*W246*'Input| Projects'!$AO246,"DNSP defined",'Calc| Overheads Allocation'!I$79*'Input| Projects'!$AW246,0),0)</f>
        <v>0</v>
      </c>
      <c r="AV246" s="175"/>
      <c r="AW246" s="172">
        <f t="shared" si="90"/>
        <v>0</v>
      </c>
      <c r="AX246" s="172">
        <f t="shared" si="91"/>
        <v>0</v>
      </c>
      <c r="AY246" s="172">
        <f t="shared" si="92"/>
        <v>0</v>
      </c>
      <c r="AZ246" s="172">
        <f t="shared" si="93"/>
        <v>0</v>
      </c>
      <c r="BA246" s="172">
        <f t="shared" si="94"/>
        <v>0</v>
      </c>
      <c r="BB246" s="172">
        <f t="shared" si="95"/>
        <v>0</v>
      </c>
      <c r="BC246" s="172">
        <f t="shared" si="96"/>
        <v>0</v>
      </c>
      <c r="BD246" s="176"/>
      <c r="BE246" s="172">
        <f t="shared" si="97"/>
        <v>0</v>
      </c>
      <c r="BF246" s="172">
        <f t="shared" si="98"/>
        <v>0</v>
      </c>
      <c r="BG246" s="172">
        <f t="shared" si="99"/>
        <v>0</v>
      </c>
      <c r="BH246" s="172">
        <f t="shared" si="100"/>
        <v>0</v>
      </c>
      <c r="BI246" s="172">
        <f t="shared" si="101"/>
        <v>0</v>
      </c>
      <c r="BJ246" s="172">
        <f t="shared" si="102"/>
        <v>0</v>
      </c>
      <c r="BK246" s="172">
        <f t="shared" si="103"/>
        <v>0</v>
      </c>
      <c r="BL246" s="176"/>
      <c r="BM246" s="172">
        <f t="shared" si="82"/>
        <v>0</v>
      </c>
      <c r="BN246" s="172">
        <f t="shared" si="83"/>
        <v>0</v>
      </c>
      <c r="BO246" s="172">
        <f t="shared" si="84"/>
        <v>0</v>
      </c>
      <c r="BP246" s="172">
        <f t="shared" si="85"/>
        <v>0</v>
      </c>
      <c r="BQ246" s="172">
        <f t="shared" si="86"/>
        <v>0</v>
      </c>
      <c r="BR246" s="172">
        <f t="shared" si="87"/>
        <v>0</v>
      </c>
      <c r="BS246" s="172">
        <f t="shared" si="88"/>
        <v>0</v>
      </c>
      <c r="BT246" s="55"/>
      <c r="BU246" s="158">
        <f>SUMIF('Input| Projects'!$BA$8:$CX$8,RIGHT(BU$9,3),'Input| Projects'!$BA246:$CX246)</f>
        <v>0</v>
      </c>
      <c r="BV246" s="158">
        <f>SUMIF('Input| Projects'!$BA$8:$CX$8,RIGHT(BV$9,3),'Input| Projects'!$BA246:$CX246)</f>
        <v>0</v>
      </c>
      <c r="BW246" s="79" t="str">
        <f t="shared" si="89"/>
        <v/>
      </c>
    </row>
    <row r="247" spans="2:75" x14ac:dyDescent="0.2">
      <c r="B247" s="123">
        <f>IFERROR('Input| Projects'!B247,"")</f>
        <v>238</v>
      </c>
      <c r="C247" s="160" t="str">
        <f>IFERROR(IF('Input| Projects'!C247="","",'Input| Projects'!C247),"")</f>
        <v/>
      </c>
      <c r="D247" s="160" t="str">
        <f>IFERROR(IF('Input| Projects'!D247="","",'Input| Projects'!D247),"")</f>
        <v/>
      </c>
      <c r="E247" s="53"/>
      <c r="F247" s="160" t="str">
        <f>IF(LEN('Input| Projects'!F247)&gt;0,'Input| Projects'!F247,"")</f>
        <v/>
      </c>
      <c r="G247" s="160" t="str">
        <f>IF(LEN('Input| Projects'!G247)&gt;0,'Input| Projects'!G247,"")</f>
        <v/>
      </c>
      <c r="H247" s="10"/>
      <c r="I247" s="194" cm="1">
        <f t="array" ref="I247">IF(LEN($F247)&gt;0,1+IFERROR(SUMPRODUCT(TRANSPOSE('Input| Projects'!$AO247:$AQ247),INDEX('Input| Escalations'!$F$27:$L$29,,MATCH(Q$9,'Input| Escalations'!$F$21:$L$21,0))),0),0)</f>
        <v>0</v>
      </c>
      <c r="J247" s="194" cm="1">
        <f t="array" ref="J247">IF(LEN($F247)&gt;0,1+IFERROR(SUMPRODUCT(TRANSPOSE('Input| Projects'!$AO247:$AQ247),INDEX('Input| Escalations'!$F$27:$L$29,,MATCH(R$9,'Input| Escalations'!$F$21:$L$21,0))),0),0)</f>
        <v>0</v>
      </c>
      <c r="K247" s="194" cm="1">
        <f t="array" ref="K247">IF(LEN($F247)&gt;0,1+IFERROR(SUMPRODUCT(TRANSPOSE('Input| Projects'!$AO247:$AQ247),INDEX('Input| Escalations'!$F$27:$L$29,,MATCH(S$9,'Input| Escalations'!$F$21:$L$21,0))),0),0)</f>
        <v>0</v>
      </c>
      <c r="L247" s="194" cm="1">
        <f t="array" ref="L247">IF(LEN($F247)&gt;0,1+IFERROR(SUMPRODUCT(TRANSPOSE('Input| Projects'!$AO247:$AQ247),INDEX('Input| Escalations'!$F$27:$L$29,,MATCH(T$9,'Input| Escalations'!$F$21:$L$21,0))),0),0)</f>
        <v>0</v>
      </c>
      <c r="M247" s="194" cm="1">
        <f t="array" ref="M247">IF(LEN($F247)&gt;0,1+IFERROR(SUMPRODUCT(TRANSPOSE('Input| Projects'!$AO247:$AQ247),INDEX('Input| Escalations'!$F$27:$L$29,,MATCH(U$9,'Input| Escalations'!$F$21:$L$21,0))),0),0)</f>
        <v>0</v>
      </c>
      <c r="N247" s="194" cm="1">
        <f t="array" ref="N247">IF(LEN($F247)&gt;0,1+IFERROR(SUMPRODUCT(TRANSPOSE('Input| Projects'!$AO247:$AQ247),INDEX('Input| Escalations'!$F$27:$L$29,,MATCH(V$9,'Input| Escalations'!$F$21:$L$21,0))),0),0)</f>
        <v>0</v>
      </c>
      <c r="O247" s="194" cm="1">
        <f t="array" ref="O247">IF(LEN($F247)&gt;0,1+IFERROR(SUMPRODUCT(TRANSPOSE('Input| Projects'!$AO247:$AQ247),INDEX('Input| Escalations'!$F$27:$L$29,,MATCH(W$9,'Input| Escalations'!$F$21:$L$21,0))),0),0)</f>
        <v>0</v>
      </c>
      <c r="P247" s="10"/>
      <c r="Q247" s="172">
        <f>IFERROR(IF(ISNUMBER(FIND("decision",'Input| Setup'!$F$6)),'Input| Projects'!Y247,'Input| Projects'!I247)*'Input| Escalations'!$I$17*I247,0)</f>
        <v>0</v>
      </c>
      <c r="R247" s="172">
        <f>IFERROR(IF(ISNUMBER(FIND("decision",'Input| Setup'!$F$6)),'Input| Projects'!Z247,'Input| Projects'!J247)*'Input| Escalations'!$I$17*J247,0)</f>
        <v>0</v>
      </c>
      <c r="S247" s="172">
        <f>IFERROR(IF(ISNUMBER(FIND("decision",'Input| Setup'!$F$6)),'Input| Projects'!AA247,'Input| Projects'!K247)*'Input| Escalations'!$I$17*K247,0)</f>
        <v>0</v>
      </c>
      <c r="T247" s="172">
        <f>IFERROR(IF(ISNUMBER(FIND("decision",'Input| Setup'!$F$6)),'Input| Projects'!AB247,'Input| Projects'!L247)*'Input| Escalations'!$I$17*L247,0)</f>
        <v>0</v>
      </c>
      <c r="U247" s="172">
        <f>IFERROR(IF(ISNUMBER(FIND("decision",'Input| Setup'!$F$6)),'Input| Projects'!AC247,'Input| Projects'!M247)*'Input| Escalations'!$I$17*M247,0)</f>
        <v>0</v>
      </c>
      <c r="V247" s="172">
        <f>IFERROR(IF(ISNUMBER(FIND("decision",'Input| Setup'!$F$6)),'Input| Projects'!AD247,'Input| Projects'!N247)*'Input| Escalations'!$I$17*N247,0)</f>
        <v>0</v>
      </c>
      <c r="W247" s="172">
        <f>IFERROR(IF(ISNUMBER(FIND("decision",'Input| Setup'!$F$6)),'Input| Projects'!AE247,'Input| Projects'!O247)*'Input| Escalations'!$I$17*O247,0)</f>
        <v>0</v>
      </c>
      <c r="X247" s="175"/>
      <c r="Y247" s="172">
        <f>IF(ISNUMBER(FIND("decision",'Input| Setup'!$F$6)),'Input| Projects'!AG247,'Input| Projects'!Q247)*I247*'Input| Escalations'!$I$17</f>
        <v>0</v>
      </c>
      <c r="Z247" s="172">
        <f>IF(ISNUMBER(FIND("decision",'Input| Setup'!$F$6)),'Input| Projects'!AH247,'Input| Projects'!R247)*J247*'Input| Escalations'!$I$17</f>
        <v>0</v>
      </c>
      <c r="AA247" s="172">
        <f>IF(ISNUMBER(FIND("decision",'Input| Setup'!$F$6)),'Input| Projects'!AI247,'Input| Projects'!S247)*K247*'Input| Escalations'!$I$17</f>
        <v>0</v>
      </c>
      <c r="AB247" s="172">
        <f>IF(ISNUMBER(FIND("decision",'Input| Setup'!$F$6)),'Input| Projects'!AJ247,'Input| Projects'!T247)*L247*'Input| Escalations'!$I$17</f>
        <v>0</v>
      </c>
      <c r="AC247" s="172">
        <f>IF(ISNUMBER(FIND("decision",'Input| Setup'!$F$6)),'Input| Projects'!AK247,'Input| Projects'!U247)*M247*'Input| Escalations'!$I$17</f>
        <v>0</v>
      </c>
      <c r="AD247" s="172">
        <f>IF(ISNUMBER(FIND("decision",'Input| Setup'!$F$6)),'Input| Projects'!AL247,'Input| Projects'!V247)*N247*'Input| Escalations'!$I$17</f>
        <v>0</v>
      </c>
      <c r="AE247" s="172">
        <f>IF(ISNUMBER(FIND("decision",'Input| Setup'!$F$6)),'Input| Projects'!AM247,'Input| Projects'!W247)*O247*'Input| Escalations'!$I$17</f>
        <v>0</v>
      </c>
      <c r="AF247" s="175"/>
      <c r="AG247" s="172" cm="1">
        <f t="array" ref="AG247">IFERROR(--('Input| Projects'!$AS247="Yes")*_xlfn.SWITCH('Input| Overheads'!$C$50,"Direct costs",'Calc| Overheads Allocation'!C$8*Q247,"Internal labour",'Calc| Overheads Allocation'!C$8*Q247*'Input| Projects'!$AO247,"DNSP defined",'Calc| Overheads Allocation'!C$78*'Input| Projects'!$AV247,0),0)</f>
        <v>0</v>
      </c>
      <c r="AH247" s="172" cm="1">
        <f t="array" ref="AH247">IFERROR(--('Input| Projects'!$AS247="Yes")*_xlfn.SWITCH('Input| Overheads'!$C$50,"Direct costs",'Calc| Overheads Allocation'!D$8*R247,"Internal labour",'Calc| Overheads Allocation'!D$8*R247*'Input| Projects'!$AO247,"DNSP defined",'Calc| Overheads Allocation'!D$78*'Input| Projects'!$AV247,0),0)</f>
        <v>0</v>
      </c>
      <c r="AI247" s="172" cm="1">
        <f t="array" ref="AI247">IFERROR(--('Input| Projects'!$AS247="Yes")*_xlfn.SWITCH('Input| Overheads'!$C$50,"Direct costs",'Calc| Overheads Allocation'!E$8*S247,"Internal labour",'Calc| Overheads Allocation'!E$8*S247*'Input| Projects'!$AO247,"DNSP defined",'Calc| Overheads Allocation'!E$78*'Input| Projects'!$AV247,0),0)</f>
        <v>0</v>
      </c>
      <c r="AJ247" s="172" cm="1">
        <f t="array" ref="AJ247">IFERROR(--('Input| Projects'!$AS247="Yes")*_xlfn.SWITCH('Input| Overheads'!$C$50,"Direct costs",'Calc| Overheads Allocation'!F$8*T247,"Internal labour",'Calc| Overheads Allocation'!F$8*T247*'Input| Projects'!$AO247,"DNSP defined",'Calc| Overheads Allocation'!F$78*'Input| Projects'!$AV247,0),0)</f>
        <v>0</v>
      </c>
      <c r="AK247" s="172" cm="1">
        <f t="array" ref="AK247">IFERROR(--('Input| Projects'!$AS247="Yes")*_xlfn.SWITCH('Input| Overheads'!$C$50,"Direct costs",'Calc| Overheads Allocation'!G$8*U247,"Internal labour",'Calc| Overheads Allocation'!G$8*U247*'Input| Projects'!$AO247,"DNSP defined",'Calc| Overheads Allocation'!G$78*'Input| Projects'!$AV247,0),0)</f>
        <v>0</v>
      </c>
      <c r="AL247" s="172" cm="1">
        <f t="array" ref="AL247">IFERROR(--('Input| Projects'!$AS247="Yes")*_xlfn.SWITCH('Input| Overheads'!$C$50,"Direct costs",'Calc| Overheads Allocation'!H$8*V247,"Internal labour",'Calc| Overheads Allocation'!H$8*V247*'Input| Projects'!$AO247,"DNSP defined",'Calc| Overheads Allocation'!H$78*'Input| Projects'!$AV247,0),0)</f>
        <v>0</v>
      </c>
      <c r="AM247" s="172" cm="1">
        <f t="array" ref="AM247">IFERROR(--('Input| Projects'!$AS247="Yes")*_xlfn.SWITCH('Input| Overheads'!$C$50,"Direct costs",'Calc| Overheads Allocation'!I$8*W247,"Internal labour",'Calc| Overheads Allocation'!I$8*W247*'Input| Projects'!$AO247,"DNSP defined",'Calc| Overheads Allocation'!I$78*'Input| Projects'!$AV247,0),0)</f>
        <v>0</v>
      </c>
      <c r="AN247" s="175"/>
      <c r="AO247" s="172" cm="1">
        <f t="array" ref="AO247">IFERROR(--('Input| Projects'!$AT247="Yes")*_xlfn.SWITCH('Input| Overheads'!$C$50,"Direct costs",'Calc| Overheads Allocation'!C$9*Q247,"Internal labour",'Calc| Overheads Allocation'!C$9*Q247*'Input| Projects'!$AO247,"DNSP defined",'Calc| Overheads Allocation'!C$79*'Input| Projects'!$AW247,0),0)</f>
        <v>0</v>
      </c>
      <c r="AP247" s="172" cm="1">
        <f t="array" ref="AP247">IFERROR(--('Input| Projects'!$AT247="Yes")*_xlfn.SWITCH('Input| Overheads'!$C$50,"Direct costs",'Calc| Overheads Allocation'!D$9*R247,"Internal labour",'Calc| Overheads Allocation'!D$9*R247*'Input| Projects'!$AO247,"DNSP defined",'Calc| Overheads Allocation'!D$79*'Input| Projects'!$AW247,0),0)</f>
        <v>0</v>
      </c>
      <c r="AQ247" s="172" cm="1">
        <f t="array" ref="AQ247">IFERROR(--('Input| Projects'!$AT247="Yes")*_xlfn.SWITCH('Input| Overheads'!$C$50,"Direct costs",'Calc| Overheads Allocation'!E$9*S247,"Internal labour",'Calc| Overheads Allocation'!E$9*S247*'Input| Projects'!$AO247,"DNSP defined",'Calc| Overheads Allocation'!E$79*'Input| Projects'!$AW247,0),0)</f>
        <v>0</v>
      </c>
      <c r="AR247" s="172" cm="1">
        <f t="array" ref="AR247">IFERROR(--('Input| Projects'!$AT247="Yes")*_xlfn.SWITCH('Input| Overheads'!$C$50,"Direct costs",'Calc| Overheads Allocation'!F$9*T247,"Internal labour",'Calc| Overheads Allocation'!F$9*T247*'Input| Projects'!$AO247,"DNSP defined",'Calc| Overheads Allocation'!F$79*'Input| Projects'!$AW247,0),0)</f>
        <v>0</v>
      </c>
      <c r="AS247" s="172" cm="1">
        <f t="array" ref="AS247">IFERROR(--('Input| Projects'!$AT247="Yes")*_xlfn.SWITCH('Input| Overheads'!$C$50,"Direct costs",'Calc| Overheads Allocation'!G$9*U247,"Internal labour",'Calc| Overheads Allocation'!G$9*U247*'Input| Projects'!$AO247,"DNSP defined",'Calc| Overheads Allocation'!G$79*'Input| Projects'!$AW247,0),0)</f>
        <v>0</v>
      </c>
      <c r="AT247" s="172" cm="1">
        <f t="array" ref="AT247">IFERROR(--('Input| Projects'!$AT247="Yes")*_xlfn.SWITCH('Input| Overheads'!$C$50,"Direct costs",'Calc| Overheads Allocation'!H$9*V247,"Internal labour",'Calc| Overheads Allocation'!H$9*V247*'Input| Projects'!$AO247,"DNSP defined",'Calc| Overheads Allocation'!H$79*'Input| Projects'!$AW247,0),0)</f>
        <v>0</v>
      </c>
      <c r="AU247" s="172" cm="1">
        <f t="array" ref="AU247">IFERROR(--('Input| Projects'!$AT247="Yes")*_xlfn.SWITCH('Input| Overheads'!$C$50,"Direct costs",'Calc| Overheads Allocation'!I$9*W247,"Internal labour",'Calc| Overheads Allocation'!I$9*W247*'Input| Projects'!$AO247,"DNSP defined",'Calc| Overheads Allocation'!I$79*'Input| Projects'!$AW247,0),0)</f>
        <v>0</v>
      </c>
      <c r="AV247" s="175"/>
      <c r="AW247" s="172">
        <f t="shared" si="90"/>
        <v>0</v>
      </c>
      <c r="AX247" s="172">
        <f t="shared" si="91"/>
        <v>0</v>
      </c>
      <c r="AY247" s="172">
        <f t="shared" si="92"/>
        <v>0</v>
      </c>
      <c r="AZ247" s="172">
        <f t="shared" si="93"/>
        <v>0</v>
      </c>
      <c r="BA247" s="172">
        <f t="shared" si="94"/>
        <v>0</v>
      </c>
      <c r="BB247" s="172">
        <f t="shared" si="95"/>
        <v>0</v>
      </c>
      <c r="BC247" s="172">
        <f t="shared" si="96"/>
        <v>0</v>
      </c>
      <c r="BD247" s="176"/>
      <c r="BE247" s="172">
        <f t="shared" si="97"/>
        <v>0</v>
      </c>
      <c r="BF247" s="172">
        <f t="shared" si="98"/>
        <v>0</v>
      </c>
      <c r="BG247" s="172">
        <f t="shared" si="99"/>
        <v>0</v>
      </c>
      <c r="BH247" s="172">
        <f t="shared" si="100"/>
        <v>0</v>
      </c>
      <c r="BI247" s="172">
        <f t="shared" si="101"/>
        <v>0</v>
      </c>
      <c r="BJ247" s="172">
        <f t="shared" si="102"/>
        <v>0</v>
      </c>
      <c r="BK247" s="172">
        <f t="shared" si="103"/>
        <v>0</v>
      </c>
      <c r="BL247" s="176"/>
      <c r="BM247" s="172">
        <f t="shared" si="82"/>
        <v>0</v>
      </c>
      <c r="BN247" s="172">
        <f t="shared" si="83"/>
        <v>0</v>
      </c>
      <c r="BO247" s="172">
        <f t="shared" si="84"/>
        <v>0</v>
      </c>
      <c r="BP247" s="172">
        <f t="shared" si="85"/>
        <v>0</v>
      </c>
      <c r="BQ247" s="172">
        <f t="shared" si="86"/>
        <v>0</v>
      </c>
      <c r="BR247" s="172">
        <f t="shared" si="87"/>
        <v>0</v>
      </c>
      <c r="BS247" s="172">
        <f t="shared" si="88"/>
        <v>0</v>
      </c>
      <c r="BT247" s="55"/>
      <c r="BU247" s="158">
        <f>SUMIF('Input| Projects'!$BA$8:$CX$8,RIGHT(BU$9,3),'Input| Projects'!$BA247:$CX247)</f>
        <v>0</v>
      </c>
      <c r="BV247" s="158">
        <f>SUMIF('Input| Projects'!$BA$8:$CX$8,RIGHT(BV$9,3),'Input| Projects'!$BA247:$CX247)</f>
        <v>0</v>
      </c>
      <c r="BW247" s="79" t="str">
        <f t="shared" si="89"/>
        <v/>
      </c>
    </row>
    <row r="248" spans="2:75" x14ac:dyDescent="0.2">
      <c r="B248" s="123">
        <f>IFERROR('Input| Projects'!B248,"")</f>
        <v>239</v>
      </c>
      <c r="C248" s="160" t="str">
        <f>IFERROR(IF('Input| Projects'!C248="","",'Input| Projects'!C248),"")</f>
        <v/>
      </c>
      <c r="D248" s="160" t="str">
        <f>IFERROR(IF('Input| Projects'!D248="","",'Input| Projects'!D248),"")</f>
        <v/>
      </c>
      <c r="E248" s="53"/>
      <c r="F248" s="160" t="str">
        <f>IF(LEN('Input| Projects'!F248)&gt;0,'Input| Projects'!F248,"")</f>
        <v/>
      </c>
      <c r="G248" s="160" t="str">
        <f>IF(LEN('Input| Projects'!G248)&gt;0,'Input| Projects'!G248,"")</f>
        <v/>
      </c>
      <c r="H248" s="10"/>
      <c r="I248" s="194" cm="1">
        <f t="array" ref="I248">IF(LEN($F248)&gt;0,1+IFERROR(SUMPRODUCT(TRANSPOSE('Input| Projects'!$AO248:$AQ248),INDEX('Input| Escalations'!$F$27:$L$29,,MATCH(Q$9,'Input| Escalations'!$F$21:$L$21,0))),0),0)</f>
        <v>0</v>
      </c>
      <c r="J248" s="194" cm="1">
        <f t="array" ref="J248">IF(LEN($F248)&gt;0,1+IFERROR(SUMPRODUCT(TRANSPOSE('Input| Projects'!$AO248:$AQ248),INDEX('Input| Escalations'!$F$27:$L$29,,MATCH(R$9,'Input| Escalations'!$F$21:$L$21,0))),0),0)</f>
        <v>0</v>
      </c>
      <c r="K248" s="194" cm="1">
        <f t="array" ref="K248">IF(LEN($F248)&gt;0,1+IFERROR(SUMPRODUCT(TRANSPOSE('Input| Projects'!$AO248:$AQ248),INDEX('Input| Escalations'!$F$27:$L$29,,MATCH(S$9,'Input| Escalations'!$F$21:$L$21,0))),0),0)</f>
        <v>0</v>
      </c>
      <c r="L248" s="194" cm="1">
        <f t="array" ref="L248">IF(LEN($F248)&gt;0,1+IFERROR(SUMPRODUCT(TRANSPOSE('Input| Projects'!$AO248:$AQ248),INDEX('Input| Escalations'!$F$27:$L$29,,MATCH(T$9,'Input| Escalations'!$F$21:$L$21,0))),0),0)</f>
        <v>0</v>
      </c>
      <c r="M248" s="194" cm="1">
        <f t="array" ref="M248">IF(LEN($F248)&gt;0,1+IFERROR(SUMPRODUCT(TRANSPOSE('Input| Projects'!$AO248:$AQ248),INDEX('Input| Escalations'!$F$27:$L$29,,MATCH(U$9,'Input| Escalations'!$F$21:$L$21,0))),0),0)</f>
        <v>0</v>
      </c>
      <c r="N248" s="194" cm="1">
        <f t="array" ref="N248">IF(LEN($F248)&gt;0,1+IFERROR(SUMPRODUCT(TRANSPOSE('Input| Projects'!$AO248:$AQ248),INDEX('Input| Escalations'!$F$27:$L$29,,MATCH(V$9,'Input| Escalations'!$F$21:$L$21,0))),0),0)</f>
        <v>0</v>
      </c>
      <c r="O248" s="194" cm="1">
        <f t="array" ref="O248">IF(LEN($F248)&gt;0,1+IFERROR(SUMPRODUCT(TRANSPOSE('Input| Projects'!$AO248:$AQ248),INDEX('Input| Escalations'!$F$27:$L$29,,MATCH(W$9,'Input| Escalations'!$F$21:$L$21,0))),0),0)</f>
        <v>0</v>
      </c>
      <c r="P248" s="10"/>
      <c r="Q248" s="172">
        <f>IFERROR(IF(ISNUMBER(FIND("decision",'Input| Setup'!$F$6)),'Input| Projects'!Y248,'Input| Projects'!I248)*'Input| Escalations'!$I$17*I248,0)</f>
        <v>0</v>
      </c>
      <c r="R248" s="172">
        <f>IFERROR(IF(ISNUMBER(FIND("decision",'Input| Setup'!$F$6)),'Input| Projects'!Z248,'Input| Projects'!J248)*'Input| Escalations'!$I$17*J248,0)</f>
        <v>0</v>
      </c>
      <c r="S248" s="172">
        <f>IFERROR(IF(ISNUMBER(FIND("decision",'Input| Setup'!$F$6)),'Input| Projects'!AA248,'Input| Projects'!K248)*'Input| Escalations'!$I$17*K248,0)</f>
        <v>0</v>
      </c>
      <c r="T248" s="172">
        <f>IFERROR(IF(ISNUMBER(FIND("decision",'Input| Setup'!$F$6)),'Input| Projects'!AB248,'Input| Projects'!L248)*'Input| Escalations'!$I$17*L248,0)</f>
        <v>0</v>
      </c>
      <c r="U248" s="172">
        <f>IFERROR(IF(ISNUMBER(FIND("decision",'Input| Setup'!$F$6)),'Input| Projects'!AC248,'Input| Projects'!M248)*'Input| Escalations'!$I$17*M248,0)</f>
        <v>0</v>
      </c>
      <c r="V248" s="172">
        <f>IFERROR(IF(ISNUMBER(FIND("decision",'Input| Setup'!$F$6)),'Input| Projects'!AD248,'Input| Projects'!N248)*'Input| Escalations'!$I$17*N248,0)</f>
        <v>0</v>
      </c>
      <c r="W248" s="172">
        <f>IFERROR(IF(ISNUMBER(FIND("decision",'Input| Setup'!$F$6)),'Input| Projects'!AE248,'Input| Projects'!O248)*'Input| Escalations'!$I$17*O248,0)</f>
        <v>0</v>
      </c>
      <c r="X248" s="175"/>
      <c r="Y248" s="172">
        <f>IF(ISNUMBER(FIND("decision",'Input| Setup'!$F$6)),'Input| Projects'!AG248,'Input| Projects'!Q248)*I248*'Input| Escalations'!$I$17</f>
        <v>0</v>
      </c>
      <c r="Z248" s="172">
        <f>IF(ISNUMBER(FIND("decision",'Input| Setup'!$F$6)),'Input| Projects'!AH248,'Input| Projects'!R248)*J248*'Input| Escalations'!$I$17</f>
        <v>0</v>
      </c>
      <c r="AA248" s="172">
        <f>IF(ISNUMBER(FIND("decision",'Input| Setup'!$F$6)),'Input| Projects'!AI248,'Input| Projects'!S248)*K248*'Input| Escalations'!$I$17</f>
        <v>0</v>
      </c>
      <c r="AB248" s="172">
        <f>IF(ISNUMBER(FIND("decision",'Input| Setup'!$F$6)),'Input| Projects'!AJ248,'Input| Projects'!T248)*L248*'Input| Escalations'!$I$17</f>
        <v>0</v>
      </c>
      <c r="AC248" s="172">
        <f>IF(ISNUMBER(FIND("decision",'Input| Setup'!$F$6)),'Input| Projects'!AK248,'Input| Projects'!U248)*M248*'Input| Escalations'!$I$17</f>
        <v>0</v>
      </c>
      <c r="AD248" s="172">
        <f>IF(ISNUMBER(FIND("decision",'Input| Setup'!$F$6)),'Input| Projects'!AL248,'Input| Projects'!V248)*N248*'Input| Escalations'!$I$17</f>
        <v>0</v>
      </c>
      <c r="AE248" s="172">
        <f>IF(ISNUMBER(FIND("decision",'Input| Setup'!$F$6)),'Input| Projects'!AM248,'Input| Projects'!W248)*O248*'Input| Escalations'!$I$17</f>
        <v>0</v>
      </c>
      <c r="AF248" s="175"/>
      <c r="AG248" s="172" cm="1">
        <f t="array" ref="AG248">IFERROR(--('Input| Projects'!$AS248="Yes")*_xlfn.SWITCH('Input| Overheads'!$C$50,"Direct costs",'Calc| Overheads Allocation'!C$8*Q248,"Internal labour",'Calc| Overheads Allocation'!C$8*Q248*'Input| Projects'!$AO248,"DNSP defined",'Calc| Overheads Allocation'!C$78*'Input| Projects'!$AV248,0),0)</f>
        <v>0</v>
      </c>
      <c r="AH248" s="172" cm="1">
        <f t="array" ref="AH248">IFERROR(--('Input| Projects'!$AS248="Yes")*_xlfn.SWITCH('Input| Overheads'!$C$50,"Direct costs",'Calc| Overheads Allocation'!D$8*R248,"Internal labour",'Calc| Overheads Allocation'!D$8*R248*'Input| Projects'!$AO248,"DNSP defined",'Calc| Overheads Allocation'!D$78*'Input| Projects'!$AV248,0),0)</f>
        <v>0</v>
      </c>
      <c r="AI248" s="172" cm="1">
        <f t="array" ref="AI248">IFERROR(--('Input| Projects'!$AS248="Yes")*_xlfn.SWITCH('Input| Overheads'!$C$50,"Direct costs",'Calc| Overheads Allocation'!E$8*S248,"Internal labour",'Calc| Overheads Allocation'!E$8*S248*'Input| Projects'!$AO248,"DNSP defined",'Calc| Overheads Allocation'!E$78*'Input| Projects'!$AV248,0),0)</f>
        <v>0</v>
      </c>
      <c r="AJ248" s="172" cm="1">
        <f t="array" ref="AJ248">IFERROR(--('Input| Projects'!$AS248="Yes")*_xlfn.SWITCH('Input| Overheads'!$C$50,"Direct costs",'Calc| Overheads Allocation'!F$8*T248,"Internal labour",'Calc| Overheads Allocation'!F$8*T248*'Input| Projects'!$AO248,"DNSP defined",'Calc| Overheads Allocation'!F$78*'Input| Projects'!$AV248,0),0)</f>
        <v>0</v>
      </c>
      <c r="AK248" s="172" cm="1">
        <f t="array" ref="AK248">IFERROR(--('Input| Projects'!$AS248="Yes")*_xlfn.SWITCH('Input| Overheads'!$C$50,"Direct costs",'Calc| Overheads Allocation'!G$8*U248,"Internal labour",'Calc| Overheads Allocation'!G$8*U248*'Input| Projects'!$AO248,"DNSP defined",'Calc| Overheads Allocation'!G$78*'Input| Projects'!$AV248,0),0)</f>
        <v>0</v>
      </c>
      <c r="AL248" s="172" cm="1">
        <f t="array" ref="AL248">IFERROR(--('Input| Projects'!$AS248="Yes")*_xlfn.SWITCH('Input| Overheads'!$C$50,"Direct costs",'Calc| Overheads Allocation'!H$8*V248,"Internal labour",'Calc| Overheads Allocation'!H$8*V248*'Input| Projects'!$AO248,"DNSP defined",'Calc| Overheads Allocation'!H$78*'Input| Projects'!$AV248,0),0)</f>
        <v>0</v>
      </c>
      <c r="AM248" s="172" cm="1">
        <f t="array" ref="AM248">IFERROR(--('Input| Projects'!$AS248="Yes")*_xlfn.SWITCH('Input| Overheads'!$C$50,"Direct costs",'Calc| Overheads Allocation'!I$8*W248,"Internal labour",'Calc| Overheads Allocation'!I$8*W248*'Input| Projects'!$AO248,"DNSP defined",'Calc| Overheads Allocation'!I$78*'Input| Projects'!$AV248,0),0)</f>
        <v>0</v>
      </c>
      <c r="AN248" s="175"/>
      <c r="AO248" s="172" cm="1">
        <f t="array" ref="AO248">IFERROR(--('Input| Projects'!$AT248="Yes")*_xlfn.SWITCH('Input| Overheads'!$C$50,"Direct costs",'Calc| Overheads Allocation'!C$9*Q248,"Internal labour",'Calc| Overheads Allocation'!C$9*Q248*'Input| Projects'!$AO248,"DNSP defined",'Calc| Overheads Allocation'!C$79*'Input| Projects'!$AW248,0),0)</f>
        <v>0</v>
      </c>
      <c r="AP248" s="172" cm="1">
        <f t="array" ref="AP248">IFERROR(--('Input| Projects'!$AT248="Yes")*_xlfn.SWITCH('Input| Overheads'!$C$50,"Direct costs",'Calc| Overheads Allocation'!D$9*R248,"Internal labour",'Calc| Overheads Allocation'!D$9*R248*'Input| Projects'!$AO248,"DNSP defined",'Calc| Overheads Allocation'!D$79*'Input| Projects'!$AW248,0),0)</f>
        <v>0</v>
      </c>
      <c r="AQ248" s="172" cm="1">
        <f t="array" ref="AQ248">IFERROR(--('Input| Projects'!$AT248="Yes")*_xlfn.SWITCH('Input| Overheads'!$C$50,"Direct costs",'Calc| Overheads Allocation'!E$9*S248,"Internal labour",'Calc| Overheads Allocation'!E$9*S248*'Input| Projects'!$AO248,"DNSP defined",'Calc| Overheads Allocation'!E$79*'Input| Projects'!$AW248,0),0)</f>
        <v>0</v>
      </c>
      <c r="AR248" s="172" cm="1">
        <f t="array" ref="AR248">IFERROR(--('Input| Projects'!$AT248="Yes")*_xlfn.SWITCH('Input| Overheads'!$C$50,"Direct costs",'Calc| Overheads Allocation'!F$9*T248,"Internal labour",'Calc| Overheads Allocation'!F$9*T248*'Input| Projects'!$AO248,"DNSP defined",'Calc| Overheads Allocation'!F$79*'Input| Projects'!$AW248,0),0)</f>
        <v>0</v>
      </c>
      <c r="AS248" s="172" cm="1">
        <f t="array" ref="AS248">IFERROR(--('Input| Projects'!$AT248="Yes")*_xlfn.SWITCH('Input| Overheads'!$C$50,"Direct costs",'Calc| Overheads Allocation'!G$9*U248,"Internal labour",'Calc| Overheads Allocation'!G$9*U248*'Input| Projects'!$AO248,"DNSP defined",'Calc| Overheads Allocation'!G$79*'Input| Projects'!$AW248,0),0)</f>
        <v>0</v>
      </c>
      <c r="AT248" s="172" cm="1">
        <f t="array" ref="AT248">IFERROR(--('Input| Projects'!$AT248="Yes")*_xlfn.SWITCH('Input| Overheads'!$C$50,"Direct costs",'Calc| Overheads Allocation'!H$9*V248,"Internal labour",'Calc| Overheads Allocation'!H$9*V248*'Input| Projects'!$AO248,"DNSP defined",'Calc| Overheads Allocation'!H$79*'Input| Projects'!$AW248,0),0)</f>
        <v>0</v>
      </c>
      <c r="AU248" s="172" cm="1">
        <f t="array" ref="AU248">IFERROR(--('Input| Projects'!$AT248="Yes")*_xlfn.SWITCH('Input| Overheads'!$C$50,"Direct costs",'Calc| Overheads Allocation'!I$9*W248,"Internal labour",'Calc| Overheads Allocation'!I$9*W248*'Input| Projects'!$AO248,"DNSP defined",'Calc| Overheads Allocation'!I$79*'Input| Projects'!$AW248,0),0)</f>
        <v>0</v>
      </c>
      <c r="AV248" s="175"/>
      <c r="AW248" s="172">
        <f t="shared" si="90"/>
        <v>0</v>
      </c>
      <c r="AX248" s="172">
        <f t="shared" si="91"/>
        <v>0</v>
      </c>
      <c r="AY248" s="172">
        <f t="shared" si="92"/>
        <v>0</v>
      </c>
      <c r="AZ248" s="172">
        <f t="shared" si="93"/>
        <v>0</v>
      </c>
      <c r="BA248" s="172">
        <f t="shared" si="94"/>
        <v>0</v>
      </c>
      <c r="BB248" s="172">
        <f t="shared" si="95"/>
        <v>0</v>
      </c>
      <c r="BC248" s="172">
        <f t="shared" si="96"/>
        <v>0</v>
      </c>
      <c r="BD248" s="176"/>
      <c r="BE248" s="172">
        <f t="shared" si="97"/>
        <v>0</v>
      </c>
      <c r="BF248" s="172">
        <f t="shared" si="98"/>
        <v>0</v>
      </c>
      <c r="BG248" s="172">
        <f t="shared" si="99"/>
        <v>0</v>
      </c>
      <c r="BH248" s="172">
        <f t="shared" si="100"/>
        <v>0</v>
      </c>
      <c r="BI248" s="172">
        <f t="shared" si="101"/>
        <v>0</v>
      </c>
      <c r="BJ248" s="172">
        <f t="shared" si="102"/>
        <v>0</v>
      </c>
      <c r="BK248" s="172">
        <f t="shared" si="103"/>
        <v>0</v>
      </c>
      <c r="BL248" s="176"/>
      <c r="BM248" s="172">
        <f t="shared" si="82"/>
        <v>0</v>
      </c>
      <c r="BN248" s="172">
        <f t="shared" si="83"/>
        <v>0</v>
      </c>
      <c r="BO248" s="172">
        <f t="shared" si="84"/>
        <v>0</v>
      </c>
      <c r="BP248" s="172">
        <f t="shared" si="85"/>
        <v>0</v>
      </c>
      <c r="BQ248" s="172">
        <f t="shared" si="86"/>
        <v>0</v>
      </c>
      <c r="BR248" s="172">
        <f t="shared" si="87"/>
        <v>0</v>
      </c>
      <c r="BS248" s="172">
        <f t="shared" si="88"/>
        <v>0</v>
      </c>
      <c r="BT248" s="55"/>
      <c r="BU248" s="158">
        <f>SUMIF('Input| Projects'!$BA$8:$CX$8,RIGHT(BU$9,3),'Input| Projects'!$BA248:$CX248)</f>
        <v>0</v>
      </c>
      <c r="BV248" s="158">
        <f>SUMIF('Input| Projects'!$BA$8:$CX$8,RIGHT(BV$9,3),'Input| Projects'!$BA248:$CX248)</f>
        <v>0</v>
      </c>
      <c r="BW248" s="79" t="str">
        <f t="shared" si="89"/>
        <v/>
      </c>
    </row>
    <row r="249" spans="2:75" x14ac:dyDescent="0.2">
      <c r="B249" s="123">
        <f>IFERROR('Input| Projects'!B249,"")</f>
        <v>240</v>
      </c>
      <c r="C249" s="160" t="str">
        <f>IFERROR(IF('Input| Projects'!C249="","",'Input| Projects'!C249),"")</f>
        <v/>
      </c>
      <c r="D249" s="160" t="str">
        <f>IFERROR(IF('Input| Projects'!D249="","",'Input| Projects'!D249),"")</f>
        <v/>
      </c>
      <c r="E249" s="53"/>
      <c r="F249" s="160" t="str">
        <f>IF(LEN('Input| Projects'!F249)&gt;0,'Input| Projects'!F249,"")</f>
        <v/>
      </c>
      <c r="G249" s="160" t="str">
        <f>IF(LEN('Input| Projects'!G249)&gt;0,'Input| Projects'!G249,"")</f>
        <v/>
      </c>
      <c r="H249" s="10"/>
      <c r="I249" s="194" cm="1">
        <f t="array" ref="I249">IF(LEN($F249)&gt;0,1+IFERROR(SUMPRODUCT(TRANSPOSE('Input| Projects'!$AO249:$AQ249),INDEX('Input| Escalations'!$F$27:$L$29,,MATCH(Q$9,'Input| Escalations'!$F$21:$L$21,0))),0),0)</f>
        <v>0</v>
      </c>
      <c r="J249" s="194" cm="1">
        <f t="array" ref="J249">IF(LEN($F249)&gt;0,1+IFERROR(SUMPRODUCT(TRANSPOSE('Input| Projects'!$AO249:$AQ249),INDEX('Input| Escalations'!$F$27:$L$29,,MATCH(R$9,'Input| Escalations'!$F$21:$L$21,0))),0),0)</f>
        <v>0</v>
      </c>
      <c r="K249" s="194" cm="1">
        <f t="array" ref="K249">IF(LEN($F249)&gt;0,1+IFERROR(SUMPRODUCT(TRANSPOSE('Input| Projects'!$AO249:$AQ249),INDEX('Input| Escalations'!$F$27:$L$29,,MATCH(S$9,'Input| Escalations'!$F$21:$L$21,0))),0),0)</f>
        <v>0</v>
      </c>
      <c r="L249" s="194" cm="1">
        <f t="array" ref="L249">IF(LEN($F249)&gt;0,1+IFERROR(SUMPRODUCT(TRANSPOSE('Input| Projects'!$AO249:$AQ249),INDEX('Input| Escalations'!$F$27:$L$29,,MATCH(T$9,'Input| Escalations'!$F$21:$L$21,0))),0),0)</f>
        <v>0</v>
      </c>
      <c r="M249" s="194" cm="1">
        <f t="array" ref="M249">IF(LEN($F249)&gt;0,1+IFERROR(SUMPRODUCT(TRANSPOSE('Input| Projects'!$AO249:$AQ249),INDEX('Input| Escalations'!$F$27:$L$29,,MATCH(U$9,'Input| Escalations'!$F$21:$L$21,0))),0),0)</f>
        <v>0</v>
      </c>
      <c r="N249" s="194" cm="1">
        <f t="array" ref="N249">IF(LEN($F249)&gt;0,1+IFERROR(SUMPRODUCT(TRANSPOSE('Input| Projects'!$AO249:$AQ249),INDEX('Input| Escalations'!$F$27:$L$29,,MATCH(V$9,'Input| Escalations'!$F$21:$L$21,0))),0),0)</f>
        <v>0</v>
      </c>
      <c r="O249" s="194" cm="1">
        <f t="array" ref="O249">IF(LEN($F249)&gt;0,1+IFERROR(SUMPRODUCT(TRANSPOSE('Input| Projects'!$AO249:$AQ249),INDEX('Input| Escalations'!$F$27:$L$29,,MATCH(W$9,'Input| Escalations'!$F$21:$L$21,0))),0),0)</f>
        <v>0</v>
      </c>
      <c r="P249" s="10"/>
      <c r="Q249" s="172">
        <f>IFERROR(IF(ISNUMBER(FIND("decision",'Input| Setup'!$F$6)),'Input| Projects'!Y249,'Input| Projects'!I249)*'Input| Escalations'!$I$17*I249,0)</f>
        <v>0</v>
      </c>
      <c r="R249" s="172">
        <f>IFERROR(IF(ISNUMBER(FIND("decision",'Input| Setup'!$F$6)),'Input| Projects'!Z249,'Input| Projects'!J249)*'Input| Escalations'!$I$17*J249,0)</f>
        <v>0</v>
      </c>
      <c r="S249" s="172">
        <f>IFERROR(IF(ISNUMBER(FIND("decision",'Input| Setup'!$F$6)),'Input| Projects'!AA249,'Input| Projects'!K249)*'Input| Escalations'!$I$17*K249,0)</f>
        <v>0</v>
      </c>
      <c r="T249" s="172">
        <f>IFERROR(IF(ISNUMBER(FIND("decision",'Input| Setup'!$F$6)),'Input| Projects'!AB249,'Input| Projects'!L249)*'Input| Escalations'!$I$17*L249,0)</f>
        <v>0</v>
      </c>
      <c r="U249" s="172">
        <f>IFERROR(IF(ISNUMBER(FIND("decision",'Input| Setup'!$F$6)),'Input| Projects'!AC249,'Input| Projects'!M249)*'Input| Escalations'!$I$17*M249,0)</f>
        <v>0</v>
      </c>
      <c r="V249" s="172">
        <f>IFERROR(IF(ISNUMBER(FIND("decision",'Input| Setup'!$F$6)),'Input| Projects'!AD249,'Input| Projects'!N249)*'Input| Escalations'!$I$17*N249,0)</f>
        <v>0</v>
      </c>
      <c r="W249" s="172">
        <f>IFERROR(IF(ISNUMBER(FIND("decision",'Input| Setup'!$F$6)),'Input| Projects'!AE249,'Input| Projects'!O249)*'Input| Escalations'!$I$17*O249,0)</f>
        <v>0</v>
      </c>
      <c r="X249" s="175"/>
      <c r="Y249" s="172">
        <f>IF(ISNUMBER(FIND("decision",'Input| Setup'!$F$6)),'Input| Projects'!AG249,'Input| Projects'!Q249)*I249*'Input| Escalations'!$I$17</f>
        <v>0</v>
      </c>
      <c r="Z249" s="172">
        <f>IF(ISNUMBER(FIND("decision",'Input| Setup'!$F$6)),'Input| Projects'!AH249,'Input| Projects'!R249)*J249*'Input| Escalations'!$I$17</f>
        <v>0</v>
      </c>
      <c r="AA249" s="172">
        <f>IF(ISNUMBER(FIND("decision",'Input| Setup'!$F$6)),'Input| Projects'!AI249,'Input| Projects'!S249)*K249*'Input| Escalations'!$I$17</f>
        <v>0</v>
      </c>
      <c r="AB249" s="172">
        <f>IF(ISNUMBER(FIND("decision",'Input| Setup'!$F$6)),'Input| Projects'!AJ249,'Input| Projects'!T249)*L249*'Input| Escalations'!$I$17</f>
        <v>0</v>
      </c>
      <c r="AC249" s="172">
        <f>IF(ISNUMBER(FIND("decision",'Input| Setup'!$F$6)),'Input| Projects'!AK249,'Input| Projects'!U249)*M249*'Input| Escalations'!$I$17</f>
        <v>0</v>
      </c>
      <c r="AD249" s="172">
        <f>IF(ISNUMBER(FIND("decision",'Input| Setup'!$F$6)),'Input| Projects'!AL249,'Input| Projects'!V249)*N249*'Input| Escalations'!$I$17</f>
        <v>0</v>
      </c>
      <c r="AE249" s="172">
        <f>IF(ISNUMBER(FIND("decision",'Input| Setup'!$F$6)),'Input| Projects'!AM249,'Input| Projects'!W249)*O249*'Input| Escalations'!$I$17</f>
        <v>0</v>
      </c>
      <c r="AF249" s="175"/>
      <c r="AG249" s="172" cm="1">
        <f t="array" ref="AG249">IFERROR(--('Input| Projects'!$AS249="Yes")*_xlfn.SWITCH('Input| Overheads'!$C$50,"Direct costs",'Calc| Overheads Allocation'!C$8*Q249,"Internal labour",'Calc| Overheads Allocation'!C$8*Q249*'Input| Projects'!$AO249,"DNSP defined",'Calc| Overheads Allocation'!C$78*'Input| Projects'!$AV249,0),0)</f>
        <v>0</v>
      </c>
      <c r="AH249" s="172" cm="1">
        <f t="array" ref="AH249">IFERROR(--('Input| Projects'!$AS249="Yes")*_xlfn.SWITCH('Input| Overheads'!$C$50,"Direct costs",'Calc| Overheads Allocation'!D$8*R249,"Internal labour",'Calc| Overheads Allocation'!D$8*R249*'Input| Projects'!$AO249,"DNSP defined",'Calc| Overheads Allocation'!D$78*'Input| Projects'!$AV249,0),0)</f>
        <v>0</v>
      </c>
      <c r="AI249" s="172" cm="1">
        <f t="array" ref="AI249">IFERROR(--('Input| Projects'!$AS249="Yes")*_xlfn.SWITCH('Input| Overheads'!$C$50,"Direct costs",'Calc| Overheads Allocation'!E$8*S249,"Internal labour",'Calc| Overheads Allocation'!E$8*S249*'Input| Projects'!$AO249,"DNSP defined",'Calc| Overheads Allocation'!E$78*'Input| Projects'!$AV249,0),0)</f>
        <v>0</v>
      </c>
      <c r="AJ249" s="172" cm="1">
        <f t="array" ref="AJ249">IFERROR(--('Input| Projects'!$AS249="Yes")*_xlfn.SWITCH('Input| Overheads'!$C$50,"Direct costs",'Calc| Overheads Allocation'!F$8*T249,"Internal labour",'Calc| Overheads Allocation'!F$8*T249*'Input| Projects'!$AO249,"DNSP defined",'Calc| Overheads Allocation'!F$78*'Input| Projects'!$AV249,0),0)</f>
        <v>0</v>
      </c>
      <c r="AK249" s="172" cm="1">
        <f t="array" ref="AK249">IFERROR(--('Input| Projects'!$AS249="Yes")*_xlfn.SWITCH('Input| Overheads'!$C$50,"Direct costs",'Calc| Overheads Allocation'!G$8*U249,"Internal labour",'Calc| Overheads Allocation'!G$8*U249*'Input| Projects'!$AO249,"DNSP defined",'Calc| Overheads Allocation'!G$78*'Input| Projects'!$AV249,0),0)</f>
        <v>0</v>
      </c>
      <c r="AL249" s="172" cm="1">
        <f t="array" ref="AL249">IFERROR(--('Input| Projects'!$AS249="Yes")*_xlfn.SWITCH('Input| Overheads'!$C$50,"Direct costs",'Calc| Overheads Allocation'!H$8*V249,"Internal labour",'Calc| Overheads Allocation'!H$8*V249*'Input| Projects'!$AO249,"DNSP defined",'Calc| Overheads Allocation'!H$78*'Input| Projects'!$AV249,0),0)</f>
        <v>0</v>
      </c>
      <c r="AM249" s="172" cm="1">
        <f t="array" ref="AM249">IFERROR(--('Input| Projects'!$AS249="Yes")*_xlfn.SWITCH('Input| Overheads'!$C$50,"Direct costs",'Calc| Overheads Allocation'!I$8*W249,"Internal labour",'Calc| Overheads Allocation'!I$8*W249*'Input| Projects'!$AO249,"DNSP defined",'Calc| Overheads Allocation'!I$78*'Input| Projects'!$AV249,0),0)</f>
        <v>0</v>
      </c>
      <c r="AN249" s="175"/>
      <c r="AO249" s="172" cm="1">
        <f t="array" ref="AO249">IFERROR(--('Input| Projects'!$AT249="Yes")*_xlfn.SWITCH('Input| Overheads'!$C$50,"Direct costs",'Calc| Overheads Allocation'!C$9*Q249,"Internal labour",'Calc| Overheads Allocation'!C$9*Q249*'Input| Projects'!$AO249,"DNSP defined",'Calc| Overheads Allocation'!C$79*'Input| Projects'!$AW249,0),0)</f>
        <v>0</v>
      </c>
      <c r="AP249" s="172" cm="1">
        <f t="array" ref="AP249">IFERROR(--('Input| Projects'!$AT249="Yes")*_xlfn.SWITCH('Input| Overheads'!$C$50,"Direct costs",'Calc| Overheads Allocation'!D$9*R249,"Internal labour",'Calc| Overheads Allocation'!D$9*R249*'Input| Projects'!$AO249,"DNSP defined",'Calc| Overheads Allocation'!D$79*'Input| Projects'!$AW249,0),0)</f>
        <v>0</v>
      </c>
      <c r="AQ249" s="172" cm="1">
        <f t="array" ref="AQ249">IFERROR(--('Input| Projects'!$AT249="Yes")*_xlfn.SWITCH('Input| Overheads'!$C$50,"Direct costs",'Calc| Overheads Allocation'!E$9*S249,"Internal labour",'Calc| Overheads Allocation'!E$9*S249*'Input| Projects'!$AO249,"DNSP defined",'Calc| Overheads Allocation'!E$79*'Input| Projects'!$AW249,0),0)</f>
        <v>0</v>
      </c>
      <c r="AR249" s="172" cm="1">
        <f t="array" ref="AR249">IFERROR(--('Input| Projects'!$AT249="Yes")*_xlfn.SWITCH('Input| Overheads'!$C$50,"Direct costs",'Calc| Overheads Allocation'!F$9*T249,"Internal labour",'Calc| Overheads Allocation'!F$9*T249*'Input| Projects'!$AO249,"DNSP defined",'Calc| Overheads Allocation'!F$79*'Input| Projects'!$AW249,0),0)</f>
        <v>0</v>
      </c>
      <c r="AS249" s="172" cm="1">
        <f t="array" ref="AS249">IFERROR(--('Input| Projects'!$AT249="Yes")*_xlfn.SWITCH('Input| Overheads'!$C$50,"Direct costs",'Calc| Overheads Allocation'!G$9*U249,"Internal labour",'Calc| Overheads Allocation'!G$9*U249*'Input| Projects'!$AO249,"DNSP defined",'Calc| Overheads Allocation'!G$79*'Input| Projects'!$AW249,0),0)</f>
        <v>0</v>
      </c>
      <c r="AT249" s="172" cm="1">
        <f t="array" ref="AT249">IFERROR(--('Input| Projects'!$AT249="Yes")*_xlfn.SWITCH('Input| Overheads'!$C$50,"Direct costs",'Calc| Overheads Allocation'!H$9*V249,"Internal labour",'Calc| Overheads Allocation'!H$9*V249*'Input| Projects'!$AO249,"DNSP defined",'Calc| Overheads Allocation'!H$79*'Input| Projects'!$AW249,0),0)</f>
        <v>0</v>
      </c>
      <c r="AU249" s="172" cm="1">
        <f t="array" ref="AU249">IFERROR(--('Input| Projects'!$AT249="Yes")*_xlfn.SWITCH('Input| Overheads'!$C$50,"Direct costs",'Calc| Overheads Allocation'!I$9*W249,"Internal labour",'Calc| Overheads Allocation'!I$9*W249*'Input| Projects'!$AO249,"DNSP defined",'Calc| Overheads Allocation'!I$79*'Input| Projects'!$AW249,0),0)</f>
        <v>0</v>
      </c>
      <c r="AV249" s="175"/>
      <c r="AW249" s="172">
        <f t="shared" si="90"/>
        <v>0</v>
      </c>
      <c r="AX249" s="172">
        <f t="shared" si="91"/>
        <v>0</v>
      </c>
      <c r="AY249" s="172">
        <f t="shared" si="92"/>
        <v>0</v>
      </c>
      <c r="AZ249" s="172">
        <f t="shared" si="93"/>
        <v>0</v>
      </c>
      <c r="BA249" s="172">
        <f t="shared" si="94"/>
        <v>0</v>
      </c>
      <c r="BB249" s="172">
        <f t="shared" si="95"/>
        <v>0</v>
      </c>
      <c r="BC249" s="172">
        <f t="shared" si="96"/>
        <v>0</v>
      </c>
      <c r="BD249" s="176"/>
      <c r="BE249" s="172">
        <f t="shared" si="97"/>
        <v>0</v>
      </c>
      <c r="BF249" s="172">
        <f t="shared" si="98"/>
        <v>0</v>
      </c>
      <c r="BG249" s="172">
        <f t="shared" si="99"/>
        <v>0</v>
      </c>
      <c r="BH249" s="172">
        <f t="shared" si="100"/>
        <v>0</v>
      </c>
      <c r="BI249" s="172">
        <f t="shared" si="101"/>
        <v>0</v>
      </c>
      <c r="BJ249" s="172">
        <f t="shared" si="102"/>
        <v>0</v>
      </c>
      <c r="BK249" s="172">
        <f t="shared" si="103"/>
        <v>0</v>
      </c>
      <c r="BL249" s="176"/>
      <c r="BM249" s="172">
        <f t="shared" si="82"/>
        <v>0</v>
      </c>
      <c r="BN249" s="172">
        <f t="shared" si="83"/>
        <v>0</v>
      </c>
      <c r="BO249" s="172">
        <f t="shared" si="84"/>
        <v>0</v>
      </c>
      <c r="BP249" s="172">
        <f t="shared" si="85"/>
        <v>0</v>
      </c>
      <c r="BQ249" s="172">
        <f t="shared" si="86"/>
        <v>0</v>
      </c>
      <c r="BR249" s="172">
        <f t="shared" si="87"/>
        <v>0</v>
      </c>
      <c r="BS249" s="172">
        <f t="shared" si="88"/>
        <v>0</v>
      </c>
      <c r="BT249" s="55"/>
      <c r="BU249" s="158">
        <f>SUMIF('Input| Projects'!$BA$8:$CX$8,RIGHT(BU$9,3),'Input| Projects'!$BA249:$CX249)</f>
        <v>0</v>
      </c>
      <c r="BV249" s="158">
        <f>SUMIF('Input| Projects'!$BA$8:$CX$8,RIGHT(BV$9,3),'Input| Projects'!$BA249:$CX249)</f>
        <v>0</v>
      </c>
      <c r="BW249" s="79" t="str">
        <f t="shared" si="89"/>
        <v/>
      </c>
    </row>
    <row r="250" spans="2:75" x14ac:dyDescent="0.2">
      <c r="B250" s="123">
        <f>IFERROR('Input| Projects'!B250,"")</f>
        <v>241</v>
      </c>
      <c r="C250" s="160" t="str">
        <f>IFERROR(IF('Input| Projects'!C250="","",'Input| Projects'!C250),"")</f>
        <v/>
      </c>
      <c r="D250" s="160" t="str">
        <f>IFERROR(IF('Input| Projects'!D250="","",'Input| Projects'!D250),"")</f>
        <v/>
      </c>
      <c r="E250" s="53"/>
      <c r="F250" s="160" t="str">
        <f>IF(LEN('Input| Projects'!F250)&gt;0,'Input| Projects'!F250,"")</f>
        <v/>
      </c>
      <c r="G250" s="160" t="str">
        <f>IF(LEN('Input| Projects'!G250)&gt;0,'Input| Projects'!G250,"")</f>
        <v/>
      </c>
      <c r="H250" s="10"/>
      <c r="I250" s="194" cm="1">
        <f t="array" ref="I250">IF(LEN($F250)&gt;0,1+IFERROR(SUMPRODUCT(TRANSPOSE('Input| Projects'!$AO250:$AQ250),INDEX('Input| Escalations'!$F$27:$L$29,,MATCH(Q$9,'Input| Escalations'!$F$21:$L$21,0))),0),0)</f>
        <v>0</v>
      </c>
      <c r="J250" s="194" cm="1">
        <f t="array" ref="J250">IF(LEN($F250)&gt;0,1+IFERROR(SUMPRODUCT(TRANSPOSE('Input| Projects'!$AO250:$AQ250),INDEX('Input| Escalations'!$F$27:$L$29,,MATCH(R$9,'Input| Escalations'!$F$21:$L$21,0))),0),0)</f>
        <v>0</v>
      </c>
      <c r="K250" s="194" cm="1">
        <f t="array" ref="K250">IF(LEN($F250)&gt;0,1+IFERROR(SUMPRODUCT(TRANSPOSE('Input| Projects'!$AO250:$AQ250),INDEX('Input| Escalations'!$F$27:$L$29,,MATCH(S$9,'Input| Escalations'!$F$21:$L$21,0))),0),0)</f>
        <v>0</v>
      </c>
      <c r="L250" s="194" cm="1">
        <f t="array" ref="L250">IF(LEN($F250)&gt;0,1+IFERROR(SUMPRODUCT(TRANSPOSE('Input| Projects'!$AO250:$AQ250),INDEX('Input| Escalations'!$F$27:$L$29,,MATCH(T$9,'Input| Escalations'!$F$21:$L$21,0))),0),0)</f>
        <v>0</v>
      </c>
      <c r="M250" s="194" cm="1">
        <f t="array" ref="M250">IF(LEN($F250)&gt;0,1+IFERROR(SUMPRODUCT(TRANSPOSE('Input| Projects'!$AO250:$AQ250),INDEX('Input| Escalations'!$F$27:$L$29,,MATCH(U$9,'Input| Escalations'!$F$21:$L$21,0))),0),0)</f>
        <v>0</v>
      </c>
      <c r="N250" s="194" cm="1">
        <f t="array" ref="N250">IF(LEN($F250)&gt;0,1+IFERROR(SUMPRODUCT(TRANSPOSE('Input| Projects'!$AO250:$AQ250),INDEX('Input| Escalations'!$F$27:$L$29,,MATCH(V$9,'Input| Escalations'!$F$21:$L$21,0))),0),0)</f>
        <v>0</v>
      </c>
      <c r="O250" s="194" cm="1">
        <f t="array" ref="O250">IF(LEN($F250)&gt;0,1+IFERROR(SUMPRODUCT(TRANSPOSE('Input| Projects'!$AO250:$AQ250),INDEX('Input| Escalations'!$F$27:$L$29,,MATCH(W$9,'Input| Escalations'!$F$21:$L$21,0))),0),0)</f>
        <v>0</v>
      </c>
      <c r="P250" s="10"/>
      <c r="Q250" s="172">
        <f>IFERROR(IF(ISNUMBER(FIND("decision",'Input| Setup'!$F$6)),'Input| Projects'!Y250,'Input| Projects'!I250)*'Input| Escalations'!$I$17*I250,0)</f>
        <v>0</v>
      </c>
      <c r="R250" s="172">
        <f>IFERROR(IF(ISNUMBER(FIND("decision",'Input| Setup'!$F$6)),'Input| Projects'!Z250,'Input| Projects'!J250)*'Input| Escalations'!$I$17*J250,0)</f>
        <v>0</v>
      </c>
      <c r="S250" s="172">
        <f>IFERROR(IF(ISNUMBER(FIND("decision",'Input| Setup'!$F$6)),'Input| Projects'!AA250,'Input| Projects'!K250)*'Input| Escalations'!$I$17*K250,0)</f>
        <v>0</v>
      </c>
      <c r="T250" s="172">
        <f>IFERROR(IF(ISNUMBER(FIND("decision",'Input| Setup'!$F$6)),'Input| Projects'!AB250,'Input| Projects'!L250)*'Input| Escalations'!$I$17*L250,0)</f>
        <v>0</v>
      </c>
      <c r="U250" s="172">
        <f>IFERROR(IF(ISNUMBER(FIND("decision",'Input| Setup'!$F$6)),'Input| Projects'!AC250,'Input| Projects'!M250)*'Input| Escalations'!$I$17*M250,0)</f>
        <v>0</v>
      </c>
      <c r="V250" s="172">
        <f>IFERROR(IF(ISNUMBER(FIND("decision",'Input| Setup'!$F$6)),'Input| Projects'!AD250,'Input| Projects'!N250)*'Input| Escalations'!$I$17*N250,0)</f>
        <v>0</v>
      </c>
      <c r="W250" s="172">
        <f>IFERROR(IF(ISNUMBER(FIND("decision",'Input| Setup'!$F$6)),'Input| Projects'!AE250,'Input| Projects'!O250)*'Input| Escalations'!$I$17*O250,0)</f>
        <v>0</v>
      </c>
      <c r="X250" s="175"/>
      <c r="Y250" s="172">
        <f>IF(ISNUMBER(FIND("decision",'Input| Setup'!$F$6)),'Input| Projects'!AG250,'Input| Projects'!Q250)*I250*'Input| Escalations'!$I$17</f>
        <v>0</v>
      </c>
      <c r="Z250" s="172">
        <f>IF(ISNUMBER(FIND("decision",'Input| Setup'!$F$6)),'Input| Projects'!AH250,'Input| Projects'!R250)*J250*'Input| Escalations'!$I$17</f>
        <v>0</v>
      </c>
      <c r="AA250" s="172">
        <f>IF(ISNUMBER(FIND("decision",'Input| Setup'!$F$6)),'Input| Projects'!AI250,'Input| Projects'!S250)*K250*'Input| Escalations'!$I$17</f>
        <v>0</v>
      </c>
      <c r="AB250" s="172">
        <f>IF(ISNUMBER(FIND("decision",'Input| Setup'!$F$6)),'Input| Projects'!AJ250,'Input| Projects'!T250)*L250*'Input| Escalations'!$I$17</f>
        <v>0</v>
      </c>
      <c r="AC250" s="172">
        <f>IF(ISNUMBER(FIND("decision",'Input| Setup'!$F$6)),'Input| Projects'!AK250,'Input| Projects'!U250)*M250*'Input| Escalations'!$I$17</f>
        <v>0</v>
      </c>
      <c r="AD250" s="172">
        <f>IF(ISNUMBER(FIND("decision",'Input| Setup'!$F$6)),'Input| Projects'!AL250,'Input| Projects'!V250)*N250*'Input| Escalations'!$I$17</f>
        <v>0</v>
      </c>
      <c r="AE250" s="172">
        <f>IF(ISNUMBER(FIND("decision",'Input| Setup'!$F$6)),'Input| Projects'!AM250,'Input| Projects'!W250)*O250*'Input| Escalations'!$I$17</f>
        <v>0</v>
      </c>
      <c r="AF250" s="175"/>
      <c r="AG250" s="172" cm="1">
        <f t="array" ref="AG250">IFERROR(--('Input| Projects'!$AS250="Yes")*_xlfn.SWITCH('Input| Overheads'!$C$50,"Direct costs",'Calc| Overheads Allocation'!C$8*Q250,"Internal labour",'Calc| Overheads Allocation'!C$8*Q250*'Input| Projects'!$AO250,"DNSP defined",'Calc| Overheads Allocation'!C$78*'Input| Projects'!$AV250,0),0)</f>
        <v>0</v>
      </c>
      <c r="AH250" s="172" cm="1">
        <f t="array" ref="AH250">IFERROR(--('Input| Projects'!$AS250="Yes")*_xlfn.SWITCH('Input| Overheads'!$C$50,"Direct costs",'Calc| Overheads Allocation'!D$8*R250,"Internal labour",'Calc| Overheads Allocation'!D$8*R250*'Input| Projects'!$AO250,"DNSP defined",'Calc| Overheads Allocation'!D$78*'Input| Projects'!$AV250,0),0)</f>
        <v>0</v>
      </c>
      <c r="AI250" s="172" cm="1">
        <f t="array" ref="AI250">IFERROR(--('Input| Projects'!$AS250="Yes")*_xlfn.SWITCH('Input| Overheads'!$C$50,"Direct costs",'Calc| Overheads Allocation'!E$8*S250,"Internal labour",'Calc| Overheads Allocation'!E$8*S250*'Input| Projects'!$AO250,"DNSP defined",'Calc| Overheads Allocation'!E$78*'Input| Projects'!$AV250,0),0)</f>
        <v>0</v>
      </c>
      <c r="AJ250" s="172" cm="1">
        <f t="array" ref="AJ250">IFERROR(--('Input| Projects'!$AS250="Yes")*_xlfn.SWITCH('Input| Overheads'!$C$50,"Direct costs",'Calc| Overheads Allocation'!F$8*T250,"Internal labour",'Calc| Overheads Allocation'!F$8*T250*'Input| Projects'!$AO250,"DNSP defined",'Calc| Overheads Allocation'!F$78*'Input| Projects'!$AV250,0),0)</f>
        <v>0</v>
      </c>
      <c r="AK250" s="172" cm="1">
        <f t="array" ref="AK250">IFERROR(--('Input| Projects'!$AS250="Yes")*_xlfn.SWITCH('Input| Overheads'!$C$50,"Direct costs",'Calc| Overheads Allocation'!G$8*U250,"Internal labour",'Calc| Overheads Allocation'!G$8*U250*'Input| Projects'!$AO250,"DNSP defined",'Calc| Overheads Allocation'!G$78*'Input| Projects'!$AV250,0),0)</f>
        <v>0</v>
      </c>
      <c r="AL250" s="172" cm="1">
        <f t="array" ref="AL250">IFERROR(--('Input| Projects'!$AS250="Yes")*_xlfn.SWITCH('Input| Overheads'!$C$50,"Direct costs",'Calc| Overheads Allocation'!H$8*V250,"Internal labour",'Calc| Overheads Allocation'!H$8*V250*'Input| Projects'!$AO250,"DNSP defined",'Calc| Overheads Allocation'!H$78*'Input| Projects'!$AV250,0),0)</f>
        <v>0</v>
      </c>
      <c r="AM250" s="172" cm="1">
        <f t="array" ref="AM250">IFERROR(--('Input| Projects'!$AS250="Yes")*_xlfn.SWITCH('Input| Overheads'!$C$50,"Direct costs",'Calc| Overheads Allocation'!I$8*W250,"Internal labour",'Calc| Overheads Allocation'!I$8*W250*'Input| Projects'!$AO250,"DNSP defined",'Calc| Overheads Allocation'!I$78*'Input| Projects'!$AV250,0),0)</f>
        <v>0</v>
      </c>
      <c r="AN250" s="175"/>
      <c r="AO250" s="172" cm="1">
        <f t="array" ref="AO250">IFERROR(--('Input| Projects'!$AT250="Yes")*_xlfn.SWITCH('Input| Overheads'!$C$50,"Direct costs",'Calc| Overheads Allocation'!C$9*Q250,"Internal labour",'Calc| Overheads Allocation'!C$9*Q250*'Input| Projects'!$AO250,"DNSP defined",'Calc| Overheads Allocation'!C$79*'Input| Projects'!$AW250,0),0)</f>
        <v>0</v>
      </c>
      <c r="AP250" s="172" cm="1">
        <f t="array" ref="AP250">IFERROR(--('Input| Projects'!$AT250="Yes")*_xlfn.SWITCH('Input| Overheads'!$C$50,"Direct costs",'Calc| Overheads Allocation'!D$9*R250,"Internal labour",'Calc| Overheads Allocation'!D$9*R250*'Input| Projects'!$AO250,"DNSP defined",'Calc| Overheads Allocation'!D$79*'Input| Projects'!$AW250,0),0)</f>
        <v>0</v>
      </c>
      <c r="AQ250" s="172" cm="1">
        <f t="array" ref="AQ250">IFERROR(--('Input| Projects'!$AT250="Yes")*_xlfn.SWITCH('Input| Overheads'!$C$50,"Direct costs",'Calc| Overheads Allocation'!E$9*S250,"Internal labour",'Calc| Overheads Allocation'!E$9*S250*'Input| Projects'!$AO250,"DNSP defined",'Calc| Overheads Allocation'!E$79*'Input| Projects'!$AW250,0),0)</f>
        <v>0</v>
      </c>
      <c r="AR250" s="172" cm="1">
        <f t="array" ref="AR250">IFERROR(--('Input| Projects'!$AT250="Yes")*_xlfn.SWITCH('Input| Overheads'!$C$50,"Direct costs",'Calc| Overheads Allocation'!F$9*T250,"Internal labour",'Calc| Overheads Allocation'!F$9*T250*'Input| Projects'!$AO250,"DNSP defined",'Calc| Overheads Allocation'!F$79*'Input| Projects'!$AW250,0),0)</f>
        <v>0</v>
      </c>
      <c r="AS250" s="172" cm="1">
        <f t="array" ref="AS250">IFERROR(--('Input| Projects'!$AT250="Yes")*_xlfn.SWITCH('Input| Overheads'!$C$50,"Direct costs",'Calc| Overheads Allocation'!G$9*U250,"Internal labour",'Calc| Overheads Allocation'!G$9*U250*'Input| Projects'!$AO250,"DNSP defined",'Calc| Overheads Allocation'!G$79*'Input| Projects'!$AW250,0),0)</f>
        <v>0</v>
      </c>
      <c r="AT250" s="172" cm="1">
        <f t="array" ref="AT250">IFERROR(--('Input| Projects'!$AT250="Yes")*_xlfn.SWITCH('Input| Overheads'!$C$50,"Direct costs",'Calc| Overheads Allocation'!H$9*V250,"Internal labour",'Calc| Overheads Allocation'!H$9*V250*'Input| Projects'!$AO250,"DNSP defined",'Calc| Overheads Allocation'!H$79*'Input| Projects'!$AW250,0),0)</f>
        <v>0</v>
      </c>
      <c r="AU250" s="172" cm="1">
        <f t="array" ref="AU250">IFERROR(--('Input| Projects'!$AT250="Yes")*_xlfn.SWITCH('Input| Overheads'!$C$50,"Direct costs",'Calc| Overheads Allocation'!I$9*W250,"Internal labour",'Calc| Overheads Allocation'!I$9*W250*'Input| Projects'!$AO250,"DNSP defined",'Calc| Overheads Allocation'!I$79*'Input| Projects'!$AW250,0),0)</f>
        <v>0</v>
      </c>
      <c r="AV250" s="175"/>
      <c r="AW250" s="172">
        <f t="shared" si="90"/>
        <v>0</v>
      </c>
      <c r="AX250" s="172">
        <f t="shared" si="91"/>
        <v>0</v>
      </c>
      <c r="AY250" s="172">
        <f t="shared" si="92"/>
        <v>0</v>
      </c>
      <c r="AZ250" s="172">
        <f t="shared" si="93"/>
        <v>0</v>
      </c>
      <c r="BA250" s="172">
        <f t="shared" si="94"/>
        <v>0</v>
      </c>
      <c r="BB250" s="172">
        <f t="shared" si="95"/>
        <v>0</v>
      </c>
      <c r="BC250" s="172">
        <f t="shared" si="96"/>
        <v>0</v>
      </c>
      <c r="BD250" s="176"/>
      <c r="BE250" s="172">
        <f t="shared" si="97"/>
        <v>0</v>
      </c>
      <c r="BF250" s="172">
        <f t="shared" si="98"/>
        <v>0</v>
      </c>
      <c r="BG250" s="172">
        <f t="shared" si="99"/>
        <v>0</v>
      </c>
      <c r="BH250" s="172">
        <f t="shared" si="100"/>
        <v>0</v>
      </c>
      <c r="BI250" s="172">
        <f t="shared" si="101"/>
        <v>0</v>
      </c>
      <c r="BJ250" s="172">
        <f t="shared" si="102"/>
        <v>0</v>
      </c>
      <c r="BK250" s="172">
        <f t="shared" si="103"/>
        <v>0</v>
      </c>
      <c r="BL250" s="176"/>
      <c r="BM250" s="172">
        <f t="shared" si="82"/>
        <v>0</v>
      </c>
      <c r="BN250" s="172">
        <f t="shared" si="83"/>
        <v>0</v>
      </c>
      <c r="BO250" s="172">
        <f t="shared" si="84"/>
        <v>0</v>
      </c>
      <c r="BP250" s="172">
        <f t="shared" si="85"/>
        <v>0</v>
      </c>
      <c r="BQ250" s="172">
        <f t="shared" si="86"/>
        <v>0</v>
      </c>
      <c r="BR250" s="172">
        <f t="shared" si="87"/>
        <v>0</v>
      </c>
      <c r="BS250" s="172">
        <f t="shared" si="88"/>
        <v>0</v>
      </c>
      <c r="BT250" s="55"/>
      <c r="BU250" s="158">
        <f>SUMIF('Input| Projects'!$BA$8:$CX$8,RIGHT(BU$9,3),'Input| Projects'!$BA250:$CX250)</f>
        <v>0</v>
      </c>
      <c r="BV250" s="158">
        <f>SUMIF('Input| Projects'!$BA$8:$CX$8,RIGHT(BV$9,3),'Input| Projects'!$BA250:$CX250)</f>
        <v>0</v>
      </c>
      <c r="BW250" s="79" t="str">
        <f t="shared" si="89"/>
        <v/>
      </c>
    </row>
    <row r="251" spans="2:75" x14ac:dyDescent="0.2">
      <c r="B251" s="123">
        <f>IFERROR('Input| Projects'!B251,"")</f>
        <v>242</v>
      </c>
      <c r="C251" s="160" t="str">
        <f>IFERROR(IF('Input| Projects'!C251="","",'Input| Projects'!C251),"")</f>
        <v/>
      </c>
      <c r="D251" s="160" t="str">
        <f>IFERROR(IF('Input| Projects'!D251="","",'Input| Projects'!D251),"")</f>
        <v/>
      </c>
      <c r="E251" s="53"/>
      <c r="F251" s="160" t="str">
        <f>IF(LEN('Input| Projects'!F251)&gt;0,'Input| Projects'!F251,"")</f>
        <v/>
      </c>
      <c r="G251" s="160" t="str">
        <f>IF(LEN('Input| Projects'!G251)&gt;0,'Input| Projects'!G251,"")</f>
        <v/>
      </c>
      <c r="H251" s="10"/>
      <c r="I251" s="194" cm="1">
        <f t="array" ref="I251">IF(LEN($F251)&gt;0,1+IFERROR(SUMPRODUCT(TRANSPOSE('Input| Projects'!$AO251:$AQ251),INDEX('Input| Escalations'!$F$27:$L$29,,MATCH(Q$9,'Input| Escalations'!$F$21:$L$21,0))),0),0)</f>
        <v>0</v>
      </c>
      <c r="J251" s="194" cm="1">
        <f t="array" ref="J251">IF(LEN($F251)&gt;0,1+IFERROR(SUMPRODUCT(TRANSPOSE('Input| Projects'!$AO251:$AQ251),INDEX('Input| Escalations'!$F$27:$L$29,,MATCH(R$9,'Input| Escalations'!$F$21:$L$21,0))),0),0)</f>
        <v>0</v>
      </c>
      <c r="K251" s="194" cm="1">
        <f t="array" ref="K251">IF(LEN($F251)&gt;0,1+IFERROR(SUMPRODUCT(TRANSPOSE('Input| Projects'!$AO251:$AQ251),INDEX('Input| Escalations'!$F$27:$L$29,,MATCH(S$9,'Input| Escalations'!$F$21:$L$21,0))),0),0)</f>
        <v>0</v>
      </c>
      <c r="L251" s="194" cm="1">
        <f t="array" ref="L251">IF(LEN($F251)&gt;0,1+IFERROR(SUMPRODUCT(TRANSPOSE('Input| Projects'!$AO251:$AQ251),INDEX('Input| Escalations'!$F$27:$L$29,,MATCH(T$9,'Input| Escalations'!$F$21:$L$21,0))),0),0)</f>
        <v>0</v>
      </c>
      <c r="M251" s="194" cm="1">
        <f t="array" ref="M251">IF(LEN($F251)&gt;0,1+IFERROR(SUMPRODUCT(TRANSPOSE('Input| Projects'!$AO251:$AQ251),INDEX('Input| Escalations'!$F$27:$L$29,,MATCH(U$9,'Input| Escalations'!$F$21:$L$21,0))),0),0)</f>
        <v>0</v>
      </c>
      <c r="N251" s="194" cm="1">
        <f t="array" ref="N251">IF(LEN($F251)&gt;0,1+IFERROR(SUMPRODUCT(TRANSPOSE('Input| Projects'!$AO251:$AQ251),INDEX('Input| Escalations'!$F$27:$L$29,,MATCH(V$9,'Input| Escalations'!$F$21:$L$21,0))),0),0)</f>
        <v>0</v>
      </c>
      <c r="O251" s="194" cm="1">
        <f t="array" ref="O251">IF(LEN($F251)&gt;0,1+IFERROR(SUMPRODUCT(TRANSPOSE('Input| Projects'!$AO251:$AQ251),INDEX('Input| Escalations'!$F$27:$L$29,,MATCH(W$9,'Input| Escalations'!$F$21:$L$21,0))),0),0)</f>
        <v>0</v>
      </c>
      <c r="P251" s="10"/>
      <c r="Q251" s="172">
        <f>IFERROR(IF(ISNUMBER(FIND("decision",'Input| Setup'!$F$6)),'Input| Projects'!Y251,'Input| Projects'!I251)*'Input| Escalations'!$I$17*I251,0)</f>
        <v>0</v>
      </c>
      <c r="R251" s="172">
        <f>IFERROR(IF(ISNUMBER(FIND("decision",'Input| Setup'!$F$6)),'Input| Projects'!Z251,'Input| Projects'!J251)*'Input| Escalations'!$I$17*J251,0)</f>
        <v>0</v>
      </c>
      <c r="S251" s="172">
        <f>IFERROR(IF(ISNUMBER(FIND("decision",'Input| Setup'!$F$6)),'Input| Projects'!AA251,'Input| Projects'!K251)*'Input| Escalations'!$I$17*K251,0)</f>
        <v>0</v>
      </c>
      <c r="T251" s="172">
        <f>IFERROR(IF(ISNUMBER(FIND("decision",'Input| Setup'!$F$6)),'Input| Projects'!AB251,'Input| Projects'!L251)*'Input| Escalations'!$I$17*L251,0)</f>
        <v>0</v>
      </c>
      <c r="U251" s="172">
        <f>IFERROR(IF(ISNUMBER(FIND("decision",'Input| Setup'!$F$6)),'Input| Projects'!AC251,'Input| Projects'!M251)*'Input| Escalations'!$I$17*M251,0)</f>
        <v>0</v>
      </c>
      <c r="V251" s="172">
        <f>IFERROR(IF(ISNUMBER(FIND("decision",'Input| Setup'!$F$6)),'Input| Projects'!AD251,'Input| Projects'!N251)*'Input| Escalations'!$I$17*N251,0)</f>
        <v>0</v>
      </c>
      <c r="W251" s="172">
        <f>IFERROR(IF(ISNUMBER(FIND("decision",'Input| Setup'!$F$6)),'Input| Projects'!AE251,'Input| Projects'!O251)*'Input| Escalations'!$I$17*O251,0)</f>
        <v>0</v>
      </c>
      <c r="X251" s="175"/>
      <c r="Y251" s="172">
        <f>IF(ISNUMBER(FIND("decision",'Input| Setup'!$F$6)),'Input| Projects'!AG251,'Input| Projects'!Q251)*I251*'Input| Escalations'!$I$17</f>
        <v>0</v>
      </c>
      <c r="Z251" s="172">
        <f>IF(ISNUMBER(FIND("decision",'Input| Setup'!$F$6)),'Input| Projects'!AH251,'Input| Projects'!R251)*J251*'Input| Escalations'!$I$17</f>
        <v>0</v>
      </c>
      <c r="AA251" s="172">
        <f>IF(ISNUMBER(FIND("decision",'Input| Setup'!$F$6)),'Input| Projects'!AI251,'Input| Projects'!S251)*K251*'Input| Escalations'!$I$17</f>
        <v>0</v>
      </c>
      <c r="AB251" s="172">
        <f>IF(ISNUMBER(FIND("decision",'Input| Setup'!$F$6)),'Input| Projects'!AJ251,'Input| Projects'!T251)*L251*'Input| Escalations'!$I$17</f>
        <v>0</v>
      </c>
      <c r="AC251" s="172">
        <f>IF(ISNUMBER(FIND("decision",'Input| Setup'!$F$6)),'Input| Projects'!AK251,'Input| Projects'!U251)*M251*'Input| Escalations'!$I$17</f>
        <v>0</v>
      </c>
      <c r="AD251" s="172">
        <f>IF(ISNUMBER(FIND("decision",'Input| Setup'!$F$6)),'Input| Projects'!AL251,'Input| Projects'!V251)*N251*'Input| Escalations'!$I$17</f>
        <v>0</v>
      </c>
      <c r="AE251" s="172">
        <f>IF(ISNUMBER(FIND("decision",'Input| Setup'!$F$6)),'Input| Projects'!AM251,'Input| Projects'!W251)*O251*'Input| Escalations'!$I$17</f>
        <v>0</v>
      </c>
      <c r="AF251" s="175"/>
      <c r="AG251" s="172" cm="1">
        <f t="array" ref="AG251">IFERROR(--('Input| Projects'!$AS251="Yes")*_xlfn.SWITCH('Input| Overheads'!$C$50,"Direct costs",'Calc| Overheads Allocation'!C$8*Q251,"Internal labour",'Calc| Overheads Allocation'!C$8*Q251*'Input| Projects'!$AO251,"DNSP defined",'Calc| Overheads Allocation'!C$78*'Input| Projects'!$AV251,0),0)</f>
        <v>0</v>
      </c>
      <c r="AH251" s="172" cm="1">
        <f t="array" ref="AH251">IFERROR(--('Input| Projects'!$AS251="Yes")*_xlfn.SWITCH('Input| Overheads'!$C$50,"Direct costs",'Calc| Overheads Allocation'!D$8*R251,"Internal labour",'Calc| Overheads Allocation'!D$8*R251*'Input| Projects'!$AO251,"DNSP defined",'Calc| Overheads Allocation'!D$78*'Input| Projects'!$AV251,0),0)</f>
        <v>0</v>
      </c>
      <c r="AI251" s="172" cm="1">
        <f t="array" ref="AI251">IFERROR(--('Input| Projects'!$AS251="Yes")*_xlfn.SWITCH('Input| Overheads'!$C$50,"Direct costs",'Calc| Overheads Allocation'!E$8*S251,"Internal labour",'Calc| Overheads Allocation'!E$8*S251*'Input| Projects'!$AO251,"DNSP defined",'Calc| Overheads Allocation'!E$78*'Input| Projects'!$AV251,0),0)</f>
        <v>0</v>
      </c>
      <c r="AJ251" s="172" cm="1">
        <f t="array" ref="AJ251">IFERROR(--('Input| Projects'!$AS251="Yes")*_xlfn.SWITCH('Input| Overheads'!$C$50,"Direct costs",'Calc| Overheads Allocation'!F$8*T251,"Internal labour",'Calc| Overheads Allocation'!F$8*T251*'Input| Projects'!$AO251,"DNSP defined",'Calc| Overheads Allocation'!F$78*'Input| Projects'!$AV251,0),0)</f>
        <v>0</v>
      </c>
      <c r="AK251" s="172" cm="1">
        <f t="array" ref="AK251">IFERROR(--('Input| Projects'!$AS251="Yes")*_xlfn.SWITCH('Input| Overheads'!$C$50,"Direct costs",'Calc| Overheads Allocation'!G$8*U251,"Internal labour",'Calc| Overheads Allocation'!G$8*U251*'Input| Projects'!$AO251,"DNSP defined",'Calc| Overheads Allocation'!G$78*'Input| Projects'!$AV251,0),0)</f>
        <v>0</v>
      </c>
      <c r="AL251" s="172" cm="1">
        <f t="array" ref="AL251">IFERROR(--('Input| Projects'!$AS251="Yes")*_xlfn.SWITCH('Input| Overheads'!$C$50,"Direct costs",'Calc| Overheads Allocation'!H$8*V251,"Internal labour",'Calc| Overheads Allocation'!H$8*V251*'Input| Projects'!$AO251,"DNSP defined",'Calc| Overheads Allocation'!H$78*'Input| Projects'!$AV251,0),0)</f>
        <v>0</v>
      </c>
      <c r="AM251" s="172" cm="1">
        <f t="array" ref="AM251">IFERROR(--('Input| Projects'!$AS251="Yes")*_xlfn.SWITCH('Input| Overheads'!$C$50,"Direct costs",'Calc| Overheads Allocation'!I$8*W251,"Internal labour",'Calc| Overheads Allocation'!I$8*W251*'Input| Projects'!$AO251,"DNSP defined",'Calc| Overheads Allocation'!I$78*'Input| Projects'!$AV251,0),0)</f>
        <v>0</v>
      </c>
      <c r="AN251" s="175"/>
      <c r="AO251" s="172" cm="1">
        <f t="array" ref="AO251">IFERROR(--('Input| Projects'!$AT251="Yes")*_xlfn.SWITCH('Input| Overheads'!$C$50,"Direct costs",'Calc| Overheads Allocation'!C$9*Q251,"Internal labour",'Calc| Overheads Allocation'!C$9*Q251*'Input| Projects'!$AO251,"DNSP defined",'Calc| Overheads Allocation'!C$79*'Input| Projects'!$AW251,0),0)</f>
        <v>0</v>
      </c>
      <c r="AP251" s="172" cm="1">
        <f t="array" ref="AP251">IFERROR(--('Input| Projects'!$AT251="Yes")*_xlfn.SWITCH('Input| Overheads'!$C$50,"Direct costs",'Calc| Overheads Allocation'!D$9*R251,"Internal labour",'Calc| Overheads Allocation'!D$9*R251*'Input| Projects'!$AO251,"DNSP defined",'Calc| Overheads Allocation'!D$79*'Input| Projects'!$AW251,0),0)</f>
        <v>0</v>
      </c>
      <c r="AQ251" s="172" cm="1">
        <f t="array" ref="AQ251">IFERROR(--('Input| Projects'!$AT251="Yes")*_xlfn.SWITCH('Input| Overheads'!$C$50,"Direct costs",'Calc| Overheads Allocation'!E$9*S251,"Internal labour",'Calc| Overheads Allocation'!E$9*S251*'Input| Projects'!$AO251,"DNSP defined",'Calc| Overheads Allocation'!E$79*'Input| Projects'!$AW251,0),0)</f>
        <v>0</v>
      </c>
      <c r="AR251" s="172" cm="1">
        <f t="array" ref="AR251">IFERROR(--('Input| Projects'!$AT251="Yes")*_xlfn.SWITCH('Input| Overheads'!$C$50,"Direct costs",'Calc| Overheads Allocation'!F$9*T251,"Internal labour",'Calc| Overheads Allocation'!F$9*T251*'Input| Projects'!$AO251,"DNSP defined",'Calc| Overheads Allocation'!F$79*'Input| Projects'!$AW251,0),0)</f>
        <v>0</v>
      </c>
      <c r="AS251" s="172" cm="1">
        <f t="array" ref="AS251">IFERROR(--('Input| Projects'!$AT251="Yes")*_xlfn.SWITCH('Input| Overheads'!$C$50,"Direct costs",'Calc| Overheads Allocation'!G$9*U251,"Internal labour",'Calc| Overheads Allocation'!G$9*U251*'Input| Projects'!$AO251,"DNSP defined",'Calc| Overheads Allocation'!G$79*'Input| Projects'!$AW251,0),0)</f>
        <v>0</v>
      </c>
      <c r="AT251" s="172" cm="1">
        <f t="array" ref="AT251">IFERROR(--('Input| Projects'!$AT251="Yes")*_xlfn.SWITCH('Input| Overheads'!$C$50,"Direct costs",'Calc| Overheads Allocation'!H$9*V251,"Internal labour",'Calc| Overheads Allocation'!H$9*V251*'Input| Projects'!$AO251,"DNSP defined",'Calc| Overheads Allocation'!H$79*'Input| Projects'!$AW251,0),0)</f>
        <v>0</v>
      </c>
      <c r="AU251" s="172" cm="1">
        <f t="array" ref="AU251">IFERROR(--('Input| Projects'!$AT251="Yes")*_xlfn.SWITCH('Input| Overheads'!$C$50,"Direct costs",'Calc| Overheads Allocation'!I$9*W251,"Internal labour",'Calc| Overheads Allocation'!I$9*W251*'Input| Projects'!$AO251,"DNSP defined",'Calc| Overheads Allocation'!I$79*'Input| Projects'!$AW251,0),0)</f>
        <v>0</v>
      </c>
      <c r="AV251" s="175"/>
      <c r="AW251" s="172">
        <f t="shared" si="90"/>
        <v>0</v>
      </c>
      <c r="AX251" s="172">
        <f t="shared" si="91"/>
        <v>0</v>
      </c>
      <c r="AY251" s="172">
        <f t="shared" si="92"/>
        <v>0</v>
      </c>
      <c r="AZ251" s="172">
        <f t="shared" si="93"/>
        <v>0</v>
      </c>
      <c r="BA251" s="172">
        <f t="shared" si="94"/>
        <v>0</v>
      </c>
      <c r="BB251" s="172">
        <f t="shared" si="95"/>
        <v>0</v>
      </c>
      <c r="BC251" s="172">
        <f t="shared" si="96"/>
        <v>0</v>
      </c>
      <c r="BD251" s="176"/>
      <c r="BE251" s="172">
        <f t="shared" si="97"/>
        <v>0</v>
      </c>
      <c r="BF251" s="172">
        <f t="shared" si="98"/>
        <v>0</v>
      </c>
      <c r="BG251" s="172">
        <f t="shared" si="99"/>
        <v>0</v>
      </c>
      <c r="BH251" s="172">
        <f t="shared" si="100"/>
        <v>0</v>
      </c>
      <c r="BI251" s="172">
        <f t="shared" si="101"/>
        <v>0</v>
      </c>
      <c r="BJ251" s="172">
        <f t="shared" si="102"/>
        <v>0</v>
      </c>
      <c r="BK251" s="172">
        <f t="shared" si="103"/>
        <v>0</v>
      </c>
      <c r="BL251" s="176"/>
      <c r="BM251" s="172">
        <f t="shared" si="82"/>
        <v>0</v>
      </c>
      <c r="BN251" s="172">
        <f t="shared" si="83"/>
        <v>0</v>
      </c>
      <c r="BO251" s="172">
        <f t="shared" si="84"/>
        <v>0</v>
      </c>
      <c r="BP251" s="172">
        <f t="shared" si="85"/>
        <v>0</v>
      </c>
      <c r="BQ251" s="172">
        <f t="shared" si="86"/>
        <v>0</v>
      </c>
      <c r="BR251" s="172">
        <f t="shared" si="87"/>
        <v>0</v>
      </c>
      <c r="BS251" s="172">
        <f t="shared" si="88"/>
        <v>0</v>
      </c>
      <c r="BT251" s="55"/>
      <c r="BU251" s="158">
        <f>SUMIF('Input| Projects'!$BA$8:$CX$8,RIGHT(BU$9,3),'Input| Projects'!$BA251:$CX251)</f>
        <v>0</v>
      </c>
      <c r="BV251" s="158">
        <f>SUMIF('Input| Projects'!$BA$8:$CX$8,RIGHT(BV$9,3),'Input| Projects'!$BA251:$CX251)</f>
        <v>0</v>
      </c>
      <c r="BW251" s="79" t="str">
        <f t="shared" si="89"/>
        <v/>
      </c>
    </row>
    <row r="252" spans="2:75" x14ac:dyDescent="0.2">
      <c r="B252" s="123">
        <f>IFERROR('Input| Projects'!B252,"")</f>
        <v>243</v>
      </c>
      <c r="C252" s="160" t="str">
        <f>IFERROR(IF('Input| Projects'!C252="","",'Input| Projects'!C252),"")</f>
        <v/>
      </c>
      <c r="D252" s="160" t="str">
        <f>IFERROR(IF('Input| Projects'!D252="","",'Input| Projects'!D252),"")</f>
        <v/>
      </c>
      <c r="E252" s="53"/>
      <c r="F252" s="160" t="str">
        <f>IF(LEN('Input| Projects'!F252)&gt;0,'Input| Projects'!F252,"")</f>
        <v/>
      </c>
      <c r="G252" s="160" t="str">
        <f>IF(LEN('Input| Projects'!G252)&gt;0,'Input| Projects'!G252,"")</f>
        <v/>
      </c>
      <c r="H252" s="10"/>
      <c r="I252" s="194" cm="1">
        <f t="array" ref="I252">IF(LEN($F252)&gt;0,1+IFERROR(SUMPRODUCT(TRANSPOSE('Input| Projects'!$AO252:$AQ252),INDEX('Input| Escalations'!$F$27:$L$29,,MATCH(Q$9,'Input| Escalations'!$F$21:$L$21,0))),0),0)</f>
        <v>0</v>
      </c>
      <c r="J252" s="194" cm="1">
        <f t="array" ref="J252">IF(LEN($F252)&gt;0,1+IFERROR(SUMPRODUCT(TRANSPOSE('Input| Projects'!$AO252:$AQ252),INDEX('Input| Escalations'!$F$27:$L$29,,MATCH(R$9,'Input| Escalations'!$F$21:$L$21,0))),0),0)</f>
        <v>0</v>
      </c>
      <c r="K252" s="194" cm="1">
        <f t="array" ref="K252">IF(LEN($F252)&gt;0,1+IFERROR(SUMPRODUCT(TRANSPOSE('Input| Projects'!$AO252:$AQ252),INDEX('Input| Escalations'!$F$27:$L$29,,MATCH(S$9,'Input| Escalations'!$F$21:$L$21,0))),0),0)</f>
        <v>0</v>
      </c>
      <c r="L252" s="194" cm="1">
        <f t="array" ref="L252">IF(LEN($F252)&gt;0,1+IFERROR(SUMPRODUCT(TRANSPOSE('Input| Projects'!$AO252:$AQ252),INDEX('Input| Escalations'!$F$27:$L$29,,MATCH(T$9,'Input| Escalations'!$F$21:$L$21,0))),0),0)</f>
        <v>0</v>
      </c>
      <c r="M252" s="194" cm="1">
        <f t="array" ref="M252">IF(LEN($F252)&gt;0,1+IFERROR(SUMPRODUCT(TRANSPOSE('Input| Projects'!$AO252:$AQ252),INDEX('Input| Escalations'!$F$27:$L$29,,MATCH(U$9,'Input| Escalations'!$F$21:$L$21,0))),0),0)</f>
        <v>0</v>
      </c>
      <c r="N252" s="194" cm="1">
        <f t="array" ref="N252">IF(LEN($F252)&gt;0,1+IFERROR(SUMPRODUCT(TRANSPOSE('Input| Projects'!$AO252:$AQ252),INDEX('Input| Escalations'!$F$27:$L$29,,MATCH(V$9,'Input| Escalations'!$F$21:$L$21,0))),0),0)</f>
        <v>0</v>
      </c>
      <c r="O252" s="194" cm="1">
        <f t="array" ref="O252">IF(LEN($F252)&gt;0,1+IFERROR(SUMPRODUCT(TRANSPOSE('Input| Projects'!$AO252:$AQ252),INDEX('Input| Escalations'!$F$27:$L$29,,MATCH(W$9,'Input| Escalations'!$F$21:$L$21,0))),0),0)</f>
        <v>0</v>
      </c>
      <c r="P252" s="10"/>
      <c r="Q252" s="172">
        <f>IFERROR(IF(ISNUMBER(FIND("decision",'Input| Setup'!$F$6)),'Input| Projects'!Y252,'Input| Projects'!I252)*'Input| Escalations'!$I$17*I252,0)</f>
        <v>0</v>
      </c>
      <c r="R252" s="172">
        <f>IFERROR(IF(ISNUMBER(FIND("decision",'Input| Setup'!$F$6)),'Input| Projects'!Z252,'Input| Projects'!J252)*'Input| Escalations'!$I$17*J252,0)</f>
        <v>0</v>
      </c>
      <c r="S252" s="172">
        <f>IFERROR(IF(ISNUMBER(FIND("decision",'Input| Setup'!$F$6)),'Input| Projects'!AA252,'Input| Projects'!K252)*'Input| Escalations'!$I$17*K252,0)</f>
        <v>0</v>
      </c>
      <c r="T252" s="172">
        <f>IFERROR(IF(ISNUMBER(FIND("decision",'Input| Setup'!$F$6)),'Input| Projects'!AB252,'Input| Projects'!L252)*'Input| Escalations'!$I$17*L252,0)</f>
        <v>0</v>
      </c>
      <c r="U252" s="172">
        <f>IFERROR(IF(ISNUMBER(FIND("decision",'Input| Setup'!$F$6)),'Input| Projects'!AC252,'Input| Projects'!M252)*'Input| Escalations'!$I$17*M252,0)</f>
        <v>0</v>
      </c>
      <c r="V252" s="172">
        <f>IFERROR(IF(ISNUMBER(FIND("decision",'Input| Setup'!$F$6)),'Input| Projects'!AD252,'Input| Projects'!N252)*'Input| Escalations'!$I$17*N252,0)</f>
        <v>0</v>
      </c>
      <c r="W252" s="172">
        <f>IFERROR(IF(ISNUMBER(FIND("decision",'Input| Setup'!$F$6)),'Input| Projects'!AE252,'Input| Projects'!O252)*'Input| Escalations'!$I$17*O252,0)</f>
        <v>0</v>
      </c>
      <c r="X252" s="175"/>
      <c r="Y252" s="172">
        <f>IF(ISNUMBER(FIND("decision",'Input| Setup'!$F$6)),'Input| Projects'!AG252,'Input| Projects'!Q252)*I252*'Input| Escalations'!$I$17</f>
        <v>0</v>
      </c>
      <c r="Z252" s="172">
        <f>IF(ISNUMBER(FIND("decision",'Input| Setup'!$F$6)),'Input| Projects'!AH252,'Input| Projects'!R252)*J252*'Input| Escalations'!$I$17</f>
        <v>0</v>
      </c>
      <c r="AA252" s="172">
        <f>IF(ISNUMBER(FIND("decision",'Input| Setup'!$F$6)),'Input| Projects'!AI252,'Input| Projects'!S252)*K252*'Input| Escalations'!$I$17</f>
        <v>0</v>
      </c>
      <c r="AB252" s="172">
        <f>IF(ISNUMBER(FIND("decision",'Input| Setup'!$F$6)),'Input| Projects'!AJ252,'Input| Projects'!T252)*L252*'Input| Escalations'!$I$17</f>
        <v>0</v>
      </c>
      <c r="AC252" s="172">
        <f>IF(ISNUMBER(FIND("decision",'Input| Setup'!$F$6)),'Input| Projects'!AK252,'Input| Projects'!U252)*M252*'Input| Escalations'!$I$17</f>
        <v>0</v>
      </c>
      <c r="AD252" s="172">
        <f>IF(ISNUMBER(FIND("decision",'Input| Setup'!$F$6)),'Input| Projects'!AL252,'Input| Projects'!V252)*N252*'Input| Escalations'!$I$17</f>
        <v>0</v>
      </c>
      <c r="AE252" s="172">
        <f>IF(ISNUMBER(FIND("decision",'Input| Setup'!$F$6)),'Input| Projects'!AM252,'Input| Projects'!W252)*O252*'Input| Escalations'!$I$17</f>
        <v>0</v>
      </c>
      <c r="AF252" s="175"/>
      <c r="AG252" s="172" cm="1">
        <f t="array" ref="AG252">IFERROR(--('Input| Projects'!$AS252="Yes")*_xlfn.SWITCH('Input| Overheads'!$C$50,"Direct costs",'Calc| Overheads Allocation'!C$8*Q252,"Internal labour",'Calc| Overheads Allocation'!C$8*Q252*'Input| Projects'!$AO252,"DNSP defined",'Calc| Overheads Allocation'!C$78*'Input| Projects'!$AV252,0),0)</f>
        <v>0</v>
      </c>
      <c r="AH252" s="172" cm="1">
        <f t="array" ref="AH252">IFERROR(--('Input| Projects'!$AS252="Yes")*_xlfn.SWITCH('Input| Overheads'!$C$50,"Direct costs",'Calc| Overheads Allocation'!D$8*R252,"Internal labour",'Calc| Overheads Allocation'!D$8*R252*'Input| Projects'!$AO252,"DNSP defined",'Calc| Overheads Allocation'!D$78*'Input| Projects'!$AV252,0),0)</f>
        <v>0</v>
      </c>
      <c r="AI252" s="172" cm="1">
        <f t="array" ref="AI252">IFERROR(--('Input| Projects'!$AS252="Yes")*_xlfn.SWITCH('Input| Overheads'!$C$50,"Direct costs",'Calc| Overheads Allocation'!E$8*S252,"Internal labour",'Calc| Overheads Allocation'!E$8*S252*'Input| Projects'!$AO252,"DNSP defined",'Calc| Overheads Allocation'!E$78*'Input| Projects'!$AV252,0),0)</f>
        <v>0</v>
      </c>
      <c r="AJ252" s="172" cm="1">
        <f t="array" ref="AJ252">IFERROR(--('Input| Projects'!$AS252="Yes")*_xlfn.SWITCH('Input| Overheads'!$C$50,"Direct costs",'Calc| Overheads Allocation'!F$8*T252,"Internal labour",'Calc| Overheads Allocation'!F$8*T252*'Input| Projects'!$AO252,"DNSP defined",'Calc| Overheads Allocation'!F$78*'Input| Projects'!$AV252,0),0)</f>
        <v>0</v>
      </c>
      <c r="AK252" s="172" cm="1">
        <f t="array" ref="AK252">IFERROR(--('Input| Projects'!$AS252="Yes")*_xlfn.SWITCH('Input| Overheads'!$C$50,"Direct costs",'Calc| Overheads Allocation'!G$8*U252,"Internal labour",'Calc| Overheads Allocation'!G$8*U252*'Input| Projects'!$AO252,"DNSP defined",'Calc| Overheads Allocation'!G$78*'Input| Projects'!$AV252,0),0)</f>
        <v>0</v>
      </c>
      <c r="AL252" s="172" cm="1">
        <f t="array" ref="AL252">IFERROR(--('Input| Projects'!$AS252="Yes")*_xlfn.SWITCH('Input| Overheads'!$C$50,"Direct costs",'Calc| Overheads Allocation'!H$8*V252,"Internal labour",'Calc| Overheads Allocation'!H$8*V252*'Input| Projects'!$AO252,"DNSP defined",'Calc| Overheads Allocation'!H$78*'Input| Projects'!$AV252,0),0)</f>
        <v>0</v>
      </c>
      <c r="AM252" s="172" cm="1">
        <f t="array" ref="AM252">IFERROR(--('Input| Projects'!$AS252="Yes")*_xlfn.SWITCH('Input| Overheads'!$C$50,"Direct costs",'Calc| Overheads Allocation'!I$8*W252,"Internal labour",'Calc| Overheads Allocation'!I$8*W252*'Input| Projects'!$AO252,"DNSP defined",'Calc| Overheads Allocation'!I$78*'Input| Projects'!$AV252,0),0)</f>
        <v>0</v>
      </c>
      <c r="AN252" s="175"/>
      <c r="AO252" s="172" cm="1">
        <f t="array" ref="AO252">IFERROR(--('Input| Projects'!$AT252="Yes")*_xlfn.SWITCH('Input| Overheads'!$C$50,"Direct costs",'Calc| Overheads Allocation'!C$9*Q252,"Internal labour",'Calc| Overheads Allocation'!C$9*Q252*'Input| Projects'!$AO252,"DNSP defined",'Calc| Overheads Allocation'!C$79*'Input| Projects'!$AW252,0),0)</f>
        <v>0</v>
      </c>
      <c r="AP252" s="172" cm="1">
        <f t="array" ref="AP252">IFERROR(--('Input| Projects'!$AT252="Yes")*_xlfn.SWITCH('Input| Overheads'!$C$50,"Direct costs",'Calc| Overheads Allocation'!D$9*R252,"Internal labour",'Calc| Overheads Allocation'!D$9*R252*'Input| Projects'!$AO252,"DNSP defined",'Calc| Overheads Allocation'!D$79*'Input| Projects'!$AW252,0),0)</f>
        <v>0</v>
      </c>
      <c r="AQ252" s="172" cm="1">
        <f t="array" ref="AQ252">IFERROR(--('Input| Projects'!$AT252="Yes")*_xlfn.SWITCH('Input| Overheads'!$C$50,"Direct costs",'Calc| Overheads Allocation'!E$9*S252,"Internal labour",'Calc| Overheads Allocation'!E$9*S252*'Input| Projects'!$AO252,"DNSP defined",'Calc| Overheads Allocation'!E$79*'Input| Projects'!$AW252,0),0)</f>
        <v>0</v>
      </c>
      <c r="AR252" s="172" cm="1">
        <f t="array" ref="AR252">IFERROR(--('Input| Projects'!$AT252="Yes")*_xlfn.SWITCH('Input| Overheads'!$C$50,"Direct costs",'Calc| Overheads Allocation'!F$9*T252,"Internal labour",'Calc| Overheads Allocation'!F$9*T252*'Input| Projects'!$AO252,"DNSP defined",'Calc| Overheads Allocation'!F$79*'Input| Projects'!$AW252,0),0)</f>
        <v>0</v>
      </c>
      <c r="AS252" s="172" cm="1">
        <f t="array" ref="AS252">IFERROR(--('Input| Projects'!$AT252="Yes")*_xlfn.SWITCH('Input| Overheads'!$C$50,"Direct costs",'Calc| Overheads Allocation'!G$9*U252,"Internal labour",'Calc| Overheads Allocation'!G$9*U252*'Input| Projects'!$AO252,"DNSP defined",'Calc| Overheads Allocation'!G$79*'Input| Projects'!$AW252,0),0)</f>
        <v>0</v>
      </c>
      <c r="AT252" s="172" cm="1">
        <f t="array" ref="AT252">IFERROR(--('Input| Projects'!$AT252="Yes")*_xlfn.SWITCH('Input| Overheads'!$C$50,"Direct costs",'Calc| Overheads Allocation'!H$9*V252,"Internal labour",'Calc| Overheads Allocation'!H$9*V252*'Input| Projects'!$AO252,"DNSP defined",'Calc| Overheads Allocation'!H$79*'Input| Projects'!$AW252,0),0)</f>
        <v>0</v>
      </c>
      <c r="AU252" s="172" cm="1">
        <f t="array" ref="AU252">IFERROR(--('Input| Projects'!$AT252="Yes")*_xlfn.SWITCH('Input| Overheads'!$C$50,"Direct costs",'Calc| Overheads Allocation'!I$9*W252,"Internal labour",'Calc| Overheads Allocation'!I$9*W252*'Input| Projects'!$AO252,"DNSP defined",'Calc| Overheads Allocation'!I$79*'Input| Projects'!$AW252,0),0)</f>
        <v>0</v>
      </c>
      <c r="AV252" s="175"/>
      <c r="AW252" s="172">
        <f t="shared" si="90"/>
        <v>0</v>
      </c>
      <c r="AX252" s="172">
        <f t="shared" si="91"/>
        <v>0</v>
      </c>
      <c r="AY252" s="172">
        <f t="shared" si="92"/>
        <v>0</v>
      </c>
      <c r="AZ252" s="172">
        <f t="shared" si="93"/>
        <v>0</v>
      </c>
      <c r="BA252" s="172">
        <f t="shared" si="94"/>
        <v>0</v>
      </c>
      <c r="BB252" s="172">
        <f t="shared" si="95"/>
        <v>0</v>
      </c>
      <c r="BC252" s="172">
        <f t="shared" si="96"/>
        <v>0</v>
      </c>
      <c r="BD252" s="176"/>
      <c r="BE252" s="172">
        <f t="shared" si="97"/>
        <v>0</v>
      </c>
      <c r="BF252" s="172">
        <f t="shared" si="98"/>
        <v>0</v>
      </c>
      <c r="BG252" s="172">
        <f t="shared" si="99"/>
        <v>0</v>
      </c>
      <c r="BH252" s="172">
        <f t="shared" si="100"/>
        <v>0</v>
      </c>
      <c r="BI252" s="172">
        <f t="shared" si="101"/>
        <v>0</v>
      </c>
      <c r="BJ252" s="172">
        <f t="shared" si="102"/>
        <v>0</v>
      </c>
      <c r="BK252" s="172">
        <f t="shared" si="103"/>
        <v>0</v>
      </c>
      <c r="BL252" s="176"/>
      <c r="BM252" s="172">
        <f t="shared" si="82"/>
        <v>0</v>
      </c>
      <c r="BN252" s="172">
        <f t="shared" si="83"/>
        <v>0</v>
      </c>
      <c r="BO252" s="172">
        <f t="shared" si="84"/>
        <v>0</v>
      </c>
      <c r="BP252" s="172">
        <f t="shared" si="85"/>
        <v>0</v>
      </c>
      <c r="BQ252" s="172">
        <f t="shared" si="86"/>
        <v>0</v>
      </c>
      <c r="BR252" s="172">
        <f t="shared" si="87"/>
        <v>0</v>
      </c>
      <c r="BS252" s="172">
        <f t="shared" si="88"/>
        <v>0</v>
      </c>
      <c r="BT252" s="55"/>
      <c r="BU252" s="158">
        <f>SUMIF('Input| Projects'!$BA$8:$CX$8,RIGHT(BU$9,3),'Input| Projects'!$BA252:$CX252)</f>
        <v>0</v>
      </c>
      <c r="BV252" s="158">
        <f>SUMIF('Input| Projects'!$BA$8:$CX$8,RIGHT(BV$9,3),'Input| Projects'!$BA252:$CX252)</f>
        <v>0</v>
      </c>
      <c r="BW252" s="79" t="str">
        <f t="shared" si="89"/>
        <v/>
      </c>
    </row>
    <row r="253" spans="2:75" x14ac:dyDescent="0.2">
      <c r="B253" s="123">
        <f>IFERROR('Input| Projects'!B253,"")</f>
        <v>244</v>
      </c>
      <c r="C253" s="160" t="str">
        <f>IFERROR(IF('Input| Projects'!C253="","",'Input| Projects'!C253),"")</f>
        <v/>
      </c>
      <c r="D253" s="160" t="str">
        <f>IFERROR(IF('Input| Projects'!D253="","",'Input| Projects'!D253),"")</f>
        <v/>
      </c>
      <c r="E253" s="53"/>
      <c r="F253" s="160" t="str">
        <f>IF(LEN('Input| Projects'!F253)&gt;0,'Input| Projects'!F253,"")</f>
        <v/>
      </c>
      <c r="G253" s="160" t="str">
        <f>IF(LEN('Input| Projects'!G253)&gt;0,'Input| Projects'!G253,"")</f>
        <v/>
      </c>
      <c r="H253" s="10"/>
      <c r="I253" s="194" cm="1">
        <f t="array" ref="I253">IF(LEN($F253)&gt;0,1+IFERROR(SUMPRODUCT(TRANSPOSE('Input| Projects'!$AO253:$AQ253),INDEX('Input| Escalations'!$F$27:$L$29,,MATCH(Q$9,'Input| Escalations'!$F$21:$L$21,0))),0),0)</f>
        <v>0</v>
      </c>
      <c r="J253" s="194" cm="1">
        <f t="array" ref="J253">IF(LEN($F253)&gt;0,1+IFERROR(SUMPRODUCT(TRANSPOSE('Input| Projects'!$AO253:$AQ253),INDEX('Input| Escalations'!$F$27:$L$29,,MATCH(R$9,'Input| Escalations'!$F$21:$L$21,0))),0),0)</f>
        <v>0</v>
      </c>
      <c r="K253" s="194" cm="1">
        <f t="array" ref="K253">IF(LEN($F253)&gt;0,1+IFERROR(SUMPRODUCT(TRANSPOSE('Input| Projects'!$AO253:$AQ253),INDEX('Input| Escalations'!$F$27:$L$29,,MATCH(S$9,'Input| Escalations'!$F$21:$L$21,0))),0),0)</f>
        <v>0</v>
      </c>
      <c r="L253" s="194" cm="1">
        <f t="array" ref="L253">IF(LEN($F253)&gt;0,1+IFERROR(SUMPRODUCT(TRANSPOSE('Input| Projects'!$AO253:$AQ253),INDEX('Input| Escalations'!$F$27:$L$29,,MATCH(T$9,'Input| Escalations'!$F$21:$L$21,0))),0),0)</f>
        <v>0</v>
      </c>
      <c r="M253" s="194" cm="1">
        <f t="array" ref="M253">IF(LEN($F253)&gt;0,1+IFERROR(SUMPRODUCT(TRANSPOSE('Input| Projects'!$AO253:$AQ253),INDEX('Input| Escalations'!$F$27:$L$29,,MATCH(U$9,'Input| Escalations'!$F$21:$L$21,0))),0),0)</f>
        <v>0</v>
      </c>
      <c r="N253" s="194" cm="1">
        <f t="array" ref="N253">IF(LEN($F253)&gt;0,1+IFERROR(SUMPRODUCT(TRANSPOSE('Input| Projects'!$AO253:$AQ253),INDEX('Input| Escalations'!$F$27:$L$29,,MATCH(V$9,'Input| Escalations'!$F$21:$L$21,0))),0),0)</f>
        <v>0</v>
      </c>
      <c r="O253" s="194" cm="1">
        <f t="array" ref="O253">IF(LEN($F253)&gt;0,1+IFERROR(SUMPRODUCT(TRANSPOSE('Input| Projects'!$AO253:$AQ253),INDEX('Input| Escalations'!$F$27:$L$29,,MATCH(W$9,'Input| Escalations'!$F$21:$L$21,0))),0),0)</f>
        <v>0</v>
      </c>
      <c r="P253" s="10"/>
      <c r="Q253" s="172">
        <f>IFERROR(IF(ISNUMBER(FIND("decision",'Input| Setup'!$F$6)),'Input| Projects'!Y253,'Input| Projects'!I253)*'Input| Escalations'!$I$17*I253,0)</f>
        <v>0</v>
      </c>
      <c r="R253" s="172">
        <f>IFERROR(IF(ISNUMBER(FIND("decision",'Input| Setup'!$F$6)),'Input| Projects'!Z253,'Input| Projects'!J253)*'Input| Escalations'!$I$17*J253,0)</f>
        <v>0</v>
      </c>
      <c r="S253" s="172">
        <f>IFERROR(IF(ISNUMBER(FIND("decision",'Input| Setup'!$F$6)),'Input| Projects'!AA253,'Input| Projects'!K253)*'Input| Escalations'!$I$17*K253,0)</f>
        <v>0</v>
      </c>
      <c r="T253" s="172">
        <f>IFERROR(IF(ISNUMBER(FIND("decision",'Input| Setup'!$F$6)),'Input| Projects'!AB253,'Input| Projects'!L253)*'Input| Escalations'!$I$17*L253,0)</f>
        <v>0</v>
      </c>
      <c r="U253" s="172">
        <f>IFERROR(IF(ISNUMBER(FIND("decision",'Input| Setup'!$F$6)),'Input| Projects'!AC253,'Input| Projects'!M253)*'Input| Escalations'!$I$17*M253,0)</f>
        <v>0</v>
      </c>
      <c r="V253" s="172">
        <f>IFERROR(IF(ISNUMBER(FIND("decision",'Input| Setup'!$F$6)),'Input| Projects'!AD253,'Input| Projects'!N253)*'Input| Escalations'!$I$17*N253,0)</f>
        <v>0</v>
      </c>
      <c r="W253" s="172">
        <f>IFERROR(IF(ISNUMBER(FIND("decision",'Input| Setup'!$F$6)),'Input| Projects'!AE253,'Input| Projects'!O253)*'Input| Escalations'!$I$17*O253,0)</f>
        <v>0</v>
      </c>
      <c r="X253" s="175"/>
      <c r="Y253" s="172">
        <f>IF(ISNUMBER(FIND("decision",'Input| Setup'!$F$6)),'Input| Projects'!AG253,'Input| Projects'!Q253)*I253*'Input| Escalations'!$I$17</f>
        <v>0</v>
      </c>
      <c r="Z253" s="172">
        <f>IF(ISNUMBER(FIND("decision",'Input| Setup'!$F$6)),'Input| Projects'!AH253,'Input| Projects'!R253)*J253*'Input| Escalations'!$I$17</f>
        <v>0</v>
      </c>
      <c r="AA253" s="172">
        <f>IF(ISNUMBER(FIND("decision",'Input| Setup'!$F$6)),'Input| Projects'!AI253,'Input| Projects'!S253)*K253*'Input| Escalations'!$I$17</f>
        <v>0</v>
      </c>
      <c r="AB253" s="172">
        <f>IF(ISNUMBER(FIND("decision",'Input| Setup'!$F$6)),'Input| Projects'!AJ253,'Input| Projects'!T253)*L253*'Input| Escalations'!$I$17</f>
        <v>0</v>
      </c>
      <c r="AC253" s="172">
        <f>IF(ISNUMBER(FIND("decision",'Input| Setup'!$F$6)),'Input| Projects'!AK253,'Input| Projects'!U253)*M253*'Input| Escalations'!$I$17</f>
        <v>0</v>
      </c>
      <c r="AD253" s="172">
        <f>IF(ISNUMBER(FIND("decision",'Input| Setup'!$F$6)),'Input| Projects'!AL253,'Input| Projects'!V253)*N253*'Input| Escalations'!$I$17</f>
        <v>0</v>
      </c>
      <c r="AE253" s="172">
        <f>IF(ISNUMBER(FIND("decision",'Input| Setup'!$F$6)),'Input| Projects'!AM253,'Input| Projects'!W253)*O253*'Input| Escalations'!$I$17</f>
        <v>0</v>
      </c>
      <c r="AF253" s="175"/>
      <c r="AG253" s="172" cm="1">
        <f t="array" ref="AG253">IFERROR(--('Input| Projects'!$AS253="Yes")*_xlfn.SWITCH('Input| Overheads'!$C$50,"Direct costs",'Calc| Overheads Allocation'!C$8*Q253,"Internal labour",'Calc| Overheads Allocation'!C$8*Q253*'Input| Projects'!$AO253,"DNSP defined",'Calc| Overheads Allocation'!C$78*'Input| Projects'!$AV253,0),0)</f>
        <v>0</v>
      </c>
      <c r="AH253" s="172" cm="1">
        <f t="array" ref="AH253">IFERROR(--('Input| Projects'!$AS253="Yes")*_xlfn.SWITCH('Input| Overheads'!$C$50,"Direct costs",'Calc| Overheads Allocation'!D$8*R253,"Internal labour",'Calc| Overheads Allocation'!D$8*R253*'Input| Projects'!$AO253,"DNSP defined",'Calc| Overheads Allocation'!D$78*'Input| Projects'!$AV253,0),0)</f>
        <v>0</v>
      </c>
      <c r="AI253" s="172" cm="1">
        <f t="array" ref="AI253">IFERROR(--('Input| Projects'!$AS253="Yes")*_xlfn.SWITCH('Input| Overheads'!$C$50,"Direct costs",'Calc| Overheads Allocation'!E$8*S253,"Internal labour",'Calc| Overheads Allocation'!E$8*S253*'Input| Projects'!$AO253,"DNSP defined",'Calc| Overheads Allocation'!E$78*'Input| Projects'!$AV253,0),0)</f>
        <v>0</v>
      </c>
      <c r="AJ253" s="172" cm="1">
        <f t="array" ref="AJ253">IFERROR(--('Input| Projects'!$AS253="Yes")*_xlfn.SWITCH('Input| Overheads'!$C$50,"Direct costs",'Calc| Overheads Allocation'!F$8*T253,"Internal labour",'Calc| Overheads Allocation'!F$8*T253*'Input| Projects'!$AO253,"DNSP defined",'Calc| Overheads Allocation'!F$78*'Input| Projects'!$AV253,0),0)</f>
        <v>0</v>
      </c>
      <c r="AK253" s="172" cm="1">
        <f t="array" ref="AK253">IFERROR(--('Input| Projects'!$AS253="Yes")*_xlfn.SWITCH('Input| Overheads'!$C$50,"Direct costs",'Calc| Overheads Allocation'!G$8*U253,"Internal labour",'Calc| Overheads Allocation'!G$8*U253*'Input| Projects'!$AO253,"DNSP defined",'Calc| Overheads Allocation'!G$78*'Input| Projects'!$AV253,0),0)</f>
        <v>0</v>
      </c>
      <c r="AL253" s="172" cm="1">
        <f t="array" ref="AL253">IFERROR(--('Input| Projects'!$AS253="Yes")*_xlfn.SWITCH('Input| Overheads'!$C$50,"Direct costs",'Calc| Overheads Allocation'!H$8*V253,"Internal labour",'Calc| Overheads Allocation'!H$8*V253*'Input| Projects'!$AO253,"DNSP defined",'Calc| Overheads Allocation'!H$78*'Input| Projects'!$AV253,0),0)</f>
        <v>0</v>
      </c>
      <c r="AM253" s="172" cm="1">
        <f t="array" ref="AM253">IFERROR(--('Input| Projects'!$AS253="Yes")*_xlfn.SWITCH('Input| Overheads'!$C$50,"Direct costs",'Calc| Overheads Allocation'!I$8*W253,"Internal labour",'Calc| Overheads Allocation'!I$8*W253*'Input| Projects'!$AO253,"DNSP defined",'Calc| Overheads Allocation'!I$78*'Input| Projects'!$AV253,0),0)</f>
        <v>0</v>
      </c>
      <c r="AN253" s="175"/>
      <c r="AO253" s="172" cm="1">
        <f t="array" ref="AO253">IFERROR(--('Input| Projects'!$AT253="Yes")*_xlfn.SWITCH('Input| Overheads'!$C$50,"Direct costs",'Calc| Overheads Allocation'!C$9*Q253,"Internal labour",'Calc| Overheads Allocation'!C$9*Q253*'Input| Projects'!$AO253,"DNSP defined",'Calc| Overheads Allocation'!C$79*'Input| Projects'!$AW253,0),0)</f>
        <v>0</v>
      </c>
      <c r="AP253" s="172" cm="1">
        <f t="array" ref="AP253">IFERROR(--('Input| Projects'!$AT253="Yes")*_xlfn.SWITCH('Input| Overheads'!$C$50,"Direct costs",'Calc| Overheads Allocation'!D$9*R253,"Internal labour",'Calc| Overheads Allocation'!D$9*R253*'Input| Projects'!$AO253,"DNSP defined",'Calc| Overheads Allocation'!D$79*'Input| Projects'!$AW253,0),0)</f>
        <v>0</v>
      </c>
      <c r="AQ253" s="172" cm="1">
        <f t="array" ref="AQ253">IFERROR(--('Input| Projects'!$AT253="Yes")*_xlfn.SWITCH('Input| Overheads'!$C$50,"Direct costs",'Calc| Overheads Allocation'!E$9*S253,"Internal labour",'Calc| Overheads Allocation'!E$9*S253*'Input| Projects'!$AO253,"DNSP defined",'Calc| Overheads Allocation'!E$79*'Input| Projects'!$AW253,0),0)</f>
        <v>0</v>
      </c>
      <c r="AR253" s="172" cm="1">
        <f t="array" ref="AR253">IFERROR(--('Input| Projects'!$AT253="Yes")*_xlfn.SWITCH('Input| Overheads'!$C$50,"Direct costs",'Calc| Overheads Allocation'!F$9*T253,"Internal labour",'Calc| Overheads Allocation'!F$9*T253*'Input| Projects'!$AO253,"DNSP defined",'Calc| Overheads Allocation'!F$79*'Input| Projects'!$AW253,0),0)</f>
        <v>0</v>
      </c>
      <c r="AS253" s="172" cm="1">
        <f t="array" ref="AS253">IFERROR(--('Input| Projects'!$AT253="Yes")*_xlfn.SWITCH('Input| Overheads'!$C$50,"Direct costs",'Calc| Overheads Allocation'!G$9*U253,"Internal labour",'Calc| Overheads Allocation'!G$9*U253*'Input| Projects'!$AO253,"DNSP defined",'Calc| Overheads Allocation'!G$79*'Input| Projects'!$AW253,0),0)</f>
        <v>0</v>
      </c>
      <c r="AT253" s="172" cm="1">
        <f t="array" ref="AT253">IFERROR(--('Input| Projects'!$AT253="Yes")*_xlfn.SWITCH('Input| Overheads'!$C$50,"Direct costs",'Calc| Overheads Allocation'!H$9*V253,"Internal labour",'Calc| Overheads Allocation'!H$9*V253*'Input| Projects'!$AO253,"DNSP defined",'Calc| Overheads Allocation'!H$79*'Input| Projects'!$AW253,0),0)</f>
        <v>0</v>
      </c>
      <c r="AU253" s="172" cm="1">
        <f t="array" ref="AU253">IFERROR(--('Input| Projects'!$AT253="Yes")*_xlfn.SWITCH('Input| Overheads'!$C$50,"Direct costs",'Calc| Overheads Allocation'!I$9*W253,"Internal labour",'Calc| Overheads Allocation'!I$9*W253*'Input| Projects'!$AO253,"DNSP defined",'Calc| Overheads Allocation'!I$79*'Input| Projects'!$AW253,0),0)</f>
        <v>0</v>
      </c>
      <c r="AV253" s="175"/>
      <c r="AW253" s="172">
        <f t="shared" si="90"/>
        <v>0</v>
      </c>
      <c r="AX253" s="172">
        <f t="shared" si="91"/>
        <v>0</v>
      </c>
      <c r="AY253" s="172">
        <f t="shared" si="92"/>
        <v>0</v>
      </c>
      <c r="AZ253" s="172">
        <f t="shared" si="93"/>
        <v>0</v>
      </c>
      <c r="BA253" s="172">
        <f t="shared" si="94"/>
        <v>0</v>
      </c>
      <c r="BB253" s="172">
        <f t="shared" si="95"/>
        <v>0</v>
      </c>
      <c r="BC253" s="172">
        <f t="shared" si="96"/>
        <v>0</v>
      </c>
      <c r="BD253" s="176"/>
      <c r="BE253" s="172">
        <f t="shared" si="97"/>
        <v>0</v>
      </c>
      <c r="BF253" s="172">
        <f t="shared" si="98"/>
        <v>0</v>
      </c>
      <c r="BG253" s="172">
        <f t="shared" si="99"/>
        <v>0</v>
      </c>
      <c r="BH253" s="172">
        <f t="shared" si="100"/>
        <v>0</v>
      </c>
      <c r="BI253" s="172">
        <f t="shared" si="101"/>
        <v>0</v>
      </c>
      <c r="BJ253" s="172">
        <f t="shared" si="102"/>
        <v>0</v>
      </c>
      <c r="BK253" s="172">
        <f t="shared" si="103"/>
        <v>0</v>
      </c>
      <c r="BL253" s="176"/>
      <c r="BM253" s="172">
        <f t="shared" si="82"/>
        <v>0</v>
      </c>
      <c r="BN253" s="172">
        <f t="shared" si="83"/>
        <v>0</v>
      </c>
      <c r="BO253" s="172">
        <f t="shared" si="84"/>
        <v>0</v>
      </c>
      <c r="BP253" s="172">
        <f t="shared" si="85"/>
        <v>0</v>
      </c>
      <c r="BQ253" s="172">
        <f t="shared" si="86"/>
        <v>0</v>
      </c>
      <c r="BR253" s="172">
        <f t="shared" si="87"/>
        <v>0</v>
      </c>
      <c r="BS253" s="172">
        <f t="shared" si="88"/>
        <v>0</v>
      </c>
      <c r="BT253" s="55"/>
      <c r="BU253" s="158">
        <f>SUMIF('Input| Projects'!$BA$8:$CX$8,RIGHT(BU$9,3),'Input| Projects'!$BA253:$CX253)</f>
        <v>0</v>
      </c>
      <c r="BV253" s="158">
        <f>SUMIF('Input| Projects'!$BA$8:$CX$8,RIGHT(BV$9,3),'Input| Projects'!$BA253:$CX253)</f>
        <v>0</v>
      </c>
      <c r="BW253" s="79" t="str">
        <f t="shared" si="89"/>
        <v/>
      </c>
    </row>
    <row r="254" spans="2:75" x14ac:dyDescent="0.2">
      <c r="B254" s="123">
        <f>IFERROR('Input| Projects'!B254,"")</f>
        <v>245</v>
      </c>
      <c r="C254" s="160" t="str">
        <f>IFERROR(IF('Input| Projects'!C254="","",'Input| Projects'!C254),"")</f>
        <v/>
      </c>
      <c r="D254" s="160" t="str">
        <f>IFERROR(IF('Input| Projects'!D254="","",'Input| Projects'!D254),"")</f>
        <v/>
      </c>
      <c r="E254" s="53"/>
      <c r="F254" s="160" t="str">
        <f>IF(LEN('Input| Projects'!F254)&gt;0,'Input| Projects'!F254,"")</f>
        <v/>
      </c>
      <c r="G254" s="160" t="str">
        <f>IF(LEN('Input| Projects'!G254)&gt;0,'Input| Projects'!G254,"")</f>
        <v/>
      </c>
      <c r="H254" s="10"/>
      <c r="I254" s="194" cm="1">
        <f t="array" ref="I254">IF(LEN($F254)&gt;0,1+IFERROR(SUMPRODUCT(TRANSPOSE('Input| Projects'!$AO254:$AQ254),INDEX('Input| Escalations'!$F$27:$L$29,,MATCH(Q$9,'Input| Escalations'!$F$21:$L$21,0))),0),0)</f>
        <v>0</v>
      </c>
      <c r="J254" s="194" cm="1">
        <f t="array" ref="J254">IF(LEN($F254)&gt;0,1+IFERROR(SUMPRODUCT(TRANSPOSE('Input| Projects'!$AO254:$AQ254),INDEX('Input| Escalations'!$F$27:$L$29,,MATCH(R$9,'Input| Escalations'!$F$21:$L$21,0))),0),0)</f>
        <v>0</v>
      </c>
      <c r="K254" s="194" cm="1">
        <f t="array" ref="K254">IF(LEN($F254)&gt;0,1+IFERROR(SUMPRODUCT(TRANSPOSE('Input| Projects'!$AO254:$AQ254),INDEX('Input| Escalations'!$F$27:$L$29,,MATCH(S$9,'Input| Escalations'!$F$21:$L$21,0))),0),0)</f>
        <v>0</v>
      </c>
      <c r="L254" s="194" cm="1">
        <f t="array" ref="L254">IF(LEN($F254)&gt;0,1+IFERROR(SUMPRODUCT(TRANSPOSE('Input| Projects'!$AO254:$AQ254),INDEX('Input| Escalations'!$F$27:$L$29,,MATCH(T$9,'Input| Escalations'!$F$21:$L$21,0))),0),0)</f>
        <v>0</v>
      </c>
      <c r="M254" s="194" cm="1">
        <f t="array" ref="M254">IF(LEN($F254)&gt;0,1+IFERROR(SUMPRODUCT(TRANSPOSE('Input| Projects'!$AO254:$AQ254),INDEX('Input| Escalations'!$F$27:$L$29,,MATCH(U$9,'Input| Escalations'!$F$21:$L$21,0))),0),0)</f>
        <v>0</v>
      </c>
      <c r="N254" s="194" cm="1">
        <f t="array" ref="N254">IF(LEN($F254)&gt;0,1+IFERROR(SUMPRODUCT(TRANSPOSE('Input| Projects'!$AO254:$AQ254),INDEX('Input| Escalations'!$F$27:$L$29,,MATCH(V$9,'Input| Escalations'!$F$21:$L$21,0))),0),0)</f>
        <v>0</v>
      </c>
      <c r="O254" s="194" cm="1">
        <f t="array" ref="O254">IF(LEN($F254)&gt;0,1+IFERROR(SUMPRODUCT(TRANSPOSE('Input| Projects'!$AO254:$AQ254),INDEX('Input| Escalations'!$F$27:$L$29,,MATCH(W$9,'Input| Escalations'!$F$21:$L$21,0))),0),0)</f>
        <v>0</v>
      </c>
      <c r="P254" s="10"/>
      <c r="Q254" s="172">
        <f>IFERROR(IF(ISNUMBER(FIND("decision",'Input| Setup'!$F$6)),'Input| Projects'!Y254,'Input| Projects'!I254)*'Input| Escalations'!$I$17*I254,0)</f>
        <v>0</v>
      </c>
      <c r="R254" s="172">
        <f>IFERROR(IF(ISNUMBER(FIND("decision",'Input| Setup'!$F$6)),'Input| Projects'!Z254,'Input| Projects'!J254)*'Input| Escalations'!$I$17*J254,0)</f>
        <v>0</v>
      </c>
      <c r="S254" s="172">
        <f>IFERROR(IF(ISNUMBER(FIND("decision",'Input| Setup'!$F$6)),'Input| Projects'!AA254,'Input| Projects'!K254)*'Input| Escalations'!$I$17*K254,0)</f>
        <v>0</v>
      </c>
      <c r="T254" s="172">
        <f>IFERROR(IF(ISNUMBER(FIND("decision",'Input| Setup'!$F$6)),'Input| Projects'!AB254,'Input| Projects'!L254)*'Input| Escalations'!$I$17*L254,0)</f>
        <v>0</v>
      </c>
      <c r="U254" s="172">
        <f>IFERROR(IF(ISNUMBER(FIND("decision",'Input| Setup'!$F$6)),'Input| Projects'!AC254,'Input| Projects'!M254)*'Input| Escalations'!$I$17*M254,0)</f>
        <v>0</v>
      </c>
      <c r="V254" s="172">
        <f>IFERROR(IF(ISNUMBER(FIND("decision",'Input| Setup'!$F$6)),'Input| Projects'!AD254,'Input| Projects'!N254)*'Input| Escalations'!$I$17*N254,0)</f>
        <v>0</v>
      </c>
      <c r="W254" s="172">
        <f>IFERROR(IF(ISNUMBER(FIND("decision",'Input| Setup'!$F$6)),'Input| Projects'!AE254,'Input| Projects'!O254)*'Input| Escalations'!$I$17*O254,0)</f>
        <v>0</v>
      </c>
      <c r="X254" s="175"/>
      <c r="Y254" s="172">
        <f>IF(ISNUMBER(FIND("decision",'Input| Setup'!$F$6)),'Input| Projects'!AG254,'Input| Projects'!Q254)*I254*'Input| Escalations'!$I$17</f>
        <v>0</v>
      </c>
      <c r="Z254" s="172">
        <f>IF(ISNUMBER(FIND("decision",'Input| Setup'!$F$6)),'Input| Projects'!AH254,'Input| Projects'!R254)*J254*'Input| Escalations'!$I$17</f>
        <v>0</v>
      </c>
      <c r="AA254" s="172">
        <f>IF(ISNUMBER(FIND("decision",'Input| Setup'!$F$6)),'Input| Projects'!AI254,'Input| Projects'!S254)*K254*'Input| Escalations'!$I$17</f>
        <v>0</v>
      </c>
      <c r="AB254" s="172">
        <f>IF(ISNUMBER(FIND("decision",'Input| Setup'!$F$6)),'Input| Projects'!AJ254,'Input| Projects'!T254)*L254*'Input| Escalations'!$I$17</f>
        <v>0</v>
      </c>
      <c r="AC254" s="172">
        <f>IF(ISNUMBER(FIND("decision",'Input| Setup'!$F$6)),'Input| Projects'!AK254,'Input| Projects'!U254)*M254*'Input| Escalations'!$I$17</f>
        <v>0</v>
      </c>
      <c r="AD254" s="172">
        <f>IF(ISNUMBER(FIND("decision",'Input| Setup'!$F$6)),'Input| Projects'!AL254,'Input| Projects'!V254)*N254*'Input| Escalations'!$I$17</f>
        <v>0</v>
      </c>
      <c r="AE254" s="172">
        <f>IF(ISNUMBER(FIND("decision",'Input| Setup'!$F$6)),'Input| Projects'!AM254,'Input| Projects'!W254)*O254*'Input| Escalations'!$I$17</f>
        <v>0</v>
      </c>
      <c r="AF254" s="175"/>
      <c r="AG254" s="172" cm="1">
        <f t="array" ref="AG254">IFERROR(--('Input| Projects'!$AS254="Yes")*_xlfn.SWITCH('Input| Overheads'!$C$50,"Direct costs",'Calc| Overheads Allocation'!C$8*Q254,"Internal labour",'Calc| Overheads Allocation'!C$8*Q254*'Input| Projects'!$AO254,"DNSP defined",'Calc| Overheads Allocation'!C$78*'Input| Projects'!$AV254,0),0)</f>
        <v>0</v>
      </c>
      <c r="AH254" s="172" cm="1">
        <f t="array" ref="AH254">IFERROR(--('Input| Projects'!$AS254="Yes")*_xlfn.SWITCH('Input| Overheads'!$C$50,"Direct costs",'Calc| Overheads Allocation'!D$8*R254,"Internal labour",'Calc| Overheads Allocation'!D$8*R254*'Input| Projects'!$AO254,"DNSP defined",'Calc| Overheads Allocation'!D$78*'Input| Projects'!$AV254,0),0)</f>
        <v>0</v>
      </c>
      <c r="AI254" s="172" cm="1">
        <f t="array" ref="AI254">IFERROR(--('Input| Projects'!$AS254="Yes")*_xlfn.SWITCH('Input| Overheads'!$C$50,"Direct costs",'Calc| Overheads Allocation'!E$8*S254,"Internal labour",'Calc| Overheads Allocation'!E$8*S254*'Input| Projects'!$AO254,"DNSP defined",'Calc| Overheads Allocation'!E$78*'Input| Projects'!$AV254,0),0)</f>
        <v>0</v>
      </c>
      <c r="AJ254" s="172" cm="1">
        <f t="array" ref="AJ254">IFERROR(--('Input| Projects'!$AS254="Yes")*_xlfn.SWITCH('Input| Overheads'!$C$50,"Direct costs",'Calc| Overheads Allocation'!F$8*T254,"Internal labour",'Calc| Overheads Allocation'!F$8*T254*'Input| Projects'!$AO254,"DNSP defined",'Calc| Overheads Allocation'!F$78*'Input| Projects'!$AV254,0),0)</f>
        <v>0</v>
      </c>
      <c r="AK254" s="172" cm="1">
        <f t="array" ref="AK254">IFERROR(--('Input| Projects'!$AS254="Yes")*_xlfn.SWITCH('Input| Overheads'!$C$50,"Direct costs",'Calc| Overheads Allocation'!G$8*U254,"Internal labour",'Calc| Overheads Allocation'!G$8*U254*'Input| Projects'!$AO254,"DNSP defined",'Calc| Overheads Allocation'!G$78*'Input| Projects'!$AV254,0),0)</f>
        <v>0</v>
      </c>
      <c r="AL254" s="172" cm="1">
        <f t="array" ref="AL254">IFERROR(--('Input| Projects'!$AS254="Yes")*_xlfn.SWITCH('Input| Overheads'!$C$50,"Direct costs",'Calc| Overheads Allocation'!H$8*V254,"Internal labour",'Calc| Overheads Allocation'!H$8*V254*'Input| Projects'!$AO254,"DNSP defined",'Calc| Overheads Allocation'!H$78*'Input| Projects'!$AV254,0),0)</f>
        <v>0</v>
      </c>
      <c r="AM254" s="172" cm="1">
        <f t="array" ref="AM254">IFERROR(--('Input| Projects'!$AS254="Yes")*_xlfn.SWITCH('Input| Overheads'!$C$50,"Direct costs",'Calc| Overheads Allocation'!I$8*W254,"Internal labour",'Calc| Overheads Allocation'!I$8*W254*'Input| Projects'!$AO254,"DNSP defined",'Calc| Overheads Allocation'!I$78*'Input| Projects'!$AV254,0),0)</f>
        <v>0</v>
      </c>
      <c r="AN254" s="175"/>
      <c r="AO254" s="172" cm="1">
        <f t="array" ref="AO254">IFERROR(--('Input| Projects'!$AT254="Yes")*_xlfn.SWITCH('Input| Overheads'!$C$50,"Direct costs",'Calc| Overheads Allocation'!C$9*Q254,"Internal labour",'Calc| Overheads Allocation'!C$9*Q254*'Input| Projects'!$AO254,"DNSP defined",'Calc| Overheads Allocation'!C$79*'Input| Projects'!$AW254,0),0)</f>
        <v>0</v>
      </c>
      <c r="AP254" s="172" cm="1">
        <f t="array" ref="AP254">IFERROR(--('Input| Projects'!$AT254="Yes")*_xlfn.SWITCH('Input| Overheads'!$C$50,"Direct costs",'Calc| Overheads Allocation'!D$9*R254,"Internal labour",'Calc| Overheads Allocation'!D$9*R254*'Input| Projects'!$AO254,"DNSP defined",'Calc| Overheads Allocation'!D$79*'Input| Projects'!$AW254,0),0)</f>
        <v>0</v>
      </c>
      <c r="AQ254" s="172" cm="1">
        <f t="array" ref="AQ254">IFERROR(--('Input| Projects'!$AT254="Yes")*_xlfn.SWITCH('Input| Overheads'!$C$50,"Direct costs",'Calc| Overheads Allocation'!E$9*S254,"Internal labour",'Calc| Overheads Allocation'!E$9*S254*'Input| Projects'!$AO254,"DNSP defined",'Calc| Overheads Allocation'!E$79*'Input| Projects'!$AW254,0),0)</f>
        <v>0</v>
      </c>
      <c r="AR254" s="172" cm="1">
        <f t="array" ref="AR254">IFERROR(--('Input| Projects'!$AT254="Yes")*_xlfn.SWITCH('Input| Overheads'!$C$50,"Direct costs",'Calc| Overheads Allocation'!F$9*T254,"Internal labour",'Calc| Overheads Allocation'!F$9*T254*'Input| Projects'!$AO254,"DNSP defined",'Calc| Overheads Allocation'!F$79*'Input| Projects'!$AW254,0),0)</f>
        <v>0</v>
      </c>
      <c r="AS254" s="172" cm="1">
        <f t="array" ref="AS254">IFERROR(--('Input| Projects'!$AT254="Yes")*_xlfn.SWITCH('Input| Overheads'!$C$50,"Direct costs",'Calc| Overheads Allocation'!G$9*U254,"Internal labour",'Calc| Overheads Allocation'!G$9*U254*'Input| Projects'!$AO254,"DNSP defined",'Calc| Overheads Allocation'!G$79*'Input| Projects'!$AW254,0),0)</f>
        <v>0</v>
      </c>
      <c r="AT254" s="172" cm="1">
        <f t="array" ref="AT254">IFERROR(--('Input| Projects'!$AT254="Yes")*_xlfn.SWITCH('Input| Overheads'!$C$50,"Direct costs",'Calc| Overheads Allocation'!H$9*V254,"Internal labour",'Calc| Overheads Allocation'!H$9*V254*'Input| Projects'!$AO254,"DNSP defined",'Calc| Overheads Allocation'!H$79*'Input| Projects'!$AW254,0),0)</f>
        <v>0</v>
      </c>
      <c r="AU254" s="172" cm="1">
        <f t="array" ref="AU254">IFERROR(--('Input| Projects'!$AT254="Yes")*_xlfn.SWITCH('Input| Overheads'!$C$50,"Direct costs",'Calc| Overheads Allocation'!I$9*W254,"Internal labour",'Calc| Overheads Allocation'!I$9*W254*'Input| Projects'!$AO254,"DNSP defined",'Calc| Overheads Allocation'!I$79*'Input| Projects'!$AW254,0),0)</f>
        <v>0</v>
      </c>
      <c r="AV254" s="175"/>
      <c r="AW254" s="172">
        <f t="shared" si="90"/>
        <v>0</v>
      </c>
      <c r="AX254" s="172">
        <f t="shared" si="91"/>
        <v>0</v>
      </c>
      <c r="AY254" s="172">
        <f t="shared" si="92"/>
        <v>0</v>
      </c>
      <c r="AZ254" s="172">
        <f t="shared" si="93"/>
        <v>0</v>
      </c>
      <c r="BA254" s="172">
        <f t="shared" si="94"/>
        <v>0</v>
      </c>
      <c r="BB254" s="172">
        <f t="shared" si="95"/>
        <v>0</v>
      </c>
      <c r="BC254" s="172">
        <f t="shared" si="96"/>
        <v>0</v>
      </c>
      <c r="BD254" s="176"/>
      <c r="BE254" s="172">
        <f t="shared" si="97"/>
        <v>0</v>
      </c>
      <c r="BF254" s="172">
        <f t="shared" si="98"/>
        <v>0</v>
      </c>
      <c r="BG254" s="172">
        <f t="shared" si="99"/>
        <v>0</v>
      </c>
      <c r="BH254" s="172">
        <f t="shared" si="100"/>
        <v>0</v>
      </c>
      <c r="BI254" s="172">
        <f t="shared" si="101"/>
        <v>0</v>
      </c>
      <c r="BJ254" s="172">
        <f t="shared" si="102"/>
        <v>0</v>
      </c>
      <c r="BK254" s="172">
        <f t="shared" si="103"/>
        <v>0</v>
      </c>
      <c r="BL254" s="176"/>
      <c r="BM254" s="172">
        <f t="shared" si="82"/>
        <v>0</v>
      </c>
      <c r="BN254" s="172">
        <f t="shared" si="83"/>
        <v>0</v>
      </c>
      <c r="BO254" s="172">
        <f t="shared" si="84"/>
        <v>0</v>
      </c>
      <c r="BP254" s="172">
        <f t="shared" si="85"/>
        <v>0</v>
      </c>
      <c r="BQ254" s="172">
        <f t="shared" si="86"/>
        <v>0</v>
      </c>
      <c r="BR254" s="172">
        <f t="shared" si="87"/>
        <v>0</v>
      </c>
      <c r="BS254" s="172">
        <f t="shared" si="88"/>
        <v>0</v>
      </c>
      <c r="BT254" s="55"/>
      <c r="BU254" s="158">
        <f>SUMIF('Input| Projects'!$BA$8:$CX$8,RIGHT(BU$9,3),'Input| Projects'!$BA254:$CX254)</f>
        <v>0</v>
      </c>
      <c r="BV254" s="158">
        <f>SUMIF('Input| Projects'!$BA$8:$CX$8,RIGHT(BV$9,3),'Input| Projects'!$BA254:$CX254)</f>
        <v>0</v>
      </c>
      <c r="BW254" s="79" t="str">
        <f t="shared" si="89"/>
        <v/>
      </c>
    </row>
    <row r="255" spans="2:75" x14ac:dyDescent="0.2">
      <c r="B255" s="123">
        <f>IFERROR('Input| Projects'!B255,"")</f>
        <v>246</v>
      </c>
      <c r="C255" s="160" t="str">
        <f>IFERROR(IF('Input| Projects'!C255="","",'Input| Projects'!C255),"")</f>
        <v/>
      </c>
      <c r="D255" s="160" t="str">
        <f>IFERROR(IF('Input| Projects'!D255="","",'Input| Projects'!D255),"")</f>
        <v/>
      </c>
      <c r="E255" s="53"/>
      <c r="F255" s="160" t="str">
        <f>IF(LEN('Input| Projects'!F255)&gt;0,'Input| Projects'!F255,"")</f>
        <v/>
      </c>
      <c r="G255" s="160" t="str">
        <f>IF(LEN('Input| Projects'!G255)&gt;0,'Input| Projects'!G255,"")</f>
        <v/>
      </c>
      <c r="H255" s="10"/>
      <c r="I255" s="194" cm="1">
        <f t="array" ref="I255">IF(LEN($F255)&gt;0,1+IFERROR(SUMPRODUCT(TRANSPOSE('Input| Projects'!$AO255:$AQ255),INDEX('Input| Escalations'!$F$27:$L$29,,MATCH(Q$9,'Input| Escalations'!$F$21:$L$21,0))),0),0)</f>
        <v>0</v>
      </c>
      <c r="J255" s="194" cm="1">
        <f t="array" ref="J255">IF(LEN($F255)&gt;0,1+IFERROR(SUMPRODUCT(TRANSPOSE('Input| Projects'!$AO255:$AQ255),INDEX('Input| Escalations'!$F$27:$L$29,,MATCH(R$9,'Input| Escalations'!$F$21:$L$21,0))),0),0)</f>
        <v>0</v>
      </c>
      <c r="K255" s="194" cm="1">
        <f t="array" ref="K255">IF(LEN($F255)&gt;0,1+IFERROR(SUMPRODUCT(TRANSPOSE('Input| Projects'!$AO255:$AQ255),INDEX('Input| Escalations'!$F$27:$L$29,,MATCH(S$9,'Input| Escalations'!$F$21:$L$21,0))),0),0)</f>
        <v>0</v>
      </c>
      <c r="L255" s="194" cm="1">
        <f t="array" ref="L255">IF(LEN($F255)&gt;0,1+IFERROR(SUMPRODUCT(TRANSPOSE('Input| Projects'!$AO255:$AQ255),INDEX('Input| Escalations'!$F$27:$L$29,,MATCH(T$9,'Input| Escalations'!$F$21:$L$21,0))),0),0)</f>
        <v>0</v>
      </c>
      <c r="M255" s="194" cm="1">
        <f t="array" ref="M255">IF(LEN($F255)&gt;0,1+IFERROR(SUMPRODUCT(TRANSPOSE('Input| Projects'!$AO255:$AQ255),INDEX('Input| Escalations'!$F$27:$L$29,,MATCH(U$9,'Input| Escalations'!$F$21:$L$21,0))),0),0)</f>
        <v>0</v>
      </c>
      <c r="N255" s="194" cm="1">
        <f t="array" ref="N255">IF(LEN($F255)&gt;0,1+IFERROR(SUMPRODUCT(TRANSPOSE('Input| Projects'!$AO255:$AQ255),INDEX('Input| Escalations'!$F$27:$L$29,,MATCH(V$9,'Input| Escalations'!$F$21:$L$21,0))),0),0)</f>
        <v>0</v>
      </c>
      <c r="O255" s="194" cm="1">
        <f t="array" ref="O255">IF(LEN($F255)&gt;0,1+IFERROR(SUMPRODUCT(TRANSPOSE('Input| Projects'!$AO255:$AQ255),INDEX('Input| Escalations'!$F$27:$L$29,,MATCH(W$9,'Input| Escalations'!$F$21:$L$21,0))),0),0)</f>
        <v>0</v>
      </c>
      <c r="P255" s="10"/>
      <c r="Q255" s="172">
        <f>IFERROR(IF(ISNUMBER(FIND("decision",'Input| Setup'!$F$6)),'Input| Projects'!Y255,'Input| Projects'!I255)*'Input| Escalations'!$I$17*I255,0)</f>
        <v>0</v>
      </c>
      <c r="R255" s="172">
        <f>IFERROR(IF(ISNUMBER(FIND("decision",'Input| Setup'!$F$6)),'Input| Projects'!Z255,'Input| Projects'!J255)*'Input| Escalations'!$I$17*J255,0)</f>
        <v>0</v>
      </c>
      <c r="S255" s="172">
        <f>IFERROR(IF(ISNUMBER(FIND("decision",'Input| Setup'!$F$6)),'Input| Projects'!AA255,'Input| Projects'!K255)*'Input| Escalations'!$I$17*K255,0)</f>
        <v>0</v>
      </c>
      <c r="T255" s="172">
        <f>IFERROR(IF(ISNUMBER(FIND("decision",'Input| Setup'!$F$6)),'Input| Projects'!AB255,'Input| Projects'!L255)*'Input| Escalations'!$I$17*L255,0)</f>
        <v>0</v>
      </c>
      <c r="U255" s="172">
        <f>IFERROR(IF(ISNUMBER(FIND("decision",'Input| Setup'!$F$6)),'Input| Projects'!AC255,'Input| Projects'!M255)*'Input| Escalations'!$I$17*M255,0)</f>
        <v>0</v>
      </c>
      <c r="V255" s="172">
        <f>IFERROR(IF(ISNUMBER(FIND("decision",'Input| Setup'!$F$6)),'Input| Projects'!AD255,'Input| Projects'!N255)*'Input| Escalations'!$I$17*N255,0)</f>
        <v>0</v>
      </c>
      <c r="W255" s="172">
        <f>IFERROR(IF(ISNUMBER(FIND("decision",'Input| Setup'!$F$6)),'Input| Projects'!AE255,'Input| Projects'!O255)*'Input| Escalations'!$I$17*O255,0)</f>
        <v>0</v>
      </c>
      <c r="X255" s="175"/>
      <c r="Y255" s="172">
        <f>IF(ISNUMBER(FIND("decision",'Input| Setup'!$F$6)),'Input| Projects'!AG255,'Input| Projects'!Q255)*I255*'Input| Escalations'!$I$17</f>
        <v>0</v>
      </c>
      <c r="Z255" s="172">
        <f>IF(ISNUMBER(FIND("decision",'Input| Setup'!$F$6)),'Input| Projects'!AH255,'Input| Projects'!R255)*J255*'Input| Escalations'!$I$17</f>
        <v>0</v>
      </c>
      <c r="AA255" s="172">
        <f>IF(ISNUMBER(FIND("decision",'Input| Setup'!$F$6)),'Input| Projects'!AI255,'Input| Projects'!S255)*K255*'Input| Escalations'!$I$17</f>
        <v>0</v>
      </c>
      <c r="AB255" s="172">
        <f>IF(ISNUMBER(FIND("decision",'Input| Setup'!$F$6)),'Input| Projects'!AJ255,'Input| Projects'!T255)*L255*'Input| Escalations'!$I$17</f>
        <v>0</v>
      </c>
      <c r="AC255" s="172">
        <f>IF(ISNUMBER(FIND("decision",'Input| Setup'!$F$6)),'Input| Projects'!AK255,'Input| Projects'!U255)*M255*'Input| Escalations'!$I$17</f>
        <v>0</v>
      </c>
      <c r="AD255" s="172">
        <f>IF(ISNUMBER(FIND("decision",'Input| Setup'!$F$6)),'Input| Projects'!AL255,'Input| Projects'!V255)*N255*'Input| Escalations'!$I$17</f>
        <v>0</v>
      </c>
      <c r="AE255" s="172">
        <f>IF(ISNUMBER(FIND("decision",'Input| Setup'!$F$6)),'Input| Projects'!AM255,'Input| Projects'!W255)*O255*'Input| Escalations'!$I$17</f>
        <v>0</v>
      </c>
      <c r="AF255" s="175"/>
      <c r="AG255" s="172" cm="1">
        <f t="array" ref="AG255">IFERROR(--('Input| Projects'!$AS255="Yes")*_xlfn.SWITCH('Input| Overheads'!$C$50,"Direct costs",'Calc| Overheads Allocation'!C$8*Q255,"Internal labour",'Calc| Overheads Allocation'!C$8*Q255*'Input| Projects'!$AO255,"DNSP defined",'Calc| Overheads Allocation'!C$78*'Input| Projects'!$AV255,0),0)</f>
        <v>0</v>
      </c>
      <c r="AH255" s="172" cm="1">
        <f t="array" ref="AH255">IFERROR(--('Input| Projects'!$AS255="Yes")*_xlfn.SWITCH('Input| Overheads'!$C$50,"Direct costs",'Calc| Overheads Allocation'!D$8*R255,"Internal labour",'Calc| Overheads Allocation'!D$8*R255*'Input| Projects'!$AO255,"DNSP defined",'Calc| Overheads Allocation'!D$78*'Input| Projects'!$AV255,0),0)</f>
        <v>0</v>
      </c>
      <c r="AI255" s="172" cm="1">
        <f t="array" ref="AI255">IFERROR(--('Input| Projects'!$AS255="Yes")*_xlfn.SWITCH('Input| Overheads'!$C$50,"Direct costs",'Calc| Overheads Allocation'!E$8*S255,"Internal labour",'Calc| Overheads Allocation'!E$8*S255*'Input| Projects'!$AO255,"DNSP defined",'Calc| Overheads Allocation'!E$78*'Input| Projects'!$AV255,0),0)</f>
        <v>0</v>
      </c>
      <c r="AJ255" s="172" cm="1">
        <f t="array" ref="AJ255">IFERROR(--('Input| Projects'!$AS255="Yes")*_xlfn.SWITCH('Input| Overheads'!$C$50,"Direct costs",'Calc| Overheads Allocation'!F$8*T255,"Internal labour",'Calc| Overheads Allocation'!F$8*T255*'Input| Projects'!$AO255,"DNSP defined",'Calc| Overheads Allocation'!F$78*'Input| Projects'!$AV255,0),0)</f>
        <v>0</v>
      </c>
      <c r="AK255" s="172" cm="1">
        <f t="array" ref="AK255">IFERROR(--('Input| Projects'!$AS255="Yes")*_xlfn.SWITCH('Input| Overheads'!$C$50,"Direct costs",'Calc| Overheads Allocation'!G$8*U255,"Internal labour",'Calc| Overheads Allocation'!G$8*U255*'Input| Projects'!$AO255,"DNSP defined",'Calc| Overheads Allocation'!G$78*'Input| Projects'!$AV255,0),0)</f>
        <v>0</v>
      </c>
      <c r="AL255" s="172" cm="1">
        <f t="array" ref="AL255">IFERROR(--('Input| Projects'!$AS255="Yes")*_xlfn.SWITCH('Input| Overheads'!$C$50,"Direct costs",'Calc| Overheads Allocation'!H$8*V255,"Internal labour",'Calc| Overheads Allocation'!H$8*V255*'Input| Projects'!$AO255,"DNSP defined",'Calc| Overheads Allocation'!H$78*'Input| Projects'!$AV255,0),0)</f>
        <v>0</v>
      </c>
      <c r="AM255" s="172" cm="1">
        <f t="array" ref="AM255">IFERROR(--('Input| Projects'!$AS255="Yes")*_xlfn.SWITCH('Input| Overheads'!$C$50,"Direct costs",'Calc| Overheads Allocation'!I$8*W255,"Internal labour",'Calc| Overheads Allocation'!I$8*W255*'Input| Projects'!$AO255,"DNSP defined",'Calc| Overheads Allocation'!I$78*'Input| Projects'!$AV255,0),0)</f>
        <v>0</v>
      </c>
      <c r="AN255" s="175"/>
      <c r="AO255" s="172" cm="1">
        <f t="array" ref="AO255">IFERROR(--('Input| Projects'!$AT255="Yes")*_xlfn.SWITCH('Input| Overheads'!$C$50,"Direct costs",'Calc| Overheads Allocation'!C$9*Q255,"Internal labour",'Calc| Overheads Allocation'!C$9*Q255*'Input| Projects'!$AO255,"DNSP defined",'Calc| Overheads Allocation'!C$79*'Input| Projects'!$AW255,0),0)</f>
        <v>0</v>
      </c>
      <c r="AP255" s="172" cm="1">
        <f t="array" ref="AP255">IFERROR(--('Input| Projects'!$AT255="Yes")*_xlfn.SWITCH('Input| Overheads'!$C$50,"Direct costs",'Calc| Overheads Allocation'!D$9*R255,"Internal labour",'Calc| Overheads Allocation'!D$9*R255*'Input| Projects'!$AO255,"DNSP defined",'Calc| Overheads Allocation'!D$79*'Input| Projects'!$AW255,0),0)</f>
        <v>0</v>
      </c>
      <c r="AQ255" s="172" cm="1">
        <f t="array" ref="AQ255">IFERROR(--('Input| Projects'!$AT255="Yes")*_xlfn.SWITCH('Input| Overheads'!$C$50,"Direct costs",'Calc| Overheads Allocation'!E$9*S255,"Internal labour",'Calc| Overheads Allocation'!E$9*S255*'Input| Projects'!$AO255,"DNSP defined",'Calc| Overheads Allocation'!E$79*'Input| Projects'!$AW255,0),0)</f>
        <v>0</v>
      </c>
      <c r="AR255" s="172" cm="1">
        <f t="array" ref="AR255">IFERROR(--('Input| Projects'!$AT255="Yes")*_xlfn.SWITCH('Input| Overheads'!$C$50,"Direct costs",'Calc| Overheads Allocation'!F$9*T255,"Internal labour",'Calc| Overheads Allocation'!F$9*T255*'Input| Projects'!$AO255,"DNSP defined",'Calc| Overheads Allocation'!F$79*'Input| Projects'!$AW255,0),0)</f>
        <v>0</v>
      </c>
      <c r="AS255" s="172" cm="1">
        <f t="array" ref="AS255">IFERROR(--('Input| Projects'!$AT255="Yes")*_xlfn.SWITCH('Input| Overheads'!$C$50,"Direct costs",'Calc| Overheads Allocation'!G$9*U255,"Internal labour",'Calc| Overheads Allocation'!G$9*U255*'Input| Projects'!$AO255,"DNSP defined",'Calc| Overheads Allocation'!G$79*'Input| Projects'!$AW255,0),0)</f>
        <v>0</v>
      </c>
      <c r="AT255" s="172" cm="1">
        <f t="array" ref="AT255">IFERROR(--('Input| Projects'!$AT255="Yes")*_xlfn.SWITCH('Input| Overheads'!$C$50,"Direct costs",'Calc| Overheads Allocation'!H$9*V255,"Internal labour",'Calc| Overheads Allocation'!H$9*V255*'Input| Projects'!$AO255,"DNSP defined",'Calc| Overheads Allocation'!H$79*'Input| Projects'!$AW255,0),0)</f>
        <v>0</v>
      </c>
      <c r="AU255" s="172" cm="1">
        <f t="array" ref="AU255">IFERROR(--('Input| Projects'!$AT255="Yes")*_xlfn.SWITCH('Input| Overheads'!$C$50,"Direct costs",'Calc| Overheads Allocation'!I$9*W255,"Internal labour",'Calc| Overheads Allocation'!I$9*W255*'Input| Projects'!$AO255,"DNSP defined",'Calc| Overheads Allocation'!I$79*'Input| Projects'!$AW255,0),0)</f>
        <v>0</v>
      </c>
      <c r="AV255" s="175"/>
      <c r="AW255" s="172">
        <f t="shared" si="90"/>
        <v>0</v>
      </c>
      <c r="AX255" s="172">
        <f t="shared" si="91"/>
        <v>0</v>
      </c>
      <c r="AY255" s="172">
        <f t="shared" si="92"/>
        <v>0</v>
      </c>
      <c r="AZ255" s="172">
        <f t="shared" si="93"/>
        <v>0</v>
      </c>
      <c r="BA255" s="172">
        <f t="shared" si="94"/>
        <v>0</v>
      </c>
      <c r="BB255" s="172">
        <f t="shared" si="95"/>
        <v>0</v>
      </c>
      <c r="BC255" s="172">
        <f t="shared" si="96"/>
        <v>0</v>
      </c>
      <c r="BD255" s="176"/>
      <c r="BE255" s="172">
        <f t="shared" si="97"/>
        <v>0</v>
      </c>
      <c r="BF255" s="172">
        <f t="shared" si="98"/>
        <v>0</v>
      </c>
      <c r="BG255" s="172">
        <f t="shared" si="99"/>
        <v>0</v>
      </c>
      <c r="BH255" s="172">
        <f t="shared" si="100"/>
        <v>0</v>
      </c>
      <c r="BI255" s="172">
        <f t="shared" si="101"/>
        <v>0</v>
      </c>
      <c r="BJ255" s="172">
        <f t="shared" si="102"/>
        <v>0</v>
      </c>
      <c r="BK255" s="172">
        <f t="shared" si="103"/>
        <v>0</v>
      </c>
      <c r="BL255" s="176"/>
      <c r="BM255" s="172">
        <f t="shared" si="82"/>
        <v>0</v>
      </c>
      <c r="BN255" s="172">
        <f t="shared" si="83"/>
        <v>0</v>
      </c>
      <c r="BO255" s="172">
        <f t="shared" si="84"/>
        <v>0</v>
      </c>
      <c r="BP255" s="172">
        <f t="shared" si="85"/>
        <v>0</v>
      </c>
      <c r="BQ255" s="172">
        <f t="shared" si="86"/>
        <v>0</v>
      </c>
      <c r="BR255" s="172">
        <f t="shared" si="87"/>
        <v>0</v>
      </c>
      <c r="BS255" s="172">
        <f t="shared" si="88"/>
        <v>0</v>
      </c>
      <c r="BT255" s="55"/>
      <c r="BU255" s="158">
        <f>SUMIF('Input| Projects'!$BA$8:$CX$8,RIGHT(BU$9,3),'Input| Projects'!$BA255:$CX255)</f>
        <v>0</v>
      </c>
      <c r="BV255" s="158">
        <f>SUMIF('Input| Projects'!$BA$8:$CX$8,RIGHT(BV$9,3),'Input| Projects'!$BA255:$CX255)</f>
        <v>0</v>
      </c>
      <c r="BW255" s="79" t="str">
        <f t="shared" si="89"/>
        <v/>
      </c>
    </row>
    <row r="256" spans="2:75" x14ac:dyDescent="0.2">
      <c r="B256" s="123">
        <f>IFERROR('Input| Projects'!B256,"")</f>
        <v>247</v>
      </c>
      <c r="C256" s="160" t="str">
        <f>IFERROR(IF('Input| Projects'!C256="","",'Input| Projects'!C256),"")</f>
        <v/>
      </c>
      <c r="D256" s="160" t="str">
        <f>IFERROR(IF('Input| Projects'!D256="","",'Input| Projects'!D256),"")</f>
        <v/>
      </c>
      <c r="E256" s="53"/>
      <c r="F256" s="160" t="str">
        <f>IF(LEN('Input| Projects'!F256)&gt;0,'Input| Projects'!F256,"")</f>
        <v/>
      </c>
      <c r="G256" s="160" t="str">
        <f>IF(LEN('Input| Projects'!G256)&gt;0,'Input| Projects'!G256,"")</f>
        <v/>
      </c>
      <c r="H256" s="10"/>
      <c r="I256" s="194" cm="1">
        <f t="array" ref="I256">IF(LEN($F256)&gt;0,1+IFERROR(SUMPRODUCT(TRANSPOSE('Input| Projects'!$AO256:$AQ256),INDEX('Input| Escalations'!$F$27:$L$29,,MATCH(Q$9,'Input| Escalations'!$F$21:$L$21,0))),0),0)</f>
        <v>0</v>
      </c>
      <c r="J256" s="194" cm="1">
        <f t="array" ref="J256">IF(LEN($F256)&gt;0,1+IFERROR(SUMPRODUCT(TRANSPOSE('Input| Projects'!$AO256:$AQ256),INDEX('Input| Escalations'!$F$27:$L$29,,MATCH(R$9,'Input| Escalations'!$F$21:$L$21,0))),0),0)</f>
        <v>0</v>
      </c>
      <c r="K256" s="194" cm="1">
        <f t="array" ref="K256">IF(LEN($F256)&gt;0,1+IFERROR(SUMPRODUCT(TRANSPOSE('Input| Projects'!$AO256:$AQ256),INDEX('Input| Escalations'!$F$27:$L$29,,MATCH(S$9,'Input| Escalations'!$F$21:$L$21,0))),0),0)</f>
        <v>0</v>
      </c>
      <c r="L256" s="194" cm="1">
        <f t="array" ref="L256">IF(LEN($F256)&gt;0,1+IFERROR(SUMPRODUCT(TRANSPOSE('Input| Projects'!$AO256:$AQ256),INDEX('Input| Escalations'!$F$27:$L$29,,MATCH(T$9,'Input| Escalations'!$F$21:$L$21,0))),0),0)</f>
        <v>0</v>
      </c>
      <c r="M256" s="194" cm="1">
        <f t="array" ref="M256">IF(LEN($F256)&gt;0,1+IFERROR(SUMPRODUCT(TRANSPOSE('Input| Projects'!$AO256:$AQ256),INDEX('Input| Escalations'!$F$27:$L$29,,MATCH(U$9,'Input| Escalations'!$F$21:$L$21,0))),0),0)</f>
        <v>0</v>
      </c>
      <c r="N256" s="194" cm="1">
        <f t="array" ref="N256">IF(LEN($F256)&gt;0,1+IFERROR(SUMPRODUCT(TRANSPOSE('Input| Projects'!$AO256:$AQ256),INDEX('Input| Escalations'!$F$27:$L$29,,MATCH(V$9,'Input| Escalations'!$F$21:$L$21,0))),0),0)</f>
        <v>0</v>
      </c>
      <c r="O256" s="194" cm="1">
        <f t="array" ref="O256">IF(LEN($F256)&gt;0,1+IFERROR(SUMPRODUCT(TRANSPOSE('Input| Projects'!$AO256:$AQ256),INDEX('Input| Escalations'!$F$27:$L$29,,MATCH(W$9,'Input| Escalations'!$F$21:$L$21,0))),0),0)</f>
        <v>0</v>
      </c>
      <c r="P256" s="10"/>
      <c r="Q256" s="172">
        <f>IFERROR(IF(ISNUMBER(FIND("decision",'Input| Setup'!$F$6)),'Input| Projects'!Y256,'Input| Projects'!I256)*'Input| Escalations'!$I$17*I256,0)</f>
        <v>0</v>
      </c>
      <c r="R256" s="172">
        <f>IFERROR(IF(ISNUMBER(FIND("decision",'Input| Setup'!$F$6)),'Input| Projects'!Z256,'Input| Projects'!J256)*'Input| Escalations'!$I$17*J256,0)</f>
        <v>0</v>
      </c>
      <c r="S256" s="172">
        <f>IFERROR(IF(ISNUMBER(FIND("decision",'Input| Setup'!$F$6)),'Input| Projects'!AA256,'Input| Projects'!K256)*'Input| Escalations'!$I$17*K256,0)</f>
        <v>0</v>
      </c>
      <c r="T256" s="172">
        <f>IFERROR(IF(ISNUMBER(FIND("decision",'Input| Setup'!$F$6)),'Input| Projects'!AB256,'Input| Projects'!L256)*'Input| Escalations'!$I$17*L256,0)</f>
        <v>0</v>
      </c>
      <c r="U256" s="172">
        <f>IFERROR(IF(ISNUMBER(FIND("decision",'Input| Setup'!$F$6)),'Input| Projects'!AC256,'Input| Projects'!M256)*'Input| Escalations'!$I$17*M256,0)</f>
        <v>0</v>
      </c>
      <c r="V256" s="172">
        <f>IFERROR(IF(ISNUMBER(FIND("decision",'Input| Setup'!$F$6)),'Input| Projects'!AD256,'Input| Projects'!N256)*'Input| Escalations'!$I$17*N256,0)</f>
        <v>0</v>
      </c>
      <c r="W256" s="172">
        <f>IFERROR(IF(ISNUMBER(FIND("decision",'Input| Setup'!$F$6)),'Input| Projects'!AE256,'Input| Projects'!O256)*'Input| Escalations'!$I$17*O256,0)</f>
        <v>0</v>
      </c>
      <c r="X256" s="175"/>
      <c r="Y256" s="172">
        <f>IF(ISNUMBER(FIND("decision",'Input| Setup'!$F$6)),'Input| Projects'!AG256,'Input| Projects'!Q256)*I256*'Input| Escalations'!$I$17</f>
        <v>0</v>
      </c>
      <c r="Z256" s="172">
        <f>IF(ISNUMBER(FIND("decision",'Input| Setup'!$F$6)),'Input| Projects'!AH256,'Input| Projects'!R256)*J256*'Input| Escalations'!$I$17</f>
        <v>0</v>
      </c>
      <c r="AA256" s="172">
        <f>IF(ISNUMBER(FIND("decision",'Input| Setup'!$F$6)),'Input| Projects'!AI256,'Input| Projects'!S256)*K256*'Input| Escalations'!$I$17</f>
        <v>0</v>
      </c>
      <c r="AB256" s="172">
        <f>IF(ISNUMBER(FIND("decision",'Input| Setup'!$F$6)),'Input| Projects'!AJ256,'Input| Projects'!T256)*L256*'Input| Escalations'!$I$17</f>
        <v>0</v>
      </c>
      <c r="AC256" s="172">
        <f>IF(ISNUMBER(FIND("decision",'Input| Setup'!$F$6)),'Input| Projects'!AK256,'Input| Projects'!U256)*M256*'Input| Escalations'!$I$17</f>
        <v>0</v>
      </c>
      <c r="AD256" s="172">
        <f>IF(ISNUMBER(FIND("decision",'Input| Setup'!$F$6)),'Input| Projects'!AL256,'Input| Projects'!V256)*N256*'Input| Escalations'!$I$17</f>
        <v>0</v>
      </c>
      <c r="AE256" s="172">
        <f>IF(ISNUMBER(FIND("decision",'Input| Setup'!$F$6)),'Input| Projects'!AM256,'Input| Projects'!W256)*O256*'Input| Escalations'!$I$17</f>
        <v>0</v>
      </c>
      <c r="AF256" s="175"/>
      <c r="AG256" s="172" cm="1">
        <f t="array" ref="AG256">IFERROR(--('Input| Projects'!$AS256="Yes")*_xlfn.SWITCH('Input| Overheads'!$C$50,"Direct costs",'Calc| Overheads Allocation'!C$8*Q256,"Internal labour",'Calc| Overheads Allocation'!C$8*Q256*'Input| Projects'!$AO256,"DNSP defined",'Calc| Overheads Allocation'!C$78*'Input| Projects'!$AV256,0),0)</f>
        <v>0</v>
      </c>
      <c r="AH256" s="172" cm="1">
        <f t="array" ref="AH256">IFERROR(--('Input| Projects'!$AS256="Yes")*_xlfn.SWITCH('Input| Overheads'!$C$50,"Direct costs",'Calc| Overheads Allocation'!D$8*R256,"Internal labour",'Calc| Overheads Allocation'!D$8*R256*'Input| Projects'!$AO256,"DNSP defined",'Calc| Overheads Allocation'!D$78*'Input| Projects'!$AV256,0),0)</f>
        <v>0</v>
      </c>
      <c r="AI256" s="172" cm="1">
        <f t="array" ref="AI256">IFERROR(--('Input| Projects'!$AS256="Yes")*_xlfn.SWITCH('Input| Overheads'!$C$50,"Direct costs",'Calc| Overheads Allocation'!E$8*S256,"Internal labour",'Calc| Overheads Allocation'!E$8*S256*'Input| Projects'!$AO256,"DNSP defined",'Calc| Overheads Allocation'!E$78*'Input| Projects'!$AV256,0),0)</f>
        <v>0</v>
      </c>
      <c r="AJ256" s="172" cm="1">
        <f t="array" ref="AJ256">IFERROR(--('Input| Projects'!$AS256="Yes")*_xlfn.SWITCH('Input| Overheads'!$C$50,"Direct costs",'Calc| Overheads Allocation'!F$8*T256,"Internal labour",'Calc| Overheads Allocation'!F$8*T256*'Input| Projects'!$AO256,"DNSP defined",'Calc| Overheads Allocation'!F$78*'Input| Projects'!$AV256,0),0)</f>
        <v>0</v>
      </c>
      <c r="AK256" s="172" cm="1">
        <f t="array" ref="AK256">IFERROR(--('Input| Projects'!$AS256="Yes")*_xlfn.SWITCH('Input| Overheads'!$C$50,"Direct costs",'Calc| Overheads Allocation'!G$8*U256,"Internal labour",'Calc| Overheads Allocation'!G$8*U256*'Input| Projects'!$AO256,"DNSP defined",'Calc| Overheads Allocation'!G$78*'Input| Projects'!$AV256,0),0)</f>
        <v>0</v>
      </c>
      <c r="AL256" s="172" cm="1">
        <f t="array" ref="AL256">IFERROR(--('Input| Projects'!$AS256="Yes")*_xlfn.SWITCH('Input| Overheads'!$C$50,"Direct costs",'Calc| Overheads Allocation'!H$8*V256,"Internal labour",'Calc| Overheads Allocation'!H$8*V256*'Input| Projects'!$AO256,"DNSP defined",'Calc| Overheads Allocation'!H$78*'Input| Projects'!$AV256,0),0)</f>
        <v>0</v>
      </c>
      <c r="AM256" s="172" cm="1">
        <f t="array" ref="AM256">IFERROR(--('Input| Projects'!$AS256="Yes")*_xlfn.SWITCH('Input| Overheads'!$C$50,"Direct costs",'Calc| Overheads Allocation'!I$8*W256,"Internal labour",'Calc| Overheads Allocation'!I$8*W256*'Input| Projects'!$AO256,"DNSP defined",'Calc| Overheads Allocation'!I$78*'Input| Projects'!$AV256,0),0)</f>
        <v>0</v>
      </c>
      <c r="AN256" s="175"/>
      <c r="AO256" s="172" cm="1">
        <f t="array" ref="AO256">IFERROR(--('Input| Projects'!$AT256="Yes")*_xlfn.SWITCH('Input| Overheads'!$C$50,"Direct costs",'Calc| Overheads Allocation'!C$9*Q256,"Internal labour",'Calc| Overheads Allocation'!C$9*Q256*'Input| Projects'!$AO256,"DNSP defined",'Calc| Overheads Allocation'!C$79*'Input| Projects'!$AW256,0),0)</f>
        <v>0</v>
      </c>
      <c r="AP256" s="172" cm="1">
        <f t="array" ref="AP256">IFERROR(--('Input| Projects'!$AT256="Yes")*_xlfn.SWITCH('Input| Overheads'!$C$50,"Direct costs",'Calc| Overheads Allocation'!D$9*R256,"Internal labour",'Calc| Overheads Allocation'!D$9*R256*'Input| Projects'!$AO256,"DNSP defined",'Calc| Overheads Allocation'!D$79*'Input| Projects'!$AW256,0),0)</f>
        <v>0</v>
      </c>
      <c r="AQ256" s="172" cm="1">
        <f t="array" ref="AQ256">IFERROR(--('Input| Projects'!$AT256="Yes")*_xlfn.SWITCH('Input| Overheads'!$C$50,"Direct costs",'Calc| Overheads Allocation'!E$9*S256,"Internal labour",'Calc| Overheads Allocation'!E$9*S256*'Input| Projects'!$AO256,"DNSP defined",'Calc| Overheads Allocation'!E$79*'Input| Projects'!$AW256,0),0)</f>
        <v>0</v>
      </c>
      <c r="AR256" s="172" cm="1">
        <f t="array" ref="AR256">IFERROR(--('Input| Projects'!$AT256="Yes")*_xlfn.SWITCH('Input| Overheads'!$C$50,"Direct costs",'Calc| Overheads Allocation'!F$9*T256,"Internal labour",'Calc| Overheads Allocation'!F$9*T256*'Input| Projects'!$AO256,"DNSP defined",'Calc| Overheads Allocation'!F$79*'Input| Projects'!$AW256,0),0)</f>
        <v>0</v>
      </c>
      <c r="AS256" s="172" cm="1">
        <f t="array" ref="AS256">IFERROR(--('Input| Projects'!$AT256="Yes")*_xlfn.SWITCH('Input| Overheads'!$C$50,"Direct costs",'Calc| Overheads Allocation'!G$9*U256,"Internal labour",'Calc| Overheads Allocation'!G$9*U256*'Input| Projects'!$AO256,"DNSP defined",'Calc| Overheads Allocation'!G$79*'Input| Projects'!$AW256,0),0)</f>
        <v>0</v>
      </c>
      <c r="AT256" s="172" cm="1">
        <f t="array" ref="AT256">IFERROR(--('Input| Projects'!$AT256="Yes")*_xlfn.SWITCH('Input| Overheads'!$C$50,"Direct costs",'Calc| Overheads Allocation'!H$9*V256,"Internal labour",'Calc| Overheads Allocation'!H$9*V256*'Input| Projects'!$AO256,"DNSP defined",'Calc| Overheads Allocation'!H$79*'Input| Projects'!$AW256,0),0)</f>
        <v>0</v>
      </c>
      <c r="AU256" s="172" cm="1">
        <f t="array" ref="AU256">IFERROR(--('Input| Projects'!$AT256="Yes")*_xlfn.SWITCH('Input| Overheads'!$C$50,"Direct costs",'Calc| Overheads Allocation'!I$9*W256,"Internal labour",'Calc| Overheads Allocation'!I$9*W256*'Input| Projects'!$AO256,"DNSP defined",'Calc| Overheads Allocation'!I$79*'Input| Projects'!$AW256,0),0)</f>
        <v>0</v>
      </c>
      <c r="AV256" s="175"/>
      <c r="AW256" s="172">
        <f t="shared" si="90"/>
        <v>0</v>
      </c>
      <c r="AX256" s="172">
        <f t="shared" si="91"/>
        <v>0</v>
      </c>
      <c r="AY256" s="172">
        <f t="shared" si="92"/>
        <v>0</v>
      </c>
      <c r="AZ256" s="172">
        <f t="shared" si="93"/>
        <v>0</v>
      </c>
      <c r="BA256" s="172">
        <f t="shared" si="94"/>
        <v>0</v>
      </c>
      <c r="BB256" s="172">
        <f t="shared" si="95"/>
        <v>0</v>
      </c>
      <c r="BC256" s="172">
        <f t="shared" si="96"/>
        <v>0</v>
      </c>
      <c r="BD256" s="176"/>
      <c r="BE256" s="172">
        <f t="shared" si="97"/>
        <v>0</v>
      </c>
      <c r="BF256" s="172">
        <f t="shared" si="98"/>
        <v>0</v>
      </c>
      <c r="BG256" s="172">
        <f t="shared" si="99"/>
        <v>0</v>
      </c>
      <c r="BH256" s="172">
        <f t="shared" si="100"/>
        <v>0</v>
      </c>
      <c r="BI256" s="172">
        <f t="shared" si="101"/>
        <v>0</v>
      </c>
      <c r="BJ256" s="172">
        <f t="shared" si="102"/>
        <v>0</v>
      </c>
      <c r="BK256" s="172">
        <f t="shared" si="103"/>
        <v>0</v>
      </c>
      <c r="BL256" s="176"/>
      <c r="BM256" s="172">
        <f t="shared" si="82"/>
        <v>0</v>
      </c>
      <c r="BN256" s="172">
        <f t="shared" si="83"/>
        <v>0</v>
      </c>
      <c r="BO256" s="172">
        <f t="shared" si="84"/>
        <v>0</v>
      </c>
      <c r="BP256" s="172">
        <f t="shared" si="85"/>
        <v>0</v>
      </c>
      <c r="BQ256" s="172">
        <f t="shared" si="86"/>
        <v>0</v>
      </c>
      <c r="BR256" s="172">
        <f t="shared" si="87"/>
        <v>0</v>
      </c>
      <c r="BS256" s="172">
        <f t="shared" si="88"/>
        <v>0</v>
      </c>
      <c r="BT256" s="55"/>
      <c r="BU256" s="158">
        <f>SUMIF('Input| Projects'!$BA$8:$CX$8,RIGHT(BU$9,3),'Input| Projects'!$BA256:$CX256)</f>
        <v>0</v>
      </c>
      <c r="BV256" s="158">
        <f>SUMIF('Input| Projects'!$BA$8:$CX$8,RIGHT(BV$9,3),'Input| Projects'!$BA256:$CX256)</f>
        <v>0</v>
      </c>
      <c r="BW256" s="79" t="str">
        <f t="shared" si="89"/>
        <v/>
      </c>
    </row>
    <row r="257" spans="2:75" x14ac:dyDescent="0.2">
      <c r="B257" s="123">
        <f>IFERROR('Input| Projects'!B257,"")</f>
        <v>248</v>
      </c>
      <c r="C257" s="160" t="str">
        <f>IFERROR(IF('Input| Projects'!C257="","",'Input| Projects'!C257),"")</f>
        <v/>
      </c>
      <c r="D257" s="160" t="str">
        <f>IFERROR(IF('Input| Projects'!D257="","",'Input| Projects'!D257),"")</f>
        <v/>
      </c>
      <c r="E257" s="53"/>
      <c r="F257" s="160" t="str">
        <f>IF(LEN('Input| Projects'!F257)&gt;0,'Input| Projects'!F257,"")</f>
        <v/>
      </c>
      <c r="G257" s="160" t="str">
        <f>IF(LEN('Input| Projects'!G257)&gt;0,'Input| Projects'!G257,"")</f>
        <v/>
      </c>
      <c r="H257" s="10"/>
      <c r="I257" s="194" cm="1">
        <f t="array" ref="I257">IF(LEN($F257)&gt;0,1+IFERROR(SUMPRODUCT(TRANSPOSE('Input| Projects'!$AO257:$AQ257),INDEX('Input| Escalations'!$F$27:$L$29,,MATCH(Q$9,'Input| Escalations'!$F$21:$L$21,0))),0),0)</f>
        <v>0</v>
      </c>
      <c r="J257" s="194" cm="1">
        <f t="array" ref="J257">IF(LEN($F257)&gt;0,1+IFERROR(SUMPRODUCT(TRANSPOSE('Input| Projects'!$AO257:$AQ257),INDEX('Input| Escalations'!$F$27:$L$29,,MATCH(R$9,'Input| Escalations'!$F$21:$L$21,0))),0),0)</f>
        <v>0</v>
      </c>
      <c r="K257" s="194" cm="1">
        <f t="array" ref="K257">IF(LEN($F257)&gt;0,1+IFERROR(SUMPRODUCT(TRANSPOSE('Input| Projects'!$AO257:$AQ257),INDEX('Input| Escalations'!$F$27:$L$29,,MATCH(S$9,'Input| Escalations'!$F$21:$L$21,0))),0),0)</f>
        <v>0</v>
      </c>
      <c r="L257" s="194" cm="1">
        <f t="array" ref="L257">IF(LEN($F257)&gt;0,1+IFERROR(SUMPRODUCT(TRANSPOSE('Input| Projects'!$AO257:$AQ257),INDEX('Input| Escalations'!$F$27:$L$29,,MATCH(T$9,'Input| Escalations'!$F$21:$L$21,0))),0),0)</f>
        <v>0</v>
      </c>
      <c r="M257" s="194" cm="1">
        <f t="array" ref="M257">IF(LEN($F257)&gt;0,1+IFERROR(SUMPRODUCT(TRANSPOSE('Input| Projects'!$AO257:$AQ257),INDEX('Input| Escalations'!$F$27:$L$29,,MATCH(U$9,'Input| Escalations'!$F$21:$L$21,0))),0),0)</f>
        <v>0</v>
      </c>
      <c r="N257" s="194" cm="1">
        <f t="array" ref="N257">IF(LEN($F257)&gt;0,1+IFERROR(SUMPRODUCT(TRANSPOSE('Input| Projects'!$AO257:$AQ257),INDEX('Input| Escalations'!$F$27:$L$29,,MATCH(V$9,'Input| Escalations'!$F$21:$L$21,0))),0),0)</f>
        <v>0</v>
      </c>
      <c r="O257" s="194" cm="1">
        <f t="array" ref="O257">IF(LEN($F257)&gt;0,1+IFERROR(SUMPRODUCT(TRANSPOSE('Input| Projects'!$AO257:$AQ257),INDEX('Input| Escalations'!$F$27:$L$29,,MATCH(W$9,'Input| Escalations'!$F$21:$L$21,0))),0),0)</f>
        <v>0</v>
      </c>
      <c r="P257" s="10"/>
      <c r="Q257" s="172">
        <f>IFERROR(IF(ISNUMBER(FIND("decision",'Input| Setup'!$F$6)),'Input| Projects'!Y257,'Input| Projects'!I257)*'Input| Escalations'!$I$17*I257,0)</f>
        <v>0</v>
      </c>
      <c r="R257" s="172">
        <f>IFERROR(IF(ISNUMBER(FIND("decision",'Input| Setup'!$F$6)),'Input| Projects'!Z257,'Input| Projects'!J257)*'Input| Escalations'!$I$17*J257,0)</f>
        <v>0</v>
      </c>
      <c r="S257" s="172">
        <f>IFERROR(IF(ISNUMBER(FIND("decision",'Input| Setup'!$F$6)),'Input| Projects'!AA257,'Input| Projects'!K257)*'Input| Escalations'!$I$17*K257,0)</f>
        <v>0</v>
      </c>
      <c r="T257" s="172">
        <f>IFERROR(IF(ISNUMBER(FIND("decision",'Input| Setup'!$F$6)),'Input| Projects'!AB257,'Input| Projects'!L257)*'Input| Escalations'!$I$17*L257,0)</f>
        <v>0</v>
      </c>
      <c r="U257" s="172">
        <f>IFERROR(IF(ISNUMBER(FIND("decision",'Input| Setup'!$F$6)),'Input| Projects'!AC257,'Input| Projects'!M257)*'Input| Escalations'!$I$17*M257,0)</f>
        <v>0</v>
      </c>
      <c r="V257" s="172">
        <f>IFERROR(IF(ISNUMBER(FIND("decision",'Input| Setup'!$F$6)),'Input| Projects'!AD257,'Input| Projects'!N257)*'Input| Escalations'!$I$17*N257,0)</f>
        <v>0</v>
      </c>
      <c r="W257" s="172">
        <f>IFERROR(IF(ISNUMBER(FIND("decision",'Input| Setup'!$F$6)),'Input| Projects'!AE257,'Input| Projects'!O257)*'Input| Escalations'!$I$17*O257,0)</f>
        <v>0</v>
      </c>
      <c r="X257" s="175"/>
      <c r="Y257" s="172">
        <f>IF(ISNUMBER(FIND("decision",'Input| Setup'!$F$6)),'Input| Projects'!AG257,'Input| Projects'!Q257)*I257*'Input| Escalations'!$I$17</f>
        <v>0</v>
      </c>
      <c r="Z257" s="172">
        <f>IF(ISNUMBER(FIND("decision",'Input| Setup'!$F$6)),'Input| Projects'!AH257,'Input| Projects'!R257)*J257*'Input| Escalations'!$I$17</f>
        <v>0</v>
      </c>
      <c r="AA257" s="172">
        <f>IF(ISNUMBER(FIND("decision",'Input| Setup'!$F$6)),'Input| Projects'!AI257,'Input| Projects'!S257)*K257*'Input| Escalations'!$I$17</f>
        <v>0</v>
      </c>
      <c r="AB257" s="172">
        <f>IF(ISNUMBER(FIND("decision",'Input| Setup'!$F$6)),'Input| Projects'!AJ257,'Input| Projects'!T257)*L257*'Input| Escalations'!$I$17</f>
        <v>0</v>
      </c>
      <c r="AC257" s="172">
        <f>IF(ISNUMBER(FIND("decision",'Input| Setup'!$F$6)),'Input| Projects'!AK257,'Input| Projects'!U257)*M257*'Input| Escalations'!$I$17</f>
        <v>0</v>
      </c>
      <c r="AD257" s="172">
        <f>IF(ISNUMBER(FIND("decision",'Input| Setup'!$F$6)),'Input| Projects'!AL257,'Input| Projects'!V257)*N257*'Input| Escalations'!$I$17</f>
        <v>0</v>
      </c>
      <c r="AE257" s="172">
        <f>IF(ISNUMBER(FIND("decision",'Input| Setup'!$F$6)),'Input| Projects'!AM257,'Input| Projects'!W257)*O257*'Input| Escalations'!$I$17</f>
        <v>0</v>
      </c>
      <c r="AF257" s="175"/>
      <c r="AG257" s="172" cm="1">
        <f t="array" ref="AG257">IFERROR(--('Input| Projects'!$AS257="Yes")*_xlfn.SWITCH('Input| Overheads'!$C$50,"Direct costs",'Calc| Overheads Allocation'!C$8*Q257,"Internal labour",'Calc| Overheads Allocation'!C$8*Q257*'Input| Projects'!$AO257,"DNSP defined",'Calc| Overheads Allocation'!C$78*'Input| Projects'!$AV257,0),0)</f>
        <v>0</v>
      </c>
      <c r="AH257" s="172" cm="1">
        <f t="array" ref="AH257">IFERROR(--('Input| Projects'!$AS257="Yes")*_xlfn.SWITCH('Input| Overheads'!$C$50,"Direct costs",'Calc| Overheads Allocation'!D$8*R257,"Internal labour",'Calc| Overheads Allocation'!D$8*R257*'Input| Projects'!$AO257,"DNSP defined",'Calc| Overheads Allocation'!D$78*'Input| Projects'!$AV257,0),0)</f>
        <v>0</v>
      </c>
      <c r="AI257" s="172" cm="1">
        <f t="array" ref="AI257">IFERROR(--('Input| Projects'!$AS257="Yes")*_xlfn.SWITCH('Input| Overheads'!$C$50,"Direct costs",'Calc| Overheads Allocation'!E$8*S257,"Internal labour",'Calc| Overheads Allocation'!E$8*S257*'Input| Projects'!$AO257,"DNSP defined",'Calc| Overheads Allocation'!E$78*'Input| Projects'!$AV257,0),0)</f>
        <v>0</v>
      </c>
      <c r="AJ257" s="172" cm="1">
        <f t="array" ref="AJ257">IFERROR(--('Input| Projects'!$AS257="Yes")*_xlfn.SWITCH('Input| Overheads'!$C$50,"Direct costs",'Calc| Overheads Allocation'!F$8*T257,"Internal labour",'Calc| Overheads Allocation'!F$8*T257*'Input| Projects'!$AO257,"DNSP defined",'Calc| Overheads Allocation'!F$78*'Input| Projects'!$AV257,0),0)</f>
        <v>0</v>
      </c>
      <c r="AK257" s="172" cm="1">
        <f t="array" ref="AK257">IFERROR(--('Input| Projects'!$AS257="Yes")*_xlfn.SWITCH('Input| Overheads'!$C$50,"Direct costs",'Calc| Overheads Allocation'!G$8*U257,"Internal labour",'Calc| Overheads Allocation'!G$8*U257*'Input| Projects'!$AO257,"DNSP defined",'Calc| Overheads Allocation'!G$78*'Input| Projects'!$AV257,0),0)</f>
        <v>0</v>
      </c>
      <c r="AL257" s="172" cm="1">
        <f t="array" ref="AL257">IFERROR(--('Input| Projects'!$AS257="Yes")*_xlfn.SWITCH('Input| Overheads'!$C$50,"Direct costs",'Calc| Overheads Allocation'!H$8*V257,"Internal labour",'Calc| Overheads Allocation'!H$8*V257*'Input| Projects'!$AO257,"DNSP defined",'Calc| Overheads Allocation'!H$78*'Input| Projects'!$AV257,0),0)</f>
        <v>0</v>
      </c>
      <c r="AM257" s="172" cm="1">
        <f t="array" ref="AM257">IFERROR(--('Input| Projects'!$AS257="Yes")*_xlfn.SWITCH('Input| Overheads'!$C$50,"Direct costs",'Calc| Overheads Allocation'!I$8*W257,"Internal labour",'Calc| Overheads Allocation'!I$8*W257*'Input| Projects'!$AO257,"DNSP defined",'Calc| Overheads Allocation'!I$78*'Input| Projects'!$AV257,0),0)</f>
        <v>0</v>
      </c>
      <c r="AN257" s="175"/>
      <c r="AO257" s="172" cm="1">
        <f t="array" ref="AO257">IFERROR(--('Input| Projects'!$AT257="Yes")*_xlfn.SWITCH('Input| Overheads'!$C$50,"Direct costs",'Calc| Overheads Allocation'!C$9*Q257,"Internal labour",'Calc| Overheads Allocation'!C$9*Q257*'Input| Projects'!$AO257,"DNSP defined",'Calc| Overheads Allocation'!C$79*'Input| Projects'!$AW257,0),0)</f>
        <v>0</v>
      </c>
      <c r="AP257" s="172" cm="1">
        <f t="array" ref="AP257">IFERROR(--('Input| Projects'!$AT257="Yes")*_xlfn.SWITCH('Input| Overheads'!$C$50,"Direct costs",'Calc| Overheads Allocation'!D$9*R257,"Internal labour",'Calc| Overheads Allocation'!D$9*R257*'Input| Projects'!$AO257,"DNSP defined",'Calc| Overheads Allocation'!D$79*'Input| Projects'!$AW257,0),0)</f>
        <v>0</v>
      </c>
      <c r="AQ257" s="172" cm="1">
        <f t="array" ref="AQ257">IFERROR(--('Input| Projects'!$AT257="Yes")*_xlfn.SWITCH('Input| Overheads'!$C$50,"Direct costs",'Calc| Overheads Allocation'!E$9*S257,"Internal labour",'Calc| Overheads Allocation'!E$9*S257*'Input| Projects'!$AO257,"DNSP defined",'Calc| Overheads Allocation'!E$79*'Input| Projects'!$AW257,0),0)</f>
        <v>0</v>
      </c>
      <c r="AR257" s="172" cm="1">
        <f t="array" ref="AR257">IFERROR(--('Input| Projects'!$AT257="Yes")*_xlfn.SWITCH('Input| Overheads'!$C$50,"Direct costs",'Calc| Overheads Allocation'!F$9*T257,"Internal labour",'Calc| Overheads Allocation'!F$9*T257*'Input| Projects'!$AO257,"DNSP defined",'Calc| Overheads Allocation'!F$79*'Input| Projects'!$AW257,0),0)</f>
        <v>0</v>
      </c>
      <c r="AS257" s="172" cm="1">
        <f t="array" ref="AS257">IFERROR(--('Input| Projects'!$AT257="Yes")*_xlfn.SWITCH('Input| Overheads'!$C$50,"Direct costs",'Calc| Overheads Allocation'!G$9*U257,"Internal labour",'Calc| Overheads Allocation'!G$9*U257*'Input| Projects'!$AO257,"DNSP defined",'Calc| Overheads Allocation'!G$79*'Input| Projects'!$AW257,0),0)</f>
        <v>0</v>
      </c>
      <c r="AT257" s="172" cm="1">
        <f t="array" ref="AT257">IFERROR(--('Input| Projects'!$AT257="Yes")*_xlfn.SWITCH('Input| Overheads'!$C$50,"Direct costs",'Calc| Overheads Allocation'!H$9*V257,"Internal labour",'Calc| Overheads Allocation'!H$9*V257*'Input| Projects'!$AO257,"DNSP defined",'Calc| Overheads Allocation'!H$79*'Input| Projects'!$AW257,0),0)</f>
        <v>0</v>
      </c>
      <c r="AU257" s="172" cm="1">
        <f t="array" ref="AU257">IFERROR(--('Input| Projects'!$AT257="Yes")*_xlfn.SWITCH('Input| Overheads'!$C$50,"Direct costs",'Calc| Overheads Allocation'!I$9*W257,"Internal labour",'Calc| Overheads Allocation'!I$9*W257*'Input| Projects'!$AO257,"DNSP defined",'Calc| Overheads Allocation'!I$79*'Input| Projects'!$AW257,0),0)</f>
        <v>0</v>
      </c>
      <c r="AV257" s="175"/>
      <c r="AW257" s="172">
        <f t="shared" si="90"/>
        <v>0</v>
      </c>
      <c r="AX257" s="172">
        <f t="shared" si="91"/>
        <v>0</v>
      </c>
      <c r="AY257" s="172">
        <f t="shared" si="92"/>
        <v>0</v>
      </c>
      <c r="AZ257" s="172">
        <f t="shared" si="93"/>
        <v>0</v>
      </c>
      <c r="BA257" s="172">
        <f t="shared" si="94"/>
        <v>0</v>
      </c>
      <c r="BB257" s="172">
        <f t="shared" si="95"/>
        <v>0</v>
      </c>
      <c r="BC257" s="172">
        <f t="shared" si="96"/>
        <v>0</v>
      </c>
      <c r="BD257" s="176"/>
      <c r="BE257" s="172">
        <f t="shared" si="97"/>
        <v>0</v>
      </c>
      <c r="BF257" s="172">
        <f t="shared" si="98"/>
        <v>0</v>
      </c>
      <c r="BG257" s="172">
        <f t="shared" si="99"/>
        <v>0</v>
      </c>
      <c r="BH257" s="172">
        <f t="shared" si="100"/>
        <v>0</v>
      </c>
      <c r="BI257" s="172">
        <f t="shared" si="101"/>
        <v>0</v>
      </c>
      <c r="BJ257" s="172">
        <f t="shared" si="102"/>
        <v>0</v>
      </c>
      <c r="BK257" s="172">
        <f t="shared" si="103"/>
        <v>0</v>
      </c>
      <c r="BL257" s="176"/>
      <c r="BM257" s="172">
        <f t="shared" si="82"/>
        <v>0</v>
      </c>
      <c r="BN257" s="172">
        <f t="shared" si="83"/>
        <v>0</v>
      </c>
      <c r="BO257" s="172">
        <f t="shared" si="84"/>
        <v>0</v>
      </c>
      <c r="BP257" s="172">
        <f t="shared" si="85"/>
        <v>0</v>
      </c>
      <c r="BQ257" s="172">
        <f t="shared" si="86"/>
        <v>0</v>
      </c>
      <c r="BR257" s="172">
        <f t="shared" si="87"/>
        <v>0</v>
      </c>
      <c r="BS257" s="172">
        <f t="shared" si="88"/>
        <v>0</v>
      </c>
      <c r="BT257" s="55"/>
      <c r="BU257" s="158">
        <f>SUMIF('Input| Projects'!$BA$8:$CX$8,RIGHT(BU$9,3),'Input| Projects'!$BA257:$CX257)</f>
        <v>0</v>
      </c>
      <c r="BV257" s="158">
        <f>SUMIF('Input| Projects'!$BA$8:$CX$8,RIGHT(BV$9,3),'Input| Projects'!$BA257:$CX257)</f>
        <v>0</v>
      </c>
      <c r="BW257" s="79" t="str">
        <f t="shared" si="89"/>
        <v/>
      </c>
    </row>
    <row r="258" spans="2:75" x14ac:dyDescent="0.2">
      <c r="B258" s="123">
        <f>IFERROR('Input| Projects'!B258,"")</f>
        <v>249</v>
      </c>
      <c r="C258" s="160" t="str">
        <f>IFERROR(IF('Input| Projects'!C258="","",'Input| Projects'!C258),"")</f>
        <v/>
      </c>
      <c r="D258" s="160" t="str">
        <f>IFERROR(IF('Input| Projects'!D258="","",'Input| Projects'!D258),"")</f>
        <v/>
      </c>
      <c r="E258" s="53"/>
      <c r="F258" s="160" t="str">
        <f>IF(LEN('Input| Projects'!F258)&gt;0,'Input| Projects'!F258,"")</f>
        <v/>
      </c>
      <c r="G258" s="160" t="str">
        <f>IF(LEN('Input| Projects'!G258)&gt;0,'Input| Projects'!G258,"")</f>
        <v/>
      </c>
      <c r="H258" s="10"/>
      <c r="I258" s="194" cm="1">
        <f t="array" ref="I258">IF(LEN($F258)&gt;0,1+IFERROR(SUMPRODUCT(TRANSPOSE('Input| Projects'!$AO258:$AQ258),INDEX('Input| Escalations'!$F$27:$L$29,,MATCH(Q$9,'Input| Escalations'!$F$21:$L$21,0))),0),0)</f>
        <v>0</v>
      </c>
      <c r="J258" s="194" cm="1">
        <f t="array" ref="J258">IF(LEN($F258)&gt;0,1+IFERROR(SUMPRODUCT(TRANSPOSE('Input| Projects'!$AO258:$AQ258),INDEX('Input| Escalations'!$F$27:$L$29,,MATCH(R$9,'Input| Escalations'!$F$21:$L$21,0))),0),0)</f>
        <v>0</v>
      </c>
      <c r="K258" s="194" cm="1">
        <f t="array" ref="K258">IF(LEN($F258)&gt;0,1+IFERROR(SUMPRODUCT(TRANSPOSE('Input| Projects'!$AO258:$AQ258),INDEX('Input| Escalations'!$F$27:$L$29,,MATCH(S$9,'Input| Escalations'!$F$21:$L$21,0))),0),0)</f>
        <v>0</v>
      </c>
      <c r="L258" s="194" cm="1">
        <f t="array" ref="L258">IF(LEN($F258)&gt;0,1+IFERROR(SUMPRODUCT(TRANSPOSE('Input| Projects'!$AO258:$AQ258),INDEX('Input| Escalations'!$F$27:$L$29,,MATCH(T$9,'Input| Escalations'!$F$21:$L$21,0))),0),0)</f>
        <v>0</v>
      </c>
      <c r="M258" s="194" cm="1">
        <f t="array" ref="M258">IF(LEN($F258)&gt;0,1+IFERROR(SUMPRODUCT(TRANSPOSE('Input| Projects'!$AO258:$AQ258),INDEX('Input| Escalations'!$F$27:$L$29,,MATCH(U$9,'Input| Escalations'!$F$21:$L$21,0))),0),0)</f>
        <v>0</v>
      </c>
      <c r="N258" s="194" cm="1">
        <f t="array" ref="N258">IF(LEN($F258)&gt;0,1+IFERROR(SUMPRODUCT(TRANSPOSE('Input| Projects'!$AO258:$AQ258),INDEX('Input| Escalations'!$F$27:$L$29,,MATCH(V$9,'Input| Escalations'!$F$21:$L$21,0))),0),0)</f>
        <v>0</v>
      </c>
      <c r="O258" s="194" cm="1">
        <f t="array" ref="O258">IF(LEN($F258)&gt;0,1+IFERROR(SUMPRODUCT(TRANSPOSE('Input| Projects'!$AO258:$AQ258),INDEX('Input| Escalations'!$F$27:$L$29,,MATCH(W$9,'Input| Escalations'!$F$21:$L$21,0))),0),0)</f>
        <v>0</v>
      </c>
      <c r="P258" s="10"/>
      <c r="Q258" s="172">
        <f>IFERROR(IF(ISNUMBER(FIND("decision",'Input| Setup'!$F$6)),'Input| Projects'!Y258,'Input| Projects'!I258)*'Input| Escalations'!$I$17*I258,0)</f>
        <v>0</v>
      </c>
      <c r="R258" s="172">
        <f>IFERROR(IF(ISNUMBER(FIND("decision",'Input| Setup'!$F$6)),'Input| Projects'!Z258,'Input| Projects'!J258)*'Input| Escalations'!$I$17*J258,0)</f>
        <v>0</v>
      </c>
      <c r="S258" s="172">
        <f>IFERROR(IF(ISNUMBER(FIND("decision",'Input| Setup'!$F$6)),'Input| Projects'!AA258,'Input| Projects'!K258)*'Input| Escalations'!$I$17*K258,0)</f>
        <v>0</v>
      </c>
      <c r="T258" s="172">
        <f>IFERROR(IF(ISNUMBER(FIND("decision",'Input| Setup'!$F$6)),'Input| Projects'!AB258,'Input| Projects'!L258)*'Input| Escalations'!$I$17*L258,0)</f>
        <v>0</v>
      </c>
      <c r="U258" s="172">
        <f>IFERROR(IF(ISNUMBER(FIND("decision",'Input| Setup'!$F$6)),'Input| Projects'!AC258,'Input| Projects'!M258)*'Input| Escalations'!$I$17*M258,0)</f>
        <v>0</v>
      </c>
      <c r="V258" s="172">
        <f>IFERROR(IF(ISNUMBER(FIND("decision",'Input| Setup'!$F$6)),'Input| Projects'!AD258,'Input| Projects'!N258)*'Input| Escalations'!$I$17*N258,0)</f>
        <v>0</v>
      </c>
      <c r="W258" s="172">
        <f>IFERROR(IF(ISNUMBER(FIND("decision",'Input| Setup'!$F$6)),'Input| Projects'!AE258,'Input| Projects'!O258)*'Input| Escalations'!$I$17*O258,0)</f>
        <v>0</v>
      </c>
      <c r="X258" s="175"/>
      <c r="Y258" s="172">
        <f>IF(ISNUMBER(FIND("decision",'Input| Setup'!$F$6)),'Input| Projects'!AG258,'Input| Projects'!Q258)*I258*'Input| Escalations'!$I$17</f>
        <v>0</v>
      </c>
      <c r="Z258" s="172">
        <f>IF(ISNUMBER(FIND("decision",'Input| Setup'!$F$6)),'Input| Projects'!AH258,'Input| Projects'!R258)*J258*'Input| Escalations'!$I$17</f>
        <v>0</v>
      </c>
      <c r="AA258" s="172">
        <f>IF(ISNUMBER(FIND("decision",'Input| Setup'!$F$6)),'Input| Projects'!AI258,'Input| Projects'!S258)*K258*'Input| Escalations'!$I$17</f>
        <v>0</v>
      </c>
      <c r="AB258" s="172">
        <f>IF(ISNUMBER(FIND("decision",'Input| Setup'!$F$6)),'Input| Projects'!AJ258,'Input| Projects'!T258)*L258*'Input| Escalations'!$I$17</f>
        <v>0</v>
      </c>
      <c r="AC258" s="172">
        <f>IF(ISNUMBER(FIND("decision",'Input| Setup'!$F$6)),'Input| Projects'!AK258,'Input| Projects'!U258)*M258*'Input| Escalations'!$I$17</f>
        <v>0</v>
      </c>
      <c r="AD258" s="172">
        <f>IF(ISNUMBER(FIND("decision",'Input| Setup'!$F$6)),'Input| Projects'!AL258,'Input| Projects'!V258)*N258*'Input| Escalations'!$I$17</f>
        <v>0</v>
      </c>
      <c r="AE258" s="172">
        <f>IF(ISNUMBER(FIND("decision",'Input| Setup'!$F$6)),'Input| Projects'!AM258,'Input| Projects'!W258)*O258*'Input| Escalations'!$I$17</f>
        <v>0</v>
      </c>
      <c r="AF258" s="175"/>
      <c r="AG258" s="172" cm="1">
        <f t="array" ref="AG258">IFERROR(--('Input| Projects'!$AS258="Yes")*_xlfn.SWITCH('Input| Overheads'!$C$50,"Direct costs",'Calc| Overheads Allocation'!C$8*Q258,"Internal labour",'Calc| Overheads Allocation'!C$8*Q258*'Input| Projects'!$AO258,"DNSP defined",'Calc| Overheads Allocation'!C$78*'Input| Projects'!$AV258,0),0)</f>
        <v>0</v>
      </c>
      <c r="AH258" s="172" cm="1">
        <f t="array" ref="AH258">IFERROR(--('Input| Projects'!$AS258="Yes")*_xlfn.SWITCH('Input| Overheads'!$C$50,"Direct costs",'Calc| Overheads Allocation'!D$8*R258,"Internal labour",'Calc| Overheads Allocation'!D$8*R258*'Input| Projects'!$AO258,"DNSP defined",'Calc| Overheads Allocation'!D$78*'Input| Projects'!$AV258,0),0)</f>
        <v>0</v>
      </c>
      <c r="AI258" s="172" cm="1">
        <f t="array" ref="AI258">IFERROR(--('Input| Projects'!$AS258="Yes")*_xlfn.SWITCH('Input| Overheads'!$C$50,"Direct costs",'Calc| Overheads Allocation'!E$8*S258,"Internal labour",'Calc| Overheads Allocation'!E$8*S258*'Input| Projects'!$AO258,"DNSP defined",'Calc| Overheads Allocation'!E$78*'Input| Projects'!$AV258,0),0)</f>
        <v>0</v>
      </c>
      <c r="AJ258" s="172" cm="1">
        <f t="array" ref="AJ258">IFERROR(--('Input| Projects'!$AS258="Yes")*_xlfn.SWITCH('Input| Overheads'!$C$50,"Direct costs",'Calc| Overheads Allocation'!F$8*T258,"Internal labour",'Calc| Overheads Allocation'!F$8*T258*'Input| Projects'!$AO258,"DNSP defined",'Calc| Overheads Allocation'!F$78*'Input| Projects'!$AV258,0),0)</f>
        <v>0</v>
      </c>
      <c r="AK258" s="172" cm="1">
        <f t="array" ref="AK258">IFERROR(--('Input| Projects'!$AS258="Yes")*_xlfn.SWITCH('Input| Overheads'!$C$50,"Direct costs",'Calc| Overheads Allocation'!G$8*U258,"Internal labour",'Calc| Overheads Allocation'!G$8*U258*'Input| Projects'!$AO258,"DNSP defined",'Calc| Overheads Allocation'!G$78*'Input| Projects'!$AV258,0),0)</f>
        <v>0</v>
      </c>
      <c r="AL258" s="172" cm="1">
        <f t="array" ref="AL258">IFERROR(--('Input| Projects'!$AS258="Yes")*_xlfn.SWITCH('Input| Overheads'!$C$50,"Direct costs",'Calc| Overheads Allocation'!H$8*V258,"Internal labour",'Calc| Overheads Allocation'!H$8*V258*'Input| Projects'!$AO258,"DNSP defined",'Calc| Overheads Allocation'!H$78*'Input| Projects'!$AV258,0),0)</f>
        <v>0</v>
      </c>
      <c r="AM258" s="172" cm="1">
        <f t="array" ref="AM258">IFERROR(--('Input| Projects'!$AS258="Yes")*_xlfn.SWITCH('Input| Overheads'!$C$50,"Direct costs",'Calc| Overheads Allocation'!I$8*W258,"Internal labour",'Calc| Overheads Allocation'!I$8*W258*'Input| Projects'!$AO258,"DNSP defined",'Calc| Overheads Allocation'!I$78*'Input| Projects'!$AV258,0),0)</f>
        <v>0</v>
      </c>
      <c r="AN258" s="175"/>
      <c r="AO258" s="172" cm="1">
        <f t="array" ref="AO258">IFERROR(--('Input| Projects'!$AT258="Yes")*_xlfn.SWITCH('Input| Overheads'!$C$50,"Direct costs",'Calc| Overheads Allocation'!C$9*Q258,"Internal labour",'Calc| Overheads Allocation'!C$9*Q258*'Input| Projects'!$AO258,"DNSP defined",'Calc| Overheads Allocation'!C$79*'Input| Projects'!$AW258,0),0)</f>
        <v>0</v>
      </c>
      <c r="AP258" s="172" cm="1">
        <f t="array" ref="AP258">IFERROR(--('Input| Projects'!$AT258="Yes")*_xlfn.SWITCH('Input| Overheads'!$C$50,"Direct costs",'Calc| Overheads Allocation'!D$9*R258,"Internal labour",'Calc| Overheads Allocation'!D$9*R258*'Input| Projects'!$AO258,"DNSP defined",'Calc| Overheads Allocation'!D$79*'Input| Projects'!$AW258,0),0)</f>
        <v>0</v>
      </c>
      <c r="AQ258" s="172" cm="1">
        <f t="array" ref="AQ258">IFERROR(--('Input| Projects'!$AT258="Yes")*_xlfn.SWITCH('Input| Overheads'!$C$50,"Direct costs",'Calc| Overheads Allocation'!E$9*S258,"Internal labour",'Calc| Overheads Allocation'!E$9*S258*'Input| Projects'!$AO258,"DNSP defined",'Calc| Overheads Allocation'!E$79*'Input| Projects'!$AW258,0),0)</f>
        <v>0</v>
      </c>
      <c r="AR258" s="172" cm="1">
        <f t="array" ref="AR258">IFERROR(--('Input| Projects'!$AT258="Yes")*_xlfn.SWITCH('Input| Overheads'!$C$50,"Direct costs",'Calc| Overheads Allocation'!F$9*T258,"Internal labour",'Calc| Overheads Allocation'!F$9*T258*'Input| Projects'!$AO258,"DNSP defined",'Calc| Overheads Allocation'!F$79*'Input| Projects'!$AW258,0),0)</f>
        <v>0</v>
      </c>
      <c r="AS258" s="172" cm="1">
        <f t="array" ref="AS258">IFERROR(--('Input| Projects'!$AT258="Yes")*_xlfn.SWITCH('Input| Overheads'!$C$50,"Direct costs",'Calc| Overheads Allocation'!G$9*U258,"Internal labour",'Calc| Overheads Allocation'!G$9*U258*'Input| Projects'!$AO258,"DNSP defined",'Calc| Overheads Allocation'!G$79*'Input| Projects'!$AW258,0),0)</f>
        <v>0</v>
      </c>
      <c r="AT258" s="172" cm="1">
        <f t="array" ref="AT258">IFERROR(--('Input| Projects'!$AT258="Yes")*_xlfn.SWITCH('Input| Overheads'!$C$50,"Direct costs",'Calc| Overheads Allocation'!H$9*V258,"Internal labour",'Calc| Overheads Allocation'!H$9*V258*'Input| Projects'!$AO258,"DNSP defined",'Calc| Overheads Allocation'!H$79*'Input| Projects'!$AW258,0),0)</f>
        <v>0</v>
      </c>
      <c r="AU258" s="172" cm="1">
        <f t="array" ref="AU258">IFERROR(--('Input| Projects'!$AT258="Yes")*_xlfn.SWITCH('Input| Overheads'!$C$50,"Direct costs",'Calc| Overheads Allocation'!I$9*W258,"Internal labour",'Calc| Overheads Allocation'!I$9*W258*'Input| Projects'!$AO258,"DNSP defined",'Calc| Overheads Allocation'!I$79*'Input| Projects'!$AW258,0),0)</f>
        <v>0</v>
      </c>
      <c r="AV258" s="175"/>
      <c r="AW258" s="172">
        <f t="shared" si="90"/>
        <v>0</v>
      </c>
      <c r="AX258" s="172">
        <f t="shared" si="91"/>
        <v>0</v>
      </c>
      <c r="AY258" s="172">
        <f t="shared" si="92"/>
        <v>0</v>
      </c>
      <c r="AZ258" s="172">
        <f t="shared" si="93"/>
        <v>0</v>
      </c>
      <c r="BA258" s="172">
        <f t="shared" si="94"/>
        <v>0</v>
      </c>
      <c r="BB258" s="172">
        <f t="shared" si="95"/>
        <v>0</v>
      </c>
      <c r="BC258" s="172">
        <f t="shared" si="96"/>
        <v>0</v>
      </c>
      <c r="BD258" s="176"/>
      <c r="BE258" s="172">
        <f t="shared" si="97"/>
        <v>0</v>
      </c>
      <c r="BF258" s="172">
        <f t="shared" si="98"/>
        <v>0</v>
      </c>
      <c r="BG258" s="172">
        <f t="shared" si="99"/>
        <v>0</v>
      </c>
      <c r="BH258" s="172">
        <f t="shared" si="100"/>
        <v>0</v>
      </c>
      <c r="BI258" s="172">
        <f t="shared" si="101"/>
        <v>0</v>
      </c>
      <c r="BJ258" s="172">
        <f t="shared" si="102"/>
        <v>0</v>
      </c>
      <c r="BK258" s="172">
        <f t="shared" si="103"/>
        <v>0</v>
      </c>
      <c r="BL258" s="176"/>
      <c r="BM258" s="172">
        <f t="shared" si="82"/>
        <v>0</v>
      </c>
      <c r="BN258" s="172">
        <f t="shared" si="83"/>
        <v>0</v>
      </c>
      <c r="BO258" s="172">
        <f t="shared" si="84"/>
        <v>0</v>
      </c>
      <c r="BP258" s="172">
        <f t="shared" si="85"/>
        <v>0</v>
      </c>
      <c r="BQ258" s="172">
        <f t="shared" si="86"/>
        <v>0</v>
      </c>
      <c r="BR258" s="172">
        <f t="shared" si="87"/>
        <v>0</v>
      </c>
      <c r="BS258" s="172">
        <f t="shared" si="88"/>
        <v>0</v>
      </c>
      <c r="BT258" s="55"/>
      <c r="BU258" s="158">
        <f>SUMIF('Input| Projects'!$BA$8:$CX$8,RIGHT(BU$9,3),'Input| Projects'!$BA258:$CX258)</f>
        <v>0</v>
      </c>
      <c r="BV258" s="158">
        <f>SUMIF('Input| Projects'!$BA$8:$CX$8,RIGHT(BV$9,3),'Input| Projects'!$BA258:$CX258)</f>
        <v>0</v>
      </c>
      <c r="BW258" s="79" t="str">
        <f t="shared" si="89"/>
        <v/>
      </c>
    </row>
    <row r="259" spans="2:75" x14ac:dyDescent="0.2">
      <c r="B259" s="123">
        <f>IFERROR('Input| Projects'!B259,"")</f>
        <v>250</v>
      </c>
      <c r="C259" s="160" t="str">
        <f>IFERROR(IF('Input| Projects'!C259="","",'Input| Projects'!C259),"")</f>
        <v/>
      </c>
      <c r="D259" s="160" t="str">
        <f>IFERROR(IF('Input| Projects'!D259="","",'Input| Projects'!D259),"")</f>
        <v/>
      </c>
      <c r="E259" s="53"/>
      <c r="F259" s="160" t="str">
        <f>IF(LEN('Input| Projects'!F259)&gt;0,'Input| Projects'!F259,"")</f>
        <v/>
      </c>
      <c r="G259" s="160" t="str">
        <f>IF(LEN('Input| Projects'!G259)&gt;0,'Input| Projects'!G259,"")</f>
        <v/>
      </c>
      <c r="H259" s="10"/>
      <c r="I259" s="194" cm="1">
        <f t="array" ref="I259">IF(LEN($F259)&gt;0,1+IFERROR(SUMPRODUCT(TRANSPOSE('Input| Projects'!$AO259:$AQ259),INDEX('Input| Escalations'!$F$27:$L$29,,MATCH(Q$9,'Input| Escalations'!$F$21:$L$21,0))),0),0)</f>
        <v>0</v>
      </c>
      <c r="J259" s="194" cm="1">
        <f t="array" ref="J259">IF(LEN($F259)&gt;0,1+IFERROR(SUMPRODUCT(TRANSPOSE('Input| Projects'!$AO259:$AQ259),INDEX('Input| Escalations'!$F$27:$L$29,,MATCH(R$9,'Input| Escalations'!$F$21:$L$21,0))),0),0)</f>
        <v>0</v>
      </c>
      <c r="K259" s="194" cm="1">
        <f t="array" ref="K259">IF(LEN($F259)&gt;0,1+IFERROR(SUMPRODUCT(TRANSPOSE('Input| Projects'!$AO259:$AQ259),INDEX('Input| Escalations'!$F$27:$L$29,,MATCH(S$9,'Input| Escalations'!$F$21:$L$21,0))),0),0)</f>
        <v>0</v>
      </c>
      <c r="L259" s="194" cm="1">
        <f t="array" ref="L259">IF(LEN($F259)&gt;0,1+IFERROR(SUMPRODUCT(TRANSPOSE('Input| Projects'!$AO259:$AQ259),INDEX('Input| Escalations'!$F$27:$L$29,,MATCH(T$9,'Input| Escalations'!$F$21:$L$21,0))),0),0)</f>
        <v>0</v>
      </c>
      <c r="M259" s="194" cm="1">
        <f t="array" ref="M259">IF(LEN($F259)&gt;0,1+IFERROR(SUMPRODUCT(TRANSPOSE('Input| Projects'!$AO259:$AQ259),INDEX('Input| Escalations'!$F$27:$L$29,,MATCH(U$9,'Input| Escalations'!$F$21:$L$21,0))),0),0)</f>
        <v>0</v>
      </c>
      <c r="N259" s="194" cm="1">
        <f t="array" ref="N259">IF(LEN($F259)&gt;0,1+IFERROR(SUMPRODUCT(TRANSPOSE('Input| Projects'!$AO259:$AQ259),INDEX('Input| Escalations'!$F$27:$L$29,,MATCH(V$9,'Input| Escalations'!$F$21:$L$21,0))),0),0)</f>
        <v>0</v>
      </c>
      <c r="O259" s="194" cm="1">
        <f t="array" ref="O259">IF(LEN($F259)&gt;0,1+IFERROR(SUMPRODUCT(TRANSPOSE('Input| Projects'!$AO259:$AQ259),INDEX('Input| Escalations'!$F$27:$L$29,,MATCH(W$9,'Input| Escalations'!$F$21:$L$21,0))),0),0)</f>
        <v>0</v>
      </c>
      <c r="P259" s="10"/>
      <c r="Q259" s="172">
        <f>IFERROR(IF(ISNUMBER(FIND("decision",'Input| Setup'!$F$6)),'Input| Projects'!Y259,'Input| Projects'!I259)*'Input| Escalations'!$I$17*I259,0)</f>
        <v>0</v>
      </c>
      <c r="R259" s="172">
        <f>IFERROR(IF(ISNUMBER(FIND("decision",'Input| Setup'!$F$6)),'Input| Projects'!Z259,'Input| Projects'!J259)*'Input| Escalations'!$I$17*J259,0)</f>
        <v>0</v>
      </c>
      <c r="S259" s="172">
        <f>IFERROR(IF(ISNUMBER(FIND("decision",'Input| Setup'!$F$6)),'Input| Projects'!AA259,'Input| Projects'!K259)*'Input| Escalations'!$I$17*K259,0)</f>
        <v>0</v>
      </c>
      <c r="T259" s="172">
        <f>IFERROR(IF(ISNUMBER(FIND("decision",'Input| Setup'!$F$6)),'Input| Projects'!AB259,'Input| Projects'!L259)*'Input| Escalations'!$I$17*L259,0)</f>
        <v>0</v>
      </c>
      <c r="U259" s="172">
        <f>IFERROR(IF(ISNUMBER(FIND("decision",'Input| Setup'!$F$6)),'Input| Projects'!AC259,'Input| Projects'!M259)*'Input| Escalations'!$I$17*M259,0)</f>
        <v>0</v>
      </c>
      <c r="V259" s="172">
        <f>IFERROR(IF(ISNUMBER(FIND("decision",'Input| Setup'!$F$6)),'Input| Projects'!AD259,'Input| Projects'!N259)*'Input| Escalations'!$I$17*N259,0)</f>
        <v>0</v>
      </c>
      <c r="W259" s="172">
        <f>IFERROR(IF(ISNUMBER(FIND("decision",'Input| Setup'!$F$6)),'Input| Projects'!AE259,'Input| Projects'!O259)*'Input| Escalations'!$I$17*O259,0)</f>
        <v>0</v>
      </c>
      <c r="X259" s="175"/>
      <c r="Y259" s="172">
        <f>IF(ISNUMBER(FIND("decision",'Input| Setup'!$F$6)),'Input| Projects'!AG259,'Input| Projects'!Q259)*I259*'Input| Escalations'!$I$17</f>
        <v>0</v>
      </c>
      <c r="Z259" s="172">
        <f>IF(ISNUMBER(FIND("decision",'Input| Setup'!$F$6)),'Input| Projects'!AH259,'Input| Projects'!R259)*J259*'Input| Escalations'!$I$17</f>
        <v>0</v>
      </c>
      <c r="AA259" s="172">
        <f>IF(ISNUMBER(FIND("decision",'Input| Setup'!$F$6)),'Input| Projects'!AI259,'Input| Projects'!S259)*K259*'Input| Escalations'!$I$17</f>
        <v>0</v>
      </c>
      <c r="AB259" s="172">
        <f>IF(ISNUMBER(FIND("decision",'Input| Setup'!$F$6)),'Input| Projects'!AJ259,'Input| Projects'!T259)*L259*'Input| Escalations'!$I$17</f>
        <v>0</v>
      </c>
      <c r="AC259" s="172">
        <f>IF(ISNUMBER(FIND("decision",'Input| Setup'!$F$6)),'Input| Projects'!AK259,'Input| Projects'!U259)*M259*'Input| Escalations'!$I$17</f>
        <v>0</v>
      </c>
      <c r="AD259" s="172">
        <f>IF(ISNUMBER(FIND("decision",'Input| Setup'!$F$6)),'Input| Projects'!AL259,'Input| Projects'!V259)*N259*'Input| Escalations'!$I$17</f>
        <v>0</v>
      </c>
      <c r="AE259" s="172">
        <f>IF(ISNUMBER(FIND("decision",'Input| Setup'!$F$6)),'Input| Projects'!AM259,'Input| Projects'!W259)*O259*'Input| Escalations'!$I$17</f>
        <v>0</v>
      </c>
      <c r="AF259" s="175"/>
      <c r="AG259" s="172" cm="1">
        <f t="array" ref="AG259">IFERROR(--('Input| Projects'!$AS259="Yes")*_xlfn.SWITCH('Input| Overheads'!$C$50,"Direct costs",'Calc| Overheads Allocation'!C$8*Q259,"Internal labour",'Calc| Overheads Allocation'!C$8*Q259*'Input| Projects'!$AO259,"DNSP defined",'Calc| Overheads Allocation'!C$78*'Input| Projects'!$AV259,0),0)</f>
        <v>0</v>
      </c>
      <c r="AH259" s="172" cm="1">
        <f t="array" ref="AH259">IFERROR(--('Input| Projects'!$AS259="Yes")*_xlfn.SWITCH('Input| Overheads'!$C$50,"Direct costs",'Calc| Overheads Allocation'!D$8*R259,"Internal labour",'Calc| Overheads Allocation'!D$8*R259*'Input| Projects'!$AO259,"DNSP defined",'Calc| Overheads Allocation'!D$78*'Input| Projects'!$AV259,0),0)</f>
        <v>0</v>
      </c>
      <c r="AI259" s="172" cm="1">
        <f t="array" ref="AI259">IFERROR(--('Input| Projects'!$AS259="Yes")*_xlfn.SWITCH('Input| Overheads'!$C$50,"Direct costs",'Calc| Overheads Allocation'!E$8*S259,"Internal labour",'Calc| Overheads Allocation'!E$8*S259*'Input| Projects'!$AO259,"DNSP defined",'Calc| Overheads Allocation'!E$78*'Input| Projects'!$AV259,0),0)</f>
        <v>0</v>
      </c>
      <c r="AJ259" s="172" cm="1">
        <f t="array" ref="AJ259">IFERROR(--('Input| Projects'!$AS259="Yes")*_xlfn.SWITCH('Input| Overheads'!$C$50,"Direct costs",'Calc| Overheads Allocation'!F$8*T259,"Internal labour",'Calc| Overheads Allocation'!F$8*T259*'Input| Projects'!$AO259,"DNSP defined",'Calc| Overheads Allocation'!F$78*'Input| Projects'!$AV259,0),0)</f>
        <v>0</v>
      </c>
      <c r="AK259" s="172" cm="1">
        <f t="array" ref="AK259">IFERROR(--('Input| Projects'!$AS259="Yes")*_xlfn.SWITCH('Input| Overheads'!$C$50,"Direct costs",'Calc| Overheads Allocation'!G$8*U259,"Internal labour",'Calc| Overheads Allocation'!G$8*U259*'Input| Projects'!$AO259,"DNSP defined",'Calc| Overheads Allocation'!G$78*'Input| Projects'!$AV259,0),0)</f>
        <v>0</v>
      </c>
      <c r="AL259" s="172" cm="1">
        <f t="array" ref="AL259">IFERROR(--('Input| Projects'!$AS259="Yes")*_xlfn.SWITCH('Input| Overheads'!$C$50,"Direct costs",'Calc| Overheads Allocation'!H$8*V259,"Internal labour",'Calc| Overheads Allocation'!H$8*V259*'Input| Projects'!$AO259,"DNSP defined",'Calc| Overheads Allocation'!H$78*'Input| Projects'!$AV259,0),0)</f>
        <v>0</v>
      </c>
      <c r="AM259" s="172" cm="1">
        <f t="array" ref="AM259">IFERROR(--('Input| Projects'!$AS259="Yes")*_xlfn.SWITCH('Input| Overheads'!$C$50,"Direct costs",'Calc| Overheads Allocation'!I$8*W259,"Internal labour",'Calc| Overheads Allocation'!I$8*W259*'Input| Projects'!$AO259,"DNSP defined",'Calc| Overheads Allocation'!I$78*'Input| Projects'!$AV259,0),0)</f>
        <v>0</v>
      </c>
      <c r="AN259" s="175"/>
      <c r="AO259" s="172" cm="1">
        <f t="array" ref="AO259">IFERROR(--('Input| Projects'!$AT259="Yes")*_xlfn.SWITCH('Input| Overheads'!$C$50,"Direct costs",'Calc| Overheads Allocation'!C$9*Q259,"Internal labour",'Calc| Overheads Allocation'!C$9*Q259*'Input| Projects'!$AO259,"DNSP defined",'Calc| Overheads Allocation'!C$79*'Input| Projects'!$AW259,0),0)</f>
        <v>0</v>
      </c>
      <c r="AP259" s="172" cm="1">
        <f t="array" ref="AP259">IFERROR(--('Input| Projects'!$AT259="Yes")*_xlfn.SWITCH('Input| Overheads'!$C$50,"Direct costs",'Calc| Overheads Allocation'!D$9*R259,"Internal labour",'Calc| Overheads Allocation'!D$9*R259*'Input| Projects'!$AO259,"DNSP defined",'Calc| Overheads Allocation'!D$79*'Input| Projects'!$AW259,0),0)</f>
        <v>0</v>
      </c>
      <c r="AQ259" s="172" cm="1">
        <f t="array" ref="AQ259">IFERROR(--('Input| Projects'!$AT259="Yes")*_xlfn.SWITCH('Input| Overheads'!$C$50,"Direct costs",'Calc| Overheads Allocation'!E$9*S259,"Internal labour",'Calc| Overheads Allocation'!E$9*S259*'Input| Projects'!$AO259,"DNSP defined",'Calc| Overheads Allocation'!E$79*'Input| Projects'!$AW259,0),0)</f>
        <v>0</v>
      </c>
      <c r="AR259" s="172" cm="1">
        <f t="array" ref="AR259">IFERROR(--('Input| Projects'!$AT259="Yes")*_xlfn.SWITCH('Input| Overheads'!$C$50,"Direct costs",'Calc| Overheads Allocation'!F$9*T259,"Internal labour",'Calc| Overheads Allocation'!F$9*T259*'Input| Projects'!$AO259,"DNSP defined",'Calc| Overheads Allocation'!F$79*'Input| Projects'!$AW259,0),0)</f>
        <v>0</v>
      </c>
      <c r="AS259" s="172" cm="1">
        <f t="array" ref="AS259">IFERROR(--('Input| Projects'!$AT259="Yes")*_xlfn.SWITCH('Input| Overheads'!$C$50,"Direct costs",'Calc| Overheads Allocation'!G$9*U259,"Internal labour",'Calc| Overheads Allocation'!G$9*U259*'Input| Projects'!$AO259,"DNSP defined",'Calc| Overheads Allocation'!G$79*'Input| Projects'!$AW259,0),0)</f>
        <v>0</v>
      </c>
      <c r="AT259" s="172" cm="1">
        <f t="array" ref="AT259">IFERROR(--('Input| Projects'!$AT259="Yes")*_xlfn.SWITCH('Input| Overheads'!$C$50,"Direct costs",'Calc| Overheads Allocation'!H$9*V259,"Internal labour",'Calc| Overheads Allocation'!H$9*V259*'Input| Projects'!$AO259,"DNSP defined",'Calc| Overheads Allocation'!H$79*'Input| Projects'!$AW259,0),0)</f>
        <v>0</v>
      </c>
      <c r="AU259" s="172" cm="1">
        <f t="array" ref="AU259">IFERROR(--('Input| Projects'!$AT259="Yes")*_xlfn.SWITCH('Input| Overheads'!$C$50,"Direct costs",'Calc| Overheads Allocation'!I$9*W259,"Internal labour",'Calc| Overheads Allocation'!I$9*W259*'Input| Projects'!$AO259,"DNSP defined",'Calc| Overheads Allocation'!I$79*'Input| Projects'!$AW259,0),0)</f>
        <v>0</v>
      </c>
      <c r="AV259" s="175"/>
      <c r="AW259" s="172">
        <f t="shared" si="90"/>
        <v>0</v>
      </c>
      <c r="AX259" s="172">
        <f t="shared" si="91"/>
        <v>0</v>
      </c>
      <c r="AY259" s="172">
        <f t="shared" si="92"/>
        <v>0</v>
      </c>
      <c r="AZ259" s="172">
        <f t="shared" si="93"/>
        <v>0</v>
      </c>
      <c r="BA259" s="172">
        <f t="shared" si="94"/>
        <v>0</v>
      </c>
      <c r="BB259" s="172">
        <f t="shared" si="95"/>
        <v>0</v>
      </c>
      <c r="BC259" s="172">
        <f t="shared" si="96"/>
        <v>0</v>
      </c>
      <c r="BD259" s="176"/>
      <c r="BE259" s="172">
        <f t="shared" si="97"/>
        <v>0</v>
      </c>
      <c r="BF259" s="172">
        <f t="shared" si="98"/>
        <v>0</v>
      </c>
      <c r="BG259" s="172">
        <f t="shared" si="99"/>
        <v>0</v>
      </c>
      <c r="BH259" s="172">
        <f t="shared" si="100"/>
        <v>0</v>
      </c>
      <c r="BI259" s="172">
        <f t="shared" si="101"/>
        <v>0</v>
      </c>
      <c r="BJ259" s="172">
        <f t="shared" si="102"/>
        <v>0</v>
      </c>
      <c r="BK259" s="172">
        <f t="shared" si="103"/>
        <v>0</v>
      </c>
      <c r="BL259" s="176"/>
      <c r="BM259" s="172">
        <f t="shared" si="82"/>
        <v>0</v>
      </c>
      <c r="BN259" s="172">
        <f t="shared" si="83"/>
        <v>0</v>
      </c>
      <c r="BO259" s="172">
        <f t="shared" si="84"/>
        <v>0</v>
      </c>
      <c r="BP259" s="172">
        <f t="shared" si="85"/>
        <v>0</v>
      </c>
      <c r="BQ259" s="172">
        <f t="shared" si="86"/>
        <v>0</v>
      </c>
      <c r="BR259" s="172">
        <f t="shared" si="87"/>
        <v>0</v>
      </c>
      <c r="BS259" s="172">
        <f t="shared" si="88"/>
        <v>0</v>
      </c>
      <c r="BT259" s="55"/>
      <c r="BU259" s="158">
        <f>SUMIF('Input| Projects'!$BA$8:$CX$8,RIGHT(BU$9,3),'Input| Projects'!$BA259:$CX259)</f>
        <v>0</v>
      </c>
      <c r="BV259" s="158">
        <f>SUMIF('Input| Projects'!$BA$8:$CX$8,RIGHT(BV$9,3),'Input| Projects'!$BA259:$CX259)</f>
        <v>0</v>
      </c>
      <c r="BW259" s="79" t="str">
        <f t="shared" si="89"/>
        <v/>
      </c>
    </row>
    <row r="260" spans="2:75" x14ac:dyDescent="0.2">
      <c r="B260" s="123">
        <f>IFERROR('Input| Projects'!B260,"")</f>
        <v>251</v>
      </c>
      <c r="C260" s="160" t="str">
        <f>IFERROR(IF('Input| Projects'!C260="","",'Input| Projects'!C260),"")</f>
        <v/>
      </c>
      <c r="D260" s="160" t="str">
        <f>IFERROR(IF('Input| Projects'!D260="","",'Input| Projects'!D260),"")</f>
        <v/>
      </c>
      <c r="E260" s="53"/>
      <c r="F260" s="160" t="str">
        <f>IF(LEN('Input| Projects'!F260)&gt;0,'Input| Projects'!F260,"")</f>
        <v/>
      </c>
      <c r="G260" s="160" t="str">
        <f>IF(LEN('Input| Projects'!G260)&gt;0,'Input| Projects'!G260,"")</f>
        <v/>
      </c>
      <c r="H260" s="10"/>
      <c r="I260" s="194" cm="1">
        <f t="array" ref="I260">IF(LEN($F260)&gt;0,1+IFERROR(SUMPRODUCT(TRANSPOSE('Input| Projects'!$AO260:$AQ260),INDEX('Input| Escalations'!$F$27:$L$29,,MATCH(Q$9,'Input| Escalations'!$F$21:$L$21,0))),0),0)</f>
        <v>0</v>
      </c>
      <c r="J260" s="194" cm="1">
        <f t="array" ref="J260">IF(LEN($F260)&gt;0,1+IFERROR(SUMPRODUCT(TRANSPOSE('Input| Projects'!$AO260:$AQ260),INDEX('Input| Escalations'!$F$27:$L$29,,MATCH(R$9,'Input| Escalations'!$F$21:$L$21,0))),0),0)</f>
        <v>0</v>
      </c>
      <c r="K260" s="194" cm="1">
        <f t="array" ref="K260">IF(LEN($F260)&gt;0,1+IFERROR(SUMPRODUCT(TRANSPOSE('Input| Projects'!$AO260:$AQ260),INDEX('Input| Escalations'!$F$27:$L$29,,MATCH(S$9,'Input| Escalations'!$F$21:$L$21,0))),0),0)</f>
        <v>0</v>
      </c>
      <c r="L260" s="194" cm="1">
        <f t="array" ref="L260">IF(LEN($F260)&gt;0,1+IFERROR(SUMPRODUCT(TRANSPOSE('Input| Projects'!$AO260:$AQ260),INDEX('Input| Escalations'!$F$27:$L$29,,MATCH(T$9,'Input| Escalations'!$F$21:$L$21,0))),0),0)</f>
        <v>0</v>
      </c>
      <c r="M260" s="194" cm="1">
        <f t="array" ref="M260">IF(LEN($F260)&gt;0,1+IFERROR(SUMPRODUCT(TRANSPOSE('Input| Projects'!$AO260:$AQ260),INDEX('Input| Escalations'!$F$27:$L$29,,MATCH(U$9,'Input| Escalations'!$F$21:$L$21,0))),0),0)</f>
        <v>0</v>
      </c>
      <c r="N260" s="194" cm="1">
        <f t="array" ref="N260">IF(LEN($F260)&gt;0,1+IFERROR(SUMPRODUCT(TRANSPOSE('Input| Projects'!$AO260:$AQ260),INDEX('Input| Escalations'!$F$27:$L$29,,MATCH(V$9,'Input| Escalations'!$F$21:$L$21,0))),0),0)</f>
        <v>0</v>
      </c>
      <c r="O260" s="194" cm="1">
        <f t="array" ref="O260">IF(LEN($F260)&gt;0,1+IFERROR(SUMPRODUCT(TRANSPOSE('Input| Projects'!$AO260:$AQ260),INDEX('Input| Escalations'!$F$27:$L$29,,MATCH(W$9,'Input| Escalations'!$F$21:$L$21,0))),0),0)</f>
        <v>0</v>
      </c>
      <c r="P260" s="10"/>
      <c r="Q260" s="172">
        <f>IFERROR(IF(ISNUMBER(FIND("decision",'Input| Setup'!$F$6)),'Input| Projects'!Y260,'Input| Projects'!I260)*'Input| Escalations'!$I$17*I260,0)</f>
        <v>0</v>
      </c>
      <c r="R260" s="172">
        <f>IFERROR(IF(ISNUMBER(FIND("decision",'Input| Setup'!$F$6)),'Input| Projects'!Z260,'Input| Projects'!J260)*'Input| Escalations'!$I$17*J260,0)</f>
        <v>0</v>
      </c>
      <c r="S260" s="172">
        <f>IFERROR(IF(ISNUMBER(FIND("decision",'Input| Setup'!$F$6)),'Input| Projects'!AA260,'Input| Projects'!K260)*'Input| Escalations'!$I$17*K260,0)</f>
        <v>0</v>
      </c>
      <c r="T260" s="172">
        <f>IFERROR(IF(ISNUMBER(FIND("decision",'Input| Setup'!$F$6)),'Input| Projects'!AB260,'Input| Projects'!L260)*'Input| Escalations'!$I$17*L260,0)</f>
        <v>0</v>
      </c>
      <c r="U260" s="172">
        <f>IFERROR(IF(ISNUMBER(FIND("decision",'Input| Setup'!$F$6)),'Input| Projects'!AC260,'Input| Projects'!M260)*'Input| Escalations'!$I$17*M260,0)</f>
        <v>0</v>
      </c>
      <c r="V260" s="172">
        <f>IFERROR(IF(ISNUMBER(FIND("decision",'Input| Setup'!$F$6)),'Input| Projects'!AD260,'Input| Projects'!N260)*'Input| Escalations'!$I$17*N260,0)</f>
        <v>0</v>
      </c>
      <c r="W260" s="172">
        <f>IFERROR(IF(ISNUMBER(FIND("decision",'Input| Setup'!$F$6)),'Input| Projects'!AE260,'Input| Projects'!O260)*'Input| Escalations'!$I$17*O260,0)</f>
        <v>0</v>
      </c>
      <c r="X260" s="175"/>
      <c r="Y260" s="172">
        <f>IF(ISNUMBER(FIND("decision",'Input| Setup'!$F$6)),'Input| Projects'!AG260,'Input| Projects'!Q260)*I260*'Input| Escalations'!$I$17</f>
        <v>0</v>
      </c>
      <c r="Z260" s="172">
        <f>IF(ISNUMBER(FIND("decision",'Input| Setup'!$F$6)),'Input| Projects'!AH260,'Input| Projects'!R260)*J260*'Input| Escalations'!$I$17</f>
        <v>0</v>
      </c>
      <c r="AA260" s="172">
        <f>IF(ISNUMBER(FIND("decision",'Input| Setup'!$F$6)),'Input| Projects'!AI260,'Input| Projects'!S260)*K260*'Input| Escalations'!$I$17</f>
        <v>0</v>
      </c>
      <c r="AB260" s="172">
        <f>IF(ISNUMBER(FIND("decision",'Input| Setup'!$F$6)),'Input| Projects'!AJ260,'Input| Projects'!T260)*L260*'Input| Escalations'!$I$17</f>
        <v>0</v>
      </c>
      <c r="AC260" s="172">
        <f>IF(ISNUMBER(FIND("decision",'Input| Setup'!$F$6)),'Input| Projects'!AK260,'Input| Projects'!U260)*M260*'Input| Escalations'!$I$17</f>
        <v>0</v>
      </c>
      <c r="AD260" s="172">
        <f>IF(ISNUMBER(FIND("decision",'Input| Setup'!$F$6)),'Input| Projects'!AL260,'Input| Projects'!V260)*N260*'Input| Escalations'!$I$17</f>
        <v>0</v>
      </c>
      <c r="AE260" s="172">
        <f>IF(ISNUMBER(FIND("decision",'Input| Setup'!$F$6)),'Input| Projects'!AM260,'Input| Projects'!W260)*O260*'Input| Escalations'!$I$17</f>
        <v>0</v>
      </c>
      <c r="AF260" s="175"/>
      <c r="AG260" s="172" cm="1">
        <f t="array" ref="AG260">IFERROR(--('Input| Projects'!$AS260="Yes")*_xlfn.SWITCH('Input| Overheads'!$C$50,"Direct costs",'Calc| Overheads Allocation'!C$8*Q260,"Internal labour",'Calc| Overheads Allocation'!C$8*Q260*'Input| Projects'!$AO260,"DNSP defined",'Calc| Overheads Allocation'!C$78*'Input| Projects'!$AV260,0),0)</f>
        <v>0</v>
      </c>
      <c r="AH260" s="172" cm="1">
        <f t="array" ref="AH260">IFERROR(--('Input| Projects'!$AS260="Yes")*_xlfn.SWITCH('Input| Overheads'!$C$50,"Direct costs",'Calc| Overheads Allocation'!D$8*R260,"Internal labour",'Calc| Overheads Allocation'!D$8*R260*'Input| Projects'!$AO260,"DNSP defined",'Calc| Overheads Allocation'!D$78*'Input| Projects'!$AV260,0),0)</f>
        <v>0</v>
      </c>
      <c r="AI260" s="172" cm="1">
        <f t="array" ref="AI260">IFERROR(--('Input| Projects'!$AS260="Yes")*_xlfn.SWITCH('Input| Overheads'!$C$50,"Direct costs",'Calc| Overheads Allocation'!E$8*S260,"Internal labour",'Calc| Overheads Allocation'!E$8*S260*'Input| Projects'!$AO260,"DNSP defined",'Calc| Overheads Allocation'!E$78*'Input| Projects'!$AV260,0),0)</f>
        <v>0</v>
      </c>
      <c r="AJ260" s="172" cm="1">
        <f t="array" ref="AJ260">IFERROR(--('Input| Projects'!$AS260="Yes")*_xlfn.SWITCH('Input| Overheads'!$C$50,"Direct costs",'Calc| Overheads Allocation'!F$8*T260,"Internal labour",'Calc| Overheads Allocation'!F$8*T260*'Input| Projects'!$AO260,"DNSP defined",'Calc| Overheads Allocation'!F$78*'Input| Projects'!$AV260,0),0)</f>
        <v>0</v>
      </c>
      <c r="AK260" s="172" cm="1">
        <f t="array" ref="AK260">IFERROR(--('Input| Projects'!$AS260="Yes")*_xlfn.SWITCH('Input| Overheads'!$C$50,"Direct costs",'Calc| Overheads Allocation'!G$8*U260,"Internal labour",'Calc| Overheads Allocation'!G$8*U260*'Input| Projects'!$AO260,"DNSP defined",'Calc| Overheads Allocation'!G$78*'Input| Projects'!$AV260,0),0)</f>
        <v>0</v>
      </c>
      <c r="AL260" s="172" cm="1">
        <f t="array" ref="AL260">IFERROR(--('Input| Projects'!$AS260="Yes")*_xlfn.SWITCH('Input| Overheads'!$C$50,"Direct costs",'Calc| Overheads Allocation'!H$8*V260,"Internal labour",'Calc| Overheads Allocation'!H$8*V260*'Input| Projects'!$AO260,"DNSP defined",'Calc| Overheads Allocation'!H$78*'Input| Projects'!$AV260,0),0)</f>
        <v>0</v>
      </c>
      <c r="AM260" s="172" cm="1">
        <f t="array" ref="AM260">IFERROR(--('Input| Projects'!$AS260="Yes")*_xlfn.SWITCH('Input| Overheads'!$C$50,"Direct costs",'Calc| Overheads Allocation'!I$8*W260,"Internal labour",'Calc| Overheads Allocation'!I$8*W260*'Input| Projects'!$AO260,"DNSP defined",'Calc| Overheads Allocation'!I$78*'Input| Projects'!$AV260,0),0)</f>
        <v>0</v>
      </c>
      <c r="AN260" s="175"/>
      <c r="AO260" s="172" cm="1">
        <f t="array" ref="AO260">IFERROR(--('Input| Projects'!$AT260="Yes")*_xlfn.SWITCH('Input| Overheads'!$C$50,"Direct costs",'Calc| Overheads Allocation'!C$9*Q260,"Internal labour",'Calc| Overheads Allocation'!C$9*Q260*'Input| Projects'!$AO260,"DNSP defined",'Calc| Overheads Allocation'!C$79*'Input| Projects'!$AW260,0),0)</f>
        <v>0</v>
      </c>
      <c r="AP260" s="172" cm="1">
        <f t="array" ref="AP260">IFERROR(--('Input| Projects'!$AT260="Yes")*_xlfn.SWITCH('Input| Overheads'!$C$50,"Direct costs",'Calc| Overheads Allocation'!D$9*R260,"Internal labour",'Calc| Overheads Allocation'!D$9*R260*'Input| Projects'!$AO260,"DNSP defined",'Calc| Overheads Allocation'!D$79*'Input| Projects'!$AW260,0),0)</f>
        <v>0</v>
      </c>
      <c r="AQ260" s="172" cm="1">
        <f t="array" ref="AQ260">IFERROR(--('Input| Projects'!$AT260="Yes")*_xlfn.SWITCH('Input| Overheads'!$C$50,"Direct costs",'Calc| Overheads Allocation'!E$9*S260,"Internal labour",'Calc| Overheads Allocation'!E$9*S260*'Input| Projects'!$AO260,"DNSP defined",'Calc| Overheads Allocation'!E$79*'Input| Projects'!$AW260,0),0)</f>
        <v>0</v>
      </c>
      <c r="AR260" s="172" cm="1">
        <f t="array" ref="AR260">IFERROR(--('Input| Projects'!$AT260="Yes")*_xlfn.SWITCH('Input| Overheads'!$C$50,"Direct costs",'Calc| Overheads Allocation'!F$9*T260,"Internal labour",'Calc| Overheads Allocation'!F$9*T260*'Input| Projects'!$AO260,"DNSP defined",'Calc| Overheads Allocation'!F$79*'Input| Projects'!$AW260,0),0)</f>
        <v>0</v>
      </c>
      <c r="AS260" s="172" cm="1">
        <f t="array" ref="AS260">IFERROR(--('Input| Projects'!$AT260="Yes")*_xlfn.SWITCH('Input| Overheads'!$C$50,"Direct costs",'Calc| Overheads Allocation'!G$9*U260,"Internal labour",'Calc| Overheads Allocation'!G$9*U260*'Input| Projects'!$AO260,"DNSP defined",'Calc| Overheads Allocation'!G$79*'Input| Projects'!$AW260,0),0)</f>
        <v>0</v>
      </c>
      <c r="AT260" s="172" cm="1">
        <f t="array" ref="AT260">IFERROR(--('Input| Projects'!$AT260="Yes")*_xlfn.SWITCH('Input| Overheads'!$C$50,"Direct costs",'Calc| Overheads Allocation'!H$9*V260,"Internal labour",'Calc| Overheads Allocation'!H$9*V260*'Input| Projects'!$AO260,"DNSP defined",'Calc| Overheads Allocation'!H$79*'Input| Projects'!$AW260,0),0)</f>
        <v>0</v>
      </c>
      <c r="AU260" s="172" cm="1">
        <f t="array" ref="AU260">IFERROR(--('Input| Projects'!$AT260="Yes")*_xlfn.SWITCH('Input| Overheads'!$C$50,"Direct costs",'Calc| Overheads Allocation'!I$9*W260,"Internal labour",'Calc| Overheads Allocation'!I$9*W260*'Input| Projects'!$AO260,"DNSP defined",'Calc| Overheads Allocation'!I$79*'Input| Projects'!$AW260,0),0)</f>
        <v>0</v>
      </c>
      <c r="AV260" s="175"/>
      <c r="AW260" s="172">
        <f t="shared" si="90"/>
        <v>0</v>
      </c>
      <c r="AX260" s="172">
        <f t="shared" si="91"/>
        <v>0</v>
      </c>
      <c r="AY260" s="172">
        <f t="shared" si="92"/>
        <v>0</v>
      </c>
      <c r="AZ260" s="172">
        <f t="shared" si="93"/>
        <v>0</v>
      </c>
      <c r="BA260" s="172">
        <f t="shared" si="94"/>
        <v>0</v>
      </c>
      <c r="BB260" s="172">
        <f t="shared" si="95"/>
        <v>0</v>
      </c>
      <c r="BC260" s="172">
        <f t="shared" si="96"/>
        <v>0</v>
      </c>
      <c r="BD260" s="176"/>
      <c r="BE260" s="172">
        <f t="shared" si="97"/>
        <v>0</v>
      </c>
      <c r="BF260" s="172">
        <f t="shared" si="98"/>
        <v>0</v>
      </c>
      <c r="BG260" s="172">
        <f t="shared" si="99"/>
        <v>0</v>
      </c>
      <c r="BH260" s="172">
        <f t="shared" si="100"/>
        <v>0</v>
      </c>
      <c r="BI260" s="172">
        <f t="shared" si="101"/>
        <v>0</v>
      </c>
      <c r="BJ260" s="172">
        <f t="shared" si="102"/>
        <v>0</v>
      </c>
      <c r="BK260" s="172">
        <f t="shared" si="103"/>
        <v>0</v>
      </c>
      <c r="BL260" s="176"/>
      <c r="BM260" s="172">
        <f t="shared" si="82"/>
        <v>0</v>
      </c>
      <c r="BN260" s="172">
        <f t="shared" si="83"/>
        <v>0</v>
      </c>
      <c r="BO260" s="172">
        <f t="shared" si="84"/>
        <v>0</v>
      </c>
      <c r="BP260" s="172">
        <f t="shared" si="85"/>
        <v>0</v>
      </c>
      <c r="BQ260" s="172">
        <f t="shared" si="86"/>
        <v>0</v>
      </c>
      <c r="BR260" s="172">
        <f t="shared" si="87"/>
        <v>0</v>
      </c>
      <c r="BS260" s="172">
        <f t="shared" si="88"/>
        <v>0</v>
      </c>
      <c r="BT260" s="55"/>
      <c r="BU260" s="158">
        <f>SUMIF('Input| Projects'!$BA$8:$CX$8,RIGHT(BU$9,3),'Input| Projects'!$BA260:$CX260)</f>
        <v>0</v>
      </c>
      <c r="BV260" s="158">
        <f>SUMIF('Input| Projects'!$BA$8:$CX$8,RIGHT(BV$9,3),'Input| Projects'!$BA260:$CX260)</f>
        <v>0</v>
      </c>
      <c r="BW260" s="79" t="str">
        <f t="shared" si="89"/>
        <v/>
      </c>
    </row>
    <row r="261" spans="2:75" x14ac:dyDescent="0.2">
      <c r="B261" s="123">
        <f>IFERROR('Input| Projects'!B261,"")</f>
        <v>252</v>
      </c>
      <c r="C261" s="160" t="str">
        <f>IFERROR(IF('Input| Projects'!C261="","",'Input| Projects'!C261),"")</f>
        <v/>
      </c>
      <c r="D261" s="160" t="str">
        <f>IFERROR(IF('Input| Projects'!D261="","",'Input| Projects'!D261),"")</f>
        <v/>
      </c>
      <c r="E261" s="53"/>
      <c r="F261" s="160" t="str">
        <f>IF(LEN('Input| Projects'!F261)&gt;0,'Input| Projects'!F261,"")</f>
        <v/>
      </c>
      <c r="G261" s="160" t="str">
        <f>IF(LEN('Input| Projects'!G261)&gt;0,'Input| Projects'!G261,"")</f>
        <v/>
      </c>
      <c r="H261" s="10"/>
      <c r="I261" s="194" cm="1">
        <f t="array" ref="I261">IF(LEN($F261)&gt;0,1+IFERROR(SUMPRODUCT(TRANSPOSE('Input| Projects'!$AO261:$AQ261),INDEX('Input| Escalations'!$F$27:$L$29,,MATCH(Q$9,'Input| Escalations'!$F$21:$L$21,0))),0),0)</f>
        <v>0</v>
      </c>
      <c r="J261" s="194" cm="1">
        <f t="array" ref="J261">IF(LEN($F261)&gt;0,1+IFERROR(SUMPRODUCT(TRANSPOSE('Input| Projects'!$AO261:$AQ261),INDEX('Input| Escalations'!$F$27:$L$29,,MATCH(R$9,'Input| Escalations'!$F$21:$L$21,0))),0),0)</f>
        <v>0</v>
      </c>
      <c r="K261" s="194" cm="1">
        <f t="array" ref="K261">IF(LEN($F261)&gt;0,1+IFERROR(SUMPRODUCT(TRANSPOSE('Input| Projects'!$AO261:$AQ261),INDEX('Input| Escalations'!$F$27:$L$29,,MATCH(S$9,'Input| Escalations'!$F$21:$L$21,0))),0),0)</f>
        <v>0</v>
      </c>
      <c r="L261" s="194" cm="1">
        <f t="array" ref="L261">IF(LEN($F261)&gt;0,1+IFERROR(SUMPRODUCT(TRANSPOSE('Input| Projects'!$AO261:$AQ261),INDEX('Input| Escalations'!$F$27:$L$29,,MATCH(T$9,'Input| Escalations'!$F$21:$L$21,0))),0),0)</f>
        <v>0</v>
      </c>
      <c r="M261" s="194" cm="1">
        <f t="array" ref="M261">IF(LEN($F261)&gt;0,1+IFERROR(SUMPRODUCT(TRANSPOSE('Input| Projects'!$AO261:$AQ261),INDEX('Input| Escalations'!$F$27:$L$29,,MATCH(U$9,'Input| Escalations'!$F$21:$L$21,0))),0),0)</f>
        <v>0</v>
      </c>
      <c r="N261" s="194" cm="1">
        <f t="array" ref="N261">IF(LEN($F261)&gt;0,1+IFERROR(SUMPRODUCT(TRANSPOSE('Input| Projects'!$AO261:$AQ261),INDEX('Input| Escalations'!$F$27:$L$29,,MATCH(V$9,'Input| Escalations'!$F$21:$L$21,0))),0),0)</f>
        <v>0</v>
      </c>
      <c r="O261" s="194" cm="1">
        <f t="array" ref="O261">IF(LEN($F261)&gt;0,1+IFERROR(SUMPRODUCT(TRANSPOSE('Input| Projects'!$AO261:$AQ261),INDEX('Input| Escalations'!$F$27:$L$29,,MATCH(W$9,'Input| Escalations'!$F$21:$L$21,0))),0),0)</f>
        <v>0</v>
      </c>
      <c r="P261" s="10"/>
      <c r="Q261" s="172">
        <f>IFERROR(IF(ISNUMBER(FIND("decision",'Input| Setup'!$F$6)),'Input| Projects'!Y261,'Input| Projects'!I261)*'Input| Escalations'!$I$17*I261,0)</f>
        <v>0</v>
      </c>
      <c r="R261" s="172">
        <f>IFERROR(IF(ISNUMBER(FIND("decision",'Input| Setup'!$F$6)),'Input| Projects'!Z261,'Input| Projects'!J261)*'Input| Escalations'!$I$17*J261,0)</f>
        <v>0</v>
      </c>
      <c r="S261" s="172">
        <f>IFERROR(IF(ISNUMBER(FIND("decision",'Input| Setup'!$F$6)),'Input| Projects'!AA261,'Input| Projects'!K261)*'Input| Escalations'!$I$17*K261,0)</f>
        <v>0</v>
      </c>
      <c r="T261" s="172">
        <f>IFERROR(IF(ISNUMBER(FIND("decision",'Input| Setup'!$F$6)),'Input| Projects'!AB261,'Input| Projects'!L261)*'Input| Escalations'!$I$17*L261,0)</f>
        <v>0</v>
      </c>
      <c r="U261" s="172">
        <f>IFERROR(IF(ISNUMBER(FIND("decision",'Input| Setup'!$F$6)),'Input| Projects'!AC261,'Input| Projects'!M261)*'Input| Escalations'!$I$17*M261,0)</f>
        <v>0</v>
      </c>
      <c r="V261" s="172">
        <f>IFERROR(IF(ISNUMBER(FIND("decision",'Input| Setup'!$F$6)),'Input| Projects'!AD261,'Input| Projects'!N261)*'Input| Escalations'!$I$17*N261,0)</f>
        <v>0</v>
      </c>
      <c r="W261" s="172">
        <f>IFERROR(IF(ISNUMBER(FIND("decision",'Input| Setup'!$F$6)),'Input| Projects'!AE261,'Input| Projects'!O261)*'Input| Escalations'!$I$17*O261,0)</f>
        <v>0</v>
      </c>
      <c r="X261" s="175"/>
      <c r="Y261" s="172">
        <f>IF(ISNUMBER(FIND("decision",'Input| Setup'!$F$6)),'Input| Projects'!AG261,'Input| Projects'!Q261)*I261*'Input| Escalations'!$I$17</f>
        <v>0</v>
      </c>
      <c r="Z261" s="172">
        <f>IF(ISNUMBER(FIND("decision",'Input| Setup'!$F$6)),'Input| Projects'!AH261,'Input| Projects'!R261)*J261*'Input| Escalations'!$I$17</f>
        <v>0</v>
      </c>
      <c r="AA261" s="172">
        <f>IF(ISNUMBER(FIND("decision",'Input| Setup'!$F$6)),'Input| Projects'!AI261,'Input| Projects'!S261)*K261*'Input| Escalations'!$I$17</f>
        <v>0</v>
      </c>
      <c r="AB261" s="172">
        <f>IF(ISNUMBER(FIND("decision",'Input| Setup'!$F$6)),'Input| Projects'!AJ261,'Input| Projects'!T261)*L261*'Input| Escalations'!$I$17</f>
        <v>0</v>
      </c>
      <c r="AC261" s="172">
        <f>IF(ISNUMBER(FIND("decision",'Input| Setup'!$F$6)),'Input| Projects'!AK261,'Input| Projects'!U261)*M261*'Input| Escalations'!$I$17</f>
        <v>0</v>
      </c>
      <c r="AD261" s="172">
        <f>IF(ISNUMBER(FIND("decision",'Input| Setup'!$F$6)),'Input| Projects'!AL261,'Input| Projects'!V261)*N261*'Input| Escalations'!$I$17</f>
        <v>0</v>
      </c>
      <c r="AE261" s="172">
        <f>IF(ISNUMBER(FIND("decision",'Input| Setup'!$F$6)),'Input| Projects'!AM261,'Input| Projects'!W261)*O261*'Input| Escalations'!$I$17</f>
        <v>0</v>
      </c>
      <c r="AF261" s="175"/>
      <c r="AG261" s="172" cm="1">
        <f t="array" ref="AG261">IFERROR(--('Input| Projects'!$AS261="Yes")*_xlfn.SWITCH('Input| Overheads'!$C$50,"Direct costs",'Calc| Overheads Allocation'!C$8*Q261,"Internal labour",'Calc| Overheads Allocation'!C$8*Q261*'Input| Projects'!$AO261,"DNSP defined",'Calc| Overheads Allocation'!C$78*'Input| Projects'!$AV261,0),0)</f>
        <v>0</v>
      </c>
      <c r="AH261" s="172" cm="1">
        <f t="array" ref="AH261">IFERROR(--('Input| Projects'!$AS261="Yes")*_xlfn.SWITCH('Input| Overheads'!$C$50,"Direct costs",'Calc| Overheads Allocation'!D$8*R261,"Internal labour",'Calc| Overheads Allocation'!D$8*R261*'Input| Projects'!$AO261,"DNSP defined",'Calc| Overheads Allocation'!D$78*'Input| Projects'!$AV261,0),0)</f>
        <v>0</v>
      </c>
      <c r="AI261" s="172" cm="1">
        <f t="array" ref="AI261">IFERROR(--('Input| Projects'!$AS261="Yes")*_xlfn.SWITCH('Input| Overheads'!$C$50,"Direct costs",'Calc| Overheads Allocation'!E$8*S261,"Internal labour",'Calc| Overheads Allocation'!E$8*S261*'Input| Projects'!$AO261,"DNSP defined",'Calc| Overheads Allocation'!E$78*'Input| Projects'!$AV261,0),0)</f>
        <v>0</v>
      </c>
      <c r="AJ261" s="172" cm="1">
        <f t="array" ref="AJ261">IFERROR(--('Input| Projects'!$AS261="Yes")*_xlfn.SWITCH('Input| Overheads'!$C$50,"Direct costs",'Calc| Overheads Allocation'!F$8*T261,"Internal labour",'Calc| Overheads Allocation'!F$8*T261*'Input| Projects'!$AO261,"DNSP defined",'Calc| Overheads Allocation'!F$78*'Input| Projects'!$AV261,0),0)</f>
        <v>0</v>
      </c>
      <c r="AK261" s="172" cm="1">
        <f t="array" ref="AK261">IFERROR(--('Input| Projects'!$AS261="Yes")*_xlfn.SWITCH('Input| Overheads'!$C$50,"Direct costs",'Calc| Overheads Allocation'!G$8*U261,"Internal labour",'Calc| Overheads Allocation'!G$8*U261*'Input| Projects'!$AO261,"DNSP defined",'Calc| Overheads Allocation'!G$78*'Input| Projects'!$AV261,0),0)</f>
        <v>0</v>
      </c>
      <c r="AL261" s="172" cm="1">
        <f t="array" ref="AL261">IFERROR(--('Input| Projects'!$AS261="Yes")*_xlfn.SWITCH('Input| Overheads'!$C$50,"Direct costs",'Calc| Overheads Allocation'!H$8*V261,"Internal labour",'Calc| Overheads Allocation'!H$8*V261*'Input| Projects'!$AO261,"DNSP defined",'Calc| Overheads Allocation'!H$78*'Input| Projects'!$AV261,0),0)</f>
        <v>0</v>
      </c>
      <c r="AM261" s="172" cm="1">
        <f t="array" ref="AM261">IFERROR(--('Input| Projects'!$AS261="Yes")*_xlfn.SWITCH('Input| Overheads'!$C$50,"Direct costs",'Calc| Overheads Allocation'!I$8*W261,"Internal labour",'Calc| Overheads Allocation'!I$8*W261*'Input| Projects'!$AO261,"DNSP defined",'Calc| Overheads Allocation'!I$78*'Input| Projects'!$AV261,0),0)</f>
        <v>0</v>
      </c>
      <c r="AN261" s="175"/>
      <c r="AO261" s="172" cm="1">
        <f t="array" ref="AO261">IFERROR(--('Input| Projects'!$AT261="Yes")*_xlfn.SWITCH('Input| Overheads'!$C$50,"Direct costs",'Calc| Overheads Allocation'!C$9*Q261,"Internal labour",'Calc| Overheads Allocation'!C$9*Q261*'Input| Projects'!$AO261,"DNSP defined",'Calc| Overheads Allocation'!C$79*'Input| Projects'!$AW261,0),0)</f>
        <v>0</v>
      </c>
      <c r="AP261" s="172" cm="1">
        <f t="array" ref="AP261">IFERROR(--('Input| Projects'!$AT261="Yes")*_xlfn.SWITCH('Input| Overheads'!$C$50,"Direct costs",'Calc| Overheads Allocation'!D$9*R261,"Internal labour",'Calc| Overheads Allocation'!D$9*R261*'Input| Projects'!$AO261,"DNSP defined",'Calc| Overheads Allocation'!D$79*'Input| Projects'!$AW261,0),0)</f>
        <v>0</v>
      </c>
      <c r="AQ261" s="172" cm="1">
        <f t="array" ref="AQ261">IFERROR(--('Input| Projects'!$AT261="Yes")*_xlfn.SWITCH('Input| Overheads'!$C$50,"Direct costs",'Calc| Overheads Allocation'!E$9*S261,"Internal labour",'Calc| Overheads Allocation'!E$9*S261*'Input| Projects'!$AO261,"DNSP defined",'Calc| Overheads Allocation'!E$79*'Input| Projects'!$AW261,0),0)</f>
        <v>0</v>
      </c>
      <c r="AR261" s="172" cm="1">
        <f t="array" ref="AR261">IFERROR(--('Input| Projects'!$AT261="Yes")*_xlfn.SWITCH('Input| Overheads'!$C$50,"Direct costs",'Calc| Overheads Allocation'!F$9*T261,"Internal labour",'Calc| Overheads Allocation'!F$9*T261*'Input| Projects'!$AO261,"DNSP defined",'Calc| Overheads Allocation'!F$79*'Input| Projects'!$AW261,0),0)</f>
        <v>0</v>
      </c>
      <c r="AS261" s="172" cm="1">
        <f t="array" ref="AS261">IFERROR(--('Input| Projects'!$AT261="Yes")*_xlfn.SWITCH('Input| Overheads'!$C$50,"Direct costs",'Calc| Overheads Allocation'!G$9*U261,"Internal labour",'Calc| Overheads Allocation'!G$9*U261*'Input| Projects'!$AO261,"DNSP defined",'Calc| Overheads Allocation'!G$79*'Input| Projects'!$AW261,0),0)</f>
        <v>0</v>
      </c>
      <c r="AT261" s="172" cm="1">
        <f t="array" ref="AT261">IFERROR(--('Input| Projects'!$AT261="Yes")*_xlfn.SWITCH('Input| Overheads'!$C$50,"Direct costs",'Calc| Overheads Allocation'!H$9*V261,"Internal labour",'Calc| Overheads Allocation'!H$9*V261*'Input| Projects'!$AO261,"DNSP defined",'Calc| Overheads Allocation'!H$79*'Input| Projects'!$AW261,0),0)</f>
        <v>0</v>
      </c>
      <c r="AU261" s="172" cm="1">
        <f t="array" ref="AU261">IFERROR(--('Input| Projects'!$AT261="Yes")*_xlfn.SWITCH('Input| Overheads'!$C$50,"Direct costs",'Calc| Overheads Allocation'!I$9*W261,"Internal labour",'Calc| Overheads Allocation'!I$9*W261*'Input| Projects'!$AO261,"DNSP defined",'Calc| Overheads Allocation'!I$79*'Input| Projects'!$AW261,0),0)</f>
        <v>0</v>
      </c>
      <c r="AV261" s="175"/>
      <c r="AW261" s="172">
        <f t="shared" si="90"/>
        <v>0</v>
      </c>
      <c r="AX261" s="172">
        <f t="shared" si="91"/>
        <v>0</v>
      </c>
      <c r="AY261" s="172">
        <f t="shared" si="92"/>
        <v>0</v>
      </c>
      <c r="AZ261" s="172">
        <f t="shared" si="93"/>
        <v>0</v>
      </c>
      <c r="BA261" s="172">
        <f t="shared" si="94"/>
        <v>0</v>
      </c>
      <c r="BB261" s="172">
        <f t="shared" si="95"/>
        <v>0</v>
      </c>
      <c r="BC261" s="172">
        <f t="shared" si="96"/>
        <v>0</v>
      </c>
      <c r="BD261" s="176"/>
      <c r="BE261" s="172">
        <f t="shared" si="97"/>
        <v>0</v>
      </c>
      <c r="BF261" s="172">
        <f t="shared" si="98"/>
        <v>0</v>
      </c>
      <c r="BG261" s="172">
        <f t="shared" si="99"/>
        <v>0</v>
      </c>
      <c r="BH261" s="172">
        <f t="shared" si="100"/>
        <v>0</v>
      </c>
      <c r="BI261" s="172">
        <f t="shared" si="101"/>
        <v>0</v>
      </c>
      <c r="BJ261" s="172">
        <f t="shared" si="102"/>
        <v>0</v>
      </c>
      <c r="BK261" s="172">
        <f t="shared" si="103"/>
        <v>0</v>
      </c>
      <c r="BL261" s="176"/>
      <c r="BM261" s="172">
        <f t="shared" si="82"/>
        <v>0</v>
      </c>
      <c r="BN261" s="172">
        <f t="shared" si="83"/>
        <v>0</v>
      </c>
      <c r="BO261" s="172">
        <f t="shared" si="84"/>
        <v>0</v>
      </c>
      <c r="BP261" s="172">
        <f t="shared" si="85"/>
        <v>0</v>
      </c>
      <c r="BQ261" s="172">
        <f t="shared" si="86"/>
        <v>0</v>
      </c>
      <c r="BR261" s="172">
        <f t="shared" si="87"/>
        <v>0</v>
      </c>
      <c r="BS261" s="172">
        <f t="shared" si="88"/>
        <v>0</v>
      </c>
      <c r="BT261" s="55"/>
      <c r="BU261" s="158">
        <f>SUMIF('Input| Projects'!$BA$8:$CX$8,RIGHT(BU$9,3),'Input| Projects'!$BA261:$CX261)</f>
        <v>0</v>
      </c>
      <c r="BV261" s="158">
        <f>SUMIF('Input| Projects'!$BA$8:$CX$8,RIGHT(BV$9,3),'Input| Projects'!$BA261:$CX261)</f>
        <v>0</v>
      </c>
      <c r="BW261" s="79" t="str">
        <f t="shared" si="89"/>
        <v/>
      </c>
    </row>
    <row r="262" spans="2:75" x14ac:dyDescent="0.2">
      <c r="B262" s="123">
        <f>IFERROR('Input| Projects'!B262,"")</f>
        <v>253</v>
      </c>
      <c r="C262" s="160" t="str">
        <f>IFERROR(IF('Input| Projects'!C262="","",'Input| Projects'!C262),"")</f>
        <v/>
      </c>
      <c r="D262" s="160" t="str">
        <f>IFERROR(IF('Input| Projects'!D262="","",'Input| Projects'!D262),"")</f>
        <v/>
      </c>
      <c r="E262" s="53"/>
      <c r="F262" s="160" t="str">
        <f>IF(LEN('Input| Projects'!F262)&gt;0,'Input| Projects'!F262,"")</f>
        <v/>
      </c>
      <c r="G262" s="160" t="str">
        <f>IF(LEN('Input| Projects'!G262)&gt;0,'Input| Projects'!G262,"")</f>
        <v/>
      </c>
      <c r="H262" s="10"/>
      <c r="I262" s="194" cm="1">
        <f t="array" ref="I262">IF(LEN($F262)&gt;0,1+IFERROR(SUMPRODUCT(TRANSPOSE('Input| Projects'!$AO262:$AQ262),INDEX('Input| Escalations'!$F$27:$L$29,,MATCH(Q$9,'Input| Escalations'!$F$21:$L$21,0))),0),0)</f>
        <v>0</v>
      </c>
      <c r="J262" s="194" cm="1">
        <f t="array" ref="J262">IF(LEN($F262)&gt;0,1+IFERROR(SUMPRODUCT(TRANSPOSE('Input| Projects'!$AO262:$AQ262),INDEX('Input| Escalations'!$F$27:$L$29,,MATCH(R$9,'Input| Escalations'!$F$21:$L$21,0))),0),0)</f>
        <v>0</v>
      </c>
      <c r="K262" s="194" cm="1">
        <f t="array" ref="K262">IF(LEN($F262)&gt;0,1+IFERROR(SUMPRODUCT(TRANSPOSE('Input| Projects'!$AO262:$AQ262),INDEX('Input| Escalations'!$F$27:$L$29,,MATCH(S$9,'Input| Escalations'!$F$21:$L$21,0))),0),0)</f>
        <v>0</v>
      </c>
      <c r="L262" s="194" cm="1">
        <f t="array" ref="L262">IF(LEN($F262)&gt;0,1+IFERROR(SUMPRODUCT(TRANSPOSE('Input| Projects'!$AO262:$AQ262),INDEX('Input| Escalations'!$F$27:$L$29,,MATCH(T$9,'Input| Escalations'!$F$21:$L$21,0))),0),0)</f>
        <v>0</v>
      </c>
      <c r="M262" s="194" cm="1">
        <f t="array" ref="M262">IF(LEN($F262)&gt;0,1+IFERROR(SUMPRODUCT(TRANSPOSE('Input| Projects'!$AO262:$AQ262),INDEX('Input| Escalations'!$F$27:$L$29,,MATCH(U$9,'Input| Escalations'!$F$21:$L$21,0))),0),0)</f>
        <v>0</v>
      </c>
      <c r="N262" s="194" cm="1">
        <f t="array" ref="N262">IF(LEN($F262)&gt;0,1+IFERROR(SUMPRODUCT(TRANSPOSE('Input| Projects'!$AO262:$AQ262),INDEX('Input| Escalations'!$F$27:$L$29,,MATCH(V$9,'Input| Escalations'!$F$21:$L$21,0))),0),0)</f>
        <v>0</v>
      </c>
      <c r="O262" s="194" cm="1">
        <f t="array" ref="O262">IF(LEN($F262)&gt;0,1+IFERROR(SUMPRODUCT(TRANSPOSE('Input| Projects'!$AO262:$AQ262),INDEX('Input| Escalations'!$F$27:$L$29,,MATCH(W$9,'Input| Escalations'!$F$21:$L$21,0))),0),0)</f>
        <v>0</v>
      </c>
      <c r="P262" s="10"/>
      <c r="Q262" s="172">
        <f>IFERROR(IF(ISNUMBER(FIND("decision",'Input| Setup'!$F$6)),'Input| Projects'!Y262,'Input| Projects'!I262)*'Input| Escalations'!$I$17*I262,0)</f>
        <v>0</v>
      </c>
      <c r="R262" s="172">
        <f>IFERROR(IF(ISNUMBER(FIND("decision",'Input| Setup'!$F$6)),'Input| Projects'!Z262,'Input| Projects'!J262)*'Input| Escalations'!$I$17*J262,0)</f>
        <v>0</v>
      </c>
      <c r="S262" s="172">
        <f>IFERROR(IF(ISNUMBER(FIND("decision",'Input| Setup'!$F$6)),'Input| Projects'!AA262,'Input| Projects'!K262)*'Input| Escalations'!$I$17*K262,0)</f>
        <v>0</v>
      </c>
      <c r="T262" s="172">
        <f>IFERROR(IF(ISNUMBER(FIND("decision",'Input| Setup'!$F$6)),'Input| Projects'!AB262,'Input| Projects'!L262)*'Input| Escalations'!$I$17*L262,0)</f>
        <v>0</v>
      </c>
      <c r="U262" s="172">
        <f>IFERROR(IF(ISNUMBER(FIND("decision",'Input| Setup'!$F$6)),'Input| Projects'!AC262,'Input| Projects'!M262)*'Input| Escalations'!$I$17*M262,0)</f>
        <v>0</v>
      </c>
      <c r="V262" s="172">
        <f>IFERROR(IF(ISNUMBER(FIND("decision",'Input| Setup'!$F$6)),'Input| Projects'!AD262,'Input| Projects'!N262)*'Input| Escalations'!$I$17*N262,0)</f>
        <v>0</v>
      </c>
      <c r="W262" s="172">
        <f>IFERROR(IF(ISNUMBER(FIND("decision",'Input| Setup'!$F$6)),'Input| Projects'!AE262,'Input| Projects'!O262)*'Input| Escalations'!$I$17*O262,0)</f>
        <v>0</v>
      </c>
      <c r="X262" s="175"/>
      <c r="Y262" s="172">
        <f>IF(ISNUMBER(FIND("decision",'Input| Setup'!$F$6)),'Input| Projects'!AG262,'Input| Projects'!Q262)*I262*'Input| Escalations'!$I$17</f>
        <v>0</v>
      </c>
      <c r="Z262" s="172">
        <f>IF(ISNUMBER(FIND("decision",'Input| Setup'!$F$6)),'Input| Projects'!AH262,'Input| Projects'!R262)*J262*'Input| Escalations'!$I$17</f>
        <v>0</v>
      </c>
      <c r="AA262" s="172">
        <f>IF(ISNUMBER(FIND("decision",'Input| Setup'!$F$6)),'Input| Projects'!AI262,'Input| Projects'!S262)*K262*'Input| Escalations'!$I$17</f>
        <v>0</v>
      </c>
      <c r="AB262" s="172">
        <f>IF(ISNUMBER(FIND("decision",'Input| Setup'!$F$6)),'Input| Projects'!AJ262,'Input| Projects'!T262)*L262*'Input| Escalations'!$I$17</f>
        <v>0</v>
      </c>
      <c r="AC262" s="172">
        <f>IF(ISNUMBER(FIND("decision",'Input| Setup'!$F$6)),'Input| Projects'!AK262,'Input| Projects'!U262)*M262*'Input| Escalations'!$I$17</f>
        <v>0</v>
      </c>
      <c r="AD262" s="172">
        <f>IF(ISNUMBER(FIND("decision",'Input| Setup'!$F$6)),'Input| Projects'!AL262,'Input| Projects'!V262)*N262*'Input| Escalations'!$I$17</f>
        <v>0</v>
      </c>
      <c r="AE262" s="172">
        <f>IF(ISNUMBER(FIND("decision",'Input| Setup'!$F$6)),'Input| Projects'!AM262,'Input| Projects'!W262)*O262*'Input| Escalations'!$I$17</f>
        <v>0</v>
      </c>
      <c r="AF262" s="175"/>
      <c r="AG262" s="172" cm="1">
        <f t="array" ref="AG262">IFERROR(--('Input| Projects'!$AS262="Yes")*_xlfn.SWITCH('Input| Overheads'!$C$50,"Direct costs",'Calc| Overheads Allocation'!C$8*Q262,"Internal labour",'Calc| Overheads Allocation'!C$8*Q262*'Input| Projects'!$AO262,"DNSP defined",'Calc| Overheads Allocation'!C$78*'Input| Projects'!$AV262,0),0)</f>
        <v>0</v>
      </c>
      <c r="AH262" s="172" cm="1">
        <f t="array" ref="AH262">IFERROR(--('Input| Projects'!$AS262="Yes")*_xlfn.SWITCH('Input| Overheads'!$C$50,"Direct costs",'Calc| Overheads Allocation'!D$8*R262,"Internal labour",'Calc| Overheads Allocation'!D$8*R262*'Input| Projects'!$AO262,"DNSP defined",'Calc| Overheads Allocation'!D$78*'Input| Projects'!$AV262,0),0)</f>
        <v>0</v>
      </c>
      <c r="AI262" s="172" cm="1">
        <f t="array" ref="AI262">IFERROR(--('Input| Projects'!$AS262="Yes")*_xlfn.SWITCH('Input| Overheads'!$C$50,"Direct costs",'Calc| Overheads Allocation'!E$8*S262,"Internal labour",'Calc| Overheads Allocation'!E$8*S262*'Input| Projects'!$AO262,"DNSP defined",'Calc| Overheads Allocation'!E$78*'Input| Projects'!$AV262,0),0)</f>
        <v>0</v>
      </c>
      <c r="AJ262" s="172" cm="1">
        <f t="array" ref="AJ262">IFERROR(--('Input| Projects'!$AS262="Yes")*_xlfn.SWITCH('Input| Overheads'!$C$50,"Direct costs",'Calc| Overheads Allocation'!F$8*T262,"Internal labour",'Calc| Overheads Allocation'!F$8*T262*'Input| Projects'!$AO262,"DNSP defined",'Calc| Overheads Allocation'!F$78*'Input| Projects'!$AV262,0),0)</f>
        <v>0</v>
      </c>
      <c r="AK262" s="172" cm="1">
        <f t="array" ref="AK262">IFERROR(--('Input| Projects'!$AS262="Yes")*_xlfn.SWITCH('Input| Overheads'!$C$50,"Direct costs",'Calc| Overheads Allocation'!G$8*U262,"Internal labour",'Calc| Overheads Allocation'!G$8*U262*'Input| Projects'!$AO262,"DNSP defined",'Calc| Overheads Allocation'!G$78*'Input| Projects'!$AV262,0),0)</f>
        <v>0</v>
      </c>
      <c r="AL262" s="172" cm="1">
        <f t="array" ref="AL262">IFERROR(--('Input| Projects'!$AS262="Yes")*_xlfn.SWITCH('Input| Overheads'!$C$50,"Direct costs",'Calc| Overheads Allocation'!H$8*V262,"Internal labour",'Calc| Overheads Allocation'!H$8*V262*'Input| Projects'!$AO262,"DNSP defined",'Calc| Overheads Allocation'!H$78*'Input| Projects'!$AV262,0),0)</f>
        <v>0</v>
      </c>
      <c r="AM262" s="172" cm="1">
        <f t="array" ref="AM262">IFERROR(--('Input| Projects'!$AS262="Yes")*_xlfn.SWITCH('Input| Overheads'!$C$50,"Direct costs",'Calc| Overheads Allocation'!I$8*W262,"Internal labour",'Calc| Overheads Allocation'!I$8*W262*'Input| Projects'!$AO262,"DNSP defined",'Calc| Overheads Allocation'!I$78*'Input| Projects'!$AV262,0),0)</f>
        <v>0</v>
      </c>
      <c r="AN262" s="175"/>
      <c r="AO262" s="172" cm="1">
        <f t="array" ref="AO262">IFERROR(--('Input| Projects'!$AT262="Yes")*_xlfn.SWITCH('Input| Overheads'!$C$50,"Direct costs",'Calc| Overheads Allocation'!C$9*Q262,"Internal labour",'Calc| Overheads Allocation'!C$9*Q262*'Input| Projects'!$AO262,"DNSP defined",'Calc| Overheads Allocation'!C$79*'Input| Projects'!$AW262,0),0)</f>
        <v>0</v>
      </c>
      <c r="AP262" s="172" cm="1">
        <f t="array" ref="AP262">IFERROR(--('Input| Projects'!$AT262="Yes")*_xlfn.SWITCH('Input| Overheads'!$C$50,"Direct costs",'Calc| Overheads Allocation'!D$9*R262,"Internal labour",'Calc| Overheads Allocation'!D$9*R262*'Input| Projects'!$AO262,"DNSP defined",'Calc| Overheads Allocation'!D$79*'Input| Projects'!$AW262,0),0)</f>
        <v>0</v>
      </c>
      <c r="AQ262" s="172" cm="1">
        <f t="array" ref="AQ262">IFERROR(--('Input| Projects'!$AT262="Yes")*_xlfn.SWITCH('Input| Overheads'!$C$50,"Direct costs",'Calc| Overheads Allocation'!E$9*S262,"Internal labour",'Calc| Overheads Allocation'!E$9*S262*'Input| Projects'!$AO262,"DNSP defined",'Calc| Overheads Allocation'!E$79*'Input| Projects'!$AW262,0),0)</f>
        <v>0</v>
      </c>
      <c r="AR262" s="172" cm="1">
        <f t="array" ref="AR262">IFERROR(--('Input| Projects'!$AT262="Yes")*_xlfn.SWITCH('Input| Overheads'!$C$50,"Direct costs",'Calc| Overheads Allocation'!F$9*T262,"Internal labour",'Calc| Overheads Allocation'!F$9*T262*'Input| Projects'!$AO262,"DNSP defined",'Calc| Overheads Allocation'!F$79*'Input| Projects'!$AW262,0),0)</f>
        <v>0</v>
      </c>
      <c r="AS262" s="172" cm="1">
        <f t="array" ref="AS262">IFERROR(--('Input| Projects'!$AT262="Yes")*_xlfn.SWITCH('Input| Overheads'!$C$50,"Direct costs",'Calc| Overheads Allocation'!G$9*U262,"Internal labour",'Calc| Overheads Allocation'!G$9*U262*'Input| Projects'!$AO262,"DNSP defined",'Calc| Overheads Allocation'!G$79*'Input| Projects'!$AW262,0),0)</f>
        <v>0</v>
      </c>
      <c r="AT262" s="172" cm="1">
        <f t="array" ref="AT262">IFERROR(--('Input| Projects'!$AT262="Yes")*_xlfn.SWITCH('Input| Overheads'!$C$50,"Direct costs",'Calc| Overheads Allocation'!H$9*V262,"Internal labour",'Calc| Overheads Allocation'!H$9*V262*'Input| Projects'!$AO262,"DNSP defined",'Calc| Overheads Allocation'!H$79*'Input| Projects'!$AW262,0),0)</f>
        <v>0</v>
      </c>
      <c r="AU262" s="172" cm="1">
        <f t="array" ref="AU262">IFERROR(--('Input| Projects'!$AT262="Yes")*_xlfn.SWITCH('Input| Overheads'!$C$50,"Direct costs",'Calc| Overheads Allocation'!I$9*W262,"Internal labour",'Calc| Overheads Allocation'!I$9*W262*'Input| Projects'!$AO262,"DNSP defined",'Calc| Overheads Allocation'!I$79*'Input| Projects'!$AW262,0),0)</f>
        <v>0</v>
      </c>
      <c r="AV262" s="175"/>
      <c r="AW262" s="172">
        <f t="shared" si="90"/>
        <v>0</v>
      </c>
      <c r="AX262" s="172">
        <f t="shared" si="91"/>
        <v>0</v>
      </c>
      <c r="AY262" s="172">
        <f t="shared" si="92"/>
        <v>0</v>
      </c>
      <c r="AZ262" s="172">
        <f t="shared" si="93"/>
        <v>0</v>
      </c>
      <c r="BA262" s="172">
        <f t="shared" si="94"/>
        <v>0</v>
      </c>
      <c r="BB262" s="172">
        <f t="shared" si="95"/>
        <v>0</v>
      </c>
      <c r="BC262" s="172">
        <f t="shared" si="96"/>
        <v>0</v>
      </c>
      <c r="BD262" s="176"/>
      <c r="BE262" s="172">
        <f t="shared" si="97"/>
        <v>0</v>
      </c>
      <c r="BF262" s="172">
        <f t="shared" si="98"/>
        <v>0</v>
      </c>
      <c r="BG262" s="172">
        <f t="shared" si="99"/>
        <v>0</v>
      </c>
      <c r="BH262" s="172">
        <f t="shared" si="100"/>
        <v>0</v>
      </c>
      <c r="BI262" s="172">
        <f t="shared" si="101"/>
        <v>0</v>
      </c>
      <c r="BJ262" s="172">
        <f t="shared" si="102"/>
        <v>0</v>
      </c>
      <c r="BK262" s="172">
        <f t="shared" si="103"/>
        <v>0</v>
      </c>
      <c r="BL262" s="176"/>
      <c r="BM262" s="172">
        <f t="shared" si="82"/>
        <v>0</v>
      </c>
      <c r="BN262" s="172">
        <f t="shared" si="83"/>
        <v>0</v>
      </c>
      <c r="BO262" s="172">
        <f t="shared" si="84"/>
        <v>0</v>
      </c>
      <c r="BP262" s="172">
        <f t="shared" si="85"/>
        <v>0</v>
      </c>
      <c r="BQ262" s="172">
        <f t="shared" si="86"/>
        <v>0</v>
      </c>
      <c r="BR262" s="172">
        <f t="shared" si="87"/>
        <v>0</v>
      </c>
      <c r="BS262" s="172">
        <f t="shared" si="88"/>
        <v>0</v>
      </c>
      <c r="BT262" s="55"/>
      <c r="BU262" s="158">
        <f>SUMIF('Input| Projects'!$BA$8:$CX$8,RIGHT(BU$9,3),'Input| Projects'!$BA262:$CX262)</f>
        <v>0</v>
      </c>
      <c r="BV262" s="158">
        <f>SUMIF('Input| Projects'!$BA$8:$CX$8,RIGHT(BV$9,3),'Input| Projects'!$BA262:$CX262)</f>
        <v>0</v>
      </c>
      <c r="BW262" s="79" t="str">
        <f t="shared" si="89"/>
        <v/>
      </c>
    </row>
    <row r="263" spans="2:75" x14ac:dyDescent="0.2">
      <c r="B263" s="123">
        <f>IFERROR('Input| Projects'!B263,"")</f>
        <v>254</v>
      </c>
      <c r="C263" s="160" t="str">
        <f>IFERROR(IF('Input| Projects'!C263="","",'Input| Projects'!C263),"")</f>
        <v/>
      </c>
      <c r="D263" s="160" t="str">
        <f>IFERROR(IF('Input| Projects'!D263="","",'Input| Projects'!D263),"")</f>
        <v/>
      </c>
      <c r="E263" s="53"/>
      <c r="F263" s="160" t="str">
        <f>IF(LEN('Input| Projects'!F263)&gt;0,'Input| Projects'!F263,"")</f>
        <v/>
      </c>
      <c r="G263" s="160" t="str">
        <f>IF(LEN('Input| Projects'!G263)&gt;0,'Input| Projects'!G263,"")</f>
        <v/>
      </c>
      <c r="H263" s="10"/>
      <c r="I263" s="194" cm="1">
        <f t="array" ref="I263">IF(LEN($F263)&gt;0,1+IFERROR(SUMPRODUCT(TRANSPOSE('Input| Projects'!$AO263:$AQ263),INDEX('Input| Escalations'!$F$27:$L$29,,MATCH(Q$9,'Input| Escalations'!$F$21:$L$21,0))),0),0)</f>
        <v>0</v>
      </c>
      <c r="J263" s="194" cm="1">
        <f t="array" ref="J263">IF(LEN($F263)&gt;0,1+IFERROR(SUMPRODUCT(TRANSPOSE('Input| Projects'!$AO263:$AQ263),INDEX('Input| Escalations'!$F$27:$L$29,,MATCH(R$9,'Input| Escalations'!$F$21:$L$21,0))),0),0)</f>
        <v>0</v>
      </c>
      <c r="K263" s="194" cm="1">
        <f t="array" ref="K263">IF(LEN($F263)&gt;0,1+IFERROR(SUMPRODUCT(TRANSPOSE('Input| Projects'!$AO263:$AQ263),INDEX('Input| Escalations'!$F$27:$L$29,,MATCH(S$9,'Input| Escalations'!$F$21:$L$21,0))),0),0)</f>
        <v>0</v>
      </c>
      <c r="L263" s="194" cm="1">
        <f t="array" ref="L263">IF(LEN($F263)&gt;0,1+IFERROR(SUMPRODUCT(TRANSPOSE('Input| Projects'!$AO263:$AQ263),INDEX('Input| Escalations'!$F$27:$L$29,,MATCH(T$9,'Input| Escalations'!$F$21:$L$21,0))),0),0)</f>
        <v>0</v>
      </c>
      <c r="M263" s="194" cm="1">
        <f t="array" ref="M263">IF(LEN($F263)&gt;0,1+IFERROR(SUMPRODUCT(TRANSPOSE('Input| Projects'!$AO263:$AQ263),INDEX('Input| Escalations'!$F$27:$L$29,,MATCH(U$9,'Input| Escalations'!$F$21:$L$21,0))),0),0)</f>
        <v>0</v>
      </c>
      <c r="N263" s="194" cm="1">
        <f t="array" ref="N263">IF(LEN($F263)&gt;0,1+IFERROR(SUMPRODUCT(TRANSPOSE('Input| Projects'!$AO263:$AQ263),INDEX('Input| Escalations'!$F$27:$L$29,,MATCH(V$9,'Input| Escalations'!$F$21:$L$21,0))),0),0)</f>
        <v>0</v>
      </c>
      <c r="O263" s="194" cm="1">
        <f t="array" ref="O263">IF(LEN($F263)&gt;0,1+IFERROR(SUMPRODUCT(TRANSPOSE('Input| Projects'!$AO263:$AQ263),INDEX('Input| Escalations'!$F$27:$L$29,,MATCH(W$9,'Input| Escalations'!$F$21:$L$21,0))),0),0)</f>
        <v>0</v>
      </c>
      <c r="P263" s="10"/>
      <c r="Q263" s="172">
        <f>IFERROR(IF(ISNUMBER(FIND("decision",'Input| Setup'!$F$6)),'Input| Projects'!Y263,'Input| Projects'!I263)*'Input| Escalations'!$I$17*I263,0)</f>
        <v>0</v>
      </c>
      <c r="R263" s="172">
        <f>IFERROR(IF(ISNUMBER(FIND("decision",'Input| Setup'!$F$6)),'Input| Projects'!Z263,'Input| Projects'!J263)*'Input| Escalations'!$I$17*J263,0)</f>
        <v>0</v>
      </c>
      <c r="S263" s="172">
        <f>IFERROR(IF(ISNUMBER(FIND("decision",'Input| Setup'!$F$6)),'Input| Projects'!AA263,'Input| Projects'!K263)*'Input| Escalations'!$I$17*K263,0)</f>
        <v>0</v>
      </c>
      <c r="T263" s="172">
        <f>IFERROR(IF(ISNUMBER(FIND("decision",'Input| Setup'!$F$6)),'Input| Projects'!AB263,'Input| Projects'!L263)*'Input| Escalations'!$I$17*L263,0)</f>
        <v>0</v>
      </c>
      <c r="U263" s="172">
        <f>IFERROR(IF(ISNUMBER(FIND("decision",'Input| Setup'!$F$6)),'Input| Projects'!AC263,'Input| Projects'!M263)*'Input| Escalations'!$I$17*M263,0)</f>
        <v>0</v>
      </c>
      <c r="V263" s="172">
        <f>IFERROR(IF(ISNUMBER(FIND("decision",'Input| Setup'!$F$6)),'Input| Projects'!AD263,'Input| Projects'!N263)*'Input| Escalations'!$I$17*N263,0)</f>
        <v>0</v>
      </c>
      <c r="W263" s="172">
        <f>IFERROR(IF(ISNUMBER(FIND("decision",'Input| Setup'!$F$6)),'Input| Projects'!AE263,'Input| Projects'!O263)*'Input| Escalations'!$I$17*O263,0)</f>
        <v>0</v>
      </c>
      <c r="X263" s="175"/>
      <c r="Y263" s="172">
        <f>IF(ISNUMBER(FIND("decision",'Input| Setup'!$F$6)),'Input| Projects'!AG263,'Input| Projects'!Q263)*I263*'Input| Escalations'!$I$17</f>
        <v>0</v>
      </c>
      <c r="Z263" s="172">
        <f>IF(ISNUMBER(FIND("decision",'Input| Setup'!$F$6)),'Input| Projects'!AH263,'Input| Projects'!R263)*J263*'Input| Escalations'!$I$17</f>
        <v>0</v>
      </c>
      <c r="AA263" s="172">
        <f>IF(ISNUMBER(FIND("decision",'Input| Setup'!$F$6)),'Input| Projects'!AI263,'Input| Projects'!S263)*K263*'Input| Escalations'!$I$17</f>
        <v>0</v>
      </c>
      <c r="AB263" s="172">
        <f>IF(ISNUMBER(FIND("decision",'Input| Setup'!$F$6)),'Input| Projects'!AJ263,'Input| Projects'!T263)*L263*'Input| Escalations'!$I$17</f>
        <v>0</v>
      </c>
      <c r="AC263" s="172">
        <f>IF(ISNUMBER(FIND("decision",'Input| Setup'!$F$6)),'Input| Projects'!AK263,'Input| Projects'!U263)*M263*'Input| Escalations'!$I$17</f>
        <v>0</v>
      </c>
      <c r="AD263" s="172">
        <f>IF(ISNUMBER(FIND("decision",'Input| Setup'!$F$6)),'Input| Projects'!AL263,'Input| Projects'!V263)*N263*'Input| Escalations'!$I$17</f>
        <v>0</v>
      </c>
      <c r="AE263" s="172">
        <f>IF(ISNUMBER(FIND("decision",'Input| Setup'!$F$6)),'Input| Projects'!AM263,'Input| Projects'!W263)*O263*'Input| Escalations'!$I$17</f>
        <v>0</v>
      </c>
      <c r="AF263" s="175"/>
      <c r="AG263" s="172" cm="1">
        <f t="array" ref="AG263">IFERROR(--('Input| Projects'!$AS263="Yes")*_xlfn.SWITCH('Input| Overheads'!$C$50,"Direct costs",'Calc| Overheads Allocation'!C$8*Q263,"Internal labour",'Calc| Overheads Allocation'!C$8*Q263*'Input| Projects'!$AO263,"DNSP defined",'Calc| Overheads Allocation'!C$78*'Input| Projects'!$AV263,0),0)</f>
        <v>0</v>
      </c>
      <c r="AH263" s="172" cm="1">
        <f t="array" ref="AH263">IFERROR(--('Input| Projects'!$AS263="Yes")*_xlfn.SWITCH('Input| Overheads'!$C$50,"Direct costs",'Calc| Overheads Allocation'!D$8*R263,"Internal labour",'Calc| Overheads Allocation'!D$8*R263*'Input| Projects'!$AO263,"DNSP defined",'Calc| Overheads Allocation'!D$78*'Input| Projects'!$AV263,0),0)</f>
        <v>0</v>
      </c>
      <c r="AI263" s="172" cm="1">
        <f t="array" ref="AI263">IFERROR(--('Input| Projects'!$AS263="Yes")*_xlfn.SWITCH('Input| Overheads'!$C$50,"Direct costs",'Calc| Overheads Allocation'!E$8*S263,"Internal labour",'Calc| Overheads Allocation'!E$8*S263*'Input| Projects'!$AO263,"DNSP defined",'Calc| Overheads Allocation'!E$78*'Input| Projects'!$AV263,0),0)</f>
        <v>0</v>
      </c>
      <c r="AJ263" s="172" cm="1">
        <f t="array" ref="AJ263">IFERROR(--('Input| Projects'!$AS263="Yes")*_xlfn.SWITCH('Input| Overheads'!$C$50,"Direct costs",'Calc| Overheads Allocation'!F$8*T263,"Internal labour",'Calc| Overheads Allocation'!F$8*T263*'Input| Projects'!$AO263,"DNSP defined",'Calc| Overheads Allocation'!F$78*'Input| Projects'!$AV263,0),0)</f>
        <v>0</v>
      </c>
      <c r="AK263" s="172" cm="1">
        <f t="array" ref="AK263">IFERROR(--('Input| Projects'!$AS263="Yes")*_xlfn.SWITCH('Input| Overheads'!$C$50,"Direct costs",'Calc| Overheads Allocation'!G$8*U263,"Internal labour",'Calc| Overheads Allocation'!G$8*U263*'Input| Projects'!$AO263,"DNSP defined",'Calc| Overheads Allocation'!G$78*'Input| Projects'!$AV263,0),0)</f>
        <v>0</v>
      </c>
      <c r="AL263" s="172" cm="1">
        <f t="array" ref="AL263">IFERROR(--('Input| Projects'!$AS263="Yes")*_xlfn.SWITCH('Input| Overheads'!$C$50,"Direct costs",'Calc| Overheads Allocation'!H$8*V263,"Internal labour",'Calc| Overheads Allocation'!H$8*V263*'Input| Projects'!$AO263,"DNSP defined",'Calc| Overheads Allocation'!H$78*'Input| Projects'!$AV263,0),0)</f>
        <v>0</v>
      </c>
      <c r="AM263" s="172" cm="1">
        <f t="array" ref="AM263">IFERROR(--('Input| Projects'!$AS263="Yes")*_xlfn.SWITCH('Input| Overheads'!$C$50,"Direct costs",'Calc| Overheads Allocation'!I$8*W263,"Internal labour",'Calc| Overheads Allocation'!I$8*W263*'Input| Projects'!$AO263,"DNSP defined",'Calc| Overheads Allocation'!I$78*'Input| Projects'!$AV263,0),0)</f>
        <v>0</v>
      </c>
      <c r="AN263" s="175"/>
      <c r="AO263" s="172" cm="1">
        <f t="array" ref="AO263">IFERROR(--('Input| Projects'!$AT263="Yes")*_xlfn.SWITCH('Input| Overheads'!$C$50,"Direct costs",'Calc| Overheads Allocation'!C$9*Q263,"Internal labour",'Calc| Overheads Allocation'!C$9*Q263*'Input| Projects'!$AO263,"DNSP defined",'Calc| Overheads Allocation'!C$79*'Input| Projects'!$AW263,0),0)</f>
        <v>0</v>
      </c>
      <c r="AP263" s="172" cm="1">
        <f t="array" ref="AP263">IFERROR(--('Input| Projects'!$AT263="Yes")*_xlfn.SWITCH('Input| Overheads'!$C$50,"Direct costs",'Calc| Overheads Allocation'!D$9*R263,"Internal labour",'Calc| Overheads Allocation'!D$9*R263*'Input| Projects'!$AO263,"DNSP defined",'Calc| Overheads Allocation'!D$79*'Input| Projects'!$AW263,0),0)</f>
        <v>0</v>
      </c>
      <c r="AQ263" s="172" cm="1">
        <f t="array" ref="AQ263">IFERROR(--('Input| Projects'!$AT263="Yes")*_xlfn.SWITCH('Input| Overheads'!$C$50,"Direct costs",'Calc| Overheads Allocation'!E$9*S263,"Internal labour",'Calc| Overheads Allocation'!E$9*S263*'Input| Projects'!$AO263,"DNSP defined",'Calc| Overheads Allocation'!E$79*'Input| Projects'!$AW263,0),0)</f>
        <v>0</v>
      </c>
      <c r="AR263" s="172" cm="1">
        <f t="array" ref="AR263">IFERROR(--('Input| Projects'!$AT263="Yes")*_xlfn.SWITCH('Input| Overheads'!$C$50,"Direct costs",'Calc| Overheads Allocation'!F$9*T263,"Internal labour",'Calc| Overheads Allocation'!F$9*T263*'Input| Projects'!$AO263,"DNSP defined",'Calc| Overheads Allocation'!F$79*'Input| Projects'!$AW263,0),0)</f>
        <v>0</v>
      </c>
      <c r="AS263" s="172" cm="1">
        <f t="array" ref="AS263">IFERROR(--('Input| Projects'!$AT263="Yes")*_xlfn.SWITCH('Input| Overheads'!$C$50,"Direct costs",'Calc| Overheads Allocation'!G$9*U263,"Internal labour",'Calc| Overheads Allocation'!G$9*U263*'Input| Projects'!$AO263,"DNSP defined",'Calc| Overheads Allocation'!G$79*'Input| Projects'!$AW263,0),0)</f>
        <v>0</v>
      </c>
      <c r="AT263" s="172" cm="1">
        <f t="array" ref="AT263">IFERROR(--('Input| Projects'!$AT263="Yes")*_xlfn.SWITCH('Input| Overheads'!$C$50,"Direct costs",'Calc| Overheads Allocation'!H$9*V263,"Internal labour",'Calc| Overheads Allocation'!H$9*V263*'Input| Projects'!$AO263,"DNSP defined",'Calc| Overheads Allocation'!H$79*'Input| Projects'!$AW263,0),0)</f>
        <v>0</v>
      </c>
      <c r="AU263" s="172" cm="1">
        <f t="array" ref="AU263">IFERROR(--('Input| Projects'!$AT263="Yes")*_xlfn.SWITCH('Input| Overheads'!$C$50,"Direct costs",'Calc| Overheads Allocation'!I$9*W263,"Internal labour",'Calc| Overheads Allocation'!I$9*W263*'Input| Projects'!$AO263,"DNSP defined",'Calc| Overheads Allocation'!I$79*'Input| Projects'!$AW263,0),0)</f>
        <v>0</v>
      </c>
      <c r="AV263" s="175"/>
      <c r="AW263" s="172">
        <f t="shared" si="90"/>
        <v>0</v>
      </c>
      <c r="AX263" s="172">
        <f t="shared" si="91"/>
        <v>0</v>
      </c>
      <c r="AY263" s="172">
        <f t="shared" si="92"/>
        <v>0</v>
      </c>
      <c r="AZ263" s="172">
        <f t="shared" si="93"/>
        <v>0</v>
      </c>
      <c r="BA263" s="172">
        <f t="shared" si="94"/>
        <v>0</v>
      </c>
      <c r="BB263" s="172">
        <f t="shared" si="95"/>
        <v>0</v>
      </c>
      <c r="BC263" s="172">
        <f t="shared" si="96"/>
        <v>0</v>
      </c>
      <c r="BD263" s="176"/>
      <c r="BE263" s="172">
        <f t="shared" si="97"/>
        <v>0</v>
      </c>
      <c r="BF263" s="172">
        <f t="shared" si="98"/>
        <v>0</v>
      </c>
      <c r="BG263" s="172">
        <f t="shared" si="99"/>
        <v>0</v>
      </c>
      <c r="BH263" s="172">
        <f t="shared" si="100"/>
        <v>0</v>
      </c>
      <c r="BI263" s="172">
        <f t="shared" si="101"/>
        <v>0</v>
      </c>
      <c r="BJ263" s="172">
        <f t="shared" si="102"/>
        <v>0</v>
      </c>
      <c r="BK263" s="172">
        <f t="shared" si="103"/>
        <v>0</v>
      </c>
      <c r="BL263" s="176"/>
      <c r="BM263" s="172">
        <f t="shared" si="82"/>
        <v>0</v>
      </c>
      <c r="BN263" s="172">
        <f t="shared" si="83"/>
        <v>0</v>
      </c>
      <c r="BO263" s="172">
        <f t="shared" si="84"/>
        <v>0</v>
      </c>
      <c r="BP263" s="172">
        <f t="shared" si="85"/>
        <v>0</v>
      </c>
      <c r="BQ263" s="172">
        <f t="shared" si="86"/>
        <v>0</v>
      </c>
      <c r="BR263" s="172">
        <f t="shared" si="87"/>
        <v>0</v>
      </c>
      <c r="BS263" s="172">
        <f t="shared" si="88"/>
        <v>0</v>
      </c>
      <c r="BT263" s="55"/>
      <c r="BU263" s="158">
        <f>SUMIF('Input| Projects'!$BA$8:$CX$8,RIGHT(BU$9,3),'Input| Projects'!$BA263:$CX263)</f>
        <v>0</v>
      </c>
      <c r="BV263" s="158">
        <f>SUMIF('Input| Projects'!$BA$8:$CX$8,RIGHT(BV$9,3),'Input| Projects'!$BA263:$CX263)</f>
        <v>0</v>
      </c>
      <c r="BW263" s="79" t="str">
        <f t="shared" si="89"/>
        <v/>
      </c>
    </row>
    <row r="264" spans="2:75" x14ac:dyDescent="0.2">
      <c r="B264" s="123">
        <f>IFERROR('Input| Projects'!B264,"")</f>
        <v>255</v>
      </c>
      <c r="C264" s="160" t="str">
        <f>IFERROR(IF('Input| Projects'!C264="","",'Input| Projects'!C264),"")</f>
        <v/>
      </c>
      <c r="D264" s="160" t="str">
        <f>IFERROR(IF('Input| Projects'!D264="","",'Input| Projects'!D264),"")</f>
        <v/>
      </c>
      <c r="E264" s="53"/>
      <c r="F264" s="160" t="str">
        <f>IF(LEN('Input| Projects'!F264)&gt;0,'Input| Projects'!F264,"")</f>
        <v/>
      </c>
      <c r="G264" s="160" t="str">
        <f>IF(LEN('Input| Projects'!G264)&gt;0,'Input| Projects'!G264,"")</f>
        <v/>
      </c>
      <c r="H264" s="10"/>
      <c r="I264" s="194" cm="1">
        <f t="array" ref="I264">IF(LEN($F264)&gt;0,1+IFERROR(SUMPRODUCT(TRANSPOSE('Input| Projects'!$AO264:$AQ264),INDEX('Input| Escalations'!$F$27:$L$29,,MATCH(Q$9,'Input| Escalations'!$F$21:$L$21,0))),0),0)</f>
        <v>0</v>
      </c>
      <c r="J264" s="194" cm="1">
        <f t="array" ref="J264">IF(LEN($F264)&gt;0,1+IFERROR(SUMPRODUCT(TRANSPOSE('Input| Projects'!$AO264:$AQ264),INDEX('Input| Escalations'!$F$27:$L$29,,MATCH(R$9,'Input| Escalations'!$F$21:$L$21,0))),0),0)</f>
        <v>0</v>
      </c>
      <c r="K264" s="194" cm="1">
        <f t="array" ref="K264">IF(LEN($F264)&gt;0,1+IFERROR(SUMPRODUCT(TRANSPOSE('Input| Projects'!$AO264:$AQ264),INDEX('Input| Escalations'!$F$27:$L$29,,MATCH(S$9,'Input| Escalations'!$F$21:$L$21,0))),0),0)</f>
        <v>0</v>
      </c>
      <c r="L264" s="194" cm="1">
        <f t="array" ref="L264">IF(LEN($F264)&gt;0,1+IFERROR(SUMPRODUCT(TRANSPOSE('Input| Projects'!$AO264:$AQ264),INDEX('Input| Escalations'!$F$27:$L$29,,MATCH(T$9,'Input| Escalations'!$F$21:$L$21,0))),0),0)</f>
        <v>0</v>
      </c>
      <c r="M264" s="194" cm="1">
        <f t="array" ref="M264">IF(LEN($F264)&gt;0,1+IFERROR(SUMPRODUCT(TRANSPOSE('Input| Projects'!$AO264:$AQ264),INDEX('Input| Escalations'!$F$27:$L$29,,MATCH(U$9,'Input| Escalations'!$F$21:$L$21,0))),0),0)</f>
        <v>0</v>
      </c>
      <c r="N264" s="194" cm="1">
        <f t="array" ref="N264">IF(LEN($F264)&gt;0,1+IFERROR(SUMPRODUCT(TRANSPOSE('Input| Projects'!$AO264:$AQ264),INDEX('Input| Escalations'!$F$27:$L$29,,MATCH(V$9,'Input| Escalations'!$F$21:$L$21,0))),0),0)</f>
        <v>0</v>
      </c>
      <c r="O264" s="194" cm="1">
        <f t="array" ref="O264">IF(LEN($F264)&gt;0,1+IFERROR(SUMPRODUCT(TRANSPOSE('Input| Projects'!$AO264:$AQ264),INDEX('Input| Escalations'!$F$27:$L$29,,MATCH(W$9,'Input| Escalations'!$F$21:$L$21,0))),0),0)</f>
        <v>0</v>
      </c>
      <c r="P264" s="10"/>
      <c r="Q264" s="172">
        <f>IFERROR(IF(ISNUMBER(FIND("decision",'Input| Setup'!$F$6)),'Input| Projects'!Y264,'Input| Projects'!I264)*'Input| Escalations'!$I$17*I264,0)</f>
        <v>0</v>
      </c>
      <c r="R264" s="172">
        <f>IFERROR(IF(ISNUMBER(FIND("decision",'Input| Setup'!$F$6)),'Input| Projects'!Z264,'Input| Projects'!J264)*'Input| Escalations'!$I$17*J264,0)</f>
        <v>0</v>
      </c>
      <c r="S264" s="172">
        <f>IFERROR(IF(ISNUMBER(FIND("decision",'Input| Setup'!$F$6)),'Input| Projects'!AA264,'Input| Projects'!K264)*'Input| Escalations'!$I$17*K264,0)</f>
        <v>0</v>
      </c>
      <c r="T264" s="172">
        <f>IFERROR(IF(ISNUMBER(FIND("decision",'Input| Setup'!$F$6)),'Input| Projects'!AB264,'Input| Projects'!L264)*'Input| Escalations'!$I$17*L264,0)</f>
        <v>0</v>
      </c>
      <c r="U264" s="172">
        <f>IFERROR(IF(ISNUMBER(FIND("decision",'Input| Setup'!$F$6)),'Input| Projects'!AC264,'Input| Projects'!M264)*'Input| Escalations'!$I$17*M264,0)</f>
        <v>0</v>
      </c>
      <c r="V264" s="172">
        <f>IFERROR(IF(ISNUMBER(FIND("decision",'Input| Setup'!$F$6)),'Input| Projects'!AD264,'Input| Projects'!N264)*'Input| Escalations'!$I$17*N264,0)</f>
        <v>0</v>
      </c>
      <c r="W264" s="172">
        <f>IFERROR(IF(ISNUMBER(FIND("decision",'Input| Setup'!$F$6)),'Input| Projects'!AE264,'Input| Projects'!O264)*'Input| Escalations'!$I$17*O264,0)</f>
        <v>0</v>
      </c>
      <c r="X264" s="175"/>
      <c r="Y264" s="172">
        <f>IF(ISNUMBER(FIND("decision",'Input| Setup'!$F$6)),'Input| Projects'!AG264,'Input| Projects'!Q264)*I264*'Input| Escalations'!$I$17</f>
        <v>0</v>
      </c>
      <c r="Z264" s="172">
        <f>IF(ISNUMBER(FIND("decision",'Input| Setup'!$F$6)),'Input| Projects'!AH264,'Input| Projects'!R264)*J264*'Input| Escalations'!$I$17</f>
        <v>0</v>
      </c>
      <c r="AA264" s="172">
        <f>IF(ISNUMBER(FIND("decision",'Input| Setup'!$F$6)),'Input| Projects'!AI264,'Input| Projects'!S264)*K264*'Input| Escalations'!$I$17</f>
        <v>0</v>
      </c>
      <c r="AB264" s="172">
        <f>IF(ISNUMBER(FIND("decision",'Input| Setup'!$F$6)),'Input| Projects'!AJ264,'Input| Projects'!T264)*L264*'Input| Escalations'!$I$17</f>
        <v>0</v>
      </c>
      <c r="AC264" s="172">
        <f>IF(ISNUMBER(FIND("decision",'Input| Setup'!$F$6)),'Input| Projects'!AK264,'Input| Projects'!U264)*M264*'Input| Escalations'!$I$17</f>
        <v>0</v>
      </c>
      <c r="AD264" s="172">
        <f>IF(ISNUMBER(FIND("decision",'Input| Setup'!$F$6)),'Input| Projects'!AL264,'Input| Projects'!V264)*N264*'Input| Escalations'!$I$17</f>
        <v>0</v>
      </c>
      <c r="AE264" s="172">
        <f>IF(ISNUMBER(FIND("decision",'Input| Setup'!$F$6)),'Input| Projects'!AM264,'Input| Projects'!W264)*O264*'Input| Escalations'!$I$17</f>
        <v>0</v>
      </c>
      <c r="AF264" s="175"/>
      <c r="AG264" s="172" cm="1">
        <f t="array" ref="AG264">IFERROR(--('Input| Projects'!$AS264="Yes")*_xlfn.SWITCH('Input| Overheads'!$C$50,"Direct costs",'Calc| Overheads Allocation'!C$8*Q264,"Internal labour",'Calc| Overheads Allocation'!C$8*Q264*'Input| Projects'!$AO264,"DNSP defined",'Calc| Overheads Allocation'!C$78*'Input| Projects'!$AV264,0),0)</f>
        <v>0</v>
      </c>
      <c r="AH264" s="172" cm="1">
        <f t="array" ref="AH264">IFERROR(--('Input| Projects'!$AS264="Yes")*_xlfn.SWITCH('Input| Overheads'!$C$50,"Direct costs",'Calc| Overheads Allocation'!D$8*R264,"Internal labour",'Calc| Overheads Allocation'!D$8*R264*'Input| Projects'!$AO264,"DNSP defined",'Calc| Overheads Allocation'!D$78*'Input| Projects'!$AV264,0),0)</f>
        <v>0</v>
      </c>
      <c r="AI264" s="172" cm="1">
        <f t="array" ref="AI264">IFERROR(--('Input| Projects'!$AS264="Yes")*_xlfn.SWITCH('Input| Overheads'!$C$50,"Direct costs",'Calc| Overheads Allocation'!E$8*S264,"Internal labour",'Calc| Overheads Allocation'!E$8*S264*'Input| Projects'!$AO264,"DNSP defined",'Calc| Overheads Allocation'!E$78*'Input| Projects'!$AV264,0),0)</f>
        <v>0</v>
      </c>
      <c r="AJ264" s="172" cm="1">
        <f t="array" ref="AJ264">IFERROR(--('Input| Projects'!$AS264="Yes")*_xlfn.SWITCH('Input| Overheads'!$C$50,"Direct costs",'Calc| Overheads Allocation'!F$8*T264,"Internal labour",'Calc| Overheads Allocation'!F$8*T264*'Input| Projects'!$AO264,"DNSP defined",'Calc| Overheads Allocation'!F$78*'Input| Projects'!$AV264,0),0)</f>
        <v>0</v>
      </c>
      <c r="AK264" s="172" cm="1">
        <f t="array" ref="AK264">IFERROR(--('Input| Projects'!$AS264="Yes")*_xlfn.SWITCH('Input| Overheads'!$C$50,"Direct costs",'Calc| Overheads Allocation'!G$8*U264,"Internal labour",'Calc| Overheads Allocation'!G$8*U264*'Input| Projects'!$AO264,"DNSP defined",'Calc| Overheads Allocation'!G$78*'Input| Projects'!$AV264,0),0)</f>
        <v>0</v>
      </c>
      <c r="AL264" s="172" cm="1">
        <f t="array" ref="AL264">IFERROR(--('Input| Projects'!$AS264="Yes")*_xlfn.SWITCH('Input| Overheads'!$C$50,"Direct costs",'Calc| Overheads Allocation'!H$8*V264,"Internal labour",'Calc| Overheads Allocation'!H$8*V264*'Input| Projects'!$AO264,"DNSP defined",'Calc| Overheads Allocation'!H$78*'Input| Projects'!$AV264,0),0)</f>
        <v>0</v>
      </c>
      <c r="AM264" s="172" cm="1">
        <f t="array" ref="AM264">IFERROR(--('Input| Projects'!$AS264="Yes")*_xlfn.SWITCH('Input| Overheads'!$C$50,"Direct costs",'Calc| Overheads Allocation'!I$8*W264,"Internal labour",'Calc| Overheads Allocation'!I$8*W264*'Input| Projects'!$AO264,"DNSP defined",'Calc| Overheads Allocation'!I$78*'Input| Projects'!$AV264,0),0)</f>
        <v>0</v>
      </c>
      <c r="AN264" s="175"/>
      <c r="AO264" s="172" cm="1">
        <f t="array" ref="AO264">IFERROR(--('Input| Projects'!$AT264="Yes")*_xlfn.SWITCH('Input| Overheads'!$C$50,"Direct costs",'Calc| Overheads Allocation'!C$9*Q264,"Internal labour",'Calc| Overheads Allocation'!C$9*Q264*'Input| Projects'!$AO264,"DNSP defined",'Calc| Overheads Allocation'!C$79*'Input| Projects'!$AW264,0),0)</f>
        <v>0</v>
      </c>
      <c r="AP264" s="172" cm="1">
        <f t="array" ref="AP264">IFERROR(--('Input| Projects'!$AT264="Yes")*_xlfn.SWITCH('Input| Overheads'!$C$50,"Direct costs",'Calc| Overheads Allocation'!D$9*R264,"Internal labour",'Calc| Overheads Allocation'!D$9*R264*'Input| Projects'!$AO264,"DNSP defined",'Calc| Overheads Allocation'!D$79*'Input| Projects'!$AW264,0),0)</f>
        <v>0</v>
      </c>
      <c r="AQ264" s="172" cm="1">
        <f t="array" ref="AQ264">IFERROR(--('Input| Projects'!$AT264="Yes")*_xlfn.SWITCH('Input| Overheads'!$C$50,"Direct costs",'Calc| Overheads Allocation'!E$9*S264,"Internal labour",'Calc| Overheads Allocation'!E$9*S264*'Input| Projects'!$AO264,"DNSP defined",'Calc| Overheads Allocation'!E$79*'Input| Projects'!$AW264,0),0)</f>
        <v>0</v>
      </c>
      <c r="AR264" s="172" cm="1">
        <f t="array" ref="AR264">IFERROR(--('Input| Projects'!$AT264="Yes")*_xlfn.SWITCH('Input| Overheads'!$C$50,"Direct costs",'Calc| Overheads Allocation'!F$9*T264,"Internal labour",'Calc| Overheads Allocation'!F$9*T264*'Input| Projects'!$AO264,"DNSP defined",'Calc| Overheads Allocation'!F$79*'Input| Projects'!$AW264,0),0)</f>
        <v>0</v>
      </c>
      <c r="AS264" s="172" cm="1">
        <f t="array" ref="AS264">IFERROR(--('Input| Projects'!$AT264="Yes")*_xlfn.SWITCH('Input| Overheads'!$C$50,"Direct costs",'Calc| Overheads Allocation'!G$9*U264,"Internal labour",'Calc| Overheads Allocation'!G$9*U264*'Input| Projects'!$AO264,"DNSP defined",'Calc| Overheads Allocation'!G$79*'Input| Projects'!$AW264,0),0)</f>
        <v>0</v>
      </c>
      <c r="AT264" s="172" cm="1">
        <f t="array" ref="AT264">IFERROR(--('Input| Projects'!$AT264="Yes")*_xlfn.SWITCH('Input| Overheads'!$C$50,"Direct costs",'Calc| Overheads Allocation'!H$9*V264,"Internal labour",'Calc| Overheads Allocation'!H$9*V264*'Input| Projects'!$AO264,"DNSP defined",'Calc| Overheads Allocation'!H$79*'Input| Projects'!$AW264,0),0)</f>
        <v>0</v>
      </c>
      <c r="AU264" s="172" cm="1">
        <f t="array" ref="AU264">IFERROR(--('Input| Projects'!$AT264="Yes")*_xlfn.SWITCH('Input| Overheads'!$C$50,"Direct costs",'Calc| Overheads Allocation'!I$9*W264,"Internal labour",'Calc| Overheads Allocation'!I$9*W264*'Input| Projects'!$AO264,"DNSP defined",'Calc| Overheads Allocation'!I$79*'Input| Projects'!$AW264,0),0)</f>
        <v>0</v>
      </c>
      <c r="AV264" s="175"/>
      <c r="AW264" s="172">
        <f t="shared" si="90"/>
        <v>0</v>
      </c>
      <c r="AX264" s="172">
        <f t="shared" si="91"/>
        <v>0</v>
      </c>
      <c r="AY264" s="172">
        <f t="shared" si="92"/>
        <v>0</v>
      </c>
      <c r="AZ264" s="172">
        <f t="shared" si="93"/>
        <v>0</v>
      </c>
      <c r="BA264" s="172">
        <f t="shared" si="94"/>
        <v>0</v>
      </c>
      <c r="BB264" s="172">
        <f t="shared" si="95"/>
        <v>0</v>
      </c>
      <c r="BC264" s="172">
        <f t="shared" si="96"/>
        <v>0</v>
      </c>
      <c r="BD264" s="176"/>
      <c r="BE264" s="172">
        <f t="shared" si="97"/>
        <v>0</v>
      </c>
      <c r="BF264" s="172">
        <f t="shared" si="98"/>
        <v>0</v>
      </c>
      <c r="BG264" s="172">
        <f t="shared" si="99"/>
        <v>0</v>
      </c>
      <c r="BH264" s="172">
        <f t="shared" si="100"/>
        <v>0</v>
      </c>
      <c r="BI264" s="172">
        <f t="shared" si="101"/>
        <v>0</v>
      </c>
      <c r="BJ264" s="172">
        <f t="shared" si="102"/>
        <v>0</v>
      </c>
      <c r="BK264" s="172">
        <f t="shared" si="103"/>
        <v>0</v>
      </c>
      <c r="BL264" s="176"/>
      <c r="BM264" s="172">
        <f t="shared" si="82"/>
        <v>0</v>
      </c>
      <c r="BN264" s="172">
        <f t="shared" si="83"/>
        <v>0</v>
      </c>
      <c r="BO264" s="172">
        <f t="shared" si="84"/>
        <v>0</v>
      </c>
      <c r="BP264" s="172">
        <f t="shared" si="85"/>
        <v>0</v>
      </c>
      <c r="BQ264" s="172">
        <f t="shared" si="86"/>
        <v>0</v>
      </c>
      <c r="BR264" s="172">
        <f t="shared" si="87"/>
        <v>0</v>
      </c>
      <c r="BS264" s="172">
        <f t="shared" si="88"/>
        <v>0</v>
      </c>
      <c r="BT264" s="55"/>
      <c r="BU264" s="158">
        <f>SUMIF('Input| Projects'!$BA$8:$CX$8,RIGHT(BU$9,3),'Input| Projects'!$BA264:$CX264)</f>
        <v>0</v>
      </c>
      <c r="BV264" s="158">
        <f>SUMIF('Input| Projects'!$BA$8:$CX$8,RIGHT(BV$9,3),'Input| Projects'!$BA264:$CX264)</f>
        <v>0</v>
      </c>
      <c r="BW264" s="79" t="str">
        <f t="shared" si="89"/>
        <v/>
      </c>
    </row>
    <row r="265" spans="2:75" x14ac:dyDescent="0.2">
      <c r="B265" s="123">
        <f>IFERROR('Input| Projects'!B265,"")</f>
        <v>256</v>
      </c>
      <c r="C265" s="160" t="str">
        <f>IFERROR(IF('Input| Projects'!C265="","",'Input| Projects'!C265),"")</f>
        <v/>
      </c>
      <c r="D265" s="160" t="str">
        <f>IFERROR(IF('Input| Projects'!D265="","",'Input| Projects'!D265),"")</f>
        <v/>
      </c>
      <c r="E265" s="53"/>
      <c r="F265" s="160" t="str">
        <f>IF(LEN('Input| Projects'!F265)&gt;0,'Input| Projects'!F265,"")</f>
        <v/>
      </c>
      <c r="G265" s="160" t="str">
        <f>IF(LEN('Input| Projects'!G265)&gt;0,'Input| Projects'!G265,"")</f>
        <v/>
      </c>
      <c r="H265" s="10"/>
      <c r="I265" s="194" cm="1">
        <f t="array" ref="I265">IF(LEN($F265)&gt;0,1+IFERROR(SUMPRODUCT(TRANSPOSE('Input| Projects'!$AO265:$AQ265),INDEX('Input| Escalations'!$F$27:$L$29,,MATCH(Q$9,'Input| Escalations'!$F$21:$L$21,0))),0),0)</f>
        <v>0</v>
      </c>
      <c r="J265" s="194" cm="1">
        <f t="array" ref="J265">IF(LEN($F265)&gt;0,1+IFERROR(SUMPRODUCT(TRANSPOSE('Input| Projects'!$AO265:$AQ265),INDEX('Input| Escalations'!$F$27:$L$29,,MATCH(R$9,'Input| Escalations'!$F$21:$L$21,0))),0),0)</f>
        <v>0</v>
      </c>
      <c r="K265" s="194" cm="1">
        <f t="array" ref="K265">IF(LEN($F265)&gt;0,1+IFERROR(SUMPRODUCT(TRANSPOSE('Input| Projects'!$AO265:$AQ265),INDEX('Input| Escalations'!$F$27:$L$29,,MATCH(S$9,'Input| Escalations'!$F$21:$L$21,0))),0),0)</f>
        <v>0</v>
      </c>
      <c r="L265" s="194" cm="1">
        <f t="array" ref="L265">IF(LEN($F265)&gt;0,1+IFERROR(SUMPRODUCT(TRANSPOSE('Input| Projects'!$AO265:$AQ265),INDEX('Input| Escalations'!$F$27:$L$29,,MATCH(T$9,'Input| Escalations'!$F$21:$L$21,0))),0),0)</f>
        <v>0</v>
      </c>
      <c r="M265" s="194" cm="1">
        <f t="array" ref="M265">IF(LEN($F265)&gt;0,1+IFERROR(SUMPRODUCT(TRANSPOSE('Input| Projects'!$AO265:$AQ265),INDEX('Input| Escalations'!$F$27:$L$29,,MATCH(U$9,'Input| Escalations'!$F$21:$L$21,0))),0),0)</f>
        <v>0</v>
      </c>
      <c r="N265" s="194" cm="1">
        <f t="array" ref="N265">IF(LEN($F265)&gt;0,1+IFERROR(SUMPRODUCT(TRANSPOSE('Input| Projects'!$AO265:$AQ265),INDEX('Input| Escalations'!$F$27:$L$29,,MATCH(V$9,'Input| Escalations'!$F$21:$L$21,0))),0),0)</f>
        <v>0</v>
      </c>
      <c r="O265" s="194" cm="1">
        <f t="array" ref="O265">IF(LEN($F265)&gt;0,1+IFERROR(SUMPRODUCT(TRANSPOSE('Input| Projects'!$AO265:$AQ265),INDEX('Input| Escalations'!$F$27:$L$29,,MATCH(W$9,'Input| Escalations'!$F$21:$L$21,0))),0),0)</f>
        <v>0</v>
      </c>
      <c r="P265" s="10"/>
      <c r="Q265" s="172">
        <f>IFERROR(IF(ISNUMBER(FIND("decision",'Input| Setup'!$F$6)),'Input| Projects'!Y265,'Input| Projects'!I265)*'Input| Escalations'!$I$17*I265,0)</f>
        <v>0</v>
      </c>
      <c r="R265" s="172">
        <f>IFERROR(IF(ISNUMBER(FIND("decision",'Input| Setup'!$F$6)),'Input| Projects'!Z265,'Input| Projects'!J265)*'Input| Escalations'!$I$17*J265,0)</f>
        <v>0</v>
      </c>
      <c r="S265" s="172">
        <f>IFERROR(IF(ISNUMBER(FIND("decision",'Input| Setup'!$F$6)),'Input| Projects'!AA265,'Input| Projects'!K265)*'Input| Escalations'!$I$17*K265,0)</f>
        <v>0</v>
      </c>
      <c r="T265" s="172">
        <f>IFERROR(IF(ISNUMBER(FIND("decision",'Input| Setup'!$F$6)),'Input| Projects'!AB265,'Input| Projects'!L265)*'Input| Escalations'!$I$17*L265,0)</f>
        <v>0</v>
      </c>
      <c r="U265" s="172">
        <f>IFERROR(IF(ISNUMBER(FIND("decision",'Input| Setup'!$F$6)),'Input| Projects'!AC265,'Input| Projects'!M265)*'Input| Escalations'!$I$17*M265,0)</f>
        <v>0</v>
      </c>
      <c r="V265" s="172">
        <f>IFERROR(IF(ISNUMBER(FIND("decision",'Input| Setup'!$F$6)),'Input| Projects'!AD265,'Input| Projects'!N265)*'Input| Escalations'!$I$17*N265,0)</f>
        <v>0</v>
      </c>
      <c r="W265" s="172">
        <f>IFERROR(IF(ISNUMBER(FIND("decision",'Input| Setup'!$F$6)),'Input| Projects'!AE265,'Input| Projects'!O265)*'Input| Escalations'!$I$17*O265,0)</f>
        <v>0</v>
      </c>
      <c r="X265" s="175"/>
      <c r="Y265" s="172">
        <f>IF(ISNUMBER(FIND("decision",'Input| Setup'!$F$6)),'Input| Projects'!AG265,'Input| Projects'!Q265)*I265*'Input| Escalations'!$I$17</f>
        <v>0</v>
      </c>
      <c r="Z265" s="172">
        <f>IF(ISNUMBER(FIND("decision",'Input| Setup'!$F$6)),'Input| Projects'!AH265,'Input| Projects'!R265)*J265*'Input| Escalations'!$I$17</f>
        <v>0</v>
      </c>
      <c r="AA265" s="172">
        <f>IF(ISNUMBER(FIND("decision",'Input| Setup'!$F$6)),'Input| Projects'!AI265,'Input| Projects'!S265)*K265*'Input| Escalations'!$I$17</f>
        <v>0</v>
      </c>
      <c r="AB265" s="172">
        <f>IF(ISNUMBER(FIND("decision",'Input| Setup'!$F$6)),'Input| Projects'!AJ265,'Input| Projects'!T265)*L265*'Input| Escalations'!$I$17</f>
        <v>0</v>
      </c>
      <c r="AC265" s="172">
        <f>IF(ISNUMBER(FIND("decision",'Input| Setup'!$F$6)),'Input| Projects'!AK265,'Input| Projects'!U265)*M265*'Input| Escalations'!$I$17</f>
        <v>0</v>
      </c>
      <c r="AD265" s="172">
        <f>IF(ISNUMBER(FIND("decision",'Input| Setup'!$F$6)),'Input| Projects'!AL265,'Input| Projects'!V265)*N265*'Input| Escalations'!$I$17</f>
        <v>0</v>
      </c>
      <c r="AE265" s="172">
        <f>IF(ISNUMBER(FIND("decision",'Input| Setup'!$F$6)),'Input| Projects'!AM265,'Input| Projects'!W265)*O265*'Input| Escalations'!$I$17</f>
        <v>0</v>
      </c>
      <c r="AF265" s="175"/>
      <c r="AG265" s="172" cm="1">
        <f t="array" ref="AG265">IFERROR(--('Input| Projects'!$AS265="Yes")*_xlfn.SWITCH('Input| Overheads'!$C$50,"Direct costs",'Calc| Overheads Allocation'!C$8*Q265,"Internal labour",'Calc| Overheads Allocation'!C$8*Q265*'Input| Projects'!$AO265,"DNSP defined",'Calc| Overheads Allocation'!C$78*'Input| Projects'!$AV265,0),0)</f>
        <v>0</v>
      </c>
      <c r="AH265" s="172" cm="1">
        <f t="array" ref="AH265">IFERROR(--('Input| Projects'!$AS265="Yes")*_xlfn.SWITCH('Input| Overheads'!$C$50,"Direct costs",'Calc| Overheads Allocation'!D$8*R265,"Internal labour",'Calc| Overheads Allocation'!D$8*R265*'Input| Projects'!$AO265,"DNSP defined",'Calc| Overheads Allocation'!D$78*'Input| Projects'!$AV265,0),0)</f>
        <v>0</v>
      </c>
      <c r="AI265" s="172" cm="1">
        <f t="array" ref="AI265">IFERROR(--('Input| Projects'!$AS265="Yes")*_xlfn.SWITCH('Input| Overheads'!$C$50,"Direct costs",'Calc| Overheads Allocation'!E$8*S265,"Internal labour",'Calc| Overheads Allocation'!E$8*S265*'Input| Projects'!$AO265,"DNSP defined",'Calc| Overheads Allocation'!E$78*'Input| Projects'!$AV265,0),0)</f>
        <v>0</v>
      </c>
      <c r="AJ265" s="172" cm="1">
        <f t="array" ref="AJ265">IFERROR(--('Input| Projects'!$AS265="Yes")*_xlfn.SWITCH('Input| Overheads'!$C$50,"Direct costs",'Calc| Overheads Allocation'!F$8*T265,"Internal labour",'Calc| Overheads Allocation'!F$8*T265*'Input| Projects'!$AO265,"DNSP defined",'Calc| Overheads Allocation'!F$78*'Input| Projects'!$AV265,0),0)</f>
        <v>0</v>
      </c>
      <c r="AK265" s="172" cm="1">
        <f t="array" ref="AK265">IFERROR(--('Input| Projects'!$AS265="Yes")*_xlfn.SWITCH('Input| Overheads'!$C$50,"Direct costs",'Calc| Overheads Allocation'!G$8*U265,"Internal labour",'Calc| Overheads Allocation'!G$8*U265*'Input| Projects'!$AO265,"DNSP defined",'Calc| Overheads Allocation'!G$78*'Input| Projects'!$AV265,0),0)</f>
        <v>0</v>
      </c>
      <c r="AL265" s="172" cm="1">
        <f t="array" ref="AL265">IFERROR(--('Input| Projects'!$AS265="Yes")*_xlfn.SWITCH('Input| Overheads'!$C$50,"Direct costs",'Calc| Overheads Allocation'!H$8*V265,"Internal labour",'Calc| Overheads Allocation'!H$8*V265*'Input| Projects'!$AO265,"DNSP defined",'Calc| Overheads Allocation'!H$78*'Input| Projects'!$AV265,0),0)</f>
        <v>0</v>
      </c>
      <c r="AM265" s="172" cm="1">
        <f t="array" ref="AM265">IFERROR(--('Input| Projects'!$AS265="Yes")*_xlfn.SWITCH('Input| Overheads'!$C$50,"Direct costs",'Calc| Overheads Allocation'!I$8*W265,"Internal labour",'Calc| Overheads Allocation'!I$8*W265*'Input| Projects'!$AO265,"DNSP defined",'Calc| Overheads Allocation'!I$78*'Input| Projects'!$AV265,0),0)</f>
        <v>0</v>
      </c>
      <c r="AN265" s="175"/>
      <c r="AO265" s="172" cm="1">
        <f t="array" ref="AO265">IFERROR(--('Input| Projects'!$AT265="Yes")*_xlfn.SWITCH('Input| Overheads'!$C$50,"Direct costs",'Calc| Overheads Allocation'!C$9*Q265,"Internal labour",'Calc| Overheads Allocation'!C$9*Q265*'Input| Projects'!$AO265,"DNSP defined",'Calc| Overheads Allocation'!C$79*'Input| Projects'!$AW265,0),0)</f>
        <v>0</v>
      </c>
      <c r="AP265" s="172" cm="1">
        <f t="array" ref="AP265">IFERROR(--('Input| Projects'!$AT265="Yes")*_xlfn.SWITCH('Input| Overheads'!$C$50,"Direct costs",'Calc| Overheads Allocation'!D$9*R265,"Internal labour",'Calc| Overheads Allocation'!D$9*R265*'Input| Projects'!$AO265,"DNSP defined",'Calc| Overheads Allocation'!D$79*'Input| Projects'!$AW265,0),0)</f>
        <v>0</v>
      </c>
      <c r="AQ265" s="172" cm="1">
        <f t="array" ref="AQ265">IFERROR(--('Input| Projects'!$AT265="Yes")*_xlfn.SWITCH('Input| Overheads'!$C$50,"Direct costs",'Calc| Overheads Allocation'!E$9*S265,"Internal labour",'Calc| Overheads Allocation'!E$9*S265*'Input| Projects'!$AO265,"DNSP defined",'Calc| Overheads Allocation'!E$79*'Input| Projects'!$AW265,0),0)</f>
        <v>0</v>
      </c>
      <c r="AR265" s="172" cm="1">
        <f t="array" ref="AR265">IFERROR(--('Input| Projects'!$AT265="Yes")*_xlfn.SWITCH('Input| Overheads'!$C$50,"Direct costs",'Calc| Overheads Allocation'!F$9*T265,"Internal labour",'Calc| Overheads Allocation'!F$9*T265*'Input| Projects'!$AO265,"DNSP defined",'Calc| Overheads Allocation'!F$79*'Input| Projects'!$AW265,0),0)</f>
        <v>0</v>
      </c>
      <c r="AS265" s="172" cm="1">
        <f t="array" ref="AS265">IFERROR(--('Input| Projects'!$AT265="Yes")*_xlfn.SWITCH('Input| Overheads'!$C$50,"Direct costs",'Calc| Overheads Allocation'!G$9*U265,"Internal labour",'Calc| Overheads Allocation'!G$9*U265*'Input| Projects'!$AO265,"DNSP defined",'Calc| Overheads Allocation'!G$79*'Input| Projects'!$AW265,0),0)</f>
        <v>0</v>
      </c>
      <c r="AT265" s="172" cm="1">
        <f t="array" ref="AT265">IFERROR(--('Input| Projects'!$AT265="Yes")*_xlfn.SWITCH('Input| Overheads'!$C$50,"Direct costs",'Calc| Overheads Allocation'!H$9*V265,"Internal labour",'Calc| Overheads Allocation'!H$9*V265*'Input| Projects'!$AO265,"DNSP defined",'Calc| Overheads Allocation'!H$79*'Input| Projects'!$AW265,0),0)</f>
        <v>0</v>
      </c>
      <c r="AU265" s="172" cm="1">
        <f t="array" ref="AU265">IFERROR(--('Input| Projects'!$AT265="Yes")*_xlfn.SWITCH('Input| Overheads'!$C$50,"Direct costs",'Calc| Overheads Allocation'!I$9*W265,"Internal labour",'Calc| Overheads Allocation'!I$9*W265*'Input| Projects'!$AO265,"DNSP defined",'Calc| Overheads Allocation'!I$79*'Input| Projects'!$AW265,0),0)</f>
        <v>0</v>
      </c>
      <c r="AV265" s="175"/>
      <c r="AW265" s="172">
        <f t="shared" si="90"/>
        <v>0</v>
      </c>
      <c r="AX265" s="172">
        <f t="shared" si="91"/>
        <v>0</v>
      </c>
      <c r="AY265" s="172">
        <f t="shared" si="92"/>
        <v>0</v>
      </c>
      <c r="AZ265" s="172">
        <f t="shared" si="93"/>
        <v>0</v>
      </c>
      <c r="BA265" s="172">
        <f t="shared" si="94"/>
        <v>0</v>
      </c>
      <c r="BB265" s="172">
        <f t="shared" si="95"/>
        <v>0</v>
      </c>
      <c r="BC265" s="172">
        <f t="shared" si="96"/>
        <v>0</v>
      </c>
      <c r="BD265" s="176"/>
      <c r="BE265" s="172">
        <f t="shared" si="97"/>
        <v>0</v>
      </c>
      <c r="BF265" s="172">
        <f t="shared" si="98"/>
        <v>0</v>
      </c>
      <c r="BG265" s="172">
        <f t="shared" si="99"/>
        <v>0</v>
      </c>
      <c r="BH265" s="172">
        <f t="shared" si="100"/>
        <v>0</v>
      </c>
      <c r="BI265" s="172">
        <f t="shared" si="101"/>
        <v>0</v>
      </c>
      <c r="BJ265" s="172">
        <f t="shared" si="102"/>
        <v>0</v>
      </c>
      <c r="BK265" s="172">
        <f t="shared" si="103"/>
        <v>0</v>
      </c>
      <c r="BL265" s="176"/>
      <c r="BM265" s="172">
        <f t="shared" si="82"/>
        <v>0</v>
      </c>
      <c r="BN265" s="172">
        <f t="shared" si="83"/>
        <v>0</v>
      </c>
      <c r="BO265" s="172">
        <f t="shared" si="84"/>
        <v>0</v>
      </c>
      <c r="BP265" s="172">
        <f t="shared" si="85"/>
        <v>0</v>
      </c>
      <c r="BQ265" s="172">
        <f t="shared" si="86"/>
        <v>0</v>
      </c>
      <c r="BR265" s="172">
        <f t="shared" si="87"/>
        <v>0</v>
      </c>
      <c r="BS265" s="172">
        <f t="shared" si="88"/>
        <v>0</v>
      </c>
      <c r="BT265" s="55"/>
      <c r="BU265" s="158">
        <f>SUMIF('Input| Projects'!$BA$8:$CX$8,RIGHT(BU$9,3),'Input| Projects'!$BA265:$CX265)</f>
        <v>0</v>
      </c>
      <c r="BV265" s="158">
        <f>SUMIF('Input| Projects'!$BA$8:$CX$8,RIGHT(BV$9,3),'Input| Projects'!$BA265:$CX265)</f>
        <v>0</v>
      </c>
      <c r="BW265" s="79" t="str">
        <f t="shared" si="89"/>
        <v/>
      </c>
    </row>
    <row r="266" spans="2:75" x14ac:dyDescent="0.2">
      <c r="B266" s="123">
        <f>IFERROR('Input| Projects'!B266,"")</f>
        <v>257</v>
      </c>
      <c r="C266" s="160" t="str">
        <f>IFERROR(IF('Input| Projects'!C266="","",'Input| Projects'!C266),"")</f>
        <v/>
      </c>
      <c r="D266" s="160" t="str">
        <f>IFERROR(IF('Input| Projects'!D266="","",'Input| Projects'!D266),"")</f>
        <v/>
      </c>
      <c r="E266" s="53"/>
      <c r="F266" s="160" t="str">
        <f>IF(LEN('Input| Projects'!F266)&gt;0,'Input| Projects'!F266,"")</f>
        <v/>
      </c>
      <c r="G266" s="160" t="str">
        <f>IF(LEN('Input| Projects'!G266)&gt;0,'Input| Projects'!G266,"")</f>
        <v/>
      </c>
      <c r="H266" s="10"/>
      <c r="I266" s="194" cm="1">
        <f t="array" ref="I266">IF(LEN($F266)&gt;0,1+IFERROR(SUMPRODUCT(TRANSPOSE('Input| Projects'!$AO266:$AQ266),INDEX('Input| Escalations'!$F$27:$L$29,,MATCH(Q$9,'Input| Escalations'!$F$21:$L$21,0))),0),0)</f>
        <v>0</v>
      </c>
      <c r="J266" s="194" cm="1">
        <f t="array" ref="J266">IF(LEN($F266)&gt;0,1+IFERROR(SUMPRODUCT(TRANSPOSE('Input| Projects'!$AO266:$AQ266),INDEX('Input| Escalations'!$F$27:$L$29,,MATCH(R$9,'Input| Escalations'!$F$21:$L$21,0))),0),0)</f>
        <v>0</v>
      </c>
      <c r="K266" s="194" cm="1">
        <f t="array" ref="K266">IF(LEN($F266)&gt;0,1+IFERROR(SUMPRODUCT(TRANSPOSE('Input| Projects'!$AO266:$AQ266),INDEX('Input| Escalations'!$F$27:$L$29,,MATCH(S$9,'Input| Escalations'!$F$21:$L$21,0))),0),0)</f>
        <v>0</v>
      </c>
      <c r="L266" s="194" cm="1">
        <f t="array" ref="L266">IF(LEN($F266)&gt;0,1+IFERROR(SUMPRODUCT(TRANSPOSE('Input| Projects'!$AO266:$AQ266),INDEX('Input| Escalations'!$F$27:$L$29,,MATCH(T$9,'Input| Escalations'!$F$21:$L$21,0))),0),0)</f>
        <v>0</v>
      </c>
      <c r="M266" s="194" cm="1">
        <f t="array" ref="M266">IF(LEN($F266)&gt;0,1+IFERROR(SUMPRODUCT(TRANSPOSE('Input| Projects'!$AO266:$AQ266),INDEX('Input| Escalations'!$F$27:$L$29,,MATCH(U$9,'Input| Escalations'!$F$21:$L$21,0))),0),0)</f>
        <v>0</v>
      </c>
      <c r="N266" s="194" cm="1">
        <f t="array" ref="N266">IF(LEN($F266)&gt;0,1+IFERROR(SUMPRODUCT(TRANSPOSE('Input| Projects'!$AO266:$AQ266),INDEX('Input| Escalations'!$F$27:$L$29,,MATCH(V$9,'Input| Escalations'!$F$21:$L$21,0))),0),0)</f>
        <v>0</v>
      </c>
      <c r="O266" s="194" cm="1">
        <f t="array" ref="O266">IF(LEN($F266)&gt;0,1+IFERROR(SUMPRODUCT(TRANSPOSE('Input| Projects'!$AO266:$AQ266),INDEX('Input| Escalations'!$F$27:$L$29,,MATCH(W$9,'Input| Escalations'!$F$21:$L$21,0))),0),0)</f>
        <v>0</v>
      </c>
      <c r="P266" s="10"/>
      <c r="Q266" s="172">
        <f>IFERROR(IF(ISNUMBER(FIND("decision",'Input| Setup'!$F$6)),'Input| Projects'!Y266,'Input| Projects'!I266)*'Input| Escalations'!$I$17*I266,0)</f>
        <v>0</v>
      </c>
      <c r="R266" s="172">
        <f>IFERROR(IF(ISNUMBER(FIND("decision",'Input| Setup'!$F$6)),'Input| Projects'!Z266,'Input| Projects'!J266)*'Input| Escalations'!$I$17*J266,0)</f>
        <v>0</v>
      </c>
      <c r="S266" s="172">
        <f>IFERROR(IF(ISNUMBER(FIND("decision",'Input| Setup'!$F$6)),'Input| Projects'!AA266,'Input| Projects'!K266)*'Input| Escalations'!$I$17*K266,0)</f>
        <v>0</v>
      </c>
      <c r="T266" s="172">
        <f>IFERROR(IF(ISNUMBER(FIND("decision",'Input| Setup'!$F$6)),'Input| Projects'!AB266,'Input| Projects'!L266)*'Input| Escalations'!$I$17*L266,0)</f>
        <v>0</v>
      </c>
      <c r="U266" s="172">
        <f>IFERROR(IF(ISNUMBER(FIND("decision",'Input| Setup'!$F$6)),'Input| Projects'!AC266,'Input| Projects'!M266)*'Input| Escalations'!$I$17*M266,0)</f>
        <v>0</v>
      </c>
      <c r="V266" s="172">
        <f>IFERROR(IF(ISNUMBER(FIND("decision",'Input| Setup'!$F$6)),'Input| Projects'!AD266,'Input| Projects'!N266)*'Input| Escalations'!$I$17*N266,0)</f>
        <v>0</v>
      </c>
      <c r="W266" s="172">
        <f>IFERROR(IF(ISNUMBER(FIND("decision",'Input| Setup'!$F$6)),'Input| Projects'!AE266,'Input| Projects'!O266)*'Input| Escalations'!$I$17*O266,0)</f>
        <v>0</v>
      </c>
      <c r="X266" s="175"/>
      <c r="Y266" s="172">
        <f>IF(ISNUMBER(FIND("decision",'Input| Setup'!$F$6)),'Input| Projects'!AG266,'Input| Projects'!Q266)*I266*'Input| Escalations'!$I$17</f>
        <v>0</v>
      </c>
      <c r="Z266" s="172">
        <f>IF(ISNUMBER(FIND("decision",'Input| Setup'!$F$6)),'Input| Projects'!AH266,'Input| Projects'!R266)*J266*'Input| Escalations'!$I$17</f>
        <v>0</v>
      </c>
      <c r="AA266" s="172">
        <f>IF(ISNUMBER(FIND("decision",'Input| Setup'!$F$6)),'Input| Projects'!AI266,'Input| Projects'!S266)*K266*'Input| Escalations'!$I$17</f>
        <v>0</v>
      </c>
      <c r="AB266" s="172">
        <f>IF(ISNUMBER(FIND("decision",'Input| Setup'!$F$6)),'Input| Projects'!AJ266,'Input| Projects'!T266)*L266*'Input| Escalations'!$I$17</f>
        <v>0</v>
      </c>
      <c r="AC266" s="172">
        <f>IF(ISNUMBER(FIND("decision",'Input| Setup'!$F$6)),'Input| Projects'!AK266,'Input| Projects'!U266)*M266*'Input| Escalations'!$I$17</f>
        <v>0</v>
      </c>
      <c r="AD266" s="172">
        <f>IF(ISNUMBER(FIND("decision",'Input| Setup'!$F$6)),'Input| Projects'!AL266,'Input| Projects'!V266)*N266*'Input| Escalations'!$I$17</f>
        <v>0</v>
      </c>
      <c r="AE266" s="172">
        <f>IF(ISNUMBER(FIND("decision",'Input| Setup'!$F$6)),'Input| Projects'!AM266,'Input| Projects'!W266)*O266*'Input| Escalations'!$I$17</f>
        <v>0</v>
      </c>
      <c r="AF266" s="175"/>
      <c r="AG266" s="172" cm="1">
        <f t="array" ref="AG266">IFERROR(--('Input| Projects'!$AS266="Yes")*_xlfn.SWITCH('Input| Overheads'!$C$50,"Direct costs",'Calc| Overheads Allocation'!C$8*Q266,"Internal labour",'Calc| Overheads Allocation'!C$8*Q266*'Input| Projects'!$AO266,"DNSP defined",'Calc| Overheads Allocation'!C$78*'Input| Projects'!$AV266,0),0)</f>
        <v>0</v>
      </c>
      <c r="AH266" s="172" cm="1">
        <f t="array" ref="AH266">IFERROR(--('Input| Projects'!$AS266="Yes")*_xlfn.SWITCH('Input| Overheads'!$C$50,"Direct costs",'Calc| Overheads Allocation'!D$8*R266,"Internal labour",'Calc| Overheads Allocation'!D$8*R266*'Input| Projects'!$AO266,"DNSP defined",'Calc| Overheads Allocation'!D$78*'Input| Projects'!$AV266,0),0)</f>
        <v>0</v>
      </c>
      <c r="AI266" s="172" cm="1">
        <f t="array" ref="AI266">IFERROR(--('Input| Projects'!$AS266="Yes")*_xlfn.SWITCH('Input| Overheads'!$C$50,"Direct costs",'Calc| Overheads Allocation'!E$8*S266,"Internal labour",'Calc| Overheads Allocation'!E$8*S266*'Input| Projects'!$AO266,"DNSP defined",'Calc| Overheads Allocation'!E$78*'Input| Projects'!$AV266,0),0)</f>
        <v>0</v>
      </c>
      <c r="AJ266" s="172" cm="1">
        <f t="array" ref="AJ266">IFERROR(--('Input| Projects'!$AS266="Yes")*_xlfn.SWITCH('Input| Overheads'!$C$50,"Direct costs",'Calc| Overheads Allocation'!F$8*T266,"Internal labour",'Calc| Overheads Allocation'!F$8*T266*'Input| Projects'!$AO266,"DNSP defined",'Calc| Overheads Allocation'!F$78*'Input| Projects'!$AV266,0),0)</f>
        <v>0</v>
      </c>
      <c r="AK266" s="172" cm="1">
        <f t="array" ref="AK266">IFERROR(--('Input| Projects'!$AS266="Yes")*_xlfn.SWITCH('Input| Overheads'!$C$50,"Direct costs",'Calc| Overheads Allocation'!G$8*U266,"Internal labour",'Calc| Overheads Allocation'!G$8*U266*'Input| Projects'!$AO266,"DNSP defined",'Calc| Overheads Allocation'!G$78*'Input| Projects'!$AV266,0),0)</f>
        <v>0</v>
      </c>
      <c r="AL266" s="172" cm="1">
        <f t="array" ref="AL266">IFERROR(--('Input| Projects'!$AS266="Yes")*_xlfn.SWITCH('Input| Overheads'!$C$50,"Direct costs",'Calc| Overheads Allocation'!H$8*V266,"Internal labour",'Calc| Overheads Allocation'!H$8*V266*'Input| Projects'!$AO266,"DNSP defined",'Calc| Overheads Allocation'!H$78*'Input| Projects'!$AV266,0),0)</f>
        <v>0</v>
      </c>
      <c r="AM266" s="172" cm="1">
        <f t="array" ref="AM266">IFERROR(--('Input| Projects'!$AS266="Yes")*_xlfn.SWITCH('Input| Overheads'!$C$50,"Direct costs",'Calc| Overheads Allocation'!I$8*W266,"Internal labour",'Calc| Overheads Allocation'!I$8*W266*'Input| Projects'!$AO266,"DNSP defined",'Calc| Overheads Allocation'!I$78*'Input| Projects'!$AV266,0),0)</f>
        <v>0</v>
      </c>
      <c r="AN266" s="175"/>
      <c r="AO266" s="172" cm="1">
        <f t="array" ref="AO266">IFERROR(--('Input| Projects'!$AT266="Yes")*_xlfn.SWITCH('Input| Overheads'!$C$50,"Direct costs",'Calc| Overheads Allocation'!C$9*Q266,"Internal labour",'Calc| Overheads Allocation'!C$9*Q266*'Input| Projects'!$AO266,"DNSP defined",'Calc| Overheads Allocation'!C$79*'Input| Projects'!$AW266,0),0)</f>
        <v>0</v>
      </c>
      <c r="AP266" s="172" cm="1">
        <f t="array" ref="AP266">IFERROR(--('Input| Projects'!$AT266="Yes")*_xlfn.SWITCH('Input| Overheads'!$C$50,"Direct costs",'Calc| Overheads Allocation'!D$9*R266,"Internal labour",'Calc| Overheads Allocation'!D$9*R266*'Input| Projects'!$AO266,"DNSP defined",'Calc| Overheads Allocation'!D$79*'Input| Projects'!$AW266,0),0)</f>
        <v>0</v>
      </c>
      <c r="AQ266" s="172" cm="1">
        <f t="array" ref="AQ266">IFERROR(--('Input| Projects'!$AT266="Yes")*_xlfn.SWITCH('Input| Overheads'!$C$50,"Direct costs",'Calc| Overheads Allocation'!E$9*S266,"Internal labour",'Calc| Overheads Allocation'!E$9*S266*'Input| Projects'!$AO266,"DNSP defined",'Calc| Overheads Allocation'!E$79*'Input| Projects'!$AW266,0),0)</f>
        <v>0</v>
      </c>
      <c r="AR266" s="172" cm="1">
        <f t="array" ref="AR266">IFERROR(--('Input| Projects'!$AT266="Yes")*_xlfn.SWITCH('Input| Overheads'!$C$50,"Direct costs",'Calc| Overheads Allocation'!F$9*T266,"Internal labour",'Calc| Overheads Allocation'!F$9*T266*'Input| Projects'!$AO266,"DNSP defined",'Calc| Overheads Allocation'!F$79*'Input| Projects'!$AW266,0),0)</f>
        <v>0</v>
      </c>
      <c r="AS266" s="172" cm="1">
        <f t="array" ref="AS266">IFERROR(--('Input| Projects'!$AT266="Yes")*_xlfn.SWITCH('Input| Overheads'!$C$50,"Direct costs",'Calc| Overheads Allocation'!G$9*U266,"Internal labour",'Calc| Overheads Allocation'!G$9*U266*'Input| Projects'!$AO266,"DNSP defined",'Calc| Overheads Allocation'!G$79*'Input| Projects'!$AW266,0),0)</f>
        <v>0</v>
      </c>
      <c r="AT266" s="172" cm="1">
        <f t="array" ref="AT266">IFERROR(--('Input| Projects'!$AT266="Yes")*_xlfn.SWITCH('Input| Overheads'!$C$50,"Direct costs",'Calc| Overheads Allocation'!H$9*V266,"Internal labour",'Calc| Overheads Allocation'!H$9*V266*'Input| Projects'!$AO266,"DNSP defined",'Calc| Overheads Allocation'!H$79*'Input| Projects'!$AW266,0),0)</f>
        <v>0</v>
      </c>
      <c r="AU266" s="172" cm="1">
        <f t="array" ref="AU266">IFERROR(--('Input| Projects'!$AT266="Yes")*_xlfn.SWITCH('Input| Overheads'!$C$50,"Direct costs",'Calc| Overheads Allocation'!I$9*W266,"Internal labour",'Calc| Overheads Allocation'!I$9*W266*'Input| Projects'!$AO266,"DNSP defined",'Calc| Overheads Allocation'!I$79*'Input| Projects'!$AW266,0),0)</f>
        <v>0</v>
      </c>
      <c r="AV266" s="175"/>
      <c r="AW266" s="172">
        <f t="shared" si="90"/>
        <v>0</v>
      </c>
      <c r="AX266" s="172">
        <f t="shared" si="91"/>
        <v>0</v>
      </c>
      <c r="AY266" s="172">
        <f t="shared" si="92"/>
        <v>0</v>
      </c>
      <c r="AZ266" s="172">
        <f t="shared" si="93"/>
        <v>0</v>
      </c>
      <c r="BA266" s="172">
        <f t="shared" si="94"/>
        <v>0</v>
      </c>
      <c r="BB266" s="172">
        <f t="shared" si="95"/>
        <v>0</v>
      </c>
      <c r="BC266" s="172">
        <f t="shared" si="96"/>
        <v>0</v>
      </c>
      <c r="BD266" s="176"/>
      <c r="BE266" s="172">
        <f t="shared" si="97"/>
        <v>0</v>
      </c>
      <c r="BF266" s="172">
        <f t="shared" si="98"/>
        <v>0</v>
      </c>
      <c r="BG266" s="172">
        <f t="shared" si="99"/>
        <v>0</v>
      </c>
      <c r="BH266" s="172">
        <f t="shared" si="100"/>
        <v>0</v>
      </c>
      <c r="BI266" s="172">
        <f t="shared" si="101"/>
        <v>0</v>
      </c>
      <c r="BJ266" s="172">
        <f t="shared" si="102"/>
        <v>0</v>
      </c>
      <c r="BK266" s="172">
        <f t="shared" si="103"/>
        <v>0</v>
      </c>
      <c r="BL266" s="176"/>
      <c r="BM266" s="172">
        <f t="shared" ref="BM266:BM329" si="104">IFERROR(Q266+AW266,"")</f>
        <v>0</v>
      </c>
      <c r="BN266" s="172">
        <f t="shared" ref="BN266:BN329" si="105">IFERROR(R266+AX266,"")</f>
        <v>0</v>
      </c>
      <c r="BO266" s="172">
        <f t="shared" ref="BO266:BO329" si="106">IFERROR(S266+AY266,"")</f>
        <v>0</v>
      </c>
      <c r="BP266" s="172">
        <f t="shared" ref="BP266:BP329" si="107">IFERROR(T266+AZ266,"")</f>
        <v>0</v>
      </c>
      <c r="BQ266" s="172">
        <f t="shared" ref="BQ266:BQ329" si="108">IFERROR(U266+BA266,"")</f>
        <v>0</v>
      </c>
      <c r="BR266" s="172">
        <f t="shared" ref="BR266:BR329" si="109">IFERROR(V266+BB266,"")</f>
        <v>0</v>
      </c>
      <c r="BS266" s="172">
        <f t="shared" ref="BS266:BS329" si="110">IFERROR(W266+BC266,"")</f>
        <v>0</v>
      </c>
      <c r="BT266" s="55"/>
      <c r="BU266" s="158">
        <f>SUMIF('Input| Projects'!$BA$8:$CX$8,RIGHT(BU$9,3),'Input| Projects'!$BA266:$CX266)</f>
        <v>0</v>
      </c>
      <c r="BV266" s="158">
        <f>SUMIF('Input| Projects'!$BA$8:$CX$8,RIGHT(BV$9,3),'Input| Projects'!$BA266:$CX266)</f>
        <v>0</v>
      </c>
      <c r="BW266" s="79" t="str">
        <f t="shared" ref="BW266:BW329" si="111">IF(SUM(BU266:BV266,F266:G266)=0,"",IF(SUM(BU266:BV266)=1,"",1))</f>
        <v/>
      </c>
    </row>
    <row r="267" spans="2:75" x14ac:dyDescent="0.2">
      <c r="B267" s="123">
        <f>IFERROR('Input| Projects'!B267,"")</f>
        <v>258</v>
      </c>
      <c r="C267" s="160" t="str">
        <f>IFERROR(IF('Input| Projects'!C267="","",'Input| Projects'!C267),"")</f>
        <v/>
      </c>
      <c r="D267" s="160" t="str">
        <f>IFERROR(IF('Input| Projects'!D267="","",'Input| Projects'!D267),"")</f>
        <v/>
      </c>
      <c r="E267" s="53"/>
      <c r="F267" s="160" t="str">
        <f>IF(LEN('Input| Projects'!F267)&gt;0,'Input| Projects'!F267,"")</f>
        <v/>
      </c>
      <c r="G267" s="160" t="str">
        <f>IF(LEN('Input| Projects'!G267)&gt;0,'Input| Projects'!G267,"")</f>
        <v/>
      </c>
      <c r="H267" s="10"/>
      <c r="I267" s="194" cm="1">
        <f t="array" ref="I267">IF(LEN($F267)&gt;0,1+IFERROR(SUMPRODUCT(TRANSPOSE('Input| Projects'!$AO267:$AQ267),INDEX('Input| Escalations'!$F$27:$L$29,,MATCH(Q$9,'Input| Escalations'!$F$21:$L$21,0))),0),0)</f>
        <v>0</v>
      </c>
      <c r="J267" s="194" cm="1">
        <f t="array" ref="J267">IF(LEN($F267)&gt;0,1+IFERROR(SUMPRODUCT(TRANSPOSE('Input| Projects'!$AO267:$AQ267),INDEX('Input| Escalations'!$F$27:$L$29,,MATCH(R$9,'Input| Escalations'!$F$21:$L$21,0))),0),0)</f>
        <v>0</v>
      </c>
      <c r="K267" s="194" cm="1">
        <f t="array" ref="K267">IF(LEN($F267)&gt;0,1+IFERROR(SUMPRODUCT(TRANSPOSE('Input| Projects'!$AO267:$AQ267),INDEX('Input| Escalations'!$F$27:$L$29,,MATCH(S$9,'Input| Escalations'!$F$21:$L$21,0))),0),0)</f>
        <v>0</v>
      </c>
      <c r="L267" s="194" cm="1">
        <f t="array" ref="L267">IF(LEN($F267)&gt;0,1+IFERROR(SUMPRODUCT(TRANSPOSE('Input| Projects'!$AO267:$AQ267),INDEX('Input| Escalations'!$F$27:$L$29,,MATCH(T$9,'Input| Escalations'!$F$21:$L$21,0))),0),0)</f>
        <v>0</v>
      </c>
      <c r="M267" s="194" cm="1">
        <f t="array" ref="M267">IF(LEN($F267)&gt;0,1+IFERROR(SUMPRODUCT(TRANSPOSE('Input| Projects'!$AO267:$AQ267),INDEX('Input| Escalations'!$F$27:$L$29,,MATCH(U$9,'Input| Escalations'!$F$21:$L$21,0))),0),0)</f>
        <v>0</v>
      </c>
      <c r="N267" s="194" cm="1">
        <f t="array" ref="N267">IF(LEN($F267)&gt;0,1+IFERROR(SUMPRODUCT(TRANSPOSE('Input| Projects'!$AO267:$AQ267),INDEX('Input| Escalations'!$F$27:$L$29,,MATCH(V$9,'Input| Escalations'!$F$21:$L$21,0))),0),0)</f>
        <v>0</v>
      </c>
      <c r="O267" s="194" cm="1">
        <f t="array" ref="O267">IF(LEN($F267)&gt;0,1+IFERROR(SUMPRODUCT(TRANSPOSE('Input| Projects'!$AO267:$AQ267),INDEX('Input| Escalations'!$F$27:$L$29,,MATCH(W$9,'Input| Escalations'!$F$21:$L$21,0))),0),0)</f>
        <v>0</v>
      </c>
      <c r="P267" s="10"/>
      <c r="Q267" s="172">
        <f>IFERROR(IF(ISNUMBER(FIND("decision",'Input| Setup'!$F$6)),'Input| Projects'!Y267,'Input| Projects'!I267)*'Input| Escalations'!$I$17*I267,0)</f>
        <v>0</v>
      </c>
      <c r="R267" s="172">
        <f>IFERROR(IF(ISNUMBER(FIND("decision",'Input| Setup'!$F$6)),'Input| Projects'!Z267,'Input| Projects'!J267)*'Input| Escalations'!$I$17*J267,0)</f>
        <v>0</v>
      </c>
      <c r="S267" s="172">
        <f>IFERROR(IF(ISNUMBER(FIND("decision",'Input| Setup'!$F$6)),'Input| Projects'!AA267,'Input| Projects'!K267)*'Input| Escalations'!$I$17*K267,0)</f>
        <v>0</v>
      </c>
      <c r="T267" s="172">
        <f>IFERROR(IF(ISNUMBER(FIND("decision",'Input| Setup'!$F$6)),'Input| Projects'!AB267,'Input| Projects'!L267)*'Input| Escalations'!$I$17*L267,0)</f>
        <v>0</v>
      </c>
      <c r="U267" s="172">
        <f>IFERROR(IF(ISNUMBER(FIND("decision",'Input| Setup'!$F$6)),'Input| Projects'!AC267,'Input| Projects'!M267)*'Input| Escalations'!$I$17*M267,0)</f>
        <v>0</v>
      </c>
      <c r="V267" s="172">
        <f>IFERROR(IF(ISNUMBER(FIND("decision",'Input| Setup'!$F$6)),'Input| Projects'!AD267,'Input| Projects'!N267)*'Input| Escalations'!$I$17*N267,0)</f>
        <v>0</v>
      </c>
      <c r="W267" s="172">
        <f>IFERROR(IF(ISNUMBER(FIND("decision",'Input| Setup'!$F$6)),'Input| Projects'!AE267,'Input| Projects'!O267)*'Input| Escalations'!$I$17*O267,0)</f>
        <v>0</v>
      </c>
      <c r="X267" s="175"/>
      <c r="Y267" s="172">
        <f>IF(ISNUMBER(FIND("decision",'Input| Setup'!$F$6)),'Input| Projects'!AG267,'Input| Projects'!Q267)*I267*'Input| Escalations'!$I$17</f>
        <v>0</v>
      </c>
      <c r="Z267" s="172">
        <f>IF(ISNUMBER(FIND("decision",'Input| Setup'!$F$6)),'Input| Projects'!AH267,'Input| Projects'!R267)*J267*'Input| Escalations'!$I$17</f>
        <v>0</v>
      </c>
      <c r="AA267" s="172">
        <f>IF(ISNUMBER(FIND("decision",'Input| Setup'!$F$6)),'Input| Projects'!AI267,'Input| Projects'!S267)*K267*'Input| Escalations'!$I$17</f>
        <v>0</v>
      </c>
      <c r="AB267" s="172">
        <f>IF(ISNUMBER(FIND("decision",'Input| Setup'!$F$6)),'Input| Projects'!AJ267,'Input| Projects'!T267)*L267*'Input| Escalations'!$I$17</f>
        <v>0</v>
      </c>
      <c r="AC267" s="172">
        <f>IF(ISNUMBER(FIND("decision",'Input| Setup'!$F$6)),'Input| Projects'!AK267,'Input| Projects'!U267)*M267*'Input| Escalations'!$I$17</f>
        <v>0</v>
      </c>
      <c r="AD267" s="172">
        <f>IF(ISNUMBER(FIND("decision",'Input| Setup'!$F$6)),'Input| Projects'!AL267,'Input| Projects'!V267)*N267*'Input| Escalations'!$I$17</f>
        <v>0</v>
      </c>
      <c r="AE267" s="172">
        <f>IF(ISNUMBER(FIND("decision",'Input| Setup'!$F$6)),'Input| Projects'!AM267,'Input| Projects'!W267)*O267*'Input| Escalations'!$I$17</f>
        <v>0</v>
      </c>
      <c r="AF267" s="175"/>
      <c r="AG267" s="172" cm="1">
        <f t="array" ref="AG267">IFERROR(--('Input| Projects'!$AS267="Yes")*_xlfn.SWITCH('Input| Overheads'!$C$50,"Direct costs",'Calc| Overheads Allocation'!C$8*Q267,"Internal labour",'Calc| Overheads Allocation'!C$8*Q267*'Input| Projects'!$AO267,"DNSP defined",'Calc| Overheads Allocation'!C$78*'Input| Projects'!$AV267,0),0)</f>
        <v>0</v>
      </c>
      <c r="AH267" s="172" cm="1">
        <f t="array" ref="AH267">IFERROR(--('Input| Projects'!$AS267="Yes")*_xlfn.SWITCH('Input| Overheads'!$C$50,"Direct costs",'Calc| Overheads Allocation'!D$8*R267,"Internal labour",'Calc| Overheads Allocation'!D$8*R267*'Input| Projects'!$AO267,"DNSP defined",'Calc| Overheads Allocation'!D$78*'Input| Projects'!$AV267,0),0)</f>
        <v>0</v>
      </c>
      <c r="AI267" s="172" cm="1">
        <f t="array" ref="AI267">IFERROR(--('Input| Projects'!$AS267="Yes")*_xlfn.SWITCH('Input| Overheads'!$C$50,"Direct costs",'Calc| Overheads Allocation'!E$8*S267,"Internal labour",'Calc| Overheads Allocation'!E$8*S267*'Input| Projects'!$AO267,"DNSP defined",'Calc| Overheads Allocation'!E$78*'Input| Projects'!$AV267,0),0)</f>
        <v>0</v>
      </c>
      <c r="AJ267" s="172" cm="1">
        <f t="array" ref="AJ267">IFERROR(--('Input| Projects'!$AS267="Yes")*_xlfn.SWITCH('Input| Overheads'!$C$50,"Direct costs",'Calc| Overheads Allocation'!F$8*T267,"Internal labour",'Calc| Overheads Allocation'!F$8*T267*'Input| Projects'!$AO267,"DNSP defined",'Calc| Overheads Allocation'!F$78*'Input| Projects'!$AV267,0),0)</f>
        <v>0</v>
      </c>
      <c r="AK267" s="172" cm="1">
        <f t="array" ref="AK267">IFERROR(--('Input| Projects'!$AS267="Yes")*_xlfn.SWITCH('Input| Overheads'!$C$50,"Direct costs",'Calc| Overheads Allocation'!G$8*U267,"Internal labour",'Calc| Overheads Allocation'!G$8*U267*'Input| Projects'!$AO267,"DNSP defined",'Calc| Overheads Allocation'!G$78*'Input| Projects'!$AV267,0),0)</f>
        <v>0</v>
      </c>
      <c r="AL267" s="172" cm="1">
        <f t="array" ref="AL267">IFERROR(--('Input| Projects'!$AS267="Yes")*_xlfn.SWITCH('Input| Overheads'!$C$50,"Direct costs",'Calc| Overheads Allocation'!H$8*V267,"Internal labour",'Calc| Overheads Allocation'!H$8*V267*'Input| Projects'!$AO267,"DNSP defined",'Calc| Overheads Allocation'!H$78*'Input| Projects'!$AV267,0),0)</f>
        <v>0</v>
      </c>
      <c r="AM267" s="172" cm="1">
        <f t="array" ref="AM267">IFERROR(--('Input| Projects'!$AS267="Yes")*_xlfn.SWITCH('Input| Overheads'!$C$50,"Direct costs",'Calc| Overheads Allocation'!I$8*W267,"Internal labour",'Calc| Overheads Allocation'!I$8*W267*'Input| Projects'!$AO267,"DNSP defined",'Calc| Overheads Allocation'!I$78*'Input| Projects'!$AV267,0),0)</f>
        <v>0</v>
      </c>
      <c r="AN267" s="175"/>
      <c r="AO267" s="172" cm="1">
        <f t="array" ref="AO267">IFERROR(--('Input| Projects'!$AT267="Yes")*_xlfn.SWITCH('Input| Overheads'!$C$50,"Direct costs",'Calc| Overheads Allocation'!C$9*Q267,"Internal labour",'Calc| Overheads Allocation'!C$9*Q267*'Input| Projects'!$AO267,"DNSP defined",'Calc| Overheads Allocation'!C$79*'Input| Projects'!$AW267,0),0)</f>
        <v>0</v>
      </c>
      <c r="AP267" s="172" cm="1">
        <f t="array" ref="AP267">IFERROR(--('Input| Projects'!$AT267="Yes")*_xlfn.SWITCH('Input| Overheads'!$C$50,"Direct costs",'Calc| Overheads Allocation'!D$9*R267,"Internal labour",'Calc| Overheads Allocation'!D$9*R267*'Input| Projects'!$AO267,"DNSP defined",'Calc| Overheads Allocation'!D$79*'Input| Projects'!$AW267,0),0)</f>
        <v>0</v>
      </c>
      <c r="AQ267" s="172" cm="1">
        <f t="array" ref="AQ267">IFERROR(--('Input| Projects'!$AT267="Yes")*_xlfn.SWITCH('Input| Overheads'!$C$50,"Direct costs",'Calc| Overheads Allocation'!E$9*S267,"Internal labour",'Calc| Overheads Allocation'!E$9*S267*'Input| Projects'!$AO267,"DNSP defined",'Calc| Overheads Allocation'!E$79*'Input| Projects'!$AW267,0),0)</f>
        <v>0</v>
      </c>
      <c r="AR267" s="172" cm="1">
        <f t="array" ref="AR267">IFERROR(--('Input| Projects'!$AT267="Yes")*_xlfn.SWITCH('Input| Overheads'!$C$50,"Direct costs",'Calc| Overheads Allocation'!F$9*T267,"Internal labour",'Calc| Overheads Allocation'!F$9*T267*'Input| Projects'!$AO267,"DNSP defined",'Calc| Overheads Allocation'!F$79*'Input| Projects'!$AW267,0),0)</f>
        <v>0</v>
      </c>
      <c r="AS267" s="172" cm="1">
        <f t="array" ref="AS267">IFERROR(--('Input| Projects'!$AT267="Yes")*_xlfn.SWITCH('Input| Overheads'!$C$50,"Direct costs",'Calc| Overheads Allocation'!G$9*U267,"Internal labour",'Calc| Overheads Allocation'!G$9*U267*'Input| Projects'!$AO267,"DNSP defined",'Calc| Overheads Allocation'!G$79*'Input| Projects'!$AW267,0),0)</f>
        <v>0</v>
      </c>
      <c r="AT267" s="172" cm="1">
        <f t="array" ref="AT267">IFERROR(--('Input| Projects'!$AT267="Yes")*_xlfn.SWITCH('Input| Overheads'!$C$50,"Direct costs",'Calc| Overheads Allocation'!H$9*V267,"Internal labour",'Calc| Overheads Allocation'!H$9*V267*'Input| Projects'!$AO267,"DNSP defined",'Calc| Overheads Allocation'!H$79*'Input| Projects'!$AW267,0),0)</f>
        <v>0</v>
      </c>
      <c r="AU267" s="172" cm="1">
        <f t="array" ref="AU267">IFERROR(--('Input| Projects'!$AT267="Yes")*_xlfn.SWITCH('Input| Overheads'!$C$50,"Direct costs",'Calc| Overheads Allocation'!I$9*W267,"Internal labour",'Calc| Overheads Allocation'!I$9*W267*'Input| Projects'!$AO267,"DNSP defined",'Calc| Overheads Allocation'!I$79*'Input| Projects'!$AW267,0),0)</f>
        <v>0</v>
      </c>
      <c r="AV267" s="175"/>
      <c r="AW267" s="172">
        <f t="shared" ref="AW267:AW330" si="112">IFERROR(AO267+AG267,"")</f>
        <v>0</v>
      </c>
      <c r="AX267" s="172">
        <f t="shared" ref="AX267:AX330" si="113">IFERROR(AP267+AH267,"")</f>
        <v>0</v>
      </c>
      <c r="AY267" s="172">
        <f t="shared" ref="AY267:AY330" si="114">IFERROR(AQ267+AI267,"")</f>
        <v>0</v>
      </c>
      <c r="AZ267" s="172">
        <f t="shared" ref="AZ267:AZ330" si="115">IFERROR(AR267+AJ267,"")</f>
        <v>0</v>
      </c>
      <c r="BA267" s="172">
        <f t="shared" ref="BA267:BA330" si="116">IFERROR(AS267+AK267,"")</f>
        <v>0</v>
      </c>
      <c r="BB267" s="172">
        <f t="shared" ref="BB267:BB330" si="117">IFERROR(AT267+AL267,"")</f>
        <v>0</v>
      </c>
      <c r="BC267" s="172">
        <f t="shared" ref="BC267:BC330" si="118">IFERROR(AU267+AM267,"")</f>
        <v>0</v>
      </c>
      <c r="BD267" s="176"/>
      <c r="BE267" s="172">
        <f t="shared" ref="BE267:BE330" si="119">IFERROR(IF(Q267&gt;0,AW267*(Y267/Q267),0),"")</f>
        <v>0</v>
      </c>
      <c r="BF267" s="172">
        <f t="shared" ref="BF267:BF330" si="120">IFERROR(IF(R267&gt;0,AX267*(Z267/R267),0),"")</f>
        <v>0</v>
      </c>
      <c r="BG267" s="172">
        <f t="shared" ref="BG267:BG330" si="121">IFERROR(IF(S267&gt;0,AY267*(AA267/S267),0),"")</f>
        <v>0</v>
      </c>
      <c r="BH267" s="172">
        <f t="shared" ref="BH267:BH330" si="122">IFERROR(IF(T267&gt;0,AZ267*(AB267/T267),0),"")</f>
        <v>0</v>
      </c>
      <c r="BI267" s="172">
        <f t="shared" ref="BI267:BI330" si="123">IFERROR(IF(U267&gt;0,BA267*(AC267/U267),0),"")</f>
        <v>0</v>
      </c>
      <c r="BJ267" s="172">
        <f t="shared" ref="BJ267:BJ330" si="124">IFERROR(IF(V267&gt;0,BB267*(AD267/V267),0),"")</f>
        <v>0</v>
      </c>
      <c r="BK267" s="172">
        <f t="shared" ref="BK267:BK330" si="125">IFERROR(IF(W267&gt;0,BC267*(AE267/W267),0),"")</f>
        <v>0</v>
      </c>
      <c r="BL267" s="176"/>
      <c r="BM267" s="172">
        <f t="shared" si="104"/>
        <v>0</v>
      </c>
      <c r="BN267" s="172">
        <f t="shared" si="105"/>
        <v>0</v>
      </c>
      <c r="BO267" s="172">
        <f t="shared" si="106"/>
        <v>0</v>
      </c>
      <c r="BP267" s="172">
        <f t="shared" si="107"/>
        <v>0</v>
      </c>
      <c r="BQ267" s="172">
        <f t="shared" si="108"/>
        <v>0</v>
      </c>
      <c r="BR267" s="172">
        <f t="shared" si="109"/>
        <v>0</v>
      </c>
      <c r="BS267" s="172">
        <f t="shared" si="110"/>
        <v>0</v>
      </c>
      <c r="BT267" s="55"/>
      <c r="BU267" s="158">
        <f>SUMIF('Input| Projects'!$BA$8:$CX$8,RIGHT(BU$9,3),'Input| Projects'!$BA267:$CX267)</f>
        <v>0</v>
      </c>
      <c r="BV267" s="158">
        <f>SUMIF('Input| Projects'!$BA$8:$CX$8,RIGHT(BV$9,3),'Input| Projects'!$BA267:$CX267)</f>
        <v>0</v>
      </c>
      <c r="BW267" s="79" t="str">
        <f t="shared" si="111"/>
        <v/>
      </c>
    </row>
    <row r="268" spans="2:75" x14ac:dyDescent="0.2">
      <c r="B268" s="123">
        <f>IFERROR('Input| Projects'!B268,"")</f>
        <v>259</v>
      </c>
      <c r="C268" s="160" t="str">
        <f>IFERROR(IF('Input| Projects'!C268="","",'Input| Projects'!C268),"")</f>
        <v/>
      </c>
      <c r="D268" s="160" t="str">
        <f>IFERROR(IF('Input| Projects'!D268="","",'Input| Projects'!D268),"")</f>
        <v/>
      </c>
      <c r="E268" s="53"/>
      <c r="F268" s="160" t="str">
        <f>IF(LEN('Input| Projects'!F268)&gt;0,'Input| Projects'!F268,"")</f>
        <v/>
      </c>
      <c r="G268" s="160" t="str">
        <f>IF(LEN('Input| Projects'!G268)&gt;0,'Input| Projects'!G268,"")</f>
        <v/>
      </c>
      <c r="H268" s="10"/>
      <c r="I268" s="194" cm="1">
        <f t="array" ref="I268">IF(LEN($F268)&gt;0,1+IFERROR(SUMPRODUCT(TRANSPOSE('Input| Projects'!$AO268:$AQ268),INDEX('Input| Escalations'!$F$27:$L$29,,MATCH(Q$9,'Input| Escalations'!$F$21:$L$21,0))),0),0)</f>
        <v>0</v>
      </c>
      <c r="J268" s="194" cm="1">
        <f t="array" ref="J268">IF(LEN($F268)&gt;0,1+IFERROR(SUMPRODUCT(TRANSPOSE('Input| Projects'!$AO268:$AQ268),INDEX('Input| Escalations'!$F$27:$L$29,,MATCH(R$9,'Input| Escalations'!$F$21:$L$21,0))),0),0)</f>
        <v>0</v>
      </c>
      <c r="K268" s="194" cm="1">
        <f t="array" ref="K268">IF(LEN($F268)&gt;0,1+IFERROR(SUMPRODUCT(TRANSPOSE('Input| Projects'!$AO268:$AQ268),INDEX('Input| Escalations'!$F$27:$L$29,,MATCH(S$9,'Input| Escalations'!$F$21:$L$21,0))),0),0)</f>
        <v>0</v>
      </c>
      <c r="L268" s="194" cm="1">
        <f t="array" ref="L268">IF(LEN($F268)&gt;0,1+IFERROR(SUMPRODUCT(TRANSPOSE('Input| Projects'!$AO268:$AQ268),INDEX('Input| Escalations'!$F$27:$L$29,,MATCH(T$9,'Input| Escalations'!$F$21:$L$21,0))),0),0)</f>
        <v>0</v>
      </c>
      <c r="M268" s="194" cm="1">
        <f t="array" ref="M268">IF(LEN($F268)&gt;0,1+IFERROR(SUMPRODUCT(TRANSPOSE('Input| Projects'!$AO268:$AQ268),INDEX('Input| Escalations'!$F$27:$L$29,,MATCH(U$9,'Input| Escalations'!$F$21:$L$21,0))),0),0)</f>
        <v>0</v>
      </c>
      <c r="N268" s="194" cm="1">
        <f t="array" ref="N268">IF(LEN($F268)&gt;0,1+IFERROR(SUMPRODUCT(TRANSPOSE('Input| Projects'!$AO268:$AQ268),INDEX('Input| Escalations'!$F$27:$L$29,,MATCH(V$9,'Input| Escalations'!$F$21:$L$21,0))),0),0)</f>
        <v>0</v>
      </c>
      <c r="O268" s="194" cm="1">
        <f t="array" ref="O268">IF(LEN($F268)&gt;0,1+IFERROR(SUMPRODUCT(TRANSPOSE('Input| Projects'!$AO268:$AQ268),INDEX('Input| Escalations'!$F$27:$L$29,,MATCH(W$9,'Input| Escalations'!$F$21:$L$21,0))),0),0)</f>
        <v>0</v>
      </c>
      <c r="P268" s="10"/>
      <c r="Q268" s="172">
        <f>IFERROR(IF(ISNUMBER(FIND("decision",'Input| Setup'!$F$6)),'Input| Projects'!Y268,'Input| Projects'!I268)*'Input| Escalations'!$I$17*I268,0)</f>
        <v>0</v>
      </c>
      <c r="R268" s="172">
        <f>IFERROR(IF(ISNUMBER(FIND("decision",'Input| Setup'!$F$6)),'Input| Projects'!Z268,'Input| Projects'!J268)*'Input| Escalations'!$I$17*J268,0)</f>
        <v>0</v>
      </c>
      <c r="S268" s="172">
        <f>IFERROR(IF(ISNUMBER(FIND("decision",'Input| Setup'!$F$6)),'Input| Projects'!AA268,'Input| Projects'!K268)*'Input| Escalations'!$I$17*K268,0)</f>
        <v>0</v>
      </c>
      <c r="T268" s="172">
        <f>IFERROR(IF(ISNUMBER(FIND("decision",'Input| Setup'!$F$6)),'Input| Projects'!AB268,'Input| Projects'!L268)*'Input| Escalations'!$I$17*L268,0)</f>
        <v>0</v>
      </c>
      <c r="U268" s="172">
        <f>IFERROR(IF(ISNUMBER(FIND("decision",'Input| Setup'!$F$6)),'Input| Projects'!AC268,'Input| Projects'!M268)*'Input| Escalations'!$I$17*M268,0)</f>
        <v>0</v>
      </c>
      <c r="V268" s="172">
        <f>IFERROR(IF(ISNUMBER(FIND("decision",'Input| Setup'!$F$6)),'Input| Projects'!AD268,'Input| Projects'!N268)*'Input| Escalations'!$I$17*N268,0)</f>
        <v>0</v>
      </c>
      <c r="W268" s="172">
        <f>IFERROR(IF(ISNUMBER(FIND("decision",'Input| Setup'!$F$6)),'Input| Projects'!AE268,'Input| Projects'!O268)*'Input| Escalations'!$I$17*O268,0)</f>
        <v>0</v>
      </c>
      <c r="X268" s="175"/>
      <c r="Y268" s="172">
        <f>IF(ISNUMBER(FIND("decision",'Input| Setup'!$F$6)),'Input| Projects'!AG268,'Input| Projects'!Q268)*I268*'Input| Escalations'!$I$17</f>
        <v>0</v>
      </c>
      <c r="Z268" s="172">
        <f>IF(ISNUMBER(FIND("decision",'Input| Setup'!$F$6)),'Input| Projects'!AH268,'Input| Projects'!R268)*J268*'Input| Escalations'!$I$17</f>
        <v>0</v>
      </c>
      <c r="AA268" s="172">
        <f>IF(ISNUMBER(FIND("decision",'Input| Setup'!$F$6)),'Input| Projects'!AI268,'Input| Projects'!S268)*K268*'Input| Escalations'!$I$17</f>
        <v>0</v>
      </c>
      <c r="AB268" s="172">
        <f>IF(ISNUMBER(FIND("decision",'Input| Setup'!$F$6)),'Input| Projects'!AJ268,'Input| Projects'!T268)*L268*'Input| Escalations'!$I$17</f>
        <v>0</v>
      </c>
      <c r="AC268" s="172">
        <f>IF(ISNUMBER(FIND("decision",'Input| Setup'!$F$6)),'Input| Projects'!AK268,'Input| Projects'!U268)*M268*'Input| Escalations'!$I$17</f>
        <v>0</v>
      </c>
      <c r="AD268" s="172">
        <f>IF(ISNUMBER(FIND("decision",'Input| Setup'!$F$6)),'Input| Projects'!AL268,'Input| Projects'!V268)*N268*'Input| Escalations'!$I$17</f>
        <v>0</v>
      </c>
      <c r="AE268" s="172">
        <f>IF(ISNUMBER(FIND("decision",'Input| Setup'!$F$6)),'Input| Projects'!AM268,'Input| Projects'!W268)*O268*'Input| Escalations'!$I$17</f>
        <v>0</v>
      </c>
      <c r="AF268" s="175"/>
      <c r="AG268" s="172" cm="1">
        <f t="array" ref="AG268">IFERROR(--('Input| Projects'!$AS268="Yes")*_xlfn.SWITCH('Input| Overheads'!$C$50,"Direct costs",'Calc| Overheads Allocation'!C$8*Q268,"Internal labour",'Calc| Overheads Allocation'!C$8*Q268*'Input| Projects'!$AO268,"DNSP defined",'Calc| Overheads Allocation'!C$78*'Input| Projects'!$AV268,0),0)</f>
        <v>0</v>
      </c>
      <c r="AH268" s="172" cm="1">
        <f t="array" ref="AH268">IFERROR(--('Input| Projects'!$AS268="Yes")*_xlfn.SWITCH('Input| Overheads'!$C$50,"Direct costs",'Calc| Overheads Allocation'!D$8*R268,"Internal labour",'Calc| Overheads Allocation'!D$8*R268*'Input| Projects'!$AO268,"DNSP defined",'Calc| Overheads Allocation'!D$78*'Input| Projects'!$AV268,0),0)</f>
        <v>0</v>
      </c>
      <c r="AI268" s="172" cm="1">
        <f t="array" ref="AI268">IFERROR(--('Input| Projects'!$AS268="Yes")*_xlfn.SWITCH('Input| Overheads'!$C$50,"Direct costs",'Calc| Overheads Allocation'!E$8*S268,"Internal labour",'Calc| Overheads Allocation'!E$8*S268*'Input| Projects'!$AO268,"DNSP defined",'Calc| Overheads Allocation'!E$78*'Input| Projects'!$AV268,0),0)</f>
        <v>0</v>
      </c>
      <c r="AJ268" s="172" cm="1">
        <f t="array" ref="AJ268">IFERROR(--('Input| Projects'!$AS268="Yes")*_xlfn.SWITCH('Input| Overheads'!$C$50,"Direct costs",'Calc| Overheads Allocation'!F$8*T268,"Internal labour",'Calc| Overheads Allocation'!F$8*T268*'Input| Projects'!$AO268,"DNSP defined",'Calc| Overheads Allocation'!F$78*'Input| Projects'!$AV268,0),0)</f>
        <v>0</v>
      </c>
      <c r="AK268" s="172" cm="1">
        <f t="array" ref="AK268">IFERROR(--('Input| Projects'!$AS268="Yes")*_xlfn.SWITCH('Input| Overheads'!$C$50,"Direct costs",'Calc| Overheads Allocation'!G$8*U268,"Internal labour",'Calc| Overheads Allocation'!G$8*U268*'Input| Projects'!$AO268,"DNSP defined",'Calc| Overheads Allocation'!G$78*'Input| Projects'!$AV268,0),0)</f>
        <v>0</v>
      </c>
      <c r="AL268" s="172" cm="1">
        <f t="array" ref="AL268">IFERROR(--('Input| Projects'!$AS268="Yes")*_xlfn.SWITCH('Input| Overheads'!$C$50,"Direct costs",'Calc| Overheads Allocation'!H$8*V268,"Internal labour",'Calc| Overheads Allocation'!H$8*V268*'Input| Projects'!$AO268,"DNSP defined",'Calc| Overheads Allocation'!H$78*'Input| Projects'!$AV268,0),0)</f>
        <v>0</v>
      </c>
      <c r="AM268" s="172" cm="1">
        <f t="array" ref="AM268">IFERROR(--('Input| Projects'!$AS268="Yes")*_xlfn.SWITCH('Input| Overheads'!$C$50,"Direct costs",'Calc| Overheads Allocation'!I$8*W268,"Internal labour",'Calc| Overheads Allocation'!I$8*W268*'Input| Projects'!$AO268,"DNSP defined",'Calc| Overheads Allocation'!I$78*'Input| Projects'!$AV268,0),0)</f>
        <v>0</v>
      </c>
      <c r="AN268" s="175"/>
      <c r="AO268" s="172" cm="1">
        <f t="array" ref="AO268">IFERROR(--('Input| Projects'!$AT268="Yes")*_xlfn.SWITCH('Input| Overheads'!$C$50,"Direct costs",'Calc| Overheads Allocation'!C$9*Q268,"Internal labour",'Calc| Overheads Allocation'!C$9*Q268*'Input| Projects'!$AO268,"DNSP defined",'Calc| Overheads Allocation'!C$79*'Input| Projects'!$AW268,0),0)</f>
        <v>0</v>
      </c>
      <c r="AP268" s="172" cm="1">
        <f t="array" ref="AP268">IFERROR(--('Input| Projects'!$AT268="Yes")*_xlfn.SWITCH('Input| Overheads'!$C$50,"Direct costs",'Calc| Overheads Allocation'!D$9*R268,"Internal labour",'Calc| Overheads Allocation'!D$9*R268*'Input| Projects'!$AO268,"DNSP defined",'Calc| Overheads Allocation'!D$79*'Input| Projects'!$AW268,0),0)</f>
        <v>0</v>
      </c>
      <c r="AQ268" s="172" cm="1">
        <f t="array" ref="AQ268">IFERROR(--('Input| Projects'!$AT268="Yes")*_xlfn.SWITCH('Input| Overheads'!$C$50,"Direct costs",'Calc| Overheads Allocation'!E$9*S268,"Internal labour",'Calc| Overheads Allocation'!E$9*S268*'Input| Projects'!$AO268,"DNSP defined",'Calc| Overheads Allocation'!E$79*'Input| Projects'!$AW268,0),0)</f>
        <v>0</v>
      </c>
      <c r="AR268" s="172" cm="1">
        <f t="array" ref="AR268">IFERROR(--('Input| Projects'!$AT268="Yes")*_xlfn.SWITCH('Input| Overheads'!$C$50,"Direct costs",'Calc| Overheads Allocation'!F$9*T268,"Internal labour",'Calc| Overheads Allocation'!F$9*T268*'Input| Projects'!$AO268,"DNSP defined",'Calc| Overheads Allocation'!F$79*'Input| Projects'!$AW268,0),0)</f>
        <v>0</v>
      </c>
      <c r="AS268" s="172" cm="1">
        <f t="array" ref="AS268">IFERROR(--('Input| Projects'!$AT268="Yes")*_xlfn.SWITCH('Input| Overheads'!$C$50,"Direct costs",'Calc| Overheads Allocation'!G$9*U268,"Internal labour",'Calc| Overheads Allocation'!G$9*U268*'Input| Projects'!$AO268,"DNSP defined",'Calc| Overheads Allocation'!G$79*'Input| Projects'!$AW268,0),0)</f>
        <v>0</v>
      </c>
      <c r="AT268" s="172" cm="1">
        <f t="array" ref="AT268">IFERROR(--('Input| Projects'!$AT268="Yes")*_xlfn.SWITCH('Input| Overheads'!$C$50,"Direct costs",'Calc| Overheads Allocation'!H$9*V268,"Internal labour",'Calc| Overheads Allocation'!H$9*V268*'Input| Projects'!$AO268,"DNSP defined",'Calc| Overheads Allocation'!H$79*'Input| Projects'!$AW268,0),0)</f>
        <v>0</v>
      </c>
      <c r="AU268" s="172" cm="1">
        <f t="array" ref="AU268">IFERROR(--('Input| Projects'!$AT268="Yes")*_xlfn.SWITCH('Input| Overheads'!$C$50,"Direct costs",'Calc| Overheads Allocation'!I$9*W268,"Internal labour",'Calc| Overheads Allocation'!I$9*W268*'Input| Projects'!$AO268,"DNSP defined",'Calc| Overheads Allocation'!I$79*'Input| Projects'!$AW268,0),0)</f>
        <v>0</v>
      </c>
      <c r="AV268" s="175"/>
      <c r="AW268" s="172">
        <f t="shared" si="112"/>
        <v>0</v>
      </c>
      <c r="AX268" s="172">
        <f t="shared" si="113"/>
        <v>0</v>
      </c>
      <c r="AY268" s="172">
        <f t="shared" si="114"/>
        <v>0</v>
      </c>
      <c r="AZ268" s="172">
        <f t="shared" si="115"/>
        <v>0</v>
      </c>
      <c r="BA268" s="172">
        <f t="shared" si="116"/>
        <v>0</v>
      </c>
      <c r="BB268" s="172">
        <f t="shared" si="117"/>
        <v>0</v>
      </c>
      <c r="BC268" s="172">
        <f t="shared" si="118"/>
        <v>0</v>
      </c>
      <c r="BD268" s="176"/>
      <c r="BE268" s="172">
        <f t="shared" si="119"/>
        <v>0</v>
      </c>
      <c r="BF268" s="172">
        <f t="shared" si="120"/>
        <v>0</v>
      </c>
      <c r="BG268" s="172">
        <f t="shared" si="121"/>
        <v>0</v>
      </c>
      <c r="BH268" s="172">
        <f t="shared" si="122"/>
        <v>0</v>
      </c>
      <c r="BI268" s="172">
        <f t="shared" si="123"/>
        <v>0</v>
      </c>
      <c r="BJ268" s="172">
        <f t="shared" si="124"/>
        <v>0</v>
      </c>
      <c r="BK268" s="172">
        <f t="shared" si="125"/>
        <v>0</v>
      </c>
      <c r="BL268" s="176"/>
      <c r="BM268" s="172">
        <f t="shared" si="104"/>
        <v>0</v>
      </c>
      <c r="BN268" s="172">
        <f t="shared" si="105"/>
        <v>0</v>
      </c>
      <c r="BO268" s="172">
        <f t="shared" si="106"/>
        <v>0</v>
      </c>
      <c r="BP268" s="172">
        <f t="shared" si="107"/>
        <v>0</v>
      </c>
      <c r="BQ268" s="172">
        <f t="shared" si="108"/>
        <v>0</v>
      </c>
      <c r="BR268" s="172">
        <f t="shared" si="109"/>
        <v>0</v>
      </c>
      <c r="BS268" s="172">
        <f t="shared" si="110"/>
        <v>0</v>
      </c>
      <c r="BT268" s="55"/>
      <c r="BU268" s="158">
        <f>SUMIF('Input| Projects'!$BA$8:$CX$8,RIGHT(BU$9,3),'Input| Projects'!$BA268:$CX268)</f>
        <v>0</v>
      </c>
      <c r="BV268" s="158">
        <f>SUMIF('Input| Projects'!$BA$8:$CX$8,RIGHT(BV$9,3),'Input| Projects'!$BA268:$CX268)</f>
        <v>0</v>
      </c>
      <c r="BW268" s="79" t="str">
        <f t="shared" si="111"/>
        <v/>
      </c>
    </row>
    <row r="269" spans="2:75" x14ac:dyDescent="0.2">
      <c r="B269" s="123">
        <f>IFERROR('Input| Projects'!B269,"")</f>
        <v>260</v>
      </c>
      <c r="C269" s="160" t="str">
        <f>IFERROR(IF('Input| Projects'!C269="","",'Input| Projects'!C269),"")</f>
        <v/>
      </c>
      <c r="D269" s="160" t="str">
        <f>IFERROR(IF('Input| Projects'!D269="","",'Input| Projects'!D269),"")</f>
        <v/>
      </c>
      <c r="E269" s="53"/>
      <c r="F269" s="160" t="str">
        <f>IF(LEN('Input| Projects'!F269)&gt;0,'Input| Projects'!F269,"")</f>
        <v/>
      </c>
      <c r="G269" s="160" t="str">
        <f>IF(LEN('Input| Projects'!G269)&gt;0,'Input| Projects'!G269,"")</f>
        <v/>
      </c>
      <c r="H269" s="10"/>
      <c r="I269" s="194" cm="1">
        <f t="array" ref="I269">IF(LEN($F269)&gt;0,1+IFERROR(SUMPRODUCT(TRANSPOSE('Input| Projects'!$AO269:$AQ269),INDEX('Input| Escalations'!$F$27:$L$29,,MATCH(Q$9,'Input| Escalations'!$F$21:$L$21,0))),0),0)</f>
        <v>0</v>
      </c>
      <c r="J269" s="194" cm="1">
        <f t="array" ref="J269">IF(LEN($F269)&gt;0,1+IFERROR(SUMPRODUCT(TRANSPOSE('Input| Projects'!$AO269:$AQ269),INDEX('Input| Escalations'!$F$27:$L$29,,MATCH(R$9,'Input| Escalations'!$F$21:$L$21,0))),0),0)</f>
        <v>0</v>
      </c>
      <c r="K269" s="194" cm="1">
        <f t="array" ref="K269">IF(LEN($F269)&gt;0,1+IFERROR(SUMPRODUCT(TRANSPOSE('Input| Projects'!$AO269:$AQ269),INDEX('Input| Escalations'!$F$27:$L$29,,MATCH(S$9,'Input| Escalations'!$F$21:$L$21,0))),0),0)</f>
        <v>0</v>
      </c>
      <c r="L269" s="194" cm="1">
        <f t="array" ref="L269">IF(LEN($F269)&gt;0,1+IFERROR(SUMPRODUCT(TRANSPOSE('Input| Projects'!$AO269:$AQ269),INDEX('Input| Escalations'!$F$27:$L$29,,MATCH(T$9,'Input| Escalations'!$F$21:$L$21,0))),0),0)</f>
        <v>0</v>
      </c>
      <c r="M269" s="194" cm="1">
        <f t="array" ref="M269">IF(LEN($F269)&gt;0,1+IFERROR(SUMPRODUCT(TRANSPOSE('Input| Projects'!$AO269:$AQ269),INDEX('Input| Escalations'!$F$27:$L$29,,MATCH(U$9,'Input| Escalations'!$F$21:$L$21,0))),0),0)</f>
        <v>0</v>
      </c>
      <c r="N269" s="194" cm="1">
        <f t="array" ref="N269">IF(LEN($F269)&gt;0,1+IFERROR(SUMPRODUCT(TRANSPOSE('Input| Projects'!$AO269:$AQ269),INDEX('Input| Escalations'!$F$27:$L$29,,MATCH(V$9,'Input| Escalations'!$F$21:$L$21,0))),0),0)</f>
        <v>0</v>
      </c>
      <c r="O269" s="194" cm="1">
        <f t="array" ref="O269">IF(LEN($F269)&gt;0,1+IFERROR(SUMPRODUCT(TRANSPOSE('Input| Projects'!$AO269:$AQ269),INDEX('Input| Escalations'!$F$27:$L$29,,MATCH(W$9,'Input| Escalations'!$F$21:$L$21,0))),0),0)</f>
        <v>0</v>
      </c>
      <c r="P269" s="10"/>
      <c r="Q269" s="172">
        <f>IFERROR(IF(ISNUMBER(FIND("decision",'Input| Setup'!$F$6)),'Input| Projects'!Y269,'Input| Projects'!I269)*'Input| Escalations'!$I$17*I269,0)</f>
        <v>0</v>
      </c>
      <c r="R269" s="172">
        <f>IFERROR(IF(ISNUMBER(FIND("decision",'Input| Setup'!$F$6)),'Input| Projects'!Z269,'Input| Projects'!J269)*'Input| Escalations'!$I$17*J269,0)</f>
        <v>0</v>
      </c>
      <c r="S269" s="172">
        <f>IFERROR(IF(ISNUMBER(FIND("decision",'Input| Setup'!$F$6)),'Input| Projects'!AA269,'Input| Projects'!K269)*'Input| Escalations'!$I$17*K269,0)</f>
        <v>0</v>
      </c>
      <c r="T269" s="172">
        <f>IFERROR(IF(ISNUMBER(FIND("decision",'Input| Setup'!$F$6)),'Input| Projects'!AB269,'Input| Projects'!L269)*'Input| Escalations'!$I$17*L269,0)</f>
        <v>0</v>
      </c>
      <c r="U269" s="172">
        <f>IFERROR(IF(ISNUMBER(FIND("decision",'Input| Setup'!$F$6)),'Input| Projects'!AC269,'Input| Projects'!M269)*'Input| Escalations'!$I$17*M269,0)</f>
        <v>0</v>
      </c>
      <c r="V269" s="172">
        <f>IFERROR(IF(ISNUMBER(FIND("decision",'Input| Setup'!$F$6)),'Input| Projects'!AD269,'Input| Projects'!N269)*'Input| Escalations'!$I$17*N269,0)</f>
        <v>0</v>
      </c>
      <c r="W269" s="172">
        <f>IFERROR(IF(ISNUMBER(FIND("decision",'Input| Setup'!$F$6)),'Input| Projects'!AE269,'Input| Projects'!O269)*'Input| Escalations'!$I$17*O269,0)</f>
        <v>0</v>
      </c>
      <c r="X269" s="175"/>
      <c r="Y269" s="172">
        <f>IF(ISNUMBER(FIND("decision",'Input| Setup'!$F$6)),'Input| Projects'!AG269,'Input| Projects'!Q269)*I269*'Input| Escalations'!$I$17</f>
        <v>0</v>
      </c>
      <c r="Z269" s="172">
        <f>IF(ISNUMBER(FIND("decision",'Input| Setup'!$F$6)),'Input| Projects'!AH269,'Input| Projects'!R269)*J269*'Input| Escalations'!$I$17</f>
        <v>0</v>
      </c>
      <c r="AA269" s="172">
        <f>IF(ISNUMBER(FIND("decision",'Input| Setup'!$F$6)),'Input| Projects'!AI269,'Input| Projects'!S269)*K269*'Input| Escalations'!$I$17</f>
        <v>0</v>
      </c>
      <c r="AB269" s="172">
        <f>IF(ISNUMBER(FIND("decision",'Input| Setup'!$F$6)),'Input| Projects'!AJ269,'Input| Projects'!T269)*L269*'Input| Escalations'!$I$17</f>
        <v>0</v>
      </c>
      <c r="AC269" s="172">
        <f>IF(ISNUMBER(FIND("decision",'Input| Setup'!$F$6)),'Input| Projects'!AK269,'Input| Projects'!U269)*M269*'Input| Escalations'!$I$17</f>
        <v>0</v>
      </c>
      <c r="AD269" s="172">
        <f>IF(ISNUMBER(FIND("decision",'Input| Setup'!$F$6)),'Input| Projects'!AL269,'Input| Projects'!V269)*N269*'Input| Escalations'!$I$17</f>
        <v>0</v>
      </c>
      <c r="AE269" s="172">
        <f>IF(ISNUMBER(FIND("decision",'Input| Setup'!$F$6)),'Input| Projects'!AM269,'Input| Projects'!W269)*O269*'Input| Escalations'!$I$17</f>
        <v>0</v>
      </c>
      <c r="AF269" s="175"/>
      <c r="AG269" s="172" cm="1">
        <f t="array" ref="AG269">IFERROR(--('Input| Projects'!$AS269="Yes")*_xlfn.SWITCH('Input| Overheads'!$C$50,"Direct costs",'Calc| Overheads Allocation'!C$8*Q269,"Internal labour",'Calc| Overheads Allocation'!C$8*Q269*'Input| Projects'!$AO269,"DNSP defined",'Calc| Overheads Allocation'!C$78*'Input| Projects'!$AV269,0),0)</f>
        <v>0</v>
      </c>
      <c r="AH269" s="172" cm="1">
        <f t="array" ref="AH269">IFERROR(--('Input| Projects'!$AS269="Yes")*_xlfn.SWITCH('Input| Overheads'!$C$50,"Direct costs",'Calc| Overheads Allocation'!D$8*R269,"Internal labour",'Calc| Overheads Allocation'!D$8*R269*'Input| Projects'!$AO269,"DNSP defined",'Calc| Overheads Allocation'!D$78*'Input| Projects'!$AV269,0),0)</f>
        <v>0</v>
      </c>
      <c r="AI269" s="172" cm="1">
        <f t="array" ref="AI269">IFERROR(--('Input| Projects'!$AS269="Yes")*_xlfn.SWITCH('Input| Overheads'!$C$50,"Direct costs",'Calc| Overheads Allocation'!E$8*S269,"Internal labour",'Calc| Overheads Allocation'!E$8*S269*'Input| Projects'!$AO269,"DNSP defined",'Calc| Overheads Allocation'!E$78*'Input| Projects'!$AV269,0),0)</f>
        <v>0</v>
      </c>
      <c r="AJ269" s="172" cm="1">
        <f t="array" ref="AJ269">IFERROR(--('Input| Projects'!$AS269="Yes")*_xlfn.SWITCH('Input| Overheads'!$C$50,"Direct costs",'Calc| Overheads Allocation'!F$8*T269,"Internal labour",'Calc| Overheads Allocation'!F$8*T269*'Input| Projects'!$AO269,"DNSP defined",'Calc| Overheads Allocation'!F$78*'Input| Projects'!$AV269,0),0)</f>
        <v>0</v>
      </c>
      <c r="AK269" s="172" cm="1">
        <f t="array" ref="AK269">IFERROR(--('Input| Projects'!$AS269="Yes")*_xlfn.SWITCH('Input| Overheads'!$C$50,"Direct costs",'Calc| Overheads Allocation'!G$8*U269,"Internal labour",'Calc| Overheads Allocation'!G$8*U269*'Input| Projects'!$AO269,"DNSP defined",'Calc| Overheads Allocation'!G$78*'Input| Projects'!$AV269,0),0)</f>
        <v>0</v>
      </c>
      <c r="AL269" s="172" cm="1">
        <f t="array" ref="AL269">IFERROR(--('Input| Projects'!$AS269="Yes")*_xlfn.SWITCH('Input| Overheads'!$C$50,"Direct costs",'Calc| Overheads Allocation'!H$8*V269,"Internal labour",'Calc| Overheads Allocation'!H$8*V269*'Input| Projects'!$AO269,"DNSP defined",'Calc| Overheads Allocation'!H$78*'Input| Projects'!$AV269,0),0)</f>
        <v>0</v>
      </c>
      <c r="AM269" s="172" cm="1">
        <f t="array" ref="AM269">IFERROR(--('Input| Projects'!$AS269="Yes")*_xlfn.SWITCH('Input| Overheads'!$C$50,"Direct costs",'Calc| Overheads Allocation'!I$8*W269,"Internal labour",'Calc| Overheads Allocation'!I$8*W269*'Input| Projects'!$AO269,"DNSP defined",'Calc| Overheads Allocation'!I$78*'Input| Projects'!$AV269,0),0)</f>
        <v>0</v>
      </c>
      <c r="AN269" s="175"/>
      <c r="AO269" s="172" cm="1">
        <f t="array" ref="AO269">IFERROR(--('Input| Projects'!$AT269="Yes")*_xlfn.SWITCH('Input| Overheads'!$C$50,"Direct costs",'Calc| Overheads Allocation'!C$9*Q269,"Internal labour",'Calc| Overheads Allocation'!C$9*Q269*'Input| Projects'!$AO269,"DNSP defined",'Calc| Overheads Allocation'!C$79*'Input| Projects'!$AW269,0),0)</f>
        <v>0</v>
      </c>
      <c r="AP269" s="172" cm="1">
        <f t="array" ref="AP269">IFERROR(--('Input| Projects'!$AT269="Yes")*_xlfn.SWITCH('Input| Overheads'!$C$50,"Direct costs",'Calc| Overheads Allocation'!D$9*R269,"Internal labour",'Calc| Overheads Allocation'!D$9*R269*'Input| Projects'!$AO269,"DNSP defined",'Calc| Overheads Allocation'!D$79*'Input| Projects'!$AW269,0),0)</f>
        <v>0</v>
      </c>
      <c r="AQ269" s="172" cm="1">
        <f t="array" ref="AQ269">IFERROR(--('Input| Projects'!$AT269="Yes")*_xlfn.SWITCH('Input| Overheads'!$C$50,"Direct costs",'Calc| Overheads Allocation'!E$9*S269,"Internal labour",'Calc| Overheads Allocation'!E$9*S269*'Input| Projects'!$AO269,"DNSP defined",'Calc| Overheads Allocation'!E$79*'Input| Projects'!$AW269,0),0)</f>
        <v>0</v>
      </c>
      <c r="AR269" s="172" cm="1">
        <f t="array" ref="AR269">IFERROR(--('Input| Projects'!$AT269="Yes")*_xlfn.SWITCH('Input| Overheads'!$C$50,"Direct costs",'Calc| Overheads Allocation'!F$9*T269,"Internal labour",'Calc| Overheads Allocation'!F$9*T269*'Input| Projects'!$AO269,"DNSP defined",'Calc| Overheads Allocation'!F$79*'Input| Projects'!$AW269,0),0)</f>
        <v>0</v>
      </c>
      <c r="AS269" s="172" cm="1">
        <f t="array" ref="AS269">IFERROR(--('Input| Projects'!$AT269="Yes")*_xlfn.SWITCH('Input| Overheads'!$C$50,"Direct costs",'Calc| Overheads Allocation'!G$9*U269,"Internal labour",'Calc| Overheads Allocation'!G$9*U269*'Input| Projects'!$AO269,"DNSP defined",'Calc| Overheads Allocation'!G$79*'Input| Projects'!$AW269,0),0)</f>
        <v>0</v>
      </c>
      <c r="AT269" s="172" cm="1">
        <f t="array" ref="AT269">IFERROR(--('Input| Projects'!$AT269="Yes")*_xlfn.SWITCH('Input| Overheads'!$C$50,"Direct costs",'Calc| Overheads Allocation'!H$9*V269,"Internal labour",'Calc| Overheads Allocation'!H$9*V269*'Input| Projects'!$AO269,"DNSP defined",'Calc| Overheads Allocation'!H$79*'Input| Projects'!$AW269,0),0)</f>
        <v>0</v>
      </c>
      <c r="AU269" s="172" cm="1">
        <f t="array" ref="AU269">IFERROR(--('Input| Projects'!$AT269="Yes")*_xlfn.SWITCH('Input| Overheads'!$C$50,"Direct costs",'Calc| Overheads Allocation'!I$9*W269,"Internal labour",'Calc| Overheads Allocation'!I$9*W269*'Input| Projects'!$AO269,"DNSP defined",'Calc| Overheads Allocation'!I$79*'Input| Projects'!$AW269,0),0)</f>
        <v>0</v>
      </c>
      <c r="AV269" s="175"/>
      <c r="AW269" s="172">
        <f t="shared" si="112"/>
        <v>0</v>
      </c>
      <c r="AX269" s="172">
        <f t="shared" si="113"/>
        <v>0</v>
      </c>
      <c r="AY269" s="172">
        <f t="shared" si="114"/>
        <v>0</v>
      </c>
      <c r="AZ269" s="172">
        <f t="shared" si="115"/>
        <v>0</v>
      </c>
      <c r="BA269" s="172">
        <f t="shared" si="116"/>
        <v>0</v>
      </c>
      <c r="BB269" s="172">
        <f t="shared" si="117"/>
        <v>0</v>
      </c>
      <c r="BC269" s="172">
        <f t="shared" si="118"/>
        <v>0</v>
      </c>
      <c r="BD269" s="176"/>
      <c r="BE269" s="172">
        <f t="shared" si="119"/>
        <v>0</v>
      </c>
      <c r="BF269" s="172">
        <f t="shared" si="120"/>
        <v>0</v>
      </c>
      <c r="BG269" s="172">
        <f t="shared" si="121"/>
        <v>0</v>
      </c>
      <c r="BH269" s="172">
        <f t="shared" si="122"/>
        <v>0</v>
      </c>
      <c r="BI269" s="172">
        <f t="shared" si="123"/>
        <v>0</v>
      </c>
      <c r="BJ269" s="172">
        <f t="shared" si="124"/>
        <v>0</v>
      </c>
      <c r="BK269" s="172">
        <f t="shared" si="125"/>
        <v>0</v>
      </c>
      <c r="BL269" s="176"/>
      <c r="BM269" s="172">
        <f t="shared" si="104"/>
        <v>0</v>
      </c>
      <c r="BN269" s="172">
        <f t="shared" si="105"/>
        <v>0</v>
      </c>
      <c r="BO269" s="172">
        <f t="shared" si="106"/>
        <v>0</v>
      </c>
      <c r="BP269" s="172">
        <f t="shared" si="107"/>
        <v>0</v>
      </c>
      <c r="BQ269" s="172">
        <f t="shared" si="108"/>
        <v>0</v>
      </c>
      <c r="BR269" s="172">
        <f t="shared" si="109"/>
        <v>0</v>
      </c>
      <c r="BS269" s="172">
        <f t="shared" si="110"/>
        <v>0</v>
      </c>
      <c r="BT269" s="55"/>
      <c r="BU269" s="158">
        <f>SUMIF('Input| Projects'!$BA$8:$CX$8,RIGHT(BU$9,3),'Input| Projects'!$BA269:$CX269)</f>
        <v>0</v>
      </c>
      <c r="BV269" s="158">
        <f>SUMIF('Input| Projects'!$BA$8:$CX$8,RIGHT(BV$9,3),'Input| Projects'!$BA269:$CX269)</f>
        <v>0</v>
      </c>
      <c r="BW269" s="79" t="str">
        <f t="shared" si="111"/>
        <v/>
      </c>
    </row>
    <row r="270" spans="2:75" x14ac:dyDescent="0.2">
      <c r="B270" s="123">
        <f>IFERROR('Input| Projects'!B270,"")</f>
        <v>261</v>
      </c>
      <c r="C270" s="160" t="str">
        <f>IFERROR(IF('Input| Projects'!C270="","",'Input| Projects'!C270),"")</f>
        <v/>
      </c>
      <c r="D270" s="160" t="str">
        <f>IFERROR(IF('Input| Projects'!D270="","",'Input| Projects'!D270),"")</f>
        <v/>
      </c>
      <c r="E270" s="53"/>
      <c r="F270" s="160" t="str">
        <f>IF(LEN('Input| Projects'!F270)&gt;0,'Input| Projects'!F270,"")</f>
        <v/>
      </c>
      <c r="G270" s="160" t="str">
        <f>IF(LEN('Input| Projects'!G270)&gt;0,'Input| Projects'!G270,"")</f>
        <v/>
      </c>
      <c r="H270" s="10"/>
      <c r="I270" s="194" cm="1">
        <f t="array" ref="I270">IF(LEN($F270)&gt;0,1+IFERROR(SUMPRODUCT(TRANSPOSE('Input| Projects'!$AO270:$AQ270),INDEX('Input| Escalations'!$F$27:$L$29,,MATCH(Q$9,'Input| Escalations'!$F$21:$L$21,0))),0),0)</f>
        <v>0</v>
      </c>
      <c r="J270" s="194" cm="1">
        <f t="array" ref="J270">IF(LEN($F270)&gt;0,1+IFERROR(SUMPRODUCT(TRANSPOSE('Input| Projects'!$AO270:$AQ270),INDEX('Input| Escalations'!$F$27:$L$29,,MATCH(R$9,'Input| Escalations'!$F$21:$L$21,0))),0),0)</f>
        <v>0</v>
      </c>
      <c r="K270" s="194" cm="1">
        <f t="array" ref="K270">IF(LEN($F270)&gt;0,1+IFERROR(SUMPRODUCT(TRANSPOSE('Input| Projects'!$AO270:$AQ270),INDEX('Input| Escalations'!$F$27:$L$29,,MATCH(S$9,'Input| Escalations'!$F$21:$L$21,0))),0),0)</f>
        <v>0</v>
      </c>
      <c r="L270" s="194" cm="1">
        <f t="array" ref="L270">IF(LEN($F270)&gt;0,1+IFERROR(SUMPRODUCT(TRANSPOSE('Input| Projects'!$AO270:$AQ270),INDEX('Input| Escalations'!$F$27:$L$29,,MATCH(T$9,'Input| Escalations'!$F$21:$L$21,0))),0),0)</f>
        <v>0</v>
      </c>
      <c r="M270" s="194" cm="1">
        <f t="array" ref="M270">IF(LEN($F270)&gt;0,1+IFERROR(SUMPRODUCT(TRANSPOSE('Input| Projects'!$AO270:$AQ270),INDEX('Input| Escalations'!$F$27:$L$29,,MATCH(U$9,'Input| Escalations'!$F$21:$L$21,0))),0),0)</f>
        <v>0</v>
      </c>
      <c r="N270" s="194" cm="1">
        <f t="array" ref="N270">IF(LEN($F270)&gt;0,1+IFERROR(SUMPRODUCT(TRANSPOSE('Input| Projects'!$AO270:$AQ270),INDEX('Input| Escalations'!$F$27:$L$29,,MATCH(V$9,'Input| Escalations'!$F$21:$L$21,0))),0),0)</f>
        <v>0</v>
      </c>
      <c r="O270" s="194" cm="1">
        <f t="array" ref="O270">IF(LEN($F270)&gt;0,1+IFERROR(SUMPRODUCT(TRANSPOSE('Input| Projects'!$AO270:$AQ270),INDEX('Input| Escalations'!$F$27:$L$29,,MATCH(W$9,'Input| Escalations'!$F$21:$L$21,0))),0),0)</f>
        <v>0</v>
      </c>
      <c r="P270" s="10"/>
      <c r="Q270" s="172">
        <f>IFERROR(IF(ISNUMBER(FIND("decision",'Input| Setup'!$F$6)),'Input| Projects'!Y270,'Input| Projects'!I270)*'Input| Escalations'!$I$17*I270,0)</f>
        <v>0</v>
      </c>
      <c r="R270" s="172">
        <f>IFERROR(IF(ISNUMBER(FIND("decision",'Input| Setup'!$F$6)),'Input| Projects'!Z270,'Input| Projects'!J270)*'Input| Escalations'!$I$17*J270,0)</f>
        <v>0</v>
      </c>
      <c r="S270" s="172">
        <f>IFERROR(IF(ISNUMBER(FIND("decision",'Input| Setup'!$F$6)),'Input| Projects'!AA270,'Input| Projects'!K270)*'Input| Escalations'!$I$17*K270,0)</f>
        <v>0</v>
      </c>
      <c r="T270" s="172">
        <f>IFERROR(IF(ISNUMBER(FIND("decision",'Input| Setup'!$F$6)),'Input| Projects'!AB270,'Input| Projects'!L270)*'Input| Escalations'!$I$17*L270,0)</f>
        <v>0</v>
      </c>
      <c r="U270" s="172">
        <f>IFERROR(IF(ISNUMBER(FIND("decision",'Input| Setup'!$F$6)),'Input| Projects'!AC270,'Input| Projects'!M270)*'Input| Escalations'!$I$17*M270,0)</f>
        <v>0</v>
      </c>
      <c r="V270" s="172">
        <f>IFERROR(IF(ISNUMBER(FIND("decision",'Input| Setup'!$F$6)),'Input| Projects'!AD270,'Input| Projects'!N270)*'Input| Escalations'!$I$17*N270,0)</f>
        <v>0</v>
      </c>
      <c r="W270" s="172">
        <f>IFERROR(IF(ISNUMBER(FIND("decision",'Input| Setup'!$F$6)),'Input| Projects'!AE270,'Input| Projects'!O270)*'Input| Escalations'!$I$17*O270,0)</f>
        <v>0</v>
      </c>
      <c r="X270" s="175"/>
      <c r="Y270" s="172">
        <f>IF(ISNUMBER(FIND("decision",'Input| Setup'!$F$6)),'Input| Projects'!AG270,'Input| Projects'!Q270)*I270*'Input| Escalations'!$I$17</f>
        <v>0</v>
      </c>
      <c r="Z270" s="172">
        <f>IF(ISNUMBER(FIND("decision",'Input| Setup'!$F$6)),'Input| Projects'!AH270,'Input| Projects'!R270)*J270*'Input| Escalations'!$I$17</f>
        <v>0</v>
      </c>
      <c r="AA270" s="172">
        <f>IF(ISNUMBER(FIND("decision",'Input| Setup'!$F$6)),'Input| Projects'!AI270,'Input| Projects'!S270)*K270*'Input| Escalations'!$I$17</f>
        <v>0</v>
      </c>
      <c r="AB270" s="172">
        <f>IF(ISNUMBER(FIND("decision",'Input| Setup'!$F$6)),'Input| Projects'!AJ270,'Input| Projects'!T270)*L270*'Input| Escalations'!$I$17</f>
        <v>0</v>
      </c>
      <c r="AC270" s="172">
        <f>IF(ISNUMBER(FIND("decision",'Input| Setup'!$F$6)),'Input| Projects'!AK270,'Input| Projects'!U270)*M270*'Input| Escalations'!$I$17</f>
        <v>0</v>
      </c>
      <c r="AD270" s="172">
        <f>IF(ISNUMBER(FIND("decision",'Input| Setup'!$F$6)),'Input| Projects'!AL270,'Input| Projects'!V270)*N270*'Input| Escalations'!$I$17</f>
        <v>0</v>
      </c>
      <c r="AE270" s="172">
        <f>IF(ISNUMBER(FIND("decision",'Input| Setup'!$F$6)),'Input| Projects'!AM270,'Input| Projects'!W270)*O270*'Input| Escalations'!$I$17</f>
        <v>0</v>
      </c>
      <c r="AF270" s="175"/>
      <c r="AG270" s="172" cm="1">
        <f t="array" ref="AG270">IFERROR(--('Input| Projects'!$AS270="Yes")*_xlfn.SWITCH('Input| Overheads'!$C$50,"Direct costs",'Calc| Overheads Allocation'!C$8*Q270,"Internal labour",'Calc| Overheads Allocation'!C$8*Q270*'Input| Projects'!$AO270,"DNSP defined",'Calc| Overheads Allocation'!C$78*'Input| Projects'!$AV270,0),0)</f>
        <v>0</v>
      </c>
      <c r="AH270" s="172" cm="1">
        <f t="array" ref="AH270">IFERROR(--('Input| Projects'!$AS270="Yes")*_xlfn.SWITCH('Input| Overheads'!$C$50,"Direct costs",'Calc| Overheads Allocation'!D$8*R270,"Internal labour",'Calc| Overheads Allocation'!D$8*R270*'Input| Projects'!$AO270,"DNSP defined",'Calc| Overheads Allocation'!D$78*'Input| Projects'!$AV270,0),0)</f>
        <v>0</v>
      </c>
      <c r="AI270" s="172" cm="1">
        <f t="array" ref="AI270">IFERROR(--('Input| Projects'!$AS270="Yes")*_xlfn.SWITCH('Input| Overheads'!$C$50,"Direct costs",'Calc| Overheads Allocation'!E$8*S270,"Internal labour",'Calc| Overheads Allocation'!E$8*S270*'Input| Projects'!$AO270,"DNSP defined",'Calc| Overheads Allocation'!E$78*'Input| Projects'!$AV270,0),0)</f>
        <v>0</v>
      </c>
      <c r="AJ270" s="172" cm="1">
        <f t="array" ref="AJ270">IFERROR(--('Input| Projects'!$AS270="Yes")*_xlfn.SWITCH('Input| Overheads'!$C$50,"Direct costs",'Calc| Overheads Allocation'!F$8*T270,"Internal labour",'Calc| Overheads Allocation'!F$8*T270*'Input| Projects'!$AO270,"DNSP defined",'Calc| Overheads Allocation'!F$78*'Input| Projects'!$AV270,0),0)</f>
        <v>0</v>
      </c>
      <c r="AK270" s="172" cm="1">
        <f t="array" ref="AK270">IFERROR(--('Input| Projects'!$AS270="Yes")*_xlfn.SWITCH('Input| Overheads'!$C$50,"Direct costs",'Calc| Overheads Allocation'!G$8*U270,"Internal labour",'Calc| Overheads Allocation'!G$8*U270*'Input| Projects'!$AO270,"DNSP defined",'Calc| Overheads Allocation'!G$78*'Input| Projects'!$AV270,0),0)</f>
        <v>0</v>
      </c>
      <c r="AL270" s="172" cm="1">
        <f t="array" ref="AL270">IFERROR(--('Input| Projects'!$AS270="Yes")*_xlfn.SWITCH('Input| Overheads'!$C$50,"Direct costs",'Calc| Overheads Allocation'!H$8*V270,"Internal labour",'Calc| Overheads Allocation'!H$8*V270*'Input| Projects'!$AO270,"DNSP defined",'Calc| Overheads Allocation'!H$78*'Input| Projects'!$AV270,0),0)</f>
        <v>0</v>
      </c>
      <c r="AM270" s="172" cm="1">
        <f t="array" ref="AM270">IFERROR(--('Input| Projects'!$AS270="Yes")*_xlfn.SWITCH('Input| Overheads'!$C$50,"Direct costs",'Calc| Overheads Allocation'!I$8*W270,"Internal labour",'Calc| Overheads Allocation'!I$8*W270*'Input| Projects'!$AO270,"DNSP defined",'Calc| Overheads Allocation'!I$78*'Input| Projects'!$AV270,0),0)</f>
        <v>0</v>
      </c>
      <c r="AN270" s="175"/>
      <c r="AO270" s="172" cm="1">
        <f t="array" ref="AO270">IFERROR(--('Input| Projects'!$AT270="Yes")*_xlfn.SWITCH('Input| Overheads'!$C$50,"Direct costs",'Calc| Overheads Allocation'!C$9*Q270,"Internal labour",'Calc| Overheads Allocation'!C$9*Q270*'Input| Projects'!$AO270,"DNSP defined",'Calc| Overheads Allocation'!C$79*'Input| Projects'!$AW270,0),0)</f>
        <v>0</v>
      </c>
      <c r="AP270" s="172" cm="1">
        <f t="array" ref="AP270">IFERROR(--('Input| Projects'!$AT270="Yes")*_xlfn.SWITCH('Input| Overheads'!$C$50,"Direct costs",'Calc| Overheads Allocation'!D$9*R270,"Internal labour",'Calc| Overheads Allocation'!D$9*R270*'Input| Projects'!$AO270,"DNSP defined",'Calc| Overheads Allocation'!D$79*'Input| Projects'!$AW270,0),0)</f>
        <v>0</v>
      </c>
      <c r="AQ270" s="172" cm="1">
        <f t="array" ref="AQ270">IFERROR(--('Input| Projects'!$AT270="Yes")*_xlfn.SWITCH('Input| Overheads'!$C$50,"Direct costs",'Calc| Overheads Allocation'!E$9*S270,"Internal labour",'Calc| Overheads Allocation'!E$9*S270*'Input| Projects'!$AO270,"DNSP defined",'Calc| Overheads Allocation'!E$79*'Input| Projects'!$AW270,0),0)</f>
        <v>0</v>
      </c>
      <c r="AR270" s="172" cm="1">
        <f t="array" ref="AR270">IFERROR(--('Input| Projects'!$AT270="Yes")*_xlfn.SWITCH('Input| Overheads'!$C$50,"Direct costs",'Calc| Overheads Allocation'!F$9*T270,"Internal labour",'Calc| Overheads Allocation'!F$9*T270*'Input| Projects'!$AO270,"DNSP defined",'Calc| Overheads Allocation'!F$79*'Input| Projects'!$AW270,0),0)</f>
        <v>0</v>
      </c>
      <c r="AS270" s="172" cm="1">
        <f t="array" ref="AS270">IFERROR(--('Input| Projects'!$AT270="Yes")*_xlfn.SWITCH('Input| Overheads'!$C$50,"Direct costs",'Calc| Overheads Allocation'!G$9*U270,"Internal labour",'Calc| Overheads Allocation'!G$9*U270*'Input| Projects'!$AO270,"DNSP defined",'Calc| Overheads Allocation'!G$79*'Input| Projects'!$AW270,0),0)</f>
        <v>0</v>
      </c>
      <c r="AT270" s="172" cm="1">
        <f t="array" ref="AT270">IFERROR(--('Input| Projects'!$AT270="Yes")*_xlfn.SWITCH('Input| Overheads'!$C$50,"Direct costs",'Calc| Overheads Allocation'!H$9*V270,"Internal labour",'Calc| Overheads Allocation'!H$9*V270*'Input| Projects'!$AO270,"DNSP defined",'Calc| Overheads Allocation'!H$79*'Input| Projects'!$AW270,0),0)</f>
        <v>0</v>
      </c>
      <c r="AU270" s="172" cm="1">
        <f t="array" ref="AU270">IFERROR(--('Input| Projects'!$AT270="Yes")*_xlfn.SWITCH('Input| Overheads'!$C$50,"Direct costs",'Calc| Overheads Allocation'!I$9*W270,"Internal labour",'Calc| Overheads Allocation'!I$9*W270*'Input| Projects'!$AO270,"DNSP defined",'Calc| Overheads Allocation'!I$79*'Input| Projects'!$AW270,0),0)</f>
        <v>0</v>
      </c>
      <c r="AV270" s="175"/>
      <c r="AW270" s="172">
        <f t="shared" si="112"/>
        <v>0</v>
      </c>
      <c r="AX270" s="172">
        <f t="shared" si="113"/>
        <v>0</v>
      </c>
      <c r="AY270" s="172">
        <f t="shared" si="114"/>
        <v>0</v>
      </c>
      <c r="AZ270" s="172">
        <f t="shared" si="115"/>
        <v>0</v>
      </c>
      <c r="BA270" s="172">
        <f t="shared" si="116"/>
        <v>0</v>
      </c>
      <c r="BB270" s="172">
        <f t="shared" si="117"/>
        <v>0</v>
      </c>
      <c r="BC270" s="172">
        <f t="shared" si="118"/>
        <v>0</v>
      </c>
      <c r="BD270" s="176"/>
      <c r="BE270" s="172">
        <f t="shared" si="119"/>
        <v>0</v>
      </c>
      <c r="BF270" s="172">
        <f t="shared" si="120"/>
        <v>0</v>
      </c>
      <c r="BG270" s="172">
        <f t="shared" si="121"/>
        <v>0</v>
      </c>
      <c r="BH270" s="172">
        <f t="shared" si="122"/>
        <v>0</v>
      </c>
      <c r="BI270" s="172">
        <f t="shared" si="123"/>
        <v>0</v>
      </c>
      <c r="BJ270" s="172">
        <f t="shared" si="124"/>
        <v>0</v>
      </c>
      <c r="BK270" s="172">
        <f t="shared" si="125"/>
        <v>0</v>
      </c>
      <c r="BL270" s="176"/>
      <c r="BM270" s="172">
        <f t="shared" si="104"/>
        <v>0</v>
      </c>
      <c r="BN270" s="172">
        <f t="shared" si="105"/>
        <v>0</v>
      </c>
      <c r="BO270" s="172">
        <f t="shared" si="106"/>
        <v>0</v>
      </c>
      <c r="BP270" s="172">
        <f t="shared" si="107"/>
        <v>0</v>
      </c>
      <c r="BQ270" s="172">
        <f t="shared" si="108"/>
        <v>0</v>
      </c>
      <c r="BR270" s="172">
        <f t="shared" si="109"/>
        <v>0</v>
      </c>
      <c r="BS270" s="172">
        <f t="shared" si="110"/>
        <v>0</v>
      </c>
      <c r="BT270" s="55"/>
      <c r="BU270" s="158">
        <f>SUMIF('Input| Projects'!$BA$8:$CX$8,RIGHT(BU$9,3),'Input| Projects'!$BA270:$CX270)</f>
        <v>0</v>
      </c>
      <c r="BV270" s="158">
        <f>SUMIF('Input| Projects'!$BA$8:$CX$8,RIGHT(BV$9,3),'Input| Projects'!$BA270:$CX270)</f>
        <v>0</v>
      </c>
      <c r="BW270" s="79" t="str">
        <f t="shared" si="111"/>
        <v/>
      </c>
    </row>
    <row r="271" spans="2:75" x14ac:dyDescent="0.2">
      <c r="B271" s="123">
        <f>IFERROR('Input| Projects'!B271,"")</f>
        <v>262</v>
      </c>
      <c r="C271" s="160" t="str">
        <f>IFERROR(IF('Input| Projects'!C271="","",'Input| Projects'!C271),"")</f>
        <v/>
      </c>
      <c r="D271" s="160" t="str">
        <f>IFERROR(IF('Input| Projects'!D271="","",'Input| Projects'!D271),"")</f>
        <v/>
      </c>
      <c r="E271" s="53"/>
      <c r="F271" s="160" t="str">
        <f>IF(LEN('Input| Projects'!F271)&gt;0,'Input| Projects'!F271,"")</f>
        <v/>
      </c>
      <c r="G271" s="160" t="str">
        <f>IF(LEN('Input| Projects'!G271)&gt;0,'Input| Projects'!G271,"")</f>
        <v/>
      </c>
      <c r="H271" s="10"/>
      <c r="I271" s="194" cm="1">
        <f t="array" ref="I271">IF(LEN($F271)&gt;0,1+IFERROR(SUMPRODUCT(TRANSPOSE('Input| Projects'!$AO271:$AQ271),INDEX('Input| Escalations'!$F$27:$L$29,,MATCH(Q$9,'Input| Escalations'!$F$21:$L$21,0))),0),0)</f>
        <v>0</v>
      </c>
      <c r="J271" s="194" cm="1">
        <f t="array" ref="J271">IF(LEN($F271)&gt;0,1+IFERROR(SUMPRODUCT(TRANSPOSE('Input| Projects'!$AO271:$AQ271),INDEX('Input| Escalations'!$F$27:$L$29,,MATCH(R$9,'Input| Escalations'!$F$21:$L$21,0))),0),0)</f>
        <v>0</v>
      </c>
      <c r="K271" s="194" cm="1">
        <f t="array" ref="K271">IF(LEN($F271)&gt;0,1+IFERROR(SUMPRODUCT(TRANSPOSE('Input| Projects'!$AO271:$AQ271),INDEX('Input| Escalations'!$F$27:$L$29,,MATCH(S$9,'Input| Escalations'!$F$21:$L$21,0))),0),0)</f>
        <v>0</v>
      </c>
      <c r="L271" s="194" cm="1">
        <f t="array" ref="L271">IF(LEN($F271)&gt;0,1+IFERROR(SUMPRODUCT(TRANSPOSE('Input| Projects'!$AO271:$AQ271),INDEX('Input| Escalations'!$F$27:$L$29,,MATCH(T$9,'Input| Escalations'!$F$21:$L$21,0))),0),0)</f>
        <v>0</v>
      </c>
      <c r="M271" s="194" cm="1">
        <f t="array" ref="M271">IF(LEN($F271)&gt;0,1+IFERROR(SUMPRODUCT(TRANSPOSE('Input| Projects'!$AO271:$AQ271),INDEX('Input| Escalations'!$F$27:$L$29,,MATCH(U$9,'Input| Escalations'!$F$21:$L$21,0))),0),0)</f>
        <v>0</v>
      </c>
      <c r="N271" s="194" cm="1">
        <f t="array" ref="N271">IF(LEN($F271)&gt;0,1+IFERROR(SUMPRODUCT(TRANSPOSE('Input| Projects'!$AO271:$AQ271),INDEX('Input| Escalations'!$F$27:$L$29,,MATCH(V$9,'Input| Escalations'!$F$21:$L$21,0))),0),0)</f>
        <v>0</v>
      </c>
      <c r="O271" s="194" cm="1">
        <f t="array" ref="O271">IF(LEN($F271)&gt;0,1+IFERROR(SUMPRODUCT(TRANSPOSE('Input| Projects'!$AO271:$AQ271),INDEX('Input| Escalations'!$F$27:$L$29,,MATCH(W$9,'Input| Escalations'!$F$21:$L$21,0))),0),0)</f>
        <v>0</v>
      </c>
      <c r="P271" s="10"/>
      <c r="Q271" s="172">
        <f>IFERROR(IF(ISNUMBER(FIND("decision",'Input| Setup'!$F$6)),'Input| Projects'!Y271,'Input| Projects'!I271)*'Input| Escalations'!$I$17*I271,0)</f>
        <v>0</v>
      </c>
      <c r="R271" s="172">
        <f>IFERROR(IF(ISNUMBER(FIND("decision",'Input| Setup'!$F$6)),'Input| Projects'!Z271,'Input| Projects'!J271)*'Input| Escalations'!$I$17*J271,0)</f>
        <v>0</v>
      </c>
      <c r="S271" s="172">
        <f>IFERROR(IF(ISNUMBER(FIND("decision",'Input| Setup'!$F$6)),'Input| Projects'!AA271,'Input| Projects'!K271)*'Input| Escalations'!$I$17*K271,0)</f>
        <v>0</v>
      </c>
      <c r="T271" s="172">
        <f>IFERROR(IF(ISNUMBER(FIND("decision",'Input| Setup'!$F$6)),'Input| Projects'!AB271,'Input| Projects'!L271)*'Input| Escalations'!$I$17*L271,0)</f>
        <v>0</v>
      </c>
      <c r="U271" s="172">
        <f>IFERROR(IF(ISNUMBER(FIND("decision",'Input| Setup'!$F$6)),'Input| Projects'!AC271,'Input| Projects'!M271)*'Input| Escalations'!$I$17*M271,0)</f>
        <v>0</v>
      </c>
      <c r="V271" s="172">
        <f>IFERROR(IF(ISNUMBER(FIND("decision",'Input| Setup'!$F$6)),'Input| Projects'!AD271,'Input| Projects'!N271)*'Input| Escalations'!$I$17*N271,0)</f>
        <v>0</v>
      </c>
      <c r="W271" s="172">
        <f>IFERROR(IF(ISNUMBER(FIND("decision",'Input| Setup'!$F$6)),'Input| Projects'!AE271,'Input| Projects'!O271)*'Input| Escalations'!$I$17*O271,0)</f>
        <v>0</v>
      </c>
      <c r="X271" s="175"/>
      <c r="Y271" s="172">
        <f>IF(ISNUMBER(FIND("decision",'Input| Setup'!$F$6)),'Input| Projects'!AG271,'Input| Projects'!Q271)*I271*'Input| Escalations'!$I$17</f>
        <v>0</v>
      </c>
      <c r="Z271" s="172">
        <f>IF(ISNUMBER(FIND("decision",'Input| Setup'!$F$6)),'Input| Projects'!AH271,'Input| Projects'!R271)*J271*'Input| Escalations'!$I$17</f>
        <v>0</v>
      </c>
      <c r="AA271" s="172">
        <f>IF(ISNUMBER(FIND("decision",'Input| Setup'!$F$6)),'Input| Projects'!AI271,'Input| Projects'!S271)*K271*'Input| Escalations'!$I$17</f>
        <v>0</v>
      </c>
      <c r="AB271" s="172">
        <f>IF(ISNUMBER(FIND("decision",'Input| Setup'!$F$6)),'Input| Projects'!AJ271,'Input| Projects'!T271)*L271*'Input| Escalations'!$I$17</f>
        <v>0</v>
      </c>
      <c r="AC271" s="172">
        <f>IF(ISNUMBER(FIND("decision",'Input| Setup'!$F$6)),'Input| Projects'!AK271,'Input| Projects'!U271)*M271*'Input| Escalations'!$I$17</f>
        <v>0</v>
      </c>
      <c r="AD271" s="172">
        <f>IF(ISNUMBER(FIND("decision",'Input| Setup'!$F$6)),'Input| Projects'!AL271,'Input| Projects'!V271)*N271*'Input| Escalations'!$I$17</f>
        <v>0</v>
      </c>
      <c r="AE271" s="172">
        <f>IF(ISNUMBER(FIND("decision",'Input| Setup'!$F$6)),'Input| Projects'!AM271,'Input| Projects'!W271)*O271*'Input| Escalations'!$I$17</f>
        <v>0</v>
      </c>
      <c r="AF271" s="175"/>
      <c r="AG271" s="172" cm="1">
        <f t="array" ref="AG271">IFERROR(--('Input| Projects'!$AS271="Yes")*_xlfn.SWITCH('Input| Overheads'!$C$50,"Direct costs",'Calc| Overheads Allocation'!C$8*Q271,"Internal labour",'Calc| Overheads Allocation'!C$8*Q271*'Input| Projects'!$AO271,"DNSP defined",'Calc| Overheads Allocation'!C$78*'Input| Projects'!$AV271,0),0)</f>
        <v>0</v>
      </c>
      <c r="AH271" s="172" cm="1">
        <f t="array" ref="AH271">IFERROR(--('Input| Projects'!$AS271="Yes")*_xlfn.SWITCH('Input| Overheads'!$C$50,"Direct costs",'Calc| Overheads Allocation'!D$8*R271,"Internal labour",'Calc| Overheads Allocation'!D$8*R271*'Input| Projects'!$AO271,"DNSP defined",'Calc| Overheads Allocation'!D$78*'Input| Projects'!$AV271,0),0)</f>
        <v>0</v>
      </c>
      <c r="AI271" s="172" cm="1">
        <f t="array" ref="AI271">IFERROR(--('Input| Projects'!$AS271="Yes")*_xlfn.SWITCH('Input| Overheads'!$C$50,"Direct costs",'Calc| Overheads Allocation'!E$8*S271,"Internal labour",'Calc| Overheads Allocation'!E$8*S271*'Input| Projects'!$AO271,"DNSP defined",'Calc| Overheads Allocation'!E$78*'Input| Projects'!$AV271,0),0)</f>
        <v>0</v>
      </c>
      <c r="AJ271" s="172" cm="1">
        <f t="array" ref="AJ271">IFERROR(--('Input| Projects'!$AS271="Yes")*_xlfn.SWITCH('Input| Overheads'!$C$50,"Direct costs",'Calc| Overheads Allocation'!F$8*T271,"Internal labour",'Calc| Overheads Allocation'!F$8*T271*'Input| Projects'!$AO271,"DNSP defined",'Calc| Overheads Allocation'!F$78*'Input| Projects'!$AV271,0),0)</f>
        <v>0</v>
      </c>
      <c r="AK271" s="172" cm="1">
        <f t="array" ref="AK271">IFERROR(--('Input| Projects'!$AS271="Yes")*_xlfn.SWITCH('Input| Overheads'!$C$50,"Direct costs",'Calc| Overheads Allocation'!G$8*U271,"Internal labour",'Calc| Overheads Allocation'!G$8*U271*'Input| Projects'!$AO271,"DNSP defined",'Calc| Overheads Allocation'!G$78*'Input| Projects'!$AV271,0),0)</f>
        <v>0</v>
      </c>
      <c r="AL271" s="172" cm="1">
        <f t="array" ref="AL271">IFERROR(--('Input| Projects'!$AS271="Yes")*_xlfn.SWITCH('Input| Overheads'!$C$50,"Direct costs",'Calc| Overheads Allocation'!H$8*V271,"Internal labour",'Calc| Overheads Allocation'!H$8*V271*'Input| Projects'!$AO271,"DNSP defined",'Calc| Overheads Allocation'!H$78*'Input| Projects'!$AV271,0),0)</f>
        <v>0</v>
      </c>
      <c r="AM271" s="172" cm="1">
        <f t="array" ref="AM271">IFERROR(--('Input| Projects'!$AS271="Yes")*_xlfn.SWITCH('Input| Overheads'!$C$50,"Direct costs",'Calc| Overheads Allocation'!I$8*W271,"Internal labour",'Calc| Overheads Allocation'!I$8*W271*'Input| Projects'!$AO271,"DNSP defined",'Calc| Overheads Allocation'!I$78*'Input| Projects'!$AV271,0),0)</f>
        <v>0</v>
      </c>
      <c r="AN271" s="175"/>
      <c r="AO271" s="172" cm="1">
        <f t="array" ref="AO271">IFERROR(--('Input| Projects'!$AT271="Yes")*_xlfn.SWITCH('Input| Overheads'!$C$50,"Direct costs",'Calc| Overheads Allocation'!C$9*Q271,"Internal labour",'Calc| Overheads Allocation'!C$9*Q271*'Input| Projects'!$AO271,"DNSP defined",'Calc| Overheads Allocation'!C$79*'Input| Projects'!$AW271,0),0)</f>
        <v>0</v>
      </c>
      <c r="AP271" s="172" cm="1">
        <f t="array" ref="AP271">IFERROR(--('Input| Projects'!$AT271="Yes")*_xlfn.SWITCH('Input| Overheads'!$C$50,"Direct costs",'Calc| Overheads Allocation'!D$9*R271,"Internal labour",'Calc| Overheads Allocation'!D$9*R271*'Input| Projects'!$AO271,"DNSP defined",'Calc| Overheads Allocation'!D$79*'Input| Projects'!$AW271,0),0)</f>
        <v>0</v>
      </c>
      <c r="AQ271" s="172" cm="1">
        <f t="array" ref="AQ271">IFERROR(--('Input| Projects'!$AT271="Yes")*_xlfn.SWITCH('Input| Overheads'!$C$50,"Direct costs",'Calc| Overheads Allocation'!E$9*S271,"Internal labour",'Calc| Overheads Allocation'!E$9*S271*'Input| Projects'!$AO271,"DNSP defined",'Calc| Overheads Allocation'!E$79*'Input| Projects'!$AW271,0),0)</f>
        <v>0</v>
      </c>
      <c r="AR271" s="172" cm="1">
        <f t="array" ref="AR271">IFERROR(--('Input| Projects'!$AT271="Yes")*_xlfn.SWITCH('Input| Overheads'!$C$50,"Direct costs",'Calc| Overheads Allocation'!F$9*T271,"Internal labour",'Calc| Overheads Allocation'!F$9*T271*'Input| Projects'!$AO271,"DNSP defined",'Calc| Overheads Allocation'!F$79*'Input| Projects'!$AW271,0),0)</f>
        <v>0</v>
      </c>
      <c r="AS271" s="172" cm="1">
        <f t="array" ref="AS271">IFERROR(--('Input| Projects'!$AT271="Yes")*_xlfn.SWITCH('Input| Overheads'!$C$50,"Direct costs",'Calc| Overheads Allocation'!G$9*U271,"Internal labour",'Calc| Overheads Allocation'!G$9*U271*'Input| Projects'!$AO271,"DNSP defined",'Calc| Overheads Allocation'!G$79*'Input| Projects'!$AW271,0),0)</f>
        <v>0</v>
      </c>
      <c r="AT271" s="172" cm="1">
        <f t="array" ref="AT271">IFERROR(--('Input| Projects'!$AT271="Yes")*_xlfn.SWITCH('Input| Overheads'!$C$50,"Direct costs",'Calc| Overheads Allocation'!H$9*V271,"Internal labour",'Calc| Overheads Allocation'!H$9*V271*'Input| Projects'!$AO271,"DNSP defined",'Calc| Overheads Allocation'!H$79*'Input| Projects'!$AW271,0),0)</f>
        <v>0</v>
      </c>
      <c r="AU271" s="172" cm="1">
        <f t="array" ref="AU271">IFERROR(--('Input| Projects'!$AT271="Yes")*_xlfn.SWITCH('Input| Overheads'!$C$50,"Direct costs",'Calc| Overheads Allocation'!I$9*W271,"Internal labour",'Calc| Overheads Allocation'!I$9*W271*'Input| Projects'!$AO271,"DNSP defined",'Calc| Overheads Allocation'!I$79*'Input| Projects'!$AW271,0),0)</f>
        <v>0</v>
      </c>
      <c r="AV271" s="175"/>
      <c r="AW271" s="172">
        <f t="shared" si="112"/>
        <v>0</v>
      </c>
      <c r="AX271" s="172">
        <f t="shared" si="113"/>
        <v>0</v>
      </c>
      <c r="AY271" s="172">
        <f t="shared" si="114"/>
        <v>0</v>
      </c>
      <c r="AZ271" s="172">
        <f t="shared" si="115"/>
        <v>0</v>
      </c>
      <c r="BA271" s="172">
        <f t="shared" si="116"/>
        <v>0</v>
      </c>
      <c r="BB271" s="172">
        <f t="shared" si="117"/>
        <v>0</v>
      </c>
      <c r="BC271" s="172">
        <f t="shared" si="118"/>
        <v>0</v>
      </c>
      <c r="BD271" s="176"/>
      <c r="BE271" s="172">
        <f t="shared" si="119"/>
        <v>0</v>
      </c>
      <c r="BF271" s="172">
        <f t="shared" si="120"/>
        <v>0</v>
      </c>
      <c r="BG271" s="172">
        <f t="shared" si="121"/>
        <v>0</v>
      </c>
      <c r="BH271" s="172">
        <f t="shared" si="122"/>
        <v>0</v>
      </c>
      <c r="BI271" s="172">
        <f t="shared" si="123"/>
        <v>0</v>
      </c>
      <c r="BJ271" s="172">
        <f t="shared" si="124"/>
        <v>0</v>
      </c>
      <c r="BK271" s="172">
        <f t="shared" si="125"/>
        <v>0</v>
      </c>
      <c r="BL271" s="176"/>
      <c r="BM271" s="172">
        <f t="shared" si="104"/>
        <v>0</v>
      </c>
      <c r="BN271" s="172">
        <f t="shared" si="105"/>
        <v>0</v>
      </c>
      <c r="BO271" s="172">
        <f t="shared" si="106"/>
        <v>0</v>
      </c>
      <c r="BP271" s="172">
        <f t="shared" si="107"/>
        <v>0</v>
      </c>
      <c r="BQ271" s="172">
        <f t="shared" si="108"/>
        <v>0</v>
      </c>
      <c r="BR271" s="172">
        <f t="shared" si="109"/>
        <v>0</v>
      </c>
      <c r="BS271" s="172">
        <f t="shared" si="110"/>
        <v>0</v>
      </c>
      <c r="BT271" s="55"/>
      <c r="BU271" s="158">
        <f>SUMIF('Input| Projects'!$BA$8:$CX$8,RIGHT(BU$9,3),'Input| Projects'!$BA271:$CX271)</f>
        <v>0</v>
      </c>
      <c r="BV271" s="158">
        <f>SUMIF('Input| Projects'!$BA$8:$CX$8,RIGHT(BV$9,3),'Input| Projects'!$BA271:$CX271)</f>
        <v>0</v>
      </c>
      <c r="BW271" s="79" t="str">
        <f t="shared" si="111"/>
        <v/>
      </c>
    </row>
    <row r="272" spans="2:75" x14ac:dyDescent="0.2">
      <c r="B272" s="123">
        <f>IFERROR('Input| Projects'!B272,"")</f>
        <v>263</v>
      </c>
      <c r="C272" s="160" t="str">
        <f>IFERROR(IF('Input| Projects'!C272="","",'Input| Projects'!C272),"")</f>
        <v/>
      </c>
      <c r="D272" s="160" t="str">
        <f>IFERROR(IF('Input| Projects'!D272="","",'Input| Projects'!D272),"")</f>
        <v/>
      </c>
      <c r="E272" s="53"/>
      <c r="F272" s="160" t="str">
        <f>IF(LEN('Input| Projects'!F272)&gt;0,'Input| Projects'!F272,"")</f>
        <v/>
      </c>
      <c r="G272" s="160" t="str">
        <f>IF(LEN('Input| Projects'!G272)&gt;0,'Input| Projects'!G272,"")</f>
        <v/>
      </c>
      <c r="H272" s="10"/>
      <c r="I272" s="194" cm="1">
        <f t="array" ref="I272">IF(LEN($F272)&gt;0,1+IFERROR(SUMPRODUCT(TRANSPOSE('Input| Projects'!$AO272:$AQ272),INDEX('Input| Escalations'!$F$27:$L$29,,MATCH(Q$9,'Input| Escalations'!$F$21:$L$21,0))),0),0)</f>
        <v>0</v>
      </c>
      <c r="J272" s="194" cm="1">
        <f t="array" ref="J272">IF(LEN($F272)&gt;0,1+IFERROR(SUMPRODUCT(TRANSPOSE('Input| Projects'!$AO272:$AQ272),INDEX('Input| Escalations'!$F$27:$L$29,,MATCH(R$9,'Input| Escalations'!$F$21:$L$21,0))),0),0)</f>
        <v>0</v>
      </c>
      <c r="K272" s="194" cm="1">
        <f t="array" ref="K272">IF(LEN($F272)&gt;0,1+IFERROR(SUMPRODUCT(TRANSPOSE('Input| Projects'!$AO272:$AQ272),INDEX('Input| Escalations'!$F$27:$L$29,,MATCH(S$9,'Input| Escalations'!$F$21:$L$21,0))),0),0)</f>
        <v>0</v>
      </c>
      <c r="L272" s="194" cm="1">
        <f t="array" ref="L272">IF(LEN($F272)&gt;0,1+IFERROR(SUMPRODUCT(TRANSPOSE('Input| Projects'!$AO272:$AQ272),INDEX('Input| Escalations'!$F$27:$L$29,,MATCH(T$9,'Input| Escalations'!$F$21:$L$21,0))),0),0)</f>
        <v>0</v>
      </c>
      <c r="M272" s="194" cm="1">
        <f t="array" ref="M272">IF(LEN($F272)&gt;0,1+IFERROR(SUMPRODUCT(TRANSPOSE('Input| Projects'!$AO272:$AQ272),INDEX('Input| Escalations'!$F$27:$L$29,,MATCH(U$9,'Input| Escalations'!$F$21:$L$21,0))),0),0)</f>
        <v>0</v>
      </c>
      <c r="N272" s="194" cm="1">
        <f t="array" ref="N272">IF(LEN($F272)&gt;0,1+IFERROR(SUMPRODUCT(TRANSPOSE('Input| Projects'!$AO272:$AQ272),INDEX('Input| Escalations'!$F$27:$L$29,,MATCH(V$9,'Input| Escalations'!$F$21:$L$21,0))),0),0)</f>
        <v>0</v>
      </c>
      <c r="O272" s="194" cm="1">
        <f t="array" ref="O272">IF(LEN($F272)&gt;0,1+IFERROR(SUMPRODUCT(TRANSPOSE('Input| Projects'!$AO272:$AQ272),INDEX('Input| Escalations'!$F$27:$L$29,,MATCH(W$9,'Input| Escalations'!$F$21:$L$21,0))),0),0)</f>
        <v>0</v>
      </c>
      <c r="P272" s="10"/>
      <c r="Q272" s="172">
        <f>IFERROR(IF(ISNUMBER(FIND("decision",'Input| Setup'!$F$6)),'Input| Projects'!Y272,'Input| Projects'!I272)*'Input| Escalations'!$I$17*I272,0)</f>
        <v>0</v>
      </c>
      <c r="R272" s="172">
        <f>IFERROR(IF(ISNUMBER(FIND("decision",'Input| Setup'!$F$6)),'Input| Projects'!Z272,'Input| Projects'!J272)*'Input| Escalations'!$I$17*J272,0)</f>
        <v>0</v>
      </c>
      <c r="S272" s="172">
        <f>IFERROR(IF(ISNUMBER(FIND("decision",'Input| Setup'!$F$6)),'Input| Projects'!AA272,'Input| Projects'!K272)*'Input| Escalations'!$I$17*K272,0)</f>
        <v>0</v>
      </c>
      <c r="T272" s="172">
        <f>IFERROR(IF(ISNUMBER(FIND("decision",'Input| Setup'!$F$6)),'Input| Projects'!AB272,'Input| Projects'!L272)*'Input| Escalations'!$I$17*L272,0)</f>
        <v>0</v>
      </c>
      <c r="U272" s="172">
        <f>IFERROR(IF(ISNUMBER(FIND("decision",'Input| Setup'!$F$6)),'Input| Projects'!AC272,'Input| Projects'!M272)*'Input| Escalations'!$I$17*M272,0)</f>
        <v>0</v>
      </c>
      <c r="V272" s="172">
        <f>IFERROR(IF(ISNUMBER(FIND("decision",'Input| Setup'!$F$6)),'Input| Projects'!AD272,'Input| Projects'!N272)*'Input| Escalations'!$I$17*N272,0)</f>
        <v>0</v>
      </c>
      <c r="W272" s="172">
        <f>IFERROR(IF(ISNUMBER(FIND("decision",'Input| Setup'!$F$6)),'Input| Projects'!AE272,'Input| Projects'!O272)*'Input| Escalations'!$I$17*O272,0)</f>
        <v>0</v>
      </c>
      <c r="X272" s="175"/>
      <c r="Y272" s="172">
        <f>IF(ISNUMBER(FIND("decision",'Input| Setup'!$F$6)),'Input| Projects'!AG272,'Input| Projects'!Q272)*I272*'Input| Escalations'!$I$17</f>
        <v>0</v>
      </c>
      <c r="Z272" s="172">
        <f>IF(ISNUMBER(FIND("decision",'Input| Setup'!$F$6)),'Input| Projects'!AH272,'Input| Projects'!R272)*J272*'Input| Escalations'!$I$17</f>
        <v>0</v>
      </c>
      <c r="AA272" s="172">
        <f>IF(ISNUMBER(FIND("decision",'Input| Setup'!$F$6)),'Input| Projects'!AI272,'Input| Projects'!S272)*K272*'Input| Escalations'!$I$17</f>
        <v>0</v>
      </c>
      <c r="AB272" s="172">
        <f>IF(ISNUMBER(FIND("decision",'Input| Setup'!$F$6)),'Input| Projects'!AJ272,'Input| Projects'!T272)*L272*'Input| Escalations'!$I$17</f>
        <v>0</v>
      </c>
      <c r="AC272" s="172">
        <f>IF(ISNUMBER(FIND("decision",'Input| Setup'!$F$6)),'Input| Projects'!AK272,'Input| Projects'!U272)*M272*'Input| Escalations'!$I$17</f>
        <v>0</v>
      </c>
      <c r="AD272" s="172">
        <f>IF(ISNUMBER(FIND("decision",'Input| Setup'!$F$6)),'Input| Projects'!AL272,'Input| Projects'!V272)*N272*'Input| Escalations'!$I$17</f>
        <v>0</v>
      </c>
      <c r="AE272" s="172">
        <f>IF(ISNUMBER(FIND("decision",'Input| Setup'!$F$6)),'Input| Projects'!AM272,'Input| Projects'!W272)*O272*'Input| Escalations'!$I$17</f>
        <v>0</v>
      </c>
      <c r="AF272" s="175"/>
      <c r="AG272" s="172" cm="1">
        <f t="array" ref="AG272">IFERROR(--('Input| Projects'!$AS272="Yes")*_xlfn.SWITCH('Input| Overheads'!$C$50,"Direct costs",'Calc| Overheads Allocation'!C$8*Q272,"Internal labour",'Calc| Overheads Allocation'!C$8*Q272*'Input| Projects'!$AO272,"DNSP defined",'Calc| Overheads Allocation'!C$78*'Input| Projects'!$AV272,0),0)</f>
        <v>0</v>
      </c>
      <c r="AH272" s="172" cm="1">
        <f t="array" ref="AH272">IFERROR(--('Input| Projects'!$AS272="Yes")*_xlfn.SWITCH('Input| Overheads'!$C$50,"Direct costs",'Calc| Overheads Allocation'!D$8*R272,"Internal labour",'Calc| Overheads Allocation'!D$8*R272*'Input| Projects'!$AO272,"DNSP defined",'Calc| Overheads Allocation'!D$78*'Input| Projects'!$AV272,0),0)</f>
        <v>0</v>
      </c>
      <c r="AI272" s="172" cm="1">
        <f t="array" ref="AI272">IFERROR(--('Input| Projects'!$AS272="Yes")*_xlfn.SWITCH('Input| Overheads'!$C$50,"Direct costs",'Calc| Overheads Allocation'!E$8*S272,"Internal labour",'Calc| Overheads Allocation'!E$8*S272*'Input| Projects'!$AO272,"DNSP defined",'Calc| Overheads Allocation'!E$78*'Input| Projects'!$AV272,0),0)</f>
        <v>0</v>
      </c>
      <c r="AJ272" s="172" cm="1">
        <f t="array" ref="AJ272">IFERROR(--('Input| Projects'!$AS272="Yes")*_xlfn.SWITCH('Input| Overheads'!$C$50,"Direct costs",'Calc| Overheads Allocation'!F$8*T272,"Internal labour",'Calc| Overheads Allocation'!F$8*T272*'Input| Projects'!$AO272,"DNSP defined",'Calc| Overheads Allocation'!F$78*'Input| Projects'!$AV272,0),0)</f>
        <v>0</v>
      </c>
      <c r="AK272" s="172" cm="1">
        <f t="array" ref="AK272">IFERROR(--('Input| Projects'!$AS272="Yes")*_xlfn.SWITCH('Input| Overheads'!$C$50,"Direct costs",'Calc| Overheads Allocation'!G$8*U272,"Internal labour",'Calc| Overheads Allocation'!G$8*U272*'Input| Projects'!$AO272,"DNSP defined",'Calc| Overheads Allocation'!G$78*'Input| Projects'!$AV272,0),0)</f>
        <v>0</v>
      </c>
      <c r="AL272" s="172" cm="1">
        <f t="array" ref="AL272">IFERROR(--('Input| Projects'!$AS272="Yes")*_xlfn.SWITCH('Input| Overheads'!$C$50,"Direct costs",'Calc| Overheads Allocation'!H$8*V272,"Internal labour",'Calc| Overheads Allocation'!H$8*V272*'Input| Projects'!$AO272,"DNSP defined",'Calc| Overheads Allocation'!H$78*'Input| Projects'!$AV272,0),0)</f>
        <v>0</v>
      </c>
      <c r="AM272" s="172" cm="1">
        <f t="array" ref="AM272">IFERROR(--('Input| Projects'!$AS272="Yes")*_xlfn.SWITCH('Input| Overheads'!$C$50,"Direct costs",'Calc| Overheads Allocation'!I$8*W272,"Internal labour",'Calc| Overheads Allocation'!I$8*W272*'Input| Projects'!$AO272,"DNSP defined",'Calc| Overheads Allocation'!I$78*'Input| Projects'!$AV272,0),0)</f>
        <v>0</v>
      </c>
      <c r="AN272" s="175"/>
      <c r="AO272" s="172" cm="1">
        <f t="array" ref="AO272">IFERROR(--('Input| Projects'!$AT272="Yes")*_xlfn.SWITCH('Input| Overheads'!$C$50,"Direct costs",'Calc| Overheads Allocation'!C$9*Q272,"Internal labour",'Calc| Overheads Allocation'!C$9*Q272*'Input| Projects'!$AO272,"DNSP defined",'Calc| Overheads Allocation'!C$79*'Input| Projects'!$AW272,0),0)</f>
        <v>0</v>
      </c>
      <c r="AP272" s="172" cm="1">
        <f t="array" ref="AP272">IFERROR(--('Input| Projects'!$AT272="Yes")*_xlfn.SWITCH('Input| Overheads'!$C$50,"Direct costs",'Calc| Overheads Allocation'!D$9*R272,"Internal labour",'Calc| Overheads Allocation'!D$9*R272*'Input| Projects'!$AO272,"DNSP defined",'Calc| Overheads Allocation'!D$79*'Input| Projects'!$AW272,0),0)</f>
        <v>0</v>
      </c>
      <c r="AQ272" s="172" cm="1">
        <f t="array" ref="AQ272">IFERROR(--('Input| Projects'!$AT272="Yes")*_xlfn.SWITCH('Input| Overheads'!$C$50,"Direct costs",'Calc| Overheads Allocation'!E$9*S272,"Internal labour",'Calc| Overheads Allocation'!E$9*S272*'Input| Projects'!$AO272,"DNSP defined",'Calc| Overheads Allocation'!E$79*'Input| Projects'!$AW272,0),0)</f>
        <v>0</v>
      </c>
      <c r="AR272" s="172" cm="1">
        <f t="array" ref="AR272">IFERROR(--('Input| Projects'!$AT272="Yes")*_xlfn.SWITCH('Input| Overheads'!$C$50,"Direct costs",'Calc| Overheads Allocation'!F$9*T272,"Internal labour",'Calc| Overheads Allocation'!F$9*T272*'Input| Projects'!$AO272,"DNSP defined",'Calc| Overheads Allocation'!F$79*'Input| Projects'!$AW272,0),0)</f>
        <v>0</v>
      </c>
      <c r="AS272" s="172" cm="1">
        <f t="array" ref="AS272">IFERROR(--('Input| Projects'!$AT272="Yes")*_xlfn.SWITCH('Input| Overheads'!$C$50,"Direct costs",'Calc| Overheads Allocation'!G$9*U272,"Internal labour",'Calc| Overheads Allocation'!G$9*U272*'Input| Projects'!$AO272,"DNSP defined",'Calc| Overheads Allocation'!G$79*'Input| Projects'!$AW272,0),0)</f>
        <v>0</v>
      </c>
      <c r="AT272" s="172" cm="1">
        <f t="array" ref="AT272">IFERROR(--('Input| Projects'!$AT272="Yes")*_xlfn.SWITCH('Input| Overheads'!$C$50,"Direct costs",'Calc| Overheads Allocation'!H$9*V272,"Internal labour",'Calc| Overheads Allocation'!H$9*V272*'Input| Projects'!$AO272,"DNSP defined",'Calc| Overheads Allocation'!H$79*'Input| Projects'!$AW272,0),0)</f>
        <v>0</v>
      </c>
      <c r="AU272" s="172" cm="1">
        <f t="array" ref="AU272">IFERROR(--('Input| Projects'!$AT272="Yes")*_xlfn.SWITCH('Input| Overheads'!$C$50,"Direct costs",'Calc| Overheads Allocation'!I$9*W272,"Internal labour",'Calc| Overheads Allocation'!I$9*W272*'Input| Projects'!$AO272,"DNSP defined",'Calc| Overheads Allocation'!I$79*'Input| Projects'!$AW272,0),0)</f>
        <v>0</v>
      </c>
      <c r="AV272" s="175"/>
      <c r="AW272" s="172">
        <f t="shared" si="112"/>
        <v>0</v>
      </c>
      <c r="AX272" s="172">
        <f t="shared" si="113"/>
        <v>0</v>
      </c>
      <c r="AY272" s="172">
        <f t="shared" si="114"/>
        <v>0</v>
      </c>
      <c r="AZ272" s="172">
        <f t="shared" si="115"/>
        <v>0</v>
      </c>
      <c r="BA272" s="172">
        <f t="shared" si="116"/>
        <v>0</v>
      </c>
      <c r="BB272" s="172">
        <f t="shared" si="117"/>
        <v>0</v>
      </c>
      <c r="BC272" s="172">
        <f t="shared" si="118"/>
        <v>0</v>
      </c>
      <c r="BD272" s="176"/>
      <c r="BE272" s="172">
        <f t="shared" si="119"/>
        <v>0</v>
      </c>
      <c r="BF272" s="172">
        <f t="shared" si="120"/>
        <v>0</v>
      </c>
      <c r="BG272" s="172">
        <f t="shared" si="121"/>
        <v>0</v>
      </c>
      <c r="BH272" s="172">
        <f t="shared" si="122"/>
        <v>0</v>
      </c>
      <c r="BI272" s="172">
        <f t="shared" si="123"/>
        <v>0</v>
      </c>
      <c r="BJ272" s="172">
        <f t="shared" si="124"/>
        <v>0</v>
      </c>
      <c r="BK272" s="172">
        <f t="shared" si="125"/>
        <v>0</v>
      </c>
      <c r="BL272" s="176"/>
      <c r="BM272" s="172">
        <f t="shared" si="104"/>
        <v>0</v>
      </c>
      <c r="BN272" s="172">
        <f t="shared" si="105"/>
        <v>0</v>
      </c>
      <c r="BO272" s="172">
        <f t="shared" si="106"/>
        <v>0</v>
      </c>
      <c r="BP272" s="172">
        <f t="shared" si="107"/>
        <v>0</v>
      </c>
      <c r="BQ272" s="172">
        <f t="shared" si="108"/>
        <v>0</v>
      </c>
      <c r="BR272" s="172">
        <f t="shared" si="109"/>
        <v>0</v>
      </c>
      <c r="BS272" s="172">
        <f t="shared" si="110"/>
        <v>0</v>
      </c>
      <c r="BT272" s="55"/>
      <c r="BU272" s="158">
        <f>SUMIF('Input| Projects'!$BA$8:$CX$8,RIGHT(BU$9,3),'Input| Projects'!$BA272:$CX272)</f>
        <v>0</v>
      </c>
      <c r="BV272" s="158">
        <f>SUMIF('Input| Projects'!$BA$8:$CX$8,RIGHT(BV$9,3),'Input| Projects'!$BA272:$CX272)</f>
        <v>0</v>
      </c>
      <c r="BW272" s="79" t="str">
        <f t="shared" si="111"/>
        <v/>
      </c>
    </row>
    <row r="273" spans="2:75" x14ac:dyDescent="0.2">
      <c r="B273" s="123">
        <f>IFERROR('Input| Projects'!B273,"")</f>
        <v>264</v>
      </c>
      <c r="C273" s="160" t="str">
        <f>IFERROR(IF('Input| Projects'!C273="","",'Input| Projects'!C273),"")</f>
        <v/>
      </c>
      <c r="D273" s="160" t="str">
        <f>IFERROR(IF('Input| Projects'!D273="","",'Input| Projects'!D273),"")</f>
        <v/>
      </c>
      <c r="E273" s="53"/>
      <c r="F273" s="160" t="str">
        <f>IF(LEN('Input| Projects'!F273)&gt;0,'Input| Projects'!F273,"")</f>
        <v/>
      </c>
      <c r="G273" s="160" t="str">
        <f>IF(LEN('Input| Projects'!G273)&gt;0,'Input| Projects'!G273,"")</f>
        <v/>
      </c>
      <c r="H273" s="10"/>
      <c r="I273" s="194" cm="1">
        <f t="array" ref="I273">IF(LEN($F273)&gt;0,1+IFERROR(SUMPRODUCT(TRANSPOSE('Input| Projects'!$AO273:$AQ273),INDEX('Input| Escalations'!$F$27:$L$29,,MATCH(Q$9,'Input| Escalations'!$F$21:$L$21,0))),0),0)</f>
        <v>0</v>
      </c>
      <c r="J273" s="194" cm="1">
        <f t="array" ref="J273">IF(LEN($F273)&gt;0,1+IFERROR(SUMPRODUCT(TRANSPOSE('Input| Projects'!$AO273:$AQ273),INDEX('Input| Escalations'!$F$27:$L$29,,MATCH(R$9,'Input| Escalations'!$F$21:$L$21,0))),0),0)</f>
        <v>0</v>
      </c>
      <c r="K273" s="194" cm="1">
        <f t="array" ref="K273">IF(LEN($F273)&gt;0,1+IFERROR(SUMPRODUCT(TRANSPOSE('Input| Projects'!$AO273:$AQ273),INDEX('Input| Escalations'!$F$27:$L$29,,MATCH(S$9,'Input| Escalations'!$F$21:$L$21,0))),0),0)</f>
        <v>0</v>
      </c>
      <c r="L273" s="194" cm="1">
        <f t="array" ref="L273">IF(LEN($F273)&gt;0,1+IFERROR(SUMPRODUCT(TRANSPOSE('Input| Projects'!$AO273:$AQ273),INDEX('Input| Escalations'!$F$27:$L$29,,MATCH(T$9,'Input| Escalations'!$F$21:$L$21,0))),0),0)</f>
        <v>0</v>
      </c>
      <c r="M273" s="194" cm="1">
        <f t="array" ref="M273">IF(LEN($F273)&gt;0,1+IFERROR(SUMPRODUCT(TRANSPOSE('Input| Projects'!$AO273:$AQ273),INDEX('Input| Escalations'!$F$27:$L$29,,MATCH(U$9,'Input| Escalations'!$F$21:$L$21,0))),0),0)</f>
        <v>0</v>
      </c>
      <c r="N273" s="194" cm="1">
        <f t="array" ref="N273">IF(LEN($F273)&gt;0,1+IFERROR(SUMPRODUCT(TRANSPOSE('Input| Projects'!$AO273:$AQ273),INDEX('Input| Escalations'!$F$27:$L$29,,MATCH(V$9,'Input| Escalations'!$F$21:$L$21,0))),0),0)</f>
        <v>0</v>
      </c>
      <c r="O273" s="194" cm="1">
        <f t="array" ref="O273">IF(LEN($F273)&gt;0,1+IFERROR(SUMPRODUCT(TRANSPOSE('Input| Projects'!$AO273:$AQ273),INDEX('Input| Escalations'!$F$27:$L$29,,MATCH(W$9,'Input| Escalations'!$F$21:$L$21,0))),0),0)</f>
        <v>0</v>
      </c>
      <c r="P273" s="10"/>
      <c r="Q273" s="172">
        <f>IFERROR(IF(ISNUMBER(FIND("decision",'Input| Setup'!$F$6)),'Input| Projects'!Y273,'Input| Projects'!I273)*'Input| Escalations'!$I$17*I273,0)</f>
        <v>0</v>
      </c>
      <c r="R273" s="172">
        <f>IFERROR(IF(ISNUMBER(FIND("decision",'Input| Setup'!$F$6)),'Input| Projects'!Z273,'Input| Projects'!J273)*'Input| Escalations'!$I$17*J273,0)</f>
        <v>0</v>
      </c>
      <c r="S273" s="172">
        <f>IFERROR(IF(ISNUMBER(FIND("decision",'Input| Setup'!$F$6)),'Input| Projects'!AA273,'Input| Projects'!K273)*'Input| Escalations'!$I$17*K273,0)</f>
        <v>0</v>
      </c>
      <c r="T273" s="172">
        <f>IFERROR(IF(ISNUMBER(FIND("decision",'Input| Setup'!$F$6)),'Input| Projects'!AB273,'Input| Projects'!L273)*'Input| Escalations'!$I$17*L273,0)</f>
        <v>0</v>
      </c>
      <c r="U273" s="172">
        <f>IFERROR(IF(ISNUMBER(FIND("decision",'Input| Setup'!$F$6)),'Input| Projects'!AC273,'Input| Projects'!M273)*'Input| Escalations'!$I$17*M273,0)</f>
        <v>0</v>
      </c>
      <c r="V273" s="172">
        <f>IFERROR(IF(ISNUMBER(FIND("decision",'Input| Setup'!$F$6)),'Input| Projects'!AD273,'Input| Projects'!N273)*'Input| Escalations'!$I$17*N273,0)</f>
        <v>0</v>
      </c>
      <c r="W273" s="172">
        <f>IFERROR(IF(ISNUMBER(FIND("decision",'Input| Setup'!$F$6)),'Input| Projects'!AE273,'Input| Projects'!O273)*'Input| Escalations'!$I$17*O273,0)</f>
        <v>0</v>
      </c>
      <c r="X273" s="175"/>
      <c r="Y273" s="172">
        <f>IF(ISNUMBER(FIND("decision",'Input| Setup'!$F$6)),'Input| Projects'!AG273,'Input| Projects'!Q273)*I273*'Input| Escalations'!$I$17</f>
        <v>0</v>
      </c>
      <c r="Z273" s="172">
        <f>IF(ISNUMBER(FIND("decision",'Input| Setup'!$F$6)),'Input| Projects'!AH273,'Input| Projects'!R273)*J273*'Input| Escalations'!$I$17</f>
        <v>0</v>
      </c>
      <c r="AA273" s="172">
        <f>IF(ISNUMBER(FIND("decision",'Input| Setup'!$F$6)),'Input| Projects'!AI273,'Input| Projects'!S273)*K273*'Input| Escalations'!$I$17</f>
        <v>0</v>
      </c>
      <c r="AB273" s="172">
        <f>IF(ISNUMBER(FIND("decision",'Input| Setup'!$F$6)),'Input| Projects'!AJ273,'Input| Projects'!T273)*L273*'Input| Escalations'!$I$17</f>
        <v>0</v>
      </c>
      <c r="AC273" s="172">
        <f>IF(ISNUMBER(FIND("decision",'Input| Setup'!$F$6)),'Input| Projects'!AK273,'Input| Projects'!U273)*M273*'Input| Escalations'!$I$17</f>
        <v>0</v>
      </c>
      <c r="AD273" s="172">
        <f>IF(ISNUMBER(FIND("decision",'Input| Setup'!$F$6)),'Input| Projects'!AL273,'Input| Projects'!V273)*N273*'Input| Escalations'!$I$17</f>
        <v>0</v>
      </c>
      <c r="AE273" s="172">
        <f>IF(ISNUMBER(FIND("decision",'Input| Setup'!$F$6)),'Input| Projects'!AM273,'Input| Projects'!W273)*O273*'Input| Escalations'!$I$17</f>
        <v>0</v>
      </c>
      <c r="AF273" s="175"/>
      <c r="AG273" s="172" cm="1">
        <f t="array" ref="AG273">IFERROR(--('Input| Projects'!$AS273="Yes")*_xlfn.SWITCH('Input| Overheads'!$C$50,"Direct costs",'Calc| Overheads Allocation'!C$8*Q273,"Internal labour",'Calc| Overheads Allocation'!C$8*Q273*'Input| Projects'!$AO273,"DNSP defined",'Calc| Overheads Allocation'!C$78*'Input| Projects'!$AV273,0),0)</f>
        <v>0</v>
      </c>
      <c r="AH273" s="172" cm="1">
        <f t="array" ref="AH273">IFERROR(--('Input| Projects'!$AS273="Yes")*_xlfn.SWITCH('Input| Overheads'!$C$50,"Direct costs",'Calc| Overheads Allocation'!D$8*R273,"Internal labour",'Calc| Overheads Allocation'!D$8*R273*'Input| Projects'!$AO273,"DNSP defined",'Calc| Overheads Allocation'!D$78*'Input| Projects'!$AV273,0),0)</f>
        <v>0</v>
      </c>
      <c r="AI273" s="172" cm="1">
        <f t="array" ref="AI273">IFERROR(--('Input| Projects'!$AS273="Yes")*_xlfn.SWITCH('Input| Overheads'!$C$50,"Direct costs",'Calc| Overheads Allocation'!E$8*S273,"Internal labour",'Calc| Overheads Allocation'!E$8*S273*'Input| Projects'!$AO273,"DNSP defined",'Calc| Overheads Allocation'!E$78*'Input| Projects'!$AV273,0),0)</f>
        <v>0</v>
      </c>
      <c r="AJ273" s="172" cm="1">
        <f t="array" ref="AJ273">IFERROR(--('Input| Projects'!$AS273="Yes")*_xlfn.SWITCH('Input| Overheads'!$C$50,"Direct costs",'Calc| Overheads Allocation'!F$8*T273,"Internal labour",'Calc| Overheads Allocation'!F$8*T273*'Input| Projects'!$AO273,"DNSP defined",'Calc| Overheads Allocation'!F$78*'Input| Projects'!$AV273,0),0)</f>
        <v>0</v>
      </c>
      <c r="AK273" s="172" cm="1">
        <f t="array" ref="AK273">IFERROR(--('Input| Projects'!$AS273="Yes")*_xlfn.SWITCH('Input| Overheads'!$C$50,"Direct costs",'Calc| Overheads Allocation'!G$8*U273,"Internal labour",'Calc| Overheads Allocation'!G$8*U273*'Input| Projects'!$AO273,"DNSP defined",'Calc| Overheads Allocation'!G$78*'Input| Projects'!$AV273,0),0)</f>
        <v>0</v>
      </c>
      <c r="AL273" s="172" cm="1">
        <f t="array" ref="AL273">IFERROR(--('Input| Projects'!$AS273="Yes")*_xlfn.SWITCH('Input| Overheads'!$C$50,"Direct costs",'Calc| Overheads Allocation'!H$8*V273,"Internal labour",'Calc| Overheads Allocation'!H$8*V273*'Input| Projects'!$AO273,"DNSP defined",'Calc| Overheads Allocation'!H$78*'Input| Projects'!$AV273,0),0)</f>
        <v>0</v>
      </c>
      <c r="AM273" s="172" cm="1">
        <f t="array" ref="AM273">IFERROR(--('Input| Projects'!$AS273="Yes")*_xlfn.SWITCH('Input| Overheads'!$C$50,"Direct costs",'Calc| Overheads Allocation'!I$8*W273,"Internal labour",'Calc| Overheads Allocation'!I$8*W273*'Input| Projects'!$AO273,"DNSP defined",'Calc| Overheads Allocation'!I$78*'Input| Projects'!$AV273,0),0)</f>
        <v>0</v>
      </c>
      <c r="AN273" s="175"/>
      <c r="AO273" s="172" cm="1">
        <f t="array" ref="AO273">IFERROR(--('Input| Projects'!$AT273="Yes")*_xlfn.SWITCH('Input| Overheads'!$C$50,"Direct costs",'Calc| Overheads Allocation'!C$9*Q273,"Internal labour",'Calc| Overheads Allocation'!C$9*Q273*'Input| Projects'!$AO273,"DNSP defined",'Calc| Overheads Allocation'!C$79*'Input| Projects'!$AW273,0),0)</f>
        <v>0</v>
      </c>
      <c r="AP273" s="172" cm="1">
        <f t="array" ref="AP273">IFERROR(--('Input| Projects'!$AT273="Yes")*_xlfn.SWITCH('Input| Overheads'!$C$50,"Direct costs",'Calc| Overheads Allocation'!D$9*R273,"Internal labour",'Calc| Overheads Allocation'!D$9*R273*'Input| Projects'!$AO273,"DNSP defined",'Calc| Overheads Allocation'!D$79*'Input| Projects'!$AW273,0),0)</f>
        <v>0</v>
      </c>
      <c r="AQ273" s="172" cm="1">
        <f t="array" ref="AQ273">IFERROR(--('Input| Projects'!$AT273="Yes")*_xlfn.SWITCH('Input| Overheads'!$C$50,"Direct costs",'Calc| Overheads Allocation'!E$9*S273,"Internal labour",'Calc| Overheads Allocation'!E$9*S273*'Input| Projects'!$AO273,"DNSP defined",'Calc| Overheads Allocation'!E$79*'Input| Projects'!$AW273,0),0)</f>
        <v>0</v>
      </c>
      <c r="AR273" s="172" cm="1">
        <f t="array" ref="AR273">IFERROR(--('Input| Projects'!$AT273="Yes")*_xlfn.SWITCH('Input| Overheads'!$C$50,"Direct costs",'Calc| Overheads Allocation'!F$9*T273,"Internal labour",'Calc| Overheads Allocation'!F$9*T273*'Input| Projects'!$AO273,"DNSP defined",'Calc| Overheads Allocation'!F$79*'Input| Projects'!$AW273,0),0)</f>
        <v>0</v>
      </c>
      <c r="AS273" s="172" cm="1">
        <f t="array" ref="AS273">IFERROR(--('Input| Projects'!$AT273="Yes")*_xlfn.SWITCH('Input| Overheads'!$C$50,"Direct costs",'Calc| Overheads Allocation'!G$9*U273,"Internal labour",'Calc| Overheads Allocation'!G$9*U273*'Input| Projects'!$AO273,"DNSP defined",'Calc| Overheads Allocation'!G$79*'Input| Projects'!$AW273,0),0)</f>
        <v>0</v>
      </c>
      <c r="AT273" s="172" cm="1">
        <f t="array" ref="AT273">IFERROR(--('Input| Projects'!$AT273="Yes")*_xlfn.SWITCH('Input| Overheads'!$C$50,"Direct costs",'Calc| Overheads Allocation'!H$9*V273,"Internal labour",'Calc| Overheads Allocation'!H$9*V273*'Input| Projects'!$AO273,"DNSP defined",'Calc| Overheads Allocation'!H$79*'Input| Projects'!$AW273,0),0)</f>
        <v>0</v>
      </c>
      <c r="AU273" s="172" cm="1">
        <f t="array" ref="AU273">IFERROR(--('Input| Projects'!$AT273="Yes")*_xlfn.SWITCH('Input| Overheads'!$C$50,"Direct costs",'Calc| Overheads Allocation'!I$9*W273,"Internal labour",'Calc| Overheads Allocation'!I$9*W273*'Input| Projects'!$AO273,"DNSP defined",'Calc| Overheads Allocation'!I$79*'Input| Projects'!$AW273,0),0)</f>
        <v>0</v>
      </c>
      <c r="AV273" s="175"/>
      <c r="AW273" s="172">
        <f t="shared" si="112"/>
        <v>0</v>
      </c>
      <c r="AX273" s="172">
        <f t="shared" si="113"/>
        <v>0</v>
      </c>
      <c r="AY273" s="172">
        <f t="shared" si="114"/>
        <v>0</v>
      </c>
      <c r="AZ273" s="172">
        <f t="shared" si="115"/>
        <v>0</v>
      </c>
      <c r="BA273" s="172">
        <f t="shared" si="116"/>
        <v>0</v>
      </c>
      <c r="BB273" s="172">
        <f t="shared" si="117"/>
        <v>0</v>
      </c>
      <c r="BC273" s="172">
        <f t="shared" si="118"/>
        <v>0</v>
      </c>
      <c r="BD273" s="176"/>
      <c r="BE273" s="172">
        <f t="shared" si="119"/>
        <v>0</v>
      </c>
      <c r="BF273" s="172">
        <f t="shared" si="120"/>
        <v>0</v>
      </c>
      <c r="BG273" s="172">
        <f t="shared" si="121"/>
        <v>0</v>
      </c>
      <c r="BH273" s="172">
        <f t="shared" si="122"/>
        <v>0</v>
      </c>
      <c r="BI273" s="172">
        <f t="shared" si="123"/>
        <v>0</v>
      </c>
      <c r="BJ273" s="172">
        <f t="shared" si="124"/>
        <v>0</v>
      </c>
      <c r="BK273" s="172">
        <f t="shared" si="125"/>
        <v>0</v>
      </c>
      <c r="BL273" s="176"/>
      <c r="BM273" s="172">
        <f t="shared" si="104"/>
        <v>0</v>
      </c>
      <c r="BN273" s="172">
        <f t="shared" si="105"/>
        <v>0</v>
      </c>
      <c r="BO273" s="172">
        <f t="shared" si="106"/>
        <v>0</v>
      </c>
      <c r="BP273" s="172">
        <f t="shared" si="107"/>
        <v>0</v>
      </c>
      <c r="BQ273" s="172">
        <f t="shared" si="108"/>
        <v>0</v>
      </c>
      <c r="BR273" s="172">
        <f t="shared" si="109"/>
        <v>0</v>
      </c>
      <c r="BS273" s="172">
        <f t="shared" si="110"/>
        <v>0</v>
      </c>
      <c r="BT273" s="55"/>
      <c r="BU273" s="158">
        <f>SUMIF('Input| Projects'!$BA$8:$CX$8,RIGHT(BU$9,3),'Input| Projects'!$BA273:$CX273)</f>
        <v>0</v>
      </c>
      <c r="BV273" s="158">
        <f>SUMIF('Input| Projects'!$BA$8:$CX$8,RIGHT(BV$9,3),'Input| Projects'!$BA273:$CX273)</f>
        <v>0</v>
      </c>
      <c r="BW273" s="79" t="str">
        <f t="shared" si="111"/>
        <v/>
      </c>
    </row>
    <row r="274" spans="2:75" x14ac:dyDescent="0.2">
      <c r="B274" s="123">
        <f>IFERROR('Input| Projects'!B274,"")</f>
        <v>265</v>
      </c>
      <c r="C274" s="160" t="str">
        <f>IFERROR(IF('Input| Projects'!C274="","",'Input| Projects'!C274),"")</f>
        <v/>
      </c>
      <c r="D274" s="160" t="str">
        <f>IFERROR(IF('Input| Projects'!D274="","",'Input| Projects'!D274),"")</f>
        <v/>
      </c>
      <c r="E274" s="53"/>
      <c r="F274" s="160" t="str">
        <f>IF(LEN('Input| Projects'!F274)&gt;0,'Input| Projects'!F274,"")</f>
        <v/>
      </c>
      <c r="G274" s="160" t="str">
        <f>IF(LEN('Input| Projects'!G274)&gt;0,'Input| Projects'!G274,"")</f>
        <v/>
      </c>
      <c r="H274" s="10"/>
      <c r="I274" s="194" cm="1">
        <f t="array" ref="I274">IF(LEN($F274)&gt;0,1+IFERROR(SUMPRODUCT(TRANSPOSE('Input| Projects'!$AO274:$AQ274),INDEX('Input| Escalations'!$F$27:$L$29,,MATCH(Q$9,'Input| Escalations'!$F$21:$L$21,0))),0),0)</f>
        <v>0</v>
      </c>
      <c r="J274" s="194" cm="1">
        <f t="array" ref="J274">IF(LEN($F274)&gt;0,1+IFERROR(SUMPRODUCT(TRANSPOSE('Input| Projects'!$AO274:$AQ274),INDEX('Input| Escalations'!$F$27:$L$29,,MATCH(R$9,'Input| Escalations'!$F$21:$L$21,0))),0),0)</f>
        <v>0</v>
      </c>
      <c r="K274" s="194" cm="1">
        <f t="array" ref="K274">IF(LEN($F274)&gt;0,1+IFERROR(SUMPRODUCT(TRANSPOSE('Input| Projects'!$AO274:$AQ274),INDEX('Input| Escalations'!$F$27:$L$29,,MATCH(S$9,'Input| Escalations'!$F$21:$L$21,0))),0),0)</f>
        <v>0</v>
      </c>
      <c r="L274" s="194" cm="1">
        <f t="array" ref="L274">IF(LEN($F274)&gt;0,1+IFERROR(SUMPRODUCT(TRANSPOSE('Input| Projects'!$AO274:$AQ274),INDEX('Input| Escalations'!$F$27:$L$29,,MATCH(T$9,'Input| Escalations'!$F$21:$L$21,0))),0),0)</f>
        <v>0</v>
      </c>
      <c r="M274" s="194" cm="1">
        <f t="array" ref="M274">IF(LEN($F274)&gt;0,1+IFERROR(SUMPRODUCT(TRANSPOSE('Input| Projects'!$AO274:$AQ274),INDEX('Input| Escalations'!$F$27:$L$29,,MATCH(U$9,'Input| Escalations'!$F$21:$L$21,0))),0),0)</f>
        <v>0</v>
      </c>
      <c r="N274" s="194" cm="1">
        <f t="array" ref="N274">IF(LEN($F274)&gt;0,1+IFERROR(SUMPRODUCT(TRANSPOSE('Input| Projects'!$AO274:$AQ274),INDEX('Input| Escalations'!$F$27:$L$29,,MATCH(V$9,'Input| Escalations'!$F$21:$L$21,0))),0),0)</f>
        <v>0</v>
      </c>
      <c r="O274" s="194" cm="1">
        <f t="array" ref="O274">IF(LEN($F274)&gt;0,1+IFERROR(SUMPRODUCT(TRANSPOSE('Input| Projects'!$AO274:$AQ274),INDEX('Input| Escalations'!$F$27:$L$29,,MATCH(W$9,'Input| Escalations'!$F$21:$L$21,0))),0),0)</f>
        <v>0</v>
      </c>
      <c r="P274" s="10"/>
      <c r="Q274" s="172">
        <f>IFERROR(IF(ISNUMBER(FIND("decision",'Input| Setup'!$F$6)),'Input| Projects'!Y274,'Input| Projects'!I274)*'Input| Escalations'!$I$17*I274,0)</f>
        <v>0</v>
      </c>
      <c r="R274" s="172">
        <f>IFERROR(IF(ISNUMBER(FIND("decision",'Input| Setup'!$F$6)),'Input| Projects'!Z274,'Input| Projects'!J274)*'Input| Escalations'!$I$17*J274,0)</f>
        <v>0</v>
      </c>
      <c r="S274" s="172">
        <f>IFERROR(IF(ISNUMBER(FIND("decision",'Input| Setup'!$F$6)),'Input| Projects'!AA274,'Input| Projects'!K274)*'Input| Escalations'!$I$17*K274,0)</f>
        <v>0</v>
      </c>
      <c r="T274" s="172">
        <f>IFERROR(IF(ISNUMBER(FIND("decision",'Input| Setup'!$F$6)),'Input| Projects'!AB274,'Input| Projects'!L274)*'Input| Escalations'!$I$17*L274,0)</f>
        <v>0</v>
      </c>
      <c r="U274" s="172">
        <f>IFERROR(IF(ISNUMBER(FIND("decision",'Input| Setup'!$F$6)),'Input| Projects'!AC274,'Input| Projects'!M274)*'Input| Escalations'!$I$17*M274,0)</f>
        <v>0</v>
      </c>
      <c r="V274" s="172">
        <f>IFERROR(IF(ISNUMBER(FIND("decision",'Input| Setup'!$F$6)),'Input| Projects'!AD274,'Input| Projects'!N274)*'Input| Escalations'!$I$17*N274,0)</f>
        <v>0</v>
      </c>
      <c r="W274" s="172">
        <f>IFERROR(IF(ISNUMBER(FIND("decision",'Input| Setup'!$F$6)),'Input| Projects'!AE274,'Input| Projects'!O274)*'Input| Escalations'!$I$17*O274,0)</f>
        <v>0</v>
      </c>
      <c r="X274" s="175"/>
      <c r="Y274" s="172">
        <f>IF(ISNUMBER(FIND("decision",'Input| Setup'!$F$6)),'Input| Projects'!AG274,'Input| Projects'!Q274)*I274*'Input| Escalations'!$I$17</f>
        <v>0</v>
      </c>
      <c r="Z274" s="172">
        <f>IF(ISNUMBER(FIND("decision",'Input| Setup'!$F$6)),'Input| Projects'!AH274,'Input| Projects'!R274)*J274*'Input| Escalations'!$I$17</f>
        <v>0</v>
      </c>
      <c r="AA274" s="172">
        <f>IF(ISNUMBER(FIND("decision",'Input| Setup'!$F$6)),'Input| Projects'!AI274,'Input| Projects'!S274)*K274*'Input| Escalations'!$I$17</f>
        <v>0</v>
      </c>
      <c r="AB274" s="172">
        <f>IF(ISNUMBER(FIND("decision",'Input| Setup'!$F$6)),'Input| Projects'!AJ274,'Input| Projects'!T274)*L274*'Input| Escalations'!$I$17</f>
        <v>0</v>
      </c>
      <c r="AC274" s="172">
        <f>IF(ISNUMBER(FIND("decision",'Input| Setup'!$F$6)),'Input| Projects'!AK274,'Input| Projects'!U274)*M274*'Input| Escalations'!$I$17</f>
        <v>0</v>
      </c>
      <c r="AD274" s="172">
        <f>IF(ISNUMBER(FIND("decision",'Input| Setup'!$F$6)),'Input| Projects'!AL274,'Input| Projects'!V274)*N274*'Input| Escalations'!$I$17</f>
        <v>0</v>
      </c>
      <c r="AE274" s="172">
        <f>IF(ISNUMBER(FIND("decision",'Input| Setup'!$F$6)),'Input| Projects'!AM274,'Input| Projects'!W274)*O274*'Input| Escalations'!$I$17</f>
        <v>0</v>
      </c>
      <c r="AF274" s="175"/>
      <c r="AG274" s="172" cm="1">
        <f t="array" ref="AG274">IFERROR(--('Input| Projects'!$AS274="Yes")*_xlfn.SWITCH('Input| Overheads'!$C$50,"Direct costs",'Calc| Overheads Allocation'!C$8*Q274,"Internal labour",'Calc| Overheads Allocation'!C$8*Q274*'Input| Projects'!$AO274,"DNSP defined",'Calc| Overheads Allocation'!C$78*'Input| Projects'!$AV274,0),0)</f>
        <v>0</v>
      </c>
      <c r="AH274" s="172" cm="1">
        <f t="array" ref="AH274">IFERROR(--('Input| Projects'!$AS274="Yes")*_xlfn.SWITCH('Input| Overheads'!$C$50,"Direct costs",'Calc| Overheads Allocation'!D$8*R274,"Internal labour",'Calc| Overheads Allocation'!D$8*R274*'Input| Projects'!$AO274,"DNSP defined",'Calc| Overheads Allocation'!D$78*'Input| Projects'!$AV274,0),0)</f>
        <v>0</v>
      </c>
      <c r="AI274" s="172" cm="1">
        <f t="array" ref="AI274">IFERROR(--('Input| Projects'!$AS274="Yes")*_xlfn.SWITCH('Input| Overheads'!$C$50,"Direct costs",'Calc| Overheads Allocation'!E$8*S274,"Internal labour",'Calc| Overheads Allocation'!E$8*S274*'Input| Projects'!$AO274,"DNSP defined",'Calc| Overheads Allocation'!E$78*'Input| Projects'!$AV274,0),0)</f>
        <v>0</v>
      </c>
      <c r="AJ274" s="172" cm="1">
        <f t="array" ref="AJ274">IFERROR(--('Input| Projects'!$AS274="Yes")*_xlfn.SWITCH('Input| Overheads'!$C$50,"Direct costs",'Calc| Overheads Allocation'!F$8*T274,"Internal labour",'Calc| Overheads Allocation'!F$8*T274*'Input| Projects'!$AO274,"DNSP defined",'Calc| Overheads Allocation'!F$78*'Input| Projects'!$AV274,0),0)</f>
        <v>0</v>
      </c>
      <c r="AK274" s="172" cm="1">
        <f t="array" ref="AK274">IFERROR(--('Input| Projects'!$AS274="Yes")*_xlfn.SWITCH('Input| Overheads'!$C$50,"Direct costs",'Calc| Overheads Allocation'!G$8*U274,"Internal labour",'Calc| Overheads Allocation'!G$8*U274*'Input| Projects'!$AO274,"DNSP defined",'Calc| Overheads Allocation'!G$78*'Input| Projects'!$AV274,0),0)</f>
        <v>0</v>
      </c>
      <c r="AL274" s="172" cm="1">
        <f t="array" ref="AL274">IFERROR(--('Input| Projects'!$AS274="Yes")*_xlfn.SWITCH('Input| Overheads'!$C$50,"Direct costs",'Calc| Overheads Allocation'!H$8*V274,"Internal labour",'Calc| Overheads Allocation'!H$8*V274*'Input| Projects'!$AO274,"DNSP defined",'Calc| Overheads Allocation'!H$78*'Input| Projects'!$AV274,0),0)</f>
        <v>0</v>
      </c>
      <c r="AM274" s="172" cm="1">
        <f t="array" ref="AM274">IFERROR(--('Input| Projects'!$AS274="Yes")*_xlfn.SWITCH('Input| Overheads'!$C$50,"Direct costs",'Calc| Overheads Allocation'!I$8*W274,"Internal labour",'Calc| Overheads Allocation'!I$8*W274*'Input| Projects'!$AO274,"DNSP defined",'Calc| Overheads Allocation'!I$78*'Input| Projects'!$AV274,0),0)</f>
        <v>0</v>
      </c>
      <c r="AN274" s="175"/>
      <c r="AO274" s="172" cm="1">
        <f t="array" ref="AO274">IFERROR(--('Input| Projects'!$AT274="Yes")*_xlfn.SWITCH('Input| Overheads'!$C$50,"Direct costs",'Calc| Overheads Allocation'!C$9*Q274,"Internal labour",'Calc| Overheads Allocation'!C$9*Q274*'Input| Projects'!$AO274,"DNSP defined",'Calc| Overheads Allocation'!C$79*'Input| Projects'!$AW274,0),0)</f>
        <v>0</v>
      </c>
      <c r="AP274" s="172" cm="1">
        <f t="array" ref="AP274">IFERROR(--('Input| Projects'!$AT274="Yes")*_xlfn.SWITCH('Input| Overheads'!$C$50,"Direct costs",'Calc| Overheads Allocation'!D$9*R274,"Internal labour",'Calc| Overheads Allocation'!D$9*R274*'Input| Projects'!$AO274,"DNSP defined",'Calc| Overheads Allocation'!D$79*'Input| Projects'!$AW274,0),0)</f>
        <v>0</v>
      </c>
      <c r="AQ274" s="172" cm="1">
        <f t="array" ref="AQ274">IFERROR(--('Input| Projects'!$AT274="Yes")*_xlfn.SWITCH('Input| Overheads'!$C$50,"Direct costs",'Calc| Overheads Allocation'!E$9*S274,"Internal labour",'Calc| Overheads Allocation'!E$9*S274*'Input| Projects'!$AO274,"DNSP defined",'Calc| Overheads Allocation'!E$79*'Input| Projects'!$AW274,0),0)</f>
        <v>0</v>
      </c>
      <c r="AR274" s="172" cm="1">
        <f t="array" ref="AR274">IFERROR(--('Input| Projects'!$AT274="Yes")*_xlfn.SWITCH('Input| Overheads'!$C$50,"Direct costs",'Calc| Overheads Allocation'!F$9*T274,"Internal labour",'Calc| Overheads Allocation'!F$9*T274*'Input| Projects'!$AO274,"DNSP defined",'Calc| Overheads Allocation'!F$79*'Input| Projects'!$AW274,0),0)</f>
        <v>0</v>
      </c>
      <c r="AS274" s="172" cm="1">
        <f t="array" ref="AS274">IFERROR(--('Input| Projects'!$AT274="Yes")*_xlfn.SWITCH('Input| Overheads'!$C$50,"Direct costs",'Calc| Overheads Allocation'!G$9*U274,"Internal labour",'Calc| Overheads Allocation'!G$9*U274*'Input| Projects'!$AO274,"DNSP defined",'Calc| Overheads Allocation'!G$79*'Input| Projects'!$AW274,0),0)</f>
        <v>0</v>
      </c>
      <c r="AT274" s="172" cm="1">
        <f t="array" ref="AT274">IFERROR(--('Input| Projects'!$AT274="Yes")*_xlfn.SWITCH('Input| Overheads'!$C$50,"Direct costs",'Calc| Overheads Allocation'!H$9*V274,"Internal labour",'Calc| Overheads Allocation'!H$9*V274*'Input| Projects'!$AO274,"DNSP defined",'Calc| Overheads Allocation'!H$79*'Input| Projects'!$AW274,0),0)</f>
        <v>0</v>
      </c>
      <c r="AU274" s="172" cm="1">
        <f t="array" ref="AU274">IFERROR(--('Input| Projects'!$AT274="Yes")*_xlfn.SWITCH('Input| Overheads'!$C$50,"Direct costs",'Calc| Overheads Allocation'!I$9*W274,"Internal labour",'Calc| Overheads Allocation'!I$9*W274*'Input| Projects'!$AO274,"DNSP defined",'Calc| Overheads Allocation'!I$79*'Input| Projects'!$AW274,0),0)</f>
        <v>0</v>
      </c>
      <c r="AV274" s="175"/>
      <c r="AW274" s="172">
        <f t="shared" si="112"/>
        <v>0</v>
      </c>
      <c r="AX274" s="172">
        <f t="shared" si="113"/>
        <v>0</v>
      </c>
      <c r="AY274" s="172">
        <f t="shared" si="114"/>
        <v>0</v>
      </c>
      <c r="AZ274" s="172">
        <f t="shared" si="115"/>
        <v>0</v>
      </c>
      <c r="BA274" s="172">
        <f t="shared" si="116"/>
        <v>0</v>
      </c>
      <c r="BB274" s="172">
        <f t="shared" si="117"/>
        <v>0</v>
      </c>
      <c r="BC274" s="172">
        <f t="shared" si="118"/>
        <v>0</v>
      </c>
      <c r="BD274" s="176"/>
      <c r="BE274" s="172">
        <f t="shared" si="119"/>
        <v>0</v>
      </c>
      <c r="BF274" s="172">
        <f t="shared" si="120"/>
        <v>0</v>
      </c>
      <c r="BG274" s="172">
        <f t="shared" si="121"/>
        <v>0</v>
      </c>
      <c r="BH274" s="172">
        <f t="shared" si="122"/>
        <v>0</v>
      </c>
      <c r="BI274" s="172">
        <f t="shared" si="123"/>
        <v>0</v>
      </c>
      <c r="BJ274" s="172">
        <f t="shared" si="124"/>
        <v>0</v>
      </c>
      <c r="BK274" s="172">
        <f t="shared" si="125"/>
        <v>0</v>
      </c>
      <c r="BL274" s="176"/>
      <c r="BM274" s="172">
        <f t="shared" si="104"/>
        <v>0</v>
      </c>
      <c r="BN274" s="172">
        <f t="shared" si="105"/>
        <v>0</v>
      </c>
      <c r="BO274" s="172">
        <f t="shared" si="106"/>
        <v>0</v>
      </c>
      <c r="BP274" s="172">
        <f t="shared" si="107"/>
        <v>0</v>
      </c>
      <c r="BQ274" s="172">
        <f t="shared" si="108"/>
        <v>0</v>
      </c>
      <c r="BR274" s="172">
        <f t="shared" si="109"/>
        <v>0</v>
      </c>
      <c r="BS274" s="172">
        <f t="shared" si="110"/>
        <v>0</v>
      </c>
      <c r="BT274" s="55"/>
      <c r="BU274" s="158">
        <f>SUMIF('Input| Projects'!$BA$8:$CX$8,RIGHT(BU$9,3),'Input| Projects'!$BA274:$CX274)</f>
        <v>0</v>
      </c>
      <c r="BV274" s="158">
        <f>SUMIF('Input| Projects'!$BA$8:$CX$8,RIGHT(BV$9,3),'Input| Projects'!$BA274:$CX274)</f>
        <v>0</v>
      </c>
      <c r="BW274" s="79" t="str">
        <f t="shared" si="111"/>
        <v/>
      </c>
    </row>
    <row r="275" spans="2:75" x14ac:dyDescent="0.2">
      <c r="B275" s="123">
        <f>IFERROR('Input| Projects'!B275,"")</f>
        <v>266</v>
      </c>
      <c r="C275" s="160" t="str">
        <f>IFERROR(IF('Input| Projects'!C275="","",'Input| Projects'!C275),"")</f>
        <v/>
      </c>
      <c r="D275" s="160" t="str">
        <f>IFERROR(IF('Input| Projects'!D275="","",'Input| Projects'!D275),"")</f>
        <v/>
      </c>
      <c r="E275" s="53"/>
      <c r="F275" s="160" t="str">
        <f>IF(LEN('Input| Projects'!F275)&gt;0,'Input| Projects'!F275,"")</f>
        <v/>
      </c>
      <c r="G275" s="160" t="str">
        <f>IF(LEN('Input| Projects'!G275)&gt;0,'Input| Projects'!G275,"")</f>
        <v/>
      </c>
      <c r="H275" s="10"/>
      <c r="I275" s="194" cm="1">
        <f t="array" ref="I275">IF(LEN($F275)&gt;0,1+IFERROR(SUMPRODUCT(TRANSPOSE('Input| Projects'!$AO275:$AQ275),INDEX('Input| Escalations'!$F$27:$L$29,,MATCH(Q$9,'Input| Escalations'!$F$21:$L$21,0))),0),0)</f>
        <v>0</v>
      </c>
      <c r="J275" s="194" cm="1">
        <f t="array" ref="J275">IF(LEN($F275)&gt;0,1+IFERROR(SUMPRODUCT(TRANSPOSE('Input| Projects'!$AO275:$AQ275),INDEX('Input| Escalations'!$F$27:$L$29,,MATCH(R$9,'Input| Escalations'!$F$21:$L$21,0))),0),0)</f>
        <v>0</v>
      </c>
      <c r="K275" s="194" cm="1">
        <f t="array" ref="K275">IF(LEN($F275)&gt;0,1+IFERROR(SUMPRODUCT(TRANSPOSE('Input| Projects'!$AO275:$AQ275),INDEX('Input| Escalations'!$F$27:$L$29,,MATCH(S$9,'Input| Escalations'!$F$21:$L$21,0))),0),0)</f>
        <v>0</v>
      </c>
      <c r="L275" s="194" cm="1">
        <f t="array" ref="L275">IF(LEN($F275)&gt;0,1+IFERROR(SUMPRODUCT(TRANSPOSE('Input| Projects'!$AO275:$AQ275),INDEX('Input| Escalations'!$F$27:$L$29,,MATCH(T$9,'Input| Escalations'!$F$21:$L$21,0))),0),0)</f>
        <v>0</v>
      </c>
      <c r="M275" s="194" cm="1">
        <f t="array" ref="M275">IF(LEN($F275)&gt;0,1+IFERROR(SUMPRODUCT(TRANSPOSE('Input| Projects'!$AO275:$AQ275),INDEX('Input| Escalations'!$F$27:$L$29,,MATCH(U$9,'Input| Escalations'!$F$21:$L$21,0))),0),0)</f>
        <v>0</v>
      </c>
      <c r="N275" s="194" cm="1">
        <f t="array" ref="N275">IF(LEN($F275)&gt;0,1+IFERROR(SUMPRODUCT(TRANSPOSE('Input| Projects'!$AO275:$AQ275),INDEX('Input| Escalations'!$F$27:$L$29,,MATCH(V$9,'Input| Escalations'!$F$21:$L$21,0))),0),0)</f>
        <v>0</v>
      </c>
      <c r="O275" s="194" cm="1">
        <f t="array" ref="O275">IF(LEN($F275)&gt;0,1+IFERROR(SUMPRODUCT(TRANSPOSE('Input| Projects'!$AO275:$AQ275),INDEX('Input| Escalations'!$F$27:$L$29,,MATCH(W$9,'Input| Escalations'!$F$21:$L$21,0))),0),0)</f>
        <v>0</v>
      </c>
      <c r="P275" s="10"/>
      <c r="Q275" s="172">
        <f>IFERROR(IF(ISNUMBER(FIND("decision",'Input| Setup'!$F$6)),'Input| Projects'!Y275,'Input| Projects'!I275)*'Input| Escalations'!$I$17*I275,0)</f>
        <v>0</v>
      </c>
      <c r="R275" s="172">
        <f>IFERROR(IF(ISNUMBER(FIND("decision",'Input| Setup'!$F$6)),'Input| Projects'!Z275,'Input| Projects'!J275)*'Input| Escalations'!$I$17*J275,0)</f>
        <v>0</v>
      </c>
      <c r="S275" s="172">
        <f>IFERROR(IF(ISNUMBER(FIND("decision",'Input| Setup'!$F$6)),'Input| Projects'!AA275,'Input| Projects'!K275)*'Input| Escalations'!$I$17*K275,0)</f>
        <v>0</v>
      </c>
      <c r="T275" s="172">
        <f>IFERROR(IF(ISNUMBER(FIND("decision",'Input| Setup'!$F$6)),'Input| Projects'!AB275,'Input| Projects'!L275)*'Input| Escalations'!$I$17*L275,0)</f>
        <v>0</v>
      </c>
      <c r="U275" s="172">
        <f>IFERROR(IF(ISNUMBER(FIND("decision",'Input| Setup'!$F$6)),'Input| Projects'!AC275,'Input| Projects'!M275)*'Input| Escalations'!$I$17*M275,0)</f>
        <v>0</v>
      </c>
      <c r="V275" s="172">
        <f>IFERROR(IF(ISNUMBER(FIND("decision",'Input| Setup'!$F$6)),'Input| Projects'!AD275,'Input| Projects'!N275)*'Input| Escalations'!$I$17*N275,0)</f>
        <v>0</v>
      </c>
      <c r="W275" s="172">
        <f>IFERROR(IF(ISNUMBER(FIND("decision",'Input| Setup'!$F$6)),'Input| Projects'!AE275,'Input| Projects'!O275)*'Input| Escalations'!$I$17*O275,0)</f>
        <v>0</v>
      </c>
      <c r="X275" s="175"/>
      <c r="Y275" s="172">
        <f>IF(ISNUMBER(FIND("decision",'Input| Setup'!$F$6)),'Input| Projects'!AG275,'Input| Projects'!Q275)*I275*'Input| Escalations'!$I$17</f>
        <v>0</v>
      </c>
      <c r="Z275" s="172">
        <f>IF(ISNUMBER(FIND("decision",'Input| Setup'!$F$6)),'Input| Projects'!AH275,'Input| Projects'!R275)*J275*'Input| Escalations'!$I$17</f>
        <v>0</v>
      </c>
      <c r="AA275" s="172">
        <f>IF(ISNUMBER(FIND("decision",'Input| Setup'!$F$6)),'Input| Projects'!AI275,'Input| Projects'!S275)*K275*'Input| Escalations'!$I$17</f>
        <v>0</v>
      </c>
      <c r="AB275" s="172">
        <f>IF(ISNUMBER(FIND("decision",'Input| Setup'!$F$6)),'Input| Projects'!AJ275,'Input| Projects'!T275)*L275*'Input| Escalations'!$I$17</f>
        <v>0</v>
      </c>
      <c r="AC275" s="172">
        <f>IF(ISNUMBER(FIND("decision",'Input| Setup'!$F$6)),'Input| Projects'!AK275,'Input| Projects'!U275)*M275*'Input| Escalations'!$I$17</f>
        <v>0</v>
      </c>
      <c r="AD275" s="172">
        <f>IF(ISNUMBER(FIND("decision",'Input| Setup'!$F$6)),'Input| Projects'!AL275,'Input| Projects'!V275)*N275*'Input| Escalations'!$I$17</f>
        <v>0</v>
      </c>
      <c r="AE275" s="172">
        <f>IF(ISNUMBER(FIND("decision",'Input| Setup'!$F$6)),'Input| Projects'!AM275,'Input| Projects'!W275)*O275*'Input| Escalations'!$I$17</f>
        <v>0</v>
      </c>
      <c r="AF275" s="175"/>
      <c r="AG275" s="172" cm="1">
        <f t="array" ref="AG275">IFERROR(--('Input| Projects'!$AS275="Yes")*_xlfn.SWITCH('Input| Overheads'!$C$50,"Direct costs",'Calc| Overheads Allocation'!C$8*Q275,"Internal labour",'Calc| Overheads Allocation'!C$8*Q275*'Input| Projects'!$AO275,"DNSP defined",'Calc| Overheads Allocation'!C$78*'Input| Projects'!$AV275,0),0)</f>
        <v>0</v>
      </c>
      <c r="AH275" s="172" cm="1">
        <f t="array" ref="AH275">IFERROR(--('Input| Projects'!$AS275="Yes")*_xlfn.SWITCH('Input| Overheads'!$C$50,"Direct costs",'Calc| Overheads Allocation'!D$8*R275,"Internal labour",'Calc| Overheads Allocation'!D$8*R275*'Input| Projects'!$AO275,"DNSP defined",'Calc| Overheads Allocation'!D$78*'Input| Projects'!$AV275,0),0)</f>
        <v>0</v>
      </c>
      <c r="AI275" s="172" cm="1">
        <f t="array" ref="AI275">IFERROR(--('Input| Projects'!$AS275="Yes")*_xlfn.SWITCH('Input| Overheads'!$C$50,"Direct costs",'Calc| Overheads Allocation'!E$8*S275,"Internal labour",'Calc| Overheads Allocation'!E$8*S275*'Input| Projects'!$AO275,"DNSP defined",'Calc| Overheads Allocation'!E$78*'Input| Projects'!$AV275,0),0)</f>
        <v>0</v>
      </c>
      <c r="AJ275" s="172" cm="1">
        <f t="array" ref="AJ275">IFERROR(--('Input| Projects'!$AS275="Yes")*_xlfn.SWITCH('Input| Overheads'!$C$50,"Direct costs",'Calc| Overheads Allocation'!F$8*T275,"Internal labour",'Calc| Overheads Allocation'!F$8*T275*'Input| Projects'!$AO275,"DNSP defined",'Calc| Overheads Allocation'!F$78*'Input| Projects'!$AV275,0),0)</f>
        <v>0</v>
      </c>
      <c r="AK275" s="172" cm="1">
        <f t="array" ref="AK275">IFERROR(--('Input| Projects'!$AS275="Yes")*_xlfn.SWITCH('Input| Overheads'!$C$50,"Direct costs",'Calc| Overheads Allocation'!G$8*U275,"Internal labour",'Calc| Overheads Allocation'!G$8*U275*'Input| Projects'!$AO275,"DNSP defined",'Calc| Overheads Allocation'!G$78*'Input| Projects'!$AV275,0),0)</f>
        <v>0</v>
      </c>
      <c r="AL275" s="172" cm="1">
        <f t="array" ref="AL275">IFERROR(--('Input| Projects'!$AS275="Yes")*_xlfn.SWITCH('Input| Overheads'!$C$50,"Direct costs",'Calc| Overheads Allocation'!H$8*V275,"Internal labour",'Calc| Overheads Allocation'!H$8*V275*'Input| Projects'!$AO275,"DNSP defined",'Calc| Overheads Allocation'!H$78*'Input| Projects'!$AV275,0),0)</f>
        <v>0</v>
      </c>
      <c r="AM275" s="172" cm="1">
        <f t="array" ref="AM275">IFERROR(--('Input| Projects'!$AS275="Yes")*_xlfn.SWITCH('Input| Overheads'!$C$50,"Direct costs",'Calc| Overheads Allocation'!I$8*W275,"Internal labour",'Calc| Overheads Allocation'!I$8*W275*'Input| Projects'!$AO275,"DNSP defined",'Calc| Overheads Allocation'!I$78*'Input| Projects'!$AV275,0),0)</f>
        <v>0</v>
      </c>
      <c r="AN275" s="175"/>
      <c r="AO275" s="172" cm="1">
        <f t="array" ref="AO275">IFERROR(--('Input| Projects'!$AT275="Yes")*_xlfn.SWITCH('Input| Overheads'!$C$50,"Direct costs",'Calc| Overheads Allocation'!C$9*Q275,"Internal labour",'Calc| Overheads Allocation'!C$9*Q275*'Input| Projects'!$AO275,"DNSP defined",'Calc| Overheads Allocation'!C$79*'Input| Projects'!$AW275,0),0)</f>
        <v>0</v>
      </c>
      <c r="AP275" s="172" cm="1">
        <f t="array" ref="AP275">IFERROR(--('Input| Projects'!$AT275="Yes")*_xlfn.SWITCH('Input| Overheads'!$C$50,"Direct costs",'Calc| Overheads Allocation'!D$9*R275,"Internal labour",'Calc| Overheads Allocation'!D$9*R275*'Input| Projects'!$AO275,"DNSP defined",'Calc| Overheads Allocation'!D$79*'Input| Projects'!$AW275,0),0)</f>
        <v>0</v>
      </c>
      <c r="AQ275" s="172" cm="1">
        <f t="array" ref="AQ275">IFERROR(--('Input| Projects'!$AT275="Yes")*_xlfn.SWITCH('Input| Overheads'!$C$50,"Direct costs",'Calc| Overheads Allocation'!E$9*S275,"Internal labour",'Calc| Overheads Allocation'!E$9*S275*'Input| Projects'!$AO275,"DNSP defined",'Calc| Overheads Allocation'!E$79*'Input| Projects'!$AW275,0),0)</f>
        <v>0</v>
      </c>
      <c r="AR275" s="172" cm="1">
        <f t="array" ref="AR275">IFERROR(--('Input| Projects'!$AT275="Yes")*_xlfn.SWITCH('Input| Overheads'!$C$50,"Direct costs",'Calc| Overheads Allocation'!F$9*T275,"Internal labour",'Calc| Overheads Allocation'!F$9*T275*'Input| Projects'!$AO275,"DNSP defined",'Calc| Overheads Allocation'!F$79*'Input| Projects'!$AW275,0),0)</f>
        <v>0</v>
      </c>
      <c r="AS275" s="172" cm="1">
        <f t="array" ref="AS275">IFERROR(--('Input| Projects'!$AT275="Yes")*_xlfn.SWITCH('Input| Overheads'!$C$50,"Direct costs",'Calc| Overheads Allocation'!G$9*U275,"Internal labour",'Calc| Overheads Allocation'!G$9*U275*'Input| Projects'!$AO275,"DNSP defined",'Calc| Overheads Allocation'!G$79*'Input| Projects'!$AW275,0),0)</f>
        <v>0</v>
      </c>
      <c r="AT275" s="172" cm="1">
        <f t="array" ref="AT275">IFERROR(--('Input| Projects'!$AT275="Yes")*_xlfn.SWITCH('Input| Overheads'!$C$50,"Direct costs",'Calc| Overheads Allocation'!H$9*V275,"Internal labour",'Calc| Overheads Allocation'!H$9*V275*'Input| Projects'!$AO275,"DNSP defined",'Calc| Overheads Allocation'!H$79*'Input| Projects'!$AW275,0),0)</f>
        <v>0</v>
      </c>
      <c r="AU275" s="172" cm="1">
        <f t="array" ref="AU275">IFERROR(--('Input| Projects'!$AT275="Yes")*_xlfn.SWITCH('Input| Overheads'!$C$50,"Direct costs",'Calc| Overheads Allocation'!I$9*W275,"Internal labour",'Calc| Overheads Allocation'!I$9*W275*'Input| Projects'!$AO275,"DNSP defined",'Calc| Overheads Allocation'!I$79*'Input| Projects'!$AW275,0),0)</f>
        <v>0</v>
      </c>
      <c r="AV275" s="175"/>
      <c r="AW275" s="172">
        <f t="shared" si="112"/>
        <v>0</v>
      </c>
      <c r="AX275" s="172">
        <f t="shared" si="113"/>
        <v>0</v>
      </c>
      <c r="AY275" s="172">
        <f t="shared" si="114"/>
        <v>0</v>
      </c>
      <c r="AZ275" s="172">
        <f t="shared" si="115"/>
        <v>0</v>
      </c>
      <c r="BA275" s="172">
        <f t="shared" si="116"/>
        <v>0</v>
      </c>
      <c r="BB275" s="172">
        <f t="shared" si="117"/>
        <v>0</v>
      </c>
      <c r="BC275" s="172">
        <f t="shared" si="118"/>
        <v>0</v>
      </c>
      <c r="BD275" s="176"/>
      <c r="BE275" s="172">
        <f t="shared" si="119"/>
        <v>0</v>
      </c>
      <c r="BF275" s="172">
        <f t="shared" si="120"/>
        <v>0</v>
      </c>
      <c r="BG275" s="172">
        <f t="shared" si="121"/>
        <v>0</v>
      </c>
      <c r="BH275" s="172">
        <f t="shared" si="122"/>
        <v>0</v>
      </c>
      <c r="BI275" s="172">
        <f t="shared" si="123"/>
        <v>0</v>
      </c>
      <c r="BJ275" s="172">
        <f t="shared" si="124"/>
        <v>0</v>
      </c>
      <c r="BK275" s="172">
        <f t="shared" si="125"/>
        <v>0</v>
      </c>
      <c r="BL275" s="176"/>
      <c r="BM275" s="172">
        <f t="shared" si="104"/>
        <v>0</v>
      </c>
      <c r="BN275" s="172">
        <f t="shared" si="105"/>
        <v>0</v>
      </c>
      <c r="BO275" s="172">
        <f t="shared" si="106"/>
        <v>0</v>
      </c>
      <c r="BP275" s="172">
        <f t="shared" si="107"/>
        <v>0</v>
      </c>
      <c r="BQ275" s="172">
        <f t="shared" si="108"/>
        <v>0</v>
      </c>
      <c r="BR275" s="172">
        <f t="shared" si="109"/>
        <v>0</v>
      </c>
      <c r="BS275" s="172">
        <f t="shared" si="110"/>
        <v>0</v>
      </c>
      <c r="BT275" s="55"/>
      <c r="BU275" s="158">
        <f>SUMIF('Input| Projects'!$BA$8:$CX$8,RIGHT(BU$9,3),'Input| Projects'!$BA275:$CX275)</f>
        <v>0</v>
      </c>
      <c r="BV275" s="158">
        <f>SUMIF('Input| Projects'!$BA$8:$CX$8,RIGHT(BV$9,3),'Input| Projects'!$BA275:$CX275)</f>
        <v>0</v>
      </c>
      <c r="BW275" s="79" t="str">
        <f t="shared" si="111"/>
        <v/>
      </c>
    </row>
    <row r="276" spans="2:75" x14ac:dyDescent="0.2">
      <c r="B276" s="123">
        <f>IFERROR('Input| Projects'!B276,"")</f>
        <v>267</v>
      </c>
      <c r="C276" s="160" t="str">
        <f>IFERROR(IF('Input| Projects'!C276="","",'Input| Projects'!C276),"")</f>
        <v/>
      </c>
      <c r="D276" s="160" t="str">
        <f>IFERROR(IF('Input| Projects'!D276="","",'Input| Projects'!D276),"")</f>
        <v/>
      </c>
      <c r="E276" s="53"/>
      <c r="F276" s="160" t="str">
        <f>IF(LEN('Input| Projects'!F276)&gt;0,'Input| Projects'!F276,"")</f>
        <v/>
      </c>
      <c r="G276" s="160" t="str">
        <f>IF(LEN('Input| Projects'!G276)&gt;0,'Input| Projects'!G276,"")</f>
        <v/>
      </c>
      <c r="H276" s="10"/>
      <c r="I276" s="194" cm="1">
        <f t="array" ref="I276">IF(LEN($F276)&gt;0,1+IFERROR(SUMPRODUCT(TRANSPOSE('Input| Projects'!$AO276:$AQ276),INDEX('Input| Escalations'!$F$27:$L$29,,MATCH(Q$9,'Input| Escalations'!$F$21:$L$21,0))),0),0)</f>
        <v>0</v>
      </c>
      <c r="J276" s="194" cm="1">
        <f t="array" ref="J276">IF(LEN($F276)&gt;0,1+IFERROR(SUMPRODUCT(TRANSPOSE('Input| Projects'!$AO276:$AQ276),INDEX('Input| Escalations'!$F$27:$L$29,,MATCH(R$9,'Input| Escalations'!$F$21:$L$21,0))),0),0)</f>
        <v>0</v>
      </c>
      <c r="K276" s="194" cm="1">
        <f t="array" ref="K276">IF(LEN($F276)&gt;0,1+IFERROR(SUMPRODUCT(TRANSPOSE('Input| Projects'!$AO276:$AQ276),INDEX('Input| Escalations'!$F$27:$L$29,,MATCH(S$9,'Input| Escalations'!$F$21:$L$21,0))),0),0)</f>
        <v>0</v>
      </c>
      <c r="L276" s="194" cm="1">
        <f t="array" ref="L276">IF(LEN($F276)&gt;0,1+IFERROR(SUMPRODUCT(TRANSPOSE('Input| Projects'!$AO276:$AQ276),INDEX('Input| Escalations'!$F$27:$L$29,,MATCH(T$9,'Input| Escalations'!$F$21:$L$21,0))),0),0)</f>
        <v>0</v>
      </c>
      <c r="M276" s="194" cm="1">
        <f t="array" ref="M276">IF(LEN($F276)&gt;0,1+IFERROR(SUMPRODUCT(TRANSPOSE('Input| Projects'!$AO276:$AQ276),INDEX('Input| Escalations'!$F$27:$L$29,,MATCH(U$9,'Input| Escalations'!$F$21:$L$21,0))),0),0)</f>
        <v>0</v>
      </c>
      <c r="N276" s="194" cm="1">
        <f t="array" ref="N276">IF(LEN($F276)&gt;0,1+IFERROR(SUMPRODUCT(TRANSPOSE('Input| Projects'!$AO276:$AQ276),INDEX('Input| Escalations'!$F$27:$L$29,,MATCH(V$9,'Input| Escalations'!$F$21:$L$21,0))),0),0)</f>
        <v>0</v>
      </c>
      <c r="O276" s="194" cm="1">
        <f t="array" ref="O276">IF(LEN($F276)&gt;0,1+IFERROR(SUMPRODUCT(TRANSPOSE('Input| Projects'!$AO276:$AQ276),INDEX('Input| Escalations'!$F$27:$L$29,,MATCH(W$9,'Input| Escalations'!$F$21:$L$21,0))),0),0)</f>
        <v>0</v>
      </c>
      <c r="P276" s="10"/>
      <c r="Q276" s="172">
        <f>IFERROR(IF(ISNUMBER(FIND("decision",'Input| Setup'!$F$6)),'Input| Projects'!Y276,'Input| Projects'!I276)*'Input| Escalations'!$I$17*I276,0)</f>
        <v>0</v>
      </c>
      <c r="R276" s="172">
        <f>IFERROR(IF(ISNUMBER(FIND("decision",'Input| Setup'!$F$6)),'Input| Projects'!Z276,'Input| Projects'!J276)*'Input| Escalations'!$I$17*J276,0)</f>
        <v>0</v>
      </c>
      <c r="S276" s="172">
        <f>IFERROR(IF(ISNUMBER(FIND("decision",'Input| Setup'!$F$6)),'Input| Projects'!AA276,'Input| Projects'!K276)*'Input| Escalations'!$I$17*K276,0)</f>
        <v>0</v>
      </c>
      <c r="T276" s="172">
        <f>IFERROR(IF(ISNUMBER(FIND("decision",'Input| Setup'!$F$6)),'Input| Projects'!AB276,'Input| Projects'!L276)*'Input| Escalations'!$I$17*L276,0)</f>
        <v>0</v>
      </c>
      <c r="U276" s="172">
        <f>IFERROR(IF(ISNUMBER(FIND("decision",'Input| Setup'!$F$6)),'Input| Projects'!AC276,'Input| Projects'!M276)*'Input| Escalations'!$I$17*M276,0)</f>
        <v>0</v>
      </c>
      <c r="V276" s="172">
        <f>IFERROR(IF(ISNUMBER(FIND("decision",'Input| Setup'!$F$6)),'Input| Projects'!AD276,'Input| Projects'!N276)*'Input| Escalations'!$I$17*N276,0)</f>
        <v>0</v>
      </c>
      <c r="W276" s="172">
        <f>IFERROR(IF(ISNUMBER(FIND("decision",'Input| Setup'!$F$6)),'Input| Projects'!AE276,'Input| Projects'!O276)*'Input| Escalations'!$I$17*O276,0)</f>
        <v>0</v>
      </c>
      <c r="X276" s="175"/>
      <c r="Y276" s="172">
        <f>IF(ISNUMBER(FIND("decision",'Input| Setup'!$F$6)),'Input| Projects'!AG276,'Input| Projects'!Q276)*I276*'Input| Escalations'!$I$17</f>
        <v>0</v>
      </c>
      <c r="Z276" s="172">
        <f>IF(ISNUMBER(FIND("decision",'Input| Setup'!$F$6)),'Input| Projects'!AH276,'Input| Projects'!R276)*J276*'Input| Escalations'!$I$17</f>
        <v>0</v>
      </c>
      <c r="AA276" s="172">
        <f>IF(ISNUMBER(FIND("decision",'Input| Setup'!$F$6)),'Input| Projects'!AI276,'Input| Projects'!S276)*K276*'Input| Escalations'!$I$17</f>
        <v>0</v>
      </c>
      <c r="AB276" s="172">
        <f>IF(ISNUMBER(FIND("decision",'Input| Setup'!$F$6)),'Input| Projects'!AJ276,'Input| Projects'!T276)*L276*'Input| Escalations'!$I$17</f>
        <v>0</v>
      </c>
      <c r="AC276" s="172">
        <f>IF(ISNUMBER(FIND("decision",'Input| Setup'!$F$6)),'Input| Projects'!AK276,'Input| Projects'!U276)*M276*'Input| Escalations'!$I$17</f>
        <v>0</v>
      </c>
      <c r="AD276" s="172">
        <f>IF(ISNUMBER(FIND("decision",'Input| Setup'!$F$6)),'Input| Projects'!AL276,'Input| Projects'!V276)*N276*'Input| Escalations'!$I$17</f>
        <v>0</v>
      </c>
      <c r="AE276" s="172">
        <f>IF(ISNUMBER(FIND("decision",'Input| Setup'!$F$6)),'Input| Projects'!AM276,'Input| Projects'!W276)*O276*'Input| Escalations'!$I$17</f>
        <v>0</v>
      </c>
      <c r="AF276" s="175"/>
      <c r="AG276" s="172" cm="1">
        <f t="array" ref="AG276">IFERROR(--('Input| Projects'!$AS276="Yes")*_xlfn.SWITCH('Input| Overheads'!$C$50,"Direct costs",'Calc| Overheads Allocation'!C$8*Q276,"Internal labour",'Calc| Overheads Allocation'!C$8*Q276*'Input| Projects'!$AO276,"DNSP defined",'Calc| Overheads Allocation'!C$78*'Input| Projects'!$AV276,0),0)</f>
        <v>0</v>
      </c>
      <c r="AH276" s="172" cm="1">
        <f t="array" ref="AH276">IFERROR(--('Input| Projects'!$AS276="Yes")*_xlfn.SWITCH('Input| Overheads'!$C$50,"Direct costs",'Calc| Overheads Allocation'!D$8*R276,"Internal labour",'Calc| Overheads Allocation'!D$8*R276*'Input| Projects'!$AO276,"DNSP defined",'Calc| Overheads Allocation'!D$78*'Input| Projects'!$AV276,0),0)</f>
        <v>0</v>
      </c>
      <c r="AI276" s="172" cm="1">
        <f t="array" ref="AI276">IFERROR(--('Input| Projects'!$AS276="Yes")*_xlfn.SWITCH('Input| Overheads'!$C$50,"Direct costs",'Calc| Overheads Allocation'!E$8*S276,"Internal labour",'Calc| Overheads Allocation'!E$8*S276*'Input| Projects'!$AO276,"DNSP defined",'Calc| Overheads Allocation'!E$78*'Input| Projects'!$AV276,0),0)</f>
        <v>0</v>
      </c>
      <c r="AJ276" s="172" cm="1">
        <f t="array" ref="AJ276">IFERROR(--('Input| Projects'!$AS276="Yes")*_xlfn.SWITCH('Input| Overheads'!$C$50,"Direct costs",'Calc| Overheads Allocation'!F$8*T276,"Internal labour",'Calc| Overheads Allocation'!F$8*T276*'Input| Projects'!$AO276,"DNSP defined",'Calc| Overheads Allocation'!F$78*'Input| Projects'!$AV276,0),0)</f>
        <v>0</v>
      </c>
      <c r="AK276" s="172" cm="1">
        <f t="array" ref="AK276">IFERROR(--('Input| Projects'!$AS276="Yes")*_xlfn.SWITCH('Input| Overheads'!$C$50,"Direct costs",'Calc| Overheads Allocation'!G$8*U276,"Internal labour",'Calc| Overheads Allocation'!G$8*U276*'Input| Projects'!$AO276,"DNSP defined",'Calc| Overheads Allocation'!G$78*'Input| Projects'!$AV276,0),0)</f>
        <v>0</v>
      </c>
      <c r="AL276" s="172" cm="1">
        <f t="array" ref="AL276">IFERROR(--('Input| Projects'!$AS276="Yes")*_xlfn.SWITCH('Input| Overheads'!$C$50,"Direct costs",'Calc| Overheads Allocation'!H$8*V276,"Internal labour",'Calc| Overheads Allocation'!H$8*V276*'Input| Projects'!$AO276,"DNSP defined",'Calc| Overheads Allocation'!H$78*'Input| Projects'!$AV276,0),0)</f>
        <v>0</v>
      </c>
      <c r="AM276" s="172" cm="1">
        <f t="array" ref="AM276">IFERROR(--('Input| Projects'!$AS276="Yes")*_xlfn.SWITCH('Input| Overheads'!$C$50,"Direct costs",'Calc| Overheads Allocation'!I$8*W276,"Internal labour",'Calc| Overheads Allocation'!I$8*W276*'Input| Projects'!$AO276,"DNSP defined",'Calc| Overheads Allocation'!I$78*'Input| Projects'!$AV276,0),0)</f>
        <v>0</v>
      </c>
      <c r="AN276" s="175"/>
      <c r="AO276" s="172" cm="1">
        <f t="array" ref="AO276">IFERROR(--('Input| Projects'!$AT276="Yes")*_xlfn.SWITCH('Input| Overheads'!$C$50,"Direct costs",'Calc| Overheads Allocation'!C$9*Q276,"Internal labour",'Calc| Overheads Allocation'!C$9*Q276*'Input| Projects'!$AO276,"DNSP defined",'Calc| Overheads Allocation'!C$79*'Input| Projects'!$AW276,0),0)</f>
        <v>0</v>
      </c>
      <c r="AP276" s="172" cm="1">
        <f t="array" ref="AP276">IFERROR(--('Input| Projects'!$AT276="Yes")*_xlfn.SWITCH('Input| Overheads'!$C$50,"Direct costs",'Calc| Overheads Allocation'!D$9*R276,"Internal labour",'Calc| Overheads Allocation'!D$9*R276*'Input| Projects'!$AO276,"DNSP defined",'Calc| Overheads Allocation'!D$79*'Input| Projects'!$AW276,0),0)</f>
        <v>0</v>
      </c>
      <c r="AQ276" s="172" cm="1">
        <f t="array" ref="AQ276">IFERROR(--('Input| Projects'!$AT276="Yes")*_xlfn.SWITCH('Input| Overheads'!$C$50,"Direct costs",'Calc| Overheads Allocation'!E$9*S276,"Internal labour",'Calc| Overheads Allocation'!E$9*S276*'Input| Projects'!$AO276,"DNSP defined",'Calc| Overheads Allocation'!E$79*'Input| Projects'!$AW276,0),0)</f>
        <v>0</v>
      </c>
      <c r="AR276" s="172" cm="1">
        <f t="array" ref="AR276">IFERROR(--('Input| Projects'!$AT276="Yes")*_xlfn.SWITCH('Input| Overheads'!$C$50,"Direct costs",'Calc| Overheads Allocation'!F$9*T276,"Internal labour",'Calc| Overheads Allocation'!F$9*T276*'Input| Projects'!$AO276,"DNSP defined",'Calc| Overheads Allocation'!F$79*'Input| Projects'!$AW276,0),0)</f>
        <v>0</v>
      </c>
      <c r="AS276" s="172" cm="1">
        <f t="array" ref="AS276">IFERROR(--('Input| Projects'!$AT276="Yes")*_xlfn.SWITCH('Input| Overheads'!$C$50,"Direct costs",'Calc| Overheads Allocation'!G$9*U276,"Internal labour",'Calc| Overheads Allocation'!G$9*U276*'Input| Projects'!$AO276,"DNSP defined",'Calc| Overheads Allocation'!G$79*'Input| Projects'!$AW276,0),0)</f>
        <v>0</v>
      </c>
      <c r="AT276" s="172" cm="1">
        <f t="array" ref="AT276">IFERROR(--('Input| Projects'!$AT276="Yes")*_xlfn.SWITCH('Input| Overheads'!$C$50,"Direct costs",'Calc| Overheads Allocation'!H$9*V276,"Internal labour",'Calc| Overheads Allocation'!H$9*V276*'Input| Projects'!$AO276,"DNSP defined",'Calc| Overheads Allocation'!H$79*'Input| Projects'!$AW276,0),0)</f>
        <v>0</v>
      </c>
      <c r="AU276" s="172" cm="1">
        <f t="array" ref="AU276">IFERROR(--('Input| Projects'!$AT276="Yes")*_xlfn.SWITCH('Input| Overheads'!$C$50,"Direct costs",'Calc| Overheads Allocation'!I$9*W276,"Internal labour",'Calc| Overheads Allocation'!I$9*W276*'Input| Projects'!$AO276,"DNSP defined",'Calc| Overheads Allocation'!I$79*'Input| Projects'!$AW276,0),0)</f>
        <v>0</v>
      </c>
      <c r="AV276" s="175"/>
      <c r="AW276" s="172">
        <f t="shared" si="112"/>
        <v>0</v>
      </c>
      <c r="AX276" s="172">
        <f t="shared" si="113"/>
        <v>0</v>
      </c>
      <c r="AY276" s="172">
        <f t="shared" si="114"/>
        <v>0</v>
      </c>
      <c r="AZ276" s="172">
        <f t="shared" si="115"/>
        <v>0</v>
      </c>
      <c r="BA276" s="172">
        <f t="shared" si="116"/>
        <v>0</v>
      </c>
      <c r="BB276" s="172">
        <f t="shared" si="117"/>
        <v>0</v>
      </c>
      <c r="BC276" s="172">
        <f t="shared" si="118"/>
        <v>0</v>
      </c>
      <c r="BD276" s="176"/>
      <c r="BE276" s="172">
        <f t="shared" si="119"/>
        <v>0</v>
      </c>
      <c r="BF276" s="172">
        <f t="shared" si="120"/>
        <v>0</v>
      </c>
      <c r="BG276" s="172">
        <f t="shared" si="121"/>
        <v>0</v>
      </c>
      <c r="BH276" s="172">
        <f t="shared" si="122"/>
        <v>0</v>
      </c>
      <c r="BI276" s="172">
        <f t="shared" si="123"/>
        <v>0</v>
      </c>
      <c r="BJ276" s="172">
        <f t="shared" si="124"/>
        <v>0</v>
      </c>
      <c r="BK276" s="172">
        <f t="shared" si="125"/>
        <v>0</v>
      </c>
      <c r="BL276" s="176"/>
      <c r="BM276" s="172">
        <f t="shared" si="104"/>
        <v>0</v>
      </c>
      <c r="BN276" s="172">
        <f t="shared" si="105"/>
        <v>0</v>
      </c>
      <c r="BO276" s="172">
        <f t="shared" si="106"/>
        <v>0</v>
      </c>
      <c r="BP276" s="172">
        <f t="shared" si="107"/>
        <v>0</v>
      </c>
      <c r="BQ276" s="172">
        <f t="shared" si="108"/>
        <v>0</v>
      </c>
      <c r="BR276" s="172">
        <f t="shared" si="109"/>
        <v>0</v>
      </c>
      <c r="BS276" s="172">
        <f t="shared" si="110"/>
        <v>0</v>
      </c>
      <c r="BT276" s="55"/>
      <c r="BU276" s="158">
        <f>SUMIF('Input| Projects'!$BA$8:$CX$8,RIGHT(BU$9,3),'Input| Projects'!$BA276:$CX276)</f>
        <v>0</v>
      </c>
      <c r="BV276" s="158">
        <f>SUMIF('Input| Projects'!$BA$8:$CX$8,RIGHT(BV$9,3),'Input| Projects'!$BA276:$CX276)</f>
        <v>0</v>
      </c>
      <c r="BW276" s="79" t="str">
        <f t="shared" si="111"/>
        <v/>
      </c>
    </row>
    <row r="277" spans="2:75" x14ac:dyDescent="0.2">
      <c r="B277" s="123">
        <f>IFERROR('Input| Projects'!B277,"")</f>
        <v>268</v>
      </c>
      <c r="C277" s="160" t="str">
        <f>IFERROR(IF('Input| Projects'!C277="","",'Input| Projects'!C277),"")</f>
        <v/>
      </c>
      <c r="D277" s="160" t="str">
        <f>IFERROR(IF('Input| Projects'!D277="","",'Input| Projects'!D277),"")</f>
        <v/>
      </c>
      <c r="E277" s="53"/>
      <c r="F277" s="160" t="str">
        <f>IF(LEN('Input| Projects'!F277)&gt;0,'Input| Projects'!F277,"")</f>
        <v/>
      </c>
      <c r="G277" s="160" t="str">
        <f>IF(LEN('Input| Projects'!G277)&gt;0,'Input| Projects'!G277,"")</f>
        <v/>
      </c>
      <c r="H277" s="10"/>
      <c r="I277" s="194" cm="1">
        <f t="array" ref="I277">IF(LEN($F277)&gt;0,1+IFERROR(SUMPRODUCT(TRANSPOSE('Input| Projects'!$AO277:$AQ277),INDEX('Input| Escalations'!$F$27:$L$29,,MATCH(Q$9,'Input| Escalations'!$F$21:$L$21,0))),0),0)</f>
        <v>0</v>
      </c>
      <c r="J277" s="194" cm="1">
        <f t="array" ref="J277">IF(LEN($F277)&gt;0,1+IFERROR(SUMPRODUCT(TRANSPOSE('Input| Projects'!$AO277:$AQ277),INDEX('Input| Escalations'!$F$27:$L$29,,MATCH(R$9,'Input| Escalations'!$F$21:$L$21,0))),0),0)</f>
        <v>0</v>
      </c>
      <c r="K277" s="194" cm="1">
        <f t="array" ref="K277">IF(LEN($F277)&gt;0,1+IFERROR(SUMPRODUCT(TRANSPOSE('Input| Projects'!$AO277:$AQ277),INDEX('Input| Escalations'!$F$27:$L$29,,MATCH(S$9,'Input| Escalations'!$F$21:$L$21,0))),0),0)</f>
        <v>0</v>
      </c>
      <c r="L277" s="194" cm="1">
        <f t="array" ref="L277">IF(LEN($F277)&gt;0,1+IFERROR(SUMPRODUCT(TRANSPOSE('Input| Projects'!$AO277:$AQ277),INDEX('Input| Escalations'!$F$27:$L$29,,MATCH(T$9,'Input| Escalations'!$F$21:$L$21,0))),0),0)</f>
        <v>0</v>
      </c>
      <c r="M277" s="194" cm="1">
        <f t="array" ref="M277">IF(LEN($F277)&gt;0,1+IFERROR(SUMPRODUCT(TRANSPOSE('Input| Projects'!$AO277:$AQ277),INDEX('Input| Escalations'!$F$27:$L$29,,MATCH(U$9,'Input| Escalations'!$F$21:$L$21,0))),0),0)</f>
        <v>0</v>
      </c>
      <c r="N277" s="194" cm="1">
        <f t="array" ref="N277">IF(LEN($F277)&gt;0,1+IFERROR(SUMPRODUCT(TRANSPOSE('Input| Projects'!$AO277:$AQ277),INDEX('Input| Escalations'!$F$27:$L$29,,MATCH(V$9,'Input| Escalations'!$F$21:$L$21,0))),0),0)</f>
        <v>0</v>
      </c>
      <c r="O277" s="194" cm="1">
        <f t="array" ref="O277">IF(LEN($F277)&gt;0,1+IFERROR(SUMPRODUCT(TRANSPOSE('Input| Projects'!$AO277:$AQ277),INDEX('Input| Escalations'!$F$27:$L$29,,MATCH(W$9,'Input| Escalations'!$F$21:$L$21,0))),0),0)</f>
        <v>0</v>
      </c>
      <c r="P277" s="10"/>
      <c r="Q277" s="172">
        <f>IFERROR(IF(ISNUMBER(FIND("decision",'Input| Setup'!$F$6)),'Input| Projects'!Y277,'Input| Projects'!I277)*'Input| Escalations'!$I$17*I277,0)</f>
        <v>0</v>
      </c>
      <c r="R277" s="172">
        <f>IFERROR(IF(ISNUMBER(FIND("decision",'Input| Setup'!$F$6)),'Input| Projects'!Z277,'Input| Projects'!J277)*'Input| Escalations'!$I$17*J277,0)</f>
        <v>0</v>
      </c>
      <c r="S277" s="172">
        <f>IFERROR(IF(ISNUMBER(FIND("decision",'Input| Setup'!$F$6)),'Input| Projects'!AA277,'Input| Projects'!K277)*'Input| Escalations'!$I$17*K277,0)</f>
        <v>0</v>
      </c>
      <c r="T277" s="172">
        <f>IFERROR(IF(ISNUMBER(FIND("decision",'Input| Setup'!$F$6)),'Input| Projects'!AB277,'Input| Projects'!L277)*'Input| Escalations'!$I$17*L277,0)</f>
        <v>0</v>
      </c>
      <c r="U277" s="172">
        <f>IFERROR(IF(ISNUMBER(FIND("decision",'Input| Setup'!$F$6)),'Input| Projects'!AC277,'Input| Projects'!M277)*'Input| Escalations'!$I$17*M277,0)</f>
        <v>0</v>
      </c>
      <c r="V277" s="172">
        <f>IFERROR(IF(ISNUMBER(FIND("decision",'Input| Setup'!$F$6)),'Input| Projects'!AD277,'Input| Projects'!N277)*'Input| Escalations'!$I$17*N277,0)</f>
        <v>0</v>
      </c>
      <c r="W277" s="172">
        <f>IFERROR(IF(ISNUMBER(FIND("decision",'Input| Setup'!$F$6)),'Input| Projects'!AE277,'Input| Projects'!O277)*'Input| Escalations'!$I$17*O277,0)</f>
        <v>0</v>
      </c>
      <c r="X277" s="175"/>
      <c r="Y277" s="172">
        <f>IF(ISNUMBER(FIND("decision",'Input| Setup'!$F$6)),'Input| Projects'!AG277,'Input| Projects'!Q277)*I277*'Input| Escalations'!$I$17</f>
        <v>0</v>
      </c>
      <c r="Z277" s="172">
        <f>IF(ISNUMBER(FIND("decision",'Input| Setup'!$F$6)),'Input| Projects'!AH277,'Input| Projects'!R277)*J277*'Input| Escalations'!$I$17</f>
        <v>0</v>
      </c>
      <c r="AA277" s="172">
        <f>IF(ISNUMBER(FIND("decision",'Input| Setup'!$F$6)),'Input| Projects'!AI277,'Input| Projects'!S277)*K277*'Input| Escalations'!$I$17</f>
        <v>0</v>
      </c>
      <c r="AB277" s="172">
        <f>IF(ISNUMBER(FIND("decision",'Input| Setup'!$F$6)),'Input| Projects'!AJ277,'Input| Projects'!T277)*L277*'Input| Escalations'!$I$17</f>
        <v>0</v>
      </c>
      <c r="AC277" s="172">
        <f>IF(ISNUMBER(FIND("decision",'Input| Setup'!$F$6)),'Input| Projects'!AK277,'Input| Projects'!U277)*M277*'Input| Escalations'!$I$17</f>
        <v>0</v>
      </c>
      <c r="AD277" s="172">
        <f>IF(ISNUMBER(FIND("decision",'Input| Setup'!$F$6)),'Input| Projects'!AL277,'Input| Projects'!V277)*N277*'Input| Escalations'!$I$17</f>
        <v>0</v>
      </c>
      <c r="AE277" s="172">
        <f>IF(ISNUMBER(FIND("decision",'Input| Setup'!$F$6)),'Input| Projects'!AM277,'Input| Projects'!W277)*O277*'Input| Escalations'!$I$17</f>
        <v>0</v>
      </c>
      <c r="AF277" s="175"/>
      <c r="AG277" s="172" cm="1">
        <f t="array" ref="AG277">IFERROR(--('Input| Projects'!$AS277="Yes")*_xlfn.SWITCH('Input| Overheads'!$C$50,"Direct costs",'Calc| Overheads Allocation'!C$8*Q277,"Internal labour",'Calc| Overheads Allocation'!C$8*Q277*'Input| Projects'!$AO277,"DNSP defined",'Calc| Overheads Allocation'!C$78*'Input| Projects'!$AV277,0),0)</f>
        <v>0</v>
      </c>
      <c r="AH277" s="172" cm="1">
        <f t="array" ref="AH277">IFERROR(--('Input| Projects'!$AS277="Yes")*_xlfn.SWITCH('Input| Overheads'!$C$50,"Direct costs",'Calc| Overheads Allocation'!D$8*R277,"Internal labour",'Calc| Overheads Allocation'!D$8*R277*'Input| Projects'!$AO277,"DNSP defined",'Calc| Overheads Allocation'!D$78*'Input| Projects'!$AV277,0),0)</f>
        <v>0</v>
      </c>
      <c r="AI277" s="172" cm="1">
        <f t="array" ref="AI277">IFERROR(--('Input| Projects'!$AS277="Yes")*_xlfn.SWITCH('Input| Overheads'!$C$50,"Direct costs",'Calc| Overheads Allocation'!E$8*S277,"Internal labour",'Calc| Overheads Allocation'!E$8*S277*'Input| Projects'!$AO277,"DNSP defined",'Calc| Overheads Allocation'!E$78*'Input| Projects'!$AV277,0),0)</f>
        <v>0</v>
      </c>
      <c r="AJ277" s="172" cm="1">
        <f t="array" ref="AJ277">IFERROR(--('Input| Projects'!$AS277="Yes")*_xlfn.SWITCH('Input| Overheads'!$C$50,"Direct costs",'Calc| Overheads Allocation'!F$8*T277,"Internal labour",'Calc| Overheads Allocation'!F$8*T277*'Input| Projects'!$AO277,"DNSP defined",'Calc| Overheads Allocation'!F$78*'Input| Projects'!$AV277,0),0)</f>
        <v>0</v>
      </c>
      <c r="AK277" s="172" cm="1">
        <f t="array" ref="AK277">IFERROR(--('Input| Projects'!$AS277="Yes")*_xlfn.SWITCH('Input| Overheads'!$C$50,"Direct costs",'Calc| Overheads Allocation'!G$8*U277,"Internal labour",'Calc| Overheads Allocation'!G$8*U277*'Input| Projects'!$AO277,"DNSP defined",'Calc| Overheads Allocation'!G$78*'Input| Projects'!$AV277,0),0)</f>
        <v>0</v>
      </c>
      <c r="AL277" s="172" cm="1">
        <f t="array" ref="AL277">IFERROR(--('Input| Projects'!$AS277="Yes")*_xlfn.SWITCH('Input| Overheads'!$C$50,"Direct costs",'Calc| Overheads Allocation'!H$8*V277,"Internal labour",'Calc| Overheads Allocation'!H$8*V277*'Input| Projects'!$AO277,"DNSP defined",'Calc| Overheads Allocation'!H$78*'Input| Projects'!$AV277,0),0)</f>
        <v>0</v>
      </c>
      <c r="AM277" s="172" cm="1">
        <f t="array" ref="AM277">IFERROR(--('Input| Projects'!$AS277="Yes")*_xlfn.SWITCH('Input| Overheads'!$C$50,"Direct costs",'Calc| Overheads Allocation'!I$8*W277,"Internal labour",'Calc| Overheads Allocation'!I$8*W277*'Input| Projects'!$AO277,"DNSP defined",'Calc| Overheads Allocation'!I$78*'Input| Projects'!$AV277,0),0)</f>
        <v>0</v>
      </c>
      <c r="AN277" s="175"/>
      <c r="AO277" s="172" cm="1">
        <f t="array" ref="AO277">IFERROR(--('Input| Projects'!$AT277="Yes")*_xlfn.SWITCH('Input| Overheads'!$C$50,"Direct costs",'Calc| Overheads Allocation'!C$9*Q277,"Internal labour",'Calc| Overheads Allocation'!C$9*Q277*'Input| Projects'!$AO277,"DNSP defined",'Calc| Overheads Allocation'!C$79*'Input| Projects'!$AW277,0),0)</f>
        <v>0</v>
      </c>
      <c r="AP277" s="172" cm="1">
        <f t="array" ref="AP277">IFERROR(--('Input| Projects'!$AT277="Yes")*_xlfn.SWITCH('Input| Overheads'!$C$50,"Direct costs",'Calc| Overheads Allocation'!D$9*R277,"Internal labour",'Calc| Overheads Allocation'!D$9*R277*'Input| Projects'!$AO277,"DNSP defined",'Calc| Overheads Allocation'!D$79*'Input| Projects'!$AW277,0),0)</f>
        <v>0</v>
      </c>
      <c r="AQ277" s="172" cm="1">
        <f t="array" ref="AQ277">IFERROR(--('Input| Projects'!$AT277="Yes")*_xlfn.SWITCH('Input| Overheads'!$C$50,"Direct costs",'Calc| Overheads Allocation'!E$9*S277,"Internal labour",'Calc| Overheads Allocation'!E$9*S277*'Input| Projects'!$AO277,"DNSP defined",'Calc| Overheads Allocation'!E$79*'Input| Projects'!$AW277,0),0)</f>
        <v>0</v>
      </c>
      <c r="AR277" s="172" cm="1">
        <f t="array" ref="AR277">IFERROR(--('Input| Projects'!$AT277="Yes")*_xlfn.SWITCH('Input| Overheads'!$C$50,"Direct costs",'Calc| Overheads Allocation'!F$9*T277,"Internal labour",'Calc| Overheads Allocation'!F$9*T277*'Input| Projects'!$AO277,"DNSP defined",'Calc| Overheads Allocation'!F$79*'Input| Projects'!$AW277,0),0)</f>
        <v>0</v>
      </c>
      <c r="AS277" s="172" cm="1">
        <f t="array" ref="AS277">IFERROR(--('Input| Projects'!$AT277="Yes")*_xlfn.SWITCH('Input| Overheads'!$C$50,"Direct costs",'Calc| Overheads Allocation'!G$9*U277,"Internal labour",'Calc| Overheads Allocation'!G$9*U277*'Input| Projects'!$AO277,"DNSP defined",'Calc| Overheads Allocation'!G$79*'Input| Projects'!$AW277,0),0)</f>
        <v>0</v>
      </c>
      <c r="AT277" s="172" cm="1">
        <f t="array" ref="AT277">IFERROR(--('Input| Projects'!$AT277="Yes")*_xlfn.SWITCH('Input| Overheads'!$C$50,"Direct costs",'Calc| Overheads Allocation'!H$9*V277,"Internal labour",'Calc| Overheads Allocation'!H$9*V277*'Input| Projects'!$AO277,"DNSP defined",'Calc| Overheads Allocation'!H$79*'Input| Projects'!$AW277,0),0)</f>
        <v>0</v>
      </c>
      <c r="AU277" s="172" cm="1">
        <f t="array" ref="AU277">IFERROR(--('Input| Projects'!$AT277="Yes")*_xlfn.SWITCH('Input| Overheads'!$C$50,"Direct costs",'Calc| Overheads Allocation'!I$9*W277,"Internal labour",'Calc| Overheads Allocation'!I$9*W277*'Input| Projects'!$AO277,"DNSP defined",'Calc| Overheads Allocation'!I$79*'Input| Projects'!$AW277,0),0)</f>
        <v>0</v>
      </c>
      <c r="AV277" s="175"/>
      <c r="AW277" s="172">
        <f t="shared" si="112"/>
        <v>0</v>
      </c>
      <c r="AX277" s="172">
        <f t="shared" si="113"/>
        <v>0</v>
      </c>
      <c r="AY277" s="172">
        <f t="shared" si="114"/>
        <v>0</v>
      </c>
      <c r="AZ277" s="172">
        <f t="shared" si="115"/>
        <v>0</v>
      </c>
      <c r="BA277" s="172">
        <f t="shared" si="116"/>
        <v>0</v>
      </c>
      <c r="BB277" s="172">
        <f t="shared" si="117"/>
        <v>0</v>
      </c>
      <c r="BC277" s="172">
        <f t="shared" si="118"/>
        <v>0</v>
      </c>
      <c r="BD277" s="176"/>
      <c r="BE277" s="172">
        <f t="shared" si="119"/>
        <v>0</v>
      </c>
      <c r="BF277" s="172">
        <f t="shared" si="120"/>
        <v>0</v>
      </c>
      <c r="BG277" s="172">
        <f t="shared" si="121"/>
        <v>0</v>
      </c>
      <c r="BH277" s="172">
        <f t="shared" si="122"/>
        <v>0</v>
      </c>
      <c r="BI277" s="172">
        <f t="shared" si="123"/>
        <v>0</v>
      </c>
      <c r="BJ277" s="172">
        <f t="shared" si="124"/>
        <v>0</v>
      </c>
      <c r="BK277" s="172">
        <f t="shared" si="125"/>
        <v>0</v>
      </c>
      <c r="BL277" s="176"/>
      <c r="BM277" s="172">
        <f t="shared" si="104"/>
        <v>0</v>
      </c>
      <c r="BN277" s="172">
        <f t="shared" si="105"/>
        <v>0</v>
      </c>
      <c r="BO277" s="172">
        <f t="shared" si="106"/>
        <v>0</v>
      </c>
      <c r="BP277" s="172">
        <f t="shared" si="107"/>
        <v>0</v>
      </c>
      <c r="BQ277" s="172">
        <f t="shared" si="108"/>
        <v>0</v>
      </c>
      <c r="BR277" s="172">
        <f t="shared" si="109"/>
        <v>0</v>
      </c>
      <c r="BS277" s="172">
        <f t="shared" si="110"/>
        <v>0</v>
      </c>
      <c r="BT277" s="55"/>
      <c r="BU277" s="158">
        <f>SUMIF('Input| Projects'!$BA$8:$CX$8,RIGHT(BU$9,3),'Input| Projects'!$BA277:$CX277)</f>
        <v>0</v>
      </c>
      <c r="BV277" s="158">
        <f>SUMIF('Input| Projects'!$BA$8:$CX$8,RIGHT(BV$9,3),'Input| Projects'!$BA277:$CX277)</f>
        <v>0</v>
      </c>
      <c r="BW277" s="79" t="str">
        <f t="shared" si="111"/>
        <v/>
      </c>
    </row>
    <row r="278" spans="2:75" x14ac:dyDescent="0.2">
      <c r="B278" s="123">
        <f>IFERROR('Input| Projects'!B278,"")</f>
        <v>269</v>
      </c>
      <c r="C278" s="160" t="str">
        <f>IFERROR(IF('Input| Projects'!C278="","",'Input| Projects'!C278),"")</f>
        <v/>
      </c>
      <c r="D278" s="160" t="str">
        <f>IFERROR(IF('Input| Projects'!D278="","",'Input| Projects'!D278),"")</f>
        <v/>
      </c>
      <c r="E278" s="53"/>
      <c r="F278" s="160" t="str">
        <f>IF(LEN('Input| Projects'!F278)&gt;0,'Input| Projects'!F278,"")</f>
        <v/>
      </c>
      <c r="G278" s="160" t="str">
        <f>IF(LEN('Input| Projects'!G278)&gt;0,'Input| Projects'!G278,"")</f>
        <v/>
      </c>
      <c r="H278" s="10"/>
      <c r="I278" s="194" cm="1">
        <f t="array" ref="I278">IF(LEN($F278)&gt;0,1+IFERROR(SUMPRODUCT(TRANSPOSE('Input| Projects'!$AO278:$AQ278),INDEX('Input| Escalations'!$F$27:$L$29,,MATCH(Q$9,'Input| Escalations'!$F$21:$L$21,0))),0),0)</f>
        <v>0</v>
      </c>
      <c r="J278" s="194" cm="1">
        <f t="array" ref="J278">IF(LEN($F278)&gt;0,1+IFERROR(SUMPRODUCT(TRANSPOSE('Input| Projects'!$AO278:$AQ278),INDEX('Input| Escalations'!$F$27:$L$29,,MATCH(R$9,'Input| Escalations'!$F$21:$L$21,0))),0),0)</f>
        <v>0</v>
      </c>
      <c r="K278" s="194" cm="1">
        <f t="array" ref="K278">IF(LEN($F278)&gt;0,1+IFERROR(SUMPRODUCT(TRANSPOSE('Input| Projects'!$AO278:$AQ278),INDEX('Input| Escalations'!$F$27:$L$29,,MATCH(S$9,'Input| Escalations'!$F$21:$L$21,0))),0),0)</f>
        <v>0</v>
      </c>
      <c r="L278" s="194" cm="1">
        <f t="array" ref="L278">IF(LEN($F278)&gt;0,1+IFERROR(SUMPRODUCT(TRANSPOSE('Input| Projects'!$AO278:$AQ278),INDEX('Input| Escalations'!$F$27:$L$29,,MATCH(T$9,'Input| Escalations'!$F$21:$L$21,0))),0),0)</f>
        <v>0</v>
      </c>
      <c r="M278" s="194" cm="1">
        <f t="array" ref="M278">IF(LEN($F278)&gt;0,1+IFERROR(SUMPRODUCT(TRANSPOSE('Input| Projects'!$AO278:$AQ278),INDEX('Input| Escalations'!$F$27:$L$29,,MATCH(U$9,'Input| Escalations'!$F$21:$L$21,0))),0),0)</f>
        <v>0</v>
      </c>
      <c r="N278" s="194" cm="1">
        <f t="array" ref="N278">IF(LEN($F278)&gt;0,1+IFERROR(SUMPRODUCT(TRANSPOSE('Input| Projects'!$AO278:$AQ278),INDEX('Input| Escalations'!$F$27:$L$29,,MATCH(V$9,'Input| Escalations'!$F$21:$L$21,0))),0),0)</f>
        <v>0</v>
      </c>
      <c r="O278" s="194" cm="1">
        <f t="array" ref="O278">IF(LEN($F278)&gt;0,1+IFERROR(SUMPRODUCT(TRANSPOSE('Input| Projects'!$AO278:$AQ278),INDEX('Input| Escalations'!$F$27:$L$29,,MATCH(W$9,'Input| Escalations'!$F$21:$L$21,0))),0),0)</f>
        <v>0</v>
      </c>
      <c r="P278" s="10"/>
      <c r="Q278" s="172">
        <f>IFERROR(IF(ISNUMBER(FIND("decision",'Input| Setup'!$F$6)),'Input| Projects'!Y278,'Input| Projects'!I278)*'Input| Escalations'!$I$17*I278,0)</f>
        <v>0</v>
      </c>
      <c r="R278" s="172">
        <f>IFERROR(IF(ISNUMBER(FIND("decision",'Input| Setup'!$F$6)),'Input| Projects'!Z278,'Input| Projects'!J278)*'Input| Escalations'!$I$17*J278,0)</f>
        <v>0</v>
      </c>
      <c r="S278" s="172">
        <f>IFERROR(IF(ISNUMBER(FIND("decision",'Input| Setup'!$F$6)),'Input| Projects'!AA278,'Input| Projects'!K278)*'Input| Escalations'!$I$17*K278,0)</f>
        <v>0</v>
      </c>
      <c r="T278" s="172">
        <f>IFERROR(IF(ISNUMBER(FIND("decision",'Input| Setup'!$F$6)),'Input| Projects'!AB278,'Input| Projects'!L278)*'Input| Escalations'!$I$17*L278,0)</f>
        <v>0</v>
      </c>
      <c r="U278" s="172">
        <f>IFERROR(IF(ISNUMBER(FIND("decision",'Input| Setup'!$F$6)),'Input| Projects'!AC278,'Input| Projects'!M278)*'Input| Escalations'!$I$17*M278,0)</f>
        <v>0</v>
      </c>
      <c r="V278" s="172">
        <f>IFERROR(IF(ISNUMBER(FIND("decision",'Input| Setup'!$F$6)),'Input| Projects'!AD278,'Input| Projects'!N278)*'Input| Escalations'!$I$17*N278,0)</f>
        <v>0</v>
      </c>
      <c r="W278" s="172">
        <f>IFERROR(IF(ISNUMBER(FIND("decision",'Input| Setup'!$F$6)),'Input| Projects'!AE278,'Input| Projects'!O278)*'Input| Escalations'!$I$17*O278,0)</f>
        <v>0</v>
      </c>
      <c r="X278" s="175"/>
      <c r="Y278" s="172">
        <f>IF(ISNUMBER(FIND("decision",'Input| Setup'!$F$6)),'Input| Projects'!AG278,'Input| Projects'!Q278)*I278*'Input| Escalations'!$I$17</f>
        <v>0</v>
      </c>
      <c r="Z278" s="172">
        <f>IF(ISNUMBER(FIND("decision",'Input| Setup'!$F$6)),'Input| Projects'!AH278,'Input| Projects'!R278)*J278*'Input| Escalations'!$I$17</f>
        <v>0</v>
      </c>
      <c r="AA278" s="172">
        <f>IF(ISNUMBER(FIND("decision",'Input| Setup'!$F$6)),'Input| Projects'!AI278,'Input| Projects'!S278)*K278*'Input| Escalations'!$I$17</f>
        <v>0</v>
      </c>
      <c r="AB278" s="172">
        <f>IF(ISNUMBER(FIND("decision",'Input| Setup'!$F$6)),'Input| Projects'!AJ278,'Input| Projects'!T278)*L278*'Input| Escalations'!$I$17</f>
        <v>0</v>
      </c>
      <c r="AC278" s="172">
        <f>IF(ISNUMBER(FIND("decision",'Input| Setup'!$F$6)),'Input| Projects'!AK278,'Input| Projects'!U278)*M278*'Input| Escalations'!$I$17</f>
        <v>0</v>
      </c>
      <c r="AD278" s="172">
        <f>IF(ISNUMBER(FIND("decision",'Input| Setup'!$F$6)),'Input| Projects'!AL278,'Input| Projects'!V278)*N278*'Input| Escalations'!$I$17</f>
        <v>0</v>
      </c>
      <c r="AE278" s="172">
        <f>IF(ISNUMBER(FIND("decision",'Input| Setup'!$F$6)),'Input| Projects'!AM278,'Input| Projects'!W278)*O278*'Input| Escalations'!$I$17</f>
        <v>0</v>
      </c>
      <c r="AF278" s="175"/>
      <c r="AG278" s="172" cm="1">
        <f t="array" ref="AG278">IFERROR(--('Input| Projects'!$AS278="Yes")*_xlfn.SWITCH('Input| Overheads'!$C$50,"Direct costs",'Calc| Overheads Allocation'!C$8*Q278,"Internal labour",'Calc| Overheads Allocation'!C$8*Q278*'Input| Projects'!$AO278,"DNSP defined",'Calc| Overheads Allocation'!C$78*'Input| Projects'!$AV278,0),0)</f>
        <v>0</v>
      </c>
      <c r="AH278" s="172" cm="1">
        <f t="array" ref="AH278">IFERROR(--('Input| Projects'!$AS278="Yes")*_xlfn.SWITCH('Input| Overheads'!$C$50,"Direct costs",'Calc| Overheads Allocation'!D$8*R278,"Internal labour",'Calc| Overheads Allocation'!D$8*R278*'Input| Projects'!$AO278,"DNSP defined",'Calc| Overheads Allocation'!D$78*'Input| Projects'!$AV278,0),0)</f>
        <v>0</v>
      </c>
      <c r="AI278" s="172" cm="1">
        <f t="array" ref="AI278">IFERROR(--('Input| Projects'!$AS278="Yes")*_xlfn.SWITCH('Input| Overheads'!$C$50,"Direct costs",'Calc| Overheads Allocation'!E$8*S278,"Internal labour",'Calc| Overheads Allocation'!E$8*S278*'Input| Projects'!$AO278,"DNSP defined",'Calc| Overheads Allocation'!E$78*'Input| Projects'!$AV278,0),0)</f>
        <v>0</v>
      </c>
      <c r="AJ278" s="172" cm="1">
        <f t="array" ref="AJ278">IFERROR(--('Input| Projects'!$AS278="Yes")*_xlfn.SWITCH('Input| Overheads'!$C$50,"Direct costs",'Calc| Overheads Allocation'!F$8*T278,"Internal labour",'Calc| Overheads Allocation'!F$8*T278*'Input| Projects'!$AO278,"DNSP defined",'Calc| Overheads Allocation'!F$78*'Input| Projects'!$AV278,0),0)</f>
        <v>0</v>
      </c>
      <c r="AK278" s="172" cm="1">
        <f t="array" ref="AK278">IFERROR(--('Input| Projects'!$AS278="Yes")*_xlfn.SWITCH('Input| Overheads'!$C$50,"Direct costs",'Calc| Overheads Allocation'!G$8*U278,"Internal labour",'Calc| Overheads Allocation'!G$8*U278*'Input| Projects'!$AO278,"DNSP defined",'Calc| Overheads Allocation'!G$78*'Input| Projects'!$AV278,0),0)</f>
        <v>0</v>
      </c>
      <c r="AL278" s="172" cm="1">
        <f t="array" ref="AL278">IFERROR(--('Input| Projects'!$AS278="Yes")*_xlfn.SWITCH('Input| Overheads'!$C$50,"Direct costs",'Calc| Overheads Allocation'!H$8*V278,"Internal labour",'Calc| Overheads Allocation'!H$8*V278*'Input| Projects'!$AO278,"DNSP defined",'Calc| Overheads Allocation'!H$78*'Input| Projects'!$AV278,0),0)</f>
        <v>0</v>
      </c>
      <c r="AM278" s="172" cm="1">
        <f t="array" ref="AM278">IFERROR(--('Input| Projects'!$AS278="Yes")*_xlfn.SWITCH('Input| Overheads'!$C$50,"Direct costs",'Calc| Overheads Allocation'!I$8*W278,"Internal labour",'Calc| Overheads Allocation'!I$8*W278*'Input| Projects'!$AO278,"DNSP defined",'Calc| Overheads Allocation'!I$78*'Input| Projects'!$AV278,0),0)</f>
        <v>0</v>
      </c>
      <c r="AN278" s="175"/>
      <c r="AO278" s="172" cm="1">
        <f t="array" ref="AO278">IFERROR(--('Input| Projects'!$AT278="Yes")*_xlfn.SWITCH('Input| Overheads'!$C$50,"Direct costs",'Calc| Overheads Allocation'!C$9*Q278,"Internal labour",'Calc| Overheads Allocation'!C$9*Q278*'Input| Projects'!$AO278,"DNSP defined",'Calc| Overheads Allocation'!C$79*'Input| Projects'!$AW278,0),0)</f>
        <v>0</v>
      </c>
      <c r="AP278" s="172" cm="1">
        <f t="array" ref="AP278">IFERROR(--('Input| Projects'!$AT278="Yes")*_xlfn.SWITCH('Input| Overheads'!$C$50,"Direct costs",'Calc| Overheads Allocation'!D$9*R278,"Internal labour",'Calc| Overheads Allocation'!D$9*R278*'Input| Projects'!$AO278,"DNSP defined",'Calc| Overheads Allocation'!D$79*'Input| Projects'!$AW278,0),0)</f>
        <v>0</v>
      </c>
      <c r="AQ278" s="172" cm="1">
        <f t="array" ref="AQ278">IFERROR(--('Input| Projects'!$AT278="Yes")*_xlfn.SWITCH('Input| Overheads'!$C$50,"Direct costs",'Calc| Overheads Allocation'!E$9*S278,"Internal labour",'Calc| Overheads Allocation'!E$9*S278*'Input| Projects'!$AO278,"DNSP defined",'Calc| Overheads Allocation'!E$79*'Input| Projects'!$AW278,0),0)</f>
        <v>0</v>
      </c>
      <c r="AR278" s="172" cm="1">
        <f t="array" ref="AR278">IFERROR(--('Input| Projects'!$AT278="Yes")*_xlfn.SWITCH('Input| Overheads'!$C$50,"Direct costs",'Calc| Overheads Allocation'!F$9*T278,"Internal labour",'Calc| Overheads Allocation'!F$9*T278*'Input| Projects'!$AO278,"DNSP defined",'Calc| Overheads Allocation'!F$79*'Input| Projects'!$AW278,0),0)</f>
        <v>0</v>
      </c>
      <c r="AS278" s="172" cm="1">
        <f t="array" ref="AS278">IFERROR(--('Input| Projects'!$AT278="Yes")*_xlfn.SWITCH('Input| Overheads'!$C$50,"Direct costs",'Calc| Overheads Allocation'!G$9*U278,"Internal labour",'Calc| Overheads Allocation'!G$9*U278*'Input| Projects'!$AO278,"DNSP defined",'Calc| Overheads Allocation'!G$79*'Input| Projects'!$AW278,0),0)</f>
        <v>0</v>
      </c>
      <c r="AT278" s="172" cm="1">
        <f t="array" ref="AT278">IFERROR(--('Input| Projects'!$AT278="Yes")*_xlfn.SWITCH('Input| Overheads'!$C$50,"Direct costs",'Calc| Overheads Allocation'!H$9*V278,"Internal labour",'Calc| Overheads Allocation'!H$9*V278*'Input| Projects'!$AO278,"DNSP defined",'Calc| Overheads Allocation'!H$79*'Input| Projects'!$AW278,0),0)</f>
        <v>0</v>
      </c>
      <c r="AU278" s="172" cm="1">
        <f t="array" ref="AU278">IFERROR(--('Input| Projects'!$AT278="Yes")*_xlfn.SWITCH('Input| Overheads'!$C$50,"Direct costs",'Calc| Overheads Allocation'!I$9*W278,"Internal labour",'Calc| Overheads Allocation'!I$9*W278*'Input| Projects'!$AO278,"DNSP defined",'Calc| Overheads Allocation'!I$79*'Input| Projects'!$AW278,0),0)</f>
        <v>0</v>
      </c>
      <c r="AV278" s="175"/>
      <c r="AW278" s="172">
        <f t="shared" si="112"/>
        <v>0</v>
      </c>
      <c r="AX278" s="172">
        <f t="shared" si="113"/>
        <v>0</v>
      </c>
      <c r="AY278" s="172">
        <f t="shared" si="114"/>
        <v>0</v>
      </c>
      <c r="AZ278" s="172">
        <f t="shared" si="115"/>
        <v>0</v>
      </c>
      <c r="BA278" s="172">
        <f t="shared" si="116"/>
        <v>0</v>
      </c>
      <c r="BB278" s="172">
        <f t="shared" si="117"/>
        <v>0</v>
      </c>
      <c r="BC278" s="172">
        <f t="shared" si="118"/>
        <v>0</v>
      </c>
      <c r="BD278" s="176"/>
      <c r="BE278" s="172">
        <f t="shared" si="119"/>
        <v>0</v>
      </c>
      <c r="BF278" s="172">
        <f t="shared" si="120"/>
        <v>0</v>
      </c>
      <c r="BG278" s="172">
        <f t="shared" si="121"/>
        <v>0</v>
      </c>
      <c r="BH278" s="172">
        <f t="shared" si="122"/>
        <v>0</v>
      </c>
      <c r="BI278" s="172">
        <f t="shared" si="123"/>
        <v>0</v>
      </c>
      <c r="BJ278" s="172">
        <f t="shared" si="124"/>
        <v>0</v>
      </c>
      <c r="BK278" s="172">
        <f t="shared" si="125"/>
        <v>0</v>
      </c>
      <c r="BL278" s="176"/>
      <c r="BM278" s="172">
        <f t="shared" si="104"/>
        <v>0</v>
      </c>
      <c r="BN278" s="172">
        <f t="shared" si="105"/>
        <v>0</v>
      </c>
      <c r="BO278" s="172">
        <f t="shared" si="106"/>
        <v>0</v>
      </c>
      <c r="BP278" s="172">
        <f t="shared" si="107"/>
        <v>0</v>
      </c>
      <c r="BQ278" s="172">
        <f t="shared" si="108"/>
        <v>0</v>
      </c>
      <c r="BR278" s="172">
        <f t="shared" si="109"/>
        <v>0</v>
      </c>
      <c r="BS278" s="172">
        <f t="shared" si="110"/>
        <v>0</v>
      </c>
      <c r="BT278" s="55"/>
      <c r="BU278" s="158">
        <f>SUMIF('Input| Projects'!$BA$8:$CX$8,RIGHT(BU$9,3),'Input| Projects'!$BA278:$CX278)</f>
        <v>0</v>
      </c>
      <c r="BV278" s="158">
        <f>SUMIF('Input| Projects'!$BA$8:$CX$8,RIGHT(BV$9,3),'Input| Projects'!$BA278:$CX278)</f>
        <v>0</v>
      </c>
      <c r="BW278" s="79" t="str">
        <f t="shared" si="111"/>
        <v/>
      </c>
    </row>
    <row r="279" spans="2:75" x14ac:dyDescent="0.2">
      <c r="B279" s="123">
        <f>IFERROR('Input| Projects'!B279,"")</f>
        <v>270</v>
      </c>
      <c r="C279" s="160" t="str">
        <f>IFERROR(IF('Input| Projects'!C279="","",'Input| Projects'!C279),"")</f>
        <v/>
      </c>
      <c r="D279" s="160" t="str">
        <f>IFERROR(IF('Input| Projects'!D279="","",'Input| Projects'!D279),"")</f>
        <v/>
      </c>
      <c r="E279" s="53"/>
      <c r="F279" s="160" t="str">
        <f>IF(LEN('Input| Projects'!F279)&gt;0,'Input| Projects'!F279,"")</f>
        <v/>
      </c>
      <c r="G279" s="160" t="str">
        <f>IF(LEN('Input| Projects'!G279)&gt;0,'Input| Projects'!G279,"")</f>
        <v/>
      </c>
      <c r="H279" s="10"/>
      <c r="I279" s="194" cm="1">
        <f t="array" ref="I279">IF(LEN($F279)&gt;0,1+IFERROR(SUMPRODUCT(TRANSPOSE('Input| Projects'!$AO279:$AQ279),INDEX('Input| Escalations'!$F$27:$L$29,,MATCH(Q$9,'Input| Escalations'!$F$21:$L$21,0))),0),0)</f>
        <v>0</v>
      </c>
      <c r="J279" s="194" cm="1">
        <f t="array" ref="J279">IF(LEN($F279)&gt;0,1+IFERROR(SUMPRODUCT(TRANSPOSE('Input| Projects'!$AO279:$AQ279),INDEX('Input| Escalations'!$F$27:$L$29,,MATCH(R$9,'Input| Escalations'!$F$21:$L$21,0))),0),0)</f>
        <v>0</v>
      </c>
      <c r="K279" s="194" cm="1">
        <f t="array" ref="K279">IF(LEN($F279)&gt;0,1+IFERROR(SUMPRODUCT(TRANSPOSE('Input| Projects'!$AO279:$AQ279),INDEX('Input| Escalations'!$F$27:$L$29,,MATCH(S$9,'Input| Escalations'!$F$21:$L$21,0))),0),0)</f>
        <v>0</v>
      </c>
      <c r="L279" s="194" cm="1">
        <f t="array" ref="L279">IF(LEN($F279)&gt;0,1+IFERROR(SUMPRODUCT(TRANSPOSE('Input| Projects'!$AO279:$AQ279),INDEX('Input| Escalations'!$F$27:$L$29,,MATCH(T$9,'Input| Escalations'!$F$21:$L$21,0))),0),0)</f>
        <v>0</v>
      </c>
      <c r="M279" s="194" cm="1">
        <f t="array" ref="M279">IF(LEN($F279)&gt;0,1+IFERROR(SUMPRODUCT(TRANSPOSE('Input| Projects'!$AO279:$AQ279),INDEX('Input| Escalations'!$F$27:$L$29,,MATCH(U$9,'Input| Escalations'!$F$21:$L$21,0))),0),0)</f>
        <v>0</v>
      </c>
      <c r="N279" s="194" cm="1">
        <f t="array" ref="N279">IF(LEN($F279)&gt;0,1+IFERROR(SUMPRODUCT(TRANSPOSE('Input| Projects'!$AO279:$AQ279),INDEX('Input| Escalations'!$F$27:$L$29,,MATCH(V$9,'Input| Escalations'!$F$21:$L$21,0))),0),0)</f>
        <v>0</v>
      </c>
      <c r="O279" s="194" cm="1">
        <f t="array" ref="O279">IF(LEN($F279)&gt;0,1+IFERROR(SUMPRODUCT(TRANSPOSE('Input| Projects'!$AO279:$AQ279),INDEX('Input| Escalations'!$F$27:$L$29,,MATCH(W$9,'Input| Escalations'!$F$21:$L$21,0))),0),0)</f>
        <v>0</v>
      </c>
      <c r="P279" s="10"/>
      <c r="Q279" s="172">
        <f>IFERROR(IF(ISNUMBER(FIND("decision",'Input| Setup'!$F$6)),'Input| Projects'!Y279,'Input| Projects'!I279)*'Input| Escalations'!$I$17*I279,0)</f>
        <v>0</v>
      </c>
      <c r="R279" s="172">
        <f>IFERROR(IF(ISNUMBER(FIND("decision",'Input| Setup'!$F$6)),'Input| Projects'!Z279,'Input| Projects'!J279)*'Input| Escalations'!$I$17*J279,0)</f>
        <v>0</v>
      </c>
      <c r="S279" s="172">
        <f>IFERROR(IF(ISNUMBER(FIND("decision",'Input| Setup'!$F$6)),'Input| Projects'!AA279,'Input| Projects'!K279)*'Input| Escalations'!$I$17*K279,0)</f>
        <v>0</v>
      </c>
      <c r="T279" s="172">
        <f>IFERROR(IF(ISNUMBER(FIND("decision",'Input| Setup'!$F$6)),'Input| Projects'!AB279,'Input| Projects'!L279)*'Input| Escalations'!$I$17*L279,0)</f>
        <v>0</v>
      </c>
      <c r="U279" s="172">
        <f>IFERROR(IF(ISNUMBER(FIND("decision",'Input| Setup'!$F$6)),'Input| Projects'!AC279,'Input| Projects'!M279)*'Input| Escalations'!$I$17*M279,0)</f>
        <v>0</v>
      </c>
      <c r="V279" s="172">
        <f>IFERROR(IF(ISNUMBER(FIND("decision",'Input| Setup'!$F$6)),'Input| Projects'!AD279,'Input| Projects'!N279)*'Input| Escalations'!$I$17*N279,0)</f>
        <v>0</v>
      </c>
      <c r="W279" s="172">
        <f>IFERROR(IF(ISNUMBER(FIND("decision",'Input| Setup'!$F$6)),'Input| Projects'!AE279,'Input| Projects'!O279)*'Input| Escalations'!$I$17*O279,0)</f>
        <v>0</v>
      </c>
      <c r="X279" s="175"/>
      <c r="Y279" s="172">
        <f>IF(ISNUMBER(FIND("decision",'Input| Setup'!$F$6)),'Input| Projects'!AG279,'Input| Projects'!Q279)*I279*'Input| Escalations'!$I$17</f>
        <v>0</v>
      </c>
      <c r="Z279" s="172">
        <f>IF(ISNUMBER(FIND("decision",'Input| Setup'!$F$6)),'Input| Projects'!AH279,'Input| Projects'!R279)*J279*'Input| Escalations'!$I$17</f>
        <v>0</v>
      </c>
      <c r="AA279" s="172">
        <f>IF(ISNUMBER(FIND("decision",'Input| Setup'!$F$6)),'Input| Projects'!AI279,'Input| Projects'!S279)*K279*'Input| Escalations'!$I$17</f>
        <v>0</v>
      </c>
      <c r="AB279" s="172">
        <f>IF(ISNUMBER(FIND("decision",'Input| Setup'!$F$6)),'Input| Projects'!AJ279,'Input| Projects'!T279)*L279*'Input| Escalations'!$I$17</f>
        <v>0</v>
      </c>
      <c r="AC279" s="172">
        <f>IF(ISNUMBER(FIND("decision",'Input| Setup'!$F$6)),'Input| Projects'!AK279,'Input| Projects'!U279)*M279*'Input| Escalations'!$I$17</f>
        <v>0</v>
      </c>
      <c r="AD279" s="172">
        <f>IF(ISNUMBER(FIND("decision",'Input| Setup'!$F$6)),'Input| Projects'!AL279,'Input| Projects'!V279)*N279*'Input| Escalations'!$I$17</f>
        <v>0</v>
      </c>
      <c r="AE279" s="172">
        <f>IF(ISNUMBER(FIND("decision",'Input| Setup'!$F$6)),'Input| Projects'!AM279,'Input| Projects'!W279)*O279*'Input| Escalations'!$I$17</f>
        <v>0</v>
      </c>
      <c r="AF279" s="175"/>
      <c r="AG279" s="172" cm="1">
        <f t="array" ref="AG279">IFERROR(--('Input| Projects'!$AS279="Yes")*_xlfn.SWITCH('Input| Overheads'!$C$50,"Direct costs",'Calc| Overheads Allocation'!C$8*Q279,"Internal labour",'Calc| Overheads Allocation'!C$8*Q279*'Input| Projects'!$AO279,"DNSP defined",'Calc| Overheads Allocation'!C$78*'Input| Projects'!$AV279,0),0)</f>
        <v>0</v>
      </c>
      <c r="AH279" s="172" cm="1">
        <f t="array" ref="AH279">IFERROR(--('Input| Projects'!$AS279="Yes")*_xlfn.SWITCH('Input| Overheads'!$C$50,"Direct costs",'Calc| Overheads Allocation'!D$8*R279,"Internal labour",'Calc| Overheads Allocation'!D$8*R279*'Input| Projects'!$AO279,"DNSP defined",'Calc| Overheads Allocation'!D$78*'Input| Projects'!$AV279,0),0)</f>
        <v>0</v>
      </c>
      <c r="AI279" s="172" cm="1">
        <f t="array" ref="AI279">IFERROR(--('Input| Projects'!$AS279="Yes")*_xlfn.SWITCH('Input| Overheads'!$C$50,"Direct costs",'Calc| Overheads Allocation'!E$8*S279,"Internal labour",'Calc| Overheads Allocation'!E$8*S279*'Input| Projects'!$AO279,"DNSP defined",'Calc| Overheads Allocation'!E$78*'Input| Projects'!$AV279,0),0)</f>
        <v>0</v>
      </c>
      <c r="AJ279" s="172" cm="1">
        <f t="array" ref="AJ279">IFERROR(--('Input| Projects'!$AS279="Yes")*_xlfn.SWITCH('Input| Overheads'!$C$50,"Direct costs",'Calc| Overheads Allocation'!F$8*T279,"Internal labour",'Calc| Overheads Allocation'!F$8*T279*'Input| Projects'!$AO279,"DNSP defined",'Calc| Overheads Allocation'!F$78*'Input| Projects'!$AV279,0),0)</f>
        <v>0</v>
      </c>
      <c r="AK279" s="172" cm="1">
        <f t="array" ref="AK279">IFERROR(--('Input| Projects'!$AS279="Yes")*_xlfn.SWITCH('Input| Overheads'!$C$50,"Direct costs",'Calc| Overheads Allocation'!G$8*U279,"Internal labour",'Calc| Overheads Allocation'!G$8*U279*'Input| Projects'!$AO279,"DNSP defined",'Calc| Overheads Allocation'!G$78*'Input| Projects'!$AV279,0),0)</f>
        <v>0</v>
      </c>
      <c r="AL279" s="172" cm="1">
        <f t="array" ref="AL279">IFERROR(--('Input| Projects'!$AS279="Yes")*_xlfn.SWITCH('Input| Overheads'!$C$50,"Direct costs",'Calc| Overheads Allocation'!H$8*V279,"Internal labour",'Calc| Overheads Allocation'!H$8*V279*'Input| Projects'!$AO279,"DNSP defined",'Calc| Overheads Allocation'!H$78*'Input| Projects'!$AV279,0),0)</f>
        <v>0</v>
      </c>
      <c r="AM279" s="172" cm="1">
        <f t="array" ref="AM279">IFERROR(--('Input| Projects'!$AS279="Yes")*_xlfn.SWITCH('Input| Overheads'!$C$50,"Direct costs",'Calc| Overheads Allocation'!I$8*W279,"Internal labour",'Calc| Overheads Allocation'!I$8*W279*'Input| Projects'!$AO279,"DNSP defined",'Calc| Overheads Allocation'!I$78*'Input| Projects'!$AV279,0),0)</f>
        <v>0</v>
      </c>
      <c r="AN279" s="175"/>
      <c r="AO279" s="172" cm="1">
        <f t="array" ref="AO279">IFERROR(--('Input| Projects'!$AT279="Yes")*_xlfn.SWITCH('Input| Overheads'!$C$50,"Direct costs",'Calc| Overheads Allocation'!C$9*Q279,"Internal labour",'Calc| Overheads Allocation'!C$9*Q279*'Input| Projects'!$AO279,"DNSP defined",'Calc| Overheads Allocation'!C$79*'Input| Projects'!$AW279,0),0)</f>
        <v>0</v>
      </c>
      <c r="AP279" s="172" cm="1">
        <f t="array" ref="AP279">IFERROR(--('Input| Projects'!$AT279="Yes")*_xlfn.SWITCH('Input| Overheads'!$C$50,"Direct costs",'Calc| Overheads Allocation'!D$9*R279,"Internal labour",'Calc| Overheads Allocation'!D$9*R279*'Input| Projects'!$AO279,"DNSP defined",'Calc| Overheads Allocation'!D$79*'Input| Projects'!$AW279,0),0)</f>
        <v>0</v>
      </c>
      <c r="AQ279" s="172" cm="1">
        <f t="array" ref="AQ279">IFERROR(--('Input| Projects'!$AT279="Yes")*_xlfn.SWITCH('Input| Overheads'!$C$50,"Direct costs",'Calc| Overheads Allocation'!E$9*S279,"Internal labour",'Calc| Overheads Allocation'!E$9*S279*'Input| Projects'!$AO279,"DNSP defined",'Calc| Overheads Allocation'!E$79*'Input| Projects'!$AW279,0),0)</f>
        <v>0</v>
      </c>
      <c r="AR279" s="172" cm="1">
        <f t="array" ref="AR279">IFERROR(--('Input| Projects'!$AT279="Yes")*_xlfn.SWITCH('Input| Overheads'!$C$50,"Direct costs",'Calc| Overheads Allocation'!F$9*T279,"Internal labour",'Calc| Overheads Allocation'!F$9*T279*'Input| Projects'!$AO279,"DNSP defined",'Calc| Overheads Allocation'!F$79*'Input| Projects'!$AW279,0),0)</f>
        <v>0</v>
      </c>
      <c r="AS279" s="172" cm="1">
        <f t="array" ref="AS279">IFERROR(--('Input| Projects'!$AT279="Yes")*_xlfn.SWITCH('Input| Overheads'!$C$50,"Direct costs",'Calc| Overheads Allocation'!G$9*U279,"Internal labour",'Calc| Overheads Allocation'!G$9*U279*'Input| Projects'!$AO279,"DNSP defined",'Calc| Overheads Allocation'!G$79*'Input| Projects'!$AW279,0),0)</f>
        <v>0</v>
      </c>
      <c r="AT279" s="172" cm="1">
        <f t="array" ref="AT279">IFERROR(--('Input| Projects'!$AT279="Yes")*_xlfn.SWITCH('Input| Overheads'!$C$50,"Direct costs",'Calc| Overheads Allocation'!H$9*V279,"Internal labour",'Calc| Overheads Allocation'!H$9*V279*'Input| Projects'!$AO279,"DNSP defined",'Calc| Overheads Allocation'!H$79*'Input| Projects'!$AW279,0),0)</f>
        <v>0</v>
      </c>
      <c r="AU279" s="172" cm="1">
        <f t="array" ref="AU279">IFERROR(--('Input| Projects'!$AT279="Yes")*_xlfn.SWITCH('Input| Overheads'!$C$50,"Direct costs",'Calc| Overheads Allocation'!I$9*W279,"Internal labour",'Calc| Overheads Allocation'!I$9*W279*'Input| Projects'!$AO279,"DNSP defined",'Calc| Overheads Allocation'!I$79*'Input| Projects'!$AW279,0),0)</f>
        <v>0</v>
      </c>
      <c r="AV279" s="175"/>
      <c r="AW279" s="172">
        <f t="shared" si="112"/>
        <v>0</v>
      </c>
      <c r="AX279" s="172">
        <f t="shared" si="113"/>
        <v>0</v>
      </c>
      <c r="AY279" s="172">
        <f t="shared" si="114"/>
        <v>0</v>
      </c>
      <c r="AZ279" s="172">
        <f t="shared" si="115"/>
        <v>0</v>
      </c>
      <c r="BA279" s="172">
        <f t="shared" si="116"/>
        <v>0</v>
      </c>
      <c r="BB279" s="172">
        <f t="shared" si="117"/>
        <v>0</v>
      </c>
      <c r="BC279" s="172">
        <f t="shared" si="118"/>
        <v>0</v>
      </c>
      <c r="BD279" s="176"/>
      <c r="BE279" s="172">
        <f t="shared" si="119"/>
        <v>0</v>
      </c>
      <c r="BF279" s="172">
        <f t="shared" si="120"/>
        <v>0</v>
      </c>
      <c r="BG279" s="172">
        <f t="shared" si="121"/>
        <v>0</v>
      </c>
      <c r="BH279" s="172">
        <f t="shared" si="122"/>
        <v>0</v>
      </c>
      <c r="BI279" s="172">
        <f t="shared" si="123"/>
        <v>0</v>
      </c>
      <c r="BJ279" s="172">
        <f t="shared" si="124"/>
        <v>0</v>
      </c>
      <c r="BK279" s="172">
        <f t="shared" si="125"/>
        <v>0</v>
      </c>
      <c r="BL279" s="176"/>
      <c r="BM279" s="172">
        <f t="shared" si="104"/>
        <v>0</v>
      </c>
      <c r="BN279" s="172">
        <f t="shared" si="105"/>
        <v>0</v>
      </c>
      <c r="BO279" s="172">
        <f t="shared" si="106"/>
        <v>0</v>
      </c>
      <c r="BP279" s="172">
        <f t="shared" si="107"/>
        <v>0</v>
      </c>
      <c r="BQ279" s="172">
        <f t="shared" si="108"/>
        <v>0</v>
      </c>
      <c r="BR279" s="172">
        <f t="shared" si="109"/>
        <v>0</v>
      </c>
      <c r="BS279" s="172">
        <f t="shared" si="110"/>
        <v>0</v>
      </c>
      <c r="BT279" s="55"/>
      <c r="BU279" s="158">
        <f>SUMIF('Input| Projects'!$BA$8:$CX$8,RIGHT(BU$9,3),'Input| Projects'!$BA279:$CX279)</f>
        <v>0</v>
      </c>
      <c r="BV279" s="158">
        <f>SUMIF('Input| Projects'!$BA$8:$CX$8,RIGHT(BV$9,3),'Input| Projects'!$BA279:$CX279)</f>
        <v>0</v>
      </c>
      <c r="BW279" s="79" t="str">
        <f t="shared" si="111"/>
        <v/>
      </c>
    </row>
    <row r="280" spans="2:75" x14ac:dyDescent="0.2">
      <c r="B280" s="123">
        <f>IFERROR('Input| Projects'!B280,"")</f>
        <v>271</v>
      </c>
      <c r="C280" s="160" t="str">
        <f>IFERROR(IF('Input| Projects'!C280="","",'Input| Projects'!C280),"")</f>
        <v/>
      </c>
      <c r="D280" s="160" t="str">
        <f>IFERROR(IF('Input| Projects'!D280="","",'Input| Projects'!D280),"")</f>
        <v/>
      </c>
      <c r="E280" s="53"/>
      <c r="F280" s="160" t="str">
        <f>IF(LEN('Input| Projects'!F280)&gt;0,'Input| Projects'!F280,"")</f>
        <v/>
      </c>
      <c r="G280" s="160" t="str">
        <f>IF(LEN('Input| Projects'!G280)&gt;0,'Input| Projects'!G280,"")</f>
        <v/>
      </c>
      <c r="H280" s="10"/>
      <c r="I280" s="194" cm="1">
        <f t="array" ref="I280">IF(LEN($F280)&gt;0,1+IFERROR(SUMPRODUCT(TRANSPOSE('Input| Projects'!$AO280:$AQ280),INDEX('Input| Escalations'!$F$27:$L$29,,MATCH(Q$9,'Input| Escalations'!$F$21:$L$21,0))),0),0)</f>
        <v>0</v>
      </c>
      <c r="J280" s="194" cm="1">
        <f t="array" ref="J280">IF(LEN($F280)&gt;0,1+IFERROR(SUMPRODUCT(TRANSPOSE('Input| Projects'!$AO280:$AQ280),INDEX('Input| Escalations'!$F$27:$L$29,,MATCH(R$9,'Input| Escalations'!$F$21:$L$21,0))),0),0)</f>
        <v>0</v>
      </c>
      <c r="K280" s="194" cm="1">
        <f t="array" ref="K280">IF(LEN($F280)&gt;0,1+IFERROR(SUMPRODUCT(TRANSPOSE('Input| Projects'!$AO280:$AQ280),INDEX('Input| Escalations'!$F$27:$L$29,,MATCH(S$9,'Input| Escalations'!$F$21:$L$21,0))),0),0)</f>
        <v>0</v>
      </c>
      <c r="L280" s="194" cm="1">
        <f t="array" ref="L280">IF(LEN($F280)&gt;0,1+IFERROR(SUMPRODUCT(TRANSPOSE('Input| Projects'!$AO280:$AQ280),INDEX('Input| Escalations'!$F$27:$L$29,,MATCH(T$9,'Input| Escalations'!$F$21:$L$21,0))),0),0)</f>
        <v>0</v>
      </c>
      <c r="M280" s="194" cm="1">
        <f t="array" ref="M280">IF(LEN($F280)&gt;0,1+IFERROR(SUMPRODUCT(TRANSPOSE('Input| Projects'!$AO280:$AQ280),INDEX('Input| Escalations'!$F$27:$L$29,,MATCH(U$9,'Input| Escalations'!$F$21:$L$21,0))),0),0)</f>
        <v>0</v>
      </c>
      <c r="N280" s="194" cm="1">
        <f t="array" ref="N280">IF(LEN($F280)&gt;0,1+IFERROR(SUMPRODUCT(TRANSPOSE('Input| Projects'!$AO280:$AQ280),INDEX('Input| Escalations'!$F$27:$L$29,,MATCH(V$9,'Input| Escalations'!$F$21:$L$21,0))),0),0)</f>
        <v>0</v>
      </c>
      <c r="O280" s="194" cm="1">
        <f t="array" ref="O280">IF(LEN($F280)&gt;0,1+IFERROR(SUMPRODUCT(TRANSPOSE('Input| Projects'!$AO280:$AQ280),INDEX('Input| Escalations'!$F$27:$L$29,,MATCH(W$9,'Input| Escalations'!$F$21:$L$21,0))),0),0)</f>
        <v>0</v>
      </c>
      <c r="P280" s="10"/>
      <c r="Q280" s="172">
        <f>IFERROR(IF(ISNUMBER(FIND("decision",'Input| Setup'!$F$6)),'Input| Projects'!Y280,'Input| Projects'!I280)*'Input| Escalations'!$I$17*I280,0)</f>
        <v>0</v>
      </c>
      <c r="R280" s="172">
        <f>IFERROR(IF(ISNUMBER(FIND("decision",'Input| Setup'!$F$6)),'Input| Projects'!Z280,'Input| Projects'!J280)*'Input| Escalations'!$I$17*J280,0)</f>
        <v>0</v>
      </c>
      <c r="S280" s="172">
        <f>IFERROR(IF(ISNUMBER(FIND("decision",'Input| Setup'!$F$6)),'Input| Projects'!AA280,'Input| Projects'!K280)*'Input| Escalations'!$I$17*K280,0)</f>
        <v>0</v>
      </c>
      <c r="T280" s="172">
        <f>IFERROR(IF(ISNUMBER(FIND("decision",'Input| Setup'!$F$6)),'Input| Projects'!AB280,'Input| Projects'!L280)*'Input| Escalations'!$I$17*L280,0)</f>
        <v>0</v>
      </c>
      <c r="U280" s="172">
        <f>IFERROR(IF(ISNUMBER(FIND("decision",'Input| Setup'!$F$6)),'Input| Projects'!AC280,'Input| Projects'!M280)*'Input| Escalations'!$I$17*M280,0)</f>
        <v>0</v>
      </c>
      <c r="V280" s="172">
        <f>IFERROR(IF(ISNUMBER(FIND("decision",'Input| Setup'!$F$6)),'Input| Projects'!AD280,'Input| Projects'!N280)*'Input| Escalations'!$I$17*N280,0)</f>
        <v>0</v>
      </c>
      <c r="W280" s="172">
        <f>IFERROR(IF(ISNUMBER(FIND("decision",'Input| Setup'!$F$6)),'Input| Projects'!AE280,'Input| Projects'!O280)*'Input| Escalations'!$I$17*O280,0)</f>
        <v>0</v>
      </c>
      <c r="X280" s="175"/>
      <c r="Y280" s="172">
        <f>IF(ISNUMBER(FIND("decision",'Input| Setup'!$F$6)),'Input| Projects'!AG280,'Input| Projects'!Q280)*I280*'Input| Escalations'!$I$17</f>
        <v>0</v>
      </c>
      <c r="Z280" s="172">
        <f>IF(ISNUMBER(FIND("decision",'Input| Setup'!$F$6)),'Input| Projects'!AH280,'Input| Projects'!R280)*J280*'Input| Escalations'!$I$17</f>
        <v>0</v>
      </c>
      <c r="AA280" s="172">
        <f>IF(ISNUMBER(FIND("decision",'Input| Setup'!$F$6)),'Input| Projects'!AI280,'Input| Projects'!S280)*K280*'Input| Escalations'!$I$17</f>
        <v>0</v>
      </c>
      <c r="AB280" s="172">
        <f>IF(ISNUMBER(FIND("decision",'Input| Setup'!$F$6)),'Input| Projects'!AJ280,'Input| Projects'!T280)*L280*'Input| Escalations'!$I$17</f>
        <v>0</v>
      </c>
      <c r="AC280" s="172">
        <f>IF(ISNUMBER(FIND("decision",'Input| Setup'!$F$6)),'Input| Projects'!AK280,'Input| Projects'!U280)*M280*'Input| Escalations'!$I$17</f>
        <v>0</v>
      </c>
      <c r="AD280" s="172">
        <f>IF(ISNUMBER(FIND("decision",'Input| Setup'!$F$6)),'Input| Projects'!AL280,'Input| Projects'!V280)*N280*'Input| Escalations'!$I$17</f>
        <v>0</v>
      </c>
      <c r="AE280" s="172">
        <f>IF(ISNUMBER(FIND("decision",'Input| Setup'!$F$6)),'Input| Projects'!AM280,'Input| Projects'!W280)*O280*'Input| Escalations'!$I$17</f>
        <v>0</v>
      </c>
      <c r="AF280" s="175"/>
      <c r="AG280" s="172" cm="1">
        <f t="array" ref="AG280">IFERROR(--('Input| Projects'!$AS280="Yes")*_xlfn.SWITCH('Input| Overheads'!$C$50,"Direct costs",'Calc| Overheads Allocation'!C$8*Q280,"Internal labour",'Calc| Overheads Allocation'!C$8*Q280*'Input| Projects'!$AO280,"DNSP defined",'Calc| Overheads Allocation'!C$78*'Input| Projects'!$AV280,0),0)</f>
        <v>0</v>
      </c>
      <c r="AH280" s="172" cm="1">
        <f t="array" ref="AH280">IFERROR(--('Input| Projects'!$AS280="Yes")*_xlfn.SWITCH('Input| Overheads'!$C$50,"Direct costs",'Calc| Overheads Allocation'!D$8*R280,"Internal labour",'Calc| Overheads Allocation'!D$8*R280*'Input| Projects'!$AO280,"DNSP defined",'Calc| Overheads Allocation'!D$78*'Input| Projects'!$AV280,0),0)</f>
        <v>0</v>
      </c>
      <c r="AI280" s="172" cm="1">
        <f t="array" ref="AI280">IFERROR(--('Input| Projects'!$AS280="Yes")*_xlfn.SWITCH('Input| Overheads'!$C$50,"Direct costs",'Calc| Overheads Allocation'!E$8*S280,"Internal labour",'Calc| Overheads Allocation'!E$8*S280*'Input| Projects'!$AO280,"DNSP defined",'Calc| Overheads Allocation'!E$78*'Input| Projects'!$AV280,0),0)</f>
        <v>0</v>
      </c>
      <c r="AJ280" s="172" cm="1">
        <f t="array" ref="AJ280">IFERROR(--('Input| Projects'!$AS280="Yes")*_xlfn.SWITCH('Input| Overheads'!$C$50,"Direct costs",'Calc| Overheads Allocation'!F$8*T280,"Internal labour",'Calc| Overheads Allocation'!F$8*T280*'Input| Projects'!$AO280,"DNSP defined",'Calc| Overheads Allocation'!F$78*'Input| Projects'!$AV280,0),0)</f>
        <v>0</v>
      </c>
      <c r="AK280" s="172" cm="1">
        <f t="array" ref="AK280">IFERROR(--('Input| Projects'!$AS280="Yes")*_xlfn.SWITCH('Input| Overheads'!$C$50,"Direct costs",'Calc| Overheads Allocation'!G$8*U280,"Internal labour",'Calc| Overheads Allocation'!G$8*U280*'Input| Projects'!$AO280,"DNSP defined",'Calc| Overheads Allocation'!G$78*'Input| Projects'!$AV280,0),0)</f>
        <v>0</v>
      </c>
      <c r="AL280" s="172" cm="1">
        <f t="array" ref="AL280">IFERROR(--('Input| Projects'!$AS280="Yes")*_xlfn.SWITCH('Input| Overheads'!$C$50,"Direct costs",'Calc| Overheads Allocation'!H$8*V280,"Internal labour",'Calc| Overheads Allocation'!H$8*V280*'Input| Projects'!$AO280,"DNSP defined",'Calc| Overheads Allocation'!H$78*'Input| Projects'!$AV280,0),0)</f>
        <v>0</v>
      </c>
      <c r="AM280" s="172" cm="1">
        <f t="array" ref="AM280">IFERROR(--('Input| Projects'!$AS280="Yes")*_xlfn.SWITCH('Input| Overheads'!$C$50,"Direct costs",'Calc| Overheads Allocation'!I$8*W280,"Internal labour",'Calc| Overheads Allocation'!I$8*W280*'Input| Projects'!$AO280,"DNSP defined",'Calc| Overheads Allocation'!I$78*'Input| Projects'!$AV280,0),0)</f>
        <v>0</v>
      </c>
      <c r="AN280" s="175"/>
      <c r="AO280" s="172" cm="1">
        <f t="array" ref="AO280">IFERROR(--('Input| Projects'!$AT280="Yes")*_xlfn.SWITCH('Input| Overheads'!$C$50,"Direct costs",'Calc| Overheads Allocation'!C$9*Q280,"Internal labour",'Calc| Overheads Allocation'!C$9*Q280*'Input| Projects'!$AO280,"DNSP defined",'Calc| Overheads Allocation'!C$79*'Input| Projects'!$AW280,0),0)</f>
        <v>0</v>
      </c>
      <c r="AP280" s="172" cm="1">
        <f t="array" ref="AP280">IFERROR(--('Input| Projects'!$AT280="Yes")*_xlfn.SWITCH('Input| Overheads'!$C$50,"Direct costs",'Calc| Overheads Allocation'!D$9*R280,"Internal labour",'Calc| Overheads Allocation'!D$9*R280*'Input| Projects'!$AO280,"DNSP defined",'Calc| Overheads Allocation'!D$79*'Input| Projects'!$AW280,0),0)</f>
        <v>0</v>
      </c>
      <c r="AQ280" s="172" cm="1">
        <f t="array" ref="AQ280">IFERROR(--('Input| Projects'!$AT280="Yes")*_xlfn.SWITCH('Input| Overheads'!$C$50,"Direct costs",'Calc| Overheads Allocation'!E$9*S280,"Internal labour",'Calc| Overheads Allocation'!E$9*S280*'Input| Projects'!$AO280,"DNSP defined",'Calc| Overheads Allocation'!E$79*'Input| Projects'!$AW280,0),0)</f>
        <v>0</v>
      </c>
      <c r="AR280" s="172" cm="1">
        <f t="array" ref="AR280">IFERROR(--('Input| Projects'!$AT280="Yes")*_xlfn.SWITCH('Input| Overheads'!$C$50,"Direct costs",'Calc| Overheads Allocation'!F$9*T280,"Internal labour",'Calc| Overheads Allocation'!F$9*T280*'Input| Projects'!$AO280,"DNSP defined",'Calc| Overheads Allocation'!F$79*'Input| Projects'!$AW280,0),0)</f>
        <v>0</v>
      </c>
      <c r="AS280" s="172" cm="1">
        <f t="array" ref="AS280">IFERROR(--('Input| Projects'!$AT280="Yes")*_xlfn.SWITCH('Input| Overheads'!$C$50,"Direct costs",'Calc| Overheads Allocation'!G$9*U280,"Internal labour",'Calc| Overheads Allocation'!G$9*U280*'Input| Projects'!$AO280,"DNSP defined",'Calc| Overheads Allocation'!G$79*'Input| Projects'!$AW280,0),0)</f>
        <v>0</v>
      </c>
      <c r="AT280" s="172" cm="1">
        <f t="array" ref="AT280">IFERROR(--('Input| Projects'!$AT280="Yes")*_xlfn.SWITCH('Input| Overheads'!$C$50,"Direct costs",'Calc| Overheads Allocation'!H$9*V280,"Internal labour",'Calc| Overheads Allocation'!H$9*V280*'Input| Projects'!$AO280,"DNSP defined",'Calc| Overheads Allocation'!H$79*'Input| Projects'!$AW280,0),0)</f>
        <v>0</v>
      </c>
      <c r="AU280" s="172" cm="1">
        <f t="array" ref="AU280">IFERROR(--('Input| Projects'!$AT280="Yes")*_xlfn.SWITCH('Input| Overheads'!$C$50,"Direct costs",'Calc| Overheads Allocation'!I$9*W280,"Internal labour",'Calc| Overheads Allocation'!I$9*W280*'Input| Projects'!$AO280,"DNSP defined",'Calc| Overheads Allocation'!I$79*'Input| Projects'!$AW280,0),0)</f>
        <v>0</v>
      </c>
      <c r="AV280" s="175"/>
      <c r="AW280" s="172">
        <f t="shared" si="112"/>
        <v>0</v>
      </c>
      <c r="AX280" s="172">
        <f t="shared" si="113"/>
        <v>0</v>
      </c>
      <c r="AY280" s="172">
        <f t="shared" si="114"/>
        <v>0</v>
      </c>
      <c r="AZ280" s="172">
        <f t="shared" si="115"/>
        <v>0</v>
      </c>
      <c r="BA280" s="172">
        <f t="shared" si="116"/>
        <v>0</v>
      </c>
      <c r="BB280" s="172">
        <f t="shared" si="117"/>
        <v>0</v>
      </c>
      <c r="BC280" s="172">
        <f t="shared" si="118"/>
        <v>0</v>
      </c>
      <c r="BD280" s="176"/>
      <c r="BE280" s="172">
        <f t="shared" si="119"/>
        <v>0</v>
      </c>
      <c r="BF280" s="172">
        <f t="shared" si="120"/>
        <v>0</v>
      </c>
      <c r="BG280" s="172">
        <f t="shared" si="121"/>
        <v>0</v>
      </c>
      <c r="BH280" s="172">
        <f t="shared" si="122"/>
        <v>0</v>
      </c>
      <c r="BI280" s="172">
        <f t="shared" si="123"/>
        <v>0</v>
      </c>
      <c r="BJ280" s="172">
        <f t="shared" si="124"/>
        <v>0</v>
      </c>
      <c r="BK280" s="172">
        <f t="shared" si="125"/>
        <v>0</v>
      </c>
      <c r="BL280" s="176"/>
      <c r="BM280" s="172">
        <f t="shared" si="104"/>
        <v>0</v>
      </c>
      <c r="BN280" s="172">
        <f t="shared" si="105"/>
        <v>0</v>
      </c>
      <c r="BO280" s="172">
        <f t="shared" si="106"/>
        <v>0</v>
      </c>
      <c r="BP280" s="172">
        <f t="shared" si="107"/>
        <v>0</v>
      </c>
      <c r="BQ280" s="172">
        <f t="shared" si="108"/>
        <v>0</v>
      </c>
      <c r="BR280" s="172">
        <f t="shared" si="109"/>
        <v>0</v>
      </c>
      <c r="BS280" s="172">
        <f t="shared" si="110"/>
        <v>0</v>
      </c>
      <c r="BT280" s="55"/>
      <c r="BU280" s="158">
        <f>SUMIF('Input| Projects'!$BA$8:$CX$8,RIGHT(BU$9,3),'Input| Projects'!$BA280:$CX280)</f>
        <v>0</v>
      </c>
      <c r="BV280" s="158">
        <f>SUMIF('Input| Projects'!$BA$8:$CX$8,RIGHT(BV$9,3),'Input| Projects'!$BA280:$CX280)</f>
        <v>0</v>
      </c>
      <c r="BW280" s="79" t="str">
        <f t="shared" si="111"/>
        <v/>
      </c>
    </row>
    <row r="281" spans="2:75" x14ac:dyDescent="0.2">
      <c r="B281" s="123">
        <f>IFERROR('Input| Projects'!B281,"")</f>
        <v>272</v>
      </c>
      <c r="C281" s="160" t="str">
        <f>IFERROR(IF('Input| Projects'!C281="","",'Input| Projects'!C281),"")</f>
        <v/>
      </c>
      <c r="D281" s="160" t="str">
        <f>IFERROR(IF('Input| Projects'!D281="","",'Input| Projects'!D281),"")</f>
        <v/>
      </c>
      <c r="E281" s="53"/>
      <c r="F281" s="160" t="str">
        <f>IF(LEN('Input| Projects'!F281)&gt;0,'Input| Projects'!F281,"")</f>
        <v/>
      </c>
      <c r="G281" s="160" t="str">
        <f>IF(LEN('Input| Projects'!G281)&gt;0,'Input| Projects'!G281,"")</f>
        <v/>
      </c>
      <c r="H281" s="10"/>
      <c r="I281" s="194" cm="1">
        <f t="array" ref="I281">IF(LEN($F281)&gt;0,1+IFERROR(SUMPRODUCT(TRANSPOSE('Input| Projects'!$AO281:$AQ281),INDEX('Input| Escalations'!$F$27:$L$29,,MATCH(Q$9,'Input| Escalations'!$F$21:$L$21,0))),0),0)</f>
        <v>0</v>
      </c>
      <c r="J281" s="194" cm="1">
        <f t="array" ref="J281">IF(LEN($F281)&gt;0,1+IFERROR(SUMPRODUCT(TRANSPOSE('Input| Projects'!$AO281:$AQ281),INDEX('Input| Escalations'!$F$27:$L$29,,MATCH(R$9,'Input| Escalations'!$F$21:$L$21,0))),0),0)</f>
        <v>0</v>
      </c>
      <c r="K281" s="194" cm="1">
        <f t="array" ref="K281">IF(LEN($F281)&gt;0,1+IFERROR(SUMPRODUCT(TRANSPOSE('Input| Projects'!$AO281:$AQ281),INDEX('Input| Escalations'!$F$27:$L$29,,MATCH(S$9,'Input| Escalations'!$F$21:$L$21,0))),0),0)</f>
        <v>0</v>
      </c>
      <c r="L281" s="194" cm="1">
        <f t="array" ref="L281">IF(LEN($F281)&gt;0,1+IFERROR(SUMPRODUCT(TRANSPOSE('Input| Projects'!$AO281:$AQ281),INDEX('Input| Escalations'!$F$27:$L$29,,MATCH(T$9,'Input| Escalations'!$F$21:$L$21,0))),0),0)</f>
        <v>0</v>
      </c>
      <c r="M281" s="194" cm="1">
        <f t="array" ref="M281">IF(LEN($F281)&gt;0,1+IFERROR(SUMPRODUCT(TRANSPOSE('Input| Projects'!$AO281:$AQ281),INDEX('Input| Escalations'!$F$27:$L$29,,MATCH(U$9,'Input| Escalations'!$F$21:$L$21,0))),0),0)</f>
        <v>0</v>
      </c>
      <c r="N281" s="194" cm="1">
        <f t="array" ref="N281">IF(LEN($F281)&gt;0,1+IFERROR(SUMPRODUCT(TRANSPOSE('Input| Projects'!$AO281:$AQ281),INDEX('Input| Escalations'!$F$27:$L$29,,MATCH(V$9,'Input| Escalations'!$F$21:$L$21,0))),0),0)</f>
        <v>0</v>
      </c>
      <c r="O281" s="194" cm="1">
        <f t="array" ref="O281">IF(LEN($F281)&gt;0,1+IFERROR(SUMPRODUCT(TRANSPOSE('Input| Projects'!$AO281:$AQ281),INDEX('Input| Escalations'!$F$27:$L$29,,MATCH(W$9,'Input| Escalations'!$F$21:$L$21,0))),0),0)</f>
        <v>0</v>
      </c>
      <c r="P281" s="10"/>
      <c r="Q281" s="172">
        <f>IFERROR(IF(ISNUMBER(FIND("decision",'Input| Setup'!$F$6)),'Input| Projects'!Y281,'Input| Projects'!I281)*'Input| Escalations'!$I$17*I281,0)</f>
        <v>0</v>
      </c>
      <c r="R281" s="172">
        <f>IFERROR(IF(ISNUMBER(FIND("decision",'Input| Setup'!$F$6)),'Input| Projects'!Z281,'Input| Projects'!J281)*'Input| Escalations'!$I$17*J281,0)</f>
        <v>0</v>
      </c>
      <c r="S281" s="172">
        <f>IFERROR(IF(ISNUMBER(FIND("decision",'Input| Setup'!$F$6)),'Input| Projects'!AA281,'Input| Projects'!K281)*'Input| Escalations'!$I$17*K281,0)</f>
        <v>0</v>
      </c>
      <c r="T281" s="172">
        <f>IFERROR(IF(ISNUMBER(FIND("decision",'Input| Setup'!$F$6)),'Input| Projects'!AB281,'Input| Projects'!L281)*'Input| Escalations'!$I$17*L281,0)</f>
        <v>0</v>
      </c>
      <c r="U281" s="172">
        <f>IFERROR(IF(ISNUMBER(FIND("decision",'Input| Setup'!$F$6)),'Input| Projects'!AC281,'Input| Projects'!M281)*'Input| Escalations'!$I$17*M281,0)</f>
        <v>0</v>
      </c>
      <c r="V281" s="172">
        <f>IFERROR(IF(ISNUMBER(FIND("decision",'Input| Setup'!$F$6)),'Input| Projects'!AD281,'Input| Projects'!N281)*'Input| Escalations'!$I$17*N281,0)</f>
        <v>0</v>
      </c>
      <c r="W281" s="172">
        <f>IFERROR(IF(ISNUMBER(FIND("decision",'Input| Setup'!$F$6)),'Input| Projects'!AE281,'Input| Projects'!O281)*'Input| Escalations'!$I$17*O281,0)</f>
        <v>0</v>
      </c>
      <c r="X281" s="175"/>
      <c r="Y281" s="172">
        <f>IF(ISNUMBER(FIND("decision",'Input| Setup'!$F$6)),'Input| Projects'!AG281,'Input| Projects'!Q281)*I281*'Input| Escalations'!$I$17</f>
        <v>0</v>
      </c>
      <c r="Z281" s="172">
        <f>IF(ISNUMBER(FIND("decision",'Input| Setup'!$F$6)),'Input| Projects'!AH281,'Input| Projects'!R281)*J281*'Input| Escalations'!$I$17</f>
        <v>0</v>
      </c>
      <c r="AA281" s="172">
        <f>IF(ISNUMBER(FIND("decision",'Input| Setup'!$F$6)),'Input| Projects'!AI281,'Input| Projects'!S281)*K281*'Input| Escalations'!$I$17</f>
        <v>0</v>
      </c>
      <c r="AB281" s="172">
        <f>IF(ISNUMBER(FIND("decision",'Input| Setup'!$F$6)),'Input| Projects'!AJ281,'Input| Projects'!T281)*L281*'Input| Escalations'!$I$17</f>
        <v>0</v>
      </c>
      <c r="AC281" s="172">
        <f>IF(ISNUMBER(FIND("decision",'Input| Setup'!$F$6)),'Input| Projects'!AK281,'Input| Projects'!U281)*M281*'Input| Escalations'!$I$17</f>
        <v>0</v>
      </c>
      <c r="AD281" s="172">
        <f>IF(ISNUMBER(FIND("decision",'Input| Setup'!$F$6)),'Input| Projects'!AL281,'Input| Projects'!V281)*N281*'Input| Escalations'!$I$17</f>
        <v>0</v>
      </c>
      <c r="AE281" s="172">
        <f>IF(ISNUMBER(FIND("decision",'Input| Setup'!$F$6)),'Input| Projects'!AM281,'Input| Projects'!W281)*O281*'Input| Escalations'!$I$17</f>
        <v>0</v>
      </c>
      <c r="AF281" s="175"/>
      <c r="AG281" s="172" cm="1">
        <f t="array" ref="AG281">IFERROR(--('Input| Projects'!$AS281="Yes")*_xlfn.SWITCH('Input| Overheads'!$C$50,"Direct costs",'Calc| Overheads Allocation'!C$8*Q281,"Internal labour",'Calc| Overheads Allocation'!C$8*Q281*'Input| Projects'!$AO281,"DNSP defined",'Calc| Overheads Allocation'!C$78*'Input| Projects'!$AV281,0),0)</f>
        <v>0</v>
      </c>
      <c r="AH281" s="172" cm="1">
        <f t="array" ref="AH281">IFERROR(--('Input| Projects'!$AS281="Yes")*_xlfn.SWITCH('Input| Overheads'!$C$50,"Direct costs",'Calc| Overheads Allocation'!D$8*R281,"Internal labour",'Calc| Overheads Allocation'!D$8*R281*'Input| Projects'!$AO281,"DNSP defined",'Calc| Overheads Allocation'!D$78*'Input| Projects'!$AV281,0),0)</f>
        <v>0</v>
      </c>
      <c r="AI281" s="172" cm="1">
        <f t="array" ref="AI281">IFERROR(--('Input| Projects'!$AS281="Yes")*_xlfn.SWITCH('Input| Overheads'!$C$50,"Direct costs",'Calc| Overheads Allocation'!E$8*S281,"Internal labour",'Calc| Overheads Allocation'!E$8*S281*'Input| Projects'!$AO281,"DNSP defined",'Calc| Overheads Allocation'!E$78*'Input| Projects'!$AV281,0),0)</f>
        <v>0</v>
      </c>
      <c r="AJ281" s="172" cm="1">
        <f t="array" ref="AJ281">IFERROR(--('Input| Projects'!$AS281="Yes")*_xlfn.SWITCH('Input| Overheads'!$C$50,"Direct costs",'Calc| Overheads Allocation'!F$8*T281,"Internal labour",'Calc| Overheads Allocation'!F$8*T281*'Input| Projects'!$AO281,"DNSP defined",'Calc| Overheads Allocation'!F$78*'Input| Projects'!$AV281,0),0)</f>
        <v>0</v>
      </c>
      <c r="AK281" s="172" cm="1">
        <f t="array" ref="AK281">IFERROR(--('Input| Projects'!$AS281="Yes")*_xlfn.SWITCH('Input| Overheads'!$C$50,"Direct costs",'Calc| Overheads Allocation'!G$8*U281,"Internal labour",'Calc| Overheads Allocation'!G$8*U281*'Input| Projects'!$AO281,"DNSP defined",'Calc| Overheads Allocation'!G$78*'Input| Projects'!$AV281,0),0)</f>
        <v>0</v>
      </c>
      <c r="AL281" s="172" cm="1">
        <f t="array" ref="AL281">IFERROR(--('Input| Projects'!$AS281="Yes")*_xlfn.SWITCH('Input| Overheads'!$C$50,"Direct costs",'Calc| Overheads Allocation'!H$8*V281,"Internal labour",'Calc| Overheads Allocation'!H$8*V281*'Input| Projects'!$AO281,"DNSP defined",'Calc| Overheads Allocation'!H$78*'Input| Projects'!$AV281,0),0)</f>
        <v>0</v>
      </c>
      <c r="AM281" s="172" cm="1">
        <f t="array" ref="AM281">IFERROR(--('Input| Projects'!$AS281="Yes")*_xlfn.SWITCH('Input| Overheads'!$C$50,"Direct costs",'Calc| Overheads Allocation'!I$8*W281,"Internal labour",'Calc| Overheads Allocation'!I$8*W281*'Input| Projects'!$AO281,"DNSP defined",'Calc| Overheads Allocation'!I$78*'Input| Projects'!$AV281,0),0)</f>
        <v>0</v>
      </c>
      <c r="AN281" s="175"/>
      <c r="AO281" s="172" cm="1">
        <f t="array" ref="AO281">IFERROR(--('Input| Projects'!$AT281="Yes")*_xlfn.SWITCH('Input| Overheads'!$C$50,"Direct costs",'Calc| Overheads Allocation'!C$9*Q281,"Internal labour",'Calc| Overheads Allocation'!C$9*Q281*'Input| Projects'!$AO281,"DNSP defined",'Calc| Overheads Allocation'!C$79*'Input| Projects'!$AW281,0),0)</f>
        <v>0</v>
      </c>
      <c r="AP281" s="172" cm="1">
        <f t="array" ref="AP281">IFERROR(--('Input| Projects'!$AT281="Yes")*_xlfn.SWITCH('Input| Overheads'!$C$50,"Direct costs",'Calc| Overheads Allocation'!D$9*R281,"Internal labour",'Calc| Overheads Allocation'!D$9*R281*'Input| Projects'!$AO281,"DNSP defined",'Calc| Overheads Allocation'!D$79*'Input| Projects'!$AW281,0),0)</f>
        <v>0</v>
      </c>
      <c r="AQ281" s="172" cm="1">
        <f t="array" ref="AQ281">IFERROR(--('Input| Projects'!$AT281="Yes")*_xlfn.SWITCH('Input| Overheads'!$C$50,"Direct costs",'Calc| Overheads Allocation'!E$9*S281,"Internal labour",'Calc| Overheads Allocation'!E$9*S281*'Input| Projects'!$AO281,"DNSP defined",'Calc| Overheads Allocation'!E$79*'Input| Projects'!$AW281,0),0)</f>
        <v>0</v>
      </c>
      <c r="AR281" s="172" cm="1">
        <f t="array" ref="AR281">IFERROR(--('Input| Projects'!$AT281="Yes")*_xlfn.SWITCH('Input| Overheads'!$C$50,"Direct costs",'Calc| Overheads Allocation'!F$9*T281,"Internal labour",'Calc| Overheads Allocation'!F$9*T281*'Input| Projects'!$AO281,"DNSP defined",'Calc| Overheads Allocation'!F$79*'Input| Projects'!$AW281,0),0)</f>
        <v>0</v>
      </c>
      <c r="AS281" s="172" cm="1">
        <f t="array" ref="AS281">IFERROR(--('Input| Projects'!$AT281="Yes")*_xlfn.SWITCH('Input| Overheads'!$C$50,"Direct costs",'Calc| Overheads Allocation'!G$9*U281,"Internal labour",'Calc| Overheads Allocation'!G$9*U281*'Input| Projects'!$AO281,"DNSP defined",'Calc| Overheads Allocation'!G$79*'Input| Projects'!$AW281,0),0)</f>
        <v>0</v>
      </c>
      <c r="AT281" s="172" cm="1">
        <f t="array" ref="AT281">IFERROR(--('Input| Projects'!$AT281="Yes")*_xlfn.SWITCH('Input| Overheads'!$C$50,"Direct costs",'Calc| Overheads Allocation'!H$9*V281,"Internal labour",'Calc| Overheads Allocation'!H$9*V281*'Input| Projects'!$AO281,"DNSP defined",'Calc| Overheads Allocation'!H$79*'Input| Projects'!$AW281,0),0)</f>
        <v>0</v>
      </c>
      <c r="AU281" s="172" cm="1">
        <f t="array" ref="AU281">IFERROR(--('Input| Projects'!$AT281="Yes")*_xlfn.SWITCH('Input| Overheads'!$C$50,"Direct costs",'Calc| Overheads Allocation'!I$9*W281,"Internal labour",'Calc| Overheads Allocation'!I$9*W281*'Input| Projects'!$AO281,"DNSP defined",'Calc| Overheads Allocation'!I$79*'Input| Projects'!$AW281,0),0)</f>
        <v>0</v>
      </c>
      <c r="AV281" s="175"/>
      <c r="AW281" s="172">
        <f t="shared" si="112"/>
        <v>0</v>
      </c>
      <c r="AX281" s="172">
        <f t="shared" si="113"/>
        <v>0</v>
      </c>
      <c r="AY281" s="172">
        <f t="shared" si="114"/>
        <v>0</v>
      </c>
      <c r="AZ281" s="172">
        <f t="shared" si="115"/>
        <v>0</v>
      </c>
      <c r="BA281" s="172">
        <f t="shared" si="116"/>
        <v>0</v>
      </c>
      <c r="BB281" s="172">
        <f t="shared" si="117"/>
        <v>0</v>
      </c>
      <c r="BC281" s="172">
        <f t="shared" si="118"/>
        <v>0</v>
      </c>
      <c r="BD281" s="176"/>
      <c r="BE281" s="172">
        <f t="shared" si="119"/>
        <v>0</v>
      </c>
      <c r="BF281" s="172">
        <f t="shared" si="120"/>
        <v>0</v>
      </c>
      <c r="BG281" s="172">
        <f t="shared" si="121"/>
        <v>0</v>
      </c>
      <c r="BH281" s="172">
        <f t="shared" si="122"/>
        <v>0</v>
      </c>
      <c r="BI281" s="172">
        <f t="shared" si="123"/>
        <v>0</v>
      </c>
      <c r="BJ281" s="172">
        <f t="shared" si="124"/>
        <v>0</v>
      </c>
      <c r="BK281" s="172">
        <f t="shared" si="125"/>
        <v>0</v>
      </c>
      <c r="BL281" s="176"/>
      <c r="BM281" s="172">
        <f t="shared" si="104"/>
        <v>0</v>
      </c>
      <c r="BN281" s="172">
        <f t="shared" si="105"/>
        <v>0</v>
      </c>
      <c r="BO281" s="172">
        <f t="shared" si="106"/>
        <v>0</v>
      </c>
      <c r="BP281" s="172">
        <f t="shared" si="107"/>
        <v>0</v>
      </c>
      <c r="BQ281" s="172">
        <f t="shared" si="108"/>
        <v>0</v>
      </c>
      <c r="BR281" s="172">
        <f t="shared" si="109"/>
        <v>0</v>
      </c>
      <c r="BS281" s="172">
        <f t="shared" si="110"/>
        <v>0</v>
      </c>
      <c r="BT281" s="55"/>
      <c r="BU281" s="158">
        <f>SUMIF('Input| Projects'!$BA$8:$CX$8,RIGHT(BU$9,3),'Input| Projects'!$BA281:$CX281)</f>
        <v>0</v>
      </c>
      <c r="BV281" s="158">
        <f>SUMIF('Input| Projects'!$BA$8:$CX$8,RIGHT(BV$9,3),'Input| Projects'!$BA281:$CX281)</f>
        <v>0</v>
      </c>
      <c r="BW281" s="79" t="str">
        <f t="shared" si="111"/>
        <v/>
      </c>
    </row>
    <row r="282" spans="2:75" x14ac:dyDescent="0.2">
      <c r="B282" s="123">
        <f>IFERROR('Input| Projects'!B282,"")</f>
        <v>273</v>
      </c>
      <c r="C282" s="160" t="str">
        <f>IFERROR(IF('Input| Projects'!C282="","",'Input| Projects'!C282),"")</f>
        <v/>
      </c>
      <c r="D282" s="160" t="str">
        <f>IFERROR(IF('Input| Projects'!D282="","",'Input| Projects'!D282),"")</f>
        <v/>
      </c>
      <c r="E282" s="53"/>
      <c r="F282" s="160" t="str">
        <f>IF(LEN('Input| Projects'!F282)&gt;0,'Input| Projects'!F282,"")</f>
        <v/>
      </c>
      <c r="G282" s="160" t="str">
        <f>IF(LEN('Input| Projects'!G282)&gt;0,'Input| Projects'!G282,"")</f>
        <v/>
      </c>
      <c r="H282" s="10"/>
      <c r="I282" s="194" cm="1">
        <f t="array" ref="I282">IF(LEN($F282)&gt;0,1+IFERROR(SUMPRODUCT(TRANSPOSE('Input| Projects'!$AO282:$AQ282),INDEX('Input| Escalations'!$F$27:$L$29,,MATCH(Q$9,'Input| Escalations'!$F$21:$L$21,0))),0),0)</f>
        <v>0</v>
      </c>
      <c r="J282" s="194" cm="1">
        <f t="array" ref="J282">IF(LEN($F282)&gt;0,1+IFERROR(SUMPRODUCT(TRANSPOSE('Input| Projects'!$AO282:$AQ282),INDEX('Input| Escalations'!$F$27:$L$29,,MATCH(R$9,'Input| Escalations'!$F$21:$L$21,0))),0),0)</f>
        <v>0</v>
      </c>
      <c r="K282" s="194" cm="1">
        <f t="array" ref="K282">IF(LEN($F282)&gt;0,1+IFERROR(SUMPRODUCT(TRANSPOSE('Input| Projects'!$AO282:$AQ282),INDEX('Input| Escalations'!$F$27:$L$29,,MATCH(S$9,'Input| Escalations'!$F$21:$L$21,0))),0),0)</f>
        <v>0</v>
      </c>
      <c r="L282" s="194" cm="1">
        <f t="array" ref="L282">IF(LEN($F282)&gt;0,1+IFERROR(SUMPRODUCT(TRANSPOSE('Input| Projects'!$AO282:$AQ282),INDEX('Input| Escalations'!$F$27:$L$29,,MATCH(T$9,'Input| Escalations'!$F$21:$L$21,0))),0),0)</f>
        <v>0</v>
      </c>
      <c r="M282" s="194" cm="1">
        <f t="array" ref="M282">IF(LEN($F282)&gt;0,1+IFERROR(SUMPRODUCT(TRANSPOSE('Input| Projects'!$AO282:$AQ282),INDEX('Input| Escalations'!$F$27:$L$29,,MATCH(U$9,'Input| Escalations'!$F$21:$L$21,0))),0),0)</f>
        <v>0</v>
      </c>
      <c r="N282" s="194" cm="1">
        <f t="array" ref="N282">IF(LEN($F282)&gt;0,1+IFERROR(SUMPRODUCT(TRANSPOSE('Input| Projects'!$AO282:$AQ282),INDEX('Input| Escalations'!$F$27:$L$29,,MATCH(V$9,'Input| Escalations'!$F$21:$L$21,0))),0),0)</f>
        <v>0</v>
      </c>
      <c r="O282" s="194" cm="1">
        <f t="array" ref="O282">IF(LEN($F282)&gt;0,1+IFERROR(SUMPRODUCT(TRANSPOSE('Input| Projects'!$AO282:$AQ282),INDEX('Input| Escalations'!$F$27:$L$29,,MATCH(W$9,'Input| Escalations'!$F$21:$L$21,0))),0),0)</f>
        <v>0</v>
      </c>
      <c r="P282" s="10"/>
      <c r="Q282" s="172">
        <f>IFERROR(IF(ISNUMBER(FIND("decision",'Input| Setup'!$F$6)),'Input| Projects'!Y282,'Input| Projects'!I282)*'Input| Escalations'!$I$17*I282,0)</f>
        <v>0</v>
      </c>
      <c r="R282" s="172">
        <f>IFERROR(IF(ISNUMBER(FIND("decision",'Input| Setup'!$F$6)),'Input| Projects'!Z282,'Input| Projects'!J282)*'Input| Escalations'!$I$17*J282,0)</f>
        <v>0</v>
      </c>
      <c r="S282" s="172">
        <f>IFERROR(IF(ISNUMBER(FIND("decision",'Input| Setup'!$F$6)),'Input| Projects'!AA282,'Input| Projects'!K282)*'Input| Escalations'!$I$17*K282,0)</f>
        <v>0</v>
      </c>
      <c r="T282" s="172">
        <f>IFERROR(IF(ISNUMBER(FIND("decision",'Input| Setup'!$F$6)),'Input| Projects'!AB282,'Input| Projects'!L282)*'Input| Escalations'!$I$17*L282,0)</f>
        <v>0</v>
      </c>
      <c r="U282" s="172">
        <f>IFERROR(IF(ISNUMBER(FIND("decision",'Input| Setup'!$F$6)),'Input| Projects'!AC282,'Input| Projects'!M282)*'Input| Escalations'!$I$17*M282,0)</f>
        <v>0</v>
      </c>
      <c r="V282" s="172">
        <f>IFERROR(IF(ISNUMBER(FIND("decision",'Input| Setup'!$F$6)),'Input| Projects'!AD282,'Input| Projects'!N282)*'Input| Escalations'!$I$17*N282,0)</f>
        <v>0</v>
      </c>
      <c r="W282" s="172">
        <f>IFERROR(IF(ISNUMBER(FIND("decision",'Input| Setup'!$F$6)),'Input| Projects'!AE282,'Input| Projects'!O282)*'Input| Escalations'!$I$17*O282,0)</f>
        <v>0</v>
      </c>
      <c r="X282" s="175"/>
      <c r="Y282" s="172">
        <f>IF(ISNUMBER(FIND("decision",'Input| Setup'!$F$6)),'Input| Projects'!AG282,'Input| Projects'!Q282)*I282*'Input| Escalations'!$I$17</f>
        <v>0</v>
      </c>
      <c r="Z282" s="172">
        <f>IF(ISNUMBER(FIND("decision",'Input| Setup'!$F$6)),'Input| Projects'!AH282,'Input| Projects'!R282)*J282*'Input| Escalations'!$I$17</f>
        <v>0</v>
      </c>
      <c r="AA282" s="172">
        <f>IF(ISNUMBER(FIND("decision",'Input| Setup'!$F$6)),'Input| Projects'!AI282,'Input| Projects'!S282)*K282*'Input| Escalations'!$I$17</f>
        <v>0</v>
      </c>
      <c r="AB282" s="172">
        <f>IF(ISNUMBER(FIND("decision",'Input| Setup'!$F$6)),'Input| Projects'!AJ282,'Input| Projects'!T282)*L282*'Input| Escalations'!$I$17</f>
        <v>0</v>
      </c>
      <c r="AC282" s="172">
        <f>IF(ISNUMBER(FIND("decision",'Input| Setup'!$F$6)),'Input| Projects'!AK282,'Input| Projects'!U282)*M282*'Input| Escalations'!$I$17</f>
        <v>0</v>
      </c>
      <c r="AD282" s="172">
        <f>IF(ISNUMBER(FIND("decision",'Input| Setup'!$F$6)),'Input| Projects'!AL282,'Input| Projects'!V282)*N282*'Input| Escalations'!$I$17</f>
        <v>0</v>
      </c>
      <c r="AE282" s="172">
        <f>IF(ISNUMBER(FIND("decision",'Input| Setup'!$F$6)),'Input| Projects'!AM282,'Input| Projects'!W282)*O282*'Input| Escalations'!$I$17</f>
        <v>0</v>
      </c>
      <c r="AF282" s="175"/>
      <c r="AG282" s="172" cm="1">
        <f t="array" ref="AG282">IFERROR(--('Input| Projects'!$AS282="Yes")*_xlfn.SWITCH('Input| Overheads'!$C$50,"Direct costs",'Calc| Overheads Allocation'!C$8*Q282,"Internal labour",'Calc| Overheads Allocation'!C$8*Q282*'Input| Projects'!$AO282,"DNSP defined",'Calc| Overheads Allocation'!C$78*'Input| Projects'!$AV282,0),0)</f>
        <v>0</v>
      </c>
      <c r="AH282" s="172" cm="1">
        <f t="array" ref="AH282">IFERROR(--('Input| Projects'!$AS282="Yes")*_xlfn.SWITCH('Input| Overheads'!$C$50,"Direct costs",'Calc| Overheads Allocation'!D$8*R282,"Internal labour",'Calc| Overheads Allocation'!D$8*R282*'Input| Projects'!$AO282,"DNSP defined",'Calc| Overheads Allocation'!D$78*'Input| Projects'!$AV282,0),0)</f>
        <v>0</v>
      </c>
      <c r="AI282" s="172" cm="1">
        <f t="array" ref="AI282">IFERROR(--('Input| Projects'!$AS282="Yes")*_xlfn.SWITCH('Input| Overheads'!$C$50,"Direct costs",'Calc| Overheads Allocation'!E$8*S282,"Internal labour",'Calc| Overheads Allocation'!E$8*S282*'Input| Projects'!$AO282,"DNSP defined",'Calc| Overheads Allocation'!E$78*'Input| Projects'!$AV282,0),0)</f>
        <v>0</v>
      </c>
      <c r="AJ282" s="172" cm="1">
        <f t="array" ref="AJ282">IFERROR(--('Input| Projects'!$AS282="Yes")*_xlfn.SWITCH('Input| Overheads'!$C$50,"Direct costs",'Calc| Overheads Allocation'!F$8*T282,"Internal labour",'Calc| Overheads Allocation'!F$8*T282*'Input| Projects'!$AO282,"DNSP defined",'Calc| Overheads Allocation'!F$78*'Input| Projects'!$AV282,0),0)</f>
        <v>0</v>
      </c>
      <c r="AK282" s="172" cm="1">
        <f t="array" ref="AK282">IFERROR(--('Input| Projects'!$AS282="Yes")*_xlfn.SWITCH('Input| Overheads'!$C$50,"Direct costs",'Calc| Overheads Allocation'!G$8*U282,"Internal labour",'Calc| Overheads Allocation'!G$8*U282*'Input| Projects'!$AO282,"DNSP defined",'Calc| Overheads Allocation'!G$78*'Input| Projects'!$AV282,0),0)</f>
        <v>0</v>
      </c>
      <c r="AL282" s="172" cm="1">
        <f t="array" ref="AL282">IFERROR(--('Input| Projects'!$AS282="Yes")*_xlfn.SWITCH('Input| Overheads'!$C$50,"Direct costs",'Calc| Overheads Allocation'!H$8*V282,"Internal labour",'Calc| Overheads Allocation'!H$8*V282*'Input| Projects'!$AO282,"DNSP defined",'Calc| Overheads Allocation'!H$78*'Input| Projects'!$AV282,0),0)</f>
        <v>0</v>
      </c>
      <c r="AM282" s="172" cm="1">
        <f t="array" ref="AM282">IFERROR(--('Input| Projects'!$AS282="Yes")*_xlfn.SWITCH('Input| Overheads'!$C$50,"Direct costs",'Calc| Overheads Allocation'!I$8*W282,"Internal labour",'Calc| Overheads Allocation'!I$8*W282*'Input| Projects'!$AO282,"DNSP defined",'Calc| Overheads Allocation'!I$78*'Input| Projects'!$AV282,0),0)</f>
        <v>0</v>
      </c>
      <c r="AN282" s="175"/>
      <c r="AO282" s="172" cm="1">
        <f t="array" ref="AO282">IFERROR(--('Input| Projects'!$AT282="Yes")*_xlfn.SWITCH('Input| Overheads'!$C$50,"Direct costs",'Calc| Overheads Allocation'!C$9*Q282,"Internal labour",'Calc| Overheads Allocation'!C$9*Q282*'Input| Projects'!$AO282,"DNSP defined",'Calc| Overheads Allocation'!C$79*'Input| Projects'!$AW282,0),0)</f>
        <v>0</v>
      </c>
      <c r="AP282" s="172" cm="1">
        <f t="array" ref="AP282">IFERROR(--('Input| Projects'!$AT282="Yes")*_xlfn.SWITCH('Input| Overheads'!$C$50,"Direct costs",'Calc| Overheads Allocation'!D$9*R282,"Internal labour",'Calc| Overheads Allocation'!D$9*R282*'Input| Projects'!$AO282,"DNSP defined",'Calc| Overheads Allocation'!D$79*'Input| Projects'!$AW282,0),0)</f>
        <v>0</v>
      </c>
      <c r="AQ282" s="172" cm="1">
        <f t="array" ref="AQ282">IFERROR(--('Input| Projects'!$AT282="Yes")*_xlfn.SWITCH('Input| Overheads'!$C$50,"Direct costs",'Calc| Overheads Allocation'!E$9*S282,"Internal labour",'Calc| Overheads Allocation'!E$9*S282*'Input| Projects'!$AO282,"DNSP defined",'Calc| Overheads Allocation'!E$79*'Input| Projects'!$AW282,0),0)</f>
        <v>0</v>
      </c>
      <c r="AR282" s="172" cm="1">
        <f t="array" ref="AR282">IFERROR(--('Input| Projects'!$AT282="Yes")*_xlfn.SWITCH('Input| Overheads'!$C$50,"Direct costs",'Calc| Overheads Allocation'!F$9*T282,"Internal labour",'Calc| Overheads Allocation'!F$9*T282*'Input| Projects'!$AO282,"DNSP defined",'Calc| Overheads Allocation'!F$79*'Input| Projects'!$AW282,0),0)</f>
        <v>0</v>
      </c>
      <c r="AS282" s="172" cm="1">
        <f t="array" ref="AS282">IFERROR(--('Input| Projects'!$AT282="Yes")*_xlfn.SWITCH('Input| Overheads'!$C$50,"Direct costs",'Calc| Overheads Allocation'!G$9*U282,"Internal labour",'Calc| Overheads Allocation'!G$9*U282*'Input| Projects'!$AO282,"DNSP defined",'Calc| Overheads Allocation'!G$79*'Input| Projects'!$AW282,0),0)</f>
        <v>0</v>
      </c>
      <c r="AT282" s="172" cm="1">
        <f t="array" ref="AT282">IFERROR(--('Input| Projects'!$AT282="Yes")*_xlfn.SWITCH('Input| Overheads'!$C$50,"Direct costs",'Calc| Overheads Allocation'!H$9*V282,"Internal labour",'Calc| Overheads Allocation'!H$9*V282*'Input| Projects'!$AO282,"DNSP defined",'Calc| Overheads Allocation'!H$79*'Input| Projects'!$AW282,0),0)</f>
        <v>0</v>
      </c>
      <c r="AU282" s="172" cm="1">
        <f t="array" ref="AU282">IFERROR(--('Input| Projects'!$AT282="Yes")*_xlfn.SWITCH('Input| Overheads'!$C$50,"Direct costs",'Calc| Overheads Allocation'!I$9*W282,"Internal labour",'Calc| Overheads Allocation'!I$9*W282*'Input| Projects'!$AO282,"DNSP defined",'Calc| Overheads Allocation'!I$79*'Input| Projects'!$AW282,0),0)</f>
        <v>0</v>
      </c>
      <c r="AV282" s="175"/>
      <c r="AW282" s="172">
        <f t="shared" si="112"/>
        <v>0</v>
      </c>
      <c r="AX282" s="172">
        <f t="shared" si="113"/>
        <v>0</v>
      </c>
      <c r="AY282" s="172">
        <f t="shared" si="114"/>
        <v>0</v>
      </c>
      <c r="AZ282" s="172">
        <f t="shared" si="115"/>
        <v>0</v>
      </c>
      <c r="BA282" s="172">
        <f t="shared" si="116"/>
        <v>0</v>
      </c>
      <c r="BB282" s="172">
        <f t="shared" si="117"/>
        <v>0</v>
      </c>
      <c r="BC282" s="172">
        <f t="shared" si="118"/>
        <v>0</v>
      </c>
      <c r="BD282" s="176"/>
      <c r="BE282" s="172">
        <f t="shared" si="119"/>
        <v>0</v>
      </c>
      <c r="BF282" s="172">
        <f t="shared" si="120"/>
        <v>0</v>
      </c>
      <c r="BG282" s="172">
        <f t="shared" si="121"/>
        <v>0</v>
      </c>
      <c r="BH282" s="172">
        <f t="shared" si="122"/>
        <v>0</v>
      </c>
      <c r="BI282" s="172">
        <f t="shared" si="123"/>
        <v>0</v>
      </c>
      <c r="BJ282" s="172">
        <f t="shared" si="124"/>
        <v>0</v>
      </c>
      <c r="BK282" s="172">
        <f t="shared" si="125"/>
        <v>0</v>
      </c>
      <c r="BL282" s="176"/>
      <c r="BM282" s="172">
        <f t="shared" si="104"/>
        <v>0</v>
      </c>
      <c r="BN282" s="172">
        <f t="shared" si="105"/>
        <v>0</v>
      </c>
      <c r="BO282" s="172">
        <f t="shared" si="106"/>
        <v>0</v>
      </c>
      <c r="BP282" s="172">
        <f t="shared" si="107"/>
        <v>0</v>
      </c>
      <c r="BQ282" s="172">
        <f t="shared" si="108"/>
        <v>0</v>
      </c>
      <c r="BR282" s="172">
        <f t="shared" si="109"/>
        <v>0</v>
      </c>
      <c r="BS282" s="172">
        <f t="shared" si="110"/>
        <v>0</v>
      </c>
      <c r="BT282" s="55"/>
      <c r="BU282" s="158">
        <f>SUMIF('Input| Projects'!$BA$8:$CX$8,RIGHT(BU$9,3),'Input| Projects'!$BA282:$CX282)</f>
        <v>0</v>
      </c>
      <c r="BV282" s="158">
        <f>SUMIF('Input| Projects'!$BA$8:$CX$8,RIGHT(BV$9,3),'Input| Projects'!$BA282:$CX282)</f>
        <v>0</v>
      </c>
      <c r="BW282" s="79" t="str">
        <f t="shared" si="111"/>
        <v/>
      </c>
    </row>
    <row r="283" spans="2:75" x14ac:dyDescent="0.2">
      <c r="B283" s="123">
        <f>IFERROR('Input| Projects'!B283,"")</f>
        <v>274</v>
      </c>
      <c r="C283" s="160" t="str">
        <f>IFERROR(IF('Input| Projects'!C283="","",'Input| Projects'!C283),"")</f>
        <v/>
      </c>
      <c r="D283" s="160" t="str">
        <f>IFERROR(IF('Input| Projects'!D283="","",'Input| Projects'!D283),"")</f>
        <v/>
      </c>
      <c r="E283" s="53"/>
      <c r="F283" s="160" t="str">
        <f>IF(LEN('Input| Projects'!F283)&gt;0,'Input| Projects'!F283,"")</f>
        <v/>
      </c>
      <c r="G283" s="160" t="str">
        <f>IF(LEN('Input| Projects'!G283)&gt;0,'Input| Projects'!G283,"")</f>
        <v/>
      </c>
      <c r="H283" s="10"/>
      <c r="I283" s="194" cm="1">
        <f t="array" ref="I283">IF(LEN($F283)&gt;0,1+IFERROR(SUMPRODUCT(TRANSPOSE('Input| Projects'!$AO283:$AQ283),INDEX('Input| Escalations'!$F$27:$L$29,,MATCH(Q$9,'Input| Escalations'!$F$21:$L$21,0))),0),0)</f>
        <v>0</v>
      </c>
      <c r="J283" s="194" cm="1">
        <f t="array" ref="J283">IF(LEN($F283)&gt;0,1+IFERROR(SUMPRODUCT(TRANSPOSE('Input| Projects'!$AO283:$AQ283),INDEX('Input| Escalations'!$F$27:$L$29,,MATCH(R$9,'Input| Escalations'!$F$21:$L$21,0))),0),0)</f>
        <v>0</v>
      </c>
      <c r="K283" s="194" cm="1">
        <f t="array" ref="K283">IF(LEN($F283)&gt;0,1+IFERROR(SUMPRODUCT(TRANSPOSE('Input| Projects'!$AO283:$AQ283),INDEX('Input| Escalations'!$F$27:$L$29,,MATCH(S$9,'Input| Escalations'!$F$21:$L$21,0))),0),0)</f>
        <v>0</v>
      </c>
      <c r="L283" s="194" cm="1">
        <f t="array" ref="L283">IF(LEN($F283)&gt;0,1+IFERROR(SUMPRODUCT(TRANSPOSE('Input| Projects'!$AO283:$AQ283),INDEX('Input| Escalations'!$F$27:$L$29,,MATCH(T$9,'Input| Escalations'!$F$21:$L$21,0))),0),0)</f>
        <v>0</v>
      </c>
      <c r="M283" s="194" cm="1">
        <f t="array" ref="M283">IF(LEN($F283)&gt;0,1+IFERROR(SUMPRODUCT(TRANSPOSE('Input| Projects'!$AO283:$AQ283),INDEX('Input| Escalations'!$F$27:$L$29,,MATCH(U$9,'Input| Escalations'!$F$21:$L$21,0))),0),0)</f>
        <v>0</v>
      </c>
      <c r="N283" s="194" cm="1">
        <f t="array" ref="N283">IF(LEN($F283)&gt;0,1+IFERROR(SUMPRODUCT(TRANSPOSE('Input| Projects'!$AO283:$AQ283),INDEX('Input| Escalations'!$F$27:$L$29,,MATCH(V$9,'Input| Escalations'!$F$21:$L$21,0))),0),0)</f>
        <v>0</v>
      </c>
      <c r="O283" s="194" cm="1">
        <f t="array" ref="O283">IF(LEN($F283)&gt;0,1+IFERROR(SUMPRODUCT(TRANSPOSE('Input| Projects'!$AO283:$AQ283),INDEX('Input| Escalations'!$F$27:$L$29,,MATCH(W$9,'Input| Escalations'!$F$21:$L$21,0))),0),0)</f>
        <v>0</v>
      </c>
      <c r="P283" s="10"/>
      <c r="Q283" s="172">
        <f>IFERROR(IF(ISNUMBER(FIND("decision",'Input| Setup'!$F$6)),'Input| Projects'!Y283,'Input| Projects'!I283)*'Input| Escalations'!$I$17*I283,0)</f>
        <v>0</v>
      </c>
      <c r="R283" s="172">
        <f>IFERROR(IF(ISNUMBER(FIND("decision",'Input| Setup'!$F$6)),'Input| Projects'!Z283,'Input| Projects'!J283)*'Input| Escalations'!$I$17*J283,0)</f>
        <v>0</v>
      </c>
      <c r="S283" s="172">
        <f>IFERROR(IF(ISNUMBER(FIND("decision",'Input| Setup'!$F$6)),'Input| Projects'!AA283,'Input| Projects'!K283)*'Input| Escalations'!$I$17*K283,0)</f>
        <v>0</v>
      </c>
      <c r="T283" s="172">
        <f>IFERROR(IF(ISNUMBER(FIND("decision",'Input| Setup'!$F$6)),'Input| Projects'!AB283,'Input| Projects'!L283)*'Input| Escalations'!$I$17*L283,0)</f>
        <v>0</v>
      </c>
      <c r="U283" s="172">
        <f>IFERROR(IF(ISNUMBER(FIND("decision",'Input| Setup'!$F$6)),'Input| Projects'!AC283,'Input| Projects'!M283)*'Input| Escalations'!$I$17*M283,0)</f>
        <v>0</v>
      </c>
      <c r="V283" s="172">
        <f>IFERROR(IF(ISNUMBER(FIND("decision",'Input| Setup'!$F$6)),'Input| Projects'!AD283,'Input| Projects'!N283)*'Input| Escalations'!$I$17*N283,0)</f>
        <v>0</v>
      </c>
      <c r="W283" s="172">
        <f>IFERROR(IF(ISNUMBER(FIND("decision",'Input| Setup'!$F$6)),'Input| Projects'!AE283,'Input| Projects'!O283)*'Input| Escalations'!$I$17*O283,0)</f>
        <v>0</v>
      </c>
      <c r="X283" s="175"/>
      <c r="Y283" s="172">
        <f>IF(ISNUMBER(FIND("decision",'Input| Setup'!$F$6)),'Input| Projects'!AG283,'Input| Projects'!Q283)*I283*'Input| Escalations'!$I$17</f>
        <v>0</v>
      </c>
      <c r="Z283" s="172">
        <f>IF(ISNUMBER(FIND("decision",'Input| Setup'!$F$6)),'Input| Projects'!AH283,'Input| Projects'!R283)*J283*'Input| Escalations'!$I$17</f>
        <v>0</v>
      </c>
      <c r="AA283" s="172">
        <f>IF(ISNUMBER(FIND("decision",'Input| Setup'!$F$6)),'Input| Projects'!AI283,'Input| Projects'!S283)*K283*'Input| Escalations'!$I$17</f>
        <v>0</v>
      </c>
      <c r="AB283" s="172">
        <f>IF(ISNUMBER(FIND("decision",'Input| Setup'!$F$6)),'Input| Projects'!AJ283,'Input| Projects'!T283)*L283*'Input| Escalations'!$I$17</f>
        <v>0</v>
      </c>
      <c r="AC283" s="172">
        <f>IF(ISNUMBER(FIND("decision",'Input| Setup'!$F$6)),'Input| Projects'!AK283,'Input| Projects'!U283)*M283*'Input| Escalations'!$I$17</f>
        <v>0</v>
      </c>
      <c r="AD283" s="172">
        <f>IF(ISNUMBER(FIND("decision",'Input| Setup'!$F$6)),'Input| Projects'!AL283,'Input| Projects'!V283)*N283*'Input| Escalations'!$I$17</f>
        <v>0</v>
      </c>
      <c r="AE283" s="172">
        <f>IF(ISNUMBER(FIND("decision",'Input| Setup'!$F$6)),'Input| Projects'!AM283,'Input| Projects'!W283)*O283*'Input| Escalations'!$I$17</f>
        <v>0</v>
      </c>
      <c r="AF283" s="175"/>
      <c r="AG283" s="172" cm="1">
        <f t="array" ref="AG283">IFERROR(--('Input| Projects'!$AS283="Yes")*_xlfn.SWITCH('Input| Overheads'!$C$50,"Direct costs",'Calc| Overheads Allocation'!C$8*Q283,"Internal labour",'Calc| Overheads Allocation'!C$8*Q283*'Input| Projects'!$AO283,"DNSP defined",'Calc| Overheads Allocation'!C$78*'Input| Projects'!$AV283,0),0)</f>
        <v>0</v>
      </c>
      <c r="AH283" s="172" cm="1">
        <f t="array" ref="AH283">IFERROR(--('Input| Projects'!$AS283="Yes")*_xlfn.SWITCH('Input| Overheads'!$C$50,"Direct costs",'Calc| Overheads Allocation'!D$8*R283,"Internal labour",'Calc| Overheads Allocation'!D$8*R283*'Input| Projects'!$AO283,"DNSP defined",'Calc| Overheads Allocation'!D$78*'Input| Projects'!$AV283,0),0)</f>
        <v>0</v>
      </c>
      <c r="AI283" s="172" cm="1">
        <f t="array" ref="AI283">IFERROR(--('Input| Projects'!$AS283="Yes")*_xlfn.SWITCH('Input| Overheads'!$C$50,"Direct costs",'Calc| Overheads Allocation'!E$8*S283,"Internal labour",'Calc| Overheads Allocation'!E$8*S283*'Input| Projects'!$AO283,"DNSP defined",'Calc| Overheads Allocation'!E$78*'Input| Projects'!$AV283,0),0)</f>
        <v>0</v>
      </c>
      <c r="AJ283" s="172" cm="1">
        <f t="array" ref="AJ283">IFERROR(--('Input| Projects'!$AS283="Yes")*_xlfn.SWITCH('Input| Overheads'!$C$50,"Direct costs",'Calc| Overheads Allocation'!F$8*T283,"Internal labour",'Calc| Overheads Allocation'!F$8*T283*'Input| Projects'!$AO283,"DNSP defined",'Calc| Overheads Allocation'!F$78*'Input| Projects'!$AV283,0),0)</f>
        <v>0</v>
      </c>
      <c r="AK283" s="172" cm="1">
        <f t="array" ref="AK283">IFERROR(--('Input| Projects'!$AS283="Yes")*_xlfn.SWITCH('Input| Overheads'!$C$50,"Direct costs",'Calc| Overheads Allocation'!G$8*U283,"Internal labour",'Calc| Overheads Allocation'!G$8*U283*'Input| Projects'!$AO283,"DNSP defined",'Calc| Overheads Allocation'!G$78*'Input| Projects'!$AV283,0),0)</f>
        <v>0</v>
      </c>
      <c r="AL283" s="172" cm="1">
        <f t="array" ref="AL283">IFERROR(--('Input| Projects'!$AS283="Yes")*_xlfn.SWITCH('Input| Overheads'!$C$50,"Direct costs",'Calc| Overheads Allocation'!H$8*V283,"Internal labour",'Calc| Overheads Allocation'!H$8*V283*'Input| Projects'!$AO283,"DNSP defined",'Calc| Overheads Allocation'!H$78*'Input| Projects'!$AV283,0),0)</f>
        <v>0</v>
      </c>
      <c r="AM283" s="172" cm="1">
        <f t="array" ref="AM283">IFERROR(--('Input| Projects'!$AS283="Yes")*_xlfn.SWITCH('Input| Overheads'!$C$50,"Direct costs",'Calc| Overheads Allocation'!I$8*W283,"Internal labour",'Calc| Overheads Allocation'!I$8*W283*'Input| Projects'!$AO283,"DNSP defined",'Calc| Overheads Allocation'!I$78*'Input| Projects'!$AV283,0),0)</f>
        <v>0</v>
      </c>
      <c r="AN283" s="175"/>
      <c r="AO283" s="172" cm="1">
        <f t="array" ref="AO283">IFERROR(--('Input| Projects'!$AT283="Yes")*_xlfn.SWITCH('Input| Overheads'!$C$50,"Direct costs",'Calc| Overheads Allocation'!C$9*Q283,"Internal labour",'Calc| Overheads Allocation'!C$9*Q283*'Input| Projects'!$AO283,"DNSP defined",'Calc| Overheads Allocation'!C$79*'Input| Projects'!$AW283,0),0)</f>
        <v>0</v>
      </c>
      <c r="AP283" s="172" cm="1">
        <f t="array" ref="AP283">IFERROR(--('Input| Projects'!$AT283="Yes")*_xlfn.SWITCH('Input| Overheads'!$C$50,"Direct costs",'Calc| Overheads Allocation'!D$9*R283,"Internal labour",'Calc| Overheads Allocation'!D$9*R283*'Input| Projects'!$AO283,"DNSP defined",'Calc| Overheads Allocation'!D$79*'Input| Projects'!$AW283,0),0)</f>
        <v>0</v>
      </c>
      <c r="AQ283" s="172" cm="1">
        <f t="array" ref="AQ283">IFERROR(--('Input| Projects'!$AT283="Yes")*_xlfn.SWITCH('Input| Overheads'!$C$50,"Direct costs",'Calc| Overheads Allocation'!E$9*S283,"Internal labour",'Calc| Overheads Allocation'!E$9*S283*'Input| Projects'!$AO283,"DNSP defined",'Calc| Overheads Allocation'!E$79*'Input| Projects'!$AW283,0),0)</f>
        <v>0</v>
      </c>
      <c r="AR283" s="172" cm="1">
        <f t="array" ref="AR283">IFERROR(--('Input| Projects'!$AT283="Yes")*_xlfn.SWITCH('Input| Overheads'!$C$50,"Direct costs",'Calc| Overheads Allocation'!F$9*T283,"Internal labour",'Calc| Overheads Allocation'!F$9*T283*'Input| Projects'!$AO283,"DNSP defined",'Calc| Overheads Allocation'!F$79*'Input| Projects'!$AW283,0),0)</f>
        <v>0</v>
      </c>
      <c r="AS283" s="172" cm="1">
        <f t="array" ref="AS283">IFERROR(--('Input| Projects'!$AT283="Yes")*_xlfn.SWITCH('Input| Overheads'!$C$50,"Direct costs",'Calc| Overheads Allocation'!G$9*U283,"Internal labour",'Calc| Overheads Allocation'!G$9*U283*'Input| Projects'!$AO283,"DNSP defined",'Calc| Overheads Allocation'!G$79*'Input| Projects'!$AW283,0),0)</f>
        <v>0</v>
      </c>
      <c r="AT283" s="172" cm="1">
        <f t="array" ref="AT283">IFERROR(--('Input| Projects'!$AT283="Yes")*_xlfn.SWITCH('Input| Overheads'!$C$50,"Direct costs",'Calc| Overheads Allocation'!H$9*V283,"Internal labour",'Calc| Overheads Allocation'!H$9*V283*'Input| Projects'!$AO283,"DNSP defined",'Calc| Overheads Allocation'!H$79*'Input| Projects'!$AW283,0),0)</f>
        <v>0</v>
      </c>
      <c r="AU283" s="172" cm="1">
        <f t="array" ref="AU283">IFERROR(--('Input| Projects'!$AT283="Yes")*_xlfn.SWITCH('Input| Overheads'!$C$50,"Direct costs",'Calc| Overheads Allocation'!I$9*W283,"Internal labour",'Calc| Overheads Allocation'!I$9*W283*'Input| Projects'!$AO283,"DNSP defined",'Calc| Overheads Allocation'!I$79*'Input| Projects'!$AW283,0),0)</f>
        <v>0</v>
      </c>
      <c r="AV283" s="175"/>
      <c r="AW283" s="172">
        <f t="shared" si="112"/>
        <v>0</v>
      </c>
      <c r="AX283" s="172">
        <f t="shared" si="113"/>
        <v>0</v>
      </c>
      <c r="AY283" s="172">
        <f t="shared" si="114"/>
        <v>0</v>
      </c>
      <c r="AZ283" s="172">
        <f t="shared" si="115"/>
        <v>0</v>
      </c>
      <c r="BA283" s="172">
        <f t="shared" si="116"/>
        <v>0</v>
      </c>
      <c r="BB283" s="172">
        <f t="shared" si="117"/>
        <v>0</v>
      </c>
      <c r="BC283" s="172">
        <f t="shared" si="118"/>
        <v>0</v>
      </c>
      <c r="BD283" s="176"/>
      <c r="BE283" s="172">
        <f t="shared" si="119"/>
        <v>0</v>
      </c>
      <c r="BF283" s="172">
        <f t="shared" si="120"/>
        <v>0</v>
      </c>
      <c r="BG283" s="172">
        <f t="shared" si="121"/>
        <v>0</v>
      </c>
      <c r="BH283" s="172">
        <f t="shared" si="122"/>
        <v>0</v>
      </c>
      <c r="BI283" s="172">
        <f t="shared" si="123"/>
        <v>0</v>
      </c>
      <c r="BJ283" s="172">
        <f t="shared" si="124"/>
        <v>0</v>
      </c>
      <c r="BK283" s="172">
        <f t="shared" si="125"/>
        <v>0</v>
      </c>
      <c r="BL283" s="176"/>
      <c r="BM283" s="172">
        <f t="shared" si="104"/>
        <v>0</v>
      </c>
      <c r="BN283" s="172">
        <f t="shared" si="105"/>
        <v>0</v>
      </c>
      <c r="BO283" s="172">
        <f t="shared" si="106"/>
        <v>0</v>
      </c>
      <c r="BP283" s="172">
        <f t="shared" si="107"/>
        <v>0</v>
      </c>
      <c r="BQ283" s="172">
        <f t="shared" si="108"/>
        <v>0</v>
      </c>
      <c r="BR283" s="172">
        <f t="shared" si="109"/>
        <v>0</v>
      </c>
      <c r="BS283" s="172">
        <f t="shared" si="110"/>
        <v>0</v>
      </c>
      <c r="BT283" s="55"/>
      <c r="BU283" s="158">
        <f>SUMIF('Input| Projects'!$BA$8:$CX$8,RIGHT(BU$9,3),'Input| Projects'!$BA283:$CX283)</f>
        <v>0</v>
      </c>
      <c r="BV283" s="158">
        <f>SUMIF('Input| Projects'!$BA$8:$CX$8,RIGHT(BV$9,3),'Input| Projects'!$BA283:$CX283)</f>
        <v>0</v>
      </c>
      <c r="BW283" s="79" t="str">
        <f t="shared" si="111"/>
        <v/>
      </c>
    </row>
    <row r="284" spans="2:75" x14ac:dyDescent="0.2">
      <c r="B284" s="123">
        <f>IFERROR('Input| Projects'!B284,"")</f>
        <v>275</v>
      </c>
      <c r="C284" s="160" t="str">
        <f>IFERROR(IF('Input| Projects'!C284="","",'Input| Projects'!C284),"")</f>
        <v/>
      </c>
      <c r="D284" s="160" t="str">
        <f>IFERROR(IF('Input| Projects'!D284="","",'Input| Projects'!D284),"")</f>
        <v/>
      </c>
      <c r="E284" s="53"/>
      <c r="F284" s="160" t="str">
        <f>IF(LEN('Input| Projects'!F284)&gt;0,'Input| Projects'!F284,"")</f>
        <v/>
      </c>
      <c r="G284" s="160" t="str">
        <f>IF(LEN('Input| Projects'!G284)&gt;0,'Input| Projects'!G284,"")</f>
        <v/>
      </c>
      <c r="H284" s="10"/>
      <c r="I284" s="194" cm="1">
        <f t="array" ref="I284">IF(LEN($F284)&gt;0,1+IFERROR(SUMPRODUCT(TRANSPOSE('Input| Projects'!$AO284:$AQ284),INDEX('Input| Escalations'!$F$27:$L$29,,MATCH(Q$9,'Input| Escalations'!$F$21:$L$21,0))),0),0)</f>
        <v>0</v>
      </c>
      <c r="J284" s="194" cm="1">
        <f t="array" ref="J284">IF(LEN($F284)&gt;0,1+IFERROR(SUMPRODUCT(TRANSPOSE('Input| Projects'!$AO284:$AQ284),INDEX('Input| Escalations'!$F$27:$L$29,,MATCH(R$9,'Input| Escalations'!$F$21:$L$21,0))),0),0)</f>
        <v>0</v>
      </c>
      <c r="K284" s="194" cm="1">
        <f t="array" ref="K284">IF(LEN($F284)&gt;0,1+IFERROR(SUMPRODUCT(TRANSPOSE('Input| Projects'!$AO284:$AQ284),INDEX('Input| Escalations'!$F$27:$L$29,,MATCH(S$9,'Input| Escalations'!$F$21:$L$21,0))),0),0)</f>
        <v>0</v>
      </c>
      <c r="L284" s="194" cm="1">
        <f t="array" ref="L284">IF(LEN($F284)&gt;0,1+IFERROR(SUMPRODUCT(TRANSPOSE('Input| Projects'!$AO284:$AQ284),INDEX('Input| Escalations'!$F$27:$L$29,,MATCH(T$9,'Input| Escalations'!$F$21:$L$21,0))),0),0)</f>
        <v>0</v>
      </c>
      <c r="M284" s="194" cm="1">
        <f t="array" ref="M284">IF(LEN($F284)&gt;0,1+IFERROR(SUMPRODUCT(TRANSPOSE('Input| Projects'!$AO284:$AQ284),INDEX('Input| Escalations'!$F$27:$L$29,,MATCH(U$9,'Input| Escalations'!$F$21:$L$21,0))),0),0)</f>
        <v>0</v>
      </c>
      <c r="N284" s="194" cm="1">
        <f t="array" ref="N284">IF(LEN($F284)&gt;0,1+IFERROR(SUMPRODUCT(TRANSPOSE('Input| Projects'!$AO284:$AQ284),INDEX('Input| Escalations'!$F$27:$L$29,,MATCH(V$9,'Input| Escalations'!$F$21:$L$21,0))),0),0)</f>
        <v>0</v>
      </c>
      <c r="O284" s="194" cm="1">
        <f t="array" ref="O284">IF(LEN($F284)&gt;0,1+IFERROR(SUMPRODUCT(TRANSPOSE('Input| Projects'!$AO284:$AQ284),INDEX('Input| Escalations'!$F$27:$L$29,,MATCH(W$9,'Input| Escalations'!$F$21:$L$21,0))),0),0)</f>
        <v>0</v>
      </c>
      <c r="P284" s="10"/>
      <c r="Q284" s="172">
        <f>IFERROR(IF(ISNUMBER(FIND("decision",'Input| Setup'!$F$6)),'Input| Projects'!Y284,'Input| Projects'!I284)*'Input| Escalations'!$I$17*I284,0)</f>
        <v>0</v>
      </c>
      <c r="R284" s="172">
        <f>IFERROR(IF(ISNUMBER(FIND("decision",'Input| Setup'!$F$6)),'Input| Projects'!Z284,'Input| Projects'!J284)*'Input| Escalations'!$I$17*J284,0)</f>
        <v>0</v>
      </c>
      <c r="S284" s="172">
        <f>IFERROR(IF(ISNUMBER(FIND("decision",'Input| Setup'!$F$6)),'Input| Projects'!AA284,'Input| Projects'!K284)*'Input| Escalations'!$I$17*K284,0)</f>
        <v>0</v>
      </c>
      <c r="T284" s="172">
        <f>IFERROR(IF(ISNUMBER(FIND("decision",'Input| Setup'!$F$6)),'Input| Projects'!AB284,'Input| Projects'!L284)*'Input| Escalations'!$I$17*L284,0)</f>
        <v>0</v>
      </c>
      <c r="U284" s="172">
        <f>IFERROR(IF(ISNUMBER(FIND("decision",'Input| Setup'!$F$6)),'Input| Projects'!AC284,'Input| Projects'!M284)*'Input| Escalations'!$I$17*M284,0)</f>
        <v>0</v>
      </c>
      <c r="V284" s="172">
        <f>IFERROR(IF(ISNUMBER(FIND("decision",'Input| Setup'!$F$6)),'Input| Projects'!AD284,'Input| Projects'!N284)*'Input| Escalations'!$I$17*N284,0)</f>
        <v>0</v>
      </c>
      <c r="W284" s="172">
        <f>IFERROR(IF(ISNUMBER(FIND("decision",'Input| Setup'!$F$6)),'Input| Projects'!AE284,'Input| Projects'!O284)*'Input| Escalations'!$I$17*O284,0)</f>
        <v>0</v>
      </c>
      <c r="X284" s="175"/>
      <c r="Y284" s="172">
        <f>IF(ISNUMBER(FIND("decision",'Input| Setup'!$F$6)),'Input| Projects'!AG284,'Input| Projects'!Q284)*I284*'Input| Escalations'!$I$17</f>
        <v>0</v>
      </c>
      <c r="Z284" s="172">
        <f>IF(ISNUMBER(FIND("decision",'Input| Setup'!$F$6)),'Input| Projects'!AH284,'Input| Projects'!R284)*J284*'Input| Escalations'!$I$17</f>
        <v>0</v>
      </c>
      <c r="AA284" s="172">
        <f>IF(ISNUMBER(FIND("decision",'Input| Setup'!$F$6)),'Input| Projects'!AI284,'Input| Projects'!S284)*K284*'Input| Escalations'!$I$17</f>
        <v>0</v>
      </c>
      <c r="AB284" s="172">
        <f>IF(ISNUMBER(FIND("decision",'Input| Setup'!$F$6)),'Input| Projects'!AJ284,'Input| Projects'!T284)*L284*'Input| Escalations'!$I$17</f>
        <v>0</v>
      </c>
      <c r="AC284" s="172">
        <f>IF(ISNUMBER(FIND("decision",'Input| Setup'!$F$6)),'Input| Projects'!AK284,'Input| Projects'!U284)*M284*'Input| Escalations'!$I$17</f>
        <v>0</v>
      </c>
      <c r="AD284" s="172">
        <f>IF(ISNUMBER(FIND("decision",'Input| Setup'!$F$6)),'Input| Projects'!AL284,'Input| Projects'!V284)*N284*'Input| Escalations'!$I$17</f>
        <v>0</v>
      </c>
      <c r="AE284" s="172">
        <f>IF(ISNUMBER(FIND("decision",'Input| Setup'!$F$6)),'Input| Projects'!AM284,'Input| Projects'!W284)*O284*'Input| Escalations'!$I$17</f>
        <v>0</v>
      </c>
      <c r="AF284" s="175"/>
      <c r="AG284" s="172" cm="1">
        <f t="array" ref="AG284">IFERROR(--('Input| Projects'!$AS284="Yes")*_xlfn.SWITCH('Input| Overheads'!$C$50,"Direct costs",'Calc| Overheads Allocation'!C$8*Q284,"Internal labour",'Calc| Overheads Allocation'!C$8*Q284*'Input| Projects'!$AO284,"DNSP defined",'Calc| Overheads Allocation'!C$78*'Input| Projects'!$AV284,0),0)</f>
        <v>0</v>
      </c>
      <c r="AH284" s="172" cm="1">
        <f t="array" ref="AH284">IFERROR(--('Input| Projects'!$AS284="Yes")*_xlfn.SWITCH('Input| Overheads'!$C$50,"Direct costs",'Calc| Overheads Allocation'!D$8*R284,"Internal labour",'Calc| Overheads Allocation'!D$8*R284*'Input| Projects'!$AO284,"DNSP defined",'Calc| Overheads Allocation'!D$78*'Input| Projects'!$AV284,0),0)</f>
        <v>0</v>
      </c>
      <c r="AI284" s="172" cm="1">
        <f t="array" ref="AI284">IFERROR(--('Input| Projects'!$AS284="Yes")*_xlfn.SWITCH('Input| Overheads'!$C$50,"Direct costs",'Calc| Overheads Allocation'!E$8*S284,"Internal labour",'Calc| Overheads Allocation'!E$8*S284*'Input| Projects'!$AO284,"DNSP defined",'Calc| Overheads Allocation'!E$78*'Input| Projects'!$AV284,0),0)</f>
        <v>0</v>
      </c>
      <c r="AJ284" s="172" cm="1">
        <f t="array" ref="AJ284">IFERROR(--('Input| Projects'!$AS284="Yes")*_xlfn.SWITCH('Input| Overheads'!$C$50,"Direct costs",'Calc| Overheads Allocation'!F$8*T284,"Internal labour",'Calc| Overheads Allocation'!F$8*T284*'Input| Projects'!$AO284,"DNSP defined",'Calc| Overheads Allocation'!F$78*'Input| Projects'!$AV284,0),0)</f>
        <v>0</v>
      </c>
      <c r="AK284" s="172" cm="1">
        <f t="array" ref="AK284">IFERROR(--('Input| Projects'!$AS284="Yes")*_xlfn.SWITCH('Input| Overheads'!$C$50,"Direct costs",'Calc| Overheads Allocation'!G$8*U284,"Internal labour",'Calc| Overheads Allocation'!G$8*U284*'Input| Projects'!$AO284,"DNSP defined",'Calc| Overheads Allocation'!G$78*'Input| Projects'!$AV284,0),0)</f>
        <v>0</v>
      </c>
      <c r="AL284" s="172" cm="1">
        <f t="array" ref="AL284">IFERROR(--('Input| Projects'!$AS284="Yes")*_xlfn.SWITCH('Input| Overheads'!$C$50,"Direct costs",'Calc| Overheads Allocation'!H$8*V284,"Internal labour",'Calc| Overheads Allocation'!H$8*V284*'Input| Projects'!$AO284,"DNSP defined",'Calc| Overheads Allocation'!H$78*'Input| Projects'!$AV284,0),0)</f>
        <v>0</v>
      </c>
      <c r="AM284" s="172" cm="1">
        <f t="array" ref="AM284">IFERROR(--('Input| Projects'!$AS284="Yes")*_xlfn.SWITCH('Input| Overheads'!$C$50,"Direct costs",'Calc| Overheads Allocation'!I$8*W284,"Internal labour",'Calc| Overheads Allocation'!I$8*W284*'Input| Projects'!$AO284,"DNSP defined",'Calc| Overheads Allocation'!I$78*'Input| Projects'!$AV284,0),0)</f>
        <v>0</v>
      </c>
      <c r="AN284" s="175"/>
      <c r="AO284" s="172" cm="1">
        <f t="array" ref="AO284">IFERROR(--('Input| Projects'!$AT284="Yes")*_xlfn.SWITCH('Input| Overheads'!$C$50,"Direct costs",'Calc| Overheads Allocation'!C$9*Q284,"Internal labour",'Calc| Overheads Allocation'!C$9*Q284*'Input| Projects'!$AO284,"DNSP defined",'Calc| Overheads Allocation'!C$79*'Input| Projects'!$AW284,0),0)</f>
        <v>0</v>
      </c>
      <c r="AP284" s="172" cm="1">
        <f t="array" ref="AP284">IFERROR(--('Input| Projects'!$AT284="Yes")*_xlfn.SWITCH('Input| Overheads'!$C$50,"Direct costs",'Calc| Overheads Allocation'!D$9*R284,"Internal labour",'Calc| Overheads Allocation'!D$9*R284*'Input| Projects'!$AO284,"DNSP defined",'Calc| Overheads Allocation'!D$79*'Input| Projects'!$AW284,0),0)</f>
        <v>0</v>
      </c>
      <c r="AQ284" s="172" cm="1">
        <f t="array" ref="AQ284">IFERROR(--('Input| Projects'!$AT284="Yes")*_xlfn.SWITCH('Input| Overheads'!$C$50,"Direct costs",'Calc| Overheads Allocation'!E$9*S284,"Internal labour",'Calc| Overheads Allocation'!E$9*S284*'Input| Projects'!$AO284,"DNSP defined",'Calc| Overheads Allocation'!E$79*'Input| Projects'!$AW284,0),0)</f>
        <v>0</v>
      </c>
      <c r="AR284" s="172" cm="1">
        <f t="array" ref="AR284">IFERROR(--('Input| Projects'!$AT284="Yes")*_xlfn.SWITCH('Input| Overheads'!$C$50,"Direct costs",'Calc| Overheads Allocation'!F$9*T284,"Internal labour",'Calc| Overheads Allocation'!F$9*T284*'Input| Projects'!$AO284,"DNSP defined",'Calc| Overheads Allocation'!F$79*'Input| Projects'!$AW284,0),0)</f>
        <v>0</v>
      </c>
      <c r="AS284" s="172" cm="1">
        <f t="array" ref="AS284">IFERROR(--('Input| Projects'!$AT284="Yes")*_xlfn.SWITCH('Input| Overheads'!$C$50,"Direct costs",'Calc| Overheads Allocation'!G$9*U284,"Internal labour",'Calc| Overheads Allocation'!G$9*U284*'Input| Projects'!$AO284,"DNSP defined",'Calc| Overheads Allocation'!G$79*'Input| Projects'!$AW284,0),0)</f>
        <v>0</v>
      </c>
      <c r="AT284" s="172" cm="1">
        <f t="array" ref="AT284">IFERROR(--('Input| Projects'!$AT284="Yes")*_xlfn.SWITCH('Input| Overheads'!$C$50,"Direct costs",'Calc| Overheads Allocation'!H$9*V284,"Internal labour",'Calc| Overheads Allocation'!H$9*V284*'Input| Projects'!$AO284,"DNSP defined",'Calc| Overheads Allocation'!H$79*'Input| Projects'!$AW284,0),0)</f>
        <v>0</v>
      </c>
      <c r="AU284" s="172" cm="1">
        <f t="array" ref="AU284">IFERROR(--('Input| Projects'!$AT284="Yes")*_xlfn.SWITCH('Input| Overheads'!$C$50,"Direct costs",'Calc| Overheads Allocation'!I$9*W284,"Internal labour",'Calc| Overheads Allocation'!I$9*W284*'Input| Projects'!$AO284,"DNSP defined",'Calc| Overheads Allocation'!I$79*'Input| Projects'!$AW284,0),0)</f>
        <v>0</v>
      </c>
      <c r="AV284" s="175"/>
      <c r="AW284" s="172">
        <f t="shared" si="112"/>
        <v>0</v>
      </c>
      <c r="AX284" s="172">
        <f t="shared" si="113"/>
        <v>0</v>
      </c>
      <c r="AY284" s="172">
        <f t="shared" si="114"/>
        <v>0</v>
      </c>
      <c r="AZ284" s="172">
        <f t="shared" si="115"/>
        <v>0</v>
      </c>
      <c r="BA284" s="172">
        <f t="shared" si="116"/>
        <v>0</v>
      </c>
      <c r="BB284" s="172">
        <f t="shared" si="117"/>
        <v>0</v>
      </c>
      <c r="BC284" s="172">
        <f t="shared" si="118"/>
        <v>0</v>
      </c>
      <c r="BD284" s="176"/>
      <c r="BE284" s="172">
        <f t="shared" si="119"/>
        <v>0</v>
      </c>
      <c r="BF284" s="172">
        <f t="shared" si="120"/>
        <v>0</v>
      </c>
      <c r="BG284" s="172">
        <f t="shared" si="121"/>
        <v>0</v>
      </c>
      <c r="BH284" s="172">
        <f t="shared" si="122"/>
        <v>0</v>
      </c>
      <c r="BI284" s="172">
        <f t="shared" si="123"/>
        <v>0</v>
      </c>
      <c r="BJ284" s="172">
        <f t="shared" si="124"/>
        <v>0</v>
      </c>
      <c r="BK284" s="172">
        <f t="shared" si="125"/>
        <v>0</v>
      </c>
      <c r="BL284" s="176"/>
      <c r="BM284" s="172">
        <f t="shared" si="104"/>
        <v>0</v>
      </c>
      <c r="BN284" s="172">
        <f t="shared" si="105"/>
        <v>0</v>
      </c>
      <c r="BO284" s="172">
        <f t="shared" si="106"/>
        <v>0</v>
      </c>
      <c r="BP284" s="172">
        <f t="shared" si="107"/>
        <v>0</v>
      </c>
      <c r="BQ284" s="172">
        <f t="shared" si="108"/>
        <v>0</v>
      </c>
      <c r="BR284" s="172">
        <f t="shared" si="109"/>
        <v>0</v>
      </c>
      <c r="BS284" s="172">
        <f t="shared" si="110"/>
        <v>0</v>
      </c>
      <c r="BT284" s="55"/>
      <c r="BU284" s="158">
        <f>SUMIF('Input| Projects'!$BA$8:$CX$8,RIGHT(BU$9,3),'Input| Projects'!$BA284:$CX284)</f>
        <v>0</v>
      </c>
      <c r="BV284" s="158">
        <f>SUMIF('Input| Projects'!$BA$8:$CX$8,RIGHT(BV$9,3),'Input| Projects'!$BA284:$CX284)</f>
        <v>0</v>
      </c>
      <c r="BW284" s="79" t="str">
        <f t="shared" si="111"/>
        <v/>
      </c>
    </row>
    <row r="285" spans="2:75" x14ac:dyDescent="0.2">
      <c r="B285" s="123">
        <f>IFERROR('Input| Projects'!B285,"")</f>
        <v>276</v>
      </c>
      <c r="C285" s="160" t="str">
        <f>IFERROR(IF('Input| Projects'!C285="","",'Input| Projects'!C285),"")</f>
        <v/>
      </c>
      <c r="D285" s="160" t="str">
        <f>IFERROR(IF('Input| Projects'!D285="","",'Input| Projects'!D285),"")</f>
        <v/>
      </c>
      <c r="E285" s="53"/>
      <c r="F285" s="160" t="str">
        <f>IF(LEN('Input| Projects'!F285)&gt;0,'Input| Projects'!F285,"")</f>
        <v/>
      </c>
      <c r="G285" s="160" t="str">
        <f>IF(LEN('Input| Projects'!G285)&gt;0,'Input| Projects'!G285,"")</f>
        <v/>
      </c>
      <c r="H285" s="10"/>
      <c r="I285" s="194" cm="1">
        <f t="array" ref="I285">IF(LEN($F285)&gt;0,1+IFERROR(SUMPRODUCT(TRANSPOSE('Input| Projects'!$AO285:$AQ285),INDEX('Input| Escalations'!$F$27:$L$29,,MATCH(Q$9,'Input| Escalations'!$F$21:$L$21,0))),0),0)</f>
        <v>0</v>
      </c>
      <c r="J285" s="194" cm="1">
        <f t="array" ref="J285">IF(LEN($F285)&gt;0,1+IFERROR(SUMPRODUCT(TRANSPOSE('Input| Projects'!$AO285:$AQ285),INDEX('Input| Escalations'!$F$27:$L$29,,MATCH(R$9,'Input| Escalations'!$F$21:$L$21,0))),0),0)</f>
        <v>0</v>
      </c>
      <c r="K285" s="194" cm="1">
        <f t="array" ref="K285">IF(LEN($F285)&gt;0,1+IFERROR(SUMPRODUCT(TRANSPOSE('Input| Projects'!$AO285:$AQ285),INDEX('Input| Escalations'!$F$27:$L$29,,MATCH(S$9,'Input| Escalations'!$F$21:$L$21,0))),0),0)</f>
        <v>0</v>
      </c>
      <c r="L285" s="194" cm="1">
        <f t="array" ref="L285">IF(LEN($F285)&gt;0,1+IFERROR(SUMPRODUCT(TRANSPOSE('Input| Projects'!$AO285:$AQ285),INDEX('Input| Escalations'!$F$27:$L$29,,MATCH(T$9,'Input| Escalations'!$F$21:$L$21,0))),0),0)</f>
        <v>0</v>
      </c>
      <c r="M285" s="194" cm="1">
        <f t="array" ref="M285">IF(LEN($F285)&gt;0,1+IFERROR(SUMPRODUCT(TRANSPOSE('Input| Projects'!$AO285:$AQ285),INDEX('Input| Escalations'!$F$27:$L$29,,MATCH(U$9,'Input| Escalations'!$F$21:$L$21,0))),0),0)</f>
        <v>0</v>
      </c>
      <c r="N285" s="194" cm="1">
        <f t="array" ref="N285">IF(LEN($F285)&gt;0,1+IFERROR(SUMPRODUCT(TRANSPOSE('Input| Projects'!$AO285:$AQ285),INDEX('Input| Escalations'!$F$27:$L$29,,MATCH(V$9,'Input| Escalations'!$F$21:$L$21,0))),0),0)</f>
        <v>0</v>
      </c>
      <c r="O285" s="194" cm="1">
        <f t="array" ref="O285">IF(LEN($F285)&gt;0,1+IFERROR(SUMPRODUCT(TRANSPOSE('Input| Projects'!$AO285:$AQ285),INDEX('Input| Escalations'!$F$27:$L$29,,MATCH(W$9,'Input| Escalations'!$F$21:$L$21,0))),0),0)</f>
        <v>0</v>
      </c>
      <c r="P285" s="10"/>
      <c r="Q285" s="172">
        <f>IFERROR(IF(ISNUMBER(FIND("decision",'Input| Setup'!$F$6)),'Input| Projects'!Y285,'Input| Projects'!I285)*'Input| Escalations'!$I$17*I285,0)</f>
        <v>0</v>
      </c>
      <c r="R285" s="172">
        <f>IFERROR(IF(ISNUMBER(FIND("decision",'Input| Setup'!$F$6)),'Input| Projects'!Z285,'Input| Projects'!J285)*'Input| Escalations'!$I$17*J285,0)</f>
        <v>0</v>
      </c>
      <c r="S285" s="172">
        <f>IFERROR(IF(ISNUMBER(FIND("decision",'Input| Setup'!$F$6)),'Input| Projects'!AA285,'Input| Projects'!K285)*'Input| Escalations'!$I$17*K285,0)</f>
        <v>0</v>
      </c>
      <c r="T285" s="172">
        <f>IFERROR(IF(ISNUMBER(FIND("decision",'Input| Setup'!$F$6)),'Input| Projects'!AB285,'Input| Projects'!L285)*'Input| Escalations'!$I$17*L285,0)</f>
        <v>0</v>
      </c>
      <c r="U285" s="172">
        <f>IFERROR(IF(ISNUMBER(FIND("decision",'Input| Setup'!$F$6)),'Input| Projects'!AC285,'Input| Projects'!M285)*'Input| Escalations'!$I$17*M285,0)</f>
        <v>0</v>
      </c>
      <c r="V285" s="172">
        <f>IFERROR(IF(ISNUMBER(FIND("decision",'Input| Setup'!$F$6)),'Input| Projects'!AD285,'Input| Projects'!N285)*'Input| Escalations'!$I$17*N285,0)</f>
        <v>0</v>
      </c>
      <c r="W285" s="172">
        <f>IFERROR(IF(ISNUMBER(FIND("decision",'Input| Setup'!$F$6)),'Input| Projects'!AE285,'Input| Projects'!O285)*'Input| Escalations'!$I$17*O285,0)</f>
        <v>0</v>
      </c>
      <c r="X285" s="175"/>
      <c r="Y285" s="172">
        <f>IF(ISNUMBER(FIND("decision",'Input| Setup'!$F$6)),'Input| Projects'!AG285,'Input| Projects'!Q285)*I285*'Input| Escalations'!$I$17</f>
        <v>0</v>
      </c>
      <c r="Z285" s="172">
        <f>IF(ISNUMBER(FIND("decision",'Input| Setup'!$F$6)),'Input| Projects'!AH285,'Input| Projects'!R285)*J285*'Input| Escalations'!$I$17</f>
        <v>0</v>
      </c>
      <c r="AA285" s="172">
        <f>IF(ISNUMBER(FIND("decision",'Input| Setup'!$F$6)),'Input| Projects'!AI285,'Input| Projects'!S285)*K285*'Input| Escalations'!$I$17</f>
        <v>0</v>
      </c>
      <c r="AB285" s="172">
        <f>IF(ISNUMBER(FIND("decision",'Input| Setup'!$F$6)),'Input| Projects'!AJ285,'Input| Projects'!T285)*L285*'Input| Escalations'!$I$17</f>
        <v>0</v>
      </c>
      <c r="AC285" s="172">
        <f>IF(ISNUMBER(FIND("decision",'Input| Setup'!$F$6)),'Input| Projects'!AK285,'Input| Projects'!U285)*M285*'Input| Escalations'!$I$17</f>
        <v>0</v>
      </c>
      <c r="AD285" s="172">
        <f>IF(ISNUMBER(FIND("decision",'Input| Setup'!$F$6)),'Input| Projects'!AL285,'Input| Projects'!V285)*N285*'Input| Escalations'!$I$17</f>
        <v>0</v>
      </c>
      <c r="AE285" s="172">
        <f>IF(ISNUMBER(FIND("decision",'Input| Setup'!$F$6)),'Input| Projects'!AM285,'Input| Projects'!W285)*O285*'Input| Escalations'!$I$17</f>
        <v>0</v>
      </c>
      <c r="AF285" s="175"/>
      <c r="AG285" s="172" cm="1">
        <f t="array" ref="AG285">IFERROR(--('Input| Projects'!$AS285="Yes")*_xlfn.SWITCH('Input| Overheads'!$C$50,"Direct costs",'Calc| Overheads Allocation'!C$8*Q285,"Internal labour",'Calc| Overheads Allocation'!C$8*Q285*'Input| Projects'!$AO285,"DNSP defined",'Calc| Overheads Allocation'!C$78*'Input| Projects'!$AV285,0),0)</f>
        <v>0</v>
      </c>
      <c r="AH285" s="172" cm="1">
        <f t="array" ref="AH285">IFERROR(--('Input| Projects'!$AS285="Yes")*_xlfn.SWITCH('Input| Overheads'!$C$50,"Direct costs",'Calc| Overheads Allocation'!D$8*R285,"Internal labour",'Calc| Overheads Allocation'!D$8*R285*'Input| Projects'!$AO285,"DNSP defined",'Calc| Overheads Allocation'!D$78*'Input| Projects'!$AV285,0),0)</f>
        <v>0</v>
      </c>
      <c r="AI285" s="172" cm="1">
        <f t="array" ref="AI285">IFERROR(--('Input| Projects'!$AS285="Yes")*_xlfn.SWITCH('Input| Overheads'!$C$50,"Direct costs",'Calc| Overheads Allocation'!E$8*S285,"Internal labour",'Calc| Overheads Allocation'!E$8*S285*'Input| Projects'!$AO285,"DNSP defined",'Calc| Overheads Allocation'!E$78*'Input| Projects'!$AV285,0),0)</f>
        <v>0</v>
      </c>
      <c r="AJ285" s="172" cm="1">
        <f t="array" ref="AJ285">IFERROR(--('Input| Projects'!$AS285="Yes")*_xlfn.SWITCH('Input| Overheads'!$C$50,"Direct costs",'Calc| Overheads Allocation'!F$8*T285,"Internal labour",'Calc| Overheads Allocation'!F$8*T285*'Input| Projects'!$AO285,"DNSP defined",'Calc| Overheads Allocation'!F$78*'Input| Projects'!$AV285,0),0)</f>
        <v>0</v>
      </c>
      <c r="AK285" s="172" cm="1">
        <f t="array" ref="AK285">IFERROR(--('Input| Projects'!$AS285="Yes")*_xlfn.SWITCH('Input| Overheads'!$C$50,"Direct costs",'Calc| Overheads Allocation'!G$8*U285,"Internal labour",'Calc| Overheads Allocation'!G$8*U285*'Input| Projects'!$AO285,"DNSP defined",'Calc| Overheads Allocation'!G$78*'Input| Projects'!$AV285,0),0)</f>
        <v>0</v>
      </c>
      <c r="AL285" s="172" cm="1">
        <f t="array" ref="AL285">IFERROR(--('Input| Projects'!$AS285="Yes")*_xlfn.SWITCH('Input| Overheads'!$C$50,"Direct costs",'Calc| Overheads Allocation'!H$8*V285,"Internal labour",'Calc| Overheads Allocation'!H$8*V285*'Input| Projects'!$AO285,"DNSP defined",'Calc| Overheads Allocation'!H$78*'Input| Projects'!$AV285,0),0)</f>
        <v>0</v>
      </c>
      <c r="AM285" s="172" cm="1">
        <f t="array" ref="AM285">IFERROR(--('Input| Projects'!$AS285="Yes")*_xlfn.SWITCH('Input| Overheads'!$C$50,"Direct costs",'Calc| Overheads Allocation'!I$8*W285,"Internal labour",'Calc| Overheads Allocation'!I$8*W285*'Input| Projects'!$AO285,"DNSP defined",'Calc| Overheads Allocation'!I$78*'Input| Projects'!$AV285,0),0)</f>
        <v>0</v>
      </c>
      <c r="AN285" s="175"/>
      <c r="AO285" s="172" cm="1">
        <f t="array" ref="AO285">IFERROR(--('Input| Projects'!$AT285="Yes")*_xlfn.SWITCH('Input| Overheads'!$C$50,"Direct costs",'Calc| Overheads Allocation'!C$9*Q285,"Internal labour",'Calc| Overheads Allocation'!C$9*Q285*'Input| Projects'!$AO285,"DNSP defined",'Calc| Overheads Allocation'!C$79*'Input| Projects'!$AW285,0),0)</f>
        <v>0</v>
      </c>
      <c r="AP285" s="172" cm="1">
        <f t="array" ref="AP285">IFERROR(--('Input| Projects'!$AT285="Yes")*_xlfn.SWITCH('Input| Overheads'!$C$50,"Direct costs",'Calc| Overheads Allocation'!D$9*R285,"Internal labour",'Calc| Overheads Allocation'!D$9*R285*'Input| Projects'!$AO285,"DNSP defined",'Calc| Overheads Allocation'!D$79*'Input| Projects'!$AW285,0),0)</f>
        <v>0</v>
      </c>
      <c r="AQ285" s="172" cm="1">
        <f t="array" ref="AQ285">IFERROR(--('Input| Projects'!$AT285="Yes")*_xlfn.SWITCH('Input| Overheads'!$C$50,"Direct costs",'Calc| Overheads Allocation'!E$9*S285,"Internal labour",'Calc| Overheads Allocation'!E$9*S285*'Input| Projects'!$AO285,"DNSP defined",'Calc| Overheads Allocation'!E$79*'Input| Projects'!$AW285,0),0)</f>
        <v>0</v>
      </c>
      <c r="AR285" s="172" cm="1">
        <f t="array" ref="AR285">IFERROR(--('Input| Projects'!$AT285="Yes")*_xlfn.SWITCH('Input| Overheads'!$C$50,"Direct costs",'Calc| Overheads Allocation'!F$9*T285,"Internal labour",'Calc| Overheads Allocation'!F$9*T285*'Input| Projects'!$AO285,"DNSP defined",'Calc| Overheads Allocation'!F$79*'Input| Projects'!$AW285,0),0)</f>
        <v>0</v>
      </c>
      <c r="AS285" s="172" cm="1">
        <f t="array" ref="AS285">IFERROR(--('Input| Projects'!$AT285="Yes")*_xlfn.SWITCH('Input| Overheads'!$C$50,"Direct costs",'Calc| Overheads Allocation'!G$9*U285,"Internal labour",'Calc| Overheads Allocation'!G$9*U285*'Input| Projects'!$AO285,"DNSP defined",'Calc| Overheads Allocation'!G$79*'Input| Projects'!$AW285,0),0)</f>
        <v>0</v>
      </c>
      <c r="AT285" s="172" cm="1">
        <f t="array" ref="AT285">IFERROR(--('Input| Projects'!$AT285="Yes")*_xlfn.SWITCH('Input| Overheads'!$C$50,"Direct costs",'Calc| Overheads Allocation'!H$9*V285,"Internal labour",'Calc| Overheads Allocation'!H$9*V285*'Input| Projects'!$AO285,"DNSP defined",'Calc| Overheads Allocation'!H$79*'Input| Projects'!$AW285,0),0)</f>
        <v>0</v>
      </c>
      <c r="AU285" s="172" cm="1">
        <f t="array" ref="AU285">IFERROR(--('Input| Projects'!$AT285="Yes")*_xlfn.SWITCH('Input| Overheads'!$C$50,"Direct costs",'Calc| Overheads Allocation'!I$9*W285,"Internal labour",'Calc| Overheads Allocation'!I$9*W285*'Input| Projects'!$AO285,"DNSP defined",'Calc| Overheads Allocation'!I$79*'Input| Projects'!$AW285,0),0)</f>
        <v>0</v>
      </c>
      <c r="AV285" s="175"/>
      <c r="AW285" s="172">
        <f t="shared" si="112"/>
        <v>0</v>
      </c>
      <c r="AX285" s="172">
        <f t="shared" si="113"/>
        <v>0</v>
      </c>
      <c r="AY285" s="172">
        <f t="shared" si="114"/>
        <v>0</v>
      </c>
      <c r="AZ285" s="172">
        <f t="shared" si="115"/>
        <v>0</v>
      </c>
      <c r="BA285" s="172">
        <f t="shared" si="116"/>
        <v>0</v>
      </c>
      <c r="BB285" s="172">
        <f t="shared" si="117"/>
        <v>0</v>
      </c>
      <c r="BC285" s="172">
        <f t="shared" si="118"/>
        <v>0</v>
      </c>
      <c r="BD285" s="176"/>
      <c r="BE285" s="172">
        <f t="shared" si="119"/>
        <v>0</v>
      </c>
      <c r="BF285" s="172">
        <f t="shared" si="120"/>
        <v>0</v>
      </c>
      <c r="BG285" s="172">
        <f t="shared" si="121"/>
        <v>0</v>
      </c>
      <c r="BH285" s="172">
        <f t="shared" si="122"/>
        <v>0</v>
      </c>
      <c r="BI285" s="172">
        <f t="shared" si="123"/>
        <v>0</v>
      </c>
      <c r="BJ285" s="172">
        <f t="shared" si="124"/>
        <v>0</v>
      </c>
      <c r="BK285" s="172">
        <f t="shared" si="125"/>
        <v>0</v>
      </c>
      <c r="BL285" s="176"/>
      <c r="BM285" s="172">
        <f t="shared" si="104"/>
        <v>0</v>
      </c>
      <c r="BN285" s="172">
        <f t="shared" si="105"/>
        <v>0</v>
      </c>
      <c r="BO285" s="172">
        <f t="shared" si="106"/>
        <v>0</v>
      </c>
      <c r="BP285" s="172">
        <f t="shared" si="107"/>
        <v>0</v>
      </c>
      <c r="BQ285" s="172">
        <f t="shared" si="108"/>
        <v>0</v>
      </c>
      <c r="BR285" s="172">
        <f t="shared" si="109"/>
        <v>0</v>
      </c>
      <c r="BS285" s="172">
        <f t="shared" si="110"/>
        <v>0</v>
      </c>
      <c r="BT285" s="55"/>
      <c r="BU285" s="158">
        <f>SUMIF('Input| Projects'!$BA$8:$CX$8,RIGHT(BU$9,3),'Input| Projects'!$BA285:$CX285)</f>
        <v>0</v>
      </c>
      <c r="BV285" s="158">
        <f>SUMIF('Input| Projects'!$BA$8:$CX$8,RIGHT(BV$9,3),'Input| Projects'!$BA285:$CX285)</f>
        <v>0</v>
      </c>
      <c r="BW285" s="79" t="str">
        <f t="shared" si="111"/>
        <v/>
      </c>
    </row>
    <row r="286" spans="2:75" x14ac:dyDescent="0.2">
      <c r="B286" s="123">
        <f>IFERROR('Input| Projects'!B286,"")</f>
        <v>277</v>
      </c>
      <c r="C286" s="160" t="str">
        <f>IFERROR(IF('Input| Projects'!C286="","",'Input| Projects'!C286),"")</f>
        <v/>
      </c>
      <c r="D286" s="160" t="str">
        <f>IFERROR(IF('Input| Projects'!D286="","",'Input| Projects'!D286),"")</f>
        <v/>
      </c>
      <c r="E286" s="53"/>
      <c r="F286" s="160" t="str">
        <f>IF(LEN('Input| Projects'!F286)&gt;0,'Input| Projects'!F286,"")</f>
        <v/>
      </c>
      <c r="G286" s="160" t="str">
        <f>IF(LEN('Input| Projects'!G286)&gt;0,'Input| Projects'!G286,"")</f>
        <v/>
      </c>
      <c r="H286" s="10"/>
      <c r="I286" s="194" cm="1">
        <f t="array" ref="I286">IF(LEN($F286)&gt;0,1+IFERROR(SUMPRODUCT(TRANSPOSE('Input| Projects'!$AO286:$AQ286),INDEX('Input| Escalations'!$F$27:$L$29,,MATCH(Q$9,'Input| Escalations'!$F$21:$L$21,0))),0),0)</f>
        <v>0</v>
      </c>
      <c r="J286" s="194" cm="1">
        <f t="array" ref="J286">IF(LEN($F286)&gt;0,1+IFERROR(SUMPRODUCT(TRANSPOSE('Input| Projects'!$AO286:$AQ286),INDEX('Input| Escalations'!$F$27:$L$29,,MATCH(R$9,'Input| Escalations'!$F$21:$L$21,0))),0),0)</f>
        <v>0</v>
      </c>
      <c r="K286" s="194" cm="1">
        <f t="array" ref="K286">IF(LEN($F286)&gt;0,1+IFERROR(SUMPRODUCT(TRANSPOSE('Input| Projects'!$AO286:$AQ286),INDEX('Input| Escalations'!$F$27:$L$29,,MATCH(S$9,'Input| Escalations'!$F$21:$L$21,0))),0),0)</f>
        <v>0</v>
      </c>
      <c r="L286" s="194" cm="1">
        <f t="array" ref="L286">IF(LEN($F286)&gt;0,1+IFERROR(SUMPRODUCT(TRANSPOSE('Input| Projects'!$AO286:$AQ286),INDEX('Input| Escalations'!$F$27:$L$29,,MATCH(T$9,'Input| Escalations'!$F$21:$L$21,0))),0),0)</f>
        <v>0</v>
      </c>
      <c r="M286" s="194" cm="1">
        <f t="array" ref="M286">IF(LEN($F286)&gt;0,1+IFERROR(SUMPRODUCT(TRANSPOSE('Input| Projects'!$AO286:$AQ286),INDEX('Input| Escalations'!$F$27:$L$29,,MATCH(U$9,'Input| Escalations'!$F$21:$L$21,0))),0),0)</f>
        <v>0</v>
      </c>
      <c r="N286" s="194" cm="1">
        <f t="array" ref="N286">IF(LEN($F286)&gt;0,1+IFERROR(SUMPRODUCT(TRANSPOSE('Input| Projects'!$AO286:$AQ286),INDEX('Input| Escalations'!$F$27:$L$29,,MATCH(V$9,'Input| Escalations'!$F$21:$L$21,0))),0),0)</f>
        <v>0</v>
      </c>
      <c r="O286" s="194" cm="1">
        <f t="array" ref="O286">IF(LEN($F286)&gt;0,1+IFERROR(SUMPRODUCT(TRANSPOSE('Input| Projects'!$AO286:$AQ286),INDEX('Input| Escalations'!$F$27:$L$29,,MATCH(W$9,'Input| Escalations'!$F$21:$L$21,0))),0),0)</f>
        <v>0</v>
      </c>
      <c r="P286" s="10"/>
      <c r="Q286" s="172">
        <f>IFERROR(IF(ISNUMBER(FIND("decision",'Input| Setup'!$F$6)),'Input| Projects'!Y286,'Input| Projects'!I286)*'Input| Escalations'!$I$17*I286,0)</f>
        <v>0</v>
      </c>
      <c r="R286" s="172">
        <f>IFERROR(IF(ISNUMBER(FIND("decision",'Input| Setup'!$F$6)),'Input| Projects'!Z286,'Input| Projects'!J286)*'Input| Escalations'!$I$17*J286,0)</f>
        <v>0</v>
      </c>
      <c r="S286" s="172">
        <f>IFERROR(IF(ISNUMBER(FIND("decision",'Input| Setup'!$F$6)),'Input| Projects'!AA286,'Input| Projects'!K286)*'Input| Escalations'!$I$17*K286,0)</f>
        <v>0</v>
      </c>
      <c r="T286" s="172">
        <f>IFERROR(IF(ISNUMBER(FIND("decision",'Input| Setup'!$F$6)),'Input| Projects'!AB286,'Input| Projects'!L286)*'Input| Escalations'!$I$17*L286,0)</f>
        <v>0</v>
      </c>
      <c r="U286" s="172">
        <f>IFERROR(IF(ISNUMBER(FIND("decision",'Input| Setup'!$F$6)),'Input| Projects'!AC286,'Input| Projects'!M286)*'Input| Escalations'!$I$17*M286,0)</f>
        <v>0</v>
      </c>
      <c r="V286" s="172">
        <f>IFERROR(IF(ISNUMBER(FIND("decision",'Input| Setup'!$F$6)),'Input| Projects'!AD286,'Input| Projects'!N286)*'Input| Escalations'!$I$17*N286,0)</f>
        <v>0</v>
      </c>
      <c r="W286" s="172">
        <f>IFERROR(IF(ISNUMBER(FIND("decision",'Input| Setup'!$F$6)),'Input| Projects'!AE286,'Input| Projects'!O286)*'Input| Escalations'!$I$17*O286,0)</f>
        <v>0</v>
      </c>
      <c r="X286" s="175"/>
      <c r="Y286" s="172">
        <f>IF(ISNUMBER(FIND("decision",'Input| Setup'!$F$6)),'Input| Projects'!AG286,'Input| Projects'!Q286)*I286*'Input| Escalations'!$I$17</f>
        <v>0</v>
      </c>
      <c r="Z286" s="172">
        <f>IF(ISNUMBER(FIND("decision",'Input| Setup'!$F$6)),'Input| Projects'!AH286,'Input| Projects'!R286)*J286*'Input| Escalations'!$I$17</f>
        <v>0</v>
      </c>
      <c r="AA286" s="172">
        <f>IF(ISNUMBER(FIND("decision",'Input| Setup'!$F$6)),'Input| Projects'!AI286,'Input| Projects'!S286)*K286*'Input| Escalations'!$I$17</f>
        <v>0</v>
      </c>
      <c r="AB286" s="172">
        <f>IF(ISNUMBER(FIND("decision",'Input| Setup'!$F$6)),'Input| Projects'!AJ286,'Input| Projects'!T286)*L286*'Input| Escalations'!$I$17</f>
        <v>0</v>
      </c>
      <c r="AC286" s="172">
        <f>IF(ISNUMBER(FIND("decision",'Input| Setup'!$F$6)),'Input| Projects'!AK286,'Input| Projects'!U286)*M286*'Input| Escalations'!$I$17</f>
        <v>0</v>
      </c>
      <c r="AD286" s="172">
        <f>IF(ISNUMBER(FIND("decision",'Input| Setup'!$F$6)),'Input| Projects'!AL286,'Input| Projects'!V286)*N286*'Input| Escalations'!$I$17</f>
        <v>0</v>
      </c>
      <c r="AE286" s="172">
        <f>IF(ISNUMBER(FIND("decision",'Input| Setup'!$F$6)),'Input| Projects'!AM286,'Input| Projects'!W286)*O286*'Input| Escalations'!$I$17</f>
        <v>0</v>
      </c>
      <c r="AF286" s="175"/>
      <c r="AG286" s="172" cm="1">
        <f t="array" ref="AG286">IFERROR(--('Input| Projects'!$AS286="Yes")*_xlfn.SWITCH('Input| Overheads'!$C$50,"Direct costs",'Calc| Overheads Allocation'!C$8*Q286,"Internal labour",'Calc| Overheads Allocation'!C$8*Q286*'Input| Projects'!$AO286,"DNSP defined",'Calc| Overheads Allocation'!C$78*'Input| Projects'!$AV286,0),0)</f>
        <v>0</v>
      </c>
      <c r="AH286" s="172" cm="1">
        <f t="array" ref="AH286">IFERROR(--('Input| Projects'!$AS286="Yes")*_xlfn.SWITCH('Input| Overheads'!$C$50,"Direct costs",'Calc| Overheads Allocation'!D$8*R286,"Internal labour",'Calc| Overheads Allocation'!D$8*R286*'Input| Projects'!$AO286,"DNSP defined",'Calc| Overheads Allocation'!D$78*'Input| Projects'!$AV286,0),0)</f>
        <v>0</v>
      </c>
      <c r="AI286" s="172" cm="1">
        <f t="array" ref="AI286">IFERROR(--('Input| Projects'!$AS286="Yes")*_xlfn.SWITCH('Input| Overheads'!$C$50,"Direct costs",'Calc| Overheads Allocation'!E$8*S286,"Internal labour",'Calc| Overheads Allocation'!E$8*S286*'Input| Projects'!$AO286,"DNSP defined",'Calc| Overheads Allocation'!E$78*'Input| Projects'!$AV286,0),0)</f>
        <v>0</v>
      </c>
      <c r="AJ286" s="172" cm="1">
        <f t="array" ref="AJ286">IFERROR(--('Input| Projects'!$AS286="Yes")*_xlfn.SWITCH('Input| Overheads'!$C$50,"Direct costs",'Calc| Overheads Allocation'!F$8*T286,"Internal labour",'Calc| Overheads Allocation'!F$8*T286*'Input| Projects'!$AO286,"DNSP defined",'Calc| Overheads Allocation'!F$78*'Input| Projects'!$AV286,0),0)</f>
        <v>0</v>
      </c>
      <c r="AK286" s="172" cm="1">
        <f t="array" ref="AK286">IFERROR(--('Input| Projects'!$AS286="Yes")*_xlfn.SWITCH('Input| Overheads'!$C$50,"Direct costs",'Calc| Overheads Allocation'!G$8*U286,"Internal labour",'Calc| Overheads Allocation'!G$8*U286*'Input| Projects'!$AO286,"DNSP defined",'Calc| Overheads Allocation'!G$78*'Input| Projects'!$AV286,0),0)</f>
        <v>0</v>
      </c>
      <c r="AL286" s="172" cm="1">
        <f t="array" ref="AL286">IFERROR(--('Input| Projects'!$AS286="Yes")*_xlfn.SWITCH('Input| Overheads'!$C$50,"Direct costs",'Calc| Overheads Allocation'!H$8*V286,"Internal labour",'Calc| Overheads Allocation'!H$8*V286*'Input| Projects'!$AO286,"DNSP defined",'Calc| Overheads Allocation'!H$78*'Input| Projects'!$AV286,0),0)</f>
        <v>0</v>
      </c>
      <c r="AM286" s="172" cm="1">
        <f t="array" ref="AM286">IFERROR(--('Input| Projects'!$AS286="Yes")*_xlfn.SWITCH('Input| Overheads'!$C$50,"Direct costs",'Calc| Overheads Allocation'!I$8*W286,"Internal labour",'Calc| Overheads Allocation'!I$8*W286*'Input| Projects'!$AO286,"DNSP defined",'Calc| Overheads Allocation'!I$78*'Input| Projects'!$AV286,0),0)</f>
        <v>0</v>
      </c>
      <c r="AN286" s="175"/>
      <c r="AO286" s="172" cm="1">
        <f t="array" ref="AO286">IFERROR(--('Input| Projects'!$AT286="Yes")*_xlfn.SWITCH('Input| Overheads'!$C$50,"Direct costs",'Calc| Overheads Allocation'!C$9*Q286,"Internal labour",'Calc| Overheads Allocation'!C$9*Q286*'Input| Projects'!$AO286,"DNSP defined",'Calc| Overheads Allocation'!C$79*'Input| Projects'!$AW286,0),0)</f>
        <v>0</v>
      </c>
      <c r="AP286" s="172" cm="1">
        <f t="array" ref="AP286">IFERROR(--('Input| Projects'!$AT286="Yes")*_xlfn.SWITCH('Input| Overheads'!$C$50,"Direct costs",'Calc| Overheads Allocation'!D$9*R286,"Internal labour",'Calc| Overheads Allocation'!D$9*R286*'Input| Projects'!$AO286,"DNSP defined",'Calc| Overheads Allocation'!D$79*'Input| Projects'!$AW286,0),0)</f>
        <v>0</v>
      </c>
      <c r="AQ286" s="172" cm="1">
        <f t="array" ref="AQ286">IFERROR(--('Input| Projects'!$AT286="Yes")*_xlfn.SWITCH('Input| Overheads'!$C$50,"Direct costs",'Calc| Overheads Allocation'!E$9*S286,"Internal labour",'Calc| Overheads Allocation'!E$9*S286*'Input| Projects'!$AO286,"DNSP defined",'Calc| Overheads Allocation'!E$79*'Input| Projects'!$AW286,0),0)</f>
        <v>0</v>
      </c>
      <c r="AR286" s="172" cm="1">
        <f t="array" ref="AR286">IFERROR(--('Input| Projects'!$AT286="Yes")*_xlfn.SWITCH('Input| Overheads'!$C$50,"Direct costs",'Calc| Overheads Allocation'!F$9*T286,"Internal labour",'Calc| Overheads Allocation'!F$9*T286*'Input| Projects'!$AO286,"DNSP defined",'Calc| Overheads Allocation'!F$79*'Input| Projects'!$AW286,0),0)</f>
        <v>0</v>
      </c>
      <c r="AS286" s="172" cm="1">
        <f t="array" ref="AS286">IFERROR(--('Input| Projects'!$AT286="Yes")*_xlfn.SWITCH('Input| Overheads'!$C$50,"Direct costs",'Calc| Overheads Allocation'!G$9*U286,"Internal labour",'Calc| Overheads Allocation'!G$9*U286*'Input| Projects'!$AO286,"DNSP defined",'Calc| Overheads Allocation'!G$79*'Input| Projects'!$AW286,0),0)</f>
        <v>0</v>
      </c>
      <c r="AT286" s="172" cm="1">
        <f t="array" ref="AT286">IFERROR(--('Input| Projects'!$AT286="Yes")*_xlfn.SWITCH('Input| Overheads'!$C$50,"Direct costs",'Calc| Overheads Allocation'!H$9*V286,"Internal labour",'Calc| Overheads Allocation'!H$9*V286*'Input| Projects'!$AO286,"DNSP defined",'Calc| Overheads Allocation'!H$79*'Input| Projects'!$AW286,0),0)</f>
        <v>0</v>
      </c>
      <c r="AU286" s="172" cm="1">
        <f t="array" ref="AU286">IFERROR(--('Input| Projects'!$AT286="Yes")*_xlfn.SWITCH('Input| Overheads'!$C$50,"Direct costs",'Calc| Overheads Allocation'!I$9*W286,"Internal labour",'Calc| Overheads Allocation'!I$9*W286*'Input| Projects'!$AO286,"DNSP defined",'Calc| Overheads Allocation'!I$79*'Input| Projects'!$AW286,0),0)</f>
        <v>0</v>
      </c>
      <c r="AV286" s="175"/>
      <c r="AW286" s="172">
        <f t="shared" si="112"/>
        <v>0</v>
      </c>
      <c r="AX286" s="172">
        <f t="shared" si="113"/>
        <v>0</v>
      </c>
      <c r="AY286" s="172">
        <f t="shared" si="114"/>
        <v>0</v>
      </c>
      <c r="AZ286" s="172">
        <f t="shared" si="115"/>
        <v>0</v>
      </c>
      <c r="BA286" s="172">
        <f t="shared" si="116"/>
        <v>0</v>
      </c>
      <c r="BB286" s="172">
        <f t="shared" si="117"/>
        <v>0</v>
      </c>
      <c r="BC286" s="172">
        <f t="shared" si="118"/>
        <v>0</v>
      </c>
      <c r="BD286" s="176"/>
      <c r="BE286" s="172">
        <f t="shared" si="119"/>
        <v>0</v>
      </c>
      <c r="BF286" s="172">
        <f t="shared" si="120"/>
        <v>0</v>
      </c>
      <c r="BG286" s="172">
        <f t="shared" si="121"/>
        <v>0</v>
      </c>
      <c r="BH286" s="172">
        <f t="shared" si="122"/>
        <v>0</v>
      </c>
      <c r="BI286" s="172">
        <f t="shared" si="123"/>
        <v>0</v>
      </c>
      <c r="BJ286" s="172">
        <f t="shared" si="124"/>
        <v>0</v>
      </c>
      <c r="BK286" s="172">
        <f t="shared" si="125"/>
        <v>0</v>
      </c>
      <c r="BL286" s="176"/>
      <c r="BM286" s="172">
        <f t="shared" si="104"/>
        <v>0</v>
      </c>
      <c r="BN286" s="172">
        <f t="shared" si="105"/>
        <v>0</v>
      </c>
      <c r="BO286" s="172">
        <f t="shared" si="106"/>
        <v>0</v>
      </c>
      <c r="BP286" s="172">
        <f t="shared" si="107"/>
        <v>0</v>
      </c>
      <c r="BQ286" s="172">
        <f t="shared" si="108"/>
        <v>0</v>
      </c>
      <c r="BR286" s="172">
        <f t="shared" si="109"/>
        <v>0</v>
      </c>
      <c r="BS286" s="172">
        <f t="shared" si="110"/>
        <v>0</v>
      </c>
      <c r="BT286" s="55"/>
      <c r="BU286" s="158">
        <f>SUMIF('Input| Projects'!$BA$8:$CX$8,RIGHT(BU$9,3),'Input| Projects'!$BA286:$CX286)</f>
        <v>0</v>
      </c>
      <c r="BV286" s="158">
        <f>SUMIF('Input| Projects'!$BA$8:$CX$8,RIGHT(BV$9,3),'Input| Projects'!$BA286:$CX286)</f>
        <v>0</v>
      </c>
      <c r="BW286" s="79" t="str">
        <f t="shared" si="111"/>
        <v/>
      </c>
    </row>
    <row r="287" spans="2:75" x14ac:dyDescent="0.2">
      <c r="B287" s="123">
        <f>IFERROR('Input| Projects'!B287,"")</f>
        <v>278</v>
      </c>
      <c r="C287" s="160" t="str">
        <f>IFERROR(IF('Input| Projects'!C287="","",'Input| Projects'!C287),"")</f>
        <v/>
      </c>
      <c r="D287" s="160" t="str">
        <f>IFERROR(IF('Input| Projects'!D287="","",'Input| Projects'!D287),"")</f>
        <v/>
      </c>
      <c r="E287" s="53"/>
      <c r="F287" s="160" t="str">
        <f>IF(LEN('Input| Projects'!F287)&gt;0,'Input| Projects'!F287,"")</f>
        <v/>
      </c>
      <c r="G287" s="160" t="str">
        <f>IF(LEN('Input| Projects'!G287)&gt;0,'Input| Projects'!G287,"")</f>
        <v/>
      </c>
      <c r="H287" s="10"/>
      <c r="I287" s="194" cm="1">
        <f t="array" ref="I287">IF(LEN($F287)&gt;0,1+IFERROR(SUMPRODUCT(TRANSPOSE('Input| Projects'!$AO287:$AQ287),INDEX('Input| Escalations'!$F$27:$L$29,,MATCH(Q$9,'Input| Escalations'!$F$21:$L$21,0))),0),0)</f>
        <v>0</v>
      </c>
      <c r="J287" s="194" cm="1">
        <f t="array" ref="J287">IF(LEN($F287)&gt;0,1+IFERROR(SUMPRODUCT(TRANSPOSE('Input| Projects'!$AO287:$AQ287),INDEX('Input| Escalations'!$F$27:$L$29,,MATCH(R$9,'Input| Escalations'!$F$21:$L$21,0))),0),0)</f>
        <v>0</v>
      </c>
      <c r="K287" s="194" cm="1">
        <f t="array" ref="K287">IF(LEN($F287)&gt;0,1+IFERROR(SUMPRODUCT(TRANSPOSE('Input| Projects'!$AO287:$AQ287),INDEX('Input| Escalations'!$F$27:$L$29,,MATCH(S$9,'Input| Escalations'!$F$21:$L$21,0))),0),0)</f>
        <v>0</v>
      </c>
      <c r="L287" s="194" cm="1">
        <f t="array" ref="L287">IF(LEN($F287)&gt;0,1+IFERROR(SUMPRODUCT(TRANSPOSE('Input| Projects'!$AO287:$AQ287),INDEX('Input| Escalations'!$F$27:$L$29,,MATCH(T$9,'Input| Escalations'!$F$21:$L$21,0))),0),0)</f>
        <v>0</v>
      </c>
      <c r="M287" s="194" cm="1">
        <f t="array" ref="M287">IF(LEN($F287)&gt;0,1+IFERROR(SUMPRODUCT(TRANSPOSE('Input| Projects'!$AO287:$AQ287),INDEX('Input| Escalations'!$F$27:$L$29,,MATCH(U$9,'Input| Escalations'!$F$21:$L$21,0))),0),0)</f>
        <v>0</v>
      </c>
      <c r="N287" s="194" cm="1">
        <f t="array" ref="N287">IF(LEN($F287)&gt;0,1+IFERROR(SUMPRODUCT(TRANSPOSE('Input| Projects'!$AO287:$AQ287),INDEX('Input| Escalations'!$F$27:$L$29,,MATCH(V$9,'Input| Escalations'!$F$21:$L$21,0))),0),0)</f>
        <v>0</v>
      </c>
      <c r="O287" s="194" cm="1">
        <f t="array" ref="O287">IF(LEN($F287)&gt;0,1+IFERROR(SUMPRODUCT(TRANSPOSE('Input| Projects'!$AO287:$AQ287),INDEX('Input| Escalations'!$F$27:$L$29,,MATCH(W$9,'Input| Escalations'!$F$21:$L$21,0))),0),0)</f>
        <v>0</v>
      </c>
      <c r="P287" s="10"/>
      <c r="Q287" s="172">
        <f>IFERROR(IF(ISNUMBER(FIND("decision",'Input| Setup'!$F$6)),'Input| Projects'!Y287,'Input| Projects'!I287)*'Input| Escalations'!$I$17*I287,0)</f>
        <v>0</v>
      </c>
      <c r="R287" s="172">
        <f>IFERROR(IF(ISNUMBER(FIND("decision",'Input| Setup'!$F$6)),'Input| Projects'!Z287,'Input| Projects'!J287)*'Input| Escalations'!$I$17*J287,0)</f>
        <v>0</v>
      </c>
      <c r="S287" s="172">
        <f>IFERROR(IF(ISNUMBER(FIND("decision",'Input| Setup'!$F$6)),'Input| Projects'!AA287,'Input| Projects'!K287)*'Input| Escalations'!$I$17*K287,0)</f>
        <v>0</v>
      </c>
      <c r="T287" s="172">
        <f>IFERROR(IF(ISNUMBER(FIND("decision",'Input| Setup'!$F$6)),'Input| Projects'!AB287,'Input| Projects'!L287)*'Input| Escalations'!$I$17*L287,0)</f>
        <v>0</v>
      </c>
      <c r="U287" s="172">
        <f>IFERROR(IF(ISNUMBER(FIND("decision",'Input| Setup'!$F$6)),'Input| Projects'!AC287,'Input| Projects'!M287)*'Input| Escalations'!$I$17*M287,0)</f>
        <v>0</v>
      </c>
      <c r="V287" s="172">
        <f>IFERROR(IF(ISNUMBER(FIND("decision",'Input| Setup'!$F$6)),'Input| Projects'!AD287,'Input| Projects'!N287)*'Input| Escalations'!$I$17*N287,0)</f>
        <v>0</v>
      </c>
      <c r="W287" s="172">
        <f>IFERROR(IF(ISNUMBER(FIND("decision",'Input| Setup'!$F$6)),'Input| Projects'!AE287,'Input| Projects'!O287)*'Input| Escalations'!$I$17*O287,0)</f>
        <v>0</v>
      </c>
      <c r="X287" s="175"/>
      <c r="Y287" s="172">
        <f>IF(ISNUMBER(FIND("decision",'Input| Setup'!$F$6)),'Input| Projects'!AG287,'Input| Projects'!Q287)*I287*'Input| Escalations'!$I$17</f>
        <v>0</v>
      </c>
      <c r="Z287" s="172">
        <f>IF(ISNUMBER(FIND("decision",'Input| Setup'!$F$6)),'Input| Projects'!AH287,'Input| Projects'!R287)*J287*'Input| Escalations'!$I$17</f>
        <v>0</v>
      </c>
      <c r="AA287" s="172">
        <f>IF(ISNUMBER(FIND("decision",'Input| Setup'!$F$6)),'Input| Projects'!AI287,'Input| Projects'!S287)*K287*'Input| Escalations'!$I$17</f>
        <v>0</v>
      </c>
      <c r="AB287" s="172">
        <f>IF(ISNUMBER(FIND("decision",'Input| Setup'!$F$6)),'Input| Projects'!AJ287,'Input| Projects'!T287)*L287*'Input| Escalations'!$I$17</f>
        <v>0</v>
      </c>
      <c r="AC287" s="172">
        <f>IF(ISNUMBER(FIND("decision",'Input| Setup'!$F$6)),'Input| Projects'!AK287,'Input| Projects'!U287)*M287*'Input| Escalations'!$I$17</f>
        <v>0</v>
      </c>
      <c r="AD287" s="172">
        <f>IF(ISNUMBER(FIND("decision",'Input| Setup'!$F$6)),'Input| Projects'!AL287,'Input| Projects'!V287)*N287*'Input| Escalations'!$I$17</f>
        <v>0</v>
      </c>
      <c r="AE287" s="172">
        <f>IF(ISNUMBER(FIND("decision",'Input| Setup'!$F$6)),'Input| Projects'!AM287,'Input| Projects'!W287)*O287*'Input| Escalations'!$I$17</f>
        <v>0</v>
      </c>
      <c r="AF287" s="175"/>
      <c r="AG287" s="172" cm="1">
        <f t="array" ref="AG287">IFERROR(--('Input| Projects'!$AS287="Yes")*_xlfn.SWITCH('Input| Overheads'!$C$50,"Direct costs",'Calc| Overheads Allocation'!C$8*Q287,"Internal labour",'Calc| Overheads Allocation'!C$8*Q287*'Input| Projects'!$AO287,"DNSP defined",'Calc| Overheads Allocation'!C$78*'Input| Projects'!$AV287,0),0)</f>
        <v>0</v>
      </c>
      <c r="AH287" s="172" cm="1">
        <f t="array" ref="AH287">IFERROR(--('Input| Projects'!$AS287="Yes")*_xlfn.SWITCH('Input| Overheads'!$C$50,"Direct costs",'Calc| Overheads Allocation'!D$8*R287,"Internal labour",'Calc| Overheads Allocation'!D$8*R287*'Input| Projects'!$AO287,"DNSP defined",'Calc| Overheads Allocation'!D$78*'Input| Projects'!$AV287,0),0)</f>
        <v>0</v>
      </c>
      <c r="AI287" s="172" cm="1">
        <f t="array" ref="AI287">IFERROR(--('Input| Projects'!$AS287="Yes")*_xlfn.SWITCH('Input| Overheads'!$C$50,"Direct costs",'Calc| Overheads Allocation'!E$8*S287,"Internal labour",'Calc| Overheads Allocation'!E$8*S287*'Input| Projects'!$AO287,"DNSP defined",'Calc| Overheads Allocation'!E$78*'Input| Projects'!$AV287,0),0)</f>
        <v>0</v>
      </c>
      <c r="AJ287" s="172" cm="1">
        <f t="array" ref="AJ287">IFERROR(--('Input| Projects'!$AS287="Yes")*_xlfn.SWITCH('Input| Overheads'!$C$50,"Direct costs",'Calc| Overheads Allocation'!F$8*T287,"Internal labour",'Calc| Overheads Allocation'!F$8*T287*'Input| Projects'!$AO287,"DNSP defined",'Calc| Overheads Allocation'!F$78*'Input| Projects'!$AV287,0),0)</f>
        <v>0</v>
      </c>
      <c r="AK287" s="172" cm="1">
        <f t="array" ref="AK287">IFERROR(--('Input| Projects'!$AS287="Yes")*_xlfn.SWITCH('Input| Overheads'!$C$50,"Direct costs",'Calc| Overheads Allocation'!G$8*U287,"Internal labour",'Calc| Overheads Allocation'!G$8*U287*'Input| Projects'!$AO287,"DNSP defined",'Calc| Overheads Allocation'!G$78*'Input| Projects'!$AV287,0),0)</f>
        <v>0</v>
      </c>
      <c r="AL287" s="172" cm="1">
        <f t="array" ref="AL287">IFERROR(--('Input| Projects'!$AS287="Yes")*_xlfn.SWITCH('Input| Overheads'!$C$50,"Direct costs",'Calc| Overheads Allocation'!H$8*V287,"Internal labour",'Calc| Overheads Allocation'!H$8*V287*'Input| Projects'!$AO287,"DNSP defined",'Calc| Overheads Allocation'!H$78*'Input| Projects'!$AV287,0),0)</f>
        <v>0</v>
      </c>
      <c r="AM287" s="172" cm="1">
        <f t="array" ref="AM287">IFERROR(--('Input| Projects'!$AS287="Yes")*_xlfn.SWITCH('Input| Overheads'!$C$50,"Direct costs",'Calc| Overheads Allocation'!I$8*W287,"Internal labour",'Calc| Overheads Allocation'!I$8*W287*'Input| Projects'!$AO287,"DNSP defined",'Calc| Overheads Allocation'!I$78*'Input| Projects'!$AV287,0),0)</f>
        <v>0</v>
      </c>
      <c r="AN287" s="175"/>
      <c r="AO287" s="172" cm="1">
        <f t="array" ref="AO287">IFERROR(--('Input| Projects'!$AT287="Yes")*_xlfn.SWITCH('Input| Overheads'!$C$50,"Direct costs",'Calc| Overheads Allocation'!C$9*Q287,"Internal labour",'Calc| Overheads Allocation'!C$9*Q287*'Input| Projects'!$AO287,"DNSP defined",'Calc| Overheads Allocation'!C$79*'Input| Projects'!$AW287,0),0)</f>
        <v>0</v>
      </c>
      <c r="AP287" s="172" cm="1">
        <f t="array" ref="AP287">IFERROR(--('Input| Projects'!$AT287="Yes")*_xlfn.SWITCH('Input| Overheads'!$C$50,"Direct costs",'Calc| Overheads Allocation'!D$9*R287,"Internal labour",'Calc| Overheads Allocation'!D$9*R287*'Input| Projects'!$AO287,"DNSP defined",'Calc| Overheads Allocation'!D$79*'Input| Projects'!$AW287,0),0)</f>
        <v>0</v>
      </c>
      <c r="AQ287" s="172" cm="1">
        <f t="array" ref="AQ287">IFERROR(--('Input| Projects'!$AT287="Yes")*_xlfn.SWITCH('Input| Overheads'!$C$50,"Direct costs",'Calc| Overheads Allocation'!E$9*S287,"Internal labour",'Calc| Overheads Allocation'!E$9*S287*'Input| Projects'!$AO287,"DNSP defined",'Calc| Overheads Allocation'!E$79*'Input| Projects'!$AW287,0),0)</f>
        <v>0</v>
      </c>
      <c r="AR287" s="172" cm="1">
        <f t="array" ref="AR287">IFERROR(--('Input| Projects'!$AT287="Yes")*_xlfn.SWITCH('Input| Overheads'!$C$50,"Direct costs",'Calc| Overheads Allocation'!F$9*T287,"Internal labour",'Calc| Overheads Allocation'!F$9*T287*'Input| Projects'!$AO287,"DNSP defined",'Calc| Overheads Allocation'!F$79*'Input| Projects'!$AW287,0),0)</f>
        <v>0</v>
      </c>
      <c r="AS287" s="172" cm="1">
        <f t="array" ref="AS287">IFERROR(--('Input| Projects'!$AT287="Yes")*_xlfn.SWITCH('Input| Overheads'!$C$50,"Direct costs",'Calc| Overheads Allocation'!G$9*U287,"Internal labour",'Calc| Overheads Allocation'!G$9*U287*'Input| Projects'!$AO287,"DNSP defined",'Calc| Overheads Allocation'!G$79*'Input| Projects'!$AW287,0),0)</f>
        <v>0</v>
      </c>
      <c r="AT287" s="172" cm="1">
        <f t="array" ref="AT287">IFERROR(--('Input| Projects'!$AT287="Yes")*_xlfn.SWITCH('Input| Overheads'!$C$50,"Direct costs",'Calc| Overheads Allocation'!H$9*V287,"Internal labour",'Calc| Overheads Allocation'!H$9*V287*'Input| Projects'!$AO287,"DNSP defined",'Calc| Overheads Allocation'!H$79*'Input| Projects'!$AW287,0),0)</f>
        <v>0</v>
      </c>
      <c r="AU287" s="172" cm="1">
        <f t="array" ref="AU287">IFERROR(--('Input| Projects'!$AT287="Yes")*_xlfn.SWITCH('Input| Overheads'!$C$50,"Direct costs",'Calc| Overheads Allocation'!I$9*W287,"Internal labour",'Calc| Overheads Allocation'!I$9*W287*'Input| Projects'!$AO287,"DNSP defined",'Calc| Overheads Allocation'!I$79*'Input| Projects'!$AW287,0),0)</f>
        <v>0</v>
      </c>
      <c r="AV287" s="175"/>
      <c r="AW287" s="172">
        <f t="shared" si="112"/>
        <v>0</v>
      </c>
      <c r="AX287" s="172">
        <f t="shared" si="113"/>
        <v>0</v>
      </c>
      <c r="AY287" s="172">
        <f t="shared" si="114"/>
        <v>0</v>
      </c>
      <c r="AZ287" s="172">
        <f t="shared" si="115"/>
        <v>0</v>
      </c>
      <c r="BA287" s="172">
        <f t="shared" si="116"/>
        <v>0</v>
      </c>
      <c r="BB287" s="172">
        <f t="shared" si="117"/>
        <v>0</v>
      </c>
      <c r="BC287" s="172">
        <f t="shared" si="118"/>
        <v>0</v>
      </c>
      <c r="BD287" s="176"/>
      <c r="BE287" s="172">
        <f t="shared" si="119"/>
        <v>0</v>
      </c>
      <c r="BF287" s="172">
        <f t="shared" si="120"/>
        <v>0</v>
      </c>
      <c r="BG287" s="172">
        <f t="shared" si="121"/>
        <v>0</v>
      </c>
      <c r="BH287" s="172">
        <f t="shared" si="122"/>
        <v>0</v>
      </c>
      <c r="BI287" s="172">
        <f t="shared" si="123"/>
        <v>0</v>
      </c>
      <c r="BJ287" s="172">
        <f t="shared" si="124"/>
        <v>0</v>
      </c>
      <c r="BK287" s="172">
        <f t="shared" si="125"/>
        <v>0</v>
      </c>
      <c r="BL287" s="176"/>
      <c r="BM287" s="172">
        <f t="shared" si="104"/>
        <v>0</v>
      </c>
      <c r="BN287" s="172">
        <f t="shared" si="105"/>
        <v>0</v>
      </c>
      <c r="BO287" s="172">
        <f t="shared" si="106"/>
        <v>0</v>
      </c>
      <c r="BP287" s="172">
        <f t="shared" si="107"/>
        <v>0</v>
      </c>
      <c r="BQ287" s="172">
        <f t="shared" si="108"/>
        <v>0</v>
      </c>
      <c r="BR287" s="172">
        <f t="shared" si="109"/>
        <v>0</v>
      </c>
      <c r="BS287" s="172">
        <f t="shared" si="110"/>
        <v>0</v>
      </c>
      <c r="BT287" s="55"/>
      <c r="BU287" s="158">
        <f>SUMIF('Input| Projects'!$BA$8:$CX$8,RIGHT(BU$9,3),'Input| Projects'!$BA287:$CX287)</f>
        <v>0</v>
      </c>
      <c r="BV287" s="158">
        <f>SUMIF('Input| Projects'!$BA$8:$CX$8,RIGHT(BV$9,3),'Input| Projects'!$BA287:$CX287)</f>
        <v>0</v>
      </c>
      <c r="BW287" s="79" t="str">
        <f t="shared" si="111"/>
        <v/>
      </c>
    </row>
    <row r="288" spans="2:75" x14ac:dyDescent="0.2">
      <c r="B288" s="123">
        <f>IFERROR('Input| Projects'!B288,"")</f>
        <v>279</v>
      </c>
      <c r="C288" s="160" t="str">
        <f>IFERROR(IF('Input| Projects'!C288="","",'Input| Projects'!C288),"")</f>
        <v/>
      </c>
      <c r="D288" s="160" t="str">
        <f>IFERROR(IF('Input| Projects'!D288="","",'Input| Projects'!D288),"")</f>
        <v/>
      </c>
      <c r="E288" s="53"/>
      <c r="F288" s="160" t="str">
        <f>IF(LEN('Input| Projects'!F288)&gt;0,'Input| Projects'!F288,"")</f>
        <v/>
      </c>
      <c r="G288" s="160" t="str">
        <f>IF(LEN('Input| Projects'!G288)&gt;0,'Input| Projects'!G288,"")</f>
        <v/>
      </c>
      <c r="H288" s="10"/>
      <c r="I288" s="194" cm="1">
        <f t="array" ref="I288">IF(LEN($F288)&gt;0,1+IFERROR(SUMPRODUCT(TRANSPOSE('Input| Projects'!$AO288:$AQ288),INDEX('Input| Escalations'!$F$27:$L$29,,MATCH(Q$9,'Input| Escalations'!$F$21:$L$21,0))),0),0)</f>
        <v>0</v>
      </c>
      <c r="J288" s="194" cm="1">
        <f t="array" ref="J288">IF(LEN($F288)&gt;0,1+IFERROR(SUMPRODUCT(TRANSPOSE('Input| Projects'!$AO288:$AQ288),INDEX('Input| Escalations'!$F$27:$L$29,,MATCH(R$9,'Input| Escalations'!$F$21:$L$21,0))),0),0)</f>
        <v>0</v>
      </c>
      <c r="K288" s="194" cm="1">
        <f t="array" ref="K288">IF(LEN($F288)&gt;0,1+IFERROR(SUMPRODUCT(TRANSPOSE('Input| Projects'!$AO288:$AQ288),INDEX('Input| Escalations'!$F$27:$L$29,,MATCH(S$9,'Input| Escalations'!$F$21:$L$21,0))),0),0)</f>
        <v>0</v>
      </c>
      <c r="L288" s="194" cm="1">
        <f t="array" ref="L288">IF(LEN($F288)&gt;0,1+IFERROR(SUMPRODUCT(TRANSPOSE('Input| Projects'!$AO288:$AQ288),INDEX('Input| Escalations'!$F$27:$L$29,,MATCH(T$9,'Input| Escalations'!$F$21:$L$21,0))),0),0)</f>
        <v>0</v>
      </c>
      <c r="M288" s="194" cm="1">
        <f t="array" ref="M288">IF(LEN($F288)&gt;0,1+IFERROR(SUMPRODUCT(TRANSPOSE('Input| Projects'!$AO288:$AQ288),INDEX('Input| Escalations'!$F$27:$L$29,,MATCH(U$9,'Input| Escalations'!$F$21:$L$21,0))),0),0)</f>
        <v>0</v>
      </c>
      <c r="N288" s="194" cm="1">
        <f t="array" ref="N288">IF(LEN($F288)&gt;0,1+IFERROR(SUMPRODUCT(TRANSPOSE('Input| Projects'!$AO288:$AQ288),INDEX('Input| Escalations'!$F$27:$L$29,,MATCH(V$9,'Input| Escalations'!$F$21:$L$21,0))),0),0)</f>
        <v>0</v>
      </c>
      <c r="O288" s="194" cm="1">
        <f t="array" ref="O288">IF(LEN($F288)&gt;0,1+IFERROR(SUMPRODUCT(TRANSPOSE('Input| Projects'!$AO288:$AQ288),INDEX('Input| Escalations'!$F$27:$L$29,,MATCH(W$9,'Input| Escalations'!$F$21:$L$21,0))),0),0)</f>
        <v>0</v>
      </c>
      <c r="P288" s="10"/>
      <c r="Q288" s="172">
        <f>IFERROR(IF(ISNUMBER(FIND("decision",'Input| Setup'!$F$6)),'Input| Projects'!Y288,'Input| Projects'!I288)*'Input| Escalations'!$I$17*I288,0)</f>
        <v>0</v>
      </c>
      <c r="R288" s="172">
        <f>IFERROR(IF(ISNUMBER(FIND("decision",'Input| Setup'!$F$6)),'Input| Projects'!Z288,'Input| Projects'!J288)*'Input| Escalations'!$I$17*J288,0)</f>
        <v>0</v>
      </c>
      <c r="S288" s="172">
        <f>IFERROR(IF(ISNUMBER(FIND("decision",'Input| Setup'!$F$6)),'Input| Projects'!AA288,'Input| Projects'!K288)*'Input| Escalations'!$I$17*K288,0)</f>
        <v>0</v>
      </c>
      <c r="T288" s="172">
        <f>IFERROR(IF(ISNUMBER(FIND("decision",'Input| Setup'!$F$6)),'Input| Projects'!AB288,'Input| Projects'!L288)*'Input| Escalations'!$I$17*L288,0)</f>
        <v>0</v>
      </c>
      <c r="U288" s="172">
        <f>IFERROR(IF(ISNUMBER(FIND("decision",'Input| Setup'!$F$6)),'Input| Projects'!AC288,'Input| Projects'!M288)*'Input| Escalations'!$I$17*M288,0)</f>
        <v>0</v>
      </c>
      <c r="V288" s="172">
        <f>IFERROR(IF(ISNUMBER(FIND("decision",'Input| Setup'!$F$6)),'Input| Projects'!AD288,'Input| Projects'!N288)*'Input| Escalations'!$I$17*N288,0)</f>
        <v>0</v>
      </c>
      <c r="W288" s="172">
        <f>IFERROR(IF(ISNUMBER(FIND("decision",'Input| Setup'!$F$6)),'Input| Projects'!AE288,'Input| Projects'!O288)*'Input| Escalations'!$I$17*O288,0)</f>
        <v>0</v>
      </c>
      <c r="X288" s="175"/>
      <c r="Y288" s="172">
        <f>IF(ISNUMBER(FIND("decision",'Input| Setup'!$F$6)),'Input| Projects'!AG288,'Input| Projects'!Q288)*I288*'Input| Escalations'!$I$17</f>
        <v>0</v>
      </c>
      <c r="Z288" s="172">
        <f>IF(ISNUMBER(FIND("decision",'Input| Setup'!$F$6)),'Input| Projects'!AH288,'Input| Projects'!R288)*J288*'Input| Escalations'!$I$17</f>
        <v>0</v>
      </c>
      <c r="AA288" s="172">
        <f>IF(ISNUMBER(FIND("decision",'Input| Setup'!$F$6)),'Input| Projects'!AI288,'Input| Projects'!S288)*K288*'Input| Escalations'!$I$17</f>
        <v>0</v>
      </c>
      <c r="AB288" s="172">
        <f>IF(ISNUMBER(FIND("decision",'Input| Setup'!$F$6)),'Input| Projects'!AJ288,'Input| Projects'!T288)*L288*'Input| Escalations'!$I$17</f>
        <v>0</v>
      </c>
      <c r="AC288" s="172">
        <f>IF(ISNUMBER(FIND("decision",'Input| Setup'!$F$6)),'Input| Projects'!AK288,'Input| Projects'!U288)*M288*'Input| Escalations'!$I$17</f>
        <v>0</v>
      </c>
      <c r="AD288" s="172">
        <f>IF(ISNUMBER(FIND("decision",'Input| Setup'!$F$6)),'Input| Projects'!AL288,'Input| Projects'!V288)*N288*'Input| Escalations'!$I$17</f>
        <v>0</v>
      </c>
      <c r="AE288" s="172">
        <f>IF(ISNUMBER(FIND("decision",'Input| Setup'!$F$6)),'Input| Projects'!AM288,'Input| Projects'!W288)*O288*'Input| Escalations'!$I$17</f>
        <v>0</v>
      </c>
      <c r="AF288" s="175"/>
      <c r="AG288" s="172" cm="1">
        <f t="array" ref="AG288">IFERROR(--('Input| Projects'!$AS288="Yes")*_xlfn.SWITCH('Input| Overheads'!$C$50,"Direct costs",'Calc| Overheads Allocation'!C$8*Q288,"Internal labour",'Calc| Overheads Allocation'!C$8*Q288*'Input| Projects'!$AO288,"DNSP defined",'Calc| Overheads Allocation'!C$78*'Input| Projects'!$AV288,0),0)</f>
        <v>0</v>
      </c>
      <c r="AH288" s="172" cm="1">
        <f t="array" ref="AH288">IFERROR(--('Input| Projects'!$AS288="Yes")*_xlfn.SWITCH('Input| Overheads'!$C$50,"Direct costs",'Calc| Overheads Allocation'!D$8*R288,"Internal labour",'Calc| Overheads Allocation'!D$8*R288*'Input| Projects'!$AO288,"DNSP defined",'Calc| Overheads Allocation'!D$78*'Input| Projects'!$AV288,0),0)</f>
        <v>0</v>
      </c>
      <c r="AI288" s="172" cm="1">
        <f t="array" ref="AI288">IFERROR(--('Input| Projects'!$AS288="Yes")*_xlfn.SWITCH('Input| Overheads'!$C$50,"Direct costs",'Calc| Overheads Allocation'!E$8*S288,"Internal labour",'Calc| Overheads Allocation'!E$8*S288*'Input| Projects'!$AO288,"DNSP defined",'Calc| Overheads Allocation'!E$78*'Input| Projects'!$AV288,0),0)</f>
        <v>0</v>
      </c>
      <c r="AJ288" s="172" cm="1">
        <f t="array" ref="AJ288">IFERROR(--('Input| Projects'!$AS288="Yes")*_xlfn.SWITCH('Input| Overheads'!$C$50,"Direct costs",'Calc| Overheads Allocation'!F$8*T288,"Internal labour",'Calc| Overheads Allocation'!F$8*T288*'Input| Projects'!$AO288,"DNSP defined",'Calc| Overheads Allocation'!F$78*'Input| Projects'!$AV288,0),0)</f>
        <v>0</v>
      </c>
      <c r="AK288" s="172" cm="1">
        <f t="array" ref="AK288">IFERROR(--('Input| Projects'!$AS288="Yes")*_xlfn.SWITCH('Input| Overheads'!$C$50,"Direct costs",'Calc| Overheads Allocation'!G$8*U288,"Internal labour",'Calc| Overheads Allocation'!G$8*U288*'Input| Projects'!$AO288,"DNSP defined",'Calc| Overheads Allocation'!G$78*'Input| Projects'!$AV288,0),0)</f>
        <v>0</v>
      </c>
      <c r="AL288" s="172" cm="1">
        <f t="array" ref="AL288">IFERROR(--('Input| Projects'!$AS288="Yes")*_xlfn.SWITCH('Input| Overheads'!$C$50,"Direct costs",'Calc| Overheads Allocation'!H$8*V288,"Internal labour",'Calc| Overheads Allocation'!H$8*V288*'Input| Projects'!$AO288,"DNSP defined",'Calc| Overheads Allocation'!H$78*'Input| Projects'!$AV288,0),0)</f>
        <v>0</v>
      </c>
      <c r="AM288" s="172" cm="1">
        <f t="array" ref="AM288">IFERROR(--('Input| Projects'!$AS288="Yes")*_xlfn.SWITCH('Input| Overheads'!$C$50,"Direct costs",'Calc| Overheads Allocation'!I$8*W288,"Internal labour",'Calc| Overheads Allocation'!I$8*W288*'Input| Projects'!$AO288,"DNSP defined",'Calc| Overheads Allocation'!I$78*'Input| Projects'!$AV288,0),0)</f>
        <v>0</v>
      </c>
      <c r="AN288" s="175"/>
      <c r="AO288" s="172" cm="1">
        <f t="array" ref="AO288">IFERROR(--('Input| Projects'!$AT288="Yes")*_xlfn.SWITCH('Input| Overheads'!$C$50,"Direct costs",'Calc| Overheads Allocation'!C$9*Q288,"Internal labour",'Calc| Overheads Allocation'!C$9*Q288*'Input| Projects'!$AO288,"DNSP defined",'Calc| Overheads Allocation'!C$79*'Input| Projects'!$AW288,0),0)</f>
        <v>0</v>
      </c>
      <c r="AP288" s="172" cm="1">
        <f t="array" ref="AP288">IFERROR(--('Input| Projects'!$AT288="Yes")*_xlfn.SWITCH('Input| Overheads'!$C$50,"Direct costs",'Calc| Overheads Allocation'!D$9*R288,"Internal labour",'Calc| Overheads Allocation'!D$9*R288*'Input| Projects'!$AO288,"DNSP defined",'Calc| Overheads Allocation'!D$79*'Input| Projects'!$AW288,0),0)</f>
        <v>0</v>
      </c>
      <c r="AQ288" s="172" cm="1">
        <f t="array" ref="AQ288">IFERROR(--('Input| Projects'!$AT288="Yes")*_xlfn.SWITCH('Input| Overheads'!$C$50,"Direct costs",'Calc| Overheads Allocation'!E$9*S288,"Internal labour",'Calc| Overheads Allocation'!E$9*S288*'Input| Projects'!$AO288,"DNSP defined",'Calc| Overheads Allocation'!E$79*'Input| Projects'!$AW288,0),0)</f>
        <v>0</v>
      </c>
      <c r="AR288" s="172" cm="1">
        <f t="array" ref="AR288">IFERROR(--('Input| Projects'!$AT288="Yes")*_xlfn.SWITCH('Input| Overheads'!$C$50,"Direct costs",'Calc| Overheads Allocation'!F$9*T288,"Internal labour",'Calc| Overheads Allocation'!F$9*T288*'Input| Projects'!$AO288,"DNSP defined",'Calc| Overheads Allocation'!F$79*'Input| Projects'!$AW288,0),0)</f>
        <v>0</v>
      </c>
      <c r="AS288" s="172" cm="1">
        <f t="array" ref="AS288">IFERROR(--('Input| Projects'!$AT288="Yes")*_xlfn.SWITCH('Input| Overheads'!$C$50,"Direct costs",'Calc| Overheads Allocation'!G$9*U288,"Internal labour",'Calc| Overheads Allocation'!G$9*U288*'Input| Projects'!$AO288,"DNSP defined",'Calc| Overheads Allocation'!G$79*'Input| Projects'!$AW288,0),0)</f>
        <v>0</v>
      </c>
      <c r="AT288" s="172" cm="1">
        <f t="array" ref="AT288">IFERROR(--('Input| Projects'!$AT288="Yes")*_xlfn.SWITCH('Input| Overheads'!$C$50,"Direct costs",'Calc| Overheads Allocation'!H$9*V288,"Internal labour",'Calc| Overheads Allocation'!H$9*V288*'Input| Projects'!$AO288,"DNSP defined",'Calc| Overheads Allocation'!H$79*'Input| Projects'!$AW288,0),0)</f>
        <v>0</v>
      </c>
      <c r="AU288" s="172" cm="1">
        <f t="array" ref="AU288">IFERROR(--('Input| Projects'!$AT288="Yes")*_xlfn.SWITCH('Input| Overheads'!$C$50,"Direct costs",'Calc| Overheads Allocation'!I$9*W288,"Internal labour",'Calc| Overheads Allocation'!I$9*W288*'Input| Projects'!$AO288,"DNSP defined",'Calc| Overheads Allocation'!I$79*'Input| Projects'!$AW288,0),0)</f>
        <v>0</v>
      </c>
      <c r="AV288" s="175"/>
      <c r="AW288" s="172">
        <f t="shared" si="112"/>
        <v>0</v>
      </c>
      <c r="AX288" s="172">
        <f t="shared" si="113"/>
        <v>0</v>
      </c>
      <c r="AY288" s="172">
        <f t="shared" si="114"/>
        <v>0</v>
      </c>
      <c r="AZ288" s="172">
        <f t="shared" si="115"/>
        <v>0</v>
      </c>
      <c r="BA288" s="172">
        <f t="shared" si="116"/>
        <v>0</v>
      </c>
      <c r="BB288" s="172">
        <f t="shared" si="117"/>
        <v>0</v>
      </c>
      <c r="BC288" s="172">
        <f t="shared" si="118"/>
        <v>0</v>
      </c>
      <c r="BD288" s="176"/>
      <c r="BE288" s="172">
        <f t="shared" si="119"/>
        <v>0</v>
      </c>
      <c r="BF288" s="172">
        <f t="shared" si="120"/>
        <v>0</v>
      </c>
      <c r="BG288" s="172">
        <f t="shared" si="121"/>
        <v>0</v>
      </c>
      <c r="BH288" s="172">
        <f t="shared" si="122"/>
        <v>0</v>
      </c>
      <c r="BI288" s="172">
        <f t="shared" si="123"/>
        <v>0</v>
      </c>
      <c r="BJ288" s="172">
        <f t="shared" si="124"/>
        <v>0</v>
      </c>
      <c r="BK288" s="172">
        <f t="shared" si="125"/>
        <v>0</v>
      </c>
      <c r="BL288" s="176"/>
      <c r="BM288" s="172">
        <f t="shared" si="104"/>
        <v>0</v>
      </c>
      <c r="BN288" s="172">
        <f t="shared" si="105"/>
        <v>0</v>
      </c>
      <c r="BO288" s="172">
        <f t="shared" si="106"/>
        <v>0</v>
      </c>
      <c r="BP288" s="172">
        <f t="shared" si="107"/>
        <v>0</v>
      </c>
      <c r="BQ288" s="172">
        <f t="shared" si="108"/>
        <v>0</v>
      </c>
      <c r="BR288" s="172">
        <f t="shared" si="109"/>
        <v>0</v>
      </c>
      <c r="BS288" s="172">
        <f t="shared" si="110"/>
        <v>0</v>
      </c>
      <c r="BT288" s="55"/>
      <c r="BU288" s="158">
        <f>SUMIF('Input| Projects'!$BA$8:$CX$8,RIGHT(BU$9,3),'Input| Projects'!$BA288:$CX288)</f>
        <v>0</v>
      </c>
      <c r="BV288" s="158">
        <f>SUMIF('Input| Projects'!$BA$8:$CX$8,RIGHT(BV$9,3),'Input| Projects'!$BA288:$CX288)</f>
        <v>0</v>
      </c>
      <c r="BW288" s="79" t="str">
        <f t="shared" si="111"/>
        <v/>
      </c>
    </row>
    <row r="289" spans="2:75" x14ac:dyDescent="0.2">
      <c r="B289" s="123">
        <f>IFERROR('Input| Projects'!B289,"")</f>
        <v>280</v>
      </c>
      <c r="C289" s="160" t="str">
        <f>IFERROR(IF('Input| Projects'!C289="","",'Input| Projects'!C289),"")</f>
        <v/>
      </c>
      <c r="D289" s="160" t="str">
        <f>IFERROR(IF('Input| Projects'!D289="","",'Input| Projects'!D289),"")</f>
        <v/>
      </c>
      <c r="E289" s="53"/>
      <c r="F289" s="160" t="str">
        <f>IF(LEN('Input| Projects'!F289)&gt;0,'Input| Projects'!F289,"")</f>
        <v/>
      </c>
      <c r="G289" s="160" t="str">
        <f>IF(LEN('Input| Projects'!G289)&gt;0,'Input| Projects'!G289,"")</f>
        <v/>
      </c>
      <c r="H289" s="10"/>
      <c r="I289" s="194" cm="1">
        <f t="array" ref="I289">IF(LEN($F289)&gt;0,1+IFERROR(SUMPRODUCT(TRANSPOSE('Input| Projects'!$AO289:$AQ289),INDEX('Input| Escalations'!$F$27:$L$29,,MATCH(Q$9,'Input| Escalations'!$F$21:$L$21,0))),0),0)</f>
        <v>0</v>
      </c>
      <c r="J289" s="194" cm="1">
        <f t="array" ref="J289">IF(LEN($F289)&gt;0,1+IFERROR(SUMPRODUCT(TRANSPOSE('Input| Projects'!$AO289:$AQ289),INDEX('Input| Escalations'!$F$27:$L$29,,MATCH(R$9,'Input| Escalations'!$F$21:$L$21,0))),0),0)</f>
        <v>0</v>
      </c>
      <c r="K289" s="194" cm="1">
        <f t="array" ref="K289">IF(LEN($F289)&gt;0,1+IFERROR(SUMPRODUCT(TRANSPOSE('Input| Projects'!$AO289:$AQ289),INDEX('Input| Escalations'!$F$27:$L$29,,MATCH(S$9,'Input| Escalations'!$F$21:$L$21,0))),0),0)</f>
        <v>0</v>
      </c>
      <c r="L289" s="194" cm="1">
        <f t="array" ref="L289">IF(LEN($F289)&gt;0,1+IFERROR(SUMPRODUCT(TRANSPOSE('Input| Projects'!$AO289:$AQ289),INDEX('Input| Escalations'!$F$27:$L$29,,MATCH(T$9,'Input| Escalations'!$F$21:$L$21,0))),0),0)</f>
        <v>0</v>
      </c>
      <c r="M289" s="194" cm="1">
        <f t="array" ref="M289">IF(LEN($F289)&gt;0,1+IFERROR(SUMPRODUCT(TRANSPOSE('Input| Projects'!$AO289:$AQ289),INDEX('Input| Escalations'!$F$27:$L$29,,MATCH(U$9,'Input| Escalations'!$F$21:$L$21,0))),0),0)</f>
        <v>0</v>
      </c>
      <c r="N289" s="194" cm="1">
        <f t="array" ref="N289">IF(LEN($F289)&gt;0,1+IFERROR(SUMPRODUCT(TRANSPOSE('Input| Projects'!$AO289:$AQ289),INDEX('Input| Escalations'!$F$27:$L$29,,MATCH(V$9,'Input| Escalations'!$F$21:$L$21,0))),0),0)</f>
        <v>0</v>
      </c>
      <c r="O289" s="194" cm="1">
        <f t="array" ref="O289">IF(LEN($F289)&gt;0,1+IFERROR(SUMPRODUCT(TRANSPOSE('Input| Projects'!$AO289:$AQ289),INDEX('Input| Escalations'!$F$27:$L$29,,MATCH(W$9,'Input| Escalations'!$F$21:$L$21,0))),0),0)</f>
        <v>0</v>
      </c>
      <c r="P289" s="10"/>
      <c r="Q289" s="172">
        <f>IFERROR(IF(ISNUMBER(FIND("decision",'Input| Setup'!$F$6)),'Input| Projects'!Y289,'Input| Projects'!I289)*'Input| Escalations'!$I$17*I289,0)</f>
        <v>0</v>
      </c>
      <c r="R289" s="172">
        <f>IFERROR(IF(ISNUMBER(FIND("decision",'Input| Setup'!$F$6)),'Input| Projects'!Z289,'Input| Projects'!J289)*'Input| Escalations'!$I$17*J289,0)</f>
        <v>0</v>
      </c>
      <c r="S289" s="172">
        <f>IFERROR(IF(ISNUMBER(FIND("decision",'Input| Setup'!$F$6)),'Input| Projects'!AA289,'Input| Projects'!K289)*'Input| Escalations'!$I$17*K289,0)</f>
        <v>0</v>
      </c>
      <c r="T289" s="172">
        <f>IFERROR(IF(ISNUMBER(FIND("decision",'Input| Setup'!$F$6)),'Input| Projects'!AB289,'Input| Projects'!L289)*'Input| Escalations'!$I$17*L289,0)</f>
        <v>0</v>
      </c>
      <c r="U289" s="172">
        <f>IFERROR(IF(ISNUMBER(FIND("decision",'Input| Setup'!$F$6)),'Input| Projects'!AC289,'Input| Projects'!M289)*'Input| Escalations'!$I$17*M289,0)</f>
        <v>0</v>
      </c>
      <c r="V289" s="172">
        <f>IFERROR(IF(ISNUMBER(FIND("decision",'Input| Setup'!$F$6)),'Input| Projects'!AD289,'Input| Projects'!N289)*'Input| Escalations'!$I$17*N289,0)</f>
        <v>0</v>
      </c>
      <c r="W289" s="172">
        <f>IFERROR(IF(ISNUMBER(FIND("decision",'Input| Setup'!$F$6)),'Input| Projects'!AE289,'Input| Projects'!O289)*'Input| Escalations'!$I$17*O289,0)</f>
        <v>0</v>
      </c>
      <c r="X289" s="175"/>
      <c r="Y289" s="172">
        <f>IF(ISNUMBER(FIND("decision",'Input| Setup'!$F$6)),'Input| Projects'!AG289,'Input| Projects'!Q289)*I289*'Input| Escalations'!$I$17</f>
        <v>0</v>
      </c>
      <c r="Z289" s="172">
        <f>IF(ISNUMBER(FIND("decision",'Input| Setup'!$F$6)),'Input| Projects'!AH289,'Input| Projects'!R289)*J289*'Input| Escalations'!$I$17</f>
        <v>0</v>
      </c>
      <c r="AA289" s="172">
        <f>IF(ISNUMBER(FIND("decision",'Input| Setup'!$F$6)),'Input| Projects'!AI289,'Input| Projects'!S289)*K289*'Input| Escalations'!$I$17</f>
        <v>0</v>
      </c>
      <c r="AB289" s="172">
        <f>IF(ISNUMBER(FIND("decision",'Input| Setup'!$F$6)),'Input| Projects'!AJ289,'Input| Projects'!T289)*L289*'Input| Escalations'!$I$17</f>
        <v>0</v>
      </c>
      <c r="AC289" s="172">
        <f>IF(ISNUMBER(FIND("decision",'Input| Setup'!$F$6)),'Input| Projects'!AK289,'Input| Projects'!U289)*M289*'Input| Escalations'!$I$17</f>
        <v>0</v>
      </c>
      <c r="AD289" s="172">
        <f>IF(ISNUMBER(FIND("decision",'Input| Setup'!$F$6)),'Input| Projects'!AL289,'Input| Projects'!V289)*N289*'Input| Escalations'!$I$17</f>
        <v>0</v>
      </c>
      <c r="AE289" s="172">
        <f>IF(ISNUMBER(FIND("decision",'Input| Setup'!$F$6)),'Input| Projects'!AM289,'Input| Projects'!W289)*O289*'Input| Escalations'!$I$17</f>
        <v>0</v>
      </c>
      <c r="AF289" s="175"/>
      <c r="AG289" s="172" cm="1">
        <f t="array" ref="AG289">IFERROR(--('Input| Projects'!$AS289="Yes")*_xlfn.SWITCH('Input| Overheads'!$C$50,"Direct costs",'Calc| Overheads Allocation'!C$8*Q289,"Internal labour",'Calc| Overheads Allocation'!C$8*Q289*'Input| Projects'!$AO289,"DNSP defined",'Calc| Overheads Allocation'!C$78*'Input| Projects'!$AV289,0),0)</f>
        <v>0</v>
      </c>
      <c r="AH289" s="172" cm="1">
        <f t="array" ref="AH289">IFERROR(--('Input| Projects'!$AS289="Yes")*_xlfn.SWITCH('Input| Overheads'!$C$50,"Direct costs",'Calc| Overheads Allocation'!D$8*R289,"Internal labour",'Calc| Overheads Allocation'!D$8*R289*'Input| Projects'!$AO289,"DNSP defined",'Calc| Overheads Allocation'!D$78*'Input| Projects'!$AV289,0),0)</f>
        <v>0</v>
      </c>
      <c r="AI289" s="172" cm="1">
        <f t="array" ref="AI289">IFERROR(--('Input| Projects'!$AS289="Yes")*_xlfn.SWITCH('Input| Overheads'!$C$50,"Direct costs",'Calc| Overheads Allocation'!E$8*S289,"Internal labour",'Calc| Overheads Allocation'!E$8*S289*'Input| Projects'!$AO289,"DNSP defined",'Calc| Overheads Allocation'!E$78*'Input| Projects'!$AV289,0),0)</f>
        <v>0</v>
      </c>
      <c r="AJ289" s="172" cm="1">
        <f t="array" ref="AJ289">IFERROR(--('Input| Projects'!$AS289="Yes")*_xlfn.SWITCH('Input| Overheads'!$C$50,"Direct costs",'Calc| Overheads Allocation'!F$8*T289,"Internal labour",'Calc| Overheads Allocation'!F$8*T289*'Input| Projects'!$AO289,"DNSP defined",'Calc| Overheads Allocation'!F$78*'Input| Projects'!$AV289,0),0)</f>
        <v>0</v>
      </c>
      <c r="AK289" s="172" cm="1">
        <f t="array" ref="AK289">IFERROR(--('Input| Projects'!$AS289="Yes")*_xlfn.SWITCH('Input| Overheads'!$C$50,"Direct costs",'Calc| Overheads Allocation'!G$8*U289,"Internal labour",'Calc| Overheads Allocation'!G$8*U289*'Input| Projects'!$AO289,"DNSP defined",'Calc| Overheads Allocation'!G$78*'Input| Projects'!$AV289,0),0)</f>
        <v>0</v>
      </c>
      <c r="AL289" s="172" cm="1">
        <f t="array" ref="AL289">IFERROR(--('Input| Projects'!$AS289="Yes")*_xlfn.SWITCH('Input| Overheads'!$C$50,"Direct costs",'Calc| Overheads Allocation'!H$8*V289,"Internal labour",'Calc| Overheads Allocation'!H$8*V289*'Input| Projects'!$AO289,"DNSP defined",'Calc| Overheads Allocation'!H$78*'Input| Projects'!$AV289,0),0)</f>
        <v>0</v>
      </c>
      <c r="AM289" s="172" cm="1">
        <f t="array" ref="AM289">IFERROR(--('Input| Projects'!$AS289="Yes")*_xlfn.SWITCH('Input| Overheads'!$C$50,"Direct costs",'Calc| Overheads Allocation'!I$8*W289,"Internal labour",'Calc| Overheads Allocation'!I$8*W289*'Input| Projects'!$AO289,"DNSP defined",'Calc| Overheads Allocation'!I$78*'Input| Projects'!$AV289,0),0)</f>
        <v>0</v>
      </c>
      <c r="AN289" s="175"/>
      <c r="AO289" s="172" cm="1">
        <f t="array" ref="AO289">IFERROR(--('Input| Projects'!$AT289="Yes")*_xlfn.SWITCH('Input| Overheads'!$C$50,"Direct costs",'Calc| Overheads Allocation'!C$9*Q289,"Internal labour",'Calc| Overheads Allocation'!C$9*Q289*'Input| Projects'!$AO289,"DNSP defined",'Calc| Overheads Allocation'!C$79*'Input| Projects'!$AW289,0),0)</f>
        <v>0</v>
      </c>
      <c r="AP289" s="172" cm="1">
        <f t="array" ref="AP289">IFERROR(--('Input| Projects'!$AT289="Yes")*_xlfn.SWITCH('Input| Overheads'!$C$50,"Direct costs",'Calc| Overheads Allocation'!D$9*R289,"Internal labour",'Calc| Overheads Allocation'!D$9*R289*'Input| Projects'!$AO289,"DNSP defined",'Calc| Overheads Allocation'!D$79*'Input| Projects'!$AW289,0),0)</f>
        <v>0</v>
      </c>
      <c r="AQ289" s="172" cm="1">
        <f t="array" ref="AQ289">IFERROR(--('Input| Projects'!$AT289="Yes")*_xlfn.SWITCH('Input| Overheads'!$C$50,"Direct costs",'Calc| Overheads Allocation'!E$9*S289,"Internal labour",'Calc| Overheads Allocation'!E$9*S289*'Input| Projects'!$AO289,"DNSP defined",'Calc| Overheads Allocation'!E$79*'Input| Projects'!$AW289,0),0)</f>
        <v>0</v>
      </c>
      <c r="AR289" s="172" cm="1">
        <f t="array" ref="AR289">IFERROR(--('Input| Projects'!$AT289="Yes")*_xlfn.SWITCH('Input| Overheads'!$C$50,"Direct costs",'Calc| Overheads Allocation'!F$9*T289,"Internal labour",'Calc| Overheads Allocation'!F$9*T289*'Input| Projects'!$AO289,"DNSP defined",'Calc| Overheads Allocation'!F$79*'Input| Projects'!$AW289,0),0)</f>
        <v>0</v>
      </c>
      <c r="AS289" s="172" cm="1">
        <f t="array" ref="AS289">IFERROR(--('Input| Projects'!$AT289="Yes")*_xlfn.SWITCH('Input| Overheads'!$C$50,"Direct costs",'Calc| Overheads Allocation'!G$9*U289,"Internal labour",'Calc| Overheads Allocation'!G$9*U289*'Input| Projects'!$AO289,"DNSP defined",'Calc| Overheads Allocation'!G$79*'Input| Projects'!$AW289,0),0)</f>
        <v>0</v>
      </c>
      <c r="AT289" s="172" cm="1">
        <f t="array" ref="AT289">IFERROR(--('Input| Projects'!$AT289="Yes")*_xlfn.SWITCH('Input| Overheads'!$C$50,"Direct costs",'Calc| Overheads Allocation'!H$9*V289,"Internal labour",'Calc| Overheads Allocation'!H$9*V289*'Input| Projects'!$AO289,"DNSP defined",'Calc| Overheads Allocation'!H$79*'Input| Projects'!$AW289,0),0)</f>
        <v>0</v>
      </c>
      <c r="AU289" s="172" cm="1">
        <f t="array" ref="AU289">IFERROR(--('Input| Projects'!$AT289="Yes")*_xlfn.SWITCH('Input| Overheads'!$C$50,"Direct costs",'Calc| Overheads Allocation'!I$9*W289,"Internal labour",'Calc| Overheads Allocation'!I$9*W289*'Input| Projects'!$AO289,"DNSP defined",'Calc| Overheads Allocation'!I$79*'Input| Projects'!$AW289,0),0)</f>
        <v>0</v>
      </c>
      <c r="AV289" s="175"/>
      <c r="AW289" s="172">
        <f t="shared" si="112"/>
        <v>0</v>
      </c>
      <c r="AX289" s="172">
        <f t="shared" si="113"/>
        <v>0</v>
      </c>
      <c r="AY289" s="172">
        <f t="shared" si="114"/>
        <v>0</v>
      </c>
      <c r="AZ289" s="172">
        <f t="shared" si="115"/>
        <v>0</v>
      </c>
      <c r="BA289" s="172">
        <f t="shared" si="116"/>
        <v>0</v>
      </c>
      <c r="BB289" s="172">
        <f t="shared" si="117"/>
        <v>0</v>
      </c>
      <c r="BC289" s="172">
        <f t="shared" si="118"/>
        <v>0</v>
      </c>
      <c r="BD289" s="176"/>
      <c r="BE289" s="172">
        <f t="shared" si="119"/>
        <v>0</v>
      </c>
      <c r="BF289" s="172">
        <f t="shared" si="120"/>
        <v>0</v>
      </c>
      <c r="BG289" s="172">
        <f t="shared" si="121"/>
        <v>0</v>
      </c>
      <c r="BH289" s="172">
        <f t="shared" si="122"/>
        <v>0</v>
      </c>
      <c r="BI289" s="172">
        <f t="shared" si="123"/>
        <v>0</v>
      </c>
      <c r="BJ289" s="172">
        <f t="shared" si="124"/>
        <v>0</v>
      </c>
      <c r="BK289" s="172">
        <f t="shared" si="125"/>
        <v>0</v>
      </c>
      <c r="BL289" s="176"/>
      <c r="BM289" s="172">
        <f t="shared" si="104"/>
        <v>0</v>
      </c>
      <c r="BN289" s="172">
        <f t="shared" si="105"/>
        <v>0</v>
      </c>
      <c r="BO289" s="172">
        <f t="shared" si="106"/>
        <v>0</v>
      </c>
      <c r="BP289" s="172">
        <f t="shared" si="107"/>
        <v>0</v>
      </c>
      <c r="BQ289" s="172">
        <f t="shared" si="108"/>
        <v>0</v>
      </c>
      <c r="BR289" s="172">
        <f t="shared" si="109"/>
        <v>0</v>
      </c>
      <c r="BS289" s="172">
        <f t="shared" si="110"/>
        <v>0</v>
      </c>
      <c r="BT289" s="55"/>
      <c r="BU289" s="158">
        <f>SUMIF('Input| Projects'!$BA$8:$CX$8,RIGHT(BU$9,3),'Input| Projects'!$BA289:$CX289)</f>
        <v>0</v>
      </c>
      <c r="BV289" s="158">
        <f>SUMIF('Input| Projects'!$BA$8:$CX$8,RIGHT(BV$9,3),'Input| Projects'!$BA289:$CX289)</f>
        <v>0</v>
      </c>
      <c r="BW289" s="79" t="str">
        <f t="shared" si="111"/>
        <v/>
      </c>
    </row>
    <row r="290" spans="2:75" x14ac:dyDescent="0.2">
      <c r="B290" s="123">
        <f>IFERROR('Input| Projects'!B290,"")</f>
        <v>281</v>
      </c>
      <c r="C290" s="160" t="str">
        <f>IFERROR(IF('Input| Projects'!C290="","",'Input| Projects'!C290),"")</f>
        <v/>
      </c>
      <c r="D290" s="160" t="str">
        <f>IFERROR(IF('Input| Projects'!D290="","",'Input| Projects'!D290),"")</f>
        <v/>
      </c>
      <c r="E290" s="53"/>
      <c r="F290" s="160" t="str">
        <f>IF(LEN('Input| Projects'!F290)&gt;0,'Input| Projects'!F290,"")</f>
        <v/>
      </c>
      <c r="G290" s="160" t="str">
        <f>IF(LEN('Input| Projects'!G290)&gt;0,'Input| Projects'!G290,"")</f>
        <v/>
      </c>
      <c r="H290" s="10"/>
      <c r="I290" s="194" cm="1">
        <f t="array" ref="I290">IF(LEN($F290)&gt;0,1+IFERROR(SUMPRODUCT(TRANSPOSE('Input| Projects'!$AO290:$AQ290),INDEX('Input| Escalations'!$F$27:$L$29,,MATCH(Q$9,'Input| Escalations'!$F$21:$L$21,0))),0),0)</f>
        <v>0</v>
      </c>
      <c r="J290" s="194" cm="1">
        <f t="array" ref="J290">IF(LEN($F290)&gt;0,1+IFERROR(SUMPRODUCT(TRANSPOSE('Input| Projects'!$AO290:$AQ290),INDEX('Input| Escalations'!$F$27:$L$29,,MATCH(R$9,'Input| Escalations'!$F$21:$L$21,0))),0),0)</f>
        <v>0</v>
      </c>
      <c r="K290" s="194" cm="1">
        <f t="array" ref="K290">IF(LEN($F290)&gt;0,1+IFERROR(SUMPRODUCT(TRANSPOSE('Input| Projects'!$AO290:$AQ290),INDEX('Input| Escalations'!$F$27:$L$29,,MATCH(S$9,'Input| Escalations'!$F$21:$L$21,0))),0),0)</f>
        <v>0</v>
      </c>
      <c r="L290" s="194" cm="1">
        <f t="array" ref="L290">IF(LEN($F290)&gt;0,1+IFERROR(SUMPRODUCT(TRANSPOSE('Input| Projects'!$AO290:$AQ290),INDEX('Input| Escalations'!$F$27:$L$29,,MATCH(T$9,'Input| Escalations'!$F$21:$L$21,0))),0),0)</f>
        <v>0</v>
      </c>
      <c r="M290" s="194" cm="1">
        <f t="array" ref="M290">IF(LEN($F290)&gt;0,1+IFERROR(SUMPRODUCT(TRANSPOSE('Input| Projects'!$AO290:$AQ290),INDEX('Input| Escalations'!$F$27:$L$29,,MATCH(U$9,'Input| Escalations'!$F$21:$L$21,0))),0),0)</f>
        <v>0</v>
      </c>
      <c r="N290" s="194" cm="1">
        <f t="array" ref="N290">IF(LEN($F290)&gt;0,1+IFERROR(SUMPRODUCT(TRANSPOSE('Input| Projects'!$AO290:$AQ290),INDEX('Input| Escalations'!$F$27:$L$29,,MATCH(V$9,'Input| Escalations'!$F$21:$L$21,0))),0),0)</f>
        <v>0</v>
      </c>
      <c r="O290" s="194" cm="1">
        <f t="array" ref="O290">IF(LEN($F290)&gt;0,1+IFERROR(SUMPRODUCT(TRANSPOSE('Input| Projects'!$AO290:$AQ290),INDEX('Input| Escalations'!$F$27:$L$29,,MATCH(W$9,'Input| Escalations'!$F$21:$L$21,0))),0),0)</f>
        <v>0</v>
      </c>
      <c r="P290" s="10"/>
      <c r="Q290" s="172">
        <f>IFERROR(IF(ISNUMBER(FIND("decision",'Input| Setup'!$F$6)),'Input| Projects'!Y290,'Input| Projects'!I290)*'Input| Escalations'!$I$17*I290,0)</f>
        <v>0</v>
      </c>
      <c r="R290" s="172">
        <f>IFERROR(IF(ISNUMBER(FIND("decision",'Input| Setup'!$F$6)),'Input| Projects'!Z290,'Input| Projects'!J290)*'Input| Escalations'!$I$17*J290,0)</f>
        <v>0</v>
      </c>
      <c r="S290" s="172">
        <f>IFERROR(IF(ISNUMBER(FIND("decision",'Input| Setup'!$F$6)),'Input| Projects'!AA290,'Input| Projects'!K290)*'Input| Escalations'!$I$17*K290,0)</f>
        <v>0</v>
      </c>
      <c r="T290" s="172">
        <f>IFERROR(IF(ISNUMBER(FIND("decision",'Input| Setup'!$F$6)),'Input| Projects'!AB290,'Input| Projects'!L290)*'Input| Escalations'!$I$17*L290,0)</f>
        <v>0</v>
      </c>
      <c r="U290" s="172">
        <f>IFERROR(IF(ISNUMBER(FIND("decision",'Input| Setup'!$F$6)),'Input| Projects'!AC290,'Input| Projects'!M290)*'Input| Escalations'!$I$17*M290,0)</f>
        <v>0</v>
      </c>
      <c r="V290" s="172">
        <f>IFERROR(IF(ISNUMBER(FIND("decision",'Input| Setup'!$F$6)),'Input| Projects'!AD290,'Input| Projects'!N290)*'Input| Escalations'!$I$17*N290,0)</f>
        <v>0</v>
      </c>
      <c r="W290" s="172">
        <f>IFERROR(IF(ISNUMBER(FIND("decision",'Input| Setup'!$F$6)),'Input| Projects'!AE290,'Input| Projects'!O290)*'Input| Escalations'!$I$17*O290,0)</f>
        <v>0</v>
      </c>
      <c r="X290" s="175"/>
      <c r="Y290" s="172">
        <f>IF(ISNUMBER(FIND("decision",'Input| Setup'!$F$6)),'Input| Projects'!AG290,'Input| Projects'!Q290)*I290*'Input| Escalations'!$I$17</f>
        <v>0</v>
      </c>
      <c r="Z290" s="172">
        <f>IF(ISNUMBER(FIND("decision",'Input| Setup'!$F$6)),'Input| Projects'!AH290,'Input| Projects'!R290)*J290*'Input| Escalations'!$I$17</f>
        <v>0</v>
      </c>
      <c r="AA290" s="172">
        <f>IF(ISNUMBER(FIND("decision",'Input| Setup'!$F$6)),'Input| Projects'!AI290,'Input| Projects'!S290)*K290*'Input| Escalations'!$I$17</f>
        <v>0</v>
      </c>
      <c r="AB290" s="172">
        <f>IF(ISNUMBER(FIND("decision",'Input| Setup'!$F$6)),'Input| Projects'!AJ290,'Input| Projects'!T290)*L290*'Input| Escalations'!$I$17</f>
        <v>0</v>
      </c>
      <c r="AC290" s="172">
        <f>IF(ISNUMBER(FIND("decision",'Input| Setup'!$F$6)),'Input| Projects'!AK290,'Input| Projects'!U290)*M290*'Input| Escalations'!$I$17</f>
        <v>0</v>
      </c>
      <c r="AD290" s="172">
        <f>IF(ISNUMBER(FIND("decision",'Input| Setup'!$F$6)),'Input| Projects'!AL290,'Input| Projects'!V290)*N290*'Input| Escalations'!$I$17</f>
        <v>0</v>
      </c>
      <c r="AE290" s="172">
        <f>IF(ISNUMBER(FIND("decision",'Input| Setup'!$F$6)),'Input| Projects'!AM290,'Input| Projects'!W290)*O290*'Input| Escalations'!$I$17</f>
        <v>0</v>
      </c>
      <c r="AF290" s="175"/>
      <c r="AG290" s="172" cm="1">
        <f t="array" ref="AG290">IFERROR(--('Input| Projects'!$AS290="Yes")*_xlfn.SWITCH('Input| Overheads'!$C$50,"Direct costs",'Calc| Overheads Allocation'!C$8*Q290,"Internal labour",'Calc| Overheads Allocation'!C$8*Q290*'Input| Projects'!$AO290,"DNSP defined",'Calc| Overheads Allocation'!C$78*'Input| Projects'!$AV290,0),0)</f>
        <v>0</v>
      </c>
      <c r="AH290" s="172" cm="1">
        <f t="array" ref="AH290">IFERROR(--('Input| Projects'!$AS290="Yes")*_xlfn.SWITCH('Input| Overheads'!$C$50,"Direct costs",'Calc| Overheads Allocation'!D$8*R290,"Internal labour",'Calc| Overheads Allocation'!D$8*R290*'Input| Projects'!$AO290,"DNSP defined",'Calc| Overheads Allocation'!D$78*'Input| Projects'!$AV290,0),0)</f>
        <v>0</v>
      </c>
      <c r="AI290" s="172" cm="1">
        <f t="array" ref="AI290">IFERROR(--('Input| Projects'!$AS290="Yes")*_xlfn.SWITCH('Input| Overheads'!$C$50,"Direct costs",'Calc| Overheads Allocation'!E$8*S290,"Internal labour",'Calc| Overheads Allocation'!E$8*S290*'Input| Projects'!$AO290,"DNSP defined",'Calc| Overheads Allocation'!E$78*'Input| Projects'!$AV290,0),0)</f>
        <v>0</v>
      </c>
      <c r="AJ290" s="172" cm="1">
        <f t="array" ref="AJ290">IFERROR(--('Input| Projects'!$AS290="Yes")*_xlfn.SWITCH('Input| Overheads'!$C$50,"Direct costs",'Calc| Overheads Allocation'!F$8*T290,"Internal labour",'Calc| Overheads Allocation'!F$8*T290*'Input| Projects'!$AO290,"DNSP defined",'Calc| Overheads Allocation'!F$78*'Input| Projects'!$AV290,0),0)</f>
        <v>0</v>
      </c>
      <c r="AK290" s="172" cm="1">
        <f t="array" ref="AK290">IFERROR(--('Input| Projects'!$AS290="Yes")*_xlfn.SWITCH('Input| Overheads'!$C$50,"Direct costs",'Calc| Overheads Allocation'!G$8*U290,"Internal labour",'Calc| Overheads Allocation'!G$8*U290*'Input| Projects'!$AO290,"DNSP defined",'Calc| Overheads Allocation'!G$78*'Input| Projects'!$AV290,0),0)</f>
        <v>0</v>
      </c>
      <c r="AL290" s="172" cm="1">
        <f t="array" ref="AL290">IFERROR(--('Input| Projects'!$AS290="Yes")*_xlfn.SWITCH('Input| Overheads'!$C$50,"Direct costs",'Calc| Overheads Allocation'!H$8*V290,"Internal labour",'Calc| Overheads Allocation'!H$8*V290*'Input| Projects'!$AO290,"DNSP defined",'Calc| Overheads Allocation'!H$78*'Input| Projects'!$AV290,0),0)</f>
        <v>0</v>
      </c>
      <c r="AM290" s="172" cm="1">
        <f t="array" ref="AM290">IFERROR(--('Input| Projects'!$AS290="Yes")*_xlfn.SWITCH('Input| Overheads'!$C$50,"Direct costs",'Calc| Overheads Allocation'!I$8*W290,"Internal labour",'Calc| Overheads Allocation'!I$8*W290*'Input| Projects'!$AO290,"DNSP defined",'Calc| Overheads Allocation'!I$78*'Input| Projects'!$AV290,0),0)</f>
        <v>0</v>
      </c>
      <c r="AN290" s="175"/>
      <c r="AO290" s="172" cm="1">
        <f t="array" ref="AO290">IFERROR(--('Input| Projects'!$AT290="Yes")*_xlfn.SWITCH('Input| Overheads'!$C$50,"Direct costs",'Calc| Overheads Allocation'!C$9*Q290,"Internal labour",'Calc| Overheads Allocation'!C$9*Q290*'Input| Projects'!$AO290,"DNSP defined",'Calc| Overheads Allocation'!C$79*'Input| Projects'!$AW290,0),0)</f>
        <v>0</v>
      </c>
      <c r="AP290" s="172" cm="1">
        <f t="array" ref="AP290">IFERROR(--('Input| Projects'!$AT290="Yes")*_xlfn.SWITCH('Input| Overheads'!$C$50,"Direct costs",'Calc| Overheads Allocation'!D$9*R290,"Internal labour",'Calc| Overheads Allocation'!D$9*R290*'Input| Projects'!$AO290,"DNSP defined",'Calc| Overheads Allocation'!D$79*'Input| Projects'!$AW290,0),0)</f>
        <v>0</v>
      </c>
      <c r="AQ290" s="172" cm="1">
        <f t="array" ref="AQ290">IFERROR(--('Input| Projects'!$AT290="Yes")*_xlfn.SWITCH('Input| Overheads'!$C$50,"Direct costs",'Calc| Overheads Allocation'!E$9*S290,"Internal labour",'Calc| Overheads Allocation'!E$9*S290*'Input| Projects'!$AO290,"DNSP defined",'Calc| Overheads Allocation'!E$79*'Input| Projects'!$AW290,0),0)</f>
        <v>0</v>
      </c>
      <c r="AR290" s="172" cm="1">
        <f t="array" ref="AR290">IFERROR(--('Input| Projects'!$AT290="Yes")*_xlfn.SWITCH('Input| Overheads'!$C$50,"Direct costs",'Calc| Overheads Allocation'!F$9*T290,"Internal labour",'Calc| Overheads Allocation'!F$9*T290*'Input| Projects'!$AO290,"DNSP defined",'Calc| Overheads Allocation'!F$79*'Input| Projects'!$AW290,0),0)</f>
        <v>0</v>
      </c>
      <c r="AS290" s="172" cm="1">
        <f t="array" ref="AS290">IFERROR(--('Input| Projects'!$AT290="Yes")*_xlfn.SWITCH('Input| Overheads'!$C$50,"Direct costs",'Calc| Overheads Allocation'!G$9*U290,"Internal labour",'Calc| Overheads Allocation'!G$9*U290*'Input| Projects'!$AO290,"DNSP defined",'Calc| Overheads Allocation'!G$79*'Input| Projects'!$AW290,0),0)</f>
        <v>0</v>
      </c>
      <c r="AT290" s="172" cm="1">
        <f t="array" ref="AT290">IFERROR(--('Input| Projects'!$AT290="Yes")*_xlfn.SWITCH('Input| Overheads'!$C$50,"Direct costs",'Calc| Overheads Allocation'!H$9*V290,"Internal labour",'Calc| Overheads Allocation'!H$9*V290*'Input| Projects'!$AO290,"DNSP defined",'Calc| Overheads Allocation'!H$79*'Input| Projects'!$AW290,0),0)</f>
        <v>0</v>
      </c>
      <c r="AU290" s="172" cm="1">
        <f t="array" ref="AU290">IFERROR(--('Input| Projects'!$AT290="Yes")*_xlfn.SWITCH('Input| Overheads'!$C$50,"Direct costs",'Calc| Overheads Allocation'!I$9*W290,"Internal labour",'Calc| Overheads Allocation'!I$9*W290*'Input| Projects'!$AO290,"DNSP defined",'Calc| Overheads Allocation'!I$79*'Input| Projects'!$AW290,0),0)</f>
        <v>0</v>
      </c>
      <c r="AV290" s="175"/>
      <c r="AW290" s="172">
        <f t="shared" si="112"/>
        <v>0</v>
      </c>
      <c r="AX290" s="172">
        <f t="shared" si="113"/>
        <v>0</v>
      </c>
      <c r="AY290" s="172">
        <f t="shared" si="114"/>
        <v>0</v>
      </c>
      <c r="AZ290" s="172">
        <f t="shared" si="115"/>
        <v>0</v>
      </c>
      <c r="BA290" s="172">
        <f t="shared" si="116"/>
        <v>0</v>
      </c>
      <c r="BB290" s="172">
        <f t="shared" si="117"/>
        <v>0</v>
      </c>
      <c r="BC290" s="172">
        <f t="shared" si="118"/>
        <v>0</v>
      </c>
      <c r="BD290" s="176"/>
      <c r="BE290" s="172">
        <f t="shared" si="119"/>
        <v>0</v>
      </c>
      <c r="BF290" s="172">
        <f t="shared" si="120"/>
        <v>0</v>
      </c>
      <c r="BG290" s="172">
        <f t="shared" si="121"/>
        <v>0</v>
      </c>
      <c r="BH290" s="172">
        <f t="shared" si="122"/>
        <v>0</v>
      </c>
      <c r="BI290" s="172">
        <f t="shared" si="123"/>
        <v>0</v>
      </c>
      <c r="BJ290" s="172">
        <f t="shared" si="124"/>
        <v>0</v>
      </c>
      <c r="BK290" s="172">
        <f t="shared" si="125"/>
        <v>0</v>
      </c>
      <c r="BL290" s="176"/>
      <c r="BM290" s="172">
        <f t="shared" si="104"/>
        <v>0</v>
      </c>
      <c r="BN290" s="172">
        <f t="shared" si="105"/>
        <v>0</v>
      </c>
      <c r="BO290" s="172">
        <f t="shared" si="106"/>
        <v>0</v>
      </c>
      <c r="BP290" s="172">
        <f t="shared" si="107"/>
        <v>0</v>
      </c>
      <c r="BQ290" s="172">
        <f t="shared" si="108"/>
        <v>0</v>
      </c>
      <c r="BR290" s="172">
        <f t="shared" si="109"/>
        <v>0</v>
      </c>
      <c r="BS290" s="172">
        <f t="shared" si="110"/>
        <v>0</v>
      </c>
      <c r="BT290" s="55"/>
      <c r="BU290" s="158">
        <f>SUMIF('Input| Projects'!$BA$8:$CX$8,RIGHT(BU$9,3),'Input| Projects'!$BA290:$CX290)</f>
        <v>0</v>
      </c>
      <c r="BV290" s="158">
        <f>SUMIF('Input| Projects'!$BA$8:$CX$8,RIGHT(BV$9,3),'Input| Projects'!$BA290:$CX290)</f>
        <v>0</v>
      </c>
      <c r="BW290" s="79" t="str">
        <f t="shared" si="111"/>
        <v/>
      </c>
    </row>
    <row r="291" spans="2:75" x14ac:dyDescent="0.2">
      <c r="B291" s="123">
        <f>IFERROR('Input| Projects'!B291,"")</f>
        <v>282</v>
      </c>
      <c r="C291" s="160" t="str">
        <f>IFERROR(IF('Input| Projects'!C291="","",'Input| Projects'!C291),"")</f>
        <v/>
      </c>
      <c r="D291" s="160" t="str">
        <f>IFERROR(IF('Input| Projects'!D291="","",'Input| Projects'!D291),"")</f>
        <v/>
      </c>
      <c r="E291" s="53"/>
      <c r="F291" s="160" t="str">
        <f>IF(LEN('Input| Projects'!F291)&gt;0,'Input| Projects'!F291,"")</f>
        <v/>
      </c>
      <c r="G291" s="160" t="str">
        <f>IF(LEN('Input| Projects'!G291)&gt;0,'Input| Projects'!G291,"")</f>
        <v/>
      </c>
      <c r="H291" s="10"/>
      <c r="I291" s="194" cm="1">
        <f t="array" ref="I291">IF(LEN($F291)&gt;0,1+IFERROR(SUMPRODUCT(TRANSPOSE('Input| Projects'!$AO291:$AQ291),INDEX('Input| Escalations'!$F$27:$L$29,,MATCH(Q$9,'Input| Escalations'!$F$21:$L$21,0))),0),0)</f>
        <v>0</v>
      </c>
      <c r="J291" s="194" cm="1">
        <f t="array" ref="J291">IF(LEN($F291)&gt;0,1+IFERROR(SUMPRODUCT(TRANSPOSE('Input| Projects'!$AO291:$AQ291),INDEX('Input| Escalations'!$F$27:$L$29,,MATCH(R$9,'Input| Escalations'!$F$21:$L$21,0))),0),0)</f>
        <v>0</v>
      </c>
      <c r="K291" s="194" cm="1">
        <f t="array" ref="K291">IF(LEN($F291)&gt;0,1+IFERROR(SUMPRODUCT(TRANSPOSE('Input| Projects'!$AO291:$AQ291),INDEX('Input| Escalations'!$F$27:$L$29,,MATCH(S$9,'Input| Escalations'!$F$21:$L$21,0))),0),0)</f>
        <v>0</v>
      </c>
      <c r="L291" s="194" cm="1">
        <f t="array" ref="L291">IF(LEN($F291)&gt;0,1+IFERROR(SUMPRODUCT(TRANSPOSE('Input| Projects'!$AO291:$AQ291),INDEX('Input| Escalations'!$F$27:$L$29,,MATCH(T$9,'Input| Escalations'!$F$21:$L$21,0))),0),0)</f>
        <v>0</v>
      </c>
      <c r="M291" s="194" cm="1">
        <f t="array" ref="M291">IF(LEN($F291)&gt;0,1+IFERROR(SUMPRODUCT(TRANSPOSE('Input| Projects'!$AO291:$AQ291),INDEX('Input| Escalations'!$F$27:$L$29,,MATCH(U$9,'Input| Escalations'!$F$21:$L$21,0))),0),0)</f>
        <v>0</v>
      </c>
      <c r="N291" s="194" cm="1">
        <f t="array" ref="N291">IF(LEN($F291)&gt;0,1+IFERROR(SUMPRODUCT(TRANSPOSE('Input| Projects'!$AO291:$AQ291),INDEX('Input| Escalations'!$F$27:$L$29,,MATCH(V$9,'Input| Escalations'!$F$21:$L$21,0))),0),0)</f>
        <v>0</v>
      </c>
      <c r="O291" s="194" cm="1">
        <f t="array" ref="O291">IF(LEN($F291)&gt;0,1+IFERROR(SUMPRODUCT(TRANSPOSE('Input| Projects'!$AO291:$AQ291),INDEX('Input| Escalations'!$F$27:$L$29,,MATCH(W$9,'Input| Escalations'!$F$21:$L$21,0))),0),0)</f>
        <v>0</v>
      </c>
      <c r="P291" s="10"/>
      <c r="Q291" s="172">
        <f>IFERROR(IF(ISNUMBER(FIND("decision",'Input| Setup'!$F$6)),'Input| Projects'!Y291,'Input| Projects'!I291)*'Input| Escalations'!$I$17*I291,0)</f>
        <v>0</v>
      </c>
      <c r="R291" s="172">
        <f>IFERROR(IF(ISNUMBER(FIND("decision",'Input| Setup'!$F$6)),'Input| Projects'!Z291,'Input| Projects'!J291)*'Input| Escalations'!$I$17*J291,0)</f>
        <v>0</v>
      </c>
      <c r="S291" s="172">
        <f>IFERROR(IF(ISNUMBER(FIND("decision",'Input| Setup'!$F$6)),'Input| Projects'!AA291,'Input| Projects'!K291)*'Input| Escalations'!$I$17*K291,0)</f>
        <v>0</v>
      </c>
      <c r="T291" s="172">
        <f>IFERROR(IF(ISNUMBER(FIND("decision",'Input| Setup'!$F$6)),'Input| Projects'!AB291,'Input| Projects'!L291)*'Input| Escalations'!$I$17*L291,0)</f>
        <v>0</v>
      </c>
      <c r="U291" s="172">
        <f>IFERROR(IF(ISNUMBER(FIND("decision",'Input| Setup'!$F$6)),'Input| Projects'!AC291,'Input| Projects'!M291)*'Input| Escalations'!$I$17*M291,0)</f>
        <v>0</v>
      </c>
      <c r="V291" s="172">
        <f>IFERROR(IF(ISNUMBER(FIND("decision",'Input| Setup'!$F$6)),'Input| Projects'!AD291,'Input| Projects'!N291)*'Input| Escalations'!$I$17*N291,0)</f>
        <v>0</v>
      </c>
      <c r="W291" s="172">
        <f>IFERROR(IF(ISNUMBER(FIND("decision",'Input| Setup'!$F$6)),'Input| Projects'!AE291,'Input| Projects'!O291)*'Input| Escalations'!$I$17*O291,0)</f>
        <v>0</v>
      </c>
      <c r="X291" s="175"/>
      <c r="Y291" s="172">
        <f>IF(ISNUMBER(FIND("decision",'Input| Setup'!$F$6)),'Input| Projects'!AG291,'Input| Projects'!Q291)*I291*'Input| Escalations'!$I$17</f>
        <v>0</v>
      </c>
      <c r="Z291" s="172">
        <f>IF(ISNUMBER(FIND("decision",'Input| Setup'!$F$6)),'Input| Projects'!AH291,'Input| Projects'!R291)*J291*'Input| Escalations'!$I$17</f>
        <v>0</v>
      </c>
      <c r="AA291" s="172">
        <f>IF(ISNUMBER(FIND("decision",'Input| Setup'!$F$6)),'Input| Projects'!AI291,'Input| Projects'!S291)*K291*'Input| Escalations'!$I$17</f>
        <v>0</v>
      </c>
      <c r="AB291" s="172">
        <f>IF(ISNUMBER(FIND("decision",'Input| Setup'!$F$6)),'Input| Projects'!AJ291,'Input| Projects'!T291)*L291*'Input| Escalations'!$I$17</f>
        <v>0</v>
      </c>
      <c r="AC291" s="172">
        <f>IF(ISNUMBER(FIND("decision",'Input| Setup'!$F$6)),'Input| Projects'!AK291,'Input| Projects'!U291)*M291*'Input| Escalations'!$I$17</f>
        <v>0</v>
      </c>
      <c r="AD291" s="172">
        <f>IF(ISNUMBER(FIND("decision",'Input| Setup'!$F$6)),'Input| Projects'!AL291,'Input| Projects'!V291)*N291*'Input| Escalations'!$I$17</f>
        <v>0</v>
      </c>
      <c r="AE291" s="172">
        <f>IF(ISNUMBER(FIND("decision",'Input| Setup'!$F$6)),'Input| Projects'!AM291,'Input| Projects'!W291)*O291*'Input| Escalations'!$I$17</f>
        <v>0</v>
      </c>
      <c r="AF291" s="175"/>
      <c r="AG291" s="172" cm="1">
        <f t="array" ref="AG291">IFERROR(--('Input| Projects'!$AS291="Yes")*_xlfn.SWITCH('Input| Overheads'!$C$50,"Direct costs",'Calc| Overheads Allocation'!C$8*Q291,"Internal labour",'Calc| Overheads Allocation'!C$8*Q291*'Input| Projects'!$AO291,"DNSP defined",'Calc| Overheads Allocation'!C$78*'Input| Projects'!$AV291,0),0)</f>
        <v>0</v>
      </c>
      <c r="AH291" s="172" cm="1">
        <f t="array" ref="AH291">IFERROR(--('Input| Projects'!$AS291="Yes")*_xlfn.SWITCH('Input| Overheads'!$C$50,"Direct costs",'Calc| Overheads Allocation'!D$8*R291,"Internal labour",'Calc| Overheads Allocation'!D$8*R291*'Input| Projects'!$AO291,"DNSP defined",'Calc| Overheads Allocation'!D$78*'Input| Projects'!$AV291,0),0)</f>
        <v>0</v>
      </c>
      <c r="AI291" s="172" cm="1">
        <f t="array" ref="AI291">IFERROR(--('Input| Projects'!$AS291="Yes")*_xlfn.SWITCH('Input| Overheads'!$C$50,"Direct costs",'Calc| Overheads Allocation'!E$8*S291,"Internal labour",'Calc| Overheads Allocation'!E$8*S291*'Input| Projects'!$AO291,"DNSP defined",'Calc| Overheads Allocation'!E$78*'Input| Projects'!$AV291,0),0)</f>
        <v>0</v>
      </c>
      <c r="AJ291" s="172" cm="1">
        <f t="array" ref="AJ291">IFERROR(--('Input| Projects'!$AS291="Yes")*_xlfn.SWITCH('Input| Overheads'!$C$50,"Direct costs",'Calc| Overheads Allocation'!F$8*T291,"Internal labour",'Calc| Overheads Allocation'!F$8*T291*'Input| Projects'!$AO291,"DNSP defined",'Calc| Overheads Allocation'!F$78*'Input| Projects'!$AV291,0),0)</f>
        <v>0</v>
      </c>
      <c r="AK291" s="172" cm="1">
        <f t="array" ref="AK291">IFERROR(--('Input| Projects'!$AS291="Yes")*_xlfn.SWITCH('Input| Overheads'!$C$50,"Direct costs",'Calc| Overheads Allocation'!G$8*U291,"Internal labour",'Calc| Overheads Allocation'!G$8*U291*'Input| Projects'!$AO291,"DNSP defined",'Calc| Overheads Allocation'!G$78*'Input| Projects'!$AV291,0),0)</f>
        <v>0</v>
      </c>
      <c r="AL291" s="172" cm="1">
        <f t="array" ref="AL291">IFERROR(--('Input| Projects'!$AS291="Yes")*_xlfn.SWITCH('Input| Overheads'!$C$50,"Direct costs",'Calc| Overheads Allocation'!H$8*V291,"Internal labour",'Calc| Overheads Allocation'!H$8*V291*'Input| Projects'!$AO291,"DNSP defined",'Calc| Overheads Allocation'!H$78*'Input| Projects'!$AV291,0),0)</f>
        <v>0</v>
      </c>
      <c r="AM291" s="172" cm="1">
        <f t="array" ref="AM291">IFERROR(--('Input| Projects'!$AS291="Yes")*_xlfn.SWITCH('Input| Overheads'!$C$50,"Direct costs",'Calc| Overheads Allocation'!I$8*W291,"Internal labour",'Calc| Overheads Allocation'!I$8*W291*'Input| Projects'!$AO291,"DNSP defined",'Calc| Overheads Allocation'!I$78*'Input| Projects'!$AV291,0),0)</f>
        <v>0</v>
      </c>
      <c r="AN291" s="175"/>
      <c r="AO291" s="172" cm="1">
        <f t="array" ref="AO291">IFERROR(--('Input| Projects'!$AT291="Yes")*_xlfn.SWITCH('Input| Overheads'!$C$50,"Direct costs",'Calc| Overheads Allocation'!C$9*Q291,"Internal labour",'Calc| Overheads Allocation'!C$9*Q291*'Input| Projects'!$AO291,"DNSP defined",'Calc| Overheads Allocation'!C$79*'Input| Projects'!$AW291,0),0)</f>
        <v>0</v>
      </c>
      <c r="AP291" s="172" cm="1">
        <f t="array" ref="AP291">IFERROR(--('Input| Projects'!$AT291="Yes")*_xlfn.SWITCH('Input| Overheads'!$C$50,"Direct costs",'Calc| Overheads Allocation'!D$9*R291,"Internal labour",'Calc| Overheads Allocation'!D$9*R291*'Input| Projects'!$AO291,"DNSP defined",'Calc| Overheads Allocation'!D$79*'Input| Projects'!$AW291,0),0)</f>
        <v>0</v>
      </c>
      <c r="AQ291" s="172" cm="1">
        <f t="array" ref="AQ291">IFERROR(--('Input| Projects'!$AT291="Yes")*_xlfn.SWITCH('Input| Overheads'!$C$50,"Direct costs",'Calc| Overheads Allocation'!E$9*S291,"Internal labour",'Calc| Overheads Allocation'!E$9*S291*'Input| Projects'!$AO291,"DNSP defined",'Calc| Overheads Allocation'!E$79*'Input| Projects'!$AW291,0),0)</f>
        <v>0</v>
      </c>
      <c r="AR291" s="172" cm="1">
        <f t="array" ref="AR291">IFERROR(--('Input| Projects'!$AT291="Yes")*_xlfn.SWITCH('Input| Overheads'!$C$50,"Direct costs",'Calc| Overheads Allocation'!F$9*T291,"Internal labour",'Calc| Overheads Allocation'!F$9*T291*'Input| Projects'!$AO291,"DNSP defined",'Calc| Overheads Allocation'!F$79*'Input| Projects'!$AW291,0),0)</f>
        <v>0</v>
      </c>
      <c r="AS291" s="172" cm="1">
        <f t="array" ref="AS291">IFERROR(--('Input| Projects'!$AT291="Yes")*_xlfn.SWITCH('Input| Overheads'!$C$50,"Direct costs",'Calc| Overheads Allocation'!G$9*U291,"Internal labour",'Calc| Overheads Allocation'!G$9*U291*'Input| Projects'!$AO291,"DNSP defined",'Calc| Overheads Allocation'!G$79*'Input| Projects'!$AW291,0),0)</f>
        <v>0</v>
      </c>
      <c r="AT291" s="172" cm="1">
        <f t="array" ref="AT291">IFERROR(--('Input| Projects'!$AT291="Yes")*_xlfn.SWITCH('Input| Overheads'!$C$50,"Direct costs",'Calc| Overheads Allocation'!H$9*V291,"Internal labour",'Calc| Overheads Allocation'!H$9*V291*'Input| Projects'!$AO291,"DNSP defined",'Calc| Overheads Allocation'!H$79*'Input| Projects'!$AW291,0),0)</f>
        <v>0</v>
      </c>
      <c r="AU291" s="172" cm="1">
        <f t="array" ref="AU291">IFERROR(--('Input| Projects'!$AT291="Yes")*_xlfn.SWITCH('Input| Overheads'!$C$50,"Direct costs",'Calc| Overheads Allocation'!I$9*W291,"Internal labour",'Calc| Overheads Allocation'!I$9*W291*'Input| Projects'!$AO291,"DNSP defined",'Calc| Overheads Allocation'!I$79*'Input| Projects'!$AW291,0),0)</f>
        <v>0</v>
      </c>
      <c r="AV291" s="175"/>
      <c r="AW291" s="172">
        <f t="shared" si="112"/>
        <v>0</v>
      </c>
      <c r="AX291" s="172">
        <f t="shared" si="113"/>
        <v>0</v>
      </c>
      <c r="AY291" s="172">
        <f t="shared" si="114"/>
        <v>0</v>
      </c>
      <c r="AZ291" s="172">
        <f t="shared" si="115"/>
        <v>0</v>
      </c>
      <c r="BA291" s="172">
        <f t="shared" si="116"/>
        <v>0</v>
      </c>
      <c r="BB291" s="172">
        <f t="shared" si="117"/>
        <v>0</v>
      </c>
      <c r="BC291" s="172">
        <f t="shared" si="118"/>
        <v>0</v>
      </c>
      <c r="BD291" s="176"/>
      <c r="BE291" s="172">
        <f t="shared" si="119"/>
        <v>0</v>
      </c>
      <c r="BF291" s="172">
        <f t="shared" si="120"/>
        <v>0</v>
      </c>
      <c r="BG291" s="172">
        <f t="shared" si="121"/>
        <v>0</v>
      </c>
      <c r="BH291" s="172">
        <f t="shared" si="122"/>
        <v>0</v>
      </c>
      <c r="BI291" s="172">
        <f t="shared" si="123"/>
        <v>0</v>
      </c>
      <c r="BJ291" s="172">
        <f t="shared" si="124"/>
        <v>0</v>
      </c>
      <c r="BK291" s="172">
        <f t="shared" si="125"/>
        <v>0</v>
      </c>
      <c r="BL291" s="176"/>
      <c r="BM291" s="172">
        <f t="shared" si="104"/>
        <v>0</v>
      </c>
      <c r="BN291" s="172">
        <f t="shared" si="105"/>
        <v>0</v>
      </c>
      <c r="BO291" s="172">
        <f t="shared" si="106"/>
        <v>0</v>
      </c>
      <c r="BP291" s="172">
        <f t="shared" si="107"/>
        <v>0</v>
      </c>
      <c r="BQ291" s="172">
        <f t="shared" si="108"/>
        <v>0</v>
      </c>
      <c r="BR291" s="172">
        <f t="shared" si="109"/>
        <v>0</v>
      </c>
      <c r="BS291" s="172">
        <f t="shared" si="110"/>
        <v>0</v>
      </c>
      <c r="BT291" s="55"/>
      <c r="BU291" s="158">
        <f>SUMIF('Input| Projects'!$BA$8:$CX$8,RIGHT(BU$9,3),'Input| Projects'!$BA291:$CX291)</f>
        <v>0</v>
      </c>
      <c r="BV291" s="158">
        <f>SUMIF('Input| Projects'!$BA$8:$CX$8,RIGHT(BV$9,3),'Input| Projects'!$BA291:$CX291)</f>
        <v>0</v>
      </c>
      <c r="BW291" s="79" t="str">
        <f t="shared" si="111"/>
        <v/>
      </c>
    </row>
    <row r="292" spans="2:75" x14ac:dyDescent="0.2">
      <c r="B292" s="123">
        <f>IFERROR('Input| Projects'!B292,"")</f>
        <v>283</v>
      </c>
      <c r="C292" s="160" t="str">
        <f>IFERROR(IF('Input| Projects'!C292="","",'Input| Projects'!C292),"")</f>
        <v/>
      </c>
      <c r="D292" s="160" t="str">
        <f>IFERROR(IF('Input| Projects'!D292="","",'Input| Projects'!D292),"")</f>
        <v/>
      </c>
      <c r="E292" s="53"/>
      <c r="F292" s="160" t="str">
        <f>IF(LEN('Input| Projects'!F292)&gt;0,'Input| Projects'!F292,"")</f>
        <v/>
      </c>
      <c r="G292" s="160" t="str">
        <f>IF(LEN('Input| Projects'!G292)&gt;0,'Input| Projects'!G292,"")</f>
        <v/>
      </c>
      <c r="H292" s="10"/>
      <c r="I292" s="194" cm="1">
        <f t="array" ref="I292">IF(LEN($F292)&gt;0,1+IFERROR(SUMPRODUCT(TRANSPOSE('Input| Projects'!$AO292:$AQ292),INDEX('Input| Escalations'!$F$27:$L$29,,MATCH(Q$9,'Input| Escalations'!$F$21:$L$21,0))),0),0)</f>
        <v>0</v>
      </c>
      <c r="J292" s="194" cm="1">
        <f t="array" ref="J292">IF(LEN($F292)&gt;0,1+IFERROR(SUMPRODUCT(TRANSPOSE('Input| Projects'!$AO292:$AQ292),INDEX('Input| Escalations'!$F$27:$L$29,,MATCH(R$9,'Input| Escalations'!$F$21:$L$21,0))),0),0)</f>
        <v>0</v>
      </c>
      <c r="K292" s="194" cm="1">
        <f t="array" ref="K292">IF(LEN($F292)&gt;0,1+IFERROR(SUMPRODUCT(TRANSPOSE('Input| Projects'!$AO292:$AQ292),INDEX('Input| Escalations'!$F$27:$L$29,,MATCH(S$9,'Input| Escalations'!$F$21:$L$21,0))),0),0)</f>
        <v>0</v>
      </c>
      <c r="L292" s="194" cm="1">
        <f t="array" ref="L292">IF(LEN($F292)&gt;0,1+IFERROR(SUMPRODUCT(TRANSPOSE('Input| Projects'!$AO292:$AQ292),INDEX('Input| Escalations'!$F$27:$L$29,,MATCH(T$9,'Input| Escalations'!$F$21:$L$21,0))),0),0)</f>
        <v>0</v>
      </c>
      <c r="M292" s="194" cm="1">
        <f t="array" ref="M292">IF(LEN($F292)&gt;0,1+IFERROR(SUMPRODUCT(TRANSPOSE('Input| Projects'!$AO292:$AQ292),INDEX('Input| Escalations'!$F$27:$L$29,,MATCH(U$9,'Input| Escalations'!$F$21:$L$21,0))),0),0)</f>
        <v>0</v>
      </c>
      <c r="N292" s="194" cm="1">
        <f t="array" ref="N292">IF(LEN($F292)&gt;0,1+IFERROR(SUMPRODUCT(TRANSPOSE('Input| Projects'!$AO292:$AQ292),INDEX('Input| Escalations'!$F$27:$L$29,,MATCH(V$9,'Input| Escalations'!$F$21:$L$21,0))),0),0)</f>
        <v>0</v>
      </c>
      <c r="O292" s="194" cm="1">
        <f t="array" ref="O292">IF(LEN($F292)&gt;0,1+IFERROR(SUMPRODUCT(TRANSPOSE('Input| Projects'!$AO292:$AQ292),INDEX('Input| Escalations'!$F$27:$L$29,,MATCH(W$9,'Input| Escalations'!$F$21:$L$21,0))),0),0)</f>
        <v>0</v>
      </c>
      <c r="P292" s="10"/>
      <c r="Q292" s="172">
        <f>IFERROR(IF(ISNUMBER(FIND("decision",'Input| Setup'!$F$6)),'Input| Projects'!Y292,'Input| Projects'!I292)*'Input| Escalations'!$I$17*I292,0)</f>
        <v>0</v>
      </c>
      <c r="R292" s="172">
        <f>IFERROR(IF(ISNUMBER(FIND("decision",'Input| Setup'!$F$6)),'Input| Projects'!Z292,'Input| Projects'!J292)*'Input| Escalations'!$I$17*J292,0)</f>
        <v>0</v>
      </c>
      <c r="S292" s="172">
        <f>IFERROR(IF(ISNUMBER(FIND("decision",'Input| Setup'!$F$6)),'Input| Projects'!AA292,'Input| Projects'!K292)*'Input| Escalations'!$I$17*K292,0)</f>
        <v>0</v>
      </c>
      <c r="T292" s="172">
        <f>IFERROR(IF(ISNUMBER(FIND("decision",'Input| Setup'!$F$6)),'Input| Projects'!AB292,'Input| Projects'!L292)*'Input| Escalations'!$I$17*L292,0)</f>
        <v>0</v>
      </c>
      <c r="U292" s="172">
        <f>IFERROR(IF(ISNUMBER(FIND("decision",'Input| Setup'!$F$6)),'Input| Projects'!AC292,'Input| Projects'!M292)*'Input| Escalations'!$I$17*M292,0)</f>
        <v>0</v>
      </c>
      <c r="V292" s="172">
        <f>IFERROR(IF(ISNUMBER(FIND("decision",'Input| Setup'!$F$6)),'Input| Projects'!AD292,'Input| Projects'!N292)*'Input| Escalations'!$I$17*N292,0)</f>
        <v>0</v>
      </c>
      <c r="W292" s="172">
        <f>IFERROR(IF(ISNUMBER(FIND("decision",'Input| Setup'!$F$6)),'Input| Projects'!AE292,'Input| Projects'!O292)*'Input| Escalations'!$I$17*O292,0)</f>
        <v>0</v>
      </c>
      <c r="X292" s="175"/>
      <c r="Y292" s="172">
        <f>IF(ISNUMBER(FIND("decision",'Input| Setup'!$F$6)),'Input| Projects'!AG292,'Input| Projects'!Q292)*I292*'Input| Escalations'!$I$17</f>
        <v>0</v>
      </c>
      <c r="Z292" s="172">
        <f>IF(ISNUMBER(FIND("decision",'Input| Setup'!$F$6)),'Input| Projects'!AH292,'Input| Projects'!R292)*J292*'Input| Escalations'!$I$17</f>
        <v>0</v>
      </c>
      <c r="AA292" s="172">
        <f>IF(ISNUMBER(FIND("decision",'Input| Setup'!$F$6)),'Input| Projects'!AI292,'Input| Projects'!S292)*K292*'Input| Escalations'!$I$17</f>
        <v>0</v>
      </c>
      <c r="AB292" s="172">
        <f>IF(ISNUMBER(FIND("decision",'Input| Setup'!$F$6)),'Input| Projects'!AJ292,'Input| Projects'!T292)*L292*'Input| Escalations'!$I$17</f>
        <v>0</v>
      </c>
      <c r="AC292" s="172">
        <f>IF(ISNUMBER(FIND("decision",'Input| Setup'!$F$6)),'Input| Projects'!AK292,'Input| Projects'!U292)*M292*'Input| Escalations'!$I$17</f>
        <v>0</v>
      </c>
      <c r="AD292" s="172">
        <f>IF(ISNUMBER(FIND("decision",'Input| Setup'!$F$6)),'Input| Projects'!AL292,'Input| Projects'!V292)*N292*'Input| Escalations'!$I$17</f>
        <v>0</v>
      </c>
      <c r="AE292" s="172">
        <f>IF(ISNUMBER(FIND("decision",'Input| Setup'!$F$6)),'Input| Projects'!AM292,'Input| Projects'!W292)*O292*'Input| Escalations'!$I$17</f>
        <v>0</v>
      </c>
      <c r="AF292" s="175"/>
      <c r="AG292" s="172" cm="1">
        <f t="array" ref="AG292">IFERROR(--('Input| Projects'!$AS292="Yes")*_xlfn.SWITCH('Input| Overheads'!$C$50,"Direct costs",'Calc| Overheads Allocation'!C$8*Q292,"Internal labour",'Calc| Overheads Allocation'!C$8*Q292*'Input| Projects'!$AO292,"DNSP defined",'Calc| Overheads Allocation'!C$78*'Input| Projects'!$AV292,0),0)</f>
        <v>0</v>
      </c>
      <c r="AH292" s="172" cm="1">
        <f t="array" ref="AH292">IFERROR(--('Input| Projects'!$AS292="Yes")*_xlfn.SWITCH('Input| Overheads'!$C$50,"Direct costs",'Calc| Overheads Allocation'!D$8*R292,"Internal labour",'Calc| Overheads Allocation'!D$8*R292*'Input| Projects'!$AO292,"DNSP defined",'Calc| Overheads Allocation'!D$78*'Input| Projects'!$AV292,0),0)</f>
        <v>0</v>
      </c>
      <c r="AI292" s="172" cm="1">
        <f t="array" ref="AI292">IFERROR(--('Input| Projects'!$AS292="Yes")*_xlfn.SWITCH('Input| Overheads'!$C$50,"Direct costs",'Calc| Overheads Allocation'!E$8*S292,"Internal labour",'Calc| Overheads Allocation'!E$8*S292*'Input| Projects'!$AO292,"DNSP defined",'Calc| Overheads Allocation'!E$78*'Input| Projects'!$AV292,0),0)</f>
        <v>0</v>
      </c>
      <c r="AJ292" s="172" cm="1">
        <f t="array" ref="AJ292">IFERROR(--('Input| Projects'!$AS292="Yes")*_xlfn.SWITCH('Input| Overheads'!$C$50,"Direct costs",'Calc| Overheads Allocation'!F$8*T292,"Internal labour",'Calc| Overheads Allocation'!F$8*T292*'Input| Projects'!$AO292,"DNSP defined",'Calc| Overheads Allocation'!F$78*'Input| Projects'!$AV292,0),0)</f>
        <v>0</v>
      </c>
      <c r="AK292" s="172" cm="1">
        <f t="array" ref="AK292">IFERROR(--('Input| Projects'!$AS292="Yes")*_xlfn.SWITCH('Input| Overheads'!$C$50,"Direct costs",'Calc| Overheads Allocation'!G$8*U292,"Internal labour",'Calc| Overheads Allocation'!G$8*U292*'Input| Projects'!$AO292,"DNSP defined",'Calc| Overheads Allocation'!G$78*'Input| Projects'!$AV292,0),0)</f>
        <v>0</v>
      </c>
      <c r="AL292" s="172" cm="1">
        <f t="array" ref="AL292">IFERROR(--('Input| Projects'!$AS292="Yes")*_xlfn.SWITCH('Input| Overheads'!$C$50,"Direct costs",'Calc| Overheads Allocation'!H$8*V292,"Internal labour",'Calc| Overheads Allocation'!H$8*V292*'Input| Projects'!$AO292,"DNSP defined",'Calc| Overheads Allocation'!H$78*'Input| Projects'!$AV292,0),0)</f>
        <v>0</v>
      </c>
      <c r="AM292" s="172" cm="1">
        <f t="array" ref="AM292">IFERROR(--('Input| Projects'!$AS292="Yes")*_xlfn.SWITCH('Input| Overheads'!$C$50,"Direct costs",'Calc| Overheads Allocation'!I$8*W292,"Internal labour",'Calc| Overheads Allocation'!I$8*W292*'Input| Projects'!$AO292,"DNSP defined",'Calc| Overheads Allocation'!I$78*'Input| Projects'!$AV292,0),0)</f>
        <v>0</v>
      </c>
      <c r="AN292" s="175"/>
      <c r="AO292" s="172" cm="1">
        <f t="array" ref="AO292">IFERROR(--('Input| Projects'!$AT292="Yes")*_xlfn.SWITCH('Input| Overheads'!$C$50,"Direct costs",'Calc| Overheads Allocation'!C$9*Q292,"Internal labour",'Calc| Overheads Allocation'!C$9*Q292*'Input| Projects'!$AO292,"DNSP defined",'Calc| Overheads Allocation'!C$79*'Input| Projects'!$AW292,0),0)</f>
        <v>0</v>
      </c>
      <c r="AP292" s="172" cm="1">
        <f t="array" ref="AP292">IFERROR(--('Input| Projects'!$AT292="Yes")*_xlfn.SWITCH('Input| Overheads'!$C$50,"Direct costs",'Calc| Overheads Allocation'!D$9*R292,"Internal labour",'Calc| Overheads Allocation'!D$9*R292*'Input| Projects'!$AO292,"DNSP defined",'Calc| Overheads Allocation'!D$79*'Input| Projects'!$AW292,0),0)</f>
        <v>0</v>
      </c>
      <c r="AQ292" s="172" cm="1">
        <f t="array" ref="AQ292">IFERROR(--('Input| Projects'!$AT292="Yes")*_xlfn.SWITCH('Input| Overheads'!$C$50,"Direct costs",'Calc| Overheads Allocation'!E$9*S292,"Internal labour",'Calc| Overheads Allocation'!E$9*S292*'Input| Projects'!$AO292,"DNSP defined",'Calc| Overheads Allocation'!E$79*'Input| Projects'!$AW292,0),0)</f>
        <v>0</v>
      </c>
      <c r="AR292" s="172" cm="1">
        <f t="array" ref="AR292">IFERROR(--('Input| Projects'!$AT292="Yes")*_xlfn.SWITCH('Input| Overheads'!$C$50,"Direct costs",'Calc| Overheads Allocation'!F$9*T292,"Internal labour",'Calc| Overheads Allocation'!F$9*T292*'Input| Projects'!$AO292,"DNSP defined",'Calc| Overheads Allocation'!F$79*'Input| Projects'!$AW292,0),0)</f>
        <v>0</v>
      </c>
      <c r="AS292" s="172" cm="1">
        <f t="array" ref="AS292">IFERROR(--('Input| Projects'!$AT292="Yes")*_xlfn.SWITCH('Input| Overheads'!$C$50,"Direct costs",'Calc| Overheads Allocation'!G$9*U292,"Internal labour",'Calc| Overheads Allocation'!G$9*U292*'Input| Projects'!$AO292,"DNSP defined",'Calc| Overheads Allocation'!G$79*'Input| Projects'!$AW292,0),0)</f>
        <v>0</v>
      </c>
      <c r="AT292" s="172" cm="1">
        <f t="array" ref="AT292">IFERROR(--('Input| Projects'!$AT292="Yes")*_xlfn.SWITCH('Input| Overheads'!$C$50,"Direct costs",'Calc| Overheads Allocation'!H$9*V292,"Internal labour",'Calc| Overheads Allocation'!H$9*V292*'Input| Projects'!$AO292,"DNSP defined",'Calc| Overheads Allocation'!H$79*'Input| Projects'!$AW292,0),0)</f>
        <v>0</v>
      </c>
      <c r="AU292" s="172" cm="1">
        <f t="array" ref="AU292">IFERROR(--('Input| Projects'!$AT292="Yes")*_xlfn.SWITCH('Input| Overheads'!$C$50,"Direct costs",'Calc| Overheads Allocation'!I$9*W292,"Internal labour",'Calc| Overheads Allocation'!I$9*W292*'Input| Projects'!$AO292,"DNSP defined",'Calc| Overheads Allocation'!I$79*'Input| Projects'!$AW292,0),0)</f>
        <v>0</v>
      </c>
      <c r="AV292" s="175"/>
      <c r="AW292" s="172">
        <f t="shared" si="112"/>
        <v>0</v>
      </c>
      <c r="AX292" s="172">
        <f t="shared" si="113"/>
        <v>0</v>
      </c>
      <c r="AY292" s="172">
        <f t="shared" si="114"/>
        <v>0</v>
      </c>
      <c r="AZ292" s="172">
        <f t="shared" si="115"/>
        <v>0</v>
      </c>
      <c r="BA292" s="172">
        <f t="shared" si="116"/>
        <v>0</v>
      </c>
      <c r="BB292" s="172">
        <f t="shared" si="117"/>
        <v>0</v>
      </c>
      <c r="BC292" s="172">
        <f t="shared" si="118"/>
        <v>0</v>
      </c>
      <c r="BD292" s="176"/>
      <c r="BE292" s="172">
        <f t="shared" si="119"/>
        <v>0</v>
      </c>
      <c r="BF292" s="172">
        <f t="shared" si="120"/>
        <v>0</v>
      </c>
      <c r="BG292" s="172">
        <f t="shared" si="121"/>
        <v>0</v>
      </c>
      <c r="BH292" s="172">
        <f t="shared" si="122"/>
        <v>0</v>
      </c>
      <c r="BI292" s="172">
        <f t="shared" si="123"/>
        <v>0</v>
      </c>
      <c r="BJ292" s="172">
        <f t="shared" si="124"/>
        <v>0</v>
      </c>
      <c r="BK292" s="172">
        <f t="shared" si="125"/>
        <v>0</v>
      </c>
      <c r="BL292" s="176"/>
      <c r="BM292" s="172">
        <f t="shared" si="104"/>
        <v>0</v>
      </c>
      <c r="BN292" s="172">
        <f t="shared" si="105"/>
        <v>0</v>
      </c>
      <c r="BO292" s="172">
        <f t="shared" si="106"/>
        <v>0</v>
      </c>
      <c r="BP292" s="172">
        <f t="shared" si="107"/>
        <v>0</v>
      </c>
      <c r="BQ292" s="172">
        <f t="shared" si="108"/>
        <v>0</v>
      </c>
      <c r="BR292" s="172">
        <f t="shared" si="109"/>
        <v>0</v>
      </c>
      <c r="BS292" s="172">
        <f t="shared" si="110"/>
        <v>0</v>
      </c>
      <c r="BT292" s="55"/>
      <c r="BU292" s="158">
        <f>SUMIF('Input| Projects'!$BA$8:$CX$8,RIGHT(BU$9,3),'Input| Projects'!$BA292:$CX292)</f>
        <v>0</v>
      </c>
      <c r="BV292" s="158">
        <f>SUMIF('Input| Projects'!$BA$8:$CX$8,RIGHT(BV$9,3),'Input| Projects'!$BA292:$CX292)</f>
        <v>0</v>
      </c>
      <c r="BW292" s="79" t="str">
        <f t="shared" si="111"/>
        <v/>
      </c>
    </row>
    <row r="293" spans="2:75" x14ac:dyDescent="0.2">
      <c r="B293" s="123">
        <f>IFERROR('Input| Projects'!B293,"")</f>
        <v>284</v>
      </c>
      <c r="C293" s="160" t="str">
        <f>IFERROR(IF('Input| Projects'!C293="","",'Input| Projects'!C293),"")</f>
        <v/>
      </c>
      <c r="D293" s="160" t="str">
        <f>IFERROR(IF('Input| Projects'!D293="","",'Input| Projects'!D293),"")</f>
        <v/>
      </c>
      <c r="E293" s="53"/>
      <c r="F293" s="160" t="str">
        <f>IF(LEN('Input| Projects'!F293)&gt;0,'Input| Projects'!F293,"")</f>
        <v/>
      </c>
      <c r="G293" s="160" t="str">
        <f>IF(LEN('Input| Projects'!G293)&gt;0,'Input| Projects'!G293,"")</f>
        <v/>
      </c>
      <c r="H293" s="10"/>
      <c r="I293" s="194" cm="1">
        <f t="array" ref="I293">IF(LEN($F293)&gt;0,1+IFERROR(SUMPRODUCT(TRANSPOSE('Input| Projects'!$AO293:$AQ293),INDEX('Input| Escalations'!$F$27:$L$29,,MATCH(Q$9,'Input| Escalations'!$F$21:$L$21,0))),0),0)</f>
        <v>0</v>
      </c>
      <c r="J293" s="194" cm="1">
        <f t="array" ref="J293">IF(LEN($F293)&gt;0,1+IFERROR(SUMPRODUCT(TRANSPOSE('Input| Projects'!$AO293:$AQ293),INDEX('Input| Escalations'!$F$27:$L$29,,MATCH(R$9,'Input| Escalations'!$F$21:$L$21,0))),0),0)</f>
        <v>0</v>
      </c>
      <c r="K293" s="194" cm="1">
        <f t="array" ref="K293">IF(LEN($F293)&gt;0,1+IFERROR(SUMPRODUCT(TRANSPOSE('Input| Projects'!$AO293:$AQ293),INDEX('Input| Escalations'!$F$27:$L$29,,MATCH(S$9,'Input| Escalations'!$F$21:$L$21,0))),0),0)</f>
        <v>0</v>
      </c>
      <c r="L293" s="194" cm="1">
        <f t="array" ref="L293">IF(LEN($F293)&gt;0,1+IFERROR(SUMPRODUCT(TRANSPOSE('Input| Projects'!$AO293:$AQ293),INDEX('Input| Escalations'!$F$27:$L$29,,MATCH(T$9,'Input| Escalations'!$F$21:$L$21,0))),0),0)</f>
        <v>0</v>
      </c>
      <c r="M293" s="194" cm="1">
        <f t="array" ref="M293">IF(LEN($F293)&gt;0,1+IFERROR(SUMPRODUCT(TRANSPOSE('Input| Projects'!$AO293:$AQ293),INDEX('Input| Escalations'!$F$27:$L$29,,MATCH(U$9,'Input| Escalations'!$F$21:$L$21,0))),0),0)</f>
        <v>0</v>
      </c>
      <c r="N293" s="194" cm="1">
        <f t="array" ref="N293">IF(LEN($F293)&gt;0,1+IFERROR(SUMPRODUCT(TRANSPOSE('Input| Projects'!$AO293:$AQ293),INDEX('Input| Escalations'!$F$27:$L$29,,MATCH(V$9,'Input| Escalations'!$F$21:$L$21,0))),0),0)</f>
        <v>0</v>
      </c>
      <c r="O293" s="194" cm="1">
        <f t="array" ref="O293">IF(LEN($F293)&gt;0,1+IFERROR(SUMPRODUCT(TRANSPOSE('Input| Projects'!$AO293:$AQ293),INDEX('Input| Escalations'!$F$27:$L$29,,MATCH(W$9,'Input| Escalations'!$F$21:$L$21,0))),0),0)</f>
        <v>0</v>
      </c>
      <c r="P293" s="10"/>
      <c r="Q293" s="172">
        <f>IFERROR(IF(ISNUMBER(FIND("decision",'Input| Setup'!$F$6)),'Input| Projects'!Y293,'Input| Projects'!I293)*'Input| Escalations'!$I$17*I293,0)</f>
        <v>0</v>
      </c>
      <c r="R293" s="172">
        <f>IFERROR(IF(ISNUMBER(FIND("decision",'Input| Setup'!$F$6)),'Input| Projects'!Z293,'Input| Projects'!J293)*'Input| Escalations'!$I$17*J293,0)</f>
        <v>0</v>
      </c>
      <c r="S293" s="172">
        <f>IFERROR(IF(ISNUMBER(FIND("decision",'Input| Setup'!$F$6)),'Input| Projects'!AA293,'Input| Projects'!K293)*'Input| Escalations'!$I$17*K293,0)</f>
        <v>0</v>
      </c>
      <c r="T293" s="172">
        <f>IFERROR(IF(ISNUMBER(FIND("decision",'Input| Setup'!$F$6)),'Input| Projects'!AB293,'Input| Projects'!L293)*'Input| Escalations'!$I$17*L293,0)</f>
        <v>0</v>
      </c>
      <c r="U293" s="172">
        <f>IFERROR(IF(ISNUMBER(FIND("decision",'Input| Setup'!$F$6)),'Input| Projects'!AC293,'Input| Projects'!M293)*'Input| Escalations'!$I$17*M293,0)</f>
        <v>0</v>
      </c>
      <c r="V293" s="172">
        <f>IFERROR(IF(ISNUMBER(FIND("decision",'Input| Setup'!$F$6)),'Input| Projects'!AD293,'Input| Projects'!N293)*'Input| Escalations'!$I$17*N293,0)</f>
        <v>0</v>
      </c>
      <c r="W293" s="172">
        <f>IFERROR(IF(ISNUMBER(FIND("decision",'Input| Setup'!$F$6)),'Input| Projects'!AE293,'Input| Projects'!O293)*'Input| Escalations'!$I$17*O293,0)</f>
        <v>0</v>
      </c>
      <c r="X293" s="175"/>
      <c r="Y293" s="172">
        <f>IF(ISNUMBER(FIND("decision",'Input| Setup'!$F$6)),'Input| Projects'!AG293,'Input| Projects'!Q293)*I293*'Input| Escalations'!$I$17</f>
        <v>0</v>
      </c>
      <c r="Z293" s="172">
        <f>IF(ISNUMBER(FIND("decision",'Input| Setup'!$F$6)),'Input| Projects'!AH293,'Input| Projects'!R293)*J293*'Input| Escalations'!$I$17</f>
        <v>0</v>
      </c>
      <c r="AA293" s="172">
        <f>IF(ISNUMBER(FIND("decision",'Input| Setup'!$F$6)),'Input| Projects'!AI293,'Input| Projects'!S293)*K293*'Input| Escalations'!$I$17</f>
        <v>0</v>
      </c>
      <c r="AB293" s="172">
        <f>IF(ISNUMBER(FIND("decision",'Input| Setup'!$F$6)),'Input| Projects'!AJ293,'Input| Projects'!T293)*L293*'Input| Escalations'!$I$17</f>
        <v>0</v>
      </c>
      <c r="AC293" s="172">
        <f>IF(ISNUMBER(FIND("decision",'Input| Setup'!$F$6)),'Input| Projects'!AK293,'Input| Projects'!U293)*M293*'Input| Escalations'!$I$17</f>
        <v>0</v>
      </c>
      <c r="AD293" s="172">
        <f>IF(ISNUMBER(FIND("decision",'Input| Setup'!$F$6)),'Input| Projects'!AL293,'Input| Projects'!V293)*N293*'Input| Escalations'!$I$17</f>
        <v>0</v>
      </c>
      <c r="AE293" s="172">
        <f>IF(ISNUMBER(FIND("decision",'Input| Setup'!$F$6)),'Input| Projects'!AM293,'Input| Projects'!W293)*O293*'Input| Escalations'!$I$17</f>
        <v>0</v>
      </c>
      <c r="AF293" s="175"/>
      <c r="AG293" s="172" cm="1">
        <f t="array" ref="AG293">IFERROR(--('Input| Projects'!$AS293="Yes")*_xlfn.SWITCH('Input| Overheads'!$C$50,"Direct costs",'Calc| Overheads Allocation'!C$8*Q293,"Internal labour",'Calc| Overheads Allocation'!C$8*Q293*'Input| Projects'!$AO293,"DNSP defined",'Calc| Overheads Allocation'!C$78*'Input| Projects'!$AV293,0),0)</f>
        <v>0</v>
      </c>
      <c r="AH293" s="172" cm="1">
        <f t="array" ref="AH293">IFERROR(--('Input| Projects'!$AS293="Yes")*_xlfn.SWITCH('Input| Overheads'!$C$50,"Direct costs",'Calc| Overheads Allocation'!D$8*R293,"Internal labour",'Calc| Overheads Allocation'!D$8*R293*'Input| Projects'!$AO293,"DNSP defined",'Calc| Overheads Allocation'!D$78*'Input| Projects'!$AV293,0),0)</f>
        <v>0</v>
      </c>
      <c r="AI293" s="172" cm="1">
        <f t="array" ref="AI293">IFERROR(--('Input| Projects'!$AS293="Yes")*_xlfn.SWITCH('Input| Overheads'!$C$50,"Direct costs",'Calc| Overheads Allocation'!E$8*S293,"Internal labour",'Calc| Overheads Allocation'!E$8*S293*'Input| Projects'!$AO293,"DNSP defined",'Calc| Overheads Allocation'!E$78*'Input| Projects'!$AV293,0),0)</f>
        <v>0</v>
      </c>
      <c r="AJ293" s="172" cm="1">
        <f t="array" ref="AJ293">IFERROR(--('Input| Projects'!$AS293="Yes")*_xlfn.SWITCH('Input| Overheads'!$C$50,"Direct costs",'Calc| Overheads Allocation'!F$8*T293,"Internal labour",'Calc| Overheads Allocation'!F$8*T293*'Input| Projects'!$AO293,"DNSP defined",'Calc| Overheads Allocation'!F$78*'Input| Projects'!$AV293,0),0)</f>
        <v>0</v>
      </c>
      <c r="AK293" s="172" cm="1">
        <f t="array" ref="AK293">IFERROR(--('Input| Projects'!$AS293="Yes")*_xlfn.SWITCH('Input| Overheads'!$C$50,"Direct costs",'Calc| Overheads Allocation'!G$8*U293,"Internal labour",'Calc| Overheads Allocation'!G$8*U293*'Input| Projects'!$AO293,"DNSP defined",'Calc| Overheads Allocation'!G$78*'Input| Projects'!$AV293,0),0)</f>
        <v>0</v>
      </c>
      <c r="AL293" s="172" cm="1">
        <f t="array" ref="AL293">IFERROR(--('Input| Projects'!$AS293="Yes")*_xlfn.SWITCH('Input| Overheads'!$C$50,"Direct costs",'Calc| Overheads Allocation'!H$8*V293,"Internal labour",'Calc| Overheads Allocation'!H$8*V293*'Input| Projects'!$AO293,"DNSP defined",'Calc| Overheads Allocation'!H$78*'Input| Projects'!$AV293,0),0)</f>
        <v>0</v>
      </c>
      <c r="AM293" s="172" cm="1">
        <f t="array" ref="AM293">IFERROR(--('Input| Projects'!$AS293="Yes")*_xlfn.SWITCH('Input| Overheads'!$C$50,"Direct costs",'Calc| Overheads Allocation'!I$8*W293,"Internal labour",'Calc| Overheads Allocation'!I$8*W293*'Input| Projects'!$AO293,"DNSP defined",'Calc| Overheads Allocation'!I$78*'Input| Projects'!$AV293,0),0)</f>
        <v>0</v>
      </c>
      <c r="AN293" s="175"/>
      <c r="AO293" s="172" cm="1">
        <f t="array" ref="AO293">IFERROR(--('Input| Projects'!$AT293="Yes")*_xlfn.SWITCH('Input| Overheads'!$C$50,"Direct costs",'Calc| Overheads Allocation'!C$9*Q293,"Internal labour",'Calc| Overheads Allocation'!C$9*Q293*'Input| Projects'!$AO293,"DNSP defined",'Calc| Overheads Allocation'!C$79*'Input| Projects'!$AW293,0),0)</f>
        <v>0</v>
      </c>
      <c r="AP293" s="172" cm="1">
        <f t="array" ref="AP293">IFERROR(--('Input| Projects'!$AT293="Yes")*_xlfn.SWITCH('Input| Overheads'!$C$50,"Direct costs",'Calc| Overheads Allocation'!D$9*R293,"Internal labour",'Calc| Overheads Allocation'!D$9*R293*'Input| Projects'!$AO293,"DNSP defined",'Calc| Overheads Allocation'!D$79*'Input| Projects'!$AW293,0),0)</f>
        <v>0</v>
      </c>
      <c r="AQ293" s="172" cm="1">
        <f t="array" ref="AQ293">IFERROR(--('Input| Projects'!$AT293="Yes")*_xlfn.SWITCH('Input| Overheads'!$C$50,"Direct costs",'Calc| Overheads Allocation'!E$9*S293,"Internal labour",'Calc| Overheads Allocation'!E$9*S293*'Input| Projects'!$AO293,"DNSP defined",'Calc| Overheads Allocation'!E$79*'Input| Projects'!$AW293,0),0)</f>
        <v>0</v>
      </c>
      <c r="AR293" s="172" cm="1">
        <f t="array" ref="AR293">IFERROR(--('Input| Projects'!$AT293="Yes")*_xlfn.SWITCH('Input| Overheads'!$C$50,"Direct costs",'Calc| Overheads Allocation'!F$9*T293,"Internal labour",'Calc| Overheads Allocation'!F$9*T293*'Input| Projects'!$AO293,"DNSP defined",'Calc| Overheads Allocation'!F$79*'Input| Projects'!$AW293,0),0)</f>
        <v>0</v>
      </c>
      <c r="AS293" s="172" cm="1">
        <f t="array" ref="AS293">IFERROR(--('Input| Projects'!$AT293="Yes")*_xlfn.SWITCH('Input| Overheads'!$C$50,"Direct costs",'Calc| Overheads Allocation'!G$9*U293,"Internal labour",'Calc| Overheads Allocation'!G$9*U293*'Input| Projects'!$AO293,"DNSP defined",'Calc| Overheads Allocation'!G$79*'Input| Projects'!$AW293,0),0)</f>
        <v>0</v>
      </c>
      <c r="AT293" s="172" cm="1">
        <f t="array" ref="AT293">IFERROR(--('Input| Projects'!$AT293="Yes")*_xlfn.SWITCH('Input| Overheads'!$C$50,"Direct costs",'Calc| Overheads Allocation'!H$9*V293,"Internal labour",'Calc| Overheads Allocation'!H$9*V293*'Input| Projects'!$AO293,"DNSP defined",'Calc| Overheads Allocation'!H$79*'Input| Projects'!$AW293,0),0)</f>
        <v>0</v>
      </c>
      <c r="AU293" s="172" cm="1">
        <f t="array" ref="AU293">IFERROR(--('Input| Projects'!$AT293="Yes")*_xlfn.SWITCH('Input| Overheads'!$C$50,"Direct costs",'Calc| Overheads Allocation'!I$9*W293,"Internal labour",'Calc| Overheads Allocation'!I$9*W293*'Input| Projects'!$AO293,"DNSP defined",'Calc| Overheads Allocation'!I$79*'Input| Projects'!$AW293,0),0)</f>
        <v>0</v>
      </c>
      <c r="AV293" s="175"/>
      <c r="AW293" s="172">
        <f t="shared" si="112"/>
        <v>0</v>
      </c>
      <c r="AX293" s="172">
        <f t="shared" si="113"/>
        <v>0</v>
      </c>
      <c r="AY293" s="172">
        <f t="shared" si="114"/>
        <v>0</v>
      </c>
      <c r="AZ293" s="172">
        <f t="shared" si="115"/>
        <v>0</v>
      </c>
      <c r="BA293" s="172">
        <f t="shared" si="116"/>
        <v>0</v>
      </c>
      <c r="BB293" s="172">
        <f t="shared" si="117"/>
        <v>0</v>
      </c>
      <c r="BC293" s="172">
        <f t="shared" si="118"/>
        <v>0</v>
      </c>
      <c r="BD293" s="176"/>
      <c r="BE293" s="172">
        <f t="shared" si="119"/>
        <v>0</v>
      </c>
      <c r="BF293" s="172">
        <f t="shared" si="120"/>
        <v>0</v>
      </c>
      <c r="BG293" s="172">
        <f t="shared" si="121"/>
        <v>0</v>
      </c>
      <c r="BH293" s="172">
        <f t="shared" si="122"/>
        <v>0</v>
      </c>
      <c r="BI293" s="172">
        <f t="shared" si="123"/>
        <v>0</v>
      </c>
      <c r="BJ293" s="172">
        <f t="shared" si="124"/>
        <v>0</v>
      </c>
      <c r="BK293" s="172">
        <f t="shared" si="125"/>
        <v>0</v>
      </c>
      <c r="BL293" s="176"/>
      <c r="BM293" s="172">
        <f t="shared" si="104"/>
        <v>0</v>
      </c>
      <c r="BN293" s="172">
        <f t="shared" si="105"/>
        <v>0</v>
      </c>
      <c r="BO293" s="172">
        <f t="shared" si="106"/>
        <v>0</v>
      </c>
      <c r="BP293" s="172">
        <f t="shared" si="107"/>
        <v>0</v>
      </c>
      <c r="BQ293" s="172">
        <f t="shared" si="108"/>
        <v>0</v>
      </c>
      <c r="BR293" s="172">
        <f t="shared" si="109"/>
        <v>0</v>
      </c>
      <c r="BS293" s="172">
        <f t="shared" si="110"/>
        <v>0</v>
      </c>
      <c r="BT293" s="55"/>
      <c r="BU293" s="158">
        <f>SUMIF('Input| Projects'!$BA$8:$CX$8,RIGHT(BU$9,3),'Input| Projects'!$BA293:$CX293)</f>
        <v>0</v>
      </c>
      <c r="BV293" s="158">
        <f>SUMIF('Input| Projects'!$BA$8:$CX$8,RIGHT(BV$9,3),'Input| Projects'!$BA293:$CX293)</f>
        <v>0</v>
      </c>
      <c r="BW293" s="79" t="str">
        <f t="shared" si="111"/>
        <v/>
      </c>
    </row>
    <row r="294" spans="2:75" x14ac:dyDescent="0.2">
      <c r="B294" s="123">
        <f>IFERROR('Input| Projects'!B294,"")</f>
        <v>285</v>
      </c>
      <c r="C294" s="160" t="str">
        <f>IFERROR(IF('Input| Projects'!C294="","",'Input| Projects'!C294),"")</f>
        <v/>
      </c>
      <c r="D294" s="160" t="str">
        <f>IFERROR(IF('Input| Projects'!D294="","",'Input| Projects'!D294),"")</f>
        <v/>
      </c>
      <c r="E294" s="53"/>
      <c r="F294" s="160" t="str">
        <f>IF(LEN('Input| Projects'!F294)&gt;0,'Input| Projects'!F294,"")</f>
        <v/>
      </c>
      <c r="G294" s="160" t="str">
        <f>IF(LEN('Input| Projects'!G294)&gt;0,'Input| Projects'!G294,"")</f>
        <v/>
      </c>
      <c r="H294" s="10"/>
      <c r="I294" s="194" cm="1">
        <f t="array" ref="I294">IF(LEN($F294)&gt;0,1+IFERROR(SUMPRODUCT(TRANSPOSE('Input| Projects'!$AO294:$AQ294),INDEX('Input| Escalations'!$F$27:$L$29,,MATCH(Q$9,'Input| Escalations'!$F$21:$L$21,0))),0),0)</f>
        <v>0</v>
      </c>
      <c r="J294" s="194" cm="1">
        <f t="array" ref="J294">IF(LEN($F294)&gt;0,1+IFERROR(SUMPRODUCT(TRANSPOSE('Input| Projects'!$AO294:$AQ294),INDEX('Input| Escalations'!$F$27:$L$29,,MATCH(R$9,'Input| Escalations'!$F$21:$L$21,0))),0),0)</f>
        <v>0</v>
      </c>
      <c r="K294" s="194" cm="1">
        <f t="array" ref="K294">IF(LEN($F294)&gt;0,1+IFERROR(SUMPRODUCT(TRANSPOSE('Input| Projects'!$AO294:$AQ294),INDEX('Input| Escalations'!$F$27:$L$29,,MATCH(S$9,'Input| Escalations'!$F$21:$L$21,0))),0),0)</f>
        <v>0</v>
      </c>
      <c r="L294" s="194" cm="1">
        <f t="array" ref="L294">IF(LEN($F294)&gt;0,1+IFERROR(SUMPRODUCT(TRANSPOSE('Input| Projects'!$AO294:$AQ294),INDEX('Input| Escalations'!$F$27:$L$29,,MATCH(T$9,'Input| Escalations'!$F$21:$L$21,0))),0),0)</f>
        <v>0</v>
      </c>
      <c r="M294" s="194" cm="1">
        <f t="array" ref="M294">IF(LEN($F294)&gt;0,1+IFERROR(SUMPRODUCT(TRANSPOSE('Input| Projects'!$AO294:$AQ294),INDEX('Input| Escalations'!$F$27:$L$29,,MATCH(U$9,'Input| Escalations'!$F$21:$L$21,0))),0),0)</f>
        <v>0</v>
      </c>
      <c r="N294" s="194" cm="1">
        <f t="array" ref="N294">IF(LEN($F294)&gt;0,1+IFERROR(SUMPRODUCT(TRANSPOSE('Input| Projects'!$AO294:$AQ294),INDEX('Input| Escalations'!$F$27:$L$29,,MATCH(V$9,'Input| Escalations'!$F$21:$L$21,0))),0),0)</f>
        <v>0</v>
      </c>
      <c r="O294" s="194" cm="1">
        <f t="array" ref="O294">IF(LEN($F294)&gt;0,1+IFERROR(SUMPRODUCT(TRANSPOSE('Input| Projects'!$AO294:$AQ294),INDEX('Input| Escalations'!$F$27:$L$29,,MATCH(W$9,'Input| Escalations'!$F$21:$L$21,0))),0),0)</f>
        <v>0</v>
      </c>
      <c r="P294" s="10"/>
      <c r="Q294" s="172">
        <f>IFERROR(IF(ISNUMBER(FIND("decision",'Input| Setup'!$F$6)),'Input| Projects'!Y294,'Input| Projects'!I294)*'Input| Escalations'!$I$17*I294,0)</f>
        <v>0</v>
      </c>
      <c r="R294" s="172">
        <f>IFERROR(IF(ISNUMBER(FIND("decision",'Input| Setup'!$F$6)),'Input| Projects'!Z294,'Input| Projects'!J294)*'Input| Escalations'!$I$17*J294,0)</f>
        <v>0</v>
      </c>
      <c r="S294" s="172">
        <f>IFERROR(IF(ISNUMBER(FIND("decision",'Input| Setup'!$F$6)),'Input| Projects'!AA294,'Input| Projects'!K294)*'Input| Escalations'!$I$17*K294,0)</f>
        <v>0</v>
      </c>
      <c r="T294" s="172">
        <f>IFERROR(IF(ISNUMBER(FIND("decision",'Input| Setup'!$F$6)),'Input| Projects'!AB294,'Input| Projects'!L294)*'Input| Escalations'!$I$17*L294,0)</f>
        <v>0</v>
      </c>
      <c r="U294" s="172">
        <f>IFERROR(IF(ISNUMBER(FIND("decision",'Input| Setup'!$F$6)),'Input| Projects'!AC294,'Input| Projects'!M294)*'Input| Escalations'!$I$17*M294,0)</f>
        <v>0</v>
      </c>
      <c r="V294" s="172">
        <f>IFERROR(IF(ISNUMBER(FIND("decision",'Input| Setup'!$F$6)),'Input| Projects'!AD294,'Input| Projects'!N294)*'Input| Escalations'!$I$17*N294,0)</f>
        <v>0</v>
      </c>
      <c r="W294" s="172">
        <f>IFERROR(IF(ISNUMBER(FIND("decision",'Input| Setup'!$F$6)),'Input| Projects'!AE294,'Input| Projects'!O294)*'Input| Escalations'!$I$17*O294,0)</f>
        <v>0</v>
      </c>
      <c r="X294" s="175"/>
      <c r="Y294" s="172">
        <f>IF(ISNUMBER(FIND("decision",'Input| Setup'!$F$6)),'Input| Projects'!AG294,'Input| Projects'!Q294)*I294*'Input| Escalations'!$I$17</f>
        <v>0</v>
      </c>
      <c r="Z294" s="172">
        <f>IF(ISNUMBER(FIND("decision",'Input| Setup'!$F$6)),'Input| Projects'!AH294,'Input| Projects'!R294)*J294*'Input| Escalations'!$I$17</f>
        <v>0</v>
      </c>
      <c r="AA294" s="172">
        <f>IF(ISNUMBER(FIND("decision",'Input| Setup'!$F$6)),'Input| Projects'!AI294,'Input| Projects'!S294)*K294*'Input| Escalations'!$I$17</f>
        <v>0</v>
      </c>
      <c r="AB294" s="172">
        <f>IF(ISNUMBER(FIND("decision",'Input| Setup'!$F$6)),'Input| Projects'!AJ294,'Input| Projects'!T294)*L294*'Input| Escalations'!$I$17</f>
        <v>0</v>
      </c>
      <c r="AC294" s="172">
        <f>IF(ISNUMBER(FIND("decision",'Input| Setup'!$F$6)),'Input| Projects'!AK294,'Input| Projects'!U294)*M294*'Input| Escalations'!$I$17</f>
        <v>0</v>
      </c>
      <c r="AD294" s="172">
        <f>IF(ISNUMBER(FIND("decision",'Input| Setup'!$F$6)),'Input| Projects'!AL294,'Input| Projects'!V294)*N294*'Input| Escalations'!$I$17</f>
        <v>0</v>
      </c>
      <c r="AE294" s="172">
        <f>IF(ISNUMBER(FIND("decision",'Input| Setup'!$F$6)),'Input| Projects'!AM294,'Input| Projects'!W294)*O294*'Input| Escalations'!$I$17</f>
        <v>0</v>
      </c>
      <c r="AF294" s="175"/>
      <c r="AG294" s="172" cm="1">
        <f t="array" ref="AG294">IFERROR(--('Input| Projects'!$AS294="Yes")*_xlfn.SWITCH('Input| Overheads'!$C$50,"Direct costs",'Calc| Overheads Allocation'!C$8*Q294,"Internal labour",'Calc| Overheads Allocation'!C$8*Q294*'Input| Projects'!$AO294,"DNSP defined",'Calc| Overheads Allocation'!C$78*'Input| Projects'!$AV294,0),0)</f>
        <v>0</v>
      </c>
      <c r="AH294" s="172" cm="1">
        <f t="array" ref="AH294">IFERROR(--('Input| Projects'!$AS294="Yes")*_xlfn.SWITCH('Input| Overheads'!$C$50,"Direct costs",'Calc| Overheads Allocation'!D$8*R294,"Internal labour",'Calc| Overheads Allocation'!D$8*R294*'Input| Projects'!$AO294,"DNSP defined",'Calc| Overheads Allocation'!D$78*'Input| Projects'!$AV294,0),0)</f>
        <v>0</v>
      </c>
      <c r="AI294" s="172" cm="1">
        <f t="array" ref="AI294">IFERROR(--('Input| Projects'!$AS294="Yes")*_xlfn.SWITCH('Input| Overheads'!$C$50,"Direct costs",'Calc| Overheads Allocation'!E$8*S294,"Internal labour",'Calc| Overheads Allocation'!E$8*S294*'Input| Projects'!$AO294,"DNSP defined",'Calc| Overheads Allocation'!E$78*'Input| Projects'!$AV294,0),0)</f>
        <v>0</v>
      </c>
      <c r="AJ294" s="172" cm="1">
        <f t="array" ref="AJ294">IFERROR(--('Input| Projects'!$AS294="Yes")*_xlfn.SWITCH('Input| Overheads'!$C$50,"Direct costs",'Calc| Overheads Allocation'!F$8*T294,"Internal labour",'Calc| Overheads Allocation'!F$8*T294*'Input| Projects'!$AO294,"DNSP defined",'Calc| Overheads Allocation'!F$78*'Input| Projects'!$AV294,0),0)</f>
        <v>0</v>
      </c>
      <c r="AK294" s="172" cm="1">
        <f t="array" ref="AK294">IFERROR(--('Input| Projects'!$AS294="Yes")*_xlfn.SWITCH('Input| Overheads'!$C$50,"Direct costs",'Calc| Overheads Allocation'!G$8*U294,"Internal labour",'Calc| Overheads Allocation'!G$8*U294*'Input| Projects'!$AO294,"DNSP defined",'Calc| Overheads Allocation'!G$78*'Input| Projects'!$AV294,0),0)</f>
        <v>0</v>
      </c>
      <c r="AL294" s="172" cm="1">
        <f t="array" ref="AL294">IFERROR(--('Input| Projects'!$AS294="Yes")*_xlfn.SWITCH('Input| Overheads'!$C$50,"Direct costs",'Calc| Overheads Allocation'!H$8*V294,"Internal labour",'Calc| Overheads Allocation'!H$8*V294*'Input| Projects'!$AO294,"DNSP defined",'Calc| Overheads Allocation'!H$78*'Input| Projects'!$AV294,0),0)</f>
        <v>0</v>
      </c>
      <c r="AM294" s="172" cm="1">
        <f t="array" ref="AM294">IFERROR(--('Input| Projects'!$AS294="Yes")*_xlfn.SWITCH('Input| Overheads'!$C$50,"Direct costs",'Calc| Overheads Allocation'!I$8*W294,"Internal labour",'Calc| Overheads Allocation'!I$8*W294*'Input| Projects'!$AO294,"DNSP defined",'Calc| Overheads Allocation'!I$78*'Input| Projects'!$AV294,0),0)</f>
        <v>0</v>
      </c>
      <c r="AN294" s="175"/>
      <c r="AO294" s="172" cm="1">
        <f t="array" ref="AO294">IFERROR(--('Input| Projects'!$AT294="Yes")*_xlfn.SWITCH('Input| Overheads'!$C$50,"Direct costs",'Calc| Overheads Allocation'!C$9*Q294,"Internal labour",'Calc| Overheads Allocation'!C$9*Q294*'Input| Projects'!$AO294,"DNSP defined",'Calc| Overheads Allocation'!C$79*'Input| Projects'!$AW294,0),0)</f>
        <v>0</v>
      </c>
      <c r="AP294" s="172" cm="1">
        <f t="array" ref="AP294">IFERROR(--('Input| Projects'!$AT294="Yes")*_xlfn.SWITCH('Input| Overheads'!$C$50,"Direct costs",'Calc| Overheads Allocation'!D$9*R294,"Internal labour",'Calc| Overheads Allocation'!D$9*R294*'Input| Projects'!$AO294,"DNSP defined",'Calc| Overheads Allocation'!D$79*'Input| Projects'!$AW294,0),0)</f>
        <v>0</v>
      </c>
      <c r="AQ294" s="172" cm="1">
        <f t="array" ref="AQ294">IFERROR(--('Input| Projects'!$AT294="Yes")*_xlfn.SWITCH('Input| Overheads'!$C$50,"Direct costs",'Calc| Overheads Allocation'!E$9*S294,"Internal labour",'Calc| Overheads Allocation'!E$9*S294*'Input| Projects'!$AO294,"DNSP defined",'Calc| Overheads Allocation'!E$79*'Input| Projects'!$AW294,0),0)</f>
        <v>0</v>
      </c>
      <c r="AR294" s="172" cm="1">
        <f t="array" ref="AR294">IFERROR(--('Input| Projects'!$AT294="Yes")*_xlfn.SWITCH('Input| Overheads'!$C$50,"Direct costs",'Calc| Overheads Allocation'!F$9*T294,"Internal labour",'Calc| Overheads Allocation'!F$9*T294*'Input| Projects'!$AO294,"DNSP defined",'Calc| Overheads Allocation'!F$79*'Input| Projects'!$AW294,0),0)</f>
        <v>0</v>
      </c>
      <c r="AS294" s="172" cm="1">
        <f t="array" ref="AS294">IFERROR(--('Input| Projects'!$AT294="Yes")*_xlfn.SWITCH('Input| Overheads'!$C$50,"Direct costs",'Calc| Overheads Allocation'!G$9*U294,"Internal labour",'Calc| Overheads Allocation'!G$9*U294*'Input| Projects'!$AO294,"DNSP defined",'Calc| Overheads Allocation'!G$79*'Input| Projects'!$AW294,0),0)</f>
        <v>0</v>
      </c>
      <c r="AT294" s="172" cm="1">
        <f t="array" ref="AT294">IFERROR(--('Input| Projects'!$AT294="Yes")*_xlfn.SWITCH('Input| Overheads'!$C$50,"Direct costs",'Calc| Overheads Allocation'!H$9*V294,"Internal labour",'Calc| Overheads Allocation'!H$9*V294*'Input| Projects'!$AO294,"DNSP defined",'Calc| Overheads Allocation'!H$79*'Input| Projects'!$AW294,0),0)</f>
        <v>0</v>
      </c>
      <c r="AU294" s="172" cm="1">
        <f t="array" ref="AU294">IFERROR(--('Input| Projects'!$AT294="Yes")*_xlfn.SWITCH('Input| Overheads'!$C$50,"Direct costs",'Calc| Overheads Allocation'!I$9*W294,"Internal labour",'Calc| Overheads Allocation'!I$9*W294*'Input| Projects'!$AO294,"DNSP defined",'Calc| Overheads Allocation'!I$79*'Input| Projects'!$AW294,0),0)</f>
        <v>0</v>
      </c>
      <c r="AV294" s="175"/>
      <c r="AW294" s="172">
        <f t="shared" si="112"/>
        <v>0</v>
      </c>
      <c r="AX294" s="172">
        <f t="shared" si="113"/>
        <v>0</v>
      </c>
      <c r="AY294" s="172">
        <f t="shared" si="114"/>
        <v>0</v>
      </c>
      <c r="AZ294" s="172">
        <f t="shared" si="115"/>
        <v>0</v>
      </c>
      <c r="BA294" s="172">
        <f t="shared" si="116"/>
        <v>0</v>
      </c>
      <c r="BB294" s="172">
        <f t="shared" si="117"/>
        <v>0</v>
      </c>
      <c r="BC294" s="172">
        <f t="shared" si="118"/>
        <v>0</v>
      </c>
      <c r="BD294" s="176"/>
      <c r="BE294" s="172">
        <f t="shared" si="119"/>
        <v>0</v>
      </c>
      <c r="BF294" s="172">
        <f t="shared" si="120"/>
        <v>0</v>
      </c>
      <c r="BG294" s="172">
        <f t="shared" si="121"/>
        <v>0</v>
      </c>
      <c r="BH294" s="172">
        <f t="shared" si="122"/>
        <v>0</v>
      </c>
      <c r="BI294" s="172">
        <f t="shared" si="123"/>
        <v>0</v>
      </c>
      <c r="BJ294" s="172">
        <f t="shared" si="124"/>
        <v>0</v>
      </c>
      <c r="BK294" s="172">
        <f t="shared" si="125"/>
        <v>0</v>
      </c>
      <c r="BL294" s="176"/>
      <c r="BM294" s="172">
        <f t="shared" si="104"/>
        <v>0</v>
      </c>
      <c r="BN294" s="172">
        <f t="shared" si="105"/>
        <v>0</v>
      </c>
      <c r="BO294" s="172">
        <f t="shared" si="106"/>
        <v>0</v>
      </c>
      <c r="BP294" s="172">
        <f t="shared" si="107"/>
        <v>0</v>
      </c>
      <c r="BQ294" s="172">
        <f t="shared" si="108"/>
        <v>0</v>
      </c>
      <c r="BR294" s="172">
        <f t="shared" si="109"/>
        <v>0</v>
      </c>
      <c r="BS294" s="172">
        <f t="shared" si="110"/>
        <v>0</v>
      </c>
      <c r="BT294" s="55"/>
      <c r="BU294" s="158">
        <f>SUMIF('Input| Projects'!$BA$8:$CX$8,RIGHT(BU$9,3),'Input| Projects'!$BA294:$CX294)</f>
        <v>0</v>
      </c>
      <c r="BV294" s="158">
        <f>SUMIF('Input| Projects'!$BA$8:$CX$8,RIGHT(BV$9,3),'Input| Projects'!$BA294:$CX294)</f>
        <v>0</v>
      </c>
      <c r="BW294" s="79" t="str">
        <f t="shared" si="111"/>
        <v/>
      </c>
    </row>
    <row r="295" spans="2:75" x14ac:dyDescent="0.2">
      <c r="B295" s="123">
        <f>IFERROR('Input| Projects'!B295,"")</f>
        <v>286</v>
      </c>
      <c r="C295" s="160" t="str">
        <f>IFERROR(IF('Input| Projects'!C295="","",'Input| Projects'!C295),"")</f>
        <v/>
      </c>
      <c r="D295" s="160" t="str">
        <f>IFERROR(IF('Input| Projects'!D295="","",'Input| Projects'!D295),"")</f>
        <v/>
      </c>
      <c r="E295" s="53"/>
      <c r="F295" s="160" t="str">
        <f>IF(LEN('Input| Projects'!F295)&gt;0,'Input| Projects'!F295,"")</f>
        <v/>
      </c>
      <c r="G295" s="160" t="str">
        <f>IF(LEN('Input| Projects'!G295)&gt;0,'Input| Projects'!G295,"")</f>
        <v/>
      </c>
      <c r="H295" s="10"/>
      <c r="I295" s="194" cm="1">
        <f t="array" ref="I295">IF(LEN($F295)&gt;0,1+IFERROR(SUMPRODUCT(TRANSPOSE('Input| Projects'!$AO295:$AQ295),INDEX('Input| Escalations'!$F$27:$L$29,,MATCH(Q$9,'Input| Escalations'!$F$21:$L$21,0))),0),0)</f>
        <v>0</v>
      </c>
      <c r="J295" s="194" cm="1">
        <f t="array" ref="J295">IF(LEN($F295)&gt;0,1+IFERROR(SUMPRODUCT(TRANSPOSE('Input| Projects'!$AO295:$AQ295),INDEX('Input| Escalations'!$F$27:$L$29,,MATCH(R$9,'Input| Escalations'!$F$21:$L$21,0))),0),0)</f>
        <v>0</v>
      </c>
      <c r="K295" s="194" cm="1">
        <f t="array" ref="K295">IF(LEN($F295)&gt;0,1+IFERROR(SUMPRODUCT(TRANSPOSE('Input| Projects'!$AO295:$AQ295),INDEX('Input| Escalations'!$F$27:$L$29,,MATCH(S$9,'Input| Escalations'!$F$21:$L$21,0))),0),0)</f>
        <v>0</v>
      </c>
      <c r="L295" s="194" cm="1">
        <f t="array" ref="L295">IF(LEN($F295)&gt;0,1+IFERROR(SUMPRODUCT(TRANSPOSE('Input| Projects'!$AO295:$AQ295),INDEX('Input| Escalations'!$F$27:$L$29,,MATCH(T$9,'Input| Escalations'!$F$21:$L$21,0))),0),0)</f>
        <v>0</v>
      </c>
      <c r="M295" s="194" cm="1">
        <f t="array" ref="M295">IF(LEN($F295)&gt;0,1+IFERROR(SUMPRODUCT(TRANSPOSE('Input| Projects'!$AO295:$AQ295),INDEX('Input| Escalations'!$F$27:$L$29,,MATCH(U$9,'Input| Escalations'!$F$21:$L$21,0))),0),0)</f>
        <v>0</v>
      </c>
      <c r="N295" s="194" cm="1">
        <f t="array" ref="N295">IF(LEN($F295)&gt;0,1+IFERROR(SUMPRODUCT(TRANSPOSE('Input| Projects'!$AO295:$AQ295),INDEX('Input| Escalations'!$F$27:$L$29,,MATCH(V$9,'Input| Escalations'!$F$21:$L$21,0))),0),0)</f>
        <v>0</v>
      </c>
      <c r="O295" s="194" cm="1">
        <f t="array" ref="O295">IF(LEN($F295)&gt;0,1+IFERROR(SUMPRODUCT(TRANSPOSE('Input| Projects'!$AO295:$AQ295),INDEX('Input| Escalations'!$F$27:$L$29,,MATCH(W$9,'Input| Escalations'!$F$21:$L$21,0))),0),0)</f>
        <v>0</v>
      </c>
      <c r="P295" s="10"/>
      <c r="Q295" s="172">
        <f>IFERROR(IF(ISNUMBER(FIND("decision",'Input| Setup'!$F$6)),'Input| Projects'!Y295,'Input| Projects'!I295)*'Input| Escalations'!$I$17*I295,0)</f>
        <v>0</v>
      </c>
      <c r="R295" s="172">
        <f>IFERROR(IF(ISNUMBER(FIND("decision",'Input| Setup'!$F$6)),'Input| Projects'!Z295,'Input| Projects'!J295)*'Input| Escalations'!$I$17*J295,0)</f>
        <v>0</v>
      </c>
      <c r="S295" s="172">
        <f>IFERROR(IF(ISNUMBER(FIND("decision",'Input| Setup'!$F$6)),'Input| Projects'!AA295,'Input| Projects'!K295)*'Input| Escalations'!$I$17*K295,0)</f>
        <v>0</v>
      </c>
      <c r="T295" s="172">
        <f>IFERROR(IF(ISNUMBER(FIND("decision",'Input| Setup'!$F$6)),'Input| Projects'!AB295,'Input| Projects'!L295)*'Input| Escalations'!$I$17*L295,0)</f>
        <v>0</v>
      </c>
      <c r="U295" s="172">
        <f>IFERROR(IF(ISNUMBER(FIND("decision",'Input| Setup'!$F$6)),'Input| Projects'!AC295,'Input| Projects'!M295)*'Input| Escalations'!$I$17*M295,0)</f>
        <v>0</v>
      </c>
      <c r="V295" s="172">
        <f>IFERROR(IF(ISNUMBER(FIND("decision",'Input| Setup'!$F$6)),'Input| Projects'!AD295,'Input| Projects'!N295)*'Input| Escalations'!$I$17*N295,0)</f>
        <v>0</v>
      </c>
      <c r="W295" s="172">
        <f>IFERROR(IF(ISNUMBER(FIND("decision",'Input| Setup'!$F$6)),'Input| Projects'!AE295,'Input| Projects'!O295)*'Input| Escalations'!$I$17*O295,0)</f>
        <v>0</v>
      </c>
      <c r="X295" s="175"/>
      <c r="Y295" s="172">
        <f>IF(ISNUMBER(FIND("decision",'Input| Setup'!$F$6)),'Input| Projects'!AG295,'Input| Projects'!Q295)*I295*'Input| Escalations'!$I$17</f>
        <v>0</v>
      </c>
      <c r="Z295" s="172">
        <f>IF(ISNUMBER(FIND("decision",'Input| Setup'!$F$6)),'Input| Projects'!AH295,'Input| Projects'!R295)*J295*'Input| Escalations'!$I$17</f>
        <v>0</v>
      </c>
      <c r="AA295" s="172">
        <f>IF(ISNUMBER(FIND("decision",'Input| Setup'!$F$6)),'Input| Projects'!AI295,'Input| Projects'!S295)*K295*'Input| Escalations'!$I$17</f>
        <v>0</v>
      </c>
      <c r="AB295" s="172">
        <f>IF(ISNUMBER(FIND("decision",'Input| Setup'!$F$6)),'Input| Projects'!AJ295,'Input| Projects'!T295)*L295*'Input| Escalations'!$I$17</f>
        <v>0</v>
      </c>
      <c r="AC295" s="172">
        <f>IF(ISNUMBER(FIND("decision",'Input| Setup'!$F$6)),'Input| Projects'!AK295,'Input| Projects'!U295)*M295*'Input| Escalations'!$I$17</f>
        <v>0</v>
      </c>
      <c r="AD295" s="172">
        <f>IF(ISNUMBER(FIND("decision",'Input| Setup'!$F$6)),'Input| Projects'!AL295,'Input| Projects'!V295)*N295*'Input| Escalations'!$I$17</f>
        <v>0</v>
      </c>
      <c r="AE295" s="172">
        <f>IF(ISNUMBER(FIND("decision",'Input| Setup'!$F$6)),'Input| Projects'!AM295,'Input| Projects'!W295)*O295*'Input| Escalations'!$I$17</f>
        <v>0</v>
      </c>
      <c r="AF295" s="175"/>
      <c r="AG295" s="172" cm="1">
        <f t="array" ref="AG295">IFERROR(--('Input| Projects'!$AS295="Yes")*_xlfn.SWITCH('Input| Overheads'!$C$50,"Direct costs",'Calc| Overheads Allocation'!C$8*Q295,"Internal labour",'Calc| Overheads Allocation'!C$8*Q295*'Input| Projects'!$AO295,"DNSP defined",'Calc| Overheads Allocation'!C$78*'Input| Projects'!$AV295,0),0)</f>
        <v>0</v>
      </c>
      <c r="AH295" s="172" cm="1">
        <f t="array" ref="AH295">IFERROR(--('Input| Projects'!$AS295="Yes")*_xlfn.SWITCH('Input| Overheads'!$C$50,"Direct costs",'Calc| Overheads Allocation'!D$8*R295,"Internal labour",'Calc| Overheads Allocation'!D$8*R295*'Input| Projects'!$AO295,"DNSP defined",'Calc| Overheads Allocation'!D$78*'Input| Projects'!$AV295,0),0)</f>
        <v>0</v>
      </c>
      <c r="AI295" s="172" cm="1">
        <f t="array" ref="AI295">IFERROR(--('Input| Projects'!$AS295="Yes")*_xlfn.SWITCH('Input| Overheads'!$C$50,"Direct costs",'Calc| Overheads Allocation'!E$8*S295,"Internal labour",'Calc| Overheads Allocation'!E$8*S295*'Input| Projects'!$AO295,"DNSP defined",'Calc| Overheads Allocation'!E$78*'Input| Projects'!$AV295,0),0)</f>
        <v>0</v>
      </c>
      <c r="AJ295" s="172" cm="1">
        <f t="array" ref="AJ295">IFERROR(--('Input| Projects'!$AS295="Yes")*_xlfn.SWITCH('Input| Overheads'!$C$50,"Direct costs",'Calc| Overheads Allocation'!F$8*T295,"Internal labour",'Calc| Overheads Allocation'!F$8*T295*'Input| Projects'!$AO295,"DNSP defined",'Calc| Overheads Allocation'!F$78*'Input| Projects'!$AV295,0),0)</f>
        <v>0</v>
      </c>
      <c r="AK295" s="172" cm="1">
        <f t="array" ref="AK295">IFERROR(--('Input| Projects'!$AS295="Yes")*_xlfn.SWITCH('Input| Overheads'!$C$50,"Direct costs",'Calc| Overheads Allocation'!G$8*U295,"Internal labour",'Calc| Overheads Allocation'!G$8*U295*'Input| Projects'!$AO295,"DNSP defined",'Calc| Overheads Allocation'!G$78*'Input| Projects'!$AV295,0),0)</f>
        <v>0</v>
      </c>
      <c r="AL295" s="172" cm="1">
        <f t="array" ref="AL295">IFERROR(--('Input| Projects'!$AS295="Yes")*_xlfn.SWITCH('Input| Overheads'!$C$50,"Direct costs",'Calc| Overheads Allocation'!H$8*V295,"Internal labour",'Calc| Overheads Allocation'!H$8*V295*'Input| Projects'!$AO295,"DNSP defined",'Calc| Overheads Allocation'!H$78*'Input| Projects'!$AV295,0),0)</f>
        <v>0</v>
      </c>
      <c r="AM295" s="172" cm="1">
        <f t="array" ref="AM295">IFERROR(--('Input| Projects'!$AS295="Yes")*_xlfn.SWITCH('Input| Overheads'!$C$50,"Direct costs",'Calc| Overheads Allocation'!I$8*W295,"Internal labour",'Calc| Overheads Allocation'!I$8*W295*'Input| Projects'!$AO295,"DNSP defined",'Calc| Overheads Allocation'!I$78*'Input| Projects'!$AV295,0),0)</f>
        <v>0</v>
      </c>
      <c r="AN295" s="175"/>
      <c r="AO295" s="172" cm="1">
        <f t="array" ref="AO295">IFERROR(--('Input| Projects'!$AT295="Yes")*_xlfn.SWITCH('Input| Overheads'!$C$50,"Direct costs",'Calc| Overheads Allocation'!C$9*Q295,"Internal labour",'Calc| Overheads Allocation'!C$9*Q295*'Input| Projects'!$AO295,"DNSP defined",'Calc| Overheads Allocation'!C$79*'Input| Projects'!$AW295,0),0)</f>
        <v>0</v>
      </c>
      <c r="AP295" s="172" cm="1">
        <f t="array" ref="AP295">IFERROR(--('Input| Projects'!$AT295="Yes")*_xlfn.SWITCH('Input| Overheads'!$C$50,"Direct costs",'Calc| Overheads Allocation'!D$9*R295,"Internal labour",'Calc| Overheads Allocation'!D$9*R295*'Input| Projects'!$AO295,"DNSP defined",'Calc| Overheads Allocation'!D$79*'Input| Projects'!$AW295,0),0)</f>
        <v>0</v>
      </c>
      <c r="AQ295" s="172" cm="1">
        <f t="array" ref="AQ295">IFERROR(--('Input| Projects'!$AT295="Yes")*_xlfn.SWITCH('Input| Overheads'!$C$50,"Direct costs",'Calc| Overheads Allocation'!E$9*S295,"Internal labour",'Calc| Overheads Allocation'!E$9*S295*'Input| Projects'!$AO295,"DNSP defined",'Calc| Overheads Allocation'!E$79*'Input| Projects'!$AW295,0),0)</f>
        <v>0</v>
      </c>
      <c r="AR295" s="172" cm="1">
        <f t="array" ref="AR295">IFERROR(--('Input| Projects'!$AT295="Yes")*_xlfn.SWITCH('Input| Overheads'!$C$50,"Direct costs",'Calc| Overheads Allocation'!F$9*T295,"Internal labour",'Calc| Overheads Allocation'!F$9*T295*'Input| Projects'!$AO295,"DNSP defined",'Calc| Overheads Allocation'!F$79*'Input| Projects'!$AW295,0),0)</f>
        <v>0</v>
      </c>
      <c r="AS295" s="172" cm="1">
        <f t="array" ref="AS295">IFERROR(--('Input| Projects'!$AT295="Yes")*_xlfn.SWITCH('Input| Overheads'!$C$50,"Direct costs",'Calc| Overheads Allocation'!G$9*U295,"Internal labour",'Calc| Overheads Allocation'!G$9*U295*'Input| Projects'!$AO295,"DNSP defined",'Calc| Overheads Allocation'!G$79*'Input| Projects'!$AW295,0),0)</f>
        <v>0</v>
      </c>
      <c r="AT295" s="172" cm="1">
        <f t="array" ref="AT295">IFERROR(--('Input| Projects'!$AT295="Yes")*_xlfn.SWITCH('Input| Overheads'!$C$50,"Direct costs",'Calc| Overheads Allocation'!H$9*V295,"Internal labour",'Calc| Overheads Allocation'!H$9*V295*'Input| Projects'!$AO295,"DNSP defined",'Calc| Overheads Allocation'!H$79*'Input| Projects'!$AW295,0),0)</f>
        <v>0</v>
      </c>
      <c r="AU295" s="172" cm="1">
        <f t="array" ref="AU295">IFERROR(--('Input| Projects'!$AT295="Yes")*_xlfn.SWITCH('Input| Overheads'!$C$50,"Direct costs",'Calc| Overheads Allocation'!I$9*W295,"Internal labour",'Calc| Overheads Allocation'!I$9*W295*'Input| Projects'!$AO295,"DNSP defined",'Calc| Overheads Allocation'!I$79*'Input| Projects'!$AW295,0),0)</f>
        <v>0</v>
      </c>
      <c r="AV295" s="175"/>
      <c r="AW295" s="172">
        <f t="shared" si="112"/>
        <v>0</v>
      </c>
      <c r="AX295" s="172">
        <f t="shared" si="113"/>
        <v>0</v>
      </c>
      <c r="AY295" s="172">
        <f t="shared" si="114"/>
        <v>0</v>
      </c>
      <c r="AZ295" s="172">
        <f t="shared" si="115"/>
        <v>0</v>
      </c>
      <c r="BA295" s="172">
        <f t="shared" si="116"/>
        <v>0</v>
      </c>
      <c r="BB295" s="172">
        <f t="shared" si="117"/>
        <v>0</v>
      </c>
      <c r="BC295" s="172">
        <f t="shared" si="118"/>
        <v>0</v>
      </c>
      <c r="BD295" s="176"/>
      <c r="BE295" s="172">
        <f t="shared" si="119"/>
        <v>0</v>
      </c>
      <c r="BF295" s="172">
        <f t="shared" si="120"/>
        <v>0</v>
      </c>
      <c r="BG295" s="172">
        <f t="shared" si="121"/>
        <v>0</v>
      </c>
      <c r="BH295" s="172">
        <f t="shared" si="122"/>
        <v>0</v>
      </c>
      <c r="BI295" s="172">
        <f t="shared" si="123"/>
        <v>0</v>
      </c>
      <c r="BJ295" s="172">
        <f t="shared" si="124"/>
        <v>0</v>
      </c>
      <c r="BK295" s="172">
        <f t="shared" si="125"/>
        <v>0</v>
      </c>
      <c r="BL295" s="176"/>
      <c r="BM295" s="172">
        <f t="shared" si="104"/>
        <v>0</v>
      </c>
      <c r="BN295" s="172">
        <f t="shared" si="105"/>
        <v>0</v>
      </c>
      <c r="BO295" s="172">
        <f t="shared" si="106"/>
        <v>0</v>
      </c>
      <c r="BP295" s="172">
        <f t="shared" si="107"/>
        <v>0</v>
      </c>
      <c r="BQ295" s="172">
        <f t="shared" si="108"/>
        <v>0</v>
      </c>
      <c r="BR295" s="172">
        <f t="shared" si="109"/>
        <v>0</v>
      </c>
      <c r="BS295" s="172">
        <f t="shared" si="110"/>
        <v>0</v>
      </c>
      <c r="BT295" s="55"/>
      <c r="BU295" s="158">
        <f>SUMIF('Input| Projects'!$BA$8:$CX$8,RIGHT(BU$9,3),'Input| Projects'!$BA295:$CX295)</f>
        <v>0</v>
      </c>
      <c r="BV295" s="158">
        <f>SUMIF('Input| Projects'!$BA$8:$CX$8,RIGHT(BV$9,3),'Input| Projects'!$BA295:$CX295)</f>
        <v>0</v>
      </c>
      <c r="BW295" s="79" t="str">
        <f t="shared" si="111"/>
        <v/>
      </c>
    </row>
    <row r="296" spans="2:75" x14ac:dyDescent="0.2">
      <c r="B296" s="123">
        <f>IFERROR('Input| Projects'!B296,"")</f>
        <v>287</v>
      </c>
      <c r="C296" s="160" t="str">
        <f>IFERROR(IF('Input| Projects'!C296="","",'Input| Projects'!C296),"")</f>
        <v/>
      </c>
      <c r="D296" s="160" t="str">
        <f>IFERROR(IF('Input| Projects'!D296="","",'Input| Projects'!D296),"")</f>
        <v/>
      </c>
      <c r="E296" s="53"/>
      <c r="F296" s="160" t="str">
        <f>IF(LEN('Input| Projects'!F296)&gt;0,'Input| Projects'!F296,"")</f>
        <v/>
      </c>
      <c r="G296" s="160" t="str">
        <f>IF(LEN('Input| Projects'!G296)&gt;0,'Input| Projects'!G296,"")</f>
        <v/>
      </c>
      <c r="H296" s="10"/>
      <c r="I296" s="194" cm="1">
        <f t="array" ref="I296">IF(LEN($F296)&gt;0,1+IFERROR(SUMPRODUCT(TRANSPOSE('Input| Projects'!$AO296:$AQ296),INDEX('Input| Escalations'!$F$27:$L$29,,MATCH(Q$9,'Input| Escalations'!$F$21:$L$21,0))),0),0)</f>
        <v>0</v>
      </c>
      <c r="J296" s="194" cm="1">
        <f t="array" ref="J296">IF(LEN($F296)&gt;0,1+IFERROR(SUMPRODUCT(TRANSPOSE('Input| Projects'!$AO296:$AQ296),INDEX('Input| Escalations'!$F$27:$L$29,,MATCH(R$9,'Input| Escalations'!$F$21:$L$21,0))),0),0)</f>
        <v>0</v>
      </c>
      <c r="K296" s="194" cm="1">
        <f t="array" ref="K296">IF(LEN($F296)&gt;0,1+IFERROR(SUMPRODUCT(TRANSPOSE('Input| Projects'!$AO296:$AQ296),INDEX('Input| Escalations'!$F$27:$L$29,,MATCH(S$9,'Input| Escalations'!$F$21:$L$21,0))),0),0)</f>
        <v>0</v>
      </c>
      <c r="L296" s="194" cm="1">
        <f t="array" ref="L296">IF(LEN($F296)&gt;0,1+IFERROR(SUMPRODUCT(TRANSPOSE('Input| Projects'!$AO296:$AQ296),INDEX('Input| Escalations'!$F$27:$L$29,,MATCH(T$9,'Input| Escalations'!$F$21:$L$21,0))),0),0)</f>
        <v>0</v>
      </c>
      <c r="M296" s="194" cm="1">
        <f t="array" ref="M296">IF(LEN($F296)&gt;0,1+IFERROR(SUMPRODUCT(TRANSPOSE('Input| Projects'!$AO296:$AQ296),INDEX('Input| Escalations'!$F$27:$L$29,,MATCH(U$9,'Input| Escalations'!$F$21:$L$21,0))),0),0)</f>
        <v>0</v>
      </c>
      <c r="N296" s="194" cm="1">
        <f t="array" ref="N296">IF(LEN($F296)&gt;0,1+IFERROR(SUMPRODUCT(TRANSPOSE('Input| Projects'!$AO296:$AQ296),INDEX('Input| Escalations'!$F$27:$L$29,,MATCH(V$9,'Input| Escalations'!$F$21:$L$21,0))),0),0)</f>
        <v>0</v>
      </c>
      <c r="O296" s="194" cm="1">
        <f t="array" ref="O296">IF(LEN($F296)&gt;0,1+IFERROR(SUMPRODUCT(TRANSPOSE('Input| Projects'!$AO296:$AQ296),INDEX('Input| Escalations'!$F$27:$L$29,,MATCH(W$9,'Input| Escalations'!$F$21:$L$21,0))),0),0)</f>
        <v>0</v>
      </c>
      <c r="P296" s="10"/>
      <c r="Q296" s="172">
        <f>IFERROR(IF(ISNUMBER(FIND("decision",'Input| Setup'!$F$6)),'Input| Projects'!Y296,'Input| Projects'!I296)*'Input| Escalations'!$I$17*I296,0)</f>
        <v>0</v>
      </c>
      <c r="R296" s="172">
        <f>IFERROR(IF(ISNUMBER(FIND("decision",'Input| Setup'!$F$6)),'Input| Projects'!Z296,'Input| Projects'!J296)*'Input| Escalations'!$I$17*J296,0)</f>
        <v>0</v>
      </c>
      <c r="S296" s="172">
        <f>IFERROR(IF(ISNUMBER(FIND("decision",'Input| Setup'!$F$6)),'Input| Projects'!AA296,'Input| Projects'!K296)*'Input| Escalations'!$I$17*K296,0)</f>
        <v>0</v>
      </c>
      <c r="T296" s="172">
        <f>IFERROR(IF(ISNUMBER(FIND("decision",'Input| Setup'!$F$6)),'Input| Projects'!AB296,'Input| Projects'!L296)*'Input| Escalations'!$I$17*L296,0)</f>
        <v>0</v>
      </c>
      <c r="U296" s="172">
        <f>IFERROR(IF(ISNUMBER(FIND("decision",'Input| Setup'!$F$6)),'Input| Projects'!AC296,'Input| Projects'!M296)*'Input| Escalations'!$I$17*M296,0)</f>
        <v>0</v>
      </c>
      <c r="V296" s="172">
        <f>IFERROR(IF(ISNUMBER(FIND("decision",'Input| Setup'!$F$6)),'Input| Projects'!AD296,'Input| Projects'!N296)*'Input| Escalations'!$I$17*N296,0)</f>
        <v>0</v>
      </c>
      <c r="W296" s="172">
        <f>IFERROR(IF(ISNUMBER(FIND("decision",'Input| Setup'!$F$6)),'Input| Projects'!AE296,'Input| Projects'!O296)*'Input| Escalations'!$I$17*O296,0)</f>
        <v>0</v>
      </c>
      <c r="X296" s="175"/>
      <c r="Y296" s="172">
        <f>IF(ISNUMBER(FIND("decision",'Input| Setup'!$F$6)),'Input| Projects'!AG296,'Input| Projects'!Q296)*I296*'Input| Escalations'!$I$17</f>
        <v>0</v>
      </c>
      <c r="Z296" s="172">
        <f>IF(ISNUMBER(FIND("decision",'Input| Setup'!$F$6)),'Input| Projects'!AH296,'Input| Projects'!R296)*J296*'Input| Escalations'!$I$17</f>
        <v>0</v>
      </c>
      <c r="AA296" s="172">
        <f>IF(ISNUMBER(FIND("decision",'Input| Setup'!$F$6)),'Input| Projects'!AI296,'Input| Projects'!S296)*K296*'Input| Escalations'!$I$17</f>
        <v>0</v>
      </c>
      <c r="AB296" s="172">
        <f>IF(ISNUMBER(FIND("decision",'Input| Setup'!$F$6)),'Input| Projects'!AJ296,'Input| Projects'!T296)*L296*'Input| Escalations'!$I$17</f>
        <v>0</v>
      </c>
      <c r="AC296" s="172">
        <f>IF(ISNUMBER(FIND("decision",'Input| Setup'!$F$6)),'Input| Projects'!AK296,'Input| Projects'!U296)*M296*'Input| Escalations'!$I$17</f>
        <v>0</v>
      </c>
      <c r="AD296" s="172">
        <f>IF(ISNUMBER(FIND("decision",'Input| Setup'!$F$6)),'Input| Projects'!AL296,'Input| Projects'!V296)*N296*'Input| Escalations'!$I$17</f>
        <v>0</v>
      </c>
      <c r="AE296" s="172">
        <f>IF(ISNUMBER(FIND("decision",'Input| Setup'!$F$6)),'Input| Projects'!AM296,'Input| Projects'!W296)*O296*'Input| Escalations'!$I$17</f>
        <v>0</v>
      </c>
      <c r="AF296" s="175"/>
      <c r="AG296" s="172" cm="1">
        <f t="array" ref="AG296">IFERROR(--('Input| Projects'!$AS296="Yes")*_xlfn.SWITCH('Input| Overheads'!$C$50,"Direct costs",'Calc| Overheads Allocation'!C$8*Q296,"Internal labour",'Calc| Overheads Allocation'!C$8*Q296*'Input| Projects'!$AO296,"DNSP defined",'Calc| Overheads Allocation'!C$78*'Input| Projects'!$AV296,0),0)</f>
        <v>0</v>
      </c>
      <c r="AH296" s="172" cm="1">
        <f t="array" ref="AH296">IFERROR(--('Input| Projects'!$AS296="Yes")*_xlfn.SWITCH('Input| Overheads'!$C$50,"Direct costs",'Calc| Overheads Allocation'!D$8*R296,"Internal labour",'Calc| Overheads Allocation'!D$8*R296*'Input| Projects'!$AO296,"DNSP defined",'Calc| Overheads Allocation'!D$78*'Input| Projects'!$AV296,0),0)</f>
        <v>0</v>
      </c>
      <c r="AI296" s="172" cm="1">
        <f t="array" ref="AI296">IFERROR(--('Input| Projects'!$AS296="Yes")*_xlfn.SWITCH('Input| Overheads'!$C$50,"Direct costs",'Calc| Overheads Allocation'!E$8*S296,"Internal labour",'Calc| Overheads Allocation'!E$8*S296*'Input| Projects'!$AO296,"DNSP defined",'Calc| Overheads Allocation'!E$78*'Input| Projects'!$AV296,0),0)</f>
        <v>0</v>
      </c>
      <c r="AJ296" s="172" cm="1">
        <f t="array" ref="AJ296">IFERROR(--('Input| Projects'!$AS296="Yes")*_xlfn.SWITCH('Input| Overheads'!$C$50,"Direct costs",'Calc| Overheads Allocation'!F$8*T296,"Internal labour",'Calc| Overheads Allocation'!F$8*T296*'Input| Projects'!$AO296,"DNSP defined",'Calc| Overheads Allocation'!F$78*'Input| Projects'!$AV296,0),0)</f>
        <v>0</v>
      </c>
      <c r="AK296" s="172" cm="1">
        <f t="array" ref="AK296">IFERROR(--('Input| Projects'!$AS296="Yes")*_xlfn.SWITCH('Input| Overheads'!$C$50,"Direct costs",'Calc| Overheads Allocation'!G$8*U296,"Internal labour",'Calc| Overheads Allocation'!G$8*U296*'Input| Projects'!$AO296,"DNSP defined",'Calc| Overheads Allocation'!G$78*'Input| Projects'!$AV296,0),0)</f>
        <v>0</v>
      </c>
      <c r="AL296" s="172" cm="1">
        <f t="array" ref="AL296">IFERROR(--('Input| Projects'!$AS296="Yes")*_xlfn.SWITCH('Input| Overheads'!$C$50,"Direct costs",'Calc| Overheads Allocation'!H$8*V296,"Internal labour",'Calc| Overheads Allocation'!H$8*V296*'Input| Projects'!$AO296,"DNSP defined",'Calc| Overheads Allocation'!H$78*'Input| Projects'!$AV296,0),0)</f>
        <v>0</v>
      </c>
      <c r="AM296" s="172" cm="1">
        <f t="array" ref="AM296">IFERROR(--('Input| Projects'!$AS296="Yes")*_xlfn.SWITCH('Input| Overheads'!$C$50,"Direct costs",'Calc| Overheads Allocation'!I$8*W296,"Internal labour",'Calc| Overheads Allocation'!I$8*W296*'Input| Projects'!$AO296,"DNSP defined",'Calc| Overheads Allocation'!I$78*'Input| Projects'!$AV296,0),0)</f>
        <v>0</v>
      </c>
      <c r="AN296" s="175"/>
      <c r="AO296" s="172" cm="1">
        <f t="array" ref="AO296">IFERROR(--('Input| Projects'!$AT296="Yes")*_xlfn.SWITCH('Input| Overheads'!$C$50,"Direct costs",'Calc| Overheads Allocation'!C$9*Q296,"Internal labour",'Calc| Overheads Allocation'!C$9*Q296*'Input| Projects'!$AO296,"DNSP defined",'Calc| Overheads Allocation'!C$79*'Input| Projects'!$AW296,0),0)</f>
        <v>0</v>
      </c>
      <c r="AP296" s="172" cm="1">
        <f t="array" ref="AP296">IFERROR(--('Input| Projects'!$AT296="Yes")*_xlfn.SWITCH('Input| Overheads'!$C$50,"Direct costs",'Calc| Overheads Allocation'!D$9*R296,"Internal labour",'Calc| Overheads Allocation'!D$9*R296*'Input| Projects'!$AO296,"DNSP defined",'Calc| Overheads Allocation'!D$79*'Input| Projects'!$AW296,0),0)</f>
        <v>0</v>
      </c>
      <c r="AQ296" s="172" cm="1">
        <f t="array" ref="AQ296">IFERROR(--('Input| Projects'!$AT296="Yes")*_xlfn.SWITCH('Input| Overheads'!$C$50,"Direct costs",'Calc| Overheads Allocation'!E$9*S296,"Internal labour",'Calc| Overheads Allocation'!E$9*S296*'Input| Projects'!$AO296,"DNSP defined",'Calc| Overheads Allocation'!E$79*'Input| Projects'!$AW296,0),0)</f>
        <v>0</v>
      </c>
      <c r="AR296" s="172" cm="1">
        <f t="array" ref="AR296">IFERROR(--('Input| Projects'!$AT296="Yes")*_xlfn.SWITCH('Input| Overheads'!$C$50,"Direct costs",'Calc| Overheads Allocation'!F$9*T296,"Internal labour",'Calc| Overheads Allocation'!F$9*T296*'Input| Projects'!$AO296,"DNSP defined",'Calc| Overheads Allocation'!F$79*'Input| Projects'!$AW296,0),0)</f>
        <v>0</v>
      </c>
      <c r="AS296" s="172" cm="1">
        <f t="array" ref="AS296">IFERROR(--('Input| Projects'!$AT296="Yes")*_xlfn.SWITCH('Input| Overheads'!$C$50,"Direct costs",'Calc| Overheads Allocation'!G$9*U296,"Internal labour",'Calc| Overheads Allocation'!G$9*U296*'Input| Projects'!$AO296,"DNSP defined",'Calc| Overheads Allocation'!G$79*'Input| Projects'!$AW296,0),0)</f>
        <v>0</v>
      </c>
      <c r="AT296" s="172" cm="1">
        <f t="array" ref="AT296">IFERROR(--('Input| Projects'!$AT296="Yes")*_xlfn.SWITCH('Input| Overheads'!$C$50,"Direct costs",'Calc| Overheads Allocation'!H$9*V296,"Internal labour",'Calc| Overheads Allocation'!H$9*V296*'Input| Projects'!$AO296,"DNSP defined",'Calc| Overheads Allocation'!H$79*'Input| Projects'!$AW296,0),0)</f>
        <v>0</v>
      </c>
      <c r="AU296" s="172" cm="1">
        <f t="array" ref="AU296">IFERROR(--('Input| Projects'!$AT296="Yes")*_xlfn.SWITCH('Input| Overheads'!$C$50,"Direct costs",'Calc| Overheads Allocation'!I$9*W296,"Internal labour",'Calc| Overheads Allocation'!I$9*W296*'Input| Projects'!$AO296,"DNSP defined",'Calc| Overheads Allocation'!I$79*'Input| Projects'!$AW296,0),0)</f>
        <v>0</v>
      </c>
      <c r="AV296" s="175"/>
      <c r="AW296" s="172">
        <f t="shared" si="112"/>
        <v>0</v>
      </c>
      <c r="AX296" s="172">
        <f t="shared" si="113"/>
        <v>0</v>
      </c>
      <c r="AY296" s="172">
        <f t="shared" si="114"/>
        <v>0</v>
      </c>
      <c r="AZ296" s="172">
        <f t="shared" si="115"/>
        <v>0</v>
      </c>
      <c r="BA296" s="172">
        <f t="shared" si="116"/>
        <v>0</v>
      </c>
      <c r="BB296" s="172">
        <f t="shared" si="117"/>
        <v>0</v>
      </c>
      <c r="BC296" s="172">
        <f t="shared" si="118"/>
        <v>0</v>
      </c>
      <c r="BD296" s="176"/>
      <c r="BE296" s="172">
        <f t="shared" si="119"/>
        <v>0</v>
      </c>
      <c r="BF296" s="172">
        <f t="shared" si="120"/>
        <v>0</v>
      </c>
      <c r="BG296" s="172">
        <f t="shared" si="121"/>
        <v>0</v>
      </c>
      <c r="BH296" s="172">
        <f t="shared" si="122"/>
        <v>0</v>
      </c>
      <c r="BI296" s="172">
        <f t="shared" si="123"/>
        <v>0</v>
      </c>
      <c r="BJ296" s="172">
        <f t="shared" si="124"/>
        <v>0</v>
      </c>
      <c r="BK296" s="172">
        <f t="shared" si="125"/>
        <v>0</v>
      </c>
      <c r="BL296" s="176"/>
      <c r="BM296" s="172">
        <f t="shared" si="104"/>
        <v>0</v>
      </c>
      <c r="BN296" s="172">
        <f t="shared" si="105"/>
        <v>0</v>
      </c>
      <c r="BO296" s="172">
        <f t="shared" si="106"/>
        <v>0</v>
      </c>
      <c r="BP296" s="172">
        <f t="shared" si="107"/>
        <v>0</v>
      </c>
      <c r="BQ296" s="172">
        <f t="shared" si="108"/>
        <v>0</v>
      </c>
      <c r="BR296" s="172">
        <f t="shared" si="109"/>
        <v>0</v>
      </c>
      <c r="BS296" s="172">
        <f t="shared" si="110"/>
        <v>0</v>
      </c>
      <c r="BT296" s="55"/>
      <c r="BU296" s="158">
        <f>SUMIF('Input| Projects'!$BA$8:$CX$8,RIGHT(BU$9,3),'Input| Projects'!$BA296:$CX296)</f>
        <v>0</v>
      </c>
      <c r="BV296" s="158">
        <f>SUMIF('Input| Projects'!$BA$8:$CX$8,RIGHT(BV$9,3),'Input| Projects'!$BA296:$CX296)</f>
        <v>0</v>
      </c>
      <c r="BW296" s="79" t="str">
        <f t="shared" si="111"/>
        <v/>
      </c>
    </row>
    <row r="297" spans="2:75" x14ac:dyDescent="0.2">
      <c r="B297" s="123">
        <f>IFERROR('Input| Projects'!B297,"")</f>
        <v>288</v>
      </c>
      <c r="C297" s="160" t="str">
        <f>IFERROR(IF('Input| Projects'!C297="","",'Input| Projects'!C297),"")</f>
        <v/>
      </c>
      <c r="D297" s="160" t="str">
        <f>IFERROR(IF('Input| Projects'!D297="","",'Input| Projects'!D297),"")</f>
        <v/>
      </c>
      <c r="E297" s="53"/>
      <c r="F297" s="160" t="str">
        <f>IF(LEN('Input| Projects'!F297)&gt;0,'Input| Projects'!F297,"")</f>
        <v/>
      </c>
      <c r="G297" s="160" t="str">
        <f>IF(LEN('Input| Projects'!G297)&gt;0,'Input| Projects'!G297,"")</f>
        <v/>
      </c>
      <c r="H297" s="10"/>
      <c r="I297" s="194" cm="1">
        <f t="array" ref="I297">IF(LEN($F297)&gt;0,1+IFERROR(SUMPRODUCT(TRANSPOSE('Input| Projects'!$AO297:$AQ297),INDEX('Input| Escalations'!$F$27:$L$29,,MATCH(Q$9,'Input| Escalations'!$F$21:$L$21,0))),0),0)</f>
        <v>0</v>
      </c>
      <c r="J297" s="194" cm="1">
        <f t="array" ref="J297">IF(LEN($F297)&gt;0,1+IFERROR(SUMPRODUCT(TRANSPOSE('Input| Projects'!$AO297:$AQ297),INDEX('Input| Escalations'!$F$27:$L$29,,MATCH(R$9,'Input| Escalations'!$F$21:$L$21,0))),0),0)</f>
        <v>0</v>
      </c>
      <c r="K297" s="194" cm="1">
        <f t="array" ref="K297">IF(LEN($F297)&gt;0,1+IFERROR(SUMPRODUCT(TRANSPOSE('Input| Projects'!$AO297:$AQ297),INDEX('Input| Escalations'!$F$27:$L$29,,MATCH(S$9,'Input| Escalations'!$F$21:$L$21,0))),0),0)</f>
        <v>0</v>
      </c>
      <c r="L297" s="194" cm="1">
        <f t="array" ref="L297">IF(LEN($F297)&gt;0,1+IFERROR(SUMPRODUCT(TRANSPOSE('Input| Projects'!$AO297:$AQ297),INDEX('Input| Escalations'!$F$27:$L$29,,MATCH(T$9,'Input| Escalations'!$F$21:$L$21,0))),0),0)</f>
        <v>0</v>
      </c>
      <c r="M297" s="194" cm="1">
        <f t="array" ref="M297">IF(LEN($F297)&gt;0,1+IFERROR(SUMPRODUCT(TRANSPOSE('Input| Projects'!$AO297:$AQ297),INDEX('Input| Escalations'!$F$27:$L$29,,MATCH(U$9,'Input| Escalations'!$F$21:$L$21,0))),0),0)</f>
        <v>0</v>
      </c>
      <c r="N297" s="194" cm="1">
        <f t="array" ref="N297">IF(LEN($F297)&gt;0,1+IFERROR(SUMPRODUCT(TRANSPOSE('Input| Projects'!$AO297:$AQ297),INDEX('Input| Escalations'!$F$27:$L$29,,MATCH(V$9,'Input| Escalations'!$F$21:$L$21,0))),0),0)</f>
        <v>0</v>
      </c>
      <c r="O297" s="194" cm="1">
        <f t="array" ref="O297">IF(LEN($F297)&gt;0,1+IFERROR(SUMPRODUCT(TRANSPOSE('Input| Projects'!$AO297:$AQ297),INDEX('Input| Escalations'!$F$27:$L$29,,MATCH(W$9,'Input| Escalations'!$F$21:$L$21,0))),0),0)</f>
        <v>0</v>
      </c>
      <c r="P297" s="10"/>
      <c r="Q297" s="172">
        <f>IFERROR(IF(ISNUMBER(FIND("decision",'Input| Setup'!$F$6)),'Input| Projects'!Y297,'Input| Projects'!I297)*'Input| Escalations'!$I$17*I297,0)</f>
        <v>0</v>
      </c>
      <c r="R297" s="172">
        <f>IFERROR(IF(ISNUMBER(FIND("decision",'Input| Setup'!$F$6)),'Input| Projects'!Z297,'Input| Projects'!J297)*'Input| Escalations'!$I$17*J297,0)</f>
        <v>0</v>
      </c>
      <c r="S297" s="172">
        <f>IFERROR(IF(ISNUMBER(FIND("decision",'Input| Setup'!$F$6)),'Input| Projects'!AA297,'Input| Projects'!K297)*'Input| Escalations'!$I$17*K297,0)</f>
        <v>0</v>
      </c>
      <c r="T297" s="172">
        <f>IFERROR(IF(ISNUMBER(FIND("decision",'Input| Setup'!$F$6)),'Input| Projects'!AB297,'Input| Projects'!L297)*'Input| Escalations'!$I$17*L297,0)</f>
        <v>0</v>
      </c>
      <c r="U297" s="172">
        <f>IFERROR(IF(ISNUMBER(FIND("decision",'Input| Setup'!$F$6)),'Input| Projects'!AC297,'Input| Projects'!M297)*'Input| Escalations'!$I$17*M297,0)</f>
        <v>0</v>
      </c>
      <c r="V297" s="172">
        <f>IFERROR(IF(ISNUMBER(FIND("decision",'Input| Setup'!$F$6)),'Input| Projects'!AD297,'Input| Projects'!N297)*'Input| Escalations'!$I$17*N297,0)</f>
        <v>0</v>
      </c>
      <c r="W297" s="172">
        <f>IFERROR(IF(ISNUMBER(FIND("decision",'Input| Setup'!$F$6)),'Input| Projects'!AE297,'Input| Projects'!O297)*'Input| Escalations'!$I$17*O297,0)</f>
        <v>0</v>
      </c>
      <c r="X297" s="175"/>
      <c r="Y297" s="172">
        <f>IF(ISNUMBER(FIND("decision",'Input| Setup'!$F$6)),'Input| Projects'!AG297,'Input| Projects'!Q297)*I297*'Input| Escalations'!$I$17</f>
        <v>0</v>
      </c>
      <c r="Z297" s="172">
        <f>IF(ISNUMBER(FIND("decision",'Input| Setup'!$F$6)),'Input| Projects'!AH297,'Input| Projects'!R297)*J297*'Input| Escalations'!$I$17</f>
        <v>0</v>
      </c>
      <c r="AA297" s="172">
        <f>IF(ISNUMBER(FIND("decision",'Input| Setup'!$F$6)),'Input| Projects'!AI297,'Input| Projects'!S297)*K297*'Input| Escalations'!$I$17</f>
        <v>0</v>
      </c>
      <c r="AB297" s="172">
        <f>IF(ISNUMBER(FIND("decision",'Input| Setup'!$F$6)),'Input| Projects'!AJ297,'Input| Projects'!T297)*L297*'Input| Escalations'!$I$17</f>
        <v>0</v>
      </c>
      <c r="AC297" s="172">
        <f>IF(ISNUMBER(FIND("decision",'Input| Setup'!$F$6)),'Input| Projects'!AK297,'Input| Projects'!U297)*M297*'Input| Escalations'!$I$17</f>
        <v>0</v>
      </c>
      <c r="AD297" s="172">
        <f>IF(ISNUMBER(FIND("decision",'Input| Setup'!$F$6)),'Input| Projects'!AL297,'Input| Projects'!V297)*N297*'Input| Escalations'!$I$17</f>
        <v>0</v>
      </c>
      <c r="AE297" s="172">
        <f>IF(ISNUMBER(FIND("decision",'Input| Setup'!$F$6)),'Input| Projects'!AM297,'Input| Projects'!W297)*O297*'Input| Escalations'!$I$17</f>
        <v>0</v>
      </c>
      <c r="AF297" s="175"/>
      <c r="AG297" s="172" cm="1">
        <f t="array" ref="AG297">IFERROR(--('Input| Projects'!$AS297="Yes")*_xlfn.SWITCH('Input| Overheads'!$C$50,"Direct costs",'Calc| Overheads Allocation'!C$8*Q297,"Internal labour",'Calc| Overheads Allocation'!C$8*Q297*'Input| Projects'!$AO297,"DNSP defined",'Calc| Overheads Allocation'!C$78*'Input| Projects'!$AV297,0),0)</f>
        <v>0</v>
      </c>
      <c r="AH297" s="172" cm="1">
        <f t="array" ref="AH297">IFERROR(--('Input| Projects'!$AS297="Yes")*_xlfn.SWITCH('Input| Overheads'!$C$50,"Direct costs",'Calc| Overheads Allocation'!D$8*R297,"Internal labour",'Calc| Overheads Allocation'!D$8*R297*'Input| Projects'!$AO297,"DNSP defined",'Calc| Overheads Allocation'!D$78*'Input| Projects'!$AV297,0),0)</f>
        <v>0</v>
      </c>
      <c r="AI297" s="172" cm="1">
        <f t="array" ref="AI297">IFERROR(--('Input| Projects'!$AS297="Yes")*_xlfn.SWITCH('Input| Overheads'!$C$50,"Direct costs",'Calc| Overheads Allocation'!E$8*S297,"Internal labour",'Calc| Overheads Allocation'!E$8*S297*'Input| Projects'!$AO297,"DNSP defined",'Calc| Overheads Allocation'!E$78*'Input| Projects'!$AV297,0),0)</f>
        <v>0</v>
      </c>
      <c r="AJ297" s="172" cm="1">
        <f t="array" ref="AJ297">IFERROR(--('Input| Projects'!$AS297="Yes")*_xlfn.SWITCH('Input| Overheads'!$C$50,"Direct costs",'Calc| Overheads Allocation'!F$8*T297,"Internal labour",'Calc| Overheads Allocation'!F$8*T297*'Input| Projects'!$AO297,"DNSP defined",'Calc| Overheads Allocation'!F$78*'Input| Projects'!$AV297,0),0)</f>
        <v>0</v>
      </c>
      <c r="AK297" s="172" cm="1">
        <f t="array" ref="AK297">IFERROR(--('Input| Projects'!$AS297="Yes")*_xlfn.SWITCH('Input| Overheads'!$C$50,"Direct costs",'Calc| Overheads Allocation'!G$8*U297,"Internal labour",'Calc| Overheads Allocation'!G$8*U297*'Input| Projects'!$AO297,"DNSP defined",'Calc| Overheads Allocation'!G$78*'Input| Projects'!$AV297,0),0)</f>
        <v>0</v>
      </c>
      <c r="AL297" s="172" cm="1">
        <f t="array" ref="AL297">IFERROR(--('Input| Projects'!$AS297="Yes")*_xlfn.SWITCH('Input| Overheads'!$C$50,"Direct costs",'Calc| Overheads Allocation'!H$8*V297,"Internal labour",'Calc| Overheads Allocation'!H$8*V297*'Input| Projects'!$AO297,"DNSP defined",'Calc| Overheads Allocation'!H$78*'Input| Projects'!$AV297,0),0)</f>
        <v>0</v>
      </c>
      <c r="AM297" s="172" cm="1">
        <f t="array" ref="AM297">IFERROR(--('Input| Projects'!$AS297="Yes")*_xlfn.SWITCH('Input| Overheads'!$C$50,"Direct costs",'Calc| Overheads Allocation'!I$8*W297,"Internal labour",'Calc| Overheads Allocation'!I$8*W297*'Input| Projects'!$AO297,"DNSP defined",'Calc| Overheads Allocation'!I$78*'Input| Projects'!$AV297,0),0)</f>
        <v>0</v>
      </c>
      <c r="AN297" s="175"/>
      <c r="AO297" s="172" cm="1">
        <f t="array" ref="AO297">IFERROR(--('Input| Projects'!$AT297="Yes")*_xlfn.SWITCH('Input| Overheads'!$C$50,"Direct costs",'Calc| Overheads Allocation'!C$9*Q297,"Internal labour",'Calc| Overheads Allocation'!C$9*Q297*'Input| Projects'!$AO297,"DNSP defined",'Calc| Overheads Allocation'!C$79*'Input| Projects'!$AW297,0),0)</f>
        <v>0</v>
      </c>
      <c r="AP297" s="172" cm="1">
        <f t="array" ref="AP297">IFERROR(--('Input| Projects'!$AT297="Yes")*_xlfn.SWITCH('Input| Overheads'!$C$50,"Direct costs",'Calc| Overheads Allocation'!D$9*R297,"Internal labour",'Calc| Overheads Allocation'!D$9*R297*'Input| Projects'!$AO297,"DNSP defined",'Calc| Overheads Allocation'!D$79*'Input| Projects'!$AW297,0),0)</f>
        <v>0</v>
      </c>
      <c r="AQ297" s="172" cm="1">
        <f t="array" ref="AQ297">IFERROR(--('Input| Projects'!$AT297="Yes")*_xlfn.SWITCH('Input| Overheads'!$C$50,"Direct costs",'Calc| Overheads Allocation'!E$9*S297,"Internal labour",'Calc| Overheads Allocation'!E$9*S297*'Input| Projects'!$AO297,"DNSP defined",'Calc| Overheads Allocation'!E$79*'Input| Projects'!$AW297,0),0)</f>
        <v>0</v>
      </c>
      <c r="AR297" s="172" cm="1">
        <f t="array" ref="AR297">IFERROR(--('Input| Projects'!$AT297="Yes")*_xlfn.SWITCH('Input| Overheads'!$C$50,"Direct costs",'Calc| Overheads Allocation'!F$9*T297,"Internal labour",'Calc| Overheads Allocation'!F$9*T297*'Input| Projects'!$AO297,"DNSP defined",'Calc| Overheads Allocation'!F$79*'Input| Projects'!$AW297,0),0)</f>
        <v>0</v>
      </c>
      <c r="AS297" s="172" cm="1">
        <f t="array" ref="AS297">IFERROR(--('Input| Projects'!$AT297="Yes")*_xlfn.SWITCH('Input| Overheads'!$C$50,"Direct costs",'Calc| Overheads Allocation'!G$9*U297,"Internal labour",'Calc| Overheads Allocation'!G$9*U297*'Input| Projects'!$AO297,"DNSP defined",'Calc| Overheads Allocation'!G$79*'Input| Projects'!$AW297,0),0)</f>
        <v>0</v>
      </c>
      <c r="AT297" s="172" cm="1">
        <f t="array" ref="AT297">IFERROR(--('Input| Projects'!$AT297="Yes")*_xlfn.SWITCH('Input| Overheads'!$C$50,"Direct costs",'Calc| Overheads Allocation'!H$9*V297,"Internal labour",'Calc| Overheads Allocation'!H$9*V297*'Input| Projects'!$AO297,"DNSP defined",'Calc| Overheads Allocation'!H$79*'Input| Projects'!$AW297,0),0)</f>
        <v>0</v>
      </c>
      <c r="AU297" s="172" cm="1">
        <f t="array" ref="AU297">IFERROR(--('Input| Projects'!$AT297="Yes")*_xlfn.SWITCH('Input| Overheads'!$C$50,"Direct costs",'Calc| Overheads Allocation'!I$9*W297,"Internal labour",'Calc| Overheads Allocation'!I$9*W297*'Input| Projects'!$AO297,"DNSP defined",'Calc| Overheads Allocation'!I$79*'Input| Projects'!$AW297,0),0)</f>
        <v>0</v>
      </c>
      <c r="AV297" s="175"/>
      <c r="AW297" s="172">
        <f t="shared" si="112"/>
        <v>0</v>
      </c>
      <c r="AX297" s="172">
        <f t="shared" si="113"/>
        <v>0</v>
      </c>
      <c r="AY297" s="172">
        <f t="shared" si="114"/>
        <v>0</v>
      </c>
      <c r="AZ297" s="172">
        <f t="shared" si="115"/>
        <v>0</v>
      </c>
      <c r="BA297" s="172">
        <f t="shared" si="116"/>
        <v>0</v>
      </c>
      <c r="BB297" s="172">
        <f t="shared" si="117"/>
        <v>0</v>
      </c>
      <c r="BC297" s="172">
        <f t="shared" si="118"/>
        <v>0</v>
      </c>
      <c r="BD297" s="176"/>
      <c r="BE297" s="172">
        <f t="shared" si="119"/>
        <v>0</v>
      </c>
      <c r="BF297" s="172">
        <f t="shared" si="120"/>
        <v>0</v>
      </c>
      <c r="BG297" s="172">
        <f t="shared" si="121"/>
        <v>0</v>
      </c>
      <c r="BH297" s="172">
        <f t="shared" si="122"/>
        <v>0</v>
      </c>
      <c r="BI297" s="172">
        <f t="shared" si="123"/>
        <v>0</v>
      </c>
      <c r="BJ297" s="172">
        <f t="shared" si="124"/>
        <v>0</v>
      </c>
      <c r="BK297" s="172">
        <f t="shared" si="125"/>
        <v>0</v>
      </c>
      <c r="BL297" s="176"/>
      <c r="BM297" s="172">
        <f t="shared" si="104"/>
        <v>0</v>
      </c>
      <c r="BN297" s="172">
        <f t="shared" si="105"/>
        <v>0</v>
      </c>
      <c r="BO297" s="172">
        <f t="shared" si="106"/>
        <v>0</v>
      </c>
      <c r="BP297" s="172">
        <f t="shared" si="107"/>
        <v>0</v>
      </c>
      <c r="BQ297" s="172">
        <f t="shared" si="108"/>
        <v>0</v>
      </c>
      <c r="BR297" s="172">
        <f t="shared" si="109"/>
        <v>0</v>
      </c>
      <c r="BS297" s="172">
        <f t="shared" si="110"/>
        <v>0</v>
      </c>
      <c r="BT297" s="55"/>
      <c r="BU297" s="158">
        <f>SUMIF('Input| Projects'!$BA$8:$CX$8,RIGHT(BU$9,3),'Input| Projects'!$BA297:$CX297)</f>
        <v>0</v>
      </c>
      <c r="BV297" s="158">
        <f>SUMIF('Input| Projects'!$BA$8:$CX$8,RIGHT(BV$9,3),'Input| Projects'!$BA297:$CX297)</f>
        <v>0</v>
      </c>
      <c r="BW297" s="79" t="str">
        <f t="shared" si="111"/>
        <v/>
      </c>
    </row>
    <row r="298" spans="2:75" x14ac:dyDescent="0.2">
      <c r="B298" s="123">
        <f>IFERROR('Input| Projects'!B298,"")</f>
        <v>289</v>
      </c>
      <c r="C298" s="160" t="str">
        <f>IFERROR(IF('Input| Projects'!C298="","",'Input| Projects'!C298),"")</f>
        <v/>
      </c>
      <c r="D298" s="160" t="str">
        <f>IFERROR(IF('Input| Projects'!D298="","",'Input| Projects'!D298),"")</f>
        <v/>
      </c>
      <c r="E298" s="53"/>
      <c r="F298" s="160" t="str">
        <f>IF(LEN('Input| Projects'!F298)&gt;0,'Input| Projects'!F298,"")</f>
        <v/>
      </c>
      <c r="G298" s="160" t="str">
        <f>IF(LEN('Input| Projects'!G298)&gt;0,'Input| Projects'!G298,"")</f>
        <v/>
      </c>
      <c r="H298" s="10"/>
      <c r="I298" s="194" cm="1">
        <f t="array" ref="I298">IF(LEN($F298)&gt;0,1+IFERROR(SUMPRODUCT(TRANSPOSE('Input| Projects'!$AO298:$AQ298),INDEX('Input| Escalations'!$F$27:$L$29,,MATCH(Q$9,'Input| Escalations'!$F$21:$L$21,0))),0),0)</f>
        <v>0</v>
      </c>
      <c r="J298" s="194" cm="1">
        <f t="array" ref="J298">IF(LEN($F298)&gt;0,1+IFERROR(SUMPRODUCT(TRANSPOSE('Input| Projects'!$AO298:$AQ298),INDEX('Input| Escalations'!$F$27:$L$29,,MATCH(R$9,'Input| Escalations'!$F$21:$L$21,0))),0),0)</f>
        <v>0</v>
      </c>
      <c r="K298" s="194" cm="1">
        <f t="array" ref="K298">IF(LEN($F298)&gt;0,1+IFERROR(SUMPRODUCT(TRANSPOSE('Input| Projects'!$AO298:$AQ298),INDEX('Input| Escalations'!$F$27:$L$29,,MATCH(S$9,'Input| Escalations'!$F$21:$L$21,0))),0),0)</f>
        <v>0</v>
      </c>
      <c r="L298" s="194" cm="1">
        <f t="array" ref="L298">IF(LEN($F298)&gt;0,1+IFERROR(SUMPRODUCT(TRANSPOSE('Input| Projects'!$AO298:$AQ298),INDEX('Input| Escalations'!$F$27:$L$29,,MATCH(T$9,'Input| Escalations'!$F$21:$L$21,0))),0),0)</f>
        <v>0</v>
      </c>
      <c r="M298" s="194" cm="1">
        <f t="array" ref="M298">IF(LEN($F298)&gt;0,1+IFERROR(SUMPRODUCT(TRANSPOSE('Input| Projects'!$AO298:$AQ298),INDEX('Input| Escalations'!$F$27:$L$29,,MATCH(U$9,'Input| Escalations'!$F$21:$L$21,0))),0),0)</f>
        <v>0</v>
      </c>
      <c r="N298" s="194" cm="1">
        <f t="array" ref="N298">IF(LEN($F298)&gt;0,1+IFERROR(SUMPRODUCT(TRANSPOSE('Input| Projects'!$AO298:$AQ298),INDEX('Input| Escalations'!$F$27:$L$29,,MATCH(V$9,'Input| Escalations'!$F$21:$L$21,0))),0),0)</f>
        <v>0</v>
      </c>
      <c r="O298" s="194" cm="1">
        <f t="array" ref="O298">IF(LEN($F298)&gt;0,1+IFERROR(SUMPRODUCT(TRANSPOSE('Input| Projects'!$AO298:$AQ298),INDEX('Input| Escalations'!$F$27:$L$29,,MATCH(W$9,'Input| Escalations'!$F$21:$L$21,0))),0),0)</f>
        <v>0</v>
      </c>
      <c r="P298" s="10"/>
      <c r="Q298" s="172">
        <f>IFERROR(IF(ISNUMBER(FIND("decision",'Input| Setup'!$F$6)),'Input| Projects'!Y298,'Input| Projects'!I298)*'Input| Escalations'!$I$17*I298,0)</f>
        <v>0</v>
      </c>
      <c r="R298" s="172">
        <f>IFERROR(IF(ISNUMBER(FIND("decision",'Input| Setup'!$F$6)),'Input| Projects'!Z298,'Input| Projects'!J298)*'Input| Escalations'!$I$17*J298,0)</f>
        <v>0</v>
      </c>
      <c r="S298" s="172">
        <f>IFERROR(IF(ISNUMBER(FIND("decision",'Input| Setup'!$F$6)),'Input| Projects'!AA298,'Input| Projects'!K298)*'Input| Escalations'!$I$17*K298,0)</f>
        <v>0</v>
      </c>
      <c r="T298" s="172">
        <f>IFERROR(IF(ISNUMBER(FIND("decision",'Input| Setup'!$F$6)),'Input| Projects'!AB298,'Input| Projects'!L298)*'Input| Escalations'!$I$17*L298,0)</f>
        <v>0</v>
      </c>
      <c r="U298" s="172">
        <f>IFERROR(IF(ISNUMBER(FIND("decision",'Input| Setup'!$F$6)),'Input| Projects'!AC298,'Input| Projects'!M298)*'Input| Escalations'!$I$17*M298,0)</f>
        <v>0</v>
      </c>
      <c r="V298" s="172">
        <f>IFERROR(IF(ISNUMBER(FIND("decision",'Input| Setup'!$F$6)),'Input| Projects'!AD298,'Input| Projects'!N298)*'Input| Escalations'!$I$17*N298,0)</f>
        <v>0</v>
      </c>
      <c r="W298" s="172">
        <f>IFERROR(IF(ISNUMBER(FIND("decision",'Input| Setup'!$F$6)),'Input| Projects'!AE298,'Input| Projects'!O298)*'Input| Escalations'!$I$17*O298,0)</f>
        <v>0</v>
      </c>
      <c r="X298" s="175"/>
      <c r="Y298" s="172">
        <f>IF(ISNUMBER(FIND("decision",'Input| Setup'!$F$6)),'Input| Projects'!AG298,'Input| Projects'!Q298)*I298*'Input| Escalations'!$I$17</f>
        <v>0</v>
      </c>
      <c r="Z298" s="172">
        <f>IF(ISNUMBER(FIND("decision",'Input| Setup'!$F$6)),'Input| Projects'!AH298,'Input| Projects'!R298)*J298*'Input| Escalations'!$I$17</f>
        <v>0</v>
      </c>
      <c r="AA298" s="172">
        <f>IF(ISNUMBER(FIND("decision",'Input| Setup'!$F$6)),'Input| Projects'!AI298,'Input| Projects'!S298)*K298*'Input| Escalations'!$I$17</f>
        <v>0</v>
      </c>
      <c r="AB298" s="172">
        <f>IF(ISNUMBER(FIND("decision",'Input| Setup'!$F$6)),'Input| Projects'!AJ298,'Input| Projects'!T298)*L298*'Input| Escalations'!$I$17</f>
        <v>0</v>
      </c>
      <c r="AC298" s="172">
        <f>IF(ISNUMBER(FIND("decision",'Input| Setup'!$F$6)),'Input| Projects'!AK298,'Input| Projects'!U298)*M298*'Input| Escalations'!$I$17</f>
        <v>0</v>
      </c>
      <c r="AD298" s="172">
        <f>IF(ISNUMBER(FIND("decision",'Input| Setup'!$F$6)),'Input| Projects'!AL298,'Input| Projects'!V298)*N298*'Input| Escalations'!$I$17</f>
        <v>0</v>
      </c>
      <c r="AE298" s="172">
        <f>IF(ISNUMBER(FIND("decision",'Input| Setup'!$F$6)),'Input| Projects'!AM298,'Input| Projects'!W298)*O298*'Input| Escalations'!$I$17</f>
        <v>0</v>
      </c>
      <c r="AF298" s="175"/>
      <c r="AG298" s="172" cm="1">
        <f t="array" ref="AG298">IFERROR(--('Input| Projects'!$AS298="Yes")*_xlfn.SWITCH('Input| Overheads'!$C$50,"Direct costs",'Calc| Overheads Allocation'!C$8*Q298,"Internal labour",'Calc| Overheads Allocation'!C$8*Q298*'Input| Projects'!$AO298,"DNSP defined",'Calc| Overheads Allocation'!C$78*'Input| Projects'!$AV298,0),0)</f>
        <v>0</v>
      </c>
      <c r="AH298" s="172" cm="1">
        <f t="array" ref="AH298">IFERROR(--('Input| Projects'!$AS298="Yes")*_xlfn.SWITCH('Input| Overheads'!$C$50,"Direct costs",'Calc| Overheads Allocation'!D$8*R298,"Internal labour",'Calc| Overheads Allocation'!D$8*R298*'Input| Projects'!$AO298,"DNSP defined",'Calc| Overheads Allocation'!D$78*'Input| Projects'!$AV298,0),0)</f>
        <v>0</v>
      </c>
      <c r="AI298" s="172" cm="1">
        <f t="array" ref="AI298">IFERROR(--('Input| Projects'!$AS298="Yes")*_xlfn.SWITCH('Input| Overheads'!$C$50,"Direct costs",'Calc| Overheads Allocation'!E$8*S298,"Internal labour",'Calc| Overheads Allocation'!E$8*S298*'Input| Projects'!$AO298,"DNSP defined",'Calc| Overheads Allocation'!E$78*'Input| Projects'!$AV298,0),0)</f>
        <v>0</v>
      </c>
      <c r="AJ298" s="172" cm="1">
        <f t="array" ref="AJ298">IFERROR(--('Input| Projects'!$AS298="Yes")*_xlfn.SWITCH('Input| Overheads'!$C$50,"Direct costs",'Calc| Overheads Allocation'!F$8*T298,"Internal labour",'Calc| Overheads Allocation'!F$8*T298*'Input| Projects'!$AO298,"DNSP defined",'Calc| Overheads Allocation'!F$78*'Input| Projects'!$AV298,0),0)</f>
        <v>0</v>
      </c>
      <c r="AK298" s="172" cm="1">
        <f t="array" ref="AK298">IFERROR(--('Input| Projects'!$AS298="Yes")*_xlfn.SWITCH('Input| Overheads'!$C$50,"Direct costs",'Calc| Overheads Allocation'!G$8*U298,"Internal labour",'Calc| Overheads Allocation'!G$8*U298*'Input| Projects'!$AO298,"DNSP defined",'Calc| Overheads Allocation'!G$78*'Input| Projects'!$AV298,0),0)</f>
        <v>0</v>
      </c>
      <c r="AL298" s="172" cm="1">
        <f t="array" ref="AL298">IFERROR(--('Input| Projects'!$AS298="Yes")*_xlfn.SWITCH('Input| Overheads'!$C$50,"Direct costs",'Calc| Overheads Allocation'!H$8*V298,"Internal labour",'Calc| Overheads Allocation'!H$8*V298*'Input| Projects'!$AO298,"DNSP defined",'Calc| Overheads Allocation'!H$78*'Input| Projects'!$AV298,0),0)</f>
        <v>0</v>
      </c>
      <c r="AM298" s="172" cm="1">
        <f t="array" ref="AM298">IFERROR(--('Input| Projects'!$AS298="Yes")*_xlfn.SWITCH('Input| Overheads'!$C$50,"Direct costs",'Calc| Overheads Allocation'!I$8*W298,"Internal labour",'Calc| Overheads Allocation'!I$8*W298*'Input| Projects'!$AO298,"DNSP defined",'Calc| Overheads Allocation'!I$78*'Input| Projects'!$AV298,0),0)</f>
        <v>0</v>
      </c>
      <c r="AN298" s="175"/>
      <c r="AO298" s="172" cm="1">
        <f t="array" ref="AO298">IFERROR(--('Input| Projects'!$AT298="Yes")*_xlfn.SWITCH('Input| Overheads'!$C$50,"Direct costs",'Calc| Overheads Allocation'!C$9*Q298,"Internal labour",'Calc| Overheads Allocation'!C$9*Q298*'Input| Projects'!$AO298,"DNSP defined",'Calc| Overheads Allocation'!C$79*'Input| Projects'!$AW298,0),0)</f>
        <v>0</v>
      </c>
      <c r="AP298" s="172" cm="1">
        <f t="array" ref="AP298">IFERROR(--('Input| Projects'!$AT298="Yes")*_xlfn.SWITCH('Input| Overheads'!$C$50,"Direct costs",'Calc| Overheads Allocation'!D$9*R298,"Internal labour",'Calc| Overheads Allocation'!D$9*R298*'Input| Projects'!$AO298,"DNSP defined",'Calc| Overheads Allocation'!D$79*'Input| Projects'!$AW298,0),0)</f>
        <v>0</v>
      </c>
      <c r="AQ298" s="172" cm="1">
        <f t="array" ref="AQ298">IFERROR(--('Input| Projects'!$AT298="Yes")*_xlfn.SWITCH('Input| Overheads'!$C$50,"Direct costs",'Calc| Overheads Allocation'!E$9*S298,"Internal labour",'Calc| Overheads Allocation'!E$9*S298*'Input| Projects'!$AO298,"DNSP defined",'Calc| Overheads Allocation'!E$79*'Input| Projects'!$AW298,0),0)</f>
        <v>0</v>
      </c>
      <c r="AR298" s="172" cm="1">
        <f t="array" ref="AR298">IFERROR(--('Input| Projects'!$AT298="Yes")*_xlfn.SWITCH('Input| Overheads'!$C$50,"Direct costs",'Calc| Overheads Allocation'!F$9*T298,"Internal labour",'Calc| Overheads Allocation'!F$9*T298*'Input| Projects'!$AO298,"DNSP defined",'Calc| Overheads Allocation'!F$79*'Input| Projects'!$AW298,0),0)</f>
        <v>0</v>
      </c>
      <c r="AS298" s="172" cm="1">
        <f t="array" ref="AS298">IFERROR(--('Input| Projects'!$AT298="Yes")*_xlfn.SWITCH('Input| Overheads'!$C$50,"Direct costs",'Calc| Overheads Allocation'!G$9*U298,"Internal labour",'Calc| Overheads Allocation'!G$9*U298*'Input| Projects'!$AO298,"DNSP defined",'Calc| Overheads Allocation'!G$79*'Input| Projects'!$AW298,0),0)</f>
        <v>0</v>
      </c>
      <c r="AT298" s="172" cm="1">
        <f t="array" ref="AT298">IFERROR(--('Input| Projects'!$AT298="Yes")*_xlfn.SWITCH('Input| Overheads'!$C$50,"Direct costs",'Calc| Overheads Allocation'!H$9*V298,"Internal labour",'Calc| Overheads Allocation'!H$9*V298*'Input| Projects'!$AO298,"DNSP defined",'Calc| Overheads Allocation'!H$79*'Input| Projects'!$AW298,0),0)</f>
        <v>0</v>
      </c>
      <c r="AU298" s="172" cm="1">
        <f t="array" ref="AU298">IFERROR(--('Input| Projects'!$AT298="Yes")*_xlfn.SWITCH('Input| Overheads'!$C$50,"Direct costs",'Calc| Overheads Allocation'!I$9*W298,"Internal labour",'Calc| Overheads Allocation'!I$9*W298*'Input| Projects'!$AO298,"DNSP defined",'Calc| Overheads Allocation'!I$79*'Input| Projects'!$AW298,0),0)</f>
        <v>0</v>
      </c>
      <c r="AV298" s="175"/>
      <c r="AW298" s="172">
        <f t="shared" si="112"/>
        <v>0</v>
      </c>
      <c r="AX298" s="172">
        <f t="shared" si="113"/>
        <v>0</v>
      </c>
      <c r="AY298" s="172">
        <f t="shared" si="114"/>
        <v>0</v>
      </c>
      <c r="AZ298" s="172">
        <f t="shared" si="115"/>
        <v>0</v>
      </c>
      <c r="BA298" s="172">
        <f t="shared" si="116"/>
        <v>0</v>
      </c>
      <c r="BB298" s="172">
        <f t="shared" si="117"/>
        <v>0</v>
      </c>
      <c r="BC298" s="172">
        <f t="shared" si="118"/>
        <v>0</v>
      </c>
      <c r="BD298" s="176"/>
      <c r="BE298" s="172">
        <f t="shared" si="119"/>
        <v>0</v>
      </c>
      <c r="BF298" s="172">
        <f t="shared" si="120"/>
        <v>0</v>
      </c>
      <c r="BG298" s="172">
        <f t="shared" si="121"/>
        <v>0</v>
      </c>
      <c r="BH298" s="172">
        <f t="shared" si="122"/>
        <v>0</v>
      </c>
      <c r="BI298" s="172">
        <f t="shared" si="123"/>
        <v>0</v>
      </c>
      <c r="BJ298" s="172">
        <f t="shared" si="124"/>
        <v>0</v>
      </c>
      <c r="BK298" s="172">
        <f t="shared" si="125"/>
        <v>0</v>
      </c>
      <c r="BL298" s="176"/>
      <c r="BM298" s="172">
        <f t="shared" si="104"/>
        <v>0</v>
      </c>
      <c r="BN298" s="172">
        <f t="shared" si="105"/>
        <v>0</v>
      </c>
      <c r="BO298" s="172">
        <f t="shared" si="106"/>
        <v>0</v>
      </c>
      <c r="BP298" s="172">
        <f t="shared" si="107"/>
        <v>0</v>
      </c>
      <c r="BQ298" s="172">
        <f t="shared" si="108"/>
        <v>0</v>
      </c>
      <c r="BR298" s="172">
        <f t="shared" si="109"/>
        <v>0</v>
      </c>
      <c r="BS298" s="172">
        <f t="shared" si="110"/>
        <v>0</v>
      </c>
      <c r="BT298" s="55"/>
      <c r="BU298" s="158">
        <f>SUMIF('Input| Projects'!$BA$8:$CX$8,RIGHT(BU$9,3),'Input| Projects'!$BA298:$CX298)</f>
        <v>0</v>
      </c>
      <c r="BV298" s="158">
        <f>SUMIF('Input| Projects'!$BA$8:$CX$8,RIGHT(BV$9,3),'Input| Projects'!$BA298:$CX298)</f>
        <v>0</v>
      </c>
      <c r="BW298" s="79" t="str">
        <f t="shared" si="111"/>
        <v/>
      </c>
    </row>
    <row r="299" spans="2:75" x14ac:dyDescent="0.2">
      <c r="B299" s="123">
        <f>IFERROR('Input| Projects'!B299,"")</f>
        <v>290</v>
      </c>
      <c r="C299" s="160" t="str">
        <f>IFERROR(IF('Input| Projects'!C299="","",'Input| Projects'!C299),"")</f>
        <v/>
      </c>
      <c r="D299" s="160" t="str">
        <f>IFERROR(IF('Input| Projects'!D299="","",'Input| Projects'!D299),"")</f>
        <v/>
      </c>
      <c r="E299" s="53"/>
      <c r="F299" s="160" t="str">
        <f>IF(LEN('Input| Projects'!F299)&gt;0,'Input| Projects'!F299,"")</f>
        <v/>
      </c>
      <c r="G299" s="160" t="str">
        <f>IF(LEN('Input| Projects'!G299)&gt;0,'Input| Projects'!G299,"")</f>
        <v/>
      </c>
      <c r="H299" s="10"/>
      <c r="I299" s="194" cm="1">
        <f t="array" ref="I299">IF(LEN($F299)&gt;0,1+IFERROR(SUMPRODUCT(TRANSPOSE('Input| Projects'!$AO299:$AQ299),INDEX('Input| Escalations'!$F$27:$L$29,,MATCH(Q$9,'Input| Escalations'!$F$21:$L$21,0))),0),0)</f>
        <v>0</v>
      </c>
      <c r="J299" s="194" cm="1">
        <f t="array" ref="J299">IF(LEN($F299)&gt;0,1+IFERROR(SUMPRODUCT(TRANSPOSE('Input| Projects'!$AO299:$AQ299),INDEX('Input| Escalations'!$F$27:$L$29,,MATCH(R$9,'Input| Escalations'!$F$21:$L$21,0))),0),0)</f>
        <v>0</v>
      </c>
      <c r="K299" s="194" cm="1">
        <f t="array" ref="K299">IF(LEN($F299)&gt;0,1+IFERROR(SUMPRODUCT(TRANSPOSE('Input| Projects'!$AO299:$AQ299),INDEX('Input| Escalations'!$F$27:$L$29,,MATCH(S$9,'Input| Escalations'!$F$21:$L$21,0))),0),0)</f>
        <v>0</v>
      </c>
      <c r="L299" s="194" cm="1">
        <f t="array" ref="L299">IF(LEN($F299)&gt;0,1+IFERROR(SUMPRODUCT(TRANSPOSE('Input| Projects'!$AO299:$AQ299),INDEX('Input| Escalations'!$F$27:$L$29,,MATCH(T$9,'Input| Escalations'!$F$21:$L$21,0))),0),0)</f>
        <v>0</v>
      </c>
      <c r="M299" s="194" cm="1">
        <f t="array" ref="M299">IF(LEN($F299)&gt;0,1+IFERROR(SUMPRODUCT(TRANSPOSE('Input| Projects'!$AO299:$AQ299),INDEX('Input| Escalations'!$F$27:$L$29,,MATCH(U$9,'Input| Escalations'!$F$21:$L$21,0))),0),0)</f>
        <v>0</v>
      </c>
      <c r="N299" s="194" cm="1">
        <f t="array" ref="N299">IF(LEN($F299)&gt;0,1+IFERROR(SUMPRODUCT(TRANSPOSE('Input| Projects'!$AO299:$AQ299),INDEX('Input| Escalations'!$F$27:$L$29,,MATCH(V$9,'Input| Escalations'!$F$21:$L$21,0))),0),0)</f>
        <v>0</v>
      </c>
      <c r="O299" s="194" cm="1">
        <f t="array" ref="O299">IF(LEN($F299)&gt;0,1+IFERROR(SUMPRODUCT(TRANSPOSE('Input| Projects'!$AO299:$AQ299),INDEX('Input| Escalations'!$F$27:$L$29,,MATCH(W$9,'Input| Escalations'!$F$21:$L$21,0))),0),0)</f>
        <v>0</v>
      </c>
      <c r="P299" s="10"/>
      <c r="Q299" s="172">
        <f>IFERROR(IF(ISNUMBER(FIND("decision",'Input| Setup'!$F$6)),'Input| Projects'!Y299,'Input| Projects'!I299)*'Input| Escalations'!$I$17*I299,0)</f>
        <v>0</v>
      </c>
      <c r="R299" s="172">
        <f>IFERROR(IF(ISNUMBER(FIND("decision",'Input| Setup'!$F$6)),'Input| Projects'!Z299,'Input| Projects'!J299)*'Input| Escalations'!$I$17*J299,0)</f>
        <v>0</v>
      </c>
      <c r="S299" s="172">
        <f>IFERROR(IF(ISNUMBER(FIND("decision",'Input| Setup'!$F$6)),'Input| Projects'!AA299,'Input| Projects'!K299)*'Input| Escalations'!$I$17*K299,0)</f>
        <v>0</v>
      </c>
      <c r="T299" s="172">
        <f>IFERROR(IF(ISNUMBER(FIND("decision",'Input| Setup'!$F$6)),'Input| Projects'!AB299,'Input| Projects'!L299)*'Input| Escalations'!$I$17*L299,0)</f>
        <v>0</v>
      </c>
      <c r="U299" s="172">
        <f>IFERROR(IF(ISNUMBER(FIND("decision",'Input| Setup'!$F$6)),'Input| Projects'!AC299,'Input| Projects'!M299)*'Input| Escalations'!$I$17*M299,0)</f>
        <v>0</v>
      </c>
      <c r="V299" s="172">
        <f>IFERROR(IF(ISNUMBER(FIND("decision",'Input| Setup'!$F$6)),'Input| Projects'!AD299,'Input| Projects'!N299)*'Input| Escalations'!$I$17*N299,0)</f>
        <v>0</v>
      </c>
      <c r="W299" s="172">
        <f>IFERROR(IF(ISNUMBER(FIND("decision",'Input| Setup'!$F$6)),'Input| Projects'!AE299,'Input| Projects'!O299)*'Input| Escalations'!$I$17*O299,0)</f>
        <v>0</v>
      </c>
      <c r="X299" s="175"/>
      <c r="Y299" s="172">
        <f>IF(ISNUMBER(FIND("decision",'Input| Setup'!$F$6)),'Input| Projects'!AG299,'Input| Projects'!Q299)*I299*'Input| Escalations'!$I$17</f>
        <v>0</v>
      </c>
      <c r="Z299" s="172">
        <f>IF(ISNUMBER(FIND("decision",'Input| Setup'!$F$6)),'Input| Projects'!AH299,'Input| Projects'!R299)*J299*'Input| Escalations'!$I$17</f>
        <v>0</v>
      </c>
      <c r="AA299" s="172">
        <f>IF(ISNUMBER(FIND("decision",'Input| Setup'!$F$6)),'Input| Projects'!AI299,'Input| Projects'!S299)*K299*'Input| Escalations'!$I$17</f>
        <v>0</v>
      </c>
      <c r="AB299" s="172">
        <f>IF(ISNUMBER(FIND("decision",'Input| Setup'!$F$6)),'Input| Projects'!AJ299,'Input| Projects'!T299)*L299*'Input| Escalations'!$I$17</f>
        <v>0</v>
      </c>
      <c r="AC299" s="172">
        <f>IF(ISNUMBER(FIND("decision",'Input| Setup'!$F$6)),'Input| Projects'!AK299,'Input| Projects'!U299)*M299*'Input| Escalations'!$I$17</f>
        <v>0</v>
      </c>
      <c r="AD299" s="172">
        <f>IF(ISNUMBER(FIND("decision",'Input| Setup'!$F$6)),'Input| Projects'!AL299,'Input| Projects'!V299)*N299*'Input| Escalations'!$I$17</f>
        <v>0</v>
      </c>
      <c r="AE299" s="172">
        <f>IF(ISNUMBER(FIND("decision",'Input| Setup'!$F$6)),'Input| Projects'!AM299,'Input| Projects'!W299)*O299*'Input| Escalations'!$I$17</f>
        <v>0</v>
      </c>
      <c r="AF299" s="175"/>
      <c r="AG299" s="172" cm="1">
        <f t="array" ref="AG299">IFERROR(--('Input| Projects'!$AS299="Yes")*_xlfn.SWITCH('Input| Overheads'!$C$50,"Direct costs",'Calc| Overheads Allocation'!C$8*Q299,"Internal labour",'Calc| Overheads Allocation'!C$8*Q299*'Input| Projects'!$AO299,"DNSP defined",'Calc| Overheads Allocation'!C$78*'Input| Projects'!$AV299,0),0)</f>
        <v>0</v>
      </c>
      <c r="AH299" s="172" cm="1">
        <f t="array" ref="AH299">IFERROR(--('Input| Projects'!$AS299="Yes")*_xlfn.SWITCH('Input| Overheads'!$C$50,"Direct costs",'Calc| Overheads Allocation'!D$8*R299,"Internal labour",'Calc| Overheads Allocation'!D$8*R299*'Input| Projects'!$AO299,"DNSP defined",'Calc| Overheads Allocation'!D$78*'Input| Projects'!$AV299,0),0)</f>
        <v>0</v>
      </c>
      <c r="AI299" s="172" cm="1">
        <f t="array" ref="AI299">IFERROR(--('Input| Projects'!$AS299="Yes")*_xlfn.SWITCH('Input| Overheads'!$C$50,"Direct costs",'Calc| Overheads Allocation'!E$8*S299,"Internal labour",'Calc| Overheads Allocation'!E$8*S299*'Input| Projects'!$AO299,"DNSP defined",'Calc| Overheads Allocation'!E$78*'Input| Projects'!$AV299,0),0)</f>
        <v>0</v>
      </c>
      <c r="AJ299" s="172" cm="1">
        <f t="array" ref="AJ299">IFERROR(--('Input| Projects'!$AS299="Yes")*_xlfn.SWITCH('Input| Overheads'!$C$50,"Direct costs",'Calc| Overheads Allocation'!F$8*T299,"Internal labour",'Calc| Overheads Allocation'!F$8*T299*'Input| Projects'!$AO299,"DNSP defined",'Calc| Overheads Allocation'!F$78*'Input| Projects'!$AV299,0),0)</f>
        <v>0</v>
      </c>
      <c r="AK299" s="172" cm="1">
        <f t="array" ref="AK299">IFERROR(--('Input| Projects'!$AS299="Yes")*_xlfn.SWITCH('Input| Overheads'!$C$50,"Direct costs",'Calc| Overheads Allocation'!G$8*U299,"Internal labour",'Calc| Overheads Allocation'!G$8*U299*'Input| Projects'!$AO299,"DNSP defined",'Calc| Overheads Allocation'!G$78*'Input| Projects'!$AV299,0),0)</f>
        <v>0</v>
      </c>
      <c r="AL299" s="172" cm="1">
        <f t="array" ref="AL299">IFERROR(--('Input| Projects'!$AS299="Yes")*_xlfn.SWITCH('Input| Overheads'!$C$50,"Direct costs",'Calc| Overheads Allocation'!H$8*V299,"Internal labour",'Calc| Overheads Allocation'!H$8*V299*'Input| Projects'!$AO299,"DNSP defined",'Calc| Overheads Allocation'!H$78*'Input| Projects'!$AV299,0),0)</f>
        <v>0</v>
      </c>
      <c r="AM299" s="172" cm="1">
        <f t="array" ref="AM299">IFERROR(--('Input| Projects'!$AS299="Yes")*_xlfn.SWITCH('Input| Overheads'!$C$50,"Direct costs",'Calc| Overheads Allocation'!I$8*W299,"Internal labour",'Calc| Overheads Allocation'!I$8*W299*'Input| Projects'!$AO299,"DNSP defined",'Calc| Overheads Allocation'!I$78*'Input| Projects'!$AV299,0),0)</f>
        <v>0</v>
      </c>
      <c r="AN299" s="175"/>
      <c r="AO299" s="172" cm="1">
        <f t="array" ref="AO299">IFERROR(--('Input| Projects'!$AT299="Yes")*_xlfn.SWITCH('Input| Overheads'!$C$50,"Direct costs",'Calc| Overheads Allocation'!C$9*Q299,"Internal labour",'Calc| Overheads Allocation'!C$9*Q299*'Input| Projects'!$AO299,"DNSP defined",'Calc| Overheads Allocation'!C$79*'Input| Projects'!$AW299,0),0)</f>
        <v>0</v>
      </c>
      <c r="AP299" s="172" cm="1">
        <f t="array" ref="AP299">IFERROR(--('Input| Projects'!$AT299="Yes")*_xlfn.SWITCH('Input| Overheads'!$C$50,"Direct costs",'Calc| Overheads Allocation'!D$9*R299,"Internal labour",'Calc| Overheads Allocation'!D$9*R299*'Input| Projects'!$AO299,"DNSP defined",'Calc| Overheads Allocation'!D$79*'Input| Projects'!$AW299,0),0)</f>
        <v>0</v>
      </c>
      <c r="AQ299" s="172" cm="1">
        <f t="array" ref="AQ299">IFERROR(--('Input| Projects'!$AT299="Yes")*_xlfn.SWITCH('Input| Overheads'!$C$50,"Direct costs",'Calc| Overheads Allocation'!E$9*S299,"Internal labour",'Calc| Overheads Allocation'!E$9*S299*'Input| Projects'!$AO299,"DNSP defined",'Calc| Overheads Allocation'!E$79*'Input| Projects'!$AW299,0),0)</f>
        <v>0</v>
      </c>
      <c r="AR299" s="172" cm="1">
        <f t="array" ref="AR299">IFERROR(--('Input| Projects'!$AT299="Yes")*_xlfn.SWITCH('Input| Overheads'!$C$50,"Direct costs",'Calc| Overheads Allocation'!F$9*T299,"Internal labour",'Calc| Overheads Allocation'!F$9*T299*'Input| Projects'!$AO299,"DNSP defined",'Calc| Overheads Allocation'!F$79*'Input| Projects'!$AW299,0),0)</f>
        <v>0</v>
      </c>
      <c r="AS299" s="172" cm="1">
        <f t="array" ref="AS299">IFERROR(--('Input| Projects'!$AT299="Yes")*_xlfn.SWITCH('Input| Overheads'!$C$50,"Direct costs",'Calc| Overheads Allocation'!G$9*U299,"Internal labour",'Calc| Overheads Allocation'!G$9*U299*'Input| Projects'!$AO299,"DNSP defined",'Calc| Overheads Allocation'!G$79*'Input| Projects'!$AW299,0),0)</f>
        <v>0</v>
      </c>
      <c r="AT299" s="172" cm="1">
        <f t="array" ref="AT299">IFERROR(--('Input| Projects'!$AT299="Yes")*_xlfn.SWITCH('Input| Overheads'!$C$50,"Direct costs",'Calc| Overheads Allocation'!H$9*V299,"Internal labour",'Calc| Overheads Allocation'!H$9*V299*'Input| Projects'!$AO299,"DNSP defined",'Calc| Overheads Allocation'!H$79*'Input| Projects'!$AW299,0),0)</f>
        <v>0</v>
      </c>
      <c r="AU299" s="172" cm="1">
        <f t="array" ref="AU299">IFERROR(--('Input| Projects'!$AT299="Yes")*_xlfn.SWITCH('Input| Overheads'!$C$50,"Direct costs",'Calc| Overheads Allocation'!I$9*W299,"Internal labour",'Calc| Overheads Allocation'!I$9*W299*'Input| Projects'!$AO299,"DNSP defined",'Calc| Overheads Allocation'!I$79*'Input| Projects'!$AW299,0),0)</f>
        <v>0</v>
      </c>
      <c r="AV299" s="175"/>
      <c r="AW299" s="172">
        <f t="shared" si="112"/>
        <v>0</v>
      </c>
      <c r="AX299" s="172">
        <f t="shared" si="113"/>
        <v>0</v>
      </c>
      <c r="AY299" s="172">
        <f t="shared" si="114"/>
        <v>0</v>
      </c>
      <c r="AZ299" s="172">
        <f t="shared" si="115"/>
        <v>0</v>
      </c>
      <c r="BA299" s="172">
        <f t="shared" si="116"/>
        <v>0</v>
      </c>
      <c r="BB299" s="172">
        <f t="shared" si="117"/>
        <v>0</v>
      </c>
      <c r="BC299" s="172">
        <f t="shared" si="118"/>
        <v>0</v>
      </c>
      <c r="BD299" s="176"/>
      <c r="BE299" s="172">
        <f t="shared" si="119"/>
        <v>0</v>
      </c>
      <c r="BF299" s="172">
        <f t="shared" si="120"/>
        <v>0</v>
      </c>
      <c r="BG299" s="172">
        <f t="shared" si="121"/>
        <v>0</v>
      </c>
      <c r="BH299" s="172">
        <f t="shared" si="122"/>
        <v>0</v>
      </c>
      <c r="BI299" s="172">
        <f t="shared" si="123"/>
        <v>0</v>
      </c>
      <c r="BJ299" s="172">
        <f t="shared" si="124"/>
        <v>0</v>
      </c>
      <c r="BK299" s="172">
        <f t="shared" si="125"/>
        <v>0</v>
      </c>
      <c r="BL299" s="176"/>
      <c r="BM299" s="172">
        <f t="shared" si="104"/>
        <v>0</v>
      </c>
      <c r="BN299" s="172">
        <f t="shared" si="105"/>
        <v>0</v>
      </c>
      <c r="BO299" s="172">
        <f t="shared" si="106"/>
        <v>0</v>
      </c>
      <c r="BP299" s="172">
        <f t="shared" si="107"/>
        <v>0</v>
      </c>
      <c r="BQ299" s="172">
        <f t="shared" si="108"/>
        <v>0</v>
      </c>
      <c r="BR299" s="172">
        <f t="shared" si="109"/>
        <v>0</v>
      </c>
      <c r="BS299" s="172">
        <f t="shared" si="110"/>
        <v>0</v>
      </c>
      <c r="BT299" s="55"/>
      <c r="BU299" s="158">
        <f>SUMIF('Input| Projects'!$BA$8:$CX$8,RIGHT(BU$9,3),'Input| Projects'!$BA299:$CX299)</f>
        <v>0</v>
      </c>
      <c r="BV299" s="158">
        <f>SUMIF('Input| Projects'!$BA$8:$CX$8,RIGHT(BV$9,3),'Input| Projects'!$BA299:$CX299)</f>
        <v>0</v>
      </c>
      <c r="BW299" s="79" t="str">
        <f t="shared" si="111"/>
        <v/>
      </c>
    </row>
    <row r="300" spans="2:75" x14ac:dyDescent="0.2">
      <c r="B300" s="123">
        <f>IFERROR('Input| Projects'!B300,"")</f>
        <v>291</v>
      </c>
      <c r="C300" s="160" t="str">
        <f>IFERROR(IF('Input| Projects'!C300="","",'Input| Projects'!C300),"")</f>
        <v/>
      </c>
      <c r="D300" s="160" t="str">
        <f>IFERROR(IF('Input| Projects'!D300="","",'Input| Projects'!D300),"")</f>
        <v/>
      </c>
      <c r="E300" s="53"/>
      <c r="F300" s="160" t="str">
        <f>IF(LEN('Input| Projects'!F300)&gt;0,'Input| Projects'!F300,"")</f>
        <v/>
      </c>
      <c r="G300" s="160" t="str">
        <f>IF(LEN('Input| Projects'!G300)&gt;0,'Input| Projects'!G300,"")</f>
        <v/>
      </c>
      <c r="H300" s="10"/>
      <c r="I300" s="194" cm="1">
        <f t="array" ref="I300">IF(LEN($F300)&gt;0,1+IFERROR(SUMPRODUCT(TRANSPOSE('Input| Projects'!$AO300:$AQ300),INDEX('Input| Escalations'!$F$27:$L$29,,MATCH(Q$9,'Input| Escalations'!$F$21:$L$21,0))),0),0)</f>
        <v>0</v>
      </c>
      <c r="J300" s="194" cm="1">
        <f t="array" ref="J300">IF(LEN($F300)&gt;0,1+IFERROR(SUMPRODUCT(TRANSPOSE('Input| Projects'!$AO300:$AQ300),INDEX('Input| Escalations'!$F$27:$L$29,,MATCH(R$9,'Input| Escalations'!$F$21:$L$21,0))),0),0)</f>
        <v>0</v>
      </c>
      <c r="K300" s="194" cm="1">
        <f t="array" ref="K300">IF(LEN($F300)&gt;0,1+IFERROR(SUMPRODUCT(TRANSPOSE('Input| Projects'!$AO300:$AQ300),INDEX('Input| Escalations'!$F$27:$L$29,,MATCH(S$9,'Input| Escalations'!$F$21:$L$21,0))),0),0)</f>
        <v>0</v>
      </c>
      <c r="L300" s="194" cm="1">
        <f t="array" ref="L300">IF(LEN($F300)&gt;0,1+IFERROR(SUMPRODUCT(TRANSPOSE('Input| Projects'!$AO300:$AQ300),INDEX('Input| Escalations'!$F$27:$L$29,,MATCH(T$9,'Input| Escalations'!$F$21:$L$21,0))),0),0)</f>
        <v>0</v>
      </c>
      <c r="M300" s="194" cm="1">
        <f t="array" ref="M300">IF(LEN($F300)&gt;0,1+IFERROR(SUMPRODUCT(TRANSPOSE('Input| Projects'!$AO300:$AQ300),INDEX('Input| Escalations'!$F$27:$L$29,,MATCH(U$9,'Input| Escalations'!$F$21:$L$21,0))),0),0)</f>
        <v>0</v>
      </c>
      <c r="N300" s="194" cm="1">
        <f t="array" ref="N300">IF(LEN($F300)&gt;0,1+IFERROR(SUMPRODUCT(TRANSPOSE('Input| Projects'!$AO300:$AQ300),INDEX('Input| Escalations'!$F$27:$L$29,,MATCH(V$9,'Input| Escalations'!$F$21:$L$21,0))),0),0)</f>
        <v>0</v>
      </c>
      <c r="O300" s="194" cm="1">
        <f t="array" ref="O300">IF(LEN($F300)&gt;0,1+IFERROR(SUMPRODUCT(TRANSPOSE('Input| Projects'!$AO300:$AQ300),INDEX('Input| Escalations'!$F$27:$L$29,,MATCH(W$9,'Input| Escalations'!$F$21:$L$21,0))),0),0)</f>
        <v>0</v>
      </c>
      <c r="P300" s="10"/>
      <c r="Q300" s="172">
        <f>IFERROR(IF(ISNUMBER(FIND("decision",'Input| Setup'!$F$6)),'Input| Projects'!Y300,'Input| Projects'!I300)*'Input| Escalations'!$I$17*I300,0)</f>
        <v>0</v>
      </c>
      <c r="R300" s="172">
        <f>IFERROR(IF(ISNUMBER(FIND("decision",'Input| Setup'!$F$6)),'Input| Projects'!Z300,'Input| Projects'!J300)*'Input| Escalations'!$I$17*J300,0)</f>
        <v>0</v>
      </c>
      <c r="S300" s="172">
        <f>IFERROR(IF(ISNUMBER(FIND("decision",'Input| Setup'!$F$6)),'Input| Projects'!AA300,'Input| Projects'!K300)*'Input| Escalations'!$I$17*K300,0)</f>
        <v>0</v>
      </c>
      <c r="T300" s="172">
        <f>IFERROR(IF(ISNUMBER(FIND("decision",'Input| Setup'!$F$6)),'Input| Projects'!AB300,'Input| Projects'!L300)*'Input| Escalations'!$I$17*L300,0)</f>
        <v>0</v>
      </c>
      <c r="U300" s="172">
        <f>IFERROR(IF(ISNUMBER(FIND("decision",'Input| Setup'!$F$6)),'Input| Projects'!AC300,'Input| Projects'!M300)*'Input| Escalations'!$I$17*M300,0)</f>
        <v>0</v>
      </c>
      <c r="V300" s="172">
        <f>IFERROR(IF(ISNUMBER(FIND("decision",'Input| Setup'!$F$6)),'Input| Projects'!AD300,'Input| Projects'!N300)*'Input| Escalations'!$I$17*N300,0)</f>
        <v>0</v>
      </c>
      <c r="W300" s="172">
        <f>IFERROR(IF(ISNUMBER(FIND("decision",'Input| Setup'!$F$6)),'Input| Projects'!AE300,'Input| Projects'!O300)*'Input| Escalations'!$I$17*O300,0)</f>
        <v>0</v>
      </c>
      <c r="X300" s="175"/>
      <c r="Y300" s="172">
        <f>IF(ISNUMBER(FIND("decision",'Input| Setup'!$F$6)),'Input| Projects'!AG300,'Input| Projects'!Q300)*I300*'Input| Escalations'!$I$17</f>
        <v>0</v>
      </c>
      <c r="Z300" s="172">
        <f>IF(ISNUMBER(FIND("decision",'Input| Setup'!$F$6)),'Input| Projects'!AH300,'Input| Projects'!R300)*J300*'Input| Escalations'!$I$17</f>
        <v>0</v>
      </c>
      <c r="AA300" s="172">
        <f>IF(ISNUMBER(FIND("decision",'Input| Setup'!$F$6)),'Input| Projects'!AI300,'Input| Projects'!S300)*K300*'Input| Escalations'!$I$17</f>
        <v>0</v>
      </c>
      <c r="AB300" s="172">
        <f>IF(ISNUMBER(FIND("decision",'Input| Setup'!$F$6)),'Input| Projects'!AJ300,'Input| Projects'!T300)*L300*'Input| Escalations'!$I$17</f>
        <v>0</v>
      </c>
      <c r="AC300" s="172">
        <f>IF(ISNUMBER(FIND("decision",'Input| Setup'!$F$6)),'Input| Projects'!AK300,'Input| Projects'!U300)*M300*'Input| Escalations'!$I$17</f>
        <v>0</v>
      </c>
      <c r="AD300" s="172">
        <f>IF(ISNUMBER(FIND("decision",'Input| Setup'!$F$6)),'Input| Projects'!AL300,'Input| Projects'!V300)*N300*'Input| Escalations'!$I$17</f>
        <v>0</v>
      </c>
      <c r="AE300" s="172">
        <f>IF(ISNUMBER(FIND("decision",'Input| Setup'!$F$6)),'Input| Projects'!AM300,'Input| Projects'!W300)*O300*'Input| Escalations'!$I$17</f>
        <v>0</v>
      </c>
      <c r="AF300" s="175"/>
      <c r="AG300" s="172" cm="1">
        <f t="array" ref="AG300">IFERROR(--('Input| Projects'!$AS300="Yes")*_xlfn.SWITCH('Input| Overheads'!$C$50,"Direct costs",'Calc| Overheads Allocation'!C$8*Q300,"Internal labour",'Calc| Overheads Allocation'!C$8*Q300*'Input| Projects'!$AO300,"DNSP defined",'Calc| Overheads Allocation'!C$78*'Input| Projects'!$AV300,0),0)</f>
        <v>0</v>
      </c>
      <c r="AH300" s="172" cm="1">
        <f t="array" ref="AH300">IFERROR(--('Input| Projects'!$AS300="Yes")*_xlfn.SWITCH('Input| Overheads'!$C$50,"Direct costs",'Calc| Overheads Allocation'!D$8*R300,"Internal labour",'Calc| Overheads Allocation'!D$8*R300*'Input| Projects'!$AO300,"DNSP defined",'Calc| Overheads Allocation'!D$78*'Input| Projects'!$AV300,0),0)</f>
        <v>0</v>
      </c>
      <c r="AI300" s="172" cm="1">
        <f t="array" ref="AI300">IFERROR(--('Input| Projects'!$AS300="Yes")*_xlfn.SWITCH('Input| Overheads'!$C$50,"Direct costs",'Calc| Overheads Allocation'!E$8*S300,"Internal labour",'Calc| Overheads Allocation'!E$8*S300*'Input| Projects'!$AO300,"DNSP defined",'Calc| Overheads Allocation'!E$78*'Input| Projects'!$AV300,0),0)</f>
        <v>0</v>
      </c>
      <c r="AJ300" s="172" cm="1">
        <f t="array" ref="AJ300">IFERROR(--('Input| Projects'!$AS300="Yes")*_xlfn.SWITCH('Input| Overheads'!$C$50,"Direct costs",'Calc| Overheads Allocation'!F$8*T300,"Internal labour",'Calc| Overheads Allocation'!F$8*T300*'Input| Projects'!$AO300,"DNSP defined",'Calc| Overheads Allocation'!F$78*'Input| Projects'!$AV300,0),0)</f>
        <v>0</v>
      </c>
      <c r="AK300" s="172" cm="1">
        <f t="array" ref="AK300">IFERROR(--('Input| Projects'!$AS300="Yes")*_xlfn.SWITCH('Input| Overheads'!$C$50,"Direct costs",'Calc| Overheads Allocation'!G$8*U300,"Internal labour",'Calc| Overheads Allocation'!G$8*U300*'Input| Projects'!$AO300,"DNSP defined",'Calc| Overheads Allocation'!G$78*'Input| Projects'!$AV300,0),0)</f>
        <v>0</v>
      </c>
      <c r="AL300" s="172" cm="1">
        <f t="array" ref="AL300">IFERROR(--('Input| Projects'!$AS300="Yes")*_xlfn.SWITCH('Input| Overheads'!$C$50,"Direct costs",'Calc| Overheads Allocation'!H$8*V300,"Internal labour",'Calc| Overheads Allocation'!H$8*V300*'Input| Projects'!$AO300,"DNSP defined",'Calc| Overheads Allocation'!H$78*'Input| Projects'!$AV300,0),0)</f>
        <v>0</v>
      </c>
      <c r="AM300" s="172" cm="1">
        <f t="array" ref="AM300">IFERROR(--('Input| Projects'!$AS300="Yes")*_xlfn.SWITCH('Input| Overheads'!$C$50,"Direct costs",'Calc| Overheads Allocation'!I$8*W300,"Internal labour",'Calc| Overheads Allocation'!I$8*W300*'Input| Projects'!$AO300,"DNSP defined",'Calc| Overheads Allocation'!I$78*'Input| Projects'!$AV300,0),0)</f>
        <v>0</v>
      </c>
      <c r="AN300" s="175"/>
      <c r="AO300" s="172" cm="1">
        <f t="array" ref="AO300">IFERROR(--('Input| Projects'!$AT300="Yes")*_xlfn.SWITCH('Input| Overheads'!$C$50,"Direct costs",'Calc| Overheads Allocation'!C$9*Q300,"Internal labour",'Calc| Overheads Allocation'!C$9*Q300*'Input| Projects'!$AO300,"DNSP defined",'Calc| Overheads Allocation'!C$79*'Input| Projects'!$AW300,0),0)</f>
        <v>0</v>
      </c>
      <c r="AP300" s="172" cm="1">
        <f t="array" ref="AP300">IFERROR(--('Input| Projects'!$AT300="Yes")*_xlfn.SWITCH('Input| Overheads'!$C$50,"Direct costs",'Calc| Overheads Allocation'!D$9*R300,"Internal labour",'Calc| Overheads Allocation'!D$9*R300*'Input| Projects'!$AO300,"DNSP defined",'Calc| Overheads Allocation'!D$79*'Input| Projects'!$AW300,0),0)</f>
        <v>0</v>
      </c>
      <c r="AQ300" s="172" cm="1">
        <f t="array" ref="AQ300">IFERROR(--('Input| Projects'!$AT300="Yes")*_xlfn.SWITCH('Input| Overheads'!$C$50,"Direct costs",'Calc| Overheads Allocation'!E$9*S300,"Internal labour",'Calc| Overheads Allocation'!E$9*S300*'Input| Projects'!$AO300,"DNSP defined",'Calc| Overheads Allocation'!E$79*'Input| Projects'!$AW300,0),0)</f>
        <v>0</v>
      </c>
      <c r="AR300" s="172" cm="1">
        <f t="array" ref="AR300">IFERROR(--('Input| Projects'!$AT300="Yes")*_xlfn.SWITCH('Input| Overheads'!$C$50,"Direct costs",'Calc| Overheads Allocation'!F$9*T300,"Internal labour",'Calc| Overheads Allocation'!F$9*T300*'Input| Projects'!$AO300,"DNSP defined",'Calc| Overheads Allocation'!F$79*'Input| Projects'!$AW300,0),0)</f>
        <v>0</v>
      </c>
      <c r="AS300" s="172" cm="1">
        <f t="array" ref="AS300">IFERROR(--('Input| Projects'!$AT300="Yes")*_xlfn.SWITCH('Input| Overheads'!$C$50,"Direct costs",'Calc| Overheads Allocation'!G$9*U300,"Internal labour",'Calc| Overheads Allocation'!G$9*U300*'Input| Projects'!$AO300,"DNSP defined",'Calc| Overheads Allocation'!G$79*'Input| Projects'!$AW300,0),0)</f>
        <v>0</v>
      </c>
      <c r="AT300" s="172" cm="1">
        <f t="array" ref="AT300">IFERROR(--('Input| Projects'!$AT300="Yes")*_xlfn.SWITCH('Input| Overheads'!$C$50,"Direct costs",'Calc| Overheads Allocation'!H$9*V300,"Internal labour",'Calc| Overheads Allocation'!H$9*V300*'Input| Projects'!$AO300,"DNSP defined",'Calc| Overheads Allocation'!H$79*'Input| Projects'!$AW300,0),0)</f>
        <v>0</v>
      </c>
      <c r="AU300" s="172" cm="1">
        <f t="array" ref="AU300">IFERROR(--('Input| Projects'!$AT300="Yes")*_xlfn.SWITCH('Input| Overheads'!$C$50,"Direct costs",'Calc| Overheads Allocation'!I$9*W300,"Internal labour",'Calc| Overheads Allocation'!I$9*W300*'Input| Projects'!$AO300,"DNSP defined",'Calc| Overheads Allocation'!I$79*'Input| Projects'!$AW300,0),0)</f>
        <v>0</v>
      </c>
      <c r="AV300" s="175"/>
      <c r="AW300" s="172">
        <f t="shared" si="112"/>
        <v>0</v>
      </c>
      <c r="AX300" s="172">
        <f t="shared" si="113"/>
        <v>0</v>
      </c>
      <c r="AY300" s="172">
        <f t="shared" si="114"/>
        <v>0</v>
      </c>
      <c r="AZ300" s="172">
        <f t="shared" si="115"/>
        <v>0</v>
      </c>
      <c r="BA300" s="172">
        <f t="shared" si="116"/>
        <v>0</v>
      </c>
      <c r="BB300" s="172">
        <f t="shared" si="117"/>
        <v>0</v>
      </c>
      <c r="BC300" s="172">
        <f t="shared" si="118"/>
        <v>0</v>
      </c>
      <c r="BD300" s="176"/>
      <c r="BE300" s="172">
        <f t="shared" si="119"/>
        <v>0</v>
      </c>
      <c r="BF300" s="172">
        <f t="shared" si="120"/>
        <v>0</v>
      </c>
      <c r="BG300" s="172">
        <f t="shared" si="121"/>
        <v>0</v>
      </c>
      <c r="BH300" s="172">
        <f t="shared" si="122"/>
        <v>0</v>
      </c>
      <c r="BI300" s="172">
        <f t="shared" si="123"/>
        <v>0</v>
      </c>
      <c r="BJ300" s="172">
        <f t="shared" si="124"/>
        <v>0</v>
      </c>
      <c r="BK300" s="172">
        <f t="shared" si="125"/>
        <v>0</v>
      </c>
      <c r="BL300" s="176"/>
      <c r="BM300" s="172">
        <f t="shared" si="104"/>
        <v>0</v>
      </c>
      <c r="BN300" s="172">
        <f t="shared" si="105"/>
        <v>0</v>
      </c>
      <c r="BO300" s="172">
        <f t="shared" si="106"/>
        <v>0</v>
      </c>
      <c r="BP300" s="172">
        <f t="shared" si="107"/>
        <v>0</v>
      </c>
      <c r="BQ300" s="172">
        <f t="shared" si="108"/>
        <v>0</v>
      </c>
      <c r="BR300" s="172">
        <f t="shared" si="109"/>
        <v>0</v>
      </c>
      <c r="BS300" s="172">
        <f t="shared" si="110"/>
        <v>0</v>
      </c>
      <c r="BT300" s="55"/>
      <c r="BU300" s="158">
        <f>SUMIF('Input| Projects'!$BA$8:$CX$8,RIGHT(BU$9,3),'Input| Projects'!$BA300:$CX300)</f>
        <v>0</v>
      </c>
      <c r="BV300" s="158">
        <f>SUMIF('Input| Projects'!$BA$8:$CX$8,RIGHT(BV$9,3),'Input| Projects'!$BA300:$CX300)</f>
        <v>0</v>
      </c>
      <c r="BW300" s="79" t="str">
        <f t="shared" si="111"/>
        <v/>
      </c>
    </row>
    <row r="301" spans="2:75" x14ac:dyDescent="0.2">
      <c r="B301" s="123">
        <f>IFERROR('Input| Projects'!B301,"")</f>
        <v>292</v>
      </c>
      <c r="C301" s="160" t="str">
        <f>IFERROR(IF('Input| Projects'!C301="","",'Input| Projects'!C301),"")</f>
        <v/>
      </c>
      <c r="D301" s="160" t="str">
        <f>IFERROR(IF('Input| Projects'!D301="","",'Input| Projects'!D301),"")</f>
        <v/>
      </c>
      <c r="E301" s="53"/>
      <c r="F301" s="160" t="str">
        <f>IF(LEN('Input| Projects'!F301)&gt;0,'Input| Projects'!F301,"")</f>
        <v/>
      </c>
      <c r="G301" s="160" t="str">
        <f>IF(LEN('Input| Projects'!G301)&gt;0,'Input| Projects'!G301,"")</f>
        <v/>
      </c>
      <c r="H301" s="10"/>
      <c r="I301" s="194" cm="1">
        <f t="array" ref="I301">IF(LEN($F301)&gt;0,1+IFERROR(SUMPRODUCT(TRANSPOSE('Input| Projects'!$AO301:$AQ301),INDEX('Input| Escalations'!$F$27:$L$29,,MATCH(Q$9,'Input| Escalations'!$F$21:$L$21,0))),0),0)</f>
        <v>0</v>
      </c>
      <c r="J301" s="194" cm="1">
        <f t="array" ref="J301">IF(LEN($F301)&gt;0,1+IFERROR(SUMPRODUCT(TRANSPOSE('Input| Projects'!$AO301:$AQ301),INDEX('Input| Escalations'!$F$27:$L$29,,MATCH(R$9,'Input| Escalations'!$F$21:$L$21,0))),0),0)</f>
        <v>0</v>
      </c>
      <c r="K301" s="194" cm="1">
        <f t="array" ref="K301">IF(LEN($F301)&gt;0,1+IFERROR(SUMPRODUCT(TRANSPOSE('Input| Projects'!$AO301:$AQ301),INDEX('Input| Escalations'!$F$27:$L$29,,MATCH(S$9,'Input| Escalations'!$F$21:$L$21,0))),0),0)</f>
        <v>0</v>
      </c>
      <c r="L301" s="194" cm="1">
        <f t="array" ref="L301">IF(LEN($F301)&gt;0,1+IFERROR(SUMPRODUCT(TRANSPOSE('Input| Projects'!$AO301:$AQ301),INDEX('Input| Escalations'!$F$27:$L$29,,MATCH(T$9,'Input| Escalations'!$F$21:$L$21,0))),0),0)</f>
        <v>0</v>
      </c>
      <c r="M301" s="194" cm="1">
        <f t="array" ref="M301">IF(LEN($F301)&gt;0,1+IFERROR(SUMPRODUCT(TRANSPOSE('Input| Projects'!$AO301:$AQ301),INDEX('Input| Escalations'!$F$27:$L$29,,MATCH(U$9,'Input| Escalations'!$F$21:$L$21,0))),0),0)</f>
        <v>0</v>
      </c>
      <c r="N301" s="194" cm="1">
        <f t="array" ref="N301">IF(LEN($F301)&gt;0,1+IFERROR(SUMPRODUCT(TRANSPOSE('Input| Projects'!$AO301:$AQ301),INDEX('Input| Escalations'!$F$27:$L$29,,MATCH(V$9,'Input| Escalations'!$F$21:$L$21,0))),0),0)</f>
        <v>0</v>
      </c>
      <c r="O301" s="194" cm="1">
        <f t="array" ref="O301">IF(LEN($F301)&gt;0,1+IFERROR(SUMPRODUCT(TRANSPOSE('Input| Projects'!$AO301:$AQ301),INDEX('Input| Escalations'!$F$27:$L$29,,MATCH(W$9,'Input| Escalations'!$F$21:$L$21,0))),0),0)</f>
        <v>0</v>
      </c>
      <c r="P301" s="10"/>
      <c r="Q301" s="172">
        <f>IFERROR(IF(ISNUMBER(FIND("decision",'Input| Setup'!$F$6)),'Input| Projects'!Y301,'Input| Projects'!I301)*'Input| Escalations'!$I$17*I301,0)</f>
        <v>0</v>
      </c>
      <c r="R301" s="172">
        <f>IFERROR(IF(ISNUMBER(FIND("decision",'Input| Setup'!$F$6)),'Input| Projects'!Z301,'Input| Projects'!J301)*'Input| Escalations'!$I$17*J301,0)</f>
        <v>0</v>
      </c>
      <c r="S301" s="172">
        <f>IFERROR(IF(ISNUMBER(FIND("decision",'Input| Setup'!$F$6)),'Input| Projects'!AA301,'Input| Projects'!K301)*'Input| Escalations'!$I$17*K301,0)</f>
        <v>0</v>
      </c>
      <c r="T301" s="172">
        <f>IFERROR(IF(ISNUMBER(FIND("decision",'Input| Setup'!$F$6)),'Input| Projects'!AB301,'Input| Projects'!L301)*'Input| Escalations'!$I$17*L301,0)</f>
        <v>0</v>
      </c>
      <c r="U301" s="172">
        <f>IFERROR(IF(ISNUMBER(FIND("decision",'Input| Setup'!$F$6)),'Input| Projects'!AC301,'Input| Projects'!M301)*'Input| Escalations'!$I$17*M301,0)</f>
        <v>0</v>
      </c>
      <c r="V301" s="172">
        <f>IFERROR(IF(ISNUMBER(FIND("decision",'Input| Setup'!$F$6)),'Input| Projects'!AD301,'Input| Projects'!N301)*'Input| Escalations'!$I$17*N301,0)</f>
        <v>0</v>
      </c>
      <c r="W301" s="172">
        <f>IFERROR(IF(ISNUMBER(FIND("decision",'Input| Setup'!$F$6)),'Input| Projects'!AE301,'Input| Projects'!O301)*'Input| Escalations'!$I$17*O301,0)</f>
        <v>0</v>
      </c>
      <c r="X301" s="175"/>
      <c r="Y301" s="172">
        <f>IF(ISNUMBER(FIND("decision",'Input| Setup'!$F$6)),'Input| Projects'!AG301,'Input| Projects'!Q301)*I301*'Input| Escalations'!$I$17</f>
        <v>0</v>
      </c>
      <c r="Z301" s="172">
        <f>IF(ISNUMBER(FIND("decision",'Input| Setup'!$F$6)),'Input| Projects'!AH301,'Input| Projects'!R301)*J301*'Input| Escalations'!$I$17</f>
        <v>0</v>
      </c>
      <c r="AA301" s="172">
        <f>IF(ISNUMBER(FIND("decision",'Input| Setup'!$F$6)),'Input| Projects'!AI301,'Input| Projects'!S301)*K301*'Input| Escalations'!$I$17</f>
        <v>0</v>
      </c>
      <c r="AB301" s="172">
        <f>IF(ISNUMBER(FIND("decision",'Input| Setup'!$F$6)),'Input| Projects'!AJ301,'Input| Projects'!T301)*L301*'Input| Escalations'!$I$17</f>
        <v>0</v>
      </c>
      <c r="AC301" s="172">
        <f>IF(ISNUMBER(FIND("decision",'Input| Setup'!$F$6)),'Input| Projects'!AK301,'Input| Projects'!U301)*M301*'Input| Escalations'!$I$17</f>
        <v>0</v>
      </c>
      <c r="AD301" s="172">
        <f>IF(ISNUMBER(FIND("decision",'Input| Setup'!$F$6)),'Input| Projects'!AL301,'Input| Projects'!V301)*N301*'Input| Escalations'!$I$17</f>
        <v>0</v>
      </c>
      <c r="AE301" s="172">
        <f>IF(ISNUMBER(FIND("decision",'Input| Setup'!$F$6)),'Input| Projects'!AM301,'Input| Projects'!W301)*O301*'Input| Escalations'!$I$17</f>
        <v>0</v>
      </c>
      <c r="AF301" s="175"/>
      <c r="AG301" s="172" cm="1">
        <f t="array" ref="AG301">IFERROR(--('Input| Projects'!$AS301="Yes")*_xlfn.SWITCH('Input| Overheads'!$C$50,"Direct costs",'Calc| Overheads Allocation'!C$8*Q301,"Internal labour",'Calc| Overheads Allocation'!C$8*Q301*'Input| Projects'!$AO301,"DNSP defined",'Calc| Overheads Allocation'!C$78*'Input| Projects'!$AV301,0),0)</f>
        <v>0</v>
      </c>
      <c r="AH301" s="172" cm="1">
        <f t="array" ref="AH301">IFERROR(--('Input| Projects'!$AS301="Yes")*_xlfn.SWITCH('Input| Overheads'!$C$50,"Direct costs",'Calc| Overheads Allocation'!D$8*R301,"Internal labour",'Calc| Overheads Allocation'!D$8*R301*'Input| Projects'!$AO301,"DNSP defined",'Calc| Overheads Allocation'!D$78*'Input| Projects'!$AV301,0),0)</f>
        <v>0</v>
      </c>
      <c r="AI301" s="172" cm="1">
        <f t="array" ref="AI301">IFERROR(--('Input| Projects'!$AS301="Yes")*_xlfn.SWITCH('Input| Overheads'!$C$50,"Direct costs",'Calc| Overheads Allocation'!E$8*S301,"Internal labour",'Calc| Overheads Allocation'!E$8*S301*'Input| Projects'!$AO301,"DNSP defined",'Calc| Overheads Allocation'!E$78*'Input| Projects'!$AV301,0),0)</f>
        <v>0</v>
      </c>
      <c r="AJ301" s="172" cm="1">
        <f t="array" ref="AJ301">IFERROR(--('Input| Projects'!$AS301="Yes")*_xlfn.SWITCH('Input| Overheads'!$C$50,"Direct costs",'Calc| Overheads Allocation'!F$8*T301,"Internal labour",'Calc| Overheads Allocation'!F$8*T301*'Input| Projects'!$AO301,"DNSP defined",'Calc| Overheads Allocation'!F$78*'Input| Projects'!$AV301,0),0)</f>
        <v>0</v>
      </c>
      <c r="AK301" s="172" cm="1">
        <f t="array" ref="AK301">IFERROR(--('Input| Projects'!$AS301="Yes")*_xlfn.SWITCH('Input| Overheads'!$C$50,"Direct costs",'Calc| Overheads Allocation'!G$8*U301,"Internal labour",'Calc| Overheads Allocation'!G$8*U301*'Input| Projects'!$AO301,"DNSP defined",'Calc| Overheads Allocation'!G$78*'Input| Projects'!$AV301,0),0)</f>
        <v>0</v>
      </c>
      <c r="AL301" s="172" cm="1">
        <f t="array" ref="AL301">IFERROR(--('Input| Projects'!$AS301="Yes")*_xlfn.SWITCH('Input| Overheads'!$C$50,"Direct costs",'Calc| Overheads Allocation'!H$8*V301,"Internal labour",'Calc| Overheads Allocation'!H$8*V301*'Input| Projects'!$AO301,"DNSP defined",'Calc| Overheads Allocation'!H$78*'Input| Projects'!$AV301,0),0)</f>
        <v>0</v>
      </c>
      <c r="AM301" s="172" cm="1">
        <f t="array" ref="AM301">IFERROR(--('Input| Projects'!$AS301="Yes")*_xlfn.SWITCH('Input| Overheads'!$C$50,"Direct costs",'Calc| Overheads Allocation'!I$8*W301,"Internal labour",'Calc| Overheads Allocation'!I$8*W301*'Input| Projects'!$AO301,"DNSP defined",'Calc| Overheads Allocation'!I$78*'Input| Projects'!$AV301,0),0)</f>
        <v>0</v>
      </c>
      <c r="AN301" s="175"/>
      <c r="AO301" s="172" cm="1">
        <f t="array" ref="AO301">IFERROR(--('Input| Projects'!$AT301="Yes")*_xlfn.SWITCH('Input| Overheads'!$C$50,"Direct costs",'Calc| Overheads Allocation'!C$9*Q301,"Internal labour",'Calc| Overheads Allocation'!C$9*Q301*'Input| Projects'!$AO301,"DNSP defined",'Calc| Overheads Allocation'!C$79*'Input| Projects'!$AW301,0),0)</f>
        <v>0</v>
      </c>
      <c r="AP301" s="172" cm="1">
        <f t="array" ref="AP301">IFERROR(--('Input| Projects'!$AT301="Yes")*_xlfn.SWITCH('Input| Overheads'!$C$50,"Direct costs",'Calc| Overheads Allocation'!D$9*R301,"Internal labour",'Calc| Overheads Allocation'!D$9*R301*'Input| Projects'!$AO301,"DNSP defined",'Calc| Overheads Allocation'!D$79*'Input| Projects'!$AW301,0),0)</f>
        <v>0</v>
      </c>
      <c r="AQ301" s="172" cm="1">
        <f t="array" ref="AQ301">IFERROR(--('Input| Projects'!$AT301="Yes")*_xlfn.SWITCH('Input| Overheads'!$C$50,"Direct costs",'Calc| Overheads Allocation'!E$9*S301,"Internal labour",'Calc| Overheads Allocation'!E$9*S301*'Input| Projects'!$AO301,"DNSP defined",'Calc| Overheads Allocation'!E$79*'Input| Projects'!$AW301,0),0)</f>
        <v>0</v>
      </c>
      <c r="AR301" s="172" cm="1">
        <f t="array" ref="AR301">IFERROR(--('Input| Projects'!$AT301="Yes")*_xlfn.SWITCH('Input| Overheads'!$C$50,"Direct costs",'Calc| Overheads Allocation'!F$9*T301,"Internal labour",'Calc| Overheads Allocation'!F$9*T301*'Input| Projects'!$AO301,"DNSP defined",'Calc| Overheads Allocation'!F$79*'Input| Projects'!$AW301,0),0)</f>
        <v>0</v>
      </c>
      <c r="AS301" s="172" cm="1">
        <f t="array" ref="AS301">IFERROR(--('Input| Projects'!$AT301="Yes")*_xlfn.SWITCH('Input| Overheads'!$C$50,"Direct costs",'Calc| Overheads Allocation'!G$9*U301,"Internal labour",'Calc| Overheads Allocation'!G$9*U301*'Input| Projects'!$AO301,"DNSP defined",'Calc| Overheads Allocation'!G$79*'Input| Projects'!$AW301,0),0)</f>
        <v>0</v>
      </c>
      <c r="AT301" s="172" cm="1">
        <f t="array" ref="AT301">IFERROR(--('Input| Projects'!$AT301="Yes")*_xlfn.SWITCH('Input| Overheads'!$C$50,"Direct costs",'Calc| Overheads Allocation'!H$9*V301,"Internal labour",'Calc| Overheads Allocation'!H$9*V301*'Input| Projects'!$AO301,"DNSP defined",'Calc| Overheads Allocation'!H$79*'Input| Projects'!$AW301,0),0)</f>
        <v>0</v>
      </c>
      <c r="AU301" s="172" cm="1">
        <f t="array" ref="AU301">IFERROR(--('Input| Projects'!$AT301="Yes")*_xlfn.SWITCH('Input| Overheads'!$C$50,"Direct costs",'Calc| Overheads Allocation'!I$9*W301,"Internal labour",'Calc| Overheads Allocation'!I$9*W301*'Input| Projects'!$AO301,"DNSP defined",'Calc| Overheads Allocation'!I$79*'Input| Projects'!$AW301,0),0)</f>
        <v>0</v>
      </c>
      <c r="AV301" s="175"/>
      <c r="AW301" s="172">
        <f t="shared" si="112"/>
        <v>0</v>
      </c>
      <c r="AX301" s="172">
        <f t="shared" si="113"/>
        <v>0</v>
      </c>
      <c r="AY301" s="172">
        <f t="shared" si="114"/>
        <v>0</v>
      </c>
      <c r="AZ301" s="172">
        <f t="shared" si="115"/>
        <v>0</v>
      </c>
      <c r="BA301" s="172">
        <f t="shared" si="116"/>
        <v>0</v>
      </c>
      <c r="BB301" s="172">
        <f t="shared" si="117"/>
        <v>0</v>
      </c>
      <c r="BC301" s="172">
        <f t="shared" si="118"/>
        <v>0</v>
      </c>
      <c r="BD301" s="176"/>
      <c r="BE301" s="172">
        <f t="shared" si="119"/>
        <v>0</v>
      </c>
      <c r="BF301" s="172">
        <f t="shared" si="120"/>
        <v>0</v>
      </c>
      <c r="BG301" s="172">
        <f t="shared" si="121"/>
        <v>0</v>
      </c>
      <c r="BH301" s="172">
        <f t="shared" si="122"/>
        <v>0</v>
      </c>
      <c r="BI301" s="172">
        <f t="shared" si="123"/>
        <v>0</v>
      </c>
      <c r="BJ301" s="172">
        <f t="shared" si="124"/>
        <v>0</v>
      </c>
      <c r="BK301" s="172">
        <f t="shared" si="125"/>
        <v>0</v>
      </c>
      <c r="BL301" s="176"/>
      <c r="BM301" s="172">
        <f t="shared" si="104"/>
        <v>0</v>
      </c>
      <c r="BN301" s="172">
        <f t="shared" si="105"/>
        <v>0</v>
      </c>
      <c r="BO301" s="172">
        <f t="shared" si="106"/>
        <v>0</v>
      </c>
      <c r="BP301" s="172">
        <f t="shared" si="107"/>
        <v>0</v>
      </c>
      <c r="BQ301" s="172">
        <f t="shared" si="108"/>
        <v>0</v>
      </c>
      <c r="BR301" s="172">
        <f t="shared" si="109"/>
        <v>0</v>
      </c>
      <c r="BS301" s="172">
        <f t="shared" si="110"/>
        <v>0</v>
      </c>
      <c r="BT301" s="55"/>
      <c r="BU301" s="158">
        <f>SUMIF('Input| Projects'!$BA$8:$CX$8,RIGHT(BU$9,3),'Input| Projects'!$BA301:$CX301)</f>
        <v>0</v>
      </c>
      <c r="BV301" s="158">
        <f>SUMIF('Input| Projects'!$BA$8:$CX$8,RIGHT(BV$9,3),'Input| Projects'!$BA301:$CX301)</f>
        <v>0</v>
      </c>
      <c r="BW301" s="79" t="str">
        <f t="shared" si="111"/>
        <v/>
      </c>
    </row>
    <row r="302" spans="2:75" x14ac:dyDescent="0.2">
      <c r="B302" s="123">
        <f>IFERROR('Input| Projects'!B302,"")</f>
        <v>293</v>
      </c>
      <c r="C302" s="160" t="str">
        <f>IFERROR(IF('Input| Projects'!C302="","",'Input| Projects'!C302),"")</f>
        <v/>
      </c>
      <c r="D302" s="160" t="str">
        <f>IFERROR(IF('Input| Projects'!D302="","",'Input| Projects'!D302),"")</f>
        <v/>
      </c>
      <c r="E302" s="53"/>
      <c r="F302" s="160" t="str">
        <f>IF(LEN('Input| Projects'!F302)&gt;0,'Input| Projects'!F302,"")</f>
        <v/>
      </c>
      <c r="G302" s="160" t="str">
        <f>IF(LEN('Input| Projects'!G302)&gt;0,'Input| Projects'!G302,"")</f>
        <v/>
      </c>
      <c r="H302" s="10"/>
      <c r="I302" s="194" cm="1">
        <f t="array" ref="I302">IF(LEN($F302)&gt;0,1+IFERROR(SUMPRODUCT(TRANSPOSE('Input| Projects'!$AO302:$AQ302),INDEX('Input| Escalations'!$F$27:$L$29,,MATCH(Q$9,'Input| Escalations'!$F$21:$L$21,0))),0),0)</f>
        <v>0</v>
      </c>
      <c r="J302" s="194" cm="1">
        <f t="array" ref="J302">IF(LEN($F302)&gt;0,1+IFERROR(SUMPRODUCT(TRANSPOSE('Input| Projects'!$AO302:$AQ302),INDEX('Input| Escalations'!$F$27:$L$29,,MATCH(R$9,'Input| Escalations'!$F$21:$L$21,0))),0),0)</f>
        <v>0</v>
      </c>
      <c r="K302" s="194" cm="1">
        <f t="array" ref="K302">IF(LEN($F302)&gt;0,1+IFERROR(SUMPRODUCT(TRANSPOSE('Input| Projects'!$AO302:$AQ302),INDEX('Input| Escalations'!$F$27:$L$29,,MATCH(S$9,'Input| Escalations'!$F$21:$L$21,0))),0),0)</f>
        <v>0</v>
      </c>
      <c r="L302" s="194" cm="1">
        <f t="array" ref="L302">IF(LEN($F302)&gt;0,1+IFERROR(SUMPRODUCT(TRANSPOSE('Input| Projects'!$AO302:$AQ302),INDEX('Input| Escalations'!$F$27:$L$29,,MATCH(T$9,'Input| Escalations'!$F$21:$L$21,0))),0),0)</f>
        <v>0</v>
      </c>
      <c r="M302" s="194" cm="1">
        <f t="array" ref="M302">IF(LEN($F302)&gt;0,1+IFERROR(SUMPRODUCT(TRANSPOSE('Input| Projects'!$AO302:$AQ302),INDEX('Input| Escalations'!$F$27:$L$29,,MATCH(U$9,'Input| Escalations'!$F$21:$L$21,0))),0),0)</f>
        <v>0</v>
      </c>
      <c r="N302" s="194" cm="1">
        <f t="array" ref="N302">IF(LEN($F302)&gt;0,1+IFERROR(SUMPRODUCT(TRANSPOSE('Input| Projects'!$AO302:$AQ302),INDEX('Input| Escalations'!$F$27:$L$29,,MATCH(V$9,'Input| Escalations'!$F$21:$L$21,0))),0),0)</f>
        <v>0</v>
      </c>
      <c r="O302" s="194" cm="1">
        <f t="array" ref="O302">IF(LEN($F302)&gt;0,1+IFERROR(SUMPRODUCT(TRANSPOSE('Input| Projects'!$AO302:$AQ302),INDEX('Input| Escalations'!$F$27:$L$29,,MATCH(W$9,'Input| Escalations'!$F$21:$L$21,0))),0),0)</f>
        <v>0</v>
      </c>
      <c r="P302" s="10"/>
      <c r="Q302" s="172">
        <f>IFERROR(IF(ISNUMBER(FIND("decision",'Input| Setup'!$F$6)),'Input| Projects'!Y302,'Input| Projects'!I302)*'Input| Escalations'!$I$17*I302,0)</f>
        <v>0</v>
      </c>
      <c r="R302" s="172">
        <f>IFERROR(IF(ISNUMBER(FIND("decision",'Input| Setup'!$F$6)),'Input| Projects'!Z302,'Input| Projects'!J302)*'Input| Escalations'!$I$17*J302,0)</f>
        <v>0</v>
      </c>
      <c r="S302" s="172">
        <f>IFERROR(IF(ISNUMBER(FIND("decision",'Input| Setup'!$F$6)),'Input| Projects'!AA302,'Input| Projects'!K302)*'Input| Escalations'!$I$17*K302,0)</f>
        <v>0</v>
      </c>
      <c r="T302" s="172">
        <f>IFERROR(IF(ISNUMBER(FIND("decision",'Input| Setup'!$F$6)),'Input| Projects'!AB302,'Input| Projects'!L302)*'Input| Escalations'!$I$17*L302,0)</f>
        <v>0</v>
      </c>
      <c r="U302" s="172">
        <f>IFERROR(IF(ISNUMBER(FIND("decision",'Input| Setup'!$F$6)),'Input| Projects'!AC302,'Input| Projects'!M302)*'Input| Escalations'!$I$17*M302,0)</f>
        <v>0</v>
      </c>
      <c r="V302" s="172">
        <f>IFERROR(IF(ISNUMBER(FIND("decision",'Input| Setup'!$F$6)),'Input| Projects'!AD302,'Input| Projects'!N302)*'Input| Escalations'!$I$17*N302,0)</f>
        <v>0</v>
      </c>
      <c r="W302" s="172">
        <f>IFERROR(IF(ISNUMBER(FIND("decision",'Input| Setup'!$F$6)),'Input| Projects'!AE302,'Input| Projects'!O302)*'Input| Escalations'!$I$17*O302,0)</f>
        <v>0</v>
      </c>
      <c r="X302" s="175"/>
      <c r="Y302" s="172">
        <f>IF(ISNUMBER(FIND("decision",'Input| Setup'!$F$6)),'Input| Projects'!AG302,'Input| Projects'!Q302)*I302*'Input| Escalations'!$I$17</f>
        <v>0</v>
      </c>
      <c r="Z302" s="172">
        <f>IF(ISNUMBER(FIND("decision",'Input| Setup'!$F$6)),'Input| Projects'!AH302,'Input| Projects'!R302)*J302*'Input| Escalations'!$I$17</f>
        <v>0</v>
      </c>
      <c r="AA302" s="172">
        <f>IF(ISNUMBER(FIND("decision",'Input| Setup'!$F$6)),'Input| Projects'!AI302,'Input| Projects'!S302)*K302*'Input| Escalations'!$I$17</f>
        <v>0</v>
      </c>
      <c r="AB302" s="172">
        <f>IF(ISNUMBER(FIND("decision",'Input| Setup'!$F$6)),'Input| Projects'!AJ302,'Input| Projects'!T302)*L302*'Input| Escalations'!$I$17</f>
        <v>0</v>
      </c>
      <c r="AC302" s="172">
        <f>IF(ISNUMBER(FIND("decision",'Input| Setup'!$F$6)),'Input| Projects'!AK302,'Input| Projects'!U302)*M302*'Input| Escalations'!$I$17</f>
        <v>0</v>
      </c>
      <c r="AD302" s="172">
        <f>IF(ISNUMBER(FIND("decision",'Input| Setup'!$F$6)),'Input| Projects'!AL302,'Input| Projects'!V302)*N302*'Input| Escalations'!$I$17</f>
        <v>0</v>
      </c>
      <c r="AE302" s="172">
        <f>IF(ISNUMBER(FIND("decision",'Input| Setup'!$F$6)),'Input| Projects'!AM302,'Input| Projects'!W302)*O302*'Input| Escalations'!$I$17</f>
        <v>0</v>
      </c>
      <c r="AF302" s="175"/>
      <c r="AG302" s="172" cm="1">
        <f t="array" ref="AG302">IFERROR(--('Input| Projects'!$AS302="Yes")*_xlfn.SWITCH('Input| Overheads'!$C$50,"Direct costs",'Calc| Overheads Allocation'!C$8*Q302,"Internal labour",'Calc| Overheads Allocation'!C$8*Q302*'Input| Projects'!$AO302,"DNSP defined",'Calc| Overheads Allocation'!C$78*'Input| Projects'!$AV302,0),0)</f>
        <v>0</v>
      </c>
      <c r="AH302" s="172" cm="1">
        <f t="array" ref="AH302">IFERROR(--('Input| Projects'!$AS302="Yes")*_xlfn.SWITCH('Input| Overheads'!$C$50,"Direct costs",'Calc| Overheads Allocation'!D$8*R302,"Internal labour",'Calc| Overheads Allocation'!D$8*R302*'Input| Projects'!$AO302,"DNSP defined",'Calc| Overheads Allocation'!D$78*'Input| Projects'!$AV302,0),0)</f>
        <v>0</v>
      </c>
      <c r="AI302" s="172" cm="1">
        <f t="array" ref="AI302">IFERROR(--('Input| Projects'!$AS302="Yes")*_xlfn.SWITCH('Input| Overheads'!$C$50,"Direct costs",'Calc| Overheads Allocation'!E$8*S302,"Internal labour",'Calc| Overheads Allocation'!E$8*S302*'Input| Projects'!$AO302,"DNSP defined",'Calc| Overheads Allocation'!E$78*'Input| Projects'!$AV302,0),0)</f>
        <v>0</v>
      </c>
      <c r="AJ302" s="172" cm="1">
        <f t="array" ref="AJ302">IFERROR(--('Input| Projects'!$AS302="Yes")*_xlfn.SWITCH('Input| Overheads'!$C$50,"Direct costs",'Calc| Overheads Allocation'!F$8*T302,"Internal labour",'Calc| Overheads Allocation'!F$8*T302*'Input| Projects'!$AO302,"DNSP defined",'Calc| Overheads Allocation'!F$78*'Input| Projects'!$AV302,0),0)</f>
        <v>0</v>
      </c>
      <c r="AK302" s="172" cm="1">
        <f t="array" ref="AK302">IFERROR(--('Input| Projects'!$AS302="Yes")*_xlfn.SWITCH('Input| Overheads'!$C$50,"Direct costs",'Calc| Overheads Allocation'!G$8*U302,"Internal labour",'Calc| Overheads Allocation'!G$8*U302*'Input| Projects'!$AO302,"DNSP defined",'Calc| Overheads Allocation'!G$78*'Input| Projects'!$AV302,0),0)</f>
        <v>0</v>
      </c>
      <c r="AL302" s="172" cm="1">
        <f t="array" ref="AL302">IFERROR(--('Input| Projects'!$AS302="Yes")*_xlfn.SWITCH('Input| Overheads'!$C$50,"Direct costs",'Calc| Overheads Allocation'!H$8*V302,"Internal labour",'Calc| Overheads Allocation'!H$8*V302*'Input| Projects'!$AO302,"DNSP defined",'Calc| Overheads Allocation'!H$78*'Input| Projects'!$AV302,0),0)</f>
        <v>0</v>
      </c>
      <c r="AM302" s="172" cm="1">
        <f t="array" ref="AM302">IFERROR(--('Input| Projects'!$AS302="Yes")*_xlfn.SWITCH('Input| Overheads'!$C$50,"Direct costs",'Calc| Overheads Allocation'!I$8*W302,"Internal labour",'Calc| Overheads Allocation'!I$8*W302*'Input| Projects'!$AO302,"DNSP defined",'Calc| Overheads Allocation'!I$78*'Input| Projects'!$AV302,0),0)</f>
        <v>0</v>
      </c>
      <c r="AN302" s="175"/>
      <c r="AO302" s="172" cm="1">
        <f t="array" ref="AO302">IFERROR(--('Input| Projects'!$AT302="Yes")*_xlfn.SWITCH('Input| Overheads'!$C$50,"Direct costs",'Calc| Overheads Allocation'!C$9*Q302,"Internal labour",'Calc| Overheads Allocation'!C$9*Q302*'Input| Projects'!$AO302,"DNSP defined",'Calc| Overheads Allocation'!C$79*'Input| Projects'!$AW302,0),0)</f>
        <v>0</v>
      </c>
      <c r="AP302" s="172" cm="1">
        <f t="array" ref="AP302">IFERROR(--('Input| Projects'!$AT302="Yes")*_xlfn.SWITCH('Input| Overheads'!$C$50,"Direct costs",'Calc| Overheads Allocation'!D$9*R302,"Internal labour",'Calc| Overheads Allocation'!D$9*R302*'Input| Projects'!$AO302,"DNSP defined",'Calc| Overheads Allocation'!D$79*'Input| Projects'!$AW302,0),0)</f>
        <v>0</v>
      </c>
      <c r="AQ302" s="172" cm="1">
        <f t="array" ref="AQ302">IFERROR(--('Input| Projects'!$AT302="Yes")*_xlfn.SWITCH('Input| Overheads'!$C$50,"Direct costs",'Calc| Overheads Allocation'!E$9*S302,"Internal labour",'Calc| Overheads Allocation'!E$9*S302*'Input| Projects'!$AO302,"DNSP defined",'Calc| Overheads Allocation'!E$79*'Input| Projects'!$AW302,0),0)</f>
        <v>0</v>
      </c>
      <c r="AR302" s="172" cm="1">
        <f t="array" ref="AR302">IFERROR(--('Input| Projects'!$AT302="Yes")*_xlfn.SWITCH('Input| Overheads'!$C$50,"Direct costs",'Calc| Overheads Allocation'!F$9*T302,"Internal labour",'Calc| Overheads Allocation'!F$9*T302*'Input| Projects'!$AO302,"DNSP defined",'Calc| Overheads Allocation'!F$79*'Input| Projects'!$AW302,0),0)</f>
        <v>0</v>
      </c>
      <c r="AS302" s="172" cm="1">
        <f t="array" ref="AS302">IFERROR(--('Input| Projects'!$AT302="Yes")*_xlfn.SWITCH('Input| Overheads'!$C$50,"Direct costs",'Calc| Overheads Allocation'!G$9*U302,"Internal labour",'Calc| Overheads Allocation'!G$9*U302*'Input| Projects'!$AO302,"DNSP defined",'Calc| Overheads Allocation'!G$79*'Input| Projects'!$AW302,0),0)</f>
        <v>0</v>
      </c>
      <c r="AT302" s="172" cm="1">
        <f t="array" ref="AT302">IFERROR(--('Input| Projects'!$AT302="Yes")*_xlfn.SWITCH('Input| Overheads'!$C$50,"Direct costs",'Calc| Overheads Allocation'!H$9*V302,"Internal labour",'Calc| Overheads Allocation'!H$9*V302*'Input| Projects'!$AO302,"DNSP defined",'Calc| Overheads Allocation'!H$79*'Input| Projects'!$AW302,0),0)</f>
        <v>0</v>
      </c>
      <c r="AU302" s="172" cm="1">
        <f t="array" ref="AU302">IFERROR(--('Input| Projects'!$AT302="Yes")*_xlfn.SWITCH('Input| Overheads'!$C$50,"Direct costs",'Calc| Overheads Allocation'!I$9*W302,"Internal labour",'Calc| Overheads Allocation'!I$9*W302*'Input| Projects'!$AO302,"DNSP defined",'Calc| Overheads Allocation'!I$79*'Input| Projects'!$AW302,0),0)</f>
        <v>0</v>
      </c>
      <c r="AV302" s="175"/>
      <c r="AW302" s="172">
        <f t="shared" si="112"/>
        <v>0</v>
      </c>
      <c r="AX302" s="172">
        <f t="shared" si="113"/>
        <v>0</v>
      </c>
      <c r="AY302" s="172">
        <f t="shared" si="114"/>
        <v>0</v>
      </c>
      <c r="AZ302" s="172">
        <f t="shared" si="115"/>
        <v>0</v>
      </c>
      <c r="BA302" s="172">
        <f t="shared" si="116"/>
        <v>0</v>
      </c>
      <c r="BB302" s="172">
        <f t="shared" si="117"/>
        <v>0</v>
      </c>
      <c r="BC302" s="172">
        <f t="shared" si="118"/>
        <v>0</v>
      </c>
      <c r="BD302" s="176"/>
      <c r="BE302" s="172">
        <f t="shared" si="119"/>
        <v>0</v>
      </c>
      <c r="BF302" s="172">
        <f t="shared" si="120"/>
        <v>0</v>
      </c>
      <c r="BG302" s="172">
        <f t="shared" si="121"/>
        <v>0</v>
      </c>
      <c r="BH302" s="172">
        <f t="shared" si="122"/>
        <v>0</v>
      </c>
      <c r="BI302" s="172">
        <f t="shared" si="123"/>
        <v>0</v>
      </c>
      <c r="BJ302" s="172">
        <f t="shared" si="124"/>
        <v>0</v>
      </c>
      <c r="BK302" s="172">
        <f t="shared" si="125"/>
        <v>0</v>
      </c>
      <c r="BL302" s="176"/>
      <c r="BM302" s="172">
        <f t="shared" si="104"/>
        <v>0</v>
      </c>
      <c r="BN302" s="172">
        <f t="shared" si="105"/>
        <v>0</v>
      </c>
      <c r="BO302" s="172">
        <f t="shared" si="106"/>
        <v>0</v>
      </c>
      <c r="BP302" s="172">
        <f t="shared" si="107"/>
        <v>0</v>
      </c>
      <c r="BQ302" s="172">
        <f t="shared" si="108"/>
        <v>0</v>
      </c>
      <c r="BR302" s="172">
        <f t="shared" si="109"/>
        <v>0</v>
      </c>
      <c r="BS302" s="172">
        <f t="shared" si="110"/>
        <v>0</v>
      </c>
      <c r="BT302" s="55"/>
      <c r="BU302" s="158">
        <f>SUMIF('Input| Projects'!$BA$8:$CX$8,RIGHT(BU$9,3),'Input| Projects'!$BA302:$CX302)</f>
        <v>0</v>
      </c>
      <c r="BV302" s="158">
        <f>SUMIF('Input| Projects'!$BA$8:$CX$8,RIGHT(BV$9,3),'Input| Projects'!$BA302:$CX302)</f>
        <v>0</v>
      </c>
      <c r="BW302" s="79" t="str">
        <f t="shared" si="111"/>
        <v/>
      </c>
    </row>
    <row r="303" spans="2:75" x14ac:dyDescent="0.2">
      <c r="B303" s="123">
        <f>IFERROR('Input| Projects'!B303,"")</f>
        <v>294</v>
      </c>
      <c r="C303" s="160" t="str">
        <f>IFERROR(IF('Input| Projects'!C303="","",'Input| Projects'!C303),"")</f>
        <v/>
      </c>
      <c r="D303" s="160" t="str">
        <f>IFERROR(IF('Input| Projects'!D303="","",'Input| Projects'!D303),"")</f>
        <v/>
      </c>
      <c r="E303" s="53"/>
      <c r="F303" s="160" t="str">
        <f>IF(LEN('Input| Projects'!F303)&gt;0,'Input| Projects'!F303,"")</f>
        <v/>
      </c>
      <c r="G303" s="160" t="str">
        <f>IF(LEN('Input| Projects'!G303)&gt;0,'Input| Projects'!G303,"")</f>
        <v/>
      </c>
      <c r="H303" s="10"/>
      <c r="I303" s="194" cm="1">
        <f t="array" ref="I303">IF(LEN($F303)&gt;0,1+IFERROR(SUMPRODUCT(TRANSPOSE('Input| Projects'!$AO303:$AQ303),INDEX('Input| Escalations'!$F$27:$L$29,,MATCH(Q$9,'Input| Escalations'!$F$21:$L$21,0))),0),0)</f>
        <v>0</v>
      </c>
      <c r="J303" s="194" cm="1">
        <f t="array" ref="J303">IF(LEN($F303)&gt;0,1+IFERROR(SUMPRODUCT(TRANSPOSE('Input| Projects'!$AO303:$AQ303),INDEX('Input| Escalations'!$F$27:$L$29,,MATCH(R$9,'Input| Escalations'!$F$21:$L$21,0))),0),0)</f>
        <v>0</v>
      </c>
      <c r="K303" s="194" cm="1">
        <f t="array" ref="K303">IF(LEN($F303)&gt;0,1+IFERROR(SUMPRODUCT(TRANSPOSE('Input| Projects'!$AO303:$AQ303),INDEX('Input| Escalations'!$F$27:$L$29,,MATCH(S$9,'Input| Escalations'!$F$21:$L$21,0))),0),0)</f>
        <v>0</v>
      </c>
      <c r="L303" s="194" cm="1">
        <f t="array" ref="L303">IF(LEN($F303)&gt;0,1+IFERROR(SUMPRODUCT(TRANSPOSE('Input| Projects'!$AO303:$AQ303),INDEX('Input| Escalations'!$F$27:$L$29,,MATCH(T$9,'Input| Escalations'!$F$21:$L$21,0))),0),0)</f>
        <v>0</v>
      </c>
      <c r="M303" s="194" cm="1">
        <f t="array" ref="M303">IF(LEN($F303)&gt;0,1+IFERROR(SUMPRODUCT(TRANSPOSE('Input| Projects'!$AO303:$AQ303),INDEX('Input| Escalations'!$F$27:$L$29,,MATCH(U$9,'Input| Escalations'!$F$21:$L$21,0))),0),0)</f>
        <v>0</v>
      </c>
      <c r="N303" s="194" cm="1">
        <f t="array" ref="N303">IF(LEN($F303)&gt;0,1+IFERROR(SUMPRODUCT(TRANSPOSE('Input| Projects'!$AO303:$AQ303),INDEX('Input| Escalations'!$F$27:$L$29,,MATCH(V$9,'Input| Escalations'!$F$21:$L$21,0))),0),0)</f>
        <v>0</v>
      </c>
      <c r="O303" s="194" cm="1">
        <f t="array" ref="O303">IF(LEN($F303)&gt;0,1+IFERROR(SUMPRODUCT(TRANSPOSE('Input| Projects'!$AO303:$AQ303),INDEX('Input| Escalations'!$F$27:$L$29,,MATCH(W$9,'Input| Escalations'!$F$21:$L$21,0))),0),0)</f>
        <v>0</v>
      </c>
      <c r="P303" s="10"/>
      <c r="Q303" s="172">
        <f>IFERROR(IF(ISNUMBER(FIND("decision",'Input| Setup'!$F$6)),'Input| Projects'!Y303,'Input| Projects'!I303)*'Input| Escalations'!$I$17*I303,0)</f>
        <v>0</v>
      </c>
      <c r="R303" s="172">
        <f>IFERROR(IF(ISNUMBER(FIND("decision",'Input| Setup'!$F$6)),'Input| Projects'!Z303,'Input| Projects'!J303)*'Input| Escalations'!$I$17*J303,0)</f>
        <v>0</v>
      </c>
      <c r="S303" s="172">
        <f>IFERROR(IF(ISNUMBER(FIND("decision",'Input| Setup'!$F$6)),'Input| Projects'!AA303,'Input| Projects'!K303)*'Input| Escalations'!$I$17*K303,0)</f>
        <v>0</v>
      </c>
      <c r="T303" s="172">
        <f>IFERROR(IF(ISNUMBER(FIND("decision",'Input| Setup'!$F$6)),'Input| Projects'!AB303,'Input| Projects'!L303)*'Input| Escalations'!$I$17*L303,0)</f>
        <v>0</v>
      </c>
      <c r="U303" s="172">
        <f>IFERROR(IF(ISNUMBER(FIND("decision",'Input| Setup'!$F$6)),'Input| Projects'!AC303,'Input| Projects'!M303)*'Input| Escalations'!$I$17*M303,0)</f>
        <v>0</v>
      </c>
      <c r="V303" s="172">
        <f>IFERROR(IF(ISNUMBER(FIND("decision",'Input| Setup'!$F$6)),'Input| Projects'!AD303,'Input| Projects'!N303)*'Input| Escalations'!$I$17*N303,0)</f>
        <v>0</v>
      </c>
      <c r="W303" s="172">
        <f>IFERROR(IF(ISNUMBER(FIND("decision",'Input| Setup'!$F$6)),'Input| Projects'!AE303,'Input| Projects'!O303)*'Input| Escalations'!$I$17*O303,0)</f>
        <v>0</v>
      </c>
      <c r="X303" s="175"/>
      <c r="Y303" s="172">
        <f>IF(ISNUMBER(FIND("decision",'Input| Setup'!$F$6)),'Input| Projects'!AG303,'Input| Projects'!Q303)*I303*'Input| Escalations'!$I$17</f>
        <v>0</v>
      </c>
      <c r="Z303" s="172">
        <f>IF(ISNUMBER(FIND("decision",'Input| Setup'!$F$6)),'Input| Projects'!AH303,'Input| Projects'!R303)*J303*'Input| Escalations'!$I$17</f>
        <v>0</v>
      </c>
      <c r="AA303" s="172">
        <f>IF(ISNUMBER(FIND("decision",'Input| Setup'!$F$6)),'Input| Projects'!AI303,'Input| Projects'!S303)*K303*'Input| Escalations'!$I$17</f>
        <v>0</v>
      </c>
      <c r="AB303" s="172">
        <f>IF(ISNUMBER(FIND("decision",'Input| Setup'!$F$6)),'Input| Projects'!AJ303,'Input| Projects'!T303)*L303*'Input| Escalations'!$I$17</f>
        <v>0</v>
      </c>
      <c r="AC303" s="172">
        <f>IF(ISNUMBER(FIND("decision",'Input| Setup'!$F$6)),'Input| Projects'!AK303,'Input| Projects'!U303)*M303*'Input| Escalations'!$I$17</f>
        <v>0</v>
      </c>
      <c r="AD303" s="172">
        <f>IF(ISNUMBER(FIND("decision",'Input| Setup'!$F$6)),'Input| Projects'!AL303,'Input| Projects'!V303)*N303*'Input| Escalations'!$I$17</f>
        <v>0</v>
      </c>
      <c r="AE303" s="172">
        <f>IF(ISNUMBER(FIND("decision",'Input| Setup'!$F$6)),'Input| Projects'!AM303,'Input| Projects'!W303)*O303*'Input| Escalations'!$I$17</f>
        <v>0</v>
      </c>
      <c r="AF303" s="175"/>
      <c r="AG303" s="172" cm="1">
        <f t="array" ref="AG303">IFERROR(--('Input| Projects'!$AS303="Yes")*_xlfn.SWITCH('Input| Overheads'!$C$50,"Direct costs",'Calc| Overheads Allocation'!C$8*Q303,"Internal labour",'Calc| Overheads Allocation'!C$8*Q303*'Input| Projects'!$AO303,"DNSP defined",'Calc| Overheads Allocation'!C$78*'Input| Projects'!$AV303,0),0)</f>
        <v>0</v>
      </c>
      <c r="AH303" s="172" cm="1">
        <f t="array" ref="AH303">IFERROR(--('Input| Projects'!$AS303="Yes")*_xlfn.SWITCH('Input| Overheads'!$C$50,"Direct costs",'Calc| Overheads Allocation'!D$8*R303,"Internal labour",'Calc| Overheads Allocation'!D$8*R303*'Input| Projects'!$AO303,"DNSP defined",'Calc| Overheads Allocation'!D$78*'Input| Projects'!$AV303,0),0)</f>
        <v>0</v>
      </c>
      <c r="AI303" s="172" cm="1">
        <f t="array" ref="AI303">IFERROR(--('Input| Projects'!$AS303="Yes")*_xlfn.SWITCH('Input| Overheads'!$C$50,"Direct costs",'Calc| Overheads Allocation'!E$8*S303,"Internal labour",'Calc| Overheads Allocation'!E$8*S303*'Input| Projects'!$AO303,"DNSP defined",'Calc| Overheads Allocation'!E$78*'Input| Projects'!$AV303,0),0)</f>
        <v>0</v>
      </c>
      <c r="AJ303" s="172" cm="1">
        <f t="array" ref="AJ303">IFERROR(--('Input| Projects'!$AS303="Yes")*_xlfn.SWITCH('Input| Overheads'!$C$50,"Direct costs",'Calc| Overheads Allocation'!F$8*T303,"Internal labour",'Calc| Overheads Allocation'!F$8*T303*'Input| Projects'!$AO303,"DNSP defined",'Calc| Overheads Allocation'!F$78*'Input| Projects'!$AV303,0),0)</f>
        <v>0</v>
      </c>
      <c r="AK303" s="172" cm="1">
        <f t="array" ref="AK303">IFERROR(--('Input| Projects'!$AS303="Yes")*_xlfn.SWITCH('Input| Overheads'!$C$50,"Direct costs",'Calc| Overheads Allocation'!G$8*U303,"Internal labour",'Calc| Overheads Allocation'!G$8*U303*'Input| Projects'!$AO303,"DNSP defined",'Calc| Overheads Allocation'!G$78*'Input| Projects'!$AV303,0),0)</f>
        <v>0</v>
      </c>
      <c r="AL303" s="172" cm="1">
        <f t="array" ref="AL303">IFERROR(--('Input| Projects'!$AS303="Yes")*_xlfn.SWITCH('Input| Overheads'!$C$50,"Direct costs",'Calc| Overheads Allocation'!H$8*V303,"Internal labour",'Calc| Overheads Allocation'!H$8*V303*'Input| Projects'!$AO303,"DNSP defined",'Calc| Overheads Allocation'!H$78*'Input| Projects'!$AV303,0),0)</f>
        <v>0</v>
      </c>
      <c r="AM303" s="172" cm="1">
        <f t="array" ref="AM303">IFERROR(--('Input| Projects'!$AS303="Yes")*_xlfn.SWITCH('Input| Overheads'!$C$50,"Direct costs",'Calc| Overheads Allocation'!I$8*W303,"Internal labour",'Calc| Overheads Allocation'!I$8*W303*'Input| Projects'!$AO303,"DNSP defined",'Calc| Overheads Allocation'!I$78*'Input| Projects'!$AV303,0),0)</f>
        <v>0</v>
      </c>
      <c r="AN303" s="175"/>
      <c r="AO303" s="172" cm="1">
        <f t="array" ref="AO303">IFERROR(--('Input| Projects'!$AT303="Yes")*_xlfn.SWITCH('Input| Overheads'!$C$50,"Direct costs",'Calc| Overheads Allocation'!C$9*Q303,"Internal labour",'Calc| Overheads Allocation'!C$9*Q303*'Input| Projects'!$AO303,"DNSP defined",'Calc| Overheads Allocation'!C$79*'Input| Projects'!$AW303,0),0)</f>
        <v>0</v>
      </c>
      <c r="AP303" s="172" cm="1">
        <f t="array" ref="AP303">IFERROR(--('Input| Projects'!$AT303="Yes")*_xlfn.SWITCH('Input| Overheads'!$C$50,"Direct costs",'Calc| Overheads Allocation'!D$9*R303,"Internal labour",'Calc| Overheads Allocation'!D$9*R303*'Input| Projects'!$AO303,"DNSP defined",'Calc| Overheads Allocation'!D$79*'Input| Projects'!$AW303,0),0)</f>
        <v>0</v>
      </c>
      <c r="AQ303" s="172" cm="1">
        <f t="array" ref="AQ303">IFERROR(--('Input| Projects'!$AT303="Yes")*_xlfn.SWITCH('Input| Overheads'!$C$50,"Direct costs",'Calc| Overheads Allocation'!E$9*S303,"Internal labour",'Calc| Overheads Allocation'!E$9*S303*'Input| Projects'!$AO303,"DNSP defined",'Calc| Overheads Allocation'!E$79*'Input| Projects'!$AW303,0),0)</f>
        <v>0</v>
      </c>
      <c r="AR303" s="172" cm="1">
        <f t="array" ref="AR303">IFERROR(--('Input| Projects'!$AT303="Yes")*_xlfn.SWITCH('Input| Overheads'!$C$50,"Direct costs",'Calc| Overheads Allocation'!F$9*T303,"Internal labour",'Calc| Overheads Allocation'!F$9*T303*'Input| Projects'!$AO303,"DNSP defined",'Calc| Overheads Allocation'!F$79*'Input| Projects'!$AW303,0),0)</f>
        <v>0</v>
      </c>
      <c r="AS303" s="172" cm="1">
        <f t="array" ref="AS303">IFERROR(--('Input| Projects'!$AT303="Yes")*_xlfn.SWITCH('Input| Overheads'!$C$50,"Direct costs",'Calc| Overheads Allocation'!G$9*U303,"Internal labour",'Calc| Overheads Allocation'!G$9*U303*'Input| Projects'!$AO303,"DNSP defined",'Calc| Overheads Allocation'!G$79*'Input| Projects'!$AW303,0),0)</f>
        <v>0</v>
      </c>
      <c r="AT303" s="172" cm="1">
        <f t="array" ref="AT303">IFERROR(--('Input| Projects'!$AT303="Yes")*_xlfn.SWITCH('Input| Overheads'!$C$50,"Direct costs",'Calc| Overheads Allocation'!H$9*V303,"Internal labour",'Calc| Overheads Allocation'!H$9*V303*'Input| Projects'!$AO303,"DNSP defined",'Calc| Overheads Allocation'!H$79*'Input| Projects'!$AW303,0),0)</f>
        <v>0</v>
      </c>
      <c r="AU303" s="172" cm="1">
        <f t="array" ref="AU303">IFERROR(--('Input| Projects'!$AT303="Yes")*_xlfn.SWITCH('Input| Overheads'!$C$50,"Direct costs",'Calc| Overheads Allocation'!I$9*W303,"Internal labour",'Calc| Overheads Allocation'!I$9*W303*'Input| Projects'!$AO303,"DNSP defined",'Calc| Overheads Allocation'!I$79*'Input| Projects'!$AW303,0),0)</f>
        <v>0</v>
      </c>
      <c r="AV303" s="175"/>
      <c r="AW303" s="172">
        <f t="shared" si="112"/>
        <v>0</v>
      </c>
      <c r="AX303" s="172">
        <f t="shared" si="113"/>
        <v>0</v>
      </c>
      <c r="AY303" s="172">
        <f t="shared" si="114"/>
        <v>0</v>
      </c>
      <c r="AZ303" s="172">
        <f t="shared" si="115"/>
        <v>0</v>
      </c>
      <c r="BA303" s="172">
        <f t="shared" si="116"/>
        <v>0</v>
      </c>
      <c r="BB303" s="172">
        <f t="shared" si="117"/>
        <v>0</v>
      </c>
      <c r="BC303" s="172">
        <f t="shared" si="118"/>
        <v>0</v>
      </c>
      <c r="BD303" s="176"/>
      <c r="BE303" s="172">
        <f t="shared" si="119"/>
        <v>0</v>
      </c>
      <c r="BF303" s="172">
        <f t="shared" si="120"/>
        <v>0</v>
      </c>
      <c r="BG303" s="172">
        <f t="shared" si="121"/>
        <v>0</v>
      </c>
      <c r="BH303" s="172">
        <f t="shared" si="122"/>
        <v>0</v>
      </c>
      <c r="BI303" s="172">
        <f t="shared" si="123"/>
        <v>0</v>
      </c>
      <c r="BJ303" s="172">
        <f t="shared" si="124"/>
        <v>0</v>
      </c>
      <c r="BK303" s="172">
        <f t="shared" si="125"/>
        <v>0</v>
      </c>
      <c r="BL303" s="176"/>
      <c r="BM303" s="172">
        <f t="shared" si="104"/>
        <v>0</v>
      </c>
      <c r="BN303" s="172">
        <f t="shared" si="105"/>
        <v>0</v>
      </c>
      <c r="BO303" s="172">
        <f t="shared" si="106"/>
        <v>0</v>
      </c>
      <c r="BP303" s="172">
        <f t="shared" si="107"/>
        <v>0</v>
      </c>
      <c r="BQ303" s="172">
        <f t="shared" si="108"/>
        <v>0</v>
      </c>
      <c r="BR303" s="172">
        <f t="shared" si="109"/>
        <v>0</v>
      </c>
      <c r="BS303" s="172">
        <f t="shared" si="110"/>
        <v>0</v>
      </c>
      <c r="BT303" s="55"/>
      <c r="BU303" s="158">
        <f>SUMIF('Input| Projects'!$BA$8:$CX$8,RIGHT(BU$9,3),'Input| Projects'!$BA303:$CX303)</f>
        <v>0</v>
      </c>
      <c r="BV303" s="158">
        <f>SUMIF('Input| Projects'!$BA$8:$CX$8,RIGHT(BV$9,3),'Input| Projects'!$BA303:$CX303)</f>
        <v>0</v>
      </c>
      <c r="BW303" s="79" t="str">
        <f t="shared" si="111"/>
        <v/>
      </c>
    </row>
    <row r="304" spans="2:75" x14ac:dyDescent="0.2">
      <c r="B304" s="123">
        <f>IFERROR('Input| Projects'!B304,"")</f>
        <v>295</v>
      </c>
      <c r="C304" s="160" t="str">
        <f>IFERROR(IF('Input| Projects'!C304="","",'Input| Projects'!C304),"")</f>
        <v/>
      </c>
      <c r="D304" s="160" t="str">
        <f>IFERROR(IF('Input| Projects'!D304="","",'Input| Projects'!D304),"")</f>
        <v/>
      </c>
      <c r="E304" s="53"/>
      <c r="F304" s="160" t="str">
        <f>IF(LEN('Input| Projects'!F304)&gt;0,'Input| Projects'!F304,"")</f>
        <v/>
      </c>
      <c r="G304" s="160" t="str">
        <f>IF(LEN('Input| Projects'!G304)&gt;0,'Input| Projects'!G304,"")</f>
        <v/>
      </c>
      <c r="H304" s="10"/>
      <c r="I304" s="194" cm="1">
        <f t="array" ref="I304">IF(LEN($F304)&gt;0,1+IFERROR(SUMPRODUCT(TRANSPOSE('Input| Projects'!$AO304:$AQ304),INDEX('Input| Escalations'!$F$27:$L$29,,MATCH(Q$9,'Input| Escalations'!$F$21:$L$21,0))),0),0)</f>
        <v>0</v>
      </c>
      <c r="J304" s="194" cm="1">
        <f t="array" ref="J304">IF(LEN($F304)&gt;0,1+IFERROR(SUMPRODUCT(TRANSPOSE('Input| Projects'!$AO304:$AQ304),INDEX('Input| Escalations'!$F$27:$L$29,,MATCH(R$9,'Input| Escalations'!$F$21:$L$21,0))),0),0)</f>
        <v>0</v>
      </c>
      <c r="K304" s="194" cm="1">
        <f t="array" ref="K304">IF(LEN($F304)&gt;0,1+IFERROR(SUMPRODUCT(TRANSPOSE('Input| Projects'!$AO304:$AQ304),INDEX('Input| Escalations'!$F$27:$L$29,,MATCH(S$9,'Input| Escalations'!$F$21:$L$21,0))),0),0)</f>
        <v>0</v>
      </c>
      <c r="L304" s="194" cm="1">
        <f t="array" ref="L304">IF(LEN($F304)&gt;0,1+IFERROR(SUMPRODUCT(TRANSPOSE('Input| Projects'!$AO304:$AQ304),INDEX('Input| Escalations'!$F$27:$L$29,,MATCH(T$9,'Input| Escalations'!$F$21:$L$21,0))),0),0)</f>
        <v>0</v>
      </c>
      <c r="M304" s="194" cm="1">
        <f t="array" ref="M304">IF(LEN($F304)&gt;0,1+IFERROR(SUMPRODUCT(TRANSPOSE('Input| Projects'!$AO304:$AQ304),INDEX('Input| Escalations'!$F$27:$L$29,,MATCH(U$9,'Input| Escalations'!$F$21:$L$21,0))),0),0)</f>
        <v>0</v>
      </c>
      <c r="N304" s="194" cm="1">
        <f t="array" ref="N304">IF(LEN($F304)&gt;0,1+IFERROR(SUMPRODUCT(TRANSPOSE('Input| Projects'!$AO304:$AQ304),INDEX('Input| Escalations'!$F$27:$L$29,,MATCH(V$9,'Input| Escalations'!$F$21:$L$21,0))),0),0)</f>
        <v>0</v>
      </c>
      <c r="O304" s="194" cm="1">
        <f t="array" ref="O304">IF(LEN($F304)&gt;0,1+IFERROR(SUMPRODUCT(TRANSPOSE('Input| Projects'!$AO304:$AQ304),INDEX('Input| Escalations'!$F$27:$L$29,,MATCH(W$9,'Input| Escalations'!$F$21:$L$21,0))),0),0)</f>
        <v>0</v>
      </c>
      <c r="P304" s="10"/>
      <c r="Q304" s="172">
        <f>IFERROR(IF(ISNUMBER(FIND("decision",'Input| Setup'!$F$6)),'Input| Projects'!Y304,'Input| Projects'!I304)*'Input| Escalations'!$I$17*I304,0)</f>
        <v>0</v>
      </c>
      <c r="R304" s="172">
        <f>IFERROR(IF(ISNUMBER(FIND("decision",'Input| Setup'!$F$6)),'Input| Projects'!Z304,'Input| Projects'!J304)*'Input| Escalations'!$I$17*J304,0)</f>
        <v>0</v>
      </c>
      <c r="S304" s="172">
        <f>IFERROR(IF(ISNUMBER(FIND("decision",'Input| Setup'!$F$6)),'Input| Projects'!AA304,'Input| Projects'!K304)*'Input| Escalations'!$I$17*K304,0)</f>
        <v>0</v>
      </c>
      <c r="T304" s="172">
        <f>IFERROR(IF(ISNUMBER(FIND("decision",'Input| Setup'!$F$6)),'Input| Projects'!AB304,'Input| Projects'!L304)*'Input| Escalations'!$I$17*L304,0)</f>
        <v>0</v>
      </c>
      <c r="U304" s="172">
        <f>IFERROR(IF(ISNUMBER(FIND("decision",'Input| Setup'!$F$6)),'Input| Projects'!AC304,'Input| Projects'!M304)*'Input| Escalations'!$I$17*M304,0)</f>
        <v>0</v>
      </c>
      <c r="V304" s="172">
        <f>IFERROR(IF(ISNUMBER(FIND("decision",'Input| Setup'!$F$6)),'Input| Projects'!AD304,'Input| Projects'!N304)*'Input| Escalations'!$I$17*N304,0)</f>
        <v>0</v>
      </c>
      <c r="W304" s="172">
        <f>IFERROR(IF(ISNUMBER(FIND("decision",'Input| Setup'!$F$6)),'Input| Projects'!AE304,'Input| Projects'!O304)*'Input| Escalations'!$I$17*O304,0)</f>
        <v>0</v>
      </c>
      <c r="X304" s="175"/>
      <c r="Y304" s="172">
        <f>IF(ISNUMBER(FIND("decision",'Input| Setup'!$F$6)),'Input| Projects'!AG304,'Input| Projects'!Q304)*I304*'Input| Escalations'!$I$17</f>
        <v>0</v>
      </c>
      <c r="Z304" s="172">
        <f>IF(ISNUMBER(FIND("decision",'Input| Setup'!$F$6)),'Input| Projects'!AH304,'Input| Projects'!R304)*J304*'Input| Escalations'!$I$17</f>
        <v>0</v>
      </c>
      <c r="AA304" s="172">
        <f>IF(ISNUMBER(FIND("decision",'Input| Setup'!$F$6)),'Input| Projects'!AI304,'Input| Projects'!S304)*K304*'Input| Escalations'!$I$17</f>
        <v>0</v>
      </c>
      <c r="AB304" s="172">
        <f>IF(ISNUMBER(FIND("decision",'Input| Setup'!$F$6)),'Input| Projects'!AJ304,'Input| Projects'!T304)*L304*'Input| Escalations'!$I$17</f>
        <v>0</v>
      </c>
      <c r="AC304" s="172">
        <f>IF(ISNUMBER(FIND("decision",'Input| Setup'!$F$6)),'Input| Projects'!AK304,'Input| Projects'!U304)*M304*'Input| Escalations'!$I$17</f>
        <v>0</v>
      </c>
      <c r="AD304" s="172">
        <f>IF(ISNUMBER(FIND("decision",'Input| Setup'!$F$6)),'Input| Projects'!AL304,'Input| Projects'!V304)*N304*'Input| Escalations'!$I$17</f>
        <v>0</v>
      </c>
      <c r="AE304" s="172">
        <f>IF(ISNUMBER(FIND("decision",'Input| Setup'!$F$6)),'Input| Projects'!AM304,'Input| Projects'!W304)*O304*'Input| Escalations'!$I$17</f>
        <v>0</v>
      </c>
      <c r="AF304" s="175"/>
      <c r="AG304" s="172" cm="1">
        <f t="array" ref="AG304">IFERROR(--('Input| Projects'!$AS304="Yes")*_xlfn.SWITCH('Input| Overheads'!$C$50,"Direct costs",'Calc| Overheads Allocation'!C$8*Q304,"Internal labour",'Calc| Overheads Allocation'!C$8*Q304*'Input| Projects'!$AO304,"DNSP defined",'Calc| Overheads Allocation'!C$78*'Input| Projects'!$AV304,0),0)</f>
        <v>0</v>
      </c>
      <c r="AH304" s="172" cm="1">
        <f t="array" ref="AH304">IFERROR(--('Input| Projects'!$AS304="Yes")*_xlfn.SWITCH('Input| Overheads'!$C$50,"Direct costs",'Calc| Overheads Allocation'!D$8*R304,"Internal labour",'Calc| Overheads Allocation'!D$8*R304*'Input| Projects'!$AO304,"DNSP defined",'Calc| Overheads Allocation'!D$78*'Input| Projects'!$AV304,0),0)</f>
        <v>0</v>
      </c>
      <c r="AI304" s="172" cm="1">
        <f t="array" ref="AI304">IFERROR(--('Input| Projects'!$AS304="Yes")*_xlfn.SWITCH('Input| Overheads'!$C$50,"Direct costs",'Calc| Overheads Allocation'!E$8*S304,"Internal labour",'Calc| Overheads Allocation'!E$8*S304*'Input| Projects'!$AO304,"DNSP defined",'Calc| Overheads Allocation'!E$78*'Input| Projects'!$AV304,0),0)</f>
        <v>0</v>
      </c>
      <c r="AJ304" s="172" cm="1">
        <f t="array" ref="AJ304">IFERROR(--('Input| Projects'!$AS304="Yes")*_xlfn.SWITCH('Input| Overheads'!$C$50,"Direct costs",'Calc| Overheads Allocation'!F$8*T304,"Internal labour",'Calc| Overheads Allocation'!F$8*T304*'Input| Projects'!$AO304,"DNSP defined",'Calc| Overheads Allocation'!F$78*'Input| Projects'!$AV304,0),0)</f>
        <v>0</v>
      </c>
      <c r="AK304" s="172" cm="1">
        <f t="array" ref="AK304">IFERROR(--('Input| Projects'!$AS304="Yes")*_xlfn.SWITCH('Input| Overheads'!$C$50,"Direct costs",'Calc| Overheads Allocation'!G$8*U304,"Internal labour",'Calc| Overheads Allocation'!G$8*U304*'Input| Projects'!$AO304,"DNSP defined",'Calc| Overheads Allocation'!G$78*'Input| Projects'!$AV304,0),0)</f>
        <v>0</v>
      </c>
      <c r="AL304" s="172" cm="1">
        <f t="array" ref="AL304">IFERROR(--('Input| Projects'!$AS304="Yes")*_xlfn.SWITCH('Input| Overheads'!$C$50,"Direct costs",'Calc| Overheads Allocation'!H$8*V304,"Internal labour",'Calc| Overheads Allocation'!H$8*V304*'Input| Projects'!$AO304,"DNSP defined",'Calc| Overheads Allocation'!H$78*'Input| Projects'!$AV304,0),0)</f>
        <v>0</v>
      </c>
      <c r="AM304" s="172" cm="1">
        <f t="array" ref="AM304">IFERROR(--('Input| Projects'!$AS304="Yes")*_xlfn.SWITCH('Input| Overheads'!$C$50,"Direct costs",'Calc| Overheads Allocation'!I$8*W304,"Internal labour",'Calc| Overheads Allocation'!I$8*W304*'Input| Projects'!$AO304,"DNSP defined",'Calc| Overheads Allocation'!I$78*'Input| Projects'!$AV304,0),0)</f>
        <v>0</v>
      </c>
      <c r="AN304" s="175"/>
      <c r="AO304" s="172" cm="1">
        <f t="array" ref="AO304">IFERROR(--('Input| Projects'!$AT304="Yes")*_xlfn.SWITCH('Input| Overheads'!$C$50,"Direct costs",'Calc| Overheads Allocation'!C$9*Q304,"Internal labour",'Calc| Overheads Allocation'!C$9*Q304*'Input| Projects'!$AO304,"DNSP defined",'Calc| Overheads Allocation'!C$79*'Input| Projects'!$AW304,0),0)</f>
        <v>0</v>
      </c>
      <c r="AP304" s="172" cm="1">
        <f t="array" ref="AP304">IFERROR(--('Input| Projects'!$AT304="Yes")*_xlfn.SWITCH('Input| Overheads'!$C$50,"Direct costs",'Calc| Overheads Allocation'!D$9*R304,"Internal labour",'Calc| Overheads Allocation'!D$9*R304*'Input| Projects'!$AO304,"DNSP defined",'Calc| Overheads Allocation'!D$79*'Input| Projects'!$AW304,0),0)</f>
        <v>0</v>
      </c>
      <c r="AQ304" s="172" cm="1">
        <f t="array" ref="AQ304">IFERROR(--('Input| Projects'!$AT304="Yes")*_xlfn.SWITCH('Input| Overheads'!$C$50,"Direct costs",'Calc| Overheads Allocation'!E$9*S304,"Internal labour",'Calc| Overheads Allocation'!E$9*S304*'Input| Projects'!$AO304,"DNSP defined",'Calc| Overheads Allocation'!E$79*'Input| Projects'!$AW304,0),0)</f>
        <v>0</v>
      </c>
      <c r="AR304" s="172" cm="1">
        <f t="array" ref="AR304">IFERROR(--('Input| Projects'!$AT304="Yes")*_xlfn.SWITCH('Input| Overheads'!$C$50,"Direct costs",'Calc| Overheads Allocation'!F$9*T304,"Internal labour",'Calc| Overheads Allocation'!F$9*T304*'Input| Projects'!$AO304,"DNSP defined",'Calc| Overheads Allocation'!F$79*'Input| Projects'!$AW304,0),0)</f>
        <v>0</v>
      </c>
      <c r="AS304" s="172" cm="1">
        <f t="array" ref="AS304">IFERROR(--('Input| Projects'!$AT304="Yes")*_xlfn.SWITCH('Input| Overheads'!$C$50,"Direct costs",'Calc| Overheads Allocation'!G$9*U304,"Internal labour",'Calc| Overheads Allocation'!G$9*U304*'Input| Projects'!$AO304,"DNSP defined",'Calc| Overheads Allocation'!G$79*'Input| Projects'!$AW304,0),0)</f>
        <v>0</v>
      </c>
      <c r="AT304" s="172" cm="1">
        <f t="array" ref="AT304">IFERROR(--('Input| Projects'!$AT304="Yes")*_xlfn.SWITCH('Input| Overheads'!$C$50,"Direct costs",'Calc| Overheads Allocation'!H$9*V304,"Internal labour",'Calc| Overheads Allocation'!H$9*V304*'Input| Projects'!$AO304,"DNSP defined",'Calc| Overheads Allocation'!H$79*'Input| Projects'!$AW304,0),0)</f>
        <v>0</v>
      </c>
      <c r="AU304" s="172" cm="1">
        <f t="array" ref="AU304">IFERROR(--('Input| Projects'!$AT304="Yes")*_xlfn.SWITCH('Input| Overheads'!$C$50,"Direct costs",'Calc| Overheads Allocation'!I$9*W304,"Internal labour",'Calc| Overheads Allocation'!I$9*W304*'Input| Projects'!$AO304,"DNSP defined",'Calc| Overheads Allocation'!I$79*'Input| Projects'!$AW304,0),0)</f>
        <v>0</v>
      </c>
      <c r="AV304" s="175"/>
      <c r="AW304" s="172">
        <f t="shared" si="112"/>
        <v>0</v>
      </c>
      <c r="AX304" s="172">
        <f t="shared" si="113"/>
        <v>0</v>
      </c>
      <c r="AY304" s="172">
        <f t="shared" si="114"/>
        <v>0</v>
      </c>
      <c r="AZ304" s="172">
        <f t="shared" si="115"/>
        <v>0</v>
      </c>
      <c r="BA304" s="172">
        <f t="shared" si="116"/>
        <v>0</v>
      </c>
      <c r="BB304" s="172">
        <f t="shared" si="117"/>
        <v>0</v>
      </c>
      <c r="BC304" s="172">
        <f t="shared" si="118"/>
        <v>0</v>
      </c>
      <c r="BD304" s="176"/>
      <c r="BE304" s="172">
        <f t="shared" si="119"/>
        <v>0</v>
      </c>
      <c r="BF304" s="172">
        <f t="shared" si="120"/>
        <v>0</v>
      </c>
      <c r="BG304" s="172">
        <f t="shared" si="121"/>
        <v>0</v>
      </c>
      <c r="BH304" s="172">
        <f t="shared" si="122"/>
        <v>0</v>
      </c>
      <c r="BI304" s="172">
        <f t="shared" si="123"/>
        <v>0</v>
      </c>
      <c r="BJ304" s="172">
        <f t="shared" si="124"/>
        <v>0</v>
      </c>
      <c r="BK304" s="172">
        <f t="shared" si="125"/>
        <v>0</v>
      </c>
      <c r="BL304" s="176"/>
      <c r="BM304" s="172">
        <f t="shared" si="104"/>
        <v>0</v>
      </c>
      <c r="BN304" s="172">
        <f t="shared" si="105"/>
        <v>0</v>
      </c>
      <c r="BO304" s="172">
        <f t="shared" si="106"/>
        <v>0</v>
      </c>
      <c r="BP304" s="172">
        <f t="shared" si="107"/>
        <v>0</v>
      </c>
      <c r="BQ304" s="172">
        <f t="shared" si="108"/>
        <v>0</v>
      </c>
      <c r="BR304" s="172">
        <f t="shared" si="109"/>
        <v>0</v>
      </c>
      <c r="BS304" s="172">
        <f t="shared" si="110"/>
        <v>0</v>
      </c>
      <c r="BT304" s="55"/>
      <c r="BU304" s="158">
        <f>SUMIF('Input| Projects'!$BA$8:$CX$8,RIGHT(BU$9,3),'Input| Projects'!$BA304:$CX304)</f>
        <v>0</v>
      </c>
      <c r="BV304" s="158">
        <f>SUMIF('Input| Projects'!$BA$8:$CX$8,RIGHT(BV$9,3),'Input| Projects'!$BA304:$CX304)</f>
        <v>0</v>
      </c>
      <c r="BW304" s="79" t="str">
        <f t="shared" si="111"/>
        <v/>
      </c>
    </row>
    <row r="305" spans="2:75" x14ac:dyDescent="0.2">
      <c r="B305" s="123">
        <f>IFERROR('Input| Projects'!B305,"")</f>
        <v>296</v>
      </c>
      <c r="C305" s="160" t="str">
        <f>IFERROR(IF('Input| Projects'!C305="","",'Input| Projects'!C305),"")</f>
        <v/>
      </c>
      <c r="D305" s="160" t="str">
        <f>IFERROR(IF('Input| Projects'!D305="","",'Input| Projects'!D305),"")</f>
        <v/>
      </c>
      <c r="E305" s="53"/>
      <c r="F305" s="160" t="str">
        <f>IF(LEN('Input| Projects'!F305)&gt;0,'Input| Projects'!F305,"")</f>
        <v/>
      </c>
      <c r="G305" s="160" t="str">
        <f>IF(LEN('Input| Projects'!G305)&gt;0,'Input| Projects'!G305,"")</f>
        <v/>
      </c>
      <c r="H305" s="10"/>
      <c r="I305" s="194" cm="1">
        <f t="array" ref="I305">IF(LEN($F305)&gt;0,1+IFERROR(SUMPRODUCT(TRANSPOSE('Input| Projects'!$AO305:$AQ305),INDEX('Input| Escalations'!$F$27:$L$29,,MATCH(Q$9,'Input| Escalations'!$F$21:$L$21,0))),0),0)</f>
        <v>0</v>
      </c>
      <c r="J305" s="194" cm="1">
        <f t="array" ref="J305">IF(LEN($F305)&gt;0,1+IFERROR(SUMPRODUCT(TRANSPOSE('Input| Projects'!$AO305:$AQ305),INDEX('Input| Escalations'!$F$27:$L$29,,MATCH(R$9,'Input| Escalations'!$F$21:$L$21,0))),0),0)</f>
        <v>0</v>
      </c>
      <c r="K305" s="194" cm="1">
        <f t="array" ref="K305">IF(LEN($F305)&gt;0,1+IFERROR(SUMPRODUCT(TRANSPOSE('Input| Projects'!$AO305:$AQ305),INDEX('Input| Escalations'!$F$27:$L$29,,MATCH(S$9,'Input| Escalations'!$F$21:$L$21,0))),0),0)</f>
        <v>0</v>
      </c>
      <c r="L305" s="194" cm="1">
        <f t="array" ref="L305">IF(LEN($F305)&gt;0,1+IFERROR(SUMPRODUCT(TRANSPOSE('Input| Projects'!$AO305:$AQ305),INDEX('Input| Escalations'!$F$27:$L$29,,MATCH(T$9,'Input| Escalations'!$F$21:$L$21,0))),0),0)</f>
        <v>0</v>
      </c>
      <c r="M305" s="194" cm="1">
        <f t="array" ref="M305">IF(LEN($F305)&gt;0,1+IFERROR(SUMPRODUCT(TRANSPOSE('Input| Projects'!$AO305:$AQ305),INDEX('Input| Escalations'!$F$27:$L$29,,MATCH(U$9,'Input| Escalations'!$F$21:$L$21,0))),0),0)</f>
        <v>0</v>
      </c>
      <c r="N305" s="194" cm="1">
        <f t="array" ref="N305">IF(LEN($F305)&gt;0,1+IFERROR(SUMPRODUCT(TRANSPOSE('Input| Projects'!$AO305:$AQ305),INDEX('Input| Escalations'!$F$27:$L$29,,MATCH(V$9,'Input| Escalations'!$F$21:$L$21,0))),0),0)</f>
        <v>0</v>
      </c>
      <c r="O305" s="194" cm="1">
        <f t="array" ref="O305">IF(LEN($F305)&gt;0,1+IFERROR(SUMPRODUCT(TRANSPOSE('Input| Projects'!$AO305:$AQ305),INDEX('Input| Escalations'!$F$27:$L$29,,MATCH(W$9,'Input| Escalations'!$F$21:$L$21,0))),0),0)</f>
        <v>0</v>
      </c>
      <c r="P305" s="10"/>
      <c r="Q305" s="172">
        <f>IFERROR(IF(ISNUMBER(FIND("decision",'Input| Setup'!$F$6)),'Input| Projects'!Y305,'Input| Projects'!I305)*'Input| Escalations'!$I$17*I305,0)</f>
        <v>0</v>
      </c>
      <c r="R305" s="172">
        <f>IFERROR(IF(ISNUMBER(FIND("decision",'Input| Setup'!$F$6)),'Input| Projects'!Z305,'Input| Projects'!J305)*'Input| Escalations'!$I$17*J305,0)</f>
        <v>0</v>
      </c>
      <c r="S305" s="172">
        <f>IFERROR(IF(ISNUMBER(FIND("decision",'Input| Setup'!$F$6)),'Input| Projects'!AA305,'Input| Projects'!K305)*'Input| Escalations'!$I$17*K305,0)</f>
        <v>0</v>
      </c>
      <c r="T305" s="172">
        <f>IFERROR(IF(ISNUMBER(FIND("decision",'Input| Setup'!$F$6)),'Input| Projects'!AB305,'Input| Projects'!L305)*'Input| Escalations'!$I$17*L305,0)</f>
        <v>0</v>
      </c>
      <c r="U305" s="172">
        <f>IFERROR(IF(ISNUMBER(FIND("decision",'Input| Setup'!$F$6)),'Input| Projects'!AC305,'Input| Projects'!M305)*'Input| Escalations'!$I$17*M305,0)</f>
        <v>0</v>
      </c>
      <c r="V305" s="172">
        <f>IFERROR(IF(ISNUMBER(FIND("decision",'Input| Setup'!$F$6)),'Input| Projects'!AD305,'Input| Projects'!N305)*'Input| Escalations'!$I$17*N305,0)</f>
        <v>0</v>
      </c>
      <c r="W305" s="172">
        <f>IFERROR(IF(ISNUMBER(FIND("decision",'Input| Setup'!$F$6)),'Input| Projects'!AE305,'Input| Projects'!O305)*'Input| Escalations'!$I$17*O305,0)</f>
        <v>0</v>
      </c>
      <c r="X305" s="175"/>
      <c r="Y305" s="172">
        <f>IF(ISNUMBER(FIND("decision",'Input| Setup'!$F$6)),'Input| Projects'!AG305,'Input| Projects'!Q305)*I305*'Input| Escalations'!$I$17</f>
        <v>0</v>
      </c>
      <c r="Z305" s="172">
        <f>IF(ISNUMBER(FIND("decision",'Input| Setup'!$F$6)),'Input| Projects'!AH305,'Input| Projects'!R305)*J305*'Input| Escalations'!$I$17</f>
        <v>0</v>
      </c>
      <c r="AA305" s="172">
        <f>IF(ISNUMBER(FIND("decision",'Input| Setup'!$F$6)),'Input| Projects'!AI305,'Input| Projects'!S305)*K305*'Input| Escalations'!$I$17</f>
        <v>0</v>
      </c>
      <c r="AB305" s="172">
        <f>IF(ISNUMBER(FIND("decision",'Input| Setup'!$F$6)),'Input| Projects'!AJ305,'Input| Projects'!T305)*L305*'Input| Escalations'!$I$17</f>
        <v>0</v>
      </c>
      <c r="AC305" s="172">
        <f>IF(ISNUMBER(FIND("decision",'Input| Setup'!$F$6)),'Input| Projects'!AK305,'Input| Projects'!U305)*M305*'Input| Escalations'!$I$17</f>
        <v>0</v>
      </c>
      <c r="AD305" s="172">
        <f>IF(ISNUMBER(FIND("decision",'Input| Setup'!$F$6)),'Input| Projects'!AL305,'Input| Projects'!V305)*N305*'Input| Escalations'!$I$17</f>
        <v>0</v>
      </c>
      <c r="AE305" s="172">
        <f>IF(ISNUMBER(FIND("decision",'Input| Setup'!$F$6)),'Input| Projects'!AM305,'Input| Projects'!W305)*O305*'Input| Escalations'!$I$17</f>
        <v>0</v>
      </c>
      <c r="AF305" s="175"/>
      <c r="AG305" s="172" cm="1">
        <f t="array" ref="AG305">IFERROR(--('Input| Projects'!$AS305="Yes")*_xlfn.SWITCH('Input| Overheads'!$C$50,"Direct costs",'Calc| Overheads Allocation'!C$8*Q305,"Internal labour",'Calc| Overheads Allocation'!C$8*Q305*'Input| Projects'!$AO305,"DNSP defined",'Calc| Overheads Allocation'!C$78*'Input| Projects'!$AV305,0),0)</f>
        <v>0</v>
      </c>
      <c r="AH305" s="172" cm="1">
        <f t="array" ref="AH305">IFERROR(--('Input| Projects'!$AS305="Yes")*_xlfn.SWITCH('Input| Overheads'!$C$50,"Direct costs",'Calc| Overheads Allocation'!D$8*R305,"Internal labour",'Calc| Overheads Allocation'!D$8*R305*'Input| Projects'!$AO305,"DNSP defined",'Calc| Overheads Allocation'!D$78*'Input| Projects'!$AV305,0),0)</f>
        <v>0</v>
      </c>
      <c r="AI305" s="172" cm="1">
        <f t="array" ref="AI305">IFERROR(--('Input| Projects'!$AS305="Yes")*_xlfn.SWITCH('Input| Overheads'!$C$50,"Direct costs",'Calc| Overheads Allocation'!E$8*S305,"Internal labour",'Calc| Overheads Allocation'!E$8*S305*'Input| Projects'!$AO305,"DNSP defined",'Calc| Overheads Allocation'!E$78*'Input| Projects'!$AV305,0),0)</f>
        <v>0</v>
      </c>
      <c r="AJ305" s="172" cm="1">
        <f t="array" ref="AJ305">IFERROR(--('Input| Projects'!$AS305="Yes")*_xlfn.SWITCH('Input| Overheads'!$C$50,"Direct costs",'Calc| Overheads Allocation'!F$8*T305,"Internal labour",'Calc| Overheads Allocation'!F$8*T305*'Input| Projects'!$AO305,"DNSP defined",'Calc| Overheads Allocation'!F$78*'Input| Projects'!$AV305,0),0)</f>
        <v>0</v>
      </c>
      <c r="AK305" s="172" cm="1">
        <f t="array" ref="AK305">IFERROR(--('Input| Projects'!$AS305="Yes")*_xlfn.SWITCH('Input| Overheads'!$C$50,"Direct costs",'Calc| Overheads Allocation'!G$8*U305,"Internal labour",'Calc| Overheads Allocation'!G$8*U305*'Input| Projects'!$AO305,"DNSP defined",'Calc| Overheads Allocation'!G$78*'Input| Projects'!$AV305,0),0)</f>
        <v>0</v>
      </c>
      <c r="AL305" s="172" cm="1">
        <f t="array" ref="AL305">IFERROR(--('Input| Projects'!$AS305="Yes")*_xlfn.SWITCH('Input| Overheads'!$C$50,"Direct costs",'Calc| Overheads Allocation'!H$8*V305,"Internal labour",'Calc| Overheads Allocation'!H$8*V305*'Input| Projects'!$AO305,"DNSP defined",'Calc| Overheads Allocation'!H$78*'Input| Projects'!$AV305,0),0)</f>
        <v>0</v>
      </c>
      <c r="AM305" s="172" cm="1">
        <f t="array" ref="AM305">IFERROR(--('Input| Projects'!$AS305="Yes")*_xlfn.SWITCH('Input| Overheads'!$C$50,"Direct costs",'Calc| Overheads Allocation'!I$8*W305,"Internal labour",'Calc| Overheads Allocation'!I$8*W305*'Input| Projects'!$AO305,"DNSP defined",'Calc| Overheads Allocation'!I$78*'Input| Projects'!$AV305,0),0)</f>
        <v>0</v>
      </c>
      <c r="AN305" s="175"/>
      <c r="AO305" s="172" cm="1">
        <f t="array" ref="AO305">IFERROR(--('Input| Projects'!$AT305="Yes")*_xlfn.SWITCH('Input| Overheads'!$C$50,"Direct costs",'Calc| Overheads Allocation'!C$9*Q305,"Internal labour",'Calc| Overheads Allocation'!C$9*Q305*'Input| Projects'!$AO305,"DNSP defined",'Calc| Overheads Allocation'!C$79*'Input| Projects'!$AW305,0),0)</f>
        <v>0</v>
      </c>
      <c r="AP305" s="172" cm="1">
        <f t="array" ref="AP305">IFERROR(--('Input| Projects'!$AT305="Yes")*_xlfn.SWITCH('Input| Overheads'!$C$50,"Direct costs",'Calc| Overheads Allocation'!D$9*R305,"Internal labour",'Calc| Overheads Allocation'!D$9*R305*'Input| Projects'!$AO305,"DNSP defined",'Calc| Overheads Allocation'!D$79*'Input| Projects'!$AW305,0),0)</f>
        <v>0</v>
      </c>
      <c r="AQ305" s="172" cm="1">
        <f t="array" ref="AQ305">IFERROR(--('Input| Projects'!$AT305="Yes")*_xlfn.SWITCH('Input| Overheads'!$C$50,"Direct costs",'Calc| Overheads Allocation'!E$9*S305,"Internal labour",'Calc| Overheads Allocation'!E$9*S305*'Input| Projects'!$AO305,"DNSP defined",'Calc| Overheads Allocation'!E$79*'Input| Projects'!$AW305,0),0)</f>
        <v>0</v>
      </c>
      <c r="AR305" s="172" cm="1">
        <f t="array" ref="AR305">IFERROR(--('Input| Projects'!$AT305="Yes")*_xlfn.SWITCH('Input| Overheads'!$C$50,"Direct costs",'Calc| Overheads Allocation'!F$9*T305,"Internal labour",'Calc| Overheads Allocation'!F$9*T305*'Input| Projects'!$AO305,"DNSP defined",'Calc| Overheads Allocation'!F$79*'Input| Projects'!$AW305,0),0)</f>
        <v>0</v>
      </c>
      <c r="AS305" s="172" cm="1">
        <f t="array" ref="AS305">IFERROR(--('Input| Projects'!$AT305="Yes")*_xlfn.SWITCH('Input| Overheads'!$C$50,"Direct costs",'Calc| Overheads Allocation'!G$9*U305,"Internal labour",'Calc| Overheads Allocation'!G$9*U305*'Input| Projects'!$AO305,"DNSP defined",'Calc| Overheads Allocation'!G$79*'Input| Projects'!$AW305,0),0)</f>
        <v>0</v>
      </c>
      <c r="AT305" s="172" cm="1">
        <f t="array" ref="AT305">IFERROR(--('Input| Projects'!$AT305="Yes")*_xlfn.SWITCH('Input| Overheads'!$C$50,"Direct costs",'Calc| Overheads Allocation'!H$9*V305,"Internal labour",'Calc| Overheads Allocation'!H$9*V305*'Input| Projects'!$AO305,"DNSP defined",'Calc| Overheads Allocation'!H$79*'Input| Projects'!$AW305,0),0)</f>
        <v>0</v>
      </c>
      <c r="AU305" s="172" cm="1">
        <f t="array" ref="AU305">IFERROR(--('Input| Projects'!$AT305="Yes")*_xlfn.SWITCH('Input| Overheads'!$C$50,"Direct costs",'Calc| Overheads Allocation'!I$9*W305,"Internal labour",'Calc| Overheads Allocation'!I$9*W305*'Input| Projects'!$AO305,"DNSP defined",'Calc| Overheads Allocation'!I$79*'Input| Projects'!$AW305,0),0)</f>
        <v>0</v>
      </c>
      <c r="AV305" s="175"/>
      <c r="AW305" s="172">
        <f t="shared" si="112"/>
        <v>0</v>
      </c>
      <c r="AX305" s="172">
        <f t="shared" si="113"/>
        <v>0</v>
      </c>
      <c r="AY305" s="172">
        <f t="shared" si="114"/>
        <v>0</v>
      </c>
      <c r="AZ305" s="172">
        <f t="shared" si="115"/>
        <v>0</v>
      </c>
      <c r="BA305" s="172">
        <f t="shared" si="116"/>
        <v>0</v>
      </c>
      <c r="BB305" s="172">
        <f t="shared" si="117"/>
        <v>0</v>
      </c>
      <c r="BC305" s="172">
        <f t="shared" si="118"/>
        <v>0</v>
      </c>
      <c r="BD305" s="176"/>
      <c r="BE305" s="172">
        <f t="shared" si="119"/>
        <v>0</v>
      </c>
      <c r="BF305" s="172">
        <f t="shared" si="120"/>
        <v>0</v>
      </c>
      <c r="BG305" s="172">
        <f t="shared" si="121"/>
        <v>0</v>
      </c>
      <c r="BH305" s="172">
        <f t="shared" si="122"/>
        <v>0</v>
      </c>
      <c r="BI305" s="172">
        <f t="shared" si="123"/>
        <v>0</v>
      </c>
      <c r="BJ305" s="172">
        <f t="shared" si="124"/>
        <v>0</v>
      </c>
      <c r="BK305" s="172">
        <f t="shared" si="125"/>
        <v>0</v>
      </c>
      <c r="BL305" s="176"/>
      <c r="BM305" s="172">
        <f t="shared" si="104"/>
        <v>0</v>
      </c>
      <c r="BN305" s="172">
        <f t="shared" si="105"/>
        <v>0</v>
      </c>
      <c r="BO305" s="172">
        <f t="shared" si="106"/>
        <v>0</v>
      </c>
      <c r="BP305" s="172">
        <f t="shared" si="107"/>
        <v>0</v>
      </c>
      <c r="BQ305" s="172">
        <f t="shared" si="108"/>
        <v>0</v>
      </c>
      <c r="BR305" s="172">
        <f t="shared" si="109"/>
        <v>0</v>
      </c>
      <c r="BS305" s="172">
        <f t="shared" si="110"/>
        <v>0</v>
      </c>
      <c r="BT305" s="55"/>
      <c r="BU305" s="158">
        <f>SUMIF('Input| Projects'!$BA$8:$CX$8,RIGHT(BU$9,3),'Input| Projects'!$BA305:$CX305)</f>
        <v>0</v>
      </c>
      <c r="BV305" s="158">
        <f>SUMIF('Input| Projects'!$BA$8:$CX$8,RIGHT(BV$9,3),'Input| Projects'!$BA305:$CX305)</f>
        <v>0</v>
      </c>
      <c r="BW305" s="79" t="str">
        <f t="shared" si="111"/>
        <v/>
      </c>
    </row>
    <row r="306" spans="2:75" x14ac:dyDescent="0.2">
      <c r="B306" s="123">
        <f>IFERROR('Input| Projects'!B306,"")</f>
        <v>297</v>
      </c>
      <c r="C306" s="160" t="str">
        <f>IFERROR(IF('Input| Projects'!C306="","",'Input| Projects'!C306),"")</f>
        <v/>
      </c>
      <c r="D306" s="160" t="str">
        <f>IFERROR(IF('Input| Projects'!D306="","",'Input| Projects'!D306),"")</f>
        <v/>
      </c>
      <c r="E306" s="53"/>
      <c r="F306" s="160" t="str">
        <f>IF(LEN('Input| Projects'!F306)&gt;0,'Input| Projects'!F306,"")</f>
        <v/>
      </c>
      <c r="G306" s="160" t="str">
        <f>IF(LEN('Input| Projects'!G306)&gt;0,'Input| Projects'!G306,"")</f>
        <v/>
      </c>
      <c r="H306" s="10"/>
      <c r="I306" s="194" cm="1">
        <f t="array" ref="I306">IF(LEN($F306)&gt;0,1+IFERROR(SUMPRODUCT(TRANSPOSE('Input| Projects'!$AO306:$AQ306),INDEX('Input| Escalations'!$F$27:$L$29,,MATCH(Q$9,'Input| Escalations'!$F$21:$L$21,0))),0),0)</f>
        <v>0</v>
      </c>
      <c r="J306" s="194" cm="1">
        <f t="array" ref="J306">IF(LEN($F306)&gt;0,1+IFERROR(SUMPRODUCT(TRANSPOSE('Input| Projects'!$AO306:$AQ306),INDEX('Input| Escalations'!$F$27:$L$29,,MATCH(R$9,'Input| Escalations'!$F$21:$L$21,0))),0),0)</f>
        <v>0</v>
      </c>
      <c r="K306" s="194" cm="1">
        <f t="array" ref="K306">IF(LEN($F306)&gt;0,1+IFERROR(SUMPRODUCT(TRANSPOSE('Input| Projects'!$AO306:$AQ306),INDEX('Input| Escalations'!$F$27:$L$29,,MATCH(S$9,'Input| Escalations'!$F$21:$L$21,0))),0),0)</f>
        <v>0</v>
      </c>
      <c r="L306" s="194" cm="1">
        <f t="array" ref="L306">IF(LEN($F306)&gt;0,1+IFERROR(SUMPRODUCT(TRANSPOSE('Input| Projects'!$AO306:$AQ306),INDEX('Input| Escalations'!$F$27:$L$29,,MATCH(T$9,'Input| Escalations'!$F$21:$L$21,0))),0),0)</f>
        <v>0</v>
      </c>
      <c r="M306" s="194" cm="1">
        <f t="array" ref="M306">IF(LEN($F306)&gt;0,1+IFERROR(SUMPRODUCT(TRANSPOSE('Input| Projects'!$AO306:$AQ306),INDEX('Input| Escalations'!$F$27:$L$29,,MATCH(U$9,'Input| Escalations'!$F$21:$L$21,0))),0),0)</f>
        <v>0</v>
      </c>
      <c r="N306" s="194" cm="1">
        <f t="array" ref="N306">IF(LEN($F306)&gt;0,1+IFERROR(SUMPRODUCT(TRANSPOSE('Input| Projects'!$AO306:$AQ306),INDEX('Input| Escalations'!$F$27:$L$29,,MATCH(V$9,'Input| Escalations'!$F$21:$L$21,0))),0),0)</f>
        <v>0</v>
      </c>
      <c r="O306" s="194" cm="1">
        <f t="array" ref="O306">IF(LEN($F306)&gt;0,1+IFERROR(SUMPRODUCT(TRANSPOSE('Input| Projects'!$AO306:$AQ306),INDEX('Input| Escalations'!$F$27:$L$29,,MATCH(W$9,'Input| Escalations'!$F$21:$L$21,0))),0),0)</f>
        <v>0</v>
      </c>
      <c r="P306" s="10"/>
      <c r="Q306" s="172">
        <f>IFERROR(IF(ISNUMBER(FIND("decision",'Input| Setup'!$F$6)),'Input| Projects'!Y306,'Input| Projects'!I306)*'Input| Escalations'!$I$17*I306,0)</f>
        <v>0</v>
      </c>
      <c r="R306" s="172">
        <f>IFERROR(IF(ISNUMBER(FIND("decision",'Input| Setup'!$F$6)),'Input| Projects'!Z306,'Input| Projects'!J306)*'Input| Escalations'!$I$17*J306,0)</f>
        <v>0</v>
      </c>
      <c r="S306" s="172">
        <f>IFERROR(IF(ISNUMBER(FIND("decision",'Input| Setup'!$F$6)),'Input| Projects'!AA306,'Input| Projects'!K306)*'Input| Escalations'!$I$17*K306,0)</f>
        <v>0</v>
      </c>
      <c r="T306" s="172">
        <f>IFERROR(IF(ISNUMBER(FIND("decision",'Input| Setup'!$F$6)),'Input| Projects'!AB306,'Input| Projects'!L306)*'Input| Escalations'!$I$17*L306,0)</f>
        <v>0</v>
      </c>
      <c r="U306" s="172">
        <f>IFERROR(IF(ISNUMBER(FIND("decision",'Input| Setup'!$F$6)),'Input| Projects'!AC306,'Input| Projects'!M306)*'Input| Escalations'!$I$17*M306,0)</f>
        <v>0</v>
      </c>
      <c r="V306" s="172">
        <f>IFERROR(IF(ISNUMBER(FIND("decision",'Input| Setup'!$F$6)),'Input| Projects'!AD306,'Input| Projects'!N306)*'Input| Escalations'!$I$17*N306,0)</f>
        <v>0</v>
      </c>
      <c r="W306" s="172">
        <f>IFERROR(IF(ISNUMBER(FIND("decision",'Input| Setup'!$F$6)),'Input| Projects'!AE306,'Input| Projects'!O306)*'Input| Escalations'!$I$17*O306,0)</f>
        <v>0</v>
      </c>
      <c r="X306" s="175"/>
      <c r="Y306" s="172">
        <f>IF(ISNUMBER(FIND("decision",'Input| Setup'!$F$6)),'Input| Projects'!AG306,'Input| Projects'!Q306)*I306*'Input| Escalations'!$I$17</f>
        <v>0</v>
      </c>
      <c r="Z306" s="172">
        <f>IF(ISNUMBER(FIND("decision",'Input| Setup'!$F$6)),'Input| Projects'!AH306,'Input| Projects'!R306)*J306*'Input| Escalations'!$I$17</f>
        <v>0</v>
      </c>
      <c r="AA306" s="172">
        <f>IF(ISNUMBER(FIND("decision",'Input| Setup'!$F$6)),'Input| Projects'!AI306,'Input| Projects'!S306)*K306*'Input| Escalations'!$I$17</f>
        <v>0</v>
      </c>
      <c r="AB306" s="172">
        <f>IF(ISNUMBER(FIND("decision",'Input| Setup'!$F$6)),'Input| Projects'!AJ306,'Input| Projects'!T306)*L306*'Input| Escalations'!$I$17</f>
        <v>0</v>
      </c>
      <c r="AC306" s="172">
        <f>IF(ISNUMBER(FIND("decision",'Input| Setup'!$F$6)),'Input| Projects'!AK306,'Input| Projects'!U306)*M306*'Input| Escalations'!$I$17</f>
        <v>0</v>
      </c>
      <c r="AD306" s="172">
        <f>IF(ISNUMBER(FIND("decision",'Input| Setup'!$F$6)),'Input| Projects'!AL306,'Input| Projects'!V306)*N306*'Input| Escalations'!$I$17</f>
        <v>0</v>
      </c>
      <c r="AE306" s="172">
        <f>IF(ISNUMBER(FIND("decision",'Input| Setup'!$F$6)),'Input| Projects'!AM306,'Input| Projects'!W306)*O306*'Input| Escalations'!$I$17</f>
        <v>0</v>
      </c>
      <c r="AF306" s="175"/>
      <c r="AG306" s="172" cm="1">
        <f t="array" ref="AG306">IFERROR(--('Input| Projects'!$AS306="Yes")*_xlfn.SWITCH('Input| Overheads'!$C$50,"Direct costs",'Calc| Overheads Allocation'!C$8*Q306,"Internal labour",'Calc| Overheads Allocation'!C$8*Q306*'Input| Projects'!$AO306,"DNSP defined",'Calc| Overheads Allocation'!C$78*'Input| Projects'!$AV306,0),0)</f>
        <v>0</v>
      </c>
      <c r="AH306" s="172" cm="1">
        <f t="array" ref="AH306">IFERROR(--('Input| Projects'!$AS306="Yes")*_xlfn.SWITCH('Input| Overheads'!$C$50,"Direct costs",'Calc| Overheads Allocation'!D$8*R306,"Internal labour",'Calc| Overheads Allocation'!D$8*R306*'Input| Projects'!$AO306,"DNSP defined",'Calc| Overheads Allocation'!D$78*'Input| Projects'!$AV306,0),0)</f>
        <v>0</v>
      </c>
      <c r="AI306" s="172" cm="1">
        <f t="array" ref="AI306">IFERROR(--('Input| Projects'!$AS306="Yes")*_xlfn.SWITCH('Input| Overheads'!$C$50,"Direct costs",'Calc| Overheads Allocation'!E$8*S306,"Internal labour",'Calc| Overheads Allocation'!E$8*S306*'Input| Projects'!$AO306,"DNSP defined",'Calc| Overheads Allocation'!E$78*'Input| Projects'!$AV306,0),0)</f>
        <v>0</v>
      </c>
      <c r="AJ306" s="172" cm="1">
        <f t="array" ref="AJ306">IFERROR(--('Input| Projects'!$AS306="Yes")*_xlfn.SWITCH('Input| Overheads'!$C$50,"Direct costs",'Calc| Overheads Allocation'!F$8*T306,"Internal labour",'Calc| Overheads Allocation'!F$8*T306*'Input| Projects'!$AO306,"DNSP defined",'Calc| Overheads Allocation'!F$78*'Input| Projects'!$AV306,0),0)</f>
        <v>0</v>
      </c>
      <c r="AK306" s="172" cm="1">
        <f t="array" ref="AK306">IFERROR(--('Input| Projects'!$AS306="Yes")*_xlfn.SWITCH('Input| Overheads'!$C$50,"Direct costs",'Calc| Overheads Allocation'!G$8*U306,"Internal labour",'Calc| Overheads Allocation'!G$8*U306*'Input| Projects'!$AO306,"DNSP defined",'Calc| Overheads Allocation'!G$78*'Input| Projects'!$AV306,0),0)</f>
        <v>0</v>
      </c>
      <c r="AL306" s="172" cm="1">
        <f t="array" ref="AL306">IFERROR(--('Input| Projects'!$AS306="Yes")*_xlfn.SWITCH('Input| Overheads'!$C$50,"Direct costs",'Calc| Overheads Allocation'!H$8*V306,"Internal labour",'Calc| Overheads Allocation'!H$8*V306*'Input| Projects'!$AO306,"DNSP defined",'Calc| Overheads Allocation'!H$78*'Input| Projects'!$AV306,0),0)</f>
        <v>0</v>
      </c>
      <c r="AM306" s="172" cm="1">
        <f t="array" ref="AM306">IFERROR(--('Input| Projects'!$AS306="Yes")*_xlfn.SWITCH('Input| Overheads'!$C$50,"Direct costs",'Calc| Overheads Allocation'!I$8*W306,"Internal labour",'Calc| Overheads Allocation'!I$8*W306*'Input| Projects'!$AO306,"DNSP defined",'Calc| Overheads Allocation'!I$78*'Input| Projects'!$AV306,0),0)</f>
        <v>0</v>
      </c>
      <c r="AN306" s="175"/>
      <c r="AO306" s="172" cm="1">
        <f t="array" ref="AO306">IFERROR(--('Input| Projects'!$AT306="Yes")*_xlfn.SWITCH('Input| Overheads'!$C$50,"Direct costs",'Calc| Overheads Allocation'!C$9*Q306,"Internal labour",'Calc| Overheads Allocation'!C$9*Q306*'Input| Projects'!$AO306,"DNSP defined",'Calc| Overheads Allocation'!C$79*'Input| Projects'!$AW306,0),0)</f>
        <v>0</v>
      </c>
      <c r="AP306" s="172" cm="1">
        <f t="array" ref="AP306">IFERROR(--('Input| Projects'!$AT306="Yes")*_xlfn.SWITCH('Input| Overheads'!$C$50,"Direct costs",'Calc| Overheads Allocation'!D$9*R306,"Internal labour",'Calc| Overheads Allocation'!D$9*R306*'Input| Projects'!$AO306,"DNSP defined",'Calc| Overheads Allocation'!D$79*'Input| Projects'!$AW306,0),0)</f>
        <v>0</v>
      </c>
      <c r="AQ306" s="172" cm="1">
        <f t="array" ref="AQ306">IFERROR(--('Input| Projects'!$AT306="Yes")*_xlfn.SWITCH('Input| Overheads'!$C$50,"Direct costs",'Calc| Overheads Allocation'!E$9*S306,"Internal labour",'Calc| Overheads Allocation'!E$9*S306*'Input| Projects'!$AO306,"DNSP defined",'Calc| Overheads Allocation'!E$79*'Input| Projects'!$AW306,0),0)</f>
        <v>0</v>
      </c>
      <c r="AR306" s="172" cm="1">
        <f t="array" ref="AR306">IFERROR(--('Input| Projects'!$AT306="Yes")*_xlfn.SWITCH('Input| Overheads'!$C$50,"Direct costs",'Calc| Overheads Allocation'!F$9*T306,"Internal labour",'Calc| Overheads Allocation'!F$9*T306*'Input| Projects'!$AO306,"DNSP defined",'Calc| Overheads Allocation'!F$79*'Input| Projects'!$AW306,0),0)</f>
        <v>0</v>
      </c>
      <c r="AS306" s="172" cm="1">
        <f t="array" ref="AS306">IFERROR(--('Input| Projects'!$AT306="Yes")*_xlfn.SWITCH('Input| Overheads'!$C$50,"Direct costs",'Calc| Overheads Allocation'!G$9*U306,"Internal labour",'Calc| Overheads Allocation'!G$9*U306*'Input| Projects'!$AO306,"DNSP defined",'Calc| Overheads Allocation'!G$79*'Input| Projects'!$AW306,0),0)</f>
        <v>0</v>
      </c>
      <c r="AT306" s="172" cm="1">
        <f t="array" ref="AT306">IFERROR(--('Input| Projects'!$AT306="Yes")*_xlfn.SWITCH('Input| Overheads'!$C$50,"Direct costs",'Calc| Overheads Allocation'!H$9*V306,"Internal labour",'Calc| Overheads Allocation'!H$9*V306*'Input| Projects'!$AO306,"DNSP defined",'Calc| Overheads Allocation'!H$79*'Input| Projects'!$AW306,0),0)</f>
        <v>0</v>
      </c>
      <c r="AU306" s="172" cm="1">
        <f t="array" ref="AU306">IFERROR(--('Input| Projects'!$AT306="Yes")*_xlfn.SWITCH('Input| Overheads'!$C$50,"Direct costs",'Calc| Overheads Allocation'!I$9*W306,"Internal labour",'Calc| Overheads Allocation'!I$9*W306*'Input| Projects'!$AO306,"DNSP defined",'Calc| Overheads Allocation'!I$79*'Input| Projects'!$AW306,0),0)</f>
        <v>0</v>
      </c>
      <c r="AV306" s="175"/>
      <c r="AW306" s="172">
        <f t="shared" si="112"/>
        <v>0</v>
      </c>
      <c r="AX306" s="172">
        <f t="shared" si="113"/>
        <v>0</v>
      </c>
      <c r="AY306" s="172">
        <f t="shared" si="114"/>
        <v>0</v>
      </c>
      <c r="AZ306" s="172">
        <f t="shared" si="115"/>
        <v>0</v>
      </c>
      <c r="BA306" s="172">
        <f t="shared" si="116"/>
        <v>0</v>
      </c>
      <c r="BB306" s="172">
        <f t="shared" si="117"/>
        <v>0</v>
      </c>
      <c r="BC306" s="172">
        <f t="shared" si="118"/>
        <v>0</v>
      </c>
      <c r="BD306" s="176"/>
      <c r="BE306" s="172">
        <f t="shared" si="119"/>
        <v>0</v>
      </c>
      <c r="BF306" s="172">
        <f t="shared" si="120"/>
        <v>0</v>
      </c>
      <c r="BG306" s="172">
        <f t="shared" si="121"/>
        <v>0</v>
      </c>
      <c r="BH306" s="172">
        <f t="shared" si="122"/>
        <v>0</v>
      </c>
      <c r="BI306" s="172">
        <f t="shared" si="123"/>
        <v>0</v>
      </c>
      <c r="BJ306" s="172">
        <f t="shared" si="124"/>
        <v>0</v>
      </c>
      <c r="BK306" s="172">
        <f t="shared" si="125"/>
        <v>0</v>
      </c>
      <c r="BL306" s="176"/>
      <c r="BM306" s="172">
        <f t="shared" si="104"/>
        <v>0</v>
      </c>
      <c r="BN306" s="172">
        <f t="shared" si="105"/>
        <v>0</v>
      </c>
      <c r="BO306" s="172">
        <f t="shared" si="106"/>
        <v>0</v>
      </c>
      <c r="BP306" s="172">
        <f t="shared" si="107"/>
        <v>0</v>
      </c>
      <c r="BQ306" s="172">
        <f t="shared" si="108"/>
        <v>0</v>
      </c>
      <c r="BR306" s="172">
        <f t="shared" si="109"/>
        <v>0</v>
      </c>
      <c r="BS306" s="172">
        <f t="shared" si="110"/>
        <v>0</v>
      </c>
      <c r="BT306" s="55"/>
      <c r="BU306" s="158">
        <f>SUMIF('Input| Projects'!$BA$8:$CX$8,RIGHT(BU$9,3),'Input| Projects'!$BA306:$CX306)</f>
        <v>0</v>
      </c>
      <c r="BV306" s="158">
        <f>SUMIF('Input| Projects'!$BA$8:$CX$8,RIGHT(BV$9,3),'Input| Projects'!$BA306:$CX306)</f>
        <v>0</v>
      </c>
      <c r="BW306" s="79" t="str">
        <f t="shared" si="111"/>
        <v/>
      </c>
    </row>
    <row r="307" spans="2:75" x14ac:dyDescent="0.2">
      <c r="B307" s="123">
        <f>IFERROR('Input| Projects'!B307,"")</f>
        <v>298</v>
      </c>
      <c r="C307" s="160" t="str">
        <f>IFERROR(IF('Input| Projects'!C307="","",'Input| Projects'!C307),"")</f>
        <v/>
      </c>
      <c r="D307" s="160" t="str">
        <f>IFERROR(IF('Input| Projects'!D307="","",'Input| Projects'!D307),"")</f>
        <v/>
      </c>
      <c r="E307" s="53"/>
      <c r="F307" s="160" t="str">
        <f>IF(LEN('Input| Projects'!F307)&gt;0,'Input| Projects'!F307,"")</f>
        <v/>
      </c>
      <c r="G307" s="160" t="str">
        <f>IF(LEN('Input| Projects'!G307)&gt;0,'Input| Projects'!G307,"")</f>
        <v/>
      </c>
      <c r="H307" s="10"/>
      <c r="I307" s="194" cm="1">
        <f t="array" ref="I307">IF(LEN($F307)&gt;0,1+IFERROR(SUMPRODUCT(TRANSPOSE('Input| Projects'!$AO307:$AQ307),INDEX('Input| Escalations'!$F$27:$L$29,,MATCH(Q$9,'Input| Escalations'!$F$21:$L$21,0))),0),0)</f>
        <v>0</v>
      </c>
      <c r="J307" s="194" cm="1">
        <f t="array" ref="J307">IF(LEN($F307)&gt;0,1+IFERROR(SUMPRODUCT(TRANSPOSE('Input| Projects'!$AO307:$AQ307),INDEX('Input| Escalations'!$F$27:$L$29,,MATCH(R$9,'Input| Escalations'!$F$21:$L$21,0))),0),0)</f>
        <v>0</v>
      </c>
      <c r="K307" s="194" cm="1">
        <f t="array" ref="K307">IF(LEN($F307)&gt;0,1+IFERROR(SUMPRODUCT(TRANSPOSE('Input| Projects'!$AO307:$AQ307),INDEX('Input| Escalations'!$F$27:$L$29,,MATCH(S$9,'Input| Escalations'!$F$21:$L$21,0))),0),0)</f>
        <v>0</v>
      </c>
      <c r="L307" s="194" cm="1">
        <f t="array" ref="L307">IF(LEN($F307)&gt;0,1+IFERROR(SUMPRODUCT(TRANSPOSE('Input| Projects'!$AO307:$AQ307),INDEX('Input| Escalations'!$F$27:$L$29,,MATCH(T$9,'Input| Escalations'!$F$21:$L$21,0))),0),0)</f>
        <v>0</v>
      </c>
      <c r="M307" s="194" cm="1">
        <f t="array" ref="M307">IF(LEN($F307)&gt;0,1+IFERROR(SUMPRODUCT(TRANSPOSE('Input| Projects'!$AO307:$AQ307),INDEX('Input| Escalations'!$F$27:$L$29,,MATCH(U$9,'Input| Escalations'!$F$21:$L$21,0))),0),0)</f>
        <v>0</v>
      </c>
      <c r="N307" s="194" cm="1">
        <f t="array" ref="N307">IF(LEN($F307)&gt;0,1+IFERROR(SUMPRODUCT(TRANSPOSE('Input| Projects'!$AO307:$AQ307),INDEX('Input| Escalations'!$F$27:$L$29,,MATCH(V$9,'Input| Escalations'!$F$21:$L$21,0))),0),0)</f>
        <v>0</v>
      </c>
      <c r="O307" s="194" cm="1">
        <f t="array" ref="O307">IF(LEN($F307)&gt;0,1+IFERROR(SUMPRODUCT(TRANSPOSE('Input| Projects'!$AO307:$AQ307),INDEX('Input| Escalations'!$F$27:$L$29,,MATCH(W$9,'Input| Escalations'!$F$21:$L$21,0))),0),0)</f>
        <v>0</v>
      </c>
      <c r="P307" s="10"/>
      <c r="Q307" s="172">
        <f>IFERROR(IF(ISNUMBER(FIND("decision",'Input| Setup'!$F$6)),'Input| Projects'!Y307,'Input| Projects'!I307)*'Input| Escalations'!$I$17*I307,0)</f>
        <v>0</v>
      </c>
      <c r="R307" s="172">
        <f>IFERROR(IF(ISNUMBER(FIND("decision",'Input| Setup'!$F$6)),'Input| Projects'!Z307,'Input| Projects'!J307)*'Input| Escalations'!$I$17*J307,0)</f>
        <v>0</v>
      </c>
      <c r="S307" s="172">
        <f>IFERROR(IF(ISNUMBER(FIND("decision",'Input| Setup'!$F$6)),'Input| Projects'!AA307,'Input| Projects'!K307)*'Input| Escalations'!$I$17*K307,0)</f>
        <v>0</v>
      </c>
      <c r="T307" s="172">
        <f>IFERROR(IF(ISNUMBER(FIND("decision",'Input| Setup'!$F$6)),'Input| Projects'!AB307,'Input| Projects'!L307)*'Input| Escalations'!$I$17*L307,0)</f>
        <v>0</v>
      </c>
      <c r="U307" s="172">
        <f>IFERROR(IF(ISNUMBER(FIND("decision",'Input| Setup'!$F$6)),'Input| Projects'!AC307,'Input| Projects'!M307)*'Input| Escalations'!$I$17*M307,0)</f>
        <v>0</v>
      </c>
      <c r="V307" s="172">
        <f>IFERROR(IF(ISNUMBER(FIND("decision",'Input| Setup'!$F$6)),'Input| Projects'!AD307,'Input| Projects'!N307)*'Input| Escalations'!$I$17*N307,0)</f>
        <v>0</v>
      </c>
      <c r="W307" s="172">
        <f>IFERROR(IF(ISNUMBER(FIND("decision",'Input| Setup'!$F$6)),'Input| Projects'!AE307,'Input| Projects'!O307)*'Input| Escalations'!$I$17*O307,0)</f>
        <v>0</v>
      </c>
      <c r="X307" s="175"/>
      <c r="Y307" s="172">
        <f>IF(ISNUMBER(FIND("decision",'Input| Setup'!$F$6)),'Input| Projects'!AG307,'Input| Projects'!Q307)*I307*'Input| Escalations'!$I$17</f>
        <v>0</v>
      </c>
      <c r="Z307" s="172">
        <f>IF(ISNUMBER(FIND("decision",'Input| Setup'!$F$6)),'Input| Projects'!AH307,'Input| Projects'!R307)*J307*'Input| Escalations'!$I$17</f>
        <v>0</v>
      </c>
      <c r="AA307" s="172">
        <f>IF(ISNUMBER(FIND("decision",'Input| Setup'!$F$6)),'Input| Projects'!AI307,'Input| Projects'!S307)*K307*'Input| Escalations'!$I$17</f>
        <v>0</v>
      </c>
      <c r="AB307" s="172">
        <f>IF(ISNUMBER(FIND("decision",'Input| Setup'!$F$6)),'Input| Projects'!AJ307,'Input| Projects'!T307)*L307*'Input| Escalations'!$I$17</f>
        <v>0</v>
      </c>
      <c r="AC307" s="172">
        <f>IF(ISNUMBER(FIND("decision",'Input| Setup'!$F$6)),'Input| Projects'!AK307,'Input| Projects'!U307)*M307*'Input| Escalations'!$I$17</f>
        <v>0</v>
      </c>
      <c r="AD307" s="172">
        <f>IF(ISNUMBER(FIND("decision",'Input| Setup'!$F$6)),'Input| Projects'!AL307,'Input| Projects'!V307)*N307*'Input| Escalations'!$I$17</f>
        <v>0</v>
      </c>
      <c r="AE307" s="172">
        <f>IF(ISNUMBER(FIND("decision",'Input| Setup'!$F$6)),'Input| Projects'!AM307,'Input| Projects'!W307)*O307*'Input| Escalations'!$I$17</f>
        <v>0</v>
      </c>
      <c r="AF307" s="175"/>
      <c r="AG307" s="172" cm="1">
        <f t="array" ref="AG307">IFERROR(--('Input| Projects'!$AS307="Yes")*_xlfn.SWITCH('Input| Overheads'!$C$50,"Direct costs",'Calc| Overheads Allocation'!C$8*Q307,"Internal labour",'Calc| Overheads Allocation'!C$8*Q307*'Input| Projects'!$AO307,"DNSP defined",'Calc| Overheads Allocation'!C$78*'Input| Projects'!$AV307,0),0)</f>
        <v>0</v>
      </c>
      <c r="AH307" s="172" cm="1">
        <f t="array" ref="AH307">IFERROR(--('Input| Projects'!$AS307="Yes")*_xlfn.SWITCH('Input| Overheads'!$C$50,"Direct costs",'Calc| Overheads Allocation'!D$8*R307,"Internal labour",'Calc| Overheads Allocation'!D$8*R307*'Input| Projects'!$AO307,"DNSP defined",'Calc| Overheads Allocation'!D$78*'Input| Projects'!$AV307,0),0)</f>
        <v>0</v>
      </c>
      <c r="AI307" s="172" cm="1">
        <f t="array" ref="AI307">IFERROR(--('Input| Projects'!$AS307="Yes")*_xlfn.SWITCH('Input| Overheads'!$C$50,"Direct costs",'Calc| Overheads Allocation'!E$8*S307,"Internal labour",'Calc| Overheads Allocation'!E$8*S307*'Input| Projects'!$AO307,"DNSP defined",'Calc| Overheads Allocation'!E$78*'Input| Projects'!$AV307,0),0)</f>
        <v>0</v>
      </c>
      <c r="AJ307" s="172" cm="1">
        <f t="array" ref="AJ307">IFERROR(--('Input| Projects'!$AS307="Yes")*_xlfn.SWITCH('Input| Overheads'!$C$50,"Direct costs",'Calc| Overheads Allocation'!F$8*T307,"Internal labour",'Calc| Overheads Allocation'!F$8*T307*'Input| Projects'!$AO307,"DNSP defined",'Calc| Overheads Allocation'!F$78*'Input| Projects'!$AV307,0),0)</f>
        <v>0</v>
      </c>
      <c r="AK307" s="172" cm="1">
        <f t="array" ref="AK307">IFERROR(--('Input| Projects'!$AS307="Yes")*_xlfn.SWITCH('Input| Overheads'!$C$50,"Direct costs",'Calc| Overheads Allocation'!G$8*U307,"Internal labour",'Calc| Overheads Allocation'!G$8*U307*'Input| Projects'!$AO307,"DNSP defined",'Calc| Overheads Allocation'!G$78*'Input| Projects'!$AV307,0),0)</f>
        <v>0</v>
      </c>
      <c r="AL307" s="172" cm="1">
        <f t="array" ref="AL307">IFERROR(--('Input| Projects'!$AS307="Yes")*_xlfn.SWITCH('Input| Overheads'!$C$50,"Direct costs",'Calc| Overheads Allocation'!H$8*V307,"Internal labour",'Calc| Overheads Allocation'!H$8*V307*'Input| Projects'!$AO307,"DNSP defined",'Calc| Overheads Allocation'!H$78*'Input| Projects'!$AV307,0),0)</f>
        <v>0</v>
      </c>
      <c r="AM307" s="172" cm="1">
        <f t="array" ref="AM307">IFERROR(--('Input| Projects'!$AS307="Yes")*_xlfn.SWITCH('Input| Overheads'!$C$50,"Direct costs",'Calc| Overheads Allocation'!I$8*W307,"Internal labour",'Calc| Overheads Allocation'!I$8*W307*'Input| Projects'!$AO307,"DNSP defined",'Calc| Overheads Allocation'!I$78*'Input| Projects'!$AV307,0),0)</f>
        <v>0</v>
      </c>
      <c r="AN307" s="175"/>
      <c r="AO307" s="172" cm="1">
        <f t="array" ref="AO307">IFERROR(--('Input| Projects'!$AT307="Yes")*_xlfn.SWITCH('Input| Overheads'!$C$50,"Direct costs",'Calc| Overheads Allocation'!C$9*Q307,"Internal labour",'Calc| Overheads Allocation'!C$9*Q307*'Input| Projects'!$AO307,"DNSP defined",'Calc| Overheads Allocation'!C$79*'Input| Projects'!$AW307,0),0)</f>
        <v>0</v>
      </c>
      <c r="AP307" s="172" cm="1">
        <f t="array" ref="AP307">IFERROR(--('Input| Projects'!$AT307="Yes")*_xlfn.SWITCH('Input| Overheads'!$C$50,"Direct costs",'Calc| Overheads Allocation'!D$9*R307,"Internal labour",'Calc| Overheads Allocation'!D$9*R307*'Input| Projects'!$AO307,"DNSP defined",'Calc| Overheads Allocation'!D$79*'Input| Projects'!$AW307,0),0)</f>
        <v>0</v>
      </c>
      <c r="AQ307" s="172" cm="1">
        <f t="array" ref="AQ307">IFERROR(--('Input| Projects'!$AT307="Yes")*_xlfn.SWITCH('Input| Overheads'!$C$50,"Direct costs",'Calc| Overheads Allocation'!E$9*S307,"Internal labour",'Calc| Overheads Allocation'!E$9*S307*'Input| Projects'!$AO307,"DNSP defined",'Calc| Overheads Allocation'!E$79*'Input| Projects'!$AW307,0),0)</f>
        <v>0</v>
      </c>
      <c r="AR307" s="172" cm="1">
        <f t="array" ref="AR307">IFERROR(--('Input| Projects'!$AT307="Yes")*_xlfn.SWITCH('Input| Overheads'!$C$50,"Direct costs",'Calc| Overheads Allocation'!F$9*T307,"Internal labour",'Calc| Overheads Allocation'!F$9*T307*'Input| Projects'!$AO307,"DNSP defined",'Calc| Overheads Allocation'!F$79*'Input| Projects'!$AW307,0),0)</f>
        <v>0</v>
      </c>
      <c r="AS307" s="172" cm="1">
        <f t="array" ref="AS307">IFERROR(--('Input| Projects'!$AT307="Yes")*_xlfn.SWITCH('Input| Overheads'!$C$50,"Direct costs",'Calc| Overheads Allocation'!G$9*U307,"Internal labour",'Calc| Overheads Allocation'!G$9*U307*'Input| Projects'!$AO307,"DNSP defined",'Calc| Overheads Allocation'!G$79*'Input| Projects'!$AW307,0),0)</f>
        <v>0</v>
      </c>
      <c r="AT307" s="172" cm="1">
        <f t="array" ref="AT307">IFERROR(--('Input| Projects'!$AT307="Yes")*_xlfn.SWITCH('Input| Overheads'!$C$50,"Direct costs",'Calc| Overheads Allocation'!H$9*V307,"Internal labour",'Calc| Overheads Allocation'!H$9*V307*'Input| Projects'!$AO307,"DNSP defined",'Calc| Overheads Allocation'!H$79*'Input| Projects'!$AW307,0),0)</f>
        <v>0</v>
      </c>
      <c r="AU307" s="172" cm="1">
        <f t="array" ref="AU307">IFERROR(--('Input| Projects'!$AT307="Yes")*_xlfn.SWITCH('Input| Overheads'!$C$50,"Direct costs",'Calc| Overheads Allocation'!I$9*W307,"Internal labour",'Calc| Overheads Allocation'!I$9*W307*'Input| Projects'!$AO307,"DNSP defined",'Calc| Overheads Allocation'!I$79*'Input| Projects'!$AW307,0),0)</f>
        <v>0</v>
      </c>
      <c r="AV307" s="175"/>
      <c r="AW307" s="172">
        <f t="shared" si="112"/>
        <v>0</v>
      </c>
      <c r="AX307" s="172">
        <f t="shared" si="113"/>
        <v>0</v>
      </c>
      <c r="AY307" s="172">
        <f t="shared" si="114"/>
        <v>0</v>
      </c>
      <c r="AZ307" s="172">
        <f t="shared" si="115"/>
        <v>0</v>
      </c>
      <c r="BA307" s="172">
        <f t="shared" si="116"/>
        <v>0</v>
      </c>
      <c r="BB307" s="172">
        <f t="shared" si="117"/>
        <v>0</v>
      </c>
      <c r="BC307" s="172">
        <f t="shared" si="118"/>
        <v>0</v>
      </c>
      <c r="BD307" s="176"/>
      <c r="BE307" s="172">
        <f t="shared" si="119"/>
        <v>0</v>
      </c>
      <c r="BF307" s="172">
        <f t="shared" si="120"/>
        <v>0</v>
      </c>
      <c r="BG307" s="172">
        <f t="shared" si="121"/>
        <v>0</v>
      </c>
      <c r="BH307" s="172">
        <f t="shared" si="122"/>
        <v>0</v>
      </c>
      <c r="BI307" s="172">
        <f t="shared" si="123"/>
        <v>0</v>
      </c>
      <c r="BJ307" s="172">
        <f t="shared" si="124"/>
        <v>0</v>
      </c>
      <c r="BK307" s="172">
        <f t="shared" si="125"/>
        <v>0</v>
      </c>
      <c r="BL307" s="176"/>
      <c r="BM307" s="172">
        <f t="shared" si="104"/>
        <v>0</v>
      </c>
      <c r="BN307" s="172">
        <f t="shared" si="105"/>
        <v>0</v>
      </c>
      <c r="BO307" s="172">
        <f t="shared" si="106"/>
        <v>0</v>
      </c>
      <c r="BP307" s="172">
        <f t="shared" si="107"/>
        <v>0</v>
      </c>
      <c r="BQ307" s="172">
        <f t="shared" si="108"/>
        <v>0</v>
      </c>
      <c r="BR307" s="172">
        <f t="shared" si="109"/>
        <v>0</v>
      </c>
      <c r="BS307" s="172">
        <f t="shared" si="110"/>
        <v>0</v>
      </c>
      <c r="BT307" s="55"/>
      <c r="BU307" s="158">
        <f>SUMIF('Input| Projects'!$BA$8:$CX$8,RIGHT(BU$9,3),'Input| Projects'!$BA307:$CX307)</f>
        <v>0</v>
      </c>
      <c r="BV307" s="158">
        <f>SUMIF('Input| Projects'!$BA$8:$CX$8,RIGHT(BV$9,3),'Input| Projects'!$BA307:$CX307)</f>
        <v>0</v>
      </c>
      <c r="BW307" s="79" t="str">
        <f t="shared" si="111"/>
        <v/>
      </c>
    </row>
    <row r="308" spans="2:75" x14ac:dyDescent="0.2">
      <c r="B308" s="123">
        <f>IFERROR('Input| Projects'!B308,"")</f>
        <v>299</v>
      </c>
      <c r="C308" s="160" t="str">
        <f>IFERROR(IF('Input| Projects'!C308="","",'Input| Projects'!C308),"")</f>
        <v/>
      </c>
      <c r="D308" s="160" t="str">
        <f>IFERROR(IF('Input| Projects'!D308="","",'Input| Projects'!D308),"")</f>
        <v/>
      </c>
      <c r="E308" s="53"/>
      <c r="F308" s="160" t="str">
        <f>IF(LEN('Input| Projects'!F308)&gt;0,'Input| Projects'!F308,"")</f>
        <v/>
      </c>
      <c r="G308" s="160" t="str">
        <f>IF(LEN('Input| Projects'!G308)&gt;0,'Input| Projects'!G308,"")</f>
        <v/>
      </c>
      <c r="H308" s="10"/>
      <c r="I308" s="194" cm="1">
        <f t="array" ref="I308">IF(LEN($F308)&gt;0,1+IFERROR(SUMPRODUCT(TRANSPOSE('Input| Projects'!$AO308:$AQ308),INDEX('Input| Escalations'!$F$27:$L$29,,MATCH(Q$9,'Input| Escalations'!$F$21:$L$21,0))),0),0)</f>
        <v>0</v>
      </c>
      <c r="J308" s="194" cm="1">
        <f t="array" ref="J308">IF(LEN($F308)&gt;0,1+IFERROR(SUMPRODUCT(TRANSPOSE('Input| Projects'!$AO308:$AQ308),INDEX('Input| Escalations'!$F$27:$L$29,,MATCH(R$9,'Input| Escalations'!$F$21:$L$21,0))),0),0)</f>
        <v>0</v>
      </c>
      <c r="K308" s="194" cm="1">
        <f t="array" ref="K308">IF(LEN($F308)&gt;0,1+IFERROR(SUMPRODUCT(TRANSPOSE('Input| Projects'!$AO308:$AQ308),INDEX('Input| Escalations'!$F$27:$L$29,,MATCH(S$9,'Input| Escalations'!$F$21:$L$21,0))),0),0)</f>
        <v>0</v>
      </c>
      <c r="L308" s="194" cm="1">
        <f t="array" ref="L308">IF(LEN($F308)&gt;0,1+IFERROR(SUMPRODUCT(TRANSPOSE('Input| Projects'!$AO308:$AQ308),INDEX('Input| Escalations'!$F$27:$L$29,,MATCH(T$9,'Input| Escalations'!$F$21:$L$21,0))),0),0)</f>
        <v>0</v>
      </c>
      <c r="M308" s="194" cm="1">
        <f t="array" ref="M308">IF(LEN($F308)&gt;0,1+IFERROR(SUMPRODUCT(TRANSPOSE('Input| Projects'!$AO308:$AQ308),INDEX('Input| Escalations'!$F$27:$L$29,,MATCH(U$9,'Input| Escalations'!$F$21:$L$21,0))),0),0)</f>
        <v>0</v>
      </c>
      <c r="N308" s="194" cm="1">
        <f t="array" ref="N308">IF(LEN($F308)&gt;0,1+IFERROR(SUMPRODUCT(TRANSPOSE('Input| Projects'!$AO308:$AQ308),INDEX('Input| Escalations'!$F$27:$L$29,,MATCH(V$9,'Input| Escalations'!$F$21:$L$21,0))),0),0)</f>
        <v>0</v>
      </c>
      <c r="O308" s="194" cm="1">
        <f t="array" ref="O308">IF(LEN($F308)&gt;0,1+IFERROR(SUMPRODUCT(TRANSPOSE('Input| Projects'!$AO308:$AQ308),INDEX('Input| Escalations'!$F$27:$L$29,,MATCH(W$9,'Input| Escalations'!$F$21:$L$21,0))),0),0)</f>
        <v>0</v>
      </c>
      <c r="P308" s="10"/>
      <c r="Q308" s="172">
        <f>IFERROR(IF(ISNUMBER(FIND("decision",'Input| Setup'!$F$6)),'Input| Projects'!Y308,'Input| Projects'!I308)*'Input| Escalations'!$I$17*I308,0)</f>
        <v>0</v>
      </c>
      <c r="R308" s="172">
        <f>IFERROR(IF(ISNUMBER(FIND("decision",'Input| Setup'!$F$6)),'Input| Projects'!Z308,'Input| Projects'!J308)*'Input| Escalations'!$I$17*J308,0)</f>
        <v>0</v>
      </c>
      <c r="S308" s="172">
        <f>IFERROR(IF(ISNUMBER(FIND("decision",'Input| Setup'!$F$6)),'Input| Projects'!AA308,'Input| Projects'!K308)*'Input| Escalations'!$I$17*K308,0)</f>
        <v>0</v>
      </c>
      <c r="T308" s="172">
        <f>IFERROR(IF(ISNUMBER(FIND("decision",'Input| Setup'!$F$6)),'Input| Projects'!AB308,'Input| Projects'!L308)*'Input| Escalations'!$I$17*L308,0)</f>
        <v>0</v>
      </c>
      <c r="U308" s="172">
        <f>IFERROR(IF(ISNUMBER(FIND("decision",'Input| Setup'!$F$6)),'Input| Projects'!AC308,'Input| Projects'!M308)*'Input| Escalations'!$I$17*M308,0)</f>
        <v>0</v>
      </c>
      <c r="V308" s="172">
        <f>IFERROR(IF(ISNUMBER(FIND("decision",'Input| Setup'!$F$6)),'Input| Projects'!AD308,'Input| Projects'!N308)*'Input| Escalations'!$I$17*N308,0)</f>
        <v>0</v>
      </c>
      <c r="W308" s="172">
        <f>IFERROR(IF(ISNUMBER(FIND("decision",'Input| Setup'!$F$6)),'Input| Projects'!AE308,'Input| Projects'!O308)*'Input| Escalations'!$I$17*O308,0)</f>
        <v>0</v>
      </c>
      <c r="X308" s="175"/>
      <c r="Y308" s="172">
        <f>IF(ISNUMBER(FIND("decision",'Input| Setup'!$F$6)),'Input| Projects'!AG308,'Input| Projects'!Q308)*I308*'Input| Escalations'!$I$17</f>
        <v>0</v>
      </c>
      <c r="Z308" s="172">
        <f>IF(ISNUMBER(FIND("decision",'Input| Setup'!$F$6)),'Input| Projects'!AH308,'Input| Projects'!R308)*J308*'Input| Escalations'!$I$17</f>
        <v>0</v>
      </c>
      <c r="AA308" s="172">
        <f>IF(ISNUMBER(FIND("decision",'Input| Setup'!$F$6)),'Input| Projects'!AI308,'Input| Projects'!S308)*K308*'Input| Escalations'!$I$17</f>
        <v>0</v>
      </c>
      <c r="AB308" s="172">
        <f>IF(ISNUMBER(FIND("decision",'Input| Setup'!$F$6)),'Input| Projects'!AJ308,'Input| Projects'!T308)*L308*'Input| Escalations'!$I$17</f>
        <v>0</v>
      </c>
      <c r="AC308" s="172">
        <f>IF(ISNUMBER(FIND("decision",'Input| Setup'!$F$6)),'Input| Projects'!AK308,'Input| Projects'!U308)*M308*'Input| Escalations'!$I$17</f>
        <v>0</v>
      </c>
      <c r="AD308" s="172">
        <f>IF(ISNUMBER(FIND("decision",'Input| Setup'!$F$6)),'Input| Projects'!AL308,'Input| Projects'!V308)*N308*'Input| Escalations'!$I$17</f>
        <v>0</v>
      </c>
      <c r="AE308" s="172">
        <f>IF(ISNUMBER(FIND("decision",'Input| Setup'!$F$6)),'Input| Projects'!AM308,'Input| Projects'!W308)*O308*'Input| Escalations'!$I$17</f>
        <v>0</v>
      </c>
      <c r="AF308" s="175"/>
      <c r="AG308" s="172" cm="1">
        <f t="array" ref="AG308">IFERROR(--('Input| Projects'!$AS308="Yes")*_xlfn.SWITCH('Input| Overheads'!$C$50,"Direct costs",'Calc| Overheads Allocation'!C$8*Q308,"Internal labour",'Calc| Overheads Allocation'!C$8*Q308*'Input| Projects'!$AO308,"DNSP defined",'Calc| Overheads Allocation'!C$78*'Input| Projects'!$AV308,0),0)</f>
        <v>0</v>
      </c>
      <c r="AH308" s="172" cm="1">
        <f t="array" ref="AH308">IFERROR(--('Input| Projects'!$AS308="Yes")*_xlfn.SWITCH('Input| Overheads'!$C$50,"Direct costs",'Calc| Overheads Allocation'!D$8*R308,"Internal labour",'Calc| Overheads Allocation'!D$8*R308*'Input| Projects'!$AO308,"DNSP defined",'Calc| Overheads Allocation'!D$78*'Input| Projects'!$AV308,0),0)</f>
        <v>0</v>
      </c>
      <c r="AI308" s="172" cm="1">
        <f t="array" ref="AI308">IFERROR(--('Input| Projects'!$AS308="Yes")*_xlfn.SWITCH('Input| Overheads'!$C$50,"Direct costs",'Calc| Overheads Allocation'!E$8*S308,"Internal labour",'Calc| Overheads Allocation'!E$8*S308*'Input| Projects'!$AO308,"DNSP defined",'Calc| Overheads Allocation'!E$78*'Input| Projects'!$AV308,0),0)</f>
        <v>0</v>
      </c>
      <c r="AJ308" s="172" cm="1">
        <f t="array" ref="AJ308">IFERROR(--('Input| Projects'!$AS308="Yes")*_xlfn.SWITCH('Input| Overheads'!$C$50,"Direct costs",'Calc| Overheads Allocation'!F$8*T308,"Internal labour",'Calc| Overheads Allocation'!F$8*T308*'Input| Projects'!$AO308,"DNSP defined",'Calc| Overheads Allocation'!F$78*'Input| Projects'!$AV308,0),0)</f>
        <v>0</v>
      </c>
      <c r="AK308" s="172" cm="1">
        <f t="array" ref="AK308">IFERROR(--('Input| Projects'!$AS308="Yes")*_xlfn.SWITCH('Input| Overheads'!$C$50,"Direct costs",'Calc| Overheads Allocation'!G$8*U308,"Internal labour",'Calc| Overheads Allocation'!G$8*U308*'Input| Projects'!$AO308,"DNSP defined",'Calc| Overheads Allocation'!G$78*'Input| Projects'!$AV308,0),0)</f>
        <v>0</v>
      </c>
      <c r="AL308" s="172" cm="1">
        <f t="array" ref="AL308">IFERROR(--('Input| Projects'!$AS308="Yes")*_xlfn.SWITCH('Input| Overheads'!$C$50,"Direct costs",'Calc| Overheads Allocation'!H$8*V308,"Internal labour",'Calc| Overheads Allocation'!H$8*V308*'Input| Projects'!$AO308,"DNSP defined",'Calc| Overheads Allocation'!H$78*'Input| Projects'!$AV308,0),0)</f>
        <v>0</v>
      </c>
      <c r="AM308" s="172" cm="1">
        <f t="array" ref="AM308">IFERROR(--('Input| Projects'!$AS308="Yes")*_xlfn.SWITCH('Input| Overheads'!$C$50,"Direct costs",'Calc| Overheads Allocation'!I$8*W308,"Internal labour",'Calc| Overheads Allocation'!I$8*W308*'Input| Projects'!$AO308,"DNSP defined",'Calc| Overheads Allocation'!I$78*'Input| Projects'!$AV308,0),0)</f>
        <v>0</v>
      </c>
      <c r="AN308" s="175"/>
      <c r="AO308" s="172" cm="1">
        <f t="array" ref="AO308">IFERROR(--('Input| Projects'!$AT308="Yes")*_xlfn.SWITCH('Input| Overheads'!$C$50,"Direct costs",'Calc| Overheads Allocation'!C$9*Q308,"Internal labour",'Calc| Overheads Allocation'!C$9*Q308*'Input| Projects'!$AO308,"DNSP defined",'Calc| Overheads Allocation'!C$79*'Input| Projects'!$AW308,0),0)</f>
        <v>0</v>
      </c>
      <c r="AP308" s="172" cm="1">
        <f t="array" ref="AP308">IFERROR(--('Input| Projects'!$AT308="Yes")*_xlfn.SWITCH('Input| Overheads'!$C$50,"Direct costs",'Calc| Overheads Allocation'!D$9*R308,"Internal labour",'Calc| Overheads Allocation'!D$9*R308*'Input| Projects'!$AO308,"DNSP defined",'Calc| Overheads Allocation'!D$79*'Input| Projects'!$AW308,0),0)</f>
        <v>0</v>
      </c>
      <c r="AQ308" s="172" cm="1">
        <f t="array" ref="AQ308">IFERROR(--('Input| Projects'!$AT308="Yes")*_xlfn.SWITCH('Input| Overheads'!$C$50,"Direct costs",'Calc| Overheads Allocation'!E$9*S308,"Internal labour",'Calc| Overheads Allocation'!E$9*S308*'Input| Projects'!$AO308,"DNSP defined",'Calc| Overheads Allocation'!E$79*'Input| Projects'!$AW308,0),0)</f>
        <v>0</v>
      </c>
      <c r="AR308" s="172" cm="1">
        <f t="array" ref="AR308">IFERROR(--('Input| Projects'!$AT308="Yes")*_xlfn.SWITCH('Input| Overheads'!$C$50,"Direct costs",'Calc| Overheads Allocation'!F$9*T308,"Internal labour",'Calc| Overheads Allocation'!F$9*T308*'Input| Projects'!$AO308,"DNSP defined",'Calc| Overheads Allocation'!F$79*'Input| Projects'!$AW308,0),0)</f>
        <v>0</v>
      </c>
      <c r="AS308" s="172" cm="1">
        <f t="array" ref="AS308">IFERROR(--('Input| Projects'!$AT308="Yes")*_xlfn.SWITCH('Input| Overheads'!$C$50,"Direct costs",'Calc| Overheads Allocation'!G$9*U308,"Internal labour",'Calc| Overheads Allocation'!G$9*U308*'Input| Projects'!$AO308,"DNSP defined",'Calc| Overheads Allocation'!G$79*'Input| Projects'!$AW308,0),0)</f>
        <v>0</v>
      </c>
      <c r="AT308" s="172" cm="1">
        <f t="array" ref="AT308">IFERROR(--('Input| Projects'!$AT308="Yes")*_xlfn.SWITCH('Input| Overheads'!$C$50,"Direct costs",'Calc| Overheads Allocation'!H$9*V308,"Internal labour",'Calc| Overheads Allocation'!H$9*V308*'Input| Projects'!$AO308,"DNSP defined",'Calc| Overheads Allocation'!H$79*'Input| Projects'!$AW308,0),0)</f>
        <v>0</v>
      </c>
      <c r="AU308" s="172" cm="1">
        <f t="array" ref="AU308">IFERROR(--('Input| Projects'!$AT308="Yes")*_xlfn.SWITCH('Input| Overheads'!$C$50,"Direct costs",'Calc| Overheads Allocation'!I$9*W308,"Internal labour",'Calc| Overheads Allocation'!I$9*W308*'Input| Projects'!$AO308,"DNSP defined",'Calc| Overheads Allocation'!I$79*'Input| Projects'!$AW308,0),0)</f>
        <v>0</v>
      </c>
      <c r="AV308" s="175"/>
      <c r="AW308" s="172">
        <f t="shared" si="112"/>
        <v>0</v>
      </c>
      <c r="AX308" s="172">
        <f t="shared" si="113"/>
        <v>0</v>
      </c>
      <c r="AY308" s="172">
        <f t="shared" si="114"/>
        <v>0</v>
      </c>
      <c r="AZ308" s="172">
        <f t="shared" si="115"/>
        <v>0</v>
      </c>
      <c r="BA308" s="172">
        <f t="shared" si="116"/>
        <v>0</v>
      </c>
      <c r="BB308" s="172">
        <f t="shared" si="117"/>
        <v>0</v>
      </c>
      <c r="BC308" s="172">
        <f t="shared" si="118"/>
        <v>0</v>
      </c>
      <c r="BD308" s="176"/>
      <c r="BE308" s="172">
        <f t="shared" si="119"/>
        <v>0</v>
      </c>
      <c r="BF308" s="172">
        <f t="shared" si="120"/>
        <v>0</v>
      </c>
      <c r="BG308" s="172">
        <f t="shared" si="121"/>
        <v>0</v>
      </c>
      <c r="BH308" s="172">
        <f t="shared" si="122"/>
        <v>0</v>
      </c>
      <c r="BI308" s="172">
        <f t="shared" si="123"/>
        <v>0</v>
      </c>
      <c r="BJ308" s="172">
        <f t="shared" si="124"/>
        <v>0</v>
      </c>
      <c r="BK308" s="172">
        <f t="shared" si="125"/>
        <v>0</v>
      </c>
      <c r="BL308" s="176"/>
      <c r="BM308" s="172">
        <f t="shared" si="104"/>
        <v>0</v>
      </c>
      <c r="BN308" s="172">
        <f t="shared" si="105"/>
        <v>0</v>
      </c>
      <c r="BO308" s="172">
        <f t="shared" si="106"/>
        <v>0</v>
      </c>
      <c r="BP308" s="172">
        <f t="shared" si="107"/>
        <v>0</v>
      </c>
      <c r="BQ308" s="172">
        <f t="shared" si="108"/>
        <v>0</v>
      </c>
      <c r="BR308" s="172">
        <f t="shared" si="109"/>
        <v>0</v>
      </c>
      <c r="BS308" s="172">
        <f t="shared" si="110"/>
        <v>0</v>
      </c>
      <c r="BT308" s="55"/>
      <c r="BU308" s="158">
        <f>SUMIF('Input| Projects'!$BA$8:$CX$8,RIGHT(BU$9,3),'Input| Projects'!$BA308:$CX308)</f>
        <v>0</v>
      </c>
      <c r="BV308" s="158">
        <f>SUMIF('Input| Projects'!$BA$8:$CX$8,RIGHT(BV$9,3),'Input| Projects'!$BA308:$CX308)</f>
        <v>0</v>
      </c>
      <c r="BW308" s="79" t="str">
        <f t="shared" si="111"/>
        <v/>
      </c>
    </row>
    <row r="309" spans="2:75" x14ac:dyDescent="0.2">
      <c r="B309" s="123">
        <f>IFERROR('Input| Projects'!B309,"")</f>
        <v>300</v>
      </c>
      <c r="C309" s="160" t="str">
        <f>IFERROR(IF('Input| Projects'!C309="","",'Input| Projects'!C309),"")</f>
        <v/>
      </c>
      <c r="D309" s="160" t="str">
        <f>IFERROR(IF('Input| Projects'!D309="","",'Input| Projects'!D309),"")</f>
        <v/>
      </c>
      <c r="E309" s="53"/>
      <c r="F309" s="160" t="str">
        <f>IF(LEN('Input| Projects'!F309)&gt;0,'Input| Projects'!F309,"")</f>
        <v/>
      </c>
      <c r="G309" s="160" t="str">
        <f>IF(LEN('Input| Projects'!G309)&gt;0,'Input| Projects'!G309,"")</f>
        <v/>
      </c>
      <c r="H309" s="10"/>
      <c r="I309" s="194" cm="1">
        <f t="array" ref="I309">IF(LEN($F309)&gt;0,1+IFERROR(SUMPRODUCT(TRANSPOSE('Input| Projects'!$AO309:$AQ309),INDEX('Input| Escalations'!$F$27:$L$29,,MATCH(Q$9,'Input| Escalations'!$F$21:$L$21,0))),0),0)</f>
        <v>0</v>
      </c>
      <c r="J309" s="194" cm="1">
        <f t="array" ref="J309">IF(LEN($F309)&gt;0,1+IFERROR(SUMPRODUCT(TRANSPOSE('Input| Projects'!$AO309:$AQ309),INDEX('Input| Escalations'!$F$27:$L$29,,MATCH(R$9,'Input| Escalations'!$F$21:$L$21,0))),0),0)</f>
        <v>0</v>
      </c>
      <c r="K309" s="194" cm="1">
        <f t="array" ref="K309">IF(LEN($F309)&gt;0,1+IFERROR(SUMPRODUCT(TRANSPOSE('Input| Projects'!$AO309:$AQ309),INDEX('Input| Escalations'!$F$27:$L$29,,MATCH(S$9,'Input| Escalations'!$F$21:$L$21,0))),0),0)</f>
        <v>0</v>
      </c>
      <c r="L309" s="194" cm="1">
        <f t="array" ref="L309">IF(LEN($F309)&gt;0,1+IFERROR(SUMPRODUCT(TRANSPOSE('Input| Projects'!$AO309:$AQ309),INDEX('Input| Escalations'!$F$27:$L$29,,MATCH(T$9,'Input| Escalations'!$F$21:$L$21,0))),0),0)</f>
        <v>0</v>
      </c>
      <c r="M309" s="194" cm="1">
        <f t="array" ref="M309">IF(LEN($F309)&gt;0,1+IFERROR(SUMPRODUCT(TRANSPOSE('Input| Projects'!$AO309:$AQ309),INDEX('Input| Escalations'!$F$27:$L$29,,MATCH(U$9,'Input| Escalations'!$F$21:$L$21,0))),0),0)</f>
        <v>0</v>
      </c>
      <c r="N309" s="194" cm="1">
        <f t="array" ref="N309">IF(LEN($F309)&gt;0,1+IFERROR(SUMPRODUCT(TRANSPOSE('Input| Projects'!$AO309:$AQ309),INDEX('Input| Escalations'!$F$27:$L$29,,MATCH(V$9,'Input| Escalations'!$F$21:$L$21,0))),0),0)</f>
        <v>0</v>
      </c>
      <c r="O309" s="194" cm="1">
        <f t="array" ref="O309">IF(LEN($F309)&gt;0,1+IFERROR(SUMPRODUCT(TRANSPOSE('Input| Projects'!$AO309:$AQ309),INDEX('Input| Escalations'!$F$27:$L$29,,MATCH(W$9,'Input| Escalations'!$F$21:$L$21,0))),0),0)</f>
        <v>0</v>
      </c>
      <c r="P309" s="10"/>
      <c r="Q309" s="172">
        <f>IFERROR(IF(ISNUMBER(FIND("decision",'Input| Setup'!$F$6)),'Input| Projects'!Y309,'Input| Projects'!I309)*'Input| Escalations'!$I$17*I309,0)</f>
        <v>0</v>
      </c>
      <c r="R309" s="172">
        <f>IFERROR(IF(ISNUMBER(FIND("decision",'Input| Setup'!$F$6)),'Input| Projects'!Z309,'Input| Projects'!J309)*'Input| Escalations'!$I$17*J309,0)</f>
        <v>0</v>
      </c>
      <c r="S309" s="172">
        <f>IFERROR(IF(ISNUMBER(FIND("decision",'Input| Setup'!$F$6)),'Input| Projects'!AA309,'Input| Projects'!K309)*'Input| Escalations'!$I$17*K309,0)</f>
        <v>0</v>
      </c>
      <c r="T309" s="172">
        <f>IFERROR(IF(ISNUMBER(FIND("decision",'Input| Setup'!$F$6)),'Input| Projects'!AB309,'Input| Projects'!L309)*'Input| Escalations'!$I$17*L309,0)</f>
        <v>0</v>
      </c>
      <c r="U309" s="172">
        <f>IFERROR(IF(ISNUMBER(FIND("decision",'Input| Setup'!$F$6)),'Input| Projects'!AC309,'Input| Projects'!M309)*'Input| Escalations'!$I$17*M309,0)</f>
        <v>0</v>
      </c>
      <c r="V309" s="172">
        <f>IFERROR(IF(ISNUMBER(FIND("decision",'Input| Setup'!$F$6)),'Input| Projects'!AD309,'Input| Projects'!N309)*'Input| Escalations'!$I$17*N309,0)</f>
        <v>0</v>
      </c>
      <c r="W309" s="172">
        <f>IFERROR(IF(ISNUMBER(FIND("decision",'Input| Setup'!$F$6)),'Input| Projects'!AE309,'Input| Projects'!O309)*'Input| Escalations'!$I$17*O309,0)</f>
        <v>0</v>
      </c>
      <c r="X309" s="175"/>
      <c r="Y309" s="172">
        <f>IF(ISNUMBER(FIND("decision",'Input| Setup'!$F$6)),'Input| Projects'!AG309,'Input| Projects'!Q309)*I309*'Input| Escalations'!$I$17</f>
        <v>0</v>
      </c>
      <c r="Z309" s="172">
        <f>IF(ISNUMBER(FIND("decision",'Input| Setup'!$F$6)),'Input| Projects'!AH309,'Input| Projects'!R309)*J309*'Input| Escalations'!$I$17</f>
        <v>0</v>
      </c>
      <c r="AA309" s="172">
        <f>IF(ISNUMBER(FIND("decision",'Input| Setup'!$F$6)),'Input| Projects'!AI309,'Input| Projects'!S309)*K309*'Input| Escalations'!$I$17</f>
        <v>0</v>
      </c>
      <c r="AB309" s="172">
        <f>IF(ISNUMBER(FIND("decision",'Input| Setup'!$F$6)),'Input| Projects'!AJ309,'Input| Projects'!T309)*L309*'Input| Escalations'!$I$17</f>
        <v>0</v>
      </c>
      <c r="AC309" s="172">
        <f>IF(ISNUMBER(FIND("decision",'Input| Setup'!$F$6)),'Input| Projects'!AK309,'Input| Projects'!U309)*M309*'Input| Escalations'!$I$17</f>
        <v>0</v>
      </c>
      <c r="AD309" s="172">
        <f>IF(ISNUMBER(FIND("decision",'Input| Setup'!$F$6)),'Input| Projects'!AL309,'Input| Projects'!V309)*N309*'Input| Escalations'!$I$17</f>
        <v>0</v>
      </c>
      <c r="AE309" s="172">
        <f>IF(ISNUMBER(FIND("decision",'Input| Setup'!$F$6)),'Input| Projects'!AM309,'Input| Projects'!W309)*O309*'Input| Escalations'!$I$17</f>
        <v>0</v>
      </c>
      <c r="AF309" s="175"/>
      <c r="AG309" s="172" cm="1">
        <f t="array" ref="AG309">IFERROR(--('Input| Projects'!$AS309="Yes")*_xlfn.SWITCH('Input| Overheads'!$C$50,"Direct costs",'Calc| Overheads Allocation'!C$8*Q309,"Internal labour",'Calc| Overheads Allocation'!C$8*Q309*'Input| Projects'!$AO309,"DNSP defined",'Calc| Overheads Allocation'!C$78*'Input| Projects'!$AV309,0),0)</f>
        <v>0</v>
      </c>
      <c r="AH309" s="172" cm="1">
        <f t="array" ref="AH309">IFERROR(--('Input| Projects'!$AS309="Yes")*_xlfn.SWITCH('Input| Overheads'!$C$50,"Direct costs",'Calc| Overheads Allocation'!D$8*R309,"Internal labour",'Calc| Overheads Allocation'!D$8*R309*'Input| Projects'!$AO309,"DNSP defined",'Calc| Overheads Allocation'!D$78*'Input| Projects'!$AV309,0),0)</f>
        <v>0</v>
      </c>
      <c r="AI309" s="172" cm="1">
        <f t="array" ref="AI309">IFERROR(--('Input| Projects'!$AS309="Yes")*_xlfn.SWITCH('Input| Overheads'!$C$50,"Direct costs",'Calc| Overheads Allocation'!E$8*S309,"Internal labour",'Calc| Overheads Allocation'!E$8*S309*'Input| Projects'!$AO309,"DNSP defined",'Calc| Overheads Allocation'!E$78*'Input| Projects'!$AV309,0),0)</f>
        <v>0</v>
      </c>
      <c r="AJ309" s="172" cm="1">
        <f t="array" ref="AJ309">IFERROR(--('Input| Projects'!$AS309="Yes")*_xlfn.SWITCH('Input| Overheads'!$C$50,"Direct costs",'Calc| Overheads Allocation'!F$8*T309,"Internal labour",'Calc| Overheads Allocation'!F$8*T309*'Input| Projects'!$AO309,"DNSP defined",'Calc| Overheads Allocation'!F$78*'Input| Projects'!$AV309,0),0)</f>
        <v>0</v>
      </c>
      <c r="AK309" s="172" cm="1">
        <f t="array" ref="AK309">IFERROR(--('Input| Projects'!$AS309="Yes")*_xlfn.SWITCH('Input| Overheads'!$C$50,"Direct costs",'Calc| Overheads Allocation'!G$8*U309,"Internal labour",'Calc| Overheads Allocation'!G$8*U309*'Input| Projects'!$AO309,"DNSP defined",'Calc| Overheads Allocation'!G$78*'Input| Projects'!$AV309,0),0)</f>
        <v>0</v>
      </c>
      <c r="AL309" s="172" cm="1">
        <f t="array" ref="AL309">IFERROR(--('Input| Projects'!$AS309="Yes")*_xlfn.SWITCH('Input| Overheads'!$C$50,"Direct costs",'Calc| Overheads Allocation'!H$8*V309,"Internal labour",'Calc| Overheads Allocation'!H$8*V309*'Input| Projects'!$AO309,"DNSP defined",'Calc| Overheads Allocation'!H$78*'Input| Projects'!$AV309,0),0)</f>
        <v>0</v>
      </c>
      <c r="AM309" s="172" cm="1">
        <f t="array" ref="AM309">IFERROR(--('Input| Projects'!$AS309="Yes")*_xlfn.SWITCH('Input| Overheads'!$C$50,"Direct costs",'Calc| Overheads Allocation'!I$8*W309,"Internal labour",'Calc| Overheads Allocation'!I$8*W309*'Input| Projects'!$AO309,"DNSP defined",'Calc| Overheads Allocation'!I$78*'Input| Projects'!$AV309,0),0)</f>
        <v>0</v>
      </c>
      <c r="AN309" s="175"/>
      <c r="AO309" s="172" cm="1">
        <f t="array" ref="AO309">IFERROR(--('Input| Projects'!$AT309="Yes")*_xlfn.SWITCH('Input| Overheads'!$C$50,"Direct costs",'Calc| Overheads Allocation'!C$9*Q309,"Internal labour",'Calc| Overheads Allocation'!C$9*Q309*'Input| Projects'!$AO309,"DNSP defined",'Calc| Overheads Allocation'!C$79*'Input| Projects'!$AW309,0),0)</f>
        <v>0</v>
      </c>
      <c r="AP309" s="172" cm="1">
        <f t="array" ref="AP309">IFERROR(--('Input| Projects'!$AT309="Yes")*_xlfn.SWITCH('Input| Overheads'!$C$50,"Direct costs",'Calc| Overheads Allocation'!D$9*R309,"Internal labour",'Calc| Overheads Allocation'!D$9*R309*'Input| Projects'!$AO309,"DNSP defined",'Calc| Overheads Allocation'!D$79*'Input| Projects'!$AW309,0),0)</f>
        <v>0</v>
      </c>
      <c r="AQ309" s="172" cm="1">
        <f t="array" ref="AQ309">IFERROR(--('Input| Projects'!$AT309="Yes")*_xlfn.SWITCH('Input| Overheads'!$C$50,"Direct costs",'Calc| Overheads Allocation'!E$9*S309,"Internal labour",'Calc| Overheads Allocation'!E$9*S309*'Input| Projects'!$AO309,"DNSP defined",'Calc| Overheads Allocation'!E$79*'Input| Projects'!$AW309,0),0)</f>
        <v>0</v>
      </c>
      <c r="AR309" s="172" cm="1">
        <f t="array" ref="AR309">IFERROR(--('Input| Projects'!$AT309="Yes")*_xlfn.SWITCH('Input| Overheads'!$C$50,"Direct costs",'Calc| Overheads Allocation'!F$9*T309,"Internal labour",'Calc| Overheads Allocation'!F$9*T309*'Input| Projects'!$AO309,"DNSP defined",'Calc| Overheads Allocation'!F$79*'Input| Projects'!$AW309,0),0)</f>
        <v>0</v>
      </c>
      <c r="AS309" s="172" cm="1">
        <f t="array" ref="AS309">IFERROR(--('Input| Projects'!$AT309="Yes")*_xlfn.SWITCH('Input| Overheads'!$C$50,"Direct costs",'Calc| Overheads Allocation'!G$9*U309,"Internal labour",'Calc| Overheads Allocation'!G$9*U309*'Input| Projects'!$AO309,"DNSP defined",'Calc| Overheads Allocation'!G$79*'Input| Projects'!$AW309,0),0)</f>
        <v>0</v>
      </c>
      <c r="AT309" s="172" cm="1">
        <f t="array" ref="AT309">IFERROR(--('Input| Projects'!$AT309="Yes")*_xlfn.SWITCH('Input| Overheads'!$C$50,"Direct costs",'Calc| Overheads Allocation'!H$9*V309,"Internal labour",'Calc| Overheads Allocation'!H$9*V309*'Input| Projects'!$AO309,"DNSP defined",'Calc| Overheads Allocation'!H$79*'Input| Projects'!$AW309,0),0)</f>
        <v>0</v>
      </c>
      <c r="AU309" s="172" cm="1">
        <f t="array" ref="AU309">IFERROR(--('Input| Projects'!$AT309="Yes")*_xlfn.SWITCH('Input| Overheads'!$C$50,"Direct costs",'Calc| Overheads Allocation'!I$9*W309,"Internal labour",'Calc| Overheads Allocation'!I$9*W309*'Input| Projects'!$AO309,"DNSP defined",'Calc| Overheads Allocation'!I$79*'Input| Projects'!$AW309,0),0)</f>
        <v>0</v>
      </c>
      <c r="AV309" s="175"/>
      <c r="AW309" s="172">
        <f t="shared" si="112"/>
        <v>0</v>
      </c>
      <c r="AX309" s="172">
        <f t="shared" si="113"/>
        <v>0</v>
      </c>
      <c r="AY309" s="172">
        <f t="shared" si="114"/>
        <v>0</v>
      </c>
      <c r="AZ309" s="172">
        <f t="shared" si="115"/>
        <v>0</v>
      </c>
      <c r="BA309" s="172">
        <f t="shared" si="116"/>
        <v>0</v>
      </c>
      <c r="BB309" s="172">
        <f t="shared" si="117"/>
        <v>0</v>
      </c>
      <c r="BC309" s="172">
        <f t="shared" si="118"/>
        <v>0</v>
      </c>
      <c r="BD309" s="176"/>
      <c r="BE309" s="172">
        <f t="shared" si="119"/>
        <v>0</v>
      </c>
      <c r="BF309" s="172">
        <f t="shared" si="120"/>
        <v>0</v>
      </c>
      <c r="BG309" s="172">
        <f t="shared" si="121"/>
        <v>0</v>
      </c>
      <c r="BH309" s="172">
        <f t="shared" si="122"/>
        <v>0</v>
      </c>
      <c r="BI309" s="172">
        <f t="shared" si="123"/>
        <v>0</v>
      </c>
      <c r="BJ309" s="172">
        <f t="shared" si="124"/>
        <v>0</v>
      </c>
      <c r="BK309" s="172">
        <f t="shared" si="125"/>
        <v>0</v>
      </c>
      <c r="BL309" s="176"/>
      <c r="BM309" s="172">
        <f t="shared" si="104"/>
        <v>0</v>
      </c>
      <c r="BN309" s="172">
        <f t="shared" si="105"/>
        <v>0</v>
      </c>
      <c r="BO309" s="172">
        <f t="shared" si="106"/>
        <v>0</v>
      </c>
      <c r="BP309" s="172">
        <f t="shared" si="107"/>
        <v>0</v>
      </c>
      <c r="BQ309" s="172">
        <f t="shared" si="108"/>
        <v>0</v>
      </c>
      <c r="BR309" s="172">
        <f t="shared" si="109"/>
        <v>0</v>
      </c>
      <c r="BS309" s="172">
        <f t="shared" si="110"/>
        <v>0</v>
      </c>
      <c r="BT309" s="55"/>
      <c r="BU309" s="158">
        <f>SUMIF('Input| Projects'!$BA$8:$CX$8,RIGHT(BU$9,3),'Input| Projects'!$BA309:$CX309)</f>
        <v>0</v>
      </c>
      <c r="BV309" s="158">
        <f>SUMIF('Input| Projects'!$BA$8:$CX$8,RIGHT(BV$9,3),'Input| Projects'!$BA309:$CX309)</f>
        <v>0</v>
      </c>
      <c r="BW309" s="79" t="str">
        <f t="shared" si="111"/>
        <v/>
      </c>
    </row>
    <row r="310" spans="2:75" x14ac:dyDescent="0.2">
      <c r="B310" s="123">
        <f>IFERROR('Input| Projects'!B310,"")</f>
        <v>301</v>
      </c>
      <c r="C310" s="160" t="str">
        <f>IFERROR(IF('Input| Projects'!C310="","",'Input| Projects'!C310),"")</f>
        <v/>
      </c>
      <c r="D310" s="160" t="str">
        <f>IFERROR(IF('Input| Projects'!D310="","",'Input| Projects'!D310),"")</f>
        <v/>
      </c>
      <c r="E310" s="53"/>
      <c r="F310" s="160" t="str">
        <f>IF(LEN('Input| Projects'!F310)&gt;0,'Input| Projects'!F310,"")</f>
        <v/>
      </c>
      <c r="G310" s="160" t="str">
        <f>IF(LEN('Input| Projects'!G310)&gt;0,'Input| Projects'!G310,"")</f>
        <v/>
      </c>
      <c r="H310" s="10"/>
      <c r="I310" s="194" cm="1">
        <f t="array" ref="I310">IF(LEN($F310)&gt;0,1+IFERROR(SUMPRODUCT(TRANSPOSE('Input| Projects'!$AO310:$AQ310),INDEX('Input| Escalations'!$F$27:$L$29,,MATCH(Q$9,'Input| Escalations'!$F$21:$L$21,0))),0),0)</f>
        <v>0</v>
      </c>
      <c r="J310" s="194" cm="1">
        <f t="array" ref="J310">IF(LEN($F310)&gt;0,1+IFERROR(SUMPRODUCT(TRANSPOSE('Input| Projects'!$AO310:$AQ310),INDEX('Input| Escalations'!$F$27:$L$29,,MATCH(R$9,'Input| Escalations'!$F$21:$L$21,0))),0),0)</f>
        <v>0</v>
      </c>
      <c r="K310" s="194" cm="1">
        <f t="array" ref="K310">IF(LEN($F310)&gt;0,1+IFERROR(SUMPRODUCT(TRANSPOSE('Input| Projects'!$AO310:$AQ310),INDEX('Input| Escalations'!$F$27:$L$29,,MATCH(S$9,'Input| Escalations'!$F$21:$L$21,0))),0),0)</f>
        <v>0</v>
      </c>
      <c r="L310" s="194" cm="1">
        <f t="array" ref="L310">IF(LEN($F310)&gt;0,1+IFERROR(SUMPRODUCT(TRANSPOSE('Input| Projects'!$AO310:$AQ310),INDEX('Input| Escalations'!$F$27:$L$29,,MATCH(T$9,'Input| Escalations'!$F$21:$L$21,0))),0),0)</f>
        <v>0</v>
      </c>
      <c r="M310" s="194" cm="1">
        <f t="array" ref="M310">IF(LEN($F310)&gt;0,1+IFERROR(SUMPRODUCT(TRANSPOSE('Input| Projects'!$AO310:$AQ310),INDEX('Input| Escalations'!$F$27:$L$29,,MATCH(U$9,'Input| Escalations'!$F$21:$L$21,0))),0),0)</f>
        <v>0</v>
      </c>
      <c r="N310" s="194" cm="1">
        <f t="array" ref="N310">IF(LEN($F310)&gt;0,1+IFERROR(SUMPRODUCT(TRANSPOSE('Input| Projects'!$AO310:$AQ310),INDEX('Input| Escalations'!$F$27:$L$29,,MATCH(V$9,'Input| Escalations'!$F$21:$L$21,0))),0),0)</f>
        <v>0</v>
      </c>
      <c r="O310" s="194" cm="1">
        <f t="array" ref="O310">IF(LEN($F310)&gt;0,1+IFERROR(SUMPRODUCT(TRANSPOSE('Input| Projects'!$AO310:$AQ310),INDEX('Input| Escalations'!$F$27:$L$29,,MATCH(W$9,'Input| Escalations'!$F$21:$L$21,0))),0),0)</f>
        <v>0</v>
      </c>
      <c r="P310" s="10"/>
      <c r="Q310" s="172">
        <f>IFERROR(IF(ISNUMBER(FIND("decision",'Input| Setup'!$F$6)),'Input| Projects'!Y310,'Input| Projects'!I310)*'Input| Escalations'!$I$17*I310,0)</f>
        <v>0</v>
      </c>
      <c r="R310" s="172">
        <f>IFERROR(IF(ISNUMBER(FIND("decision",'Input| Setup'!$F$6)),'Input| Projects'!Z310,'Input| Projects'!J310)*'Input| Escalations'!$I$17*J310,0)</f>
        <v>0</v>
      </c>
      <c r="S310" s="172">
        <f>IFERROR(IF(ISNUMBER(FIND("decision",'Input| Setup'!$F$6)),'Input| Projects'!AA310,'Input| Projects'!K310)*'Input| Escalations'!$I$17*K310,0)</f>
        <v>0</v>
      </c>
      <c r="T310" s="172">
        <f>IFERROR(IF(ISNUMBER(FIND("decision",'Input| Setup'!$F$6)),'Input| Projects'!AB310,'Input| Projects'!L310)*'Input| Escalations'!$I$17*L310,0)</f>
        <v>0</v>
      </c>
      <c r="U310" s="172">
        <f>IFERROR(IF(ISNUMBER(FIND("decision",'Input| Setup'!$F$6)),'Input| Projects'!AC310,'Input| Projects'!M310)*'Input| Escalations'!$I$17*M310,0)</f>
        <v>0</v>
      </c>
      <c r="V310" s="172">
        <f>IFERROR(IF(ISNUMBER(FIND("decision",'Input| Setup'!$F$6)),'Input| Projects'!AD310,'Input| Projects'!N310)*'Input| Escalations'!$I$17*N310,0)</f>
        <v>0</v>
      </c>
      <c r="W310" s="172">
        <f>IFERROR(IF(ISNUMBER(FIND("decision",'Input| Setup'!$F$6)),'Input| Projects'!AE310,'Input| Projects'!O310)*'Input| Escalations'!$I$17*O310,0)</f>
        <v>0</v>
      </c>
      <c r="X310" s="175"/>
      <c r="Y310" s="172">
        <f>IF(ISNUMBER(FIND("decision",'Input| Setup'!$F$6)),'Input| Projects'!AG310,'Input| Projects'!Q310)*I310*'Input| Escalations'!$I$17</f>
        <v>0</v>
      </c>
      <c r="Z310" s="172">
        <f>IF(ISNUMBER(FIND("decision",'Input| Setup'!$F$6)),'Input| Projects'!AH310,'Input| Projects'!R310)*J310*'Input| Escalations'!$I$17</f>
        <v>0</v>
      </c>
      <c r="AA310" s="172">
        <f>IF(ISNUMBER(FIND("decision",'Input| Setup'!$F$6)),'Input| Projects'!AI310,'Input| Projects'!S310)*K310*'Input| Escalations'!$I$17</f>
        <v>0</v>
      </c>
      <c r="AB310" s="172">
        <f>IF(ISNUMBER(FIND("decision",'Input| Setup'!$F$6)),'Input| Projects'!AJ310,'Input| Projects'!T310)*L310*'Input| Escalations'!$I$17</f>
        <v>0</v>
      </c>
      <c r="AC310" s="172">
        <f>IF(ISNUMBER(FIND("decision",'Input| Setup'!$F$6)),'Input| Projects'!AK310,'Input| Projects'!U310)*M310*'Input| Escalations'!$I$17</f>
        <v>0</v>
      </c>
      <c r="AD310" s="172">
        <f>IF(ISNUMBER(FIND("decision",'Input| Setup'!$F$6)),'Input| Projects'!AL310,'Input| Projects'!V310)*N310*'Input| Escalations'!$I$17</f>
        <v>0</v>
      </c>
      <c r="AE310" s="172">
        <f>IF(ISNUMBER(FIND("decision",'Input| Setup'!$F$6)),'Input| Projects'!AM310,'Input| Projects'!W310)*O310*'Input| Escalations'!$I$17</f>
        <v>0</v>
      </c>
      <c r="AF310" s="175"/>
      <c r="AG310" s="172" cm="1">
        <f t="array" ref="AG310">IFERROR(--('Input| Projects'!$AS310="Yes")*_xlfn.SWITCH('Input| Overheads'!$C$50,"Direct costs",'Calc| Overheads Allocation'!C$8*Q310,"Internal labour",'Calc| Overheads Allocation'!C$8*Q310*'Input| Projects'!$AO310,"DNSP defined",'Calc| Overheads Allocation'!C$78*'Input| Projects'!$AV310,0),0)</f>
        <v>0</v>
      </c>
      <c r="AH310" s="172" cm="1">
        <f t="array" ref="AH310">IFERROR(--('Input| Projects'!$AS310="Yes")*_xlfn.SWITCH('Input| Overheads'!$C$50,"Direct costs",'Calc| Overheads Allocation'!D$8*R310,"Internal labour",'Calc| Overheads Allocation'!D$8*R310*'Input| Projects'!$AO310,"DNSP defined",'Calc| Overheads Allocation'!D$78*'Input| Projects'!$AV310,0),0)</f>
        <v>0</v>
      </c>
      <c r="AI310" s="172" cm="1">
        <f t="array" ref="AI310">IFERROR(--('Input| Projects'!$AS310="Yes")*_xlfn.SWITCH('Input| Overheads'!$C$50,"Direct costs",'Calc| Overheads Allocation'!E$8*S310,"Internal labour",'Calc| Overheads Allocation'!E$8*S310*'Input| Projects'!$AO310,"DNSP defined",'Calc| Overheads Allocation'!E$78*'Input| Projects'!$AV310,0),0)</f>
        <v>0</v>
      </c>
      <c r="AJ310" s="172" cm="1">
        <f t="array" ref="AJ310">IFERROR(--('Input| Projects'!$AS310="Yes")*_xlfn.SWITCH('Input| Overheads'!$C$50,"Direct costs",'Calc| Overheads Allocation'!F$8*T310,"Internal labour",'Calc| Overheads Allocation'!F$8*T310*'Input| Projects'!$AO310,"DNSP defined",'Calc| Overheads Allocation'!F$78*'Input| Projects'!$AV310,0),0)</f>
        <v>0</v>
      </c>
      <c r="AK310" s="172" cm="1">
        <f t="array" ref="AK310">IFERROR(--('Input| Projects'!$AS310="Yes")*_xlfn.SWITCH('Input| Overheads'!$C$50,"Direct costs",'Calc| Overheads Allocation'!G$8*U310,"Internal labour",'Calc| Overheads Allocation'!G$8*U310*'Input| Projects'!$AO310,"DNSP defined",'Calc| Overheads Allocation'!G$78*'Input| Projects'!$AV310,0),0)</f>
        <v>0</v>
      </c>
      <c r="AL310" s="172" cm="1">
        <f t="array" ref="AL310">IFERROR(--('Input| Projects'!$AS310="Yes")*_xlfn.SWITCH('Input| Overheads'!$C$50,"Direct costs",'Calc| Overheads Allocation'!H$8*V310,"Internal labour",'Calc| Overheads Allocation'!H$8*V310*'Input| Projects'!$AO310,"DNSP defined",'Calc| Overheads Allocation'!H$78*'Input| Projects'!$AV310,0),0)</f>
        <v>0</v>
      </c>
      <c r="AM310" s="172" cm="1">
        <f t="array" ref="AM310">IFERROR(--('Input| Projects'!$AS310="Yes")*_xlfn.SWITCH('Input| Overheads'!$C$50,"Direct costs",'Calc| Overheads Allocation'!I$8*W310,"Internal labour",'Calc| Overheads Allocation'!I$8*W310*'Input| Projects'!$AO310,"DNSP defined",'Calc| Overheads Allocation'!I$78*'Input| Projects'!$AV310,0),0)</f>
        <v>0</v>
      </c>
      <c r="AN310" s="175"/>
      <c r="AO310" s="172" cm="1">
        <f t="array" ref="AO310">IFERROR(--('Input| Projects'!$AT310="Yes")*_xlfn.SWITCH('Input| Overheads'!$C$50,"Direct costs",'Calc| Overheads Allocation'!C$9*Q310,"Internal labour",'Calc| Overheads Allocation'!C$9*Q310*'Input| Projects'!$AO310,"DNSP defined",'Calc| Overheads Allocation'!C$79*'Input| Projects'!$AW310,0),0)</f>
        <v>0</v>
      </c>
      <c r="AP310" s="172" cm="1">
        <f t="array" ref="AP310">IFERROR(--('Input| Projects'!$AT310="Yes")*_xlfn.SWITCH('Input| Overheads'!$C$50,"Direct costs",'Calc| Overheads Allocation'!D$9*R310,"Internal labour",'Calc| Overheads Allocation'!D$9*R310*'Input| Projects'!$AO310,"DNSP defined",'Calc| Overheads Allocation'!D$79*'Input| Projects'!$AW310,0),0)</f>
        <v>0</v>
      </c>
      <c r="AQ310" s="172" cm="1">
        <f t="array" ref="AQ310">IFERROR(--('Input| Projects'!$AT310="Yes")*_xlfn.SWITCH('Input| Overheads'!$C$50,"Direct costs",'Calc| Overheads Allocation'!E$9*S310,"Internal labour",'Calc| Overheads Allocation'!E$9*S310*'Input| Projects'!$AO310,"DNSP defined",'Calc| Overheads Allocation'!E$79*'Input| Projects'!$AW310,0),0)</f>
        <v>0</v>
      </c>
      <c r="AR310" s="172" cm="1">
        <f t="array" ref="AR310">IFERROR(--('Input| Projects'!$AT310="Yes")*_xlfn.SWITCH('Input| Overheads'!$C$50,"Direct costs",'Calc| Overheads Allocation'!F$9*T310,"Internal labour",'Calc| Overheads Allocation'!F$9*T310*'Input| Projects'!$AO310,"DNSP defined",'Calc| Overheads Allocation'!F$79*'Input| Projects'!$AW310,0),0)</f>
        <v>0</v>
      </c>
      <c r="AS310" s="172" cm="1">
        <f t="array" ref="AS310">IFERROR(--('Input| Projects'!$AT310="Yes")*_xlfn.SWITCH('Input| Overheads'!$C$50,"Direct costs",'Calc| Overheads Allocation'!G$9*U310,"Internal labour",'Calc| Overheads Allocation'!G$9*U310*'Input| Projects'!$AO310,"DNSP defined",'Calc| Overheads Allocation'!G$79*'Input| Projects'!$AW310,0),0)</f>
        <v>0</v>
      </c>
      <c r="AT310" s="172" cm="1">
        <f t="array" ref="AT310">IFERROR(--('Input| Projects'!$AT310="Yes")*_xlfn.SWITCH('Input| Overheads'!$C$50,"Direct costs",'Calc| Overheads Allocation'!H$9*V310,"Internal labour",'Calc| Overheads Allocation'!H$9*V310*'Input| Projects'!$AO310,"DNSP defined",'Calc| Overheads Allocation'!H$79*'Input| Projects'!$AW310,0),0)</f>
        <v>0</v>
      </c>
      <c r="AU310" s="172" cm="1">
        <f t="array" ref="AU310">IFERROR(--('Input| Projects'!$AT310="Yes")*_xlfn.SWITCH('Input| Overheads'!$C$50,"Direct costs",'Calc| Overheads Allocation'!I$9*W310,"Internal labour",'Calc| Overheads Allocation'!I$9*W310*'Input| Projects'!$AO310,"DNSP defined",'Calc| Overheads Allocation'!I$79*'Input| Projects'!$AW310,0),0)</f>
        <v>0</v>
      </c>
      <c r="AV310" s="175"/>
      <c r="AW310" s="172">
        <f t="shared" si="112"/>
        <v>0</v>
      </c>
      <c r="AX310" s="172">
        <f t="shared" si="113"/>
        <v>0</v>
      </c>
      <c r="AY310" s="172">
        <f t="shared" si="114"/>
        <v>0</v>
      </c>
      <c r="AZ310" s="172">
        <f t="shared" si="115"/>
        <v>0</v>
      </c>
      <c r="BA310" s="172">
        <f t="shared" si="116"/>
        <v>0</v>
      </c>
      <c r="BB310" s="172">
        <f t="shared" si="117"/>
        <v>0</v>
      </c>
      <c r="BC310" s="172">
        <f t="shared" si="118"/>
        <v>0</v>
      </c>
      <c r="BD310" s="176"/>
      <c r="BE310" s="172">
        <f t="shared" si="119"/>
        <v>0</v>
      </c>
      <c r="BF310" s="172">
        <f t="shared" si="120"/>
        <v>0</v>
      </c>
      <c r="BG310" s="172">
        <f t="shared" si="121"/>
        <v>0</v>
      </c>
      <c r="BH310" s="172">
        <f t="shared" si="122"/>
        <v>0</v>
      </c>
      <c r="BI310" s="172">
        <f t="shared" si="123"/>
        <v>0</v>
      </c>
      <c r="BJ310" s="172">
        <f t="shared" si="124"/>
        <v>0</v>
      </c>
      <c r="BK310" s="172">
        <f t="shared" si="125"/>
        <v>0</v>
      </c>
      <c r="BL310" s="176"/>
      <c r="BM310" s="172">
        <f t="shared" si="104"/>
        <v>0</v>
      </c>
      <c r="BN310" s="172">
        <f t="shared" si="105"/>
        <v>0</v>
      </c>
      <c r="BO310" s="172">
        <f t="shared" si="106"/>
        <v>0</v>
      </c>
      <c r="BP310" s="172">
        <f t="shared" si="107"/>
        <v>0</v>
      </c>
      <c r="BQ310" s="172">
        <f t="shared" si="108"/>
        <v>0</v>
      </c>
      <c r="BR310" s="172">
        <f t="shared" si="109"/>
        <v>0</v>
      </c>
      <c r="BS310" s="172">
        <f t="shared" si="110"/>
        <v>0</v>
      </c>
      <c r="BT310" s="55"/>
      <c r="BU310" s="158">
        <f>SUMIF('Input| Projects'!$BA$8:$CX$8,RIGHT(BU$9,3),'Input| Projects'!$BA310:$CX310)</f>
        <v>0</v>
      </c>
      <c r="BV310" s="158">
        <f>SUMIF('Input| Projects'!$BA$8:$CX$8,RIGHT(BV$9,3),'Input| Projects'!$BA310:$CX310)</f>
        <v>0</v>
      </c>
      <c r="BW310" s="79" t="str">
        <f t="shared" si="111"/>
        <v/>
      </c>
    </row>
    <row r="311" spans="2:75" x14ac:dyDescent="0.2">
      <c r="B311" s="123">
        <f>IFERROR('Input| Projects'!B311,"")</f>
        <v>302</v>
      </c>
      <c r="C311" s="160" t="str">
        <f>IFERROR(IF('Input| Projects'!C311="","",'Input| Projects'!C311),"")</f>
        <v/>
      </c>
      <c r="D311" s="160" t="str">
        <f>IFERROR(IF('Input| Projects'!D311="","",'Input| Projects'!D311),"")</f>
        <v/>
      </c>
      <c r="E311" s="53"/>
      <c r="F311" s="160" t="str">
        <f>IF(LEN('Input| Projects'!F311)&gt;0,'Input| Projects'!F311,"")</f>
        <v/>
      </c>
      <c r="G311" s="160" t="str">
        <f>IF(LEN('Input| Projects'!G311)&gt;0,'Input| Projects'!G311,"")</f>
        <v/>
      </c>
      <c r="H311" s="10"/>
      <c r="I311" s="194" cm="1">
        <f t="array" ref="I311">IF(LEN($F311)&gt;0,1+IFERROR(SUMPRODUCT(TRANSPOSE('Input| Projects'!$AO311:$AQ311),INDEX('Input| Escalations'!$F$27:$L$29,,MATCH(Q$9,'Input| Escalations'!$F$21:$L$21,0))),0),0)</f>
        <v>0</v>
      </c>
      <c r="J311" s="194" cm="1">
        <f t="array" ref="J311">IF(LEN($F311)&gt;0,1+IFERROR(SUMPRODUCT(TRANSPOSE('Input| Projects'!$AO311:$AQ311),INDEX('Input| Escalations'!$F$27:$L$29,,MATCH(R$9,'Input| Escalations'!$F$21:$L$21,0))),0),0)</f>
        <v>0</v>
      </c>
      <c r="K311" s="194" cm="1">
        <f t="array" ref="K311">IF(LEN($F311)&gt;0,1+IFERROR(SUMPRODUCT(TRANSPOSE('Input| Projects'!$AO311:$AQ311),INDEX('Input| Escalations'!$F$27:$L$29,,MATCH(S$9,'Input| Escalations'!$F$21:$L$21,0))),0),0)</f>
        <v>0</v>
      </c>
      <c r="L311" s="194" cm="1">
        <f t="array" ref="L311">IF(LEN($F311)&gt;0,1+IFERROR(SUMPRODUCT(TRANSPOSE('Input| Projects'!$AO311:$AQ311),INDEX('Input| Escalations'!$F$27:$L$29,,MATCH(T$9,'Input| Escalations'!$F$21:$L$21,0))),0),0)</f>
        <v>0</v>
      </c>
      <c r="M311" s="194" cm="1">
        <f t="array" ref="M311">IF(LEN($F311)&gt;0,1+IFERROR(SUMPRODUCT(TRANSPOSE('Input| Projects'!$AO311:$AQ311),INDEX('Input| Escalations'!$F$27:$L$29,,MATCH(U$9,'Input| Escalations'!$F$21:$L$21,0))),0),0)</f>
        <v>0</v>
      </c>
      <c r="N311" s="194" cm="1">
        <f t="array" ref="N311">IF(LEN($F311)&gt;0,1+IFERROR(SUMPRODUCT(TRANSPOSE('Input| Projects'!$AO311:$AQ311),INDEX('Input| Escalations'!$F$27:$L$29,,MATCH(V$9,'Input| Escalations'!$F$21:$L$21,0))),0),0)</f>
        <v>0</v>
      </c>
      <c r="O311" s="194" cm="1">
        <f t="array" ref="O311">IF(LEN($F311)&gt;0,1+IFERROR(SUMPRODUCT(TRANSPOSE('Input| Projects'!$AO311:$AQ311),INDEX('Input| Escalations'!$F$27:$L$29,,MATCH(W$9,'Input| Escalations'!$F$21:$L$21,0))),0),0)</f>
        <v>0</v>
      </c>
      <c r="P311" s="10"/>
      <c r="Q311" s="172">
        <f>IFERROR(IF(ISNUMBER(FIND("decision",'Input| Setup'!$F$6)),'Input| Projects'!Y311,'Input| Projects'!I311)*'Input| Escalations'!$I$17*I311,0)</f>
        <v>0</v>
      </c>
      <c r="R311" s="172">
        <f>IFERROR(IF(ISNUMBER(FIND("decision",'Input| Setup'!$F$6)),'Input| Projects'!Z311,'Input| Projects'!J311)*'Input| Escalations'!$I$17*J311,0)</f>
        <v>0</v>
      </c>
      <c r="S311" s="172">
        <f>IFERROR(IF(ISNUMBER(FIND("decision",'Input| Setup'!$F$6)),'Input| Projects'!AA311,'Input| Projects'!K311)*'Input| Escalations'!$I$17*K311,0)</f>
        <v>0</v>
      </c>
      <c r="T311" s="172">
        <f>IFERROR(IF(ISNUMBER(FIND("decision",'Input| Setup'!$F$6)),'Input| Projects'!AB311,'Input| Projects'!L311)*'Input| Escalations'!$I$17*L311,0)</f>
        <v>0</v>
      </c>
      <c r="U311" s="172">
        <f>IFERROR(IF(ISNUMBER(FIND("decision",'Input| Setup'!$F$6)),'Input| Projects'!AC311,'Input| Projects'!M311)*'Input| Escalations'!$I$17*M311,0)</f>
        <v>0</v>
      </c>
      <c r="V311" s="172">
        <f>IFERROR(IF(ISNUMBER(FIND("decision",'Input| Setup'!$F$6)),'Input| Projects'!AD311,'Input| Projects'!N311)*'Input| Escalations'!$I$17*N311,0)</f>
        <v>0</v>
      </c>
      <c r="W311" s="172">
        <f>IFERROR(IF(ISNUMBER(FIND("decision",'Input| Setup'!$F$6)),'Input| Projects'!AE311,'Input| Projects'!O311)*'Input| Escalations'!$I$17*O311,0)</f>
        <v>0</v>
      </c>
      <c r="X311" s="175"/>
      <c r="Y311" s="172">
        <f>IF(ISNUMBER(FIND("decision",'Input| Setup'!$F$6)),'Input| Projects'!AG311,'Input| Projects'!Q311)*I311*'Input| Escalations'!$I$17</f>
        <v>0</v>
      </c>
      <c r="Z311" s="172">
        <f>IF(ISNUMBER(FIND("decision",'Input| Setup'!$F$6)),'Input| Projects'!AH311,'Input| Projects'!R311)*J311*'Input| Escalations'!$I$17</f>
        <v>0</v>
      </c>
      <c r="AA311" s="172">
        <f>IF(ISNUMBER(FIND("decision",'Input| Setup'!$F$6)),'Input| Projects'!AI311,'Input| Projects'!S311)*K311*'Input| Escalations'!$I$17</f>
        <v>0</v>
      </c>
      <c r="AB311" s="172">
        <f>IF(ISNUMBER(FIND("decision",'Input| Setup'!$F$6)),'Input| Projects'!AJ311,'Input| Projects'!T311)*L311*'Input| Escalations'!$I$17</f>
        <v>0</v>
      </c>
      <c r="AC311" s="172">
        <f>IF(ISNUMBER(FIND("decision",'Input| Setup'!$F$6)),'Input| Projects'!AK311,'Input| Projects'!U311)*M311*'Input| Escalations'!$I$17</f>
        <v>0</v>
      </c>
      <c r="AD311" s="172">
        <f>IF(ISNUMBER(FIND("decision",'Input| Setup'!$F$6)),'Input| Projects'!AL311,'Input| Projects'!V311)*N311*'Input| Escalations'!$I$17</f>
        <v>0</v>
      </c>
      <c r="AE311" s="172">
        <f>IF(ISNUMBER(FIND("decision",'Input| Setup'!$F$6)),'Input| Projects'!AM311,'Input| Projects'!W311)*O311*'Input| Escalations'!$I$17</f>
        <v>0</v>
      </c>
      <c r="AF311" s="175"/>
      <c r="AG311" s="172" cm="1">
        <f t="array" ref="AG311">IFERROR(--('Input| Projects'!$AS311="Yes")*_xlfn.SWITCH('Input| Overheads'!$C$50,"Direct costs",'Calc| Overheads Allocation'!C$8*Q311,"Internal labour",'Calc| Overheads Allocation'!C$8*Q311*'Input| Projects'!$AO311,"DNSP defined",'Calc| Overheads Allocation'!C$78*'Input| Projects'!$AV311,0),0)</f>
        <v>0</v>
      </c>
      <c r="AH311" s="172" cm="1">
        <f t="array" ref="AH311">IFERROR(--('Input| Projects'!$AS311="Yes")*_xlfn.SWITCH('Input| Overheads'!$C$50,"Direct costs",'Calc| Overheads Allocation'!D$8*R311,"Internal labour",'Calc| Overheads Allocation'!D$8*R311*'Input| Projects'!$AO311,"DNSP defined",'Calc| Overheads Allocation'!D$78*'Input| Projects'!$AV311,0),0)</f>
        <v>0</v>
      </c>
      <c r="AI311" s="172" cm="1">
        <f t="array" ref="AI311">IFERROR(--('Input| Projects'!$AS311="Yes")*_xlfn.SWITCH('Input| Overheads'!$C$50,"Direct costs",'Calc| Overheads Allocation'!E$8*S311,"Internal labour",'Calc| Overheads Allocation'!E$8*S311*'Input| Projects'!$AO311,"DNSP defined",'Calc| Overheads Allocation'!E$78*'Input| Projects'!$AV311,0),0)</f>
        <v>0</v>
      </c>
      <c r="AJ311" s="172" cm="1">
        <f t="array" ref="AJ311">IFERROR(--('Input| Projects'!$AS311="Yes")*_xlfn.SWITCH('Input| Overheads'!$C$50,"Direct costs",'Calc| Overheads Allocation'!F$8*T311,"Internal labour",'Calc| Overheads Allocation'!F$8*T311*'Input| Projects'!$AO311,"DNSP defined",'Calc| Overheads Allocation'!F$78*'Input| Projects'!$AV311,0),0)</f>
        <v>0</v>
      </c>
      <c r="AK311" s="172" cm="1">
        <f t="array" ref="AK311">IFERROR(--('Input| Projects'!$AS311="Yes")*_xlfn.SWITCH('Input| Overheads'!$C$50,"Direct costs",'Calc| Overheads Allocation'!G$8*U311,"Internal labour",'Calc| Overheads Allocation'!G$8*U311*'Input| Projects'!$AO311,"DNSP defined",'Calc| Overheads Allocation'!G$78*'Input| Projects'!$AV311,0),0)</f>
        <v>0</v>
      </c>
      <c r="AL311" s="172" cm="1">
        <f t="array" ref="AL311">IFERROR(--('Input| Projects'!$AS311="Yes")*_xlfn.SWITCH('Input| Overheads'!$C$50,"Direct costs",'Calc| Overheads Allocation'!H$8*V311,"Internal labour",'Calc| Overheads Allocation'!H$8*V311*'Input| Projects'!$AO311,"DNSP defined",'Calc| Overheads Allocation'!H$78*'Input| Projects'!$AV311,0),0)</f>
        <v>0</v>
      </c>
      <c r="AM311" s="172" cm="1">
        <f t="array" ref="AM311">IFERROR(--('Input| Projects'!$AS311="Yes")*_xlfn.SWITCH('Input| Overheads'!$C$50,"Direct costs",'Calc| Overheads Allocation'!I$8*W311,"Internal labour",'Calc| Overheads Allocation'!I$8*W311*'Input| Projects'!$AO311,"DNSP defined",'Calc| Overheads Allocation'!I$78*'Input| Projects'!$AV311,0),0)</f>
        <v>0</v>
      </c>
      <c r="AN311" s="175"/>
      <c r="AO311" s="172" cm="1">
        <f t="array" ref="AO311">IFERROR(--('Input| Projects'!$AT311="Yes")*_xlfn.SWITCH('Input| Overheads'!$C$50,"Direct costs",'Calc| Overheads Allocation'!C$9*Q311,"Internal labour",'Calc| Overheads Allocation'!C$9*Q311*'Input| Projects'!$AO311,"DNSP defined",'Calc| Overheads Allocation'!C$79*'Input| Projects'!$AW311,0),0)</f>
        <v>0</v>
      </c>
      <c r="AP311" s="172" cm="1">
        <f t="array" ref="AP311">IFERROR(--('Input| Projects'!$AT311="Yes")*_xlfn.SWITCH('Input| Overheads'!$C$50,"Direct costs",'Calc| Overheads Allocation'!D$9*R311,"Internal labour",'Calc| Overheads Allocation'!D$9*R311*'Input| Projects'!$AO311,"DNSP defined",'Calc| Overheads Allocation'!D$79*'Input| Projects'!$AW311,0),0)</f>
        <v>0</v>
      </c>
      <c r="AQ311" s="172" cm="1">
        <f t="array" ref="AQ311">IFERROR(--('Input| Projects'!$AT311="Yes")*_xlfn.SWITCH('Input| Overheads'!$C$50,"Direct costs",'Calc| Overheads Allocation'!E$9*S311,"Internal labour",'Calc| Overheads Allocation'!E$9*S311*'Input| Projects'!$AO311,"DNSP defined",'Calc| Overheads Allocation'!E$79*'Input| Projects'!$AW311,0),0)</f>
        <v>0</v>
      </c>
      <c r="AR311" s="172" cm="1">
        <f t="array" ref="AR311">IFERROR(--('Input| Projects'!$AT311="Yes")*_xlfn.SWITCH('Input| Overheads'!$C$50,"Direct costs",'Calc| Overheads Allocation'!F$9*T311,"Internal labour",'Calc| Overheads Allocation'!F$9*T311*'Input| Projects'!$AO311,"DNSP defined",'Calc| Overheads Allocation'!F$79*'Input| Projects'!$AW311,0),0)</f>
        <v>0</v>
      </c>
      <c r="AS311" s="172" cm="1">
        <f t="array" ref="AS311">IFERROR(--('Input| Projects'!$AT311="Yes")*_xlfn.SWITCH('Input| Overheads'!$C$50,"Direct costs",'Calc| Overheads Allocation'!G$9*U311,"Internal labour",'Calc| Overheads Allocation'!G$9*U311*'Input| Projects'!$AO311,"DNSP defined",'Calc| Overheads Allocation'!G$79*'Input| Projects'!$AW311,0),0)</f>
        <v>0</v>
      </c>
      <c r="AT311" s="172" cm="1">
        <f t="array" ref="AT311">IFERROR(--('Input| Projects'!$AT311="Yes")*_xlfn.SWITCH('Input| Overheads'!$C$50,"Direct costs",'Calc| Overheads Allocation'!H$9*V311,"Internal labour",'Calc| Overheads Allocation'!H$9*V311*'Input| Projects'!$AO311,"DNSP defined",'Calc| Overheads Allocation'!H$79*'Input| Projects'!$AW311,0),0)</f>
        <v>0</v>
      </c>
      <c r="AU311" s="172" cm="1">
        <f t="array" ref="AU311">IFERROR(--('Input| Projects'!$AT311="Yes")*_xlfn.SWITCH('Input| Overheads'!$C$50,"Direct costs",'Calc| Overheads Allocation'!I$9*W311,"Internal labour",'Calc| Overheads Allocation'!I$9*W311*'Input| Projects'!$AO311,"DNSP defined",'Calc| Overheads Allocation'!I$79*'Input| Projects'!$AW311,0),0)</f>
        <v>0</v>
      </c>
      <c r="AV311" s="175"/>
      <c r="AW311" s="172">
        <f t="shared" si="112"/>
        <v>0</v>
      </c>
      <c r="AX311" s="172">
        <f t="shared" si="113"/>
        <v>0</v>
      </c>
      <c r="AY311" s="172">
        <f t="shared" si="114"/>
        <v>0</v>
      </c>
      <c r="AZ311" s="172">
        <f t="shared" si="115"/>
        <v>0</v>
      </c>
      <c r="BA311" s="172">
        <f t="shared" si="116"/>
        <v>0</v>
      </c>
      <c r="BB311" s="172">
        <f t="shared" si="117"/>
        <v>0</v>
      </c>
      <c r="BC311" s="172">
        <f t="shared" si="118"/>
        <v>0</v>
      </c>
      <c r="BD311" s="176"/>
      <c r="BE311" s="172">
        <f t="shared" si="119"/>
        <v>0</v>
      </c>
      <c r="BF311" s="172">
        <f t="shared" si="120"/>
        <v>0</v>
      </c>
      <c r="BG311" s="172">
        <f t="shared" si="121"/>
        <v>0</v>
      </c>
      <c r="BH311" s="172">
        <f t="shared" si="122"/>
        <v>0</v>
      </c>
      <c r="BI311" s="172">
        <f t="shared" si="123"/>
        <v>0</v>
      </c>
      <c r="BJ311" s="172">
        <f t="shared" si="124"/>
        <v>0</v>
      </c>
      <c r="BK311" s="172">
        <f t="shared" si="125"/>
        <v>0</v>
      </c>
      <c r="BL311" s="176"/>
      <c r="BM311" s="172">
        <f t="shared" si="104"/>
        <v>0</v>
      </c>
      <c r="BN311" s="172">
        <f t="shared" si="105"/>
        <v>0</v>
      </c>
      <c r="BO311" s="172">
        <f t="shared" si="106"/>
        <v>0</v>
      </c>
      <c r="BP311" s="172">
        <f t="shared" si="107"/>
        <v>0</v>
      </c>
      <c r="BQ311" s="172">
        <f t="shared" si="108"/>
        <v>0</v>
      </c>
      <c r="BR311" s="172">
        <f t="shared" si="109"/>
        <v>0</v>
      </c>
      <c r="BS311" s="172">
        <f t="shared" si="110"/>
        <v>0</v>
      </c>
      <c r="BT311" s="55"/>
      <c r="BU311" s="158">
        <f>SUMIF('Input| Projects'!$BA$8:$CX$8,RIGHT(BU$9,3),'Input| Projects'!$BA311:$CX311)</f>
        <v>0</v>
      </c>
      <c r="BV311" s="158">
        <f>SUMIF('Input| Projects'!$BA$8:$CX$8,RIGHT(BV$9,3),'Input| Projects'!$BA311:$CX311)</f>
        <v>0</v>
      </c>
      <c r="BW311" s="79" t="str">
        <f t="shared" si="111"/>
        <v/>
      </c>
    </row>
    <row r="312" spans="2:75" x14ac:dyDescent="0.2">
      <c r="B312" s="123">
        <f>IFERROR('Input| Projects'!B312,"")</f>
        <v>303</v>
      </c>
      <c r="C312" s="160" t="str">
        <f>IFERROR(IF('Input| Projects'!C312="","",'Input| Projects'!C312),"")</f>
        <v/>
      </c>
      <c r="D312" s="160" t="str">
        <f>IFERROR(IF('Input| Projects'!D312="","",'Input| Projects'!D312),"")</f>
        <v/>
      </c>
      <c r="E312" s="53"/>
      <c r="F312" s="160" t="str">
        <f>IF(LEN('Input| Projects'!F312)&gt;0,'Input| Projects'!F312,"")</f>
        <v/>
      </c>
      <c r="G312" s="160" t="str">
        <f>IF(LEN('Input| Projects'!G312)&gt;0,'Input| Projects'!G312,"")</f>
        <v/>
      </c>
      <c r="H312" s="10"/>
      <c r="I312" s="194" cm="1">
        <f t="array" ref="I312">IF(LEN($F312)&gt;0,1+IFERROR(SUMPRODUCT(TRANSPOSE('Input| Projects'!$AO312:$AQ312),INDEX('Input| Escalations'!$F$27:$L$29,,MATCH(Q$9,'Input| Escalations'!$F$21:$L$21,0))),0),0)</f>
        <v>0</v>
      </c>
      <c r="J312" s="194" cm="1">
        <f t="array" ref="J312">IF(LEN($F312)&gt;0,1+IFERROR(SUMPRODUCT(TRANSPOSE('Input| Projects'!$AO312:$AQ312),INDEX('Input| Escalations'!$F$27:$L$29,,MATCH(R$9,'Input| Escalations'!$F$21:$L$21,0))),0),0)</f>
        <v>0</v>
      </c>
      <c r="K312" s="194" cm="1">
        <f t="array" ref="K312">IF(LEN($F312)&gt;0,1+IFERROR(SUMPRODUCT(TRANSPOSE('Input| Projects'!$AO312:$AQ312),INDEX('Input| Escalations'!$F$27:$L$29,,MATCH(S$9,'Input| Escalations'!$F$21:$L$21,0))),0),0)</f>
        <v>0</v>
      </c>
      <c r="L312" s="194" cm="1">
        <f t="array" ref="L312">IF(LEN($F312)&gt;0,1+IFERROR(SUMPRODUCT(TRANSPOSE('Input| Projects'!$AO312:$AQ312),INDEX('Input| Escalations'!$F$27:$L$29,,MATCH(T$9,'Input| Escalations'!$F$21:$L$21,0))),0),0)</f>
        <v>0</v>
      </c>
      <c r="M312" s="194" cm="1">
        <f t="array" ref="M312">IF(LEN($F312)&gt;0,1+IFERROR(SUMPRODUCT(TRANSPOSE('Input| Projects'!$AO312:$AQ312),INDEX('Input| Escalations'!$F$27:$L$29,,MATCH(U$9,'Input| Escalations'!$F$21:$L$21,0))),0),0)</f>
        <v>0</v>
      </c>
      <c r="N312" s="194" cm="1">
        <f t="array" ref="N312">IF(LEN($F312)&gt;0,1+IFERROR(SUMPRODUCT(TRANSPOSE('Input| Projects'!$AO312:$AQ312),INDEX('Input| Escalations'!$F$27:$L$29,,MATCH(V$9,'Input| Escalations'!$F$21:$L$21,0))),0),0)</f>
        <v>0</v>
      </c>
      <c r="O312" s="194" cm="1">
        <f t="array" ref="O312">IF(LEN($F312)&gt;0,1+IFERROR(SUMPRODUCT(TRANSPOSE('Input| Projects'!$AO312:$AQ312),INDEX('Input| Escalations'!$F$27:$L$29,,MATCH(W$9,'Input| Escalations'!$F$21:$L$21,0))),0),0)</f>
        <v>0</v>
      </c>
      <c r="P312" s="10"/>
      <c r="Q312" s="172">
        <f>IFERROR(IF(ISNUMBER(FIND("decision",'Input| Setup'!$F$6)),'Input| Projects'!Y312,'Input| Projects'!I312)*'Input| Escalations'!$I$17*I312,0)</f>
        <v>0</v>
      </c>
      <c r="R312" s="172">
        <f>IFERROR(IF(ISNUMBER(FIND("decision",'Input| Setup'!$F$6)),'Input| Projects'!Z312,'Input| Projects'!J312)*'Input| Escalations'!$I$17*J312,0)</f>
        <v>0</v>
      </c>
      <c r="S312" s="172">
        <f>IFERROR(IF(ISNUMBER(FIND("decision",'Input| Setup'!$F$6)),'Input| Projects'!AA312,'Input| Projects'!K312)*'Input| Escalations'!$I$17*K312,0)</f>
        <v>0</v>
      </c>
      <c r="T312" s="172">
        <f>IFERROR(IF(ISNUMBER(FIND("decision",'Input| Setup'!$F$6)),'Input| Projects'!AB312,'Input| Projects'!L312)*'Input| Escalations'!$I$17*L312,0)</f>
        <v>0</v>
      </c>
      <c r="U312" s="172">
        <f>IFERROR(IF(ISNUMBER(FIND("decision",'Input| Setup'!$F$6)),'Input| Projects'!AC312,'Input| Projects'!M312)*'Input| Escalations'!$I$17*M312,0)</f>
        <v>0</v>
      </c>
      <c r="V312" s="172">
        <f>IFERROR(IF(ISNUMBER(FIND("decision",'Input| Setup'!$F$6)),'Input| Projects'!AD312,'Input| Projects'!N312)*'Input| Escalations'!$I$17*N312,0)</f>
        <v>0</v>
      </c>
      <c r="W312" s="172">
        <f>IFERROR(IF(ISNUMBER(FIND("decision",'Input| Setup'!$F$6)),'Input| Projects'!AE312,'Input| Projects'!O312)*'Input| Escalations'!$I$17*O312,0)</f>
        <v>0</v>
      </c>
      <c r="X312" s="175"/>
      <c r="Y312" s="172">
        <f>IF(ISNUMBER(FIND("decision",'Input| Setup'!$F$6)),'Input| Projects'!AG312,'Input| Projects'!Q312)*I312*'Input| Escalations'!$I$17</f>
        <v>0</v>
      </c>
      <c r="Z312" s="172">
        <f>IF(ISNUMBER(FIND("decision",'Input| Setup'!$F$6)),'Input| Projects'!AH312,'Input| Projects'!R312)*J312*'Input| Escalations'!$I$17</f>
        <v>0</v>
      </c>
      <c r="AA312" s="172">
        <f>IF(ISNUMBER(FIND("decision",'Input| Setup'!$F$6)),'Input| Projects'!AI312,'Input| Projects'!S312)*K312*'Input| Escalations'!$I$17</f>
        <v>0</v>
      </c>
      <c r="AB312" s="172">
        <f>IF(ISNUMBER(FIND("decision",'Input| Setup'!$F$6)),'Input| Projects'!AJ312,'Input| Projects'!T312)*L312*'Input| Escalations'!$I$17</f>
        <v>0</v>
      </c>
      <c r="AC312" s="172">
        <f>IF(ISNUMBER(FIND("decision",'Input| Setup'!$F$6)),'Input| Projects'!AK312,'Input| Projects'!U312)*M312*'Input| Escalations'!$I$17</f>
        <v>0</v>
      </c>
      <c r="AD312" s="172">
        <f>IF(ISNUMBER(FIND("decision",'Input| Setup'!$F$6)),'Input| Projects'!AL312,'Input| Projects'!V312)*N312*'Input| Escalations'!$I$17</f>
        <v>0</v>
      </c>
      <c r="AE312" s="172">
        <f>IF(ISNUMBER(FIND("decision",'Input| Setup'!$F$6)),'Input| Projects'!AM312,'Input| Projects'!W312)*O312*'Input| Escalations'!$I$17</f>
        <v>0</v>
      </c>
      <c r="AF312" s="175"/>
      <c r="AG312" s="172" cm="1">
        <f t="array" ref="AG312">IFERROR(--('Input| Projects'!$AS312="Yes")*_xlfn.SWITCH('Input| Overheads'!$C$50,"Direct costs",'Calc| Overheads Allocation'!C$8*Q312,"Internal labour",'Calc| Overheads Allocation'!C$8*Q312*'Input| Projects'!$AO312,"DNSP defined",'Calc| Overheads Allocation'!C$78*'Input| Projects'!$AV312,0),0)</f>
        <v>0</v>
      </c>
      <c r="AH312" s="172" cm="1">
        <f t="array" ref="AH312">IFERROR(--('Input| Projects'!$AS312="Yes")*_xlfn.SWITCH('Input| Overheads'!$C$50,"Direct costs",'Calc| Overheads Allocation'!D$8*R312,"Internal labour",'Calc| Overheads Allocation'!D$8*R312*'Input| Projects'!$AO312,"DNSP defined",'Calc| Overheads Allocation'!D$78*'Input| Projects'!$AV312,0),0)</f>
        <v>0</v>
      </c>
      <c r="AI312" s="172" cm="1">
        <f t="array" ref="AI312">IFERROR(--('Input| Projects'!$AS312="Yes")*_xlfn.SWITCH('Input| Overheads'!$C$50,"Direct costs",'Calc| Overheads Allocation'!E$8*S312,"Internal labour",'Calc| Overheads Allocation'!E$8*S312*'Input| Projects'!$AO312,"DNSP defined",'Calc| Overheads Allocation'!E$78*'Input| Projects'!$AV312,0),0)</f>
        <v>0</v>
      </c>
      <c r="AJ312" s="172" cm="1">
        <f t="array" ref="AJ312">IFERROR(--('Input| Projects'!$AS312="Yes")*_xlfn.SWITCH('Input| Overheads'!$C$50,"Direct costs",'Calc| Overheads Allocation'!F$8*T312,"Internal labour",'Calc| Overheads Allocation'!F$8*T312*'Input| Projects'!$AO312,"DNSP defined",'Calc| Overheads Allocation'!F$78*'Input| Projects'!$AV312,0),0)</f>
        <v>0</v>
      </c>
      <c r="AK312" s="172" cm="1">
        <f t="array" ref="AK312">IFERROR(--('Input| Projects'!$AS312="Yes")*_xlfn.SWITCH('Input| Overheads'!$C$50,"Direct costs",'Calc| Overheads Allocation'!G$8*U312,"Internal labour",'Calc| Overheads Allocation'!G$8*U312*'Input| Projects'!$AO312,"DNSP defined",'Calc| Overheads Allocation'!G$78*'Input| Projects'!$AV312,0),0)</f>
        <v>0</v>
      </c>
      <c r="AL312" s="172" cm="1">
        <f t="array" ref="AL312">IFERROR(--('Input| Projects'!$AS312="Yes")*_xlfn.SWITCH('Input| Overheads'!$C$50,"Direct costs",'Calc| Overheads Allocation'!H$8*V312,"Internal labour",'Calc| Overheads Allocation'!H$8*V312*'Input| Projects'!$AO312,"DNSP defined",'Calc| Overheads Allocation'!H$78*'Input| Projects'!$AV312,0),0)</f>
        <v>0</v>
      </c>
      <c r="AM312" s="172" cm="1">
        <f t="array" ref="AM312">IFERROR(--('Input| Projects'!$AS312="Yes")*_xlfn.SWITCH('Input| Overheads'!$C$50,"Direct costs",'Calc| Overheads Allocation'!I$8*W312,"Internal labour",'Calc| Overheads Allocation'!I$8*W312*'Input| Projects'!$AO312,"DNSP defined",'Calc| Overheads Allocation'!I$78*'Input| Projects'!$AV312,0),0)</f>
        <v>0</v>
      </c>
      <c r="AN312" s="175"/>
      <c r="AO312" s="172" cm="1">
        <f t="array" ref="AO312">IFERROR(--('Input| Projects'!$AT312="Yes")*_xlfn.SWITCH('Input| Overheads'!$C$50,"Direct costs",'Calc| Overheads Allocation'!C$9*Q312,"Internal labour",'Calc| Overheads Allocation'!C$9*Q312*'Input| Projects'!$AO312,"DNSP defined",'Calc| Overheads Allocation'!C$79*'Input| Projects'!$AW312,0),0)</f>
        <v>0</v>
      </c>
      <c r="AP312" s="172" cm="1">
        <f t="array" ref="AP312">IFERROR(--('Input| Projects'!$AT312="Yes")*_xlfn.SWITCH('Input| Overheads'!$C$50,"Direct costs",'Calc| Overheads Allocation'!D$9*R312,"Internal labour",'Calc| Overheads Allocation'!D$9*R312*'Input| Projects'!$AO312,"DNSP defined",'Calc| Overheads Allocation'!D$79*'Input| Projects'!$AW312,0),0)</f>
        <v>0</v>
      </c>
      <c r="AQ312" s="172" cm="1">
        <f t="array" ref="AQ312">IFERROR(--('Input| Projects'!$AT312="Yes")*_xlfn.SWITCH('Input| Overheads'!$C$50,"Direct costs",'Calc| Overheads Allocation'!E$9*S312,"Internal labour",'Calc| Overheads Allocation'!E$9*S312*'Input| Projects'!$AO312,"DNSP defined",'Calc| Overheads Allocation'!E$79*'Input| Projects'!$AW312,0),0)</f>
        <v>0</v>
      </c>
      <c r="AR312" s="172" cm="1">
        <f t="array" ref="AR312">IFERROR(--('Input| Projects'!$AT312="Yes")*_xlfn.SWITCH('Input| Overheads'!$C$50,"Direct costs",'Calc| Overheads Allocation'!F$9*T312,"Internal labour",'Calc| Overheads Allocation'!F$9*T312*'Input| Projects'!$AO312,"DNSP defined",'Calc| Overheads Allocation'!F$79*'Input| Projects'!$AW312,0),0)</f>
        <v>0</v>
      </c>
      <c r="AS312" s="172" cm="1">
        <f t="array" ref="AS312">IFERROR(--('Input| Projects'!$AT312="Yes")*_xlfn.SWITCH('Input| Overheads'!$C$50,"Direct costs",'Calc| Overheads Allocation'!G$9*U312,"Internal labour",'Calc| Overheads Allocation'!G$9*U312*'Input| Projects'!$AO312,"DNSP defined",'Calc| Overheads Allocation'!G$79*'Input| Projects'!$AW312,0),0)</f>
        <v>0</v>
      </c>
      <c r="AT312" s="172" cm="1">
        <f t="array" ref="AT312">IFERROR(--('Input| Projects'!$AT312="Yes")*_xlfn.SWITCH('Input| Overheads'!$C$50,"Direct costs",'Calc| Overheads Allocation'!H$9*V312,"Internal labour",'Calc| Overheads Allocation'!H$9*V312*'Input| Projects'!$AO312,"DNSP defined",'Calc| Overheads Allocation'!H$79*'Input| Projects'!$AW312,0),0)</f>
        <v>0</v>
      </c>
      <c r="AU312" s="172" cm="1">
        <f t="array" ref="AU312">IFERROR(--('Input| Projects'!$AT312="Yes")*_xlfn.SWITCH('Input| Overheads'!$C$50,"Direct costs",'Calc| Overheads Allocation'!I$9*W312,"Internal labour",'Calc| Overheads Allocation'!I$9*W312*'Input| Projects'!$AO312,"DNSP defined",'Calc| Overheads Allocation'!I$79*'Input| Projects'!$AW312,0),0)</f>
        <v>0</v>
      </c>
      <c r="AV312" s="175"/>
      <c r="AW312" s="172">
        <f t="shared" si="112"/>
        <v>0</v>
      </c>
      <c r="AX312" s="172">
        <f t="shared" si="113"/>
        <v>0</v>
      </c>
      <c r="AY312" s="172">
        <f t="shared" si="114"/>
        <v>0</v>
      </c>
      <c r="AZ312" s="172">
        <f t="shared" si="115"/>
        <v>0</v>
      </c>
      <c r="BA312" s="172">
        <f t="shared" si="116"/>
        <v>0</v>
      </c>
      <c r="BB312" s="172">
        <f t="shared" si="117"/>
        <v>0</v>
      </c>
      <c r="BC312" s="172">
        <f t="shared" si="118"/>
        <v>0</v>
      </c>
      <c r="BD312" s="176"/>
      <c r="BE312" s="172">
        <f t="shared" si="119"/>
        <v>0</v>
      </c>
      <c r="BF312" s="172">
        <f t="shared" si="120"/>
        <v>0</v>
      </c>
      <c r="BG312" s="172">
        <f t="shared" si="121"/>
        <v>0</v>
      </c>
      <c r="BH312" s="172">
        <f t="shared" si="122"/>
        <v>0</v>
      </c>
      <c r="BI312" s="172">
        <f t="shared" si="123"/>
        <v>0</v>
      </c>
      <c r="BJ312" s="172">
        <f t="shared" si="124"/>
        <v>0</v>
      </c>
      <c r="BK312" s="172">
        <f t="shared" si="125"/>
        <v>0</v>
      </c>
      <c r="BL312" s="176"/>
      <c r="BM312" s="172">
        <f t="shared" si="104"/>
        <v>0</v>
      </c>
      <c r="BN312" s="172">
        <f t="shared" si="105"/>
        <v>0</v>
      </c>
      <c r="BO312" s="172">
        <f t="shared" si="106"/>
        <v>0</v>
      </c>
      <c r="BP312" s="172">
        <f t="shared" si="107"/>
        <v>0</v>
      </c>
      <c r="BQ312" s="172">
        <f t="shared" si="108"/>
        <v>0</v>
      </c>
      <c r="BR312" s="172">
        <f t="shared" si="109"/>
        <v>0</v>
      </c>
      <c r="BS312" s="172">
        <f t="shared" si="110"/>
        <v>0</v>
      </c>
      <c r="BT312" s="55"/>
      <c r="BU312" s="158">
        <f>SUMIF('Input| Projects'!$BA$8:$CX$8,RIGHT(BU$9,3),'Input| Projects'!$BA312:$CX312)</f>
        <v>0</v>
      </c>
      <c r="BV312" s="158">
        <f>SUMIF('Input| Projects'!$BA$8:$CX$8,RIGHT(BV$9,3),'Input| Projects'!$BA312:$CX312)</f>
        <v>0</v>
      </c>
      <c r="BW312" s="79" t="str">
        <f t="shared" si="111"/>
        <v/>
      </c>
    </row>
    <row r="313" spans="2:75" x14ac:dyDescent="0.2">
      <c r="B313" s="123">
        <f>IFERROR('Input| Projects'!B313,"")</f>
        <v>304</v>
      </c>
      <c r="C313" s="160" t="str">
        <f>IFERROR(IF('Input| Projects'!C313="","",'Input| Projects'!C313),"")</f>
        <v/>
      </c>
      <c r="D313" s="160" t="str">
        <f>IFERROR(IF('Input| Projects'!D313="","",'Input| Projects'!D313),"")</f>
        <v/>
      </c>
      <c r="E313" s="53"/>
      <c r="F313" s="160" t="str">
        <f>IF(LEN('Input| Projects'!F313)&gt;0,'Input| Projects'!F313,"")</f>
        <v/>
      </c>
      <c r="G313" s="160" t="str">
        <f>IF(LEN('Input| Projects'!G313)&gt;0,'Input| Projects'!G313,"")</f>
        <v/>
      </c>
      <c r="H313" s="10"/>
      <c r="I313" s="194" cm="1">
        <f t="array" ref="I313">IF(LEN($F313)&gt;0,1+IFERROR(SUMPRODUCT(TRANSPOSE('Input| Projects'!$AO313:$AQ313),INDEX('Input| Escalations'!$F$27:$L$29,,MATCH(Q$9,'Input| Escalations'!$F$21:$L$21,0))),0),0)</f>
        <v>0</v>
      </c>
      <c r="J313" s="194" cm="1">
        <f t="array" ref="J313">IF(LEN($F313)&gt;0,1+IFERROR(SUMPRODUCT(TRANSPOSE('Input| Projects'!$AO313:$AQ313),INDEX('Input| Escalations'!$F$27:$L$29,,MATCH(R$9,'Input| Escalations'!$F$21:$L$21,0))),0),0)</f>
        <v>0</v>
      </c>
      <c r="K313" s="194" cm="1">
        <f t="array" ref="K313">IF(LEN($F313)&gt;0,1+IFERROR(SUMPRODUCT(TRANSPOSE('Input| Projects'!$AO313:$AQ313),INDEX('Input| Escalations'!$F$27:$L$29,,MATCH(S$9,'Input| Escalations'!$F$21:$L$21,0))),0),0)</f>
        <v>0</v>
      </c>
      <c r="L313" s="194" cm="1">
        <f t="array" ref="L313">IF(LEN($F313)&gt;0,1+IFERROR(SUMPRODUCT(TRANSPOSE('Input| Projects'!$AO313:$AQ313),INDEX('Input| Escalations'!$F$27:$L$29,,MATCH(T$9,'Input| Escalations'!$F$21:$L$21,0))),0),0)</f>
        <v>0</v>
      </c>
      <c r="M313" s="194" cm="1">
        <f t="array" ref="M313">IF(LEN($F313)&gt;0,1+IFERROR(SUMPRODUCT(TRANSPOSE('Input| Projects'!$AO313:$AQ313),INDEX('Input| Escalations'!$F$27:$L$29,,MATCH(U$9,'Input| Escalations'!$F$21:$L$21,0))),0),0)</f>
        <v>0</v>
      </c>
      <c r="N313" s="194" cm="1">
        <f t="array" ref="N313">IF(LEN($F313)&gt;0,1+IFERROR(SUMPRODUCT(TRANSPOSE('Input| Projects'!$AO313:$AQ313),INDEX('Input| Escalations'!$F$27:$L$29,,MATCH(V$9,'Input| Escalations'!$F$21:$L$21,0))),0),0)</f>
        <v>0</v>
      </c>
      <c r="O313" s="194" cm="1">
        <f t="array" ref="O313">IF(LEN($F313)&gt;0,1+IFERROR(SUMPRODUCT(TRANSPOSE('Input| Projects'!$AO313:$AQ313),INDEX('Input| Escalations'!$F$27:$L$29,,MATCH(W$9,'Input| Escalations'!$F$21:$L$21,0))),0),0)</f>
        <v>0</v>
      </c>
      <c r="P313" s="10"/>
      <c r="Q313" s="172">
        <f>IFERROR(IF(ISNUMBER(FIND("decision",'Input| Setup'!$F$6)),'Input| Projects'!Y313,'Input| Projects'!I313)*'Input| Escalations'!$I$17*I313,0)</f>
        <v>0</v>
      </c>
      <c r="R313" s="172">
        <f>IFERROR(IF(ISNUMBER(FIND("decision",'Input| Setup'!$F$6)),'Input| Projects'!Z313,'Input| Projects'!J313)*'Input| Escalations'!$I$17*J313,0)</f>
        <v>0</v>
      </c>
      <c r="S313" s="172">
        <f>IFERROR(IF(ISNUMBER(FIND("decision",'Input| Setup'!$F$6)),'Input| Projects'!AA313,'Input| Projects'!K313)*'Input| Escalations'!$I$17*K313,0)</f>
        <v>0</v>
      </c>
      <c r="T313" s="172">
        <f>IFERROR(IF(ISNUMBER(FIND("decision",'Input| Setup'!$F$6)),'Input| Projects'!AB313,'Input| Projects'!L313)*'Input| Escalations'!$I$17*L313,0)</f>
        <v>0</v>
      </c>
      <c r="U313" s="172">
        <f>IFERROR(IF(ISNUMBER(FIND("decision",'Input| Setup'!$F$6)),'Input| Projects'!AC313,'Input| Projects'!M313)*'Input| Escalations'!$I$17*M313,0)</f>
        <v>0</v>
      </c>
      <c r="V313" s="172">
        <f>IFERROR(IF(ISNUMBER(FIND("decision",'Input| Setup'!$F$6)),'Input| Projects'!AD313,'Input| Projects'!N313)*'Input| Escalations'!$I$17*N313,0)</f>
        <v>0</v>
      </c>
      <c r="W313" s="172">
        <f>IFERROR(IF(ISNUMBER(FIND("decision",'Input| Setup'!$F$6)),'Input| Projects'!AE313,'Input| Projects'!O313)*'Input| Escalations'!$I$17*O313,0)</f>
        <v>0</v>
      </c>
      <c r="X313" s="175"/>
      <c r="Y313" s="172">
        <f>IF(ISNUMBER(FIND("decision",'Input| Setup'!$F$6)),'Input| Projects'!AG313,'Input| Projects'!Q313)*I313*'Input| Escalations'!$I$17</f>
        <v>0</v>
      </c>
      <c r="Z313" s="172">
        <f>IF(ISNUMBER(FIND("decision",'Input| Setup'!$F$6)),'Input| Projects'!AH313,'Input| Projects'!R313)*J313*'Input| Escalations'!$I$17</f>
        <v>0</v>
      </c>
      <c r="AA313" s="172">
        <f>IF(ISNUMBER(FIND("decision",'Input| Setup'!$F$6)),'Input| Projects'!AI313,'Input| Projects'!S313)*K313*'Input| Escalations'!$I$17</f>
        <v>0</v>
      </c>
      <c r="AB313" s="172">
        <f>IF(ISNUMBER(FIND("decision",'Input| Setup'!$F$6)),'Input| Projects'!AJ313,'Input| Projects'!T313)*L313*'Input| Escalations'!$I$17</f>
        <v>0</v>
      </c>
      <c r="AC313" s="172">
        <f>IF(ISNUMBER(FIND("decision",'Input| Setup'!$F$6)),'Input| Projects'!AK313,'Input| Projects'!U313)*M313*'Input| Escalations'!$I$17</f>
        <v>0</v>
      </c>
      <c r="AD313" s="172">
        <f>IF(ISNUMBER(FIND("decision",'Input| Setup'!$F$6)),'Input| Projects'!AL313,'Input| Projects'!V313)*N313*'Input| Escalations'!$I$17</f>
        <v>0</v>
      </c>
      <c r="AE313" s="172">
        <f>IF(ISNUMBER(FIND("decision",'Input| Setup'!$F$6)),'Input| Projects'!AM313,'Input| Projects'!W313)*O313*'Input| Escalations'!$I$17</f>
        <v>0</v>
      </c>
      <c r="AF313" s="175"/>
      <c r="AG313" s="172" cm="1">
        <f t="array" ref="AG313">IFERROR(--('Input| Projects'!$AS313="Yes")*_xlfn.SWITCH('Input| Overheads'!$C$50,"Direct costs",'Calc| Overheads Allocation'!C$8*Q313,"Internal labour",'Calc| Overheads Allocation'!C$8*Q313*'Input| Projects'!$AO313,"DNSP defined",'Calc| Overheads Allocation'!C$78*'Input| Projects'!$AV313,0),0)</f>
        <v>0</v>
      </c>
      <c r="AH313" s="172" cm="1">
        <f t="array" ref="AH313">IFERROR(--('Input| Projects'!$AS313="Yes")*_xlfn.SWITCH('Input| Overheads'!$C$50,"Direct costs",'Calc| Overheads Allocation'!D$8*R313,"Internal labour",'Calc| Overheads Allocation'!D$8*R313*'Input| Projects'!$AO313,"DNSP defined",'Calc| Overheads Allocation'!D$78*'Input| Projects'!$AV313,0),0)</f>
        <v>0</v>
      </c>
      <c r="AI313" s="172" cm="1">
        <f t="array" ref="AI313">IFERROR(--('Input| Projects'!$AS313="Yes")*_xlfn.SWITCH('Input| Overheads'!$C$50,"Direct costs",'Calc| Overheads Allocation'!E$8*S313,"Internal labour",'Calc| Overheads Allocation'!E$8*S313*'Input| Projects'!$AO313,"DNSP defined",'Calc| Overheads Allocation'!E$78*'Input| Projects'!$AV313,0),0)</f>
        <v>0</v>
      </c>
      <c r="AJ313" s="172" cm="1">
        <f t="array" ref="AJ313">IFERROR(--('Input| Projects'!$AS313="Yes")*_xlfn.SWITCH('Input| Overheads'!$C$50,"Direct costs",'Calc| Overheads Allocation'!F$8*T313,"Internal labour",'Calc| Overheads Allocation'!F$8*T313*'Input| Projects'!$AO313,"DNSP defined",'Calc| Overheads Allocation'!F$78*'Input| Projects'!$AV313,0),0)</f>
        <v>0</v>
      </c>
      <c r="AK313" s="172" cm="1">
        <f t="array" ref="AK313">IFERROR(--('Input| Projects'!$AS313="Yes")*_xlfn.SWITCH('Input| Overheads'!$C$50,"Direct costs",'Calc| Overheads Allocation'!G$8*U313,"Internal labour",'Calc| Overheads Allocation'!G$8*U313*'Input| Projects'!$AO313,"DNSP defined",'Calc| Overheads Allocation'!G$78*'Input| Projects'!$AV313,0),0)</f>
        <v>0</v>
      </c>
      <c r="AL313" s="172" cm="1">
        <f t="array" ref="AL313">IFERROR(--('Input| Projects'!$AS313="Yes")*_xlfn.SWITCH('Input| Overheads'!$C$50,"Direct costs",'Calc| Overheads Allocation'!H$8*V313,"Internal labour",'Calc| Overheads Allocation'!H$8*V313*'Input| Projects'!$AO313,"DNSP defined",'Calc| Overheads Allocation'!H$78*'Input| Projects'!$AV313,0),0)</f>
        <v>0</v>
      </c>
      <c r="AM313" s="172" cm="1">
        <f t="array" ref="AM313">IFERROR(--('Input| Projects'!$AS313="Yes")*_xlfn.SWITCH('Input| Overheads'!$C$50,"Direct costs",'Calc| Overheads Allocation'!I$8*W313,"Internal labour",'Calc| Overheads Allocation'!I$8*W313*'Input| Projects'!$AO313,"DNSP defined",'Calc| Overheads Allocation'!I$78*'Input| Projects'!$AV313,0),0)</f>
        <v>0</v>
      </c>
      <c r="AN313" s="175"/>
      <c r="AO313" s="172" cm="1">
        <f t="array" ref="AO313">IFERROR(--('Input| Projects'!$AT313="Yes")*_xlfn.SWITCH('Input| Overheads'!$C$50,"Direct costs",'Calc| Overheads Allocation'!C$9*Q313,"Internal labour",'Calc| Overheads Allocation'!C$9*Q313*'Input| Projects'!$AO313,"DNSP defined",'Calc| Overheads Allocation'!C$79*'Input| Projects'!$AW313,0),0)</f>
        <v>0</v>
      </c>
      <c r="AP313" s="172" cm="1">
        <f t="array" ref="AP313">IFERROR(--('Input| Projects'!$AT313="Yes")*_xlfn.SWITCH('Input| Overheads'!$C$50,"Direct costs",'Calc| Overheads Allocation'!D$9*R313,"Internal labour",'Calc| Overheads Allocation'!D$9*R313*'Input| Projects'!$AO313,"DNSP defined",'Calc| Overheads Allocation'!D$79*'Input| Projects'!$AW313,0),0)</f>
        <v>0</v>
      </c>
      <c r="AQ313" s="172" cm="1">
        <f t="array" ref="AQ313">IFERROR(--('Input| Projects'!$AT313="Yes")*_xlfn.SWITCH('Input| Overheads'!$C$50,"Direct costs",'Calc| Overheads Allocation'!E$9*S313,"Internal labour",'Calc| Overheads Allocation'!E$9*S313*'Input| Projects'!$AO313,"DNSP defined",'Calc| Overheads Allocation'!E$79*'Input| Projects'!$AW313,0),0)</f>
        <v>0</v>
      </c>
      <c r="AR313" s="172" cm="1">
        <f t="array" ref="AR313">IFERROR(--('Input| Projects'!$AT313="Yes")*_xlfn.SWITCH('Input| Overheads'!$C$50,"Direct costs",'Calc| Overheads Allocation'!F$9*T313,"Internal labour",'Calc| Overheads Allocation'!F$9*T313*'Input| Projects'!$AO313,"DNSP defined",'Calc| Overheads Allocation'!F$79*'Input| Projects'!$AW313,0),0)</f>
        <v>0</v>
      </c>
      <c r="AS313" s="172" cm="1">
        <f t="array" ref="AS313">IFERROR(--('Input| Projects'!$AT313="Yes")*_xlfn.SWITCH('Input| Overheads'!$C$50,"Direct costs",'Calc| Overheads Allocation'!G$9*U313,"Internal labour",'Calc| Overheads Allocation'!G$9*U313*'Input| Projects'!$AO313,"DNSP defined",'Calc| Overheads Allocation'!G$79*'Input| Projects'!$AW313,0),0)</f>
        <v>0</v>
      </c>
      <c r="AT313" s="172" cm="1">
        <f t="array" ref="AT313">IFERROR(--('Input| Projects'!$AT313="Yes")*_xlfn.SWITCH('Input| Overheads'!$C$50,"Direct costs",'Calc| Overheads Allocation'!H$9*V313,"Internal labour",'Calc| Overheads Allocation'!H$9*V313*'Input| Projects'!$AO313,"DNSP defined",'Calc| Overheads Allocation'!H$79*'Input| Projects'!$AW313,0),0)</f>
        <v>0</v>
      </c>
      <c r="AU313" s="172" cm="1">
        <f t="array" ref="AU313">IFERROR(--('Input| Projects'!$AT313="Yes")*_xlfn.SWITCH('Input| Overheads'!$C$50,"Direct costs",'Calc| Overheads Allocation'!I$9*W313,"Internal labour",'Calc| Overheads Allocation'!I$9*W313*'Input| Projects'!$AO313,"DNSP defined",'Calc| Overheads Allocation'!I$79*'Input| Projects'!$AW313,0),0)</f>
        <v>0</v>
      </c>
      <c r="AV313" s="175"/>
      <c r="AW313" s="172">
        <f t="shared" si="112"/>
        <v>0</v>
      </c>
      <c r="AX313" s="172">
        <f t="shared" si="113"/>
        <v>0</v>
      </c>
      <c r="AY313" s="172">
        <f t="shared" si="114"/>
        <v>0</v>
      </c>
      <c r="AZ313" s="172">
        <f t="shared" si="115"/>
        <v>0</v>
      </c>
      <c r="BA313" s="172">
        <f t="shared" si="116"/>
        <v>0</v>
      </c>
      <c r="BB313" s="172">
        <f t="shared" si="117"/>
        <v>0</v>
      </c>
      <c r="BC313" s="172">
        <f t="shared" si="118"/>
        <v>0</v>
      </c>
      <c r="BD313" s="176"/>
      <c r="BE313" s="172">
        <f t="shared" si="119"/>
        <v>0</v>
      </c>
      <c r="BF313" s="172">
        <f t="shared" si="120"/>
        <v>0</v>
      </c>
      <c r="BG313" s="172">
        <f t="shared" si="121"/>
        <v>0</v>
      </c>
      <c r="BH313" s="172">
        <f t="shared" si="122"/>
        <v>0</v>
      </c>
      <c r="BI313" s="172">
        <f t="shared" si="123"/>
        <v>0</v>
      </c>
      <c r="BJ313" s="172">
        <f t="shared" si="124"/>
        <v>0</v>
      </c>
      <c r="BK313" s="172">
        <f t="shared" si="125"/>
        <v>0</v>
      </c>
      <c r="BL313" s="176"/>
      <c r="BM313" s="172">
        <f t="shared" si="104"/>
        <v>0</v>
      </c>
      <c r="BN313" s="172">
        <f t="shared" si="105"/>
        <v>0</v>
      </c>
      <c r="BO313" s="172">
        <f t="shared" si="106"/>
        <v>0</v>
      </c>
      <c r="BP313" s="172">
        <f t="shared" si="107"/>
        <v>0</v>
      </c>
      <c r="BQ313" s="172">
        <f t="shared" si="108"/>
        <v>0</v>
      </c>
      <c r="BR313" s="172">
        <f t="shared" si="109"/>
        <v>0</v>
      </c>
      <c r="BS313" s="172">
        <f t="shared" si="110"/>
        <v>0</v>
      </c>
      <c r="BT313" s="55"/>
      <c r="BU313" s="158">
        <f>SUMIF('Input| Projects'!$BA$8:$CX$8,RIGHT(BU$9,3),'Input| Projects'!$BA313:$CX313)</f>
        <v>0</v>
      </c>
      <c r="BV313" s="158">
        <f>SUMIF('Input| Projects'!$BA$8:$CX$8,RIGHT(BV$9,3),'Input| Projects'!$BA313:$CX313)</f>
        <v>0</v>
      </c>
      <c r="BW313" s="79" t="str">
        <f t="shared" si="111"/>
        <v/>
      </c>
    </row>
    <row r="314" spans="2:75" x14ac:dyDescent="0.2">
      <c r="B314" s="123">
        <f>IFERROR('Input| Projects'!B314,"")</f>
        <v>305</v>
      </c>
      <c r="C314" s="160" t="str">
        <f>IFERROR(IF('Input| Projects'!C314="","",'Input| Projects'!C314),"")</f>
        <v/>
      </c>
      <c r="D314" s="160" t="str">
        <f>IFERROR(IF('Input| Projects'!D314="","",'Input| Projects'!D314),"")</f>
        <v/>
      </c>
      <c r="E314" s="53"/>
      <c r="F314" s="160" t="str">
        <f>IF(LEN('Input| Projects'!F314)&gt;0,'Input| Projects'!F314,"")</f>
        <v/>
      </c>
      <c r="G314" s="160" t="str">
        <f>IF(LEN('Input| Projects'!G314)&gt;0,'Input| Projects'!G314,"")</f>
        <v/>
      </c>
      <c r="H314" s="10"/>
      <c r="I314" s="194" cm="1">
        <f t="array" ref="I314">IF(LEN($F314)&gt;0,1+IFERROR(SUMPRODUCT(TRANSPOSE('Input| Projects'!$AO314:$AQ314),INDEX('Input| Escalations'!$F$27:$L$29,,MATCH(Q$9,'Input| Escalations'!$F$21:$L$21,0))),0),0)</f>
        <v>0</v>
      </c>
      <c r="J314" s="194" cm="1">
        <f t="array" ref="J314">IF(LEN($F314)&gt;0,1+IFERROR(SUMPRODUCT(TRANSPOSE('Input| Projects'!$AO314:$AQ314),INDEX('Input| Escalations'!$F$27:$L$29,,MATCH(R$9,'Input| Escalations'!$F$21:$L$21,0))),0),0)</f>
        <v>0</v>
      </c>
      <c r="K314" s="194" cm="1">
        <f t="array" ref="K314">IF(LEN($F314)&gt;0,1+IFERROR(SUMPRODUCT(TRANSPOSE('Input| Projects'!$AO314:$AQ314),INDEX('Input| Escalations'!$F$27:$L$29,,MATCH(S$9,'Input| Escalations'!$F$21:$L$21,0))),0),0)</f>
        <v>0</v>
      </c>
      <c r="L314" s="194" cm="1">
        <f t="array" ref="L314">IF(LEN($F314)&gt;0,1+IFERROR(SUMPRODUCT(TRANSPOSE('Input| Projects'!$AO314:$AQ314),INDEX('Input| Escalations'!$F$27:$L$29,,MATCH(T$9,'Input| Escalations'!$F$21:$L$21,0))),0),0)</f>
        <v>0</v>
      </c>
      <c r="M314" s="194" cm="1">
        <f t="array" ref="M314">IF(LEN($F314)&gt;0,1+IFERROR(SUMPRODUCT(TRANSPOSE('Input| Projects'!$AO314:$AQ314),INDEX('Input| Escalations'!$F$27:$L$29,,MATCH(U$9,'Input| Escalations'!$F$21:$L$21,0))),0),0)</f>
        <v>0</v>
      </c>
      <c r="N314" s="194" cm="1">
        <f t="array" ref="N314">IF(LEN($F314)&gt;0,1+IFERROR(SUMPRODUCT(TRANSPOSE('Input| Projects'!$AO314:$AQ314),INDEX('Input| Escalations'!$F$27:$L$29,,MATCH(V$9,'Input| Escalations'!$F$21:$L$21,0))),0),0)</f>
        <v>0</v>
      </c>
      <c r="O314" s="194" cm="1">
        <f t="array" ref="O314">IF(LEN($F314)&gt;0,1+IFERROR(SUMPRODUCT(TRANSPOSE('Input| Projects'!$AO314:$AQ314),INDEX('Input| Escalations'!$F$27:$L$29,,MATCH(W$9,'Input| Escalations'!$F$21:$L$21,0))),0),0)</f>
        <v>0</v>
      </c>
      <c r="P314" s="10"/>
      <c r="Q314" s="172">
        <f>IFERROR(IF(ISNUMBER(FIND("decision",'Input| Setup'!$F$6)),'Input| Projects'!Y314,'Input| Projects'!I314)*'Input| Escalations'!$I$17*I314,0)</f>
        <v>0</v>
      </c>
      <c r="R314" s="172">
        <f>IFERROR(IF(ISNUMBER(FIND("decision",'Input| Setup'!$F$6)),'Input| Projects'!Z314,'Input| Projects'!J314)*'Input| Escalations'!$I$17*J314,0)</f>
        <v>0</v>
      </c>
      <c r="S314" s="172">
        <f>IFERROR(IF(ISNUMBER(FIND("decision",'Input| Setup'!$F$6)),'Input| Projects'!AA314,'Input| Projects'!K314)*'Input| Escalations'!$I$17*K314,0)</f>
        <v>0</v>
      </c>
      <c r="T314" s="172">
        <f>IFERROR(IF(ISNUMBER(FIND("decision",'Input| Setup'!$F$6)),'Input| Projects'!AB314,'Input| Projects'!L314)*'Input| Escalations'!$I$17*L314,0)</f>
        <v>0</v>
      </c>
      <c r="U314" s="172">
        <f>IFERROR(IF(ISNUMBER(FIND("decision",'Input| Setup'!$F$6)),'Input| Projects'!AC314,'Input| Projects'!M314)*'Input| Escalations'!$I$17*M314,0)</f>
        <v>0</v>
      </c>
      <c r="V314" s="172">
        <f>IFERROR(IF(ISNUMBER(FIND("decision",'Input| Setup'!$F$6)),'Input| Projects'!AD314,'Input| Projects'!N314)*'Input| Escalations'!$I$17*N314,0)</f>
        <v>0</v>
      </c>
      <c r="W314" s="172">
        <f>IFERROR(IF(ISNUMBER(FIND("decision",'Input| Setup'!$F$6)),'Input| Projects'!AE314,'Input| Projects'!O314)*'Input| Escalations'!$I$17*O314,0)</f>
        <v>0</v>
      </c>
      <c r="X314" s="175"/>
      <c r="Y314" s="172">
        <f>IF(ISNUMBER(FIND("decision",'Input| Setup'!$F$6)),'Input| Projects'!AG314,'Input| Projects'!Q314)*I314*'Input| Escalations'!$I$17</f>
        <v>0</v>
      </c>
      <c r="Z314" s="172">
        <f>IF(ISNUMBER(FIND("decision",'Input| Setup'!$F$6)),'Input| Projects'!AH314,'Input| Projects'!R314)*J314*'Input| Escalations'!$I$17</f>
        <v>0</v>
      </c>
      <c r="AA314" s="172">
        <f>IF(ISNUMBER(FIND("decision",'Input| Setup'!$F$6)),'Input| Projects'!AI314,'Input| Projects'!S314)*K314*'Input| Escalations'!$I$17</f>
        <v>0</v>
      </c>
      <c r="AB314" s="172">
        <f>IF(ISNUMBER(FIND("decision",'Input| Setup'!$F$6)),'Input| Projects'!AJ314,'Input| Projects'!T314)*L314*'Input| Escalations'!$I$17</f>
        <v>0</v>
      </c>
      <c r="AC314" s="172">
        <f>IF(ISNUMBER(FIND("decision",'Input| Setup'!$F$6)),'Input| Projects'!AK314,'Input| Projects'!U314)*M314*'Input| Escalations'!$I$17</f>
        <v>0</v>
      </c>
      <c r="AD314" s="172">
        <f>IF(ISNUMBER(FIND("decision",'Input| Setup'!$F$6)),'Input| Projects'!AL314,'Input| Projects'!V314)*N314*'Input| Escalations'!$I$17</f>
        <v>0</v>
      </c>
      <c r="AE314" s="172">
        <f>IF(ISNUMBER(FIND("decision",'Input| Setup'!$F$6)),'Input| Projects'!AM314,'Input| Projects'!W314)*O314*'Input| Escalations'!$I$17</f>
        <v>0</v>
      </c>
      <c r="AF314" s="175"/>
      <c r="AG314" s="172" cm="1">
        <f t="array" ref="AG314">IFERROR(--('Input| Projects'!$AS314="Yes")*_xlfn.SWITCH('Input| Overheads'!$C$50,"Direct costs",'Calc| Overheads Allocation'!C$8*Q314,"Internal labour",'Calc| Overheads Allocation'!C$8*Q314*'Input| Projects'!$AO314,"DNSP defined",'Calc| Overheads Allocation'!C$78*'Input| Projects'!$AV314,0),0)</f>
        <v>0</v>
      </c>
      <c r="AH314" s="172" cm="1">
        <f t="array" ref="AH314">IFERROR(--('Input| Projects'!$AS314="Yes")*_xlfn.SWITCH('Input| Overheads'!$C$50,"Direct costs",'Calc| Overheads Allocation'!D$8*R314,"Internal labour",'Calc| Overheads Allocation'!D$8*R314*'Input| Projects'!$AO314,"DNSP defined",'Calc| Overheads Allocation'!D$78*'Input| Projects'!$AV314,0),0)</f>
        <v>0</v>
      </c>
      <c r="AI314" s="172" cm="1">
        <f t="array" ref="AI314">IFERROR(--('Input| Projects'!$AS314="Yes")*_xlfn.SWITCH('Input| Overheads'!$C$50,"Direct costs",'Calc| Overheads Allocation'!E$8*S314,"Internal labour",'Calc| Overheads Allocation'!E$8*S314*'Input| Projects'!$AO314,"DNSP defined",'Calc| Overheads Allocation'!E$78*'Input| Projects'!$AV314,0),0)</f>
        <v>0</v>
      </c>
      <c r="AJ314" s="172" cm="1">
        <f t="array" ref="AJ314">IFERROR(--('Input| Projects'!$AS314="Yes")*_xlfn.SWITCH('Input| Overheads'!$C$50,"Direct costs",'Calc| Overheads Allocation'!F$8*T314,"Internal labour",'Calc| Overheads Allocation'!F$8*T314*'Input| Projects'!$AO314,"DNSP defined",'Calc| Overheads Allocation'!F$78*'Input| Projects'!$AV314,0),0)</f>
        <v>0</v>
      </c>
      <c r="AK314" s="172" cm="1">
        <f t="array" ref="AK314">IFERROR(--('Input| Projects'!$AS314="Yes")*_xlfn.SWITCH('Input| Overheads'!$C$50,"Direct costs",'Calc| Overheads Allocation'!G$8*U314,"Internal labour",'Calc| Overheads Allocation'!G$8*U314*'Input| Projects'!$AO314,"DNSP defined",'Calc| Overheads Allocation'!G$78*'Input| Projects'!$AV314,0),0)</f>
        <v>0</v>
      </c>
      <c r="AL314" s="172" cm="1">
        <f t="array" ref="AL314">IFERROR(--('Input| Projects'!$AS314="Yes")*_xlfn.SWITCH('Input| Overheads'!$C$50,"Direct costs",'Calc| Overheads Allocation'!H$8*V314,"Internal labour",'Calc| Overheads Allocation'!H$8*V314*'Input| Projects'!$AO314,"DNSP defined",'Calc| Overheads Allocation'!H$78*'Input| Projects'!$AV314,0),0)</f>
        <v>0</v>
      </c>
      <c r="AM314" s="172" cm="1">
        <f t="array" ref="AM314">IFERROR(--('Input| Projects'!$AS314="Yes")*_xlfn.SWITCH('Input| Overheads'!$C$50,"Direct costs",'Calc| Overheads Allocation'!I$8*W314,"Internal labour",'Calc| Overheads Allocation'!I$8*W314*'Input| Projects'!$AO314,"DNSP defined",'Calc| Overheads Allocation'!I$78*'Input| Projects'!$AV314,0),0)</f>
        <v>0</v>
      </c>
      <c r="AN314" s="175"/>
      <c r="AO314" s="172" cm="1">
        <f t="array" ref="AO314">IFERROR(--('Input| Projects'!$AT314="Yes")*_xlfn.SWITCH('Input| Overheads'!$C$50,"Direct costs",'Calc| Overheads Allocation'!C$9*Q314,"Internal labour",'Calc| Overheads Allocation'!C$9*Q314*'Input| Projects'!$AO314,"DNSP defined",'Calc| Overheads Allocation'!C$79*'Input| Projects'!$AW314,0),0)</f>
        <v>0</v>
      </c>
      <c r="AP314" s="172" cm="1">
        <f t="array" ref="AP314">IFERROR(--('Input| Projects'!$AT314="Yes")*_xlfn.SWITCH('Input| Overheads'!$C$50,"Direct costs",'Calc| Overheads Allocation'!D$9*R314,"Internal labour",'Calc| Overheads Allocation'!D$9*R314*'Input| Projects'!$AO314,"DNSP defined",'Calc| Overheads Allocation'!D$79*'Input| Projects'!$AW314,0),0)</f>
        <v>0</v>
      </c>
      <c r="AQ314" s="172" cm="1">
        <f t="array" ref="AQ314">IFERROR(--('Input| Projects'!$AT314="Yes")*_xlfn.SWITCH('Input| Overheads'!$C$50,"Direct costs",'Calc| Overheads Allocation'!E$9*S314,"Internal labour",'Calc| Overheads Allocation'!E$9*S314*'Input| Projects'!$AO314,"DNSP defined",'Calc| Overheads Allocation'!E$79*'Input| Projects'!$AW314,0),0)</f>
        <v>0</v>
      </c>
      <c r="AR314" s="172" cm="1">
        <f t="array" ref="AR314">IFERROR(--('Input| Projects'!$AT314="Yes")*_xlfn.SWITCH('Input| Overheads'!$C$50,"Direct costs",'Calc| Overheads Allocation'!F$9*T314,"Internal labour",'Calc| Overheads Allocation'!F$9*T314*'Input| Projects'!$AO314,"DNSP defined",'Calc| Overheads Allocation'!F$79*'Input| Projects'!$AW314,0),0)</f>
        <v>0</v>
      </c>
      <c r="AS314" s="172" cm="1">
        <f t="array" ref="AS314">IFERROR(--('Input| Projects'!$AT314="Yes")*_xlfn.SWITCH('Input| Overheads'!$C$50,"Direct costs",'Calc| Overheads Allocation'!G$9*U314,"Internal labour",'Calc| Overheads Allocation'!G$9*U314*'Input| Projects'!$AO314,"DNSP defined",'Calc| Overheads Allocation'!G$79*'Input| Projects'!$AW314,0),0)</f>
        <v>0</v>
      </c>
      <c r="AT314" s="172" cm="1">
        <f t="array" ref="AT314">IFERROR(--('Input| Projects'!$AT314="Yes")*_xlfn.SWITCH('Input| Overheads'!$C$50,"Direct costs",'Calc| Overheads Allocation'!H$9*V314,"Internal labour",'Calc| Overheads Allocation'!H$9*V314*'Input| Projects'!$AO314,"DNSP defined",'Calc| Overheads Allocation'!H$79*'Input| Projects'!$AW314,0),0)</f>
        <v>0</v>
      </c>
      <c r="AU314" s="172" cm="1">
        <f t="array" ref="AU314">IFERROR(--('Input| Projects'!$AT314="Yes")*_xlfn.SWITCH('Input| Overheads'!$C$50,"Direct costs",'Calc| Overheads Allocation'!I$9*W314,"Internal labour",'Calc| Overheads Allocation'!I$9*W314*'Input| Projects'!$AO314,"DNSP defined",'Calc| Overheads Allocation'!I$79*'Input| Projects'!$AW314,0),0)</f>
        <v>0</v>
      </c>
      <c r="AV314" s="175"/>
      <c r="AW314" s="172">
        <f t="shared" si="112"/>
        <v>0</v>
      </c>
      <c r="AX314" s="172">
        <f t="shared" si="113"/>
        <v>0</v>
      </c>
      <c r="AY314" s="172">
        <f t="shared" si="114"/>
        <v>0</v>
      </c>
      <c r="AZ314" s="172">
        <f t="shared" si="115"/>
        <v>0</v>
      </c>
      <c r="BA314" s="172">
        <f t="shared" si="116"/>
        <v>0</v>
      </c>
      <c r="BB314" s="172">
        <f t="shared" si="117"/>
        <v>0</v>
      </c>
      <c r="BC314" s="172">
        <f t="shared" si="118"/>
        <v>0</v>
      </c>
      <c r="BD314" s="176"/>
      <c r="BE314" s="172">
        <f t="shared" si="119"/>
        <v>0</v>
      </c>
      <c r="BF314" s="172">
        <f t="shared" si="120"/>
        <v>0</v>
      </c>
      <c r="BG314" s="172">
        <f t="shared" si="121"/>
        <v>0</v>
      </c>
      <c r="BH314" s="172">
        <f t="shared" si="122"/>
        <v>0</v>
      </c>
      <c r="BI314" s="172">
        <f t="shared" si="123"/>
        <v>0</v>
      </c>
      <c r="BJ314" s="172">
        <f t="shared" si="124"/>
        <v>0</v>
      </c>
      <c r="BK314" s="172">
        <f t="shared" si="125"/>
        <v>0</v>
      </c>
      <c r="BL314" s="176"/>
      <c r="BM314" s="172">
        <f t="shared" si="104"/>
        <v>0</v>
      </c>
      <c r="BN314" s="172">
        <f t="shared" si="105"/>
        <v>0</v>
      </c>
      <c r="BO314" s="172">
        <f t="shared" si="106"/>
        <v>0</v>
      </c>
      <c r="BP314" s="172">
        <f t="shared" si="107"/>
        <v>0</v>
      </c>
      <c r="BQ314" s="172">
        <f t="shared" si="108"/>
        <v>0</v>
      </c>
      <c r="BR314" s="172">
        <f t="shared" si="109"/>
        <v>0</v>
      </c>
      <c r="BS314" s="172">
        <f t="shared" si="110"/>
        <v>0</v>
      </c>
      <c r="BT314" s="55"/>
      <c r="BU314" s="158">
        <f>SUMIF('Input| Projects'!$BA$8:$CX$8,RIGHT(BU$9,3),'Input| Projects'!$BA314:$CX314)</f>
        <v>0</v>
      </c>
      <c r="BV314" s="158">
        <f>SUMIF('Input| Projects'!$BA$8:$CX$8,RIGHT(BV$9,3),'Input| Projects'!$BA314:$CX314)</f>
        <v>0</v>
      </c>
      <c r="BW314" s="79" t="str">
        <f t="shared" si="111"/>
        <v/>
      </c>
    </row>
    <row r="315" spans="2:75" x14ac:dyDescent="0.2">
      <c r="B315" s="123">
        <f>IFERROR('Input| Projects'!B315,"")</f>
        <v>306</v>
      </c>
      <c r="C315" s="160" t="str">
        <f>IFERROR(IF('Input| Projects'!C315="","",'Input| Projects'!C315),"")</f>
        <v/>
      </c>
      <c r="D315" s="160" t="str">
        <f>IFERROR(IF('Input| Projects'!D315="","",'Input| Projects'!D315),"")</f>
        <v/>
      </c>
      <c r="E315" s="53"/>
      <c r="F315" s="160" t="str">
        <f>IF(LEN('Input| Projects'!F315)&gt;0,'Input| Projects'!F315,"")</f>
        <v/>
      </c>
      <c r="G315" s="160" t="str">
        <f>IF(LEN('Input| Projects'!G315)&gt;0,'Input| Projects'!G315,"")</f>
        <v/>
      </c>
      <c r="H315" s="10"/>
      <c r="I315" s="194" cm="1">
        <f t="array" ref="I315">IF(LEN($F315)&gt;0,1+IFERROR(SUMPRODUCT(TRANSPOSE('Input| Projects'!$AO315:$AQ315),INDEX('Input| Escalations'!$F$27:$L$29,,MATCH(Q$9,'Input| Escalations'!$F$21:$L$21,0))),0),0)</f>
        <v>0</v>
      </c>
      <c r="J315" s="194" cm="1">
        <f t="array" ref="J315">IF(LEN($F315)&gt;0,1+IFERROR(SUMPRODUCT(TRANSPOSE('Input| Projects'!$AO315:$AQ315),INDEX('Input| Escalations'!$F$27:$L$29,,MATCH(R$9,'Input| Escalations'!$F$21:$L$21,0))),0),0)</f>
        <v>0</v>
      </c>
      <c r="K315" s="194" cm="1">
        <f t="array" ref="K315">IF(LEN($F315)&gt;0,1+IFERROR(SUMPRODUCT(TRANSPOSE('Input| Projects'!$AO315:$AQ315),INDEX('Input| Escalations'!$F$27:$L$29,,MATCH(S$9,'Input| Escalations'!$F$21:$L$21,0))),0),0)</f>
        <v>0</v>
      </c>
      <c r="L315" s="194" cm="1">
        <f t="array" ref="L315">IF(LEN($F315)&gt;0,1+IFERROR(SUMPRODUCT(TRANSPOSE('Input| Projects'!$AO315:$AQ315),INDEX('Input| Escalations'!$F$27:$L$29,,MATCH(T$9,'Input| Escalations'!$F$21:$L$21,0))),0),0)</f>
        <v>0</v>
      </c>
      <c r="M315" s="194" cm="1">
        <f t="array" ref="M315">IF(LEN($F315)&gt;0,1+IFERROR(SUMPRODUCT(TRANSPOSE('Input| Projects'!$AO315:$AQ315),INDEX('Input| Escalations'!$F$27:$L$29,,MATCH(U$9,'Input| Escalations'!$F$21:$L$21,0))),0),0)</f>
        <v>0</v>
      </c>
      <c r="N315" s="194" cm="1">
        <f t="array" ref="N315">IF(LEN($F315)&gt;0,1+IFERROR(SUMPRODUCT(TRANSPOSE('Input| Projects'!$AO315:$AQ315),INDEX('Input| Escalations'!$F$27:$L$29,,MATCH(V$9,'Input| Escalations'!$F$21:$L$21,0))),0),0)</f>
        <v>0</v>
      </c>
      <c r="O315" s="194" cm="1">
        <f t="array" ref="O315">IF(LEN($F315)&gt;0,1+IFERROR(SUMPRODUCT(TRANSPOSE('Input| Projects'!$AO315:$AQ315),INDEX('Input| Escalations'!$F$27:$L$29,,MATCH(W$9,'Input| Escalations'!$F$21:$L$21,0))),0),0)</f>
        <v>0</v>
      </c>
      <c r="P315" s="10"/>
      <c r="Q315" s="172">
        <f>IFERROR(IF(ISNUMBER(FIND("decision",'Input| Setup'!$F$6)),'Input| Projects'!Y315,'Input| Projects'!I315)*'Input| Escalations'!$I$17*I315,0)</f>
        <v>0</v>
      </c>
      <c r="R315" s="172">
        <f>IFERROR(IF(ISNUMBER(FIND("decision",'Input| Setup'!$F$6)),'Input| Projects'!Z315,'Input| Projects'!J315)*'Input| Escalations'!$I$17*J315,0)</f>
        <v>0</v>
      </c>
      <c r="S315" s="172">
        <f>IFERROR(IF(ISNUMBER(FIND("decision",'Input| Setup'!$F$6)),'Input| Projects'!AA315,'Input| Projects'!K315)*'Input| Escalations'!$I$17*K315,0)</f>
        <v>0</v>
      </c>
      <c r="T315" s="172">
        <f>IFERROR(IF(ISNUMBER(FIND("decision",'Input| Setup'!$F$6)),'Input| Projects'!AB315,'Input| Projects'!L315)*'Input| Escalations'!$I$17*L315,0)</f>
        <v>0</v>
      </c>
      <c r="U315" s="172">
        <f>IFERROR(IF(ISNUMBER(FIND("decision",'Input| Setup'!$F$6)),'Input| Projects'!AC315,'Input| Projects'!M315)*'Input| Escalations'!$I$17*M315,0)</f>
        <v>0</v>
      </c>
      <c r="V315" s="172">
        <f>IFERROR(IF(ISNUMBER(FIND("decision",'Input| Setup'!$F$6)),'Input| Projects'!AD315,'Input| Projects'!N315)*'Input| Escalations'!$I$17*N315,0)</f>
        <v>0</v>
      </c>
      <c r="W315" s="172">
        <f>IFERROR(IF(ISNUMBER(FIND("decision",'Input| Setup'!$F$6)),'Input| Projects'!AE315,'Input| Projects'!O315)*'Input| Escalations'!$I$17*O315,0)</f>
        <v>0</v>
      </c>
      <c r="X315" s="175"/>
      <c r="Y315" s="172">
        <f>IF(ISNUMBER(FIND("decision",'Input| Setup'!$F$6)),'Input| Projects'!AG315,'Input| Projects'!Q315)*I315*'Input| Escalations'!$I$17</f>
        <v>0</v>
      </c>
      <c r="Z315" s="172">
        <f>IF(ISNUMBER(FIND("decision",'Input| Setup'!$F$6)),'Input| Projects'!AH315,'Input| Projects'!R315)*J315*'Input| Escalations'!$I$17</f>
        <v>0</v>
      </c>
      <c r="AA315" s="172">
        <f>IF(ISNUMBER(FIND("decision",'Input| Setup'!$F$6)),'Input| Projects'!AI315,'Input| Projects'!S315)*K315*'Input| Escalations'!$I$17</f>
        <v>0</v>
      </c>
      <c r="AB315" s="172">
        <f>IF(ISNUMBER(FIND("decision",'Input| Setup'!$F$6)),'Input| Projects'!AJ315,'Input| Projects'!T315)*L315*'Input| Escalations'!$I$17</f>
        <v>0</v>
      </c>
      <c r="AC315" s="172">
        <f>IF(ISNUMBER(FIND("decision",'Input| Setup'!$F$6)),'Input| Projects'!AK315,'Input| Projects'!U315)*M315*'Input| Escalations'!$I$17</f>
        <v>0</v>
      </c>
      <c r="AD315" s="172">
        <f>IF(ISNUMBER(FIND("decision",'Input| Setup'!$F$6)),'Input| Projects'!AL315,'Input| Projects'!V315)*N315*'Input| Escalations'!$I$17</f>
        <v>0</v>
      </c>
      <c r="AE315" s="172">
        <f>IF(ISNUMBER(FIND("decision",'Input| Setup'!$F$6)),'Input| Projects'!AM315,'Input| Projects'!W315)*O315*'Input| Escalations'!$I$17</f>
        <v>0</v>
      </c>
      <c r="AF315" s="175"/>
      <c r="AG315" s="172" cm="1">
        <f t="array" ref="AG315">IFERROR(--('Input| Projects'!$AS315="Yes")*_xlfn.SWITCH('Input| Overheads'!$C$50,"Direct costs",'Calc| Overheads Allocation'!C$8*Q315,"Internal labour",'Calc| Overheads Allocation'!C$8*Q315*'Input| Projects'!$AO315,"DNSP defined",'Calc| Overheads Allocation'!C$78*'Input| Projects'!$AV315,0),0)</f>
        <v>0</v>
      </c>
      <c r="AH315" s="172" cm="1">
        <f t="array" ref="AH315">IFERROR(--('Input| Projects'!$AS315="Yes")*_xlfn.SWITCH('Input| Overheads'!$C$50,"Direct costs",'Calc| Overheads Allocation'!D$8*R315,"Internal labour",'Calc| Overheads Allocation'!D$8*R315*'Input| Projects'!$AO315,"DNSP defined",'Calc| Overheads Allocation'!D$78*'Input| Projects'!$AV315,0),0)</f>
        <v>0</v>
      </c>
      <c r="AI315" s="172" cm="1">
        <f t="array" ref="AI315">IFERROR(--('Input| Projects'!$AS315="Yes")*_xlfn.SWITCH('Input| Overheads'!$C$50,"Direct costs",'Calc| Overheads Allocation'!E$8*S315,"Internal labour",'Calc| Overheads Allocation'!E$8*S315*'Input| Projects'!$AO315,"DNSP defined",'Calc| Overheads Allocation'!E$78*'Input| Projects'!$AV315,0),0)</f>
        <v>0</v>
      </c>
      <c r="AJ315" s="172" cm="1">
        <f t="array" ref="AJ315">IFERROR(--('Input| Projects'!$AS315="Yes")*_xlfn.SWITCH('Input| Overheads'!$C$50,"Direct costs",'Calc| Overheads Allocation'!F$8*T315,"Internal labour",'Calc| Overheads Allocation'!F$8*T315*'Input| Projects'!$AO315,"DNSP defined",'Calc| Overheads Allocation'!F$78*'Input| Projects'!$AV315,0),0)</f>
        <v>0</v>
      </c>
      <c r="AK315" s="172" cm="1">
        <f t="array" ref="AK315">IFERROR(--('Input| Projects'!$AS315="Yes")*_xlfn.SWITCH('Input| Overheads'!$C$50,"Direct costs",'Calc| Overheads Allocation'!G$8*U315,"Internal labour",'Calc| Overheads Allocation'!G$8*U315*'Input| Projects'!$AO315,"DNSP defined",'Calc| Overheads Allocation'!G$78*'Input| Projects'!$AV315,0),0)</f>
        <v>0</v>
      </c>
      <c r="AL315" s="172" cm="1">
        <f t="array" ref="AL315">IFERROR(--('Input| Projects'!$AS315="Yes")*_xlfn.SWITCH('Input| Overheads'!$C$50,"Direct costs",'Calc| Overheads Allocation'!H$8*V315,"Internal labour",'Calc| Overheads Allocation'!H$8*V315*'Input| Projects'!$AO315,"DNSP defined",'Calc| Overheads Allocation'!H$78*'Input| Projects'!$AV315,0),0)</f>
        <v>0</v>
      </c>
      <c r="AM315" s="172" cm="1">
        <f t="array" ref="AM315">IFERROR(--('Input| Projects'!$AS315="Yes")*_xlfn.SWITCH('Input| Overheads'!$C$50,"Direct costs",'Calc| Overheads Allocation'!I$8*W315,"Internal labour",'Calc| Overheads Allocation'!I$8*W315*'Input| Projects'!$AO315,"DNSP defined",'Calc| Overheads Allocation'!I$78*'Input| Projects'!$AV315,0),0)</f>
        <v>0</v>
      </c>
      <c r="AN315" s="175"/>
      <c r="AO315" s="172" cm="1">
        <f t="array" ref="AO315">IFERROR(--('Input| Projects'!$AT315="Yes")*_xlfn.SWITCH('Input| Overheads'!$C$50,"Direct costs",'Calc| Overheads Allocation'!C$9*Q315,"Internal labour",'Calc| Overheads Allocation'!C$9*Q315*'Input| Projects'!$AO315,"DNSP defined",'Calc| Overheads Allocation'!C$79*'Input| Projects'!$AW315,0),0)</f>
        <v>0</v>
      </c>
      <c r="AP315" s="172" cm="1">
        <f t="array" ref="AP315">IFERROR(--('Input| Projects'!$AT315="Yes")*_xlfn.SWITCH('Input| Overheads'!$C$50,"Direct costs",'Calc| Overheads Allocation'!D$9*R315,"Internal labour",'Calc| Overheads Allocation'!D$9*R315*'Input| Projects'!$AO315,"DNSP defined",'Calc| Overheads Allocation'!D$79*'Input| Projects'!$AW315,0),0)</f>
        <v>0</v>
      </c>
      <c r="AQ315" s="172" cm="1">
        <f t="array" ref="AQ315">IFERROR(--('Input| Projects'!$AT315="Yes")*_xlfn.SWITCH('Input| Overheads'!$C$50,"Direct costs",'Calc| Overheads Allocation'!E$9*S315,"Internal labour",'Calc| Overheads Allocation'!E$9*S315*'Input| Projects'!$AO315,"DNSP defined",'Calc| Overheads Allocation'!E$79*'Input| Projects'!$AW315,0),0)</f>
        <v>0</v>
      </c>
      <c r="AR315" s="172" cm="1">
        <f t="array" ref="AR315">IFERROR(--('Input| Projects'!$AT315="Yes")*_xlfn.SWITCH('Input| Overheads'!$C$50,"Direct costs",'Calc| Overheads Allocation'!F$9*T315,"Internal labour",'Calc| Overheads Allocation'!F$9*T315*'Input| Projects'!$AO315,"DNSP defined",'Calc| Overheads Allocation'!F$79*'Input| Projects'!$AW315,0),0)</f>
        <v>0</v>
      </c>
      <c r="AS315" s="172" cm="1">
        <f t="array" ref="AS315">IFERROR(--('Input| Projects'!$AT315="Yes")*_xlfn.SWITCH('Input| Overheads'!$C$50,"Direct costs",'Calc| Overheads Allocation'!G$9*U315,"Internal labour",'Calc| Overheads Allocation'!G$9*U315*'Input| Projects'!$AO315,"DNSP defined",'Calc| Overheads Allocation'!G$79*'Input| Projects'!$AW315,0),0)</f>
        <v>0</v>
      </c>
      <c r="AT315" s="172" cm="1">
        <f t="array" ref="AT315">IFERROR(--('Input| Projects'!$AT315="Yes")*_xlfn.SWITCH('Input| Overheads'!$C$50,"Direct costs",'Calc| Overheads Allocation'!H$9*V315,"Internal labour",'Calc| Overheads Allocation'!H$9*V315*'Input| Projects'!$AO315,"DNSP defined",'Calc| Overheads Allocation'!H$79*'Input| Projects'!$AW315,0),0)</f>
        <v>0</v>
      </c>
      <c r="AU315" s="172" cm="1">
        <f t="array" ref="AU315">IFERROR(--('Input| Projects'!$AT315="Yes")*_xlfn.SWITCH('Input| Overheads'!$C$50,"Direct costs",'Calc| Overheads Allocation'!I$9*W315,"Internal labour",'Calc| Overheads Allocation'!I$9*W315*'Input| Projects'!$AO315,"DNSP defined",'Calc| Overheads Allocation'!I$79*'Input| Projects'!$AW315,0),0)</f>
        <v>0</v>
      </c>
      <c r="AV315" s="175"/>
      <c r="AW315" s="172">
        <f t="shared" si="112"/>
        <v>0</v>
      </c>
      <c r="AX315" s="172">
        <f t="shared" si="113"/>
        <v>0</v>
      </c>
      <c r="AY315" s="172">
        <f t="shared" si="114"/>
        <v>0</v>
      </c>
      <c r="AZ315" s="172">
        <f t="shared" si="115"/>
        <v>0</v>
      </c>
      <c r="BA315" s="172">
        <f t="shared" si="116"/>
        <v>0</v>
      </c>
      <c r="BB315" s="172">
        <f t="shared" si="117"/>
        <v>0</v>
      </c>
      <c r="BC315" s="172">
        <f t="shared" si="118"/>
        <v>0</v>
      </c>
      <c r="BD315" s="176"/>
      <c r="BE315" s="172">
        <f t="shared" si="119"/>
        <v>0</v>
      </c>
      <c r="BF315" s="172">
        <f t="shared" si="120"/>
        <v>0</v>
      </c>
      <c r="BG315" s="172">
        <f t="shared" si="121"/>
        <v>0</v>
      </c>
      <c r="BH315" s="172">
        <f t="shared" si="122"/>
        <v>0</v>
      </c>
      <c r="BI315" s="172">
        <f t="shared" si="123"/>
        <v>0</v>
      </c>
      <c r="BJ315" s="172">
        <f t="shared" si="124"/>
        <v>0</v>
      </c>
      <c r="BK315" s="172">
        <f t="shared" si="125"/>
        <v>0</v>
      </c>
      <c r="BL315" s="176"/>
      <c r="BM315" s="172">
        <f t="shared" si="104"/>
        <v>0</v>
      </c>
      <c r="BN315" s="172">
        <f t="shared" si="105"/>
        <v>0</v>
      </c>
      <c r="BO315" s="172">
        <f t="shared" si="106"/>
        <v>0</v>
      </c>
      <c r="BP315" s="172">
        <f t="shared" si="107"/>
        <v>0</v>
      </c>
      <c r="BQ315" s="172">
        <f t="shared" si="108"/>
        <v>0</v>
      </c>
      <c r="BR315" s="172">
        <f t="shared" si="109"/>
        <v>0</v>
      </c>
      <c r="BS315" s="172">
        <f t="shared" si="110"/>
        <v>0</v>
      </c>
      <c r="BT315" s="55"/>
      <c r="BU315" s="158">
        <f>SUMIF('Input| Projects'!$BA$8:$CX$8,RIGHT(BU$9,3),'Input| Projects'!$BA315:$CX315)</f>
        <v>0</v>
      </c>
      <c r="BV315" s="158">
        <f>SUMIF('Input| Projects'!$BA$8:$CX$8,RIGHT(BV$9,3),'Input| Projects'!$BA315:$CX315)</f>
        <v>0</v>
      </c>
      <c r="BW315" s="79" t="str">
        <f t="shared" si="111"/>
        <v/>
      </c>
    </row>
    <row r="316" spans="2:75" x14ac:dyDescent="0.2">
      <c r="B316" s="123">
        <f>IFERROR('Input| Projects'!B316,"")</f>
        <v>307</v>
      </c>
      <c r="C316" s="160" t="str">
        <f>IFERROR(IF('Input| Projects'!C316="","",'Input| Projects'!C316),"")</f>
        <v/>
      </c>
      <c r="D316" s="160" t="str">
        <f>IFERROR(IF('Input| Projects'!D316="","",'Input| Projects'!D316),"")</f>
        <v/>
      </c>
      <c r="E316" s="53"/>
      <c r="F316" s="160" t="str">
        <f>IF(LEN('Input| Projects'!F316)&gt;0,'Input| Projects'!F316,"")</f>
        <v/>
      </c>
      <c r="G316" s="160" t="str">
        <f>IF(LEN('Input| Projects'!G316)&gt;0,'Input| Projects'!G316,"")</f>
        <v/>
      </c>
      <c r="H316" s="10"/>
      <c r="I316" s="194" cm="1">
        <f t="array" ref="I316">IF(LEN($F316)&gt;0,1+IFERROR(SUMPRODUCT(TRANSPOSE('Input| Projects'!$AO316:$AQ316),INDEX('Input| Escalations'!$F$27:$L$29,,MATCH(Q$9,'Input| Escalations'!$F$21:$L$21,0))),0),0)</f>
        <v>0</v>
      </c>
      <c r="J316" s="194" cm="1">
        <f t="array" ref="J316">IF(LEN($F316)&gt;0,1+IFERROR(SUMPRODUCT(TRANSPOSE('Input| Projects'!$AO316:$AQ316),INDEX('Input| Escalations'!$F$27:$L$29,,MATCH(R$9,'Input| Escalations'!$F$21:$L$21,0))),0),0)</f>
        <v>0</v>
      </c>
      <c r="K316" s="194" cm="1">
        <f t="array" ref="K316">IF(LEN($F316)&gt;0,1+IFERROR(SUMPRODUCT(TRANSPOSE('Input| Projects'!$AO316:$AQ316),INDEX('Input| Escalations'!$F$27:$L$29,,MATCH(S$9,'Input| Escalations'!$F$21:$L$21,0))),0),0)</f>
        <v>0</v>
      </c>
      <c r="L316" s="194" cm="1">
        <f t="array" ref="L316">IF(LEN($F316)&gt;0,1+IFERROR(SUMPRODUCT(TRANSPOSE('Input| Projects'!$AO316:$AQ316),INDEX('Input| Escalations'!$F$27:$L$29,,MATCH(T$9,'Input| Escalations'!$F$21:$L$21,0))),0),0)</f>
        <v>0</v>
      </c>
      <c r="M316" s="194" cm="1">
        <f t="array" ref="M316">IF(LEN($F316)&gt;0,1+IFERROR(SUMPRODUCT(TRANSPOSE('Input| Projects'!$AO316:$AQ316),INDEX('Input| Escalations'!$F$27:$L$29,,MATCH(U$9,'Input| Escalations'!$F$21:$L$21,0))),0),0)</f>
        <v>0</v>
      </c>
      <c r="N316" s="194" cm="1">
        <f t="array" ref="N316">IF(LEN($F316)&gt;0,1+IFERROR(SUMPRODUCT(TRANSPOSE('Input| Projects'!$AO316:$AQ316),INDEX('Input| Escalations'!$F$27:$L$29,,MATCH(V$9,'Input| Escalations'!$F$21:$L$21,0))),0),0)</f>
        <v>0</v>
      </c>
      <c r="O316" s="194" cm="1">
        <f t="array" ref="O316">IF(LEN($F316)&gt;0,1+IFERROR(SUMPRODUCT(TRANSPOSE('Input| Projects'!$AO316:$AQ316),INDEX('Input| Escalations'!$F$27:$L$29,,MATCH(W$9,'Input| Escalations'!$F$21:$L$21,0))),0),0)</f>
        <v>0</v>
      </c>
      <c r="P316" s="10"/>
      <c r="Q316" s="172">
        <f>IFERROR(IF(ISNUMBER(FIND("decision",'Input| Setup'!$F$6)),'Input| Projects'!Y316,'Input| Projects'!I316)*'Input| Escalations'!$I$17*I316,0)</f>
        <v>0</v>
      </c>
      <c r="R316" s="172">
        <f>IFERROR(IF(ISNUMBER(FIND("decision",'Input| Setup'!$F$6)),'Input| Projects'!Z316,'Input| Projects'!J316)*'Input| Escalations'!$I$17*J316,0)</f>
        <v>0</v>
      </c>
      <c r="S316" s="172">
        <f>IFERROR(IF(ISNUMBER(FIND("decision",'Input| Setup'!$F$6)),'Input| Projects'!AA316,'Input| Projects'!K316)*'Input| Escalations'!$I$17*K316,0)</f>
        <v>0</v>
      </c>
      <c r="T316" s="172">
        <f>IFERROR(IF(ISNUMBER(FIND("decision",'Input| Setup'!$F$6)),'Input| Projects'!AB316,'Input| Projects'!L316)*'Input| Escalations'!$I$17*L316,0)</f>
        <v>0</v>
      </c>
      <c r="U316" s="172">
        <f>IFERROR(IF(ISNUMBER(FIND("decision",'Input| Setup'!$F$6)),'Input| Projects'!AC316,'Input| Projects'!M316)*'Input| Escalations'!$I$17*M316,0)</f>
        <v>0</v>
      </c>
      <c r="V316" s="172">
        <f>IFERROR(IF(ISNUMBER(FIND("decision",'Input| Setup'!$F$6)),'Input| Projects'!AD316,'Input| Projects'!N316)*'Input| Escalations'!$I$17*N316,0)</f>
        <v>0</v>
      </c>
      <c r="W316" s="172">
        <f>IFERROR(IF(ISNUMBER(FIND("decision",'Input| Setup'!$F$6)),'Input| Projects'!AE316,'Input| Projects'!O316)*'Input| Escalations'!$I$17*O316,0)</f>
        <v>0</v>
      </c>
      <c r="X316" s="175"/>
      <c r="Y316" s="172">
        <f>IF(ISNUMBER(FIND("decision",'Input| Setup'!$F$6)),'Input| Projects'!AG316,'Input| Projects'!Q316)*I316*'Input| Escalations'!$I$17</f>
        <v>0</v>
      </c>
      <c r="Z316" s="172">
        <f>IF(ISNUMBER(FIND("decision",'Input| Setup'!$F$6)),'Input| Projects'!AH316,'Input| Projects'!R316)*J316*'Input| Escalations'!$I$17</f>
        <v>0</v>
      </c>
      <c r="AA316" s="172">
        <f>IF(ISNUMBER(FIND("decision",'Input| Setup'!$F$6)),'Input| Projects'!AI316,'Input| Projects'!S316)*K316*'Input| Escalations'!$I$17</f>
        <v>0</v>
      </c>
      <c r="AB316" s="172">
        <f>IF(ISNUMBER(FIND("decision",'Input| Setup'!$F$6)),'Input| Projects'!AJ316,'Input| Projects'!T316)*L316*'Input| Escalations'!$I$17</f>
        <v>0</v>
      </c>
      <c r="AC316" s="172">
        <f>IF(ISNUMBER(FIND("decision",'Input| Setup'!$F$6)),'Input| Projects'!AK316,'Input| Projects'!U316)*M316*'Input| Escalations'!$I$17</f>
        <v>0</v>
      </c>
      <c r="AD316" s="172">
        <f>IF(ISNUMBER(FIND("decision",'Input| Setup'!$F$6)),'Input| Projects'!AL316,'Input| Projects'!V316)*N316*'Input| Escalations'!$I$17</f>
        <v>0</v>
      </c>
      <c r="AE316" s="172">
        <f>IF(ISNUMBER(FIND("decision",'Input| Setup'!$F$6)),'Input| Projects'!AM316,'Input| Projects'!W316)*O316*'Input| Escalations'!$I$17</f>
        <v>0</v>
      </c>
      <c r="AF316" s="175"/>
      <c r="AG316" s="172" cm="1">
        <f t="array" ref="AG316">IFERROR(--('Input| Projects'!$AS316="Yes")*_xlfn.SWITCH('Input| Overheads'!$C$50,"Direct costs",'Calc| Overheads Allocation'!C$8*Q316,"Internal labour",'Calc| Overheads Allocation'!C$8*Q316*'Input| Projects'!$AO316,"DNSP defined",'Calc| Overheads Allocation'!C$78*'Input| Projects'!$AV316,0),0)</f>
        <v>0</v>
      </c>
      <c r="AH316" s="172" cm="1">
        <f t="array" ref="AH316">IFERROR(--('Input| Projects'!$AS316="Yes")*_xlfn.SWITCH('Input| Overheads'!$C$50,"Direct costs",'Calc| Overheads Allocation'!D$8*R316,"Internal labour",'Calc| Overheads Allocation'!D$8*R316*'Input| Projects'!$AO316,"DNSP defined",'Calc| Overheads Allocation'!D$78*'Input| Projects'!$AV316,0),0)</f>
        <v>0</v>
      </c>
      <c r="AI316" s="172" cm="1">
        <f t="array" ref="AI316">IFERROR(--('Input| Projects'!$AS316="Yes")*_xlfn.SWITCH('Input| Overheads'!$C$50,"Direct costs",'Calc| Overheads Allocation'!E$8*S316,"Internal labour",'Calc| Overheads Allocation'!E$8*S316*'Input| Projects'!$AO316,"DNSP defined",'Calc| Overheads Allocation'!E$78*'Input| Projects'!$AV316,0),0)</f>
        <v>0</v>
      </c>
      <c r="AJ316" s="172" cm="1">
        <f t="array" ref="AJ316">IFERROR(--('Input| Projects'!$AS316="Yes")*_xlfn.SWITCH('Input| Overheads'!$C$50,"Direct costs",'Calc| Overheads Allocation'!F$8*T316,"Internal labour",'Calc| Overheads Allocation'!F$8*T316*'Input| Projects'!$AO316,"DNSP defined",'Calc| Overheads Allocation'!F$78*'Input| Projects'!$AV316,0),0)</f>
        <v>0</v>
      </c>
      <c r="AK316" s="172" cm="1">
        <f t="array" ref="AK316">IFERROR(--('Input| Projects'!$AS316="Yes")*_xlfn.SWITCH('Input| Overheads'!$C$50,"Direct costs",'Calc| Overheads Allocation'!G$8*U316,"Internal labour",'Calc| Overheads Allocation'!G$8*U316*'Input| Projects'!$AO316,"DNSP defined",'Calc| Overheads Allocation'!G$78*'Input| Projects'!$AV316,0),0)</f>
        <v>0</v>
      </c>
      <c r="AL316" s="172" cm="1">
        <f t="array" ref="AL316">IFERROR(--('Input| Projects'!$AS316="Yes")*_xlfn.SWITCH('Input| Overheads'!$C$50,"Direct costs",'Calc| Overheads Allocation'!H$8*V316,"Internal labour",'Calc| Overheads Allocation'!H$8*V316*'Input| Projects'!$AO316,"DNSP defined",'Calc| Overheads Allocation'!H$78*'Input| Projects'!$AV316,0),0)</f>
        <v>0</v>
      </c>
      <c r="AM316" s="172" cm="1">
        <f t="array" ref="AM316">IFERROR(--('Input| Projects'!$AS316="Yes")*_xlfn.SWITCH('Input| Overheads'!$C$50,"Direct costs",'Calc| Overheads Allocation'!I$8*W316,"Internal labour",'Calc| Overheads Allocation'!I$8*W316*'Input| Projects'!$AO316,"DNSP defined",'Calc| Overheads Allocation'!I$78*'Input| Projects'!$AV316,0),0)</f>
        <v>0</v>
      </c>
      <c r="AN316" s="175"/>
      <c r="AO316" s="172" cm="1">
        <f t="array" ref="AO316">IFERROR(--('Input| Projects'!$AT316="Yes")*_xlfn.SWITCH('Input| Overheads'!$C$50,"Direct costs",'Calc| Overheads Allocation'!C$9*Q316,"Internal labour",'Calc| Overheads Allocation'!C$9*Q316*'Input| Projects'!$AO316,"DNSP defined",'Calc| Overheads Allocation'!C$79*'Input| Projects'!$AW316,0),0)</f>
        <v>0</v>
      </c>
      <c r="AP316" s="172" cm="1">
        <f t="array" ref="AP316">IFERROR(--('Input| Projects'!$AT316="Yes")*_xlfn.SWITCH('Input| Overheads'!$C$50,"Direct costs",'Calc| Overheads Allocation'!D$9*R316,"Internal labour",'Calc| Overheads Allocation'!D$9*R316*'Input| Projects'!$AO316,"DNSP defined",'Calc| Overheads Allocation'!D$79*'Input| Projects'!$AW316,0),0)</f>
        <v>0</v>
      </c>
      <c r="AQ316" s="172" cm="1">
        <f t="array" ref="AQ316">IFERROR(--('Input| Projects'!$AT316="Yes")*_xlfn.SWITCH('Input| Overheads'!$C$50,"Direct costs",'Calc| Overheads Allocation'!E$9*S316,"Internal labour",'Calc| Overheads Allocation'!E$9*S316*'Input| Projects'!$AO316,"DNSP defined",'Calc| Overheads Allocation'!E$79*'Input| Projects'!$AW316,0),0)</f>
        <v>0</v>
      </c>
      <c r="AR316" s="172" cm="1">
        <f t="array" ref="AR316">IFERROR(--('Input| Projects'!$AT316="Yes")*_xlfn.SWITCH('Input| Overheads'!$C$50,"Direct costs",'Calc| Overheads Allocation'!F$9*T316,"Internal labour",'Calc| Overheads Allocation'!F$9*T316*'Input| Projects'!$AO316,"DNSP defined",'Calc| Overheads Allocation'!F$79*'Input| Projects'!$AW316,0),0)</f>
        <v>0</v>
      </c>
      <c r="AS316" s="172" cm="1">
        <f t="array" ref="AS316">IFERROR(--('Input| Projects'!$AT316="Yes")*_xlfn.SWITCH('Input| Overheads'!$C$50,"Direct costs",'Calc| Overheads Allocation'!G$9*U316,"Internal labour",'Calc| Overheads Allocation'!G$9*U316*'Input| Projects'!$AO316,"DNSP defined",'Calc| Overheads Allocation'!G$79*'Input| Projects'!$AW316,0),0)</f>
        <v>0</v>
      </c>
      <c r="AT316" s="172" cm="1">
        <f t="array" ref="AT316">IFERROR(--('Input| Projects'!$AT316="Yes")*_xlfn.SWITCH('Input| Overheads'!$C$50,"Direct costs",'Calc| Overheads Allocation'!H$9*V316,"Internal labour",'Calc| Overheads Allocation'!H$9*V316*'Input| Projects'!$AO316,"DNSP defined",'Calc| Overheads Allocation'!H$79*'Input| Projects'!$AW316,0),0)</f>
        <v>0</v>
      </c>
      <c r="AU316" s="172" cm="1">
        <f t="array" ref="AU316">IFERROR(--('Input| Projects'!$AT316="Yes")*_xlfn.SWITCH('Input| Overheads'!$C$50,"Direct costs",'Calc| Overheads Allocation'!I$9*W316,"Internal labour",'Calc| Overheads Allocation'!I$9*W316*'Input| Projects'!$AO316,"DNSP defined",'Calc| Overheads Allocation'!I$79*'Input| Projects'!$AW316,0),0)</f>
        <v>0</v>
      </c>
      <c r="AV316" s="175"/>
      <c r="AW316" s="172">
        <f t="shared" si="112"/>
        <v>0</v>
      </c>
      <c r="AX316" s="172">
        <f t="shared" si="113"/>
        <v>0</v>
      </c>
      <c r="AY316" s="172">
        <f t="shared" si="114"/>
        <v>0</v>
      </c>
      <c r="AZ316" s="172">
        <f t="shared" si="115"/>
        <v>0</v>
      </c>
      <c r="BA316" s="172">
        <f t="shared" si="116"/>
        <v>0</v>
      </c>
      <c r="BB316" s="172">
        <f t="shared" si="117"/>
        <v>0</v>
      </c>
      <c r="BC316" s="172">
        <f t="shared" si="118"/>
        <v>0</v>
      </c>
      <c r="BD316" s="176"/>
      <c r="BE316" s="172">
        <f t="shared" si="119"/>
        <v>0</v>
      </c>
      <c r="BF316" s="172">
        <f t="shared" si="120"/>
        <v>0</v>
      </c>
      <c r="BG316" s="172">
        <f t="shared" si="121"/>
        <v>0</v>
      </c>
      <c r="BH316" s="172">
        <f t="shared" si="122"/>
        <v>0</v>
      </c>
      <c r="BI316" s="172">
        <f t="shared" si="123"/>
        <v>0</v>
      </c>
      <c r="BJ316" s="172">
        <f t="shared" si="124"/>
        <v>0</v>
      </c>
      <c r="BK316" s="172">
        <f t="shared" si="125"/>
        <v>0</v>
      </c>
      <c r="BL316" s="176"/>
      <c r="BM316" s="172">
        <f t="shared" si="104"/>
        <v>0</v>
      </c>
      <c r="BN316" s="172">
        <f t="shared" si="105"/>
        <v>0</v>
      </c>
      <c r="BO316" s="172">
        <f t="shared" si="106"/>
        <v>0</v>
      </c>
      <c r="BP316" s="172">
        <f t="shared" si="107"/>
        <v>0</v>
      </c>
      <c r="BQ316" s="172">
        <f t="shared" si="108"/>
        <v>0</v>
      </c>
      <c r="BR316" s="172">
        <f t="shared" si="109"/>
        <v>0</v>
      </c>
      <c r="BS316" s="172">
        <f t="shared" si="110"/>
        <v>0</v>
      </c>
      <c r="BT316" s="55"/>
      <c r="BU316" s="158">
        <f>SUMIF('Input| Projects'!$BA$8:$CX$8,RIGHT(BU$9,3),'Input| Projects'!$BA316:$CX316)</f>
        <v>0</v>
      </c>
      <c r="BV316" s="158">
        <f>SUMIF('Input| Projects'!$BA$8:$CX$8,RIGHT(BV$9,3),'Input| Projects'!$BA316:$CX316)</f>
        <v>0</v>
      </c>
      <c r="BW316" s="79" t="str">
        <f t="shared" si="111"/>
        <v/>
      </c>
    </row>
    <row r="317" spans="2:75" x14ac:dyDescent="0.2">
      <c r="B317" s="123">
        <f>IFERROR('Input| Projects'!B317,"")</f>
        <v>308</v>
      </c>
      <c r="C317" s="160" t="str">
        <f>IFERROR(IF('Input| Projects'!C317="","",'Input| Projects'!C317),"")</f>
        <v/>
      </c>
      <c r="D317" s="160" t="str">
        <f>IFERROR(IF('Input| Projects'!D317="","",'Input| Projects'!D317),"")</f>
        <v/>
      </c>
      <c r="E317" s="53"/>
      <c r="F317" s="160" t="str">
        <f>IF(LEN('Input| Projects'!F317)&gt;0,'Input| Projects'!F317,"")</f>
        <v/>
      </c>
      <c r="G317" s="160" t="str">
        <f>IF(LEN('Input| Projects'!G317)&gt;0,'Input| Projects'!G317,"")</f>
        <v/>
      </c>
      <c r="H317" s="10"/>
      <c r="I317" s="194" cm="1">
        <f t="array" ref="I317">IF(LEN($F317)&gt;0,1+IFERROR(SUMPRODUCT(TRANSPOSE('Input| Projects'!$AO317:$AQ317),INDEX('Input| Escalations'!$F$27:$L$29,,MATCH(Q$9,'Input| Escalations'!$F$21:$L$21,0))),0),0)</f>
        <v>0</v>
      </c>
      <c r="J317" s="194" cm="1">
        <f t="array" ref="J317">IF(LEN($F317)&gt;0,1+IFERROR(SUMPRODUCT(TRANSPOSE('Input| Projects'!$AO317:$AQ317),INDEX('Input| Escalations'!$F$27:$L$29,,MATCH(R$9,'Input| Escalations'!$F$21:$L$21,0))),0),0)</f>
        <v>0</v>
      </c>
      <c r="K317" s="194" cm="1">
        <f t="array" ref="K317">IF(LEN($F317)&gt;0,1+IFERROR(SUMPRODUCT(TRANSPOSE('Input| Projects'!$AO317:$AQ317),INDEX('Input| Escalations'!$F$27:$L$29,,MATCH(S$9,'Input| Escalations'!$F$21:$L$21,0))),0),0)</f>
        <v>0</v>
      </c>
      <c r="L317" s="194" cm="1">
        <f t="array" ref="L317">IF(LEN($F317)&gt;0,1+IFERROR(SUMPRODUCT(TRANSPOSE('Input| Projects'!$AO317:$AQ317),INDEX('Input| Escalations'!$F$27:$L$29,,MATCH(T$9,'Input| Escalations'!$F$21:$L$21,0))),0),0)</f>
        <v>0</v>
      </c>
      <c r="M317" s="194" cm="1">
        <f t="array" ref="M317">IF(LEN($F317)&gt;0,1+IFERROR(SUMPRODUCT(TRANSPOSE('Input| Projects'!$AO317:$AQ317),INDEX('Input| Escalations'!$F$27:$L$29,,MATCH(U$9,'Input| Escalations'!$F$21:$L$21,0))),0),0)</f>
        <v>0</v>
      </c>
      <c r="N317" s="194" cm="1">
        <f t="array" ref="N317">IF(LEN($F317)&gt;0,1+IFERROR(SUMPRODUCT(TRANSPOSE('Input| Projects'!$AO317:$AQ317),INDEX('Input| Escalations'!$F$27:$L$29,,MATCH(V$9,'Input| Escalations'!$F$21:$L$21,0))),0),0)</f>
        <v>0</v>
      </c>
      <c r="O317" s="194" cm="1">
        <f t="array" ref="O317">IF(LEN($F317)&gt;0,1+IFERROR(SUMPRODUCT(TRANSPOSE('Input| Projects'!$AO317:$AQ317),INDEX('Input| Escalations'!$F$27:$L$29,,MATCH(W$9,'Input| Escalations'!$F$21:$L$21,0))),0),0)</f>
        <v>0</v>
      </c>
      <c r="P317" s="10"/>
      <c r="Q317" s="172">
        <f>IFERROR(IF(ISNUMBER(FIND("decision",'Input| Setup'!$F$6)),'Input| Projects'!Y317,'Input| Projects'!I317)*'Input| Escalations'!$I$17*I317,0)</f>
        <v>0</v>
      </c>
      <c r="R317" s="172">
        <f>IFERROR(IF(ISNUMBER(FIND("decision",'Input| Setup'!$F$6)),'Input| Projects'!Z317,'Input| Projects'!J317)*'Input| Escalations'!$I$17*J317,0)</f>
        <v>0</v>
      </c>
      <c r="S317" s="172">
        <f>IFERROR(IF(ISNUMBER(FIND("decision",'Input| Setup'!$F$6)),'Input| Projects'!AA317,'Input| Projects'!K317)*'Input| Escalations'!$I$17*K317,0)</f>
        <v>0</v>
      </c>
      <c r="T317" s="172">
        <f>IFERROR(IF(ISNUMBER(FIND("decision",'Input| Setup'!$F$6)),'Input| Projects'!AB317,'Input| Projects'!L317)*'Input| Escalations'!$I$17*L317,0)</f>
        <v>0</v>
      </c>
      <c r="U317" s="172">
        <f>IFERROR(IF(ISNUMBER(FIND("decision",'Input| Setup'!$F$6)),'Input| Projects'!AC317,'Input| Projects'!M317)*'Input| Escalations'!$I$17*M317,0)</f>
        <v>0</v>
      </c>
      <c r="V317" s="172">
        <f>IFERROR(IF(ISNUMBER(FIND("decision",'Input| Setup'!$F$6)),'Input| Projects'!AD317,'Input| Projects'!N317)*'Input| Escalations'!$I$17*N317,0)</f>
        <v>0</v>
      </c>
      <c r="W317" s="172">
        <f>IFERROR(IF(ISNUMBER(FIND("decision",'Input| Setup'!$F$6)),'Input| Projects'!AE317,'Input| Projects'!O317)*'Input| Escalations'!$I$17*O317,0)</f>
        <v>0</v>
      </c>
      <c r="X317" s="175"/>
      <c r="Y317" s="172">
        <f>IF(ISNUMBER(FIND("decision",'Input| Setup'!$F$6)),'Input| Projects'!AG317,'Input| Projects'!Q317)*I317*'Input| Escalations'!$I$17</f>
        <v>0</v>
      </c>
      <c r="Z317" s="172">
        <f>IF(ISNUMBER(FIND("decision",'Input| Setup'!$F$6)),'Input| Projects'!AH317,'Input| Projects'!R317)*J317*'Input| Escalations'!$I$17</f>
        <v>0</v>
      </c>
      <c r="AA317" s="172">
        <f>IF(ISNUMBER(FIND("decision",'Input| Setup'!$F$6)),'Input| Projects'!AI317,'Input| Projects'!S317)*K317*'Input| Escalations'!$I$17</f>
        <v>0</v>
      </c>
      <c r="AB317" s="172">
        <f>IF(ISNUMBER(FIND("decision",'Input| Setup'!$F$6)),'Input| Projects'!AJ317,'Input| Projects'!T317)*L317*'Input| Escalations'!$I$17</f>
        <v>0</v>
      </c>
      <c r="AC317" s="172">
        <f>IF(ISNUMBER(FIND("decision",'Input| Setup'!$F$6)),'Input| Projects'!AK317,'Input| Projects'!U317)*M317*'Input| Escalations'!$I$17</f>
        <v>0</v>
      </c>
      <c r="AD317" s="172">
        <f>IF(ISNUMBER(FIND("decision",'Input| Setup'!$F$6)),'Input| Projects'!AL317,'Input| Projects'!V317)*N317*'Input| Escalations'!$I$17</f>
        <v>0</v>
      </c>
      <c r="AE317" s="172">
        <f>IF(ISNUMBER(FIND("decision",'Input| Setup'!$F$6)),'Input| Projects'!AM317,'Input| Projects'!W317)*O317*'Input| Escalations'!$I$17</f>
        <v>0</v>
      </c>
      <c r="AF317" s="175"/>
      <c r="AG317" s="172" cm="1">
        <f t="array" ref="AG317">IFERROR(--('Input| Projects'!$AS317="Yes")*_xlfn.SWITCH('Input| Overheads'!$C$50,"Direct costs",'Calc| Overheads Allocation'!C$8*Q317,"Internal labour",'Calc| Overheads Allocation'!C$8*Q317*'Input| Projects'!$AO317,"DNSP defined",'Calc| Overheads Allocation'!C$78*'Input| Projects'!$AV317,0),0)</f>
        <v>0</v>
      </c>
      <c r="AH317" s="172" cm="1">
        <f t="array" ref="AH317">IFERROR(--('Input| Projects'!$AS317="Yes")*_xlfn.SWITCH('Input| Overheads'!$C$50,"Direct costs",'Calc| Overheads Allocation'!D$8*R317,"Internal labour",'Calc| Overheads Allocation'!D$8*R317*'Input| Projects'!$AO317,"DNSP defined",'Calc| Overheads Allocation'!D$78*'Input| Projects'!$AV317,0),0)</f>
        <v>0</v>
      </c>
      <c r="AI317" s="172" cm="1">
        <f t="array" ref="AI317">IFERROR(--('Input| Projects'!$AS317="Yes")*_xlfn.SWITCH('Input| Overheads'!$C$50,"Direct costs",'Calc| Overheads Allocation'!E$8*S317,"Internal labour",'Calc| Overheads Allocation'!E$8*S317*'Input| Projects'!$AO317,"DNSP defined",'Calc| Overheads Allocation'!E$78*'Input| Projects'!$AV317,0),0)</f>
        <v>0</v>
      </c>
      <c r="AJ317" s="172" cm="1">
        <f t="array" ref="AJ317">IFERROR(--('Input| Projects'!$AS317="Yes")*_xlfn.SWITCH('Input| Overheads'!$C$50,"Direct costs",'Calc| Overheads Allocation'!F$8*T317,"Internal labour",'Calc| Overheads Allocation'!F$8*T317*'Input| Projects'!$AO317,"DNSP defined",'Calc| Overheads Allocation'!F$78*'Input| Projects'!$AV317,0),0)</f>
        <v>0</v>
      </c>
      <c r="AK317" s="172" cm="1">
        <f t="array" ref="AK317">IFERROR(--('Input| Projects'!$AS317="Yes")*_xlfn.SWITCH('Input| Overheads'!$C$50,"Direct costs",'Calc| Overheads Allocation'!G$8*U317,"Internal labour",'Calc| Overheads Allocation'!G$8*U317*'Input| Projects'!$AO317,"DNSP defined",'Calc| Overheads Allocation'!G$78*'Input| Projects'!$AV317,0),0)</f>
        <v>0</v>
      </c>
      <c r="AL317" s="172" cm="1">
        <f t="array" ref="AL317">IFERROR(--('Input| Projects'!$AS317="Yes")*_xlfn.SWITCH('Input| Overheads'!$C$50,"Direct costs",'Calc| Overheads Allocation'!H$8*V317,"Internal labour",'Calc| Overheads Allocation'!H$8*V317*'Input| Projects'!$AO317,"DNSP defined",'Calc| Overheads Allocation'!H$78*'Input| Projects'!$AV317,0),0)</f>
        <v>0</v>
      </c>
      <c r="AM317" s="172" cm="1">
        <f t="array" ref="AM317">IFERROR(--('Input| Projects'!$AS317="Yes")*_xlfn.SWITCH('Input| Overheads'!$C$50,"Direct costs",'Calc| Overheads Allocation'!I$8*W317,"Internal labour",'Calc| Overheads Allocation'!I$8*W317*'Input| Projects'!$AO317,"DNSP defined",'Calc| Overheads Allocation'!I$78*'Input| Projects'!$AV317,0),0)</f>
        <v>0</v>
      </c>
      <c r="AN317" s="175"/>
      <c r="AO317" s="172" cm="1">
        <f t="array" ref="AO317">IFERROR(--('Input| Projects'!$AT317="Yes")*_xlfn.SWITCH('Input| Overheads'!$C$50,"Direct costs",'Calc| Overheads Allocation'!C$9*Q317,"Internal labour",'Calc| Overheads Allocation'!C$9*Q317*'Input| Projects'!$AO317,"DNSP defined",'Calc| Overheads Allocation'!C$79*'Input| Projects'!$AW317,0),0)</f>
        <v>0</v>
      </c>
      <c r="AP317" s="172" cm="1">
        <f t="array" ref="AP317">IFERROR(--('Input| Projects'!$AT317="Yes")*_xlfn.SWITCH('Input| Overheads'!$C$50,"Direct costs",'Calc| Overheads Allocation'!D$9*R317,"Internal labour",'Calc| Overheads Allocation'!D$9*R317*'Input| Projects'!$AO317,"DNSP defined",'Calc| Overheads Allocation'!D$79*'Input| Projects'!$AW317,0),0)</f>
        <v>0</v>
      </c>
      <c r="AQ317" s="172" cm="1">
        <f t="array" ref="AQ317">IFERROR(--('Input| Projects'!$AT317="Yes")*_xlfn.SWITCH('Input| Overheads'!$C$50,"Direct costs",'Calc| Overheads Allocation'!E$9*S317,"Internal labour",'Calc| Overheads Allocation'!E$9*S317*'Input| Projects'!$AO317,"DNSP defined",'Calc| Overheads Allocation'!E$79*'Input| Projects'!$AW317,0),0)</f>
        <v>0</v>
      </c>
      <c r="AR317" s="172" cm="1">
        <f t="array" ref="AR317">IFERROR(--('Input| Projects'!$AT317="Yes")*_xlfn.SWITCH('Input| Overheads'!$C$50,"Direct costs",'Calc| Overheads Allocation'!F$9*T317,"Internal labour",'Calc| Overheads Allocation'!F$9*T317*'Input| Projects'!$AO317,"DNSP defined",'Calc| Overheads Allocation'!F$79*'Input| Projects'!$AW317,0),0)</f>
        <v>0</v>
      </c>
      <c r="AS317" s="172" cm="1">
        <f t="array" ref="AS317">IFERROR(--('Input| Projects'!$AT317="Yes")*_xlfn.SWITCH('Input| Overheads'!$C$50,"Direct costs",'Calc| Overheads Allocation'!G$9*U317,"Internal labour",'Calc| Overheads Allocation'!G$9*U317*'Input| Projects'!$AO317,"DNSP defined",'Calc| Overheads Allocation'!G$79*'Input| Projects'!$AW317,0),0)</f>
        <v>0</v>
      </c>
      <c r="AT317" s="172" cm="1">
        <f t="array" ref="AT317">IFERROR(--('Input| Projects'!$AT317="Yes")*_xlfn.SWITCH('Input| Overheads'!$C$50,"Direct costs",'Calc| Overheads Allocation'!H$9*V317,"Internal labour",'Calc| Overheads Allocation'!H$9*V317*'Input| Projects'!$AO317,"DNSP defined",'Calc| Overheads Allocation'!H$79*'Input| Projects'!$AW317,0),0)</f>
        <v>0</v>
      </c>
      <c r="AU317" s="172" cm="1">
        <f t="array" ref="AU317">IFERROR(--('Input| Projects'!$AT317="Yes")*_xlfn.SWITCH('Input| Overheads'!$C$50,"Direct costs",'Calc| Overheads Allocation'!I$9*W317,"Internal labour",'Calc| Overheads Allocation'!I$9*W317*'Input| Projects'!$AO317,"DNSP defined",'Calc| Overheads Allocation'!I$79*'Input| Projects'!$AW317,0),0)</f>
        <v>0</v>
      </c>
      <c r="AV317" s="175"/>
      <c r="AW317" s="172">
        <f t="shared" si="112"/>
        <v>0</v>
      </c>
      <c r="AX317" s="172">
        <f t="shared" si="113"/>
        <v>0</v>
      </c>
      <c r="AY317" s="172">
        <f t="shared" si="114"/>
        <v>0</v>
      </c>
      <c r="AZ317" s="172">
        <f t="shared" si="115"/>
        <v>0</v>
      </c>
      <c r="BA317" s="172">
        <f t="shared" si="116"/>
        <v>0</v>
      </c>
      <c r="BB317" s="172">
        <f t="shared" si="117"/>
        <v>0</v>
      </c>
      <c r="BC317" s="172">
        <f t="shared" si="118"/>
        <v>0</v>
      </c>
      <c r="BD317" s="176"/>
      <c r="BE317" s="172">
        <f t="shared" si="119"/>
        <v>0</v>
      </c>
      <c r="BF317" s="172">
        <f t="shared" si="120"/>
        <v>0</v>
      </c>
      <c r="BG317" s="172">
        <f t="shared" si="121"/>
        <v>0</v>
      </c>
      <c r="BH317" s="172">
        <f t="shared" si="122"/>
        <v>0</v>
      </c>
      <c r="BI317" s="172">
        <f t="shared" si="123"/>
        <v>0</v>
      </c>
      <c r="BJ317" s="172">
        <f t="shared" si="124"/>
        <v>0</v>
      </c>
      <c r="BK317" s="172">
        <f t="shared" si="125"/>
        <v>0</v>
      </c>
      <c r="BL317" s="176"/>
      <c r="BM317" s="172">
        <f t="shared" si="104"/>
        <v>0</v>
      </c>
      <c r="BN317" s="172">
        <f t="shared" si="105"/>
        <v>0</v>
      </c>
      <c r="BO317" s="172">
        <f t="shared" si="106"/>
        <v>0</v>
      </c>
      <c r="BP317" s="172">
        <f t="shared" si="107"/>
        <v>0</v>
      </c>
      <c r="BQ317" s="172">
        <f t="shared" si="108"/>
        <v>0</v>
      </c>
      <c r="BR317" s="172">
        <f t="shared" si="109"/>
        <v>0</v>
      </c>
      <c r="BS317" s="172">
        <f t="shared" si="110"/>
        <v>0</v>
      </c>
      <c r="BT317" s="55"/>
      <c r="BU317" s="158">
        <f>SUMIF('Input| Projects'!$BA$8:$CX$8,RIGHT(BU$9,3),'Input| Projects'!$BA317:$CX317)</f>
        <v>0</v>
      </c>
      <c r="BV317" s="158">
        <f>SUMIF('Input| Projects'!$BA$8:$CX$8,RIGHT(BV$9,3),'Input| Projects'!$BA317:$CX317)</f>
        <v>0</v>
      </c>
      <c r="BW317" s="79" t="str">
        <f t="shared" si="111"/>
        <v/>
      </c>
    </row>
    <row r="318" spans="2:75" x14ac:dyDescent="0.2">
      <c r="B318" s="123">
        <f>IFERROR('Input| Projects'!B318,"")</f>
        <v>309</v>
      </c>
      <c r="C318" s="160" t="str">
        <f>IFERROR(IF('Input| Projects'!C318="","",'Input| Projects'!C318),"")</f>
        <v/>
      </c>
      <c r="D318" s="160" t="str">
        <f>IFERROR(IF('Input| Projects'!D318="","",'Input| Projects'!D318),"")</f>
        <v/>
      </c>
      <c r="E318" s="53"/>
      <c r="F318" s="160" t="str">
        <f>IF(LEN('Input| Projects'!F318)&gt;0,'Input| Projects'!F318,"")</f>
        <v/>
      </c>
      <c r="G318" s="160" t="str">
        <f>IF(LEN('Input| Projects'!G318)&gt;0,'Input| Projects'!G318,"")</f>
        <v/>
      </c>
      <c r="H318" s="10"/>
      <c r="I318" s="194" cm="1">
        <f t="array" ref="I318">IF(LEN($F318)&gt;0,1+IFERROR(SUMPRODUCT(TRANSPOSE('Input| Projects'!$AO318:$AQ318),INDEX('Input| Escalations'!$F$27:$L$29,,MATCH(Q$9,'Input| Escalations'!$F$21:$L$21,0))),0),0)</f>
        <v>0</v>
      </c>
      <c r="J318" s="194" cm="1">
        <f t="array" ref="J318">IF(LEN($F318)&gt;0,1+IFERROR(SUMPRODUCT(TRANSPOSE('Input| Projects'!$AO318:$AQ318),INDEX('Input| Escalations'!$F$27:$L$29,,MATCH(R$9,'Input| Escalations'!$F$21:$L$21,0))),0),0)</f>
        <v>0</v>
      </c>
      <c r="K318" s="194" cm="1">
        <f t="array" ref="K318">IF(LEN($F318)&gt;0,1+IFERROR(SUMPRODUCT(TRANSPOSE('Input| Projects'!$AO318:$AQ318),INDEX('Input| Escalations'!$F$27:$L$29,,MATCH(S$9,'Input| Escalations'!$F$21:$L$21,0))),0),0)</f>
        <v>0</v>
      </c>
      <c r="L318" s="194" cm="1">
        <f t="array" ref="L318">IF(LEN($F318)&gt;0,1+IFERROR(SUMPRODUCT(TRANSPOSE('Input| Projects'!$AO318:$AQ318),INDEX('Input| Escalations'!$F$27:$L$29,,MATCH(T$9,'Input| Escalations'!$F$21:$L$21,0))),0),0)</f>
        <v>0</v>
      </c>
      <c r="M318" s="194" cm="1">
        <f t="array" ref="M318">IF(LEN($F318)&gt;0,1+IFERROR(SUMPRODUCT(TRANSPOSE('Input| Projects'!$AO318:$AQ318),INDEX('Input| Escalations'!$F$27:$L$29,,MATCH(U$9,'Input| Escalations'!$F$21:$L$21,0))),0),0)</f>
        <v>0</v>
      </c>
      <c r="N318" s="194" cm="1">
        <f t="array" ref="N318">IF(LEN($F318)&gt;0,1+IFERROR(SUMPRODUCT(TRANSPOSE('Input| Projects'!$AO318:$AQ318),INDEX('Input| Escalations'!$F$27:$L$29,,MATCH(V$9,'Input| Escalations'!$F$21:$L$21,0))),0),0)</f>
        <v>0</v>
      </c>
      <c r="O318" s="194" cm="1">
        <f t="array" ref="O318">IF(LEN($F318)&gt;0,1+IFERROR(SUMPRODUCT(TRANSPOSE('Input| Projects'!$AO318:$AQ318),INDEX('Input| Escalations'!$F$27:$L$29,,MATCH(W$9,'Input| Escalations'!$F$21:$L$21,0))),0),0)</f>
        <v>0</v>
      </c>
      <c r="P318" s="10"/>
      <c r="Q318" s="172">
        <f>IFERROR(IF(ISNUMBER(FIND("decision",'Input| Setup'!$F$6)),'Input| Projects'!Y318,'Input| Projects'!I318)*'Input| Escalations'!$I$17*I318,0)</f>
        <v>0</v>
      </c>
      <c r="R318" s="172">
        <f>IFERROR(IF(ISNUMBER(FIND("decision",'Input| Setup'!$F$6)),'Input| Projects'!Z318,'Input| Projects'!J318)*'Input| Escalations'!$I$17*J318,0)</f>
        <v>0</v>
      </c>
      <c r="S318" s="172">
        <f>IFERROR(IF(ISNUMBER(FIND("decision",'Input| Setup'!$F$6)),'Input| Projects'!AA318,'Input| Projects'!K318)*'Input| Escalations'!$I$17*K318,0)</f>
        <v>0</v>
      </c>
      <c r="T318" s="172">
        <f>IFERROR(IF(ISNUMBER(FIND("decision",'Input| Setup'!$F$6)),'Input| Projects'!AB318,'Input| Projects'!L318)*'Input| Escalations'!$I$17*L318,0)</f>
        <v>0</v>
      </c>
      <c r="U318" s="172">
        <f>IFERROR(IF(ISNUMBER(FIND("decision",'Input| Setup'!$F$6)),'Input| Projects'!AC318,'Input| Projects'!M318)*'Input| Escalations'!$I$17*M318,0)</f>
        <v>0</v>
      </c>
      <c r="V318" s="172">
        <f>IFERROR(IF(ISNUMBER(FIND("decision",'Input| Setup'!$F$6)),'Input| Projects'!AD318,'Input| Projects'!N318)*'Input| Escalations'!$I$17*N318,0)</f>
        <v>0</v>
      </c>
      <c r="W318" s="172">
        <f>IFERROR(IF(ISNUMBER(FIND("decision",'Input| Setup'!$F$6)),'Input| Projects'!AE318,'Input| Projects'!O318)*'Input| Escalations'!$I$17*O318,0)</f>
        <v>0</v>
      </c>
      <c r="X318" s="175"/>
      <c r="Y318" s="172">
        <f>IF(ISNUMBER(FIND("decision",'Input| Setup'!$F$6)),'Input| Projects'!AG318,'Input| Projects'!Q318)*I318*'Input| Escalations'!$I$17</f>
        <v>0</v>
      </c>
      <c r="Z318" s="172">
        <f>IF(ISNUMBER(FIND("decision",'Input| Setup'!$F$6)),'Input| Projects'!AH318,'Input| Projects'!R318)*J318*'Input| Escalations'!$I$17</f>
        <v>0</v>
      </c>
      <c r="AA318" s="172">
        <f>IF(ISNUMBER(FIND("decision",'Input| Setup'!$F$6)),'Input| Projects'!AI318,'Input| Projects'!S318)*K318*'Input| Escalations'!$I$17</f>
        <v>0</v>
      </c>
      <c r="AB318" s="172">
        <f>IF(ISNUMBER(FIND("decision",'Input| Setup'!$F$6)),'Input| Projects'!AJ318,'Input| Projects'!T318)*L318*'Input| Escalations'!$I$17</f>
        <v>0</v>
      </c>
      <c r="AC318" s="172">
        <f>IF(ISNUMBER(FIND("decision",'Input| Setup'!$F$6)),'Input| Projects'!AK318,'Input| Projects'!U318)*M318*'Input| Escalations'!$I$17</f>
        <v>0</v>
      </c>
      <c r="AD318" s="172">
        <f>IF(ISNUMBER(FIND("decision",'Input| Setup'!$F$6)),'Input| Projects'!AL318,'Input| Projects'!V318)*N318*'Input| Escalations'!$I$17</f>
        <v>0</v>
      </c>
      <c r="AE318" s="172">
        <f>IF(ISNUMBER(FIND("decision",'Input| Setup'!$F$6)),'Input| Projects'!AM318,'Input| Projects'!W318)*O318*'Input| Escalations'!$I$17</f>
        <v>0</v>
      </c>
      <c r="AF318" s="175"/>
      <c r="AG318" s="172" cm="1">
        <f t="array" ref="AG318">IFERROR(--('Input| Projects'!$AS318="Yes")*_xlfn.SWITCH('Input| Overheads'!$C$50,"Direct costs",'Calc| Overheads Allocation'!C$8*Q318,"Internal labour",'Calc| Overheads Allocation'!C$8*Q318*'Input| Projects'!$AO318,"DNSP defined",'Calc| Overheads Allocation'!C$78*'Input| Projects'!$AV318,0),0)</f>
        <v>0</v>
      </c>
      <c r="AH318" s="172" cm="1">
        <f t="array" ref="AH318">IFERROR(--('Input| Projects'!$AS318="Yes")*_xlfn.SWITCH('Input| Overheads'!$C$50,"Direct costs",'Calc| Overheads Allocation'!D$8*R318,"Internal labour",'Calc| Overheads Allocation'!D$8*R318*'Input| Projects'!$AO318,"DNSP defined",'Calc| Overheads Allocation'!D$78*'Input| Projects'!$AV318,0),0)</f>
        <v>0</v>
      </c>
      <c r="AI318" s="172" cm="1">
        <f t="array" ref="AI318">IFERROR(--('Input| Projects'!$AS318="Yes")*_xlfn.SWITCH('Input| Overheads'!$C$50,"Direct costs",'Calc| Overheads Allocation'!E$8*S318,"Internal labour",'Calc| Overheads Allocation'!E$8*S318*'Input| Projects'!$AO318,"DNSP defined",'Calc| Overheads Allocation'!E$78*'Input| Projects'!$AV318,0),0)</f>
        <v>0</v>
      </c>
      <c r="AJ318" s="172" cm="1">
        <f t="array" ref="AJ318">IFERROR(--('Input| Projects'!$AS318="Yes")*_xlfn.SWITCH('Input| Overheads'!$C$50,"Direct costs",'Calc| Overheads Allocation'!F$8*T318,"Internal labour",'Calc| Overheads Allocation'!F$8*T318*'Input| Projects'!$AO318,"DNSP defined",'Calc| Overheads Allocation'!F$78*'Input| Projects'!$AV318,0),0)</f>
        <v>0</v>
      </c>
      <c r="AK318" s="172" cm="1">
        <f t="array" ref="AK318">IFERROR(--('Input| Projects'!$AS318="Yes")*_xlfn.SWITCH('Input| Overheads'!$C$50,"Direct costs",'Calc| Overheads Allocation'!G$8*U318,"Internal labour",'Calc| Overheads Allocation'!G$8*U318*'Input| Projects'!$AO318,"DNSP defined",'Calc| Overheads Allocation'!G$78*'Input| Projects'!$AV318,0),0)</f>
        <v>0</v>
      </c>
      <c r="AL318" s="172" cm="1">
        <f t="array" ref="AL318">IFERROR(--('Input| Projects'!$AS318="Yes")*_xlfn.SWITCH('Input| Overheads'!$C$50,"Direct costs",'Calc| Overheads Allocation'!H$8*V318,"Internal labour",'Calc| Overheads Allocation'!H$8*V318*'Input| Projects'!$AO318,"DNSP defined",'Calc| Overheads Allocation'!H$78*'Input| Projects'!$AV318,0),0)</f>
        <v>0</v>
      </c>
      <c r="AM318" s="172" cm="1">
        <f t="array" ref="AM318">IFERROR(--('Input| Projects'!$AS318="Yes")*_xlfn.SWITCH('Input| Overheads'!$C$50,"Direct costs",'Calc| Overheads Allocation'!I$8*W318,"Internal labour",'Calc| Overheads Allocation'!I$8*W318*'Input| Projects'!$AO318,"DNSP defined",'Calc| Overheads Allocation'!I$78*'Input| Projects'!$AV318,0),0)</f>
        <v>0</v>
      </c>
      <c r="AN318" s="175"/>
      <c r="AO318" s="172" cm="1">
        <f t="array" ref="AO318">IFERROR(--('Input| Projects'!$AT318="Yes")*_xlfn.SWITCH('Input| Overheads'!$C$50,"Direct costs",'Calc| Overheads Allocation'!C$9*Q318,"Internal labour",'Calc| Overheads Allocation'!C$9*Q318*'Input| Projects'!$AO318,"DNSP defined",'Calc| Overheads Allocation'!C$79*'Input| Projects'!$AW318,0),0)</f>
        <v>0</v>
      </c>
      <c r="AP318" s="172" cm="1">
        <f t="array" ref="AP318">IFERROR(--('Input| Projects'!$AT318="Yes")*_xlfn.SWITCH('Input| Overheads'!$C$50,"Direct costs",'Calc| Overheads Allocation'!D$9*R318,"Internal labour",'Calc| Overheads Allocation'!D$9*R318*'Input| Projects'!$AO318,"DNSP defined",'Calc| Overheads Allocation'!D$79*'Input| Projects'!$AW318,0),0)</f>
        <v>0</v>
      </c>
      <c r="AQ318" s="172" cm="1">
        <f t="array" ref="AQ318">IFERROR(--('Input| Projects'!$AT318="Yes")*_xlfn.SWITCH('Input| Overheads'!$C$50,"Direct costs",'Calc| Overheads Allocation'!E$9*S318,"Internal labour",'Calc| Overheads Allocation'!E$9*S318*'Input| Projects'!$AO318,"DNSP defined",'Calc| Overheads Allocation'!E$79*'Input| Projects'!$AW318,0),0)</f>
        <v>0</v>
      </c>
      <c r="AR318" s="172" cm="1">
        <f t="array" ref="AR318">IFERROR(--('Input| Projects'!$AT318="Yes")*_xlfn.SWITCH('Input| Overheads'!$C$50,"Direct costs",'Calc| Overheads Allocation'!F$9*T318,"Internal labour",'Calc| Overheads Allocation'!F$9*T318*'Input| Projects'!$AO318,"DNSP defined",'Calc| Overheads Allocation'!F$79*'Input| Projects'!$AW318,0),0)</f>
        <v>0</v>
      </c>
      <c r="AS318" s="172" cm="1">
        <f t="array" ref="AS318">IFERROR(--('Input| Projects'!$AT318="Yes")*_xlfn.SWITCH('Input| Overheads'!$C$50,"Direct costs",'Calc| Overheads Allocation'!G$9*U318,"Internal labour",'Calc| Overheads Allocation'!G$9*U318*'Input| Projects'!$AO318,"DNSP defined",'Calc| Overheads Allocation'!G$79*'Input| Projects'!$AW318,0),0)</f>
        <v>0</v>
      </c>
      <c r="AT318" s="172" cm="1">
        <f t="array" ref="AT318">IFERROR(--('Input| Projects'!$AT318="Yes")*_xlfn.SWITCH('Input| Overheads'!$C$50,"Direct costs",'Calc| Overheads Allocation'!H$9*V318,"Internal labour",'Calc| Overheads Allocation'!H$9*V318*'Input| Projects'!$AO318,"DNSP defined",'Calc| Overheads Allocation'!H$79*'Input| Projects'!$AW318,0),0)</f>
        <v>0</v>
      </c>
      <c r="AU318" s="172" cm="1">
        <f t="array" ref="AU318">IFERROR(--('Input| Projects'!$AT318="Yes")*_xlfn.SWITCH('Input| Overheads'!$C$50,"Direct costs",'Calc| Overheads Allocation'!I$9*W318,"Internal labour",'Calc| Overheads Allocation'!I$9*W318*'Input| Projects'!$AO318,"DNSP defined",'Calc| Overheads Allocation'!I$79*'Input| Projects'!$AW318,0),0)</f>
        <v>0</v>
      </c>
      <c r="AV318" s="175"/>
      <c r="AW318" s="172">
        <f t="shared" si="112"/>
        <v>0</v>
      </c>
      <c r="AX318" s="172">
        <f t="shared" si="113"/>
        <v>0</v>
      </c>
      <c r="AY318" s="172">
        <f t="shared" si="114"/>
        <v>0</v>
      </c>
      <c r="AZ318" s="172">
        <f t="shared" si="115"/>
        <v>0</v>
      </c>
      <c r="BA318" s="172">
        <f t="shared" si="116"/>
        <v>0</v>
      </c>
      <c r="BB318" s="172">
        <f t="shared" si="117"/>
        <v>0</v>
      </c>
      <c r="BC318" s="172">
        <f t="shared" si="118"/>
        <v>0</v>
      </c>
      <c r="BD318" s="176"/>
      <c r="BE318" s="172">
        <f t="shared" si="119"/>
        <v>0</v>
      </c>
      <c r="BF318" s="172">
        <f t="shared" si="120"/>
        <v>0</v>
      </c>
      <c r="BG318" s="172">
        <f t="shared" si="121"/>
        <v>0</v>
      </c>
      <c r="BH318" s="172">
        <f t="shared" si="122"/>
        <v>0</v>
      </c>
      <c r="BI318" s="172">
        <f t="shared" si="123"/>
        <v>0</v>
      </c>
      <c r="BJ318" s="172">
        <f t="shared" si="124"/>
        <v>0</v>
      </c>
      <c r="BK318" s="172">
        <f t="shared" si="125"/>
        <v>0</v>
      </c>
      <c r="BL318" s="176"/>
      <c r="BM318" s="172">
        <f t="shared" si="104"/>
        <v>0</v>
      </c>
      <c r="BN318" s="172">
        <f t="shared" si="105"/>
        <v>0</v>
      </c>
      <c r="BO318" s="172">
        <f t="shared" si="106"/>
        <v>0</v>
      </c>
      <c r="BP318" s="172">
        <f t="shared" si="107"/>
        <v>0</v>
      </c>
      <c r="BQ318" s="172">
        <f t="shared" si="108"/>
        <v>0</v>
      </c>
      <c r="BR318" s="172">
        <f t="shared" si="109"/>
        <v>0</v>
      </c>
      <c r="BS318" s="172">
        <f t="shared" si="110"/>
        <v>0</v>
      </c>
      <c r="BT318" s="55"/>
      <c r="BU318" s="158">
        <f>SUMIF('Input| Projects'!$BA$8:$CX$8,RIGHT(BU$9,3),'Input| Projects'!$BA318:$CX318)</f>
        <v>0</v>
      </c>
      <c r="BV318" s="158">
        <f>SUMIF('Input| Projects'!$BA$8:$CX$8,RIGHT(BV$9,3),'Input| Projects'!$BA318:$CX318)</f>
        <v>0</v>
      </c>
      <c r="BW318" s="79" t="str">
        <f t="shared" si="111"/>
        <v/>
      </c>
    </row>
    <row r="319" spans="2:75" x14ac:dyDescent="0.2">
      <c r="B319" s="123">
        <f>IFERROR('Input| Projects'!B319,"")</f>
        <v>310</v>
      </c>
      <c r="C319" s="160" t="str">
        <f>IFERROR(IF('Input| Projects'!C319="","",'Input| Projects'!C319),"")</f>
        <v/>
      </c>
      <c r="D319" s="160" t="str">
        <f>IFERROR(IF('Input| Projects'!D319="","",'Input| Projects'!D319),"")</f>
        <v/>
      </c>
      <c r="E319" s="53"/>
      <c r="F319" s="160" t="str">
        <f>IF(LEN('Input| Projects'!F319)&gt;0,'Input| Projects'!F319,"")</f>
        <v/>
      </c>
      <c r="G319" s="160" t="str">
        <f>IF(LEN('Input| Projects'!G319)&gt;0,'Input| Projects'!G319,"")</f>
        <v/>
      </c>
      <c r="H319" s="10"/>
      <c r="I319" s="194" cm="1">
        <f t="array" ref="I319">IF(LEN($F319)&gt;0,1+IFERROR(SUMPRODUCT(TRANSPOSE('Input| Projects'!$AO319:$AQ319),INDEX('Input| Escalations'!$F$27:$L$29,,MATCH(Q$9,'Input| Escalations'!$F$21:$L$21,0))),0),0)</f>
        <v>0</v>
      </c>
      <c r="J319" s="194" cm="1">
        <f t="array" ref="J319">IF(LEN($F319)&gt;0,1+IFERROR(SUMPRODUCT(TRANSPOSE('Input| Projects'!$AO319:$AQ319),INDEX('Input| Escalations'!$F$27:$L$29,,MATCH(R$9,'Input| Escalations'!$F$21:$L$21,0))),0),0)</f>
        <v>0</v>
      </c>
      <c r="K319" s="194" cm="1">
        <f t="array" ref="K319">IF(LEN($F319)&gt;0,1+IFERROR(SUMPRODUCT(TRANSPOSE('Input| Projects'!$AO319:$AQ319),INDEX('Input| Escalations'!$F$27:$L$29,,MATCH(S$9,'Input| Escalations'!$F$21:$L$21,0))),0),0)</f>
        <v>0</v>
      </c>
      <c r="L319" s="194" cm="1">
        <f t="array" ref="L319">IF(LEN($F319)&gt;0,1+IFERROR(SUMPRODUCT(TRANSPOSE('Input| Projects'!$AO319:$AQ319),INDEX('Input| Escalations'!$F$27:$L$29,,MATCH(T$9,'Input| Escalations'!$F$21:$L$21,0))),0),0)</f>
        <v>0</v>
      </c>
      <c r="M319" s="194" cm="1">
        <f t="array" ref="M319">IF(LEN($F319)&gt;0,1+IFERROR(SUMPRODUCT(TRANSPOSE('Input| Projects'!$AO319:$AQ319),INDEX('Input| Escalations'!$F$27:$L$29,,MATCH(U$9,'Input| Escalations'!$F$21:$L$21,0))),0),0)</f>
        <v>0</v>
      </c>
      <c r="N319" s="194" cm="1">
        <f t="array" ref="N319">IF(LEN($F319)&gt;0,1+IFERROR(SUMPRODUCT(TRANSPOSE('Input| Projects'!$AO319:$AQ319),INDEX('Input| Escalations'!$F$27:$L$29,,MATCH(V$9,'Input| Escalations'!$F$21:$L$21,0))),0),0)</f>
        <v>0</v>
      </c>
      <c r="O319" s="194" cm="1">
        <f t="array" ref="O319">IF(LEN($F319)&gt;0,1+IFERROR(SUMPRODUCT(TRANSPOSE('Input| Projects'!$AO319:$AQ319),INDEX('Input| Escalations'!$F$27:$L$29,,MATCH(W$9,'Input| Escalations'!$F$21:$L$21,0))),0),0)</f>
        <v>0</v>
      </c>
      <c r="P319" s="10"/>
      <c r="Q319" s="172">
        <f>IFERROR(IF(ISNUMBER(FIND("decision",'Input| Setup'!$F$6)),'Input| Projects'!Y319,'Input| Projects'!I319)*'Input| Escalations'!$I$17*I319,0)</f>
        <v>0</v>
      </c>
      <c r="R319" s="172">
        <f>IFERROR(IF(ISNUMBER(FIND("decision",'Input| Setup'!$F$6)),'Input| Projects'!Z319,'Input| Projects'!J319)*'Input| Escalations'!$I$17*J319,0)</f>
        <v>0</v>
      </c>
      <c r="S319" s="172">
        <f>IFERROR(IF(ISNUMBER(FIND("decision",'Input| Setup'!$F$6)),'Input| Projects'!AA319,'Input| Projects'!K319)*'Input| Escalations'!$I$17*K319,0)</f>
        <v>0</v>
      </c>
      <c r="T319" s="172">
        <f>IFERROR(IF(ISNUMBER(FIND("decision",'Input| Setup'!$F$6)),'Input| Projects'!AB319,'Input| Projects'!L319)*'Input| Escalations'!$I$17*L319,0)</f>
        <v>0</v>
      </c>
      <c r="U319" s="172">
        <f>IFERROR(IF(ISNUMBER(FIND("decision",'Input| Setup'!$F$6)),'Input| Projects'!AC319,'Input| Projects'!M319)*'Input| Escalations'!$I$17*M319,0)</f>
        <v>0</v>
      </c>
      <c r="V319" s="172">
        <f>IFERROR(IF(ISNUMBER(FIND("decision",'Input| Setup'!$F$6)),'Input| Projects'!AD319,'Input| Projects'!N319)*'Input| Escalations'!$I$17*N319,0)</f>
        <v>0</v>
      </c>
      <c r="W319" s="172">
        <f>IFERROR(IF(ISNUMBER(FIND("decision",'Input| Setup'!$F$6)),'Input| Projects'!AE319,'Input| Projects'!O319)*'Input| Escalations'!$I$17*O319,0)</f>
        <v>0</v>
      </c>
      <c r="X319" s="175"/>
      <c r="Y319" s="172">
        <f>IF(ISNUMBER(FIND("decision",'Input| Setup'!$F$6)),'Input| Projects'!AG319,'Input| Projects'!Q319)*I319*'Input| Escalations'!$I$17</f>
        <v>0</v>
      </c>
      <c r="Z319" s="172">
        <f>IF(ISNUMBER(FIND("decision",'Input| Setup'!$F$6)),'Input| Projects'!AH319,'Input| Projects'!R319)*J319*'Input| Escalations'!$I$17</f>
        <v>0</v>
      </c>
      <c r="AA319" s="172">
        <f>IF(ISNUMBER(FIND("decision",'Input| Setup'!$F$6)),'Input| Projects'!AI319,'Input| Projects'!S319)*K319*'Input| Escalations'!$I$17</f>
        <v>0</v>
      </c>
      <c r="AB319" s="172">
        <f>IF(ISNUMBER(FIND("decision",'Input| Setup'!$F$6)),'Input| Projects'!AJ319,'Input| Projects'!T319)*L319*'Input| Escalations'!$I$17</f>
        <v>0</v>
      </c>
      <c r="AC319" s="172">
        <f>IF(ISNUMBER(FIND("decision",'Input| Setup'!$F$6)),'Input| Projects'!AK319,'Input| Projects'!U319)*M319*'Input| Escalations'!$I$17</f>
        <v>0</v>
      </c>
      <c r="AD319" s="172">
        <f>IF(ISNUMBER(FIND("decision",'Input| Setup'!$F$6)),'Input| Projects'!AL319,'Input| Projects'!V319)*N319*'Input| Escalations'!$I$17</f>
        <v>0</v>
      </c>
      <c r="AE319" s="172">
        <f>IF(ISNUMBER(FIND("decision",'Input| Setup'!$F$6)),'Input| Projects'!AM319,'Input| Projects'!W319)*O319*'Input| Escalations'!$I$17</f>
        <v>0</v>
      </c>
      <c r="AF319" s="175"/>
      <c r="AG319" s="172" cm="1">
        <f t="array" ref="AG319">IFERROR(--('Input| Projects'!$AS319="Yes")*_xlfn.SWITCH('Input| Overheads'!$C$50,"Direct costs",'Calc| Overheads Allocation'!C$8*Q319,"Internal labour",'Calc| Overheads Allocation'!C$8*Q319*'Input| Projects'!$AO319,"DNSP defined",'Calc| Overheads Allocation'!C$78*'Input| Projects'!$AV319,0),0)</f>
        <v>0</v>
      </c>
      <c r="AH319" s="172" cm="1">
        <f t="array" ref="AH319">IFERROR(--('Input| Projects'!$AS319="Yes")*_xlfn.SWITCH('Input| Overheads'!$C$50,"Direct costs",'Calc| Overheads Allocation'!D$8*R319,"Internal labour",'Calc| Overheads Allocation'!D$8*R319*'Input| Projects'!$AO319,"DNSP defined",'Calc| Overheads Allocation'!D$78*'Input| Projects'!$AV319,0),0)</f>
        <v>0</v>
      </c>
      <c r="AI319" s="172" cm="1">
        <f t="array" ref="AI319">IFERROR(--('Input| Projects'!$AS319="Yes")*_xlfn.SWITCH('Input| Overheads'!$C$50,"Direct costs",'Calc| Overheads Allocation'!E$8*S319,"Internal labour",'Calc| Overheads Allocation'!E$8*S319*'Input| Projects'!$AO319,"DNSP defined",'Calc| Overheads Allocation'!E$78*'Input| Projects'!$AV319,0),0)</f>
        <v>0</v>
      </c>
      <c r="AJ319" s="172" cm="1">
        <f t="array" ref="AJ319">IFERROR(--('Input| Projects'!$AS319="Yes")*_xlfn.SWITCH('Input| Overheads'!$C$50,"Direct costs",'Calc| Overheads Allocation'!F$8*T319,"Internal labour",'Calc| Overheads Allocation'!F$8*T319*'Input| Projects'!$AO319,"DNSP defined",'Calc| Overheads Allocation'!F$78*'Input| Projects'!$AV319,0),0)</f>
        <v>0</v>
      </c>
      <c r="AK319" s="172" cm="1">
        <f t="array" ref="AK319">IFERROR(--('Input| Projects'!$AS319="Yes")*_xlfn.SWITCH('Input| Overheads'!$C$50,"Direct costs",'Calc| Overheads Allocation'!G$8*U319,"Internal labour",'Calc| Overheads Allocation'!G$8*U319*'Input| Projects'!$AO319,"DNSP defined",'Calc| Overheads Allocation'!G$78*'Input| Projects'!$AV319,0),0)</f>
        <v>0</v>
      </c>
      <c r="AL319" s="172" cm="1">
        <f t="array" ref="AL319">IFERROR(--('Input| Projects'!$AS319="Yes")*_xlfn.SWITCH('Input| Overheads'!$C$50,"Direct costs",'Calc| Overheads Allocation'!H$8*V319,"Internal labour",'Calc| Overheads Allocation'!H$8*V319*'Input| Projects'!$AO319,"DNSP defined",'Calc| Overheads Allocation'!H$78*'Input| Projects'!$AV319,0),0)</f>
        <v>0</v>
      </c>
      <c r="AM319" s="172" cm="1">
        <f t="array" ref="AM319">IFERROR(--('Input| Projects'!$AS319="Yes")*_xlfn.SWITCH('Input| Overheads'!$C$50,"Direct costs",'Calc| Overheads Allocation'!I$8*W319,"Internal labour",'Calc| Overheads Allocation'!I$8*W319*'Input| Projects'!$AO319,"DNSP defined",'Calc| Overheads Allocation'!I$78*'Input| Projects'!$AV319,0),0)</f>
        <v>0</v>
      </c>
      <c r="AN319" s="175"/>
      <c r="AO319" s="172" cm="1">
        <f t="array" ref="AO319">IFERROR(--('Input| Projects'!$AT319="Yes")*_xlfn.SWITCH('Input| Overheads'!$C$50,"Direct costs",'Calc| Overheads Allocation'!C$9*Q319,"Internal labour",'Calc| Overheads Allocation'!C$9*Q319*'Input| Projects'!$AO319,"DNSP defined",'Calc| Overheads Allocation'!C$79*'Input| Projects'!$AW319,0),0)</f>
        <v>0</v>
      </c>
      <c r="AP319" s="172" cm="1">
        <f t="array" ref="AP319">IFERROR(--('Input| Projects'!$AT319="Yes")*_xlfn.SWITCH('Input| Overheads'!$C$50,"Direct costs",'Calc| Overheads Allocation'!D$9*R319,"Internal labour",'Calc| Overheads Allocation'!D$9*R319*'Input| Projects'!$AO319,"DNSP defined",'Calc| Overheads Allocation'!D$79*'Input| Projects'!$AW319,0),0)</f>
        <v>0</v>
      </c>
      <c r="AQ319" s="172" cm="1">
        <f t="array" ref="AQ319">IFERROR(--('Input| Projects'!$AT319="Yes")*_xlfn.SWITCH('Input| Overheads'!$C$50,"Direct costs",'Calc| Overheads Allocation'!E$9*S319,"Internal labour",'Calc| Overheads Allocation'!E$9*S319*'Input| Projects'!$AO319,"DNSP defined",'Calc| Overheads Allocation'!E$79*'Input| Projects'!$AW319,0),0)</f>
        <v>0</v>
      </c>
      <c r="AR319" s="172" cm="1">
        <f t="array" ref="AR319">IFERROR(--('Input| Projects'!$AT319="Yes")*_xlfn.SWITCH('Input| Overheads'!$C$50,"Direct costs",'Calc| Overheads Allocation'!F$9*T319,"Internal labour",'Calc| Overheads Allocation'!F$9*T319*'Input| Projects'!$AO319,"DNSP defined",'Calc| Overheads Allocation'!F$79*'Input| Projects'!$AW319,0),0)</f>
        <v>0</v>
      </c>
      <c r="AS319" s="172" cm="1">
        <f t="array" ref="AS319">IFERROR(--('Input| Projects'!$AT319="Yes")*_xlfn.SWITCH('Input| Overheads'!$C$50,"Direct costs",'Calc| Overheads Allocation'!G$9*U319,"Internal labour",'Calc| Overheads Allocation'!G$9*U319*'Input| Projects'!$AO319,"DNSP defined",'Calc| Overheads Allocation'!G$79*'Input| Projects'!$AW319,0),0)</f>
        <v>0</v>
      </c>
      <c r="AT319" s="172" cm="1">
        <f t="array" ref="AT319">IFERROR(--('Input| Projects'!$AT319="Yes")*_xlfn.SWITCH('Input| Overheads'!$C$50,"Direct costs",'Calc| Overheads Allocation'!H$9*V319,"Internal labour",'Calc| Overheads Allocation'!H$9*V319*'Input| Projects'!$AO319,"DNSP defined",'Calc| Overheads Allocation'!H$79*'Input| Projects'!$AW319,0),0)</f>
        <v>0</v>
      </c>
      <c r="AU319" s="172" cm="1">
        <f t="array" ref="AU319">IFERROR(--('Input| Projects'!$AT319="Yes")*_xlfn.SWITCH('Input| Overheads'!$C$50,"Direct costs",'Calc| Overheads Allocation'!I$9*W319,"Internal labour",'Calc| Overheads Allocation'!I$9*W319*'Input| Projects'!$AO319,"DNSP defined",'Calc| Overheads Allocation'!I$79*'Input| Projects'!$AW319,0),0)</f>
        <v>0</v>
      </c>
      <c r="AV319" s="175"/>
      <c r="AW319" s="172">
        <f t="shared" si="112"/>
        <v>0</v>
      </c>
      <c r="AX319" s="172">
        <f t="shared" si="113"/>
        <v>0</v>
      </c>
      <c r="AY319" s="172">
        <f t="shared" si="114"/>
        <v>0</v>
      </c>
      <c r="AZ319" s="172">
        <f t="shared" si="115"/>
        <v>0</v>
      </c>
      <c r="BA319" s="172">
        <f t="shared" si="116"/>
        <v>0</v>
      </c>
      <c r="BB319" s="172">
        <f t="shared" si="117"/>
        <v>0</v>
      </c>
      <c r="BC319" s="172">
        <f t="shared" si="118"/>
        <v>0</v>
      </c>
      <c r="BD319" s="176"/>
      <c r="BE319" s="172">
        <f t="shared" si="119"/>
        <v>0</v>
      </c>
      <c r="BF319" s="172">
        <f t="shared" si="120"/>
        <v>0</v>
      </c>
      <c r="BG319" s="172">
        <f t="shared" si="121"/>
        <v>0</v>
      </c>
      <c r="BH319" s="172">
        <f t="shared" si="122"/>
        <v>0</v>
      </c>
      <c r="BI319" s="172">
        <f t="shared" si="123"/>
        <v>0</v>
      </c>
      <c r="BJ319" s="172">
        <f t="shared" si="124"/>
        <v>0</v>
      </c>
      <c r="BK319" s="172">
        <f t="shared" si="125"/>
        <v>0</v>
      </c>
      <c r="BL319" s="176"/>
      <c r="BM319" s="172">
        <f t="shared" si="104"/>
        <v>0</v>
      </c>
      <c r="BN319" s="172">
        <f t="shared" si="105"/>
        <v>0</v>
      </c>
      <c r="BO319" s="172">
        <f t="shared" si="106"/>
        <v>0</v>
      </c>
      <c r="BP319" s="172">
        <f t="shared" si="107"/>
        <v>0</v>
      </c>
      <c r="BQ319" s="172">
        <f t="shared" si="108"/>
        <v>0</v>
      </c>
      <c r="BR319" s="172">
        <f t="shared" si="109"/>
        <v>0</v>
      </c>
      <c r="BS319" s="172">
        <f t="shared" si="110"/>
        <v>0</v>
      </c>
      <c r="BT319" s="55"/>
      <c r="BU319" s="158">
        <f>SUMIF('Input| Projects'!$BA$8:$CX$8,RIGHT(BU$9,3),'Input| Projects'!$BA319:$CX319)</f>
        <v>0</v>
      </c>
      <c r="BV319" s="158">
        <f>SUMIF('Input| Projects'!$BA$8:$CX$8,RIGHT(BV$9,3),'Input| Projects'!$BA319:$CX319)</f>
        <v>0</v>
      </c>
      <c r="BW319" s="79" t="str">
        <f t="shared" si="111"/>
        <v/>
      </c>
    </row>
    <row r="320" spans="2:75" x14ac:dyDescent="0.2">
      <c r="B320" s="123">
        <f>IFERROR('Input| Projects'!B320,"")</f>
        <v>311</v>
      </c>
      <c r="C320" s="160" t="str">
        <f>IFERROR(IF('Input| Projects'!C320="","",'Input| Projects'!C320),"")</f>
        <v/>
      </c>
      <c r="D320" s="160" t="str">
        <f>IFERROR(IF('Input| Projects'!D320="","",'Input| Projects'!D320),"")</f>
        <v/>
      </c>
      <c r="E320" s="53"/>
      <c r="F320" s="160" t="str">
        <f>IF(LEN('Input| Projects'!F320)&gt;0,'Input| Projects'!F320,"")</f>
        <v/>
      </c>
      <c r="G320" s="160" t="str">
        <f>IF(LEN('Input| Projects'!G320)&gt;0,'Input| Projects'!G320,"")</f>
        <v/>
      </c>
      <c r="H320" s="10"/>
      <c r="I320" s="194" cm="1">
        <f t="array" ref="I320">IF(LEN($F320)&gt;0,1+IFERROR(SUMPRODUCT(TRANSPOSE('Input| Projects'!$AO320:$AQ320),INDEX('Input| Escalations'!$F$27:$L$29,,MATCH(Q$9,'Input| Escalations'!$F$21:$L$21,0))),0),0)</f>
        <v>0</v>
      </c>
      <c r="J320" s="194" cm="1">
        <f t="array" ref="J320">IF(LEN($F320)&gt;0,1+IFERROR(SUMPRODUCT(TRANSPOSE('Input| Projects'!$AO320:$AQ320),INDEX('Input| Escalations'!$F$27:$L$29,,MATCH(R$9,'Input| Escalations'!$F$21:$L$21,0))),0),0)</f>
        <v>0</v>
      </c>
      <c r="K320" s="194" cm="1">
        <f t="array" ref="K320">IF(LEN($F320)&gt;0,1+IFERROR(SUMPRODUCT(TRANSPOSE('Input| Projects'!$AO320:$AQ320),INDEX('Input| Escalations'!$F$27:$L$29,,MATCH(S$9,'Input| Escalations'!$F$21:$L$21,0))),0),0)</f>
        <v>0</v>
      </c>
      <c r="L320" s="194" cm="1">
        <f t="array" ref="L320">IF(LEN($F320)&gt;0,1+IFERROR(SUMPRODUCT(TRANSPOSE('Input| Projects'!$AO320:$AQ320),INDEX('Input| Escalations'!$F$27:$L$29,,MATCH(T$9,'Input| Escalations'!$F$21:$L$21,0))),0),0)</f>
        <v>0</v>
      </c>
      <c r="M320" s="194" cm="1">
        <f t="array" ref="M320">IF(LEN($F320)&gt;0,1+IFERROR(SUMPRODUCT(TRANSPOSE('Input| Projects'!$AO320:$AQ320),INDEX('Input| Escalations'!$F$27:$L$29,,MATCH(U$9,'Input| Escalations'!$F$21:$L$21,0))),0),0)</f>
        <v>0</v>
      </c>
      <c r="N320" s="194" cm="1">
        <f t="array" ref="N320">IF(LEN($F320)&gt;0,1+IFERROR(SUMPRODUCT(TRANSPOSE('Input| Projects'!$AO320:$AQ320),INDEX('Input| Escalations'!$F$27:$L$29,,MATCH(V$9,'Input| Escalations'!$F$21:$L$21,0))),0),0)</f>
        <v>0</v>
      </c>
      <c r="O320" s="194" cm="1">
        <f t="array" ref="O320">IF(LEN($F320)&gt;0,1+IFERROR(SUMPRODUCT(TRANSPOSE('Input| Projects'!$AO320:$AQ320),INDEX('Input| Escalations'!$F$27:$L$29,,MATCH(W$9,'Input| Escalations'!$F$21:$L$21,0))),0),0)</f>
        <v>0</v>
      </c>
      <c r="P320" s="10"/>
      <c r="Q320" s="172">
        <f>IFERROR(IF(ISNUMBER(FIND("decision",'Input| Setup'!$F$6)),'Input| Projects'!Y320,'Input| Projects'!I320)*'Input| Escalations'!$I$17*I320,0)</f>
        <v>0</v>
      </c>
      <c r="R320" s="172">
        <f>IFERROR(IF(ISNUMBER(FIND("decision",'Input| Setup'!$F$6)),'Input| Projects'!Z320,'Input| Projects'!J320)*'Input| Escalations'!$I$17*J320,0)</f>
        <v>0</v>
      </c>
      <c r="S320" s="172">
        <f>IFERROR(IF(ISNUMBER(FIND("decision",'Input| Setup'!$F$6)),'Input| Projects'!AA320,'Input| Projects'!K320)*'Input| Escalations'!$I$17*K320,0)</f>
        <v>0</v>
      </c>
      <c r="T320" s="172">
        <f>IFERROR(IF(ISNUMBER(FIND("decision",'Input| Setup'!$F$6)),'Input| Projects'!AB320,'Input| Projects'!L320)*'Input| Escalations'!$I$17*L320,0)</f>
        <v>0</v>
      </c>
      <c r="U320" s="172">
        <f>IFERROR(IF(ISNUMBER(FIND("decision",'Input| Setup'!$F$6)),'Input| Projects'!AC320,'Input| Projects'!M320)*'Input| Escalations'!$I$17*M320,0)</f>
        <v>0</v>
      </c>
      <c r="V320" s="172">
        <f>IFERROR(IF(ISNUMBER(FIND("decision",'Input| Setup'!$F$6)),'Input| Projects'!AD320,'Input| Projects'!N320)*'Input| Escalations'!$I$17*N320,0)</f>
        <v>0</v>
      </c>
      <c r="W320" s="172">
        <f>IFERROR(IF(ISNUMBER(FIND("decision",'Input| Setup'!$F$6)),'Input| Projects'!AE320,'Input| Projects'!O320)*'Input| Escalations'!$I$17*O320,0)</f>
        <v>0</v>
      </c>
      <c r="X320" s="175"/>
      <c r="Y320" s="172">
        <f>IF(ISNUMBER(FIND("decision",'Input| Setup'!$F$6)),'Input| Projects'!AG320,'Input| Projects'!Q320)*I320*'Input| Escalations'!$I$17</f>
        <v>0</v>
      </c>
      <c r="Z320" s="172">
        <f>IF(ISNUMBER(FIND("decision",'Input| Setup'!$F$6)),'Input| Projects'!AH320,'Input| Projects'!R320)*J320*'Input| Escalations'!$I$17</f>
        <v>0</v>
      </c>
      <c r="AA320" s="172">
        <f>IF(ISNUMBER(FIND("decision",'Input| Setup'!$F$6)),'Input| Projects'!AI320,'Input| Projects'!S320)*K320*'Input| Escalations'!$I$17</f>
        <v>0</v>
      </c>
      <c r="AB320" s="172">
        <f>IF(ISNUMBER(FIND("decision",'Input| Setup'!$F$6)),'Input| Projects'!AJ320,'Input| Projects'!T320)*L320*'Input| Escalations'!$I$17</f>
        <v>0</v>
      </c>
      <c r="AC320" s="172">
        <f>IF(ISNUMBER(FIND("decision",'Input| Setup'!$F$6)),'Input| Projects'!AK320,'Input| Projects'!U320)*M320*'Input| Escalations'!$I$17</f>
        <v>0</v>
      </c>
      <c r="AD320" s="172">
        <f>IF(ISNUMBER(FIND("decision",'Input| Setup'!$F$6)),'Input| Projects'!AL320,'Input| Projects'!V320)*N320*'Input| Escalations'!$I$17</f>
        <v>0</v>
      </c>
      <c r="AE320" s="172">
        <f>IF(ISNUMBER(FIND("decision",'Input| Setup'!$F$6)),'Input| Projects'!AM320,'Input| Projects'!W320)*O320*'Input| Escalations'!$I$17</f>
        <v>0</v>
      </c>
      <c r="AF320" s="175"/>
      <c r="AG320" s="172" cm="1">
        <f t="array" ref="AG320">IFERROR(--('Input| Projects'!$AS320="Yes")*_xlfn.SWITCH('Input| Overheads'!$C$50,"Direct costs",'Calc| Overheads Allocation'!C$8*Q320,"Internal labour",'Calc| Overheads Allocation'!C$8*Q320*'Input| Projects'!$AO320,"DNSP defined",'Calc| Overheads Allocation'!C$78*'Input| Projects'!$AV320,0),0)</f>
        <v>0</v>
      </c>
      <c r="AH320" s="172" cm="1">
        <f t="array" ref="AH320">IFERROR(--('Input| Projects'!$AS320="Yes")*_xlfn.SWITCH('Input| Overheads'!$C$50,"Direct costs",'Calc| Overheads Allocation'!D$8*R320,"Internal labour",'Calc| Overheads Allocation'!D$8*R320*'Input| Projects'!$AO320,"DNSP defined",'Calc| Overheads Allocation'!D$78*'Input| Projects'!$AV320,0),0)</f>
        <v>0</v>
      </c>
      <c r="AI320" s="172" cm="1">
        <f t="array" ref="AI320">IFERROR(--('Input| Projects'!$AS320="Yes")*_xlfn.SWITCH('Input| Overheads'!$C$50,"Direct costs",'Calc| Overheads Allocation'!E$8*S320,"Internal labour",'Calc| Overheads Allocation'!E$8*S320*'Input| Projects'!$AO320,"DNSP defined",'Calc| Overheads Allocation'!E$78*'Input| Projects'!$AV320,0),0)</f>
        <v>0</v>
      </c>
      <c r="AJ320" s="172" cm="1">
        <f t="array" ref="AJ320">IFERROR(--('Input| Projects'!$AS320="Yes")*_xlfn.SWITCH('Input| Overheads'!$C$50,"Direct costs",'Calc| Overheads Allocation'!F$8*T320,"Internal labour",'Calc| Overheads Allocation'!F$8*T320*'Input| Projects'!$AO320,"DNSP defined",'Calc| Overheads Allocation'!F$78*'Input| Projects'!$AV320,0),0)</f>
        <v>0</v>
      </c>
      <c r="AK320" s="172" cm="1">
        <f t="array" ref="AK320">IFERROR(--('Input| Projects'!$AS320="Yes")*_xlfn.SWITCH('Input| Overheads'!$C$50,"Direct costs",'Calc| Overheads Allocation'!G$8*U320,"Internal labour",'Calc| Overheads Allocation'!G$8*U320*'Input| Projects'!$AO320,"DNSP defined",'Calc| Overheads Allocation'!G$78*'Input| Projects'!$AV320,0),0)</f>
        <v>0</v>
      </c>
      <c r="AL320" s="172" cm="1">
        <f t="array" ref="AL320">IFERROR(--('Input| Projects'!$AS320="Yes")*_xlfn.SWITCH('Input| Overheads'!$C$50,"Direct costs",'Calc| Overheads Allocation'!H$8*V320,"Internal labour",'Calc| Overheads Allocation'!H$8*V320*'Input| Projects'!$AO320,"DNSP defined",'Calc| Overheads Allocation'!H$78*'Input| Projects'!$AV320,0),0)</f>
        <v>0</v>
      </c>
      <c r="AM320" s="172" cm="1">
        <f t="array" ref="AM320">IFERROR(--('Input| Projects'!$AS320="Yes")*_xlfn.SWITCH('Input| Overheads'!$C$50,"Direct costs",'Calc| Overheads Allocation'!I$8*W320,"Internal labour",'Calc| Overheads Allocation'!I$8*W320*'Input| Projects'!$AO320,"DNSP defined",'Calc| Overheads Allocation'!I$78*'Input| Projects'!$AV320,0),0)</f>
        <v>0</v>
      </c>
      <c r="AN320" s="175"/>
      <c r="AO320" s="172" cm="1">
        <f t="array" ref="AO320">IFERROR(--('Input| Projects'!$AT320="Yes")*_xlfn.SWITCH('Input| Overheads'!$C$50,"Direct costs",'Calc| Overheads Allocation'!C$9*Q320,"Internal labour",'Calc| Overheads Allocation'!C$9*Q320*'Input| Projects'!$AO320,"DNSP defined",'Calc| Overheads Allocation'!C$79*'Input| Projects'!$AW320,0),0)</f>
        <v>0</v>
      </c>
      <c r="AP320" s="172" cm="1">
        <f t="array" ref="AP320">IFERROR(--('Input| Projects'!$AT320="Yes")*_xlfn.SWITCH('Input| Overheads'!$C$50,"Direct costs",'Calc| Overheads Allocation'!D$9*R320,"Internal labour",'Calc| Overheads Allocation'!D$9*R320*'Input| Projects'!$AO320,"DNSP defined",'Calc| Overheads Allocation'!D$79*'Input| Projects'!$AW320,0),0)</f>
        <v>0</v>
      </c>
      <c r="AQ320" s="172" cm="1">
        <f t="array" ref="AQ320">IFERROR(--('Input| Projects'!$AT320="Yes")*_xlfn.SWITCH('Input| Overheads'!$C$50,"Direct costs",'Calc| Overheads Allocation'!E$9*S320,"Internal labour",'Calc| Overheads Allocation'!E$9*S320*'Input| Projects'!$AO320,"DNSP defined",'Calc| Overheads Allocation'!E$79*'Input| Projects'!$AW320,0),0)</f>
        <v>0</v>
      </c>
      <c r="AR320" s="172" cm="1">
        <f t="array" ref="AR320">IFERROR(--('Input| Projects'!$AT320="Yes")*_xlfn.SWITCH('Input| Overheads'!$C$50,"Direct costs",'Calc| Overheads Allocation'!F$9*T320,"Internal labour",'Calc| Overheads Allocation'!F$9*T320*'Input| Projects'!$AO320,"DNSP defined",'Calc| Overheads Allocation'!F$79*'Input| Projects'!$AW320,0),0)</f>
        <v>0</v>
      </c>
      <c r="AS320" s="172" cm="1">
        <f t="array" ref="AS320">IFERROR(--('Input| Projects'!$AT320="Yes")*_xlfn.SWITCH('Input| Overheads'!$C$50,"Direct costs",'Calc| Overheads Allocation'!G$9*U320,"Internal labour",'Calc| Overheads Allocation'!G$9*U320*'Input| Projects'!$AO320,"DNSP defined",'Calc| Overheads Allocation'!G$79*'Input| Projects'!$AW320,0),0)</f>
        <v>0</v>
      </c>
      <c r="AT320" s="172" cm="1">
        <f t="array" ref="AT320">IFERROR(--('Input| Projects'!$AT320="Yes")*_xlfn.SWITCH('Input| Overheads'!$C$50,"Direct costs",'Calc| Overheads Allocation'!H$9*V320,"Internal labour",'Calc| Overheads Allocation'!H$9*V320*'Input| Projects'!$AO320,"DNSP defined",'Calc| Overheads Allocation'!H$79*'Input| Projects'!$AW320,0),0)</f>
        <v>0</v>
      </c>
      <c r="AU320" s="172" cm="1">
        <f t="array" ref="AU320">IFERROR(--('Input| Projects'!$AT320="Yes")*_xlfn.SWITCH('Input| Overheads'!$C$50,"Direct costs",'Calc| Overheads Allocation'!I$9*W320,"Internal labour",'Calc| Overheads Allocation'!I$9*W320*'Input| Projects'!$AO320,"DNSP defined",'Calc| Overheads Allocation'!I$79*'Input| Projects'!$AW320,0),0)</f>
        <v>0</v>
      </c>
      <c r="AV320" s="175"/>
      <c r="AW320" s="172">
        <f t="shared" si="112"/>
        <v>0</v>
      </c>
      <c r="AX320" s="172">
        <f t="shared" si="113"/>
        <v>0</v>
      </c>
      <c r="AY320" s="172">
        <f t="shared" si="114"/>
        <v>0</v>
      </c>
      <c r="AZ320" s="172">
        <f t="shared" si="115"/>
        <v>0</v>
      </c>
      <c r="BA320" s="172">
        <f t="shared" si="116"/>
        <v>0</v>
      </c>
      <c r="BB320" s="172">
        <f t="shared" si="117"/>
        <v>0</v>
      </c>
      <c r="BC320" s="172">
        <f t="shared" si="118"/>
        <v>0</v>
      </c>
      <c r="BD320" s="176"/>
      <c r="BE320" s="172">
        <f t="shared" si="119"/>
        <v>0</v>
      </c>
      <c r="BF320" s="172">
        <f t="shared" si="120"/>
        <v>0</v>
      </c>
      <c r="BG320" s="172">
        <f t="shared" si="121"/>
        <v>0</v>
      </c>
      <c r="BH320" s="172">
        <f t="shared" si="122"/>
        <v>0</v>
      </c>
      <c r="BI320" s="172">
        <f t="shared" si="123"/>
        <v>0</v>
      </c>
      <c r="BJ320" s="172">
        <f t="shared" si="124"/>
        <v>0</v>
      </c>
      <c r="BK320" s="172">
        <f t="shared" si="125"/>
        <v>0</v>
      </c>
      <c r="BL320" s="176"/>
      <c r="BM320" s="172">
        <f t="shared" si="104"/>
        <v>0</v>
      </c>
      <c r="BN320" s="172">
        <f t="shared" si="105"/>
        <v>0</v>
      </c>
      <c r="BO320" s="172">
        <f t="shared" si="106"/>
        <v>0</v>
      </c>
      <c r="BP320" s="172">
        <f t="shared" si="107"/>
        <v>0</v>
      </c>
      <c r="BQ320" s="172">
        <f t="shared" si="108"/>
        <v>0</v>
      </c>
      <c r="BR320" s="172">
        <f t="shared" si="109"/>
        <v>0</v>
      </c>
      <c r="BS320" s="172">
        <f t="shared" si="110"/>
        <v>0</v>
      </c>
      <c r="BT320" s="55"/>
      <c r="BU320" s="158">
        <f>SUMIF('Input| Projects'!$BA$8:$CX$8,RIGHT(BU$9,3),'Input| Projects'!$BA320:$CX320)</f>
        <v>0</v>
      </c>
      <c r="BV320" s="158">
        <f>SUMIF('Input| Projects'!$BA$8:$CX$8,RIGHT(BV$9,3),'Input| Projects'!$BA320:$CX320)</f>
        <v>0</v>
      </c>
      <c r="BW320" s="79" t="str">
        <f t="shared" si="111"/>
        <v/>
      </c>
    </row>
    <row r="321" spans="2:75" x14ac:dyDescent="0.2">
      <c r="B321" s="123">
        <f>IFERROR('Input| Projects'!B321,"")</f>
        <v>312</v>
      </c>
      <c r="C321" s="160" t="str">
        <f>IFERROR(IF('Input| Projects'!C321="","",'Input| Projects'!C321),"")</f>
        <v/>
      </c>
      <c r="D321" s="160" t="str">
        <f>IFERROR(IF('Input| Projects'!D321="","",'Input| Projects'!D321),"")</f>
        <v/>
      </c>
      <c r="E321" s="53"/>
      <c r="F321" s="160" t="str">
        <f>IF(LEN('Input| Projects'!F321)&gt;0,'Input| Projects'!F321,"")</f>
        <v/>
      </c>
      <c r="G321" s="160" t="str">
        <f>IF(LEN('Input| Projects'!G321)&gt;0,'Input| Projects'!G321,"")</f>
        <v/>
      </c>
      <c r="H321" s="10"/>
      <c r="I321" s="194" cm="1">
        <f t="array" ref="I321">IF(LEN($F321)&gt;0,1+IFERROR(SUMPRODUCT(TRANSPOSE('Input| Projects'!$AO321:$AQ321),INDEX('Input| Escalations'!$F$27:$L$29,,MATCH(Q$9,'Input| Escalations'!$F$21:$L$21,0))),0),0)</f>
        <v>0</v>
      </c>
      <c r="J321" s="194" cm="1">
        <f t="array" ref="J321">IF(LEN($F321)&gt;0,1+IFERROR(SUMPRODUCT(TRANSPOSE('Input| Projects'!$AO321:$AQ321),INDEX('Input| Escalations'!$F$27:$L$29,,MATCH(R$9,'Input| Escalations'!$F$21:$L$21,0))),0),0)</f>
        <v>0</v>
      </c>
      <c r="K321" s="194" cm="1">
        <f t="array" ref="K321">IF(LEN($F321)&gt;0,1+IFERROR(SUMPRODUCT(TRANSPOSE('Input| Projects'!$AO321:$AQ321),INDEX('Input| Escalations'!$F$27:$L$29,,MATCH(S$9,'Input| Escalations'!$F$21:$L$21,0))),0),0)</f>
        <v>0</v>
      </c>
      <c r="L321" s="194" cm="1">
        <f t="array" ref="L321">IF(LEN($F321)&gt;0,1+IFERROR(SUMPRODUCT(TRANSPOSE('Input| Projects'!$AO321:$AQ321),INDEX('Input| Escalations'!$F$27:$L$29,,MATCH(T$9,'Input| Escalations'!$F$21:$L$21,0))),0),0)</f>
        <v>0</v>
      </c>
      <c r="M321" s="194" cm="1">
        <f t="array" ref="M321">IF(LEN($F321)&gt;0,1+IFERROR(SUMPRODUCT(TRANSPOSE('Input| Projects'!$AO321:$AQ321),INDEX('Input| Escalations'!$F$27:$L$29,,MATCH(U$9,'Input| Escalations'!$F$21:$L$21,0))),0),0)</f>
        <v>0</v>
      </c>
      <c r="N321" s="194" cm="1">
        <f t="array" ref="N321">IF(LEN($F321)&gt;0,1+IFERROR(SUMPRODUCT(TRANSPOSE('Input| Projects'!$AO321:$AQ321),INDEX('Input| Escalations'!$F$27:$L$29,,MATCH(V$9,'Input| Escalations'!$F$21:$L$21,0))),0),0)</f>
        <v>0</v>
      </c>
      <c r="O321" s="194" cm="1">
        <f t="array" ref="O321">IF(LEN($F321)&gt;0,1+IFERROR(SUMPRODUCT(TRANSPOSE('Input| Projects'!$AO321:$AQ321),INDEX('Input| Escalations'!$F$27:$L$29,,MATCH(W$9,'Input| Escalations'!$F$21:$L$21,0))),0),0)</f>
        <v>0</v>
      </c>
      <c r="P321" s="10"/>
      <c r="Q321" s="172">
        <f>IFERROR(IF(ISNUMBER(FIND("decision",'Input| Setup'!$F$6)),'Input| Projects'!Y321,'Input| Projects'!I321)*'Input| Escalations'!$I$17*I321,0)</f>
        <v>0</v>
      </c>
      <c r="R321" s="172">
        <f>IFERROR(IF(ISNUMBER(FIND("decision",'Input| Setup'!$F$6)),'Input| Projects'!Z321,'Input| Projects'!J321)*'Input| Escalations'!$I$17*J321,0)</f>
        <v>0</v>
      </c>
      <c r="S321" s="172">
        <f>IFERROR(IF(ISNUMBER(FIND("decision",'Input| Setup'!$F$6)),'Input| Projects'!AA321,'Input| Projects'!K321)*'Input| Escalations'!$I$17*K321,0)</f>
        <v>0</v>
      </c>
      <c r="T321" s="172">
        <f>IFERROR(IF(ISNUMBER(FIND("decision",'Input| Setup'!$F$6)),'Input| Projects'!AB321,'Input| Projects'!L321)*'Input| Escalations'!$I$17*L321,0)</f>
        <v>0</v>
      </c>
      <c r="U321" s="172">
        <f>IFERROR(IF(ISNUMBER(FIND("decision",'Input| Setup'!$F$6)),'Input| Projects'!AC321,'Input| Projects'!M321)*'Input| Escalations'!$I$17*M321,0)</f>
        <v>0</v>
      </c>
      <c r="V321" s="172">
        <f>IFERROR(IF(ISNUMBER(FIND("decision",'Input| Setup'!$F$6)),'Input| Projects'!AD321,'Input| Projects'!N321)*'Input| Escalations'!$I$17*N321,0)</f>
        <v>0</v>
      </c>
      <c r="W321" s="172">
        <f>IFERROR(IF(ISNUMBER(FIND("decision",'Input| Setup'!$F$6)),'Input| Projects'!AE321,'Input| Projects'!O321)*'Input| Escalations'!$I$17*O321,0)</f>
        <v>0</v>
      </c>
      <c r="X321" s="175"/>
      <c r="Y321" s="172">
        <f>IF(ISNUMBER(FIND("decision",'Input| Setup'!$F$6)),'Input| Projects'!AG321,'Input| Projects'!Q321)*I321*'Input| Escalations'!$I$17</f>
        <v>0</v>
      </c>
      <c r="Z321" s="172">
        <f>IF(ISNUMBER(FIND("decision",'Input| Setup'!$F$6)),'Input| Projects'!AH321,'Input| Projects'!R321)*J321*'Input| Escalations'!$I$17</f>
        <v>0</v>
      </c>
      <c r="AA321" s="172">
        <f>IF(ISNUMBER(FIND("decision",'Input| Setup'!$F$6)),'Input| Projects'!AI321,'Input| Projects'!S321)*K321*'Input| Escalations'!$I$17</f>
        <v>0</v>
      </c>
      <c r="AB321" s="172">
        <f>IF(ISNUMBER(FIND("decision",'Input| Setup'!$F$6)),'Input| Projects'!AJ321,'Input| Projects'!T321)*L321*'Input| Escalations'!$I$17</f>
        <v>0</v>
      </c>
      <c r="AC321" s="172">
        <f>IF(ISNUMBER(FIND("decision",'Input| Setup'!$F$6)),'Input| Projects'!AK321,'Input| Projects'!U321)*M321*'Input| Escalations'!$I$17</f>
        <v>0</v>
      </c>
      <c r="AD321" s="172">
        <f>IF(ISNUMBER(FIND("decision",'Input| Setup'!$F$6)),'Input| Projects'!AL321,'Input| Projects'!V321)*N321*'Input| Escalations'!$I$17</f>
        <v>0</v>
      </c>
      <c r="AE321" s="172">
        <f>IF(ISNUMBER(FIND("decision",'Input| Setup'!$F$6)),'Input| Projects'!AM321,'Input| Projects'!W321)*O321*'Input| Escalations'!$I$17</f>
        <v>0</v>
      </c>
      <c r="AF321" s="175"/>
      <c r="AG321" s="172" cm="1">
        <f t="array" ref="AG321">IFERROR(--('Input| Projects'!$AS321="Yes")*_xlfn.SWITCH('Input| Overheads'!$C$50,"Direct costs",'Calc| Overheads Allocation'!C$8*Q321,"Internal labour",'Calc| Overheads Allocation'!C$8*Q321*'Input| Projects'!$AO321,"DNSP defined",'Calc| Overheads Allocation'!C$78*'Input| Projects'!$AV321,0),0)</f>
        <v>0</v>
      </c>
      <c r="AH321" s="172" cm="1">
        <f t="array" ref="AH321">IFERROR(--('Input| Projects'!$AS321="Yes")*_xlfn.SWITCH('Input| Overheads'!$C$50,"Direct costs",'Calc| Overheads Allocation'!D$8*R321,"Internal labour",'Calc| Overheads Allocation'!D$8*R321*'Input| Projects'!$AO321,"DNSP defined",'Calc| Overheads Allocation'!D$78*'Input| Projects'!$AV321,0),0)</f>
        <v>0</v>
      </c>
      <c r="AI321" s="172" cm="1">
        <f t="array" ref="AI321">IFERROR(--('Input| Projects'!$AS321="Yes")*_xlfn.SWITCH('Input| Overheads'!$C$50,"Direct costs",'Calc| Overheads Allocation'!E$8*S321,"Internal labour",'Calc| Overheads Allocation'!E$8*S321*'Input| Projects'!$AO321,"DNSP defined",'Calc| Overheads Allocation'!E$78*'Input| Projects'!$AV321,0),0)</f>
        <v>0</v>
      </c>
      <c r="AJ321" s="172" cm="1">
        <f t="array" ref="AJ321">IFERROR(--('Input| Projects'!$AS321="Yes")*_xlfn.SWITCH('Input| Overheads'!$C$50,"Direct costs",'Calc| Overheads Allocation'!F$8*T321,"Internal labour",'Calc| Overheads Allocation'!F$8*T321*'Input| Projects'!$AO321,"DNSP defined",'Calc| Overheads Allocation'!F$78*'Input| Projects'!$AV321,0),0)</f>
        <v>0</v>
      </c>
      <c r="AK321" s="172" cm="1">
        <f t="array" ref="AK321">IFERROR(--('Input| Projects'!$AS321="Yes")*_xlfn.SWITCH('Input| Overheads'!$C$50,"Direct costs",'Calc| Overheads Allocation'!G$8*U321,"Internal labour",'Calc| Overheads Allocation'!G$8*U321*'Input| Projects'!$AO321,"DNSP defined",'Calc| Overheads Allocation'!G$78*'Input| Projects'!$AV321,0),0)</f>
        <v>0</v>
      </c>
      <c r="AL321" s="172" cm="1">
        <f t="array" ref="AL321">IFERROR(--('Input| Projects'!$AS321="Yes")*_xlfn.SWITCH('Input| Overheads'!$C$50,"Direct costs",'Calc| Overheads Allocation'!H$8*V321,"Internal labour",'Calc| Overheads Allocation'!H$8*V321*'Input| Projects'!$AO321,"DNSP defined",'Calc| Overheads Allocation'!H$78*'Input| Projects'!$AV321,0),0)</f>
        <v>0</v>
      </c>
      <c r="AM321" s="172" cm="1">
        <f t="array" ref="AM321">IFERROR(--('Input| Projects'!$AS321="Yes")*_xlfn.SWITCH('Input| Overheads'!$C$50,"Direct costs",'Calc| Overheads Allocation'!I$8*W321,"Internal labour",'Calc| Overheads Allocation'!I$8*W321*'Input| Projects'!$AO321,"DNSP defined",'Calc| Overheads Allocation'!I$78*'Input| Projects'!$AV321,0),0)</f>
        <v>0</v>
      </c>
      <c r="AN321" s="175"/>
      <c r="AO321" s="172" cm="1">
        <f t="array" ref="AO321">IFERROR(--('Input| Projects'!$AT321="Yes")*_xlfn.SWITCH('Input| Overheads'!$C$50,"Direct costs",'Calc| Overheads Allocation'!C$9*Q321,"Internal labour",'Calc| Overheads Allocation'!C$9*Q321*'Input| Projects'!$AO321,"DNSP defined",'Calc| Overheads Allocation'!C$79*'Input| Projects'!$AW321,0),0)</f>
        <v>0</v>
      </c>
      <c r="AP321" s="172" cm="1">
        <f t="array" ref="AP321">IFERROR(--('Input| Projects'!$AT321="Yes")*_xlfn.SWITCH('Input| Overheads'!$C$50,"Direct costs",'Calc| Overheads Allocation'!D$9*R321,"Internal labour",'Calc| Overheads Allocation'!D$9*R321*'Input| Projects'!$AO321,"DNSP defined",'Calc| Overheads Allocation'!D$79*'Input| Projects'!$AW321,0),0)</f>
        <v>0</v>
      </c>
      <c r="AQ321" s="172" cm="1">
        <f t="array" ref="AQ321">IFERROR(--('Input| Projects'!$AT321="Yes")*_xlfn.SWITCH('Input| Overheads'!$C$50,"Direct costs",'Calc| Overheads Allocation'!E$9*S321,"Internal labour",'Calc| Overheads Allocation'!E$9*S321*'Input| Projects'!$AO321,"DNSP defined",'Calc| Overheads Allocation'!E$79*'Input| Projects'!$AW321,0),0)</f>
        <v>0</v>
      </c>
      <c r="AR321" s="172" cm="1">
        <f t="array" ref="AR321">IFERROR(--('Input| Projects'!$AT321="Yes")*_xlfn.SWITCH('Input| Overheads'!$C$50,"Direct costs",'Calc| Overheads Allocation'!F$9*T321,"Internal labour",'Calc| Overheads Allocation'!F$9*T321*'Input| Projects'!$AO321,"DNSP defined",'Calc| Overheads Allocation'!F$79*'Input| Projects'!$AW321,0),0)</f>
        <v>0</v>
      </c>
      <c r="AS321" s="172" cm="1">
        <f t="array" ref="AS321">IFERROR(--('Input| Projects'!$AT321="Yes")*_xlfn.SWITCH('Input| Overheads'!$C$50,"Direct costs",'Calc| Overheads Allocation'!G$9*U321,"Internal labour",'Calc| Overheads Allocation'!G$9*U321*'Input| Projects'!$AO321,"DNSP defined",'Calc| Overheads Allocation'!G$79*'Input| Projects'!$AW321,0),0)</f>
        <v>0</v>
      </c>
      <c r="AT321" s="172" cm="1">
        <f t="array" ref="AT321">IFERROR(--('Input| Projects'!$AT321="Yes")*_xlfn.SWITCH('Input| Overheads'!$C$50,"Direct costs",'Calc| Overheads Allocation'!H$9*V321,"Internal labour",'Calc| Overheads Allocation'!H$9*V321*'Input| Projects'!$AO321,"DNSP defined",'Calc| Overheads Allocation'!H$79*'Input| Projects'!$AW321,0),0)</f>
        <v>0</v>
      </c>
      <c r="AU321" s="172" cm="1">
        <f t="array" ref="AU321">IFERROR(--('Input| Projects'!$AT321="Yes")*_xlfn.SWITCH('Input| Overheads'!$C$50,"Direct costs",'Calc| Overheads Allocation'!I$9*W321,"Internal labour",'Calc| Overheads Allocation'!I$9*W321*'Input| Projects'!$AO321,"DNSP defined",'Calc| Overheads Allocation'!I$79*'Input| Projects'!$AW321,0),0)</f>
        <v>0</v>
      </c>
      <c r="AV321" s="175"/>
      <c r="AW321" s="172">
        <f t="shared" si="112"/>
        <v>0</v>
      </c>
      <c r="AX321" s="172">
        <f t="shared" si="113"/>
        <v>0</v>
      </c>
      <c r="AY321" s="172">
        <f t="shared" si="114"/>
        <v>0</v>
      </c>
      <c r="AZ321" s="172">
        <f t="shared" si="115"/>
        <v>0</v>
      </c>
      <c r="BA321" s="172">
        <f t="shared" si="116"/>
        <v>0</v>
      </c>
      <c r="BB321" s="172">
        <f t="shared" si="117"/>
        <v>0</v>
      </c>
      <c r="BC321" s="172">
        <f t="shared" si="118"/>
        <v>0</v>
      </c>
      <c r="BD321" s="176"/>
      <c r="BE321" s="172">
        <f t="shared" si="119"/>
        <v>0</v>
      </c>
      <c r="BF321" s="172">
        <f t="shared" si="120"/>
        <v>0</v>
      </c>
      <c r="BG321" s="172">
        <f t="shared" si="121"/>
        <v>0</v>
      </c>
      <c r="BH321" s="172">
        <f t="shared" si="122"/>
        <v>0</v>
      </c>
      <c r="BI321" s="172">
        <f t="shared" si="123"/>
        <v>0</v>
      </c>
      <c r="BJ321" s="172">
        <f t="shared" si="124"/>
        <v>0</v>
      </c>
      <c r="BK321" s="172">
        <f t="shared" si="125"/>
        <v>0</v>
      </c>
      <c r="BL321" s="176"/>
      <c r="BM321" s="172">
        <f t="shared" si="104"/>
        <v>0</v>
      </c>
      <c r="BN321" s="172">
        <f t="shared" si="105"/>
        <v>0</v>
      </c>
      <c r="BO321" s="172">
        <f t="shared" si="106"/>
        <v>0</v>
      </c>
      <c r="BP321" s="172">
        <f t="shared" si="107"/>
        <v>0</v>
      </c>
      <c r="BQ321" s="172">
        <f t="shared" si="108"/>
        <v>0</v>
      </c>
      <c r="BR321" s="172">
        <f t="shared" si="109"/>
        <v>0</v>
      </c>
      <c r="BS321" s="172">
        <f t="shared" si="110"/>
        <v>0</v>
      </c>
      <c r="BT321" s="55"/>
      <c r="BU321" s="158">
        <f>SUMIF('Input| Projects'!$BA$8:$CX$8,RIGHT(BU$9,3),'Input| Projects'!$BA321:$CX321)</f>
        <v>0</v>
      </c>
      <c r="BV321" s="158">
        <f>SUMIF('Input| Projects'!$BA$8:$CX$8,RIGHT(BV$9,3),'Input| Projects'!$BA321:$CX321)</f>
        <v>0</v>
      </c>
      <c r="BW321" s="79" t="str">
        <f t="shared" si="111"/>
        <v/>
      </c>
    </row>
    <row r="322" spans="2:75" x14ac:dyDescent="0.2">
      <c r="B322" s="123">
        <f>IFERROR('Input| Projects'!B322,"")</f>
        <v>313</v>
      </c>
      <c r="C322" s="160" t="str">
        <f>IFERROR(IF('Input| Projects'!C322="","",'Input| Projects'!C322),"")</f>
        <v/>
      </c>
      <c r="D322" s="160" t="str">
        <f>IFERROR(IF('Input| Projects'!D322="","",'Input| Projects'!D322),"")</f>
        <v/>
      </c>
      <c r="E322" s="53"/>
      <c r="F322" s="160" t="str">
        <f>IF(LEN('Input| Projects'!F322)&gt;0,'Input| Projects'!F322,"")</f>
        <v/>
      </c>
      <c r="G322" s="160" t="str">
        <f>IF(LEN('Input| Projects'!G322)&gt;0,'Input| Projects'!G322,"")</f>
        <v/>
      </c>
      <c r="H322" s="10"/>
      <c r="I322" s="194" cm="1">
        <f t="array" ref="I322">IF(LEN($F322)&gt;0,1+IFERROR(SUMPRODUCT(TRANSPOSE('Input| Projects'!$AO322:$AQ322),INDEX('Input| Escalations'!$F$27:$L$29,,MATCH(Q$9,'Input| Escalations'!$F$21:$L$21,0))),0),0)</f>
        <v>0</v>
      </c>
      <c r="J322" s="194" cm="1">
        <f t="array" ref="J322">IF(LEN($F322)&gt;0,1+IFERROR(SUMPRODUCT(TRANSPOSE('Input| Projects'!$AO322:$AQ322),INDEX('Input| Escalations'!$F$27:$L$29,,MATCH(R$9,'Input| Escalations'!$F$21:$L$21,0))),0),0)</f>
        <v>0</v>
      </c>
      <c r="K322" s="194" cm="1">
        <f t="array" ref="K322">IF(LEN($F322)&gt;0,1+IFERROR(SUMPRODUCT(TRANSPOSE('Input| Projects'!$AO322:$AQ322),INDEX('Input| Escalations'!$F$27:$L$29,,MATCH(S$9,'Input| Escalations'!$F$21:$L$21,0))),0),0)</f>
        <v>0</v>
      </c>
      <c r="L322" s="194" cm="1">
        <f t="array" ref="L322">IF(LEN($F322)&gt;0,1+IFERROR(SUMPRODUCT(TRANSPOSE('Input| Projects'!$AO322:$AQ322),INDEX('Input| Escalations'!$F$27:$L$29,,MATCH(T$9,'Input| Escalations'!$F$21:$L$21,0))),0),0)</f>
        <v>0</v>
      </c>
      <c r="M322" s="194" cm="1">
        <f t="array" ref="M322">IF(LEN($F322)&gt;0,1+IFERROR(SUMPRODUCT(TRANSPOSE('Input| Projects'!$AO322:$AQ322),INDEX('Input| Escalations'!$F$27:$L$29,,MATCH(U$9,'Input| Escalations'!$F$21:$L$21,0))),0),0)</f>
        <v>0</v>
      </c>
      <c r="N322" s="194" cm="1">
        <f t="array" ref="N322">IF(LEN($F322)&gt;0,1+IFERROR(SUMPRODUCT(TRANSPOSE('Input| Projects'!$AO322:$AQ322),INDEX('Input| Escalations'!$F$27:$L$29,,MATCH(V$9,'Input| Escalations'!$F$21:$L$21,0))),0),0)</f>
        <v>0</v>
      </c>
      <c r="O322" s="194" cm="1">
        <f t="array" ref="O322">IF(LEN($F322)&gt;0,1+IFERROR(SUMPRODUCT(TRANSPOSE('Input| Projects'!$AO322:$AQ322),INDEX('Input| Escalations'!$F$27:$L$29,,MATCH(W$9,'Input| Escalations'!$F$21:$L$21,0))),0),0)</f>
        <v>0</v>
      </c>
      <c r="P322" s="10"/>
      <c r="Q322" s="172">
        <f>IFERROR(IF(ISNUMBER(FIND("decision",'Input| Setup'!$F$6)),'Input| Projects'!Y322,'Input| Projects'!I322)*'Input| Escalations'!$I$17*I322,0)</f>
        <v>0</v>
      </c>
      <c r="R322" s="172">
        <f>IFERROR(IF(ISNUMBER(FIND("decision",'Input| Setup'!$F$6)),'Input| Projects'!Z322,'Input| Projects'!J322)*'Input| Escalations'!$I$17*J322,0)</f>
        <v>0</v>
      </c>
      <c r="S322" s="172">
        <f>IFERROR(IF(ISNUMBER(FIND("decision",'Input| Setup'!$F$6)),'Input| Projects'!AA322,'Input| Projects'!K322)*'Input| Escalations'!$I$17*K322,0)</f>
        <v>0</v>
      </c>
      <c r="T322" s="172">
        <f>IFERROR(IF(ISNUMBER(FIND("decision",'Input| Setup'!$F$6)),'Input| Projects'!AB322,'Input| Projects'!L322)*'Input| Escalations'!$I$17*L322,0)</f>
        <v>0</v>
      </c>
      <c r="U322" s="172">
        <f>IFERROR(IF(ISNUMBER(FIND("decision",'Input| Setup'!$F$6)),'Input| Projects'!AC322,'Input| Projects'!M322)*'Input| Escalations'!$I$17*M322,0)</f>
        <v>0</v>
      </c>
      <c r="V322" s="172">
        <f>IFERROR(IF(ISNUMBER(FIND("decision",'Input| Setup'!$F$6)),'Input| Projects'!AD322,'Input| Projects'!N322)*'Input| Escalations'!$I$17*N322,0)</f>
        <v>0</v>
      </c>
      <c r="W322" s="172">
        <f>IFERROR(IF(ISNUMBER(FIND("decision",'Input| Setup'!$F$6)),'Input| Projects'!AE322,'Input| Projects'!O322)*'Input| Escalations'!$I$17*O322,0)</f>
        <v>0</v>
      </c>
      <c r="X322" s="175"/>
      <c r="Y322" s="172">
        <f>IF(ISNUMBER(FIND("decision",'Input| Setup'!$F$6)),'Input| Projects'!AG322,'Input| Projects'!Q322)*I322*'Input| Escalations'!$I$17</f>
        <v>0</v>
      </c>
      <c r="Z322" s="172">
        <f>IF(ISNUMBER(FIND("decision",'Input| Setup'!$F$6)),'Input| Projects'!AH322,'Input| Projects'!R322)*J322*'Input| Escalations'!$I$17</f>
        <v>0</v>
      </c>
      <c r="AA322" s="172">
        <f>IF(ISNUMBER(FIND("decision",'Input| Setup'!$F$6)),'Input| Projects'!AI322,'Input| Projects'!S322)*K322*'Input| Escalations'!$I$17</f>
        <v>0</v>
      </c>
      <c r="AB322" s="172">
        <f>IF(ISNUMBER(FIND("decision",'Input| Setup'!$F$6)),'Input| Projects'!AJ322,'Input| Projects'!T322)*L322*'Input| Escalations'!$I$17</f>
        <v>0</v>
      </c>
      <c r="AC322" s="172">
        <f>IF(ISNUMBER(FIND("decision",'Input| Setup'!$F$6)),'Input| Projects'!AK322,'Input| Projects'!U322)*M322*'Input| Escalations'!$I$17</f>
        <v>0</v>
      </c>
      <c r="AD322" s="172">
        <f>IF(ISNUMBER(FIND("decision",'Input| Setup'!$F$6)),'Input| Projects'!AL322,'Input| Projects'!V322)*N322*'Input| Escalations'!$I$17</f>
        <v>0</v>
      </c>
      <c r="AE322" s="172">
        <f>IF(ISNUMBER(FIND("decision",'Input| Setup'!$F$6)),'Input| Projects'!AM322,'Input| Projects'!W322)*O322*'Input| Escalations'!$I$17</f>
        <v>0</v>
      </c>
      <c r="AF322" s="175"/>
      <c r="AG322" s="172" cm="1">
        <f t="array" ref="AG322">IFERROR(--('Input| Projects'!$AS322="Yes")*_xlfn.SWITCH('Input| Overheads'!$C$50,"Direct costs",'Calc| Overheads Allocation'!C$8*Q322,"Internal labour",'Calc| Overheads Allocation'!C$8*Q322*'Input| Projects'!$AO322,"DNSP defined",'Calc| Overheads Allocation'!C$78*'Input| Projects'!$AV322,0),0)</f>
        <v>0</v>
      </c>
      <c r="AH322" s="172" cm="1">
        <f t="array" ref="AH322">IFERROR(--('Input| Projects'!$AS322="Yes")*_xlfn.SWITCH('Input| Overheads'!$C$50,"Direct costs",'Calc| Overheads Allocation'!D$8*R322,"Internal labour",'Calc| Overheads Allocation'!D$8*R322*'Input| Projects'!$AO322,"DNSP defined",'Calc| Overheads Allocation'!D$78*'Input| Projects'!$AV322,0),0)</f>
        <v>0</v>
      </c>
      <c r="AI322" s="172" cm="1">
        <f t="array" ref="AI322">IFERROR(--('Input| Projects'!$AS322="Yes")*_xlfn.SWITCH('Input| Overheads'!$C$50,"Direct costs",'Calc| Overheads Allocation'!E$8*S322,"Internal labour",'Calc| Overheads Allocation'!E$8*S322*'Input| Projects'!$AO322,"DNSP defined",'Calc| Overheads Allocation'!E$78*'Input| Projects'!$AV322,0),0)</f>
        <v>0</v>
      </c>
      <c r="AJ322" s="172" cm="1">
        <f t="array" ref="AJ322">IFERROR(--('Input| Projects'!$AS322="Yes")*_xlfn.SWITCH('Input| Overheads'!$C$50,"Direct costs",'Calc| Overheads Allocation'!F$8*T322,"Internal labour",'Calc| Overheads Allocation'!F$8*T322*'Input| Projects'!$AO322,"DNSP defined",'Calc| Overheads Allocation'!F$78*'Input| Projects'!$AV322,0),0)</f>
        <v>0</v>
      </c>
      <c r="AK322" s="172" cm="1">
        <f t="array" ref="AK322">IFERROR(--('Input| Projects'!$AS322="Yes")*_xlfn.SWITCH('Input| Overheads'!$C$50,"Direct costs",'Calc| Overheads Allocation'!G$8*U322,"Internal labour",'Calc| Overheads Allocation'!G$8*U322*'Input| Projects'!$AO322,"DNSP defined",'Calc| Overheads Allocation'!G$78*'Input| Projects'!$AV322,0),0)</f>
        <v>0</v>
      </c>
      <c r="AL322" s="172" cm="1">
        <f t="array" ref="AL322">IFERROR(--('Input| Projects'!$AS322="Yes")*_xlfn.SWITCH('Input| Overheads'!$C$50,"Direct costs",'Calc| Overheads Allocation'!H$8*V322,"Internal labour",'Calc| Overheads Allocation'!H$8*V322*'Input| Projects'!$AO322,"DNSP defined",'Calc| Overheads Allocation'!H$78*'Input| Projects'!$AV322,0),0)</f>
        <v>0</v>
      </c>
      <c r="AM322" s="172" cm="1">
        <f t="array" ref="AM322">IFERROR(--('Input| Projects'!$AS322="Yes")*_xlfn.SWITCH('Input| Overheads'!$C$50,"Direct costs",'Calc| Overheads Allocation'!I$8*W322,"Internal labour",'Calc| Overheads Allocation'!I$8*W322*'Input| Projects'!$AO322,"DNSP defined",'Calc| Overheads Allocation'!I$78*'Input| Projects'!$AV322,0),0)</f>
        <v>0</v>
      </c>
      <c r="AN322" s="175"/>
      <c r="AO322" s="172" cm="1">
        <f t="array" ref="AO322">IFERROR(--('Input| Projects'!$AT322="Yes")*_xlfn.SWITCH('Input| Overheads'!$C$50,"Direct costs",'Calc| Overheads Allocation'!C$9*Q322,"Internal labour",'Calc| Overheads Allocation'!C$9*Q322*'Input| Projects'!$AO322,"DNSP defined",'Calc| Overheads Allocation'!C$79*'Input| Projects'!$AW322,0),0)</f>
        <v>0</v>
      </c>
      <c r="AP322" s="172" cm="1">
        <f t="array" ref="AP322">IFERROR(--('Input| Projects'!$AT322="Yes")*_xlfn.SWITCH('Input| Overheads'!$C$50,"Direct costs",'Calc| Overheads Allocation'!D$9*R322,"Internal labour",'Calc| Overheads Allocation'!D$9*R322*'Input| Projects'!$AO322,"DNSP defined",'Calc| Overheads Allocation'!D$79*'Input| Projects'!$AW322,0),0)</f>
        <v>0</v>
      </c>
      <c r="AQ322" s="172" cm="1">
        <f t="array" ref="AQ322">IFERROR(--('Input| Projects'!$AT322="Yes")*_xlfn.SWITCH('Input| Overheads'!$C$50,"Direct costs",'Calc| Overheads Allocation'!E$9*S322,"Internal labour",'Calc| Overheads Allocation'!E$9*S322*'Input| Projects'!$AO322,"DNSP defined",'Calc| Overheads Allocation'!E$79*'Input| Projects'!$AW322,0),0)</f>
        <v>0</v>
      </c>
      <c r="AR322" s="172" cm="1">
        <f t="array" ref="AR322">IFERROR(--('Input| Projects'!$AT322="Yes")*_xlfn.SWITCH('Input| Overheads'!$C$50,"Direct costs",'Calc| Overheads Allocation'!F$9*T322,"Internal labour",'Calc| Overheads Allocation'!F$9*T322*'Input| Projects'!$AO322,"DNSP defined",'Calc| Overheads Allocation'!F$79*'Input| Projects'!$AW322,0),0)</f>
        <v>0</v>
      </c>
      <c r="AS322" s="172" cm="1">
        <f t="array" ref="AS322">IFERROR(--('Input| Projects'!$AT322="Yes")*_xlfn.SWITCH('Input| Overheads'!$C$50,"Direct costs",'Calc| Overheads Allocation'!G$9*U322,"Internal labour",'Calc| Overheads Allocation'!G$9*U322*'Input| Projects'!$AO322,"DNSP defined",'Calc| Overheads Allocation'!G$79*'Input| Projects'!$AW322,0),0)</f>
        <v>0</v>
      </c>
      <c r="AT322" s="172" cm="1">
        <f t="array" ref="AT322">IFERROR(--('Input| Projects'!$AT322="Yes")*_xlfn.SWITCH('Input| Overheads'!$C$50,"Direct costs",'Calc| Overheads Allocation'!H$9*V322,"Internal labour",'Calc| Overheads Allocation'!H$9*V322*'Input| Projects'!$AO322,"DNSP defined",'Calc| Overheads Allocation'!H$79*'Input| Projects'!$AW322,0),0)</f>
        <v>0</v>
      </c>
      <c r="AU322" s="172" cm="1">
        <f t="array" ref="AU322">IFERROR(--('Input| Projects'!$AT322="Yes")*_xlfn.SWITCH('Input| Overheads'!$C$50,"Direct costs",'Calc| Overheads Allocation'!I$9*W322,"Internal labour",'Calc| Overheads Allocation'!I$9*W322*'Input| Projects'!$AO322,"DNSP defined",'Calc| Overheads Allocation'!I$79*'Input| Projects'!$AW322,0),0)</f>
        <v>0</v>
      </c>
      <c r="AV322" s="175"/>
      <c r="AW322" s="172">
        <f t="shared" si="112"/>
        <v>0</v>
      </c>
      <c r="AX322" s="172">
        <f t="shared" si="113"/>
        <v>0</v>
      </c>
      <c r="AY322" s="172">
        <f t="shared" si="114"/>
        <v>0</v>
      </c>
      <c r="AZ322" s="172">
        <f t="shared" si="115"/>
        <v>0</v>
      </c>
      <c r="BA322" s="172">
        <f t="shared" si="116"/>
        <v>0</v>
      </c>
      <c r="BB322" s="172">
        <f t="shared" si="117"/>
        <v>0</v>
      </c>
      <c r="BC322" s="172">
        <f t="shared" si="118"/>
        <v>0</v>
      </c>
      <c r="BD322" s="176"/>
      <c r="BE322" s="172">
        <f t="shared" si="119"/>
        <v>0</v>
      </c>
      <c r="BF322" s="172">
        <f t="shared" si="120"/>
        <v>0</v>
      </c>
      <c r="BG322" s="172">
        <f t="shared" si="121"/>
        <v>0</v>
      </c>
      <c r="BH322" s="172">
        <f t="shared" si="122"/>
        <v>0</v>
      </c>
      <c r="BI322" s="172">
        <f t="shared" si="123"/>
        <v>0</v>
      </c>
      <c r="BJ322" s="172">
        <f t="shared" si="124"/>
        <v>0</v>
      </c>
      <c r="BK322" s="172">
        <f t="shared" si="125"/>
        <v>0</v>
      </c>
      <c r="BL322" s="176"/>
      <c r="BM322" s="172">
        <f t="shared" si="104"/>
        <v>0</v>
      </c>
      <c r="BN322" s="172">
        <f t="shared" si="105"/>
        <v>0</v>
      </c>
      <c r="BO322" s="172">
        <f t="shared" si="106"/>
        <v>0</v>
      </c>
      <c r="BP322" s="172">
        <f t="shared" si="107"/>
        <v>0</v>
      </c>
      <c r="BQ322" s="172">
        <f t="shared" si="108"/>
        <v>0</v>
      </c>
      <c r="BR322" s="172">
        <f t="shared" si="109"/>
        <v>0</v>
      </c>
      <c r="BS322" s="172">
        <f t="shared" si="110"/>
        <v>0</v>
      </c>
      <c r="BT322" s="55"/>
      <c r="BU322" s="158">
        <f>SUMIF('Input| Projects'!$BA$8:$CX$8,RIGHT(BU$9,3),'Input| Projects'!$BA322:$CX322)</f>
        <v>0</v>
      </c>
      <c r="BV322" s="158">
        <f>SUMIF('Input| Projects'!$BA$8:$CX$8,RIGHT(BV$9,3),'Input| Projects'!$BA322:$CX322)</f>
        <v>0</v>
      </c>
      <c r="BW322" s="79" t="str">
        <f t="shared" si="111"/>
        <v/>
      </c>
    </row>
    <row r="323" spans="2:75" x14ac:dyDescent="0.2">
      <c r="B323" s="123">
        <f>IFERROR('Input| Projects'!B323,"")</f>
        <v>314</v>
      </c>
      <c r="C323" s="160" t="str">
        <f>IFERROR(IF('Input| Projects'!C323="","",'Input| Projects'!C323),"")</f>
        <v/>
      </c>
      <c r="D323" s="160" t="str">
        <f>IFERROR(IF('Input| Projects'!D323="","",'Input| Projects'!D323),"")</f>
        <v/>
      </c>
      <c r="E323" s="53"/>
      <c r="F323" s="160" t="str">
        <f>IF(LEN('Input| Projects'!F323)&gt;0,'Input| Projects'!F323,"")</f>
        <v/>
      </c>
      <c r="G323" s="160" t="str">
        <f>IF(LEN('Input| Projects'!G323)&gt;0,'Input| Projects'!G323,"")</f>
        <v/>
      </c>
      <c r="H323" s="10"/>
      <c r="I323" s="194" cm="1">
        <f t="array" ref="I323">IF(LEN($F323)&gt;0,1+IFERROR(SUMPRODUCT(TRANSPOSE('Input| Projects'!$AO323:$AQ323),INDEX('Input| Escalations'!$F$27:$L$29,,MATCH(Q$9,'Input| Escalations'!$F$21:$L$21,0))),0),0)</f>
        <v>0</v>
      </c>
      <c r="J323" s="194" cm="1">
        <f t="array" ref="J323">IF(LEN($F323)&gt;0,1+IFERROR(SUMPRODUCT(TRANSPOSE('Input| Projects'!$AO323:$AQ323),INDEX('Input| Escalations'!$F$27:$L$29,,MATCH(R$9,'Input| Escalations'!$F$21:$L$21,0))),0),0)</f>
        <v>0</v>
      </c>
      <c r="K323" s="194" cm="1">
        <f t="array" ref="K323">IF(LEN($F323)&gt;0,1+IFERROR(SUMPRODUCT(TRANSPOSE('Input| Projects'!$AO323:$AQ323),INDEX('Input| Escalations'!$F$27:$L$29,,MATCH(S$9,'Input| Escalations'!$F$21:$L$21,0))),0),0)</f>
        <v>0</v>
      </c>
      <c r="L323" s="194" cm="1">
        <f t="array" ref="L323">IF(LEN($F323)&gt;0,1+IFERROR(SUMPRODUCT(TRANSPOSE('Input| Projects'!$AO323:$AQ323),INDEX('Input| Escalations'!$F$27:$L$29,,MATCH(T$9,'Input| Escalations'!$F$21:$L$21,0))),0),0)</f>
        <v>0</v>
      </c>
      <c r="M323" s="194" cm="1">
        <f t="array" ref="M323">IF(LEN($F323)&gt;0,1+IFERROR(SUMPRODUCT(TRANSPOSE('Input| Projects'!$AO323:$AQ323),INDEX('Input| Escalations'!$F$27:$L$29,,MATCH(U$9,'Input| Escalations'!$F$21:$L$21,0))),0),0)</f>
        <v>0</v>
      </c>
      <c r="N323" s="194" cm="1">
        <f t="array" ref="N323">IF(LEN($F323)&gt;0,1+IFERROR(SUMPRODUCT(TRANSPOSE('Input| Projects'!$AO323:$AQ323),INDEX('Input| Escalations'!$F$27:$L$29,,MATCH(V$9,'Input| Escalations'!$F$21:$L$21,0))),0),0)</f>
        <v>0</v>
      </c>
      <c r="O323" s="194" cm="1">
        <f t="array" ref="O323">IF(LEN($F323)&gt;0,1+IFERROR(SUMPRODUCT(TRANSPOSE('Input| Projects'!$AO323:$AQ323),INDEX('Input| Escalations'!$F$27:$L$29,,MATCH(W$9,'Input| Escalations'!$F$21:$L$21,0))),0),0)</f>
        <v>0</v>
      </c>
      <c r="P323" s="10"/>
      <c r="Q323" s="172">
        <f>IFERROR(IF(ISNUMBER(FIND("decision",'Input| Setup'!$F$6)),'Input| Projects'!Y323,'Input| Projects'!I323)*'Input| Escalations'!$I$17*I323,0)</f>
        <v>0</v>
      </c>
      <c r="R323" s="172">
        <f>IFERROR(IF(ISNUMBER(FIND("decision",'Input| Setup'!$F$6)),'Input| Projects'!Z323,'Input| Projects'!J323)*'Input| Escalations'!$I$17*J323,0)</f>
        <v>0</v>
      </c>
      <c r="S323" s="172">
        <f>IFERROR(IF(ISNUMBER(FIND("decision",'Input| Setup'!$F$6)),'Input| Projects'!AA323,'Input| Projects'!K323)*'Input| Escalations'!$I$17*K323,0)</f>
        <v>0</v>
      </c>
      <c r="T323" s="172">
        <f>IFERROR(IF(ISNUMBER(FIND("decision",'Input| Setup'!$F$6)),'Input| Projects'!AB323,'Input| Projects'!L323)*'Input| Escalations'!$I$17*L323,0)</f>
        <v>0</v>
      </c>
      <c r="U323" s="172">
        <f>IFERROR(IF(ISNUMBER(FIND("decision",'Input| Setup'!$F$6)),'Input| Projects'!AC323,'Input| Projects'!M323)*'Input| Escalations'!$I$17*M323,0)</f>
        <v>0</v>
      </c>
      <c r="V323" s="172">
        <f>IFERROR(IF(ISNUMBER(FIND("decision",'Input| Setup'!$F$6)),'Input| Projects'!AD323,'Input| Projects'!N323)*'Input| Escalations'!$I$17*N323,0)</f>
        <v>0</v>
      </c>
      <c r="W323" s="172">
        <f>IFERROR(IF(ISNUMBER(FIND("decision",'Input| Setup'!$F$6)),'Input| Projects'!AE323,'Input| Projects'!O323)*'Input| Escalations'!$I$17*O323,0)</f>
        <v>0</v>
      </c>
      <c r="X323" s="175"/>
      <c r="Y323" s="172">
        <f>IF(ISNUMBER(FIND("decision",'Input| Setup'!$F$6)),'Input| Projects'!AG323,'Input| Projects'!Q323)*I323*'Input| Escalations'!$I$17</f>
        <v>0</v>
      </c>
      <c r="Z323" s="172">
        <f>IF(ISNUMBER(FIND("decision",'Input| Setup'!$F$6)),'Input| Projects'!AH323,'Input| Projects'!R323)*J323*'Input| Escalations'!$I$17</f>
        <v>0</v>
      </c>
      <c r="AA323" s="172">
        <f>IF(ISNUMBER(FIND("decision",'Input| Setup'!$F$6)),'Input| Projects'!AI323,'Input| Projects'!S323)*K323*'Input| Escalations'!$I$17</f>
        <v>0</v>
      </c>
      <c r="AB323" s="172">
        <f>IF(ISNUMBER(FIND("decision",'Input| Setup'!$F$6)),'Input| Projects'!AJ323,'Input| Projects'!T323)*L323*'Input| Escalations'!$I$17</f>
        <v>0</v>
      </c>
      <c r="AC323" s="172">
        <f>IF(ISNUMBER(FIND("decision",'Input| Setup'!$F$6)),'Input| Projects'!AK323,'Input| Projects'!U323)*M323*'Input| Escalations'!$I$17</f>
        <v>0</v>
      </c>
      <c r="AD323" s="172">
        <f>IF(ISNUMBER(FIND("decision",'Input| Setup'!$F$6)),'Input| Projects'!AL323,'Input| Projects'!V323)*N323*'Input| Escalations'!$I$17</f>
        <v>0</v>
      </c>
      <c r="AE323" s="172">
        <f>IF(ISNUMBER(FIND("decision",'Input| Setup'!$F$6)),'Input| Projects'!AM323,'Input| Projects'!W323)*O323*'Input| Escalations'!$I$17</f>
        <v>0</v>
      </c>
      <c r="AF323" s="175"/>
      <c r="AG323" s="172" cm="1">
        <f t="array" ref="AG323">IFERROR(--('Input| Projects'!$AS323="Yes")*_xlfn.SWITCH('Input| Overheads'!$C$50,"Direct costs",'Calc| Overheads Allocation'!C$8*Q323,"Internal labour",'Calc| Overheads Allocation'!C$8*Q323*'Input| Projects'!$AO323,"DNSP defined",'Calc| Overheads Allocation'!C$78*'Input| Projects'!$AV323,0),0)</f>
        <v>0</v>
      </c>
      <c r="AH323" s="172" cm="1">
        <f t="array" ref="AH323">IFERROR(--('Input| Projects'!$AS323="Yes")*_xlfn.SWITCH('Input| Overheads'!$C$50,"Direct costs",'Calc| Overheads Allocation'!D$8*R323,"Internal labour",'Calc| Overheads Allocation'!D$8*R323*'Input| Projects'!$AO323,"DNSP defined",'Calc| Overheads Allocation'!D$78*'Input| Projects'!$AV323,0),0)</f>
        <v>0</v>
      </c>
      <c r="AI323" s="172" cm="1">
        <f t="array" ref="AI323">IFERROR(--('Input| Projects'!$AS323="Yes")*_xlfn.SWITCH('Input| Overheads'!$C$50,"Direct costs",'Calc| Overheads Allocation'!E$8*S323,"Internal labour",'Calc| Overheads Allocation'!E$8*S323*'Input| Projects'!$AO323,"DNSP defined",'Calc| Overheads Allocation'!E$78*'Input| Projects'!$AV323,0),0)</f>
        <v>0</v>
      </c>
      <c r="AJ323" s="172" cm="1">
        <f t="array" ref="AJ323">IFERROR(--('Input| Projects'!$AS323="Yes")*_xlfn.SWITCH('Input| Overheads'!$C$50,"Direct costs",'Calc| Overheads Allocation'!F$8*T323,"Internal labour",'Calc| Overheads Allocation'!F$8*T323*'Input| Projects'!$AO323,"DNSP defined",'Calc| Overheads Allocation'!F$78*'Input| Projects'!$AV323,0),0)</f>
        <v>0</v>
      </c>
      <c r="AK323" s="172" cm="1">
        <f t="array" ref="AK323">IFERROR(--('Input| Projects'!$AS323="Yes")*_xlfn.SWITCH('Input| Overheads'!$C$50,"Direct costs",'Calc| Overheads Allocation'!G$8*U323,"Internal labour",'Calc| Overheads Allocation'!G$8*U323*'Input| Projects'!$AO323,"DNSP defined",'Calc| Overheads Allocation'!G$78*'Input| Projects'!$AV323,0),0)</f>
        <v>0</v>
      </c>
      <c r="AL323" s="172" cm="1">
        <f t="array" ref="AL323">IFERROR(--('Input| Projects'!$AS323="Yes")*_xlfn.SWITCH('Input| Overheads'!$C$50,"Direct costs",'Calc| Overheads Allocation'!H$8*V323,"Internal labour",'Calc| Overheads Allocation'!H$8*V323*'Input| Projects'!$AO323,"DNSP defined",'Calc| Overheads Allocation'!H$78*'Input| Projects'!$AV323,0),0)</f>
        <v>0</v>
      </c>
      <c r="AM323" s="172" cm="1">
        <f t="array" ref="AM323">IFERROR(--('Input| Projects'!$AS323="Yes")*_xlfn.SWITCH('Input| Overheads'!$C$50,"Direct costs",'Calc| Overheads Allocation'!I$8*W323,"Internal labour",'Calc| Overheads Allocation'!I$8*W323*'Input| Projects'!$AO323,"DNSP defined",'Calc| Overheads Allocation'!I$78*'Input| Projects'!$AV323,0),0)</f>
        <v>0</v>
      </c>
      <c r="AN323" s="175"/>
      <c r="AO323" s="172" cm="1">
        <f t="array" ref="AO323">IFERROR(--('Input| Projects'!$AT323="Yes")*_xlfn.SWITCH('Input| Overheads'!$C$50,"Direct costs",'Calc| Overheads Allocation'!C$9*Q323,"Internal labour",'Calc| Overheads Allocation'!C$9*Q323*'Input| Projects'!$AO323,"DNSP defined",'Calc| Overheads Allocation'!C$79*'Input| Projects'!$AW323,0),0)</f>
        <v>0</v>
      </c>
      <c r="AP323" s="172" cm="1">
        <f t="array" ref="AP323">IFERROR(--('Input| Projects'!$AT323="Yes")*_xlfn.SWITCH('Input| Overheads'!$C$50,"Direct costs",'Calc| Overheads Allocation'!D$9*R323,"Internal labour",'Calc| Overheads Allocation'!D$9*R323*'Input| Projects'!$AO323,"DNSP defined",'Calc| Overheads Allocation'!D$79*'Input| Projects'!$AW323,0),0)</f>
        <v>0</v>
      </c>
      <c r="AQ323" s="172" cm="1">
        <f t="array" ref="AQ323">IFERROR(--('Input| Projects'!$AT323="Yes")*_xlfn.SWITCH('Input| Overheads'!$C$50,"Direct costs",'Calc| Overheads Allocation'!E$9*S323,"Internal labour",'Calc| Overheads Allocation'!E$9*S323*'Input| Projects'!$AO323,"DNSP defined",'Calc| Overheads Allocation'!E$79*'Input| Projects'!$AW323,0),0)</f>
        <v>0</v>
      </c>
      <c r="AR323" s="172" cm="1">
        <f t="array" ref="AR323">IFERROR(--('Input| Projects'!$AT323="Yes")*_xlfn.SWITCH('Input| Overheads'!$C$50,"Direct costs",'Calc| Overheads Allocation'!F$9*T323,"Internal labour",'Calc| Overheads Allocation'!F$9*T323*'Input| Projects'!$AO323,"DNSP defined",'Calc| Overheads Allocation'!F$79*'Input| Projects'!$AW323,0),0)</f>
        <v>0</v>
      </c>
      <c r="AS323" s="172" cm="1">
        <f t="array" ref="AS323">IFERROR(--('Input| Projects'!$AT323="Yes")*_xlfn.SWITCH('Input| Overheads'!$C$50,"Direct costs",'Calc| Overheads Allocation'!G$9*U323,"Internal labour",'Calc| Overheads Allocation'!G$9*U323*'Input| Projects'!$AO323,"DNSP defined",'Calc| Overheads Allocation'!G$79*'Input| Projects'!$AW323,0),0)</f>
        <v>0</v>
      </c>
      <c r="AT323" s="172" cm="1">
        <f t="array" ref="AT323">IFERROR(--('Input| Projects'!$AT323="Yes")*_xlfn.SWITCH('Input| Overheads'!$C$50,"Direct costs",'Calc| Overheads Allocation'!H$9*V323,"Internal labour",'Calc| Overheads Allocation'!H$9*V323*'Input| Projects'!$AO323,"DNSP defined",'Calc| Overheads Allocation'!H$79*'Input| Projects'!$AW323,0),0)</f>
        <v>0</v>
      </c>
      <c r="AU323" s="172" cm="1">
        <f t="array" ref="AU323">IFERROR(--('Input| Projects'!$AT323="Yes")*_xlfn.SWITCH('Input| Overheads'!$C$50,"Direct costs",'Calc| Overheads Allocation'!I$9*W323,"Internal labour",'Calc| Overheads Allocation'!I$9*W323*'Input| Projects'!$AO323,"DNSP defined",'Calc| Overheads Allocation'!I$79*'Input| Projects'!$AW323,0),0)</f>
        <v>0</v>
      </c>
      <c r="AV323" s="175"/>
      <c r="AW323" s="172">
        <f t="shared" si="112"/>
        <v>0</v>
      </c>
      <c r="AX323" s="172">
        <f t="shared" si="113"/>
        <v>0</v>
      </c>
      <c r="AY323" s="172">
        <f t="shared" si="114"/>
        <v>0</v>
      </c>
      <c r="AZ323" s="172">
        <f t="shared" si="115"/>
        <v>0</v>
      </c>
      <c r="BA323" s="172">
        <f t="shared" si="116"/>
        <v>0</v>
      </c>
      <c r="BB323" s="172">
        <f t="shared" si="117"/>
        <v>0</v>
      </c>
      <c r="BC323" s="172">
        <f t="shared" si="118"/>
        <v>0</v>
      </c>
      <c r="BD323" s="176"/>
      <c r="BE323" s="172">
        <f t="shared" si="119"/>
        <v>0</v>
      </c>
      <c r="BF323" s="172">
        <f t="shared" si="120"/>
        <v>0</v>
      </c>
      <c r="BG323" s="172">
        <f t="shared" si="121"/>
        <v>0</v>
      </c>
      <c r="BH323" s="172">
        <f t="shared" si="122"/>
        <v>0</v>
      </c>
      <c r="BI323" s="172">
        <f t="shared" si="123"/>
        <v>0</v>
      </c>
      <c r="BJ323" s="172">
        <f t="shared" si="124"/>
        <v>0</v>
      </c>
      <c r="BK323" s="172">
        <f t="shared" si="125"/>
        <v>0</v>
      </c>
      <c r="BL323" s="176"/>
      <c r="BM323" s="172">
        <f t="shared" si="104"/>
        <v>0</v>
      </c>
      <c r="BN323" s="172">
        <f t="shared" si="105"/>
        <v>0</v>
      </c>
      <c r="BO323" s="172">
        <f t="shared" si="106"/>
        <v>0</v>
      </c>
      <c r="BP323" s="172">
        <f t="shared" si="107"/>
        <v>0</v>
      </c>
      <c r="BQ323" s="172">
        <f t="shared" si="108"/>
        <v>0</v>
      </c>
      <c r="BR323" s="172">
        <f t="shared" si="109"/>
        <v>0</v>
      </c>
      <c r="BS323" s="172">
        <f t="shared" si="110"/>
        <v>0</v>
      </c>
      <c r="BT323" s="55"/>
      <c r="BU323" s="158">
        <f>SUMIF('Input| Projects'!$BA$8:$CX$8,RIGHT(BU$9,3),'Input| Projects'!$BA323:$CX323)</f>
        <v>0</v>
      </c>
      <c r="BV323" s="158">
        <f>SUMIF('Input| Projects'!$BA$8:$CX$8,RIGHT(BV$9,3),'Input| Projects'!$BA323:$CX323)</f>
        <v>0</v>
      </c>
      <c r="BW323" s="79" t="str">
        <f t="shared" si="111"/>
        <v/>
      </c>
    </row>
    <row r="324" spans="2:75" x14ac:dyDescent="0.2">
      <c r="B324" s="123">
        <f>IFERROR('Input| Projects'!B324,"")</f>
        <v>315</v>
      </c>
      <c r="C324" s="160" t="str">
        <f>IFERROR(IF('Input| Projects'!C324="","",'Input| Projects'!C324),"")</f>
        <v/>
      </c>
      <c r="D324" s="160" t="str">
        <f>IFERROR(IF('Input| Projects'!D324="","",'Input| Projects'!D324),"")</f>
        <v/>
      </c>
      <c r="E324" s="53"/>
      <c r="F324" s="160" t="str">
        <f>IF(LEN('Input| Projects'!F324)&gt;0,'Input| Projects'!F324,"")</f>
        <v/>
      </c>
      <c r="G324" s="160" t="str">
        <f>IF(LEN('Input| Projects'!G324)&gt;0,'Input| Projects'!G324,"")</f>
        <v/>
      </c>
      <c r="H324" s="10"/>
      <c r="I324" s="194" cm="1">
        <f t="array" ref="I324">IF(LEN($F324)&gt;0,1+IFERROR(SUMPRODUCT(TRANSPOSE('Input| Projects'!$AO324:$AQ324),INDEX('Input| Escalations'!$F$27:$L$29,,MATCH(Q$9,'Input| Escalations'!$F$21:$L$21,0))),0),0)</f>
        <v>0</v>
      </c>
      <c r="J324" s="194" cm="1">
        <f t="array" ref="J324">IF(LEN($F324)&gt;0,1+IFERROR(SUMPRODUCT(TRANSPOSE('Input| Projects'!$AO324:$AQ324),INDEX('Input| Escalations'!$F$27:$L$29,,MATCH(R$9,'Input| Escalations'!$F$21:$L$21,0))),0),0)</f>
        <v>0</v>
      </c>
      <c r="K324" s="194" cm="1">
        <f t="array" ref="K324">IF(LEN($F324)&gt;0,1+IFERROR(SUMPRODUCT(TRANSPOSE('Input| Projects'!$AO324:$AQ324),INDEX('Input| Escalations'!$F$27:$L$29,,MATCH(S$9,'Input| Escalations'!$F$21:$L$21,0))),0),0)</f>
        <v>0</v>
      </c>
      <c r="L324" s="194" cm="1">
        <f t="array" ref="L324">IF(LEN($F324)&gt;0,1+IFERROR(SUMPRODUCT(TRANSPOSE('Input| Projects'!$AO324:$AQ324),INDEX('Input| Escalations'!$F$27:$L$29,,MATCH(T$9,'Input| Escalations'!$F$21:$L$21,0))),0),0)</f>
        <v>0</v>
      </c>
      <c r="M324" s="194" cm="1">
        <f t="array" ref="M324">IF(LEN($F324)&gt;0,1+IFERROR(SUMPRODUCT(TRANSPOSE('Input| Projects'!$AO324:$AQ324),INDEX('Input| Escalations'!$F$27:$L$29,,MATCH(U$9,'Input| Escalations'!$F$21:$L$21,0))),0),0)</f>
        <v>0</v>
      </c>
      <c r="N324" s="194" cm="1">
        <f t="array" ref="N324">IF(LEN($F324)&gt;0,1+IFERROR(SUMPRODUCT(TRANSPOSE('Input| Projects'!$AO324:$AQ324),INDEX('Input| Escalations'!$F$27:$L$29,,MATCH(V$9,'Input| Escalations'!$F$21:$L$21,0))),0),0)</f>
        <v>0</v>
      </c>
      <c r="O324" s="194" cm="1">
        <f t="array" ref="O324">IF(LEN($F324)&gt;0,1+IFERROR(SUMPRODUCT(TRANSPOSE('Input| Projects'!$AO324:$AQ324),INDEX('Input| Escalations'!$F$27:$L$29,,MATCH(W$9,'Input| Escalations'!$F$21:$L$21,0))),0),0)</f>
        <v>0</v>
      </c>
      <c r="P324" s="10"/>
      <c r="Q324" s="172">
        <f>IFERROR(IF(ISNUMBER(FIND("decision",'Input| Setup'!$F$6)),'Input| Projects'!Y324,'Input| Projects'!I324)*'Input| Escalations'!$I$17*I324,0)</f>
        <v>0</v>
      </c>
      <c r="R324" s="172">
        <f>IFERROR(IF(ISNUMBER(FIND("decision",'Input| Setup'!$F$6)),'Input| Projects'!Z324,'Input| Projects'!J324)*'Input| Escalations'!$I$17*J324,0)</f>
        <v>0</v>
      </c>
      <c r="S324" s="172">
        <f>IFERROR(IF(ISNUMBER(FIND("decision",'Input| Setup'!$F$6)),'Input| Projects'!AA324,'Input| Projects'!K324)*'Input| Escalations'!$I$17*K324,0)</f>
        <v>0</v>
      </c>
      <c r="T324" s="172">
        <f>IFERROR(IF(ISNUMBER(FIND("decision",'Input| Setup'!$F$6)),'Input| Projects'!AB324,'Input| Projects'!L324)*'Input| Escalations'!$I$17*L324,0)</f>
        <v>0</v>
      </c>
      <c r="U324" s="172">
        <f>IFERROR(IF(ISNUMBER(FIND("decision",'Input| Setup'!$F$6)),'Input| Projects'!AC324,'Input| Projects'!M324)*'Input| Escalations'!$I$17*M324,0)</f>
        <v>0</v>
      </c>
      <c r="V324" s="172">
        <f>IFERROR(IF(ISNUMBER(FIND("decision",'Input| Setup'!$F$6)),'Input| Projects'!AD324,'Input| Projects'!N324)*'Input| Escalations'!$I$17*N324,0)</f>
        <v>0</v>
      </c>
      <c r="W324" s="172">
        <f>IFERROR(IF(ISNUMBER(FIND("decision",'Input| Setup'!$F$6)),'Input| Projects'!AE324,'Input| Projects'!O324)*'Input| Escalations'!$I$17*O324,0)</f>
        <v>0</v>
      </c>
      <c r="X324" s="175"/>
      <c r="Y324" s="172">
        <f>IF(ISNUMBER(FIND("decision",'Input| Setup'!$F$6)),'Input| Projects'!AG324,'Input| Projects'!Q324)*I324*'Input| Escalations'!$I$17</f>
        <v>0</v>
      </c>
      <c r="Z324" s="172">
        <f>IF(ISNUMBER(FIND("decision",'Input| Setup'!$F$6)),'Input| Projects'!AH324,'Input| Projects'!R324)*J324*'Input| Escalations'!$I$17</f>
        <v>0</v>
      </c>
      <c r="AA324" s="172">
        <f>IF(ISNUMBER(FIND("decision",'Input| Setup'!$F$6)),'Input| Projects'!AI324,'Input| Projects'!S324)*K324*'Input| Escalations'!$I$17</f>
        <v>0</v>
      </c>
      <c r="AB324" s="172">
        <f>IF(ISNUMBER(FIND("decision",'Input| Setup'!$F$6)),'Input| Projects'!AJ324,'Input| Projects'!T324)*L324*'Input| Escalations'!$I$17</f>
        <v>0</v>
      </c>
      <c r="AC324" s="172">
        <f>IF(ISNUMBER(FIND("decision",'Input| Setup'!$F$6)),'Input| Projects'!AK324,'Input| Projects'!U324)*M324*'Input| Escalations'!$I$17</f>
        <v>0</v>
      </c>
      <c r="AD324" s="172">
        <f>IF(ISNUMBER(FIND("decision",'Input| Setup'!$F$6)),'Input| Projects'!AL324,'Input| Projects'!V324)*N324*'Input| Escalations'!$I$17</f>
        <v>0</v>
      </c>
      <c r="AE324" s="172">
        <f>IF(ISNUMBER(FIND("decision",'Input| Setup'!$F$6)),'Input| Projects'!AM324,'Input| Projects'!W324)*O324*'Input| Escalations'!$I$17</f>
        <v>0</v>
      </c>
      <c r="AF324" s="175"/>
      <c r="AG324" s="172" cm="1">
        <f t="array" ref="AG324">IFERROR(--('Input| Projects'!$AS324="Yes")*_xlfn.SWITCH('Input| Overheads'!$C$50,"Direct costs",'Calc| Overheads Allocation'!C$8*Q324,"Internal labour",'Calc| Overheads Allocation'!C$8*Q324*'Input| Projects'!$AO324,"DNSP defined",'Calc| Overheads Allocation'!C$78*'Input| Projects'!$AV324,0),0)</f>
        <v>0</v>
      </c>
      <c r="AH324" s="172" cm="1">
        <f t="array" ref="AH324">IFERROR(--('Input| Projects'!$AS324="Yes")*_xlfn.SWITCH('Input| Overheads'!$C$50,"Direct costs",'Calc| Overheads Allocation'!D$8*R324,"Internal labour",'Calc| Overheads Allocation'!D$8*R324*'Input| Projects'!$AO324,"DNSP defined",'Calc| Overheads Allocation'!D$78*'Input| Projects'!$AV324,0),0)</f>
        <v>0</v>
      </c>
      <c r="AI324" s="172" cm="1">
        <f t="array" ref="AI324">IFERROR(--('Input| Projects'!$AS324="Yes")*_xlfn.SWITCH('Input| Overheads'!$C$50,"Direct costs",'Calc| Overheads Allocation'!E$8*S324,"Internal labour",'Calc| Overheads Allocation'!E$8*S324*'Input| Projects'!$AO324,"DNSP defined",'Calc| Overheads Allocation'!E$78*'Input| Projects'!$AV324,0),0)</f>
        <v>0</v>
      </c>
      <c r="AJ324" s="172" cm="1">
        <f t="array" ref="AJ324">IFERROR(--('Input| Projects'!$AS324="Yes")*_xlfn.SWITCH('Input| Overheads'!$C$50,"Direct costs",'Calc| Overheads Allocation'!F$8*T324,"Internal labour",'Calc| Overheads Allocation'!F$8*T324*'Input| Projects'!$AO324,"DNSP defined",'Calc| Overheads Allocation'!F$78*'Input| Projects'!$AV324,0),0)</f>
        <v>0</v>
      </c>
      <c r="AK324" s="172" cm="1">
        <f t="array" ref="AK324">IFERROR(--('Input| Projects'!$AS324="Yes")*_xlfn.SWITCH('Input| Overheads'!$C$50,"Direct costs",'Calc| Overheads Allocation'!G$8*U324,"Internal labour",'Calc| Overheads Allocation'!G$8*U324*'Input| Projects'!$AO324,"DNSP defined",'Calc| Overheads Allocation'!G$78*'Input| Projects'!$AV324,0),0)</f>
        <v>0</v>
      </c>
      <c r="AL324" s="172" cm="1">
        <f t="array" ref="AL324">IFERROR(--('Input| Projects'!$AS324="Yes")*_xlfn.SWITCH('Input| Overheads'!$C$50,"Direct costs",'Calc| Overheads Allocation'!H$8*V324,"Internal labour",'Calc| Overheads Allocation'!H$8*V324*'Input| Projects'!$AO324,"DNSP defined",'Calc| Overheads Allocation'!H$78*'Input| Projects'!$AV324,0),0)</f>
        <v>0</v>
      </c>
      <c r="AM324" s="172" cm="1">
        <f t="array" ref="AM324">IFERROR(--('Input| Projects'!$AS324="Yes")*_xlfn.SWITCH('Input| Overheads'!$C$50,"Direct costs",'Calc| Overheads Allocation'!I$8*W324,"Internal labour",'Calc| Overheads Allocation'!I$8*W324*'Input| Projects'!$AO324,"DNSP defined",'Calc| Overheads Allocation'!I$78*'Input| Projects'!$AV324,0),0)</f>
        <v>0</v>
      </c>
      <c r="AN324" s="175"/>
      <c r="AO324" s="172" cm="1">
        <f t="array" ref="AO324">IFERROR(--('Input| Projects'!$AT324="Yes")*_xlfn.SWITCH('Input| Overheads'!$C$50,"Direct costs",'Calc| Overheads Allocation'!C$9*Q324,"Internal labour",'Calc| Overheads Allocation'!C$9*Q324*'Input| Projects'!$AO324,"DNSP defined",'Calc| Overheads Allocation'!C$79*'Input| Projects'!$AW324,0),0)</f>
        <v>0</v>
      </c>
      <c r="AP324" s="172" cm="1">
        <f t="array" ref="AP324">IFERROR(--('Input| Projects'!$AT324="Yes")*_xlfn.SWITCH('Input| Overheads'!$C$50,"Direct costs",'Calc| Overheads Allocation'!D$9*R324,"Internal labour",'Calc| Overheads Allocation'!D$9*R324*'Input| Projects'!$AO324,"DNSP defined",'Calc| Overheads Allocation'!D$79*'Input| Projects'!$AW324,0),0)</f>
        <v>0</v>
      </c>
      <c r="AQ324" s="172" cm="1">
        <f t="array" ref="AQ324">IFERROR(--('Input| Projects'!$AT324="Yes")*_xlfn.SWITCH('Input| Overheads'!$C$50,"Direct costs",'Calc| Overheads Allocation'!E$9*S324,"Internal labour",'Calc| Overheads Allocation'!E$9*S324*'Input| Projects'!$AO324,"DNSP defined",'Calc| Overheads Allocation'!E$79*'Input| Projects'!$AW324,0),0)</f>
        <v>0</v>
      </c>
      <c r="AR324" s="172" cm="1">
        <f t="array" ref="AR324">IFERROR(--('Input| Projects'!$AT324="Yes")*_xlfn.SWITCH('Input| Overheads'!$C$50,"Direct costs",'Calc| Overheads Allocation'!F$9*T324,"Internal labour",'Calc| Overheads Allocation'!F$9*T324*'Input| Projects'!$AO324,"DNSP defined",'Calc| Overheads Allocation'!F$79*'Input| Projects'!$AW324,0),0)</f>
        <v>0</v>
      </c>
      <c r="AS324" s="172" cm="1">
        <f t="array" ref="AS324">IFERROR(--('Input| Projects'!$AT324="Yes")*_xlfn.SWITCH('Input| Overheads'!$C$50,"Direct costs",'Calc| Overheads Allocation'!G$9*U324,"Internal labour",'Calc| Overheads Allocation'!G$9*U324*'Input| Projects'!$AO324,"DNSP defined",'Calc| Overheads Allocation'!G$79*'Input| Projects'!$AW324,0),0)</f>
        <v>0</v>
      </c>
      <c r="AT324" s="172" cm="1">
        <f t="array" ref="AT324">IFERROR(--('Input| Projects'!$AT324="Yes")*_xlfn.SWITCH('Input| Overheads'!$C$50,"Direct costs",'Calc| Overheads Allocation'!H$9*V324,"Internal labour",'Calc| Overheads Allocation'!H$9*V324*'Input| Projects'!$AO324,"DNSP defined",'Calc| Overheads Allocation'!H$79*'Input| Projects'!$AW324,0),0)</f>
        <v>0</v>
      </c>
      <c r="AU324" s="172" cm="1">
        <f t="array" ref="AU324">IFERROR(--('Input| Projects'!$AT324="Yes")*_xlfn.SWITCH('Input| Overheads'!$C$50,"Direct costs",'Calc| Overheads Allocation'!I$9*W324,"Internal labour",'Calc| Overheads Allocation'!I$9*W324*'Input| Projects'!$AO324,"DNSP defined",'Calc| Overheads Allocation'!I$79*'Input| Projects'!$AW324,0),0)</f>
        <v>0</v>
      </c>
      <c r="AV324" s="175"/>
      <c r="AW324" s="172">
        <f t="shared" si="112"/>
        <v>0</v>
      </c>
      <c r="AX324" s="172">
        <f t="shared" si="113"/>
        <v>0</v>
      </c>
      <c r="AY324" s="172">
        <f t="shared" si="114"/>
        <v>0</v>
      </c>
      <c r="AZ324" s="172">
        <f t="shared" si="115"/>
        <v>0</v>
      </c>
      <c r="BA324" s="172">
        <f t="shared" si="116"/>
        <v>0</v>
      </c>
      <c r="BB324" s="172">
        <f t="shared" si="117"/>
        <v>0</v>
      </c>
      <c r="BC324" s="172">
        <f t="shared" si="118"/>
        <v>0</v>
      </c>
      <c r="BD324" s="176"/>
      <c r="BE324" s="172">
        <f t="shared" si="119"/>
        <v>0</v>
      </c>
      <c r="BF324" s="172">
        <f t="shared" si="120"/>
        <v>0</v>
      </c>
      <c r="BG324" s="172">
        <f t="shared" si="121"/>
        <v>0</v>
      </c>
      <c r="BH324" s="172">
        <f t="shared" si="122"/>
        <v>0</v>
      </c>
      <c r="BI324" s="172">
        <f t="shared" si="123"/>
        <v>0</v>
      </c>
      <c r="BJ324" s="172">
        <f t="shared" si="124"/>
        <v>0</v>
      </c>
      <c r="BK324" s="172">
        <f t="shared" si="125"/>
        <v>0</v>
      </c>
      <c r="BL324" s="176"/>
      <c r="BM324" s="172">
        <f t="shared" si="104"/>
        <v>0</v>
      </c>
      <c r="BN324" s="172">
        <f t="shared" si="105"/>
        <v>0</v>
      </c>
      <c r="BO324" s="172">
        <f t="shared" si="106"/>
        <v>0</v>
      </c>
      <c r="BP324" s="172">
        <f t="shared" si="107"/>
        <v>0</v>
      </c>
      <c r="BQ324" s="172">
        <f t="shared" si="108"/>
        <v>0</v>
      </c>
      <c r="BR324" s="172">
        <f t="shared" si="109"/>
        <v>0</v>
      </c>
      <c r="BS324" s="172">
        <f t="shared" si="110"/>
        <v>0</v>
      </c>
      <c r="BT324" s="55"/>
      <c r="BU324" s="158">
        <f>SUMIF('Input| Projects'!$BA$8:$CX$8,RIGHT(BU$9,3),'Input| Projects'!$BA324:$CX324)</f>
        <v>0</v>
      </c>
      <c r="BV324" s="158">
        <f>SUMIF('Input| Projects'!$BA$8:$CX$8,RIGHT(BV$9,3),'Input| Projects'!$BA324:$CX324)</f>
        <v>0</v>
      </c>
      <c r="BW324" s="79" t="str">
        <f t="shared" si="111"/>
        <v/>
      </c>
    </row>
    <row r="325" spans="2:75" x14ac:dyDescent="0.2">
      <c r="B325" s="123">
        <f>IFERROR('Input| Projects'!B325,"")</f>
        <v>316</v>
      </c>
      <c r="C325" s="160" t="str">
        <f>IFERROR(IF('Input| Projects'!C325="","",'Input| Projects'!C325),"")</f>
        <v/>
      </c>
      <c r="D325" s="160" t="str">
        <f>IFERROR(IF('Input| Projects'!D325="","",'Input| Projects'!D325),"")</f>
        <v/>
      </c>
      <c r="E325" s="53"/>
      <c r="F325" s="160" t="str">
        <f>IF(LEN('Input| Projects'!F325)&gt;0,'Input| Projects'!F325,"")</f>
        <v/>
      </c>
      <c r="G325" s="160" t="str">
        <f>IF(LEN('Input| Projects'!G325)&gt;0,'Input| Projects'!G325,"")</f>
        <v/>
      </c>
      <c r="H325" s="10"/>
      <c r="I325" s="194" cm="1">
        <f t="array" ref="I325">IF(LEN($F325)&gt;0,1+IFERROR(SUMPRODUCT(TRANSPOSE('Input| Projects'!$AO325:$AQ325),INDEX('Input| Escalations'!$F$27:$L$29,,MATCH(Q$9,'Input| Escalations'!$F$21:$L$21,0))),0),0)</f>
        <v>0</v>
      </c>
      <c r="J325" s="194" cm="1">
        <f t="array" ref="J325">IF(LEN($F325)&gt;0,1+IFERROR(SUMPRODUCT(TRANSPOSE('Input| Projects'!$AO325:$AQ325),INDEX('Input| Escalations'!$F$27:$L$29,,MATCH(R$9,'Input| Escalations'!$F$21:$L$21,0))),0),0)</f>
        <v>0</v>
      </c>
      <c r="K325" s="194" cm="1">
        <f t="array" ref="K325">IF(LEN($F325)&gt;0,1+IFERROR(SUMPRODUCT(TRANSPOSE('Input| Projects'!$AO325:$AQ325),INDEX('Input| Escalations'!$F$27:$L$29,,MATCH(S$9,'Input| Escalations'!$F$21:$L$21,0))),0),0)</f>
        <v>0</v>
      </c>
      <c r="L325" s="194" cm="1">
        <f t="array" ref="L325">IF(LEN($F325)&gt;0,1+IFERROR(SUMPRODUCT(TRANSPOSE('Input| Projects'!$AO325:$AQ325),INDEX('Input| Escalations'!$F$27:$L$29,,MATCH(T$9,'Input| Escalations'!$F$21:$L$21,0))),0),0)</f>
        <v>0</v>
      </c>
      <c r="M325" s="194" cm="1">
        <f t="array" ref="M325">IF(LEN($F325)&gt;0,1+IFERROR(SUMPRODUCT(TRANSPOSE('Input| Projects'!$AO325:$AQ325),INDEX('Input| Escalations'!$F$27:$L$29,,MATCH(U$9,'Input| Escalations'!$F$21:$L$21,0))),0),0)</f>
        <v>0</v>
      </c>
      <c r="N325" s="194" cm="1">
        <f t="array" ref="N325">IF(LEN($F325)&gt;0,1+IFERROR(SUMPRODUCT(TRANSPOSE('Input| Projects'!$AO325:$AQ325),INDEX('Input| Escalations'!$F$27:$L$29,,MATCH(V$9,'Input| Escalations'!$F$21:$L$21,0))),0),0)</f>
        <v>0</v>
      </c>
      <c r="O325" s="194" cm="1">
        <f t="array" ref="O325">IF(LEN($F325)&gt;0,1+IFERROR(SUMPRODUCT(TRANSPOSE('Input| Projects'!$AO325:$AQ325),INDEX('Input| Escalations'!$F$27:$L$29,,MATCH(W$9,'Input| Escalations'!$F$21:$L$21,0))),0),0)</f>
        <v>0</v>
      </c>
      <c r="P325" s="10"/>
      <c r="Q325" s="172">
        <f>IFERROR(IF(ISNUMBER(FIND("decision",'Input| Setup'!$F$6)),'Input| Projects'!Y325,'Input| Projects'!I325)*'Input| Escalations'!$I$17*I325,0)</f>
        <v>0</v>
      </c>
      <c r="R325" s="172">
        <f>IFERROR(IF(ISNUMBER(FIND("decision",'Input| Setup'!$F$6)),'Input| Projects'!Z325,'Input| Projects'!J325)*'Input| Escalations'!$I$17*J325,0)</f>
        <v>0</v>
      </c>
      <c r="S325" s="172">
        <f>IFERROR(IF(ISNUMBER(FIND("decision",'Input| Setup'!$F$6)),'Input| Projects'!AA325,'Input| Projects'!K325)*'Input| Escalations'!$I$17*K325,0)</f>
        <v>0</v>
      </c>
      <c r="T325" s="172">
        <f>IFERROR(IF(ISNUMBER(FIND("decision",'Input| Setup'!$F$6)),'Input| Projects'!AB325,'Input| Projects'!L325)*'Input| Escalations'!$I$17*L325,0)</f>
        <v>0</v>
      </c>
      <c r="U325" s="172">
        <f>IFERROR(IF(ISNUMBER(FIND("decision",'Input| Setup'!$F$6)),'Input| Projects'!AC325,'Input| Projects'!M325)*'Input| Escalations'!$I$17*M325,0)</f>
        <v>0</v>
      </c>
      <c r="V325" s="172">
        <f>IFERROR(IF(ISNUMBER(FIND("decision",'Input| Setup'!$F$6)),'Input| Projects'!AD325,'Input| Projects'!N325)*'Input| Escalations'!$I$17*N325,0)</f>
        <v>0</v>
      </c>
      <c r="W325" s="172">
        <f>IFERROR(IF(ISNUMBER(FIND("decision",'Input| Setup'!$F$6)),'Input| Projects'!AE325,'Input| Projects'!O325)*'Input| Escalations'!$I$17*O325,0)</f>
        <v>0</v>
      </c>
      <c r="X325" s="175"/>
      <c r="Y325" s="172">
        <f>IF(ISNUMBER(FIND("decision",'Input| Setup'!$F$6)),'Input| Projects'!AG325,'Input| Projects'!Q325)*I325*'Input| Escalations'!$I$17</f>
        <v>0</v>
      </c>
      <c r="Z325" s="172">
        <f>IF(ISNUMBER(FIND("decision",'Input| Setup'!$F$6)),'Input| Projects'!AH325,'Input| Projects'!R325)*J325*'Input| Escalations'!$I$17</f>
        <v>0</v>
      </c>
      <c r="AA325" s="172">
        <f>IF(ISNUMBER(FIND("decision",'Input| Setup'!$F$6)),'Input| Projects'!AI325,'Input| Projects'!S325)*K325*'Input| Escalations'!$I$17</f>
        <v>0</v>
      </c>
      <c r="AB325" s="172">
        <f>IF(ISNUMBER(FIND("decision",'Input| Setup'!$F$6)),'Input| Projects'!AJ325,'Input| Projects'!T325)*L325*'Input| Escalations'!$I$17</f>
        <v>0</v>
      </c>
      <c r="AC325" s="172">
        <f>IF(ISNUMBER(FIND("decision",'Input| Setup'!$F$6)),'Input| Projects'!AK325,'Input| Projects'!U325)*M325*'Input| Escalations'!$I$17</f>
        <v>0</v>
      </c>
      <c r="AD325" s="172">
        <f>IF(ISNUMBER(FIND("decision",'Input| Setup'!$F$6)),'Input| Projects'!AL325,'Input| Projects'!V325)*N325*'Input| Escalations'!$I$17</f>
        <v>0</v>
      </c>
      <c r="AE325" s="172">
        <f>IF(ISNUMBER(FIND("decision",'Input| Setup'!$F$6)),'Input| Projects'!AM325,'Input| Projects'!W325)*O325*'Input| Escalations'!$I$17</f>
        <v>0</v>
      </c>
      <c r="AF325" s="175"/>
      <c r="AG325" s="172" cm="1">
        <f t="array" ref="AG325">IFERROR(--('Input| Projects'!$AS325="Yes")*_xlfn.SWITCH('Input| Overheads'!$C$50,"Direct costs",'Calc| Overheads Allocation'!C$8*Q325,"Internal labour",'Calc| Overheads Allocation'!C$8*Q325*'Input| Projects'!$AO325,"DNSP defined",'Calc| Overheads Allocation'!C$78*'Input| Projects'!$AV325,0),0)</f>
        <v>0</v>
      </c>
      <c r="AH325" s="172" cm="1">
        <f t="array" ref="AH325">IFERROR(--('Input| Projects'!$AS325="Yes")*_xlfn.SWITCH('Input| Overheads'!$C$50,"Direct costs",'Calc| Overheads Allocation'!D$8*R325,"Internal labour",'Calc| Overheads Allocation'!D$8*R325*'Input| Projects'!$AO325,"DNSP defined",'Calc| Overheads Allocation'!D$78*'Input| Projects'!$AV325,0),0)</f>
        <v>0</v>
      </c>
      <c r="AI325" s="172" cm="1">
        <f t="array" ref="AI325">IFERROR(--('Input| Projects'!$AS325="Yes")*_xlfn.SWITCH('Input| Overheads'!$C$50,"Direct costs",'Calc| Overheads Allocation'!E$8*S325,"Internal labour",'Calc| Overheads Allocation'!E$8*S325*'Input| Projects'!$AO325,"DNSP defined",'Calc| Overheads Allocation'!E$78*'Input| Projects'!$AV325,0),0)</f>
        <v>0</v>
      </c>
      <c r="AJ325" s="172" cm="1">
        <f t="array" ref="AJ325">IFERROR(--('Input| Projects'!$AS325="Yes")*_xlfn.SWITCH('Input| Overheads'!$C$50,"Direct costs",'Calc| Overheads Allocation'!F$8*T325,"Internal labour",'Calc| Overheads Allocation'!F$8*T325*'Input| Projects'!$AO325,"DNSP defined",'Calc| Overheads Allocation'!F$78*'Input| Projects'!$AV325,0),0)</f>
        <v>0</v>
      </c>
      <c r="AK325" s="172" cm="1">
        <f t="array" ref="AK325">IFERROR(--('Input| Projects'!$AS325="Yes")*_xlfn.SWITCH('Input| Overheads'!$C$50,"Direct costs",'Calc| Overheads Allocation'!G$8*U325,"Internal labour",'Calc| Overheads Allocation'!G$8*U325*'Input| Projects'!$AO325,"DNSP defined",'Calc| Overheads Allocation'!G$78*'Input| Projects'!$AV325,0),0)</f>
        <v>0</v>
      </c>
      <c r="AL325" s="172" cm="1">
        <f t="array" ref="AL325">IFERROR(--('Input| Projects'!$AS325="Yes")*_xlfn.SWITCH('Input| Overheads'!$C$50,"Direct costs",'Calc| Overheads Allocation'!H$8*V325,"Internal labour",'Calc| Overheads Allocation'!H$8*V325*'Input| Projects'!$AO325,"DNSP defined",'Calc| Overheads Allocation'!H$78*'Input| Projects'!$AV325,0),0)</f>
        <v>0</v>
      </c>
      <c r="AM325" s="172" cm="1">
        <f t="array" ref="AM325">IFERROR(--('Input| Projects'!$AS325="Yes")*_xlfn.SWITCH('Input| Overheads'!$C$50,"Direct costs",'Calc| Overheads Allocation'!I$8*W325,"Internal labour",'Calc| Overheads Allocation'!I$8*W325*'Input| Projects'!$AO325,"DNSP defined",'Calc| Overheads Allocation'!I$78*'Input| Projects'!$AV325,0),0)</f>
        <v>0</v>
      </c>
      <c r="AN325" s="175"/>
      <c r="AO325" s="172" cm="1">
        <f t="array" ref="AO325">IFERROR(--('Input| Projects'!$AT325="Yes")*_xlfn.SWITCH('Input| Overheads'!$C$50,"Direct costs",'Calc| Overheads Allocation'!C$9*Q325,"Internal labour",'Calc| Overheads Allocation'!C$9*Q325*'Input| Projects'!$AO325,"DNSP defined",'Calc| Overheads Allocation'!C$79*'Input| Projects'!$AW325,0),0)</f>
        <v>0</v>
      </c>
      <c r="AP325" s="172" cm="1">
        <f t="array" ref="AP325">IFERROR(--('Input| Projects'!$AT325="Yes")*_xlfn.SWITCH('Input| Overheads'!$C$50,"Direct costs",'Calc| Overheads Allocation'!D$9*R325,"Internal labour",'Calc| Overheads Allocation'!D$9*R325*'Input| Projects'!$AO325,"DNSP defined",'Calc| Overheads Allocation'!D$79*'Input| Projects'!$AW325,0),0)</f>
        <v>0</v>
      </c>
      <c r="AQ325" s="172" cm="1">
        <f t="array" ref="AQ325">IFERROR(--('Input| Projects'!$AT325="Yes")*_xlfn.SWITCH('Input| Overheads'!$C$50,"Direct costs",'Calc| Overheads Allocation'!E$9*S325,"Internal labour",'Calc| Overheads Allocation'!E$9*S325*'Input| Projects'!$AO325,"DNSP defined",'Calc| Overheads Allocation'!E$79*'Input| Projects'!$AW325,0),0)</f>
        <v>0</v>
      </c>
      <c r="AR325" s="172" cm="1">
        <f t="array" ref="AR325">IFERROR(--('Input| Projects'!$AT325="Yes")*_xlfn.SWITCH('Input| Overheads'!$C$50,"Direct costs",'Calc| Overheads Allocation'!F$9*T325,"Internal labour",'Calc| Overheads Allocation'!F$9*T325*'Input| Projects'!$AO325,"DNSP defined",'Calc| Overheads Allocation'!F$79*'Input| Projects'!$AW325,0),0)</f>
        <v>0</v>
      </c>
      <c r="AS325" s="172" cm="1">
        <f t="array" ref="AS325">IFERROR(--('Input| Projects'!$AT325="Yes")*_xlfn.SWITCH('Input| Overheads'!$C$50,"Direct costs",'Calc| Overheads Allocation'!G$9*U325,"Internal labour",'Calc| Overheads Allocation'!G$9*U325*'Input| Projects'!$AO325,"DNSP defined",'Calc| Overheads Allocation'!G$79*'Input| Projects'!$AW325,0),0)</f>
        <v>0</v>
      </c>
      <c r="AT325" s="172" cm="1">
        <f t="array" ref="AT325">IFERROR(--('Input| Projects'!$AT325="Yes")*_xlfn.SWITCH('Input| Overheads'!$C$50,"Direct costs",'Calc| Overheads Allocation'!H$9*V325,"Internal labour",'Calc| Overheads Allocation'!H$9*V325*'Input| Projects'!$AO325,"DNSP defined",'Calc| Overheads Allocation'!H$79*'Input| Projects'!$AW325,0),0)</f>
        <v>0</v>
      </c>
      <c r="AU325" s="172" cm="1">
        <f t="array" ref="AU325">IFERROR(--('Input| Projects'!$AT325="Yes")*_xlfn.SWITCH('Input| Overheads'!$C$50,"Direct costs",'Calc| Overheads Allocation'!I$9*W325,"Internal labour",'Calc| Overheads Allocation'!I$9*W325*'Input| Projects'!$AO325,"DNSP defined",'Calc| Overheads Allocation'!I$79*'Input| Projects'!$AW325,0),0)</f>
        <v>0</v>
      </c>
      <c r="AV325" s="175"/>
      <c r="AW325" s="172">
        <f t="shared" si="112"/>
        <v>0</v>
      </c>
      <c r="AX325" s="172">
        <f t="shared" si="113"/>
        <v>0</v>
      </c>
      <c r="AY325" s="172">
        <f t="shared" si="114"/>
        <v>0</v>
      </c>
      <c r="AZ325" s="172">
        <f t="shared" si="115"/>
        <v>0</v>
      </c>
      <c r="BA325" s="172">
        <f t="shared" si="116"/>
        <v>0</v>
      </c>
      <c r="BB325" s="172">
        <f t="shared" si="117"/>
        <v>0</v>
      </c>
      <c r="BC325" s="172">
        <f t="shared" si="118"/>
        <v>0</v>
      </c>
      <c r="BD325" s="176"/>
      <c r="BE325" s="172">
        <f t="shared" si="119"/>
        <v>0</v>
      </c>
      <c r="BF325" s="172">
        <f t="shared" si="120"/>
        <v>0</v>
      </c>
      <c r="BG325" s="172">
        <f t="shared" si="121"/>
        <v>0</v>
      </c>
      <c r="BH325" s="172">
        <f t="shared" si="122"/>
        <v>0</v>
      </c>
      <c r="BI325" s="172">
        <f t="shared" si="123"/>
        <v>0</v>
      </c>
      <c r="BJ325" s="172">
        <f t="shared" si="124"/>
        <v>0</v>
      </c>
      <c r="BK325" s="172">
        <f t="shared" si="125"/>
        <v>0</v>
      </c>
      <c r="BL325" s="176"/>
      <c r="BM325" s="172">
        <f t="shared" si="104"/>
        <v>0</v>
      </c>
      <c r="BN325" s="172">
        <f t="shared" si="105"/>
        <v>0</v>
      </c>
      <c r="BO325" s="172">
        <f t="shared" si="106"/>
        <v>0</v>
      </c>
      <c r="BP325" s="172">
        <f t="shared" si="107"/>
        <v>0</v>
      </c>
      <c r="BQ325" s="172">
        <f t="shared" si="108"/>
        <v>0</v>
      </c>
      <c r="BR325" s="172">
        <f t="shared" si="109"/>
        <v>0</v>
      </c>
      <c r="BS325" s="172">
        <f t="shared" si="110"/>
        <v>0</v>
      </c>
      <c r="BT325" s="55"/>
      <c r="BU325" s="158">
        <f>SUMIF('Input| Projects'!$BA$8:$CX$8,RIGHT(BU$9,3),'Input| Projects'!$BA325:$CX325)</f>
        <v>0</v>
      </c>
      <c r="BV325" s="158">
        <f>SUMIF('Input| Projects'!$BA$8:$CX$8,RIGHT(BV$9,3),'Input| Projects'!$BA325:$CX325)</f>
        <v>0</v>
      </c>
      <c r="BW325" s="79" t="str">
        <f t="shared" si="111"/>
        <v/>
      </c>
    </row>
    <row r="326" spans="2:75" x14ac:dyDescent="0.2">
      <c r="B326" s="123">
        <f>IFERROR('Input| Projects'!B326,"")</f>
        <v>317</v>
      </c>
      <c r="C326" s="160" t="str">
        <f>IFERROR(IF('Input| Projects'!C326="","",'Input| Projects'!C326),"")</f>
        <v/>
      </c>
      <c r="D326" s="160" t="str">
        <f>IFERROR(IF('Input| Projects'!D326="","",'Input| Projects'!D326),"")</f>
        <v/>
      </c>
      <c r="E326" s="53"/>
      <c r="F326" s="160" t="str">
        <f>IF(LEN('Input| Projects'!F326)&gt;0,'Input| Projects'!F326,"")</f>
        <v/>
      </c>
      <c r="G326" s="160" t="str">
        <f>IF(LEN('Input| Projects'!G326)&gt;0,'Input| Projects'!G326,"")</f>
        <v/>
      </c>
      <c r="H326" s="10"/>
      <c r="I326" s="194" cm="1">
        <f t="array" ref="I326">IF(LEN($F326)&gt;0,1+IFERROR(SUMPRODUCT(TRANSPOSE('Input| Projects'!$AO326:$AQ326),INDEX('Input| Escalations'!$F$27:$L$29,,MATCH(Q$9,'Input| Escalations'!$F$21:$L$21,0))),0),0)</f>
        <v>0</v>
      </c>
      <c r="J326" s="194" cm="1">
        <f t="array" ref="J326">IF(LEN($F326)&gt;0,1+IFERROR(SUMPRODUCT(TRANSPOSE('Input| Projects'!$AO326:$AQ326),INDEX('Input| Escalations'!$F$27:$L$29,,MATCH(R$9,'Input| Escalations'!$F$21:$L$21,0))),0),0)</f>
        <v>0</v>
      </c>
      <c r="K326" s="194" cm="1">
        <f t="array" ref="K326">IF(LEN($F326)&gt;0,1+IFERROR(SUMPRODUCT(TRANSPOSE('Input| Projects'!$AO326:$AQ326),INDEX('Input| Escalations'!$F$27:$L$29,,MATCH(S$9,'Input| Escalations'!$F$21:$L$21,0))),0),0)</f>
        <v>0</v>
      </c>
      <c r="L326" s="194" cm="1">
        <f t="array" ref="L326">IF(LEN($F326)&gt;0,1+IFERROR(SUMPRODUCT(TRANSPOSE('Input| Projects'!$AO326:$AQ326),INDEX('Input| Escalations'!$F$27:$L$29,,MATCH(T$9,'Input| Escalations'!$F$21:$L$21,0))),0),0)</f>
        <v>0</v>
      </c>
      <c r="M326" s="194" cm="1">
        <f t="array" ref="M326">IF(LEN($F326)&gt;0,1+IFERROR(SUMPRODUCT(TRANSPOSE('Input| Projects'!$AO326:$AQ326),INDEX('Input| Escalations'!$F$27:$L$29,,MATCH(U$9,'Input| Escalations'!$F$21:$L$21,0))),0),0)</f>
        <v>0</v>
      </c>
      <c r="N326" s="194" cm="1">
        <f t="array" ref="N326">IF(LEN($F326)&gt;0,1+IFERROR(SUMPRODUCT(TRANSPOSE('Input| Projects'!$AO326:$AQ326),INDEX('Input| Escalations'!$F$27:$L$29,,MATCH(V$9,'Input| Escalations'!$F$21:$L$21,0))),0),0)</f>
        <v>0</v>
      </c>
      <c r="O326" s="194" cm="1">
        <f t="array" ref="O326">IF(LEN($F326)&gt;0,1+IFERROR(SUMPRODUCT(TRANSPOSE('Input| Projects'!$AO326:$AQ326),INDEX('Input| Escalations'!$F$27:$L$29,,MATCH(W$9,'Input| Escalations'!$F$21:$L$21,0))),0),0)</f>
        <v>0</v>
      </c>
      <c r="P326" s="10"/>
      <c r="Q326" s="172">
        <f>IFERROR(IF(ISNUMBER(FIND("decision",'Input| Setup'!$F$6)),'Input| Projects'!Y326,'Input| Projects'!I326)*'Input| Escalations'!$I$17*I326,0)</f>
        <v>0</v>
      </c>
      <c r="R326" s="172">
        <f>IFERROR(IF(ISNUMBER(FIND("decision",'Input| Setup'!$F$6)),'Input| Projects'!Z326,'Input| Projects'!J326)*'Input| Escalations'!$I$17*J326,0)</f>
        <v>0</v>
      </c>
      <c r="S326" s="172">
        <f>IFERROR(IF(ISNUMBER(FIND("decision",'Input| Setup'!$F$6)),'Input| Projects'!AA326,'Input| Projects'!K326)*'Input| Escalations'!$I$17*K326,0)</f>
        <v>0</v>
      </c>
      <c r="T326" s="172">
        <f>IFERROR(IF(ISNUMBER(FIND("decision",'Input| Setup'!$F$6)),'Input| Projects'!AB326,'Input| Projects'!L326)*'Input| Escalations'!$I$17*L326,0)</f>
        <v>0</v>
      </c>
      <c r="U326" s="172">
        <f>IFERROR(IF(ISNUMBER(FIND("decision",'Input| Setup'!$F$6)),'Input| Projects'!AC326,'Input| Projects'!M326)*'Input| Escalations'!$I$17*M326,0)</f>
        <v>0</v>
      </c>
      <c r="V326" s="172">
        <f>IFERROR(IF(ISNUMBER(FIND("decision",'Input| Setup'!$F$6)),'Input| Projects'!AD326,'Input| Projects'!N326)*'Input| Escalations'!$I$17*N326,0)</f>
        <v>0</v>
      </c>
      <c r="W326" s="172">
        <f>IFERROR(IF(ISNUMBER(FIND("decision",'Input| Setup'!$F$6)),'Input| Projects'!AE326,'Input| Projects'!O326)*'Input| Escalations'!$I$17*O326,0)</f>
        <v>0</v>
      </c>
      <c r="X326" s="175"/>
      <c r="Y326" s="172">
        <f>IF(ISNUMBER(FIND("decision",'Input| Setup'!$F$6)),'Input| Projects'!AG326,'Input| Projects'!Q326)*I326*'Input| Escalations'!$I$17</f>
        <v>0</v>
      </c>
      <c r="Z326" s="172">
        <f>IF(ISNUMBER(FIND("decision",'Input| Setup'!$F$6)),'Input| Projects'!AH326,'Input| Projects'!R326)*J326*'Input| Escalations'!$I$17</f>
        <v>0</v>
      </c>
      <c r="AA326" s="172">
        <f>IF(ISNUMBER(FIND("decision",'Input| Setup'!$F$6)),'Input| Projects'!AI326,'Input| Projects'!S326)*K326*'Input| Escalations'!$I$17</f>
        <v>0</v>
      </c>
      <c r="AB326" s="172">
        <f>IF(ISNUMBER(FIND("decision",'Input| Setup'!$F$6)),'Input| Projects'!AJ326,'Input| Projects'!T326)*L326*'Input| Escalations'!$I$17</f>
        <v>0</v>
      </c>
      <c r="AC326" s="172">
        <f>IF(ISNUMBER(FIND("decision",'Input| Setup'!$F$6)),'Input| Projects'!AK326,'Input| Projects'!U326)*M326*'Input| Escalations'!$I$17</f>
        <v>0</v>
      </c>
      <c r="AD326" s="172">
        <f>IF(ISNUMBER(FIND("decision",'Input| Setup'!$F$6)),'Input| Projects'!AL326,'Input| Projects'!V326)*N326*'Input| Escalations'!$I$17</f>
        <v>0</v>
      </c>
      <c r="AE326" s="172">
        <f>IF(ISNUMBER(FIND("decision",'Input| Setup'!$F$6)),'Input| Projects'!AM326,'Input| Projects'!W326)*O326*'Input| Escalations'!$I$17</f>
        <v>0</v>
      </c>
      <c r="AF326" s="175"/>
      <c r="AG326" s="172" cm="1">
        <f t="array" ref="AG326">IFERROR(--('Input| Projects'!$AS326="Yes")*_xlfn.SWITCH('Input| Overheads'!$C$50,"Direct costs",'Calc| Overheads Allocation'!C$8*Q326,"Internal labour",'Calc| Overheads Allocation'!C$8*Q326*'Input| Projects'!$AO326,"DNSP defined",'Calc| Overheads Allocation'!C$78*'Input| Projects'!$AV326,0),0)</f>
        <v>0</v>
      </c>
      <c r="AH326" s="172" cm="1">
        <f t="array" ref="AH326">IFERROR(--('Input| Projects'!$AS326="Yes")*_xlfn.SWITCH('Input| Overheads'!$C$50,"Direct costs",'Calc| Overheads Allocation'!D$8*R326,"Internal labour",'Calc| Overheads Allocation'!D$8*R326*'Input| Projects'!$AO326,"DNSP defined",'Calc| Overheads Allocation'!D$78*'Input| Projects'!$AV326,0),0)</f>
        <v>0</v>
      </c>
      <c r="AI326" s="172" cm="1">
        <f t="array" ref="AI326">IFERROR(--('Input| Projects'!$AS326="Yes")*_xlfn.SWITCH('Input| Overheads'!$C$50,"Direct costs",'Calc| Overheads Allocation'!E$8*S326,"Internal labour",'Calc| Overheads Allocation'!E$8*S326*'Input| Projects'!$AO326,"DNSP defined",'Calc| Overheads Allocation'!E$78*'Input| Projects'!$AV326,0),0)</f>
        <v>0</v>
      </c>
      <c r="AJ326" s="172" cm="1">
        <f t="array" ref="AJ326">IFERROR(--('Input| Projects'!$AS326="Yes")*_xlfn.SWITCH('Input| Overheads'!$C$50,"Direct costs",'Calc| Overheads Allocation'!F$8*T326,"Internal labour",'Calc| Overheads Allocation'!F$8*T326*'Input| Projects'!$AO326,"DNSP defined",'Calc| Overheads Allocation'!F$78*'Input| Projects'!$AV326,0),0)</f>
        <v>0</v>
      </c>
      <c r="AK326" s="172" cm="1">
        <f t="array" ref="AK326">IFERROR(--('Input| Projects'!$AS326="Yes")*_xlfn.SWITCH('Input| Overheads'!$C$50,"Direct costs",'Calc| Overheads Allocation'!G$8*U326,"Internal labour",'Calc| Overheads Allocation'!G$8*U326*'Input| Projects'!$AO326,"DNSP defined",'Calc| Overheads Allocation'!G$78*'Input| Projects'!$AV326,0),0)</f>
        <v>0</v>
      </c>
      <c r="AL326" s="172" cm="1">
        <f t="array" ref="AL326">IFERROR(--('Input| Projects'!$AS326="Yes")*_xlfn.SWITCH('Input| Overheads'!$C$50,"Direct costs",'Calc| Overheads Allocation'!H$8*V326,"Internal labour",'Calc| Overheads Allocation'!H$8*V326*'Input| Projects'!$AO326,"DNSP defined",'Calc| Overheads Allocation'!H$78*'Input| Projects'!$AV326,0),0)</f>
        <v>0</v>
      </c>
      <c r="AM326" s="172" cm="1">
        <f t="array" ref="AM326">IFERROR(--('Input| Projects'!$AS326="Yes")*_xlfn.SWITCH('Input| Overheads'!$C$50,"Direct costs",'Calc| Overheads Allocation'!I$8*W326,"Internal labour",'Calc| Overheads Allocation'!I$8*W326*'Input| Projects'!$AO326,"DNSP defined",'Calc| Overheads Allocation'!I$78*'Input| Projects'!$AV326,0),0)</f>
        <v>0</v>
      </c>
      <c r="AN326" s="175"/>
      <c r="AO326" s="172" cm="1">
        <f t="array" ref="AO326">IFERROR(--('Input| Projects'!$AT326="Yes")*_xlfn.SWITCH('Input| Overheads'!$C$50,"Direct costs",'Calc| Overheads Allocation'!C$9*Q326,"Internal labour",'Calc| Overheads Allocation'!C$9*Q326*'Input| Projects'!$AO326,"DNSP defined",'Calc| Overheads Allocation'!C$79*'Input| Projects'!$AW326,0),0)</f>
        <v>0</v>
      </c>
      <c r="AP326" s="172" cm="1">
        <f t="array" ref="AP326">IFERROR(--('Input| Projects'!$AT326="Yes")*_xlfn.SWITCH('Input| Overheads'!$C$50,"Direct costs",'Calc| Overheads Allocation'!D$9*R326,"Internal labour",'Calc| Overheads Allocation'!D$9*R326*'Input| Projects'!$AO326,"DNSP defined",'Calc| Overheads Allocation'!D$79*'Input| Projects'!$AW326,0),0)</f>
        <v>0</v>
      </c>
      <c r="AQ326" s="172" cm="1">
        <f t="array" ref="AQ326">IFERROR(--('Input| Projects'!$AT326="Yes")*_xlfn.SWITCH('Input| Overheads'!$C$50,"Direct costs",'Calc| Overheads Allocation'!E$9*S326,"Internal labour",'Calc| Overheads Allocation'!E$9*S326*'Input| Projects'!$AO326,"DNSP defined",'Calc| Overheads Allocation'!E$79*'Input| Projects'!$AW326,0),0)</f>
        <v>0</v>
      </c>
      <c r="AR326" s="172" cm="1">
        <f t="array" ref="AR326">IFERROR(--('Input| Projects'!$AT326="Yes")*_xlfn.SWITCH('Input| Overheads'!$C$50,"Direct costs",'Calc| Overheads Allocation'!F$9*T326,"Internal labour",'Calc| Overheads Allocation'!F$9*T326*'Input| Projects'!$AO326,"DNSP defined",'Calc| Overheads Allocation'!F$79*'Input| Projects'!$AW326,0),0)</f>
        <v>0</v>
      </c>
      <c r="AS326" s="172" cm="1">
        <f t="array" ref="AS326">IFERROR(--('Input| Projects'!$AT326="Yes")*_xlfn.SWITCH('Input| Overheads'!$C$50,"Direct costs",'Calc| Overheads Allocation'!G$9*U326,"Internal labour",'Calc| Overheads Allocation'!G$9*U326*'Input| Projects'!$AO326,"DNSP defined",'Calc| Overheads Allocation'!G$79*'Input| Projects'!$AW326,0),0)</f>
        <v>0</v>
      </c>
      <c r="AT326" s="172" cm="1">
        <f t="array" ref="AT326">IFERROR(--('Input| Projects'!$AT326="Yes")*_xlfn.SWITCH('Input| Overheads'!$C$50,"Direct costs",'Calc| Overheads Allocation'!H$9*V326,"Internal labour",'Calc| Overheads Allocation'!H$9*V326*'Input| Projects'!$AO326,"DNSP defined",'Calc| Overheads Allocation'!H$79*'Input| Projects'!$AW326,0),0)</f>
        <v>0</v>
      </c>
      <c r="AU326" s="172" cm="1">
        <f t="array" ref="AU326">IFERROR(--('Input| Projects'!$AT326="Yes")*_xlfn.SWITCH('Input| Overheads'!$C$50,"Direct costs",'Calc| Overheads Allocation'!I$9*W326,"Internal labour",'Calc| Overheads Allocation'!I$9*W326*'Input| Projects'!$AO326,"DNSP defined",'Calc| Overheads Allocation'!I$79*'Input| Projects'!$AW326,0),0)</f>
        <v>0</v>
      </c>
      <c r="AV326" s="175"/>
      <c r="AW326" s="172">
        <f t="shared" si="112"/>
        <v>0</v>
      </c>
      <c r="AX326" s="172">
        <f t="shared" si="113"/>
        <v>0</v>
      </c>
      <c r="AY326" s="172">
        <f t="shared" si="114"/>
        <v>0</v>
      </c>
      <c r="AZ326" s="172">
        <f t="shared" si="115"/>
        <v>0</v>
      </c>
      <c r="BA326" s="172">
        <f t="shared" si="116"/>
        <v>0</v>
      </c>
      <c r="BB326" s="172">
        <f t="shared" si="117"/>
        <v>0</v>
      </c>
      <c r="BC326" s="172">
        <f t="shared" si="118"/>
        <v>0</v>
      </c>
      <c r="BD326" s="176"/>
      <c r="BE326" s="172">
        <f t="shared" si="119"/>
        <v>0</v>
      </c>
      <c r="BF326" s="172">
        <f t="shared" si="120"/>
        <v>0</v>
      </c>
      <c r="BG326" s="172">
        <f t="shared" si="121"/>
        <v>0</v>
      </c>
      <c r="BH326" s="172">
        <f t="shared" si="122"/>
        <v>0</v>
      </c>
      <c r="BI326" s="172">
        <f t="shared" si="123"/>
        <v>0</v>
      </c>
      <c r="BJ326" s="172">
        <f t="shared" si="124"/>
        <v>0</v>
      </c>
      <c r="BK326" s="172">
        <f t="shared" si="125"/>
        <v>0</v>
      </c>
      <c r="BL326" s="176"/>
      <c r="BM326" s="172">
        <f t="shared" si="104"/>
        <v>0</v>
      </c>
      <c r="BN326" s="172">
        <f t="shared" si="105"/>
        <v>0</v>
      </c>
      <c r="BO326" s="172">
        <f t="shared" si="106"/>
        <v>0</v>
      </c>
      <c r="BP326" s="172">
        <f t="shared" si="107"/>
        <v>0</v>
      </c>
      <c r="BQ326" s="172">
        <f t="shared" si="108"/>
        <v>0</v>
      </c>
      <c r="BR326" s="172">
        <f t="shared" si="109"/>
        <v>0</v>
      </c>
      <c r="BS326" s="172">
        <f t="shared" si="110"/>
        <v>0</v>
      </c>
      <c r="BT326" s="55"/>
      <c r="BU326" s="158">
        <f>SUMIF('Input| Projects'!$BA$8:$CX$8,RIGHT(BU$9,3),'Input| Projects'!$BA326:$CX326)</f>
        <v>0</v>
      </c>
      <c r="BV326" s="158">
        <f>SUMIF('Input| Projects'!$BA$8:$CX$8,RIGHT(BV$9,3),'Input| Projects'!$BA326:$CX326)</f>
        <v>0</v>
      </c>
      <c r="BW326" s="79" t="str">
        <f t="shared" si="111"/>
        <v/>
      </c>
    </row>
    <row r="327" spans="2:75" x14ac:dyDescent="0.2">
      <c r="B327" s="123">
        <f>IFERROR('Input| Projects'!B327,"")</f>
        <v>318</v>
      </c>
      <c r="C327" s="160" t="str">
        <f>IFERROR(IF('Input| Projects'!C327="","",'Input| Projects'!C327),"")</f>
        <v/>
      </c>
      <c r="D327" s="160" t="str">
        <f>IFERROR(IF('Input| Projects'!D327="","",'Input| Projects'!D327),"")</f>
        <v/>
      </c>
      <c r="E327" s="53"/>
      <c r="F327" s="160" t="str">
        <f>IF(LEN('Input| Projects'!F327)&gt;0,'Input| Projects'!F327,"")</f>
        <v/>
      </c>
      <c r="G327" s="160" t="str">
        <f>IF(LEN('Input| Projects'!G327)&gt;0,'Input| Projects'!G327,"")</f>
        <v/>
      </c>
      <c r="H327" s="10"/>
      <c r="I327" s="194" cm="1">
        <f t="array" ref="I327">IF(LEN($F327)&gt;0,1+IFERROR(SUMPRODUCT(TRANSPOSE('Input| Projects'!$AO327:$AQ327),INDEX('Input| Escalations'!$F$27:$L$29,,MATCH(Q$9,'Input| Escalations'!$F$21:$L$21,0))),0),0)</f>
        <v>0</v>
      </c>
      <c r="J327" s="194" cm="1">
        <f t="array" ref="J327">IF(LEN($F327)&gt;0,1+IFERROR(SUMPRODUCT(TRANSPOSE('Input| Projects'!$AO327:$AQ327),INDEX('Input| Escalations'!$F$27:$L$29,,MATCH(R$9,'Input| Escalations'!$F$21:$L$21,0))),0),0)</f>
        <v>0</v>
      </c>
      <c r="K327" s="194" cm="1">
        <f t="array" ref="K327">IF(LEN($F327)&gt;0,1+IFERROR(SUMPRODUCT(TRANSPOSE('Input| Projects'!$AO327:$AQ327),INDEX('Input| Escalations'!$F$27:$L$29,,MATCH(S$9,'Input| Escalations'!$F$21:$L$21,0))),0),0)</f>
        <v>0</v>
      </c>
      <c r="L327" s="194" cm="1">
        <f t="array" ref="L327">IF(LEN($F327)&gt;0,1+IFERROR(SUMPRODUCT(TRANSPOSE('Input| Projects'!$AO327:$AQ327),INDEX('Input| Escalations'!$F$27:$L$29,,MATCH(T$9,'Input| Escalations'!$F$21:$L$21,0))),0),0)</f>
        <v>0</v>
      </c>
      <c r="M327" s="194" cm="1">
        <f t="array" ref="M327">IF(LEN($F327)&gt;0,1+IFERROR(SUMPRODUCT(TRANSPOSE('Input| Projects'!$AO327:$AQ327),INDEX('Input| Escalations'!$F$27:$L$29,,MATCH(U$9,'Input| Escalations'!$F$21:$L$21,0))),0),0)</f>
        <v>0</v>
      </c>
      <c r="N327" s="194" cm="1">
        <f t="array" ref="N327">IF(LEN($F327)&gt;0,1+IFERROR(SUMPRODUCT(TRANSPOSE('Input| Projects'!$AO327:$AQ327),INDEX('Input| Escalations'!$F$27:$L$29,,MATCH(V$9,'Input| Escalations'!$F$21:$L$21,0))),0),0)</f>
        <v>0</v>
      </c>
      <c r="O327" s="194" cm="1">
        <f t="array" ref="O327">IF(LEN($F327)&gt;0,1+IFERROR(SUMPRODUCT(TRANSPOSE('Input| Projects'!$AO327:$AQ327),INDEX('Input| Escalations'!$F$27:$L$29,,MATCH(W$9,'Input| Escalations'!$F$21:$L$21,0))),0),0)</f>
        <v>0</v>
      </c>
      <c r="P327" s="10"/>
      <c r="Q327" s="172">
        <f>IFERROR(IF(ISNUMBER(FIND("decision",'Input| Setup'!$F$6)),'Input| Projects'!Y327,'Input| Projects'!I327)*'Input| Escalations'!$I$17*I327,0)</f>
        <v>0</v>
      </c>
      <c r="R327" s="172">
        <f>IFERROR(IF(ISNUMBER(FIND("decision",'Input| Setup'!$F$6)),'Input| Projects'!Z327,'Input| Projects'!J327)*'Input| Escalations'!$I$17*J327,0)</f>
        <v>0</v>
      </c>
      <c r="S327" s="172">
        <f>IFERROR(IF(ISNUMBER(FIND("decision",'Input| Setup'!$F$6)),'Input| Projects'!AA327,'Input| Projects'!K327)*'Input| Escalations'!$I$17*K327,0)</f>
        <v>0</v>
      </c>
      <c r="T327" s="172">
        <f>IFERROR(IF(ISNUMBER(FIND("decision",'Input| Setup'!$F$6)),'Input| Projects'!AB327,'Input| Projects'!L327)*'Input| Escalations'!$I$17*L327,0)</f>
        <v>0</v>
      </c>
      <c r="U327" s="172">
        <f>IFERROR(IF(ISNUMBER(FIND("decision",'Input| Setup'!$F$6)),'Input| Projects'!AC327,'Input| Projects'!M327)*'Input| Escalations'!$I$17*M327,0)</f>
        <v>0</v>
      </c>
      <c r="V327" s="172">
        <f>IFERROR(IF(ISNUMBER(FIND("decision",'Input| Setup'!$F$6)),'Input| Projects'!AD327,'Input| Projects'!N327)*'Input| Escalations'!$I$17*N327,0)</f>
        <v>0</v>
      </c>
      <c r="W327" s="172">
        <f>IFERROR(IF(ISNUMBER(FIND("decision",'Input| Setup'!$F$6)),'Input| Projects'!AE327,'Input| Projects'!O327)*'Input| Escalations'!$I$17*O327,0)</f>
        <v>0</v>
      </c>
      <c r="X327" s="175"/>
      <c r="Y327" s="172">
        <f>IF(ISNUMBER(FIND("decision",'Input| Setup'!$F$6)),'Input| Projects'!AG327,'Input| Projects'!Q327)*I327*'Input| Escalations'!$I$17</f>
        <v>0</v>
      </c>
      <c r="Z327" s="172">
        <f>IF(ISNUMBER(FIND("decision",'Input| Setup'!$F$6)),'Input| Projects'!AH327,'Input| Projects'!R327)*J327*'Input| Escalations'!$I$17</f>
        <v>0</v>
      </c>
      <c r="AA327" s="172">
        <f>IF(ISNUMBER(FIND("decision",'Input| Setup'!$F$6)),'Input| Projects'!AI327,'Input| Projects'!S327)*K327*'Input| Escalations'!$I$17</f>
        <v>0</v>
      </c>
      <c r="AB327" s="172">
        <f>IF(ISNUMBER(FIND("decision",'Input| Setup'!$F$6)),'Input| Projects'!AJ327,'Input| Projects'!T327)*L327*'Input| Escalations'!$I$17</f>
        <v>0</v>
      </c>
      <c r="AC327" s="172">
        <f>IF(ISNUMBER(FIND("decision",'Input| Setup'!$F$6)),'Input| Projects'!AK327,'Input| Projects'!U327)*M327*'Input| Escalations'!$I$17</f>
        <v>0</v>
      </c>
      <c r="AD327" s="172">
        <f>IF(ISNUMBER(FIND("decision",'Input| Setup'!$F$6)),'Input| Projects'!AL327,'Input| Projects'!V327)*N327*'Input| Escalations'!$I$17</f>
        <v>0</v>
      </c>
      <c r="AE327" s="172">
        <f>IF(ISNUMBER(FIND("decision",'Input| Setup'!$F$6)),'Input| Projects'!AM327,'Input| Projects'!W327)*O327*'Input| Escalations'!$I$17</f>
        <v>0</v>
      </c>
      <c r="AF327" s="175"/>
      <c r="AG327" s="172" cm="1">
        <f t="array" ref="AG327">IFERROR(--('Input| Projects'!$AS327="Yes")*_xlfn.SWITCH('Input| Overheads'!$C$50,"Direct costs",'Calc| Overheads Allocation'!C$8*Q327,"Internal labour",'Calc| Overheads Allocation'!C$8*Q327*'Input| Projects'!$AO327,"DNSP defined",'Calc| Overheads Allocation'!C$78*'Input| Projects'!$AV327,0),0)</f>
        <v>0</v>
      </c>
      <c r="AH327" s="172" cm="1">
        <f t="array" ref="AH327">IFERROR(--('Input| Projects'!$AS327="Yes")*_xlfn.SWITCH('Input| Overheads'!$C$50,"Direct costs",'Calc| Overheads Allocation'!D$8*R327,"Internal labour",'Calc| Overheads Allocation'!D$8*R327*'Input| Projects'!$AO327,"DNSP defined",'Calc| Overheads Allocation'!D$78*'Input| Projects'!$AV327,0),0)</f>
        <v>0</v>
      </c>
      <c r="AI327" s="172" cm="1">
        <f t="array" ref="AI327">IFERROR(--('Input| Projects'!$AS327="Yes")*_xlfn.SWITCH('Input| Overheads'!$C$50,"Direct costs",'Calc| Overheads Allocation'!E$8*S327,"Internal labour",'Calc| Overheads Allocation'!E$8*S327*'Input| Projects'!$AO327,"DNSP defined",'Calc| Overheads Allocation'!E$78*'Input| Projects'!$AV327,0),0)</f>
        <v>0</v>
      </c>
      <c r="AJ327" s="172" cm="1">
        <f t="array" ref="AJ327">IFERROR(--('Input| Projects'!$AS327="Yes")*_xlfn.SWITCH('Input| Overheads'!$C$50,"Direct costs",'Calc| Overheads Allocation'!F$8*T327,"Internal labour",'Calc| Overheads Allocation'!F$8*T327*'Input| Projects'!$AO327,"DNSP defined",'Calc| Overheads Allocation'!F$78*'Input| Projects'!$AV327,0),0)</f>
        <v>0</v>
      </c>
      <c r="AK327" s="172" cm="1">
        <f t="array" ref="AK327">IFERROR(--('Input| Projects'!$AS327="Yes")*_xlfn.SWITCH('Input| Overheads'!$C$50,"Direct costs",'Calc| Overheads Allocation'!G$8*U327,"Internal labour",'Calc| Overheads Allocation'!G$8*U327*'Input| Projects'!$AO327,"DNSP defined",'Calc| Overheads Allocation'!G$78*'Input| Projects'!$AV327,0),0)</f>
        <v>0</v>
      </c>
      <c r="AL327" s="172" cm="1">
        <f t="array" ref="AL327">IFERROR(--('Input| Projects'!$AS327="Yes")*_xlfn.SWITCH('Input| Overheads'!$C$50,"Direct costs",'Calc| Overheads Allocation'!H$8*V327,"Internal labour",'Calc| Overheads Allocation'!H$8*V327*'Input| Projects'!$AO327,"DNSP defined",'Calc| Overheads Allocation'!H$78*'Input| Projects'!$AV327,0),0)</f>
        <v>0</v>
      </c>
      <c r="AM327" s="172" cm="1">
        <f t="array" ref="AM327">IFERROR(--('Input| Projects'!$AS327="Yes")*_xlfn.SWITCH('Input| Overheads'!$C$50,"Direct costs",'Calc| Overheads Allocation'!I$8*W327,"Internal labour",'Calc| Overheads Allocation'!I$8*W327*'Input| Projects'!$AO327,"DNSP defined",'Calc| Overheads Allocation'!I$78*'Input| Projects'!$AV327,0),0)</f>
        <v>0</v>
      </c>
      <c r="AN327" s="175"/>
      <c r="AO327" s="172" cm="1">
        <f t="array" ref="AO327">IFERROR(--('Input| Projects'!$AT327="Yes")*_xlfn.SWITCH('Input| Overheads'!$C$50,"Direct costs",'Calc| Overheads Allocation'!C$9*Q327,"Internal labour",'Calc| Overheads Allocation'!C$9*Q327*'Input| Projects'!$AO327,"DNSP defined",'Calc| Overheads Allocation'!C$79*'Input| Projects'!$AW327,0),0)</f>
        <v>0</v>
      </c>
      <c r="AP327" s="172" cm="1">
        <f t="array" ref="AP327">IFERROR(--('Input| Projects'!$AT327="Yes")*_xlfn.SWITCH('Input| Overheads'!$C$50,"Direct costs",'Calc| Overheads Allocation'!D$9*R327,"Internal labour",'Calc| Overheads Allocation'!D$9*R327*'Input| Projects'!$AO327,"DNSP defined",'Calc| Overheads Allocation'!D$79*'Input| Projects'!$AW327,0),0)</f>
        <v>0</v>
      </c>
      <c r="AQ327" s="172" cm="1">
        <f t="array" ref="AQ327">IFERROR(--('Input| Projects'!$AT327="Yes")*_xlfn.SWITCH('Input| Overheads'!$C$50,"Direct costs",'Calc| Overheads Allocation'!E$9*S327,"Internal labour",'Calc| Overheads Allocation'!E$9*S327*'Input| Projects'!$AO327,"DNSP defined",'Calc| Overheads Allocation'!E$79*'Input| Projects'!$AW327,0),0)</f>
        <v>0</v>
      </c>
      <c r="AR327" s="172" cm="1">
        <f t="array" ref="AR327">IFERROR(--('Input| Projects'!$AT327="Yes")*_xlfn.SWITCH('Input| Overheads'!$C$50,"Direct costs",'Calc| Overheads Allocation'!F$9*T327,"Internal labour",'Calc| Overheads Allocation'!F$9*T327*'Input| Projects'!$AO327,"DNSP defined",'Calc| Overheads Allocation'!F$79*'Input| Projects'!$AW327,0),0)</f>
        <v>0</v>
      </c>
      <c r="AS327" s="172" cm="1">
        <f t="array" ref="AS327">IFERROR(--('Input| Projects'!$AT327="Yes")*_xlfn.SWITCH('Input| Overheads'!$C$50,"Direct costs",'Calc| Overheads Allocation'!G$9*U327,"Internal labour",'Calc| Overheads Allocation'!G$9*U327*'Input| Projects'!$AO327,"DNSP defined",'Calc| Overheads Allocation'!G$79*'Input| Projects'!$AW327,0),0)</f>
        <v>0</v>
      </c>
      <c r="AT327" s="172" cm="1">
        <f t="array" ref="AT327">IFERROR(--('Input| Projects'!$AT327="Yes")*_xlfn.SWITCH('Input| Overheads'!$C$50,"Direct costs",'Calc| Overheads Allocation'!H$9*V327,"Internal labour",'Calc| Overheads Allocation'!H$9*V327*'Input| Projects'!$AO327,"DNSP defined",'Calc| Overheads Allocation'!H$79*'Input| Projects'!$AW327,0),0)</f>
        <v>0</v>
      </c>
      <c r="AU327" s="172" cm="1">
        <f t="array" ref="AU327">IFERROR(--('Input| Projects'!$AT327="Yes")*_xlfn.SWITCH('Input| Overheads'!$C$50,"Direct costs",'Calc| Overheads Allocation'!I$9*W327,"Internal labour",'Calc| Overheads Allocation'!I$9*W327*'Input| Projects'!$AO327,"DNSP defined",'Calc| Overheads Allocation'!I$79*'Input| Projects'!$AW327,0),0)</f>
        <v>0</v>
      </c>
      <c r="AV327" s="175"/>
      <c r="AW327" s="172">
        <f t="shared" si="112"/>
        <v>0</v>
      </c>
      <c r="AX327" s="172">
        <f t="shared" si="113"/>
        <v>0</v>
      </c>
      <c r="AY327" s="172">
        <f t="shared" si="114"/>
        <v>0</v>
      </c>
      <c r="AZ327" s="172">
        <f t="shared" si="115"/>
        <v>0</v>
      </c>
      <c r="BA327" s="172">
        <f t="shared" si="116"/>
        <v>0</v>
      </c>
      <c r="BB327" s="172">
        <f t="shared" si="117"/>
        <v>0</v>
      </c>
      <c r="BC327" s="172">
        <f t="shared" si="118"/>
        <v>0</v>
      </c>
      <c r="BD327" s="176"/>
      <c r="BE327" s="172">
        <f t="shared" si="119"/>
        <v>0</v>
      </c>
      <c r="BF327" s="172">
        <f t="shared" si="120"/>
        <v>0</v>
      </c>
      <c r="BG327" s="172">
        <f t="shared" si="121"/>
        <v>0</v>
      </c>
      <c r="BH327" s="172">
        <f t="shared" si="122"/>
        <v>0</v>
      </c>
      <c r="BI327" s="172">
        <f t="shared" si="123"/>
        <v>0</v>
      </c>
      <c r="BJ327" s="172">
        <f t="shared" si="124"/>
        <v>0</v>
      </c>
      <c r="BK327" s="172">
        <f t="shared" si="125"/>
        <v>0</v>
      </c>
      <c r="BL327" s="176"/>
      <c r="BM327" s="172">
        <f t="shared" si="104"/>
        <v>0</v>
      </c>
      <c r="BN327" s="172">
        <f t="shared" si="105"/>
        <v>0</v>
      </c>
      <c r="BO327" s="172">
        <f t="shared" si="106"/>
        <v>0</v>
      </c>
      <c r="BP327" s="172">
        <f t="shared" si="107"/>
        <v>0</v>
      </c>
      <c r="BQ327" s="172">
        <f t="shared" si="108"/>
        <v>0</v>
      </c>
      <c r="BR327" s="172">
        <f t="shared" si="109"/>
        <v>0</v>
      </c>
      <c r="BS327" s="172">
        <f t="shared" si="110"/>
        <v>0</v>
      </c>
      <c r="BT327" s="55"/>
      <c r="BU327" s="158">
        <f>SUMIF('Input| Projects'!$BA$8:$CX$8,RIGHT(BU$9,3),'Input| Projects'!$BA327:$CX327)</f>
        <v>0</v>
      </c>
      <c r="BV327" s="158">
        <f>SUMIF('Input| Projects'!$BA$8:$CX$8,RIGHT(BV$9,3),'Input| Projects'!$BA327:$CX327)</f>
        <v>0</v>
      </c>
      <c r="BW327" s="79" t="str">
        <f t="shared" si="111"/>
        <v/>
      </c>
    </row>
    <row r="328" spans="2:75" x14ac:dyDescent="0.2">
      <c r="B328" s="123">
        <f>IFERROR('Input| Projects'!B328,"")</f>
        <v>319</v>
      </c>
      <c r="C328" s="160" t="str">
        <f>IFERROR(IF('Input| Projects'!C328="","",'Input| Projects'!C328),"")</f>
        <v/>
      </c>
      <c r="D328" s="160" t="str">
        <f>IFERROR(IF('Input| Projects'!D328="","",'Input| Projects'!D328),"")</f>
        <v/>
      </c>
      <c r="E328" s="53"/>
      <c r="F328" s="160" t="str">
        <f>IF(LEN('Input| Projects'!F328)&gt;0,'Input| Projects'!F328,"")</f>
        <v/>
      </c>
      <c r="G328" s="160" t="str">
        <f>IF(LEN('Input| Projects'!G328)&gt;0,'Input| Projects'!G328,"")</f>
        <v/>
      </c>
      <c r="H328" s="10"/>
      <c r="I328" s="194" cm="1">
        <f t="array" ref="I328">IF(LEN($F328)&gt;0,1+IFERROR(SUMPRODUCT(TRANSPOSE('Input| Projects'!$AO328:$AQ328),INDEX('Input| Escalations'!$F$27:$L$29,,MATCH(Q$9,'Input| Escalations'!$F$21:$L$21,0))),0),0)</f>
        <v>0</v>
      </c>
      <c r="J328" s="194" cm="1">
        <f t="array" ref="J328">IF(LEN($F328)&gt;0,1+IFERROR(SUMPRODUCT(TRANSPOSE('Input| Projects'!$AO328:$AQ328),INDEX('Input| Escalations'!$F$27:$L$29,,MATCH(R$9,'Input| Escalations'!$F$21:$L$21,0))),0),0)</f>
        <v>0</v>
      </c>
      <c r="K328" s="194" cm="1">
        <f t="array" ref="K328">IF(LEN($F328)&gt;0,1+IFERROR(SUMPRODUCT(TRANSPOSE('Input| Projects'!$AO328:$AQ328),INDEX('Input| Escalations'!$F$27:$L$29,,MATCH(S$9,'Input| Escalations'!$F$21:$L$21,0))),0),0)</f>
        <v>0</v>
      </c>
      <c r="L328" s="194" cm="1">
        <f t="array" ref="L328">IF(LEN($F328)&gt;0,1+IFERROR(SUMPRODUCT(TRANSPOSE('Input| Projects'!$AO328:$AQ328),INDEX('Input| Escalations'!$F$27:$L$29,,MATCH(T$9,'Input| Escalations'!$F$21:$L$21,0))),0),0)</f>
        <v>0</v>
      </c>
      <c r="M328" s="194" cm="1">
        <f t="array" ref="M328">IF(LEN($F328)&gt;0,1+IFERROR(SUMPRODUCT(TRANSPOSE('Input| Projects'!$AO328:$AQ328),INDEX('Input| Escalations'!$F$27:$L$29,,MATCH(U$9,'Input| Escalations'!$F$21:$L$21,0))),0),0)</f>
        <v>0</v>
      </c>
      <c r="N328" s="194" cm="1">
        <f t="array" ref="N328">IF(LEN($F328)&gt;0,1+IFERROR(SUMPRODUCT(TRANSPOSE('Input| Projects'!$AO328:$AQ328),INDEX('Input| Escalations'!$F$27:$L$29,,MATCH(V$9,'Input| Escalations'!$F$21:$L$21,0))),0),0)</f>
        <v>0</v>
      </c>
      <c r="O328" s="194" cm="1">
        <f t="array" ref="O328">IF(LEN($F328)&gt;0,1+IFERROR(SUMPRODUCT(TRANSPOSE('Input| Projects'!$AO328:$AQ328),INDEX('Input| Escalations'!$F$27:$L$29,,MATCH(W$9,'Input| Escalations'!$F$21:$L$21,0))),0),0)</f>
        <v>0</v>
      </c>
      <c r="P328" s="10"/>
      <c r="Q328" s="172">
        <f>IFERROR(IF(ISNUMBER(FIND("decision",'Input| Setup'!$F$6)),'Input| Projects'!Y328,'Input| Projects'!I328)*'Input| Escalations'!$I$17*I328,0)</f>
        <v>0</v>
      </c>
      <c r="R328" s="172">
        <f>IFERROR(IF(ISNUMBER(FIND("decision",'Input| Setup'!$F$6)),'Input| Projects'!Z328,'Input| Projects'!J328)*'Input| Escalations'!$I$17*J328,0)</f>
        <v>0</v>
      </c>
      <c r="S328" s="172">
        <f>IFERROR(IF(ISNUMBER(FIND("decision",'Input| Setup'!$F$6)),'Input| Projects'!AA328,'Input| Projects'!K328)*'Input| Escalations'!$I$17*K328,0)</f>
        <v>0</v>
      </c>
      <c r="T328" s="172">
        <f>IFERROR(IF(ISNUMBER(FIND("decision",'Input| Setup'!$F$6)),'Input| Projects'!AB328,'Input| Projects'!L328)*'Input| Escalations'!$I$17*L328,0)</f>
        <v>0</v>
      </c>
      <c r="U328" s="172">
        <f>IFERROR(IF(ISNUMBER(FIND("decision",'Input| Setup'!$F$6)),'Input| Projects'!AC328,'Input| Projects'!M328)*'Input| Escalations'!$I$17*M328,0)</f>
        <v>0</v>
      </c>
      <c r="V328" s="172">
        <f>IFERROR(IF(ISNUMBER(FIND("decision",'Input| Setup'!$F$6)),'Input| Projects'!AD328,'Input| Projects'!N328)*'Input| Escalations'!$I$17*N328,0)</f>
        <v>0</v>
      </c>
      <c r="W328" s="172">
        <f>IFERROR(IF(ISNUMBER(FIND("decision",'Input| Setup'!$F$6)),'Input| Projects'!AE328,'Input| Projects'!O328)*'Input| Escalations'!$I$17*O328,0)</f>
        <v>0</v>
      </c>
      <c r="X328" s="175"/>
      <c r="Y328" s="172">
        <f>IF(ISNUMBER(FIND("decision",'Input| Setup'!$F$6)),'Input| Projects'!AG328,'Input| Projects'!Q328)*I328*'Input| Escalations'!$I$17</f>
        <v>0</v>
      </c>
      <c r="Z328" s="172">
        <f>IF(ISNUMBER(FIND("decision",'Input| Setup'!$F$6)),'Input| Projects'!AH328,'Input| Projects'!R328)*J328*'Input| Escalations'!$I$17</f>
        <v>0</v>
      </c>
      <c r="AA328" s="172">
        <f>IF(ISNUMBER(FIND("decision",'Input| Setup'!$F$6)),'Input| Projects'!AI328,'Input| Projects'!S328)*K328*'Input| Escalations'!$I$17</f>
        <v>0</v>
      </c>
      <c r="AB328" s="172">
        <f>IF(ISNUMBER(FIND("decision",'Input| Setup'!$F$6)),'Input| Projects'!AJ328,'Input| Projects'!T328)*L328*'Input| Escalations'!$I$17</f>
        <v>0</v>
      </c>
      <c r="AC328" s="172">
        <f>IF(ISNUMBER(FIND("decision",'Input| Setup'!$F$6)),'Input| Projects'!AK328,'Input| Projects'!U328)*M328*'Input| Escalations'!$I$17</f>
        <v>0</v>
      </c>
      <c r="AD328" s="172">
        <f>IF(ISNUMBER(FIND("decision",'Input| Setup'!$F$6)),'Input| Projects'!AL328,'Input| Projects'!V328)*N328*'Input| Escalations'!$I$17</f>
        <v>0</v>
      </c>
      <c r="AE328" s="172">
        <f>IF(ISNUMBER(FIND("decision",'Input| Setup'!$F$6)),'Input| Projects'!AM328,'Input| Projects'!W328)*O328*'Input| Escalations'!$I$17</f>
        <v>0</v>
      </c>
      <c r="AF328" s="175"/>
      <c r="AG328" s="172" cm="1">
        <f t="array" ref="AG328">IFERROR(--('Input| Projects'!$AS328="Yes")*_xlfn.SWITCH('Input| Overheads'!$C$50,"Direct costs",'Calc| Overheads Allocation'!C$8*Q328,"Internal labour",'Calc| Overheads Allocation'!C$8*Q328*'Input| Projects'!$AO328,"DNSP defined",'Calc| Overheads Allocation'!C$78*'Input| Projects'!$AV328,0),0)</f>
        <v>0</v>
      </c>
      <c r="AH328" s="172" cm="1">
        <f t="array" ref="AH328">IFERROR(--('Input| Projects'!$AS328="Yes")*_xlfn.SWITCH('Input| Overheads'!$C$50,"Direct costs",'Calc| Overheads Allocation'!D$8*R328,"Internal labour",'Calc| Overheads Allocation'!D$8*R328*'Input| Projects'!$AO328,"DNSP defined",'Calc| Overheads Allocation'!D$78*'Input| Projects'!$AV328,0),0)</f>
        <v>0</v>
      </c>
      <c r="AI328" s="172" cm="1">
        <f t="array" ref="AI328">IFERROR(--('Input| Projects'!$AS328="Yes")*_xlfn.SWITCH('Input| Overheads'!$C$50,"Direct costs",'Calc| Overheads Allocation'!E$8*S328,"Internal labour",'Calc| Overheads Allocation'!E$8*S328*'Input| Projects'!$AO328,"DNSP defined",'Calc| Overheads Allocation'!E$78*'Input| Projects'!$AV328,0),0)</f>
        <v>0</v>
      </c>
      <c r="AJ328" s="172" cm="1">
        <f t="array" ref="AJ328">IFERROR(--('Input| Projects'!$AS328="Yes")*_xlfn.SWITCH('Input| Overheads'!$C$50,"Direct costs",'Calc| Overheads Allocation'!F$8*T328,"Internal labour",'Calc| Overheads Allocation'!F$8*T328*'Input| Projects'!$AO328,"DNSP defined",'Calc| Overheads Allocation'!F$78*'Input| Projects'!$AV328,0),0)</f>
        <v>0</v>
      </c>
      <c r="AK328" s="172" cm="1">
        <f t="array" ref="AK328">IFERROR(--('Input| Projects'!$AS328="Yes")*_xlfn.SWITCH('Input| Overheads'!$C$50,"Direct costs",'Calc| Overheads Allocation'!G$8*U328,"Internal labour",'Calc| Overheads Allocation'!G$8*U328*'Input| Projects'!$AO328,"DNSP defined",'Calc| Overheads Allocation'!G$78*'Input| Projects'!$AV328,0),0)</f>
        <v>0</v>
      </c>
      <c r="AL328" s="172" cm="1">
        <f t="array" ref="AL328">IFERROR(--('Input| Projects'!$AS328="Yes")*_xlfn.SWITCH('Input| Overheads'!$C$50,"Direct costs",'Calc| Overheads Allocation'!H$8*V328,"Internal labour",'Calc| Overheads Allocation'!H$8*V328*'Input| Projects'!$AO328,"DNSP defined",'Calc| Overheads Allocation'!H$78*'Input| Projects'!$AV328,0),0)</f>
        <v>0</v>
      </c>
      <c r="AM328" s="172" cm="1">
        <f t="array" ref="AM328">IFERROR(--('Input| Projects'!$AS328="Yes")*_xlfn.SWITCH('Input| Overheads'!$C$50,"Direct costs",'Calc| Overheads Allocation'!I$8*W328,"Internal labour",'Calc| Overheads Allocation'!I$8*W328*'Input| Projects'!$AO328,"DNSP defined",'Calc| Overheads Allocation'!I$78*'Input| Projects'!$AV328,0),0)</f>
        <v>0</v>
      </c>
      <c r="AN328" s="175"/>
      <c r="AO328" s="172" cm="1">
        <f t="array" ref="AO328">IFERROR(--('Input| Projects'!$AT328="Yes")*_xlfn.SWITCH('Input| Overheads'!$C$50,"Direct costs",'Calc| Overheads Allocation'!C$9*Q328,"Internal labour",'Calc| Overheads Allocation'!C$9*Q328*'Input| Projects'!$AO328,"DNSP defined",'Calc| Overheads Allocation'!C$79*'Input| Projects'!$AW328,0),0)</f>
        <v>0</v>
      </c>
      <c r="AP328" s="172" cm="1">
        <f t="array" ref="AP328">IFERROR(--('Input| Projects'!$AT328="Yes")*_xlfn.SWITCH('Input| Overheads'!$C$50,"Direct costs",'Calc| Overheads Allocation'!D$9*R328,"Internal labour",'Calc| Overheads Allocation'!D$9*R328*'Input| Projects'!$AO328,"DNSP defined",'Calc| Overheads Allocation'!D$79*'Input| Projects'!$AW328,0),0)</f>
        <v>0</v>
      </c>
      <c r="AQ328" s="172" cm="1">
        <f t="array" ref="AQ328">IFERROR(--('Input| Projects'!$AT328="Yes")*_xlfn.SWITCH('Input| Overheads'!$C$50,"Direct costs",'Calc| Overheads Allocation'!E$9*S328,"Internal labour",'Calc| Overheads Allocation'!E$9*S328*'Input| Projects'!$AO328,"DNSP defined",'Calc| Overheads Allocation'!E$79*'Input| Projects'!$AW328,0),0)</f>
        <v>0</v>
      </c>
      <c r="AR328" s="172" cm="1">
        <f t="array" ref="AR328">IFERROR(--('Input| Projects'!$AT328="Yes")*_xlfn.SWITCH('Input| Overheads'!$C$50,"Direct costs",'Calc| Overheads Allocation'!F$9*T328,"Internal labour",'Calc| Overheads Allocation'!F$9*T328*'Input| Projects'!$AO328,"DNSP defined",'Calc| Overheads Allocation'!F$79*'Input| Projects'!$AW328,0),0)</f>
        <v>0</v>
      </c>
      <c r="AS328" s="172" cm="1">
        <f t="array" ref="AS328">IFERROR(--('Input| Projects'!$AT328="Yes")*_xlfn.SWITCH('Input| Overheads'!$C$50,"Direct costs",'Calc| Overheads Allocation'!G$9*U328,"Internal labour",'Calc| Overheads Allocation'!G$9*U328*'Input| Projects'!$AO328,"DNSP defined",'Calc| Overheads Allocation'!G$79*'Input| Projects'!$AW328,0),0)</f>
        <v>0</v>
      </c>
      <c r="AT328" s="172" cm="1">
        <f t="array" ref="AT328">IFERROR(--('Input| Projects'!$AT328="Yes")*_xlfn.SWITCH('Input| Overheads'!$C$50,"Direct costs",'Calc| Overheads Allocation'!H$9*V328,"Internal labour",'Calc| Overheads Allocation'!H$9*V328*'Input| Projects'!$AO328,"DNSP defined",'Calc| Overheads Allocation'!H$79*'Input| Projects'!$AW328,0),0)</f>
        <v>0</v>
      </c>
      <c r="AU328" s="172" cm="1">
        <f t="array" ref="AU328">IFERROR(--('Input| Projects'!$AT328="Yes")*_xlfn.SWITCH('Input| Overheads'!$C$50,"Direct costs",'Calc| Overheads Allocation'!I$9*W328,"Internal labour",'Calc| Overheads Allocation'!I$9*W328*'Input| Projects'!$AO328,"DNSP defined",'Calc| Overheads Allocation'!I$79*'Input| Projects'!$AW328,0),0)</f>
        <v>0</v>
      </c>
      <c r="AV328" s="175"/>
      <c r="AW328" s="172">
        <f t="shared" si="112"/>
        <v>0</v>
      </c>
      <c r="AX328" s="172">
        <f t="shared" si="113"/>
        <v>0</v>
      </c>
      <c r="AY328" s="172">
        <f t="shared" si="114"/>
        <v>0</v>
      </c>
      <c r="AZ328" s="172">
        <f t="shared" si="115"/>
        <v>0</v>
      </c>
      <c r="BA328" s="172">
        <f t="shared" si="116"/>
        <v>0</v>
      </c>
      <c r="BB328" s="172">
        <f t="shared" si="117"/>
        <v>0</v>
      </c>
      <c r="BC328" s="172">
        <f t="shared" si="118"/>
        <v>0</v>
      </c>
      <c r="BD328" s="176"/>
      <c r="BE328" s="172">
        <f t="shared" si="119"/>
        <v>0</v>
      </c>
      <c r="BF328" s="172">
        <f t="shared" si="120"/>
        <v>0</v>
      </c>
      <c r="BG328" s="172">
        <f t="shared" si="121"/>
        <v>0</v>
      </c>
      <c r="BH328" s="172">
        <f t="shared" si="122"/>
        <v>0</v>
      </c>
      <c r="BI328" s="172">
        <f t="shared" si="123"/>
        <v>0</v>
      </c>
      <c r="BJ328" s="172">
        <f t="shared" si="124"/>
        <v>0</v>
      </c>
      <c r="BK328" s="172">
        <f t="shared" si="125"/>
        <v>0</v>
      </c>
      <c r="BL328" s="176"/>
      <c r="BM328" s="172">
        <f t="shared" si="104"/>
        <v>0</v>
      </c>
      <c r="BN328" s="172">
        <f t="shared" si="105"/>
        <v>0</v>
      </c>
      <c r="BO328" s="172">
        <f t="shared" si="106"/>
        <v>0</v>
      </c>
      <c r="BP328" s="172">
        <f t="shared" si="107"/>
        <v>0</v>
      </c>
      <c r="BQ328" s="172">
        <f t="shared" si="108"/>
        <v>0</v>
      </c>
      <c r="BR328" s="172">
        <f t="shared" si="109"/>
        <v>0</v>
      </c>
      <c r="BS328" s="172">
        <f t="shared" si="110"/>
        <v>0</v>
      </c>
      <c r="BT328" s="55"/>
      <c r="BU328" s="158">
        <f>SUMIF('Input| Projects'!$BA$8:$CX$8,RIGHT(BU$9,3),'Input| Projects'!$BA328:$CX328)</f>
        <v>0</v>
      </c>
      <c r="BV328" s="158">
        <f>SUMIF('Input| Projects'!$BA$8:$CX$8,RIGHT(BV$9,3),'Input| Projects'!$BA328:$CX328)</f>
        <v>0</v>
      </c>
      <c r="BW328" s="79" t="str">
        <f t="shared" si="111"/>
        <v/>
      </c>
    </row>
    <row r="329" spans="2:75" x14ac:dyDescent="0.2">
      <c r="B329" s="123">
        <f>IFERROR('Input| Projects'!B329,"")</f>
        <v>320</v>
      </c>
      <c r="C329" s="160" t="str">
        <f>IFERROR(IF('Input| Projects'!C329="","",'Input| Projects'!C329),"")</f>
        <v/>
      </c>
      <c r="D329" s="160" t="str">
        <f>IFERROR(IF('Input| Projects'!D329="","",'Input| Projects'!D329),"")</f>
        <v/>
      </c>
      <c r="E329" s="53"/>
      <c r="F329" s="160" t="str">
        <f>IF(LEN('Input| Projects'!F329)&gt;0,'Input| Projects'!F329,"")</f>
        <v/>
      </c>
      <c r="G329" s="160" t="str">
        <f>IF(LEN('Input| Projects'!G329)&gt;0,'Input| Projects'!G329,"")</f>
        <v/>
      </c>
      <c r="H329" s="10"/>
      <c r="I329" s="194" cm="1">
        <f t="array" ref="I329">IF(LEN($F329)&gt;0,1+IFERROR(SUMPRODUCT(TRANSPOSE('Input| Projects'!$AO329:$AQ329),INDEX('Input| Escalations'!$F$27:$L$29,,MATCH(Q$9,'Input| Escalations'!$F$21:$L$21,0))),0),0)</f>
        <v>0</v>
      </c>
      <c r="J329" s="194" cm="1">
        <f t="array" ref="J329">IF(LEN($F329)&gt;0,1+IFERROR(SUMPRODUCT(TRANSPOSE('Input| Projects'!$AO329:$AQ329),INDEX('Input| Escalations'!$F$27:$L$29,,MATCH(R$9,'Input| Escalations'!$F$21:$L$21,0))),0),0)</f>
        <v>0</v>
      </c>
      <c r="K329" s="194" cm="1">
        <f t="array" ref="K329">IF(LEN($F329)&gt;0,1+IFERROR(SUMPRODUCT(TRANSPOSE('Input| Projects'!$AO329:$AQ329),INDEX('Input| Escalations'!$F$27:$L$29,,MATCH(S$9,'Input| Escalations'!$F$21:$L$21,0))),0),0)</f>
        <v>0</v>
      </c>
      <c r="L329" s="194" cm="1">
        <f t="array" ref="L329">IF(LEN($F329)&gt;0,1+IFERROR(SUMPRODUCT(TRANSPOSE('Input| Projects'!$AO329:$AQ329),INDEX('Input| Escalations'!$F$27:$L$29,,MATCH(T$9,'Input| Escalations'!$F$21:$L$21,0))),0),0)</f>
        <v>0</v>
      </c>
      <c r="M329" s="194" cm="1">
        <f t="array" ref="M329">IF(LEN($F329)&gt;0,1+IFERROR(SUMPRODUCT(TRANSPOSE('Input| Projects'!$AO329:$AQ329),INDEX('Input| Escalations'!$F$27:$L$29,,MATCH(U$9,'Input| Escalations'!$F$21:$L$21,0))),0),0)</f>
        <v>0</v>
      </c>
      <c r="N329" s="194" cm="1">
        <f t="array" ref="N329">IF(LEN($F329)&gt;0,1+IFERROR(SUMPRODUCT(TRANSPOSE('Input| Projects'!$AO329:$AQ329),INDEX('Input| Escalations'!$F$27:$L$29,,MATCH(V$9,'Input| Escalations'!$F$21:$L$21,0))),0),0)</f>
        <v>0</v>
      </c>
      <c r="O329" s="194" cm="1">
        <f t="array" ref="O329">IF(LEN($F329)&gt;0,1+IFERROR(SUMPRODUCT(TRANSPOSE('Input| Projects'!$AO329:$AQ329),INDEX('Input| Escalations'!$F$27:$L$29,,MATCH(W$9,'Input| Escalations'!$F$21:$L$21,0))),0),0)</f>
        <v>0</v>
      </c>
      <c r="P329" s="10"/>
      <c r="Q329" s="172">
        <f>IFERROR(IF(ISNUMBER(FIND("decision",'Input| Setup'!$F$6)),'Input| Projects'!Y329,'Input| Projects'!I329)*'Input| Escalations'!$I$17*I329,0)</f>
        <v>0</v>
      </c>
      <c r="R329" s="172">
        <f>IFERROR(IF(ISNUMBER(FIND("decision",'Input| Setup'!$F$6)),'Input| Projects'!Z329,'Input| Projects'!J329)*'Input| Escalations'!$I$17*J329,0)</f>
        <v>0</v>
      </c>
      <c r="S329" s="172">
        <f>IFERROR(IF(ISNUMBER(FIND("decision",'Input| Setup'!$F$6)),'Input| Projects'!AA329,'Input| Projects'!K329)*'Input| Escalations'!$I$17*K329,0)</f>
        <v>0</v>
      </c>
      <c r="T329" s="172">
        <f>IFERROR(IF(ISNUMBER(FIND("decision",'Input| Setup'!$F$6)),'Input| Projects'!AB329,'Input| Projects'!L329)*'Input| Escalations'!$I$17*L329,0)</f>
        <v>0</v>
      </c>
      <c r="U329" s="172">
        <f>IFERROR(IF(ISNUMBER(FIND("decision",'Input| Setup'!$F$6)),'Input| Projects'!AC329,'Input| Projects'!M329)*'Input| Escalations'!$I$17*M329,0)</f>
        <v>0</v>
      </c>
      <c r="V329" s="172">
        <f>IFERROR(IF(ISNUMBER(FIND("decision",'Input| Setup'!$F$6)),'Input| Projects'!AD329,'Input| Projects'!N329)*'Input| Escalations'!$I$17*N329,0)</f>
        <v>0</v>
      </c>
      <c r="W329" s="172">
        <f>IFERROR(IF(ISNUMBER(FIND("decision",'Input| Setup'!$F$6)),'Input| Projects'!AE329,'Input| Projects'!O329)*'Input| Escalations'!$I$17*O329,0)</f>
        <v>0</v>
      </c>
      <c r="X329" s="175"/>
      <c r="Y329" s="172">
        <f>IF(ISNUMBER(FIND("decision",'Input| Setup'!$F$6)),'Input| Projects'!AG329,'Input| Projects'!Q329)*I329*'Input| Escalations'!$I$17</f>
        <v>0</v>
      </c>
      <c r="Z329" s="172">
        <f>IF(ISNUMBER(FIND("decision",'Input| Setup'!$F$6)),'Input| Projects'!AH329,'Input| Projects'!R329)*J329*'Input| Escalations'!$I$17</f>
        <v>0</v>
      </c>
      <c r="AA329" s="172">
        <f>IF(ISNUMBER(FIND("decision",'Input| Setup'!$F$6)),'Input| Projects'!AI329,'Input| Projects'!S329)*K329*'Input| Escalations'!$I$17</f>
        <v>0</v>
      </c>
      <c r="AB329" s="172">
        <f>IF(ISNUMBER(FIND("decision",'Input| Setup'!$F$6)),'Input| Projects'!AJ329,'Input| Projects'!T329)*L329*'Input| Escalations'!$I$17</f>
        <v>0</v>
      </c>
      <c r="AC329" s="172">
        <f>IF(ISNUMBER(FIND("decision",'Input| Setup'!$F$6)),'Input| Projects'!AK329,'Input| Projects'!U329)*M329*'Input| Escalations'!$I$17</f>
        <v>0</v>
      </c>
      <c r="AD329" s="172">
        <f>IF(ISNUMBER(FIND("decision",'Input| Setup'!$F$6)),'Input| Projects'!AL329,'Input| Projects'!V329)*N329*'Input| Escalations'!$I$17</f>
        <v>0</v>
      </c>
      <c r="AE329" s="172">
        <f>IF(ISNUMBER(FIND("decision",'Input| Setup'!$F$6)),'Input| Projects'!AM329,'Input| Projects'!W329)*O329*'Input| Escalations'!$I$17</f>
        <v>0</v>
      </c>
      <c r="AF329" s="175"/>
      <c r="AG329" s="172" cm="1">
        <f t="array" ref="AG329">IFERROR(--('Input| Projects'!$AS329="Yes")*_xlfn.SWITCH('Input| Overheads'!$C$50,"Direct costs",'Calc| Overheads Allocation'!C$8*Q329,"Internal labour",'Calc| Overheads Allocation'!C$8*Q329*'Input| Projects'!$AO329,"DNSP defined",'Calc| Overheads Allocation'!C$78*'Input| Projects'!$AV329,0),0)</f>
        <v>0</v>
      </c>
      <c r="AH329" s="172" cm="1">
        <f t="array" ref="AH329">IFERROR(--('Input| Projects'!$AS329="Yes")*_xlfn.SWITCH('Input| Overheads'!$C$50,"Direct costs",'Calc| Overheads Allocation'!D$8*R329,"Internal labour",'Calc| Overheads Allocation'!D$8*R329*'Input| Projects'!$AO329,"DNSP defined",'Calc| Overheads Allocation'!D$78*'Input| Projects'!$AV329,0),0)</f>
        <v>0</v>
      </c>
      <c r="AI329" s="172" cm="1">
        <f t="array" ref="AI329">IFERROR(--('Input| Projects'!$AS329="Yes")*_xlfn.SWITCH('Input| Overheads'!$C$50,"Direct costs",'Calc| Overheads Allocation'!E$8*S329,"Internal labour",'Calc| Overheads Allocation'!E$8*S329*'Input| Projects'!$AO329,"DNSP defined",'Calc| Overheads Allocation'!E$78*'Input| Projects'!$AV329,0),0)</f>
        <v>0</v>
      </c>
      <c r="AJ329" s="172" cm="1">
        <f t="array" ref="AJ329">IFERROR(--('Input| Projects'!$AS329="Yes")*_xlfn.SWITCH('Input| Overheads'!$C$50,"Direct costs",'Calc| Overheads Allocation'!F$8*T329,"Internal labour",'Calc| Overheads Allocation'!F$8*T329*'Input| Projects'!$AO329,"DNSP defined",'Calc| Overheads Allocation'!F$78*'Input| Projects'!$AV329,0),0)</f>
        <v>0</v>
      </c>
      <c r="AK329" s="172" cm="1">
        <f t="array" ref="AK329">IFERROR(--('Input| Projects'!$AS329="Yes")*_xlfn.SWITCH('Input| Overheads'!$C$50,"Direct costs",'Calc| Overheads Allocation'!G$8*U329,"Internal labour",'Calc| Overheads Allocation'!G$8*U329*'Input| Projects'!$AO329,"DNSP defined",'Calc| Overheads Allocation'!G$78*'Input| Projects'!$AV329,0),0)</f>
        <v>0</v>
      </c>
      <c r="AL329" s="172" cm="1">
        <f t="array" ref="AL329">IFERROR(--('Input| Projects'!$AS329="Yes")*_xlfn.SWITCH('Input| Overheads'!$C$50,"Direct costs",'Calc| Overheads Allocation'!H$8*V329,"Internal labour",'Calc| Overheads Allocation'!H$8*V329*'Input| Projects'!$AO329,"DNSP defined",'Calc| Overheads Allocation'!H$78*'Input| Projects'!$AV329,0),0)</f>
        <v>0</v>
      </c>
      <c r="AM329" s="172" cm="1">
        <f t="array" ref="AM329">IFERROR(--('Input| Projects'!$AS329="Yes")*_xlfn.SWITCH('Input| Overheads'!$C$50,"Direct costs",'Calc| Overheads Allocation'!I$8*W329,"Internal labour",'Calc| Overheads Allocation'!I$8*W329*'Input| Projects'!$AO329,"DNSP defined",'Calc| Overheads Allocation'!I$78*'Input| Projects'!$AV329,0),0)</f>
        <v>0</v>
      </c>
      <c r="AN329" s="175"/>
      <c r="AO329" s="172" cm="1">
        <f t="array" ref="AO329">IFERROR(--('Input| Projects'!$AT329="Yes")*_xlfn.SWITCH('Input| Overheads'!$C$50,"Direct costs",'Calc| Overheads Allocation'!C$9*Q329,"Internal labour",'Calc| Overheads Allocation'!C$9*Q329*'Input| Projects'!$AO329,"DNSP defined",'Calc| Overheads Allocation'!C$79*'Input| Projects'!$AW329,0),0)</f>
        <v>0</v>
      </c>
      <c r="AP329" s="172" cm="1">
        <f t="array" ref="AP329">IFERROR(--('Input| Projects'!$AT329="Yes")*_xlfn.SWITCH('Input| Overheads'!$C$50,"Direct costs",'Calc| Overheads Allocation'!D$9*R329,"Internal labour",'Calc| Overheads Allocation'!D$9*R329*'Input| Projects'!$AO329,"DNSP defined",'Calc| Overheads Allocation'!D$79*'Input| Projects'!$AW329,0),0)</f>
        <v>0</v>
      </c>
      <c r="AQ329" s="172" cm="1">
        <f t="array" ref="AQ329">IFERROR(--('Input| Projects'!$AT329="Yes")*_xlfn.SWITCH('Input| Overheads'!$C$50,"Direct costs",'Calc| Overheads Allocation'!E$9*S329,"Internal labour",'Calc| Overheads Allocation'!E$9*S329*'Input| Projects'!$AO329,"DNSP defined",'Calc| Overheads Allocation'!E$79*'Input| Projects'!$AW329,0),0)</f>
        <v>0</v>
      </c>
      <c r="AR329" s="172" cm="1">
        <f t="array" ref="AR329">IFERROR(--('Input| Projects'!$AT329="Yes")*_xlfn.SWITCH('Input| Overheads'!$C$50,"Direct costs",'Calc| Overheads Allocation'!F$9*T329,"Internal labour",'Calc| Overheads Allocation'!F$9*T329*'Input| Projects'!$AO329,"DNSP defined",'Calc| Overheads Allocation'!F$79*'Input| Projects'!$AW329,0),0)</f>
        <v>0</v>
      </c>
      <c r="AS329" s="172" cm="1">
        <f t="array" ref="AS329">IFERROR(--('Input| Projects'!$AT329="Yes")*_xlfn.SWITCH('Input| Overheads'!$C$50,"Direct costs",'Calc| Overheads Allocation'!G$9*U329,"Internal labour",'Calc| Overheads Allocation'!G$9*U329*'Input| Projects'!$AO329,"DNSP defined",'Calc| Overheads Allocation'!G$79*'Input| Projects'!$AW329,0),0)</f>
        <v>0</v>
      </c>
      <c r="AT329" s="172" cm="1">
        <f t="array" ref="AT329">IFERROR(--('Input| Projects'!$AT329="Yes")*_xlfn.SWITCH('Input| Overheads'!$C$50,"Direct costs",'Calc| Overheads Allocation'!H$9*V329,"Internal labour",'Calc| Overheads Allocation'!H$9*V329*'Input| Projects'!$AO329,"DNSP defined",'Calc| Overheads Allocation'!H$79*'Input| Projects'!$AW329,0),0)</f>
        <v>0</v>
      </c>
      <c r="AU329" s="172" cm="1">
        <f t="array" ref="AU329">IFERROR(--('Input| Projects'!$AT329="Yes")*_xlfn.SWITCH('Input| Overheads'!$C$50,"Direct costs",'Calc| Overheads Allocation'!I$9*W329,"Internal labour",'Calc| Overheads Allocation'!I$9*W329*'Input| Projects'!$AO329,"DNSP defined",'Calc| Overheads Allocation'!I$79*'Input| Projects'!$AW329,0),0)</f>
        <v>0</v>
      </c>
      <c r="AV329" s="175"/>
      <c r="AW329" s="172">
        <f t="shared" si="112"/>
        <v>0</v>
      </c>
      <c r="AX329" s="172">
        <f t="shared" si="113"/>
        <v>0</v>
      </c>
      <c r="AY329" s="172">
        <f t="shared" si="114"/>
        <v>0</v>
      </c>
      <c r="AZ329" s="172">
        <f t="shared" si="115"/>
        <v>0</v>
      </c>
      <c r="BA329" s="172">
        <f t="shared" si="116"/>
        <v>0</v>
      </c>
      <c r="BB329" s="172">
        <f t="shared" si="117"/>
        <v>0</v>
      </c>
      <c r="BC329" s="172">
        <f t="shared" si="118"/>
        <v>0</v>
      </c>
      <c r="BD329" s="176"/>
      <c r="BE329" s="172">
        <f t="shared" si="119"/>
        <v>0</v>
      </c>
      <c r="BF329" s="172">
        <f t="shared" si="120"/>
        <v>0</v>
      </c>
      <c r="BG329" s="172">
        <f t="shared" si="121"/>
        <v>0</v>
      </c>
      <c r="BH329" s="172">
        <f t="shared" si="122"/>
        <v>0</v>
      </c>
      <c r="BI329" s="172">
        <f t="shared" si="123"/>
        <v>0</v>
      </c>
      <c r="BJ329" s="172">
        <f t="shared" si="124"/>
        <v>0</v>
      </c>
      <c r="BK329" s="172">
        <f t="shared" si="125"/>
        <v>0</v>
      </c>
      <c r="BL329" s="176"/>
      <c r="BM329" s="172">
        <f t="shared" si="104"/>
        <v>0</v>
      </c>
      <c r="BN329" s="172">
        <f t="shared" si="105"/>
        <v>0</v>
      </c>
      <c r="BO329" s="172">
        <f t="shared" si="106"/>
        <v>0</v>
      </c>
      <c r="BP329" s="172">
        <f t="shared" si="107"/>
        <v>0</v>
      </c>
      <c r="BQ329" s="172">
        <f t="shared" si="108"/>
        <v>0</v>
      </c>
      <c r="BR329" s="172">
        <f t="shared" si="109"/>
        <v>0</v>
      </c>
      <c r="BS329" s="172">
        <f t="shared" si="110"/>
        <v>0</v>
      </c>
      <c r="BT329" s="55"/>
      <c r="BU329" s="158">
        <f>SUMIF('Input| Projects'!$BA$8:$CX$8,RIGHT(BU$9,3),'Input| Projects'!$BA329:$CX329)</f>
        <v>0</v>
      </c>
      <c r="BV329" s="158">
        <f>SUMIF('Input| Projects'!$BA$8:$CX$8,RIGHT(BV$9,3),'Input| Projects'!$BA329:$CX329)</f>
        <v>0</v>
      </c>
      <c r="BW329" s="79" t="str">
        <f t="shared" si="111"/>
        <v/>
      </c>
    </row>
    <row r="330" spans="2:75" x14ac:dyDescent="0.2">
      <c r="B330" s="123">
        <f>IFERROR('Input| Projects'!B330,"")</f>
        <v>321</v>
      </c>
      <c r="C330" s="160" t="str">
        <f>IFERROR(IF('Input| Projects'!C330="","",'Input| Projects'!C330),"")</f>
        <v/>
      </c>
      <c r="D330" s="160" t="str">
        <f>IFERROR(IF('Input| Projects'!D330="","",'Input| Projects'!D330),"")</f>
        <v/>
      </c>
      <c r="E330" s="53"/>
      <c r="F330" s="160" t="str">
        <f>IF(LEN('Input| Projects'!F330)&gt;0,'Input| Projects'!F330,"")</f>
        <v/>
      </c>
      <c r="G330" s="160" t="str">
        <f>IF(LEN('Input| Projects'!G330)&gt;0,'Input| Projects'!G330,"")</f>
        <v/>
      </c>
      <c r="H330" s="10"/>
      <c r="I330" s="194" cm="1">
        <f t="array" ref="I330">IF(LEN($F330)&gt;0,1+IFERROR(SUMPRODUCT(TRANSPOSE('Input| Projects'!$AO330:$AQ330),INDEX('Input| Escalations'!$F$27:$L$29,,MATCH(Q$9,'Input| Escalations'!$F$21:$L$21,0))),0),0)</f>
        <v>0</v>
      </c>
      <c r="J330" s="194" cm="1">
        <f t="array" ref="J330">IF(LEN($F330)&gt;0,1+IFERROR(SUMPRODUCT(TRANSPOSE('Input| Projects'!$AO330:$AQ330),INDEX('Input| Escalations'!$F$27:$L$29,,MATCH(R$9,'Input| Escalations'!$F$21:$L$21,0))),0),0)</f>
        <v>0</v>
      </c>
      <c r="K330" s="194" cm="1">
        <f t="array" ref="K330">IF(LEN($F330)&gt;0,1+IFERROR(SUMPRODUCT(TRANSPOSE('Input| Projects'!$AO330:$AQ330),INDEX('Input| Escalations'!$F$27:$L$29,,MATCH(S$9,'Input| Escalations'!$F$21:$L$21,0))),0),0)</f>
        <v>0</v>
      </c>
      <c r="L330" s="194" cm="1">
        <f t="array" ref="L330">IF(LEN($F330)&gt;0,1+IFERROR(SUMPRODUCT(TRANSPOSE('Input| Projects'!$AO330:$AQ330),INDEX('Input| Escalations'!$F$27:$L$29,,MATCH(T$9,'Input| Escalations'!$F$21:$L$21,0))),0),0)</f>
        <v>0</v>
      </c>
      <c r="M330" s="194" cm="1">
        <f t="array" ref="M330">IF(LEN($F330)&gt;0,1+IFERROR(SUMPRODUCT(TRANSPOSE('Input| Projects'!$AO330:$AQ330),INDEX('Input| Escalations'!$F$27:$L$29,,MATCH(U$9,'Input| Escalations'!$F$21:$L$21,0))),0),0)</f>
        <v>0</v>
      </c>
      <c r="N330" s="194" cm="1">
        <f t="array" ref="N330">IF(LEN($F330)&gt;0,1+IFERROR(SUMPRODUCT(TRANSPOSE('Input| Projects'!$AO330:$AQ330),INDEX('Input| Escalations'!$F$27:$L$29,,MATCH(V$9,'Input| Escalations'!$F$21:$L$21,0))),0),0)</f>
        <v>0</v>
      </c>
      <c r="O330" s="194" cm="1">
        <f t="array" ref="O330">IF(LEN($F330)&gt;0,1+IFERROR(SUMPRODUCT(TRANSPOSE('Input| Projects'!$AO330:$AQ330),INDEX('Input| Escalations'!$F$27:$L$29,,MATCH(W$9,'Input| Escalations'!$F$21:$L$21,0))),0),0)</f>
        <v>0</v>
      </c>
      <c r="P330" s="10"/>
      <c r="Q330" s="172">
        <f>IFERROR(IF(ISNUMBER(FIND("decision",'Input| Setup'!$F$6)),'Input| Projects'!Y330,'Input| Projects'!I330)*'Input| Escalations'!$I$17*I330,0)</f>
        <v>0</v>
      </c>
      <c r="R330" s="172">
        <f>IFERROR(IF(ISNUMBER(FIND("decision",'Input| Setup'!$F$6)),'Input| Projects'!Z330,'Input| Projects'!J330)*'Input| Escalations'!$I$17*J330,0)</f>
        <v>0</v>
      </c>
      <c r="S330" s="172">
        <f>IFERROR(IF(ISNUMBER(FIND("decision",'Input| Setup'!$F$6)),'Input| Projects'!AA330,'Input| Projects'!K330)*'Input| Escalations'!$I$17*K330,0)</f>
        <v>0</v>
      </c>
      <c r="T330" s="172">
        <f>IFERROR(IF(ISNUMBER(FIND("decision",'Input| Setup'!$F$6)),'Input| Projects'!AB330,'Input| Projects'!L330)*'Input| Escalations'!$I$17*L330,0)</f>
        <v>0</v>
      </c>
      <c r="U330" s="172">
        <f>IFERROR(IF(ISNUMBER(FIND("decision",'Input| Setup'!$F$6)),'Input| Projects'!AC330,'Input| Projects'!M330)*'Input| Escalations'!$I$17*M330,0)</f>
        <v>0</v>
      </c>
      <c r="V330" s="172">
        <f>IFERROR(IF(ISNUMBER(FIND("decision",'Input| Setup'!$F$6)),'Input| Projects'!AD330,'Input| Projects'!N330)*'Input| Escalations'!$I$17*N330,0)</f>
        <v>0</v>
      </c>
      <c r="W330" s="172">
        <f>IFERROR(IF(ISNUMBER(FIND("decision",'Input| Setup'!$F$6)),'Input| Projects'!AE330,'Input| Projects'!O330)*'Input| Escalations'!$I$17*O330,0)</f>
        <v>0</v>
      </c>
      <c r="X330" s="175"/>
      <c r="Y330" s="172">
        <f>IF(ISNUMBER(FIND("decision",'Input| Setup'!$F$6)),'Input| Projects'!AG330,'Input| Projects'!Q330)*I330*'Input| Escalations'!$I$17</f>
        <v>0</v>
      </c>
      <c r="Z330" s="172">
        <f>IF(ISNUMBER(FIND("decision",'Input| Setup'!$F$6)),'Input| Projects'!AH330,'Input| Projects'!R330)*J330*'Input| Escalations'!$I$17</f>
        <v>0</v>
      </c>
      <c r="AA330" s="172">
        <f>IF(ISNUMBER(FIND("decision",'Input| Setup'!$F$6)),'Input| Projects'!AI330,'Input| Projects'!S330)*K330*'Input| Escalations'!$I$17</f>
        <v>0</v>
      </c>
      <c r="AB330" s="172">
        <f>IF(ISNUMBER(FIND("decision",'Input| Setup'!$F$6)),'Input| Projects'!AJ330,'Input| Projects'!T330)*L330*'Input| Escalations'!$I$17</f>
        <v>0</v>
      </c>
      <c r="AC330" s="172">
        <f>IF(ISNUMBER(FIND("decision",'Input| Setup'!$F$6)),'Input| Projects'!AK330,'Input| Projects'!U330)*M330*'Input| Escalations'!$I$17</f>
        <v>0</v>
      </c>
      <c r="AD330" s="172">
        <f>IF(ISNUMBER(FIND("decision",'Input| Setup'!$F$6)),'Input| Projects'!AL330,'Input| Projects'!V330)*N330*'Input| Escalations'!$I$17</f>
        <v>0</v>
      </c>
      <c r="AE330" s="172">
        <f>IF(ISNUMBER(FIND("decision",'Input| Setup'!$F$6)),'Input| Projects'!AM330,'Input| Projects'!W330)*O330*'Input| Escalations'!$I$17</f>
        <v>0</v>
      </c>
      <c r="AF330" s="175"/>
      <c r="AG330" s="172" cm="1">
        <f t="array" ref="AG330">IFERROR(--('Input| Projects'!$AS330="Yes")*_xlfn.SWITCH('Input| Overheads'!$C$50,"Direct costs",'Calc| Overheads Allocation'!C$8*Q330,"Internal labour",'Calc| Overheads Allocation'!C$8*Q330*'Input| Projects'!$AO330,"DNSP defined",'Calc| Overheads Allocation'!C$78*'Input| Projects'!$AV330,0),0)</f>
        <v>0</v>
      </c>
      <c r="AH330" s="172" cm="1">
        <f t="array" ref="AH330">IFERROR(--('Input| Projects'!$AS330="Yes")*_xlfn.SWITCH('Input| Overheads'!$C$50,"Direct costs",'Calc| Overheads Allocation'!D$8*R330,"Internal labour",'Calc| Overheads Allocation'!D$8*R330*'Input| Projects'!$AO330,"DNSP defined",'Calc| Overheads Allocation'!D$78*'Input| Projects'!$AV330,0),0)</f>
        <v>0</v>
      </c>
      <c r="AI330" s="172" cm="1">
        <f t="array" ref="AI330">IFERROR(--('Input| Projects'!$AS330="Yes")*_xlfn.SWITCH('Input| Overheads'!$C$50,"Direct costs",'Calc| Overheads Allocation'!E$8*S330,"Internal labour",'Calc| Overheads Allocation'!E$8*S330*'Input| Projects'!$AO330,"DNSP defined",'Calc| Overheads Allocation'!E$78*'Input| Projects'!$AV330,0),0)</f>
        <v>0</v>
      </c>
      <c r="AJ330" s="172" cm="1">
        <f t="array" ref="AJ330">IFERROR(--('Input| Projects'!$AS330="Yes")*_xlfn.SWITCH('Input| Overheads'!$C$50,"Direct costs",'Calc| Overheads Allocation'!F$8*T330,"Internal labour",'Calc| Overheads Allocation'!F$8*T330*'Input| Projects'!$AO330,"DNSP defined",'Calc| Overheads Allocation'!F$78*'Input| Projects'!$AV330,0),0)</f>
        <v>0</v>
      </c>
      <c r="AK330" s="172" cm="1">
        <f t="array" ref="AK330">IFERROR(--('Input| Projects'!$AS330="Yes")*_xlfn.SWITCH('Input| Overheads'!$C$50,"Direct costs",'Calc| Overheads Allocation'!G$8*U330,"Internal labour",'Calc| Overheads Allocation'!G$8*U330*'Input| Projects'!$AO330,"DNSP defined",'Calc| Overheads Allocation'!G$78*'Input| Projects'!$AV330,0),0)</f>
        <v>0</v>
      </c>
      <c r="AL330" s="172" cm="1">
        <f t="array" ref="AL330">IFERROR(--('Input| Projects'!$AS330="Yes")*_xlfn.SWITCH('Input| Overheads'!$C$50,"Direct costs",'Calc| Overheads Allocation'!H$8*V330,"Internal labour",'Calc| Overheads Allocation'!H$8*V330*'Input| Projects'!$AO330,"DNSP defined",'Calc| Overheads Allocation'!H$78*'Input| Projects'!$AV330,0),0)</f>
        <v>0</v>
      </c>
      <c r="AM330" s="172" cm="1">
        <f t="array" ref="AM330">IFERROR(--('Input| Projects'!$AS330="Yes")*_xlfn.SWITCH('Input| Overheads'!$C$50,"Direct costs",'Calc| Overheads Allocation'!I$8*W330,"Internal labour",'Calc| Overheads Allocation'!I$8*W330*'Input| Projects'!$AO330,"DNSP defined",'Calc| Overheads Allocation'!I$78*'Input| Projects'!$AV330,0),0)</f>
        <v>0</v>
      </c>
      <c r="AN330" s="175"/>
      <c r="AO330" s="172" cm="1">
        <f t="array" ref="AO330">IFERROR(--('Input| Projects'!$AT330="Yes")*_xlfn.SWITCH('Input| Overheads'!$C$50,"Direct costs",'Calc| Overheads Allocation'!C$9*Q330,"Internal labour",'Calc| Overheads Allocation'!C$9*Q330*'Input| Projects'!$AO330,"DNSP defined",'Calc| Overheads Allocation'!C$79*'Input| Projects'!$AW330,0),0)</f>
        <v>0</v>
      </c>
      <c r="AP330" s="172" cm="1">
        <f t="array" ref="AP330">IFERROR(--('Input| Projects'!$AT330="Yes")*_xlfn.SWITCH('Input| Overheads'!$C$50,"Direct costs",'Calc| Overheads Allocation'!D$9*R330,"Internal labour",'Calc| Overheads Allocation'!D$9*R330*'Input| Projects'!$AO330,"DNSP defined",'Calc| Overheads Allocation'!D$79*'Input| Projects'!$AW330,0),0)</f>
        <v>0</v>
      </c>
      <c r="AQ330" s="172" cm="1">
        <f t="array" ref="AQ330">IFERROR(--('Input| Projects'!$AT330="Yes")*_xlfn.SWITCH('Input| Overheads'!$C$50,"Direct costs",'Calc| Overheads Allocation'!E$9*S330,"Internal labour",'Calc| Overheads Allocation'!E$9*S330*'Input| Projects'!$AO330,"DNSP defined",'Calc| Overheads Allocation'!E$79*'Input| Projects'!$AW330,0),0)</f>
        <v>0</v>
      </c>
      <c r="AR330" s="172" cm="1">
        <f t="array" ref="AR330">IFERROR(--('Input| Projects'!$AT330="Yes")*_xlfn.SWITCH('Input| Overheads'!$C$50,"Direct costs",'Calc| Overheads Allocation'!F$9*T330,"Internal labour",'Calc| Overheads Allocation'!F$9*T330*'Input| Projects'!$AO330,"DNSP defined",'Calc| Overheads Allocation'!F$79*'Input| Projects'!$AW330,0),0)</f>
        <v>0</v>
      </c>
      <c r="AS330" s="172" cm="1">
        <f t="array" ref="AS330">IFERROR(--('Input| Projects'!$AT330="Yes")*_xlfn.SWITCH('Input| Overheads'!$C$50,"Direct costs",'Calc| Overheads Allocation'!G$9*U330,"Internal labour",'Calc| Overheads Allocation'!G$9*U330*'Input| Projects'!$AO330,"DNSP defined",'Calc| Overheads Allocation'!G$79*'Input| Projects'!$AW330,0),0)</f>
        <v>0</v>
      </c>
      <c r="AT330" s="172" cm="1">
        <f t="array" ref="AT330">IFERROR(--('Input| Projects'!$AT330="Yes")*_xlfn.SWITCH('Input| Overheads'!$C$50,"Direct costs",'Calc| Overheads Allocation'!H$9*V330,"Internal labour",'Calc| Overheads Allocation'!H$9*V330*'Input| Projects'!$AO330,"DNSP defined",'Calc| Overheads Allocation'!H$79*'Input| Projects'!$AW330,0),0)</f>
        <v>0</v>
      </c>
      <c r="AU330" s="172" cm="1">
        <f t="array" ref="AU330">IFERROR(--('Input| Projects'!$AT330="Yes")*_xlfn.SWITCH('Input| Overheads'!$C$50,"Direct costs",'Calc| Overheads Allocation'!I$9*W330,"Internal labour",'Calc| Overheads Allocation'!I$9*W330*'Input| Projects'!$AO330,"DNSP defined",'Calc| Overheads Allocation'!I$79*'Input| Projects'!$AW330,0),0)</f>
        <v>0</v>
      </c>
      <c r="AV330" s="175"/>
      <c r="AW330" s="172">
        <f t="shared" si="112"/>
        <v>0</v>
      </c>
      <c r="AX330" s="172">
        <f t="shared" si="113"/>
        <v>0</v>
      </c>
      <c r="AY330" s="172">
        <f t="shared" si="114"/>
        <v>0</v>
      </c>
      <c r="AZ330" s="172">
        <f t="shared" si="115"/>
        <v>0</v>
      </c>
      <c r="BA330" s="172">
        <f t="shared" si="116"/>
        <v>0</v>
      </c>
      <c r="BB330" s="172">
        <f t="shared" si="117"/>
        <v>0</v>
      </c>
      <c r="BC330" s="172">
        <f t="shared" si="118"/>
        <v>0</v>
      </c>
      <c r="BD330" s="176"/>
      <c r="BE330" s="172">
        <f t="shared" si="119"/>
        <v>0</v>
      </c>
      <c r="BF330" s="172">
        <f t="shared" si="120"/>
        <v>0</v>
      </c>
      <c r="BG330" s="172">
        <f t="shared" si="121"/>
        <v>0</v>
      </c>
      <c r="BH330" s="172">
        <f t="shared" si="122"/>
        <v>0</v>
      </c>
      <c r="BI330" s="172">
        <f t="shared" si="123"/>
        <v>0</v>
      </c>
      <c r="BJ330" s="172">
        <f t="shared" si="124"/>
        <v>0</v>
      </c>
      <c r="BK330" s="172">
        <f t="shared" si="125"/>
        <v>0</v>
      </c>
      <c r="BL330" s="176"/>
      <c r="BM330" s="172">
        <f t="shared" ref="BM330:BM393" si="126">IFERROR(Q330+AW330,"")</f>
        <v>0</v>
      </c>
      <c r="BN330" s="172">
        <f t="shared" ref="BN330:BN393" si="127">IFERROR(R330+AX330,"")</f>
        <v>0</v>
      </c>
      <c r="BO330" s="172">
        <f t="shared" ref="BO330:BO393" si="128">IFERROR(S330+AY330,"")</f>
        <v>0</v>
      </c>
      <c r="BP330" s="172">
        <f t="shared" ref="BP330:BP393" si="129">IFERROR(T330+AZ330,"")</f>
        <v>0</v>
      </c>
      <c r="BQ330" s="172">
        <f t="shared" ref="BQ330:BQ393" si="130">IFERROR(U330+BA330,"")</f>
        <v>0</v>
      </c>
      <c r="BR330" s="172">
        <f t="shared" ref="BR330:BR393" si="131">IFERROR(V330+BB330,"")</f>
        <v>0</v>
      </c>
      <c r="BS330" s="172">
        <f t="shared" ref="BS330:BS393" si="132">IFERROR(W330+BC330,"")</f>
        <v>0</v>
      </c>
      <c r="BT330" s="55"/>
      <c r="BU330" s="158">
        <f>SUMIF('Input| Projects'!$BA$8:$CX$8,RIGHT(BU$9,3),'Input| Projects'!$BA330:$CX330)</f>
        <v>0</v>
      </c>
      <c r="BV330" s="158">
        <f>SUMIF('Input| Projects'!$BA$8:$CX$8,RIGHT(BV$9,3),'Input| Projects'!$BA330:$CX330)</f>
        <v>0</v>
      </c>
      <c r="BW330" s="79" t="str">
        <f t="shared" ref="BW330:BW393" si="133">IF(SUM(BU330:BV330,F330:G330)=0,"",IF(SUM(BU330:BV330)=1,"",1))</f>
        <v/>
      </c>
    </row>
    <row r="331" spans="2:75" x14ac:dyDescent="0.2">
      <c r="B331" s="123">
        <f>IFERROR('Input| Projects'!B331,"")</f>
        <v>322</v>
      </c>
      <c r="C331" s="160" t="str">
        <f>IFERROR(IF('Input| Projects'!C331="","",'Input| Projects'!C331),"")</f>
        <v/>
      </c>
      <c r="D331" s="160" t="str">
        <f>IFERROR(IF('Input| Projects'!D331="","",'Input| Projects'!D331),"")</f>
        <v/>
      </c>
      <c r="E331" s="53"/>
      <c r="F331" s="160" t="str">
        <f>IF(LEN('Input| Projects'!F331)&gt;0,'Input| Projects'!F331,"")</f>
        <v/>
      </c>
      <c r="G331" s="160" t="str">
        <f>IF(LEN('Input| Projects'!G331)&gt;0,'Input| Projects'!G331,"")</f>
        <v/>
      </c>
      <c r="H331" s="10"/>
      <c r="I331" s="194" cm="1">
        <f t="array" ref="I331">IF(LEN($F331)&gt;0,1+IFERROR(SUMPRODUCT(TRANSPOSE('Input| Projects'!$AO331:$AQ331),INDEX('Input| Escalations'!$F$27:$L$29,,MATCH(Q$9,'Input| Escalations'!$F$21:$L$21,0))),0),0)</f>
        <v>0</v>
      </c>
      <c r="J331" s="194" cm="1">
        <f t="array" ref="J331">IF(LEN($F331)&gt;0,1+IFERROR(SUMPRODUCT(TRANSPOSE('Input| Projects'!$AO331:$AQ331),INDEX('Input| Escalations'!$F$27:$L$29,,MATCH(R$9,'Input| Escalations'!$F$21:$L$21,0))),0),0)</f>
        <v>0</v>
      </c>
      <c r="K331" s="194" cm="1">
        <f t="array" ref="K331">IF(LEN($F331)&gt;0,1+IFERROR(SUMPRODUCT(TRANSPOSE('Input| Projects'!$AO331:$AQ331),INDEX('Input| Escalations'!$F$27:$L$29,,MATCH(S$9,'Input| Escalations'!$F$21:$L$21,0))),0),0)</f>
        <v>0</v>
      </c>
      <c r="L331" s="194" cm="1">
        <f t="array" ref="L331">IF(LEN($F331)&gt;0,1+IFERROR(SUMPRODUCT(TRANSPOSE('Input| Projects'!$AO331:$AQ331),INDEX('Input| Escalations'!$F$27:$L$29,,MATCH(T$9,'Input| Escalations'!$F$21:$L$21,0))),0),0)</f>
        <v>0</v>
      </c>
      <c r="M331" s="194" cm="1">
        <f t="array" ref="M331">IF(LEN($F331)&gt;0,1+IFERROR(SUMPRODUCT(TRANSPOSE('Input| Projects'!$AO331:$AQ331),INDEX('Input| Escalations'!$F$27:$L$29,,MATCH(U$9,'Input| Escalations'!$F$21:$L$21,0))),0),0)</f>
        <v>0</v>
      </c>
      <c r="N331" s="194" cm="1">
        <f t="array" ref="N331">IF(LEN($F331)&gt;0,1+IFERROR(SUMPRODUCT(TRANSPOSE('Input| Projects'!$AO331:$AQ331),INDEX('Input| Escalations'!$F$27:$L$29,,MATCH(V$9,'Input| Escalations'!$F$21:$L$21,0))),0),0)</f>
        <v>0</v>
      </c>
      <c r="O331" s="194" cm="1">
        <f t="array" ref="O331">IF(LEN($F331)&gt;0,1+IFERROR(SUMPRODUCT(TRANSPOSE('Input| Projects'!$AO331:$AQ331),INDEX('Input| Escalations'!$F$27:$L$29,,MATCH(W$9,'Input| Escalations'!$F$21:$L$21,0))),0),0)</f>
        <v>0</v>
      </c>
      <c r="P331" s="10"/>
      <c r="Q331" s="172">
        <f>IFERROR(IF(ISNUMBER(FIND("decision",'Input| Setup'!$F$6)),'Input| Projects'!Y331,'Input| Projects'!I331)*'Input| Escalations'!$I$17*I331,0)</f>
        <v>0</v>
      </c>
      <c r="R331" s="172">
        <f>IFERROR(IF(ISNUMBER(FIND("decision",'Input| Setup'!$F$6)),'Input| Projects'!Z331,'Input| Projects'!J331)*'Input| Escalations'!$I$17*J331,0)</f>
        <v>0</v>
      </c>
      <c r="S331" s="172">
        <f>IFERROR(IF(ISNUMBER(FIND("decision",'Input| Setup'!$F$6)),'Input| Projects'!AA331,'Input| Projects'!K331)*'Input| Escalations'!$I$17*K331,0)</f>
        <v>0</v>
      </c>
      <c r="T331" s="172">
        <f>IFERROR(IF(ISNUMBER(FIND("decision",'Input| Setup'!$F$6)),'Input| Projects'!AB331,'Input| Projects'!L331)*'Input| Escalations'!$I$17*L331,0)</f>
        <v>0</v>
      </c>
      <c r="U331" s="172">
        <f>IFERROR(IF(ISNUMBER(FIND("decision",'Input| Setup'!$F$6)),'Input| Projects'!AC331,'Input| Projects'!M331)*'Input| Escalations'!$I$17*M331,0)</f>
        <v>0</v>
      </c>
      <c r="V331" s="172">
        <f>IFERROR(IF(ISNUMBER(FIND("decision",'Input| Setup'!$F$6)),'Input| Projects'!AD331,'Input| Projects'!N331)*'Input| Escalations'!$I$17*N331,0)</f>
        <v>0</v>
      </c>
      <c r="W331" s="172">
        <f>IFERROR(IF(ISNUMBER(FIND("decision",'Input| Setup'!$F$6)),'Input| Projects'!AE331,'Input| Projects'!O331)*'Input| Escalations'!$I$17*O331,0)</f>
        <v>0</v>
      </c>
      <c r="X331" s="175"/>
      <c r="Y331" s="172">
        <f>IF(ISNUMBER(FIND("decision",'Input| Setup'!$F$6)),'Input| Projects'!AG331,'Input| Projects'!Q331)*I331*'Input| Escalations'!$I$17</f>
        <v>0</v>
      </c>
      <c r="Z331" s="172">
        <f>IF(ISNUMBER(FIND("decision",'Input| Setup'!$F$6)),'Input| Projects'!AH331,'Input| Projects'!R331)*J331*'Input| Escalations'!$I$17</f>
        <v>0</v>
      </c>
      <c r="AA331" s="172">
        <f>IF(ISNUMBER(FIND("decision",'Input| Setup'!$F$6)),'Input| Projects'!AI331,'Input| Projects'!S331)*K331*'Input| Escalations'!$I$17</f>
        <v>0</v>
      </c>
      <c r="AB331" s="172">
        <f>IF(ISNUMBER(FIND("decision",'Input| Setup'!$F$6)),'Input| Projects'!AJ331,'Input| Projects'!T331)*L331*'Input| Escalations'!$I$17</f>
        <v>0</v>
      </c>
      <c r="AC331" s="172">
        <f>IF(ISNUMBER(FIND("decision",'Input| Setup'!$F$6)),'Input| Projects'!AK331,'Input| Projects'!U331)*M331*'Input| Escalations'!$I$17</f>
        <v>0</v>
      </c>
      <c r="AD331" s="172">
        <f>IF(ISNUMBER(FIND("decision",'Input| Setup'!$F$6)),'Input| Projects'!AL331,'Input| Projects'!V331)*N331*'Input| Escalations'!$I$17</f>
        <v>0</v>
      </c>
      <c r="AE331" s="172">
        <f>IF(ISNUMBER(FIND("decision",'Input| Setup'!$F$6)),'Input| Projects'!AM331,'Input| Projects'!W331)*O331*'Input| Escalations'!$I$17</f>
        <v>0</v>
      </c>
      <c r="AF331" s="175"/>
      <c r="AG331" s="172" cm="1">
        <f t="array" ref="AG331">IFERROR(--('Input| Projects'!$AS331="Yes")*_xlfn.SWITCH('Input| Overheads'!$C$50,"Direct costs",'Calc| Overheads Allocation'!C$8*Q331,"Internal labour",'Calc| Overheads Allocation'!C$8*Q331*'Input| Projects'!$AO331,"DNSP defined",'Calc| Overheads Allocation'!C$78*'Input| Projects'!$AV331,0),0)</f>
        <v>0</v>
      </c>
      <c r="AH331" s="172" cm="1">
        <f t="array" ref="AH331">IFERROR(--('Input| Projects'!$AS331="Yes")*_xlfn.SWITCH('Input| Overheads'!$C$50,"Direct costs",'Calc| Overheads Allocation'!D$8*R331,"Internal labour",'Calc| Overheads Allocation'!D$8*R331*'Input| Projects'!$AO331,"DNSP defined",'Calc| Overheads Allocation'!D$78*'Input| Projects'!$AV331,0),0)</f>
        <v>0</v>
      </c>
      <c r="AI331" s="172" cm="1">
        <f t="array" ref="AI331">IFERROR(--('Input| Projects'!$AS331="Yes")*_xlfn.SWITCH('Input| Overheads'!$C$50,"Direct costs",'Calc| Overheads Allocation'!E$8*S331,"Internal labour",'Calc| Overheads Allocation'!E$8*S331*'Input| Projects'!$AO331,"DNSP defined",'Calc| Overheads Allocation'!E$78*'Input| Projects'!$AV331,0),0)</f>
        <v>0</v>
      </c>
      <c r="AJ331" s="172" cm="1">
        <f t="array" ref="AJ331">IFERROR(--('Input| Projects'!$AS331="Yes")*_xlfn.SWITCH('Input| Overheads'!$C$50,"Direct costs",'Calc| Overheads Allocation'!F$8*T331,"Internal labour",'Calc| Overheads Allocation'!F$8*T331*'Input| Projects'!$AO331,"DNSP defined",'Calc| Overheads Allocation'!F$78*'Input| Projects'!$AV331,0),0)</f>
        <v>0</v>
      </c>
      <c r="AK331" s="172" cm="1">
        <f t="array" ref="AK331">IFERROR(--('Input| Projects'!$AS331="Yes")*_xlfn.SWITCH('Input| Overheads'!$C$50,"Direct costs",'Calc| Overheads Allocation'!G$8*U331,"Internal labour",'Calc| Overheads Allocation'!G$8*U331*'Input| Projects'!$AO331,"DNSP defined",'Calc| Overheads Allocation'!G$78*'Input| Projects'!$AV331,0),0)</f>
        <v>0</v>
      </c>
      <c r="AL331" s="172" cm="1">
        <f t="array" ref="AL331">IFERROR(--('Input| Projects'!$AS331="Yes")*_xlfn.SWITCH('Input| Overheads'!$C$50,"Direct costs",'Calc| Overheads Allocation'!H$8*V331,"Internal labour",'Calc| Overheads Allocation'!H$8*V331*'Input| Projects'!$AO331,"DNSP defined",'Calc| Overheads Allocation'!H$78*'Input| Projects'!$AV331,0),0)</f>
        <v>0</v>
      </c>
      <c r="AM331" s="172" cm="1">
        <f t="array" ref="AM331">IFERROR(--('Input| Projects'!$AS331="Yes")*_xlfn.SWITCH('Input| Overheads'!$C$50,"Direct costs",'Calc| Overheads Allocation'!I$8*W331,"Internal labour",'Calc| Overheads Allocation'!I$8*W331*'Input| Projects'!$AO331,"DNSP defined",'Calc| Overheads Allocation'!I$78*'Input| Projects'!$AV331,0),0)</f>
        <v>0</v>
      </c>
      <c r="AN331" s="175"/>
      <c r="AO331" s="172" cm="1">
        <f t="array" ref="AO331">IFERROR(--('Input| Projects'!$AT331="Yes")*_xlfn.SWITCH('Input| Overheads'!$C$50,"Direct costs",'Calc| Overheads Allocation'!C$9*Q331,"Internal labour",'Calc| Overheads Allocation'!C$9*Q331*'Input| Projects'!$AO331,"DNSP defined",'Calc| Overheads Allocation'!C$79*'Input| Projects'!$AW331,0),0)</f>
        <v>0</v>
      </c>
      <c r="AP331" s="172" cm="1">
        <f t="array" ref="AP331">IFERROR(--('Input| Projects'!$AT331="Yes")*_xlfn.SWITCH('Input| Overheads'!$C$50,"Direct costs",'Calc| Overheads Allocation'!D$9*R331,"Internal labour",'Calc| Overheads Allocation'!D$9*R331*'Input| Projects'!$AO331,"DNSP defined",'Calc| Overheads Allocation'!D$79*'Input| Projects'!$AW331,0),0)</f>
        <v>0</v>
      </c>
      <c r="AQ331" s="172" cm="1">
        <f t="array" ref="AQ331">IFERROR(--('Input| Projects'!$AT331="Yes")*_xlfn.SWITCH('Input| Overheads'!$C$50,"Direct costs",'Calc| Overheads Allocation'!E$9*S331,"Internal labour",'Calc| Overheads Allocation'!E$9*S331*'Input| Projects'!$AO331,"DNSP defined",'Calc| Overheads Allocation'!E$79*'Input| Projects'!$AW331,0),0)</f>
        <v>0</v>
      </c>
      <c r="AR331" s="172" cm="1">
        <f t="array" ref="AR331">IFERROR(--('Input| Projects'!$AT331="Yes")*_xlfn.SWITCH('Input| Overheads'!$C$50,"Direct costs",'Calc| Overheads Allocation'!F$9*T331,"Internal labour",'Calc| Overheads Allocation'!F$9*T331*'Input| Projects'!$AO331,"DNSP defined",'Calc| Overheads Allocation'!F$79*'Input| Projects'!$AW331,0),0)</f>
        <v>0</v>
      </c>
      <c r="AS331" s="172" cm="1">
        <f t="array" ref="AS331">IFERROR(--('Input| Projects'!$AT331="Yes")*_xlfn.SWITCH('Input| Overheads'!$C$50,"Direct costs",'Calc| Overheads Allocation'!G$9*U331,"Internal labour",'Calc| Overheads Allocation'!G$9*U331*'Input| Projects'!$AO331,"DNSP defined",'Calc| Overheads Allocation'!G$79*'Input| Projects'!$AW331,0),0)</f>
        <v>0</v>
      </c>
      <c r="AT331" s="172" cm="1">
        <f t="array" ref="AT331">IFERROR(--('Input| Projects'!$AT331="Yes")*_xlfn.SWITCH('Input| Overheads'!$C$50,"Direct costs",'Calc| Overheads Allocation'!H$9*V331,"Internal labour",'Calc| Overheads Allocation'!H$9*V331*'Input| Projects'!$AO331,"DNSP defined",'Calc| Overheads Allocation'!H$79*'Input| Projects'!$AW331,0),0)</f>
        <v>0</v>
      </c>
      <c r="AU331" s="172" cm="1">
        <f t="array" ref="AU331">IFERROR(--('Input| Projects'!$AT331="Yes")*_xlfn.SWITCH('Input| Overheads'!$C$50,"Direct costs",'Calc| Overheads Allocation'!I$9*W331,"Internal labour",'Calc| Overheads Allocation'!I$9*W331*'Input| Projects'!$AO331,"DNSP defined",'Calc| Overheads Allocation'!I$79*'Input| Projects'!$AW331,0),0)</f>
        <v>0</v>
      </c>
      <c r="AV331" s="175"/>
      <c r="AW331" s="172">
        <f t="shared" ref="AW331:AW394" si="134">IFERROR(AO331+AG331,"")</f>
        <v>0</v>
      </c>
      <c r="AX331" s="172">
        <f t="shared" ref="AX331:AX394" si="135">IFERROR(AP331+AH331,"")</f>
        <v>0</v>
      </c>
      <c r="AY331" s="172">
        <f t="shared" ref="AY331:AY394" si="136">IFERROR(AQ331+AI331,"")</f>
        <v>0</v>
      </c>
      <c r="AZ331" s="172">
        <f t="shared" ref="AZ331:AZ394" si="137">IFERROR(AR331+AJ331,"")</f>
        <v>0</v>
      </c>
      <c r="BA331" s="172">
        <f t="shared" ref="BA331:BA394" si="138">IFERROR(AS331+AK331,"")</f>
        <v>0</v>
      </c>
      <c r="BB331" s="172">
        <f t="shared" ref="BB331:BB394" si="139">IFERROR(AT331+AL331,"")</f>
        <v>0</v>
      </c>
      <c r="BC331" s="172">
        <f t="shared" ref="BC331:BC394" si="140">IFERROR(AU331+AM331,"")</f>
        <v>0</v>
      </c>
      <c r="BD331" s="176"/>
      <c r="BE331" s="172">
        <f t="shared" ref="BE331:BE394" si="141">IFERROR(IF(Q331&gt;0,AW331*(Y331/Q331),0),"")</f>
        <v>0</v>
      </c>
      <c r="BF331" s="172">
        <f t="shared" ref="BF331:BF394" si="142">IFERROR(IF(R331&gt;0,AX331*(Z331/R331),0),"")</f>
        <v>0</v>
      </c>
      <c r="BG331" s="172">
        <f t="shared" ref="BG331:BG394" si="143">IFERROR(IF(S331&gt;0,AY331*(AA331/S331),0),"")</f>
        <v>0</v>
      </c>
      <c r="BH331" s="172">
        <f t="shared" ref="BH331:BH394" si="144">IFERROR(IF(T331&gt;0,AZ331*(AB331/T331),0),"")</f>
        <v>0</v>
      </c>
      <c r="BI331" s="172">
        <f t="shared" ref="BI331:BI394" si="145">IFERROR(IF(U331&gt;0,BA331*(AC331/U331),0),"")</f>
        <v>0</v>
      </c>
      <c r="BJ331" s="172">
        <f t="shared" ref="BJ331:BJ394" si="146">IFERROR(IF(V331&gt;0,BB331*(AD331/V331),0),"")</f>
        <v>0</v>
      </c>
      <c r="BK331" s="172">
        <f t="shared" ref="BK331:BK394" si="147">IFERROR(IF(W331&gt;0,BC331*(AE331/W331),0),"")</f>
        <v>0</v>
      </c>
      <c r="BL331" s="176"/>
      <c r="BM331" s="172">
        <f t="shared" si="126"/>
        <v>0</v>
      </c>
      <c r="BN331" s="172">
        <f t="shared" si="127"/>
        <v>0</v>
      </c>
      <c r="BO331" s="172">
        <f t="shared" si="128"/>
        <v>0</v>
      </c>
      <c r="BP331" s="172">
        <f t="shared" si="129"/>
        <v>0</v>
      </c>
      <c r="BQ331" s="172">
        <f t="shared" si="130"/>
        <v>0</v>
      </c>
      <c r="BR331" s="172">
        <f t="shared" si="131"/>
        <v>0</v>
      </c>
      <c r="BS331" s="172">
        <f t="shared" si="132"/>
        <v>0</v>
      </c>
      <c r="BT331" s="55"/>
      <c r="BU331" s="158">
        <f>SUMIF('Input| Projects'!$BA$8:$CX$8,RIGHT(BU$9,3),'Input| Projects'!$BA331:$CX331)</f>
        <v>0</v>
      </c>
      <c r="BV331" s="158">
        <f>SUMIF('Input| Projects'!$BA$8:$CX$8,RIGHT(BV$9,3),'Input| Projects'!$BA331:$CX331)</f>
        <v>0</v>
      </c>
      <c r="BW331" s="79" t="str">
        <f t="shared" si="133"/>
        <v/>
      </c>
    </row>
    <row r="332" spans="2:75" x14ac:dyDescent="0.2">
      <c r="B332" s="123">
        <f>IFERROR('Input| Projects'!B332,"")</f>
        <v>323</v>
      </c>
      <c r="C332" s="160" t="str">
        <f>IFERROR(IF('Input| Projects'!C332="","",'Input| Projects'!C332),"")</f>
        <v/>
      </c>
      <c r="D332" s="160" t="str">
        <f>IFERROR(IF('Input| Projects'!D332="","",'Input| Projects'!D332),"")</f>
        <v/>
      </c>
      <c r="E332" s="53"/>
      <c r="F332" s="160" t="str">
        <f>IF(LEN('Input| Projects'!F332)&gt;0,'Input| Projects'!F332,"")</f>
        <v/>
      </c>
      <c r="G332" s="160" t="str">
        <f>IF(LEN('Input| Projects'!G332)&gt;0,'Input| Projects'!G332,"")</f>
        <v/>
      </c>
      <c r="H332" s="10"/>
      <c r="I332" s="194" cm="1">
        <f t="array" ref="I332">IF(LEN($F332)&gt;0,1+IFERROR(SUMPRODUCT(TRANSPOSE('Input| Projects'!$AO332:$AQ332),INDEX('Input| Escalations'!$F$27:$L$29,,MATCH(Q$9,'Input| Escalations'!$F$21:$L$21,0))),0),0)</f>
        <v>0</v>
      </c>
      <c r="J332" s="194" cm="1">
        <f t="array" ref="J332">IF(LEN($F332)&gt;0,1+IFERROR(SUMPRODUCT(TRANSPOSE('Input| Projects'!$AO332:$AQ332),INDEX('Input| Escalations'!$F$27:$L$29,,MATCH(R$9,'Input| Escalations'!$F$21:$L$21,0))),0),0)</f>
        <v>0</v>
      </c>
      <c r="K332" s="194" cm="1">
        <f t="array" ref="K332">IF(LEN($F332)&gt;0,1+IFERROR(SUMPRODUCT(TRANSPOSE('Input| Projects'!$AO332:$AQ332),INDEX('Input| Escalations'!$F$27:$L$29,,MATCH(S$9,'Input| Escalations'!$F$21:$L$21,0))),0),0)</f>
        <v>0</v>
      </c>
      <c r="L332" s="194" cm="1">
        <f t="array" ref="L332">IF(LEN($F332)&gt;0,1+IFERROR(SUMPRODUCT(TRANSPOSE('Input| Projects'!$AO332:$AQ332),INDEX('Input| Escalations'!$F$27:$L$29,,MATCH(T$9,'Input| Escalations'!$F$21:$L$21,0))),0),0)</f>
        <v>0</v>
      </c>
      <c r="M332" s="194" cm="1">
        <f t="array" ref="M332">IF(LEN($F332)&gt;0,1+IFERROR(SUMPRODUCT(TRANSPOSE('Input| Projects'!$AO332:$AQ332),INDEX('Input| Escalations'!$F$27:$L$29,,MATCH(U$9,'Input| Escalations'!$F$21:$L$21,0))),0),0)</f>
        <v>0</v>
      </c>
      <c r="N332" s="194" cm="1">
        <f t="array" ref="N332">IF(LEN($F332)&gt;0,1+IFERROR(SUMPRODUCT(TRANSPOSE('Input| Projects'!$AO332:$AQ332),INDEX('Input| Escalations'!$F$27:$L$29,,MATCH(V$9,'Input| Escalations'!$F$21:$L$21,0))),0),0)</f>
        <v>0</v>
      </c>
      <c r="O332" s="194" cm="1">
        <f t="array" ref="O332">IF(LEN($F332)&gt;0,1+IFERROR(SUMPRODUCT(TRANSPOSE('Input| Projects'!$AO332:$AQ332),INDEX('Input| Escalations'!$F$27:$L$29,,MATCH(W$9,'Input| Escalations'!$F$21:$L$21,0))),0),0)</f>
        <v>0</v>
      </c>
      <c r="P332" s="10"/>
      <c r="Q332" s="172">
        <f>IFERROR(IF(ISNUMBER(FIND("decision",'Input| Setup'!$F$6)),'Input| Projects'!Y332,'Input| Projects'!I332)*'Input| Escalations'!$I$17*I332,0)</f>
        <v>0</v>
      </c>
      <c r="R332" s="172">
        <f>IFERROR(IF(ISNUMBER(FIND("decision",'Input| Setup'!$F$6)),'Input| Projects'!Z332,'Input| Projects'!J332)*'Input| Escalations'!$I$17*J332,0)</f>
        <v>0</v>
      </c>
      <c r="S332" s="172">
        <f>IFERROR(IF(ISNUMBER(FIND("decision",'Input| Setup'!$F$6)),'Input| Projects'!AA332,'Input| Projects'!K332)*'Input| Escalations'!$I$17*K332,0)</f>
        <v>0</v>
      </c>
      <c r="T332" s="172">
        <f>IFERROR(IF(ISNUMBER(FIND("decision",'Input| Setup'!$F$6)),'Input| Projects'!AB332,'Input| Projects'!L332)*'Input| Escalations'!$I$17*L332,0)</f>
        <v>0</v>
      </c>
      <c r="U332" s="172">
        <f>IFERROR(IF(ISNUMBER(FIND("decision",'Input| Setup'!$F$6)),'Input| Projects'!AC332,'Input| Projects'!M332)*'Input| Escalations'!$I$17*M332,0)</f>
        <v>0</v>
      </c>
      <c r="V332" s="172">
        <f>IFERROR(IF(ISNUMBER(FIND("decision",'Input| Setup'!$F$6)),'Input| Projects'!AD332,'Input| Projects'!N332)*'Input| Escalations'!$I$17*N332,0)</f>
        <v>0</v>
      </c>
      <c r="W332" s="172">
        <f>IFERROR(IF(ISNUMBER(FIND("decision",'Input| Setup'!$F$6)),'Input| Projects'!AE332,'Input| Projects'!O332)*'Input| Escalations'!$I$17*O332,0)</f>
        <v>0</v>
      </c>
      <c r="X332" s="175"/>
      <c r="Y332" s="172">
        <f>IF(ISNUMBER(FIND("decision",'Input| Setup'!$F$6)),'Input| Projects'!AG332,'Input| Projects'!Q332)*I332*'Input| Escalations'!$I$17</f>
        <v>0</v>
      </c>
      <c r="Z332" s="172">
        <f>IF(ISNUMBER(FIND("decision",'Input| Setup'!$F$6)),'Input| Projects'!AH332,'Input| Projects'!R332)*J332*'Input| Escalations'!$I$17</f>
        <v>0</v>
      </c>
      <c r="AA332" s="172">
        <f>IF(ISNUMBER(FIND("decision",'Input| Setup'!$F$6)),'Input| Projects'!AI332,'Input| Projects'!S332)*K332*'Input| Escalations'!$I$17</f>
        <v>0</v>
      </c>
      <c r="AB332" s="172">
        <f>IF(ISNUMBER(FIND("decision",'Input| Setup'!$F$6)),'Input| Projects'!AJ332,'Input| Projects'!T332)*L332*'Input| Escalations'!$I$17</f>
        <v>0</v>
      </c>
      <c r="AC332" s="172">
        <f>IF(ISNUMBER(FIND("decision",'Input| Setup'!$F$6)),'Input| Projects'!AK332,'Input| Projects'!U332)*M332*'Input| Escalations'!$I$17</f>
        <v>0</v>
      </c>
      <c r="AD332" s="172">
        <f>IF(ISNUMBER(FIND("decision",'Input| Setup'!$F$6)),'Input| Projects'!AL332,'Input| Projects'!V332)*N332*'Input| Escalations'!$I$17</f>
        <v>0</v>
      </c>
      <c r="AE332" s="172">
        <f>IF(ISNUMBER(FIND("decision",'Input| Setup'!$F$6)),'Input| Projects'!AM332,'Input| Projects'!W332)*O332*'Input| Escalations'!$I$17</f>
        <v>0</v>
      </c>
      <c r="AF332" s="175"/>
      <c r="AG332" s="172" cm="1">
        <f t="array" ref="AG332">IFERROR(--('Input| Projects'!$AS332="Yes")*_xlfn.SWITCH('Input| Overheads'!$C$50,"Direct costs",'Calc| Overheads Allocation'!C$8*Q332,"Internal labour",'Calc| Overheads Allocation'!C$8*Q332*'Input| Projects'!$AO332,"DNSP defined",'Calc| Overheads Allocation'!C$78*'Input| Projects'!$AV332,0),0)</f>
        <v>0</v>
      </c>
      <c r="AH332" s="172" cm="1">
        <f t="array" ref="AH332">IFERROR(--('Input| Projects'!$AS332="Yes")*_xlfn.SWITCH('Input| Overheads'!$C$50,"Direct costs",'Calc| Overheads Allocation'!D$8*R332,"Internal labour",'Calc| Overheads Allocation'!D$8*R332*'Input| Projects'!$AO332,"DNSP defined",'Calc| Overheads Allocation'!D$78*'Input| Projects'!$AV332,0),0)</f>
        <v>0</v>
      </c>
      <c r="AI332" s="172" cm="1">
        <f t="array" ref="AI332">IFERROR(--('Input| Projects'!$AS332="Yes")*_xlfn.SWITCH('Input| Overheads'!$C$50,"Direct costs",'Calc| Overheads Allocation'!E$8*S332,"Internal labour",'Calc| Overheads Allocation'!E$8*S332*'Input| Projects'!$AO332,"DNSP defined",'Calc| Overheads Allocation'!E$78*'Input| Projects'!$AV332,0),0)</f>
        <v>0</v>
      </c>
      <c r="AJ332" s="172" cm="1">
        <f t="array" ref="AJ332">IFERROR(--('Input| Projects'!$AS332="Yes")*_xlfn.SWITCH('Input| Overheads'!$C$50,"Direct costs",'Calc| Overheads Allocation'!F$8*T332,"Internal labour",'Calc| Overheads Allocation'!F$8*T332*'Input| Projects'!$AO332,"DNSP defined",'Calc| Overheads Allocation'!F$78*'Input| Projects'!$AV332,0),0)</f>
        <v>0</v>
      </c>
      <c r="AK332" s="172" cm="1">
        <f t="array" ref="AK332">IFERROR(--('Input| Projects'!$AS332="Yes")*_xlfn.SWITCH('Input| Overheads'!$C$50,"Direct costs",'Calc| Overheads Allocation'!G$8*U332,"Internal labour",'Calc| Overheads Allocation'!G$8*U332*'Input| Projects'!$AO332,"DNSP defined",'Calc| Overheads Allocation'!G$78*'Input| Projects'!$AV332,0),0)</f>
        <v>0</v>
      </c>
      <c r="AL332" s="172" cm="1">
        <f t="array" ref="AL332">IFERROR(--('Input| Projects'!$AS332="Yes")*_xlfn.SWITCH('Input| Overheads'!$C$50,"Direct costs",'Calc| Overheads Allocation'!H$8*V332,"Internal labour",'Calc| Overheads Allocation'!H$8*V332*'Input| Projects'!$AO332,"DNSP defined",'Calc| Overheads Allocation'!H$78*'Input| Projects'!$AV332,0),0)</f>
        <v>0</v>
      </c>
      <c r="AM332" s="172" cm="1">
        <f t="array" ref="AM332">IFERROR(--('Input| Projects'!$AS332="Yes")*_xlfn.SWITCH('Input| Overheads'!$C$50,"Direct costs",'Calc| Overheads Allocation'!I$8*W332,"Internal labour",'Calc| Overheads Allocation'!I$8*W332*'Input| Projects'!$AO332,"DNSP defined",'Calc| Overheads Allocation'!I$78*'Input| Projects'!$AV332,0),0)</f>
        <v>0</v>
      </c>
      <c r="AN332" s="175"/>
      <c r="AO332" s="172" cm="1">
        <f t="array" ref="AO332">IFERROR(--('Input| Projects'!$AT332="Yes")*_xlfn.SWITCH('Input| Overheads'!$C$50,"Direct costs",'Calc| Overheads Allocation'!C$9*Q332,"Internal labour",'Calc| Overheads Allocation'!C$9*Q332*'Input| Projects'!$AO332,"DNSP defined",'Calc| Overheads Allocation'!C$79*'Input| Projects'!$AW332,0),0)</f>
        <v>0</v>
      </c>
      <c r="AP332" s="172" cm="1">
        <f t="array" ref="AP332">IFERROR(--('Input| Projects'!$AT332="Yes")*_xlfn.SWITCH('Input| Overheads'!$C$50,"Direct costs",'Calc| Overheads Allocation'!D$9*R332,"Internal labour",'Calc| Overheads Allocation'!D$9*R332*'Input| Projects'!$AO332,"DNSP defined",'Calc| Overheads Allocation'!D$79*'Input| Projects'!$AW332,0),0)</f>
        <v>0</v>
      </c>
      <c r="AQ332" s="172" cm="1">
        <f t="array" ref="AQ332">IFERROR(--('Input| Projects'!$AT332="Yes")*_xlfn.SWITCH('Input| Overheads'!$C$50,"Direct costs",'Calc| Overheads Allocation'!E$9*S332,"Internal labour",'Calc| Overheads Allocation'!E$9*S332*'Input| Projects'!$AO332,"DNSP defined",'Calc| Overheads Allocation'!E$79*'Input| Projects'!$AW332,0),0)</f>
        <v>0</v>
      </c>
      <c r="AR332" s="172" cm="1">
        <f t="array" ref="AR332">IFERROR(--('Input| Projects'!$AT332="Yes")*_xlfn.SWITCH('Input| Overheads'!$C$50,"Direct costs",'Calc| Overheads Allocation'!F$9*T332,"Internal labour",'Calc| Overheads Allocation'!F$9*T332*'Input| Projects'!$AO332,"DNSP defined",'Calc| Overheads Allocation'!F$79*'Input| Projects'!$AW332,0),0)</f>
        <v>0</v>
      </c>
      <c r="AS332" s="172" cm="1">
        <f t="array" ref="AS332">IFERROR(--('Input| Projects'!$AT332="Yes")*_xlfn.SWITCH('Input| Overheads'!$C$50,"Direct costs",'Calc| Overheads Allocation'!G$9*U332,"Internal labour",'Calc| Overheads Allocation'!G$9*U332*'Input| Projects'!$AO332,"DNSP defined",'Calc| Overheads Allocation'!G$79*'Input| Projects'!$AW332,0),0)</f>
        <v>0</v>
      </c>
      <c r="AT332" s="172" cm="1">
        <f t="array" ref="AT332">IFERROR(--('Input| Projects'!$AT332="Yes")*_xlfn.SWITCH('Input| Overheads'!$C$50,"Direct costs",'Calc| Overheads Allocation'!H$9*V332,"Internal labour",'Calc| Overheads Allocation'!H$9*V332*'Input| Projects'!$AO332,"DNSP defined",'Calc| Overheads Allocation'!H$79*'Input| Projects'!$AW332,0),0)</f>
        <v>0</v>
      </c>
      <c r="AU332" s="172" cm="1">
        <f t="array" ref="AU332">IFERROR(--('Input| Projects'!$AT332="Yes")*_xlfn.SWITCH('Input| Overheads'!$C$50,"Direct costs",'Calc| Overheads Allocation'!I$9*W332,"Internal labour",'Calc| Overheads Allocation'!I$9*W332*'Input| Projects'!$AO332,"DNSP defined",'Calc| Overheads Allocation'!I$79*'Input| Projects'!$AW332,0),0)</f>
        <v>0</v>
      </c>
      <c r="AV332" s="175"/>
      <c r="AW332" s="172">
        <f t="shared" si="134"/>
        <v>0</v>
      </c>
      <c r="AX332" s="172">
        <f t="shared" si="135"/>
        <v>0</v>
      </c>
      <c r="AY332" s="172">
        <f t="shared" si="136"/>
        <v>0</v>
      </c>
      <c r="AZ332" s="172">
        <f t="shared" si="137"/>
        <v>0</v>
      </c>
      <c r="BA332" s="172">
        <f t="shared" si="138"/>
        <v>0</v>
      </c>
      <c r="BB332" s="172">
        <f t="shared" si="139"/>
        <v>0</v>
      </c>
      <c r="BC332" s="172">
        <f t="shared" si="140"/>
        <v>0</v>
      </c>
      <c r="BD332" s="176"/>
      <c r="BE332" s="172">
        <f t="shared" si="141"/>
        <v>0</v>
      </c>
      <c r="BF332" s="172">
        <f t="shared" si="142"/>
        <v>0</v>
      </c>
      <c r="BG332" s="172">
        <f t="shared" si="143"/>
        <v>0</v>
      </c>
      <c r="BH332" s="172">
        <f t="shared" si="144"/>
        <v>0</v>
      </c>
      <c r="BI332" s="172">
        <f t="shared" si="145"/>
        <v>0</v>
      </c>
      <c r="BJ332" s="172">
        <f t="shared" si="146"/>
        <v>0</v>
      </c>
      <c r="BK332" s="172">
        <f t="shared" si="147"/>
        <v>0</v>
      </c>
      <c r="BL332" s="176"/>
      <c r="BM332" s="172">
        <f t="shared" si="126"/>
        <v>0</v>
      </c>
      <c r="BN332" s="172">
        <f t="shared" si="127"/>
        <v>0</v>
      </c>
      <c r="BO332" s="172">
        <f t="shared" si="128"/>
        <v>0</v>
      </c>
      <c r="BP332" s="172">
        <f t="shared" si="129"/>
        <v>0</v>
      </c>
      <c r="BQ332" s="172">
        <f t="shared" si="130"/>
        <v>0</v>
      </c>
      <c r="BR332" s="172">
        <f t="shared" si="131"/>
        <v>0</v>
      </c>
      <c r="BS332" s="172">
        <f t="shared" si="132"/>
        <v>0</v>
      </c>
      <c r="BT332" s="55"/>
      <c r="BU332" s="158">
        <f>SUMIF('Input| Projects'!$BA$8:$CX$8,RIGHT(BU$9,3),'Input| Projects'!$BA332:$CX332)</f>
        <v>0</v>
      </c>
      <c r="BV332" s="158">
        <f>SUMIF('Input| Projects'!$BA$8:$CX$8,RIGHT(BV$9,3),'Input| Projects'!$BA332:$CX332)</f>
        <v>0</v>
      </c>
      <c r="BW332" s="79" t="str">
        <f t="shared" si="133"/>
        <v/>
      </c>
    </row>
    <row r="333" spans="2:75" x14ac:dyDescent="0.2">
      <c r="B333" s="123">
        <f>IFERROR('Input| Projects'!B333,"")</f>
        <v>324</v>
      </c>
      <c r="C333" s="160" t="str">
        <f>IFERROR(IF('Input| Projects'!C333="","",'Input| Projects'!C333),"")</f>
        <v/>
      </c>
      <c r="D333" s="160" t="str">
        <f>IFERROR(IF('Input| Projects'!D333="","",'Input| Projects'!D333),"")</f>
        <v/>
      </c>
      <c r="E333" s="53"/>
      <c r="F333" s="160" t="str">
        <f>IF(LEN('Input| Projects'!F333)&gt;0,'Input| Projects'!F333,"")</f>
        <v/>
      </c>
      <c r="G333" s="160" t="str">
        <f>IF(LEN('Input| Projects'!G333)&gt;0,'Input| Projects'!G333,"")</f>
        <v/>
      </c>
      <c r="H333" s="10"/>
      <c r="I333" s="194" cm="1">
        <f t="array" ref="I333">IF(LEN($F333)&gt;0,1+IFERROR(SUMPRODUCT(TRANSPOSE('Input| Projects'!$AO333:$AQ333),INDEX('Input| Escalations'!$F$27:$L$29,,MATCH(Q$9,'Input| Escalations'!$F$21:$L$21,0))),0),0)</f>
        <v>0</v>
      </c>
      <c r="J333" s="194" cm="1">
        <f t="array" ref="J333">IF(LEN($F333)&gt;0,1+IFERROR(SUMPRODUCT(TRANSPOSE('Input| Projects'!$AO333:$AQ333),INDEX('Input| Escalations'!$F$27:$L$29,,MATCH(R$9,'Input| Escalations'!$F$21:$L$21,0))),0),0)</f>
        <v>0</v>
      </c>
      <c r="K333" s="194" cm="1">
        <f t="array" ref="K333">IF(LEN($F333)&gt;0,1+IFERROR(SUMPRODUCT(TRANSPOSE('Input| Projects'!$AO333:$AQ333),INDEX('Input| Escalations'!$F$27:$L$29,,MATCH(S$9,'Input| Escalations'!$F$21:$L$21,0))),0),0)</f>
        <v>0</v>
      </c>
      <c r="L333" s="194" cm="1">
        <f t="array" ref="L333">IF(LEN($F333)&gt;0,1+IFERROR(SUMPRODUCT(TRANSPOSE('Input| Projects'!$AO333:$AQ333),INDEX('Input| Escalations'!$F$27:$L$29,,MATCH(T$9,'Input| Escalations'!$F$21:$L$21,0))),0),0)</f>
        <v>0</v>
      </c>
      <c r="M333" s="194" cm="1">
        <f t="array" ref="M333">IF(LEN($F333)&gt;0,1+IFERROR(SUMPRODUCT(TRANSPOSE('Input| Projects'!$AO333:$AQ333),INDEX('Input| Escalations'!$F$27:$L$29,,MATCH(U$9,'Input| Escalations'!$F$21:$L$21,0))),0),0)</f>
        <v>0</v>
      </c>
      <c r="N333" s="194" cm="1">
        <f t="array" ref="N333">IF(LEN($F333)&gt;0,1+IFERROR(SUMPRODUCT(TRANSPOSE('Input| Projects'!$AO333:$AQ333),INDEX('Input| Escalations'!$F$27:$L$29,,MATCH(V$9,'Input| Escalations'!$F$21:$L$21,0))),0),0)</f>
        <v>0</v>
      </c>
      <c r="O333" s="194" cm="1">
        <f t="array" ref="O333">IF(LEN($F333)&gt;0,1+IFERROR(SUMPRODUCT(TRANSPOSE('Input| Projects'!$AO333:$AQ333),INDEX('Input| Escalations'!$F$27:$L$29,,MATCH(W$9,'Input| Escalations'!$F$21:$L$21,0))),0),0)</f>
        <v>0</v>
      </c>
      <c r="P333" s="10"/>
      <c r="Q333" s="172">
        <f>IFERROR(IF(ISNUMBER(FIND("decision",'Input| Setup'!$F$6)),'Input| Projects'!Y333,'Input| Projects'!I333)*'Input| Escalations'!$I$17*I333,0)</f>
        <v>0</v>
      </c>
      <c r="R333" s="172">
        <f>IFERROR(IF(ISNUMBER(FIND("decision",'Input| Setup'!$F$6)),'Input| Projects'!Z333,'Input| Projects'!J333)*'Input| Escalations'!$I$17*J333,0)</f>
        <v>0</v>
      </c>
      <c r="S333" s="172">
        <f>IFERROR(IF(ISNUMBER(FIND("decision",'Input| Setup'!$F$6)),'Input| Projects'!AA333,'Input| Projects'!K333)*'Input| Escalations'!$I$17*K333,0)</f>
        <v>0</v>
      </c>
      <c r="T333" s="172">
        <f>IFERROR(IF(ISNUMBER(FIND("decision",'Input| Setup'!$F$6)),'Input| Projects'!AB333,'Input| Projects'!L333)*'Input| Escalations'!$I$17*L333,0)</f>
        <v>0</v>
      </c>
      <c r="U333" s="172">
        <f>IFERROR(IF(ISNUMBER(FIND("decision",'Input| Setup'!$F$6)),'Input| Projects'!AC333,'Input| Projects'!M333)*'Input| Escalations'!$I$17*M333,0)</f>
        <v>0</v>
      </c>
      <c r="V333" s="172">
        <f>IFERROR(IF(ISNUMBER(FIND("decision",'Input| Setup'!$F$6)),'Input| Projects'!AD333,'Input| Projects'!N333)*'Input| Escalations'!$I$17*N333,0)</f>
        <v>0</v>
      </c>
      <c r="W333" s="172">
        <f>IFERROR(IF(ISNUMBER(FIND("decision",'Input| Setup'!$F$6)),'Input| Projects'!AE333,'Input| Projects'!O333)*'Input| Escalations'!$I$17*O333,0)</f>
        <v>0</v>
      </c>
      <c r="X333" s="175"/>
      <c r="Y333" s="172">
        <f>IF(ISNUMBER(FIND("decision",'Input| Setup'!$F$6)),'Input| Projects'!AG333,'Input| Projects'!Q333)*I333*'Input| Escalations'!$I$17</f>
        <v>0</v>
      </c>
      <c r="Z333" s="172">
        <f>IF(ISNUMBER(FIND("decision",'Input| Setup'!$F$6)),'Input| Projects'!AH333,'Input| Projects'!R333)*J333*'Input| Escalations'!$I$17</f>
        <v>0</v>
      </c>
      <c r="AA333" s="172">
        <f>IF(ISNUMBER(FIND("decision",'Input| Setup'!$F$6)),'Input| Projects'!AI333,'Input| Projects'!S333)*K333*'Input| Escalations'!$I$17</f>
        <v>0</v>
      </c>
      <c r="AB333" s="172">
        <f>IF(ISNUMBER(FIND("decision",'Input| Setup'!$F$6)),'Input| Projects'!AJ333,'Input| Projects'!T333)*L333*'Input| Escalations'!$I$17</f>
        <v>0</v>
      </c>
      <c r="AC333" s="172">
        <f>IF(ISNUMBER(FIND("decision",'Input| Setup'!$F$6)),'Input| Projects'!AK333,'Input| Projects'!U333)*M333*'Input| Escalations'!$I$17</f>
        <v>0</v>
      </c>
      <c r="AD333" s="172">
        <f>IF(ISNUMBER(FIND("decision",'Input| Setup'!$F$6)),'Input| Projects'!AL333,'Input| Projects'!V333)*N333*'Input| Escalations'!$I$17</f>
        <v>0</v>
      </c>
      <c r="AE333" s="172">
        <f>IF(ISNUMBER(FIND("decision",'Input| Setup'!$F$6)),'Input| Projects'!AM333,'Input| Projects'!W333)*O333*'Input| Escalations'!$I$17</f>
        <v>0</v>
      </c>
      <c r="AF333" s="175"/>
      <c r="AG333" s="172" cm="1">
        <f t="array" ref="AG333">IFERROR(--('Input| Projects'!$AS333="Yes")*_xlfn.SWITCH('Input| Overheads'!$C$50,"Direct costs",'Calc| Overheads Allocation'!C$8*Q333,"Internal labour",'Calc| Overheads Allocation'!C$8*Q333*'Input| Projects'!$AO333,"DNSP defined",'Calc| Overheads Allocation'!C$78*'Input| Projects'!$AV333,0),0)</f>
        <v>0</v>
      </c>
      <c r="AH333" s="172" cm="1">
        <f t="array" ref="AH333">IFERROR(--('Input| Projects'!$AS333="Yes")*_xlfn.SWITCH('Input| Overheads'!$C$50,"Direct costs",'Calc| Overheads Allocation'!D$8*R333,"Internal labour",'Calc| Overheads Allocation'!D$8*R333*'Input| Projects'!$AO333,"DNSP defined",'Calc| Overheads Allocation'!D$78*'Input| Projects'!$AV333,0),0)</f>
        <v>0</v>
      </c>
      <c r="AI333" s="172" cm="1">
        <f t="array" ref="AI333">IFERROR(--('Input| Projects'!$AS333="Yes")*_xlfn.SWITCH('Input| Overheads'!$C$50,"Direct costs",'Calc| Overheads Allocation'!E$8*S333,"Internal labour",'Calc| Overheads Allocation'!E$8*S333*'Input| Projects'!$AO333,"DNSP defined",'Calc| Overheads Allocation'!E$78*'Input| Projects'!$AV333,0),0)</f>
        <v>0</v>
      </c>
      <c r="AJ333" s="172" cm="1">
        <f t="array" ref="AJ333">IFERROR(--('Input| Projects'!$AS333="Yes")*_xlfn.SWITCH('Input| Overheads'!$C$50,"Direct costs",'Calc| Overheads Allocation'!F$8*T333,"Internal labour",'Calc| Overheads Allocation'!F$8*T333*'Input| Projects'!$AO333,"DNSP defined",'Calc| Overheads Allocation'!F$78*'Input| Projects'!$AV333,0),0)</f>
        <v>0</v>
      </c>
      <c r="AK333" s="172" cm="1">
        <f t="array" ref="AK333">IFERROR(--('Input| Projects'!$AS333="Yes")*_xlfn.SWITCH('Input| Overheads'!$C$50,"Direct costs",'Calc| Overheads Allocation'!G$8*U333,"Internal labour",'Calc| Overheads Allocation'!G$8*U333*'Input| Projects'!$AO333,"DNSP defined",'Calc| Overheads Allocation'!G$78*'Input| Projects'!$AV333,0),0)</f>
        <v>0</v>
      </c>
      <c r="AL333" s="172" cm="1">
        <f t="array" ref="AL333">IFERROR(--('Input| Projects'!$AS333="Yes")*_xlfn.SWITCH('Input| Overheads'!$C$50,"Direct costs",'Calc| Overheads Allocation'!H$8*V333,"Internal labour",'Calc| Overheads Allocation'!H$8*V333*'Input| Projects'!$AO333,"DNSP defined",'Calc| Overheads Allocation'!H$78*'Input| Projects'!$AV333,0),0)</f>
        <v>0</v>
      </c>
      <c r="AM333" s="172" cm="1">
        <f t="array" ref="AM333">IFERROR(--('Input| Projects'!$AS333="Yes")*_xlfn.SWITCH('Input| Overheads'!$C$50,"Direct costs",'Calc| Overheads Allocation'!I$8*W333,"Internal labour",'Calc| Overheads Allocation'!I$8*W333*'Input| Projects'!$AO333,"DNSP defined",'Calc| Overheads Allocation'!I$78*'Input| Projects'!$AV333,0),0)</f>
        <v>0</v>
      </c>
      <c r="AN333" s="175"/>
      <c r="AO333" s="172" cm="1">
        <f t="array" ref="AO333">IFERROR(--('Input| Projects'!$AT333="Yes")*_xlfn.SWITCH('Input| Overheads'!$C$50,"Direct costs",'Calc| Overheads Allocation'!C$9*Q333,"Internal labour",'Calc| Overheads Allocation'!C$9*Q333*'Input| Projects'!$AO333,"DNSP defined",'Calc| Overheads Allocation'!C$79*'Input| Projects'!$AW333,0),0)</f>
        <v>0</v>
      </c>
      <c r="AP333" s="172" cm="1">
        <f t="array" ref="AP333">IFERROR(--('Input| Projects'!$AT333="Yes")*_xlfn.SWITCH('Input| Overheads'!$C$50,"Direct costs",'Calc| Overheads Allocation'!D$9*R333,"Internal labour",'Calc| Overheads Allocation'!D$9*R333*'Input| Projects'!$AO333,"DNSP defined",'Calc| Overheads Allocation'!D$79*'Input| Projects'!$AW333,0),0)</f>
        <v>0</v>
      </c>
      <c r="AQ333" s="172" cm="1">
        <f t="array" ref="AQ333">IFERROR(--('Input| Projects'!$AT333="Yes")*_xlfn.SWITCH('Input| Overheads'!$C$50,"Direct costs",'Calc| Overheads Allocation'!E$9*S333,"Internal labour",'Calc| Overheads Allocation'!E$9*S333*'Input| Projects'!$AO333,"DNSP defined",'Calc| Overheads Allocation'!E$79*'Input| Projects'!$AW333,0),0)</f>
        <v>0</v>
      </c>
      <c r="AR333" s="172" cm="1">
        <f t="array" ref="AR333">IFERROR(--('Input| Projects'!$AT333="Yes")*_xlfn.SWITCH('Input| Overheads'!$C$50,"Direct costs",'Calc| Overheads Allocation'!F$9*T333,"Internal labour",'Calc| Overheads Allocation'!F$9*T333*'Input| Projects'!$AO333,"DNSP defined",'Calc| Overheads Allocation'!F$79*'Input| Projects'!$AW333,0),0)</f>
        <v>0</v>
      </c>
      <c r="AS333" s="172" cm="1">
        <f t="array" ref="AS333">IFERROR(--('Input| Projects'!$AT333="Yes")*_xlfn.SWITCH('Input| Overheads'!$C$50,"Direct costs",'Calc| Overheads Allocation'!G$9*U333,"Internal labour",'Calc| Overheads Allocation'!G$9*U333*'Input| Projects'!$AO333,"DNSP defined",'Calc| Overheads Allocation'!G$79*'Input| Projects'!$AW333,0),0)</f>
        <v>0</v>
      </c>
      <c r="AT333" s="172" cm="1">
        <f t="array" ref="AT333">IFERROR(--('Input| Projects'!$AT333="Yes")*_xlfn.SWITCH('Input| Overheads'!$C$50,"Direct costs",'Calc| Overheads Allocation'!H$9*V333,"Internal labour",'Calc| Overheads Allocation'!H$9*V333*'Input| Projects'!$AO333,"DNSP defined",'Calc| Overheads Allocation'!H$79*'Input| Projects'!$AW333,0),0)</f>
        <v>0</v>
      </c>
      <c r="AU333" s="172" cm="1">
        <f t="array" ref="AU333">IFERROR(--('Input| Projects'!$AT333="Yes")*_xlfn.SWITCH('Input| Overheads'!$C$50,"Direct costs",'Calc| Overheads Allocation'!I$9*W333,"Internal labour",'Calc| Overheads Allocation'!I$9*W333*'Input| Projects'!$AO333,"DNSP defined",'Calc| Overheads Allocation'!I$79*'Input| Projects'!$AW333,0),0)</f>
        <v>0</v>
      </c>
      <c r="AV333" s="175"/>
      <c r="AW333" s="172">
        <f t="shared" si="134"/>
        <v>0</v>
      </c>
      <c r="AX333" s="172">
        <f t="shared" si="135"/>
        <v>0</v>
      </c>
      <c r="AY333" s="172">
        <f t="shared" si="136"/>
        <v>0</v>
      </c>
      <c r="AZ333" s="172">
        <f t="shared" si="137"/>
        <v>0</v>
      </c>
      <c r="BA333" s="172">
        <f t="shared" si="138"/>
        <v>0</v>
      </c>
      <c r="BB333" s="172">
        <f t="shared" si="139"/>
        <v>0</v>
      </c>
      <c r="BC333" s="172">
        <f t="shared" si="140"/>
        <v>0</v>
      </c>
      <c r="BD333" s="176"/>
      <c r="BE333" s="172">
        <f t="shared" si="141"/>
        <v>0</v>
      </c>
      <c r="BF333" s="172">
        <f t="shared" si="142"/>
        <v>0</v>
      </c>
      <c r="BG333" s="172">
        <f t="shared" si="143"/>
        <v>0</v>
      </c>
      <c r="BH333" s="172">
        <f t="shared" si="144"/>
        <v>0</v>
      </c>
      <c r="BI333" s="172">
        <f t="shared" si="145"/>
        <v>0</v>
      </c>
      <c r="BJ333" s="172">
        <f t="shared" si="146"/>
        <v>0</v>
      </c>
      <c r="BK333" s="172">
        <f t="shared" si="147"/>
        <v>0</v>
      </c>
      <c r="BL333" s="176"/>
      <c r="BM333" s="172">
        <f t="shared" si="126"/>
        <v>0</v>
      </c>
      <c r="BN333" s="172">
        <f t="shared" si="127"/>
        <v>0</v>
      </c>
      <c r="BO333" s="172">
        <f t="shared" si="128"/>
        <v>0</v>
      </c>
      <c r="BP333" s="172">
        <f t="shared" si="129"/>
        <v>0</v>
      </c>
      <c r="BQ333" s="172">
        <f t="shared" si="130"/>
        <v>0</v>
      </c>
      <c r="BR333" s="172">
        <f t="shared" si="131"/>
        <v>0</v>
      </c>
      <c r="BS333" s="172">
        <f t="shared" si="132"/>
        <v>0</v>
      </c>
      <c r="BT333" s="55"/>
      <c r="BU333" s="158">
        <f>SUMIF('Input| Projects'!$BA$8:$CX$8,RIGHT(BU$9,3),'Input| Projects'!$BA333:$CX333)</f>
        <v>0</v>
      </c>
      <c r="BV333" s="158">
        <f>SUMIF('Input| Projects'!$BA$8:$CX$8,RIGHT(BV$9,3),'Input| Projects'!$BA333:$CX333)</f>
        <v>0</v>
      </c>
      <c r="BW333" s="79" t="str">
        <f t="shared" si="133"/>
        <v/>
      </c>
    </row>
    <row r="334" spans="2:75" x14ac:dyDescent="0.2">
      <c r="B334" s="123">
        <f>IFERROR('Input| Projects'!B334,"")</f>
        <v>325</v>
      </c>
      <c r="C334" s="160" t="str">
        <f>IFERROR(IF('Input| Projects'!C334="","",'Input| Projects'!C334),"")</f>
        <v/>
      </c>
      <c r="D334" s="160" t="str">
        <f>IFERROR(IF('Input| Projects'!D334="","",'Input| Projects'!D334),"")</f>
        <v/>
      </c>
      <c r="E334" s="53"/>
      <c r="F334" s="160" t="str">
        <f>IF(LEN('Input| Projects'!F334)&gt;0,'Input| Projects'!F334,"")</f>
        <v/>
      </c>
      <c r="G334" s="160" t="str">
        <f>IF(LEN('Input| Projects'!G334)&gt;0,'Input| Projects'!G334,"")</f>
        <v/>
      </c>
      <c r="H334" s="10"/>
      <c r="I334" s="194" cm="1">
        <f t="array" ref="I334">IF(LEN($F334)&gt;0,1+IFERROR(SUMPRODUCT(TRANSPOSE('Input| Projects'!$AO334:$AQ334),INDEX('Input| Escalations'!$F$27:$L$29,,MATCH(Q$9,'Input| Escalations'!$F$21:$L$21,0))),0),0)</f>
        <v>0</v>
      </c>
      <c r="J334" s="194" cm="1">
        <f t="array" ref="J334">IF(LEN($F334)&gt;0,1+IFERROR(SUMPRODUCT(TRANSPOSE('Input| Projects'!$AO334:$AQ334),INDEX('Input| Escalations'!$F$27:$L$29,,MATCH(R$9,'Input| Escalations'!$F$21:$L$21,0))),0),0)</f>
        <v>0</v>
      </c>
      <c r="K334" s="194" cm="1">
        <f t="array" ref="K334">IF(LEN($F334)&gt;0,1+IFERROR(SUMPRODUCT(TRANSPOSE('Input| Projects'!$AO334:$AQ334),INDEX('Input| Escalations'!$F$27:$L$29,,MATCH(S$9,'Input| Escalations'!$F$21:$L$21,0))),0),0)</f>
        <v>0</v>
      </c>
      <c r="L334" s="194" cm="1">
        <f t="array" ref="L334">IF(LEN($F334)&gt;0,1+IFERROR(SUMPRODUCT(TRANSPOSE('Input| Projects'!$AO334:$AQ334),INDEX('Input| Escalations'!$F$27:$L$29,,MATCH(T$9,'Input| Escalations'!$F$21:$L$21,0))),0),0)</f>
        <v>0</v>
      </c>
      <c r="M334" s="194" cm="1">
        <f t="array" ref="M334">IF(LEN($F334)&gt;0,1+IFERROR(SUMPRODUCT(TRANSPOSE('Input| Projects'!$AO334:$AQ334),INDEX('Input| Escalations'!$F$27:$L$29,,MATCH(U$9,'Input| Escalations'!$F$21:$L$21,0))),0),0)</f>
        <v>0</v>
      </c>
      <c r="N334" s="194" cm="1">
        <f t="array" ref="N334">IF(LEN($F334)&gt;0,1+IFERROR(SUMPRODUCT(TRANSPOSE('Input| Projects'!$AO334:$AQ334),INDEX('Input| Escalations'!$F$27:$L$29,,MATCH(V$9,'Input| Escalations'!$F$21:$L$21,0))),0),0)</f>
        <v>0</v>
      </c>
      <c r="O334" s="194" cm="1">
        <f t="array" ref="O334">IF(LEN($F334)&gt;0,1+IFERROR(SUMPRODUCT(TRANSPOSE('Input| Projects'!$AO334:$AQ334),INDEX('Input| Escalations'!$F$27:$L$29,,MATCH(W$9,'Input| Escalations'!$F$21:$L$21,0))),0),0)</f>
        <v>0</v>
      </c>
      <c r="P334" s="10"/>
      <c r="Q334" s="172">
        <f>IFERROR(IF(ISNUMBER(FIND("decision",'Input| Setup'!$F$6)),'Input| Projects'!Y334,'Input| Projects'!I334)*'Input| Escalations'!$I$17*I334,0)</f>
        <v>0</v>
      </c>
      <c r="R334" s="172">
        <f>IFERROR(IF(ISNUMBER(FIND("decision",'Input| Setup'!$F$6)),'Input| Projects'!Z334,'Input| Projects'!J334)*'Input| Escalations'!$I$17*J334,0)</f>
        <v>0</v>
      </c>
      <c r="S334" s="172">
        <f>IFERROR(IF(ISNUMBER(FIND("decision",'Input| Setup'!$F$6)),'Input| Projects'!AA334,'Input| Projects'!K334)*'Input| Escalations'!$I$17*K334,0)</f>
        <v>0</v>
      </c>
      <c r="T334" s="172">
        <f>IFERROR(IF(ISNUMBER(FIND("decision",'Input| Setup'!$F$6)),'Input| Projects'!AB334,'Input| Projects'!L334)*'Input| Escalations'!$I$17*L334,0)</f>
        <v>0</v>
      </c>
      <c r="U334" s="172">
        <f>IFERROR(IF(ISNUMBER(FIND("decision",'Input| Setup'!$F$6)),'Input| Projects'!AC334,'Input| Projects'!M334)*'Input| Escalations'!$I$17*M334,0)</f>
        <v>0</v>
      </c>
      <c r="V334" s="172">
        <f>IFERROR(IF(ISNUMBER(FIND("decision",'Input| Setup'!$F$6)),'Input| Projects'!AD334,'Input| Projects'!N334)*'Input| Escalations'!$I$17*N334,0)</f>
        <v>0</v>
      </c>
      <c r="W334" s="172">
        <f>IFERROR(IF(ISNUMBER(FIND("decision",'Input| Setup'!$F$6)),'Input| Projects'!AE334,'Input| Projects'!O334)*'Input| Escalations'!$I$17*O334,0)</f>
        <v>0</v>
      </c>
      <c r="X334" s="175"/>
      <c r="Y334" s="172">
        <f>IF(ISNUMBER(FIND("decision",'Input| Setup'!$F$6)),'Input| Projects'!AG334,'Input| Projects'!Q334)*I334*'Input| Escalations'!$I$17</f>
        <v>0</v>
      </c>
      <c r="Z334" s="172">
        <f>IF(ISNUMBER(FIND("decision",'Input| Setup'!$F$6)),'Input| Projects'!AH334,'Input| Projects'!R334)*J334*'Input| Escalations'!$I$17</f>
        <v>0</v>
      </c>
      <c r="AA334" s="172">
        <f>IF(ISNUMBER(FIND("decision",'Input| Setup'!$F$6)),'Input| Projects'!AI334,'Input| Projects'!S334)*K334*'Input| Escalations'!$I$17</f>
        <v>0</v>
      </c>
      <c r="AB334" s="172">
        <f>IF(ISNUMBER(FIND("decision",'Input| Setup'!$F$6)),'Input| Projects'!AJ334,'Input| Projects'!T334)*L334*'Input| Escalations'!$I$17</f>
        <v>0</v>
      </c>
      <c r="AC334" s="172">
        <f>IF(ISNUMBER(FIND("decision",'Input| Setup'!$F$6)),'Input| Projects'!AK334,'Input| Projects'!U334)*M334*'Input| Escalations'!$I$17</f>
        <v>0</v>
      </c>
      <c r="AD334" s="172">
        <f>IF(ISNUMBER(FIND("decision",'Input| Setup'!$F$6)),'Input| Projects'!AL334,'Input| Projects'!V334)*N334*'Input| Escalations'!$I$17</f>
        <v>0</v>
      </c>
      <c r="AE334" s="172">
        <f>IF(ISNUMBER(FIND("decision",'Input| Setup'!$F$6)),'Input| Projects'!AM334,'Input| Projects'!W334)*O334*'Input| Escalations'!$I$17</f>
        <v>0</v>
      </c>
      <c r="AF334" s="175"/>
      <c r="AG334" s="172" cm="1">
        <f t="array" ref="AG334">IFERROR(--('Input| Projects'!$AS334="Yes")*_xlfn.SWITCH('Input| Overheads'!$C$50,"Direct costs",'Calc| Overheads Allocation'!C$8*Q334,"Internal labour",'Calc| Overheads Allocation'!C$8*Q334*'Input| Projects'!$AO334,"DNSP defined",'Calc| Overheads Allocation'!C$78*'Input| Projects'!$AV334,0),0)</f>
        <v>0</v>
      </c>
      <c r="AH334" s="172" cm="1">
        <f t="array" ref="AH334">IFERROR(--('Input| Projects'!$AS334="Yes")*_xlfn.SWITCH('Input| Overheads'!$C$50,"Direct costs",'Calc| Overheads Allocation'!D$8*R334,"Internal labour",'Calc| Overheads Allocation'!D$8*R334*'Input| Projects'!$AO334,"DNSP defined",'Calc| Overheads Allocation'!D$78*'Input| Projects'!$AV334,0),0)</f>
        <v>0</v>
      </c>
      <c r="AI334" s="172" cm="1">
        <f t="array" ref="AI334">IFERROR(--('Input| Projects'!$AS334="Yes")*_xlfn.SWITCH('Input| Overheads'!$C$50,"Direct costs",'Calc| Overheads Allocation'!E$8*S334,"Internal labour",'Calc| Overheads Allocation'!E$8*S334*'Input| Projects'!$AO334,"DNSP defined",'Calc| Overheads Allocation'!E$78*'Input| Projects'!$AV334,0),0)</f>
        <v>0</v>
      </c>
      <c r="AJ334" s="172" cm="1">
        <f t="array" ref="AJ334">IFERROR(--('Input| Projects'!$AS334="Yes")*_xlfn.SWITCH('Input| Overheads'!$C$50,"Direct costs",'Calc| Overheads Allocation'!F$8*T334,"Internal labour",'Calc| Overheads Allocation'!F$8*T334*'Input| Projects'!$AO334,"DNSP defined",'Calc| Overheads Allocation'!F$78*'Input| Projects'!$AV334,0),0)</f>
        <v>0</v>
      </c>
      <c r="AK334" s="172" cm="1">
        <f t="array" ref="AK334">IFERROR(--('Input| Projects'!$AS334="Yes")*_xlfn.SWITCH('Input| Overheads'!$C$50,"Direct costs",'Calc| Overheads Allocation'!G$8*U334,"Internal labour",'Calc| Overheads Allocation'!G$8*U334*'Input| Projects'!$AO334,"DNSP defined",'Calc| Overheads Allocation'!G$78*'Input| Projects'!$AV334,0),0)</f>
        <v>0</v>
      </c>
      <c r="AL334" s="172" cm="1">
        <f t="array" ref="AL334">IFERROR(--('Input| Projects'!$AS334="Yes")*_xlfn.SWITCH('Input| Overheads'!$C$50,"Direct costs",'Calc| Overheads Allocation'!H$8*V334,"Internal labour",'Calc| Overheads Allocation'!H$8*V334*'Input| Projects'!$AO334,"DNSP defined",'Calc| Overheads Allocation'!H$78*'Input| Projects'!$AV334,0),0)</f>
        <v>0</v>
      </c>
      <c r="AM334" s="172" cm="1">
        <f t="array" ref="AM334">IFERROR(--('Input| Projects'!$AS334="Yes")*_xlfn.SWITCH('Input| Overheads'!$C$50,"Direct costs",'Calc| Overheads Allocation'!I$8*W334,"Internal labour",'Calc| Overheads Allocation'!I$8*W334*'Input| Projects'!$AO334,"DNSP defined",'Calc| Overheads Allocation'!I$78*'Input| Projects'!$AV334,0),0)</f>
        <v>0</v>
      </c>
      <c r="AN334" s="175"/>
      <c r="AO334" s="172" cm="1">
        <f t="array" ref="AO334">IFERROR(--('Input| Projects'!$AT334="Yes")*_xlfn.SWITCH('Input| Overheads'!$C$50,"Direct costs",'Calc| Overheads Allocation'!C$9*Q334,"Internal labour",'Calc| Overheads Allocation'!C$9*Q334*'Input| Projects'!$AO334,"DNSP defined",'Calc| Overheads Allocation'!C$79*'Input| Projects'!$AW334,0),0)</f>
        <v>0</v>
      </c>
      <c r="AP334" s="172" cm="1">
        <f t="array" ref="AP334">IFERROR(--('Input| Projects'!$AT334="Yes")*_xlfn.SWITCH('Input| Overheads'!$C$50,"Direct costs",'Calc| Overheads Allocation'!D$9*R334,"Internal labour",'Calc| Overheads Allocation'!D$9*R334*'Input| Projects'!$AO334,"DNSP defined",'Calc| Overheads Allocation'!D$79*'Input| Projects'!$AW334,0),0)</f>
        <v>0</v>
      </c>
      <c r="AQ334" s="172" cm="1">
        <f t="array" ref="AQ334">IFERROR(--('Input| Projects'!$AT334="Yes")*_xlfn.SWITCH('Input| Overheads'!$C$50,"Direct costs",'Calc| Overheads Allocation'!E$9*S334,"Internal labour",'Calc| Overheads Allocation'!E$9*S334*'Input| Projects'!$AO334,"DNSP defined",'Calc| Overheads Allocation'!E$79*'Input| Projects'!$AW334,0),0)</f>
        <v>0</v>
      </c>
      <c r="AR334" s="172" cm="1">
        <f t="array" ref="AR334">IFERROR(--('Input| Projects'!$AT334="Yes")*_xlfn.SWITCH('Input| Overheads'!$C$50,"Direct costs",'Calc| Overheads Allocation'!F$9*T334,"Internal labour",'Calc| Overheads Allocation'!F$9*T334*'Input| Projects'!$AO334,"DNSP defined",'Calc| Overheads Allocation'!F$79*'Input| Projects'!$AW334,0),0)</f>
        <v>0</v>
      </c>
      <c r="AS334" s="172" cm="1">
        <f t="array" ref="AS334">IFERROR(--('Input| Projects'!$AT334="Yes")*_xlfn.SWITCH('Input| Overheads'!$C$50,"Direct costs",'Calc| Overheads Allocation'!G$9*U334,"Internal labour",'Calc| Overheads Allocation'!G$9*U334*'Input| Projects'!$AO334,"DNSP defined",'Calc| Overheads Allocation'!G$79*'Input| Projects'!$AW334,0),0)</f>
        <v>0</v>
      </c>
      <c r="AT334" s="172" cm="1">
        <f t="array" ref="AT334">IFERROR(--('Input| Projects'!$AT334="Yes")*_xlfn.SWITCH('Input| Overheads'!$C$50,"Direct costs",'Calc| Overheads Allocation'!H$9*V334,"Internal labour",'Calc| Overheads Allocation'!H$9*V334*'Input| Projects'!$AO334,"DNSP defined",'Calc| Overheads Allocation'!H$79*'Input| Projects'!$AW334,0),0)</f>
        <v>0</v>
      </c>
      <c r="AU334" s="172" cm="1">
        <f t="array" ref="AU334">IFERROR(--('Input| Projects'!$AT334="Yes")*_xlfn.SWITCH('Input| Overheads'!$C$50,"Direct costs",'Calc| Overheads Allocation'!I$9*W334,"Internal labour",'Calc| Overheads Allocation'!I$9*W334*'Input| Projects'!$AO334,"DNSP defined",'Calc| Overheads Allocation'!I$79*'Input| Projects'!$AW334,0),0)</f>
        <v>0</v>
      </c>
      <c r="AV334" s="175"/>
      <c r="AW334" s="172">
        <f t="shared" si="134"/>
        <v>0</v>
      </c>
      <c r="AX334" s="172">
        <f t="shared" si="135"/>
        <v>0</v>
      </c>
      <c r="AY334" s="172">
        <f t="shared" si="136"/>
        <v>0</v>
      </c>
      <c r="AZ334" s="172">
        <f t="shared" si="137"/>
        <v>0</v>
      </c>
      <c r="BA334" s="172">
        <f t="shared" si="138"/>
        <v>0</v>
      </c>
      <c r="BB334" s="172">
        <f t="shared" si="139"/>
        <v>0</v>
      </c>
      <c r="BC334" s="172">
        <f t="shared" si="140"/>
        <v>0</v>
      </c>
      <c r="BD334" s="176"/>
      <c r="BE334" s="172">
        <f t="shared" si="141"/>
        <v>0</v>
      </c>
      <c r="BF334" s="172">
        <f t="shared" si="142"/>
        <v>0</v>
      </c>
      <c r="BG334" s="172">
        <f t="shared" si="143"/>
        <v>0</v>
      </c>
      <c r="BH334" s="172">
        <f t="shared" si="144"/>
        <v>0</v>
      </c>
      <c r="BI334" s="172">
        <f t="shared" si="145"/>
        <v>0</v>
      </c>
      <c r="BJ334" s="172">
        <f t="shared" si="146"/>
        <v>0</v>
      </c>
      <c r="BK334" s="172">
        <f t="shared" si="147"/>
        <v>0</v>
      </c>
      <c r="BL334" s="176"/>
      <c r="BM334" s="172">
        <f t="shared" si="126"/>
        <v>0</v>
      </c>
      <c r="BN334" s="172">
        <f t="shared" si="127"/>
        <v>0</v>
      </c>
      <c r="BO334" s="172">
        <f t="shared" si="128"/>
        <v>0</v>
      </c>
      <c r="BP334" s="172">
        <f t="shared" si="129"/>
        <v>0</v>
      </c>
      <c r="BQ334" s="172">
        <f t="shared" si="130"/>
        <v>0</v>
      </c>
      <c r="BR334" s="172">
        <f t="shared" si="131"/>
        <v>0</v>
      </c>
      <c r="BS334" s="172">
        <f t="shared" si="132"/>
        <v>0</v>
      </c>
      <c r="BT334" s="55"/>
      <c r="BU334" s="158">
        <f>SUMIF('Input| Projects'!$BA$8:$CX$8,RIGHT(BU$9,3),'Input| Projects'!$BA334:$CX334)</f>
        <v>0</v>
      </c>
      <c r="BV334" s="158">
        <f>SUMIF('Input| Projects'!$BA$8:$CX$8,RIGHT(BV$9,3),'Input| Projects'!$BA334:$CX334)</f>
        <v>0</v>
      </c>
      <c r="BW334" s="79" t="str">
        <f t="shared" si="133"/>
        <v/>
      </c>
    </row>
    <row r="335" spans="2:75" x14ac:dyDescent="0.2">
      <c r="B335" s="123">
        <f>IFERROR('Input| Projects'!B335,"")</f>
        <v>326</v>
      </c>
      <c r="C335" s="160" t="str">
        <f>IFERROR(IF('Input| Projects'!C335="","",'Input| Projects'!C335),"")</f>
        <v/>
      </c>
      <c r="D335" s="160" t="str">
        <f>IFERROR(IF('Input| Projects'!D335="","",'Input| Projects'!D335),"")</f>
        <v/>
      </c>
      <c r="E335" s="53"/>
      <c r="F335" s="160" t="str">
        <f>IF(LEN('Input| Projects'!F335)&gt;0,'Input| Projects'!F335,"")</f>
        <v/>
      </c>
      <c r="G335" s="160" t="str">
        <f>IF(LEN('Input| Projects'!G335)&gt;0,'Input| Projects'!G335,"")</f>
        <v/>
      </c>
      <c r="H335" s="10"/>
      <c r="I335" s="194" cm="1">
        <f t="array" ref="I335">IF(LEN($F335)&gt;0,1+IFERROR(SUMPRODUCT(TRANSPOSE('Input| Projects'!$AO335:$AQ335),INDEX('Input| Escalations'!$F$27:$L$29,,MATCH(Q$9,'Input| Escalations'!$F$21:$L$21,0))),0),0)</f>
        <v>0</v>
      </c>
      <c r="J335" s="194" cm="1">
        <f t="array" ref="J335">IF(LEN($F335)&gt;0,1+IFERROR(SUMPRODUCT(TRANSPOSE('Input| Projects'!$AO335:$AQ335),INDEX('Input| Escalations'!$F$27:$L$29,,MATCH(R$9,'Input| Escalations'!$F$21:$L$21,0))),0),0)</f>
        <v>0</v>
      </c>
      <c r="K335" s="194" cm="1">
        <f t="array" ref="K335">IF(LEN($F335)&gt;0,1+IFERROR(SUMPRODUCT(TRANSPOSE('Input| Projects'!$AO335:$AQ335),INDEX('Input| Escalations'!$F$27:$L$29,,MATCH(S$9,'Input| Escalations'!$F$21:$L$21,0))),0),0)</f>
        <v>0</v>
      </c>
      <c r="L335" s="194" cm="1">
        <f t="array" ref="L335">IF(LEN($F335)&gt;0,1+IFERROR(SUMPRODUCT(TRANSPOSE('Input| Projects'!$AO335:$AQ335),INDEX('Input| Escalations'!$F$27:$L$29,,MATCH(T$9,'Input| Escalations'!$F$21:$L$21,0))),0),0)</f>
        <v>0</v>
      </c>
      <c r="M335" s="194" cm="1">
        <f t="array" ref="M335">IF(LEN($F335)&gt;0,1+IFERROR(SUMPRODUCT(TRANSPOSE('Input| Projects'!$AO335:$AQ335),INDEX('Input| Escalations'!$F$27:$L$29,,MATCH(U$9,'Input| Escalations'!$F$21:$L$21,0))),0),0)</f>
        <v>0</v>
      </c>
      <c r="N335" s="194" cm="1">
        <f t="array" ref="N335">IF(LEN($F335)&gt;0,1+IFERROR(SUMPRODUCT(TRANSPOSE('Input| Projects'!$AO335:$AQ335),INDEX('Input| Escalations'!$F$27:$L$29,,MATCH(V$9,'Input| Escalations'!$F$21:$L$21,0))),0),0)</f>
        <v>0</v>
      </c>
      <c r="O335" s="194" cm="1">
        <f t="array" ref="O335">IF(LEN($F335)&gt;0,1+IFERROR(SUMPRODUCT(TRANSPOSE('Input| Projects'!$AO335:$AQ335),INDEX('Input| Escalations'!$F$27:$L$29,,MATCH(W$9,'Input| Escalations'!$F$21:$L$21,0))),0),0)</f>
        <v>0</v>
      </c>
      <c r="P335" s="10"/>
      <c r="Q335" s="172">
        <f>IFERROR(IF(ISNUMBER(FIND("decision",'Input| Setup'!$F$6)),'Input| Projects'!Y335,'Input| Projects'!I335)*'Input| Escalations'!$I$17*I335,0)</f>
        <v>0</v>
      </c>
      <c r="R335" s="172">
        <f>IFERROR(IF(ISNUMBER(FIND("decision",'Input| Setup'!$F$6)),'Input| Projects'!Z335,'Input| Projects'!J335)*'Input| Escalations'!$I$17*J335,0)</f>
        <v>0</v>
      </c>
      <c r="S335" s="172">
        <f>IFERROR(IF(ISNUMBER(FIND("decision",'Input| Setup'!$F$6)),'Input| Projects'!AA335,'Input| Projects'!K335)*'Input| Escalations'!$I$17*K335,0)</f>
        <v>0</v>
      </c>
      <c r="T335" s="172">
        <f>IFERROR(IF(ISNUMBER(FIND("decision",'Input| Setup'!$F$6)),'Input| Projects'!AB335,'Input| Projects'!L335)*'Input| Escalations'!$I$17*L335,0)</f>
        <v>0</v>
      </c>
      <c r="U335" s="172">
        <f>IFERROR(IF(ISNUMBER(FIND("decision",'Input| Setup'!$F$6)),'Input| Projects'!AC335,'Input| Projects'!M335)*'Input| Escalations'!$I$17*M335,0)</f>
        <v>0</v>
      </c>
      <c r="V335" s="172">
        <f>IFERROR(IF(ISNUMBER(FIND("decision",'Input| Setup'!$F$6)),'Input| Projects'!AD335,'Input| Projects'!N335)*'Input| Escalations'!$I$17*N335,0)</f>
        <v>0</v>
      </c>
      <c r="W335" s="172">
        <f>IFERROR(IF(ISNUMBER(FIND("decision",'Input| Setup'!$F$6)),'Input| Projects'!AE335,'Input| Projects'!O335)*'Input| Escalations'!$I$17*O335,0)</f>
        <v>0</v>
      </c>
      <c r="X335" s="175"/>
      <c r="Y335" s="172">
        <f>IF(ISNUMBER(FIND("decision",'Input| Setup'!$F$6)),'Input| Projects'!AG335,'Input| Projects'!Q335)*I335*'Input| Escalations'!$I$17</f>
        <v>0</v>
      </c>
      <c r="Z335" s="172">
        <f>IF(ISNUMBER(FIND("decision",'Input| Setup'!$F$6)),'Input| Projects'!AH335,'Input| Projects'!R335)*J335*'Input| Escalations'!$I$17</f>
        <v>0</v>
      </c>
      <c r="AA335" s="172">
        <f>IF(ISNUMBER(FIND("decision",'Input| Setup'!$F$6)),'Input| Projects'!AI335,'Input| Projects'!S335)*K335*'Input| Escalations'!$I$17</f>
        <v>0</v>
      </c>
      <c r="AB335" s="172">
        <f>IF(ISNUMBER(FIND("decision",'Input| Setup'!$F$6)),'Input| Projects'!AJ335,'Input| Projects'!T335)*L335*'Input| Escalations'!$I$17</f>
        <v>0</v>
      </c>
      <c r="AC335" s="172">
        <f>IF(ISNUMBER(FIND("decision",'Input| Setup'!$F$6)),'Input| Projects'!AK335,'Input| Projects'!U335)*M335*'Input| Escalations'!$I$17</f>
        <v>0</v>
      </c>
      <c r="AD335" s="172">
        <f>IF(ISNUMBER(FIND("decision",'Input| Setup'!$F$6)),'Input| Projects'!AL335,'Input| Projects'!V335)*N335*'Input| Escalations'!$I$17</f>
        <v>0</v>
      </c>
      <c r="AE335" s="172">
        <f>IF(ISNUMBER(FIND("decision",'Input| Setup'!$F$6)),'Input| Projects'!AM335,'Input| Projects'!W335)*O335*'Input| Escalations'!$I$17</f>
        <v>0</v>
      </c>
      <c r="AF335" s="175"/>
      <c r="AG335" s="172" cm="1">
        <f t="array" ref="AG335">IFERROR(--('Input| Projects'!$AS335="Yes")*_xlfn.SWITCH('Input| Overheads'!$C$50,"Direct costs",'Calc| Overheads Allocation'!C$8*Q335,"Internal labour",'Calc| Overheads Allocation'!C$8*Q335*'Input| Projects'!$AO335,"DNSP defined",'Calc| Overheads Allocation'!C$78*'Input| Projects'!$AV335,0),0)</f>
        <v>0</v>
      </c>
      <c r="AH335" s="172" cm="1">
        <f t="array" ref="AH335">IFERROR(--('Input| Projects'!$AS335="Yes")*_xlfn.SWITCH('Input| Overheads'!$C$50,"Direct costs",'Calc| Overheads Allocation'!D$8*R335,"Internal labour",'Calc| Overheads Allocation'!D$8*R335*'Input| Projects'!$AO335,"DNSP defined",'Calc| Overheads Allocation'!D$78*'Input| Projects'!$AV335,0),0)</f>
        <v>0</v>
      </c>
      <c r="AI335" s="172" cm="1">
        <f t="array" ref="AI335">IFERROR(--('Input| Projects'!$AS335="Yes")*_xlfn.SWITCH('Input| Overheads'!$C$50,"Direct costs",'Calc| Overheads Allocation'!E$8*S335,"Internal labour",'Calc| Overheads Allocation'!E$8*S335*'Input| Projects'!$AO335,"DNSP defined",'Calc| Overheads Allocation'!E$78*'Input| Projects'!$AV335,0),0)</f>
        <v>0</v>
      </c>
      <c r="AJ335" s="172" cm="1">
        <f t="array" ref="AJ335">IFERROR(--('Input| Projects'!$AS335="Yes")*_xlfn.SWITCH('Input| Overheads'!$C$50,"Direct costs",'Calc| Overheads Allocation'!F$8*T335,"Internal labour",'Calc| Overheads Allocation'!F$8*T335*'Input| Projects'!$AO335,"DNSP defined",'Calc| Overheads Allocation'!F$78*'Input| Projects'!$AV335,0),0)</f>
        <v>0</v>
      </c>
      <c r="AK335" s="172" cm="1">
        <f t="array" ref="AK335">IFERROR(--('Input| Projects'!$AS335="Yes")*_xlfn.SWITCH('Input| Overheads'!$C$50,"Direct costs",'Calc| Overheads Allocation'!G$8*U335,"Internal labour",'Calc| Overheads Allocation'!G$8*U335*'Input| Projects'!$AO335,"DNSP defined",'Calc| Overheads Allocation'!G$78*'Input| Projects'!$AV335,0),0)</f>
        <v>0</v>
      </c>
      <c r="AL335" s="172" cm="1">
        <f t="array" ref="AL335">IFERROR(--('Input| Projects'!$AS335="Yes")*_xlfn.SWITCH('Input| Overheads'!$C$50,"Direct costs",'Calc| Overheads Allocation'!H$8*V335,"Internal labour",'Calc| Overheads Allocation'!H$8*V335*'Input| Projects'!$AO335,"DNSP defined",'Calc| Overheads Allocation'!H$78*'Input| Projects'!$AV335,0),0)</f>
        <v>0</v>
      </c>
      <c r="AM335" s="172" cm="1">
        <f t="array" ref="AM335">IFERROR(--('Input| Projects'!$AS335="Yes")*_xlfn.SWITCH('Input| Overheads'!$C$50,"Direct costs",'Calc| Overheads Allocation'!I$8*W335,"Internal labour",'Calc| Overheads Allocation'!I$8*W335*'Input| Projects'!$AO335,"DNSP defined",'Calc| Overheads Allocation'!I$78*'Input| Projects'!$AV335,0),0)</f>
        <v>0</v>
      </c>
      <c r="AN335" s="175"/>
      <c r="AO335" s="172" cm="1">
        <f t="array" ref="AO335">IFERROR(--('Input| Projects'!$AT335="Yes")*_xlfn.SWITCH('Input| Overheads'!$C$50,"Direct costs",'Calc| Overheads Allocation'!C$9*Q335,"Internal labour",'Calc| Overheads Allocation'!C$9*Q335*'Input| Projects'!$AO335,"DNSP defined",'Calc| Overheads Allocation'!C$79*'Input| Projects'!$AW335,0),0)</f>
        <v>0</v>
      </c>
      <c r="AP335" s="172" cm="1">
        <f t="array" ref="AP335">IFERROR(--('Input| Projects'!$AT335="Yes")*_xlfn.SWITCH('Input| Overheads'!$C$50,"Direct costs",'Calc| Overheads Allocation'!D$9*R335,"Internal labour",'Calc| Overheads Allocation'!D$9*R335*'Input| Projects'!$AO335,"DNSP defined",'Calc| Overheads Allocation'!D$79*'Input| Projects'!$AW335,0),0)</f>
        <v>0</v>
      </c>
      <c r="AQ335" s="172" cm="1">
        <f t="array" ref="AQ335">IFERROR(--('Input| Projects'!$AT335="Yes")*_xlfn.SWITCH('Input| Overheads'!$C$50,"Direct costs",'Calc| Overheads Allocation'!E$9*S335,"Internal labour",'Calc| Overheads Allocation'!E$9*S335*'Input| Projects'!$AO335,"DNSP defined",'Calc| Overheads Allocation'!E$79*'Input| Projects'!$AW335,0),0)</f>
        <v>0</v>
      </c>
      <c r="AR335" s="172" cm="1">
        <f t="array" ref="AR335">IFERROR(--('Input| Projects'!$AT335="Yes")*_xlfn.SWITCH('Input| Overheads'!$C$50,"Direct costs",'Calc| Overheads Allocation'!F$9*T335,"Internal labour",'Calc| Overheads Allocation'!F$9*T335*'Input| Projects'!$AO335,"DNSP defined",'Calc| Overheads Allocation'!F$79*'Input| Projects'!$AW335,0),0)</f>
        <v>0</v>
      </c>
      <c r="AS335" s="172" cm="1">
        <f t="array" ref="AS335">IFERROR(--('Input| Projects'!$AT335="Yes")*_xlfn.SWITCH('Input| Overheads'!$C$50,"Direct costs",'Calc| Overheads Allocation'!G$9*U335,"Internal labour",'Calc| Overheads Allocation'!G$9*U335*'Input| Projects'!$AO335,"DNSP defined",'Calc| Overheads Allocation'!G$79*'Input| Projects'!$AW335,0),0)</f>
        <v>0</v>
      </c>
      <c r="AT335" s="172" cm="1">
        <f t="array" ref="AT335">IFERROR(--('Input| Projects'!$AT335="Yes")*_xlfn.SWITCH('Input| Overheads'!$C$50,"Direct costs",'Calc| Overheads Allocation'!H$9*V335,"Internal labour",'Calc| Overheads Allocation'!H$9*V335*'Input| Projects'!$AO335,"DNSP defined",'Calc| Overheads Allocation'!H$79*'Input| Projects'!$AW335,0),0)</f>
        <v>0</v>
      </c>
      <c r="AU335" s="172" cm="1">
        <f t="array" ref="AU335">IFERROR(--('Input| Projects'!$AT335="Yes")*_xlfn.SWITCH('Input| Overheads'!$C$50,"Direct costs",'Calc| Overheads Allocation'!I$9*W335,"Internal labour",'Calc| Overheads Allocation'!I$9*W335*'Input| Projects'!$AO335,"DNSP defined",'Calc| Overheads Allocation'!I$79*'Input| Projects'!$AW335,0),0)</f>
        <v>0</v>
      </c>
      <c r="AV335" s="175"/>
      <c r="AW335" s="172">
        <f t="shared" si="134"/>
        <v>0</v>
      </c>
      <c r="AX335" s="172">
        <f t="shared" si="135"/>
        <v>0</v>
      </c>
      <c r="AY335" s="172">
        <f t="shared" si="136"/>
        <v>0</v>
      </c>
      <c r="AZ335" s="172">
        <f t="shared" si="137"/>
        <v>0</v>
      </c>
      <c r="BA335" s="172">
        <f t="shared" si="138"/>
        <v>0</v>
      </c>
      <c r="BB335" s="172">
        <f t="shared" si="139"/>
        <v>0</v>
      </c>
      <c r="BC335" s="172">
        <f t="shared" si="140"/>
        <v>0</v>
      </c>
      <c r="BD335" s="176"/>
      <c r="BE335" s="172">
        <f t="shared" si="141"/>
        <v>0</v>
      </c>
      <c r="BF335" s="172">
        <f t="shared" si="142"/>
        <v>0</v>
      </c>
      <c r="BG335" s="172">
        <f t="shared" si="143"/>
        <v>0</v>
      </c>
      <c r="BH335" s="172">
        <f t="shared" si="144"/>
        <v>0</v>
      </c>
      <c r="BI335" s="172">
        <f t="shared" si="145"/>
        <v>0</v>
      </c>
      <c r="BJ335" s="172">
        <f t="shared" si="146"/>
        <v>0</v>
      </c>
      <c r="BK335" s="172">
        <f t="shared" si="147"/>
        <v>0</v>
      </c>
      <c r="BL335" s="176"/>
      <c r="BM335" s="172">
        <f t="shared" si="126"/>
        <v>0</v>
      </c>
      <c r="BN335" s="172">
        <f t="shared" si="127"/>
        <v>0</v>
      </c>
      <c r="BO335" s="172">
        <f t="shared" si="128"/>
        <v>0</v>
      </c>
      <c r="BP335" s="172">
        <f t="shared" si="129"/>
        <v>0</v>
      </c>
      <c r="BQ335" s="172">
        <f t="shared" si="130"/>
        <v>0</v>
      </c>
      <c r="BR335" s="172">
        <f t="shared" si="131"/>
        <v>0</v>
      </c>
      <c r="BS335" s="172">
        <f t="shared" si="132"/>
        <v>0</v>
      </c>
      <c r="BT335" s="55"/>
      <c r="BU335" s="158">
        <f>SUMIF('Input| Projects'!$BA$8:$CX$8,RIGHT(BU$9,3),'Input| Projects'!$BA335:$CX335)</f>
        <v>0</v>
      </c>
      <c r="BV335" s="158">
        <f>SUMIF('Input| Projects'!$BA$8:$CX$8,RIGHT(BV$9,3),'Input| Projects'!$BA335:$CX335)</f>
        <v>0</v>
      </c>
      <c r="BW335" s="79" t="str">
        <f t="shared" si="133"/>
        <v/>
      </c>
    </row>
    <row r="336" spans="2:75" x14ac:dyDescent="0.2">
      <c r="B336" s="123">
        <f>IFERROR('Input| Projects'!B336,"")</f>
        <v>327</v>
      </c>
      <c r="C336" s="160" t="str">
        <f>IFERROR(IF('Input| Projects'!C336="","",'Input| Projects'!C336),"")</f>
        <v/>
      </c>
      <c r="D336" s="160" t="str">
        <f>IFERROR(IF('Input| Projects'!D336="","",'Input| Projects'!D336),"")</f>
        <v/>
      </c>
      <c r="E336" s="53"/>
      <c r="F336" s="160" t="str">
        <f>IF(LEN('Input| Projects'!F336)&gt;0,'Input| Projects'!F336,"")</f>
        <v/>
      </c>
      <c r="G336" s="160" t="str">
        <f>IF(LEN('Input| Projects'!G336)&gt;0,'Input| Projects'!G336,"")</f>
        <v/>
      </c>
      <c r="H336" s="10"/>
      <c r="I336" s="194" cm="1">
        <f t="array" ref="I336">IF(LEN($F336)&gt;0,1+IFERROR(SUMPRODUCT(TRANSPOSE('Input| Projects'!$AO336:$AQ336),INDEX('Input| Escalations'!$F$27:$L$29,,MATCH(Q$9,'Input| Escalations'!$F$21:$L$21,0))),0),0)</f>
        <v>0</v>
      </c>
      <c r="J336" s="194" cm="1">
        <f t="array" ref="J336">IF(LEN($F336)&gt;0,1+IFERROR(SUMPRODUCT(TRANSPOSE('Input| Projects'!$AO336:$AQ336),INDEX('Input| Escalations'!$F$27:$L$29,,MATCH(R$9,'Input| Escalations'!$F$21:$L$21,0))),0),0)</f>
        <v>0</v>
      </c>
      <c r="K336" s="194" cm="1">
        <f t="array" ref="K336">IF(LEN($F336)&gt;0,1+IFERROR(SUMPRODUCT(TRANSPOSE('Input| Projects'!$AO336:$AQ336),INDEX('Input| Escalations'!$F$27:$L$29,,MATCH(S$9,'Input| Escalations'!$F$21:$L$21,0))),0),0)</f>
        <v>0</v>
      </c>
      <c r="L336" s="194" cm="1">
        <f t="array" ref="L336">IF(LEN($F336)&gt;0,1+IFERROR(SUMPRODUCT(TRANSPOSE('Input| Projects'!$AO336:$AQ336),INDEX('Input| Escalations'!$F$27:$L$29,,MATCH(T$9,'Input| Escalations'!$F$21:$L$21,0))),0),0)</f>
        <v>0</v>
      </c>
      <c r="M336" s="194" cm="1">
        <f t="array" ref="M336">IF(LEN($F336)&gt;0,1+IFERROR(SUMPRODUCT(TRANSPOSE('Input| Projects'!$AO336:$AQ336),INDEX('Input| Escalations'!$F$27:$L$29,,MATCH(U$9,'Input| Escalations'!$F$21:$L$21,0))),0),0)</f>
        <v>0</v>
      </c>
      <c r="N336" s="194" cm="1">
        <f t="array" ref="N336">IF(LEN($F336)&gt;0,1+IFERROR(SUMPRODUCT(TRANSPOSE('Input| Projects'!$AO336:$AQ336),INDEX('Input| Escalations'!$F$27:$L$29,,MATCH(V$9,'Input| Escalations'!$F$21:$L$21,0))),0),0)</f>
        <v>0</v>
      </c>
      <c r="O336" s="194" cm="1">
        <f t="array" ref="O336">IF(LEN($F336)&gt;0,1+IFERROR(SUMPRODUCT(TRANSPOSE('Input| Projects'!$AO336:$AQ336),INDEX('Input| Escalations'!$F$27:$L$29,,MATCH(W$9,'Input| Escalations'!$F$21:$L$21,0))),0),0)</f>
        <v>0</v>
      </c>
      <c r="P336" s="10"/>
      <c r="Q336" s="172">
        <f>IFERROR(IF(ISNUMBER(FIND("decision",'Input| Setup'!$F$6)),'Input| Projects'!Y336,'Input| Projects'!I336)*'Input| Escalations'!$I$17*I336,0)</f>
        <v>0</v>
      </c>
      <c r="R336" s="172">
        <f>IFERROR(IF(ISNUMBER(FIND("decision",'Input| Setup'!$F$6)),'Input| Projects'!Z336,'Input| Projects'!J336)*'Input| Escalations'!$I$17*J336,0)</f>
        <v>0</v>
      </c>
      <c r="S336" s="172">
        <f>IFERROR(IF(ISNUMBER(FIND("decision",'Input| Setup'!$F$6)),'Input| Projects'!AA336,'Input| Projects'!K336)*'Input| Escalations'!$I$17*K336,0)</f>
        <v>0</v>
      </c>
      <c r="T336" s="172">
        <f>IFERROR(IF(ISNUMBER(FIND("decision",'Input| Setup'!$F$6)),'Input| Projects'!AB336,'Input| Projects'!L336)*'Input| Escalations'!$I$17*L336,0)</f>
        <v>0</v>
      </c>
      <c r="U336" s="172">
        <f>IFERROR(IF(ISNUMBER(FIND("decision",'Input| Setup'!$F$6)),'Input| Projects'!AC336,'Input| Projects'!M336)*'Input| Escalations'!$I$17*M336,0)</f>
        <v>0</v>
      </c>
      <c r="V336" s="172">
        <f>IFERROR(IF(ISNUMBER(FIND("decision",'Input| Setup'!$F$6)),'Input| Projects'!AD336,'Input| Projects'!N336)*'Input| Escalations'!$I$17*N336,0)</f>
        <v>0</v>
      </c>
      <c r="W336" s="172">
        <f>IFERROR(IF(ISNUMBER(FIND("decision",'Input| Setup'!$F$6)),'Input| Projects'!AE336,'Input| Projects'!O336)*'Input| Escalations'!$I$17*O336,0)</f>
        <v>0</v>
      </c>
      <c r="X336" s="175"/>
      <c r="Y336" s="172">
        <f>IF(ISNUMBER(FIND("decision",'Input| Setup'!$F$6)),'Input| Projects'!AG336,'Input| Projects'!Q336)*I336*'Input| Escalations'!$I$17</f>
        <v>0</v>
      </c>
      <c r="Z336" s="172">
        <f>IF(ISNUMBER(FIND("decision",'Input| Setup'!$F$6)),'Input| Projects'!AH336,'Input| Projects'!R336)*J336*'Input| Escalations'!$I$17</f>
        <v>0</v>
      </c>
      <c r="AA336" s="172">
        <f>IF(ISNUMBER(FIND("decision",'Input| Setup'!$F$6)),'Input| Projects'!AI336,'Input| Projects'!S336)*K336*'Input| Escalations'!$I$17</f>
        <v>0</v>
      </c>
      <c r="AB336" s="172">
        <f>IF(ISNUMBER(FIND("decision",'Input| Setup'!$F$6)),'Input| Projects'!AJ336,'Input| Projects'!T336)*L336*'Input| Escalations'!$I$17</f>
        <v>0</v>
      </c>
      <c r="AC336" s="172">
        <f>IF(ISNUMBER(FIND("decision",'Input| Setup'!$F$6)),'Input| Projects'!AK336,'Input| Projects'!U336)*M336*'Input| Escalations'!$I$17</f>
        <v>0</v>
      </c>
      <c r="AD336" s="172">
        <f>IF(ISNUMBER(FIND("decision",'Input| Setup'!$F$6)),'Input| Projects'!AL336,'Input| Projects'!V336)*N336*'Input| Escalations'!$I$17</f>
        <v>0</v>
      </c>
      <c r="AE336" s="172">
        <f>IF(ISNUMBER(FIND("decision",'Input| Setup'!$F$6)),'Input| Projects'!AM336,'Input| Projects'!W336)*O336*'Input| Escalations'!$I$17</f>
        <v>0</v>
      </c>
      <c r="AF336" s="175"/>
      <c r="AG336" s="172" cm="1">
        <f t="array" ref="AG336">IFERROR(--('Input| Projects'!$AS336="Yes")*_xlfn.SWITCH('Input| Overheads'!$C$50,"Direct costs",'Calc| Overheads Allocation'!C$8*Q336,"Internal labour",'Calc| Overheads Allocation'!C$8*Q336*'Input| Projects'!$AO336,"DNSP defined",'Calc| Overheads Allocation'!C$78*'Input| Projects'!$AV336,0),0)</f>
        <v>0</v>
      </c>
      <c r="AH336" s="172" cm="1">
        <f t="array" ref="AH336">IFERROR(--('Input| Projects'!$AS336="Yes")*_xlfn.SWITCH('Input| Overheads'!$C$50,"Direct costs",'Calc| Overheads Allocation'!D$8*R336,"Internal labour",'Calc| Overheads Allocation'!D$8*R336*'Input| Projects'!$AO336,"DNSP defined",'Calc| Overheads Allocation'!D$78*'Input| Projects'!$AV336,0),0)</f>
        <v>0</v>
      </c>
      <c r="AI336" s="172" cm="1">
        <f t="array" ref="AI336">IFERROR(--('Input| Projects'!$AS336="Yes")*_xlfn.SWITCH('Input| Overheads'!$C$50,"Direct costs",'Calc| Overheads Allocation'!E$8*S336,"Internal labour",'Calc| Overheads Allocation'!E$8*S336*'Input| Projects'!$AO336,"DNSP defined",'Calc| Overheads Allocation'!E$78*'Input| Projects'!$AV336,0),0)</f>
        <v>0</v>
      </c>
      <c r="AJ336" s="172" cm="1">
        <f t="array" ref="AJ336">IFERROR(--('Input| Projects'!$AS336="Yes")*_xlfn.SWITCH('Input| Overheads'!$C$50,"Direct costs",'Calc| Overheads Allocation'!F$8*T336,"Internal labour",'Calc| Overheads Allocation'!F$8*T336*'Input| Projects'!$AO336,"DNSP defined",'Calc| Overheads Allocation'!F$78*'Input| Projects'!$AV336,0),0)</f>
        <v>0</v>
      </c>
      <c r="AK336" s="172" cm="1">
        <f t="array" ref="AK336">IFERROR(--('Input| Projects'!$AS336="Yes")*_xlfn.SWITCH('Input| Overheads'!$C$50,"Direct costs",'Calc| Overheads Allocation'!G$8*U336,"Internal labour",'Calc| Overheads Allocation'!G$8*U336*'Input| Projects'!$AO336,"DNSP defined",'Calc| Overheads Allocation'!G$78*'Input| Projects'!$AV336,0),0)</f>
        <v>0</v>
      </c>
      <c r="AL336" s="172" cm="1">
        <f t="array" ref="AL336">IFERROR(--('Input| Projects'!$AS336="Yes")*_xlfn.SWITCH('Input| Overheads'!$C$50,"Direct costs",'Calc| Overheads Allocation'!H$8*V336,"Internal labour",'Calc| Overheads Allocation'!H$8*V336*'Input| Projects'!$AO336,"DNSP defined",'Calc| Overheads Allocation'!H$78*'Input| Projects'!$AV336,0),0)</f>
        <v>0</v>
      </c>
      <c r="AM336" s="172" cm="1">
        <f t="array" ref="AM336">IFERROR(--('Input| Projects'!$AS336="Yes")*_xlfn.SWITCH('Input| Overheads'!$C$50,"Direct costs",'Calc| Overheads Allocation'!I$8*W336,"Internal labour",'Calc| Overheads Allocation'!I$8*W336*'Input| Projects'!$AO336,"DNSP defined",'Calc| Overheads Allocation'!I$78*'Input| Projects'!$AV336,0),0)</f>
        <v>0</v>
      </c>
      <c r="AN336" s="175"/>
      <c r="AO336" s="172" cm="1">
        <f t="array" ref="AO336">IFERROR(--('Input| Projects'!$AT336="Yes")*_xlfn.SWITCH('Input| Overheads'!$C$50,"Direct costs",'Calc| Overheads Allocation'!C$9*Q336,"Internal labour",'Calc| Overheads Allocation'!C$9*Q336*'Input| Projects'!$AO336,"DNSP defined",'Calc| Overheads Allocation'!C$79*'Input| Projects'!$AW336,0),0)</f>
        <v>0</v>
      </c>
      <c r="AP336" s="172" cm="1">
        <f t="array" ref="AP336">IFERROR(--('Input| Projects'!$AT336="Yes")*_xlfn.SWITCH('Input| Overheads'!$C$50,"Direct costs",'Calc| Overheads Allocation'!D$9*R336,"Internal labour",'Calc| Overheads Allocation'!D$9*R336*'Input| Projects'!$AO336,"DNSP defined",'Calc| Overheads Allocation'!D$79*'Input| Projects'!$AW336,0),0)</f>
        <v>0</v>
      </c>
      <c r="AQ336" s="172" cm="1">
        <f t="array" ref="AQ336">IFERROR(--('Input| Projects'!$AT336="Yes")*_xlfn.SWITCH('Input| Overheads'!$C$50,"Direct costs",'Calc| Overheads Allocation'!E$9*S336,"Internal labour",'Calc| Overheads Allocation'!E$9*S336*'Input| Projects'!$AO336,"DNSP defined",'Calc| Overheads Allocation'!E$79*'Input| Projects'!$AW336,0),0)</f>
        <v>0</v>
      </c>
      <c r="AR336" s="172" cm="1">
        <f t="array" ref="AR336">IFERROR(--('Input| Projects'!$AT336="Yes")*_xlfn.SWITCH('Input| Overheads'!$C$50,"Direct costs",'Calc| Overheads Allocation'!F$9*T336,"Internal labour",'Calc| Overheads Allocation'!F$9*T336*'Input| Projects'!$AO336,"DNSP defined",'Calc| Overheads Allocation'!F$79*'Input| Projects'!$AW336,0),0)</f>
        <v>0</v>
      </c>
      <c r="AS336" s="172" cm="1">
        <f t="array" ref="AS336">IFERROR(--('Input| Projects'!$AT336="Yes")*_xlfn.SWITCH('Input| Overheads'!$C$50,"Direct costs",'Calc| Overheads Allocation'!G$9*U336,"Internal labour",'Calc| Overheads Allocation'!G$9*U336*'Input| Projects'!$AO336,"DNSP defined",'Calc| Overheads Allocation'!G$79*'Input| Projects'!$AW336,0),0)</f>
        <v>0</v>
      </c>
      <c r="AT336" s="172" cm="1">
        <f t="array" ref="AT336">IFERROR(--('Input| Projects'!$AT336="Yes")*_xlfn.SWITCH('Input| Overheads'!$C$50,"Direct costs",'Calc| Overheads Allocation'!H$9*V336,"Internal labour",'Calc| Overheads Allocation'!H$9*V336*'Input| Projects'!$AO336,"DNSP defined",'Calc| Overheads Allocation'!H$79*'Input| Projects'!$AW336,0),0)</f>
        <v>0</v>
      </c>
      <c r="AU336" s="172" cm="1">
        <f t="array" ref="AU336">IFERROR(--('Input| Projects'!$AT336="Yes")*_xlfn.SWITCH('Input| Overheads'!$C$50,"Direct costs",'Calc| Overheads Allocation'!I$9*W336,"Internal labour",'Calc| Overheads Allocation'!I$9*W336*'Input| Projects'!$AO336,"DNSP defined",'Calc| Overheads Allocation'!I$79*'Input| Projects'!$AW336,0),0)</f>
        <v>0</v>
      </c>
      <c r="AV336" s="175"/>
      <c r="AW336" s="172">
        <f t="shared" si="134"/>
        <v>0</v>
      </c>
      <c r="AX336" s="172">
        <f t="shared" si="135"/>
        <v>0</v>
      </c>
      <c r="AY336" s="172">
        <f t="shared" si="136"/>
        <v>0</v>
      </c>
      <c r="AZ336" s="172">
        <f t="shared" si="137"/>
        <v>0</v>
      </c>
      <c r="BA336" s="172">
        <f t="shared" si="138"/>
        <v>0</v>
      </c>
      <c r="BB336" s="172">
        <f t="shared" si="139"/>
        <v>0</v>
      </c>
      <c r="BC336" s="172">
        <f t="shared" si="140"/>
        <v>0</v>
      </c>
      <c r="BD336" s="176"/>
      <c r="BE336" s="172">
        <f t="shared" si="141"/>
        <v>0</v>
      </c>
      <c r="BF336" s="172">
        <f t="shared" si="142"/>
        <v>0</v>
      </c>
      <c r="BG336" s="172">
        <f t="shared" si="143"/>
        <v>0</v>
      </c>
      <c r="BH336" s="172">
        <f t="shared" si="144"/>
        <v>0</v>
      </c>
      <c r="BI336" s="172">
        <f t="shared" si="145"/>
        <v>0</v>
      </c>
      <c r="BJ336" s="172">
        <f t="shared" si="146"/>
        <v>0</v>
      </c>
      <c r="BK336" s="172">
        <f t="shared" si="147"/>
        <v>0</v>
      </c>
      <c r="BL336" s="176"/>
      <c r="BM336" s="172">
        <f t="shared" si="126"/>
        <v>0</v>
      </c>
      <c r="BN336" s="172">
        <f t="shared" si="127"/>
        <v>0</v>
      </c>
      <c r="BO336" s="172">
        <f t="shared" si="128"/>
        <v>0</v>
      </c>
      <c r="BP336" s="172">
        <f t="shared" si="129"/>
        <v>0</v>
      </c>
      <c r="BQ336" s="172">
        <f t="shared" si="130"/>
        <v>0</v>
      </c>
      <c r="BR336" s="172">
        <f t="shared" si="131"/>
        <v>0</v>
      </c>
      <c r="BS336" s="172">
        <f t="shared" si="132"/>
        <v>0</v>
      </c>
      <c r="BT336" s="55"/>
      <c r="BU336" s="158">
        <f>SUMIF('Input| Projects'!$BA$8:$CX$8,RIGHT(BU$9,3),'Input| Projects'!$BA336:$CX336)</f>
        <v>0</v>
      </c>
      <c r="BV336" s="158">
        <f>SUMIF('Input| Projects'!$BA$8:$CX$8,RIGHT(BV$9,3),'Input| Projects'!$BA336:$CX336)</f>
        <v>0</v>
      </c>
      <c r="BW336" s="79" t="str">
        <f t="shared" si="133"/>
        <v/>
      </c>
    </row>
    <row r="337" spans="2:75" x14ac:dyDescent="0.2">
      <c r="B337" s="123">
        <f>IFERROR('Input| Projects'!B337,"")</f>
        <v>328</v>
      </c>
      <c r="C337" s="160" t="str">
        <f>IFERROR(IF('Input| Projects'!C337="","",'Input| Projects'!C337),"")</f>
        <v/>
      </c>
      <c r="D337" s="160" t="str">
        <f>IFERROR(IF('Input| Projects'!D337="","",'Input| Projects'!D337),"")</f>
        <v/>
      </c>
      <c r="E337" s="53"/>
      <c r="F337" s="160" t="str">
        <f>IF(LEN('Input| Projects'!F337)&gt;0,'Input| Projects'!F337,"")</f>
        <v/>
      </c>
      <c r="G337" s="160" t="str">
        <f>IF(LEN('Input| Projects'!G337)&gt;0,'Input| Projects'!G337,"")</f>
        <v/>
      </c>
      <c r="H337" s="10"/>
      <c r="I337" s="194" cm="1">
        <f t="array" ref="I337">IF(LEN($F337)&gt;0,1+IFERROR(SUMPRODUCT(TRANSPOSE('Input| Projects'!$AO337:$AQ337),INDEX('Input| Escalations'!$F$27:$L$29,,MATCH(Q$9,'Input| Escalations'!$F$21:$L$21,0))),0),0)</f>
        <v>0</v>
      </c>
      <c r="J337" s="194" cm="1">
        <f t="array" ref="J337">IF(LEN($F337)&gt;0,1+IFERROR(SUMPRODUCT(TRANSPOSE('Input| Projects'!$AO337:$AQ337),INDEX('Input| Escalations'!$F$27:$L$29,,MATCH(R$9,'Input| Escalations'!$F$21:$L$21,0))),0),0)</f>
        <v>0</v>
      </c>
      <c r="K337" s="194" cm="1">
        <f t="array" ref="K337">IF(LEN($F337)&gt;0,1+IFERROR(SUMPRODUCT(TRANSPOSE('Input| Projects'!$AO337:$AQ337),INDEX('Input| Escalations'!$F$27:$L$29,,MATCH(S$9,'Input| Escalations'!$F$21:$L$21,0))),0),0)</f>
        <v>0</v>
      </c>
      <c r="L337" s="194" cm="1">
        <f t="array" ref="L337">IF(LEN($F337)&gt;0,1+IFERROR(SUMPRODUCT(TRANSPOSE('Input| Projects'!$AO337:$AQ337),INDEX('Input| Escalations'!$F$27:$L$29,,MATCH(T$9,'Input| Escalations'!$F$21:$L$21,0))),0),0)</f>
        <v>0</v>
      </c>
      <c r="M337" s="194" cm="1">
        <f t="array" ref="M337">IF(LEN($F337)&gt;0,1+IFERROR(SUMPRODUCT(TRANSPOSE('Input| Projects'!$AO337:$AQ337),INDEX('Input| Escalations'!$F$27:$L$29,,MATCH(U$9,'Input| Escalations'!$F$21:$L$21,0))),0),0)</f>
        <v>0</v>
      </c>
      <c r="N337" s="194" cm="1">
        <f t="array" ref="N337">IF(LEN($F337)&gt;0,1+IFERROR(SUMPRODUCT(TRANSPOSE('Input| Projects'!$AO337:$AQ337),INDEX('Input| Escalations'!$F$27:$L$29,,MATCH(V$9,'Input| Escalations'!$F$21:$L$21,0))),0),0)</f>
        <v>0</v>
      </c>
      <c r="O337" s="194" cm="1">
        <f t="array" ref="O337">IF(LEN($F337)&gt;0,1+IFERROR(SUMPRODUCT(TRANSPOSE('Input| Projects'!$AO337:$AQ337),INDEX('Input| Escalations'!$F$27:$L$29,,MATCH(W$9,'Input| Escalations'!$F$21:$L$21,0))),0),0)</f>
        <v>0</v>
      </c>
      <c r="P337" s="10"/>
      <c r="Q337" s="172">
        <f>IFERROR(IF(ISNUMBER(FIND("decision",'Input| Setup'!$F$6)),'Input| Projects'!Y337,'Input| Projects'!I337)*'Input| Escalations'!$I$17*I337,0)</f>
        <v>0</v>
      </c>
      <c r="R337" s="172">
        <f>IFERROR(IF(ISNUMBER(FIND("decision",'Input| Setup'!$F$6)),'Input| Projects'!Z337,'Input| Projects'!J337)*'Input| Escalations'!$I$17*J337,0)</f>
        <v>0</v>
      </c>
      <c r="S337" s="172">
        <f>IFERROR(IF(ISNUMBER(FIND("decision",'Input| Setup'!$F$6)),'Input| Projects'!AA337,'Input| Projects'!K337)*'Input| Escalations'!$I$17*K337,0)</f>
        <v>0</v>
      </c>
      <c r="T337" s="172">
        <f>IFERROR(IF(ISNUMBER(FIND("decision",'Input| Setup'!$F$6)),'Input| Projects'!AB337,'Input| Projects'!L337)*'Input| Escalations'!$I$17*L337,0)</f>
        <v>0</v>
      </c>
      <c r="U337" s="172">
        <f>IFERROR(IF(ISNUMBER(FIND("decision",'Input| Setup'!$F$6)),'Input| Projects'!AC337,'Input| Projects'!M337)*'Input| Escalations'!$I$17*M337,0)</f>
        <v>0</v>
      </c>
      <c r="V337" s="172">
        <f>IFERROR(IF(ISNUMBER(FIND("decision",'Input| Setup'!$F$6)),'Input| Projects'!AD337,'Input| Projects'!N337)*'Input| Escalations'!$I$17*N337,0)</f>
        <v>0</v>
      </c>
      <c r="W337" s="172">
        <f>IFERROR(IF(ISNUMBER(FIND("decision",'Input| Setup'!$F$6)),'Input| Projects'!AE337,'Input| Projects'!O337)*'Input| Escalations'!$I$17*O337,0)</f>
        <v>0</v>
      </c>
      <c r="X337" s="175"/>
      <c r="Y337" s="172">
        <f>IF(ISNUMBER(FIND("decision",'Input| Setup'!$F$6)),'Input| Projects'!AG337,'Input| Projects'!Q337)*I337*'Input| Escalations'!$I$17</f>
        <v>0</v>
      </c>
      <c r="Z337" s="172">
        <f>IF(ISNUMBER(FIND("decision",'Input| Setup'!$F$6)),'Input| Projects'!AH337,'Input| Projects'!R337)*J337*'Input| Escalations'!$I$17</f>
        <v>0</v>
      </c>
      <c r="AA337" s="172">
        <f>IF(ISNUMBER(FIND("decision",'Input| Setup'!$F$6)),'Input| Projects'!AI337,'Input| Projects'!S337)*K337*'Input| Escalations'!$I$17</f>
        <v>0</v>
      </c>
      <c r="AB337" s="172">
        <f>IF(ISNUMBER(FIND("decision",'Input| Setup'!$F$6)),'Input| Projects'!AJ337,'Input| Projects'!T337)*L337*'Input| Escalations'!$I$17</f>
        <v>0</v>
      </c>
      <c r="AC337" s="172">
        <f>IF(ISNUMBER(FIND("decision",'Input| Setup'!$F$6)),'Input| Projects'!AK337,'Input| Projects'!U337)*M337*'Input| Escalations'!$I$17</f>
        <v>0</v>
      </c>
      <c r="AD337" s="172">
        <f>IF(ISNUMBER(FIND("decision",'Input| Setup'!$F$6)),'Input| Projects'!AL337,'Input| Projects'!V337)*N337*'Input| Escalations'!$I$17</f>
        <v>0</v>
      </c>
      <c r="AE337" s="172">
        <f>IF(ISNUMBER(FIND("decision",'Input| Setup'!$F$6)),'Input| Projects'!AM337,'Input| Projects'!W337)*O337*'Input| Escalations'!$I$17</f>
        <v>0</v>
      </c>
      <c r="AF337" s="175"/>
      <c r="AG337" s="172" cm="1">
        <f t="array" ref="AG337">IFERROR(--('Input| Projects'!$AS337="Yes")*_xlfn.SWITCH('Input| Overheads'!$C$50,"Direct costs",'Calc| Overheads Allocation'!C$8*Q337,"Internal labour",'Calc| Overheads Allocation'!C$8*Q337*'Input| Projects'!$AO337,"DNSP defined",'Calc| Overheads Allocation'!C$78*'Input| Projects'!$AV337,0),0)</f>
        <v>0</v>
      </c>
      <c r="AH337" s="172" cm="1">
        <f t="array" ref="AH337">IFERROR(--('Input| Projects'!$AS337="Yes")*_xlfn.SWITCH('Input| Overheads'!$C$50,"Direct costs",'Calc| Overheads Allocation'!D$8*R337,"Internal labour",'Calc| Overheads Allocation'!D$8*R337*'Input| Projects'!$AO337,"DNSP defined",'Calc| Overheads Allocation'!D$78*'Input| Projects'!$AV337,0),0)</f>
        <v>0</v>
      </c>
      <c r="AI337" s="172" cm="1">
        <f t="array" ref="AI337">IFERROR(--('Input| Projects'!$AS337="Yes")*_xlfn.SWITCH('Input| Overheads'!$C$50,"Direct costs",'Calc| Overheads Allocation'!E$8*S337,"Internal labour",'Calc| Overheads Allocation'!E$8*S337*'Input| Projects'!$AO337,"DNSP defined",'Calc| Overheads Allocation'!E$78*'Input| Projects'!$AV337,0),0)</f>
        <v>0</v>
      </c>
      <c r="AJ337" s="172" cm="1">
        <f t="array" ref="AJ337">IFERROR(--('Input| Projects'!$AS337="Yes")*_xlfn.SWITCH('Input| Overheads'!$C$50,"Direct costs",'Calc| Overheads Allocation'!F$8*T337,"Internal labour",'Calc| Overheads Allocation'!F$8*T337*'Input| Projects'!$AO337,"DNSP defined",'Calc| Overheads Allocation'!F$78*'Input| Projects'!$AV337,0),0)</f>
        <v>0</v>
      </c>
      <c r="AK337" s="172" cm="1">
        <f t="array" ref="AK337">IFERROR(--('Input| Projects'!$AS337="Yes")*_xlfn.SWITCH('Input| Overheads'!$C$50,"Direct costs",'Calc| Overheads Allocation'!G$8*U337,"Internal labour",'Calc| Overheads Allocation'!G$8*U337*'Input| Projects'!$AO337,"DNSP defined",'Calc| Overheads Allocation'!G$78*'Input| Projects'!$AV337,0),0)</f>
        <v>0</v>
      </c>
      <c r="AL337" s="172" cm="1">
        <f t="array" ref="AL337">IFERROR(--('Input| Projects'!$AS337="Yes")*_xlfn.SWITCH('Input| Overheads'!$C$50,"Direct costs",'Calc| Overheads Allocation'!H$8*V337,"Internal labour",'Calc| Overheads Allocation'!H$8*V337*'Input| Projects'!$AO337,"DNSP defined",'Calc| Overheads Allocation'!H$78*'Input| Projects'!$AV337,0),0)</f>
        <v>0</v>
      </c>
      <c r="AM337" s="172" cm="1">
        <f t="array" ref="AM337">IFERROR(--('Input| Projects'!$AS337="Yes")*_xlfn.SWITCH('Input| Overheads'!$C$50,"Direct costs",'Calc| Overheads Allocation'!I$8*W337,"Internal labour",'Calc| Overheads Allocation'!I$8*W337*'Input| Projects'!$AO337,"DNSP defined",'Calc| Overheads Allocation'!I$78*'Input| Projects'!$AV337,0),0)</f>
        <v>0</v>
      </c>
      <c r="AN337" s="175"/>
      <c r="AO337" s="172" cm="1">
        <f t="array" ref="AO337">IFERROR(--('Input| Projects'!$AT337="Yes")*_xlfn.SWITCH('Input| Overheads'!$C$50,"Direct costs",'Calc| Overheads Allocation'!C$9*Q337,"Internal labour",'Calc| Overheads Allocation'!C$9*Q337*'Input| Projects'!$AO337,"DNSP defined",'Calc| Overheads Allocation'!C$79*'Input| Projects'!$AW337,0),0)</f>
        <v>0</v>
      </c>
      <c r="AP337" s="172" cm="1">
        <f t="array" ref="AP337">IFERROR(--('Input| Projects'!$AT337="Yes")*_xlfn.SWITCH('Input| Overheads'!$C$50,"Direct costs",'Calc| Overheads Allocation'!D$9*R337,"Internal labour",'Calc| Overheads Allocation'!D$9*R337*'Input| Projects'!$AO337,"DNSP defined",'Calc| Overheads Allocation'!D$79*'Input| Projects'!$AW337,0),0)</f>
        <v>0</v>
      </c>
      <c r="AQ337" s="172" cm="1">
        <f t="array" ref="AQ337">IFERROR(--('Input| Projects'!$AT337="Yes")*_xlfn.SWITCH('Input| Overheads'!$C$50,"Direct costs",'Calc| Overheads Allocation'!E$9*S337,"Internal labour",'Calc| Overheads Allocation'!E$9*S337*'Input| Projects'!$AO337,"DNSP defined",'Calc| Overheads Allocation'!E$79*'Input| Projects'!$AW337,0),0)</f>
        <v>0</v>
      </c>
      <c r="AR337" s="172" cm="1">
        <f t="array" ref="AR337">IFERROR(--('Input| Projects'!$AT337="Yes")*_xlfn.SWITCH('Input| Overheads'!$C$50,"Direct costs",'Calc| Overheads Allocation'!F$9*T337,"Internal labour",'Calc| Overheads Allocation'!F$9*T337*'Input| Projects'!$AO337,"DNSP defined",'Calc| Overheads Allocation'!F$79*'Input| Projects'!$AW337,0),0)</f>
        <v>0</v>
      </c>
      <c r="AS337" s="172" cm="1">
        <f t="array" ref="AS337">IFERROR(--('Input| Projects'!$AT337="Yes")*_xlfn.SWITCH('Input| Overheads'!$C$50,"Direct costs",'Calc| Overheads Allocation'!G$9*U337,"Internal labour",'Calc| Overheads Allocation'!G$9*U337*'Input| Projects'!$AO337,"DNSP defined",'Calc| Overheads Allocation'!G$79*'Input| Projects'!$AW337,0),0)</f>
        <v>0</v>
      </c>
      <c r="AT337" s="172" cm="1">
        <f t="array" ref="AT337">IFERROR(--('Input| Projects'!$AT337="Yes")*_xlfn.SWITCH('Input| Overheads'!$C$50,"Direct costs",'Calc| Overheads Allocation'!H$9*V337,"Internal labour",'Calc| Overheads Allocation'!H$9*V337*'Input| Projects'!$AO337,"DNSP defined",'Calc| Overheads Allocation'!H$79*'Input| Projects'!$AW337,0),0)</f>
        <v>0</v>
      </c>
      <c r="AU337" s="172" cm="1">
        <f t="array" ref="AU337">IFERROR(--('Input| Projects'!$AT337="Yes")*_xlfn.SWITCH('Input| Overheads'!$C$50,"Direct costs",'Calc| Overheads Allocation'!I$9*W337,"Internal labour",'Calc| Overheads Allocation'!I$9*W337*'Input| Projects'!$AO337,"DNSP defined",'Calc| Overheads Allocation'!I$79*'Input| Projects'!$AW337,0),0)</f>
        <v>0</v>
      </c>
      <c r="AV337" s="175"/>
      <c r="AW337" s="172">
        <f t="shared" si="134"/>
        <v>0</v>
      </c>
      <c r="AX337" s="172">
        <f t="shared" si="135"/>
        <v>0</v>
      </c>
      <c r="AY337" s="172">
        <f t="shared" si="136"/>
        <v>0</v>
      </c>
      <c r="AZ337" s="172">
        <f t="shared" si="137"/>
        <v>0</v>
      </c>
      <c r="BA337" s="172">
        <f t="shared" si="138"/>
        <v>0</v>
      </c>
      <c r="BB337" s="172">
        <f t="shared" si="139"/>
        <v>0</v>
      </c>
      <c r="BC337" s="172">
        <f t="shared" si="140"/>
        <v>0</v>
      </c>
      <c r="BD337" s="176"/>
      <c r="BE337" s="172">
        <f t="shared" si="141"/>
        <v>0</v>
      </c>
      <c r="BF337" s="172">
        <f t="shared" si="142"/>
        <v>0</v>
      </c>
      <c r="BG337" s="172">
        <f t="shared" si="143"/>
        <v>0</v>
      </c>
      <c r="BH337" s="172">
        <f t="shared" si="144"/>
        <v>0</v>
      </c>
      <c r="BI337" s="172">
        <f t="shared" si="145"/>
        <v>0</v>
      </c>
      <c r="BJ337" s="172">
        <f t="shared" si="146"/>
        <v>0</v>
      </c>
      <c r="BK337" s="172">
        <f t="shared" si="147"/>
        <v>0</v>
      </c>
      <c r="BL337" s="176"/>
      <c r="BM337" s="172">
        <f t="shared" si="126"/>
        <v>0</v>
      </c>
      <c r="BN337" s="172">
        <f t="shared" si="127"/>
        <v>0</v>
      </c>
      <c r="BO337" s="172">
        <f t="shared" si="128"/>
        <v>0</v>
      </c>
      <c r="BP337" s="172">
        <f t="shared" si="129"/>
        <v>0</v>
      </c>
      <c r="BQ337" s="172">
        <f t="shared" si="130"/>
        <v>0</v>
      </c>
      <c r="BR337" s="172">
        <f t="shared" si="131"/>
        <v>0</v>
      </c>
      <c r="BS337" s="172">
        <f t="shared" si="132"/>
        <v>0</v>
      </c>
      <c r="BT337" s="55"/>
      <c r="BU337" s="158">
        <f>SUMIF('Input| Projects'!$BA$8:$CX$8,RIGHT(BU$9,3),'Input| Projects'!$BA337:$CX337)</f>
        <v>0</v>
      </c>
      <c r="BV337" s="158">
        <f>SUMIF('Input| Projects'!$BA$8:$CX$8,RIGHT(BV$9,3),'Input| Projects'!$BA337:$CX337)</f>
        <v>0</v>
      </c>
      <c r="BW337" s="79" t="str">
        <f t="shared" si="133"/>
        <v/>
      </c>
    </row>
    <row r="338" spans="2:75" x14ac:dyDescent="0.2">
      <c r="B338" s="123">
        <f>IFERROR('Input| Projects'!B338,"")</f>
        <v>329</v>
      </c>
      <c r="C338" s="160" t="str">
        <f>IFERROR(IF('Input| Projects'!C338="","",'Input| Projects'!C338),"")</f>
        <v/>
      </c>
      <c r="D338" s="160" t="str">
        <f>IFERROR(IF('Input| Projects'!D338="","",'Input| Projects'!D338),"")</f>
        <v/>
      </c>
      <c r="E338" s="53"/>
      <c r="F338" s="160" t="str">
        <f>IF(LEN('Input| Projects'!F338)&gt;0,'Input| Projects'!F338,"")</f>
        <v/>
      </c>
      <c r="G338" s="160" t="str">
        <f>IF(LEN('Input| Projects'!G338)&gt;0,'Input| Projects'!G338,"")</f>
        <v/>
      </c>
      <c r="H338" s="10"/>
      <c r="I338" s="194" cm="1">
        <f t="array" ref="I338">IF(LEN($F338)&gt;0,1+IFERROR(SUMPRODUCT(TRANSPOSE('Input| Projects'!$AO338:$AQ338),INDEX('Input| Escalations'!$F$27:$L$29,,MATCH(Q$9,'Input| Escalations'!$F$21:$L$21,0))),0),0)</f>
        <v>0</v>
      </c>
      <c r="J338" s="194" cm="1">
        <f t="array" ref="J338">IF(LEN($F338)&gt;0,1+IFERROR(SUMPRODUCT(TRANSPOSE('Input| Projects'!$AO338:$AQ338),INDEX('Input| Escalations'!$F$27:$L$29,,MATCH(R$9,'Input| Escalations'!$F$21:$L$21,0))),0),0)</f>
        <v>0</v>
      </c>
      <c r="K338" s="194" cm="1">
        <f t="array" ref="K338">IF(LEN($F338)&gt;0,1+IFERROR(SUMPRODUCT(TRANSPOSE('Input| Projects'!$AO338:$AQ338),INDEX('Input| Escalations'!$F$27:$L$29,,MATCH(S$9,'Input| Escalations'!$F$21:$L$21,0))),0),0)</f>
        <v>0</v>
      </c>
      <c r="L338" s="194" cm="1">
        <f t="array" ref="L338">IF(LEN($F338)&gt;0,1+IFERROR(SUMPRODUCT(TRANSPOSE('Input| Projects'!$AO338:$AQ338),INDEX('Input| Escalations'!$F$27:$L$29,,MATCH(T$9,'Input| Escalations'!$F$21:$L$21,0))),0),0)</f>
        <v>0</v>
      </c>
      <c r="M338" s="194" cm="1">
        <f t="array" ref="M338">IF(LEN($F338)&gt;0,1+IFERROR(SUMPRODUCT(TRANSPOSE('Input| Projects'!$AO338:$AQ338),INDEX('Input| Escalations'!$F$27:$L$29,,MATCH(U$9,'Input| Escalations'!$F$21:$L$21,0))),0),0)</f>
        <v>0</v>
      </c>
      <c r="N338" s="194" cm="1">
        <f t="array" ref="N338">IF(LEN($F338)&gt;0,1+IFERROR(SUMPRODUCT(TRANSPOSE('Input| Projects'!$AO338:$AQ338),INDEX('Input| Escalations'!$F$27:$L$29,,MATCH(V$9,'Input| Escalations'!$F$21:$L$21,0))),0),0)</f>
        <v>0</v>
      </c>
      <c r="O338" s="194" cm="1">
        <f t="array" ref="O338">IF(LEN($F338)&gt;0,1+IFERROR(SUMPRODUCT(TRANSPOSE('Input| Projects'!$AO338:$AQ338),INDEX('Input| Escalations'!$F$27:$L$29,,MATCH(W$9,'Input| Escalations'!$F$21:$L$21,0))),0),0)</f>
        <v>0</v>
      </c>
      <c r="P338" s="10"/>
      <c r="Q338" s="172">
        <f>IFERROR(IF(ISNUMBER(FIND("decision",'Input| Setup'!$F$6)),'Input| Projects'!Y338,'Input| Projects'!I338)*'Input| Escalations'!$I$17*I338,0)</f>
        <v>0</v>
      </c>
      <c r="R338" s="172">
        <f>IFERROR(IF(ISNUMBER(FIND("decision",'Input| Setup'!$F$6)),'Input| Projects'!Z338,'Input| Projects'!J338)*'Input| Escalations'!$I$17*J338,0)</f>
        <v>0</v>
      </c>
      <c r="S338" s="172">
        <f>IFERROR(IF(ISNUMBER(FIND("decision",'Input| Setup'!$F$6)),'Input| Projects'!AA338,'Input| Projects'!K338)*'Input| Escalations'!$I$17*K338,0)</f>
        <v>0</v>
      </c>
      <c r="T338" s="172">
        <f>IFERROR(IF(ISNUMBER(FIND("decision",'Input| Setup'!$F$6)),'Input| Projects'!AB338,'Input| Projects'!L338)*'Input| Escalations'!$I$17*L338,0)</f>
        <v>0</v>
      </c>
      <c r="U338" s="172">
        <f>IFERROR(IF(ISNUMBER(FIND("decision",'Input| Setup'!$F$6)),'Input| Projects'!AC338,'Input| Projects'!M338)*'Input| Escalations'!$I$17*M338,0)</f>
        <v>0</v>
      </c>
      <c r="V338" s="172">
        <f>IFERROR(IF(ISNUMBER(FIND("decision",'Input| Setup'!$F$6)),'Input| Projects'!AD338,'Input| Projects'!N338)*'Input| Escalations'!$I$17*N338,0)</f>
        <v>0</v>
      </c>
      <c r="W338" s="172">
        <f>IFERROR(IF(ISNUMBER(FIND("decision",'Input| Setup'!$F$6)),'Input| Projects'!AE338,'Input| Projects'!O338)*'Input| Escalations'!$I$17*O338,0)</f>
        <v>0</v>
      </c>
      <c r="X338" s="175"/>
      <c r="Y338" s="172">
        <f>IF(ISNUMBER(FIND("decision",'Input| Setup'!$F$6)),'Input| Projects'!AG338,'Input| Projects'!Q338)*I338*'Input| Escalations'!$I$17</f>
        <v>0</v>
      </c>
      <c r="Z338" s="172">
        <f>IF(ISNUMBER(FIND("decision",'Input| Setup'!$F$6)),'Input| Projects'!AH338,'Input| Projects'!R338)*J338*'Input| Escalations'!$I$17</f>
        <v>0</v>
      </c>
      <c r="AA338" s="172">
        <f>IF(ISNUMBER(FIND("decision",'Input| Setup'!$F$6)),'Input| Projects'!AI338,'Input| Projects'!S338)*K338*'Input| Escalations'!$I$17</f>
        <v>0</v>
      </c>
      <c r="AB338" s="172">
        <f>IF(ISNUMBER(FIND("decision",'Input| Setup'!$F$6)),'Input| Projects'!AJ338,'Input| Projects'!T338)*L338*'Input| Escalations'!$I$17</f>
        <v>0</v>
      </c>
      <c r="AC338" s="172">
        <f>IF(ISNUMBER(FIND("decision",'Input| Setup'!$F$6)),'Input| Projects'!AK338,'Input| Projects'!U338)*M338*'Input| Escalations'!$I$17</f>
        <v>0</v>
      </c>
      <c r="AD338" s="172">
        <f>IF(ISNUMBER(FIND("decision",'Input| Setup'!$F$6)),'Input| Projects'!AL338,'Input| Projects'!V338)*N338*'Input| Escalations'!$I$17</f>
        <v>0</v>
      </c>
      <c r="AE338" s="172">
        <f>IF(ISNUMBER(FIND("decision",'Input| Setup'!$F$6)),'Input| Projects'!AM338,'Input| Projects'!W338)*O338*'Input| Escalations'!$I$17</f>
        <v>0</v>
      </c>
      <c r="AF338" s="175"/>
      <c r="AG338" s="172" cm="1">
        <f t="array" ref="AG338">IFERROR(--('Input| Projects'!$AS338="Yes")*_xlfn.SWITCH('Input| Overheads'!$C$50,"Direct costs",'Calc| Overheads Allocation'!C$8*Q338,"Internal labour",'Calc| Overheads Allocation'!C$8*Q338*'Input| Projects'!$AO338,"DNSP defined",'Calc| Overheads Allocation'!C$78*'Input| Projects'!$AV338,0),0)</f>
        <v>0</v>
      </c>
      <c r="AH338" s="172" cm="1">
        <f t="array" ref="AH338">IFERROR(--('Input| Projects'!$AS338="Yes")*_xlfn.SWITCH('Input| Overheads'!$C$50,"Direct costs",'Calc| Overheads Allocation'!D$8*R338,"Internal labour",'Calc| Overheads Allocation'!D$8*R338*'Input| Projects'!$AO338,"DNSP defined",'Calc| Overheads Allocation'!D$78*'Input| Projects'!$AV338,0),0)</f>
        <v>0</v>
      </c>
      <c r="AI338" s="172" cm="1">
        <f t="array" ref="AI338">IFERROR(--('Input| Projects'!$AS338="Yes")*_xlfn.SWITCH('Input| Overheads'!$C$50,"Direct costs",'Calc| Overheads Allocation'!E$8*S338,"Internal labour",'Calc| Overheads Allocation'!E$8*S338*'Input| Projects'!$AO338,"DNSP defined",'Calc| Overheads Allocation'!E$78*'Input| Projects'!$AV338,0),0)</f>
        <v>0</v>
      </c>
      <c r="AJ338" s="172" cm="1">
        <f t="array" ref="AJ338">IFERROR(--('Input| Projects'!$AS338="Yes")*_xlfn.SWITCH('Input| Overheads'!$C$50,"Direct costs",'Calc| Overheads Allocation'!F$8*T338,"Internal labour",'Calc| Overheads Allocation'!F$8*T338*'Input| Projects'!$AO338,"DNSP defined",'Calc| Overheads Allocation'!F$78*'Input| Projects'!$AV338,0),0)</f>
        <v>0</v>
      </c>
      <c r="AK338" s="172" cm="1">
        <f t="array" ref="AK338">IFERROR(--('Input| Projects'!$AS338="Yes")*_xlfn.SWITCH('Input| Overheads'!$C$50,"Direct costs",'Calc| Overheads Allocation'!G$8*U338,"Internal labour",'Calc| Overheads Allocation'!G$8*U338*'Input| Projects'!$AO338,"DNSP defined",'Calc| Overheads Allocation'!G$78*'Input| Projects'!$AV338,0),0)</f>
        <v>0</v>
      </c>
      <c r="AL338" s="172" cm="1">
        <f t="array" ref="AL338">IFERROR(--('Input| Projects'!$AS338="Yes")*_xlfn.SWITCH('Input| Overheads'!$C$50,"Direct costs",'Calc| Overheads Allocation'!H$8*V338,"Internal labour",'Calc| Overheads Allocation'!H$8*V338*'Input| Projects'!$AO338,"DNSP defined",'Calc| Overheads Allocation'!H$78*'Input| Projects'!$AV338,0),0)</f>
        <v>0</v>
      </c>
      <c r="AM338" s="172" cm="1">
        <f t="array" ref="AM338">IFERROR(--('Input| Projects'!$AS338="Yes")*_xlfn.SWITCH('Input| Overheads'!$C$50,"Direct costs",'Calc| Overheads Allocation'!I$8*W338,"Internal labour",'Calc| Overheads Allocation'!I$8*W338*'Input| Projects'!$AO338,"DNSP defined",'Calc| Overheads Allocation'!I$78*'Input| Projects'!$AV338,0),0)</f>
        <v>0</v>
      </c>
      <c r="AN338" s="175"/>
      <c r="AO338" s="172" cm="1">
        <f t="array" ref="AO338">IFERROR(--('Input| Projects'!$AT338="Yes")*_xlfn.SWITCH('Input| Overheads'!$C$50,"Direct costs",'Calc| Overheads Allocation'!C$9*Q338,"Internal labour",'Calc| Overheads Allocation'!C$9*Q338*'Input| Projects'!$AO338,"DNSP defined",'Calc| Overheads Allocation'!C$79*'Input| Projects'!$AW338,0),0)</f>
        <v>0</v>
      </c>
      <c r="AP338" s="172" cm="1">
        <f t="array" ref="AP338">IFERROR(--('Input| Projects'!$AT338="Yes")*_xlfn.SWITCH('Input| Overheads'!$C$50,"Direct costs",'Calc| Overheads Allocation'!D$9*R338,"Internal labour",'Calc| Overheads Allocation'!D$9*R338*'Input| Projects'!$AO338,"DNSP defined",'Calc| Overheads Allocation'!D$79*'Input| Projects'!$AW338,0),0)</f>
        <v>0</v>
      </c>
      <c r="AQ338" s="172" cm="1">
        <f t="array" ref="AQ338">IFERROR(--('Input| Projects'!$AT338="Yes")*_xlfn.SWITCH('Input| Overheads'!$C$50,"Direct costs",'Calc| Overheads Allocation'!E$9*S338,"Internal labour",'Calc| Overheads Allocation'!E$9*S338*'Input| Projects'!$AO338,"DNSP defined",'Calc| Overheads Allocation'!E$79*'Input| Projects'!$AW338,0),0)</f>
        <v>0</v>
      </c>
      <c r="AR338" s="172" cm="1">
        <f t="array" ref="AR338">IFERROR(--('Input| Projects'!$AT338="Yes")*_xlfn.SWITCH('Input| Overheads'!$C$50,"Direct costs",'Calc| Overheads Allocation'!F$9*T338,"Internal labour",'Calc| Overheads Allocation'!F$9*T338*'Input| Projects'!$AO338,"DNSP defined",'Calc| Overheads Allocation'!F$79*'Input| Projects'!$AW338,0),0)</f>
        <v>0</v>
      </c>
      <c r="AS338" s="172" cm="1">
        <f t="array" ref="AS338">IFERROR(--('Input| Projects'!$AT338="Yes")*_xlfn.SWITCH('Input| Overheads'!$C$50,"Direct costs",'Calc| Overheads Allocation'!G$9*U338,"Internal labour",'Calc| Overheads Allocation'!G$9*U338*'Input| Projects'!$AO338,"DNSP defined",'Calc| Overheads Allocation'!G$79*'Input| Projects'!$AW338,0),0)</f>
        <v>0</v>
      </c>
      <c r="AT338" s="172" cm="1">
        <f t="array" ref="AT338">IFERROR(--('Input| Projects'!$AT338="Yes")*_xlfn.SWITCH('Input| Overheads'!$C$50,"Direct costs",'Calc| Overheads Allocation'!H$9*V338,"Internal labour",'Calc| Overheads Allocation'!H$9*V338*'Input| Projects'!$AO338,"DNSP defined",'Calc| Overheads Allocation'!H$79*'Input| Projects'!$AW338,0),0)</f>
        <v>0</v>
      </c>
      <c r="AU338" s="172" cm="1">
        <f t="array" ref="AU338">IFERROR(--('Input| Projects'!$AT338="Yes")*_xlfn.SWITCH('Input| Overheads'!$C$50,"Direct costs",'Calc| Overheads Allocation'!I$9*W338,"Internal labour",'Calc| Overheads Allocation'!I$9*W338*'Input| Projects'!$AO338,"DNSP defined",'Calc| Overheads Allocation'!I$79*'Input| Projects'!$AW338,0),0)</f>
        <v>0</v>
      </c>
      <c r="AV338" s="175"/>
      <c r="AW338" s="172">
        <f t="shared" si="134"/>
        <v>0</v>
      </c>
      <c r="AX338" s="172">
        <f t="shared" si="135"/>
        <v>0</v>
      </c>
      <c r="AY338" s="172">
        <f t="shared" si="136"/>
        <v>0</v>
      </c>
      <c r="AZ338" s="172">
        <f t="shared" si="137"/>
        <v>0</v>
      </c>
      <c r="BA338" s="172">
        <f t="shared" si="138"/>
        <v>0</v>
      </c>
      <c r="BB338" s="172">
        <f t="shared" si="139"/>
        <v>0</v>
      </c>
      <c r="BC338" s="172">
        <f t="shared" si="140"/>
        <v>0</v>
      </c>
      <c r="BD338" s="176"/>
      <c r="BE338" s="172">
        <f t="shared" si="141"/>
        <v>0</v>
      </c>
      <c r="BF338" s="172">
        <f t="shared" si="142"/>
        <v>0</v>
      </c>
      <c r="BG338" s="172">
        <f t="shared" si="143"/>
        <v>0</v>
      </c>
      <c r="BH338" s="172">
        <f t="shared" si="144"/>
        <v>0</v>
      </c>
      <c r="BI338" s="172">
        <f t="shared" si="145"/>
        <v>0</v>
      </c>
      <c r="BJ338" s="172">
        <f t="shared" si="146"/>
        <v>0</v>
      </c>
      <c r="BK338" s="172">
        <f t="shared" si="147"/>
        <v>0</v>
      </c>
      <c r="BL338" s="176"/>
      <c r="BM338" s="172">
        <f t="shared" si="126"/>
        <v>0</v>
      </c>
      <c r="BN338" s="172">
        <f t="shared" si="127"/>
        <v>0</v>
      </c>
      <c r="BO338" s="172">
        <f t="shared" si="128"/>
        <v>0</v>
      </c>
      <c r="BP338" s="172">
        <f t="shared" si="129"/>
        <v>0</v>
      </c>
      <c r="BQ338" s="172">
        <f t="shared" si="130"/>
        <v>0</v>
      </c>
      <c r="BR338" s="172">
        <f t="shared" si="131"/>
        <v>0</v>
      </c>
      <c r="BS338" s="172">
        <f t="shared" si="132"/>
        <v>0</v>
      </c>
      <c r="BT338" s="55"/>
      <c r="BU338" s="158">
        <f>SUMIF('Input| Projects'!$BA$8:$CX$8,RIGHT(BU$9,3),'Input| Projects'!$BA338:$CX338)</f>
        <v>0</v>
      </c>
      <c r="BV338" s="158">
        <f>SUMIF('Input| Projects'!$BA$8:$CX$8,RIGHT(BV$9,3),'Input| Projects'!$BA338:$CX338)</f>
        <v>0</v>
      </c>
      <c r="BW338" s="79" t="str">
        <f t="shared" si="133"/>
        <v/>
      </c>
    </row>
    <row r="339" spans="2:75" x14ac:dyDescent="0.2">
      <c r="B339" s="123">
        <f>IFERROR('Input| Projects'!B339,"")</f>
        <v>330</v>
      </c>
      <c r="C339" s="160" t="str">
        <f>IFERROR(IF('Input| Projects'!C339="","",'Input| Projects'!C339),"")</f>
        <v/>
      </c>
      <c r="D339" s="160" t="str">
        <f>IFERROR(IF('Input| Projects'!D339="","",'Input| Projects'!D339),"")</f>
        <v/>
      </c>
      <c r="E339" s="53"/>
      <c r="F339" s="160" t="str">
        <f>IF(LEN('Input| Projects'!F339)&gt;0,'Input| Projects'!F339,"")</f>
        <v/>
      </c>
      <c r="G339" s="160" t="str">
        <f>IF(LEN('Input| Projects'!G339)&gt;0,'Input| Projects'!G339,"")</f>
        <v/>
      </c>
      <c r="H339" s="10"/>
      <c r="I339" s="194" cm="1">
        <f t="array" ref="I339">IF(LEN($F339)&gt;0,1+IFERROR(SUMPRODUCT(TRANSPOSE('Input| Projects'!$AO339:$AQ339),INDEX('Input| Escalations'!$F$27:$L$29,,MATCH(Q$9,'Input| Escalations'!$F$21:$L$21,0))),0),0)</f>
        <v>0</v>
      </c>
      <c r="J339" s="194" cm="1">
        <f t="array" ref="J339">IF(LEN($F339)&gt;0,1+IFERROR(SUMPRODUCT(TRANSPOSE('Input| Projects'!$AO339:$AQ339),INDEX('Input| Escalations'!$F$27:$L$29,,MATCH(R$9,'Input| Escalations'!$F$21:$L$21,0))),0),0)</f>
        <v>0</v>
      </c>
      <c r="K339" s="194" cm="1">
        <f t="array" ref="K339">IF(LEN($F339)&gt;0,1+IFERROR(SUMPRODUCT(TRANSPOSE('Input| Projects'!$AO339:$AQ339),INDEX('Input| Escalations'!$F$27:$L$29,,MATCH(S$9,'Input| Escalations'!$F$21:$L$21,0))),0),0)</f>
        <v>0</v>
      </c>
      <c r="L339" s="194" cm="1">
        <f t="array" ref="L339">IF(LEN($F339)&gt;0,1+IFERROR(SUMPRODUCT(TRANSPOSE('Input| Projects'!$AO339:$AQ339),INDEX('Input| Escalations'!$F$27:$L$29,,MATCH(T$9,'Input| Escalations'!$F$21:$L$21,0))),0),0)</f>
        <v>0</v>
      </c>
      <c r="M339" s="194" cm="1">
        <f t="array" ref="M339">IF(LEN($F339)&gt;0,1+IFERROR(SUMPRODUCT(TRANSPOSE('Input| Projects'!$AO339:$AQ339),INDEX('Input| Escalations'!$F$27:$L$29,,MATCH(U$9,'Input| Escalations'!$F$21:$L$21,0))),0),0)</f>
        <v>0</v>
      </c>
      <c r="N339" s="194" cm="1">
        <f t="array" ref="N339">IF(LEN($F339)&gt;0,1+IFERROR(SUMPRODUCT(TRANSPOSE('Input| Projects'!$AO339:$AQ339),INDEX('Input| Escalations'!$F$27:$L$29,,MATCH(V$9,'Input| Escalations'!$F$21:$L$21,0))),0),0)</f>
        <v>0</v>
      </c>
      <c r="O339" s="194" cm="1">
        <f t="array" ref="O339">IF(LEN($F339)&gt;0,1+IFERROR(SUMPRODUCT(TRANSPOSE('Input| Projects'!$AO339:$AQ339),INDEX('Input| Escalations'!$F$27:$L$29,,MATCH(W$9,'Input| Escalations'!$F$21:$L$21,0))),0),0)</f>
        <v>0</v>
      </c>
      <c r="P339" s="10"/>
      <c r="Q339" s="172">
        <f>IFERROR(IF(ISNUMBER(FIND("decision",'Input| Setup'!$F$6)),'Input| Projects'!Y339,'Input| Projects'!I339)*'Input| Escalations'!$I$17*I339,0)</f>
        <v>0</v>
      </c>
      <c r="R339" s="172">
        <f>IFERROR(IF(ISNUMBER(FIND("decision",'Input| Setup'!$F$6)),'Input| Projects'!Z339,'Input| Projects'!J339)*'Input| Escalations'!$I$17*J339,0)</f>
        <v>0</v>
      </c>
      <c r="S339" s="172">
        <f>IFERROR(IF(ISNUMBER(FIND("decision",'Input| Setup'!$F$6)),'Input| Projects'!AA339,'Input| Projects'!K339)*'Input| Escalations'!$I$17*K339,0)</f>
        <v>0</v>
      </c>
      <c r="T339" s="172">
        <f>IFERROR(IF(ISNUMBER(FIND("decision",'Input| Setup'!$F$6)),'Input| Projects'!AB339,'Input| Projects'!L339)*'Input| Escalations'!$I$17*L339,0)</f>
        <v>0</v>
      </c>
      <c r="U339" s="172">
        <f>IFERROR(IF(ISNUMBER(FIND("decision",'Input| Setup'!$F$6)),'Input| Projects'!AC339,'Input| Projects'!M339)*'Input| Escalations'!$I$17*M339,0)</f>
        <v>0</v>
      </c>
      <c r="V339" s="172">
        <f>IFERROR(IF(ISNUMBER(FIND("decision",'Input| Setup'!$F$6)),'Input| Projects'!AD339,'Input| Projects'!N339)*'Input| Escalations'!$I$17*N339,0)</f>
        <v>0</v>
      </c>
      <c r="W339" s="172">
        <f>IFERROR(IF(ISNUMBER(FIND("decision",'Input| Setup'!$F$6)),'Input| Projects'!AE339,'Input| Projects'!O339)*'Input| Escalations'!$I$17*O339,0)</f>
        <v>0</v>
      </c>
      <c r="X339" s="175"/>
      <c r="Y339" s="172">
        <f>IF(ISNUMBER(FIND("decision",'Input| Setup'!$F$6)),'Input| Projects'!AG339,'Input| Projects'!Q339)*I339*'Input| Escalations'!$I$17</f>
        <v>0</v>
      </c>
      <c r="Z339" s="172">
        <f>IF(ISNUMBER(FIND("decision",'Input| Setup'!$F$6)),'Input| Projects'!AH339,'Input| Projects'!R339)*J339*'Input| Escalations'!$I$17</f>
        <v>0</v>
      </c>
      <c r="AA339" s="172">
        <f>IF(ISNUMBER(FIND("decision",'Input| Setup'!$F$6)),'Input| Projects'!AI339,'Input| Projects'!S339)*K339*'Input| Escalations'!$I$17</f>
        <v>0</v>
      </c>
      <c r="AB339" s="172">
        <f>IF(ISNUMBER(FIND("decision",'Input| Setup'!$F$6)),'Input| Projects'!AJ339,'Input| Projects'!T339)*L339*'Input| Escalations'!$I$17</f>
        <v>0</v>
      </c>
      <c r="AC339" s="172">
        <f>IF(ISNUMBER(FIND("decision",'Input| Setup'!$F$6)),'Input| Projects'!AK339,'Input| Projects'!U339)*M339*'Input| Escalations'!$I$17</f>
        <v>0</v>
      </c>
      <c r="AD339" s="172">
        <f>IF(ISNUMBER(FIND("decision",'Input| Setup'!$F$6)),'Input| Projects'!AL339,'Input| Projects'!V339)*N339*'Input| Escalations'!$I$17</f>
        <v>0</v>
      </c>
      <c r="AE339" s="172">
        <f>IF(ISNUMBER(FIND("decision",'Input| Setup'!$F$6)),'Input| Projects'!AM339,'Input| Projects'!W339)*O339*'Input| Escalations'!$I$17</f>
        <v>0</v>
      </c>
      <c r="AF339" s="175"/>
      <c r="AG339" s="172" cm="1">
        <f t="array" ref="AG339">IFERROR(--('Input| Projects'!$AS339="Yes")*_xlfn.SWITCH('Input| Overheads'!$C$50,"Direct costs",'Calc| Overheads Allocation'!C$8*Q339,"Internal labour",'Calc| Overheads Allocation'!C$8*Q339*'Input| Projects'!$AO339,"DNSP defined",'Calc| Overheads Allocation'!C$78*'Input| Projects'!$AV339,0),0)</f>
        <v>0</v>
      </c>
      <c r="AH339" s="172" cm="1">
        <f t="array" ref="AH339">IFERROR(--('Input| Projects'!$AS339="Yes")*_xlfn.SWITCH('Input| Overheads'!$C$50,"Direct costs",'Calc| Overheads Allocation'!D$8*R339,"Internal labour",'Calc| Overheads Allocation'!D$8*R339*'Input| Projects'!$AO339,"DNSP defined",'Calc| Overheads Allocation'!D$78*'Input| Projects'!$AV339,0),0)</f>
        <v>0</v>
      </c>
      <c r="AI339" s="172" cm="1">
        <f t="array" ref="AI339">IFERROR(--('Input| Projects'!$AS339="Yes")*_xlfn.SWITCH('Input| Overheads'!$C$50,"Direct costs",'Calc| Overheads Allocation'!E$8*S339,"Internal labour",'Calc| Overheads Allocation'!E$8*S339*'Input| Projects'!$AO339,"DNSP defined",'Calc| Overheads Allocation'!E$78*'Input| Projects'!$AV339,0),0)</f>
        <v>0</v>
      </c>
      <c r="AJ339" s="172" cm="1">
        <f t="array" ref="AJ339">IFERROR(--('Input| Projects'!$AS339="Yes")*_xlfn.SWITCH('Input| Overheads'!$C$50,"Direct costs",'Calc| Overheads Allocation'!F$8*T339,"Internal labour",'Calc| Overheads Allocation'!F$8*T339*'Input| Projects'!$AO339,"DNSP defined",'Calc| Overheads Allocation'!F$78*'Input| Projects'!$AV339,0),0)</f>
        <v>0</v>
      </c>
      <c r="AK339" s="172" cm="1">
        <f t="array" ref="AK339">IFERROR(--('Input| Projects'!$AS339="Yes")*_xlfn.SWITCH('Input| Overheads'!$C$50,"Direct costs",'Calc| Overheads Allocation'!G$8*U339,"Internal labour",'Calc| Overheads Allocation'!G$8*U339*'Input| Projects'!$AO339,"DNSP defined",'Calc| Overheads Allocation'!G$78*'Input| Projects'!$AV339,0),0)</f>
        <v>0</v>
      </c>
      <c r="AL339" s="172" cm="1">
        <f t="array" ref="AL339">IFERROR(--('Input| Projects'!$AS339="Yes")*_xlfn.SWITCH('Input| Overheads'!$C$50,"Direct costs",'Calc| Overheads Allocation'!H$8*V339,"Internal labour",'Calc| Overheads Allocation'!H$8*V339*'Input| Projects'!$AO339,"DNSP defined",'Calc| Overheads Allocation'!H$78*'Input| Projects'!$AV339,0),0)</f>
        <v>0</v>
      </c>
      <c r="AM339" s="172" cm="1">
        <f t="array" ref="AM339">IFERROR(--('Input| Projects'!$AS339="Yes")*_xlfn.SWITCH('Input| Overheads'!$C$50,"Direct costs",'Calc| Overheads Allocation'!I$8*W339,"Internal labour",'Calc| Overheads Allocation'!I$8*W339*'Input| Projects'!$AO339,"DNSP defined",'Calc| Overheads Allocation'!I$78*'Input| Projects'!$AV339,0),0)</f>
        <v>0</v>
      </c>
      <c r="AN339" s="175"/>
      <c r="AO339" s="172" cm="1">
        <f t="array" ref="AO339">IFERROR(--('Input| Projects'!$AT339="Yes")*_xlfn.SWITCH('Input| Overheads'!$C$50,"Direct costs",'Calc| Overheads Allocation'!C$9*Q339,"Internal labour",'Calc| Overheads Allocation'!C$9*Q339*'Input| Projects'!$AO339,"DNSP defined",'Calc| Overheads Allocation'!C$79*'Input| Projects'!$AW339,0),0)</f>
        <v>0</v>
      </c>
      <c r="AP339" s="172" cm="1">
        <f t="array" ref="AP339">IFERROR(--('Input| Projects'!$AT339="Yes")*_xlfn.SWITCH('Input| Overheads'!$C$50,"Direct costs",'Calc| Overheads Allocation'!D$9*R339,"Internal labour",'Calc| Overheads Allocation'!D$9*R339*'Input| Projects'!$AO339,"DNSP defined",'Calc| Overheads Allocation'!D$79*'Input| Projects'!$AW339,0),0)</f>
        <v>0</v>
      </c>
      <c r="AQ339" s="172" cm="1">
        <f t="array" ref="AQ339">IFERROR(--('Input| Projects'!$AT339="Yes")*_xlfn.SWITCH('Input| Overheads'!$C$50,"Direct costs",'Calc| Overheads Allocation'!E$9*S339,"Internal labour",'Calc| Overheads Allocation'!E$9*S339*'Input| Projects'!$AO339,"DNSP defined",'Calc| Overheads Allocation'!E$79*'Input| Projects'!$AW339,0),0)</f>
        <v>0</v>
      </c>
      <c r="AR339" s="172" cm="1">
        <f t="array" ref="AR339">IFERROR(--('Input| Projects'!$AT339="Yes")*_xlfn.SWITCH('Input| Overheads'!$C$50,"Direct costs",'Calc| Overheads Allocation'!F$9*T339,"Internal labour",'Calc| Overheads Allocation'!F$9*T339*'Input| Projects'!$AO339,"DNSP defined",'Calc| Overheads Allocation'!F$79*'Input| Projects'!$AW339,0),0)</f>
        <v>0</v>
      </c>
      <c r="AS339" s="172" cm="1">
        <f t="array" ref="AS339">IFERROR(--('Input| Projects'!$AT339="Yes")*_xlfn.SWITCH('Input| Overheads'!$C$50,"Direct costs",'Calc| Overheads Allocation'!G$9*U339,"Internal labour",'Calc| Overheads Allocation'!G$9*U339*'Input| Projects'!$AO339,"DNSP defined",'Calc| Overheads Allocation'!G$79*'Input| Projects'!$AW339,0),0)</f>
        <v>0</v>
      </c>
      <c r="AT339" s="172" cm="1">
        <f t="array" ref="AT339">IFERROR(--('Input| Projects'!$AT339="Yes")*_xlfn.SWITCH('Input| Overheads'!$C$50,"Direct costs",'Calc| Overheads Allocation'!H$9*V339,"Internal labour",'Calc| Overheads Allocation'!H$9*V339*'Input| Projects'!$AO339,"DNSP defined",'Calc| Overheads Allocation'!H$79*'Input| Projects'!$AW339,0),0)</f>
        <v>0</v>
      </c>
      <c r="AU339" s="172" cm="1">
        <f t="array" ref="AU339">IFERROR(--('Input| Projects'!$AT339="Yes")*_xlfn.SWITCH('Input| Overheads'!$C$50,"Direct costs",'Calc| Overheads Allocation'!I$9*W339,"Internal labour",'Calc| Overheads Allocation'!I$9*W339*'Input| Projects'!$AO339,"DNSP defined",'Calc| Overheads Allocation'!I$79*'Input| Projects'!$AW339,0),0)</f>
        <v>0</v>
      </c>
      <c r="AV339" s="175"/>
      <c r="AW339" s="172">
        <f t="shared" si="134"/>
        <v>0</v>
      </c>
      <c r="AX339" s="172">
        <f t="shared" si="135"/>
        <v>0</v>
      </c>
      <c r="AY339" s="172">
        <f t="shared" si="136"/>
        <v>0</v>
      </c>
      <c r="AZ339" s="172">
        <f t="shared" si="137"/>
        <v>0</v>
      </c>
      <c r="BA339" s="172">
        <f t="shared" si="138"/>
        <v>0</v>
      </c>
      <c r="BB339" s="172">
        <f t="shared" si="139"/>
        <v>0</v>
      </c>
      <c r="BC339" s="172">
        <f t="shared" si="140"/>
        <v>0</v>
      </c>
      <c r="BD339" s="176"/>
      <c r="BE339" s="172">
        <f t="shared" si="141"/>
        <v>0</v>
      </c>
      <c r="BF339" s="172">
        <f t="shared" si="142"/>
        <v>0</v>
      </c>
      <c r="BG339" s="172">
        <f t="shared" si="143"/>
        <v>0</v>
      </c>
      <c r="BH339" s="172">
        <f t="shared" si="144"/>
        <v>0</v>
      </c>
      <c r="BI339" s="172">
        <f t="shared" si="145"/>
        <v>0</v>
      </c>
      <c r="BJ339" s="172">
        <f t="shared" si="146"/>
        <v>0</v>
      </c>
      <c r="BK339" s="172">
        <f t="shared" si="147"/>
        <v>0</v>
      </c>
      <c r="BL339" s="176"/>
      <c r="BM339" s="172">
        <f t="shared" si="126"/>
        <v>0</v>
      </c>
      <c r="BN339" s="172">
        <f t="shared" si="127"/>
        <v>0</v>
      </c>
      <c r="BO339" s="172">
        <f t="shared" si="128"/>
        <v>0</v>
      </c>
      <c r="BP339" s="172">
        <f t="shared" si="129"/>
        <v>0</v>
      </c>
      <c r="BQ339" s="172">
        <f t="shared" si="130"/>
        <v>0</v>
      </c>
      <c r="BR339" s="172">
        <f t="shared" si="131"/>
        <v>0</v>
      </c>
      <c r="BS339" s="172">
        <f t="shared" si="132"/>
        <v>0</v>
      </c>
      <c r="BT339" s="55"/>
      <c r="BU339" s="158">
        <f>SUMIF('Input| Projects'!$BA$8:$CX$8,RIGHT(BU$9,3),'Input| Projects'!$BA339:$CX339)</f>
        <v>0</v>
      </c>
      <c r="BV339" s="158">
        <f>SUMIF('Input| Projects'!$BA$8:$CX$8,RIGHT(BV$9,3),'Input| Projects'!$BA339:$CX339)</f>
        <v>0</v>
      </c>
      <c r="BW339" s="79" t="str">
        <f t="shared" si="133"/>
        <v/>
      </c>
    </row>
    <row r="340" spans="2:75" x14ac:dyDescent="0.2">
      <c r="B340" s="123">
        <f>IFERROR('Input| Projects'!B340,"")</f>
        <v>331</v>
      </c>
      <c r="C340" s="160" t="str">
        <f>IFERROR(IF('Input| Projects'!C340="","",'Input| Projects'!C340),"")</f>
        <v/>
      </c>
      <c r="D340" s="160" t="str">
        <f>IFERROR(IF('Input| Projects'!D340="","",'Input| Projects'!D340),"")</f>
        <v/>
      </c>
      <c r="E340" s="53"/>
      <c r="F340" s="160" t="str">
        <f>IF(LEN('Input| Projects'!F340)&gt;0,'Input| Projects'!F340,"")</f>
        <v/>
      </c>
      <c r="G340" s="160" t="str">
        <f>IF(LEN('Input| Projects'!G340)&gt;0,'Input| Projects'!G340,"")</f>
        <v/>
      </c>
      <c r="H340" s="10"/>
      <c r="I340" s="194" cm="1">
        <f t="array" ref="I340">IF(LEN($F340)&gt;0,1+IFERROR(SUMPRODUCT(TRANSPOSE('Input| Projects'!$AO340:$AQ340),INDEX('Input| Escalations'!$F$27:$L$29,,MATCH(Q$9,'Input| Escalations'!$F$21:$L$21,0))),0),0)</f>
        <v>0</v>
      </c>
      <c r="J340" s="194" cm="1">
        <f t="array" ref="J340">IF(LEN($F340)&gt;0,1+IFERROR(SUMPRODUCT(TRANSPOSE('Input| Projects'!$AO340:$AQ340),INDEX('Input| Escalations'!$F$27:$L$29,,MATCH(R$9,'Input| Escalations'!$F$21:$L$21,0))),0),0)</f>
        <v>0</v>
      </c>
      <c r="K340" s="194" cm="1">
        <f t="array" ref="K340">IF(LEN($F340)&gt;0,1+IFERROR(SUMPRODUCT(TRANSPOSE('Input| Projects'!$AO340:$AQ340),INDEX('Input| Escalations'!$F$27:$L$29,,MATCH(S$9,'Input| Escalations'!$F$21:$L$21,0))),0),0)</f>
        <v>0</v>
      </c>
      <c r="L340" s="194" cm="1">
        <f t="array" ref="L340">IF(LEN($F340)&gt;0,1+IFERROR(SUMPRODUCT(TRANSPOSE('Input| Projects'!$AO340:$AQ340),INDEX('Input| Escalations'!$F$27:$L$29,,MATCH(T$9,'Input| Escalations'!$F$21:$L$21,0))),0),0)</f>
        <v>0</v>
      </c>
      <c r="M340" s="194" cm="1">
        <f t="array" ref="M340">IF(LEN($F340)&gt;0,1+IFERROR(SUMPRODUCT(TRANSPOSE('Input| Projects'!$AO340:$AQ340),INDEX('Input| Escalations'!$F$27:$L$29,,MATCH(U$9,'Input| Escalations'!$F$21:$L$21,0))),0),0)</f>
        <v>0</v>
      </c>
      <c r="N340" s="194" cm="1">
        <f t="array" ref="N340">IF(LEN($F340)&gt;0,1+IFERROR(SUMPRODUCT(TRANSPOSE('Input| Projects'!$AO340:$AQ340),INDEX('Input| Escalations'!$F$27:$L$29,,MATCH(V$9,'Input| Escalations'!$F$21:$L$21,0))),0),0)</f>
        <v>0</v>
      </c>
      <c r="O340" s="194" cm="1">
        <f t="array" ref="O340">IF(LEN($F340)&gt;0,1+IFERROR(SUMPRODUCT(TRANSPOSE('Input| Projects'!$AO340:$AQ340),INDEX('Input| Escalations'!$F$27:$L$29,,MATCH(W$9,'Input| Escalations'!$F$21:$L$21,0))),0),0)</f>
        <v>0</v>
      </c>
      <c r="P340" s="10"/>
      <c r="Q340" s="172">
        <f>IFERROR(IF(ISNUMBER(FIND("decision",'Input| Setup'!$F$6)),'Input| Projects'!Y340,'Input| Projects'!I340)*'Input| Escalations'!$I$17*I340,0)</f>
        <v>0</v>
      </c>
      <c r="R340" s="172">
        <f>IFERROR(IF(ISNUMBER(FIND("decision",'Input| Setup'!$F$6)),'Input| Projects'!Z340,'Input| Projects'!J340)*'Input| Escalations'!$I$17*J340,0)</f>
        <v>0</v>
      </c>
      <c r="S340" s="172">
        <f>IFERROR(IF(ISNUMBER(FIND("decision",'Input| Setup'!$F$6)),'Input| Projects'!AA340,'Input| Projects'!K340)*'Input| Escalations'!$I$17*K340,0)</f>
        <v>0</v>
      </c>
      <c r="T340" s="172">
        <f>IFERROR(IF(ISNUMBER(FIND("decision",'Input| Setup'!$F$6)),'Input| Projects'!AB340,'Input| Projects'!L340)*'Input| Escalations'!$I$17*L340,0)</f>
        <v>0</v>
      </c>
      <c r="U340" s="172">
        <f>IFERROR(IF(ISNUMBER(FIND("decision",'Input| Setup'!$F$6)),'Input| Projects'!AC340,'Input| Projects'!M340)*'Input| Escalations'!$I$17*M340,0)</f>
        <v>0</v>
      </c>
      <c r="V340" s="172">
        <f>IFERROR(IF(ISNUMBER(FIND("decision",'Input| Setup'!$F$6)),'Input| Projects'!AD340,'Input| Projects'!N340)*'Input| Escalations'!$I$17*N340,0)</f>
        <v>0</v>
      </c>
      <c r="W340" s="172">
        <f>IFERROR(IF(ISNUMBER(FIND("decision",'Input| Setup'!$F$6)),'Input| Projects'!AE340,'Input| Projects'!O340)*'Input| Escalations'!$I$17*O340,0)</f>
        <v>0</v>
      </c>
      <c r="X340" s="175"/>
      <c r="Y340" s="172">
        <f>IF(ISNUMBER(FIND("decision",'Input| Setup'!$F$6)),'Input| Projects'!AG340,'Input| Projects'!Q340)*I340*'Input| Escalations'!$I$17</f>
        <v>0</v>
      </c>
      <c r="Z340" s="172">
        <f>IF(ISNUMBER(FIND("decision",'Input| Setup'!$F$6)),'Input| Projects'!AH340,'Input| Projects'!R340)*J340*'Input| Escalations'!$I$17</f>
        <v>0</v>
      </c>
      <c r="AA340" s="172">
        <f>IF(ISNUMBER(FIND("decision",'Input| Setup'!$F$6)),'Input| Projects'!AI340,'Input| Projects'!S340)*K340*'Input| Escalations'!$I$17</f>
        <v>0</v>
      </c>
      <c r="AB340" s="172">
        <f>IF(ISNUMBER(FIND("decision",'Input| Setup'!$F$6)),'Input| Projects'!AJ340,'Input| Projects'!T340)*L340*'Input| Escalations'!$I$17</f>
        <v>0</v>
      </c>
      <c r="AC340" s="172">
        <f>IF(ISNUMBER(FIND("decision",'Input| Setup'!$F$6)),'Input| Projects'!AK340,'Input| Projects'!U340)*M340*'Input| Escalations'!$I$17</f>
        <v>0</v>
      </c>
      <c r="AD340" s="172">
        <f>IF(ISNUMBER(FIND("decision",'Input| Setup'!$F$6)),'Input| Projects'!AL340,'Input| Projects'!V340)*N340*'Input| Escalations'!$I$17</f>
        <v>0</v>
      </c>
      <c r="AE340" s="172">
        <f>IF(ISNUMBER(FIND("decision",'Input| Setup'!$F$6)),'Input| Projects'!AM340,'Input| Projects'!W340)*O340*'Input| Escalations'!$I$17</f>
        <v>0</v>
      </c>
      <c r="AF340" s="175"/>
      <c r="AG340" s="172" cm="1">
        <f t="array" ref="AG340">IFERROR(--('Input| Projects'!$AS340="Yes")*_xlfn.SWITCH('Input| Overheads'!$C$50,"Direct costs",'Calc| Overheads Allocation'!C$8*Q340,"Internal labour",'Calc| Overheads Allocation'!C$8*Q340*'Input| Projects'!$AO340,"DNSP defined",'Calc| Overheads Allocation'!C$78*'Input| Projects'!$AV340,0),0)</f>
        <v>0</v>
      </c>
      <c r="AH340" s="172" cm="1">
        <f t="array" ref="AH340">IFERROR(--('Input| Projects'!$AS340="Yes")*_xlfn.SWITCH('Input| Overheads'!$C$50,"Direct costs",'Calc| Overheads Allocation'!D$8*R340,"Internal labour",'Calc| Overheads Allocation'!D$8*R340*'Input| Projects'!$AO340,"DNSP defined",'Calc| Overheads Allocation'!D$78*'Input| Projects'!$AV340,0),0)</f>
        <v>0</v>
      </c>
      <c r="AI340" s="172" cm="1">
        <f t="array" ref="AI340">IFERROR(--('Input| Projects'!$AS340="Yes")*_xlfn.SWITCH('Input| Overheads'!$C$50,"Direct costs",'Calc| Overheads Allocation'!E$8*S340,"Internal labour",'Calc| Overheads Allocation'!E$8*S340*'Input| Projects'!$AO340,"DNSP defined",'Calc| Overheads Allocation'!E$78*'Input| Projects'!$AV340,0),0)</f>
        <v>0</v>
      </c>
      <c r="AJ340" s="172" cm="1">
        <f t="array" ref="AJ340">IFERROR(--('Input| Projects'!$AS340="Yes")*_xlfn.SWITCH('Input| Overheads'!$C$50,"Direct costs",'Calc| Overheads Allocation'!F$8*T340,"Internal labour",'Calc| Overheads Allocation'!F$8*T340*'Input| Projects'!$AO340,"DNSP defined",'Calc| Overheads Allocation'!F$78*'Input| Projects'!$AV340,0),0)</f>
        <v>0</v>
      </c>
      <c r="AK340" s="172" cm="1">
        <f t="array" ref="AK340">IFERROR(--('Input| Projects'!$AS340="Yes")*_xlfn.SWITCH('Input| Overheads'!$C$50,"Direct costs",'Calc| Overheads Allocation'!G$8*U340,"Internal labour",'Calc| Overheads Allocation'!G$8*U340*'Input| Projects'!$AO340,"DNSP defined",'Calc| Overheads Allocation'!G$78*'Input| Projects'!$AV340,0),0)</f>
        <v>0</v>
      </c>
      <c r="AL340" s="172" cm="1">
        <f t="array" ref="AL340">IFERROR(--('Input| Projects'!$AS340="Yes")*_xlfn.SWITCH('Input| Overheads'!$C$50,"Direct costs",'Calc| Overheads Allocation'!H$8*V340,"Internal labour",'Calc| Overheads Allocation'!H$8*V340*'Input| Projects'!$AO340,"DNSP defined",'Calc| Overheads Allocation'!H$78*'Input| Projects'!$AV340,0),0)</f>
        <v>0</v>
      </c>
      <c r="AM340" s="172" cm="1">
        <f t="array" ref="AM340">IFERROR(--('Input| Projects'!$AS340="Yes")*_xlfn.SWITCH('Input| Overheads'!$C$50,"Direct costs",'Calc| Overheads Allocation'!I$8*W340,"Internal labour",'Calc| Overheads Allocation'!I$8*W340*'Input| Projects'!$AO340,"DNSP defined",'Calc| Overheads Allocation'!I$78*'Input| Projects'!$AV340,0),0)</f>
        <v>0</v>
      </c>
      <c r="AN340" s="175"/>
      <c r="AO340" s="172" cm="1">
        <f t="array" ref="AO340">IFERROR(--('Input| Projects'!$AT340="Yes")*_xlfn.SWITCH('Input| Overheads'!$C$50,"Direct costs",'Calc| Overheads Allocation'!C$9*Q340,"Internal labour",'Calc| Overheads Allocation'!C$9*Q340*'Input| Projects'!$AO340,"DNSP defined",'Calc| Overheads Allocation'!C$79*'Input| Projects'!$AW340,0),0)</f>
        <v>0</v>
      </c>
      <c r="AP340" s="172" cm="1">
        <f t="array" ref="AP340">IFERROR(--('Input| Projects'!$AT340="Yes")*_xlfn.SWITCH('Input| Overheads'!$C$50,"Direct costs",'Calc| Overheads Allocation'!D$9*R340,"Internal labour",'Calc| Overheads Allocation'!D$9*R340*'Input| Projects'!$AO340,"DNSP defined",'Calc| Overheads Allocation'!D$79*'Input| Projects'!$AW340,0),0)</f>
        <v>0</v>
      </c>
      <c r="AQ340" s="172" cm="1">
        <f t="array" ref="AQ340">IFERROR(--('Input| Projects'!$AT340="Yes")*_xlfn.SWITCH('Input| Overheads'!$C$50,"Direct costs",'Calc| Overheads Allocation'!E$9*S340,"Internal labour",'Calc| Overheads Allocation'!E$9*S340*'Input| Projects'!$AO340,"DNSP defined",'Calc| Overheads Allocation'!E$79*'Input| Projects'!$AW340,0),0)</f>
        <v>0</v>
      </c>
      <c r="AR340" s="172" cm="1">
        <f t="array" ref="AR340">IFERROR(--('Input| Projects'!$AT340="Yes")*_xlfn.SWITCH('Input| Overheads'!$C$50,"Direct costs",'Calc| Overheads Allocation'!F$9*T340,"Internal labour",'Calc| Overheads Allocation'!F$9*T340*'Input| Projects'!$AO340,"DNSP defined",'Calc| Overheads Allocation'!F$79*'Input| Projects'!$AW340,0),0)</f>
        <v>0</v>
      </c>
      <c r="AS340" s="172" cm="1">
        <f t="array" ref="AS340">IFERROR(--('Input| Projects'!$AT340="Yes")*_xlfn.SWITCH('Input| Overheads'!$C$50,"Direct costs",'Calc| Overheads Allocation'!G$9*U340,"Internal labour",'Calc| Overheads Allocation'!G$9*U340*'Input| Projects'!$AO340,"DNSP defined",'Calc| Overheads Allocation'!G$79*'Input| Projects'!$AW340,0),0)</f>
        <v>0</v>
      </c>
      <c r="AT340" s="172" cm="1">
        <f t="array" ref="AT340">IFERROR(--('Input| Projects'!$AT340="Yes")*_xlfn.SWITCH('Input| Overheads'!$C$50,"Direct costs",'Calc| Overheads Allocation'!H$9*V340,"Internal labour",'Calc| Overheads Allocation'!H$9*V340*'Input| Projects'!$AO340,"DNSP defined",'Calc| Overheads Allocation'!H$79*'Input| Projects'!$AW340,0),0)</f>
        <v>0</v>
      </c>
      <c r="AU340" s="172" cm="1">
        <f t="array" ref="AU340">IFERROR(--('Input| Projects'!$AT340="Yes")*_xlfn.SWITCH('Input| Overheads'!$C$50,"Direct costs",'Calc| Overheads Allocation'!I$9*W340,"Internal labour",'Calc| Overheads Allocation'!I$9*W340*'Input| Projects'!$AO340,"DNSP defined",'Calc| Overheads Allocation'!I$79*'Input| Projects'!$AW340,0),0)</f>
        <v>0</v>
      </c>
      <c r="AV340" s="175"/>
      <c r="AW340" s="172">
        <f t="shared" si="134"/>
        <v>0</v>
      </c>
      <c r="AX340" s="172">
        <f t="shared" si="135"/>
        <v>0</v>
      </c>
      <c r="AY340" s="172">
        <f t="shared" si="136"/>
        <v>0</v>
      </c>
      <c r="AZ340" s="172">
        <f t="shared" si="137"/>
        <v>0</v>
      </c>
      <c r="BA340" s="172">
        <f t="shared" si="138"/>
        <v>0</v>
      </c>
      <c r="BB340" s="172">
        <f t="shared" si="139"/>
        <v>0</v>
      </c>
      <c r="BC340" s="172">
        <f t="shared" si="140"/>
        <v>0</v>
      </c>
      <c r="BD340" s="176"/>
      <c r="BE340" s="172">
        <f t="shared" si="141"/>
        <v>0</v>
      </c>
      <c r="BF340" s="172">
        <f t="shared" si="142"/>
        <v>0</v>
      </c>
      <c r="BG340" s="172">
        <f t="shared" si="143"/>
        <v>0</v>
      </c>
      <c r="BH340" s="172">
        <f t="shared" si="144"/>
        <v>0</v>
      </c>
      <c r="BI340" s="172">
        <f t="shared" si="145"/>
        <v>0</v>
      </c>
      <c r="BJ340" s="172">
        <f t="shared" si="146"/>
        <v>0</v>
      </c>
      <c r="BK340" s="172">
        <f t="shared" si="147"/>
        <v>0</v>
      </c>
      <c r="BL340" s="176"/>
      <c r="BM340" s="172">
        <f t="shared" si="126"/>
        <v>0</v>
      </c>
      <c r="BN340" s="172">
        <f t="shared" si="127"/>
        <v>0</v>
      </c>
      <c r="BO340" s="172">
        <f t="shared" si="128"/>
        <v>0</v>
      </c>
      <c r="BP340" s="172">
        <f t="shared" si="129"/>
        <v>0</v>
      </c>
      <c r="BQ340" s="172">
        <f t="shared" si="130"/>
        <v>0</v>
      </c>
      <c r="BR340" s="172">
        <f t="shared" si="131"/>
        <v>0</v>
      </c>
      <c r="BS340" s="172">
        <f t="shared" si="132"/>
        <v>0</v>
      </c>
      <c r="BT340" s="55"/>
      <c r="BU340" s="158">
        <f>SUMIF('Input| Projects'!$BA$8:$CX$8,RIGHT(BU$9,3),'Input| Projects'!$BA340:$CX340)</f>
        <v>0</v>
      </c>
      <c r="BV340" s="158">
        <f>SUMIF('Input| Projects'!$BA$8:$CX$8,RIGHT(BV$9,3),'Input| Projects'!$BA340:$CX340)</f>
        <v>0</v>
      </c>
      <c r="BW340" s="79" t="str">
        <f t="shared" si="133"/>
        <v/>
      </c>
    </row>
    <row r="341" spans="2:75" x14ac:dyDescent="0.2">
      <c r="B341" s="123">
        <f>IFERROR('Input| Projects'!B341,"")</f>
        <v>332</v>
      </c>
      <c r="C341" s="160" t="str">
        <f>IFERROR(IF('Input| Projects'!C341="","",'Input| Projects'!C341),"")</f>
        <v/>
      </c>
      <c r="D341" s="160" t="str">
        <f>IFERROR(IF('Input| Projects'!D341="","",'Input| Projects'!D341),"")</f>
        <v/>
      </c>
      <c r="E341" s="53"/>
      <c r="F341" s="160" t="str">
        <f>IF(LEN('Input| Projects'!F341)&gt;0,'Input| Projects'!F341,"")</f>
        <v/>
      </c>
      <c r="G341" s="160" t="str">
        <f>IF(LEN('Input| Projects'!G341)&gt;0,'Input| Projects'!G341,"")</f>
        <v/>
      </c>
      <c r="H341" s="10"/>
      <c r="I341" s="194" cm="1">
        <f t="array" ref="I341">IF(LEN($F341)&gt;0,1+IFERROR(SUMPRODUCT(TRANSPOSE('Input| Projects'!$AO341:$AQ341),INDEX('Input| Escalations'!$F$27:$L$29,,MATCH(Q$9,'Input| Escalations'!$F$21:$L$21,0))),0),0)</f>
        <v>0</v>
      </c>
      <c r="J341" s="194" cm="1">
        <f t="array" ref="J341">IF(LEN($F341)&gt;0,1+IFERROR(SUMPRODUCT(TRANSPOSE('Input| Projects'!$AO341:$AQ341),INDEX('Input| Escalations'!$F$27:$L$29,,MATCH(R$9,'Input| Escalations'!$F$21:$L$21,0))),0),0)</f>
        <v>0</v>
      </c>
      <c r="K341" s="194" cm="1">
        <f t="array" ref="K341">IF(LEN($F341)&gt;0,1+IFERROR(SUMPRODUCT(TRANSPOSE('Input| Projects'!$AO341:$AQ341),INDEX('Input| Escalations'!$F$27:$L$29,,MATCH(S$9,'Input| Escalations'!$F$21:$L$21,0))),0),0)</f>
        <v>0</v>
      </c>
      <c r="L341" s="194" cm="1">
        <f t="array" ref="L341">IF(LEN($F341)&gt;0,1+IFERROR(SUMPRODUCT(TRANSPOSE('Input| Projects'!$AO341:$AQ341),INDEX('Input| Escalations'!$F$27:$L$29,,MATCH(T$9,'Input| Escalations'!$F$21:$L$21,0))),0),0)</f>
        <v>0</v>
      </c>
      <c r="M341" s="194" cm="1">
        <f t="array" ref="M341">IF(LEN($F341)&gt;0,1+IFERROR(SUMPRODUCT(TRANSPOSE('Input| Projects'!$AO341:$AQ341),INDEX('Input| Escalations'!$F$27:$L$29,,MATCH(U$9,'Input| Escalations'!$F$21:$L$21,0))),0),0)</f>
        <v>0</v>
      </c>
      <c r="N341" s="194" cm="1">
        <f t="array" ref="N341">IF(LEN($F341)&gt;0,1+IFERROR(SUMPRODUCT(TRANSPOSE('Input| Projects'!$AO341:$AQ341),INDEX('Input| Escalations'!$F$27:$L$29,,MATCH(V$9,'Input| Escalations'!$F$21:$L$21,0))),0),0)</f>
        <v>0</v>
      </c>
      <c r="O341" s="194" cm="1">
        <f t="array" ref="O341">IF(LEN($F341)&gt;0,1+IFERROR(SUMPRODUCT(TRANSPOSE('Input| Projects'!$AO341:$AQ341),INDEX('Input| Escalations'!$F$27:$L$29,,MATCH(W$9,'Input| Escalations'!$F$21:$L$21,0))),0),0)</f>
        <v>0</v>
      </c>
      <c r="P341" s="10"/>
      <c r="Q341" s="172">
        <f>IFERROR(IF(ISNUMBER(FIND("decision",'Input| Setup'!$F$6)),'Input| Projects'!Y341,'Input| Projects'!I341)*'Input| Escalations'!$I$17*I341,0)</f>
        <v>0</v>
      </c>
      <c r="R341" s="172">
        <f>IFERROR(IF(ISNUMBER(FIND("decision",'Input| Setup'!$F$6)),'Input| Projects'!Z341,'Input| Projects'!J341)*'Input| Escalations'!$I$17*J341,0)</f>
        <v>0</v>
      </c>
      <c r="S341" s="172">
        <f>IFERROR(IF(ISNUMBER(FIND("decision",'Input| Setup'!$F$6)),'Input| Projects'!AA341,'Input| Projects'!K341)*'Input| Escalations'!$I$17*K341,0)</f>
        <v>0</v>
      </c>
      <c r="T341" s="172">
        <f>IFERROR(IF(ISNUMBER(FIND("decision",'Input| Setup'!$F$6)),'Input| Projects'!AB341,'Input| Projects'!L341)*'Input| Escalations'!$I$17*L341,0)</f>
        <v>0</v>
      </c>
      <c r="U341" s="172">
        <f>IFERROR(IF(ISNUMBER(FIND("decision",'Input| Setup'!$F$6)),'Input| Projects'!AC341,'Input| Projects'!M341)*'Input| Escalations'!$I$17*M341,0)</f>
        <v>0</v>
      </c>
      <c r="V341" s="172">
        <f>IFERROR(IF(ISNUMBER(FIND("decision",'Input| Setup'!$F$6)),'Input| Projects'!AD341,'Input| Projects'!N341)*'Input| Escalations'!$I$17*N341,0)</f>
        <v>0</v>
      </c>
      <c r="W341" s="172">
        <f>IFERROR(IF(ISNUMBER(FIND("decision",'Input| Setup'!$F$6)),'Input| Projects'!AE341,'Input| Projects'!O341)*'Input| Escalations'!$I$17*O341,0)</f>
        <v>0</v>
      </c>
      <c r="X341" s="175"/>
      <c r="Y341" s="172">
        <f>IF(ISNUMBER(FIND("decision",'Input| Setup'!$F$6)),'Input| Projects'!AG341,'Input| Projects'!Q341)*I341*'Input| Escalations'!$I$17</f>
        <v>0</v>
      </c>
      <c r="Z341" s="172">
        <f>IF(ISNUMBER(FIND("decision",'Input| Setup'!$F$6)),'Input| Projects'!AH341,'Input| Projects'!R341)*J341*'Input| Escalations'!$I$17</f>
        <v>0</v>
      </c>
      <c r="AA341" s="172">
        <f>IF(ISNUMBER(FIND("decision",'Input| Setup'!$F$6)),'Input| Projects'!AI341,'Input| Projects'!S341)*K341*'Input| Escalations'!$I$17</f>
        <v>0</v>
      </c>
      <c r="AB341" s="172">
        <f>IF(ISNUMBER(FIND("decision",'Input| Setup'!$F$6)),'Input| Projects'!AJ341,'Input| Projects'!T341)*L341*'Input| Escalations'!$I$17</f>
        <v>0</v>
      </c>
      <c r="AC341" s="172">
        <f>IF(ISNUMBER(FIND("decision",'Input| Setup'!$F$6)),'Input| Projects'!AK341,'Input| Projects'!U341)*M341*'Input| Escalations'!$I$17</f>
        <v>0</v>
      </c>
      <c r="AD341" s="172">
        <f>IF(ISNUMBER(FIND("decision",'Input| Setup'!$F$6)),'Input| Projects'!AL341,'Input| Projects'!V341)*N341*'Input| Escalations'!$I$17</f>
        <v>0</v>
      </c>
      <c r="AE341" s="172">
        <f>IF(ISNUMBER(FIND("decision",'Input| Setup'!$F$6)),'Input| Projects'!AM341,'Input| Projects'!W341)*O341*'Input| Escalations'!$I$17</f>
        <v>0</v>
      </c>
      <c r="AF341" s="175"/>
      <c r="AG341" s="172" cm="1">
        <f t="array" ref="AG341">IFERROR(--('Input| Projects'!$AS341="Yes")*_xlfn.SWITCH('Input| Overheads'!$C$50,"Direct costs",'Calc| Overheads Allocation'!C$8*Q341,"Internal labour",'Calc| Overheads Allocation'!C$8*Q341*'Input| Projects'!$AO341,"DNSP defined",'Calc| Overheads Allocation'!C$78*'Input| Projects'!$AV341,0),0)</f>
        <v>0</v>
      </c>
      <c r="AH341" s="172" cm="1">
        <f t="array" ref="AH341">IFERROR(--('Input| Projects'!$AS341="Yes")*_xlfn.SWITCH('Input| Overheads'!$C$50,"Direct costs",'Calc| Overheads Allocation'!D$8*R341,"Internal labour",'Calc| Overheads Allocation'!D$8*R341*'Input| Projects'!$AO341,"DNSP defined",'Calc| Overheads Allocation'!D$78*'Input| Projects'!$AV341,0),0)</f>
        <v>0</v>
      </c>
      <c r="AI341" s="172" cm="1">
        <f t="array" ref="AI341">IFERROR(--('Input| Projects'!$AS341="Yes")*_xlfn.SWITCH('Input| Overheads'!$C$50,"Direct costs",'Calc| Overheads Allocation'!E$8*S341,"Internal labour",'Calc| Overheads Allocation'!E$8*S341*'Input| Projects'!$AO341,"DNSP defined",'Calc| Overheads Allocation'!E$78*'Input| Projects'!$AV341,0),0)</f>
        <v>0</v>
      </c>
      <c r="AJ341" s="172" cm="1">
        <f t="array" ref="AJ341">IFERROR(--('Input| Projects'!$AS341="Yes")*_xlfn.SWITCH('Input| Overheads'!$C$50,"Direct costs",'Calc| Overheads Allocation'!F$8*T341,"Internal labour",'Calc| Overheads Allocation'!F$8*T341*'Input| Projects'!$AO341,"DNSP defined",'Calc| Overheads Allocation'!F$78*'Input| Projects'!$AV341,0),0)</f>
        <v>0</v>
      </c>
      <c r="AK341" s="172" cm="1">
        <f t="array" ref="AK341">IFERROR(--('Input| Projects'!$AS341="Yes")*_xlfn.SWITCH('Input| Overheads'!$C$50,"Direct costs",'Calc| Overheads Allocation'!G$8*U341,"Internal labour",'Calc| Overheads Allocation'!G$8*U341*'Input| Projects'!$AO341,"DNSP defined",'Calc| Overheads Allocation'!G$78*'Input| Projects'!$AV341,0),0)</f>
        <v>0</v>
      </c>
      <c r="AL341" s="172" cm="1">
        <f t="array" ref="AL341">IFERROR(--('Input| Projects'!$AS341="Yes")*_xlfn.SWITCH('Input| Overheads'!$C$50,"Direct costs",'Calc| Overheads Allocation'!H$8*V341,"Internal labour",'Calc| Overheads Allocation'!H$8*V341*'Input| Projects'!$AO341,"DNSP defined",'Calc| Overheads Allocation'!H$78*'Input| Projects'!$AV341,0),0)</f>
        <v>0</v>
      </c>
      <c r="AM341" s="172" cm="1">
        <f t="array" ref="AM341">IFERROR(--('Input| Projects'!$AS341="Yes")*_xlfn.SWITCH('Input| Overheads'!$C$50,"Direct costs",'Calc| Overheads Allocation'!I$8*W341,"Internal labour",'Calc| Overheads Allocation'!I$8*W341*'Input| Projects'!$AO341,"DNSP defined",'Calc| Overheads Allocation'!I$78*'Input| Projects'!$AV341,0),0)</f>
        <v>0</v>
      </c>
      <c r="AN341" s="175"/>
      <c r="AO341" s="172" cm="1">
        <f t="array" ref="AO341">IFERROR(--('Input| Projects'!$AT341="Yes")*_xlfn.SWITCH('Input| Overheads'!$C$50,"Direct costs",'Calc| Overheads Allocation'!C$9*Q341,"Internal labour",'Calc| Overheads Allocation'!C$9*Q341*'Input| Projects'!$AO341,"DNSP defined",'Calc| Overheads Allocation'!C$79*'Input| Projects'!$AW341,0),0)</f>
        <v>0</v>
      </c>
      <c r="AP341" s="172" cm="1">
        <f t="array" ref="AP341">IFERROR(--('Input| Projects'!$AT341="Yes")*_xlfn.SWITCH('Input| Overheads'!$C$50,"Direct costs",'Calc| Overheads Allocation'!D$9*R341,"Internal labour",'Calc| Overheads Allocation'!D$9*R341*'Input| Projects'!$AO341,"DNSP defined",'Calc| Overheads Allocation'!D$79*'Input| Projects'!$AW341,0),0)</f>
        <v>0</v>
      </c>
      <c r="AQ341" s="172" cm="1">
        <f t="array" ref="AQ341">IFERROR(--('Input| Projects'!$AT341="Yes")*_xlfn.SWITCH('Input| Overheads'!$C$50,"Direct costs",'Calc| Overheads Allocation'!E$9*S341,"Internal labour",'Calc| Overheads Allocation'!E$9*S341*'Input| Projects'!$AO341,"DNSP defined",'Calc| Overheads Allocation'!E$79*'Input| Projects'!$AW341,0),0)</f>
        <v>0</v>
      </c>
      <c r="AR341" s="172" cm="1">
        <f t="array" ref="AR341">IFERROR(--('Input| Projects'!$AT341="Yes")*_xlfn.SWITCH('Input| Overheads'!$C$50,"Direct costs",'Calc| Overheads Allocation'!F$9*T341,"Internal labour",'Calc| Overheads Allocation'!F$9*T341*'Input| Projects'!$AO341,"DNSP defined",'Calc| Overheads Allocation'!F$79*'Input| Projects'!$AW341,0),0)</f>
        <v>0</v>
      </c>
      <c r="AS341" s="172" cm="1">
        <f t="array" ref="AS341">IFERROR(--('Input| Projects'!$AT341="Yes")*_xlfn.SWITCH('Input| Overheads'!$C$50,"Direct costs",'Calc| Overheads Allocation'!G$9*U341,"Internal labour",'Calc| Overheads Allocation'!G$9*U341*'Input| Projects'!$AO341,"DNSP defined",'Calc| Overheads Allocation'!G$79*'Input| Projects'!$AW341,0),0)</f>
        <v>0</v>
      </c>
      <c r="AT341" s="172" cm="1">
        <f t="array" ref="AT341">IFERROR(--('Input| Projects'!$AT341="Yes")*_xlfn.SWITCH('Input| Overheads'!$C$50,"Direct costs",'Calc| Overheads Allocation'!H$9*V341,"Internal labour",'Calc| Overheads Allocation'!H$9*V341*'Input| Projects'!$AO341,"DNSP defined",'Calc| Overheads Allocation'!H$79*'Input| Projects'!$AW341,0),0)</f>
        <v>0</v>
      </c>
      <c r="AU341" s="172" cm="1">
        <f t="array" ref="AU341">IFERROR(--('Input| Projects'!$AT341="Yes")*_xlfn.SWITCH('Input| Overheads'!$C$50,"Direct costs",'Calc| Overheads Allocation'!I$9*W341,"Internal labour",'Calc| Overheads Allocation'!I$9*W341*'Input| Projects'!$AO341,"DNSP defined",'Calc| Overheads Allocation'!I$79*'Input| Projects'!$AW341,0),0)</f>
        <v>0</v>
      </c>
      <c r="AV341" s="175"/>
      <c r="AW341" s="172">
        <f t="shared" si="134"/>
        <v>0</v>
      </c>
      <c r="AX341" s="172">
        <f t="shared" si="135"/>
        <v>0</v>
      </c>
      <c r="AY341" s="172">
        <f t="shared" si="136"/>
        <v>0</v>
      </c>
      <c r="AZ341" s="172">
        <f t="shared" si="137"/>
        <v>0</v>
      </c>
      <c r="BA341" s="172">
        <f t="shared" si="138"/>
        <v>0</v>
      </c>
      <c r="BB341" s="172">
        <f t="shared" si="139"/>
        <v>0</v>
      </c>
      <c r="BC341" s="172">
        <f t="shared" si="140"/>
        <v>0</v>
      </c>
      <c r="BD341" s="176"/>
      <c r="BE341" s="172">
        <f t="shared" si="141"/>
        <v>0</v>
      </c>
      <c r="BF341" s="172">
        <f t="shared" si="142"/>
        <v>0</v>
      </c>
      <c r="BG341" s="172">
        <f t="shared" si="143"/>
        <v>0</v>
      </c>
      <c r="BH341" s="172">
        <f t="shared" si="144"/>
        <v>0</v>
      </c>
      <c r="BI341" s="172">
        <f t="shared" si="145"/>
        <v>0</v>
      </c>
      <c r="BJ341" s="172">
        <f t="shared" si="146"/>
        <v>0</v>
      </c>
      <c r="BK341" s="172">
        <f t="shared" si="147"/>
        <v>0</v>
      </c>
      <c r="BL341" s="176"/>
      <c r="BM341" s="172">
        <f t="shared" si="126"/>
        <v>0</v>
      </c>
      <c r="BN341" s="172">
        <f t="shared" si="127"/>
        <v>0</v>
      </c>
      <c r="BO341" s="172">
        <f t="shared" si="128"/>
        <v>0</v>
      </c>
      <c r="BP341" s="172">
        <f t="shared" si="129"/>
        <v>0</v>
      </c>
      <c r="BQ341" s="172">
        <f t="shared" si="130"/>
        <v>0</v>
      </c>
      <c r="BR341" s="172">
        <f t="shared" si="131"/>
        <v>0</v>
      </c>
      <c r="BS341" s="172">
        <f t="shared" si="132"/>
        <v>0</v>
      </c>
      <c r="BT341" s="55"/>
      <c r="BU341" s="158">
        <f>SUMIF('Input| Projects'!$BA$8:$CX$8,RIGHT(BU$9,3),'Input| Projects'!$BA341:$CX341)</f>
        <v>0</v>
      </c>
      <c r="BV341" s="158">
        <f>SUMIF('Input| Projects'!$BA$8:$CX$8,RIGHT(BV$9,3),'Input| Projects'!$BA341:$CX341)</f>
        <v>0</v>
      </c>
      <c r="BW341" s="79" t="str">
        <f t="shared" si="133"/>
        <v/>
      </c>
    </row>
    <row r="342" spans="2:75" x14ac:dyDescent="0.2">
      <c r="B342" s="123">
        <f>IFERROR('Input| Projects'!B342,"")</f>
        <v>333</v>
      </c>
      <c r="C342" s="160" t="str">
        <f>IFERROR(IF('Input| Projects'!C342="","",'Input| Projects'!C342),"")</f>
        <v/>
      </c>
      <c r="D342" s="160" t="str">
        <f>IFERROR(IF('Input| Projects'!D342="","",'Input| Projects'!D342),"")</f>
        <v/>
      </c>
      <c r="E342" s="53"/>
      <c r="F342" s="160" t="str">
        <f>IF(LEN('Input| Projects'!F342)&gt;0,'Input| Projects'!F342,"")</f>
        <v/>
      </c>
      <c r="G342" s="160" t="str">
        <f>IF(LEN('Input| Projects'!G342)&gt;0,'Input| Projects'!G342,"")</f>
        <v/>
      </c>
      <c r="H342" s="10"/>
      <c r="I342" s="194" cm="1">
        <f t="array" ref="I342">IF(LEN($F342)&gt;0,1+IFERROR(SUMPRODUCT(TRANSPOSE('Input| Projects'!$AO342:$AQ342),INDEX('Input| Escalations'!$F$27:$L$29,,MATCH(Q$9,'Input| Escalations'!$F$21:$L$21,0))),0),0)</f>
        <v>0</v>
      </c>
      <c r="J342" s="194" cm="1">
        <f t="array" ref="J342">IF(LEN($F342)&gt;0,1+IFERROR(SUMPRODUCT(TRANSPOSE('Input| Projects'!$AO342:$AQ342),INDEX('Input| Escalations'!$F$27:$L$29,,MATCH(R$9,'Input| Escalations'!$F$21:$L$21,0))),0),0)</f>
        <v>0</v>
      </c>
      <c r="K342" s="194" cm="1">
        <f t="array" ref="K342">IF(LEN($F342)&gt;0,1+IFERROR(SUMPRODUCT(TRANSPOSE('Input| Projects'!$AO342:$AQ342),INDEX('Input| Escalations'!$F$27:$L$29,,MATCH(S$9,'Input| Escalations'!$F$21:$L$21,0))),0),0)</f>
        <v>0</v>
      </c>
      <c r="L342" s="194" cm="1">
        <f t="array" ref="L342">IF(LEN($F342)&gt;0,1+IFERROR(SUMPRODUCT(TRANSPOSE('Input| Projects'!$AO342:$AQ342),INDEX('Input| Escalations'!$F$27:$L$29,,MATCH(T$9,'Input| Escalations'!$F$21:$L$21,0))),0),0)</f>
        <v>0</v>
      </c>
      <c r="M342" s="194" cm="1">
        <f t="array" ref="M342">IF(LEN($F342)&gt;0,1+IFERROR(SUMPRODUCT(TRANSPOSE('Input| Projects'!$AO342:$AQ342),INDEX('Input| Escalations'!$F$27:$L$29,,MATCH(U$9,'Input| Escalations'!$F$21:$L$21,0))),0),0)</f>
        <v>0</v>
      </c>
      <c r="N342" s="194" cm="1">
        <f t="array" ref="N342">IF(LEN($F342)&gt;0,1+IFERROR(SUMPRODUCT(TRANSPOSE('Input| Projects'!$AO342:$AQ342),INDEX('Input| Escalations'!$F$27:$L$29,,MATCH(V$9,'Input| Escalations'!$F$21:$L$21,0))),0),0)</f>
        <v>0</v>
      </c>
      <c r="O342" s="194" cm="1">
        <f t="array" ref="O342">IF(LEN($F342)&gt;0,1+IFERROR(SUMPRODUCT(TRANSPOSE('Input| Projects'!$AO342:$AQ342),INDEX('Input| Escalations'!$F$27:$L$29,,MATCH(W$9,'Input| Escalations'!$F$21:$L$21,0))),0),0)</f>
        <v>0</v>
      </c>
      <c r="P342" s="10"/>
      <c r="Q342" s="172">
        <f>IFERROR(IF(ISNUMBER(FIND("decision",'Input| Setup'!$F$6)),'Input| Projects'!Y342,'Input| Projects'!I342)*'Input| Escalations'!$I$17*I342,0)</f>
        <v>0</v>
      </c>
      <c r="R342" s="172">
        <f>IFERROR(IF(ISNUMBER(FIND("decision",'Input| Setup'!$F$6)),'Input| Projects'!Z342,'Input| Projects'!J342)*'Input| Escalations'!$I$17*J342,0)</f>
        <v>0</v>
      </c>
      <c r="S342" s="172">
        <f>IFERROR(IF(ISNUMBER(FIND("decision",'Input| Setup'!$F$6)),'Input| Projects'!AA342,'Input| Projects'!K342)*'Input| Escalations'!$I$17*K342,0)</f>
        <v>0</v>
      </c>
      <c r="T342" s="172">
        <f>IFERROR(IF(ISNUMBER(FIND("decision",'Input| Setup'!$F$6)),'Input| Projects'!AB342,'Input| Projects'!L342)*'Input| Escalations'!$I$17*L342,0)</f>
        <v>0</v>
      </c>
      <c r="U342" s="172">
        <f>IFERROR(IF(ISNUMBER(FIND("decision",'Input| Setup'!$F$6)),'Input| Projects'!AC342,'Input| Projects'!M342)*'Input| Escalations'!$I$17*M342,0)</f>
        <v>0</v>
      </c>
      <c r="V342" s="172">
        <f>IFERROR(IF(ISNUMBER(FIND("decision",'Input| Setup'!$F$6)),'Input| Projects'!AD342,'Input| Projects'!N342)*'Input| Escalations'!$I$17*N342,0)</f>
        <v>0</v>
      </c>
      <c r="W342" s="172">
        <f>IFERROR(IF(ISNUMBER(FIND("decision",'Input| Setup'!$F$6)),'Input| Projects'!AE342,'Input| Projects'!O342)*'Input| Escalations'!$I$17*O342,0)</f>
        <v>0</v>
      </c>
      <c r="X342" s="175"/>
      <c r="Y342" s="172">
        <f>IF(ISNUMBER(FIND("decision",'Input| Setup'!$F$6)),'Input| Projects'!AG342,'Input| Projects'!Q342)*I342*'Input| Escalations'!$I$17</f>
        <v>0</v>
      </c>
      <c r="Z342" s="172">
        <f>IF(ISNUMBER(FIND("decision",'Input| Setup'!$F$6)),'Input| Projects'!AH342,'Input| Projects'!R342)*J342*'Input| Escalations'!$I$17</f>
        <v>0</v>
      </c>
      <c r="AA342" s="172">
        <f>IF(ISNUMBER(FIND("decision",'Input| Setup'!$F$6)),'Input| Projects'!AI342,'Input| Projects'!S342)*K342*'Input| Escalations'!$I$17</f>
        <v>0</v>
      </c>
      <c r="AB342" s="172">
        <f>IF(ISNUMBER(FIND("decision",'Input| Setup'!$F$6)),'Input| Projects'!AJ342,'Input| Projects'!T342)*L342*'Input| Escalations'!$I$17</f>
        <v>0</v>
      </c>
      <c r="AC342" s="172">
        <f>IF(ISNUMBER(FIND("decision",'Input| Setup'!$F$6)),'Input| Projects'!AK342,'Input| Projects'!U342)*M342*'Input| Escalations'!$I$17</f>
        <v>0</v>
      </c>
      <c r="AD342" s="172">
        <f>IF(ISNUMBER(FIND("decision",'Input| Setup'!$F$6)),'Input| Projects'!AL342,'Input| Projects'!V342)*N342*'Input| Escalations'!$I$17</f>
        <v>0</v>
      </c>
      <c r="AE342" s="172">
        <f>IF(ISNUMBER(FIND("decision",'Input| Setup'!$F$6)),'Input| Projects'!AM342,'Input| Projects'!W342)*O342*'Input| Escalations'!$I$17</f>
        <v>0</v>
      </c>
      <c r="AF342" s="175"/>
      <c r="AG342" s="172" cm="1">
        <f t="array" ref="AG342">IFERROR(--('Input| Projects'!$AS342="Yes")*_xlfn.SWITCH('Input| Overheads'!$C$50,"Direct costs",'Calc| Overheads Allocation'!C$8*Q342,"Internal labour",'Calc| Overheads Allocation'!C$8*Q342*'Input| Projects'!$AO342,"DNSP defined",'Calc| Overheads Allocation'!C$78*'Input| Projects'!$AV342,0),0)</f>
        <v>0</v>
      </c>
      <c r="AH342" s="172" cm="1">
        <f t="array" ref="AH342">IFERROR(--('Input| Projects'!$AS342="Yes")*_xlfn.SWITCH('Input| Overheads'!$C$50,"Direct costs",'Calc| Overheads Allocation'!D$8*R342,"Internal labour",'Calc| Overheads Allocation'!D$8*R342*'Input| Projects'!$AO342,"DNSP defined",'Calc| Overheads Allocation'!D$78*'Input| Projects'!$AV342,0),0)</f>
        <v>0</v>
      </c>
      <c r="AI342" s="172" cm="1">
        <f t="array" ref="AI342">IFERROR(--('Input| Projects'!$AS342="Yes")*_xlfn.SWITCH('Input| Overheads'!$C$50,"Direct costs",'Calc| Overheads Allocation'!E$8*S342,"Internal labour",'Calc| Overheads Allocation'!E$8*S342*'Input| Projects'!$AO342,"DNSP defined",'Calc| Overheads Allocation'!E$78*'Input| Projects'!$AV342,0),0)</f>
        <v>0</v>
      </c>
      <c r="AJ342" s="172" cm="1">
        <f t="array" ref="AJ342">IFERROR(--('Input| Projects'!$AS342="Yes")*_xlfn.SWITCH('Input| Overheads'!$C$50,"Direct costs",'Calc| Overheads Allocation'!F$8*T342,"Internal labour",'Calc| Overheads Allocation'!F$8*T342*'Input| Projects'!$AO342,"DNSP defined",'Calc| Overheads Allocation'!F$78*'Input| Projects'!$AV342,0),0)</f>
        <v>0</v>
      </c>
      <c r="AK342" s="172" cm="1">
        <f t="array" ref="AK342">IFERROR(--('Input| Projects'!$AS342="Yes")*_xlfn.SWITCH('Input| Overheads'!$C$50,"Direct costs",'Calc| Overheads Allocation'!G$8*U342,"Internal labour",'Calc| Overheads Allocation'!G$8*U342*'Input| Projects'!$AO342,"DNSP defined",'Calc| Overheads Allocation'!G$78*'Input| Projects'!$AV342,0),0)</f>
        <v>0</v>
      </c>
      <c r="AL342" s="172" cm="1">
        <f t="array" ref="AL342">IFERROR(--('Input| Projects'!$AS342="Yes")*_xlfn.SWITCH('Input| Overheads'!$C$50,"Direct costs",'Calc| Overheads Allocation'!H$8*V342,"Internal labour",'Calc| Overheads Allocation'!H$8*V342*'Input| Projects'!$AO342,"DNSP defined",'Calc| Overheads Allocation'!H$78*'Input| Projects'!$AV342,0),0)</f>
        <v>0</v>
      </c>
      <c r="AM342" s="172" cm="1">
        <f t="array" ref="AM342">IFERROR(--('Input| Projects'!$AS342="Yes")*_xlfn.SWITCH('Input| Overheads'!$C$50,"Direct costs",'Calc| Overheads Allocation'!I$8*W342,"Internal labour",'Calc| Overheads Allocation'!I$8*W342*'Input| Projects'!$AO342,"DNSP defined",'Calc| Overheads Allocation'!I$78*'Input| Projects'!$AV342,0),0)</f>
        <v>0</v>
      </c>
      <c r="AN342" s="175"/>
      <c r="AO342" s="172" cm="1">
        <f t="array" ref="AO342">IFERROR(--('Input| Projects'!$AT342="Yes")*_xlfn.SWITCH('Input| Overheads'!$C$50,"Direct costs",'Calc| Overheads Allocation'!C$9*Q342,"Internal labour",'Calc| Overheads Allocation'!C$9*Q342*'Input| Projects'!$AO342,"DNSP defined",'Calc| Overheads Allocation'!C$79*'Input| Projects'!$AW342,0),0)</f>
        <v>0</v>
      </c>
      <c r="AP342" s="172" cm="1">
        <f t="array" ref="AP342">IFERROR(--('Input| Projects'!$AT342="Yes")*_xlfn.SWITCH('Input| Overheads'!$C$50,"Direct costs",'Calc| Overheads Allocation'!D$9*R342,"Internal labour",'Calc| Overheads Allocation'!D$9*R342*'Input| Projects'!$AO342,"DNSP defined",'Calc| Overheads Allocation'!D$79*'Input| Projects'!$AW342,0),0)</f>
        <v>0</v>
      </c>
      <c r="AQ342" s="172" cm="1">
        <f t="array" ref="AQ342">IFERROR(--('Input| Projects'!$AT342="Yes")*_xlfn.SWITCH('Input| Overheads'!$C$50,"Direct costs",'Calc| Overheads Allocation'!E$9*S342,"Internal labour",'Calc| Overheads Allocation'!E$9*S342*'Input| Projects'!$AO342,"DNSP defined",'Calc| Overheads Allocation'!E$79*'Input| Projects'!$AW342,0),0)</f>
        <v>0</v>
      </c>
      <c r="AR342" s="172" cm="1">
        <f t="array" ref="AR342">IFERROR(--('Input| Projects'!$AT342="Yes")*_xlfn.SWITCH('Input| Overheads'!$C$50,"Direct costs",'Calc| Overheads Allocation'!F$9*T342,"Internal labour",'Calc| Overheads Allocation'!F$9*T342*'Input| Projects'!$AO342,"DNSP defined",'Calc| Overheads Allocation'!F$79*'Input| Projects'!$AW342,0),0)</f>
        <v>0</v>
      </c>
      <c r="AS342" s="172" cm="1">
        <f t="array" ref="AS342">IFERROR(--('Input| Projects'!$AT342="Yes")*_xlfn.SWITCH('Input| Overheads'!$C$50,"Direct costs",'Calc| Overheads Allocation'!G$9*U342,"Internal labour",'Calc| Overheads Allocation'!G$9*U342*'Input| Projects'!$AO342,"DNSP defined",'Calc| Overheads Allocation'!G$79*'Input| Projects'!$AW342,0),0)</f>
        <v>0</v>
      </c>
      <c r="AT342" s="172" cm="1">
        <f t="array" ref="AT342">IFERROR(--('Input| Projects'!$AT342="Yes")*_xlfn.SWITCH('Input| Overheads'!$C$50,"Direct costs",'Calc| Overheads Allocation'!H$9*V342,"Internal labour",'Calc| Overheads Allocation'!H$9*V342*'Input| Projects'!$AO342,"DNSP defined",'Calc| Overheads Allocation'!H$79*'Input| Projects'!$AW342,0),0)</f>
        <v>0</v>
      </c>
      <c r="AU342" s="172" cm="1">
        <f t="array" ref="AU342">IFERROR(--('Input| Projects'!$AT342="Yes")*_xlfn.SWITCH('Input| Overheads'!$C$50,"Direct costs",'Calc| Overheads Allocation'!I$9*W342,"Internal labour",'Calc| Overheads Allocation'!I$9*W342*'Input| Projects'!$AO342,"DNSP defined",'Calc| Overheads Allocation'!I$79*'Input| Projects'!$AW342,0),0)</f>
        <v>0</v>
      </c>
      <c r="AV342" s="175"/>
      <c r="AW342" s="172">
        <f t="shared" si="134"/>
        <v>0</v>
      </c>
      <c r="AX342" s="172">
        <f t="shared" si="135"/>
        <v>0</v>
      </c>
      <c r="AY342" s="172">
        <f t="shared" si="136"/>
        <v>0</v>
      </c>
      <c r="AZ342" s="172">
        <f t="shared" si="137"/>
        <v>0</v>
      </c>
      <c r="BA342" s="172">
        <f t="shared" si="138"/>
        <v>0</v>
      </c>
      <c r="BB342" s="172">
        <f t="shared" si="139"/>
        <v>0</v>
      </c>
      <c r="BC342" s="172">
        <f t="shared" si="140"/>
        <v>0</v>
      </c>
      <c r="BD342" s="176"/>
      <c r="BE342" s="172">
        <f t="shared" si="141"/>
        <v>0</v>
      </c>
      <c r="BF342" s="172">
        <f t="shared" si="142"/>
        <v>0</v>
      </c>
      <c r="BG342" s="172">
        <f t="shared" si="143"/>
        <v>0</v>
      </c>
      <c r="BH342" s="172">
        <f t="shared" si="144"/>
        <v>0</v>
      </c>
      <c r="BI342" s="172">
        <f t="shared" si="145"/>
        <v>0</v>
      </c>
      <c r="BJ342" s="172">
        <f t="shared" si="146"/>
        <v>0</v>
      </c>
      <c r="BK342" s="172">
        <f t="shared" si="147"/>
        <v>0</v>
      </c>
      <c r="BL342" s="176"/>
      <c r="BM342" s="172">
        <f t="shared" si="126"/>
        <v>0</v>
      </c>
      <c r="BN342" s="172">
        <f t="shared" si="127"/>
        <v>0</v>
      </c>
      <c r="BO342" s="172">
        <f t="shared" si="128"/>
        <v>0</v>
      </c>
      <c r="BP342" s="172">
        <f t="shared" si="129"/>
        <v>0</v>
      </c>
      <c r="BQ342" s="172">
        <f t="shared" si="130"/>
        <v>0</v>
      </c>
      <c r="BR342" s="172">
        <f t="shared" si="131"/>
        <v>0</v>
      </c>
      <c r="BS342" s="172">
        <f t="shared" si="132"/>
        <v>0</v>
      </c>
      <c r="BT342" s="55"/>
      <c r="BU342" s="158">
        <f>SUMIF('Input| Projects'!$BA$8:$CX$8,RIGHT(BU$9,3),'Input| Projects'!$BA342:$CX342)</f>
        <v>0</v>
      </c>
      <c r="BV342" s="158">
        <f>SUMIF('Input| Projects'!$BA$8:$CX$8,RIGHT(BV$9,3),'Input| Projects'!$BA342:$CX342)</f>
        <v>0</v>
      </c>
      <c r="BW342" s="79" t="str">
        <f t="shared" si="133"/>
        <v/>
      </c>
    </row>
    <row r="343" spans="2:75" x14ac:dyDescent="0.2">
      <c r="B343" s="123">
        <f>IFERROR('Input| Projects'!B343,"")</f>
        <v>334</v>
      </c>
      <c r="C343" s="160" t="str">
        <f>IFERROR(IF('Input| Projects'!C343="","",'Input| Projects'!C343),"")</f>
        <v/>
      </c>
      <c r="D343" s="160" t="str">
        <f>IFERROR(IF('Input| Projects'!D343="","",'Input| Projects'!D343),"")</f>
        <v/>
      </c>
      <c r="E343" s="53"/>
      <c r="F343" s="160" t="str">
        <f>IF(LEN('Input| Projects'!F343)&gt;0,'Input| Projects'!F343,"")</f>
        <v/>
      </c>
      <c r="G343" s="160" t="str">
        <f>IF(LEN('Input| Projects'!G343)&gt;0,'Input| Projects'!G343,"")</f>
        <v/>
      </c>
      <c r="H343" s="10"/>
      <c r="I343" s="194" cm="1">
        <f t="array" ref="I343">IF(LEN($F343)&gt;0,1+IFERROR(SUMPRODUCT(TRANSPOSE('Input| Projects'!$AO343:$AQ343),INDEX('Input| Escalations'!$F$27:$L$29,,MATCH(Q$9,'Input| Escalations'!$F$21:$L$21,0))),0),0)</f>
        <v>0</v>
      </c>
      <c r="J343" s="194" cm="1">
        <f t="array" ref="J343">IF(LEN($F343)&gt;0,1+IFERROR(SUMPRODUCT(TRANSPOSE('Input| Projects'!$AO343:$AQ343),INDEX('Input| Escalations'!$F$27:$L$29,,MATCH(R$9,'Input| Escalations'!$F$21:$L$21,0))),0),0)</f>
        <v>0</v>
      </c>
      <c r="K343" s="194" cm="1">
        <f t="array" ref="K343">IF(LEN($F343)&gt;0,1+IFERROR(SUMPRODUCT(TRANSPOSE('Input| Projects'!$AO343:$AQ343),INDEX('Input| Escalations'!$F$27:$L$29,,MATCH(S$9,'Input| Escalations'!$F$21:$L$21,0))),0),0)</f>
        <v>0</v>
      </c>
      <c r="L343" s="194" cm="1">
        <f t="array" ref="L343">IF(LEN($F343)&gt;0,1+IFERROR(SUMPRODUCT(TRANSPOSE('Input| Projects'!$AO343:$AQ343),INDEX('Input| Escalations'!$F$27:$L$29,,MATCH(T$9,'Input| Escalations'!$F$21:$L$21,0))),0),0)</f>
        <v>0</v>
      </c>
      <c r="M343" s="194" cm="1">
        <f t="array" ref="M343">IF(LEN($F343)&gt;0,1+IFERROR(SUMPRODUCT(TRANSPOSE('Input| Projects'!$AO343:$AQ343),INDEX('Input| Escalations'!$F$27:$L$29,,MATCH(U$9,'Input| Escalations'!$F$21:$L$21,0))),0),0)</f>
        <v>0</v>
      </c>
      <c r="N343" s="194" cm="1">
        <f t="array" ref="N343">IF(LEN($F343)&gt;0,1+IFERROR(SUMPRODUCT(TRANSPOSE('Input| Projects'!$AO343:$AQ343),INDEX('Input| Escalations'!$F$27:$L$29,,MATCH(V$9,'Input| Escalations'!$F$21:$L$21,0))),0),0)</f>
        <v>0</v>
      </c>
      <c r="O343" s="194" cm="1">
        <f t="array" ref="O343">IF(LEN($F343)&gt;0,1+IFERROR(SUMPRODUCT(TRANSPOSE('Input| Projects'!$AO343:$AQ343),INDEX('Input| Escalations'!$F$27:$L$29,,MATCH(W$9,'Input| Escalations'!$F$21:$L$21,0))),0),0)</f>
        <v>0</v>
      </c>
      <c r="P343" s="10"/>
      <c r="Q343" s="172">
        <f>IFERROR(IF(ISNUMBER(FIND("decision",'Input| Setup'!$F$6)),'Input| Projects'!Y343,'Input| Projects'!I343)*'Input| Escalations'!$I$17*I343,0)</f>
        <v>0</v>
      </c>
      <c r="R343" s="172">
        <f>IFERROR(IF(ISNUMBER(FIND("decision",'Input| Setup'!$F$6)),'Input| Projects'!Z343,'Input| Projects'!J343)*'Input| Escalations'!$I$17*J343,0)</f>
        <v>0</v>
      </c>
      <c r="S343" s="172">
        <f>IFERROR(IF(ISNUMBER(FIND("decision",'Input| Setup'!$F$6)),'Input| Projects'!AA343,'Input| Projects'!K343)*'Input| Escalations'!$I$17*K343,0)</f>
        <v>0</v>
      </c>
      <c r="T343" s="172">
        <f>IFERROR(IF(ISNUMBER(FIND("decision",'Input| Setup'!$F$6)),'Input| Projects'!AB343,'Input| Projects'!L343)*'Input| Escalations'!$I$17*L343,0)</f>
        <v>0</v>
      </c>
      <c r="U343" s="172">
        <f>IFERROR(IF(ISNUMBER(FIND("decision",'Input| Setup'!$F$6)),'Input| Projects'!AC343,'Input| Projects'!M343)*'Input| Escalations'!$I$17*M343,0)</f>
        <v>0</v>
      </c>
      <c r="V343" s="172">
        <f>IFERROR(IF(ISNUMBER(FIND("decision",'Input| Setup'!$F$6)),'Input| Projects'!AD343,'Input| Projects'!N343)*'Input| Escalations'!$I$17*N343,0)</f>
        <v>0</v>
      </c>
      <c r="W343" s="172">
        <f>IFERROR(IF(ISNUMBER(FIND("decision",'Input| Setup'!$F$6)),'Input| Projects'!AE343,'Input| Projects'!O343)*'Input| Escalations'!$I$17*O343,0)</f>
        <v>0</v>
      </c>
      <c r="X343" s="175"/>
      <c r="Y343" s="172">
        <f>IF(ISNUMBER(FIND("decision",'Input| Setup'!$F$6)),'Input| Projects'!AG343,'Input| Projects'!Q343)*I343*'Input| Escalations'!$I$17</f>
        <v>0</v>
      </c>
      <c r="Z343" s="172">
        <f>IF(ISNUMBER(FIND("decision",'Input| Setup'!$F$6)),'Input| Projects'!AH343,'Input| Projects'!R343)*J343*'Input| Escalations'!$I$17</f>
        <v>0</v>
      </c>
      <c r="AA343" s="172">
        <f>IF(ISNUMBER(FIND("decision",'Input| Setup'!$F$6)),'Input| Projects'!AI343,'Input| Projects'!S343)*K343*'Input| Escalations'!$I$17</f>
        <v>0</v>
      </c>
      <c r="AB343" s="172">
        <f>IF(ISNUMBER(FIND("decision",'Input| Setup'!$F$6)),'Input| Projects'!AJ343,'Input| Projects'!T343)*L343*'Input| Escalations'!$I$17</f>
        <v>0</v>
      </c>
      <c r="AC343" s="172">
        <f>IF(ISNUMBER(FIND("decision",'Input| Setup'!$F$6)),'Input| Projects'!AK343,'Input| Projects'!U343)*M343*'Input| Escalations'!$I$17</f>
        <v>0</v>
      </c>
      <c r="AD343" s="172">
        <f>IF(ISNUMBER(FIND("decision",'Input| Setup'!$F$6)),'Input| Projects'!AL343,'Input| Projects'!V343)*N343*'Input| Escalations'!$I$17</f>
        <v>0</v>
      </c>
      <c r="AE343" s="172">
        <f>IF(ISNUMBER(FIND("decision",'Input| Setup'!$F$6)),'Input| Projects'!AM343,'Input| Projects'!W343)*O343*'Input| Escalations'!$I$17</f>
        <v>0</v>
      </c>
      <c r="AF343" s="175"/>
      <c r="AG343" s="172" cm="1">
        <f t="array" ref="AG343">IFERROR(--('Input| Projects'!$AS343="Yes")*_xlfn.SWITCH('Input| Overheads'!$C$50,"Direct costs",'Calc| Overheads Allocation'!C$8*Q343,"Internal labour",'Calc| Overheads Allocation'!C$8*Q343*'Input| Projects'!$AO343,"DNSP defined",'Calc| Overheads Allocation'!C$78*'Input| Projects'!$AV343,0),0)</f>
        <v>0</v>
      </c>
      <c r="AH343" s="172" cm="1">
        <f t="array" ref="AH343">IFERROR(--('Input| Projects'!$AS343="Yes")*_xlfn.SWITCH('Input| Overheads'!$C$50,"Direct costs",'Calc| Overheads Allocation'!D$8*R343,"Internal labour",'Calc| Overheads Allocation'!D$8*R343*'Input| Projects'!$AO343,"DNSP defined",'Calc| Overheads Allocation'!D$78*'Input| Projects'!$AV343,0),0)</f>
        <v>0</v>
      </c>
      <c r="AI343" s="172" cm="1">
        <f t="array" ref="AI343">IFERROR(--('Input| Projects'!$AS343="Yes")*_xlfn.SWITCH('Input| Overheads'!$C$50,"Direct costs",'Calc| Overheads Allocation'!E$8*S343,"Internal labour",'Calc| Overheads Allocation'!E$8*S343*'Input| Projects'!$AO343,"DNSP defined",'Calc| Overheads Allocation'!E$78*'Input| Projects'!$AV343,0),0)</f>
        <v>0</v>
      </c>
      <c r="AJ343" s="172" cm="1">
        <f t="array" ref="AJ343">IFERROR(--('Input| Projects'!$AS343="Yes")*_xlfn.SWITCH('Input| Overheads'!$C$50,"Direct costs",'Calc| Overheads Allocation'!F$8*T343,"Internal labour",'Calc| Overheads Allocation'!F$8*T343*'Input| Projects'!$AO343,"DNSP defined",'Calc| Overheads Allocation'!F$78*'Input| Projects'!$AV343,0),0)</f>
        <v>0</v>
      </c>
      <c r="AK343" s="172" cm="1">
        <f t="array" ref="AK343">IFERROR(--('Input| Projects'!$AS343="Yes")*_xlfn.SWITCH('Input| Overheads'!$C$50,"Direct costs",'Calc| Overheads Allocation'!G$8*U343,"Internal labour",'Calc| Overheads Allocation'!G$8*U343*'Input| Projects'!$AO343,"DNSP defined",'Calc| Overheads Allocation'!G$78*'Input| Projects'!$AV343,0),0)</f>
        <v>0</v>
      </c>
      <c r="AL343" s="172" cm="1">
        <f t="array" ref="AL343">IFERROR(--('Input| Projects'!$AS343="Yes")*_xlfn.SWITCH('Input| Overheads'!$C$50,"Direct costs",'Calc| Overheads Allocation'!H$8*V343,"Internal labour",'Calc| Overheads Allocation'!H$8*V343*'Input| Projects'!$AO343,"DNSP defined",'Calc| Overheads Allocation'!H$78*'Input| Projects'!$AV343,0),0)</f>
        <v>0</v>
      </c>
      <c r="AM343" s="172" cm="1">
        <f t="array" ref="AM343">IFERROR(--('Input| Projects'!$AS343="Yes")*_xlfn.SWITCH('Input| Overheads'!$C$50,"Direct costs",'Calc| Overheads Allocation'!I$8*W343,"Internal labour",'Calc| Overheads Allocation'!I$8*W343*'Input| Projects'!$AO343,"DNSP defined",'Calc| Overheads Allocation'!I$78*'Input| Projects'!$AV343,0),0)</f>
        <v>0</v>
      </c>
      <c r="AN343" s="175"/>
      <c r="AO343" s="172" cm="1">
        <f t="array" ref="AO343">IFERROR(--('Input| Projects'!$AT343="Yes")*_xlfn.SWITCH('Input| Overheads'!$C$50,"Direct costs",'Calc| Overheads Allocation'!C$9*Q343,"Internal labour",'Calc| Overheads Allocation'!C$9*Q343*'Input| Projects'!$AO343,"DNSP defined",'Calc| Overheads Allocation'!C$79*'Input| Projects'!$AW343,0),0)</f>
        <v>0</v>
      </c>
      <c r="AP343" s="172" cm="1">
        <f t="array" ref="AP343">IFERROR(--('Input| Projects'!$AT343="Yes")*_xlfn.SWITCH('Input| Overheads'!$C$50,"Direct costs",'Calc| Overheads Allocation'!D$9*R343,"Internal labour",'Calc| Overheads Allocation'!D$9*R343*'Input| Projects'!$AO343,"DNSP defined",'Calc| Overheads Allocation'!D$79*'Input| Projects'!$AW343,0),0)</f>
        <v>0</v>
      </c>
      <c r="AQ343" s="172" cm="1">
        <f t="array" ref="AQ343">IFERROR(--('Input| Projects'!$AT343="Yes")*_xlfn.SWITCH('Input| Overheads'!$C$50,"Direct costs",'Calc| Overheads Allocation'!E$9*S343,"Internal labour",'Calc| Overheads Allocation'!E$9*S343*'Input| Projects'!$AO343,"DNSP defined",'Calc| Overheads Allocation'!E$79*'Input| Projects'!$AW343,0),0)</f>
        <v>0</v>
      </c>
      <c r="AR343" s="172" cm="1">
        <f t="array" ref="AR343">IFERROR(--('Input| Projects'!$AT343="Yes")*_xlfn.SWITCH('Input| Overheads'!$C$50,"Direct costs",'Calc| Overheads Allocation'!F$9*T343,"Internal labour",'Calc| Overheads Allocation'!F$9*T343*'Input| Projects'!$AO343,"DNSP defined",'Calc| Overheads Allocation'!F$79*'Input| Projects'!$AW343,0),0)</f>
        <v>0</v>
      </c>
      <c r="AS343" s="172" cm="1">
        <f t="array" ref="AS343">IFERROR(--('Input| Projects'!$AT343="Yes")*_xlfn.SWITCH('Input| Overheads'!$C$50,"Direct costs",'Calc| Overheads Allocation'!G$9*U343,"Internal labour",'Calc| Overheads Allocation'!G$9*U343*'Input| Projects'!$AO343,"DNSP defined",'Calc| Overheads Allocation'!G$79*'Input| Projects'!$AW343,0),0)</f>
        <v>0</v>
      </c>
      <c r="AT343" s="172" cm="1">
        <f t="array" ref="AT343">IFERROR(--('Input| Projects'!$AT343="Yes")*_xlfn.SWITCH('Input| Overheads'!$C$50,"Direct costs",'Calc| Overheads Allocation'!H$9*V343,"Internal labour",'Calc| Overheads Allocation'!H$9*V343*'Input| Projects'!$AO343,"DNSP defined",'Calc| Overheads Allocation'!H$79*'Input| Projects'!$AW343,0),0)</f>
        <v>0</v>
      </c>
      <c r="AU343" s="172" cm="1">
        <f t="array" ref="AU343">IFERROR(--('Input| Projects'!$AT343="Yes")*_xlfn.SWITCH('Input| Overheads'!$C$50,"Direct costs",'Calc| Overheads Allocation'!I$9*W343,"Internal labour",'Calc| Overheads Allocation'!I$9*W343*'Input| Projects'!$AO343,"DNSP defined",'Calc| Overheads Allocation'!I$79*'Input| Projects'!$AW343,0),0)</f>
        <v>0</v>
      </c>
      <c r="AV343" s="175"/>
      <c r="AW343" s="172">
        <f t="shared" si="134"/>
        <v>0</v>
      </c>
      <c r="AX343" s="172">
        <f t="shared" si="135"/>
        <v>0</v>
      </c>
      <c r="AY343" s="172">
        <f t="shared" si="136"/>
        <v>0</v>
      </c>
      <c r="AZ343" s="172">
        <f t="shared" si="137"/>
        <v>0</v>
      </c>
      <c r="BA343" s="172">
        <f t="shared" si="138"/>
        <v>0</v>
      </c>
      <c r="BB343" s="172">
        <f t="shared" si="139"/>
        <v>0</v>
      </c>
      <c r="BC343" s="172">
        <f t="shared" si="140"/>
        <v>0</v>
      </c>
      <c r="BD343" s="176"/>
      <c r="BE343" s="172">
        <f t="shared" si="141"/>
        <v>0</v>
      </c>
      <c r="BF343" s="172">
        <f t="shared" si="142"/>
        <v>0</v>
      </c>
      <c r="BG343" s="172">
        <f t="shared" si="143"/>
        <v>0</v>
      </c>
      <c r="BH343" s="172">
        <f t="shared" si="144"/>
        <v>0</v>
      </c>
      <c r="BI343" s="172">
        <f t="shared" si="145"/>
        <v>0</v>
      </c>
      <c r="BJ343" s="172">
        <f t="shared" si="146"/>
        <v>0</v>
      </c>
      <c r="BK343" s="172">
        <f t="shared" si="147"/>
        <v>0</v>
      </c>
      <c r="BL343" s="176"/>
      <c r="BM343" s="172">
        <f t="shared" si="126"/>
        <v>0</v>
      </c>
      <c r="BN343" s="172">
        <f t="shared" si="127"/>
        <v>0</v>
      </c>
      <c r="BO343" s="172">
        <f t="shared" si="128"/>
        <v>0</v>
      </c>
      <c r="BP343" s="172">
        <f t="shared" si="129"/>
        <v>0</v>
      </c>
      <c r="BQ343" s="172">
        <f t="shared" si="130"/>
        <v>0</v>
      </c>
      <c r="BR343" s="172">
        <f t="shared" si="131"/>
        <v>0</v>
      </c>
      <c r="BS343" s="172">
        <f t="shared" si="132"/>
        <v>0</v>
      </c>
      <c r="BT343" s="55"/>
      <c r="BU343" s="158">
        <f>SUMIF('Input| Projects'!$BA$8:$CX$8,RIGHT(BU$9,3),'Input| Projects'!$BA343:$CX343)</f>
        <v>0</v>
      </c>
      <c r="BV343" s="158">
        <f>SUMIF('Input| Projects'!$BA$8:$CX$8,RIGHT(BV$9,3),'Input| Projects'!$BA343:$CX343)</f>
        <v>0</v>
      </c>
      <c r="BW343" s="79" t="str">
        <f t="shared" si="133"/>
        <v/>
      </c>
    </row>
    <row r="344" spans="2:75" x14ac:dyDescent="0.2">
      <c r="B344" s="123">
        <f>IFERROR('Input| Projects'!B344,"")</f>
        <v>335</v>
      </c>
      <c r="C344" s="160" t="str">
        <f>IFERROR(IF('Input| Projects'!C344="","",'Input| Projects'!C344),"")</f>
        <v/>
      </c>
      <c r="D344" s="160" t="str">
        <f>IFERROR(IF('Input| Projects'!D344="","",'Input| Projects'!D344),"")</f>
        <v/>
      </c>
      <c r="E344" s="53"/>
      <c r="F344" s="160" t="str">
        <f>IF(LEN('Input| Projects'!F344)&gt;0,'Input| Projects'!F344,"")</f>
        <v/>
      </c>
      <c r="G344" s="160" t="str">
        <f>IF(LEN('Input| Projects'!G344)&gt;0,'Input| Projects'!G344,"")</f>
        <v/>
      </c>
      <c r="H344" s="10"/>
      <c r="I344" s="194" cm="1">
        <f t="array" ref="I344">IF(LEN($F344)&gt;0,1+IFERROR(SUMPRODUCT(TRANSPOSE('Input| Projects'!$AO344:$AQ344),INDEX('Input| Escalations'!$F$27:$L$29,,MATCH(Q$9,'Input| Escalations'!$F$21:$L$21,0))),0),0)</f>
        <v>0</v>
      </c>
      <c r="J344" s="194" cm="1">
        <f t="array" ref="J344">IF(LEN($F344)&gt;0,1+IFERROR(SUMPRODUCT(TRANSPOSE('Input| Projects'!$AO344:$AQ344),INDEX('Input| Escalations'!$F$27:$L$29,,MATCH(R$9,'Input| Escalations'!$F$21:$L$21,0))),0),0)</f>
        <v>0</v>
      </c>
      <c r="K344" s="194" cm="1">
        <f t="array" ref="K344">IF(LEN($F344)&gt;0,1+IFERROR(SUMPRODUCT(TRANSPOSE('Input| Projects'!$AO344:$AQ344),INDEX('Input| Escalations'!$F$27:$L$29,,MATCH(S$9,'Input| Escalations'!$F$21:$L$21,0))),0),0)</f>
        <v>0</v>
      </c>
      <c r="L344" s="194" cm="1">
        <f t="array" ref="L344">IF(LEN($F344)&gt;0,1+IFERROR(SUMPRODUCT(TRANSPOSE('Input| Projects'!$AO344:$AQ344),INDEX('Input| Escalations'!$F$27:$L$29,,MATCH(T$9,'Input| Escalations'!$F$21:$L$21,0))),0),0)</f>
        <v>0</v>
      </c>
      <c r="M344" s="194" cm="1">
        <f t="array" ref="M344">IF(LEN($F344)&gt;0,1+IFERROR(SUMPRODUCT(TRANSPOSE('Input| Projects'!$AO344:$AQ344),INDEX('Input| Escalations'!$F$27:$L$29,,MATCH(U$9,'Input| Escalations'!$F$21:$L$21,0))),0),0)</f>
        <v>0</v>
      </c>
      <c r="N344" s="194" cm="1">
        <f t="array" ref="N344">IF(LEN($F344)&gt;0,1+IFERROR(SUMPRODUCT(TRANSPOSE('Input| Projects'!$AO344:$AQ344),INDEX('Input| Escalations'!$F$27:$L$29,,MATCH(V$9,'Input| Escalations'!$F$21:$L$21,0))),0),0)</f>
        <v>0</v>
      </c>
      <c r="O344" s="194" cm="1">
        <f t="array" ref="O344">IF(LEN($F344)&gt;0,1+IFERROR(SUMPRODUCT(TRANSPOSE('Input| Projects'!$AO344:$AQ344),INDEX('Input| Escalations'!$F$27:$L$29,,MATCH(W$9,'Input| Escalations'!$F$21:$L$21,0))),0),0)</f>
        <v>0</v>
      </c>
      <c r="P344" s="10"/>
      <c r="Q344" s="172">
        <f>IFERROR(IF(ISNUMBER(FIND("decision",'Input| Setup'!$F$6)),'Input| Projects'!Y344,'Input| Projects'!I344)*'Input| Escalations'!$I$17*I344,0)</f>
        <v>0</v>
      </c>
      <c r="R344" s="172">
        <f>IFERROR(IF(ISNUMBER(FIND("decision",'Input| Setup'!$F$6)),'Input| Projects'!Z344,'Input| Projects'!J344)*'Input| Escalations'!$I$17*J344,0)</f>
        <v>0</v>
      </c>
      <c r="S344" s="172">
        <f>IFERROR(IF(ISNUMBER(FIND("decision",'Input| Setup'!$F$6)),'Input| Projects'!AA344,'Input| Projects'!K344)*'Input| Escalations'!$I$17*K344,0)</f>
        <v>0</v>
      </c>
      <c r="T344" s="172">
        <f>IFERROR(IF(ISNUMBER(FIND("decision",'Input| Setup'!$F$6)),'Input| Projects'!AB344,'Input| Projects'!L344)*'Input| Escalations'!$I$17*L344,0)</f>
        <v>0</v>
      </c>
      <c r="U344" s="172">
        <f>IFERROR(IF(ISNUMBER(FIND("decision",'Input| Setup'!$F$6)),'Input| Projects'!AC344,'Input| Projects'!M344)*'Input| Escalations'!$I$17*M344,0)</f>
        <v>0</v>
      </c>
      <c r="V344" s="172">
        <f>IFERROR(IF(ISNUMBER(FIND("decision",'Input| Setup'!$F$6)),'Input| Projects'!AD344,'Input| Projects'!N344)*'Input| Escalations'!$I$17*N344,0)</f>
        <v>0</v>
      </c>
      <c r="W344" s="172">
        <f>IFERROR(IF(ISNUMBER(FIND("decision",'Input| Setup'!$F$6)),'Input| Projects'!AE344,'Input| Projects'!O344)*'Input| Escalations'!$I$17*O344,0)</f>
        <v>0</v>
      </c>
      <c r="X344" s="175"/>
      <c r="Y344" s="172">
        <f>IF(ISNUMBER(FIND("decision",'Input| Setup'!$F$6)),'Input| Projects'!AG344,'Input| Projects'!Q344)*I344*'Input| Escalations'!$I$17</f>
        <v>0</v>
      </c>
      <c r="Z344" s="172">
        <f>IF(ISNUMBER(FIND("decision",'Input| Setup'!$F$6)),'Input| Projects'!AH344,'Input| Projects'!R344)*J344*'Input| Escalations'!$I$17</f>
        <v>0</v>
      </c>
      <c r="AA344" s="172">
        <f>IF(ISNUMBER(FIND("decision",'Input| Setup'!$F$6)),'Input| Projects'!AI344,'Input| Projects'!S344)*K344*'Input| Escalations'!$I$17</f>
        <v>0</v>
      </c>
      <c r="AB344" s="172">
        <f>IF(ISNUMBER(FIND("decision",'Input| Setup'!$F$6)),'Input| Projects'!AJ344,'Input| Projects'!T344)*L344*'Input| Escalations'!$I$17</f>
        <v>0</v>
      </c>
      <c r="AC344" s="172">
        <f>IF(ISNUMBER(FIND("decision",'Input| Setup'!$F$6)),'Input| Projects'!AK344,'Input| Projects'!U344)*M344*'Input| Escalations'!$I$17</f>
        <v>0</v>
      </c>
      <c r="AD344" s="172">
        <f>IF(ISNUMBER(FIND("decision",'Input| Setup'!$F$6)),'Input| Projects'!AL344,'Input| Projects'!V344)*N344*'Input| Escalations'!$I$17</f>
        <v>0</v>
      </c>
      <c r="AE344" s="172">
        <f>IF(ISNUMBER(FIND("decision",'Input| Setup'!$F$6)),'Input| Projects'!AM344,'Input| Projects'!W344)*O344*'Input| Escalations'!$I$17</f>
        <v>0</v>
      </c>
      <c r="AF344" s="175"/>
      <c r="AG344" s="172" cm="1">
        <f t="array" ref="AG344">IFERROR(--('Input| Projects'!$AS344="Yes")*_xlfn.SWITCH('Input| Overheads'!$C$50,"Direct costs",'Calc| Overheads Allocation'!C$8*Q344,"Internal labour",'Calc| Overheads Allocation'!C$8*Q344*'Input| Projects'!$AO344,"DNSP defined",'Calc| Overheads Allocation'!C$78*'Input| Projects'!$AV344,0),0)</f>
        <v>0</v>
      </c>
      <c r="AH344" s="172" cm="1">
        <f t="array" ref="AH344">IFERROR(--('Input| Projects'!$AS344="Yes")*_xlfn.SWITCH('Input| Overheads'!$C$50,"Direct costs",'Calc| Overheads Allocation'!D$8*R344,"Internal labour",'Calc| Overheads Allocation'!D$8*R344*'Input| Projects'!$AO344,"DNSP defined",'Calc| Overheads Allocation'!D$78*'Input| Projects'!$AV344,0),0)</f>
        <v>0</v>
      </c>
      <c r="AI344" s="172" cm="1">
        <f t="array" ref="AI344">IFERROR(--('Input| Projects'!$AS344="Yes")*_xlfn.SWITCH('Input| Overheads'!$C$50,"Direct costs",'Calc| Overheads Allocation'!E$8*S344,"Internal labour",'Calc| Overheads Allocation'!E$8*S344*'Input| Projects'!$AO344,"DNSP defined",'Calc| Overheads Allocation'!E$78*'Input| Projects'!$AV344,0),0)</f>
        <v>0</v>
      </c>
      <c r="AJ344" s="172" cm="1">
        <f t="array" ref="AJ344">IFERROR(--('Input| Projects'!$AS344="Yes")*_xlfn.SWITCH('Input| Overheads'!$C$50,"Direct costs",'Calc| Overheads Allocation'!F$8*T344,"Internal labour",'Calc| Overheads Allocation'!F$8*T344*'Input| Projects'!$AO344,"DNSP defined",'Calc| Overheads Allocation'!F$78*'Input| Projects'!$AV344,0),0)</f>
        <v>0</v>
      </c>
      <c r="AK344" s="172" cm="1">
        <f t="array" ref="AK344">IFERROR(--('Input| Projects'!$AS344="Yes")*_xlfn.SWITCH('Input| Overheads'!$C$50,"Direct costs",'Calc| Overheads Allocation'!G$8*U344,"Internal labour",'Calc| Overheads Allocation'!G$8*U344*'Input| Projects'!$AO344,"DNSP defined",'Calc| Overheads Allocation'!G$78*'Input| Projects'!$AV344,0),0)</f>
        <v>0</v>
      </c>
      <c r="AL344" s="172" cm="1">
        <f t="array" ref="AL344">IFERROR(--('Input| Projects'!$AS344="Yes")*_xlfn.SWITCH('Input| Overheads'!$C$50,"Direct costs",'Calc| Overheads Allocation'!H$8*V344,"Internal labour",'Calc| Overheads Allocation'!H$8*V344*'Input| Projects'!$AO344,"DNSP defined",'Calc| Overheads Allocation'!H$78*'Input| Projects'!$AV344,0),0)</f>
        <v>0</v>
      </c>
      <c r="AM344" s="172" cm="1">
        <f t="array" ref="AM344">IFERROR(--('Input| Projects'!$AS344="Yes")*_xlfn.SWITCH('Input| Overheads'!$C$50,"Direct costs",'Calc| Overheads Allocation'!I$8*W344,"Internal labour",'Calc| Overheads Allocation'!I$8*W344*'Input| Projects'!$AO344,"DNSP defined",'Calc| Overheads Allocation'!I$78*'Input| Projects'!$AV344,0),0)</f>
        <v>0</v>
      </c>
      <c r="AN344" s="175"/>
      <c r="AO344" s="172" cm="1">
        <f t="array" ref="AO344">IFERROR(--('Input| Projects'!$AT344="Yes")*_xlfn.SWITCH('Input| Overheads'!$C$50,"Direct costs",'Calc| Overheads Allocation'!C$9*Q344,"Internal labour",'Calc| Overheads Allocation'!C$9*Q344*'Input| Projects'!$AO344,"DNSP defined",'Calc| Overheads Allocation'!C$79*'Input| Projects'!$AW344,0),0)</f>
        <v>0</v>
      </c>
      <c r="AP344" s="172" cm="1">
        <f t="array" ref="AP344">IFERROR(--('Input| Projects'!$AT344="Yes")*_xlfn.SWITCH('Input| Overheads'!$C$50,"Direct costs",'Calc| Overheads Allocation'!D$9*R344,"Internal labour",'Calc| Overheads Allocation'!D$9*R344*'Input| Projects'!$AO344,"DNSP defined",'Calc| Overheads Allocation'!D$79*'Input| Projects'!$AW344,0),0)</f>
        <v>0</v>
      </c>
      <c r="AQ344" s="172" cm="1">
        <f t="array" ref="AQ344">IFERROR(--('Input| Projects'!$AT344="Yes")*_xlfn.SWITCH('Input| Overheads'!$C$50,"Direct costs",'Calc| Overheads Allocation'!E$9*S344,"Internal labour",'Calc| Overheads Allocation'!E$9*S344*'Input| Projects'!$AO344,"DNSP defined",'Calc| Overheads Allocation'!E$79*'Input| Projects'!$AW344,0),0)</f>
        <v>0</v>
      </c>
      <c r="AR344" s="172" cm="1">
        <f t="array" ref="AR344">IFERROR(--('Input| Projects'!$AT344="Yes")*_xlfn.SWITCH('Input| Overheads'!$C$50,"Direct costs",'Calc| Overheads Allocation'!F$9*T344,"Internal labour",'Calc| Overheads Allocation'!F$9*T344*'Input| Projects'!$AO344,"DNSP defined",'Calc| Overheads Allocation'!F$79*'Input| Projects'!$AW344,0),0)</f>
        <v>0</v>
      </c>
      <c r="AS344" s="172" cm="1">
        <f t="array" ref="AS344">IFERROR(--('Input| Projects'!$AT344="Yes")*_xlfn.SWITCH('Input| Overheads'!$C$50,"Direct costs",'Calc| Overheads Allocation'!G$9*U344,"Internal labour",'Calc| Overheads Allocation'!G$9*U344*'Input| Projects'!$AO344,"DNSP defined",'Calc| Overheads Allocation'!G$79*'Input| Projects'!$AW344,0),0)</f>
        <v>0</v>
      </c>
      <c r="AT344" s="172" cm="1">
        <f t="array" ref="AT344">IFERROR(--('Input| Projects'!$AT344="Yes")*_xlfn.SWITCH('Input| Overheads'!$C$50,"Direct costs",'Calc| Overheads Allocation'!H$9*V344,"Internal labour",'Calc| Overheads Allocation'!H$9*V344*'Input| Projects'!$AO344,"DNSP defined",'Calc| Overheads Allocation'!H$79*'Input| Projects'!$AW344,0),0)</f>
        <v>0</v>
      </c>
      <c r="AU344" s="172" cm="1">
        <f t="array" ref="AU344">IFERROR(--('Input| Projects'!$AT344="Yes")*_xlfn.SWITCH('Input| Overheads'!$C$50,"Direct costs",'Calc| Overheads Allocation'!I$9*W344,"Internal labour",'Calc| Overheads Allocation'!I$9*W344*'Input| Projects'!$AO344,"DNSP defined",'Calc| Overheads Allocation'!I$79*'Input| Projects'!$AW344,0),0)</f>
        <v>0</v>
      </c>
      <c r="AV344" s="175"/>
      <c r="AW344" s="172">
        <f t="shared" si="134"/>
        <v>0</v>
      </c>
      <c r="AX344" s="172">
        <f t="shared" si="135"/>
        <v>0</v>
      </c>
      <c r="AY344" s="172">
        <f t="shared" si="136"/>
        <v>0</v>
      </c>
      <c r="AZ344" s="172">
        <f t="shared" si="137"/>
        <v>0</v>
      </c>
      <c r="BA344" s="172">
        <f t="shared" si="138"/>
        <v>0</v>
      </c>
      <c r="BB344" s="172">
        <f t="shared" si="139"/>
        <v>0</v>
      </c>
      <c r="BC344" s="172">
        <f t="shared" si="140"/>
        <v>0</v>
      </c>
      <c r="BD344" s="176"/>
      <c r="BE344" s="172">
        <f t="shared" si="141"/>
        <v>0</v>
      </c>
      <c r="BF344" s="172">
        <f t="shared" si="142"/>
        <v>0</v>
      </c>
      <c r="BG344" s="172">
        <f t="shared" si="143"/>
        <v>0</v>
      </c>
      <c r="BH344" s="172">
        <f t="shared" si="144"/>
        <v>0</v>
      </c>
      <c r="BI344" s="172">
        <f t="shared" si="145"/>
        <v>0</v>
      </c>
      <c r="BJ344" s="172">
        <f t="shared" si="146"/>
        <v>0</v>
      </c>
      <c r="BK344" s="172">
        <f t="shared" si="147"/>
        <v>0</v>
      </c>
      <c r="BL344" s="176"/>
      <c r="BM344" s="172">
        <f t="shared" si="126"/>
        <v>0</v>
      </c>
      <c r="BN344" s="172">
        <f t="shared" si="127"/>
        <v>0</v>
      </c>
      <c r="BO344" s="172">
        <f t="shared" si="128"/>
        <v>0</v>
      </c>
      <c r="BP344" s="172">
        <f t="shared" si="129"/>
        <v>0</v>
      </c>
      <c r="BQ344" s="172">
        <f t="shared" si="130"/>
        <v>0</v>
      </c>
      <c r="BR344" s="172">
        <f t="shared" si="131"/>
        <v>0</v>
      </c>
      <c r="BS344" s="172">
        <f t="shared" si="132"/>
        <v>0</v>
      </c>
      <c r="BT344" s="55"/>
      <c r="BU344" s="158">
        <f>SUMIF('Input| Projects'!$BA$8:$CX$8,RIGHT(BU$9,3),'Input| Projects'!$BA344:$CX344)</f>
        <v>0</v>
      </c>
      <c r="BV344" s="158">
        <f>SUMIF('Input| Projects'!$BA$8:$CX$8,RIGHT(BV$9,3),'Input| Projects'!$BA344:$CX344)</f>
        <v>0</v>
      </c>
      <c r="BW344" s="79" t="str">
        <f t="shared" si="133"/>
        <v/>
      </c>
    </row>
    <row r="345" spans="2:75" x14ac:dyDescent="0.2">
      <c r="B345" s="123">
        <f>IFERROR('Input| Projects'!B345,"")</f>
        <v>336</v>
      </c>
      <c r="C345" s="160" t="str">
        <f>IFERROR(IF('Input| Projects'!C345="","",'Input| Projects'!C345),"")</f>
        <v/>
      </c>
      <c r="D345" s="160" t="str">
        <f>IFERROR(IF('Input| Projects'!D345="","",'Input| Projects'!D345),"")</f>
        <v/>
      </c>
      <c r="E345" s="53"/>
      <c r="F345" s="160" t="str">
        <f>IF(LEN('Input| Projects'!F345)&gt;0,'Input| Projects'!F345,"")</f>
        <v/>
      </c>
      <c r="G345" s="160" t="str">
        <f>IF(LEN('Input| Projects'!G345)&gt;0,'Input| Projects'!G345,"")</f>
        <v/>
      </c>
      <c r="H345" s="10"/>
      <c r="I345" s="194" cm="1">
        <f t="array" ref="I345">IF(LEN($F345)&gt;0,1+IFERROR(SUMPRODUCT(TRANSPOSE('Input| Projects'!$AO345:$AQ345),INDEX('Input| Escalations'!$F$27:$L$29,,MATCH(Q$9,'Input| Escalations'!$F$21:$L$21,0))),0),0)</f>
        <v>0</v>
      </c>
      <c r="J345" s="194" cm="1">
        <f t="array" ref="J345">IF(LEN($F345)&gt;0,1+IFERROR(SUMPRODUCT(TRANSPOSE('Input| Projects'!$AO345:$AQ345),INDEX('Input| Escalations'!$F$27:$L$29,,MATCH(R$9,'Input| Escalations'!$F$21:$L$21,0))),0),0)</f>
        <v>0</v>
      </c>
      <c r="K345" s="194" cm="1">
        <f t="array" ref="K345">IF(LEN($F345)&gt;0,1+IFERROR(SUMPRODUCT(TRANSPOSE('Input| Projects'!$AO345:$AQ345),INDEX('Input| Escalations'!$F$27:$L$29,,MATCH(S$9,'Input| Escalations'!$F$21:$L$21,0))),0),0)</f>
        <v>0</v>
      </c>
      <c r="L345" s="194" cm="1">
        <f t="array" ref="L345">IF(LEN($F345)&gt;0,1+IFERROR(SUMPRODUCT(TRANSPOSE('Input| Projects'!$AO345:$AQ345),INDEX('Input| Escalations'!$F$27:$L$29,,MATCH(T$9,'Input| Escalations'!$F$21:$L$21,0))),0),0)</f>
        <v>0</v>
      </c>
      <c r="M345" s="194" cm="1">
        <f t="array" ref="M345">IF(LEN($F345)&gt;0,1+IFERROR(SUMPRODUCT(TRANSPOSE('Input| Projects'!$AO345:$AQ345),INDEX('Input| Escalations'!$F$27:$L$29,,MATCH(U$9,'Input| Escalations'!$F$21:$L$21,0))),0),0)</f>
        <v>0</v>
      </c>
      <c r="N345" s="194" cm="1">
        <f t="array" ref="N345">IF(LEN($F345)&gt;0,1+IFERROR(SUMPRODUCT(TRANSPOSE('Input| Projects'!$AO345:$AQ345),INDEX('Input| Escalations'!$F$27:$L$29,,MATCH(V$9,'Input| Escalations'!$F$21:$L$21,0))),0),0)</f>
        <v>0</v>
      </c>
      <c r="O345" s="194" cm="1">
        <f t="array" ref="O345">IF(LEN($F345)&gt;0,1+IFERROR(SUMPRODUCT(TRANSPOSE('Input| Projects'!$AO345:$AQ345),INDEX('Input| Escalations'!$F$27:$L$29,,MATCH(W$9,'Input| Escalations'!$F$21:$L$21,0))),0),0)</f>
        <v>0</v>
      </c>
      <c r="P345" s="10"/>
      <c r="Q345" s="172">
        <f>IFERROR(IF(ISNUMBER(FIND("decision",'Input| Setup'!$F$6)),'Input| Projects'!Y345,'Input| Projects'!I345)*'Input| Escalations'!$I$17*I345,0)</f>
        <v>0</v>
      </c>
      <c r="R345" s="172">
        <f>IFERROR(IF(ISNUMBER(FIND("decision",'Input| Setup'!$F$6)),'Input| Projects'!Z345,'Input| Projects'!J345)*'Input| Escalations'!$I$17*J345,0)</f>
        <v>0</v>
      </c>
      <c r="S345" s="172">
        <f>IFERROR(IF(ISNUMBER(FIND("decision",'Input| Setup'!$F$6)),'Input| Projects'!AA345,'Input| Projects'!K345)*'Input| Escalations'!$I$17*K345,0)</f>
        <v>0</v>
      </c>
      <c r="T345" s="172">
        <f>IFERROR(IF(ISNUMBER(FIND("decision",'Input| Setup'!$F$6)),'Input| Projects'!AB345,'Input| Projects'!L345)*'Input| Escalations'!$I$17*L345,0)</f>
        <v>0</v>
      </c>
      <c r="U345" s="172">
        <f>IFERROR(IF(ISNUMBER(FIND("decision",'Input| Setup'!$F$6)),'Input| Projects'!AC345,'Input| Projects'!M345)*'Input| Escalations'!$I$17*M345,0)</f>
        <v>0</v>
      </c>
      <c r="V345" s="172">
        <f>IFERROR(IF(ISNUMBER(FIND("decision",'Input| Setup'!$F$6)),'Input| Projects'!AD345,'Input| Projects'!N345)*'Input| Escalations'!$I$17*N345,0)</f>
        <v>0</v>
      </c>
      <c r="W345" s="172">
        <f>IFERROR(IF(ISNUMBER(FIND("decision",'Input| Setup'!$F$6)),'Input| Projects'!AE345,'Input| Projects'!O345)*'Input| Escalations'!$I$17*O345,0)</f>
        <v>0</v>
      </c>
      <c r="X345" s="175"/>
      <c r="Y345" s="172">
        <f>IF(ISNUMBER(FIND("decision",'Input| Setup'!$F$6)),'Input| Projects'!AG345,'Input| Projects'!Q345)*I345*'Input| Escalations'!$I$17</f>
        <v>0</v>
      </c>
      <c r="Z345" s="172">
        <f>IF(ISNUMBER(FIND("decision",'Input| Setup'!$F$6)),'Input| Projects'!AH345,'Input| Projects'!R345)*J345*'Input| Escalations'!$I$17</f>
        <v>0</v>
      </c>
      <c r="AA345" s="172">
        <f>IF(ISNUMBER(FIND("decision",'Input| Setup'!$F$6)),'Input| Projects'!AI345,'Input| Projects'!S345)*K345*'Input| Escalations'!$I$17</f>
        <v>0</v>
      </c>
      <c r="AB345" s="172">
        <f>IF(ISNUMBER(FIND("decision",'Input| Setup'!$F$6)),'Input| Projects'!AJ345,'Input| Projects'!T345)*L345*'Input| Escalations'!$I$17</f>
        <v>0</v>
      </c>
      <c r="AC345" s="172">
        <f>IF(ISNUMBER(FIND("decision",'Input| Setup'!$F$6)),'Input| Projects'!AK345,'Input| Projects'!U345)*M345*'Input| Escalations'!$I$17</f>
        <v>0</v>
      </c>
      <c r="AD345" s="172">
        <f>IF(ISNUMBER(FIND("decision",'Input| Setup'!$F$6)),'Input| Projects'!AL345,'Input| Projects'!V345)*N345*'Input| Escalations'!$I$17</f>
        <v>0</v>
      </c>
      <c r="AE345" s="172">
        <f>IF(ISNUMBER(FIND("decision",'Input| Setup'!$F$6)),'Input| Projects'!AM345,'Input| Projects'!W345)*O345*'Input| Escalations'!$I$17</f>
        <v>0</v>
      </c>
      <c r="AF345" s="175"/>
      <c r="AG345" s="172" cm="1">
        <f t="array" ref="AG345">IFERROR(--('Input| Projects'!$AS345="Yes")*_xlfn.SWITCH('Input| Overheads'!$C$50,"Direct costs",'Calc| Overheads Allocation'!C$8*Q345,"Internal labour",'Calc| Overheads Allocation'!C$8*Q345*'Input| Projects'!$AO345,"DNSP defined",'Calc| Overheads Allocation'!C$78*'Input| Projects'!$AV345,0),0)</f>
        <v>0</v>
      </c>
      <c r="AH345" s="172" cm="1">
        <f t="array" ref="AH345">IFERROR(--('Input| Projects'!$AS345="Yes")*_xlfn.SWITCH('Input| Overheads'!$C$50,"Direct costs",'Calc| Overheads Allocation'!D$8*R345,"Internal labour",'Calc| Overheads Allocation'!D$8*R345*'Input| Projects'!$AO345,"DNSP defined",'Calc| Overheads Allocation'!D$78*'Input| Projects'!$AV345,0),0)</f>
        <v>0</v>
      </c>
      <c r="AI345" s="172" cm="1">
        <f t="array" ref="AI345">IFERROR(--('Input| Projects'!$AS345="Yes")*_xlfn.SWITCH('Input| Overheads'!$C$50,"Direct costs",'Calc| Overheads Allocation'!E$8*S345,"Internal labour",'Calc| Overheads Allocation'!E$8*S345*'Input| Projects'!$AO345,"DNSP defined",'Calc| Overheads Allocation'!E$78*'Input| Projects'!$AV345,0),0)</f>
        <v>0</v>
      </c>
      <c r="AJ345" s="172" cm="1">
        <f t="array" ref="AJ345">IFERROR(--('Input| Projects'!$AS345="Yes")*_xlfn.SWITCH('Input| Overheads'!$C$50,"Direct costs",'Calc| Overheads Allocation'!F$8*T345,"Internal labour",'Calc| Overheads Allocation'!F$8*T345*'Input| Projects'!$AO345,"DNSP defined",'Calc| Overheads Allocation'!F$78*'Input| Projects'!$AV345,0),0)</f>
        <v>0</v>
      </c>
      <c r="AK345" s="172" cm="1">
        <f t="array" ref="AK345">IFERROR(--('Input| Projects'!$AS345="Yes")*_xlfn.SWITCH('Input| Overheads'!$C$50,"Direct costs",'Calc| Overheads Allocation'!G$8*U345,"Internal labour",'Calc| Overheads Allocation'!G$8*U345*'Input| Projects'!$AO345,"DNSP defined",'Calc| Overheads Allocation'!G$78*'Input| Projects'!$AV345,0),0)</f>
        <v>0</v>
      </c>
      <c r="AL345" s="172" cm="1">
        <f t="array" ref="AL345">IFERROR(--('Input| Projects'!$AS345="Yes")*_xlfn.SWITCH('Input| Overheads'!$C$50,"Direct costs",'Calc| Overheads Allocation'!H$8*V345,"Internal labour",'Calc| Overheads Allocation'!H$8*V345*'Input| Projects'!$AO345,"DNSP defined",'Calc| Overheads Allocation'!H$78*'Input| Projects'!$AV345,0),0)</f>
        <v>0</v>
      </c>
      <c r="AM345" s="172" cm="1">
        <f t="array" ref="AM345">IFERROR(--('Input| Projects'!$AS345="Yes")*_xlfn.SWITCH('Input| Overheads'!$C$50,"Direct costs",'Calc| Overheads Allocation'!I$8*W345,"Internal labour",'Calc| Overheads Allocation'!I$8*W345*'Input| Projects'!$AO345,"DNSP defined",'Calc| Overheads Allocation'!I$78*'Input| Projects'!$AV345,0),0)</f>
        <v>0</v>
      </c>
      <c r="AN345" s="175"/>
      <c r="AO345" s="172" cm="1">
        <f t="array" ref="AO345">IFERROR(--('Input| Projects'!$AT345="Yes")*_xlfn.SWITCH('Input| Overheads'!$C$50,"Direct costs",'Calc| Overheads Allocation'!C$9*Q345,"Internal labour",'Calc| Overheads Allocation'!C$9*Q345*'Input| Projects'!$AO345,"DNSP defined",'Calc| Overheads Allocation'!C$79*'Input| Projects'!$AW345,0),0)</f>
        <v>0</v>
      </c>
      <c r="AP345" s="172" cm="1">
        <f t="array" ref="AP345">IFERROR(--('Input| Projects'!$AT345="Yes")*_xlfn.SWITCH('Input| Overheads'!$C$50,"Direct costs",'Calc| Overheads Allocation'!D$9*R345,"Internal labour",'Calc| Overheads Allocation'!D$9*R345*'Input| Projects'!$AO345,"DNSP defined",'Calc| Overheads Allocation'!D$79*'Input| Projects'!$AW345,0),0)</f>
        <v>0</v>
      </c>
      <c r="AQ345" s="172" cm="1">
        <f t="array" ref="AQ345">IFERROR(--('Input| Projects'!$AT345="Yes")*_xlfn.SWITCH('Input| Overheads'!$C$50,"Direct costs",'Calc| Overheads Allocation'!E$9*S345,"Internal labour",'Calc| Overheads Allocation'!E$9*S345*'Input| Projects'!$AO345,"DNSP defined",'Calc| Overheads Allocation'!E$79*'Input| Projects'!$AW345,0),0)</f>
        <v>0</v>
      </c>
      <c r="AR345" s="172" cm="1">
        <f t="array" ref="AR345">IFERROR(--('Input| Projects'!$AT345="Yes")*_xlfn.SWITCH('Input| Overheads'!$C$50,"Direct costs",'Calc| Overheads Allocation'!F$9*T345,"Internal labour",'Calc| Overheads Allocation'!F$9*T345*'Input| Projects'!$AO345,"DNSP defined",'Calc| Overheads Allocation'!F$79*'Input| Projects'!$AW345,0),0)</f>
        <v>0</v>
      </c>
      <c r="AS345" s="172" cm="1">
        <f t="array" ref="AS345">IFERROR(--('Input| Projects'!$AT345="Yes")*_xlfn.SWITCH('Input| Overheads'!$C$50,"Direct costs",'Calc| Overheads Allocation'!G$9*U345,"Internal labour",'Calc| Overheads Allocation'!G$9*U345*'Input| Projects'!$AO345,"DNSP defined",'Calc| Overheads Allocation'!G$79*'Input| Projects'!$AW345,0),0)</f>
        <v>0</v>
      </c>
      <c r="AT345" s="172" cm="1">
        <f t="array" ref="AT345">IFERROR(--('Input| Projects'!$AT345="Yes")*_xlfn.SWITCH('Input| Overheads'!$C$50,"Direct costs",'Calc| Overheads Allocation'!H$9*V345,"Internal labour",'Calc| Overheads Allocation'!H$9*V345*'Input| Projects'!$AO345,"DNSP defined",'Calc| Overheads Allocation'!H$79*'Input| Projects'!$AW345,0),0)</f>
        <v>0</v>
      </c>
      <c r="AU345" s="172" cm="1">
        <f t="array" ref="AU345">IFERROR(--('Input| Projects'!$AT345="Yes")*_xlfn.SWITCH('Input| Overheads'!$C$50,"Direct costs",'Calc| Overheads Allocation'!I$9*W345,"Internal labour",'Calc| Overheads Allocation'!I$9*W345*'Input| Projects'!$AO345,"DNSP defined",'Calc| Overheads Allocation'!I$79*'Input| Projects'!$AW345,0),0)</f>
        <v>0</v>
      </c>
      <c r="AV345" s="175"/>
      <c r="AW345" s="172">
        <f t="shared" si="134"/>
        <v>0</v>
      </c>
      <c r="AX345" s="172">
        <f t="shared" si="135"/>
        <v>0</v>
      </c>
      <c r="AY345" s="172">
        <f t="shared" si="136"/>
        <v>0</v>
      </c>
      <c r="AZ345" s="172">
        <f t="shared" si="137"/>
        <v>0</v>
      </c>
      <c r="BA345" s="172">
        <f t="shared" si="138"/>
        <v>0</v>
      </c>
      <c r="BB345" s="172">
        <f t="shared" si="139"/>
        <v>0</v>
      </c>
      <c r="BC345" s="172">
        <f t="shared" si="140"/>
        <v>0</v>
      </c>
      <c r="BD345" s="176"/>
      <c r="BE345" s="172">
        <f t="shared" si="141"/>
        <v>0</v>
      </c>
      <c r="BF345" s="172">
        <f t="shared" si="142"/>
        <v>0</v>
      </c>
      <c r="BG345" s="172">
        <f t="shared" si="143"/>
        <v>0</v>
      </c>
      <c r="BH345" s="172">
        <f t="shared" si="144"/>
        <v>0</v>
      </c>
      <c r="BI345" s="172">
        <f t="shared" si="145"/>
        <v>0</v>
      </c>
      <c r="BJ345" s="172">
        <f t="shared" si="146"/>
        <v>0</v>
      </c>
      <c r="BK345" s="172">
        <f t="shared" si="147"/>
        <v>0</v>
      </c>
      <c r="BL345" s="176"/>
      <c r="BM345" s="172">
        <f t="shared" si="126"/>
        <v>0</v>
      </c>
      <c r="BN345" s="172">
        <f t="shared" si="127"/>
        <v>0</v>
      </c>
      <c r="BO345" s="172">
        <f t="shared" si="128"/>
        <v>0</v>
      </c>
      <c r="BP345" s="172">
        <f t="shared" si="129"/>
        <v>0</v>
      </c>
      <c r="BQ345" s="172">
        <f t="shared" si="130"/>
        <v>0</v>
      </c>
      <c r="BR345" s="172">
        <f t="shared" si="131"/>
        <v>0</v>
      </c>
      <c r="BS345" s="172">
        <f t="shared" si="132"/>
        <v>0</v>
      </c>
      <c r="BT345" s="55"/>
      <c r="BU345" s="158">
        <f>SUMIF('Input| Projects'!$BA$8:$CX$8,RIGHT(BU$9,3),'Input| Projects'!$BA345:$CX345)</f>
        <v>0</v>
      </c>
      <c r="BV345" s="158">
        <f>SUMIF('Input| Projects'!$BA$8:$CX$8,RIGHT(BV$9,3),'Input| Projects'!$BA345:$CX345)</f>
        <v>0</v>
      </c>
      <c r="BW345" s="79" t="str">
        <f t="shared" si="133"/>
        <v/>
      </c>
    </row>
    <row r="346" spans="2:75" x14ac:dyDescent="0.2">
      <c r="B346" s="123">
        <f>IFERROR('Input| Projects'!B346,"")</f>
        <v>337</v>
      </c>
      <c r="C346" s="160" t="str">
        <f>IFERROR(IF('Input| Projects'!C346="","",'Input| Projects'!C346),"")</f>
        <v/>
      </c>
      <c r="D346" s="160" t="str">
        <f>IFERROR(IF('Input| Projects'!D346="","",'Input| Projects'!D346),"")</f>
        <v/>
      </c>
      <c r="E346" s="53"/>
      <c r="F346" s="160" t="str">
        <f>IF(LEN('Input| Projects'!F346)&gt;0,'Input| Projects'!F346,"")</f>
        <v/>
      </c>
      <c r="G346" s="160" t="str">
        <f>IF(LEN('Input| Projects'!G346)&gt;0,'Input| Projects'!G346,"")</f>
        <v/>
      </c>
      <c r="H346" s="10"/>
      <c r="I346" s="194" cm="1">
        <f t="array" ref="I346">IF(LEN($F346)&gt;0,1+IFERROR(SUMPRODUCT(TRANSPOSE('Input| Projects'!$AO346:$AQ346),INDEX('Input| Escalations'!$F$27:$L$29,,MATCH(Q$9,'Input| Escalations'!$F$21:$L$21,0))),0),0)</f>
        <v>0</v>
      </c>
      <c r="J346" s="194" cm="1">
        <f t="array" ref="J346">IF(LEN($F346)&gt;0,1+IFERROR(SUMPRODUCT(TRANSPOSE('Input| Projects'!$AO346:$AQ346),INDEX('Input| Escalations'!$F$27:$L$29,,MATCH(R$9,'Input| Escalations'!$F$21:$L$21,0))),0),0)</f>
        <v>0</v>
      </c>
      <c r="K346" s="194" cm="1">
        <f t="array" ref="K346">IF(LEN($F346)&gt;0,1+IFERROR(SUMPRODUCT(TRANSPOSE('Input| Projects'!$AO346:$AQ346),INDEX('Input| Escalations'!$F$27:$L$29,,MATCH(S$9,'Input| Escalations'!$F$21:$L$21,0))),0),0)</f>
        <v>0</v>
      </c>
      <c r="L346" s="194" cm="1">
        <f t="array" ref="L346">IF(LEN($F346)&gt;0,1+IFERROR(SUMPRODUCT(TRANSPOSE('Input| Projects'!$AO346:$AQ346),INDEX('Input| Escalations'!$F$27:$L$29,,MATCH(T$9,'Input| Escalations'!$F$21:$L$21,0))),0),0)</f>
        <v>0</v>
      </c>
      <c r="M346" s="194" cm="1">
        <f t="array" ref="M346">IF(LEN($F346)&gt;0,1+IFERROR(SUMPRODUCT(TRANSPOSE('Input| Projects'!$AO346:$AQ346),INDEX('Input| Escalations'!$F$27:$L$29,,MATCH(U$9,'Input| Escalations'!$F$21:$L$21,0))),0),0)</f>
        <v>0</v>
      </c>
      <c r="N346" s="194" cm="1">
        <f t="array" ref="N346">IF(LEN($F346)&gt;0,1+IFERROR(SUMPRODUCT(TRANSPOSE('Input| Projects'!$AO346:$AQ346),INDEX('Input| Escalations'!$F$27:$L$29,,MATCH(V$9,'Input| Escalations'!$F$21:$L$21,0))),0),0)</f>
        <v>0</v>
      </c>
      <c r="O346" s="194" cm="1">
        <f t="array" ref="O346">IF(LEN($F346)&gt;0,1+IFERROR(SUMPRODUCT(TRANSPOSE('Input| Projects'!$AO346:$AQ346),INDEX('Input| Escalations'!$F$27:$L$29,,MATCH(W$9,'Input| Escalations'!$F$21:$L$21,0))),0),0)</f>
        <v>0</v>
      </c>
      <c r="P346" s="10"/>
      <c r="Q346" s="172">
        <f>IFERROR(IF(ISNUMBER(FIND("decision",'Input| Setup'!$F$6)),'Input| Projects'!Y346,'Input| Projects'!I346)*'Input| Escalations'!$I$17*I346,0)</f>
        <v>0</v>
      </c>
      <c r="R346" s="172">
        <f>IFERROR(IF(ISNUMBER(FIND("decision",'Input| Setup'!$F$6)),'Input| Projects'!Z346,'Input| Projects'!J346)*'Input| Escalations'!$I$17*J346,0)</f>
        <v>0</v>
      </c>
      <c r="S346" s="172">
        <f>IFERROR(IF(ISNUMBER(FIND("decision",'Input| Setup'!$F$6)),'Input| Projects'!AA346,'Input| Projects'!K346)*'Input| Escalations'!$I$17*K346,0)</f>
        <v>0</v>
      </c>
      <c r="T346" s="172">
        <f>IFERROR(IF(ISNUMBER(FIND("decision",'Input| Setup'!$F$6)),'Input| Projects'!AB346,'Input| Projects'!L346)*'Input| Escalations'!$I$17*L346,0)</f>
        <v>0</v>
      </c>
      <c r="U346" s="172">
        <f>IFERROR(IF(ISNUMBER(FIND("decision",'Input| Setup'!$F$6)),'Input| Projects'!AC346,'Input| Projects'!M346)*'Input| Escalations'!$I$17*M346,0)</f>
        <v>0</v>
      </c>
      <c r="V346" s="172">
        <f>IFERROR(IF(ISNUMBER(FIND("decision",'Input| Setup'!$F$6)),'Input| Projects'!AD346,'Input| Projects'!N346)*'Input| Escalations'!$I$17*N346,0)</f>
        <v>0</v>
      </c>
      <c r="W346" s="172">
        <f>IFERROR(IF(ISNUMBER(FIND("decision",'Input| Setup'!$F$6)),'Input| Projects'!AE346,'Input| Projects'!O346)*'Input| Escalations'!$I$17*O346,0)</f>
        <v>0</v>
      </c>
      <c r="X346" s="175"/>
      <c r="Y346" s="172">
        <f>IF(ISNUMBER(FIND("decision",'Input| Setup'!$F$6)),'Input| Projects'!AG346,'Input| Projects'!Q346)*I346*'Input| Escalations'!$I$17</f>
        <v>0</v>
      </c>
      <c r="Z346" s="172">
        <f>IF(ISNUMBER(FIND("decision",'Input| Setup'!$F$6)),'Input| Projects'!AH346,'Input| Projects'!R346)*J346*'Input| Escalations'!$I$17</f>
        <v>0</v>
      </c>
      <c r="AA346" s="172">
        <f>IF(ISNUMBER(FIND("decision",'Input| Setup'!$F$6)),'Input| Projects'!AI346,'Input| Projects'!S346)*K346*'Input| Escalations'!$I$17</f>
        <v>0</v>
      </c>
      <c r="AB346" s="172">
        <f>IF(ISNUMBER(FIND("decision",'Input| Setup'!$F$6)),'Input| Projects'!AJ346,'Input| Projects'!T346)*L346*'Input| Escalations'!$I$17</f>
        <v>0</v>
      </c>
      <c r="AC346" s="172">
        <f>IF(ISNUMBER(FIND("decision",'Input| Setup'!$F$6)),'Input| Projects'!AK346,'Input| Projects'!U346)*M346*'Input| Escalations'!$I$17</f>
        <v>0</v>
      </c>
      <c r="AD346" s="172">
        <f>IF(ISNUMBER(FIND("decision",'Input| Setup'!$F$6)),'Input| Projects'!AL346,'Input| Projects'!V346)*N346*'Input| Escalations'!$I$17</f>
        <v>0</v>
      </c>
      <c r="AE346" s="172">
        <f>IF(ISNUMBER(FIND("decision",'Input| Setup'!$F$6)),'Input| Projects'!AM346,'Input| Projects'!W346)*O346*'Input| Escalations'!$I$17</f>
        <v>0</v>
      </c>
      <c r="AF346" s="175"/>
      <c r="AG346" s="172" cm="1">
        <f t="array" ref="AG346">IFERROR(--('Input| Projects'!$AS346="Yes")*_xlfn.SWITCH('Input| Overheads'!$C$50,"Direct costs",'Calc| Overheads Allocation'!C$8*Q346,"Internal labour",'Calc| Overheads Allocation'!C$8*Q346*'Input| Projects'!$AO346,"DNSP defined",'Calc| Overheads Allocation'!C$78*'Input| Projects'!$AV346,0),0)</f>
        <v>0</v>
      </c>
      <c r="AH346" s="172" cm="1">
        <f t="array" ref="AH346">IFERROR(--('Input| Projects'!$AS346="Yes")*_xlfn.SWITCH('Input| Overheads'!$C$50,"Direct costs",'Calc| Overheads Allocation'!D$8*R346,"Internal labour",'Calc| Overheads Allocation'!D$8*R346*'Input| Projects'!$AO346,"DNSP defined",'Calc| Overheads Allocation'!D$78*'Input| Projects'!$AV346,0),0)</f>
        <v>0</v>
      </c>
      <c r="AI346" s="172" cm="1">
        <f t="array" ref="AI346">IFERROR(--('Input| Projects'!$AS346="Yes")*_xlfn.SWITCH('Input| Overheads'!$C$50,"Direct costs",'Calc| Overheads Allocation'!E$8*S346,"Internal labour",'Calc| Overheads Allocation'!E$8*S346*'Input| Projects'!$AO346,"DNSP defined",'Calc| Overheads Allocation'!E$78*'Input| Projects'!$AV346,0),0)</f>
        <v>0</v>
      </c>
      <c r="AJ346" s="172" cm="1">
        <f t="array" ref="AJ346">IFERROR(--('Input| Projects'!$AS346="Yes")*_xlfn.SWITCH('Input| Overheads'!$C$50,"Direct costs",'Calc| Overheads Allocation'!F$8*T346,"Internal labour",'Calc| Overheads Allocation'!F$8*T346*'Input| Projects'!$AO346,"DNSP defined",'Calc| Overheads Allocation'!F$78*'Input| Projects'!$AV346,0),0)</f>
        <v>0</v>
      </c>
      <c r="AK346" s="172" cm="1">
        <f t="array" ref="AK346">IFERROR(--('Input| Projects'!$AS346="Yes")*_xlfn.SWITCH('Input| Overheads'!$C$50,"Direct costs",'Calc| Overheads Allocation'!G$8*U346,"Internal labour",'Calc| Overheads Allocation'!G$8*U346*'Input| Projects'!$AO346,"DNSP defined",'Calc| Overheads Allocation'!G$78*'Input| Projects'!$AV346,0),0)</f>
        <v>0</v>
      </c>
      <c r="AL346" s="172" cm="1">
        <f t="array" ref="AL346">IFERROR(--('Input| Projects'!$AS346="Yes")*_xlfn.SWITCH('Input| Overheads'!$C$50,"Direct costs",'Calc| Overheads Allocation'!H$8*V346,"Internal labour",'Calc| Overheads Allocation'!H$8*V346*'Input| Projects'!$AO346,"DNSP defined",'Calc| Overheads Allocation'!H$78*'Input| Projects'!$AV346,0),0)</f>
        <v>0</v>
      </c>
      <c r="AM346" s="172" cm="1">
        <f t="array" ref="AM346">IFERROR(--('Input| Projects'!$AS346="Yes")*_xlfn.SWITCH('Input| Overheads'!$C$50,"Direct costs",'Calc| Overheads Allocation'!I$8*W346,"Internal labour",'Calc| Overheads Allocation'!I$8*W346*'Input| Projects'!$AO346,"DNSP defined",'Calc| Overheads Allocation'!I$78*'Input| Projects'!$AV346,0),0)</f>
        <v>0</v>
      </c>
      <c r="AN346" s="175"/>
      <c r="AO346" s="172" cm="1">
        <f t="array" ref="AO346">IFERROR(--('Input| Projects'!$AT346="Yes")*_xlfn.SWITCH('Input| Overheads'!$C$50,"Direct costs",'Calc| Overheads Allocation'!C$9*Q346,"Internal labour",'Calc| Overheads Allocation'!C$9*Q346*'Input| Projects'!$AO346,"DNSP defined",'Calc| Overheads Allocation'!C$79*'Input| Projects'!$AW346,0),0)</f>
        <v>0</v>
      </c>
      <c r="AP346" s="172" cm="1">
        <f t="array" ref="AP346">IFERROR(--('Input| Projects'!$AT346="Yes")*_xlfn.SWITCH('Input| Overheads'!$C$50,"Direct costs",'Calc| Overheads Allocation'!D$9*R346,"Internal labour",'Calc| Overheads Allocation'!D$9*R346*'Input| Projects'!$AO346,"DNSP defined",'Calc| Overheads Allocation'!D$79*'Input| Projects'!$AW346,0),0)</f>
        <v>0</v>
      </c>
      <c r="AQ346" s="172" cm="1">
        <f t="array" ref="AQ346">IFERROR(--('Input| Projects'!$AT346="Yes")*_xlfn.SWITCH('Input| Overheads'!$C$50,"Direct costs",'Calc| Overheads Allocation'!E$9*S346,"Internal labour",'Calc| Overheads Allocation'!E$9*S346*'Input| Projects'!$AO346,"DNSP defined",'Calc| Overheads Allocation'!E$79*'Input| Projects'!$AW346,0),0)</f>
        <v>0</v>
      </c>
      <c r="AR346" s="172" cm="1">
        <f t="array" ref="AR346">IFERROR(--('Input| Projects'!$AT346="Yes")*_xlfn.SWITCH('Input| Overheads'!$C$50,"Direct costs",'Calc| Overheads Allocation'!F$9*T346,"Internal labour",'Calc| Overheads Allocation'!F$9*T346*'Input| Projects'!$AO346,"DNSP defined",'Calc| Overheads Allocation'!F$79*'Input| Projects'!$AW346,0),0)</f>
        <v>0</v>
      </c>
      <c r="AS346" s="172" cm="1">
        <f t="array" ref="AS346">IFERROR(--('Input| Projects'!$AT346="Yes")*_xlfn.SWITCH('Input| Overheads'!$C$50,"Direct costs",'Calc| Overheads Allocation'!G$9*U346,"Internal labour",'Calc| Overheads Allocation'!G$9*U346*'Input| Projects'!$AO346,"DNSP defined",'Calc| Overheads Allocation'!G$79*'Input| Projects'!$AW346,0),0)</f>
        <v>0</v>
      </c>
      <c r="AT346" s="172" cm="1">
        <f t="array" ref="AT346">IFERROR(--('Input| Projects'!$AT346="Yes")*_xlfn.SWITCH('Input| Overheads'!$C$50,"Direct costs",'Calc| Overheads Allocation'!H$9*V346,"Internal labour",'Calc| Overheads Allocation'!H$9*V346*'Input| Projects'!$AO346,"DNSP defined",'Calc| Overheads Allocation'!H$79*'Input| Projects'!$AW346,0),0)</f>
        <v>0</v>
      </c>
      <c r="AU346" s="172" cm="1">
        <f t="array" ref="AU346">IFERROR(--('Input| Projects'!$AT346="Yes")*_xlfn.SWITCH('Input| Overheads'!$C$50,"Direct costs",'Calc| Overheads Allocation'!I$9*W346,"Internal labour",'Calc| Overheads Allocation'!I$9*W346*'Input| Projects'!$AO346,"DNSP defined",'Calc| Overheads Allocation'!I$79*'Input| Projects'!$AW346,0),0)</f>
        <v>0</v>
      </c>
      <c r="AV346" s="175"/>
      <c r="AW346" s="172">
        <f t="shared" si="134"/>
        <v>0</v>
      </c>
      <c r="AX346" s="172">
        <f t="shared" si="135"/>
        <v>0</v>
      </c>
      <c r="AY346" s="172">
        <f t="shared" si="136"/>
        <v>0</v>
      </c>
      <c r="AZ346" s="172">
        <f t="shared" si="137"/>
        <v>0</v>
      </c>
      <c r="BA346" s="172">
        <f t="shared" si="138"/>
        <v>0</v>
      </c>
      <c r="BB346" s="172">
        <f t="shared" si="139"/>
        <v>0</v>
      </c>
      <c r="BC346" s="172">
        <f t="shared" si="140"/>
        <v>0</v>
      </c>
      <c r="BD346" s="176"/>
      <c r="BE346" s="172">
        <f t="shared" si="141"/>
        <v>0</v>
      </c>
      <c r="BF346" s="172">
        <f t="shared" si="142"/>
        <v>0</v>
      </c>
      <c r="BG346" s="172">
        <f t="shared" si="143"/>
        <v>0</v>
      </c>
      <c r="BH346" s="172">
        <f t="shared" si="144"/>
        <v>0</v>
      </c>
      <c r="BI346" s="172">
        <f t="shared" si="145"/>
        <v>0</v>
      </c>
      <c r="BJ346" s="172">
        <f t="shared" si="146"/>
        <v>0</v>
      </c>
      <c r="BK346" s="172">
        <f t="shared" si="147"/>
        <v>0</v>
      </c>
      <c r="BL346" s="176"/>
      <c r="BM346" s="172">
        <f t="shared" si="126"/>
        <v>0</v>
      </c>
      <c r="BN346" s="172">
        <f t="shared" si="127"/>
        <v>0</v>
      </c>
      <c r="BO346" s="172">
        <f t="shared" si="128"/>
        <v>0</v>
      </c>
      <c r="BP346" s="172">
        <f t="shared" si="129"/>
        <v>0</v>
      </c>
      <c r="BQ346" s="172">
        <f t="shared" si="130"/>
        <v>0</v>
      </c>
      <c r="BR346" s="172">
        <f t="shared" si="131"/>
        <v>0</v>
      </c>
      <c r="BS346" s="172">
        <f t="shared" si="132"/>
        <v>0</v>
      </c>
      <c r="BT346" s="55"/>
      <c r="BU346" s="158">
        <f>SUMIF('Input| Projects'!$BA$8:$CX$8,RIGHT(BU$9,3),'Input| Projects'!$BA346:$CX346)</f>
        <v>0</v>
      </c>
      <c r="BV346" s="158">
        <f>SUMIF('Input| Projects'!$BA$8:$CX$8,RIGHT(BV$9,3),'Input| Projects'!$BA346:$CX346)</f>
        <v>0</v>
      </c>
      <c r="BW346" s="79" t="str">
        <f t="shared" si="133"/>
        <v/>
      </c>
    </row>
    <row r="347" spans="2:75" x14ac:dyDescent="0.2">
      <c r="B347" s="123">
        <f>IFERROR('Input| Projects'!B347,"")</f>
        <v>338</v>
      </c>
      <c r="C347" s="160" t="str">
        <f>IFERROR(IF('Input| Projects'!C347="","",'Input| Projects'!C347),"")</f>
        <v/>
      </c>
      <c r="D347" s="160" t="str">
        <f>IFERROR(IF('Input| Projects'!D347="","",'Input| Projects'!D347),"")</f>
        <v/>
      </c>
      <c r="E347" s="53"/>
      <c r="F347" s="160" t="str">
        <f>IF(LEN('Input| Projects'!F347)&gt;0,'Input| Projects'!F347,"")</f>
        <v/>
      </c>
      <c r="G347" s="160" t="str">
        <f>IF(LEN('Input| Projects'!G347)&gt;0,'Input| Projects'!G347,"")</f>
        <v/>
      </c>
      <c r="H347" s="10"/>
      <c r="I347" s="194" cm="1">
        <f t="array" ref="I347">IF(LEN($F347)&gt;0,1+IFERROR(SUMPRODUCT(TRANSPOSE('Input| Projects'!$AO347:$AQ347),INDEX('Input| Escalations'!$F$27:$L$29,,MATCH(Q$9,'Input| Escalations'!$F$21:$L$21,0))),0),0)</f>
        <v>0</v>
      </c>
      <c r="J347" s="194" cm="1">
        <f t="array" ref="J347">IF(LEN($F347)&gt;0,1+IFERROR(SUMPRODUCT(TRANSPOSE('Input| Projects'!$AO347:$AQ347),INDEX('Input| Escalations'!$F$27:$L$29,,MATCH(R$9,'Input| Escalations'!$F$21:$L$21,0))),0),0)</f>
        <v>0</v>
      </c>
      <c r="K347" s="194" cm="1">
        <f t="array" ref="K347">IF(LEN($F347)&gt;0,1+IFERROR(SUMPRODUCT(TRANSPOSE('Input| Projects'!$AO347:$AQ347),INDEX('Input| Escalations'!$F$27:$L$29,,MATCH(S$9,'Input| Escalations'!$F$21:$L$21,0))),0),0)</f>
        <v>0</v>
      </c>
      <c r="L347" s="194" cm="1">
        <f t="array" ref="L347">IF(LEN($F347)&gt;0,1+IFERROR(SUMPRODUCT(TRANSPOSE('Input| Projects'!$AO347:$AQ347),INDEX('Input| Escalations'!$F$27:$L$29,,MATCH(T$9,'Input| Escalations'!$F$21:$L$21,0))),0),0)</f>
        <v>0</v>
      </c>
      <c r="M347" s="194" cm="1">
        <f t="array" ref="M347">IF(LEN($F347)&gt;0,1+IFERROR(SUMPRODUCT(TRANSPOSE('Input| Projects'!$AO347:$AQ347),INDEX('Input| Escalations'!$F$27:$L$29,,MATCH(U$9,'Input| Escalations'!$F$21:$L$21,0))),0),0)</f>
        <v>0</v>
      </c>
      <c r="N347" s="194" cm="1">
        <f t="array" ref="N347">IF(LEN($F347)&gt;0,1+IFERROR(SUMPRODUCT(TRANSPOSE('Input| Projects'!$AO347:$AQ347),INDEX('Input| Escalations'!$F$27:$L$29,,MATCH(V$9,'Input| Escalations'!$F$21:$L$21,0))),0),0)</f>
        <v>0</v>
      </c>
      <c r="O347" s="194" cm="1">
        <f t="array" ref="O347">IF(LEN($F347)&gt;0,1+IFERROR(SUMPRODUCT(TRANSPOSE('Input| Projects'!$AO347:$AQ347),INDEX('Input| Escalations'!$F$27:$L$29,,MATCH(W$9,'Input| Escalations'!$F$21:$L$21,0))),0),0)</f>
        <v>0</v>
      </c>
      <c r="P347" s="10"/>
      <c r="Q347" s="172">
        <f>IFERROR(IF(ISNUMBER(FIND("decision",'Input| Setup'!$F$6)),'Input| Projects'!Y347,'Input| Projects'!I347)*'Input| Escalations'!$I$17*I347,0)</f>
        <v>0</v>
      </c>
      <c r="R347" s="172">
        <f>IFERROR(IF(ISNUMBER(FIND("decision",'Input| Setup'!$F$6)),'Input| Projects'!Z347,'Input| Projects'!J347)*'Input| Escalations'!$I$17*J347,0)</f>
        <v>0</v>
      </c>
      <c r="S347" s="172">
        <f>IFERROR(IF(ISNUMBER(FIND("decision",'Input| Setup'!$F$6)),'Input| Projects'!AA347,'Input| Projects'!K347)*'Input| Escalations'!$I$17*K347,0)</f>
        <v>0</v>
      </c>
      <c r="T347" s="172">
        <f>IFERROR(IF(ISNUMBER(FIND("decision",'Input| Setup'!$F$6)),'Input| Projects'!AB347,'Input| Projects'!L347)*'Input| Escalations'!$I$17*L347,0)</f>
        <v>0</v>
      </c>
      <c r="U347" s="172">
        <f>IFERROR(IF(ISNUMBER(FIND("decision",'Input| Setup'!$F$6)),'Input| Projects'!AC347,'Input| Projects'!M347)*'Input| Escalations'!$I$17*M347,0)</f>
        <v>0</v>
      </c>
      <c r="V347" s="172">
        <f>IFERROR(IF(ISNUMBER(FIND("decision",'Input| Setup'!$F$6)),'Input| Projects'!AD347,'Input| Projects'!N347)*'Input| Escalations'!$I$17*N347,0)</f>
        <v>0</v>
      </c>
      <c r="W347" s="172">
        <f>IFERROR(IF(ISNUMBER(FIND("decision",'Input| Setup'!$F$6)),'Input| Projects'!AE347,'Input| Projects'!O347)*'Input| Escalations'!$I$17*O347,0)</f>
        <v>0</v>
      </c>
      <c r="X347" s="175"/>
      <c r="Y347" s="172">
        <f>IF(ISNUMBER(FIND("decision",'Input| Setup'!$F$6)),'Input| Projects'!AG347,'Input| Projects'!Q347)*I347*'Input| Escalations'!$I$17</f>
        <v>0</v>
      </c>
      <c r="Z347" s="172">
        <f>IF(ISNUMBER(FIND("decision",'Input| Setup'!$F$6)),'Input| Projects'!AH347,'Input| Projects'!R347)*J347*'Input| Escalations'!$I$17</f>
        <v>0</v>
      </c>
      <c r="AA347" s="172">
        <f>IF(ISNUMBER(FIND("decision",'Input| Setup'!$F$6)),'Input| Projects'!AI347,'Input| Projects'!S347)*K347*'Input| Escalations'!$I$17</f>
        <v>0</v>
      </c>
      <c r="AB347" s="172">
        <f>IF(ISNUMBER(FIND("decision",'Input| Setup'!$F$6)),'Input| Projects'!AJ347,'Input| Projects'!T347)*L347*'Input| Escalations'!$I$17</f>
        <v>0</v>
      </c>
      <c r="AC347" s="172">
        <f>IF(ISNUMBER(FIND("decision",'Input| Setup'!$F$6)),'Input| Projects'!AK347,'Input| Projects'!U347)*M347*'Input| Escalations'!$I$17</f>
        <v>0</v>
      </c>
      <c r="AD347" s="172">
        <f>IF(ISNUMBER(FIND("decision",'Input| Setup'!$F$6)),'Input| Projects'!AL347,'Input| Projects'!V347)*N347*'Input| Escalations'!$I$17</f>
        <v>0</v>
      </c>
      <c r="AE347" s="172">
        <f>IF(ISNUMBER(FIND("decision",'Input| Setup'!$F$6)),'Input| Projects'!AM347,'Input| Projects'!W347)*O347*'Input| Escalations'!$I$17</f>
        <v>0</v>
      </c>
      <c r="AF347" s="175"/>
      <c r="AG347" s="172" cm="1">
        <f t="array" ref="AG347">IFERROR(--('Input| Projects'!$AS347="Yes")*_xlfn.SWITCH('Input| Overheads'!$C$50,"Direct costs",'Calc| Overheads Allocation'!C$8*Q347,"Internal labour",'Calc| Overheads Allocation'!C$8*Q347*'Input| Projects'!$AO347,"DNSP defined",'Calc| Overheads Allocation'!C$78*'Input| Projects'!$AV347,0),0)</f>
        <v>0</v>
      </c>
      <c r="AH347" s="172" cm="1">
        <f t="array" ref="AH347">IFERROR(--('Input| Projects'!$AS347="Yes")*_xlfn.SWITCH('Input| Overheads'!$C$50,"Direct costs",'Calc| Overheads Allocation'!D$8*R347,"Internal labour",'Calc| Overheads Allocation'!D$8*R347*'Input| Projects'!$AO347,"DNSP defined",'Calc| Overheads Allocation'!D$78*'Input| Projects'!$AV347,0),0)</f>
        <v>0</v>
      </c>
      <c r="AI347" s="172" cm="1">
        <f t="array" ref="AI347">IFERROR(--('Input| Projects'!$AS347="Yes")*_xlfn.SWITCH('Input| Overheads'!$C$50,"Direct costs",'Calc| Overheads Allocation'!E$8*S347,"Internal labour",'Calc| Overheads Allocation'!E$8*S347*'Input| Projects'!$AO347,"DNSP defined",'Calc| Overheads Allocation'!E$78*'Input| Projects'!$AV347,0),0)</f>
        <v>0</v>
      </c>
      <c r="AJ347" s="172" cm="1">
        <f t="array" ref="AJ347">IFERROR(--('Input| Projects'!$AS347="Yes")*_xlfn.SWITCH('Input| Overheads'!$C$50,"Direct costs",'Calc| Overheads Allocation'!F$8*T347,"Internal labour",'Calc| Overheads Allocation'!F$8*T347*'Input| Projects'!$AO347,"DNSP defined",'Calc| Overheads Allocation'!F$78*'Input| Projects'!$AV347,0),0)</f>
        <v>0</v>
      </c>
      <c r="AK347" s="172" cm="1">
        <f t="array" ref="AK347">IFERROR(--('Input| Projects'!$AS347="Yes")*_xlfn.SWITCH('Input| Overheads'!$C$50,"Direct costs",'Calc| Overheads Allocation'!G$8*U347,"Internal labour",'Calc| Overheads Allocation'!G$8*U347*'Input| Projects'!$AO347,"DNSP defined",'Calc| Overheads Allocation'!G$78*'Input| Projects'!$AV347,0),0)</f>
        <v>0</v>
      </c>
      <c r="AL347" s="172" cm="1">
        <f t="array" ref="AL347">IFERROR(--('Input| Projects'!$AS347="Yes")*_xlfn.SWITCH('Input| Overheads'!$C$50,"Direct costs",'Calc| Overheads Allocation'!H$8*V347,"Internal labour",'Calc| Overheads Allocation'!H$8*V347*'Input| Projects'!$AO347,"DNSP defined",'Calc| Overheads Allocation'!H$78*'Input| Projects'!$AV347,0),0)</f>
        <v>0</v>
      </c>
      <c r="AM347" s="172" cm="1">
        <f t="array" ref="AM347">IFERROR(--('Input| Projects'!$AS347="Yes")*_xlfn.SWITCH('Input| Overheads'!$C$50,"Direct costs",'Calc| Overheads Allocation'!I$8*W347,"Internal labour",'Calc| Overheads Allocation'!I$8*W347*'Input| Projects'!$AO347,"DNSP defined",'Calc| Overheads Allocation'!I$78*'Input| Projects'!$AV347,0),0)</f>
        <v>0</v>
      </c>
      <c r="AN347" s="175"/>
      <c r="AO347" s="172" cm="1">
        <f t="array" ref="AO347">IFERROR(--('Input| Projects'!$AT347="Yes")*_xlfn.SWITCH('Input| Overheads'!$C$50,"Direct costs",'Calc| Overheads Allocation'!C$9*Q347,"Internal labour",'Calc| Overheads Allocation'!C$9*Q347*'Input| Projects'!$AO347,"DNSP defined",'Calc| Overheads Allocation'!C$79*'Input| Projects'!$AW347,0),0)</f>
        <v>0</v>
      </c>
      <c r="AP347" s="172" cm="1">
        <f t="array" ref="AP347">IFERROR(--('Input| Projects'!$AT347="Yes")*_xlfn.SWITCH('Input| Overheads'!$C$50,"Direct costs",'Calc| Overheads Allocation'!D$9*R347,"Internal labour",'Calc| Overheads Allocation'!D$9*R347*'Input| Projects'!$AO347,"DNSP defined",'Calc| Overheads Allocation'!D$79*'Input| Projects'!$AW347,0),0)</f>
        <v>0</v>
      </c>
      <c r="AQ347" s="172" cm="1">
        <f t="array" ref="AQ347">IFERROR(--('Input| Projects'!$AT347="Yes")*_xlfn.SWITCH('Input| Overheads'!$C$50,"Direct costs",'Calc| Overheads Allocation'!E$9*S347,"Internal labour",'Calc| Overheads Allocation'!E$9*S347*'Input| Projects'!$AO347,"DNSP defined",'Calc| Overheads Allocation'!E$79*'Input| Projects'!$AW347,0),0)</f>
        <v>0</v>
      </c>
      <c r="AR347" s="172" cm="1">
        <f t="array" ref="AR347">IFERROR(--('Input| Projects'!$AT347="Yes")*_xlfn.SWITCH('Input| Overheads'!$C$50,"Direct costs",'Calc| Overheads Allocation'!F$9*T347,"Internal labour",'Calc| Overheads Allocation'!F$9*T347*'Input| Projects'!$AO347,"DNSP defined",'Calc| Overheads Allocation'!F$79*'Input| Projects'!$AW347,0),0)</f>
        <v>0</v>
      </c>
      <c r="AS347" s="172" cm="1">
        <f t="array" ref="AS347">IFERROR(--('Input| Projects'!$AT347="Yes")*_xlfn.SWITCH('Input| Overheads'!$C$50,"Direct costs",'Calc| Overheads Allocation'!G$9*U347,"Internal labour",'Calc| Overheads Allocation'!G$9*U347*'Input| Projects'!$AO347,"DNSP defined",'Calc| Overheads Allocation'!G$79*'Input| Projects'!$AW347,0),0)</f>
        <v>0</v>
      </c>
      <c r="AT347" s="172" cm="1">
        <f t="array" ref="AT347">IFERROR(--('Input| Projects'!$AT347="Yes")*_xlfn.SWITCH('Input| Overheads'!$C$50,"Direct costs",'Calc| Overheads Allocation'!H$9*V347,"Internal labour",'Calc| Overheads Allocation'!H$9*V347*'Input| Projects'!$AO347,"DNSP defined",'Calc| Overheads Allocation'!H$79*'Input| Projects'!$AW347,0),0)</f>
        <v>0</v>
      </c>
      <c r="AU347" s="172" cm="1">
        <f t="array" ref="AU347">IFERROR(--('Input| Projects'!$AT347="Yes")*_xlfn.SWITCH('Input| Overheads'!$C$50,"Direct costs",'Calc| Overheads Allocation'!I$9*W347,"Internal labour",'Calc| Overheads Allocation'!I$9*W347*'Input| Projects'!$AO347,"DNSP defined",'Calc| Overheads Allocation'!I$79*'Input| Projects'!$AW347,0),0)</f>
        <v>0</v>
      </c>
      <c r="AV347" s="175"/>
      <c r="AW347" s="172">
        <f t="shared" si="134"/>
        <v>0</v>
      </c>
      <c r="AX347" s="172">
        <f t="shared" si="135"/>
        <v>0</v>
      </c>
      <c r="AY347" s="172">
        <f t="shared" si="136"/>
        <v>0</v>
      </c>
      <c r="AZ347" s="172">
        <f t="shared" si="137"/>
        <v>0</v>
      </c>
      <c r="BA347" s="172">
        <f t="shared" si="138"/>
        <v>0</v>
      </c>
      <c r="BB347" s="172">
        <f t="shared" si="139"/>
        <v>0</v>
      </c>
      <c r="BC347" s="172">
        <f t="shared" si="140"/>
        <v>0</v>
      </c>
      <c r="BD347" s="176"/>
      <c r="BE347" s="172">
        <f t="shared" si="141"/>
        <v>0</v>
      </c>
      <c r="BF347" s="172">
        <f t="shared" si="142"/>
        <v>0</v>
      </c>
      <c r="BG347" s="172">
        <f t="shared" si="143"/>
        <v>0</v>
      </c>
      <c r="BH347" s="172">
        <f t="shared" si="144"/>
        <v>0</v>
      </c>
      <c r="BI347" s="172">
        <f t="shared" si="145"/>
        <v>0</v>
      </c>
      <c r="BJ347" s="172">
        <f t="shared" si="146"/>
        <v>0</v>
      </c>
      <c r="BK347" s="172">
        <f t="shared" si="147"/>
        <v>0</v>
      </c>
      <c r="BL347" s="176"/>
      <c r="BM347" s="172">
        <f t="shared" si="126"/>
        <v>0</v>
      </c>
      <c r="BN347" s="172">
        <f t="shared" si="127"/>
        <v>0</v>
      </c>
      <c r="BO347" s="172">
        <f t="shared" si="128"/>
        <v>0</v>
      </c>
      <c r="BP347" s="172">
        <f t="shared" si="129"/>
        <v>0</v>
      </c>
      <c r="BQ347" s="172">
        <f t="shared" si="130"/>
        <v>0</v>
      </c>
      <c r="BR347" s="172">
        <f t="shared" si="131"/>
        <v>0</v>
      </c>
      <c r="BS347" s="172">
        <f t="shared" si="132"/>
        <v>0</v>
      </c>
      <c r="BT347" s="55"/>
      <c r="BU347" s="158">
        <f>SUMIF('Input| Projects'!$BA$8:$CX$8,RIGHT(BU$9,3),'Input| Projects'!$BA347:$CX347)</f>
        <v>0</v>
      </c>
      <c r="BV347" s="158">
        <f>SUMIF('Input| Projects'!$BA$8:$CX$8,RIGHT(BV$9,3),'Input| Projects'!$BA347:$CX347)</f>
        <v>0</v>
      </c>
      <c r="BW347" s="79" t="str">
        <f t="shared" si="133"/>
        <v/>
      </c>
    </row>
    <row r="348" spans="2:75" x14ac:dyDescent="0.2">
      <c r="B348" s="123">
        <f>IFERROR('Input| Projects'!B348,"")</f>
        <v>339</v>
      </c>
      <c r="C348" s="160" t="str">
        <f>IFERROR(IF('Input| Projects'!C348="","",'Input| Projects'!C348),"")</f>
        <v/>
      </c>
      <c r="D348" s="160" t="str">
        <f>IFERROR(IF('Input| Projects'!D348="","",'Input| Projects'!D348),"")</f>
        <v/>
      </c>
      <c r="E348" s="53"/>
      <c r="F348" s="160" t="str">
        <f>IF(LEN('Input| Projects'!F348)&gt;0,'Input| Projects'!F348,"")</f>
        <v/>
      </c>
      <c r="G348" s="160" t="str">
        <f>IF(LEN('Input| Projects'!G348)&gt;0,'Input| Projects'!G348,"")</f>
        <v/>
      </c>
      <c r="H348" s="10"/>
      <c r="I348" s="194" cm="1">
        <f t="array" ref="I348">IF(LEN($F348)&gt;0,1+IFERROR(SUMPRODUCT(TRANSPOSE('Input| Projects'!$AO348:$AQ348),INDEX('Input| Escalations'!$F$27:$L$29,,MATCH(Q$9,'Input| Escalations'!$F$21:$L$21,0))),0),0)</f>
        <v>0</v>
      </c>
      <c r="J348" s="194" cm="1">
        <f t="array" ref="J348">IF(LEN($F348)&gt;0,1+IFERROR(SUMPRODUCT(TRANSPOSE('Input| Projects'!$AO348:$AQ348),INDEX('Input| Escalations'!$F$27:$L$29,,MATCH(R$9,'Input| Escalations'!$F$21:$L$21,0))),0),0)</f>
        <v>0</v>
      </c>
      <c r="K348" s="194" cm="1">
        <f t="array" ref="K348">IF(LEN($F348)&gt;0,1+IFERROR(SUMPRODUCT(TRANSPOSE('Input| Projects'!$AO348:$AQ348),INDEX('Input| Escalations'!$F$27:$L$29,,MATCH(S$9,'Input| Escalations'!$F$21:$L$21,0))),0),0)</f>
        <v>0</v>
      </c>
      <c r="L348" s="194" cm="1">
        <f t="array" ref="L348">IF(LEN($F348)&gt;0,1+IFERROR(SUMPRODUCT(TRANSPOSE('Input| Projects'!$AO348:$AQ348),INDEX('Input| Escalations'!$F$27:$L$29,,MATCH(T$9,'Input| Escalations'!$F$21:$L$21,0))),0),0)</f>
        <v>0</v>
      </c>
      <c r="M348" s="194" cm="1">
        <f t="array" ref="M348">IF(LEN($F348)&gt;0,1+IFERROR(SUMPRODUCT(TRANSPOSE('Input| Projects'!$AO348:$AQ348),INDEX('Input| Escalations'!$F$27:$L$29,,MATCH(U$9,'Input| Escalations'!$F$21:$L$21,0))),0),0)</f>
        <v>0</v>
      </c>
      <c r="N348" s="194" cm="1">
        <f t="array" ref="N348">IF(LEN($F348)&gt;0,1+IFERROR(SUMPRODUCT(TRANSPOSE('Input| Projects'!$AO348:$AQ348),INDEX('Input| Escalations'!$F$27:$L$29,,MATCH(V$9,'Input| Escalations'!$F$21:$L$21,0))),0),0)</f>
        <v>0</v>
      </c>
      <c r="O348" s="194" cm="1">
        <f t="array" ref="O348">IF(LEN($F348)&gt;0,1+IFERROR(SUMPRODUCT(TRANSPOSE('Input| Projects'!$AO348:$AQ348),INDEX('Input| Escalations'!$F$27:$L$29,,MATCH(W$9,'Input| Escalations'!$F$21:$L$21,0))),0),0)</f>
        <v>0</v>
      </c>
      <c r="P348" s="10"/>
      <c r="Q348" s="172">
        <f>IFERROR(IF(ISNUMBER(FIND("decision",'Input| Setup'!$F$6)),'Input| Projects'!Y348,'Input| Projects'!I348)*'Input| Escalations'!$I$17*I348,0)</f>
        <v>0</v>
      </c>
      <c r="R348" s="172">
        <f>IFERROR(IF(ISNUMBER(FIND("decision",'Input| Setup'!$F$6)),'Input| Projects'!Z348,'Input| Projects'!J348)*'Input| Escalations'!$I$17*J348,0)</f>
        <v>0</v>
      </c>
      <c r="S348" s="172">
        <f>IFERROR(IF(ISNUMBER(FIND("decision",'Input| Setup'!$F$6)),'Input| Projects'!AA348,'Input| Projects'!K348)*'Input| Escalations'!$I$17*K348,0)</f>
        <v>0</v>
      </c>
      <c r="T348" s="172">
        <f>IFERROR(IF(ISNUMBER(FIND("decision",'Input| Setup'!$F$6)),'Input| Projects'!AB348,'Input| Projects'!L348)*'Input| Escalations'!$I$17*L348,0)</f>
        <v>0</v>
      </c>
      <c r="U348" s="172">
        <f>IFERROR(IF(ISNUMBER(FIND("decision",'Input| Setup'!$F$6)),'Input| Projects'!AC348,'Input| Projects'!M348)*'Input| Escalations'!$I$17*M348,0)</f>
        <v>0</v>
      </c>
      <c r="V348" s="172">
        <f>IFERROR(IF(ISNUMBER(FIND("decision",'Input| Setup'!$F$6)),'Input| Projects'!AD348,'Input| Projects'!N348)*'Input| Escalations'!$I$17*N348,0)</f>
        <v>0</v>
      </c>
      <c r="W348" s="172">
        <f>IFERROR(IF(ISNUMBER(FIND("decision",'Input| Setup'!$F$6)),'Input| Projects'!AE348,'Input| Projects'!O348)*'Input| Escalations'!$I$17*O348,0)</f>
        <v>0</v>
      </c>
      <c r="X348" s="175"/>
      <c r="Y348" s="172">
        <f>IF(ISNUMBER(FIND("decision",'Input| Setup'!$F$6)),'Input| Projects'!AG348,'Input| Projects'!Q348)*I348*'Input| Escalations'!$I$17</f>
        <v>0</v>
      </c>
      <c r="Z348" s="172">
        <f>IF(ISNUMBER(FIND("decision",'Input| Setup'!$F$6)),'Input| Projects'!AH348,'Input| Projects'!R348)*J348*'Input| Escalations'!$I$17</f>
        <v>0</v>
      </c>
      <c r="AA348" s="172">
        <f>IF(ISNUMBER(FIND("decision",'Input| Setup'!$F$6)),'Input| Projects'!AI348,'Input| Projects'!S348)*K348*'Input| Escalations'!$I$17</f>
        <v>0</v>
      </c>
      <c r="AB348" s="172">
        <f>IF(ISNUMBER(FIND("decision",'Input| Setup'!$F$6)),'Input| Projects'!AJ348,'Input| Projects'!T348)*L348*'Input| Escalations'!$I$17</f>
        <v>0</v>
      </c>
      <c r="AC348" s="172">
        <f>IF(ISNUMBER(FIND("decision",'Input| Setup'!$F$6)),'Input| Projects'!AK348,'Input| Projects'!U348)*M348*'Input| Escalations'!$I$17</f>
        <v>0</v>
      </c>
      <c r="AD348" s="172">
        <f>IF(ISNUMBER(FIND("decision",'Input| Setup'!$F$6)),'Input| Projects'!AL348,'Input| Projects'!V348)*N348*'Input| Escalations'!$I$17</f>
        <v>0</v>
      </c>
      <c r="AE348" s="172">
        <f>IF(ISNUMBER(FIND("decision",'Input| Setup'!$F$6)),'Input| Projects'!AM348,'Input| Projects'!W348)*O348*'Input| Escalations'!$I$17</f>
        <v>0</v>
      </c>
      <c r="AF348" s="175"/>
      <c r="AG348" s="172" cm="1">
        <f t="array" ref="AG348">IFERROR(--('Input| Projects'!$AS348="Yes")*_xlfn.SWITCH('Input| Overheads'!$C$50,"Direct costs",'Calc| Overheads Allocation'!C$8*Q348,"Internal labour",'Calc| Overheads Allocation'!C$8*Q348*'Input| Projects'!$AO348,"DNSP defined",'Calc| Overheads Allocation'!C$78*'Input| Projects'!$AV348,0),0)</f>
        <v>0</v>
      </c>
      <c r="AH348" s="172" cm="1">
        <f t="array" ref="AH348">IFERROR(--('Input| Projects'!$AS348="Yes")*_xlfn.SWITCH('Input| Overheads'!$C$50,"Direct costs",'Calc| Overheads Allocation'!D$8*R348,"Internal labour",'Calc| Overheads Allocation'!D$8*R348*'Input| Projects'!$AO348,"DNSP defined",'Calc| Overheads Allocation'!D$78*'Input| Projects'!$AV348,0),0)</f>
        <v>0</v>
      </c>
      <c r="AI348" s="172" cm="1">
        <f t="array" ref="AI348">IFERROR(--('Input| Projects'!$AS348="Yes")*_xlfn.SWITCH('Input| Overheads'!$C$50,"Direct costs",'Calc| Overheads Allocation'!E$8*S348,"Internal labour",'Calc| Overheads Allocation'!E$8*S348*'Input| Projects'!$AO348,"DNSP defined",'Calc| Overheads Allocation'!E$78*'Input| Projects'!$AV348,0),0)</f>
        <v>0</v>
      </c>
      <c r="AJ348" s="172" cm="1">
        <f t="array" ref="AJ348">IFERROR(--('Input| Projects'!$AS348="Yes")*_xlfn.SWITCH('Input| Overheads'!$C$50,"Direct costs",'Calc| Overheads Allocation'!F$8*T348,"Internal labour",'Calc| Overheads Allocation'!F$8*T348*'Input| Projects'!$AO348,"DNSP defined",'Calc| Overheads Allocation'!F$78*'Input| Projects'!$AV348,0),0)</f>
        <v>0</v>
      </c>
      <c r="AK348" s="172" cm="1">
        <f t="array" ref="AK348">IFERROR(--('Input| Projects'!$AS348="Yes")*_xlfn.SWITCH('Input| Overheads'!$C$50,"Direct costs",'Calc| Overheads Allocation'!G$8*U348,"Internal labour",'Calc| Overheads Allocation'!G$8*U348*'Input| Projects'!$AO348,"DNSP defined",'Calc| Overheads Allocation'!G$78*'Input| Projects'!$AV348,0),0)</f>
        <v>0</v>
      </c>
      <c r="AL348" s="172" cm="1">
        <f t="array" ref="AL348">IFERROR(--('Input| Projects'!$AS348="Yes")*_xlfn.SWITCH('Input| Overheads'!$C$50,"Direct costs",'Calc| Overheads Allocation'!H$8*V348,"Internal labour",'Calc| Overheads Allocation'!H$8*V348*'Input| Projects'!$AO348,"DNSP defined",'Calc| Overheads Allocation'!H$78*'Input| Projects'!$AV348,0),0)</f>
        <v>0</v>
      </c>
      <c r="AM348" s="172" cm="1">
        <f t="array" ref="AM348">IFERROR(--('Input| Projects'!$AS348="Yes")*_xlfn.SWITCH('Input| Overheads'!$C$50,"Direct costs",'Calc| Overheads Allocation'!I$8*W348,"Internal labour",'Calc| Overheads Allocation'!I$8*W348*'Input| Projects'!$AO348,"DNSP defined",'Calc| Overheads Allocation'!I$78*'Input| Projects'!$AV348,0),0)</f>
        <v>0</v>
      </c>
      <c r="AN348" s="175"/>
      <c r="AO348" s="172" cm="1">
        <f t="array" ref="AO348">IFERROR(--('Input| Projects'!$AT348="Yes")*_xlfn.SWITCH('Input| Overheads'!$C$50,"Direct costs",'Calc| Overheads Allocation'!C$9*Q348,"Internal labour",'Calc| Overheads Allocation'!C$9*Q348*'Input| Projects'!$AO348,"DNSP defined",'Calc| Overheads Allocation'!C$79*'Input| Projects'!$AW348,0),0)</f>
        <v>0</v>
      </c>
      <c r="AP348" s="172" cm="1">
        <f t="array" ref="AP348">IFERROR(--('Input| Projects'!$AT348="Yes")*_xlfn.SWITCH('Input| Overheads'!$C$50,"Direct costs",'Calc| Overheads Allocation'!D$9*R348,"Internal labour",'Calc| Overheads Allocation'!D$9*R348*'Input| Projects'!$AO348,"DNSP defined",'Calc| Overheads Allocation'!D$79*'Input| Projects'!$AW348,0),0)</f>
        <v>0</v>
      </c>
      <c r="AQ348" s="172" cm="1">
        <f t="array" ref="AQ348">IFERROR(--('Input| Projects'!$AT348="Yes")*_xlfn.SWITCH('Input| Overheads'!$C$50,"Direct costs",'Calc| Overheads Allocation'!E$9*S348,"Internal labour",'Calc| Overheads Allocation'!E$9*S348*'Input| Projects'!$AO348,"DNSP defined",'Calc| Overheads Allocation'!E$79*'Input| Projects'!$AW348,0),0)</f>
        <v>0</v>
      </c>
      <c r="AR348" s="172" cm="1">
        <f t="array" ref="AR348">IFERROR(--('Input| Projects'!$AT348="Yes")*_xlfn.SWITCH('Input| Overheads'!$C$50,"Direct costs",'Calc| Overheads Allocation'!F$9*T348,"Internal labour",'Calc| Overheads Allocation'!F$9*T348*'Input| Projects'!$AO348,"DNSP defined",'Calc| Overheads Allocation'!F$79*'Input| Projects'!$AW348,0),0)</f>
        <v>0</v>
      </c>
      <c r="AS348" s="172" cm="1">
        <f t="array" ref="AS348">IFERROR(--('Input| Projects'!$AT348="Yes")*_xlfn.SWITCH('Input| Overheads'!$C$50,"Direct costs",'Calc| Overheads Allocation'!G$9*U348,"Internal labour",'Calc| Overheads Allocation'!G$9*U348*'Input| Projects'!$AO348,"DNSP defined",'Calc| Overheads Allocation'!G$79*'Input| Projects'!$AW348,0),0)</f>
        <v>0</v>
      </c>
      <c r="AT348" s="172" cm="1">
        <f t="array" ref="AT348">IFERROR(--('Input| Projects'!$AT348="Yes")*_xlfn.SWITCH('Input| Overheads'!$C$50,"Direct costs",'Calc| Overheads Allocation'!H$9*V348,"Internal labour",'Calc| Overheads Allocation'!H$9*V348*'Input| Projects'!$AO348,"DNSP defined",'Calc| Overheads Allocation'!H$79*'Input| Projects'!$AW348,0),0)</f>
        <v>0</v>
      </c>
      <c r="AU348" s="172" cm="1">
        <f t="array" ref="AU348">IFERROR(--('Input| Projects'!$AT348="Yes")*_xlfn.SWITCH('Input| Overheads'!$C$50,"Direct costs",'Calc| Overheads Allocation'!I$9*W348,"Internal labour",'Calc| Overheads Allocation'!I$9*W348*'Input| Projects'!$AO348,"DNSP defined",'Calc| Overheads Allocation'!I$79*'Input| Projects'!$AW348,0),0)</f>
        <v>0</v>
      </c>
      <c r="AV348" s="175"/>
      <c r="AW348" s="172">
        <f t="shared" si="134"/>
        <v>0</v>
      </c>
      <c r="AX348" s="172">
        <f t="shared" si="135"/>
        <v>0</v>
      </c>
      <c r="AY348" s="172">
        <f t="shared" si="136"/>
        <v>0</v>
      </c>
      <c r="AZ348" s="172">
        <f t="shared" si="137"/>
        <v>0</v>
      </c>
      <c r="BA348" s="172">
        <f t="shared" si="138"/>
        <v>0</v>
      </c>
      <c r="BB348" s="172">
        <f t="shared" si="139"/>
        <v>0</v>
      </c>
      <c r="BC348" s="172">
        <f t="shared" si="140"/>
        <v>0</v>
      </c>
      <c r="BD348" s="176"/>
      <c r="BE348" s="172">
        <f t="shared" si="141"/>
        <v>0</v>
      </c>
      <c r="BF348" s="172">
        <f t="shared" si="142"/>
        <v>0</v>
      </c>
      <c r="BG348" s="172">
        <f t="shared" si="143"/>
        <v>0</v>
      </c>
      <c r="BH348" s="172">
        <f t="shared" si="144"/>
        <v>0</v>
      </c>
      <c r="BI348" s="172">
        <f t="shared" si="145"/>
        <v>0</v>
      </c>
      <c r="BJ348" s="172">
        <f t="shared" si="146"/>
        <v>0</v>
      </c>
      <c r="BK348" s="172">
        <f t="shared" si="147"/>
        <v>0</v>
      </c>
      <c r="BL348" s="176"/>
      <c r="BM348" s="172">
        <f t="shared" si="126"/>
        <v>0</v>
      </c>
      <c r="BN348" s="172">
        <f t="shared" si="127"/>
        <v>0</v>
      </c>
      <c r="BO348" s="172">
        <f t="shared" si="128"/>
        <v>0</v>
      </c>
      <c r="BP348" s="172">
        <f t="shared" si="129"/>
        <v>0</v>
      </c>
      <c r="BQ348" s="172">
        <f t="shared" si="130"/>
        <v>0</v>
      </c>
      <c r="BR348" s="172">
        <f t="shared" si="131"/>
        <v>0</v>
      </c>
      <c r="BS348" s="172">
        <f t="shared" si="132"/>
        <v>0</v>
      </c>
      <c r="BT348" s="55"/>
      <c r="BU348" s="158">
        <f>SUMIF('Input| Projects'!$BA$8:$CX$8,RIGHT(BU$9,3),'Input| Projects'!$BA348:$CX348)</f>
        <v>0</v>
      </c>
      <c r="BV348" s="158">
        <f>SUMIF('Input| Projects'!$BA$8:$CX$8,RIGHT(BV$9,3),'Input| Projects'!$BA348:$CX348)</f>
        <v>0</v>
      </c>
      <c r="BW348" s="79" t="str">
        <f t="shared" si="133"/>
        <v/>
      </c>
    </row>
    <row r="349" spans="2:75" x14ac:dyDescent="0.2">
      <c r="B349" s="123">
        <f>IFERROR('Input| Projects'!B349,"")</f>
        <v>340</v>
      </c>
      <c r="C349" s="160" t="str">
        <f>IFERROR(IF('Input| Projects'!C349="","",'Input| Projects'!C349),"")</f>
        <v/>
      </c>
      <c r="D349" s="160" t="str">
        <f>IFERROR(IF('Input| Projects'!D349="","",'Input| Projects'!D349),"")</f>
        <v/>
      </c>
      <c r="E349" s="53"/>
      <c r="F349" s="160" t="str">
        <f>IF(LEN('Input| Projects'!F349)&gt;0,'Input| Projects'!F349,"")</f>
        <v/>
      </c>
      <c r="G349" s="160" t="str">
        <f>IF(LEN('Input| Projects'!G349)&gt;0,'Input| Projects'!G349,"")</f>
        <v/>
      </c>
      <c r="H349" s="10"/>
      <c r="I349" s="194" cm="1">
        <f t="array" ref="I349">IF(LEN($F349)&gt;0,1+IFERROR(SUMPRODUCT(TRANSPOSE('Input| Projects'!$AO349:$AQ349),INDEX('Input| Escalations'!$F$27:$L$29,,MATCH(Q$9,'Input| Escalations'!$F$21:$L$21,0))),0),0)</f>
        <v>0</v>
      </c>
      <c r="J349" s="194" cm="1">
        <f t="array" ref="J349">IF(LEN($F349)&gt;0,1+IFERROR(SUMPRODUCT(TRANSPOSE('Input| Projects'!$AO349:$AQ349),INDEX('Input| Escalations'!$F$27:$L$29,,MATCH(R$9,'Input| Escalations'!$F$21:$L$21,0))),0),0)</f>
        <v>0</v>
      </c>
      <c r="K349" s="194" cm="1">
        <f t="array" ref="K349">IF(LEN($F349)&gt;0,1+IFERROR(SUMPRODUCT(TRANSPOSE('Input| Projects'!$AO349:$AQ349),INDEX('Input| Escalations'!$F$27:$L$29,,MATCH(S$9,'Input| Escalations'!$F$21:$L$21,0))),0),0)</f>
        <v>0</v>
      </c>
      <c r="L349" s="194" cm="1">
        <f t="array" ref="L349">IF(LEN($F349)&gt;0,1+IFERROR(SUMPRODUCT(TRANSPOSE('Input| Projects'!$AO349:$AQ349),INDEX('Input| Escalations'!$F$27:$L$29,,MATCH(T$9,'Input| Escalations'!$F$21:$L$21,0))),0),0)</f>
        <v>0</v>
      </c>
      <c r="M349" s="194" cm="1">
        <f t="array" ref="M349">IF(LEN($F349)&gt;0,1+IFERROR(SUMPRODUCT(TRANSPOSE('Input| Projects'!$AO349:$AQ349),INDEX('Input| Escalations'!$F$27:$L$29,,MATCH(U$9,'Input| Escalations'!$F$21:$L$21,0))),0),0)</f>
        <v>0</v>
      </c>
      <c r="N349" s="194" cm="1">
        <f t="array" ref="N349">IF(LEN($F349)&gt;0,1+IFERROR(SUMPRODUCT(TRANSPOSE('Input| Projects'!$AO349:$AQ349),INDEX('Input| Escalations'!$F$27:$L$29,,MATCH(V$9,'Input| Escalations'!$F$21:$L$21,0))),0),0)</f>
        <v>0</v>
      </c>
      <c r="O349" s="194" cm="1">
        <f t="array" ref="O349">IF(LEN($F349)&gt;0,1+IFERROR(SUMPRODUCT(TRANSPOSE('Input| Projects'!$AO349:$AQ349),INDEX('Input| Escalations'!$F$27:$L$29,,MATCH(W$9,'Input| Escalations'!$F$21:$L$21,0))),0),0)</f>
        <v>0</v>
      </c>
      <c r="P349" s="10"/>
      <c r="Q349" s="172">
        <f>IFERROR(IF(ISNUMBER(FIND("decision",'Input| Setup'!$F$6)),'Input| Projects'!Y349,'Input| Projects'!I349)*'Input| Escalations'!$I$17*I349,0)</f>
        <v>0</v>
      </c>
      <c r="R349" s="172">
        <f>IFERROR(IF(ISNUMBER(FIND("decision",'Input| Setup'!$F$6)),'Input| Projects'!Z349,'Input| Projects'!J349)*'Input| Escalations'!$I$17*J349,0)</f>
        <v>0</v>
      </c>
      <c r="S349" s="172">
        <f>IFERROR(IF(ISNUMBER(FIND("decision",'Input| Setup'!$F$6)),'Input| Projects'!AA349,'Input| Projects'!K349)*'Input| Escalations'!$I$17*K349,0)</f>
        <v>0</v>
      </c>
      <c r="T349" s="172">
        <f>IFERROR(IF(ISNUMBER(FIND("decision",'Input| Setup'!$F$6)),'Input| Projects'!AB349,'Input| Projects'!L349)*'Input| Escalations'!$I$17*L349,0)</f>
        <v>0</v>
      </c>
      <c r="U349" s="172">
        <f>IFERROR(IF(ISNUMBER(FIND("decision",'Input| Setup'!$F$6)),'Input| Projects'!AC349,'Input| Projects'!M349)*'Input| Escalations'!$I$17*M349,0)</f>
        <v>0</v>
      </c>
      <c r="V349" s="172">
        <f>IFERROR(IF(ISNUMBER(FIND("decision",'Input| Setup'!$F$6)),'Input| Projects'!AD349,'Input| Projects'!N349)*'Input| Escalations'!$I$17*N349,0)</f>
        <v>0</v>
      </c>
      <c r="W349" s="172">
        <f>IFERROR(IF(ISNUMBER(FIND("decision",'Input| Setup'!$F$6)),'Input| Projects'!AE349,'Input| Projects'!O349)*'Input| Escalations'!$I$17*O349,0)</f>
        <v>0</v>
      </c>
      <c r="X349" s="175"/>
      <c r="Y349" s="172">
        <f>IF(ISNUMBER(FIND("decision",'Input| Setup'!$F$6)),'Input| Projects'!AG349,'Input| Projects'!Q349)*I349*'Input| Escalations'!$I$17</f>
        <v>0</v>
      </c>
      <c r="Z349" s="172">
        <f>IF(ISNUMBER(FIND("decision",'Input| Setup'!$F$6)),'Input| Projects'!AH349,'Input| Projects'!R349)*J349*'Input| Escalations'!$I$17</f>
        <v>0</v>
      </c>
      <c r="AA349" s="172">
        <f>IF(ISNUMBER(FIND("decision",'Input| Setup'!$F$6)),'Input| Projects'!AI349,'Input| Projects'!S349)*K349*'Input| Escalations'!$I$17</f>
        <v>0</v>
      </c>
      <c r="AB349" s="172">
        <f>IF(ISNUMBER(FIND("decision",'Input| Setup'!$F$6)),'Input| Projects'!AJ349,'Input| Projects'!T349)*L349*'Input| Escalations'!$I$17</f>
        <v>0</v>
      </c>
      <c r="AC349" s="172">
        <f>IF(ISNUMBER(FIND("decision",'Input| Setup'!$F$6)),'Input| Projects'!AK349,'Input| Projects'!U349)*M349*'Input| Escalations'!$I$17</f>
        <v>0</v>
      </c>
      <c r="AD349" s="172">
        <f>IF(ISNUMBER(FIND("decision",'Input| Setup'!$F$6)),'Input| Projects'!AL349,'Input| Projects'!V349)*N349*'Input| Escalations'!$I$17</f>
        <v>0</v>
      </c>
      <c r="AE349" s="172">
        <f>IF(ISNUMBER(FIND("decision",'Input| Setup'!$F$6)),'Input| Projects'!AM349,'Input| Projects'!W349)*O349*'Input| Escalations'!$I$17</f>
        <v>0</v>
      </c>
      <c r="AF349" s="175"/>
      <c r="AG349" s="172" cm="1">
        <f t="array" ref="AG349">IFERROR(--('Input| Projects'!$AS349="Yes")*_xlfn.SWITCH('Input| Overheads'!$C$50,"Direct costs",'Calc| Overheads Allocation'!C$8*Q349,"Internal labour",'Calc| Overheads Allocation'!C$8*Q349*'Input| Projects'!$AO349,"DNSP defined",'Calc| Overheads Allocation'!C$78*'Input| Projects'!$AV349,0),0)</f>
        <v>0</v>
      </c>
      <c r="AH349" s="172" cm="1">
        <f t="array" ref="AH349">IFERROR(--('Input| Projects'!$AS349="Yes")*_xlfn.SWITCH('Input| Overheads'!$C$50,"Direct costs",'Calc| Overheads Allocation'!D$8*R349,"Internal labour",'Calc| Overheads Allocation'!D$8*R349*'Input| Projects'!$AO349,"DNSP defined",'Calc| Overheads Allocation'!D$78*'Input| Projects'!$AV349,0),0)</f>
        <v>0</v>
      </c>
      <c r="AI349" s="172" cm="1">
        <f t="array" ref="AI349">IFERROR(--('Input| Projects'!$AS349="Yes")*_xlfn.SWITCH('Input| Overheads'!$C$50,"Direct costs",'Calc| Overheads Allocation'!E$8*S349,"Internal labour",'Calc| Overheads Allocation'!E$8*S349*'Input| Projects'!$AO349,"DNSP defined",'Calc| Overheads Allocation'!E$78*'Input| Projects'!$AV349,0),0)</f>
        <v>0</v>
      </c>
      <c r="AJ349" s="172" cm="1">
        <f t="array" ref="AJ349">IFERROR(--('Input| Projects'!$AS349="Yes")*_xlfn.SWITCH('Input| Overheads'!$C$50,"Direct costs",'Calc| Overheads Allocation'!F$8*T349,"Internal labour",'Calc| Overheads Allocation'!F$8*T349*'Input| Projects'!$AO349,"DNSP defined",'Calc| Overheads Allocation'!F$78*'Input| Projects'!$AV349,0),0)</f>
        <v>0</v>
      </c>
      <c r="AK349" s="172" cm="1">
        <f t="array" ref="AK349">IFERROR(--('Input| Projects'!$AS349="Yes")*_xlfn.SWITCH('Input| Overheads'!$C$50,"Direct costs",'Calc| Overheads Allocation'!G$8*U349,"Internal labour",'Calc| Overheads Allocation'!G$8*U349*'Input| Projects'!$AO349,"DNSP defined",'Calc| Overheads Allocation'!G$78*'Input| Projects'!$AV349,0),0)</f>
        <v>0</v>
      </c>
      <c r="AL349" s="172" cm="1">
        <f t="array" ref="AL349">IFERROR(--('Input| Projects'!$AS349="Yes")*_xlfn.SWITCH('Input| Overheads'!$C$50,"Direct costs",'Calc| Overheads Allocation'!H$8*V349,"Internal labour",'Calc| Overheads Allocation'!H$8*V349*'Input| Projects'!$AO349,"DNSP defined",'Calc| Overheads Allocation'!H$78*'Input| Projects'!$AV349,0),0)</f>
        <v>0</v>
      </c>
      <c r="AM349" s="172" cm="1">
        <f t="array" ref="AM349">IFERROR(--('Input| Projects'!$AS349="Yes")*_xlfn.SWITCH('Input| Overheads'!$C$50,"Direct costs",'Calc| Overheads Allocation'!I$8*W349,"Internal labour",'Calc| Overheads Allocation'!I$8*W349*'Input| Projects'!$AO349,"DNSP defined",'Calc| Overheads Allocation'!I$78*'Input| Projects'!$AV349,0),0)</f>
        <v>0</v>
      </c>
      <c r="AN349" s="175"/>
      <c r="AO349" s="172" cm="1">
        <f t="array" ref="AO349">IFERROR(--('Input| Projects'!$AT349="Yes")*_xlfn.SWITCH('Input| Overheads'!$C$50,"Direct costs",'Calc| Overheads Allocation'!C$9*Q349,"Internal labour",'Calc| Overheads Allocation'!C$9*Q349*'Input| Projects'!$AO349,"DNSP defined",'Calc| Overheads Allocation'!C$79*'Input| Projects'!$AW349,0),0)</f>
        <v>0</v>
      </c>
      <c r="AP349" s="172" cm="1">
        <f t="array" ref="AP349">IFERROR(--('Input| Projects'!$AT349="Yes")*_xlfn.SWITCH('Input| Overheads'!$C$50,"Direct costs",'Calc| Overheads Allocation'!D$9*R349,"Internal labour",'Calc| Overheads Allocation'!D$9*R349*'Input| Projects'!$AO349,"DNSP defined",'Calc| Overheads Allocation'!D$79*'Input| Projects'!$AW349,0),0)</f>
        <v>0</v>
      </c>
      <c r="AQ349" s="172" cm="1">
        <f t="array" ref="AQ349">IFERROR(--('Input| Projects'!$AT349="Yes")*_xlfn.SWITCH('Input| Overheads'!$C$50,"Direct costs",'Calc| Overheads Allocation'!E$9*S349,"Internal labour",'Calc| Overheads Allocation'!E$9*S349*'Input| Projects'!$AO349,"DNSP defined",'Calc| Overheads Allocation'!E$79*'Input| Projects'!$AW349,0),0)</f>
        <v>0</v>
      </c>
      <c r="AR349" s="172" cm="1">
        <f t="array" ref="AR349">IFERROR(--('Input| Projects'!$AT349="Yes")*_xlfn.SWITCH('Input| Overheads'!$C$50,"Direct costs",'Calc| Overheads Allocation'!F$9*T349,"Internal labour",'Calc| Overheads Allocation'!F$9*T349*'Input| Projects'!$AO349,"DNSP defined",'Calc| Overheads Allocation'!F$79*'Input| Projects'!$AW349,0),0)</f>
        <v>0</v>
      </c>
      <c r="AS349" s="172" cm="1">
        <f t="array" ref="AS349">IFERROR(--('Input| Projects'!$AT349="Yes")*_xlfn.SWITCH('Input| Overheads'!$C$50,"Direct costs",'Calc| Overheads Allocation'!G$9*U349,"Internal labour",'Calc| Overheads Allocation'!G$9*U349*'Input| Projects'!$AO349,"DNSP defined",'Calc| Overheads Allocation'!G$79*'Input| Projects'!$AW349,0),0)</f>
        <v>0</v>
      </c>
      <c r="AT349" s="172" cm="1">
        <f t="array" ref="AT349">IFERROR(--('Input| Projects'!$AT349="Yes")*_xlfn.SWITCH('Input| Overheads'!$C$50,"Direct costs",'Calc| Overheads Allocation'!H$9*V349,"Internal labour",'Calc| Overheads Allocation'!H$9*V349*'Input| Projects'!$AO349,"DNSP defined",'Calc| Overheads Allocation'!H$79*'Input| Projects'!$AW349,0),0)</f>
        <v>0</v>
      </c>
      <c r="AU349" s="172" cm="1">
        <f t="array" ref="AU349">IFERROR(--('Input| Projects'!$AT349="Yes")*_xlfn.SWITCH('Input| Overheads'!$C$50,"Direct costs",'Calc| Overheads Allocation'!I$9*W349,"Internal labour",'Calc| Overheads Allocation'!I$9*W349*'Input| Projects'!$AO349,"DNSP defined",'Calc| Overheads Allocation'!I$79*'Input| Projects'!$AW349,0),0)</f>
        <v>0</v>
      </c>
      <c r="AV349" s="175"/>
      <c r="AW349" s="172">
        <f t="shared" si="134"/>
        <v>0</v>
      </c>
      <c r="AX349" s="172">
        <f t="shared" si="135"/>
        <v>0</v>
      </c>
      <c r="AY349" s="172">
        <f t="shared" si="136"/>
        <v>0</v>
      </c>
      <c r="AZ349" s="172">
        <f t="shared" si="137"/>
        <v>0</v>
      </c>
      <c r="BA349" s="172">
        <f t="shared" si="138"/>
        <v>0</v>
      </c>
      <c r="BB349" s="172">
        <f t="shared" si="139"/>
        <v>0</v>
      </c>
      <c r="BC349" s="172">
        <f t="shared" si="140"/>
        <v>0</v>
      </c>
      <c r="BD349" s="176"/>
      <c r="BE349" s="172">
        <f t="shared" si="141"/>
        <v>0</v>
      </c>
      <c r="BF349" s="172">
        <f t="shared" si="142"/>
        <v>0</v>
      </c>
      <c r="BG349" s="172">
        <f t="shared" si="143"/>
        <v>0</v>
      </c>
      <c r="BH349" s="172">
        <f t="shared" si="144"/>
        <v>0</v>
      </c>
      <c r="BI349" s="172">
        <f t="shared" si="145"/>
        <v>0</v>
      </c>
      <c r="BJ349" s="172">
        <f t="shared" si="146"/>
        <v>0</v>
      </c>
      <c r="BK349" s="172">
        <f t="shared" si="147"/>
        <v>0</v>
      </c>
      <c r="BL349" s="176"/>
      <c r="BM349" s="172">
        <f t="shared" si="126"/>
        <v>0</v>
      </c>
      <c r="BN349" s="172">
        <f t="shared" si="127"/>
        <v>0</v>
      </c>
      <c r="BO349" s="172">
        <f t="shared" si="128"/>
        <v>0</v>
      </c>
      <c r="BP349" s="172">
        <f t="shared" si="129"/>
        <v>0</v>
      </c>
      <c r="BQ349" s="172">
        <f t="shared" si="130"/>
        <v>0</v>
      </c>
      <c r="BR349" s="172">
        <f t="shared" si="131"/>
        <v>0</v>
      </c>
      <c r="BS349" s="172">
        <f t="shared" si="132"/>
        <v>0</v>
      </c>
      <c r="BT349" s="55"/>
      <c r="BU349" s="158">
        <f>SUMIF('Input| Projects'!$BA$8:$CX$8,RIGHT(BU$9,3),'Input| Projects'!$BA349:$CX349)</f>
        <v>0</v>
      </c>
      <c r="BV349" s="158">
        <f>SUMIF('Input| Projects'!$BA$8:$CX$8,RIGHT(BV$9,3),'Input| Projects'!$BA349:$CX349)</f>
        <v>0</v>
      </c>
      <c r="BW349" s="79" t="str">
        <f t="shared" si="133"/>
        <v/>
      </c>
    </row>
    <row r="350" spans="2:75" x14ac:dyDescent="0.2">
      <c r="B350" s="123">
        <f>IFERROR('Input| Projects'!B350,"")</f>
        <v>341</v>
      </c>
      <c r="C350" s="160" t="str">
        <f>IFERROR(IF('Input| Projects'!C350="","",'Input| Projects'!C350),"")</f>
        <v/>
      </c>
      <c r="D350" s="160" t="str">
        <f>IFERROR(IF('Input| Projects'!D350="","",'Input| Projects'!D350),"")</f>
        <v/>
      </c>
      <c r="E350" s="53"/>
      <c r="F350" s="160" t="str">
        <f>IF(LEN('Input| Projects'!F350)&gt;0,'Input| Projects'!F350,"")</f>
        <v/>
      </c>
      <c r="G350" s="160" t="str">
        <f>IF(LEN('Input| Projects'!G350)&gt;0,'Input| Projects'!G350,"")</f>
        <v/>
      </c>
      <c r="H350" s="10"/>
      <c r="I350" s="194" cm="1">
        <f t="array" ref="I350">IF(LEN($F350)&gt;0,1+IFERROR(SUMPRODUCT(TRANSPOSE('Input| Projects'!$AO350:$AQ350),INDEX('Input| Escalations'!$F$27:$L$29,,MATCH(Q$9,'Input| Escalations'!$F$21:$L$21,0))),0),0)</f>
        <v>0</v>
      </c>
      <c r="J350" s="194" cm="1">
        <f t="array" ref="J350">IF(LEN($F350)&gt;0,1+IFERROR(SUMPRODUCT(TRANSPOSE('Input| Projects'!$AO350:$AQ350),INDEX('Input| Escalations'!$F$27:$L$29,,MATCH(R$9,'Input| Escalations'!$F$21:$L$21,0))),0),0)</f>
        <v>0</v>
      </c>
      <c r="K350" s="194" cm="1">
        <f t="array" ref="K350">IF(LEN($F350)&gt;0,1+IFERROR(SUMPRODUCT(TRANSPOSE('Input| Projects'!$AO350:$AQ350),INDEX('Input| Escalations'!$F$27:$L$29,,MATCH(S$9,'Input| Escalations'!$F$21:$L$21,0))),0),0)</f>
        <v>0</v>
      </c>
      <c r="L350" s="194" cm="1">
        <f t="array" ref="L350">IF(LEN($F350)&gt;0,1+IFERROR(SUMPRODUCT(TRANSPOSE('Input| Projects'!$AO350:$AQ350),INDEX('Input| Escalations'!$F$27:$L$29,,MATCH(T$9,'Input| Escalations'!$F$21:$L$21,0))),0),0)</f>
        <v>0</v>
      </c>
      <c r="M350" s="194" cm="1">
        <f t="array" ref="M350">IF(LEN($F350)&gt;0,1+IFERROR(SUMPRODUCT(TRANSPOSE('Input| Projects'!$AO350:$AQ350),INDEX('Input| Escalations'!$F$27:$L$29,,MATCH(U$9,'Input| Escalations'!$F$21:$L$21,0))),0),0)</f>
        <v>0</v>
      </c>
      <c r="N350" s="194" cm="1">
        <f t="array" ref="N350">IF(LEN($F350)&gt;0,1+IFERROR(SUMPRODUCT(TRANSPOSE('Input| Projects'!$AO350:$AQ350),INDEX('Input| Escalations'!$F$27:$L$29,,MATCH(V$9,'Input| Escalations'!$F$21:$L$21,0))),0),0)</f>
        <v>0</v>
      </c>
      <c r="O350" s="194" cm="1">
        <f t="array" ref="O350">IF(LEN($F350)&gt;0,1+IFERROR(SUMPRODUCT(TRANSPOSE('Input| Projects'!$AO350:$AQ350),INDEX('Input| Escalations'!$F$27:$L$29,,MATCH(W$9,'Input| Escalations'!$F$21:$L$21,0))),0),0)</f>
        <v>0</v>
      </c>
      <c r="P350" s="10"/>
      <c r="Q350" s="172">
        <f>IFERROR(IF(ISNUMBER(FIND("decision",'Input| Setup'!$F$6)),'Input| Projects'!Y350,'Input| Projects'!I350)*'Input| Escalations'!$I$17*I350,0)</f>
        <v>0</v>
      </c>
      <c r="R350" s="172">
        <f>IFERROR(IF(ISNUMBER(FIND("decision",'Input| Setup'!$F$6)),'Input| Projects'!Z350,'Input| Projects'!J350)*'Input| Escalations'!$I$17*J350,0)</f>
        <v>0</v>
      </c>
      <c r="S350" s="172">
        <f>IFERROR(IF(ISNUMBER(FIND("decision",'Input| Setup'!$F$6)),'Input| Projects'!AA350,'Input| Projects'!K350)*'Input| Escalations'!$I$17*K350,0)</f>
        <v>0</v>
      </c>
      <c r="T350" s="172">
        <f>IFERROR(IF(ISNUMBER(FIND("decision",'Input| Setup'!$F$6)),'Input| Projects'!AB350,'Input| Projects'!L350)*'Input| Escalations'!$I$17*L350,0)</f>
        <v>0</v>
      </c>
      <c r="U350" s="172">
        <f>IFERROR(IF(ISNUMBER(FIND("decision",'Input| Setup'!$F$6)),'Input| Projects'!AC350,'Input| Projects'!M350)*'Input| Escalations'!$I$17*M350,0)</f>
        <v>0</v>
      </c>
      <c r="V350" s="172">
        <f>IFERROR(IF(ISNUMBER(FIND("decision",'Input| Setup'!$F$6)),'Input| Projects'!AD350,'Input| Projects'!N350)*'Input| Escalations'!$I$17*N350,0)</f>
        <v>0</v>
      </c>
      <c r="W350" s="172">
        <f>IFERROR(IF(ISNUMBER(FIND("decision",'Input| Setup'!$F$6)),'Input| Projects'!AE350,'Input| Projects'!O350)*'Input| Escalations'!$I$17*O350,0)</f>
        <v>0</v>
      </c>
      <c r="X350" s="175"/>
      <c r="Y350" s="172">
        <f>IF(ISNUMBER(FIND("decision",'Input| Setup'!$F$6)),'Input| Projects'!AG350,'Input| Projects'!Q350)*I350*'Input| Escalations'!$I$17</f>
        <v>0</v>
      </c>
      <c r="Z350" s="172">
        <f>IF(ISNUMBER(FIND("decision",'Input| Setup'!$F$6)),'Input| Projects'!AH350,'Input| Projects'!R350)*J350*'Input| Escalations'!$I$17</f>
        <v>0</v>
      </c>
      <c r="AA350" s="172">
        <f>IF(ISNUMBER(FIND("decision",'Input| Setup'!$F$6)),'Input| Projects'!AI350,'Input| Projects'!S350)*K350*'Input| Escalations'!$I$17</f>
        <v>0</v>
      </c>
      <c r="AB350" s="172">
        <f>IF(ISNUMBER(FIND("decision",'Input| Setup'!$F$6)),'Input| Projects'!AJ350,'Input| Projects'!T350)*L350*'Input| Escalations'!$I$17</f>
        <v>0</v>
      </c>
      <c r="AC350" s="172">
        <f>IF(ISNUMBER(FIND("decision",'Input| Setup'!$F$6)),'Input| Projects'!AK350,'Input| Projects'!U350)*M350*'Input| Escalations'!$I$17</f>
        <v>0</v>
      </c>
      <c r="AD350" s="172">
        <f>IF(ISNUMBER(FIND("decision",'Input| Setup'!$F$6)),'Input| Projects'!AL350,'Input| Projects'!V350)*N350*'Input| Escalations'!$I$17</f>
        <v>0</v>
      </c>
      <c r="AE350" s="172">
        <f>IF(ISNUMBER(FIND("decision",'Input| Setup'!$F$6)),'Input| Projects'!AM350,'Input| Projects'!W350)*O350*'Input| Escalations'!$I$17</f>
        <v>0</v>
      </c>
      <c r="AF350" s="175"/>
      <c r="AG350" s="172" cm="1">
        <f t="array" ref="AG350">IFERROR(--('Input| Projects'!$AS350="Yes")*_xlfn.SWITCH('Input| Overheads'!$C$50,"Direct costs",'Calc| Overheads Allocation'!C$8*Q350,"Internal labour",'Calc| Overheads Allocation'!C$8*Q350*'Input| Projects'!$AO350,"DNSP defined",'Calc| Overheads Allocation'!C$78*'Input| Projects'!$AV350,0),0)</f>
        <v>0</v>
      </c>
      <c r="AH350" s="172" cm="1">
        <f t="array" ref="AH350">IFERROR(--('Input| Projects'!$AS350="Yes")*_xlfn.SWITCH('Input| Overheads'!$C$50,"Direct costs",'Calc| Overheads Allocation'!D$8*R350,"Internal labour",'Calc| Overheads Allocation'!D$8*R350*'Input| Projects'!$AO350,"DNSP defined",'Calc| Overheads Allocation'!D$78*'Input| Projects'!$AV350,0),0)</f>
        <v>0</v>
      </c>
      <c r="AI350" s="172" cm="1">
        <f t="array" ref="AI350">IFERROR(--('Input| Projects'!$AS350="Yes")*_xlfn.SWITCH('Input| Overheads'!$C$50,"Direct costs",'Calc| Overheads Allocation'!E$8*S350,"Internal labour",'Calc| Overheads Allocation'!E$8*S350*'Input| Projects'!$AO350,"DNSP defined",'Calc| Overheads Allocation'!E$78*'Input| Projects'!$AV350,0),0)</f>
        <v>0</v>
      </c>
      <c r="AJ350" s="172" cm="1">
        <f t="array" ref="AJ350">IFERROR(--('Input| Projects'!$AS350="Yes")*_xlfn.SWITCH('Input| Overheads'!$C$50,"Direct costs",'Calc| Overheads Allocation'!F$8*T350,"Internal labour",'Calc| Overheads Allocation'!F$8*T350*'Input| Projects'!$AO350,"DNSP defined",'Calc| Overheads Allocation'!F$78*'Input| Projects'!$AV350,0),0)</f>
        <v>0</v>
      </c>
      <c r="AK350" s="172" cm="1">
        <f t="array" ref="AK350">IFERROR(--('Input| Projects'!$AS350="Yes")*_xlfn.SWITCH('Input| Overheads'!$C$50,"Direct costs",'Calc| Overheads Allocation'!G$8*U350,"Internal labour",'Calc| Overheads Allocation'!G$8*U350*'Input| Projects'!$AO350,"DNSP defined",'Calc| Overheads Allocation'!G$78*'Input| Projects'!$AV350,0),0)</f>
        <v>0</v>
      </c>
      <c r="AL350" s="172" cm="1">
        <f t="array" ref="AL350">IFERROR(--('Input| Projects'!$AS350="Yes")*_xlfn.SWITCH('Input| Overheads'!$C$50,"Direct costs",'Calc| Overheads Allocation'!H$8*V350,"Internal labour",'Calc| Overheads Allocation'!H$8*V350*'Input| Projects'!$AO350,"DNSP defined",'Calc| Overheads Allocation'!H$78*'Input| Projects'!$AV350,0),0)</f>
        <v>0</v>
      </c>
      <c r="AM350" s="172" cm="1">
        <f t="array" ref="AM350">IFERROR(--('Input| Projects'!$AS350="Yes")*_xlfn.SWITCH('Input| Overheads'!$C$50,"Direct costs",'Calc| Overheads Allocation'!I$8*W350,"Internal labour",'Calc| Overheads Allocation'!I$8*W350*'Input| Projects'!$AO350,"DNSP defined",'Calc| Overheads Allocation'!I$78*'Input| Projects'!$AV350,0),0)</f>
        <v>0</v>
      </c>
      <c r="AN350" s="175"/>
      <c r="AO350" s="172" cm="1">
        <f t="array" ref="AO350">IFERROR(--('Input| Projects'!$AT350="Yes")*_xlfn.SWITCH('Input| Overheads'!$C$50,"Direct costs",'Calc| Overheads Allocation'!C$9*Q350,"Internal labour",'Calc| Overheads Allocation'!C$9*Q350*'Input| Projects'!$AO350,"DNSP defined",'Calc| Overheads Allocation'!C$79*'Input| Projects'!$AW350,0),0)</f>
        <v>0</v>
      </c>
      <c r="AP350" s="172" cm="1">
        <f t="array" ref="AP350">IFERROR(--('Input| Projects'!$AT350="Yes")*_xlfn.SWITCH('Input| Overheads'!$C$50,"Direct costs",'Calc| Overheads Allocation'!D$9*R350,"Internal labour",'Calc| Overheads Allocation'!D$9*R350*'Input| Projects'!$AO350,"DNSP defined",'Calc| Overheads Allocation'!D$79*'Input| Projects'!$AW350,0),0)</f>
        <v>0</v>
      </c>
      <c r="AQ350" s="172" cm="1">
        <f t="array" ref="AQ350">IFERROR(--('Input| Projects'!$AT350="Yes")*_xlfn.SWITCH('Input| Overheads'!$C$50,"Direct costs",'Calc| Overheads Allocation'!E$9*S350,"Internal labour",'Calc| Overheads Allocation'!E$9*S350*'Input| Projects'!$AO350,"DNSP defined",'Calc| Overheads Allocation'!E$79*'Input| Projects'!$AW350,0),0)</f>
        <v>0</v>
      </c>
      <c r="AR350" s="172" cm="1">
        <f t="array" ref="AR350">IFERROR(--('Input| Projects'!$AT350="Yes")*_xlfn.SWITCH('Input| Overheads'!$C$50,"Direct costs",'Calc| Overheads Allocation'!F$9*T350,"Internal labour",'Calc| Overheads Allocation'!F$9*T350*'Input| Projects'!$AO350,"DNSP defined",'Calc| Overheads Allocation'!F$79*'Input| Projects'!$AW350,0),0)</f>
        <v>0</v>
      </c>
      <c r="AS350" s="172" cm="1">
        <f t="array" ref="AS350">IFERROR(--('Input| Projects'!$AT350="Yes")*_xlfn.SWITCH('Input| Overheads'!$C$50,"Direct costs",'Calc| Overheads Allocation'!G$9*U350,"Internal labour",'Calc| Overheads Allocation'!G$9*U350*'Input| Projects'!$AO350,"DNSP defined",'Calc| Overheads Allocation'!G$79*'Input| Projects'!$AW350,0),0)</f>
        <v>0</v>
      </c>
      <c r="AT350" s="172" cm="1">
        <f t="array" ref="AT350">IFERROR(--('Input| Projects'!$AT350="Yes")*_xlfn.SWITCH('Input| Overheads'!$C$50,"Direct costs",'Calc| Overheads Allocation'!H$9*V350,"Internal labour",'Calc| Overheads Allocation'!H$9*V350*'Input| Projects'!$AO350,"DNSP defined",'Calc| Overheads Allocation'!H$79*'Input| Projects'!$AW350,0),0)</f>
        <v>0</v>
      </c>
      <c r="AU350" s="172" cm="1">
        <f t="array" ref="AU350">IFERROR(--('Input| Projects'!$AT350="Yes")*_xlfn.SWITCH('Input| Overheads'!$C$50,"Direct costs",'Calc| Overheads Allocation'!I$9*W350,"Internal labour",'Calc| Overheads Allocation'!I$9*W350*'Input| Projects'!$AO350,"DNSP defined",'Calc| Overheads Allocation'!I$79*'Input| Projects'!$AW350,0),0)</f>
        <v>0</v>
      </c>
      <c r="AV350" s="175"/>
      <c r="AW350" s="172">
        <f t="shared" si="134"/>
        <v>0</v>
      </c>
      <c r="AX350" s="172">
        <f t="shared" si="135"/>
        <v>0</v>
      </c>
      <c r="AY350" s="172">
        <f t="shared" si="136"/>
        <v>0</v>
      </c>
      <c r="AZ350" s="172">
        <f t="shared" si="137"/>
        <v>0</v>
      </c>
      <c r="BA350" s="172">
        <f t="shared" si="138"/>
        <v>0</v>
      </c>
      <c r="BB350" s="172">
        <f t="shared" si="139"/>
        <v>0</v>
      </c>
      <c r="BC350" s="172">
        <f t="shared" si="140"/>
        <v>0</v>
      </c>
      <c r="BD350" s="176"/>
      <c r="BE350" s="172">
        <f t="shared" si="141"/>
        <v>0</v>
      </c>
      <c r="BF350" s="172">
        <f t="shared" si="142"/>
        <v>0</v>
      </c>
      <c r="BG350" s="172">
        <f t="shared" si="143"/>
        <v>0</v>
      </c>
      <c r="BH350" s="172">
        <f t="shared" si="144"/>
        <v>0</v>
      </c>
      <c r="BI350" s="172">
        <f t="shared" si="145"/>
        <v>0</v>
      </c>
      <c r="BJ350" s="172">
        <f t="shared" si="146"/>
        <v>0</v>
      </c>
      <c r="BK350" s="172">
        <f t="shared" si="147"/>
        <v>0</v>
      </c>
      <c r="BL350" s="176"/>
      <c r="BM350" s="172">
        <f t="shared" si="126"/>
        <v>0</v>
      </c>
      <c r="BN350" s="172">
        <f t="shared" si="127"/>
        <v>0</v>
      </c>
      <c r="BO350" s="172">
        <f t="shared" si="128"/>
        <v>0</v>
      </c>
      <c r="BP350" s="172">
        <f t="shared" si="129"/>
        <v>0</v>
      </c>
      <c r="BQ350" s="172">
        <f t="shared" si="130"/>
        <v>0</v>
      </c>
      <c r="BR350" s="172">
        <f t="shared" si="131"/>
        <v>0</v>
      </c>
      <c r="BS350" s="172">
        <f t="shared" si="132"/>
        <v>0</v>
      </c>
      <c r="BT350" s="55"/>
      <c r="BU350" s="158">
        <f>SUMIF('Input| Projects'!$BA$8:$CX$8,RIGHT(BU$9,3),'Input| Projects'!$BA350:$CX350)</f>
        <v>0</v>
      </c>
      <c r="BV350" s="158">
        <f>SUMIF('Input| Projects'!$BA$8:$CX$8,RIGHT(BV$9,3),'Input| Projects'!$BA350:$CX350)</f>
        <v>0</v>
      </c>
      <c r="BW350" s="79" t="str">
        <f t="shared" si="133"/>
        <v/>
      </c>
    </row>
    <row r="351" spans="2:75" x14ac:dyDescent="0.2">
      <c r="B351" s="123">
        <f>IFERROR('Input| Projects'!B351,"")</f>
        <v>342</v>
      </c>
      <c r="C351" s="160" t="str">
        <f>IFERROR(IF('Input| Projects'!C351="","",'Input| Projects'!C351),"")</f>
        <v/>
      </c>
      <c r="D351" s="160" t="str">
        <f>IFERROR(IF('Input| Projects'!D351="","",'Input| Projects'!D351),"")</f>
        <v/>
      </c>
      <c r="E351" s="53"/>
      <c r="F351" s="160" t="str">
        <f>IF(LEN('Input| Projects'!F351)&gt;0,'Input| Projects'!F351,"")</f>
        <v/>
      </c>
      <c r="G351" s="160" t="str">
        <f>IF(LEN('Input| Projects'!G351)&gt;0,'Input| Projects'!G351,"")</f>
        <v/>
      </c>
      <c r="H351" s="10"/>
      <c r="I351" s="194" cm="1">
        <f t="array" ref="I351">IF(LEN($F351)&gt;0,1+IFERROR(SUMPRODUCT(TRANSPOSE('Input| Projects'!$AO351:$AQ351),INDEX('Input| Escalations'!$F$27:$L$29,,MATCH(Q$9,'Input| Escalations'!$F$21:$L$21,0))),0),0)</f>
        <v>0</v>
      </c>
      <c r="J351" s="194" cm="1">
        <f t="array" ref="J351">IF(LEN($F351)&gt;0,1+IFERROR(SUMPRODUCT(TRANSPOSE('Input| Projects'!$AO351:$AQ351),INDEX('Input| Escalations'!$F$27:$L$29,,MATCH(R$9,'Input| Escalations'!$F$21:$L$21,0))),0),0)</f>
        <v>0</v>
      </c>
      <c r="K351" s="194" cm="1">
        <f t="array" ref="K351">IF(LEN($F351)&gt;0,1+IFERROR(SUMPRODUCT(TRANSPOSE('Input| Projects'!$AO351:$AQ351),INDEX('Input| Escalations'!$F$27:$L$29,,MATCH(S$9,'Input| Escalations'!$F$21:$L$21,0))),0),0)</f>
        <v>0</v>
      </c>
      <c r="L351" s="194" cm="1">
        <f t="array" ref="L351">IF(LEN($F351)&gt;0,1+IFERROR(SUMPRODUCT(TRANSPOSE('Input| Projects'!$AO351:$AQ351),INDEX('Input| Escalations'!$F$27:$L$29,,MATCH(T$9,'Input| Escalations'!$F$21:$L$21,0))),0),0)</f>
        <v>0</v>
      </c>
      <c r="M351" s="194" cm="1">
        <f t="array" ref="M351">IF(LEN($F351)&gt;0,1+IFERROR(SUMPRODUCT(TRANSPOSE('Input| Projects'!$AO351:$AQ351),INDEX('Input| Escalations'!$F$27:$L$29,,MATCH(U$9,'Input| Escalations'!$F$21:$L$21,0))),0),0)</f>
        <v>0</v>
      </c>
      <c r="N351" s="194" cm="1">
        <f t="array" ref="N351">IF(LEN($F351)&gt;0,1+IFERROR(SUMPRODUCT(TRANSPOSE('Input| Projects'!$AO351:$AQ351),INDEX('Input| Escalations'!$F$27:$L$29,,MATCH(V$9,'Input| Escalations'!$F$21:$L$21,0))),0),0)</f>
        <v>0</v>
      </c>
      <c r="O351" s="194" cm="1">
        <f t="array" ref="O351">IF(LEN($F351)&gt;0,1+IFERROR(SUMPRODUCT(TRANSPOSE('Input| Projects'!$AO351:$AQ351),INDEX('Input| Escalations'!$F$27:$L$29,,MATCH(W$9,'Input| Escalations'!$F$21:$L$21,0))),0),0)</f>
        <v>0</v>
      </c>
      <c r="P351" s="10"/>
      <c r="Q351" s="172">
        <f>IFERROR(IF(ISNUMBER(FIND("decision",'Input| Setup'!$F$6)),'Input| Projects'!Y351,'Input| Projects'!I351)*'Input| Escalations'!$I$17*I351,0)</f>
        <v>0</v>
      </c>
      <c r="R351" s="172">
        <f>IFERROR(IF(ISNUMBER(FIND("decision",'Input| Setup'!$F$6)),'Input| Projects'!Z351,'Input| Projects'!J351)*'Input| Escalations'!$I$17*J351,0)</f>
        <v>0</v>
      </c>
      <c r="S351" s="172">
        <f>IFERROR(IF(ISNUMBER(FIND("decision",'Input| Setup'!$F$6)),'Input| Projects'!AA351,'Input| Projects'!K351)*'Input| Escalations'!$I$17*K351,0)</f>
        <v>0</v>
      </c>
      <c r="T351" s="172">
        <f>IFERROR(IF(ISNUMBER(FIND("decision",'Input| Setup'!$F$6)),'Input| Projects'!AB351,'Input| Projects'!L351)*'Input| Escalations'!$I$17*L351,0)</f>
        <v>0</v>
      </c>
      <c r="U351" s="172">
        <f>IFERROR(IF(ISNUMBER(FIND("decision",'Input| Setup'!$F$6)),'Input| Projects'!AC351,'Input| Projects'!M351)*'Input| Escalations'!$I$17*M351,0)</f>
        <v>0</v>
      </c>
      <c r="V351" s="172">
        <f>IFERROR(IF(ISNUMBER(FIND("decision",'Input| Setup'!$F$6)),'Input| Projects'!AD351,'Input| Projects'!N351)*'Input| Escalations'!$I$17*N351,0)</f>
        <v>0</v>
      </c>
      <c r="W351" s="172">
        <f>IFERROR(IF(ISNUMBER(FIND("decision",'Input| Setup'!$F$6)),'Input| Projects'!AE351,'Input| Projects'!O351)*'Input| Escalations'!$I$17*O351,0)</f>
        <v>0</v>
      </c>
      <c r="X351" s="175"/>
      <c r="Y351" s="172">
        <f>IF(ISNUMBER(FIND("decision",'Input| Setup'!$F$6)),'Input| Projects'!AG351,'Input| Projects'!Q351)*I351*'Input| Escalations'!$I$17</f>
        <v>0</v>
      </c>
      <c r="Z351" s="172">
        <f>IF(ISNUMBER(FIND("decision",'Input| Setup'!$F$6)),'Input| Projects'!AH351,'Input| Projects'!R351)*J351*'Input| Escalations'!$I$17</f>
        <v>0</v>
      </c>
      <c r="AA351" s="172">
        <f>IF(ISNUMBER(FIND("decision",'Input| Setup'!$F$6)),'Input| Projects'!AI351,'Input| Projects'!S351)*K351*'Input| Escalations'!$I$17</f>
        <v>0</v>
      </c>
      <c r="AB351" s="172">
        <f>IF(ISNUMBER(FIND("decision",'Input| Setup'!$F$6)),'Input| Projects'!AJ351,'Input| Projects'!T351)*L351*'Input| Escalations'!$I$17</f>
        <v>0</v>
      </c>
      <c r="AC351" s="172">
        <f>IF(ISNUMBER(FIND("decision",'Input| Setup'!$F$6)),'Input| Projects'!AK351,'Input| Projects'!U351)*M351*'Input| Escalations'!$I$17</f>
        <v>0</v>
      </c>
      <c r="AD351" s="172">
        <f>IF(ISNUMBER(FIND("decision",'Input| Setup'!$F$6)),'Input| Projects'!AL351,'Input| Projects'!V351)*N351*'Input| Escalations'!$I$17</f>
        <v>0</v>
      </c>
      <c r="AE351" s="172">
        <f>IF(ISNUMBER(FIND("decision",'Input| Setup'!$F$6)),'Input| Projects'!AM351,'Input| Projects'!W351)*O351*'Input| Escalations'!$I$17</f>
        <v>0</v>
      </c>
      <c r="AF351" s="175"/>
      <c r="AG351" s="172" cm="1">
        <f t="array" ref="AG351">IFERROR(--('Input| Projects'!$AS351="Yes")*_xlfn.SWITCH('Input| Overheads'!$C$50,"Direct costs",'Calc| Overheads Allocation'!C$8*Q351,"Internal labour",'Calc| Overheads Allocation'!C$8*Q351*'Input| Projects'!$AO351,"DNSP defined",'Calc| Overheads Allocation'!C$78*'Input| Projects'!$AV351,0),0)</f>
        <v>0</v>
      </c>
      <c r="AH351" s="172" cm="1">
        <f t="array" ref="AH351">IFERROR(--('Input| Projects'!$AS351="Yes")*_xlfn.SWITCH('Input| Overheads'!$C$50,"Direct costs",'Calc| Overheads Allocation'!D$8*R351,"Internal labour",'Calc| Overheads Allocation'!D$8*R351*'Input| Projects'!$AO351,"DNSP defined",'Calc| Overheads Allocation'!D$78*'Input| Projects'!$AV351,0),0)</f>
        <v>0</v>
      </c>
      <c r="AI351" s="172" cm="1">
        <f t="array" ref="AI351">IFERROR(--('Input| Projects'!$AS351="Yes")*_xlfn.SWITCH('Input| Overheads'!$C$50,"Direct costs",'Calc| Overheads Allocation'!E$8*S351,"Internal labour",'Calc| Overheads Allocation'!E$8*S351*'Input| Projects'!$AO351,"DNSP defined",'Calc| Overheads Allocation'!E$78*'Input| Projects'!$AV351,0),0)</f>
        <v>0</v>
      </c>
      <c r="AJ351" s="172" cm="1">
        <f t="array" ref="AJ351">IFERROR(--('Input| Projects'!$AS351="Yes")*_xlfn.SWITCH('Input| Overheads'!$C$50,"Direct costs",'Calc| Overheads Allocation'!F$8*T351,"Internal labour",'Calc| Overheads Allocation'!F$8*T351*'Input| Projects'!$AO351,"DNSP defined",'Calc| Overheads Allocation'!F$78*'Input| Projects'!$AV351,0),0)</f>
        <v>0</v>
      </c>
      <c r="AK351" s="172" cm="1">
        <f t="array" ref="AK351">IFERROR(--('Input| Projects'!$AS351="Yes")*_xlfn.SWITCH('Input| Overheads'!$C$50,"Direct costs",'Calc| Overheads Allocation'!G$8*U351,"Internal labour",'Calc| Overheads Allocation'!G$8*U351*'Input| Projects'!$AO351,"DNSP defined",'Calc| Overheads Allocation'!G$78*'Input| Projects'!$AV351,0),0)</f>
        <v>0</v>
      </c>
      <c r="AL351" s="172" cm="1">
        <f t="array" ref="AL351">IFERROR(--('Input| Projects'!$AS351="Yes")*_xlfn.SWITCH('Input| Overheads'!$C$50,"Direct costs",'Calc| Overheads Allocation'!H$8*V351,"Internal labour",'Calc| Overheads Allocation'!H$8*V351*'Input| Projects'!$AO351,"DNSP defined",'Calc| Overheads Allocation'!H$78*'Input| Projects'!$AV351,0),0)</f>
        <v>0</v>
      </c>
      <c r="AM351" s="172" cm="1">
        <f t="array" ref="AM351">IFERROR(--('Input| Projects'!$AS351="Yes")*_xlfn.SWITCH('Input| Overheads'!$C$50,"Direct costs",'Calc| Overheads Allocation'!I$8*W351,"Internal labour",'Calc| Overheads Allocation'!I$8*W351*'Input| Projects'!$AO351,"DNSP defined",'Calc| Overheads Allocation'!I$78*'Input| Projects'!$AV351,0),0)</f>
        <v>0</v>
      </c>
      <c r="AN351" s="175"/>
      <c r="AO351" s="172" cm="1">
        <f t="array" ref="AO351">IFERROR(--('Input| Projects'!$AT351="Yes")*_xlfn.SWITCH('Input| Overheads'!$C$50,"Direct costs",'Calc| Overheads Allocation'!C$9*Q351,"Internal labour",'Calc| Overheads Allocation'!C$9*Q351*'Input| Projects'!$AO351,"DNSP defined",'Calc| Overheads Allocation'!C$79*'Input| Projects'!$AW351,0),0)</f>
        <v>0</v>
      </c>
      <c r="AP351" s="172" cm="1">
        <f t="array" ref="AP351">IFERROR(--('Input| Projects'!$AT351="Yes")*_xlfn.SWITCH('Input| Overheads'!$C$50,"Direct costs",'Calc| Overheads Allocation'!D$9*R351,"Internal labour",'Calc| Overheads Allocation'!D$9*R351*'Input| Projects'!$AO351,"DNSP defined",'Calc| Overheads Allocation'!D$79*'Input| Projects'!$AW351,0),0)</f>
        <v>0</v>
      </c>
      <c r="AQ351" s="172" cm="1">
        <f t="array" ref="AQ351">IFERROR(--('Input| Projects'!$AT351="Yes")*_xlfn.SWITCH('Input| Overheads'!$C$50,"Direct costs",'Calc| Overheads Allocation'!E$9*S351,"Internal labour",'Calc| Overheads Allocation'!E$9*S351*'Input| Projects'!$AO351,"DNSP defined",'Calc| Overheads Allocation'!E$79*'Input| Projects'!$AW351,0),0)</f>
        <v>0</v>
      </c>
      <c r="AR351" s="172" cm="1">
        <f t="array" ref="AR351">IFERROR(--('Input| Projects'!$AT351="Yes")*_xlfn.SWITCH('Input| Overheads'!$C$50,"Direct costs",'Calc| Overheads Allocation'!F$9*T351,"Internal labour",'Calc| Overheads Allocation'!F$9*T351*'Input| Projects'!$AO351,"DNSP defined",'Calc| Overheads Allocation'!F$79*'Input| Projects'!$AW351,0),0)</f>
        <v>0</v>
      </c>
      <c r="AS351" s="172" cm="1">
        <f t="array" ref="AS351">IFERROR(--('Input| Projects'!$AT351="Yes")*_xlfn.SWITCH('Input| Overheads'!$C$50,"Direct costs",'Calc| Overheads Allocation'!G$9*U351,"Internal labour",'Calc| Overheads Allocation'!G$9*U351*'Input| Projects'!$AO351,"DNSP defined",'Calc| Overheads Allocation'!G$79*'Input| Projects'!$AW351,0),0)</f>
        <v>0</v>
      </c>
      <c r="AT351" s="172" cm="1">
        <f t="array" ref="AT351">IFERROR(--('Input| Projects'!$AT351="Yes")*_xlfn.SWITCH('Input| Overheads'!$C$50,"Direct costs",'Calc| Overheads Allocation'!H$9*V351,"Internal labour",'Calc| Overheads Allocation'!H$9*V351*'Input| Projects'!$AO351,"DNSP defined",'Calc| Overheads Allocation'!H$79*'Input| Projects'!$AW351,0),0)</f>
        <v>0</v>
      </c>
      <c r="AU351" s="172" cm="1">
        <f t="array" ref="AU351">IFERROR(--('Input| Projects'!$AT351="Yes")*_xlfn.SWITCH('Input| Overheads'!$C$50,"Direct costs",'Calc| Overheads Allocation'!I$9*W351,"Internal labour",'Calc| Overheads Allocation'!I$9*W351*'Input| Projects'!$AO351,"DNSP defined",'Calc| Overheads Allocation'!I$79*'Input| Projects'!$AW351,0),0)</f>
        <v>0</v>
      </c>
      <c r="AV351" s="175"/>
      <c r="AW351" s="172">
        <f t="shared" si="134"/>
        <v>0</v>
      </c>
      <c r="AX351" s="172">
        <f t="shared" si="135"/>
        <v>0</v>
      </c>
      <c r="AY351" s="172">
        <f t="shared" si="136"/>
        <v>0</v>
      </c>
      <c r="AZ351" s="172">
        <f t="shared" si="137"/>
        <v>0</v>
      </c>
      <c r="BA351" s="172">
        <f t="shared" si="138"/>
        <v>0</v>
      </c>
      <c r="BB351" s="172">
        <f t="shared" si="139"/>
        <v>0</v>
      </c>
      <c r="BC351" s="172">
        <f t="shared" si="140"/>
        <v>0</v>
      </c>
      <c r="BD351" s="176"/>
      <c r="BE351" s="172">
        <f t="shared" si="141"/>
        <v>0</v>
      </c>
      <c r="BF351" s="172">
        <f t="shared" si="142"/>
        <v>0</v>
      </c>
      <c r="BG351" s="172">
        <f t="shared" si="143"/>
        <v>0</v>
      </c>
      <c r="BH351" s="172">
        <f t="shared" si="144"/>
        <v>0</v>
      </c>
      <c r="BI351" s="172">
        <f t="shared" si="145"/>
        <v>0</v>
      </c>
      <c r="BJ351" s="172">
        <f t="shared" si="146"/>
        <v>0</v>
      </c>
      <c r="BK351" s="172">
        <f t="shared" si="147"/>
        <v>0</v>
      </c>
      <c r="BL351" s="176"/>
      <c r="BM351" s="172">
        <f t="shared" si="126"/>
        <v>0</v>
      </c>
      <c r="BN351" s="172">
        <f t="shared" si="127"/>
        <v>0</v>
      </c>
      <c r="BO351" s="172">
        <f t="shared" si="128"/>
        <v>0</v>
      </c>
      <c r="BP351" s="172">
        <f t="shared" si="129"/>
        <v>0</v>
      </c>
      <c r="BQ351" s="172">
        <f t="shared" si="130"/>
        <v>0</v>
      </c>
      <c r="BR351" s="172">
        <f t="shared" si="131"/>
        <v>0</v>
      </c>
      <c r="BS351" s="172">
        <f t="shared" si="132"/>
        <v>0</v>
      </c>
      <c r="BT351" s="55"/>
      <c r="BU351" s="158">
        <f>SUMIF('Input| Projects'!$BA$8:$CX$8,RIGHT(BU$9,3),'Input| Projects'!$BA351:$CX351)</f>
        <v>0</v>
      </c>
      <c r="BV351" s="158">
        <f>SUMIF('Input| Projects'!$BA$8:$CX$8,RIGHT(BV$9,3),'Input| Projects'!$BA351:$CX351)</f>
        <v>0</v>
      </c>
      <c r="BW351" s="79" t="str">
        <f t="shared" si="133"/>
        <v/>
      </c>
    </row>
    <row r="352" spans="2:75" x14ac:dyDescent="0.2">
      <c r="B352" s="123">
        <f>IFERROR('Input| Projects'!B352,"")</f>
        <v>343</v>
      </c>
      <c r="C352" s="160" t="str">
        <f>IFERROR(IF('Input| Projects'!C352="","",'Input| Projects'!C352),"")</f>
        <v/>
      </c>
      <c r="D352" s="160" t="str">
        <f>IFERROR(IF('Input| Projects'!D352="","",'Input| Projects'!D352),"")</f>
        <v/>
      </c>
      <c r="E352" s="53"/>
      <c r="F352" s="160" t="str">
        <f>IF(LEN('Input| Projects'!F352)&gt;0,'Input| Projects'!F352,"")</f>
        <v/>
      </c>
      <c r="G352" s="160" t="str">
        <f>IF(LEN('Input| Projects'!G352)&gt;0,'Input| Projects'!G352,"")</f>
        <v/>
      </c>
      <c r="H352" s="10"/>
      <c r="I352" s="194" cm="1">
        <f t="array" ref="I352">IF(LEN($F352)&gt;0,1+IFERROR(SUMPRODUCT(TRANSPOSE('Input| Projects'!$AO352:$AQ352),INDEX('Input| Escalations'!$F$27:$L$29,,MATCH(Q$9,'Input| Escalations'!$F$21:$L$21,0))),0),0)</f>
        <v>0</v>
      </c>
      <c r="J352" s="194" cm="1">
        <f t="array" ref="J352">IF(LEN($F352)&gt;0,1+IFERROR(SUMPRODUCT(TRANSPOSE('Input| Projects'!$AO352:$AQ352),INDEX('Input| Escalations'!$F$27:$L$29,,MATCH(R$9,'Input| Escalations'!$F$21:$L$21,0))),0),0)</f>
        <v>0</v>
      </c>
      <c r="K352" s="194" cm="1">
        <f t="array" ref="K352">IF(LEN($F352)&gt;0,1+IFERROR(SUMPRODUCT(TRANSPOSE('Input| Projects'!$AO352:$AQ352),INDEX('Input| Escalations'!$F$27:$L$29,,MATCH(S$9,'Input| Escalations'!$F$21:$L$21,0))),0),0)</f>
        <v>0</v>
      </c>
      <c r="L352" s="194" cm="1">
        <f t="array" ref="L352">IF(LEN($F352)&gt;0,1+IFERROR(SUMPRODUCT(TRANSPOSE('Input| Projects'!$AO352:$AQ352),INDEX('Input| Escalations'!$F$27:$L$29,,MATCH(T$9,'Input| Escalations'!$F$21:$L$21,0))),0),0)</f>
        <v>0</v>
      </c>
      <c r="M352" s="194" cm="1">
        <f t="array" ref="M352">IF(LEN($F352)&gt;0,1+IFERROR(SUMPRODUCT(TRANSPOSE('Input| Projects'!$AO352:$AQ352),INDEX('Input| Escalations'!$F$27:$L$29,,MATCH(U$9,'Input| Escalations'!$F$21:$L$21,0))),0),0)</f>
        <v>0</v>
      </c>
      <c r="N352" s="194" cm="1">
        <f t="array" ref="N352">IF(LEN($F352)&gt;0,1+IFERROR(SUMPRODUCT(TRANSPOSE('Input| Projects'!$AO352:$AQ352),INDEX('Input| Escalations'!$F$27:$L$29,,MATCH(V$9,'Input| Escalations'!$F$21:$L$21,0))),0),0)</f>
        <v>0</v>
      </c>
      <c r="O352" s="194" cm="1">
        <f t="array" ref="O352">IF(LEN($F352)&gt;0,1+IFERROR(SUMPRODUCT(TRANSPOSE('Input| Projects'!$AO352:$AQ352),INDEX('Input| Escalations'!$F$27:$L$29,,MATCH(W$9,'Input| Escalations'!$F$21:$L$21,0))),0),0)</f>
        <v>0</v>
      </c>
      <c r="P352" s="10"/>
      <c r="Q352" s="172">
        <f>IFERROR(IF(ISNUMBER(FIND("decision",'Input| Setup'!$F$6)),'Input| Projects'!Y352,'Input| Projects'!I352)*'Input| Escalations'!$I$17*I352,0)</f>
        <v>0</v>
      </c>
      <c r="R352" s="172">
        <f>IFERROR(IF(ISNUMBER(FIND("decision",'Input| Setup'!$F$6)),'Input| Projects'!Z352,'Input| Projects'!J352)*'Input| Escalations'!$I$17*J352,0)</f>
        <v>0</v>
      </c>
      <c r="S352" s="172">
        <f>IFERROR(IF(ISNUMBER(FIND("decision",'Input| Setup'!$F$6)),'Input| Projects'!AA352,'Input| Projects'!K352)*'Input| Escalations'!$I$17*K352,0)</f>
        <v>0</v>
      </c>
      <c r="T352" s="172">
        <f>IFERROR(IF(ISNUMBER(FIND("decision",'Input| Setup'!$F$6)),'Input| Projects'!AB352,'Input| Projects'!L352)*'Input| Escalations'!$I$17*L352,0)</f>
        <v>0</v>
      </c>
      <c r="U352" s="172">
        <f>IFERROR(IF(ISNUMBER(FIND("decision",'Input| Setup'!$F$6)),'Input| Projects'!AC352,'Input| Projects'!M352)*'Input| Escalations'!$I$17*M352,0)</f>
        <v>0</v>
      </c>
      <c r="V352" s="172">
        <f>IFERROR(IF(ISNUMBER(FIND("decision",'Input| Setup'!$F$6)),'Input| Projects'!AD352,'Input| Projects'!N352)*'Input| Escalations'!$I$17*N352,0)</f>
        <v>0</v>
      </c>
      <c r="W352" s="172">
        <f>IFERROR(IF(ISNUMBER(FIND("decision",'Input| Setup'!$F$6)),'Input| Projects'!AE352,'Input| Projects'!O352)*'Input| Escalations'!$I$17*O352,0)</f>
        <v>0</v>
      </c>
      <c r="X352" s="175"/>
      <c r="Y352" s="172">
        <f>IF(ISNUMBER(FIND("decision",'Input| Setup'!$F$6)),'Input| Projects'!AG352,'Input| Projects'!Q352)*I352*'Input| Escalations'!$I$17</f>
        <v>0</v>
      </c>
      <c r="Z352" s="172">
        <f>IF(ISNUMBER(FIND("decision",'Input| Setup'!$F$6)),'Input| Projects'!AH352,'Input| Projects'!R352)*J352*'Input| Escalations'!$I$17</f>
        <v>0</v>
      </c>
      <c r="AA352" s="172">
        <f>IF(ISNUMBER(FIND("decision",'Input| Setup'!$F$6)),'Input| Projects'!AI352,'Input| Projects'!S352)*K352*'Input| Escalations'!$I$17</f>
        <v>0</v>
      </c>
      <c r="AB352" s="172">
        <f>IF(ISNUMBER(FIND("decision",'Input| Setup'!$F$6)),'Input| Projects'!AJ352,'Input| Projects'!T352)*L352*'Input| Escalations'!$I$17</f>
        <v>0</v>
      </c>
      <c r="AC352" s="172">
        <f>IF(ISNUMBER(FIND("decision",'Input| Setup'!$F$6)),'Input| Projects'!AK352,'Input| Projects'!U352)*M352*'Input| Escalations'!$I$17</f>
        <v>0</v>
      </c>
      <c r="AD352" s="172">
        <f>IF(ISNUMBER(FIND("decision",'Input| Setup'!$F$6)),'Input| Projects'!AL352,'Input| Projects'!V352)*N352*'Input| Escalations'!$I$17</f>
        <v>0</v>
      </c>
      <c r="AE352" s="172">
        <f>IF(ISNUMBER(FIND("decision",'Input| Setup'!$F$6)),'Input| Projects'!AM352,'Input| Projects'!W352)*O352*'Input| Escalations'!$I$17</f>
        <v>0</v>
      </c>
      <c r="AF352" s="175"/>
      <c r="AG352" s="172" cm="1">
        <f t="array" ref="AG352">IFERROR(--('Input| Projects'!$AS352="Yes")*_xlfn.SWITCH('Input| Overheads'!$C$50,"Direct costs",'Calc| Overheads Allocation'!C$8*Q352,"Internal labour",'Calc| Overheads Allocation'!C$8*Q352*'Input| Projects'!$AO352,"DNSP defined",'Calc| Overheads Allocation'!C$78*'Input| Projects'!$AV352,0),0)</f>
        <v>0</v>
      </c>
      <c r="AH352" s="172" cm="1">
        <f t="array" ref="AH352">IFERROR(--('Input| Projects'!$AS352="Yes")*_xlfn.SWITCH('Input| Overheads'!$C$50,"Direct costs",'Calc| Overheads Allocation'!D$8*R352,"Internal labour",'Calc| Overheads Allocation'!D$8*R352*'Input| Projects'!$AO352,"DNSP defined",'Calc| Overheads Allocation'!D$78*'Input| Projects'!$AV352,0),0)</f>
        <v>0</v>
      </c>
      <c r="AI352" s="172" cm="1">
        <f t="array" ref="AI352">IFERROR(--('Input| Projects'!$AS352="Yes")*_xlfn.SWITCH('Input| Overheads'!$C$50,"Direct costs",'Calc| Overheads Allocation'!E$8*S352,"Internal labour",'Calc| Overheads Allocation'!E$8*S352*'Input| Projects'!$AO352,"DNSP defined",'Calc| Overheads Allocation'!E$78*'Input| Projects'!$AV352,0),0)</f>
        <v>0</v>
      </c>
      <c r="AJ352" s="172" cm="1">
        <f t="array" ref="AJ352">IFERROR(--('Input| Projects'!$AS352="Yes")*_xlfn.SWITCH('Input| Overheads'!$C$50,"Direct costs",'Calc| Overheads Allocation'!F$8*T352,"Internal labour",'Calc| Overheads Allocation'!F$8*T352*'Input| Projects'!$AO352,"DNSP defined",'Calc| Overheads Allocation'!F$78*'Input| Projects'!$AV352,0),0)</f>
        <v>0</v>
      </c>
      <c r="AK352" s="172" cm="1">
        <f t="array" ref="AK352">IFERROR(--('Input| Projects'!$AS352="Yes")*_xlfn.SWITCH('Input| Overheads'!$C$50,"Direct costs",'Calc| Overheads Allocation'!G$8*U352,"Internal labour",'Calc| Overheads Allocation'!G$8*U352*'Input| Projects'!$AO352,"DNSP defined",'Calc| Overheads Allocation'!G$78*'Input| Projects'!$AV352,0),0)</f>
        <v>0</v>
      </c>
      <c r="AL352" s="172" cm="1">
        <f t="array" ref="AL352">IFERROR(--('Input| Projects'!$AS352="Yes")*_xlfn.SWITCH('Input| Overheads'!$C$50,"Direct costs",'Calc| Overheads Allocation'!H$8*V352,"Internal labour",'Calc| Overheads Allocation'!H$8*V352*'Input| Projects'!$AO352,"DNSP defined",'Calc| Overheads Allocation'!H$78*'Input| Projects'!$AV352,0),0)</f>
        <v>0</v>
      </c>
      <c r="AM352" s="172" cm="1">
        <f t="array" ref="AM352">IFERROR(--('Input| Projects'!$AS352="Yes")*_xlfn.SWITCH('Input| Overheads'!$C$50,"Direct costs",'Calc| Overheads Allocation'!I$8*W352,"Internal labour",'Calc| Overheads Allocation'!I$8*W352*'Input| Projects'!$AO352,"DNSP defined",'Calc| Overheads Allocation'!I$78*'Input| Projects'!$AV352,0),0)</f>
        <v>0</v>
      </c>
      <c r="AN352" s="175"/>
      <c r="AO352" s="172" cm="1">
        <f t="array" ref="AO352">IFERROR(--('Input| Projects'!$AT352="Yes")*_xlfn.SWITCH('Input| Overheads'!$C$50,"Direct costs",'Calc| Overheads Allocation'!C$9*Q352,"Internal labour",'Calc| Overheads Allocation'!C$9*Q352*'Input| Projects'!$AO352,"DNSP defined",'Calc| Overheads Allocation'!C$79*'Input| Projects'!$AW352,0),0)</f>
        <v>0</v>
      </c>
      <c r="AP352" s="172" cm="1">
        <f t="array" ref="AP352">IFERROR(--('Input| Projects'!$AT352="Yes")*_xlfn.SWITCH('Input| Overheads'!$C$50,"Direct costs",'Calc| Overheads Allocation'!D$9*R352,"Internal labour",'Calc| Overheads Allocation'!D$9*R352*'Input| Projects'!$AO352,"DNSP defined",'Calc| Overheads Allocation'!D$79*'Input| Projects'!$AW352,0),0)</f>
        <v>0</v>
      </c>
      <c r="AQ352" s="172" cm="1">
        <f t="array" ref="AQ352">IFERROR(--('Input| Projects'!$AT352="Yes")*_xlfn.SWITCH('Input| Overheads'!$C$50,"Direct costs",'Calc| Overheads Allocation'!E$9*S352,"Internal labour",'Calc| Overheads Allocation'!E$9*S352*'Input| Projects'!$AO352,"DNSP defined",'Calc| Overheads Allocation'!E$79*'Input| Projects'!$AW352,0),0)</f>
        <v>0</v>
      </c>
      <c r="AR352" s="172" cm="1">
        <f t="array" ref="AR352">IFERROR(--('Input| Projects'!$AT352="Yes")*_xlfn.SWITCH('Input| Overheads'!$C$50,"Direct costs",'Calc| Overheads Allocation'!F$9*T352,"Internal labour",'Calc| Overheads Allocation'!F$9*T352*'Input| Projects'!$AO352,"DNSP defined",'Calc| Overheads Allocation'!F$79*'Input| Projects'!$AW352,0),0)</f>
        <v>0</v>
      </c>
      <c r="AS352" s="172" cm="1">
        <f t="array" ref="AS352">IFERROR(--('Input| Projects'!$AT352="Yes")*_xlfn.SWITCH('Input| Overheads'!$C$50,"Direct costs",'Calc| Overheads Allocation'!G$9*U352,"Internal labour",'Calc| Overheads Allocation'!G$9*U352*'Input| Projects'!$AO352,"DNSP defined",'Calc| Overheads Allocation'!G$79*'Input| Projects'!$AW352,0),0)</f>
        <v>0</v>
      </c>
      <c r="AT352" s="172" cm="1">
        <f t="array" ref="AT352">IFERROR(--('Input| Projects'!$AT352="Yes")*_xlfn.SWITCH('Input| Overheads'!$C$50,"Direct costs",'Calc| Overheads Allocation'!H$9*V352,"Internal labour",'Calc| Overheads Allocation'!H$9*V352*'Input| Projects'!$AO352,"DNSP defined",'Calc| Overheads Allocation'!H$79*'Input| Projects'!$AW352,0),0)</f>
        <v>0</v>
      </c>
      <c r="AU352" s="172" cm="1">
        <f t="array" ref="AU352">IFERROR(--('Input| Projects'!$AT352="Yes")*_xlfn.SWITCH('Input| Overheads'!$C$50,"Direct costs",'Calc| Overheads Allocation'!I$9*W352,"Internal labour",'Calc| Overheads Allocation'!I$9*W352*'Input| Projects'!$AO352,"DNSP defined",'Calc| Overheads Allocation'!I$79*'Input| Projects'!$AW352,0),0)</f>
        <v>0</v>
      </c>
      <c r="AV352" s="175"/>
      <c r="AW352" s="172">
        <f t="shared" si="134"/>
        <v>0</v>
      </c>
      <c r="AX352" s="172">
        <f t="shared" si="135"/>
        <v>0</v>
      </c>
      <c r="AY352" s="172">
        <f t="shared" si="136"/>
        <v>0</v>
      </c>
      <c r="AZ352" s="172">
        <f t="shared" si="137"/>
        <v>0</v>
      </c>
      <c r="BA352" s="172">
        <f t="shared" si="138"/>
        <v>0</v>
      </c>
      <c r="BB352" s="172">
        <f t="shared" si="139"/>
        <v>0</v>
      </c>
      <c r="BC352" s="172">
        <f t="shared" si="140"/>
        <v>0</v>
      </c>
      <c r="BD352" s="176"/>
      <c r="BE352" s="172">
        <f t="shared" si="141"/>
        <v>0</v>
      </c>
      <c r="BF352" s="172">
        <f t="shared" si="142"/>
        <v>0</v>
      </c>
      <c r="BG352" s="172">
        <f t="shared" si="143"/>
        <v>0</v>
      </c>
      <c r="BH352" s="172">
        <f t="shared" si="144"/>
        <v>0</v>
      </c>
      <c r="BI352" s="172">
        <f t="shared" si="145"/>
        <v>0</v>
      </c>
      <c r="BJ352" s="172">
        <f t="shared" si="146"/>
        <v>0</v>
      </c>
      <c r="BK352" s="172">
        <f t="shared" si="147"/>
        <v>0</v>
      </c>
      <c r="BL352" s="176"/>
      <c r="BM352" s="172">
        <f t="shared" si="126"/>
        <v>0</v>
      </c>
      <c r="BN352" s="172">
        <f t="shared" si="127"/>
        <v>0</v>
      </c>
      <c r="BO352" s="172">
        <f t="shared" si="128"/>
        <v>0</v>
      </c>
      <c r="BP352" s="172">
        <f t="shared" si="129"/>
        <v>0</v>
      </c>
      <c r="BQ352" s="172">
        <f t="shared" si="130"/>
        <v>0</v>
      </c>
      <c r="BR352" s="172">
        <f t="shared" si="131"/>
        <v>0</v>
      </c>
      <c r="BS352" s="172">
        <f t="shared" si="132"/>
        <v>0</v>
      </c>
      <c r="BT352" s="55"/>
      <c r="BU352" s="158">
        <f>SUMIF('Input| Projects'!$BA$8:$CX$8,RIGHT(BU$9,3),'Input| Projects'!$BA352:$CX352)</f>
        <v>0</v>
      </c>
      <c r="BV352" s="158">
        <f>SUMIF('Input| Projects'!$BA$8:$CX$8,RIGHT(BV$9,3),'Input| Projects'!$BA352:$CX352)</f>
        <v>0</v>
      </c>
      <c r="BW352" s="79" t="str">
        <f t="shared" si="133"/>
        <v/>
      </c>
    </row>
    <row r="353" spans="2:75" x14ac:dyDescent="0.2">
      <c r="B353" s="123">
        <f>IFERROR('Input| Projects'!B353,"")</f>
        <v>344</v>
      </c>
      <c r="C353" s="160" t="str">
        <f>IFERROR(IF('Input| Projects'!C353="","",'Input| Projects'!C353),"")</f>
        <v/>
      </c>
      <c r="D353" s="160" t="str">
        <f>IFERROR(IF('Input| Projects'!D353="","",'Input| Projects'!D353),"")</f>
        <v/>
      </c>
      <c r="E353" s="53"/>
      <c r="F353" s="160" t="str">
        <f>IF(LEN('Input| Projects'!F353)&gt;0,'Input| Projects'!F353,"")</f>
        <v/>
      </c>
      <c r="G353" s="160" t="str">
        <f>IF(LEN('Input| Projects'!G353)&gt;0,'Input| Projects'!G353,"")</f>
        <v/>
      </c>
      <c r="H353" s="10"/>
      <c r="I353" s="194" cm="1">
        <f t="array" ref="I353">IF(LEN($F353)&gt;0,1+IFERROR(SUMPRODUCT(TRANSPOSE('Input| Projects'!$AO353:$AQ353),INDEX('Input| Escalations'!$F$27:$L$29,,MATCH(Q$9,'Input| Escalations'!$F$21:$L$21,0))),0),0)</f>
        <v>0</v>
      </c>
      <c r="J353" s="194" cm="1">
        <f t="array" ref="J353">IF(LEN($F353)&gt;0,1+IFERROR(SUMPRODUCT(TRANSPOSE('Input| Projects'!$AO353:$AQ353),INDEX('Input| Escalations'!$F$27:$L$29,,MATCH(R$9,'Input| Escalations'!$F$21:$L$21,0))),0),0)</f>
        <v>0</v>
      </c>
      <c r="K353" s="194" cm="1">
        <f t="array" ref="K353">IF(LEN($F353)&gt;0,1+IFERROR(SUMPRODUCT(TRANSPOSE('Input| Projects'!$AO353:$AQ353),INDEX('Input| Escalations'!$F$27:$L$29,,MATCH(S$9,'Input| Escalations'!$F$21:$L$21,0))),0),0)</f>
        <v>0</v>
      </c>
      <c r="L353" s="194" cm="1">
        <f t="array" ref="L353">IF(LEN($F353)&gt;0,1+IFERROR(SUMPRODUCT(TRANSPOSE('Input| Projects'!$AO353:$AQ353),INDEX('Input| Escalations'!$F$27:$L$29,,MATCH(T$9,'Input| Escalations'!$F$21:$L$21,0))),0),0)</f>
        <v>0</v>
      </c>
      <c r="M353" s="194" cm="1">
        <f t="array" ref="M353">IF(LEN($F353)&gt;0,1+IFERROR(SUMPRODUCT(TRANSPOSE('Input| Projects'!$AO353:$AQ353),INDEX('Input| Escalations'!$F$27:$L$29,,MATCH(U$9,'Input| Escalations'!$F$21:$L$21,0))),0),0)</f>
        <v>0</v>
      </c>
      <c r="N353" s="194" cm="1">
        <f t="array" ref="N353">IF(LEN($F353)&gt;0,1+IFERROR(SUMPRODUCT(TRANSPOSE('Input| Projects'!$AO353:$AQ353),INDEX('Input| Escalations'!$F$27:$L$29,,MATCH(V$9,'Input| Escalations'!$F$21:$L$21,0))),0),0)</f>
        <v>0</v>
      </c>
      <c r="O353" s="194" cm="1">
        <f t="array" ref="O353">IF(LEN($F353)&gt;0,1+IFERROR(SUMPRODUCT(TRANSPOSE('Input| Projects'!$AO353:$AQ353),INDEX('Input| Escalations'!$F$27:$L$29,,MATCH(W$9,'Input| Escalations'!$F$21:$L$21,0))),0),0)</f>
        <v>0</v>
      </c>
      <c r="P353" s="10"/>
      <c r="Q353" s="172">
        <f>IFERROR(IF(ISNUMBER(FIND("decision",'Input| Setup'!$F$6)),'Input| Projects'!Y353,'Input| Projects'!I353)*'Input| Escalations'!$I$17*I353,0)</f>
        <v>0</v>
      </c>
      <c r="R353" s="172">
        <f>IFERROR(IF(ISNUMBER(FIND("decision",'Input| Setup'!$F$6)),'Input| Projects'!Z353,'Input| Projects'!J353)*'Input| Escalations'!$I$17*J353,0)</f>
        <v>0</v>
      </c>
      <c r="S353" s="172">
        <f>IFERROR(IF(ISNUMBER(FIND("decision",'Input| Setup'!$F$6)),'Input| Projects'!AA353,'Input| Projects'!K353)*'Input| Escalations'!$I$17*K353,0)</f>
        <v>0</v>
      </c>
      <c r="T353" s="172">
        <f>IFERROR(IF(ISNUMBER(FIND("decision",'Input| Setup'!$F$6)),'Input| Projects'!AB353,'Input| Projects'!L353)*'Input| Escalations'!$I$17*L353,0)</f>
        <v>0</v>
      </c>
      <c r="U353" s="172">
        <f>IFERROR(IF(ISNUMBER(FIND("decision",'Input| Setup'!$F$6)),'Input| Projects'!AC353,'Input| Projects'!M353)*'Input| Escalations'!$I$17*M353,0)</f>
        <v>0</v>
      </c>
      <c r="V353" s="172">
        <f>IFERROR(IF(ISNUMBER(FIND("decision",'Input| Setup'!$F$6)),'Input| Projects'!AD353,'Input| Projects'!N353)*'Input| Escalations'!$I$17*N353,0)</f>
        <v>0</v>
      </c>
      <c r="W353" s="172">
        <f>IFERROR(IF(ISNUMBER(FIND("decision",'Input| Setup'!$F$6)),'Input| Projects'!AE353,'Input| Projects'!O353)*'Input| Escalations'!$I$17*O353,0)</f>
        <v>0</v>
      </c>
      <c r="X353" s="175"/>
      <c r="Y353" s="172">
        <f>IF(ISNUMBER(FIND("decision",'Input| Setup'!$F$6)),'Input| Projects'!AG353,'Input| Projects'!Q353)*I353*'Input| Escalations'!$I$17</f>
        <v>0</v>
      </c>
      <c r="Z353" s="172">
        <f>IF(ISNUMBER(FIND("decision",'Input| Setup'!$F$6)),'Input| Projects'!AH353,'Input| Projects'!R353)*J353*'Input| Escalations'!$I$17</f>
        <v>0</v>
      </c>
      <c r="AA353" s="172">
        <f>IF(ISNUMBER(FIND("decision",'Input| Setup'!$F$6)),'Input| Projects'!AI353,'Input| Projects'!S353)*K353*'Input| Escalations'!$I$17</f>
        <v>0</v>
      </c>
      <c r="AB353" s="172">
        <f>IF(ISNUMBER(FIND("decision",'Input| Setup'!$F$6)),'Input| Projects'!AJ353,'Input| Projects'!T353)*L353*'Input| Escalations'!$I$17</f>
        <v>0</v>
      </c>
      <c r="AC353" s="172">
        <f>IF(ISNUMBER(FIND("decision",'Input| Setup'!$F$6)),'Input| Projects'!AK353,'Input| Projects'!U353)*M353*'Input| Escalations'!$I$17</f>
        <v>0</v>
      </c>
      <c r="AD353" s="172">
        <f>IF(ISNUMBER(FIND("decision",'Input| Setup'!$F$6)),'Input| Projects'!AL353,'Input| Projects'!V353)*N353*'Input| Escalations'!$I$17</f>
        <v>0</v>
      </c>
      <c r="AE353" s="172">
        <f>IF(ISNUMBER(FIND("decision",'Input| Setup'!$F$6)),'Input| Projects'!AM353,'Input| Projects'!W353)*O353*'Input| Escalations'!$I$17</f>
        <v>0</v>
      </c>
      <c r="AF353" s="175"/>
      <c r="AG353" s="172" cm="1">
        <f t="array" ref="AG353">IFERROR(--('Input| Projects'!$AS353="Yes")*_xlfn.SWITCH('Input| Overheads'!$C$50,"Direct costs",'Calc| Overheads Allocation'!C$8*Q353,"Internal labour",'Calc| Overheads Allocation'!C$8*Q353*'Input| Projects'!$AO353,"DNSP defined",'Calc| Overheads Allocation'!C$78*'Input| Projects'!$AV353,0),0)</f>
        <v>0</v>
      </c>
      <c r="AH353" s="172" cm="1">
        <f t="array" ref="AH353">IFERROR(--('Input| Projects'!$AS353="Yes")*_xlfn.SWITCH('Input| Overheads'!$C$50,"Direct costs",'Calc| Overheads Allocation'!D$8*R353,"Internal labour",'Calc| Overheads Allocation'!D$8*R353*'Input| Projects'!$AO353,"DNSP defined",'Calc| Overheads Allocation'!D$78*'Input| Projects'!$AV353,0),0)</f>
        <v>0</v>
      </c>
      <c r="AI353" s="172" cm="1">
        <f t="array" ref="AI353">IFERROR(--('Input| Projects'!$AS353="Yes")*_xlfn.SWITCH('Input| Overheads'!$C$50,"Direct costs",'Calc| Overheads Allocation'!E$8*S353,"Internal labour",'Calc| Overheads Allocation'!E$8*S353*'Input| Projects'!$AO353,"DNSP defined",'Calc| Overheads Allocation'!E$78*'Input| Projects'!$AV353,0),0)</f>
        <v>0</v>
      </c>
      <c r="AJ353" s="172" cm="1">
        <f t="array" ref="AJ353">IFERROR(--('Input| Projects'!$AS353="Yes")*_xlfn.SWITCH('Input| Overheads'!$C$50,"Direct costs",'Calc| Overheads Allocation'!F$8*T353,"Internal labour",'Calc| Overheads Allocation'!F$8*T353*'Input| Projects'!$AO353,"DNSP defined",'Calc| Overheads Allocation'!F$78*'Input| Projects'!$AV353,0),0)</f>
        <v>0</v>
      </c>
      <c r="AK353" s="172" cm="1">
        <f t="array" ref="AK353">IFERROR(--('Input| Projects'!$AS353="Yes")*_xlfn.SWITCH('Input| Overheads'!$C$50,"Direct costs",'Calc| Overheads Allocation'!G$8*U353,"Internal labour",'Calc| Overheads Allocation'!G$8*U353*'Input| Projects'!$AO353,"DNSP defined",'Calc| Overheads Allocation'!G$78*'Input| Projects'!$AV353,0),0)</f>
        <v>0</v>
      </c>
      <c r="AL353" s="172" cm="1">
        <f t="array" ref="AL353">IFERROR(--('Input| Projects'!$AS353="Yes")*_xlfn.SWITCH('Input| Overheads'!$C$50,"Direct costs",'Calc| Overheads Allocation'!H$8*V353,"Internal labour",'Calc| Overheads Allocation'!H$8*V353*'Input| Projects'!$AO353,"DNSP defined",'Calc| Overheads Allocation'!H$78*'Input| Projects'!$AV353,0),0)</f>
        <v>0</v>
      </c>
      <c r="AM353" s="172" cm="1">
        <f t="array" ref="AM353">IFERROR(--('Input| Projects'!$AS353="Yes")*_xlfn.SWITCH('Input| Overheads'!$C$50,"Direct costs",'Calc| Overheads Allocation'!I$8*W353,"Internal labour",'Calc| Overheads Allocation'!I$8*W353*'Input| Projects'!$AO353,"DNSP defined",'Calc| Overheads Allocation'!I$78*'Input| Projects'!$AV353,0),0)</f>
        <v>0</v>
      </c>
      <c r="AN353" s="175"/>
      <c r="AO353" s="172" cm="1">
        <f t="array" ref="AO353">IFERROR(--('Input| Projects'!$AT353="Yes")*_xlfn.SWITCH('Input| Overheads'!$C$50,"Direct costs",'Calc| Overheads Allocation'!C$9*Q353,"Internal labour",'Calc| Overheads Allocation'!C$9*Q353*'Input| Projects'!$AO353,"DNSP defined",'Calc| Overheads Allocation'!C$79*'Input| Projects'!$AW353,0),0)</f>
        <v>0</v>
      </c>
      <c r="AP353" s="172" cm="1">
        <f t="array" ref="AP353">IFERROR(--('Input| Projects'!$AT353="Yes")*_xlfn.SWITCH('Input| Overheads'!$C$50,"Direct costs",'Calc| Overheads Allocation'!D$9*R353,"Internal labour",'Calc| Overheads Allocation'!D$9*R353*'Input| Projects'!$AO353,"DNSP defined",'Calc| Overheads Allocation'!D$79*'Input| Projects'!$AW353,0),0)</f>
        <v>0</v>
      </c>
      <c r="AQ353" s="172" cm="1">
        <f t="array" ref="AQ353">IFERROR(--('Input| Projects'!$AT353="Yes")*_xlfn.SWITCH('Input| Overheads'!$C$50,"Direct costs",'Calc| Overheads Allocation'!E$9*S353,"Internal labour",'Calc| Overheads Allocation'!E$9*S353*'Input| Projects'!$AO353,"DNSP defined",'Calc| Overheads Allocation'!E$79*'Input| Projects'!$AW353,0),0)</f>
        <v>0</v>
      </c>
      <c r="AR353" s="172" cm="1">
        <f t="array" ref="AR353">IFERROR(--('Input| Projects'!$AT353="Yes")*_xlfn.SWITCH('Input| Overheads'!$C$50,"Direct costs",'Calc| Overheads Allocation'!F$9*T353,"Internal labour",'Calc| Overheads Allocation'!F$9*T353*'Input| Projects'!$AO353,"DNSP defined",'Calc| Overheads Allocation'!F$79*'Input| Projects'!$AW353,0),0)</f>
        <v>0</v>
      </c>
      <c r="AS353" s="172" cm="1">
        <f t="array" ref="AS353">IFERROR(--('Input| Projects'!$AT353="Yes")*_xlfn.SWITCH('Input| Overheads'!$C$50,"Direct costs",'Calc| Overheads Allocation'!G$9*U353,"Internal labour",'Calc| Overheads Allocation'!G$9*U353*'Input| Projects'!$AO353,"DNSP defined",'Calc| Overheads Allocation'!G$79*'Input| Projects'!$AW353,0),0)</f>
        <v>0</v>
      </c>
      <c r="AT353" s="172" cm="1">
        <f t="array" ref="AT353">IFERROR(--('Input| Projects'!$AT353="Yes")*_xlfn.SWITCH('Input| Overheads'!$C$50,"Direct costs",'Calc| Overheads Allocation'!H$9*V353,"Internal labour",'Calc| Overheads Allocation'!H$9*V353*'Input| Projects'!$AO353,"DNSP defined",'Calc| Overheads Allocation'!H$79*'Input| Projects'!$AW353,0),0)</f>
        <v>0</v>
      </c>
      <c r="AU353" s="172" cm="1">
        <f t="array" ref="AU353">IFERROR(--('Input| Projects'!$AT353="Yes")*_xlfn.SWITCH('Input| Overheads'!$C$50,"Direct costs",'Calc| Overheads Allocation'!I$9*W353,"Internal labour",'Calc| Overheads Allocation'!I$9*W353*'Input| Projects'!$AO353,"DNSP defined",'Calc| Overheads Allocation'!I$79*'Input| Projects'!$AW353,0),0)</f>
        <v>0</v>
      </c>
      <c r="AV353" s="175"/>
      <c r="AW353" s="172">
        <f t="shared" si="134"/>
        <v>0</v>
      </c>
      <c r="AX353" s="172">
        <f t="shared" si="135"/>
        <v>0</v>
      </c>
      <c r="AY353" s="172">
        <f t="shared" si="136"/>
        <v>0</v>
      </c>
      <c r="AZ353" s="172">
        <f t="shared" si="137"/>
        <v>0</v>
      </c>
      <c r="BA353" s="172">
        <f t="shared" si="138"/>
        <v>0</v>
      </c>
      <c r="BB353" s="172">
        <f t="shared" si="139"/>
        <v>0</v>
      </c>
      <c r="BC353" s="172">
        <f t="shared" si="140"/>
        <v>0</v>
      </c>
      <c r="BD353" s="176"/>
      <c r="BE353" s="172">
        <f t="shared" si="141"/>
        <v>0</v>
      </c>
      <c r="BF353" s="172">
        <f t="shared" si="142"/>
        <v>0</v>
      </c>
      <c r="BG353" s="172">
        <f t="shared" si="143"/>
        <v>0</v>
      </c>
      <c r="BH353" s="172">
        <f t="shared" si="144"/>
        <v>0</v>
      </c>
      <c r="BI353" s="172">
        <f t="shared" si="145"/>
        <v>0</v>
      </c>
      <c r="BJ353" s="172">
        <f t="shared" si="146"/>
        <v>0</v>
      </c>
      <c r="BK353" s="172">
        <f t="shared" si="147"/>
        <v>0</v>
      </c>
      <c r="BL353" s="176"/>
      <c r="BM353" s="172">
        <f t="shared" si="126"/>
        <v>0</v>
      </c>
      <c r="BN353" s="172">
        <f t="shared" si="127"/>
        <v>0</v>
      </c>
      <c r="BO353" s="172">
        <f t="shared" si="128"/>
        <v>0</v>
      </c>
      <c r="BP353" s="172">
        <f t="shared" si="129"/>
        <v>0</v>
      </c>
      <c r="BQ353" s="172">
        <f t="shared" si="130"/>
        <v>0</v>
      </c>
      <c r="BR353" s="172">
        <f t="shared" si="131"/>
        <v>0</v>
      </c>
      <c r="BS353" s="172">
        <f t="shared" si="132"/>
        <v>0</v>
      </c>
      <c r="BT353" s="55"/>
      <c r="BU353" s="158">
        <f>SUMIF('Input| Projects'!$BA$8:$CX$8,RIGHT(BU$9,3),'Input| Projects'!$BA353:$CX353)</f>
        <v>0</v>
      </c>
      <c r="BV353" s="158">
        <f>SUMIF('Input| Projects'!$BA$8:$CX$8,RIGHT(BV$9,3),'Input| Projects'!$BA353:$CX353)</f>
        <v>0</v>
      </c>
      <c r="BW353" s="79" t="str">
        <f t="shared" si="133"/>
        <v/>
      </c>
    </row>
    <row r="354" spans="2:75" x14ac:dyDescent="0.2">
      <c r="B354" s="123">
        <f>IFERROR('Input| Projects'!B354,"")</f>
        <v>345</v>
      </c>
      <c r="C354" s="160" t="str">
        <f>IFERROR(IF('Input| Projects'!C354="","",'Input| Projects'!C354),"")</f>
        <v/>
      </c>
      <c r="D354" s="160" t="str">
        <f>IFERROR(IF('Input| Projects'!D354="","",'Input| Projects'!D354),"")</f>
        <v/>
      </c>
      <c r="E354" s="53"/>
      <c r="F354" s="160" t="str">
        <f>IF(LEN('Input| Projects'!F354)&gt;0,'Input| Projects'!F354,"")</f>
        <v/>
      </c>
      <c r="G354" s="160" t="str">
        <f>IF(LEN('Input| Projects'!G354)&gt;0,'Input| Projects'!G354,"")</f>
        <v/>
      </c>
      <c r="H354" s="10"/>
      <c r="I354" s="194" cm="1">
        <f t="array" ref="I354">IF(LEN($F354)&gt;0,1+IFERROR(SUMPRODUCT(TRANSPOSE('Input| Projects'!$AO354:$AQ354),INDEX('Input| Escalations'!$F$27:$L$29,,MATCH(Q$9,'Input| Escalations'!$F$21:$L$21,0))),0),0)</f>
        <v>0</v>
      </c>
      <c r="J354" s="194" cm="1">
        <f t="array" ref="J354">IF(LEN($F354)&gt;0,1+IFERROR(SUMPRODUCT(TRANSPOSE('Input| Projects'!$AO354:$AQ354),INDEX('Input| Escalations'!$F$27:$L$29,,MATCH(R$9,'Input| Escalations'!$F$21:$L$21,0))),0),0)</f>
        <v>0</v>
      </c>
      <c r="K354" s="194" cm="1">
        <f t="array" ref="K354">IF(LEN($F354)&gt;0,1+IFERROR(SUMPRODUCT(TRANSPOSE('Input| Projects'!$AO354:$AQ354),INDEX('Input| Escalations'!$F$27:$L$29,,MATCH(S$9,'Input| Escalations'!$F$21:$L$21,0))),0),0)</f>
        <v>0</v>
      </c>
      <c r="L354" s="194" cm="1">
        <f t="array" ref="L354">IF(LEN($F354)&gt;0,1+IFERROR(SUMPRODUCT(TRANSPOSE('Input| Projects'!$AO354:$AQ354),INDEX('Input| Escalations'!$F$27:$L$29,,MATCH(T$9,'Input| Escalations'!$F$21:$L$21,0))),0),0)</f>
        <v>0</v>
      </c>
      <c r="M354" s="194" cm="1">
        <f t="array" ref="M354">IF(LEN($F354)&gt;0,1+IFERROR(SUMPRODUCT(TRANSPOSE('Input| Projects'!$AO354:$AQ354),INDEX('Input| Escalations'!$F$27:$L$29,,MATCH(U$9,'Input| Escalations'!$F$21:$L$21,0))),0),0)</f>
        <v>0</v>
      </c>
      <c r="N354" s="194" cm="1">
        <f t="array" ref="N354">IF(LEN($F354)&gt;0,1+IFERROR(SUMPRODUCT(TRANSPOSE('Input| Projects'!$AO354:$AQ354),INDEX('Input| Escalations'!$F$27:$L$29,,MATCH(V$9,'Input| Escalations'!$F$21:$L$21,0))),0),0)</f>
        <v>0</v>
      </c>
      <c r="O354" s="194" cm="1">
        <f t="array" ref="O354">IF(LEN($F354)&gt;0,1+IFERROR(SUMPRODUCT(TRANSPOSE('Input| Projects'!$AO354:$AQ354),INDEX('Input| Escalations'!$F$27:$L$29,,MATCH(W$9,'Input| Escalations'!$F$21:$L$21,0))),0),0)</f>
        <v>0</v>
      </c>
      <c r="P354" s="10"/>
      <c r="Q354" s="172">
        <f>IFERROR(IF(ISNUMBER(FIND("decision",'Input| Setup'!$F$6)),'Input| Projects'!Y354,'Input| Projects'!I354)*'Input| Escalations'!$I$17*I354,0)</f>
        <v>0</v>
      </c>
      <c r="R354" s="172">
        <f>IFERROR(IF(ISNUMBER(FIND("decision",'Input| Setup'!$F$6)),'Input| Projects'!Z354,'Input| Projects'!J354)*'Input| Escalations'!$I$17*J354,0)</f>
        <v>0</v>
      </c>
      <c r="S354" s="172">
        <f>IFERROR(IF(ISNUMBER(FIND("decision",'Input| Setup'!$F$6)),'Input| Projects'!AA354,'Input| Projects'!K354)*'Input| Escalations'!$I$17*K354,0)</f>
        <v>0</v>
      </c>
      <c r="T354" s="172">
        <f>IFERROR(IF(ISNUMBER(FIND("decision",'Input| Setup'!$F$6)),'Input| Projects'!AB354,'Input| Projects'!L354)*'Input| Escalations'!$I$17*L354,0)</f>
        <v>0</v>
      </c>
      <c r="U354" s="172">
        <f>IFERROR(IF(ISNUMBER(FIND("decision",'Input| Setup'!$F$6)),'Input| Projects'!AC354,'Input| Projects'!M354)*'Input| Escalations'!$I$17*M354,0)</f>
        <v>0</v>
      </c>
      <c r="V354" s="172">
        <f>IFERROR(IF(ISNUMBER(FIND("decision",'Input| Setup'!$F$6)),'Input| Projects'!AD354,'Input| Projects'!N354)*'Input| Escalations'!$I$17*N354,0)</f>
        <v>0</v>
      </c>
      <c r="W354" s="172">
        <f>IFERROR(IF(ISNUMBER(FIND("decision",'Input| Setup'!$F$6)),'Input| Projects'!AE354,'Input| Projects'!O354)*'Input| Escalations'!$I$17*O354,0)</f>
        <v>0</v>
      </c>
      <c r="X354" s="175"/>
      <c r="Y354" s="172">
        <f>IF(ISNUMBER(FIND("decision",'Input| Setup'!$F$6)),'Input| Projects'!AG354,'Input| Projects'!Q354)*I354*'Input| Escalations'!$I$17</f>
        <v>0</v>
      </c>
      <c r="Z354" s="172">
        <f>IF(ISNUMBER(FIND("decision",'Input| Setup'!$F$6)),'Input| Projects'!AH354,'Input| Projects'!R354)*J354*'Input| Escalations'!$I$17</f>
        <v>0</v>
      </c>
      <c r="AA354" s="172">
        <f>IF(ISNUMBER(FIND("decision",'Input| Setup'!$F$6)),'Input| Projects'!AI354,'Input| Projects'!S354)*K354*'Input| Escalations'!$I$17</f>
        <v>0</v>
      </c>
      <c r="AB354" s="172">
        <f>IF(ISNUMBER(FIND("decision",'Input| Setup'!$F$6)),'Input| Projects'!AJ354,'Input| Projects'!T354)*L354*'Input| Escalations'!$I$17</f>
        <v>0</v>
      </c>
      <c r="AC354" s="172">
        <f>IF(ISNUMBER(FIND("decision",'Input| Setup'!$F$6)),'Input| Projects'!AK354,'Input| Projects'!U354)*M354*'Input| Escalations'!$I$17</f>
        <v>0</v>
      </c>
      <c r="AD354" s="172">
        <f>IF(ISNUMBER(FIND("decision",'Input| Setup'!$F$6)),'Input| Projects'!AL354,'Input| Projects'!V354)*N354*'Input| Escalations'!$I$17</f>
        <v>0</v>
      </c>
      <c r="AE354" s="172">
        <f>IF(ISNUMBER(FIND("decision",'Input| Setup'!$F$6)),'Input| Projects'!AM354,'Input| Projects'!W354)*O354*'Input| Escalations'!$I$17</f>
        <v>0</v>
      </c>
      <c r="AF354" s="175"/>
      <c r="AG354" s="172" cm="1">
        <f t="array" ref="AG354">IFERROR(--('Input| Projects'!$AS354="Yes")*_xlfn.SWITCH('Input| Overheads'!$C$50,"Direct costs",'Calc| Overheads Allocation'!C$8*Q354,"Internal labour",'Calc| Overheads Allocation'!C$8*Q354*'Input| Projects'!$AO354,"DNSP defined",'Calc| Overheads Allocation'!C$78*'Input| Projects'!$AV354,0),0)</f>
        <v>0</v>
      </c>
      <c r="AH354" s="172" cm="1">
        <f t="array" ref="AH354">IFERROR(--('Input| Projects'!$AS354="Yes")*_xlfn.SWITCH('Input| Overheads'!$C$50,"Direct costs",'Calc| Overheads Allocation'!D$8*R354,"Internal labour",'Calc| Overheads Allocation'!D$8*R354*'Input| Projects'!$AO354,"DNSP defined",'Calc| Overheads Allocation'!D$78*'Input| Projects'!$AV354,0),0)</f>
        <v>0</v>
      </c>
      <c r="AI354" s="172" cm="1">
        <f t="array" ref="AI354">IFERROR(--('Input| Projects'!$AS354="Yes")*_xlfn.SWITCH('Input| Overheads'!$C$50,"Direct costs",'Calc| Overheads Allocation'!E$8*S354,"Internal labour",'Calc| Overheads Allocation'!E$8*S354*'Input| Projects'!$AO354,"DNSP defined",'Calc| Overheads Allocation'!E$78*'Input| Projects'!$AV354,0),0)</f>
        <v>0</v>
      </c>
      <c r="AJ354" s="172" cm="1">
        <f t="array" ref="AJ354">IFERROR(--('Input| Projects'!$AS354="Yes")*_xlfn.SWITCH('Input| Overheads'!$C$50,"Direct costs",'Calc| Overheads Allocation'!F$8*T354,"Internal labour",'Calc| Overheads Allocation'!F$8*T354*'Input| Projects'!$AO354,"DNSP defined",'Calc| Overheads Allocation'!F$78*'Input| Projects'!$AV354,0),0)</f>
        <v>0</v>
      </c>
      <c r="AK354" s="172" cm="1">
        <f t="array" ref="AK354">IFERROR(--('Input| Projects'!$AS354="Yes")*_xlfn.SWITCH('Input| Overheads'!$C$50,"Direct costs",'Calc| Overheads Allocation'!G$8*U354,"Internal labour",'Calc| Overheads Allocation'!G$8*U354*'Input| Projects'!$AO354,"DNSP defined",'Calc| Overheads Allocation'!G$78*'Input| Projects'!$AV354,0),0)</f>
        <v>0</v>
      </c>
      <c r="AL354" s="172" cm="1">
        <f t="array" ref="AL354">IFERROR(--('Input| Projects'!$AS354="Yes")*_xlfn.SWITCH('Input| Overheads'!$C$50,"Direct costs",'Calc| Overheads Allocation'!H$8*V354,"Internal labour",'Calc| Overheads Allocation'!H$8*V354*'Input| Projects'!$AO354,"DNSP defined",'Calc| Overheads Allocation'!H$78*'Input| Projects'!$AV354,0),0)</f>
        <v>0</v>
      </c>
      <c r="AM354" s="172" cm="1">
        <f t="array" ref="AM354">IFERROR(--('Input| Projects'!$AS354="Yes")*_xlfn.SWITCH('Input| Overheads'!$C$50,"Direct costs",'Calc| Overheads Allocation'!I$8*W354,"Internal labour",'Calc| Overheads Allocation'!I$8*W354*'Input| Projects'!$AO354,"DNSP defined",'Calc| Overheads Allocation'!I$78*'Input| Projects'!$AV354,0),0)</f>
        <v>0</v>
      </c>
      <c r="AN354" s="175"/>
      <c r="AO354" s="172" cm="1">
        <f t="array" ref="AO354">IFERROR(--('Input| Projects'!$AT354="Yes")*_xlfn.SWITCH('Input| Overheads'!$C$50,"Direct costs",'Calc| Overheads Allocation'!C$9*Q354,"Internal labour",'Calc| Overheads Allocation'!C$9*Q354*'Input| Projects'!$AO354,"DNSP defined",'Calc| Overheads Allocation'!C$79*'Input| Projects'!$AW354,0),0)</f>
        <v>0</v>
      </c>
      <c r="AP354" s="172" cm="1">
        <f t="array" ref="AP354">IFERROR(--('Input| Projects'!$AT354="Yes")*_xlfn.SWITCH('Input| Overheads'!$C$50,"Direct costs",'Calc| Overheads Allocation'!D$9*R354,"Internal labour",'Calc| Overheads Allocation'!D$9*R354*'Input| Projects'!$AO354,"DNSP defined",'Calc| Overheads Allocation'!D$79*'Input| Projects'!$AW354,0),0)</f>
        <v>0</v>
      </c>
      <c r="AQ354" s="172" cm="1">
        <f t="array" ref="AQ354">IFERROR(--('Input| Projects'!$AT354="Yes")*_xlfn.SWITCH('Input| Overheads'!$C$50,"Direct costs",'Calc| Overheads Allocation'!E$9*S354,"Internal labour",'Calc| Overheads Allocation'!E$9*S354*'Input| Projects'!$AO354,"DNSP defined",'Calc| Overheads Allocation'!E$79*'Input| Projects'!$AW354,0),0)</f>
        <v>0</v>
      </c>
      <c r="AR354" s="172" cm="1">
        <f t="array" ref="AR354">IFERROR(--('Input| Projects'!$AT354="Yes")*_xlfn.SWITCH('Input| Overheads'!$C$50,"Direct costs",'Calc| Overheads Allocation'!F$9*T354,"Internal labour",'Calc| Overheads Allocation'!F$9*T354*'Input| Projects'!$AO354,"DNSP defined",'Calc| Overheads Allocation'!F$79*'Input| Projects'!$AW354,0),0)</f>
        <v>0</v>
      </c>
      <c r="AS354" s="172" cm="1">
        <f t="array" ref="AS354">IFERROR(--('Input| Projects'!$AT354="Yes")*_xlfn.SWITCH('Input| Overheads'!$C$50,"Direct costs",'Calc| Overheads Allocation'!G$9*U354,"Internal labour",'Calc| Overheads Allocation'!G$9*U354*'Input| Projects'!$AO354,"DNSP defined",'Calc| Overheads Allocation'!G$79*'Input| Projects'!$AW354,0),0)</f>
        <v>0</v>
      </c>
      <c r="AT354" s="172" cm="1">
        <f t="array" ref="AT354">IFERROR(--('Input| Projects'!$AT354="Yes")*_xlfn.SWITCH('Input| Overheads'!$C$50,"Direct costs",'Calc| Overheads Allocation'!H$9*V354,"Internal labour",'Calc| Overheads Allocation'!H$9*V354*'Input| Projects'!$AO354,"DNSP defined",'Calc| Overheads Allocation'!H$79*'Input| Projects'!$AW354,0),0)</f>
        <v>0</v>
      </c>
      <c r="AU354" s="172" cm="1">
        <f t="array" ref="AU354">IFERROR(--('Input| Projects'!$AT354="Yes")*_xlfn.SWITCH('Input| Overheads'!$C$50,"Direct costs",'Calc| Overheads Allocation'!I$9*W354,"Internal labour",'Calc| Overheads Allocation'!I$9*W354*'Input| Projects'!$AO354,"DNSP defined",'Calc| Overheads Allocation'!I$79*'Input| Projects'!$AW354,0),0)</f>
        <v>0</v>
      </c>
      <c r="AV354" s="175"/>
      <c r="AW354" s="172">
        <f t="shared" si="134"/>
        <v>0</v>
      </c>
      <c r="AX354" s="172">
        <f t="shared" si="135"/>
        <v>0</v>
      </c>
      <c r="AY354" s="172">
        <f t="shared" si="136"/>
        <v>0</v>
      </c>
      <c r="AZ354" s="172">
        <f t="shared" si="137"/>
        <v>0</v>
      </c>
      <c r="BA354" s="172">
        <f t="shared" si="138"/>
        <v>0</v>
      </c>
      <c r="BB354" s="172">
        <f t="shared" si="139"/>
        <v>0</v>
      </c>
      <c r="BC354" s="172">
        <f t="shared" si="140"/>
        <v>0</v>
      </c>
      <c r="BD354" s="176"/>
      <c r="BE354" s="172">
        <f t="shared" si="141"/>
        <v>0</v>
      </c>
      <c r="BF354" s="172">
        <f t="shared" si="142"/>
        <v>0</v>
      </c>
      <c r="BG354" s="172">
        <f t="shared" si="143"/>
        <v>0</v>
      </c>
      <c r="BH354" s="172">
        <f t="shared" si="144"/>
        <v>0</v>
      </c>
      <c r="BI354" s="172">
        <f t="shared" si="145"/>
        <v>0</v>
      </c>
      <c r="BJ354" s="172">
        <f t="shared" si="146"/>
        <v>0</v>
      </c>
      <c r="BK354" s="172">
        <f t="shared" si="147"/>
        <v>0</v>
      </c>
      <c r="BL354" s="176"/>
      <c r="BM354" s="172">
        <f t="shared" si="126"/>
        <v>0</v>
      </c>
      <c r="BN354" s="172">
        <f t="shared" si="127"/>
        <v>0</v>
      </c>
      <c r="BO354" s="172">
        <f t="shared" si="128"/>
        <v>0</v>
      </c>
      <c r="BP354" s="172">
        <f t="shared" si="129"/>
        <v>0</v>
      </c>
      <c r="BQ354" s="172">
        <f t="shared" si="130"/>
        <v>0</v>
      </c>
      <c r="BR354" s="172">
        <f t="shared" si="131"/>
        <v>0</v>
      </c>
      <c r="BS354" s="172">
        <f t="shared" si="132"/>
        <v>0</v>
      </c>
      <c r="BT354" s="55"/>
      <c r="BU354" s="158">
        <f>SUMIF('Input| Projects'!$BA$8:$CX$8,RIGHT(BU$9,3),'Input| Projects'!$BA354:$CX354)</f>
        <v>0</v>
      </c>
      <c r="BV354" s="158">
        <f>SUMIF('Input| Projects'!$BA$8:$CX$8,RIGHT(BV$9,3),'Input| Projects'!$BA354:$CX354)</f>
        <v>0</v>
      </c>
      <c r="BW354" s="79" t="str">
        <f t="shared" si="133"/>
        <v/>
      </c>
    </row>
    <row r="355" spans="2:75" x14ac:dyDescent="0.2">
      <c r="B355" s="123">
        <f>IFERROR('Input| Projects'!B355,"")</f>
        <v>346</v>
      </c>
      <c r="C355" s="160" t="str">
        <f>IFERROR(IF('Input| Projects'!C355="","",'Input| Projects'!C355),"")</f>
        <v/>
      </c>
      <c r="D355" s="160" t="str">
        <f>IFERROR(IF('Input| Projects'!D355="","",'Input| Projects'!D355),"")</f>
        <v/>
      </c>
      <c r="E355" s="53"/>
      <c r="F355" s="160" t="str">
        <f>IF(LEN('Input| Projects'!F355)&gt;0,'Input| Projects'!F355,"")</f>
        <v/>
      </c>
      <c r="G355" s="160" t="str">
        <f>IF(LEN('Input| Projects'!G355)&gt;0,'Input| Projects'!G355,"")</f>
        <v/>
      </c>
      <c r="H355" s="10"/>
      <c r="I355" s="194" cm="1">
        <f t="array" ref="I355">IF(LEN($F355)&gt;0,1+IFERROR(SUMPRODUCT(TRANSPOSE('Input| Projects'!$AO355:$AQ355),INDEX('Input| Escalations'!$F$27:$L$29,,MATCH(Q$9,'Input| Escalations'!$F$21:$L$21,0))),0),0)</f>
        <v>0</v>
      </c>
      <c r="J355" s="194" cm="1">
        <f t="array" ref="J355">IF(LEN($F355)&gt;0,1+IFERROR(SUMPRODUCT(TRANSPOSE('Input| Projects'!$AO355:$AQ355),INDEX('Input| Escalations'!$F$27:$L$29,,MATCH(R$9,'Input| Escalations'!$F$21:$L$21,0))),0),0)</f>
        <v>0</v>
      </c>
      <c r="K355" s="194" cm="1">
        <f t="array" ref="K355">IF(LEN($F355)&gt;0,1+IFERROR(SUMPRODUCT(TRANSPOSE('Input| Projects'!$AO355:$AQ355),INDEX('Input| Escalations'!$F$27:$L$29,,MATCH(S$9,'Input| Escalations'!$F$21:$L$21,0))),0),0)</f>
        <v>0</v>
      </c>
      <c r="L355" s="194" cm="1">
        <f t="array" ref="L355">IF(LEN($F355)&gt;0,1+IFERROR(SUMPRODUCT(TRANSPOSE('Input| Projects'!$AO355:$AQ355),INDEX('Input| Escalations'!$F$27:$L$29,,MATCH(T$9,'Input| Escalations'!$F$21:$L$21,0))),0),0)</f>
        <v>0</v>
      </c>
      <c r="M355" s="194" cm="1">
        <f t="array" ref="M355">IF(LEN($F355)&gt;0,1+IFERROR(SUMPRODUCT(TRANSPOSE('Input| Projects'!$AO355:$AQ355),INDEX('Input| Escalations'!$F$27:$L$29,,MATCH(U$9,'Input| Escalations'!$F$21:$L$21,0))),0),0)</f>
        <v>0</v>
      </c>
      <c r="N355" s="194" cm="1">
        <f t="array" ref="N355">IF(LEN($F355)&gt;0,1+IFERROR(SUMPRODUCT(TRANSPOSE('Input| Projects'!$AO355:$AQ355),INDEX('Input| Escalations'!$F$27:$L$29,,MATCH(V$9,'Input| Escalations'!$F$21:$L$21,0))),0),0)</f>
        <v>0</v>
      </c>
      <c r="O355" s="194" cm="1">
        <f t="array" ref="O355">IF(LEN($F355)&gt;0,1+IFERROR(SUMPRODUCT(TRANSPOSE('Input| Projects'!$AO355:$AQ355),INDEX('Input| Escalations'!$F$27:$L$29,,MATCH(W$9,'Input| Escalations'!$F$21:$L$21,0))),0),0)</f>
        <v>0</v>
      </c>
      <c r="P355" s="10"/>
      <c r="Q355" s="172">
        <f>IFERROR(IF(ISNUMBER(FIND("decision",'Input| Setup'!$F$6)),'Input| Projects'!Y355,'Input| Projects'!I355)*'Input| Escalations'!$I$17*I355,0)</f>
        <v>0</v>
      </c>
      <c r="R355" s="172">
        <f>IFERROR(IF(ISNUMBER(FIND("decision",'Input| Setup'!$F$6)),'Input| Projects'!Z355,'Input| Projects'!J355)*'Input| Escalations'!$I$17*J355,0)</f>
        <v>0</v>
      </c>
      <c r="S355" s="172">
        <f>IFERROR(IF(ISNUMBER(FIND("decision",'Input| Setup'!$F$6)),'Input| Projects'!AA355,'Input| Projects'!K355)*'Input| Escalations'!$I$17*K355,0)</f>
        <v>0</v>
      </c>
      <c r="T355" s="172">
        <f>IFERROR(IF(ISNUMBER(FIND("decision",'Input| Setup'!$F$6)),'Input| Projects'!AB355,'Input| Projects'!L355)*'Input| Escalations'!$I$17*L355,0)</f>
        <v>0</v>
      </c>
      <c r="U355" s="172">
        <f>IFERROR(IF(ISNUMBER(FIND("decision",'Input| Setup'!$F$6)),'Input| Projects'!AC355,'Input| Projects'!M355)*'Input| Escalations'!$I$17*M355,0)</f>
        <v>0</v>
      </c>
      <c r="V355" s="172">
        <f>IFERROR(IF(ISNUMBER(FIND("decision",'Input| Setup'!$F$6)),'Input| Projects'!AD355,'Input| Projects'!N355)*'Input| Escalations'!$I$17*N355,0)</f>
        <v>0</v>
      </c>
      <c r="W355" s="172">
        <f>IFERROR(IF(ISNUMBER(FIND("decision",'Input| Setup'!$F$6)),'Input| Projects'!AE355,'Input| Projects'!O355)*'Input| Escalations'!$I$17*O355,0)</f>
        <v>0</v>
      </c>
      <c r="X355" s="175"/>
      <c r="Y355" s="172">
        <f>IF(ISNUMBER(FIND("decision",'Input| Setup'!$F$6)),'Input| Projects'!AG355,'Input| Projects'!Q355)*I355*'Input| Escalations'!$I$17</f>
        <v>0</v>
      </c>
      <c r="Z355" s="172">
        <f>IF(ISNUMBER(FIND("decision",'Input| Setup'!$F$6)),'Input| Projects'!AH355,'Input| Projects'!R355)*J355*'Input| Escalations'!$I$17</f>
        <v>0</v>
      </c>
      <c r="AA355" s="172">
        <f>IF(ISNUMBER(FIND("decision",'Input| Setup'!$F$6)),'Input| Projects'!AI355,'Input| Projects'!S355)*K355*'Input| Escalations'!$I$17</f>
        <v>0</v>
      </c>
      <c r="AB355" s="172">
        <f>IF(ISNUMBER(FIND("decision",'Input| Setup'!$F$6)),'Input| Projects'!AJ355,'Input| Projects'!T355)*L355*'Input| Escalations'!$I$17</f>
        <v>0</v>
      </c>
      <c r="AC355" s="172">
        <f>IF(ISNUMBER(FIND("decision",'Input| Setup'!$F$6)),'Input| Projects'!AK355,'Input| Projects'!U355)*M355*'Input| Escalations'!$I$17</f>
        <v>0</v>
      </c>
      <c r="AD355" s="172">
        <f>IF(ISNUMBER(FIND("decision",'Input| Setup'!$F$6)),'Input| Projects'!AL355,'Input| Projects'!V355)*N355*'Input| Escalations'!$I$17</f>
        <v>0</v>
      </c>
      <c r="AE355" s="172">
        <f>IF(ISNUMBER(FIND("decision",'Input| Setup'!$F$6)),'Input| Projects'!AM355,'Input| Projects'!W355)*O355*'Input| Escalations'!$I$17</f>
        <v>0</v>
      </c>
      <c r="AF355" s="175"/>
      <c r="AG355" s="172" cm="1">
        <f t="array" ref="AG355">IFERROR(--('Input| Projects'!$AS355="Yes")*_xlfn.SWITCH('Input| Overheads'!$C$50,"Direct costs",'Calc| Overheads Allocation'!C$8*Q355,"Internal labour",'Calc| Overheads Allocation'!C$8*Q355*'Input| Projects'!$AO355,"DNSP defined",'Calc| Overheads Allocation'!C$78*'Input| Projects'!$AV355,0),0)</f>
        <v>0</v>
      </c>
      <c r="AH355" s="172" cm="1">
        <f t="array" ref="AH355">IFERROR(--('Input| Projects'!$AS355="Yes")*_xlfn.SWITCH('Input| Overheads'!$C$50,"Direct costs",'Calc| Overheads Allocation'!D$8*R355,"Internal labour",'Calc| Overheads Allocation'!D$8*R355*'Input| Projects'!$AO355,"DNSP defined",'Calc| Overheads Allocation'!D$78*'Input| Projects'!$AV355,0),0)</f>
        <v>0</v>
      </c>
      <c r="AI355" s="172" cm="1">
        <f t="array" ref="AI355">IFERROR(--('Input| Projects'!$AS355="Yes")*_xlfn.SWITCH('Input| Overheads'!$C$50,"Direct costs",'Calc| Overheads Allocation'!E$8*S355,"Internal labour",'Calc| Overheads Allocation'!E$8*S355*'Input| Projects'!$AO355,"DNSP defined",'Calc| Overheads Allocation'!E$78*'Input| Projects'!$AV355,0),0)</f>
        <v>0</v>
      </c>
      <c r="AJ355" s="172" cm="1">
        <f t="array" ref="AJ355">IFERROR(--('Input| Projects'!$AS355="Yes")*_xlfn.SWITCH('Input| Overheads'!$C$50,"Direct costs",'Calc| Overheads Allocation'!F$8*T355,"Internal labour",'Calc| Overheads Allocation'!F$8*T355*'Input| Projects'!$AO355,"DNSP defined",'Calc| Overheads Allocation'!F$78*'Input| Projects'!$AV355,0),0)</f>
        <v>0</v>
      </c>
      <c r="AK355" s="172" cm="1">
        <f t="array" ref="AK355">IFERROR(--('Input| Projects'!$AS355="Yes")*_xlfn.SWITCH('Input| Overheads'!$C$50,"Direct costs",'Calc| Overheads Allocation'!G$8*U355,"Internal labour",'Calc| Overheads Allocation'!G$8*U355*'Input| Projects'!$AO355,"DNSP defined",'Calc| Overheads Allocation'!G$78*'Input| Projects'!$AV355,0),0)</f>
        <v>0</v>
      </c>
      <c r="AL355" s="172" cm="1">
        <f t="array" ref="AL355">IFERROR(--('Input| Projects'!$AS355="Yes")*_xlfn.SWITCH('Input| Overheads'!$C$50,"Direct costs",'Calc| Overheads Allocation'!H$8*V355,"Internal labour",'Calc| Overheads Allocation'!H$8*V355*'Input| Projects'!$AO355,"DNSP defined",'Calc| Overheads Allocation'!H$78*'Input| Projects'!$AV355,0),0)</f>
        <v>0</v>
      </c>
      <c r="AM355" s="172" cm="1">
        <f t="array" ref="AM355">IFERROR(--('Input| Projects'!$AS355="Yes")*_xlfn.SWITCH('Input| Overheads'!$C$50,"Direct costs",'Calc| Overheads Allocation'!I$8*W355,"Internal labour",'Calc| Overheads Allocation'!I$8*W355*'Input| Projects'!$AO355,"DNSP defined",'Calc| Overheads Allocation'!I$78*'Input| Projects'!$AV355,0),0)</f>
        <v>0</v>
      </c>
      <c r="AN355" s="175"/>
      <c r="AO355" s="172" cm="1">
        <f t="array" ref="AO355">IFERROR(--('Input| Projects'!$AT355="Yes")*_xlfn.SWITCH('Input| Overheads'!$C$50,"Direct costs",'Calc| Overheads Allocation'!C$9*Q355,"Internal labour",'Calc| Overheads Allocation'!C$9*Q355*'Input| Projects'!$AO355,"DNSP defined",'Calc| Overheads Allocation'!C$79*'Input| Projects'!$AW355,0),0)</f>
        <v>0</v>
      </c>
      <c r="AP355" s="172" cm="1">
        <f t="array" ref="AP355">IFERROR(--('Input| Projects'!$AT355="Yes")*_xlfn.SWITCH('Input| Overheads'!$C$50,"Direct costs",'Calc| Overheads Allocation'!D$9*R355,"Internal labour",'Calc| Overheads Allocation'!D$9*R355*'Input| Projects'!$AO355,"DNSP defined",'Calc| Overheads Allocation'!D$79*'Input| Projects'!$AW355,0),0)</f>
        <v>0</v>
      </c>
      <c r="AQ355" s="172" cm="1">
        <f t="array" ref="AQ355">IFERROR(--('Input| Projects'!$AT355="Yes")*_xlfn.SWITCH('Input| Overheads'!$C$50,"Direct costs",'Calc| Overheads Allocation'!E$9*S355,"Internal labour",'Calc| Overheads Allocation'!E$9*S355*'Input| Projects'!$AO355,"DNSP defined",'Calc| Overheads Allocation'!E$79*'Input| Projects'!$AW355,0),0)</f>
        <v>0</v>
      </c>
      <c r="AR355" s="172" cm="1">
        <f t="array" ref="AR355">IFERROR(--('Input| Projects'!$AT355="Yes")*_xlfn.SWITCH('Input| Overheads'!$C$50,"Direct costs",'Calc| Overheads Allocation'!F$9*T355,"Internal labour",'Calc| Overheads Allocation'!F$9*T355*'Input| Projects'!$AO355,"DNSP defined",'Calc| Overheads Allocation'!F$79*'Input| Projects'!$AW355,0),0)</f>
        <v>0</v>
      </c>
      <c r="AS355" s="172" cm="1">
        <f t="array" ref="AS355">IFERROR(--('Input| Projects'!$AT355="Yes")*_xlfn.SWITCH('Input| Overheads'!$C$50,"Direct costs",'Calc| Overheads Allocation'!G$9*U355,"Internal labour",'Calc| Overheads Allocation'!G$9*U355*'Input| Projects'!$AO355,"DNSP defined",'Calc| Overheads Allocation'!G$79*'Input| Projects'!$AW355,0),0)</f>
        <v>0</v>
      </c>
      <c r="AT355" s="172" cm="1">
        <f t="array" ref="AT355">IFERROR(--('Input| Projects'!$AT355="Yes")*_xlfn.SWITCH('Input| Overheads'!$C$50,"Direct costs",'Calc| Overheads Allocation'!H$9*V355,"Internal labour",'Calc| Overheads Allocation'!H$9*V355*'Input| Projects'!$AO355,"DNSP defined",'Calc| Overheads Allocation'!H$79*'Input| Projects'!$AW355,0),0)</f>
        <v>0</v>
      </c>
      <c r="AU355" s="172" cm="1">
        <f t="array" ref="AU355">IFERROR(--('Input| Projects'!$AT355="Yes")*_xlfn.SWITCH('Input| Overheads'!$C$50,"Direct costs",'Calc| Overheads Allocation'!I$9*W355,"Internal labour",'Calc| Overheads Allocation'!I$9*W355*'Input| Projects'!$AO355,"DNSP defined",'Calc| Overheads Allocation'!I$79*'Input| Projects'!$AW355,0),0)</f>
        <v>0</v>
      </c>
      <c r="AV355" s="175"/>
      <c r="AW355" s="172">
        <f t="shared" si="134"/>
        <v>0</v>
      </c>
      <c r="AX355" s="172">
        <f t="shared" si="135"/>
        <v>0</v>
      </c>
      <c r="AY355" s="172">
        <f t="shared" si="136"/>
        <v>0</v>
      </c>
      <c r="AZ355" s="172">
        <f t="shared" si="137"/>
        <v>0</v>
      </c>
      <c r="BA355" s="172">
        <f t="shared" si="138"/>
        <v>0</v>
      </c>
      <c r="BB355" s="172">
        <f t="shared" si="139"/>
        <v>0</v>
      </c>
      <c r="BC355" s="172">
        <f t="shared" si="140"/>
        <v>0</v>
      </c>
      <c r="BD355" s="176"/>
      <c r="BE355" s="172">
        <f t="shared" si="141"/>
        <v>0</v>
      </c>
      <c r="BF355" s="172">
        <f t="shared" si="142"/>
        <v>0</v>
      </c>
      <c r="BG355" s="172">
        <f t="shared" si="143"/>
        <v>0</v>
      </c>
      <c r="BH355" s="172">
        <f t="shared" si="144"/>
        <v>0</v>
      </c>
      <c r="BI355" s="172">
        <f t="shared" si="145"/>
        <v>0</v>
      </c>
      <c r="BJ355" s="172">
        <f t="shared" si="146"/>
        <v>0</v>
      </c>
      <c r="BK355" s="172">
        <f t="shared" si="147"/>
        <v>0</v>
      </c>
      <c r="BL355" s="176"/>
      <c r="BM355" s="172">
        <f t="shared" si="126"/>
        <v>0</v>
      </c>
      <c r="BN355" s="172">
        <f t="shared" si="127"/>
        <v>0</v>
      </c>
      <c r="BO355" s="172">
        <f t="shared" si="128"/>
        <v>0</v>
      </c>
      <c r="BP355" s="172">
        <f t="shared" si="129"/>
        <v>0</v>
      </c>
      <c r="BQ355" s="172">
        <f t="shared" si="130"/>
        <v>0</v>
      </c>
      <c r="BR355" s="172">
        <f t="shared" si="131"/>
        <v>0</v>
      </c>
      <c r="BS355" s="172">
        <f t="shared" si="132"/>
        <v>0</v>
      </c>
      <c r="BT355" s="55"/>
      <c r="BU355" s="158">
        <f>SUMIF('Input| Projects'!$BA$8:$CX$8,RIGHT(BU$9,3),'Input| Projects'!$BA355:$CX355)</f>
        <v>0</v>
      </c>
      <c r="BV355" s="158">
        <f>SUMIF('Input| Projects'!$BA$8:$CX$8,RIGHT(BV$9,3),'Input| Projects'!$BA355:$CX355)</f>
        <v>0</v>
      </c>
      <c r="BW355" s="79" t="str">
        <f t="shared" si="133"/>
        <v/>
      </c>
    </row>
    <row r="356" spans="2:75" x14ac:dyDescent="0.2">
      <c r="B356" s="123">
        <f>IFERROR('Input| Projects'!B356,"")</f>
        <v>347</v>
      </c>
      <c r="C356" s="160" t="str">
        <f>IFERROR(IF('Input| Projects'!C356="","",'Input| Projects'!C356),"")</f>
        <v/>
      </c>
      <c r="D356" s="160" t="str">
        <f>IFERROR(IF('Input| Projects'!D356="","",'Input| Projects'!D356),"")</f>
        <v/>
      </c>
      <c r="E356" s="53"/>
      <c r="F356" s="160" t="str">
        <f>IF(LEN('Input| Projects'!F356)&gt;0,'Input| Projects'!F356,"")</f>
        <v/>
      </c>
      <c r="G356" s="160" t="str">
        <f>IF(LEN('Input| Projects'!G356)&gt;0,'Input| Projects'!G356,"")</f>
        <v/>
      </c>
      <c r="H356" s="10"/>
      <c r="I356" s="194" cm="1">
        <f t="array" ref="I356">IF(LEN($F356)&gt;0,1+IFERROR(SUMPRODUCT(TRANSPOSE('Input| Projects'!$AO356:$AQ356),INDEX('Input| Escalations'!$F$27:$L$29,,MATCH(Q$9,'Input| Escalations'!$F$21:$L$21,0))),0),0)</f>
        <v>0</v>
      </c>
      <c r="J356" s="194" cm="1">
        <f t="array" ref="J356">IF(LEN($F356)&gt;0,1+IFERROR(SUMPRODUCT(TRANSPOSE('Input| Projects'!$AO356:$AQ356),INDEX('Input| Escalations'!$F$27:$L$29,,MATCH(R$9,'Input| Escalations'!$F$21:$L$21,0))),0),0)</f>
        <v>0</v>
      </c>
      <c r="K356" s="194" cm="1">
        <f t="array" ref="K356">IF(LEN($F356)&gt;0,1+IFERROR(SUMPRODUCT(TRANSPOSE('Input| Projects'!$AO356:$AQ356),INDEX('Input| Escalations'!$F$27:$L$29,,MATCH(S$9,'Input| Escalations'!$F$21:$L$21,0))),0),0)</f>
        <v>0</v>
      </c>
      <c r="L356" s="194" cm="1">
        <f t="array" ref="L356">IF(LEN($F356)&gt;0,1+IFERROR(SUMPRODUCT(TRANSPOSE('Input| Projects'!$AO356:$AQ356),INDEX('Input| Escalations'!$F$27:$L$29,,MATCH(T$9,'Input| Escalations'!$F$21:$L$21,0))),0),0)</f>
        <v>0</v>
      </c>
      <c r="M356" s="194" cm="1">
        <f t="array" ref="M356">IF(LEN($F356)&gt;0,1+IFERROR(SUMPRODUCT(TRANSPOSE('Input| Projects'!$AO356:$AQ356),INDEX('Input| Escalations'!$F$27:$L$29,,MATCH(U$9,'Input| Escalations'!$F$21:$L$21,0))),0),0)</f>
        <v>0</v>
      </c>
      <c r="N356" s="194" cm="1">
        <f t="array" ref="N356">IF(LEN($F356)&gt;0,1+IFERROR(SUMPRODUCT(TRANSPOSE('Input| Projects'!$AO356:$AQ356),INDEX('Input| Escalations'!$F$27:$L$29,,MATCH(V$9,'Input| Escalations'!$F$21:$L$21,0))),0),0)</f>
        <v>0</v>
      </c>
      <c r="O356" s="194" cm="1">
        <f t="array" ref="O356">IF(LEN($F356)&gt;0,1+IFERROR(SUMPRODUCT(TRANSPOSE('Input| Projects'!$AO356:$AQ356),INDEX('Input| Escalations'!$F$27:$L$29,,MATCH(W$9,'Input| Escalations'!$F$21:$L$21,0))),0),0)</f>
        <v>0</v>
      </c>
      <c r="P356" s="10"/>
      <c r="Q356" s="172">
        <f>IFERROR(IF(ISNUMBER(FIND("decision",'Input| Setup'!$F$6)),'Input| Projects'!Y356,'Input| Projects'!I356)*'Input| Escalations'!$I$17*I356,0)</f>
        <v>0</v>
      </c>
      <c r="R356" s="172">
        <f>IFERROR(IF(ISNUMBER(FIND("decision",'Input| Setup'!$F$6)),'Input| Projects'!Z356,'Input| Projects'!J356)*'Input| Escalations'!$I$17*J356,0)</f>
        <v>0</v>
      </c>
      <c r="S356" s="172">
        <f>IFERROR(IF(ISNUMBER(FIND("decision",'Input| Setup'!$F$6)),'Input| Projects'!AA356,'Input| Projects'!K356)*'Input| Escalations'!$I$17*K356,0)</f>
        <v>0</v>
      </c>
      <c r="T356" s="172">
        <f>IFERROR(IF(ISNUMBER(FIND("decision",'Input| Setup'!$F$6)),'Input| Projects'!AB356,'Input| Projects'!L356)*'Input| Escalations'!$I$17*L356,0)</f>
        <v>0</v>
      </c>
      <c r="U356" s="172">
        <f>IFERROR(IF(ISNUMBER(FIND("decision",'Input| Setup'!$F$6)),'Input| Projects'!AC356,'Input| Projects'!M356)*'Input| Escalations'!$I$17*M356,0)</f>
        <v>0</v>
      </c>
      <c r="V356" s="172">
        <f>IFERROR(IF(ISNUMBER(FIND("decision",'Input| Setup'!$F$6)),'Input| Projects'!AD356,'Input| Projects'!N356)*'Input| Escalations'!$I$17*N356,0)</f>
        <v>0</v>
      </c>
      <c r="W356" s="172">
        <f>IFERROR(IF(ISNUMBER(FIND("decision",'Input| Setup'!$F$6)),'Input| Projects'!AE356,'Input| Projects'!O356)*'Input| Escalations'!$I$17*O356,0)</f>
        <v>0</v>
      </c>
      <c r="X356" s="175"/>
      <c r="Y356" s="172">
        <f>IF(ISNUMBER(FIND("decision",'Input| Setup'!$F$6)),'Input| Projects'!AG356,'Input| Projects'!Q356)*I356*'Input| Escalations'!$I$17</f>
        <v>0</v>
      </c>
      <c r="Z356" s="172">
        <f>IF(ISNUMBER(FIND("decision",'Input| Setup'!$F$6)),'Input| Projects'!AH356,'Input| Projects'!R356)*J356*'Input| Escalations'!$I$17</f>
        <v>0</v>
      </c>
      <c r="AA356" s="172">
        <f>IF(ISNUMBER(FIND("decision",'Input| Setup'!$F$6)),'Input| Projects'!AI356,'Input| Projects'!S356)*K356*'Input| Escalations'!$I$17</f>
        <v>0</v>
      </c>
      <c r="AB356" s="172">
        <f>IF(ISNUMBER(FIND("decision",'Input| Setup'!$F$6)),'Input| Projects'!AJ356,'Input| Projects'!T356)*L356*'Input| Escalations'!$I$17</f>
        <v>0</v>
      </c>
      <c r="AC356" s="172">
        <f>IF(ISNUMBER(FIND("decision",'Input| Setup'!$F$6)),'Input| Projects'!AK356,'Input| Projects'!U356)*M356*'Input| Escalations'!$I$17</f>
        <v>0</v>
      </c>
      <c r="AD356" s="172">
        <f>IF(ISNUMBER(FIND("decision",'Input| Setup'!$F$6)),'Input| Projects'!AL356,'Input| Projects'!V356)*N356*'Input| Escalations'!$I$17</f>
        <v>0</v>
      </c>
      <c r="AE356" s="172">
        <f>IF(ISNUMBER(FIND("decision",'Input| Setup'!$F$6)),'Input| Projects'!AM356,'Input| Projects'!W356)*O356*'Input| Escalations'!$I$17</f>
        <v>0</v>
      </c>
      <c r="AF356" s="175"/>
      <c r="AG356" s="172" cm="1">
        <f t="array" ref="AG356">IFERROR(--('Input| Projects'!$AS356="Yes")*_xlfn.SWITCH('Input| Overheads'!$C$50,"Direct costs",'Calc| Overheads Allocation'!C$8*Q356,"Internal labour",'Calc| Overheads Allocation'!C$8*Q356*'Input| Projects'!$AO356,"DNSP defined",'Calc| Overheads Allocation'!C$78*'Input| Projects'!$AV356,0),0)</f>
        <v>0</v>
      </c>
      <c r="AH356" s="172" cm="1">
        <f t="array" ref="AH356">IFERROR(--('Input| Projects'!$AS356="Yes")*_xlfn.SWITCH('Input| Overheads'!$C$50,"Direct costs",'Calc| Overheads Allocation'!D$8*R356,"Internal labour",'Calc| Overheads Allocation'!D$8*R356*'Input| Projects'!$AO356,"DNSP defined",'Calc| Overheads Allocation'!D$78*'Input| Projects'!$AV356,0),0)</f>
        <v>0</v>
      </c>
      <c r="AI356" s="172" cm="1">
        <f t="array" ref="AI356">IFERROR(--('Input| Projects'!$AS356="Yes")*_xlfn.SWITCH('Input| Overheads'!$C$50,"Direct costs",'Calc| Overheads Allocation'!E$8*S356,"Internal labour",'Calc| Overheads Allocation'!E$8*S356*'Input| Projects'!$AO356,"DNSP defined",'Calc| Overheads Allocation'!E$78*'Input| Projects'!$AV356,0),0)</f>
        <v>0</v>
      </c>
      <c r="AJ356" s="172" cm="1">
        <f t="array" ref="AJ356">IFERROR(--('Input| Projects'!$AS356="Yes")*_xlfn.SWITCH('Input| Overheads'!$C$50,"Direct costs",'Calc| Overheads Allocation'!F$8*T356,"Internal labour",'Calc| Overheads Allocation'!F$8*T356*'Input| Projects'!$AO356,"DNSP defined",'Calc| Overheads Allocation'!F$78*'Input| Projects'!$AV356,0),0)</f>
        <v>0</v>
      </c>
      <c r="AK356" s="172" cm="1">
        <f t="array" ref="AK356">IFERROR(--('Input| Projects'!$AS356="Yes")*_xlfn.SWITCH('Input| Overheads'!$C$50,"Direct costs",'Calc| Overheads Allocation'!G$8*U356,"Internal labour",'Calc| Overheads Allocation'!G$8*U356*'Input| Projects'!$AO356,"DNSP defined",'Calc| Overheads Allocation'!G$78*'Input| Projects'!$AV356,0),0)</f>
        <v>0</v>
      </c>
      <c r="AL356" s="172" cm="1">
        <f t="array" ref="AL356">IFERROR(--('Input| Projects'!$AS356="Yes")*_xlfn.SWITCH('Input| Overheads'!$C$50,"Direct costs",'Calc| Overheads Allocation'!H$8*V356,"Internal labour",'Calc| Overheads Allocation'!H$8*V356*'Input| Projects'!$AO356,"DNSP defined",'Calc| Overheads Allocation'!H$78*'Input| Projects'!$AV356,0),0)</f>
        <v>0</v>
      </c>
      <c r="AM356" s="172" cm="1">
        <f t="array" ref="AM356">IFERROR(--('Input| Projects'!$AS356="Yes")*_xlfn.SWITCH('Input| Overheads'!$C$50,"Direct costs",'Calc| Overheads Allocation'!I$8*W356,"Internal labour",'Calc| Overheads Allocation'!I$8*W356*'Input| Projects'!$AO356,"DNSP defined",'Calc| Overheads Allocation'!I$78*'Input| Projects'!$AV356,0),0)</f>
        <v>0</v>
      </c>
      <c r="AN356" s="175"/>
      <c r="AO356" s="172" cm="1">
        <f t="array" ref="AO356">IFERROR(--('Input| Projects'!$AT356="Yes")*_xlfn.SWITCH('Input| Overheads'!$C$50,"Direct costs",'Calc| Overheads Allocation'!C$9*Q356,"Internal labour",'Calc| Overheads Allocation'!C$9*Q356*'Input| Projects'!$AO356,"DNSP defined",'Calc| Overheads Allocation'!C$79*'Input| Projects'!$AW356,0),0)</f>
        <v>0</v>
      </c>
      <c r="AP356" s="172" cm="1">
        <f t="array" ref="AP356">IFERROR(--('Input| Projects'!$AT356="Yes")*_xlfn.SWITCH('Input| Overheads'!$C$50,"Direct costs",'Calc| Overheads Allocation'!D$9*R356,"Internal labour",'Calc| Overheads Allocation'!D$9*R356*'Input| Projects'!$AO356,"DNSP defined",'Calc| Overheads Allocation'!D$79*'Input| Projects'!$AW356,0),0)</f>
        <v>0</v>
      </c>
      <c r="AQ356" s="172" cm="1">
        <f t="array" ref="AQ356">IFERROR(--('Input| Projects'!$AT356="Yes")*_xlfn.SWITCH('Input| Overheads'!$C$50,"Direct costs",'Calc| Overheads Allocation'!E$9*S356,"Internal labour",'Calc| Overheads Allocation'!E$9*S356*'Input| Projects'!$AO356,"DNSP defined",'Calc| Overheads Allocation'!E$79*'Input| Projects'!$AW356,0),0)</f>
        <v>0</v>
      </c>
      <c r="AR356" s="172" cm="1">
        <f t="array" ref="AR356">IFERROR(--('Input| Projects'!$AT356="Yes")*_xlfn.SWITCH('Input| Overheads'!$C$50,"Direct costs",'Calc| Overheads Allocation'!F$9*T356,"Internal labour",'Calc| Overheads Allocation'!F$9*T356*'Input| Projects'!$AO356,"DNSP defined",'Calc| Overheads Allocation'!F$79*'Input| Projects'!$AW356,0),0)</f>
        <v>0</v>
      </c>
      <c r="AS356" s="172" cm="1">
        <f t="array" ref="AS356">IFERROR(--('Input| Projects'!$AT356="Yes")*_xlfn.SWITCH('Input| Overheads'!$C$50,"Direct costs",'Calc| Overheads Allocation'!G$9*U356,"Internal labour",'Calc| Overheads Allocation'!G$9*U356*'Input| Projects'!$AO356,"DNSP defined",'Calc| Overheads Allocation'!G$79*'Input| Projects'!$AW356,0),0)</f>
        <v>0</v>
      </c>
      <c r="AT356" s="172" cm="1">
        <f t="array" ref="AT356">IFERROR(--('Input| Projects'!$AT356="Yes")*_xlfn.SWITCH('Input| Overheads'!$C$50,"Direct costs",'Calc| Overheads Allocation'!H$9*V356,"Internal labour",'Calc| Overheads Allocation'!H$9*V356*'Input| Projects'!$AO356,"DNSP defined",'Calc| Overheads Allocation'!H$79*'Input| Projects'!$AW356,0),0)</f>
        <v>0</v>
      </c>
      <c r="AU356" s="172" cm="1">
        <f t="array" ref="AU356">IFERROR(--('Input| Projects'!$AT356="Yes")*_xlfn.SWITCH('Input| Overheads'!$C$50,"Direct costs",'Calc| Overheads Allocation'!I$9*W356,"Internal labour",'Calc| Overheads Allocation'!I$9*W356*'Input| Projects'!$AO356,"DNSP defined",'Calc| Overheads Allocation'!I$79*'Input| Projects'!$AW356,0),0)</f>
        <v>0</v>
      </c>
      <c r="AV356" s="175"/>
      <c r="AW356" s="172">
        <f t="shared" si="134"/>
        <v>0</v>
      </c>
      <c r="AX356" s="172">
        <f t="shared" si="135"/>
        <v>0</v>
      </c>
      <c r="AY356" s="172">
        <f t="shared" si="136"/>
        <v>0</v>
      </c>
      <c r="AZ356" s="172">
        <f t="shared" si="137"/>
        <v>0</v>
      </c>
      <c r="BA356" s="172">
        <f t="shared" si="138"/>
        <v>0</v>
      </c>
      <c r="BB356" s="172">
        <f t="shared" si="139"/>
        <v>0</v>
      </c>
      <c r="BC356" s="172">
        <f t="shared" si="140"/>
        <v>0</v>
      </c>
      <c r="BD356" s="176"/>
      <c r="BE356" s="172">
        <f t="shared" si="141"/>
        <v>0</v>
      </c>
      <c r="BF356" s="172">
        <f t="shared" si="142"/>
        <v>0</v>
      </c>
      <c r="BG356" s="172">
        <f t="shared" si="143"/>
        <v>0</v>
      </c>
      <c r="BH356" s="172">
        <f t="shared" si="144"/>
        <v>0</v>
      </c>
      <c r="BI356" s="172">
        <f t="shared" si="145"/>
        <v>0</v>
      </c>
      <c r="BJ356" s="172">
        <f t="shared" si="146"/>
        <v>0</v>
      </c>
      <c r="BK356" s="172">
        <f t="shared" si="147"/>
        <v>0</v>
      </c>
      <c r="BL356" s="176"/>
      <c r="BM356" s="172">
        <f t="shared" si="126"/>
        <v>0</v>
      </c>
      <c r="BN356" s="172">
        <f t="shared" si="127"/>
        <v>0</v>
      </c>
      <c r="BO356" s="172">
        <f t="shared" si="128"/>
        <v>0</v>
      </c>
      <c r="BP356" s="172">
        <f t="shared" si="129"/>
        <v>0</v>
      </c>
      <c r="BQ356" s="172">
        <f t="shared" si="130"/>
        <v>0</v>
      </c>
      <c r="BR356" s="172">
        <f t="shared" si="131"/>
        <v>0</v>
      </c>
      <c r="BS356" s="172">
        <f t="shared" si="132"/>
        <v>0</v>
      </c>
      <c r="BT356" s="55"/>
      <c r="BU356" s="158">
        <f>SUMIF('Input| Projects'!$BA$8:$CX$8,RIGHT(BU$9,3),'Input| Projects'!$BA356:$CX356)</f>
        <v>0</v>
      </c>
      <c r="BV356" s="158">
        <f>SUMIF('Input| Projects'!$BA$8:$CX$8,RIGHT(BV$9,3),'Input| Projects'!$BA356:$CX356)</f>
        <v>0</v>
      </c>
      <c r="BW356" s="79" t="str">
        <f t="shared" si="133"/>
        <v/>
      </c>
    </row>
    <row r="357" spans="2:75" x14ac:dyDescent="0.2">
      <c r="B357" s="123">
        <f>IFERROR('Input| Projects'!B357,"")</f>
        <v>348</v>
      </c>
      <c r="C357" s="160" t="str">
        <f>IFERROR(IF('Input| Projects'!C357="","",'Input| Projects'!C357),"")</f>
        <v/>
      </c>
      <c r="D357" s="160" t="str">
        <f>IFERROR(IF('Input| Projects'!D357="","",'Input| Projects'!D357),"")</f>
        <v/>
      </c>
      <c r="E357" s="53"/>
      <c r="F357" s="160" t="str">
        <f>IF(LEN('Input| Projects'!F357)&gt;0,'Input| Projects'!F357,"")</f>
        <v/>
      </c>
      <c r="G357" s="160" t="str">
        <f>IF(LEN('Input| Projects'!G357)&gt;0,'Input| Projects'!G357,"")</f>
        <v/>
      </c>
      <c r="H357" s="10"/>
      <c r="I357" s="194" cm="1">
        <f t="array" ref="I357">IF(LEN($F357)&gt;0,1+IFERROR(SUMPRODUCT(TRANSPOSE('Input| Projects'!$AO357:$AQ357),INDEX('Input| Escalations'!$F$27:$L$29,,MATCH(Q$9,'Input| Escalations'!$F$21:$L$21,0))),0),0)</f>
        <v>0</v>
      </c>
      <c r="J357" s="194" cm="1">
        <f t="array" ref="J357">IF(LEN($F357)&gt;0,1+IFERROR(SUMPRODUCT(TRANSPOSE('Input| Projects'!$AO357:$AQ357),INDEX('Input| Escalations'!$F$27:$L$29,,MATCH(R$9,'Input| Escalations'!$F$21:$L$21,0))),0),0)</f>
        <v>0</v>
      </c>
      <c r="K357" s="194" cm="1">
        <f t="array" ref="K357">IF(LEN($F357)&gt;0,1+IFERROR(SUMPRODUCT(TRANSPOSE('Input| Projects'!$AO357:$AQ357),INDEX('Input| Escalations'!$F$27:$L$29,,MATCH(S$9,'Input| Escalations'!$F$21:$L$21,0))),0),0)</f>
        <v>0</v>
      </c>
      <c r="L357" s="194" cm="1">
        <f t="array" ref="L357">IF(LEN($F357)&gt;0,1+IFERROR(SUMPRODUCT(TRANSPOSE('Input| Projects'!$AO357:$AQ357),INDEX('Input| Escalations'!$F$27:$L$29,,MATCH(T$9,'Input| Escalations'!$F$21:$L$21,0))),0),0)</f>
        <v>0</v>
      </c>
      <c r="M357" s="194" cm="1">
        <f t="array" ref="M357">IF(LEN($F357)&gt;0,1+IFERROR(SUMPRODUCT(TRANSPOSE('Input| Projects'!$AO357:$AQ357),INDEX('Input| Escalations'!$F$27:$L$29,,MATCH(U$9,'Input| Escalations'!$F$21:$L$21,0))),0),0)</f>
        <v>0</v>
      </c>
      <c r="N357" s="194" cm="1">
        <f t="array" ref="N357">IF(LEN($F357)&gt;0,1+IFERROR(SUMPRODUCT(TRANSPOSE('Input| Projects'!$AO357:$AQ357),INDEX('Input| Escalations'!$F$27:$L$29,,MATCH(V$9,'Input| Escalations'!$F$21:$L$21,0))),0),0)</f>
        <v>0</v>
      </c>
      <c r="O357" s="194" cm="1">
        <f t="array" ref="O357">IF(LEN($F357)&gt;0,1+IFERROR(SUMPRODUCT(TRANSPOSE('Input| Projects'!$AO357:$AQ357),INDEX('Input| Escalations'!$F$27:$L$29,,MATCH(W$9,'Input| Escalations'!$F$21:$L$21,0))),0),0)</f>
        <v>0</v>
      </c>
      <c r="P357" s="10"/>
      <c r="Q357" s="172">
        <f>IFERROR(IF(ISNUMBER(FIND("decision",'Input| Setup'!$F$6)),'Input| Projects'!Y357,'Input| Projects'!I357)*'Input| Escalations'!$I$17*I357,0)</f>
        <v>0</v>
      </c>
      <c r="R357" s="172">
        <f>IFERROR(IF(ISNUMBER(FIND("decision",'Input| Setup'!$F$6)),'Input| Projects'!Z357,'Input| Projects'!J357)*'Input| Escalations'!$I$17*J357,0)</f>
        <v>0</v>
      </c>
      <c r="S357" s="172">
        <f>IFERROR(IF(ISNUMBER(FIND("decision",'Input| Setup'!$F$6)),'Input| Projects'!AA357,'Input| Projects'!K357)*'Input| Escalations'!$I$17*K357,0)</f>
        <v>0</v>
      </c>
      <c r="T357" s="172">
        <f>IFERROR(IF(ISNUMBER(FIND("decision",'Input| Setup'!$F$6)),'Input| Projects'!AB357,'Input| Projects'!L357)*'Input| Escalations'!$I$17*L357,0)</f>
        <v>0</v>
      </c>
      <c r="U357" s="172">
        <f>IFERROR(IF(ISNUMBER(FIND("decision",'Input| Setup'!$F$6)),'Input| Projects'!AC357,'Input| Projects'!M357)*'Input| Escalations'!$I$17*M357,0)</f>
        <v>0</v>
      </c>
      <c r="V357" s="172">
        <f>IFERROR(IF(ISNUMBER(FIND("decision",'Input| Setup'!$F$6)),'Input| Projects'!AD357,'Input| Projects'!N357)*'Input| Escalations'!$I$17*N357,0)</f>
        <v>0</v>
      </c>
      <c r="W357" s="172">
        <f>IFERROR(IF(ISNUMBER(FIND("decision",'Input| Setup'!$F$6)),'Input| Projects'!AE357,'Input| Projects'!O357)*'Input| Escalations'!$I$17*O357,0)</f>
        <v>0</v>
      </c>
      <c r="X357" s="175"/>
      <c r="Y357" s="172">
        <f>IF(ISNUMBER(FIND("decision",'Input| Setup'!$F$6)),'Input| Projects'!AG357,'Input| Projects'!Q357)*I357*'Input| Escalations'!$I$17</f>
        <v>0</v>
      </c>
      <c r="Z357" s="172">
        <f>IF(ISNUMBER(FIND("decision",'Input| Setup'!$F$6)),'Input| Projects'!AH357,'Input| Projects'!R357)*J357*'Input| Escalations'!$I$17</f>
        <v>0</v>
      </c>
      <c r="AA357" s="172">
        <f>IF(ISNUMBER(FIND("decision",'Input| Setup'!$F$6)),'Input| Projects'!AI357,'Input| Projects'!S357)*K357*'Input| Escalations'!$I$17</f>
        <v>0</v>
      </c>
      <c r="AB357" s="172">
        <f>IF(ISNUMBER(FIND("decision",'Input| Setup'!$F$6)),'Input| Projects'!AJ357,'Input| Projects'!T357)*L357*'Input| Escalations'!$I$17</f>
        <v>0</v>
      </c>
      <c r="AC357" s="172">
        <f>IF(ISNUMBER(FIND("decision",'Input| Setup'!$F$6)),'Input| Projects'!AK357,'Input| Projects'!U357)*M357*'Input| Escalations'!$I$17</f>
        <v>0</v>
      </c>
      <c r="AD357" s="172">
        <f>IF(ISNUMBER(FIND("decision",'Input| Setup'!$F$6)),'Input| Projects'!AL357,'Input| Projects'!V357)*N357*'Input| Escalations'!$I$17</f>
        <v>0</v>
      </c>
      <c r="AE357" s="172">
        <f>IF(ISNUMBER(FIND("decision",'Input| Setup'!$F$6)),'Input| Projects'!AM357,'Input| Projects'!W357)*O357*'Input| Escalations'!$I$17</f>
        <v>0</v>
      </c>
      <c r="AF357" s="175"/>
      <c r="AG357" s="172" cm="1">
        <f t="array" ref="AG357">IFERROR(--('Input| Projects'!$AS357="Yes")*_xlfn.SWITCH('Input| Overheads'!$C$50,"Direct costs",'Calc| Overheads Allocation'!C$8*Q357,"Internal labour",'Calc| Overheads Allocation'!C$8*Q357*'Input| Projects'!$AO357,"DNSP defined",'Calc| Overheads Allocation'!C$78*'Input| Projects'!$AV357,0),0)</f>
        <v>0</v>
      </c>
      <c r="AH357" s="172" cm="1">
        <f t="array" ref="AH357">IFERROR(--('Input| Projects'!$AS357="Yes")*_xlfn.SWITCH('Input| Overheads'!$C$50,"Direct costs",'Calc| Overheads Allocation'!D$8*R357,"Internal labour",'Calc| Overheads Allocation'!D$8*R357*'Input| Projects'!$AO357,"DNSP defined",'Calc| Overheads Allocation'!D$78*'Input| Projects'!$AV357,0),0)</f>
        <v>0</v>
      </c>
      <c r="AI357" s="172" cm="1">
        <f t="array" ref="AI357">IFERROR(--('Input| Projects'!$AS357="Yes")*_xlfn.SWITCH('Input| Overheads'!$C$50,"Direct costs",'Calc| Overheads Allocation'!E$8*S357,"Internal labour",'Calc| Overheads Allocation'!E$8*S357*'Input| Projects'!$AO357,"DNSP defined",'Calc| Overheads Allocation'!E$78*'Input| Projects'!$AV357,0),0)</f>
        <v>0</v>
      </c>
      <c r="AJ357" s="172" cm="1">
        <f t="array" ref="AJ357">IFERROR(--('Input| Projects'!$AS357="Yes")*_xlfn.SWITCH('Input| Overheads'!$C$50,"Direct costs",'Calc| Overheads Allocation'!F$8*T357,"Internal labour",'Calc| Overheads Allocation'!F$8*T357*'Input| Projects'!$AO357,"DNSP defined",'Calc| Overheads Allocation'!F$78*'Input| Projects'!$AV357,0),0)</f>
        <v>0</v>
      </c>
      <c r="AK357" s="172" cm="1">
        <f t="array" ref="AK357">IFERROR(--('Input| Projects'!$AS357="Yes")*_xlfn.SWITCH('Input| Overheads'!$C$50,"Direct costs",'Calc| Overheads Allocation'!G$8*U357,"Internal labour",'Calc| Overheads Allocation'!G$8*U357*'Input| Projects'!$AO357,"DNSP defined",'Calc| Overheads Allocation'!G$78*'Input| Projects'!$AV357,0),0)</f>
        <v>0</v>
      </c>
      <c r="AL357" s="172" cm="1">
        <f t="array" ref="AL357">IFERROR(--('Input| Projects'!$AS357="Yes")*_xlfn.SWITCH('Input| Overheads'!$C$50,"Direct costs",'Calc| Overheads Allocation'!H$8*V357,"Internal labour",'Calc| Overheads Allocation'!H$8*V357*'Input| Projects'!$AO357,"DNSP defined",'Calc| Overheads Allocation'!H$78*'Input| Projects'!$AV357,0),0)</f>
        <v>0</v>
      </c>
      <c r="AM357" s="172" cm="1">
        <f t="array" ref="AM357">IFERROR(--('Input| Projects'!$AS357="Yes")*_xlfn.SWITCH('Input| Overheads'!$C$50,"Direct costs",'Calc| Overheads Allocation'!I$8*W357,"Internal labour",'Calc| Overheads Allocation'!I$8*W357*'Input| Projects'!$AO357,"DNSP defined",'Calc| Overheads Allocation'!I$78*'Input| Projects'!$AV357,0),0)</f>
        <v>0</v>
      </c>
      <c r="AN357" s="175"/>
      <c r="AO357" s="172" cm="1">
        <f t="array" ref="AO357">IFERROR(--('Input| Projects'!$AT357="Yes")*_xlfn.SWITCH('Input| Overheads'!$C$50,"Direct costs",'Calc| Overheads Allocation'!C$9*Q357,"Internal labour",'Calc| Overheads Allocation'!C$9*Q357*'Input| Projects'!$AO357,"DNSP defined",'Calc| Overheads Allocation'!C$79*'Input| Projects'!$AW357,0),0)</f>
        <v>0</v>
      </c>
      <c r="AP357" s="172" cm="1">
        <f t="array" ref="AP357">IFERROR(--('Input| Projects'!$AT357="Yes")*_xlfn.SWITCH('Input| Overheads'!$C$50,"Direct costs",'Calc| Overheads Allocation'!D$9*R357,"Internal labour",'Calc| Overheads Allocation'!D$9*R357*'Input| Projects'!$AO357,"DNSP defined",'Calc| Overheads Allocation'!D$79*'Input| Projects'!$AW357,0),0)</f>
        <v>0</v>
      </c>
      <c r="AQ357" s="172" cm="1">
        <f t="array" ref="AQ357">IFERROR(--('Input| Projects'!$AT357="Yes")*_xlfn.SWITCH('Input| Overheads'!$C$50,"Direct costs",'Calc| Overheads Allocation'!E$9*S357,"Internal labour",'Calc| Overheads Allocation'!E$9*S357*'Input| Projects'!$AO357,"DNSP defined",'Calc| Overheads Allocation'!E$79*'Input| Projects'!$AW357,0),0)</f>
        <v>0</v>
      </c>
      <c r="AR357" s="172" cm="1">
        <f t="array" ref="AR357">IFERROR(--('Input| Projects'!$AT357="Yes")*_xlfn.SWITCH('Input| Overheads'!$C$50,"Direct costs",'Calc| Overheads Allocation'!F$9*T357,"Internal labour",'Calc| Overheads Allocation'!F$9*T357*'Input| Projects'!$AO357,"DNSP defined",'Calc| Overheads Allocation'!F$79*'Input| Projects'!$AW357,0),0)</f>
        <v>0</v>
      </c>
      <c r="AS357" s="172" cm="1">
        <f t="array" ref="AS357">IFERROR(--('Input| Projects'!$AT357="Yes")*_xlfn.SWITCH('Input| Overheads'!$C$50,"Direct costs",'Calc| Overheads Allocation'!G$9*U357,"Internal labour",'Calc| Overheads Allocation'!G$9*U357*'Input| Projects'!$AO357,"DNSP defined",'Calc| Overheads Allocation'!G$79*'Input| Projects'!$AW357,0),0)</f>
        <v>0</v>
      </c>
      <c r="AT357" s="172" cm="1">
        <f t="array" ref="AT357">IFERROR(--('Input| Projects'!$AT357="Yes")*_xlfn.SWITCH('Input| Overheads'!$C$50,"Direct costs",'Calc| Overheads Allocation'!H$9*V357,"Internal labour",'Calc| Overheads Allocation'!H$9*V357*'Input| Projects'!$AO357,"DNSP defined",'Calc| Overheads Allocation'!H$79*'Input| Projects'!$AW357,0),0)</f>
        <v>0</v>
      </c>
      <c r="AU357" s="172" cm="1">
        <f t="array" ref="AU357">IFERROR(--('Input| Projects'!$AT357="Yes")*_xlfn.SWITCH('Input| Overheads'!$C$50,"Direct costs",'Calc| Overheads Allocation'!I$9*W357,"Internal labour",'Calc| Overheads Allocation'!I$9*W357*'Input| Projects'!$AO357,"DNSP defined",'Calc| Overheads Allocation'!I$79*'Input| Projects'!$AW357,0),0)</f>
        <v>0</v>
      </c>
      <c r="AV357" s="175"/>
      <c r="AW357" s="172">
        <f t="shared" si="134"/>
        <v>0</v>
      </c>
      <c r="AX357" s="172">
        <f t="shared" si="135"/>
        <v>0</v>
      </c>
      <c r="AY357" s="172">
        <f t="shared" si="136"/>
        <v>0</v>
      </c>
      <c r="AZ357" s="172">
        <f t="shared" si="137"/>
        <v>0</v>
      </c>
      <c r="BA357" s="172">
        <f t="shared" si="138"/>
        <v>0</v>
      </c>
      <c r="BB357" s="172">
        <f t="shared" si="139"/>
        <v>0</v>
      </c>
      <c r="BC357" s="172">
        <f t="shared" si="140"/>
        <v>0</v>
      </c>
      <c r="BD357" s="176"/>
      <c r="BE357" s="172">
        <f t="shared" si="141"/>
        <v>0</v>
      </c>
      <c r="BF357" s="172">
        <f t="shared" si="142"/>
        <v>0</v>
      </c>
      <c r="BG357" s="172">
        <f t="shared" si="143"/>
        <v>0</v>
      </c>
      <c r="BH357" s="172">
        <f t="shared" si="144"/>
        <v>0</v>
      </c>
      <c r="BI357" s="172">
        <f t="shared" si="145"/>
        <v>0</v>
      </c>
      <c r="BJ357" s="172">
        <f t="shared" si="146"/>
        <v>0</v>
      </c>
      <c r="BK357" s="172">
        <f t="shared" si="147"/>
        <v>0</v>
      </c>
      <c r="BL357" s="176"/>
      <c r="BM357" s="172">
        <f t="shared" si="126"/>
        <v>0</v>
      </c>
      <c r="BN357" s="172">
        <f t="shared" si="127"/>
        <v>0</v>
      </c>
      <c r="BO357" s="172">
        <f t="shared" si="128"/>
        <v>0</v>
      </c>
      <c r="BP357" s="172">
        <f t="shared" si="129"/>
        <v>0</v>
      </c>
      <c r="BQ357" s="172">
        <f t="shared" si="130"/>
        <v>0</v>
      </c>
      <c r="BR357" s="172">
        <f t="shared" si="131"/>
        <v>0</v>
      </c>
      <c r="BS357" s="172">
        <f t="shared" si="132"/>
        <v>0</v>
      </c>
      <c r="BT357" s="55"/>
      <c r="BU357" s="158">
        <f>SUMIF('Input| Projects'!$BA$8:$CX$8,RIGHT(BU$9,3),'Input| Projects'!$BA357:$CX357)</f>
        <v>0</v>
      </c>
      <c r="BV357" s="158">
        <f>SUMIF('Input| Projects'!$BA$8:$CX$8,RIGHT(BV$9,3),'Input| Projects'!$BA357:$CX357)</f>
        <v>0</v>
      </c>
      <c r="BW357" s="79" t="str">
        <f t="shared" si="133"/>
        <v/>
      </c>
    </row>
    <row r="358" spans="2:75" x14ac:dyDescent="0.2">
      <c r="B358" s="123">
        <f>IFERROR('Input| Projects'!B358,"")</f>
        <v>349</v>
      </c>
      <c r="C358" s="160" t="str">
        <f>IFERROR(IF('Input| Projects'!C358="","",'Input| Projects'!C358),"")</f>
        <v/>
      </c>
      <c r="D358" s="160" t="str">
        <f>IFERROR(IF('Input| Projects'!D358="","",'Input| Projects'!D358),"")</f>
        <v/>
      </c>
      <c r="E358" s="53"/>
      <c r="F358" s="160" t="str">
        <f>IF(LEN('Input| Projects'!F358)&gt;0,'Input| Projects'!F358,"")</f>
        <v/>
      </c>
      <c r="G358" s="160" t="str">
        <f>IF(LEN('Input| Projects'!G358)&gt;0,'Input| Projects'!G358,"")</f>
        <v/>
      </c>
      <c r="H358" s="10"/>
      <c r="I358" s="194" cm="1">
        <f t="array" ref="I358">IF(LEN($F358)&gt;0,1+IFERROR(SUMPRODUCT(TRANSPOSE('Input| Projects'!$AO358:$AQ358),INDEX('Input| Escalations'!$F$27:$L$29,,MATCH(Q$9,'Input| Escalations'!$F$21:$L$21,0))),0),0)</f>
        <v>0</v>
      </c>
      <c r="J358" s="194" cm="1">
        <f t="array" ref="J358">IF(LEN($F358)&gt;0,1+IFERROR(SUMPRODUCT(TRANSPOSE('Input| Projects'!$AO358:$AQ358),INDEX('Input| Escalations'!$F$27:$L$29,,MATCH(R$9,'Input| Escalations'!$F$21:$L$21,0))),0),0)</f>
        <v>0</v>
      </c>
      <c r="K358" s="194" cm="1">
        <f t="array" ref="K358">IF(LEN($F358)&gt;0,1+IFERROR(SUMPRODUCT(TRANSPOSE('Input| Projects'!$AO358:$AQ358),INDEX('Input| Escalations'!$F$27:$L$29,,MATCH(S$9,'Input| Escalations'!$F$21:$L$21,0))),0),0)</f>
        <v>0</v>
      </c>
      <c r="L358" s="194" cm="1">
        <f t="array" ref="L358">IF(LEN($F358)&gt;0,1+IFERROR(SUMPRODUCT(TRANSPOSE('Input| Projects'!$AO358:$AQ358),INDEX('Input| Escalations'!$F$27:$L$29,,MATCH(T$9,'Input| Escalations'!$F$21:$L$21,0))),0),0)</f>
        <v>0</v>
      </c>
      <c r="M358" s="194" cm="1">
        <f t="array" ref="M358">IF(LEN($F358)&gt;0,1+IFERROR(SUMPRODUCT(TRANSPOSE('Input| Projects'!$AO358:$AQ358),INDEX('Input| Escalations'!$F$27:$L$29,,MATCH(U$9,'Input| Escalations'!$F$21:$L$21,0))),0),0)</f>
        <v>0</v>
      </c>
      <c r="N358" s="194" cm="1">
        <f t="array" ref="N358">IF(LEN($F358)&gt;0,1+IFERROR(SUMPRODUCT(TRANSPOSE('Input| Projects'!$AO358:$AQ358),INDEX('Input| Escalations'!$F$27:$L$29,,MATCH(V$9,'Input| Escalations'!$F$21:$L$21,0))),0),0)</f>
        <v>0</v>
      </c>
      <c r="O358" s="194" cm="1">
        <f t="array" ref="O358">IF(LEN($F358)&gt;0,1+IFERROR(SUMPRODUCT(TRANSPOSE('Input| Projects'!$AO358:$AQ358),INDEX('Input| Escalations'!$F$27:$L$29,,MATCH(W$9,'Input| Escalations'!$F$21:$L$21,0))),0),0)</f>
        <v>0</v>
      </c>
      <c r="P358" s="10"/>
      <c r="Q358" s="172">
        <f>IFERROR(IF(ISNUMBER(FIND("decision",'Input| Setup'!$F$6)),'Input| Projects'!Y358,'Input| Projects'!I358)*'Input| Escalations'!$I$17*I358,0)</f>
        <v>0</v>
      </c>
      <c r="R358" s="172">
        <f>IFERROR(IF(ISNUMBER(FIND("decision",'Input| Setup'!$F$6)),'Input| Projects'!Z358,'Input| Projects'!J358)*'Input| Escalations'!$I$17*J358,0)</f>
        <v>0</v>
      </c>
      <c r="S358" s="172">
        <f>IFERROR(IF(ISNUMBER(FIND("decision",'Input| Setup'!$F$6)),'Input| Projects'!AA358,'Input| Projects'!K358)*'Input| Escalations'!$I$17*K358,0)</f>
        <v>0</v>
      </c>
      <c r="T358" s="172">
        <f>IFERROR(IF(ISNUMBER(FIND("decision",'Input| Setup'!$F$6)),'Input| Projects'!AB358,'Input| Projects'!L358)*'Input| Escalations'!$I$17*L358,0)</f>
        <v>0</v>
      </c>
      <c r="U358" s="172">
        <f>IFERROR(IF(ISNUMBER(FIND("decision",'Input| Setup'!$F$6)),'Input| Projects'!AC358,'Input| Projects'!M358)*'Input| Escalations'!$I$17*M358,0)</f>
        <v>0</v>
      </c>
      <c r="V358" s="172">
        <f>IFERROR(IF(ISNUMBER(FIND("decision",'Input| Setup'!$F$6)),'Input| Projects'!AD358,'Input| Projects'!N358)*'Input| Escalations'!$I$17*N358,0)</f>
        <v>0</v>
      </c>
      <c r="W358" s="172">
        <f>IFERROR(IF(ISNUMBER(FIND("decision",'Input| Setup'!$F$6)),'Input| Projects'!AE358,'Input| Projects'!O358)*'Input| Escalations'!$I$17*O358,0)</f>
        <v>0</v>
      </c>
      <c r="X358" s="175"/>
      <c r="Y358" s="172">
        <f>IF(ISNUMBER(FIND("decision",'Input| Setup'!$F$6)),'Input| Projects'!AG358,'Input| Projects'!Q358)*I358*'Input| Escalations'!$I$17</f>
        <v>0</v>
      </c>
      <c r="Z358" s="172">
        <f>IF(ISNUMBER(FIND("decision",'Input| Setup'!$F$6)),'Input| Projects'!AH358,'Input| Projects'!R358)*J358*'Input| Escalations'!$I$17</f>
        <v>0</v>
      </c>
      <c r="AA358" s="172">
        <f>IF(ISNUMBER(FIND("decision",'Input| Setup'!$F$6)),'Input| Projects'!AI358,'Input| Projects'!S358)*K358*'Input| Escalations'!$I$17</f>
        <v>0</v>
      </c>
      <c r="AB358" s="172">
        <f>IF(ISNUMBER(FIND("decision",'Input| Setup'!$F$6)),'Input| Projects'!AJ358,'Input| Projects'!T358)*L358*'Input| Escalations'!$I$17</f>
        <v>0</v>
      </c>
      <c r="AC358" s="172">
        <f>IF(ISNUMBER(FIND("decision",'Input| Setup'!$F$6)),'Input| Projects'!AK358,'Input| Projects'!U358)*M358*'Input| Escalations'!$I$17</f>
        <v>0</v>
      </c>
      <c r="AD358" s="172">
        <f>IF(ISNUMBER(FIND("decision",'Input| Setup'!$F$6)),'Input| Projects'!AL358,'Input| Projects'!V358)*N358*'Input| Escalations'!$I$17</f>
        <v>0</v>
      </c>
      <c r="AE358" s="172">
        <f>IF(ISNUMBER(FIND("decision",'Input| Setup'!$F$6)),'Input| Projects'!AM358,'Input| Projects'!W358)*O358*'Input| Escalations'!$I$17</f>
        <v>0</v>
      </c>
      <c r="AF358" s="175"/>
      <c r="AG358" s="172" cm="1">
        <f t="array" ref="AG358">IFERROR(--('Input| Projects'!$AS358="Yes")*_xlfn.SWITCH('Input| Overheads'!$C$50,"Direct costs",'Calc| Overheads Allocation'!C$8*Q358,"Internal labour",'Calc| Overheads Allocation'!C$8*Q358*'Input| Projects'!$AO358,"DNSP defined",'Calc| Overheads Allocation'!C$78*'Input| Projects'!$AV358,0),0)</f>
        <v>0</v>
      </c>
      <c r="AH358" s="172" cm="1">
        <f t="array" ref="AH358">IFERROR(--('Input| Projects'!$AS358="Yes")*_xlfn.SWITCH('Input| Overheads'!$C$50,"Direct costs",'Calc| Overheads Allocation'!D$8*R358,"Internal labour",'Calc| Overheads Allocation'!D$8*R358*'Input| Projects'!$AO358,"DNSP defined",'Calc| Overheads Allocation'!D$78*'Input| Projects'!$AV358,0),0)</f>
        <v>0</v>
      </c>
      <c r="AI358" s="172" cm="1">
        <f t="array" ref="AI358">IFERROR(--('Input| Projects'!$AS358="Yes")*_xlfn.SWITCH('Input| Overheads'!$C$50,"Direct costs",'Calc| Overheads Allocation'!E$8*S358,"Internal labour",'Calc| Overheads Allocation'!E$8*S358*'Input| Projects'!$AO358,"DNSP defined",'Calc| Overheads Allocation'!E$78*'Input| Projects'!$AV358,0),0)</f>
        <v>0</v>
      </c>
      <c r="AJ358" s="172" cm="1">
        <f t="array" ref="AJ358">IFERROR(--('Input| Projects'!$AS358="Yes")*_xlfn.SWITCH('Input| Overheads'!$C$50,"Direct costs",'Calc| Overheads Allocation'!F$8*T358,"Internal labour",'Calc| Overheads Allocation'!F$8*T358*'Input| Projects'!$AO358,"DNSP defined",'Calc| Overheads Allocation'!F$78*'Input| Projects'!$AV358,0),0)</f>
        <v>0</v>
      </c>
      <c r="AK358" s="172" cm="1">
        <f t="array" ref="AK358">IFERROR(--('Input| Projects'!$AS358="Yes")*_xlfn.SWITCH('Input| Overheads'!$C$50,"Direct costs",'Calc| Overheads Allocation'!G$8*U358,"Internal labour",'Calc| Overheads Allocation'!G$8*U358*'Input| Projects'!$AO358,"DNSP defined",'Calc| Overheads Allocation'!G$78*'Input| Projects'!$AV358,0),0)</f>
        <v>0</v>
      </c>
      <c r="AL358" s="172" cm="1">
        <f t="array" ref="AL358">IFERROR(--('Input| Projects'!$AS358="Yes")*_xlfn.SWITCH('Input| Overheads'!$C$50,"Direct costs",'Calc| Overheads Allocation'!H$8*V358,"Internal labour",'Calc| Overheads Allocation'!H$8*V358*'Input| Projects'!$AO358,"DNSP defined",'Calc| Overheads Allocation'!H$78*'Input| Projects'!$AV358,0),0)</f>
        <v>0</v>
      </c>
      <c r="AM358" s="172" cm="1">
        <f t="array" ref="AM358">IFERROR(--('Input| Projects'!$AS358="Yes")*_xlfn.SWITCH('Input| Overheads'!$C$50,"Direct costs",'Calc| Overheads Allocation'!I$8*W358,"Internal labour",'Calc| Overheads Allocation'!I$8*W358*'Input| Projects'!$AO358,"DNSP defined",'Calc| Overheads Allocation'!I$78*'Input| Projects'!$AV358,0),0)</f>
        <v>0</v>
      </c>
      <c r="AN358" s="175"/>
      <c r="AO358" s="172" cm="1">
        <f t="array" ref="AO358">IFERROR(--('Input| Projects'!$AT358="Yes")*_xlfn.SWITCH('Input| Overheads'!$C$50,"Direct costs",'Calc| Overheads Allocation'!C$9*Q358,"Internal labour",'Calc| Overheads Allocation'!C$9*Q358*'Input| Projects'!$AO358,"DNSP defined",'Calc| Overheads Allocation'!C$79*'Input| Projects'!$AW358,0),0)</f>
        <v>0</v>
      </c>
      <c r="AP358" s="172" cm="1">
        <f t="array" ref="AP358">IFERROR(--('Input| Projects'!$AT358="Yes")*_xlfn.SWITCH('Input| Overheads'!$C$50,"Direct costs",'Calc| Overheads Allocation'!D$9*R358,"Internal labour",'Calc| Overheads Allocation'!D$9*R358*'Input| Projects'!$AO358,"DNSP defined",'Calc| Overheads Allocation'!D$79*'Input| Projects'!$AW358,0),0)</f>
        <v>0</v>
      </c>
      <c r="AQ358" s="172" cm="1">
        <f t="array" ref="AQ358">IFERROR(--('Input| Projects'!$AT358="Yes")*_xlfn.SWITCH('Input| Overheads'!$C$50,"Direct costs",'Calc| Overheads Allocation'!E$9*S358,"Internal labour",'Calc| Overheads Allocation'!E$9*S358*'Input| Projects'!$AO358,"DNSP defined",'Calc| Overheads Allocation'!E$79*'Input| Projects'!$AW358,0),0)</f>
        <v>0</v>
      </c>
      <c r="AR358" s="172" cm="1">
        <f t="array" ref="AR358">IFERROR(--('Input| Projects'!$AT358="Yes")*_xlfn.SWITCH('Input| Overheads'!$C$50,"Direct costs",'Calc| Overheads Allocation'!F$9*T358,"Internal labour",'Calc| Overheads Allocation'!F$9*T358*'Input| Projects'!$AO358,"DNSP defined",'Calc| Overheads Allocation'!F$79*'Input| Projects'!$AW358,0),0)</f>
        <v>0</v>
      </c>
      <c r="AS358" s="172" cm="1">
        <f t="array" ref="AS358">IFERROR(--('Input| Projects'!$AT358="Yes")*_xlfn.SWITCH('Input| Overheads'!$C$50,"Direct costs",'Calc| Overheads Allocation'!G$9*U358,"Internal labour",'Calc| Overheads Allocation'!G$9*U358*'Input| Projects'!$AO358,"DNSP defined",'Calc| Overheads Allocation'!G$79*'Input| Projects'!$AW358,0),0)</f>
        <v>0</v>
      </c>
      <c r="AT358" s="172" cm="1">
        <f t="array" ref="AT358">IFERROR(--('Input| Projects'!$AT358="Yes")*_xlfn.SWITCH('Input| Overheads'!$C$50,"Direct costs",'Calc| Overheads Allocation'!H$9*V358,"Internal labour",'Calc| Overheads Allocation'!H$9*V358*'Input| Projects'!$AO358,"DNSP defined",'Calc| Overheads Allocation'!H$79*'Input| Projects'!$AW358,0),0)</f>
        <v>0</v>
      </c>
      <c r="AU358" s="172" cm="1">
        <f t="array" ref="AU358">IFERROR(--('Input| Projects'!$AT358="Yes")*_xlfn.SWITCH('Input| Overheads'!$C$50,"Direct costs",'Calc| Overheads Allocation'!I$9*W358,"Internal labour",'Calc| Overheads Allocation'!I$9*W358*'Input| Projects'!$AO358,"DNSP defined",'Calc| Overheads Allocation'!I$79*'Input| Projects'!$AW358,0),0)</f>
        <v>0</v>
      </c>
      <c r="AV358" s="175"/>
      <c r="AW358" s="172">
        <f t="shared" si="134"/>
        <v>0</v>
      </c>
      <c r="AX358" s="172">
        <f t="shared" si="135"/>
        <v>0</v>
      </c>
      <c r="AY358" s="172">
        <f t="shared" si="136"/>
        <v>0</v>
      </c>
      <c r="AZ358" s="172">
        <f t="shared" si="137"/>
        <v>0</v>
      </c>
      <c r="BA358" s="172">
        <f t="shared" si="138"/>
        <v>0</v>
      </c>
      <c r="BB358" s="172">
        <f t="shared" si="139"/>
        <v>0</v>
      </c>
      <c r="BC358" s="172">
        <f t="shared" si="140"/>
        <v>0</v>
      </c>
      <c r="BD358" s="176"/>
      <c r="BE358" s="172">
        <f t="shared" si="141"/>
        <v>0</v>
      </c>
      <c r="BF358" s="172">
        <f t="shared" si="142"/>
        <v>0</v>
      </c>
      <c r="BG358" s="172">
        <f t="shared" si="143"/>
        <v>0</v>
      </c>
      <c r="BH358" s="172">
        <f t="shared" si="144"/>
        <v>0</v>
      </c>
      <c r="BI358" s="172">
        <f t="shared" si="145"/>
        <v>0</v>
      </c>
      <c r="BJ358" s="172">
        <f t="shared" si="146"/>
        <v>0</v>
      </c>
      <c r="BK358" s="172">
        <f t="shared" si="147"/>
        <v>0</v>
      </c>
      <c r="BL358" s="176"/>
      <c r="BM358" s="172">
        <f t="shared" si="126"/>
        <v>0</v>
      </c>
      <c r="BN358" s="172">
        <f t="shared" si="127"/>
        <v>0</v>
      </c>
      <c r="BO358" s="172">
        <f t="shared" si="128"/>
        <v>0</v>
      </c>
      <c r="BP358" s="172">
        <f t="shared" si="129"/>
        <v>0</v>
      </c>
      <c r="BQ358" s="172">
        <f t="shared" si="130"/>
        <v>0</v>
      </c>
      <c r="BR358" s="172">
        <f t="shared" si="131"/>
        <v>0</v>
      </c>
      <c r="BS358" s="172">
        <f t="shared" si="132"/>
        <v>0</v>
      </c>
      <c r="BT358" s="55"/>
      <c r="BU358" s="158">
        <f>SUMIF('Input| Projects'!$BA$8:$CX$8,RIGHT(BU$9,3),'Input| Projects'!$BA358:$CX358)</f>
        <v>0</v>
      </c>
      <c r="BV358" s="158">
        <f>SUMIF('Input| Projects'!$BA$8:$CX$8,RIGHT(BV$9,3),'Input| Projects'!$BA358:$CX358)</f>
        <v>0</v>
      </c>
      <c r="BW358" s="79" t="str">
        <f t="shared" si="133"/>
        <v/>
      </c>
    </row>
    <row r="359" spans="2:75" x14ac:dyDescent="0.2">
      <c r="B359" s="123">
        <f>IFERROR('Input| Projects'!B359,"")</f>
        <v>350</v>
      </c>
      <c r="C359" s="160" t="str">
        <f>IFERROR(IF('Input| Projects'!C359="","",'Input| Projects'!C359),"")</f>
        <v/>
      </c>
      <c r="D359" s="160" t="str">
        <f>IFERROR(IF('Input| Projects'!D359="","",'Input| Projects'!D359),"")</f>
        <v/>
      </c>
      <c r="E359" s="53"/>
      <c r="F359" s="160" t="str">
        <f>IF(LEN('Input| Projects'!F359)&gt;0,'Input| Projects'!F359,"")</f>
        <v/>
      </c>
      <c r="G359" s="160" t="str">
        <f>IF(LEN('Input| Projects'!G359)&gt;0,'Input| Projects'!G359,"")</f>
        <v/>
      </c>
      <c r="H359" s="10"/>
      <c r="I359" s="194" cm="1">
        <f t="array" ref="I359">IF(LEN($F359)&gt;0,1+IFERROR(SUMPRODUCT(TRANSPOSE('Input| Projects'!$AO359:$AQ359),INDEX('Input| Escalations'!$F$27:$L$29,,MATCH(Q$9,'Input| Escalations'!$F$21:$L$21,0))),0),0)</f>
        <v>0</v>
      </c>
      <c r="J359" s="194" cm="1">
        <f t="array" ref="J359">IF(LEN($F359)&gt;0,1+IFERROR(SUMPRODUCT(TRANSPOSE('Input| Projects'!$AO359:$AQ359),INDEX('Input| Escalations'!$F$27:$L$29,,MATCH(R$9,'Input| Escalations'!$F$21:$L$21,0))),0),0)</f>
        <v>0</v>
      </c>
      <c r="K359" s="194" cm="1">
        <f t="array" ref="K359">IF(LEN($F359)&gt;0,1+IFERROR(SUMPRODUCT(TRANSPOSE('Input| Projects'!$AO359:$AQ359),INDEX('Input| Escalations'!$F$27:$L$29,,MATCH(S$9,'Input| Escalations'!$F$21:$L$21,0))),0),0)</f>
        <v>0</v>
      </c>
      <c r="L359" s="194" cm="1">
        <f t="array" ref="L359">IF(LEN($F359)&gt;0,1+IFERROR(SUMPRODUCT(TRANSPOSE('Input| Projects'!$AO359:$AQ359),INDEX('Input| Escalations'!$F$27:$L$29,,MATCH(T$9,'Input| Escalations'!$F$21:$L$21,0))),0),0)</f>
        <v>0</v>
      </c>
      <c r="M359" s="194" cm="1">
        <f t="array" ref="M359">IF(LEN($F359)&gt;0,1+IFERROR(SUMPRODUCT(TRANSPOSE('Input| Projects'!$AO359:$AQ359),INDEX('Input| Escalations'!$F$27:$L$29,,MATCH(U$9,'Input| Escalations'!$F$21:$L$21,0))),0),0)</f>
        <v>0</v>
      </c>
      <c r="N359" s="194" cm="1">
        <f t="array" ref="N359">IF(LEN($F359)&gt;0,1+IFERROR(SUMPRODUCT(TRANSPOSE('Input| Projects'!$AO359:$AQ359),INDEX('Input| Escalations'!$F$27:$L$29,,MATCH(V$9,'Input| Escalations'!$F$21:$L$21,0))),0),0)</f>
        <v>0</v>
      </c>
      <c r="O359" s="194" cm="1">
        <f t="array" ref="O359">IF(LEN($F359)&gt;0,1+IFERROR(SUMPRODUCT(TRANSPOSE('Input| Projects'!$AO359:$AQ359),INDEX('Input| Escalations'!$F$27:$L$29,,MATCH(W$9,'Input| Escalations'!$F$21:$L$21,0))),0),0)</f>
        <v>0</v>
      </c>
      <c r="P359" s="10"/>
      <c r="Q359" s="172">
        <f>IFERROR(IF(ISNUMBER(FIND("decision",'Input| Setup'!$F$6)),'Input| Projects'!Y359,'Input| Projects'!I359)*'Input| Escalations'!$I$17*I359,0)</f>
        <v>0</v>
      </c>
      <c r="R359" s="172">
        <f>IFERROR(IF(ISNUMBER(FIND("decision",'Input| Setup'!$F$6)),'Input| Projects'!Z359,'Input| Projects'!J359)*'Input| Escalations'!$I$17*J359,0)</f>
        <v>0</v>
      </c>
      <c r="S359" s="172">
        <f>IFERROR(IF(ISNUMBER(FIND("decision",'Input| Setup'!$F$6)),'Input| Projects'!AA359,'Input| Projects'!K359)*'Input| Escalations'!$I$17*K359,0)</f>
        <v>0</v>
      </c>
      <c r="T359" s="172">
        <f>IFERROR(IF(ISNUMBER(FIND("decision",'Input| Setup'!$F$6)),'Input| Projects'!AB359,'Input| Projects'!L359)*'Input| Escalations'!$I$17*L359,0)</f>
        <v>0</v>
      </c>
      <c r="U359" s="172">
        <f>IFERROR(IF(ISNUMBER(FIND("decision",'Input| Setup'!$F$6)),'Input| Projects'!AC359,'Input| Projects'!M359)*'Input| Escalations'!$I$17*M359,0)</f>
        <v>0</v>
      </c>
      <c r="V359" s="172">
        <f>IFERROR(IF(ISNUMBER(FIND("decision",'Input| Setup'!$F$6)),'Input| Projects'!AD359,'Input| Projects'!N359)*'Input| Escalations'!$I$17*N359,0)</f>
        <v>0</v>
      </c>
      <c r="W359" s="172">
        <f>IFERROR(IF(ISNUMBER(FIND("decision",'Input| Setup'!$F$6)),'Input| Projects'!AE359,'Input| Projects'!O359)*'Input| Escalations'!$I$17*O359,0)</f>
        <v>0</v>
      </c>
      <c r="X359" s="175"/>
      <c r="Y359" s="172">
        <f>IF(ISNUMBER(FIND("decision",'Input| Setup'!$F$6)),'Input| Projects'!AG359,'Input| Projects'!Q359)*I359*'Input| Escalations'!$I$17</f>
        <v>0</v>
      </c>
      <c r="Z359" s="172">
        <f>IF(ISNUMBER(FIND("decision",'Input| Setup'!$F$6)),'Input| Projects'!AH359,'Input| Projects'!R359)*J359*'Input| Escalations'!$I$17</f>
        <v>0</v>
      </c>
      <c r="AA359" s="172">
        <f>IF(ISNUMBER(FIND("decision",'Input| Setup'!$F$6)),'Input| Projects'!AI359,'Input| Projects'!S359)*K359*'Input| Escalations'!$I$17</f>
        <v>0</v>
      </c>
      <c r="AB359" s="172">
        <f>IF(ISNUMBER(FIND("decision",'Input| Setup'!$F$6)),'Input| Projects'!AJ359,'Input| Projects'!T359)*L359*'Input| Escalations'!$I$17</f>
        <v>0</v>
      </c>
      <c r="AC359" s="172">
        <f>IF(ISNUMBER(FIND("decision",'Input| Setup'!$F$6)),'Input| Projects'!AK359,'Input| Projects'!U359)*M359*'Input| Escalations'!$I$17</f>
        <v>0</v>
      </c>
      <c r="AD359" s="172">
        <f>IF(ISNUMBER(FIND("decision",'Input| Setup'!$F$6)),'Input| Projects'!AL359,'Input| Projects'!V359)*N359*'Input| Escalations'!$I$17</f>
        <v>0</v>
      </c>
      <c r="AE359" s="172">
        <f>IF(ISNUMBER(FIND("decision",'Input| Setup'!$F$6)),'Input| Projects'!AM359,'Input| Projects'!W359)*O359*'Input| Escalations'!$I$17</f>
        <v>0</v>
      </c>
      <c r="AF359" s="175"/>
      <c r="AG359" s="172" cm="1">
        <f t="array" ref="AG359">IFERROR(--('Input| Projects'!$AS359="Yes")*_xlfn.SWITCH('Input| Overheads'!$C$50,"Direct costs",'Calc| Overheads Allocation'!C$8*Q359,"Internal labour",'Calc| Overheads Allocation'!C$8*Q359*'Input| Projects'!$AO359,"DNSP defined",'Calc| Overheads Allocation'!C$78*'Input| Projects'!$AV359,0),0)</f>
        <v>0</v>
      </c>
      <c r="AH359" s="172" cm="1">
        <f t="array" ref="AH359">IFERROR(--('Input| Projects'!$AS359="Yes")*_xlfn.SWITCH('Input| Overheads'!$C$50,"Direct costs",'Calc| Overheads Allocation'!D$8*R359,"Internal labour",'Calc| Overheads Allocation'!D$8*R359*'Input| Projects'!$AO359,"DNSP defined",'Calc| Overheads Allocation'!D$78*'Input| Projects'!$AV359,0),0)</f>
        <v>0</v>
      </c>
      <c r="AI359" s="172" cm="1">
        <f t="array" ref="AI359">IFERROR(--('Input| Projects'!$AS359="Yes")*_xlfn.SWITCH('Input| Overheads'!$C$50,"Direct costs",'Calc| Overheads Allocation'!E$8*S359,"Internal labour",'Calc| Overheads Allocation'!E$8*S359*'Input| Projects'!$AO359,"DNSP defined",'Calc| Overheads Allocation'!E$78*'Input| Projects'!$AV359,0),0)</f>
        <v>0</v>
      </c>
      <c r="AJ359" s="172" cm="1">
        <f t="array" ref="AJ359">IFERROR(--('Input| Projects'!$AS359="Yes")*_xlfn.SWITCH('Input| Overheads'!$C$50,"Direct costs",'Calc| Overheads Allocation'!F$8*T359,"Internal labour",'Calc| Overheads Allocation'!F$8*T359*'Input| Projects'!$AO359,"DNSP defined",'Calc| Overheads Allocation'!F$78*'Input| Projects'!$AV359,0),0)</f>
        <v>0</v>
      </c>
      <c r="AK359" s="172" cm="1">
        <f t="array" ref="AK359">IFERROR(--('Input| Projects'!$AS359="Yes")*_xlfn.SWITCH('Input| Overheads'!$C$50,"Direct costs",'Calc| Overheads Allocation'!G$8*U359,"Internal labour",'Calc| Overheads Allocation'!G$8*U359*'Input| Projects'!$AO359,"DNSP defined",'Calc| Overheads Allocation'!G$78*'Input| Projects'!$AV359,0),0)</f>
        <v>0</v>
      </c>
      <c r="AL359" s="172" cm="1">
        <f t="array" ref="AL359">IFERROR(--('Input| Projects'!$AS359="Yes")*_xlfn.SWITCH('Input| Overheads'!$C$50,"Direct costs",'Calc| Overheads Allocation'!H$8*V359,"Internal labour",'Calc| Overheads Allocation'!H$8*V359*'Input| Projects'!$AO359,"DNSP defined",'Calc| Overheads Allocation'!H$78*'Input| Projects'!$AV359,0),0)</f>
        <v>0</v>
      </c>
      <c r="AM359" s="172" cm="1">
        <f t="array" ref="AM359">IFERROR(--('Input| Projects'!$AS359="Yes")*_xlfn.SWITCH('Input| Overheads'!$C$50,"Direct costs",'Calc| Overheads Allocation'!I$8*W359,"Internal labour",'Calc| Overheads Allocation'!I$8*W359*'Input| Projects'!$AO359,"DNSP defined",'Calc| Overheads Allocation'!I$78*'Input| Projects'!$AV359,0),0)</f>
        <v>0</v>
      </c>
      <c r="AN359" s="175"/>
      <c r="AO359" s="172" cm="1">
        <f t="array" ref="AO359">IFERROR(--('Input| Projects'!$AT359="Yes")*_xlfn.SWITCH('Input| Overheads'!$C$50,"Direct costs",'Calc| Overheads Allocation'!C$9*Q359,"Internal labour",'Calc| Overheads Allocation'!C$9*Q359*'Input| Projects'!$AO359,"DNSP defined",'Calc| Overheads Allocation'!C$79*'Input| Projects'!$AW359,0),0)</f>
        <v>0</v>
      </c>
      <c r="AP359" s="172" cm="1">
        <f t="array" ref="AP359">IFERROR(--('Input| Projects'!$AT359="Yes")*_xlfn.SWITCH('Input| Overheads'!$C$50,"Direct costs",'Calc| Overheads Allocation'!D$9*R359,"Internal labour",'Calc| Overheads Allocation'!D$9*R359*'Input| Projects'!$AO359,"DNSP defined",'Calc| Overheads Allocation'!D$79*'Input| Projects'!$AW359,0),0)</f>
        <v>0</v>
      </c>
      <c r="AQ359" s="172" cm="1">
        <f t="array" ref="AQ359">IFERROR(--('Input| Projects'!$AT359="Yes")*_xlfn.SWITCH('Input| Overheads'!$C$50,"Direct costs",'Calc| Overheads Allocation'!E$9*S359,"Internal labour",'Calc| Overheads Allocation'!E$9*S359*'Input| Projects'!$AO359,"DNSP defined",'Calc| Overheads Allocation'!E$79*'Input| Projects'!$AW359,0),0)</f>
        <v>0</v>
      </c>
      <c r="AR359" s="172" cm="1">
        <f t="array" ref="AR359">IFERROR(--('Input| Projects'!$AT359="Yes")*_xlfn.SWITCH('Input| Overheads'!$C$50,"Direct costs",'Calc| Overheads Allocation'!F$9*T359,"Internal labour",'Calc| Overheads Allocation'!F$9*T359*'Input| Projects'!$AO359,"DNSP defined",'Calc| Overheads Allocation'!F$79*'Input| Projects'!$AW359,0),0)</f>
        <v>0</v>
      </c>
      <c r="AS359" s="172" cm="1">
        <f t="array" ref="AS359">IFERROR(--('Input| Projects'!$AT359="Yes")*_xlfn.SWITCH('Input| Overheads'!$C$50,"Direct costs",'Calc| Overheads Allocation'!G$9*U359,"Internal labour",'Calc| Overheads Allocation'!G$9*U359*'Input| Projects'!$AO359,"DNSP defined",'Calc| Overheads Allocation'!G$79*'Input| Projects'!$AW359,0),0)</f>
        <v>0</v>
      </c>
      <c r="AT359" s="172" cm="1">
        <f t="array" ref="AT359">IFERROR(--('Input| Projects'!$AT359="Yes")*_xlfn.SWITCH('Input| Overheads'!$C$50,"Direct costs",'Calc| Overheads Allocation'!H$9*V359,"Internal labour",'Calc| Overheads Allocation'!H$9*V359*'Input| Projects'!$AO359,"DNSP defined",'Calc| Overheads Allocation'!H$79*'Input| Projects'!$AW359,0),0)</f>
        <v>0</v>
      </c>
      <c r="AU359" s="172" cm="1">
        <f t="array" ref="AU359">IFERROR(--('Input| Projects'!$AT359="Yes")*_xlfn.SWITCH('Input| Overheads'!$C$50,"Direct costs",'Calc| Overheads Allocation'!I$9*W359,"Internal labour",'Calc| Overheads Allocation'!I$9*W359*'Input| Projects'!$AO359,"DNSP defined",'Calc| Overheads Allocation'!I$79*'Input| Projects'!$AW359,0),0)</f>
        <v>0</v>
      </c>
      <c r="AV359" s="175"/>
      <c r="AW359" s="172">
        <f t="shared" si="134"/>
        <v>0</v>
      </c>
      <c r="AX359" s="172">
        <f t="shared" si="135"/>
        <v>0</v>
      </c>
      <c r="AY359" s="172">
        <f t="shared" si="136"/>
        <v>0</v>
      </c>
      <c r="AZ359" s="172">
        <f t="shared" si="137"/>
        <v>0</v>
      </c>
      <c r="BA359" s="172">
        <f t="shared" si="138"/>
        <v>0</v>
      </c>
      <c r="BB359" s="172">
        <f t="shared" si="139"/>
        <v>0</v>
      </c>
      <c r="BC359" s="172">
        <f t="shared" si="140"/>
        <v>0</v>
      </c>
      <c r="BD359" s="176"/>
      <c r="BE359" s="172">
        <f t="shared" si="141"/>
        <v>0</v>
      </c>
      <c r="BF359" s="172">
        <f t="shared" si="142"/>
        <v>0</v>
      </c>
      <c r="BG359" s="172">
        <f t="shared" si="143"/>
        <v>0</v>
      </c>
      <c r="BH359" s="172">
        <f t="shared" si="144"/>
        <v>0</v>
      </c>
      <c r="BI359" s="172">
        <f t="shared" si="145"/>
        <v>0</v>
      </c>
      <c r="BJ359" s="172">
        <f t="shared" si="146"/>
        <v>0</v>
      </c>
      <c r="BK359" s="172">
        <f t="shared" si="147"/>
        <v>0</v>
      </c>
      <c r="BL359" s="176"/>
      <c r="BM359" s="172">
        <f t="shared" si="126"/>
        <v>0</v>
      </c>
      <c r="BN359" s="172">
        <f t="shared" si="127"/>
        <v>0</v>
      </c>
      <c r="BO359" s="172">
        <f t="shared" si="128"/>
        <v>0</v>
      </c>
      <c r="BP359" s="172">
        <f t="shared" si="129"/>
        <v>0</v>
      </c>
      <c r="BQ359" s="172">
        <f t="shared" si="130"/>
        <v>0</v>
      </c>
      <c r="BR359" s="172">
        <f t="shared" si="131"/>
        <v>0</v>
      </c>
      <c r="BS359" s="172">
        <f t="shared" si="132"/>
        <v>0</v>
      </c>
      <c r="BT359" s="55"/>
      <c r="BU359" s="158">
        <f>SUMIF('Input| Projects'!$BA$8:$CX$8,RIGHT(BU$9,3),'Input| Projects'!$BA359:$CX359)</f>
        <v>0</v>
      </c>
      <c r="BV359" s="158">
        <f>SUMIF('Input| Projects'!$BA$8:$CX$8,RIGHT(BV$9,3),'Input| Projects'!$BA359:$CX359)</f>
        <v>0</v>
      </c>
      <c r="BW359" s="79" t="str">
        <f t="shared" si="133"/>
        <v/>
      </c>
    </row>
    <row r="360" spans="2:75" x14ac:dyDescent="0.2">
      <c r="B360" s="123">
        <f>IFERROR('Input| Projects'!B360,"")</f>
        <v>351</v>
      </c>
      <c r="C360" s="160" t="str">
        <f>IFERROR(IF('Input| Projects'!C360="","",'Input| Projects'!C360),"")</f>
        <v/>
      </c>
      <c r="D360" s="160" t="str">
        <f>IFERROR(IF('Input| Projects'!D360="","",'Input| Projects'!D360),"")</f>
        <v/>
      </c>
      <c r="E360" s="53"/>
      <c r="F360" s="160" t="str">
        <f>IF(LEN('Input| Projects'!F360)&gt;0,'Input| Projects'!F360,"")</f>
        <v/>
      </c>
      <c r="G360" s="160" t="str">
        <f>IF(LEN('Input| Projects'!G360)&gt;0,'Input| Projects'!G360,"")</f>
        <v/>
      </c>
      <c r="H360" s="10"/>
      <c r="I360" s="194" cm="1">
        <f t="array" ref="I360">IF(LEN($F360)&gt;0,1+IFERROR(SUMPRODUCT(TRANSPOSE('Input| Projects'!$AO360:$AQ360),INDEX('Input| Escalations'!$F$27:$L$29,,MATCH(Q$9,'Input| Escalations'!$F$21:$L$21,0))),0),0)</f>
        <v>0</v>
      </c>
      <c r="J360" s="194" cm="1">
        <f t="array" ref="J360">IF(LEN($F360)&gt;0,1+IFERROR(SUMPRODUCT(TRANSPOSE('Input| Projects'!$AO360:$AQ360),INDEX('Input| Escalations'!$F$27:$L$29,,MATCH(R$9,'Input| Escalations'!$F$21:$L$21,0))),0),0)</f>
        <v>0</v>
      </c>
      <c r="K360" s="194" cm="1">
        <f t="array" ref="K360">IF(LEN($F360)&gt;0,1+IFERROR(SUMPRODUCT(TRANSPOSE('Input| Projects'!$AO360:$AQ360),INDEX('Input| Escalations'!$F$27:$L$29,,MATCH(S$9,'Input| Escalations'!$F$21:$L$21,0))),0),0)</f>
        <v>0</v>
      </c>
      <c r="L360" s="194" cm="1">
        <f t="array" ref="L360">IF(LEN($F360)&gt;0,1+IFERROR(SUMPRODUCT(TRANSPOSE('Input| Projects'!$AO360:$AQ360),INDEX('Input| Escalations'!$F$27:$L$29,,MATCH(T$9,'Input| Escalations'!$F$21:$L$21,0))),0),0)</f>
        <v>0</v>
      </c>
      <c r="M360" s="194" cm="1">
        <f t="array" ref="M360">IF(LEN($F360)&gt;0,1+IFERROR(SUMPRODUCT(TRANSPOSE('Input| Projects'!$AO360:$AQ360),INDEX('Input| Escalations'!$F$27:$L$29,,MATCH(U$9,'Input| Escalations'!$F$21:$L$21,0))),0),0)</f>
        <v>0</v>
      </c>
      <c r="N360" s="194" cm="1">
        <f t="array" ref="N360">IF(LEN($F360)&gt;0,1+IFERROR(SUMPRODUCT(TRANSPOSE('Input| Projects'!$AO360:$AQ360),INDEX('Input| Escalations'!$F$27:$L$29,,MATCH(V$9,'Input| Escalations'!$F$21:$L$21,0))),0),0)</f>
        <v>0</v>
      </c>
      <c r="O360" s="194" cm="1">
        <f t="array" ref="O360">IF(LEN($F360)&gt;0,1+IFERROR(SUMPRODUCT(TRANSPOSE('Input| Projects'!$AO360:$AQ360),INDEX('Input| Escalations'!$F$27:$L$29,,MATCH(W$9,'Input| Escalations'!$F$21:$L$21,0))),0),0)</f>
        <v>0</v>
      </c>
      <c r="P360" s="10"/>
      <c r="Q360" s="172">
        <f>IFERROR(IF(ISNUMBER(FIND("decision",'Input| Setup'!$F$6)),'Input| Projects'!Y360,'Input| Projects'!I360)*'Input| Escalations'!$I$17*I360,0)</f>
        <v>0</v>
      </c>
      <c r="R360" s="172">
        <f>IFERROR(IF(ISNUMBER(FIND("decision",'Input| Setup'!$F$6)),'Input| Projects'!Z360,'Input| Projects'!J360)*'Input| Escalations'!$I$17*J360,0)</f>
        <v>0</v>
      </c>
      <c r="S360" s="172">
        <f>IFERROR(IF(ISNUMBER(FIND("decision",'Input| Setup'!$F$6)),'Input| Projects'!AA360,'Input| Projects'!K360)*'Input| Escalations'!$I$17*K360,0)</f>
        <v>0</v>
      </c>
      <c r="T360" s="172">
        <f>IFERROR(IF(ISNUMBER(FIND("decision",'Input| Setup'!$F$6)),'Input| Projects'!AB360,'Input| Projects'!L360)*'Input| Escalations'!$I$17*L360,0)</f>
        <v>0</v>
      </c>
      <c r="U360" s="172">
        <f>IFERROR(IF(ISNUMBER(FIND("decision",'Input| Setup'!$F$6)),'Input| Projects'!AC360,'Input| Projects'!M360)*'Input| Escalations'!$I$17*M360,0)</f>
        <v>0</v>
      </c>
      <c r="V360" s="172">
        <f>IFERROR(IF(ISNUMBER(FIND("decision",'Input| Setup'!$F$6)),'Input| Projects'!AD360,'Input| Projects'!N360)*'Input| Escalations'!$I$17*N360,0)</f>
        <v>0</v>
      </c>
      <c r="W360" s="172">
        <f>IFERROR(IF(ISNUMBER(FIND("decision",'Input| Setup'!$F$6)),'Input| Projects'!AE360,'Input| Projects'!O360)*'Input| Escalations'!$I$17*O360,0)</f>
        <v>0</v>
      </c>
      <c r="X360" s="175"/>
      <c r="Y360" s="172">
        <f>IF(ISNUMBER(FIND("decision",'Input| Setup'!$F$6)),'Input| Projects'!AG360,'Input| Projects'!Q360)*I360*'Input| Escalations'!$I$17</f>
        <v>0</v>
      </c>
      <c r="Z360" s="172">
        <f>IF(ISNUMBER(FIND("decision",'Input| Setup'!$F$6)),'Input| Projects'!AH360,'Input| Projects'!R360)*J360*'Input| Escalations'!$I$17</f>
        <v>0</v>
      </c>
      <c r="AA360" s="172">
        <f>IF(ISNUMBER(FIND("decision",'Input| Setup'!$F$6)),'Input| Projects'!AI360,'Input| Projects'!S360)*K360*'Input| Escalations'!$I$17</f>
        <v>0</v>
      </c>
      <c r="AB360" s="172">
        <f>IF(ISNUMBER(FIND("decision",'Input| Setup'!$F$6)),'Input| Projects'!AJ360,'Input| Projects'!T360)*L360*'Input| Escalations'!$I$17</f>
        <v>0</v>
      </c>
      <c r="AC360" s="172">
        <f>IF(ISNUMBER(FIND("decision",'Input| Setup'!$F$6)),'Input| Projects'!AK360,'Input| Projects'!U360)*M360*'Input| Escalations'!$I$17</f>
        <v>0</v>
      </c>
      <c r="AD360" s="172">
        <f>IF(ISNUMBER(FIND("decision",'Input| Setup'!$F$6)),'Input| Projects'!AL360,'Input| Projects'!V360)*N360*'Input| Escalations'!$I$17</f>
        <v>0</v>
      </c>
      <c r="AE360" s="172">
        <f>IF(ISNUMBER(FIND("decision",'Input| Setup'!$F$6)),'Input| Projects'!AM360,'Input| Projects'!W360)*O360*'Input| Escalations'!$I$17</f>
        <v>0</v>
      </c>
      <c r="AF360" s="175"/>
      <c r="AG360" s="172" cm="1">
        <f t="array" ref="AG360">IFERROR(--('Input| Projects'!$AS360="Yes")*_xlfn.SWITCH('Input| Overheads'!$C$50,"Direct costs",'Calc| Overheads Allocation'!C$8*Q360,"Internal labour",'Calc| Overheads Allocation'!C$8*Q360*'Input| Projects'!$AO360,"DNSP defined",'Calc| Overheads Allocation'!C$78*'Input| Projects'!$AV360,0),0)</f>
        <v>0</v>
      </c>
      <c r="AH360" s="172" cm="1">
        <f t="array" ref="AH360">IFERROR(--('Input| Projects'!$AS360="Yes")*_xlfn.SWITCH('Input| Overheads'!$C$50,"Direct costs",'Calc| Overheads Allocation'!D$8*R360,"Internal labour",'Calc| Overheads Allocation'!D$8*R360*'Input| Projects'!$AO360,"DNSP defined",'Calc| Overheads Allocation'!D$78*'Input| Projects'!$AV360,0),0)</f>
        <v>0</v>
      </c>
      <c r="AI360" s="172" cm="1">
        <f t="array" ref="AI360">IFERROR(--('Input| Projects'!$AS360="Yes")*_xlfn.SWITCH('Input| Overheads'!$C$50,"Direct costs",'Calc| Overheads Allocation'!E$8*S360,"Internal labour",'Calc| Overheads Allocation'!E$8*S360*'Input| Projects'!$AO360,"DNSP defined",'Calc| Overheads Allocation'!E$78*'Input| Projects'!$AV360,0),0)</f>
        <v>0</v>
      </c>
      <c r="AJ360" s="172" cm="1">
        <f t="array" ref="AJ360">IFERROR(--('Input| Projects'!$AS360="Yes")*_xlfn.SWITCH('Input| Overheads'!$C$50,"Direct costs",'Calc| Overheads Allocation'!F$8*T360,"Internal labour",'Calc| Overheads Allocation'!F$8*T360*'Input| Projects'!$AO360,"DNSP defined",'Calc| Overheads Allocation'!F$78*'Input| Projects'!$AV360,0),0)</f>
        <v>0</v>
      </c>
      <c r="AK360" s="172" cm="1">
        <f t="array" ref="AK360">IFERROR(--('Input| Projects'!$AS360="Yes")*_xlfn.SWITCH('Input| Overheads'!$C$50,"Direct costs",'Calc| Overheads Allocation'!G$8*U360,"Internal labour",'Calc| Overheads Allocation'!G$8*U360*'Input| Projects'!$AO360,"DNSP defined",'Calc| Overheads Allocation'!G$78*'Input| Projects'!$AV360,0),0)</f>
        <v>0</v>
      </c>
      <c r="AL360" s="172" cm="1">
        <f t="array" ref="AL360">IFERROR(--('Input| Projects'!$AS360="Yes")*_xlfn.SWITCH('Input| Overheads'!$C$50,"Direct costs",'Calc| Overheads Allocation'!H$8*V360,"Internal labour",'Calc| Overheads Allocation'!H$8*V360*'Input| Projects'!$AO360,"DNSP defined",'Calc| Overheads Allocation'!H$78*'Input| Projects'!$AV360,0),0)</f>
        <v>0</v>
      </c>
      <c r="AM360" s="172" cm="1">
        <f t="array" ref="AM360">IFERROR(--('Input| Projects'!$AS360="Yes")*_xlfn.SWITCH('Input| Overheads'!$C$50,"Direct costs",'Calc| Overheads Allocation'!I$8*W360,"Internal labour",'Calc| Overheads Allocation'!I$8*W360*'Input| Projects'!$AO360,"DNSP defined",'Calc| Overheads Allocation'!I$78*'Input| Projects'!$AV360,0),0)</f>
        <v>0</v>
      </c>
      <c r="AN360" s="175"/>
      <c r="AO360" s="172" cm="1">
        <f t="array" ref="AO360">IFERROR(--('Input| Projects'!$AT360="Yes")*_xlfn.SWITCH('Input| Overheads'!$C$50,"Direct costs",'Calc| Overheads Allocation'!C$9*Q360,"Internal labour",'Calc| Overheads Allocation'!C$9*Q360*'Input| Projects'!$AO360,"DNSP defined",'Calc| Overheads Allocation'!C$79*'Input| Projects'!$AW360,0),0)</f>
        <v>0</v>
      </c>
      <c r="AP360" s="172" cm="1">
        <f t="array" ref="AP360">IFERROR(--('Input| Projects'!$AT360="Yes")*_xlfn.SWITCH('Input| Overheads'!$C$50,"Direct costs",'Calc| Overheads Allocation'!D$9*R360,"Internal labour",'Calc| Overheads Allocation'!D$9*R360*'Input| Projects'!$AO360,"DNSP defined",'Calc| Overheads Allocation'!D$79*'Input| Projects'!$AW360,0),0)</f>
        <v>0</v>
      </c>
      <c r="AQ360" s="172" cm="1">
        <f t="array" ref="AQ360">IFERROR(--('Input| Projects'!$AT360="Yes")*_xlfn.SWITCH('Input| Overheads'!$C$50,"Direct costs",'Calc| Overheads Allocation'!E$9*S360,"Internal labour",'Calc| Overheads Allocation'!E$9*S360*'Input| Projects'!$AO360,"DNSP defined",'Calc| Overheads Allocation'!E$79*'Input| Projects'!$AW360,0),0)</f>
        <v>0</v>
      </c>
      <c r="AR360" s="172" cm="1">
        <f t="array" ref="AR360">IFERROR(--('Input| Projects'!$AT360="Yes")*_xlfn.SWITCH('Input| Overheads'!$C$50,"Direct costs",'Calc| Overheads Allocation'!F$9*T360,"Internal labour",'Calc| Overheads Allocation'!F$9*T360*'Input| Projects'!$AO360,"DNSP defined",'Calc| Overheads Allocation'!F$79*'Input| Projects'!$AW360,0),0)</f>
        <v>0</v>
      </c>
      <c r="AS360" s="172" cm="1">
        <f t="array" ref="AS360">IFERROR(--('Input| Projects'!$AT360="Yes")*_xlfn.SWITCH('Input| Overheads'!$C$50,"Direct costs",'Calc| Overheads Allocation'!G$9*U360,"Internal labour",'Calc| Overheads Allocation'!G$9*U360*'Input| Projects'!$AO360,"DNSP defined",'Calc| Overheads Allocation'!G$79*'Input| Projects'!$AW360,0),0)</f>
        <v>0</v>
      </c>
      <c r="AT360" s="172" cm="1">
        <f t="array" ref="AT360">IFERROR(--('Input| Projects'!$AT360="Yes")*_xlfn.SWITCH('Input| Overheads'!$C$50,"Direct costs",'Calc| Overheads Allocation'!H$9*V360,"Internal labour",'Calc| Overheads Allocation'!H$9*V360*'Input| Projects'!$AO360,"DNSP defined",'Calc| Overheads Allocation'!H$79*'Input| Projects'!$AW360,0),0)</f>
        <v>0</v>
      </c>
      <c r="AU360" s="172" cm="1">
        <f t="array" ref="AU360">IFERROR(--('Input| Projects'!$AT360="Yes")*_xlfn.SWITCH('Input| Overheads'!$C$50,"Direct costs",'Calc| Overheads Allocation'!I$9*W360,"Internal labour",'Calc| Overheads Allocation'!I$9*W360*'Input| Projects'!$AO360,"DNSP defined",'Calc| Overheads Allocation'!I$79*'Input| Projects'!$AW360,0),0)</f>
        <v>0</v>
      </c>
      <c r="AV360" s="175"/>
      <c r="AW360" s="172">
        <f t="shared" si="134"/>
        <v>0</v>
      </c>
      <c r="AX360" s="172">
        <f t="shared" si="135"/>
        <v>0</v>
      </c>
      <c r="AY360" s="172">
        <f t="shared" si="136"/>
        <v>0</v>
      </c>
      <c r="AZ360" s="172">
        <f t="shared" si="137"/>
        <v>0</v>
      </c>
      <c r="BA360" s="172">
        <f t="shared" si="138"/>
        <v>0</v>
      </c>
      <c r="BB360" s="172">
        <f t="shared" si="139"/>
        <v>0</v>
      </c>
      <c r="BC360" s="172">
        <f t="shared" si="140"/>
        <v>0</v>
      </c>
      <c r="BD360" s="176"/>
      <c r="BE360" s="172">
        <f t="shared" si="141"/>
        <v>0</v>
      </c>
      <c r="BF360" s="172">
        <f t="shared" si="142"/>
        <v>0</v>
      </c>
      <c r="BG360" s="172">
        <f t="shared" si="143"/>
        <v>0</v>
      </c>
      <c r="BH360" s="172">
        <f t="shared" si="144"/>
        <v>0</v>
      </c>
      <c r="BI360" s="172">
        <f t="shared" si="145"/>
        <v>0</v>
      </c>
      <c r="BJ360" s="172">
        <f t="shared" si="146"/>
        <v>0</v>
      </c>
      <c r="BK360" s="172">
        <f t="shared" si="147"/>
        <v>0</v>
      </c>
      <c r="BL360" s="176"/>
      <c r="BM360" s="172">
        <f t="shared" si="126"/>
        <v>0</v>
      </c>
      <c r="BN360" s="172">
        <f t="shared" si="127"/>
        <v>0</v>
      </c>
      <c r="BO360" s="172">
        <f t="shared" si="128"/>
        <v>0</v>
      </c>
      <c r="BP360" s="172">
        <f t="shared" si="129"/>
        <v>0</v>
      </c>
      <c r="BQ360" s="172">
        <f t="shared" si="130"/>
        <v>0</v>
      </c>
      <c r="BR360" s="172">
        <f t="shared" si="131"/>
        <v>0</v>
      </c>
      <c r="BS360" s="172">
        <f t="shared" si="132"/>
        <v>0</v>
      </c>
      <c r="BT360" s="55"/>
      <c r="BU360" s="158">
        <f>SUMIF('Input| Projects'!$BA$8:$CX$8,RIGHT(BU$9,3),'Input| Projects'!$BA360:$CX360)</f>
        <v>0</v>
      </c>
      <c r="BV360" s="158">
        <f>SUMIF('Input| Projects'!$BA$8:$CX$8,RIGHT(BV$9,3),'Input| Projects'!$BA360:$CX360)</f>
        <v>0</v>
      </c>
      <c r="BW360" s="79" t="str">
        <f t="shared" si="133"/>
        <v/>
      </c>
    </row>
    <row r="361" spans="2:75" x14ac:dyDescent="0.2">
      <c r="B361" s="123">
        <f>IFERROR('Input| Projects'!B361,"")</f>
        <v>352</v>
      </c>
      <c r="C361" s="160" t="str">
        <f>IFERROR(IF('Input| Projects'!C361="","",'Input| Projects'!C361),"")</f>
        <v/>
      </c>
      <c r="D361" s="160" t="str">
        <f>IFERROR(IF('Input| Projects'!D361="","",'Input| Projects'!D361),"")</f>
        <v/>
      </c>
      <c r="E361" s="53"/>
      <c r="F361" s="160" t="str">
        <f>IF(LEN('Input| Projects'!F361)&gt;0,'Input| Projects'!F361,"")</f>
        <v/>
      </c>
      <c r="G361" s="160" t="str">
        <f>IF(LEN('Input| Projects'!G361)&gt;0,'Input| Projects'!G361,"")</f>
        <v/>
      </c>
      <c r="H361" s="10"/>
      <c r="I361" s="194" cm="1">
        <f t="array" ref="I361">IF(LEN($F361)&gt;0,1+IFERROR(SUMPRODUCT(TRANSPOSE('Input| Projects'!$AO361:$AQ361),INDEX('Input| Escalations'!$F$27:$L$29,,MATCH(Q$9,'Input| Escalations'!$F$21:$L$21,0))),0),0)</f>
        <v>0</v>
      </c>
      <c r="J361" s="194" cm="1">
        <f t="array" ref="J361">IF(LEN($F361)&gt;0,1+IFERROR(SUMPRODUCT(TRANSPOSE('Input| Projects'!$AO361:$AQ361),INDEX('Input| Escalations'!$F$27:$L$29,,MATCH(R$9,'Input| Escalations'!$F$21:$L$21,0))),0),0)</f>
        <v>0</v>
      </c>
      <c r="K361" s="194" cm="1">
        <f t="array" ref="K361">IF(LEN($F361)&gt;0,1+IFERROR(SUMPRODUCT(TRANSPOSE('Input| Projects'!$AO361:$AQ361),INDEX('Input| Escalations'!$F$27:$L$29,,MATCH(S$9,'Input| Escalations'!$F$21:$L$21,0))),0),0)</f>
        <v>0</v>
      </c>
      <c r="L361" s="194" cm="1">
        <f t="array" ref="L361">IF(LEN($F361)&gt;0,1+IFERROR(SUMPRODUCT(TRANSPOSE('Input| Projects'!$AO361:$AQ361),INDEX('Input| Escalations'!$F$27:$L$29,,MATCH(T$9,'Input| Escalations'!$F$21:$L$21,0))),0),0)</f>
        <v>0</v>
      </c>
      <c r="M361" s="194" cm="1">
        <f t="array" ref="M361">IF(LEN($F361)&gt;0,1+IFERROR(SUMPRODUCT(TRANSPOSE('Input| Projects'!$AO361:$AQ361),INDEX('Input| Escalations'!$F$27:$L$29,,MATCH(U$9,'Input| Escalations'!$F$21:$L$21,0))),0),0)</f>
        <v>0</v>
      </c>
      <c r="N361" s="194" cm="1">
        <f t="array" ref="N361">IF(LEN($F361)&gt;0,1+IFERROR(SUMPRODUCT(TRANSPOSE('Input| Projects'!$AO361:$AQ361),INDEX('Input| Escalations'!$F$27:$L$29,,MATCH(V$9,'Input| Escalations'!$F$21:$L$21,0))),0),0)</f>
        <v>0</v>
      </c>
      <c r="O361" s="194" cm="1">
        <f t="array" ref="O361">IF(LEN($F361)&gt;0,1+IFERROR(SUMPRODUCT(TRANSPOSE('Input| Projects'!$AO361:$AQ361),INDEX('Input| Escalations'!$F$27:$L$29,,MATCH(W$9,'Input| Escalations'!$F$21:$L$21,0))),0),0)</f>
        <v>0</v>
      </c>
      <c r="P361" s="10"/>
      <c r="Q361" s="172">
        <f>IFERROR(IF(ISNUMBER(FIND("decision",'Input| Setup'!$F$6)),'Input| Projects'!Y361,'Input| Projects'!I361)*'Input| Escalations'!$I$17*I361,0)</f>
        <v>0</v>
      </c>
      <c r="R361" s="172">
        <f>IFERROR(IF(ISNUMBER(FIND("decision",'Input| Setup'!$F$6)),'Input| Projects'!Z361,'Input| Projects'!J361)*'Input| Escalations'!$I$17*J361,0)</f>
        <v>0</v>
      </c>
      <c r="S361" s="172">
        <f>IFERROR(IF(ISNUMBER(FIND("decision",'Input| Setup'!$F$6)),'Input| Projects'!AA361,'Input| Projects'!K361)*'Input| Escalations'!$I$17*K361,0)</f>
        <v>0</v>
      </c>
      <c r="T361" s="172">
        <f>IFERROR(IF(ISNUMBER(FIND("decision",'Input| Setup'!$F$6)),'Input| Projects'!AB361,'Input| Projects'!L361)*'Input| Escalations'!$I$17*L361,0)</f>
        <v>0</v>
      </c>
      <c r="U361" s="172">
        <f>IFERROR(IF(ISNUMBER(FIND("decision",'Input| Setup'!$F$6)),'Input| Projects'!AC361,'Input| Projects'!M361)*'Input| Escalations'!$I$17*M361,0)</f>
        <v>0</v>
      </c>
      <c r="V361" s="172">
        <f>IFERROR(IF(ISNUMBER(FIND("decision",'Input| Setup'!$F$6)),'Input| Projects'!AD361,'Input| Projects'!N361)*'Input| Escalations'!$I$17*N361,0)</f>
        <v>0</v>
      </c>
      <c r="W361" s="172">
        <f>IFERROR(IF(ISNUMBER(FIND("decision",'Input| Setup'!$F$6)),'Input| Projects'!AE361,'Input| Projects'!O361)*'Input| Escalations'!$I$17*O361,0)</f>
        <v>0</v>
      </c>
      <c r="X361" s="175"/>
      <c r="Y361" s="172">
        <f>IF(ISNUMBER(FIND("decision",'Input| Setup'!$F$6)),'Input| Projects'!AG361,'Input| Projects'!Q361)*I361*'Input| Escalations'!$I$17</f>
        <v>0</v>
      </c>
      <c r="Z361" s="172">
        <f>IF(ISNUMBER(FIND("decision",'Input| Setup'!$F$6)),'Input| Projects'!AH361,'Input| Projects'!R361)*J361*'Input| Escalations'!$I$17</f>
        <v>0</v>
      </c>
      <c r="AA361" s="172">
        <f>IF(ISNUMBER(FIND("decision",'Input| Setup'!$F$6)),'Input| Projects'!AI361,'Input| Projects'!S361)*K361*'Input| Escalations'!$I$17</f>
        <v>0</v>
      </c>
      <c r="AB361" s="172">
        <f>IF(ISNUMBER(FIND("decision",'Input| Setup'!$F$6)),'Input| Projects'!AJ361,'Input| Projects'!T361)*L361*'Input| Escalations'!$I$17</f>
        <v>0</v>
      </c>
      <c r="AC361" s="172">
        <f>IF(ISNUMBER(FIND("decision",'Input| Setup'!$F$6)),'Input| Projects'!AK361,'Input| Projects'!U361)*M361*'Input| Escalations'!$I$17</f>
        <v>0</v>
      </c>
      <c r="AD361" s="172">
        <f>IF(ISNUMBER(FIND("decision",'Input| Setup'!$F$6)),'Input| Projects'!AL361,'Input| Projects'!V361)*N361*'Input| Escalations'!$I$17</f>
        <v>0</v>
      </c>
      <c r="AE361" s="172">
        <f>IF(ISNUMBER(FIND("decision",'Input| Setup'!$F$6)),'Input| Projects'!AM361,'Input| Projects'!W361)*O361*'Input| Escalations'!$I$17</f>
        <v>0</v>
      </c>
      <c r="AF361" s="175"/>
      <c r="AG361" s="172" cm="1">
        <f t="array" ref="AG361">IFERROR(--('Input| Projects'!$AS361="Yes")*_xlfn.SWITCH('Input| Overheads'!$C$50,"Direct costs",'Calc| Overheads Allocation'!C$8*Q361,"Internal labour",'Calc| Overheads Allocation'!C$8*Q361*'Input| Projects'!$AO361,"DNSP defined",'Calc| Overheads Allocation'!C$78*'Input| Projects'!$AV361,0),0)</f>
        <v>0</v>
      </c>
      <c r="AH361" s="172" cm="1">
        <f t="array" ref="AH361">IFERROR(--('Input| Projects'!$AS361="Yes")*_xlfn.SWITCH('Input| Overheads'!$C$50,"Direct costs",'Calc| Overheads Allocation'!D$8*R361,"Internal labour",'Calc| Overheads Allocation'!D$8*R361*'Input| Projects'!$AO361,"DNSP defined",'Calc| Overheads Allocation'!D$78*'Input| Projects'!$AV361,0),0)</f>
        <v>0</v>
      </c>
      <c r="AI361" s="172" cm="1">
        <f t="array" ref="AI361">IFERROR(--('Input| Projects'!$AS361="Yes")*_xlfn.SWITCH('Input| Overheads'!$C$50,"Direct costs",'Calc| Overheads Allocation'!E$8*S361,"Internal labour",'Calc| Overheads Allocation'!E$8*S361*'Input| Projects'!$AO361,"DNSP defined",'Calc| Overheads Allocation'!E$78*'Input| Projects'!$AV361,0),0)</f>
        <v>0</v>
      </c>
      <c r="AJ361" s="172" cm="1">
        <f t="array" ref="AJ361">IFERROR(--('Input| Projects'!$AS361="Yes")*_xlfn.SWITCH('Input| Overheads'!$C$50,"Direct costs",'Calc| Overheads Allocation'!F$8*T361,"Internal labour",'Calc| Overheads Allocation'!F$8*T361*'Input| Projects'!$AO361,"DNSP defined",'Calc| Overheads Allocation'!F$78*'Input| Projects'!$AV361,0),0)</f>
        <v>0</v>
      </c>
      <c r="AK361" s="172" cm="1">
        <f t="array" ref="AK361">IFERROR(--('Input| Projects'!$AS361="Yes")*_xlfn.SWITCH('Input| Overheads'!$C$50,"Direct costs",'Calc| Overheads Allocation'!G$8*U361,"Internal labour",'Calc| Overheads Allocation'!G$8*U361*'Input| Projects'!$AO361,"DNSP defined",'Calc| Overheads Allocation'!G$78*'Input| Projects'!$AV361,0),0)</f>
        <v>0</v>
      </c>
      <c r="AL361" s="172" cm="1">
        <f t="array" ref="AL361">IFERROR(--('Input| Projects'!$AS361="Yes")*_xlfn.SWITCH('Input| Overheads'!$C$50,"Direct costs",'Calc| Overheads Allocation'!H$8*V361,"Internal labour",'Calc| Overheads Allocation'!H$8*V361*'Input| Projects'!$AO361,"DNSP defined",'Calc| Overheads Allocation'!H$78*'Input| Projects'!$AV361,0),0)</f>
        <v>0</v>
      </c>
      <c r="AM361" s="172" cm="1">
        <f t="array" ref="AM361">IFERROR(--('Input| Projects'!$AS361="Yes")*_xlfn.SWITCH('Input| Overheads'!$C$50,"Direct costs",'Calc| Overheads Allocation'!I$8*W361,"Internal labour",'Calc| Overheads Allocation'!I$8*W361*'Input| Projects'!$AO361,"DNSP defined",'Calc| Overheads Allocation'!I$78*'Input| Projects'!$AV361,0),0)</f>
        <v>0</v>
      </c>
      <c r="AN361" s="175"/>
      <c r="AO361" s="172" cm="1">
        <f t="array" ref="AO361">IFERROR(--('Input| Projects'!$AT361="Yes")*_xlfn.SWITCH('Input| Overheads'!$C$50,"Direct costs",'Calc| Overheads Allocation'!C$9*Q361,"Internal labour",'Calc| Overheads Allocation'!C$9*Q361*'Input| Projects'!$AO361,"DNSP defined",'Calc| Overheads Allocation'!C$79*'Input| Projects'!$AW361,0),0)</f>
        <v>0</v>
      </c>
      <c r="AP361" s="172" cm="1">
        <f t="array" ref="AP361">IFERROR(--('Input| Projects'!$AT361="Yes")*_xlfn.SWITCH('Input| Overheads'!$C$50,"Direct costs",'Calc| Overheads Allocation'!D$9*R361,"Internal labour",'Calc| Overheads Allocation'!D$9*R361*'Input| Projects'!$AO361,"DNSP defined",'Calc| Overheads Allocation'!D$79*'Input| Projects'!$AW361,0),0)</f>
        <v>0</v>
      </c>
      <c r="AQ361" s="172" cm="1">
        <f t="array" ref="AQ361">IFERROR(--('Input| Projects'!$AT361="Yes")*_xlfn.SWITCH('Input| Overheads'!$C$50,"Direct costs",'Calc| Overheads Allocation'!E$9*S361,"Internal labour",'Calc| Overheads Allocation'!E$9*S361*'Input| Projects'!$AO361,"DNSP defined",'Calc| Overheads Allocation'!E$79*'Input| Projects'!$AW361,0),0)</f>
        <v>0</v>
      </c>
      <c r="AR361" s="172" cm="1">
        <f t="array" ref="AR361">IFERROR(--('Input| Projects'!$AT361="Yes")*_xlfn.SWITCH('Input| Overheads'!$C$50,"Direct costs",'Calc| Overheads Allocation'!F$9*T361,"Internal labour",'Calc| Overheads Allocation'!F$9*T361*'Input| Projects'!$AO361,"DNSP defined",'Calc| Overheads Allocation'!F$79*'Input| Projects'!$AW361,0),0)</f>
        <v>0</v>
      </c>
      <c r="AS361" s="172" cm="1">
        <f t="array" ref="AS361">IFERROR(--('Input| Projects'!$AT361="Yes")*_xlfn.SWITCH('Input| Overheads'!$C$50,"Direct costs",'Calc| Overheads Allocation'!G$9*U361,"Internal labour",'Calc| Overheads Allocation'!G$9*U361*'Input| Projects'!$AO361,"DNSP defined",'Calc| Overheads Allocation'!G$79*'Input| Projects'!$AW361,0),0)</f>
        <v>0</v>
      </c>
      <c r="AT361" s="172" cm="1">
        <f t="array" ref="AT361">IFERROR(--('Input| Projects'!$AT361="Yes")*_xlfn.SWITCH('Input| Overheads'!$C$50,"Direct costs",'Calc| Overheads Allocation'!H$9*V361,"Internal labour",'Calc| Overheads Allocation'!H$9*V361*'Input| Projects'!$AO361,"DNSP defined",'Calc| Overheads Allocation'!H$79*'Input| Projects'!$AW361,0),0)</f>
        <v>0</v>
      </c>
      <c r="AU361" s="172" cm="1">
        <f t="array" ref="AU361">IFERROR(--('Input| Projects'!$AT361="Yes")*_xlfn.SWITCH('Input| Overheads'!$C$50,"Direct costs",'Calc| Overheads Allocation'!I$9*W361,"Internal labour",'Calc| Overheads Allocation'!I$9*W361*'Input| Projects'!$AO361,"DNSP defined",'Calc| Overheads Allocation'!I$79*'Input| Projects'!$AW361,0),0)</f>
        <v>0</v>
      </c>
      <c r="AV361" s="175"/>
      <c r="AW361" s="172">
        <f t="shared" si="134"/>
        <v>0</v>
      </c>
      <c r="AX361" s="172">
        <f t="shared" si="135"/>
        <v>0</v>
      </c>
      <c r="AY361" s="172">
        <f t="shared" si="136"/>
        <v>0</v>
      </c>
      <c r="AZ361" s="172">
        <f t="shared" si="137"/>
        <v>0</v>
      </c>
      <c r="BA361" s="172">
        <f t="shared" si="138"/>
        <v>0</v>
      </c>
      <c r="BB361" s="172">
        <f t="shared" si="139"/>
        <v>0</v>
      </c>
      <c r="BC361" s="172">
        <f t="shared" si="140"/>
        <v>0</v>
      </c>
      <c r="BD361" s="176"/>
      <c r="BE361" s="172">
        <f t="shared" si="141"/>
        <v>0</v>
      </c>
      <c r="BF361" s="172">
        <f t="shared" si="142"/>
        <v>0</v>
      </c>
      <c r="BG361" s="172">
        <f t="shared" si="143"/>
        <v>0</v>
      </c>
      <c r="BH361" s="172">
        <f t="shared" si="144"/>
        <v>0</v>
      </c>
      <c r="BI361" s="172">
        <f t="shared" si="145"/>
        <v>0</v>
      </c>
      <c r="BJ361" s="172">
        <f t="shared" si="146"/>
        <v>0</v>
      </c>
      <c r="BK361" s="172">
        <f t="shared" si="147"/>
        <v>0</v>
      </c>
      <c r="BL361" s="176"/>
      <c r="BM361" s="172">
        <f t="shared" si="126"/>
        <v>0</v>
      </c>
      <c r="BN361" s="172">
        <f t="shared" si="127"/>
        <v>0</v>
      </c>
      <c r="BO361" s="172">
        <f t="shared" si="128"/>
        <v>0</v>
      </c>
      <c r="BP361" s="172">
        <f t="shared" si="129"/>
        <v>0</v>
      </c>
      <c r="BQ361" s="172">
        <f t="shared" si="130"/>
        <v>0</v>
      </c>
      <c r="BR361" s="172">
        <f t="shared" si="131"/>
        <v>0</v>
      </c>
      <c r="BS361" s="172">
        <f t="shared" si="132"/>
        <v>0</v>
      </c>
      <c r="BT361" s="55"/>
      <c r="BU361" s="158">
        <f>SUMIF('Input| Projects'!$BA$8:$CX$8,RIGHT(BU$9,3),'Input| Projects'!$BA361:$CX361)</f>
        <v>0</v>
      </c>
      <c r="BV361" s="158">
        <f>SUMIF('Input| Projects'!$BA$8:$CX$8,RIGHT(BV$9,3),'Input| Projects'!$BA361:$CX361)</f>
        <v>0</v>
      </c>
      <c r="BW361" s="79" t="str">
        <f t="shared" si="133"/>
        <v/>
      </c>
    </row>
    <row r="362" spans="2:75" x14ac:dyDescent="0.2">
      <c r="B362" s="123">
        <f>IFERROR('Input| Projects'!B362,"")</f>
        <v>353</v>
      </c>
      <c r="C362" s="160" t="str">
        <f>IFERROR(IF('Input| Projects'!C362="","",'Input| Projects'!C362),"")</f>
        <v/>
      </c>
      <c r="D362" s="160" t="str">
        <f>IFERROR(IF('Input| Projects'!D362="","",'Input| Projects'!D362),"")</f>
        <v/>
      </c>
      <c r="E362" s="53"/>
      <c r="F362" s="160" t="str">
        <f>IF(LEN('Input| Projects'!F362)&gt;0,'Input| Projects'!F362,"")</f>
        <v/>
      </c>
      <c r="G362" s="160" t="str">
        <f>IF(LEN('Input| Projects'!G362)&gt;0,'Input| Projects'!G362,"")</f>
        <v/>
      </c>
      <c r="H362" s="10"/>
      <c r="I362" s="194" cm="1">
        <f t="array" ref="I362">IF(LEN($F362)&gt;0,1+IFERROR(SUMPRODUCT(TRANSPOSE('Input| Projects'!$AO362:$AQ362),INDEX('Input| Escalations'!$F$27:$L$29,,MATCH(Q$9,'Input| Escalations'!$F$21:$L$21,0))),0),0)</f>
        <v>0</v>
      </c>
      <c r="J362" s="194" cm="1">
        <f t="array" ref="J362">IF(LEN($F362)&gt;0,1+IFERROR(SUMPRODUCT(TRANSPOSE('Input| Projects'!$AO362:$AQ362),INDEX('Input| Escalations'!$F$27:$L$29,,MATCH(R$9,'Input| Escalations'!$F$21:$L$21,0))),0),0)</f>
        <v>0</v>
      </c>
      <c r="K362" s="194" cm="1">
        <f t="array" ref="K362">IF(LEN($F362)&gt;0,1+IFERROR(SUMPRODUCT(TRANSPOSE('Input| Projects'!$AO362:$AQ362),INDEX('Input| Escalations'!$F$27:$L$29,,MATCH(S$9,'Input| Escalations'!$F$21:$L$21,0))),0),0)</f>
        <v>0</v>
      </c>
      <c r="L362" s="194" cm="1">
        <f t="array" ref="L362">IF(LEN($F362)&gt;0,1+IFERROR(SUMPRODUCT(TRANSPOSE('Input| Projects'!$AO362:$AQ362),INDEX('Input| Escalations'!$F$27:$L$29,,MATCH(T$9,'Input| Escalations'!$F$21:$L$21,0))),0),0)</f>
        <v>0</v>
      </c>
      <c r="M362" s="194" cm="1">
        <f t="array" ref="M362">IF(LEN($F362)&gt;0,1+IFERROR(SUMPRODUCT(TRANSPOSE('Input| Projects'!$AO362:$AQ362),INDEX('Input| Escalations'!$F$27:$L$29,,MATCH(U$9,'Input| Escalations'!$F$21:$L$21,0))),0),0)</f>
        <v>0</v>
      </c>
      <c r="N362" s="194" cm="1">
        <f t="array" ref="N362">IF(LEN($F362)&gt;0,1+IFERROR(SUMPRODUCT(TRANSPOSE('Input| Projects'!$AO362:$AQ362),INDEX('Input| Escalations'!$F$27:$L$29,,MATCH(V$9,'Input| Escalations'!$F$21:$L$21,0))),0),0)</f>
        <v>0</v>
      </c>
      <c r="O362" s="194" cm="1">
        <f t="array" ref="O362">IF(LEN($F362)&gt;0,1+IFERROR(SUMPRODUCT(TRANSPOSE('Input| Projects'!$AO362:$AQ362),INDEX('Input| Escalations'!$F$27:$L$29,,MATCH(W$9,'Input| Escalations'!$F$21:$L$21,0))),0),0)</f>
        <v>0</v>
      </c>
      <c r="P362" s="10"/>
      <c r="Q362" s="172">
        <f>IFERROR(IF(ISNUMBER(FIND("decision",'Input| Setup'!$F$6)),'Input| Projects'!Y362,'Input| Projects'!I362)*'Input| Escalations'!$I$17*I362,0)</f>
        <v>0</v>
      </c>
      <c r="R362" s="172">
        <f>IFERROR(IF(ISNUMBER(FIND("decision",'Input| Setup'!$F$6)),'Input| Projects'!Z362,'Input| Projects'!J362)*'Input| Escalations'!$I$17*J362,0)</f>
        <v>0</v>
      </c>
      <c r="S362" s="172">
        <f>IFERROR(IF(ISNUMBER(FIND("decision",'Input| Setup'!$F$6)),'Input| Projects'!AA362,'Input| Projects'!K362)*'Input| Escalations'!$I$17*K362,0)</f>
        <v>0</v>
      </c>
      <c r="T362" s="172">
        <f>IFERROR(IF(ISNUMBER(FIND("decision",'Input| Setup'!$F$6)),'Input| Projects'!AB362,'Input| Projects'!L362)*'Input| Escalations'!$I$17*L362,0)</f>
        <v>0</v>
      </c>
      <c r="U362" s="172">
        <f>IFERROR(IF(ISNUMBER(FIND("decision",'Input| Setup'!$F$6)),'Input| Projects'!AC362,'Input| Projects'!M362)*'Input| Escalations'!$I$17*M362,0)</f>
        <v>0</v>
      </c>
      <c r="V362" s="172">
        <f>IFERROR(IF(ISNUMBER(FIND("decision",'Input| Setup'!$F$6)),'Input| Projects'!AD362,'Input| Projects'!N362)*'Input| Escalations'!$I$17*N362,0)</f>
        <v>0</v>
      </c>
      <c r="W362" s="172">
        <f>IFERROR(IF(ISNUMBER(FIND("decision",'Input| Setup'!$F$6)),'Input| Projects'!AE362,'Input| Projects'!O362)*'Input| Escalations'!$I$17*O362,0)</f>
        <v>0</v>
      </c>
      <c r="X362" s="175"/>
      <c r="Y362" s="172">
        <f>IF(ISNUMBER(FIND("decision",'Input| Setup'!$F$6)),'Input| Projects'!AG362,'Input| Projects'!Q362)*I362*'Input| Escalations'!$I$17</f>
        <v>0</v>
      </c>
      <c r="Z362" s="172">
        <f>IF(ISNUMBER(FIND("decision",'Input| Setup'!$F$6)),'Input| Projects'!AH362,'Input| Projects'!R362)*J362*'Input| Escalations'!$I$17</f>
        <v>0</v>
      </c>
      <c r="AA362" s="172">
        <f>IF(ISNUMBER(FIND("decision",'Input| Setup'!$F$6)),'Input| Projects'!AI362,'Input| Projects'!S362)*K362*'Input| Escalations'!$I$17</f>
        <v>0</v>
      </c>
      <c r="AB362" s="172">
        <f>IF(ISNUMBER(FIND("decision",'Input| Setup'!$F$6)),'Input| Projects'!AJ362,'Input| Projects'!T362)*L362*'Input| Escalations'!$I$17</f>
        <v>0</v>
      </c>
      <c r="AC362" s="172">
        <f>IF(ISNUMBER(FIND("decision",'Input| Setup'!$F$6)),'Input| Projects'!AK362,'Input| Projects'!U362)*M362*'Input| Escalations'!$I$17</f>
        <v>0</v>
      </c>
      <c r="AD362" s="172">
        <f>IF(ISNUMBER(FIND("decision",'Input| Setup'!$F$6)),'Input| Projects'!AL362,'Input| Projects'!V362)*N362*'Input| Escalations'!$I$17</f>
        <v>0</v>
      </c>
      <c r="AE362" s="172">
        <f>IF(ISNUMBER(FIND("decision",'Input| Setup'!$F$6)),'Input| Projects'!AM362,'Input| Projects'!W362)*O362*'Input| Escalations'!$I$17</f>
        <v>0</v>
      </c>
      <c r="AF362" s="175"/>
      <c r="AG362" s="172" cm="1">
        <f t="array" ref="AG362">IFERROR(--('Input| Projects'!$AS362="Yes")*_xlfn.SWITCH('Input| Overheads'!$C$50,"Direct costs",'Calc| Overheads Allocation'!C$8*Q362,"Internal labour",'Calc| Overheads Allocation'!C$8*Q362*'Input| Projects'!$AO362,"DNSP defined",'Calc| Overheads Allocation'!C$78*'Input| Projects'!$AV362,0),0)</f>
        <v>0</v>
      </c>
      <c r="AH362" s="172" cm="1">
        <f t="array" ref="AH362">IFERROR(--('Input| Projects'!$AS362="Yes")*_xlfn.SWITCH('Input| Overheads'!$C$50,"Direct costs",'Calc| Overheads Allocation'!D$8*R362,"Internal labour",'Calc| Overheads Allocation'!D$8*R362*'Input| Projects'!$AO362,"DNSP defined",'Calc| Overheads Allocation'!D$78*'Input| Projects'!$AV362,0),0)</f>
        <v>0</v>
      </c>
      <c r="AI362" s="172" cm="1">
        <f t="array" ref="AI362">IFERROR(--('Input| Projects'!$AS362="Yes")*_xlfn.SWITCH('Input| Overheads'!$C$50,"Direct costs",'Calc| Overheads Allocation'!E$8*S362,"Internal labour",'Calc| Overheads Allocation'!E$8*S362*'Input| Projects'!$AO362,"DNSP defined",'Calc| Overheads Allocation'!E$78*'Input| Projects'!$AV362,0),0)</f>
        <v>0</v>
      </c>
      <c r="AJ362" s="172" cm="1">
        <f t="array" ref="AJ362">IFERROR(--('Input| Projects'!$AS362="Yes")*_xlfn.SWITCH('Input| Overheads'!$C$50,"Direct costs",'Calc| Overheads Allocation'!F$8*T362,"Internal labour",'Calc| Overheads Allocation'!F$8*T362*'Input| Projects'!$AO362,"DNSP defined",'Calc| Overheads Allocation'!F$78*'Input| Projects'!$AV362,0),0)</f>
        <v>0</v>
      </c>
      <c r="AK362" s="172" cm="1">
        <f t="array" ref="AK362">IFERROR(--('Input| Projects'!$AS362="Yes")*_xlfn.SWITCH('Input| Overheads'!$C$50,"Direct costs",'Calc| Overheads Allocation'!G$8*U362,"Internal labour",'Calc| Overheads Allocation'!G$8*U362*'Input| Projects'!$AO362,"DNSP defined",'Calc| Overheads Allocation'!G$78*'Input| Projects'!$AV362,0),0)</f>
        <v>0</v>
      </c>
      <c r="AL362" s="172" cm="1">
        <f t="array" ref="AL362">IFERROR(--('Input| Projects'!$AS362="Yes")*_xlfn.SWITCH('Input| Overheads'!$C$50,"Direct costs",'Calc| Overheads Allocation'!H$8*V362,"Internal labour",'Calc| Overheads Allocation'!H$8*V362*'Input| Projects'!$AO362,"DNSP defined",'Calc| Overheads Allocation'!H$78*'Input| Projects'!$AV362,0),0)</f>
        <v>0</v>
      </c>
      <c r="AM362" s="172" cm="1">
        <f t="array" ref="AM362">IFERROR(--('Input| Projects'!$AS362="Yes")*_xlfn.SWITCH('Input| Overheads'!$C$50,"Direct costs",'Calc| Overheads Allocation'!I$8*W362,"Internal labour",'Calc| Overheads Allocation'!I$8*W362*'Input| Projects'!$AO362,"DNSP defined",'Calc| Overheads Allocation'!I$78*'Input| Projects'!$AV362,0),0)</f>
        <v>0</v>
      </c>
      <c r="AN362" s="175"/>
      <c r="AO362" s="172" cm="1">
        <f t="array" ref="AO362">IFERROR(--('Input| Projects'!$AT362="Yes")*_xlfn.SWITCH('Input| Overheads'!$C$50,"Direct costs",'Calc| Overheads Allocation'!C$9*Q362,"Internal labour",'Calc| Overheads Allocation'!C$9*Q362*'Input| Projects'!$AO362,"DNSP defined",'Calc| Overheads Allocation'!C$79*'Input| Projects'!$AW362,0),0)</f>
        <v>0</v>
      </c>
      <c r="AP362" s="172" cm="1">
        <f t="array" ref="AP362">IFERROR(--('Input| Projects'!$AT362="Yes")*_xlfn.SWITCH('Input| Overheads'!$C$50,"Direct costs",'Calc| Overheads Allocation'!D$9*R362,"Internal labour",'Calc| Overheads Allocation'!D$9*R362*'Input| Projects'!$AO362,"DNSP defined",'Calc| Overheads Allocation'!D$79*'Input| Projects'!$AW362,0),0)</f>
        <v>0</v>
      </c>
      <c r="AQ362" s="172" cm="1">
        <f t="array" ref="AQ362">IFERROR(--('Input| Projects'!$AT362="Yes")*_xlfn.SWITCH('Input| Overheads'!$C$50,"Direct costs",'Calc| Overheads Allocation'!E$9*S362,"Internal labour",'Calc| Overheads Allocation'!E$9*S362*'Input| Projects'!$AO362,"DNSP defined",'Calc| Overheads Allocation'!E$79*'Input| Projects'!$AW362,0),0)</f>
        <v>0</v>
      </c>
      <c r="AR362" s="172" cm="1">
        <f t="array" ref="AR362">IFERROR(--('Input| Projects'!$AT362="Yes")*_xlfn.SWITCH('Input| Overheads'!$C$50,"Direct costs",'Calc| Overheads Allocation'!F$9*T362,"Internal labour",'Calc| Overheads Allocation'!F$9*T362*'Input| Projects'!$AO362,"DNSP defined",'Calc| Overheads Allocation'!F$79*'Input| Projects'!$AW362,0),0)</f>
        <v>0</v>
      </c>
      <c r="AS362" s="172" cm="1">
        <f t="array" ref="AS362">IFERROR(--('Input| Projects'!$AT362="Yes")*_xlfn.SWITCH('Input| Overheads'!$C$50,"Direct costs",'Calc| Overheads Allocation'!G$9*U362,"Internal labour",'Calc| Overheads Allocation'!G$9*U362*'Input| Projects'!$AO362,"DNSP defined",'Calc| Overheads Allocation'!G$79*'Input| Projects'!$AW362,0),0)</f>
        <v>0</v>
      </c>
      <c r="AT362" s="172" cm="1">
        <f t="array" ref="AT362">IFERROR(--('Input| Projects'!$AT362="Yes")*_xlfn.SWITCH('Input| Overheads'!$C$50,"Direct costs",'Calc| Overheads Allocation'!H$9*V362,"Internal labour",'Calc| Overheads Allocation'!H$9*V362*'Input| Projects'!$AO362,"DNSP defined",'Calc| Overheads Allocation'!H$79*'Input| Projects'!$AW362,0),0)</f>
        <v>0</v>
      </c>
      <c r="AU362" s="172" cm="1">
        <f t="array" ref="AU362">IFERROR(--('Input| Projects'!$AT362="Yes")*_xlfn.SWITCH('Input| Overheads'!$C$50,"Direct costs",'Calc| Overheads Allocation'!I$9*W362,"Internal labour",'Calc| Overheads Allocation'!I$9*W362*'Input| Projects'!$AO362,"DNSP defined",'Calc| Overheads Allocation'!I$79*'Input| Projects'!$AW362,0),0)</f>
        <v>0</v>
      </c>
      <c r="AV362" s="175"/>
      <c r="AW362" s="172">
        <f t="shared" si="134"/>
        <v>0</v>
      </c>
      <c r="AX362" s="172">
        <f t="shared" si="135"/>
        <v>0</v>
      </c>
      <c r="AY362" s="172">
        <f t="shared" si="136"/>
        <v>0</v>
      </c>
      <c r="AZ362" s="172">
        <f t="shared" si="137"/>
        <v>0</v>
      </c>
      <c r="BA362" s="172">
        <f t="shared" si="138"/>
        <v>0</v>
      </c>
      <c r="BB362" s="172">
        <f t="shared" si="139"/>
        <v>0</v>
      </c>
      <c r="BC362" s="172">
        <f t="shared" si="140"/>
        <v>0</v>
      </c>
      <c r="BD362" s="176"/>
      <c r="BE362" s="172">
        <f t="shared" si="141"/>
        <v>0</v>
      </c>
      <c r="BF362" s="172">
        <f t="shared" si="142"/>
        <v>0</v>
      </c>
      <c r="BG362" s="172">
        <f t="shared" si="143"/>
        <v>0</v>
      </c>
      <c r="BH362" s="172">
        <f t="shared" si="144"/>
        <v>0</v>
      </c>
      <c r="BI362" s="172">
        <f t="shared" si="145"/>
        <v>0</v>
      </c>
      <c r="BJ362" s="172">
        <f t="shared" si="146"/>
        <v>0</v>
      </c>
      <c r="BK362" s="172">
        <f t="shared" si="147"/>
        <v>0</v>
      </c>
      <c r="BL362" s="176"/>
      <c r="BM362" s="172">
        <f t="shared" si="126"/>
        <v>0</v>
      </c>
      <c r="BN362" s="172">
        <f t="shared" si="127"/>
        <v>0</v>
      </c>
      <c r="BO362" s="172">
        <f t="shared" si="128"/>
        <v>0</v>
      </c>
      <c r="BP362" s="172">
        <f t="shared" si="129"/>
        <v>0</v>
      </c>
      <c r="BQ362" s="172">
        <f t="shared" si="130"/>
        <v>0</v>
      </c>
      <c r="BR362" s="172">
        <f t="shared" si="131"/>
        <v>0</v>
      </c>
      <c r="BS362" s="172">
        <f t="shared" si="132"/>
        <v>0</v>
      </c>
      <c r="BT362" s="55"/>
      <c r="BU362" s="158">
        <f>SUMIF('Input| Projects'!$BA$8:$CX$8,RIGHT(BU$9,3),'Input| Projects'!$BA362:$CX362)</f>
        <v>0</v>
      </c>
      <c r="BV362" s="158">
        <f>SUMIF('Input| Projects'!$BA$8:$CX$8,RIGHT(BV$9,3),'Input| Projects'!$BA362:$CX362)</f>
        <v>0</v>
      </c>
      <c r="BW362" s="79" t="str">
        <f t="shared" si="133"/>
        <v/>
      </c>
    </row>
    <row r="363" spans="2:75" x14ac:dyDescent="0.2">
      <c r="B363" s="123">
        <f>IFERROR('Input| Projects'!B363,"")</f>
        <v>354</v>
      </c>
      <c r="C363" s="160" t="str">
        <f>IFERROR(IF('Input| Projects'!C363="","",'Input| Projects'!C363),"")</f>
        <v/>
      </c>
      <c r="D363" s="160" t="str">
        <f>IFERROR(IF('Input| Projects'!D363="","",'Input| Projects'!D363),"")</f>
        <v/>
      </c>
      <c r="E363" s="53"/>
      <c r="F363" s="160" t="str">
        <f>IF(LEN('Input| Projects'!F363)&gt;0,'Input| Projects'!F363,"")</f>
        <v/>
      </c>
      <c r="G363" s="160" t="str">
        <f>IF(LEN('Input| Projects'!G363)&gt;0,'Input| Projects'!G363,"")</f>
        <v/>
      </c>
      <c r="H363" s="10"/>
      <c r="I363" s="194" cm="1">
        <f t="array" ref="I363">IF(LEN($F363)&gt;0,1+IFERROR(SUMPRODUCT(TRANSPOSE('Input| Projects'!$AO363:$AQ363),INDEX('Input| Escalations'!$F$27:$L$29,,MATCH(Q$9,'Input| Escalations'!$F$21:$L$21,0))),0),0)</f>
        <v>0</v>
      </c>
      <c r="J363" s="194" cm="1">
        <f t="array" ref="J363">IF(LEN($F363)&gt;0,1+IFERROR(SUMPRODUCT(TRANSPOSE('Input| Projects'!$AO363:$AQ363),INDEX('Input| Escalations'!$F$27:$L$29,,MATCH(R$9,'Input| Escalations'!$F$21:$L$21,0))),0),0)</f>
        <v>0</v>
      </c>
      <c r="K363" s="194" cm="1">
        <f t="array" ref="K363">IF(LEN($F363)&gt;0,1+IFERROR(SUMPRODUCT(TRANSPOSE('Input| Projects'!$AO363:$AQ363),INDEX('Input| Escalations'!$F$27:$L$29,,MATCH(S$9,'Input| Escalations'!$F$21:$L$21,0))),0),0)</f>
        <v>0</v>
      </c>
      <c r="L363" s="194" cm="1">
        <f t="array" ref="L363">IF(LEN($F363)&gt;0,1+IFERROR(SUMPRODUCT(TRANSPOSE('Input| Projects'!$AO363:$AQ363),INDEX('Input| Escalations'!$F$27:$L$29,,MATCH(T$9,'Input| Escalations'!$F$21:$L$21,0))),0),0)</f>
        <v>0</v>
      </c>
      <c r="M363" s="194" cm="1">
        <f t="array" ref="M363">IF(LEN($F363)&gt;0,1+IFERROR(SUMPRODUCT(TRANSPOSE('Input| Projects'!$AO363:$AQ363),INDEX('Input| Escalations'!$F$27:$L$29,,MATCH(U$9,'Input| Escalations'!$F$21:$L$21,0))),0),0)</f>
        <v>0</v>
      </c>
      <c r="N363" s="194" cm="1">
        <f t="array" ref="N363">IF(LEN($F363)&gt;0,1+IFERROR(SUMPRODUCT(TRANSPOSE('Input| Projects'!$AO363:$AQ363),INDEX('Input| Escalations'!$F$27:$L$29,,MATCH(V$9,'Input| Escalations'!$F$21:$L$21,0))),0),0)</f>
        <v>0</v>
      </c>
      <c r="O363" s="194" cm="1">
        <f t="array" ref="O363">IF(LEN($F363)&gt;0,1+IFERROR(SUMPRODUCT(TRANSPOSE('Input| Projects'!$AO363:$AQ363),INDEX('Input| Escalations'!$F$27:$L$29,,MATCH(W$9,'Input| Escalations'!$F$21:$L$21,0))),0),0)</f>
        <v>0</v>
      </c>
      <c r="P363" s="10"/>
      <c r="Q363" s="172">
        <f>IFERROR(IF(ISNUMBER(FIND("decision",'Input| Setup'!$F$6)),'Input| Projects'!Y363,'Input| Projects'!I363)*'Input| Escalations'!$I$17*I363,0)</f>
        <v>0</v>
      </c>
      <c r="R363" s="172">
        <f>IFERROR(IF(ISNUMBER(FIND("decision",'Input| Setup'!$F$6)),'Input| Projects'!Z363,'Input| Projects'!J363)*'Input| Escalations'!$I$17*J363,0)</f>
        <v>0</v>
      </c>
      <c r="S363" s="172">
        <f>IFERROR(IF(ISNUMBER(FIND("decision",'Input| Setup'!$F$6)),'Input| Projects'!AA363,'Input| Projects'!K363)*'Input| Escalations'!$I$17*K363,0)</f>
        <v>0</v>
      </c>
      <c r="T363" s="172">
        <f>IFERROR(IF(ISNUMBER(FIND("decision",'Input| Setup'!$F$6)),'Input| Projects'!AB363,'Input| Projects'!L363)*'Input| Escalations'!$I$17*L363,0)</f>
        <v>0</v>
      </c>
      <c r="U363" s="172">
        <f>IFERROR(IF(ISNUMBER(FIND("decision",'Input| Setup'!$F$6)),'Input| Projects'!AC363,'Input| Projects'!M363)*'Input| Escalations'!$I$17*M363,0)</f>
        <v>0</v>
      </c>
      <c r="V363" s="172">
        <f>IFERROR(IF(ISNUMBER(FIND("decision",'Input| Setup'!$F$6)),'Input| Projects'!AD363,'Input| Projects'!N363)*'Input| Escalations'!$I$17*N363,0)</f>
        <v>0</v>
      </c>
      <c r="W363" s="172">
        <f>IFERROR(IF(ISNUMBER(FIND("decision",'Input| Setup'!$F$6)),'Input| Projects'!AE363,'Input| Projects'!O363)*'Input| Escalations'!$I$17*O363,0)</f>
        <v>0</v>
      </c>
      <c r="X363" s="175"/>
      <c r="Y363" s="172">
        <f>IF(ISNUMBER(FIND("decision",'Input| Setup'!$F$6)),'Input| Projects'!AG363,'Input| Projects'!Q363)*I363*'Input| Escalations'!$I$17</f>
        <v>0</v>
      </c>
      <c r="Z363" s="172">
        <f>IF(ISNUMBER(FIND("decision",'Input| Setup'!$F$6)),'Input| Projects'!AH363,'Input| Projects'!R363)*J363*'Input| Escalations'!$I$17</f>
        <v>0</v>
      </c>
      <c r="AA363" s="172">
        <f>IF(ISNUMBER(FIND("decision",'Input| Setup'!$F$6)),'Input| Projects'!AI363,'Input| Projects'!S363)*K363*'Input| Escalations'!$I$17</f>
        <v>0</v>
      </c>
      <c r="AB363" s="172">
        <f>IF(ISNUMBER(FIND("decision",'Input| Setup'!$F$6)),'Input| Projects'!AJ363,'Input| Projects'!T363)*L363*'Input| Escalations'!$I$17</f>
        <v>0</v>
      </c>
      <c r="AC363" s="172">
        <f>IF(ISNUMBER(FIND("decision",'Input| Setup'!$F$6)),'Input| Projects'!AK363,'Input| Projects'!U363)*M363*'Input| Escalations'!$I$17</f>
        <v>0</v>
      </c>
      <c r="AD363" s="172">
        <f>IF(ISNUMBER(FIND("decision",'Input| Setup'!$F$6)),'Input| Projects'!AL363,'Input| Projects'!V363)*N363*'Input| Escalations'!$I$17</f>
        <v>0</v>
      </c>
      <c r="AE363" s="172">
        <f>IF(ISNUMBER(FIND("decision",'Input| Setup'!$F$6)),'Input| Projects'!AM363,'Input| Projects'!W363)*O363*'Input| Escalations'!$I$17</f>
        <v>0</v>
      </c>
      <c r="AF363" s="175"/>
      <c r="AG363" s="172" cm="1">
        <f t="array" ref="AG363">IFERROR(--('Input| Projects'!$AS363="Yes")*_xlfn.SWITCH('Input| Overheads'!$C$50,"Direct costs",'Calc| Overheads Allocation'!C$8*Q363,"Internal labour",'Calc| Overheads Allocation'!C$8*Q363*'Input| Projects'!$AO363,"DNSP defined",'Calc| Overheads Allocation'!C$78*'Input| Projects'!$AV363,0),0)</f>
        <v>0</v>
      </c>
      <c r="AH363" s="172" cm="1">
        <f t="array" ref="AH363">IFERROR(--('Input| Projects'!$AS363="Yes")*_xlfn.SWITCH('Input| Overheads'!$C$50,"Direct costs",'Calc| Overheads Allocation'!D$8*R363,"Internal labour",'Calc| Overheads Allocation'!D$8*R363*'Input| Projects'!$AO363,"DNSP defined",'Calc| Overheads Allocation'!D$78*'Input| Projects'!$AV363,0),0)</f>
        <v>0</v>
      </c>
      <c r="AI363" s="172" cm="1">
        <f t="array" ref="AI363">IFERROR(--('Input| Projects'!$AS363="Yes")*_xlfn.SWITCH('Input| Overheads'!$C$50,"Direct costs",'Calc| Overheads Allocation'!E$8*S363,"Internal labour",'Calc| Overheads Allocation'!E$8*S363*'Input| Projects'!$AO363,"DNSP defined",'Calc| Overheads Allocation'!E$78*'Input| Projects'!$AV363,0),0)</f>
        <v>0</v>
      </c>
      <c r="AJ363" s="172" cm="1">
        <f t="array" ref="AJ363">IFERROR(--('Input| Projects'!$AS363="Yes")*_xlfn.SWITCH('Input| Overheads'!$C$50,"Direct costs",'Calc| Overheads Allocation'!F$8*T363,"Internal labour",'Calc| Overheads Allocation'!F$8*T363*'Input| Projects'!$AO363,"DNSP defined",'Calc| Overheads Allocation'!F$78*'Input| Projects'!$AV363,0),0)</f>
        <v>0</v>
      </c>
      <c r="AK363" s="172" cm="1">
        <f t="array" ref="AK363">IFERROR(--('Input| Projects'!$AS363="Yes")*_xlfn.SWITCH('Input| Overheads'!$C$50,"Direct costs",'Calc| Overheads Allocation'!G$8*U363,"Internal labour",'Calc| Overheads Allocation'!G$8*U363*'Input| Projects'!$AO363,"DNSP defined",'Calc| Overheads Allocation'!G$78*'Input| Projects'!$AV363,0),0)</f>
        <v>0</v>
      </c>
      <c r="AL363" s="172" cm="1">
        <f t="array" ref="AL363">IFERROR(--('Input| Projects'!$AS363="Yes")*_xlfn.SWITCH('Input| Overheads'!$C$50,"Direct costs",'Calc| Overheads Allocation'!H$8*V363,"Internal labour",'Calc| Overheads Allocation'!H$8*V363*'Input| Projects'!$AO363,"DNSP defined",'Calc| Overheads Allocation'!H$78*'Input| Projects'!$AV363,0),0)</f>
        <v>0</v>
      </c>
      <c r="AM363" s="172" cm="1">
        <f t="array" ref="AM363">IFERROR(--('Input| Projects'!$AS363="Yes")*_xlfn.SWITCH('Input| Overheads'!$C$50,"Direct costs",'Calc| Overheads Allocation'!I$8*W363,"Internal labour",'Calc| Overheads Allocation'!I$8*W363*'Input| Projects'!$AO363,"DNSP defined",'Calc| Overheads Allocation'!I$78*'Input| Projects'!$AV363,0),0)</f>
        <v>0</v>
      </c>
      <c r="AN363" s="175"/>
      <c r="AO363" s="172" cm="1">
        <f t="array" ref="AO363">IFERROR(--('Input| Projects'!$AT363="Yes")*_xlfn.SWITCH('Input| Overheads'!$C$50,"Direct costs",'Calc| Overheads Allocation'!C$9*Q363,"Internal labour",'Calc| Overheads Allocation'!C$9*Q363*'Input| Projects'!$AO363,"DNSP defined",'Calc| Overheads Allocation'!C$79*'Input| Projects'!$AW363,0),0)</f>
        <v>0</v>
      </c>
      <c r="AP363" s="172" cm="1">
        <f t="array" ref="AP363">IFERROR(--('Input| Projects'!$AT363="Yes")*_xlfn.SWITCH('Input| Overheads'!$C$50,"Direct costs",'Calc| Overheads Allocation'!D$9*R363,"Internal labour",'Calc| Overheads Allocation'!D$9*R363*'Input| Projects'!$AO363,"DNSP defined",'Calc| Overheads Allocation'!D$79*'Input| Projects'!$AW363,0),0)</f>
        <v>0</v>
      </c>
      <c r="AQ363" s="172" cm="1">
        <f t="array" ref="AQ363">IFERROR(--('Input| Projects'!$AT363="Yes")*_xlfn.SWITCH('Input| Overheads'!$C$50,"Direct costs",'Calc| Overheads Allocation'!E$9*S363,"Internal labour",'Calc| Overheads Allocation'!E$9*S363*'Input| Projects'!$AO363,"DNSP defined",'Calc| Overheads Allocation'!E$79*'Input| Projects'!$AW363,0),0)</f>
        <v>0</v>
      </c>
      <c r="AR363" s="172" cm="1">
        <f t="array" ref="AR363">IFERROR(--('Input| Projects'!$AT363="Yes")*_xlfn.SWITCH('Input| Overheads'!$C$50,"Direct costs",'Calc| Overheads Allocation'!F$9*T363,"Internal labour",'Calc| Overheads Allocation'!F$9*T363*'Input| Projects'!$AO363,"DNSP defined",'Calc| Overheads Allocation'!F$79*'Input| Projects'!$AW363,0),0)</f>
        <v>0</v>
      </c>
      <c r="AS363" s="172" cm="1">
        <f t="array" ref="AS363">IFERROR(--('Input| Projects'!$AT363="Yes")*_xlfn.SWITCH('Input| Overheads'!$C$50,"Direct costs",'Calc| Overheads Allocation'!G$9*U363,"Internal labour",'Calc| Overheads Allocation'!G$9*U363*'Input| Projects'!$AO363,"DNSP defined",'Calc| Overheads Allocation'!G$79*'Input| Projects'!$AW363,0),0)</f>
        <v>0</v>
      </c>
      <c r="AT363" s="172" cm="1">
        <f t="array" ref="AT363">IFERROR(--('Input| Projects'!$AT363="Yes")*_xlfn.SWITCH('Input| Overheads'!$C$50,"Direct costs",'Calc| Overheads Allocation'!H$9*V363,"Internal labour",'Calc| Overheads Allocation'!H$9*V363*'Input| Projects'!$AO363,"DNSP defined",'Calc| Overheads Allocation'!H$79*'Input| Projects'!$AW363,0),0)</f>
        <v>0</v>
      </c>
      <c r="AU363" s="172" cm="1">
        <f t="array" ref="AU363">IFERROR(--('Input| Projects'!$AT363="Yes")*_xlfn.SWITCH('Input| Overheads'!$C$50,"Direct costs",'Calc| Overheads Allocation'!I$9*W363,"Internal labour",'Calc| Overheads Allocation'!I$9*W363*'Input| Projects'!$AO363,"DNSP defined",'Calc| Overheads Allocation'!I$79*'Input| Projects'!$AW363,0),0)</f>
        <v>0</v>
      </c>
      <c r="AV363" s="175"/>
      <c r="AW363" s="172">
        <f t="shared" si="134"/>
        <v>0</v>
      </c>
      <c r="AX363" s="172">
        <f t="shared" si="135"/>
        <v>0</v>
      </c>
      <c r="AY363" s="172">
        <f t="shared" si="136"/>
        <v>0</v>
      </c>
      <c r="AZ363" s="172">
        <f t="shared" si="137"/>
        <v>0</v>
      </c>
      <c r="BA363" s="172">
        <f t="shared" si="138"/>
        <v>0</v>
      </c>
      <c r="BB363" s="172">
        <f t="shared" si="139"/>
        <v>0</v>
      </c>
      <c r="BC363" s="172">
        <f t="shared" si="140"/>
        <v>0</v>
      </c>
      <c r="BD363" s="176"/>
      <c r="BE363" s="172">
        <f t="shared" si="141"/>
        <v>0</v>
      </c>
      <c r="BF363" s="172">
        <f t="shared" si="142"/>
        <v>0</v>
      </c>
      <c r="BG363" s="172">
        <f t="shared" si="143"/>
        <v>0</v>
      </c>
      <c r="BH363" s="172">
        <f t="shared" si="144"/>
        <v>0</v>
      </c>
      <c r="BI363" s="172">
        <f t="shared" si="145"/>
        <v>0</v>
      </c>
      <c r="BJ363" s="172">
        <f t="shared" si="146"/>
        <v>0</v>
      </c>
      <c r="BK363" s="172">
        <f t="shared" si="147"/>
        <v>0</v>
      </c>
      <c r="BL363" s="176"/>
      <c r="BM363" s="172">
        <f t="shared" si="126"/>
        <v>0</v>
      </c>
      <c r="BN363" s="172">
        <f t="shared" si="127"/>
        <v>0</v>
      </c>
      <c r="BO363" s="172">
        <f t="shared" si="128"/>
        <v>0</v>
      </c>
      <c r="BP363" s="172">
        <f t="shared" si="129"/>
        <v>0</v>
      </c>
      <c r="BQ363" s="172">
        <f t="shared" si="130"/>
        <v>0</v>
      </c>
      <c r="BR363" s="172">
        <f t="shared" si="131"/>
        <v>0</v>
      </c>
      <c r="BS363" s="172">
        <f t="shared" si="132"/>
        <v>0</v>
      </c>
      <c r="BT363" s="55"/>
      <c r="BU363" s="158">
        <f>SUMIF('Input| Projects'!$BA$8:$CX$8,RIGHT(BU$9,3),'Input| Projects'!$BA363:$CX363)</f>
        <v>0</v>
      </c>
      <c r="BV363" s="158">
        <f>SUMIF('Input| Projects'!$BA$8:$CX$8,RIGHT(BV$9,3),'Input| Projects'!$BA363:$CX363)</f>
        <v>0</v>
      </c>
      <c r="BW363" s="79" t="str">
        <f t="shared" si="133"/>
        <v/>
      </c>
    </row>
    <row r="364" spans="2:75" x14ac:dyDescent="0.2">
      <c r="B364" s="123">
        <f>IFERROR('Input| Projects'!B364,"")</f>
        <v>355</v>
      </c>
      <c r="C364" s="160" t="str">
        <f>IFERROR(IF('Input| Projects'!C364="","",'Input| Projects'!C364),"")</f>
        <v/>
      </c>
      <c r="D364" s="160" t="str">
        <f>IFERROR(IF('Input| Projects'!D364="","",'Input| Projects'!D364),"")</f>
        <v/>
      </c>
      <c r="E364" s="53"/>
      <c r="F364" s="160" t="str">
        <f>IF(LEN('Input| Projects'!F364)&gt;0,'Input| Projects'!F364,"")</f>
        <v/>
      </c>
      <c r="G364" s="160" t="str">
        <f>IF(LEN('Input| Projects'!G364)&gt;0,'Input| Projects'!G364,"")</f>
        <v/>
      </c>
      <c r="H364" s="10"/>
      <c r="I364" s="194" cm="1">
        <f t="array" ref="I364">IF(LEN($F364)&gt;0,1+IFERROR(SUMPRODUCT(TRANSPOSE('Input| Projects'!$AO364:$AQ364),INDEX('Input| Escalations'!$F$27:$L$29,,MATCH(Q$9,'Input| Escalations'!$F$21:$L$21,0))),0),0)</f>
        <v>0</v>
      </c>
      <c r="J364" s="194" cm="1">
        <f t="array" ref="J364">IF(LEN($F364)&gt;0,1+IFERROR(SUMPRODUCT(TRANSPOSE('Input| Projects'!$AO364:$AQ364),INDEX('Input| Escalations'!$F$27:$L$29,,MATCH(R$9,'Input| Escalations'!$F$21:$L$21,0))),0),0)</f>
        <v>0</v>
      </c>
      <c r="K364" s="194" cm="1">
        <f t="array" ref="K364">IF(LEN($F364)&gt;0,1+IFERROR(SUMPRODUCT(TRANSPOSE('Input| Projects'!$AO364:$AQ364),INDEX('Input| Escalations'!$F$27:$L$29,,MATCH(S$9,'Input| Escalations'!$F$21:$L$21,0))),0),0)</f>
        <v>0</v>
      </c>
      <c r="L364" s="194" cm="1">
        <f t="array" ref="L364">IF(LEN($F364)&gt;0,1+IFERROR(SUMPRODUCT(TRANSPOSE('Input| Projects'!$AO364:$AQ364),INDEX('Input| Escalations'!$F$27:$L$29,,MATCH(T$9,'Input| Escalations'!$F$21:$L$21,0))),0),0)</f>
        <v>0</v>
      </c>
      <c r="M364" s="194" cm="1">
        <f t="array" ref="M364">IF(LEN($F364)&gt;0,1+IFERROR(SUMPRODUCT(TRANSPOSE('Input| Projects'!$AO364:$AQ364),INDEX('Input| Escalations'!$F$27:$L$29,,MATCH(U$9,'Input| Escalations'!$F$21:$L$21,0))),0),0)</f>
        <v>0</v>
      </c>
      <c r="N364" s="194" cm="1">
        <f t="array" ref="N364">IF(LEN($F364)&gt;0,1+IFERROR(SUMPRODUCT(TRANSPOSE('Input| Projects'!$AO364:$AQ364),INDEX('Input| Escalations'!$F$27:$L$29,,MATCH(V$9,'Input| Escalations'!$F$21:$L$21,0))),0),0)</f>
        <v>0</v>
      </c>
      <c r="O364" s="194" cm="1">
        <f t="array" ref="O364">IF(LEN($F364)&gt;0,1+IFERROR(SUMPRODUCT(TRANSPOSE('Input| Projects'!$AO364:$AQ364),INDEX('Input| Escalations'!$F$27:$L$29,,MATCH(W$9,'Input| Escalations'!$F$21:$L$21,0))),0),0)</f>
        <v>0</v>
      </c>
      <c r="P364" s="10"/>
      <c r="Q364" s="172">
        <f>IFERROR(IF(ISNUMBER(FIND("decision",'Input| Setup'!$F$6)),'Input| Projects'!Y364,'Input| Projects'!I364)*'Input| Escalations'!$I$17*I364,0)</f>
        <v>0</v>
      </c>
      <c r="R364" s="172">
        <f>IFERROR(IF(ISNUMBER(FIND("decision",'Input| Setup'!$F$6)),'Input| Projects'!Z364,'Input| Projects'!J364)*'Input| Escalations'!$I$17*J364,0)</f>
        <v>0</v>
      </c>
      <c r="S364" s="172">
        <f>IFERROR(IF(ISNUMBER(FIND("decision",'Input| Setup'!$F$6)),'Input| Projects'!AA364,'Input| Projects'!K364)*'Input| Escalations'!$I$17*K364,0)</f>
        <v>0</v>
      </c>
      <c r="T364" s="172">
        <f>IFERROR(IF(ISNUMBER(FIND("decision",'Input| Setup'!$F$6)),'Input| Projects'!AB364,'Input| Projects'!L364)*'Input| Escalations'!$I$17*L364,0)</f>
        <v>0</v>
      </c>
      <c r="U364" s="172">
        <f>IFERROR(IF(ISNUMBER(FIND("decision",'Input| Setup'!$F$6)),'Input| Projects'!AC364,'Input| Projects'!M364)*'Input| Escalations'!$I$17*M364,0)</f>
        <v>0</v>
      </c>
      <c r="V364" s="172">
        <f>IFERROR(IF(ISNUMBER(FIND("decision",'Input| Setup'!$F$6)),'Input| Projects'!AD364,'Input| Projects'!N364)*'Input| Escalations'!$I$17*N364,0)</f>
        <v>0</v>
      </c>
      <c r="W364" s="172">
        <f>IFERROR(IF(ISNUMBER(FIND("decision",'Input| Setup'!$F$6)),'Input| Projects'!AE364,'Input| Projects'!O364)*'Input| Escalations'!$I$17*O364,0)</f>
        <v>0</v>
      </c>
      <c r="X364" s="175"/>
      <c r="Y364" s="172">
        <f>IF(ISNUMBER(FIND("decision",'Input| Setup'!$F$6)),'Input| Projects'!AG364,'Input| Projects'!Q364)*I364*'Input| Escalations'!$I$17</f>
        <v>0</v>
      </c>
      <c r="Z364" s="172">
        <f>IF(ISNUMBER(FIND("decision",'Input| Setup'!$F$6)),'Input| Projects'!AH364,'Input| Projects'!R364)*J364*'Input| Escalations'!$I$17</f>
        <v>0</v>
      </c>
      <c r="AA364" s="172">
        <f>IF(ISNUMBER(FIND("decision",'Input| Setup'!$F$6)),'Input| Projects'!AI364,'Input| Projects'!S364)*K364*'Input| Escalations'!$I$17</f>
        <v>0</v>
      </c>
      <c r="AB364" s="172">
        <f>IF(ISNUMBER(FIND("decision",'Input| Setup'!$F$6)),'Input| Projects'!AJ364,'Input| Projects'!T364)*L364*'Input| Escalations'!$I$17</f>
        <v>0</v>
      </c>
      <c r="AC364" s="172">
        <f>IF(ISNUMBER(FIND("decision",'Input| Setup'!$F$6)),'Input| Projects'!AK364,'Input| Projects'!U364)*M364*'Input| Escalations'!$I$17</f>
        <v>0</v>
      </c>
      <c r="AD364" s="172">
        <f>IF(ISNUMBER(FIND("decision",'Input| Setup'!$F$6)),'Input| Projects'!AL364,'Input| Projects'!V364)*N364*'Input| Escalations'!$I$17</f>
        <v>0</v>
      </c>
      <c r="AE364" s="172">
        <f>IF(ISNUMBER(FIND("decision",'Input| Setup'!$F$6)),'Input| Projects'!AM364,'Input| Projects'!W364)*O364*'Input| Escalations'!$I$17</f>
        <v>0</v>
      </c>
      <c r="AF364" s="175"/>
      <c r="AG364" s="172" cm="1">
        <f t="array" ref="AG364">IFERROR(--('Input| Projects'!$AS364="Yes")*_xlfn.SWITCH('Input| Overheads'!$C$50,"Direct costs",'Calc| Overheads Allocation'!C$8*Q364,"Internal labour",'Calc| Overheads Allocation'!C$8*Q364*'Input| Projects'!$AO364,"DNSP defined",'Calc| Overheads Allocation'!C$78*'Input| Projects'!$AV364,0),0)</f>
        <v>0</v>
      </c>
      <c r="AH364" s="172" cm="1">
        <f t="array" ref="AH364">IFERROR(--('Input| Projects'!$AS364="Yes")*_xlfn.SWITCH('Input| Overheads'!$C$50,"Direct costs",'Calc| Overheads Allocation'!D$8*R364,"Internal labour",'Calc| Overheads Allocation'!D$8*R364*'Input| Projects'!$AO364,"DNSP defined",'Calc| Overheads Allocation'!D$78*'Input| Projects'!$AV364,0),0)</f>
        <v>0</v>
      </c>
      <c r="AI364" s="172" cm="1">
        <f t="array" ref="AI364">IFERROR(--('Input| Projects'!$AS364="Yes")*_xlfn.SWITCH('Input| Overheads'!$C$50,"Direct costs",'Calc| Overheads Allocation'!E$8*S364,"Internal labour",'Calc| Overheads Allocation'!E$8*S364*'Input| Projects'!$AO364,"DNSP defined",'Calc| Overheads Allocation'!E$78*'Input| Projects'!$AV364,0),0)</f>
        <v>0</v>
      </c>
      <c r="AJ364" s="172" cm="1">
        <f t="array" ref="AJ364">IFERROR(--('Input| Projects'!$AS364="Yes")*_xlfn.SWITCH('Input| Overheads'!$C$50,"Direct costs",'Calc| Overheads Allocation'!F$8*T364,"Internal labour",'Calc| Overheads Allocation'!F$8*T364*'Input| Projects'!$AO364,"DNSP defined",'Calc| Overheads Allocation'!F$78*'Input| Projects'!$AV364,0),0)</f>
        <v>0</v>
      </c>
      <c r="AK364" s="172" cm="1">
        <f t="array" ref="AK364">IFERROR(--('Input| Projects'!$AS364="Yes")*_xlfn.SWITCH('Input| Overheads'!$C$50,"Direct costs",'Calc| Overheads Allocation'!G$8*U364,"Internal labour",'Calc| Overheads Allocation'!G$8*U364*'Input| Projects'!$AO364,"DNSP defined",'Calc| Overheads Allocation'!G$78*'Input| Projects'!$AV364,0),0)</f>
        <v>0</v>
      </c>
      <c r="AL364" s="172" cm="1">
        <f t="array" ref="AL364">IFERROR(--('Input| Projects'!$AS364="Yes")*_xlfn.SWITCH('Input| Overheads'!$C$50,"Direct costs",'Calc| Overheads Allocation'!H$8*V364,"Internal labour",'Calc| Overheads Allocation'!H$8*V364*'Input| Projects'!$AO364,"DNSP defined",'Calc| Overheads Allocation'!H$78*'Input| Projects'!$AV364,0),0)</f>
        <v>0</v>
      </c>
      <c r="AM364" s="172" cm="1">
        <f t="array" ref="AM364">IFERROR(--('Input| Projects'!$AS364="Yes")*_xlfn.SWITCH('Input| Overheads'!$C$50,"Direct costs",'Calc| Overheads Allocation'!I$8*W364,"Internal labour",'Calc| Overheads Allocation'!I$8*W364*'Input| Projects'!$AO364,"DNSP defined",'Calc| Overheads Allocation'!I$78*'Input| Projects'!$AV364,0),0)</f>
        <v>0</v>
      </c>
      <c r="AN364" s="175"/>
      <c r="AO364" s="172" cm="1">
        <f t="array" ref="AO364">IFERROR(--('Input| Projects'!$AT364="Yes")*_xlfn.SWITCH('Input| Overheads'!$C$50,"Direct costs",'Calc| Overheads Allocation'!C$9*Q364,"Internal labour",'Calc| Overheads Allocation'!C$9*Q364*'Input| Projects'!$AO364,"DNSP defined",'Calc| Overheads Allocation'!C$79*'Input| Projects'!$AW364,0),0)</f>
        <v>0</v>
      </c>
      <c r="AP364" s="172" cm="1">
        <f t="array" ref="AP364">IFERROR(--('Input| Projects'!$AT364="Yes")*_xlfn.SWITCH('Input| Overheads'!$C$50,"Direct costs",'Calc| Overheads Allocation'!D$9*R364,"Internal labour",'Calc| Overheads Allocation'!D$9*R364*'Input| Projects'!$AO364,"DNSP defined",'Calc| Overheads Allocation'!D$79*'Input| Projects'!$AW364,0),0)</f>
        <v>0</v>
      </c>
      <c r="AQ364" s="172" cm="1">
        <f t="array" ref="AQ364">IFERROR(--('Input| Projects'!$AT364="Yes")*_xlfn.SWITCH('Input| Overheads'!$C$50,"Direct costs",'Calc| Overheads Allocation'!E$9*S364,"Internal labour",'Calc| Overheads Allocation'!E$9*S364*'Input| Projects'!$AO364,"DNSP defined",'Calc| Overheads Allocation'!E$79*'Input| Projects'!$AW364,0),0)</f>
        <v>0</v>
      </c>
      <c r="AR364" s="172" cm="1">
        <f t="array" ref="AR364">IFERROR(--('Input| Projects'!$AT364="Yes")*_xlfn.SWITCH('Input| Overheads'!$C$50,"Direct costs",'Calc| Overheads Allocation'!F$9*T364,"Internal labour",'Calc| Overheads Allocation'!F$9*T364*'Input| Projects'!$AO364,"DNSP defined",'Calc| Overheads Allocation'!F$79*'Input| Projects'!$AW364,0),0)</f>
        <v>0</v>
      </c>
      <c r="AS364" s="172" cm="1">
        <f t="array" ref="AS364">IFERROR(--('Input| Projects'!$AT364="Yes")*_xlfn.SWITCH('Input| Overheads'!$C$50,"Direct costs",'Calc| Overheads Allocation'!G$9*U364,"Internal labour",'Calc| Overheads Allocation'!G$9*U364*'Input| Projects'!$AO364,"DNSP defined",'Calc| Overheads Allocation'!G$79*'Input| Projects'!$AW364,0),0)</f>
        <v>0</v>
      </c>
      <c r="AT364" s="172" cm="1">
        <f t="array" ref="AT364">IFERROR(--('Input| Projects'!$AT364="Yes")*_xlfn.SWITCH('Input| Overheads'!$C$50,"Direct costs",'Calc| Overheads Allocation'!H$9*V364,"Internal labour",'Calc| Overheads Allocation'!H$9*V364*'Input| Projects'!$AO364,"DNSP defined",'Calc| Overheads Allocation'!H$79*'Input| Projects'!$AW364,0),0)</f>
        <v>0</v>
      </c>
      <c r="AU364" s="172" cm="1">
        <f t="array" ref="AU364">IFERROR(--('Input| Projects'!$AT364="Yes")*_xlfn.SWITCH('Input| Overheads'!$C$50,"Direct costs",'Calc| Overheads Allocation'!I$9*W364,"Internal labour",'Calc| Overheads Allocation'!I$9*W364*'Input| Projects'!$AO364,"DNSP defined",'Calc| Overheads Allocation'!I$79*'Input| Projects'!$AW364,0),0)</f>
        <v>0</v>
      </c>
      <c r="AV364" s="175"/>
      <c r="AW364" s="172">
        <f t="shared" si="134"/>
        <v>0</v>
      </c>
      <c r="AX364" s="172">
        <f t="shared" si="135"/>
        <v>0</v>
      </c>
      <c r="AY364" s="172">
        <f t="shared" si="136"/>
        <v>0</v>
      </c>
      <c r="AZ364" s="172">
        <f t="shared" si="137"/>
        <v>0</v>
      </c>
      <c r="BA364" s="172">
        <f t="shared" si="138"/>
        <v>0</v>
      </c>
      <c r="BB364" s="172">
        <f t="shared" si="139"/>
        <v>0</v>
      </c>
      <c r="BC364" s="172">
        <f t="shared" si="140"/>
        <v>0</v>
      </c>
      <c r="BD364" s="176"/>
      <c r="BE364" s="172">
        <f t="shared" si="141"/>
        <v>0</v>
      </c>
      <c r="BF364" s="172">
        <f t="shared" si="142"/>
        <v>0</v>
      </c>
      <c r="BG364" s="172">
        <f t="shared" si="143"/>
        <v>0</v>
      </c>
      <c r="BH364" s="172">
        <f t="shared" si="144"/>
        <v>0</v>
      </c>
      <c r="BI364" s="172">
        <f t="shared" si="145"/>
        <v>0</v>
      </c>
      <c r="BJ364" s="172">
        <f t="shared" si="146"/>
        <v>0</v>
      </c>
      <c r="BK364" s="172">
        <f t="shared" si="147"/>
        <v>0</v>
      </c>
      <c r="BL364" s="176"/>
      <c r="BM364" s="172">
        <f t="shared" si="126"/>
        <v>0</v>
      </c>
      <c r="BN364" s="172">
        <f t="shared" si="127"/>
        <v>0</v>
      </c>
      <c r="BO364" s="172">
        <f t="shared" si="128"/>
        <v>0</v>
      </c>
      <c r="BP364" s="172">
        <f t="shared" si="129"/>
        <v>0</v>
      </c>
      <c r="BQ364" s="172">
        <f t="shared" si="130"/>
        <v>0</v>
      </c>
      <c r="BR364" s="172">
        <f t="shared" si="131"/>
        <v>0</v>
      </c>
      <c r="BS364" s="172">
        <f t="shared" si="132"/>
        <v>0</v>
      </c>
      <c r="BT364" s="55"/>
      <c r="BU364" s="158">
        <f>SUMIF('Input| Projects'!$BA$8:$CX$8,RIGHT(BU$9,3),'Input| Projects'!$BA364:$CX364)</f>
        <v>0</v>
      </c>
      <c r="BV364" s="158">
        <f>SUMIF('Input| Projects'!$BA$8:$CX$8,RIGHT(BV$9,3),'Input| Projects'!$BA364:$CX364)</f>
        <v>0</v>
      </c>
      <c r="BW364" s="79" t="str">
        <f t="shared" si="133"/>
        <v/>
      </c>
    </row>
    <row r="365" spans="2:75" x14ac:dyDescent="0.2">
      <c r="B365" s="123">
        <f>IFERROR('Input| Projects'!B365,"")</f>
        <v>356</v>
      </c>
      <c r="C365" s="160" t="str">
        <f>IFERROR(IF('Input| Projects'!C365="","",'Input| Projects'!C365),"")</f>
        <v/>
      </c>
      <c r="D365" s="160" t="str">
        <f>IFERROR(IF('Input| Projects'!D365="","",'Input| Projects'!D365),"")</f>
        <v/>
      </c>
      <c r="E365" s="53"/>
      <c r="F365" s="160" t="str">
        <f>IF(LEN('Input| Projects'!F365)&gt;0,'Input| Projects'!F365,"")</f>
        <v/>
      </c>
      <c r="G365" s="160" t="str">
        <f>IF(LEN('Input| Projects'!G365)&gt;0,'Input| Projects'!G365,"")</f>
        <v/>
      </c>
      <c r="H365" s="10"/>
      <c r="I365" s="194" cm="1">
        <f t="array" ref="I365">IF(LEN($F365)&gt;0,1+IFERROR(SUMPRODUCT(TRANSPOSE('Input| Projects'!$AO365:$AQ365),INDEX('Input| Escalations'!$F$27:$L$29,,MATCH(Q$9,'Input| Escalations'!$F$21:$L$21,0))),0),0)</f>
        <v>0</v>
      </c>
      <c r="J365" s="194" cm="1">
        <f t="array" ref="J365">IF(LEN($F365)&gt;0,1+IFERROR(SUMPRODUCT(TRANSPOSE('Input| Projects'!$AO365:$AQ365),INDEX('Input| Escalations'!$F$27:$L$29,,MATCH(R$9,'Input| Escalations'!$F$21:$L$21,0))),0),0)</f>
        <v>0</v>
      </c>
      <c r="K365" s="194" cm="1">
        <f t="array" ref="K365">IF(LEN($F365)&gt;0,1+IFERROR(SUMPRODUCT(TRANSPOSE('Input| Projects'!$AO365:$AQ365),INDEX('Input| Escalations'!$F$27:$L$29,,MATCH(S$9,'Input| Escalations'!$F$21:$L$21,0))),0),0)</f>
        <v>0</v>
      </c>
      <c r="L365" s="194" cm="1">
        <f t="array" ref="L365">IF(LEN($F365)&gt;0,1+IFERROR(SUMPRODUCT(TRANSPOSE('Input| Projects'!$AO365:$AQ365),INDEX('Input| Escalations'!$F$27:$L$29,,MATCH(T$9,'Input| Escalations'!$F$21:$L$21,0))),0),0)</f>
        <v>0</v>
      </c>
      <c r="M365" s="194" cm="1">
        <f t="array" ref="M365">IF(LEN($F365)&gt;0,1+IFERROR(SUMPRODUCT(TRANSPOSE('Input| Projects'!$AO365:$AQ365),INDEX('Input| Escalations'!$F$27:$L$29,,MATCH(U$9,'Input| Escalations'!$F$21:$L$21,0))),0),0)</f>
        <v>0</v>
      </c>
      <c r="N365" s="194" cm="1">
        <f t="array" ref="N365">IF(LEN($F365)&gt;0,1+IFERROR(SUMPRODUCT(TRANSPOSE('Input| Projects'!$AO365:$AQ365),INDEX('Input| Escalations'!$F$27:$L$29,,MATCH(V$9,'Input| Escalations'!$F$21:$L$21,0))),0),0)</f>
        <v>0</v>
      </c>
      <c r="O365" s="194" cm="1">
        <f t="array" ref="O365">IF(LEN($F365)&gt;0,1+IFERROR(SUMPRODUCT(TRANSPOSE('Input| Projects'!$AO365:$AQ365),INDEX('Input| Escalations'!$F$27:$L$29,,MATCH(W$9,'Input| Escalations'!$F$21:$L$21,0))),0),0)</f>
        <v>0</v>
      </c>
      <c r="P365" s="10"/>
      <c r="Q365" s="172">
        <f>IFERROR(IF(ISNUMBER(FIND("decision",'Input| Setup'!$F$6)),'Input| Projects'!Y365,'Input| Projects'!I365)*'Input| Escalations'!$I$17*I365,0)</f>
        <v>0</v>
      </c>
      <c r="R365" s="172">
        <f>IFERROR(IF(ISNUMBER(FIND("decision",'Input| Setup'!$F$6)),'Input| Projects'!Z365,'Input| Projects'!J365)*'Input| Escalations'!$I$17*J365,0)</f>
        <v>0</v>
      </c>
      <c r="S365" s="172">
        <f>IFERROR(IF(ISNUMBER(FIND("decision",'Input| Setup'!$F$6)),'Input| Projects'!AA365,'Input| Projects'!K365)*'Input| Escalations'!$I$17*K365,0)</f>
        <v>0</v>
      </c>
      <c r="T365" s="172">
        <f>IFERROR(IF(ISNUMBER(FIND("decision",'Input| Setup'!$F$6)),'Input| Projects'!AB365,'Input| Projects'!L365)*'Input| Escalations'!$I$17*L365,0)</f>
        <v>0</v>
      </c>
      <c r="U365" s="172">
        <f>IFERROR(IF(ISNUMBER(FIND("decision",'Input| Setup'!$F$6)),'Input| Projects'!AC365,'Input| Projects'!M365)*'Input| Escalations'!$I$17*M365,0)</f>
        <v>0</v>
      </c>
      <c r="V365" s="172">
        <f>IFERROR(IF(ISNUMBER(FIND("decision",'Input| Setup'!$F$6)),'Input| Projects'!AD365,'Input| Projects'!N365)*'Input| Escalations'!$I$17*N365,0)</f>
        <v>0</v>
      </c>
      <c r="W365" s="172">
        <f>IFERROR(IF(ISNUMBER(FIND("decision",'Input| Setup'!$F$6)),'Input| Projects'!AE365,'Input| Projects'!O365)*'Input| Escalations'!$I$17*O365,0)</f>
        <v>0</v>
      </c>
      <c r="X365" s="175"/>
      <c r="Y365" s="172">
        <f>IF(ISNUMBER(FIND("decision",'Input| Setup'!$F$6)),'Input| Projects'!AG365,'Input| Projects'!Q365)*I365*'Input| Escalations'!$I$17</f>
        <v>0</v>
      </c>
      <c r="Z365" s="172">
        <f>IF(ISNUMBER(FIND("decision",'Input| Setup'!$F$6)),'Input| Projects'!AH365,'Input| Projects'!R365)*J365*'Input| Escalations'!$I$17</f>
        <v>0</v>
      </c>
      <c r="AA365" s="172">
        <f>IF(ISNUMBER(FIND("decision",'Input| Setup'!$F$6)),'Input| Projects'!AI365,'Input| Projects'!S365)*K365*'Input| Escalations'!$I$17</f>
        <v>0</v>
      </c>
      <c r="AB365" s="172">
        <f>IF(ISNUMBER(FIND("decision",'Input| Setup'!$F$6)),'Input| Projects'!AJ365,'Input| Projects'!T365)*L365*'Input| Escalations'!$I$17</f>
        <v>0</v>
      </c>
      <c r="AC365" s="172">
        <f>IF(ISNUMBER(FIND("decision",'Input| Setup'!$F$6)),'Input| Projects'!AK365,'Input| Projects'!U365)*M365*'Input| Escalations'!$I$17</f>
        <v>0</v>
      </c>
      <c r="AD365" s="172">
        <f>IF(ISNUMBER(FIND("decision",'Input| Setup'!$F$6)),'Input| Projects'!AL365,'Input| Projects'!V365)*N365*'Input| Escalations'!$I$17</f>
        <v>0</v>
      </c>
      <c r="AE365" s="172">
        <f>IF(ISNUMBER(FIND("decision",'Input| Setup'!$F$6)),'Input| Projects'!AM365,'Input| Projects'!W365)*O365*'Input| Escalations'!$I$17</f>
        <v>0</v>
      </c>
      <c r="AF365" s="175"/>
      <c r="AG365" s="172" cm="1">
        <f t="array" ref="AG365">IFERROR(--('Input| Projects'!$AS365="Yes")*_xlfn.SWITCH('Input| Overheads'!$C$50,"Direct costs",'Calc| Overheads Allocation'!C$8*Q365,"Internal labour",'Calc| Overheads Allocation'!C$8*Q365*'Input| Projects'!$AO365,"DNSP defined",'Calc| Overheads Allocation'!C$78*'Input| Projects'!$AV365,0),0)</f>
        <v>0</v>
      </c>
      <c r="AH365" s="172" cm="1">
        <f t="array" ref="AH365">IFERROR(--('Input| Projects'!$AS365="Yes")*_xlfn.SWITCH('Input| Overheads'!$C$50,"Direct costs",'Calc| Overheads Allocation'!D$8*R365,"Internal labour",'Calc| Overheads Allocation'!D$8*R365*'Input| Projects'!$AO365,"DNSP defined",'Calc| Overheads Allocation'!D$78*'Input| Projects'!$AV365,0),0)</f>
        <v>0</v>
      </c>
      <c r="AI365" s="172" cm="1">
        <f t="array" ref="AI365">IFERROR(--('Input| Projects'!$AS365="Yes")*_xlfn.SWITCH('Input| Overheads'!$C$50,"Direct costs",'Calc| Overheads Allocation'!E$8*S365,"Internal labour",'Calc| Overheads Allocation'!E$8*S365*'Input| Projects'!$AO365,"DNSP defined",'Calc| Overheads Allocation'!E$78*'Input| Projects'!$AV365,0),0)</f>
        <v>0</v>
      </c>
      <c r="AJ365" s="172" cm="1">
        <f t="array" ref="AJ365">IFERROR(--('Input| Projects'!$AS365="Yes")*_xlfn.SWITCH('Input| Overheads'!$C$50,"Direct costs",'Calc| Overheads Allocation'!F$8*T365,"Internal labour",'Calc| Overheads Allocation'!F$8*T365*'Input| Projects'!$AO365,"DNSP defined",'Calc| Overheads Allocation'!F$78*'Input| Projects'!$AV365,0),0)</f>
        <v>0</v>
      </c>
      <c r="AK365" s="172" cm="1">
        <f t="array" ref="AK365">IFERROR(--('Input| Projects'!$AS365="Yes")*_xlfn.SWITCH('Input| Overheads'!$C$50,"Direct costs",'Calc| Overheads Allocation'!G$8*U365,"Internal labour",'Calc| Overheads Allocation'!G$8*U365*'Input| Projects'!$AO365,"DNSP defined",'Calc| Overheads Allocation'!G$78*'Input| Projects'!$AV365,0),0)</f>
        <v>0</v>
      </c>
      <c r="AL365" s="172" cm="1">
        <f t="array" ref="AL365">IFERROR(--('Input| Projects'!$AS365="Yes")*_xlfn.SWITCH('Input| Overheads'!$C$50,"Direct costs",'Calc| Overheads Allocation'!H$8*V365,"Internal labour",'Calc| Overheads Allocation'!H$8*V365*'Input| Projects'!$AO365,"DNSP defined",'Calc| Overheads Allocation'!H$78*'Input| Projects'!$AV365,0),0)</f>
        <v>0</v>
      </c>
      <c r="AM365" s="172" cm="1">
        <f t="array" ref="AM365">IFERROR(--('Input| Projects'!$AS365="Yes")*_xlfn.SWITCH('Input| Overheads'!$C$50,"Direct costs",'Calc| Overheads Allocation'!I$8*W365,"Internal labour",'Calc| Overheads Allocation'!I$8*W365*'Input| Projects'!$AO365,"DNSP defined",'Calc| Overheads Allocation'!I$78*'Input| Projects'!$AV365,0),0)</f>
        <v>0</v>
      </c>
      <c r="AN365" s="175"/>
      <c r="AO365" s="172" cm="1">
        <f t="array" ref="AO365">IFERROR(--('Input| Projects'!$AT365="Yes")*_xlfn.SWITCH('Input| Overheads'!$C$50,"Direct costs",'Calc| Overheads Allocation'!C$9*Q365,"Internal labour",'Calc| Overheads Allocation'!C$9*Q365*'Input| Projects'!$AO365,"DNSP defined",'Calc| Overheads Allocation'!C$79*'Input| Projects'!$AW365,0),0)</f>
        <v>0</v>
      </c>
      <c r="AP365" s="172" cm="1">
        <f t="array" ref="AP365">IFERROR(--('Input| Projects'!$AT365="Yes")*_xlfn.SWITCH('Input| Overheads'!$C$50,"Direct costs",'Calc| Overheads Allocation'!D$9*R365,"Internal labour",'Calc| Overheads Allocation'!D$9*R365*'Input| Projects'!$AO365,"DNSP defined",'Calc| Overheads Allocation'!D$79*'Input| Projects'!$AW365,0),0)</f>
        <v>0</v>
      </c>
      <c r="AQ365" s="172" cm="1">
        <f t="array" ref="AQ365">IFERROR(--('Input| Projects'!$AT365="Yes")*_xlfn.SWITCH('Input| Overheads'!$C$50,"Direct costs",'Calc| Overheads Allocation'!E$9*S365,"Internal labour",'Calc| Overheads Allocation'!E$9*S365*'Input| Projects'!$AO365,"DNSP defined",'Calc| Overheads Allocation'!E$79*'Input| Projects'!$AW365,0),0)</f>
        <v>0</v>
      </c>
      <c r="AR365" s="172" cm="1">
        <f t="array" ref="AR365">IFERROR(--('Input| Projects'!$AT365="Yes")*_xlfn.SWITCH('Input| Overheads'!$C$50,"Direct costs",'Calc| Overheads Allocation'!F$9*T365,"Internal labour",'Calc| Overheads Allocation'!F$9*T365*'Input| Projects'!$AO365,"DNSP defined",'Calc| Overheads Allocation'!F$79*'Input| Projects'!$AW365,0),0)</f>
        <v>0</v>
      </c>
      <c r="AS365" s="172" cm="1">
        <f t="array" ref="AS365">IFERROR(--('Input| Projects'!$AT365="Yes")*_xlfn.SWITCH('Input| Overheads'!$C$50,"Direct costs",'Calc| Overheads Allocation'!G$9*U365,"Internal labour",'Calc| Overheads Allocation'!G$9*U365*'Input| Projects'!$AO365,"DNSP defined",'Calc| Overheads Allocation'!G$79*'Input| Projects'!$AW365,0),0)</f>
        <v>0</v>
      </c>
      <c r="AT365" s="172" cm="1">
        <f t="array" ref="AT365">IFERROR(--('Input| Projects'!$AT365="Yes")*_xlfn.SWITCH('Input| Overheads'!$C$50,"Direct costs",'Calc| Overheads Allocation'!H$9*V365,"Internal labour",'Calc| Overheads Allocation'!H$9*V365*'Input| Projects'!$AO365,"DNSP defined",'Calc| Overheads Allocation'!H$79*'Input| Projects'!$AW365,0),0)</f>
        <v>0</v>
      </c>
      <c r="AU365" s="172" cm="1">
        <f t="array" ref="AU365">IFERROR(--('Input| Projects'!$AT365="Yes")*_xlfn.SWITCH('Input| Overheads'!$C$50,"Direct costs",'Calc| Overheads Allocation'!I$9*W365,"Internal labour",'Calc| Overheads Allocation'!I$9*W365*'Input| Projects'!$AO365,"DNSP defined",'Calc| Overheads Allocation'!I$79*'Input| Projects'!$AW365,0),0)</f>
        <v>0</v>
      </c>
      <c r="AV365" s="175"/>
      <c r="AW365" s="172">
        <f t="shared" si="134"/>
        <v>0</v>
      </c>
      <c r="AX365" s="172">
        <f t="shared" si="135"/>
        <v>0</v>
      </c>
      <c r="AY365" s="172">
        <f t="shared" si="136"/>
        <v>0</v>
      </c>
      <c r="AZ365" s="172">
        <f t="shared" si="137"/>
        <v>0</v>
      </c>
      <c r="BA365" s="172">
        <f t="shared" si="138"/>
        <v>0</v>
      </c>
      <c r="BB365" s="172">
        <f t="shared" si="139"/>
        <v>0</v>
      </c>
      <c r="BC365" s="172">
        <f t="shared" si="140"/>
        <v>0</v>
      </c>
      <c r="BD365" s="176"/>
      <c r="BE365" s="172">
        <f t="shared" si="141"/>
        <v>0</v>
      </c>
      <c r="BF365" s="172">
        <f t="shared" si="142"/>
        <v>0</v>
      </c>
      <c r="BG365" s="172">
        <f t="shared" si="143"/>
        <v>0</v>
      </c>
      <c r="BH365" s="172">
        <f t="shared" si="144"/>
        <v>0</v>
      </c>
      <c r="BI365" s="172">
        <f t="shared" si="145"/>
        <v>0</v>
      </c>
      <c r="BJ365" s="172">
        <f t="shared" si="146"/>
        <v>0</v>
      </c>
      <c r="BK365" s="172">
        <f t="shared" si="147"/>
        <v>0</v>
      </c>
      <c r="BL365" s="176"/>
      <c r="BM365" s="172">
        <f t="shared" si="126"/>
        <v>0</v>
      </c>
      <c r="BN365" s="172">
        <f t="shared" si="127"/>
        <v>0</v>
      </c>
      <c r="BO365" s="172">
        <f t="shared" si="128"/>
        <v>0</v>
      </c>
      <c r="BP365" s="172">
        <f t="shared" si="129"/>
        <v>0</v>
      </c>
      <c r="BQ365" s="172">
        <f t="shared" si="130"/>
        <v>0</v>
      </c>
      <c r="BR365" s="172">
        <f t="shared" si="131"/>
        <v>0</v>
      </c>
      <c r="BS365" s="172">
        <f t="shared" si="132"/>
        <v>0</v>
      </c>
      <c r="BT365" s="55"/>
      <c r="BU365" s="158">
        <f>SUMIF('Input| Projects'!$BA$8:$CX$8,RIGHT(BU$9,3),'Input| Projects'!$BA365:$CX365)</f>
        <v>0</v>
      </c>
      <c r="BV365" s="158">
        <f>SUMIF('Input| Projects'!$BA$8:$CX$8,RIGHT(BV$9,3),'Input| Projects'!$BA365:$CX365)</f>
        <v>0</v>
      </c>
      <c r="BW365" s="79" t="str">
        <f t="shared" si="133"/>
        <v/>
      </c>
    </row>
    <row r="366" spans="2:75" x14ac:dyDescent="0.2">
      <c r="B366" s="123">
        <f>IFERROR('Input| Projects'!B366,"")</f>
        <v>357</v>
      </c>
      <c r="C366" s="160" t="str">
        <f>IFERROR(IF('Input| Projects'!C366="","",'Input| Projects'!C366),"")</f>
        <v/>
      </c>
      <c r="D366" s="160" t="str">
        <f>IFERROR(IF('Input| Projects'!D366="","",'Input| Projects'!D366),"")</f>
        <v/>
      </c>
      <c r="E366" s="53"/>
      <c r="F366" s="160" t="str">
        <f>IF(LEN('Input| Projects'!F366)&gt;0,'Input| Projects'!F366,"")</f>
        <v/>
      </c>
      <c r="G366" s="160" t="str">
        <f>IF(LEN('Input| Projects'!G366)&gt;0,'Input| Projects'!G366,"")</f>
        <v/>
      </c>
      <c r="H366" s="10"/>
      <c r="I366" s="194" cm="1">
        <f t="array" ref="I366">IF(LEN($F366)&gt;0,1+IFERROR(SUMPRODUCT(TRANSPOSE('Input| Projects'!$AO366:$AQ366),INDEX('Input| Escalations'!$F$27:$L$29,,MATCH(Q$9,'Input| Escalations'!$F$21:$L$21,0))),0),0)</f>
        <v>0</v>
      </c>
      <c r="J366" s="194" cm="1">
        <f t="array" ref="J366">IF(LEN($F366)&gt;0,1+IFERROR(SUMPRODUCT(TRANSPOSE('Input| Projects'!$AO366:$AQ366),INDEX('Input| Escalations'!$F$27:$L$29,,MATCH(R$9,'Input| Escalations'!$F$21:$L$21,0))),0),0)</f>
        <v>0</v>
      </c>
      <c r="K366" s="194" cm="1">
        <f t="array" ref="K366">IF(LEN($F366)&gt;0,1+IFERROR(SUMPRODUCT(TRANSPOSE('Input| Projects'!$AO366:$AQ366),INDEX('Input| Escalations'!$F$27:$L$29,,MATCH(S$9,'Input| Escalations'!$F$21:$L$21,0))),0),0)</f>
        <v>0</v>
      </c>
      <c r="L366" s="194" cm="1">
        <f t="array" ref="L366">IF(LEN($F366)&gt;0,1+IFERROR(SUMPRODUCT(TRANSPOSE('Input| Projects'!$AO366:$AQ366),INDEX('Input| Escalations'!$F$27:$L$29,,MATCH(T$9,'Input| Escalations'!$F$21:$L$21,0))),0),0)</f>
        <v>0</v>
      </c>
      <c r="M366" s="194" cm="1">
        <f t="array" ref="M366">IF(LEN($F366)&gt;0,1+IFERROR(SUMPRODUCT(TRANSPOSE('Input| Projects'!$AO366:$AQ366),INDEX('Input| Escalations'!$F$27:$L$29,,MATCH(U$9,'Input| Escalations'!$F$21:$L$21,0))),0),0)</f>
        <v>0</v>
      </c>
      <c r="N366" s="194" cm="1">
        <f t="array" ref="N366">IF(LEN($F366)&gt;0,1+IFERROR(SUMPRODUCT(TRANSPOSE('Input| Projects'!$AO366:$AQ366),INDEX('Input| Escalations'!$F$27:$L$29,,MATCH(V$9,'Input| Escalations'!$F$21:$L$21,0))),0),0)</f>
        <v>0</v>
      </c>
      <c r="O366" s="194" cm="1">
        <f t="array" ref="O366">IF(LEN($F366)&gt;0,1+IFERROR(SUMPRODUCT(TRANSPOSE('Input| Projects'!$AO366:$AQ366),INDEX('Input| Escalations'!$F$27:$L$29,,MATCH(W$9,'Input| Escalations'!$F$21:$L$21,0))),0),0)</f>
        <v>0</v>
      </c>
      <c r="P366" s="10"/>
      <c r="Q366" s="172">
        <f>IFERROR(IF(ISNUMBER(FIND("decision",'Input| Setup'!$F$6)),'Input| Projects'!Y366,'Input| Projects'!I366)*'Input| Escalations'!$I$17*I366,0)</f>
        <v>0</v>
      </c>
      <c r="R366" s="172">
        <f>IFERROR(IF(ISNUMBER(FIND("decision",'Input| Setup'!$F$6)),'Input| Projects'!Z366,'Input| Projects'!J366)*'Input| Escalations'!$I$17*J366,0)</f>
        <v>0</v>
      </c>
      <c r="S366" s="172">
        <f>IFERROR(IF(ISNUMBER(FIND("decision",'Input| Setup'!$F$6)),'Input| Projects'!AA366,'Input| Projects'!K366)*'Input| Escalations'!$I$17*K366,0)</f>
        <v>0</v>
      </c>
      <c r="T366" s="172">
        <f>IFERROR(IF(ISNUMBER(FIND("decision",'Input| Setup'!$F$6)),'Input| Projects'!AB366,'Input| Projects'!L366)*'Input| Escalations'!$I$17*L366,0)</f>
        <v>0</v>
      </c>
      <c r="U366" s="172">
        <f>IFERROR(IF(ISNUMBER(FIND("decision",'Input| Setup'!$F$6)),'Input| Projects'!AC366,'Input| Projects'!M366)*'Input| Escalations'!$I$17*M366,0)</f>
        <v>0</v>
      </c>
      <c r="V366" s="172">
        <f>IFERROR(IF(ISNUMBER(FIND("decision",'Input| Setup'!$F$6)),'Input| Projects'!AD366,'Input| Projects'!N366)*'Input| Escalations'!$I$17*N366,0)</f>
        <v>0</v>
      </c>
      <c r="W366" s="172">
        <f>IFERROR(IF(ISNUMBER(FIND("decision",'Input| Setup'!$F$6)),'Input| Projects'!AE366,'Input| Projects'!O366)*'Input| Escalations'!$I$17*O366,0)</f>
        <v>0</v>
      </c>
      <c r="X366" s="175"/>
      <c r="Y366" s="172">
        <f>IF(ISNUMBER(FIND("decision",'Input| Setup'!$F$6)),'Input| Projects'!AG366,'Input| Projects'!Q366)*I366*'Input| Escalations'!$I$17</f>
        <v>0</v>
      </c>
      <c r="Z366" s="172">
        <f>IF(ISNUMBER(FIND("decision",'Input| Setup'!$F$6)),'Input| Projects'!AH366,'Input| Projects'!R366)*J366*'Input| Escalations'!$I$17</f>
        <v>0</v>
      </c>
      <c r="AA366" s="172">
        <f>IF(ISNUMBER(FIND("decision",'Input| Setup'!$F$6)),'Input| Projects'!AI366,'Input| Projects'!S366)*K366*'Input| Escalations'!$I$17</f>
        <v>0</v>
      </c>
      <c r="AB366" s="172">
        <f>IF(ISNUMBER(FIND("decision",'Input| Setup'!$F$6)),'Input| Projects'!AJ366,'Input| Projects'!T366)*L366*'Input| Escalations'!$I$17</f>
        <v>0</v>
      </c>
      <c r="AC366" s="172">
        <f>IF(ISNUMBER(FIND("decision",'Input| Setup'!$F$6)),'Input| Projects'!AK366,'Input| Projects'!U366)*M366*'Input| Escalations'!$I$17</f>
        <v>0</v>
      </c>
      <c r="AD366" s="172">
        <f>IF(ISNUMBER(FIND("decision",'Input| Setup'!$F$6)),'Input| Projects'!AL366,'Input| Projects'!V366)*N366*'Input| Escalations'!$I$17</f>
        <v>0</v>
      </c>
      <c r="AE366" s="172">
        <f>IF(ISNUMBER(FIND("decision",'Input| Setup'!$F$6)),'Input| Projects'!AM366,'Input| Projects'!W366)*O366*'Input| Escalations'!$I$17</f>
        <v>0</v>
      </c>
      <c r="AF366" s="175"/>
      <c r="AG366" s="172" cm="1">
        <f t="array" ref="AG366">IFERROR(--('Input| Projects'!$AS366="Yes")*_xlfn.SWITCH('Input| Overheads'!$C$50,"Direct costs",'Calc| Overheads Allocation'!C$8*Q366,"Internal labour",'Calc| Overheads Allocation'!C$8*Q366*'Input| Projects'!$AO366,"DNSP defined",'Calc| Overheads Allocation'!C$78*'Input| Projects'!$AV366,0),0)</f>
        <v>0</v>
      </c>
      <c r="AH366" s="172" cm="1">
        <f t="array" ref="AH366">IFERROR(--('Input| Projects'!$AS366="Yes")*_xlfn.SWITCH('Input| Overheads'!$C$50,"Direct costs",'Calc| Overheads Allocation'!D$8*R366,"Internal labour",'Calc| Overheads Allocation'!D$8*R366*'Input| Projects'!$AO366,"DNSP defined",'Calc| Overheads Allocation'!D$78*'Input| Projects'!$AV366,0),0)</f>
        <v>0</v>
      </c>
      <c r="AI366" s="172" cm="1">
        <f t="array" ref="AI366">IFERROR(--('Input| Projects'!$AS366="Yes")*_xlfn.SWITCH('Input| Overheads'!$C$50,"Direct costs",'Calc| Overheads Allocation'!E$8*S366,"Internal labour",'Calc| Overheads Allocation'!E$8*S366*'Input| Projects'!$AO366,"DNSP defined",'Calc| Overheads Allocation'!E$78*'Input| Projects'!$AV366,0),0)</f>
        <v>0</v>
      </c>
      <c r="AJ366" s="172" cm="1">
        <f t="array" ref="AJ366">IFERROR(--('Input| Projects'!$AS366="Yes")*_xlfn.SWITCH('Input| Overheads'!$C$50,"Direct costs",'Calc| Overheads Allocation'!F$8*T366,"Internal labour",'Calc| Overheads Allocation'!F$8*T366*'Input| Projects'!$AO366,"DNSP defined",'Calc| Overheads Allocation'!F$78*'Input| Projects'!$AV366,0),0)</f>
        <v>0</v>
      </c>
      <c r="AK366" s="172" cm="1">
        <f t="array" ref="AK366">IFERROR(--('Input| Projects'!$AS366="Yes")*_xlfn.SWITCH('Input| Overheads'!$C$50,"Direct costs",'Calc| Overheads Allocation'!G$8*U366,"Internal labour",'Calc| Overheads Allocation'!G$8*U366*'Input| Projects'!$AO366,"DNSP defined",'Calc| Overheads Allocation'!G$78*'Input| Projects'!$AV366,0),0)</f>
        <v>0</v>
      </c>
      <c r="AL366" s="172" cm="1">
        <f t="array" ref="AL366">IFERROR(--('Input| Projects'!$AS366="Yes")*_xlfn.SWITCH('Input| Overheads'!$C$50,"Direct costs",'Calc| Overheads Allocation'!H$8*V366,"Internal labour",'Calc| Overheads Allocation'!H$8*V366*'Input| Projects'!$AO366,"DNSP defined",'Calc| Overheads Allocation'!H$78*'Input| Projects'!$AV366,0),0)</f>
        <v>0</v>
      </c>
      <c r="AM366" s="172" cm="1">
        <f t="array" ref="AM366">IFERROR(--('Input| Projects'!$AS366="Yes")*_xlfn.SWITCH('Input| Overheads'!$C$50,"Direct costs",'Calc| Overheads Allocation'!I$8*W366,"Internal labour",'Calc| Overheads Allocation'!I$8*W366*'Input| Projects'!$AO366,"DNSP defined",'Calc| Overheads Allocation'!I$78*'Input| Projects'!$AV366,0),0)</f>
        <v>0</v>
      </c>
      <c r="AN366" s="175"/>
      <c r="AO366" s="172" cm="1">
        <f t="array" ref="AO366">IFERROR(--('Input| Projects'!$AT366="Yes")*_xlfn.SWITCH('Input| Overheads'!$C$50,"Direct costs",'Calc| Overheads Allocation'!C$9*Q366,"Internal labour",'Calc| Overheads Allocation'!C$9*Q366*'Input| Projects'!$AO366,"DNSP defined",'Calc| Overheads Allocation'!C$79*'Input| Projects'!$AW366,0),0)</f>
        <v>0</v>
      </c>
      <c r="AP366" s="172" cm="1">
        <f t="array" ref="AP366">IFERROR(--('Input| Projects'!$AT366="Yes")*_xlfn.SWITCH('Input| Overheads'!$C$50,"Direct costs",'Calc| Overheads Allocation'!D$9*R366,"Internal labour",'Calc| Overheads Allocation'!D$9*R366*'Input| Projects'!$AO366,"DNSP defined",'Calc| Overheads Allocation'!D$79*'Input| Projects'!$AW366,0),0)</f>
        <v>0</v>
      </c>
      <c r="AQ366" s="172" cm="1">
        <f t="array" ref="AQ366">IFERROR(--('Input| Projects'!$AT366="Yes")*_xlfn.SWITCH('Input| Overheads'!$C$50,"Direct costs",'Calc| Overheads Allocation'!E$9*S366,"Internal labour",'Calc| Overheads Allocation'!E$9*S366*'Input| Projects'!$AO366,"DNSP defined",'Calc| Overheads Allocation'!E$79*'Input| Projects'!$AW366,0),0)</f>
        <v>0</v>
      </c>
      <c r="AR366" s="172" cm="1">
        <f t="array" ref="AR366">IFERROR(--('Input| Projects'!$AT366="Yes")*_xlfn.SWITCH('Input| Overheads'!$C$50,"Direct costs",'Calc| Overheads Allocation'!F$9*T366,"Internal labour",'Calc| Overheads Allocation'!F$9*T366*'Input| Projects'!$AO366,"DNSP defined",'Calc| Overheads Allocation'!F$79*'Input| Projects'!$AW366,0),0)</f>
        <v>0</v>
      </c>
      <c r="AS366" s="172" cm="1">
        <f t="array" ref="AS366">IFERROR(--('Input| Projects'!$AT366="Yes")*_xlfn.SWITCH('Input| Overheads'!$C$50,"Direct costs",'Calc| Overheads Allocation'!G$9*U366,"Internal labour",'Calc| Overheads Allocation'!G$9*U366*'Input| Projects'!$AO366,"DNSP defined",'Calc| Overheads Allocation'!G$79*'Input| Projects'!$AW366,0),0)</f>
        <v>0</v>
      </c>
      <c r="AT366" s="172" cm="1">
        <f t="array" ref="AT366">IFERROR(--('Input| Projects'!$AT366="Yes")*_xlfn.SWITCH('Input| Overheads'!$C$50,"Direct costs",'Calc| Overheads Allocation'!H$9*V366,"Internal labour",'Calc| Overheads Allocation'!H$9*V366*'Input| Projects'!$AO366,"DNSP defined",'Calc| Overheads Allocation'!H$79*'Input| Projects'!$AW366,0),0)</f>
        <v>0</v>
      </c>
      <c r="AU366" s="172" cm="1">
        <f t="array" ref="AU366">IFERROR(--('Input| Projects'!$AT366="Yes")*_xlfn.SWITCH('Input| Overheads'!$C$50,"Direct costs",'Calc| Overheads Allocation'!I$9*W366,"Internal labour",'Calc| Overheads Allocation'!I$9*W366*'Input| Projects'!$AO366,"DNSP defined",'Calc| Overheads Allocation'!I$79*'Input| Projects'!$AW366,0),0)</f>
        <v>0</v>
      </c>
      <c r="AV366" s="175"/>
      <c r="AW366" s="172">
        <f t="shared" si="134"/>
        <v>0</v>
      </c>
      <c r="AX366" s="172">
        <f t="shared" si="135"/>
        <v>0</v>
      </c>
      <c r="AY366" s="172">
        <f t="shared" si="136"/>
        <v>0</v>
      </c>
      <c r="AZ366" s="172">
        <f t="shared" si="137"/>
        <v>0</v>
      </c>
      <c r="BA366" s="172">
        <f t="shared" si="138"/>
        <v>0</v>
      </c>
      <c r="BB366" s="172">
        <f t="shared" si="139"/>
        <v>0</v>
      </c>
      <c r="BC366" s="172">
        <f t="shared" si="140"/>
        <v>0</v>
      </c>
      <c r="BD366" s="176"/>
      <c r="BE366" s="172">
        <f t="shared" si="141"/>
        <v>0</v>
      </c>
      <c r="BF366" s="172">
        <f t="shared" si="142"/>
        <v>0</v>
      </c>
      <c r="BG366" s="172">
        <f t="shared" si="143"/>
        <v>0</v>
      </c>
      <c r="BH366" s="172">
        <f t="shared" si="144"/>
        <v>0</v>
      </c>
      <c r="BI366" s="172">
        <f t="shared" si="145"/>
        <v>0</v>
      </c>
      <c r="BJ366" s="172">
        <f t="shared" si="146"/>
        <v>0</v>
      </c>
      <c r="BK366" s="172">
        <f t="shared" si="147"/>
        <v>0</v>
      </c>
      <c r="BL366" s="176"/>
      <c r="BM366" s="172">
        <f t="shared" si="126"/>
        <v>0</v>
      </c>
      <c r="BN366" s="172">
        <f t="shared" si="127"/>
        <v>0</v>
      </c>
      <c r="BO366" s="172">
        <f t="shared" si="128"/>
        <v>0</v>
      </c>
      <c r="BP366" s="172">
        <f t="shared" si="129"/>
        <v>0</v>
      </c>
      <c r="BQ366" s="172">
        <f t="shared" si="130"/>
        <v>0</v>
      </c>
      <c r="BR366" s="172">
        <f t="shared" si="131"/>
        <v>0</v>
      </c>
      <c r="BS366" s="172">
        <f t="shared" si="132"/>
        <v>0</v>
      </c>
      <c r="BT366" s="55"/>
      <c r="BU366" s="158">
        <f>SUMIF('Input| Projects'!$BA$8:$CX$8,RIGHT(BU$9,3),'Input| Projects'!$BA366:$CX366)</f>
        <v>0</v>
      </c>
      <c r="BV366" s="158">
        <f>SUMIF('Input| Projects'!$BA$8:$CX$8,RIGHT(BV$9,3),'Input| Projects'!$BA366:$CX366)</f>
        <v>0</v>
      </c>
      <c r="BW366" s="79" t="str">
        <f t="shared" si="133"/>
        <v/>
      </c>
    </row>
    <row r="367" spans="2:75" x14ac:dyDescent="0.2">
      <c r="B367" s="123">
        <f>IFERROR('Input| Projects'!B367,"")</f>
        <v>358</v>
      </c>
      <c r="C367" s="160" t="str">
        <f>IFERROR(IF('Input| Projects'!C367="","",'Input| Projects'!C367),"")</f>
        <v/>
      </c>
      <c r="D367" s="160" t="str">
        <f>IFERROR(IF('Input| Projects'!D367="","",'Input| Projects'!D367),"")</f>
        <v/>
      </c>
      <c r="E367" s="53"/>
      <c r="F367" s="160" t="str">
        <f>IF(LEN('Input| Projects'!F367)&gt;0,'Input| Projects'!F367,"")</f>
        <v/>
      </c>
      <c r="G367" s="160" t="str">
        <f>IF(LEN('Input| Projects'!G367)&gt;0,'Input| Projects'!G367,"")</f>
        <v/>
      </c>
      <c r="H367" s="10"/>
      <c r="I367" s="194" cm="1">
        <f t="array" ref="I367">IF(LEN($F367)&gt;0,1+IFERROR(SUMPRODUCT(TRANSPOSE('Input| Projects'!$AO367:$AQ367),INDEX('Input| Escalations'!$F$27:$L$29,,MATCH(Q$9,'Input| Escalations'!$F$21:$L$21,0))),0),0)</f>
        <v>0</v>
      </c>
      <c r="J367" s="194" cm="1">
        <f t="array" ref="J367">IF(LEN($F367)&gt;0,1+IFERROR(SUMPRODUCT(TRANSPOSE('Input| Projects'!$AO367:$AQ367),INDEX('Input| Escalations'!$F$27:$L$29,,MATCH(R$9,'Input| Escalations'!$F$21:$L$21,0))),0),0)</f>
        <v>0</v>
      </c>
      <c r="K367" s="194" cm="1">
        <f t="array" ref="K367">IF(LEN($F367)&gt;0,1+IFERROR(SUMPRODUCT(TRANSPOSE('Input| Projects'!$AO367:$AQ367),INDEX('Input| Escalations'!$F$27:$L$29,,MATCH(S$9,'Input| Escalations'!$F$21:$L$21,0))),0),0)</f>
        <v>0</v>
      </c>
      <c r="L367" s="194" cm="1">
        <f t="array" ref="L367">IF(LEN($F367)&gt;0,1+IFERROR(SUMPRODUCT(TRANSPOSE('Input| Projects'!$AO367:$AQ367),INDEX('Input| Escalations'!$F$27:$L$29,,MATCH(T$9,'Input| Escalations'!$F$21:$L$21,0))),0),0)</f>
        <v>0</v>
      </c>
      <c r="M367" s="194" cm="1">
        <f t="array" ref="M367">IF(LEN($F367)&gt;0,1+IFERROR(SUMPRODUCT(TRANSPOSE('Input| Projects'!$AO367:$AQ367),INDEX('Input| Escalations'!$F$27:$L$29,,MATCH(U$9,'Input| Escalations'!$F$21:$L$21,0))),0),0)</f>
        <v>0</v>
      </c>
      <c r="N367" s="194" cm="1">
        <f t="array" ref="N367">IF(LEN($F367)&gt;0,1+IFERROR(SUMPRODUCT(TRANSPOSE('Input| Projects'!$AO367:$AQ367),INDEX('Input| Escalations'!$F$27:$L$29,,MATCH(V$9,'Input| Escalations'!$F$21:$L$21,0))),0),0)</f>
        <v>0</v>
      </c>
      <c r="O367" s="194" cm="1">
        <f t="array" ref="O367">IF(LEN($F367)&gt;0,1+IFERROR(SUMPRODUCT(TRANSPOSE('Input| Projects'!$AO367:$AQ367),INDEX('Input| Escalations'!$F$27:$L$29,,MATCH(W$9,'Input| Escalations'!$F$21:$L$21,0))),0),0)</f>
        <v>0</v>
      </c>
      <c r="P367" s="10"/>
      <c r="Q367" s="172">
        <f>IFERROR(IF(ISNUMBER(FIND("decision",'Input| Setup'!$F$6)),'Input| Projects'!Y367,'Input| Projects'!I367)*'Input| Escalations'!$I$17*I367,0)</f>
        <v>0</v>
      </c>
      <c r="R367" s="172">
        <f>IFERROR(IF(ISNUMBER(FIND("decision",'Input| Setup'!$F$6)),'Input| Projects'!Z367,'Input| Projects'!J367)*'Input| Escalations'!$I$17*J367,0)</f>
        <v>0</v>
      </c>
      <c r="S367" s="172">
        <f>IFERROR(IF(ISNUMBER(FIND("decision",'Input| Setup'!$F$6)),'Input| Projects'!AA367,'Input| Projects'!K367)*'Input| Escalations'!$I$17*K367,0)</f>
        <v>0</v>
      </c>
      <c r="T367" s="172">
        <f>IFERROR(IF(ISNUMBER(FIND("decision",'Input| Setup'!$F$6)),'Input| Projects'!AB367,'Input| Projects'!L367)*'Input| Escalations'!$I$17*L367,0)</f>
        <v>0</v>
      </c>
      <c r="U367" s="172">
        <f>IFERROR(IF(ISNUMBER(FIND("decision",'Input| Setup'!$F$6)),'Input| Projects'!AC367,'Input| Projects'!M367)*'Input| Escalations'!$I$17*M367,0)</f>
        <v>0</v>
      </c>
      <c r="V367" s="172">
        <f>IFERROR(IF(ISNUMBER(FIND("decision",'Input| Setup'!$F$6)),'Input| Projects'!AD367,'Input| Projects'!N367)*'Input| Escalations'!$I$17*N367,0)</f>
        <v>0</v>
      </c>
      <c r="W367" s="172">
        <f>IFERROR(IF(ISNUMBER(FIND("decision",'Input| Setup'!$F$6)),'Input| Projects'!AE367,'Input| Projects'!O367)*'Input| Escalations'!$I$17*O367,0)</f>
        <v>0</v>
      </c>
      <c r="X367" s="175"/>
      <c r="Y367" s="172">
        <f>IF(ISNUMBER(FIND("decision",'Input| Setup'!$F$6)),'Input| Projects'!AG367,'Input| Projects'!Q367)*I367*'Input| Escalations'!$I$17</f>
        <v>0</v>
      </c>
      <c r="Z367" s="172">
        <f>IF(ISNUMBER(FIND("decision",'Input| Setup'!$F$6)),'Input| Projects'!AH367,'Input| Projects'!R367)*J367*'Input| Escalations'!$I$17</f>
        <v>0</v>
      </c>
      <c r="AA367" s="172">
        <f>IF(ISNUMBER(FIND("decision",'Input| Setup'!$F$6)),'Input| Projects'!AI367,'Input| Projects'!S367)*K367*'Input| Escalations'!$I$17</f>
        <v>0</v>
      </c>
      <c r="AB367" s="172">
        <f>IF(ISNUMBER(FIND("decision",'Input| Setup'!$F$6)),'Input| Projects'!AJ367,'Input| Projects'!T367)*L367*'Input| Escalations'!$I$17</f>
        <v>0</v>
      </c>
      <c r="AC367" s="172">
        <f>IF(ISNUMBER(FIND("decision",'Input| Setup'!$F$6)),'Input| Projects'!AK367,'Input| Projects'!U367)*M367*'Input| Escalations'!$I$17</f>
        <v>0</v>
      </c>
      <c r="AD367" s="172">
        <f>IF(ISNUMBER(FIND("decision",'Input| Setup'!$F$6)),'Input| Projects'!AL367,'Input| Projects'!V367)*N367*'Input| Escalations'!$I$17</f>
        <v>0</v>
      </c>
      <c r="AE367" s="172">
        <f>IF(ISNUMBER(FIND("decision",'Input| Setup'!$F$6)),'Input| Projects'!AM367,'Input| Projects'!W367)*O367*'Input| Escalations'!$I$17</f>
        <v>0</v>
      </c>
      <c r="AF367" s="175"/>
      <c r="AG367" s="172" cm="1">
        <f t="array" ref="AG367">IFERROR(--('Input| Projects'!$AS367="Yes")*_xlfn.SWITCH('Input| Overheads'!$C$50,"Direct costs",'Calc| Overheads Allocation'!C$8*Q367,"Internal labour",'Calc| Overheads Allocation'!C$8*Q367*'Input| Projects'!$AO367,"DNSP defined",'Calc| Overheads Allocation'!C$78*'Input| Projects'!$AV367,0),0)</f>
        <v>0</v>
      </c>
      <c r="AH367" s="172" cm="1">
        <f t="array" ref="AH367">IFERROR(--('Input| Projects'!$AS367="Yes")*_xlfn.SWITCH('Input| Overheads'!$C$50,"Direct costs",'Calc| Overheads Allocation'!D$8*R367,"Internal labour",'Calc| Overheads Allocation'!D$8*R367*'Input| Projects'!$AO367,"DNSP defined",'Calc| Overheads Allocation'!D$78*'Input| Projects'!$AV367,0),0)</f>
        <v>0</v>
      </c>
      <c r="AI367" s="172" cm="1">
        <f t="array" ref="AI367">IFERROR(--('Input| Projects'!$AS367="Yes")*_xlfn.SWITCH('Input| Overheads'!$C$50,"Direct costs",'Calc| Overheads Allocation'!E$8*S367,"Internal labour",'Calc| Overheads Allocation'!E$8*S367*'Input| Projects'!$AO367,"DNSP defined",'Calc| Overheads Allocation'!E$78*'Input| Projects'!$AV367,0),0)</f>
        <v>0</v>
      </c>
      <c r="AJ367" s="172" cm="1">
        <f t="array" ref="AJ367">IFERROR(--('Input| Projects'!$AS367="Yes")*_xlfn.SWITCH('Input| Overheads'!$C$50,"Direct costs",'Calc| Overheads Allocation'!F$8*T367,"Internal labour",'Calc| Overheads Allocation'!F$8*T367*'Input| Projects'!$AO367,"DNSP defined",'Calc| Overheads Allocation'!F$78*'Input| Projects'!$AV367,0),0)</f>
        <v>0</v>
      </c>
      <c r="AK367" s="172" cm="1">
        <f t="array" ref="AK367">IFERROR(--('Input| Projects'!$AS367="Yes")*_xlfn.SWITCH('Input| Overheads'!$C$50,"Direct costs",'Calc| Overheads Allocation'!G$8*U367,"Internal labour",'Calc| Overheads Allocation'!G$8*U367*'Input| Projects'!$AO367,"DNSP defined",'Calc| Overheads Allocation'!G$78*'Input| Projects'!$AV367,0),0)</f>
        <v>0</v>
      </c>
      <c r="AL367" s="172" cm="1">
        <f t="array" ref="AL367">IFERROR(--('Input| Projects'!$AS367="Yes")*_xlfn.SWITCH('Input| Overheads'!$C$50,"Direct costs",'Calc| Overheads Allocation'!H$8*V367,"Internal labour",'Calc| Overheads Allocation'!H$8*V367*'Input| Projects'!$AO367,"DNSP defined",'Calc| Overheads Allocation'!H$78*'Input| Projects'!$AV367,0),0)</f>
        <v>0</v>
      </c>
      <c r="AM367" s="172" cm="1">
        <f t="array" ref="AM367">IFERROR(--('Input| Projects'!$AS367="Yes")*_xlfn.SWITCH('Input| Overheads'!$C$50,"Direct costs",'Calc| Overheads Allocation'!I$8*W367,"Internal labour",'Calc| Overheads Allocation'!I$8*W367*'Input| Projects'!$AO367,"DNSP defined",'Calc| Overheads Allocation'!I$78*'Input| Projects'!$AV367,0),0)</f>
        <v>0</v>
      </c>
      <c r="AN367" s="175"/>
      <c r="AO367" s="172" cm="1">
        <f t="array" ref="AO367">IFERROR(--('Input| Projects'!$AT367="Yes")*_xlfn.SWITCH('Input| Overheads'!$C$50,"Direct costs",'Calc| Overheads Allocation'!C$9*Q367,"Internal labour",'Calc| Overheads Allocation'!C$9*Q367*'Input| Projects'!$AO367,"DNSP defined",'Calc| Overheads Allocation'!C$79*'Input| Projects'!$AW367,0),0)</f>
        <v>0</v>
      </c>
      <c r="AP367" s="172" cm="1">
        <f t="array" ref="AP367">IFERROR(--('Input| Projects'!$AT367="Yes")*_xlfn.SWITCH('Input| Overheads'!$C$50,"Direct costs",'Calc| Overheads Allocation'!D$9*R367,"Internal labour",'Calc| Overheads Allocation'!D$9*R367*'Input| Projects'!$AO367,"DNSP defined",'Calc| Overheads Allocation'!D$79*'Input| Projects'!$AW367,0),0)</f>
        <v>0</v>
      </c>
      <c r="AQ367" s="172" cm="1">
        <f t="array" ref="AQ367">IFERROR(--('Input| Projects'!$AT367="Yes")*_xlfn.SWITCH('Input| Overheads'!$C$50,"Direct costs",'Calc| Overheads Allocation'!E$9*S367,"Internal labour",'Calc| Overheads Allocation'!E$9*S367*'Input| Projects'!$AO367,"DNSP defined",'Calc| Overheads Allocation'!E$79*'Input| Projects'!$AW367,0),0)</f>
        <v>0</v>
      </c>
      <c r="AR367" s="172" cm="1">
        <f t="array" ref="AR367">IFERROR(--('Input| Projects'!$AT367="Yes")*_xlfn.SWITCH('Input| Overheads'!$C$50,"Direct costs",'Calc| Overheads Allocation'!F$9*T367,"Internal labour",'Calc| Overheads Allocation'!F$9*T367*'Input| Projects'!$AO367,"DNSP defined",'Calc| Overheads Allocation'!F$79*'Input| Projects'!$AW367,0),0)</f>
        <v>0</v>
      </c>
      <c r="AS367" s="172" cm="1">
        <f t="array" ref="AS367">IFERROR(--('Input| Projects'!$AT367="Yes")*_xlfn.SWITCH('Input| Overheads'!$C$50,"Direct costs",'Calc| Overheads Allocation'!G$9*U367,"Internal labour",'Calc| Overheads Allocation'!G$9*U367*'Input| Projects'!$AO367,"DNSP defined",'Calc| Overheads Allocation'!G$79*'Input| Projects'!$AW367,0),0)</f>
        <v>0</v>
      </c>
      <c r="AT367" s="172" cm="1">
        <f t="array" ref="AT367">IFERROR(--('Input| Projects'!$AT367="Yes")*_xlfn.SWITCH('Input| Overheads'!$C$50,"Direct costs",'Calc| Overheads Allocation'!H$9*V367,"Internal labour",'Calc| Overheads Allocation'!H$9*V367*'Input| Projects'!$AO367,"DNSP defined",'Calc| Overheads Allocation'!H$79*'Input| Projects'!$AW367,0),0)</f>
        <v>0</v>
      </c>
      <c r="AU367" s="172" cm="1">
        <f t="array" ref="AU367">IFERROR(--('Input| Projects'!$AT367="Yes")*_xlfn.SWITCH('Input| Overheads'!$C$50,"Direct costs",'Calc| Overheads Allocation'!I$9*W367,"Internal labour",'Calc| Overheads Allocation'!I$9*W367*'Input| Projects'!$AO367,"DNSP defined",'Calc| Overheads Allocation'!I$79*'Input| Projects'!$AW367,0),0)</f>
        <v>0</v>
      </c>
      <c r="AV367" s="175"/>
      <c r="AW367" s="172">
        <f t="shared" si="134"/>
        <v>0</v>
      </c>
      <c r="AX367" s="172">
        <f t="shared" si="135"/>
        <v>0</v>
      </c>
      <c r="AY367" s="172">
        <f t="shared" si="136"/>
        <v>0</v>
      </c>
      <c r="AZ367" s="172">
        <f t="shared" si="137"/>
        <v>0</v>
      </c>
      <c r="BA367" s="172">
        <f t="shared" si="138"/>
        <v>0</v>
      </c>
      <c r="BB367" s="172">
        <f t="shared" si="139"/>
        <v>0</v>
      </c>
      <c r="BC367" s="172">
        <f t="shared" si="140"/>
        <v>0</v>
      </c>
      <c r="BD367" s="176"/>
      <c r="BE367" s="172">
        <f t="shared" si="141"/>
        <v>0</v>
      </c>
      <c r="BF367" s="172">
        <f t="shared" si="142"/>
        <v>0</v>
      </c>
      <c r="BG367" s="172">
        <f t="shared" si="143"/>
        <v>0</v>
      </c>
      <c r="BH367" s="172">
        <f t="shared" si="144"/>
        <v>0</v>
      </c>
      <c r="BI367" s="172">
        <f t="shared" si="145"/>
        <v>0</v>
      </c>
      <c r="BJ367" s="172">
        <f t="shared" si="146"/>
        <v>0</v>
      </c>
      <c r="BK367" s="172">
        <f t="shared" si="147"/>
        <v>0</v>
      </c>
      <c r="BL367" s="176"/>
      <c r="BM367" s="172">
        <f t="shared" si="126"/>
        <v>0</v>
      </c>
      <c r="BN367" s="172">
        <f t="shared" si="127"/>
        <v>0</v>
      </c>
      <c r="BO367" s="172">
        <f t="shared" si="128"/>
        <v>0</v>
      </c>
      <c r="BP367" s="172">
        <f t="shared" si="129"/>
        <v>0</v>
      </c>
      <c r="BQ367" s="172">
        <f t="shared" si="130"/>
        <v>0</v>
      </c>
      <c r="BR367" s="172">
        <f t="shared" si="131"/>
        <v>0</v>
      </c>
      <c r="BS367" s="172">
        <f t="shared" si="132"/>
        <v>0</v>
      </c>
      <c r="BT367" s="55"/>
      <c r="BU367" s="158">
        <f>SUMIF('Input| Projects'!$BA$8:$CX$8,RIGHT(BU$9,3),'Input| Projects'!$BA367:$CX367)</f>
        <v>0</v>
      </c>
      <c r="BV367" s="158">
        <f>SUMIF('Input| Projects'!$BA$8:$CX$8,RIGHT(BV$9,3),'Input| Projects'!$BA367:$CX367)</f>
        <v>0</v>
      </c>
      <c r="BW367" s="79" t="str">
        <f t="shared" si="133"/>
        <v/>
      </c>
    </row>
    <row r="368" spans="2:75" x14ac:dyDescent="0.2">
      <c r="B368" s="123">
        <f>IFERROR('Input| Projects'!B368,"")</f>
        <v>359</v>
      </c>
      <c r="C368" s="160" t="str">
        <f>IFERROR(IF('Input| Projects'!C368="","",'Input| Projects'!C368),"")</f>
        <v/>
      </c>
      <c r="D368" s="160" t="str">
        <f>IFERROR(IF('Input| Projects'!D368="","",'Input| Projects'!D368),"")</f>
        <v/>
      </c>
      <c r="E368" s="53"/>
      <c r="F368" s="160" t="str">
        <f>IF(LEN('Input| Projects'!F368)&gt;0,'Input| Projects'!F368,"")</f>
        <v/>
      </c>
      <c r="G368" s="160" t="str">
        <f>IF(LEN('Input| Projects'!G368)&gt;0,'Input| Projects'!G368,"")</f>
        <v/>
      </c>
      <c r="H368" s="10"/>
      <c r="I368" s="194" cm="1">
        <f t="array" ref="I368">IF(LEN($F368)&gt;0,1+IFERROR(SUMPRODUCT(TRANSPOSE('Input| Projects'!$AO368:$AQ368),INDEX('Input| Escalations'!$F$27:$L$29,,MATCH(Q$9,'Input| Escalations'!$F$21:$L$21,0))),0),0)</f>
        <v>0</v>
      </c>
      <c r="J368" s="194" cm="1">
        <f t="array" ref="J368">IF(LEN($F368)&gt;0,1+IFERROR(SUMPRODUCT(TRANSPOSE('Input| Projects'!$AO368:$AQ368),INDEX('Input| Escalations'!$F$27:$L$29,,MATCH(R$9,'Input| Escalations'!$F$21:$L$21,0))),0),0)</f>
        <v>0</v>
      </c>
      <c r="K368" s="194" cm="1">
        <f t="array" ref="K368">IF(LEN($F368)&gt;0,1+IFERROR(SUMPRODUCT(TRANSPOSE('Input| Projects'!$AO368:$AQ368),INDEX('Input| Escalations'!$F$27:$L$29,,MATCH(S$9,'Input| Escalations'!$F$21:$L$21,0))),0),0)</f>
        <v>0</v>
      </c>
      <c r="L368" s="194" cm="1">
        <f t="array" ref="L368">IF(LEN($F368)&gt;0,1+IFERROR(SUMPRODUCT(TRANSPOSE('Input| Projects'!$AO368:$AQ368),INDEX('Input| Escalations'!$F$27:$L$29,,MATCH(T$9,'Input| Escalations'!$F$21:$L$21,0))),0),0)</f>
        <v>0</v>
      </c>
      <c r="M368" s="194" cm="1">
        <f t="array" ref="M368">IF(LEN($F368)&gt;0,1+IFERROR(SUMPRODUCT(TRANSPOSE('Input| Projects'!$AO368:$AQ368),INDEX('Input| Escalations'!$F$27:$L$29,,MATCH(U$9,'Input| Escalations'!$F$21:$L$21,0))),0),0)</f>
        <v>0</v>
      </c>
      <c r="N368" s="194" cm="1">
        <f t="array" ref="N368">IF(LEN($F368)&gt;0,1+IFERROR(SUMPRODUCT(TRANSPOSE('Input| Projects'!$AO368:$AQ368),INDEX('Input| Escalations'!$F$27:$L$29,,MATCH(V$9,'Input| Escalations'!$F$21:$L$21,0))),0),0)</f>
        <v>0</v>
      </c>
      <c r="O368" s="194" cm="1">
        <f t="array" ref="O368">IF(LEN($F368)&gt;0,1+IFERROR(SUMPRODUCT(TRANSPOSE('Input| Projects'!$AO368:$AQ368),INDEX('Input| Escalations'!$F$27:$L$29,,MATCH(W$9,'Input| Escalations'!$F$21:$L$21,0))),0),0)</f>
        <v>0</v>
      </c>
      <c r="P368" s="10"/>
      <c r="Q368" s="172">
        <f>IFERROR(IF(ISNUMBER(FIND("decision",'Input| Setup'!$F$6)),'Input| Projects'!Y368,'Input| Projects'!I368)*'Input| Escalations'!$I$17*I368,0)</f>
        <v>0</v>
      </c>
      <c r="R368" s="172">
        <f>IFERROR(IF(ISNUMBER(FIND("decision",'Input| Setup'!$F$6)),'Input| Projects'!Z368,'Input| Projects'!J368)*'Input| Escalations'!$I$17*J368,0)</f>
        <v>0</v>
      </c>
      <c r="S368" s="172">
        <f>IFERROR(IF(ISNUMBER(FIND("decision",'Input| Setup'!$F$6)),'Input| Projects'!AA368,'Input| Projects'!K368)*'Input| Escalations'!$I$17*K368,0)</f>
        <v>0</v>
      </c>
      <c r="T368" s="172">
        <f>IFERROR(IF(ISNUMBER(FIND("decision",'Input| Setup'!$F$6)),'Input| Projects'!AB368,'Input| Projects'!L368)*'Input| Escalations'!$I$17*L368,0)</f>
        <v>0</v>
      </c>
      <c r="U368" s="172">
        <f>IFERROR(IF(ISNUMBER(FIND("decision",'Input| Setup'!$F$6)),'Input| Projects'!AC368,'Input| Projects'!M368)*'Input| Escalations'!$I$17*M368,0)</f>
        <v>0</v>
      </c>
      <c r="V368" s="172">
        <f>IFERROR(IF(ISNUMBER(FIND("decision",'Input| Setup'!$F$6)),'Input| Projects'!AD368,'Input| Projects'!N368)*'Input| Escalations'!$I$17*N368,0)</f>
        <v>0</v>
      </c>
      <c r="W368" s="172">
        <f>IFERROR(IF(ISNUMBER(FIND("decision",'Input| Setup'!$F$6)),'Input| Projects'!AE368,'Input| Projects'!O368)*'Input| Escalations'!$I$17*O368,0)</f>
        <v>0</v>
      </c>
      <c r="X368" s="175"/>
      <c r="Y368" s="172">
        <f>IF(ISNUMBER(FIND("decision",'Input| Setup'!$F$6)),'Input| Projects'!AG368,'Input| Projects'!Q368)*I368*'Input| Escalations'!$I$17</f>
        <v>0</v>
      </c>
      <c r="Z368" s="172">
        <f>IF(ISNUMBER(FIND("decision",'Input| Setup'!$F$6)),'Input| Projects'!AH368,'Input| Projects'!R368)*J368*'Input| Escalations'!$I$17</f>
        <v>0</v>
      </c>
      <c r="AA368" s="172">
        <f>IF(ISNUMBER(FIND("decision",'Input| Setup'!$F$6)),'Input| Projects'!AI368,'Input| Projects'!S368)*K368*'Input| Escalations'!$I$17</f>
        <v>0</v>
      </c>
      <c r="AB368" s="172">
        <f>IF(ISNUMBER(FIND("decision",'Input| Setup'!$F$6)),'Input| Projects'!AJ368,'Input| Projects'!T368)*L368*'Input| Escalations'!$I$17</f>
        <v>0</v>
      </c>
      <c r="AC368" s="172">
        <f>IF(ISNUMBER(FIND("decision",'Input| Setup'!$F$6)),'Input| Projects'!AK368,'Input| Projects'!U368)*M368*'Input| Escalations'!$I$17</f>
        <v>0</v>
      </c>
      <c r="AD368" s="172">
        <f>IF(ISNUMBER(FIND("decision",'Input| Setup'!$F$6)),'Input| Projects'!AL368,'Input| Projects'!V368)*N368*'Input| Escalations'!$I$17</f>
        <v>0</v>
      </c>
      <c r="AE368" s="172">
        <f>IF(ISNUMBER(FIND("decision",'Input| Setup'!$F$6)),'Input| Projects'!AM368,'Input| Projects'!W368)*O368*'Input| Escalations'!$I$17</f>
        <v>0</v>
      </c>
      <c r="AF368" s="175"/>
      <c r="AG368" s="172" cm="1">
        <f t="array" ref="AG368">IFERROR(--('Input| Projects'!$AS368="Yes")*_xlfn.SWITCH('Input| Overheads'!$C$50,"Direct costs",'Calc| Overheads Allocation'!C$8*Q368,"Internal labour",'Calc| Overheads Allocation'!C$8*Q368*'Input| Projects'!$AO368,"DNSP defined",'Calc| Overheads Allocation'!C$78*'Input| Projects'!$AV368,0),0)</f>
        <v>0</v>
      </c>
      <c r="AH368" s="172" cm="1">
        <f t="array" ref="AH368">IFERROR(--('Input| Projects'!$AS368="Yes")*_xlfn.SWITCH('Input| Overheads'!$C$50,"Direct costs",'Calc| Overheads Allocation'!D$8*R368,"Internal labour",'Calc| Overheads Allocation'!D$8*R368*'Input| Projects'!$AO368,"DNSP defined",'Calc| Overheads Allocation'!D$78*'Input| Projects'!$AV368,0),0)</f>
        <v>0</v>
      </c>
      <c r="AI368" s="172" cm="1">
        <f t="array" ref="AI368">IFERROR(--('Input| Projects'!$AS368="Yes")*_xlfn.SWITCH('Input| Overheads'!$C$50,"Direct costs",'Calc| Overheads Allocation'!E$8*S368,"Internal labour",'Calc| Overheads Allocation'!E$8*S368*'Input| Projects'!$AO368,"DNSP defined",'Calc| Overheads Allocation'!E$78*'Input| Projects'!$AV368,0),0)</f>
        <v>0</v>
      </c>
      <c r="AJ368" s="172" cm="1">
        <f t="array" ref="AJ368">IFERROR(--('Input| Projects'!$AS368="Yes")*_xlfn.SWITCH('Input| Overheads'!$C$50,"Direct costs",'Calc| Overheads Allocation'!F$8*T368,"Internal labour",'Calc| Overheads Allocation'!F$8*T368*'Input| Projects'!$AO368,"DNSP defined",'Calc| Overheads Allocation'!F$78*'Input| Projects'!$AV368,0),0)</f>
        <v>0</v>
      </c>
      <c r="AK368" s="172" cm="1">
        <f t="array" ref="AK368">IFERROR(--('Input| Projects'!$AS368="Yes")*_xlfn.SWITCH('Input| Overheads'!$C$50,"Direct costs",'Calc| Overheads Allocation'!G$8*U368,"Internal labour",'Calc| Overheads Allocation'!G$8*U368*'Input| Projects'!$AO368,"DNSP defined",'Calc| Overheads Allocation'!G$78*'Input| Projects'!$AV368,0),0)</f>
        <v>0</v>
      </c>
      <c r="AL368" s="172" cm="1">
        <f t="array" ref="AL368">IFERROR(--('Input| Projects'!$AS368="Yes")*_xlfn.SWITCH('Input| Overheads'!$C$50,"Direct costs",'Calc| Overheads Allocation'!H$8*V368,"Internal labour",'Calc| Overheads Allocation'!H$8*V368*'Input| Projects'!$AO368,"DNSP defined",'Calc| Overheads Allocation'!H$78*'Input| Projects'!$AV368,0),0)</f>
        <v>0</v>
      </c>
      <c r="AM368" s="172" cm="1">
        <f t="array" ref="AM368">IFERROR(--('Input| Projects'!$AS368="Yes")*_xlfn.SWITCH('Input| Overheads'!$C$50,"Direct costs",'Calc| Overheads Allocation'!I$8*W368,"Internal labour",'Calc| Overheads Allocation'!I$8*W368*'Input| Projects'!$AO368,"DNSP defined",'Calc| Overheads Allocation'!I$78*'Input| Projects'!$AV368,0),0)</f>
        <v>0</v>
      </c>
      <c r="AN368" s="175"/>
      <c r="AO368" s="172" cm="1">
        <f t="array" ref="AO368">IFERROR(--('Input| Projects'!$AT368="Yes")*_xlfn.SWITCH('Input| Overheads'!$C$50,"Direct costs",'Calc| Overheads Allocation'!C$9*Q368,"Internal labour",'Calc| Overheads Allocation'!C$9*Q368*'Input| Projects'!$AO368,"DNSP defined",'Calc| Overheads Allocation'!C$79*'Input| Projects'!$AW368,0),0)</f>
        <v>0</v>
      </c>
      <c r="AP368" s="172" cm="1">
        <f t="array" ref="AP368">IFERROR(--('Input| Projects'!$AT368="Yes")*_xlfn.SWITCH('Input| Overheads'!$C$50,"Direct costs",'Calc| Overheads Allocation'!D$9*R368,"Internal labour",'Calc| Overheads Allocation'!D$9*R368*'Input| Projects'!$AO368,"DNSP defined",'Calc| Overheads Allocation'!D$79*'Input| Projects'!$AW368,0),0)</f>
        <v>0</v>
      </c>
      <c r="AQ368" s="172" cm="1">
        <f t="array" ref="AQ368">IFERROR(--('Input| Projects'!$AT368="Yes")*_xlfn.SWITCH('Input| Overheads'!$C$50,"Direct costs",'Calc| Overheads Allocation'!E$9*S368,"Internal labour",'Calc| Overheads Allocation'!E$9*S368*'Input| Projects'!$AO368,"DNSP defined",'Calc| Overheads Allocation'!E$79*'Input| Projects'!$AW368,0),0)</f>
        <v>0</v>
      </c>
      <c r="AR368" s="172" cm="1">
        <f t="array" ref="AR368">IFERROR(--('Input| Projects'!$AT368="Yes")*_xlfn.SWITCH('Input| Overheads'!$C$50,"Direct costs",'Calc| Overheads Allocation'!F$9*T368,"Internal labour",'Calc| Overheads Allocation'!F$9*T368*'Input| Projects'!$AO368,"DNSP defined",'Calc| Overheads Allocation'!F$79*'Input| Projects'!$AW368,0),0)</f>
        <v>0</v>
      </c>
      <c r="AS368" s="172" cm="1">
        <f t="array" ref="AS368">IFERROR(--('Input| Projects'!$AT368="Yes")*_xlfn.SWITCH('Input| Overheads'!$C$50,"Direct costs",'Calc| Overheads Allocation'!G$9*U368,"Internal labour",'Calc| Overheads Allocation'!G$9*U368*'Input| Projects'!$AO368,"DNSP defined",'Calc| Overheads Allocation'!G$79*'Input| Projects'!$AW368,0),0)</f>
        <v>0</v>
      </c>
      <c r="AT368" s="172" cm="1">
        <f t="array" ref="AT368">IFERROR(--('Input| Projects'!$AT368="Yes")*_xlfn.SWITCH('Input| Overheads'!$C$50,"Direct costs",'Calc| Overheads Allocation'!H$9*V368,"Internal labour",'Calc| Overheads Allocation'!H$9*V368*'Input| Projects'!$AO368,"DNSP defined",'Calc| Overheads Allocation'!H$79*'Input| Projects'!$AW368,0),0)</f>
        <v>0</v>
      </c>
      <c r="AU368" s="172" cm="1">
        <f t="array" ref="AU368">IFERROR(--('Input| Projects'!$AT368="Yes")*_xlfn.SWITCH('Input| Overheads'!$C$50,"Direct costs",'Calc| Overheads Allocation'!I$9*W368,"Internal labour",'Calc| Overheads Allocation'!I$9*W368*'Input| Projects'!$AO368,"DNSP defined",'Calc| Overheads Allocation'!I$79*'Input| Projects'!$AW368,0),0)</f>
        <v>0</v>
      </c>
      <c r="AV368" s="175"/>
      <c r="AW368" s="172">
        <f t="shared" si="134"/>
        <v>0</v>
      </c>
      <c r="AX368" s="172">
        <f t="shared" si="135"/>
        <v>0</v>
      </c>
      <c r="AY368" s="172">
        <f t="shared" si="136"/>
        <v>0</v>
      </c>
      <c r="AZ368" s="172">
        <f t="shared" si="137"/>
        <v>0</v>
      </c>
      <c r="BA368" s="172">
        <f t="shared" si="138"/>
        <v>0</v>
      </c>
      <c r="BB368" s="172">
        <f t="shared" si="139"/>
        <v>0</v>
      </c>
      <c r="BC368" s="172">
        <f t="shared" si="140"/>
        <v>0</v>
      </c>
      <c r="BD368" s="176"/>
      <c r="BE368" s="172">
        <f t="shared" si="141"/>
        <v>0</v>
      </c>
      <c r="BF368" s="172">
        <f t="shared" si="142"/>
        <v>0</v>
      </c>
      <c r="BG368" s="172">
        <f t="shared" si="143"/>
        <v>0</v>
      </c>
      <c r="BH368" s="172">
        <f t="shared" si="144"/>
        <v>0</v>
      </c>
      <c r="BI368" s="172">
        <f t="shared" si="145"/>
        <v>0</v>
      </c>
      <c r="BJ368" s="172">
        <f t="shared" si="146"/>
        <v>0</v>
      </c>
      <c r="BK368" s="172">
        <f t="shared" si="147"/>
        <v>0</v>
      </c>
      <c r="BL368" s="176"/>
      <c r="BM368" s="172">
        <f t="shared" si="126"/>
        <v>0</v>
      </c>
      <c r="BN368" s="172">
        <f t="shared" si="127"/>
        <v>0</v>
      </c>
      <c r="BO368" s="172">
        <f t="shared" si="128"/>
        <v>0</v>
      </c>
      <c r="BP368" s="172">
        <f t="shared" si="129"/>
        <v>0</v>
      </c>
      <c r="BQ368" s="172">
        <f t="shared" si="130"/>
        <v>0</v>
      </c>
      <c r="BR368" s="172">
        <f t="shared" si="131"/>
        <v>0</v>
      </c>
      <c r="BS368" s="172">
        <f t="shared" si="132"/>
        <v>0</v>
      </c>
      <c r="BT368" s="55"/>
      <c r="BU368" s="158">
        <f>SUMIF('Input| Projects'!$BA$8:$CX$8,RIGHT(BU$9,3),'Input| Projects'!$BA368:$CX368)</f>
        <v>0</v>
      </c>
      <c r="BV368" s="158">
        <f>SUMIF('Input| Projects'!$BA$8:$CX$8,RIGHT(BV$9,3),'Input| Projects'!$BA368:$CX368)</f>
        <v>0</v>
      </c>
      <c r="BW368" s="79" t="str">
        <f t="shared" si="133"/>
        <v/>
      </c>
    </row>
    <row r="369" spans="2:75" x14ac:dyDescent="0.2">
      <c r="B369" s="123">
        <f>IFERROR('Input| Projects'!B369,"")</f>
        <v>360</v>
      </c>
      <c r="C369" s="160" t="str">
        <f>IFERROR(IF('Input| Projects'!C369="","",'Input| Projects'!C369),"")</f>
        <v/>
      </c>
      <c r="D369" s="160" t="str">
        <f>IFERROR(IF('Input| Projects'!D369="","",'Input| Projects'!D369),"")</f>
        <v/>
      </c>
      <c r="E369" s="53"/>
      <c r="F369" s="160" t="str">
        <f>IF(LEN('Input| Projects'!F369)&gt;0,'Input| Projects'!F369,"")</f>
        <v/>
      </c>
      <c r="G369" s="160" t="str">
        <f>IF(LEN('Input| Projects'!G369)&gt;0,'Input| Projects'!G369,"")</f>
        <v/>
      </c>
      <c r="H369" s="10"/>
      <c r="I369" s="194" cm="1">
        <f t="array" ref="I369">IF(LEN($F369)&gt;0,1+IFERROR(SUMPRODUCT(TRANSPOSE('Input| Projects'!$AO369:$AQ369),INDEX('Input| Escalations'!$F$27:$L$29,,MATCH(Q$9,'Input| Escalations'!$F$21:$L$21,0))),0),0)</f>
        <v>0</v>
      </c>
      <c r="J369" s="194" cm="1">
        <f t="array" ref="J369">IF(LEN($F369)&gt;0,1+IFERROR(SUMPRODUCT(TRANSPOSE('Input| Projects'!$AO369:$AQ369),INDEX('Input| Escalations'!$F$27:$L$29,,MATCH(R$9,'Input| Escalations'!$F$21:$L$21,0))),0),0)</f>
        <v>0</v>
      </c>
      <c r="K369" s="194" cm="1">
        <f t="array" ref="K369">IF(LEN($F369)&gt;0,1+IFERROR(SUMPRODUCT(TRANSPOSE('Input| Projects'!$AO369:$AQ369),INDEX('Input| Escalations'!$F$27:$L$29,,MATCH(S$9,'Input| Escalations'!$F$21:$L$21,0))),0),0)</f>
        <v>0</v>
      </c>
      <c r="L369" s="194" cm="1">
        <f t="array" ref="L369">IF(LEN($F369)&gt;0,1+IFERROR(SUMPRODUCT(TRANSPOSE('Input| Projects'!$AO369:$AQ369),INDEX('Input| Escalations'!$F$27:$L$29,,MATCH(T$9,'Input| Escalations'!$F$21:$L$21,0))),0),0)</f>
        <v>0</v>
      </c>
      <c r="M369" s="194" cm="1">
        <f t="array" ref="M369">IF(LEN($F369)&gt;0,1+IFERROR(SUMPRODUCT(TRANSPOSE('Input| Projects'!$AO369:$AQ369),INDEX('Input| Escalations'!$F$27:$L$29,,MATCH(U$9,'Input| Escalations'!$F$21:$L$21,0))),0),0)</f>
        <v>0</v>
      </c>
      <c r="N369" s="194" cm="1">
        <f t="array" ref="N369">IF(LEN($F369)&gt;0,1+IFERROR(SUMPRODUCT(TRANSPOSE('Input| Projects'!$AO369:$AQ369),INDEX('Input| Escalations'!$F$27:$L$29,,MATCH(V$9,'Input| Escalations'!$F$21:$L$21,0))),0),0)</f>
        <v>0</v>
      </c>
      <c r="O369" s="194" cm="1">
        <f t="array" ref="O369">IF(LEN($F369)&gt;0,1+IFERROR(SUMPRODUCT(TRANSPOSE('Input| Projects'!$AO369:$AQ369),INDEX('Input| Escalations'!$F$27:$L$29,,MATCH(W$9,'Input| Escalations'!$F$21:$L$21,0))),0),0)</f>
        <v>0</v>
      </c>
      <c r="P369" s="10"/>
      <c r="Q369" s="172">
        <f>IFERROR(IF(ISNUMBER(FIND("decision",'Input| Setup'!$F$6)),'Input| Projects'!Y369,'Input| Projects'!I369)*'Input| Escalations'!$I$17*I369,0)</f>
        <v>0</v>
      </c>
      <c r="R369" s="172">
        <f>IFERROR(IF(ISNUMBER(FIND("decision",'Input| Setup'!$F$6)),'Input| Projects'!Z369,'Input| Projects'!J369)*'Input| Escalations'!$I$17*J369,0)</f>
        <v>0</v>
      </c>
      <c r="S369" s="172">
        <f>IFERROR(IF(ISNUMBER(FIND("decision",'Input| Setup'!$F$6)),'Input| Projects'!AA369,'Input| Projects'!K369)*'Input| Escalations'!$I$17*K369,0)</f>
        <v>0</v>
      </c>
      <c r="T369" s="172">
        <f>IFERROR(IF(ISNUMBER(FIND("decision",'Input| Setup'!$F$6)),'Input| Projects'!AB369,'Input| Projects'!L369)*'Input| Escalations'!$I$17*L369,0)</f>
        <v>0</v>
      </c>
      <c r="U369" s="172">
        <f>IFERROR(IF(ISNUMBER(FIND("decision",'Input| Setup'!$F$6)),'Input| Projects'!AC369,'Input| Projects'!M369)*'Input| Escalations'!$I$17*M369,0)</f>
        <v>0</v>
      </c>
      <c r="V369" s="172">
        <f>IFERROR(IF(ISNUMBER(FIND("decision",'Input| Setup'!$F$6)),'Input| Projects'!AD369,'Input| Projects'!N369)*'Input| Escalations'!$I$17*N369,0)</f>
        <v>0</v>
      </c>
      <c r="W369" s="172">
        <f>IFERROR(IF(ISNUMBER(FIND("decision",'Input| Setup'!$F$6)),'Input| Projects'!AE369,'Input| Projects'!O369)*'Input| Escalations'!$I$17*O369,0)</f>
        <v>0</v>
      </c>
      <c r="X369" s="175"/>
      <c r="Y369" s="172">
        <f>IF(ISNUMBER(FIND("decision",'Input| Setup'!$F$6)),'Input| Projects'!AG369,'Input| Projects'!Q369)*I369*'Input| Escalations'!$I$17</f>
        <v>0</v>
      </c>
      <c r="Z369" s="172">
        <f>IF(ISNUMBER(FIND("decision",'Input| Setup'!$F$6)),'Input| Projects'!AH369,'Input| Projects'!R369)*J369*'Input| Escalations'!$I$17</f>
        <v>0</v>
      </c>
      <c r="AA369" s="172">
        <f>IF(ISNUMBER(FIND("decision",'Input| Setup'!$F$6)),'Input| Projects'!AI369,'Input| Projects'!S369)*K369*'Input| Escalations'!$I$17</f>
        <v>0</v>
      </c>
      <c r="AB369" s="172">
        <f>IF(ISNUMBER(FIND("decision",'Input| Setup'!$F$6)),'Input| Projects'!AJ369,'Input| Projects'!T369)*L369*'Input| Escalations'!$I$17</f>
        <v>0</v>
      </c>
      <c r="AC369" s="172">
        <f>IF(ISNUMBER(FIND("decision",'Input| Setup'!$F$6)),'Input| Projects'!AK369,'Input| Projects'!U369)*M369*'Input| Escalations'!$I$17</f>
        <v>0</v>
      </c>
      <c r="AD369" s="172">
        <f>IF(ISNUMBER(FIND("decision",'Input| Setup'!$F$6)),'Input| Projects'!AL369,'Input| Projects'!V369)*N369*'Input| Escalations'!$I$17</f>
        <v>0</v>
      </c>
      <c r="AE369" s="172">
        <f>IF(ISNUMBER(FIND("decision",'Input| Setup'!$F$6)),'Input| Projects'!AM369,'Input| Projects'!W369)*O369*'Input| Escalations'!$I$17</f>
        <v>0</v>
      </c>
      <c r="AF369" s="175"/>
      <c r="AG369" s="172" cm="1">
        <f t="array" ref="AG369">IFERROR(--('Input| Projects'!$AS369="Yes")*_xlfn.SWITCH('Input| Overheads'!$C$50,"Direct costs",'Calc| Overheads Allocation'!C$8*Q369,"Internal labour",'Calc| Overheads Allocation'!C$8*Q369*'Input| Projects'!$AO369,"DNSP defined",'Calc| Overheads Allocation'!C$78*'Input| Projects'!$AV369,0),0)</f>
        <v>0</v>
      </c>
      <c r="AH369" s="172" cm="1">
        <f t="array" ref="AH369">IFERROR(--('Input| Projects'!$AS369="Yes")*_xlfn.SWITCH('Input| Overheads'!$C$50,"Direct costs",'Calc| Overheads Allocation'!D$8*R369,"Internal labour",'Calc| Overheads Allocation'!D$8*R369*'Input| Projects'!$AO369,"DNSP defined",'Calc| Overheads Allocation'!D$78*'Input| Projects'!$AV369,0),0)</f>
        <v>0</v>
      </c>
      <c r="AI369" s="172" cm="1">
        <f t="array" ref="AI369">IFERROR(--('Input| Projects'!$AS369="Yes")*_xlfn.SWITCH('Input| Overheads'!$C$50,"Direct costs",'Calc| Overheads Allocation'!E$8*S369,"Internal labour",'Calc| Overheads Allocation'!E$8*S369*'Input| Projects'!$AO369,"DNSP defined",'Calc| Overheads Allocation'!E$78*'Input| Projects'!$AV369,0),0)</f>
        <v>0</v>
      </c>
      <c r="AJ369" s="172" cm="1">
        <f t="array" ref="AJ369">IFERROR(--('Input| Projects'!$AS369="Yes")*_xlfn.SWITCH('Input| Overheads'!$C$50,"Direct costs",'Calc| Overheads Allocation'!F$8*T369,"Internal labour",'Calc| Overheads Allocation'!F$8*T369*'Input| Projects'!$AO369,"DNSP defined",'Calc| Overheads Allocation'!F$78*'Input| Projects'!$AV369,0),0)</f>
        <v>0</v>
      </c>
      <c r="AK369" s="172" cm="1">
        <f t="array" ref="AK369">IFERROR(--('Input| Projects'!$AS369="Yes")*_xlfn.SWITCH('Input| Overheads'!$C$50,"Direct costs",'Calc| Overheads Allocation'!G$8*U369,"Internal labour",'Calc| Overheads Allocation'!G$8*U369*'Input| Projects'!$AO369,"DNSP defined",'Calc| Overheads Allocation'!G$78*'Input| Projects'!$AV369,0),0)</f>
        <v>0</v>
      </c>
      <c r="AL369" s="172" cm="1">
        <f t="array" ref="AL369">IFERROR(--('Input| Projects'!$AS369="Yes")*_xlfn.SWITCH('Input| Overheads'!$C$50,"Direct costs",'Calc| Overheads Allocation'!H$8*V369,"Internal labour",'Calc| Overheads Allocation'!H$8*V369*'Input| Projects'!$AO369,"DNSP defined",'Calc| Overheads Allocation'!H$78*'Input| Projects'!$AV369,0),0)</f>
        <v>0</v>
      </c>
      <c r="AM369" s="172" cm="1">
        <f t="array" ref="AM369">IFERROR(--('Input| Projects'!$AS369="Yes")*_xlfn.SWITCH('Input| Overheads'!$C$50,"Direct costs",'Calc| Overheads Allocation'!I$8*W369,"Internal labour",'Calc| Overheads Allocation'!I$8*W369*'Input| Projects'!$AO369,"DNSP defined",'Calc| Overheads Allocation'!I$78*'Input| Projects'!$AV369,0),0)</f>
        <v>0</v>
      </c>
      <c r="AN369" s="175"/>
      <c r="AO369" s="172" cm="1">
        <f t="array" ref="AO369">IFERROR(--('Input| Projects'!$AT369="Yes")*_xlfn.SWITCH('Input| Overheads'!$C$50,"Direct costs",'Calc| Overheads Allocation'!C$9*Q369,"Internal labour",'Calc| Overheads Allocation'!C$9*Q369*'Input| Projects'!$AO369,"DNSP defined",'Calc| Overheads Allocation'!C$79*'Input| Projects'!$AW369,0),0)</f>
        <v>0</v>
      </c>
      <c r="AP369" s="172" cm="1">
        <f t="array" ref="AP369">IFERROR(--('Input| Projects'!$AT369="Yes")*_xlfn.SWITCH('Input| Overheads'!$C$50,"Direct costs",'Calc| Overheads Allocation'!D$9*R369,"Internal labour",'Calc| Overheads Allocation'!D$9*R369*'Input| Projects'!$AO369,"DNSP defined",'Calc| Overheads Allocation'!D$79*'Input| Projects'!$AW369,0),0)</f>
        <v>0</v>
      </c>
      <c r="AQ369" s="172" cm="1">
        <f t="array" ref="AQ369">IFERROR(--('Input| Projects'!$AT369="Yes")*_xlfn.SWITCH('Input| Overheads'!$C$50,"Direct costs",'Calc| Overheads Allocation'!E$9*S369,"Internal labour",'Calc| Overheads Allocation'!E$9*S369*'Input| Projects'!$AO369,"DNSP defined",'Calc| Overheads Allocation'!E$79*'Input| Projects'!$AW369,0),0)</f>
        <v>0</v>
      </c>
      <c r="AR369" s="172" cm="1">
        <f t="array" ref="AR369">IFERROR(--('Input| Projects'!$AT369="Yes")*_xlfn.SWITCH('Input| Overheads'!$C$50,"Direct costs",'Calc| Overheads Allocation'!F$9*T369,"Internal labour",'Calc| Overheads Allocation'!F$9*T369*'Input| Projects'!$AO369,"DNSP defined",'Calc| Overheads Allocation'!F$79*'Input| Projects'!$AW369,0),0)</f>
        <v>0</v>
      </c>
      <c r="AS369" s="172" cm="1">
        <f t="array" ref="AS369">IFERROR(--('Input| Projects'!$AT369="Yes")*_xlfn.SWITCH('Input| Overheads'!$C$50,"Direct costs",'Calc| Overheads Allocation'!G$9*U369,"Internal labour",'Calc| Overheads Allocation'!G$9*U369*'Input| Projects'!$AO369,"DNSP defined",'Calc| Overheads Allocation'!G$79*'Input| Projects'!$AW369,0),0)</f>
        <v>0</v>
      </c>
      <c r="AT369" s="172" cm="1">
        <f t="array" ref="AT369">IFERROR(--('Input| Projects'!$AT369="Yes")*_xlfn.SWITCH('Input| Overheads'!$C$50,"Direct costs",'Calc| Overheads Allocation'!H$9*V369,"Internal labour",'Calc| Overheads Allocation'!H$9*V369*'Input| Projects'!$AO369,"DNSP defined",'Calc| Overheads Allocation'!H$79*'Input| Projects'!$AW369,0),0)</f>
        <v>0</v>
      </c>
      <c r="AU369" s="172" cm="1">
        <f t="array" ref="AU369">IFERROR(--('Input| Projects'!$AT369="Yes")*_xlfn.SWITCH('Input| Overheads'!$C$50,"Direct costs",'Calc| Overheads Allocation'!I$9*W369,"Internal labour",'Calc| Overheads Allocation'!I$9*W369*'Input| Projects'!$AO369,"DNSP defined",'Calc| Overheads Allocation'!I$79*'Input| Projects'!$AW369,0),0)</f>
        <v>0</v>
      </c>
      <c r="AV369" s="175"/>
      <c r="AW369" s="172">
        <f t="shared" si="134"/>
        <v>0</v>
      </c>
      <c r="AX369" s="172">
        <f t="shared" si="135"/>
        <v>0</v>
      </c>
      <c r="AY369" s="172">
        <f t="shared" si="136"/>
        <v>0</v>
      </c>
      <c r="AZ369" s="172">
        <f t="shared" si="137"/>
        <v>0</v>
      </c>
      <c r="BA369" s="172">
        <f t="shared" si="138"/>
        <v>0</v>
      </c>
      <c r="BB369" s="172">
        <f t="shared" si="139"/>
        <v>0</v>
      </c>
      <c r="BC369" s="172">
        <f t="shared" si="140"/>
        <v>0</v>
      </c>
      <c r="BD369" s="176"/>
      <c r="BE369" s="172">
        <f t="shared" si="141"/>
        <v>0</v>
      </c>
      <c r="BF369" s="172">
        <f t="shared" si="142"/>
        <v>0</v>
      </c>
      <c r="BG369" s="172">
        <f t="shared" si="143"/>
        <v>0</v>
      </c>
      <c r="BH369" s="172">
        <f t="shared" si="144"/>
        <v>0</v>
      </c>
      <c r="BI369" s="172">
        <f t="shared" si="145"/>
        <v>0</v>
      </c>
      <c r="BJ369" s="172">
        <f t="shared" si="146"/>
        <v>0</v>
      </c>
      <c r="BK369" s="172">
        <f t="shared" si="147"/>
        <v>0</v>
      </c>
      <c r="BL369" s="176"/>
      <c r="BM369" s="172">
        <f t="shared" si="126"/>
        <v>0</v>
      </c>
      <c r="BN369" s="172">
        <f t="shared" si="127"/>
        <v>0</v>
      </c>
      <c r="BO369" s="172">
        <f t="shared" si="128"/>
        <v>0</v>
      </c>
      <c r="BP369" s="172">
        <f t="shared" si="129"/>
        <v>0</v>
      </c>
      <c r="BQ369" s="172">
        <f t="shared" si="130"/>
        <v>0</v>
      </c>
      <c r="BR369" s="172">
        <f t="shared" si="131"/>
        <v>0</v>
      </c>
      <c r="BS369" s="172">
        <f t="shared" si="132"/>
        <v>0</v>
      </c>
      <c r="BT369" s="55"/>
      <c r="BU369" s="158">
        <f>SUMIF('Input| Projects'!$BA$8:$CX$8,RIGHT(BU$9,3),'Input| Projects'!$BA369:$CX369)</f>
        <v>0</v>
      </c>
      <c r="BV369" s="158">
        <f>SUMIF('Input| Projects'!$BA$8:$CX$8,RIGHT(BV$9,3),'Input| Projects'!$BA369:$CX369)</f>
        <v>0</v>
      </c>
      <c r="BW369" s="79" t="str">
        <f t="shared" si="133"/>
        <v/>
      </c>
    </row>
    <row r="370" spans="2:75" x14ac:dyDescent="0.2">
      <c r="B370" s="123">
        <f>IFERROR('Input| Projects'!B370,"")</f>
        <v>361</v>
      </c>
      <c r="C370" s="160" t="str">
        <f>IFERROR(IF('Input| Projects'!C370="","",'Input| Projects'!C370),"")</f>
        <v/>
      </c>
      <c r="D370" s="160" t="str">
        <f>IFERROR(IF('Input| Projects'!D370="","",'Input| Projects'!D370),"")</f>
        <v/>
      </c>
      <c r="E370" s="53"/>
      <c r="F370" s="160" t="str">
        <f>IF(LEN('Input| Projects'!F370)&gt;0,'Input| Projects'!F370,"")</f>
        <v/>
      </c>
      <c r="G370" s="160" t="str">
        <f>IF(LEN('Input| Projects'!G370)&gt;0,'Input| Projects'!G370,"")</f>
        <v/>
      </c>
      <c r="H370" s="10"/>
      <c r="I370" s="194" cm="1">
        <f t="array" ref="I370">IF(LEN($F370)&gt;0,1+IFERROR(SUMPRODUCT(TRANSPOSE('Input| Projects'!$AO370:$AQ370),INDEX('Input| Escalations'!$F$27:$L$29,,MATCH(Q$9,'Input| Escalations'!$F$21:$L$21,0))),0),0)</f>
        <v>0</v>
      </c>
      <c r="J370" s="194" cm="1">
        <f t="array" ref="J370">IF(LEN($F370)&gt;0,1+IFERROR(SUMPRODUCT(TRANSPOSE('Input| Projects'!$AO370:$AQ370),INDEX('Input| Escalations'!$F$27:$L$29,,MATCH(R$9,'Input| Escalations'!$F$21:$L$21,0))),0),0)</f>
        <v>0</v>
      </c>
      <c r="K370" s="194" cm="1">
        <f t="array" ref="K370">IF(LEN($F370)&gt;0,1+IFERROR(SUMPRODUCT(TRANSPOSE('Input| Projects'!$AO370:$AQ370),INDEX('Input| Escalations'!$F$27:$L$29,,MATCH(S$9,'Input| Escalations'!$F$21:$L$21,0))),0),0)</f>
        <v>0</v>
      </c>
      <c r="L370" s="194" cm="1">
        <f t="array" ref="L370">IF(LEN($F370)&gt;0,1+IFERROR(SUMPRODUCT(TRANSPOSE('Input| Projects'!$AO370:$AQ370),INDEX('Input| Escalations'!$F$27:$L$29,,MATCH(T$9,'Input| Escalations'!$F$21:$L$21,0))),0),0)</f>
        <v>0</v>
      </c>
      <c r="M370" s="194" cm="1">
        <f t="array" ref="M370">IF(LEN($F370)&gt;0,1+IFERROR(SUMPRODUCT(TRANSPOSE('Input| Projects'!$AO370:$AQ370),INDEX('Input| Escalations'!$F$27:$L$29,,MATCH(U$9,'Input| Escalations'!$F$21:$L$21,0))),0),0)</f>
        <v>0</v>
      </c>
      <c r="N370" s="194" cm="1">
        <f t="array" ref="N370">IF(LEN($F370)&gt;0,1+IFERROR(SUMPRODUCT(TRANSPOSE('Input| Projects'!$AO370:$AQ370),INDEX('Input| Escalations'!$F$27:$L$29,,MATCH(V$9,'Input| Escalations'!$F$21:$L$21,0))),0),0)</f>
        <v>0</v>
      </c>
      <c r="O370" s="194" cm="1">
        <f t="array" ref="O370">IF(LEN($F370)&gt;0,1+IFERROR(SUMPRODUCT(TRANSPOSE('Input| Projects'!$AO370:$AQ370),INDEX('Input| Escalations'!$F$27:$L$29,,MATCH(W$9,'Input| Escalations'!$F$21:$L$21,0))),0),0)</f>
        <v>0</v>
      </c>
      <c r="P370" s="10"/>
      <c r="Q370" s="172">
        <f>IFERROR(IF(ISNUMBER(FIND("decision",'Input| Setup'!$F$6)),'Input| Projects'!Y370,'Input| Projects'!I370)*'Input| Escalations'!$I$17*I370,0)</f>
        <v>0</v>
      </c>
      <c r="R370" s="172">
        <f>IFERROR(IF(ISNUMBER(FIND("decision",'Input| Setup'!$F$6)),'Input| Projects'!Z370,'Input| Projects'!J370)*'Input| Escalations'!$I$17*J370,0)</f>
        <v>0</v>
      </c>
      <c r="S370" s="172">
        <f>IFERROR(IF(ISNUMBER(FIND("decision",'Input| Setup'!$F$6)),'Input| Projects'!AA370,'Input| Projects'!K370)*'Input| Escalations'!$I$17*K370,0)</f>
        <v>0</v>
      </c>
      <c r="T370" s="172">
        <f>IFERROR(IF(ISNUMBER(FIND("decision",'Input| Setup'!$F$6)),'Input| Projects'!AB370,'Input| Projects'!L370)*'Input| Escalations'!$I$17*L370,0)</f>
        <v>0</v>
      </c>
      <c r="U370" s="172">
        <f>IFERROR(IF(ISNUMBER(FIND("decision",'Input| Setup'!$F$6)),'Input| Projects'!AC370,'Input| Projects'!M370)*'Input| Escalations'!$I$17*M370,0)</f>
        <v>0</v>
      </c>
      <c r="V370" s="172">
        <f>IFERROR(IF(ISNUMBER(FIND("decision",'Input| Setup'!$F$6)),'Input| Projects'!AD370,'Input| Projects'!N370)*'Input| Escalations'!$I$17*N370,0)</f>
        <v>0</v>
      </c>
      <c r="W370" s="172">
        <f>IFERROR(IF(ISNUMBER(FIND("decision",'Input| Setup'!$F$6)),'Input| Projects'!AE370,'Input| Projects'!O370)*'Input| Escalations'!$I$17*O370,0)</f>
        <v>0</v>
      </c>
      <c r="X370" s="175"/>
      <c r="Y370" s="172">
        <f>IF(ISNUMBER(FIND("decision",'Input| Setup'!$F$6)),'Input| Projects'!AG370,'Input| Projects'!Q370)*I370*'Input| Escalations'!$I$17</f>
        <v>0</v>
      </c>
      <c r="Z370" s="172">
        <f>IF(ISNUMBER(FIND("decision",'Input| Setup'!$F$6)),'Input| Projects'!AH370,'Input| Projects'!R370)*J370*'Input| Escalations'!$I$17</f>
        <v>0</v>
      </c>
      <c r="AA370" s="172">
        <f>IF(ISNUMBER(FIND("decision",'Input| Setup'!$F$6)),'Input| Projects'!AI370,'Input| Projects'!S370)*K370*'Input| Escalations'!$I$17</f>
        <v>0</v>
      </c>
      <c r="AB370" s="172">
        <f>IF(ISNUMBER(FIND("decision",'Input| Setup'!$F$6)),'Input| Projects'!AJ370,'Input| Projects'!T370)*L370*'Input| Escalations'!$I$17</f>
        <v>0</v>
      </c>
      <c r="AC370" s="172">
        <f>IF(ISNUMBER(FIND("decision",'Input| Setup'!$F$6)),'Input| Projects'!AK370,'Input| Projects'!U370)*M370*'Input| Escalations'!$I$17</f>
        <v>0</v>
      </c>
      <c r="AD370" s="172">
        <f>IF(ISNUMBER(FIND("decision",'Input| Setup'!$F$6)),'Input| Projects'!AL370,'Input| Projects'!V370)*N370*'Input| Escalations'!$I$17</f>
        <v>0</v>
      </c>
      <c r="AE370" s="172">
        <f>IF(ISNUMBER(FIND("decision",'Input| Setup'!$F$6)),'Input| Projects'!AM370,'Input| Projects'!W370)*O370*'Input| Escalations'!$I$17</f>
        <v>0</v>
      </c>
      <c r="AF370" s="175"/>
      <c r="AG370" s="172" cm="1">
        <f t="array" ref="AG370">IFERROR(--('Input| Projects'!$AS370="Yes")*_xlfn.SWITCH('Input| Overheads'!$C$50,"Direct costs",'Calc| Overheads Allocation'!C$8*Q370,"Internal labour",'Calc| Overheads Allocation'!C$8*Q370*'Input| Projects'!$AO370,"DNSP defined",'Calc| Overheads Allocation'!C$78*'Input| Projects'!$AV370,0),0)</f>
        <v>0</v>
      </c>
      <c r="AH370" s="172" cm="1">
        <f t="array" ref="AH370">IFERROR(--('Input| Projects'!$AS370="Yes")*_xlfn.SWITCH('Input| Overheads'!$C$50,"Direct costs",'Calc| Overheads Allocation'!D$8*R370,"Internal labour",'Calc| Overheads Allocation'!D$8*R370*'Input| Projects'!$AO370,"DNSP defined",'Calc| Overheads Allocation'!D$78*'Input| Projects'!$AV370,0),0)</f>
        <v>0</v>
      </c>
      <c r="AI370" s="172" cm="1">
        <f t="array" ref="AI370">IFERROR(--('Input| Projects'!$AS370="Yes")*_xlfn.SWITCH('Input| Overheads'!$C$50,"Direct costs",'Calc| Overheads Allocation'!E$8*S370,"Internal labour",'Calc| Overheads Allocation'!E$8*S370*'Input| Projects'!$AO370,"DNSP defined",'Calc| Overheads Allocation'!E$78*'Input| Projects'!$AV370,0),0)</f>
        <v>0</v>
      </c>
      <c r="AJ370" s="172" cm="1">
        <f t="array" ref="AJ370">IFERROR(--('Input| Projects'!$AS370="Yes")*_xlfn.SWITCH('Input| Overheads'!$C$50,"Direct costs",'Calc| Overheads Allocation'!F$8*T370,"Internal labour",'Calc| Overheads Allocation'!F$8*T370*'Input| Projects'!$AO370,"DNSP defined",'Calc| Overheads Allocation'!F$78*'Input| Projects'!$AV370,0),0)</f>
        <v>0</v>
      </c>
      <c r="AK370" s="172" cm="1">
        <f t="array" ref="AK370">IFERROR(--('Input| Projects'!$AS370="Yes")*_xlfn.SWITCH('Input| Overheads'!$C$50,"Direct costs",'Calc| Overheads Allocation'!G$8*U370,"Internal labour",'Calc| Overheads Allocation'!G$8*U370*'Input| Projects'!$AO370,"DNSP defined",'Calc| Overheads Allocation'!G$78*'Input| Projects'!$AV370,0),0)</f>
        <v>0</v>
      </c>
      <c r="AL370" s="172" cm="1">
        <f t="array" ref="AL370">IFERROR(--('Input| Projects'!$AS370="Yes")*_xlfn.SWITCH('Input| Overheads'!$C$50,"Direct costs",'Calc| Overheads Allocation'!H$8*V370,"Internal labour",'Calc| Overheads Allocation'!H$8*V370*'Input| Projects'!$AO370,"DNSP defined",'Calc| Overheads Allocation'!H$78*'Input| Projects'!$AV370,0),0)</f>
        <v>0</v>
      </c>
      <c r="AM370" s="172" cm="1">
        <f t="array" ref="AM370">IFERROR(--('Input| Projects'!$AS370="Yes")*_xlfn.SWITCH('Input| Overheads'!$C$50,"Direct costs",'Calc| Overheads Allocation'!I$8*W370,"Internal labour",'Calc| Overheads Allocation'!I$8*W370*'Input| Projects'!$AO370,"DNSP defined",'Calc| Overheads Allocation'!I$78*'Input| Projects'!$AV370,0),0)</f>
        <v>0</v>
      </c>
      <c r="AN370" s="175"/>
      <c r="AO370" s="172" cm="1">
        <f t="array" ref="AO370">IFERROR(--('Input| Projects'!$AT370="Yes")*_xlfn.SWITCH('Input| Overheads'!$C$50,"Direct costs",'Calc| Overheads Allocation'!C$9*Q370,"Internal labour",'Calc| Overheads Allocation'!C$9*Q370*'Input| Projects'!$AO370,"DNSP defined",'Calc| Overheads Allocation'!C$79*'Input| Projects'!$AW370,0),0)</f>
        <v>0</v>
      </c>
      <c r="AP370" s="172" cm="1">
        <f t="array" ref="AP370">IFERROR(--('Input| Projects'!$AT370="Yes")*_xlfn.SWITCH('Input| Overheads'!$C$50,"Direct costs",'Calc| Overheads Allocation'!D$9*R370,"Internal labour",'Calc| Overheads Allocation'!D$9*R370*'Input| Projects'!$AO370,"DNSP defined",'Calc| Overheads Allocation'!D$79*'Input| Projects'!$AW370,0),0)</f>
        <v>0</v>
      </c>
      <c r="AQ370" s="172" cm="1">
        <f t="array" ref="AQ370">IFERROR(--('Input| Projects'!$AT370="Yes")*_xlfn.SWITCH('Input| Overheads'!$C$50,"Direct costs",'Calc| Overheads Allocation'!E$9*S370,"Internal labour",'Calc| Overheads Allocation'!E$9*S370*'Input| Projects'!$AO370,"DNSP defined",'Calc| Overheads Allocation'!E$79*'Input| Projects'!$AW370,0),0)</f>
        <v>0</v>
      </c>
      <c r="AR370" s="172" cm="1">
        <f t="array" ref="AR370">IFERROR(--('Input| Projects'!$AT370="Yes")*_xlfn.SWITCH('Input| Overheads'!$C$50,"Direct costs",'Calc| Overheads Allocation'!F$9*T370,"Internal labour",'Calc| Overheads Allocation'!F$9*T370*'Input| Projects'!$AO370,"DNSP defined",'Calc| Overheads Allocation'!F$79*'Input| Projects'!$AW370,0),0)</f>
        <v>0</v>
      </c>
      <c r="AS370" s="172" cm="1">
        <f t="array" ref="AS370">IFERROR(--('Input| Projects'!$AT370="Yes")*_xlfn.SWITCH('Input| Overheads'!$C$50,"Direct costs",'Calc| Overheads Allocation'!G$9*U370,"Internal labour",'Calc| Overheads Allocation'!G$9*U370*'Input| Projects'!$AO370,"DNSP defined",'Calc| Overheads Allocation'!G$79*'Input| Projects'!$AW370,0),0)</f>
        <v>0</v>
      </c>
      <c r="AT370" s="172" cm="1">
        <f t="array" ref="AT370">IFERROR(--('Input| Projects'!$AT370="Yes")*_xlfn.SWITCH('Input| Overheads'!$C$50,"Direct costs",'Calc| Overheads Allocation'!H$9*V370,"Internal labour",'Calc| Overheads Allocation'!H$9*V370*'Input| Projects'!$AO370,"DNSP defined",'Calc| Overheads Allocation'!H$79*'Input| Projects'!$AW370,0),0)</f>
        <v>0</v>
      </c>
      <c r="AU370" s="172" cm="1">
        <f t="array" ref="AU370">IFERROR(--('Input| Projects'!$AT370="Yes")*_xlfn.SWITCH('Input| Overheads'!$C$50,"Direct costs",'Calc| Overheads Allocation'!I$9*W370,"Internal labour",'Calc| Overheads Allocation'!I$9*W370*'Input| Projects'!$AO370,"DNSP defined",'Calc| Overheads Allocation'!I$79*'Input| Projects'!$AW370,0),0)</f>
        <v>0</v>
      </c>
      <c r="AV370" s="175"/>
      <c r="AW370" s="172">
        <f t="shared" si="134"/>
        <v>0</v>
      </c>
      <c r="AX370" s="172">
        <f t="shared" si="135"/>
        <v>0</v>
      </c>
      <c r="AY370" s="172">
        <f t="shared" si="136"/>
        <v>0</v>
      </c>
      <c r="AZ370" s="172">
        <f t="shared" si="137"/>
        <v>0</v>
      </c>
      <c r="BA370" s="172">
        <f t="shared" si="138"/>
        <v>0</v>
      </c>
      <c r="BB370" s="172">
        <f t="shared" si="139"/>
        <v>0</v>
      </c>
      <c r="BC370" s="172">
        <f t="shared" si="140"/>
        <v>0</v>
      </c>
      <c r="BD370" s="176"/>
      <c r="BE370" s="172">
        <f t="shared" si="141"/>
        <v>0</v>
      </c>
      <c r="BF370" s="172">
        <f t="shared" si="142"/>
        <v>0</v>
      </c>
      <c r="BG370" s="172">
        <f t="shared" si="143"/>
        <v>0</v>
      </c>
      <c r="BH370" s="172">
        <f t="shared" si="144"/>
        <v>0</v>
      </c>
      <c r="BI370" s="172">
        <f t="shared" si="145"/>
        <v>0</v>
      </c>
      <c r="BJ370" s="172">
        <f t="shared" si="146"/>
        <v>0</v>
      </c>
      <c r="BK370" s="172">
        <f t="shared" si="147"/>
        <v>0</v>
      </c>
      <c r="BL370" s="176"/>
      <c r="BM370" s="172">
        <f t="shared" si="126"/>
        <v>0</v>
      </c>
      <c r="BN370" s="172">
        <f t="shared" si="127"/>
        <v>0</v>
      </c>
      <c r="BO370" s="172">
        <f t="shared" si="128"/>
        <v>0</v>
      </c>
      <c r="BP370" s="172">
        <f t="shared" si="129"/>
        <v>0</v>
      </c>
      <c r="BQ370" s="172">
        <f t="shared" si="130"/>
        <v>0</v>
      </c>
      <c r="BR370" s="172">
        <f t="shared" si="131"/>
        <v>0</v>
      </c>
      <c r="BS370" s="172">
        <f t="shared" si="132"/>
        <v>0</v>
      </c>
      <c r="BT370" s="55"/>
      <c r="BU370" s="158">
        <f>SUMIF('Input| Projects'!$BA$8:$CX$8,RIGHT(BU$9,3),'Input| Projects'!$BA370:$CX370)</f>
        <v>0</v>
      </c>
      <c r="BV370" s="158">
        <f>SUMIF('Input| Projects'!$BA$8:$CX$8,RIGHT(BV$9,3),'Input| Projects'!$BA370:$CX370)</f>
        <v>0</v>
      </c>
      <c r="BW370" s="79" t="str">
        <f t="shared" si="133"/>
        <v/>
      </c>
    </row>
    <row r="371" spans="2:75" x14ac:dyDescent="0.2">
      <c r="B371" s="123">
        <f>IFERROR('Input| Projects'!B371,"")</f>
        <v>362</v>
      </c>
      <c r="C371" s="160" t="str">
        <f>IFERROR(IF('Input| Projects'!C371="","",'Input| Projects'!C371),"")</f>
        <v/>
      </c>
      <c r="D371" s="160" t="str">
        <f>IFERROR(IF('Input| Projects'!D371="","",'Input| Projects'!D371),"")</f>
        <v/>
      </c>
      <c r="E371" s="53"/>
      <c r="F371" s="160" t="str">
        <f>IF(LEN('Input| Projects'!F371)&gt;0,'Input| Projects'!F371,"")</f>
        <v/>
      </c>
      <c r="G371" s="160" t="str">
        <f>IF(LEN('Input| Projects'!G371)&gt;0,'Input| Projects'!G371,"")</f>
        <v/>
      </c>
      <c r="H371" s="10"/>
      <c r="I371" s="194" cm="1">
        <f t="array" ref="I371">IF(LEN($F371)&gt;0,1+IFERROR(SUMPRODUCT(TRANSPOSE('Input| Projects'!$AO371:$AQ371),INDEX('Input| Escalations'!$F$27:$L$29,,MATCH(Q$9,'Input| Escalations'!$F$21:$L$21,0))),0),0)</f>
        <v>0</v>
      </c>
      <c r="J371" s="194" cm="1">
        <f t="array" ref="J371">IF(LEN($F371)&gt;0,1+IFERROR(SUMPRODUCT(TRANSPOSE('Input| Projects'!$AO371:$AQ371),INDEX('Input| Escalations'!$F$27:$L$29,,MATCH(R$9,'Input| Escalations'!$F$21:$L$21,0))),0),0)</f>
        <v>0</v>
      </c>
      <c r="K371" s="194" cm="1">
        <f t="array" ref="K371">IF(LEN($F371)&gt;0,1+IFERROR(SUMPRODUCT(TRANSPOSE('Input| Projects'!$AO371:$AQ371),INDEX('Input| Escalations'!$F$27:$L$29,,MATCH(S$9,'Input| Escalations'!$F$21:$L$21,0))),0),0)</f>
        <v>0</v>
      </c>
      <c r="L371" s="194" cm="1">
        <f t="array" ref="L371">IF(LEN($F371)&gt;0,1+IFERROR(SUMPRODUCT(TRANSPOSE('Input| Projects'!$AO371:$AQ371),INDEX('Input| Escalations'!$F$27:$L$29,,MATCH(T$9,'Input| Escalations'!$F$21:$L$21,0))),0),0)</f>
        <v>0</v>
      </c>
      <c r="M371" s="194" cm="1">
        <f t="array" ref="M371">IF(LEN($F371)&gt;0,1+IFERROR(SUMPRODUCT(TRANSPOSE('Input| Projects'!$AO371:$AQ371),INDEX('Input| Escalations'!$F$27:$L$29,,MATCH(U$9,'Input| Escalations'!$F$21:$L$21,0))),0),0)</f>
        <v>0</v>
      </c>
      <c r="N371" s="194" cm="1">
        <f t="array" ref="N371">IF(LEN($F371)&gt;0,1+IFERROR(SUMPRODUCT(TRANSPOSE('Input| Projects'!$AO371:$AQ371),INDEX('Input| Escalations'!$F$27:$L$29,,MATCH(V$9,'Input| Escalations'!$F$21:$L$21,0))),0),0)</f>
        <v>0</v>
      </c>
      <c r="O371" s="194" cm="1">
        <f t="array" ref="O371">IF(LEN($F371)&gt;0,1+IFERROR(SUMPRODUCT(TRANSPOSE('Input| Projects'!$AO371:$AQ371),INDEX('Input| Escalations'!$F$27:$L$29,,MATCH(W$9,'Input| Escalations'!$F$21:$L$21,0))),0),0)</f>
        <v>0</v>
      </c>
      <c r="P371" s="10"/>
      <c r="Q371" s="172">
        <f>IFERROR(IF(ISNUMBER(FIND("decision",'Input| Setup'!$F$6)),'Input| Projects'!Y371,'Input| Projects'!I371)*'Input| Escalations'!$I$17*I371,0)</f>
        <v>0</v>
      </c>
      <c r="R371" s="172">
        <f>IFERROR(IF(ISNUMBER(FIND("decision",'Input| Setup'!$F$6)),'Input| Projects'!Z371,'Input| Projects'!J371)*'Input| Escalations'!$I$17*J371,0)</f>
        <v>0</v>
      </c>
      <c r="S371" s="172">
        <f>IFERROR(IF(ISNUMBER(FIND("decision",'Input| Setup'!$F$6)),'Input| Projects'!AA371,'Input| Projects'!K371)*'Input| Escalations'!$I$17*K371,0)</f>
        <v>0</v>
      </c>
      <c r="T371" s="172">
        <f>IFERROR(IF(ISNUMBER(FIND("decision",'Input| Setup'!$F$6)),'Input| Projects'!AB371,'Input| Projects'!L371)*'Input| Escalations'!$I$17*L371,0)</f>
        <v>0</v>
      </c>
      <c r="U371" s="172">
        <f>IFERROR(IF(ISNUMBER(FIND("decision",'Input| Setup'!$F$6)),'Input| Projects'!AC371,'Input| Projects'!M371)*'Input| Escalations'!$I$17*M371,0)</f>
        <v>0</v>
      </c>
      <c r="V371" s="172">
        <f>IFERROR(IF(ISNUMBER(FIND("decision",'Input| Setup'!$F$6)),'Input| Projects'!AD371,'Input| Projects'!N371)*'Input| Escalations'!$I$17*N371,0)</f>
        <v>0</v>
      </c>
      <c r="W371" s="172">
        <f>IFERROR(IF(ISNUMBER(FIND("decision",'Input| Setup'!$F$6)),'Input| Projects'!AE371,'Input| Projects'!O371)*'Input| Escalations'!$I$17*O371,0)</f>
        <v>0</v>
      </c>
      <c r="X371" s="175"/>
      <c r="Y371" s="172">
        <f>IF(ISNUMBER(FIND("decision",'Input| Setup'!$F$6)),'Input| Projects'!AG371,'Input| Projects'!Q371)*I371*'Input| Escalations'!$I$17</f>
        <v>0</v>
      </c>
      <c r="Z371" s="172">
        <f>IF(ISNUMBER(FIND("decision",'Input| Setup'!$F$6)),'Input| Projects'!AH371,'Input| Projects'!R371)*J371*'Input| Escalations'!$I$17</f>
        <v>0</v>
      </c>
      <c r="AA371" s="172">
        <f>IF(ISNUMBER(FIND("decision",'Input| Setup'!$F$6)),'Input| Projects'!AI371,'Input| Projects'!S371)*K371*'Input| Escalations'!$I$17</f>
        <v>0</v>
      </c>
      <c r="AB371" s="172">
        <f>IF(ISNUMBER(FIND("decision",'Input| Setup'!$F$6)),'Input| Projects'!AJ371,'Input| Projects'!T371)*L371*'Input| Escalations'!$I$17</f>
        <v>0</v>
      </c>
      <c r="AC371" s="172">
        <f>IF(ISNUMBER(FIND("decision",'Input| Setup'!$F$6)),'Input| Projects'!AK371,'Input| Projects'!U371)*M371*'Input| Escalations'!$I$17</f>
        <v>0</v>
      </c>
      <c r="AD371" s="172">
        <f>IF(ISNUMBER(FIND("decision",'Input| Setup'!$F$6)),'Input| Projects'!AL371,'Input| Projects'!V371)*N371*'Input| Escalations'!$I$17</f>
        <v>0</v>
      </c>
      <c r="AE371" s="172">
        <f>IF(ISNUMBER(FIND("decision",'Input| Setup'!$F$6)),'Input| Projects'!AM371,'Input| Projects'!W371)*O371*'Input| Escalations'!$I$17</f>
        <v>0</v>
      </c>
      <c r="AF371" s="175"/>
      <c r="AG371" s="172" cm="1">
        <f t="array" ref="AG371">IFERROR(--('Input| Projects'!$AS371="Yes")*_xlfn.SWITCH('Input| Overheads'!$C$50,"Direct costs",'Calc| Overheads Allocation'!C$8*Q371,"Internal labour",'Calc| Overheads Allocation'!C$8*Q371*'Input| Projects'!$AO371,"DNSP defined",'Calc| Overheads Allocation'!C$78*'Input| Projects'!$AV371,0),0)</f>
        <v>0</v>
      </c>
      <c r="AH371" s="172" cm="1">
        <f t="array" ref="AH371">IFERROR(--('Input| Projects'!$AS371="Yes")*_xlfn.SWITCH('Input| Overheads'!$C$50,"Direct costs",'Calc| Overheads Allocation'!D$8*R371,"Internal labour",'Calc| Overheads Allocation'!D$8*R371*'Input| Projects'!$AO371,"DNSP defined",'Calc| Overheads Allocation'!D$78*'Input| Projects'!$AV371,0),0)</f>
        <v>0</v>
      </c>
      <c r="AI371" s="172" cm="1">
        <f t="array" ref="AI371">IFERROR(--('Input| Projects'!$AS371="Yes")*_xlfn.SWITCH('Input| Overheads'!$C$50,"Direct costs",'Calc| Overheads Allocation'!E$8*S371,"Internal labour",'Calc| Overheads Allocation'!E$8*S371*'Input| Projects'!$AO371,"DNSP defined",'Calc| Overheads Allocation'!E$78*'Input| Projects'!$AV371,0),0)</f>
        <v>0</v>
      </c>
      <c r="AJ371" s="172" cm="1">
        <f t="array" ref="AJ371">IFERROR(--('Input| Projects'!$AS371="Yes")*_xlfn.SWITCH('Input| Overheads'!$C$50,"Direct costs",'Calc| Overheads Allocation'!F$8*T371,"Internal labour",'Calc| Overheads Allocation'!F$8*T371*'Input| Projects'!$AO371,"DNSP defined",'Calc| Overheads Allocation'!F$78*'Input| Projects'!$AV371,0),0)</f>
        <v>0</v>
      </c>
      <c r="AK371" s="172" cm="1">
        <f t="array" ref="AK371">IFERROR(--('Input| Projects'!$AS371="Yes")*_xlfn.SWITCH('Input| Overheads'!$C$50,"Direct costs",'Calc| Overheads Allocation'!G$8*U371,"Internal labour",'Calc| Overheads Allocation'!G$8*U371*'Input| Projects'!$AO371,"DNSP defined",'Calc| Overheads Allocation'!G$78*'Input| Projects'!$AV371,0),0)</f>
        <v>0</v>
      </c>
      <c r="AL371" s="172" cm="1">
        <f t="array" ref="AL371">IFERROR(--('Input| Projects'!$AS371="Yes")*_xlfn.SWITCH('Input| Overheads'!$C$50,"Direct costs",'Calc| Overheads Allocation'!H$8*V371,"Internal labour",'Calc| Overheads Allocation'!H$8*V371*'Input| Projects'!$AO371,"DNSP defined",'Calc| Overheads Allocation'!H$78*'Input| Projects'!$AV371,0),0)</f>
        <v>0</v>
      </c>
      <c r="AM371" s="172" cm="1">
        <f t="array" ref="AM371">IFERROR(--('Input| Projects'!$AS371="Yes")*_xlfn.SWITCH('Input| Overheads'!$C$50,"Direct costs",'Calc| Overheads Allocation'!I$8*W371,"Internal labour",'Calc| Overheads Allocation'!I$8*W371*'Input| Projects'!$AO371,"DNSP defined",'Calc| Overheads Allocation'!I$78*'Input| Projects'!$AV371,0),0)</f>
        <v>0</v>
      </c>
      <c r="AN371" s="175"/>
      <c r="AO371" s="172" cm="1">
        <f t="array" ref="AO371">IFERROR(--('Input| Projects'!$AT371="Yes")*_xlfn.SWITCH('Input| Overheads'!$C$50,"Direct costs",'Calc| Overheads Allocation'!C$9*Q371,"Internal labour",'Calc| Overheads Allocation'!C$9*Q371*'Input| Projects'!$AO371,"DNSP defined",'Calc| Overheads Allocation'!C$79*'Input| Projects'!$AW371,0),0)</f>
        <v>0</v>
      </c>
      <c r="AP371" s="172" cm="1">
        <f t="array" ref="AP371">IFERROR(--('Input| Projects'!$AT371="Yes")*_xlfn.SWITCH('Input| Overheads'!$C$50,"Direct costs",'Calc| Overheads Allocation'!D$9*R371,"Internal labour",'Calc| Overheads Allocation'!D$9*R371*'Input| Projects'!$AO371,"DNSP defined",'Calc| Overheads Allocation'!D$79*'Input| Projects'!$AW371,0),0)</f>
        <v>0</v>
      </c>
      <c r="AQ371" s="172" cm="1">
        <f t="array" ref="AQ371">IFERROR(--('Input| Projects'!$AT371="Yes")*_xlfn.SWITCH('Input| Overheads'!$C$50,"Direct costs",'Calc| Overheads Allocation'!E$9*S371,"Internal labour",'Calc| Overheads Allocation'!E$9*S371*'Input| Projects'!$AO371,"DNSP defined",'Calc| Overheads Allocation'!E$79*'Input| Projects'!$AW371,0),0)</f>
        <v>0</v>
      </c>
      <c r="AR371" s="172" cm="1">
        <f t="array" ref="AR371">IFERROR(--('Input| Projects'!$AT371="Yes")*_xlfn.SWITCH('Input| Overheads'!$C$50,"Direct costs",'Calc| Overheads Allocation'!F$9*T371,"Internal labour",'Calc| Overheads Allocation'!F$9*T371*'Input| Projects'!$AO371,"DNSP defined",'Calc| Overheads Allocation'!F$79*'Input| Projects'!$AW371,0),0)</f>
        <v>0</v>
      </c>
      <c r="AS371" s="172" cm="1">
        <f t="array" ref="AS371">IFERROR(--('Input| Projects'!$AT371="Yes")*_xlfn.SWITCH('Input| Overheads'!$C$50,"Direct costs",'Calc| Overheads Allocation'!G$9*U371,"Internal labour",'Calc| Overheads Allocation'!G$9*U371*'Input| Projects'!$AO371,"DNSP defined",'Calc| Overheads Allocation'!G$79*'Input| Projects'!$AW371,0),0)</f>
        <v>0</v>
      </c>
      <c r="AT371" s="172" cm="1">
        <f t="array" ref="AT371">IFERROR(--('Input| Projects'!$AT371="Yes")*_xlfn.SWITCH('Input| Overheads'!$C$50,"Direct costs",'Calc| Overheads Allocation'!H$9*V371,"Internal labour",'Calc| Overheads Allocation'!H$9*V371*'Input| Projects'!$AO371,"DNSP defined",'Calc| Overheads Allocation'!H$79*'Input| Projects'!$AW371,0),0)</f>
        <v>0</v>
      </c>
      <c r="AU371" s="172" cm="1">
        <f t="array" ref="AU371">IFERROR(--('Input| Projects'!$AT371="Yes")*_xlfn.SWITCH('Input| Overheads'!$C$50,"Direct costs",'Calc| Overheads Allocation'!I$9*W371,"Internal labour",'Calc| Overheads Allocation'!I$9*W371*'Input| Projects'!$AO371,"DNSP defined",'Calc| Overheads Allocation'!I$79*'Input| Projects'!$AW371,0),0)</f>
        <v>0</v>
      </c>
      <c r="AV371" s="175"/>
      <c r="AW371" s="172">
        <f t="shared" si="134"/>
        <v>0</v>
      </c>
      <c r="AX371" s="172">
        <f t="shared" si="135"/>
        <v>0</v>
      </c>
      <c r="AY371" s="172">
        <f t="shared" si="136"/>
        <v>0</v>
      </c>
      <c r="AZ371" s="172">
        <f t="shared" si="137"/>
        <v>0</v>
      </c>
      <c r="BA371" s="172">
        <f t="shared" si="138"/>
        <v>0</v>
      </c>
      <c r="BB371" s="172">
        <f t="shared" si="139"/>
        <v>0</v>
      </c>
      <c r="BC371" s="172">
        <f t="shared" si="140"/>
        <v>0</v>
      </c>
      <c r="BD371" s="176"/>
      <c r="BE371" s="172">
        <f t="shared" si="141"/>
        <v>0</v>
      </c>
      <c r="BF371" s="172">
        <f t="shared" si="142"/>
        <v>0</v>
      </c>
      <c r="BG371" s="172">
        <f t="shared" si="143"/>
        <v>0</v>
      </c>
      <c r="BH371" s="172">
        <f t="shared" si="144"/>
        <v>0</v>
      </c>
      <c r="BI371" s="172">
        <f t="shared" si="145"/>
        <v>0</v>
      </c>
      <c r="BJ371" s="172">
        <f t="shared" si="146"/>
        <v>0</v>
      </c>
      <c r="BK371" s="172">
        <f t="shared" si="147"/>
        <v>0</v>
      </c>
      <c r="BL371" s="176"/>
      <c r="BM371" s="172">
        <f t="shared" si="126"/>
        <v>0</v>
      </c>
      <c r="BN371" s="172">
        <f t="shared" si="127"/>
        <v>0</v>
      </c>
      <c r="BO371" s="172">
        <f t="shared" si="128"/>
        <v>0</v>
      </c>
      <c r="BP371" s="172">
        <f t="shared" si="129"/>
        <v>0</v>
      </c>
      <c r="BQ371" s="172">
        <f t="shared" si="130"/>
        <v>0</v>
      </c>
      <c r="BR371" s="172">
        <f t="shared" si="131"/>
        <v>0</v>
      </c>
      <c r="BS371" s="172">
        <f t="shared" si="132"/>
        <v>0</v>
      </c>
      <c r="BT371" s="55"/>
      <c r="BU371" s="158">
        <f>SUMIF('Input| Projects'!$BA$8:$CX$8,RIGHT(BU$9,3),'Input| Projects'!$BA371:$CX371)</f>
        <v>0</v>
      </c>
      <c r="BV371" s="158">
        <f>SUMIF('Input| Projects'!$BA$8:$CX$8,RIGHT(BV$9,3),'Input| Projects'!$BA371:$CX371)</f>
        <v>0</v>
      </c>
      <c r="BW371" s="79" t="str">
        <f t="shared" si="133"/>
        <v/>
      </c>
    </row>
    <row r="372" spans="2:75" x14ac:dyDescent="0.2">
      <c r="B372" s="123">
        <f>IFERROR('Input| Projects'!B372,"")</f>
        <v>363</v>
      </c>
      <c r="C372" s="160" t="str">
        <f>IFERROR(IF('Input| Projects'!C372="","",'Input| Projects'!C372),"")</f>
        <v/>
      </c>
      <c r="D372" s="160" t="str">
        <f>IFERROR(IF('Input| Projects'!D372="","",'Input| Projects'!D372),"")</f>
        <v/>
      </c>
      <c r="E372" s="53"/>
      <c r="F372" s="160" t="str">
        <f>IF(LEN('Input| Projects'!F372)&gt;0,'Input| Projects'!F372,"")</f>
        <v/>
      </c>
      <c r="G372" s="160" t="str">
        <f>IF(LEN('Input| Projects'!G372)&gt;0,'Input| Projects'!G372,"")</f>
        <v/>
      </c>
      <c r="H372" s="10"/>
      <c r="I372" s="194" cm="1">
        <f t="array" ref="I372">IF(LEN($F372)&gt;0,1+IFERROR(SUMPRODUCT(TRANSPOSE('Input| Projects'!$AO372:$AQ372),INDEX('Input| Escalations'!$F$27:$L$29,,MATCH(Q$9,'Input| Escalations'!$F$21:$L$21,0))),0),0)</f>
        <v>0</v>
      </c>
      <c r="J372" s="194" cm="1">
        <f t="array" ref="J372">IF(LEN($F372)&gt;0,1+IFERROR(SUMPRODUCT(TRANSPOSE('Input| Projects'!$AO372:$AQ372),INDEX('Input| Escalations'!$F$27:$L$29,,MATCH(R$9,'Input| Escalations'!$F$21:$L$21,0))),0),0)</f>
        <v>0</v>
      </c>
      <c r="K372" s="194" cm="1">
        <f t="array" ref="K372">IF(LEN($F372)&gt;0,1+IFERROR(SUMPRODUCT(TRANSPOSE('Input| Projects'!$AO372:$AQ372),INDEX('Input| Escalations'!$F$27:$L$29,,MATCH(S$9,'Input| Escalations'!$F$21:$L$21,0))),0),0)</f>
        <v>0</v>
      </c>
      <c r="L372" s="194" cm="1">
        <f t="array" ref="L372">IF(LEN($F372)&gt;0,1+IFERROR(SUMPRODUCT(TRANSPOSE('Input| Projects'!$AO372:$AQ372),INDEX('Input| Escalations'!$F$27:$L$29,,MATCH(T$9,'Input| Escalations'!$F$21:$L$21,0))),0),0)</f>
        <v>0</v>
      </c>
      <c r="M372" s="194" cm="1">
        <f t="array" ref="M372">IF(LEN($F372)&gt;0,1+IFERROR(SUMPRODUCT(TRANSPOSE('Input| Projects'!$AO372:$AQ372),INDEX('Input| Escalations'!$F$27:$L$29,,MATCH(U$9,'Input| Escalations'!$F$21:$L$21,0))),0),0)</f>
        <v>0</v>
      </c>
      <c r="N372" s="194" cm="1">
        <f t="array" ref="N372">IF(LEN($F372)&gt;0,1+IFERROR(SUMPRODUCT(TRANSPOSE('Input| Projects'!$AO372:$AQ372),INDEX('Input| Escalations'!$F$27:$L$29,,MATCH(V$9,'Input| Escalations'!$F$21:$L$21,0))),0),0)</f>
        <v>0</v>
      </c>
      <c r="O372" s="194" cm="1">
        <f t="array" ref="O372">IF(LEN($F372)&gt;0,1+IFERROR(SUMPRODUCT(TRANSPOSE('Input| Projects'!$AO372:$AQ372),INDEX('Input| Escalations'!$F$27:$L$29,,MATCH(W$9,'Input| Escalations'!$F$21:$L$21,0))),0),0)</f>
        <v>0</v>
      </c>
      <c r="P372" s="10"/>
      <c r="Q372" s="172">
        <f>IFERROR(IF(ISNUMBER(FIND("decision",'Input| Setup'!$F$6)),'Input| Projects'!Y372,'Input| Projects'!I372)*'Input| Escalations'!$I$17*I372,0)</f>
        <v>0</v>
      </c>
      <c r="R372" s="172">
        <f>IFERROR(IF(ISNUMBER(FIND("decision",'Input| Setup'!$F$6)),'Input| Projects'!Z372,'Input| Projects'!J372)*'Input| Escalations'!$I$17*J372,0)</f>
        <v>0</v>
      </c>
      <c r="S372" s="172">
        <f>IFERROR(IF(ISNUMBER(FIND("decision",'Input| Setup'!$F$6)),'Input| Projects'!AA372,'Input| Projects'!K372)*'Input| Escalations'!$I$17*K372,0)</f>
        <v>0</v>
      </c>
      <c r="T372" s="172">
        <f>IFERROR(IF(ISNUMBER(FIND("decision",'Input| Setup'!$F$6)),'Input| Projects'!AB372,'Input| Projects'!L372)*'Input| Escalations'!$I$17*L372,0)</f>
        <v>0</v>
      </c>
      <c r="U372" s="172">
        <f>IFERROR(IF(ISNUMBER(FIND("decision",'Input| Setup'!$F$6)),'Input| Projects'!AC372,'Input| Projects'!M372)*'Input| Escalations'!$I$17*M372,0)</f>
        <v>0</v>
      </c>
      <c r="V372" s="172">
        <f>IFERROR(IF(ISNUMBER(FIND("decision",'Input| Setup'!$F$6)),'Input| Projects'!AD372,'Input| Projects'!N372)*'Input| Escalations'!$I$17*N372,0)</f>
        <v>0</v>
      </c>
      <c r="W372" s="172">
        <f>IFERROR(IF(ISNUMBER(FIND("decision",'Input| Setup'!$F$6)),'Input| Projects'!AE372,'Input| Projects'!O372)*'Input| Escalations'!$I$17*O372,0)</f>
        <v>0</v>
      </c>
      <c r="X372" s="175"/>
      <c r="Y372" s="172">
        <f>IF(ISNUMBER(FIND("decision",'Input| Setup'!$F$6)),'Input| Projects'!AG372,'Input| Projects'!Q372)*I372*'Input| Escalations'!$I$17</f>
        <v>0</v>
      </c>
      <c r="Z372" s="172">
        <f>IF(ISNUMBER(FIND("decision",'Input| Setup'!$F$6)),'Input| Projects'!AH372,'Input| Projects'!R372)*J372*'Input| Escalations'!$I$17</f>
        <v>0</v>
      </c>
      <c r="AA372" s="172">
        <f>IF(ISNUMBER(FIND("decision",'Input| Setup'!$F$6)),'Input| Projects'!AI372,'Input| Projects'!S372)*K372*'Input| Escalations'!$I$17</f>
        <v>0</v>
      </c>
      <c r="AB372" s="172">
        <f>IF(ISNUMBER(FIND("decision",'Input| Setup'!$F$6)),'Input| Projects'!AJ372,'Input| Projects'!T372)*L372*'Input| Escalations'!$I$17</f>
        <v>0</v>
      </c>
      <c r="AC372" s="172">
        <f>IF(ISNUMBER(FIND("decision",'Input| Setup'!$F$6)),'Input| Projects'!AK372,'Input| Projects'!U372)*M372*'Input| Escalations'!$I$17</f>
        <v>0</v>
      </c>
      <c r="AD372" s="172">
        <f>IF(ISNUMBER(FIND("decision",'Input| Setup'!$F$6)),'Input| Projects'!AL372,'Input| Projects'!V372)*N372*'Input| Escalations'!$I$17</f>
        <v>0</v>
      </c>
      <c r="AE372" s="172">
        <f>IF(ISNUMBER(FIND("decision",'Input| Setup'!$F$6)),'Input| Projects'!AM372,'Input| Projects'!W372)*O372*'Input| Escalations'!$I$17</f>
        <v>0</v>
      </c>
      <c r="AF372" s="175"/>
      <c r="AG372" s="172" cm="1">
        <f t="array" ref="AG372">IFERROR(--('Input| Projects'!$AS372="Yes")*_xlfn.SWITCH('Input| Overheads'!$C$50,"Direct costs",'Calc| Overheads Allocation'!C$8*Q372,"Internal labour",'Calc| Overheads Allocation'!C$8*Q372*'Input| Projects'!$AO372,"DNSP defined",'Calc| Overheads Allocation'!C$78*'Input| Projects'!$AV372,0),0)</f>
        <v>0</v>
      </c>
      <c r="AH372" s="172" cm="1">
        <f t="array" ref="AH372">IFERROR(--('Input| Projects'!$AS372="Yes")*_xlfn.SWITCH('Input| Overheads'!$C$50,"Direct costs",'Calc| Overheads Allocation'!D$8*R372,"Internal labour",'Calc| Overheads Allocation'!D$8*R372*'Input| Projects'!$AO372,"DNSP defined",'Calc| Overheads Allocation'!D$78*'Input| Projects'!$AV372,0),0)</f>
        <v>0</v>
      </c>
      <c r="AI372" s="172" cm="1">
        <f t="array" ref="AI372">IFERROR(--('Input| Projects'!$AS372="Yes")*_xlfn.SWITCH('Input| Overheads'!$C$50,"Direct costs",'Calc| Overheads Allocation'!E$8*S372,"Internal labour",'Calc| Overheads Allocation'!E$8*S372*'Input| Projects'!$AO372,"DNSP defined",'Calc| Overheads Allocation'!E$78*'Input| Projects'!$AV372,0),0)</f>
        <v>0</v>
      </c>
      <c r="AJ372" s="172" cm="1">
        <f t="array" ref="AJ372">IFERROR(--('Input| Projects'!$AS372="Yes")*_xlfn.SWITCH('Input| Overheads'!$C$50,"Direct costs",'Calc| Overheads Allocation'!F$8*T372,"Internal labour",'Calc| Overheads Allocation'!F$8*T372*'Input| Projects'!$AO372,"DNSP defined",'Calc| Overheads Allocation'!F$78*'Input| Projects'!$AV372,0),0)</f>
        <v>0</v>
      </c>
      <c r="AK372" s="172" cm="1">
        <f t="array" ref="AK372">IFERROR(--('Input| Projects'!$AS372="Yes")*_xlfn.SWITCH('Input| Overheads'!$C$50,"Direct costs",'Calc| Overheads Allocation'!G$8*U372,"Internal labour",'Calc| Overheads Allocation'!G$8*U372*'Input| Projects'!$AO372,"DNSP defined",'Calc| Overheads Allocation'!G$78*'Input| Projects'!$AV372,0),0)</f>
        <v>0</v>
      </c>
      <c r="AL372" s="172" cm="1">
        <f t="array" ref="AL372">IFERROR(--('Input| Projects'!$AS372="Yes")*_xlfn.SWITCH('Input| Overheads'!$C$50,"Direct costs",'Calc| Overheads Allocation'!H$8*V372,"Internal labour",'Calc| Overheads Allocation'!H$8*V372*'Input| Projects'!$AO372,"DNSP defined",'Calc| Overheads Allocation'!H$78*'Input| Projects'!$AV372,0),0)</f>
        <v>0</v>
      </c>
      <c r="AM372" s="172" cm="1">
        <f t="array" ref="AM372">IFERROR(--('Input| Projects'!$AS372="Yes")*_xlfn.SWITCH('Input| Overheads'!$C$50,"Direct costs",'Calc| Overheads Allocation'!I$8*W372,"Internal labour",'Calc| Overheads Allocation'!I$8*W372*'Input| Projects'!$AO372,"DNSP defined",'Calc| Overheads Allocation'!I$78*'Input| Projects'!$AV372,0),0)</f>
        <v>0</v>
      </c>
      <c r="AN372" s="175"/>
      <c r="AO372" s="172" cm="1">
        <f t="array" ref="AO372">IFERROR(--('Input| Projects'!$AT372="Yes")*_xlfn.SWITCH('Input| Overheads'!$C$50,"Direct costs",'Calc| Overheads Allocation'!C$9*Q372,"Internal labour",'Calc| Overheads Allocation'!C$9*Q372*'Input| Projects'!$AO372,"DNSP defined",'Calc| Overheads Allocation'!C$79*'Input| Projects'!$AW372,0),0)</f>
        <v>0</v>
      </c>
      <c r="AP372" s="172" cm="1">
        <f t="array" ref="AP372">IFERROR(--('Input| Projects'!$AT372="Yes")*_xlfn.SWITCH('Input| Overheads'!$C$50,"Direct costs",'Calc| Overheads Allocation'!D$9*R372,"Internal labour",'Calc| Overheads Allocation'!D$9*R372*'Input| Projects'!$AO372,"DNSP defined",'Calc| Overheads Allocation'!D$79*'Input| Projects'!$AW372,0),0)</f>
        <v>0</v>
      </c>
      <c r="AQ372" s="172" cm="1">
        <f t="array" ref="AQ372">IFERROR(--('Input| Projects'!$AT372="Yes")*_xlfn.SWITCH('Input| Overheads'!$C$50,"Direct costs",'Calc| Overheads Allocation'!E$9*S372,"Internal labour",'Calc| Overheads Allocation'!E$9*S372*'Input| Projects'!$AO372,"DNSP defined",'Calc| Overheads Allocation'!E$79*'Input| Projects'!$AW372,0),0)</f>
        <v>0</v>
      </c>
      <c r="AR372" s="172" cm="1">
        <f t="array" ref="AR372">IFERROR(--('Input| Projects'!$AT372="Yes")*_xlfn.SWITCH('Input| Overheads'!$C$50,"Direct costs",'Calc| Overheads Allocation'!F$9*T372,"Internal labour",'Calc| Overheads Allocation'!F$9*T372*'Input| Projects'!$AO372,"DNSP defined",'Calc| Overheads Allocation'!F$79*'Input| Projects'!$AW372,0),0)</f>
        <v>0</v>
      </c>
      <c r="AS372" s="172" cm="1">
        <f t="array" ref="AS372">IFERROR(--('Input| Projects'!$AT372="Yes")*_xlfn.SWITCH('Input| Overheads'!$C$50,"Direct costs",'Calc| Overheads Allocation'!G$9*U372,"Internal labour",'Calc| Overheads Allocation'!G$9*U372*'Input| Projects'!$AO372,"DNSP defined",'Calc| Overheads Allocation'!G$79*'Input| Projects'!$AW372,0),0)</f>
        <v>0</v>
      </c>
      <c r="AT372" s="172" cm="1">
        <f t="array" ref="AT372">IFERROR(--('Input| Projects'!$AT372="Yes")*_xlfn.SWITCH('Input| Overheads'!$C$50,"Direct costs",'Calc| Overheads Allocation'!H$9*V372,"Internal labour",'Calc| Overheads Allocation'!H$9*V372*'Input| Projects'!$AO372,"DNSP defined",'Calc| Overheads Allocation'!H$79*'Input| Projects'!$AW372,0),0)</f>
        <v>0</v>
      </c>
      <c r="AU372" s="172" cm="1">
        <f t="array" ref="AU372">IFERROR(--('Input| Projects'!$AT372="Yes")*_xlfn.SWITCH('Input| Overheads'!$C$50,"Direct costs",'Calc| Overheads Allocation'!I$9*W372,"Internal labour",'Calc| Overheads Allocation'!I$9*W372*'Input| Projects'!$AO372,"DNSP defined",'Calc| Overheads Allocation'!I$79*'Input| Projects'!$AW372,0),0)</f>
        <v>0</v>
      </c>
      <c r="AV372" s="175"/>
      <c r="AW372" s="172">
        <f t="shared" si="134"/>
        <v>0</v>
      </c>
      <c r="AX372" s="172">
        <f t="shared" si="135"/>
        <v>0</v>
      </c>
      <c r="AY372" s="172">
        <f t="shared" si="136"/>
        <v>0</v>
      </c>
      <c r="AZ372" s="172">
        <f t="shared" si="137"/>
        <v>0</v>
      </c>
      <c r="BA372" s="172">
        <f t="shared" si="138"/>
        <v>0</v>
      </c>
      <c r="BB372" s="172">
        <f t="shared" si="139"/>
        <v>0</v>
      </c>
      <c r="BC372" s="172">
        <f t="shared" si="140"/>
        <v>0</v>
      </c>
      <c r="BD372" s="176"/>
      <c r="BE372" s="172">
        <f t="shared" si="141"/>
        <v>0</v>
      </c>
      <c r="BF372" s="172">
        <f t="shared" si="142"/>
        <v>0</v>
      </c>
      <c r="BG372" s="172">
        <f t="shared" si="143"/>
        <v>0</v>
      </c>
      <c r="BH372" s="172">
        <f t="shared" si="144"/>
        <v>0</v>
      </c>
      <c r="BI372" s="172">
        <f t="shared" si="145"/>
        <v>0</v>
      </c>
      <c r="BJ372" s="172">
        <f t="shared" si="146"/>
        <v>0</v>
      </c>
      <c r="BK372" s="172">
        <f t="shared" si="147"/>
        <v>0</v>
      </c>
      <c r="BL372" s="176"/>
      <c r="BM372" s="172">
        <f t="shared" si="126"/>
        <v>0</v>
      </c>
      <c r="BN372" s="172">
        <f t="shared" si="127"/>
        <v>0</v>
      </c>
      <c r="BO372" s="172">
        <f t="shared" si="128"/>
        <v>0</v>
      </c>
      <c r="BP372" s="172">
        <f t="shared" si="129"/>
        <v>0</v>
      </c>
      <c r="BQ372" s="172">
        <f t="shared" si="130"/>
        <v>0</v>
      </c>
      <c r="BR372" s="172">
        <f t="shared" si="131"/>
        <v>0</v>
      </c>
      <c r="BS372" s="172">
        <f t="shared" si="132"/>
        <v>0</v>
      </c>
      <c r="BT372" s="55"/>
      <c r="BU372" s="158">
        <f>SUMIF('Input| Projects'!$BA$8:$CX$8,RIGHT(BU$9,3),'Input| Projects'!$BA372:$CX372)</f>
        <v>0</v>
      </c>
      <c r="BV372" s="158">
        <f>SUMIF('Input| Projects'!$BA$8:$CX$8,RIGHT(BV$9,3),'Input| Projects'!$BA372:$CX372)</f>
        <v>0</v>
      </c>
      <c r="BW372" s="79" t="str">
        <f t="shared" si="133"/>
        <v/>
      </c>
    </row>
    <row r="373" spans="2:75" x14ac:dyDescent="0.2">
      <c r="B373" s="123">
        <f>IFERROR('Input| Projects'!B373,"")</f>
        <v>364</v>
      </c>
      <c r="C373" s="160" t="str">
        <f>IFERROR(IF('Input| Projects'!C373="","",'Input| Projects'!C373),"")</f>
        <v/>
      </c>
      <c r="D373" s="160" t="str">
        <f>IFERROR(IF('Input| Projects'!D373="","",'Input| Projects'!D373),"")</f>
        <v/>
      </c>
      <c r="E373" s="53"/>
      <c r="F373" s="160" t="str">
        <f>IF(LEN('Input| Projects'!F373)&gt;0,'Input| Projects'!F373,"")</f>
        <v/>
      </c>
      <c r="G373" s="160" t="str">
        <f>IF(LEN('Input| Projects'!G373)&gt;0,'Input| Projects'!G373,"")</f>
        <v/>
      </c>
      <c r="H373" s="10"/>
      <c r="I373" s="194" cm="1">
        <f t="array" ref="I373">IF(LEN($F373)&gt;0,1+IFERROR(SUMPRODUCT(TRANSPOSE('Input| Projects'!$AO373:$AQ373),INDEX('Input| Escalations'!$F$27:$L$29,,MATCH(Q$9,'Input| Escalations'!$F$21:$L$21,0))),0),0)</f>
        <v>0</v>
      </c>
      <c r="J373" s="194" cm="1">
        <f t="array" ref="J373">IF(LEN($F373)&gt;0,1+IFERROR(SUMPRODUCT(TRANSPOSE('Input| Projects'!$AO373:$AQ373),INDEX('Input| Escalations'!$F$27:$L$29,,MATCH(R$9,'Input| Escalations'!$F$21:$L$21,0))),0),0)</f>
        <v>0</v>
      </c>
      <c r="K373" s="194" cm="1">
        <f t="array" ref="K373">IF(LEN($F373)&gt;0,1+IFERROR(SUMPRODUCT(TRANSPOSE('Input| Projects'!$AO373:$AQ373),INDEX('Input| Escalations'!$F$27:$L$29,,MATCH(S$9,'Input| Escalations'!$F$21:$L$21,0))),0),0)</f>
        <v>0</v>
      </c>
      <c r="L373" s="194" cm="1">
        <f t="array" ref="L373">IF(LEN($F373)&gt;0,1+IFERROR(SUMPRODUCT(TRANSPOSE('Input| Projects'!$AO373:$AQ373),INDEX('Input| Escalations'!$F$27:$L$29,,MATCH(T$9,'Input| Escalations'!$F$21:$L$21,0))),0),0)</f>
        <v>0</v>
      </c>
      <c r="M373" s="194" cm="1">
        <f t="array" ref="M373">IF(LEN($F373)&gt;0,1+IFERROR(SUMPRODUCT(TRANSPOSE('Input| Projects'!$AO373:$AQ373),INDEX('Input| Escalations'!$F$27:$L$29,,MATCH(U$9,'Input| Escalations'!$F$21:$L$21,0))),0),0)</f>
        <v>0</v>
      </c>
      <c r="N373" s="194" cm="1">
        <f t="array" ref="N373">IF(LEN($F373)&gt;0,1+IFERROR(SUMPRODUCT(TRANSPOSE('Input| Projects'!$AO373:$AQ373),INDEX('Input| Escalations'!$F$27:$L$29,,MATCH(V$9,'Input| Escalations'!$F$21:$L$21,0))),0),0)</f>
        <v>0</v>
      </c>
      <c r="O373" s="194" cm="1">
        <f t="array" ref="O373">IF(LEN($F373)&gt;0,1+IFERROR(SUMPRODUCT(TRANSPOSE('Input| Projects'!$AO373:$AQ373),INDEX('Input| Escalations'!$F$27:$L$29,,MATCH(W$9,'Input| Escalations'!$F$21:$L$21,0))),0),0)</f>
        <v>0</v>
      </c>
      <c r="P373" s="10"/>
      <c r="Q373" s="172">
        <f>IFERROR(IF(ISNUMBER(FIND("decision",'Input| Setup'!$F$6)),'Input| Projects'!Y373,'Input| Projects'!I373)*'Input| Escalations'!$I$17*I373,0)</f>
        <v>0</v>
      </c>
      <c r="R373" s="172">
        <f>IFERROR(IF(ISNUMBER(FIND("decision",'Input| Setup'!$F$6)),'Input| Projects'!Z373,'Input| Projects'!J373)*'Input| Escalations'!$I$17*J373,0)</f>
        <v>0</v>
      </c>
      <c r="S373" s="172">
        <f>IFERROR(IF(ISNUMBER(FIND("decision",'Input| Setup'!$F$6)),'Input| Projects'!AA373,'Input| Projects'!K373)*'Input| Escalations'!$I$17*K373,0)</f>
        <v>0</v>
      </c>
      <c r="T373" s="172">
        <f>IFERROR(IF(ISNUMBER(FIND("decision",'Input| Setup'!$F$6)),'Input| Projects'!AB373,'Input| Projects'!L373)*'Input| Escalations'!$I$17*L373,0)</f>
        <v>0</v>
      </c>
      <c r="U373" s="172">
        <f>IFERROR(IF(ISNUMBER(FIND("decision",'Input| Setup'!$F$6)),'Input| Projects'!AC373,'Input| Projects'!M373)*'Input| Escalations'!$I$17*M373,0)</f>
        <v>0</v>
      </c>
      <c r="V373" s="172">
        <f>IFERROR(IF(ISNUMBER(FIND("decision",'Input| Setup'!$F$6)),'Input| Projects'!AD373,'Input| Projects'!N373)*'Input| Escalations'!$I$17*N373,0)</f>
        <v>0</v>
      </c>
      <c r="W373" s="172">
        <f>IFERROR(IF(ISNUMBER(FIND("decision",'Input| Setup'!$F$6)),'Input| Projects'!AE373,'Input| Projects'!O373)*'Input| Escalations'!$I$17*O373,0)</f>
        <v>0</v>
      </c>
      <c r="X373" s="175"/>
      <c r="Y373" s="172">
        <f>IF(ISNUMBER(FIND("decision",'Input| Setup'!$F$6)),'Input| Projects'!AG373,'Input| Projects'!Q373)*I373*'Input| Escalations'!$I$17</f>
        <v>0</v>
      </c>
      <c r="Z373" s="172">
        <f>IF(ISNUMBER(FIND("decision",'Input| Setup'!$F$6)),'Input| Projects'!AH373,'Input| Projects'!R373)*J373*'Input| Escalations'!$I$17</f>
        <v>0</v>
      </c>
      <c r="AA373" s="172">
        <f>IF(ISNUMBER(FIND("decision",'Input| Setup'!$F$6)),'Input| Projects'!AI373,'Input| Projects'!S373)*K373*'Input| Escalations'!$I$17</f>
        <v>0</v>
      </c>
      <c r="AB373" s="172">
        <f>IF(ISNUMBER(FIND("decision",'Input| Setup'!$F$6)),'Input| Projects'!AJ373,'Input| Projects'!T373)*L373*'Input| Escalations'!$I$17</f>
        <v>0</v>
      </c>
      <c r="AC373" s="172">
        <f>IF(ISNUMBER(FIND("decision",'Input| Setup'!$F$6)),'Input| Projects'!AK373,'Input| Projects'!U373)*M373*'Input| Escalations'!$I$17</f>
        <v>0</v>
      </c>
      <c r="AD373" s="172">
        <f>IF(ISNUMBER(FIND("decision",'Input| Setup'!$F$6)),'Input| Projects'!AL373,'Input| Projects'!V373)*N373*'Input| Escalations'!$I$17</f>
        <v>0</v>
      </c>
      <c r="AE373" s="172">
        <f>IF(ISNUMBER(FIND("decision",'Input| Setup'!$F$6)),'Input| Projects'!AM373,'Input| Projects'!W373)*O373*'Input| Escalations'!$I$17</f>
        <v>0</v>
      </c>
      <c r="AF373" s="175"/>
      <c r="AG373" s="172" cm="1">
        <f t="array" ref="AG373">IFERROR(--('Input| Projects'!$AS373="Yes")*_xlfn.SWITCH('Input| Overheads'!$C$50,"Direct costs",'Calc| Overheads Allocation'!C$8*Q373,"Internal labour",'Calc| Overheads Allocation'!C$8*Q373*'Input| Projects'!$AO373,"DNSP defined",'Calc| Overheads Allocation'!C$78*'Input| Projects'!$AV373,0),0)</f>
        <v>0</v>
      </c>
      <c r="AH373" s="172" cm="1">
        <f t="array" ref="AH373">IFERROR(--('Input| Projects'!$AS373="Yes")*_xlfn.SWITCH('Input| Overheads'!$C$50,"Direct costs",'Calc| Overheads Allocation'!D$8*R373,"Internal labour",'Calc| Overheads Allocation'!D$8*R373*'Input| Projects'!$AO373,"DNSP defined",'Calc| Overheads Allocation'!D$78*'Input| Projects'!$AV373,0),0)</f>
        <v>0</v>
      </c>
      <c r="AI373" s="172" cm="1">
        <f t="array" ref="AI373">IFERROR(--('Input| Projects'!$AS373="Yes")*_xlfn.SWITCH('Input| Overheads'!$C$50,"Direct costs",'Calc| Overheads Allocation'!E$8*S373,"Internal labour",'Calc| Overheads Allocation'!E$8*S373*'Input| Projects'!$AO373,"DNSP defined",'Calc| Overheads Allocation'!E$78*'Input| Projects'!$AV373,0),0)</f>
        <v>0</v>
      </c>
      <c r="AJ373" s="172" cm="1">
        <f t="array" ref="AJ373">IFERROR(--('Input| Projects'!$AS373="Yes")*_xlfn.SWITCH('Input| Overheads'!$C$50,"Direct costs",'Calc| Overheads Allocation'!F$8*T373,"Internal labour",'Calc| Overheads Allocation'!F$8*T373*'Input| Projects'!$AO373,"DNSP defined",'Calc| Overheads Allocation'!F$78*'Input| Projects'!$AV373,0),0)</f>
        <v>0</v>
      </c>
      <c r="AK373" s="172" cm="1">
        <f t="array" ref="AK373">IFERROR(--('Input| Projects'!$AS373="Yes")*_xlfn.SWITCH('Input| Overheads'!$C$50,"Direct costs",'Calc| Overheads Allocation'!G$8*U373,"Internal labour",'Calc| Overheads Allocation'!G$8*U373*'Input| Projects'!$AO373,"DNSP defined",'Calc| Overheads Allocation'!G$78*'Input| Projects'!$AV373,0),0)</f>
        <v>0</v>
      </c>
      <c r="AL373" s="172" cm="1">
        <f t="array" ref="AL373">IFERROR(--('Input| Projects'!$AS373="Yes")*_xlfn.SWITCH('Input| Overheads'!$C$50,"Direct costs",'Calc| Overheads Allocation'!H$8*V373,"Internal labour",'Calc| Overheads Allocation'!H$8*V373*'Input| Projects'!$AO373,"DNSP defined",'Calc| Overheads Allocation'!H$78*'Input| Projects'!$AV373,0),0)</f>
        <v>0</v>
      </c>
      <c r="AM373" s="172" cm="1">
        <f t="array" ref="AM373">IFERROR(--('Input| Projects'!$AS373="Yes")*_xlfn.SWITCH('Input| Overheads'!$C$50,"Direct costs",'Calc| Overheads Allocation'!I$8*W373,"Internal labour",'Calc| Overheads Allocation'!I$8*W373*'Input| Projects'!$AO373,"DNSP defined",'Calc| Overheads Allocation'!I$78*'Input| Projects'!$AV373,0),0)</f>
        <v>0</v>
      </c>
      <c r="AN373" s="175"/>
      <c r="AO373" s="172" cm="1">
        <f t="array" ref="AO373">IFERROR(--('Input| Projects'!$AT373="Yes")*_xlfn.SWITCH('Input| Overheads'!$C$50,"Direct costs",'Calc| Overheads Allocation'!C$9*Q373,"Internal labour",'Calc| Overheads Allocation'!C$9*Q373*'Input| Projects'!$AO373,"DNSP defined",'Calc| Overheads Allocation'!C$79*'Input| Projects'!$AW373,0),0)</f>
        <v>0</v>
      </c>
      <c r="AP373" s="172" cm="1">
        <f t="array" ref="AP373">IFERROR(--('Input| Projects'!$AT373="Yes")*_xlfn.SWITCH('Input| Overheads'!$C$50,"Direct costs",'Calc| Overheads Allocation'!D$9*R373,"Internal labour",'Calc| Overheads Allocation'!D$9*R373*'Input| Projects'!$AO373,"DNSP defined",'Calc| Overheads Allocation'!D$79*'Input| Projects'!$AW373,0),0)</f>
        <v>0</v>
      </c>
      <c r="AQ373" s="172" cm="1">
        <f t="array" ref="AQ373">IFERROR(--('Input| Projects'!$AT373="Yes")*_xlfn.SWITCH('Input| Overheads'!$C$50,"Direct costs",'Calc| Overheads Allocation'!E$9*S373,"Internal labour",'Calc| Overheads Allocation'!E$9*S373*'Input| Projects'!$AO373,"DNSP defined",'Calc| Overheads Allocation'!E$79*'Input| Projects'!$AW373,0),0)</f>
        <v>0</v>
      </c>
      <c r="AR373" s="172" cm="1">
        <f t="array" ref="AR373">IFERROR(--('Input| Projects'!$AT373="Yes")*_xlfn.SWITCH('Input| Overheads'!$C$50,"Direct costs",'Calc| Overheads Allocation'!F$9*T373,"Internal labour",'Calc| Overheads Allocation'!F$9*T373*'Input| Projects'!$AO373,"DNSP defined",'Calc| Overheads Allocation'!F$79*'Input| Projects'!$AW373,0),0)</f>
        <v>0</v>
      </c>
      <c r="AS373" s="172" cm="1">
        <f t="array" ref="AS373">IFERROR(--('Input| Projects'!$AT373="Yes")*_xlfn.SWITCH('Input| Overheads'!$C$50,"Direct costs",'Calc| Overheads Allocation'!G$9*U373,"Internal labour",'Calc| Overheads Allocation'!G$9*U373*'Input| Projects'!$AO373,"DNSP defined",'Calc| Overheads Allocation'!G$79*'Input| Projects'!$AW373,0),0)</f>
        <v>0</v>
      </c>
      <c r="AT373" s="172" cm="1">
        <f t="array" ref="AT373">IFERROR(--('Input| Projects'!$AT373="Yes")*_xlfn.SWITCH('Input| Overheads'!$C$50,"Direct costs",'Calc| Overheads Allocation'!H$9*V373,"Internal labour",'Calc| Overheads Allocation'!H$9*V373*'Input| Projects'!$AO373,"DNSP defined",'Calc| Overheads Allocation'!H$79*'Input| Projects'!$AW373,0),0)</f>
        <v>0</v>
      </c>
      <c r="AU373" s="172" cm="1">
        <f t="array" ref="AU373">IFERROR(--('Input| Projects'!$AT373="Yes")*_xlfn.SWITCH('Input| Overheads'!$C$50,"Direct costs",'Calc| Overheads Allocation'!I$9*W373,"Internal labour",'Calc| Overheads Allocation'!I$9*W373*'Input| Projects'!$AO373,"DNSP defined",'Calc| Overheads Allocation'!I$79*'Input| Projects'!$AW373,0),0)</f>
        <v>0</v>
      </c>
      <c r="AV373" s="175"/>
      <c r="AW373" s="172">
        <f t="shared" si="134"/>
        <v>0</v>
      </c>
      <c r="AX373" s="172">
        <f t="shared" si="135"/>
        <v>0</v>
      </c>
      <c r="AY373" s="172">
        <f t="shared" si="136"/>
        <v>0</v>
      </c>
      <c r="AZ373" s="172">
        <f t="shared" si="137"/>
        <v>0</v>
      </c>
      <c r="BA373" s="172">
        <f t="shared" si="138"/>
        <v>0</v>
      </c>
      <c r="BB373" s="172">
        <f t="shared" si="139"/>
        <v>0</v>
      </c>
      <c r="BC373" s="172">
        <f t="shared" si="140"/>
        <v>0</v>
      </c>
      <c r="BD373" s="176"/>
      <c r="BE373" s="172">
        <f t="shared" si="141"/>
        <v>0</v>
      </c>
      <c r="BF373" s="172">
        <f t="shared" si="142"/>
        <v>0</v>
      </c>
      <c r="BG373" s="172">
        <f t="shared" si="143"/>
        <v>0</v>
      </c>
      <c r="BH373" s="172">
        <f t="shared" si="144"/>
        <v>0</v>
      </c>
      <c r="BI373" s="172">
        <f t="shared" si="145"/>
        <v>0</v>
      </c>
      <c r="BJ373" s="172">
        <f t="shared" si="146"/>
        <v>0</v>
      </c>
      <c r="BK373" s="172">
        <f t="shared" si="147"/>
        <v>0</v>
      </c>
      <c r="BL373" s="176"/>
      <c r="BM373" s="172">
        <f t="shared" si="126"/>
        <v>0</v>
      </c>
      <c r="BN373" s="172">
        <f t="shared" si="127"/>
        <v>0</v>
      </c>
      <c r="BO373" s="172">
        <f t="shared" si="128"/>
        <v>0</v>
      </c>
      <c r="BP373" s="172">
        <f t="shared" si="129"/>
        <v>0</v>
      </c>
      <c r="BQ373" s="172">
        <f t="shared" si="130"/>
        <v>0</v>
      </c>
      <c r="BR373" s="172">
        <f t="shared" si="131"/>
        <v>0</v>
      </c>
      <c r="BS373" s="172">
        <f t="shared" si="132"/>
        <v>0</v>
      </c>
      <c r="BT373" s="55"/>
      <c r="BU373" s="158">
        <f>SUMIF('Input| Projects'!$BA$8:$CX$8,RIGHT(BU$9,3),'Input| Projects'!$BA373:$CX373)</f>
        <v>0</v>
      </c>
      <c r="BV373" s="158">
        <f>SUMIF('Input| Projects'!$BA$8:$CX$8,RIGHT(BV$9,3),'Input| Projects'!$BA373:$CX373)</f>
        <v>0</v>
      </c>
      <c r="BW373" s="79" t="str">
        <f t="shared" si="133"/>
        <v/>
      </c>
    </row>
    <row r="374" spans="2:75" x14ac:dyDescent="0.2">
      <c r="B374" s="123">
        <f>IFERROR('Input| Projects'!B374,"")</f>
        <v>365</v>
      </c>
      <c r="C374" s="160" t="str">
        <f>IFERROR(IF('Input| Projects'!C374="","",'Input| Projects'!C374),"")</f>
        <v/>
      </c>
      <c r="D374" s="160" t="str">
        <f>IFERROR(IF('Input| Projects'!D374="","",'Input| Projects'!D374),"")</f>
        <v/>
      </c>
      <c r="E374" s="53"/>
      <c r="F374" s="160" t="str">
        <f>IF(LEN('Input| Projects'!F374)&gt;0,'Input| Projects'!F374,"")</f>
        <v/>
      </c>
      <c r="G374" s="160" t="str">
        <f>IF(LEN('Input| Projects'!G374)&gt;0,'Input| Projects'!G374,"")</f>
        <v/>
      </c>
      <c r="H374" s="10"/>
      <c r="I374" s="194" cm="1">
        <f t="array" ref="I374">IF(LEN($F374)&gt;0,1+IFERROR(SUMPRODUCT(TRANSPOSE('Input| Projects'!$AO374:$AQ374),INDEX('Input| Escalations'!$F$27:$L$29,,MATCH(Q$9,'Input| Escalations'!$F$21:$L$21,0))),0),0)</f>
        <v>0</v>
      </c>
      <c r="J374" s="194" cm="1">
        <f t="array" ref="J374">IF(LEN($F374)&gt;0,1+IFERROR(SUMPRODUCT(TRANSPOSE('Input| Projects'!$AO374:$AQ374),INDEX('Input| Escalations'!$F$27:$L$29,,MATCH(R$9,'Input| Escalations'!$F$21:$L$21,0))),0),0)</f>
        <v>0</v>
      </c>
      <c r="K374" s="194" cm="1">
        <f t="array" ref="K374">IF(LEN($F374)&gt;0,1+IFERROR(SUMPRODUCT(TRANSPOSE('Input| Projects'!$AO374:$AQ374),INDEX('Input| Escalations'!$F$27:$L$29,,MATCH(S$9,'Input| Escalations'!$F$21:$L$21,0))),0),0)</f>
        <v>0</v>
      </c>
      <c r="L374" s="194" cm="1">
        <f t="array" ref="L374">IF(LEN($F374)&gt;0,1+IFERROR(SUMPRODUCT(TRANSPOSE('Input| Projects'!$AO374:$AQ374),INDEX('Input| Escalations'!$F$27:$L$29,,MATCH(T$9,'Input| Escalations'!$F$21:$L$21,0))),0),0)</f>
        <v>0</v>
      </c>
      <c r="M374" s="194" cm="1">
        <f t="array" ref="M374">IF(LEN($F374)&gt;0,1+IFERROR(SUMPRODUCT(TRANSPOSE('Input| Projects'!$AO374:$AQ374),INDEX('Input| Escalations'!$F$27:$L$29,,MATCH(U$9,'Input| Escalations'!$F$21:$L$21,0))),0),0)</f>
        <v>0</v>
      </c>
      <c r="N374" s="194" cm="1">
        <f t="array" ref="N374">IF(LEN($F374)&gt;0,1+IFERROR(SUMPRODUCT(TRANSPOSE('Input| Projects'!$AO374:$AQ374),INDEX('Input| Escalations'!$F$27:$L$29,,MATCH(V$9,'Input| Escalations'!$F$21:$L$21,0))),0),0)</f>
        <v>0</v>
      </c>
      <c r="O374" s="194" cm="1">
        <f t="array" ref="O374">IF(LEN($F374)&gt;0,1+IFERROR(SUMPRODUCT(TRANSPOSE('Input| Projects'!$AO374:$AQ374),INDEX('Input| Escalations'!$F$27:$L$29,,MATCH(W$9,'Input| Escalations'!$F$21:$L$21,0))),0),0)</f>
        <v>0</v>
      </c>
      <c r="P374" s="10"/>
      <c r="Q374" s="172">
        <f>IFERROR(IF(ISNUMBER(FIND("decision",'Input| Setup'!$F$6)),'Input| Projects'!Y374,'Input| Projects'!I374)*'Input| Escalations'!$I$17*I374,0)</f>
        <v>0</v>
      </c>
      <c r="R374" s="172">
        <f>IFERROR(IF(ISNUMBER(FIND("decision",'Input| Setup'!$F$6)),'Input| Projects'!Z374,'Input| Projects'!J374)*'Input| Escalations'!$I$17*J374,0)</f>
        <v>0</v>
      </c>
      <c r="S374" s="172">
        <f>IFERROR(IF(ISNUMBER(FIND("decision",'Input| Setup'!$F$6)),'Input| Projects'!AA374,'Input| Projects'!K374)*'Input| Escalations'!$I$17*K374,0)</f>
        <v>0</v>
      </c>
      <c r="T374" s="172">
        <f>IFERROR(IF(ISNUMBER(FIND("decision",'Input| Setup'!$F$6)),'Input| Projects'!AB374,'Input| Projects'!L374)*'Input| Escalations'!$I$17*L374,0)</f>
        <v>0</v>
      </c>
      <c r="U374" s="172">
        <f>IFERROR(IF(ISNUMBER(FIND("decision",'Input| Setup'!$F$6)),'Input| Projects'!AC374,'Input| Projects'!M374)*'Input| Escalations'!$I$17*M374,0)</f>
        <v>0</v>
      </c>
      <c r="V374" s="172">
        <f>IFERROR(IF(ISNUMBER(FIND("decision",'Input| Setup'!$F$6)),'Input| Projects'!AD374,'Input| Projects'!N374)*'Input| Escalations'!$I$17*N374,0)</f>
        <v>0</v>
      </c>
      <c r="W374" s="172">
        <f>IFERROR(IF(ISNUMBER(FIND("decision",'Input| Setup'!$F$6)),'Input| Projects'!AE374,'Input| Projects'!O374)*'Input| Escalations'!$I$17*O374,0)</f>
        <v>0</v>
      </c>
      <c r="X374" s="175"/>
      <c r="Y374" s="172">
        <f>IF(ISNUMBER(FIND("decision",'Input| Setup'!$F$6)),'Input| Projects'!AG374,'Input| Projects'!Q374)*I374*'Input| Escalations'!$I$17</f>
        <v>0</v>
      </c>
      <c r="Z374" s="172">
        <f>IF(ISNUMBER(FIND("decision",'Input| Setup'!$F$6)),'Input| Projects'!AH374,'Input| Projects'!R374)*J374*'Input| Escalations'!$I$17</f>
        <v>0</v>
      </c>
      <c r="AA374" s="172">
        <f>IF(ISNUMBER(FIND("decision",'Input| Setup'!$F$6)),'Input| Projects'!AI374,'Input| Projects'!S374)*K374*'Input| Escalations'!$I$17</f>
        <v>0</v>
      </c>
      <c r="AB374" s="172">
        <f>IF(ISNUMBER(FIND("decision",'Input| Setup'!$F$6)),'Input| Projects'!AJ374,'Input| Projects'!T374)*L374*'Input| Escalations'!$I$17</f>
        <v>0</v>
      </c>
      <c r="AC374" s="172">
        <f>IF(ISNUMBER(FIND("decision",'Input| Setup'!$F$6)),'Input| Projects'!AK374,'Input| Projects'!U374)*M374*'Input| Escalations'!$I$17</f>
        <v>0</v>
      </c>
      <c r="AD374" s="172">
        <f>IF(ISNUMBER(FIND("decision",'Input| Setup'!$F$6)),'Input| Projects'!AL374,'Input| Projects'!V374)*N374*'Input| Escalations'!$I$17</f>
        <v>0</v>
      </c>
      <c r="AE374" s="172">
        <f>IF(ISNUMBER(FIND("decision",'Input| Setup'!$F$6)),'Input| Projects'!AM374,'Input| Projects'!W374)*O374*'Input| Escalations'!$I$17</f>
        <v>0</v>
      </c>
      <c r="AF374" s="175"/>
      <c r="AG374" s="172" cm="1">
        <f t="array" ref="AG374">IFERROR(--('Input| Projects'!$AS374="Yes")*_xlfn.SWITCH('Input| Overheads'!$C$50,"Direct costs",'Calc| Overheads Allocation'!C$8*Q374,"Internal labour",'Calc| Overheads Allocation'!C$8*Q374*'Input| Projects'!$AO374,"DNSP defined",'Calc| Overheads Allocation'!C$78*'Input| Projects'!$AV374,0),0)</f>
        <v>0</v>
      </c>
      <c r="AH374" s="172" cm="1">
        <f t="array" ref="AH374">IFERROR(--('Input| Projects'!$AS374="Yes")*_xlfn.SWITCH('Input| Overheads'!$C$50,"Direct costs",'Calc| Overheads Allocation'!D$8*R374,"Internal labour",'Calc| Overheads Allocation'!D$8*R374*'Input| Projects'!$AO374,"DNSP defined",'Calc| Overheads Allocation'!D$78*'Input| Projects'!$AV374,0),0)</f>
        <v>0</v>
      </c>
      <c r="AI374" s="172" cm="1">
        <f t="array" ref="AI374">IFERROR(--('Input| Projects'!$AS374="Yes")*_xlfn.SWITCH('Input| Overheads'!$C$50,"Direct costs",'Calc| Overheads Allocation'!E$8*S374,"Internal labour",'Calc| Overheads Allocation'!E$8*S374*'Input| Projects'!$AO374,"DNSP defined",'Calc| Overheads Allocation'!E$78*'Input| Projects'!$AV374,0),0)</f>
        <v>0</v>
      </c>
      <c r="AJ374" s="172" cm="1">
        <f t="array" ref="AJ374">IFERROR(--('Input| Projects'!$AS374="Yes")*_xlfn.SWITCH('Input| Overheads'!$C$50,"Direct costs",'Calc| Overheads Allocation'!F$8*T374,"Internal labour",'Calc| Overheads Allocation'!F$8*T374*'Input| Projects'!$AO374,"DNSP defined",'Calc| Overheads Allocation'!F$78*'Input| Projects'!$AV374,0),0)</f>
        <v>0</v>
      </c>
      <c r="AK374" s="172" cm="1">
        <f t="array" ref="AK374">IFERROR(--('Input| Projects'!$AS374="Yes")*_xlfn.SWITCH('Input| Overheads'!$C$50,"Direct costs",'Calc| Overheads Allocation'!G$8*U374,"Internal labour",'Calc| Overheads Allocation'!G$8*U374*'Input| Projects'!$AO374,"DNSP defined",'Calc| Overheads Allocation'!G$78*'Input| Projects'!$AV374,0),0)</f>
        <v>0</v>
      </c>
      <c r="AL374" s="172" cm="1">
        <f t="array" ref="AL374">IFERROR(--('Input| Projects'!$AS374="Yes")*_xlfn.SWITCH('Input| Overheads'!$C$50,"Direct costs",'Calc| Overheads Allocation'!H$8*V374,"Internal labour",'Calc| Overheads Allocation'!H$8*V374*'Input| Projects'!$AO374,"DNSP defined",'Calc| Overheads Allocation'!H$78*'Input| Projects'!$AV374,0),0)</f>
        <v>0</v>
      </c>
      <c r="AM374" s="172" cm="1">
        <f t="array" ref="AM374">IFERROR(--('Input| Projects'!$AS374="Yes")*_xlfn.SWITCH('Input| Overheads'!$C$50,"Direct costs",'Calc| Overheads Allocation'!I$8*W374,"Internal labour",'Calc| Overheads Allocation'!I$8*W374*'Input| Projects'!$AO374,"DNSP defined",'Calc| Overheads Allocation'!I$78*'Input| Projects'!$AV374,0),0)</f>
        <v>0</v>
      </c>
      <c r="AN374" s="175"/>
      <c r="AO374" s="172" cm="1">
        <f t="array" ref="AO374">IFERROR(--('Input| Projects'!$AT374="Yes")*_xlfn.SWITCH('Input| Overheads'!$C$50,"Direct costs",'Calc| Overheads Allocation'!C$9*Q374,"Internal labour",'Calc| Overheads Allocation'!C$9*Q374*'Input| Projects'!$AO374,"DNSP defined",'Calc| Overheads Allocation'!C$79*'Input| Projects'!$AW374,0),0)</f>
        <v>0</v>
      </c>
      <c r="AP374" s="172" cm="1">
        <f t="array" ref="AP374">IFERROR(--('Input| Projects'!$AT374="Yes")*_xlfn.SWITCH('Input| Overheads'!$C$50,"Direct costs",'Calc| Overheads Allocation'!D$9*R374,"Internal labour",'Calc| Overheads Allocation'!D$9*R374*'Input| Projects'!$AO374,"DNSP defined",'Calc| Overheads Allocation'!D$79*'Input| Projects'!$AW374,0),0)</f>
        <v>0</v>
      </c>
      <c r="AQ374" s="172" cm="1">
        <f t="array" ref="AQ374">IFERROR(--('Input| Projects'!$AT374="Yes")*_xlfn.SWITCH('Input| Overheads'!$C$50,"Direct costs",'Calc| Overheads Allocation'!E$9*S374,"Internal labour",'Calc| Overheads Allocation'!E$9*S374*'Input| Projects'!$AO374,"DNSP defined",'Calc| Overheads Allocation'!E$79*'Input| Projects'!$AW374,0),0)</f>
        <v>0</v>
      </c>
      <c r="AR374" s="172" cm="1">
        <f t="array" ref="AR374">IFERROR(--('Input| Projects'!$AT374="Yes")*_xlfn.SWITCH('Input| Overheads'!$C$50,"Direct costs",'Calc| Overheads Allocation'!F$9*T374,"Internal labour",'Calc| Overheads Allocation'!F$9*T374*'Input| Projects'!$AO374,"DNSP defined",'Calc| Overheads Allocation'!F$79*'Input| Projects'!$AW374,0),0)</f>
        <v>0</v>
      </c>
      <c r="AS374" s="172" cm="1">
        <f t="array" ref="AS374">IFERROR(--('Input| Projects'!$AT374="Yes")*_xlfn.SWITCH('Input| Overheads'!$C$50,"Direct costs",'Calc| Overheads Allocation'!G$9*U374,"Internal labour",'Calc| Overheads Allocation'!G$9*U374*'Input| Projects'!$AO374,"DNSP defined",'Calc| Overheads Allocation'!G$79*'Input| Projects'!$AW374,0),0)</f>
        <v>0</v>
      </c>
      <c r="AT374" s="172" cm="1">
        <f t="array" ref="AT374">IFERROR(--('Input| Projects'!$AT374="Yes")*_xlfn.SWITCH('Input| Overheads'!$C$50,"Direct costs",'Calc| Overheads Allocation'!H$9*V374,"Internal labour",'Calc| Overheads Allocation'!H$9*V374*'Input| Projects'!$AO374,"DNSP defined",'Calc| Overheads Allocation'!H$79*'Input| Projects'!$AW374,0),0)</f>
        <v>0</v>
      </c>
      <c r="AU374" s="172" cm="1">
        <f t="array" ref="AU374">IFERROR(--('Input| Projects'!$AT374="Yes")*_xlfn.SWITCH('Input| Overheads'!$C$50,"Direct costs",'Calc| Overheads Allocation'!I$9*W374,"Internal labour",'Calc| Overheads Allocation'!I$9*W374*'Input| Projects'!$AO374,"DNSP defined",'Calc| Overheads Allocation'!I$79*'Input| Projects'!$AW374,0),0)</f>
        <v>0</v>
      </c>
      <c r="AV374" s="175"/>
      <c r="AW374" s="172">
        <f t="shared" si="134"/>
        <v>0</v>
      </c>
      <c r="AX374" s="172">
        <f t="shared" si="135"/>
        <v>0</v>
      </c>
      <c r="AY374" s="172">
        <f t="shared" si="136"/>
        <v>0</v>
      </c>
      <c r="AZ374" s="172">
        <f t="shared" si="137"/>
        <v>0</v>
      </c>
      <c r="BA374" s="172">
        <f t="shared" si="138"/>
        <v>0</v>
      </c>
      <c r="BB374" s="172">
        <f t="shared" si="139"/>
        <v>0</v>
      </c>
      <c r="BC374" s="172">
        <f t="shared" si="140"/>
        <v>0</v>
      </c>
      <c r="BD374" s="176"/>
      <c r="BE374" s="172">
        <f t="shared" si="141"/>
        <v>0</v>
      </c>
      <c r="BF374" s="172">
        <f t="shared" si="142"/>
        <v>0</v>
      </c>
      <c r="BG374" s="172">
        <f t="shared" si="143"/>
        <v>0</v>
      </c>
      <c r="BH374" s="172">
        <f t="shared" si="144"/>
        <v>0</v>
      </c>
      <c r="BI374" s="172">
        <f t="shared" si="145"/>
        <v>0</v>
      </c>
      <c r="BJ374" s="172">
        <f t="shared" si="146"/>
        <v>0</v>
      </c>
      <c r="BK374" s="172">
        <f t="shared" si="147"/>
        <v>0</v>
      </c>
      <c r="BL374" s="176"/>
      <c r="BM374" s="172">
        <f t="shared" si="126"/>
        <v>0</v>
      </c>
      <c r="BN374" s="172">
        <f t="shared" si="127"/>
        <v>0</v>
      </c>
      <c r="BO374" s="172">
        <f t="shared" si="128"/>
        <v>0</v>
      </c>
      <c r="BP374" s="172">
        <f t="shared" si="129"/>
        <v>0</v>
      </c>
      <c r="BQ374" s="172">
        <f t="shared" si="130"/>
        <v>0</v>
      </c>
      <c r="BR374" s="172">
        <f t="shared" si="131"/>
        <v>0</v>
      </c>
      <c r="BS374" s="172">
        <f t="shared" si="132"/>
        <v>0</v>
      </c>
      <c r="BT374" s="55"/>
      <c r="BU374" s="158">
        <f>SUMIF('Input| Projects'!$BA$8:$CX$8,RIGHT(BU$9,3),'Input| Projects'!$BA374:$CX374)</f>
        <v>0</v>
      </c>
      <c r="BV374" s="158">
        <f>SUMIF('Input| Projects'!$BA$8:$CX$8,RIGHT(BV$9,3),'Input| Projects'!$BA374:$CX374)</f>
        <v>0</v>
      </c>
      <c r="BW374" s="79" t="str">
        <f t="shared" si="133"/>
        <v/>
      </c>
    </row>
    <row r="375" spans="2:75" x14ac:dyDescent="0.2">
      <c r="B375" s="123">
        <f>IFERROR('Input| Projects'!B375,"")</f>
        <v>366</v>
      </c>
      <c r="C375" s="160" t="str">
        <f>IFERROR(IF('Input| Projects'!C375="","",'Input| Projects'!C375),"")</f>
        <v/>
      </c>
      <c r="D375" s="160" t="str">
        <f>IFERROR(IF('Input| Projects'!D375="","",'Input| Projects'!D375),"")</f>
        <v/>
      </c>
      <c r="E375" s="53"/>
      <c r="F375" s="160" t="str">
        <f>IF(LEN('Input| Projects'!F375)&gt;0,'Input| Projects'!F375,"")</f>
        <v/>
      </c>
      <c r="G375" s="160" t="str">
        <f>IF(LEN('Input| Projects'!G375)&gt;0,'Input| Projects'!G375,"")</f>
        <v/>
      </c>
      <c r="H375" s="10"/>
      <c r="I375" s="194" cm="1">
        <f t="array" ref="I375">IF(LEN($F375)&gt;0,1+IFERROR(SUMPRODUCT(TRANSPOSE('Input| Projects'!$AO375:$AQ375),INDEX('Input| Escalations'!$F$27:$L$29,,MATCH(Q$9,'Input| Escalations'!$F$21:$L$21,0))),0),0)</f>
        <v>0</v>
      </c>
      <c r="J375" s="194" cm="1">
        <f t="array" ref="J375">IF(LEN($F375)&gt;0,1+IFERROR(SUMPRODUCT(TRANSPOSE('Input| Projects'!$AO375:$AQ375),INDEX('Input| Escalations'!$F$27:$L$29,,MATCH(R$9,'Input| Escalations'!$F$21:$L$21,0))),0),0)</f>
        <v>0</v>
      </c>
      <c r="K375" s="194" cm="1">
        <f t="array" ref="K375">IF(LEN($F375)&gt;0,1+IFERROR(SUMPRODUCT(TRANSPOSE('Input| Projects'!$AO375:$AQ375),INDEX('Input| Escalations'!$F$27:$L$29,,MATCH(S$9,'Input| Escalations'!$F$21:$L$21,0))),0),0)</f>
        <v>0</v>
      </c>
      <c r="L375" s="194" cm="1">
        <f t="array" ref="L375">IF(LEN($F375)&gt;0,1+IFERROR(SUMPRODUCT(TRANSPOSE('Input| Projects'!$AO375:$AQ375),INDEX('Input| Escalations'!$F$27:$L$29,,MATCH(T$9,'Input| Escalations'!$F$21:$L$21,0))),0),0)</f>
        <v>0</v>
      </c>
      <c r="M375" s="194" cm="1">
        <f t="array" ref="M375">IF(LEN($F375)&gt;0,1+IFERROR(SUMPRODUCT(TRANSPOSE('Input| Projects'!$AO375:$AQ375),INDEX('Input| Escalations'!$F$27:$L$29,,MATCH(U$9,'Input| Escalations'!$F$21:$L$21,0))),0),0)</f>
        <v>0</v>
      </c>
      <c r="N375" s="194" cm="1">
        <f t="array" ref="N375">IF(LEN($F375)&gt;0,1+IFERROR(SUMPRODUCT(TRANSPOSE('Input| Projects'!$AO375:$AQ375),INDEX('Input| Escalations'!$F$27:$L$29,,MATCH(V$9,'Input| Escalations'!$F$21:$L$21,0))),0),0)</f>
        <v>0</v>
      </c>
      <c r="O375" s="194" cm="1">
        <f t="array" ref="O375">IF(LEN($F375)&gt;0,1+IFERROR(SUMPRODUCT(TRANSPOSE('Input| Projects'!$AO375:$AQ375),INDEX('Input| Escalations'!$F$27:$L$29,,MATCH(W$9,'Input| Escalations'!$F$21:$L$21,0))),0),0)</f>
        <v>0</v>
      </c>
      <c r="P375" s="10"/>
      <c r="Q375" s="172">
        <f>IFERROR(IF(ISNUMBER(FIND("decision",'Input| Setup'!$F$6)),'Input| Projects'!Y375,'Input| Projects'!I375)*'Input| Escalations'!$I$17*I375,0)</f>
        <v>0</v>
      </c>
      <c r="R375" s="172">
        <f>IFERROR(IF(ISNUMBER(FIND("decision",'Input| Setup'!$F$6)),'Input| Projects'!Z375,'Input| Projects'!J375)*'Input| Escalations'!$I$17*J375,0)</f>
        <v>0</v>
      </c>
      <c r="S375" s="172">
        <f>IFERROR(IF(ISNUMBER(FIND("decision",'Input| Setup'!$F$6)),'Input| Projects'!AA375,'Input| Projects'!K375)*'Input| Escalations'!$I$17*K375,0)</f>
        <v>0</v>
      </c>
      <c r="T375" s="172">
        <f>IFERROR(IF(ISNUMBER(FIND("decision",'Input| Setup'!$F$6)),'Input| Projects'!AB375,'Input| Projects'!L375)*'Input| Escalations'!$I$17*L375,0)</f>
        <v>0</v>
      </c>
      <c r="U375" s="172">
        <f>IFERROR(IF(ISNUMBER(FIND("decision",'Input| Setup'!$F$6)),'Input| Projects'!AC375,'Input| Projects'!M375)*'Input| Escalations'!$I$17*M375,0)</f>
        <v>0</v>
      </c>
      <c r="V375" s="172">
        <f>IFERROR(IF(ISNUMBER(FIND("decision",'Input| Setup'!$F$6)),'Input| Projects'!AD375,'Input| Projects'!N375)*'Input| Escalations'!$I$17*N375,0)</f>
        <v>0</v>
      </c>
      <c r="W375" s="172">
        <f>IFERROR(IF(ISNUMBER(FIND("decision",'Input| Setup'!$F$6)),'Input| Projects'!AE375,'Input| Projects'!O375)*'Input| Escalations'!$I$17*O375,0)</f>
        <v>0</v>
      </c>
      <c r="X375" s="175"/>
      <c r="Y375" s="172">
        <f>IF(ISNUMBER(FIND("decision",'Input| Setup'!$F$6)),'Input| Projects'!AG375,'Input| Projects'!Q375)*I375*'Input| Escalations'!$I$17</f>
        <v>0</v>
      </c>
      <c r="Z375" s="172">
        <f>IF(ISNUMBER(FIND("decision",'Input| Setup'!$F$6)),'Input| Projects'!AH375,'Input| Projects'!R375)*J375*'Input| Escalations'!$I$17</f>
        <v>0</v>
      </c>
      <c r="AA375" s="172">
        <f>IF(ISNUMBER(FIND("decision",'Input| Setup'!$F$6)),'Input| Projects'!AI375,'Input| Projects'!S375)*K375*'Input| Escalations'!$I$17</f>
        <v>0</v>
      </c>
      <c r="AB375" s="172">
        <f>IF(ISNUMBER(FIND("decision",'Input| Setup'!$F$6)),'Input| Projects'!AJ375,'Input| Projects'!T375)*L375*'Input| Escalations'!$I$17</f>
        <v>0</v>
      </c>
      <c r="AC375" s="172">
        <f>IF(ISNUMBER(FIND("decision",'Input| Setup'!$F$6)),'Input| Projects'!AK375,'Input| Projects'!U375)*M375*'Input| Escalations'!$I$17</f>
        <v>0</v>
      </c>
      <c r="AD375" s="172">
        <f>IF(ISNUMBER(FIND("decision",'Input| Setup'!$F$6)),'Input| Projects'!AL375,'Input| Projects'!V375)*N375*'Input| Escalations'!$I$17</f>
        <v>0</v>
      </c>
      <c r="AE375" s="172">
        <f>IF(ISNUMBER(FIND("decision",'Input| Setup'!$F$6)),'Input| Projects'!AM375,'Input| Projects'!W375)*O375*'Input| Escalations'!$I$17</f>
        <v>0</v>
      </c>
      <c r="AF375" s="175"/>
      <c r="AG375" s="172" cm="1">
        <f t="array" ref="AG375">IFERROR(--('Input| Projects'!$AS375="Yes")*_xlfn.SWITCH('Input| Overheads'!$C$50,"Direct costs",'Calc| Overheads Allocation'!C$8*Q375,"Internal labour",'Calc| Overheads Allocation'!C$8*Q375*'Input| Projects'!$AO375,"DNSP defined",'Calc| Overheads Allocation'!C$78*'Input| Projects'!$AV375,0),0)</f>
        <v>0</v>
      </c>
      <c r="AH375" s="172" cm="1">
        <f t="array" ref="AH375">IFERROR(--('Input| Projects'!$AS375="Yes")*_xlfn.SWITCH('Input| Overheads'!$C$50,"Direct costs",'Calc| Overheads Allocation'!D$8*R375,"Internal labour",'Calc| Overheads Allocation'!D$8*R375*'Input| Projects'!$AO375,"DNSP defined",'Calc| Overheads Allocation'!D$78*'Input| Projects'!$AV375,0),0)</f>
        <v>0</v>
      </c>
      <c r="AI375" s="172" cm="1">
        <f t="array" ref="AI375">IFERROR(--('Input| Projects'!$AS375="Yes")*_xlfn.SWITCH('Input| Overheads'!$C$50,"Direct costs",'Calc| Overheads Allocation'!E$8*S375,"Internal labour",'Calc| Overheads Allocation'!E$8*S375*'Input| Projects'!$AO375,"DNSP defined",'Calc| Overheads Allocation'!E$78*'Input| Projects'!$AV375,0),0)</f>
        <v>0</v>
      </c>
      <c r="AJ375" s="172" cm="1">
        <f t="array" ref="AJ375">IFERROR(--('Input| Projects'!$AS375="Yes")*_xlfn.SWITCH('Input| Overheads'!$C$50,"Direct costs",'Calc| Overheads Allocation'!F$8*T375,"Internal labour",'Calc| Overheads Allocation'!F$8*T375*'Input| Projects'!$AO375,"DNSP defined",'Calc| Overheads Allocation'!F$78*'Input| Projects'!$AV375,0),0)</f>
        <v>0</v>
      </c>
      <c r="AK375" s="172" cm="1">
        <f t="array" ref="AK375">IFERROR(--('Input| Projects'!$AS375="Yes")*_xlfn.SWITCH('Input| Overheads'!$C$50,"Direct costs",'Calc| Overheads Allocation'!G$8*U375,"Internal labour",'Calc| Overheads Allocation'!G$8*U375*'Input| Projects'!$AO375,"DNSP defined",'Calc| Overheads Allocation'!G$78*'Input| Projects'!$AV375,0),0)</f>
        <v>0</v>
      </c>
      <c r="AL375" s="172" cm="1">
        <f t="array" ref="AL375">IFERROR(--('Input| Projects'!$AS375="Yes")*_xlfn.SWITCH('Input| Overheads'!$C$50,"Direct costs",'Calc| Overheads Allocation'!H$8*V375,"Internal labour",'Calc| Overheads Allocation'!H$8*V375*'Input| Projects'!$AO375,"DNSP defined",'Calc| Overheads Allocation'!H$78*'Input| Projects'!$AV375,0),0)</f>
        <v>0</v>
      </c>
      <c r="AM375" s="172" cm="1">
        <f t="array" ref="AM375">IFERROR(--('Input| Projects'!$AS375="Yes")*_xlfn.SWITCH('Input| Overheads'!$C$50,"Direct costs",'Calc| Overheads Allocation'!I$8*W375,"Internal labour",'Calc| Overheads Allocation'!I$8*W375*'Input| Projects'!$AO375,"DNSP defined",'Calc| Overheads Allocation'!I$78*'Input| Projects'!$AV375,0),0)</f>
        <v>0</v>
      </c>
      <c r="AN375" s="175"/>
      <c r="AO375" s="172" cm="1">
        <f t="array" ref="AO375">IFERROR(--('Input| Projects'!$AT375="Yes")*_xlfn.SWITCH('Input| Overheads'!$C$50,"Direct costs",'Calc| Overheads Allocation'!C$9*Q375,"Internal labour",'Calc| Overheads Allocation'!C$9*Q375*'Input| Projects'!$AO375,"DNSP defined",'Calc| Overheads Allocation'!C$79*'Input| Projects'!$AW375,0),0)</f>
        <v>0</v>
      </c>
      <c r="AP375" s="172" cm="1">
        <f t="array" ref="AP375">IFERROR(--('Input| Projects'!$AT375="Yes")*_xlfn.SWITCH('Input| Overheads'!$C$50,"Direct costs",'Calc| Overheads Allocation'!D$9*R375,"Internal labour",'Calc| Overheads Allocation'!D$9*R375*'Input| Projects'!$AO375,"DNSP defined",'Calc| Overheads Allocation'!D$79*'Input| Projects'!$AW375,0),0)</f>
        <v>0</v>
      </c>
      <c r="AQ375" s="172" cm="1">
        <f t="array" ref="AQ375">IFERROR(--('Input| Projects'!$AT375="Yes")*_xlfn.SWITCH('Input| Overheads'!$C$50,"Direct costs",'Calc| Overheads Allocation'!E$9*S375,"Internal labour",'Calc| Overheads Allocation'!E$9*S375*'Input| Projects'!$AO375,"DNSP defined",'Calc| Overheads Allocation'!E$79*'Input| Projects'!$AW375,0),0)</f>
        <v>0</v>
      </c>
      <c r="AR375" s="172" cm="1">
        <f t="array" ref="AR375">IFERROR(--('Input| Projects'!$AT375="Yes")*_xlfn.SWITCH('Input| Overheads'!$C$50,"Direct costs",'Calc| Overheads Allocation'!F$9*T375,"Internal labour",'Calc| Overheads Allocation'!F$9*T375*'Input| Projects'!$AO375,"DNSP defined",'Calc| Overheads Allocation'!F$79*'Input| Projects'!$AW375,0),0)</f>
        <v>0</v>
      </c>
      <c r="AS375" s="172" cm="1">
        <f t="array" ref="AS375">IFERROR(--('Input| Projects'!$AT375="Yes")*_xlfn.SWITCH('Input| Overheads'!$C$50,"Direct costs",'Calc| Overheads Allocation'!G$9*U375,"Internal labour",'Calc| Overheads Allocation'!G$9*U375*'Input| Projects'!$AO375,"DNSP defined",'Calc| Overheads Allocation'!G$79*'Input| Projects'!$AW375,0),0)</f>
        <v>0</v>
      </c>
      <c r="AT375" s="172" cm="1">
        <f t="array" ref="AT375">IFERROR(--('Input| Projects'!$AT375="Yes")*_xlfn.SWITCH('Input| Overheads'!$C$50,"Direct costs",'Calc| Overheads Allocation'!H$9*V375,"Internal labour",'Calc| Overheads Allocation'!H$9*V375*'Input| Projects'!$AO375,"DNSP defined",'Calc| Overheads Allocation'!H$79*'Input| Projects'!$AW375,0),0)</f>
        <v>0</v>
      </c>
      <c r="AU375" s="172" cm="1">
        <f t="array" ref="AU375">IFERROR(--('Input| Projects'!$AT375="Yes")*_xlfn.SWITCH('Input| Overheads'!$C$50,"Direct costs",'Calc| Overheads Allocation'!I$9*W375,"Internal labour",'Calc| Overheads Allocation'!I$9*W375*'Input| Projects'!$AO375,"DNSP defined",'Calc| Overheads Allocation'!I$79*'Input| Projects'!$AW375,0),0)</f>
        <v>0</v>
      </c>
      <c r="AV375" s="175"/>
      <c r="AW375" s="172">
        <f t="shared" si="134"/>
        <v>0</v>
      </c>
      <c r="AX375" s="172">
        <f t="shared" si="135"/>
        <v>0</v>
      </c>
      <c r="AY375" s="172">
        <f t="shared" si="136"/>
        <v>0</v>
      </c>
      <c r="AZ375" s="172">
        <f t="shared" si="137"/>
        <v>0</v>
      </c>
      <c r="BA375" s="172">
        <f t="shared" si="138"/>
        <v>0</v>
      </c>
      <c r="BB375" s="172">
        <f t="shared" si="139"/>
        <v>0</v>
      </c>
      <c r="BC375" s="172">
        <f t="shared" si="140"/>
        <v>0</v>
      </c>
      <c r="BD375" s="176"/>
      <c r="BE375" s="172">
        <f t="shared" si="141"/>
        <v>0</v>
      </c>
      <c r="BF375" s="172">
        <f t="shared" si="142"/>
        <v>0</v>
      </c>
      <c r="BG375" s="172">
        <f t="shared" si="143"/>
        <v>0</v>
      </c>
      <c r="BH375" s="172">
        <f t="shared" si="144"/>
        <v>0</v>
      </c>
      <c r="BI375" s="172">
        <f t="shared" si="145"/>
        <v>0</v>
      </c>
      <c r="BJ375" s="172">
        <f t="shared" si="146"/>
        <v>0</v>
      </c>
      <c r="BK375" s="172">
        <f t="shared" si="147"/>
        <v>0</v>
      </c>
      <c r="BL375" s="176"/>
      <c r="BM375" s="172">
        <f t="shared" si="126"/>
        <v>0</v>
      </c>
      <c r="BN375" s="172">
        <f t="shared" si="127"/>
        <v>0</v>
      </c>
      <c r="BO375" s="172">
        <f t="shared" si="128"/>
        <v>0</v>
      </c>
      <c r="BP375" s="172">
        <f t="shared" si="129"/>
        <v>0</v>
      </c>
      <c r="BQ375" s="172">
        <f t="shared" si="130"/>
        <v>0</v>
      </c>
      <c r="BR375" s="172">
        <f t="shared" si="131"/>
        <v>0</v>
      </c>
      <c r="BS375" s="172">
        <f t="shared" si="132"/>
        <v>0</v>
      </c>
      <c r="BT375" s="55"/>
      <c r="BU375" s="158">
        <f>SUMIF('Input| Projects'!$BA$8:$CX$8,RIGHT(BU$9,3),'Input| Projects'!$BA375:$CX375)</f>
        <v>0</v>
      </c>
      <c r="BV375" s="158">
        <f>SUMIF('Input| Projects'!$BA$8:$CX$8,RIGHT(BV$9,3),'Input| Projects'!$BA375:$CX375)</f>
        <v>0</v>
      </c>
      <c r="BW375" s="79" t="str">
        <f t="shared" si="133"/>
        <v/>
      </c>
    </row>
    <row r="376" spans="2:75" x14ac:dyDescent="0.2">
      <c r="B376" s="123">
        <f>IFERROR('Input| Projects'!B376,"")</f>
        <v>367</v>
      </c>
      <c r="C376" s="160" t="str">
        <f>IFERROR(IF('Input| Projects'!C376="","",'Input| Projects'!C376),"")</f>
        <v/>
      </c>
      <c r="D376" s="160" t="str">
        <f>IFERROR(IF('Input| Projects'!D376="","",'Input| Projects'!D376),"")</f>
        <v/>
      </c>
      <c r="E376" s="53"/>
      <c r="F376" s="160" t="str">
        <f>IF(LEN('Input| Projects'!F376)&gt;0,'Input| Projects'!F376,"")</f>
        <v/>
      </c>
      <c r="G376" s="160" t="str">
        <f>IF(LEN('Input| Projects'!G376)&gt;0,'Input| Projects'!G376,"")</f>
        <v/>
      </c>
      <c r="H376" s="10"/>
      <c r="I376" s="194" cm="1">
        <f t="array" ref="I376">IF(LEN($F376)&gt;0,1+IFERROR(SUMPRODUCT(TRANSPOSE('Input| Projects'!$AO376:$AQ376),INDEX('Input| Escalations'!$F$27:$L$29,,MATCH(Q$9,'Input| Escalations'!$F$21:$L$21,0))),0),0)</f>
        <v>0</v>
      </c>
      <c r="J376" s="194" cm="1">
        <f t="array" ref="J376">IF(LEN($F376)&gt;0,1+IFERROR(SUMPRODUCT(TRANSPOSE('Input| Projects'!$AO376:$AQ376),INDEX('Input| Escalations'!$F$27:$L$29,,MATCH(R$9,'Input| Escalations'!$F$21:$L$21,0))),0),0)</f>
        <v>0</v>
      </c>
      <c r="K376" s="194" cm="1">
        <f t="array" ref="K376">IF(LEN($F376)&gt;0,1+IFERROR(SUMPRODUCT(TRANSPOSE('Input| Projects'!$AO376:$AQ376),INDEX('Input| Escalations'!$F$27:$L$29,,MATCH(S$9,'Input| Escalations'!$F$21:$L$21,0))),0),0)</f>
        <v>0</v>
      </c>
      <c r="L376" s="194" cm="1">
        <f t="array" ref="L376">IF(LEN($F376)&gt;0,1+IFERROR(SUMPRODUCT(TRANSPOSE('Input| Projects'!$AO376:$AQ376),INDEX('Input| Escalations'!$F$27:$L$29,,MATCH(T$9,'Input| Escalations'!$F$21:$L$21,0))),0),0)</f>
        <v>0</v>
      </c>
      <c r="M376" s="194" cm="1">
        <f t="array" ref="M376">IF(LEN($F376)&gt;0,1+IFERROR(SUMPRODUCT(TRANSPOSE('Input| Projects'!$AO376:$AQ376),INDEX('Input| Escalations'!$F$27:$L$29,,MATCH(U$9,'Input| Escalations'!$F$21:$L$21,0))),0),0)</f>
        <v>0</v>
      </c>
      <c r="N376" s="194" cm="1">
        <f t="array" ref="N376">IF(LEN($F376)&gt;0,1+IFERROR(SUMPRODUCT(TRANSPOSE('Input| Projects'!$AO376:$AQ376),INDEX('Input| Escalations'!$F$27:$L$29,,MATCH(V$9,'Input| Escalations'!$F$21:$L$21,0))),0),0)</f>
        <v>0</v>
      </c>
      <c r="O376" s="194" cm="1">
        <f t="array" ref="O376">IF(LEN($F376)&gt;0,1+IFERROR(SUMPRODUCT(TRANSPOSE('Input| Projects'!$AO376:$AQ376),INDEX('Input| Escalations'!$F$27:$L$29,,MATCH(W$9,'Input| Escalations'!$F$21:$L$21,0))),0),0)</f>
        <v>0</v>
      </c>
      <c r="P376" s="10"/>
      <c r="Q376" s="172">
        <f>IFERROR(IF(ISNUMBER(FIND("decision",'Input| Setup'!$F$6)),'Input| Projects'!Y376,'Input| Projects'!I376)*'Input| Escalations'!$I$17*I376,0)</f>
        <v>0</v>
      </c>
      <c r="R376" s="172">
        <f>IFERROR(IF(ISNUMBER(FIND("decision",'Input| Setup'!$F$6)),'Input| Projects'!Z376,'Input| Projects'!J376)*'Input| Escalations'!$I$17*J376,0)</f>
        <v>0</v>
      </c>
      <c r="S376" s="172">
        <f>IFERROR(IF(ISNUMBER(FIND("decision",'Input| Setup'!$F$6)),'Input| Projects'!AA376,'Input| Projects'!K376)*'Input| Escalations'!$I$17*K376,0)</f>
        <v>0</v>
      </c>
      <c r="T376" s="172">
        <f>IFERROR(IF(ISNUMBER(FIND("decision",'Input| Setup'!$F$6)),'Input| Projects'!AB376,'Input| Projects'!L376)*'Input| Escalations'!$I$17*L376,0)</f>
        <v>0</v>
      </c>
      <c r="U376" s="172">
        <f>IFERROR(IF(ISNUMBER(FIND("decision",'Input| Setup'!$F$6)),'Input| Projects'!AC376,'Input| Projects'!M376)*'Input| Escalations'!$I$17*M376,0)</f>
        <v>0</v>
      </c>
      <c r="V376" s="172">
        <f>IFERROR(IF(ISNUMBER(FIND("decision",'Input| Setup'!$F$6)),'Input| Projects'!AD376,'Input| Projects'!N376)*'Input| Escalations'!$I$17*N376,0)</f>
        <v>0</v>
      </c>
      <c r="W376" s="172">
        <f>IFERROR(IF(ISNUMBER(FIND("decision",'Input| Setup'!$F$6)),'Input| Projects'!AE376,'Input| Projects'!O376)*'Input| Escalations'!$I$17*O376,0)</f>
        <v>0</v>
      </c>
      <c r="X376" s="175"/>
      <c r="Y376" s="172">
        <f>IF(ISNUMBER(FIND("decision",'Input| Setup'!$F$6)),'Input| Projects'!AG376,'Input| Projects'!Q376)*I376*'Input| Escalations'!$I$17</f>
        <v>0</v>
      </c>
      <c r="Z376" s="172">
        <f>IF(ISNUMBER(FIND("decision",'Input| Setup'!$F$6)),'Input| Projects'!AH376,'Input| Projects'!R376)*J376*'Input| Escalations'!$I$17</f>
        <v>0</v>
      </c>
      <c r="AA376" s="172">
        <f>IF(ISNUMBER(FIND("decision",'Input| Setup'!$F$6)),'Input| Projects'!AI376,'Input| Projects'!S376)*K376*'Input| Escalations'!$I$17</f>
        <v>0</v>
      </c>
      <c r="AB376" s="172">
        <f>IF(ISNUMBER(FIND("decision",'Input| Setup'!$F$6)),'Input| Projects'!AJ376,'Input| Projects'!T376)*L376*'Input| Escalations'!$I$17</f>
        <v>0</v>
      </c>
      <c r="AC376" s="172">
        <f>IF(ISNUMBER(FIND("decision",'Input| Setup'!$F$6)),'Input| Projects'!AK376,'Input| Projects'!U376)*M376*'Input| Escalations'!$I$17</f>
        <v>0</v>
      </c>
      <c r="AD376" s="172">
        <f>IF(ISNUMBER(FIND("decision",'Input| Setup'!$F$6)),'Input| Projects'!AL376,'Input| Projects'!V376)*N376*'Input| Escalations'!$I$17</f>
        <v>0</v>
      </c>
      <c r="AE376" s="172">
        <f>IF(ISNUMBER(FIND("decision",'Input| Setup'!$F$6)),'Input| Projects'!AM376,'Input| Projects'!W376)*O376*'Input| Escalations'!$I$17</f>
        <v>0</v>
      </c>
      <c r="AF376" s="175"/>
      <c r="AG376" s="172" cm="1">
        <f t="array" ref="AG376">IFERROR(--('Input| Projects'!$AS376="Yes")*_xlfn.SWITCH('Input| Overheads'!$C$50,"Direct costs",'Calc| Overheads Allocation'!C$8*Q376,"Internal labour",'Calc| Overheads Allocation'!C$8*Q376*'Input| Projects'!$AO376,"DNSP defined",'Calc| Overheads Allocation'!C$78*'Input| Projects'!$AV376,0),0)</f>
        <v>0</v>
      </c>
      <c r="AH376" s="172" cm="1">
        <f t="array" ref="AH376">IFERROR(--('Input| Projects'!$AS376="Yes")*_xlfn.SWITCH('Input| Overheads'!$C$50,"Direct costs",'Calc| Overheads Allocation'!D$8*R376,"Internal labour",'Calc| Overheads Allocation'!D$8*R376*'Input| Projects'!$AO376,"DNSP defined",'Calc| Overheads Allocation'!D$78*'Input| Projects'!$AV376,0),0)</f>
        <v>0</v>
      </c>
      <c r="AI376" s="172" cm="1">
        <f t="array" ref="AI376">IFERROR(--('Input| Projects'!$AS376="Yes")*_xlfn.SWITCH('Input| Overheads'!$C$50,"Direct costs",'Calc| Overheads Allocation'!E$8*S376,"Internal labour",'Calc| Overheads Allocation'!E$8*S376*'Input| Projects'!$AO376,"DNSP defined",'Calc| Overheads Allocation'!E$78*'Input| Projects'!$AV376,0),0)</f>
        <v>0</v>
      </c>
      <c r="AJ376" s="172" cm="1">
        <f t="array" ref="AJ376">IFERROR(--('Input| Projects'!$AS376="Yes")*_xlfn.SWITCH('Input| Overheads'!$C$50,"Direct costs",'Calc| Overheads Allocation'!F$8*T376,"Internal labour",'Calc| Overheads Allocation'!F$8*T376*'Input| Projects'!$AO376,"DNSP defined",'Calc| Overheads Allocation'!F$78*'Input| Projects'!$AV376,0),0)</f>
        <v>0</v>
      </c>
      <c r="AK376" s="172" cm="1">
        <f t="array" ref="AK376">IFERROR(--('Input| Projects'!$AS376="Yes")*_xlfn.SWITCH('Input| Overheads'!$C$50,"Direct costs",'Calc| Overheads Allocation'!G$8*U376,"Internal labour",'Calc| Overheads Allocation'!G$8*U376*'Input| Projects'!$AO376,"DNSP defined",'Calc| Overheads Allocation'!G$78*'Input| Projects'!$AV376,0),0)</f>
        <v>0</v>
      </c>
      <c r="AL376" s="172" cm="1">
        <f t="array" ref="AL376">IFERROR(--('Input| Projects'!$AS376="Yes")*_xlfn.SWITCH('Input| Overheads'!$C$50,"Direct costs",'Calc| Overheads Allocation'!H$8*V376,"Internal labour",'Calc| Overheads Allocation'!H$8*V376*'Input| Projects'!$AO376,"DNSP defined",'Calc| Overheads Allocation'!H$78*'Input| Projects'!$AV376,0),0)</f>
        <v>0</v>
      </c>
      <c r="AM376" s="172" cm="1">
        <f t="array" ref="AM376">IFERROR(--('Input| Projects'!$AS376="Yes")*_xlfn.SWITCH('Input| Overheads'!$C$50,"Direct costs",'Calc| Overheads Allocation'!I$8*W376,"Internal labour",'Calc| Overheads Allocation'!I$8*W376*'Input| Projects'!$AO376,"DNSP defined",'Calc| Overheads Allocation'!I$78*'Input| Projects'!$AV376,0),0)</f>
        <v>0</v>
      </c>
      <c r="AN376" s="175"/>
      <c r="AO376" s="172" cm="1">
        <f t="array" ref="AO376">IFERROR(--('Input| Projects'!$AT376="Yes")*_xlfn.SWITCH('Input| Overheads'!$C$50,"Direct costs",'Calc| Overheads Allocation'!C$9*Q376,"Internal labour",'Calc| Overheads Allocation'!C$9*Q376*'Input| Projects'!$AO376,"DNSP defined",'Calc| Overheads Allocation'!C$79*'Input| Projects'!$AW376,0),0)</f>
        <v>0</v>
      </c>
      <c r="AP376" s="172" cm="1">
        <f t="array" ref="AP376">IFERROR(--('Input| Projects'!$AT376="Yes")*_xlfn.SWITCH('Input| Overheads'!$C$50,"Direct costs",'Calc| Overheads Allocation'!D$9*R376,"Internal labour",'Calc| Overheads Allocation'!D$9*R376*'Input| Projects'!$AO376,"DNSP defined",'Calc| Overheads Allocation'!D$79*'Input| Projects'!$AW376,0),0)</f>
        <v>0</v>
      </c>
      <c r="AQ376" s="172" cm="1">
        <f t="array" ref="AQ376">IFERROR(--('Input| Projects'!$AT376="Yes")*_xlfn.SWITCH('Input| Overheads'!$C$50,"Direct costs",'Calc| Overheads Allocation'!E$9*S376,"Internal labour",'Calc| Overheads Allocation'!E$9*S376*'Input| Projects'!$AO376,"DNSP defined",'Calc| Overheads Allocation'!E$79*'Input| Projects'!$AW376,0),0)</f>
        <v>0</v>
      </c>
      <c r="AR376" s="172" cm="1">
        <f t="array" ref="AR376">IFERROR(--('Input| Projects'!$AT376="Yes")*_xlfn.SWITCH('Input| Overheads'!$C$50,"Direct costs",'Calc| Overheads Allocation'!F$9*T376,"Internal labour",'Calc| Overheads Allocation'!F$9*T376*'Input| Projects'!$AO376,"DNSP defined",'Calc| Overheads Allocation'!F$79*'Input| Projects'!$AW376,0),0)</f>
        <v>0</v>
      </c>
      <c r="AS376" s="172" cm="1">
        <f t="array" ref="AS376">IFERROR(--('Input| Projects'!$AT376="Yes")*_xlfn.SWITCH('Input| Overheads'!$C$50,"Direct costs",'Calc| Overheads Allocation'!G$9*U376,"Internal labour",'Calc| Overheads Allocation'!G$9*U376*'Input| Projects'!$AO376,"DNSP defined",'Calc| Overheads Allocation'!G$79*'Input| Projects'!$AW376,0),0)</f>
        <v>0</v>
      </c>
      <c r="AT376" s="172" cm="1">
        <f t="array" ref="AT376">IFERROR(--('Input| Projects'!$AT376="Yes")*_xlfn.SWITCH('Input| Overheads'!$C$50,"Direct costs",'Calc| Overheads Allocation'!H$9*V376,"Internal labour",'Calc| Overheads Allocation'!H$9*V376*'Input| Projects'!$AO376,"DNSP defined",'Calc| Overheads Allocation'!H$79*'Input| Projects'!$AW376,0),0)</f>
        <v>0</v>
      </c>
      <c r="AU376" s="172" cm="1">
        <f t="array" ref="AU376">IFERROR(--('Input| Projects'!$AT376="Yes")*_xlfn.SWITCH('Input| Overheads'!$C$50,"Direct costs",'Calc| Overheads Allocation'!I$9*W376,"Internal labour",'Calc| Overheads Allocation'!I$9*W376*'Input| Projects'!$AO376,"DNSP defined",'Calc| Overheads Allocation'!I$79*'Input| Projects'!$AW376,0),0)</f>
        <v>0</v>
      </c>
      <c r="AV376" s="175"/>
      <c r="AW376" s="172">
        <f t="shared" si="134"/>
        <v>0</v>
      </c>
      <c r="AX376" s="172">
        <f t="shared" si="135"/>
        <v>0</v>
      </c>
      <c r="AY376" s="172">
        <f t="shared" si="136"/>
        <v>0</v>
      </c>
      <c r="AZ376" s="172">
        <f t="shared" si="137"/>
        <v>0</v>
      </c>
      <c r="BA376" s="172">
        <f t="shared" si="138"/>
        <v>0</v>
      </c>
      <c r="BB376" s="172">
        <f t="shared" si="139"/>
        <v>0</v>
      </c>
      <c r="BC376" s="172">
        <f t="shared" si="140"/>
        <v>0</v>
      </c>
      <c r="BD376" s="176"/>
      <c r="BE376" s="172">
        <f t="shared" si="141"/>
        <v>0</v>
      </c>
      <c r="BF376" s="172">
        <f t="shared" si="142"/>
        <v>0</v>
      </c>
      <c r="BG376" s="172">
        <f t="shared" si="143"/>
        <v>0</v>
      </c>
      <c r="BH376" s="172">
        <f t="shared" si="144"/>
        <v>0</v>
      </c>
      <c r="BI376" s="172">
        <f t="shared" si="145"/>
        <v>0</v>
      </c>
      <c r="BJ376" s="172">
        <f t="shared" si="146"/>
        <v>0</v>
      </c>
      <c r="BK376" s="172">
        <f t="shared" si="147"/>
        <v>0</v>
      </c>
      <c r="BL376" s="176"/>
      <c r="BM376" s="172">
        <f t="shared" si="126"/>
        <v>0</v>
      </c>
      <c r="BN376" s="172">
        <f t="shared" si="127"/>
        <v>0</v>
      </c>
      <c r="BO376" s="172">
        <f t="shared" si="128"/>
        <v>0</v>
      </c>
      <c r="BP376" s="172">
        <f t="shared" si="129"/>
        <v>0</v>
      </c>
      <c r="BQ376" s="172">
        <f t="shared" si="130"/>
        <v>0</v>
      </c>
      <c r="BR376" s="172">
        <f t="shared" si="131"/>
        <v>0</v>
      </c>
      <c r="BS376" s="172">
        <f t="shared" si="132"/>
        <v>0</v>
      </c>
      <c r="BT376" s="55"/>
      <c r="BU376" s="158">
        <f>SUMIF('Input| Projects'!$BA$8:$CX$8,RIGHT(BU$9,3),'Input| Projects'!$BA376:$CX376)</f>
        <v>0</v>
      </c>
      <c r="BV376" s="158">
        <f>SUMIF('Input| Projects'!$BA$8:$CX$8,RIGHT(BV$9,3),'Input| Projects'!$BA376:$CX376)</f>
        <v>0</v>
      </c>
      <c r="BW376" s="79" t="str">
        <f t="shared" si="133"/>
        <v/>
      </c>
    </row>
    <row r="377" spans="2:75" x14ac:dyDescent="0.2">
      <c r="B377" s="123">
        <f>IFERROR('Input| Projects'!B377,"")</f>
        <v>368</v>
      </c>
      <c r="C377" s="160" t="str">
        <f>IFERROR(IF('Input| Projects'!C377="","",'Input| Projects'!C377),"")</f>
        <v/>
      </c>
      <c r="D377" s="160" t="str">
        <f>IFERROR(IF('Input| Projects'!D377="","",'Input| Projects'!D377),"")</f>
        <v/>
      </c>
      <c r="E377" s="53"/>
      <c r="F377" s="160" t="str">
        <f>IF(LEN('Input| Projects'!F377)&gt;0,'Input| Projects'!F377,"")</f>
        <v/>
      </c>
      <c r="G377" s="160" t="str">
        <f>IF(LEN('Input| Projects'!G377)&gt;0,'Input| Projects'!G377,"")</f>
        <v/>
      </c>
      <c r="H377" s="10"/>
      <c r="I377" s="194" cm="1">
        <f t="array" ref="I377">IF(LEN($F377)&gt;0,1+IFERROR(SUMPRODUCT(TRANSPOSE('Input| Projects'!$AO377:$AQ377),INDEX('Input| Escalations'!$F$27:$L$29,,MATCH(Q$9,'Input| Escalations'!$F$21:$L$21,0))),0),0)</f>
        <v>0</v>
      </c>
      <c r="J377" s="194" cm="1">
        <f t="array" ref="J377">IF(LEN($F377)&gt;0,1+IFERROR(SUMPRODUCT(TRANSPOSE('Input| Projects'!$AO377:$AQ377),INDEX('Input| Escalations'!$F$27:$L$29,,MATCH(R$9,'Input| Escalations'!$F$21:$L$21,0))),0),0)</f>
        <v>0</v>
      </c>
      <c r="K377" s="194" cm="1">
        <f t="array" ref="K377">IF(LEN($F377)&gt;0,1+IFERROR(SUMPRODUCT(TRANSPOSE('Input| Projects'!$AO377:$AQ377),INDEX('Input| Escalations'!$F$27:$L$29,,MATCH(S$9,'Input| Escalations'!$F$21:$L$21,0))),0),0)</f>
        <v>0</v>
      </c>
      <c r="L377" s="194" cm="1">
        <f t="array" ref="L377">IF(LEN($F377)&gt;0,1+IFERROR(SUMPRODUCT(TRANSPOSE('Input| Projects'!$AO377:$AQ377),INDEX('Input| Escalations'!$F$27:$L$29,,MATCH(T$9,'Input| Escalations'!$F$21:$L$21,0))),0),0)</f>
        <v>0</v>
      </c>
      <c r="M377" s="194" cm="1">
        <f t="array" ref="M377">IF(LEN($F377)&gt;0,1+IFERROR(SUMPRODUCT(TRANSPOSE('Input| Projects'!$AO377:$AQ377),INDEX('Input| Escalations'!$F$27:$L$29,,MATCH(U$9,'Input| Escalations'!$F$21:$L$21,0))),0),0)</f>
        <v>0</v>
      </c>
      <c r="N377" s="194" cm="1">
        <f t="array" ref="N377">IF(LEN($F377)&gt;0,1+IFERROR(SUMPRODUCT(TRANSPOSE('Input| Projects'!$AO377:$AQ377),INDEX('Input| Escalations'!$F$27:$L$29,,MATCH(V$9,'Input| Escalations'!$F$21:$L$21,0))),0),0)</f>
        <v>0</v>
      </c>
      <c r="O377" s="194" cm="1">
        <f t="array" ref="O377">IF(LEN($F377)&gt;0,1+IFERROR(SUMPRODUCT(TRANSPOSE('Input| Projects'!$AO377:$AQ377),INDEX('Input| Escalations'!$F$27:$L$29,,MATCH(W$9,'Input| Escalations'!$F$21:$L$21,0))),0),0)</f>
        <v>0</v>
      </c>
      <c r="P377" s="10"/>
      <c r="Q377" s="172">
        <f>IFERROR(IF(ISNUMBER(FIND("decision",'Input| Setup'!$F$6)),'Input| Projects'!Y377,'Input| Projects'!I377)*'Input| Escalations'!$I$17*I377,0)</f>
        <v>0</v>
      </c>
      <c r="R377" s="172">
        <f>IFERROR(IF(ISNUMBER(FIND("decision",'Input| Setup'!$F$6)),'Input| Projects'!Z377,'Input| Projects'!J377)*'Input| Escalations'!$I$17*J377,0)</f>
        <v>0</v>
      </c>
      <c r="S377" s="172">
        <f>IFERROR(IF(ISNUMBER(FIND("decision",'Input| Setup'!$F$6)),'Input| Projects'!AA377,'Input| Projects'!K377)*'Input| Escalations'!$I$17*K377,0)</f>
        <v>0</v>
      </c>
      <c r="T377" s="172">
        <f>IFERROR(IF(ISNUMBER(FIND("decision",'Input| Setup'!$F$6)),'Input| Projects'!AB377,'Input| Projects'!L377)*'Input| Escalations'!$I$17*L377,0)</f>
        <v>0</v>
      </c>
      <c r="U377" s="172">
        <f>IFERROR(IF(ISNUMBER(FIND("decision",'Input| Setup'!$F$6)),'Input| Projects'!AC377,'Input| Projects'!M377)*'Input| Escalations'!$I$17*M377,0)</f>
        <v>0</v>
      </c>
      <c r="V377" s="172">
        <f>IFERROR(IF(ISNUMBER(FIND("decision",'Input| Setup'!$F$6)),'Input| Projects'!AD377,'Input| Projects'!N377)*'Input| Escalations'!$I$17*N377,0)</f>
        <v>0</v>
      </c>
      <c r="W377" s="172">
        <f>IFERROR(IF(ISNUMBER(FIND("decision",'Input| Setup'!$F$6)),'Input| Projects'!AE377,'Input| Projects'!O377)*'Input| Escalations'!$I$17*O377,0)</f>
        <v>0</v>
      </c>
      <c r="X377" s="175"/>
      <c r="Y377" s="172">
        <f>IF(ISNUMBER(FIND("decision",'Input| Setup'!$F$6)),'Input| Projects'!AG377,'Input| Projects'!Q377)*I377*'Input| Escalations'!$I$17</f>
        <v>0</v>
      </c>
      <c r="Z377" s="172">
        <f>IF(ISNUMBER(FIND("decision",'Input| Setup'!$F$6)),'Input| Projects'!AH377,'Input| Projects'!R377)*J377*'Input| Escalations'!$I$17</f>
        <v>0</v>
      </c>
      <c r="AA377" s="172">
        <f>IF(ISNUMBER(FIND("decision",'Input| Setup'!$F$6)),'Input| Projects'!AI377,'Input| Projects'!S377)*K377*'Input| Escalations'!$I$17</f>
        <v>0</v>
      </c>
      <c r="AB377" s="172">
        <f>IF(ISNUMBER(FIND("decision",'Input| Setup'!$F$6)),'Input| Projects'!AJ377,'Input| Projects'!T377)*L377*'Input| Escalations'!$I$17</f>
        <v>0</v>
      </c>
      <c r="AC377" s="172">
        <f>IF(ISNUMBER(FIND("decision",'Input| Setup'!$F$6)),'Input| Projects'!AK377,'Input| Projects'!U377)*M377*'Input| Escalations'!$I$17</f>
        <v>0</v>
      </c>
      <c r="AD377" s="172">
        <f>IF(ISNUMBER(FIND("decision",'Input| Setup'!$F$6)),'Input| Projects'!AL377,'Input| Projects'!V377)*N377*'Input| Escalations'!$I$17</f>
        <v>0</v>
      </c>
      <c r="AE377" s="172">
        <f>IF(ISNUMBER(FIND("decision",'Input| Setup'!$F$6)),'Input| Projects'!AM377,'Input| Projects'!W377)*O377*'Input| Escalations'!$I$17</f>
        <v>0</v>
      </c>
      <c r="AF377" s="175"/>
      <c r="AG377" s="172" cm="1">
        <f t="array" ref="AG377">IFERROR(--('Input| Projects'!$AS377="Yes")*_xlfn.SWITCH('Input| Overheads'!$C$50,"Direct costs",'Calc| Overheads Allocation'!C$8*Q377,"Internal labour",'Calc| Overheads Allocation'!C$8*Q377*'Input| Projects'!$AO377,"DNSP defined",'Calc| Overheads Allocation'!C$78*'Input| Projects'!$AV377,0),0)</f>
        <v>0</v>
      </c>
      <c r="AH377" s="172" cm="1">
        <f t="array" ref="AH377">IFERROR(--('Input| Projects'!$AS377="Yes")*_xlfn.SWITCH('Input| Overheads'!$C$50,"Direct costs",'Calc| Overheads Allocation'!D$8*R377,"Internal labour",'Calc| Overheads Allocation'!D$8*R377*'Input| Projects'!$AO377,"DNSP defined",'Calc| Overheads Allocation'!D$78*'Input| Projects'!$AV377,0),0)</f>
        <v>0</v>
      </c>
      <c r="AI377" s="172" cm="1">
        <f t="array" ref="AI377">IFERROR(--('Input| Projects'!$AS377="Yes")*_xlfn.SWITCH('Input| Overheads'!$C$50,"Direct costs",'Calc| Overheads Allocation'!E$8*S377,"Internal labour",'Calc| Overheads Allocation'!E$8*S377*'Input| Projects'!$AO377,"DNSP defined",'Calc| Overheads Allocation'!E$78*'Input| Projects'!$AV377,0),0)</f>
        <v>0</v>
      </c>
      <c r="AJ377" s="172" cm="1">
        <f t="array" ref="AJ377">IFERROR(--('Input| Projects'!$AS377="Yes")*_xlfn.SWITCH('Input| Overheads'!$C$50,"Direct costs",'Calc| Overheads Allocation'!F$8*T377,"Internal labour",'Calc| Overheads Allocation'!F$8*T377*'Input| Projects'!$AO377,"DNSP defined",'Calc| Overheads Allocation'!F$78*'Input| Projects'!$AV377,0),0)</f>
        <v>0</v>
      </c>
      <c r="AK377" s="172" cm="1">
        <f t="array" ref="AK377">IFERROR(--('Input| Projects'!$AS377="Yes")*_xlfn.SWITCH('Input| Overheads'!$C$50,"Direct costs",'Calc| Overheads Allocation'!G$8*U377,"Internal labour",'Calc| Overheads Allocation'!G$8*U377*'Input| Projects'!$AO377,"DNSP defined",'Calc| Overheads Allocation'!G$78*'Input| Projects'!$AV377,0),0)</f>
        <v>0</v>
      </c>
      <c r="AL377" s="172" cm="1">
        <f t="array" ref="AL377">IFERROR(--('Input| Projects'!$AS377="Yes")*_xlfn.SWITCH('Input| Overheads'!$C$50,"Direct costs",'Calc| Overheads Allocation'!H$8*V377,"Internal labour",'Calc| Overheads Allocation'!H$8*V377*'Input| Projects'!$AO377,"DNSP defined",'Calc| Overheads Allocation'!H$78*'Input| Projects'!$AV377,0),0)</f>
        <v>0</v>
      </c>
      <c r="AM377" s="172" cm="1">
        <f t="array" ref="AM377">IFERROR(--('Input| Projects'!$AS377="Yes")*_xlfn.SWITCH('Input| Overheads'!$C$50,"Direct costs",'Calc| Overheads Allocation'!I$8*W377,"Internal labour",'Calc| Overheads Allocation'!I$8*W377*'Input| Projects'!$AO377,"DNSP defined",'Calc| Overheads Allocation'!I$78*'Input| Projects'!$AV377,0),0)</f>
        <v>0</v>
      </c>
      <c r="AN377" s="175"/>
      <c r="AO377" s="172" cm="1">
        <f t="array" ref="AO377">IFERROR(--('Input| Projects'!$AT377="Yes")*_xlfn.SWITCH('Input| Overheads'!$C$50,"Direct costs",'Calc| Overheads Allocation'!C$9*Q377,"Internal labour",'Calc| Overheads Allocation'!C$9*Q377*'Input| Projects'!$AO377,"DNSP defined",'Calc| Overheads Allocation'!C$79*'Input| Projects'!$AW377,0),0)</f>
        <v>0</v>
      </c>
      <c r="AP377" s="172" cm="1">
        <f t="array" ref="AP377">IFERROR(--('Input| Projects'!$AT377="Yes")*_xlfn.SWITCH('Input| Overheads'!$C$50,"Direct costs",'Calc| Overheads Allocation'!D$9*R377,"Internal labour",'Calc| Overheads Allocation'!D$9*R377*'Input| Projects'!$AO377,"DNSP defined",'Calc| Overheads Allocation'!D$79*'Input| Projects'!$AW377,0),0)</f>
        <v>0</v>
      </c>
      <c r="AQ377" s="172" cm="1">
        <f t="array" ref="AQ377">IFERROR(--('Input| Projects'!$AT377="Yes")*_xlfn.SWITCH('Input| Overheads'!$C$50,"Direct costs",'Calc| Overheads Allocation'!E$9*S377,"Internal labour",'Calc| Overheads Allocation'!E$9*S377*'Input| Projects'!$AO377,"DNSP defined",'Calc| Overheads Allocation'!E$79*'Input| Projects'!$AW377,0),0)</f>
        <v>0</v>
      </c>
      <c r="AR377" s="172" cm="1">
        <f t="array" ref="AR377">IFERROR(--('Input| Projects'!$AT377="Yes")*_xlfn.SWITCH('Input| Overheads'!$C$50,"Direct costs",'Calc| Overheads Allocation'!F$9*T377,"Internal labour",'Calc| Overheads Allocation'!F$9*T377*'Input| Projects'!$AO377,"DNSP defined",'Calc| Overheads Allocation'!F$79*'Input| Projects'!$AW377,0),0)</f>
        <v>0</v>
      </c>
      <c r="AS377" s="172" cm="1">
        <f t="array" ref="AS377">IFERROR(--('Input| Projects'!$AT377="Yes")*_xlfn.SWITCH('Input| Overheads'!$C$50,"Direct costs",'Calc| Overheads Allocation'!G$9*U377,"Internal labour",'Calc| Overheads Allocation'!G$9*U377*'Input| Projects'!$AO377,"DNSP defined",'Calc| Overheads Allocation'!G$79*'Input| Projects'!$AW377,0),0)</f>
        <v>0</v>
      </c>
      <c r="AT377" s="172" cm="1">
        <f t="array" ref="AT377">IFERROR(--('Input| Projects'!$AT377="Yes")*_xlfn.SWITCH('Input| Overheads'!$C$50,"Direct costs",'Calc| Overheads Allocation'!H$9*V377,"Internal labour",'Calc| Overheads Allocation'!H$9*V377*'Input| Projects'!$AO377,"DNSP defined",'Calc| Overheads Allocation'!H$79*'Input| Projects'!$AW377,0),0)</f>
        <v>0</v>
      </c>
      <c r="AU377" s="172" cm="1">
        <f t="array" ref="AU377">IFERROR(--('Input| Projects'!$AT377="Yes")*_xlfn.SWITCH('Input| Overheads'!$C$50,"Direct costs",'Calc| Overheads Allocation'!I$9*W377,"Internal labour",'Calc| Overheads Allocation'!I$9*W377*'Input| Projects'!$AO377,"DNSP defined",'Calc| Overheads Allocation'!I$79*'Input| Projects'!$AW377,0),0)</f>
        <v>0</v>
      </c>
      <c r="AV377" s="175"/>
      <c r="AW377" s="172">
        <f t="shared" si="134"/>
        <v>0</v>
      </c>
      <c r="AX377" s="172">
        <f t="shared" si="135"/>
        <v>0</v>
      </c>
      <c r="AY377" s="172">
        <f t="shared" si="136"/>
        <v>0</v>
      </c>
      <c r="AZ377" s="172">
        <f t="shared" si="137"/>
        <v>0</v>
      </c>
      <c r="BA377" s="172">
        <f t="shared" si="138"/>
        <v>0</v>
      </c>
      <c r="BB377" s="172">
        <f t="shared" si="139"/>
        <v>0</v>
      </c>
      <c r="BC377" s="172">
        <f t="shared" si="140"/>
        <v>0</v>
      </c>
      <c r="BD377" s="176"/>
      <c r="BE377" s="172">
        <f t="shared" si="141"/>
        <v>0</v>
      </c>
      <c r="BF377" s="172">
        <f t="shared" si="142"/>
        <v>0</v>
      </c>
      <c r="BG377" s="172">
        <f t="shared" si="143"/>
        <v>0</v>
      </c>
      <c r="BH377" s="172">
        <f t="shared" si="144"/>
        <v>0</v>
      </c>
      <c r="BI377" s="172">
        <f t="shared" si="145"/>
        <v>0</v>
      </c>
      <c r="BJ377" s="172">
        <f t="shared" si="146"/>
        <v>0</v>
      </c>
      <c r="BK377" s="172">
        <f t="shared" si="147"/>
        <v>0</v>
      </c>
      <c r="BL377" s="176"/>
      <c r="BM377" s="172">
        <f t="shared" si="126"/>
        <v>0</v>
      </c>
      <c r="BN377" s="172">
        <f t="shared" si="127"/>
        <v>0</v>
      </c>
      <c r="BO377" s="172">
        <f t="shared" si="128"/>
        <v>0</v>
      </c>
      <c r="BP377" s="172">
        <f t="shared" si="129"/>
        <v>0</v>
      </c>
      <c r="BQ377" s="172">
        <f t="shared" si="130"/>
        <v>0</v>
      </c>
      <c r="BR377" s="172">
        <f t="shared" si="131"/>
        <v>0</v>
      </c>
      <c r="BS377" s="172">
        <f t="shared" si="132"/>
        <v>0</v>
      </c>
      <c r="BT377" s="55"/>
      <c r="BU377" s="158">
        <f>SUMIF('Input| Projects'!$BA$8:$CX$8,RIGHT(BU$9,3),'Input| Projects'!$BA377:$CX377)</f>
        <v>0</v>
      </c>
      <c r="BV377" s="158">
        <f>SUMIF('Input| Projects'!$BA$8:$CX$8,RIGHT(BV$9,3),'Input| Projects'!$BA377:$CX377)</f>
        <v>0</v>
      </c>
      <c r="BW377" s="79" t="str">
        <f t="shared" si="133"/>
        <v/>
      </c>
    </row>
    <row r="378" spans="2:75" x14ac:dyDescent="0.2">
      <c r="B378" s="123">
        <f>IFERROR('Input| Projects'!B378,"")</f>
        <v>369</v>
      </c>
      <c r="C378" s="160" t="str">
        <f>IFERROR(IF('Input| Projects'!C378="","",'Input| Projects'!C378),"")</f>
        <v/>
      </c>
      <c r="D378" s="160" t="str">
        <f>IFERROR(IF('Input| Projects'!D378="","",'Input| Projects'!D378),"")</f>
        <v/>
      </c>
      <c r="E378" s="53"/>
      <c r="F378" s="160" t="str">
        <f>IF(LEN('Input| Projects'!F378)&gt;0,'Input| Projects'!F378,"")</f>
        <v/>
      </c>
      <c r="G378" s="160" t="str">
        <f>IF(LEN('Input| Projects'!G378)&gt;0,'Input| Projects'!G378,"")</f>
        <v/>
      </c>
      <c r="H378" s="10"/>
      <c r="I378" s="194" cm="1">
        <f t="array" ref="I378">IF(LEN($F378)&gt;0,1+IFERROR(SUMPRODUCT(TRANSPOSE('Input| Projects'!$AO378:$AQ378),INDEX('Input| Escalations'!$F$27:$L$29,,MATCH(Q$9,'Input| Escalations'!$F$21:$L$21,0))),0),0)</f>
        <v>0</v>
      </c>
      <c r="J378" s="194" cm="1">
        <f t="array" ref="J378">IF(LEN($F378)&gt;0,1+IFERROR(SUMPRODUCT(TRANSPOSE('Input| Projects'!$AO378:$AQ378),INDEX('Input| Escalations'!$F$27:$L$29,,MATCH(R$9,'Input| Escalations'!$F$21:$L$21,0))),0),0)</f>
        <v>0</v>
      </c>
      <c r="K378" s="194" cm="1">
        <f t="array" ref="K378">IF(LEN($F378)&gt;0,1+IFERROR(SUMPRODUCT(TRANSPOSE('Input| Projects'!$AO378:$AQ378),INDEX('Input| Escalations'!$F$27:$L$29,,MATCH(S$9,'Input| Escalations'!$F$21:$L$21,0))),0),0)</f>
        <v>0</v>
      </c>
      <c r="L378" s="194" cm="1">
        <f t="array" ref="L378">IF(LEN($F378)&gt;0,1+IFERROR(SUMPRODUCT(TRANSPOSE('Input| Projects'!$AO378:$AQ378),INDEX('Input| Escalations'!$F$27:$L$29,,MATCH(T$9,'Input| Escalations'!$F$21:$L$21,0))),0),0)</f>
        <v>0</v>
      </c>
      <c r="M378" s="194" cm="1">
        <f t="array" ref="M378">IF(LEN($F378)&gt;0,1+IFERROR(SUMPRODUCT(TRANSPOSE('Input| Projects'!$AO378:$AQ378),INDEX('Input| Escalations'!$F$27:$L$29,,MATCH(U$9,'Input| Escalations'!$F$21:$L$21,0))),0),0)</f>
        <v>0</v>
      </c>
      <c r="N378" s="194" cm="1">
        <f t="array" ref="N378">IF(LEN($F378)&gt;0,1+IFERROR(SUMPRODUCT(TRANSPOSE('Input| Projects'!$AO378:$AQ378),INDEX('Input| Escalations'!$F$27:$L$29,,MATCH(V$9,'Input| Escalations'!$F$21:$L$21,0))),0),0)</f>
        <v>0</v>
      </c>
      <c r="O378" s="194" cm="1">
        <f t="array" ref="O378">IF(LEN($F378)&gt;0,1+IFERROR(SUMPRODUCT(TRANSPOSE('Input| Projects'!$AO378:$AQ378),INDEX('Input| Escalations'!$F$27:$L$29,,MATCH(W$9,'Input| Escalations'!$F$21:$L$21,0))),0),0)</f>
        <v>0</v>
      </c>
      <c r="P378" s="10"/>
      <c r="Q378" s="172">
        <f>IFERROR(IF(ISNUMBER(FIND("decision",'Input| Setup'!$F$6)),'Input| Projects'!Y378,'Input| Projects'!I378)*'Input| Escalations'!$I$17*I378,0)</f>
        <v>0</v>
      </c>
      <c r="R378" s="172">
        <f>IFERROR(IF(ISNUMBER(FIND("decision",'Input| Setup'!$F$6)),'Input| Projects'!Z378,'Input| Projects'!J378)*'Input| Escalations'!$I$17*J378,0)</f>
        <v>0</v>
      </c>
      <c r="S378" s="172">
        <f>IFERROR(IF(ISNUMBER(FIND("decision",'Input| Setup'!$F$6)),'Input| Projects'!AA378,'Input| Projects'!K378)*'Input| Escalations'!$I$17*K378,0)</f>
        <v>0</v>
      </c>
      <c r="T378" s="172">
        <f>IFERROR(IF(ISNUMBER(FIND("decision",'Input| Setup'!$F$6)),'Input| Projects'!AB378,'Input| Projects'!L378)*'Input| Escalations'!$I$17*L378,0)</f>
        <v>0</v>
      </c>
      <c r="U378" s="172">
        <f>IFERROR(IF(ISNUMBER(FIND("decision",'Input| Setup'!$F$6)),'Input| Projects'!AC378,'Input| Projects'!M378)*'Input| Escalations'!$I$17*M378,0)</f>
        <v>0</v>
      </c>
      <c r="V378" s="172">
        <f>IFERROR(IF(ISNUMBER(FIND("decision",'Input| Setup'!$F$6)),'Input| Projects'!AD378,'Input| Projects'!N378)*'Input| Escalations'!$I$17*N378,0)</f>
        <v>0</v>
      </c>
      <c r="W378" s="172">
        <f>IFERROR(IF(ISNUMBER(FIND("decision",'Input| Setup'!$F$6)),'Input| Projects'!AE378,'Input| Projects'!O378)*'Input| Escalations'!$I$17*O378,0)</f>
        <v>0</v>
      </c>
      <c r="X378" s="175"/>
      <c r="Y378" s="172">
        <f>IF(ISNUMBER(FIND("decision",'Input| Setup'!$F$6)),'Input| Projects'!AG378,'Input| Projects'!Q378)*I378*'Input| Escalations'!$I$17</f>
        <v>0</v>
      </c>
      <c r="Z378" s="172">
        <f>IF(ISNUMBER(FIND("decision",'Input| Setup'!$F$6)),'Input| Projects'!AH378,'Input| Projects'!R378)*J378*'Input| Escalations'!$I$17</f>
        <v>0</v>
      </c>
      <c r="AA378" s="172">
        <f>IF(ISNUMBER(FIND("decision",'Input| Setup'!$F$6)),'Input| Projects'!AI378,'Input| Projects'!S378)*K378*'Input| Escalations'!$I$17</f>
        <v>0</v>
      </c>
      <c r="AB378" s="172">
        <f>IF(ISNUMBER(FIND("decision",'Input| Setup'!$F$6)),'Input| Projects'!AJ378,'Input| Projects'!T378)*L378*'Input| Escalations'!$I$17</f>
        <v>0</v>
      </c>
      <c r="AC378" s="172">
        <f>IF(ISNUMBER(FIND("decision",'Input| Setup'!$F$6)),'Input| Projects'!AK378,'Input| Projects'!U378)*M378*'Input| Escalations'!$I$17</f>
        <v>0</v>
      </c>
      <c r="AD378" s="172">
        <f>IF(ISNUMBER(FIND("decision",'Input| Setup'!$F$6)),'Input| Projects'!AL378,'Input| Projects'!V378)*N378*'Input| Escalations'!$I$17</f>
        <v>0</v>
      </c>
      <c r="AE378" s="172">
        <f>IF(ISNUMBER(FIND("decision",'Input| Setup'!$F$6)),'Input| Projects'!AM378,'Input| Projects'!W378)*O378*'Input| Escalations'!$I$17</f>
        <v>0</v>
      </c>
      <c r="AF378" s="175"/>
      <c r="AG378" s="172" cm="1">
        <f t="array" ref="AG378">IFERROR(--('Input| Projects'!$AS378="Yes")*_xlfn.SWITCH('Input| Overheads'!$C$50,"Direct costs",'Calc| Overheads Allocation'!C$8*Q378,"Internal labour",'Calc| Overheads Allocation'!C$8*Q378*'Input| Projects'!$AO378,"DNSP defined",'Calc| Overheads Allocation'!C$78*'Input| Projects'!$AV378,0),0)</f>
        <v>0</v>
      </c>
      <c r="AH378" s="172" cm="1">
        <f t="array" ref="AH378">IFERROR(--('Input| Projects'!$AS378="Yes")*_xlfn.SWITCH('Input| Overheads'!$C$50,"Direct costs",'Calc| Overheads Allocation'!D$8*R378,"Internal labour",'Calc| Overheads Allocation'!D$8*R378*'Input| Projects'!$AO378,"DNSP defined",'Calc| Overheads Allocation'!D$78*'Input| Projects'!$AV378,0),0)</f>
        <v>0</v>
      </c>
      <c r="AI378" s="172" cm="1">
        <f t="array" ref="AI378">IFERROR(--('Input| Projects'!$AS378="Yes")*_xlfn.SWITCH('Input| Overheads'!$C$50,"Direct costs",'Calc| Overheads Allocation'!E$8*S378,"Internal labour",'Calc| Overheads Allocation'!E$8*S378*'Input| Projects'!$AO378,"DNSP defined",'Calc| Overheads Allocation'!E$78*'Input| Projects'!$AV378,0),0)</f>
        <v>0</v>
      </c>
      <c r="AJ378" s="172" cm="1">
        <f t="array" ref="AJ378">IFERROR(--('Input| Projects'!$AS378="Yes")*_xlfn.SWITCH('Input| Overheads'!$C$50,"Direct costs",'Calc| Overheads Allocation'!F$8*T378,"Internal labour",'Calc| Overheads Allocation'!F$8*T378*'Input| Projects'!$AO378,"DNSP defined",'Calc| Overheads Allocation'!F$78*'Input| Projects'!$AV378,0),0)</f>
        <v>0</v>
      </c>
      <c r="AK378" s="172" cm="1">
        <f t="array" ref="AK378">IFERROR(--('Input| Projects'!$AS378="Yes")*_xlfn.SWITCH('Input| Overheads'!$C$50,"Direct costs",'Calc| Overheads Allocation'!G$8*U378,"Internal labour",'Calc| Overheads Allocation'!G$8*U378*'Input| Projects'!$AO378,"DNSP defined",'Calc| Overheads Allocation'!G$78*'Input| Projects'!$AV378,0),0)</f>
        <v>0</v>
      </c>
      <c r="AL378" s="172" cm="1">
        <f t="array" ref="AL378">IFERROR(--('Input| Projects'!$AS378="Yes")*_xlfn.SWITCH('Input| Overheads'!$C$50,"Direct costs",'Calc| Overheads Allocation'!H$8*V378,"Internal labour",'Calc| Overheads Allocation'!H$8*V378*'Input| Projects'!$AO378,"DNSP defined",'Calc| Overheads Allocation'!H$78*'Input| Projects'!$AV378,0),0)</f>
        <v>0</v>
      </c>
      <c r="AM378" s="172" cm="1">
        <f t="array" ref="AM378">IFERROR(--('Input| Projects'!$AS378="Yes")*_xlfn.SWITCH('Input| Overheads'!$C$50,"Direct costs",'Calc| Overheads Allocation'!I$8*W378,"Internal labour",'Calc| Overheads Allocation'!I$8*W378*'Input| Projects'!$AO378,"DNSP defined",'Calc| Overheads Allocation'!I$78*'Input| Projects'!$AV378,0),0)</f>
        <v>0</v>
      </c>
      <c r="AN378" s="175"/>
      <c r="AO378" s="172" cm="1">
        <f t="array" ref="AO378">IFERROR(--('Input| Projects'!$AT378="Yes")*_xlfn.SWITCH('Input| Overheads'!$C$50,"Direct costs",'Calc| Overheads Allocation'!C$9*Q378,"Internal labour",'Calc| Overheads Allocation'!C$9*Q378*'Input| Projects'!$AO378,"DNSP defined",'Calc| Overheads Allocation'!C$79*'Input| Projects'!$AW378,0),0)</f>
        <v>0</v>
      </c>
      <c r="AP378" s="172" cm="1">
        <f t="array" ref="AP378">IFERROR(--('Input| Projects'!$AT378="Yes")*_xlfn.SWITCH('Input| Overheads'!$C$50,"Direct costs",'Calc| Overheads Allocation'!D$9*R378,"Internal labour",'Calc| Overheads Allocation'!D$9*R378*'Input| Projects'!$AO378,"DNSP defined",'Calc| Overheads Allocation'!D$79*'Input| Projects'!$AW378,0),0)</f>
        <v>0</v>
      </c>
      <c r="AQ378" s="172" cm="1">
        <f t="array" ref="AQ378">IFERROR(--('Input| Projects'!$AT378="Yes")*_xlfn.SWITCH('Input| Overheads'!$C$50,"Direct costs",'Calc| Overheads Allocation'!E$9*S378,"Internal labour",'Calc| Overheads Allocation'!E$9*S378*'Input| Projects'!$AO378,"DNSP defined",'Calc| Overheads Allocation'!E$79*'Input| Projects'!$AW378,0),0)</f>
        <v>0</v>
      </c>
      <c r="AR378" s="172" cm="1">
        <f t="array" ref="AR378">IFERROR(--('Input| Projects'!$AT378="Yes")*_xlfn.SWITCH('Input| Overheads'!$C$50,"Direct costs",'Calc| Overheads Allocation'!F$9*T378,"Internal labour",'Calc| Overheads Allocation'!F$9*T378*'Input| Projects'!$AO378,"DNSP defined",'Calc| Overheads Allocation'!F$79*'Input| Projects'!$AW378,0),0)</f>
        <v>0</v>
      </c>
      <c r="AS378" s="172" cm="1">
        <f t="array" ref="AS378">IFERROR(--('Input| Projects'!$AT378="Yes")*_xlfn.SWITCH('Input| Overheads'!$C$50,"Direct costs",'Calc| Overheads Allocation'!G$9*U378,"Internal labour",'Calc| Overheads Allocation'!G$9*U378*'Input| Projects'!$AO378,"DNSP defined",'Calc| Overheads Allocation'!G$79*'Input| Projects'!$AW378,0),0)</f>
        <v>0</v>
      </c>
      <c r="AT378" s="172" cm="1">
        <f t="array" ref="AT378">IFERROR(--('Input| Projects'!$AT378="Yes")*_xlfn.SWITCH('Input| Overheads'!$C$50,"Direct costs",'Calc| Overheads Allocation'!H$9*V378,"Internal labour",'Calc| Overheads Allocation'!H$9*V378*'Input| Projects'!$AO378,"DNSP defined",'Calc| Overheads Allocation'!H$79*'Input| Projects'!$AW378,0),0)</f>
        <v>0</v>
      </c>
      <c r="AU378" s="172" cm="1">
        <f t="array" ref="AU378">IFERROR(--('Input| Projects'!$AT378="Yes")*_xlfn.SWITCH('Input| Overheads'!$C$50,"Direct costs",'Calc| Overheads Allocation'!I$9*W378,"Internal labour",'Calc| Overheads Allocation'!I$9*W378*'Input| Projects'!$AO378,"DNSP defined",'Calc| Overheads Allocation'!I$79*'Input| Projects'!$AW378,0),0)</f>
        <v>0</v>
      </c>
      <c r="AV378" s="175"/>
      <c r="AW378" s="172">
        <f t="shared" si="134"/>
        <v>0</v>
      </c>
      <c r="AX378" s="172">
        <f t="shared" si="135"/>
        <v>0</v>
      </c>
      <c r="AY378" s="172">
        <f t="shared" si="136"/>
        <v>0</v>
      </c>
      <c r="AZ378" s="172">
        <f t="shared" si="137"/>
        <v>0</v>
      </c>
      <c r="BA378" s="172">
        <f t="shared" si="138"/>
        <v>0</v>
      </c>
      <c r="BB378" s="172">
        <f t="shared" si="139"/>
        <v>0</v>
      </c>
      <c r="BC378" s="172">
        <f t="shared" si="140"/>
        <v>0</v>
      </c>
      <c r="BD378" s="176"/>
      <c r="BE378" s="172">
        <f t="shared" si="141"/>
        <v>0</v>
      </c>
      <c r="BF378" s="172">
        <f t="shared" si="142"/>
        <v>0</v>
      </c>
      <c r="BG378" s="172">
        <f t="shared" si="143"/>
        <v>0</v>
      </c>
      <c r="BH378" s="172">
        <f t="shared" si="144"/>
        <v>0</v>
      </c>
      <c r="BI378" s="172">
        <f t="shared" si="145"/>
        <v>0</v>
      </c>
      <c r="BJ378" s="172">
        <f t="shared" si="146"/>
        <v>0</v>
      </c>
      <c r="BK378" s="172">
        <f t="shared" si="147"/>
        <v>0</v>
      </c>
      <c r="BL378" s="176"/>
      <c r="BM378" s="172">
        <f t="shared" si="126"/>
        <v>0</v>
      </c>
      <c r="BN378" s="172">
        <f t="shared" si="127"/>
        <v>0</v>
      </c>
      <c r="BO378" s="172">
        <f t="shared" si="128"/>
        <v>0</v>
      </c>
      <c r="BP378" s="172">
        <f t="shared" si="129"/>
        <v>0</v>
      </c>
      <c r="BQ378" s="172">
        <f t="shared" si="130"/>
        <v>0</v>
      </c>
      <c r="BR378" s="172">
        <f t="shared" si="131"/>
        <v>0</v>
      </c>
      <c r="BS378" s="172">
        <f t="shared" si="132"/>
        <v>0</v>
      </c>
      <c r="BT378" s="55"/>
      <c r="BU378" s="158">
        <f>SUMIF('Input| Projects'!$BA$8:$CX$8,RIGHT(BU$9,3),'Input| Projects'!$BA378:$CX378)</f>
        <v>0</v>
      </c>
      <c r="BV378" s="158">
        <f>SUMIF('Input| Projects'!$BA$8:$CX$8,RIGHT(BV$9,3),'Input| Projects'!$BA378:$CX378)</f>
        <v>0</v>
      </c>
      <c r="BW378" s="79" t="str">
        <f t="shared" si="133"/>
        <v/>
      </c>
    </row>
    <row r="379" spans="2:75" x14ac:dyDescent="0.2">
      <c r="B379" s="123">
        <f>IFERROR('Input| Projects'!B379,"")</f>
        <v>370</v>
      </c>
      <c r="C379" s="160" t="str">
        <f>IFERROR(IF('Input| Projects'!C379="","",'Input| Projects'!C379),"")</f>
        <v/>
      </c>
      <c r="D379" s="160" t="str">
        <f>IFERROR(IF('Input| Projects'!D379="","",'Input| Projects'!D379),"")</f>
        <v/>
      </c>
      <c r="E379" s="53"/>
      <c r="F379" s="160" t="str">
        <f>IF(LEN('Input| Projects'!F379)&gt;0,'Input| Projects'!F379,"")</f>
        <v/>
      </c>
      <c r="G379" s="160" t="str">
        <f>IF(LEN('Input| Projects'!G379)&gt;0,'Input| Projects'!G379,"")</f>
        <v/>
      </c>
      <c r="H379" s="10"/>
      <c r="I379" s="194" cm="1">
        <f t="array" ref="I379">IF(LEN($F379)&gt;0,1+IFERROR(SUMPRODUCT(TRANSPOSE('Input| Projects'!$AO379:$AQ379),INDEX('Input| Escalations'!$F$27:$L$29,,MATCH(Q$9,'Input| Escalations'!$F$21:$L$21,0))),0),0)</f>
        <v>0</v>
      </c>
      <c r="J379" s="194" cm="1">
        <f t="array" ref="J379">IF(LEN($F379)&gt;0,1+IFERROR(SUMPRODUCT(TRANSPOSE('Input| Projects'!$AO379:$AQ379),INDEX('Input| Escalations'!$F$27:$L$29,,MATCH(R$9,'Input| Escalations'!$F$21:$L$21,0))),0),0)</f>
        <v>0</v>
      </c>
      <c r="K379" s="194" cm="1">
        <f t="array" ref="K379">IF(LEN($F379)&gt;0,1+IFERROR(SUMPRODUCT(TRANSPOSE('Input| Projects'!$AO379:$AQ379),INDEX('Input| Escalations'!$F$27:$L$29,,MATCH(S$9,'Input| Escalations'!$F$21:$L$21,0))),0),0)</f>
        <v>0</v>
      </c>
      <c r="L379" s="194" cm="1">
        <f t="array" ref="L379">IF(LEN($F379)&gt;0,1+IFERROR(SUMPRODUCT(TRANSPOSE('Input| Projects'!$AO379:$AQ379),INDEX('Input| Escalations'!$F$27:$L$29,,MATCH(T$9,'Input| Escalations'!$F$21:$L$21,0))),0),0)</f>
        <v>0</v>
      </c>
      <c r="M379" s="194" cm="1">
        <f t="array" ref="M379">IF(LEN($F379)&gt;0,1+IFERROR(SUMPRODUCT(TRANSPOSE('Input| Projects'!$AO379:$AQ379),INDEX('Input| Escalations'!$F$27:$L$29,,MATCH(U$9,'Input| Escalations'!$F$21:$L$21,0))),0),0)</f>
        <v>0</v>
      </c>
      <c r="N379" s="194" cm="1">
        <f t="array" ref="N379">IF(LEN($F379)&gt;0,1+IFERROR(SUMPRODUCT(TRANSPOSE('Input| Projects'!$AO379:$AQ379),INDEX('Input| Escalations'!$F$27:$L$29,,MATCH(V$9,'Input| Escalations'!$F$21:$L$21,0))),0),0)</f>
        <v>0</v>
      </c>
      <c r="O379" s="194" cm="1">
        <f t="array" ref="O379">IF(LEN($F379)&gt;0,1+IFERROR(SUMPRODUCT(TRANSPOSE('Input| Projects'!$AO379:$AQ379),INDEX('Input| Escalations'!$F$27:$L$29,,MATCH(W$9,'Input| Escalations'!$F$21:$L$21,0))),0),0)</f>
        <v>0</v>
      </c>
      <c r="P379" s="10"/>
      <c r="Q379" s="172">
        <f>IFERROR(IF(ISNUMBER(FIND("decision",'Input| Setup'!$F$6)),'Input| Projects'!Y379,'Input| Projects'!I379)*'Input| Escalations'!$I$17*I379,0)</f>
        <v>0</v>
      </c>
      <c r="R379" s="172">
        <f>IFERROR(IF(ISNUMBER(FIND("decision",'Input| Setup'!$F$6)),'Input| Projects'!Z379,'Input| Projects'!J379)*'Input| Escalations'!$I$17*J379,0)</f>
        <v>0</v>
      </c>
      <c r="S379" s="172">
        <f>IFERROR(IF(ISNUMBER(FIND("decision",'Input| Setup'!$F$6)),'Input| Projects'!AA379,'Input| Projects'!K379)*'Input| Escalations'!$I$17*K379,0)</f>
        <v>0</v>
      </c>
      <c r="T379" s="172">
        <f>IFERROR(IF(ISNUMBER(FIND("decision",'Input| Setup'!$F$6)),'Input| Projects'!AB379,'Input| Projects'!L379)*'Input| Escalations'!$I$17*L379,0)</f>
        <v>0</v>
      </c>
      <c r="U379" s="172">
        <f>IFERROR(IF(ISNUMBER(FIND("decision",'Input| Setup'!$F$6)),'Input| Projects'!AC379,'Input| Projects'!M379)*'Input| Escalations'!$I$17*M379,0)</f>
        <v>0</v>
      </c>
      <c r="V379" s="172">
        <f>IFERROR(IF(ISNUMBER(FIND("decision",'Input| Setup'!$F$6)),'Input| Projects'!AD379,'Input| Projects'!N379)*'Input| Escalations'!$I$17*N379,0)</f>
        <v>0</v>
      </c>
      <c r="W379" s="172">
        <f>IFERROR(IF(ISNUMBER(FIND("decision",'Input| Setup'!$F$6)),'Input| Projects'!AE379,'Input| Projects'!O379)*'Input| Escalations'!$I$17*O379,0)</f>
        <v>0</v>
      </c>
      <c r="X379" s="175"/>
      <c r="Y379" s="172">
        <f>IF(ISNUMBER(FIND("decision",'Input| Setup'!$F$6)),'Input| Projects'!AG379,'Input| Projects'!Q379)*I379*'Input| Escalations'!$I$17</f>
        <v>0</v>
      </c>
      <c r="Z379" s="172">
        <f>IF(ISNUMBER(FIND("decision",'Input| Setup'!$F$6)),'Input| Projects'!AH379,'Input| Projects'!R379)*J379*'Input| Escalations'!$I$17</f>
        <v>0</v>
      </c>
      <c r="AA379" s="172">
        <f>IF(ISNUMBER(FIND("decision",'Input| Setup'!$F$6)),'Input| Projects'!AI379,'Input| Projects'!S379)*K379*'Input| Escalations'!$I$17</f>
        <v>0</v>
      </c>
      <c r="AB379" s="172">
        <f>IF(ISNUMBER(FIND("decision",'Input| Setup'!$F$6)),'Input| Projects'!AJ379,'Input| Projects'!T379)*L379*'Input| Escalations'!$I$17</f>
        <v>0</v>
      </c>
      <c r="AC379" s="172">
        <f>IF(ISNUMBER(FIND("decision",'Input| Setup'!$F$6)),'Input| Projects'!AK379,'Input| Projects'!U379)*M379*'Input| Escalations'!$I$17</f>
        <v>0</v>
      </c>
      <c r="AD379" s="172">
        <f>IF(ISNUMBER(FIND("decision",'Input| Setup'!$F$6)),'Input| Projects'!AL379,'Input| Projects'!V379)*N379*'Input| Escalations'!$I$17</f>
        <v>0</v>
      </c>
      <c r="AE379" s="172">
        <f>IF(ISNUMBER(FIND("decision",'Input| Setup'!$F$6)),'Input| Projects'!AM379,'Input| Projects'!W379)*O379*'Input| Escalations'!$I$17</f>
        <v>0</v>
      </c>
      <c r="AF379" s="175"/>
      <c r="AG379" s="172" cm="1">
        <f t="array" ref="AG379">IFERROR(--('Input| Projects'!$AS379="Yes")*_xlfn.SWITCH('Input| Overheads'!$C$50,"Direct costs",'Calc| Overheads Allocation'!C$8*Q379,"Internal labour",'Calc| Overheads Allocation'!C$8*Q379*'Input| Projects'!$AO379,"DNSP defined",'Calc| Overheads Allocation'!C$78*'Input| Projects'!$AV379,0),0)</f>
        <v>0</v>
      </c>
      <c r="AH379" s="172" cm="1">
        <f t="array" ref="AH379">IFERROR(--('Input| Projects'!$AS379="Yes")*_xlfn.SWITCH('Input| Overheads'!$C$50,"Direct costs",'Calc| Overheads Allocation'!D$8*R379,"Internal labour",'Calc| Overheads Allocation'!D$8*R379*'Input| Projects'!$AO379,"DNSP defined",'Calc| Overheads Allocation'!D$78*'Input| Projects'!$AV379,0),0)</f>
        <v>0</v>
      </c>
      <c r="AI379" s="172" cm="1">
        <f t="array" ref="AI379">IFERROR(--('Input| Projects'!$AS379="Yes")*_xlfn.SWITCH('Input| Overheads'!$C$50,"Direct costs",'Calc| Overheads Allocation'!E$8*S379,"Internal labour",'Calc| Overheads Allocation'!E$8*S379*'Input| Projects'!$AO379,"DNSP defined",'Calc| Overheads Allocation'!E$78*'Input| Projects'!$AV379,0),0)</f>
        <v>0</v>
      </c>
      <c r="AJ379" s="172" cm="1">
        <f t="array" ref="AJ379">IFERROR(--('Input| Projects'!$AS379="Yes")*_xlfn.SWITCH('Input| Overheads'!$C$50,"Direct costs",'Calc| Overheads Allocation'!F$8*T379,"Internal labour",'Calc| Overheads Allocation'!F$8*T379*'Input| Projects'!$AO379,"DNSP defined",'Calc| Overheads Allocation'!F$78*'Input| Projects'!$AV379,0),0)</f>
        <v>0</v>
      </c>
      <c r="AK379" s="172" cm="1">
        <f t="array" ref="AK379">IFERROR(--('Input| Projects'!$AS379="Yes")*_xlfn.SWITCH('Input| Overheads'!$C$50,"Direct costs",'Calc| Overheads Allocation'!G$8*U379,"Internal labour",'Calc| Overheads Allocation'!G$8*U379*'Input| Projects'!$AO379,"DNSP defined",'Calc| Overheads Allocation'!G$78*'Input| Projects'!$AV379,0),0)</f>
        <v>0</v>
      </c>
      <c r="AL379" s="172" cm="1">
        <f t="array" ref="AL379">IFERROR(--('Input| Projects'!$AS379="Yes")*_xlfn.SWITCH('Input| Overheads'!$C$50,"Direct costs",'Calc| Overheads Allocation'!H$8*V379,"Internal labour",'Calc| Overheads Allocation'!H$8*V379*'Input| Projects'!$AO379,"DNSP defined",'Calc| Overheads Allocation'!H$78*'Input| Projects'!$AV379,0),0)</f>
        <v>0</v>
      </c>
      <c r="AM379" s="172" cm="1">
        <f t="array" ref="AM379">IFERROR(--('Input| Projects'!$AS379="Yes")*_xlfn.SWITCH('Input| Overheads'!$C$50,"Direct costs",'Calc| Overheads Allocation'!I$8*W379,"Internal labour",'Calc| Overheads Allocation'!I$8*W379*'Input| Projects'!$AO379,"DNSP defined",'Calc| Overheads Allocation'!I$78*'Input| Projects'!$AV379,0),0)</f>
        <v>0</v>
      </c>
      <c r="AN379" s="175"/>
      <c r="AO379" s="172" cm="1">
        <f t="array" ref="AO379">IFERROR(--('Input| Projects'!$AT379="Yes")*_xlfn.SWITCH('Input| Overheads'!$C$50,"Direct costs",'Calc| Overheads Allocation'!C$9*Q379,"Internal labour",'Calc| Overheads Allocation'!C$9*Q379*'Input| Projects'!$AO379,"DNSP defined",'Calc| Overheads Allocation'!C$79*'Input| Projects'!$AW379,0),0)</f>
        <v>0</v>
      </c>
      <c r="AP379" s="172" cm="1">
        <f t="array" ref="AP379">IFERROR(--('Input| Projects'!$AT379="Yes")*_xlfn.SWITCH('Input| Overheads'!$C$50,"Direct costs",'Calc| Overheads Allocation'!D$9*R379,"Internal labour",'Calc| Overheads Allocation'!D$9*R379*'Input| Projects'!$AO379,"DNSP defined",'Calc| Overheads Allocation'!D$79*'Input| Projects'!$AW379,0),0)</f>
        <v>0</v>
      </c>
      <c r="AQ379" s="172" cm="1">
        <f t="array" ref="AQ379">IFERROR(--('Input| Projects'!$AT379="Yes")*_xlfn.SWITCH('Input| Overheads'!$C$50,"Direct costs",'Calc| Overheads Allocation'!E$9*S379,"Internal labour",'Calc| Overheads Allocation'!E$9*S379*'Input| Projects'!$AO379,"DNSP defined",'Calc| Overheads Allocation'!E$79*'Input| Projects'!$AW379,0),0)</f>
        <v>0</v>
      </c>
      <c r="AR379" s="172" cm="1">
        <f t="array" ref="AR379">IFERROR(--('Input| Projects'!$AT379="Yes")*_xlfn.SWITCH('Input| Overheads'!$C$50,"Direct costs",'Calc| Overheads Allocation'!F$9*T379,"Internal labour",'Calc| Overheads Allocation'!F$9*T379*'Input| Projects'!$AO379,"DNSP defined",'Calc| Overheads Allocation'!F$79*'Input| Projects'!$AW379,0),0)</f>
        <v>0</v>
      </c>
      <c r="AS379" s="172" cm="1">
        <f t="array" ref="AS379">IFERROR(--('Input| Projects'!$AT379="Yes")*_xlfn.SWITCH('Input| Overheads'!$C$50,"Direct costs",'Calc| Overheads Allocation'!G$9*U379,"Internal labour",'Calc| Overheads Allocation'!G$9*U379*'Input| Projects'!$AO379,"DNSP defined",'Calc| Overheads Allocation'!G$79*'Input| Projects'!$AW379,0),0)</f>
        <v>0</v>
      </c>
      <c r="AT379" s="172" cm="1">
        <f t="array" ref="AT379">IFERROR(--('Input| Projects'!$AT379="Yes")*_xlfn.SWITCH('Input| Overheads'!$C$50,"Direct costs",'Calc| Overheads Allocation'!H$9*V379,"Internal labour",'Calc| Overheads Allocation'!H$9*V379*'Input| Projects'!$AO379,"DNSP defined",'Calc| Overheads Allocation'!H$79*'Input| Projects'!$AW379,0),0)</f>
        <v>0</v>
      </c>
      <c r="AU379" s="172" cm="1">
        <f t="array" ref="AU379">IFERROR(--('Input| Projects'!$AT379="Yes")*_xlfn.SWITCH('Input| Overheads'!$C$50,"Direct costs",'Calc| Overheads Allocation'!I$9*W379,"Internal labour",'Calc| Overheads Allocation'!I$9*W379*'Input| Projects'!$AO379,"DNSP defined",'Calc| Overheads Allocation'!I$79*'Input| Projects'!$AW379,0),0)</f>
        <v>0</v>
      </c>
      <c r="AV379" s="175"/>
      <c r="AW379" s="172">
        <f t="shared" si="134"/>
        <v>0</v>
      </c>
      <c r="AX379" s="172">
        <f t="shared" si="135"/>
        <v>0</v>
      </c>
      <c r="AY379" s="172">
        <f t="shared" si="136"/>
        <v>0</v>
      </c>
      <c r="AZ379" s="172">
        <f t="shared" si="137"/>
        <v>0</v>
      </c>
      <c r="BA379" s="172">
        <f t="shared" si="138"/>
        <v>0</v>
      </c>
      <c r="BB379" s="172">
        <f t="shared" si="139"/>
        <v>0</v>
      </c>
      <c r="BC379" s="172">
        <f t="shared" si="140"/>
        <v>0</v>
      </c>
      <c r="BD379" s="176"/>
      <c r="BE379" s="172">
        <f t="shared" si="141"/>
        <v>0</v>
      </c>
      <c r="BF379" s="172">
        <f t="shared" si="142"/>
        <v>0</v>
      </c>
      <c r="BG379" s="172">
        <f t="shared" si="143"/>
        <v>0</v>
      </c>
      <c r="BH379" s="172">
        <f t="shared" si="144"/>
        <v>0</v>
      </c>
      <c r="BI379" s="172">
        <f t="shared" si="145"/>
        <v>0</v>
      </c>
      <c r="BJ379" s="172">
        <f t="shared" si="146"/>
        <v>0</v>
      </c>
      <c r="BK379" s="172">
        <f t="shared" si="147"/>
        <v>0</v>
      </c>
      <c r="BL379" s="176"/>
      <c r="BM379" s="172">
        <f t="shared" si="126"/>
        <v>0</v>
      </c>
      <c r="BN379" s="172">
        <f t="shared" si="127"/>
        <v>0</v>
      </c>
      <c r="BO379" s="172">
        <f t="shared" si="128"/>
        <v>0</v>
      </c>
      <c r="BP379" s="172">
        <f t="shared" si="129"/>
        <v>0</v>
      </c>
      <c r="BQ379" s="172">
        <f t="shared" si="130"/>
        <v>0</v>
      </c>
      <c r="BR379" s="172">
        <f t="shared" si="131"/>
        <v>0</v>
      </c>
      <c r="BS379" s="172">
        <f t="shared" si="132"/>
        <v>0</v>
      </c>
      <c r="BT379" s="55"/>
      <c r="BU379" s="158">
        <f>SUMIF('Input| Projects'!$BA$8:$CX$8,RIGHT(BU$9,3),'Input| Projects'!$BA379:$CX379)</f>
        <v>0</v>
      </c>
      <c r="BV379" s="158">
        <f>SUMIF('Input| Projects'!$BA$8:$CX$8,RIGHT(BV$9,3),'Input| Projects'!$BA379:$CX379)</f>
        <v>0</v>
      </c>
      <c r="BW379" s="79" t="str">
        <f t="shared" si="133"/>
        <v/>
      </c>
    </row>
    <row r="380" spans="2:75" x14ac:dyDescent="0.2">
      <c r="B380" s="123">
        <f>IFERROR('Input| Projects'!B380,"")</f>
        <v>371</v>
      </c>
      <c r="C380" s="160" t="str">
        <f>IFERROR(IF('Input| Projects'!C380="","",'Input| Projects'!C380),"")</f>
        <v/>
      </c>
      <c r="D380" s="160" t="str">
        <f>IFERROR(IF('Input| Projects'!D380="","",'Input| Projects'!D380),"")</f>
        <v/>
      </c>
      <c r="E380" s="53"/>
      <c r="F380" s="160" t="str">
        <f>IF(LEN('Input| Projects'!F380)&gt;0,'Input| Projects'!F380,"")</f>
        <v/>
      </c>
      <c r="G380" s="160" t="str">
        <f>IF(LEN('Input| Projects'!G380)&gt;0,'Input| Projects'!G380,"")</f>
        <v/>
      </c>
      <c r="H380" s="10"/>
      <c r="I380" s="194" cm="1">
        <f t="array" ref="I380">IF(LEN($F380)&gt;0,1+IFERROR(SUMPRODUCT(TRANSPOSE('Input| Projects'!$AO380:$AQ380),INDEX('Input| Escalations'!$F$27:$L$29,,MATCH(Q$9,'Input| Escalations'!$F$21:$L$21,0))),0),0)</f>
        <v>0</v>
      </c>
      <c r="J380" s="194" cm="1">
        <f t="array" ref="J380">IF(LEN($F380)&gt;0,1+IFERROR(SUMPRODUCT(TRANSPOSE('Input| Projects'!$AO380:$AQ380),INDEX('Input| Escalations'!$F$27:$L$29,,MATCH(R$9,'Input| Escalations'!$F$21:$L$21,0))),0),0)</f>
        <v>0</v>
      </c>
      <c r="K380" s="194" cm="1">
        <f t="array" ref="K380">IF(LEN($F380)&gt;0,1+IFERROR(SUMPRODUCT(TRANSPOSE('Input| Projects'!$AO380:$AQ380),INDEX('Input| Escalations'!$F$27:$L$29,,MATCH(S$9,'Input| Escalations'!$F$21:$L$21,0))),0),0)</f>
        <v>0</v>
      </c>
      <c r="L380" s="194" cm="1">
        <f t="array" ref="L380">IF(LEN($F380)&gt;0,1+IFERROR(SUMPRODUCT(TRANSPOSE('Input| Projects'!$AO380:$AQ380),INDEX('Input| Escalations'!$F$27:$L$29,,MATCH(T$9,'Input| Escalations'!$F$21:$L$21,0))),0),0)</f>
        <v>0</v>
      </c>
      <c r="M380" s="194" cm="1">
        <f t="array" ref="M380">IF(LEN($F380)&gt;0,1+IFERROR(SUMPRODUCT(TRANSPOSE('Input| Projects'!$AO380:$AQ380),INDEX('Input| Escalations'!$F$27:$L$29,,MATCH(U$9,'Input| Escalations'!$F$21:$L$21,0))),0),0)</f>
        <v>0</v>
      </c>
      <c r="N380" s="194" cm="1">
        <f t="array" ref="N380">IF(LEN($F380)&gt;0,1+IFERROR(SUMPRODUCT(TRANSPOSE('Input| Projects'!$AO380:$AQ380),INDEX('Input| Escalations'!$F$27:$L$29,,MATCH(V$9,'Input| Escalations'!$F$21:$L$21,0))),0),0)</f>
        <v>0</v>
      </c>
      <c r="O380" s="194" cm="1">
        <f t="array" ref="O380">IF(LEN($F380)&gt;0,1+IFERROR(SUMPRODUCT(TRANSPOSE('Input| Projects'!$AO380:$AQ380),INDEX('Input| Escalations'!$F$27:$L$29,,MATCH(W$9,'Input| Escalations'!$F$21:$L$21,0))),0),0)</f>
        <v>0</v>
      </c>
      <c r="P380" s="10"/>
      <c r="Q380" s="172">
        <f>IFERROR(IF(ISNUMBER(FIND("decision",'Input| Setup'!$F$6)),'Input| Projects'!Y380,'Input| Projects'!I380)*'Input| Escalations'!$I$17*I380,0)</f>
        <v>0</v>
      </c>
      <c r="R380" s="172">
        <f>IFERROR(IF(ISNUMBER(FIND("decision",'Input| Setup'!$F$6)),'Input| Projects'!Z380,'Input| Projects'!J380)*'Input| Escalations'!$I$17*J380,0)</f>
        <v>0</v>
      </c>
      <c r="S380" s="172">
        <f>IFERROR(IF(ISNUMBER(FIND("decision",'Input| Setup'!$F$6)),'Input| Projects'!AA380,'Input| Projects'!K380)*'Input| Escalations'!$I$17*K380,0)</f>
        <v>0</v>
      </c>
      <c r="T380" s="172">
        <f>IFERROR(IF(ISNUMBER(FIND("decision",'Input| Setup'!$F$6)),'Input| Projects'!AB380,'Input| Projects'!L380)*'Input| Escalations'!$I$17*L380,0)</f>
        <v>0</v>
      </c>
      <c r="U380" s="172">
        <f>IFERROR(IF(ISNUMBER(FIND("decision",'Input| Setup'!$F$6)),'Input| Projects'!AC380,'Input| Projects'!M380)*'Input| Escalations'!$I$17*M380,0)</f>
        <v>0</v>
      </c>
      <c r="V380" s="172">
        <f>IFERROR(IF(ISNUMBER(FIND("decision",'Input| Setup'!$F$6)),'Input| Projects'!AD380,'Input| Projects'!N380)*'Input| Escalations'!$I$17*N380,0)</f>
        <v>0</v>
      </c>
      <c r="W380" s="172">
        <f>IFERROR(IF(ISNUMBER(FIND("decision",'Input| Setup'!$F$6)),'Input| Projects'!AE380,'Input| Projects'!O380)*'Input| Escalations'!$I$17*O380,0)</f>
        <v>0</v>
      </c>
      <c r="X380" s="175"/>
      <c r="Y380" s="172">
        <f>IF(ISNUMBER(FIND("decision",'Input| Setup'!$F$6)),'Input| Projects'!AG380,'Input| Projects'!Q380)*I380*'Input| Escalations'!$I$17</f>
        <v>0</v>
      </c>
      <c r="Z380" s="172">
        <f>IF(ISNUMBER(FIND("decision",'Input| Setup'!$F$6)),'Input| Projects'!AH380,'Input| Projects'!R380)*J380*'Input| Escalations'!$I$17</f>
        <v>0</v>
      </c>
      <c r="AA380" s="172">
        <f>IF(ISNUMBER(FIND("decision",'Input| Setup'!$F$6)),'Input| Projects'!AI380,'Input| Projects'!S380)*K380*'Input| Escalations'!$I$17</f>
        <v>0</v>
      </c>
      <c r="AB380" s="172">
        <f>IF(ISNUMBER(FIND("decision",'Input| Setup'!$F$6)),'Input| Projects'!AJ380,'Input| Projects'!T380)*L380*'Input| Escalations'!$I$17</f>
        <v>0</v>
      </c>
      <c r="AC380" s="172">
        <f>IF(ISNUMBER(FIND("decision",'Input| Setup'!$F$6)),'Input| Projects'!AK380,'Input| Projects'!U380)*M380*'Input| Escalations'!$I$17</f>
        <v>0</v>
      </c>
      <c r="AD380" s="172">
        <f>IF(ISNUMBER(FIND("decision",'Input| Setup'!$F$6)),'Input| Projects'!AL380,'Input| Projects'!V380)*N380*'Input| Escalations'!$I$17</f>
        <v>0</v>
      </c>
      <c r="AE380" s="172">
        <f>IF(ISNUMBER(FIND("decision",'Input| Setup'!$F$6)),'Input| Projects'!AM380,'Input| Projects'!W380)*O380*'Input| Escalations'!$I$17</f>
        <v>0</v>
      </c>
      <c r="AF380" s="175"/>
      <c r="AG380" s="172" cm="1">
        <f t="array" ref="AG380">IFERROR(--('Input| Projects'!$AS380="Yes")*_xlfn.SWITCH('Input| Overheads'!$C$50,"Direct costs",'Calc| Overheads Allocation'!C$8*Q380,"Internal labour",'Calc| Overheads Allocation'!C$8*Q380*'Input| Projects'!$AO380,"DNSP defined",'Calc| Overheads Allocation'!C$78*'Input| Projects'!$AV380,0),0)</f>
        <v>0</v>
      </c>
      <c r="AH380" s="172" cm="1">
        <f t="array" ref="AH380">IFERROR(--('Input| Projects'!$AS380="Yes")*_xlfn.SWITCH('Input| Overheads'!$C$50,"Direct costs",'Calc| Overheads Allocation'!D$8*R380,"Internal labour",'Calc| Overheads Allocation'!D$8*R380*'Input| Projects'!$AO380,"DNSP defined",'Calc| Overheads Allocation'!D$78*'Input| Projects'!$AV380,0),0)</f>
        <v>0</v>
      </c>
      <c r="AI380" s="172" cm="1">
        <f t="array" ref="AI380">IFERROR(--('Input| Projects'!$AS380="Yes")*_xlfn.SWITCH('Input| Overheads'!$C$50,"Direct costs",'Calc| Overheads Allocation'!E$8*S380,"Internal labour",'Calc| Overheads Allocation'!E$8*S380*'Input| Projects'!$AO380,"DNSP defined",'Calc| Overheads Allocation'!E$78*'Input| Projects'!$AV380,0),0)</f>
        <v>0</v>
      </c>
      <c r="AJ380" s="172" cm="1">
        <f t="array" ref="AJ380">IFERROR(--('Input| Projects'!$AS380="Yes")*_xlfn.SWITCH('Input| Overheads'!$C$50,"Direct costs",'Calc| Overheads Allocation'!F$8*T380,"Internal labour",'Calc| Overheads Allocation'!F$8*T380*'Input| Projects'!$AO380,"DNSP defined",'Calc| Overheads Allocation'!F$78*'Input| Projects'!$AV380,0),0)</f>
        <v>0</v>
      </c>
      <c r="AK380" s="172" cm="1">
        <f t="array" ref="AK380">IFERROR(--('Input| Projects'!$AS380="Yes")*_xlfn.SWITCH('Input| Overheads'!$C$50,"Direct costs",'Calc| Overheads Allocation'!G$8*U380,"Internal labour",'Calc| Overheads Allocation'!G$8*U380*'Input| Projects'!$AO380,"DNSP defined",'Calc| Overheads Allocation'!G$78*'Input| Projects'!$AV380,0),0)</f>
        <v>0</v>
      </c>
      <c r="AL380" s="172" cm="1">
        <f t="array" ref="AL380">IFERROR(--('Input| Projects'!$AS380="Yes")*_xlfn.SWITCH('Input| Overheads'!$C$50,"Direct costs",'Calc| Overheads Allocation'!H$8*V380,"Internal labour",'Calc| Overheads Allocation'!H$8*V380*'Input| Projects'!$AO380,"DNSP defined",'Calc| Overheads Allocation'!H$78*'Input| Projects'!$AV380,0),0)</f>
        <v>0</v>
      </c>
      <c r="AM380" s="172" cm="1">
        <f t="array" ref="AM380">IFERROR(--('Input| Projects'!$AS380="Yes")*_xlfn.SWITCH('Input| Overheads'!$C$50,"Direct costs",'Calc| Overheads Allocation'!I$8*W380,"Internal labour",'Calc| Overheads Allocation'!I$8*W380*'Input| Projects'!$AO380,"DNSP defined",'Calc| Overheads Allocation'!I$78*'Input| Projects'!$AV380,0),0)</f>
        <v>0</v>
      </c>
      <c r="AN380" s="175"/>
      <c r="AO380" s="172" cm="1">
        <f t="array" ref="AO380">IFERROR(--('Input| Projects'!$AT380="Yes")*_xlfn.SWITCH('Input| Overheads'!$C$50,"Direct costs",'Calc| Overheads Allocation'!C$9*Q380,"Internal labour",'Calc| Overheads Allocation'!C$9*Q380*'Input| Projects'!$AO380,"DNSP defined",'Calc| Overheads Allocation'!C$79*'Input| Projects'!$AW380,0),0)</f>
        <v>0</v>
      </c>
      <c r="AP380" s="172" cm="1">
        <f t="array" ref="AP380">IFERROR(--('Input| Projects'!$AT380="Yes")*_xlfn.SWITCH('Input| Overheads'!$C$50,"Direct costs",'Calc| Overheads Allocation'!D$9*R380,"Internal labour",'Calc| Overheads Allocation'!D$9*R380*'Input| Projects'!$AO380,"DNSP defined",'Calc| Overheads Allocation'!D$79*'Input| Projects'!$AW380,0),0)</f>
        <v>0</v>
      </c>
      <c r="AQ380" s="172" cm="1">
        <f t="array" ref="AQ380">IFERROR(--('Input| Projects'!$AT380="Yes")*_xlfn.SWITCH('Input| Overheads'!$C$50,"Direct costs",'Calc| Overheads Allocation'!E$9*S380,"Internal labour",'Calc| Overheads Allocation'!E$9*S380*'Input| Projects'!$AO380,"DNSP defined",'Calc| Overheads Allocation'!E$79*'Input| Projects'!$AW380,0),0)</f>
        <v>0</v>
      </c>
      <c r="AR380" s="172" cm="1">
        <f t="array" ref="AR380">IFERROR(--('Input| Projects'!$AT380="Yes")*_xlfn.SWITCH('Input| Overheads'!$C$50,"Direct costs",'Calc| Overheads Allocation'!F$9*T380,"Internal labour",'Calc| Overheads Allocation'!F$9*T380*'Input| Projects'!$AO380,"DNSP defined",'Calc| Overheads Allocation'!F$79*'Input| Projects'!$AW380,0),0)</f>
        <v>0</v>
      </c>
      <c r="AS380" s="172" cm="1">
        <f t="array" ref="AS380">IFERROR(--('Input| Projects'!$AT380="Yes")*_xlfn.SWITCH('Input| Overheads'!$C$50,"Direct costs",'Calc| Overheads Allocation'!G$9*U380,"Internal labour",'Calc| Overheads Allocation'!G$9*U380*'Input| Projects'!$AO380,"DNSP defined",'Calc| Overheads Allocation'!G$79*'Input| Projects'!$AW380,0),0)</f>
        <v>0</v>
      </c>
      <c r="AT380" s="172" cm="1">
        <f t="array" ref="AT380">IFERROR(--('Input| Projects'!$AT380="Yes")*_xlfn.SWITCH('Input| Overheads'!$C$50,"Direct costs",'Calc| Overheads Allocation'!H$9*V380,"Internal labour",'Calc| Overheads Allocation'!H$9*V380*'Input| Projects'!$AO380,"DNSP defined",'Calc| Overheads Allocation'!H$79*'Input| Projects'!$AW380,0),0)</f>
        <v>0</v>
      </c>
      <c r="AU380" s="172" cm="1">
        <f t="array" ref="AU380">IFERROR(--('Input| Projects'!$AT380="Yes")*_xlfn.SWITCH('Input| Overheads'!$C$50,"Direct costs",'Calc| Overheads Allocation'!I$9*W380,"Internal labour",'Calc| Overheads Allocation'!I$9*W380*'Input| Projects'!$AO380,"DNSP defined",'Calc| Overheads Allocation'!I$79*'Input| Projects'!$AW380,0),0)</f>
        <v>0</v>
      </c>
      <c r="AV380" s="175"/>
      <c r="AW380" s="172">
        <f t="shared" si="134"/>
        <v>0</v>
      </c>
      <c r="AX380" s="172">
        <f t="shared" si="135"/>
        <v>0</v>
      </c>
      <c r="AY380" s="172">
        <f t="shared" si="136"/>
        <v>0</v>
      </c>
      <c r="AZ380" s="172">
        <f t="shared" si="137"/>
        <v>0</v>
      </c>
      <c r="BA380" s="172">
        <f t="shared" si="138"/>
        <v>0</v>
      </c>
      <c r="BB380" s="172">
        <f t="shared" si="139"/>
        <v>0</v>
      </c>
      <c r="BC380" s="172">
        <f t="shared" si="140"/>
        <v>0</v>
      </c>
      <c r="BD380" s="176"/>
      <c r="BE380" s="172">
        <f t="shared" si="141"/>
        <v>0</v>
      </c>
      <c r="BF380" s="172">
        <f t="shared" si="142"/>
        <v>0</v>
      </c>
      <c r="BG380" s="172">
        <f t="shared" si="143"/>
        <v>0</v>
      </c>
      <c r="BH380" s="172">
        <f t="shared" si="144"/>
        <v>0</v>
      </c>
      <c r="BI380" s="172">
        <f t="shared" si="145"/>
        <v>0</v>
      </c>
      <c r="BJ380" s="172">
        <f t="shared" si="146"/>
        <v>0</v>
      </c>
      <c r="BK380" s="172">
        <f t="shared" si="147"/>
        <v>0</v>
      </c>
      <c r="BL380" s="176"/>
      <c r="BM380" s="172">
        <f t="shared" si="126"/>
        <v>0</v>
      </c>
      <c r="BN380" s="172">
        <f t="shared" si="127"/>
        <v>0</v>
      </c>
      <c r="BO380" s="172">
        <f t="shared" si="128"/>
        <v>0</v>
      </c>
      <c r="BP380" s="172">
        <f t="shared" si="129"/>
        <v>0</v>
      </c>
      <c r="BQ380" s="172">
        <f t="shared" si="130"/>
        <v>0</v>
      </c>
      <c r="BR380" s="172">
        <f t="shared" si="131"/>
        <v>0</v>
      </c>
      <c r="BS380" s="172">
        <f t="shared" si="132"/>
        <v>0</v>
      </c>
      <c r="BT380" s="55"/>
      <c r="BU380" s="158">
        <f>SUMIF('Input| Projects'!$BA$8:$CX$8,RIGHT(BU$9,3),'Input| Projects'!$BA380:$CX380)</f>
        <v>0</v>
      </c>
      <c r="BV380" s="158">
        <f>SUMIF('Input| Projects'!$BA$8:$CX$8,RIGHT(BV$9,3),'Input| Projects'!$BA380:$CX380)</f>
        <v>0</v>
      </c>
      <c r="BW380" s="79" t="str">
        <f t="shared" si="133"/>
        <v/>
      </c>
    </row>
    <row r="381" spans="2:75" x14ac:dyDescent="0.2">
      <c r="B381" s="123">
        <f>IFERROR('Input| Projects'!B381,"")</f>
        <v>372</v>
      </c>
      <c r="C381" s="160" t="str">
        <f>IFERROR(IF('Input| Projects'!C381="","",'Input| Projects'!C381),"")</f>
        <v/>
      </c>
      <c r="D381" s="160" t="str">
        <f>IFERROR(IF('Input| Projects'!D381="","",'Input| Projects'!D381),"")</f>
        <v/>
      </c>
      <c r="E381" s="53"/>
      <c r="F381" s="160" t="str">
        <f>IF(LEN('Input| Projects'!F381)&gt;0,'Input| Projects'!F381,"")</f>
        <v/>
      </c>
      <c r="G381" s="160" t="str">
        <f>IF(LEN('Input| Projects'!G381)&gt;0,'Input| Projects'!G381,"")</f>
        <v/>
      </c>
      <c r="H381" s="10"/>
      <c r="I381" s="194" cm="1">
        <f t="array" ref="I381">IF(LEN($F381)&gt;0,1+IFERROR(SUMPRODUCT(TRANSPOSE('Input| Projects'!$AO381:$AQ381),INDEX('Input| Escalations'!$F$27:$L$29,,MATCH(Q$9,'Input| Escalations'!$F$21:$L$21,0))),0),0)</f>
        <v>0</v>
      </c>
      <c r="J381" s="194" cm="1">
        <f t="array" ref="J381">IF(LEN($F381)&gt;0,1+IFERROR(SUMPRODUCT(TRANSPOSE('Input| Projects'!$AO381:$AQ381),INDEX('Input| Escalations'!$F$27:$L$29,,MATCH(R$9,'Input| Escalations'!$F$21:$L$21,0))),0),0)</f>
        <v>0</v>
      </c>
      <c r="K381" s="194" cm="1">
        <f t="array" ref="K381">IF(LEN($F381)&gt;0,1+IFERROR(SUMPRODUCT(TRANSPOSE('Input| Projects'!$AO381:$AQ381),INDEX('Input| Escalations'!$F$27:$L$29,,MATCH(S$9,'Input| Escalations'!$F$21:$L$21,0))),0),0)</f>
        <v>0</v>
      </c>
      <c r="L381" s="194" cm="1">
        <f t="array" ref="L381">IF(LEN($F381)&gt;0,1+IFERROR(SUMPRODUCT(TRANSPOSE('Input| Projects'!$AO381:$AQ381),INDEX('Input| Escalations'!$F$27:$L$29,,MATCH(T$9,'Input| Escalations'!$F$21:$L$21,0))),0),0)</f>
        <v>0</v>
      </c>
      <c r="M381" s="194" cm="1">
        <f t="array" ref="M381">IF(LEN($F381)&gt;0,1+IFERROR(SUMPRODUCT(TRANSPOSE('Input| Projects'!$AO381:$AQ381),INDEX('Input| Escalations'!$F$27:$L$29,,MATCH(U$9,'Input| Escalations'!$F$21:$L$21,0))),0),0)</f>
        <v>0</v>
      </c>
      <c r="N381" s="194" cm="1">
        <f t="array" ref="N381">IF(LEN($F381)&gt;0,1+IFERROR(SUMPRODUCT(TRANSPOSE('Input| Projects'!$AO381:$AQ381),INDEX('Input| Escalations'!$F$27:$L$29,,MATCH(V$9,'Input| Escalations'!$F$21:$L$21,0))),0),0)</f>
        <v>0</v>
      </c>
      <c r="O381" s="194" cm="1">
        <f t="array" ref="O381">IF(LEN($F381)&gt;0,1+IFERROR(SUMPRODUCT(TRANSPOSE('Input| Projects'!$AO381:$AQ381),INDEX('Input| Escalations'!$F$27:$L$29,,MATCH(W$9,'Input| Escalations'!$F$21:$L$21,0))),0),0)</f>
        <v>0</v>
      </c>
      <c r="P381" s="10"/>
      <c r="Q381" s="172">
        <f>IFERROR(IF(ISNUMBER(FIND("decision",'Input| Setup'!$F$6)),'Input| Projects'!Y381,'Input| Projects'!I381)*'Input| Escalations'!$I$17*I381,0)</f>
        <v>0</v>
      </c>
      <c r="R381" s="172">
        <f>IFERROR(IF(ISNUMBER(FIND("decision",'Input| Setup'!$F$6)),'Input| Projects'!Z381,'Input| Projects'!J381)*'Input| Escalations'!$I$17*J381,0)</f>
        <v>0</v>
      </c>
      <c r="S381" s="172">
        <f>IFERROR(IF(ISNUMBER(FIND("decision",'Input| Setup'!$F$6)),'Input| Projects'!AA381,'Input| Projects'!K381)*'Input| Escalations'!$I$17*K381,0)</f>
        <v>0</v>
      </c>
      <c r="T381" s="172">
        <f>IFERROR(IF(ISNUMBER(FIND("decision",'Input| Setup'!$F$6)),'Input| Projects'!AB381,'Input| Projects'!L381)*'Input| Escalations'!$I$17*L381,0)</f>
        <v>0</v>
      </c>
      <c r="U381" s="172">
        <f>IFERROR(IF(ISNUMBER(FIND("decision",'Input| Setup'!$F$6)),'Input| Projects'!AC381,'Input| Projects'!M381)*'Input| Escalations'!$I$17*M381,0)</f>
        <v>0</v>
      </c>
      <c r="V381" s="172">
        <f>IFERROR(IF(ISNUMBER(FIND("decision",'Input| Setup'!$F$6)),'Input| Projects'!AD381,'Input| Projects'!N381)*'Input| Escalations'!$I$17*N381,0)</f>
        <v>0</v>
      </c>
      <c r="W381" s="172">
        <f>IFERROR(IF(ISNUMBER(FIND("decision",'Input| Setup'!$F$6)),'Input| Projects'!AE381,'Input| Projects'!O381)*'Input| Escalations'!$I$17*O381,0)</f>
        <v>0</v>
      </c>
      <c r="X381" s="175"/>
      <c r="Y381" s="172">
        <f>IF(ISNUMBER(FIND("decision",'Input| Setup'!$F$6)),'Input| Projects'!AG381,'Input| Projects'!Q381)*I381*'Input| Escalations'!$I$17</f>
        <v>0</v>
      </c>
      <c r="Z381" s="172">
        <f>IF(ISNUMBER(FIND("decision",'Input| Setup'!$F$6)),'Input| Projects'!AH381,'Input| Projects'!R381)*J381*'Input| Escalations'!$I$17</f>
        <v>0</v>
      </c>
      <c r="AA381" s="172">
        <f>IF(ISNUMBER(FIND("decision",'Input| Setup'!$F$6)),'Input| Projects'!AI381,'Input| Projects'!S381)*K381*'Input| Escalations'!$I$17</f>
        <v>0</v>
      </c>
      <c r="AB381" s="172">
        <f>IF(ISNUMBER(FIND("decision",'Input| Setup'!$F$6)),'Input| Projects'!AJ381,'Input| Projects'!T381)*L381*'Input| Escalations'!$I$17</f>
        <v>0</v>
      </c>
      <c r="AC381" s="172">
        <f>IF(ISNUMBER(FIND("decision",'Input| Setup'!$F$6)),'Input| Projects'!AK381,'Input| Projects'!U381)*M381*'Input| Escalations'!$I$17</f>
        <v>0</v>
      </c>
      <c r="AD381" s="172">
        <f>IF(ISNUMBER(FIND("decision",'Input| Setup'!$F$6)),'Input| Projects'!AL381,'Input| Projects'!V381)*N381*'Input| Escalations'!$I$17</f>
        <v>0</v>
      </c>
      <c r="AE381" s="172">
        <f>IF(ISNUMBER(FIND("decision",'Input| Setup'!$F$6)),'Input| Projects'!AM381,'Input| Projects'!W381)*O381*'Input| Escalations'!$I$17</f>
        <v>0</v>
      </c>
      <c r="AF381" s="175"/>
      <c r="AG381" s="172" cm="1">
        <f t="array" ref="AG381">IFERROR(--('Input| Projects'!$AS381="Yes")*_xlfn.SWITCH('Input| Overheads'!$C$50,"Direct costs",'Calc| Overheads Allocation'!C$8*Q381,"Internal labour",'Calc| Overheads Allocation'!C$8*Q381*'Input| Projects'!$AO381,"DNSP defined",'Calc| Overheads Allocation'!C$78*'Input| Projects'!$AV381,0),0)</f>
        <v>0</v>
      </c>
      <c r="AH381" s="172" cm="1">
        <f t="array" ref="AH381">IFERROR(--('Input| Projects'!$AS381="Yes")*_xlfn.SWITCH('Input| Overheads'!$C$50,"Direct costs",'Calc| Overheads Allocation'!D$8*R381,"Internal labour",'Calc| Overheads Allocation'!D$8*R381*'Input| Projects'!$AO381,"DNSP defined",'Calc| Overheads Allocation'!D$78*'Input| Projects'!$AV381,0),0)</f>
        <v>0</v>
      </c>
      <c r="AI381" s="172" cm="1">
        <f t="array" ref="AI381">IFERROR(--('Input| Projects'!$AS381="Yes")*_xlfn.SWITCH('Input| Overheads'!$C$50,"Direct costs",'Calc| Overheads Allocation'!E$8*S381,"Internal labour",'Calc| Overheads Allocation'!E$8*S381*'Input| Projects'!$AO381,"DNSP defined",'Calc| Overheads Allocation'!E$78*'Input| Projects'!$AV381,0),0)</f>
        <v>0</v>
      </c>
      <c r="AJ381" s="172" cm="1">
        <f t="array" ref="AJ381">IFERROR(--('Input| Projects'!$AS381="Yes")*_xlfn.SWITCH('Input| Overheads'!$C$50,"Direct costs",'Calc| Overheads Allocation'!F$8*T381,"Internal labour",'Calc| Overheads Allocation'!F$8*T381*'Input| Projects'!$AO381,"DNSP defined",'Calc| Overheads Allocation'!F$78*'Input| Projects'!$AV381,0),0)</f>
        <v>0</v>
      </c>
      <c r="AK381" s="172" cm="1">
        <f t="array" ref="AK381">IFERROR(--('Input| Projects'!$AS381="Yes")*_xlfn.SWITCH('Input| Overheads'!$C$50,"Direct costs",'Calc| Overheads Allocation'!G$8*U381,"Internal labour",'Calc| Overheads Allocation'!G$8*U381*'Input| Projects'!$AO381,"DNSP defined",'Calc| Overheads Allocation'!G$78*'Input| Projects'!$AV381,0),0)</f>
        <v>0</v>
      </c>
      <c r="AL381" s="172" cm="1">
        <f t="array" ref="AL381">IFERROR(--('Input| Projects'!$AS381="Yes")*_xlfn.SWITCH('Input| Overheads'!$C$50,"Direct costs",'Calc| Overheads Allocation'!H$8*V381,"Internal labour",'Calc| Overheads Allocation'!H$8*V381*'Input| Projects'!$AO381,"DNSP defined",'Calc| Overheads Allocation'!H$78*'Input| Projects'!$AV381,0),0)</f>
        <v>0</v>
      </c>
      <c r="AM381" s="172" cm="1">
        <f t="array" ref="AM381">IFERROR(--('Input| Projects'!$AS381="Yes")*_xlfn.SWITCH('Input| Overheads'!$C$50,"Direct costs",'Calc| Overheads Allocation'!I$8*W381,"Internal labour",'Calc| Overheads Allocation'!I$8*W381*'Input| Projects'!$AO381,"DNSP defined",'Calc| Overheads Allocation'!I$78*'Input| Projects'!$AV381,0),0)</f>
        <v>0</v>
      </c>
      <c r="AN381" s="175"/>
      <c r="AO381" s="172" cm="1">
        <f t="array" ref="AO381">IFERROR(--('Input| Projects'!$AT381="Yes")*_xlfn.SWITCH('Input| Overheads'!$C$50,"Direct costs",'Calc| Overheads Allocation'!C$9*Q381,"Internal labour",'Calc| Overheads Allocation'!C$9*Q381*'Input| Projects'!$AO381,"DNSP defined",'Calc| Overheads Allocation'!C$79*'Input| Projects'!$AW381,0),0)</f>
        <v>0</v>
      </c>
      <c r="AP381" s="172" cm="1">
        <f t="array" ref="AP381">IFERROR(--('Input| Projects'!$AT381="Yes")*_xlfn.SWITCH('Input| Overheads'!$C$50,"Direct costs",'Calc| Overheads Allocation'!D$9*R381,"Internal labour",'Calc| Overheads Allocation'!D$9*R381*'Input| Projects'!$AO381,"DNSP defined",'Calc| Overheads Allocation'!D$79*'Input| Projects'!$AW381,0),0)</f>
        <v>0</v>
      </c>
      <c r="AQ381" s="172" cm="1">
        <f t="array" ref="AQ381">IFERROR(--('Input| Projects'!$AT381="Yes")*_xlfn.SWITCH('Input| Overheads'!$C$50,"Direct costs",'Calc| Overheads Allocation'!E$9*S381,"Internal labour",'Calc| Overheads Allocation'!E$9*S381*'Input| Projects'!$AO381,"DNSP defined",'Calc| Overheads Allocation'!E$79*'Input| Projects'!$AW381,0),0)</f>
        <v>0</v>
      </c>
      <c r="AR381" s="172" cm="1">
        <f t="array" ref="AR381">IFERROR(--('Input| Projects'!$AT381="Yes")*_xlfn.SWITCH('Input| Overheads'!$C$50,"Direct costs",'Calc| Overheads Allocation'!F$9*T381,"Internal labour",'Calc| Overheads Allocation'!F$9*T381*'Input| Projects'!$AO381,"DNSP defined",'Calc| Overheads Allocation'!F$79*'Input| Projects'!$AW381,0),0)</f>
        <v>0</v>
      </c>
      <c r="AS381" s="172" cm="1">
        <f t="array" ref="AS381">IFERROR(--('Input| Projects'!$AT381="Yes")*_xlfn.SWITCH('Input| Overheads'!$C$50,"Direct costs",'Calc| Overheads Allocation'!G$9*U381,"Internal labour",'Calc| Overheads Allocation'!G$9*U381*'Input| Projects'!$AO381,"DNSP defined",'Calc| Overheads Allocation'!G$79*'Input| Projects'!$AW381,0),0)</f>
        <v>0</v>
      </c>
      <c r="AT381" s="172" cm="1">
        <f t="array" ref="AT381">IFERROR(--('Input| Projects'!$AT381="Yes")*_xlfn.SWITCH('Input| Overheads'!$C$50,"Direct costs",'Calc| Overheads Allocation'!H$9*V381,"Internal labour",'Calc| Overheads Allocation'!H$9*V381*'Input| Projects'!$AO381,"DNSP defined",'Calc| Overheads Allocation'!H$79*'Input| Projects'!$AW381,0),0)</f>
        <v>0</v>
      </c>
      <c r="AU381" s="172" cm="1">
        <f t="array" ref="AU381">IFERROR(--('Input| Projects'!$AT381="Yes")*_xlfn.SWITCH('Input| Overheads'!$C$50,"Direct costs",'Calc| Overheads Allocation'!I$9*W381,"Internal labour",'Calc| Overheads Allocation'!I$9*W381*'Input| Projects'!$AO381,"DNSP defined",'Calc| Overheads Allocation'!I$79*'Input| Projects'!$AW381,0),0)</f>
        <v>0</v>
      </c>
      <c r="AV381" s="175"/>
      <c r="AW381" s="172">
        <f t="shared" si="134"/>
        <v>0</v>
      </c>
      <c r="AX381" s="172">
        <f t="shared" si="135"/>
        <v>0</v>
      </c>
      <c r="AY381" s="172">
        <f t="shared" si="136"/>
        <v>0</v>
      </c>
      <c r="AZ381" s="172">
        <f t="shared" si="137"/>
        <v>0</v>
      </c>
      <c r="BA381" s="172">
        <f t="shared" si="138"/>
        <v>0</v>
      </c>
      <c r="BB381" s="172">
        <f t="shared" si="139"/>
        <v>0</v>
      </c>
      <c r="BC381" s="172">
        <f t="shared" si="140"/>
        <v>0</v>
      </c>
      <c r="BD381" s="176"/>
      <c r="BE381" s="172">
        <f t="shared" si="141"/>
        <v>0</v>
      </c>
      <c r="BF381" s="172">
        <f t="shared" si="142"/>
        <v>0</v>
      </c>
      <c r="BG381" s="172">
        <f t="shared" si="143"/>
        <v>0</v>
      </c>
      <c r="BH381" s="172">
        <f t="shared" si="144"/>
        <v>0</v>
      </c>
      <c r="BI381" s="172">
        <f t="shared" si="145"/>
        <v>0</v>
      </c>
      <c r="BJ381" s="172">
        <f t="shared" si="146"/>
        <v>0</v>
      </c>
      <c r="BK381" s="172">
        <f t="shared" si="147"/>
        <v>0</v>
      </c>
      <c r="BL381" s="176"/>
      <c r="BM381" s="172">
        <f t="shared" si="126"/>
        <v>0</v>
      </c>
      <c r="BN381" s="172">
        <f t="shared" si="127"/>
        <v>0</v>
      </c>
      <c r="BO381" s="172">
        <f t="shared" si="128"/>
        <v>0</v>
      </c>
      <c r="BP381" s="172">
        <f t="shared" si="129"/>
        <v>0</v>
      </c>
      <c r="BQ381" s="172">
        <f t="shared" si="130"/>
        <v>0</v>
      </c>
      <c r="BR381" s="172">
        <f t="shared" si="131"/>
        <v>0</v>
      </c>
      <c r="BS381" s="172">
        <f t="shared" si="132"/>
        <v>0</v>
      </c>
      <c r="BT381" s="55"/>
      <c r="BU381" s="158">
        <f>SUMIF('Input| Projects'!$BA$8:$CX$8,RIGHT(BU$9,3),'Input| Projects'!$BA381:$CX381)</f>
        <v>0</v>
      </c>
      <c r="BV381" s="158">
        <f>SUMIF('Input| Projects'!$BA$8:$CX$8,RIGHT(BV$9,3),'Input| Projects'!$BA381:$CX381)</f>
        <v>0</v>
      </c>
      <c r="BW381" s="79" t="str">
        <f t="shared" si="133"/>
        <v/>
      </c>
    </row>
    <row r="382" spans="2:75" x14ac:dyDescent="0.2">
      <c r="B382" s="123">
        <f>IFERROR('Input| Projects'!B382,"")</f>
        <v>373</v>
      </c>
      <c r="C382" s="160" t="str">
        <f>IFERROR(IF('Input| Projects'!C382="","",'Input| Projects'!C382),"")</f>
        <v/>
      </c>
      <c r="D382" s="160" t="str">
        <f>IFERROR(IF('Input| Projects'!D382="","",'Input| Projects'!D382),"")</f>
        <v/>
      </c>
      <c r="E382" s="53"/>
      <c r="F382" s="160" t="str">
        <f>IF(LEN('Input| Projects'!F382)&gt;0,'Input| Projects'!F382,"")</f>
        <v/>
      </c>
      <c r="G382" s="160" t="str">
        <f>IF(LEN('Input| Projects'!G382)&gt;0,'Input| Projects'!G382,"")</f>
        <v/>
      </c>
      <c r="H382" s="10"/>
      <c r="I382" s="194" cm="1">
        <f t="array" ref="I382">IF(LEN($F382)&gt;0,1+IFERROR(SUMPRODUCT(TRANSPOSE('Input| Projects'!$AO382:$AQ382),INDEX('Input| Escalations'!$F$27:$L$29,,MATCH(Q$9,'Input| Escalations'!$F$21:$L$21,0))),0),0)</f>
        <v>0</v>
      </c>
      <c r="J382" s="194" cm="1">
        <f t="array" ref="J382">IF(LEN($F382)&gt;0,1+IFERROR(SUMPRODUCT(TRANSPOSE('Input| Projects'!$AO382:$AQ382),INDEX('Input| Escalations'!$F$27:$L$29,,MATCH(R$9,'Input| Escalations'!$F$21:$L$21,0))),0),0)</f>
        <v>0</v>
      </c>
      <c r="K382" s="194" cm="1">
        <f t="array" ref="K382">IF(LEN($F382)&gt;0,1+IFERROR(SUMPRODUCT(TRANSPOSE('Input| Projects'!$AO382:$AQ382),INDEX('Input| Escalations'!$F$27:$L$29,,MATCH(S$9,'Input| Escalations'!$F$21:$L$21,0))),0),0)</f>
        <v>0</v>
      </c>
      <c r="L382" s="194" cm="1">
        <f t="array" ref="L382">IF(LEN($F382)&gt;0,1+IFERROR(SUMPRODUCT(TRANSPOSE('Input| Projects'!$AO382:$AQ382),INDEX('Input| Escalations'!$F$27:$L$29,,MATCH(T$9,'Input| Escalations'!$F$21:$L$21,0))),0),0)</f>
        <v>0</v>
      </c>
      <c r="M382" s="194" cm="1">
        <f t="array" ref="M382">IF(LEN($F382)&gt;0,1+IFERROR(SUMPRODUCT(TRANSPOSE('Input| Projects'!$AO382:$AQ382),INDEX('Input| Escalations'!$F$27:$L$29,,MATCH(U$9,'Input| Escalations'!$F$21:$L$21,0))),0),0)</f>
        <v>0</v>
      </c>
      <c r="N382" s="194" cm="1">
        <f t="array" ref="N382">IF(LEN($F382)&gt;0,1+IFERROR(SUMPRODUCT(TRANSPOSE('Input| Projects'!$AO382:$AQ382),INDEX('Input| Escalations'!$F$27:$L$29,,MATCH(V$9,'Input| Escalations'!$F$21:$L$21,0))),0),0)</f>
        <v>0</v>
      </c>
      <c r="O382" s="194" cm="1">
        <f t="array" ref="O382">IF(LEN($F382)&gt;0,1+IFERROR(SUMPRODUCT(TRANSPOSE('Input| Projects'!$AO382:$AQ382),INDEX('Input| Escalations'!$F$27:$L$29,,MATCH(W$9,'Input| Escalations'!$F$21:$L$21,0))),0),0)</f>
        <v>0</v>
      </c>
      <c r="P382" s="10"/>
      <c r="Q382" s="172">
        <f>IFERROR(IF(ISNUMBER(FIND("decision",'Input| Setup'!$F$6)),'Input| Projects'!Y382,'Input| Projects'!I382)*'Input| Escalations'!$I$17*I382,0)</f>
        <v>0</v>
      </c>
      <c r="R382" s="172">
        <f>IFERROR(IF(ISNUMBER(FIND("decision",'Input| Setup'!$F$6)),'Input| Projects'!Z382,'Input| Projects'!J382)*'Input| Escalations'!$I$17*J382,0)</f>
        <v>0</v>
      </c>
      <c r="S382" s="172">
        <f>IFERROR(IF(ISNUMBER(FIND("decision",'Input| Setup'!$F$6)),'Input| Projects'!AA382,'Input| Projects'!K382)*'Input| Escalations'!$I$17*K382,0)</f>
        <v>0</v>
      </c>
      <c r="T382" s="172">
        <f>IFERROR(IF(ISNUMBER(FIND("decision",'Input| Setup'!$F$6)),'Input| Projects'!AB382,'Input| Projects'!L382)*'Input| Escalations'!$I$17*L382,0)</f>
        <v>0</v>
      </c>
      <c r="U382" s="172">
        <f>IFERROR(IF(ISNUMBER(FIND("decision",'Input| Setup'!$F$6)),'Input| Projects'!AC382,'Input| Projects'!M382)*'Input| Escalations'!$I$17*M382,0)</f>
        <v>0</v>
      </c>
      <c r="V382" s="172">
        <f>IFERROR(IF(ISNUMBER(FIND("decision",'Input| Setup'!$F$6)),'Input| Projects'!AD382,'Input| Projects'!N382)*'Input| Escalations'!$I$17*N382,0)</f>
        <v>0</v>
      </c>
      <c r="W382" s="172">
        <f>IFERROR(IF(ISNUMBER(FIND("decision",'Input| Setup'!$F$6)),'Input| Projects'!AE382,'Input| Projects'!O382)*'Input| Escalations'!$I$17*O382,0)</f>
        <v>0</v>
      </c>
      <c r="X382" s="175"/>
      <c r="Y382" s="172">
        <f>IF(ISNUMBER(FIND("decision",'Input| Setup'!$F$6)),'Input| Projects'!AG382,'Input| Projects'!Q382)*I382*'Input| Escalations'!$I$17</f>
        <v>0</v>
      </c>
      <c r="Z382" s="172">
        <f>IF(ISNUMBER(FIND("decision",'Input| Setup'!$F$6)),'Input| Projects'!AH382,'Input| Projects'!R382)*J382*'Input| Escalations'!$I$17</f>
        <v>0</v>
      </c>
      <c r="AA382" s="172">
        <f>IF(ISNUMBER(FIND("decision",'Input| Setup'!$F$6)),'Input| Projects'!AI382,'Input| Projects'!S382)*K382*'Input| Escalations'!$I$17</f>
        <v>0</v>
      </c>
      <c r="AB382" s="172">
        <f>IF(ISNUMBER(FIND("decision",'Input| Setup'!$F$6)),'Input| Projects'!AJ382,'Input| Projects'!T382)*L382*'Input| Escalations'!$I$17</f>
        <v>0</v>
      </c>
      <c r="AC382" s="172">
        <f>IF(ISNUMBER(FIND("decision",'Input| Setup'!$F$6)),'Input| Projects'!AK382,'Input| Projects'!U382)*M382*'Input| Escalations'!$I$17</f>
        <v>0</v>
      </c>
      <c r="AD382" s="172">
        <f>IF(ISNUMBER(FIND("decision",'Input| Setup'!$F$6)),'Input| Projects'!AL382,'Input| Projects'!V382)*N382*'Input| Escalations'!$I$17</f>
        <v>0</v>
      </c>
      <c r="AE382" s="172">
        <f>IF(ISNUMBER(FIND("decision",'Input| Setup'!$F$6)),'Input| Projects'!AM382,'Input| Projects'!W382)*O382*'Input| Escalations'!$I$17</f>
        <v>0</v>
      </c>
      <c r="AF382" s="175"/>
      <c r="AG382" s="172" cm="1">
        <f t="array" ref="AG382">IFERROR(--('Input| Projects'!$AS382="Yes")*_xlfn.SWITCH('Input| Overheads'!$C$50,"Direct costs",'Calc| Overheads Allocation'!C$8*Q382,"Internal labour",'Calc| Overheads Allocation'!C$8*Q382*'Input| Projects'!$AO382,"DNSP defined",'Calc| Overheads Allocation'!C$78*'Input| Projects'!$AV382,0),0)</f>
        <v>0</v>
      </c>
      <c r="AH382" s="172" cm="1">
        <f t="array" ref="AH382">IFERROR(--('Input| Projects'!$AS382="Yes")*_xlfn.SWITCH('Input| Overheads'!$C$50,"Direct costs",'Calc| Overheads Allocation'!D$8*R382,"Internal labour",'Calc| Overheads Allocation'!D$8*R382*'Input| Projects'!$AO382,"DNSP defined",'Calc| Overheads Allocation'!D$78*'Input| Projects'!$AV382,0),0)</f>
        <v>0</v>
      </c>
      <c r="AI382" s="172" cm="1">
        <f t="array" ref="AI382">IFERROR(--('Input| Projects'!$AS382="Yes")*_xlfn.SWITCH('Input| Overheads'!$C$50,"Direct costs",'Calc| Overheads Allocation'!E$8*S382,"Internal labour",'Calc| Overheads Allocation'!E$8*S382*'Input| Projects'!$AO382,"DNSP defined",'Calc| Overheads Allocation'!E$78*'Input| Projects'!$AV382,0),0)</f>
        <v>0</v>
      </c>
      <c r="AJ382" s="172" cm="1">
        <f t="array" ref="AJ382">IFERROR(--('Input| Projects'!$AS382="Yes")*_xlfn.SWITCH('Input| Overheads'!$C$50,"Direct costs",'Calc| Overheads Allocation'!F$8*T382,"Internal labour",'Calc| Overheads Allocation'!F$8*T382*'Input| Projects'!$AO382,"DNSP defined",'Calc| Overheads Allocation'!F$78*'Input| Projects'!$AV382,0),0)</f>
        <v>0</v>
      </c>
      <c r="AK382" s="172" cm="1">
        <f t="array" ref="AK382">IFERROR(--('Input| Projects'!$AS382="Yes")*_xlfn.SWITCH('Input| Overheads'!$C$50,"Direct costs",'Calc| Overheads Allocation'!G$8*U382,"Internal labour",'Calc| Overheads Allocation'!G$8*U382*'Input| Projects'!$AO382,"DNSP defined",'Calc| Overheads Allocation'!G$78*'Input| Projects'!$AV382,0),0)</f>
        <v>0</v>
      </c>
      <c r="AL382" s="172" cm="1">
        <f t="array" ref="AL382">IFERROR(--('Input| Projects'!$AS382="Yes")*_xlfn.SWITCH('Input| Overheads'!$C$50,"Direct costs",'Calc| Overheads Allocation'!H$8*V382,"Internal labour",'Calc| Overheads Allocation'!H$8*V382*'Input| Projects'!$AO382,"DNSP defined",'Calc| Overheads Allocation'!H$78*'Input| Projects'!$AV382,0),0)</f>
        <v>0</v>
      </c>
      <c r="AM382" s="172" cm="1">
        <f t="array" ref="AM382">IFERROR(--('Input| Projects'!$AS382="Yes")*_xlfn.SWITCH('Input| Overheads'!$C$50,"Direct costs",'Calc| Overheads Allocation'!I$8*W382,"Internal labour",'Calc| Overheads Allocation'!I$8*W382*'Input| Projects'!$AO382,"DNSP defined",'Calc| Overheads Allocation'!I$78*'Input| Projects'!$AV382,0),0)</f>
        <v>0</v>
      </c>
      <c r="AN382" s="175"/>
      <c r="AO382" s="172" cm="1">
        <f t="array" ref="AO382">IFERROR(--('Input| Projects'!$AT382="Yes")*_xlfn.SWITCH('Input| Overheads'!$C$50,"Direct costs",'Calc| Overheads Allocation'!C$9*Q382,"Internal labour",'Calc| Overheads Allocation'!C$9*Q382*'Input| Projects'!$AO382,"DNSP defined",'Calc| Overheads Allocation'!C$79*'Input| Projects'!$AW382,0),0)</f>
        <v>0</v>
      </c>
      <c r="AP382" s="172" cm="1">
        <f t="array" ref="AP382">IFERROR(--('Input| Projects'!$AT382="Yes")*_xlfn.SWITCH('Input| Overheads'!$C$50,"Direct costs",'Calc| Overheads Allocation'!D$9*R382,"Internal labour",'Calc| Overheads Allocation'!D$9*R382*'Input| Projects'!$AO382,"DNSP defined",'Calc| Overheads Allocation'!D$79*'Input| Projects'!$AW382,0),0)</f>
        <v>0</v>
      </c>
      <c r="AQ382" s="172" cm="1">
        <f t="array" ref="AQ382">IFERROR(--('Input| Projects'!$AT382="Yes")*_xlfn.SWITCH('Input| Overheads'!$C$50,"Direct costs",'Calc| Overheads Allocation'!E$9*S382,"Internal labour",'Calc| Overheads Allocation'!E$9*S382*'Input| Projects'!$AO382,"DNSP defined",'Calc| Overheads Allocation'!E$79*'Input| Projects'!$AW382,0),0)</f>
        <v>0</v>
      </c>
      <c r="AR382" s="172" cm="1">
        <f t="array" ref="AR382">IFERROR(--('Input| Projects'!$AT382="Yes")*_xlfn.SWITCH('Input| Overheads'!$C$50,"Direct costs",'Calc| Overheads Allocation'!F$9*T382,"Internal labour",'Calc| Overheads Allocation'!F$9*T382*'Input| Projects'!$AO382,"DNSP defined",'Calc| Overheads Allocation'!F$79*'Input| Projects'!$AW382,0),0)</f>
        <v>0</v>
      </c>
      <c r="AS382" s="172" cm="1">
        <f t="array" ref="AS382">IFERROR(--('Input| Projects'!$AT382="Yes")*_xlfn.SWITCH('Input| Overheads'!$C$50,"Direct costs",'Calc| Overheads Allocation'!G$9*U382,"Internal labour",'Calc| Overheads Allocation'!G$9*U382*'Input| Projects'!$AO382,"DNSP defined",'Calc| Overheads Allocation'!G$79*'Input| Projects'!$AW382,0),0)</f>
        <v>0</v>
      </c>
      <c r="AT382" s="172" cm="1">
        <f t="array" ref="AT382">IFERROR(--('Input| Projects'!$AT382="Yes")*_xlfn.SWITCH('Input| Overheads'!$C$50,"Direct costs",'Calc| Overheads Allocation'!H$9*V382,"Internal labour",'Calc| Overheads Allocation'!H$9*V382*'Input| Projects'!$AO382,"DNSP defined",'Calc| Overheads Allocation'!H$79*'Input| Projects'!$AW382,0),0)</f>
        <v>0</v>
      </c>
      <c r="AU382" s="172" cm="1">
        <f t="array" ref="AU382">IFERROR(--('Input| Projects'!$AT382="Yes")*_xlfn.SWITCH('Input| Overheads'!$C$50,"Direct costs",'Calc| Overheads Allocation'!I$9*W382,"Internal labour",'Calc| Overheads Allocation'!I$9*W382*'Input| Projects'!$AO382,"DNSP defined",'Calc| Overheads Allocation'!I$79*'Input| Projects'!$AW382,0),0)</f>
        <v>0</v>
      </c>
      <c r="AV382" s="175"/>
      <c r="AW382" s="172">
        <f t="shared" si="134"/>
        <v>0</v>
      </c>
      <c r="AX382" s="172">
        <f t="shared" si="135"/>
        <v>0</v>
      </c>
      <c r="AY382" s="172">
        <f t="shared" si="136"/>
        <v>0</v>
      </c>
      <c r="AZ382" s="172">
        <f t="shared" si="137"/>
        <v>0</v>
      </c>
      <c r="BA382" s="172">
        <f t="shared" si="138"/>
        <v>0</v>
      </c>
      <c r="BB382" s="172">
        <f t="shared" si="139"/>
        <v>0</v>
      </c>
      <c r="BC382" s="172">
        <f t="shared" si="140"/>
        <v>0</v>
      </c>
      <c r="BD382" s="176"/>
      <c r="BE382" s="172">
        <f t="shared" si="141"/>
        <v>0</v>
      </c>
      <c r="BF382" s="172">
        <f t="shared" si="142"/>
        <v>0</v>
      </c>
      <c r="BG382" s="172">
        <f t="shared" si="143"/>
        <v>0</v>
      </c>
      <c r="BH382" s="172">
        <f t="shared" si="144"/>
        <v>0</v>
      </c>
      <c r="BI382" s="172">
        <f t="shared" si="145"/>
        <v>0</v>
      </c>
      <c r="BJ382" s="172">
        <f t="shared" si="146"/>
        <v>0</v>
      </c>
      <c r="BK382" s="172">
        <f t="shared" si="147"/>
        <v>0</v>
      </c>
      <c r="BL382" s="176"/>
      <c r="BM382" s="172">
        <f t="shared" si="126"/>
        <v>0</v>
      </c>
      <c r="BN382" s="172">
        <f t="shared" si="127"/>
        <v>0</v>
      </c>
      <c r="BO382" s="172">
        <f t="shared" si="128"/>
        <v>0</v>
      </c>
      <c r="BP382" s="172">
        <f t="shared" si="129"/>
        <v>0</v>
      </c>
      <c r="BQ382" s="172">
        <f t="shared" si="130"/>
        <v>0</v>
      </c>
      <c r="BR382" s="172">
        <f t="shared" si="131"/>
        <v>0</v>
      </c>
      <c r="BS382" s="172">
        <f t="shared" si="132"/>
        <v>0</v>
      </c>
      <c r="BT382" s="55"/>
      <c r="BU382" s="158">
        <f>SUMIF('Input| Projects'!$BA$8:$CX$8,RIGHT(BU$9,3),'Input| Projects'!$BA382:$CX382)</f>
        <v>0</v>
      </c>
      <c r="BV382" s="158">
        <f>SUMIF('Input| Projects'!$BA$8:$CX$8,RIGHT(BV$9,3),'Input| Projects'!$BA382:$CX382)</f>
        <v>0</v>
      </c>
      <c r="BW382" s="79" t="str">
        <f t="shared" si="133"/>
        <v/>
      </c>
    </row>
    <row r="383" spans="2:75" x14ac:dyDescent="0.2">
      <c r="B383" s="123">
        <f>IFERROR('Input| Projects'!B383,"")</f>
        <v>374</v>
      </c>
      <c r="C383" s="160" t="str">
        <f>IFERROR(IF('Input| Projects'!C383="","",'Input| Projects'!C383),"")</f>
        <v/>
      </c>
      <c r="D383" s="160" t="str">
        <f>IFERROR(IF('Input| Projects'!D383="","",'Input| Projects'!D383),"")</f>
        <v/>
      </c>
      <c r="E383" s="53"/>
      <c r="F383" s="160" t="str">
        <f>IF(LEN('Input| Projects'!F383)&gt;0,'Input| Projects'!F383,"")</f>
        <v/>
      </c>
      <c r="G383" s="160" t="str">
        <f>IF(LEN('Input| Projects'!G383)&gt;0,'Input| Projects'!G383,"")</f>
        <v/>
      </c>
      <c r="H383" s="10"/>
      <c r="I383" s="194" cm="1">
        <f t="array" ref="I383">IF(LEN($F383)&gt;0,1+IFERROR(SUMPRODUCT(TRANSPOSE('Input| Projects'!$AO383:$AQ383),INDEX('Input| Escalations'!$F$27:$L$29,,MATCH(Q$9,'Input| Escalations'!$F$21:$L$21,0))),0),0)</f>
        <v>0</v>
      </c>
      <c r="J383" s="194" cm="1">
        <f t="array" ref="J383">IF(LEN($F383)&gt;0,1+IFERROR(SUMPRODUCT(TRANSPOSE('Input| Projects'!$AO383:$AQ383),INDEX('Input| Escalations'!$F$27:$L$29,,MATCH(R$9,'Input| Escalations'!$F$21:$L$21,0))),0),0)</f>
        <v>0</v>
      </c>
      <c r="K383" s="194" cm="1">
        <f t="array" ref="K383">IF(LEN($F383)&gt;0,1+IFERROR(SUMPRODUCT(TRANSPOSE('Input| Projects'!$AO383:$AQ383),INDEX('Input| Escalations'!$F$27:$L$29,,MATCH(S$9,'Input| Escalations'!$F$21:$L$21,0))),0),0)</f>
        <v>0</v>
      </c>
      <c r="L383" s="194" cm="1">
        <f t="array" ref="L383">IF(LEN($F383)&gt;0,1+IFERROR(SUMPRODUCT(TRANSPOSE('Input| Projects'!$AO383:$AQ383),INDEX('Input| Escalations'!$F$27:$L$29,,MATCH(T$9,'Input| Escalations'!$F$21:$L$21,0))),0),0)</f>
        <v>0</v>
      </c>
      <c r="M383" s="194" cm="1">
        <f t="array" ref="M383">IF(LEN($F383)&gt;0,1+IFERROR(SUMPRODUCT(TRANSPOSE('Input| Projects'!$AO383:$AQ383),INDEX('Input| Escalations'!$F$27:$L$29,,MATCH(U$9,'Input| Escalations'!$F$21:$L$21,0))),0),0)</f>
        <v>0</v>
      </c>
      <c r="N383" s="194" cm="1">
        <f t="array" ref="N383">IF(LEN($F383)&gt;0,1+IFERROR(SUMPRODUCT(TRANSPOSE('Input| Projects'!$AO383:$AQ383),INDEX('Input| Escalations'!$F$27:$L$29,,MATCH(V$9,'Input| Escalations'!$F$21:$L$21,0))),0),0)</f>
        <v>0</v>
      </c>
      <c r="O383" s="194" cm="1">
        <f t="array" ref="O383">IF(LEN($F383)&gt;0,1+IFERROR(SUMPRODUCT(TRANSPOSE('Input| Projects'!$AO383:$AQ383),INDEX('Input| Escalations'!$F$27:$L$29,,MATCH(W$9,'Input| Escalations'!$F$21:$L$21,0))),0),0)</f>
        <v>0</v>
      </c>
      <c r="P383" s="10"/>
      <c r="Q383" s="172">
        <f>IFERROR(IF(ISNUMBER(FIND("decision",'Input| Setup'!$F$6)),'Input| Projects'!Y383,'Input| Projects'!I383)*'Input| Escalations'!$I$17*I383,0)</f>
        <v>0</v>
      </c>
      <c r="R383" s="172">
        <f>IFERROR(IF(ISNUMBER(FIND("decision",'Input| Setup'!$F$6)),'Input| Projects'!Z383,'Input| Projects'!J383)*'Input| Escalations'!$I$17*J383,0)</f>
        <v>0</v>
      </c>
      <c r="S383" s="172">
        <f>IFERROR(IF(ISNUMBER(FIND("decision",'Input| Setup'!$F$6)),'Input| Projects'!AA383,'Input| Projects'!K383)*'Input| Escalations'!$I$17*K383,0)</f>
        <v>0</v>
      </c>
      <c r="T383" s="172">
        <f>IFERROR(IF(ISNUMBER(FIND("decision",'Input| Setup'!$F$6)),'Input| Projects'!AB383,'Input| Projects'!L383)*'Input| Escalations'!$I$17*L383,0)</f>
        <v>0</v>
      </c>
      <c r="U383" s="172">
        <f>IFERROR(IF(ISNUMBER(FIND("decision",'Input| Setup'!$F$6)),'Input| Projects'!AC383,'Input| Projects'!M383)*'Input| Escalations'!$I$17*M383,0)</f>
        <v>0</v>
      </c>
      <c r="V383" s="172">
        <f>IFERROR(IF(ISNUMBER(FIND("decision",'Input| Setup'!$F$6)),'Input| Projects'!AD383,'Input| Projects'!N383)*'Input| Escalations'!$I$17*N383,0)</f>
        <v>0</v>
      </c>
      <c r="W383" s="172">
        <f>IFERROR(IF(ISNUMBER(FIND("decision",'Input| Setup'!$F$6)),'Input| Projects'!AE383,'Input| Projects'!O383)*'Input| Escalations'!$I$17*O383,0)</f>
        <v>0</v>
      </c>
      <c r="X383" s="175"/>
      <c r="Y383" s="172">
        <f>IF(ISNUMBER(FIND("decision",'Input| Setup'!$F$6)),'Input| Projects'!AG383,'Input| Projects'!Q383)*I383*'Input| Escalations'!$I$17</f>
        <v>0</v>
      </c>
      <c r="Z383" s="172">
        <f>IF(ISNUMBER(FIND("decision",'Input| Setup'!$F$6)),'Input| Projects'!AH383,'Input| Projects'!R383)*J383*'Input| Escalations'!$I$17</f>
        <v>0</v>
      </c>
      <c r="AA383" s="172">
        <f>IF(ISNUMBER(FIND("decision",'Input| Setup'!$F$6)),'Input| Projects'!AI383,'Input| Projects'!S383)*K383*'Input| Escalations'!$I$17</f>
        <v>0</v>
      </c>
      <c r="AB383" s="172">
        <f>IF(ISNUMBER(FIND("decision",'Input| Setup'!$F$6)),'Input| Projects'!AJ383,'Input| Projects'!T383)*L383*'Input| Escalations'!$I$17</f>
        <v>0</v>
      </c>
      <c r="AC383" s="172">
        <f>IF(ISNUMBER(FIND("decision",'Input| Setup'!$F$6)),'Input| Projects'!AK383,'Input| Projects'!U383)*M383*'Input| Escalations'!$I$17</f>
        <v>0</v>
      </c>
      <c r="AD383" s="172">
        <f>IF(ISNUMBER(FIND("decision",'Input| Setup'!$F$6)),'Input| Projects'!AL383,'Input| Projects'!V383)*N383*'Input| Escalations'!$I$17</f>
        <v>0</v>
      </c>
      <c r="AE383" s="172">
        <f>IF(ISNUMBER(FIND("decision",'Input| Setup'!$F$6)),'Input| Projects'!AM383,'Input| Projects'!W383)*O383*'Input| Escalations'!$I$17</f>
        <v>0</v>
      </c>
      <c r="AF383" s="175"/>
      <c r="AG383" s="172" cm="1">
        <f t="array" ref="AG383">IFERROR(--('Input| Projects'!$AS383="Yes")*_xlfn.SWITCH('Input| Overheads'!$C$50,"Direct costs",'Calc| Overheads Allocation'!C$8*Q383,"Internal labour",'Calc| Overheads Allocation'!C$8*Q383*'Input| Projects'!$AO383,"DNSP defined",'Calc| Overheads Allocation'!C$78*'Input| Projects'!$AV383,0),0)</f>
        <v>0</v>
      </c>
      <c r="AH383" s="172" cm="1">
        <f t="array" ref="AH383">IFERROR(--('Input| Projects'!$AS383="Yes")*_xlfn.SWITCH('Input| Overheads'!$C$50,"Direct costs",'Calc| Overheads Allocation'!D$8*R383,"Internal labour",'Calc| Overheads Allocation'!D$8*R383*'Input| Projects'!$AO383,"DNSP defined",'Calc| Overheads Allocation'!D$78*'Input| Projects'!$AV383,0),0)</f>
        <v>0</v>
      </c>
      <c r="AI383" s="172" cm="1">
        <f t="array" ref="AI383">IFERROR(--('Input| Projects'!$AS383="Yes")*_xlfn.SWITCH('Input| Overheads'!$C$50,"Direct costs",'Calc| Overheads Allocation'!E$8*S383,"Internal labour",'Calc| Overheads Allocation'!E$8*S383*'Input| Projects'!$AO383,"DNSP defined",'Calc| Overheads Allocation'!E$78*'Input| Projects'!$AV383,0),0)</f>
        <v>0</v>
      </c>
      <c r="AJ383" s="172" cm="1">
        <f t="array" ref="AJ383">IFERROR(--('Input| Projects'!$AS383="Yes")*_xlfn.SWITCH('Input| Overheads'!$C$50,"Direct costs",'Calc| Overheads Allocation'!F$8*T383,"Internal labour",'Calc| Overheads Allocation'!F$8*T383*'Input| Projects'!$AO383,"DNSP defined",'Calc| Overheads Allocation'!F$78*'Input| Projects'!$AV383,0),0)</f>
        <v>0</v>
      </c>
      <c r="AK383" s="172" cm="1">
        <f t="array" ref="AK383">IFERROR(--('Input| Projects'!$AS383="Yes")*_xlfn.SWITCH('Input| Overheads'!$C$50,"Direct costs",'Calc| Overheads Allocation'!G$8*U383,"Internal labour",'Calc| Overheads Allocation'!G$8*U383*'Input| Projects'!$AO383,"DNSP defined",'Calc| Overheads Allocation'!G$78*'Input| Projects'!$AV383,0),0)</f>
        <v>0</v>
      </c>
      <c r="AL383" s="172" cm="1">
        <f t="array" ref="AL383">IFERROR(--('Input| Projects'!$AS383="Yes")*_xlfn.SWITCH('Input| Overheads'!$C$50,"Direct costs",'Calc| Overheads Allocation'!H$8*V383,"Internal labour",'Calc| Overheads Allocation'!H$8*V383*'Input| Projects'!$AO383,"DNSP defined",'Calc| Overheads Allocation'!H$78*'Input| Projects'!$AV383,0),0)</f>
        <v>0</v>
      </c>
      <c r="AM383" s="172" cm="1">
        <f t="array" ref="AM383">IFERROR(--('Input| Projects'!$AS383="Yes")*_xlfn.SWITCH('Input| Overheads'!$C$50,"Direct costs",'Calc| Overheads Allocation'!I$8*W383,"Internal labour",'Calc| Overheads Allocation'!I$8*W383*'Input| Projects'!$AO383,"DNSP defined",'Calc| Overheads Allocation'!I$78*'Input| Projects'!$AV383,0),0)</f>
        <v>0</v>
      </c>
      <c r="AN383" s="175"/>
      <c r="AO383" s="172" cm="1">
        <f t="array" ref="AO383">IFERROR(--('Input| Projects'!$AT383="Yes")*_xlfn.SWITCH('Input| Overheads'!$C$50,"Direct costs",'Calc| Overheads Allocation'!C$9*Q383,"Internal labour",'Calc| Overheads Allocation'!C$9*Q383*'Input| Projects'!$AO383,"DNSP defined",'Calc| Overheads Allocation'!C$79*'Input| Projects'!$AW383,0),0)</f>
        <v>0</v>
      </c>
      <c r="AP383" s="172" cm="1">
        <f t="array" ref="AP383">IFERROR(--('Input| Projects'!$AT383="Yes")*_xlfn.SWITCH('Input| Overheads'!$C$50,"Direct costs",'Calc| Overheads Allocation'!D$9*R383,"Internal labour",'Calc| Overheads Allocation'!D$9*R383*'Input| Projects'!$AO383,"DNSP defined",'Calc| Overheads Allocation'!D$79*'Input| Projects'!$AW383,0),0)</f>
        <v>0</v>
      </c>
      <c r="AQ383" s="172" cm="1">
        <f t="array" ref="AQ383">IFERROR(--('Input| Projects'!$AT383="Yes")*_xlfn.SWITCH('Input| Overheads'!$C$50,"Direct costs",'Calc| Overheads Allocation'!E$9*S383,"Internal labour",'Calc| Overheads Allocation'!E$9*S383*'Input| Projects'!$AO383,"DNSP defined",'Calc| Overheads Allocation'!E$79*'Input| Projects'!$AW383,0),0)</f>
        <v>0</v>
      </c>
      <c r="AR383" s="172" cm="1">
        <f t="array" ref="AR383">IFERROR(--('Input| Projects'!$AT383="Yes")*_xlfn.SWITCH('Input| Overheads'!$C$50,"Direct costs",'Calc| Overheads Allocation'!F$9*T383,"Internal labour",'Calc| Overheads Allocation'!F$9*T383*'Input| Projects'!$AO383,"DNSP defined",'Calc| Overheads Allocation'!F$79*'Input| Projects'!$AW383,0),0)</f>
        <v>0</v>
      </c>
      <c r="AS383" s="172" cm="1">
        <f t="array" ref="AS383">IFERROR(--('Input| Projects'!$AT383="Yes")*_xlfn.SWITCH('Input| Overheads'!$C$50,"Direct costs",'Calc| Overheads Allocation'!G$9*U383,"Internal labour",'Calc| Overheads Allocation'!G$9*U383*'Input| Projects'!$AO383,"DNSP defined",'Calc| Overheads Allocation'!G$79*'Input| Projects'!$AW383,0),0)</f>
        <v>0</v>
      </c>
      <c r="AT383" s="172" cm="1">
        <f t="array" ref="AT383">IFERROR(--('Input| Projects'!$AT383="Yes")*_xlfn.SWITCH('Input| Overheads'!$C$50,"Direct costs",'Calc| Overheads Allocation'!H$9*V383,"Internal labour",'Calc| Overheads Allocation'!H$9*V383*'Input| Projects'!$AO383,"DNSP defined",'Calc| Overheads Allocation'!H$79*'Input| Projects'!$AW383,0),0)</f>
        <v>0</v>
      </c>
      <c r="AU383" s="172" cm="1">
        <f t="array" ref="AU383">IFERROR(--('Input| Projects'!$AT383="Yes")*_xlfn.SWITCH('Input| Overheads'!$C$50,"Direct costs",'Calc| Overheads Allocation'!I$9*W383,"Internal labour",'Calc| Overheads Allocation'!I$9*W383*'Input| Projects'!$AO383,"DNSP defined",'Calc| Overheads Allocation'!I$79*'Input| Projects'!$AW383,0),0)</f>
        <v>0</v>
      </c>
      <c r="AV383" s="175"/>
      <c r="AW383" s="172">
        <f t="shared" si="134"/>
        <v>0</v>
      </c>
      <c r="AX383" s="172">
        <f t="shared" si="135"/>
        <v>0</v>
      </c>
      <c r="AY383" s="172">
        <f t="shared" si="136"/>
        <v>0</v>
      </c>
      <c r="AZ383" s="172">
        <f t="shared" si="137"/>
        <v>0</v>
      </c>
      <c r="BA383" s="172">
        <f t="shared" si="138"/>
        <v>0</v>
      </c>
      <c r="BB383" s="172">
        <f t="shared" si="139"/>
        <v>0</v>
      </c>
      <c r="BC383" s="172">
        <f t="shared" si="140"/>
        <v>0</v>
      </c>
      <c r="BD383" s="176"/>
      <c r="BE383" s="172">
        <f t="shared" si="141"/>
        <v>0</v>
      </c>
      <c r="BF383" s="172">
        <f t="shared" si="142"/>
        <v>0</v>
      </c>
      <c r="BG383" s="172">
        <f t="shared" si="143"/>
        <v>0</v>
      </c>
      <c r="BH383" s="172">
        <f t="shared" si="144"/>
        <v>0</v>
      </c>
      <c r="BI383" s="172">
        <f t="shared" si="145"/>
        <v>0</v>
      </c>
      <c r="BJ383" s="172">
        <f t="shared" si="146"/>
        <v>0</v>
      </c>
      <c r="BK383" s="172">
        <f t="shared" si="147"/>
        <v>0</v>
      </c>
      <c r="BL383" s="176"/>
      <c r="BM383" s="172">
        <f t="shared" si="126"/>
        <v>0</v>
      </c>
      <c r="BN383" s="172">
        <f t="shared" si="127"/>
        <v>0</v>
      </c>
      <c r="BO383" s="172">
        <f t="shared" si="128"/>
        <v>0</v>
      </c>
      <c r="BP383" s="172">
        <f t="shared" si="129"/>
        <v>0</v>
      </c>
      <c r="BQ383" s="172">
        <f t="shared" si="130"/>
        <v>0</v>
      </c>
      <c r="BR383" s="172">
        <f t="shared" si="131"/>
        <v>0</v>
      </c>
      <c r="BS383" s="172">
        <f t="shared" si="132"/>
        <v>0</v>
      </c>
      <c r="BT383" s="55"/>
      <c r="BU383" s="158">
        <f>SUMIF('Input| Projects'!$BA$8:$CX$8,RIGHT(BU$9,3),'Input| Projects'!$BA383:$CX383)</f>
        <v>0</v>
      </c>
      <c r="BV383" s="158">
        <f>SUMIF('Input| Projects'!$BA$8:$CX$8,RIGHT(BV$9,3),'Input| Projects'!$BA383:$CX383)</f>
        <v>0</v>
      </c>
      <c r="BW383" s="79" t="str">
        <f t="shared" si="133"/>
        <v/>
      </c>
    </row>
    <row r="384" spans="2:75" x14ac:dyDescent="0.2">
      <c r="B384" s="123">
        <f>IFERROR('Input| Projects'!B384,"")</f>
        <v>375</v>
      </c>
      <c r="C384" s="160" t="str">
        <f>IFERROR(IF('Input| Projects'!C384="","",'Input| Projects'!C384),"")</f>
        <v/>
      </c>
      <c r="D384" s="160" t="str">
        <f>IFERROR(IF('Input| Projects'!D384="","",'Input| Projects'!D384),"")</f>
        <v/>
      </c>
      <c r="E384" s="53"/>
      <c r="F384" s="160" t="str">
        <f>IF(LEN('Input| Projects'!F384)&gt;0,'Input| Projects'!F384,"")</f>
        <v/>
      </c>
      <c r="G384" s="160" t="str">
        <f>IF(LEN('Input| Projects'!G384)&gt;0,'Input| Projects'!G384,"")</f>
        <v/>
      </c>
      <c r="H384" s="10"/>
      <c r="I384" s="194" cm="1">
        <f t="array" ref="I384">IF(LEN($F384)&gt;0,1+IFERROR(SUMPRODUCT(TRANSPOSE('Input| Projects'!$AO384:$AQ384),INDEX('Input| Escalations'!$F$27:$L$29,,MATCH(Q$9,'Input| Escalations'!$F$21:$L$21,0))),0),0)</f>
        <v>0</v>
      </c>
      <c r="J384" s="194" cm="1">
        <f t="array" ref="J384">IF(LEN($F384)&gt;0,1+IFERROR(SUMPRODUCT(TRANSPOSE('Input| Projects'!$AO384:$AQ384),INDEX('Input| Escalations'!$F$27:$L$29,,MATCH(R$9,'Input| Escalations'!$F$21:$L$21,0))),0),0)</f>
        <v>0</v>
      </c>
      <c r="K384" s="194" cm="1">
        <f t="array" ref="K384">IF(LEN($F384)&gt;0,1+IFERROR(SUMPRODUCT(TRANSPOSE('Input| Projects'!$AO384:$AQ384),INDEX('Input| Escalations'!$F$27:$L$29,,MATCH(S$9,'Input| Escalations'!$F$21:$L$21,0))),0),0)</f>
        <v>0</v>
      </c>
      <c r="L384" s="194" cm="1">
        <f t="array" ref="L384">IF(LEN($F384)&gt;0,1+IFERROR(SUMPRODUCT(TRANSPOSE('Input| Projects'!$AO384:$AQ384),INDEX('Input| Escalations'!$F$27:$L$29,,MATCH(T$9,'Input| Escalations'!$F$21:$L$21,0))),0),0)</f>
        <v>0</v>
      </c>
      <c r="M384" s="194" cm="1">
        <f t="array" ref="M384">IF(LEN($F384)&gt;0,1+IFERROR(SUMPRODUCT(TRANSPOSE('Input| Projects'!$AO384:$AQ384),INDEX('Input| Escalations'!$F$27:$L$29,,MATCH(U$9,'Input| Escalations'!$F$21:$L$21,0))),0),0)</f>
        <v>0</v>
      </c>
      <c r="N384" s="194" cm="1">
        <f t="array" ref="N384">IF(LEN($F384)&gt;0,1+IFERROR(SUMPRODUCT(TRANSPOSE('Input| Projects'!$AO384:$AQ384),INDEX('Input| Escalations'!$F$27:$L$29,,MATCH(V$9,'Input| Escalations'!$F$21:$L$21,0))),0),0)</f>
        <v>0</v>
      </c>
      <c r="O384" s="194" cm="1">
        <f t="array" ref="O384">IF(LEN($F384)&gt;0,1+IFERROR(SUMPRODUCT(TRANSPOSE('Input| Projects'!$AO384:$AQ384),INDEX('Input| Escalations'!$F$27:$L$29,,MATCH(W$9,'Input| Escalations'!$F$21:$L$21,0))),0),0)</f>
        <v>0</v>
      </c>
      <c r="P384" s="10"/>
      <c r="Q384" s="172">
        <f>IFERROR(IF(ISNUMBER(FIND("decision",'Input| Setup'!$F$6)),'Input| Projects'!Y384,'Input| Projects'!I384)*'Input| Escalations'!$I$17*I384,0)</f>
        <v>0</v>
      </c>
      <c r="R384" s="172">
        <f>IFERROR(IF(ISNUMBER(FIND("decision",'Input| Setup'!$F$6)),'Input| Projects'!Z384,'Input| Projects'!J384)*'Input| Escalations'!$I$17*J384,0)</f>
        <v>0</v>
      </c>
      <c r="S384" s="172">
        <f>IFERROR(IF(ISNUMBER(FIND("decision",'Input| Setup'!$F$6)),'Input| Projects'!AA384,'Input| Projects'!K384)*'Input| Escalations'!$I$17*K384,0)</f>
        <v>0</v>
      </c>
      <c r="T384" s="172">
        <f>IFERROR(IF(ISNUMBER(FIND("decision",'Input| Setup'!$F$6)),'Input| Projects'!AB384,'Input| Projects'!L384)*'Input| Escalations'!$I$17*L384,0)</f>
        <v>0</v>
      </c>
      <c r="U384" s="172">
        <f>IFERROR(IF(ISNUMBER(FIND("decision",'Input| Setup'!$F$6)),'Input| Projects'!AC384,'Input| Projects'!M384)*'Input| Escalations'!$I$17*M384,0)</f>
        <v>0</v>
      </c>
      <c r="V384" s="172">
        <f>IFERROR(IF(ISNUMBER(FIND("decision",'Input| Setup'!$F$6)),'Input| Projects'!AD384,'Input| Projects'!N384)*'Input| Escalations'!$I$17*N384,0)</f>
        <v>0</v>
      </c>
      <c r="W384" s="172">
        <f>IFERROR(IF(ISNUMBER(FIND("decision",'Input| Setup'!$F$6)),'Input| Projects'!AE384,'Input| Projects'!O384)*'Input| Escalations'!$I$17*O384,0)</f>
        <v>0</v>
      </c>
      <c r="X384" s="175"/>
      <c r="Y384" s="172">
        <f>IF(ISNUMBER(FIND("decision",'Input| Setup'!$F$6)),'Input| Projects'!AG384,'Input| Projects'!Q384)*I384*'Input| Escalations'!$I$17</f>
        <v>0</v>
      </c>
      <c r="Z384" s="172">
        <f>IF(ISNUMBER(FIND("decision",'Input| Setup'!$F$6)),'Input| Projects'!AH384,'Input| Projects'!R384)*J384*'Input| Escalations'!$I$17</f>
        <v>0</v>
      </c>
      <c r="AA384" s="172">
        <f>IF(ISNUMBER(FIND("decision",'Input| Setup'!$F$6)),'Input| Projects'!AI384,'Input| Projects'!S384)*K384*'Input| Escalations'!$I$17</f>
        <v>0</v>
      </c>
      <c r="AB384" s="172">
        <f>IF(ISNUMBER(FIND("decision",'Input| Setup'!$F$6)),'Input| Projects'!AJ384,'Input| Projects'!T384)*L384*'Input| Escalations'!$I$17</f>
        <v>0</v>
      </c>
      <c r="AC384" s="172">
        <f>IF(ISNUMBER(FIND("decision",'Input| Setup'!$F$6)),'Input| Projects'!AK384,'Input| Projects'!U384)*M384*'Input| Escalations'!$I$17</f>
        <v>0</v>
      </c>
      <c r="AD384" s="172">
        <f>IF(ISNUMBER(FIND("decision",'Input| Setup'!$F$6)),'Input| Projects'!AL384,'Input| Projects'!V384)*N384*'Input| Escalations'!$I$17</f>
        <v>0</v>
      </c>
      <c r="AE384" s="172">
        <f>IF(ISNUMBER(FIND("decision",'Input| Setup'!$F$6)),'Input| Projects'!AM384,'Input| Projects'!W384)*O384*'Input| Escalations'!$I$17</f>
        <v>0</v>
      </c>
      <c r="AF384" s="175"/>
      <c r="AG384" s="172" cm="1">
        <f t="array" ref="AG384">IFERROR(--('Input| Projects'!$AS384="Yes")*_xlfn.SWITCH('Input| Overheads'!$C$50,"Direct costs",'Calc| Overheads Allocation'!C$8*Q384,"Internal labour",'Calc| Overheads Allocation'!C$8*Q384*'Input| Projects'!$AO384,"DNSP defined",'Calc| Overheads Allocation'!C$78*'Input| Projects'!$AV384,0),0)</f>
        <v>0</v>
      </c>
      <c r="AH384" s="172" cm="1">
        <f t="array" ref="AH384">IFERROR(--('Input| Projects'!$AS384="Yes")*_xlfn.SWITCH('Input| Overheads'!$C$50,"Direct costs",'Calc| Overheads Allocation'!D$8*R384,"Internal labour",'Calc| Overheads Allocation'!D$8*R384*'Input| Projects'!$AO384,"DNSP defined",'Calc| Overheads Allocation'!D$78*'Input| Projects'!$AV384,0),0)</f>
        <v>0</v>
      </c>
      <c r="AI384" s="172" cm="1">
        <f t="array" ref="AI384">IFERROR(--('Input| Projects'!$AS384="Yes")*_xlfn.SWITCH('Input| Overheads'!$C$50,"Direct costs",'Calc| Overheads Allocation'!E$8*S384,"Internal labour",'Calc| Overheads Allocation'!E$8*S384*'Input| Projects'!$AO384,"DNSP defined",'Calc| Overheads Allocation'!E$78*'Input| Projects'!$AV384,0),0)</f>
        <v>0</v>
      </c>
      <c r="AJ384" s="172" cm="1">
        <f t="array" ref="AJ384">IFERROR(--('Input| Projects'!$AS384="Yes")*_xlfn.SWITCH('Input| Overheads'!$C$50,"Direct costs",'Calc| Overheads Allocation'!F$8*T384,"Internal labour",'Calc| Overheads Allocation'!F$8*T384*'Input| Projects'!$AO384,"DNSP defined",'Calc| Overheads Allocation'!F$78*'Input| Projects'!$AV384,0),0)</f>
        <v>0</v>
      </c>
      <c r="AK384" s="172" cm="1">
        <f t="array" ref="AK384">IFERROR(--('Input| Projects'!$AS384="Yes")*_xlfn.SWITCH('Input| Overheads'!$C$50,"Direct costs",'Calc| Overheads Allocation'!G$8*U384,"Internal labour",'Calc| Overheads Allocation'!G$8*U384*'Input| Projects'!$AO384,"DNSP defined",'Calc| Overheads Allocation'!G$78*'Input| Projects'!$AV384,0),0)</f>
        <v>0</v>
      </c>
      <c r="AL384" s="172" cm="1">
        <f t="array" ref="AL384">IFERROR(--('Input| Projects'!$AS384="Yes")*_xlfn.SWITCH('Input| Overheads'!$C$50,"Direct costs",'Calc| Overheads Allocation'!H$8*V384,"Internal labour",'Calc| Overheads Allocation'!H$8*V384*'Input| Projects'!$AO384,"DNSP defined",'Calc| Overheads Allocation'!H$78*'Input| Projects'!$AV384,0),0)</f>
        <v>0</v>
      </c>
      <c r="AM384" s="172" cm="1">
        <f t="array" ref="AM384">IFERROR(--('Input| Projects'!$AS384="Yes")*_xlfn.SWITCH('Input| Overheads'!$C$50,"Direct costs",'Calc| Overheads Allocation'!I$8*W384,"Internal labour",'Calc| Overheads Allocation'!I$8*W384*'Input| Projects'!$AO384,"DNSP defined",'Calc| Overheads Allocation'!I$78*'Input| Projects'!$AV384,0),0)</f>
        <v>0</v>
      </c>
      <c r="AN384" s="175"/>
      <c r="AO384" s="172" cm="1">
        <f t="array" ref="AO384">IFERROR(--('Input| Projects'!$AT384="Yes")*_xlfn.SWITCH('Input| Overheads'!$C$50,"Direct costs",'Calc| Overheads Allocation'!C$9*Q384,"Internal labour",'Calc| Overheads Allocation'!C$9*Q384*'Input| Projects'!$AO384,"DNSP defined",'Calc| Overheads Allocation'!C$79*'Input| Projects'!$AW384,0),0)</f>
        <v>0</v>
      </c>
      <c r="AP384" s="172" cm="1">
        <f t="array" ref="AP384">IFERROR(--('Input| Projects'!$AT384="Yes")*_xlfn.SWITCH('Input| Overheads'!$C$50,"Direct costs",'Calc| Overheads Allocation'!D$9*R384,"Internal labour",'Calc| Overheads Allocation'!D$9*R384*'Input| Projects'!$AO384,"DNSP defined",'Calc| Overheads Allocation'!D$79*'Input| Projects'!$AW384,0),0)</f>
        <v>0</v>
      </c>
      <c r="AQ384" s="172" cm="1">
        <f t="array" ref="AQ384">IFERROR(--('Input| Projects'!$AT384="Yes")*_xlfn.SWITCH('Input| Overheads'!$C$50,"Direct costs",'Calc| Overheads Allocation'!E$9*S384,"Internal labour",'Calc| Overheads Allocation'!E$9*S384*'Input| Projects'!$AO384,"DNSP defined",'Calc| Overheads Allocation'!E$79*'Input| Projects'!$AW384,0),0)</f>
        <v>0</v>
      </c>
      <c r="AR384" s="172" cm="1">
        <f t="array" ref="AR384">IFERROR(--('Input| Projects'!$AT384="Yes")*_xlfn.SWITCH('Input| Overheads'!$C$50,"Direct costs",'Calc| Overheads Allocation'!F$9*T384,"Internal labour",'Calc| Overheads Allocation'!F$9*T384*'Input| Projects'!$AO384,"DNSP defined",'Calc| Overheads Allocation'!F$79*'Input| Projects'!$AW384,0),0)</f>
        <v>0</v>
      </c>
      <c r="AS384" s="172" cm="1">
        <f t="array" ref="AS384">IFERROR(--('Input| Projects'!$AT384="Yes")*_xlfn.SWITCH('Input| Overheads'!$C$50,"Direct costs",'Calc| Overheads Allocation'!G$9*U384,"Internal labour",'Calc| Overheads Allocation'!G$9*U384*'Input| Projects'!$AO384,"DNSP defined",'Calc| Overheads Allocation'!G$79*'Input| Projects'!$AW384,0),0)</f>
        <v>0</v>
      </c>
      <c r="AT384" s="172" cm="1">
        <f t="array" ref="AT384">IFERROR(--('Input| Projects'!$AT384="Yes")*_xlfn.SWITCH('Input| Overheads'!$C$50,"Direct costs",'Calc| Overheads Allocation'!H$9*V384,"Internal labour",'Calc| Overheads Allocation'!H$9*V384*'Input| Projects'!$AO384,"DNSP defined",'Calc| Overheads Allocation'!H$79*'Input| Projects'!$AW384,0),0)</f>
        <v>0</v>
      </c>
      <c r="AU384" s="172" cm="1">
        <f t="array" ref="AU384">IFERROR(--('Input| Projects'!$AT384="Yes")*_xlfn.SWITCH('Input| Overheads'!$C$50,"Direct costs",'Calc| Overheads Allocation'!I$9*W384,"Internal labour",'Calc| Overheads Allocation'!I$9*W384*'Input| Projects'!$AO384,"DNSP defined",'Calc| Overheads Allocation'!I$79*'Input| Projects'!$AW384,0),0)</f>
        <v>0</v>
      </c>
      <c r="AV384" s="175"/>
      <c r="AW384" s="172">
        <f t="shared" si="134"/>
        <v>0</v>
      </c>
      <c r="AX384" s="172">
        <f t="shared" si="135"/>
        <v>0</v>
      </c>
      <c r="AY384" s="172">
        <f t="shared" si="136"/>
        <v>0</v>
      </c>
      <c r="AZ384" s="172">
        <f t="shared" si="137"/>
        <v>0</v>
      </c>
      <c r="BA384" s="172">
        <f t="shared" si="138"/>
        <v>0</v>
      </c>
      <c r="BB384" s="172">
        <f t="shared" si="139"/>
        <v>0</v>
      </c>
      <c r="BC384" s="172">
        <f t="shared" si="140"/>
        <v>0</v>
      </c>
      <c r="BD384" s="176"/>
      <c r="BE384" s="172">
        <f t="shared" si="141"/>
        <v>0</v>
      </c>
      <c r="BF384" s="172">
        <f t="shared" si="142"/>
        <v>0</v>
      </c>
      <c r="BG384" s="172">
        <f t="shared" si="143"/>
        <v>0</v>
      </c>
      <c r="BH384" s="172">
        <f t="shared" si="144"/>
        <v>0</v>
      </c>
      <c r="BI384" s="172">
        <f t="shared" si="145"/>
        <v>0</v>
      </c>
      <c r="BJ384" s="172">
        <f t="shared" si="146"/>
        <v>0</v>
      </c>
      <c r="BK384" s="172">
        <f t="shared" si="147"/>
        <v>0</v>
      </c>
      <c r="BL384" s="176"/>
      <c r="BM384" s="172">
        <f t="shared" si="126"/>
        <v>0</v>
      </c>
      <c r="BN384" s="172">
        <f t="shared" si="127"/>
        <v>0</v>
      </c>
      <c r="BO384" s="172">
        <f t="shared" si="128"/>
        <v>0</v>
      </c>
      <c r="BP384" s="172">
        <f t="shared" si="129"/>
        <v>0</v>
      </c>
      <c r="BQ384" s="172">
        <f t="shared" si="130"/>
        <v>0</v>
      </c>
      <c r="BR384" s="172">
        <f t="shared" si="131"/>
        <v>0</v>
      </c>
      <c r="BS384" s="172">
        <f t="shared" si="132"/>
        <v>0</v>
      </c>
      <c r="BT384" s="55"/>
      <c r="BU384" s="158">
        <f>SUMIF('Input| Projects'!$BA$8:$CX$8,RIGHT(BU$9,3),'Input| Projects'!$BA384:$CX384)</f>
        <v>0</v>
      </c>
      <c r="BV384" s="158">
        <f>SUMIF('Input| Projects'!$BA$8:$CX$8,RIGHT(BV$9,3),'Input| Projects'!$BA384:$CX384)</f>
        <v>0</v>
      </c>
      <c r="BW384" s="79" t="str">
        <f t="shared" si="133"/>
        <v/>
      </c>
    </row>
    <row r="385" spans="2:75" x14ac:dyDescent="0.2">
      <c r="B385" s="123">
        <f>IFERROR('Input| Projects'!B385,"")</f>
        <v>376</v>
      </c>
      <c r="C385" s="160" t="str">
        <f>IFERROR(IF('Input| Projects'!C385="","",'Input| Projects'!C385),"")</f>
        <v/>
      </c>
      <c r="D385" s="160" t="str">
        <f>IFERROR(IF('Input| Projects'!D385="","",'Input| Projects'!D385),"")</f>
        <v/>
      </c>
      <c r="E385" s="53"/>
      <c r="F385" s="160" t="str">
        <f>IF(LEN('Input| Projects'!F385)&gt;0,'Input| Projects'!F385,"")</f>
        <v/>
      </c>
      <c r="G385" s="160" t="str">
        <f>IF(LEN('Input| Projects'!G385)&gt;0,'Input| Projects'!G385,"")</f>
        <v/>
      </c>
      <c r="H385" s="10"/>
      <c r="I385" s="194" cm="1">
        <f t="array" ref="I385">IF(LEN($F385)&gt;0,1+IFERROR(SUMPRODUCT(TRANSPOSE('Input| Projects'!$AO385:$AQ385),INDEX('Input| Escalations'!$F$27:$L$29,,MATCH(Q$9,'Input| Escalations'!$F$21:$L$21,0))),0),0)</f>
        <v>0</v>
      </c>
      <c r="J385" s="194" cm="1">
        <f t="array" ref="J385">IF(LEN($F385)&gt;0,1+IFERROR(SUMPRODUCT(TRANSPOSE('Input| Projects'!$AO385:$AQ385),INDEX('Input| Escalations'!$F$27:$L$29,,MATCH(R$9,'Input| Escalations'!$F$21:$L$21,0))),0),0)</f>
        <v>0</v>
      </c>
      <c r="K385" s="194" cm="1">
        <f t="array" ref="K385">IF(LEN($F385)&gt;0,1+IFERROR(SUMPRODUCT(TRANSPOSE('Input| Projects'!$AO385:$AQ385),INDEX('Input| Escalations'!$F$27:$L$29,,MATCH(S$9,'Input| Escalations'!$F$21:$L$21,0))),0),0)</f>
        <v>0</v>
      </c>
      <c r="L385" s="194" cm="1">
        <f t="array" ref="L385">IF(LEN($F385)&gt;0,1+IFERROR(SUMPRODUCT(TRANSPOSE('Input| Projects'!$AO385:$AQ385),INDEX('Input| Escalations'!$F$27:$L$29,,MATCH(T$9,'Input| Escalations'!$F$21:$L$21,0))),0),0)</f>
        <v>0</v>
      </c>
      <c r="M385" s="194" cm="1">
        <f t="array" ref="M385">IF(LEN($F385)&gt;0,1+IFERROR(SUMPRODUCT(TRANSPOSE('Input| Projects'!$AO385:$AQ385),INDEX('Input| Escalations'!$F$27:$L$29,,MATCH(U$9,'Input| Escalations'!$F$21:$L$21,0))),0),0)</f>
        <v>0</v>
      </c>
      <c r="N385" s="194" cm="1">
        <f t="array" ref="N385">IF(LEN($F385)&gt;0,1+IFERROR(SUMPRODUCT(TRANSPOSE('Input| Projects'!$AO385:$AQ385),INDEX('Input| Escalations'!$F$27:$L$29,,MATCH(V$9,'Input| Escalations'!$F$21:$L$21,0))),0),0)</f>
        <v>0</v>
      </c>
      <c r="O385" s="194" cm="1">
        <f t="array" ref="O385">IF(LEN($F385)&gt;0,1+IFERROR(SUMPRODUCT(TRANSPOSE('Input| Projects'!$AO385:$AQ385),INDEX('Input| Escalations'!$F$27:$L$29,,MATCH(W$9,'Input| Escalations'!$F$21:$L$21,0))),0),0)</f>
        <v>0</v>
      </c>
      <c r="P385" s="10"/>
      <c r="Q385" s="172">
        <f>IFERROR(IF(ISNUMBER(FIND("decision",'Input| Setup'!$F$6)),'Input| Projects'!Y385,'Input| Projects'!I385)*'Input| Escalations'!$I$17*I385,0)</f>
        <v>0</v>
      </c>
      <c r="R385" s="172">
        <f>IFERROR(IF(ISNUMBER(FIND("decision",'Input| Setup'!$F$6)),'Input| Projects'!Z385,'Input| Projects'!J385)*'Input| Escalations'!$I$17*J385,0)</f>
        <v>0</v>
      </c>
      <c r="S385" s="172">
        <f>IFERROR(IF(ISNUMBER(FIND("decision",'Input| Setup'!$F$6)),'Input| Projects'!AA385,'Input| Projects'!K385)*'Input| Escalations'!$I$17*K385,0)</f>
        <v>0</v>
      </c>
      <c r="T385" s="172">
        <f>IFERROR(IF(ISNUMBER(FIND("decision",'Input| Setup'!$F$6)),'Input| Projects'!AB385,'Input| Projects'!L385)*'Input| Escalations'!$I$17*L385,0)</f>
        <v>0</v>
      </c>
      <c r="U385" s="172">
        <f>IFERROR(IF(ISNUMBER(FIND("decision",'Input| Setup'!$F$6)),'Input| Projects'!AC385,'Input| Projects'!M385)*'Input| Escalations'!$I$17*M385,0)</f>
        <v>0</v>
      </c>
      <c r="V385" s="172">
        <f>IFERROR(IF(ISNUMBER(FIND("decision",'Input| Setup'!$F$6)),'Input| Projects'!AD385,'Input| Projects'!N385)*'Input| Escalations'!$I$17*N385,0)</f>
        <v>0</v>
      </c>
      <c r="W385" s="172">
        <f>IFERROR(IF(ISNUMBER(FIND("decision",'Input| Setup'!$F$6)),'Input| Projects'!AE385,'Input| Projects'!O385)*'Input| Escalations'!$I$17*O385,0)</f>
        <v>0</v>
      </c>
      <c r="X385" s="175"/>
      <c r="Y385" s="172">
        <f>IF(ISNUMBER(FIND("decision",'Input| Setup'!$F$6)),'Input| Projects'!AG385,'Input| Projects'!Q385)*I385*'Input| Escalations'!$I$17</f>
        <v>0</v>
      </c>
      <c r="Z385" s="172">
        <f>IF(ISNUMBER(FIND("decision",'Input| Setup'!$F$6)),'Input| Projects'!AH385,'Input| Projects'!R385)*J385*'Input| Escalations'!$I$17</f>
        <v>0</v>
      </c>
      <c r="AA385" s="172">
        <f>IF(ISNUMBER(FIND("decision",'Input| Setup'!$F$6)),'Input| Projects'!AI385,'Input| Projects'!S385)*K385*'Input| Escalations'!$I$17</f>
        <v>0</v>
      </c>
      <c r="AB385" s="172">
        <f>IF(ISNUMBER(FIND("decision",'Input| Setup'!$F$6)),'Input| Projects'!AJ385,'Input| Projects'!T385)*L385*'Input| Escalations'!$I$17</f>
        <v>0</v>
      </c>
      <c r="AC385" s="172">
        <f>IF(ISNUMBER(FIND("decision",'Input| Setup'!$F$6)),'Input| Projects'!AK385,'Input| Projects'!U385)*M385*'Input| Escalations'!$I$17</f>
        <v>0</v>
      </c>
      <c r="AD385" s="172">
        <f>IF(ISNUMBER(FIND("decision",'Input| Setup'!$F$6)),'Input| Projects'!AL385,'Input| Projects'!V385)*N385*'Input| Escalations'!$I$17</f>
        <v>0</v>
      </c>
      <c r="AE385" s="172">
        <f>IF(ISNUMBER(FIND("decision",'Input| Setup'!$F$6)),'Input| Projects'!AM385,'Input| Projects'!W385)*O385*'Input| Escalations'!$I$17</f>
        <v>0</v>
      </c>
      <c r="AF385" s="175"/>
      <c r="AG385" s="172" cm="1">
        <f t="array" ref="AG385">IFERROR(--('Input| Projects'!$AS385="Yes")*_xlfn.SWITCH('Input| Overheads'!$C$50,"Direct costs",'Calc| Overheads Allocation'!C$8*Q385,"Internal labour",'Calc| Overheads Allocation'!C$8*Q385*'Input| Projects'!$AO385,"DNSP defined",'Calc| Overheads Allocation'!C$78*'Input| Projects'!$AV385,0),0)</f>
        <v>0</v>
      </c>
      <c r="AH385" s="172" cm="1">
        <f t="array" ref="AH385">IFERROR(--('Input| Projects'!$AS385="Yes")*_xlfn.SWITCH('Input| Overheads'!$C$50,"Direct costs",'Calc| Overheads Allocation'!D$8*R385,"Internal labour",'Calc| Overheads Allocation'!D$8*R385*'Input| Projects'!$AO385,"DNSP defined",'Calc| Overheads Allocation'!D$78*'Input| Projects'!$AV385,0),0)</f>
        <v>0</v>
      </c>
      <c r="AI385" s="172" cm="1">
        <f t="array" ref="AI385">IFERROR(--('Input| Projects'!$AS385="Yes")*_xlfn.SWITCH('Input| Overheads'!$C$50,"Direct costs",'Calc| Overheads Allocation'!E$8*S385,"Internal labour",'Calc| Overheads Allocation'!E$8*S385*'Input| Projects'!$AO385,"DNSP defined",'Calc| Overheads Allocation'!E$78*'Input| Projects'!$AV385,0),0)</f>
        <v>0</v>
      </c>
      <c r="AJ385" s="172" cm="1">
        <f t="array" ref="AJ385">IFERROR(--('Input| Projects'!$AS385="Yes")*_xlfn.SWITCH('Input| Overheads'!$C$50,"Direct costs",'Calc| Overheads Allocation'!F$8*T385,"Internal labour",'Calc| Overheads Allocation'!F$8*T385*'Input| Projects'!$AO385,"DNSP defined",'Calc| Overheads Allocation'!F$78*'Input| Projects'!$AV385,0),0)</f>
        <v>0</v>
      </c>
      <c r="AK385" s="172" cm="1">
        <f t="array" ref="AK385">IFERROR(--('Input| Projects'!$AS385="Yes")*_xlfn.SWITCH('Input| Overheads'!$C$50,"Direct costs",'Calc| Overheads Allocation'!G$8*U385,"Internal labour",'Calc| Overheads Allocation'!G$8*U385*'Input| Projects'!$AO385,"DNSP defined",'Calc| Overheads Allocation'!G$78*'Input| Projects'!$AV385,0),0)</f>
        <v>0</v>
      </c>
      <c r="AL385" s="172" cm="1">
        <f t="array" ref="AL385">IFERROR(--('Input| Projects'!$AS385="Yes")*_xlfn.SWITCH('Input| Overheads'!$C$50,"Direct costs",'Calc| Overheads Allocation'!H$8*V385,"Internal labour",'Calc| Overheads Allocation'!H$8*V385*'Input| Projects'!$AO385,"DNSP defined",'Calc| Overheads Allocation'!H$78*'Input| Projects'!$AV385,0),0)</f>
        <v>0</v>
      </c>
      <c r="AM385" s="172" cm="1">
        <f t="array" ref="AM385">IFERROR(--('Input| Projects'!$AS385="Yes")*_xlfn.SWITCH('Input| Overheads'!$C$50,"Direct costs",'Calc| Overheads Allocation'!I$8*W385,"Internal labour",'Calc| Overheads Allocation'!I$8*W385*'Input| Projects'!$AO385,"DNSP defined",'Calc| Overheads Allocation'!I$78*'Input| Projects'!$AV385,0),0)</f>
        <v>0</v>
      </c>
      <c r="AN385" s="175"/>
      <c r="AO385" s="172" cm="1">
        <f t="array" ref="AO385">IFERROR(--('Input| Projects'!$AT385="Yes")*_xlfn.SWITCH('Input| Overheads'!$C$50,"Direct costs",'Calc| Overheads Allocation'!C$9*Q385,"Internal labour",'Calc| Overheads Allocation'!C$9*Q385*'Input| Projects'!$AO385,"DNSP defined",'Calc| Overheads Allocation'!C$79*'Input| Projects'!$AW385,0),0)</f>
        <v>0</v>
      </c>
      <c r="AP385" s="172" cm="1">
        <f t="array" ref="AP385">IFERROR(--('Input| Projects'!$AT385="Yes")*_xlfn.SWITCH('Input| Overheads'!$C$50,"Direct costs",'Calc| Overheads Allocation'!D$9*R385,"Internal labour",'Calc| Overheads Allocation'!D$9*R385*'Input| Projects'!$AO385,"DNSP defined",'Calc| Overheads Allocation'!D$79*'Input| Projects'!$AW385,0),0)</f>
        <v>0</v>
      </c>
      <c r="AQ385" s="172" cm="1">
        <f t="array" ref="AQ385">IFERROR(--('Input| Projects'!$AT385="Yes")*_xlfn.SWITCH('Input| Overheads'!$C$50,"Direct costs",'Calc| Overheads Allocation'!E$9*S385,"Internal labour",'Calc| Overheads Allocation'!E$9*S385*'Input| Projects'!$AO385,"DNSP defined",'Calc| Overheads Allocation'!E$79*'Input| Projects'!$AW385,0),0)</f>
        <v>0</v>
      </c>
      <c r="AR385" s="172" cm="1">
        <f t="array" ref="AR385">IFERROR(--('Input| Projects'!$AT385="Yes")*_xlfn.SWITCH('Input| Overheads'!$C$50,"Direct costs",'Calc| Overheads Allocation'!F$9*T385,"Internal labour",'Calc| Overheads Allocation'!F$9*T385*'Input| Projects'!$AO385,"DNSP defined",'Calc| Overheads Allocation'!F$79*'Input| Projects'!$AW385,0),0)</f>
        <v>0</v>
      </c>
      <c r="AS385" s="172" cm="1">
        <f t="array" ref="AS385">IFERROR(--('Input| Projects'!$AT385="Yes")*_xlfn.SWITCH('Input| Overheads'!$C$50,"Direct costs",'Calc| Overheads Allocation'!G$9*U385,"Internal labour",'Calc| Overheads Allocation'!G$9*U385*'Input| Projects'!$AO385,"DNSP defined",'Calc| Overheads Allocation'!G$79*'Input| Projects'!$AW385,0),0)</f>
        <v>0</v>
      </c>
      <c r="AT385" s="172" cm="1">
        <f t="array" ref="AT385">IFERROR(--('Input| Projects'!$AT385="Yes")*_xlfn.SWITCH('Input| Overheads'!$C$50,"Direct costs",'Calc| Overheads Allocation'!H$9*V385,"Internal labour",'Calc| Overheads Allocation'!H$9*V385*'Input| Projects'!$AO385,"DNSP defined",'Calc| Overheads Allocation'!H$79*'Input| Projects'!$AW385,0),0)</f>
        <v>0</v>
      </c>
      <c r="AU385" s="172" cm="1">
        <f t="array" ref="AU385">IFERROR(--('Input| Projects'!$AT385="Yes")*_xlfn.SWITCH('Input| Overheads'!$C$50,"Direct costs",'Calc| Overheads Allocation'!I$9*W385,"Internal labour",'Calc| Overheads Allocation'!I$9*W385*'Input| Projects'!$AO385,"DNSP defined",'Calc| Overheads Allocation'!I$79*'Input| Projects'!$AW385,0),0)</f>
        <v>0</v>
      </c>
      <c r="AV385" s="175"/>
      <c r="AW385" s="172">
        <f t="shared" si="134"/>
        <v>0</v>
      </c>
      <c r="AX385" s="172">
        <f t="shared" si="135"/>
        <v>0</v>
      </c>
      <c r="AY385" s="172">
        <f t="shared" si="136"/>
        <v>0</v>
      </c>
      <c r="AZ385" s="172">
        <f t="shared" si="137"/>
        <v>0</v>
      </c>
      <c r="BA385" s="172">
        <f t="shared" si="138"/>
        <v>0</v>
      </c>
      <c r="BB385" s="172">
        <f t="shared" si="139"/>
        <v>0</v>
      </c>
      <c r="BC385" s="172">
        <f t="shared" si="140"/>
        <v>0</v>
      </c>
      <c r="BD385" s="176"/>
      <c r="BE385" s="172">
        <f t="shared" si="141"/>
        <v>0</v>
      </c>
      <c r="BF385" s="172">
        <f t="shared" si="142"/>
        <v>0</v>
      </c>
      <c r="BG385" s="172">
        <f t="shared" si="143"/>
        <v>0</v>
      </c>
      <c r="BH385" s="172">
        <f t="shared" si="144"/>
        <v>0</v>
      </c>
      <c r="BI385" s="172">
        <f t="shared" si="145"/>
        <v>0</v>
      </c>
      <c r="BJ385" s="172">
        <f t="shared" si="146"/>
        <v>0</v>
      </c>
      <c r="BK385" s="172">
        <f t="shared" si="147"/>
        <v>0</v>
      </c>
      <c r="BL385" s="176"/>
      <c r="BM385" s="172">
        <f t="shared" si="126"/>
        <v>0</v>
      </c>
      <c r="BN385" s="172">
        <f t="shared" si="127"/>
        <v>0</v>
      </c>
      <c r="BO385" s="172">
        <f t="shared" si="128"/>
        <v>0</v>
      </c>
      <c r="BP385" s="172">
        <f t="shared" si="129"/>
        <v>0</v>
      </c>
      <c r="BQ385" s="172">
        <f t="shared" si="130"/>
        <v>0</v>
      </c>
      <c r="BR385" s="172">
        <f t="shared" si="131"/>
        <v>0</v>
      </c>
      <c r="BS385" s="172">
        <f t="shared" si="132"/>
        <v>0</v>
      </c>
      <c r="BT385" s="55"/>
      <c r="BU385" s="158">
        <f>SUMIF('Input| Projects'!$BA$8:$CX$8,RIGHT(BU$9,3),'Input| Projects'!$BA385:$CX385)</f>
        <v>0</v>
      </c>
      <c r="BV385" s="158">
        <f>SUMIF('Input| Projects'!$BA$8:$CX$8,RIGHT(BV$9,3),'Input| Projects'!$BA385:$CX385)</f>
        <v>0</v>
      </c>
      <c r="BW385" s="79" t="str">
        <f t="shared" si="133"/>
        <v/>
      </c>
    </row>
    <row r="386" spans="2:75" x14ac:dyDescent="0.2">
      <c r="B386" s="123">
        <f>IFERROR('Input| Projects'!B386,"")</f>
        <v>377</v>
      </c>
      <c r="C386" s="160" t="str">
        <f>IFERROR(IF('Input| Projects'!C386="","",'Input| Projects'!C386),"")</f>
        <v/>
      </c>
      <c r="D386" s="160" t="str">
        <f>IFERROR(IF('Input| Projects'!D386="","",'Input| Projects'!D386),"")</f>
        <v/>
      </c>
      <c r="E386" s="53"/>
      <c r="F386" s="160" t="str">
        <f>IF(LEN('Input| Projects'!F386)&gt;0,'Input| Projects'!F386,"")</f>
        <v/>
      </c>
      <c r="G386" s="160" t="str">
        <f>IF(LEN('Input| Projects'!G386)&gt;0,'Input| Projects'!G386,"")</f>
        <v/>
      </c>
      <c r="H386" s="10"/>
      <c r="I386" s="194" cm="1">
        <f t="array" ref="I386">IF(LEN($F386)&gt;0,1+IFERROR(SUMPRODUCT(TRANSPOSE('Input| Projects'!$AO386:$AQ386),INDEX('Input| Escalations'!$F$27:$L$29,,MATCH(Q$9,'Input| Escalations'!$F$21:$L$21,0))),0),0)</f>
        <v>0</v>
      </c>
      <c r="J386" s="194" cm="1">
        <f t="array" ref="J386">IF(LEN($F386)&gt;0,1+IFERROR(SUMPRODUCT(TRANSPOSE('Input| Projects'!$AO386:$AQ386),INDEX('Input| Escalations'!$F$27:$L$29,,MATCH(R$9,'Input| Escalations'!$F$21:$L$21,0))),0),0)</f>
        <v>0</v>
      </c>
      <c r="K386" s="194" cm="1">
        <f t="array" ref="K386">IF(LEN($F386)&gt;0,1+IFERROR(SUMPRODUCT(TRANSPOSE('Input| Projects'!$AO386:$AQ386),INDEX('Input| Escalations'!$F$27:$L$29,,MATCH(S$9,'Input| Escalations'!$F$21:$L$21,0))),0),0)</f>
        <v>0</v>
      </c>
      <c r="L386" s="194" cm="1">
        <f t="array" ref="L386">IF(LEN($F386)&gt;0,1+IFERROR(SUMPRODUCT(TRANSPOSE('Input| Projects'!$AO386:$AQ386),INDEX('Input| Escalations'!$F$27:$L$29,,MATCH(T$9,'Input| Escalations'!$F$21:$L$21,0))),0),0)</f>
        <v>0</v>
      </c>
      <c r="M386" s="194" cm="1">
        <f t="array" ref="M386">IF(LEN($F386)&gt;0,1+IFERROR(SUMPRODUCT(TRANSPOSE('Input| Projects'!$AO386:$AQ386),INDEX('Input| Escalations'!$F$27:$L$29,,MATCH(U$9,'Input| Escalations'!$F$21:$L$21,0))),0),0)</f>
        <v>0</v>
      </c>
      <c r="N386" s="194" cm="1">
        <f t="array" ref="N386">IF(LEN($F386)&gt;0,1+IFERROR(SUMPRODUCT(TRANSPOSE('Input| Projects'!$AO386:$AQ386),INDEX('Input| Escalations'!$F$27:$L$29,,MATCH(V$9,'Input| Escalations'!$F$21:$L$21,0))),0),0)</f>
        <v>0</v>
      </c>
      <c r="O386" s="194" cm="1">
        <f t="array" ref="O386">IF(LEN($F386)&gt;0,1+IFERROR(SUMPRODUCT(TRANSPOSE('Input| Projects'!$AO386:$AQ386),INDEX('Input| Escalations'!$F$27:$L$29,,MATCH(W$9,'Input| Escalations'!$F$21:$L$21,0))),0),0)</f>
        <v>0</v>
      </c>
      <c r="P386" s="10"/>
      <c r="Q386" s="172">
        <f>IFERROR(IF(ISNUMBER(FIND("decision",'Input| Setup'!$F$6)),'Input| Projects'!Y386,'Input| Projects'!I386)*'Input| Escalations'!$I$17*I386,0)</f>
        <v>0</v>
      </c>
      <c r="R386" s="172">
        <f>IFERROR(IF(ISNUMBER(FIND("decision",'Input| Setup'!$F$6)),'Input| Projects'!Z386,'Input| Projects'!J386)*'Input| Escalations'!$I$17*J386,0)</f>
        <v>0</v>
      </c>
      <c r="S386" s="172">
        <f>IFERROR(IF(ISNUMBER(FIND("decision",'Input| Setup'!$F$6)),'Input| Projects'!AA386,'Input| Projects'!K386)*'Input| Escalations'!$I$17*K386,0)</f>
        <v>0</v>
      </c>
      <c r="T386" s="172">
        <f>IFERROR(IF(ISNUMBER(FIND("decision",'Input| Setup'!$F$6)),'Input| Projects'!AB386,'Input| Projects'!L386)*'Input| Escalations'!$I$17*L386,0)</f>
        <v>0</v>
      </c>
      <c r="U386" s="172">
        <f>IFERROR(IF(ISNUMBER(FIND("decision",'Input| Setup'!$F$6)),'Input| Projects'!AC386,'Input| Projects'!M386)*'Input| Escalations'!$I$17*M386,0)</f>
        <v>0</v>
      </c>
      <c r="V386" s="172">
        <f>IFERROR(IF(ISNUMBER(FIND("decision",'Input| Setup'!$F$6)),'Input| Projects'!AD386,'Input| Projects'!N386)*'Input| Escalations'!$I$17*N386,0)</f>
        <v>0</v>
      </c>
      <c r="W386" s="172">
        <f>IFERROR(IF(ISNUMBER(FIND("decision",'Input| Setup'!$F$6)),'Input| Projects'!AE386,'Input| Projects'!O386)*'Input| Escalations'!$I$17*O386,0)</f>
        <v>0</v>
      </c>
      <c r="X386" s="175"/>
      <c r="Y386" s="172">
        <f>IF(ISNUMBER(FIND("decision",'Input| Setup'!$F$6)),'Input| Projects'!AG386,'Input| Projects'!Q386)*I386*'Input| Escalations'!$I$17</f>
        <v>0</v>
      </c>
      <c r="Z386" s="172">
        <f>IF(ISNUMBER(FIND("decision",'Input| Setup'!$F$6)),'Input| Projects'!AH386,'Input| Projects'!R386)*J386*'Input| Escalations'!$I$17</f>
        <v>0</v>
      </c>
      <c r="AA386" s="172">
        <f>IF(ISNUMBER(FIND("decision",'Input| Setup'!$F$6)),'Input| Projects'!AI386,'Input| Projects'!S386)*K386*'Input| Escalations'!$I$17</f>
        <v>0</v>
      </c>
      <c r="AB386" s="172">
        <f>IF(ISNUMBER(FIND("decision",'Input| Setup'!$F$6)),'Input| Projects'!AJ386,'Input| Projects'!T386)*L386*'Input| Escalations'!$I$17</f>
        <v>0</v>
      </c>
      <c r="AC386" s="172">
        <f>IF(ISNUMBER(FIND("decision",'Input| Setup'!$F$6)),'Input| Projects'!AK386,'Input| Projects'!U386)*M386*'Input| Escalations'!$I$17</f>
        <v>0</v>
      </c>
      <c r="AD386" s="172">
        <f>IF(ISNUMBER(FIND("decision",'Input| Setup'!$F$6)),'Input| Projects'!AL386,'Input| Projects'!V386)*N386*'Input| Escalations'!$I$17</f>
        <v>0</v>
      </c>
      <c r="AE386" s="172">
        <f>IF(ISNUMBER(FIND("decision",'Input| Setup'!$F$6)),'Input| Projects'!AM386,'Input| Projects'!W386)*O386*'Input| Escalations'!$I$17</f>
        <v>0</v>
      </c>
      <c r="AF386" s="175"/>
      <c r="AG386" s="172" cm="1">
        <f t="array" ref="AG386">IFERROR(--('Input| Projects'!$AS386="Yes")*_xlfn.SWITCH('Input| Overheads'!$C$50,"Direct costs",'Calc| Overheads Allocation'!C$8*Q386,"Internal labour",'Calc| Overheads Allocation'!C$8*Q386*'Input| Projects'!$AO386,"DNSP defined",'Calc| Overheads Allocation'!C$78*'Input| Projects'!$AV386,0),0)</f>
        <v>0</v>
      </c>
      <c r="AH386" s="172" cm="1">
        <f t="array" ref="AH386">IFERROR(--('Input| Projects'!$AS386="Yes")*_xlfn.SWITCH('Input| Overheads'!$C$50,"Direct costs",'Calc| Overheads Allocation'!D$8*R386,"Internal labour",'Calc| Overheads Allocation'!D$8*R386*'Input| Projects'!$AO386,"DNSP defined",'Calc| Overheads Allocation'!D$78*'Input| Projects'!$AV386,0),0)</f>
        <v>0</v>
      </c>
      <c r="AI386" s="172" cm="1">
        <f t="array" ref="AI386">IFERROR(--('Input| Projects'!$AS386="Yes")*_xlfn.SWITCH('Input| Overheads'!$C$50,"Direct costs",'Calc| Overheads Allocation'!E$8*S386,"Internal labour",'Calc| Overheads Allocation'!E$8*S386*'Input| Projects'!$AO386,"DNSP defined",'Calc| Overheads Allocation'!E$78*'Input| Projects'!$AV386,0),0)</f>
        <v>0</v>
      </c>
      <c r="AJ386" s="172" cm="1">
        <f t="array" ref="AJ386">IFERROR(--('Input| Projects'!$AS386="Yes")*_xlfn.SWITCH('Input| Overheads'!$C$50,"Direct costs",'Calc| Overheads Allocation'!F$8*T386,"Internal labour",'Calc| Overheads Allocation'!F$8*T386*'Input| Projects'!$AO386,"DNSP defined",'Calc| Overheads Allocation'!F$78*'Input| Projects'!$AV386,0),0)</f>
        <v>0</v>
      </c>
      <c r="AK386" s="172" cm="1">
        <f t="array" ref="AK386">IFERROR(--('Input| Projects'!$AS386="Yes")*_xlfn.SWITCH('Input| Overheads'!$C$50,"Direct costs",'Calc| Overheads Allocation'!G$8*U386,"Internal labour",'Calc| Overheads Allocation'!G$8*U386*'Input| Projects'!$AO386,"DNSP defined",'Calc| Overheads Allocation'!G$78*'Input| Projects'!$AV386,0),0)</f>
        <v>0</v>
      </c>
      <c r="AL386" s="172" cm="1">
        <f t="array" ref="AL386">IFERROR(--('Input| Projects'!$AS386="Yes")*_xlfn.SWITCH('Input| Overheads'!$C$50,"Direct costs",'Calc| Overheads Allocation'!H$8*V386,"Internal labour",'Calc| Overheads Allocation'!H$8*V386*'Input| Projects'!$AO386,"DNSP defined",'Calc| Overheads Allocation'!H$78*'Input| Projects'!$AV386,0),0)</f>
        <v>0</v>
      </c>
      <c r="AM386" s="172" cm="1">
        <f t="array" ref="AM386">IFERROR(--('Input| Projects'!$AS386="Yes")*_xlfn.SWITCH('Input| Overheads'!$C$50,"Direct costs",'Calc| Overheads Allocation'!I$8*W386,"Internal labour",'Calc| Overheads Allocation'!I$8*W386*'Input| Projects'!$AO386,"DNSP defined",'Calc| Overheads Allocation'!I$78*'Input| Projects'!$AV386,0),0)</f>
        <v>0</v>
      </c>
      <c r="AN386" s="175"/>
      <c r="AO386" s="172" cm="1">
        <f t="array" ref="AO386">IFERROR(--('Input| Projects'!$AT386="Yes")*_xlfn.SWITCH('Input| Overheads'!$C$50,"Direct costs",'Calc| Overheads Allocation'!C$9*Q386,"Internal labour",'Calc| Overheads Allocation'!C$9*Q386*'Input| Projects'!$AO386,"DNSP defined",'Calc| Overheads Allocation'!C$79*'Input| Projects'!$AW386,0),0)</f>
        <v>0</v>
      </c>
      <c r="AP386" s="172" cm="1">
        <f t="array" ref="AP386">IFERROR(--('Input| Projects'!$AT386="Yes")*_xlfn.SWITCH('Input| Overheads'!$C$50,"Direct costs",'Calc| Overheads Allocation'!D$9*R386,"Internal labour",'Calc| Overheads Allocation'!D$9*R386*'Input| Projects'!$AO386,"DNSP defined",'Calc| Overheads Allocation'!D$79*'Input| Projects'!$AW386,0),0)</f>
        <v>0</v>
      </c>
      <c r="AQ386" s="172" cm="1">
        <f t="array" ref="AQ386">IFERROR(--('Input| Projects'!$AT386="Yes")*_xlfn.SWITCH('Input| Overheads'!$C$50,"Direct costs",'Calc| Overheads Allocation'!E$9*S386,"Internal labour",'Calc| Overheads Allocation'!E$9*S386*'Input| Projects'!$AO386,"DNSP defined",'Calc| Overheads Allocation'!E$79*'Input| Projects'!$AW386,0),0)</f>
        <v>0</v>
      </c>
      <c r="AR386" s="172" cm="1">
        <f t="array" ref="AR386">IFERROR(--('Input| Projects'!$AT386="Yes")*_xlfn.SWITCH('Input| Overheads'!$C$50,"Direct costs",'Calc| Overheads Allocation'!F$9*T386,"Internal labour",'Calc| Overheads Allocation'!F$9*T386*'Input| Projects'!$AO386,"DNSP defined",'Calc| Overheads Allocation'!F$79*'Input| Projects'!$AW386,0),0)</f>
        <v>0</v>
      </c>
      <c r="AS386" s="172" cm="1">
        <f t="array" ref="AS386">IFERROR(--('Input| Projects'!$AT386="Yes")*_xlfn.SWITCH('Input| Overheads'!$C$50,"Direct costs",'Calc| Overheads Allocation'!G$9*U386,"Internal labour",'Calc| Overheads Allocation'!G$9*U386*'Input| Projects'!$AO386,"DNSP defined",'Calc| Overheads Allocation'!G$79*'Input| Projects'!$AW386,0),0)</f>
        <v>0</v>
      </c>
      <c r="AT386" s="172" cm="1">
        <f t="array" ref="AT386">IFERROR(--('Input| Projects'!$AT386="Yes")*_xlfn.SWITCH('Input| Overheads'!$C$50,"Direct costs",'Calc| Overheads Allocation'!H$9*V386,"Internal labour",'Calc| Overheads Allocation'!H$9*V386*'Input| Projects'!$AO386,"DNSP defined",'Calc| Overheads Allocation'!H$79*'Input| Projects'!$AW386,0),0)</f>
        <v>0</v>
      </c>
      <c r="AU386" s="172" cm="1">
        <f t="array" ref="AU386">IFERROR(--('Input| Projects'!$AT386="Yes")*_xlfn.SWITCH('Input| Overheads'!$C$50,"Direct costs",'Calc| Overheads Allocation'!I$9*W386,"Internal labour",'Calc| Overheads Allocation'!I$9*W386*'Input| Projects'!$AO386,"DNSP defined",'Calc| Overheads Allocation'!I$79*'Input| Projects'!$AW386,0),0)</f>
        <v>0</v>
      </c>
      <c r="AV386" s="175"/>
      <c r="AW386" s="172">
        <f t="shared" si="134"/>
        <v>0</v>
      </c>
      <c r="AX386" s="172">
        <f t="shared" si="135"/>
        <v>0</v>
      </c>
      <c r="AY386" s="172">
        <f t="shared" si="136"/>
        <v>0</v>
      </c>
      <c r="AZ386" s="172">
        <f t="shared" si="137"/>
        <v>0</v>
      </c>
      <c r="BA386" s="172">
        <f t="shared" si="138"/>
        <v>0</v>
      </c>
      <c r="BB386" s="172">
        <f t="shared" si="139"/>
        <v>0</v>
      </c>
      <c r="BC386" s="172">
        <f t="shared" si="140"/>
        <v>0</v>
      </c>
      <c r="BD386" s="176"/>
      <c r="BE386" s="172">
        <f t="shared" si="141"/>
        <v>0</v>
      </c>
      <c r="BF386" s="172">
        <f t="shared" si="142"/>
        <v>0</v>
      </c>
      <c r="BG386" s="172">
        <f t="shared" si="143"/>
        <v>0</v>
      </c>
      <c r="BH386" s="172">
        <f t="shared" si="144"/>
        <v>0</v>
      </c>
      <c r="BI386" s="172">
        <f t="shared" si="145"/>
        <v>0</v>
      </c>
      <c r="BJ386" s="172">
        <f t="shared" si="146"/>
        <v>0</v>
      </c>
      <c r="BK386" s="172">
        <f t="shared" si="147"/>
        <v>0</v>
      </c>
      <c r="BL386" s="176"/>
      <c r="BM386" s="172">
        <f t="shared" si="126"/>
        <v>0</v>
      </c>
      <c r="BN386" s="172">
        <f t="shared" si="127"/>
        <v>0</v>
      </c>
      <c r="BO386" s="172">
        <f t="shared" si="128"/>
        <v>0</v>
      </c>
      <c r="BP386" s="172">
        <f t="shared" si="129"/>
        <v>0</v>
      </c>
      <c r="BQ386" s="172">
        <f t="shared" si="130"/>
        <v>0</v>
      </c>
      <c r="BR386" s="172">
        <f t="shared" si="131"/>
        <v>0</v>
      </c>
      <c r="BS386" s="172">
        <f t="shared" si="132"/>
        <v>0</v>
      </c>
      <c r="BT386" s="55"/>
      <c r="BU386" s="158">
        <f>SUMIF('Input| Projects'!$BA$8:$CX$8,RIGHT(BU$9,3),'Input| Projects'!$BA386:$CX386)</f>
        <v>0</v>
      </c>
      <c r="BV386" s="158">
        <f>SUMIF('Input| Projects'!$BA$8:$CX$8,RIGHT(BV$9,3),'Input| Projects'!$BA386:$CX386)</f>
        <v>0</v>
      </c>
      <c r="BW386" s="79" t="str">
        <f t="shared" si="133"/>
        <v/>
      </c>
    </row>
    <row r="387" spans="2:75" x14ac:dyDescent="0.2">
      <c r="B387" s="123">
        <f>IFERROR('Input| Projects'!B387,"")</f>
        <v>378</v>
      </c>
      <c r="C387" s="160" t="str">
        <f>IFERROR(IF('Input| Projects'!C387="","",'Input| Projects'!C387),"")</f>
        <v/>
      </c>
      <c r="D387" s="160" t="str">
        <f>IFERROR(IF('Input| Projects'!D387="","",'Input| Projects'!D387),"")</f>
        <v/>
      </c>
      <c r="E387" s="53"/>
      <c r="F387" s="160" t="str">
        <f>IF(LEN('Input| Projects'!F387)&gt;0,'Input| Projects'!F387,"")</f>
        <v/>
      </c>
      <c r="G387" s="160" t="str">
        <f>IF(LEN('Input| Projects'!G387)&gt;0,'Input| Projects'!G387,"")</f>
        <v/>
      </c>
      <c r="H387" s="10"/>
      <c r="I387" s="194" cm="1">
        <f t="array" ref="I387">IF(LEN($F387)&gt;0,1+IFERROR(SUMPRODUCT(TRANSPOSE('Input| Projects'!$AO387:$AQ387),INDEX('Input| Escalations'!$F$27:$L$29,,MATCH(Q$9,'Input| Escalations'!$F$21:$L$21,0))),0),0)</f>
        <v>0</v>
      </c>
      <c r="J387" s="194" cm="1">
        <f t="array" ref="J387">IF(LEN($F387)&gt;0,1+IFERROR(SUMPRODUCT(TRANSPOSE('Input| Projects'!$AO387:$AQ387),INDEX('Input| Escalations'!$F$27:$L$29,,MATCH(R$9,'Input| Escalations'!$F$21:$L$21,0))),0),0)</f>
        <v>0</v>
      </c>
      <c r="K387" s="194" cm="1">
        <f t="array" ref="K387">IF(LEN($F387)&gt;0,1+IFERROR(SUMPRODUCT(TRANSPOSE('Input| Projects'!$AO387:$AQ387),INDEX('Input| Escalations'!$F$27:$L$29,,MATCH(S$9,'Input| Escalations'!$F$21:$L$21,0))),0),0)</f>
        <v>0</v>
      </c>
      <c r="L387" s="194" cm="1">
        <f t="array" ref="L387">IF(LEN($F387)&gt;0,1+IFERROR(SUMPRODUCT(TRANSPOSE('Input| Projects'!$AO387:$AQ387),INDEX('Input| Escalations'!$F$27:$L$29,,MATCH(T$9,'Input| Escalations'!$F$21:$L$21,0))),0),0)</f>
        <v>0</v>
      </c>
      <c r="M387" s="194" cm="1">
        <f t="array" ref="M387">IF(LEN($F387)&gt;0,1+IFERROR(SUMPRODUCT(TRANSPOSE('Input| Projects'!$AO387:$AQ387),INDEX('Input| Escalations'!$F$27:$L$29,,MATCH(U$9,'Input| Escalations'!$F$21:$L$21,0))),0),0)</f>
        <v>0</v>
      </c>
      <c r="N387" s="194" cm="1">
        <f t="array" ref="N387">IF(LEN($F387)&gt;0,1+IFERROR(SUMPRODUCT(TRANSPOSE('Input| Projects'!$AO387:$AQ387),INDEX('Input| Escalations'!$F$27:$L$29,,MATCH(V$9,'Input| Escalations'!$F$21:$L$21,0))),0),0)</f>
        <v>0</v>
      </c>
      <c r="O387" s="194" cm="1">
        <f t="array" ref="O387">IF(LEN($F387)&gt;0,1+IFERROR(SUMPRODUCT(TRANSPOSE('Input| Projects'!$AO387:$AQ387),INDEX('Input| Escalations'!$F$27:$L$29,,MATCH(W$9,'Input| Escalations'!$F$21:$L$21,0))),0),0)</f>
        <v>0</v>
      </c>
      <c r="P387" s="10"/>
      <c r="Q387" s="172">
        <f>IFERROR(IF(ISNUMBER(FIND("decision",'Input| Setup'!$F$6)),'Input| Projects'!Y387,'Input| Projects'!I387)*'Input| Escalations'!$I$17*I387,0)</f>
        <v>0</v>
      </c>
      <c r="R387" s="172">
        <f>IFERROR(IF(ISNUMBER(FIND("decision",'Input| Setup'!$F$6)),'Input| Projects'!Z387,'Input| Projects'!J387)*'Input| Escalations'!$I$17*J387,0)</f>
        <v>0</v>
      </c>
      <c r="S387" s="172">
        <f>IFERROR(IF(ISNUMBER(FIND("decision",'Input| Setup'!$F$6)),'Input| Projects'!AA387,'Input| Projects'!K387)*'Input| Escalations'!$I$17*K387,0)</f>
        <v>0</v>
      </c>
      <c r="T387" s="172">
        <f>IFERROR(IF(ISNUMBER(FIND("decision",'Input| Setup'!$F$6)),'Input| Projects'!AB387,'Input| Projects'!L387)*'Input| Escalations'!$I$17*L387,0)</f>
        <v>0</v>
      </c>
      <c r="U387" s="172">
        <f>IFERROR(IF(ISNUMBER(FIND("decision",'Input| Setup'!$F$6)),'Input| Projects'!AC387,'Input| Projects'!M387)*'Input| Escalations'!$I$17*M387,0)</f>
        <v>0</v>
      </c>
      <c r="V387" s="172">
        <f>IFERROR(IF(ISNUMBER(FIND("decision",'Input| Setup'!$F$6)),'Input| Projects'!AD387,'Input| Projects'!N387)*'Input| Escalations'!$I$17*N387,0)</f>
        <v>0</v>
      </c>
      <c r="W387" s="172">
        <f>IFERROR(IF(ISNUMBER(FIND("decision",'Input| Setup'!$F$6)),'Input| Projects'!AE387,'Input| Projects'!O387)*'Input| Escalations'!$I$17*O387,0)</f>
        <v>0</v>
      </c>
      <c r="X387" s="175"/>
      <c r="Y387" s="172">
        <f>IF(ISNUMBER(FIND("decision",'Input| Setup'!$F$6)),'Input| Projects'!AG387,'Input| Projects'!Q387)*I387*'Input| Escalations'!$I$17</f>
        <v>0</v>
      </c>
      <c r="Z387" s="172">
        <f>IF(ISNUMBER(FIND("decision",'Input| Setup'!$F$6)),'Input| Projects'!AH387,'Input| Projects'!R387)*J387*'Input| Escalations'!$I$17</f>
        <v>0</v>
      </c>
      <c r="AA387" s="172">
        <f>IF(ISNUMBER(FIND("decision",'Input| Setup'!$F$6)),'Input| Projects'!AI387,'Input| Projects'!S387)*K387*'Input| Escalations'!$I$17</f>
        <v>0</v>
      </c>
      <c r="AB387" s="172">
        <f>IF(ISNUMBER(FIND("decision",'Input| Setup'!$F$6)),'Input| Projects'!AJ387,'Input| Projects'!T387)*L387*'Input| Escalations'!$I$17</f>
        <v>0</v>
      </c>
      <c r="AC387" s="172">
        <f>IF(ISNUMBER(FIND("decision",'Input| Setup'!$F$6)),'Input| Projects'!AK387,'Input| Projects'!U387)*M387*'Input| Escalations'!$I$17</f>
        <v>0</v>
      </c>
      <c r="AD387" s="172">
        <f>IF(ISNUMBER(FIND("decision",'Input| Setup'!$F$6)),'Input| Projects'!AL387,'Input| Projects'!V387)*N387*'Input| Escalations'!$I$17</f>
        <v>0</v>
      </c>
      <c r="AE387" s="172">
        <f>IF(ISNUMBER(FIND("decision",'Input| Setup'!$F$6)),'Input| Projects'!AM387,'Input| Projects'!W387)*O387*'Input| Escalations'!$I$17</f>
        <v>0</v>
      </c>
      <c r="AF387" s="175"/>
      <c r="AG387" s="172" cm="1">
        <f t="array" ref="AG387">IFERROR(--('Input| Projects'!$AS387="Yes")*_xlfn.SWITCH('Input| Overheads'!$C$50,"Direct costs",'Calc| Overheads Allocation'!C$8*Q387,"Internal labour",'Calc| Overheads Allocation'!C$8*Q387*'Input| Projects'!$AO387,"DNSP defined",'Calc| Overheads Allocation'!C$78*'Input| Projects'!$AV387,0),0)</f>
        <v>0</v>
      </c>
      <c r="AH387" s="172" cm="1">
        <f t="array" ref="AH387">IFERROR(--('Input| Projects'!$AS387="Yes")*_xlfn.SWITCH('Input| Overheads'!$C$50,"Direct costs",'Calc| Overheads Allocation'!D$8*R387,"Internal labour",'Calc| Overheads Allocation'!D$8*R387*'Input| Projects'!$AO387,"DNSP defined",'Calc| Overheads Allocation'!D$78*'Input| Projects'!$AV387,0),0)</f>
        <v>0</v>
      </c>
      <c r="AI387" s="172" cm="1">
        <f t="array" ref="AI387">IFERROR(--('Input| Projects'!$AS387="Yes")*_xlfn.SWITCH('Input| Overheads'!$C$50,"Direct costs",'Calc| Overheads Allocation'!E$8*S387,"Internal labour",'Calc| Overheads Allocation'!E$8*S387*'Input| Projects'!$AO387,"DNSP defined",'Calc| Overheads Allocation'!E$78*'Input| Projects'!$AV387,0),0)</f>
        <v>0</v>
      </c>
      <c r="AJ387" s="172" cm="1">
        <f t="array" ref="AJ387">IFERROR(--('Input| Projects'!$AS387="Yes")*_xlfn.SWITCH('Input| Overheads'!$C$50,"Direct costs",'Calc| Overheads Allocation'!F$8*T387,"Internal labour",'Calc| Overheads Allocation'!F$8*T387*'Input| Projects'!$AO387,"DNSP defined",'Calc| Overheads Allocation'!F$78*'Input| Projects'!$AV387,0),0)</f>
        <v>0</v>
      </c>
      <c r="AK387" s="172" cm="1">
        <f t="array" ref="AK387">IFERROR(--('Input| Projects'!$AS387="Yes")*_xlfn.SWITCH('Input| Overheads'!$C$50,"Direct costs",'Calc| Overheads Allocation'!G$8*U387,"Internal labour",'Calc| Overheads Allocation'!G$8*U387*'Input| Projects'!$AO387,"DNSP defined",'Calc| Overheads Allocation'!G$78*'Input| Projects'!$AV387,0),0)</f>
        <v>0</v>
      </c>
      <c r="AL387" s="172" cm="1">
        <f t="array" ref="AL387">IFERROR(--('Input| Projects'!$AS387="Yes")*_xlfn.SWITCH('Input| Overheads'!$C$50,"Direct costs",'Calc| Overheads Allocation'!H$8*V387,"Internal labour",'Calc| Overheads Allocation'!H$8*V387*'Input| Projects'!$AO387,"DNSP defined",'Calc| Overheads Allocation'!H$78*'Input| Projects'!$AV387,0),0)</f>
        <v>0</v>
      </c>
      <c r="AM387" s="172" cm="1">
        <f t="array" ref="AM387">IFERROR(--('Input| Projects'!$AS387="Yes")*_xlfn.SWITCH('Input| Overheads'!$C$50,"Direct costs",'Calc| Overheads Allocation'!I$8*W387,"Internal labour",'Calc| Overheads Allocation'!I$8*W387*'Input| Projects'!$AO387,"DNSP defined",'Calc| Overheads Allocation'!I$78*'Input| Projects'!$AV387,0),0)</f>
        <v>0</v>
      </c>
      <c r="AN387" s="175"/>
      <c r="AO387" s="172" cm="1">
        <f t="array" ref="AO387">IFERROR(--('Input| Projects'!$AT387="Yes")*_xlfn.SWITCH('Input| Overheads'!$C$50,"Direct costs",'Calc| Overheads Allocation'!C$9*Q387,"Internal labour",'Calc| Overheads Allocation'!C$9*Q387*'Input| Projects'!$AO387,"DNSP defined",'Calc| Overheads Allocation'!C$79*'Input| Projects'!$AW387,0),0)</f>
        <v>0</v>
      </c>
      <c r="AP387" s="172" cm="1">
        <f t="array" ref="AP387">IFERROR(--('Input| Projects'!$AT387="Yes")*_xlfn.SWITCH('Input| Overheads'!$C$50,"Direct costs",'Calc| Overheads Allocation'!D$9*R387,"Internal labour",'Calc| Overheads Allocation'!D$9*R387*'Input| Projects'!$AO387,"DNSP defined",'Calc| Overheads Allocation'!D$79*'Input| Projects'!$AW387,0),0)</f>
        <v>0</v>
      </c>
      <c r="AQ387" s="172" cm="1">
        <f t="array" ref="AQ387">IFERROR(--('Input| Projects'!$AT387="Yes")*_xlfn.SWITCH('Input| Overheads'!$C$50,"Direct costs",'Calc| Overheads Allocation'!E$9*S387,"Internal labour",'Calc| Overheads Allocation'!E$9*S387*'Input| Projects'!$AO387,"DNSP defined",'Calc| Overheads Allocation'!E$79*'Input| Projects'!$AW387,0),0)</f>
        <v>0</v>
      </c>
      <c r="AR387" s="172" cm="1">
        <f t="array" ref="AR387">IFERROR(--('Input| Projects'!$AT387="Yes")*_xlfn.SWITCH('Input| Overheads'!$C$50,"Direct costs",'Calc| Overheads Allocation'!F$9*T387,"Internal labour",'Calc| Overheads Allocation'!F$9*T387*'Input| Projects'!$AO387,"DNSP defined",'Calc| Overheads Allocation'!F$79*'Input| Projects'!$AW387,0),0)</f>
        <v>0</v>
      </c>
      <c r="AS387" s="172" cm="1">
        <f t="array" ref="AS387">IFERROR(--('Input| Projects'!$AT387="Yes")*_xlfn.SWITCH('Input| Overheads'!$C$50,"Direct costs",'Calc| Overheads Allocation'!G$9*U387,"Internal labour",'Calc| Overheads Allocation'!G$9*U387*'Input| Projects'!$AO387,"DNSP defined",'Calc| Overheads Allocation'!G$79*'Input| Projects'!$AW387,0),0)</f>
        <v>0</v>
      </c>
      <c r="AT387" s="172" cm="1">
        <f t="array" ref="AT387">IFERROR(--('Input| Projects'!$AT387="Yes")*_xlfn.SWITCH('Input| Overheads'!$C$50,"Direct costs",'Calc| Overheads Allocation'!H$9*V387,"Internal labour",'Calc| Overheads Allocation'!H$9*V387*'Input| Projects'!$AO387,"DNSP defined",'Calc| Overheads Allocation'!H$79*'Input| Projects'!$AW387,0),0)</f>
        <v>0</v>
      </c>
      <c r="AU387" s="172" cm="1">
        <f t="array" ref="AU387">IFERROR(--('Input| Projects'!$AT387="Yes")*_xlfn.SWITCH('Input| Overheads'!$C$50,"Direct costs",'Calc| Overheads Allocation'!I$9*W387,"Internal labour",'Calc| Overheads Allocation'!I$9*W387*'Input| Projects'!$AO387,"DNSP defined",'Calc| Overheads Allocation'!I$79*'Input| Projects'!$AW387,0),0)</f>
        <v>0</v>
      </c>
      <c r="AV387" s="175"/>
      <c r="AW387" s="172">
        <f t="shared" si="134"/>
        <v>0</v>
      </c>
      <c r="AX387" s="172">
        <f t="shared" si="135"/>
        <v>0</v>
      </c>
      <c r="AY387" s="172">
        <f t="shared" si="136"/>
        <v>0</v>
      </c>
      <c r="AZ387" s="172">
        <f t="shared" si="137"/>
        <v>0</v>
      </c>
      <c r="BA387" s="172">
        <f t="shared" si="138"/>
        <v>0</v>
      </c>
      <c r="BB387" s="172">
        <f t="shared" si="139"/>
        <v>0</v>
      </c>
      <c r="BC387" s="172">
        <f t="shared" si="140"/>
        <v>0</v>
      </c>
      <c r="BD387" s="176"/>
      <c r="BE387" s="172">
        <f t="shared" si="141"/>
        <v>0</v>
      </c>
      <c r="BF387" s="172">
        <f t="shared" si="142"/>
        <v>0</v>
      </c>
      <c r="BG387" s="172">
        <f t="shared" si="143"/>
        <v>0</v>
      </c>
      <c r="BH387" s="172">
        <f t="shared" si="144"/>
        <v>0</v>
      </c>
      <c r="BI387" s="172">
        <f t="shared" si="145"/>
        <v>0</v>
      </c>
      <c r="BJ387" s="172">
        <f t="shared" si="146"/>
        <v>0</v>
      </c>
      <c r="BK387" s="172">
        <f t="shared" si="147"/>
        <v>0</v>
      </c>
      <c r="BL387" s="176"/>
      <c r="BM387" s="172">
        <f t="shared" si="126"/>
        <v>0</v>
      </c>
      <c r="BN387" s="172">
        <f t="shared" si="127"/>
        <v>0</v>
      </c>
      <c r="BO387" s="172">
        <f t="shared" si="128"/>
        <v>0</v>
      </c>
      <c r="BP387" s="172">
        <f t="shared" si="129"/>
        <v>0</v>
      </c>
      <c r="BQ387" s="172">
        <f t="shared" si="130"/>
        <v>0</v>
      </c>
      <c r="BR387" s="172">
        <f t="shared" si="131"/>
        <v>0</v>
      </c>
      <c r="BS387" s="172">
        <f t="shared" si="132"/>
        <v>0</v>
      </c>
      <c r="BT387" s="55"/>
      <c r="BU387" s="158">
        <f>SUMIF('Input| Projects'!$BA$8:$CX$8,RIGHT(BU$9,3),'Input| Projects'!$BA387:$CX387)</f>
        <v>0</v>
      </c>
      <c r="BV387" s="158">
        <f>SUMIF('Input| Projects'!$BA$8:$CX$8,RIGHT(BV$9,3),'Input| Projects'!$BA387:$CX387)</f>
        <v>0</v>
      </c>
      <c r="BW387" s="79" t="str">
        <f t="shared" si="133"/>
        <v/>
      </c>
    </row>
    <row r="388" spans="2:75" x14ac:dyDescent="0.2">
      <c r="B388" s="123">
        <f>IFERROR('Input| Projects'!B388,"")</f>
        <v>379</v>
      </c>
      <c r="C388" s="160" t="str">
        <f>IFERROR(IF('Input| Projects'!C388="","",'Input| Projects'!C388),"")</f>
        <v/>
      </c>
      <c r="D388" s="160" t="str">
        <f>IFERROR(IF('Input| Projects'!D388="","",'Input| Projects'!D388),"")</f>
        <v/>
      </c>
      <c r="E388" s="53"/>
      <c r="F388" s="160" t="str">
        <f>IF(LEN('Input| Projects'!F388)&gt;0,'Input| Projects'!F388,"")</f>
        <v/>
      </c>
      <c r="G388" s="160" t="str">
        <f>IF(LEN('Input| Projects'!G388)&gt;0,'Input| Projects'!G388,"")</f>
        <v/>
      </c>
      <c r="H388" s="10"/>
      <c r="I388" s="194" cm="1">
        <f t="array" ref="I388">IF(LEN($F388)&gt;0,1+IFERROR(SUMPRODUCT(TRANSPOSE('Input| Projects'!$AO388:$AQ388),INDEX('Input| Escalations'!$F$27:$L$29,,MATCH(Q$9,'Input| Escalations'!$F$21:$L$21,0))),0),0)</f>
        <v>0</v>
      </c>
      <c r="J388" s="194" cm="1">
        <f t="array" ref="J388">IF(LEN($F388)&gt;0,1+IFERROR(SUMPRODUCT(TRANSPOSE('Input| Projects'!$AO388:$AQ388),INDEX('Input| Escalations'!$F$27:$L$29,,MATCH(R$9,'Input| Escalations'!$F$21:$L$21,0))),0),0)</f>
        <v>0</v>
      </c>
      <c r="K388" s="194" cm="1">
        <f t="array" ref="K388">IF(LEN($F388)&gt;0,1+IFERROR(SUMPRODUCT(TRANSPOSE('Input| Projects'!$AO388:$AQ388),INDEX('Input| Escalations'!$F$27:$L$29,,MATCH(S$9,'Input| Escalations'!$F$21:$L$21,0))),0),0)</f>
        <v>0</v>
      </c>
      <c r="L388" s="194" cm="1">
        <f t="array" ref="L388">IF(LEN($F388)&gt;0,1+IFERROR(SUMPRODUCT(TRANSPOSE('Input| Projects'!$AO388:$AQ388),INDEX('Input| Escalations'!$F$27:$L$29,,MATCH(T$9,'Input| Escalations'!$F$21:$L$21,0))),0),0)</f>
        <v>0</v>
      </c>
      <c r="M388" s="194" cm="1">
        <f t="array" ref="M388">IF(LEN($F388)&gt;0,1+IFERROR(SUMPRODUCT(TRANSPOSE('Input| Projects'!$AO388:$AQ388),INDEX('Input| Escalations'!$F$27:$L$29,,MATCH(U$9,'Input| Escalations'!$F$21:$L$21,0))),0),0)</f>
        <v>0</v>
      </c>
      <c r="N388" s="194" cm="1">
        <f t="array" ref="N388">IF(LEN($F388)&gt;0,1+IFERROR(SUMPRODUCT(TRANSPOSE('Input| Projects'!$AO388:$AQ388),INDEX('Input| Escalations'!$F$27:$L$29,,MATCH(V$9,'Input| Escalations'!$F$21:$L$21,0))),0),0)</f>
        <v>0</v>
      </c>
      <c r="O388" s="194" cm="1">
        <f t="array" ref="O388">IF(LEN($F388)&gt;0,1+IFERROR(SUMPRODUCT(TRANSPOSE('Input| Projects'!$AO388:$AQ388),INDEX('Input| Escalations'!$F$27:$L$29,,MATCH(W$9,'Input| Escalations'!$F$21:$L$21,0))),0),0)</f>
        <v>0</v>
      </c>
      <c r="P388" s="10"/>
      <c r="Q388" s="172">
        <f>IFERROR(IF(ISNUMBER(FIND("decision",'Input| Setup'!$F$6)),'Input| Projects'!Y388,'Input| Projects'!I388)*'Input| Escalations'!$I$17*I388,0)</f>
        <v>0</v>
      </c>
      <c r="R388" s="172">
        <f>IFERROR(IF(ISNUMBER(FIND("decision",'Input| Setup'!$F$6)),'Input| Projects'!Z388,'Input| Projects'!J388)*'Input| Escalations'!$I$17*J388,0)</f>
        <v>0</v>
      </c>
      <c r="S388" s="172">
        <f>IFERROR(IF(ISNUMBER(FIND("decision",'Input| Setup'!$F$6)),'Input| Projects'!AA388,'Input| Projects'!K388)*'Input| Escalations'!$I$17*K388,0)</f>
        <v>0</v>
      </c>
      <c r="T388" s="172">
        <f>IFERROR(IF(ISNUMBER(FIND("decision",'Input| Setup'!$F$6)),'Input| Projects'!AB388,'Input| Projects'!L388)*'Input| Escalations'!$I$17*L388,0)</f>
        <v>0</v>
      </c>
      <c r="U388" s="172">
        <f>IFERROR(IF(ISNUMBER(FIND("decision",'Input| Setup'!$F$6)),'Input| Projects'!AC388,'Input| Projects'!M388)*'Input| Escalations'!$I$17*M388,0)</f>
        <v>0</v>
      </c>
      <c r="V388" s="172">
        <f>IFERROR(IF(ISNUMBER(FIND("decision",'Input| Setup'!$F$6)),'Input| Projects'!AD388,'Input| Projects'!N388)*'Input| Escalations'!$I$17*N388,0)</f>
        <v>0</v>
      </c>
      <c r="W388" s="172">
        <f>IFERROR(IF(ISNUMBER(FIND("decision",'Input| Setup'!$F$6)),'Input| Projects'!AE388,'Input| Projects'!O388)*'Input| Escalations'!$I$17*O388,0)</f>
        <v>0</v>
      </c>
      <c r="X388" s="175"/>
      <c r="Y388" s="172">
        <f>IF(ISNUMBER(FIND("decision",'Input| Setup'!$F$6)),'Input| Projects'!AG388,'Input| Projects'!Q388)*I388*'Input| Escalations'!$I$17</f>
        <v>0</v>
      </c>
      <c r="Z388" s="172">
        <f>IF(ISNUMBER(FIND("decision",'Input| Setup'!$F$6)),'Input| Projects'!AH388,'Input| Projects'!R388)*J388*'Input| Escalations'!$I$17</f>
        <v>0</v>
      </c>
      <c r="AA388" s="172">
        <f>IF(ISNUMBER(FIND("decision",'Input| Setup'!$F$6)),'Input| Projects'!AI388,'Input| Projects'!S388)*K388*'Input| Escalations'!$I$17</f>
        <v>0</v>
      </c>
      <c r="AB388" s="172">
        <f>IF(ISNUMBER(FIND("decision",'Input| Setup'!$F$6)),'Input| Projects'!AJ388,'Input| Projects'!T388)*L388*'Input| Escalations'!$I$17</f>
        <v>0</v>
      </c>
      <c r="AC388" s="172">
        <f>IF(ISNUMBER(FIND("decision",'Input| Setup'!$F$6)),'Input| Projects'!AK388,'Input| Projects'!U388)*M388*'Input| Escalations'!$I$17</f>
        <v>0</v>
      </c>
      <c r="AD388" s="172">
        <f>IF(ISNUMBER(FIND("decision",'Input| Setup'!$F$6)),'Input| Projects'!AL388,'Input| Projects'!V388)*N388*'Input| Escalations'!$I$17</f>
        <v>0</v>
      </c>
      <c r="AE388" s="172">
        <f>IF(ISNUMBER(FIND("decision",'Input| Setup'!$F$6)),'Input| Projects'!AM388,'Input| Projects'!W388)*O388*'Input| Escalations'!$I$17</f>
        <v>0</v>
      </c>
      <c r="AF388" s="175"/>
      <c r="AG388" s="172" cm="1">
        <f t="array" ref="AG388">IFERROR(--('Input| Projects'!$AS388="Yes")*_xlfn.SWITCH('Input| Overheads'!$C$50,"Direct costs",'Calc| Overheads Allocation'!C$8*Q388,"Internal labour",'Calc| Overheads Allocation'!C$8*Q388*'Input| Projects'!$AO388,"DNSP defined",'Calc| Overheads Allocation'!C$78*'Input| Projects'!$AV388,0),0)</f>
        <v>0</v>
      </c>
      <c r="AH388" s="172" cm="1">
        <f t="array" ref="AH388">IFERROR(--('Input| Projects'!$AS388="Yes")*_xlfn.SWITCH('Input| Overheads'!$C$50,"Direct costs",'Calc| Overheads Allocation'!D$8*R388,"Internal labour",'Calc| Overheads Allocation'!D$8*R388*'Input| Projects'!$AO388,"DNSP defined",'Calc| Overheads Allocation'!D$78*'Input| Projects'!$AV388,0),0)</f>
        <v>0</v>
      </c>
      <c r="AI388" s="172" cm="1">
        <f t="array" ref="AI388">IFERROR(--('Input| Projects'!$AS388="Yes")*_xlfn.SWITCH('Input| Overheads'!$C$50,"Direct costs",'Calc| Overheads Allocation'!E$8*S388,"Internal labour",'Calc| Overheads Allocation'!E$8*S388*'Input| Projects'!$AO388,"DNSP defined",'Calc| Overheads Allocation'!E$78*'Input| Projects'!$AV388,0),0)</f>
        <v>0</v>
      </c>
      <c r="AJ388" s="172" cm="1">
        <f t="array" ref="AJ388">IFERROR(--('Input| Projects'!$AS388="Yes")*_xlfn.SWITCH('Input| Overheads'!$C$50,"Direct costs",'Calc| Overheads Allocation'!F$8*T388,"Internal labour",'Calc| Overheads Allocation'!F$8*T388*'Input| Projects'!$AO388,"DNSP defined",'Calc| Overheads Allocation'!F$78*'Input| Projects'!$AV388,0),0)</f>
        <v>0</v>
      </c>
      <c r="AK388" s="172" cm="1">
        <f t="array" ref="AK388">IFERROR(--('Input| Projects'!$AS388="Yes")*_xlfn.SWITCH('Input| Overheads'!$C$50,"Direct costs",'Calc| Overheads Allocation'!G$8*U388,"Internal labour",'Calc| Overheads Allocation'!G$8*U388*'Input| Projects'!$AO388,"DNSP defined",'Calc| Overheads Allocation'!G$78*'Input| Projects'!$AV388,0),0)</f>
        <v>0</v>
      </c>
      <c r="AL388" s="172" cm="1">
        <f t="array" ref="AL388">IFERROR(--('Input| Projects'!$AS388="Yes")*_xlfn.SWITCH('Input| Overheads'!$C$50,"Direct costs",'Calc| Overheads Allocation'!H$8*V388,"Internal labour",'Calc| Overheads Allocation'!H$8*V388*'Input| Projects'!$AO388,"DNSP defined",'Calc| Overheads Allocation'!H$78*'Input| Projects'!$AV388,0),0)</f>
        <v>0</v>
      </c>
      <c r="AM388" s="172" cm="1">
        <f t="array" ref="AM388">IFERROR(--('Input| Projects'!$AS388="Yes")*_xlfn.SWITCH('Input| Overheads'!$C$50,"Direct costs",'Calc| Overheads Allocation'!I$8*W388,"Internal labour",'Calc| Overheads Allocation'!I$8*W388*'Input| Projects'!$AO388,"DNSP defined",'Calc| Overheads Allocation'!I$78*'Input| Projects'!$AV388,0),0)</f>
        <v>0</v>
      </c>
      <c r="AN388" s="175"/>
      <c r="AO388" s="172" cm="1">
        <f t="array" ref="AO388">IFERROR(--('Input| Projects'!$AT388="Yes")*_xlfn.SWITCH('Input| Overheads'!$C$50,"Direct costs",'Calc| Overheads Allocation'!C$9*Q388,"Internal labour",'Calc| Overheads Allocation'!C$9*Q388*'Input| Projects'!$AO388,"DNSP defined",'Calc| Overheads Allocation'!C$79*'Input| Projects'!$AW388,0),0)</f>
        <v>0</v>
      </c>
      <c r="AP388" s="172" cm="1">
        <f t="array" ref="AP388">IFERROR(--('Input| Projects'!$AT388="Yes")*_xlfn.SWITCH('Input| Overheads'!$C$50,"Direct costs",'Calc| Overheads Allocation'!D$9*R388,"Internal labour",'Calc| Overheads Allocation'!D$9*R388*'Input| Projects'!$AO388,"DNSP defined",'Calc| Overheads Allocation'!D$79*'Input| Projects'!$AW388,0),0)</f>
        <v>0</v>
      </c>
      <c r="AQ388" s="172" cm="1">
        <f t="array" ref="AQ388">IFERROR(--('Input| Projects'!$AT388="Yes")*_xlfn.SWITCH('Input| Overheads'!$C$50,"Direct costs",'Calc| Overheads Allocation'!E$9*S388,"Internal labour",'Calc| Overheads Allocation'!E$9*S388*'Input| Projects'!$AO388,"DNSP defined",'Calc| Overheads Allocation'!E$79*'Input| Projects'!$AW388,0),0)</f>
        <v>0</v>
      </c>
      <c r="AR388" s="172" cm="1">
        <f t="array" ref="AR388">IFERROR(--('Input| Projects'!$AT388="Yes")*_xlfn.SWITCH('Input| Overheads'!$C$50,"Direct costs",'Calc| Overheads Allocation'!F$9*T388,"Internal labour",'Calc| Overheads Allocation'!F$9*T388*'Input| Projects'!$AO388,"DNSP defined",'Calc| Overheads Allocation'!F$79*'Input| Projects'!$AW388,0),0)</f>
        <v>0</v>
      </c>
      <c r="AS388" s="172" cm="1">
        <f t="array" ref="AS388">IFERROR(--('Input| Projects'!$AT388="Yes")*_xlfn.SWITCH('Input| Overheads'!$C$50,"Direct costs",'Calc| Overheads Allocation'!G$9*U388,"Internal labour",'Calc| Overheads Allocation'!G$9*U388*'Input| Projects'!$AO388,"DNSP defined",'Calc| Overheads Allocation'!G$79*'Input| Projects'!$AW388,0),0)</f>
        <v>0</v>
      </c>
      <c r="AT388" s="172" cm="1">
        <f t="array" ref="AT388">IFERROR(--('Input| Projects'!$AT388="Yes")*_xlfn.SWITCH('Input| Overheads'!$C$50,"Direct costs",'Calc| Overheads Allocation'!H$9*V388,"Internal labour",'Calc| Overheads Allocation'!H$9*V388*'Input| Projects'!$AO388,"DNSP defined",'Calc| Overheads Allocation'!H$79*'Input| Projects'!$AW388,0),0)</f>
        <v>0</v>
      </c>
      <c r="AU388" s="172" cm="1">
        <f t="array" ref="AU388">IFERROR(--('Input| Projects'!$AT388="Yes")*_xlfn.SWITCH('Input| Overheads'!$C$50,"Direct costs",'Calc| Overheads Allocation'!I$9*W388,"Internal labour",'Calc| Overheads Allocation'!I$9*W388*'Input| Projects'!$AO388,"DNSP defined",'Calc| Overheads Allocation'!I$79*'Input| Projects'!$AW388,0),0)</f>
        <v>0</v>
      </c>
      <c r="AV388" s="175"/>
      <c r="AW388" s="172">
        <f t="shared" si="134"/>
        <v>0</v>
      </c>
      <c r="AX388" s="172">
        <f t="shared" si="135"/>
        <v>0</v>
      </c>
      <c r="AY388" s="172">
        <f t="shared" si="136"/>
        <v>0</v>
      </c>
      <c r="AZ388" s="172">
        <f t="shared" si="137"/>
        <v>0</v>
      </c>
      <c r="BA388" s="172">
        <f t="shared" si="138"/>
        <v>0</v>
      </c>
      <c r="BB388" s="172">
        <f t="shared" si="139"/>
        <v>0</v>
      </c>
      <c r="BC388" s="172">
        <f t="shared" si="140"/>
        <v>0</v>
      </c>
      <c r="BD388" s="176"/>
      <c r="BE388" s="172">
        <f t="shared" si="141"/>
        <v>0</v>
      </c>
      <c r="BF388" s="172">
        <f t="shared" si="142"/>
        <v>0</v>
      </c>
      <c r="BG388" s="172">
        <f t="shared" si="143"/>
        <v>0</v>
      </c>
      <c r="BH388" s="172">
        <f t="shared" si="144"/>
        <v>0</v>
      </c>
      <c r="BI388" s="172">
        <f t="shared" si="145"/>
        <v>0</v>
      </c>
      <c r="BJ388" s="172">
        <f t="shared" si="146"/>
        <v>0</v>
      </c>
      <c r="BK388" s="172">
        <f t="shared" si="147"/>
        <v>0</v>
      </c>
      <c r="BL388" s="176"/>
      <c r="BM388" s="172">
        <f t="shared" si="126"/>
        <v>0</v>
      </c>
      <c r="BN388" s="172">
        <f t="shared" si="127"/>
        <v>0</v>
      </c>
      <c r="BO388" s="172">
        <f t="shared" si="128"/>
        <v>0</v>
      </c>
      <c r="BP388" s="172">
        <f t="shared" si="129"/>
        <v>0</v>
      </c>
      <c r="BQ388" s="172">
        <f t="shared" si="130"/>
        <v>0</v>
      </c>
      <c r="BR388" s="172">
        <f t="shared" si="131"/>
        <v>0</v>
      </c>
      <c r="BS388" s="172">
        <f t="shared" si="132"/>
        <v>0</v>
      </c>
      <c r="BT388" s="55"/>
      <c r="BU388" s="158">
        <f>SUMIF('Input| Projects'!$BA$8:$CX$8,RIGHT(BU$9,3),'Input| Projects'!$BA388:$CX388)</f>
        <v>0</v>
      </c>
      <c r="BV388" s="158">
        <f>SUMIF('Input| Projects'!$BA$8:$CX$8,RIGHT(BV$9,3),'Input| Projects'!$BA388:$CX388)</f>
        <v>0</v>
      </c>
      <c r="BW388" s="79" t="str">
        <f t="shared" si="133"/>
        <v/>
      </c>
    </row>
    <row r="389" spans="2:75" x14ac:dyDescent="0.2">
      <c r="B389" s="123">
        <f>IFERROR('Input| Projects'!B389,"")</f>
        <v>380</v>
      </c>
      <c r="C389" s="160" t="str">
        <f>IFERROR(IF('Input| Projects'!C389="","",'Input| Projects'!C389),"")</f>
        <v/>
      </c>
      <c r="D389" s="160" t="str">
        <f>IFERROR(IF('Input| Projects'!D389="","",'Input| Projects'!D389),"")</f>
        <v/>
      </c>
      <c r="E389" s="53"/>
      <c r="F389" s="160" t="str">
        <f>IF(LEN('Input| Projects'!F389)&gt;0,'Input| Projects'!F389,"")</f>
        <v/>
      </c>
      <c r="G389" s="160" t="str">
        <f>IF(LEN('Input| Projects'!G389)&gt;0,'Input| Projects'!G389,"")</f>
        <v/>
      </c>
      <c r="H389" s="10"/>
      <c r="I389" s="194" cm="1">
        <f t="array" ref="I389">IF(LEN($F389)&gt;0,1+IFERROR(SUMPRODUCT(TRANSPOSE('Input| Projects'!$AO389:$AQ389),INDEX('Input| Escalations'!$F$27:$L$29,,MATCH(Q$9,'Input| Escalations'!$F$21:$L$21,0))),0),0)</f>
        <v>0</v>
      </c>
      <c r="J389" s="194" cm="1">
        <f t="array" ref="J389">IF(LEN($F389)&gt;0,1+IFERROR(SUMPRODUCT(TRANSPOSE('Input| Projects'!$AO389:$AQ389),INDEX('Input| Escalations'!$F$27:$L$29,,MATCH(R$9,'Input| Escalations'!$F$21:$L$21,0))),0),0)</f>
        <v>0</v>
      </c>
      <c r="K389" s="194" cm="1">
        <f t="array" ref="K389">IF(LEN($F389)&gt;0,1+IFERROR(SUMPRODUCT(TRANSPOSE('Input| Projects'!$AO389:$AQ389),INDEX('Input| Escalations'!$F$27:$L$29,,MATCH(S$9,'Input| Escalations'!$F$21:$L$21,0))),0),0)</f>
        <v>0</v>
      </c>
      <c r="L389" s="194" cm="1">
        <f t="array" ref="L389">IF(LEN($F389)&gt;0,1+IFERROR(SUMPRODUCT(TRANSPOSE('Input| Projects'!$AO389:$AQ389),INDEX('Input| Escalations'!$F$27:$L$29,,MATCH(T$9,'Input| Escalations'!$F$21:$L$21,0))),0),0)</f>
        <v>0</v>
      </c>
      <c r="M389" s="194" cm="1">
        <f t="array" ref="M389">IF(LEN($F389)&gt;0,1+IFERROR(SUMPRODUCT(TRANSPOSE('Input| Projects'!$AO389:$AQ389),INDEX('Input| Escalations'!$F$27:$L$29,,MATCH(U$9,'Input| Escalations'!$F$21:$L$21,0))),0),0)</f>
        <v>0</v>
      </c>
      <c r="N389" s="194" cm="1">
        <f t="array" ref="N389">IF(LEN($F389)&gt;0,1+IFERROR(SUMPRODUCT(TRANSPOSE('Input| Projects'!$AO389:$AQ389),INDEX('Input| Escalations'!$F$27:$L$29,,MATCH(V$9,'Input| Escalations'!$F$21:$L$21,0))),0),0)</f>
        <v>0</v>
      </c>
      <c r="O389" s="194" cm="1">
        <f t="array" ref="O389">IF(LEN($F389)&gt;0,1+IFERROR(SUMPRODUCT(TRANSPOSE('Input| Projects'!$AO389:$AQ389),INDEX('Input| Escalations'!$F$27:$L$29,,MATCH(W$9,'Input| Escalations'!$F$21:$L$21,0))),0),0)</f>
        <v>0</v>
      </c>
      <c r="P389" s="10"/>
      <c r="Q389" s="172">
        <f>IFERROR(IF(ISNUMBER(FIND("decision",'Input| Setup'!$F$6)),'Input| Projects'!Y389,'Input| Projects'!I389)*'Input| Escalations'!$I$17*I389,0)</f>
        <v>0</v>
      </c>
      <c r="R389" s="172">
        <f>IFERROR(IF(ISNUMBER(FIND("decision",'Input| Setup'!$F$6)),'Input| Projects'!Z389,'Input| Projects'!J389)*'Input| Escalations'!$I$17*J389,0)</f>
        <v>0</v>
      </c>
      <c r="S389" s="172">
        <f>IFERROR(IF(ISNUMBER(FIND("decision",'Input| Setup'!$F$6)),'Input| Projects'!AA389,'Input| Projects'!K389)*'Input| Escalations'!$I$17*K389,0)</f>
        <v>0</v>
      </c>
      <c r="T389" s="172">
        <f>IFERROR(IF(ISNUMBER(FIND("decision",'Input| Setup'!$F$6)),'Input| Projects'!AB389,'Input| Projects'!L389)*'Input| Escalations'!$I$17*L389,0)</f>
        <v>0</v>
      </c>
      <c r="U389" s="172">
        <f>IFERROR(IF(ISNUMBER(FIND("decision",'Input| Setup'!$F$6)),'Input| Projects'!AC389,'Input| Projects'!M389)*'Input| Escalations'!$I$17*M389,0)</f>
        <v>0</v>
      </c>
      <c r="V389" s="172">
        <f>IFERROR(IF(ISNUMBER(FIND("decision",'Input| Setup'!$F$6)),'Input| Projects'!AD389,'Input| Projects'!N389)*'Input| Escalations'!$I$17*N389,0)</f>
        <v>0</v>
      </c>
      <c r="W389" s="172">
        <f>IFERROR(IF(ISNUMBER(FIND("decision",'Input| Setup'!$F$6)),'Input| Projects'!AE389,'Input| Projects'!O389)*'Input| Escalations'!$I$17*O389,0)</f>
        <v>0</v>
      </c>
      <c r="X389" s="175"/>
      <c r="Y389" s="172">
        <f>IF(ISNUMBER(FIND("decision",'Input| Setup'!$F$6)),'Input| Projects'!AG389,'Input| Projects'!Q389)*I389*'Input| Escalations'!$I$17</f>
        <v>0</v>
      </c>
      <c r="Z389" s="172">
        <f>IF(ISNUMBER(FIND("decision",'Input| Setup'!$F$6)),'Input| Projects'!AH389,'Input| Projects'!R389)*J389*'Input| Escalations'!$I$17</f>
        <v>0</v>
      </c>
      <c r="AA389" s="172">
        <f>IF(ISNUMBER(FIND("decision",'Input| Setup'!$F$6)),'Input| Projects'!AI389,'Input| Projects'!S389)*K389*'Input| Escalations'!$I$17</f>
        <v>0</v>
      </c>
      <c r="AB389" s="172">
        <f>IF(ISNUMBER(FIND("decision",'Input| Setup'!$F$6)),'Input| Projects'!AJ389,'Input| Projects'!T389)*L389*'Input| Escalations'!$I$17</f>
        <v>0</v>
      </c>
      <c r="AC389" s="172">
        <f>IF(ISNUMBER(FIND("decision",'Input| Setup'!$F$6)),'Input| Projects'!AK389,'Input| Projects'!U389)*M389*'Input| Escalations'!$I$17</f>
        <v>0</v>
      </c>
      <c r="AD389" s="172">
        <f>IF(ISNUMBER(FIND("decision",'Input| Setup'!$F$6)),'Input| Projects'!AL389,'Input| Projects'!V389)*N389*'Input| Escalations'!$I$17</f>
        <v>0</v>
      </c>
      <c r="AE389" s="172">
        <f>IF(ISNUMBER(FIND("decision",'Input| Setup'!$F$6)),'Input| Projects'!AM389,'Input| Projects'!W389)*O389*'Input| Escalations'!$I$17</f>
        <v>0</v>
      </c>
      <c r="AF389" s="175"/>
      <c r="AG389" s="172" cm="1">
        <f t="array" ref="AG389">IFERROR(--('Input| Projects'!$AS389="Yes")*_xlfn.SWITCH('Input| Overheads'!$C$50,"Direct costs",'Calc| Overheads Allocation'!C$8*Q389,"Internal labour",'Calc| Overheads Allocation'!C$8*Q389*'Input| Projects'!$AO389,"DNSP defined",'Calc| Overheads Allocation'!C$78*'Input| Projects'!$AV389,0),0)</f>
        <v>0</v>
      </c>
      <c r="AH389" s="172" cm="1">
        <f t="array" ref="AH389">IFERROR(--('Input| Projects'!$AS389="Yes")*_xlfn.SWITCH('Input| Overheads'!$C$50,"Direct costs",'Calc| Overheads Allocation'!D$8*R389,"Internal labour",'Calc| Overheads Allocation'!D$8*R389*'Input| Projects'!$AO389,"DNSP defined",'Calc| Overheads Allocation'!D$78*'Input| Projects'!$AV389,0),0)</f>
        <v>0</v>
      </c>
      <c r="AI389" s="172" cm="1">
        <f t="array" ref="AI389">IFERROR(--('Input| Projects'!$AS389="Yes")*_xlfn.SWITCH('Input| Overheads'!$C$50,"Direct costs",'Calc| Overheads Allocation'!E$8*S389,"Internal labour",'Calc| Overheads Allocation'!E$8*S389*'Input| Projects'!$AO389,"DNSP defined",'Calc| Overheads Allocation'!E$78*'Input| Projects'!$AV389,0),0)</f>
        <v>0</v>
      </c>
      <c r="AJ389" s="172" cm="1">
        <f t="array" ref="AJ389">IFERROR(--('Input| Projects'!$AS389="Yes")*_xlfn.SWITCH('Input| Overheads'!$C$50,"Direct costs",'Calc| Overheads Allocation'!F$8*T389,"Internal labour",'Calc| Overheads Allocation'!F$8*T389*'Input| Projects'!$AO389,"DNSP defined",'Calc| Overheads Allocation'!F$78*'Input| Projects'!$AV389,0),0)</f>
        <v>0</v>
      </c>
      <c r="AK389" s="172" cm="1">
        <f t="array" ref="AK389">IFERROR(--('Input| Projects'!$AS389="Yes")*_xlfn.SWITCH('Input| Overheads'!$C$50,"Direct costs",'Calc| Overheads Allocation'!G$8*U389,"Internal labour",'Calc| Overheads Allocation'!G$8*U389*'Input| Projects'!$AO389,"DNSP defined",'Calc| Overheads Allocation'!G$78*'Input| Projects'!$AV389,0),0)</f>
        <v>0</v>
      </c>
      <c r="AL389" s="172" cm="1">
        <f t="array" ref="AL389">IFERROR(--('Input| Projects'!$AS389="Yes")*_xlfn.SWITCH('Input| Overheads'!$C$50,"Direct costs",'Calc| Overheads Allocation'!H$8*V389,"Internal labour",'Calc| Overheads Allocation'!H$8*V389*'Input| Projects'!$AO389,"DNSP defined",'Calc| Overheads Allocation'!H$78*'Input| Projects'!$AV389,0),0)</f>
        <v>0</v>
      </c>
      <c r="AM389" s="172" cm="1">
        <f t="array" ref="AM389">IFERROR(--('Input| Projects'!$AS389="Yes")*_xlfn.SWITCH('Input| Overheads'!$C$50,"Direct costs",'Calc| Overheads Allocation'!I$8*W389,"Internal labour",'Calc| Overheads Allocation'!I$8*W389*'Input| Projects'!$AO389,"DNSP defined",'Calc| Overheads Allocation'!I$78*'Input| Projects'!$AV389,0),0)</f>
        <v>0</v>
      </c>
      <c r="AN389" s="175"/>
      <c r="AO389" s="172" cm="1">
        <f t="array" ref="AO389">IFERROR(--('Input| Projects'!$AT389="Yes")*_xlfn.SWITCH('Input| Overheads'!$C$50,"Direct costs",'Calc| Overheads Allocation'!C$9*Q389,"Internal labour",'Calc| Overheads Allocation'!C$9*Q389*'Input| Projects'!$AO389,"DNSP defined",'Calc| Overheads Allocation'!C$79*'Input| Projects'!$AW389,0),0)</f>
        <v>0</v>
      </c>
      <c r="AP389" s="172" cm="1">
        <f t="array" ref="AP389">IFERROR(--('Input| Projects'!$AT389="Yes")*_xlfn.SWITCH('Input| Overheads'!$C$50,"Direct costs",'Calc| Overheads Allocation'!D$9*R389,"Internal labour",'Calc| Overheads Allocation'!D$9*R389*'Input| Projects'!$AO389,"DNSP defined",'Calc| Overheads Allocation'!D$79*'Input| Projects'!$AW389,0),0)</f>
        <v>0</v>
      </c>
      <c r="AQ389" s="172" cm="1">
        <f t="array" ref="AQ389">IFERROR(--('Input| Projects'!$AT389="Yes")*_xlfn.SWITCH('Input| Overheads'!$C$50,"Direct costs",'Calc| Overheads Allocation'!E$9*S389,"Internal labour",'Calc| Overheads Allocation'!E$9*S389*'Input| Projects'!$AO389,"DNSP defined",'Calc| Overheads Allocation'!E$79*'Input| Projects'!$AW389,0),0)</f>
        <v>0</v>
      </c>
      <c r="AR389" s="172" cm="1">
        <f t="array" ref="AR389">IFERROR(--('Input| Projects'!$AT389="Yes")*_xlfn.SWITCH('Input| Overheads'!$C$50,"Direct costs",'Calc| Overheads Allocation'!F$9*T389,"Internal labour",'Calc| Overheads Allocation'!F$9*T389*'Input| Projects'!$AO389,"DNSP defined",'Calc| Overheads Allocation'!F$79*'Input| Projects'!$AW389,0),0)</f>
        <v>0</v>
      </c>
      <c r="AS389" s="172" cm="1">
        <f t="array" ref="AS389">IFERROR(--('Input| Projects'!$AT389="Yes")*_xlfn.SWITCH('Input| Overheads'!$C$50,"Direct costs",'Calc| Overheads Allocation'!G$9*U389,"Internal labour",'Calc| Overheads Allocation'!G$9*U389*'Input| Projects'!$AO389,"DNSP defined",'Calc| Overheads Allocation'!G$79*'Input| Projects'!$AW389,0),0)</f>
        <v>0</v>
      </c>
      <c r="AT389" s="172" cm="1">
        <f t="array" ref="AT389">IFERROR(--('Input| Projects'!$AT389="Yes")*_xlfn.SWITCH('Input| Overheads'!$C$50,"Direct costs",'Calc| Overheads Allocation'!H$9*V389,"Internal labour",'Calc| Overheads Allocation'!H$9*V389*'Input| Projects'!$AO389,"DNSP defined",'Calc| Overheads Allocation'!H$79*'Input| Projects'!$AW389,0),0)</f>
        <v>0</v>
      </c>
      <c r="AU389" s="172" cm="1">
        <f t="array" ref="AU389">IFERROR(--('Input| Projects'!$AT389="Yes")*_xlfn.SWITCH('Input| Overheads'!$C$50,"Direct costs",'Calc| Overheads Allocation'!I$9*W389,"Internal labour",'Calc| Overheads Allocation'!I$9*W389*'Input| Projects'!$AO389,"DNSP defined",'Calc| Overheads Allocation'!I$79*'Input| Projects'!$AW389,0),0)</f>
        <v>0</v>
      </c>
      <c r="AV389" s="175"/>
      <c r="AW389" s="172">
        <f t="shared" si="134"/>
        <v>0</v>
      </c>
      <c r="AX389" s="172">
        <f t="shared" si="135"/>
        <v>0</v>
      </c>
      <c r="AY389" s="172">
        <f t="shared" si="136"/>
        <v>0</v>
      </c>
      <c r="AZ389" s="172">
        <f t="shared" si="137"/>
        <v>0</v>
      </c>
      <c r="BA389" s="172">
        <f t="shared" si="138"/>
        <v>0</v>
      </c>
      <c r="BB389" s="172">
        <f t="shared" si="139"/>
        <v>0</v>
      </c>
      <c r="BC389" s="172">
        <f t="shared" si="140"/>
        <v>0</v>
      </c>
      <c r="BD389" s="176"/>
      <c r="BE389" s="172">
        <f t="shared" si="141"/>
        <v>0</v>
      </c>
      <c r="BF389" s="172">
        <f t="shared" si="142"/>
        <v>0</v>
      </c>
      <c r="BG389" s="172">
        <f t="shared" si="143"/>
        <v>0</v>
      </c>
      <c r="BH389" s="172">
        <f t="shared" si="144"/>
        <v>0</v>
      </c>
      <c r="BI389" s="172">
        <f t="shared" si="145"/>
        <v>0</v>
      </c>
      <c r="BJ389" s="172">
        <f t="shared" si="146"/>
        <v>0</v>
      </c>
      <c r="BK389" s="172">
        <f t="shared" si="147"/>
        <v>0</v>
      </c>
      <c r="BL389" s="176"/>
      <c r="BM389" s="172">
        <f t="shared" si="126"/>
        <v>0</v>
      </c>
      <c r="BN389" s="172">
        <f t="shared" si="127"/>
        <v>0</v>
      </c>
      <c r="BO389" s="172">
        <f t="shared" si="128"/>
        <v>0</v>
      </c>
      <c r="BP389" s="172">
        <f t="shared" si="129"/>
        <v>0</v>
      </c>
      <c r="BQ389" s="172">
        <f t="shared" si="130"/>
        <v>0</v>
      </c>
      <c r="BR389" s="172">
        <f t="shared" si="131"/>
        <v>0</v>
      </c>
      <c r="BS389" s="172">
        <f t="shared" si="132"/>
        <v>0</v>
      </c>
      <c r="BT389" s="55"/>
      <c r="BU389" s="158">
        <f>SUMIF('Input| Projects'!$BA$8:$CX$8,RIGHT(BU$9,3),'Input| Projects'!$BA389:$CX389)</f>
        <v>0</v>
      </c>
      <c r="BV389" s="158">
        <f>SUMIF('Input| Projects'!$BA$8:$CX$8,RIGHT(BV$9,3),'Input| Projects'!$BA389:$CX389)</f>
        <v>0</v>
      </c>
      <c r="BW389" s="79" t="str">
        <f t="shared" si="133"/>
        <v/>
      </c>
    </row>
    <row r="390" spans="2:75" x14ac:dyDescent="0.2">
      <c r="B390" s="123">
        <f>IFERROR('Input| Projects'!B390,"")</f>
        <v>381</v>
      </c>
      <c r="C390" s="160" t="str">
        <f>IFERROR(IF('Input| Projects'!C390="","",'Input| Projects'!C390),"")</f>
        <v/>
      </c>
      <c r="D390" s="160" t="str">
        <f>IFERROR(IF('Input| Projects'!D390="","",'Input| Projects'!D390),"")</f>
        <v/>
      </c>
      <c r="E390" s="53"/>
      <c r="F390" s="160" t="str">
        <f>IF(LEN('Input| Projects'!F390)&gt;0,'Input| Projects'!F390,"")</f>
        <v/>
      </c>
      <c r="G390" s="160" t="str">
        <f>IF(LEN('Input| Projects'!G390)&gt;0,'Input| Projects'!G390,"")</f>
        <v/>
      </c>
      <c r="H390" s="10"/>
      <c r="I390" s="194" cm="1">
        <f t="array" ref="I390">IF(LEN($F390)&gt;0,1+IFERROR(SUMPRODUCT(TRANSPOSE('Input| Projects'!$AO390:$AQ390),INDEX('Input| Escalations'!$F$27:$L$29,,MATCH(Q$9,'Input| Escalations'!$F$21:$L$21,0))),0),0)</f>
        <v>0</v>
      </c>
      <c r="J390" s="194" cm="1">
        <f t="array" ref="J390">IF(LEN($F390)&gt;0,1+IFERROR(SUMPRODUCT(TRANSPOSE('Input| Projects'!$AO390:$AQ390),INDEX('Input| Escalations'!$F$27:$L$29,,MATCH(R$9,'Input| Escalations'!$F$21:$L$21,0))),0),0)</f>
        <v>0</v>
      </c>
      <c r="K390" s="194" cm="1">
        <f t="array" ref="K390">IF(LEN($F390)&gt;0,1+IFERROR(SUMPRODUCT(TRANSPOSE('Input| Projects'!$AO390:$AQ390),INDEX('Input| Escalations'!$F$27:$L$29,,MATCH(S$9,'Input| Escalations'!$F$21:$L$21,0))),0),0)</f>
        <v>0</v>
      </c>
      <c r="L390" s="194" cm="1">
        <f t="array" ref="L390">IF(LEN($F390)&gt;0,1+IFERROR(SUMPRODUCT(TRANSPOSE('Input| Projects'!$AO390:$AQ390),INDEX('Input| Escalations'!$F$27:$L$29,,MATCH(T$9,'Input| Escalations'!$F$21:$L$21,0))),0),0)</f>
        <v>0</v>
      </c>
      <c r="M390" s="194" cm="1">
        <f t="array" ref="M390">IF(LEN($F390)&gt;0,1+IFERROR(SUMPRODUCT(TRANSPOSE('Input| Projects'!$AO390:$AQ390),INDEX('Input| Escalations'!$F$27:$L$29,,MATCH(U$9,'Input| Escalations'!$F$21:$L$21,0))),0),0)</f>
        <v>0</v>
      </c>
      <c r="N390" s="194" cm="1">
        <f t="array" ref="N390">IF(LEN($F390)&gt;0,1+IFERROR(SUMPRODUCT(TRANSPOSE('Input| Projects'!$AO390:$AQ390),INDEX('Input| Escalations'!$F$27:$L$29,,MATCH(V$9,'Input| Escalations'!$F$21:$L$21,0))),0),0)</f>
        <v>0</v>
      </c>
      <c r="O390" s="194" cm="1">
        <f t="array" ref="O390">IF(LEN($F390)&gt;0,1+IFERROR(SUMPRODUCT(TRANSPOSE('Input| Projects'!$AO390:$AQ390),INDEX('Input| Escalations'!$F$27:$L$29,,MATCH(W$9,'Input| Escalations'!$F$21:$L$21,0))),0),0)</f>
        <v>0</v>
      </c>
      <c r="P390" s="10"/>
      <c r="Q390" s="172">
        <f>IFERROR(IF(ISNUMBER(FIND("decision",'Input| Setup'!$F$6)),'Input| Projects'!Y390,'Input| Projects'!I390)*'Input| Escalations'!$I$17*I390,0)</f>
        <v>0</v>
      </c>
      <c r="R390" s="172">
        <f>IFERROR(IF(ISNUMBER(FIND("decision",'Input| Setup'!$F$6)),'Input| Projects'!Z390,'Input| Projects'!J390)*'Input| Escalations'!$I$17*J390,0)</f>
        <v>0</v>
      </c>
      <c r="S390" s="172">
        <f>IFERROR(IF(ISNUMBER(FIND("decision",'Input| Setup'!$F$6)),'Input| Projects'!AA390,'Input| Projects'!K390)*'Input| Escalations'!$I$17*K390,0)</f>
        <v>0</v>
      </c>
      <c r="T390" s="172">
        <f>IFERROR(IF(ISNUMBER(FIND("decision",'Input| Setup'!$F$6)),'Input| Projects'!AB390,'Input| Projects'!L390)*'Input| Escalations'!$I$17*L390,0)</f>
        <v>0</v>
      </c>
      <c r="U390" s="172">
        <f>IFERROR(IF(ISNUMBER(FIND("decision",'Input| Setup'!$F$6)),'Input| Projects'!AC390,'Input| Projects'!M390)*'Input| Escalations'!$I$17*M390,0)</f>
        <v>0</v>
      </c>
      <c r="V390" s="172">
        <f>IFERROR(IF(ISNUMBER(FIND("decision",'Input| Setup'!$F$6)),'Input| Projects'!AD390,'Input| Projects'!N390)*'Input| Escalations'!$I$17*N390,0)</f>
        <v>0</v>
      </c>
      <c r="W390" s="172">
        <f>IFERROR(IF(ISNUMBER(FIND("decision",'Input| Setup'!$F$6)),'Input| Projects'!AE390,'Input| Projects'!O390)*'Input| Escalations'!$I$17*O390,0)</f>
        <v>0</v>
      </c>
      <c r="X390" s="175"/>
      <c r="Y390" s="172">
        <f>IF(ISNUMBER(FIND("decision",'Input| Setup'!$F$6)),'Input| Projects'!AG390,'Input| Projects'!Q390)*I390*'Input| Escalations'!$I$17</f>
        <v>0</v>
      </c>
      <c r="Z390" s="172">
        <f>IF(ISNUMBER(FIND("decision",'Input| Setup'!$F$6)),'Input| Projects'!AH390,'Input| Projects'!R390)*J390*'Input| Escalations'!$I$17</f>
        <v>0</v>
      </c>
      <c r="AA390" s="172">
        <f>IF(ISNUMBER(FIND("decision",'Input| Setup'!$F$6)),'Input| Projects'!AI390,'Input| Projects'!S390)*K390*'Input| Escalations'!$I$17</f>
        <v>0</v>
      </c>
      <c r="AB390" s="172">
        <f>IF(ISNUMBER(FIND("decision",'Input| Setup'!$F$6)),'Input| Projects'!AJ390,'Input| Projects'!T390)*L390*'Input| Escalations'!$I$17</f>
        <v>0</v>
      </c>
      <c r="AC390" s="172">
        <f>IF(ISNUMBER(FIND("decision",'Input| Setup'!$F$6)),'Input| Projects'!AK390,'Input| Projects'!U390)*M390*'Input| Escalations'!$I$17</f>
        <v>0</v>
      </c>
      <c r="AD390" s="172">
        <f>IF(ISNUMBER(FIND("decision",'Input| Setup'!$F$6)),'Input| Projects'!AL390,'Input| Projects'!V390)*N390*'Input| Escalations'!$I$17</f>
        <v>0</v>
      </c>
      <c r="AE390" s="172">
        <f>IF(ISNUMBER(FIND("decision",'Input| Setup'!$F$6)),'Input| Projects'!AM390,'Input| Projects'!W390)*O390*'Input| Escalations'!$I$17</f>
        <v>0</v>
      </c>
      <c r="AF390" s="175"/>
      <c r="AG390" s="172" cm="1">
        <f t="array" ref="AG390">IFERROR(--('Input| Projects'!$AS390="Yes")*_xlfn.SWITCH('Input| Overheads'!$C$50,"Direct costs",'Calc| Overheads Allocation'!C$8*Q390,"Internal labour",'Calc| Overheads Allocation'!C$8*Q390*'Input| Projects'!$AO390,"DNSP defined",'Calc| Overheads Allocation'!C$78*'Input| Projects'!$AV390,0),0)</f>
        <v>0</v>
      </c>
      <c r="AH390" s="172" cm="1">
        <f t="array" ref="AH390">IFERROR(--('Input| Projects'!$AS390="Yes")*_xlfn.SWITCH('Input| Overheads'!$C$50,"Direct costs",'Calc| Overheads Allocation'!D$8*R390,"Internal labour",'Calc| Overheads Allocation'!D$8*R390*'Input| Projects'!$AO390,"DNSP defined",'Calc| Overheads Allocation'!D$78*'Input| Projects'!$AV390,0),0)</f>
        <v>0</v>
      </c>
      <c r="AI390" s="172" cm="1">
        <f t="array" ref="AI390">IFERROR(--('Input| Projects'!$AS390="Yes")*_xlfn.SWITCH('Input| Overheads'!$C$50,"Direct costs",'Calc| Overheads Allocation'!E$8*S390,"Internal labour",'Calc| Overheads Allocation'!E$8*S390*'Input| Projects'!$AO390,"DNSP defined",'Calc| Overheads Allocation'!E$78*'Input| Projects'!$AV390,0),0)</f>
        <v>0</v>
      </c>
      <c r="AJ390" s="172" cm="1">
        <f t="array" ref="AJ390">IFERROR(--('Input| Projects'!$AS390="Yes")*_xlfn.SWITCH('Input| Overheads'!$C$50,"Direct costs",'Calc| Overheads Allocation'!F$8*T390,"Internal labour",'Calc| Overheads Allocation'!F$8*T390*'Input| Projects'!$AO390,"DNSP defined",'Calc| Overheads Allocation'!F$78*'Input| Projects'!$AV390,0),0)</f>
        <v>0</v>
      </c>
      <c r="AK390" s="172" cm="1">
        <f t="array" ref="AK390">IFERROR(--('Input| Projects'!$AS390="Yes")*_xlfn.SWITCH('Input| Overheads'!$C$50,"Direct costs",'Calc| Overheads Allocation'!G$8*U390,"Internal labour",'Calc| Overheads Allocation'!G$8*U390*'Input| Projects'!$AO390,"DNSP defined",'Calc| Overheads Allocation'!G$78*'Input| Projects'!$AV390,0),0)</f>
        <v>0</v>
      </c>
      <c r="AL390" s="172" cm="1">
        <f t="array" ref="AL390">IFERROR(--('Input| Projects'!$AS390="Yes")*_xlfn.SWITCH('Input| Overheads'!$C$50,"Direct costs",'Calc| Overheads Allocation'!H$8*V390,"Internal labour",'Calc| Overheads Allocation'!H$8*V390*'Input| Projects'!$AO390,"DNSP defined",'Calc| Overheads Allocation'!H$78*'Input| Projects'!$AV390,0),0)</f>
        <v>0</v>
      </c>
      <c r="AM390" s="172" cm="1">
        <f t="array" ref="AM390">IFERROR(--('Input| Projects'!$AS390="Yes")*_xlfn.SWITCH('Input| Overheads'!$C$50,"Direct costs",'Calc| Overheads Allocation'!I$8*W390,"Internal labour",'Calc| Overheads Allocation'!I$8*W390*'Input| Projects'!$AO390,"DNSP defined",'Calc| Overheads Allocation'!I$78*'Input| Projects'!$AV390,0),0)</f>
        <v>0</v>
      </c>
      <c r="AN390" s="175"/>
      <c r="AO390" s="172" cm="1">
        <f t="array" ref="AO390">IFERROR(--('Input| Projects'!$AT390="Yes")*_xlfn.SWITCH('Input| Overheads'!$C$50,"Direct costs",'Calc| Overheads Allocation'!C$9*Q390,"Internal labour",'Calc| Overheads Allocation'!C$9*Q390*'Input| Projects'!$AO390,"DNSP defined",'Calc| Overheads Allocation'!C$79*'Input| Projects'!$AW390,0),0)</f>
        <v>0</v>
      </c>
      <c r="AP390" s="172" cm="1">
        <f t="array" ref="AP390">IFERROR(--('Input| Projects'!$AT390="Yes")*_xlfn.SWITCH('Input| Overheads'!$C$50,"Direct costs",'Calc| Overheads Allocation'!D$9*R390,"Internal labour",'Calc| Overheads Allocation'!D$9*R390*'Input| Projects'!$AO390,"DNSP defined",'Calc| Overheads Allocation'!D$79*'Input| Projects'!$AW390,0),0)</f>
        <v>0</v>
      </c>
      <c r="AQ390" s="172" cm="1">
        <f t="array" ref="AQ390">IFERROR(--('Input| Projects'!$AT390="Yes")*_xlfn.SWITCH('Input| Overheads'!$C$50,"Direct costs",'Calc| Overheads Allocation'!E$9*S390,"Internal labour",'Calc| Overheads Allocation'!E$9*S390*'Input| Projects'!$AO390,"DNSP defined",'Calc| Overheads Allocation'!E$79*'Input| Projects'!$AW390,0),0)</f>
        <v>0</v>
      </c>
      <c r="AR390" s="172" cm="1">
        <f t="array" ref="AR390">IFERROR(--('Input| Projects'!$AT390="Yes")*_xlfn.SWITCH('Input| Overheads'!$C$50,"Direct costs",'Calc| Overheads Allocation'!F$9*T390,"Internal labour",'Calc| Overheads Allocation'!F$9*T390*'Input| Projects'!$AO390,"DNSP defined",'Calc| Overheads Allocation'!F$79*'Input| Projects'!$AW390,0),0)</f>
        <v>0</v>
      </c>
      <c r="AS390" s="172" cm="1">
        <f t="array" ref="AS390">IFERROR(--('Input| Projects'!$AT390="Yes")*_xlfn.SWITCH('Input| Overheads'!$C$50,"Direct costs",'Calc| Overheads Allocation'!G$9*U390,"Internal labour",'Calc| Overheads Allocation'!G$9*U390*'Input| Projects'!$AO390,"DNSP defined",'Calc| Overheads Allocation'!G$79*'Input| Projects'!$AW390,0),0)</f>
        <v>0</v>
      </c>
      <c r="AT390" s="172" cm="1">
        <f t="array" ref="AT390">IFERROR(--('Input| Projects'!$AT390="Yes")*_xlfn.SWITCH('Input| Overheads'!$C$50,"Direct costs",'Calc| Overheads Allocation'!H$9*V390,"Internal labour",'Calc| Overheads Allocation'!H$9*V390*'Input| Projects'!$AO390,"DNSP defined",'Calc| Overheads Allocation'!H$79*'Input| Projects'!$AW390,0),0)</f>
        <v>0</v>
      </c>
      <c r="AU390" s="172" cm="1">
        <f t="array" ref="AU390">IFERROR(--('Input| Projects'!$AT390="Yes")*_xlfn.SWITCH('Input| Overheads'!$C$50,"Direct costs",'Calc| Overheads Allocation'!I$9*W390,"Internal labour",'Calc| Overheads Allocation'!I$9*W390*'Input| Projects'!$AO390,"DNSP defined",'Calc| Overheads Allocation'!I$79*'Input| Projects'!$AW390,0),0)</f>
        <v>0</v>
      </c>
      <c r="AV390" s="175"/>
      <c r="AW390" s="172">
        <f t="shared" si="134"/>
        <v>0</v>
      </c>
      <c r="AX390" s="172">
        <f t="shared" si="135"/>
        <v>0</v>
      </c>
      <c r="AY390" s="172">
        <f t="shared" si="136"/>
        <v>0</v>
      </c>
      <c r="AZ390" s="172">
        <f t="shared" si="137"/>
        <v>0</v>
      </c>
      <c r="BA390" s="172">
        <f t="shared" si="138"/>
        <v>0</v>
      </c>
      <c r="BB390" s="172">
        <f t="shared" si="139"/>
        <v>0</v>
      </c>
      <c r="BC390" s="172">
        <f t="shared" si="140"/>
        <v>0</v>
      </c>
      <c r="BD390" s="176"/>
      <c r="BE390" s="172">
        <f t="shared" si="141"/>
        <v>0</v>
      </c>
      <c r="BF390" s="172">
        <f t="shared" si="142"/>
        <v>0</v>
      </c>
      <c r="BG390" s="172">
        <f t="shared" si="143"/>
        <v>0</v>
      </c>
      <c r="BH390" s="172">
        <f t="shared" si="144"/>
        <v>0</v>
      </c>
      <c r="BI390" s="172">
        <f t="shared" si="145"/>
        <v>0</v>
      </c>
      <c r="BJ390" s="172">
        <f t="shared" si="146"/>
        <v>0</v>
      </c>
      <c r="BK390" s="172">
        <f t="shared" si="147"/>
        <v>0</v>
      </c>
      <c r="BL390" s="176"/>
      <c r="BM390" s="172">
        <f t="shared" si="126"/>
        <v>0</v>
      </c>
      <c r="BN390" s="172">
        <f t="shared" si="127"/>
        <v>0</v>
      </c>
      <c r="BO390" s="172">
        <f t="shared" si="128"/>
        <v>0</v>
      </c>
      <c r="BP390" s="172">
        <f t="shared" si="129"/>
        <v>0</v>
      </c>
      <c r="BQ390" s="172">
        <f t="shared" si="130"/>
        <v>0</v>
      </c>
      <c r="BR390" s="172">
        <f t="shared" si="131"/>
        <v>0</v>
      </c>
      <c r="BS390" s="172">
        <f t="shared" si="132"/>
        <v>0</v>
      </c>
      <c r="BT390" s="55"/>
      <c r="BU390" s="158">
        <f>SUMIF('Input| Projects'!$BA$8:$CX$8,RIGHT(BU$9,3),'Input| Projects'!$BA390:$CX390)</f>
        <v>0</v>
      </c>
      <c r="BV390" s="158">
        <f>SUMIF('Input| Projects'!$BA$8:$CX$8,RIGHT(BV$9,3),'Input| Projects'!$BA390:$CX390)</f>
        <v>0</v>
      </c>
      <c r="BW390" s="79" t="str">
        <f t="shared" si="133"/>
        <v/>
      </c>
    </row>
    <row r="391" spans="2:75" x14ac:dyDescent="0.2">
      <c r="B391" s="123">
        <f>IFERROR('Input| Projects'!B391,"")</f>
        <v>382</v>
      </c>
      <c r="C391" s="160" t="str">
        <f>IFERROR(IF('Input| Projects'!C391="","",'Input| Projects'!C391),"")</f>
        <v/>
      </c>
      <c r="D391" s="160" t="str">
        <f>IFERROR(IF('Input| Projects'!D391="","",'Input| Projects'!D391),"")</f>
        <v/>
      </c>
      <c r="E391" s="53"/>
      <c r="F391" s="160" t="str">
        <f>IF(LEN('Input| Projects'!F391)&gt;0,'Input| Projects'!F391,"")</f>
        <v/>
      </c>
      <c r="G391" s="160" t="str">
        <f>IF(LEN('Input| Projects'!G391)&gt;0,'Input| Projects'!G391,"")</f>
        <v/>
      </c>
      <c r="H391" s="10"/>
      <c r="I391" s="194" cm="1">
        <f t="array" ref="I391">IF(LEN($F391)&gt;0,1+IFERROR(SUMPRODUCT(TRANSPOSE('Input| Projects'!$AO391:$AQ391),INDEX('Input| Escalations'!$F$27:$L$29,,MATCH(Q$9,'Input| Escalations'!$F$21:$L$21,0))),0),0)</f>
        <v>0</v>
      </c>
      <c r="J391" s="194" cm="1">
        <f t="array" ref="J391">IF(LEN($F391)&gt;0,1+IFERROR(SUMPRODUCT(TRANSPOSE('Input| Projects'!$AO391:$AQ391),INDEX('Input| Escalations'!$F$27:$L$29,,MATCH(R$9,'Input| Escalations'!$F$21:$L$21,0))),0),0)</f>
        <v>0</v>
      </c>
      <c r="K391" s="194" cm="1">
        <f t="array" ref="K391">IF(LEN($F391)&gt;0,1+IFERROR(SUMPRODUCT(TRANSPOSE('Input| Projects'!$AO391:$AQ391),INDEX('Input| Escalations'!$F$27:$L$29,,MATCH(S$9,'Input| Escalations'!$F$21:$L$21,0))),0),0)</f>
        <v>0</v>
      </c>
      <c r="L391" s="194" cm="1">
        <f t="array" ref="L391">IF(LEN($F391)&gt;0,1+IFERROR(SUMPRODUCT(TRANSPOSE('Input| Projects'!$AO391:$AQ391),INDEX('Input| Escalations'!$F$27:$L$29,,MATCH(T$9,'Input| Escalations'!$F$21:$L$21,0))),0),0)</f>
        <v>0</v>
      </c>
      <c r="M391" s="194" cm="1">
        <f t="array" ref="M391">IF(LEN($F391)&gt;0,1+IFERROR(SUMPRODUCT(TRANSPOSE('Input| Projects'!$AO391:$AQ391),INDEX('Input| Escalations'!$F$27:$L$29,,MATCH(U$9,'Input| Escalations'!$F$21:$L$21,0))),0),0)</f>
        <v>0</v>
      </c>
      <c r="N391" s="194" cm="1">
        <f t="array" ref="N391">IF(LEN($F391)&gt;0,1+IFERROR(SUMPRODUCT(TRANSPOSE('Input| Projects'!$AO391:$AQ391),INDEX('Input| Escalations'!$F$27:$L$29,,MATCH(V$9,'Input| Escalations'!$F$21:$L$21,0))),0),0)</f>
        <v>0</v>
      </c>
      <c r="O391" s="194" cm="1">
        <f t="array" ref="O391">IF(LEN($F391)&gt;0,1+IFERROR(SUMPRODUCT(TRANSPOSE('Input| Projects'!$AO391:$AQ391),INDEX('Input| Escalations'!$F$27:$L$29,,MATCH(W$9,'Input| Escalations'!$F$21:$L$21,0))),0),0)</f>
        <v>0</v>
      </c>
      <c r="P391" s="10"/>
      <c r="Q391" s="172">
        <f>IFERROR(IF(ISNUMBER(FIND("decision",'Input| Setup'!$F$6)),'Input| Projects'!Y391,'Input| Projects'!I391)*'Input| Escalations'!$I$17*I391,0)</f>
        <v>0</v>
      </c>
      <c r="R391" s="172">
        <f>IFERROR(IF(ISNUMBER(FIND("decision",'Input| Setup'!$F$6)),'Input| Projects'!Z391,'Input| Projects'!J391)*'Input| Escalations'!$I$17*J391,0)</f>
        <v>0</v>
      </c>
      <c r="S391" s="172">
        <f>IFERROR(IF(ISNUMBER(FIND("decision",'Input| Setup'!$F$6)),'Input| Projects'!AA391,'Input| Projects'!K391)*'Input| Escalations'!$I$17*K391,0)</f>
        <v>0</v>
      </c>
      <c r="T391" s="172">
        <f>IFERROR(IF(ISNUMBER(FIND("decision",'Input| Setup'!$F$6)),'Input| Projects'!AB391,'Input| Projects'!L391)*'Input| Escalations'!$I$17*L391,0)</f>
        <v>0</v>
      </c>
      <c r="U391" s="172">
        <f>IFERROR(IF(ISNUMBER(FIND("decision",'Input| Setup'!$F$6)),'Input| Projects'!AC391,'Input| Projects'!M391)*'Input| Escalations'!$I$17*M391,0)</f>
        <v>0</v>
      </c>
      <c r="V391" s="172">
        <f>IFERROR(IF(ISNUMBER(FIND("decision",'Input| Setup'!$F$6)),'Input| Projects'!AD391,'Input| Projects'!N391)*'Input| Escalations'!$I$17*N391,0)</f>
        <v>0</v>
      </c>
      <c r="W391" s="172">
        <f>IFERROR(IF(ISNUMBER(FIND("decision",'Input| Setup'!$F$6)),'Input| Projects'!AE391,'Input| Projects'!O391)*'Input| Escalations'!$I$17*O391,0)</f>
        <v>0</v>
      </c>
      <c r="X391" s="175"/>
      <c r="Y391" s="172">
        <f>IF(ISNUMBER(FIND("decision",'Input| Setup'!$F$6)),'Input| Projects'!AG391,'Input| Projects'!Q391)*I391*'Input| Escalations'!$I$17</f>
        <v>0</v>
      </c>
      <c r="Z391" s="172">
        <f>IF(ISNUMBER(FIND("decision",'Input| Setup'!$F$6)),'Input| Projects'!AH391,'Input| Projects'!R391)*J391*'Input| Escalations'!$I$17</f>
        <v>0</v>
      </c>
      <c r="AA391" s="172">
        <f>IF(ISNUMBER(FIND("decision",'Input| Setup'!$F$6)),'Input| Projects'!AI391,'Input| Projects'!S391)*K391*'Input| Escalations'!$I$17</f>
        <v>0</v>
      </c>
      <c r="AB391" s="172">
        <f>IF(ISNUMBER(FIND("decision",'Input| Setup'!$F$6)),'Input| Projects'!AJ391,'Input| Projects'!T391)*L391*'Input| Escalations'!$I$17</f>
        <v>0</v>
      </c>
      <c r="AC391" s="172">
        <f>IF(ISNUMBER(FIND("decision",'Input| Setup'!$F$6)),'Input| Projects'!AK391,'Input| Projects'!U391)*M391*'Input| Escalations'!$I$17</f>
        <v>0</v>
      </c>
      <c r="AD391" s="172">
        <f>IF(ISNUMBER(FIND("decision",'Input| Setup'!$F$6)),'Input| Projects'!AL391,'Input| Projects'!V391)*N391*'Input| Escalations'!$I$17</f>
        <v>0</v>
      </c>
      <c r="AE391" s="172">
        <f>IF(ISNUMBER(FIND("decision",'Input| Setup'!$F$6)),'Input| Projects'!AM391,'Input| Projects'!W391)*O391*'Input| Escalations'!$I$17</f>
        <v>0</v>
      </c>
      <c r="AF391" s="175"/>
      <c r="AG391" s="172" cm="1">
        <f t="array" ref="AG391">IFERROR(--('Input| Projects'!$AS391="Yes")*_xlfn.SWITCH('Input| Overheads'!$C$50,"Direct costs",'Calc| Overheads Allocation'!C$8*Q391,"Internal labour",'Calc| Overheads Allocation'!C$8*Q391*'Input| Projects'!$AO391,"DNSP defined",'Calc| Overheads Allocation'!C$78*'Input| Projects'!$AV391,0),0)</f>
        <v>0</v>
      </c>
      <c r="AH391" s="172" cm="1">
        <f t="array" ref="AH391">IFERROR(--('Input| Projects'!$AS391="Yes")*_xlfn.SWITCH('Input| Overheads'!$C$50,"Direct costs",'Calc| Overheads Allocation'!D$8*R391,"Internal labour",'Calc| Overheads Allocation'!D$8*R391*'Input| Projects'!$AO391,"DNSP defined",'Calc| Overheads Allocation'!D$78*'Input| Projects'!$AV391,0),0)</f>
        <v>0</v>
      </c>
      <c r="AI391" s="172" cm="1">
        <f t="array" ref="AI391">IFERROR(--('Input| Projects'!$AS391="Yes")*_xlfn.SWITCH('Input| Overheads'!$C$50,"Direct costs",'Calc| Overheads Allocation'!E$8*S391,"Internal labour",'Calc| Overheads Allocation'!E$8*S391*'Input| Projects'!$AO391,"DNSP defined",'Calc| Overheads Allocation'!E$78*'Input| Projects'!$AV391,0),0)</f>
        <v>0</v>
      </c>
      <c r="AJ391" s="172" cm="1">
        <f t="array" ref="AJ391">IFERROR(--('Input| Projects'!$AS391="Yes")*_xlfn.SWITCH('Input| Overheads'!$C$50,"Direct costs",'Calc| Overheads Allocation'!F$8*T391,"Internal labour",'Calc| Overheads Allocation'!F$8*T391*'Input| Projects'!$AO391,"DNSP defined",'Calc| Overheads Allocation'!F$78*'Input| Projects'!$AV391,0),0)</f>
        <v>0</v>
      </c>
      <c r="AK391" s="172" cm="1">
        <f t="array" ref="AK391">IFERROR(--('Input| Projects'!$AS391="Yes")*_xlfn.SWITCH('Input| Overheads'!$C$50,"Direct costs",'Calc| Overheads Allocation'!G$8*U391,"Internal labour",'Calc| Overheads Allocation'!G$8*U391*'Input| Projects'!$AO391,"DNSP defined",'Calc| Overheads Allocation'!G$78*'Input| Projects'!$AV391,0),0)</f>
        <v>0</v>
      </c>
      <c r="AL391" s="172" cm="1">
        <f t="array" ref="AL391">IFERROR(--('Input| Projects'!$AS391="Yes")*_xlfn.SWITCH('Input| Overheads'!$C$50,"Direct costs",'Calc| Overheads Allocation'!H$8*V391,"Internal labour",'Calc| Overheads Allocation'!H$8*V391*'Input| Projects'!$AO391,"DNSP defined",'Calc| Overheads Allocation'!H$78*'Input| Projects'!$AV391,0),0)</f>
        <v>0</v>
      </c>
      <c r="AM391" s="172" cm="1">
        <f t="array" ref="AM391">IFERROR(--('Input| Projects'!$AS391="Yes")*_xlfn.SWITCH('Input| Overheads'!$C$50,"Direct costs",'Calc| Overheads Allocation'!I$8*W391,"Internal labour",'Calc| Overheads Allocation'!I$8*W391*'Input| Projects'!$AO391,"DNSP defined",'Calc| Overheads Allocation'!I$78*'Input| Projects'!$AV391,0),0)</f>
        <v>0</v>
      </c>
      <c r="AN391" s="175"/>
      <c r="AO391" s="172" cm="1">
        <f t="array" ref="AO391">IFERROR(--('Input| Projects'!$AT391="Yes")*_xlfn.SWITCH('Input| Overheads'!$C$50,"Direct costs",'Calc| Overheads Allocation'!C$9*Q391,"Internal labour",'Calc| Overheads Allocation'!C$9*Q391*'Input| Projects'!$AO391,"DNSP defined",'Calc| Overheads Allocation'!C$79*'Input| Projects'!$AW391,0),0)</f>
        <v>0</v>
      </c>
      <c r="AP391" s="172" cm="1">
        <f t="array" ref="AP391">IFERROR(--('Input| Projects'!$AT391="Yes")*_xlfn.SWITCH('Input| Overheads'!$C$50,"Direct costs",'Calc| Overheads Allocation'!D$9*R391,"Internal labour",'Calc| Overheads Allocation'!D$9*R391*'Input| Projects'!$AO391,"DNSP defined",'Calc| Overheads Allocation'!D$79*'Input| Projects'!$AW391,0),0)</f>
        <v>0</v>
      </c>
      <c r="AQ391" s="172" cm="1">
        <f t="array" ref="AQ391">IFERROR(--('Input| Projects'!$AT391="Yes")*_xlfn.SWITCH('Input| Overheads'!$C$50,"Direct costs",'Calc| Overheads Allocation'!E$9*S391,"Internal labour",'Calc| Overheads Allocation'!E$9*S391*'Input| Projects'!$AO391,"DNSP defined",'Calc| Overheads Allocation'!E$79*'Input| Projects'!$AW391,0),0)</f>
        <v>0</v>
      </c>
      <c r="AR391" s="172" cm="1">
        <f t="array" ref="AR391">IFERROR(--('Input| Projects'!$AT391="Yes")*_xlfn.SWITCH('Input| Overheads'!$C$50,"Direct costs",'Calc| Overheads Allocation'!F$9*T391,"Internal labour",'Calc| Overheads Allocation'!F$9*T391*'Input| Projects'!$AO391,"DNSP defined",'Calc| Overheads Allocation'!F$79*'Input| Projects'!$AW391,0),0)</f>
        <v>0</v>
      </c>
      <c r="AS391" s="172" cm="1">
        <f t="array" ref="AS391">IFERROR(--('Input| Projects'!$AT391="Yes")*_xlfn.SWITCH('Input| Overheads'!$C$50,"Direct costs",'Calc| Overheads Allocation'!G$9*U391,"Internal labour",'Calc| Overheads Allocation'!G$9*U391*'Input| Projects'!$AO391,"DNSP defined",'Calc| Overheads Allocation'!G$79*'Input| Projects'!$AW391,0),0)</f>
        <v>0</v>
      </c>
      <c r="AT391" s="172" cm="1">
        <f t="array" ref="AT391">IFERROR(--('Input| Projects'!$AT391="Yes")*_xlfn.SWITCH('Input| Overheads'!$C$50,"Direct costs",'Calc| Overheads Allocation'!H$9*V391,"Internal labour",'Calc| Overheads Allocation'!H$9*V391*'Input| Projects'!$AO391,"DNSP defined",'Calc| Overheads Allocation'!H$79*'Input| Projects'!$AW391,0),0)</f>
        <v>0</v>
      </c>
      <c r="AU391" s="172" cm="1">
        <f t="array" ref="AU391">IFERROR(--('Input| Projects'!$AT391="Yes")*_xlfn.SWITCH('Input| Overheads'!$C$50,"Direct costs",'Calc| Overheads Allocation'!I$9*W391,"Internal labour",'Calc| Overheads Allocation'!I$9*W391*'Input| Projects'!$AO391,"DNSP defined",'Calc| Overheads Allocation'!I$79*'Input| Projects'!$AW391,0),0)</f>
        <v>0</v>
      </c>
      <c r="AV391" s="175"/>
      <c r="AW391" s="172">
        <f t="shared" si="134"/>
        <v>0</v>
      </c>
      <c r="AX391" s="172">
        <f t="shared" si="135"/>
        <v>0</v>
      </c>
      <c r="AY391" s="172">
        <f t="shared" si="136"/>
        <v>0</v>
      </c>
      <c r="AZ391" s="172">
        <f t="shared" si="137"/>
        <v>0</v>
      </c>
      <c r="BA391" s="172">
        <f t="shared" si="138"/>
        <v>0</v>
      </c>
      <c r="BB391" s="172">
        <f t="shared" si="139"/>
        <v>0</v>
      </c>
      <c r="BC391" s="172">
        <f t="shared" si="140"/>
        <v>0</v>
      </c>
      <c r="BD391" s="176"/>
      <c r="BE391" s="172">
        <f t="shared" si="141"/>
        <v>0</v>
      </c>
      <c r="BF391" s="172">
        <f t="shared" si="142"/>
        <v>0</v>
      </c>
      <c r="BG391" s="172">
        <f t="shared" si="143"/>
        <v>0</v>
      </c>
      <c r="BH391" s="172">
        <f t="shared" si="144"/>
        <v>0</v>
      </c>
      <c r="BI391" s="172">
        <f t="shared" si="145"/>
        <v>0</v>
      </c>
      <c r="BJ391" s="172">
        <f t="shared" si="146"/>
        <v>0</v>
      </c>
      <c r="BK391" s="172">
        <f t="shared" si="147"/>
        <v>0</v>
      </c>
      <c r="BL391" s="176"/>
      <c r="BM391" s="172">
        <f t="shared" si="126"/>
        <v>0</v>
      </c>
      <c r="BN391" s="172">
        <f t="shared" si="127"/>
        <v>0</v>
      </c>
      <c r="BO391" s="172">
        <f t="shared" si="128"/>
        <v>0</v>
      </c>
      <c r="BP391" s="172">
        <f t="shared" si="129"/>
        <v>0</v>
      </c>
      <c r="BQ391" s="172">
        <f t="shared" si="130"/>
        <v>0</v>
      </c>
      <c r="BR391" s="172">
        <f t="shared" si="131"/>
        <v>0</v>
      </c>
      <c r="BS391" s="172">
        <f t="shared" si="132"/>
        <v>0</v>
      </c>
      <c r="BT391" s="55"/>
      <c r="BU391" s="158">
        <f>SUMIF('Input| Projects'!$BA$8:$CX$8,RIGHT(BU$9,3),'Input| Projects'!$BA391:$CX391)</f>
        <v>0</v>
      </c>
      <c r="BV391" s="158">
        <f>SUMIF('Input| Projects'!$BA$8:$CX$8,RIGHT(BV$9,3),'Input| Projects'!$BA391:$CX391)</f>
        <v>0</v>
      </c>
      <c r="BW391" s="79" t="str">
        <f t="shared" si="133"/>
        <v/>
      </c>
    </row>
    <row r="392" spans="2:75" x14ac:dyDescent="0.2">
      <c r="B392" s="123">
        <f>IFERROR('Input| Projects'!B392,"")</f>
        <v>383</v>
      </c>
      <c r="C392" s="160" t="str">
        <f>IFERROR(IF('Input| Projects'!C392="","",'Input| Projects'!C392),"")</f>
        <v/>
      </c>
      <c r="D392" s="160" t="str">
        <f>IFERROR(IF('Input| Projects'!D392="","",'Input| Projects'!D392),"")</f>
        <v/>
      </c>
      <c r="E392" s="53"/>
      <c r="F392" s="160" t="str">
        <f>IF(LEN('Input| Projects'!F392)&gt;0,'Input| Projects'!F392,"")</f>
        <v/>
      </c>
      <c r="G392" s="160" t="str">
        <f>IF(LEN('Input| Projects'!G392)&gt;0,'Input| Projects'!G392,"")</f>
        <v/>
      </c>
      <c r="H392" s="10"/>
      <c r="I392" s="194" cm="1">
        <f t="array" ref="I392">IF(LEN($F392)&gt;0,1+IFERROR(SUMPRODUCT(TRANSPOSE('Input| Projects'!$AO392:$AQ392),INDEX('Input| Escalations'!$F$27:$L$29,,MATCH(Q$9,'Input| Escalations'!$F$21:$L$21,0))),0),0)</f>
        <v>0</v>
      </c>
      <c r="J392" s="194" cm="1">
        <f t="array" ref="J392">IF(LEN($F392)&gt;0,1+IFERROR(SUMPRODUCT(TRANSPOSE('Input| Projects'!$AO392:$AQ392),INDEX('Input| Escalations'!$F$27:$L$29,,MATCH(R$9,'Input| Escalations'!$F$21:$L$21,0))),0),0)</f>
        <v>0</v>
      </c>
      <c r="K392" s="194" cm="1">
        <f t="array" ref="K392">IF(LEN($F392)&gt;0,1+IFERROR(SUMPRODUCT(TRANSPOSE('Input| Projects'!$AO392:$AQ392),INDEX('Input| Escalations'!$F$27:$L$29,,MATCH(S$9,'Input| Escalations'!$F$21:$L$21,0))),0),0)</f>
        <v>0</v>
      </c>
      <c r="L392" s="194" cm="1">
        <f t="array" ref="L392">IF(LEN($F392)&gt;0,1+IFERROR(SUMPRODUCT(TRANSPOSE('Input| Projects'!$AO392:$AQ392),INDEX('Input| Escalations'!$F$27:$L$29,,MATCH(T$9,'Input| Escalations'!$F$21:$L$21,0))),0),0)</f>
        <v>0</v>
      </c>
      <c r="M392" s="194" cm="1">
        <f t="array" ref="M392">IF(LEN($F392)&gt;0,1+IFERROR(SUMPRODUCT(TRANSPOSE('Input| Projects'!$AO392:$AQ392),INDEX('Input| Escalations'!$F$27:$L$29,,MATCH(U$9,'Input| Escalations'!$F$21:$L$21,0))),0),0)</f>
        <v>0</v>
      </c>
      <c r="N392" s="194" cm="1">
        <f t="array" ref="N392">IF(LEN($F392)&gt;0,1+IFERROR(SUMPRODUCT(TRANSPOSE('Input| Projects'!$AO392:$AQ392),INDEX('Input| Escalations'!$F$27:$L$29,,MATCH(V$9,'Input| Escalations'!$F$21:$L$21,0))),0),0)</f>
        <v>0</v>
      </c>
      <c r="O392" s="194" cm="1">
        <f t="array" ref="O392">IF(LEN($F392)&gt;0,1+IFERROR(SUMPRODUCT(TRANSPOSE('Input| Projects'!$AO392:$AQ392),INDEX('Input| Escalations'!$F$27:$L$29,,MATCH(W$9,'Input| Escalations'!$F$21:$L$21,0))),0),0)</f>
        <v>0</v>
      </c>
      <c r="P392" s="10"/>
      <c r="Q392" s="172">
        <f>IFERROR(IF(ISNUMBER(FIND("decision",'Input| Setup'!$F$6)),'Input| Projects'!Y392,'Input| Projects'!I392)*'Input| Escalations'!$I$17*I392,0)</f>
        <v>0</v>
      </c>
      <c r="R392" s="172">
        <f>IFERROR(IF(ISNUMBER(FIND("decision",'Input| Setup'!$F$6)),'Input| Projects'!Z392,'Input| Projects'!J392)*'Input| Escalations'!$I$17*J392,0)</f>
        <v>0</v>
      </c>
      <c r="S392" s="172">
        <f>IFERROR(IF(ISNUMBER(FIND("decision",'Input| Setup'!$F$6)),'Input| Projects'!AA392,'Input| Projects'!K392)*'Input| Escalations'!$I$17*K392,0)</f>
        <v>0</v>
      </c>
      <c r="T392" s="172">
        <f>IFERROR(IF(ISNUMBER(FIND("decision",'Input| Setup'!$F$6)),'Input| Projects'!AB392,'Input| Projects'!L392)*'Input| Escalations'!$I$17*L392,0)</f>
        <v>0</v>
      </c>
      <c r="U392" s="172">
        <f>IFERROR(IF(ISNUMBER(FIND("decision",'Input| Setup'!$F$6)),'Input| Projects'!AC392,'Input| Projects'!M392)*'Input| Escalations'!$I$17*M392,0)</f>
        <v>0</v>
      </c>
      <c r="V392" s="172">
        <f>IFERROR(IF(ISNUMBER(FIND("decision",'Input| Setup'!$F$6)),'Input| Projects'!AD392,'Input| Projects'!N392)*'Input| Escalations'!$I$17*N392,0)</f>
        <v>0</v>
      </c>
      <c r="W392" s="172">
        <f>IFERROR(IF(ISNUMBER(FIND("decision",'Input| Setup'!$F$6)),'Input| Projects'!AE392,'Input| Projects'!O392)*'Input| Escalations'!$I$17*O392,0)</f>
        <v>0</v>
      </c>
      <c r="X392" s="175"/>
      <c r="Y392" s="172">
        <f>IF(ISNUMBER(FIND("decision",'Input| Setup'!$F$6)),'Input| Projects'!AG392,'Input| Projects'!Q392)*I392*'Input| Escalations'!$I$17</f>
        <v>0</v>
      </c>
      <c r="Z392" s="172">
        <f>IF(ISNUMBER(FIND("decision",'Input| Setup'!$F$6)),'Input| Projects'!AH392,'Input| Projects'!R392)*J392*'Input| Escalations'!$I$17</f>
        <v>0</v>
      </c>
      <c r="AA392" s="172">
        <f>IF(ISNUMBER(FIND("decision",'Input| Setup'!$F$6)),'Input| Projects'!AI392,'Input| Projects'!S392)*K392*'Input| Escalations'!$I$17</f>
        <v>0</v>
      </c>
      <c r="AB392" s="172">
        <f>IF(ISNUMBER(FIND("decision",'Input| Setup'!$F$6)),'Input| Projects'!AJ392,'Input| Projects'!T392)*L392*'Input| Escalations'!$I$17</f>
        <v>0</v>
      </c>
      <c r="AC392" s="172">
        <f>IF(ISNUMBER(FIND("decision",'Input| Setup'!$F$6)),'Input| Projects'!AK392,'Input| Projects'!U392)*M392*'Input| Escalations'!$I$17</f>
        <v>0</v>
      </c>
      <c r="AD392" s="172">
        <f>IF(ISNUMBER(FIND("decision",'Input| Setup'!$F$6)),'Input| Projects'!AL392,'Input| Projects'!V392)*N392*'Input| Escalations'!$I$17</f>
        <v>0</v>
      </c>
      <c r="AE392" s="172">
        <f>IF(ISNUMBER(FIND("decision",'Input| Setup'!$F$6)),'Input| Projects'!AM392,'Input| Projects'!W392)*O392*'Input| Escalations'!$I$17</f>
        <v>0</v>
      </c>
      <c r="AF392" s="175"/>
      <c r="AG392" s="172" cm="1">
        <f t="array" ref="AG392">IFERROR(--('Input| Projects'!$AS392="Yes")*_xlfn.SWITCH('Input| Overheads'!$C$50,"Direct costs",'Calc| Overheads Allocation'!C$8*Q392,"Internal labour",'Calc| Overheads Allocation'!C$8*Q392*'Input| Projects'!$AO392,"DNSP defined",'Calc| Overheads Allocation'!C$78*'Input| Projects'!$AV392,0),0)</f>
        <v>0</v>
      </c>
      <c r="AH392" s="172" cm="1">
        <f t="array" ref="AH392">IFERROR(--('Input| Projects'!$AS392="Yes")*_xlfn.SWITCH('Input| Overheads'!$C$50,"Direct costs",'Calc| Overheads Allocation'!D$8*R392,"Internal labour",'Calc| Overheads Allocation'!D$8*R392*'Input| Projects'!$AO392,"DNSP defined",'Calc| Overheads Allocation'!D$78*'Input| Projects'!$AV392,0),0)</f>
        <v>0</v>
      </c>
      <c r="AI392" s="172" cm="1">
        <f t="array" ref="AI392">IFERROR(--('Input| Projects'!$AS392="Yes")*_xlfn.SWITCH('Input| Overheads'!$C$50,"Direct costs",'Calc| Overheads Allocation'!E$8*S392,"Internal labour",'Calc| Overheads Allocation'!E$8*S392*'Input| Projects'!$AO392,"DNSP defined",'Calc| Overheads Allocation'!E$78*'Input| Projects'!$AV392,0),0)</f>
        <v>0</v>
      </c>
      <c r="AJ392" s="172" cm="1">
        <f t="array" ref="AJ392">IFERROR(--('Input| Projects'!$AS392="Yes")*_xlfn.SWITCH('Input| Overheads'!$C$50,"Direct costs",'Calc| Overheads Allocation'!F$8*T392,"Internal labour",'Calc| Overheads Allocation'!F$8*T392*'Input| Projects'!$AO392,"DNSP defined",'Calc| Overheads Allocation'!F$78*'Input| Projects'!$AV392,0),0)</f>
        <v>0</v>
      </c>
      <c r="AK392" s="172" cm="1">
        <f t="array" ref="AK392">IFERROR(--('Input| Projects'!$AS392="Yes")*_xlfn.SWITCH('Input| Overheads'!$C$50,"Direct costs",'Calc| Overheads Allocation'!G$8*U392,"Internal labour",'Calc| Overheads Allocation'!G$8*U392*'Input| Projects'!$AO392,"DNSP defined",'Calc| Overheads Allocation'!G$78*'Input| Projects'!$AV392,0),0)</f>
        <v>0</v>
      </c>
      <c r="AL392" s="172" cm="1">
        <f t="array" ref="AL392">IFERROR(--('Input| Projects'!$AS392="Yes")*_xlfn.SWITCH('Input| Overheads'!$C$50,"Direct costs",'Calc| Overheads Allocation'!H$8*V392,"Internal labour",'Calc| Overheads Allocation'!H$8*V392*'Input| Projects'!$AO392,"DNSP defined",'Calc| Overheads Allocation'!H$78*'Input| Projects'!$AV392,0),0)</f>
        <v>0</v>
      </c>
      <c r="AM392" s="172" cm="1">
        <f t="array" ref="AM392">IFERROR(--('Input| Projects'!$AS392="Yes")*_xlfn.SWITCH('Input| Overheads'!$C$50,"Direct costs",'Calc| Overheads Allocation'!I$8*W392,"Internal labour",'Calc| Overheads Allocation'!I$8*W392*'Input| Projects'!$AO392,"DNSP defined",'Calc| Overheads Allocation'!I$78*'Input| Projects'!$AV392,0),0)</f>
        <v>0</v>
      </c>
      <c r="AN392" s="175"/>
      <c r="AO392" s="172" cm="1">
        <f t="array" ref="AO392">IFERROR(--('Input| Projects'!$AT392="Yes")*_xlfn.SWITCH('Input| Overheads'!$C$50,"Direct costs",'Calc| Overheads Allocation'!C$9*Q392,"Internal labour",'Calc| Overheads Allocation'!C$9*Q392*'Input| Projects'!$AO392,"DNSP defined",'Calc| Overheads Allocation'!C$79*'Input| Projects'!$AW392,0),0)</f>
        <v>0</v>
      </c>
      <c r="AP392" s="172" cm="1">
        <f t="array" ref="AP392">IFERROR(--('Input| Projects'!$AT392="Yes")*_xlfn.SWITCH('Input| Overheads'!$C$50,"Direct costs",'Calc| Overheads Allocation'!D$9*R392,"Internal labour",'Calc| Overheads Allocation'!D$9*R392*'Input| Projects'!$AO392,"DNSP defined",'Calc| Overheads Allocation'!D$79*'Input| Projects'!$AW392,0),0)</f>
        <v>0</v>
      </c>
      <c r="AQ392" s="172" cm="1">
        <f t="array" ref="AQ392">IFERROR(--('Input| Projects'!$AT392="Yes")*_xlfn.SWITCH('Input| Overheads'!$C$50,"Direct costs",'Calc| Overheads Allocation'!E$9*S392,"Internal labour",'Calc| Overheads Allocation'!E$9*S392*'Input| Projects'!$AO392,"DNSP defined",'Calc| Overheads Allocation'!E$79*'Input| Projects'!$AW392,0),0)</f>
        <v>0</v>
      </c>
      <c r="AR392" s="172" cm="1">
        <f t="array" ref="AR392">IFERROR(--('Input| Projects'!$AT392="Yes")*_xlfn.SWITCH('Input| Overheads'!$C$50,"Direct costs",'Calc| Overheads Allocation'!F$9*T392,"Internal labour",'Calc| Overheads Allocation'!F$9*T392*'Input| Projects'!$AO392,"DNSP defined",'Calc| Overheads Allocation'!F$79*'Input| Projects'!$AW392,0),0)</f>
        <v>0</v>
      </c>
      <c r="AS392" s="172" cm="1">
        <f t="array" ref="AS392">IFERROR(--('Input| Projects'!$AT392="Yes")*_xlfn.SWITCH('Input| Overheads'!$C$50,"Direct costs",'Calc| Overheads Allocation'!G$9*U392,"Internal labour",'Calc| Overheads Allocation'!G$9*U392*'Input| Projects'!$AO392,"DNSP defined",'Calc| Overheads Allocation'!G$79*'Input| Projects'!$AW392,0),0)</f>
        <v>0</v>
      </c>
      <c r="AT392" s="172" cm="1">
        <f t="array" ref="AT392">IFERROR(--('Input| Projects'!$AT392="Yes")*_xlfn.SWITCH('Input| Overheads'!$C$50,"Direct costs",'Calc| Overheads Allocation'!H$9*V392,"Internal labour",'Calc| Overheads Allocation'!H$9*V392*'Input| Projects'!$AO392,"DNSP defined",'Calc| Overheads Allocation'!H$79*'Input| Projects'!$AW392,0),0)</f>
        <v>0</v>
      </c>
      <c r="AU392" s="172" cm="1">
        <f t="array" ref="AU392">IFERROR(--('Input| Projects'!$AT392="Yes")*_xlfn.SWITCH('Input| Overheads'!$C$50,"Direct costs",'Calc| Overheads Allocation'!I$9*W392,"Internal labour",'Calc| Overheads Allocation'!I$9*W392*'Input| Projects'!$AO392,"DNSP defined",'Calc| Overheads Allocation'!I$79*'Input| Projects'!$AW392,0),0)</f>
        <v>0</v>
      </c>
      <c r="AV392" s="175"/>
      <c r="AW392" s="172">
        <f t="shared" si="134"/>
        <v>0</v>
      </c>
      <c r="AX392" s="172">
        <f t="shared" si="135"/>
        <v>0</v>
      </c>
      <c r="AY392" s="172">
        <f t="shared" si="136"/>
        <v>0</v>
      </c>
      <c r="AZ392" s="172">
        <f t="shared" si="137"/>
        <v>0</v>
      </c>
      <c r="BA392" s="172">
        <f t="shared" si="138"/>
        <v>0</v>
      </c>
      <c r="BB392" s="172">
        <f t="shared" si="139"/>
        <v>0</v>
      </c>
      <c r="BC392" s="172">
        <f t="shared" si="140"/>
        <v>0</v>
      </c>
      <c r="BD392" s="176"/>
      <c r="BE392" s="172">
        <f t="shared" si="141"/>
        <v>0</v>
      </c>
      <c r="BF392" s="172">
        <f t="shared" si="142"/>
        <v>0</v>
      </c>
      <c r="BG392" s="172">
        <f t="shared" si="143"/>
        <v>0</v>
      </c>
      <c r="BH392" s="172">
        <f t="shared" si="144"/>
        <v>0</v>
      </c>
      <c r="BI392" s="172">
        <f t="shared" si="145"/>
        <v>0</v>
      </c>
      <c r="BJ392" s="172">
        <f t="shared" si="146"/>
        <v>0</v>
      </c>
      <c r="BK392" s="172">
        <f t="shared" si="147"/>
        <v>0</v>
      </c>
      <c r="BL392" s="176"/>
      <c r="BM392" s="172">
        <f t="shared" si="126"/>
        <v>0</v>
      </c>
      <c r="BN392" s="172">
        <f t="shared" si="127"/>
        <v>0</v>
      </c>
      <c r="BO392" s="172">
        <f t="shared" si="128"/>
        <v>0</v>
      </c>
      <c r="BP392" s="172">
        <f t="shared" si="129"/>
        <v>0</v>
      </c>
      <c r="BQ392" s="172">
        <f t="shared" si="130"/>
        <v>0</v>
      </c>
      <c r="BR392" s="172">
        <f t="shared" si="131"/>
        <v>0</v>
      </c>
      <c r="BS392" s="172">
        <f t="shared" si="132"/>
        <v>0</v>
      </c>
      <c r="BT392" s="55"/>
      <c r="BU392" s="158">
        <f>SUMIF('Input| Projects'!$BA$8:$CX$8,RIGHT(BU$9,3),'Input| Projects'!$BA392:$CX392)</f>
        <v>0</v>
      </c>
      <c r="BV392" s="158">
        <f>SUMIF('Input| Projects'!$BA$8:$CX$8,RIGHT(BV$9,3),'Input| Projects'!$BA392:$CX392)</f>
        <v>0</v>
      </c>
      <c r="BW392" s="79" t="str">
        <f t="shared" si="133"/>
        <v/>
      </c>
    </row>
    <row r="393" spans="2:75" x14ac:dyDescent="0.2">
      <c r="B393" s="123">
        <f>IFERROR('Input| Projects'!B393,"")</f>
        <v>384</v>
      </c>
      <c r="C393" s="160" t="str">
        <f>IFERROR(IF('Input| Projects'!C393="","",'Input| Projects'!C393),"")</f>
        <v/>
      </c>
      <c r="D393" s="160" t="str">
        <f>IFERROR(IF('Input| Projects'!D393="","",'Input| Projects'!D393),"")</f>
        <v/>
      </c>
      <c r="E393" s="53"/>
      <c r="F393" s="160" t="str">
        <f>IF(LEN('Input| Projects'!F393)&gt;0,'Input| Projects'!F393,"")</f>
        <v/>
      </c>
      <c r="G393" s="160" t="str">
        <f>IF(LEN('Input| Projects'!G393)&gt;0,'Input| Projects'!G393,"")</f>
        <v/>
      </c>
      <c r="H393" s="10"/>
      <c r="I393" s="194" cm="1">
        <f t="array" ref="I393">IF(LEN($F393)&gt;0,1+IFERROR(SUMPRODUCT(TRANSPOSE('Input| Projects'!$AO393:$AQ393),INDEX('Input| Escalations'!$F$27:$L$29,,MATCH(Q$9,'Input| Escalations'!$F$21:$L$21,0))),0),0)</f>
        <v>0</v>
      </c>
      <c r="J393" s="194" cm="1">
        <f t="array" ref="J393">IF(LEN($F393)&gt;0,1+IFERROR(SUMPRODUCT(TRANSPOSE('Input| Projects'!$AO393:$AQ393),INDEX('Input| Escalations'!$F$27:$L$29,,MATCH(R$9,'Input| Escalations'!$F$21:$L$21,0))),0),0)</f>
        <v>0</v>
      </c>
      <c r="K393" s="194" cm="1">
        <f t="array" ref="K393">IF(LEN($F393)&gt;0,1+IFERROR(SUMPRODUCT(TRANSPOSE('Input| Projects'!$AO393:$AQ393),INDEX('Input| Escalations'!$F$27:$L$29,,MATCH(S$9,'Input| Escalations'!$F$21:$L$21,0))),0),0)</f>
        <v>0</v>
      </c>
      <c r="L393" s="194" cm="1">
        <f t="array" ref="L393">IF(LEN($F393)&gt;0,1+IFERROR(SUMPRODUCT(TRANSPOSE('Input| Projects'!$AO393:$AQ393),INDEX('Input| Escalations'!$F$27:$L$29,,MATCH(T$9,'Input| Escalations'!$F$21:$L$21,0))),0),0)</f>
        <v>0</v>
      </c>
      <c r="M393" s="194" cm="1">
        <f t="array" ref="M393">IF(LEN($F393)&gt;0,1+IFERROR(SUMPRODUCT(TRANSPOSE('Input| Projects'!$AO393:$AQ393),INDEX('Input| Escalations'!$F$27:$L$29,,MATCH(U$9,'Input| Escalations'!$F$21:$L$21,0))),0),0)</f>
        <v>0</v>
      </c>
      <c r="N393" s="194" cm="1">
        <f t="array" ref="N393">IF(LEN($F393)&gt;0,1+IFERROR(SUMPRODUCT(TRANSPOSE('Input| Projects'!$AO393:$AQ393),INDEX('Input| Escalations'!$F$27:$L$29,,MATCH(V$9,'Input| Escalations'!$F$21:$L$21,0))),0),0)</f>
        <v>0</v>
      </c>
      <c r="O393" s="194" cm="1">
        <f t="array" ref="O393">IF(LEN($F393)&gt;0,1+IFERROR(SUMPRODUCT(TRANSPOSE('Input| Projects'!$AO393:$AQ393),INDEX('Input| Escalations'!$F$27:$L$29,,MATCH(W$9,'Input| Escalations'!$F$21:$L$21,0))),0),0)</f>
        <v>0</v>
      </c>
      <c r="P393" s="10"/>
      <c r="Q393" s="172">
        <f>IFERROR(IF(ISNUMBER(FIND("decision",'Input| Setup'!$F$6)),'Input| Projects'!Y393,'Input| Projects'!I393)*'Input| Escalations'!$I$17*I393,0)</f>
        <v>0</v>
      </c>
      <c r="R393" s="172">
        <f>IFERROR(IF(ISNUMBER(FIND("decision",'Input| Setup'!$F$6)),'Input| Projects'!Z393,'Input| Projects'!J393)*'Input| Escalations'!$I$17*J393,0)</f>
        <v>0</v>
      </c>
      <c r="S393" s="172">
        <f>IFERROR(IF(ISNUMBER(FIND("decision",'Input| Setup'!$F$6)),'Input| Projects'!AA393,'Input| Projects'!K393)*'Input| Escalations'!$I$17*K393,0)</f>
        <v>0</v>
      </c>
      <c r="T393" s="172">
        <f>IFERROR(IF(ISNUMBER(FIND("decision",'Input| Setup'!$F$6)),'Input| Projects'!AB393,'Input| Projects'!L393)*'Input| Escalations'!$I$17*L393,0)</f>
        <v>0</v>
      </c>
      <c r="U393" s="172">
        <f>IFERROR(IF(ISNUMBER(FIND("decision",'Input| Setup'!$F$6)),'Input| Projects'!AC393,'Input| Projects'!M393)*'Input| Escalations'!$I$17*M393,0)</f>
        <v>0</v>
      </c>
      <c r="V393" s="172">
        <f>IFERROR(IF(ISNUMBER(FIND("decision",'Input| Setup'!$F$6)),'Input| Projects'!AD393,'Input| Projects'!N393)*'Input| Escalations'!$I$17*N393,0)</f>
        <v>0</v>
      </c>
      <c r="W393" s="172">
        <f>IFERROR(IF(ISNUMBER(FIND("decision",'Input| Setup'!$F$6)),'Input| Projects'!AE393,'Input| Projects'!O393)*'Input| Escalations'!$I$17*O393,0)</f>
        <v>0</v>
      </c>
      <c r="X393" s="175"/>
      <c r="Y393" s="172">
        <f>IF(ISNUMBER(FIND("decision",'Input| Setup'!$F$6)),'Input| Projects'!AG393,'Input| Projects'!Q393)*I393*'Input| Escalations'!$I$17</f>
        <v>0</v>
      </c>
      <c r="Z393" s="172">
        <f>IF(ISNUMBER(FIND("decision",'Input| Setup'!$F$6)),'Input| Projects'!AH393,'Input| Projects'!R393)*J393*'Input| Escalations'!$I$17</f>
        <v>0</v>
      </c>
      <c r="AA393" s="172">
        <f>IF(ISNUMBER(FIND("decision",'Input| Setup'!$F$6)),'Input| Projects'!AI393,'Input| Projects'!S393)*K393*'Input| Escalations'!$I$17</f>
        <v>0</v>
      </c>
      <c r="AB393" s="172">
        <f>IF(ISNUMBER(FIND("decision",'Input| Setup'!$F$6)),'Input| Projects'!AJ393,'Input| Projects'!T393)*L393*'Input| Escalations'!$I$17</f>
        <v>0</v>
      </c>
      <c r="AC393" s="172">
        <f>IF(ISNUMBER(FIND("decision",'Input| Setup'!$F$6)),'Input| Projects'!AK393,'Input| Projects'!U393)*M393*'Input| Escalations'!$I$17</f>
        <v>0</v>
      </c>
      <c r="AD393" s="172">
        <f>IF(ISNUMBER(FIND("decision",'Input| Setup'!$F$6)),'Input| Projects'!AL393,'Input| Projects'!V393)*N393*'Input| Escalations'!$I$17</f>
        <v>0</v>
      </c>
      <c r="AE393" s="172">
        <f>IF(ISNUMBER(FIND("decision",'Input| Setup'!$F$6)),'Input| Projects'!AM393,'Input| Projects'!W393)*O393*'Input| Escalations'!$I$17</f>
        <v>0</v>
      </c>
      <c r="AF393" s="175"/>
      <c r="AG393" s="172" cm="1">
        <f t="array" ref="AG393">IFERROR(--('Input| Projects'!$AS393="Yes")*_xlfn.SWITCH('Input| Overheads'!$C$50,"Direct costs",'Calc| Overheads Allocation'!C$8*Q393,"Internal labour",'Calc| Overheads Allocation'!C$8*Q393*'Input| Projects'!$AO393,"DNSP defined",'Calc| Overheads Allocation'!C$78*'Input| Projects'!$AV393,0),0)</f>
        <v>0</v>
      </c>
      <c r="AH393" s="172" cm="1">
        <f t="array" ref="AH393">IFERROR(--('Input| Projects'!$AS393="Yes")*_xlfn.SWITCH('Input| Overheads'!$C$50,"Direct costs",'Calc| Overheads Allocation'!D$8*R393,"Internal labour",'Calc| Overheads Allocation'!D$8*R393*'Input| Projects'!$AO393,"DNSP defined",'Calc| Overheads Allocation'!D$78*'Input| Projects'!$AV393,0),0)</f>
        <v>0</v>
      </c>
      <c r="AI393" s="172" cm="1">
        <f t="array" ref="AI393">IFERROR(--('Input| Projects'!$AS393="Yes")*_xlfn.SWITCH('Input| Overheads'!$C$50,"Direct costs",'Calc| Overheads Allocation'!E$8*S393,"Internal labour",'Calc| Overheads Allocation'!E$8*S393*'Input| Projects'!$AO393,"DNSP defined",'Calc| Overheads Allocation'!E$78*'Input| Projects'!$AV393,0),0)</f>
        <v>0</v>
      </c>
      <c r="AJ393" s="172" cm="1">
        <f t="array" ref="AJ393">IFERROR(--('Input| Projects'!$AS393="Yes")*_xlfn.SWITCH('Input| Overheads'!$C$50,"Direct costs",'Calc| Overheads Allocation'!F$8*T393,"Internal labour",'Calc| Overheads Allocation'!F$8*T393*'Input| Projects'!$AO393,"DNSP defined",'Calc| Overheads Allocation'!F$78*'Input| Projects'!$AV393,0),0)</f>
        <v>0</v>
      </c>
      <c r="AK393" s="172" cm="1">
        <f t="array" ref="AK393">IFERROR(--('Input| Projects'!$AS393="Yes")*_xlfn.SWITCH('Input| Overheads'!$C$50,"Direct costs",'Calc| Overheads Allocation'!G$8*U393,"Internal labour",'Calc| Overheads Allocation'!G$8*U393*'Input| Projects'!$AO393,"DNSP defined",'Calc| Overheads Allocation'!G$78*'Input| Projects'!$AV393,0),0)</f>
        <v>0</v>
      </c>
      <c r="AL393" s="172" cm="1">
        <f t="array" ref="AL393">IFERROR(--('Input| Projects'!$AS393="Yes")*_xlfn.SWITCH('Input| Overheads'!$C$50,"Direct costs",'Calc| Overheads Allocation'!H$8*V393,"Internal labour",'Calc| Overheads Allocation'!H$8*V393*'Input| Projects'!$AO393,"DNSP defined",'Calc| Overheads Allocation'!H$78*'Input| Projects'!$AV393,0),0)</f>
        <v>0</v>
      </c>
      <c r="AM393" s="172" cm="1">
        <f t="array" ref="AM393">IFERROR(--('Input| Projects'!$AS393="Yes")*_xlfn.SWITCH('Input| Overheads'!$C$50,"Direct costs",'Calc| Overheads Allocation'!I$8*W393,"Internal labour",'Calc| Overheads Allocation'!I$8*W393*'Input| Projects'!$AO393,"DNSP defined",'Calc| Overheads Allocation'!I$78*'Input| Projects'!$AV393,0),0)</f>
        <v>0</v>
      </c>
      <c r="AN393" s="175"/>
      <c r="AO393" s="172" cm="1">
        <f t="array" ref="AO393">IFERROR(--('Input| Projects'!$AT393="Yes")*_xlfn.SWITCH('Input| Overheads'!$C$50,"Direct costs",'Calc| Overheads Allocation'!C$9*Q393,"Internal labour",'Calc| Overheads Allocation'!C$9*Q393*'Input| Projects'!$AO393,"DNSP defined",'Calc| Overheads Allocation'!C$79*'Input| Projects'!$AW393,0),0)</f>
        <v>0</v>
      </c>
      <c r="AP393" s="172" cm="1">
        <f t="array" ref="AP393">IFERROR(--('Input| Projects'!$AT393="Yes")*_xlfn.SWITCH('Input| Overheads'!$C$50,"Direct costs",'Calc| Overheads Allocation'!D$9*R393,"Internal labour",'Calc| Overheads Allocation'!D$9*R393*'Input| Projects'!$AO393,"DNSP defined",'Calc| Overheads Allocation'!D$79*'Input| Projects'!$AW393,0),0)</f>
        <v>0</v>
      </c>
      <c r="AQ393" s="172" cm="1">
        <f t="array" ref="AQ393">IFERROR(--('Input| Projects'!$AT393="Yes")*_xlfn.SWITCH('Input| Overheads'!$C$50,"Direct costs",'Calc| Overheads Allocation'!E$9*S393,"Internal labour",'Calc| Overheads Allocation'!E$9*S393*'Input| Projects'!$AO393,"DNSP defined",'Calc| Overheads Allocation'!E$79*'Input| Projects'!$AW393,0),0)</f>
        <v>0</v>
      </c>
      <c r="AR393" s="172" cm="1">
        <f t="array" ref="AR393">IFERROR(--('Input| Projects'!$AT393="Yes")*_xlfn.SWITCH('Input| Overheads'!$C$50,"Direct costs",'Calc| Overheads Allocation'!F$9*T393,"Internal labour",'Calc| Overheads Allocation'!F$9*T393*'Input| Projects'!$AO393,"DNSP defined",'Calc| Overheads Allocation'!F$79*'Input| Projects'!$AW393,0),0)</f>
        <v>0</v>
      </c>
      <c r="AS393" s="172" cm="1">
        <f t="array" ref="AS393">IFERROR(--('Input| Projects'!$AT393="Yes")*_xlfn.SWITCH('Input| Overheads'!$C$50,"Direct costs",'Calc| Overheads Allocation'!G$9*U393,"Internal labour",'Calc| Overheads Allocation'!G$9*U393*'Input| Projects'!$AO393,"DNSP defined",'Calc| Overheads Allocation'!G$79*'Input| Projects'!$AW393,0),0)</f>
        <v>0</v>
      </c>
      <c r="AT393" s="172" cm="1">
        <f t="array" ref="AT393">IFERROR(--('Input| Projects'!$AT393="Yes")*_xlfn.SWITCH('Input| Overheads'!$C$50,"Direct costs",'Calc| Overheads Allocation'!H$9*V393,"Internal labour",'Calc| Overheads Allocation'!H$9*V393*'Input| Projects'!$AO393,"DNSP defined",'Calc| Overheads Allocation'!H$79*'Input| Projects'!$AW393,0),0)</f>
        <v>0</v>
      </c>
      <c r="AU393" s="172" cm="1">
        <f t="array" ref="AU393">IFERROR(--('Input| Projects'!$AT393="Yes")*_xlfn.SWITCH('Input| Overheads'!$C$50,"Direct costs",'Calc| Overheads Allocation'!I$9*W393,"Internal labour",'Calc| Overheads Allocation'!I$9*W393*'Input| Projects'!$AO393,"DNSP defined",'Calc| Overheads Allocation'!I$79*'Input| Projects'!$AW393,0),0)</f>
        <v>0</v>
      </c>
      <c r="AV393" s="175"/>
      <c r="AW393" s="172">
        <f t="shared" si="134"/>
        <v>0</v>
      </c>
      <c r="AX393" s="172">
        <f t="shared" si="135"/>
        <v>0</v>
      </c>
      <c r="AY393" s="172">
        <f t="shared" si="136"/>
        <v>0</v>
      </c>
      <c r="AZ393" s="172">
        <f t="shared" si="137"/>
        <v>0</v>
      </c>
      <c r="BA393" s="172">
        <f t="shared" si="138"/>
        <v>0</v>
      </c>
      <c r="BB393" s="172">
        <f t="shared" si="139"/>
        <v>0</v>
      </c>
      <c r="BC393" s="172">
        <f t="shared" si="140"/>
        <v>0</v>
      </c>
      <c r="BD393" s="176"/>
      <c r="BE393" s="172">
        <f t="shared" si="141"/>
        <v>0</v>
      </c>
      <c r="BF393" s="172">
        <f t="shared" si="142"/>
        <v>0</v>
      </c>
      <c r="BG393" s="172">
        <f t="shared" si="143"/>
        <v>0</v>
      </c>
      <c r="BH393" s="172">
        <f t="shared" si="144"/>
        <v>0</v>
      </c>
      <c r="BI393" s="172">
        <f t="shared" si="145"/>
        <v>0</v>
      </c>
      <c r="BJ393" s="172">
        <f t="shared" si="146"/>
        <v>0</v>
      </c>
      <c r="BK393" s="172">
        <f t="shared" si="147"/>
        <v>0</v>
      </c>
      <c r="BL393" s="176"/>
      <c r="BM393" s="172">
        <f t="shared" si="126"/>
        <v>0</v>
      </c>
      <c r="BN393" s="172">
        <f t="shared" si="127"/>
        <v>0</v>
      </c>
      <c r="BO393" s="172">
        <f t="shared" si="128"/>
        <v>0</v>
      </c>
      <c r="BP393" s="172">
        <f t="shared" si="129"/>
        <v>0</v>
      </c>
      <c r="BQ393" s="172">
        <f t="shared" si="130"/>
        <v>0</v>
      </c>
      <c r="BR393" s="172">
        <f t="shared" si="131"/>
        <v>0</v>
      </c>
      <c r="BS393" s="172">
        <f t="shared" si="132"/>
        <v>0</v>
      </c>
      <c r="BT393" s="55"/>
      <c r="BU393" s="158">
        <f>SUMIF('Input| Projects'!$BA$8:$CX$8,RIGHT(BU$9,3),'Input| Projects'!$BA393:$CX393)</f>
        <v>0</v>
      </c>
      <c r="BV393" s="158">
        <f>SUMIF('Input| Projects'!$BA$8:$CX$8,RIGHT(BV$9,3),'Input| Projects'!$BA393:$CX393)</f>
        <v>0</v>
      </c>
      <c r="BW393" s="79" t="str">
        <f t="shared" si="133"/>
        <v/>
      </c>
    </row>
    <row r="394" spans="2:75" x14ac:dyDescent="0.2">
      <c r="B394" s="123">
        <f>IFERROR('Input| Projects'!B394,"")</f>
        <v>385</v>
      </c>
      <c r="C394" s="160" t="str">
        <f>IFERROR(IF('Input| Projects'!C394="","",'Input| Projects'!C394),"")</f>
        <v/>
      </c>
      <c r="D394" s="160" t="str">
        <f>IFERROR(IF('Input| Projects'!D394="","",'Input| Projects'!D394),"")</f>
        <v/>
      </c>
      <c r="E394" s="53"/>
      <c r="F394" s="160" t="str">
        <f>IF(LEN('Input| Projects'!F394)&gt;0,'Input| Projects'!F394,"")</f>
        <v/>
      </c>
      <c r="G394" s="160" t="str">
        <f>IF(LEN('Input| Projects'!G394)&gt;0,'Input| Projects'!G394,"")</f>
        <v/>
      </c>
      <c r="H394" s="10"/>
      <c r="I394" s="194" cm="1">
        <f t="array" ref="I394">IF(LEN($F394)&gt;0,1+IFERROR(SUMPRODUCT(TRANSPOSE('Input| Projects'!$AO394:$AQ394),INDEX('Input| Escalations'!$F$27:$L$29,,MATCH(Q$9,'Input| Escalations'!$F$21:$L$21,0))),0),0)</f>
        <v>0</v>
      </c>
      <c r="J394" s="194" cm="1">
        <f t="array" ref="J394">IF(LEN($F394)&gt;0,1+IFERROR(SUMPRODUCT(TRANSPOSE('Input| Projects'!$AO394:$AQ394),INDEX('Input| Escalations'!$F$27:$L$29,,MATCH(R$9,'Input| Escalations'!$F$21:$L$21,0))),0),0)</f>
        <v>0</v>
      </c>
      <c r="K394" s="194" cm="1">
        <f t="array" ref="K394">IF(LEN($F394)&gt;0,1+IFERROR(SUMPRODUCT(TRANSPOSE('Input| Projects'!$AO394:$AQ394),INDEX('Input| Escalations'!$F$27:$L$29,,MATCH(S$9,'Input| Escalations'!$F$21:$L$21,0))),0),0)</f>
        <v>0</v>
      </c>
      <c r="L394" s="194" cm="1">
        <f t="array" ref="L394">IF(LEN($F394)&gt;0,1+IFERROR(SUMPRODUCT(TRANSPOSE('Input| Projects'!$AO394:$AQ394),INDEX('Input| Escalations'!$F$27:$L$29,,MATCH(T$9,'Input| Escalations'!$F$21:$L$21,0))),0),0)</f>
        <v>0</v>
      </c>
      <c r="M394" s="194" cm="1">
        <f t="array" ref="M394">IF(LEN($F394)&gt;0,1+IFERROR(SUMPRODUCT(TRANSPOSE('Input| Projects'!$AO394:$AQ394),INDEX('Input| Escalations'!$F$27:$L$29,,MATCH(U$9,'Input| Escalations'!$F$21:$L$21,0))),0),0)</f>
        <v>0</v>
      </c>
      <c r="N394" s="194" cm="1">
        <f t="array" ref="N394">IF(LEN($F394)&gt;0,1+IFERROR(SUMPRODUCT(TRANSPOSE('Input| Projects'!$AO394:$AQ394),INDEX('Input| Escalations'!$F$27:$L$29,,MATCH(V$9,'Input| Escalations'!$F$21:$L$21,0))),0),0)</f>
        <v>0</v>
      </c>
      <c r="O394" s="194" cm="1">
        <f t="array" ref="O394">IF(LEN($F394)&gt;0,1+IFERROR(SUMPRODUCT(TRANSPOSE('Input| Projects'!$AO394:$AQ394),INDEX('Input| Escalations'!$F$27:$L$29,,MATCH(W$9,'Input| Escalations'!$F$21:$L$21,0))),0),0)</f>
        <v>0</v>
      </c>
      <c r="P394" s="10"/>
      <c r="Q394" s="172">
        <f>IFERROR(IF(ISNUMBER(FIND("decision",'Input| Setup'!$F$6)),'Input| Projects'!Y394,'Input| Projects'!I394)*'Input| Escalations'!$I$17*I394,0)</f>
        <v>0</v>
      </c>
      <c r="R394" s="172">
        <f>IFERROR(IF(ISNUMBER(FIND("decision",'Input| Setup'!$F$6)),'Input| Projects'!Z394,'Input| Projects'!J394)*'Input| Escalations'!$I$17*J394,0)</f>
        <v>0</v>
      </c>
      <c r="S394" s="172">
        <f>IFERROR(IF(ISNUMBER(FIND("decision",'Input| Setup'!$F$6)),'Input| Projects'!AA394,'Input| Projects'!K394)*'Input| Escalations'!$I$17*K394,0)</f>
        <v>0</v>
      </c>
      <c r="T394" s="172">
        <f>IFERROR(IF(ISNUMBER(FIND("decision",'Input| Setup'!$F$6)),'Input| Projects'!AB394,'Input| Projects'!L394)*'Input| Escalations'!$I$17*L394,0)</f>
        <v>0</v>
      </c>
      <c r="U394" s="172">
        <f>IFERROR(IF(ISNUMBER(FIND("decision",'Input| Setup'!$F$6)),'Input| Projects'!AC394,'Input| Projects'!M394)*'Input| Escalations'!$I$17*M394,0)</f>
        <v>0</v>
      </c>
      <c r="V394" s="172">
        <f>IFERROR(IF(ISNUMBER(FIND("decision",'Input| Setup'!$F$6)),'Input| Projects'!AD394,'Input| Projects'!N394)*'Input| Escalations'!$I$17*N394,0)</f>
        <v>0</v>
      </c>
      <c r="W394" s="172">
        <f>IFERROR(IF(ISNUMBER(FIND("decision",'Input| Setup'!$F$6)),'Input| Projects'!AE394,'Input| Projects'!O394)*'Input| Escalations'!$I$17*O394,0)</f>
        <v>0</v>
      </c>
      <c r="X394" s="175"/>
      <c r="Y394" s="172">
        <f>IF(ISNUMBER(FIND("decision",'Input| Setup'!$F$6)),'Input| Projects'!AG394,'Input| Projects'!Q394)*I394*'Input| Escalations'!$I$17</f>
        <v>0</v>
      </c>
      <c r="Z394" s="172">
        <f>IF(ISNUMBER(FIND("decision",'Input| Setup'!$F$6)),'Input| Projects'!AH394,'Input| Projects'!R394)*J394*'Input| Escalations'!$I$17</f>
        <v>0</v>
      </c>
      <c r="AA394" s="172">
        <f>IF(ISNUMBER(FIND("decision",'Input| Setup'!$F$6)),'Input| Projects'!AI394,'Input| Projects'!S394)*K394*'Input| Escalations'!$I$17</f>
        <v>0</v>
      </c>
      <c r="AB394" s="172">
        <f>IF(ISNUMBER(FIND("decision",'Input| Setup'!$F$6)),'Input| Projects'!AJ394,'Input| Projects'!T394)*L394*'Input| Escalations'!$I$17</f>
        <v>0</v>
      </c>
      <c r="AC394" s="172">
        <f>IF(ISNUMBER(FIND("decision",'Input| Setup'!$F$6)),'Input| Projects'!AK394,'Input| Projects'!U394)*M394*'Input| Escalations'!$I$17</f>
        <v>0</v>
      </c>
      <c r="AD394" s="172">
        <f>IF(ISNUMBER(FIND("decision",'Input| Setup'!$F$6)),'Input| Projects'!AL394,'Input| Projects'!V394)*N394*'Input| Escalations'!$I$17</f>
        <v>0</v>
      </c>
      <c r="AE394" s="172">
        <f>IF(ISNUMBER(FIND("decision",'Input| Setup'!$F$6)),'Input| Projects'!AM394,'Input| Projects'!W394)*O394*'Input| Escalations'!$I$17</f>
        <v>0</v>
      </c>
      <c r="AF394" s="175"/>
      <c r="AG394" s="172" cm="1">
        <f t="array" ref="AG394">IFERROR(--('Input| Projects'!$AS394="Yes")*_xlfn.SWITCH('Input| Overheads'!$C$50,"Direct costs",'Calc| Overheads Allocation'!C$8*Q394,"Internal labour",'Calc| Overheads Allocation'!C$8*Q394*'Input| Projects'!$AO394,"DNSP defined",'Calc| Overheads Allocation'!C$78*'Input| Projects'!$AV394,0),0)</f>
        <v>0</v>
      </c>
      <c r="AH394" s="172" cm="1">
        <f t="array" ref="AH394">IFERROR(--('Input| Projects'!$AS394="Yes")*_xlfn.SWITCH('Input| Overheads'!$C$50,"Direct costs",'Calc| Overheads Allocation'!D$8*R394,"Internal labour",'Calc| Overheads Allocation'!D$8*R394*'Input| Projects'!$AO394,"DNSP defined",'Calc| Overheads Allocation'!D$78*'Input| Projects'!$AV394,0),0)</f>
        <v>0</v>
      </c>
      <c r="AI394" s="172" cm="1">
        <f t="array" ref="AI394">IFERROR(--('Input| Projects'!$AS394="Yes")*_xlfn.SWITCH('Input| Overheads'!$C$50,"Direct costs",'Calc| Overheads Allocation'!E$8*S394,"Internal labour",'Calc| Overheads Allocation'!E$8*S394*'Input| Projects'!$AO394,"DNSP defined",'Calc| Overheads Allocation'!E$78*'Input| Projects'!$AV394,0),0)</f>
        <v>0</v>
      </c>
      <c r="AJ394" s="172" cm="1">
        <f t="array" ref="AJ394">IFERROR(--('Input| Projects'!$AS394="Yes")*_xlfn.SWITCH('Input| Overheads'!$C$50,"Direct costs",'Calc| Overheads Allocation'!F$8*T394,"Internal labour",'Calc| Overheads Allocation'!F$8*T394*'Input| Projects'!$AO394,"DNSP defined",'Calc| Overheads Allocation'!F$78*'Input| Projects'!$AV394,0),0)</f>
        <v>0</v>
      </c>
      <c r="AK394" s="172" cm="1">
        <f t="array" ref="AK394">IFERROR(--('Input| Projects'!$AS394="Yes")*_xlfn.SWITCH('Input| Overheads'!$C$50,"Direct costs",'Calc| Overheads Allocation'!G$8*U394,"Internal labour",'Calc| Overheads Allocation'!G$8*U394*'Input| Projects'!$AO394,"DNSP defined",'Calc| Overheads Allocation'!G$78*'Input| Projects'!$AV394,0),0)</f>
        <v>0</v>
      </c>
      <c r="AL394" s="172" cm="1">
        <f t="array" ref="AL394">IFERROR(--('Input| Projects'!$AS394="Yes")*_xlfn.SWITCH('Input| Overheads'!$C$50,"Direct costs",'Calc| Overheads Allocation'!H$8*V394,"Internal labour",'Calc| Overheads Allocation'!H$8*V394*'Input| Projects'!$AO394,"DNSP defined",'Calc| Overheads Allocation'!H$78*'Input| Projects'!$AV394,0),0)</f>
        <v>0</v>
      </c>
      <c r="AM394" s="172" cm="1">
        <f t="array" ref="AM394">IFERROR(--('Input| Projects'!$AS394="Yes")*_xlfn.SWITCH('Input| Overheads'!$C$50,"Direct costs",'Calc| Overheads Allocation'!I$8*W394,"Internal labour",'Calc| Overheads Allocation'!I$8*W394*'Input| Projects'!$AO394,"DNSP defined",'Calc| Overheads Allocation'!I$78*'Input| Projects'!$AV394,0),0)</f>
        <v>0</v>
      </c>
      <c r="AN394" s="175"/>
      <c r="AO394" s="172" cm="1">
        <f t="array" ref="AO394">IFERROR(--('Input| Projects'!$AT394="Yes")*_xlfn.SWITCH('Input| Overheads'!$C$50,"Direct costs",'Calc| Overheads Allocation'!C$9*Q394,"Internal labour",'Calc| Overheads Allocation'!C$9*Q394*'Input| Projects'!$AO394,"DNSP defined",'Calc| Overheads Allocation'!C$79*'Input| Projects'!$AW394,0),0)</f>
        <v>0</v>
      </c>
      <c r="AP394" s="172" cm="1">
        <f t="array" ref="AP394">IFERROR(--('Input| Projects'!$AT394="Yes")*_xlfn.SWITCH('Input| Overheads'!$C$50,"Direct costs",'Calc| Overheads Allocation'!D$9*R394,"Internal labour",'Calc| Overheads Allocation'!D$9*R394*'Input| Projects'!$AO394,"DNSP defined",'Calc| Overheads Allocation'!D$79*'Input| Projects'!$AW394,0),0)</f>
        <v>0</v>
      </c>
      <c r="AQ394" s="172" cm="1">
        <f t="array" ref="AQ394">IFERROR(--('Input| Projects'!$AT394="Yes")*_xlfn.SWITCH('Input| Overheads'!$C$50,"Direct costs",'Calc| Overheads Allocation'!E$9*S394,"Internal labour",'Calc| Overheads Allocation'!E$9*S394*'Input| Projects'!$AO394,"DNSP defined",'Calc| Overheads Allocation'!E$79*'Input| Projects'!$AW394,0),0)</f>
        <v>0</v>
      </c>
      <c r="AR394" s="172" cm="1">
        <f t="array" ref="AR394">IFERROR(--('Input| Projects'!$AT394="Yes")*_xlfn.SWITCH('Input| Overheads'!$C$50,"Direct costs",'Calc| Overheads Allocation'!F$9*T394,"Internal labour",'Calc| Overheads Allocation'!F$9*T394*'Input| Projects'!$AO394,"DNSP defined",'Calc| Overheads Allocation'!F$79*'Input| Projects'!$AW394,0),0)</f>
        <v>0</v>
      </c>
      <c r="AS394" s="172" cm="1">
        <f t="array" ref="AS394">IFERROR(--('Input| Projects'!$AT394="Yes")*_xlfn.SWITCH('Input| Overheads'!$C$50,"Direct costs",'Calc| Overheads Allocation'!G$9*U394,"Internal labour",'Calc| Overheads Allocation'!G$9*U394*'Input| Projects'!$AO394,"DNSP defined",'Calc| Overheads Allocation'!G$79*'Input| Projects'!$AW394,0),0)</f>
        <v>0</v>
      </c>
      <c r="AT394" s="172" cm="1">
        <f t="array" ref="AT394">IFERROR(--('Input| Projects'!$AT394="Yes")*_xlfn.SWITCH('Input| Overheads'!$C$50,"Direct costs",'Calc| Overheads Allocation'!H$9*V394,"Internal labour",'Calc| Overheads Allocation'!H$9*V394*'Input| Projects'!$AO394,"DNSP defined",'Calc| Overheads Allocation'!H$79*'Input| Projects'!$AW394,0),0)</f>
        <v>0</v>
      </c>
      <c r="AU394" s="172" cm="1">
        <f t="array" ref="AU394">IFERROR(--('Input| Projects'!$AT394="Yes")*_xlfn.SWITCH('Input| Overheads'!$C$50,"Direct costs",'Calc| Overheads Allocation'!I$9*W394,"Internal labour",'Calc| Overheads Allocation'!I$9*W394*'Input| Projects'!$AO394,"DNSP defined",'Calc| Overheads Allocation'!I$79*'Input| Projects'!$AW394,0),0)</f>
        <v>0</v>
      </c>
      <c r="AV394" s="175"/>
      <c r="AW394" s="172">
        <f t="shared" si="134"/>
        <v>0</v>
      </c>
      <c r="AX394" s="172">
        <f t="shared" si="135"/>
        <v>0</v>
      </c>
      <c r="AY394" s="172">
        <f t="shared" si="136"/>
        <v>0</v>
      </c>
      <c r="AZ394" s="172">
        <f t="shared" si="137"/>
        <v>0</v>
      </c>
      <c r="BA394" s="172">
        <f t="shared" si="138"/>
        <v>0</v>
      </c>
      <c r="BB394" s="172">
        <f t="shared" si="139"/>
        <v>0</v>
      </c>
      <c r="BC394" s="172">
        <f t="shared" si="140"/>
        <v>0</v>
      </c>
      <c r="BD394" s="176"/>
      <c r="BE394" s="172">
        <f t="shared" si="141"/>
        <v>0</v>
      </c>
      <c r="BF394" s="172">
        <f t="shared" si="142"/>
        <v>0</v>
      </c>
      <c r="BG394" s="172">
        <f t="shared" si="143"/>
        <v>0</v>
      </c>
      <c r="BH394" s="172">
        <f t="shared" si="144"/>
        <v>0</v>
      </c>
      <c r="BI394" s="172">
        <f t="shared" si="145"/>
        <v>0</v>
      </c>
      <c r="BJ394" s="172">
        <f t="shared" si="146"/>
        <v>0</v>
      </c>
      <c r="BK394" s="172">
        <f t="shared" si="147"/>
        <v>0</v>
      </c>
      <c r="BL394" s="176"/>
      <c r="BM394" s="172">
        <f t="shared" ref="BM394:BM457" si="148">IFERROR(Q394+AW394,"")</f>
        <v>0</v>
      </c>
      <c r="BN394" s="172">
        <f t="shared" ref="BN394:BN457" si="149">IFERROR(R394+AX394,"")</f>
        <v>0</v>
      </c>
      <c r="BO394" s="172">
        <f t="shared" ref="BO394:BO457" si="150">IFERROR(S394+AY394,"")</f>
        <v>0</v>
      </c>
      <c r="BP394" s="172">
        <f t="shared" ref="BP394:BP457" si="151">IFERROR(T394+AZ394,"")</f>
        <v>0</v>
      </c>
      <c r="BQ394" s="172">
        <f t="shared" ref="BQ394:BQ457" si="152">IFERROR(U394+BA394,"")</f>
        <v>0</v>
      </c>
      <c r="BR394" s="172">
        <f t="shared" ref="BR394:BR457" si="153">IFERROR(V394+BB394,"")</f>
        <v>0</v>
      </c>
      <c r="BS394" s="172">
        <f t="shared" ref="BS394:BS457" si="154">IFERROR(W394+BC394,"")</f>
        <v>0</v>
      </c>
      <c r="BT394" s="55"/>
      <c r="BU394" s="158">
        <f>SUMIF('Input| Projects'!$BA$8:$CX$8,RIGHT(BU$9,3),'Input| Projects'!$BA394:$CX394)</f>
        <v>0</v>
      </c>
      <c r="BV394" s="158">
        <f>SUMIF('Input| Projects'!$BA$8:$CX$8,RIGHT(BV$9,3),'Input| Projects'!$BA394:$CX394)</f>
        <v>0</v>
      </c>
      <c r="BW394" s="79" t="str">
        <f t="shared" ref="BW394:BW457" si="155">IF(SUM(BU394:BV394,F394:G394)=0,"",IF(SUM(BU394:BV394)=1,"",1))</f>
        <v/>
      </c>
    </row>
    <row r="395" spans="2:75" x14ac:dyDescent="0.2">
      <c r="B395" s="123">
        <f>IFERROR('Input| Projects'!B395,"")</f>
        <v>386</v>
      </c>
      <c r="C395" s="160" t="str">
        <f>IFERROR(IF('Input| Projects'!C395="","",'Input| Projects'!C395),"")</f>
        <v/>
      </c>
      <c r="D395" s="160" t="str">
        <f>IFERROR(IF('Input| Projects'!D395="","",'Input| Projects'!D395),"")</f>
        <v/>
      </c>
      <c r="E395" s="53"/>
      <c r="F395" s="160" t="str">
        <f>IF(LEN('Input| Projects'!F395)&gt;0,'Input| Projects'!F395,"")</f>
        <v/>
      </c>
      <c r="G395" s="160" t="str">
        <f>IF(LEN('Input| Projects'!G395)&gt;0,'Input| Projects'!G395,"")</f>
        <v/>
      </c>
      <c r="H395" s="10"/>
      <c r="I395" s="194" cm="1">
        <f t="array" ref="I395">IF(LEN($F395)&gt;0,1+IFERROR(SUMPRODUCT(TRANSPOSE('Input| Projects'!$AO395:$AQ395),INDEX('Input| Escalations'!$F$27:$L$29,,MATCH(Q$9,'Input| Escalations'!$F$21:$L$21,0))),0),0)</f>
        <v>0</v>
      </c>
      <c r="J395" s="194" cm="1">
        <f t="array" ref="J395">IF(LEN($F395)&gt;0,1+IFERROR(SUMPRODUCT(TRANSPOSE('Input| Projects'!$AO395:$AQ395),INDEX('Input| Escalations'!$F$27:$L$29,,MATCH(R$9,'Input| Escalations'!$F$21:$L$21,0))),0),0)</f>
        <v>0</v>
      </c>
      <c r="K395" s="194" cm="1">
        <f t="array" ref="K395">IF(LEN($F395)&gt;0,1+IFERROR(SUMPRODUCT(TRANSPOSE('Input| Projects'!$AO395:$AQ395),INDEX('Input| Escalations'!$F$27:$L$29,,MATCH(S$9,'Input| Escalations'!$F$21:$L$21,0))),0),0)</f>
        <v>0</v>
      </c>
      <c r="L395" s="194" cm="1">
        <f t="array" ref="L395">IF(LEN($F395)&gt;0,1+IFERROR(SUMPRODUCT(TRANSPOSE('Input| Projects'!$AO395:$AQ395),INDEX('Input| Escalations'!$F$27:$L$29,,MATCH(T$9,'Input| Escalations'!$F$21:$L$21,0))),0),0)</f>
        <v>0</v>
      </c>
      <c r="M395" s="194" cm="1">
        <f t="array" ref="M395">IF(LEN($F395)&gt;0,1+IFERROR(SUMPRODUCT(TRANSPOSE('Input| Projects'!$AO395:$AQ395),INDEX('Input| Escalations'!$F$27:$L$29,,MATCH(U$9,'Input| Escalations'!$F$21:$L$21,0))),0),0)</f>
        <v>0</v>
      </c>
      <c r="N395" s="194" cm="1">
        <f t="array" ref="N395">IF(LEN($F395)&gt;0,1+IFERROR(SUMPRODUCT(TRANSPOSE('Input| Projects'!$AO395:$AQ395),INDEX('Input| Escalations'!$F$27:$L$29,,MATCH(V$9,'Input| Escalations'!$F$21:$L$21,0))),0),0)</f>
        <v>0</v>
      </c>
      <c r="O395" s="194" cm="1">
        <f t="array" ref="O395">IF(LEN($F395)&gt;0,1+IFERROR(SUMPRODUCT(TRANSPOSE('Input| Projects'!$AO395:$AQ395),INDEX('Input| Escalations'!$F$27:$L$29,,MATCH(W$9,'Input| Escalations'!$F$21:$L$21,0))),0),0)</f>
        <v>0</v>
      </c>
      <c r="P395" s="10"/>
      <c r="Q395" s="172">
        <f>IFERROR(IF(ISNUMBER(FIND("decision",'Input| Setup'!$F$6)),'Input| Projects'!Y395,'Input| Projects'!I395)*'Input| Escalations'!$I$17*I395,0)</f>
        <v>0</v>
      </c>
      <c r="R395" s="172">
        <f>IFERROR(IF(ISNUMBER(FIND("decision",'Input| Setup'!$F$6)),'Input| Projects'!Z395,'Input| Projects'!J395)*'Input| Escalations'!$I$17*J395,0)</f>
        <v>0</v>
      </c>
      <c r="S395" s="172">
        <f>IFERROR(IF(ISNUMBER(FIND("decision",'Input| Setup'!$F$6)),'Input| Projects'!AA395,'Input| Projects'!K395)*'Input| Escalations'!$I$17*K395,0)</f>
        <v>0</v>
      </c>
      <c r="T395" s="172">
        <f>IFERROR(IF(ISNUMBER(FIND("decision",'Input| Setup'!$F$6)),'Input| Projects'!AB395,'Input| Projects'!L395)*'Input| Escalations'!$I$17*L395,0)</f>
        <v>0</v>
      </c>
      <c r="U395" s="172">
        <f>IFERROR(IF(ISNUMBER(FIND("decision",'Input| Setup'!$F$6)),'Input| Projects'!AC395,'Input| Projects'!M395)*'Input| Escalations'!$I$17*M395,0)</f>
        <v>0</v>
      </c>
      <c r="V395" s="172">
        <f>IFERROR(IF(ISNUMBER(FIND("decision",'Input| Setup'!$F$6)),'Input| Projects'!AD395,'Input| Projects'!N395)*'Input| Escalations'!$I$17*N395,0)</f>
        <v>0</v>
      </c>
      <c r="W395" s="172">
        <f>IFERROR(IF(ISNUMBER(FIND("decision",'Input| Setup'!$F$6)),'Input| Projects'!AE395,'Input| Projects'!O395)*'Input| Escalations'!$I$17*O395,0)</f>
        <v>0</v>
      </c>
      <c r="X395" s="175"/>
      <c r="Y395" s="172">
        <f>IF(ISNUMBER(FIND("decision",'Input| Setup'!$F$6)),'Input| Projects'!AG395,'Input| Projects'!Q395)*I395*'Input| Escalations'!$I$17</f>
        <v>0</v>
      </c>
      <c r="Z395" s="172">
        <f>IF(ISNUMBER(FIND("decision",'Input| Setup'!$F$6)),'Input| Projects'!AH395,'Input| Projects'!R395)*J395*'Input| Escalations'!$I$17</f>
        <v>0</v>
      </c>
      <c r="AA395" s="172">
        <f>IF(ISNUMBER(FIND("decision",'Input| Setup'!$F$6)),'Input| Projects'!AI395,'Input| Projects'!S395)*K395*'Input| Escalations'!$I$17</f>
        <v>0</v>
      </c>
      <c r="AB395" s="172">
        <f>IF(ISNUMBER(FIND("decision",'Input| Setup'!$F$6)),'Input| Projects'!AJ395,'Input| Projects'!T395)*L395*'Input| Escalations'!$I$17</f>
        <v>0</v>
      </c>
      <c r="AC395" s="172">
        <f>IF(ISNUMBER(FIND("decision",'Input| Setup'!$F$6)),'Input| Projects'!AK395,'Input| Projects'!U395)*M395*'Input| Escalations'!$I$17</f>
        <v>0</v>
      </c>
      <c r="AD395" s="172">
        <f>IF(ISNUMBER(FIND("decision",'Input| Setup'!$F$6)),'Input| Projects'!AL395,'Input| Projects'!V395)*N395*'Input| Escalations'!$I$17</f>
        <v>0</v>
      </c>
      <c r="AE395" s="172">
        <f>IF(ISNUMBER(FIND("decision",'Input| Setup'!$F$6)),'Input| Projects'!AM395,'Input| Projects'!W395)*O395*'Input| Escalations'!$I$17</f>
        <v>0</v>
      </c>
      <c r="AF395" s="175"/>
      <c r="AG395" s="172" cm="1">
        <f t="array" ref="AG395">IFERROR(--('Input| Projects'!$AS395="Yes")*_xlfn.SWITCH('Input| Overheads'!$C$50,"Direct costs",'Calc| Overheads Allocation'!C$8*Q395,"Internal labour",'Calc| Overheads Allocation'!C$8*Q395*'Input| Projects'!$AO395,"DNSP defined",'Calc| Overheads Allocation'!C$78*'Input| Projects'!$AV395,0),0)</f>
        <v>0</v>
      </c>
      <c r="AH395" s="172" cm="1">
        <f t="array" ref="AH395">IFERROR(--('Input| Projects'!$AS395="Yes")*_xlfn.SWITCH('Input| Overheads'!$C$50,"Direct costs",'Calc| Overheads Allocation'!D$8*R395,"Internal labour",'Calc| Overheads Allocation'!D$8*R395*'Input| Projects'!$AO395,"DNSP defined",'Calc| Overheads Allocation'!D$78*'Input| Projects'!$AV395,0),0)</f>
        <v>0</v>
      </c>
      <c r="AI395" s="172" cm="1">
        <f t="array" ref="AI395">IFERROR(--('Input| Projects'!$AS395="Yes")*_xlfn.SWITCH('Input| Overheads'!$C$50,"Direct costs",'Calc| Overheads Allocation'!E$8*S395,"Internal labour",'Calc| Overheads Allocation'!E$8*S395*'Input| Projects'!$AO395,"DNSP defined",'Calc| Overheads Allocation'!E$78*'Input| Projects'!$AV395,0),0)</f>
        <v>0</v>
      </c>
      <c r="AJ395" s="172" cm="1">
        <f t="array" ref="AJ395">IFERROR(--('Input| Projects'!$AS395="Yes")*_xlfn.SWITCH('Input| Overheads'!$C$50,"Direct costs",'Calc| Overheads Allocation'!F$8*T395,"Internal labour",'Calc| Overheads Allocation'!F$8*T395*'Input| Projects'!$AO395,"DNSP defined",'Calc| Overheads Allocation'!F$78*'Input| Projects'!$AV395,0),0)</f>
        <v>0</v>
      </c>
      <c r="AK395" s="172" cm="1">
        <f t="array" ref="AK395">IFERROR(--('Input| Projects'!$AS395="Yes")*_xlfn.SWITCH('Input| Overheads'!$C$50,"Direct costs",'Calc| Overheads Allocation'!G$8*U395,"Internal labour",'Calc| Overheads Allocation'!G$8*U395*'Input| Projects'!$AO395,"DNSP defined",'Calc| Overheads Allocation'!G$78*'Input| Projects'!$AV395,0),0)</f>
        <v>0</v>
      </c>
      <c r="AL395" s="172" cm="1">
        <f t="array" ref="AL395">IFERROR(--('Input| Projects'!$AS395="Yes")*_xlfn.SWITCH('Input| Overheads'!$C$50,"Direct costs",'Calc| Overheads Allocation'!H$8*V395,"Internal labour",'Calc| Overheads Allocation'!H$8*V395*'Input| Projects'!$AO395,"DNSP defined",'Calc| Overheads Allocation'!H$78*'Input| Projects'!$AV395,0),0)</f>
        <v>0</v>
      </c>
      <c r="AM395" s="172" cm="1">
        <f t="array" ref="AM395">IFERROR(--('Input| Projects'!$AS395="Yes")*_xlfn.SWITCH('Input| Overheads'!$C$50,"Direct costs",'Calc| Overheads Allocation'!I$8*W395,"Internal labour",'Calc| Overheads Allocation'!I$8*W395*'Input| Projects'!$AO395,"DNSP defined",'Calc| Overheads Allocation'!I$78*'Input| Projects'!$AV395,0),0)</f>
        <v>0</v>
      </c>
      <c r="AN395" s="175"/>
      <c r="AO395" s="172" cm="1">
        <f t="array" ref="AO395">IFERROR(--('Input| Projects'!$AT395="Yes")*_xlfn.SWITCH('Input| Overheads'!$C$50,"Direct costs",'Calc| Overheads Allocation'!C$9*Q395,"Internal labour",'Calc| Overheads Allocation'!C$9*Q395*'Input| Projects'!$AO395,"DNSP defined",'Calc| Overheads Allocation'!C$79*'Input| Projects'!$AW395,0),0)</f>
        <v>0</v>
      </c>
      <c r="AP395" s="172" cm="1">
        <f t="array" ref="AP395">IFERROR(--('Input| Projects'!$AT395="Yes")*_xlfn.SWITCH('Input| Overheads'!$C$50,"Direct costs",'Calc| Overheads Allocation'!D$9*R395,"Internal labour",'Calc| Overheads Allocation'!D$9*R395*'Input| Projects'!$AO395,"DNSP defined",'Calc| Overheads Allocation'!D$79*'Input| Projects'!$AW395,0),0)</f>
        <v>0</v>
      </c>
      <c r="AQ395" s="172" cm="1">
        <f t="array" ref="AQ395">IFERROR(--('Input| Projects'!$AT395="Yes")*_xlfn.SWITCH('Input| Overheads'!$C$50,"Direct costs",'Calc| Overheads Allocation'!E$9*S395,"Internal labour",'Calc| Overheads Allocation'!E$9*S395*'Input| Projects'!$AO395,"DNSP defined",'Calc| Overheads Allocation'!E$79*'Input| Projects'!$AW395,0),0)</f>
        <v>0</v>
      </c>
      <c r="AR395" s="172" cm="1">
        <f t="array" ref="AR395">IFERROR(--('Input| Projects'!$AT395="Yes")*_xlfn.SWITCH('Input| Overheads'!$C$50,"Direct costs",'Calc| Overheads Allocation'!F$9*T395,"Internal labour",'Calc| Overheads Allocation'!F$9*T395*'Input| Projects'!$AO395,"DNSP defined",'Calc| Overheads Allocation'!F$79*'Input| Projects'!$AW395,0),0)</f>
        <v>0</v>
      </c>
      <c r="AS395" s="172" cm="1">
        <f t="array" ref="AS395">IFERROR(--('Input| Projects'!$AT395="Yes")*_xlfn.SWITCH('Input| Overheads'!$C$50,"Direct costs",'Calc| Overheads Allocation'!G$9*U395,"Internal labour",'Calc| Overheads Allocation'!G$9*U395*'Input| Projects'!$AO395,"DNSP defined",'Calc| Overheads Allocation'!G$79*'Input| Projects'!$AW395,0),0)</f>
        <v>0</v>
      </c>
      <c r="AT395" s="172" cm="1">
        <f t="array" ref="AT395">IFERROR(--('Input| Projects'!$AT395="Yes")*_xlfn.SWITCH('Input| Overheads'!$C$50,"Direct costs",'Calc| Overheads Allocation'!H$9*V395,"Internal labour",'Calc| Overheads Allocation'!H$9*V395*'Input| Projects'!$AO395,"DNSP defined",'Calc| Overheads Allocation'!H$79*'Input| Projects'!$AW395,0),0)</f>
        <v>0</v>
      </c>
      <c r="AU395" s="172" cm="1">
        <f t="array" ref="AU395">IFERROR(--('Input| Projects'!$AT395="Yes")*_xlfn.SWITCH('Input| Overheads'!$C$50,"Direct costs",'Calc| Overheads Allocation'!I$9*W395,"Internal labour",'Calc| Overheads Allocation'!I$9*W395*'Input| Projects'!$AO395,"DNSP defined",'Calc| Overheads Allocation'!I$79*'Input| Projects'!$AW395,0),0)</f>
        <v>0</v>
      </c>
      <c r="AV395" s="175"/>
      <c r="AW395" s="172">
        <f t="shared" ref="AW395:AW458" si="156">IFERROR(AO395+AG395,"")</f>
        <v>0</v>
      </c>
      <c r="AX395" s="172">
        <f t="shared" ref="AX395:AX458" si="157">IFERROR(AP395+AH395,"")</f>
        <v>0</v>
      </c>
      <c r="AY395" s="172">
        <f t="shared" ref="AY395:AY458" si="158">IFERROR(AQ395+AI395,"")</f>
        <v>0</v>
      </c>
      <c r="AZ395" s="172">
        <f t="shared" ref="AZ395:AZ458" si="159">IFERROR(AR395+AJ395,"")</f>
        <v>0</v>
      </c>
      <c r="BA395" s="172">
        <f t="shared" ref="BA395:BA458" si="160">IFERROR(AS395+AK395,"")</f>
        <v>0</v>
      </c>
      <c r="BB395" s="172">
        <f t="shared" ref="BB395:BB458" si="161">IFERROR(AT395+AL395,"")</f>
        <v>0</v>
      </c>
      <c r="BC395" s="172">
        <f t="shared" ref="BC395:BC458" si="162">IFERROR(AU395+AM395,"")</f>
        <v>0</v>
      </c>
      <c r="BD395" s="176"/>
      <c r="BE395" s="172">
        <f t="shared" ref="BE395:BE458" si="163">IFERROR(IF(Q395&gt;0,AW395*(Y395/Q395),0),"")</f>
        <v>0</v>
      </c>
      <c r="BF395" s="172">
        <f t="shared" ref="BF395:BF458" si="164">IFERROR(IF(R395&gt;0,AX395*(Z395/R395),0),"")</f>
        <v>0</v>
      </c>
      <c r="BG395" s="172">
        <f t="shared" ref="BG395:BG458" si="165">IFERROR(IF(S395&gt;0,AY395*(AA395/S395),0),"")</f>
        <v>0</v>
      </c>
      <c r="BH395" s="172">
        <f t="shared" ref="BH395:BH458" si="166">IFERROR(IF(T395&gt;0,AZ395*(AB395/T395),0),"")</f>
        <v>0</v>
      </c>
      <c r="BI395" s="172">
        <f t="shared" ref="BI395:BI458" si="167">IFERROR(IF(U395&gt;0,BA395*(AC395/U395),0),"")</f>
        <v>0</v>
      </c>
      <c r="BJ395" s="172">
        <f t="shared" ref="BJ395:BJ458" si="168">IFERROR(IF(V395&gt;0,BB395*(AD395/V395),0),"")</f>
        <v>0</v>
      </c>
      <c r="BK395" s="172">
        <f t="shared" ref="BK395:BK458" si="169">IFERROR(IF(W395&gt;0,BC395*(AE395/W395),0),"")</f>
        <v>0</v>
      </c>
      <c r="BL395" s="176"/>
      <c r="BM395" s="172">
        <f t="shared" si="148"/>
        <v>0</v>
      </c>
      <c r="BN395" s="172">
        <f t="shared" si="149"/>
        <v>0</v>
      </c>
      <c r="BO395" s="172">
        <f t="shared" si="150"/>
        <v>0</v>
      </c>
      <c r="BP395" s="172">
        <f t="shared" si="151"/>
        <v>0</v>
      </c>
      <c r="BQ395" s="172">
        <f t="shared" si="152"/>
        <v>0</v>
      </c>
      <c r="BR395" s="172">
        <f t="shared" si="153"/>
        <v>0</v>
      </c>
      <c r="BS395" s="172">
        <f t="shared" si="154"/>
        <v>0</v>
      </c>
      <c r="BT395" s="55"/>
      <c r="BU395" s="158">
        <f>SUMIF('Input| Projects'!$BA$8:$CX$8,RIGHT(BU$9,3),'Input| Projects'!$BA395:$CX395)</f>
        <v>0</v>
      </c>
      <c r="BV395" s="158">
        <f>SUMIF('Input| Projects'!$BA$8:$CX$8,RIGHT(BV$9,3),'Input| Projects'!$BA395:$CX395)</f>
        <v>0</v>
      </c>
      <c r="BW395" s="79" t="str">
        <f t="shared" si="155"/>
        <v/>
      </c>
    </row>
    <row r="396" spans="2:75" x14ac:dyDescent="0.2">
      <c r="B396" s="123">
        <f>IFERROR('Input| Projects'!B396,"")</f>
        <v>387</v>
      </c>
      <c r="C396" s="160" t="str">
        <f>IFERROR(IF('Input| Projects'!C396="","",'Input| Projects'!C396),"")</f>
        <v/>
      </c>
      <c r="D396" s="160" t="str">
        <f>IFERROR(IF('Input| Projects'!D396="","",'Input| Projects'!D396),"")</f>
        <v/>
      </c>
      <c r="E396" s="53"/>
      <c r="F396" s="160" t="str">
        <f>IF(LEN('Input| Projects'!F396)&gt;0,'Input| Projects'!F396,"")</f>
        <v/>
      </c>
      <c r="G396" s="160" t="str">
        <f>IF(LEN('Input| Projects'!G396)&gt;0,'Input| Projects'!G396,"")</f>
        <v/>
      </c>
      <c r="H396" s="10"/>
      <c r="I396" s="194" cm="1">
        <f t="array" ref="I396">IF(LEN($F396)&gt;0,1+IFERROR(SUMPRODUCT(TRANSPOSE('Input| Projects'!$AO396:$AQ396),INDEX('Input| Escalations'!$F$27:$L$29,,MATCH(Q$9,'Input| Escalations'!$F$21:$L$21,0))),0),0)</f>
        <v>0</v>
      </c>
      <c r="J396" s="194" cm="1">
        <f t="array" ref="J396">IF(LEN($F396)&gt;0,1+IFERROR(SUMPRODUCT(TRANSPOSE('Input| Projects'!$AO396:$AQ396),INDEX('Input| Escalations'!$F$27:$L$29,,MATCH(R$9,'Input| Escalations'!$F$21:$L$21,0))),0),0)</f>
        <v>0</v>
      </c>
      <c r="K396" s="194" cm="1">
        <f t="array" ref="K396">IF(LEN($F396)&gt;0,1+IFERROR(SUMPRODUCT(TRANSPOSE('Input| Projects'!$AO396:$AQ396),INDEX('Input| Escalations'!$F$27:$L$29,,MATCH(S$9,'Input| Escalations'!$F$21:$L$21,0))),0),0)</f>
        <v>0</v>
      </c>
      <c r="L396" s="194" cm="1">
        <f t="array" ref="L396">IF(LEN($F396)&gt;0,1+IFERROR(SUMPRODUCT(TRANSPOSE('Input| Projects'!$AO396:$AQ396),INDEX('Input| Escalations'!$F$27:$L$29,,MATCH(T$9,'Input| Escalations'!$F$21:$L$21,0))),0),0)</f>
        <v>0</v>
      </c>
      <c r="M396" s="194" cm="1">
        <f t="array" ref="M396">IF(LEN($F396)&gt;0,1+IFERROR(SUMPRODUCT(TRANSPOSE('Input| Projects'!$AO396:$AQ396),INDEX('Input| Escalations'!$F$27:$L$29,,MATCH(U$9,'Input| Escalations'!$F$21:$L$21,0))),0),0)</f>
        <v>0</v>
      </c>
      <c r="N396" s="194" cm="1">
        <f t="array" ref="N396">IF(LEN($F396)&gt;0,1+IFERROR(SUMPRODUCT(TRANSPOSE('Input| Projects'!$AO396:$AQ396),INDEX('Input| Escalations'!$F$27:$L$29,,MATCH(V$9,'Input| Escalations'!$F$21:$L$21,0))),0),0)</f>
        <v>0</v>
      </c>
      <c r="O396" s="194" cm="1">
        <f t="array" ref="O396">IF(LEN($F396)&gt;0,1+IFERROR(SUMPRODUCT(TRANSPOSE('Input| Projects'!$AO396:$AQ396),INDEX('Input| Escalations'!$F$27:$L$29,,MATCH(W$9,'Input| Escalations'!$F$21:$L$21,0))),0),0)</f>
        <v>0</v>
      </c>
      <c r="P396" s="10"/>
      <c r="Q396" s="172">
        <f>IFERROR(IF(ISNUMBER(FIND("decision",'Input| Setup'!$F$6)),'Input| Projects'!Y396,'Input| Projects'!I396)*'Input| Escalations'!$I$17*I396,0)</f>
        <v>0</v>
      </c>
      <c r="R396" s="172">
        <f>IFERROR(IF(ISNUMBER(FIND("decision",'Input| Setup'!$F$6)),'Input| Projects'!Z396,'Input| Projects'!J396)*'Input| Escalations'!$I$17*J396,0)</f>
        <v>0</v>
      </c>
      <c r="S396" s="172">
        <f>IFERROR(IF(ISNUMBER(FIND("decision",'Input| Setup'!$F$6)),'Input| Projects'!AA396,'Input| Projects'!K396)*'Input| Escalations'!$I$17*K396,0)</f>
        <v>0</v>
      </c>
      <c r="T396" s="172">
        <f>IFERROR(IF(ISNUMBER(FIND("decision",'Input| Setup'!$F$6)),'Input| Projects'!AB396,'Input| Projects'!L396)*'Input| Escalations'!$I$17*L396,0)</f>
        <v>0</v>
      </c>
      <c r="U396" s="172">
        <f>IFERROR(IF(ISNUMBER(FIND("decision",'Input| Setup'!$F$6)),'Input| Projects'!AC396,'Input| Projects'!M396)*'Input| Escalations'!$I$17*M396,0)</f>
        <v>0</v>
      </c>
      <c r="V396" s="172">
        <f>IFERROR(IF(ISNUMBER(FIND("decision",'Input| Setup'!$F$6)),'Input| Projects'!AD396,'Input| Projects'!N396)*'Input| Escalations'!$I$17*N396,0)</f>
        <v>0</v>
      </c>
      <c r="W396" s="172">
        <f>IFERROR(IF(ISNUMBER(FIND("decision",'Input| Setup'!$F$6)),'Input| Projects'!AE396,'Input| Projects'!O396)*'Input| Escalations'!$I$17*O396,0)</f>
        <v>0</v>
      </c>
      <c r="X396" s="175"/>
      <c r="Y396" s="172">
        <f>IF(ISNUMBER(FIND("decision",'Input| Setup'!$F$6)),'Input| Projects'!AG396,'Input| Projects'!Q396)*I396*'Input| Escalations'!$I$17</f>
        <v>0</v>
      </c>
      <c r="Z396" s="172">
        <f>IF(ISNUMBER(FIND("decision",'Input| Setup'!$F$6)),'Input| Projects'!AH396,'Input| Projects'!R396)*J396*'Input| Escalations'!$I$17</f>
        <v>0</v>
      </c>
      <c r="AA396" s="172">
        <f>IF(ISNUMBER(FIND("decision",'Input| Setup'!$F$6)),'Input| Projects'!AI396,'Input| Projects'!S396)*K396*'Input| Escalations'!$I$17</f>
        <v>0</v>
      </c>
      <c r="AB396" s="172">
        <f>IF(ISNUMBER(FIND("decision",'Input| Setup'!$F$6)),'Input| Projects'!AJ396,'Input| Projects'!T396)*L396*'Input| Escalations'!$I$17</f>
        <v>0</v>
      </c>
      <c r="AC396" s="172">
        <f>IF(ISNUMBER(FIND("decision",'Input| Setup'!$F$6)),'Input| Projects'!AK396,'Input| Projects'!U396)*M396*'Input| Escalations'!$I$17</f>
        <v>0</v>
      </c>
      <c r="AD396" s="172">
        <f>IF(ISNUMBER(FIND("decision",'Input| Setup'!$F$6)),'Input| Projects'!AL396,'Input| Projects'!V396)*N396*'Input| Escalations'!$I$17</f>
        <v>0</v>
      </c>
      <c r="AE396" s="172">
        <f>IF(ISNUMBER(FIND("decision",'Input| Setup'!$F$6)),'Input| Projects'!AM396,'Input| Projects'!W396)*O396*'Input| Escalations'!$I$17</f>
        <v>0</v>
      </c>
      <c r="AF396" s="175"/>
      <c r="AG396" s="172" cm="1">
        <f t="array" ref="AG396">IFERROR(--('Input| Projects'!$AS396="Yes")*_xlfn.SWITCH('Input| Overheads'!$C$50,"Direct costs",'Calc| Overheads Allocation'!C$8*Q396,"Internal labour",'Calc| Overheads Allocation'!C$8*Q396*'Input| Projects'!$AO396,"DNSP defined",'Calc| Overheads Allocation'!C$78*'Input| Projects'!$AV396,0),0)</f>
        <v>0</v>
      </c>
      <c r="AH396" s="172" cm="1">
        <f t="array" ref="AH396">IFERROR(--('Input| Projects'!$AS396="Yes")*_xlfn.SWITCH('Input| Overheads'!$C$50,"Direct costs",'Calc| Overheads Allocation'!D$8*R396,"Internal labour",'Calc| Overheads Allocation'!D$8*R396*'Input| Projects'!$AO396,"DNSP defined",'Calc| Overheads Allocation'!D$78*'Input| Projects'!$AV396,0),0)</f>
        <v>0</v>
      </c>
      <c r="AI396" s="172" cm="1">
        <f t="array" ref="AI396">IFERROR(--('Input| Projects'!$AS396="Yes")*_xlfn.SWITCH('Input| Overheads'!$C$50,"Direct costs",'Calc| Overheads Allocation'!E$8*S396,"Internal labour",'Calc| Overheads Allocation'!E$8*S396*'Input| Projects'!$AO396,"DNSP defined",'Calc| Overheads Allocation'!E$78*'Input| Projects'!$AV396,0),0)</f>
        <v>0</v>
      </c>
      <c r="AJ396" s="172" cm="1">
        <f t="array" ref="AJ396">IFERROR(--('Input| Projects'!$AS396="Yes")*_xlfn.SWITCH('Input| Overheads'!$C$50,"Direct costs",'Calc| Overheads Allocation'!F$8*T396,"Internal labour",'Calc| Overheads Allocation'!F$8*T396*'Input| Projects'!$AO396,"DNSP defined",'Calc| Overheads Allocation'!F$78*'Input| Projects'!$AV396,0),0)</f>
        <v>0</v>
      </c>
      <c r="AK396" s="172" cm="1">
        <f t="array" ref="AK396">IFERROR(--('Input| Projects'!$AS396="Yes")*_xlfn.SWITCH('Input| Overheads'!$C$50,"Direct costs",'Calc| Overheads Allocation'!G$8*U396,"Internal labour",'Calc| Overheads Allocation'!G$8*U396*'Input| Projects'!$AO396,"DNSP defined",'Calc| Overheads Allocation'!G$78*'Input| Projects'!$AV396,0),0)</f>
        <v>0</v>
      </c>
      <c r="AL396" s="172" cm="1">
        <f t="array" ref="AL396">IFERROR(--('Input| Projects'!$AS396="Yes")*_xlfn.SWITCH('Input| Overheads'!$C$50,"Direct costs",'Calc| Overheads Allocation'!H$8*V396,"Internal labour",'Calc| Overheads Allocation'!H$8*V396*'Input| Projects'!$AO396,"DNSP defined",'Calc| Overheads Allocation'!H$78*'Input| Projects'!$AV396,0),0)</f>
        <v>0</v>
      </c>
      <c r="AM396" s="172" cm="1">
        <f t="array" ref="AM396">IFERROR(--('Input| Projects'!$AS396="Yes")*_xlfn.SWITCH('Input| Overheads'!$C$50,"Direct costs",'Calc| Overheads Allocation'!I$8*W396,"Internal labour",'Calc| Overheads Allocation'!I$8*W396*'Input| Projects'!$AO396,"DNSP defined",'Calc| Overheads Allocation'!I$78*'Input| Projects'!$AV396,0),0)</f>
        <v>0</v>
      </c>
      <c r="AN396" s="175"/>
      <c r="AO396" s="172" cm="1">
        <f t="array" ref="AO396">IFERROR(--('Input| Projects'!$AT396="Yes")*_xlfn.SWITCH('Input| Overheads'!$C$50,"Direct costs",'Calc| Overheads Allocation'!C$9*Q396,"Internal labour",'Calc| Overheads Allocation'!C$9*Q396*'Input| Projects'!$AO396,"DNSP defined",'Calc| Overheads Allocation'!C$79*'Input| Projects'!$AW396,0),0)</f>
        <v>0</v>
      </c>
      <c r="AP396" s="172" cm="1">
        <f t="array" ref="AP396">IFERROR(--('Input| Projects'!$AT396="Yes")*_xlfn.SWITCH('Input| Overheads'!$C$50,"Direct costs",'Calc| Overheads Allocation'!D$9*R396,"Internal labour",'Calc| Overheads Allocation'!D$9*R396*'Input| Projects'!$AO396,"DNSP defined",'Calc| Overheads Allocation'!D$79*'Input| Projects'!$AW396,0),0)</f>
        <v>0</v>
      </c>
      <c r="AQ396" s="172" cm="1">
        <f t="array" ref="AQ396">IFERROR(--('Input| Projects'!$AT396="Yes")*_xlfn.SWITCH('Input| Overheads'!$C$50,"Direct costs",'Calc| Overheads Allocation'!E$9*S396,"Internal labour",'Calc| Overheads Allocation'!E$9*S396*'Input| Projects'!$AO396,"DNSP defined",'Calc| Overheads Allocation'!E$79*'Input| Projects'!$AW396,0),0)</f>
        <v>0</v>
      </c>
      <c r="AR396" s="172" cm="1">
        <f t="array" ref="AR396">IFERROR(--('Input| Projects'!$AT396="Yes")*_xlfn.SWITCH('Input| Overheads'!$C$50,"Direct costs",'Calc| Overheads Allocation'!F$9*T396,"Internal labour",'Calc| Overheads Allocation'!F$9*T396*'Input| Projects'!$AO396,"DNSP defined",'Calc| Overheads Allocation'!F$79*'Input| Projects'!$AW396,0),0)</f>
        <v>0</v>
      </c>
      <c r="AS396" s="172" cm="1">
        <f t="array" ref="AS396">IFERROR(--('Input| Projects'!$AT396="Yes")*_xlfn.SWITCH('Input| Overheads'!$C$50,"Direct costs",'Calc| Overheads Allocation'!G$9*U396,"Internal labour",'Calc| Overheads Allocation'!G$9*U396*'Input| Projects'!$AO396,"DNSP defined",'Calc| Overheads Allocation'!G$79*'Input| Projects'!$AW396,0),0)</f>
        <v>0</v>
      </c>
      <c r="AT396" s="172" cm="1">
        <f t="array" ref="AT396">IFERROR(--('Input| Projects'!$AT396="Yes")*_xlfn.SWITCH('Input| Overheads'!$C$50,"Direct costs",'Calc| Overheads Allocation'!H$9*V396,"Internal labour",'Calc| Overheads Allocation'!H$9*V396*'Input| Projects'!$AO396,"DNSP defined",'Calc| Overheads Allocation'!H$79*'Input| Projects'!$AW396,0),0)</f>
        <v>0</v>
      </c>
      <c r="AU396" s="172" cm="1">
        <f t="array" ref="AU396">IFERROR(--('Input| Projects'!$AT396="Yes")*_xlfn.SWITCH('Input| Overheads'!$C$50,"Direct costs",'Calc| Overheads Allocation'!I$9*W396,"Internal labour",'Calc| Overheads Allocation'!I$9*W396*'Input| Projects'!$AO396,"DNSP defined",'Calc| Overheads Allocation'!I$79*'Input| Projects'!$AW396,0),0)</f>
        <v>0</v>
      </c>
      <c r="AV396" s="175"/>
      <c r="AW396" s="172">
        <f t="shared" si="156"/>
        <v>0</v>
      </c>
      <c r="AX396" s="172">
        <f t="shared" si="157"/>
        <v>0</v>
      </c>
      <c r="AY396" s="172">
        <f t="shared" si="158"/>
        <v>0</v>
      </c>
      <c r="AZ396" s="172">
        <f t="shared" si="159"/>
        <v>0</v>
      </c>
      <c r="BA396" s="172">
        <f t="shared" si="160"/>
        <v>0</v>
      </c>
      <c r="BB396" s="172">
        <f t="shared" si="161"/>
        <v>0</v>
      </c>
      <c r="BC396" s="172">
        <f t="shared" si="162"/>
        <v>0</v>
      </c>
      <c r="BD396" s="176"/>
      <c r="BE396" s="172">
        <f t="shared" si="163"/>
        <v>0</v>
      </c>
      <c r="BF396" s="172">
        <f t="shared" si="164"/>
        <v>0</v>
      </c>
      <c r="BG396" s="172">
        <f t="shared" si="165"/>
        <v>0</v>
      </c>
      <c r="BH396" s="172">
        <f t="shared" si="166"/>
        <v>0</v>
      </c>
      <c r="BI396" s="172">
        <f t="shared" si="167"/>
        <v>0</v>
      </c>
      <c r="BJ396" s="172">
        <f t="shared" si="168"/>
        <v>0</v>
      </c>
      <c r="BK396" s="172">
        <f t="shared" si="169"/>
        <v>0</v>
      </c>
      <c r="BL396" s="176"/>
      <c r="BM396" s="172">
        <f t="shared" si="148"/>
        <v>0</v>
      </c>
      <c r="BN396" s="172">
        <f t="shared" si="149"/>
        <v>0</v>
      </c>
      <c r="BO396" s="172">
        <f t="shared" si="150"/>
        <v>0</v>
      </c>
      <c r="BP396" s="172">
        <f t="shared" si="151"/>
        <v>0</v>
      </c>
      <c r="BQ396" s="172">
        <f t="shared" si="152"/>
        <v>0</v>
      </c>
      <c r="BR396" s="172">
        <f t="shared" si="153"/>
        <v>0</v>
      </c>
      <c r="BS396" s="172">
        <f t="shared" si="154"/>
        <v>0</v>
      </c>
      <c r="BT396" s="55"/>
      <c r="BU396" s="158">
        <f>SUMIF('Input| Projects'!$BA$8:$CX$8,RIGHT(BU$9,3),'Input| Projects'!$BA396:$CX396)</f>
        <v>0</v>
      </c>
      <c r="BV396" s="158">
        <f>SUMIF('Input| Projects'!$BA$8:$CX$8,RIGHT(BV$9,3),'Input| Projects'!$BA396:$CX396)</f>
        <v>0</v>
      </c>
      <c r="BW396" s="79" t="str">
        <f t="shared" si="155"/>
        <v/>
      </c>
    </row>
    <row r="397" spans="2:75" x14ac:dyDescent="0.2">
      <c r="B397" s="123">
        <f>IFERROR('Input| Projects'!B397,"")</f>
        <v>388</v>
      </c>
      <c r="C397" s="160" t="str">
        <f>IFERROR(IF('Input| Projects'!C397="","",'Input| Projects'!C397),"")</f>
        <v/>
      </c>
      <c r="D397" s="160" t="str">
        <f>IFERROR(IF('Input| Projects'!D397="","",'Input| Projects'!D397),"")</f>
        <v/>
      </c>
      <c r="E397" s="53"/>
      <c r="F397" s="160" t="str">
        <f>IF(LEN('Input| Projects'!F397)&gt;0,'Input| Projects'!F397,"")</f>
        <v/>
      </c>
      <c r="G397" s="160" t="str">
        <f>IF(LEN('Input| Projects'!G397)&gt;0,'Input| Projects'!G397,"")</f>
        <v/>
      </c>
      <c r="H397" s="10"/>
      <c r="I397" s="194" cm="1">
        <f t="array" ref="I397">IF(LEN($F397)&gt;0,1+IFERROR(SUMPRODUCT(TRANSPOSE('Input| Projects'!$AO397:$AQ397),INDEX('Input| Escalations'!$F$27:$L$29,,MATCH(Q$9,'Input| Escalations'!$F$21:$L$21,0))),0),0)</f>
        <v>0</v>
      </c>
      <c r="J397" s="194" cm="1">
        <f t="array" ref="J397">IF(LEN($F397)&gt;0,1+IFERROR(SUMPRODUCT(TRANSPOSE('Input| Projects'!$AO397:$AQ397),INDEX('Input| Escalations'!$F$27:$L$29,,MATCH(R$9,'Input| Escalations'!$F$21:$L$21,0))),0),0)</f>
        <v>0</v>
      </c>
      <c r="K397" s="194" cm="1">
        <f t="array" ref="K397">IF(LEN($F397)&gt;0,1+IFERROR(SUMPRODUCT(TRANSPOSE('Input| Projects'!$AO397:$AQ397),INDEX('Input| Escalations'!$F$27:$L$29,,MATCH(S$9,'Input| Escalations'!$F$21:$L$21,0))),0),0)</f>
        <v>0</v>
      </c>
      <c r="L397" s="194" cm="1">
        <f t="array" ref="L397">IF(LEN($F397)&gt;0,1+IFERROR(SUMPRODUCT(TRANSPOSE('Input| Projects'!$AO397:$AQ397),INDEX('Input| Escalations'!$F$27:$L$29,,MATCH(T$9,'Input| Escalations'!$F$21:$L$21,0))),0),0)</f>
        <v>0</v>
      </c>
      <c r="M397" s="194" cm="1">
        <f t="array" ref="M397">IF(LEN($F397)&gt;0,1+IFERROR(SUMPRODUCT(TRANSPOSE('Input| Projects'!$AO397:$AQ397),INDEX('Input| Escalations'!$F$27:$L$29,,MATCH(U$9,'Input| Escalations'!$F$21:$L$21,0))),0),0)</f>
        <v>0</v>
      </c>
      <c r="N397" s="194" cm="1">
        <f t="array" ref="N397">IF(LEN($F397)&gt;0,1+IFERROR(SUMPRODUCT(TRANSPOSE('Input| Projects'!$AO397:$AQ397),INDEX('Input| Escalations'!$F$27:$L$29,,MATCH(V$9,'Input| Escalations'!$F$21:$L$21,0))),0),0)</f>
        <v>0</v>
      </c>
      <c r="O397" s="194" cm="1">
        <f t="array" ref="O397">IF(LEN($F397)&gt;0,1+IFERROR(SUMPRODUCT(TRANSPOSE('Input| Projects'!$AO397:$AQ397),INDEX('Input| Escalations'!$F$27:$L$29,,MATCH(W$9,'Input| Escalations'!$F$21:$L$21,0))),0),0)</f>
        <v>0</v>
      </c>
      <c r="P397" s="10"/>
      <c r="Q397" s="172">
        <f>IFERROR(IF(ISNUMBER(FIND("decision",'Input| Setup'!$F$6)),'Input| Projects'!Y397,'Input| Projects'!I397)*'Input| Escalations'!$I$17*I397,0)</f>
        <v>0</v>
      </c>
      <c r="R397" s="172">
        <f>IFERROR(IF(ISNUMBER(FIND("decision",'Input| Setup'!$F$6)),'Input| Projects'!Z397,'Input| Projects'!J397)*'Input| Escalations'!$I$17*J397,0)</f>
        <v>0</v>
      </c>
      <c r="S397" s="172">
        <f>IFERROR(IF(ISNUMBER(FIND("decision",'Input| Setup'!$F$6)),'Input| Projects'!AA397,'Input| Projects'!K397)*'Input| Escalations'!$I$17*K397,0)</f>
        <v>0</v>
      </c>
      <c r="T397" s="172">
        <f>IFERROR(IF(ISNUMBER(FIND("decision",'Input| Setup'!$F$6)),'Input| Projects'!AB397,'Input| Projects'!L397)*'Input| Escalations'!$I$17*L397,0)</f>
        <v>0</v>
      </c>
      <c r="U397" s="172">
        <f>IFERROR(IF(ISNUMBER(FIND("decision",'Input| Setup'!$F$6)),'Input| Projects'!AC397,'Input| Projects'!M397)*'Input| Escalations'!$I$17*M397,0)</f>
        <v>0</v>
      </c>
      <c r="V397" s="172">
        <f>IFERROR(IF(ISNUMBER(FIND("decision",'Input| Setup'!$F$6)),'Input| Projects'!AD397,'Input| Projects'!N397)*'Input| Escalations'!$I$17*N397,0)</f>
        <v>0</v>
      </c>
      <c r="W397" s="172">
        <f>IFERROR(IF(ISNUMBER(FIND("decision",'Input| Setup'!$F$6)),'Input| Projects'!AE397,'Input| Projects'!O397)*'Input| Escalations'!$I$17*O397,0)</f>
        <v>0</v>
      </c>
      <c r="X397" s="175"/>
      <c r="Y397" s="172">
        <f>IF(ISNUMBER(FIND("decision",'Input| Setup'!$F$6)),'Input| Projects'!AG397,'Input| Projects'!Q397)*I397*'Input| Escalations'!$I$17</f>
        <v>0</v>
      </c>
      <c r="Z397" s="172">
        <f>IF(ISNUMBER(FIND("decision",'Input| Setup'!$F$6)),'Input| Projects'!AH397,'Input| Projects'!R397)*J397*'Input| Escalations'!$I$17</f>
        <v>0</v>
      </c>
      <c r="AA397" s="172">
        <f>IF(ISNUMBER(FIND("decision",'Input| Setup'!$F$6)),'Input| Projects'!AI397,'Input| Projects'!S397)*K397*'Input| Escalations'!$I$17</f>
        <v>0</v>
      </c>
      <c r="AB397" s="172">
        <f>IF(ISNUMBER(FIND("decision",'Input| Setup'!$F$6)),'Input| Projects'!AJ397,'Input| Projects'!T397)*L397*'Input| Escalations'!$I$17</f>
        <v>0</v>
      </c>
      <c r="AC397" s="172">
        <f>IF(ISNUMBER(FIND("decision",'Input| Setup'!$F$6)),'Input| Projects'!AK397,'Input| Projects'!U397)*M397*'Input| Escalations'!$I$17</f>
        <v>0</v>
      </c>
      <c r="AD397" s="172">
        <f>IF(ISNUMBER(FIND("decision",'Input| Setup'!$F$6)),'Input| Projects'!AL397,'Input| Projects'!V397)*N397*'Input| Escalations'!$I$17</f>
        <v>0</v>
      </c>
      <c r="AE397" s="172">
        <f>IF(ISNUMBER(FIND("decision",'Input| Setup'!$F$6)),'Input| Projects'!AM397,'Input| Projects'!W397)*O397*'Input| Escalations'!$I$17</f>
        <v>0</v>
      </c>
      <c r="AF397" s="175"/>
      <c r="AG397" s="172" cm="1">
        <f t="array" ref="AG397">IFERROR(--('Input| Projects'!$AS397="Yes")*_xlfn.SWITCH('Input| Overheads'!$C$50,"Direct costs",'Calc| Overheads Allocation'!C$8*Q397,"Internal labour",'Calc| Overheads Allocation'!C$8*Q397*'Input| Projects'!$AO397,"DNSP defined",'Calc| Overheads Allocation'!C$78*'Input| Projects'!$AV397,0),0)</f>
        <v>0</v>
      </c>
      <c r="AH397" s="172" cm="1">
        <f t="array" ref="AH397">IFERROR(--('Input| Projects'!$AS397="Yes")*_xlfn.SWITCH('Input| Overheads'!$C$50,"Direct costs",'Calc| Overheads Allocation'!D$8*R397,"Internal labour",'Calc| Overheads Allocation'!D$8*R397*'Input| Projects'!$AO397,"DNSP defined",'Calc| Overheads Allocation'!D$78*'Input| Projects'!$AV397,0),0)</f>
        <v>0</v>
      </c>
      <c r="AI397" s="172" cm="1">
        <f t="array" ref="AI397">IFERROR(--('Input| Projects'!$AS397="Yes")*_xlfn.SWITCH('Input| Overheads'!$C$50,"Direct costs",'Calc| Overheads Allocation'!E$8*S397,"Internal labour",'Calc| Overheads Allocation'!E$8*S397*'Input| Projects'!$AO397,"DNSP defined",'Calc| Overheads Allocation'!E$78*'Input| Projects'!$AV397,0),0)</f>
        <v>0</v>
      </c>
      <c r="AJ397" s="172" cm="1">
        <f t="array" ref="AJ397">IFERROR(--('Input| Projects'!$AS397="Yes")*_xlfn.SWITCH('Input| Overheads'!$C$50,"Direct costs",'Calc| Overheads Allocation'!F$8*T397,"Internal labour",'Calc| Overheads Allocation'!F$8*T397*'Input| Projects'!$AO397,"DNSP defined",'Calc| Overheads Allocation'!F$78*'Input| Projects'!$AV397,0),0)</f>
        <v>0</v>
      </c>
      <c r="AK397" s="172" cm="1">
        <f t="array" ref="AK397">IFERROR(--('Input| Projects'!$AS397="Yes")*_xlfn.SWITCH('Input| Overheads'!$C$50,"Direct costs",'Calc| Overheads Allocation'!G$8*U397,"Internal labour",'Calc| Overheads Allocation'!G$8*U397*'Input| Projects'!$AO397,"DNSP defined",'Calc| Overheads Allocation'!G$78*'Input| Projects'!$AV397,0),0)</f>
        <v>0</v>
      </c>
      <c r="AL397" s="172" cm="1">
        <f t="array" ref="AL397">IFERROR(--('Input| Projects'!$AS397="Yes")*_xlfn.SWITCH('Input| Overheads'!$C$50,"Direct costs",'Calc| Overheads Allocation'!H$8*V397,"Internal labour",'Calc| Overheads Allocation'!H$8*V397*'Input| Projects'!$AO397,"DNSP defined",'Calc| Overheads Allocation'!H$78*'Input| Projects'!$AV397,0),0)</f>
        <v>0</v>
      </c>
      <c r="AM397" s="172" cm="1">
        <f t="array" ref="AM397">IFERROR(--('Input| Projects'!$AS397="Yes")*_xlfn.SWITCH('Input| Overheads'!$C$50,"Direct costs",'Calc| Overheads Allocation'!I$8*W397,"Internal labour",'Calc| Overheads Allocation'!I$8*W397*'Input| Projects'!$AO397,"DNSP defined",'Calc| Overheads Allocation'!I$78*'Input| Projects'!$AV397,0),0)</f>
        <v>0</v>
      </c>
      <c r="AN397" s="175"/>
      <c r="AO397" s="172" cm="1">
        <f t="array" ref="AO397">IFERROR(--('Input| Projects'!$AT397="Yes")*_xlfn.SWITCH('Input| Overheads'!$C$50,"Direct costs",'Calc| Overheads Allocation'!C$9*Q397,"Internal labour",'Calc| Overheads Allocation'!C$9*Q397*'Input| Projects'!$AO397,"DNSP defined",'Calc| Overheads Allocation'!C$79*'Input| Projects'!$AW397,0),0)</f>
        <v>0</v>
      </c>
      <c r="AP397" s="172" cm="1">
        <f t="array" ref="AP397">IFERROR(--('Input| Projects'!$AT397="Yes")*_xlfn.SWITCH('Input| Overheads'!$C$50,"Direct costs",'Calc| Overheads Allocation'!D$9*R397,"Internal labour",'Calc| Overheads Allocation'!D$9*R397*'Input| Projects'!$AO397,"DNSP defined",'Calc| Overheads Allocation'!D$79*'Input| Projects'!$AW397,0),0)</f>
        <v>0</v>
      </c>
      <c r="AQ397" s="172" cm="1">
        <f t="array" ref="AQ397">IFERROR(--('Input| Projects'!$AT397="Yes")*_xlfn.SWITCH('Input| Overheads'!$C$50,"Direct costs",'Calc| Overheads Allocation'!E$9*S397,"Internal labour",'Calc| Overheads Allocation'!E$9*S397*'Input| Projects'!$AO397,"DNSP defined",'Calc| Overheads Allocation'!E$79*'Input| Projects'!$AW397,0),0)</f>
        <v>0</v>
      </c>
      <c r="AR397" s="172" cm="1">
        <f t="array" ref="AR397">IFERROR(--('Input| Projects'!$AT397="Yes")*_xlfn.SWITCH('Input| Overheads'!$C$50,"Direct costs",'Calc| Overheads Allocation'!F$9*T397,"Internal labour",'Calc| Overheads Allocation'!F$9*T397*'Input| Projects'!$AO397,"DNSP defined",'Calc| Overheads Allocation'!F$79*'Input| Projects'!$AW397,0),0)</f>
        <v>0</v>
      </c>
      <c r="AS397" s="172" cm="1">
        <f t="array" ref="AS397">IFERROR(--('Input| Projects'!$AT397="Yes")*_xlfn.SWITCH('Input| Overheads'!$C$50,"Direct costs",'Calc| Overheads Allocation'!G$9*U397,"Internal labour",'Calc| Overheads Allocation'!G$9*U397*'Input| Projects'!$AO397,"DNSP defined",'Calc| Overheads Allocation'!G$79*'Input| Projects'!$AW397,0),0)</f>
        <v>0</v>
      </c>
      <c r="AT397" s="172" cm="1">
        <f t="array" ref="AT397">IFERROR(--('Input| Projects'!$AT397="Yes")*_xlfn.SWITCH('Input| Overheads'!$C$50,"Direct costs",'Calc| Overheads Allocation'!H$9*V397,"Internal labour",'Calc| Overheads Allocation'!H$9*V397*'Input| Projects'!$AO397,"DNSP defined",'Calc| Overheads Allocation'!H$79*'Input| Projects'!$AW397,0),0)</f>
        <v>0</v>
      </c>
      <c r="AU397" s="172" cm="1">
        <f t="array" ref="AU397">IFERROR(--('Input| Projects'!$AT397="Yes")*_xlfn.SWITCH('Input| Overheads'!$C$50,"Direct costs",'Calc| Overheads Allocation'!I$9*W397,"Internal labour",'Calc| Overheads Allocation'!I$9*W397*'Input| Projects'!$AO397,"DNSP defined",'Calc| Overheads Allocation'!I$79*'Input| Projects'!$AW397,0),0)</f>
        <v>0</v>
      </c>
      <c r="AV397" s="175"/>
      <c r="AW397" s="172">
        <f t="shared" si="156"/>
        <v>0</v>
      </c>
      <c r="AX397" s="172">
        <f t="shared" si="157"/>
        <v>0</v>
      </c>
      <c r="AY397" s="172">
        <f t="shared" si="158"/>
        <v>0</v>
      </c>
      <c r="AZ397" s="172">
        <f t="shared" si="159"/>
        <v>0</v>
      </c>
      <c r="BA397" s="172">
        <f t="shared" si="160"/>
        <v>0</v>
      </c>
      <c r="BB397" s="172">
        <f t="shared" si="161"/>
        <v>0</v>
      </c>
      <c r="BC397" s="172">
        <f t="shared" si="162"/>
        <v>0</v>
      </c>
      <c r="BD397" s="176"/>
      <c r="BE397" s="172">
        <f t="shared" si="163"/>
        <v>0</v>
      </c>
      <c r="BF397" s="172">
        <f t="shared" si="164"/>
        <v>0</v>
      </c>
      <c r="BG397" s="172">
        <f t="shared" si="165"/>
        <v>0</v>
      </c>
      <c r="BH397" s="172">
        <f t="shared" si="166"/>
        <v>0</v>
      </c>
      <c r="BI397" s="172">
        <f t="shared" si="167"/>
        <v>0</v>
      </c>
      <c r="BJ397" s="172">
        <f t="shared" si="168"/>
        <v>0</v>
      </c>
      <c r="BK397" s="172">
        <f t="shared" si="169"/>
        <v>0</v>
      </c>
      <c r="BL397" s="176"/>
      <c r="BM397" s="172">
        <f t="shared" si="148"/>
        <v>0</v>
      </c>
      <c r="BN397" s="172">
        <f t="shared" si="149"/>
        <v>0</v>
      </c>
      <c r="BO397" s="172">
        <f t="shared" si="150"/>
        <v>0</v>
      </c>
      <c r="BP397" s="172">
        <f t="shared" si="151"/>
        <v>0</v>
      </c>
      <c r="BQ397" s="172">
        <f t="shared" si="152"/>
        <v>0</v>
      </c>
      <c r="BR397" s="172">
        <f t="shared" si="153"/>
        <v>0</v>
      </c>
      <c r="BS397" s="172">
        <f t="shared" si="154"/>
        <v>0</v>
      </c>
      <c r="BT397" s="55"/>
      <c r="BU397" s="158">
        <f>SUMIF('Input| Projects'!$BA$8:$CX$8,RIGHT(BU$9,3),'Input| Projects'!$BA397:$CX397)</f>
        <v>0</v>
      </c>
      <c r="BV397" s="158">
        <f>SUMIF('Input| Projects'!$BA$8:$CX$8,RIGHT(BV$9,3),'Input| Projects'!$BA397:$CX397)</f>
        <v>0</v>
      </c>
      <c r="BW397" s="79" t="str">
        <f t="shared" si="155"/>
        <v/>
      </c>
    </row>
    <row r="398" spans="2:75" x14ac:dyDescent="0.2">
      <c r="B398" s="123">
        <f>IFERROR('Input| Projects'!B398,"")</f>
        <v>389</v>
      </c>
      <c r="C398" s="160" t="str">
        <f>IFERROR(IF('Input| Projects'!C398="","",'Input| Projects'!C398),"")</f>
        <v/>
      </c>
      <c r="D398" s="160" t="str">
        <f>IFERROR(IF('Input| Projects'!D398="","",'Input| Projects'!D398),"")</f>
        <v/>
      </c>
      <c r="E398" s="53"/>
      <c r="F398" s="160" t="str">
        <f>IF(LEN('Input| Projects'!F398)&gt;0,'Input| Projects'!F398,"")</f>
        <v/>
      </c>
      <c r="G398" s="160" t="str">
        <f>IF(LEN('Input| Projects'!G398)&gt;0,'Input| Projects'!G398,"")</f>
        <v/>
      </c>
      <c r="H398" s="10"/>
      <c r="I398" s="194" cm="1">
        <f t="array" ref="I398">IF(LEN($F398)&gt;0,1+IFERROR(SUMPRODUCT(TRANSPOSE('Input| Projects'!$AO398:$AQ398),INDEX('Input| Escalations'!$F$27:$L$29,,MATCH(Q$9,'Input| Escalations'!$F$21:$L$21,0))),0),0)</f>
        <v>0</v>
      </c>
      <c r="J398" s="194" cm="1">
        <f t="array" ref="J398">IF(LEN($F398)&gt;0,1+IFERROR(SUMPRODUCT(TRANSPOSE('Input| Projects'!$AO398:$AQ398),INDEX('Input| Escalations'!$F$27:$L$29,,MATCH(R$9,'Input| Escalations'!$F$21:$L$21,0))),0),0)</f>
        <v>0</v>
      </c>
      <c r="K398" s="194" cm="1">
        <f t="array" ref="K398">IF(LEN($F398)&gt;0,1+IFERROR(SUMPRODUCT(TRANSPOSE('Input| Projects'!$AO398:$AQ398),INDEX('Input| Escalations'!$F$27:$L$29,,MATCH(S$9,'Input| Escalations'!$F$21:$L$21,0))),0),0)</f>
        <v>0</v>
      </c>
      <c r="L398" s="194" cm="1">
        <f t="array" ref="L398">IF(LEN($F398)&gt;0,1+IFERROR(SUMPRODUCT(TRANSPOSE('Input| Projects'!$AO398:$AQ398),INDEX('Input| Escalations'!$F$27:$L$29,,MATCH(T$9,'Input| Escalations'!$F$21:$L$21,0))),0),0)</f>
        <v>0</v>
      </c>
      <c r="M398" s="194" cm="1">
        <f t="array" ref="M398">IF(LEN($F398)&gt;0,1+IFERROR(SUMPRODUCT(TRANSPOSE('Input| Projects'!$AO398:$AQ398),INDEX('Input| Escalations'!$F$27:$L$29,,MATCH(U$9,'Input| Escalations'!$F$21:$L$21,0))),0),0)</f>
        <v>0</v>
      </c>
      <c r="N398" s="194" cm="1">
        <f t="array" ref="N398">IF(LEN($F398)&gt;0,1+IFERROR(SUMPRODUCT(TRANSPOSE('Input| Projects'!$AO398:$AQ398),INDEX('Input| Escalations'!$F$27:$L$29,,MATCH(V$9,'Input| Escalations'!$F$21:$L$21,0))),0),0)</f>
        <v>0</v>
      </c>
      <c r="O398" s="194" cm="1">
        <f t="array" ref="O398">IF(LEN($F398)&gt;0,1+IFERROR(SUMPRODUCT(TRANSPOSE('Input| Projects'!$AO398:$AQ398),INDEX('Input| Escalations'!$F$27:$L$29,,MATCH(W$9,'Input| Escalations'!$F$21:$L$21,0))),0),0)</f>
        <v>0</v>
      </c>
      <c r="P398" s="10"/>
      <c r="Q398" s="172">
        <f>IFERROR(IF(ISNUMBER(FIND("decision",'Input| Setup'!$F$6)),'Input| Projects'!Y398,'Input| Projects'!I398)*'Input| Escalations'!$I$17*I398,0)</f>
        <v>0</v>
      </c>
      <c r="R398" s="172">
        <f>IFERROR(IF(ISNUMBER(FIND("decision",'Input| Setup'!$F$6)),'Input| Projects'!Z398,'Input| Projects'!J398)*'Input| Escalations'!$I$17*J398,0)</f>
        <v>0</v>
      </c>
      <c r="S398" s="172">
        <f>IFERROR(IF(ISNUMBER(FIND("decision",'Input| Setup'!$F$6)),'Input| Projects'!AA398,'Input| Projects'!K398)*'Input| Escalations'!$I$17*K398,0)</f>
        <v>0</v>
      </c>
      <c r="T398" s="172">
        <f>IFERROR(IF(ISNUMBER(FIND("decision",'Input| Setup'!$F$6)),'Input| Projects'!AB398,'Input| Projects'!L398)*'Input| Escalations'!$I$17*L398,0)</f>
        <v>0</v>
      </c>
      <c r="U398" s="172">
        <f>IFERROR(IF(ISNUMBER(FIND("decision",'Input| Setup'!$F$6)),'Input| Projects'!AC398,'Input| Projects'!M398)*'Input| Escalations'!$I$17*M398,0)</f>
        <v>0</v>
      </c>
      <c r="V398" s="172">
        <f>IFERROR(IF(ISNUMBER(FIND("decision",'Input| Setup'!$F$6)),'Input| Projects'!AD398,'Input| Projects'!N398)*'Input| Escalations'!$I$17*N398,0)</f>
        <v>0</v>
      </c>
      <c r="W398" s="172">
        <f>IFERROR(IF(ISNUMBER(FIND("decision",'Input| Setup'!$F$6)),'Input| Projects'!AE398,'Input| Projects'!O398)*'Input| Escalations'!$I$17*O398,0)</f>
        <v>0</v>
      </c>
      <c r="X398" s="175"/>
      <c r="Y398" s="172">
        <f>IF(ISNUMBER(FIND("decision",'Input| Setup'!$F$6)),'Input| Projects'!AG398,'Input| Projects'!Q398)*I398*'Input| Escalations'!$I$17</f>
        <v>0</v>
      </c>
      <c r="Z398" s="172">
        <f>IF(ISNUMBER(FIND("decision",'Input| Setup'!$F$6)),'Input| Projects'!AH398,'Input| Projects'!R398)*J398*'Input| Escalations'!$I$17</f>
        <v>0</v>
      </c>
      <c r="AA398" s="172">
        <f>IF(ISNUMBER(FIND("decision",'Input| Setup'!$F$6)),'Input| Projects'!AI398,'Input| Projects'!S398)*K398*'Input| Escalations'!$I$17</f>
        <v>0</v>
      </c>
      <c r="AB398" s="172">
        <f>IF(ISNUMBER(FIND("decision",'Input| Setup'!$F$6)),'Input| Projects'!AJ398,'Input| Projects'!T398)*L398*'Input| Escalations'!$I$17</f>
        <v>0</v>
      </c>
      <c r="AC398" s="172">
        <f>IF(ISNUMBER(FIND("decision",'Input| Setup'!$F$6)),'Input| Projects'!AK398,'Input| Projects'!U398)*M398*'Input| Escalations'!$I$17</f>
        <v>0</v>
      </c>
      <c r="AD398" s="172">
        <f>IF(ISNUMBER(FIND("decision",'Input| Setup'!$F$6)),'Input| Projects'!AL398,'Input| Projects'!V398)*N398*'Input| Escalations'!$I$17</f>
        <v>0</v>
      </c>
      <c r="AE398" s="172">
        <f>IF(ISNUMBER(FIND("decision",'Input| Setup'!$F$6)),'Input| Projects'!AM398,'Input| Projects'!W398)*O398*'Input| Escalations'!$I$17</f>
        <v>0</v>
      </c>
      <c r="AF398" s="175"/>
      <c r="AG398" s="172" cm="1">
        <f t="array" ref="AG398">IFERROR(--('Input| Projects'!$AS398="Yes")*_xlfn.SWITCH('Input| Overheads'!$C$50,"Direct costs",'Calc| Overheads Allocation'!C$8*Q398,"Internal labour",'Calc| Overheads Allocation'!C$8*Q398*'Input| Projects'!$AO398,"DNSP defined",'Calc| Overheads Allocation'!C$78*'Input| Projects'!$AV398,0),0)</f>
        <v>0</v>
      </c>
      <c r="AH398" s="172" cm="1">
        <f t="array" ref="AH398">IFERROR(--('Input| Projects'!$AS398="Yes")*_xlfn.SWITCH('Input| Overheads'!$C$50,"Direct costs",'Calc| Overheads Allocation'!D$8*R398,"Internal labour",'Calc| Overheads Allocation'!D$8*R398*'Input| Projects'!$AO398,"DNSP defined",'Calc| Overheads Allocation'!D$78*'Input| Projects'!$AV398,0),0)</f>
        <v>0</v>
      </c>
      <c r="AI398" s="172" cm="1">
        <f t="array" ref="AI398">IFERROR(--('Input| Projects'!$AS398="Yes")*_xlfn.SWITCH('Input| Overheads'!$C$50,"Direct costs",'Calc| Overheads Allocation'!E$8*S398,"Internal labour",'Calc| Overheads Allocation'!E$8*S398*'Input| Projects'!$AO398,"DNSP defined",'Calc| Overheads Allocation'!E$78*'Input| Projects'!$AV398,0),0)</f>
        <v>0</v>
      </c>
      <c r="AJ398" s="172" cm="1">
        <f t="array" ref="AJ398">IFERROR(--('Input| Projects'!$AS398="Yes")*_xlfn.SWITCH('Input| Overheads'!$C$50,"Direct costs",'Calc| Overheads Allocation'!F$8*T398,"Internal labour",'Calc| Overheads Allocation'!F$8*T398*'Input| Projects'!$AO398,"DNSP defined",'Calc| Overheads Allocation'!F$78*'Input| Projects'!$AV398,0),0)</f>
        <v>0</v>
      </c>
      <c r="AK398" s="172" cm="1">
        <f t="array" ref="AK398">IFERROR(--('Input| Projects'!$AS398="Yes")*_xlfn.SWITCH('Input| Overheads'!$C$50,"Direct costs",'Calc| Overheads Allocation'!G$8*U398,"Internal labour",'Calc| Overheads Allocation'!G$8*U398*'Input| Projects'!$AO398,"DNSP defined",'Calc| Overheads Allocation'!G$78*'Input| Projects'!$AV398,0),0)</f>
        <v>0</v>
      </c>
      <c r="AL398" s="172" cm="1">
        <f t="array" ref="AL398">IFERROR(--('Input| Projects'!$AS398="Yes")*_xlfn.SWITCH('Input| Overheads'!$C$50,"Direct costs",'Calc| Overheads Allocation'!H$8*V398,"Internal labour",'Calc| Overheads Allocation'!H$8*V398*'Input| Projects'!$AO398,"DNSP defined",'Calc| Overheads Allocation'!H$78*'Input| Projects'!$AV398,0),0)</f>
        <v>0</v>
      </c>
      <c r="AM398" s="172" cm="1">
        <f t="array" ref="AM398">IFERROR(--('Input| Projects'!$AS398="Yes")*_xlfn.SWITCH('Input| Overheads'!$C$50,"Direct costs",'Calc| Overheads Allocation'!I$8*W398,"Internal labour",'Calc| Overheads Allocation'!I$8*W398*'Input| Projects'!$AO398,"DNSP defined",'Calc| Overheads Allocation'!I$78*'Input| Projects'!$AV398,0),0)</f>
        <v>0</v>
      </c>
      <c r="AN398" s="175"/>
      <c r="AO398" s="172" cm="1">
        <f t="array" ref="AO398">IFERROR(--('Input| Projects'!$AT398="Yes")*_xlfn.SWITCH('Input| Overheads'!$C$50,"Direct costs",'Calc| Overheads Allocation'!C$9*Q398,"Internal labour",'Calc| Overheads Allocation'!C$9*Q398*'Input| Projects'!$AO398,"DNSP defined",'Calc| Overheads Allocation'!C$79*'Input| Projects'!$AW398,0),0)</f>
        <v>0</v>
      </c>
      <c r="AP398" s="172" cm="1">
        <f t="array" ref="AP398">IFERROR(--('Input| Projects'!$AT398="Yes")*_xlfn.SWITCH('Input| Overheads'!$C$50,"Direct costs",'Calc| Overheads Allocation'!D$9*R398,"Internal labour",'Calc| Overheads Allocation'!D$9*R398*'Input| Projects'!$AO398,"DNSP defined",'Calc| Overheads Allocation'!D$79*'Input| Projects'!$AW398,0),0)</f>
        <v>0</v>
      </c>
      <c r="AQ398" s="172" cm="1">
        <f t="array" ref="AQ398">IFERROR(--('Input| Projects'!$AT398="Yes")*_xlfn.SWITCH('Input| Overheads'!$C$50,"Direct costs",'Calc| Overheads Allocation'!E$9*S398,"Internal labour",'Calc| Overheads Allocation'!E$9*S398*'Input| Projects'!$AO398,"DNSP defined",'Calc| Overheads Allocation'!E$79*'Input| Projects'!$AW398,0),0)</f>
        <v>0</v>
      </c>
      <c r="AR398" s="172" cm="1">
        <f t="array" ref="AR398">IFERROR(--('Input| Projects'!$AT398="Yes")*_xlfn.SWITCH('Input| Overheads'!$C$50,"Direct costs",'Calc| Overheads Allocation'!F$9*T398,"Internal labour",'Calc| Overheads Allocation'!F$9*T398*'Input| Projects'!$AO398,"DNSP defined",'Calc| Overheads Allocation'!F$79*'Input| Projects'!$AW398,0),0)</f>
        <v>0</v>
      </c>
      <c r="AS398" s="172" cm="1">
        <f t="array" ref="AS398">IFERROR(--('Input| Projects'!$AT398="Yes")*_xlfn.SWITCH('Input| Overheads'!$C$50,"Direct costs",'Calc| Overheads Allocation'!G$9*U398,"Internal labour",'Calc| Overheads Allocation'!G$9*U398*'Input| Projects'!$AO398,"DNSP defined",'Calc| Overheads Allocation'!G$79*'Input| Projects'!$AW398,0),0)</f>
        <v>0</v>
      </c>
      <c r="AT398" s="172" cm="1">
        <f t="array" ref="AT398">IFERROR(--('Input| Projects'!$AT398="Yes")*_xlfn.SWITCH('Input| Overheads'!$C$50,"Direct costs",'Calc| Overheads Allocation'!H$9*V398,"Internal labour",'Calc| Overheads Allocation'!H$9*V398*'Input| Projects'!$AO398,"DNSP defined",'Calc| Overheads Allocation'!H$79*'Input| Projects'!$AW398,0),0)</f>
        <v>0</v>
      </c>
      <c r="AU398" s="172" cm="1">
        <f t="array" ref="AU398">IFERROR(--('Input| Projects'!$AT398="Yes")*_xlfn.SWITCH('Input| Overheads'!$C$50,"Direct costs",'Calc| Overheads Allocation'!I$9*W398,"Internal labour",'Calc| Overheads Allocation'!I$9*W398*'Input| Projects'!$AO398,"DNSP defined",'Calc| Overheads Allocation'!I$79*'Input| Projects'!$AW398,0),0)</f>
        <v>0</v>
      </c>
      <c r="AV398" s="175"/>
      <c r="AW398" s="172">
        <f t="shared" si="156"/>
        <v>0</v>
      </c>
      <c r="AX398" s="172">
        <f t="shared" si="157"/>
        <v>0</v>
      </c>
      <c r="AY398" s="172">
        <f t="shared" si="158"/>
        <v>0</v>
      </c>
      <c r="AZ398" s="172">
        <f t="shared" si="159"/>
        <v>0</v>
      </c>
      <c r="BA398" s="172">
        <f t="shared" si="160"/>
        <v>0</v>
      </c>
      <c r="BB398" s="172">
        <f t="shared" si="161"/>
        <v>0</v>
      </c>
      <c r="BC398" s="172">
        <f t="shared" si="162"/>
        <v>0</v>
      </c>
      <c r="BD398" s="176"/>
      <c r="BE398" s="172">
        <f t="shared" si="163"/>
        <v>0</v>
      </c>
      <c r="BF398" s="172">
        <f t="shared" si="164"/>
        <v>0</v>
      </c>
      <c r="BG398" s="172">
        <f t="shared" si="165"/>
        <v>0</v>
      </c>
      <c r="BH398" s="172">
        <f t="shared" si="166"/>
        <v>0</v>
      </c>
      <c r="BI398" s="172">
        <f t="shared" si="167"/>
        <v>0</v>
      </c>
      <c r="BJ398" s="172">
        <f t="shared" si="168"/>
        <v>0</v>
      </c>
      <c r="BK398" s="172">
        <f t="shared" si="169"/>
        <v>0</v>
      </c>
      <c r="BL398" s="176"/>
      <c r="BM398" s="172">
        <f t="shared" si="148"/>
        <v>0</v>
      </c>
      <c r="BN398" s="172">
        <f t="shared" si="149"/>
        <v>0</v>
      </c>
      <c r="BO398" s="172">
        <f t="shared" si="150"/>
        <v>0</v>
      </c>
      <c r="BP398" s="172">
        <f t="shared" si="151"/>
        <v>0</v>
      </c>
      <c r="BQ398" s="172">
        <f t="shared" si="152"/>
        <v>0</v>
      </c>
      <c r="BR398" s="172">
        <f t="shared" si="153"/>
        <v>0</v>
      </c>
      <c r="BS398" s="172">
        <f t="shared" si="154"/>
        <v>0</v>
      </c>
      <c r="BT398" s="55"/>
      <c r="BU398" s="158">
        <f>SUMIF('Input| Projects'!$BA$8:$CX$8,RIGHT(BU$9,3),'Input| Projects'!$BA398:$CX398)</f>
        <v>0</v>
      </c>
      <c r="BV398" s="158">
        <f>SUMIF('Input| Projects'!$BA$8:$CX$8,RIGHT(BV$9,3),'Input| Projects'!$BA398:$CX398)</f>
        <v>0</v>
      </c>
      <c r="BW398" s="79" t="str">
        <f t="shared" si="155"/>
        <v/>
      </c>
    </row>
    <row r="399" spans="2:75" x14ac:dyDescent="0.2">
      <c r="B399" s="123">
        <f>IFERROR('Input| Projects'!B399,"")</f>
        <v>390</v>
      </c>
      <c r="C399" s="160" t="str">
        <f>IFERROR(IF('Input| Projects'!C399="","",'Input| Projects'!C399),"")</f>
        <v/>
      </c>
      <c r="D399" s="160" t="str">
        <f>IFERROR(IF('Input| Projects'!D399="","",'Input| Projects'!D399),"")</f>
        <v/>
      </c>
      <c r="E399" s="53"/>
      <c r="F399" s="160" t="str">
        <f>IF(LEN('Input| Projects'!F399)&gt;0,'Input| Projects'!F399,"")</f>
        <v/>
      </c>
      <c r="G399" s="160" t="str">
        <f>IF(LEN('Input| Projects'!G399)&gt;0,'Input| Projects'!G399,"")</f>
        <v/>
      </c>
      <c r="H399" s="10"/>
      <c r="I399" s="194" cm="1">
        <f t="array" ref="I399">IF(LEN($F399)&gt;0,1+IFERROR(SUMPRODUCT(TRANSPOSE('Input| Projects'!$AO399:$AQ399),INDEX('Input| Escalations'!$F$27:$L$29,,MATCH(Q$9,'Input| Escalations'!$F$21:$L$21,0))),0),0)</f>
        <v>0</v>
      </c>
      <c r="J399" s="194" cm="1">
        <f t="array" ref="J399">IF(LEN($F399)&gt;0,1+IFERROR(SUMPRODUCT(TRANSPOSE('Input| Projects'!$AO399:$AQ399),INDEX('Input| Escalations'!$F$27:$L$29,,MATCH(R$9,'Input| Escalations'!$F$21:$L$21,0))),0),0)</f>
        <v>0</v>
      </c>
      <c r="K399" s="194" cm="1">
        <f t="array" ref="K399">IF(LEN($F399)&gt;0,1+IFERROR(SUMPRODUCT(TRANSPOSE('Input| Projects'!$AO399:$AQ399),INDEX('Input| Escalations'!$F$27:$L$29,,MATCH(S$9,'Input| Escalations'!$F$21:$L$21,0))),0),0)</f>
        <v>0</v>
      </c>
      <c r="L399" s="194" cm="1">
        <f t="array" ref="L399">IF(LEN($F399)&gt;0,1+IFERROR(SUMPRODUCT(TRANSPOSE('Input| Projects'!$AO399:$AQ399),INDEX('Input| Escalations'!$F$27:$L$29,,MATCH(T$9,'Input| Escalations'!$F$21:$L$21,0))),0),0)</f>
        <v>0</v>
      </c>
      <c r="M399" s="194" cm="1">
        <f t="array" ref="M399">IF(LEN($F399)&gt;0,1+IFERROR(SUMPRODUCT(TRANSPOSE('Input| Projects'!$AO399:$AQ399),INDEX('Input| Escalations'!$F$27:$L$29,,MATCH(U$9,'Input| Escalations'!$F$21:$L$21,0))),0),0)</f>
        <v>0</v>
      </c>
      <c r="N399" s="194" cm="1">
        <f t="array" ref="N399">IF(LEN($F399)&gt;0,1+IFERROR(SUMPRODUCT(TRANSPOSE('Input| Projects'!$AO399:$AQ399),INDEX('Input| Escalations'!$F$27:$L$29,,MATCH(V$9,'Input| Escalations'!$F$21:$L$21,0))),0),0)</f>
        <v>0</v>
      </c>
      <c r="O399" s="194" cm="1">
        <f t="array" ref="O399">IF(LEN($F399)&gt;0,1+IFERROR(SUMPRODUCT(TRANSPOSE('Input| Projects'!$AO399:$AQ399),INDEX('Input| Escalations'!$F$27:$L$29,,MATCH(W$9,'Input| Escalations'!$F$21:$L$21,0))),0),0)</f>
        <v>0</v>
      </c>
      <c r="P399" s="10"/>
      <c r="Q399" s="172">
        <f>IFERROR(IF(ISNUMBER(FIND("decision",'Input| Setup'!$F$6)),'Input| Projects'!Y399,'Input| Projects'!I399)*'Input| Escalations'!$I$17*I399,0)</f>
        <v>0</v>
      </c>
      <c r="R399" s="172">
        <f>IFERROR(IF(ISNUMBER(FIND("decision",'Input| Setup'!$F$6)),'Input| Projects'!Z399,'Input| Projects'!J399)*'Input| Escalations'!$I$17*J399,0)</f>
        <v>0</v>
      </c>
      <c r="S399" s="172">
        <f>IFERROR(IF(ISNUMBER(FIND("decision",'Input| Setup'!$F$6)),'Input| Projects'!AA399,'Input| Projects'!K399)*'Input| Escalations'!$I$17*K399,0)</f>
        <v>0</v>
      </c>
      <c r="T399" s="172">
        <f>IFERROR(IF(ISNUMBER(FIND("decision",'Input| Setup'!$F$6)),'Input| Projects'!AB399,'Input| Projects'!L399)*'Input| Escalations'!$I$17*L399,0)</f>
        <v>0</v>
      </c>
      <c r="U399" s="172">
        <f>IFERROR(IF(ISNUMBER(FIND("decision",'Input| Setup'!$F$6)),'Input| Projects'!AC399,'Input| Projects'!M399)*'Input| Escalations'!$I$17*M399,0)</f>
        <v>0</v>
      </c>
      <c r="V399" s="172">
        <f>IFERROR(IF(ISNUMBER(FIND("decision",'Input| Setup'!$F$6)),'Input| Projects'!AD399,'Input| Projects'!N399)*'Input| Escalations'!$I$17*N399,0)</f>
        <v>0</v>
      </c>
      <c r="W399" s="172">
        <f>IFERROR(IF(ISNUMBER(FIND("decision",'Input| Setup'!$F$6)),'Input| Projects'!AE399,'Input| Projects'!O399)*'Input| Escalations'!$I$17*O399,0)</f>
        <v>0</v>
      </c>
      <c r="X399" s="175"/>
      <c r="Y399" s="172">
        <f>IF(ISNUMBER(FIND("decision",'Input| Setup'!$F$6)),'Input| Projects'!AG399,'Input| Projects'!Q399)*I399*'Input| Escalations'!$I$17</f>
        <v>0</v>
      </c>
      <c r="Z399" s="172">
        <f>IF(ISNUMBER(FIND("decision",'Input| Setup'!$F$6)),'Input| Projects'!AH399,'Input| Projects'!R399)*J399*'Input| Escalations'!$I$17</f>
        <v>0</v>
      </c>
      <c r="AA399" s="172">
        <f>IF(ISNUMBER(FIND("decision",'Input| Setup'!$F$6)),'Input| Projects'!AI399,'Input| Projects'!S399)*K399*'Input| Escalations'!$I$17</f>
        <v>0</v>
      </c>
      <c r="AB399" s="172">
        <f>IF(ISNUMBER(FIND("decision",'Input| Setup'!$F$6)),'Input| Projects'!AJ399,'Input| Projects'!T399)*L399*'Input| Escalations'!$I$17</f>
        <v>0</v>
      </c>
      <c r="AC399" s="172">
        <f>IF(ISNUMBER(FIND("decision",'Input| Setup'!$F$6)),'Input| Projects'!AK399,'Input| Projects'!U399)*M399*'Input| Escalations'!$I$17</f>
        <v>0</v>
      </c>
      <c r="AD399" s="172">
        <f>IF(ISNUMBER(FIND("decision",'Input| Setup'!$F$6)),'Input| Projects'!AL399,'Input| Projects'!V399)*N399*'Input| Escalations'!$I$17</f>
        <v>0</v>
      </c>
      <c r="AE399" s="172">
        <f>IF(ISNUMBER(FIND("decision",'Input| Setup'!$F$6)),'Input| Projects'!AM399,'Input| Projects'!W399)*O399*'Input| Escalations'!$I$17</f>
        <v>0</v>
      </c>
      <c r="AF399" s="175"/>
      <c r="AG399" s="172" cm="1">
        <f t="array" ref="AG399">IFERROR(--('Input| Projects'!$AS399="Yes")*_xlfn.SWITCH('Input| Overheads'!$C$50,"Direct costs",'Calc| Overheads Allocation'!C$8*Q399,"Internal labour",'Calc| Overheads Allocation'!C$8*Q399*'Input| Projects'!$AO399,"DNSP defined",'Calc| Overheads Allocation'!C$78*'Input| Projects'!$AV399,0),0)</f>
        <v>0</v>
      </c>
      <c r="AH399" s="172" cm="1">
        <f t="array" ref="AH399">IFERROR(--('Input| Projects'!$AS399="Yes")*_xlfn.SWITCH('Input| Overheads'!$C$50,"Direct costs",'Calc| Overheads Allocation'!D$8*R399,"Internal labour",'Calc| Overheads Allocation'!D$8*R399*'Input| Projects'!$AO399,"DNSP defined",'Calc| Overheads Allocation'!D$78*'Input| Projects'!$AV399,0),0)</f>
        <v>0</v>
      </c>
      <c r="AI399" s="172" cm="1">
        <f t="array" ref="AI399">IFERROR(--('Input| Projects'!$AS399="Yes")*_xlfn.SWITCH('Input| Overheads'!$C$50,"Direct costs",'Calc| Overheads Allocation'!E$8*S399,"Internal labour",'Calc| Overheads Allocation'!E$8*S399*'Input| Projects'!$AO399,"DNSP defined",'Calc| Overheads Allocation'!E$78*'Input| Projects'!$AV399,0),0)</f>
        <v>0</v>
      </c>
      <c r="AJ399" s="172" cm="1">
        <f t="array" ref="AJ399">IFERROR(--('Input| Projects'!$AS399="Yes")*_xlfn.SWITCH('Input| Overheads'!$C$50,"Direct costs",'Calc| Overheads Allocation'!F$8*T399,"Internal labour",'Calc| Overheads Allocation'!F$8*T399*'Input| Projects'!$AO399,"DNSP defined",'Calc| Overheads Allocation'!F$78*'Input| Projects'!$AV399,0),0)</f>
        <v>0</v>
      </c>
      <c r="AK399" s="172" cm="1">
        <f t="array" ref="AK399">IFERROR(--('Input| Projects'!$AS399="Yes")*_xlfn.SWITCH('Input| Overheads'!$C$50,"Direct costs",'Calc| Overheads Allocation'!G$8*U399,"Internal labour",'Calc| Overheads Allocation'!G$8*U399*'Input| Projects'!$AO399,"DNSP defined",'Calc| Overheads Allocation'!G$78*'Input| Projects'!$AV399,0),0)</f>
        <v>0</v>
      </c>
      <c r="AL399" s="172" cm="1">
        <f t="array" ref="AL399">IFERROR(--('Input| Projects'!$AS399="Yes")*_xlfn.SWITCH('Input| Overheads'!$C$50,"Direct costs",'Calc| Overheads Allocation'!H$8*V399,"Internal labour",'Calc| Overheads Allocation'!H$8*V399*'Input| Projects'!$AO399,"DNSP defined",'Calc| Overheads Allocation'!H$78*'Input| Projects'!$AV399,0),0)</f>
        <v>0</v>
      </c>
      <c r="AM399" s="172" cm="1">
        <f t="array" ref="AM399">IFERROR(--('Input| Projects'!$AS399="Yes")*_xlfn.SWITCH('Input| Overheads'!$C$50,"Direct costs",'Calc| Overheads Allocation'!I$8*W399,"Internal labour",'Calc| Overheads Allocation'!I$8*W399*'Input| Projects'!$AO399,"DNSP defined",'Calc| Overheads Allocation'!I$78*'Input| Projects'!$AV399,0),0)</f>
        <v>0</v>
      </c>
      <c r="AN399" s="175"/>
      <c r="AO399" s="172" cm="1">
        <f t="array" ref="AO399">IFERROR(--('Input| Projects'!$AT399="Yes")*_xlfn.SWITCH('Input| Overheads'!$C$50,"Direct costs",'Calc| Overheads Allocation'!C$9*Q399,"Internal labour",'Calc| Overheads Allocation'!C$9*Q399*'Input| Projects'!$AO399,"DNSP defined",'Calc| Overheads Allocation'!C$79*'Input| Projects'!$AW399,0),0)</f>
        <v>0</v>
      </c>
      <c r="AP399" s="172" cm="1">
        <f t="array" ref="AP399">IFERROR(--('Input| Projects'!$AT399="Yes")*_xlfn.SWITCH('Input| Overheads'!$C$50,"Direct costs",'Calc| Overheads Allocation'!D$9*R399,"Internal labour",'Calc| Overheads Allocation'!D$9*R399*'Input| Projects'!$AO399,"DNSP defined",'Calc| Overheads Allocation'!D$79*'Input| Projects'!$AW399,0),0)</f>
        <v>0</v>
      </c>
      <c r="AQ399" s="172" cm="1">
        <f t="array" ref="AQ399">IFERROR(--('Input| Projects'!$AT399="Yes")*_xlfn.SWITCH('Input| Overheads'!$C$50,"Direct costs",'Calc| Overheads Allocation'!E$9*S399,"Internal labour",'Calc| Overheads Allocation'!E$9*S399*'Input| Projects'!$AO399,"DNSP defined",'Calc| Overheads Allocation'!E$79*'Input| Projects'!$AW399,0),0)</f>
        <v>0</v>
      </c>
      <c r="AR399" s="172" cm="1">
        <f t="array" ref="AR399">IFERROR(--('Input| Projects'!$AT399="Yes")*_xlfn.SWITCH('Input| Overheads'!$C$50,"Direct costs",'Calc| Overheads Allocation'!F$9*T399,"Internal labour",'Calc| Overheads Allocation'!F$9*T399*'Input| Projects'!$AO399,"DNSP defined",'Calc| Overheads Allocation'!F$79*'Input| Projects'!$AW399,0),0)</f>
        <v>0</v>
      </c>
      <c r="AS399" s="172" cm="1">
        <f t="array" ref="AS399">IFERROR(--('Input| Projects'!$AT399="Yes")*_xlfn.SWITCH('Input| Overheads'!$C$50,"Direct costs",'Calc| Overheads Allocation'!G$9*U399,"Internal labour",'Calc| Overheads Allocation'!G$9*U399*'Input| Projects'!$AO399,"DNSP defined",'Calc| Overheads Allocation'!G$79*'Input| Projects'!$AW399,0),0)</f>
        <v>0</v>
      </c>
      <c r="AT399" s="172" cm="1">
        <f t="array" ref="AT399">IFERROR(--('Input| Projects'!$AT399="Yes")*_xlfn.SWITCH('Input| Overheads'!$C$50,"Direct costs",'Calc| Overheads Allocation'!H$9*V399,"Internal labour",'Calc| Overheads Allocation'!H$9*V399*'Input| Projects'!$AO399,"DNSP defined",'Calc| Overheads Allocation'!H$79*'Input| Projects'!$AW399,0),0)</f>
        <v>0</v>
      </c>
      <c r="AU399" s="172" cm="1">
        <f t="array" ref="AU399">IFERROR(--('Input| Projects'!$AT399="Yes")*_xlfn.SWITCH('Input| Overheads'!$C$50,"Direct costs",'Calc| Overheads Allocation'!I$9*W399,"Internal labour",'Calc| Overheads Allocation'!I$9*W399*'Input| Projects'!$AO399,"DNSP defined",'Calc| Overheads Allocation'!I$79*'Input| Projects'!$AW399,0),0)</f>
        <v>0</v>
      </c>
      <c r="AV399" s="175"/>
      <c r="AW399" s="172">
        <f t="shared" si="156"/>
        <v>0</v>
      </c>
      <c r="AX399" s="172">
        <f t="shared" si="157"/>
        <v>0</v>
      </c>
      <c r="AY399" s="172">
        <f t="shared" si="158"/>
        <v>0</v>
      </c>
      <c r="AZ399" s="172">
        <f t="shared" si="159"/>
        <v>0</v>
      </c>
      <c r="BA399" s="172">
        <f t="shared" si="160"/>
        <v>0</v>
      </c>
      <c r="BB399" s="172">
        <f t="shared" si="161"/>
        <v>0</v>
      </c>
      <c r="BC399" s="172">
        <f t="shared" si="162"/>
        <v>0</v>
      </c>
      <c r="BD399" s="176"/>
      <c r="BE399" s="172">
        <f t="shared" si="163"/>
        <v>0</v>
      </c>
      <c r="BF399" s="172">
        <f t="shared" si="164"/>
        <v>0</v>
      </c>
      <c r="BG399" s="172">
        <f t="shared" si="165"/>
        <v>0</v>
      </c>
      <c r="BH399" s="172">
        <f t="shared" si="166"/>
        <v>0</v>
      </c>
      <c r="BI399" s="172">
        <f t="shared" si="167"/>
        <v>0</v>
      </c>
      <c r="BJ399" s="172">
        <f t="shared" si="168"/>
        <v>0</v>
      </c>
      <c r="BK399" s="172">
        <f t="shared" si="169"/>
        <v>0</v>
      </c>
      <c r="BL399" s="176"/>
      <c r="BM399" s="172">
        <f t="shared" si="148"/>
        <v>0</v>
      </c>
      <c r="BN399" s="172">
        <f t="shared" si="149"/>
        <v>0</v>
      </c>
      <c r="BO399" s="172">
        <f t="shared" si="150"/>
        <v>0</v>
      </c>
      <c r="BP399" s="172">
        <f t="shared" si="151"/>
        <v>0</v>
      </c>
      <c r="BQ399" s="172">
        <f t="shared" si="152"/>
        <v>0</v>
      </c>
      <c r="BR399" s="172">
        <f t="shared" si="153"/>
        <v>0</v>
      </c>
      <c r="BS399" s="172">
        <f t="shared" si="154"/>
        <v>0</v>
      </c>
      <c r="BT399" s="55"/>
      <c r="BU399" s="158">
        <f>SUMIF('Input| Projects'!$BA$8:$CX$8,RIGHT(BU$9,3),'Input| Projects'!$BA399:$CX399)</f>
        <v>0</v>
      </c>
      <c r="BV399" s="158">
        <f>SUMIF('Input| Projects'!$BA$8:$CX$8,RIGHT(BV$9,3),'Input| Projects'!$BA399:$CX399)</f>
        <v>0</v>
      </c>
      <c r="BW399" s="79" t="str">
        <f t="shared" si="155"/>
        <v/>
      </c>
    </row>
    <row r="400" spans="2:75" x14ac:dyDescent="0.2">
      <c r="B400" s="123">
        <f>IFERROR('Input| Projects'!B400,"")</f>
        <v>391</v>
      </c>
      <c r="C400" s="160" t="str">
        <f>IFERROR(IF('Input| Projects'!C400="","",'Input| Projects'!C400),"")</f>
        <v/>
      </c>
      <c r="D400" s="160" t="str">
        <f>IFERROR(IF('Input| Projects'!D400="","",'Input| Projects'!D400),"")</f>
        <v/>
      </c>
      <c r="E400" s="53"/>
      <c r="F400" s="160" t="str">
        <f>IF(LEN('Input| Projects'!F400)&gt;0,'Input| Projects'!F400,"")</f>
        <v/>
      </c>
      <c r="G400" s="160" t="str">
        <f>IF(LEN('Input| Projects'!G400)&gt;0,'Input| Projects'!G400,"")</f>
        <v/>
      </c>
      <c r="H400" s="10"/>
      <c r="I400" s="194" cm="1">
        <f t="array" ref="I400">IF(LEN($F400)&gt;0,1+IFERROR(SUMPRODUCT(TRANSPOSE('Input| Projects'!$AO400:$AQ400),INDEX('Input| Escalations'!$F$27:$L$29,,MATCH(Q$9,'Input| Escalations'!$F$21:$L$21,0))),0),0)</f>
        <v>0</v>
      </c>
      <c r="J400" s="194" cm="1">
        <f t="array" ref="J400">IF(LEN($F400)&gt;0,1+IFERROR(SUMPRODUCT(TRANSPOSE('Input| Projects'!$AO400:$AQ400),INDEX('Input| Escalations'!$F$27:$L$29,,MATCH(R$9,'Input| Escalations'!$F$21:$L$21,0))),0),0)</f>
        <v>0</v>
      </c>
      <c r="K400" s="194" cm="1">
        <f t="array" ref="K400">IF(LEN($F400)&gt;0,1+IFERROR(SUMPRODUCT(TRANSPOSE('Input| Projects'!$AO400:$AQ400),INDEX('Input| Escalations'!$F$27:$L$29,,MATCH(S$9,'Input| Escalations'!$F$21:$L$21,0))),0),0)</f>
        <v>0</v>
      </c>
      <c r="L400" s="194" cm="1">
        <f t="array" ref="L400">IF(LEN($F400)&gt;0,1+IFERROR(SUMPRODUCT(TRANSPOSE('Input| Projects'!$AO400:$AQ400),INDEX('Input| Escalations'!$F$27:$L$29,,MATCH(T$9,'Input| Escalations'!$F$21:$L$21,0))),0),0)</f>
        <v>0</v>
      </c>
      <c r="M400" s="194" cm="1">
        <f t="array" ref="M400">IF(LEN($F400)&gt;0,1+IFERROR(SUMPRODUCT(TRANSPOSE('Input| Projects'!$AO400:$AQ400),INDEX('Input| Escalations'!$F$27:$L$29,,MATCH(U$9,'Input| Escalations'!$F$21:$L$21,0))),0),0)</f>
        <v>0</v>
      </c>
      <c r="N400" s="194" cm="1">
        <f t="array" ref="N400">IF(LEN($F400)&gt;0,1+IFERROR(SUMPRODUCT(TRANSPOSE('Input| Projects'!$AO400:$AQ400),INDEX('Input| Escalations'!$F$27:$L$29,,MATCH(V$9,'Input| Escalations'!$F$21:$L$21,0))),0),0)</f>
        <v>0</v>
      </c>
      <c r="O400" s="194" cm="1">
        <f t="array" ref="O400">IF(LEN($F400)&gt;0,1+IFERROR(SUMPRODUCT(TRANSPOSE('Input| Projects'!$AO400:$AQ400),INDEX('Input| Escalations'!$F$27:$L$29,,MATCH(W$9,'Input| Escalations'!$F$21:$L$21,0))),0),0)</f>
        <v>0</v>
      </c>
      <c r="P400" s="10"/>
      <c r="Q400" s="172">
        <f>IFERROR(IF(ISNUMBER(FIND("decision",'Input| Setup'!$F$6)),'Input| Projects'!Y400,'Input| Projects'!I400)*'Input| Escalations'!$I$17*I400,0)</f>
        <v>0</v>
      </c>
      <c r="R400" s="172">
        <f>IFERROR(IF(ISNUMBER(FIND("decision",'Input| Setup'!$F$6)),'Input| Projects'!Z400,'Input| Projects'!J400)*'Input| Escalations'!$I$17*J400,0)</f>
        <v>0</v>
      </c>
      <c r="S400" s="172">
        <f>IFERROR(IF(ISNUMBER(FIND("decision",'Input| Setup'!$F$6)),'Input| Projects'!AA400,'Input| Projects'!K400)*'Input| Escalations'!$I$17*K400,0)</f>
        <v>0</v>
      </c>
      <c r="T400" s="172">
        <f>IFERROR(IF(ISNUMBER(FIND("decision",'Input| Setup'!$F$6)),'Input| Projects'!AB400,'Input| Projects'!L400)*'Input| Escalations'!$I$17*L400,0)</f>
        <v>0</v>
      </c>
      <c r="U400" s="172">
        <f>IFERROR(IF(ISNUMBER(FIND("decision",'Input| Setup'!$F$6)),'Input| Projects'!AC400,'Input| Projects'!M400)*'Input| Escalations'!$I$17*M400,0)</f>
        <v>0</v>
      </c>
      <c r="V400" s="172">
        <f>IFERROR(IF(ISNUMBER(FIND("decision",'Input| Setup'!$F$6)),'Input| Projects'!AD400,'Input| Projects'!N400)*'Input| Escalations'!$I$17*N400,0)</f>
        <v>0</v>
      </c>
      <c r="W400" s="172">
        <f>IFERROR(IF(ISNUMBER(FIND("decision",'Input| Setup'!$F$6)),'Input| Projects'!AE400,'Input| Projects'!O400)*'Input| Escalations'!$I$17*O400,0)</f>
        <v>0</v>
      </c>
      <c r="X400" s="175"/>
      <c r="Y400" s="172">
        <f>IF(ISNUMBER(FIND("decision",'Input| Setup'!$F$6)),'Input| Projects'!AG400,'Input| Projects'!Q400)*I400*'Input| Escalations'!$I$17</f>
        <v>0</v>
      </c>
      <c r="Z400" s="172">
        <f>IF(ISNUMBER(FIND("decision",'Input| Setup'!$F$6)),'Input| Projects'!AH400,'Input| Projects'!R400)*J400*'Input| Escalations'!$I$17</f>
        <v>0</v>
      </c>
      <c r="AA400" s="172">
        <f>IF(ISNUMBER(FIND("decision",'Input| Setup'!$F$6)),'Input| Projects'!AI400,'Input| Projects'!S400)*K400*'Input| Escalations'!$I$17</f>
        <v>0</v>
      </c>
      <c r="AB400" s="172">
        <f>IF(ISNUMBER(FIND("decision",'Input| Setup'!$F$6)),'Input| Projects'!AJ400,'Input| Projects'!T400)*L400*'Input| Escalations'!$I$17</f>
        <v>0</v>
      </c>
      <c r="AC400" s="172">
        <f>IF(ISNUMBER(FIND("decision",'Input| Setup'!$F$6)),'Input| Projects'!AK400,'Input| Projects'!U400)*M400*'Input| Escalations'!$I$17</f>
        <v>0</v>
      </c>
      <c r="AD400" s="172">
        <f>IF(ISNUMBER(FIND("decision",'Input| Setup'!$F$6)),'Input| Projects'!AL400,'Input| Projects'!V400)*N400*'Input| Escalations'!$I$17</f>
        <v>0</v>
      </c>
      <c r="AE400" s="172">
        <f>IF(ISNUMBER(FIND("decision",'Input| Setup'!$F$6)),'Input| Projects'!AM400,'Input| Projects'!W400)*O400*'Input| Escalations'!$I$17</f>
        <v>0</v>
      </c>
      <c r="AF400" s="175"/>
      <c r="AG400" s="172" cm="1">
        <f t="array" ref="AG400">IFERROR(--('Input| Projects'!$AS400="Yes")*_xlfn.SWITCH('Input| Overheads'!$C$50,"Direct costs",'Calc| Overheads Allocation'!C$8*Q400,"Internal labour",'Calc| Overheads Allocation'!C$8*Q400*'Input| Projects'!$AO400,"DNSP defined",'Calc| Overheads Allocation'!C$78*'Input| Projects'!$AV400,0),0)</f>
        <v>0</v>
      </c>
      <c r="AH400" s="172" cm="1">
        <f t="array" ref="AH400">IFERROR(--('Input| Projects'!$AS400="Yes")*_xlfn.SWITCH('Input| Overheads'!$C$50,"Direct costs",'Calc| Overheads Allocation'!D$8*R400,"Internal labour",'Calc| Overheads Allocation'!D$8*R400*'Input| Projects'!$AO400,"DNSP defined",'Calc| Overheads Allocation'!D$78*'Input| Projects'!$AV400,0),0)</f>
        <v>0</v>
      </c>
      <c r="AI400" s="172" cm="1">
        <f t="array" ref="AI400">IFERROR(--('Input| Projects'!$AS400="Yes")*_xlfn.SWITCH('Input| Overheads'!$C$50,"Direct costs",'Calc| Overheads Allocation'!E$8*S400,"Internal labour",'Calc| Overheads Allocation'!E$8*S400*'Input| Projects'!$AO400,"DNSP defined",'Calc| Overheads Allocation'!E$78*'Input| Projects'!$AV400,0),0)</f>
        <v>0</v>
      </c>
      <c r="AJ400" s="172" cm="1">
        <f t="array" ref="AJ400">IFERROR(--('Input| Projects'!$AS400="Yes")*_xlfn.SWITCH('Input| Overheads'!$C$50,"Direct costs",'Calc| Overheads Allocation'!F$8*T400,"Internal labour",'Calc| Overheads Allocation'!F$8*T400*'Input| Projects'!$AO400,"DNSP defined",'Calc| Overheads Allocation'!F$78*'Input| Projects'!$AV400,0),0)</f>
        <v>0</v>
      </c>
      <c r="AK400" s="172" cm="1">
        <f t="array" ref="AK400">IFERROR(--('Input| Projects'!$AS400="Yes")*_xlfn.SWITCH('Input| Overheads'!$C$50,"Direct costs",'Calc| Overheads Allocation'!G$8*U400,"Internal labour",'Calc| Overheads Allocation'!G$8*U400*'Input| Projects'!$AO400,"DNSP defined",'Calc| Overheads Allocation'!G$78*'Input| Projects'!$AV400,0),0)</f>
        <v>0</v>
      </c>
      <c r="AL400" s="172" cm="1">
        <f t="array" ref="AL400">IFERROR(--('Input| Projects'!$AS400="Yes")*_xlfn.SWITCH('Input| Overheads'!$C$50,"Direct costs",'Calc| Overheads Allocation'!H$8*V400,"Internal labour",'Calc| Overheads Allocation'!H$8*V400*'Input| Projects'!$AO400,"DNSP defined",'Calc| Overheads Allocation'!H$78*'Input| Projects'!$AV400,0),0)</f>
        <v>0</v>
      </c>
      <c r="AM400" s="172" cm="1">
        <f t="array" ref="AM400">IFERROR(--('Input| Projects'!$AS400="Yes")*_xlfn.SWITCH('Input| Overheads'!$C$50,"Direct costs",'Calc| Overheads Allocation'!I$8*W400,"Internal labour",'Calc| Overheads Allocation'!I$8*W400*'Input| Projects'!$AO400,"DNSP defined",'Calc| Overheads Allocation'!I$78*'Input| Projects'!$AV400,0),0)</f>
        <v>0</v>
      </c>
      <c r="AN400" s="175"/>
      <c r="AO400" s="172" cm="1">
        <f t="array" ref="AO400">IFERROR(--('Input| Projects'!$AT400="Yes")*_xlfn.SWITCH('Input| Overheads'!$C$50,"Direct costs",'Calc| Overheads Allocation'!C$9*Q400,"Internal labour",'Calc| Overheads Allocation'!C$9*Q400*'Input| Projects'!$AO400,"DNSP defined",'Calc| Overheads Allocation'!C$79*'Input| Projects'!$AW400,0),0)</f>
        <v>0</v>
      </c>
      <c r="AP400" s="172" cm="1">
        <f t="array" ref="AP400">IFERROR(--('Input| Projects'!$AT400="Yes")*_xlfn.SWITCH('Input| Overheads'!$C$50,"Direct costs",'Calc| Overheads Allocation'!D$9*R400,"Internal labour",'Calc| Overheads Allocation'!D$9*R400*'Input| Projects'!$AO400,"DNSP defined",'Calc| Overheads Allocation'!D$79*'Input| Projects'!$AW400,0),0)</f>
        <v>0</v>
      </c>
      <c r="AQ400" s="172" cm="1">
        <f t="array" ref="AQ400">IFERROR(--('Input| Projects'!$AT400="Yes")*_xlfn.SWITCH('Input| Overheads'!$C$50,"Direct costs",'Calc| Overheads Allocation'!E$9*S400,"Internal labour",'Calc| Overheads Allocation'!E$9*S400*'Input| Projects'!$AO400,"DNSP defined",'Calc| Overheads Allocation'!E$79*'Input| Projects'!$AW400,0),0)</f>
        <v>0</v>
      </c>
      <c r="AR400" s="172" cm="1">
        <f t="array" ref="AR400">IFERROR(--('Input| Projects'!$AT400="Yes")*_xlfn.SWITCH('Input| Overheads'!$C$50,"Direct costs",'Calc| Overheads Allocation'!F$9*T400,"Internal labour",'Calc| Overheads Allocation'!F$9*T400*'Input| Projects'!$AO400,"DNSP defined",'Calc| Overheads Allocation'!F$79*'Input| Projects'!$AW400,0),0)</f>
        <v>0</v>
      </c>
      <c r="AS400" s="172" cm="1">
        <f t="array" ref="AS400">IFERROR(--('Input| Projects'!$AT400="Yes")*_xlfn.SWITCH('Input| Overheads'!$C$50,"Direct costs",'Calc| Overheads Allocation'!G$9*U400,"Internal labour",'Calc| Overheads Allocation'!G$9*U400*'Input| Projects'!$AO400,"DNSP defined",'Calc| Overheads Allocation'!G$79*'Input| Projects'!$AW400,0),0)</f>
        <v>0</v>
      </c>
      <c r="AT400" s="172" cm="1">
        <f t="array" ref="AT400">IFERROR(--('Input| Projects'!$AT400="Yes")*_xlfn.SWITCH('Input| Overheads'!$C$50,"Direct costs",'Calc| Overheads Allocation'!H$9*V400,"Internal labour",'Calc| Overheads Allocation'!H$9*V400*'Input| Projects'!$AO400,"DNSP defined",'Calc| Overheads Allocation'!H$79*'Input| Projects'!$AW400,0),0)</f>
        <v>0</v>
      </c>
      <c r="AU400" s="172" cm="1">
        <f t="array" ref="AU400">IFERROR(--('Input| Projects'!$AT400="Yes")*_xlfn.SWITCH('Input| Overheads'!$C$50,"Direct costs",'Calc| Overheads Allocation'!I$9*W400,"Internal labour",'Calc| Overheads Allocation'!I$9*W400*'Input| Projects'!$AO400,"DNSP defined",'Calc| Overheads Allocation'!I$79*'Input| Projects'!$AW400,0),0)</f>
        <v>0</v>
      </c>
      <c r="AV400" s="175"/>
      <c r="AW400" s="172">
        <f t="shared" si="156"/>
        <v>0</v>
      </c>
      <c r="AX400" s="172">
        <f t="shared" si="157"/>
        <v>0</v>
      </c>
      <c r="AY400" s="172">
        <f t="shared" si="158"/>
        <v>0</v>
      </c>
      <c r="AZ400" s="172">
        <f t="shared" si="159"/>
        <v>0</v>
      </c>
      <c r="BA400" s="172">
        <f t="shared" si="160"/>
        <v>0</v>
      </c>
      <c r="BB400" s="172">
        <f t="shared" si="161"/>
        <v>0</v>
      </c>
      <c r="BC400" s="172">
        <f t="shared" si="162"/>
        <v>0</v>
      </c>
      <c r="BD400" s="176"/>
      <c r="BE400" s="172">
        <f t="shared" si="163"/>
        <v>0</v>
      </c>
      <c r="BF400" s="172">
        <f t="shared" si="164"/>
        <v>0</v>
      </c>
      <c r="BG400" s="172">
        <f t="shared" si="165"/>
        <v>0</v>
      </c>
      <c r="BH400" s="172">
        <f t="shared" si="166"/>
        <v>0</v>
      </c>
      <c r="BI400" s="172">
        <f t="shared" si="167"/>
        <v>0</v>
      </c>
      <c r="BJ400" s="172">
        <f t="shared" si="168"/>
        <v>0</v>
      </c>
      <c r="BK400" s="172">
        <f t="shared" si="169"/>
        <v>0</v>
      </c>
      <c r="BL400" s="176"/>
      <c r="BM400" s="172">
        <f t="shared" si="148"/>
        <v>0</v>
      </c>
      <c r="BN400" s="172">
        <f t="shared" si="149"/>
        <v>0</v>
      </c>
      <c r="BO400" s="172">
        <f t="shared" si="150"/>
        <v>0</v>
      </c>
      <c r="BP400" s="172">
        <f t="shared" si="151"/>
        <v>0</v>
      </c>
      <c r="BQ400" s="172">
        <f t="shared" si="152"/>
        <v>0</v>
      </c>
      <c r="BR400" s="172">
        <f t="shared" si="153"/>
        <v>0</v>
      </c>
      <c r="BS400" s="172">
        <f t="shared" si="154"/>
        <v>0</v>
      </c>
      <c r="BT400" s="55"/>
      <c r="BU400" s="158">
        <f>SUMIF('Input| Projects'!$BA$8:$CX$8,RIGHT(BU$9,3),'Input| Projects'!$BA400:$CX400)</f>
        <v>0</v>
      </c>
      <c r="BV400" s="158">
        <f>SUMIF('Input| Projects'!$BA$8:$CX$8,RIGHT(BV$9,3),'Input| Projects'!$BA400:$CX400)</f>
        <v>0</v>
      </c>
      <c r="BW400" s="79" t="str">
        <f t="shared" si="155"/>
        <v/>
      </c>
    </row>
    <row r="401" spans="2:75" x14ac:dyDescent="0.2">
      <c r="B401" s="123">
        <f>IFERROR('Input| Projects'!B401,"")</f>
        <v>392</v>
      </c>
      <c r="C401" s="160" t="str">
        <f>IFERROR(IF('Input| Projects'!C401="","",'Input| Projects'!C401),"")</f>
        <v/>
      </c>
      <c r="D401" s="160" t="str">
        <f>IFERROR(IF('Input| Projects'!D401="","",'Input| Projects'!D401),"")</f>
        <v/>
      </c>
      <c r="E401" s="53"/>
      <c r="F401" s="160" t="str">
        <f>IF(LEN('Input| Projects'!F401)&gt;0,'Input| Projects'!F401,"")</f>
        <v/>
      </c>
      <c r="G401" s="160" t="str">
        <f>IF(LEN('Input| Projects'!G401)&gt;0,'Input| Projects'!G401,"")</f>
        <v/>
      </c>
      <c r="H401" s="10"/>
      <c r="I401" s="194" cm="1">
        <f t="array" ref="I401">IF(LEN($F401)&gt;0,1+IFERROR(SUMPRODUCT(TRANSPOSE('Input| Projects'!$AO401:$AQ401),INDEX('Input| Escalations'!$F$27:$L$29,,MATCH(Q$9,'Input| Escalations'!$F$21:$L$21,0))),0),0)</f>
        <v>0</v>
      </c>
      <c r="J401" s="194" cm="1">
        <f t="array" ref="J401">IF(LEN($F401)&gt;0,1+IFERROR(SUMPRODUCT(TRANSPOSE('Input| Projects'!$AO401:$AQ401),INDEX('Input| Escalations'!$F$27:$L$29,,MATCH(R$9,'Input| Escalations'!$F$21:$L$21,0))),0),0)</f>
        <v>0</v>
      </c>
      <c r="K401" s="194" cm="1">
        <f t="array" ref="K401">IF(LEN($F401)&gt;0,1+IFERROR(SUMPRODUCT(TRANSPOSE('Input| Projects'!$AO401:$AQ401),INDEX('Input| Escalations'!$F$27:$L$29,,MATCH(S$9,'Input| Escalations'!$F$21:$L$21,0))),0),0)</f>
        <v>0</v>
      </c>
      <c r="L401" s="194" cm="1">
        <f t="array" ref="L401">IF(LEN($F401)&gt;0,1+IFERROR(SUMPRODUCT(TRANSPOSE('Input| Projects'!$AO401:$AQ401),INDEX('Input| Escalations'!$F$27:$L$29,,MATCH(T$9,'Input| Escalations'!$F$21:$L$21,0))),0),0)</f>
        <v>0</v>
      </c>
      <c r="M401" s="194" cm="1">
        <f t="array" ref="M401">IF(LEN($F401)&gt;0,1+IFERROR(SUMPRODUCT(TRANSPOSE('Input| Projects'!$AO401:$AQ401),INDEX('Input| Escalations'!$F$27:$L$29,,MATCH(U$9,'Input| Escalations'!$F$21:$L$21,0))),0),0)</f>
        <v>0</v>
      </c>
      <c r="N401" s="194" cm="1">
        <f t="array" ref="N401">IF(LEN($F401)&gt;0,1+IFERROR(SUMPRODUCT(TRANSPOSE('Input| Projects'!$AO401:$AQ401),INDEX('Input| Escalations'!$F$27:$L$29,,MATCH(V$9,'Input| Escalations'!$F$21:$L$21,0))),0),0)</f>
        <v>0</v>
      </c>
      <c r="O401" s="194" cm="1">
        <f t="array" ref="O401">IF(LEN($F401)&gt;0,1+IFERROR(SUMPRODUCT(TRANSPOSE('Input| Projects'!$AO401:$AQ401),INDEX('Input| Escalations'!$F$27:$L$29,,MATCH(W$9,'Input| Escalations'!$F$21:$L$21,0))),0),0)</f>
        <v>0</v>
      </c>
      <c r="P401" s="10"/>
      <c r="Q401" s="172">
        <f>IFERROR(IF(ISNUMBER(FIND("decision",'Input| Setup'!$F$6)),'Input| Projects'!Y401,'Input| Projects'!I401)*'Input| Escalations'!$I$17*I401,0)</f>
        <v>0</v>
      </c>
      <c r="R401" s="172">
        <f>IFERROR(IF(ISNUMBER(FIND("decision",'Input| Setup'!$F$6)),'Input| Projects'!Z401,'Input| Projects'!J401)*'Input| Escalations'!$I$17*J401,0)</f>
        <v>0</v>
      </c>
      <c r="S401" s="172">
        <f>IFERROR(IF(ISNUMBER(FIND("decision",'Input| Setup'!$F$6)),'Input| Projects'!AA401,'Input| Projects'!K401)*'Input| Escalations'!$I$17*K401,0)</f>
        <v>0</v>
      </c>
      <c r="T401" s="172">
        <f>IFERROR(IF(ISNUMBER(FIND("decision",'Input| Setup'!$F$6)),'Input| Projects'!AB401,'Input| Projects'!L401)*'Input| Escalations'!$I$17*L401,0)</f>
        <v>0</v>
      </c>
      <c r="U401" s="172">
        <f>IFERROR(IF(ISNUMBER(FIND("decision",'Input| Setup'!$F$6)),'Input| Projects'!AC401,'Input| Projects'!M401)*'Input| Escalations'!$I$17*M401,0)</f>
        <v>0</v>
      </c>
      <c r="V401" s="172">
        <f>IFERROR(IF(ISNUMBER(FIND("decision",'Input| Setup'!$F$6)),'Input| Projects'!AD401,'Input| Projects'!N401)*'Input| Escalations'!$I$17*N401,0)</f>
        <v>0</v>
      </c>
      <c r="W401" s="172">
        <f>IFERROR(IF(ISNUMBER(FIND("decision",'Input| Setup'!$F$6)),'Input| Projects'!AE401,'Input| Projects'!O401)*'Input| Escalations'!$I$17*O401,0)</f>
        <v>0</v>
      </c>
      <c r="X401" s="175"/>
      <c r="Y401" s="172">
        <f>IF(ISNUMBER(FIND("decision",'Input| Setup'!$F$6)),'Input| Projects'!AG401,'Input| Projects'!Q401)*I401*'Input| Escalations'!$I$17</f>
        <v>0</v>
      </c>
      <c r="Z401" s="172">
        <f>IF(ISNUMBER(FIND("decision",'Input| Setup'!$F$6)),'Input| Projects'!AH401,'Input| Projects'!R401)*J401*'Input| Escalations'!$I$17</f>
        <v>0</v>
      </c>
      <c r="AA401" s="172">
        <f>IF(ISNUMBER(FIND("decision",'Input| Setup'!$F$6)),'Input| Projects'!AI401,'Input| Projects'!S401)*K401*'Input| Escalations'!$I$17</f>
        <v>0</v>
      </c>
      <c r="AB401" s="172">
        <f>IF(ISNUMBER(FIND("decision",'Input| Setup'!$F$6)),'Input| Projects'!AJ401,'Input| Projects'!T401)*L401*'Input| Escalations'!$I$17</f>
        <v>0</v>
      </c>
      <c r="AC401" s="172">
        <f>IF(ISNUMBER(FIND("decision",'Input| Setup'!$F$6)),'Input| Projects'!AK401,'Input| Projects'!U401)*M401*'Input| Escalations'!$I$17</f>
        <v>0</v>
      </c>
      <c r="AD401" s="172">
        <f>IF(ISNUMBER(FIND("decision",'Input| Setup'!$F$6)),'Input| Projects'!AL401,'Input| Projects'!V401)*N401*'Input| Escalations'!$I$17</f>
        <v>0</v>
      </c>
      <c r="AE401" s="172">
        <f>IF(ISNUMBER(FIND("decision",'Input| Setup'!$F$6)),'Input| Projects'!AM401,'Input| Projects'!W401)*O401*'Input| Escalations'!$I$17</f>
        <v>0</v>
      </c>
      <c r="AF401" s="175"/>
      <c r="AG401" s="172" cm="1">
        <f t="array" ref="AG401">IFERROR(--('Input| Projects'!$AS401="Yes")*_xlfn.SWITCH('Input| Overheads'!$C$50,"Direct costs",'Calc| Overheads Allocation'!C$8*Q401,"Internal labour",'Calc| Overheads Allocation'!C$8*Q401*'Input| Projects'!$AO401,"DNSP defined",'Calc| Overheads Allocation'!C$78*'Input| Projects'!$AV401,0),0)</f>
        <v>0</v>
      </c>
      <c r="AH401" s="172" cm="1">
        <f t="array" ref="AH401">IFERROR(--('Input| Projects'!$AS401="Yes")*_xlfn.SWITCH('Input| Overheads'!$C$50,"Direct costs",'Calc| Overheads Allocation'!D$8*R401,"Internal labour",'Calc| Overheads Allocation'!D$8*R401*'Input| Projects'!$AO401,"DNSP defined",'Calc| Overheads Allocation'!D$78*'Input| Projects'!$AV401,0),0)</f>
        <v>0</v>
      </c>
      <c r="AI401" s="172" cm="1">
        <f t="array" ref="AI401">IFERROR(--('Input| Projects'!$AS401="Yes")*_xlfn.SWITCH('Input| Overheads'!$C$50,"Direct costs",'Calc| Overheads Allocation'!E$8*S401,"Internal labour",'Calc| Overheads Allocation'!E$8*S401*'Input| Projects'!$AO401,"DNSP defined",'Calc| Overheads Allocation'!E$78*'Input| Projects'!$AV401,0),0)</f>
        <v>0</v>
      </c>
      <c r="AJ401" s="172" cm="1">
        <f t="array" ref="AJ401">IFERROR(--('Input| Projects'!$AS401="Yes")*_xlfn.SWITCH('Input| Overheads'!$C$50,"Direct costs",'Calc| Overheads Allocation'!F$8*T401,"Internal labour",'Calc| Overheads Allocation'!F$8*T401*'Input| Projects'!$AO401,"DNSP defined",'Calc| Overheads Allocation'!F$78*'Input| Projects'!$AV401,0),0)</f>
        <v>0</v>
      </c>
      <c r="AK401" s="172" cm="1">
        <f t="array" ref="AK401">IFERROR(--('Input| Projects'!$AS401="Yes")*_xlfn.SWITCH('Input| Overheads'!$C$50,"Direct costs",'Calc| Overheads Allocation'!G$8*U401,"Internal labour",'Calc| Overheads Allocation'!G$8*U401*'Input| Projects'!$AO401,"DNSP defined",'Calc| Overheads Allocation'!G$78*'Input| Projects'!$AV401,0),0)</f>
        <v>0</v>
      </c>
      <c r="AL401" s="172" cm="1">
        <f t="array" ref="AL401">IFERROR(--('Input| Projects'!$AS401="Yes")*_xlfn.SWITCH('Input| Overheads'!$C$50,"Direct costs",'Calc| Overheads Allocation'!H$8*V401,"Internal labour",'Calc| Overheads Allocation'!H$8*V401*'Input| Projects'!$AO401,"DNSP defined",'Calc| Overheads Allocation'!H$78*'Input| Projects'!$AV401,0),0)</f>
        <v>0</v>
      </c>
      <c r="AM401" s="172" cm="1">
        <f t="array" ref="AM401">IFERROR(--('Input| Projects'!$AS401="Yes")*_xlfn.SWITCH('Input| Overheads'!$C$50,"Direct costs",'Calc| Overheads Allocation'!I$8*W401,"Internal labour",'Calc| Overheads Allocation'!I$8*W401*'Input| Projects'!$AO401,"DNSP defined",'Calc| Overheads Allocation'!I$78*'Input| Projects'!$AV401,0),0)</f>
        <v>0</v>
      </c>
      <c r="AN401" s="175"/>
      <c r="AO401" s="172" cm="1">
        <f t="array" ref="AO401">IFERROR(--('Input| Projects'!$AT401="Yes")*_xlfn.SWITCH('Input| Overheads'!$C$50,"Direct costs",'Calc| Overheads Allocation'!C$9*Q401,"Internal labour",'Calc| Overheads Allocation'!C$9*Q401*'Input| Projects'!$AO401,"DNSP defined",'Calc| Overheads Allocation'!C$79*'Input| Projects'!$AW401,0),0)</f>
        <v>0</v>
      </c>
      <c r="AP401" s="172" cm="1">
        <f t="array" ref="AP401">IFERROR(--('Input| Projects'!$AT401="Yes")*_xlfn.SWITCH('Input| Overheads'!$C$50,"Direct costs",'Calc| Overheads Allocation'!D$9*R401,"Internal labour",'Calc| Overheads Allocation'!D$9*R401*'Input| Projects'!$AO401,"DNSP defined",'Calc| Overheads Allocation'!D$79*'Input| Projects'!$AW401,0),0)</f>
        <v>0</v>
      </c>
      <c r="AQ401" s="172" cm="1">
        <f t="array" ref="AQ401">IFERROR(--('Input| Projects'!$AT401="Yes")*_xlfn.SWITCH('Input| Overheads'!$C$50,"Direct costs",'Calc| Overheads Allocation'!E$9*S401,"Internal labour",'Calc| Overheads Allocation'!E$9*S401*'Input| Projects'!$AO401,"DNSP defined",'Calc| Overheads Allocation'!E$79*'Input| Projects'!$AW401,0),0)</f>
        <v>0</v>
      </c>
      <c r="AR401" s="172" cm="1">
        <f t="array" ref="AR401">IFERROR(--('Input| Projects'!$AT401="Yes")*_xlfn.SWITCH('Input| Overheads'!$C$50,"Direct costs",'Calc| Overheads Allocation'!F$9*T401,"Internal labour",'Calc| Overheads Allocation'!F$9*T401*'Input| Projects'!$AO401,"DNSP defined",'Calc| Overheads Allocation'!F$79*'Input| Projects'!$AW401,0),0)</f>
        <v>0</v>
      </c>
      <c r="AS401" s="172" cm="1">
        <f t="array" ref="AS401">IFERROR(--('Input| Projects'!$AT401="Yes")*_xlfn.SWITCH('Input| Overheads'!$C$50,"Direct costs",'Calc| Overheads Allocation'!G$9*U401,"Internal labour",'Calc| Overheads Allocation'!G$9*U401*'Input| Projects'!$AO401,"DNSP defined",'Calc| Overheads Allocation'!G$79*'Input| Projects'!$AW401,0),0)</f>
        <v>0</v>
      </c>
      <c r="AT401" s="172" cm="1">
        <f t="array" ref="AT401">IFERROR(--('Input| Projects'!$AT401="Yes")*_xlfn.SWITCH('Input| Overheads'!$C$50,"Direct costs",'Calc| Overheads Allocation'!H$9*V401,"Internal labour",'Calc| Overheads Allocation'!H$9*V401*'Input| Projects'!$AO401,"DNSP defined",'Calc| Overheads Allocation'!H$79*'Input| Projects'!$AW401,0),0)</f>
        <v>0</v>
      </c>
      <c r="AU401" s="172" cm="1">
        <f t="array" ref="AU401">IFERROR(--('Input| Projects'!$AT401="Yes")*_xlfn.SWITCH('Input| Overheads'!$C$50,"Direct costs",'Calc| Overheads Allocation'!I$9*W401,"Internal labour",'Calc| Overheads Allocation'!I$9*W401*'Input| Projects'!$AO401,"DNSP defined",'Calc| Overheads Allocation'!I$79*'Input| Projects'!$AW401,0),0)</f>
        <v>0</v>
      </c>
      <c r="AV401" s="175"/>
      <c r="AW401" s="172">
        <f t="shared" si="156"/>
        <v>0</v>
      </c>
      <c r="AX401" s="172">
        <f t="shared" si="157"/>
        <v>0</v>
      </c>
      <c r="AY401" s="172">
        <f t="shared" si="158"/>
        <v>0</v>
      </c>
      <c r="AZ401" s="172">
        <f t="shared" si="159"/>
        <v>0</v>
      </c>
      <c r="BA401" s="172">
        <f t="shared" si="160"/>
        <v>0</v>
      </c>
      <c r="BB401" s="172">
        <f t="shared" si="161"/>
        <v>0</v>
      </c>
      <c r="BC401" s="172">
        <f t="shared" si="162"/>
        <v>0</v>
      </c>
      <c r="BD401" s="176"/>
      <c r="BE401" s="172">
        <f t="shared" si="163"/>
        <v>0</v>
      </c>
      <c r="BF401" s="172">
        <f t="shared" si="164"/>
        <v>0</v>
      </c>
      <c r="BG401" s="172">
        <f t="shared" si="165"/>
        <v>0</v>
      </c>
      <c r="BH401" s="172">
        <f t="shared" si="166"/>
        <v>0</v>
      </c>
      <c r="BI401" s="172">
        <f t="shared" si="167"/>
        <v>0</v>
      </c>
      <c r="BJ401" s="172">
        <f t="shared" si="168"/>
        <v>0</v>
      </c>
      <c r="BK401" s="172">
        <f t="shared" si="169"/>
        <v>0</v>
      </c>
      <c r="BL401" s="176"/>
      <c r="BM401" s="172">
        <f t="shared" si="148"/>
        <v>0</v>
      </c>
      <c r="BN401" s="172">
        <f t="shared" si="149"/>
        <v>0</v>
      </c>
      <c r="BO401" s="172">
        <f t="shared" si="150"/>
        <v>0</v>
      </c>
      <c r="BP401" s="172">
        <f t="shared" si="151"/>
        <v>0</v>
      </c>
      <c r="BQ401" s="172">
        <f t="shared" si="152"/>
        <v>0</v>
      </c>
      <c r="BR401" s="172">
        <f t="shared" si="153"/>
        <v>0</v>
      </c>
      <c r="BS401" s="172">
        <f t="shared" si="154"/>
        <v>0</v>
      </c>
      <c r="BT401" s="55"/>
      <c r="BU401" s="158">
        <f>SUMIF('Input| Projects'!$BA$8:$CX$8,RIGHT(BU$9,3),'Input| Projects'!$BA401:$CX401)</f>
        <v>0</v>
      </c>
      <c r="BV401" s="158">
        <f>SUMIF('Input| Projects'!$BA$8:$CX$8,RIGHT(BV$9,3),'Input| Projects'!$BA401:$CX401)</f>
        <v>0</v>
      </c>
      <c r="BW401" s="79" t="str">
        <f t="shared" si="155"/>
        <v/>
      </c>
    </row>
    <row r="402" spans="2:75" x14ac:dyDescent="0.2">
      <c r="B402" s="123">
        <f>IFERROR('Input| Projects'!B402,"")</f>
        <v>393</v>
      </c>
      <c r="C402" s="160" t="str">
        <f>IFERROR(IF('Input| Projects'!C402="","",'Input| Projects'!C402),"")</f>
        <v/>
      </c>
      <c r="D402" s="160" t="str">
        <f>IFERROR(IF('Input| Projects'!D402="","",'Input| Projects'!D402),"")</f>
        <v/>
      </c>
      <c r="E402" s="53"/>
      <c r="F402" s="160" t="str">
        <f>IF(LEN('Input| Projects'!F402)&gt;0,'Input| Projects'!F402,"")</f>
        <v/>
      </c>
      <c r="G402" s="160" t="str">
        <f>IF(LEN('Input| Projects'!G402)&gt;0,'Input| Projects'!G402,"")</f>
        <v/>
      </c>
      <c r="H402" s="10"/>
      <c r="I402" s="194" cm="1">
        <f t="array" ref="I402">IF(LEN($F402)&gt;0,1+IFERROR(SUMPRODUCT(TRANSPOSE('Input| Projects'!$AO402:$AQ402),INDEX('Input| Escalations'!$F$27:$L$29,,MATCH(Q$9,'Input| Escalations'!$F$21:$L$21,0))),0),0)</f>
        <v>0</v>
      </c>
      <c r="J402" s="194" cm="1">
        <f t="array" ref="J402">IF(LEN($F402)&gt;0,1+IFERROR(SUMPRODUCT(TRANSPOSE('Input| Projects'!$AO402:$AQ402),INDEX('Input| Escalations'!$F$27:$L$29,,MATCH(R$9,'Input| Escalations'!$F$21:$L$21,0))),0),0)</f>
        <v>0</v>
      </c>
      <c r="K402" s="194" cm="1">
        <f t="array" ref="K402">IF(LEN($F402)&gt;0,1+IFERROR(SUMPRODUCT(TRANSPOSE('Input| Projects'!$AO402:$AQ402),INDEX('Input| Escalations'!$F$27:$L$29,,MATCH(S$9,'Input| Escalations'!$F$21:$L$21,0))),0),0)</f>
        <v>0</v>
      </c>
      <c r="L402" s="194" cm="1">
        <f t="array" ref="L402">IF(LEN($F402)&gt;0,1+IFERROR(SUMPRODUCT(TRANSPOSE('Input| Projects'!$AO402:$AQ402),INDEX('Input| Escalations'!$F$27:$L$29,,MATCH(T$9,'Input| Escalations'!$F$21:$L$21,0))),0),0)</f>
        <v>0</v>
      </c>
      <c r="M402" s="194" cm="1">
        <f t="array" ref="M402">IF(LEN($F402)&gt;0,1+IFERROR(SUMPRODUCT(TRANSPOSE('Input| Projects'!$AO402:$AQ402),INDEX('Input| Escalations'!$F$27:$L$29,,MATCH(U$9,'Input| Escalations'!$F$21:$L$21,0))),0),0)</f>
        <v>0</v>
      </c>
      <c r="N402" s="194" cm="1">
        <f t="array" ref="N402">IF(LEN($F402)&gt;0,1+IFERROR(SUMPRODUCT(TRANSPOSE('Input| Projects'!$AO402:$AQ402),INDEX('Input| Escalations'!$F$27:$L$29,,MATCH(V$9,'Input| Escalations'!$F$21:$L$21,0))),0),0)</f>
        <v>0</v>
      </c>
      <c r="O402" s="194" cm="1">
        <f t="array" ref="O402">IF(LEN($F402)&gt;0,1+IFERROR(SUMPRODUCT(TRANSPOSE('Input| Projects'!$AO402:$AQ402),INDEX('Input| Escalations'!$F$27:$L$29,,MATCH(W$9,'Input| Escalations'!$F$21:$L$21,0))),0),0)</f>
        <v>0</v>
      </c>
      <c r="P402" s="10"/>
      <c r="Q402" s="172">
        <f>IFERROR(IF(ISNUMBER(FIND("decision",'Input| Setup'!$F$6)),'Input| Projects'!Y402,'Input| Projects'!I402)*'Input| Escalations'!$I$17*I402,0)</f>
        <v>0</v>
      </c>
      <c r="R402" s="172">
        <f>IFERROR(IF(ISNUMBER(FIND("decision",'Input| Setup'!$F$6)),'Input| Projects'!Z402,'Input| Projects'!J402)*'Input| Escalations'!$I$17*J402,0)</f>
        <v>0</v>
      </c>
      <c r="S402" s="172">
        <f>IFERROR(IF(ISNUMBER(FIND("decision",'Input| Setup'!$F$6)),'Input| Projects'!AA402,'Input| Projects'!K402)*'Input| Escalations'!$I$17*K402,0)</f>
        <v>0</v>
      </c>
      <c r="T402" s="172">
        <f>IFERROR(IF(ISNUMBER(FIND("decision",'Input| Setup'!$F$6)),'Input| Projects'!AB402,'Input| Projects'!L402)*'Input| Escalations'!$I$17*L402,0)</f>
        <v>0</v>
      </c>
      <c r="U402" s="172">
        <f>IFERROR(IF(ISNUMBER(FIND("decision",'Input| Setup'!$F$6)),'Input| Projects'!AC402,'Input| Projects'!M402)*'Input| Escalations'!$I$17*M402,0)</f>
        <v>0</v>
      </c>
      <c r="V402" s="172">
        <f>IFERROR(IF(ISNUMBER(FIND("decision",'Input| Setup'!$F$6)),'Input| Projects'!AD402,'Input| Projects'!N402)*'Input| Escalations'!$I$17*N402,0)</f>
        <v>0</v>
      </c>
      <c r="W402" s="172">
        <f>IFERROR(IF(ISNUMBER(FIND("decision",'Input| Setup'!$F$6)),'Input| Projects'!AE402,'Input| Projects'!O402)*'Input| Escalations'!$I$17*O402,0)</f>
        <v>0</v>
      </c>
      <c r="X402" s="175"/>
      <c r="Y402" s="172">
        <f>IF(ISNUMBER(FIND("decision",'Input| Setup'!$F$6)),'Input| Projects'!AG402,'Input| Projects'!Q402)*I402*'Input| Escalations'!$I$17</f>
        <v>0</v>
      </c>
      <c r="Z402" s="172">
        <f>IF(ISNUMBER(FIND("decision",'Input| Setup'!$F$6)),'Input| Projects'!AH402,'Input| Projects'!R402)*J402*'Input| Escalations'!$I$17</f>
        <v>0</v>
      </c>
      <c r="AA402" s="172">
        <f>IF(ISNUMBER(FIND("decision",'Input| Setup'!$F$6)),'Input| Projects'!AI402,'Input| Projects'!S402)*K402*'Input| Escalations'!$I$17</f>
        <v>0</v>
      </c>
      <c r="AB402" s="172">
        <f>IF(ISNUMBER(FIND("decision",'Input| Setup'!$F$6)),'Input| Projects'!AJ402,'Input| Projects'!T402)*L402*'Input| Escalations'!$I$17</f>
        <v>0</v>
      </c>
      <c r="AC402" s="172">
        <f>IF(ISNUMBER(FIND("decision",'Input| Setup'!$F$6)),'Input| Projects'!AK402,'Input| Projects'!U402)*M402*'Input| Escalations'!$I$17</f>
        <v>0</v>
      </c>
      <c r="AD402" s="172">
        <f>IF(ISNUMBER(FIND("decision",'Input| Setup'!$F$6)),'Input| Projects'!AL402,'Input| Projects'!V402)*N402*'Input| Escalations'!$I$17</f>
        <v>0</v>
      </c>
      <c r="AE402" s="172">
        <f>IF(ISNUMBER(FIND("decision",'Input| Setup'!$F$6)),'Input| Projects'!AM402,'Input| Projects'!W402)*O402*'Input| Escalations'!$I$17</f>
        <v>0</v>
      </c>
      <c r="AF402" s="175"/>
      <c r="AG402" s="172" cm="1">
        <f t="array" ref="AG402">IFERROR(--('Input| Projects'!$AS402="Yes")*_xlfn.SWITCH('Input| Overheads'!$C$50,"Direct costs",'Calc| Overheads Allocation'!C$8*Q402,"Internal labour",'Calc| Overheads Allocation'!C$8*Q402*'Input| Projects'!$AO402,"DNSP defined",'Calc| Overheads Allocation'!C$78*'Input| Projects'!$AV402,0),0)</f>
        <v>0</v>
      </c>
      <c r="AH402" s="172" cm="1">
        <f t="array" ref="AH402">IFERROR(--('Input| Projects'!$AS402="Yes")*_xlfn.SWITCH('Input| Overheads'!$C$50,"Direct costs",'Calc| Overheads Allocation'!D$8*R402,"Internal labour",'Calc| Overheads Allocation'!D$8*R402*'Input| Projects'!$AO402,"DNSP defined",'Calc| Overheads Allocation'!D$78*'Input| Projects'!$AV402,0),0)</f>
        <v>0</v>
      </c>
      <c r="AI402" s="172" cm="1">
        <f t="array" ref="AI402">IFERROR(--('Input| Projects'!$AS402="Yes")*_xlfn.SWITCH('Input| Overheads'!$C$50,"Direct costs",'Calc| Overheads Allocation'!E$8*S402,"Internal labour",'Calc| Overheads Allocation'!E$8*S402*'Input| Projects'!$AO402,"DNSP defined",'Calc| Overheads Allocation'!E$78*'Input| Projects'!$AV402,0),0)</f>
        <v>0</v>
      </c>
      <c r="AJ402" s="172" cm="1">
        <f t="array" ref="AJ402">IFERROR(--('Input| Projects'!$AS402="Yes")*_xlfn.SWITCH('Input| Overheads'!$C$50,"Direct costs",'Calc| Overheads Allocation'!F$8*T402,"Internal labour",'Calc| Overheads Allocation'!F$8*T402*'Input| Projects'!$AO402,"DNSP defined",'Calc| Overheads Allocation'!F$78*'Input| Projects'!$AV402,0),0)</f>
        <v>0</v>
      </c>
      <c r="AK402" s="172" cm="1">
        <f t="array" ref="AK402">IFERROR(--('Input| Projects'!$AS402="Yes")*_xlfn.SWITCH('Input| Overheads'!$C$50,"Direct costs",'Calc| Overheads Allocation'!G$8*U402,"Internal labour",'Calc| Overheads Allocation'!G$8*U402*'Input| Projects'!$AO402,"DNSP defined",'Calc| Overheads Allocation'!G$78*'Input| Projects'!$AV402,0),0)</f>
        <v>0</v>
      </c>
      <c r="AL402" s="172" cm="1">
        <f t="array" ref="AL402">IFERROR(--('Input| Projects'!$AS402="Yes")*_xlfn.SWITCH('Input| Overheads'!$C$50,"Direct costs",'Calc| Overheads Allocation'!H$8*V402,"Internal labour",'Calc| Overheads Allocation'!H$8*V402*'Input| Projects'!$AO402,"DNSP defined",'Calc| Overheads Allocation'!H$78*'Input| Projects'!$AV402,0),0)</f>
        <v>0</v>
      </c>
      <c r="AM402" s="172" cm="1">
        <f t="array" ref="AM402">IFERROR(--('Input| Projects'!$AS402="Yes")*_xlfn.SWITCH('Input| Overheads'!$C$50,"Direct costs",'Calc| Overheads Allocation'!I$8*W402,"Internal labour",'Calc| Overheads Allocation'!I$8*W402*'Input| Projects'!$AO402,"DNSP defined",'Calc| Overheads Allocation'!I$78*'Input| Projects'!$AV402,0),0)</f>
        <v>0</v>
      </c>
      <c r="AN402" s="175"/>
      <c r="AO402" s="172" cm="1">
        <f t="array" ref="AO402">IFERROR(--('Input| Projects'!$AT402="Yes")*_xlfn.SWITCH('Input| Overheads'!$C$50,"Direct costs",'Calc| Overheads Allocation'!C$9*Q402,"Internal labour",'Calc| Overheads Allocation'!C$9*Q402*'Input| Projects'!$AO402,"DNSP defined",'Calc| Overheads Allocation'!C$79*'Input| Projects'!$AW402,0),0)</f>
        <v>0</v>
      </c>
      <c r="AP402" s="172" cm="1">
        <f t="array" ref="AP402">IFERROR(--('Input| Projects'!$AT402="Yes")*_xlfn.SWITCH('Input| Overheads'!$C$50,"Direct costs",'Calc| Overheads Allocation'!D$9*R402,"Internal labour",'Calc| Overheads Allocation'!D$9*R402*'Input| Projects'!$AO402,"DNSP defined",'Calc| Overheads Allocation'!D$79*'Input| Projects'!$AW402,0),0)</f>
        <v>0</v>
      </c>
      <c r="AQ402" s="172" cm="1">
        <f t="array" ref="AQ402">IFERROR(--('Input| Projects'!$AT402="Yes")*_xlfn.SWITCH('Input| Overheads'!$C$50,"Direct costs",'Calc| Overheads Allocation'!E$9*S402,"Internal labour",'Calc| Overheads Allocation'!E$9*S402*'Input| Projects'!$AO402,"DNSP defined",'Calc| Overheads Allocation'!E$79*'Input| Projects'!$AW402,0),0)</f>
        <v>0</v>
      </c>
      <c r="AR402" s="172" cm="1">
        <f t="array" ref="AR402">IFERROR(--('Input| Projects'!$AT402="Yes")*_xlfn.SWITCH('Input| Overheads'!$C$50,"Direct costs",'Calc| Overheads Allocation'!F$9*T402,"Internal labour",'Calc| Overheads Allocation'!F$9*T402*'Input| Projects'!$AO402,"DNSP defined",'Calc| Overheads Allocation'!F$79*'Input| Projects'!$AW402,0),0)</f>
        <v>0</v>
      </c>
      <c r="AS402" s="172" cm="1">
        <f t="array" ref="AS402">IFERROR(--('Input| Projects'!$AT402="Yes")*_xlfn.SWITCH('Input| Overheads'!$C$50,"Direct costs",'Calc| Overheads Allocation'!G$9*U402,"Internal labour",'Calc| Overheads Allocation'!G$9*U402*'Input| Projects'!$AO402,"DNSP defined",'Calc| Overheads Allocation'!G$79*'Input| Projects'!$AW402,0),0)</f>
        <v>0</v>
      </c>
      <c r="AT402" s="172" cm="1">
        <f t="array" ref="AT402">IFERROR(--('Input| Projects'!$AT402="Yes")*_xlfn.SWITCH('Input| Overheads'!$C$50,"Direct costs",'Calc| Overheads Allocation'!H$9*V402,"Internal labour",'Calc| Overheads Allocation'!H$9*V402*'Input| Projects'!$AO402,"DNSP defined",'Calc| Overheads Allocation'!H$79*'Input| Projects'!$AW402,0),0)</f>
        <v>0</v>
      </c>
      <c r="AU402" s="172" cm="1">
        <f t="array" ref="AU402">IFERROR(--('Input| Projects'!$AT402="Yes")*_xlfn.SWITCH('Input| Overheads'!$C$50,"Direct costs",'Calc| Overheads Allocation'!I$9*W402,"Internal labour",'Calc| Overheads Allocation'!I$9*W402*'Input| Projects'!$AO402,"DNSP defined",'Calc| Overheads Allocation'!I$79*'Input| Projects'!$AW402,0),0)</f>
        <v>0</v>
      </c>
      <c r="AV402" s="175"/>
      <c r="AW402" s="172">
        <f t="shared" si="156"/>
        <v>0</v>
      </c>
      <c r="AX402" s="172">
        <f t="shared" si="157"/>
        <v>0</v>
      </c>
      <c r="AY402" s="172">
        <f t="shared" si="158"/>
        <v>0</v>
      </c>
      <c r="AZ402" s="172">
        <f t="shared" si="159"/>
        <v>0</v>
      </c>
      <c r="BA402" s="172">
        <f t="shared" si="160"/>
        <v>0</v>
      </c>
      <c r="BB402" s="172">
        <f t="shared" si="161"/>
        <v>0</v>
      </c>
      <c r="BC402" s="172">
        <f t="shared" si="162"/>
        <v>0</v>
      </c>
      <c r="BD402" s="176"/>
      <c r="BE402" s="172">
        <f t="shared" si="163"/>
        <v>0</v>
      </c>
      <c r="BF402" s="172">
        <f t="shared" si="164"/>
        <v>0</v>
      </c>
      <c r="BG402" s="172">
        <f t="shared" si="165"/>
        <v>0</v>
      </c>
      <c r="BH402" s="172">
        <f t="shared" si="166"/>
        <v>0</v>
      </c>
      <c r="BI402" s="172">
        <f t="shared" si="167"/>
        <v>0</v>
      </c>
      <c r="BJ402" s="172">
        <f t="shared" si="168"/>
        <v>0</v>
      </c>
      <c r="BK402" s="172">
        <f t="shared" si="169"/>
        <v>0</v>
      </c>
      <c r="BL402" s="176"/>
      <c r="BM402" s="172">
        <f t="shared" si="148"/>
        <v>0</v>
      </c>
      <c r="BN402" s="172">
        <f t="shared" si="149"/>
        <v>0</v>
      </c>
      <c r="BO402" s="172">
        <f t="shared" si="150"/>
        <v>0</v>
      </c>
      <c r="BP402" s="172">
        <f t="shared" si="151"/>
        <v>0</v>
      </c>
      <c r="BQ402" s="172">
        <f t="shared" si="152"/>
        <v>0</v>
      </c>
      <c r="BR402" s="172">
        <f t="shared" si="153"/>
        <v>0</v>
      </c>
      <c r="BS402" s="172">
        <f t="shared" si="154"/>
        <v>0</v>
      </c>
      <c r="BT402" s="55"/>
      <c r="BU402" s="158">
        <f>SUMIF('Input| Projects'!$BA$8:$CX$8,RIGHT(BU$9,3),'Input| Projects'!$BA402:$CX402)</f>
        <v>0</v>
      </c>
      <c r="BV402" s="158">
        <f>SUMIF('Input| Projects'!$BA$8:$CX$8,RIGHT(BV$9,3),'Input| Projects'!$BA402:$CX402)</f>
        <v>0</v>
      </c>
      <c r="BW402" s="79" t="str">
        <f t="shared" si="155"/>
        <v/>
      </c>
    </row>
    <row r="403" spans="2:75" x14ac:dyDescent="0.2">
      <c r="B403" s="123">
        <f>IFERROR('Input| Projects'!B403,"")</f>
        <v>394</v>
      </c>
      <c r="C403" s="160" t="str">
        <f>IFERROR(IF('Input| Projects'!C403="","",'Input| Projects'!C403),"")</f>
        <v/>
      </c>
      <c r="D403" s="160" t="str">
        <f>IFERROR(IF('Input| Projects'!D403="","",'Input| Projects'!D403),"")</f>
        <v/>
      </c>
      <c r="E403" s="53"/>
      <c r="F403" s="160" t="str">
        <f>IF(LEN('Input| Projects'!F403)&gt;0,'Input| Projects'!F403,"")</f>
        <v/>
      </c>
      <c r="G403" s="160" t="str">
        <f>IF(LEN('Input| Projects'!G403)&gt;0,'Input| Projects'!G403,"")</f>
        <v/>
      </c>
      <c r="H403" s="10"/>
      <c r="I403" s="194" cm="1">
        <f t="array" ref="I403">IF(LEN($F403)&gt;0,1+IFERROR(SUMPRODUCT(TRANSPOSE('Input| Projects'!$AO403:$AQ403),INDEX('Input| Escalations'!$F$27:$L$29,,MATCH(Q$9,'Input| Escalations'!$F$21:$L$21,0))),0),0)</f>
        <v>0</v>
      </c>
      <c r="J403" s="194" cm="1">
        <f t="array" ref="J403">IF(LEN($F403)&gt;0,1+IFERROR(SUMPRODUCT(TRANSPOSE('Input| Projects'!$AO403:$AQ403),INDEX('Input| Escalations'!$F$27:$L$29,,MATCH(R$9,'Input| Escalations'!$F$21:$L$21,0))),0),0)</f>
        <v>0</v>
      </c>
      <c r="K403" s="194" cm="1">
        <f t="array" ref="K403">IF(LEN($F403)&gt;0,1+IFERROR(SUMPRODUCT(TRANSPOSE('Input| Projects'!$AO403:$AQ403),INDEX('Input| Escalations'!$F$27:$L$29,,MATCH(S$9,'Input| Escalations'!$F$21:$L$21,0))),0),0)</f>
        <v>0</v>
      </c>
      <c r="L403" s="194" cm="1">
        <f t="array" ref="L403">IF(LEN($F403)&gt;0,1+IFERROR(SUMPRODUCT(TRANSPOSE('Input| Projects'!$AO403:$AQ403),INDEX('Input| Escalations'!$F$27:$L$29,,MATCH(T$9,'Input| Escalations'!$F$21:$L$21,0))),0),0)</f>
        <v>0</v>
      </c>
      <c r="M403" s="194" cm="1">
        <f t="array" ref="M403">IF(LEN($F403)&gt;0,1+IFERROR(SUMPRODUCT(TRANSPOSE('Input| Projects'!$AO403:$AQ403),INDEX('Input| Escalations'!$F$27:$L$29,,MATCH(U$9,'Input| Escalations'!$F$21:$L$21,0))),0),0)</f>
        <v>0</v>
      </c>
      <c r="N403" s="194" cm="1">
        <f t="array" ref="N403">IF(LEN($F403)&gt;0,1+IFERROR(SUMPRODUCT(TRANSPOSE('Input| Projects'!$AO403:$AQ403),INDEX('Input| Escalations'!$F$27:$L$29,,MATCH(V$9,'Input| Escalations'!$F$21:$L$21,0))),0),0)</f>
        <v>0</v>
      </c>
      <c r="O403" s="194" cm="1">
        <f t="array" ref="O403">IF(LEN($F403)&gt;0,1+IFERROR(SUMPRODUCT(TRANSPOSE('Input| Projects'!$AO403:$AQ403),INDEX('Input| Escalations'!$F$27:$L$29,,MATCH(W$9,'Input| Escalations'!$F$21:$L$21,0))),0),0)</f>
        <v>0</v>
      </c>
      <c r="P403" s="10"/>
      <c r="Q403" s="172">
        <f>IFERROR(IF(ISNUMBER(FIND("decision",'Input| Setup'!$F$6)),'Input| Projects'!Y403,'Input| Projects'!I403)*'Input| Escalations'!$I$17*I403,0)</f>
        <v>0</v>
      </c>
      <c r="R403" s="172">
        <f>IFERROR(IF(ISNUMBER(FIND("decision",'Input| Setup'!$F$6)),'Input| Projects'!Z403,'Input| Projects'!J403)*'Input| Escalations'!$I$17*J403,0)</f>
        <v>0</v>
      </c>
      <c r="S403" s="172">
        <f>IFERROR(IF(ISNUMBER(FIND("decision",'Input| Setup'!$F$6)),'Input| Projects'!AA403,'Input| Projects'!K403)*'Input| Escalations'!$I$17*K403,0)</f>
        <v>0</v>
      </c>
      <c r="T403" s="172">
        <f>IFERROR(IF(ISNUMBER(FIND("decision",'Input| Setup'!$F$6)),'Input| Projects'!AB403,'Input| Projects'!L403)*'Input| Escalations'!$I$17*L403,0)</f>
        <v>0</v>
      </c>
      <c r="U403" s="172">
        <f>IFERROR(IF(ISNUMBER(FIND("decision",'Input| Setup'!$F$6)),'Input| Projects'!AC403,'Input| Projects'!M403)*'Input| Escalations'!$I$17*M403,0)</f>
        <v>0</v>
      </c>
      <c r="V403" s="172">
        <f>IFERROR(IF(ISNUMBER(FIND("decision",'Input| Setup'!$F$6)),'Input| Projects'!AD403,'Input| Projects'!N403)*'Input| Escalations'!$I$17*N403,0)</f>
        <v>0</v>
      </c>
      <c r="W403" s="172">
        <f>IFERROR(IF(ISNUMBER(FIND("decision",'Input| Setup'!$F$6)),'Input| Projects'!AE403,'Input| Projects'!O403)*'Input| Escalations'!$I$17*O403,0)</f>
        <v>0</v>
      </c>
      <c r="X403" s="175"/>
      <c r="Y403" s="172">
        <f>IF(ISNUMBER(FIND("decision",'Input| Setup'!$F$6)),'Input| Projects'!AG403,'Input| Projects'!Q403)*I403*'Input| Escalations'!$I$17</f>
        <v>0</v>
      </c>
      <c r="Z403" s="172">
        <f>IF(ISNUMBER(FIND("decision",'Input| Setup'!$F$6)),'Input| Projects'!AH403,'Input| Projects'!R403)*J403*'Input| Escalations'!$I$17</f>
        <v>0</v>
      </c>
      <c r="AA403" s="172">
        <f>IF(ISNUMBER(FIND("decision",'Input| Setup'!$F$6)),'Input| Projects'!AI403,'Input| Projects'!S403)*K403*'Input| Escalations'!$I$17</f>
        <v>0</v>
      </c>
      <c r="AB403" s="172">
        <f>IF(ISNUMBER(FIND("decision",'Input| Setup'!$F$6)),'Input| Projects'!AJ403,'Input| Projects'!T403)*L403*'Input| Escalations'!$I$17</f>
        <v>0</v>
      </c>
      <c r="AC403" s="172">
        <f>IF(ISNUMBER(FIND("decision",'Input| Setup'!$F$6)),'Input| Projects'!AK403,'Input| Projects'!U403)*M403*'Input| Escalations'!$I$17</f>
        <v>0</v>
      </c>
      <c r="AD403" s="172">
        <f>IF(ISNUMBER(FIND("decision",'Input| Setup'!$F$6)),'Input| Projects'!AL403,'Input| Projects'!V403)*N403*'Input| Escalations'!$I$17</f>
        <v>0</v>
      </c>
      <c r="AE403" s="172">
        <f>IF(ISNUMBER(FIND("decision",'Input| Setup'!$F$6)),'Input| Projects'!AM403,'Input| Projects'!W403)*O403*'Input| Escalations'!$I$17</f>
        <v>0</v>
      </c>
      <c r="AF403" s="175"/>
      <c r="AG403" s="172" cm="1">
        <f t="array" ref="AG403">IFERROR(--('Input| Projects'!$AS403="Yes")*_xlfn.SWITCH('Input| Overheads'!$C$50,"Direct costs",'Calc| Overheads Allocation'!C$8*Q403,"Internal labour",'Calc| Overheads Allocation'!C$8*Q403*'Input| Projects'!$AO403,"DNSP defined",'Calc| Overheads Allocation'!C$78*'Input| Projects'!$AV403,0),0)</f>
        <v>0</v>
      </c>
      <c r="AH403" s="172" cm="1">
        <f t="array" ref="AH403">IFERROR(--('Input| Projects'!$AS403="Yes")*_xlfn.SWITCH('Input| Overheads'!$C$50,"Direct costs",'Calc| Overheads Allocation'!D$8*R403,"Internal labour",'Calc| Overheads Allocation'!D$8*R403*'Input| Projects'!$AO403,"DNSP defined",'Calc| Overheads Allocation'!D$78*'Input| Projects'!$AV403,0),0)</f>
        <v>0</v>
      </c>
      <c r="AI403" s="172" cm="1">
        <f t="array" ref="AI403">IFERROR(--('Input| Projects'!$AS403="Yes")*_xlfn.SWITCH('Input| Overheads'!$C$50,"Direct costs",'Calc| Overheads Allocation'!E$8*S403,"Internal labour",'Calc| Overheads Allocation'!E$8*S403*'Input| Projects'!$AO403,"DNSP defined",'Calc| Overheads Allocation'!E$78*'Input| Projects'!$AV403,0),0)</f>
        <v>0</v>
      </c>
      <c r="AJ403" s="172" cm="1">
        <f t="array" ref="AJ403">IFERROR(--('Input| Projects'!$AS403="Yes")*_xlfn.SWITCH('Input| Overheads'!$C$50,"Direct costs",'Calc| Overheads Allocation'!F$8*T403,"Internal labour",'Calc| Overheads Allocation'!F$8*T403*'Input| Projects'!$AO403,"DNSP defined",'Calc| Overheads Allocation'!F$78*'Input| Projects'!$AV403,0),0)</f>
        <v>0</v>
      </c>
      <c r="AK403" s="172" cm="1">
        <f t="array" ref="AK403">IFERROR(--('Input| Projects'!$AS403="Yes")*_xlfn.SWITCH('Input| Overheads'!$C$50,"Direct costs",'Calc| Overheads Allocation'!G$8*U403,"Internal labour",'Calc| Overheads Allocation'!G$8*U403*'Input| Projects'!$AO403,"DNSP defined",'Calc| Overheads Allocation'!G$78*'Input| Projects'!$AV403,0),0)</f>
        <v>0</v>
      </c>
      <c r="AL403" s="172" cm="1">
        <f t="array" ref="AL403">IFERROR(--('Input| Projects'!$AS403="Yes")*_xlfn.SWITCH('Input| Overheads'!$C$50,"Direct costs",'Calc| Overheads Allocation'!H$8*V403,"Internal labour",'Calc| Overheads Allocation'!H$8*V403*'Input| Projects'!$AO403,"DNSP defined",'Calc| Overheads Allocation'!H$78*'Input| Projects'!$AV403,0),0)</f>
        <v>0</v>
      </c>
      <c r="AM403" s="172" cm="1">
        <f t="array" ref="AM403">IFERROR(--('Input| Projects'!$AS403="Yes")*_xlfn.SWITCH('Input| Overheads'!$C$50,"Direct costs",'Calc| Overheads Allocation'!I$8*W403,"Internal labour",'Calc| Overheads Allocation'!I$8*W403*'Input| Projects'!$AO403,"DNSP defined",'Calc| Overheads Allocation'!I$78*'Input| Projects'!$AV403,0),0)</f>
        <v>0</v>
      </c>
      <c r="AN403" s="175"/>
      <c r="AO403" s="172" cm="1">
        <f t="array" ref="AO403">IFERROR(--('Input| Projects'!$AT403="Yes")*_xlfn.SWITCH('Input| Overheads'!$C$50,"Direct costs",'Calc| Overheads Allocation'!C$9*Q403,"Internal labour",'Calc| Overheads Allocation'!C$9*Q403*'Input| Projects'!$AO403,"DNSP defined",'Calc| Overheads Allocation'!C$79*'Input| Projects'!$AW403,0),0)</f>
        <v>0</v>
      </c>
      <c r="AP403" s="172" cm="1">
        <f t="array" ref="AP403">IFERROR(--('Input| Projects'!$AT403="Yes")*_xlfn.SWITCH('Input| Overheads'!$C$50,"Direct costs",'Calc| Overheads Allocation'!D$9*R403,"Internal labour",'Calc| Overheads Allocation'!D$9*R403*'Input| Projects'!$AO403,"DNSP defined",'Calc| Overheads Allocation'!D$79*'Input| Projects'!$AW403,0),0)</f>
        <v>0</v>
      </c>
      <c r="AQ403" s="172" cm="1">
        <f t="array" ref="AQ403">IFERROR(--('Input| Projects'!$AT403="Yes")*_xlfn.SWITCH('Input| Overheads'!$C$50,"Direct costs",'Calc| Overheads Allocation'!E$9*S403,"Internal labour",'Calc| Overheads Allocation'!E$9*S403*'Input| Projects'!$AO403,"DNSP defined",'Calc| Overheads Allocation'!E$79*'Input| Projects'!$AW403,0),0)</f>
        <v>0</v>
      </c>
      <c r="AR403" s="172" cm="1">
        <f t="array" ref="AR403">IFERROR(--('Input| Projects'!$AT403="Yes")*_xlfn.SWITCH('Input| Overheads'!$C$50,"Direct costs",'Calc| Overheads Allocation'!F$9*T403,"Internal labour",'Calc| Overheads Allocation'!F$9*T403*'Input| Projects'!$AO403,"DNSP defined",'Calc| Overheads Allocation'!F$79*'Input| Projects'!$AW403,0),0)</f>
        <v>0</v>
      </c>
      <c r="AS403" s="172" cm="1">
        <f t="array" ref="AS403">IFERROR(--('Input| Projects'!$AT403="Yes")*_xlfn.SWITCH('Input| Overheads'!$C$50,"Direct costs",'Calc| Overheads Allocation'!G$9*U403,"Internal labour",'Calc| Overheads Allocation'!G$9*U403*'Input| Projects'!$AO403,"DNSP defined",'Calc| Overheads Allocation'!G$79*'Input| Projects'!$AW403,0),0)</f>
        <v>0</v>
      </c>
      <c r="AT403" s="172" cm="1">
        <f t="array" ref="AT403">IFERROR(--('Input| Projects'!$AT403="Yes")*_xlfn.SWITCH('Input| Overheads'!$C$50,"Direct costs",'Calc| Overheads Allocation'!H$9*V403,"Internal labour",'Calc| Overheads Allocation'!H$9*V403*'Input| Projects'!$AO403,"DNSP defined",'Calc| Overheads Allocation'!H$79*'Input| Projects'!$AW403,0),0)</f>
        <v>0</v>
      </c>
      <c r="AU403" s="172" cm="1">
        <f t="array" ref="AU403">IFERROR(--('Input| Projects'!$AT403="Yes")*_xlfn.SWITCH('Input| Overheads'!$C$50,"Direct costs",'Calc| Overheads Allocation'!I$9*W403,"Internal labour",'Calc| Overheads Allocation'!I$9*W403*'Input| Projects'!$AO403,"DNSP defined",'Calc| Overheads Allocation'!I$79*'Input| Projects'!$AW403,0),0)</f>
        <v>0</v>
      </c>
      <c r="AV403" s="175"/>
      <c r="AW403" s="172">
        <f t="shared" si="156"/>
        <v>0</v>
      </c>
      <c r="AX403" s="172">
        <f t="shared" si="157"/>
        <v>0</v>
      </c>
      <c r="AY403" s="172">
        <f t="shared" si="158"/>
        <v>0</v>
      </c>
      <c r="AZ403" s="172">
        <f t="shared" si="159"/>
        <v>0</v>
      </c>
      <c r="BA403" s="172">
        <f t="shared" si="160"/>
        <v>0</v>
      </c>
      <c r="BB403" s="172">
        <f t="shared" si="161"/>
        <v>0</v>
      </c>
      <c r="BC403" s="172">
        <f t="shared" si="162"/>
        <v>0</v>
      </c>
      <c r="BD403" s="176"/>
      <c r="BE403" s="172">
        <f t="shared" si="163"/>
        <v>0</v>
      </c>
      <c r="BF403" s="172">
        <f t="shared" si="164"/>
        <v>0</v>
      </c>
      <c r="BG403" s="172">
        <f t="shared" si="165"/>
        <v>0</v>
      </c>
      <c r="BH403" s="172">
        <f t="shared" si="166"/>
        <v>0</v>
      </c>
      <c r="BI403" s="172">
        <f t="shared" si="167"/>
        <v>0</v>
      </c>
      <c r="BJ403" s="172">
        <f t="shared" si="168"/>
        <v>0</v>
      </c>
      <c r="BK403" s="172">
        <f t="shared" si="169"/>
        <v>0</v>
      </c>
      <c r="BL403" s="176"/>
      <c r="BM403" s="172">
        <f t="shared" si="148"/>
        <v>0</v>
      </c>
      <c r="BN403" s="172">
        <f t="shared" si="149"/>
        <v>0</v>
      </c>
      <c r="BO403" s="172">
        <f t="shared" si="150"/>
        <v>0</v>
      </c>
      <c r="BP403" s="172">
        <f t="shared" si="151"/>
        <v>0</v>
      </c>
      <c r="BQ403" s="172">
        <f t="shared" si="152"/>
        <v>0</v>
      </c>
      <c r="BR403" s="172">
        <f t="shared" si="153"/>
        <v>0</v>
      </c>
      <c r="BS403" s="172">
        <f t="shared" si="154"/>
        <v>0</v>
      </c>
      <c r="BT403" s="55"/>
      <c r="BU403" s="158">
        <f>SUMIF('Input| Projects'!$BA$8:$CX$8,RIGHT(BU$9,3),'Input| Projects'!$BA403:$CX403)</f>
        <v>0</v>
      </c>
      <c r="BV403" s="158">
        <f>SUMIF('Input| Projects'!$BA$8:$CX$8,RIGHT(BV$9,3),'Input| Projects'!$BA403:$CX403)</f>
        <v>0</v>
      </c>
      <c r="BW403" s="79" t="str">
        <f t="shared" si="155"/>
        <v/>
      </c>
    </row>
    <row r="404" spans="2:75" x14ac:dyDescent="0.2">
      <c r="B404" s="123">
        <f>IFERROR('Input| Projects'!B404,"")</f>
        <v>395</v>
      </c>
      <c r="C404" s="160" t="str">
        <f>IFERROR(IF('Input| Projects'!C404="","",'Input| Projects'!C404),"")</f>
        <v/>
      </c>
      <c r="D404" s="160" t="str">
        <f>IFERROR(IF('Input| Projects'!D404="","",'Input| Projects'!D404),"")</f>
        <v/>
      </c>
      <c r="E404" s="53"/>
      <c r="F404" s="160" t="str">
        <f>IF(LEN('Input| Projects'!F404)&gt;0,'Input| Projects'!F404,"")</f>
        <v/>
      </c>
      <c r="G404" s="160" t="str">
        <f>IF(LEN('Input| Projects'!G404)&gt;0,'Input| Projects'!G404,"")</f>
        <v/>
      </c>
      <c r="H404" s="10"/>
      <c r="I404" s="194" cm="1">
        <f t="array" ref="I404">IF(LEN($F404)&gt;0,1+IFERROR(SUMPRODUCT(TRANSPOSE('Input| Projects'!$AO404:$AQ404),INDEX('Input| Escalations'!$F$27:$L$29,,MATCH(Q$9,'Input| Escalations'!$F$21:$L$21,0))),0),0)</f>
        <v>0</v>
      </c>
      <c r="J404" s="194" cm="1">
        <f t="array" ref="J404">IF(LEN($F404)&gt;0,1+IFERROR(SUMPRODUCT(TRANSPOSE('Input| Projects'!$AO404:$AQ404),INDEX('Input| Escalations'!$F$27:$L$29,,MATCH(R$9,'Input| Escalations'!$F$21:$L$21,0))),0),0)</f>
        <v>0</v>
      </c>
      <c r="K404" s="194" cm="1">
        <f t="array" ref="K404">IF(LEN($F404)&gt;0,1+IFERROR(SUMPRODUCT(TRANSPOSE('Input| Projects'!$AO404:$AQ404),INDEX('Input| Escalations'!$F$27:$L$29,,MATCH(S$9,'Input| Escalations'!$F$21:$L$21,0))),0),0)</f>
        <v>0</v>
      </c>
      <c r="L404" s="194" cm="1">
        <f t="array" ref="L404">IF(LEN($F404)&gt;0,1+IFERROR(SUMPRODUCT(TRANSPOSE('Input| Projects'!$AO404:$AQ404),INDEX('Input| Escalations'!$F$27:$L$29,,MATCH(T$9,'Input| Escalations'!$F$21:$L$21,0))),0),0)</f>
        <v>0</v>
      </c>
      <c r="M404" s="194" cm="1">
        <f t="array" ref="M404">IF(LEN($F404)&gt;0,1+IFERROR(SUMPRODUCT(TRANSPOSE('Input| Projects'!$AO404:$AQ404),INDEX('Input| Escalations'!$F$27:$L$29,,MATCH(U$9,'Input| Escalations'!$F$21:$L$21,0))),0),0)</f>
        <v>0</v>
      </c>
      <c r="N404" s="194" cm="1">
        <f t="array" ref="N404">IF(LEN($F404)&gt;0,1+IFERROR(SUMPRODUCT(TRANSPOSE('Input| Projects'!$AO404:$AQ404),INDEX('Input| Escalations'!$F$27:$L$29,,MATCH(V$9,'Input| Escalations'!$F$21:$L$21,0))),0),0)</f>
        <v>0</v>
      </c>
      <c r="O404" s="194" cm="1">
        <f t="array" ref="O404">IF(LEN($F404)&gt;0,1+IFERROR(SUMPRODUCT(TRANSPOSE('Input| Projects'!$AO404:$AQ404),INDEX('Input| Escalations'!$F$27:$L$29,,MATCH(W$9,'Input| Escalations'!$F$21:$L$21,0))),0),0)</f>
        <v>0</v>
      </c>
      <c r="P404" s="10"/>
      <c r="Q404" s="172">
        <f>IFERROR(IF(ISNUMBER(FIND("decision",'Input| Setup'!$F$6)),'Input| Projects'!Y404,'Input| Projects'!I404)*'Input| Escalations'!$I$17*I404,0)</f>
        <v>0</v>
      </c>
      <c r="R404" s="172">
        <f>IFERROR(IF(ISNUMBER(FIND("decision",'Input| Setup'!$F$6)),'Input| Projects'!Z404,'Input| Projects'!J404)*'Input| Escalations'!$I$17*J404,0)</f>
        <v>0</v>
      </c>
      <c r="S404" s="172">
        <f>IFERROR(IF(ISNUMBER(FIND("decision",'Input| Setup'!$F$6)),'Input| Projects'!AA404,'Input| Projects'!K404)*'Input| Escalations'!$I$17*K404,0)</f>
        <v>0</v>
      </c>
      <c r="T404" s="172">
        <f>IFERROR(IF(ISNUMBER(FIND("decision",'Input| Setup'!$F$6)),'Input| Projects'!AB404,'Input| Projects'!L404)*'Input| Escalations'!$I$17*L404,0)</f>
        <v>0</v>
      </c>
      <c r="U404" s="172">
        <f>IFERROR(IF(ISNUMBER(FIND("decision",'Input| Setup'!$F$6)),'Input| Projects'!AC404,'Input| Projects'!M404)*'Input| Escalations'!$I$17*M404,0)</f>
        <v>0</v>
      </c>
      <c r="V404" s="172">
        <f>IFERROR(IF(ISNUMBER(FIND("decision",'Input| Setup'!$F$6)),'Input| Projects'!AD404,'Input| Projects'!N404)*'Input| Escalations'!$I$17*N404,0)</f>
        <v>0</v>
      </c>
      <c r="W404" s="172">
        <f>IFERROR(IF(ISNUMBER(FIND("decision",'Input| Setup'!$F$6)),'Input| Projects'!AE404,'Input| Projects'!O404)*'Input| Escalations'!$I$17*O404,0)</f>
        <v>0</v>
      </c>
      <c r="X404" s="175"/>
      <c r="Y404" s="172">
        <f>IF(ISNUMBER(FIND("decision",'Input| Setup'!$F$6)),'Input| Projects'!AG404,'Input| Projects'!Q404)*I404*'Input| Escalations'!$I$17</f>
        <v>0</v>
      </c>
      <c r="Z404" s="172">
        <f>IF(ISNUMBER(FIND("decision",'Input| Setup'!$F$6)),'Input| Projects'!AH404,'Input| Projects'!R404)*J404*'Input| Escalations'!$I$17</f>
        <v>0</v>
      </c>
      <c r="AA404" s="172">
        <f>IF(ISNUMBER(FIND("decision",'Input| Setup'!$F$6)),'Input| Projects'!AI404,'Input| Projects'!S404)*K404*'Input| Escalations'!$I$17</f>
        <v>0</v>
      </c>
      <c r="AB404" s="172">
        <f>IF(ISNUMBER(FIND("decision",'Input| Setup'!$F$6)),'Input| Projects'!AJ404,'Input| Projects'!T404)*L404*'Input| Escalations'!$I$17</f>
        <v>0</v>
      </c>
      <c r="AC404" s="172">
        <f>IF(ISNUMBER(FIND("decision",'Input| Setup'!$F$6)),'Input| Projects'!AK404,'Input| Projects'!U404)*M404*'Input| Escalations'!$I$17</f>
        <v>0</v>
      </c>
      <c r="AD404" s="172">
        <f>IF(ISNUMBER(FIND("decision",'Input| Setup'!$F$6)),'Input| Projects'!AL404,'Input| Projects'!V404)*N404*'Input| Escalations'!$I$17</f>
        <v>0</v>
      </c>
      <c r="AE404" s="172">
        <f>IF(ISNUMBER(FIND("decision",'Input| Setup'!$F$6)),'Input| Projects'!AM404,'Input| Projects'!W404)*O404*'Input| Escalations'!$I$17</f>
        <v>0</v>
      </c>
      <c r="AF404" s="175"/>
      <c r="AG404" s="172" cm="1">
        <f t="array" ref="AG404">IFERROR(--('Input| Projects'!$AS404="Yes")*_xlfn.SWITCH('Input| Overheads'!$C$50,"Direct costs",'Calc| Overheads Allocation'!C$8*Q404,"Internal labour",'Calc| Overheads Allocation'!C$8*Q404*'Input| Projects'!$AO404,"DNSP defined",'Calc| Overheads Allocation'!C$78*'Input| Projects'!$AV404,0),0)</f>
        <v>0</v>
      </c>
      <c r="AH404" s="172" cm="1">
        <f t="array" ref="AH404">IFERROR(--('Input| Projects'!$AS404="Yes")*_xlfn.SWITCH('Input| Overheads'!$C$50,"Direct costs",'Calc| Overheads Allocation'!D$8*R404,"Internal labour",'Calc| Overheads Allocation'!D$8*R404*'Input| Projects'!$AO404,"DNSP defined",'Calc| Overheads Allocation'!D$78*'Input| Projects'!$AV404,0),0)</f>
        <v>0</v>
      </c>
      <c r="AI404" s="172" cm="1">
        <f t="array" ref="AI404">IFERROR(--('Input| Projects'!$AS404="Yes")*_xlfn.SWITCH('Input| Overheads'!$C$50,"Direct costs",'Calc| Overheads Allocation'!E$8*S404,"Internal labour",'Calc| Overheads Allocation'!E$8*S404*'Input| Projects'!$AO404,"DNSP defined",'Calc| Overheads Allocation'!E$78*'Input| Projects'!$AV404,0),0)</f>
        <v>0</v>
      </c>
      <c r="AJ404" s="172" cm="1">
        <f t="array" ref="AJ404">IFERROR(--('Input| Projects'!$AS404="Yes")*_xlfn.SWITCH('Input| Overheads'!$C$50,"Direct costs",'Calc| Overheads Allocation'!F$8*T404,"Internal labour",'Calc| Overheads Allocation'!F$8*T404*'Input| Projects'!$AO404,"DNSP defined",'Calc| Overheads Allocation'!F$78*'Input| Projects'!$AV404,0),0)</f>
        <v>0</v>
      </c>
      <c r="AK404" s="172" cm="1">
        <f t="array" ref="AK404">IFERROR(--('Input| Projects'!$AS404="Yes")*_xlfn.SWITCH('Input| Overheads'!$C$50,"Direct costs",'Calc| Overheads Allocation'!G$8*U404,"Internal labour",'Calc| Overheads Allocation'!G$8*U404*'Input| Projects'!$AO404,"DNSP defined",'Calc| Overheads Allocation'!G$78*'Input| Projects'!$AV404,0),0)</f>
        <v>0</v>
      </c>
      <c r="AL404" s="172" cm="1">
        <f t="array" ref="AL404">IFERROR(--('Input| Projects'!$AS404="Yes")*_xlfn.SWITCH('Input| Overheads'!$C$50,"Direct costs",'Calc| Overheads Allocation'!H$8*V404,"Internal labour",'Calc| Overheads Allocation'!H$8*V404*'Input| Projects'!$AO404,"DNSP defined",'Calc| Overheads Allocation'!H$78*'Input| Projects'!$AV404,0),0)</f>
        <v>0</v>
      </c>
      <c r="AM404" s="172" cm="1">
        <f t="array" ref="AM404">IFERROR(--('Input| Projects'!$AS404="Yes")*_xlfn.SWITCH('Input| Overheads'!$C$50,"Direct costs",'Calc| Overheads Allocation'!I$8*W404,"Internal labour",'Calc| Overheads Allocation'!I$8*W404*'Input| Projects'!$AO404,"DNSP defined",'Calc| Overheads Allocation'!I$78*'Input| Projects'!$AV404,0),0)</f>
        <v>0</v>
      </c>
      <c r="AN404" s="175"/>
      <c r="AO404" s="172" cm="1">
        <f t="array" ref="AO404">IFERROR(--('Input| Projects'!$AT404="Yes")*_xlfn.SWITCH('Input| Overheads'!$C$50,"Direct costs",'Calc| Overheads Allocation'!C$9*Q404,"Internal labour",'Calc| Overheads Allocation'!C$9*Q404*'Input| Projects'!$AO404,"DNSP defined",'Calc| Overheads Allocation'!C$79*'Input| Projects'!$AW404,0),0)</f>
        <v>0</v>
      </c>
      <c r="AP404" s="172" cm="1">
        <f t="array" ref="AP404">IFERROR(--('Input| Projects'!$AT404="Yes")*_xlfn.SWITCH('Input| Overheads'!$C$50,"Direct costs",'Calc| Overheads Allocation'!D$9*R404,"Internal labour",'Calc| Overheads Allocation'!D$9*R404*'Input| Projects'!$AO404,"DNSP defined",'Calc| Overheads Allocation'!D$79*'Input| Projects'!$AW404,0),0)</f>
        <v>0</v>
      </c>
      <c r="AQ404" s="172" cm="1">
        <f t="array" ref="AQ404">IFERROR(--('Input| Projects'!$AT404="Yes")*_xlfn.SWITCH('Input| Overheads'!$C$50,"Direct costs",'Calc| Overheads Allocation'!E$9*S404,"Internal labour",'Calc| Overheads Allocation'!E$9*S404*'Input| Projects'!$AO404,"DNSP defined",'Calc| Overheads Allocation'!E$79*'Input| Projects'!$AW404,0),0)</f>
        <v>0</v>
      </c>
      <c r="AR404" s="172" cm="1">
        <f t="array" ref="AR404">IFERROR(--('Input| Projects'!$AT404="Yes")*_xlfn.SWITCH('Input| Overheads'!$C$50,"Direct costs",'Calc| Overheads Allocation'!F$9*T404,"Internal labour",'Calc| Overheads Allocation'!F$9*T404*'Input| Projects'!$AO404,"DNSP defined",'Calc| Overheads Allocation'!F$79*'Input| Projects'!$AW404,0),0)</f>
        <v>0</v>
      </c>
      <c r="AS404" s="172" cm="1">
        <f t="array" ref="AS404">IFERROR(--('Input| Projects'!$AT404="Yes")*_xlfn.SWITCH('Input| Overheads'!$C$50,"Direct costs",'Calc| Overheads Allocation'!G$9*U404,"Internal labour",'Calc| Overheads Allocation'!G$9*U404*'Input| Projects'!$AO404,"DNSP defined",'Calc| Overheads Allocation'!G$79*'Input| Projects'!$AW404,0),0)</f>
        <v>0</v>
      </c>
      <c r="AT404" s="172" cm="1">
        <f t="array" ref="AT404">IFERROR(--('Input| Projects'!$AT404="Yes")*_xlfn.SWITCH('Input| Overheads'!$C$50,"Direct costs",'Calc| Overheads Allocation'!H$9*V404,"Internal labour",'Calc| Overheads Allocation'!H$9*V404*'Input| Projects'!$AO404,"DNSP defined",'Calc| Overheads Allocation'!H$79*'Input| Projects'!$AW404,0),0)</f>
        <v>0</v>
      </c>
      <c r="AU404" s="172" cm="1">
        <f t="array" ref="AU404">IFERROR(--('Input| Projects'!$AT404="Yes")*_xlfn.SWITCH('Input| Overheads'!$C$50,"Direct costs",'Calc| Overheads Allocation'!I$9*W404,"Internal labour",'Calc| Overheads Allocation'!I$9*W404*'Input| Projects'!$AO404,"DNSP defined",'Calc| Overheads Allocation'!I$79*'Input| Projects'!$AW404,0),0)</f>
        <v>0</v>
      </c>
      <c r="AV404" s="175"/>
      <c r="AW404" s="172">
        <f t="shared" si="156"/>
        <v>0</v>
      </c>
      <c r="AX404" s="172">
        <f t="shared" si="157"/>
        <v>0</v>
      </c>
      <c r="AY404" s="172">
        <f t="shared" si="158"/>
        <v>0</v>
      </c>
      <c r="AZ404" s="172">
        <f t="shared" si="159"/>
        <v>0</v>
      </c>
      <c r="BA404" s="172">
        <f t="shared" si="160"/>
        <v>0</v>
      </c>
      <c r="BB404" s="172">
        <f t="shared" si="161"/>
        <v>0</v>
      </c>
      <c r="BC404" s="172">
        <f t="shared" si="162"/>
        <v>0</v>
      </c>
      <c r="BD404" s="176"/>
      <c r="BE404" s="172">
        <f t="shared" si="163"/>
        <v>0</v>
      </c>
      <c r="BF404" s="172">
        <f t="shared" si="164"/>
        <v>0</v>
      </c>
      <c r="BG404" s="172">
        <f t="shared" si="165"/>
        <v>0</v>
      </c>
      <c r="BH404" s="172">
        <f t="shared" si="166"/>
        <v>0</v>
      </c>
      <c r="BI404" s="172">
        <f t="shared" si="167"/>
        <v>0</v>
      </c>
      <c r="BJ404" s="172">
        <f t="shared" si="168"/>
        <v>0</v>
      </c>
      <c r="BK404" s="172">
        <f t="shared" si="169"/>
        <v>0</v>
      </c>
      <c r="BL404" s="176"/>
      <c r="BM404" s="172">
        <f t="shared" si="148"/>
        <v>0</v>
      </c>
      <c r="BN404" s="172">
        <f t="shared" si="149"/>
        <v>0</v>
      </c>
      <c r="BO404" s="172">
        <f t="shared" si="150"/>
        <v>0</v>
      </c>
      <c r="BP404" s="172">
        <f t="shared" si="151"/>
        <v>0</v>
      </c>
      <c r="BQ404" s="172">
        <f t="shared" si="152"/>
        <v>0</v>
      </c>
      <c r="BR404" s="172">
        <f t="shared" si="153"/>
        <v>0</v>
      </c>
      <c r="BS404" s="172">
        <f t="shared" si="154"/>
        <v>0</v>
      </c>
      <c r="BT404" s="55"/>
      <c r="BU404" s="158">
        <f>SUMIF('Input| Projects'!$BA$8:$CX$8,RIGHT(BU$9,3),'Input| Projects'!$BA404:$CX404)</f>
        <v>0</v>
      </c>
      <c r="BV404" s="158">
        <f>SUMIF('Input| Projects'!$BA$8:$CX$8,RIGHT(BV$9,3),'Input| Projects'!$BA404:$CX404)</f>
        <v>0</v>
      </c>
      <c r="BW404" s="79" t="str">
        <f t="shared" si="155"/>
        <v/>
      </c>
    </row>
    <row r="405" spans="2:75" x14ac:dyDescent="0.2">
      <c r="B405" s="123">
        <f>IFERROR('Input| Projects'!B405,"")</f>
        <v>396</v>
      </c>
      <c r="C405" s="160" t="str">
        <f>IFERROR(IF('Input| Projects'!C405="","",'Input| Projects'!C405),"")</f>
        <v/>
      </c>
      <c r="D405" s="160" t="str">
        <f>IFERROR(IF('Input| Projects'!D405="","",'Input| Projects'!D405),"")</f>
        <v/>
      </c>
      <c r="E405" s="53"/>
      <c r="F405" s="160" t="str">
        <f>IF(LEN('Input| Projects'!F405)&gt;0,'Input| Projects'!F405,"")</f>
        <v/>
      </c>
      <c r="G405" s="160" t="str">
        <f>IF(LEN('Input| Projects'!G405)&gt;0,'Input| Projects'!G405,"")</f>
        <v/>
      </c>
      <c r="H405" s="10"/>
      <c r="I405" s="194" cm="1">
        <f t="array" ref="I405">IF(LEN($F405)&gt;0,1+IFERROR(SUMPRODUCT(TRANSPOSE('Input| Projects'!$AO405:$AQ405),INDEX('Input| Escalations'!$F$27:$L$29,,MATCH(Q$9,'Input| Escalations'!$F$21:$L$21,0))),0),0)</f>
        <v>0</v>
      </c>
      <c r="J405" s="194" cm="1">
        <f t="array" ref="J405">IF(LEN($F405)&gt;0,1+IFERROR(SUMPRODUCT(TRANSPOSE('Input| Projects'!$AO405:$AQ405),INDEX('Input| Escalations'!$F$27:$L$29,,MATCH(R$9,'Input| Escalations'!$F$21:$L$21,0))),0),0)</f>
        <v>0</v>
      </c>
      <c r="K405" s="194" cm="1">
        <f t="array" ref="K405">IF(LEN($F405)&gt;0,1+IFERROR(SUMPRODUCT(TRANSPOSE('Input| Projects'!$AO405:$AQ405),INDEX('Input| Escalations'!$F$27:$L$29,,MATCH(S$9,'Input| Escalations'!$F$21:$L$21,0))),0),0)</f>
        <v>0</v>
      </c>
      <c r="L405" s="194" cm="1">
        <f t="array" ref="L405">IF(LEN($F405)&gt;0,1+IFERROR(SUMPRODUCT(TRANSPOSE('Input| Projects'!$AO405:$AQ405),INDEX('Input| Escalations'!$F$27:$L$29,,MATCH(T$9,'Input| Escalations'!$F$21:$L$21,0))),0),0)</f>
        <v>0</v>
      </c>
      <c r="M405" s="194" cm="1">
        <f t="array" ref="M405">IF(LEN($F405)&gt;0,1+IFERROR(SUMPRODUCT(TRANSPOSE('Input| Projects'!$AO405:$AQ405),INDEX('Input| Escalations'!$F$27:$L$29,,MATCH(U$9,'Input| Escalations'!$F$21:$L$21,0))),0),0)</f>
        <v>0</v>
      </c>
      <c r="N405" s="194" cm="1">
        <f t="array" ref="N405">IF(LEN($F405)&gt;0,1+IFERROR(SUMPRODUCT(TRANSPOSE('Input| Projects'!$AO405:$AQ405),INDEX('Input| Escalations'!$F$27:$L$29,,MATCH(V$9,'Input| Escalations'!$F$21:$L$21,0))),0),0)</f>
        <v>0</v>
      </c>
      <c r="O405" s="194" cm="1">
        <f t="array" ref="O405">IF(LEN($F405)&gt;0,1+IFERROR(SUMPRODUCT(TRANSPOSE('Input| Projects'!$AO405:$AQ405),INDEX('Input| Escalations'!$F$27:$L$29,,MATCH(W$9,'Input| Escalations'!$F$21:$L$21,0))),0),0)</f>
        <v>0</v>
      </c>
      <c r="P405" s="10"/>
      <c r="Q405" s="172">
        <f>IFERROR(IF(ISNUMBER(FIND("decision",'Input| Setup'!$F$6)),'Input| Projects'!Y405,'Input| Projects'!I405)*'Input| Escalations'!$I$17*I405,0)</f>
        <v>0</v>
      </c>
      <c r="R405" s="172">
        <f>IFERROR(IF(ISNUMBER(FIND("decision",'Input| Setup'!$F$6)),'Input| Projects'!Z405,'Input| Projects'!J405)*'Input| Escalations'!$I$17*J405,0)</f>
        <v>0</v>
      </c>
      <c r="S405" s="172">
        <f>IFERROR(IF(ISNUMBER(FIND("decision",'Input| Setup'!$F$6)),'Input| Projects'!AA405,'Input| Projects'!K405)*'Input| Escalations'!$I$17*K405,0)</f>
        <v>0</v>
      </c>
      <c r="T405" s="172">
        <f>IFERROR(IF(ISNUMBER(FIND("decision",'Input| Setup'!$F$6)),'Input| Projects'!AB405,'Input| Projects'!L405)*'Input| Escalations'!$I$17*L405,0)</f>
        <v>0</v>
      </c>
      <c r="U405" s="172">
        <f>IFERROR(IF(ISNUMBER(FIND("decision",'Input| Setup'!$F$6)),'Input| Projects'!AC405,'Input| Projects'!M405)*'Input| Escalations'!$I$17*M405,0)</f>
        <v>0</v>
      </c>
      <c r="V405" s="172">
        <f>IFERROR(IF(ISNUMBER(FIND("decision",'Input| Setup'!$F$6)),'Input| Projects'!AD405,'Input| Projects'!N405)*'Input| Escalations'!$I$17*N405,0)</f>
        <v>0</v>
      </c>
      <c r="W405" s="172">
        <f>IFERROR(IF(ISNUMBER(FIND("decision",'Input| Setup'!$F$6)),'Input| Projects'!AE405,'Input| Projects'!O405)*'Input| Escalations'!$I$17*O405,0)</f>
        <v>0</v>
      </c>
      <c r="X405" s="175"/>
      <c r="Y405" s="172">
        <f>IF(ISNUMBER(FIND("decision",'Input| Setup'!$F$6)),'Input| Projects'!AG405,'Input| Projects'!Q405)*I405*'Input| Escalations'!$I$17</f>
        <v>0</v>
      </c>
      <c r="Z405" s="172">
        <f>IF(ISNUMBER(FIND("decision",'Input| Setup'!$F$6)),'Input| Projects'!AH405,'Input| Projects'!R405)*J405*'Input| Escalations'!$I$17</f>
        <v>0</v>
      </c>
      <c r="AA405" s="172">
        <f>IF(ISNUMBER(FIND("decision",'Input| Setup'!$F$6)),'Input| Projects'!AI405,'Input| Projects'!S405)*K405*'Input| Escalations'!$I$17</f>
        <v>0</v>
      </c>
      <c r="AB405" s="172">
        <f>IF(ISNUMBER(FIND("decision",'Input| Setup'!$F$6)),'Input| Projects'!AJ405,'Input| Projects'!T405)*L405*'Input| Escalations'!$I$17</f>
        <v>0</v>
      </c>
      <c r="AC405" s="172">
        <f>IF(ISNUMBER(FIND("decision",'Input| Setup'!$F$6)),'Input| Projects'!AK405,'Input| Projects'!U405)*M405*'Input| Escalations'!$I$17</f>
        <v>0</v>
      </c>
      <c r="AD405" s="172">
        <f>IF(ISNUMBER(FIND("decision",'Input| Setup'!$F$6)),'Input| Projects'!AL405,'Input| Projects'!V405)*N405*'Input| Escalations'!$I$17</f>
        <v>0</v>
      </c>
      <c r="AE405" s="172">
        <f>IF(ISNUMBER(FIND("decision",'Input| Setup'!$F$6)),'Input| Projects'!AM405,'Input| Projects'!W405)*O405*'Input| Escalations'!$I$17</f>
        <v>0</v>
      </c>
      <c r="AF405" s="175"/>
      <c r="AG405" s="172" cm="1">
        <f t="array" ref="AG405">IFERROR(--('Input| Projects'!$AS405="Yes")*_xlfn.SWITCH('Input| Overheads'!$C$50,"Direct costs",'Calc| Overheads Allocation'!C$8*Q405,"Internal labour",'Calc| Overheads Allocation'!C$8*Q405*'Input| Projects'!$AO405,"DNSP defined",'Calc| Overheads Allocation'!C$78*'Input| Projects'!$AV405,0),0)</f>
        <v>0</v>
      </c>
      <c r="AH405" s="172" cm="1">
        <f t="array" ref="AH405">IFERROR(--('Input| Projects'!$AS405="Yes")*_xlfn.SWITCH('Input| Overheads'!$C$50,"Direct costs",'Calc| Overheads Allocation'!D$8*R405,"Internal labour",'Calc| Overheads Allocation'!D$8*R405*'Input| Projects'!$AO405,"DNSP defined",'Calc| Overheads Allocation'!D$78*'Input| Projects'!$AV405,0),0)</f>
        <v>0</v>
      </c>
      <c r="AI405" s="172" cm="1">
        <f t="array" ref="AI405">IFERROR(--('Input| Projects'!$AS405="Yes")*_xlfn.SWITCH('Input| Overheads'!$C$50,"Direct costs",'Calc| Overheads Allocation'!E$8*S405,"Internal labour",'Calc| Overheads Allocation'!E$8*S405*'Input| Projects'!$AO405,"DNSP defined",'Calc| Overheads Allocation'!E$78*'Input| Projects'!$AV405,0),0)</f>
        <v>0</v>
      </c>
      <c r="AJ405" s="172" cm="1">
        <f t="array" ref="AJ405">IFERROR(--('Input| Projects'!$AS405="Yes")*_xlfn.SWITCH('Input| Overheads'!$C$50,"Direct costs",'Calc| Overheads Allocation'!F$8*T405,"Internal labour",'Calc| Overheads Allocation'!F$8*T405*'Input| Projects'!$AO405,"DNSP defined",'Calc| Overheads Allocation'!F$78*'Input| Projects'!$AV405,0),0)</f>
        <v>0</v>
      </c>
      <c r="AK405" s="172" cm="1">
        <f t="array" ref="AK405">IFERROR(--('Input| Projects'!$AS405="Yes")*_xlfn.SWITCH('Input| Overheads'!$C$50,"Direct costs",'Calc| Overheads Allocation'!G$8*U405,"Internal labour",'Calc| Overheads Allocation'!G$8*U405*'Input| Projects'!$AO405,"DNSP defined",'Calc| Overheads Allocation'!G$78*'Input| Projects'!$AV405,0),0)</f>
        <v>0</v>
      </c>
      <c r="AL405" s="172" cm="1">
        <f t="array" ref="AL405">IFERROR(--('Input| Projects'!$AS405="Yes")*_xlfn.SWITCH('Input| Overheads'!$C$50,"Direct costs",'Calc| Overheads Allocation'!H$8*V405,"Internal labour",'Calc| Overheads Allocation'!H$8*V405*'Input| Projects'!$AO405,"DNSP defined",'Calc| Overheads Allocation'!H$78*'Input| Projects'!$AV405,0),0)</f>
        <v>0</v>
      </c>
      <c r="AM405" s="172" cm="1">
        <f t="array" ref="AM405">IFERROR(--('Input| Projects'!$AS405="Yes")*_xlfn.SWITCH('Input| Overheads'!$C$50,"Direct costs",'Calc| Overheads Allocation'!I$8*W405,"Internal labour",'Calc| Overheads Allocation'!I$8*W405*'Input| Projects'!$AO405,"DNSP defined",'Calc| Overheads Allocation'!I$78*'Input| Projects'!$AV405,0),0)</f>
        <v>0</v>
      </c>
      <c r="AN405" s="175"/>
      <c r="AO405" s="172" cm="1">
        <f t="array" ref="AO405">IFERROR(--('Input| Projects'!$AT405="Yes")*_xlfn.SWITCH('Input| Overheads'!$C$50,"Direct costs",'Calc| Overheads Allocation'!C$9*Q405,"Internal labour",'Calc| Overheads Allocation'!C$9*Q405*'Input| Projects'!$AO405,"DNSP defined",'Calc| Overheads Allocation'!C$79*'Input| Projects'!$AW405,0),0)</f>
        <v>0</v>
      </c>
      <c r="AP405" s="172" cm="1">
        <f t="array" ref="AP405">IFERROR(--('Input| Projects'!$AT405="Yes")*_xlfn.SWITCH('Input| Overheads'!$C$50,"Direct costs",'Calc| Overheads Allocation'!D$9*R405,"Internal labour",'Calc| Overheads Allocation'!D$9*R405*'Input| Projects'!$AO405,"DNSP defined",'Calc| Overheads Allocation'!D$79*'Input| Projects'!$AW405,0),0)</f>
        <v>0</v>
      </c>
      <c r="AQ405" s="172" cm="1">
        <f t="array" ref="AQ405">IFERROR(--('Input| Projects'!$AT405="Yes")*_xlfn.SWITCH('Input| Overheads'!$C$50,"Direct costs",'Calc| Overheads Allocation'!E$9*S405,"Internal labour",'Calc| Overheads Allocation'!E$9*S405*'Input| Projects'!$AO405,"DNSP defined",'Calc| Overheads Allocation'!E$79*'Input| Projects'!$AW405,0),0)</f>
        <v>0</v>
      </c>
      <c r="AR405" s="172" cm="1">
        <f t="array" ref="AR405">IFERROR(--('Input| Projects'!$AT405="Yes")*_xlfn.SWITCH('Input| Overheads'!$C$50,"Direct costs",'Calc| Overheads Allocation'!F$9*T405,"Internal labour",'Calc| Overheads Allocation'!F$9*T405*'Input| Projects'!$AO405,"DNSP defined",'Calc| Overheads Allocation'!F$79*'Input| Projects'!$AW405,0),0)</f>
        <v>0</v>
      </c>
      <c r="AS405" s="172" cm="1">
        <f t="array" ref="AS405">IFERROR(--('Input| Projects'!$AT405="Yes")*_xlfn.SWITCH('Input| Overheads'!$C$50,"Direct costs",'Calc| Overheads Allocation'!G$9*U405,"Internal labour",'Calc| Overheads Allocation'!G$9*U405*'Input| Projects'!$AO405,"DNSP defined",'Calc| Overheads Allocation'!G$79*'Input| Projects'!$AW405,0),0)</f>
        <v>0</v>
      </c>
      <c r="AT405" s="172" cm="1">
        <f t="array" ref="AT405">IFERROR(--('Input| Projects'!$AT405="Yes")*_xlfn.SWITCH('Input| Overheads'!$C$50,"Direct costs",'Calc| Overheads Allocation'!H$9*V405,"Internal labour",'Calc| Overheads Allocation'!H$9*V405*'Input| Projects'!$AO405,"DNSP defined",'Calc| Overheads Allocation'!H$79*'Input| Projects'!$AW405,0),0)</f>
        <v>0</v>
      </c>
      <c r="AU405" s="172" cm="1">
        <f t="array" ref="AU405">IFERROR(--('Input| Projects'!$AT405="Yes")*_xlfn.SWITCH('Input| Overheads'!$C$50,"Direct costs",'Calc| Overheads Allocation'!I$9*W405,"Internal labour",'Calc| Overheads Allocation'!I$9*W405*'Input| Projects'!$AO405,"DNSP defined",'Calc| Overheads Allocation'!I$79*'Input| Projects'!$AW405,0),0)</f>
        <v>0</v>
      </c>
      <c r="AV405" s="175"/>
      <c r="AW405" s="172">
        <f t="shared" si="156"/>
        <v>0</v>
      </c>
      <c r="AX405" s="172">
        <f t="shared" si="157"/>
        <v>0</v>
      </c>
      <c r="AY405" s="172">
        <f t="shared" si="158"/>
        <v>0</v>
      </c>
      <c r="AZ405" s="172">
        <f t="shared" si="159"/>
        <v>0</v>
      </c>
      <c r="BA405" s="172">
        <f t="shared" si="160"/>
        <v>0</v>
      </c>
      <c r="BB405" s="172">
        <f t="shared" si="161"/>
        <v>0</v>
      </c>
      <c r="BC405" s="172">
        <f t="shared" si="162"/>
        <v>0</v>
      </c>
      <c r="BD405" s="176"/>
      <c r="BE405" s="172">
        <f t="shared" si="163"/>
        <v>0</v>
      </c>
      <c r="BF405" s="172">
        <f t="shared" si="164"/>
        <v>0</v>
      </c>
      <c r="BG405" s="172">
        <f t="shared" si="165"/>
        <v>0</v>
      </c>
      <c r="BH405" s="172">
        <f t="shared" si="166"/>
        <v>0</v>
      </c>
      <c r="BI405" s="172">
        <f t="shared" si="167"/>
        <v>0</v>
      </c>
      <c r="BJ405" s="172">
        <f t="shared" si="168"/>
        <v>0</v>
      </c>
      <c r="BK405" s="172">
        <f t="shared" si="169"/>
        <v>0</v>
      </c>
      <c r="BL405" s="176"/>
      <c r="BM405" s="172">
        <f t="shared" si="148"/>
        <v>0</v>
      </c>
      <c r="BN405" s="172">
        <f t="shared" si="149"/>
        <v>0</v>
      </c>
      <c r="BO405" s="172">
        <f t="shared" si="150"/>
        <v>0</v>
      </c>
      <c r="BP405" s="172">
        <f t="shared" si="151"/>
        <v>0</v>
      </c>
      <c r="BQ405" s="172">
        <f t="shared" si="152"/>
        <v>0</v>
      </c>
      <c r="BR405" s="172">
        <f t="shared" si="153"/>
        <v>0</v>
      </c>
      <c r="BS405" s="172">
        <f t="shared" si="154"/>
        <v>0</v>
      </c>
      <c r="BT405" s="55"/>
      <c r="BU405" s="158">
        <f>SUMIF('Input| Projects'!$BA$8:$CX$8,RIGHT(BU$9,3),'Input| Projects'!$BA405:$CX405)</f>
        <v>0</v>
      </c>
      <c r="BV405" s="158">
        <f>SUMIF('Input| Projects'!$BA$8:$CX$8,RIGHT(BV$9,3),'Input| Projects'!$BA405:$CX405)</f>
        <v>0</v>
      </c>
      <c r="BW405" s="79" t="str">
        <f t="shared" si="155"/>
        <v/>
      </c>
    </row>
    <row r="406" spans="2:75" x14ac:dyDescent="0.2">
      <c r="B406" s="123">
        <f>IFERROR('Input| Projects'!B406,"")</f>
        <v>397</v>
      </c>
      <c r="C406" s="160" t="str">
        <f>IFERROR(IF('Input| Projects'!C406="","",'Input| Projects'!C406),"")</f>
        <v/>
      </c>
      <c r="D406" s="160" t="str">
        <f>IFERROR(IF('Input| Projects'!D406="","",'Input| Projects'!D406),"")</f>
        <v/>
      </c>
      <c r="E406" s="53"/>
      <c r="F406" s="160" t="str">
        <f>IF(LEN('Input| Projects'!F406)&gt;0,'Input| Projects'!F406,"")</f>
        <v/>
      </c>
      <c r="G406" s="160" t="str">
        <f>IF(LEN('Input| Projects'!G406)&gt;0,'Input| Projects'!G406,"")</f>
        <v/>
      </c>
      <c r="H406" s="10"/>
      <c r="I406" s="194" cm="1">
        <f t="array" ref="I406">IF(LEN($F406)&gt;0,1+IFERROR(SUMPRODUCT(TRANSPOSE('Input| Projects'!$AO406:$AQ406),INDEX('Input| Escalations'!$F$27:$L$29,,MATCH(Q$9,'Input| Escalations'!$F$21:$L$21,0))),0),0)</f>
        <v>0</v>
      </c>
      <c r="J406" s="194" cm="1">
        <f t="array" ref="J406">IF(LEN($F406)&gt;0,1+IFERROR(SUMPRODUCT(TRANSPOSE('Input| Projects'!$AO406:$AQ406),INDEX('Input| Escalations'!$F$27:$L$29,,MATCH(R$9,'Input| Escalations'!$F$21:$L$21,0))),0),0)</f>
        <v>0</v>
      </c>
      <c r="K406" s="194" cm="1">
        <f t="array" ref="K406">IF(LEN($F406)&gt;0,1+IFERROR(SUMPRODUCT(TRANSPOSE('Input| Projects'!$AO406:$AQ406),INDEX('Input| Escalations'!$F$27:$L$29,,MATCH(S$9,'Input| Escalations'!$F$21:$L$21,0))),0),0)</f>
        <v>0</v>
      </c>
      <c r="L406" s="194" cm="1">
        <f t="array" ref="L406">IF(LEN($F406)&gt;0,1+IFERROR(SUMPRODUCT(TRANSPOSE('Input| Projects'!$AO406:$AQ406),INDEX('Input| Escalations'!$F$27:$L$29,,MATCH(T$9,'Input| Escalations'!$F$21:$L$21,0))),0),0)</f>
        <v>0</v>
      </c>
      <c r="M406" s="194" cm="1">
        <f t="array" ref="M406">IF(LEN($F406)&gt;0,1+IFERROR(SUMPRODUCT(TRANSPOSE('Input| Projects'!$AO406:$AQ406),INDEX('Input| Escalations'!$F$27:$L$29,,MATCH(U$9,'Input| Escalations'!$F$21:$L$21,0))),0),0)</f>
        <v>0</v>
      </c>
      <c r="N406" s="194" cm="1">
        <f t="array" ref="N406">IF(LEN($F406)&gt;0,1+IFERROR(SUMPRODUCT(TRANSPOSE('Input| Projects'!$AO406:$AQ406),INDEX('Input| Escalations'!$F$27:$L$29,,MATCH(V$9,'Input| Escalations'!$F$21:$L$21,0))),0),0)</f>
        <v>0</v>
      </c>
      <c r="O406" s="194" cm="1">
        <f t="array" ref="O406">IF(LEN($F406)&gt;0,1+IFERROR(SUMPRODUCT(TRANSPOSE('Input| Projects'!$AO406:$AQ406),INDEX('Input| Escalations'!$F$27:$L$29,,MATCH(W$9,'Input| Escalations'!$F$21:$L$21,0))),0),0)</f>
        <v>0</v>
      </c>
      <c r="P406" s="10"/>
      <c r="Q406" s="172">
        <f>IFERROR(IF(ISNUMBER(FIND("decision",'Input| Setup'!$F$6)),'Input| Projects'!Y406,'Input| Projects'!I406)*'Input| Escalations'!$I$17*I406,0)</f>
        <v>0</v>
      </c>
      <c r="R406" s="172">
        <f>IFERROR(IF(ISNUMBER(FIND("decision",'Input| Setup'!$F$6)),'Input| Projects'!Z406,'Input| Projects'!J406)*'Input| Escalations'!$I$17*J406,0)</f>
        <v>0</v>
      </c>
      <c r="S406" s="172">
        <f>IFERROR(IF(ISNUMBER(FIND("decision",'Input| Setup'!$F$6)),'Input| Projects'!AA406,'Input| Projects'!K406)*'Input| Escalations'!$I$17*K406,0)</f>
        <v>0</v>
      </c>
      <c r="T406" s="172">
        <f>IFERROR(IF(ISNUMBER(FIND("decision",'Input| Setup'!$F$6)),'Input| Projects'!AB406,'Input| Projects'!L406)*'Input| Escalations'!$I$17*L406,0)</f>
        <v>0</v>
      </c>
      <c r="U406" s="172">
        <f>IFERROR(IF(ISNUMBER(FIND("decision",'Input| Setup'!$F$6)),'Input| Projects'!AC406,'Input| Projects'!M406)*'Input| Escalations'!$I$17*M406,0)</f>
        <v>0</v>
      </c>
      <c r="V406" s="172">
        <f>IFERROR(IF(ISNUMBER(FIND("decision",'Input| Setup'!$F$6)),'Input| Projects'!AD406,'Input| Projects'!N406)*'Input| Escalations'!$I$17*N406,0)</f>
        <v>0</v>
      </c>
      <c r="W406" s="172">
        <f>IFERROR(IF(ISNUMBER(FIND("decision",'Input| Setup'!$F$6)),'Input| Projects'!AE406,'Input| Projects'!O406)*'Input| Escalations'!$I$17*O406,0)</f>
        <v>0</v>
      </c>
      <c r="X406" s="175"/>
      <c r="Y406" s="172">
        <f>IF(ISNUMBER(FIND("decision",'Input| Setup'!$F$6)),'Input| Projects'!AG406,'Input| Projects'!Q406)*I406*'Input| Escalations'!$I$17</f>
        <v>0</v>
      </c>
      <c r="Z406" s="172">
        <f>IF(ISNUMBER(FIND("decision",'Input| Setup'!$F$6)),'Input| Projects'!AH406,'Input| Projects'!R406)*J406*'Input| Escalations'!$I$17</f>
        <v>0</v>
      </c>
      <c r="AA406" s="172">
        <f>IF(ISNUMBER(FIND("decision",'Input| Setup'!$F$6)),'Input| Projects'!AI406,'Input| Projects'!S406)*K406*'Input| Escalations'!$I$17</f>
        <v>0</v>
      </c>
      <c r="AB406" s="172">
        <f>IF(ISNUMBER(FIND("decision",'Input| Setup'!$F$6)),'Input| Projects'!AJ406,'Input| Projects'!T406)*L406*'Input| Escalations'!$I$17</f>
        <v>0</v>
      </c>
      <c r="AC406" s="172">
        <f>IF(ISNUMBER(FIND("decision",'Input| Setup'!$F$6)),'Input| Projects'!AK406,'Input| Projects'!U406)*M406*'Input| Escalations'!$I$17</f>
        <v>0</v>
      </c>
      <c r="AD406" s="172">
        <f>IF(ISNUMBER(FIND("decision",'Input| Setup'!$F$6)),'Input| Projects'!AL406,'Input| Projects'!V406)*N406*'Input| Escalations'!$I$17</f>
        <v>0</v>
      </c>
      <c r="AE406" s="172">
        <f>IF(ISNUMBER(FIND("decision",'Input| Setup'!$F$6)),'Input| Projects'!AM406,'Input| Projects'!W406)*O406*'Input| Escalations'!$I$17</f>
        <v>0</v>
      </c>
      <c r="AF406" s="175"/>
      <c r="AG406" s="172" cm="1">
        <f t="array" ref="AG406">IFERROR(--('Input| Projects'!$AS406="Yes")*_xlfn.SWITCH('Input| Overheads'!$C$50,"Direct costs",'Calc| Overheads Allocation'!C$8*Q406,"Internal labour",'Calc| Overheads Allocation'!C$8*Q406*'Input| Projects'!$AO406,"DNSP defined",'Calc| Overheads Allocation'!C$78*'Input| Projects'!$AV406,0),0)</f>
        <v>0</v>
      </c>
      <c r="AH406" s="172" cm="1">
        <f t="array" ref="AH406">IFERROR(--('Input| Projects'!$AS406="Yes")*_xlfn.SWITCH('Input| Overheads'!$C$50,"Direct costs",'Calc| Overheads Allocation'!D$8*R406,"Internal labour",'Calc| Overheads Allocation'!D$8*R406*'Input| Projects'!$AO406,"DNSP defined",'Calc| Overheads Allocation'!D$78*'Input| Projects'!$AV406,0),0)</f>
        <v>0</v>
      </c>
      <c r="AI406" s="172" cm="1">
        <f t="array" ref="AI406">IFERROR(--('Input| Projects'!$AS406="Yes")*_xlfn.SWITCH('Input| Overheads'!$C$50,"Direct costs",'Calc| Overheads Allocation'!E$8*S406,"Internal labour",'Calc| Overheads Allocation'!E$8*S406*'Input| Projects'!$AO406,"DNSP defined",'Calc| Overheads Allocation'!E$78*'Input| Projects'!$AV406,0),0)</f>
        <v>0</v>
      </c>
      <c r="AJ406" s="172" cm="1">
        <f t="array" ref="AJ406">IFERROR(--('Input| Projects'!$AS406="Yes")*_xlfn.SWITCH('Input| Overheads'!$C$50,"Direct costs",'Calc| Overheads Allocation'!F$8*T406,"Internal labour",'Calc| Overheads Allocation'!F$8*T406*'Input| Projects'!$AO406,"DNSP defined",'Calc| Overheads Allocation'!F$78*'Input| Projects'!$AV406,0),0)</f>
        <v>0</v>
      </c>
      <c r="AK406" s="172" cm="1">
        <f t="array" ref="AK406">IFERROR(--('Input| Projects'!$AS406="Yes")*_xlfn.SWITCH('Input| Overheads'!$C$50,"Direct costs",'Calc| Overheads Allocation'!G$8*U406,"Internal labour",'Calc| Overheads Allocation'!G$8*U406*'Input| Projects'!$AO406,"DNSP defined",'Calc| Overheads Allocation'!G$78*'Input| Projects'!$AV406,0),0)</f>
        <v>0</v>
      </c>
      <c r="AL406" s="172" cm="1">
        <f t="array" ref="AL406">IFERROR(--('Input| Projects'!$AS406="Yes")*_xlfn.SWITCH('Input| Overheads'!$C$50,"Direct costs",'Calc| Overheads Allocation'!H$8*V406,"Internal labour",'Calc| Overheads Allocation'!H$8*V406*'Input| Projects'!$AO406,"DNSP defined",'Calc| Overheads Allocation'!H$78*'Input| Projects'!$AV406,0),0)</f>
        <v>0</v>
      </c>
      <c r="AM406" s="172" cm="1">
        <f t="array" ref="AM406">IFERROR(--('Input| Projects'!$AS406="Yes")*_xlfn.SWITCH('Input| Overheads'!$C$50,"Direct costs",'Calc| Overheads Allocation'!I$8*W406,"Internal labour",'Calc| Overheads Allocation'!I$8*W406*'Input| Projects'!$AO406,"DNSP defined",'Calc| Overheads Allocation'!I$78*'Input| Projects'!$AV406,0),0)</f>
        <v>0</v>
      </c>
      <c r="AN406" s="175"/>
      <c r="AO406" s="172" cm="1">
        <f t="array" ref="AO406">IFERROR(--('Input| Projects'!$AT406="Yes")*_xlfn.SWITCH('Input| Overheads'!$C$50,"Direct costs",'Calc| Overheads Allocation'!C$9*Q406,"Internal labour",'Calc| Overheads Allocation'!C$9*Q406*'Input| Projects'!$AO406,"DNSP defined",'Calc| Overheads Allocation'!C$79*'Input| Projects'!$AW406,0),0)</f>
        <v>0</v>
      </c>
      <c r="AP406" s="172" cm="1">
        <f t="array" ref="AP406">IFERROR(--('Input| Projects'!$AT406="Yes")*_xlfn.SWITCH('Input| Overheads'!$C$50,"Direct costs",'Calc| Overheads Allocation'!D$9*R406,"Internal labour",'Calc| Overheads Allocation'!D$9*R406*'Input| Projects'!$AO406,"DNSP defined",'Calc| Overheads Allocation'!D$79*'Input| Projects'!$AW406,0),0)</f>
        <v>0</v>
      </c>
      <c r="AQ406" s="172" cm="1">
        <f t="array" ref="AQ406">IFERROR(--('Input| Projects'!$AT406="Yes")*_xlfn.SWITCH('Input| Overheads'!$C$50,"Direct costs",'Calc| Overheads Allocation'!E$9*S406,"Internal labour",'Calc| Overheads Allocation'!E$9*S406*'Input| Projects'!$AO406,"DNSP defined",'Calc| Overheads Allocation'!E$79*'Input| Projects'!$AW406,0),0)</f>
        <v>0</v>
      </c>
      <c r="AR406" s="172" cm="1">
        <f t="array" ref="AR406">IFERROR(--('Input| Projects'!$AT406="Yes")*_xlfn.SWITCH('Input| Overheads'!$C$50,"Direct costs",'Calc| Overheads Allocation'!F$9*T406,"Internal labour",'Calc| Overheads Allocation'!F$9*T406*'Input| Projects'!$AO406,"DNSP defined",'Calc| Overheads Allocation'!F$79*'Input| Projects'!$AW406,0),0)</f>
        <v>0</v>
      </c>
      <c r="AS406" s="172" cm="1">
        <f t="array" ref="AS406">IFERROR(--('Input| Projects'!$AT406="Yes")*_xlfn.SWITCH('Input| Overheads'!$C$50,"Direct costs",'Calc| Overheads Allocation'!G$9*U406,"Internal labour",'Calc| Overheads Allocation'!G$9*U406*'Input| Projects'!$AO406,"DNSP defined",'Calc| Overheads Allocation'!G$79*'Input| Projects'!$AW406,0),0)</f>
        <v>0</v>
      </c>
      <c r="AT406" s="172" cm="1">
        <f t="array" ref="AT406">IFERROR(--('Input| Projects'!$AT406="Yes")*_xlfn.SWITCH('Input| Overheads'!$C$50,"Direct costs",'Calc| Overheads Allocation'!H$9*V406,"Internal labour",'Calc| Overheads Allocation'!H$9*V406*'Input| Projects'!$AO406,"DNSP defined",'Calc| Overheads Allocation'!H$79*'Input| Projects'!$AW406,0),0)</f>
        <v>0</v>
      </c>
      <c r="AU406" s="172" cm="1">
        <f t="array" ref="AU406">IFERROR(--('Input| Projects'!$AT406="Yes")*_xlfn.SWITCH('Input| Overheads'!$C$50,"Direct costs",'Calc| Overheads Allocation'!I$9*W406,"Internal labour",'Calc| Overheads Allocation'!I$9*W406*'Input| Projects'!$AO406,"DNSP defined",'Calc| Overheads Allocation'!I$79*'Input| Projects'!$AW406,0),0)</f>
        <v>0</v>
      </c>
      <c r="AV406" s="175"/>
      <c r="AW406" s="172">
        <f t="shared" si="156"/>
        <v>0</v>
      </c>
      <c r="AX406" s="172">
        <f t="shared" si="157"/>
        <v>0</v>
      </c>
      <c r="AY406" s="172">
        <f t="shared" si="158"/>
        <v>0</v>
      </c>
      <c r="AZ406" s="172">
        <f t="shared" si="159"/>
        <v>0</v>
      </c>
      <c r="BA406" s="172">
        <f t="shared" si="160"/>
        <v>0</v>
      </c>
      <c r="BB406" s="172">
        <f t="shared" si="161"/>
        <v>0</v>
      </c>
      <c r="BC406" s="172">
        <f t="shared" si="162"/>
        <v>0</v>
      </c>
      <c r="BD406" s="176"/>
      <c r="BE406" s="172">
        <f t="shared" si="163"/>
        <v>0</v>
      </c>
      <c r="BF406" s="172">
        <f t="shared" si="164"/>
        <v>0</v>
      </c>
      <c r="BG406" s="172">
        <f t="shared" si="165"/>
        <v>0</v>
      </c>
      <c r="BH406" s="172">
        <f t="shared" si="166"/>
        <v>0</v>
      </c>
      <c r="BI406" s="172">
        <f t="shared" si="167"/>
        <v>0</v>
      </c>
      <c r="BJ406" s="172">
        <f t="shared" si="168"/>
        <v>0</v>
      </c>
      <c r="BK406" s="172">
        <f t="shared" si="169"/>
        <v>0</v>
      </c>
      <c r="BL406" s="176"/>
      <c r="BM406" s="172">
        <f t="shared" si="148"/>
        <v>0</v>
      </c>
      <c r="BN406" s="172">
        <f t="shared" si="149"/>
        <v>0</v>
      </c>
      <c r="BO406" s="172">
        <f t="shared" si="150"/>
        <v>0</v>
      </c>
      <c r="BP406" s="172">
        <f t="shared" si="151"/>
        <v>0</v>
      </c>
      <c r="BQ406" s="172">
        <f t="shared" si="152"/>
        <v>0</v>
      </c>
      <c r="BR406" s="172">
        <f t="shared" si="153"/>
        <v>0</v>
      </c>
      <c r="BS406" s="172">
        <f t="shared" si="154"/>
        <v>0</v>
      </c>
      <c r="BT406" s="55"/>
      <c r="BU406" s="158">
        <f>SUMIF('Input| Projects'!$BA$8:$CX$8,RIGHT(BU$9,3),'Input| Projects'!$BA406:$CX406)</f>
        <v>0</v>
      </c>
      <c r="BV406" s="158">
        <f>SUMIF('Input| Projects'!$BA$8:$CX$8,RIGHT(BV$9,3),'Input| Projects'!$BA406:$CX406)</f>
        <v>0</v>
      </c>
      <c r="BW406" s="79" t="str">
        <f t="shared" si="155"/>
        <v/>
      </c>
    </row>
    <row r="407" spans="2:75" x14ac:dyDescent="0.2">
      <c r="B407" s="123">
        <f>IFERROR('Input| Projects'!B407,"")</f>
        <v>398</v>
      </c>
      <c r="C407" s="160" t="str">
        <f>IFERROR(IF('Input| Projects'!C407="","",'Input| Projects'!C407),"")</f>
        <v/>
      </c>
      <c r="D407" s="160" t="str">
        <f>IFERROR(IF('Input| Projects'!D407="","",'Input| Projects'!D407),"")</f>
        <v/>
      </c>
      <c r="E407" s="53"/>
      <c r="F407" s="160" t="str">
        <f>IF(LEN('Input| Projects'!F407)&gt;0,'Input| Projects'!F407,"")</f>
        <v/>
      </c>
      <c r="G407" s="160" t="str">
        <f>IF(LEN('Input| Projects'!G407)&gt;0,'Input| Projects'!G407,"")</f>
        <v/>
      </c>
      <c r="H407" s="10"/>
      <c r="I407" s="194" cm="1">
        <f t="array" ref="I407">IF(LEN($F407)&gt;0,1+IFERROR(SUMPRODUCT(TRANSPOSE('Input| Projects'!$AO407:$AQ407),INDEX('Input| Escalations'!$F$27:$L$29,,MATCH(Q$9,'Input| Escalations'!$F$21:$L$21,0))),0),0)</f>
        <v>0</v>
      </c>
      <c r="J407" s="194" cm="1">
        <f t="array" ref="J407">IF(LEN($F407)&gt;0,1+IFERROR(SUMPRODUCT(TRANSPOSE('Input| Projects'!$AO407:$AQ407),INDEX('Input| Escalations'!$F$27:$L$29,,MATCH(R$9,'Input| Escalations'!$F$21:$L$21,0))),0),0)</f>
        <v>0</v>
      </c>
      <c r="K407" s="194" cm="1">
        <f t="array" ref="K407">IF(LEN($F407)&gt;0,1+IFERROR(SUMPRODUCT(TRANSPOSE('Input| Projects'!$AO407:$AQ407),INDEX('Input| Escalations'!$F$27:$L$29,,MATCH(S$9,'Input| Escalations'!$F$21:$L$21,0))),0),0)</f>
        <v>0</v>
      </c>
      <c r="L407" s="194" cm="1">
        <f t="array" ref="L407">IF(LEN($F407)&gt;0,1+IFERROR(SUMPRODUCT(TRANSPOSE('Input| Projects'!$AO407:$AQ407),INDEX('Input| Escalations'!$F$27:$L$29,,MATCH(T$9,'Input| Escalations'!$F$21:$L$21,0))),0),0)</f>
        <v>0</v>
      </c>
      <c r="M407" s="194" cm="1">
        <f t="array" ref="M407">IF(LEN($F407)&gt;0,1+IFERROR(SUMPRODUCT(TRANSPOSE('Input| Projects'!$AO407:$AQ407),INDEX('Input| Escalations'!$F$27:$L$29,,MATCH(U$9,'Input| Escalations'!$F$21:$L$21,0))),0),0)</f>
        <v>0</v>
      </c>
      <c r="N407" s="194" cm="1">
        <f t="array" ref="N407">IF(LEN($F407)&gt;0,1+IFERROR(SUMPRODUCT(TRANSPOSE('Input| Projects'!$AO407:$AQ407),INDEX('Input| Escalations'!$F$27:$L$29,,MATCH(V$9,'Input| Escalations'!$F$21:$L$21,0))),0),0)</f>
        <v>0</v>
      </c>
      <c r="O407" s="194" cm="1">
        <f t="array" ref="O407">IF(LEN($F407)&gt;0,1+IFERROR(SUMPRODUCT(TRANSPOSE('Input| Projects'!$AO407:$AQ407),INDEX('Input| Escalations'!$F$27:$L$29,,MATCH(W$9,'Input| Escalations'!$F$21:$L$21,0))),0),0)</f>
        <v>0</v>
      </c>
      <c r="P407" s="10"/>
      <c r="Q407" s="172">
        <f>IFERROR(IF(ISNUMBER(FIND("decision",'Input| Setup'!$F$6)),'Input| Projects'!Y407,'Input| Projects'!I407)*'Input| Escalations'!$I$17*I407,0)</f>
        <v>0</v>
      </c>
      <c r="R407" s="172">
        <f>IFERROR(IF(ISNUMBER(FIND("decision",'Input| Setup'!$F$6)),'Input| Projects'!Z407,'Input| Projects'!J407)*'Input| Escalations'!$I$17*J407,0)</f>
        <v>0</v>
      </c>
      <c r="S407" s="172">
        <f>IFERROR(IF(ISNUMBER(FIND("decision",'Input| Setup'!$F$6)),'Input| Projects'!AA407,'Input| Projects'!K407)*'Input| Escalations'!$I$17*K407,0)</f>
        <v>0</v>
      </c>
      <c r="T407" s="172">
        <f>IFERROR(IF(ISNUMBER(FIND("decision",'Input| Setup'!$F$6)),'Input| Projects'!AB407,'Input| Projects'!L407)*'Input| Escalations'!$I$17*L407,0)</f>
        <v>0</v>
      </c>
      <c r="U407" s="172">
        <f>IFERROR(IF(ISNUMBER(FIND("decision",'Input| Setup'!$F$6)),'Input| Projects'!AC407,'Input| Projects'!M407)*'Input| Escalations'!$I$17*M407,0)</f>
        <v>0</v>
      </c>
      <c r="V407" s="172">
        <f>IFERROR(IF(ISNUMBER(FIND("decision",'Input| Setup'!$F$6)),'Input| Projects'!AD407,'Input| Projects'!N407)*'Input| Escalations'!$I$17*N407,0)</f>
        <v>0</v>
      </c>
      <c r="W407" s="172">
        <f>IFERROR(IF(ISNUMBER(FIND("decision",'Input| Setup'!$F$6)),'Input| Projects'!AE407,'Input| Projects'!O407)*'Input| Escalations'!$I$17*O407,0)</f>
        <v>0</v>
      </c>
      <c r="X407" s="175"/>
      <c r="Y407" s="172">
        <f>IF(ISNUMBER(FIND("decision",'Input| Setup'!$F$6)),'Input| Projects'!AG407,'Input| Projects'!Q407)*I407*'Input| Escalations'!$I$17</f>
        <v>0</v>
      </c>
      <c r="Z407" s="172">
        <f>IF(ISNUMBER(FIND("decision",'Input| Setup'!$F$6)),'Input| Projects'!AH407,'Input| Projects'!R407)*J407*'Input| Escalations'!$I$17</f>
        <v>0</v>
      </c>
      <c r="AA407" s="172">
        <f>IF(ISNUMBER(FIND("decision",'Input| Setup'!$F$6)),'Input| Projects'!AI407,'Input| Projects'!S407)*K407*'Input| Escalations'!$I$17</f>
        <v>0</v>
      </c>
      <c r="AB407" s="172">
        <f>IF(ISNUMBER(FIND("decision",'Input| Setup'!$F$6)),'Input| Projects'!AJ407,'Input| Projects'!T407)*L407*'Input| Escalations'!$I$17</f>
        <v>0</v>
      </c>
      <c r="AC407" s="172">
        <f>IF(ISNUMBER(FIND("decision",'Input| Setup'!$F$6)),'Input| Projects'!AK407,'Input| Projects'!U407)*M407*'Input| Escalations'!$I$17</f>
        <v>0</v>
      </c>
      <c r="AD407" s="172">
        <f>IF(ISNUMBER(FIND("decision",'Input| Setup'!$F$6)),'Input| Projects'!AL407,'Input| Projects'!V407)*N407*'Input| Escalations'!$I$17</f>
        <v>0</v>
      </c>
      <c r="AE407" s="172">
        <f>IF(ISNUMBER(FIND("decision",'Input| Setup'!$F$6)),'Input| Projects'!AM407,'Input| Projects'!W407)*O407*'Input| Escalations'!$I$17</f>
        <v>0</v>
      </c>
      <c r="AF407" s="175"/>
      <c r="AG407" s="172" cm="1">
        <f t="array" ref="AG407">IFERROR(--('Input| Projects'!$AS407="Yes")*_xlfn.SWITCH('Input| Overheads'!$C$50,"Direct costs",'Calc| Overheads Allocation'!C$8*Q407,"Internal labour",'Calc| Overheads Allocation'!C$8*Q407*'Input| Projects'!$AO407,"DNSP defined",'Calc| Overheads Allocation'!C$78*'Input| Projects'!$AV407,0),0)</f>
        <v>0</v>
      </c>
      <c r="AH407" s="172" cm="1">
        <f t="array" ref="AH407">IFERROR(--('Input| Projects'!$AS407="Yes")*_xlfn.SWITCH('Input| Overheads'!$C$50,"Direct costs",'Calc| Overheads Allocation'!D$8*R407,"Internal labour",'Calc| Overheads Allocation'!D$8*R407*'Input| Projects'!$AO407,"DNSP defined",'Calc| Overheads Allocation'!D$78*'Input| Projects'!$AV407,0),0)</f>
        <v>0</v>
      </c>
      <c r="AI407" s="172" cm="1">
        <f t="array" ref="AI407">IFERROR(--('Input| Projects'!$AS407="Yes")*_xlfn.SWITCH('Input| Overheads'!$C$50,"Direct costs",'Calc| Overheads Allocation'!E$8*S407,"Internal labour",'Calc| Overheads Allocation'!E$8*S407*'Input| Projects'!$AO407,"DNSP defined",'Calc| Overheads Allocation'!E$78*'Input| Projects'!$AV407,0),0)</f>
        <v>0</v>
      </c>
      <c r="AJ407" s="172" cm="1">
        <f t="array" ref="AJ407">IFERROR(--('Input| Projects'!$AS407="Yes")*_xlfn.SWITCH('Input| Overheads'!$C$50,"Direct costs",'Calc| Overheads Allocation'!F$8*T407,"Internal labour",'Calc| Overheads Allocation'!F$8*T407*'Input| Projects'!$AO407,"DNSP defined",'Calc| Overheads Allocation'!F$78*'Input| Projects'!$AV407,0),0)</f>
        <v>0</v>
      </c>
      <c r="AK407" s="172" cm="1">
        <f t="array" ref="AK407">IFERROR(--('Input| Projects'!$AS407="Yes")*_xlfn.SWITCH('Input| Overheads'!$C$50,"Direct costs",'Calc| Overheads Allocation'!G$8*U407,"Internal labour",'Calc| Overheads Allocation'!G$8*U407*'Input| Projects'!$AO407,"DNSP defined",'Calc| Overheads Allocation'!G$78*'Input| Projects'!$AV407,0),0)</f>
        <v>0</v>
      </c>
      <c r="AL407" s="172" cm="1">
        <f t="array" ref="AL407">IFERROR(--('Input| Projects'!$AS407="Yes")*_xlfn.SWITCH('Input| Overheads'!$C$50,"Direct costs",'Calc| Overheads Allocation'!H$8*V407,"Internal labour",'Calc| Overheads Allocation'!H$8*V407*'Input| Projects'!$AO407,"DNSP defined",'Calc| Overheads Allocation'!H$78*'Input| Projects'!$AV407,0),0)</f>
        <v>0</v>
      </c>
      <c r="AM407" s="172" cm="1">
        <f t="array" ref="AM407">IFERROR(--('Input| Projects'!$AS407="Yes")*_xlfn.SWITCH('Input| Overheads'!$C$50,"Direct costs",'Calc| Overheads Allocation'!I$8*W407,"Internal labour",'Calc| Overheads Allocation'!I$8*W407*'Input| Projects'!$AO407,"DNSP defined",'Calc| Overheads Allocation'!I$78*'Input| Projects'!$AV407,0),0)</f>
        <v>0</v>
      </c>
      <c r="AN407" s="175"/>
      <c r="AO407" s="172" cm="1">
        <f t="array" ref="AO407">IFERROR(--('Input| Projects'!$AT407="Yes")*_xlfn.SWITCH('Input| Overheads'!$C$50,"Direct costs",'Calc| Overheads Allocation'!C$9*Q407,"Internal labour",'Calc| Overheads Allocation'!C$9*Q407*'Input| Projects'!$AO407,"DNSP defined",'Calc| Overheads Allocation'!C$79*'Input| Projects'!$AW407,0),0)</f>
        <v>0</v>
      </c>
      <c r="AP407" s="172" cm="1">
        <f t="array" ref="AP407">IFERROR(--('Input| Projects'!$AT407="Yes")*_xlfn.SWITCH('Input| Overheads'!$C$50,"Direct costs",'Calc| Overheads Allocation'!D$9*R407,"Internal labour",'Calc| Overheads Allocation'!D$9*R407*'Input| Projects'!$AO407,"DNSP defined",'Calc| Overheads Allocation'!D$79*'Input| Projects'!$AW407,0),0)</f>
        <v>0</v>
      </c>
      <c r="AQ407" s="172" cm="1">
        <f t="array" ref="AQ407">IFERROR(--('Input| Projects'!$AT407="Yes")*_xlfn.SWITCH('Input| Overheads'!$C$50,"Direct costs",'Calc| Overheads Allocation'!E$9*S407,"Internal labour",'Calc| Overheads Allocation'!E$9*S407*'Input| Projects'!$AO407,"DNSP defined",'Calc| Overheads Allocation'!E$79*'Input| Projects'!$AW407,0),0)</f>
        <v>0</v>
      </c>
      <c r="AR407" s="172" cm="1">
        <f t="array" ref="AR407">IFERROR(--('Input| Projects'!$AT407="Yes")*_xlfn.SWITCH('Input| Overheads'!$C$50,"Direct costs",'Calc| Overheads Allocation'!F$9*T407,"Internal labour",'Calc| Overheads Allocation'!F$9*T407*'Input| Projects'!$AO407,"DNSP defined",'Calc| Overheads Allocation'!F$79*'Input| Projects'!$AW407,0),0)</f>
        <v>0</v>
      </c>
      <c r="AS407" s="172" cm="1">
        <f t="array" ref="AS407">IFERROR(--('Input| Projects'!$AT407="Yes")*_xlfn.SWITCH('Input| Overheads'!$C$50,"Direct costs",'Calc| Overheads Allocation'!G$9*U407,"Internal labour",'Calc| Overheads Allocation'!G$9*U407*'Input| Projects'!$AO407,"DNSP defined",'Calc| Overheads Allocation'!G$79*'Input| Projects'!$AW407,0),0)</f>
        <v>0</v>
      </c>
      <c r="AT407" s="172" cm="1">
        <f t="array" ref="AT407">IFERROR(--('Input| Projects'!$AT407="Yes")*_xlfn.SWITCH('Input| Overheads'!$C$50,"Direct costs",'Calc| Overheads Allocation'!H$9*V407,"Internal labour",'Calc| Overheads Allocation'!H$9*V407*'Input| Projects'!$AO407,"DNSP defined",'Calc| Overheads Allocation'!H$79*'Input| Projects'!$AW407,0),0)</f>
        <v>0</v>
      </c>
      <c r="AU407" s="172" cm="1">
        <f t="array" ref="AU407">IFERROR(--('Input| Projects'!$AT407="Yes")*_xlfn.SWITCH('Input| Overheads'!$C$50,"Direct costs",'Calc| Overheads Allocation'!I$9*W407,"Internal labour",'Calc| Overheads Allocation'!I$9*W407*'Input| Projects'!$AO407,"DNSP defined",'Calc| Overheads Allocation'!I$79*'Input| Projects'!$AW407,0),0)</f>
        <v>0</v>
      </c>
      <c r="AV407" s="175"/>
      <c r="AW407" s="172">
        <f t="shared" si="156"/>
        <v>0</v>
      </c>
      <c r="AX407" s="172">
        <f t="shared" si="157"/>
        <v>0</v>
      </c>
      <c r="AY407" s="172">
        <f t="shared" si="158"/>
        <v>0</v>
      </c>
      <c r="AZ407" s="172">
        <f t="shared" si="159"/>
        <v>0</v>
      </c>
      <c r="BA407" s="172">
        <f t="shared" si="160"/>
        <v>0</v>
      </c>
      <c r="BB407" s="172">
        <f t="shared" si="161"/>
        <v>0</v>
      </c>
      <c r="BC407" s="172">
        <f t="shared" si="162"/>
        <v>0</v>
      </c>
      <c r="BD407" s="176"/>
      <c r="BE407" s="172">
        <f t="shared" si="163"/>
        <v>0</v>
      </c>
      <c r="BF407" s="172">
        <f t="shared" si="164"/>
        <v>0</v>
      </c>
      <c r="BG407" s="172">
        <f t="shared" si="165"/>
        <v>0</v>
      </c>
      <c r="BH407" s="172">
        <f t="shared" si="166"/>
        <v>0</v>
      </c>
      <c r="BI407" s="172">
        <f t="shared" si="167"/>
        <v>0</v>
      </c>
      <c r="BJ407" s="172">
        <f t="shared" si="168"/>
        <v>0</v>
      </c>
      <c r="BK407" s="172">
        <f t="shared" si="169"/>
        <v>0</v>
      </c>
      <c r="BL407" s="176"/>
      <c r="BM407" s="172">
        <f t="shared" si="148"/>
        <v>0</v>
      </c>
      <c r="BN407" s="172">
        <f t="shared" si="149"/>
        <v>0</v>
      </c>
      <c r="BO407" s="172">
        <f t="shared" si="150"/>
        <v>0</v>
      </c>
      <c r="BP407" s="172">
        <f t="shared" si="151"/>
        <v>0</v>
      </c>
      <c r="BQ407" s="172">
        <f t="shared" si="152"/>
        <v>0</v>
      </c>
      <c r="BR407" s="172">
        <f t="shared" si="153"/>
        <v>0</v>
      </c>
      <c r="BS407" s="172">
        <f t="shared" si="154"/>
        <v>0</v>
      </c>
      <c r="BT407" s="55"/>
      <c r="BU407" s="158">
        <f>SUMIF('Input| Projects'!$BA$8:$CX$8,RIGHT(BU$9,3),'Input| Projects'!$BA407:$CX407)</f>
        <v>0</v>
      </c>
      <c r="BV407" s="158">
        <f>SUMIF('Input| Projects'!$BA$8:$CX$8,RIGHT(BV$9,3),'Input| Projects'!$BA407:$CX407)</f>
        <v>0</v>
      </c>
      <c r="BW407" s="79" t="str">
        <f t="shared" si="155"/>
        <v/>
      </c>
    </row>
    <row r="408" spans="2:75" x14ac:dyDescent="0.2">
      <c r="B408" s="123">
        <f>IFERROR('Input| Projects'!B408,"")</f>
        <v>399</v>
      </c>
      <c r="C408" s="160" t="str">
        <f>IFERROR(IF('Input| Projects'!C408="","",'Input| Projects'!C408),"")</f>
        <v/>
      </c>
      <c r="D408" s="160" t="str">
        <f>IFERROR(IF('Input| Projects'!D408="","",'Input| Projects'!D408),"")</f>
        <v/>
      </c>
      <c r="E408" s="53"/>
      <c r="F408" s="160" t="str">
        <f>IF(LEN('Input| Projects'!F408)&gt;0,'Input| Projects'!F408,"")</f>
        <v/>
      </c>
      <c r="G408" s="160" t="str">
        <f>IF(LEN('Input| Projects'!G408)&gt;0,'Input| Projects'!G408,"")</f>
        <v/>
      </c>
      <c r="H408" s="10"/>
      <c r="I408" s="194" cm="1">
        <f t="array" ref="I408">IF(LEN($F408)&gt;0,1+IFERROR(SUMPRODUCT(TRANSPOSE('Input| Projects'!$AO408:$AQ408),INDEX('Input| Escalations'!$F$27:$L$29,,MATCH(Q$9,'Input| Escalations'!$F$21:$L$21,0))),0),0)</f>
        <v>0</v>
      </c>
      <c r="J408" s="194" cm="1">
        <f t="array" ref="J408">IF(LEN($F408)&gt;0,1+IFERROR(SUMPRODUCT(TRANSPOSE('Input| Projects'!$AO408:$AQ408),INDEX('Input| Escalations'!$F$27:$L$29,,MATCH(R$9,'Input| Escalations'!$F$21:$L$21,0))),0),0)</f>
        <v>0</v>
      </c>
      <c r="K408" s="194" cm="1">
        <f t="array" ref="K408">IF(LEN($F408)&gt;0,1+IFERROR(SUMPRODUCT(TRANSPOSE('Input| Projects'!$AO408:$AQ408),INDEX('Input| Escalations'!$F$27:$L$29,,MATCH(S$9,'Input| Escalations'!$F$21:$L$21,0))),0),0)</f>
        <v>0</v>
      </c>
      <c r="L408" s="194" cm="1">
        <f t="array" ref="L408">IF(LEN($F408)&gt;0,1+IFERROR(SUMPRODUCT(TRANSPOSE('Input| Projects'!$AO408:$AQ408),INDEX('Input| Escalations'!$F$27:$L$29,,MATCH(T$9,'Input| Escalations'!$F$21:$L$21,0))),0),0)</f>
        <v>0</v>
      </c>
      <c r="M408" s="194" cm="1">
        <f t="array" ref="M408">IF(LEN($F408)&gt;0,1+IFERROR(SUMPRODUCT(TRANSPOSE('Input| Projects'!$AO408:$AQ408),INDEX('Input| Escalations'!$F$27:$L$29,,MATCH(U$9,'Input| Escalations'!$F$21:$L$21,0))),0),0)</f>
        <v>0</v>
      </c>
      <c r="N408" s="194" cm="1">
        <f t="array" ref="N408">IF(LEN($F408)&gt;0,1+IFERROR(SUMPRODUCT(TRANSPOSE('Input| Projects'!$AO408:$AQ408),INDEX('Input| Escalations'!$F$27:$L$29,,MATCH(V$9,'Input| Escalations'!$F$21:$L$21,0))),0),0)</f>
        <v>0</v>
      </c>
      <c r="O408" s="194" cm="1">
        <f t="array" ref="O408">IF(LEN($F408)&gt;0,1+IFERROR(SUMPRODUCT(TRANSPOSE('Input| Projects'!$AO408:$AQ408),INDEX('Input| Escalations'!$F$27:$L$29,,MATCH(W$9,'Input| Escalations'!$F$21:$L$21,0))),0),0)</f>
        <v>0</v>
      </c>
      <c r="P408" s="10"/>
      <c r="Q408" s="172">
        <f>IFERROR(IF(ISNUMBER(FIND("decision",'Input| Setup'!$F$6)),'Input| Projects'!Y408,'Input| Projects'!I408)*'Input| Escalations'!$I$17*I408,0)</f>
        <v>0</v>
      </c>
      <c r="R408" s="172">
        <f>IFERROR(IF(ISNUMBER(FIND("decision",'Input| Setup'!$F$6)),'Input| Projects'!Z408,'Input| Projects'!J408)*'Input| Escalations'!$I$17*J408,0)</f>
        <v>0</v>
      </c>
      <c r="S408" s="172">
        <f>IFERROR(IF(ISNUMBER(FIND("decision",'Input| Setup'!$F$6)),'Input| Projects'!AA408,'Input| Projects'!K408)*'Input| Escalations'!$I$17*K408,0)</f>
        <v>0</v>
      </c>
      <c r="T408" s="172">
        <f>IFERROR(IF(ISNUMBER(FIND("decision",'Input| Setup'!$F$6)),'Input| Projects'!AB408,'Input| Projects'!L408)*'Input| Escalations'!$I$17*L408,0)</f>
        <v>0</v>
      </c>
      <c r="U408" s="172">
        <f>IFERROR(IF(ISNUMBER(FIND("decision",'Input| Setup'!$F$6)),'Input| Projects'!AC408,'Input| Projects'!M408)*'Input| Escalations'!$I$17*M408,0)</f>
        <v>0</v>
      </c>
      <c r="V408" s="172">
        <f>IFERROR(IF(ISNUMBER(FIND("decision",'Input| Setup'!$F$6)),'Input| Projects'!AD408,'Input| Projects'!N408)*'Input| Escalations'!$I$17*N408,0)</f>
        <v>0</v>
      </c>
      <c r="W408" s="172">
        <f>IFERROR(IF(ISNUMBER(FIND("decision",'Input| Setup'!$F$6)),'Input| Projects'!AE408,'Input| Projects'!O408)*'Input| Escalations'!$I$17*O408,0)</f>
        <v>0</v>
      </c>
      <c r="X408" s="175"/>
      <c r="Y408" s="172">
        <f>IF(ISNUMBER(FIND("decision",'Input| Setup'!$F$6)),'Input| Projects'!AG408,'Input| Projects'!Q408)*I408*'Input| Escalations'!$I$17</f>
        <v>0</v>
      </c>
      <c r="Z408" s="172">
        <f>IF(ISNUMBER(FIND("decision",'Input| Setup'!$F$6)),'Input| Projects'!AH408,'Input| Projects'!R408)*J408*'Input| Escalations'!$I$17</f>
        <v>0</v>
      </c>
      <c r="AA408" s="172">
        <f>IF(ISNUMBER(FIND("decision",'Input| Setup'!$F$6)),'Input| Projects'!AI408,'Input| Projects'!S408)*K408*'Input| Escalations'!$I$17</f>
        <v>0</v>
      </c>
      <c r="AB408" s="172">
        <f>IF(ISNUMBER(FIND("decision",'Input| Setup'!$F$6)),'Input| Projects'!AJ408,'Input| Projects'!T408)*L408*'Input| Escalations'!$I$17</f>
        <v>0</v>
      </c>
      <c r="AC408" s="172">
        <f>IF(ISNUMBER(FIND("decision",'Input| Setup'!$F$6)),'Input| Projects'!AK408,'Input| Projects'!U408)*M408*'Input| Escalations'!$I$17</f>
        <v>0</v>
      </c>
      <c r="AD408" s="172">
        <f>IF(ISNUMBER(FIND("decision",'Input| Setup'!$F$6)),'Input| Projects'!AL408,'Input| Projects'!V408)*N408*'Input| Escalations'!$I$17</f>
        <v>0</v>
      </c>
      <c r="AE408" s="172">
        <f>IF(ISNUMBER(FIND("decision",'Input| Setup'!$F$6)),'Input| Projects'!AM408,'Input| Projects'!W408)*O408*'Input| Escalations'!$I$17</f>
        <v>0</v>
      </c>
      <c r="AF408" s="175"/>
      <c r="AG408" s="172" cm="1">
        <f t="array" ref="AG408">IFERROR(--('Input| Projects'!$AS408="Yes")*_xlfn.SWITCH('Input| Overheads'!$C$50,"Direct costs",'Calc| Overheads Allocation'!C$8*Q408,"Internal labour",'Calc| Overheads Allocation'!C$8*Q408*'Input| Projects'!$AO408,"DNSP defined",'Calc| Overheads Allocation'!C$78*'Input| Projects'!$AV408,0),0)</f>
        <v>0</v>
      </c>
      <c r="AH408" s="172" cm="1">
        <f t="array" ref="AH408">IFERROR(--('Input| Projects'!$AS408="Yes")*_xlfn.SWITCH('Input| Overheads'!$C$50,"Direct costs",'Calc| Overheads Allocation'!D$8*R408,"Internal labour",'Calc| Overheads Allocation'!D$8*R408*'Input| Projects'!$AO408,"DNSP defined",'Calc| Overheads Allocation'!D$78*'Input| Projects'!$AV408,0),0)</f>
        <v>0</v>
      </c>
      <c r="AI408" s="172" cm="1">
        <f t="array" ref="AI408">IFERROR(--('Input| Projects'!$AS408="Yes")*_xlfn.SWITCH('Input| Overheads'!$C$50,"Direct costs",'Calc| Overheads Allocation'!E$8*S408,"Internal labour",'Calc| Overheads Allocation'!E$8*S408*'Input| Projects'!$AO408,"DNSP defined",'Calc| Overheads Allocation'!E$78*'Input| Projects'!$AV408,0),0)</f>
        <v>0</v>
      </c>
      <c r="AJ408" s="172" cm="1">
        <f t="array" ref="AJ408">IFERROR(--('Input| Projects'!$AS408="Yes")*_xlfn.SWITCH('Input| Overheads'!$C$50,"Direct costs",'Calc| Overheads Allocation'!F$8*T408,"Internal labour",'Calc| Overheads Allocation'!F$8*T408*'Input| Projects'!$AO408,"DNSP defined",'Calc| Overheads Allocation'!F$78*'Input| Projects'!$AV408,0),0)</f>
        <v>0</v>
      </c>
      <c r="AK408" s="172" cm="1">
        <f t="array" ref="AK408">IFERROR(--('Input| Projects'!$AS408="Yes")*_xlfn.SWITCH('Input| Overheads'!$C$50,"Direct costs",'Calc| Overheads Allocation'!G$8*U408,"Internal labour",'Calc| Overheads Allocation'!G$8*U408*'Input| Projects'!$AO408,"DNSP defined",'Calc| Overheads Allocation'!G$78*'Input| Projects'!$AV408,0),0)</f>
        <v>0</v>
      </c>
      <c r="AL408" s="172" cm="1">
        <f t="array" ref="AL408">IFERROR(--('Input| Projects'!$AS408="Yes")*_xlfn.SWITCH('Input| Overheads'!$C$50,"Direct costs",'Calc| Overheads Allocation'!H$8*V408,"Internal labour",'Calc| Overheads Allocation'!H$8*V408*'Input| Projects'!$AO408,"DNSP defined",'Calc| Overheads Allocation'!H$78*'Input| Projects'!$AV408,0),0)</f>
        <v>0</v>
      </c>
      <c r="AM408" s="172" cm="1">
        <f t="array" ref="AM408">IFERROR(--('Input| Projects'!$AS408="Yes")*_xlfn.SWITCH('Input| Overheads'!$C$50,"Direct costs",'Calc| Overheads Allocation'!I$8*W408,"Internal labour",'Calc| Overheads Allocation'!I$8*W408*'Input| Projects'!$AO408,"DNSP defined",'Calc| Overheads Allocation'!I$78*'Input| Projects'!$AV408,0),0)</f>
        <v>0</v>
      </c>
      <c r="AN408" s="175"/>
      <c r="AO408" s="172" cm="1">
        <f t="array" ref="AO408">IFERROR(--('Input| Projects'!$AT408="Yes")*_xlfn.SWITCH('Input| Overheads'!$C$50,"Direct costs",'Calc| Overheads Allocation'!C$9*Q408,"Internal labour",'Calc| Overheads Allocation'!C$9*Q408*'Input| Projects'!$AO408,"DNSP defined",'Calc| Overheads Allocation'!C$79*'Input| Projects'!$AW408,0),0)</f>
        <v>0</v>
      </c>
      <c r="AP408" s="172" cm="1">
        <f t="array" ref="AP408">IFERROR(--('Input| Projects'!$AT408="Yes")*_xlfn.SWITCH('Input| Overheads'!$C$50,"Direct costs",'Calc| Overheads Allocation'!D$9*R408,"Internal labour",'Calc| Overheads Allocation'!D$9*R408*'Input| Projects'!$AO408,"DNSP defined",'Calc| Overheads Allocation'!D$79*'Input| Projects'!$AW408,0),0)</f>
        <v>0</v>
      </c>
      <c r="AQ408" s="172" cm="1">
        <f t="array" ref="AQ408">IFERROR(--('Input| Projects'!$AT408="Yes")*_xlfn.SWITCH('Input| Overheads'!$C$50,"Direct costs",'Calc| Overheads Allocation'!E$9*S408,"Internal labour",'Calc| Overheads Allocation'!E$9*S408*'Input| Projects'!$AO408,"DNSP defined",'Calc| Overheads Allocation'!E$79*'Input| Projects'!$AW408,0),0)</f>
        <v>0</v>
      </c>
      <c r="AR408" s="172" cm="1">
        <f t="array" ref="AR408">IFERROR(--('Input| Projects'!$AT408="Yes")*_xlfn.SWITCH('Input| Overheads'!$C$50,"Direct costs",'Calc| Overheads Allocation'!F$9*T408,"Internal labour",'Calc| Overheads Allocation'!F$9*T408*'Input| Projects'!$AO408,"DNSP defined",'Calc| Overheads Allocation'!F$79*'Input| Projects'!$AW408,0),0)</f>
        <v>0</v>
      </c>
      <c r="AS408" s="172" cm="1">
        <f t="array" ref="AS408">IFERROR(--('Input| Projects'!$AT408="Yes")*_xlfn.SWITCH('Input| Overheads'!$C$50,"Direct costs",'Calc| Overheads Allocation'!G$9*U408,"Internal labour",'Calc| Overheads Allocation'!G$9*U408*'Input| Projects'!$AO408,"DNSP defined",'Calc| Overheads Allocation'!G$79*'Input| Projects'!$AW408,0),0)</f>
        <v>0</v>
      </c>
      <c r="AT408" s="172" cm="1">
        <f t="array" ref="AT408">IFERROR(--('Input| Projects'!$AT408="Yes")*_xlfn.SWITCH('Input| Overheads'!$C$50,"Direct costs",'Calc| Overheads Allocation'!H$9*V408,"Internal labour",'Calc| Overheads Allocation'!H$9*V408*'Input| Projects'!$AO408,"DNSP defined",'Calc| Overheads Allocation'!H$79*'Input| Projects'!$AW408,0),0)</f>
        <v>0</v>
      </c>
      <c r="AU408" s="172" cm="1">
        <f t="array" ref="AU408">IFERROR(--('Input| Projects'!$AT408="Yes")*_xlfn.SWITCH('Input| Overheads'!$C$50,"Direct costs",'Calc| Overheads Allocation'!I$9*W408,"Internal labour",'Calc| Overheads Allocation'!I$9*W408*'Input| Projects'!$AO408,"DNSP defined",'Calc| Overheads Allocation'!I$79*'Input| Projects'!$AW408,0),0)</f>
        <v>0</v>
      </c>
      <c r="AV408" s="175"/>
      <c r="AW408" s="172">
        <f t="shared" si="156"/>
        <v>0</v>
      </c>
      <c r="AX408" s="172">
        <f t="shared" si="157"/>
        <v>0</v>
      </c>
      <c r="AY408" s="172">
        <f t="shared" si="158"/>
        <v>0</v>
      </c>
      <c r="AZ408" s="172">
        <f t="shared" si="159"/>
        <v>0</v>
      </c>
      <c r="BA408" s="172">
        <f t="shared" si="160"/>
        <v>0</v>
      </c>
      <c r="BB408" s="172">
        <f t="shared" si="161"/>
        <v>0</v>
      </c>
      <c r="BC408" s="172">
        <f t="shared" si="162"/>
        <v>0</v>
      </c>
      <c r="BD408" s="176"/>
      <c r="BE408" s="172">
        <f t="shared" si="163"/>
        <v>0</v>
      </c>
      <c r="BF408" s="172">
        <f t="shared" si="164"/>
        <v>0</v>
      </c>
      <c r="BG408" s="172">
        <f t="shared" si="165"/>
        <v>0</v>
      </c>
      <c r="BH408" s="172">
        <f t="shared" si="166"/>
        <v>0</v>
      </c>
      <c r="BI408" s="172">
        <f t="shared" si="167"/>
        <v>0</v>
      </c>
      <c r="BJ408" s="172">
        <f t="shared" si="168"/>
        <v>0</v>
      </c>
      <c r="BK408" s="172">
        <f t="shared" si="169"/>
        <v>0</v>
      </c>
      <c r="BL408" s="176"/>
      <c r="BM408" s="172">
        <f t="shared" si="148"/>
        <v>0</v>
      </c>
      <c r="BN408" s="172">
        <f t="shared" si="149"/>
        <v>0</v>
      </c>
      <c r="BO408" s="172">
        <f t="shared" si="150"/>
        <v>0</v>
      </c>
      <c r="BP408" s="172">
        <f t="shared" si="151"/>
        <v>0</v>
      </c>
      <c r="BQ408" s="172">
        <f t="shared" si="152"/>
        <v>0</v>
      </c>
      <c r="BR408" s="172">
        <f t="shared" si="153"/>
        <v>0</v>
      </c>
      <c r="BS408" s="172">
        <f t="shared" si="154"/>
        <v>0</v>
      </c>
      <c r="BT408" s="55"/>
      <c r="BU408" s="158">
        <f>SUMIF('Input| Projects'!$BA$8:$CX$8,RIGHT(BU$9,3),'Input| Projects'!$BA408:$CX408)</f>
        <v>0</v>
      </c>
      <c r="BV408" s="158">
        <f>SUMIF('Input| Projects'!$BA$8:$CX$8,RIGHT(BV$9,3),'Input| Projects'!$BA408:$CX408)</f>
        <v>0</v>
      </c>
      <c r="BW408" s="79" t="str">
        <f t="shared" si="155"/>
        <v/>
      </c>
    </row>
    <row r="409" spans="2:75" x14ac:dyDescent="0.2">
      <c r="B409" s="123">
        <f>IFERROR('Input| Projects'!B409,"")</f>
        <v>400</v>
      </c>
      <c r="C409" s="160" t="str">
        <f>IFERROR(IF('Input| Projects'!C409="","",'Input| Projects'!C409),"")</f>
        <v/>
      </c>
      <c r="D409" s="160" t="str">
        <f>IFERROR(IF('Input| Projects'!D409="","",'Input| Projects'!D409),"")</f>
        <v/>
      </c>
      <c r="E409" s="53"/>
      <c r="F409" s="160" t="str">
        <f>IF(LEN('Input| Projects'!F409)&gt;0,'Input| Projects'!F409,"")</f>
        <v/>
      </c>
      <c r="G409" s="160" t="str">
        <f>IF(LEN('Input| Projects'!G409)&gt;0,'Input| Projects'!G409,"")</f>
        <v/>
      </c>
      <c r="H409" s="10"/>
      <c r="I409" s="194" cm="1">
        <f t="array" ref="I409">IF(LEN($F409)&gt;0,1+IFERROR(SUMPRODUCT(TRANSPOSE('Input| Projects'!$AO409:$AQ409),INDEX('Input| Escalations'!$F$27:$L$29,,MATCH(Q$9,'Input| Escalations'!$F$21:$L$21,0))),0),0)</f>
        <v>0</v>
      </c>
      <c r="J409" s="194" cm="1">
        <f t="array" ref="J409">IF(LEN($F409)&gt;0,1+IFERROR(SUMPRODUCT(TRANSPOSE('Input| Projects'!$AO409:$AQ409),INDEX('Input| Escalations'!$F$27:$L$29,,MATCH(R$9,'Input| Escalations'!$F$21:$L$21,0))),0),0)</f>
        <v>0</v>
      </c>
      <c r="K409" s="194" cm="1">
        <f t="array" ref="K409">IF(LEN($F409)&gt;0,1+IFERROR(SUMPRODUCT(TRANSPOSE('Input| Projects'!$AO409:$AQ409),INDEX('Input| Escalations'!$F$27:$L$29,,MATCH(S$9,'Input| Escalations'!$F$21:$L$21,0))),0),0)</f>
        <v>0</v>
      </c>
      <c r="L409" s="194" cm="1">
        <f t="array" ref="L409">IF(LEN($F409)&gt;0,1+IFERROR(SUMPRODUCT(TRANSPOSE('Input| Projects'!$AO409:$AQ409),INDEX('Input| Escalations'!$F$27:$L$29,,MATCH(T$9,'Input| Escalations'!$F$21:$L$21,0))),0),0)</f>
        <v>0</v>
      </c>
      <c r="M409" s="194" cm="1">
        <f t="array" ref="M409">IF(LEN($F409)&gt;0,1+IFERROR(SUMPRODUCT(TRANSPOSE('Input| Projects'!$AO409:$AQ409),INDEX('Input| Escalations'!$F$27:$L$29,,MATCH(U$9,'Input| Escalations'!$F$21:$L$21,0))),0),0)</f>
        <v>0</v>
      </c>
      <c r="N409" s="194" cm="1">
        <f t="array" ref="N409">IF(LEN($F409)&gt;0,1+IFERROR(SUMPRODUCT(TRANSPOSE('Input| Projects'!$AO409:$AQ409),INDEX('Input| Escalations'!$F$27:$L$29,,MATCH(V$9,'Input| Escalations'!$F$21:$L$21,0))),0),0)</f>
        <v>0</v>
      </c>
      <c r="O409" s="194" cm="1">
        <f t="array" ref="O409">IF(LEN($F409)&gt;0,1+IFERROR(SUMPRODUCT(TRANSPOSE('Input| Projects'!$AO409:$AQ409),INDEX('Input| Escalations'!$F$27:$L$29,,MATCH(W$9,'Input| Escalations'!$F$21:$L$21,0))),0),0)</f>
        <v>0</v>
      </c>
      <c r="P409" s="10"/>
      <c r="Q409" s="172">
        <f>IFERROR(IF(ISNUMBER(FIND("decision",'Input| Setup'!$F$6)),'Input| Projects'!Y409,'Input| Projects'!I409)*'Input| Escalations'!$I$17*I409,0)</f>
        <v>0</v>
      </c>
      <c r="R409" s="172">
        <f>IFERROR(IF(ISNUMBER(FIND("decision",'Input| Setup'!$F$6)),'Input| Projects'!Z409,'Input| Projects'!J409)*'Input| Escalations'!$I$17*J409,0)</f>
        <v>0</v>
      </c>
      <c r="S409" s="172">
        <f>IFERROR(IF(ISNUMBER(FIND("decision",'Input| Setup'!$F$6)),'Input| Projects'!AA409,'Input| Projects'!K409)*'Input| Escalations'!$I$17*K409,0)</f>
        <v>0</v>
      </c>
      <c r="T409" s="172">
        <f>IFERROR(IF(ISNUMBER(FIND("decision",'Input| Setup'!$F$6)),'Input| Projects'!AB409,'Input| Projects'!L409)*'Input| Escalations'!$I$17*L409,0)</f>
        <v>0</v>
      </c>
      <c r="U409" s="172">
        <f>IFERROR(IF(ISNUMBER(FIND("decision",'Input| Setup'!$F$6)),'Input| Projects'!AC409,'Input| Projects'!M409)*'Input| Escalations'!$I$17*M409,0)</f>
        <v>0</v>
      </c>
      <c r="V409" s="172">
        <f>IFERROR(IF(ISNUMBER(FIND("decision",'Input| Setup'!$F$6)),'Input| Projects'!AD409,'Input| Projects'!N409)*'Input| Escalations'!$I$17*N409,0)</f>
        <v>0</v>
      </c>
      <c r="W409" s="172">
        <f>IFERROR(IF(ISNUMBER(FIND("decision",'Input| Setup'!$F$6)),'Input| Projects'!AE409,'Input| Projects'!O409)*'Input| Escalations'!$I$17*O409,0)</f>
        <v>0</v>
      </c>
      <c r="X409" s="175"/>
      <c r="Y409" s="172">
        <f>IF(ISNUMBER(FIND("decision",'Input| Setup'!$F$6)),'Input| Projects'!AG409,'Input| Projects'!Q409)*I409*'Input| Escalations'!$I$17</f>
        <v>0</v>
      </c>
      <c r="Z409" s="172">
        <f>IF(ISNUMBER(FIND("decision",'Input| Setup'!$F$6)),'Input| Projects'!AH409,'Input| Projects'!R409)*J409*'Input| Escalations'!$I$17</f>
        <v>0</v>
      </c>
      <c r="AA409" s="172">
        <f>IF(ISNUMBER(FIND("decision",'Input| Setup'!$F$6)),'Input| Projects'!AI409,'Input| Projects'!S409)*K409*'Input| Escalations'!$I$17</f>
        <v>0</v>
      </c>
      <c r="AB409" s="172">
        <f>IF(ISNUMBER(FIND("decision",'Input| Setup'!$F$6)),'Input| Projects'!AJ409,'Input| Projects'!T409)*L409*'Input| Escalations'!$I$17</f>
        <v>0</v>
      </c>
      <c r="AC409" s="172">
        <f>IF(ISNUMBER(FIND("decision",'Input| Setup'!$F$6)),'Input| Projects'!AK409,'Input| Projects'!U409)*M409*'Input| Escalations'!$I$17</f>
        <v>0</v>
      </c>
      <c r="AD409" s="172">
        <f>IF(ISNUMBER(FIND("decision",'Input| Setup'!$F$6)),'Input| Projects'!AL409,'Input| Projects'!V409)*N409*'Input| Escalations'!$I$17</f>
        <v>0</v>
      </c>
      <c r="AE409" s="172">
        <f>IF(ISNUMBER(FIND("decision",'Input| Setup'!$F$6)),'Input| Projects'!AM409,'Input| Projects'!W409)*O409*'Input| Escalations'!$I$17</f>
        <v>0</v>
      </c>
      <c r="AF409" s="175"/>
      <c r="AG409" s="172" cm="1">
        <f t="array" ref="AG409">IFERROR(--('Input| Projects'!$AS409="Yes")*_xlfn.SWITCH('Input| Overheads'!$C$50,"Direct costs",'Calc| Overheads Allocation'!C$8*Q409,"Internal labour",'Calc| Overheads Allocation'!C$8*Q409*'Input| Projects'!$AO409,"DNSP defined",'Calc| Overheads Allocation'!C$78*'Input| Projects'!$AV409,0),0)</f>
        <v>0</v>
      </c>
      <c r="AH409" s="172" cm="1">
        <f t="array" ref="AH409">IFERROR(--('Input| Projects'!$AS409="Yes")*_xlfn.SWITCH('Input| Overheads'!$C$50,"Direct costs",'Calc| Overheads Allocation'!D$8*R409,"Internal labour",'Calc| Overheads Allocation'!D$8*R409*'Input| Projects'!$AO409,"DNSP defined",'Calc| Overheads Allocation'!D$78*'Input| Projects'!$AV409,0),0)</f>
        <v>0</v>
      </c>
      <c r="AI409" s="172" cm="1">
        <f t="array" ref="AI409">IFERROR(--('Input| Projects'!$AS409="Yes")*_xlfn.SWITCH('Input| Overheads'!$C$50,"Direct costs",'Calc| Overheads Allocation'!E$8*S409,"Internal labour",'Calc| Overheads Allocation'!E$8*S409*'Input| Projects'!$AO409,"DNSP defined",'Calc| Overheads Allocation'!E$78*'Input| Projects'!$AV409,0),0)</f>
        <v>0</v>
      </c>
      <c r="AJ409" s="172" cm="1">
        <f t="array" ref="AJ409">IFERROR(--('Input| Projects'!$AS409="Yes")*_xlfn.SWITCH('Input| Overheads'!$C$50,"Direct costs",'Calc| Overheads Allocation'!F$8*T409,"Internal labour",'Calc| Overheads Allocation'!F$8*T409*'Input| Projects'!$AO409,"DNSP defined",'Calc| Overheads Allocation'!F$78*'Input| Projects'!$AV409,0),0)</f>
        <v>0</v>
      </c>
      <c r="AK409" s="172" cm="1">
        <f t="array" ref="AK409">IFERROR(--('Input| Projects'!$AS409="Yes")*_xlfn.SWITCH('Input| Overheads'!$C$50,"Direct costs",'Calc| Overheads Allocation'!G$8*U409,"Internal labour",'Calc| Overheads Allocation'!G$8*U409*'Input| Projects'!$AO409,"DNSP defined",'Calc| Overheads Allocation'!G$78*'Input| Projects'!$AV409,0),0)</f>
        <v>0</v>
      </c>
      <c r="AL409" s="172" cm="1">
        <f t="array" ref="AL409">IFERROR(--('Input| Projects'!$AS409="Yes")*_xlfn.SWITCH('Input| Overheads'!$C$50,"Direct costs",'Calc| Overheads Allocation'!H$8*V409,"Internal labour",'Calc| Overheads Allocation'!H$8*V409*'Input| Projects'!$AO409,"DNSP defined",'Calc| Overheads Allocation'!H$78*'Input| Projects'!$AV409,0),0)</f>
        <v>0</v>
      </c>
      <c r="AM409" s="172" cm="1">
        <f t="array" ref="AM409">IFERROR(--('Input| Projects'!$AS409="Yes")*_xlfn.SWITCH('Input| Overheads'!$C$50,"Direct costs",'Calc| Overheads Allocation'!I$8*W409,"Internal labour",'Calc| Overheads Allocation'!I$8*W409*'Input| Projects'!$AO409,"DNSP defined",'Calc| Overheads Allocation'!I$78*'Input| Projects'!$AV409,0),0)</f>
        <v>0</v>
      </c>
      <c r="AN409" s="175"/>
      <c r="AO409" s="172" cm="1">
        <f t="array" ref="AO409">IFERROR(--('Input| Projects'!$AT409="Yes")*_xlfn.SWITCH('Input| Overheads'!$C$50,"Direct costs",'Calc| Overheads Allocation'!C$9*Q409,"Internal labour",'Calc| Overheads Allocation'!C$9*Q409*'Input| Projects'!$AO409,"DNSP defined",'Calc| Overheads Allocation'!C$79*'Input| Projects'!$AW409,0),0)</f>
        <v>0</v>
      </c>
      <c r="AP409" s="172" cm="1">
        <f t="array" ref="AP409">IFERROR(--('Input| Projects'!$AT409="Yes")*_xlfn.SWITCH('Input| Overheads'!$C$50,"Direct costs",'Calc| Overheads Allocation'!D$9*R409,"Internal labour",'Calc| Overheads Allocation'!D$9*R409*'Input| Projects'!$AO409,"DNSP defined",'Calc| Overheads Allocation'!D$79*'Input| Projects'!$AW409,0),0)</f>
        <v>0</v>
      </c>
      <c r="AQ409" s="172" cm="1">
        <f t="array" ref="AQ409">IFERROR(--('Input| Projects'!$AT409="Yes")*_xlfn.SWITCH('Input| Overheads'!$C$50,"Direct costs",'Calc| Overheads Allocation'!E$9*S409,"Internal labour",'Calc| Overheads Allocation'!E$9*S409*'Input| Projects'!$AO409,"DNSP defined",'Calc| Overheads Allocation'!E$79*'Input| Projects'!$AW409,0),0)</f>
        <v>0</v>
      </c>
      <c r="AR409" s="172" cm="1">
        <f t="array" ref="AR409">IFERROR(--('Input| Projects'!$AT409="Yes")*_xlfn.SWITCH('Input| Overheads'!$C$50,"Direct costs",'Calc| Overheads Allocation'!F$9*T409,"Internal labour",'Calc| Overheads Allocation'!F$9*T409*'Input| Projects'!$AO409,"DNSP defined",'Calc| Overheads Allocation'!F$79*'Input| Projects'!$AW409,0),0)</f>
        <v>0</v>
      </c>
      <c r="AS409" s="172" cm="1">
        <f t="array" ref="AS409">IFERROR(--('Input| Projects'!$AT409="Yes")*_xlfn.SWITCH('Input| Overheads'!$C$50,"Direct costs",'Calc| Overheads Allocation'!G$9*U409,"Internal labour",'Calc| Overheads Allocation'!G$9*U409*'Input| Projects'!$AO409,"DNSP defined",'Calc| Overheads Allocation'!G$79*'Input| Projects'!$AW409,0),0)</f>
        <v>0</v>
      </c>
      <c r="AT409" s="172" cm="1">
        <f t="array" ref="AT409">IFERROR(--('Input| Projects'!$AT409="Yes")*_xlfn.SWITCH('Input| Overheads'!$C$50,"Direct costs",'Calc| Overheads Allocation'!H$9*V409,"Internal labour",'Calc| Overheads Allocation'!H$9*V409*'Input| Projects'!$AO409,"DNSP defined",'Calc| Overheads Allocation'!H$79*'Input| Projects'!$AW409,0),0)</f>
        <v>0</v>
      </c>
      <c r="AU409" s="172" cm="1">
        <f t="array" ref="AU409">IFERROR(--('Input| Projects'!$AT409="Yes")*_xlfn.SWITCH('Input| Overheads'!$C$50,"Direct costs",'Calc| Overheads Allocation'!I$9*W409,"Internal labour",'Calc| Overheads Allocation'!I$9*W409*'Input| Projects'!$AO409,"DNSP defined",'Calc| Overheads Allocation'!I$79*'Input| Projects'!$AW409,0),0)</f>
        <v>0</v>
      </c>
      <c r="AV409" s="175"/>
      <c r="AW409" s="172">
        <f t="shared" si="156"/>
        <v>0</v>
      </c>
      <c r="AX409" s="172">
        <f t="shared" si="157"/>
        <v>0</v>
      </c>
      <c r="AY409" s="172">
        <f t="shared" si="158"/>
        <v>0</v>
      </c>
      <c r="AZ409" s="172">
        <f t="shared" si="159"/>
        <v>0</v>
      </c>
      <c r="BA409" s="172">
        <f t="shared" si="160"/>
        <v>0</v>
      </c>
      <c r="BB409" s="172">
        <f t="shared" si="161"/>
        <v>0</v>
      </c>
      <c r="BC409" s="172">
        <f t="shared" si="162"/>
        <v>0</v>
      </c>
      <c r="BD409" s="176"/>
      <c r="BE409" s="172">
        <f t="shared" si="163"/>
        <v>0</v>
      </c>
      <c r="BF409" s="172">
        <f t="shared" si="164"/>
        <v>0</v>
      </c>
      <c r="BG409" s="172">
        <f t="shared" si="165"/>
        <v>0</v>
      </c>
      <c r="BH409" s="172">
        <f t="shared" si="166"/>
        <v>0</v>
      </c>
      <c r="BI409" s="172">
        <f t="shared" si="167"/>
        <v>0</v>
      </c>
      <c r="BJ409" s="172">
        <f t="shared" si="168"/>
        <v>0</v>
      </c>
      <c r="BK409" s="172">
        <f t="shared" si="169"/>
        <v>0</v>
      </c>
      <c r="BL409" s="176"/>
      <c r="BM409" s="172">
        <f t="shared" si="148"/>
        <v>0</v>
      </c>
      <c r="BN409" s="172">
        <f t="shared" si="149"/>
        <v>0</v>
      </c>
      <c r="BO409" s="172">
        <f t="shared" si="150"/>
        <v>0</v>
      </c>
      <c r="BP409" s="172">
        <f t="shared" si="151"/>
        <v>0</v>
      </c>
      <c r="BQ409" s="172">
        <f t="shared" si="152"/>
        <v>0</v>
      </c>
      <c r="BR409" s="172">
        <f t="shared" si="153"/>
        <v>0</v>
      </c>
      <c r="BS409" s="172">
        <f t="shared" si="154"/>
        <v>0</v>
      </c>
      <c r="BT409" s="55"/>
      <c r="BU409" s="158">
        <f>SUMIF('Input| Projects'!$BA$8:$CX$8,RIGHT(BU$9,3),'Input| Projects'!$BA409:$CX409)</f>
        <v>0</v>
      </c>
      <c r="BV409" s="158">
        <f>SUMIF('Input| Projects'!$BA$8:$CX$8,RIGHT(BV$9,3),'Input| Projects'!$BA409:$CX409)</f>
        <v>0</v>
      </c>
      <c r="BW409" s="79" t="str">
        <f t="shared" si="155"/>
        <v/>
      </c>
    </row>
    <row r="410" spans="2:75" x14ac:dyDescent="0.2">
      <c r="B410" s="123">
        <f>IFERROR('Input| Projects'!B410,"")</f>
        <v>401</v>
      </c>
      <c r="C410" s="160" t="str">
        <f>IFERROR(IF('Input| Projects'!C410="","",'Input| Projects'!C410),"")</f>
        <v/>
      </c>
      <c r="D410" s="160" t="str">
        <f>IFERROR(IF('Input| Projects'!D410="","",'Input| Projects'!D410),"")</f>
        <v/>
      </c>
      <c r="E410" s="53"/>
      <c r="F410" s="160" t="str">
        <f>IF(LEN('Input| Projects'!F410)&gt;0,'Input| Projects'!F410,"")</f>
        <v/>
      </c>
      <c r="G410" s="160" t="str">
        <f>IF(LEN('Input| Projects'!G410)&gt;0,'Input| Projects'!G410,"")</f>
        <v/>
      </c>
      <c r="H410" s="10"/>
      <c r="I410" s="194" cm="1">
        <f t="array" ref="I410">IF(LEN($F410)&gt;0,1+IFERROR(SUMPRODUCT(TRANSPOSE('Input| Projects'!$AO410:$AQ410),INDEX('Input| Escalations'!$F$27:$L$29,,MATCH(Q$9,'Input| Escalations'!$F$21:$L$21,0))),0),0)</f>
        <v>0</v>
      </c>
      <c r="J410" s="194" cm="1">
        <f t="array" ref="J410">IF(LEN($F410)&gt;0,1+IFERROR(SUMPRODUCT(TRANSPOSE('Input| Projects'!$AO410:$AQ410),INDEX('Input| Escalations'!$F$27:$L$29,,MATCH(R$9,'Input| Escalations'!$F$21:$L$21,0))),0),0)</f>
        <v>0</v>
      </c>
      <c r="K410" s="194" cm="1">
        <f t="array" ref="K410">IF(LEN($F410)&gt;0,1+IFERROR(SUMPRODUCT(TRANSPOSE('Input| Projects'!$AO410:$AQ410),INDEX('Input| Escalations'!$F$27:$L$29,,MATCH(S$9,'Input| Escalations'!$F$21:$L$21,0))),0),0)</f>
        <v>0</v>
      </c>
      <c r="L410" s="194" cm="1">
        <f t="array" ref="L410">IF(LEN($F410)&gt;0,1+IFERROR(SUMPRODUCT(TRANSPOSE('Input| Projects'!$AO410:$AQ410),INDEX('Input| Escalations'!$F$27:$L$29,,MATCH(T$9,'Input| Escalations'!$F$21:$L$21,0))),0),0)</f>
        <v>0</v>
      </c>
      <c r="M410" s="194" cm="1">
        <f t="array" ref="M410">IF(LEN($F410)&gt;0,1+IFERROR(SUMPRODUCT(TRANSPOSE('Input| Projects'!$AO410:$AQ410),INDEX('Input| Escalations'!$F$27:$L$29,,MATCH(U$9,'Input| Escalations'!$F$21:$L$21,0))),0),0)</f>
        <v>0</v>
      </c>
      <c r="N410" s="194" cm="1">
        <f t="array" ref="N410">IF(LEN($F410)&gt;0,1+IFERROR(SUMPRODUCT(TRANSPOSE('Input| Projects'!$AO410:$AQ410),INDEX('Input| Escalations'!$F$27:$L$29,,MATCH(V$9,'Input| Escalations'!$F$21:$L$21,0))),0),0)</f>
        <v>0</v>
      </c>
      <c r="O410" s="194" cm="1">
        <f t="array" ref="O410">IF(LEN($F410)&gt;0,1+IFERROR(SUMPRODUCT(TRANSPOSE('Input| Projects'!$AO410:$AQ410),INDEX('Input| Escalations'!$F$27:$L$29,,MATCH(W$9,'Input| Escalations'!$F$21:$L$21,0))),0),0)</f>
        <v>0</v>
      </c>
      <c r="P410" s="10"/>
      <c r="Q410" s="172">
        <f>IFERROR(IF(ISNUMBER(FIND("decision",'Input| Setup'!$F$6)),'Input| Projects'!Y410,'Input| Projects'!I410)*'Input| Escalations'!$I$17*I410,0)</f>
        <v>0</v>
      </c>
      <c r="R410" s="172">
        <f>IFERROR(IF(ISNUMBER(FIND("decision",'Input| Setup'!$F$6)),'Input| Projects'!Z410,'Input| Projects'!J410)*'Input| Escalations'!$I$17*J410,0)</f>
        <v>0</v>
      </c>
      <c r="S410" s="172">
        <f>IFERROR(IF(ISNUMBER(FIND("decision",'Input| Setup'!$F$6)),'Input| Projects'!AA410,'Input| Projects'!K410)*'Input| Escalations'!$I$17*K410,0)</f>
        <v>0</v>
      </c>
      <c r="T410" s="172">
        <f>IFERROR(IF(ISNUMBER(FIND("decision",'Input| Setup'!$F$6)),'Input| Projects'!AB410,'Input| Projects'!L410)*'Input| Escalations'!$I$17*L410,0)</f>
        <v>0</v>
      </c>
      <c r="U410" s="172">
        <f>IFERROR(IF(ISNUMBER(FIND("decision",'Input| Setup'!$F$6)),'Input| Projects'!AC410,'Input| Projects'!M410)*'Input| Escalations'!$I$17*M410,0)</f>
        <v>0</v>
      </c>
      <c r="V410" s="172">
        <f>IFERROR(IF(ISNUMBER(FIND("decision",'Input| Setup'!$F$6)),'Input| Projects'!AD410,'Input| Projects'!N410)*'Input| Escalations'!$I$17*N410,0)</f>
        <v>0</v>
      </c>
      <c r="W410" s="172">
        <f>IFERROR(IF(ISNUMBER(FIND("decision",'Input| Setup'!$F$6)),'Input| Projects'!AE410,'Input| Projects'!O410)*'Input| Escalations'!$I$17*O410,0)</f>
        <v>0</v>
      </c>
      <c r="X410" s="175"/>
      <c r="Y410" s="172">
        <f>IF(ISNUMBER(FIND("decision",'Input| Setup'!$F$6)),'Input| Projects'!AG410,'Input| Projects'!Q410)*I410*'Input| Escalations'!$I$17</f>
        <v>0</v>
      </c>
      <c r="Z410" s="172">
        <f>IF(ISNUMBER(FIND("decision",'Input| Setup'!$F$6)),'Input| Projects'!AH410,'Input| Projects'!R410)*J410*'Input| Escalations'!$I$17</f>
        <v>0</v>
      </c>
      <c r="AA410" s="172">
        <f>IF(ISNUMBER(FIND("decision",'Input| Setup'!$F$6)),'Input| Projects'!AI410,'Input| Projects'!S410)*K410*'Input| Escalations'!$I$17</f>
        <v>0</v>
      </c>
      <c r="AB410" s="172">
        <f>IF(ISNUMBER(FIND("decision",'Input| Setup'!$F$6)),'Input| Projects'!AJ410,'Input| Projects'!T410)*L410*'Input| Escalations'!$I$17</f>
        <v>0</v>
      </c>
      <c r="AC410" s="172">
        <f>IF(ISNUMBER(FIND("decision",'Input| Setup'!$F$6)),'Input| Projects'!AK410,'Input| Projects'!U410)*M410*'Input| Escalations'!$I$17</f>
        <v>0</v>
      </c>
      <c r="AD410" s="172">
        <f>IF(ISNUMBER(FIND("decision",'Input| Setup'!$F$6)),'Input| Projects'!AL410,'Input| Projects'!V410)*N410*'Input| Escalations'!$I$17</f>
        <v>0</v>
      </c>
      <c r="AE410" s="172">
        <f>IF(ISNUMBER(FIND("decision",'Input| Setup'!$F$6)),'Input| Projects'!AM410,'Input| Projects'!W410)*O410*'Input| Escalations'!$I$17</f>
        <v>0</v>
      </c>
      <c r="AF410" s="175"/>
      <c r="AG410" s="172" cm="1">
        <f t="array" ref="AG410">IFERROR(--('Input| Projects'!$AS410="Yes")*_xlfn.SWITCH('Input| Overheads'!$C$50,"Direct costs",'Calc| Overheads Allocation'!C$8*Q410,"Internal labour",'Calc| Overheads Allocation'!C$8*Q410*'Input| Projects'!$AO410,"DNSP defined",'Calc| Overheads Allocation'!C$78*'Input| Projects'!$AV410,0),0)</f>
        <v>0</v>
      </c>
      <c r="AH410" s="172" cm="1">
        <f t="array" ref="AH410">IFERROR(--('Input| Projects'!$AS410="Yes")*_xlfn.SWITCH('Input| Overheads'!$C$50,"Direct costs",'Calc| Overheads Allocation'!D$8*R410,"Internal labour",'Calc| Overheads Allocation'!D$8*R410*'Input| Projects'!$AO410,"DNSP defined",'Calc| Overheads Allocation'!D$78*'Input| Projects'!$AV410,0),0)</f>
        <v>0</v>
      </c>
      <c r="AI410" s="172" cm="1">
        <f t="array" ref="AI410">IFERROR(--('Input| Projects'!$AS410="Yes")*_xlfn.SWITCH('Input| Overheads'!$C$50,"Direct costs",'Calc| Overheads Allocation'!E$8*S410,"Internal labour",'Calc| Overheads Allocation'!E$8*S410*'Input| Projects'!$AO410,"DNSP defined",'Calc| Overheads Allocation'!E$78*'Input| Projects'!$AV410,0),0)</f>
        <v>0</v>
      </c>
      <c r="AJ410" s="172" cm="1">
        <f t="array" ref="AJ410">IFERROR(--('Input| Projects'!$AS410="Yes")*_xlfn.SWITCH('Input| Overheads'!$C$50,"Direct costs",'Calc| Overheads Allocation'!F$8*T410,"Internal labour",'Calc| Overheads Allocation'!F$8*T410*'Input| Projects'!$AO410,"DNSP defined",'Calc| Overheads Allocation'!F$78*'Input| Projects'!$AV410,0),0)</f>
        <v>0</v>
      </c>
      <c r="AK410" s="172" cm="1">
        <f t="array" ref="AK410">IFERROR(--('Input| Projects'!$AS410="Yes")*_xlfn.SWITCH('Input| Overheads'!$C$50,"Direct costs",'Calc| Overheads Allocation'!G$8*U410,"Internal labour",'Calc| Overheads Allocation'!G$8*U410*'Input| Projects'!$AO410,"DNSP defined",'Calc| Overheads Allocation'!G$78*'Input| Projects'!$AV410,0),0)</f>
        <v>0</v>
      </c>
      <c r="AL410" s="172" cm="1">
        <f t="array" ref="AL410">IFERROR(--('Input| Projects'!$AS410="Yes")*_xlfn.SWITCH('Input| Overheads'!$C$50,"Direct costs",'Calc| Overheads Allocation'!H$8*V410,"Internal labour",'Calc| Overheads Allocation'!H$8*V410*'Input| Projects'!$AO410,"DNSP defined",'Calc| Overheads Allocation'!H$78*'Input| Projects'!$AV410,0),0)</f>
        <v>0</v>
      </c>
      <c r="AM410" s="172" cm="1">
        <f t="array" ref="AM410">IFERROR(--('Input| Projects'!$AS410="Yes")*_xlfn.SWITCH('Input| Overheads'!$C$50,"Direct costs",'Calc| Overheads Allocation'!I$8*W410,"Internal labour",'Calc| Overheads Allocation'!I$8*W410*'Input| Projects'!$AO410,"DNSP defined",'Calc| Overheads Allocation'!I$78*'Input| Projects'!$AV410,0),0)</f>
        <v>0</v>
      </c>
      <c r="AN410" s="175"/>
      <c r="AO410" s="172" cm="1">
        <f t="array" ref="AO410">IFERROR(--('Input| Projects'!$AT410="Yes")*_xlfn.SWITCH('Input| Overheads'!$C$50,"Direct costs",'Calc| Overheads Allocation'!C$9*Q410,"Internal labour",'Calc| Overheads Allocation'!C$9*Q410*'Input| Projects'!$AO410,"DNSP defined",'Calc| Overheads Allocation'!C$79*'Input| Projects'!$AW410,0),0)</f>
        <v>0</v>
      </c>
      <c r="AP410" s="172" cm="1">
        <f t="array" ref="AP410">IFERROR(--('Input| Projects'!$AT410="Yes")*_xlfn.SWITCH('Input| Overheads'!$C$50,"Direct costs",'Calc| Overheads Allocation'!D$9*R410,"Internal labour",'Calc| Overheads Allocation'!D$9*R410*'Input| Projects'!$AO410,"DNSP defined",'Calc| Overheads Allocation'!D$79*'Input| Projects'!$AW410,0),0)</f>
        <v>0</v>
      </c>
      <c r="AQ410" s="172" cm="1">
        <f t="array" ref="AQ410">IFERROR(--('Input| Projects'!$AT410="Yes")*_xlfn.SWITCH('Input| Overheads'!$C$50,"Direct costs",'Calc| Overheads Allocation'!E$9*S410,"Internal labour",'Calc| Overheads Allocation'!E$9*S410*'Input| Projects'!$AO410,"DNSP defined",'Calc| Overheads Allocation'!E$79*'Input| Projects'!$AW410,0),0)</f>
        <v>0</v>
      </c>
      <c r="AR410" s="172" cm="1">
        <f t="array" ref="AR410">IFERROR(--('Input| Projects'!$AT410="Yes")*_xlfn.SWITCH('Input| Overheads'!$C$50,"Direct costs",'Calc| Overheads Allocation'!F$9*T410,"Internal labour",'Calc| Overheads Allocation'!F$9*T410*'Input| Projects'!$AO410,"DNSP defined",'Calc| Overheads Allocation'!F$79*'Input| Projects'!$AW410,0),0)</f>
        <v>0</v>
      </c>
      <c r="AS410" s="172" cm="1">
        <f t="array" ref="AS410">IFERROR(--('Input| Projects'!$AT410="Yes")*_xlfn.SWITCH('Input| Overheads'!$C$50,"Direct costs",'Calc| Overheads Allocation'!G$9*U410,"Internal labour",'Calc| Overheads Allocation'!G$9*U410*'Input| Projects'!$AO410,"DNSP defined",'Calc| Overheads Allocation'!G$79*'Input| Projects'!$AW410,0),0)</f>
        <v>0</v>
      </c>
      <c r="AT410" s="172" cm="1">
        <f t="array" ref="AT410">IFERROR(--('Input| Projects'!$AT410="Yes")*_xlfn.SWITCH('Input| Overheads'!$C$50,"Direct costs",'Calc| Overheads Allocation'!H$9*V410,"Internal labour",'Calc| Overheads Allocation'!H$9*V410*'Input| Projects'!$AO410,"DNSP defined",'Calc| Overheads Allocation'!H$79*'Input| Projects'!$AW410,0),0)</f>
        <v>0</v>
      </c>
      <c r="AU410" s="172" cm="1">
        <f t="array" ref="AU410">IFERROR(--('Input| Projects'!$AT410="Yes")*_xlfn.SWITCH('Input| Overheads'!$C$50,"Direct costs",'Calc| Overheads Allocation'!I$9*W410,"Internal labour",'Calc| Overheads Allocation'!I$9*W410*'Input| Projects'!$AO410,"DNSP defined",'Calc| Overheads Allocation'!I$79*'Input| Projects'!$AW410,0),0)</f>
        <v>0</v>
      </c>
      <c r="AV410" s="175"/>
      <c r="AW410" s="172">
        <f t="shared" si="156"/>
        <v>0</v>
      </c>
      <c r="AX410" s="172">
        <f t="shared" si="157"/>
        <v>0</v>
      </c>
      <c r="AY410" s="172">
        <f t="shared" si="158"/>
        <v>0</v>
      </c>
      <c r="AZ410" s="172">
        <f t="shared" si="159"/>
        <v>0</v>
      </c>
      <c r="BA410" s="172">
        <f t="shared" si="160"/>
        <v>0</v>
      </c>
      <c r="BB410" s="172">
        <f t="shared" si="161"/>
        <v>0</v>
      </c>
      <c r="BC410" s="172">
        <f t="shared" si="162"/>
        <v>0</v>
      </c>
      <c r="BD410" s="176"/>
      <c r="BE410" s="172">
        <f t="shared" si="163"/>
        <v>0</v>
      </c>
      <c r="BF410" s="172">
        <f t="shared" si="164"/>
        <v>0</v>
      </c>
      <c r="BG410" s="172">
        <f t="shared" si="165"/>
        <v>0</v>
      </c>
      <c r="BH410" s="172">
        <f t="shared" si="166"/>
        <v>0</v>
      </c>
      <c r="BI410" s="172">
        <f t="shared" si="167"/>
        <v>0</v>
      </c>
      <c r="BJ410" s="172">
        <f t="shared" si="168"/>
        <v>0</v>
      </c>
      <c r="BK410" s="172">
        <f t="shared" si="169"/>
        <v>0</v>
      </c>
      <c r="BL410" s="176"/>
      <c r="BM410" s="172">
        <f t="shared" si="148"/>
        <v>0</v>
      </c>
      <c r="BN410" s="172">
        <f t="shared" si="149"/>
        <v>0</v>
      </c>
      <c r="BO410" s="172">
        <f t="shared" si="150"/>
        <v>0</v>
      </c>
      <c r="BP410" s="172">
        <f t="shared" si="151"/>
        <v>0</v>
      </c>
      <c r="BQ410" s="172">
        <f t="shared" si="152"/>
        <v>0</v>
      </c>
      <c r="BR410" s="172">
        <f t="shared" si="153"/>
        <v>0</v>
      </c>
      <c r="BS410" s="172">
        <f t="shared" si="154"/>
        <v>0</v>
      </c>
      <c r="BT410" s="55"/>
      <c r="BU410" s="158">
        <f>SUMIF('Input| Projects'!$BA$8:$CX$8,RIGHT(BU$9,3),'Input| Projects'!$BA410:$CX410)</f>
        <v>0</v>
      </c>
      <c r="BV410" s="158">
        <f>SUMIF('Input| Projects'!$BA$8:$CX$8,RIGHT(BV$9,3),'Input| Projects'!$BA410:$CX410)</f>
        <v>0</v>
      </c>
      <c r="BW410" s="79" t="str">
        <f t="shared" si="155"/>
        <v/>
      </c>
    </row>
    <row r="411" spans="2:75" x14ac:dyDescent="0.2">
      <c r="B411" s="123">
        <f>IFERROR('Input| Projects'!B411,"")</f>
        <v>402</v>
      </c>
      <c r="C411" s="160" t="str">
        <f>IFERROR(IF('Input| Projects'!C411="","",'Input| Projects'!C411),"")</f>
        <v/>
      </c>
      <c r="D411" s="160" t="str">
        <f>IFERROR(IF('Input| Projects'!D411="","",'Input| Projects'!D411),"")</f>
        <v/>
      </c>
      <c r="E411" s="53"/>
      <c r="F411" s="160" t="str">
        <f>IF(LEN('Input| Projects'!F411)&gt;0,'Input| Projects'!F411,"")</f>
        <v/>
      </c>
      <c r="G411" s="160" t="str">
        <f>IF(LEN('Input| Projects'!G411)&gt;0,'Input| Projects'!G411,"")</f>
        <v/>
      </c>
      <c r="H411" s="10"/>
      <c r="I411" s="194" cm="1">
        <f t="array" ref="I411">IF(LEN($F411)&gt;0,1+IFERROR(SUMPRODUCT(TRANSPOSE('Input| Projects'!$AO411:$AQ411),INDEX('Input| Escalations'!$F$27:$L$29,,MATCH(Q$9,'Input| Escalations'!$F$21:$L$21,0))),0),0)</f>
        <v>0</v>
      </c>
      <c r="J411" s="194" cm="1">
        <f t="array" ref="J411">IF(LEN($F411)&gt;0,1+IFERROR(SUMPRODUCT(TRANSPOSE('Input| Projects'!$AO411:$AQ411),INDEX('Input| Escalations'!$F$27:$L$29,,MATCH(R$9,'Input| Escalations'!$F$21:$L$21,0))),0),0)</f>
        <v>0</v>
      </c>
      <c r="K411" s="194" cm="1">
        <f t="array" ref="K411">IF(LEN($F411)&gt;0,1+IFERROR(SUMPRODUCT(TRANSPOSE('Input| Projects'!$AO411:$AQ411),INDEX('Input| Escalations'!$F$27:$L$29,,MATCH(S$9,'Input| Escalations'!$F$21:$L$21,0))),0),0)</f>
        <v>0</v>
      </c>
      <c r="L411" s="194" cm="1">
        <f t="array" ref="L411">IF(LEN($F411)&gt;0,1+IFERROR(SUMPRODUCT(TRANSPOSE('Input| Projects'!$AO411:$AQ411),INDEX('Input| Escalations'!$F$27:$L$29,,MATCH(T$9,'Input| Escalations'!$F$21:$L$21,0))),0),0)</f>
        <v>0</v>
      </c>
      <c r="M411" s="194" cm="1">
        <f t="array" ref="M411">IF(LEN($F411)&gt;0,1+IFERROR(SUMPRODUCT(TRANSPOSE('Input| Projects'!$AO411:$AQ411),INDEX('Input| Escalations'!$F$27:$L$29,,MATCH(U$9,'Input| Escalations'!$F$21:$L$21,0))),0),0)</f>
        <v>0</v>
      </c>
      <c r="N411" s="194" cm="1">
        <f t="array" ref="N411">IF(LEN($F411)&gt;0,1+IFERROR(SUMPRODUCT(TRANSPOSE('Input| Projects'!$AO411:$AQ411),INDEX('Input| Escalations'!$F$27:$L$29,,MATCH(V$9,'Input| Escalations'!$F$21:$L$21,0))),0),0)</f>
        <v>0</v>
      </c>
      <c r="O411" s="194" cm="1">
        <f t="array" ref="O411">IF(LEN($F411)&gt;0,1+IFERROR(SUMPRODUCT(TRANSPOSE('Input| Projects'!$AO411:$AQ411),INDEX('Input| Escalations'!$F$27:$L$29,,MATCH(W$9,'Input| Escalations'!$F$21:$L$21,0))),0),0)</f>
        <v>0</v>
      </c>
      <c r="P411" s="10"/>
      <c r="Q411" s="172">
        <f>IFERROR(IF(ISNUMBER(FIND("decision",'Input| Setup'!$F$6)),'Input| Projects'!Y411,'Input| Projects'!I411)*'Input| Escalations'!$I$17*I411,0)</f>
        <v>0</v>
      </c>
      <c r="R411" s="172">
        <f>IFERROR(IF(ISNUMBER(FIND("decision",'Input| Setup'!$F$6)),'Input| Projects'!Z411,'Input| Projects'!J411)*'Input| Escalations'!$I$17*J411,0)</f>
        <v>0</v>
      </c>
      <c r="S411" s="172">
        <f>IFERROR(IF(ISNUMBER(FIND("decision",'Input| Setup'!$F$6)),'Input| Projects'!AA411,'Input| Projects'!K411)*'Input| Escalations'!$I$17*K411,0)</f>
        <v>0</v>
      </c>
      <c r="T411" s="172">
        <f>IFERROR(IF(ISNUMBER(FIND("decision",'Input| Setup'!$F$6)),'Input| Projects'!AB411,'Input| Projects'!L411)*'Input| Escalations'!$I$17*L411,0)</f>
        <v>0</v>
      </c>
      <c r="U411" s="172">
        <f>IFERROR(IF(ISNUMBER(FIND("decision",'Input| Setup'!$F$6)),'Input| Projects'!AC411,'Input| Projects'!M411)*'Input| Escalations'!$I$17*M411,0)</f>
        <v>0</v>
      </c>
      <c r="V411" s="172">
        <f>IFERROR(IF(ISNUMBER(FIND("decision",'Input| Setup'!$F$6)),'Input| Projects'!AD411,'Input| Projects'!N411)*'Input| Escalations'!$I$17*N411,0)</f>
        <v>0</v>
      </c>
      <c r="W411" s="172">
        <f>IFERROR(IF(ISNUMBER(FIND("decision",'Input| Setup'!$F$6)),'Input| Projects'!AE411,'Input| Projects'!O411)*'Input| Escalations'!$I$17*O411,0)</f>
        <v>0</v>
      </c>
      <c r="X411" s="175"/>
      <c r="Y411" s="172">
        <f>IF(ISNUMBER(FIND("decision",'Input| Setup'!$F$6)),'Input| Projects'!AG411,'Input| Projects'!Q411)*I411*'Input| Escalations'!$I$17</f>
        <v>0</v>
      </c>
      <c r="Z411" s="172">
        <f>IF(ISNUMBER(FIND("decision",'Input| Setup'!$F$6)),'Input| Projects'!AH411,'Input| Projects'!R411)*J411*'Input| Escalations'!$I$17</f>
        <v>0</v>
      </c>
      <c r="AA411" s="172">
        <f>IF(ISNUMBER(FIND("decision",'Input| Setup'!$F$6)),'Input| Projects'!AI411,'Input| Projects'!S411)*K411*'Input| Escalations'!$I$17</f>
        <v>0</v>
      </c>
      <c r="AB411" s="172">
        <f>IF(ISNUMBER(FIND("decision",'Input| Setup'!$F$6)),'Input| Projects'!AJ411,'Input| Projects'!T411)*L411*'Input| Escalations'!$I$17</f>
        <v>0</v>
      </c>
      <c r="AC411" s="172">
        <f>IF(ISNUMBER(FIND("decision",'Input| Setup'!$F$6)),'Input| Projects'!AK411,'Input| Projects'!U411)*M411*'Input| Escalations'!$I$17</f>
        <v>0</v>
      </c>
      <c r="AD411" s="172">
        <f>IF(ISNUMBER(FIND("decision",'Input| Setup'!$F$6)),'Input| Projects'!AL411,'Input| Projects'!V411)*N411*'Input| Escalations'!$I$17</f>
        <v>0</v>
      </c>
      <c r="AE411" s="172">
        <f>IF(ISNUMBER(FIND("decision",'Input| Setup'!$F$6)),'Input| Projects'!AM411,'Input| Projects'!W411)*O411*'Input| Escalations'!$I$17</f>
        <v>0</v>
      </c>
      <c r="AF411" s="175"/>
      <c r="AG411" s="172" cm="1">
        <f t="array" ref="AG411">IFERROR(--('Input| Projects'!$AS411="Yes")*_xlfn.SWITCH('Input| Overheads'!$C$50,"Direct costs",'Calc| Overheads Allocation'!C$8*Q411,"Internal labour",'Calc| Overheads Allocation'!C$8*Q411*'Input| Projects'!$AO411,"DNSP defined",'Calc| Overheads Allocation'!C$78*'Input| Projects'!$AV411,0),0)</f>
        <v>0</v>
      </c>
      <c r="AH411" s="172" cm="1">
        <f t="array" ref="AH411">IFERROR(--('Input| Projects'!$AS411="Yes")*_xlfn.SWITCH('Input| Overheads'!$C$50,"Direct costs",'Calc| Overheads Allocation'!D$8*R411,"Internal labour",'Calc| Overheads Allocation'!D$8*R411*'Input| Projects'!$AO411,"DNSP defined",'Calc| Overheads Allocation'!D$78*'Input| Projects'!$AV411,0),0)</f>
        <v>0</v>
      </c>
      <c r="AI411" s="172" cm="1">
        <f t="array" ref="AI411">IFERROR(--('Input| Projects'!$AS411="Yes")*_xlfn.SWITCH('Input| Overheads'!$C$50,"Direct costs",'Calc| Overheads Allocation'!E$8*S411,"Internal labour",'Calc| Overheads Allocation'!E$8*S411*'Input| Projects'!$AO411,"DNSP defined",'Calc| Overheads Allocation'!E$78*'Input| Projects'!$AV411,0),0)</f>
        <v>0</v>
      </c>
      <c r="AJ411" s="172" cm="1">
        <f t="array" ref="AJ411">IFERROR(--('Input| Projects'!$AS411="Yes")*_xlfn.SWITCH('Input| Overheads'!$C$50,"Direct costs",'Calc| Overheads Allocation'!F$8*T411,"Internal labour",'Calc| Overheads Allocation'!F$8*T411*'Input| Projects'!$AO411,"DNSP defined",'Calc| Overheads Allocation'!F$78*'Input| Projects'!$AV411,0),0)</f>
        <v>0</v>
      </c>
      <c r="AK411" s="172" cm="1">
        <f t="array" ref="AK411">IFERROR(--('Input| Projects'!$AS411="Yes")*_xlfn.SWITCH('Input| Overheads'!$C$50,"Direct costs",'Calc| Overheads Allocation'!G$8*U411,"Internal labour",'Calc| Overheads Allocation'!G$8*U411*'Input| Projects'!$AO411,"DNSP defined",'Calc| Overheads Allocation'!G$78*'Input| Projects'!$AV411,0),0)</f>
        <v>0</v>
      </c>
      <c r="AL411" s="172" cm="1">
        <f t="array" ref="AL411">IFERROR(--('Input| Projects'!$AS411="Yes")*_xlfn.SWITCH('Input| Overheads'!$C$50,"Direct costs",'Calc| Overheads Allocation'!H$8*V411,"Internal labour",'Calc| Overheads Allocation'!H$8*V411*'Input| Projects'!$AO411,"DNSP defined",'Calc| Overheads Allocation'!H$78*'Input| Projects'!$AV411,0),0)</f>
        <v>0</v>
      </c>
      <c r="AM411" s="172" cm="1">
        <f t="array" ref="AM411">IFERROR(--('Input| Projects'!$AS411="Yes")*_xlfn.SWITCH('Input| Overheads'!$C$50,"Direct costs",'Calc| Overheads Allocation'!I$8*W411,"Internal labour",'Calc| Overheads Allocation'!I$8*W411*'Input| Projects'!$AO411,"DNSP defined",'Calc| Overheads Allocation'!I$78*'Input| Projects'!$AV411,0),0)</f>
        <v>0</v>
      </c>
      <c r="AN411" s="175"/>
      <c r="AO411" s="172" cm="1">
        <f t="array" ref="AO411">IFERROR(--('Input| Projects'!$AT411="Yes")*_xlfn.SWITCH('Input| Overheads'!$C$50,"Direct costs",'Calc| Overheads Allocation'!C$9*Q411,"Internal labour",'Calc| Overheads Allocation'!C$9*Q411*'Input| Projects'!$AO411,"DNSP defined",'Calc| Overheads Allocation'!C$79*'Input| Projects'!$AW411,0),0)</f>
        <v>0</v>
      </c>
      <c r="AP411" s="172" cm="1">
        <f t="array" ref="AP411">IFERROR(--('Input| Projects'!$AT411="Yes")*_xlfn.SWITCH('Input| Overheads'!$C$50,"Direct costs",'Calc| Overheads Allocation'!D$9*R411,"Internal labour",'Calc| Overheads Allocation'!D$9*R411*'Input| Projects'!$AO411,"DNSP defined",'Calc| Overheads Allocation'!D$79*'Input| Projects'!$AW411,0),0)</f>
        <v>0</v>
      </c>
      <c r="AQ411" s="172" cm="1">
        <f t="array" ref="AQ411">IFERROR(--('Input| Projects'!$AT411="Yes")*_xlfn.SWITCH('Input| Overheads'!$C$50,"Direct costs",'Calc| Overheads Allocation'!E$9*S411,"Internal labour",'Calc| Overheads Allocation'!E$9*S411*'Input| Projects'!$AO411,"DNSP defined",'Calc| Overheads Allocation'!E$79*'Input| Projects'!$AW411,0),0)</f>
        <v>0</v>
      </c>
      <c r="AR411" s="172" cm="1">
        <f t="array" ref="AR411">IFERROR(--('Input| Projects'!$AT411="Yes")*_xlfn.SWITCH('Input| Overheads'!$C$50,"Direct costs",'Calc| Overheads Allocation'!F$9*T411,"Internal labour",'Calc| Overheads Allocation'!F$9*T411*'Input| Projects'!$AO411,"DNSP defined",'Calc| Overheads Allocation'!F$79*'Input| Projects'!$AW411,0),0)</f>
        <v>0</v>
      </c>
      <c r="AS411" s="172" cm="1">
        <f t="array" ref="AS411">IFERROR(--('Input| Projects'!$AT411="Yes")*_xlfn.SWITCH('Input| Overheads'!$C$50,"Direct costs",'Calc| Overheads Allocation'!G$9*U411,"Internal labour",'Calc| Overheads Allocation'!G$9*U411*'Input| Projects'!$AO411,"DNSP defined",'Calc| Overheads Allocation'!G$79*'Input| Projects'!$AW411,0),0)</f>
        <v>0</v>
      </c>
      <c r="AT411" s="172" cm="1">
        <f t="array" ref="AT411">IFERROR(--('Input| Projects'!$AT411="Yes")*_xlfn.SWITCH('Input| Overheads'!$C$50,"Direct costs",'Calc| Overheads Allocation'!H$9*V411,"Internal labour",'Calc| Overheads Allocation'!H$9*V411*'Input| Projects'!$AO411,"DNSP defined",'Calc| Overheads Allocation'!H$79*'Input| Projects'!$AW411,0),0)</f>
        <v>0</v>
      </c>
      <c r="AU411" s="172" cm="1">
        <f t="array" ref="AU411">IFERROR(--('Input| Projects'!$AT411="Yes")*_xlfn.SWITCH('Input| Overheads'!$C$50,"Direct costs",'Calc| Overheads Allocation'!I$9*W411,"Internal labour",'Calc| Overheads Allocation'!I$9*W411*'Input| Projects'!$AO411,"DNSP defined",'Calc| Overheads Allocation'!I$79*'Input| Projects'!$AW411,0),0)</f>
        <v>0</v>
      </c>
      <c r="AV411" s="175"/>
      <c r="AW411" s="172">
        <f t="shared" si="156"/>
        <v>0</v>
      </c>
      <c r="AX411" s="172">
        <f t="shared" si="157"/>
        <v>0</v>
      </c>
      <c r="AY411" s="172">
        <f t="shared" si="158"/>
        <v>0</v>
      </c>
      <c r="AZ411" s="172">
        <f t="shared" si="159"/>
        <v>0</v>
      </c>
      <c r="BA411" s="172">
        <f t="shared" si="160"/>
        <v>0</v>
      </c>
      <c r="BB411" s="172">
        <f t="shared" si="161"/>
        <v>0</v>
      </c>
      <c r="BC411" s="172">
        <f t="shared" si="162"/>
        <v>0</v>
      </c>
      <c r="BD411" s="176"/>
      <c r="BE411" s="172">
        <f t="shared" si="163"/>
        <v>0</v>
      </c>
      <c r="BF411" s="172">
        <f t="shared" si="164"/>
        <v>0</v>
      </c>
      <c r="BG411" s="172">
        <f t="shared" si="165"/>
        <v>0</v>
      </c>
      <c r="BH411" s="172">
        <f t="shared" si="166"/>
        <v>0</v>
      </c>
      <c r="BI411" s="172">
        <f t="shared" si="167"/>
        <v>0</v>
      </c>
      <c r="BJ411" s="172">
        <f t="shared" si="168"/>
        <v>0</v>
      </c>
      <c r="BK411" s="172">
        <f t="shared" si="169"/>
        <v>0</v>
      </c>
      <c r="BL411" s="176"/>
      <c r="BM411" s="172">
        <f t="shared" si="148"/>
        <v>0</v>
      </c>
      <c r="BN411" s="172">
        <f t="shared" si="149"/>
        <v>0</v>
      </c>
      <c r="BO411" s="172">
        <f t="shared" si="150"/>
        <v>0</v>
      </c>
      <c r="BP411" s="172">
        <f t="shared" si="151"/>
        <v>0</v>
      </c>
      <c r="BQ411" s="172">
        <f t="shared" si="152"/>
        <v>0</v>
      </c>
      <c r="BR411" s="172">
        <f t="shared" si="153"/>
        <v>0</v>
      </c>
      <c r="BS411" s="172">
        <f t="shared" si="154"/>
        <v>0</v>
      </c>
      <c r="BT411" s="55"/>
      <c r="BU411" s="158">
        <f>SUMIF('Input| Projects'!$BA$8:$CX$8,RIGHT(BU$9,3),'Input| Projects'!$BA411:$CX411)</f>
        <v>0</v>
      </c>
      <c r="BV411" s="158">
        <f>SUMIF('Input| Projects'!$BA$8:$CX$8,RIGHT(BV$9,3),'Input| Projects'!$BA411:$CX411)</f>
        <v>0</v>
      </c>
      <c r="BW411" s="79" t="str">
        <f t="shared" si="155"/>
        <v/>
      </c>
    </row>
    <row r="412" spans="2:75" x14ac:dyDescent="0.2">
      <c r="B412" s="123">
        <f>IFERROR('Input| Projects'!B412,"")</f>
        <v>403</v>
      </c>
      <c r="C412" s="160" t="str">
        <f>IFERROR(IF('Input| Projects'!C412="","",'Input| Projects'!C412),"")</f>
        <v/>
      </c>
      <c r="D412" s="160" t="str">
        <f>IFERROR(IF('Input| Projects'!D412="","",'Input| Projects'!D412),"")</f>
        <v/>
      </c>
      <c r="E412" s="53"/>
      <c r="F412" s="160" t="str">
        <f>IF(LEN('Input| Projects'!F412)&gt;0,'Input| Projects'!F412,"")</f>
        <v/>
      </c>
      <c r="G412" s="160" t="str">
        <f>IF(LEN('Input| Projects'!G412)&gt;0,'Input| Projects'!G412,"")</f>
        <v/>
      </c>
      <c r="H412" s="10"/>
      <c r="I412" s="194" cm="1">
        <f t="array" ref="I412">IF(LEN($F412)&gt;0,1+IFERROR(SUMPRODUCT(TRANSPOSE('Input| Projects'!$AO412:$AQ412),INDEX('Input| Escalations'!$F$27:$L$29,,MATCH(Q$9,'Input| Escalations'!$F$21:$L$21,0))),0),0)</f>
        <v>0</v>
      </c>
      <c r="J412" s="194" cm="1">
        <f t="array" ref="J412">IF(LEN($F412)&gt;0,1+IFERROR(SUMPRODUCT(TRANSPOSE('Input| Projects'!$AO412:$AQ412),INDEX('Input| Escalations'!$F$27:$L$29,,MATCH(R$9,'Input| Escalations'!$F$21:$L$21,0))),0),0)</f>
        <v>0</v>
      </c>
      <c r="K412" s="194" cm="1">
        <f t="array" ref="K412">IF(LEN($F412)&gt;0,1+IFERROR(SUMPRODUCT(TRANSPOSE('Input| Projects'!$AO412:$AQ412),INDEX('Input| Escalations'!$F$27:$L$29,,MATCH(S$9,'Input| Escalations'!$F$21:$L$21,0))),0),0)</f>
        <v>0</v>
      </c>
      <c r="L412" s="194" cm="1">
        <f t="array" ref="L412">IF(LEN($F412)&gt;0,1+IFERROR(SUMPRODUCT(TRANSPOSE('Input| Projects'!$AO412:$AQ412),INDEX('Input| Escalations'!$F$27:$L$29,,MATCH(T$9,'Input| Escalations'!$F$21:$L$21,0))),0),0)</f>
        <v>0</v>
      </c>
      <c r="M412" s="194" cm="1">
        <f t="array" ref="M412">IF(LEN($F412)&gt;0,1+IFERROR(SUMPRODUCT(TRANSPOSE('Input| Projects'!$AO412:$AQ412),INDEX('Input| Escalations'!$F$27:$L$29,,MATCH(U$9,'Input| Escalations'!$F$21:$L$21,0))),0),0)</f>
        <v>0</v>
      </c>
      <c r="N412" s="194" cm="1">
        <f t="array" ref="N412">IF(LEN($F412)&gt;0,1+IFERROR(SUMPRODUCT(TRANSPOSE('Input| Projects'!$AO412:$AQ412),INDEX('Input| Escalations'!$F$27:$L$29,,MATCH(V$9,'Input| Escalations'!$F$21:$L$21,0))),0),0)</f>
        <v>0</v>
      </c>
      <c r="O412" s="194" cm="1">
        <f t="array" ref="O412">IF(LEN($F412)&gt;0,1+IFERROR(SUMPRODUCT(TRANSPOSE('Input| Projects'!$AO412:$AQ412),INDEX('Input| Escalations'!$F$27:$L$29,,MATCH(W$9,'Input| Escalations'!$F$21:$L$21,0))),0),0)</f>
        <v>0</v>
      </c>
      <c r="P412" s="10"/>
      <c r="Q412" s="172">
        <f>IFERROR(IF(ISNUMBER(FIND("decision",'Input| Setup'!$F$6)),'Input| Projects'!Y412,'Input| Projects'!I412)*'Input| Escalations'!$I$17*I412,0)</f>
        <v>0</v>
      </c>
      <c r="R412" s="172">
        <f>IFERROR(IF(ISNUMBER(FIND("decision",'Input| Setup'!$F$6)),'Input| Projects'!Z412,'Input| Projects'!J412)*'Input| Escalations'!$I$17*J412,0)</f>
        <v>0</v>
      </c>
      <c r="S412" s="172">
        <f>IFERROR(IF(ISNUMBER(FIND("decision",'Input| Setup'!$F$6)),'Input| Projects'!AA412,'Input| Projects'!K412)*'Input| Escalations'!$I$17*K412,0)</f>
        <v>0</v>
      </c>
      <c r="T412" s="172">
        <f>IFERROR(IF(ISNUMBER(FIND("decision",'Input| Setup'!$F$6)),'Input| Projects'!AB412,'Input| Projects'!L412)*'Input| Escalations'!$I$17*L412,0)</f>
        <v>0</v>
      </c>
      <c r="U412" s="172">
        <f>IFERROR(IF(ISNUMBER(FIND("decision",'Input| Setup'!$F$6)),'Input| Projects'!AC412,'Input| Projects'!M412)*'Input| Escalations'!$I$17*M412,0)</f>
        <v>0</v>
      </c>
      <c r="V412" s="172">
        <f>IFERROR(IF(ISNUMBER(FIND("decision",'Input| Setup'!$F$6)),'Input| Projects'!AD412,'Input| Projects'!N412)*'Input| Escalations'!$I$17*N412,0)</f>
        <v>0</v>
      </c>
      <c r="W412" s="172">
        <f>IFERROR(IF(ISNUMBER(FIND("decision",'Input| Setup'!$F$6)),'Input| Projects'!AE412,'Input| Projects'!O412)*'Input| Escalations'!$I$17*O412,0)</f>
        <v>0</v>
      </c>
      <c r="X412" s="175"/>
      <c r="Y412" s="172">
        <f>IF(ISNUMBER(FIND("decision",'Input| Setup'!$F$6)),'Input| Projects'!AG412,'Input| Projects'!Q412)*I412*'Input| Escalations'!$I$17</f>
        <v>0</v>
      </c>
      <c r="Z412" s="172">
        <f>IF(ISNUMBER(FIND("decision",'Input| Setup'!$F$6)),'Input| Projects'!AH412,'Input| Projects'!R412)*J412*'Input| Escalations'!$I$17</f>
        <v>0</v>
      </c>
      <c r="AA412" s="172">
        <f>IF(ISNUMBER(FIND("decision",'Input| Setup'!$F$6)),'Input| Projects'!AI412,'Input| Projects'!S412)*K412*'Input| Escalations'!$I$17</f>
        <v>0</v>
      </c>
      <c r="AB412" s="172">
        <f>IF(ISNUMBER(FIND("decision",'Input| Setup'!$F$6)),'Input| Projects'!AJ412,'Input| Projects'!T412)*L412*'Input| Escalations'!$I$17</f>
        <v>0</v>
      </c>
      <c r="AC412" s="172">
        <f>IF(ISNUMBER(FIND("decision",'Input| Setup'!$F$6)),'Input| Projects'!AK412,'Input| Projects'!U412)*M412*'Input| Escalations'!$I$17</f>
        <v>0</v>
      </c>
      <c r="AD412" s="172">
        <f>IF(ISNUMBER(FIND("decision",'Input| Setup'!$F$6)),'Input| Projects'!AL412,'Input| Projects'!V412)*N412*'Input| Escalations'!$I$17</f>
        <v>0</v>
      </c>
      <c r="AE412" s="172">
        <f>IF(ISNUMBER(FIND("decision",'Input| Setup'!$F$6)),'Input| Projects'!AM412,'Input| Projects'!W412)*O412*'Input| Escalations'!$I$17</f>
        <v>0</v>
      </c>
      <c r="AF412" s="175"/>
      <c r="AG412" s="172" cm="1">
        <f t="array" ref="AG412">IFERROR(--('Input| Projects'!$AS412="Yes")*_xlfn.SWITCH('Input| Overheads'!$C$50,"Direct costs",'Calc| Overheads Allocation'!C$8*Q412,"Internal labour",'Calc| Overheads Allocation'!C$8*Q412*'Input| Projects'!$AO412,"DNSP defined",'Calc| Overheads Allocation'!C$78*'Input| Projects'!$AV412,0),0)</f>
        <v>0</v>
      </c>
      <c r="AH412" s="172" cm="1">
        <f t="array" ref="AH412">IFERROR(--('Input| Projects'!$AS412="Yes")*_xlfn.SWITCH('Input| Overheads'!$C$50,"Direct costs",'Calc| Overheads Allocation'!D$8*R412,"Internal labour",'Calc| Overheads Allocation'!D$8*R412*'Input| Projects'!$AO412,"DNSP defined",'Calc| Overheads Allocation'!D$78*'Input| Projects'!$AV412,0),0)</f>
        <v>0</v>
      </c>
      <c r="AI412" s="172" cm="1">
        <f t="array" ref="AI412">IFERROR(--('Input| Projects'!$AS412="Yes")*_xlfn.SWITCH('Input| Overheads'!$C$50,"Direct costs",'Calc| Overheads Allocation'!E$8*S412,"Internal labour",'Calc| Overheads Allocation'!E$8*S412*'Input| Projects'!$AO412,"DNSP defined",'Calc| Overheads Allocation'!E$78*'Input| Projects'!$AV412,0),0)</f>
        <v>0</v>
      </c>
      <c r="AJ412" s="172" cm="1">
        <f t="array" ref="AJ412">IFERROR(--('Input| Projects'!$AS412="Yes")*_xlfn.SWITCH('Input| Overheads'!$C$50,"Direct costs",'Calc| Overheads Allocation'!F$8*T412,"Internal labour",'Calc| Overheads Allocation'!F$8*T412*'Input| Projects'!$AO412,"DNSP defined",'Calc| Overheads Allocation'!F$78*'Input| Projects'!$AV412,0),0)</f>
        <v>0</v>
      </c>
      <c r="AK412" s="172" cm="1">
        <f t="array" ref="AK412">IFERROR(--('Input| Projects'!$AS412="Yes")*_xlfn.SWITCH('Input| Overheads'!$C$50,"Direct costs",'Calc| Overheads Allocation'!G$8*U412,"Internal labour",'Calc| Overheads Allocation'!G$8*U412*'Input| Projects'!$AO412,"DNSP defined",'Calc| Overheads Allocation'!G$78*'Input| Projects'!$AV412,0),0)</f>
        <v>0</v>
      </c>
      <c r="AL412" s="172" cm="1">
        <f t="array" ref="AL412">IFERROR(--('Input| Projects'!$AS412="Yes")*_xlfn.SWITCH('Input| Overheads'!$C$50,"Direct costs",'Calc| Overheads Allocation'!H$8*V412,"Internal labour",'Calc| Overheads Allocation'!H$8*V412*'Input| Projects'!$AO412,"DNSP defined",'Calc| Overheads Allocation'!H$78*'Input| Projects'!$AV412,0),0)</f>
        <v>0</v>
      </c>
      <c r="AM412" s="172" cm="1">
        <f t="array" ref="AM412">IFERROR(--('Input| Projects'!$AS412="Yes")*_xlfn.SWITCH('Input| Overheads'!$C$50,"Direct costs",'Calc| Overheads Allocation'!I$8*W412,"Internal labour",'Calc| Overheads Allocation'!I$8*W412*'Input| Projects'!$AO412,"DNSP defined",'Calc| Overheads Allocation'!I$78*'Input| Projects'!$AV412,0),0)</f>
        <v>0</v>
      </c>
      <c r="AN412" s="175"/>
      <c r="AO412" s="172" cm="1">
        <f t="array" ref="AO412">IFERROR(--('Input| Projects'!$AT412="Yes")*_xlfn.SWITCH('Input| Overheads'!$C$50,"Direct costs",'Calc| Overheads Allocation'!C$9*Q412,"Internal labour",'Calc| Overheads Allocation'!C$9*Q412*'Input| Projects'!$AO412,"DNSP defined",'Calc| Overheads Allocation'!C$79*'Input| Projects'!$AW412,0),0)</f>
        <v>0</v>
      </c>
      <c r="AP412" s="172" cm="1">
        <f t="array" ref="AP412">IFERROR(--('Input| Projects'!$AT412="Yes")*_xlfn.SWITCH('Input| Overheads'!$C$50,"Direct costs",'Calc| Overheads Allocation'!D$9*R412,"Internal labour",'Calc| Overheads Allocation'!D$9*R412*'Input| Projects'!$AO412,"DNSP defined",'Calc| Overheads Allocation'!D$79*'Input| Projects'!$AW412,0),0)</f>
        <v>0</v>
      </c>
      <c r="AQ412" s="172" cm="1">
        <f t="array" ref="AQ412">IFERROR(--('Input| Projects'!$AT412="Yes")*_xlfn.SWITCH('Input| Overheads'!$C$50,"Direct costs",'Calc| Overheads Allocation'!E$9*S412,"Internal labour",'Calc| Overheads Allocation'!E$9*S412*'Input| Projects'!$AO412,"DNSP defined",'Calc| Overheads Allocation'!E$79*'Input| Projects'!$AW412,0),0)</f>
        <v>0</v>
      </c>
      <c r="AR412" s="172" cm="1">
        <f t="array" ref="AR412">IFERROR(--('Input| Projects'!$AT412="Yes")*_xlfn.SWITCH('Input| Overheads'!$C$50,"Direct costs",'Calc| Overheads Allocation'!F$9*T412,"Internal labour",'Calc| Overheads Allocation'!F$9*T412*'Input| Projects'!$AO412,"DNSP defined",'Calc| Overheads Allocation'!F$79*'Input| Projects'!$AW412,0),0)</f>
        <v>0</v>
      </c>
      <c r="AS412" s="172" cm="1">
        <f t="array" ref="AS412">IFERROR(--('Input| Projects'!$AT412="Yes")*_xlfn.SWITCH('Input| Overheads'!$C$50,"Direct costs",'Calc| Overheads Allocation'!G$9*U412,"Internal labour",'Calc| Overheads Allocation'!G$9*U412*'Input| Projects'!$AO412,"DNSP defined",'Calc| Overheads Allocation'!G$79*'Input| Projects'!$AW412,0),0)</f>
        <v>0</v>
      </c>
      <c r="AT412" s="172" cm="1">
        <f t="array" ref="AT412">IFERROR(--('Input| Projects'!$AT412="Yes")*_xlfn.SWITCH('Input| Overheads'!$C$50,"Direct costs",'Calc| Overheads Allocation'!H$9*V412,"Internal labour",'Calc| Overheads Allocation'!H$9*V412*'Input| Projects'!$AO412,"DNSP defined",'Calc| Overheads Allocation'!H$79*'Input| Projects'!$AW412,0),0)</f>
        <v>0</v>
      </c>
      <c r="AU412" s="172" cm="1">
        <f t="array" ref="AU412">IFERROR(--('Input| Projects'!$AT412="Yes")*_xlfn.SWITCH('Input| Overheads'!$C$50,"Direct costs",'Calc| Overheads Allocation'!I$9*W412,"Internal labour",'Calc| Overheads Allocation'!I$9*W412*'Input| Projects'!$AO412,"DNSP defined",'Calc| Overheads Allocation'!I$79*'Input| Projects'!$AW412,0),0)</f>
        <v>0</v>
      </c>
      <c r="AV412" s="175"/>
      <c r="AW412" s="172">
        <f t="shared" si="156"/>
        <v>0</v>
      </c>
      <c r="AX412" s="172">
        <f t="shared" si="157"/>
        <v>0</v>
      </c>
      <c r="AY412" s="172">
        <f t="shared" si="158"/>
        <v>0</v>
      </c>
      <c r="AZ412" s="172">
        <f t="shared" si="159"/>
        <v>0</v>
      </c>
      <c r="BA412" s="172">
        <f t="shared" si="160"/>
        <v>0</v>
      </c>
      <c r="BB412" s="172">
        <f t="shared" si="161"/>
        <v>0</v>
      </c>
      <c r="BC412" s="172">
        <f t="shared" si="162"/>
        <v>0</v>
      </c>
      <c r="BD412" s="176"/>
      <c r="BE412" s="172">
        <f t="shared" si="163"/>
        <v>0</v>
      </c>
      <c r="BF412" s="172">
        <f t="shared" si="164"/>
        <v>0</v>
      </c>
      <c r="BG412" s="172">
        <f t="shared" si="165"/>
        <v>0</v>
      </c>
      <c r="BH412" s="172">
        <f t="shared" si="166"/>
        <v>0</v>
      </c>
      <c r="BI412" s="172">
        <f t="shared" si="167"/>
        <v>0</v>
      </c>
      <c r="BJ412" s="172">
        <f t="shared" si="168"/>
        <v>0</v>
      </c>
      <c r="BK412" s="172">
        <f t="shared" si="169"/>
        <v>0</v>
      </c>
      <c r="BL412" s="176"/>
      <c r="BM412" s="172">
        <f t="shared" si="148"/>
        <v>0</v>
      </c>
      <c r="BN412" s="172">
        <f t="shared" si="149"/>
        <v>0</v>
      </c>
      <c r="BO412" s="172">
        <f t="shared" si="150"/>
        <v>0</v>
      </c>
      <c r="BP412" s="172">
        <f t="shared" si="151"/>
        <v>0</v>
      </c>
      <c r="BQ412" s="172">
        <f t="shared" si="152"/>
        <v>0</v>
      </c>
      <c r="BR412" s="172">
        <f t="shared" si="153"/>
        <v>0</v>
      </c>
      <c r="BS412" s="172">
        <f t="shared" si="154"/>
        <v>0</v>
      </c>
      <c r="BT412" s="55"/>
      <c r="BU412" s="158">
        <f>SUMIF('Input| Projects'!$BA$8:$CX$8,RIGHT(BU$9,3),'Input| Projects'!$BA412:$CX412)</f>
        <v>0</v>
      </c>
      <c r="BV412" s="158">
        <f>SUMIF('Input| Projects'!$BA$8:$CX$8,RIGHT(BV$9,3),'Input| Projects'!$BA412:$CX412)</f>
        <v>0</v>
      </c>
      <c r="BW412" s="79" t="str">
        <f t="shared" si="155"/>
        <v/>
      </c>
    </row>
    <row r="413" spans="2:75" x14ac:dyDescent="0.2">
      <c r="B413" s="123">
        <f>IFERROR('Input| Projects'!B413,"")</f>
        <v>404</v>
      </c>
      <c r="C413" s="160" t="str">
        <f>IFERROR(IF('Input| Projects'!C413="","",'Input| Projects'!C413),"")</f>
        <v/>
      </c>
      <c r="D413" s="160" t="str">
        <f>IFERROR(IF('Input| Projects'!D413="","",'Input| Projects'!D413),"")</f>
        <v/>
      </c>
      <c r="E413" s="53"/>
      <c r="F413" s="160" t="str">
        <f>IF(LEN('Input| Projects'!F413)&gt;0,'Input| Projects'!F413,"")</f>
        <v/>
      </c>
      <c r="G413" s="160" t="str">
        <f>IF(LEN('Input| Projects'!G413)&gt;0,'Input| Projects'!G413,"")</f>
        <v/>
      </c>
      <c r="H413" s="10"/>
      <c r="I413" s="194" cm="1">
        <f t="array" ref="I413">IF(LEN($F413)&gt;0,1+IFERROR(SUMPRODUCT(TRANSPOSE('Input| Projects'!$AO413:$AQ413),INDEX('Input| Escalations'!$F$27:$L$29,,MATCH(Q$9,'Input| Escalations'!$F$21:$L$21,0))),0),0)</f>
        <v>0</v>
      </c>
      <c r="J413" s="194" cm="1">
        <f t="array" ref="J413">IF(LEN($F413)&gt;0,1+IFERROR(SUMPRODUCT(TRANSPOSE('Input| Projects'!$AO413:$AQ413),INDEX('Input| Escalations'!$F$27:$L$29,,MATCH(R$9,'Input| Escalations'!$F$21:$L$21,0))),0),0)</f>
        <v>0</v>
      </c>
      <c r="K413" s="194" cm="1">
        <f t="array" ref="K413">IF(LEN($F413)&gt;0,1+IFERROR(SUMPRODUCT(TRANSPOSE('Input| Projects'!$AO413:$AQ413),INDEX('Input| Escalations'!$F$27:$L$29,,MATCH(S$9,'Input| Escalations'!$F$21:$L$21,0))),0),0)</f>
        <v>0</v>
      </c>
      <c r="L413" s="194" cm="1">
        <f t="array" ref="L413">IF(LEN($F413)&gt;0,1+IFERROR(SUMPRODUCT(TRANSPOSE('Input| Projects'!$AO413:$AQ413),INDEX('Input| Escalations'!$F$27:$L$29,,MATCH(T$9,'Input| Escalations'!$F$21:$L$21,0))),0),0)</f>
        <v>0</v>
      </c>
      <c r="M413" s="194" cm="1">
        <f t="array" ref="M413">IF(LEN($F413)&gt;0,1+IFERROR(SUMPRODUCT(TRANSPOSE('Input| Projects'!$AO413:$AQ413),INDEX('Input| Escalations'!$F$27:$L$29,,MATCH(U$9,'Input| Escalations'!$F$21:$L$21,0))),0),0)</f>
        <v>0</v>
      </c>
      <c r="N413" s="194" cm="1">
        <f t="array" ref="N413">IF(LEN($F413)&gt;0,1+IFERROR(SUMPRODUCT(TRANSPOSE('Input| Projects'!$AO413:$AQ413),INDEX('Input| Escalations'!$F$27:$L$29,,MATCH(V$9,'Input| Escalations'!$F$21:$L$21,0))),0),0)</f>
        <v>0</v>
      </c>
      <c r="O413" s="194" cm="1">
        <f t="array" ref="O413">IF(LEN($F413)&gt;0,1+IFERROR(SUMPRODUCT(TRANSPOSE('Input| Projects'!$AO413:$AQ413),INDEX('Input| Escalations'!$F$27:$L$29,,MATCH(W$9,'Input| Escalations'!$F$21:$L$21,0))),0),0)</f>
        <v>0</v>
      </c>
      <c r="P413" s="10"/>
      <c r="Q413" s="172">
        <f>IFERROR(IF(ISNUMBER(FIND("decision",'Input| Setup'!$F$6)),'Input| Projects'!Y413,'Input| Projects'!I413)*'Input| Escalations'!$I$17*I413,0)</f>
        <v>0</v>
      </c>
      <c r="R413" s="172">
        <f>IFERROR(IF(ISNUMBER(FIND("decision",'Input| Setup'!$F$6)),'Input| Projects'!Z413,'Input| Projects'!J413)*'Input| Escalations'!$I$17*J413,0)</f>
        <v>0</v>
      </c>
      <c r="S413" s="172">
        <f>IFERROR(IF(ISNUMBER(FIND("decision",'Input| Setup'!$F$6)),'Input| Projects'!AA413,'Input| Projects'!K413)*'Input| Escalations'!$I$17*K413,0)</f>
        <v>0</v>
      </c>
      <c r="T413" s="172">
        <f>IFERROR(IF(ISNUMBER(FIND("decision",'Input| Setup'!$F$6)),'Input| Projects'!AB413,'Input| Projects'!L413)*'Input| Escalations'!$I$17*L413,0)</f>
        <v>0</v>
      </c>
      <c r="U413" s="172">
        <f>IFERROR(IF(ISNUMBER(FIND("decision",'Input| Setup'!$F$6)),'Input| Projects'!AC413,'Input| Projects'!M413)*'Input| Escalations'!$I$17*M413,0)</f>
        <v>0</v>
      </c>
      <c r="V413" s="172">
        <f>IFERROR(IF(ISNUMBER(FIND("decision",'Input| Setup'!$F$6)),'Input| Projects'!AD413,'Input| Projects'!N413)*'Input| Escalations'!$I$17*N413,0)</f>
        <v>0</v>
      </c>
      <c r="W413" s="172">
        <f>IFERROR(IF(ISNUMBER(FIND("decision",'Input| Setup'!$F$6)),'Input| Projects'!AE413,'Input| Projects'!O413)*'Input| Escalations'!$I$17*O413,0)</f>
        <v>0</v>
      </c>
      <c r="X413" s="175"/>
      <c r="Y413" s="172">
        <f>IF(ISNUMBER(FIND("decision",'Input| Setup'!$F$6)),'Input| Projects'!AG413,'Input| Projects'!Q413)*I413*'Input| Escalations'!$I$17</f>
        <v>0</v>
      </c>
      <c r="Z413" s="172">
        <f>IF(ISNUMBER(FIND("decision",'Input| Setup'!$F$6)),'Input| Projects'!AH413,'Input| Projects'!R413)*J413*'Input| Escalations'!$I$17</f>
        <v>0</v>
      </c>
      <c r="AA413" s="172">
        <f>IF(ISNUMBER(FIND("decision",'Input| Setup'!$F$6)),'Input| Projects'!AI413,'Input| Projects'!S413)*K413*'Input| Escalations'!$I$17</f>
        <v>0</v>
      </c>
      <c r="AB413" s="172">
        <f>IF(ISNUMBER(FIND("decision",'Input| Setup'!$F$6)),'Input| Projects'!AJ413,'Input| Projects'!T413)*L413*'Input| Escalations'!$I$17</f>
        <v>0</v>
      </c>
      <c r="AC413" s="172">
        <f>IF(ISNUMBER(FIND("decision",'Input| Setup'!$F$6)),'Input| Projects'!AK413,'Input| Projects'!U413)*M413*'Input| Escalations'!$I$17</f>
        <v>0</v>
      </c>
      <c r="AD413" s="172">
        <f>IF(ISNUMBER(FIND("decision",'Input| Setup'!$F$6)),'Input| Projects'!AL413,'Input| Projects'!V413)*N413*'Input| Escalations'!$I$17</f>
        <v>0</v>
      </c>
      <c r="AE413" s="172">
        <f>IF(ISNUMBER(FIND("decision",'Input| Setup'!$F$6)),'Input| Projects'!AM413,'Input| Projects'!W413)*O413*'Input| Escalations'!$I$17</f>
        <v>0</v>
      </c>
      <c r="AF413" s="175"/>
      <c r="AG413" s="172" cm="1">
        <f t="array" ref="AG413">IFERROR(--('Input| Projects'!$AS413="Yes")*_xlfn.SWITCH('Input| Overheads'!$C$50,"Direct costs",'Calc| Overheads Allocation'!C$8*Q413,"Internal labour",'Calc| Overheads Allocation'!C$8*Q413*'Input| Projects'!$AO413,"DNSP defined",'Calc| Overheads Allocation'!C$78*'Input| Projects'!$AV413,0),0)</f>
        <v>0</v>
      </c>
      <c r="AH413" s="172" cm="1">
        <f t="array" ref="AH413">IFERROR(--('Input| Projects'!$AS413="Yes")*_xlfn.SWITCH('Input| Overheads'!$C$50,"Direct costs",'Calc| Overheads Allocation'!D$8*R413,"Internal labour",'Calc| Overheads Allocation'!D$8*R413*'Input| Projects'!$AO413,"DNSP defined",'Calc| Overheads Allocation'!D$78*'Input| Projects'!$AV413,0),0)</f>
        <v>0</v>
      </c>
      <c r="AI413" s="172" cm="1">
        <f t="array" ref="AI413">IFERROR(--('Input| Projects'!$AS413="Yes")*_xlfn.SWITCH('Input| Overheads'!$C$50,"Direct costs",'Calc| Overheads Allocation'!E$8*S413,"Internal labour",'Calc| Overheads Allocation'!E$8*S413*'Input| Projects'!$AO413,"DNSP defined",'Calc| Overheads Allocation'!E$78*'Input| Projects'!$AV413,0),0)</f>
        <v>0</v>
      </c>
      <c r="AJ413" s="172" cm="1">
        <f t="array" ref="AJ413">IFERROR(--('Input| Projects'!$AS413="Yes")*_xlfn.SWITCH('Input| Overheads'!$C$50,"Direct costs",'Calc| Overheads Allocation'!F$8*T413,"Internal labour",'Calc| Overheads Allocation'!F$8*T413*'Input| Projects'!$AO413,"DNSP defined",'Calc| Overheads Allocation'!F$78*'Input| Projects'!$AV413,0),0)</f>
        <v>0</v>
      </c>
      <c r="AK413" s="172" cm="1">
        <f t="array" ref="AK413">IFERROR(--('Input| Projects'!$AS413="Yes")*_xlfn.SWITCH('Input| Overheads'!$C$50,"Direct costs",'Calc| Overheads Allocation'!G$8*U413,"Internal labour",'Calc| Overheads Allocation'!G$8*U413*'Input| Projects'!$AO413,"DNSP defined",'Calc| Overheads Allocation'!G$78*'Input| Projects'!$AV413,0),0)</f>
        <v>0</v>
      </c>
      <c r="AL413" s="172" cm="1">
        <f t="array" ref="AL413">IFERROR(--('Input| Projects'!$AS413="Yes")*_xlfn.SWITCH('Input| Overheads'!$C$50,"Direct costs",'Calc| Overheads Allocation'!H$8*V413,"Internal labour",'Calc| Overheads Allocation'!H$8*V413*'Input| Projects'!$AO413,"DNSP defined",'Calc| Overheads Allocation'!H$78*'Input| Projects'!$AV413,0),0)</f>
        <v>0</v>
      </c>
      <c r="AM413" s="172" cm="1">
        <f t="array" ref="AM413">IFERROR(--('Input| Projects'!$AS413="Yes")*_xlfn.SWITCH('Input| Overheads'!$C$50,"Direct costs",'Calc| Overheads Allocation'!I$8*W413,"Internal labour",'Calc| Overheads Allocation'!I$8*W413*'Input| Projects'!$AO413,"DNSP defined",'Calc| Overheads Allocation'!I$78*'Input| Projects'!$AV413,0),0)</f>
        <v>0</v>
      </c>
      <c r="AN413" s="175"/>
      <c r="AO413" s="172" cm="1">
        <f t="array" ref="AO413">IFERROR(--('Input| Projects'!$AT413="Yes")*_xlfn.SWITCH('Input| Overheads'!$C$50,"Direct costs",'Calc| Overheads Allocation'!C$9*Q413,"Internal labour",'Calc| Overheads Allocation'!C$9*Q413*'Input| Projects'!$AO413,"DNSP defined",'Calc| Overheads Allocation'!C$79*'Input| Projects'!$AW413,0),0)</f>
        <v>0</v>
      </c>
      <c r="AP413" s="172" cm="1">
        <f t="array" ref="AP413">IFERROR(--('Input| Projects'!$AT413="Yes")*_xlfn.SWITCH('Input| Overheads'!$C$50,"Direct costs",'Calc| Overheads Allocation'!D$9*R413,"Internal labour",'Calc| Overheads Allocation'!D$9*R413*'Input| Projects'!$AO413,"DNSP defined",'Calc| Overheads Allocation'!D$79*'Input| Projects'!$AW413,0),0)</f>
        <v>0</v>
      </c>
      <c r="AQ413" s="172" cm="1">
        <f t="array" ref="AQ413">IFERROR(--('Input| Projects'!$AT413="Yes")*_xlfn.SWITCH('Input| Overheads'!$C$50,"Direct costs",'Calc| Overheads Allocation'!E$9*S413,"Internal labour",'Calc| Overheads Allocation'!E$9*S413*'Input| Projects'!$AO413,"DNSP defined",'Calc| Overheads Allocation'!E$79*'Input| Projects'!$AW413,0),0)</f>
        <v>0</v>
      </c>
      <c r="AR413" s="172" cm="1">
        <f t="array" ref="AR413">IFERROR(--('Input| Projects'!$AT413="Yes")*_xlfn.SWITCH('Input| Overheads'!$C$50,"Direct costs",'Calc| Overheads Allocation'!F$9*T413,"Internal labour",'Calc| Overheads Allocation'!F$9*T413*'Input| Projects'!$AO413,"DNSP defined",'Calc| Overheads Allocation'!F$79*'Input| Projects'!$AW413,0),0)</f>
        <v>0</v>
      </c>
      <c r="AS413" s="172" cm="1">
        <f t="array" ref="AS413">IFERROR(--('Input| Projects'!$AT413="Yes")*_xlfn.SWITCH('Input| Overheads'!$C$50,"Direct costs",'Calc| Overheads Allocation'!G$9*U413,"Internal labour",'Calc| Overheads Allocation'!G$9*U413*'Input| Projects'!$AO413,"DNSP defined",'Calc| Overheads Allocation'!G$79*'Input| Projects'!$AW413,0),0)</f>
        <v>0</v>
      </c>
      <c r="AT413" s="172" cm="1">
        <f t="array" ref="AT413">IFERROR(--('Input| Projects'!$AT413="Yes")*_xlfn.SWITCH('Input| Overheads'!$C$50,"Direct costs",'Calc| Overheads Allocation'!H$9*V413,"Internal labour",'Calc| Overheads Allocation'!H$9*V413*'Input| Projects'!$AO413,"DNSP defined",'Calc| Overheads Allocation'!H$79*'Input| Projects'!$AW413,0),0)</f>
        <v>0</v>
      </c>
      <c r="AU413" s="172" cm="1">
        <f t="array" ref="AU413">IFERROR(--('Input| Projects'!$AT413="Yes")*_xlfn.SWITCH('Input| Overheads'!$C$50,"Direct costs",'Calc| Overheads Allocation'!I$9*W413,"Internal labour",'Calc| Overheads Allocation'!I$9*W413*'Input| Projects'!$AO413,"DNSP defined",'Calc| Overheads Allocation'!I$79*'Input| Projects'!$AW413,0),0)</f>
        <v>0</v>
      </c>
      <c r="AV413" s="175"/>
      <c r="AW413" s="172">
        <f t="shared" si="156"/>
        <v>0</v>
      </c>
      <c r="AX413" s="172">
        <f t="shared" si="157"/>
        <v>0</v>
      </c>
      <c r="AY413" s="172">
        <f t="shared" si="158"/>
        <v>0</v>
      </c>
      <c r="AZ413" s="172">
        <f t="shared" si="159"/>
        <v>0</v>
      </c>
      <c r="BA413" s="172">
        <f t="shared" si="160"/>
        <v>0</v>
      </c>
      <c r="BB413" s="172">
        <f t="shared" si="161"/>
        <v>0</v>
      </c>
      <c r="BC413" s="172">
        <f t="shared" si="162"/>
        <v>0</v>
      </c>
      <c r="BD413" s="176"/>
      <c r="BE413" s="172">
        <f t="shared" si="163"/>
        <v>0</v>
      </c>
      <c r="BF413" s="172">
        <f t="shared" si="164"/>
        <v>0</v>
      </c>
      <c r="BG413" s="172">
        <f t="shared" si="165"/>
        <v>0</v>
      </c>
      <c r="BH413" s="172">
        <f t="shared" si="166"/>
        <v>0</v>
      </c>
      <c r="BI413" s="172">
        <f t="shared" si="167"/>
        <v>0</v>
      </c>
      <c r="BJ413" s="172">
        <f t="shared" si="168"/>
        <v>0</v>
      </c>
      <c r="BK413" s="172">
        <f t="shared" si="169"/>
        <v>0</v>
      </c>
      <c r="BL413" s="176"/>
      <c r="BM413" s="172">
        <f t="shared" si="148"/>
        <v>0</v>
      </c>
      <c r="BN413" s="172">
        <f t="shared" si="149"/>
        <v>0</v>
      </c>
      <c r="BO413" s="172">
        <f t="shared" si="150"/>
        <v>0</v>
      </c>
      <c r="BP413" s="172">
        <f t="shared" si="151"/>
        <v>0</v>
      </c>
      <c r="BQ413" s="172">
        <f t="shared" si="152"/>
        <v>0</v>
      </c>
      <c r="BR413" s="172">
        <f t="shared" si="153"/>
        <v>0</v>
      </c>
      <c r="BS413" s="172">
        <f t="shared" si="154"/>
        <v>0</v>
      </c>
      <c r="BT413" s="55"/>
      <c r="BU413" s="158">
        <f>SUMIF('Input| Projects'!$BA$8:$CX$8,RIGHT(BU$9,3),'Input| Projects'!$BA413:$CX413)</f>
        <v>0</v>
      </c>
      <c r="BV413" s="158">
        <f>SUMIF('Input| Projects'!$BA$8:$CX$8,RIGHT(BV$9,3),'Input| Projects'!$BA413:$CX413)</f>
        <v>0</v>
      </c>
      <c r="BW413" s="79" t="str">
        <f t="shared" si="155"/>
        <v/>
      </c>
    </row>
    <row r="414" spans="2:75" x14ac:dyDescent="0.2">
      <c r="B414" s="123">
        <f>IFERROR('Input| Projects'!B414,"")</f>
        <v>405</v>
      </c>
      <c r="C414" s="160" t="str">
        <f>IFERROR(IF('Input| Projects'!C414="","",'Input| Projects'!C414),"")</f>
        <v/>
      </c>
      <c r="D414" s="160" t="str">
        <f>IFERROR(IF('Input| Projects'!D414="","",'Input| Projects'!D414),"")</f>
        <v/>
      </c>
      <c r="E414" s="53"/>
      <c r="F414" s="160" t="str">
        <f>IF(LEN('Input| Projects'!F414)&gt;0,'Input| Projects'!F414,"")</f>
        <v/>
      </c>
      <c r="G414" s="160" t="str">
        <f>IF(LEN('Input| Projects'!G414)&gt;0,'Input| Projects'!G414,"")</f>
        <v/>
      </c>
      <c r="H414" s="10"/>
      <c r="I414" s="194" cm="1">
        <f t="array" ref="I414">IF(LEN($F414)&gt;0,1+IFERROR(SUMPRODUCT(TRANSPOSE('Input| Projects'!$AO414:$AQ414),INDEX('Input| Escalations'!$F$27:$L$29,,MATCH(Q$9,'Input| Escalations'!$F$21:$L$21,0))),0),0)</f>
        <v>0</v>
      </c>
      <c r="J414" s="194" cm="1">
        <f t="array" ref="J414">IF(LEN($F414)&gt;0,1+IFERROR(SUMPRODUCT(TRANSPOSE('Input| Projects'!$AO414:$AQ414),INDEX('Input| Escalations'!$F$27:$L$29,,MATCH(R$9,'Input| Escalations'!$F$21:$L$21,0))),0),0)</f>
        <v>0</v>
      </c>
      <c r="K414" s="194" cm="1">
        <f t="array" ref="K414">IF(LEN($F414)&gt;0,1+IFERROR(SUMPRODUCT(TRANSPOSE('Input| Projects'!$AO414:$AQ414),INDEX('Input| Escalations'!$F$27:$L$29,,MATCH(S$9,'Input| Escalations'!$F$21:$L$21,0))),0),0)</f>
        <v>0</v>
      </c>
      <c r="L414" s="194" cm="1">
        <f t="array" ref="L414">IF(LEN($F414)&gt;0,1+IFERROR(SUMPRODUCT(TRANSPOSE('Input| Projects'!$AO414:$AQ414),INDEX('Input| Escalations'!$F$27:$L$29,,MATCH(T$9,'Input| Escalations'!$F$21:$L$21,0))),0),0)</f>
        <v>0</v>
      </c>
      <c r="M414" s="194" cm="1">
        <f t="array" ref="M414">IF(LEN($F414)&gt;0,1+IFERROR(SUMPRODUCT(TRANSPOSE('Input| Projects'!$AO414:$AQ414),INDEX('Input| Escalations'!$F$27:$L$29,,MATCH(U$9,'Input| Escalations'!$F$21:$L$21,0))),0),0)</f>
        <v>0</v>
      </c>
      <c r="N414" s="194" cm="1">
        <f t="array" ref="N414">IF(LEN($F414)&gt;0,1+IFERROR(SUMPRODUCT(TRANSPOSE('Input| Projects'!$AO414:$AQ414),INDEX('Input| Escalations'!$F$27:$L$29,,MATCH(V$9,'Input| Escalations'!$F$21:$L$21,0))),0),0)</f>
        <v>0</v>
      </c>
      <c r="O414" s="194" cm="1">
        <f t="array" ref="O414">IF(LEN($F414)&gt;0,1+IFERROR(SUMPRODUCT(TRANSPOSE('Input| Projects'!$AO414:$AQ414),INDEX('Input| Escalations'!$F$27:$L$29,,MATCH(W$9,'Input| Escalations'!$F$21:$L$21,0))),0),0)</f>
        <v>0</v>
      </c>
      <c r="P414" s="10"/>
      <c r="Q414" s="172">
        <f>IFERROR(IF(ISNUMBER(FIND("decision",'Input| Setup'!$F$6)),'Input| Projects'!Y414,'Input| Projects'!I414)*'Input| Escalations'!$I$17*I414,0)</f>
        <v>0</v>
      </c>
      <c r="R414" s="172">
        <f>IFERROR(IF(ISNUMBER(FIND("decision",'Input| Setup'!$F$6)),'Input| Projects'!Z414,'Input| Projects'!J414)*'Input| Escalations'!$I$17*J414,0)</f>
        <v>0</v>
      </c>
      <c r="S414" s="172">
        <f>IFERROR(IF(ISNUMBER(FIND("decision",'Input| Setup'!$F$6)),'Input| Projects'!AA414,'Input| Projects'!K414)*'Input| Escalations'!$I$17*K414,0)</f>
        <v>0</v>
      </c>
      <c r="T414" s="172">
        <f>IFERROR(IF(ISNUMBER(FIND("decision",'Input| Setup'!$F$6)),'Input| Projects'!AB414,'Input| Projects'!L414)*'Input| Escalations'!$I$17*L414,0)</f>
        <v>0</v>
      </c>
      <c r="U414" s="172">
        <f>IFERROR(IF(ISNUMBER(FIND("decision",'Input| Setup'!$F$6)),'Input| Projects'!AC414,'Input| Projects'!M414)*'Input| Escalations'!$I$17*M414,0)</f>
        <v>0</v>
      </c>
      <c r="V414" s="172">
        <f>IFERROR(IF(ISNUMBER(FIND("decision",'Input| Setup'!$F$6)),'Input| Projects'!AD414,'Input| Projects'!N414)*'Input| Escalations'!$I$17*N414,0)</f>
        <v>0</v>
      </c>
      <c r="W414" s="172">
        <f>IFERROR(IF(ISNUMBER(FIND("decision",'Input| Setup'!$F$6)),'Input| Projects'!AE414,'Input| Projects'!O414)*'Input| Escalations'!$I$17*O414,0)</f>
        <v>0</v>
      </c>
      <c r="X414" s="175"/>
      <c r="Y414" s="172">
        <f>IF(ISNUMBER(FIND("decision",'Input| Setup'!$F$6)),'Input| Projects'!AG414,'Input| Projects'!Q414)*I414*'Input| Escalations'!$I$17</f>
        <v>0</v>
      </c>
      <c r="Z414" s="172">
        <f>IF(ISNUMBER(FIND("decision",'Input| Setup'!$F$6)),'Input| Projects'!AH414,'Input| Projects'!R414)*J414*'Input| Escalations'!$I$17</f>
        <v>0</v>
      </c>
      <c r="AA414" s="172">
        <f>IF(ISNUMBER(FIND("decision",'Input| Setup'!$F$6)),'Input| Projects'!AI414,'Input| Projects'!S414)*K414*'Input| Escalations'!$I$17</f>
        <v>0</v>
      </c>
      <c r="AB414" s="172">
        <f>IF(ISNUMBER(FIND("decision",'Input| Setup'!$F$6)),'Input| Projects'!AJ414,'Input| Projects'!T414)*L414*'Input| Escalations'!$I$17</f>
        <v>0</v>
      </c>
      <c r="AC414" s="172">
        <f>IF(ISNUMBER(FIND("decision",'Input| Setup'!$F$6)),'Input| Projects'!AK414,'Input| Projects'!U414)*M414*'Input| Escalations'!$I$17</f>
        <v>0</v>
      </c>
      <c r="AD414" s="172">
        <f>IF(ISNUMBER(FIND("decision",'Input| Setup'!$F$6)),'Input| Projects'!AL414,'Input| Projects'!V414)*N414*'Input| Escalations'!$I$17</f>
        <v>0</v>
      </c>
      <c r="AE414" s="172">
        <f>IF(ISNUMBER(FIND("decision",'Input| Setup'!$F$6)),'Input| Projects'!AM414,'Input| Projects'!W414)*O414*'Input| Escalations'!$I$17</f>
        <v>0</v>
      </c>
      <c r="AF414" s="175"/>
      <c r="AG414" s="172" cm="1">
        <f t="array" ref="AG414">IFERROR(--('Input| Projects'!$AS414="Yes")*_xlfn.SWITCH('Input| Overheads'!$C$50,"Direct costs",'Calc| Overheads Allocation'!C$8*Q414,"Internal labour",'Calc| Overheads Allocation'!C$8*Q414*'Input| Projects'!$AO414,"DNSP defined",'Calc| Overheads Allocation'!C$78*'Input| Projects'!$AV414,0),0)</f>
        <v>0</v>
      </c>
      <c r="AH414" s="172" cm="1">
        <f t="array" ref="AH414">IFERROR(--('Input| Projects'!$AS414="Yes")*_xlfn.SWITCH('Input| Overheads'!$C$50,"Direct costs",'Calc| Overheads Allocation'!D$8*R414,"Internal labour",'Calc| Overheads Allocation'!D$8*R414*'Input| Projects'!$AO414,"DNSP defined",'Calc| Overheads Allocation'!D$78*'Input| Projects'!$AV414,0),0)</f>
        <v>0</v>
      </c>
      <c r="AI414" s="172" cm="1">
        <f t="array" ref="AI414">IFERROR(--('Input| Projects'!$AS414="Yes")*_xlfn.SWITCH('Input| Overheads'!$C$50,"Direct costs",'Calc| Overheads Allocation'!E$8*S414,"Internal labour",'Calc| Overheads Allocation'!E$8*S414*'Input| Projects'!$AO414,"DNSP defined",'Calc| Overheads Allocation'!E$78*'Input| Projects'!$AV414,0),0)</f>
        <v>0</v>
      </c>
      <c r="AJ414" s="172" cm="1">
        <f t="array" ref="AJ414">IFERROR(--('Input| Projects'!$AS414="Yes")*_xlfn.SWITCH('Input| Overheads'!$C$50,"Direct costs",'Calc| Overheads Allocation'!F$8*T414,"Internal labour",'Calc| Overheads Allocation'!F$8*T414*'Input| Projects'!$AO414,"DNSP defined",'Calc| Overheads Allocation'!F$78*'Input| Projects'!$AV414,0),0)</f>
        <v>0</v>
      </c>
      <c r="AK414" s="172" cm="1">
        <f t="array" ref="AK414">IFERROR(--('Input| Projects'!$AS414="Yes")*_xlfn.SWITCH('Input| Overheads'!$C$50,"Direct costs",'Calc| Overheads Allocation'!G$8*U414,"Internal labour",'Calc| Overheads Allocation'!G$8*U414*'Input| Projects'!$AO414,"DNSP defined",'Calc| Overheads Allocation'!G$78*'Input| Projects'!$AV414,0),0)</f>
        <v>0</v>
      </c>
      <c r="AL414" s="172" cm="1">
        <f t="array" ref="AL414">IFERROR(--('Input| Projects'!$AS414="Yes")*_xlfn.SWITCH('Input| Overheads'!$C$50,"Direct costs",'Calc| Overheads Allocation'!H$8*V414,"Internal labour",'Calc| Overheads Allocation'!H$8*V414*'Input| Projects'!$AO414,"DNSP defined",'Calc| Overheads Allocation'!H$78*'Input| Projects'!$AV414,0),0)</f>
        <v>0</v>
      </c>
      <c r="AM414" s="172" cm="1">
        <f t="array" ref="AM414">IFERROR(--('Input| Projects'!$AS414="Yes")*_xlfn.SWITCH('Input| Overheads'!$C$50,"Direct costs",'Calc| Overheads Allocation'!I$8*W414,"Internal labour",'Calc| Overheads Allocation'!I$8*W414*'Input| Projects'!$AO414,"DNSP defined",'Calc| Overheads Allocation'!I$78*'Input| Projects'!$AV414,0),0)</f>
        <v>0</v>
      </c>
      <c r="AN414" s="175"/>
      <c r="AO414" s="172" cm="1">
        <f t="array" ref="AO414">IFERROR(--('Input| Projects'!$AT414="Yes")*_xlfn.SWITCH('Input| Overheads'!$C$50,"Direct costs",'Calc| Overheads Allocation'!C$9*Q414,"Internal labour",'Calc| Overheads Allocation'!C$9*Q414*'Input| Projects'!$AO414,"DNSP defined",'Calc| Overheads Allocation'!C$79*'Input| Projects'!$AW414,0),0)</f>
        <v>0</v>
      </c>
      <c r="AP414" s="172" cm="1">
        <f t="array" ref="AP414">IFERROR(--('Input| Projects'!$AT414="Yes")*_xlfn.SWITCH('Input| Overheads'!$C$50,"Direct costs",'Calc| Overheads Allocation'!D$9*R414,"Internal labour",'Calc| Overheads Allocation'!D$9*R414*'Input| Projects'!$AO414,"DNSP defined",'Calc| Overheads Allocation'!D$79*'Input| Projects'!$AW414,0),0)</f>
        <v>0</v>
      </c>
      <c r="AQ414" s="172" cm="1">
        <f t="array" ref="AQ414">IFERROR(--('Input| Projects'!$AT414="Yes")*_xlfn.SWITCH('Input| Overheads'!$C$50,"Direct costs",'Calc| Overheads Allocation'!E$9*S414,"Internal labour",'Calc| Overheads Allocation'!E$9*S414*'Input| Projects'!$AO414,"DNSP defined",'Calc| Overheads Allocation'!E$79*'Input| Projects'!$AW414,0),0)</f>
        <v>0</v>
      </c>
      <c r="AR414" s="172" cm="1">
        <f t="array" ref="AR414">IFERROR(--('Input| Projects'!$AT414="Yes")*_xlfn.SWITCH('Input| Overheads'!$C$50,"Direct costs",'Calc| Overheads Allocation'!F$9*T414,"Internal labour",'Calc| Overheads Allocation'!F$9*T414*'Input| Projects'!$AO414,"DNSP defined",'Calc| Overheads Allocation'!F$79*'Input| Projects'!$AW414,0),0)</f>
        <v>0</v>
      </c>
      <c r="AS414" s="172" cm="1">
        <f t="array" ref="AS414">IFERROR(--('Input| Projects'!$AT414="Yes")*_xlfn.SWITCH('Input| Overheads'!$C$50,"Direct costs",'Calc| Overheads Allocation'!G$9*U414,"Internal labour",'Calc| Overheads Allocation'!G$9*U414*'Input| Projects'!$AO414,"DNSP defined",'Calc| Overheads Allocation'!G$79*'Input| Projects'!$AW414,0),0)</f>
        <v>0</v>
      </c>
      <c r="AT414" s="172" cm="1">
        <f t="array" ref="AT414">IFERROR(--('Input| Projects'!$AT414="Yes")*_xlfn.SWITCH('Input| Overheads'!$C$50,"Direct costs",'Calc| Overheads Allocation'!H$9*V414,"Internal labour",'Calc| Overheads Allocation'!H$9*V414*'Input| Projects'!$AO414,"DNSP defined",'Calc| Overheads Allocation'!H$79*'Input| Projects'!$AW414,0),0)</f>
        <v>0</v>
      </c>
      <c r="AU414" s="172" cm="1">
        <f t="array" ref="AU414">IFERROR(--('Input| Projects'!$AT414="Yes")*_xlfn.SWITCH('Input| Overheads'!$C$50,"Direct costs",'Calc| Overheads Allocation'!I$9*W414,"Internal labour",'Calc| Overheads Allocation'!I$9*W414*'Input| Projects'!$AO414,"DNSP defined",'Calc| Overheads Allocation'!I$79*'Input| Projects'!$AW414,0),0)</f>
        <v>0</v>
      </c>
      <c r="AV414" s="175"/>
      <c r="AW414" s="172">
        <f t="shared" si="156"/>
        <v>0</v>
      </c>
      <c r="AX414" s="172">
        <f t="shared" si="157"/>
        <v>0</v>
      </c>
      <c r="AY414" s="172">
        <f t="shared" si="158"/>
        <v>0</v>
      </c>
      <c r="AZ414" s="172">
        <f t="shared" si="159"/>
        <v>0</v>
      </c>
      <c r="BA414" s="172">
        <f t="shared" si="160"/>
        <v>0</v>
      </c>
      <c r="BB414" s="172">
        <f t="shared" si="161"/>
        <v>0</v>
      </c>
      <c r="BC414" s="172">
        <f t="shared" si="162"/>
        <v>0</v>
      </c>
      <c r="BD414" s="176"/>
      <c r="BE414" s="172">
        <f t="shared" si="163"/>
        <v>0</v>
      </c>
      <c r="BF414" s="172">
        <f t="shared" si="164"/>
        <v>0</v>
      </c>
      <c r="BG414" s="172">
        <f t="shared" si="165"/>
        <v>0</v>
      </c>
      <c r="BH414" s="172">
        <f t="shared" si="166"/>
        <v>0</v>
      </c>
      <c r="BI414" s="172">
        <f t="shared" si="167"/>
        <v>0</v>
      </c>
      <c r="BJ414" s="172">
        <f t="shared" si="168"/>
        <v>0</v>
      </c>
      <c r="BK414" s="172">
        <f t="shared" si="169"/>
        <v>0</v>
      </c>
      <c r="BL414" s="176"/>
      <c r="BM414" s="172">
        <f t="shared" si="148"/>
        <v>0</v>
      </c>
      <c r="BN414" s="172">
        <f t="shared" si="149"/>
        <v>0</v>
      </c>
      <c r="BO414" s="172">
        <f t="shared" si="150"/>
        <v>0</v>
      </c>
      <c r="BP414" s="172">
        <f t="shared" si="151"/>
        <v>0</v>
      </c>
      <c r="BQ414" s="172">
        <f t="shared" si="152"/>
        <v>0</v>
      </c>
      <c r="BR414" s="172">
        <f t="shared" si="153"/>
        <v>0</v>
      </c>
      <c r="BS414" s="172">
        <f t="shared" si="154"/>
        <v>0</v>
      </c>
      <c r="BT414" s="55"/>
      <c r="BU414" s="158">
        <f>SUMIF('Input| Projects'!$BA$8:$CX$8,RIGHT(BU$9,3),'Input| Projects'!$BA414:$CX414)</f>
        <v>0</v>
      </c>
      <c r="BV414" s="158">
        <f>SUMIF('Input| Projects'!$BA$8:$CX$8,RIGHT(BV$9,3),'Input| Projects'!$BA414:$CX414)</f>
        <v>0</v>
      </c>
      <c r="BW414" s="79" t="str">
        <f t="shared" si="155"/>
        <v/>
      </c>
    </row>
    <row r="415" spans="2:75" x14ac:dyDescent="0.2">
      <c r="B415" s="123">
        <f>IFERROR('Input| Projects'!B415,"")</f>
        <v>406</v>
      </c>
      <c r="C415" s="160" t="str">
        <f>IFERROR(IF('Input| Projects'!C415="","",'Input| Projects'!C415),"")</f>
        <v/>
      </c>
      <c r="D415" s="160" t="str">
        <f>IFERROR(IF('Input| Projects'!D415="","",'Input| Projects'!D415),"")</f>
        <v/>
      </c>
      <c r="E415" s="53"/>
      <c r="F415" s="160" t="str">
        <f>IF(LEN('Input| Projects'!F415)&gt;0,'Input| Projects'!F415,"")</f>
        <v/>
      </c>
      <c r="G415" s="160" t="str">
        <f>IF(LEN('Input| Projects'!G415)&gt;0,'Input| Projects'!G415,"")</f>
        <v/>
      </c>
      <c r="H415" s="10"/>
      <c r="I415" s="194" cm="1">
        <f t="array" ref="I415">IF(LEN($F415)&gt;0,1+IFERROR(SUMPRODUCT(TRANSPOSE('Input| Projects'!$AO415:$AQ415),INDEX('Input| Escalations'!$F$27:$L$29,,MATCH(Q$9,'Input| Escalations'!$F$21:$L$21,0))),0),0)</f>
        <v>0</v>
      </c>
      <c r="J415" s="194" cm="1">
        <f t="array" ref="J415">IF(LEN($F415)&gt;0,1+IFERROR(SUMPRODUCT(TRANSPOSE('Input| Projects'!$AO415:$AQ415),INDEX('Input| Escalations'!$F$27:$L$29,,MATCH(R$9,'Input| Escalations'!$F$21:$L$21,0))),0),0)</f>
        <v>0</v>
      </c>
      <c r="K415" s="194" cm="1">
        <f t="array" ref="K415">IF(LEN($F415)&gt;0,1+IFERROR(SUMPRODUCT(TRANSPOSE('Input| Projects'!$AO415:$AQ415),INDEX('Input| Escalations'!$F$27:$L$29,,MATCH(S$9,'Input| Escalations'!$F$21:$L$21,0))),0),0)</f>
        <v>0</v>
      </c>
      <c r="L415" s="194" cm="1">
        <f t="array" ref="L415">IF(LEN($F415)&gt;0,1+IFERROR(SUMPRODUCT(TRANSPOSE('Input| Projects'!$AO415:$AQ415),INDEX('Input| Escalations'!$F$27:$L$29,,MATCH(T$9,'Input| Escalations'!$F$21:$L$21,0))),0),0)</f>
        <v>0</v>
      </c>
      <c r="M415" s="194" cm="1">
        <f t="array" ref="M415">IF(LEN($F415)&gt;0,1+IFERROR(SUMPRODUCT(TRANSPOSE('Input| Projects'!$AO415:$AQ415),INDEX('Input| Escalations'!$F$27:$L$29,,MATCH(U$9,'Input| Escalations'!$F$21:$L$21,0))),0),0)</f>
        <v>0</v>
      </c>
      <c r="N415" s="194" cm="1">
        <f t="array" ref="N415">IF(LEN($F415)&gt;0,1+IFERROR(SUMPRODUCT(TRANSPOSE('Input| Projects'!$AO415:$AQ415),INDEX('Input| Escalations'!$F$27:$L$29,,MATCH(V$9,'Input| Escalations'!$F$21:$L$21,0))),0),0)</f>
        <v>0</v>
      </c>
      <c r="O415" s="194" cm="1">
        <f t="array" ref="O415">IF(LEN($F415)&gt;0,1+IFERROR(SUMPRODUCT(TRANSPOSE('Input| Projects'!$AO415:$AQ415),INDEX('Input| Escalations'!$F$27:$L$29,,MATCH(W$9,'Input| Escalations'!$F$21:$L$21,0))),0),0)</f>
        <v>0</v>
      </c>
      <c r="P415" s="10"/>
      <c r="Q415" s="172">
        <f>IFERROR(IF(ISNUMBER(FIND("decision",'Input| Setup'!$F$6)),'Input| Projects'!Y415,'Input| Projects'!I415)*'Input| Escalations'!$I$17*I415,0)</f>
        <v>0</v>
      </c>
      <c r="R415" s="172">
        <f>IFERROR(IF(ISNUMBER(FIND("decision",'Input| Setup'!$F$6)),'Input| Projects'!Z415,'Input| Projects'!J415)*'Input| Escalations'!$I$17*J415,0)</f>
        <v>0</v>
      </c>
      <c r="S415" s="172">
        <f>IFERROR(IF(ISNUMBER(FIND("decision",'Input| Setup'!$F$6)),'Input| Projects'!AA415,'Input| Projects'!K415)*'Input| Escalations'!$I$17*K415,0)</f>
        <v>0</v>
      </c>
      <c r="T415" s="172">
        <f>IFERROR(IF(ISNUMBER(FIND("decision",'Input| Setup'!$F$6)),'Input| Projects'!AB415,'Input| Projects'!L415)*'Input| Escalations'!$I$17*L415,0)</f>
        <v>0</v>
      </c>
      <c r="U415" s="172">
        <f>IFERROR(IF(ISNUMBER(FIND("decision",'Input| Setup'!$F$6)),'Input| Projects'!AC415,'Input| Projects'!M415)*'Input| Escalations'!$I$17*M415,0)</f>
        <v>0</v>
      </c>
      <c r="V415" s="172">
        <f>IFERROR(IF(ISNUMBER(FIND("decision",'Input| Setup'!$F$6)),'Input| Projects'!AD415,'Input| Projects'!N415)*'Input| Escalations'!$I$17*N415,0)</f>
        <v>0</v>
      </c>
      <c r="W415" s="172">
        <f>IFERROR(IF(ISNUMBER(FIND("decision",'Input| Setup'!$F$6)),'Input| Projects'!AE415,'Input| Projects'!O415)*'Input| Escalations'!$I$17*O415,0)</f>
        <v>0</v>
      </c>
      <c r="X415" s="175"/>
      <c r="Y415" s="172">
        <f>IF(ISNUMBER(FIND("decision",'Input| Setup'!$F$6)),'Input| Projects'!AG415,'Input| Projects'!Q415)*I415*'Input| Escalations'!$I$17</f>
        <v>0</v>
      </c>
      <c r="Z415" s="172">
        <f>IF(ISNUMBER(FIND("decision",'Input| Setup'!$F$6)),'Input| Projects'!AH415,'Input| Projects'!R415)*J415*'Input| Escalations'!$I$17</f>
        <v>0</v>
      </c>
      <c r="AA415" s="172">
        <f>IF(ISNUMBER(FIND("decision",'Input| Setup'!$F$6)),'Input| Projects'!AI415,'Input| Projects'!S415)*K415*'Input| Escalations'!$I$17</f>
        <v>0</v>
      </c>
      <c r="AB415" s="172">
        <f>IF(ISNUMBER(FIND("decision",'Input| Setup'!$F$6)),'Input| Projects'!AJ415,'Input| Projects'!T415)*L415*'Input| Escalations'!$I$17</f>
        <v>0</v>
      </c>
      <c r="AC415" s="172">
        <f>IF(ISNUMBER(FIND("decision",'Input| Setup'!$F$6)),'Input| Projects'!AK415,'Input| Projects'!U415)*M415*'Input| Escalations'!$I$17</f>
        <v>0</v>
      </c>
      <c r="AD415" s="172">
        <f>IF(ISNUMBER(FIND("decision",'Input| Setup'!$F$6)),'Input| Projects'!AL415,'Input| Projects'!V415)*N415*'Input| Escalations'!$I$17</f>
        <v>0</v>
      </c>
      <c r="AE415" s="172">
        <f>IF(ISNUMBER(FIND("decision",'Input| Setup'!$F$6)),'Input| Projects'!AM415,'Input| Projects'!W415)*O415*'Input| Escalations'!$I$17</f>
        <v>0</v>
      </c>
      <c r="AF415" s="175"/>
      <c r="AG415" s="172" cm="1">
        <f t="array" ref="AG415">IFERROR(--('Input| Projects'!$AS415="Yes")*_xlfn.SWITCH('Input| Overheads'!$C$50,"Direct costs",'Calc| Overheads Allocation'!C$8*Q415,"Internal labour",'Calc| Overheads Allocation'!C$8*Q415*'Input| Projects'!$AO415,"DNSP defined",'Calc| Overheads Allocation'!C$78*'Input| Projects'!$AV415,0),0)</f>
        <v>0</v>
      </c>
      <c r="AH415" s="172" cm="1">
        <f t="array" ref="AH415">IFERROR(--('Input| Projects'!$AS415="Yes")*_xlfn.SWITCH('Input| Overheads'!$C$50,"Direct costs",'Calc| Overheads Allocation'!D$8*R415,"Internal labour",'Calc| Overheads Allocation'!D$8*R415*'Input| Projects'!$AO415,"DNSP defined",'Calc| Overheads Allocation'!D$78*'Input| Projects'!$AV415,0),0)</f>
        <v>0</v>
      </c>
      <c r="AI415" s="172" cm="1">
        <f t="array" ref="AI415">IFERROR(--('Input| Projects'!$AS415="Yes")*_xlfn.SWITCH('Input| Overheads'!$C$50,"Direct costs",'Calc| Overheads Allocation'!E$8*S415,"Internal labour",'Calc| Overheads Allocation'!E$8*S415*'Input| Projects'!$AO415,"DNSP defined",'Calc| Overheads Allocation'!E$78*'Input| Projects'!$AV415,0),0)</f>
        <v>0</v>
      </c>
      <c r="AJ415" s="172" cm="1">
        <f t="array" ref="AJ415">IFERROR(--('Input| Projects'!$AS415="Yes")*_xlfn.SWITCH('Input| Overheads'!$C$50,"Direct costs",'Calc| Overheads Allocation'!F$8*T415,"Internal labour",'Calc| Overheads Allocation'!F$8*T415*'Input| Projects'!$AO415,"DNSP defined",'Calc| Overheads Allocation'!F$78*'Input| Projects'!$AV415,0),0)</f>
        <v>0</v>
      </c>
      <c r="AK415" s="172" cm="1">
        <f t="array" ref="AK415">IFERROR(--('Input| Projects'!$AS415="Yes")*_xlfn.SWITCH('Input| Overheads'!$C$50,"Direct costs",'Calc| Overheads Allocation'!G$8*U415,"Internal labour",'Calc| Overheads Allocation'!G$8*U415*'Input| Projects'!$AO415,"DNSP defined",'Calc| Overheads Allocation'!G$78*'Input| Projects'!$AV415,0),0)</f>
        <v>0</v>
      </c>
      <c r="AL415" s="172" cm="1">
        <f t="array" ref="AL415">IFERROR(--('Input| Projects'!$AS415="Yes")*_xlfn.SWITCH('Input| Overheads'!$C$50,"Direct costs",'Calc| Overheads Allocation'!H$8*V415,"Internal labour",'Calc| Overheads Allocation'!H$8*V415*'Input| Projects'!$AO415,"DNSP defined",'Calc| Overheads Allocation'!H$78*'Input| Projects'!$AV415,0),0)</f>
        <v>0</v>
      </c>
      <c r="AM415" s="172" cm="1">
        <f t="array" ref="AM415">IFERROR(--('Input| Projects'!$AS415="Yes")*_xlfn.SWITCH('Input| Overheads'!$C$50,"Direct costs",'Calc| Overheads Allocation'!I$8*W415,"Internal labour",'Calc| Overheads Allocation'!I$8*W415*'Input| Projects'!$AO415,"DNSP defined",'Calc| Overheads Allocation'!I$78*'Input| Projects'!$AV415,0),0)</f>
        <v>0</v>
      </c>
      <c r="AN415" s="175"/>
      <c r="AO415" s="172" cm="1">
        <f t="array" ref="AO415">IFERROR(--('Input| Projects'!$AT415="Yes")*_xlfn.SWITCH('Input| Overheads'!$C$50,"Direct costs",'Calc| Overheads Allocation'!C$9*Q415,"Internal labour",'Calc| Overheads Allocation'!C$9*Q415*'Input| Projects'!$AO415,"DNSP defined",'Calc| Overheads Allocation'!C$79*'Input| Projects'!$AW415,0),0)</f>
        <v>0</v>
      </c>
      <c r="AP415" s="172" cm="1">
        <f t="array" ref="AP415">IFERROR(--('Input| Projects'!$AT415="Yes")*_xlfn.SWITCH('Input| Overheads'!$C$50,"Direct costs",'Calc| Overheads Allocation'!D$9*R415,"Internal labour",'Calc| Overheads Allocation'!D$9*R415*'Input| Projects'!$AO415,"DNSP defined",'Calc| Overheads Allocation'!D$79*'Input| Projects'!$AW415,0),0)</f>
        <v>0</v>
      </c>
      <c r="AQ415" s="172" cm="1">
        <f t="array" ref="AQ415">IFERROR(--('Input| Projects'!$AT415="Yes")*_xlfn.SWITCH('Input| Overheads'!$C$50,"Direct costs",'Calc| Overheads Allocation'!E$9*S415,"Internal labour",'Calc| Overheads Allocation'!E$9*S415*'Input| Projects'!$AO415,"DNSP defined",'Calc| Overheads Allocation'!E$79*'Input| Projects'!$AW415,0),0)</f>
        <v>0</v>
      </c>
      <c r="AR415" s="172" cm="1">
        <f t="array" ref="AR415">IFERROR(--('Input| Projects'!$AT415="Yes")*_xlfn.SWITCH('Input| Overheads'!$C$50,"Direct costs",'Calc| Overheads Allocation'!F$9*T415,"Internal labour",'Calc| Overheads Allocation'!F$9*T415*'Input| Projects'!$AO415,"DNSP defined",'Calc| Overheads Allocation'!F$79*'Input| Projects'!$AW415,0),0)</f>
        <v>0</v>
      </c>
      <c r="AS415" s="172" cm="1">
        <f t="array" ref="AS415">IFERROR(--('Input| Projects'!$AT415="Yes")*_xlfn.SWITCH('Input| Overheads'!$C$50,"Direct costs",'Calc| Overheads Allocation'!G$9*U415,"Internal labour",'Calc| Overheads Allocation'!G$9*U415*'Input| Projects'!$AO415,"DNSP defined",'Calc| Overheads Allocation'!G$79*'Input| Projects'!$AW415,0),0)</f>
        <v>0</v>
      </c>
      <c r="AT415" s="172" cm="1">
        <f t="array" ref="AT415">IFERROR(--('Input| Projects'!$AT415="Yes")*_xlfn.SWITCH('Input| Overheads'!$C$50,"Direct costs",'Calc| Overheads Allocation'!H$9*V415,"Internal labour",'Calc| Overheads Allocation'!H$9*V415*'Input| Projects'!$AO415,"DNSP defined",'Calc| Overheads Allocation'!H$79*'Input| Projects'!$AW415,0),0)</f>
        <v>0</v>
      </c>
      <c r="AU415" s="172" cm="1">
        <f t="array" ref="AU415">IFERROR(--('Input| Projects'!$AT415="Yes")*_xlfn.SWITCH('Input| Overheads'!$C$50,"Direct costs",'Calc| Overheads Allocation'!I$9*W415,"Internal labour",'Calc| Overheads Allocation'!I$9*W415*'Input| Projects'!$AO415,"DNSP defined",'Calc| Overheads Allocation'!I$79*'Input| Projects'!$AW415,0),0)</f>
        <v>0</v>
      </c>
      <c r="AV415" s="175"/>
      <c r="AW415" s="172">
        <f t="shared" si="156"/>
        <v>0</v>
      </c>
      <c r="AX415" s="172">
        <f t="shared" si="157"/>
        <v>0</v>
      </c>
      <c r="AY415" s="172">
        <f t="shared" si="158"/>
        <v>0</v>
      </c>
      <c r="AZ415" s="172">
        <f t="shared" si="159"/>
        <v>0</v>
      </c>
      <c r="BA415" s="172">
        <f t="shared" si="160"/>
        <v>0</v>
      </c>
      <c r="BB415" s="172">
        <f t="shared" si="161"/>
        <v>0</v>
      </c>
      <c r="BC415" s="172">
        <f t="shared" si="162"/>
        <v>0</v>
      </c>
      <c r="BD415" s="176"/>
      <c r="BE415" s="172">
        <f t="shared" si="163"/>
        <v>0</v>
      </c>
      <c r="BF415" s="172">
        <f t="shared" si="164"/>
        <v>0</v>
      </c>
      <c r="BG415" s="172">
        <f t="shared" si="165"/>
        <v>0</v>
      </c>
      <c r="BH415" s="172">
        <f t="shared" si="166"/>
        <v>0</v>
      </c>
      <c r="BI415" s="172">
        <f t="shared" si="167"/>
        <v>0</v>
      </c>
      <c r="BJ415" s="172">
        <f t="shared" si="168"/>
        <v>0</v>
      </c>
      <c r="BK415" s="172">
        <f t="shared" si="169"/>
        <v>0</v>
      </c>
      <c r="BL415" s="176"/>
      <c r="BM415" s="172">
        <f t="shared" si="148"/>
        <v>0</v>
      </c>
      <c r="BN415" s="172">
        <f t="shared" si="149"/>
        <v>0</v>
      </c>
      <c r="BO415" s="172">
        <f t="shared" si="150"/>
        <v>0</v>
      </c>
      <c r="BP415" s="172">
        <f t="shared" si="151"/>
        <v>0</v>
      </c>
      <c r="BQ415" s="172">
        <f t="shared" si="152"/>
        <v>0</v>
      </c>
      <c r="BR415" s="172">
        <f t="shared" si="153"/>
        <v>0</v>
      </c>
      <c r="BS415" s="172">
        <f t="shared" si="154"/>
        <v>0</v>
      </c>
      <c r="BT415" s="55"/>
      <c r="BU415" s="158">
        <f>SUMIF('Input| Projects'!$BA$8:$CX$8,RIGHT(BU$9,3),'Input| Projects'!$BA415:$CX415)</f>
        <v>0</v>
      </c>
      <c r="BV415" s="158">
        <f>SUMIF('Input| Projects'!$BA$8:$CX$8,RIGHT(BV$9,3),'Input| Projects'!$BA415:$CX415)</f>
        <v>0</v>
      </c>
      <c r="BW415" s="79" t="str">
        <f t="shared" si="155"/>
        <v/>
      </c>
    </row>
    <row r="416" spans="2:75" x14ac:dyDescent="0.2">
      <c r="B416" s="123">
        <f>IFERROR('Input| Projects'!B416,"")</f>
        <v>407</v>
      </c>
      <c r="C416" s="160" t="str">
        <f>IFERROR(IF('Input| Projects'!C416="","",'Input| Projects'!C416),"")</f>
        <v/>
      </c>
      <c r="D416" s="160" t="str">
        <f>IFERROR(IF('Input| Projects'!D416="","",'Input| Projects'!D416),"")</f>
        <v/>
      </c>
      <c r="E416" s="53"/>
      <c r="F416" s="160" t="str">
        <f>IF(LEN('Input| Projects'!F416)&gt;0,'Input| Projects'!F416,"")</f>
        <v/>
      </c>
      <c r="G416" s="160" t="str">
        <f>IF(LEN('Input| Projects'!G416)&gt;0,'Input| Projects'!G416,"")</f>
        <v/>
      </c>
      <c r="H416" s="10"/>
      <c r="I416" s="194" cm="1">
        <f t="array" ref="I416">IF(LEN($F416)&gt;0,1+IFERROR(SUMPRODUCT(TRANSPOSE('Input| Projects'!$AO416:$AQ416),INDEX('Input| Escalations'!$F$27:$L$29,,MATCH(Q$9,'Input| Escalations'!$F$21:$L$21,0))),0),0)</f>
        <v>0</v>
      </c>
      <c r="J416" s="194" cm="1">
        <f t="array" ref="J416">IF(LEN($F416)&gt;0,1+IFERROR(SUMPRODUCT(TRANSPOSE('Input| Projects'!$AO416:$AQ416),INDEX('Input| Escalations'!$F$27:$L$29,,MATCH(R$9,'Input| Escalations'!$F$21:$L$21,0))),0),0)</f>
        <v>0</v>
      </c>
      <c r="K416" s="194" cm="1">
        <f t="array" ref="K416">IF(LEN($F416)&gt;0,1+IFERROR(SUMPRODUCT(TRANSPOSE('Input| Projects'!$AO416:$AQ416),INDEX('Input| Escalations'!$F$27:$L$29,,MATCH(S$9,'Input| Escalations'!$F$21:$L$21,0))),0),0)</f>
        <v>0</v>
      </c>
      <c r="L416" s="194" cm="1">
        <f t="array" ref="L416">IF(LEN($F416)&gt;0,1+IFERROR(SUMPRODUCT(TRANSPOSE('Input| Projects'!$AO416:$AQ416),INDEX('Input| Escalations'!$F$27:$L$29,,MATCH(T$9,'Input| Escalations'!$F$21:$L$21,0))),0),0)</f>
        <v>0</v>
      </c>
      <c r="M416" s="194" cm="1">
        <f t="array" ref="M416">IF(LEN($F416)&gt;0,1+IFERROR(SUMPRODUCT(TRANSPOSE('Input| Projects'!$AO416:$AQ416),INDEX('Input| Escalations'!$F$27:$L$29,,MATCH(U$9,'Input| Escalations'!$F$21:$L$21,0))),0),0)</f>
        <v>0</v>
      </c>
      <c r="N416" s="194" cm="1">
        <f t="array" ref="N416">IF(LEN($F416)&gt;0,1+IFERROR(SUMPRODUCT(TRANSPOSE('Input| Projects'!$AO416:$AQ416),INDEX('Input| Escalations'!$F$27:$L$29,,MATCH(V$9,'Input| Escalations'!$F$21:$L$21,0))),0),0)</f>
        <v>0</v>
      </c>
      <c r="O416" s="194" cm="1">
        <f t="array" ref="O416">IF(LEN($F416)&gt;0,1+IFERROR(SUMPRODUCT(TRANSPOSE('Input| Projects'!$AO416:$AQ416),INDEX('Input| Escalations'!$F$27:$L$29,,MATCH(W$9,'Input| Escalations'!$F$21:$L$21,0))),0),0)</f>
        <v>0</v>
      </c>
      <c r="P416" s="10"/>
      <c r="Q416" s="172">
        <f>IFERROR(IF(ISNUMBER(FIND("decision",'Input| Setup'!$F$6)),'Input| Projects'!Y416,'Input| Projects'!I416)*'Input| Escalations'!$I$17*I416,0)</f>
        <v>0</v>
      </c>
      <c r="R416" s="172">
        <f>IFERROR(IF(ISNUMBER(FIND("decision",'Input| Setup'!$F$6)),'Input| Projects'!Z416,'Input| Projects'!J416)*'Input| Escalations'!$I$17*J416,0)</f>
        <v>0</v>
      </c>
      <c r="S416" s="172">
        <f>IFERROR(IF(ISNUMBER(FIND("decision",'Input| Setup'!$F$6)),'Input| Projects'!AA416,'Input| Projects'!K416)*'Input| Escalations'!$I$17*K416,0)</f>
        <v>0</v>
      </c>
      <c r="T416" s="172">
        <f>IFERROR(IF(ISNUMBER(FIND("decision",'Input| Setup'!$F$6)),'Input| Projects'!AB416,'Input| Projects'!L416)*'Input| Escalations'!$I$17*L416,0)</f>
        <v>0</v>
      </c>
      <c r="U416" s="172">
        <f>IFERROR(IF(ISNUMBER(FIND("decision",'Input| Setup'!$F$6)),'Input| Projects'!AC416,'Input| Projects'!M416)*'Input| Escalations'!$I$17*M416,0)</f>
        <v>0</v>
      </c>
      <c r="V416" s="172">
        <f>IFERROR(IF(ISNUMBER(FIND("decision",'Input| Setup'!$F$6)),'Input| Projects'!AD416,'Input| Projects'!N416)*'Input| Escalations'!$I$17*N416,0)</f>
        <v>0</v>
      </c>
      <c r="W416" s="172">
        <f>IFERROR(IF(ISNUMBER(FIND("decision",'Input| Setup'!$F$6)),'Input| Projects'!AE416,'Input| Projects'!O416)*'Input| Escalations'!$I$17*O416,0)</f>
        <v>0</v>
      </c>
      <c r="X416" s="175"/>
      <c r="Y416" s="172">
        <f>IF(ISNUMBER(FIND("decision",'Input| Setup'!$F$6)),'Input| Projects'!AG416,'Input| Projects'!Q416)*I416*'Input| Escalations'!$I$17</f>
        <v>0</v>
      </c>
      <c r="Z416" s="172">
        <f>IF(ISNUMBER(FIND("decision",'Input| Setup'!$F$6)),'Input| Projects'!AH416,'Input| Projects'!R416)*J416*'Input| Escalations'!$I$17</f>
        <v>0</v>
      </c>
      <c r="AA416" s="172">
        <f>IF(ISNUMBER(FIND("decision",'Input| Setup'!$F$6)),'Input| Projects'!AI416,'Input| Projects'!S416)*K416*'Input| Escalations'!$I$17</f>
        <v>0</v>
      </c>
      <c r="AB416" s="172">
        <f>IF(ISNUMBER(FIND("decision",'Input| Setup'!$F$6)),'Input| Projects'!AJ416,'Input| Projects'!T416)*L416*'Input| Escalations'!$I$17</f>
        <v>0</v>
      </c>
      <c r="AC416" s="172">
        <f>IF(ISNUMBER(FIND("decision",'Input| Setup'!$F$6)),'Input| Projects'!AK416,'Input| Projects'!U416)*M416*'Input| Escalations'!$I$17</f>
        <v>0</v>
      </c>
      <c r="AD416" s="172">
        <f>IF(ISNUMBER(FIND("decision",'Input| Setup'!$F$6)),'Input| Projects'!AL416,'Input| Projects'!V416)*N416*'Input| Escalations'!$I$17</f>
        <v>0</v>
      </c>
      <c r="AE416" s="172">
        <f>IF(ISNUMBER(FIND("decision",'Input| Setup'!$F$6)),'Input| Projects'!AM416,'Input| Projects'!W416)*O416*'Input| Escalations'!$I$17</f>
        <v>0</v>
      </c>
      <c r="AF416" s="175"/>
      <c r="AG416" s="172" cm="1">
        <f t="array" ref="AG416">IFERROR(--('Input| Projects'!$AS416="Yes")*_xlfn.SWITCH('Input| Overheads'!$C$50,"Direct costs",'Calc| Overheads Allocation'!C$8*Q416,"Internal labour",'Calc| Overheads Allocation'!C$8*Q416*'Input| Projects'!$AO416,"DNSP defined",'Calc| Overheads Allocation'!C$78*'Input| Projects'!$AV416,0),0)</f>
        <v>0</v>
      </c>
      <c r="AH416" s="172" cm="1">
        <f t="array" ref="AH416">IFERROR(--('Input| Projects'!$AS416="Yes")*_xlfn.SWITCH('Input| Overheads'!$C$50,"Direct costs",'Calc| Overheads Allocation'!D$8*R416,"Internal labour",'Calc| Overheads Allocation'!D$8*R416*'Input| Projects'!$AO416,"DNSP defined",'Calc| Overheads Allocation'!D$78*'Input| Projects'!$AV416,0),0)</f>
        <v>0</v>
      </c>
      <c r="AI416" s="172" cm="1">
        <f t="array" ref="AI416">IFERROR(--('Input| Projects'!$AS416="Yes")*_xlfn.SWITCH('Input| Overheads'!$C$50,"Direct costs",'Calc| Overheads Allocation'!E$8*S416,"Internal labour",'Calc| Overheads Allocation'!E$8*S416*'Input| Projects'!$AO416,"DNSP defined",'Calc| Overheads Allocation'!E$78*'Input| Projects'!$AV416,0),0)</f>
        <v>0</v>
      </c>
      <c r="AJ416" s="172" cm="1">
        <f t="array" ref="AJ416">IFERROR(--('Input| Projects'!$AS416="Yes")*_xlfn.SWITCH('Input| Overheads'!$C$50,"Direct costs",'Calc| Overheads Allocation'!F$8*T416,"Internal labour",'Calc| Overheads Allocation'!F$8*T416*'Input| Projects'!$AO416,"DNSP defined",'Calc| Overheads Allocation'!F$78*'Input| Projects'!$AV416,0),0)</f>
        <v>0</v>
      </c>
      <c r="AK416" s="172" cm="1">
        <f t="array" ref="AK416">IFERROR(--('Input| Projects'!$AS416="Yes")*_xlfn.SWITCH('Input| Overheads'!$C$50,"Direct costs",'Calc| Overheads Allocation'!G$8*U416,"Internal labour",'Calc| Overheads Allocation'!G$8*U416*'Input| Projects'!$AO416,"DNSP defined",'Calc| Overheads Allocation'!G$78*'Input| Projects'!$AV416,0),0)</f>
        <v>0</v>
      </c>
      <c r="AL416" s="172" cm="1">
        <f t="array" ref="AL416">IFERROR(--('Input| Projects'!$AS416="Yes")*_xlfn.SWITCH('Input| Overheads'!$C$50,"Direct costs",'Calc| Overheads Allocation'!H$8*V416,"Internal labour",'Calc| Overheads Allocation'!H$8*V416*'Input| Projects'!$AO416,"DNSP defined",'Calc| Overheads Allocation'!H$78*'Input| Projects'!$AV416,0),0)</f>
        <v>0</v>
      </c>
      <c r="AM416" s="172" cm="1">
        <f t="array" ref="AM416">IFERROR(--('Input| Projects'!$AS416="Yes")*_xlfn.SWITCH('Input| Overheads'!$C$50,"Direct costs",'Calc| Overheads Allocation'!I$8*W416,"Internal labour",'Calc| Overheads Allocation'!I$8*W416*'Input| Projects'!$AO416,"DNSP defined",'Calc| Overheads Allocation'!I$78*'Input| Projects'!$AV416,0),0)</f>
        <v>0</v>
      </c>
      <c r="AN416" s="175"/>
      <c r="AO416" s="172" cm="1">
        <f t="array" ref="AO416">IFERROR(--('Input| Projects'!$AT416="Yes")*_xlfn.SWITCH('Input| Overheads'!$C$50,"Direct costs",'Calc| Overheads Allocation'!C$9*Q416,"Internal labour",'Calc| Overheads Allocation'!C$9*Q416*'Input| Projects'!$AO416,"DNSP defined",'Calc| Overheads Allocation'!C$79*'Input| Projects'!$AW416,0),0)</f>
        <v>0</v>
      </c>
      <c r="AP416" s="172" cm="1">
        <f t="array" ref="AP416">IFERROR(--('Input| Projects'!$AT416="Yes")*_xlfn.SWITCH('Input| Overheads'!$C$50,"Direct costs",'Calc| Overheads Allocation'!D$9*R416,"Internal labour",'Calc| Overheads Allocation'!D$9*R416*'Input| Projects'!$AO416,"DNSP defined",'Calc| Overheads Allocation'!D$79*'Input| Projects'!$AW416,0),0)</f>
        <v>0</v>
      </c>
      <c r="AQ416" s="172" cm="1">
        <f t="array" ref="AQ416">IFERROR(--('Input| Projects'!$AT416="Yes")*_xlfn.SWITCH('Input| Overheads'!$C$50,"Direct costs",'Calc| Overheads Allocation'!E$9*S416,"Internal labour",'Calc| Overheads Allocation'!E$9*S416*'Input| Projects'!$AO416,"DNSP defined",'Calc| Overheads Allocation'!E$79*'Input| Projects'!$AW416,0),0)</f>
        <v>0</v>
      </c>
      <c r="AR416" s="172" cm="1">
        <f t="array" ref="AR416">IFERROR(--('Input| Projects'!$AT416="Yes")*_xlfn.SWITCH('Input| Overheads'!$C$50,"Direct costs",'Calc| Overheads Allocation'!F$9*T416,"Internal labour",'Calc| Overheads Allocation'!F$9*T416*'Input| Projects'!$AO416,"DNSP defined",'Calc| Overheads Allocation'!F$79*'Input| Projects'!$AW416,0),0)</f>
        <v>0</v>
      </c>
      <c r="AS416" s="172" cm="1">
        <f t="array" ref="AS416">IFERROR(--('Input| Projects'!$AT416="Yes")*_xlfn.SWITCH('Input| Overheads'!$C$50,"Direct costs",'Calc| Overheads Allocation'!G$9*U416,"Internal labour",'Calc| Overheads Allocation'!G$9*U416*'Input| Projects'!$AO416,"DNSP defined",'Calc| Overheads Allocation'!G$79*'Input| Projects'!$AW416,0),0)</f>
        <v>0</v>
      </c>
      <c r="AT416" s="172" cm="1">
        <f t="array" ref="AT416">IFERROR(--('Input| Projects'!$AT416="Yes")*_xlfn.SWITCH('Input| Overheads'!$C$50,"Direct costs",'Calc| Overheads Allocation'!H$9*V416,"Internal labour",'Calc| Overheads Allocation'!H$9*V416*'Input| Projects'!$AO416,"DNSP defined",'Calc| Overheads Allocation'!H$79*'Input| Projects'!$AW416,0),0)</f>
        <v>0</v>
      </c>
      <c r="AU416" s="172" cm="1">
        <f t="array" ref="AU416">IFERROR(--('Input| Projects'!$AT416="Yes")*_xlfn.SWITCH('Input| Overheads'!$C$50,"Direct costs",'Calc| Overheads Allocation'!I$9*W416,"Internal labour",'Calc| Overheads Allocation'!I$9*W416*'Input| Projects'!$AO416,"DNSP defined",'Calc| Overheads Allocation'!I$79*'Input| Projects'!$AW416,0),0)</f>
        <v>0</v>
      </c>
      <c r="AV416" s="175"/>
      <c r="AW416" s="172">
        <f t="shared" si="156"/>
        <v>0</v>
      </c>
      <c r="AX416" s="172">
        <f t="shared" si="157"/>
        <v>0</v>
      </c>
      <c r="AY416" s="172">
        <f t="shared" si="158"/>
        <v>0</v>
      </c>
      <c r="AZ416" s="172">
        <f t="shared" si="159"/>
        <v>0</v>
      </c>
      <c r="BA416" s="172">
        <f t="shared" si="160"/>
        <v>0</v>
      </c>
      <c r="BB416" s="172">
        <f t="shared" si="161"/>
        <v>0</v>
      </c>
      <c r="BC416" s="172">
        <f t="shared" si="162"/>
        <v>0</v>
      </c>
      <c r="BD416" s="176"/>
      <c r="BE416" s="172">
        <f t="shared" si="163"/>
        <v>0</v>
      </c>
      <c r="BF416" s="172">
        <f t="shared" si="164"/>
        <v>0</v>
      </c>
      <c r="BG416" s="172">
        <f t="shared" si="165"/>
        <v>0</v>
      </c>
      <c r="BH416" s="172">
        <f t="shared" si="166"/>
        <v>0</v>
      </c>
      <c r="BI416" s="172">
        <f t="shared" si="167"/>
        <v>0</v>
      </c>
      <c r="BJ416" s="172">
        <f t="shared" si="168"/>
        <v>0</v>
      </c>
      <c r="BK416" s="172">
        <f t="shared" si="169"/>
        <v>0</v>
      </c>
      <c r="BL416" s="176"/>
      <c r="BM416" s="172">
        <f t="shared" si="148"/>
        <v>0</v>
      </c>
      <c r="BN416" s="172">
        <f t="shared" si="149"/>
        <v>0</v>
      </c>
      <c r="BO416" s="172">
        <f t="shared" si="150"/>
        <v>0</v>
      </c>
      <c r="BP416" s="172">
        <f t="shared" si="151"/>
        <v>0</v>
      </c>
      <c r="BQ416" s="172">
        <f t="shared" si="152"/>
        <v>0</v>
      </c>
      <c r="BR416" s="172">
        <f t="shared" si="153"/>
        <v>0</v>
      </c>
      <c r="BS416" s="172">
        <f t="shared" si="154"/>
        <v>0</v>
      </c>
      <c r="BT416" s="55"/>
      <c r="BU416" s="158">
        <f>SUMIF('Input| Projects'!$BA$8:$CX$8,RIGHT(BU$9,3),'Input| Projects'!$BA416:$CX416)</f>
        <v>0</v>
      </c>
      <c r="BV416" s="158">
        <f>SUMIF('Input| Projects'!$BA$8:$CX$8,RIGHT(BV$9,3),'Input| Projects'!$BA416:$CX416)</f>
        <v>0</v>
      </c>
      <c r="BW416" s="79" t="str">
        <f t="shared" si="155"/>
        <v/>
      </c>
    </row>
    <row r="417" spans="2:75" x14ac:dyDescent="0.2">
      <c r="B417" s="123">
        <f>IFERROR('Input| Projects'!B417,"")</f>
        <v>408</v>
      </c>
      <c r="C417" s="160" t="str">
        <f>IFERROR(IF('Input| Projects'!C417="","",'Input| Projects'!C417),"")</f>
        <v/>
      </c>
      <c r="D417" s="160" t="str">
        <f>IFERROR(IF('Input| Projects'!D417="","",'Input| Projects'!D417),"")</f>
        <v/>
      </c>
      <c r="E417" s="53"/>
      <c r="F417" s="160" t="str">
        <f>IF(LEN('Input| Projects'!F417)&gt;0,'Input| Projects'!F417,"")</f>
        <v/>
      </c>
      <c r="G417" s="160" t="str">
        <f>IF(LEN('Input| Projects'!G417)&gt;0,'Input| Projects'!G417,"")</f>
        <v/>
      </c>
      <c r="H417" s="10"/>
      <c r="I417" s="194" cm="1">
        <f t="array" ref="I417">IF(LEN($F417)&gt;0,1+IFERROR(SUMPRODUCT(TRANSPOSE('Input| Projects'!$AO417:$AQ417),INDEX('Input| Escalations'!$F$27:$L$29,,MATCH(Q$9,'Input| Escalations'!$F$21:$L$21,0))),0),0)</f>
        <v>0</v>
      </c>
      <c r="J417" s="194" cm="1">
        <f t="array" ref="J417">IF(LEN($F417)&gt;0,1+IFERROR(SUMPRODUCT(TRANSPOSE('Input| Projects'!$AO417:$AQ417),INDEX('Input| Escalations'!$F$27:$L$29,,MATCH(R$9,'Input| Escalations'!$F$21:$L$21,0))),0),0)</f>
        <v>0</v>
      </c>
      <c r="K417" s="194" cm="1">
        <f t="array" ref="K417">IF(LEN($F417)&gt;0,1+IFERROR(SUMPRODUCT(TRANSPOSE('Input| Projects'!$AO417:$AQ417),INDEX('Input| Escalations'!$F$27:$L$29,,MATCH(S$9,'Input| Escalations'!$F$21:$L$21,0))),0),0)</f>
        <v>0</v>
      </c>
      <c r="L417" s="194" cm="1">
        <f t="array" ref="L417">IF(LEN($F417)&gt;0,1+IFERROR(SUMPRODUCT(TRANSPOSE('Input| Projects'!$AO417:$AQ417),INDEX('Input| Escalations'!$F$27:$L$29,,MATCH(T$9,'Input| Escalations'!$F$21:$L$21,0))),0),0)</f>
        <v>0</v>
      </c>
      <c r="M417" s="194" cm="1">
        <f t="array" ref="M417">IF(LEN($F417)&gt;0,1+IFERROR(SUMPRODUCT(TRANSPOSE('Input| Projects'!$AO417:$AQ417),INDEX('Input| Escalations'!$F$27:$L$29,,MATCH(U$9,'Input| Escalations'!$F$21:$L$21,0))),0),0)</f>
        <v>0</v>
      </c>
      <c r="N417" s="194" cm="1">
        <f t="array" ref="N417">IF(LEN($F417)&gt;0,1+IFERROR(SUMPRODUCT(TRANSPOSE('Input| Projects'!$AO417:$AQ417),INDEX('Input| Escalations'!$F$27:$L$29,,MATCH(V$9,'Input| Escalations'!$F$21:$L$21,0))),0),0)</f>
        <v>0</v>
      </c>
      <c r="O417" s="194" cm="1">
        <f t="array" ref="O417">IF(LEN($F417)&gt;0,1+IFERROR(SUMPRODUCT(TRANSPOSE('Input| Projects'!$AO417:$AQ417),INDEX('Input| Escalations'!$F$27:$L$29,,MATCH(W$9,'Input| Escalations'!$F$21:$L$21,0))),0),0)</f>
        <v>0</v>
      </c>
      <c r="P417" s="10"/>
      <c r="Q417" s="172">
        <f>IFERROR(IF(ISNUMBER(FIND("decision",'Input| Setup'!$F$6)),'Input| Projects'!Y417,'Input| Projects'!I417)*'Input| Escalations'!$I$17*I417,0)</f>
        <v>0</v>
      </c>
      <c r="R417" s="172">
        <f>IFERROR(IF(ISNUMBER(FIND("decision",'Input| Setup'!$F$6)),'Input| Projects'!Z417,'Input| Projects'!J417)*'Input| Escalations'!$I$17*J417,0)</f>
        <v>0</v>
      </c>
      <c r="S417" s="172">
        <f>IFERROR(IF(ISNUMBER(FIND("decision",'Input| Setup'!$F$6)),'Input| Projects'!AA417,'Input| Projects'!K417)*'Input| Escalations'!$I$17*K417,0)</f>
        <v>0</v>
      </c>
      <c r="T417" s="172">
        <f>IFERROR(IF(ISNUMBER(FIND("decision",'Input| Setup'!$F$6)),'Input| Projects'!AB417,'Input| Projects'!L417)*'Input| Escalations'!$I$17*L417,0)</f>
        <v>0</v>
      </c>
      <c r="U417" s="172">
        <f>IFERROR(IF(ISNUMBER(FIND("decision",'Input| Setup'!$F$6)),'Input| Projects'!AC417,'Input| Projects'!M417)*'Input| Escalations'!$I$17*M417,0)</f>
        <v>0</v>
      </c>
      <c r="V417" s="172">
        <f>IFERROR(IF(ISNUMBER(FIND("decision",'Input| Setup'!$F$6)),'Input| Projects'!AD417,'Input| Projects'!N417)*'Input| Escalations'!$I$17*N417,0)</f>
        <v>0</v>
      </c>
      <c r="W417" s="172">
        <f>IFERROR(IF(ISNUMBER(FIND("decision",'Input| Setup'!$F$6)),'Input| Projects'!AE417,'Input| Projects'!O417)*'Input| Escalations'!$I$17*O417,0)</f>
        <v>0</v>
      </c>
      <c r="X417" s="175"/>
      <c r="Y417" s="172">
        <f>IF(ISNUMBER(FIND("decision",'Input| Setup'!$F$6)),'Input| Projects'!AG417,'Input| Projects'!Q417)*I417*'Input| Escalations'!$I$17</f>
        <v>0</v>
      </c>
      <c r="Z417" s="172">
        <f>IF(ISNUMBER(FIND("decision",'Input| Setup'!$F$6)),'Input| Projects'!AH417,'Input| Projects'!R417)*J417*'Input| Escalations'!$I$17</f>
        <v>0</v>
      </c>
      <c r="AA417" s="172">
        <f>IF(ISNUMBER(FIND("decision",'Input| Setup'!$F$6)),'Input| Projects'!AI417,'Input| Projects'!S417)*K417*'Input| Escalations'!$I$17</f>
        <v>0</v>
      </c>
      <c r="AB417" s="172">
        <f>IF(ISNUMBER(FIND("decision",'Input| Setup'!$F$6)),'Input| Projects'!AJ417,'Input| Projects'!T417)*L417*'Input| Escalations'!$I$17</f>
        <v>0</v>
      </c>
      <c r="AC417" s="172">
        <f>IF(ISNUMBER(FIND("decision",'Input| Setup'!$F$6)),'Input| Projects'!AK417,'Input| Projects'!U417)*M417*'Input| Escalations'!$I$17</f>
        <v>0</v>
      </c>
      <c r="AD417" s="172">
        <f>IF(ISNUMBER(FIND("decision",'Input| Setup'!$F$6)),'Input| Projects'!AL417,'Input| Projects'!V417)*N417*'Input| Escalations'!$I$17</f>
        <v>0</v>
      </c>
      <c r="AE417" s="172">
        <f>IF(ISNUMBER(FIND("decision",'Input| Setup'!$F$6)),'Input| Projects'!AM417,'Input| Projects'!W417)*O417*'Input| Escalations'!$I$17</f>
        <v>0</v>
      </c>
      <c r="AF417" s="175"/>
      <c r="AG417" s="172" cm="1">
        <f t="array" ref="AG417">IFERROR(--('Input| Projects'!$AS417="Yes")*_xlfn.SWITCH('Input| Overheads'!$C$50,"Direct costs",'Calc| Overheads Allocation'!C$8*Q417,"Internal labour",'Calc| Overheads Allocation'!C$8*Q417*'Input| Projects'!$AO417,"DNSP defined",'Calc| Overheads Allocation'!C$78*'Input| Projects'!$AV417,0),0)</f>
        <v>0</v>
      </c>
      <c r="AH417" s="172" cm="1">
        <f t="array" ref="AH417">IFERROR(--('Input| Projects'!$AS417="Yes")*_xlfn.SWITCH('Input| Overheads'!$C$50,"Direct costs",'Calc| Overheads Allocation'!D$8*R417,"Internal labour",'Calc| Overheads Allocation'!D$8*R417*'Input| Projects'!$AO417,"DNSP defined",'Calc| Overheads Allocation'!D$78*'Input| Projects'!$AV417,0),0)</f>
        <v>0</v>
      </c>
      <c r="AI417" s="172" cm="1">
        <f t="array" ref="AI417">IFERROR(--('Input| Projects'!$AS417="Yes")*_xlfn.SWITCH('Input| Overheads'!$C$50,"Direct costs",'Calc| Overheads Allocation'!E$8*S417,"Internal labour",'Calc| Overheads Allocation'!E$8*S417*'Input| Projects'!$AO417,"DNSP defined",'Calc| Overheads Allocation'!E$78*'Input| Projects'!$AV417,0),0)</f>
        <v>0</v>
      </c>
      <c r="AJ417" s="172" cm="1">
        <f t="array" ref="AJ417">IFERROR(--('Input| Projects'!$AS417="Yes")*_xlfn.SWITCH('Input| Overheads'!$C$50,"Direct costs",'Calc| Overheads Allocation'!F$8*T417,"Internal labour",'Calc| Overheads Allocation'!F$8*T417*'Input| Projects'!$AO417,"DNSP defined",'Calc| Overheads Allocation'!F$78*'Input| Projects'!$AV417,0),0)</f>
        <v>0</v>
      </c>
      <c r="AK417" s="172" cm="1">
        <f t="array" ref="AK417">IFERROR(--('Input| Projects'!$AS417="Yes")*_xlfn.SWITCH('Input| Overheads'!$C$50,"Direct costs",'Calc| Overheads Allocation'!G$8*U417,"Internal labour",'Calc| Overheads Allocation'!G$8*U417*'Input| Projects'!$AO417,"DNSP defined",'Calc| Overheads Allocation'!G$78*'Input| Projects'!$AV417,0),0)</f>
        <v>0</v>
      </c>
      <c r="AL417" s="172" cm="1">
        <f t="array" ref="AL417">IFERROR(--('Input| Projects'!$AS417="Yes")*_xlfn.SWITCH('Input| Overheads'!$C$50,"Direct costs",'Calc| Overheads Allocation'!H$8*V417,"Internal labour",'Calc| Overheads Allocation'!H$8*V417*'Input| Projects'!$AO417,"DNSP defined",'Calc| Overheads Allocation'!H$78*'Input| Projects'!$AV417,0),0)</f>
        <v>0</v>
      </c>
      <c r="AM417" s="172" cm="1">
        <f t="array" ref="AM417">IFERROR(--('Input| Projects'!$AS417="Yes")*_xlfn.SWITCH('Input| Overheads'!$C$50,"Direct costs",'Calc| Overheads Allocation'!I$8*W417,"Internal labour",'Calc| Overheads Allocation'!I$8*W417*'Input| Projects'!$AO417,"DNSP defined",'Calc| Overheads Allocation'!I$78*'Input| Projects'!$AV417,0),0)</f>
        <v>0</v>
      </c>
      <c r="AN417" s="175"/>
      <c r="AO417" s="172" cm="1">
        <f t="array" ref="AO417">IFERROR(--('Input| Projects'!$AT417="Yes")*_xlfn.SWITCH('Input| Overheads'!$C$50,"Direct costs",'Calc| Overheads Allocation'!C$9*Q417,"Internal labour",'Calc| Overheads Allocation'!C$9*Q417*'Input| Projects'!$AO417,"DNSP defined",'Calc| Overheads Allocation'!C$79*'Input| Projects'!$AW417,0),0)</f>
        <v>0</v>
      </c>
      <c r="AP417" s="172" cm="1">
        <f t="array" ref="AP417">IFERROR(--('Input| Projects'!$AT417="Yes")*_xlfn.SWITCH('Input| Overheads'!$C$50,"Direct costs",'Calc| Overheads Allocation'!D$9*R417,"Internal labour",'Calc| Overheads Allocation'!D$9*R417*'Input| Projects'!$AO417,"DNSP defined",'Calc| Overheads Allocation'!D$79*'Input| Projects'!$AW417,0),0)</f>
        <v>0</v>
      </c>
      <c r="AQ417" s="172" cm="1">
        <f t="array" ref="AQ417">IFERROR(--('Input| Projects'!$AT417="Yes")*_xlfn.SWITCH('Input| Overheads'!$C$50,"Direct costs",'Calc| Overheads Allocation'!E$9*S417,"Internal labour",'Calc| Overheads Allocation'!E$9*S417*'Input| Projects'!$AO417,"DNSP defined",'Calc| Overheads Allocation'!E$79*'Input| Projects'!$AW417,0),0)</f>
        <v>0</v>
      </c>
      <c r="AR417" s="172" cm="1">
        <f t="array" ref="AR417">IFERROR(--('Input| Projects'!$AT417="Yes")*_xlfn.SWITCH('Input| Overheads'!$C$50,"Direct costs",'Calc| Overheads Allocation'!F$9*T417,"Internal labour",'Calc| Overheads Allocation'!F$9*T417*'Input| Projects'!$AO417,"DNSP defined",'Calc| Overheads Allocation'!F$79*'Input| Projects'!$AW417,0),0)</f>
        <v>0</v>
      </c>
      <c r="AS417" s="172" cm="1">
        <f t="array" ref="AS417">IFERROR(--('Input| Projects'!$AT417="Yes")*_xlfn.SWITCH('Input| Overheads'!$C$50,"Direct costs",'Calc| Overheads Allocation'!G$9*U417,"Internal labour",'Calc| Overheads Allocation'!G$9*U417*'Input| Projects'!$AO417,"DNSP defined",'Calc| Overheads Allocation'!G$79*'Input| Projects'!$AW417,0),0)</f>
        <v>0</v>
      </c>
      <c r="AT417" s="172" cm="1">
        <f t="array" ref="AT417">IFERROR(--('Input| Projects'!$AT417="Yes")*_xlfn.SWITCH('Input| Overheads'!$C$50,"Direct costs",'Calc| Overheads Allocation'!H$9*V417,"Internal labour",'Calc| Overheads Allocation'!H$9*V417*'Input| Projects'!$AO417,"DNSP defined",'Calc| Overheads Allocation'!H$79*'Input| Projects'!$AW417,0),0)</f>
        <v>0</v>
      </c>
      <c r="AU417" s="172" cm="1">
        <f t="array" ref="AU417">IFERROR(--('Input| Projects'!$AT417="Yes")*_xlfn.SWITCH('Input| Overheads'!$C$50,"Direct costs",'Calc| Overheads Allocation'!I$9*W417,"Internal labour",'Calc| Overheads Allocation'!I$9*W417*'Input| Projects'!$AO417,"DNSP defined",'Calc| Overheads Allocation'!I$79*'Input| Projects'!$AW417,0),0)</f>
        <v>0</v>
      </c>
      <c r="AV417" s="175"/>
      <c r="AW417" s="172">
        <f t="shared" si="156"/>
        <v>0</v>
      </c>
      <c r="AX417" s="172">
        <f t="shared" si="157"/>
        <v>0</v>
      </c>
      <c r="AY417" s="172">
        <f t="shared" si="158"/>
        <v>0</v>
      </c>
      <c r="AZ417" s="172">
        <f t="shared" si="159"/>
        <v>0</v>
      </c>
      <c r="BA417" s="172">
        <f t="shared" si="160"/>
        <v>0</v>
      </c>
      <c r="BB417" s="172">
        <f t="shared" si="161"/>
        <v>0</v>
      </c>
      <c r="BC417" s="172">
        <f t="shared" si="162"/>
        <v>0</v>
      </c>
      <c r="BD417" s="176"/>
      <c r="BE417" s="172">
        <f t="shared" si="163"/>
        <v>0</v>
      </c>
      <c r="BF417" s="172">
        <f t="shared" si="164"/>
        <v>0</v>
      </c>
      <c r="BG417" s="172">
        <f t="shared" si="165"/>
        <v>0</v>
      </c>
      <c r="BH417" s="172">
        <f t="shared" si="166"/>
        <v>0</v>
      </c>
      <c r="BI417" s="172">
        <f t="shared" si="167"/>
        <v>0</v>
      </c>
      <c r="BJ417" s="172">
        <f t="shared" si="168"/>
        <v>0</v>
      </c>
      <c r="BK417" s="172">
        <f t="shared" si="169"/>
        <v>0</v>
      </c>
      <c r="BL417" s="176"/>
      <c r="BM417" s="172">
        <f t="shared" si="148"/>
        <v>0</v>
      </c>
      <c r="BN417" s="172">
        <f t="shared" si="149"/>
        <v>0</v>
      </c>
      <c r="BO417" s="172">
        <f t="shared" si="150"/>
        <v>0</v>
      </c>
      <c r="BP417" s="172">
        <f t="shared" si="151"/>
        <v>0</v>
      </c>
      <c r="BQ417" s="172">
        <f t="shared" si="152"/>
        <v>0</v>
      </c>
      <c r="BR417" s="172">
        <f t="shared" si="153"/>
        <v>0</v>
      </c>
      <c r="BS417" s="172">
        <f t="shared" si="154"/>
        <v>0</v>
      </c>
      <c r="BT417" s="55"/>
      <c r="BU417" s="158">
        <f>SUMIF('Input| Projects'!$BA$8:$CX$8,RIGHT(BU$9,3),'Input| Projects'!$BA417:$CX417)</f>
        <v>0</v>
      </c>
      <c r="BV417" s="158">
        <f>SUMIF('Input| Projects'!$BA$8:$CX$8,RIGHT(BV$9,3),'Input| Projects'!$BA417:$CX417)</f>
        <v>0</v>
      </c>
      <c r="BW417" s="79" t="str">
        <f t="shared" si="155"/>
        <v/>
      </c>
    </row>
    <row r="418" spans="2:75" x14ac:dyDescent="0.2">
      <c r="B418" s="123">
        <f>IFERROR('Input| Projects'!B418,"")</f>
        <v>409</v>
      </c>
      <c r="C418" s="160" t="str">
        <f>IFERROR(IF('Input| Projects'!C418="","",'Input| Projects'!C418),"")</f>
        <v/>
      </c>
      <c r="D418" s="160" t="str">
        <f>IFERROR(IF('Input| Projects'!D418="","",'Input| Projects'!D418),"")</f>
        <v/>
      </c>
      <c r="E418" s="53"/>
      <c r="F418" s="160" t="str">
        <f>IF(LEN('Input| Projects'!F418)&gt;0,'Input| Projects'!F418,"")</f>
        <v/>
      </c>
      <c r="G418" s="160" t="str">
        <f>IF(LEN('Input| Projects'!G418)&gt;0,'Input| Projects'!G418,"")</f>
        <v/>
      </c>
      <c r="H418" s="10"/>
      <c r="I418" s="194" cm="1">
        <f t="array" ref="I418">IF(LEN($F418)&gt;0,1+IFERROR(SUMPRODUCT(TRANSPOSE('Input| Projects'!$AO418:$AQ418),INDEX('Input| Escalations'!$F$27:$L$29,,MATCH(Q$9,'Input| Escalations'!$F$21:$L$21,0))),0),0)</f>
        <v>0</v>
      </c>
      <c r="J418" s="194" cm="1">
        <f t="array" ref="J418">IF(LEN($F418)&gt;0,1+IFERROR(SUMPRODUCT(TRANSPOSE('Input| Projects'!$AO418:$AQ418),INDEX('Input| Escalations'!$F$27:$L$29,,MATCH(R$9,'Input| Escalations'!$F$21:$L$21,0))),0),0)</f>
        <v>0</v>
      </c>
      <c r="K418" s="194" cm="1">
        <f t="array" ref="K418">IF(LEN($F418)&gt;0,1+IFERROR(SUMPRODUCT(TRANSPOSE('Input| Projects'!$AO418:$AQ418),INDEX('Input| Escalations'!$F$27:$L$29,,MATCH(S$9,'Input| Escalations'!$F$21:$L$21,0))),0),0)</f>
        <v>0</v>
      </c>
      <c r="L418" s="194" cm="1">
        <f t="array" ref="L418">IF(LEN($F418)&gt;0,1+IFERROR(SUMPRODUCT(TRANSPOSE('Input| Projects'!$AO418:$AQ418),INDEX('Input| Escalations'!$F$27:$L$29,,MATCH(T$9,'Input| Escalations'!$F$21:$L$21,0))),0),0)</f>
        <v>0</v>
      </c>
      <c r="M418" s="194" cm="1">
        <f t="array" ref="M418">IF(LEN($F418)&gt;0,1+IFERROR(SUMPRODUCT(TRANSPOSE('Input| Projects'!$AO418:$AQ418),INDEX('Input| Escalations'!$F$27:$L$29,,MATCH(U$9,'Input| Escalations'!$F$21:$L$21,0))),0),0)</f>
        <v>0</v>
      </c>
      <c r="N418" s="194" cm="1">
        <f t="array" ref="N418">IF(LEN($F418)&gt;0,1+IFERROR(SUMPRODUCT(TRANSPOSE('Input| Projects'!$AO418:$AQ418),INDEX('Input| Escalations'!$F$27:$L$29,,MATCH(V$9,'Input| Escalations'!$F$21:$L$21,0))),0),0)</f>
        <v>0</v>
      </c>
      <c r="O418" s="194" cm="1">
        <f t="array" ref="O418">IF(LEN($F418)&gt;0,1+IFERROR(SUMPRODUCT(TRANSPOSE('Input| Projects'!$AO418:$AQ418),INDEX('Input| Escalations'!$F$27:$L$29,,MATCH(W$9,'Input| Escalations'!$F$21:$L$21,0))),0),0)</f>
        <v>0</v>
      </c>
      <c r="P418" s="10"/>
      <c r="Q418" s="172">
        <f>IFERROR(IF(ISNUMBER(FIND("decision",'Input| Setup'!$F$6)),'Input| Projects'!Y418,'Input| Projects'!I418)*'Input| Escalations'!$I$17*I418,0)</f>
        <v>0</v>
      </c>
      <c r="R418" s="172">
        <f>IFERROR(IF(ISNUMBER(FIND("decision",'Input| Setup'!$F$6)),'Input| Projects'!Z418,'Input| Projects'!J418)*'Input| Escalations'!$I$17*J418,0)</f>
        <v>0</v>
      </c>
      <c r="S418" s="172">
        <f>IFERROR(IF(ISNUMBER(FIND("decision",'Input| Setup'!$F$6)),'Input| Projects'!AA418,'Input| Projects'!K418)*'Input| Escalations'!$I$17*K418,0)</f>
        <v>0</v>
      </c>
      <c r="T418" s="172">
        <f>IFERROR(IF(ISNUMBER(FIND("decision",'Input| Setup'!$F$6)),'Input| Projects'!AB418,'Input| Projects'!L418)*'Input| Escalations'!$I$17*L418,0)</f>
        <v>0</v>
      </c>
      <c r="U418" s="172">
        <f>IFERROR(IF(ISNUMBER(FIND("decision",'Input| Setup'!$F$6)),'Input| Projects'!AC418,'Input| Projects'!M418)*'Input| Escalations'!$I$17*M418,0)</f>
        <v>0</v>
      </c>
      <c r="V418" s="172">
        <f>IFERROR(IF(ISNUMBER(FIND("decision",'Input| Setup'!$F$6)),'Input| Projects'!AD418,'Input| Projects'!N418)*'Input| Escalations'!$I$17*N418,0)</f>
        <v>0</v>
      </c>
      <c r="W418" s="172">
        <f>IFERROR(IF(ISNUMBER(FIND("decision",'Input| Setup'!$F$6)),'Input| Projects'!AE418,'Input| Projects'!O418)*'Input| Escalations'!$I$17*O418,0)</f>
        <v>0</v>
      </c>
      <c r="X418" s="175"/>
      <c r="Y418" s="172">
        <f>IF(ISNUMBER(FIND("decision",'Input| Setup'!$F$6)),'Input| Projects'!AG418,'Input| Projects'!Q418)*I418*'Input| Escalations'!$I$17</f>
        <v>0</v>
      </c>
      <c r="Z418" s="172">
        <f>IF(ISNUMBER(FIND("decision",'Input| Setup'!$F$6)),'Input| Projects'!AH418,'Input| Projects'!R418)*J418*'Input| Escalations'!$I$17</f>
        <v>0</v>
      </c>
      <c r="AA418" s="172">
        <f>IF(ISNUMBER(FIND("decision",'Input| Setup'!$F$6)),'Input| Projects'!AI418,'Input| Projects'!S418)*K418*'Input| Escalations'!$I$17</f>
        <v>0</v>
      </c>
      <c r="AB418" s="172">
        <f>IF(ISNUMBER(FIND("decision",'Input| Setup'!$F$6)),'Input| Projects'!AJ418,'Input| Projects'!T418)*L418*'Input| Escalations'!$I$17</f>
        <v>0</v>
      </c>
      <c r="AC418" s="172">
        <f>IF(ISNUMBER(FIND("decision",'Input| Setup'!$F$6)),'Input| Projects'!AK418,'Input| Projects'!U418)*M418*'Input| Escalations'!$I$17</f>
        <v>0</v>
      </c>
      <c r="AD418" s="172">
        <f>IF(ISNUMBER(FIND("decision",'Input| Setup'!$F$6)),'Input| Projects'!AL418,'Input| Projects'!V418)*N418*'Input| Escalations'!$I$17</f>
        <v>0</v>
      </c>
      <c r="AE418" s="172">
        <f>IF(ISNUMBER(FIND("decision",'Input| Setup'!$F$6)),'Input| Projects'!AM418,'Input| Projects'!W418)*O418*'Input| Escalations'!$I$17</f>
        <v>0</v>
      </c>
      <c r="AF418" s="175"/>
      <c r="AG418" s="172" cm="1">
        <f t="array" ref="AG418">IFERROR(--('Input| Projects'!$AS418="Yes")*_xlfn.SWITCH('Input| Overheads'!$C$50,"Direct costs",'Calc| Overheads Allocation'!C$8*Q418,"Internal labour",'Calc| Overheads Allocation'!C$8*Q418*'Input| Projects'!$AO418,"DNSP defined",'Calc| Overheads Allocation'!C$78*'Input| Projects'!$AV418,0),0)</f>
        <v>0</v>
      </c>
      <c r="AH418" s="172" cm="1">
        <f t="array" ref="AH418">IFERROR(--('Input| Projects'!$AS418="Yes")*_xlfn.SWITCH('Input| Overheads'!$C$50,"Direct costs",'Calc| Overheads Allocation'!D$8*R418,"Internal labour",'Calc| Overheads Allocation'!D$8*R418*'Input| Projects'!$AO418,"DNSP defined",'Calc| Overheads Allocation'!D$78*'Input| Projects'!$AV418,0),0)</f>
        <v>0</v>
      </c>
      <c r="AI418" s="172" cm="1">
        <f t="array" ref="AI418">IFERROR(--('Input| Projects'!$AS418="Yes")*_xlfn.SWITCH('Input| Overheads'!$C$50,"Direct costs",'Calc| Overheads Allocation'!E$8*S418,"Internal labour",'Calc| Overheads Allocation'!E$8*S418*'Input| Projects'!$AO418,"DNSP defined",'Calc| Overheads Allocation'!E$78*'Input| Projects'!$AV418,0),0)</f>
        <v>0</v>
      </c>
      <c r="AJ418" s="172" cm="1">
        <f t="array" ref="AJ418">IFERROR(--('Input| Projects'!$AS418="Yes")*_xlfn.SWITCH('Input| Overheads'!$C$50,"Direct costs",'Calc| Overheads Allocation'!F$8*T418,"Internal labour",'Calc| Overheads Allocation'!F$8*T418*'Input| Projects'!$AO418,"DNSP defined",'Calc| Overheads Allocation'!F$78*'Input| Projects'!$AV418,0),0)</f>
        <v>0</v>
      </c>
      <c r="AK418" s="172" cm="1">
        <f t="array" ref="AK418">IFERROR(--('Input| Projects'!$AS418="Yes")*_xlfn.SWITCH('Input| Overheads'!$C$50,"Direct costs",'Calc| Overheads Allocation'!G$8*U418,"Internal labour",'Calc| Overheads Allocation'!G$8*U418*'Input| Projects'!$AO418,"DNSP defined",'Calc| Overheads Allocation'!G$78*'Input| Projects'!$AV418,0),0)</f>
        <v>0</v>
      </c>
      <c r="AL418" s="172" cm="1">
        <f t="array" ref="AL418">IFERROR(--('Input| Projects'!$AS418="Yes")*_xlfn.SWITCH('Input| Overheads'!$C$50,"Direct costs",'Calc| Overheads Allocation'!H$8*V418,"Internal labour",'Calc| Overheads Allocation'!H$8*V418*'Input| Projects'!$AO418,"DNSP defined",'Calc| Overheads Allocation'!H$78*'Input| Projects'!$AV418,0),0)</f>
        <v>0</v>
      </c>
      <c r="AM418" s="172" cm="1">
        <f t="array" ref="AM418">IFERROR(--('Input| Projects'!$AS418="Yes")*_xlfn.SWITCH('Input| Overheads'!$C$50,"Direct costs",'Calc| Overheads Allocation'!I$8*W418,"Internal labour",'Calc| Overheads Allocation'!I$8*W418*'Input| Projects'!$AO418,"DNSP defined",'Calc| Overheads Allocation'!I$78*'Input| Projects'!$AV418,0),0)</f>
        <v>0</v>
      </c>
      <c r="AN418" s="175"/>
      <c r="AO418" s="172" cm="1">
        <f t="array" ref="AO418">IFERROR(--('Input| Projects'!$AT418="Yes")*_xlfn.SWITCH('Input| Overheads'!$C$50,"Direct costs",'Calc| Overheads Allocation'!C$9*Q418,"Internal labour",'Calc| Overheads Allocation'!C$9*Q418*'Input| Projects'!$AO418,"DNSP defined",'Calc| Overheads Allocation'!C$79*'Input| Projects'!$AW418,0),0)</f>
        <v>0</v>
      </c>
      <c r="AP418" s="172" cm="1">
        <f t="array" ref="AP418">IFERROR(--('Input| Projects'!$AT418="Yes")*_xlfn.SWITCH('Input| Overheads'!$C$50,"Direct costs",'Calc| Overheads Allocation'!D$9*R418,"Internal labour",'Calc| Overheads Allocation'!D$9*R418*'Input| Projects'!$AO418,"DNSP defined",'Calc| Overheads Allocation'!D$79*'Input| Projects'!$AW418,0),0)</f>
        <v>0</v>
      </c>
      <c r="AQ418" s="172" cm="1">
        <f t="array" ref="AQ418">IFERROR(--('Input| Projects'!$AT418="Yes")*_xlfn.SWITCH('Input| Overheads'!$C$50,"Direct costs",'Calc| Overheads Allocation'!E$9*S418,"Internal labour",'Calc| Overheads Allocation'!E$9*S418*'Input| Projects'!$AO418,"DNSP defined",'Calc| Overheads Allocation'!E$79*'Input| Projects'!$AW418,0),0)</f>
        <v>0</v>
      </c>
      <c r="AR418" s="172" cm="1">
        <f t="array" ref="AR418">IFERROR(--('Input| Projects'!$AT418="Yes")*_xlfn.SWITCH('Input| Overheads'!$C$50,"Direct costs",'Calc| Overheads Allocation'!F$9*T418,"Internal labour",'Calc| Overheads Allocation'!F$9*T418*'Input| Projects'!$AO418,"DNSP defined",'Calc| Overheads Allocation'!F$79*'Input| Projects'!$AW418,0),0)</f>
        <v>0</v>
      </c>
      <c r="AS418" s="172" cm="1">
        <f t="array" ref="AS418">IFERROR(--('Input| Projects'!$AT418="Yes")*_xlfn.SWITCH('Input| Overheads'!$C$50,"Direct costs",'Calc| Overheads Allocation'!G$9*U418,"Internal labour",'Calc| Overheads Allocation'!G$9*U418*'Input| Projects'!$AO418,"DNSP defined",'Calc| Overheads Allocation'!G$79*'Input| Projects'!$AW418,0),0)</f>
        <v>0</v>
      </c>
      <c r="AT418" s="172" cm="1">
        <f t="array" ref="AT418">IFERROR(--('Input| Projects'!$AT418="Yes")*_xlfn.SWITCH('Input| Overheads'!$C$50,"Direct costs",'Calc| Overheads Allocation'!H$9*V418,"Internal labour",'Calc| Overheads Allocation'!H$9*V418*'Input| Projects'!$AO418,"DNSP defined",'Calc| Overheads Allocation'!H$79*'Input| Projects'!$AW418,0),0)</f>
        <v>0</v>
      </c>
      <c r="AU418" s="172" cm="1">
        <f t="array" ref="AU418">IFERROR(--('Input| Projects'!$AT418="Yes")*_xlfn.SWITCH('Input| Overheads'!$C$50,"Direct costs",'Calc| Overheads Allocation'!I$9*W418,"Internal labour",'Calc| Overheads Allocation'!I$9*W418*'Input| Projects'!$AO418,"DNSP defined",'Calc| Overheads Allocation'!I$79*'Input| Projects'!$AW418,0),0)</f>
        <v>0</v>
      </c>
      <c r="AV418" s="175"/>
      <c r="AW418" s="172">
        <f t="shared" si="156"/>
        <v>0</v>
      </c>
      <c r="AX418" s="172">
        <f t="shared" si="157"/>
        <v>0</v>
      </c>
      <c r="AY418" s="172">
        <f t="shared" si="158"/>
        <v>0</v>
      </c>
      <c r="AZ418" s="172">
        <f t="shared" si="159"/>
        <v>0</v>
      </c>
      <c r="BA418" s="172">
        <f t="shared" si="160"/>
        <v>0</v>
      </c>
      <c r="BB418" s="172">
        <f t="shared" si="161"/>
        <v>0</v>
      </c>
      <c r="BC418" s="172">
        <f t="shared" si="162"/>
        <v>0</v>
      </c>
      <c r="BD418" s="176"/>
      <c r="BE418" s="172">
        <f t="shared" si="163"/>
        <v>0</v>
      </c>
      <c r="BF418" s="172">
        <f t="shared" si="164"/>
        <v>0</v>
      </c>
      <c r="BG418" s="172">
        <f t="shared" si="165"/>
        <v>0</v>
      </c>
      <c r="BH418" s="172">
        <f t="shared" si="166"/>
        <v>0</v>
      </c>
      <c r="BI418" s="172">
        <f t="shared" si="167"/>
        <v>0</v>
      </c>
      <c r="BJ418" s="172">
        <f t="shared" si="168"/>
        <v>0</v>
      </c>
      <c r="BK418" s="172">
        <f t="shared" si="169"/>
        <v>0</v>
      </c>
      <c r="BL418" s="176"/>
      <c r="BM418" s="172">
        <f t="shared" si="148"/>
        <v>0</v>
      </c>
      <c r="BN418" s="172">
        <f t="shared" si="149"/>
        <v>0</v>
      </c>
      <c r="BO418" s="172">
        <f t="shared" si="150"/>
        <v>0</v>
      </c>
      <c r="BP418" s="172">
        <f t="shared" si="151"/>
        <v>0</v>
      </c>
      <c r="BQ418" s="172">
        <f t="shared" si="152"/>
        <v>0</v>
      </c>
      <c r="BR418" s="172">
        <f t="shared" si="153"/>
        <v>0</v>
      </c>
      <c r="BS418" s="172">
        <f t="shared" si="154"/>
        <v>0</v>
      </c>
      <c r="BT418" s="55"/>
      <c r="BU418" s="158">
        <f>SUMIF('Input| Projects'!$BA$8:$CX$8,RIGHT(BU$9,3),'Input| Projects'!$BA418:$CX418)</f>
        <v>0</v>
      </c>
      <c r="BV418" s="158">
        <f>SUMIF('Input| Projects'!$BA$8:$CX$8,RIGHT(BV$9,3),'Input| Projects'!$BA418:$CX418)</f>
        <v>0</v>
      </c>
      <c r="BW418" s="79" t="str">
        <f t="shared" si="155"/>
        <v/>
      </c>
    </row>
    <row r="419" spans="2:75" x14ac:dyDescent="0.2">
      <c r="B419" s="123">
        <f>IFERROR('Input| Projects'!B419,"")</f>
        <v>410</v>
      </c>
      <c r="C419" s="160" t="str">
        <f>IFERROR(IF('Input| Projects'!C419="","",'Input| Projects'!C419),"")</f>
        <v/>
      </c>
      <c r="D419" s="160" t="str">
        <f>IFERROR(IF('Input| Projects'!D419="","",'Input| Projects'!D419),"")</f>
        <v/>
      </c>
      <c r="E419" s="53"/>
      <c r="F419" s="160" t="str">
        <f>IF(LEN('Input| Projects'!F419)&gt;0,'Input| Projects'!F419,"")</f>
        <v/>
      </c>
      <c r="G419" s="160" t="str">
        <f>IF(LEN('Input| Projects'!G419)&gt;0,'Input| Projects'!G419,"")</f>
        <v/>
      </c>
      <c r="H419" s="10"/>
      <c r="I419" s="194" cm="1">
        <f t="array" ref="I419">IF(LEN($F419)&gt;0,1+IFERROR(SUMPRODUCT(TRANSPOSE('Input| Projects'!$AO419:$AQ419),INDEX('Input| Escalations'!$F$27:$L$29,,MATCH(Q$9,'Input| Escalations'!$F$21:$L$21,0))),0),0)</f>
        <v>0</v>
      </c>
      <c r="J419" s="194" cm="1">
        <f t="array" ref="J419">IF(LEN($F419)&gt;0,1+IFERROR(SUMPRODUCT(TRANSPOSE('Input| Projects'!$AO419:$AQ419),INDEX('Input| Escalations'!$F$27:$L$29,,MATCH(R$9,'Input| Escalations'!$F$21:$L$21,0))),0),0)</f>
        <v>0</v>
      </c>
      <c r="K419" s="194" cm="1">
        <f t="array" ref="K419">IF(LEN($F419)&gt;0,1+IFERROR(SUMPRODUCT(TRANSPOSE('Input| Projects'!$AO419:$AQ419),INDEX('Input| Escalations'!$F$27:$L$29,,MATCH(S$9,'Input| Escalations'!$F$21:$L$21,0))),0),0)</f>
        <v>0</v>
      </c>
      <c r="L419" s="194" cm="1">
        <f t="array" ref="L419">IF(LEN($F419)&gt;0,1+IFERROR(SUMPRODUCT(TRANSPOSE('Input| Projects'!$AO419:$AQ419),INDEX('Input| Escalations'!$F$27:$L$29,,MATCH(T$9,'Input| Escalations'!$F$21:$L$21,0))),0),0)</f>
        <v>0</v>
      </c>
      <c r="M419" s="194" cm="1">
        <f t="array" ref="M419">IF(LEN($F419)&gt;0,1+IFERROR(SUMPRODUCT(TRANSPOSE('Input| Projects'!$AO419:$AQ419),INDEX('Input| Escalations'!$F$27:$L$29,,MATCH(U$9,'Input| Escalations'!$F$21:$L$21,0))),0),0)</f>
        <v>0</v>
      </c>
      <c r="N419" s="194" cm="1">
        <f t="array" ref="N419">IF(LEN($F419)&gt;0,1+IFERROR(SUMPRODUCT(TRANSPOSE('Input| Projects'!$AO419:$AQ419),INDEX('Input| Escalations'!$F$27:$L$29,,MATCH(V$9,'Input| Escalations'!$F$21:$L$21,0))),0),0)</f>
        <v>0</v>
      </c>
      <c r="O419" s="194" cm="1">
        <f t="array" ref="O419">IF(LEN($F419)&gt;0,1+IFERROR(SUMPRODUCT(TRANSPOSE('Input| Projects'!$AO419:$AQ419),INDEX('Input| Escalations'!$F$27:$L$29,,MATCH(W$9,'Input| Escalations'!$F$21:$L$21,0))),0),0)</f>
        <v>0</v>
      </c>
      <c r="P419" s="10"/>
      <c r="Q419" s="172">
        <f>IFERROR(IF(ISNUMBER(FIND("decision",'Input| Setup'!$F$6)),'Input| Projects'!Y419,'Input| Projects'!I419)*'Input| Escalations'!$I$17*I419,0)</f>
        <v>0</v>
      </c>
      <c r="R419" s="172">
        <f>IFERROR(IF(ISNUMBER(FIND("decision",'Input| Setup'!$F$6)),'Input| Projects'!Z419,'Input| Projects'!J419)*'Input| Escalations'!$I$17*J419,0)</f>
        <v>0</v>
      </c>
      <c r="S419" s="172">
        <f>IFERROR(IF(ISNUMBER(FIND("decision",'Input| Setup'!$F$6)),'Input| Projects'!AA419,'Input| Projects'!K419)*'Input| Escalations'!$I$17*K419,0)</f>
        <v>0</v>
      </c>
      <c r="T419" s="172">
        <f>IFERROR(IF(ISNUMBER(FIND("decision",'Input| Setup'!$F$6)),'Input| Projects'!AB419,'Input| Projects'!L419)*'Input| Escalations'!$I$17*L419,0)</f>
        <v>0</v>
      </c>
      <c r="U419" s="172">
        <f>IFERROR(IF(ISNUMBER(FIND("decision",'Input| Setup'!$F$6)),'Input| Projects'!AC419,'Input| Projects'!M419)*'Input| Escalations'!$I$17*M419,0)</f>
        <v>0</v>
      </c>
      <c r="V419" s="172">
        <f>IFERROR(IF(ISNUMBER(FIND("decision",'Input| Setup'!$F$6)),'Input| Projects'!AD419,'Input| Projects'!N419)*'Input| Escalations'!$I$17*N419,0)</f>
        <v>0</v>
      </c>
      <c r="W419" s="172">
        <f>IFERROR(IF(ISNUMBER(FIND("decision",'Input| Setup'!$F$6)),'Input| Projects'!AE419,'Input| Projects'!O419)*'Input| Escalations'!$I$17*O419,0)</f>
        <v>0</v>
      </c>
      <c r="X419" s="175"/>
      <c r="Y419" s="172">
        <f>IF(ISNUMBER(FIND("decision",'Input| Setup'!$F$6)),'Input| Projects'!AG419,'Input| Projects'!Q419)*I419*'Input| Escalations'!$I$17</f>
        <v>0</v>
      </c>
      <c r="Z419" s="172">
        <f>IF(ISNUMBER(FIND("decision",'Input| Setup'!$F$6)),'Input| Projects'!AH419,'Input| Projects'!R419)*J419*'Input| Escalations'!$I$17</f>
        <v>0</v>
      </c>
      <c r="AA419" s="172">
        <f>IF(ISNUMBER(FIND("decision",'Input| Setup'!$F$6)),'Input| Projects'!AI419,'Input| Projects'!S419)*K419*'Input| Escalations'!$I$17</f>
        <v>0</v>
      </c>
      <c r="AB419" s="172">
        <f>IF(ISNUMBER(FIND("decision",'Input| Setup'!$F$6)),'Input| Projects'!AJ419,'Input| Projects'!T419)*L419*'Input| Escalations'!$I$17</f>
        <v>0</v>
      </c>
      <c r="AC419" s="172">
        <f>IF(ISNUMBER(FIND("decision",'Input| Setup'!$F$6)),'Input| Projects'!AK419,'Input| Projects'!U419)*M419*'Input| Escalations'!$I$17</f>
        <v>0</v>
      </c>
      <c r="AD419" s="172">
        <f>IF(ISNUMBER(FIND("decision",'Input| Setup'!$F$6)),'Input| Projects'!AL419,'Input| Projects'!V419)*N419*'Input| Escalations'!$I$17</f>
        <v>0</v>
      </c>
      <c r="AE419" s="172">
        <f>IF(ISNUMBER(FIND("decision",'Input| Setup'!$F$6)),'Input| Projects'!AM419,'Input| Projects'!W419)*O419*'Input| Escalations'!$I$17</f>
        <v>0</v>
      </c>
      <c r="AF419" s="175"/>
      <c r="AG419" s="172" cm="1">
        <f t="array" ref="AG419">IFERROR(--('Input| Projects'!$AS419="Yes")*_xlfn.SWITCH('Input| Overheads'!$C$50,"Direct costs",'Calc| Overheads Allocation'!C$8*Q419,"Internal labour",'Calc| Overheads Allocation'!C$8*Q419*'Input| Projects'!$AO419,"DNSP defined",'Calc| Overheads Allocation'!C$78*'Input| Projects'!$AV419,0),0)</f>
        <v>0</v>
      </c>
      <c r="AH419" s="172" cm="1">
        <f t="array" ref="AH419">IFERROR(--('Input| Projects'!$AS419="Yes")*_xlfn.SWITCH('Input| Overheads'!$C$50,"Direct costs",'Calc| Overheads Allocation'!D$8*R419,"Internal labour",'Calc| Overheads Allocation'!D$8*R419*'Input| Projects'!$AO419,"DNSP defined",'Calc| Overheads Allocation'!D$78*'Input| Projects'!$AV419,0),0)</f>
        <v>0</v>
      </c>
      <c r="AI419" s="172" cm="1">
        <f t="array" ref="AI419">IFERROR(--('Input| Projects'!$AS419="Yes")*_xlfn.SWITCH('Input| Overheads'!$C$50,"Direct costs",'Calc| Overheads Allocation'!E$8*S419,"Internal labour",'Calc| Overheads Allocation'!E$8*S419*'Input| Projects'!$AO419,"DNSP defined",'Calc| Overheads Allocation'!E$78*'Input| Projects'!$AV419,0),0)</f>
        <v>0</v>
      </c>
      <c r="AJ419" s="172" cm="1">
        <f t="array" ref="AJ419">IFERROR(--('Input| Projects'!$AS419="Yes")*_xlfn.SWITCH('Input| Overheads'!$C$50,"Direct costs",'Calc| Overheads Allocation'!F$8*T419,"Internal labour",'Calc| Overheads Allocation'!F$8*T419*'Input| Projects'!$AO419,"DNSP defined",'Calc| Overheads Allocation'!F$78*'Input| Projects'!$AV419,0),0)</f>
        <v>0</v>
      </c>
      <c r="AK419" s="172" cm="1">
        <f t="array" ref="AK419">IFERROR(--('Input| Projects'!$AS419="Yes")*_xlfn.SWITCH('Input| Overheads'!$C$50,"Direct costs",'Calc| Overheads Allocation'!G$8*U419,"Internal labour",'Calc| Overheads Allocation'!G$8*U419*'Input| Projects'!$AO419,"DNSP defined",'Calc| Overheads Allocation'!G$78*'Input| Projects'!$AV419,0),0)</f>
        <v>0</v>
      </c>
      <c r="AL419" s="172" cm="1">
        <f t="array" ref="AL419">IFERROR(--('Input| Projects'!$AS419="Yes")*_xlfn.SWITCH('Input| Overheads'!$C$50,"Direct costs",'Calc| Overheads Allocation'!H$8*V419,"Internal labour",'Calc| Overheads Allocation'!H$8*V419*'Input| Projects'!$AO419,"DNSP defined",'Calc| Overheads Allocation'!H$78*'Input| Projects'!$AV419,0),0)</f>
        <v>0</v>
      </c>
      <c r="AM419" s="172" cm="1">
        <f t="array" ref="AM419">IFERROR(--('Input| Projects'!$AS419="Yes")*_xlfn.SWITCH('Input| Overheads'!$C$50,"Direct costs",'Calc| Overheads Allocation'!I$8*W419,"Internal labour",'Calc| Overheads Allocation'!I$8*W419*'Input| Projects'!$AO419,"DNSP defined",'Calc| Overheads Allocation'!I$78*'Input| Projects'!$AV419,0),0)</f>
        <v>0</v>
      </c>
      <c r="AN419" s="175"/>
      <c r="AO419" s="172" cm="1">
        <f t="array" ref="AO419">IFERROR(--('Input| Projects'!$AT419="Yes")*_xlfn.SWITCH('Input| Overheads'!$C$50,"Direct costs",'Calc| Overheads Allocation'!C$9*Q419,"Internal labour",'Calc| Overheads Allocation'!C$9*Q419*'Input| Projects'!$AO419,"DNSP defined",'Calc| Overheads Allocation'!C$79*'Input| Projects'!$AW419,0),0)</f>
        <v>0</v>
      </c>
      <c r="AP419" s="172" cm="1">
        <f t="array" ref="AP419">IFERROR(--('Input| Projects'!$AT419="Yes")*_xlfn.SWITCH('Input| Overheads'!$C$50,"Direct costs",'Calc| Overheads Allocation'!D$9*R419,"Internal labour",'Calc| Overheads Allocation'!D$9*R419*'Input| Projects'!$AO419,"DNSP defined",'Calc| Overheads Allocation'!D$79*'Input| Projects'!$AW419,0),0)</f>
        <v>0</v>
      </c>
      <c r="AQ419" s="172" cm="1">
        <f t="array" ref="AQ419">IFERROR(--('Input| Projects'!$AT419="Yes")*_xlfn.SWITCH('Input| Overheads'!$C$50,"Direct costs",'Calc| Overheads Allocation'!E$9*S419,"Internal labour",'Calc| Overheads Allocation'!E$9*S419*'Input| Projects'!$AO419,"DNSP defined",'Calc| Overheads Allocation'!E$79*'Input| Projects'!$AW419,0),0)</f>
        <v>0</v>
      </c>
      <c r="AR419" s="172" cm="1">
        <f t="array" ref="AR419">IFERROR(--('Input| Projects'!$AT419="Yes")*_xlfn.SWITCH('Input| Overheads'!$C$50,"Direct costs",'Calc| Overheads Allocation'!F$9*T419,"Internal labour",'Calc| Overheads Allocation'!F$9*T419*'Input| Projects'!$AO419,"DNSP defined",'Calc| Overheads Allocation'!F$79*'Input| Projects'!$AW419,0),0)</f>
        <v>0</v>
      </c>
      <c r="AS419" s="172" cm="1">
        <f t="array" ref="AS419">IFERROR(--('Input| Projects'!$AT419="Yes")*_xlfn.SWITCH('Input| Overheads'!$C$50,"Direct costs",'Calc| Overheads Allocation'!G$9*U419,"Internal labour",'Calc| Overheads Allocation'!G$9*U419*'Input| Projects'!$AO419,"DNSP defined",'Calc| Overheads Allocation'!G$79*'Input| Projects'!$AW419,0),0)</f>
        <v>0</v>
      </c>
      <c r="AT419" s="172" cm="1">
        <f t="array" ref="AT419">IFERROR(--('Input| Projects'!$AT419="Yes")*_xlfn.SWITCH('Input| Overheads'!$C$50,"Direct costs",'Calc| Overheads Allocation'!H$9*V419,"Internal labour",'Calc| Overheads Allocation'!H$9*V419*'Input| Projects'!$AO419,"DNSP defined",'Calc| Overheads Allocation'!H$79*'Input| Projects'!$AW419,0),0)</f>
        <v>0</v>
      </c>
      <c r="AU419" s="172" cm="1">
        <f t="array" ref="AU419">IFERROR(--('Input| Projects'!$AT419="Yes")*_xlfn.SWITCH('Input| Overheads'!$C$50,"Direct costs",'Calc| Overheads Allocation'!I$9*W419,"Internal labour",'Calc| Overheads Allocation'!I$9*W419*'Input| Projects'!$AO419,"DNSP defined",'Calc| Overheads Allocation'!I$79*'Input| Projects'!$AW419,0),0)</f>
        <v>0</v>
      </c>
      <c r="AV419" s="175"/>
      <c r="AW419" s="172">
        <f t="shared" si="156"/>
        <v>0</v>
      </c>
      <c r="AX419" s="172">
        <f t="shared" si="157"/>
        <v>0</v>
      </c>
      <c r="AY419" s="172">
        <f t="shared" si="158"/>
        <v>0</v>
      </c>
      <c r="AZ419" s="172">
        <f t="shared" si="159"/>
        <v>0</v>
      </c>
      <c r="BA419" s="172">
        <f t="shared" si="160"/>
        <v>0</v>
      </c>
      <c r="BB419" s="172">
        <f t="shared" si="161"/>
        <v>0</v>
      </c>
      <c r="BC419" s="172">
        <f t="shared" si="162"/>
        <v>0</v>
      </c>
      <c r="BD419" s="176"/>
      <c r="BE419" s="172">
        <f t="shared" si="163"/>
        <v>0</v>
      </c>
      <c r="BF419" s="172">
        <f t="shared" si="164"/>
        <v>0</v>
      </c>
      <c r="BG419" s="172">
        <f t="shared" si="165"/>
        <v>0</v>
      </c>
      <c r="BH419" s="172">
        <f t="shared" si="166"/>
        <v>0</v>
      </c>
      <c r="BI419" s="172">
        <f t="shared" si="167"/>
        <v>0</v>
      </c>
      <c r="BJ419" s="172">
        <f t="shared" si="168"/>
        <v>0</v>
      </c>
      <c r="BK419" s="172">
        <f t="shared" si="169"/>
        <v>0</v>
      </c>
      <c r="BL419" s="176"/>
      <c r="BM419" s="172">
        <f t="shared" si="148"/>
        <v>0</v>
      </c>
      <c r="BN419" s="172">
        <f t="shared" si="149"/>
        <v>0</v>
      </c>
      <c r="BO419" s="172">
        <f t="shared" si="150"/>
        <v>0</v>
      </c>
      <c r="BP419" s="172">
        <f t="shared" si="151"/>
        <v>0</v>
      </c>
      <c r="BQ419" s="172">
        <f t="shared" si="152"/>
        <v>0</v>
      </c>
      <c r="BR419" s="172">
        <f t="shared" si="153"/>
        <v>0</v>
      </c>
      <c r="BS419" s="172">
        <f t="shared" si="154"/>
        <v>0</v>
      </c>
      <c r="BT419" s="55"/>
      <c r="BU419" s="158">
        <f>SUMIF('Input| Projects'!$BA$8:$CX$8,RIGHT(BU$9,3),'Input| Projects'!$BA419:$CX419)</f>
        <v>0</v>
      </c>
      <c r="BV419" s="158">
        <f>SUMIF('Input| Projects'!$BA$8:$CX$8,RIGHT(BV$9,3),'Input| Projects'!$BA419:$CX419)</f>
        <v>0</v>
      </c>
      <c r="BW419" s="79" t="str">
        <f t="shared" si="155"/>
        <v/>
      </c>
    </row>
    <row r="420" spans="2:75" x14ac:dyDescent="0.2">
      <c r="B420" s="123">
        <f>IFERROR('Input| Projects'!B420,"")</f>
        <v>411</v>
      </c>
      <c r="C420" s="160" t="str">
        <f>IFERROR(IF('Input| Projects'!C420="","",'Input| Projects'!C420),"")</f>
        <v/>
      </c>
      <c r="D420" s="160" t="str">
        <f>IFERROR(IF('Input| Projects'!D420="","",'Input| Projects'!D420),"")</f>
        <v/>
      </c>
      <c r="E420" s="53"/>
      <c r="F420" s="160" t="str">
        <f>IF(LEN('Input| Projects'!F420)&gt;0,'Input| Projects'!F420,"")</f>
        <v/>
      </c>
      <c r="G420" s="160" t="str">
        <f>IF(LEN('Input| Projects'!G420)&gt;0,'Input| Projects'!G420,"")</f>
        <v/>
      </c>
      <c r="H420" s="10"/>
      <c r="I420" s="194" cm="1">
        <f t="array" ref="I420">IF(LEN($F420)&gt;0,1+IFERROR(SUMPRODUCT(TRANSPOSE('Input| Projects'!$AO420:$AQ420),INDEX('Input| Escalations'!$F$27:$L$29,,MATCH(Q$9,'Input| Escalations'!$F$21:$L$21,0))),0),0)</f>
        <v>0</v>
      </c>
      <c r="J420" s="194" cm="1">
        <f t="array" ref="J420">IF(LEN($F420)&gt;0,1+IFERROR(SUMPRODUCT(TRANSPOSE('Input| Projects'!$AO420:$AQ420),INDEX('Input| Escalations'!$F$27:$L$29,,MATCH(R$9,'Input| Escalations'!$F$21:$L$21,0))),0),0)</f>
        <v>0</v>
      </c>
      <c r="K420" s="194" cm="1">
        <f t="array" ref="K420">IF(LEN($F420)&gt;0,1+IFERROR(SUMPRODUCT(TRANSPOSE('Input| Projects'!$AO420:$AQ420),INDEX('Input| Escalations'!$F$27:$L$29,,MATCH(S$9,'Input| Escalations'!$F$21:$L$21,0))),0),0)</f>
        <v>0</v>
      </c>
      <c r="L420" s="194" cm="1">
        <f t="array" ref="L420">IF(LEN($F420)&gt;0,1+IFERROR(SUMPRODUCT(TRANSPOSE('Input| Projects'!$AO420:$AQ420),INDEX('Input| Escalations'!$F$27:$L$29,,MATCH(T$9,'Input| Escalations'!$F$21:$L$21,0))),0),0)</f>
        <v>0</v>
      </c>
      <c r="M420" s="194" cm="1">
        <f t="array" ref="M420">IF(LEN($F420)&gt;0,1+IFERROR(SUMPRODUCT(TRANSPOSE('Input| Projects'!$AO420:$AQ420),INDEX('Input| Escalations'!$F$27:$L$29,,MATCH(U$9,'Input| Escalations'!$F$21:$L$21,0))),0),0)</f>
        <v>0</v>
      </c>
      <c r="N420" s="194" cm="1">
        <f t="array" ref="N420">IF(LEN($F420)&gt;0,1+IFERROR(SUMPRODUCT(TRANSPOSE('Input| Projects'!$AO420:$AQ420),INDEX('Input| Escalations'!$F$27:$L$29,,MATCH(V$9,'Input| Escalations'!$F$21:$L$21,0))),0),0)</f>
        <v>0</v>
      </c>
      <c r="O420" s="194" cm="1">
        <f t="array" ref="O420">IF(LEN($F420)&gt;0,1+IFERROR(SUMPRODUCT(TRANSPOSE('Input| Projects'!$AO420:$AQ420),INDEX('Input| Escalations'!$F$27:$L$29,,MATCH(W$9,'Input| Escalations'!$F$21:$L$21,0))),0),0)</f>
        <v>0</v>
      </c>
      <c r="P420" s="10"/>
      <c r="Q420" s="172">
        <f>IFERROR(IF(ISNUMBER(FIND("decision",'Input| Setup'!$F$6)),'Input| Projects'!Y420,'Input| Projects'!I420)*'Input| Escalations'!$I$17*I420,0)</f>
        <v>0</v>
      </c>
      <c r="R420" s="172">
        <f>IFERROR(IF(ISNUMBER(FIND("decision",'Input| Setup'!$F$6)),'Input| Projects'!Z420,'Input| Projects'!J420)*'Input| Escalations'!$I$17*J420,0)</f>
        <v>0</v>
      </c>
      <c r="S420" s="172">
        <f>IFERROR(IF(ISNUMBER(FIND("decision",'Input| Setup'!$F$6)),'Input| Projects'!AA420,'Input| Projects'!K420)*'Input| Escalations'!$I$17*K420,0)</f>
        <v>0</v>
      </c>
      <c r="T420" s="172">
        <f>IFERROR(IF(ISNUMBER(FIND("decision",'Input| Setup'!$F$6)),'Input| Projects'!AB420,'Input| Projects'!L420)*'Input| Escalations'!$I$17*L420,0)</f>
        <v>0</v>
      </c>
      <c r="U420" s="172">
        <f>IFERROR(IF(ISNUMBER(FIND("decision",'Input| Setup'!$F$6)),'Input| Projects'!AC420,'Input| Projects'!M420)*'Input| Escalations'!$I$17*M420,0)</f>
        <v>0</v>
      </c>
      <c r="V420" s="172">
        <f>IFERROR(IF(ISNUMBER(FIND("decision",'Input| Setup'!$F$6)),'Input| Projects'!AD420,'Input| Projects'!N420)*'Input| Escalations'!$I$17*N420,0)</f>
        <v>0</v>
      </c>
      <c r="W420" s="172">
        <f>IFERROR(IF(ISNUMBER(FIND("decision",'Input| Setup'!$F$6)),'Input| Projects'!AE420,'Input| Projects'!O420)*'Input| Escalations'!$I$17*O420,0)</f>
        <v>0</v>
      </c>
      <c r="X420" s="175"/>
      <c r="Y420" s="172">
        <f>IF(ISNUMBER(FIND("decision",'Input| Setup'!$F$6)),'Input| Projects'!AG420,'Input| Projects'!Q420)*I420*'Input| Escalations'!$I$17</f>
        <v>0</v>
      </c>
      <c r="Z420" s="172">
        <f>IF(ISNUMBER(FIND("decision",'Input| Setup'!$F$6)),'Input| Projects'!AH420,'Input| Projects'!R420)*J420*'Input| Escalations'!$I$17</f>
        <v>0</v>
      </c>
      <c r="AA420" s="172">
        <f>IF(ISNUMBER(FIND("decision",'Input| Setup'!$F$6)),'Input| Projects'!AI420,'Input| Projects'!S420)*K420*'Input| Escalations'!$I$17</f>
        <v>0</v>
      </c>
      <c r="AB420" s="172">
        <f>IF(ISNUMBER(FIND("decision",'Input| Setup'!$F$6)),'Input| Projects'!AJ420,'Input| Projects'!T420)*L420*'Input| Escalations'!$I$17</f>
        <v>0</v>
      </c>
      <c r="AC420" s="172">
        <f>IF(ISNUMBER(FIND("decision",'Input| Setup'!$F$6)),'Input| Projects'!AK420,'Input| Projects'!U420)*M420*'Input| Escalations'!$I$17</f>
        <v>0</v>
      </c>
      <c r="AD420" s="172">
        <f>IF(ISNUMBER(FIND("decision",'Input| Setup'!$F$6)),'Input| Projects'!AL420,'Input| Projects'!V420)*N420*'Input| Escalations'!$I$17</f>
        <v>0</v>
      </c>
      <c r="AE420" s="172">
        <f>IF(ISNUMBER(FIND("decision",'Input| Setup'!$F$6)),'Input| Projects'!AM420,'Input| Projects'!W420)*O420*'Input| Escalations'!$I$17</f>
        <v>0</v>
      </c>
      <c r="AF420" s="175"/>
      <c r="AG420" s="172" cm="1">
        <f t="array" ref="AG420">IFERROR(--('Input| Projects'!$AS420="Yes")*_xlfn.SWITCH('Input| Overheads'!$C$50,"Direct costs",'Calc| Overheads Allocation'!C$8*Q420,"Internal labour",'Calc| Overheads Allocation'!C$8*Q420*'Input| Projects'!$AO420,"DNSP defined",'Calc| Overheads Allocation'!C$78*'Input| Projects'!$AV420,0),0)</f>
        <v>0</v>
      </c>
      <c r="AH420" s="172" cm="1">
        <f t="array" ref="AH420">IFERROR(--('Input| Projects'!$AS420="Yes")*_xlfn.SWITCH('Input| Overheads'!$C$50,"Direct costs",'Calc| Overheads Allocation'!D$8*R420,"Internal labour",'Calc| Overheads Allocation'!D$8*R420*'Input| Projects'!$AO420,"DNSP defined",'Calc| Overheads Allocation'!D$78*'Input| Projects'!$AV420,0),0)</f>
        <v>0</v>
      </c>
      <c r="AI420" s="172" cm="1">
        <f t="array" ref="AI420">IFERROR(--('Input| Projects'!$AS420="Yes")*_xlfn.SWITCH('Input| Overheads'!$C$50,"Direct costs",'Calc| Overheads Allocation'!E$8*S420,"Internal labour",'Calc| Overheads Allocation'!E$8*S420*'Input| Projects'!$AO420,"DNSP defined",'Calc| Overheads Allocation'!E$78*'Input| Projects'!$AV420,0),0)</f>
        <v>0</v>
      </c>
      <c r="AJ420" s="172" cm="1">
        <f t="array" ref="AJ420">IFERROR(--('Input| Projects'!$AS420="Yes")*_xlfn.SWITCH('Input| Overheads'!$C$50,"Direct costs",'Calc| Overheads Allocation'!F$8*T420,"Internal labour",'Calc| Overheads Allocation'!F$8*T420*'Input| Projects'!$AO420,"DNSP defined",'Calc| Overheads Allocation'!F$78*'Input| Projects'!$AV420,0),0)</f>
        <v>0</v>
      </c>
      <c r="AK420" s="172" cm="1">
        <f t="array" ref="AK420">IFERROR(--('Input| Projects'!$AS420="Yes")*_xlfn.SWITCH('Input| Overheads'!$C$50,"Direct costs",'Calc| Overheads Allocation'!G$8*U420,"Internal labour",'Calc| Overheads Allocation'!G$8*U420*'Input| Projects'!$AO420,"DNSP defined",'Calc| Overheads Allocation'!G$78*'Input| Projects'!$AV420,0),0)</f>
        <v>0</v>
      </c>
      <c r="AL420" s="172" cm="1">
        <f t="array" ref="AL420">IFERROR(--('Input| Projects'!$AS420="Yes")*_xlfn.SWITCH('Input| Overheads'!$C$50,"Direct costs",'Calc| Overheads Allocation'!H$8*V420,"Internal labour",'Calc| Overheads Allocation'!H$8*V420*'Input| Projects'!$AO420,"DNSP defined",'Calc| Overheads Allocation'!H$78*'Input| Projects'!$AV420,0),0)</f>
        <v>0</v>
      </c>
      <c r="AM420" s="172" cm="1">
        <f t="array" ref="AM420">IFERROR(--('Input| Projects'!$AS420="Yes")*_xlfn.SWITCH('Input| Overheads'!$C$50,"Direct costs",'Calc| Overheads Allocation'!I$8*W420,"Internal labour",'Calc| Overheads Allocation'!I$8*W420*'Input| Projects'!$AO420,"DNSP defined",'Calc| Overheads Allocation'!I$78*'Input| Projects'!$AV420,0),0)</f>
        <v>0</v>
      </c>
      <c r="AN420" s="175"/>
      <c r="AO420" s="172" cm="1">
        <f t="array" ref="AO420">IFERROR(--('Input| Projects'!$AT420="Yes")*_xlfn.SWITCH('Input| Overheads'!$C$50,"Direct costs",'Calc| Overheads Allocation'!C$9*Q420,"Internal labour",'Calc| Overheads Allocation'!C$9*Q420*'Input| Projects'!$AO420,"DNSP defined",'Calc| Overheads Allocation'!C$79*'Input| Projects'!$AW420,0),0)</f>
        <v>0</v>
      </c>
      <c r="AP420" s="172" cm="1">
        <f t="array" ref="AP420">IFERROR(--('Input| Projects'!$AT420="Yes")*_xlfn.SWITCH('Input| Overheads'!$C$50,"Direct costs",'Calc| Overheads Allocation'!D$9*R420,"Internal labour",'Calc| Overheads Allocation'!D$9*R420*'Input| Projects'!$AO420,"DNSP defined",'Calc| Overheads Allocation'!D$79*'Input| Projects'!$AW420,0),0)</f>
        <v>0</v>
      </c>
      <c r="AQ420" s="172" cm="1">
        <f t="array" ref="AQ420">IFERROR(--('Input| Projects'!$AT420="Yes")*_xlfn.SWITCH('Input| Overheads'!$C$50,"Direct costs",'Calc| Overheads Allocation'!E$9*S420,"Internal labour",'Calc| Overheads Allocation'!E$9*S420*'Input| Projects'!$AO420,"DNSP defined",'Calc| Overheads Allocation'!E$79*'Input| Projects'!$AW420,0),0)</f>
        <v>0</v>
      </c>
      <c r="AR420" s="172" cm="1">
        <f t="array" ref="AR420">IFERROR(--('Input| Projects'!$AT420="Yes")*_xlfn.SWITCH('Input| Overheads'!$C$50,"Direct costs",'Calc| Overheads Allocation'!F$9*T420,"Internal labour",'Calc| Overheads Allocation'!F$9*T420*'Input| Projects'!$AO420,"DNSP defined",'Calc| Overheads Allocation'!F$79*'Input| Projects'!$AW420,0),0)</f>
        <v>0</v>
      </c>
      <c r="AS420" s="172" cm="1">
        <f t="array" ref="AS420">IFERROR(--('Input| Projects'!$AT420="Yes")*_xlfn.SWITCH('Input| Overheads'!$C$50,"Direct costs",'Calc| Overheads Allocation'!G$9*U420,"Internal labour",'Calc| Overheads Allocation'!G$9*U420*'Input| Projects'!$AO420,"DNSP defined",'Calc| Overheads Allocation'!G$79*'Input| Projects'!$AW420,0),0)</f>
        <v>0</v>
      </c>
      <c r="AT420" s="172" cm="1">
        <f t="array" ref="AT420">IFERROR(--('Input| Projects'!$AT420="Yes")*_xlfn.SWITCH('Input| Overheads'!$C$50,"Direct costs",'Calc| Overheads Allocation'!H$9*V420,"Internal labour",'Calc| Overheads Allocation'!H$9*V420*'Input| Projects'!$AO420,"DNSP defined",'Calc| Overheads Allocation'!H$79*'Input| Projects'!$AW420,0),0)</f>
        <v>0</v>
      </c>
      <c r="AU420" s="172" cm="1">
        <f t="array" ref="AU420">IFERROR(--('Input| Projects'!$AT420="Yes")*_xlfn.SWITCH('Input| Overheads'!$C$50,"Direct costs",'Calc| Overheads Allocation'!I$9*W420,"Internal labour",'Calc| Overheads Allocation'!I$9*W420*'Input| Projects'!$AO420,"DNSP defined",'Calc| Overheads Allocation'!I$79*'Input| Projects'!$AW420,0),0)</f>
        <v>0</v>
      </c>
      <c r="AV420" s="175"/>
      <c r="AW420" s="172">
        <f t="shared" si="156"/>
        <v>0</v>
      </c>
      <c r="AX420" s="172">
        <f t="shared" si="157"/>
        <v>0</v>
      </c>
      <c r="AY420" s="172">
        <f t="shared" si="158"/>
        <v>0</v>
      </c>
      <c r="AZ420" s="172">
        <f t="shared" si="159"/>
        <v>0</v>
      </c>
      <c r="BA420" s="172">
        <f t="shared" si="160"/>
        <v>0</v>
      </c>
      <c r="BB420" s="172">
        <f t="shared" si="161"/>
        <v>0</v>
      </c>
      <c r="BC420" s="172">
        <f t="shared" si="162"/>
        <v>0</v>
      </c>
      <c r="BD420" s="176"/>
      <c r="BE420" s="172">
        <f t="shared" si="163"/>
        <v>0</v>
      </c>
      <c r="BF420" s="172">
        <f t="shared" si="164"/>
        <v>0</v>
      </c>
      <c r="BG420" s="172">
        <f t="shared" si="165"/>
        <v>0</v>
      </c>
      <c r="BH420" s="172">
        <f t="shared" si="166"/>
        <v>0</v>
      </c>
      <c r="BI420" s="172">
        <f t="shared" si="167"/>
        <v>0</v>
      </c>
      <c r="BJ420" s="172">
        <f t="shared" si="168"/>
        <v>0</v>
      </c>
      <c r="BK420" s="172">
        <f t="shared" si="169"/>
        <v>0</v>
      </c>
      <c r="BL420" s="176"/>
      <c r="BM420" s="172">
        <f t="shared" si="148"/>
        <v>0</v>
      </c>
      <c r="BN420" s="172">
        <f t="shared" si="149"/>
        <v>0</v>
      </c>
      <c r="BO420" s="172">
        <f t="shared" si="150"/>
        <v>0</v>
      </c>
      <c r="BP420" s="172">
        <f t="shared" si="151"/>
        <v>0</v>
      </c>
      <c r="BQ420" s="172">
        <f t="shared" si="152"/>
        <v>0</v>
      </c>
      <c r="BR420" s="172">
        <f t="shared" si="153"/>
        <v>0</v>
      </c>
      <c r="BS420" s="172">
        <f t="shared" si="154"/>
        <v>0</v>
      </c>
      <c r="BT420" s="55"/>
      <c r="BU420" s="158">
        <f>SUMIF('Input| Projects'!$BA$8:$CX$8,RIGHT(BU$9,3),'Input| Projects'!$BA420:$CX420)</f>
        <v>0</v>
      </c>
      <c r="BV420" s="158">
        <f>SUMIF('Input| Projects'!$BA$8:$CX$8,RIGHT(BV$9,3),'Input| Projects'!$BA420:$CX420)</f>
        <v>0</v>
      </c>
      <c r="BW420" s="79" t="str">
        <f t="shared" si="155"/>
        <v/>
      </c>
    </row>
    <row r="421" spans="2:75" x14ac:dyDescent="0.2">
      <c r="B421" s="123">
        <f>IFERROR('Input| Projects'!B421,"")</f>
        <v>412</v>
      </c>
      <c r="C421" s="160" t="str">
        <f>IFERROR(IF('Input| Projects'!C421="","",'Input| Projects'!C421),"")</f>
        <v/>
      </c>
      <c r="D421" s="160" t="str">
        <f>IFERROR(IF('Input| Projects'!D421="","",'Input| Projects'!D421),"")</f>
        <v/>
      </c>
      <c r="E421" s="53"/>
      <c r="F421" s="160" t="str">
        <f>IF(LEN('Input| Projects'!F421)&gt;0,'Input| Projects'!F421,"")</f>
        <v/>
      </c>
      <c r="G421" s="160" t="str">
        <f>IF(LEN('Input| Projects'!G421)&gt;0,'Input| Projects'!G421,"")</f>
        <v/>
      </c>
      <c r="H421" s="10"/>
      <c r="I421" s="194" cm="1">
        <f t="array" ref="I421">IF(LEN($F421)&gt;0,1+IFERROR(SUMPRODUCT(TRANSPOSE('Input| Projects'!$AO421:$AQ421),INDEX('Input| Escalations'!$F$27:$L$29,,MATCH(Q$9,'Input| Escalations'!$F$21:$L$21,0))),0),0)</f>
        <v>0</v>
      </c>
      <c r="J421" s="194" cm="1">
        <f t="array" ref="J421">IF(LEN($F421)&gt;0,1+IFERROR(SUMPRODUCT(TRANSPOSE('Input| Projects'!$AO421:$AQ421),INDEX('Input| Escalations'!$F$27:$L$29,,MATCH(R$9,'Input| Escalations'!$F$21:$L$21,0))),0),0)</f>
        <v>0</v>
      </c>
      <c r="K421" s="194" cm="1">
        <f t="array" ref="K421">IF(LEN($F421)&gt;0,1+IFERROR(SUMPRODUCT(TRANSPOSE('Input| Projects'!$AO421:$AQ421),INDEX('Input| Escalations'!$F$27:$L$29,,MATCH(S$9,'Input| Escalations'!$F$21:$L$21,0))),0),0)</f>
        <v>0</v>
      </c>
      <c r="L421" s="194" cm="1">
        <f t="array" ref="L421">IF(LEN($F421)&gt;0,1+IFERROR(SUMPRODUCT(TRANSPOSE('Input| Projects'!$AO421:$AQ421),INDEX('Input| Escalations'!$F$27:$L$29,,MATCH(T$9,'Input| Escalations'!$F$21:$L$21,0))),0),0)</f>
        <v>0</v>
      </c>
      <c r="M421" s="194" cm="1">
        <f t="array" ref="M421">IF(LEN($F421)&gt;0,1+IFERROR(SUMPRODUCT(TRANSPOSE('Input| Projects'!$AO421:$AQ421),INDEX('Input| Escalations'!$F$27:$L$29,,MATCH(U$9,'Input| Escalations'!$F$21:$L$21,0))),0),0)</f>
        <v>0</v>
      </c>
      <c r="N421" s="194" cm="1">
        <f t="array" ref="N421">IF(LEN($F421)&gt;0,1+IFERROR(SUMPRODUCT(TRANSPOSE('Input| Projects'!$AO421:$AQ421),INDEX('Input| Escalations'!$F$27:$L$29,,MATCH(V$9,'Input| Escalations'!$F$21:$L$21,0))),0),0)</f>
        <v>0</v>
      </c>
      <c r="O421" s="194" cm="1">
        <f t="array" ref="O421">IF(LEN($F421)&gt;0,1+IFERROR(SUMPRODUCT(TRANSPOSE('Input| Projects'!$AO421:$AQ421),INDEX('Input| Escalations'!$F$27:$L$29,,MATCH(W$9,'Input| Escalations'!$F$21:$L$21,0))),0),0)</f>
        <v>0</v>
      </c>
      <c r="P421" s="10"/>
      <c r="Q421" s="172">
        <f>IFERROR(IF(ISNUMBER(FIND("decision",'Input| Setup'!$F$6)),'Input| Projects'!Y421,'Input| Projects'!I421)*'Input| Escalations'!$I$17*I421,0)</f>
        <v>0</v>
      </c>
      <c r="R421" s="172">
        <f>IFERROR(IF(ISNUMBER(FIND("decision",'Input| Setup'!$F$6)),'Input| Projects'!Z421,'Input| Projects'!J421)*'Input| Escalations'!$I$17*J421,0)</f>
        <v>0</v>
      </c>
      <c r="S421" s="172">
        <f>IFERROR(IF(ISNUMBER(FIND("decision",'Input| Setup'!$F$6)),'Input| Projects'!AA421,'Input| Projects'!K421)*'Input| Escalations'!$I$17*K421,0)</f>
        <v>0</v>
      </c>
      <c r="T421" s="172">
        <f>IFERROR(IF(ISNUMBER(FIND("decision",'Input| Setup'!$F$6)),'Input| Projects'!AB421,'Input| Projects'!L421)*'Input| Escalations'!$I$17*L421,0)</f>
        <v>0</v>
      </c>
      <c r="U421" s="172">
        <f>IFERROR(IF(ISNUMBER(FIND("decision",'Input| Setup'!$F$6)),'Input| Projects'!AC421,'Input| Projects'!M421)*'Input| Escalations'!$I$17*M421,0)</f>
        <v>0</v>
      </c>
      <c r="V421" s="172">
        <f>IFERROR(IF(ISNUMBER(FIND("decision",'Input| Setup'!$F$6)),'Input| Projects'!AD421,'Input| Projects'!N421)*'Input| Escalations'!$I$17*N421,0)</f>
        <v>0</v>
      </c>
      <c r="W421" s="172">
        <f>IFERROR(IF(ISNUMBER(FIND("decision",'Input| Setup'!$F$6)),'Input| Projects'!AE421,'Input| Projects'!O421)*'Input| Escalations'!$I$17*O421,0)</f>
        <v>0</v>
      </c>
      <c r="X421" s="175"/>
      <c r="Y421" s="172">
        <f>IF(ISNUMBER(FIND("decision",'Input| Setup'!$F$6)),'Input| Projects'!AG421,'Input| Projects'!Q421)*I421*'Input| Escalations'!$I$17</f>
        <v>0</v>
      </c>
      <c r="Z421" s="172">
        <f>IF(ISNUMBER(FIND("decision",'Input| Setup'!$F$6)),'Input| Projects'!AH421,'Input| Projects'!R421)*J421*'Input| Escalations'!$I$17</f>
        <v>0</v>
      </c>
      <c r="AA421" s="172">
        <f>IF(ISNUMBER(FIND("decision",'Input| Setup'!$F$6)),'Input| Projects'!AI421,'Input| Projects'!S421)*K421*'Input| Escalations'!$I$17</f>
        <v>0</v>
      </c>
      <c r="AB421" s="172">
        <f>IF(ISNUMBER(FIND("decision",'Input| Setup'!$F$6)),'Input| Projects'!AJ421,'Input| Projects'!T421)*L421*'Input| Escalations'!$I$17</f>
        <v>0</v>
      </c>
      <c r="AC421" s="172">
        <f>IF(ISNUMBER(FIND("decision",'Input| Setup'!$F$6)),'Input| Projects'!AK421,'Input| Projects'!U421)*M421*'Input| Escalations'!$I$17</f>
        <v>0</v>
      </c>
      <c r="AD421" s="172">
        <f>IF(ISNUMBER(FIND("decision",'Input| Setup'!$F$6)),'Input| Projects'!AL421,'Input| Projects'!V421)*N421*'Input| Escalations'!$I$17</f>
        <v>0</v>
      </c>
      <c r="AE421" s="172">
        <f>IF(ISNUMBER(FIND("decision",'Input| Setup'!$F$6)),'Input| Projects'!AM421,'Input| Projects'!W421)*O421*'Input| Escalations'!$I$17</f>
        <v>0</v>
      </c>
      <c r="AF421" s="175"/>
      <c r="AG421" s="172" cm="1">
        <f t="array" ref="AG421">IFERROR(--('Input| Projects'!$AS421="Yes")*_xlfn.SWITCH('Input| Overheads'!$C$50,"Direct costs",'Calc| Overheads Allocation'!C$8*Q421,"Internal labour",'Calc| Overheads Allocation'!C$8*Q421*'Input| Projects'!$AO421,"DNSP defined",'Calc| Overheads Allocation'!C$78*'Input| Projects'!$AV421,0),0)</f>
        <v>0</v>
      </c>
      <c r="AH421" s="172" cm="1">
        <f t="array" ref="AH421">IFERROR(--('Input| Projects'!$AS421="Yes")*_xlfn.SWITCH('Input| Overheads'!$C$50,"Direct costs",'Calc| Overheads Allocation'!D$8*R421,"Internal labour",'Calc| Overheads Allocation'!D$8*R421*'Input| Projects'!$AO421,"DNSP defined",'Calc| Overheads Allocation'!D$78*'Input| Projects'!$AV421,0),0)</f>
        <v>0</v>
      </c>
      <c r="AI421" s="172" cm="1">
        <f t="array" ref="AI421">IFERROR(--('Input| Projects'!$AS421="Yes")*_xlfn.SWITCH('Input| Overheads'!$C$50,"Direct costs",'Calc| Overheads Allocation'!E$8*S421,"Internal labour",'Calc| Overheads Allocation'!E$8*S421*'Input| Projects'!$AO421,"DNSP defined",'Calc| Overheads Allocation'!E$78*'Input| Projects'!$AV421,0),0)</f>
        <v>0</v>
      </c>
      <c r="AJ421" s="172" cm="1">
        <f t="array" ref="AJ421">IFERROR(--('Input| Projects'!$AS421="Yes")*_xlfn.SWITCH('Input| Overheads'!$C$50,"Direct costs",'Calc| Overheads Allocation'!F$8*T421,"Internal labour",'Calc| Overheads Allocation'!F$8*T421*'Input| Projects'!$AO421,"DNSP defined",'Calc| Overheads Allocation'!F$78*'Input| Projects'!$AV421,0),0)</f>
        <v>0</v>
      </c>
      <c r="AK421" s="172" cm="1">
        <f t="array" ref="AK421">IFERROR(--('Input| Projects'!$AS421="Yes")*_xlfn.SWITCH('Input| Overheads'!$C$50,"Direct costs",'Calc| Overheads Allocation'!G$8*U421,"Internal labour",'Calc| Overheads Allocation'!G$8*U421*'Input| Projects'!$AO421,"DNSP defined",'Calc| Overheads Allocation'!G$78*'Input| Projects'!$AV421,0),0)</f>
        <v>0</v>
      </c>
      <c r="AL421" s="172" cm="1">
        <f t="array" ref="AL421">IFERROR(--('Input| Projects'!$AS421="Yes")*_xlfn.SWITCH('Input| Overheads'!$C$50,"Direct costs",'Calc| Overheads Allocation'!H$8*V421,"Internal labour",'Calc| Overheads Allocation'!H$8*V421*'Input| Projects'!$AO421,"DNSP defined",'Calc| Overheads Allocation'!H$78*'Input| Projects'!$AV421,0),0)</f>
        <v>0</v>
      </c>
      <c r="AM421" s="172" cm="1">
        <f t="array" ref="AM421">IFERROR(--('Input| Projects'!$AS421="Yes")*_xlfn.SWITCH('Input| Overheads'!$C$50,"Direct costs",'Calc| Overheads Allocation'!I$8*W421,"Internal labour",'Calc| Overheads Allocation'!I$8*W421*'Input| Projects'!$AO421,"DNSP defined",'Calc| Overheads Allocation'!I$78*'Input| Projects'!$AV421,0),0)</f>
        <v>0</v>
      </c>
      <c r="AN421" s="175"/>
      <c r="AO421" s="172" cm="1">
        <f t="array" ref="AO421">IFERROR(--('Input| Projects'!$AT421="Yes")*_xlfn.SWITCH('Input| Overheads'!$C$50,"Direct costs",'Calc| Overheads Allocation'!C$9*Q421,"Internal labour",'Calc| Overheads Allocation'!C$9*Q421*'Input| Projects'!$AO421,"DNSP defined",'Calc| Overheads Allocation'!C$79*'Input| Projects'!$AW421,0),0)</f>
        <v>0</v>
      </c>
      <c r="AP421" s="172" cm="1">
        <f t="array" ref="AP421">IFERROR(--('Input| Projects'!$AT421="Yes")*_xlfn.SWITCH('Input| Overheads'!$C$50,"Direct costs",'Calc| Overheads Allocation'!D$9*R421,"Internal labour",'Calc| Overheads Allocation'!D$9*R421*'Input| Projects'!$AO421,"DNSP defined",'Calc| Overheads Allocation'!D$79*'Input| Projects'!$AW421,0),0)</f>
        <v>0</v>
      </c>
      <c r="AQ421" s="172" cm="1">
        <f t="array" ref="AQ421">IFERROR(--('Input| Projects'!$AT421="Yes")*_xlfn.SWITCH('Input| Overheads'!$C$50,"Direct costs",'Calc| Overheads Allocation'!E$9*S421,"Internal labour",'Calc| Overheads Allocation'!E$9*S421*'Input| Projects'!$AO421,"DNSP defined",'Calc| Overheads Allocation'!E$79*'Input| Projects'!$AW421,0),0)</f>
        <v>0</v>
      </c>
      <c r="AR421" s="172" cm="1">
        <f t="array" ref="AR421">IFERROR(--('Input| Projects'!$AT421="Yes")*_xlfn.SWITCH('Input| Overheads'!$C$50,"Direct costs",'Calc| Overheads Allocation'!F$9*T421,"Internal labour",'Calc| Overheads Allocation'!F$9*T421*'Input| Projects'!$AO421,"DNSP defined",'Calc| Overheads Allocation'!F$79*'Input| Projects'!$AW421,0),0)</f>
        <v>0</v>
      </c>
      <c r="AS421" s="172" cm="1">
        <f t="array" ref="AS421">IFERROR(--('Input| Projects'!$AT421="Yes")*_xlfn.SWITCH('Input| Overheads'!$C$50,"Direct costs",'Calc| Overheads Allocation'!G$9*U421,"Internal labour",'Calc| Overheads Allocation'!G$9*U421*'Input| Projects'!$AO421,"DNSP defined",'Calc| Overheads Allocation'!G$79*'Input| Projects'!$AW421,0),0)</f>
        <v>0</v>
      </c>
      <c r="AT421" s="172" cm="1">
        <f t="array" ref="AT421">IFERROR(--('Input| Projects'!$AT421="Yes")*_xlfn.SWITCH('Input| Overheads'!$C$50,"Direct costs",'Calc| Overheads Allocation'!H$9*V421,"Internal labour",'Calc| Overheads Allocation'!H$9*V421*'Input| Projects'!$AO421,"DNSP defined",'Calc| Overheads Allocation'!H$79*'Input| Projects'!$AW421,0),0)</f>
        <v>0</v>
      </c>
      <c r="AU421" s="172" cm="1">
        <f t="array" ref="AU421">IFERROR(--('Input| Projects'!$AT421="Yes")*_xlfn.SWITCH('Input| Overheads'!$C$50,"Direct costs",'Calc| Overheads Allocation'!I$9*W421,"Internal labour",'Calc| Overheads Allocation'!I$9*W421*'Input| Projects'!$AO421,"DNSP defined",'Calc| Overheads Allocation'!I$79*'Input| Projects'!$AW421,0),0)</f>
        <v>0</v>
      </c>
      <c r="AV421" s="175"/>
      <c r="AW421" s="172">
        <f t="shared" si="156"/>
        <v>0</v>
      </c>
      <c r="AX421" s="172">
        <f t="shared" si="157"/>
        <v>0</v>
      </c>
      <c r="AY421" s="172">
        <f t="shared" si="158"/>
        <v>0</v>
      </c>
      <c r="AZ421" s="172">
        <f t="shared" si="159"/>
        <v>0</v>
      </c>
      <c r="BA421" s="172">
        <f t="shared" si="160"/>
        <v>0</v>
      </c>
      <c r="BB421" s="172">
        <f t="shared" si="161"/>
        <v>0</v>
      </c>
      <c r="BC421" s="172">
        <f t="shared" si="162"/>
        <v>0</v>
      </c>
      <c r="BD421" s="176"/>
      <c r="BE421" s="172">
        <f t="shared" si="163"/>
        <v>0</v>
      </c>
      <c r="BF421" s="172">
        <f t="shared" si="164"/>
        <v>0</v>
      </c>
      <c r="BG421" s="172">
        <f t="shared" si="165"/>
        <v>0</v>
      </c>
      <c r="BH421" s="172">
        <f t="shared" si="166"/>
        <v>0</v>
      </c>
      <c r="BI421" s="172">
        <f t="shared" si="167"/>
        <v>0</v>
      </c>
      <c r="BJ421" s="172">
        <f t="shared" si="168"/>
        <v>0</v>
      </c>
      <c r="BK421" s="172">
        <f t="shared" si="169"/>
        <v>0</v>
      </c>
      <c r="BL421" s="176"/>
      <c r="BM421" s="172">
        <f t="shared" si="148"/>
        <v>0</v>
      </c>
      <c r="BN421" s="172">
        <f t="shared" si="149"/>
        <v>0</v>
      </c>
      <c r="BO421" s="172">
        <f t="shared" si="150"/>
        <v>0</v>
      </c>
      <c r="BP421" s="172">
        <f t="shared" si="151"/>
        <v>0</v>
      </c>
      <c r="BQ421" s="172">
        <f t="shared" si="152"/>
        <v>0</v>
      </c>
      <c r="BR421" s="172">
        <f t="shared" si="153"/>
        <v>0</v>
      </c>
      <c r="BS421" s="172">
        <f t="shared" si="154"/>
        <v>0</v>
      </c>
      <c r="BT421" s="55"/>
      <c r="BU421" s="158">
        <f>SUMIF('Input| Projects'!$BA$8:$CX$8,RIGHT(BU$9,3),'Input| Projects'!$BA421:$CX421)</f>
        <v>0</v>
      </c>
      <c r="BV421" s="158">
        <f>SUMIF('Input| Projects'!$BA$8:$CX$8,RIGHT(BV$9,3),'Input| Projects'!$BA421:$CX421)</f>
        <v>0</v>
      </c>
      <c r="BW421" s="79" t="str">
        <f t="shared" si="155"/>
        <v/>
      </c>
    </row>
    <row r="422" spans="2:75" x14ac:dyDescent="0.2">
      <c r="B422" s="123">
        <f>IFERROR('Input| Projects'!B422,"")</f>
        <v>413</v>
      </c>
      <c r="C422" s="160" t="str">
        <f>IFERROR(IF('Input| Projects'!C422="","",'Input| Projects'!C422),"")</f>
        <v/>
      </c>
      <c r="D422" s="160" t="str">
        <f>IFERROR(IF('Input| Projects'!D422="","",'Input| Projects'!D422),"")</f>
        <v/>
      </c>
      <c r="E422" s="53"/>
      <c r="F422" s="160" t="str">
        <f>IF(LEN('Input| Projects'!F422)&gt;0,'Input| Projects'!F422,"")</f>
        <v/>
      </c>
      <c r="G422" s="160" t="str">
        <f>IF(LEN('Input| Projects'!G422)&gt;0,'Input| Projects'!G422,"")</f>
        <v/>
      </c>
      <c r="H422" s="10"/>
      <c r="I422" s="194" cm="1">
        <f t="array" ref="I422">IF(LEN($F422)&gt;0,1+IFERROR(SUMPRODUCT(TRANSPOSE('Input| Projects'!$AO422:$AQ422),INDEX('Input| Escalations'!$F$27:$L$29,,MATCH(Q$9,'Input| Escalations'!$F$21:$L$21,0))),0),0)</f>
        <v>0</v>
      </c>
      <c r="J422" s="194" cm="1">
        <f t="array" ref="J422">IF(LEN($F422)&gt;0,1+IFERROR(SUMPRODUCT(TRANSPOSE('Input| Projects'!$AO422:$AQ422),INDEX('Input| Escalations'!$F$27:$L$29,,MATCH(R$9,'Input| Escalations'!$F$21:$L$21,0))),0),0)</f>
        <v>0</v>
      </c>
      <c r="K422" s="194" cm="1">
        <f t="array" ref="K422">IF(LEN($F422)&gt;0,1+IFERROR(SUMPRODUCT(TRANSPOSE('Input| Projects'!$AO422:$AQ422),INDEX('Input| Escalations'!$F$27:$L$29,,MATCH(S$9,'Input| Escalations'!$F$21:$L$21,0))),0),0)</f>
        <v>0</v>
      </c>
      <c r="L422" s="194" cm="1">
        <f t="array" ref="L422">IF(LEN($F422)&gt;0,1+IFERROR(SUMPRODUCT(TRANSPOSE('Input| Projects'!$AO422:$AQ422),INDEX('Input| Escalations'!$F$27:$L$29,,MATCH(T$9,'Input| Escalations'!$F$21:$L$21,0))),0),0)</f>
        <v>0</v>
      </c>
      <c r="M422" s="194" cm="1">
        <f t="array" ref="M422">IF(LEN($F422)&gt;0,1+IFERROR(SUMPRODUCT(TRANSPOSE('Input| Projects'!$AO422:$AQ422),INDEX('Input| Escalations'!$F$27:$L$29,,MATCH(U$9,'Input| Escalations'!$F$21:$L$21,0))),0),0)</f>
        <v>0</v>
      </c>
      <c r="N422" s="194" cm="1">
        <f t="array" ref="N422">IF(LEN($F422)&gt;0,1+IFERROR(SUMPRODUCT(TRANSPOSE('Input| Projects'!$AO422:$AQ422),INDEX('Input| Escalations'!$F$27:$L$29,,MATCH(V$9,'Input| Escalations'!$F$21:$L$21,0))),0),0)</f>
        <v>0</v>
      </c>
      <c r="O422" s="194" cm="1">
        <f t="array" ref="O422">IF(LEN($F422)&gt;0,1+IFERROR(SUMPRODUCT(TRANSPOSE('Input| Projects'!$AO422:$AQ422),INDEX('Input| Escalations'!$F$27:$L$29,,MATCH(W$9,'Input| Escalations'!$F$21:$L$21,0))),0),0)</f>
        <v>0</v>
      </c>
      <c r="P422" s="10"/>
      <c r="Q422" s="172">
        <f>IFERROR(IF(ISNUMBER(FIND("decision",'Input| Setup'!$F$6)),'Input| Projects'!Y422,'Input| Projects'!I422)*'Input| Escalations'!$I$17*I422,0)</f>
        <v>0</v>
      </c>
      <c r="R422" s="172">
        <f>IFERROR(IF(ISNUMBER(FIND("decision",'Input| Setup'!$F$6)),'Input| Projects'!Z422,'Input| Projects'!J422)*'Input| Escalations'!$I$17*J422,0)</f>
        <v>0</v>
      </c>
      <c r="S422" s="172">
        <f>IFERROR(IF(ISNUMBER(FIND("decision",'Input| Setup'!$F$6)),'Input| Projects'!AA422,'Input| Projects'!K422)*'Input| Escalations'!$I$17*K422,0)</f>
        <v>0</v>
      </c>
      <c r="T422" s="172">
        <f>IFERROR(IF(ISNUMBER(FIND("decision",'Input| Setup'!$F$6)),'Input| Projects'!AB422,'Input| Projects'!L422)*'Input| Escalations'!$I$17*L422,0)</f>
        <v>0</v>
      </c>
      <c r="U422" s="172">
        <f>IFERROR(IF(ISNUMBER(FIND("decision",'Input| Setup'!$F$6)),'Input| Projects'!AC422,'Input| Projects'!M422)*'Input| Escalations'!$I$17*M422,0)</f>
        <v>0</v>
      </c>
      <c r="V422" s="172">
        <f>IFERROR(IF(ISNUMBER(FIND("decision",'Input| Setup'!$F$6)),'Input| Projects'!AD422,'Input| Projects'!N422)*'Input| Escalations'!$I$17*N422,0)</f>
        <v>0</v>
      </c>
      <c r="W422" s="172">
        <f>IFERROR(IF(ISNUMBER(FIND("decision",'Input| Setup'!$F$6)),'Input| Projects'!AE422,'Input| Projects'!O422)*'Input| Escalations'!$I$17*O422,0)</f>
        <v>0</v>
      </c>
      <c r="X422" s="175"/>
      <c r="Y422" s="172">
        <f>IF(ISNUMBER(FIND("decision",'Input| Setup'!$F$6)),'Input| Projects'!AG422,'Input| Projects'!Q422)*I422*'Input| Escalations'!$I$17</f>
        <v>0</v>
      </c>
      <c r="Z422" s="172">
        <f>IF(ISNUMBER(FIND("decision",'Input| Setup'!$F$6)),'Input| Projects'!AH422,'Input| Projects'!R422)*J422*'Input| Escalations'!$I$17</f>
        <v>0</v>
      </c>
      <c r="AA422" s="172">
        <f>IF(ISNUMBER(FIND("decision",'Input| Setup'!$F$6)),'Input| Projects'!AI422,'Input| Projects'!S422)*K422*'Input| Escalations'!$I$17</f>
        <v>0</v>
      </c>
      <c r="AB422" s="172">
        <f>IF(ISNUMBER(FIND("decision",'Input| Setup'!$F$6)),'Input| Projects'!AJ422,'Input| Projects'!T422)*L422*'Input| Escalations'!$I$17</f>
        <v>0</v>
      </c>
      <c r="AC422" s="172">
        <f>IF(ISNUMBER(FIND("decision",'Input| Setup'!$F$6)),'Input| Projects'!AK422,'Input| Projects'!U422)*M422*'Input| Escalations'!$I$17</f>
        <v>0</v>
      </c>
      <c r="AD422" s="172">
        <f>IF(ISNUMBER(FIND("decision",'Input| Setup'!$F$6)),'Input| Projects'!AL422,'Input| Projects'!V422)*N422*'Input| Escalations'!$I$17</f>
        <v>0</v>
      </c>
      <c r="AE422" s="172">
        <f>IF(ISNUMBER(FIND("decision",'Input| Setup'!$F$6)),'Input| Projects'!AM422,'Input| Projects'!W422)*O422*'Input| Escalations'!$I$17</f>
        <v>0</v>
      </c>
      <c r="AF422" s="175"/>
      <c r="AG422" s="172" cm="1">
        <f t="array" ref="AG422">IFERROR(--('Input| Projects'!$AS422="Yes")*_xlfn.SWITCH('Input| Overheads'!$C$50,"Direct costs",'Calc| Overheads Allocation'!C$8*Q422,"Internal labour",'Calc| Overheads Allocation'!C$8*Q422*'Input| Projects'!$AO422,"DNSP defined",'Calc| Overheads Allocation'!C$78*'Input| Projects'!$AV422,0),0)</f>
        <v>0</v>
      </c>
      <c r="AH422" s="172" cm="1">
        <f t="array" ref="AH422">IFERROR(--('Input| Projects'!$AS422="Yes")*_xlfn.SWITCH('Input| Overheads'!$C$50,"Direct costs",'Calc| Overheads Allocation'!D$8*R422,"Internal labour",'Calc| Overheads Allocation'!D$8*R422*'Input| Projects'!$AO422,"DNSP defined",'Calc| Overheads Allocation'!D$78*'Input| Projects'!$AV422,0),0)</f>
        <v>0</v>
      </c>
      <c r="AI422" s="172" cm="1">
        <f t="array" ref="AI422">IFERROR(--('Input| Projects'!$AS422="Yes")*_xlfn.SWITCH('Input| Overheads'!$C$50,"Direct costs",'Calc| Overheads Allocation'!E$8*S422,"Internal labour",'Calc| Overheads Allocation'!E$8*S422*'Input| Projects'!$AO422,"DNSP defined",'Calc| Overheads Allocation'!E$78*'Input| Projects'!$AV422,0),0)</f>
        <v>0</v>
      </c>
      <c r="AJ422" s="172" cm="1">
        <f t="array" ref="AJ422">IFERROR(--('Input| Projects'!$AS422="Yes")*_xlfn.SWITCH('Input| Overheads'!$C$50,"Direct costs",'Calc| Overheads Allocation'!F$8*T422,"Internal labour",'Calc| Overheads Allocation'!F$8*T422*'Input| Projects'!$AO422,"DNSP defined",'Calc| Overheads Allocation'!F$78*'Input| Projects'!$AV422,0),0)</f>
        <v>0</v>
      </c>
      <c r="AK422" s="172" cm="1">
        <f t="array" ref="AK422">IFERROR(--('Input| Projects'!$AS422="Yes")*_xlfn.SWITCH('Input| Overheads'!$C$50,"Direct costs",'Calc| Overheads Allocation'!G$8*U422,"Internal labour",'Calc| Overheads Allocation'!G$8*U422*'Input| Projects'!$AO422,"DNSP defined",'Calc| Overheads Allocation'!G$78*'Input| Projects'!$AV422,0),0)</f>
        <v>0</v>
      </c>
      <c r="AL422" s="172" cm="1">
        <f t="array" ref="AL422">IFERROR(--('Input| Projects'!$AS422="Yes")*_xlfn.SWITCH('Input| Overheads'!$C$50,"Direct costs",'Calc| Overheads Allocation'!H$8*V422,"Internal labour",'Calc| Overheads Allocation'!H$8*V422*'Input| Projects'!$AO422,"DNSP defined",'Calc| Overheads Allocation'!H$78*'Input| Projects'!$AV422,0),0)</f>
        <v>0</v>
      </c>
      <c r="AM422" s="172" cm="1">
        <f t="array" ref="AM422">IFERROR(--('Input| Projects'!$AS422="Yes")*_xlfn.SWITCH('Input| Overheads'!$C$50,"Direct costs",'Calc| Overheads Allocation'!I$8*W422,"Internal labour",'Calc| Overheads Allocation'!I$8*W422*'Input| Projects'!$AO422,"DNSP defined",'Calc| Overheads Allocation'!I$78*'Input| Projects'!$AV422,0),0)</f>
        <v>0</v>
      </c>
      <c r="AN422" s="175"/>
      <c r="AO422" s="172" cm="1">
        <f t="array" ref="AO422">IFERROR(--('Input| Projects'!$AT422="Yes")*_xlfn.SWITCH('Input| Overheads'!$C$50,"Direct costs",'Calc| Overheads Allocation'!C$9*Q422,"Internal labour",'Calc| Overheads Allocation'!C$9*Q422*'Input| Projects'!$AO422,"DNSP defined",'Calc| Overheads Allocation'!C$79*'Input| Projects'!$AW422,0),0)</f>
        <v>0</v>
      </c>
      <c r="AP422" s="172" cm="1">
        <f t="array" ref="AP422">IFERROR(--('Input| Projects'!$AT422="Yes")*_xlfn.SWITCH('Input| Overheads'!$C$50,"Direct costs",'Calc| Overheads Allocation'!D$9*R422,"Internal labour",'Calc| Overheads Allocation'!D$9*R422*'Input| Projects'!$AO422,"DNSP defined",'Calc| Overheads Allocation'!D$79*'Input| Projects'!$AW422,0),0)</f>
        <v>0</v>
      </c>
      <c r="AQ422" s="172" cm="1">
        <f t="array" ref="AQ422">IFERROR(--('Input| Projects'!$AT422="Yes")*_xlfn.SWITCH('Input| Overheads'!$C$50,"Direct costs",'Calc| Overheads Allocation'!E$9*S422,"Internal labour",'Calc| Overheads Allocation'!E$9*S422*'Input| Projects'!$AO422,"DNSP defined",'Calc| Overheads Allocation'!E$79*'Input| Projects'!$AW422,0),0)</f>
        <v>0</v>
      </c>
      <c r="AR422" s="172" cm="1">
        <f t="array" ref="AR422">IFERROR(--('Input| Projects'!$AT422="Yes")*_xlfn.SWITCH('Input| Overheads'!$C$50,"Direct costs",'Calc| Overheads Allocation'!F$9*T422,"Internal labour",'Calc| Overheads Allocation'!F$9*T422*'Input| Projects'!$AO422,"DNSP defined",'Calc| Overheads Allocation'!F$79*'Input| Projects'!$AW422,0),0)</f>
        <v>0</v>
      </c>
      <c r="AS422" s="172" cm="1">
        <f t="array" ref="AS422">IFERROR(--('Input| Projects'!$AT422="Yes")*_xlfn.SWITCH('Input| Overheads'!$C$50,"Direct costs",'Calc| Overheads Allocation'!G$9*U422,"Internal labour",'Calc| Overheads Allocation'!G$9*U422*'Input| Projects'!$AO422,"DNSP defined",'Calc| Overheads Allocation'!G$79*'Input| Projects'!$AW422,0),0)</f>
        <v>0</v>
      </c>
      <c r="AT422" s="172" cm="1">
        <f t="array" ref="AT422">IFERROR(--('Input| Projects'!$AT422="Yes")*_xlfn.SWITCH('Input| Overheads'!$C$50,"Direct costs",'Calc| Overheads Allocation'!H$9*V422,"Internal labour",'Calc| Overheads Allocation'!H$9*V422*'Input| Projects'!$AO422,"DNSP defined",'Calc| Overheads Allocation'!H$79*'Input| Projects'!$AW422,0),0)</f>
        <v>0</v>
      </c>
      <c r="AU422" s="172" cm="1">
        <f t="array" ref="AU422">IFERROR(--('Input| Projects'!$AT422="Yes")*_xlfn.SWITCH('Input| Overheads'!$C$50,"Direct costs",'Calc| Overheads Allocation'!I$9*W422,"Internal labour",'Calc| Overheads Allocation'!I$9*W422*'Input| Projects'!$AO422,"DNSP defined",'Calc| Overheads Allocation'!I$79*'Input| Projects'!$AW422,0),0)</f>
        <v>0</v>
      </c>
      <c r="AV422" s="175"/>
      <c r="AW422" s="172">
        <f t="shared" si="156"/>
        <v>0</v>
      </c>
      <c r="AX422" s="172">
        <f t="shared" si="157"/>
        <v>0</v>
      </c>
      <c r="AY422" s="172">
        <f t="shared" si="158"/>
        <v>0</v>
      </c>
      <c r="AZ422" s="172">
        <f t="shared" si="159"/>
        <v>0</v>
      </c>
      <c r="BA422" s="172">
        <f t="shared" si="160"/>
        <v>0</v>
      </c>
      <c r="BB422" s="172">
        <f t="shared" si="161"/>
        <v>0</v>
      </c>
      <c r="BC422" s="172">
        <f t="shared" si="162"/>
        <v>0</v>
      </c>
      <c r="BD422" s="176"/>
      <c r="BE422" s="172">
        <f t="shared" si="163"/>
        <v>0</v>
      </c>
      <c r="BF422" s="172">
        <f t="shared" si="164"/>
        <v>0</v>
      </c>
      <c r="BG422" s="172">
        <f t="shared" si="165"/>
        <v>0</v>
      </c>
      <c r="BH422" s="172">
        <f t="shared" si="166"/>
        <v>0</v>
      </c>
      <c r="BI422" s="172">
        <f t="shared" si="167"/>
        <v>0</v>
      </c>
      <c r="BJ422" s="172">
        <f t="shared" si="168"/>
        <v>0</v>
      </c>
      <c r="BK422" s="172">
        <f t="shared" si="169"/>
        <v>0</v>
      </c>
      <c r="BL422" s="176"/>
      <c r="BM422" s="172">
        <f t="shared" si="148"/>
        <v>0</v>
      </c>
      <c r="BN422" s="172">
        <f t="shared" si="149"/>
        <v>0</v>
      </c>
      <c r="BO422" s="172">
        <f t="shared" si="150"/>
        <v>0</v>
      </c>
      <c r="BP422" s="172">
        <f t="shared" si="151"/>
        <v>0</v>
      </c>
      <c r="BQ422" s="172">
        <f t="shared" si="152"/>
        <v>0</v>
      </c>
      <c r="BR422" s="172">
        <f t="shared" si="153"/>
        <v>0</v>
      </c>
      <c r="BS422" s="172">
        <f t="shared" si="154"/>
        <v>0</v>
      </c>
      <c r="BT422" s="55"/>
      <c r="BU422" s="158">
        <f>SUMIF('Input| Projects'!$BA$8:$CX$8,RIGHT(BU$9,3),'Input| Projects'!$BA422:$CX422)</f>
        <v>0</v>
      </c>
      <c r="BV422" s="158">
        <f>SUMIF('Input| Projects'!$BA$8:$CX$8,RIGHT(BV$9,3),'Input| Projects'!$BA422:$CX422)</f>
        <v>0</v>
      </c>
      <c r="BW422" s="79" t="str">
        <f t="shared" si="155"/>
        <v/>
      </c>
    </row>
    <row r="423" spans="2:75" x14ac:dyDescent="0.2">
      <c r="B423" s="123">
        <f>IFERROR('Input| Projects'!B423,"")</f>
        <v>414</v>
      </c>
      <c r="C423" s="160" t="str">
        <f>IFERROR(IF('Input| Projects'!C423="","",'Input| Projects'!C423),"")</f>
        <v/>
      </c>
      <c r="D423" s="160" t="str">
        <f>IFERROR(IF('Input| Projects'!D423="","",'Input| Projects'!D423),"")</f>
        <v/>
      </c>
      <c r="E423" s="53"/>
      <c r="F423" s="160" t="str">
        <f>IF(LEN('Input| Projects'!F423)&gt;0,'Input| Projects'!F423,"")</f>
        <v/>
      </c>
      <c r="G423" s="160" t="str">
        <f>IF(LEN('Input| Projects'!G423)&gt;0,'Input| Projects'!G423,"")</f>
        <v/>
      </c>
      <c r="H423" s="10"/>
      <c r="I423" s="194" cm="1">
        <f t="array" ref="I423">IF(LEN($F423)&gt;0,1+IFERROR(SUMPRODUCT(TRANSPOSE('Input| Projects'!$AO423:$AQ423),INDEX('Input| Escalations'!$F$27:$L$29,,MATCH(Q$9,'Input| Escalations'!$F$21:$L$21,0))),0),0)</f>
        <v>0</v>
      </c>
      <c r="J423" s="194" cm="1">
        <f t="array" ref="J423">IF(LEN($F423)&gt;0,1+IFERROR(SUMPRODUCT(TRANSPOSE('Input| Projects'!$AO423:$AQ423),INDEX('Input| Escalations'!$F$27:$L$29,,MATCH(R$9,'Input| Escalations'!$F$21:$L$21,0))),0),0)</f>
        <v>0</v>
      </c>
      <c r="K423" s="194" cm="1">
        <f t="array" ref="K423">IF(LEN($F423)&gt;0,1+IFERROR(SUMPRODUCT(TRANSPOSE('Input| Projects'!$AO423:$AQ423),INDEX('Input| Escalations'!$F$27:$L$29,,MATCH(S$9,'Input| Escalations'!$F$21:$L$21,0))),0),0)</f>
        <v>0</v>
      </c>
      <c r="L423" s="194" cm="1">
        <f t="array" ref="L423">IF(LEN($F423)&gt;0,1+IFERROR(SUMPRODUCT(TRANSPOSE('Input| Projects'!$AO423:$AQ423),INDEX('Input| Escalations'!$F$27:$L$29,,MATCH(T$9,'Input| Escalations'!$F$21:$L$21,0))),0),0)</f>
        <v>0</v>
      </c>
      <c r="M423" s="194" cm="1">
        <f t="array" ref="M423">IF(LEN($F423)&gt;0,1+IFERROR(SUMPRODUCT(TRANSPOSE('Input| Projects'!$AO423:$AQ423),INDEX('Input| Escalations'!$F$27:$L$29,,MATCH(U$9,'Input| Escalations'!$F$21:$L$21,0))),0),0)</f>
        <v>0</v>
      </c>
      <c r="N423" s="194" cm="1">
        <f t="array" ref="N423">IF(LEN($F423)&gt;0,1+IFERROR(SUMPRODUCT(TRANSPOSE('Input| Projects'!$AO423:$AQ423),INDEX('Input| Escalations'!$F$27:$L$29,,MATCH(V$9,'Input| Escalations'!$F$21:$L$21,0))),0),0)</f>
        <v>0</v>
      </c>
      <c r="O423" s="194" cm="1">
        <f t="array" ref="O423">IF(LEN($F423)&gt;0,1+IFERROR(SUMPRODUCT(TRANSPOSE('Input| Projects'!$AO423:$AQ423),INDEX('Input| Escalations'!$F$27:$L$29,,MATCH(W$9,'Input| Escalations'!$F$21:$L$21,0))),0),0)</f>
        <v>0</v>
      </c>
      <c r="P423" s="10"/>
      <c r="Q423" s="172">
        <f>IFERROR(IF(ISNUMBER(FIND("decision",'Input| Setup'!$F$6)),'Input| Projects'!Y423,'Input| Projects'!I423)*'Input| Escalations'!$I$17*I423,0)</f>
        <v>0</v>
      </c>
      <c r="R423" s="172">
        <f>IFERROR(IF(ISNUMBER(FIND("decision",'Input| Setup'!$F$6)),'Input| Projects'!Z423,'Input| Projects'!J423)*'Input| Escalations'!$I$17*J423,0)</f>
        <v>0</v>
      </c>
      <c r="S423" s="172">
        <f>IFERROR(IF(ISNUMBER(FIND("decision",'Input| Setup'!$F$6)),'Input| Projects'!AA423,'Input| Projects'!K423)*'Input| Escalations'!$I$17*K423,0)</f>
        <v>0</v>
      </c>
      <c r="T423" s="172">
        <f>IFERROR(IF(ISNUMBER(FIND("decision",'Input| Setup'!$F$6)),'Input| Projects'!AB423,'Input| Projects'!L423)*'Input| Escalations'!$I$17*L423,0)</f>
        <v>0</v>
      </c>
      <c r="U423" s="172">
        <f>IFERROR(IF(ISNUMBER(FIND("decision",'Input| Setup'!$F$6)),'Input| Projects'!AC423,'Input| Projects'!M423)*'Input| Escalations'!$I$17*M423,0)</f>
        <v>0</v>
      </c>
      <c r="V423" s="172">
        <f>IFERROR(IF(ISNUMBER(FIND("decision",'Input| Setup'!$F$6)),'Input| Projects'!AD423,'Input| Projects'!N423)*'Input| Escalations'!$I$17*N423,0)</f>
        <v>0</v>
      </c>
      <c r="W423" s="172">
        <f>IFERROR(IF(ISNUMBER(FIND("decision",'Input| Setup'!$F$6)),'Input| Projects'!AE423,'Input| Projects'!O423)*'Input| Escalations'!$I$17*O423,0)</f>
        <v>0</v>
      </c>
      <c r="X423" s="175"/>
      <c r="Y423" s="172">
        <f>IF(ISNUMBER(FIND("decision",'Input| Setup'!$F$6)),'Input| Projects'!AG423,'Input| Projects'!Q423)*I423*'Input| Escalations'!$I$17</f>
        <v>0</v>
      </c>
      <c r="Z423" s="172">
        <f>IF(ISNUMBER(FIND("decision",'Input| Setup'!$F$6)),'Input| Projects'!AH423,'Input| Projects'!R423)*J423*'Input| Escalations'!$I$17</f>
        <v>0</v>
      </c>
      <c r="AA423" s="172">
        <f>IF(ISNUMBER(FIND("decision",'Input| Setup'!$F$6)),'Input| Projects'!AI423,'Input| Projects'!S423)*K423*'Input| Escalations'!$I$17</f>
        <v>0</v>
      </c>
      <c r="AB423" s="172">
        <f>IF(ISNUMBER(FIND("decision",'Input| Setup'!$F$6)),'Input| Projects'!AJ423,'Input| Projects'!T423)*L423*'Input| Escalations'!$I$17</f>
        <v>0</v>
      </c>
      <c r="AC423" s="172">
        <f>IF(ISNUMBER(FIND("decision",'Input| Setup'!$F$6)),'Input| Projects'!AK423,'Input| Projects'!U423)*M423*'Input| Escalations'!$I$17</f>
        <v>0</v>
      </c>
      <c r="AD423" s="172">
        <f>IF(ISNUMBER(FIND("decision",'Input| Setup'!$F$6)),'Input| Projects'!AL423,'Input| Projects'!V423)*N423*'Input| Escalations'!$I$17</f>
        <v>0</v>
      </c>
      <c r="AE423" s="172">
        <f>IF(ISNUMBER(FIND("decision",'Input| Setup'!$F$6)),'Input| Projects'!AM423,'Input| Projects'!W423)*O423*'Input| Escalations'!$I$17</f>
        <v>0</v>
      </c>
      <c r="AF423" s="175"/>
      <c r="AG423" s="172" cm="1">
        <f t="array" ref="AG423">IFERROR(--('Input| Projects'!$AS423="Yes")*_xlfn.SWITCH('Input| Overheads'!$C$50,"Direct costs",'Calc| Overheads Allocation'!C$8*Q423,"Internal labour",'Calc| Overheads Allocation'!C$8*Q423*'Input| Projects'!$AO423,"DNSP defined",'Calc| Overheads Allocation'!C$78*'Input| Projects'!$AV423,0),0)</f>
        <v>0</v>
      </c>
      <c r="AH423" s="172" cm="1">
        <f t="array" ref="AH423">IFERROR(--('Input| Projects'!$AS423="Yes")*_xlfn.SWITCH('Input| Overheads'!$C$50,"Direct costs",'Calc| Overheads Allocation'!D$8*R423,"Internal labour",'Calc| Overheads Allocation'!D$8*R423*'Input| Projects'!$AO423,"DNSP defined",'Calc| Overheads Allocation'!D$78*'Input| Projects'!$AV423,0),0)</f>
        <v>0</v>
      </c>
      <c r="AI423" s="172" cm="1">
        <f t="array" ref="AI423">IFERROR(--('Input| Projects'!$AS423="Yes")*_xlfn.SWITCH('Input| Overheads'!$C$50,"Direct costs",'Calc| Overheads Allocation'!E$8*S423,"Internal labour",'Calc| Overheads Allocation'!E$8*S423*'Input| Projects'!$AO423,"DNSP defined",'Calc| Overheads Allocation'!E$78*'Input| Projects'!$AV423,0),0)</f>
        <v>0</v>
      </c>
      <c r="AJ423" s="172" cm="1">
        <f t="array" ref="AJ423">IFERROR(--('Input| Projects'!$AS423="Yes")*_xlfn.SWITCH('Input| Overheads'!$C$50,"Direct costs",'Calc| Overheads Allocation'!F$8*T423,"Internal labour",'Calc| Overheads Allocation'!F$8*T423*'Input| Projects'!$AO423,"DNSP defined",'Calc| Overheads Allocation'!F$78*'Input| Projects'!$AV423,0),0)</f>
        <v>0</v>
      </c>
      <c r="AK423" s="172" cm="1">
        <f t="array" ref="AK423">IFERROR(--('Input| Projects'!$AS423="Yes")*_xlfn.SWITCH('Input| Overheads'!$C$50,"Direct costs",'Calc| Overheads Allocation'!G$8*U423,"Internal labour",'Calc| Overheads Allocation'!G$8*U423*'Input| Projects'!$AO423,"DNSP defined",'Calc| Overheads Allocation'!G$78*'Input| Projects'!$AV423,0),0)</f>
        <v>0</v>
      </c>
      <c r="AL423" s="172" cm="1">
        <f t="array" ref="AL423">IFERROR(--('Input| Projects'!$AS423="Yes")*_xlfn.SWITCH('Input| Overheads'!$C$50,"Direct costs",'Calc| Overheads Allocation'!H$8*V423,"Internal labour",'Calc| Overheads Allocation'!H$8*V423*'Input| Projects'!$AO423,"DNSP defined",'Calc| Overheads Allocation'!H$78*'Input| Projects'!$AV423,0),0)</f>
        <v>0</v>
      </c>
      <c r="AM423" s="172" cm="1">
        <f t="array" ref="AM423">IFERROR(--('Input| Projects'!$AS423="Yes")*_xlfn.SWITCH('Input| Overheads'!$C$50,"Direct costs",'Calc| Overheads Allocation'!I$8*W423,"Internal labour",'Calc| Overheads Allocation'!I$8*W423*'Input| Projects'!$AO423,"DNSP defined",'Calc| Overheads Allocation'!I$78*'Input| Projects'!$AV423,0),0)</f>
        <v>0</v>
      </c>
      <c r="AN423" s="175"/>
      <c r="AO423" s="172" cm="1">
        <f t="array" ref="AO423">IFERROR(--('Input| Projects'!$AT423="Yes")*_xlfn.SWITCH('Input| Overheads'!$C$50,"Direct costs",'Calc| Overheads Allocation'!C$9*Q423,"Internal labour",'Calc| Overheads Allocation'!C$9*Q423*'Input| Projects'!$AO423,"DNSP defined",'Calc| Overheads Allocation'!C$79*'Input| Projects'!$AW423,0),0)</f>
        <v>0</v>
      </c>
      <c r="AP423" s="172" cm="1">
        <f t="array" ref="AP423">IFERROR(--('Input| Projects'!$AT423="Yes")*_xlfn.SWITCH('Input| Overheads'!$C$50,"Direct costs",'Calc| Overheads Allocation'!D$9*R423,"Internal labour",'Calc| Overheads Allocation'!D$9*R423*'Input| Projects'!$AO423,"DNSP defined",'Calc| Overheads Allocation'!D$79*'Input| Projects'!$AW423,0),0)</f>
        <v>0</v>
      </c>
      <c r="AQ423" s="172" cm="1">
        <f t="array" ref="AQ423">IFERROR(--('Input| Projects'!$AT423="Yes")*_xlfn.SWITCH('Input| Overheads'!$C$50,"Direct costs",'Calc| Overheads Allocation'!E$9*S423,"Internal labour",'Calc| Overheads Allocation'!E$9*S423*'Input| Projects'!$AO423,"DNSP defined",'Calc| Overheads Allocation'!E$79*'Input| Projects'!$AW423,0),0)</f>
        <v>0</v>
      </c>
      <c r="AR423" s="172" cm="1">
        <f t="array" ref="AR423">IFERROR(--('Input| Projects'!$AT423="Yes")*_xlfn.SWITCH('Input| Overheads'!$C$50,"Direct costs",'Calc| Overheads Allocation'!F$9*T423,"Internal labour",'Calc| Overheads Allocation'!F$9*T423*'Input| Projects'!$AO423,"DNSP defined",'Calc| Overheads Allocation'!F$79*'Input| Projects'!$AW423,0),0)</f>
        <v>0</v>
      </c>
      <c r="AS423" s="172" cm="1">
        <f t="array" ref="AS423">IFERROR(--('Input| Projects'!$AT423="Yes")*_xlfn.SWITCH('Input| Overheads'!$C$50,"Direct costs",'Calc| Overheads Allocation'!G$9*U423,"Internal labour",'Calc| Overheads Allocation'!G$9*U423*'Input| Projects'!$AO423,"DNSP defined",'Calc| Overheads Allocation'!G$79*'Input| Projects'!$AW423,0),0)</f>
        <v>0</v>
      </c>
      <c r="AT423" s="172" cm="1">
        <f t="array" ref="AT423">IFERROR(--('Input| Projects'!$AT423="Yes")*_xlfn.SWITCH('Input| Overheads'!$C$50,"Direct costs",'Calc| Overheads Allocation'!H$9*V423,"Internal labour",'Calc| Overheads Allocation'!H$9*V423*'Input| Projects'!$AO423,"DNSP defined",'Calc| Overheads Allocation'!H$79*'Input| Projects'!$AW423,0),0)</f>
        <v>0</v>
      </c>
      <c r="AU423" s="172" cm="1">
        <f t="array" ref="AU423">IFERROR(--('Input| Projects'!$AT423="Yes")*_xlfn.SWITCH('Input| Overheads'!$C$50,"Direct costs",'Calc| Overheads Allocation'!I$9*W423,"Internal labour",'Calc| Overheads Allocation'!I$9*W423*'Input| Projects'!$AO423,"DNSP defined",'Calc| Overheads Allocation'!I$79*'Input| Projects'!$AW423,0),0)</f>
        <v>0</v>
      </c>
      <c r="AV423" s="175"/>
      <c r="AW423" s="172">
        <f t="shared" si="156"/>
        <v>0</v>
      </c>
      <c r="AX423" s="172">
        <f t="shared" si="157"/>
        <v>0</v>
      </c>
      <c r="AY423" s="172">
        <f t="shared" si="158"/>
        <v>0</v>
      </c>
      <c r="AZ423" s="172">
        <f t="shared" si="159"/>
        <v>0</v>
      </c>
      <c r="BA423" s="172">
        <f t="shared" si="160"/>
        <v>0</v>
      </c>
      <c r="BB423" s="172">
        <f t="shared" si="161"/>
        <v>0</v>
      </c>
      <c r="BC423" s="172">
        <f t="shared" si="162"/>
        <v>0</v>
      </c>
      <c r="BD423" s="176"/>
      <c r="BE423" s="172">
        <f t="shared" si="163"/>
        <v>0</v>
      </c>
      <c r="BF423" s="172">
        <f t="shared" si="164"/>
        <v>0</v>
      </c>
      <c r="BG423" s="172">
        <f t="shared" si="165"/>
        <v>0</v>
      </c>
      <c r="BH423" s="172">
        <f t="shared" si="166"/>
        <v>0</v>
      </c>
      <c r="BI423" s="172">
        <f t="shared" si="167"/>
        <v>0</v>
      </c>
      <c r="BJ423" s="172">
        <f t="shared" si="168"/>
        <v>0</v>
      </c>
      <c r="BK423" s="172">
        <f t="shared" si="169"/>
        <v>0</v>
      </c>
      <c r="BL423" s="176"/>
      <c r="BM423" s="172">
        <f t="shared" si="148"/>
        <v>0</v>
      </c>
      <c r="BN423" s="172">
        <f t="shared" si="149"/>
        <v>0</v>
      </c>
      <c r="BO423" s="172">
        <f t="shared" si="150"/>
        <v>0</v>
      </c>
      <c r="BP423" s="172">
        <f t="shared" si="151"/>
        <v>0</v>
      </c>
      <c r="BQ423" s="172">
        <f t="shared" si="152"/>
        <v>0</v>
      </c>
      <c r="BR423" s="172">
        <f t="shared" si="153"/>
        <v>0</v>
      </c>
      <c r="BS423" s="172">
        <f t="shared" si="154"/>
        <v>0</v>
      </c>
      <c r="BT423" s="55"/>
      <c r="BU423" s="158">
        <f>SUMIF('Input| Projects'!$BA$8:$CX$8,RIGHT(BU$9,3),'Input| Projects'!$BA423:$CX423)</f>
        <v>0</v>
      </c>
      <c r="BV423" s="158">
        <f>SUMIF('Input| Projects'!$BA$8:$CX$8,RIGHT(BV$9,3),'Input| Projects'!$BA423:$CX423)</f>
        <v>0</v>
      </c>
      <c r="BW423" s="79" t="str">
        <f t="shared" si="155"/>
        <v/>
      </c>
    </row>
    <row r="424" spans="2:75" x14ac:dyDescent="0.2">
      <c r="B424" s="123">
        <f>IFERROR('Input| Projects'!B424,"")</f>
        <v>415</v>
      </c>
      <c r="C424" s="160" t="str">
        <f>IFERROR(IF('Input| Projects'!C424="","",'Input| Projects'!C424),"")</f>
        <v/>
      </c>
      <c r="D424" s="160" t="str">
        <f>IFERROR(IF('Input| Projects'!D424="","",'Input| Projects'!D424),"")</f>
        <v/>
      </c>
      <c r="E424" s="53"/>
      <c r="F424" s="160" t="str">
        <f>IF(LEN('Input| Projects'!F424)&gt;0,'Input| Projects'!F424,"")</f>
        <v/>
      </c>
      <c r="G424" s="160" t="str">
        <f>IF(LEN('Input| Projects'!G424)&gt;0,'Input| Projects'!G424,"")</f>
        <v/>
      </c>
      <c r="H424" s="10"/>
      <c r="I424" s="194" cm="1">
        <f t="array" ref="I424">IF(LEN($F424)&gt;0,1+IFERROR(SUMPRODUCT(TRANSPOSE('Input| Projects'!$AO424:$AQ424),INDEX('Input| Escalations'!$F$27:$L$29,,MATCH(Q$9,'Input| Escalations'!$F$21:$L$21,0))),0),0)</f>
        <v>0</v>
      </c>
      <c r="J424" s="194" cm="1">
        <f t="array" ref="J424">IF(LEN($F424)&gt;0,1+IFERROR(SUMPRODUCT(TRANSPOSE('Input| Projects'!$AO424:$AQ424),INDEX('Input| Escalations'!$F$27:$L$29,,MATCH(R$9,'Input| Escalations'!$F$21:$L$21,0))),0),0)</f>
        <v>0</v>
      </c>
      <c r="K424" s="194" cm="1">
        <f t="array" ref="K424">IF(LEN($F424)&gt;0,1+IFERROR(SUMPRODUCT(TRANSPOSE('Input| Projects'!$AO424:$AQ424),INDEX('Input| Escalations'!$F$27:$L$29,,MATCH(S$9,'Input| Escalations'!$F$21:$L$21,0))),0),0)</f>
        <v>0</v>
      </c>
      <c r="L424" s="194" cm="1">
        <f t="array" ref="L424">IF(LEN($F424)&gt;0,1+IFERROR(SUMPRODUCT(TRANSPOSE('Input| Projects'!$AO424:$AQ424),INDEX('Input| Escalations'!$F$27:$L$29,,MATCH(T$9,'Input| Escalations'!$F$21:$L$21,0))),0),0)</f>
        <v>0</v>
      </c>
      <c r="M424" s="194" cm="1">
        <f t="array" ref="M424">IF(LEN($F424)&gt;0,1+IFERROR(SUMPRODUCT(TRANSPOSE('Input| Projects'!$AO424:$AQ424),INDEX('Input| Escalations'!$F$27:$L$29,,MATCH(U$9,'Input| Escalations'!$F$21:$L$21,0))),0),0)</f>
        <v>0</v>
      </c>
      <c r="N424" s="194" cm="1">
        <f t="array" ref="N424">IF(LEN($F424)&gt;0,1+IFERROR(SUMPRODUCT(TRANSPOSE('Input| Projects'!$AO424:$AQ424),INDEX('Input| Escalations'!$F$27:$L$29,,MATCH(V$9,'Input| Escalations'!$F$21:$L$21,0))),0),0)</f>
        <v>0</v>
      </c>
      <c r="O424" s="194" cm="1">
        <f t="array" ref="O424">IF(LEN($F424)&gt;0,1+IFERROR(SUMPRODUCT(TRANSPOSE('Input| Projects'!$AO424:$AQ424),INDEX('Input| Escalations'!$F$27:$L$29,,MATCH(W$9,'Input| Escalations'!$F$21:$L$21,0))),0),0)</f>
        <v>0</v>
      </c>
      <c r="P424" s="10"/>
      <c r="Q424" s="172">
        <f>IFERROR(IF(ISNUMBER(FIND("decision",'Input| Setup'!$F$6)),'Input| Projects'!Y424,'Input| Projects'!I424)*'Input| Escalations'!$I$17*I424,0)</f>
        <v>0</v>
      </c>
      <c r="R424" s="172">
        <f>IFERROR(IF(ISNUMBER(FIND("decision",'Input| Setup'!$F$6)),'Input| Projects'!Z424,'Input| Projects'!J424)*'Input| Escalations'!$I$17*J424,0)</f>
        <v>0</v>
      </c>
      <c r="S424" s="172">
        <f>IFERROR(IF(ISNUMBER(FIND("decision",'Input| Setup'!$F$6)),'Input| Projects'!AA424,'Input| Projects'!K424)*'Input| Escalations'!$I$17*K424,0)</f>
        <v>0</v>
      </c>
      <c r="T424" s="172">
        <f>IFERROR(IF(ISNUMBER(FIND("decision",'Input| Setup'!$F$6)),'Input| Projects'!AB424,'Input| Projects'!L424)*'Input| Escalations'!$I$17*L424,0)</f>
        <v>0</v>
      </c>
      <c r="U424" s="172">
        <f>IFERROR(IF(ISNUMBER(FIND("decision",'Input| Setup'!$F$6)),'Input| Projects'!AC424,'Input| Projects'!M424)*'Input| Escalations'!$I$17*M424,0)</f>
        <v>0</v>
      </c>
      <c r="V424" s="172">
        <f>IFERROR(IF(ISNUMBER(FIND("decision",'Input| Setup'!$F$6)),'Input| Projects'!AD424,'Input| Projects'!N424)*'Input| Escalations'!$I$17*N424,0)</f>
        <v>0</v>
      </c>
      <c r="W424" s="172">
        <f>IFERROR(IF(ISNUMBER(FIND("decision",'Input| Setup'!$F$6)),'Input| Projects'!AE424,'Input| Projects'!O424)*'Input| Escalations'!$I$17*O424,0)</f>
        <v>0</v>
      </c>
      <c r="X424" s="175"/>
      <c r="Y424" s="172">
        <f>IF(ISNUMBER(FIND("decision",'Input| Setup'!$F$6)),'Input| Projects'!AG424,'Input| Projects'!Q424)*I424*'Input| Escalations'!$I$17</f>
        <v>0</v>
      </c>
      <c r="Z424" s="172">
        <f>IF(ISNUMBER(FIND("decision",'Input| Setup'!$F$6)),'Input| Projects'!AH424,'Input| Projects'!R424)*J424*'Input| Escalations'!$I$17</f>
        <v>0</v>
      </c>
      <c r="AA424" s="172">
        <f>IF(ISNUMBER(FIND("decision",'Input| Setup'!$F$6)),'Input| Projects'!AI424,'Input| Projects'!S424)*K424*'Input| Escalations'!$I$17</f>
        <v>0</v>
      </c>
      <c r="AB424" s="172">
        <f>IF(ISNUMBER(FIND("decision",'Input| Setup'!$F$6)),'Input| Projects'!AJ424,'Input| Projects'!T424)*L424*'Input| Escalations'!$I$17</f>
        <v>0</v>
      </c>
      <c r="AC424" s="172">
        <f>IF(ISNUMBER(FIND("decision",'Input| Setup'!$F$6)),'Input| Projects'!AK424,'Input| Projects'!U424)*M424*'Input| Escalations'!$I$17</f>
        <v>0</v>
      </c>
      <c r="AD424" s="172">
        <f>IF(ISNUMBER(FIND("decision",'Input| Setup'!$F$6)),'Input| Projects'!AL424,'Input| Projects'!V424)*N424*'Input| Escalations'!$I$17</f>
        <v>0</v>
      </c>
      <c r="AE424" s="172">
        <f>IF(ISNUMBER(FIND("decision",'Input| Setup'!$F$6)),'Input| Projects'!AM424,'Input| Projects'!W424)*O424*'Input| Escalations'!$I$17</f>
        <v>0</v>
      </c>
      <c r="AF424" s="175"/>
      <c r="AG424" s="172" cm="1">
        <f t="array" ref="AG424">IFERROR(--('Input| Projects'!$AS424="Yes")*_xlfn.SWITCH('Input| Overheads'!$C$50,"Direct costs",'Calc| Overheads Allocation'!C$8*Q424,"Internal labour",'Calc| Overheads Allocation'!C$8*Q424*'Input| Projects'!$AO424,"DNSP defined",'Calc| Overheads Allocation'!C$78*'Input| Projects'!$AV424,0),0)</f>
        <v>0</v>
      </c>
      <c r="AH424" s="172" cm="1">
        <f t="array" ref="AH424">IFERROR(--('Input| Projects'!$AS424="Yes")*_xlfn.SWITCH('Input| Overheads'!$C$50,"Direct costs",'Calc| Overheads Allocation'!D$8*R424,"Internal labour",'Calc| Overheads Allocation'!D$8*R424*'Input| Projects'!$AO424,"DNSP defined",'Calc| Overheads Allocation'!D$78*'Input| Projects'!$AV424,0),0)</f>
        <v>0</v>
      </c>
      <c r="AI424" s="172" cm="1">
        <f t="array" ref="AI424">IFERROR(--('Input| Projects'!$AS424="Yes")*_xlfn.SWITCH('Input| Overheads'!$C$50,"Direct costs",'Calc| Overheads Allocation'!E$8*S424,"Internal labour",'Calc| Overheads Allocation'!E$8*S424*'Input| Projects'!$AO424,"DNSP defined",'Calc| Overheads Allocation'!E$78*'Input| Projects'!$AV424,0),0)</f>
        <v>0</v>
      </c>
      <c r="AJ424" s="172" cm="1">
        <f t="array" ref="AJ424">IFERROR(--('Input| Projects'!$AS424="Yes")*_xlfn.SWITCH('Input| Overheads'!$C$50,"Direct costs",'Calc| Overheads Allocation'!F$8*T424,"Internal labour",'Calc| Overheads Allocation'!F$8*T424*'Input| Projects'!$AO424,"DNSP defined",'Calc| Overheads Allocation'!F$78*'Input| Projects'!$AV424,0),0)</f>
        <v>0</v>
      </c>
      <c r="AK424" s="172" cm="1">
        <f t="array" ref="AK424">IFERROR(--('Input| Projects'!$AS424="Yes")*_xlfn.SWITCH('Input| Overheads'!$C$50,"Direct costs",'Calc| Overheads Allocation'!G$8*U424,"Internal labour",'Calc| Overheads Allocation'!G$8*U424*'Input| Projects'!$AO424,"DNSP defined",'Calc| Overheads Allocation'!G$78*'Input| Projects'!$AV424,0),0)</f>
        <v>0</v>
      </c>
      <c r="AL424" s="172" cm="1">
        <f t="array" ref="AL424">IFERROR(--('Input| Projects'!$AS424="Yes")*_xlfn.SWITCH('Input| Overheads'!$C$50,"Direct costs",'Calc| Overheads Allocation'!H$8*V424,"Internal labour",'Calc| Overheads Allocation'!H$8*V424*'Input| Projects'!$AO424,"DNSP defined",'Calc| Overheads Allocation'!H$78*'Input| Projects'!$AV424,0),0)</f>
        <v>0</v>
      </c>
      <c r="AM424" s="172" cm="1">
        <f t="array" ref="AM424">IFERROR(--('Input| Projects'!$AS424="Yes")*_xlfn.SWITCH('Input| Overheads'!$C$50,"Direct costs",'Calc| Overheads Allocation'!I$8*W424,"Internal labour",'Calc| Overheads Allocation'!I$8*W424*'Input| Projects'!$AO424,"DNSP defined",'Calc| Overheads Allocation'!I$78*'Input| Projects'!$AV424,0),0)</f>
        <v>0</v>
      </c>
      <c r="AN424" s="175"/>
      <c r="AO424" s="172" cm="1">
        <f t="array" ref="AO424">IFERROR(--('Input| Projects'!$AT424="Yes")*_xlfn.SWITCH('Input| Overheads'!$C$50,"Direct costs",'Calc| Overheads Allocation'!C$9*Q424,"Internal labour",'Calc| Overheads Allocation'!C$9*Q424*'Input| Projects'!$AO424,"DNSP defined",'Calc| Overheads Allocation'!C$79*'Input| Projects'!$AW424,0),0)</f>
        <v>0</v>
      </c>
      <c r="AP424" s="172" cm="1">
        <f t="array" ref="AP424">IFERROR(--('Input| Projects'!$AT424="Yes")*_xlfn.SWITCH('Input| Overheads'!$C$50,"Direct costs",'Calc| Overheads Allocation'!D$9*R424,"Internal labour",'Calc| Overheads Allocation'!D$9*R424*'Input| Projects'!$AO424,"DNSP defined",'Calc| Overheads Allocation'!D$79*'Input| Projects'!$AW424,0),0)</f>
        <v>0</v>
      </c>
      <c r="AQ424" s="172" cm="1">
        <f t="array" ref="AQ424">IFERROR(--('Input| Projects'!$AT424="Yes")*_xlfn.SWITCH('Input| Overheads'!$C$50,"Direct costs",'Calc| Overheads Allocation'!E$9*S424,"Internal labour",'Calc| Overheads Allocation'!E$9*S424*'Input| Projects'!$AO424,"DNSP defined",'Calc| Overheads Allocation'!E$79*'Input| Projects'!$AW424,0),0)</f>
        <v>0</v>
      </c>
      <c r="AR424" s="172" cm="1">
        <f t="array" ref="AR424">IFERROR(--('Input| Projects'!$AT424="Yes")*_xlfn.SWITCH('Input| Overheads'!$C$50,"Direct costs",'Calc| Overheads Allocation'!F$9*T424,"Internal labour",'Calc| Overheads Allocation'!F$9*T424*'Input| Projects'!$AO424,"DNSP defined",'Calc| Overheads Allocation'!F$79*'Input| Projects'!$AW424,0),0)</f>
        <v>0</v>
      </c>
      <c r="AS424" s="172" cm="1">
        <f t="array" ref="AS424">IFERROR(--('Input| Projects'!$AT424="Yes")*_xlfn.SWITCH('Input| Overheads'!$C$50,"Direct costs",'Calc| Overheads Allocation'!G$9*U424,"Internal labour",'Calc| Overheads Allocation'!G$9*U424*'Input| Projects'!$AO424,"DNSP defined",'Calc| Overheads Allocation'!G$79*'Input| Projects'!$AW424,0),0)</f>
        <v>0</v>
      </c>
      <c r="AT424" s="172" cm="1">
        <f t="array" ref="AT424">IFERROR(--('Input| Projects'!$AT424="Yes")*_xlfn.SWITCH('Input| Overheads'!$C$50,"Direct costs",'Calc| Overheads Allocation'!H$9*V424,"Internal labour",'Calc| Overheads Allocation'!H$9*V424*'Input| Projects'!$AO424,"DNSP defined",'Calc| Overheads Allocation'!H$79*'Input| Projects'!$AW424,0),0)</f>
        <v>0</v>
      </c>
      <c r="AU424" s="172" cm="1">
        <f t="array" ref="AU424">IFERROR(--('Input| Projects'!$AT424="Yes")*_xlfn.SWITCH('Input| Overheads'!$C$50,"Direct costs",'Calc| Overheads Allocation'!I$9*W424,"Internal labour",'Calc| Overheads Allocation'!I$9*W424*'Input| Projects'!$AO424,"DNSP defined",'Calc| Overheads Allocation'!I$79*'Input| Projects'!$AW424,0),0)</f>
        <v>0</v>
      </c>
      <c r="AV424" s="175"/>
      <c r="AW424" s="172">
        <f t="shared" si="156"/>
        <v>0</v>
      </c>
      <c r="AX424" s="172">
        <f t="shared" si="157"/>
        <v>0</v>
      </c>
      <c r="AY424" s="172">
        <f t="shared" si="158"/>
        <v>0</v>
      </c>
      <c r="AZ424" s="172">
        <f t="shared" si="159"/>
        <v>0</v>
      </c>
      <c r="BA424" s="172">
        <f t="shared" si="160"/>
        <v>0</v>
      </c>
      <c r="BB424" s="172">
        <f t="shared" si="161"/>
        <v>0</v>
      </c>
      <c r="BC424" s="172">
        <f t="shared" si="162"/>
        <v>0</v>
      </c>
      <c r="BD424" s="176"/>
      <c r="BE424" s="172">
        <f t="shared" si="163"/>
        <v>0</v>
      </c>
      <c r="BF424" s="172">
        <f t="shared" si="164"/>
        <v>0</v>
      </c>
      <c r="BG424" s="172">
        <f t="shared" si="165"/>
        <v>0</v>
      </c>
      <c r="BH424" s="172">
        <f t="shared" si="166"/>
        <v>0</v>
      </c>
      <c r="BI424" s="172">
        <f t="shared" si="167"/>
        <v>0</v>
      </c>
      <c r="BJ424" s="172">
        <f t="shared" si="168"/>
        <v>0</v>
      </c>
      <c r="BK424" s="172">
        <f t="shared" si="169"/>
        <v>0</v>
      </c>
      <c r="BL424" s="176"/>
      <c r="BM424" s="172">
        <f t="shared" si="148"/>
        <v>0</v>
      </c>
      <c r="BN424" s="172">
        <f t="shared" si="149"/>
        <v>0</v>
      </c>
      <c r="BO424" s="172">
        <f t="shared" si="150"/>
        <v>0</v>
      </c>
      <c r="BP424" s="172">
        <f t="shared" si="151"/>
        <v>0</v>
      </c>
      <c r="BQ424" s="172">
        <f t="shared" si="152"/>
        <v>0</v>
      </c>
      <c r="BR424" s="172">
        <f t="shared" si="153"/>
        <v>0</v>
      </c>
      <c r="BS424" s="172">
        <f t="shared" si="154"/>
        <v>0</v>
      </c>
      <c r="BT424" s="55"/>
      <c r="BU424" s="158">
        <f>SUMIF('Input| Projects'!$BA$8:$CX$8,RIGHT(BU$9,3),'Input| Projects'!$BA424:$CX424)</f>
        <v>0</v>
      </c>
      <c r="BV424" s="158">
        <f>SUMIF('Input| Projects'!$BA$8:$CX$8,RIGHT(BV$9,3),'Input| Projects'!$BA424:$CX424)</f>
        <v>0</v>
      </c>
      <c r="BW424" s="79" t="str">
        <f t="shared" si="155"/>
        <v/>
      </c>
    </row>
    <row r="425" spans="2:75" x14ac:dyDescent="0.2">
      <c r="B425" s="123">
        <f>IFERROR('Input| Projects'!B425,"")</f>
        <v>416</v>
      </c>
      <c r="C425" s="160" t="str">
        <f>IFERROR(IF('Input| Projects'!C425="","",'Input| Projects'!C425),"")</f>
        <v/>
      </c>
      <c r="D425" s="160" t="str">
        <f>IFERROR(IF('Input| Projects'!D425="","",'Input| Projects'!D425),"")</f>
        <v/>
      </c>
      <c r="E425" s="53"/>
      <c r="F425" s="160" t="str">
        <f>IF(LEN('Input| Projects'!F425)&gt;0,'Input| Projects'!F425,"")</f>
        <v/>
      </c>
      <c r="G425" s="160" t="str">
        <f>IF(LEN('Input| Projects'!G425)&gt;0,'Input| Projects'!G425,"")</f>
        <v/>
      </c>
      <c r="H425" s="10"/>
      <c r="I425" s="194" cm="1">
        <f t="array" ref="I425">IF(LEN($F425)&gt;0,1+IFERROR(SUMPRODUCT(TRANSPOSE('Input| Projects'!$AO425:$AQ425),INDEX('Input| Escalations'!$F$27:$L$29,,MATCH(Q$9,'Input| Escalations'!$F$21:$L$21,0))),0),0)</f>
        <v>0</v>
      </c>
      <c r="J425" s="194" cm="1">
        <f t="array" ref="J425">IF(LEN($F425)&gt;0,1+IFERROR(SUMPRODUCT(TRANSPOSE('Input| Projects'!$AO425:$AQ425),INDEX('Input| Escalations'!$F$27:$L$29,,MATCH(R$9,'Input| Escalations'!$F$21:$L$21,0))),0),0)</f>
        <v>0</v>
      </c>
      <c r="K425" s="194" cm="1">
        <f t="array" ref="K425">IF(LEN($F425)&gt;0,1+IFERROR(SUMPRODUCT(TRANSPOSE('Input| Projects'!$AO425:$AQ425),INDEX('Input| Escalations'!$F$27:$L$29,,MATCH(S$9,'Input| Escalations'!$F$21:$L$21,0))),0),0)</f>
        <v>0</v>
      </c>
      <c r="L425" s="194" cm="1">
        <f t="array" ref="L425">IF(LEN($F425)&gt;0,1+IFERROR(SUMPRODUCT(TRANSPOSE('Input| Projects'!$AO425:$AQ425),INDEX('Input| Escalations'!$F$27:$L$29,,MATCH(T$9,'Input| Escalations'!$F$21:$L$21,0))),0),0)</f>
        <v>0</v>
      </c>
      <c r="M425" s="194" cm="1">
        <f t="array" ref="M425">IF(LEN($F425)&gt;0,1+IFERROR(SUMPRODUCT(TRANSPOSE('Input| Projects'!$AO425:$AQ425),INDEX('Input| Escalations'!$F$27:$L$29,,MATCH(U$9,'Input| Escalations'!$F$21:$L$21,0))),0),0)</f>
        <v>0</v>
      </c>
      <c r="N425" s="194" cm="1">
        <f t="array" ref="N425">IF(LEN($F425)&gt;0,1+IFERROR(SUMPRODUCT(TRANSPOSE('Input| Projects'!$AO425:$AQ425),INDEX('Input| Escalations'!$F$27:$L$29,,MATCH(V$9,'Input| Escalations'!$F$21:$L$21,0))),0),0)</f>
        <v>0</v>
      </c>
      <c r="O425" s="194" cm="1">
        <f t="array" ref="O425">IF(LEN($F425)&gt;0,1+IFERROR(SUMPRODUCT(TRANSPOSE('Input| Projects'!$AO425:$AQ425),INDEX('Input| Escalations'!$F$27:$L$29,,MATCH(W$9,'Input| Escalations'!$F$21:$L$21,0))),0),0)</f>
        <v>0</v>
      </c>
      <c r="P425" s="10"/>
      <c r="Q425" s="172">
        <f>IFERROR(IF(ISNUMBER(FIND("decision",'Input| Setup'!$F$6)),'Input| Projects'!Y425,'Input| Projects'!I425)*'Input| Escalations'!$I$17*I425,0)</f>
        <v>0</v>
      </c>
      <c r="R425" s="172">
        <f>IFERROR(IF(ISNUMBER(FIND("decision",'Input| Setup'!$F$6)),'Input| Projects'!Z425,'Input| Projects'!J425)*'Input| Escalations'!$I$17*J425,0)</f>
        <v>0</v>
      </c>
      <c r="S425" s="172">
        <f>IFERROR(IF(ISNUMBER(FIND("decision",'Input| Setup'!$F$6)),'Input| Projects'!AA425,'Input| Projects'!K425)*'Input| Escalations'!$I$17*K425,0)</f>
        <v>0</v>
      </c>
      <c r="T425" s="172">
        <f>IFERROR(IF(ISNUMBER(FIND("decision",'Input| Setup'!$F$6)),'Input| Projects'!AB425,'Input| Projects'!L425)*'Input| Escalations'!$I$17*L425,0)</f>
        <v>0</v>
      </c>
      <c r="U425" s="172">
        <f>IFERROR(IF(ISNUMBER(FIND("decision",'Input| Setup'!$F$6)),'Input| Projects'!AC425,'Input| Projects'!M425)*'Input| Escalations'!$I$17*M425,0)</f>
        <v>0</v>
      </c>
      <c r="V425" s="172">
        <f>IFERROR(IF(ISNUMBER(FIND("decision",'Input| Setup'!$F$6)),'Input| Projects'!AD425,'Input| Projects'!N425)*'Input| Escalations'!$I$17*N425,0)</f>
        <v>0</v>
      </c>
      <c r="W425" s="172">
        <f>IFERROR(IF(ISNUMBER(FIND("decision",'Input| Setup'!$F$6)),'Input| Projects'!AE425,'Input| Projects'!O425)*'Input| Escalations'!$I$17*O425,0)</f>
        <v>0</v>
      </c>
      <c r="X425" s="175"/>
      <c r="Y425" s="172">
        <f>IF(ISNUMBER(FIND("decision",'Input| Setup'!$F$6)),'Input| Projects'!AG425,'Input| Projects'!Q425)*I425*'Input| Escalations'!$I$17</f>
        <v>0</v>
      </c>
      <c r="Z425" s="172">
        <f>IF(ISNUMBER(FIND("decision",'Input| Setup'!$F$6)),'Input| Projects'!AH425,'Input| Projects'!R425)*J425*'Input| Escalations'!$I$17</f>
        <v>0</v>
      </c>
      <c r="AA425" s="172">
        <f>IF(ISNUMBER(FIND("decision",'Input| Setup'!$F$6)),'Input| Projects'!AI425,'Input| Projects'!S425)*K425*'Input| Escalations'!$I$17</f>
        <v>0</v>
      </c>
      <c r="AB425" s="172">
        <f>IF(ISNUMBER(FIND("decision",'Input| Setup'!$F$6)),'Input| Projects'!AJ425,'Input| Projects'!T425)*L425*'Input| Escalations'!$I$17</f>
        <v>0</v>
      </c>
      <c r="AC425" s="172">
        <f>IF(ISNUMBER(FIND("decision",'Input| Setup'!$F$6)),'Input| Projects'!AK425,'Input| Projects'!U425)*M425*'Input| Escalations'!$I$17</f>
        <v>0</v>
      </c>
      <c r="AD425" s="172">
        <f>IF(ISNUMBER(FIND("decision",'Input| Setup'!$F$6)),'Input| Projects'!AL425,'Input| Projects'!V425)*N425*'Input| Escalations'!$I$17</f>
        <v>0</v>
      </c>
      <c r="AE425" s="172">
        <f>IF(ISNUMBER(FIND("decision",'Input| Setup'!$F$6)),'Input| Projects'!AM425,'Input| Projects'!W425)*O425*'Input| Escalations'!$I$17</f>
        <v>0</v>
      </c>
      <c r="AF425" s="175"/>
      <c r="AG425" s="172" cm="1">
        <f t="array" ref="AG425">IFERROR(--('Input| Projects'!$AS425="Yes")*_xlfn.SWITCH('Input| Overheads'!$C$50,"Direct costs",'Calc| Overheads Allocation'!C$8*Q425,"Internal labour",'Calc| Overheads Allocation'!C$8*Q425*'Input| Projects'!$AO425,"DNSP defined",'Calc| Overheads Allocation'!C$78*'Input| Projects'!$AV425,0),0)</f>
        <v>0</v>
      </c>
      <c r="AH425" s="172" cm="1">
        <f t="array" ref="AH425">IFERROR(--('Input| Projects'!$AS425="Yes")*_xlfn.SWITCH('Input| Overheads'!$C$50,"Direct costs",'Calc| Overheads Allocation'!D$8*R425,"Internal labour",'Calc| Overheads Allocation'!D$8*R425*'Input| Projects'!$AO425,"DNSP defined",'Calc| Overheads Allocation'!D$78*'Input| Projects'!$AV425,0),0)</f>
        <v>0</v>
      </c>
      <c r="AI425" s="172" cm="1">
        <f t="array" ref="AI425">IFERROR(--('Input| Projects'!$AS425="Yes")*_xlfn.SWITCH('Input| Overheads'!$C$50,"Direct costs",'Calc| Overheads Allocation'!E$8*S425,"Internal labour",'Calc| Overheads Allocation'!E$8*S425*'Input| Projects'!$AO425,"DNSP defined",'Calc| Overheads Allocation'!E$78*'Input| Projects'!$AV425,0),0)</f>
        <v>0</v>
      </c>
      <c r="AJ425" s="172" cm="1">
        <f t="array" ref="AJ425">IFERROR(--('Input| Projects'!$AS425="Yes")*_xlfn.SWITCH('Input| Overheads'!$C$50,"Direct costs",'Calc| Overheads Allocation'!F$8*T425,"Internal labour",'Calc| Overheads Allocation'!F$8*T425*'Input| Projects'!$AO425,"DNSP defined",'Calc| Overheads Allocation'!F$78*'Input| Projects'!$AV425,0),0)</f>
        <v>0</v>
      </c>
      <c r="AK425" s="172" cm="1">
        <f t="array" ref="AK425">IFERROR(--('Input| Projects'!$AS425="Yes")*_xlfn.SWITCH('Input| Overheads'!$C$50,"Direct costs",'Calc| Overheads Allocation'!G$8*U425,"Internal labour",'Calc| Overheads Allocation'!G$8*U425*'Input| Projects'!$AO425,"DNSP defined",'Calc| Overheads Allocation'!G$78*'Input| Projects'!$AV425,0),0)</f>
        <v>0</v>
      </c>
      <c r="AL425" s="172" cm="1">
        <f t="array" ref="AL425">IFERROR(--('Input| Projects'!$AS425="Yes")*_xlfn.SWITCH('Input| Overheads'!$C$50,"Direct costs",'Calc| Overheads Allocation'!H$8*V425,"Internal labour",'Calc| Overheads Allocation'!H$8*V425*'Input| Projects'!$AO425,"DNSP defined",'Calc| Overheads Allocation'!H$78*'Input| Projects'!$AV425,0),0)</f>
        <v>0</v>
      </c>
      <c r="AM425" s="172" cm="1">
        <f t="array" ref="AM425">IFERROR(--('Input| Projects'!$AS425="Yes")*_xlfn.SWITCH('Input| Overheads'!$C$50,"Direct costs",'Calc| Overheads Allocation'!I$8*W425,"Internal labour",'Calc| Overheads Allocation'!I$8*W425*'Input| Projects'!$AO425,"DNSP defined",'Calc| Overheads Allocation'!I$78*'Input| Projects'!$AV425,0),0)</f>
        <v>0</v>
      </c>
      <c r="AN425" s="175"/>
      <c r="AO425" s="172" cm="1">
        <f t="array" ref="AO425">IFERROR(--('Input| Projects'!$AT425="Yes")*_xlfn.SWITCH('Input| Overheads'!$C$50,"Direct costs",'Calc| Overheads Allocation'!C$9*Q425,"Internal labour",'Calc| Overheads Allocation'!C$9*Q425*'Input| Projects'!$AO425,"DNSP defined",'Calc| Overheads Allocation'!C$79*'Input| Projects'!$AW425,0),0)</f>
        <v>0</v>
      </c>
      <c r="AP425" s="172" cm="1">
        <f t="array" ref="AP425">IFERROR(--('Input| Projects'!$AT425="Yes")*_xlfn.SWITCH('Input| Overheads'!$C$50,"Direct costs",'Calc| Overheads Allocation'!D$9*R425,"Internal labour",'Calc| Overheads Allocation'!D$9*R425*'Input| Projects'!$AO425,"DNSP defined",'Calc| Overheads Allocation'!D$79*'Input| Projects'!$AW425,0),0)</f>
        <v>0</v>
      </c>
      <c r="AQ425" s="172" cm="1">
        <f t="array" ref="AQ425">IFERROR(--('Input| Projects'!$AT425="Yes")*_xlfn.SWITCH('Input| Overheads'!$C$50,"Direct costs",'Calc| Overheads Allocation'!E$9*S425,"Internal labour",'Calc| Overheads Allocation'!E$9*S425*'Input| Projects'!$AO425,"DNSP defined",'Calc| Overheads Allocation'!E$79*'Input| Projects'!$AW425,0),0)</f>
        <v>0</v>
      </c>
      <c r="AR425" s="172" cm="1">
        <f t="array" ref="AR425">IFERROR(--('Input| Projects'!$AT425="Yes")*_xlfn.SWITCH('Input| Overheads'!$C$50,"Direct costs",'Calc| Overheads Allocation'!F$9*T425,"Internal labour",'Calc| Overheads Allocation'!F$9*T425*'Input| Projects'!$AO425,"DNSP defined",'Calc| Overheads Allocation'!F$79*'Input| Projects'!$AW425,0),0)</f>
        <v>0</v>
      </c>
      <c r="AS425" s="172" cm="1">
        <f t="array" ref="AS425">IFERROR(--('Input| Projects'!$AT425="Yes")*_xlfn.SWITCH('Input| Overheads'!$C$50,"Direct costs",'Calc| Overheads Allocation'!G$9*U425,"Internal labour",'Calc| Overheads Allocation'!G$9*U425*'Input| Projects'!$AO425,"DNSP defined",'Calc| Overheads Allocation'!G$79*'Input| Projects'!$AW425,0),0)</f>
        <v>0</v>
      </c>
      <c r="AT425" s="172" cm="1">
        <f t="array" ref="AT425">IFERROR(--('Input| Projects'!$AT425="Yes")*_xlfn.SWITCH('Input| Overheads'!$C$50,"Direct costs",'Calc| Overheads Allocation'!H$9*V425,"Internal labour",'Calc| Overheads Allocation'!H$9*V425*'Input| Projects'!$AO425,"DNSP defined",'Calc| Overheads Allocation'!H$79*'Input| Projects'!$AW425,0),0)</f>
        <v>0</v>
      </c>
      <c r="AU425" s="172" cm="1">
        <f t="array" ref="AU425">IFERROR(--('Input| Projects'!$AT425="Yes")*_xlfn.SWITCH('Input| Overheads'!$C$50,"Direct costs",'Calc| Overheads Allocation'!I$9*W425,"Internal labour",'Calc| Overheads Allocation'!I$9*W425*'Input| Projects'!$AO425,"DNSP defined",'Calc| Overheads Allocation'!I$79*'Input| Projects'!$AW425,0),0)</f>
        <v>0</v>
      </c>
      <c r="AV425" s="175"/>
      <c r="AW425" s="172">
        <f t="shared" si="156"/>
        <v>0</v>
      </c>
      <c r="AX425" s="172">
        <f t="shared" si="157"/>
        <v>0</v>
      </c>
      <c r="AY425" s="172">
        <f t="shared" si="158"/>
        <v>0</v>
      </c>
      <c r="AZ425" s="172">
        <f t="shared" si="159"/>
        <v>0</v>
      </c>
      <c r="BA425" s="172">
        <f t="shared" si="160"/>
        <v>0</v>
      </c>
      <c r="BB425" s="172">
        <f t="shared" si="161"/>
        <v>0</v>
      </c>
      <c r="BC425" s="172">
        <f t="shared" si="162"/>
        <v>0</v>
      </c>
      <c r="BD425" s="176"/>
      <c r="BE425" s="172">
        <f t="shared" si="163"/>
        <v>0</v>
      </c>
      <c r="BF425" s="172">
        <f t="shared" si="164"/>
        <v>0</v>
      </c>
      <c r="BG425" s="172">
        <f t="shared" si="165"/>
        <v>0</v>
      </c>
      <c r="BH425" s="172">
        <f t="shared" si="166"/>
        <v>0</v>
      </c>
      <c r="BI425" s="172">
        <f t="shared" si="167"/>
        <v>0</v>
      </c>
      <c r="BJ425" s="172">
        <f t="shared" si="168"/>
        <v>0</v>
      </c>
      <c r="BK425" s="172">
        <f t="shared" si="169"/>
        <v>0</v>
      </c>
      <c r="BL425" s="176"/>
      <c r="BM425" s="172">
        <f t="shared" si="148"/>
        <v>0</v>
      </c>
      <c r="BN425" s="172">
        <f t="shared" si="149"/>
        <v>0</v>
      </c>
      <c r="BO425" s="172">
        <f t="shared" si="150"/>
        <v>0</v>
      </c>
      <c r="BP425" s="172">
        <f t="shared" si="151"/>
        <v>0</v>
      </c>
      <c r="BQ425" s="172">
        <f t="shared" si="152"/>
        <v>0</v>
      </c>
      <c r="BR425" s="172">
        <f t="shared" si="153"/>
        <v>0</v>
      </c>
      <c r="BS425" s="172">
        <f t="shared" si="154"/>
        <v>0</v>
      </c>
      <c r="BT425" s="55"/>
      <c r="BU425" s="158">
        <f>SUMIF('Input| Projects'!$BA$8:$CX$8,RIGHT(BU$9,3),'Input| Projects'!$BA425:$CX425)</f>
        <v>0</v>
      </c>
      <c r="BV425" s="158">
        <f>SUMIF('Input| Projects'!$BA$8:$CX$8,RIGHT(BV$9,3),'Input| Projects'!$BA425:$CX425)</f>
        <v>0</v>
      </c>
      <c r="BW425" s="79" t="str">
        <f t="shared" si="155"/>
        <v/>
      </c>
    </row>
    <row r="426" spans="2:75" x14ac:dyDescent="0.2">
      <c r="B426" s="123">
        <f>IFERROR('Input| Projects'!B426,"")</f>
        <v>417</v>
      </c>
      <c r="C426" s="160" t="str">
        <f>IFERROR(IF('Input| Projects'!C426="","",'Input| Projects'!C426),"")</f>
        <v/>
      </c>
      <c r="D426" s="160" t="str">
        <f>IFERROR(IF('Input| Projects'!D426="","",'Input| Projects'!D426),"")</f>
        <v/>
      </c>
      <c r="E426" s="53"/>
      <c r="F426" s="160" t="str">
        <f>IF(LEN('Input| Projects'!F426)&gt;0,'Input| Projects'!F426,"")</f>
        <v/>
      </c>
      <c r="G426" s="160" t="str">
        <f>IF(LEN('Input| Projects'!G426)&gt;0,'Input| Projects'!G426,"")</f>
        <v/>
      </c>
      <c r="H426" s="10"/>
      <c r="I426" s="194" cm="1">
        <f t="array" ref="I426">IF(LEN($F426)&gt;0,1+IFERROR(SUMPRODUCT(TRANSPOSE('Input| Projects'!$AO426:$AQ426),INDEX('Input| Escalations'!$F$27:$L$29,,MATCH(Q$9,'Input| Escalations'!$F$21:$L$21,0))),0),0)</f>
        <v>0</v>
      </c>
      <c r="J426" s="194" cm="1">
        <f t="array" ref="J426">IF(LEN($F426)&gt;0,1+IFERROR(SUMPRODUCT(TRANSPOSE('Input| Projects'!$AO426:$AQ426),INDEX('Input| Escalations'!$F$27:$L$29,,MATCH(R$9,'Input| Escalations'!$F$21:$L$21,0))),0),0)</f>
        <v>0</v>
      </c>
      <c r="K426" s="194" cm="1">
        <f t="array" ref="K426">IF(LEN($F426)&gt;0,1+IFERROR(SUMPRODUCT(TRANSPOSE('Input| Projects'!$AO426:$AQ426),INDEX('Input| Escalations'!$F$27:$L$29,,MATCH(S$9,'Input| Escalations'!$F$21:$L$21,0))),0),0)</f>
        <v>0</v>
      </c>
      <c r="L426" s="194" cm="1">
        <f t="array" ref="L426">IF(LEN($F426)&gt;0,1+IFERROR(SUMPRODUCT(TRANSPOSE('Input| Projects'!$AO426:$AQ426),INDEX('Input| Escalations'!$F$27:$L$29,,MATCH(T$9,'Input| Escalations'!$F$21:$L$21,0))),0),0)</f>
        <v>0</v>
      </c>
      <c r="M426" s="194" cm="1">
        <f t="array" ref="M426">IF(LEN($F426)&gt;0,1+IFERROR(SUMPRODUCT(TRANSPOSE('Input| Projects'!$AO426:$AQ426),INDEX('Input| Escalations'!$F$27:$L$29,,MATCH(U$9,'Input| Escalations'!$F$21:$L$21,0))),0),0)</f>
        <v>0</v>
      </c>
      <c r="N426" s="194" cm="1">
        <f t="array" ref="N426">IF(LEN($F426)&gt;0,1+IFERROR(SUMPRODUCT(TRANSPOSE('Input| Projects'!$AO426:$AQ426),INDEX('Input| Escalations'!$F$27:$L$29,,MATCH(V$9,'Input| Escalations'!$F$21:$L$21,0))),0),0)</f>
        <v>0</v>
      </c>
      <c r="O426" s="194" cm="1">
        <f t="array" ref="O426">IF(LEN($F426)&gt;0,1+IFERROR(SUMPRODUCT(TRANSPOSE('Input| Projects'!$AO426:$AQ426),INDEX('Input| Escalations'!$F$27:$L$29,,MATCH(W$9,'Input| Escalations'!$F$21:$L$21,0))),0),0)</f>
        <v>0</v>
      </c>
      <c r="P426" s="10"/>
      <c r="Q426" s="172">
        <f>IFERROR(IF(ISNUMBER(FIND("decision",'Input| Setup'!$F$6)),'Input| Projects'!Y426,'Input| Projects'!I426)*'Input| Escalations'!$I$17*I426,0)</f>
        <v>0</v>
      </c>
      <c r="R426" s="172">
        <f>IFERROR(IF(ISNUMBER(FIND("decision",'Input| Setup'!$F$6)),'Input| Projects'!Z426,'Input| Projects'!J426)*'Input| Escalations'!$I$17*J426,0)</f>
        <v>0</v>
      </c>
      <c r="S426" s="172">
        <f>IFERROR(IF(ISNUMBER(FIND("decision",'Input| Setup'!$F$6)),'Input| Projects'!AA426,'Input| Projects'!K426)*'Input| Escalations'!$I$17*K426,0)</f>
        <v>0</v>
      </c>
      <c r="T426" s="172">
        <f>IFERROR(IF(ISNUMBER(FIND("decision",'Input| Setup'!$F$6)),'Input| Projects'!AB426,'Input| Projects'!L426)*'Input| Escalations'!$I$17*L426,0)</f>
        <v>0</v>
      </c>
      <c r="U426" s="172">
        <f>IFERROR(IF(ISNUMBER(FIND("decision",'Input| Setup'!$F$6)),'Input| Projects'!AC426,'Input| Projects'!M426)*'Input| Escalations'!$I$17*M426,0)</f>
        <v>0</v>
      </c>
      <c r="V426" s="172">
        <f>IFERROR(IF(ISNUMBER(FIND("decision",'Input| Setup'!$F$6)),'Input| Projects'!AD426,'Input| Projects'!N426)*'Input| Escalations'!$I$17*N426,0)</f>
        <v>0</v>
      </c>
      <c r="W426" s="172">
        <f>IFERROR(IF(ISNUMBER(FIND("decision",'Input| Setup'!$F$6)),'Input| Projects'!AE426,'Input| Projects'!O426)*'Input| Escalations'!$I$17*O426,0)</f>
        <v>0</v>
      </c>
      <c r="X426" s="175"/>
      <c r="Y426" s="172">
        <f>IF(ISNUMBER(FIND("decision",'Input| Setup'!$F$6)),'Input| Projects'!AG426,'Input| Projects'!Q426)*I426*'Input| Escalations'!$I$17</f>
        <v>0</v>
      </c>
      <c r="Z426" s="172">
        <f>IF(ISNUMBER(FIND("decision",'Input| Setup'!$F$6)),'Input| Projects'!AH426,'Input| Projects'!R426)*J426*'Input| Escalations'!$I$17</f>
        <v>0</v>
      </c>
      <c r="AA426" s="172">
        <f>IF(ISNUMBER(FIND("decision",'Input| Setup'!$F$6)),'Input| Projects'!AI426,'Input| Projects'!S426)*K426*'Input| Escalations'!$I$17</f>
        <v>0</v>
      </c>
      <c r="AB426" s="172">
        <f>IF(ISNUMBER(FIND("decision",'Input| Setup'!$F$6)),'Input| Projects'!AJ426,'Input| Projects'!T426)*L426*'Input| Escalations'!$I$17</f>
        <v>0</v>
      </c>
      <c r="AC426" s="172">
        <f>IF(ISNUMBER(FIND("decision",'Input| Setup'!$F$6)),'Input| Projects'!AK426,'Input| Projects'!U426)*M426*'Input| Escalations'!$I$17</f>
        <v>0</v>
      </c>
      <c r="AD426" s="172">
        <f>IF(ISNUMBER(FIND("decision",'Input| Setup'!$F$6)),'Input| Projects'!AL426,'Input| Projects'!V426)*N426*'Input| Escalations'!$I$17</f>
        <v>0</v>
      </c>
      <c r="AE426" s="172">
        <f>IF(ISNUMBER(FIND("decision",'Input| Setup'!$F$6)),'Input| Projects'!AM426,'Input| Projects'!W426)*O426*'Input| Escalations'!$I$17</f>
        <v>0</v>
      </c>
      <c r="AF426" s="175"/>
      <c r="AG426" s="172" cm="1">
        <f t="array" ref="AG426">IFERROR(--('Input| Projects'!$AS426="Yes")*_xlfn.SWITCH('Input| Overheads'!$C$50,"Direct costs",'Calc| Overheads Allocation'!C$8*Q426,"Internal labour",'Calc| Overheads Allocation'!C$8*Q426*'Input| Projects'!$AO426,"DNSP defined",'Calc| Overheads Allocation'!C$78*'Input| Projects'!$AV426,0),0)</f>
        <v>0</v>
      </c>
      <c r="AH426" s="172" cm="1">
        <f t="array" ref="AH426">IFERROR(--('Input| Projects'!$AS426="Yes")*_xlfn.SWITCH('Input| Overheads'!$C$50,"Direct costs",'Calc| Overheads Allocation'!D$8*R426,"Internal labour",'Calc| Overheads Allocation'!D$8*R426*'Input| Projects'!$AO426,"DNSP defined",'Calc| Overheads Allocation'!D$78*'Input| Projects'!$AV426,0),0)</f>
        <v>0</v>
      </c>
      <c r="AI426" s="172" cm="1">
        <f t="array" ref="AI426">IFERROR(--('Input| Projects'!$AS426="Yes")*_xlfn.SWITCH('Input| Overheads'!$C$50,"Direct costs",'Calc| Overheads Allocation'!E$8*S426,"Internal labour",'Calc| Overheads Allocation'!E$8*S426*'Input| Projects'!$AO426,"DNSP defined",'Calc| Overheads Allocation'!E$78*'Input| Projects'!$AV426,0),0)</f>
        <v>0</v>
      </c>
      <c r="AJ426" s="172" cm="1">
        <f t="array" ref="AJ426">IFERROR(--('Input| Projects'!$AS426="Yes")*_xlfn.SWITCH('Input| Overheads'!$C$50,"Direct costs",'Calc| Overheads Allocation'!F$8*T426,"Internal labour",'Calc| Overheads Allocation'!F$8*T426*'Input| Projects'!$AO426,"DNSP defined",'Calc| Overheads Allocation'!F$78*'Input| Projects'!$AV426,0),0)</f>
        <v>0</v>
      </c>
      <c r="AK426" s="172" cm="1">
        <f t="array" ref="AK426">IFERROR(--('Input| Projects'!$AS426="Yes")*_xlfn.SWITCH('Input| Overheads'!$C$50,"Direct costs",'Calc| Overheads Allocation'!G$8*U426,"Internal labour",'Calc| Overheads Allocation'!G$8*U426*'Input| Projects'!$AO426,"DNSP defined",'Calc| Overheads Allocation'!G$78*'Input| Projects'!$AV426,0),0)</f>
        <v>0</v>
      </c>
      <c r="AL426" s="172" cm="1">
        <f t="array" ref="AL426">IFERROR(--('Input| Projects'!$AS426="Yes")*_xlfn.SWITCH('Input| Overheads'!$C$50,"Direct costs",'Calc| Overheads Allocation'!H$8*V426,"Internal labour",'Calc| Overheads Allocation'!H$8*V426*'Input| Projects'!$AO426,"DNSP defined",'Calc| Overheads Allocation'!H$78*'Input| Projects'!$AV426,0),0)</f>
        <v>0</v>
      </c>
      <c r="AM426" s="172" cm="1">
        <f t="array" ref="AM426">IFERROR(--('Input| Projects'!$AS426="Yes")*_xlfn.SWITCH('Input| Overheads'!$C$50,"Direct costs",'Calc| Overheads Allocation'!I$8*W426,"Internal labour",'Calc| Overheads Allocation'!I$8*W426*'Input| Projects'!$AO426,"DNSP defined",'Calc| Overheads Allocation'!I$78*'Input| Projects'!$AV426,0),0)</f>
        <v>0</v>
      </c>
      <c r="AN426" s="175"/>
      <c r="AO426" s="172" cm="1">
        <f t="array" ref="AO426">IFERROR(--('Input| Projects'!$AT426="Yes")*_xlfn.SWITCH('Input| Overheads'!$C$50,"Direct costs",'Calc| Overheads Allocation'!C$9*Q426,"Internal labour",'Calc| Overheads Allocation'!C$9*Q426*'Input| Projects'!$AO426,"DNSP defined",'Calc| Overheads Allocation'!C$79*'Input| Projects'!$AW426,0),0)</f>
        <v>0</v>
      </c>
      <c r="AP426" s="172" cm="1">
        <f t="array" ref="AP426">IFERROR(--('Input| Projects'!$AT426="Yes")*_xlfn.SWITCH('Input| Overheads'!$C$50,"Direct costs",'Calc| Overheads Allocation'!D$9*R426,"Internal labour",'Calc| Overheads Allocation'!D$9*R426*'Input| Projects'!$AO426,"DNSP defined",'Calc| Overheads Allocation'!D$79*'Input| Projects'!$AW426,0),0)</f>
        <v>0</v>
      </c>
      <c r="AQ426" s="172" cm="1">
        <f t="array" ref="AQ426">IFERROR(--('Input| Projects'!$AT426="Yes")*_xlfn.SWITCH('Input| Overheads'!$C$50,"Direct costs",'Calc| Overheads Allocation'!E$9*S426,"Internal labour",'Calc| Overheads Allocation'!E$9*S426*'Input| Projects'!$AO426,"DNSP defined",'Calc| Overheads Allocation'!E$79*'Input| Projects'!$AW426,0),0)</f>
        <v>0</v>
      </c>
      <c r="AR426" s="172" cm="1">
        <f t="array" ref="AR426">IFERROR(--('Input| Projects'!$AT426="Yes")*_xlfn.SWITCH('Input| Overheads'!$C$50,"Direct costs",'Calc| Overheads Allocation'!F$9*T426,"Internal labour",'Calc| Overheads Allocation'!F$9*T426*'Input| Projects'!$AO426,"DNSP defined",'Calc| Overheads Allocation'!F$79*'Input| Projects'!$AW426,0),0)</f>
        <v>0</v>
      </c>
      <c r="AS426" s="172" cm="1">
        <f t="array" ref="AS426">IFERROR(--('Input| Projects'!$AT426="Yes")*_xlfn.SWITCH('Input| Overheads'!$C$50,"Direct costs",'Calc| Overheads Allocation'!G$9*U426,"Internal labour",'Calc| Overheads Allocation'!G$9*U426*'Input| Projects'!$AO426,"DNSP defined",'Calc| Overheads Allocation'!G$79*'Input| Projects'!$AW426,0),0)</f>
        <v>0</v>
      </c>
      <c r="AT426" s="172" cm="1">
        <f t="array" ref="AT426">IFERROR(--('Input| Projects'!$AT426="Yes")*_xlfn.SWITCH('Input| Overheads'!$C$50,"Direct costs",'Calc| Overheads Allocation'!H$9*V426,"Internal labour",'Calc| Overheads Allocation'!H$9*V426*'Input| Projects'!$AO426,"DNSP defined",'Calc| Overheads Allocation'!H$79*'Input| Projects'!$AW426,0),0)</f>
        <v>0</v>
      </c>
      <c r="AU426" s="172" cm="1">
        <f t="array" ref="AU426">IFERROR(--('Input| Projects'!$AT426="Yes")*_xlfn.SWITCH('Input| Overheads'!$C$50,"Direct costs",'Calc| Overheads Allocation'!I$9*W426,"Internal labour",'Calc| Overheads Allocation'!I$9*W426*'Input| Projects'!$AO426,"DNSP defined",'Calc| Overheads Allocation'!I$79*'Input| Projects'!$AW426,0),0)</f>
        <v>0</v>
      </c>
      <c r="AV426" s="175"/>
      <c r="AW426" s="172">
        <f t="shared" si="156"/>
        <v>0</v>
      </c>
      <c r="AX426" s="172">
        <f t="shared" si="157"/>
        <v>0</v>
      </c>
      <c r="AY426" s="172">
        <f t="shared" si="158"/>
        <v>0</v>
      </c>
      <c r="AZ426" s="172">
        <f t="shared" si="159"/>
        <v>0</v>
      </c>
      <c r="BA426" s="172">
        <f t="shared" si="160"/>
        <v>0</v>
      </c>
      <c r="BB426" s="172">
        <f t="shared" si="161"/>
        <v>0</v>
      </c>
      <c r="BC426" s="172">
        <f t="shared" si="162"/>
        <v>0</v>
      </c>
      <c r="BD426" s="176"/>
      <c r="BE426" s="172">
        <f t="shared" si="163"/>
        <v>0</v>
      </c>
      <c r="BF426" s="172">
        <f t="shared" si="164"/>
        <v>0</v>
      </c>
      <c r="BG426" s="172">
        <f t="shared" si="165"/>
        <v>0</v>
      </c>
      <c r="BH426" s="172">
        <f t="shared" si="166"/>
        <v>0</v>
      </c>
      <c r="BI426" s="172">
        <f t="shared" si="167"/>
        <v>0</v>
      </c>
      <c r="BJ426" s="172">
        <f t="shared" si="168"/>
        <v>0</v>
      </c>
      <c r="BK426" s="172">
        <f t="shared" si="169"/>
        <v>0</v>
      </c>
      <c r="BL426" s="176"/>
      <c r="BM426" s="172">
        <f t="shared" si="148"/>
        <v>0</v>
      </c>
      <c r="BN426" s="172">
        <f t="shared" si="149"/>
        <v>0</v>
      </c>
      <c r="BO426" s="172">
        <f t="shared" si="150"/>
        <v>0</v>
      </c>
      <c r="BP426" s="172">
        <f t="shared" si="151"/>
        <v>0</v>
      </c>
      <c r="BQ426" s="172">
        <f t="shared" si="152"/>
        <v>0</v>
      </c>
      <c r="BR426" s="172">
        <f t="shared" si="153"/>
        <v>0</v>
      </c>
      <c r="BS426" s="172">
        <f t="shared" si="154"/>
        <v>0</v>
      </c>
      <c r="BT426" s="55"/>
      <c r="BU426" s="158">
        <f>SUMIF('Input| Projects'!$BA$8:$CX$8,RIGHT(BU$9,3),'Input| Projects'!$BA426:$CX426)</f>
        <v>0</v>
      </c>
      <c r="BV426" s="158">
        <f>SUMIF('Input| Projects'!$BA$8:$CX$8,RIGHT(BV$9,3),'Input| Projects'!$BA426:$CX426)</f>
        <v>0</v>
      </c>
      <c r="BW426" s="79" t="str">
        <f t="shared" si="155"/>
        <v/>
      </c>
    </row>
    <row r="427" spans="2:75" x14ac:dyDescent="0.2">
      <c r="B427" s="123">
        <f>IFERROR('Input| Projects'!B427,"")</f>
        <v>418</v>
      </c>
      <c r="C427" s="160" t="str">
        <f>IFERROR(IF('Input| Projects'!C427="","",'Input| Projects'!C427),"")</f>
        <v/>
      </c>
      <c r="D427" s="160" t="str">
        <f>IFERROR(IF('Input| Projects'!D427="","",'Input| Projects'!D427),"")</f>
        <v/>
      </c>
      <c r="E427" s="53"/>
      <c r="F427" s="160" t="str">
        <f>IF(LEN('Input| Projects'!F427)&gt;0,'Input| Projects'!F427,"")</f>
        <v/>
      </c>
      <c r="G427" s="160" t="str">
        <f>IF(LEN('Input| Projects'!G427)&gt;0,'Input| Projects'!G427,"")</f>
        <v/>
      </c>
      <c r="H427" s="10"/>
      <c r="I427" s="194" cm="1">
        <f t="array" ref="I427">IF(LEN($F427)&gt;0,1+IFERROR(SUMPRODUCT(TRANSPOSE('Input| Projects'!$AO427:$AQ427),INDEX('Input| Escalations'!$F$27:$L$29,,MATCH(Q$9,'Input| Escalations'!$F$21:$L$21,0))),0),0)</f>
        <v>0</v>
      </c>
      <c r="J427" s="194" cm="1">
        <f t="array" ref="J427">IF(LEN($F427)&gt;0,1+IFERROR(SUMPRODUCT(TRANSPOSE('Input| Projects'!$AO427:$AQ427),INDEX('Input| Escalations'!$F$27:$L$29,,MATCH(R$9,'Input| Escalations'!$F$21:$L$21,0))),0),0)</f>
        <v>0</v>
      </c>
      <c r="K427" s="194" cm="1">
        <f t="array" ref="K427">IF(LEN($F427)&gt;0,1+IFERROR(SUMPRODUCT(TRANSPOSE('Input| Projects'!$AO427:$AQ427),INDEX('Input| Escalations'!$F$27:$L$29,,MATCH(S$9,'Input| Escalations'!$F$21:$L$21,0))),0),0)</f>
        <v>0</v>
      </c>
      <c r="L427" s="194" cm="1">
        <f t="array" ref="L427">IF(LEN($F427)&gt;0,1+IFERROR(SUMPRODUCT(TRANSPOSE('Input| Projects'!$AO427:$AQ427),INDEX('Input| Escalations'!$F$27:$L$29,,MATCH(T$9,'Input| Escalations'!$F$21:$L$21,0))),0),0)</f>
        <v>0</v>
      </c>
      <c r="M427" s="194" cm="1">
        <f t="array" ref="M427">IF(LEN($F427)&gt;0,1+IFERROR(SUMPRODUCT(TRANSPOSE('Input| Projects'!$AO427:$AQ427),INDEX('Input| Escalations'!$F$27:$L$29,,MATCH(U$9,'Input| Escalations'!$F$21:$L$21,0))),0),0)</f>
        <v>0</v>
      </c>
      <c r="N427" s="194" cm="1">
        <f t="array" ref="N427">IF(LEN($F427)&gt;0,1+IFERROR(SUMPRODUCT(TRANSPOSE('Input| Projects'!$AO427:$AQ427),INDEX('Input| Escalations'!$F$27:$L$29,,MATCH(V$9,'Input| Escalations'!$F$21:$L$21,0))),0),0)</f>
        <v>0</v>
      </c>
      <c r="O427" s="194" cm="1">
        <f t="array" ref="O427">IF(LEN($F427)&gt;0,1+IFERROR(SUMPRODUCT(TRANSPOSE('Input| Projects'!$AO427:$AQ427),INDEX('Input| Escalations'!$F$27:$L$29,,MATCH(W$9,'Input| Escalations'!$F$21:$L$21,0))),0),0)</f>
        <v>0</v>
      </c>
      <c r="P427" s="10"/>
      <c r="Q427" s="172">
        <f>IFERROR(IF(ISNUMBER(FIND("decision",'Input| Setup'!$F$6)),'Input| Projects'!Y427,'Input| Projects'!I427)*'Input| Escalations'!$I$17*I427,0)</f>
        <v>0</v>
      </c>
      <c r="R427" s="172">
        <f>IFERROR(IF(ISNUMBER(FIND("decision",'Input| Setup'!$F$6)),'Input| Projects'!Z427,'Input| Projects'!J427)*'Input| Escalations'!$I$17*J427,0)</f>
        <v>0</v>
      </c>
      <c r="S427" s="172">
        <f>IFERROR(IF(ISNUMBER(FIND("decision",'Input| Setup'!$F$6)),'Input| Projects'!AA427,'Input| Projects'!K427)*'Input| Escalations'!$I$17*K427,0)</f>
        <v>0</v>
      </c>
      <c r="T427" s="172">
        <f>IFERROR(IF(ISNUMBER(FIND("decision",'Input| Setup'!$F$6)),'Input| Projects'!AB427,'Input| Projects'!L427)*'Input| Escalations'!$I$17*L427,0)</f>
        <v>0</v>
      </c>
      <c r="U427" s="172">
        <f>IFERROR(IF(ISNUMBER(FIND("decision",'Input| Setup'!$F$6)),'Input| Projects'!AC427,'Input| Projects'!M427)*'Input| Escalations'!$I$17*M427,0)</f>
        <v>0</v>
      </c>
      <c r="V427" s="172">
        <f>IFERROR(IF(ISNUMBER(FIND("decision",'Input| Setup'!$F$6)),'Input| Projects'!AD427,'Input| Projects'!N427)*'Input| Escalations'!$I$17*N427,0)</f>
        <v>0</v>
      </c>
      <c r="W427" s="172">
        <f>IFERROR(IF(ISNUMBER(FIND("decision",'Input| Setup'!$F$6)),'Input| Projects'!AE427,'Input| Projects'!O427)*'Input| Escalations'!$I$17*O427,0)</f>
        <v>0</v>
      </c>
      <c r="X427" s="175"/>
      <c r="Y427" s="172">
        <f>IF(ISNUMBER(FIND("decision",'Input| Setup'!$F$6)),'Input| Projects'!AG427,'Input| Projects'!Q427)*I427*'Input| Escalations'!$I$17</f>
        <v>0</v>
      </c>
      <c r="Z427" s="172">
        <f>IF(ISNUMBER(FIND("decision",'Input| Setup'!$F$6)),'Input| Projects'!AH427,'Input| Projects'!R427)*J427*'Input| Escalations'!$I$17</f>
        <v>0</v>
      </c>
      <c r="AA427" s="172">
        <f>IF(ISNUMBER(FIND("decision",'Input| Setup'!$F$6)),'Input| Projects'!AI427,'Input| Projects'!S427)*K427*'Input| Escalations'!$I$17</f>
        <v>0</v>
      </c>
      <c r="AB427" s="172">
        <f>IF(ISNUMBER(FIND("decision",'Input| Setup'!$F$6)),'Input| Projects'!AJ427,'Input| Projects'!T427)*L427*'Input| Escalations'!$I$17</f>
        <v>0</v>
      </c>
      <c r="AC427" s="172">
        <f>IF(ISNUMBER(FIND("decision",'Input| Setup'!$F$6)),'Input| Projects'!AK427,'Input| Projects'!U427)*M427*'Input| Escalations'!$I$17</f>
        <v>0</v>
      </c>
      <c r="AD427" s="172">
        <f>IF(ISNUMBER(FIND("decision",'Input| Setup'!$F$6)),'Input| Projects'!AL427,'Input| Projects'!V427)*N427*'Input| Escalations'!$I$17</f>
        <v>0</v>
      </c>
      <c r="AE427" s="172">
        <f>IF(ISNUMBER(FIND("decision",'Input| Setup'!$F$6)),'Input| Projects'!AM427,'Input| Projects'!W427)*O427*'Input| Escalations'!$I$17</f>
        <v>0</v>
      </c>
      <c r="AF427" s="175"/>
      <c r="AG427" s="172" cm="1">
        <f t="array" ref="AG427">IFERROR(--('Input| Projects'!$AS427="Yes")*_xlfn.SWITCH('Input| Overheads'!$C$50,"Direct costs",'Calc| Overheads Allocation'!C$8*Q427,"Internal labour",'Calc| Overheads Allocation'!C$8*Q427*'Input| Projects'!$AO427,"DNSP defined",'Calc| Overheads Allocation'!C$78*'Input| Projects'!$AV427,0),0)</f>
        <v>0</v>
      </c>
      <c r="AH427" s="172" cm="1">
        <f t="array" ref="AH427">IFERROR(--('Input| Projects'!$AS427="Yes")*_xlfn.SWITCH('Input| Overheads'!$C$50,"Direct costs",'Calc| Overheads Allocation'!D$8*R427,"Internal labour",'Calc| Overheads Allocation'!D$8*R427*'Input| Projects'!$AO427,"DNSP defined",'Calc| Overheads Allocation'!D$78*'Input| Projects'!$AV427,0),0)</f>
        <v>0</v>
      </c>
      <c r="AI427" s="172" cm="1">
        <f t="array" ref="AI427">IFERROR(--('Input| Projects'!$AS427="Yes")*_xlfn.SWITCH('Input| Overheads'!$C$50,"Direct costs",'Calc| Overheads Allocation'!E$8*S427,"Internal labour",'Calc| Overheads Allocation'!E$8*S427*'Input| Projects'!$AO427,"DNSP defined",'Calc| Overheads Allocation'!E$78*'Input| Projects'!$AV427,0),0)</f>
        <v>0</v>
      </c>
      <c r="AJ427" s="172" cm="1">
        <f t="array" ref="AJ427">IFERROR(--('Input| Projects'!$AS427="Yes")*_xlfn.SWITCH('Input| Overheads'!$C$50,"Direct costs",'Calc| Overheads Allocation'!F$8*T427,"Internal labour",'Calc| Overheads Allocation'!F$8*T427*'Input| Projects'!$AO427,"DNSP defined",'Calc| Overheads Allocation'!F$78*'Input| Projects'!$AV427,0),0)</f>
        <v>0</v>
      </c>
      <c r="AK427" s="172" cm="1">
        <f t="array" ref="AK427">IFERROR(--('Input| Projects'!$AS427="Yes")*_xlfn.SWITCH('Input| Overheads'!$C$50,"Direct costs",'Calc| Overheads Allocation'!G$8*U427,"Internal labour",'Calc| Overheads Allocation'!G$8*U427*'Input| Projects'!$AO427,"DNSP defined",'Calc| Overheads Allocation'!G$78*'Input| Projects'!$AV427,0),0)</f>
        <v>0</v>
      </c>
      <c r="AL427" s="172" cm="1">
        <f t="array" ref="AL427">IFERROR(--('Input| Projects'!$AS427="Yes")*_xlfn.SWITCH('Input| Overheads'!$C$50,"Direct costs",'Calc| Overheads Allocation'!H$8*V427,"Internal labour",'Calc| Overheads Allocation'!H$8*V427*'Input| Projects'!$AO427,"DNSP defined",'Calc| Overheads Allocation'!H$78*'Input| Projects'!$AV427,0),0)</f>
        <v>0</v>
      </c>
      <c r="AM427" s="172" cm="1">
        <f t="array" ref="AM427">IFERROR(--('Input| Projects'!$AS427="Yes")*_xlfn.SWITCH('Input| Overheads'!$C$50,"Direct costs",'Calc| Overheads Allocation'!I$8*W427,"Internal labour",'Calc| Overheads Allocation'!I$8*W427*'Input| Projects'!$AO427,"DNSP defined",'Calc| Overheads Allocation'!I$78*'Input| Projects'!$AV427,0),0)</f>
        <v>0</v>
      </c>
      <c r="AN427" s="175"/>
      <c r="AO427" s="172" cm="1">
        <f t="array" ref="AO427">IFERROR(--('Input| Projects'!$AT427="Yes")*_xlfn.SWITCH('Input| Overheads'!$C$50,"Direct costs",'Calc| Overheads Allocation'!C$9*Q427,"Internal labour",'Calc| Overheads Allocation'!C$9*Q427*'Input| Projects'!$AO427,"DNSP defined",'Calc| Overheads Allocation'!C$79*'Input| Projects'!$AW427,0),0)</f>
        <v>0</v>
      </c>
      <c r="AP427" s="172" cm="1">
        <f t="array" ref="AP427">IFERROR(--('Input| Projects'!$AT427="Yes")*_xlfn.SWITCH('Input| Overheads'!$C$50,"Direct costs",'Calc| Overheads Allocation'!D$9*R427,"Internal labour",'Calc| Overheads Allocation'!D$9*R427*'Input| Projects'!$AO427,"DNSP defined",'Calc| Overheads Allocation'!D$79*'Input| Projects'!$AW427,0),0)</f>
        <v>0</v>
      </c>
      <c r="AQ427" s="172" cm="1">
        <f t="array" ref="AQ427">IFERROR(--('Input| Projects'!$AT427="Yes")*_xlfn.SWITCH('Input| Overheads'!$C$50,"Direct costs",'Calc| Overheads Allocation'!E$9*S427,"Internal labour",'Calc| Overheads Allocation'!E$9*S427*'Input| Projects'!$AO427,"DNSP defined",'Calc| Overheads Allocation'!E$79*'Input| Projects'!$AW427,0),0)</f>
        <v>0</v>
      </c>
      <c r="AR427" s="172" cm="1">
        <f t="array" ref="AR427">IFERROR(--('Input| Projects'!$AT427="Yes")*_xlfn.SWITCH('Input| Overheads'!$C$50,"Direct costs",'Calc| Overheads Allocation'!F$9*T427,"Internal labour",'Calc| Overheads Allocation'!F$9*T427*'Input| Projects'!$AO427,"DNSP defined",'Calc| Overheads Allocation'!F$79*'Input| Projects'!$AW427,0),0)</f>
        <v>0</v>
      </c>
      <c r="AS427" s="172" cm="1">
        <f t="array" ref="AS427">IFERROR(--('Input| Projects'!$AT427="Yes")*_xlfn.SWITCH('Input| Overheads'!$C$50,"Direct costs",'Calc| Overheads Allocation'!G$9*U427,"Internal labour",'Calc| Overheads Allocation'!G$9*U427*'Input| Projects'!$AO427,"DNSP defined",'Calc| Overheads Allocation'!G$79*'Input| Projects'!$AW427,0),0)</f>
        <v>0</v>
      </c>
      <c r="AT427" s="172" cm="1">
        <f t="array" ref="AT427">IFERROR(--('Input| Projects'!$AT427="Yes")*_xlfn.SWITCH('Input| Overheads'!$C$50,"Direct costs",'Calc| Overheads Allocation'!H$9*V427,"Internal labour",'Calc| Overheads Allocation'!H$9*V427*'Input| Projects'!$AO427,"DNSP defined",'Calc| Overheads Allocation'!H$79*'Input| Projects'!$AW427,0),0)</f>
        <v>0</v>
      </c>
      <c r="AU427" s="172" cm="1">
        <f t="array" ref="AU427">IFERROR(--('Input| Projects'!$AT427="Yes")*_xlfn.SWITCH('Input| Overheads'!$C$50,"Direct costs",'Calc| Overheads Allocation'!I$9*W427,"Internal labour",'Calc| Overheads Allocation'!I$9*W427*'Input| Projects'!$AO427,"DNSP defined",'Calc| Overheads Allocation'!I$79*'Input| Projects'!$AW427,0),0)</f>
        <v>0</v>
      </c>
      <c r="AV427" s="175"/>
      <c r="AW427" s="172">
        <f t="shared" si="156"/>
        <v>0</v>
      </c>
      <c r="AX427" s="172">
        <f t="shared" si="157"/>
        <v>0</v>
      </c>
      <c r="AY427" s="172">
        <f t="shared" si="158"/>
        <v>0</v>
      </c>
      <c r="AZ427" s="172">
        <f t="shared" si="159"/>
        <v>0</v>
      </c>
      <c r="BA427" s="172">
        <f t="shared" si="160"/>
        <v>0</v>
      </c>
      <c r="BB427" s="172">
        <f t="shared" si="161"/>
        <v>0</v>
      </c>
      <c r="BC427" s="172">
        <f t="shared" si="162"/>
        <v>0</v>
      </c>
      <c r="BD427" s="176"/>
      <c r="BE427" s="172">
        <f t="shared" si="163"/>
        <v>0</v>
      </c>
      <c r="BF427" s="172">
        <f t="shared" si="164"/>
        <v>0</v>
      </c>
      <c r="BG427" s="172">
        <f t="shared" si="165"/>
        <v>0</v>
      </c>
      <c r="BH427" s="172">
        <f t="shared" si="166"/>
        <v>0</v>
      </c>
      <c r="BI427" s="172">
        <f t="shared" si="167"/>
        <v>0</v>
      </c>
      <c r="BJ427" s="172">
        <f t="shared" si="168"/>
        <v>0</v>
      </c>
      <c r="BK427" s="172">
        <f t="shared" si="169"/>
        <v>0</v>
      </c>
      <c r="BL427" s="176"/>
      <c r="BM427" s="172">
        <f t="shared" si="148"/>
        <v>0</v>
      </c>
      <c r="BN427" s="172">
        <f t="shared" si="149"/>
        <v>0</v>
      </c>
      <c r="BO427" s="172">
        <f t="shared" si="150"/>
        <v>0</v>
      </c>
      <c r="BP427" s="172">
        <f t="shared" si="151"/>
        <v>0</v>
      </c>
      <c r="BQ427" s="172">
        <f t="shared" si="152"/>
        <v>0</v>
      </c>
      <c r="BR427" s="172">
        <f t="shared" si="153"/>
        <v>0</v>
      </c>
      <c r="BS427" s="172">
        <f t="shared" si="154"/>
        <v>0</v>
      </c>
      <c r="BT427" s="55"/>
      <c r="BU427" s="158">
        <f>SUMIF('Input| Projects'!$BA$8:$CX$8,RIGHT(BU$9,3),'Input| Projects'!$BA427:$CX427)</f>
        <v>0</v>
      </c>
      <c r="BV427" s="158">
        <f>SUMIF('Input| Projects'!$BA$8:$CX$8,RIGHT(BV$9,3),'Input| Projects'!$BA427:$CX427)</f>
        <v>0</v>
      </c>
      <c r="BW427" s="79" t="str">
        <f t="shared" si="155"/>
        <v/>
      </c>
    </row>
    <row r="428" spans="2:75" x14ac:dyDescent="0.2">
      <c r="B428" s="123">
        <f>IFERROR('Input| Projects'!B428,"")</f>
        <v>419</v>
      </c>
      <c r="C428" s="160" t="str">
        <f>IFERROR(IF('Input| Projects'!C428="","",'Input| Projects'!C428),"")</f>
        <v/>
      </c>
      <c r="D428" s="160" t="str">
        <f>IFERROR(IF('Input| Projects'!D428="","",'Input| Projects'!D428),"")</f>
        <v/>
      </c>
      <c r="E428" s="53"/>
      <c r="F428" s="160" t="str">
        <f>IF(LEN('Input| Projects'!F428)&gt;0,'Input| Projects'!F428,"")</f>
        <v/>
      </c>
      <c r="G428" s="160" t="str">
        <f>IF(LEN('Input| Projects'!G428)&gt;0,'Input| Projects'!G428,"")</f>
        <v/>
      </c>
      <c r="H428" s="10"/>
      <c r="I428" s="194" cm="1">
        <f t="array" ref="I428">IF(LEN($F428)&gt;0,1+IFERROR(SUMPRODUCT(TRANSPOSE('Input| Projects'!$AO428:$AQ428),INDEX('Input| Escalations'!$F$27:$L$29,,MATCH(Q$9,'Input| Escalations'!$F$21:$L$21,0))),0),0)</f>
        <v>0</v>
      </c>
      <c r="J428" s="194" cm="1">
        <f t="array" ref="J428">IF(LEN($F428)&gt;0,1+IFERROR(SUMPRODUCT(TRANSPOSE('Input| Projects'!$AO428:$AQ428),INDEX('Input| Escalations'!$F$27:$L$29,,MATCH(R$9,'Input| Escalations'!$F$21:$L$21,0))),0),0)</f>
        <v>0</v>
      </c>
      <c r="K428" s="194" cm="1">
        <f t="array" ref="K428">IF(LEN($F428)&gt;0,1+IFERROR(SUMPRODUCT(TRANSPOSE('Input| Projects'!$AO428:$AQ428),INDEX('Input| Escalations'!$F$27:$L$29,,MATCH(S$9,'Input| Escalations'!$F$21:$L$21,0))),0),0)</f>
        <v>0</v>
      </c>
      <c r="L428" s="194" cm="1">
        <f t="array" ref="L428">IF(LEN($F428)&gt;0,1+IFERROR(SUMPRODUCT(TRANSPOSE('Input| Projects'!$AO428:$AQ428),INDEX('Input| Escalations'!$F$27:$L$29,,MATCH(T$9,'Input| Escalations'!$F$21:$L$21,0))),0),0)</f>
        <v>0</v>
      </c>
      <c r="M428" s="194" cm="1">
        <f t="array" ref="M428">IF(LEN($F428)&gt;0,1+IFERROR(SUMPRODUCT(TRANSPOSE('Input| Projects'!$AO428:$AQ428),INDEX('Input| Escalations'!$F$27:$L$29,,MATCH(U$9,'Input| Escalations'!$F$21:$L$21,0))),0),0)</f>
        <v>0</v>
      </c>
      <c r="N428" s="194" cm="1">
        <f t="array" ref="N428">IF(LEN($F428)&gt;0,1+IFERROR(SUMPRODUCT(TRANSPOSE('Input| Projects'!$AO428:$AQ428),INDEX('Input| Escalations'!$F$27:$L$29,,MATCH(V$9,'Input| Escalations'!$F$21:$L$21,0))),0),0)</f>
        <v>0</v>
      </c>
      <c r="O428" s="194" cm="1">
        <f t="array" ref="O428">IF(LEN($F428)&gt;0,1+IFERROR(SUMPRODUCT(TRANSPOSE('Input| Projects'!$AO428:$AQ428),INDEX('Input| Escalations'!$F$27:$L$29,,MATCH(W$9,'Input| Escalations'!$F$21:$L$21,0))),0),0)</f>
        <v>0</v>
      </c>
      <c r="P428" s="10"/>
      <c r="Q428" s="172">
        <f>IFERROR(IF(ISNUMBER(FIND("decision",'Input| Setup'!$F$6)),'Input| Projects'!Y428,'Input| Projects'!I428)*'Input| Escalations'!$I$17*I428,0)</f>
        <v>0</v>
      </c>
      <c r="R428" s="172">
        <f>IFERROR(IF(ISNUMBER(FIND("decision",'Input| Setup'!$F$6)),'Input| Projects'!Z428,'Input| Projects'!J428)*'Input| Escalations'!$I$17*J428,0)</f>
        <v>0</v>
      </c>
      <c r="S428" s="172">
        <f>IFERROR(IF(ISNUMBER(FIND("decision",'Input| Setup'!$F$6)),'Input| Projects'!AA428,'Input| Projects'!K428)*'Input| Escalations'!$I$17*K428,0)</f>
        <v>0</v>
      </c>
      <c r="T428" s="172">
        <f>IFERROR(IF(ISNUMBER(FIND("decision",'Input| Setup'!$F$6)),'Input| Projects'!AB428,'Input| Projects'!L428)*'Input| Escalations'!$I$17*L428,0)</f>
        <v>0</v>
      </c>
      <c r="U428" s="172">
        <f>IFERROR(IF(ISNUMBER(FIND("decision",'Input| Setup'!$F$6)),'Input| Projects'!AC428,'Input| Projects'!M428)*'Input| Escalations'!$I$17*M428,0)</f>
        <v>0</v>
      </c>
      <c r="V428" s="172">
        <f>IFERROR(IF(ISNUMBER(FIND("decision",'Input| Setup'!$F$6)),'Input| Projects'!AD428,'Input| Projects'!N428)*'Input| Escalations'!$I$17*N428,0)</f>
        <v>0</v>
      </c>
      <c r="W428" s="172">
        <f>IFERROR(IF(ISNUMBER(FIND("decision",'Input| Setup'!$F$6)),'Input| Projects'!AE428,'Input| Projects'!O428)*'Input| Escalations'!$I$17*O428,0)</f>
        <v>0</v>
      </c>
      <c r="X428" s="175"/>
      <c r="Y428" s="172">
        <f>IF(ISNUMBER(FIND("decision",'Input| Setup'!$F$6)),'Input| Projects'!AG428,'Input| Projects'!Q428)*I428*'Input| Escalations'!$I$17</f>
        <v>0</v>
      </c>
      <c r="Z428" s="172">
        <f>IF(ISNUMBER(FIND("decision",'Input| Setup'!$F$6)),'Input| Projects'!AH428,'Input| Projects'!R428)*J428*'Input| Escalations'!$I$17</f>
        <v>0</v>
      </c>
      <c r="AA428" s="172">
        <f>IF(ISNUMBER(FIND("decision",'Input| Setup'!$F$6)),'Input| Projects'!AI428,'Input| Projects'!S428)*K428*'Input| Escalations'!$I$17</f>
        <v>0</v>
      </c>
      <c r="AB428" s="172">
        <f>IF(ISNUMBER(FIND("decision",'Input| Setup'!$F$6)),'Input| Projects'!AJ428,'Input| Projects'!T428)*L428*'Input| Escalations'!$I$17</f>
        <v>0</v>
      </c>
      <c r="AC428" s="172">
        <f>IF(ISNUMBER(FIND("decision",'Input| Setup'!$F$6)),'Input| Projects'!AK428,'Input| Projects'!U428)*M428*'Input| Escalations'!$I$17</f>
        <v>0</v>
      </c>
      <c r="AD428" s="172">
        <f>IF(ISNUMBER(FIND("decision",'Input| Setup'!$F$6)),'Input| Projects'!AL428,'Input| Projects'!V428)*N428*'Input| Escalations'!$I$17</f>
        <v>0</v>
      </c>
      <c r="AE428" s="172">
        <f>IF(ISNUMBER(FIND("decision",'Input| Setup'!$F$6)),'Input| Projects'!AM428,'Input| Projects'!W428)*O428*'Input| Escalations'!$I$17</f>
        <v>0</v>
      </c>
      <c r="AF428" s="175"/>
      <c r="AG428" s="172" cm="1">
        <f t="array" ref="AG428">IFERROR(--('Input| Projects'!$AS428="Yes")*_xlfn.SWITCH('Input| Overheads'!$C$50,"Direct costs",'Calc| Overheads Allocation'!C$8*Q428,"Internal labour",'Calc| Overheads Allocation'!C$8*Q428*'Input| Projects'!$AO428,"DNSP defined",'Calc| Overheads Allocation'!C$78*'Input| Projects'!$AV428,0),0)</f>
        <v>0</v>
      </c>
      <c r="AH428" s="172" cm="1">
        <f t="array" ref="AH428">IFERROR(--('Input| Projects'!$AS428="Yes")*_xlfn.SWITCH('Input| Overheads'!$C$50,"Direct costs",'Calc| Overheads Allocation'!D$8*R428,"Internal labour",'Calc| Overheads Allocation'!D$8*R428*'Input| Projects'!$AO428,"DNSP defined",'Calc| Overheads Allocation'!D$78*'Input| Projects'!$AV428,0),0)</f>
        <v>0</v>
      </c>
      <c r="AI428" s="172" cm="1">
        <f t="array" ref="AI428">IFERROR(--('Input| Projects'!$AS428="Yes")*_xlfn.SWITCH('Input| Overheads'!$C$50,"Direct costs",'Calc| Overheads Allocation'!E$8*S428,"Internal labour",'Calc| Overheads Allocation'!E$8*S428*'Input| Projects'!$AO428,"DNSP defined",'Calc| Overheads Allocation'!E$78*'Input| Projects'!$AV428,0),0)</f>
        <v>0</v>
      </c>
      <c r="AJ428" s="172" cm="1">
        <f t="array" ref="AJ428">IFERROR(--('Input| Projects'!$AS428="Yes")*_xlfn.SWITCH('Input| Overheads'!$C$50,"Direct costs",'Calc| Overheads Allocation'!F$8*T428,"Internal labour",'Calc| Overheads Allocation'!F$8*T428*'Input| Projects'!$AO428,"DNSP defined",'Calc| Overheads Allocation'!F$78*'Input| Projects'!$AV428,0),0)</f>
        <v>0</v>
      </c>
      <c r="AK428" s="172" cm="1">
        <f t="array" ref="AK428">IFERROR(--('Input| Projects'!$AS428="Yes")*_xlfn.SWITCH('Input| Overheads'!$C$50,"Direct costs",'Calc| Overheads Allocation'!G$8*U428,"Internal labour",'Calc| Overheads Allocation'!G$8*U428*'Input| Projects'!$AO428,"DNSP defined",'Calc| Overheads Allocation'!G$78*'Input| Projects'!$AV428,0),0)</f>
        <v>0</v>
      </c>
      <c r="AL428" s="172" cm="1">
        <f t="array" ref="AL428">IFERROR(--('Input| Projects'!$AS428="Yes")*_xlfn.SWITCH('Input| Overheads'!$C$50,"Direct costs",'Calc| Overheads Allocation'!H$8*V428,"Internal labour",'Calc| Overheads Allocation'!H$8*V428*'Input| Projects'!$AO428,"DNSP defined",'Calc| Overheads Allocation'!H$78*'Input| Projects'!$AV428,0),0)</f>
        <v>0</v>
      </c>
      <c r="AM428" s="172" cm="1">
        <f t="array" ref="AM428">IFERROR(--('Input| Projects'!$AS428="Yes")*_xlfn.SWITCH('Input| Overheads'!$C$50,"Direct costs",'Calc| Overheads Allocation'!I$8*W428,"Internal labour",'Calc| Overheads Allocation'!I$8*W428*'Input| Projects'!$AO428,"DNSP defined",'Calc| Overheads Allocation'!I$78*'Input| Projects'!$AV428,0),0)</f>
        <v>0</v>
      </c>
      <c r="AN428" s="175"/>
      <c r="AO428" s="172" cm="1">
        <f t="array" ref="AO428">IFERROR(--('Input| Projects'!$AT428="Yes")*_xlfn.SWITCH('Input| Overheads'!$C$50,"Direct costs",'Calc| Overheads Allocation'!C$9*Q428,"Internal labour",'Calc| Overheads Allocation'!C$9*Q428*'Input| Projects'!$AO428,"DNSP defined",'Calc| Overheads Allocation'!C$79*'Input| Projects'!$AW428,0),0)</f>
        <v>0</v>
      </c>
      <c r="AP428" s="172" cm="1">
        <f t="array" ref="AP428">IFERROR(--('Input| Projects'!$AT428="Yes")*_xlfn.SWITCH('Input| Overheads'!$C$50,"Direct costs",'Calc| Overheads Allocation'!D$9*R428,"Internal labour",'Calc| Overheads Allocation'!D$9*R428*'Input| Projects'!$AO428,"DNSP defined",'Calc| Overheads Allocation'!D$79*'Input| Projects'!$AW428,0),0)</f>
        <v>0</v>
      </c>
      <c r="AQ428" s="172" cm="1">
        <f t="array" ref="AQ428">IFERROR(--('Input| Projects'!$AT428="Yes")*_xlfn.SWITCH('Input| Overheads'!$C$50,"Direct costs",'Calc| Overheads Allocation'!E$9*S428,"Internal labour",'Calc| Overheads Allocation'!E$9*S428*'Input| Projects'!$AO428,"DNSP defined",'Calc| Overheads Allocation'!E$79*'Input| Projects'!$AW428,0),0)</f>
        <v>0</v>
      </c>
      <c r="AR428" s="172" cm="1">
        <f t="array" ref="AR428">IFERROR(--('Input| Projects'!$AT428="Yes")*_xlfn.SWITCH('Input| Overheads'!$C$50,"Direct costs",'Calc| Overheads Allocation'!F$9*T428,"Internal labour",'Calc| Overheads Allocation'!F$9*T428*'Input| Projects'!$AO428,"DNSP defined",'Calc| Overheads Allocation'!F$79*'Input| Projects'!$AW428,0),0)</f>
        <v>0</v>
      </c>
      <c r="AS428" s="172" cm="1">
        <f t="array" ref="AS428">IFERROR(--('Input| Projects'!$AT428="Yes")*_xlfn.SWITCH('Input| Overheads'!$C$50,"Direct costs",'Calc| Overheads Allocation'!G$9*U428,"Internal labour",'Calc| Overheads Allocation'!G$9*U428*'Input| Projects'!$AO428,"DNSP defined",'Calc| Overheads Allocation'!G$79*'Input| Projects'!$AW428,0),0)</f>
        <v>0</v>
      </c>
      <c r="AT428" s="172" cm="1">
        <f t="array" ref="AT428">IFERROR(--('Input| Projects'!$AT428="Yes")*_xlfn.SWITCH('Input| Overheads'!$C$50,"Direct costs",'Calc| Overheads Allocation'!H$9*V428,"Internal labour",'Calc| Overheads Allocation'!H$9*V428*'Input| Projects'!$AO428,"DNSP defined",'Calc| Overheads Allocation'!H$79*'Input| Projects'!$AW428,0),0)</f>
        <v>0</v>
      </c>
      <c r="AU428" s="172" cm="1">
        <f t="array" ref="AU428">IFERROR(--('Input| Projects'!$AT428="Yes")*_xlfn.SWITCH('Input| Overheads'!$C$50,"Direct costs",'Calc| Overheads Allocation'!I$9*W428,"Internal labour",'Calc| Overheads Allocation'!I$9*W428*'Input| Projects'!$AO428,"DNSP defined",'Calc| Overheads Allocation'!I$79*'Input| Projects'!$AW428,0),0)</f>
        <v>0</v>
      </c>
      <c r="AV428" s="175"/>
      <c r="AW428" s="172">
        <f t="shared" si="156"/>
        <v>0</v>
      </c>
      <c r="AX428" s="172">
        <f t="shared" si="157"/>
        <v>0</v>
      </c>
      <c r="AY428" s="172">
        <f t="shared" si="158"/>
        <v>0</v>
      </c>
      <c r="AZ428" s="172">
        <f t="shared" si="159"/>
        <v>0</v>
      </c>
      <c r="BA428" s="172">
        <f t="shared" si="160"/>
        <v>0</v>
      </c>
      <c r="BB428" s="172">
        <f t="shared" si="161"/>
        <v>0</v>
      </c>
      <c r="BC428" s="172">
        <f t="shared" si="162"/>
        <v>0</v>
      </c>
      <c r="BD428" s="176"/>
      <c r="BE428" s="172">
        <f t="shared" si="163"/>
        <v>0</v>
      </c>
      <c r="BF428" s="172">
        <f t="shared" si="164"/>
        <v>0</v>
      </c>
      <c r="BG428" s="172">
        <f t="shared" si="165"/>
        <v>0</v>
      </c>
      <c r="BH428" s="172">
        <f t="shared" si="166"/>
        <v>0</v>
      </c>
      <c r="BI428" s="172">
        <f t="shared" si="167"/>
        <v>0</v>
      </c>
      <c r="BJ428" s="172">
        <f t="shared" si="168"/>
        <v>0</v>
      </c>
      <c r="BK428" s="172">
        <f t="shared" si="169"/>
        <v>0</v>
      </c>
      <c r="BL428" s="176"/>
      <c r="BM428" s="172">
        <f t="shared" si="148"/>
        <v>0</v>
      </c>
      <c r="BN428" s="172">
        <f t="shared" si="149"/>
        <v>0</v>
      </c>
      <c r="BO428" s="172">
        <f t="shared" si="150"/>
        <v>0</v>
      </c>
      <c r="BP428" s="172">
        <f t="shared" si="151"/>
        <v>0</v>
      </c>
      <c r="BQ428" s="172">
        <f t="shared" si="152"/>
        <v>0</v>
      </c>
      <c r="BR428" s="172">
        <f t="shared" si="153"/>
        <v>0</v>
      </c>
      <c r="BS428" s="172">
        <f t="shared" si="154"/>
        <v>0</v>
      </c>
      <c r="BT428" s="55"/>
      <c r="BU428" s="158">
        <f>SUMIF('Input| Projects'!$BA$8:$CX$8,RIGHT(BU$9,3),'Input| Projects'!$BA428:$CX428)</f>
        <v>0</v>
      </c>
      <c r="BV428" s="158">
        <f>SUMIF('Input| Projects'!$BA$8:$CX$8,RIGHT(BV$9,3),'Input| Projects'!$BA428:$CX428)</f>
        <v>0</v>
      </c>
      <c r="BW428" s="79" t="str">
        <f t="shared" si="155"/>
        <v/>
      </c>
    </row>
    <row r="429" spans="2:75" x14ac:dyDescent="0.2">
      <c r="B429" s="123">
        <f>IFERROR('Input| Projects'!B429,"")</f>
        <v>420</v>
      </c>
      <c r="C429" s="160" t="str">
        <f>IFERROR(IF('Input| Projects'!C429="","",'Input| Projects'!C429),"")</f>
        <v/>
      </c>
      <c r="D429" s="160" t="str">
        <f>IFERROR(IF('Input| Projects'!D429="","",'Input| Projects'!D429),"")</f>
        <v/>
      </c>
      <c r="E429" s="53"/>
      <c r="F429" s="160" t="str">
        <f>IF(LEN('Input| Projects'!F429)&gt;0,'Input| Projects'!F429,"")</f>
        <v/>
      </c>
      <c r="G429" s="160" t="str">
        <f>IF(LEN('Input| Projects'!G429)&gt;0,'Input| Projects'!G429,"")</f>
        <v/>
      </c>
      <c r="H429" s="10"/>
      <c r="I429" s="194" cm="1">
        <f t="array" ref="I429">IF(LEN($F429)&gt;0,1+IFERROR(SUMPRODUCT(TRANSPOSE('Input| Projects'!$AO429:$AQ429),INDEX('Input| Escalations'!$F$27:$L$29,,MATCH(Q$9,'Input| Escalations'!$F$21:$L$21,0))),0),0)</f>
        <v>0</v>
      </c>
      <c r="J429" s="194" cm="1">
        <f t="array" ref="J429">IF(LEN($F429)&gt;0,1+IFERROR(SUMPRODUCT(TRANSPOSE('Input| Projects'!$AO429:$AQ429),INDEX('Input| Escalations'!$F$27:$L$29,,MATCH(R$9,'Input| Escalations'!$F$21:$L$21,0))),0),0)</f>
        <v>0</v>
      </c>
      <c r="K429" s="194" cm="1">
        <f t="array" ref="K429">IF(LEN($F429)&gt;0,1+IFERROR(SUMPRODUCT(TRANSPOSE('Input| Projects'!$AO429:$AQ429),INDEX('Input| Escalations'!$F$27:$L$29,,MATCH(S$9,'Input| Escalations'!$F$21:$L$21,0))),0),0)</f>
        <v>0</v>
      </c>
      <c r="L429" s="194" cm="1">
        <f t="array" ref="L429">IF(LEN($F429)&gt;0,1+IFERROR(SUMPRODUCT(TRANSPOSE('Input| Projects'!$AO429:$AQ429),INDEX('Input| Escalations'!$F$27:$L$29,,MATCH(T$9,'Input| Escalations'!$F$21:$L$21,0))),0),0)</f>
        <v>0</v>
      </c>
      <c r="M429" s="194" cm="1">
        <f t="array" ref="M429">IF(LEN($F429)&gt;0,1+IFERROR(SUMPRODUCT(TRANSPOSE('Input| Projects'!$AO429:$AQ429),INDEX('Input| Escalations'!$F$27:$L$29,,MATCH(U$9,'Input| Escalations'!$F$21:$L$21,0))),0),0)</f>
        <v>0</v>
      </c>
      <c r="N429" s="194" cm="1">
        <f t="array" ref="N429">IF(LEN($F429)&gt;0,1+IFERROR(SUMPRODUCT(TRANSPOSE('Input| Projects'!$AO429:$AQ429),INDEX('Input| Escalations'!$F$27:$L$29,,MATCH(V$9,'Input| Escalations'!$F$21:$L$21,0))),0),0)</f>
        <v>0</v>
      </c>
      <c r="O429" s="194" cm="1">
        <f t="array" ref="O429">IF(LEN($F429)&gt;0,1+IFERROR(SUMPRODUCT(TRANSPOSE('Input| Projects'!$AO429:$AQ429),INDEX('Input| Escalations'!$F$27:$L$29,,MATCH(W$9,'Input| Escalations'!$F$21:$L$21,0))),0),0)</f>
        <v>0</v>
      </c>
      <c r="P429" s="10"/>
      <c r="Q429" s="172">
        <f>IFERROR(IF(ISNUMBER(FIND("decision",'Input| Setup'!$F$6)),'Input| Projects'!Y429,'Input| Projects'!I429)*'Input| Escalations'!$I$17*I429,0)</f>
        <v>0</v>
      </c>
      <c r="R429" s="172">
        <f>IFERROR(IF(ISNUMBER(FIND("decision",'Input| Setup'!$F$6)),'Input| Projects'!Z429,'Input| Projects'!J429)*'Input| Escalations'!$I$17*J429,0)</f>
        <v>0</v>
      </c>
      <c r="S429" s="172">
        <f>IFERROR(IF(ISNUMBER(FIND("decision",'Input| Setup'!$F$6)),'Input| Projects'!AA429,'Input| Projects'!K429)*'Input| Escalations'!$I$17*K429,0)</f>
        <v>0</v>
      </c>
      <c r="T429" s="172">
        <f>IFERROR(IF(ISNUMBER(FIND("decision",'Input| Setup'!$F$6)),'Input| Projects'!AB429,'Input| Projects'!L429)*'Input| Escalations'!$I$17*L429,0)</f>
        <v>0</v>
      </c>
      <c r="U429" s="172">
        <f>IFERROR(IF(ISNUMBER(FIND("decision",'Input| Setup'!$F$6)),'Input| Projects'!AC429,'Input| Projects'!M429)*'Input| Escalations'!$I$17*M429,0)</f>
        <v>0</v>
      </c>
      <c r="V429" s="172">
        <f>IFERROR(IF(ISNUMBER(FIND("decision",'Input| Setup'!$F$6)),'Input| Projects'!AD429,'Input| Projects'!N429)*'Input| Escalations'!$I$17*N429,0)</f>
        <v>0</v>
      </c>
      <c r="W429" s="172">
        <f>IFERROR(IF(ISNUMBER(FIND("decision",'Input| Setup'!$F$6)),'Input| Projects'!AE429,'Input| Projects'!O429)*'Input| Escalations'!$I$17*O429,0)</f>
        <v>0</v>
      </c>
      <c r="X429" s="175"/>
      <c r="Y429" s="172">
        <f>IF(ISNUMBER(FIND("decision",'Input| Setup'!$F$6)),'Input| Projects'!AG429,'Input| Projects'!Q429)*I429*'Input| Escalations'!$I$17</f>
        <v>0</v>
      </c>
      <c r="Z429" s="172">
        <f>IF(ISNUMBER(FIND("decision",'Input| Setup'!$F$6)),'Input| Projects'!AH429,'Input| Projects'!R429)*J429*'Input| Escalations'!$I$17</f>
        <v>0</v>
      </c>
      <c r="AA429" s="172">
        <f>IF(ISNUMBER(FIND("decision",'Input| Setup'!$F$6)),'Input| Projects'!AI429,'Input| Projects'!S429)*K429*'Input| Escalations'!$I$17</f>
        <v>0</v>
      </c>
      <c r="AB429" s="172">
        <f>IF(ISNUMBER(FIND("decision",'Input| Setup'!$F$6)),'Input| Projects'!AJ429,'Input| Projects'!T429)*L429*'Input| Escalations'!$I$17</f>
        <v>0</v>
      </c>
      <c r="AC429" s="172">
        <f>IF(ISNUMBER(FIND("decision",'Input| Setup'!$F$6)),'Input| Projects'!AK429,'Input| Projects'!U429)*M429*'Input| Escalations'!$I$17</f>
        <v>0</v>
      </c>
      <c r="AD429" s="172">
        <f>IF(ISNUMBER(FIND("decision",'Input| Setup'!$F$6)),'Input| Projects'!AL429,'Input| Projects'!V429)*N429*'Input| Escalations'!$I$17</f>
        <v>0</v>
      </c>
      <c r="AE429" s="172">
        <f>IF(ISNUMBER(FIND("decision",'Input| Setup'!$F$6)),'Input| Projects'!AM429,'Input| Projects'!W429)*O429*'Input| Escalations'!$I$17</f>
        <v>0</v>
      </c>
      <c r="AF429" s="175"/>
      <c r="AG429" s="172" cm="1">
        <f t="array" ref="AG429">IFERROR(--('Input| Projects'!$AS429="Yes")*_xlfn.SWITCH('Input| Overheads'!$C$50,"Direct costs",'Calc| Overheads Allocation'!C$8*Q429,"Internal labour",'Calc| Overheads Allocation'!C$8*Q429*'Input| Projects'!$AO429,"DNSP defined",'Calc| Overheads Allocation'!C$78*'Input| Projects'!$AV429,0),0)</f>
        <v>0</v>
      </c>
      <c r="AH429" s="172" cm="1">
        <f t="array" ref="AH429">IFERROR(--('Input| Projects'!$AS429="Yes")*_xlfn.SWITCH('Input| Overheads'!$C$50,"Direct costs",'Calc| Overheads Allocation'!D$8*R429,"Internal labour",'Calc| Overheads Allocation'!D$8*R429*'Input| Projects'!$AO429,"DNSP defined",'Calc| Overheads Allocation'!D$78*'Input| Projects'!$AV429,0),0)</f>
        <v>0</v>
      </c>
      <c r="AI429" s="172" cm="1">
        <f t="array" ref="AI429">IFERROR(--('Input| Projects'!$AS429="Yes")*_xlfn.SWITCH('Input| Overheads'!$C$50,"Direct costs",'Calc| Overheads Allocation'!E$8*S429,"Internal labour",'Calc| Overheads Allocation'!E$8*S429*'Input| Projects'!$AO429,"DNSP defined",'Calc| Overheads Allocation'!E$78*'Input| Projects'!$AV429,0),0)</f>
        <v>0</v>
      </c>
      <c r="AJ429" s="172" cm="1">
        <f t="array" ref="AJ429">IFERROR(--('Input| Projects'!$AS429="Yes")*_xlfn.SWITCH('Input| Overheads'!$C$50,"Direct costs",'Calc| Overheads Allocation'!F$8*T429,"Internal labour",'Calc| Overheads Allocation'!F$8*T429*'Input| Projects'!$AO429,"DNSP defined",'Calc| Overheads Allocation'!F$78*'Input| Projects'!$AV429,0),0)</f>
        <v>0</v>
      </c>
      <c r="AK429" s="172" cm="1">
        <f t="array" ref="AK429">IFERROR(--('Input| Projects'!$AS429="Yes")*_xlfn.SWITCH('Input| Overheads'!$C$50,"Direct costs",'Calc| Overheads Allocation'!G$8*U429,"Internal labour",'Calc| Overheads Allocation'!G$8*U429*'Input| Projects'!$AO429,"DNSP defined",'Calc| Overheads Allocation'!G$78*'Input| Projects'!$AV429,0),0)</f>
        <v>0</v>
      </c>
      <c r="AL429" s="172" cm="1">
        <f t="array" ref="AL429">IFERROR(--('Input| Projects'!$AS429="Yes")*_xlfn.SWITCH('Input| Overheads'!$C$50,"Direct costs",'Calc| Overheads Allocation'!H$8*V429,"Internal labour",'Calc| Overheads Allocation'!H$8*V429*'Input| Projects'!$AO429,"DNSP defined",'Calc| Overheads Allocation'!H$78*'Input| Projects'!$AV429,0),0)</f>
        <v>0</v>
      </c>
      <c r="AM429" s="172" cm="1">
        <f t="array" ref="AM429">IFERROR(--('Input| Projects'!$AS429="Yes")*_xlfn.SWITCH('Input| Overheads'!$C$50,"Direct costs",'Calc| Overheads Allocation'!I$8*W429,"Internal labour",'Calc| Overheads Allocation'!I$8*W429*'Input| Projects'!$AO429,"DNSP defined",'Calc| Overheads Allocation'!I$78*'Input| Projects'!$AV429,0),0)</f>
        <v>0</v>
      </c>
      <c r="AN429" s="175"/>
      <c r="AO429" s="172" cm="1">
        <f t="array" ref="AO429">IFERROR(--('Input| Projects'!$AT429="Yes")*_xlfn.SWITCH('Input| Overheads'!$C$50,"Direct costs",'Calc| Overheads Allocation'!C$9*Q429,"Internal labour",'Calc| Overheads Allocation'!C$9*Q429*'Input| Projects'!$AO429,"DNSP defined",'Calc| Overheads Allocation'!C$79*'Input| Projects'!$AW429,0),0)</f>
        <v>0</v>
      </c>
      <c r="AP429" s="172" cm="1">
        <f t="array" ref="AP429">IFERROR(--('Input| Projects'!$AT429="Yes")*_xlfn.SWITCH('Input| Overheads'!$C$50,"Direct costs",'Calc| Overheads Allocation'!D$9*R429,"Internal labour",'Calc| Overheads Allocation'!D$9*R429*'Input| Projects'!$AO429,"DNSP defined",'Calc| Overheads Allocation'!D$79*'Input| Projects'!$AW429,0),0)</f>
        <v>0</v>
      </c>
      <c r="AQ429" s="172" cm="1">
        <f t="array" ref="AQ429">IFERROR(--('Input| Projects'!$AT429="Yes")*_xlfn.SWITCH('Input| Overheads'!$C$50,"Direct costs",'Calc| Overheads Allocation'!E$9*S429,"Internal labour",'Calc| Overheads Allocation'!E$9*S429*'Input| Projects'!$AO429,"DNSP defined",'Calc| Overheads Allocation'!E$79*'Input| Projects'!$AW429,0),0)</f>
        <v>0</v>
      </c>
      <c r="AR429" s="172" cm="1">
        <f t="array" ref="AR429">IFERROR(--('Input| Projects'!$AT429="Yes")*_xlfn.SWITCH('Input| Overheads'!$C$50,"Direct costs",'Calc| Overheads Allocation'!F$9*T429,"Internal labour",'Calc| Overheads Allocation'!F$9*T429*'Input| Projects'!$AO429,"DNSP defined",'Calc| Overheads Allocation'!F$79*'Input| Projects'!$AW429,0),0)</f>
        <v>0</v>
      </c>
      <c r="AS429" s="172" cm="1">
        <f t="array" ref="AS429">IFERROR(--('Input| Projects'!$AT429="Yes")*_xlfn.SWITCH('Input| Overheads'!$C$50,"Direct costs",'Calc| Overheads Allocation'!G$9*U429,"Internal labour",'Calc| Overheads Allocation'!G$9*U429*'Input| Projects'!$AO429,"DNSP defined",'Calc| Overheads Allocation'!G$79*'Input| Projects'!$AW429,0),0)</f>
        <v>0</v>
      </c>
      <c r="AT429" s="172" cm="1">
        <f t="array" ref="AT429">IFERROR(--('Input| Projects'!$AT429="Yes")*_xlfn.SWITCH('Input| Overheads'!$C$50,"Direct costs",'Calc| Overheads Allocation'!H$9*V429,"Internal labour",'Calc| Overheads Allocation'!H$9*V429*'Input| Projects'!$AO429,"DNSP defined",'Calc| Overheads Allocation'!H$79*'Input| Projects'!$AW429,0),0)</f>
        <v>0</v>
      </c>
      <c r="AU429" s="172" cm="1">
        <f t="array" ref="AU429">IFERROR(--('Input| Projects'!$AT429="Yes")*_xlfn.SWITCH('Input| Overheads'!$C$50,"Direct costs",'Calc| Overheads Allocation'!I$9*W429,"Internal labour",'Calc| Overheads Allocation'!I$9*W429*'Input| Projects'!$AO429,"DNSP defined",'Calc| Overheads Allocation'!I$79*'Input| Projects'!$AW429,0),0)</f>
        <v>0</v>
      </c>
      <c r="AV429" s="175"/>
      <c r="AW429" s="172">
        <f t="shared" si="156"/>
        <v>0</v>
      </c>
      <c r="AX429" s="172">
        <f t="shared" si="157"/>
        <v>0</v>
      </c>
      <c r="AY429" s="172">
        <f t="shared" si="158"/>
        <v>0</v>
      </c>
      <c r="AZ429" s="172">
        <f t="shared" si="159"/>
        <v>0</v>
      </c>
      <c r="BA429" s="172">
        <f t="shared" si="160"/>
        <v>0</v>
      </c>
      <c r="BB429" s="172">
        <f t="shared" si="161"/>
        <v>0</v>
      </c>
      <c r="BC429" s="172">
        <f t="shared" si="162"/>
        <v>0</v>
      </c>
      <c r="BD429" s="176"/>
      <c r="BE429" s="172">
        <f t="shared" si="163"/>
        <v>0</v>
      </c>
      <c r="BF429" s="172">
        <f t="shared" si="164"/>
        <v>0</v>
      </c>
      <c r="BG429" s="172">
        <f t="shared" si="165"/>
        <v>0</v>
      </c>
      <c r="BH429" s="172">
        <f t="shared" si="166"/>
        <v>0</v>
      </c>
      <c r="BI429" s="172">
        <f t="shared" si="167"/>
        <v>0</v>
      </c>
      <c r="BJ429" s="172">
        <f t="shared" si="168"/>
        <v>0</v>
      </c>
      <c r="BK429" s="172">
        <f t="shared" si="169"/>
        <v>0</v>
      </c>
      <c r="BL429" s="176"/>
      <c r="BM429" s="172">
        <f t="shared" si="148"/>
        <v>0</v>
      </c>
      <c r="BN429" s="172">
        <f t="shared" si="149"/>
        <v>0</v>
      </c>
      <c r="BO429" s="172">
        <f t="shared" si="150"/>
        <v>0</v>
      </c>
      <c r="BP429" s="172">
        <f t="shared" si="151"/>
        <v>0</v>
      </c>
      <c r="BQ429" s="172">
        <f t="shared" si="152"/>
        <v>0</v>
      </c>
      <c r="BR429" s="172">
        <f t="shared" si="153"/>
        <v>0</v>
      </c>
      <c r="BS429" s="172">
        <f t="shared" si="154"/>
        <v>0</v>
      </c>
      <c r="BT429" s="55"/>
      <c r="BU429" s="158">
        <f>SUMIF('Input| Projects'!$BA$8:$CX$8,RIGHT(BU$9,3),'Input| Projects'!$BA429:$CX429)</f>
        <v>0</v>
      </c>
      <c r="BV429" s="158">
        <f>SUMIF('Input| Projects'!$BA$8:$CX$8,RIGHT(BV$9,3),'Input| Projects'!$BA429:$CX429)</f>
        <v>0</v>
      </c>
      <c r="BW429" s="79" t="str">
        <f t="shared" si="155"/>
        <v/>
      </c>
    </row>
    <row r="430" spans="2:75" x14ac:dyDescent="0.2">
      <c r="B430" s="123">
        <f>IFERROR('Input| Projects'!B430,"")</f>
        <v>421</v>
      </c>
      <c r="C430" s="160" t="str">
        <f>IFERROR(IF('Input| Projects'!C430="","",'Input| Projects'!C430),"")</f>
        <v/>
      </c>
      <c r="D430" s="160" t="str">
        <f>IFERROR(IF('Input| Projects'!D430="","",'Input| Projects'!D430),"")</f>
        <v/>
      </c>
      <c r="E430" s="53"/>
      <c r="F430" s="160" t="str">
        <f>IF(LEN('Input| Projects'!F430)&gt;0,'Input| Projects'!F430,"")</f>
        <v/>
      </c>
      <c r="G430" s="160" t="str">
        <f>IF(LEN('Input| Projects'!G430)&gt;0,'Input| Projects'!G430,"")</f>
        <v/>
      </c>
      <c r="H430" s="10"/>
      <c r="I430" s="194" cm="1">
        <f t="array" ref="I430">IF(LEN($F430)&gt;0,1+IFERROR(SUMPRODUCT(TRANSPOSE('Input| Projects'!$AO430:$AQ430),INDEX('Input| Escalations'!$F$27:$L$29,,MATCH(Q$9,'Input| Escalations'!$F$21:$L$21,0))),0),0)</f>
        <v>0</v>
      </c>
      <c r="J430" s="194" cm="1">
        <f t="array" ref="J430">IF(LEN($F430)&gt;0,1+IFERROR(SUMPRODUCT(TRANSPOSE('Input| Projects'!$AO430:$AQ430),INDEX('Input| Escalations'!$F$27:$L$29,,MATCH(R$9,'Input| Escalations'!$F$21:$L$21,0))),0),0)</f>
        <v>0</v>
      </c>
      <c r="K430" s="194" cm="1">
        <f t="array" ref="K430">IF(LEN($F430)&gt;0,1+IFERROR(SUMPRODUCT(TRANSPOSE('Input| Projects'!$AO430:$AQ430),INDEX('Input| Escalations'!$F$27:$L$29,,MATCH(S$9,'Input| Escalations'!$F$21:$L$21,0))),0),0)</f>
        <v>0</v>
      </c>
      <c r="L430" s="194" cm="1">
        <f t="array" ref="L430">IF(LEN($F430)&gt;0,1+IFERROR(SUMPRODUCT(TRANSPOSE('Input| Projects'!$AO430:$AQ430),INDEX('Input| Escalations'!$F$27:$L$29,,MATCH(T$9,'Input| Escalations'!$F$21:$L$21,0))),0),0)</f>
        <v>0</v>
      </c>
      <c r="M430" s="194" cm="1">
        <f t="array" ref="M430">IF(LEN($F430)&gt;0,1+IFERROR(SUMPRODUCT(TRANSPOSE('Input| Projects'!$AO430:$AQ430),INDEX('Input| Escalations'!$F$27:$L$29,,MATCH(U$9,'Input| Escalations'!$F$21:$L$21,0))),0),0)</f>
        <v>0</v>
      </c>
      <c r="N430" s="194" cm="1">
        <f t="array" ref="N430">IF(LEN($F430)&gt;0,1+IFERROR(SUMPRODUCT(TRANSPOSE('Input| Projects'!$AO430:$AQ430),INDEX('Input| Escalations'!$F$27:$L$29,,MATCH(V$9,'Input| Escalations'!$F$21:$L$21,0))),0),0)</f>
        <v>0</v>
      </c>
      <c r="O430" s="194" cm="1">
        <f t="array" ref="O430">IF(LEN($F430)&gt;0,1+IFERROR(SUMPRODUCT(TRANSPOSE('Input| Projects'!$AO430:$AQ430),INDEX('Input| Escalations'!$F$27:$L$29,,MATCH(W$9,'Input| Escalations'!$F$21:$L$21,0))),0),0)</f>
        <v>0</v>
      </c>
      <c r="P430" s="10"/>
      <c r="Q430" s="172">
        <f>IFERROR(IF(ISNUMBER(FIND("decision",'Input| Setup'!$F$6)),'Input| Projects'!Y430,'Input| Projects'!I430)*'Input| Escalations'!$I$17*I430,0)</f>
        <v>0</v>
      </c>
      <c r="R430" s="172">
        <f>IFERROR(IF(ISNUMBER(FIND("decision",'Input| Setup'!$F$6)),'Input| Projects'!Z430,'Input| Projects'!J430)*'Input| Escalations'!$I$17*J430,0)</f>
        <v>0</v>
      </c>
      <c r="S430" s="172">
        <f>IFERROR(IF(ISNUMBER(FIND("decision",'Input| Setup'!$F$6)),'Input| Projects'!AA430,'Input| Projects'!K430)*'Input| Escalations'!$I$17*K430,0)</f>
        <v>0</v>
      </c>
      <c r="T430" s="172">
        <f>IFERROR(IF(ISNUMBER(FIND("decision",'Input| Setup'!$F$6)),'Input| Projects'!AB430,'Input| Projects'!L430)*'Input| Escalations'!$I$17*L430,0)</f>
        <v>0</v>
      </c>
      <c r="U430" s="172">
        <f>IFERROR(IF(ISNUMBER(FIND("decision",'Input| Setup'!$F$6)),'Input| Projects'!AC430,'Input| Projects'!M430)*'Input| Escalations'!$I$17*M430,0)</f>
        <v>0</v>
      </c>
      <c r="V430" s="172">
        <f>IFERROR(IF(ISNUMBER(FIND("decision",'Input| Setup'!$F$6)),'Input| Projects'!AD430,'Input| Projects'!N430)*'Input| Escalations'!$I$17*N430,0)</f>
        <v>0</v>
      </c>
      <c r="W430" s="172">
        <f>IFERROR(IF(ISNUMBER(FIND("decision",'Input| Setup'!$F$6)),'Input| Projects'!AE430,'Input| Projects'!O430)*'Input| Escalations'!$I$17*O430,0)</f>
        <v>0</v>
      </c>
      <c r="X430" s="175"/>
      <c r="Y430" s="172">
        <f>IF(ISNUMBER(FIND("decision",'Input| Setup'!$F$6)),'Input| Projects'!AG430,'Input| Projects'!Q430)*I430*'Input| Escalations'!$I$17</f>
        <v>0</v>
      </c>
      <c r="Z430" s="172">
        <f>IF(ISNUMBER(FIND("decision",'Input| Setup'!$F$6)),'Input| Projects'!AH430,'Input| Projects'!R430)*J430*'Input| Escalations'!$I$17</f>
        <v>0</v>
      </c>
      <c r="AA430" s="172">
        <f>IF(ISNUMBER(FIND("decision",'Input| Setup'!$F$6)),'Input| Projects'!AI430,'Input| Projects'!S430)*K430*'Input| Escalations'!$I$17</f>
        <v>0</v>
      </c>
      <c r="AB430" s="172">
        <f>IF(ISNUMBER(FIND("decision",'Input| Setup'!$F$6)),'Input| Projects'!AJ430,'Input| Projects'!T430)*L430*'Input| Escalations'!$I$17</f>
        <v>0</v>
      </c>
      <c r="AC430" s="172">
        <f>IF(ISNUMBER(FIND("decision",'Input| Setup'!$F$6)),'Input| Projects'!AK430,'Input| Projects'!U430)*M430*'Input| Escalations'!$I$17</f>
        <v>0</v>
      </c>
      <c r="AD430" s="172">
        <f>IF(ISNUMBER(FIND("decision",'Input| Setup'!$F$6)),'Input| Projects'!AL430,'Input| Projects'!V430)*N430*'Input| Escalations'!$I$17</f>
        <v>0</v>
      </c>
      <c r="AE430" s="172">
        <f>IF(ISNUMBER(FIND("decision",'Input| Setup'!$F$6)),'Input| Projects'!AM430,'Input| Projects'!W430)*O430*'Input| Escalations'!$I$17</f>
        <v>0</v>
      </c>
      <c r="AF430" s="175"/>
      <c r="AG430" s="172" cm="1">
        <f t="array" ref="AG430">IFERROR(--('Input| Projects'!$AS430="Yes")*_xlfn.SWITCH('Input| Overheads'!$C$50,"Direct costs",'Calc| Overheads Allocation'!C$8*Q430,"Internal labour",'Calc| Overheads Allocation'!C$8*Q430*'Input| Projects'!$AO430,"DNSP defined",'Calc| Overheads Allocation'!C$78*'Input| Projects'!$AV430,0),0)</f>
        <v>0</v>
      </c>
      <c r="AH430" s="172" cm="1">
        <f t="array" ref="AH430">IFERROR(--('Input| Projects'!$AS430="Yes")*_xlfn.SWITCH('Input| Overheads'!$C$50,"Direct costs",'Calc| Overheads Allocation'!D$8*R430,"Internal labour",'Calc| Overheads Allocation'!D$8*R430*'Input| Projects'!$AO430,"DNSP defined",'Calc| Overheads Allocation'!D$78*'Input| Projects'!$AV430,0),0)</f>
        <v>0</v>
      </c>
      <c r="AI430" s="172" cm="1">
        <f t="array" ref="AI430">IFERROR(--('Input| Projects'!$AS430="Yes")*_xlfn.SWITCH('Input| Overheads'!$C$50,"Direct costs",'Calc| Overheads Allocation'!E$8*S430,"Internal labour",'Calc| Overheads Allocation'!E$8*S430*'Input| Projects'!$AO430,"DNSP defined",'Calc| Overheads Allocation'!E$78*'Input| Projects'!$AV430,0),0)</f>
        <v>0</v>
      </c>
      <c r="AJ430" s="172" cm="1">
        <f t="array" ref="AJ430">IFERROR(--('Input| Projects'!$AS430="Yes")*_xlfn.SWITCH('Input| Overheads'!$C$50,"Direct costs",'Calc| Overheads Allocation'!F$8*T430,"Internal labour",'Calc| Overheads Allocation'!F$8*T430*'Input| Projects'!$AO430,"DNSP defined",'Calc| Overheads Allocation'!F$78*'Input| Projects'!$AV430,0),0)</f>
        <v>0</v>
      </c>
      <c r="AK430" s="172" cm="1">
        <f t="array" ref="AK430">IFERROR(--('Input| Projects'!$AS430="Yes")*_xlfn.SWITCH('Input| Overheads'!$C$50,"Direct costs",'Calc| Overheads Allocation'!G$8*U430,"Internal labour",'Calc| Overheads Allocation'!G$8*U430*'Input| Projects'!$AO430,"DNSP defined",'Calc| Overheads Allocation'!G$78*'Input| Projects'!$AV430,0),0)</f>
        <v>0</v>
      </c>
      <c r="AL430" s="172" cm="1">
        <f t="array" ref="AL430">IFERROR(--('Input| Projects'!$AS430="Yes")*_xlfn.SWITCH('Input| Overheads'!$C$50,"Direct costs",'Calc| Overheads Allocation'!H$8*V430,"Internal labour",'Calc| Overheads Allocation'!H$8*V430*'Input| Projects'!$AO430,"DNSP defined",'Calc| Overheads Allocation'!H$78*'Input| Projects'!$AV430,0),0)</f>
        <v>0</v>
      </c>
      <c r="AM430" s="172" cm="1">
        <f t="array" ref="AM430">IFERROR(--('Input| Projects'!$AS430="Yes")*_xlfn.SWITCH('Input| Overheads'!$C$50,"Direct costs",'Calc| Overheads Allocation'!I$8*W430,"Internal labour",'Calc| Overheads Allocation'!I$8*W430*'Input| Projects'!$AO430,"DNSP defined",'Calc| Overheads Allocation'!I$78*'Input| Projects'!$AV430,0),0)</f>
        <v>0</v>
      </c>
      <c r="AN430" s="175"/>
      <c r="AO430" s="172" cm="1">
        <f t="array" ref="AO430">IFERROR(--('Input| Projects'!$AT430="Yes")*_xlfn.SWITCH('Input| Overheads'!$C$50,"Direct costs",'Calc| Overheads Allocation'!C$9*Q430,"Internal labour",'Calc| Overheads Allocation'!C$9*Q430*'Input| Projects'!$AO430,"DNSP defined",'Calc| Overheads Allocation'!C$79*'Input| Projects'!$AW430,0),0)</f>
        <v>0</v>
      </c>
      <c r="AP430" s="172" cm="1">
        <f t="array" ref="AP430">IFERROR(--('Input| Projects'!$AT430="Yes")*_xlfn.SWITCH('Input| Overheads'!$C$50,"Direct costs",'Calc| Overheads Allocation'!D$9*R430,"Internal labour",'Calc| Overheads Allocation'!D$9*R430*'Input| Projects'!$AO430,"DNSP defined",'Calc| Overheads Allocation'!D$79*'Input| Projects'!$AW430,0),0)</f>
        <v>0</v>
      </c>
      <c r="AQ430" s="172" cm="1">
        <f t="array" ref="AQ430">IFERROR(--('Input| Projects'!$AT430="Yes")*_xlfn.SWITCH('Input| Overheads'!$C$50,"Direct costs",'Calc| Overheads Allocation'!E$9*S430,"Internal labour",'Calc| Overheads Allocation'!E$9*S430*'Input| Projects'!$AO430,"DNSP defined",'Calc| Overheads Allocation'!E$79*'Input| Projects'!$AW430,0),0)</f>
        <v>0</v>
      </c>
      <c r="AR430" s="172" cm="1">
        <f t="array" ref="AR430">IFERROR(--('Input| Projects'!$AT430="Yes")*_xlfn.SWITCH('Input| Overheads'!$C$50,"Direct costs",'Calc| Overheads Allocation'!F$9*T430,"Internal labour",'Calc| Overheads Allocation'!F$9*T430*'Input| Projects'!$AO430,"DNSP defined",'Calc| Overheads Allocation'!F$79*'Input| Projects'!$AW430,0),0)</f>
        <v>0</v>
      </c>
      <c r="AS430" s="172" cm="1">
        <f t="array" ref="AS430">IFERROR(--('Input| Projects'!$AT430="Yes")*_xlfn.SWITCH('Input| Overheads'!$C$50,"Direct costs",'Calc| Overheads Allocation'!G$9*U430,"Internal labour",'Calc| Overheads Allocation'!G$9*U430*'Input| Projects'!$AO430,"DNSP defined",'Calc| Overheads Allocation'!G$79*'Input| Projects'!$AW430,0),0)</f>
        <v>0</v>
      </c>
      <c r="AT430" s="172" cm="1">
        <f t="array" ref="AT430">IFERROR(--('Input| Projects'!$AT430="Yes")*_xlfn.SWITCH('Input| Overheads'!$C$50,"Direct costs",'Calc| Overheads Allocation'!H$9*V430,"Internal labour",'Calc| Overheads Allocation'!H$9*V430*'Input| Projects'!$AO430,"DNSP defined",'Calc| Overheads Allocation'!H$79*'Input| Projects'!$AW430,0),0)</f>
        <v>0</v>
      </c>
      <c r="AU430" s="172" cm="1">
        <f t="array" ref="AU430">IFERROR(--('Input| Projects'!$AT430="Yes")*_xlfn.SWITCH('Input| Overheads'!$C$50,"Direct costs",'Calc| Overheads Allocation'!I$9*W430,"Internal labour",'Calc| Overheads Allocation'!I$9*W430*'Input| Projects'!$AO430,"DNSP defined",'Calc| Overheads Allocation'!I$79*'Input| Projects'!$AW430,0),0)</f>
        <v>0</v>
      </c>
      <c r="AV430" s="175"/>
      <c r="AW430" s="172">
        <f t="shared" si="156"/>
        <v>0</v>
      </c>
      <c r="AX430" s="172">
        <f t="shared" si="157"/>
        <v>0</v>
      </c>
      <c r="AY430" s="172">
        <f t="shared" si="158"/>
        <v>0</v>
      </c>
      <c r="AZ430" s="172">
        <f t="shared" si="159"/>
        <v>0</v>
      </c>
      <c r="BA430" s="172">
        <f t="shared" si="160"/>
        <v>0</v>
      </c>
      <c r="BB430" s="172">
        <f t="shared" si="161"/>
        <v>0</v>
      </c>
      <c r="BC430" s="172">
        <f t="shared" si="162"/>
        <v>0</v>
      </c>
      <c r="BD430" s="176"/>
      <c r="BE430" s="172">
        <f t="shared" si="163"/>
        <v>0</v>
      </c>
      <c r="BF430" s="172">
        <f t="shared" si="164"/>
        <v>0</v>
      </c>
      <c r="BG430" s="172">
        <f t="shared" si="165"/>
        <v>0</v>
      </c>
      <c r="BH430" s="172">
        <f t="shared" si="166"/>
        <v>0</v>
      </c>
      <c r="BI430" s="172">
        <f t="shared" si="167"/>
        <v>0</v>
      </c>
      <c r="BJ430" s="172">
        <f t="shared" si="168"/>
        <v>0</v>
      </c>
      <c r="BK430" s="172">
        <f t="shared" si="169"/>
        <v>0</v>
      </c>
      <c r="BL430" s="176"/>
      <c r="BM430" s="172">
        <f t="shared" si="148"/>
        <v>0</v>
      </c>
      <c r="BN430" s="172">
        <f t="shared" si="149"/>
        <v>0</v>
      </c>
      <c r="BO430" s="172">
        <f t="shared" si="150"/>
        <v>0</v>
      </c>
      <c r="BP430" s="172">
        <f t="shared" si="151"/>
        <v>0</v>
      </c>
      <c r="BQ430" s="172">
        <f t="shared" si="152"/>
        <v>0</v>
      </c>
      <c r="BR430" s="172">
        <f t="shared" si="153"/>
        <v>0</v>
      </c>
      <c r="BS430" s="172">
        <f t="shared" si="154"/>
        <v>0</v>
      </c>
      <c r="BT430" s="55"/>
      <c r="BU430" s="158">
        <f>SUMIF('Input| Projects'!$BA$8:$CX$8,RIGHT(BU$9,3),'Input| Projects'!$BA430:$CX430)</f>
        <v>0</v>
      </c>
      <c r="BV430" s="158">
        <f>SUMIF('Input| Projects'!$BA$8:$CX$8,RIGHT(BV$9,3),'Input| Projects'!$BA430:$CX430)</f>
        <v>0</v>
      </c>
      <c r="BW430" s="79" t="str">
        <f t="shared" si="155"/>
        <v/>
      </c>
    </row>
    <row r="431" spans="2:75" x14ac:dyDescent="0.2">
      <c r="B431" s="123">
        <f>IFERROR('Input| Projects'!B431,"")</f>
        <v>422</v>
      </c>
      <c r="C431" s="160" t="str">
        <f>IFERROR(IF('Input| Projects'!C431="","",'Input| Projects'!C431),"")</f>
        <v/>
      </c>
      <c r="D431" s="160" t="str">
        <f>IFERROR(IF('Input| Projects'!D431="","",'Input| Projects'!D431),"")</f>
        <v/>
      </c>
      <c r="E431" s="53"/>
      <c r="F431" s="160" t="str">
        <f>IF(LEN('Input| Projects'!F431)&gt;0,'Input| Projects'!F431,"")</f>
        <v/>
      </c>
      <c r="G431" s="160" t="str">
        <f>IF(LEN('Input| Projects'!G431)&gt;0,'Input| Projects'!G431,"")</f>
        <v/>
      </c>
      <c r="H431" s="10"/>
      <c r="I431" s="194" cm="1">
        <f t="array" ref="I431">IF(LEN($F431)&gt;0,1+IFERROR(SUMPRODUCT(TRANSPOSE('Input| Projects'!$AO431:$AQ431),INDEX('Input| Escalations'!$F$27:$L$29,,MATCH(Q$9,'Input| Escalations'!$F$21:$L$21,0))),0),0)</f>
        <v>0</v>
      </c>
      <c r="J431" s="194" cm="1">
        <f t="array" ref="J431">IF(LEN($F431)&gt;0,1+IFERROR(SUMPRODUCT(TRANSPOSE('Input| Projects'!$AO431:$AQ431),INDEX('Input| Escalations'!$F$27:$L$29,,MATCH(R$9,'Input| Escalations'!$F$21:$L$21,0))),0),0)</f>
        <v>0</v>
      </c>
      <c r="K431" s="194" cm="1">
        <f t="array" ref="K431">IF(LEN($F431)&gt;0,1+IFERROR(SUMPRODUCT(TRANSPOSE('Input| Projects'!$AO431:$AQ431),INDEX('Input| Escalations'!$F$27:$L$29,,MATCH(S$9,'Input| Escalations'!$F$21:$L$21,0))),0),0)</f>
        <v>0</v>
      </c>
      <c r="L431" s="194" cm="1">
        <f t="array" ref="L431">IF(LEN($F431)&gt;0,1+IFERROR(SUMPRODUCT(TRANSPOSE('Input| Projects'!$AO431:$AQ431),INDEX('Input| Escalations'!$F$27:$L$29,,MATCH(T$9,'Input| Escalations'!$F$21:$L$21,0))),0),0)</f>
        <v>0</v>
      </c>
      <c r="M431" s="194" cm="1">
        <f t="array" ref="M431">IF(LEN($F431)&gt;0,1+IFERROR(SUMPRODUCT(TRANSPOSE('Input| Projects'!$AO431:$AQ431),INDEX('Input| Escalations'!$F$27:$L$29,,MATCH(U$9,'Input| Escalations'!$F$21:$L$21,0))),0),0)</f>
        <v>0</v>
      </c>
      <c r="N431" s="194" cm="1">
        <f t="array" ref="N431">IF(LEN($F431)&gt;0,1+IFERROR(SUMPRODUCT(TRANSPOSE('Input| Projects'!$AO431:$AQ431),INDEX('Input| Escalations'!$F$27:$L$29,,MATCH(V$9,'Input| Escalations'!$F$21:$L$21,0))),0),0)</f>
        <v>0</v>
      </c>
      <c r="O431" s="194" cm="1">
        <f t="array" ref="O431">IF(LEN($F431)&gt;0,1+IFERROR(SUMPRODUCT(TRANSPOSE('Input| Projects'!$AO431:$AQ431),INDEX('Input| Escalations'!$F$27:$L$29,,MATCH(W$9,'Input| Escalations'!$F$21:$L$21,0))),0),0)</f>
        <v>0</v>
      </c>
      <c r="P431" s="10"/>
      <c r="Q431" s="172">
        <f>IFERROR(IF(ISNUMBER(FIND("decision",'Input| Setup'!$F$6)),'Input| Projects'!Y431,'Input| Projects'!I431)*'Input| Escalations'!$I$17*I431,0)</f>
        <v>0</v>
      </c>
      <c r="R431" s="172">
        <f>IFERROR(IF(ISNUMBER(FIND("decision",'Input| Setup'!$F$6)),'Input| Projects'!Z431,'Input| Projects'!J431)*'Input| Escalations'!$I$17*J431,0)</f>
        <v>0</v>
      </c>
      <c r="S431" s="172">
        <f>IFERROR(IF(ISNUMBER(FIND("decision",'Input| Setup'!$F$6)),'Input| Projects'!AA431,'Input| Projects'!K431)*'Input| Escalations'!$I$17*K431,0)</f>
        <v>0</v>
      </c>
      <c r="T431" s="172">
        <f>IFERROR(IF(ISNUMBER(FIND("decision",'Input| Setup'!$F$6)),'Input| Projects'!AB431,'Input| Projects'!L431)*'Input| Escalations'!$I$17*L431,0)</f>
        <v>0</v>
      </c>
      <c r="U431" s="172">
        <f>IFERROR(IF(ISNUMBER(FIND("decision",'Input| Setup'!$F$6)),'Input| Projects'!AC431,'Input| Projects'!M431)*'Input| Escalations'!$I$17*M431,0)</f>
        <v>0</v>
      </c>
      <c r="V431" s="172">
        <f>IFERROR(IF(ISNUMBER(FIND("decision",'Input| Setup'!$F$6)),'Input| Projects'!AD431,'Input| Projects'!N431)*'Input| Escalations'!$I$17*N431,0)</f>
        <v>0</v>
      </c>
      <c r="W431" s="172">
        <f>IFERROR(IF(ISNUMBER(FIND("decision",'Input| Setup'!$F$6)),'Input| Projects'!AE431,'Input| Projects'!O431)*'Input| Escalations'!$I$17*O431,0)</f>
        <v>0</v>
      </c>
      <c r="X431" s="175"/>
      <c r="Y431" s="172">
        <f>IF(ISNUMBER(FIND("decision",'Input| Setup'!$F$6)),'Input| Projects'!AG431,'Input| Projects'!Q431)*I431*'Input| Escalations'!$I$17</f>
        <v>0</v>
      </c>
      <c r="Z431" s="172">
        <f>IF(ISNUMBER(FIND("decision",'Input| Setup'!$F$6)),'Input| Projects'!AH431,'Input| Projects'!R431)*J431*'Input| Escalations'!$I$17</f>
        <v>0</v>
      </c>
      <c r="AA431" s="172">
        <f>IF(ISNUMBER(FIND("decision",'Input| Setup'!$F$6)),'Input| Projects'!AI431,'Input| Projects'!S431)*K431*'Input| Escalations'!$I$17</f>
        <v>0</v>
      </c>
      <c r="AB431" s="172">
        <f>IF(ISNUMBER(FIND("decision",'Input| Setup'!$F$6)),'Input| Projects'!AJ431,'Input| Projects'!T431)*L431*'Input| Escalations'!$I$17</f>
        <v>0</v>
      </c>
      <c r="AC431" s="172">
        <f>IF(ISNUMBER(FIND("decision",'Input| Setup'!$F$6)),'Input| Projects'!AK431,'Input| Projects'!U431)*M431*'Input| Escalations'!$I$17</f>
        <v>0</v>
      </c>
      <c r="AD431" s="172">
        <f>IF(ISNUMBER(FIND("decision",'Input| Setup'!$F$6)),'Input| Projects'!AL431,'Input| Projects'!V431)*N431*'Input| Escalations'!$I$17</f>
        <v>0</v>
      </c>
      <c r="AE431" s="172">
        <f>IF(ISNUMBER(FIND("decision",'Input| Setup'!$F$6)),'Input| Projects'!AM431,'Input| Projects'!W431)*O431*'Input| Escalations'!$I$17</f>
        <v>0</v>
      </c>
      <c r="AF431" s="175"/>
      <c r="AG431" s="172" cm="1">
        <f t="array" ref="AG431">IFERROR(--('Input| Projects'!$AS431="Yes")*_xlfn.SWITCH('Input| Overheads'!$C$50,"Direct costs",'Calc| Overheads Allocation'!C$8*Q431,"Internal labour",'Calc| Overheads Allocation'!C$8*Q431*'Input| Projects'!$AO431,"DNSP defined",'Calc| Overheads Allocation'!C$78*'Input| Projects'!$AV431,0),0)</f>
        <v>0</v>
      </c>
      <c r="AH431" s="172" cm="1">
        <f t="array" ref="AH431">IFERROR(--('Input| Projects'!$AS431="Yes")*_xlfn.SWITCH('Input| Overheads'!$C$50,"Direct costs",'Calc| Overheads Allocation'!D$8*R431,"Internal labour",'Calc| Overheads Allocation'!D$8*R431*'Input| Projects'!$AO431,"DNSP defined",'Calc| Overheads Allocation'!D$78*'Input| Projects'!$AV431,0),0)</f>
        <v>0</v>
      </c>
      <c r="AI431" s="172" cm="1">
        <f t="array" ref="AI431">IFERROR(--('Input| Projects'!$AS431="Yes")*_xlfn.SWITCH('Input| Overheads'!$C$50,"Direct costs",'Calc| Overheads Allocation'!E$8*S431,"Internal labour",'Calc| Overheads Allocation'!E$8*S431*'Input| Projects'!$AO431,"DNSP defined",'Calc| Overheads Allocation'!E$78*'Input| Projects'!$AV431,0),0)</f>
        <v>0</v>
      </c>
      <c r="AJ431" s="172" cm="1">
        <f t="array" ref="AJ431">IFERROR(--('Input| Projects'!$AS431="Yes")*_xlfn.SWITCH('Input| Overheads'!$C$50,"Direct costs",'Calc| Overheads Allocation'!F$8*T431,"Internal labour",'Calc| Overheads Allocation'!F$8*T431*'Input| Projects'!$AO431,"DNSP defined",'Calc| Overheads Allocation'!F$78*'Input| Projects'!$AV431,0),0)</f>
        <v>0</v>
      </c>
      <c r="AK431" s="172" cm="1">
        <f t="array" ref="AK431">IFERROR(--('Input| Projects'!$AS431="Yes")*_xlfn.SWITCH('Input| Overheads'!$C$50,"Direct costs",'Calc| Overheads Allocation'!G$8*U431,"Internal labour",'Calc| Overheads Allocation'!G$8*U431*'Input| Projects'!$AO431,"DNSP defined",'Calc| Overheads Allocation'!G$78*'Input| Projects'!$AV431,0),0)</f>
        <v>0</v>
      </c>
      <c r="AL431" s="172" cm="1">
        <f t="array" ref="AL431">IFERROR(--('Input| Projects'!$AS431="Yes")*_xlfn.SWITCH('Input| Overheads'!$C$50,"Direct costs",'Calc| Overheads Allocation'!H$8*V431,"Internal labour",'Calc| Overheads Allocation'!H$8*V431*'Input| Projects'!$AO431,"DNSP defined",'Calc| Overheads Allocation'!H$78*'Input| Projects'!$AV431,0),0)</f>
        <v>0</v>
      </c>
      <c r="AM431" s="172" cm="1">
        <f t="array" ref="AM431">IFERROR(--('Input| Projects'!$AS431="Yes")*_xlfn.SWITCH('Input| Overheads'!$C$50,"Direct costs",'Calc| Overheads Allocation'!I$8*W431,"Internal labour",'Calc| Overheads Allocation'!I$8*W431*'Input| Projects'!$AO431,"DNSP defined",'Calc| Overheads Allocation'!I$78*'Input| Projects'!$AV431,0),0)</f>
        <v>0</v>
      </c>
      <c r="AN431" s="175"/>
      <c r="AO431" s="172" cm="1">
        <f t="array" ref="AO431">IFERROR(--('Input| Projects'!$AT431="Yes")*_xlfn.SWITCH('Input| Overheads'!$C$50,"Direct costs",'Calc| Overheads Allocation'!C$9*Q431,"Internal labour",'Calc| Overheads Allocation'!C$9*Q431*'Input| Projects'!$AO431,"DNSP defined",'Calc| Overheads Allocation'!C$79*'Input| Projects'!$AW431,0),0)</f>
        <v>0</v>
      </c>
      <c r="AP431" s="172" cm="1">
        <f t="array" ref="AP431">IFERROR(--('Input| Projects'!$AT431="Yes")*_xlfn.SWITCH('Input| Overheads'!$C$50,"Direct costs",'Calc| Overheads Allocation'!D$9*R431,"Internal labour",'Calc| Overheads Allocation'!D$9*R431*'Input| Projects'!$AO431,"DNSP defined",'Calc| Overheads Allocation'!D$79*'Input| Projects'!$AW431,0),0)</f>
        <v>0</v>
      </c>
      <c r="AQ431" s="172" cm="1">
        <f t="array" ref="AQ431">IFERROR(--('Input| Projects'!$AT431="Yes")*_xlfn.SWITCH('Input| Overheads'!$C$50,"Direct costs",'Calc| Overheads Allocation'!E$9*S431,"Internal labour",'Calc| Overheads Allocation'!E$9*S431*'Input| Projects'!$AO431,"DNSP defined",'Calc| Overheads Allocation'!E$79*'Input| Projects'!$AW431,0),0)</f>
        <v>0</v>
      </c>
      <c r="AR431" s="172" cm="1">
        <f t="array" ref="AR431">IFERROR(--('Input| Projects'!$AT431="Yes")*_xlfn.SWITCH('Input| Overheads'!$C$50,"Direct costs",'Calc| Overheads Allocation'!F$9*T431,"Internal labour",'Calc| Overheads Allocation'!F$9*T431*'Input| Projects'!$AO431,"DNSP defined",'Calc| Overheads Allocation'!F$79*'Input| Projects'!$AW431,0),0)</f>
        <v>0</v>
      </c>
      <c r="AS431" s="172" cm="1">
        <f t="array" ref="AS431">IFERROR(--('Input| Projects'!$AT431="Yes")*_xlfn.SWITCH('Input| Overheads'!$C$50,"Direct costs",'Calc| Overheads Allocation'!G$9*U431,"Internal labour",'Calc| Overheads Allocation'!G$9*U431*'Input| Projects'!$AO431,"DNSP defined",'Calc| Overheads Allocation'!G$79*'Input| Projects'!$AW431,0),0)</f>
        <v>0</v>
      </c>
      <c r="AT431" s="172" cm="1">
        <f t="array" ref="AT431">IFERROR(--('Input| Projects'!$AT431="Yes")*_xlfn.SWITCH('Input| Overheads'!$C$50,"Direct costs",'Calc| Overheads Allocation'!H$9*V431,"Internal labour",'Calc| Overheads Allocation'!H$9*V431*'Input| Projects'!$AO431,"DNSP defined",'Calc| Overheads Allocation'!H$79*'Input| Projects'!$AW431,0),0)</f>
        <v>0</v>
      </c>
      <c r="AU431" s="172" cm="1">
        <f t="array" ref="AU431">IFERROR(--('Input| Projects'!$AT431="Yes")*_xlfn.SWITCH('Input| Overheads'!$C$50,"Direct costs",'Calc| Overheads Allocation'!I$9*W431,"Internal labour",'Calc| Overheads Allocation'!I$9*W431*'Input| Projects'!$AO431,"DNSP defined",'Calc| Overheads Allocation'!I$79*'Input| Projects'!$AW431,0),0)</f>
        <v>0</v>
      </c>
      <c r="AV431" s="175"/>
      <c r="AW431" s="172">
        <f t="shared" si="156"/>
        <v>0</v>
      </c>
      <c r="AX431" s="172">
        <f t="shared" si="157"/>
        <v>0</v>
      </c>
      <c r="AY431" s="172">
        <f t="shared" si="158"/>
        <v>0</v>
      </c>
      <c r="AZ431" s="172">
        <f t="shared" si="159"/>
        <v>0</v>
      </c>
      <c r="BA431" s="172">
        <f t="shared" si="160"/>
        <v>0</v>
      </c>
      <c r="BB431" s="172">
        <f t="shared" si="161"/>
        <v>0</v>
      </c>
      <c r="BC431" s="172">
        <f t="shared" si="162"/>
        <v>0</v>
      </c>
      <c r="BD431" s="176"/>
      <c r="BE431" s="172">
        <f t="shared" si="163"/>
        <v>0</v>
      </c>
      <c r="BF431" s="172">
        <f t="shared" si="164"/>
        <v>0</v>
      </c>
      <c r="BG431" s="172">
        <f t="shared" si="165"/>
        <v>0</v>
      </c>
      <c r="BH431" s="172">
        <f t="shared" si="166"/>
        <v>0</v>
      </c>
      <c r="BI431" s="172">
        <f t="shared" si="167"/>
        <v>0</v>
      </c>
      <c r="BJ431" s="172">
        <f t="shared" si="168"/>
        <v>0</v>
      </c>
      <c r="BK431" s="172">
        <f t="shared" si="169"/>
        <v>0</v>
      </c>
      <c r="BL431" s="176"/>
      <c r="BM431" s="172">
        <f t="shared" si="148"/>
        <v>0</v>
      </c>
      <c r="BN431" s="172">
        <f t="shared" si="149"/>
        <v>0</v>
      </c>
      <c r="BO431" s="172">
        <f t="shared" si="150"/>
        <v>0</v>
      </c>
      <c r="BP431" s="172">
        <f t="shared" si="151"/>
        <v>0</v>
      </c>
      <c r="BQ431" s="172">
        <f t="shared" si="152"/>
        <v>0</v>
      </c>
      <c r="BR431" s="172">
        <f t="shared" si="153"/>
        <v>0</v>
      </c>
      <c r="BS431" s="172">
        <f t="shared" si="154"/>
        <v>0</v>
      </c>
      <c r="BT431" s="55"/>
      <c r="BU431" s="158">
        <f>SUMIF('Input| Projects'!$BA$8:$CX$8,RIGHT(BU$9,3),'Input| Projects'!$BA431:$CX431)</f>
        <v>0</v>
      </c>
      <c r="BV431" s="158">
        <f>SUMIF('Input| Projects'!$BA$8:$CX$8,RIGHT(BV$9,3),'Input| Projects'!$BA431:$CX431)</f>
        <v>0</v>
      </c>
      <c r="BW431" s="79" t="str">
        <f t="shared" si="155"/>
        <v/>
      </c>
    </row>
    <row r="432" spans="2:75" x14ac:dyDescent="0.2">
      <c r="B432" s="123">
        <f>IFERROR('Input| Projects'!B432,"")</f>
        <v>423</v>
      </c>
      <c r="C432" s="160" t="str">
        <f>IFERROR(IF('Input| Projects'!C432="","",'Input| Projects'!C432),"")</f>
        <v/>
      </c>
      <c r="D432" s="160" t="str">
        <f>IFERROR(IF('Input| Projects'!D432="","",'Input| Projects'!D432),"")</f>
        <v/>
      </c>
      <c r="E432" s="53"/>
      <c r="F432" s="160" t="str">
        <f>IF(LEN('Input| Projects'!F432)&gt;0,'Input| Projects'!F432,"")</f>
        <v/>
      </c>
      <c r="G432" s="160" t="str">
        <f>IF(LEN('Input| Projects'!G432)&gt;0,'Input| Projects'!G432,"")</f>
        <v/>
      </c>
      <c r="H432" s="10"/>
      <c r="I432" s="194" cm="1">
        <f t="array" ref="I432">IF(LEN($F432)&gt;0,1+IFERROR(SUMPRODUCT(TRANSPOSE('Input| Projects'!$AO432:$AQ432),INDEX('Input| Escalations'!$F$27:$L$29,,MATCH(Q$9,'Input| Escalations'!$F$21:$L$21,0))),0),0)</f>
        <v>0</v>
      </c>
      <c r="J432" s="194" cm="1">
        <f t="array" ref="J432">IF(LEN($F432)&gt;0,1+IFERROR(SUMPRODUCT(TRANSPOSE('Input| Projects'!$AO432:$AQ432),INDEX('Input| Escalations'!$F$27:$L$29,,MATCH(R$9,'Input| Escalations'!$F$21:$L$21,0))),0),0)</f>
        <v>0</v>
      </c>
      <c r="K432" s="194" cm="1">
        <f t="array" ref="K432">IF(LEN($F432)&gt;0,1+IFERROR(SUMPRODUCT(TRANSPOSE('Input| Projects'!$AO432:$AQ432),INDEX('Input| Escalations'!$F$27:$L$29,,MATCH(S$9,'Input| Escalations'!$F$21:$L$21,0))),0),0)</f>
        <v>0</v>
      </c>
      <c r="L432" s="194" cm="1">
        <f t="array" ref="L432">IF(LEN($F432)&gt;0,1+IFERROR(SUMPRODUCT(TRANSPOSE('Input| Projects'!$AO432:$AQ432),INDEX('Input| Escalations'!$F$27:$L$29,,MATCH(T$9,'Input| Escalations'!$F$21:$L$21,0))),0),0)</f>
        <v>0</v>
      </c>
      <c r="M432" s="194" cm="1">
        <f t="array" ref="M432">IF(LEN($F432)&gt;0,1+IFERROR(SUMPRODUCT(TRANSPOSE('Input| Projects'!$AO432:$AQ432),INDEX('Input| Escalations'!$F$27:$L$29,,MATCH(U$9,'Input| Escalations'!$F$21:$L$21,0))),0),0)</f>
        <v>0</v>
      </c>
      <c r="N432" s="194" cm="1">
        <f t="array" ref="N432">IF(LEN($F432)&gt;0,1+IFERROR(SUMPRODUCT(TRANSPOSE('Input| Projects'!$AO432:$AQ432),INDEX('Input| Escalations'!$F$27:$L$29,,MATCH(V$9,'Input| Escalations'!$F$21:$L$21,0))),0),0)</f>
        <v>0</v>
      </c>
      <c r="O432" s="194" cm="1">
        <f t="array" ref="O432">IF(LEN($F432)&gt;0,1+IFERROR(SUMPRODUCT(TRANSPOSE('Input| Projects'!$AO432:$AQ432),INDEX('Input| Escalations'!$F$27:$L$29,,MATCH(W$9,'Input| Escalations'!$F$21:$L$21,0))),0),0)</f>
        <v>0</v>
      </c>
      <c r="P432" s="10"/>
      <c r="Q432" s="172">
        <f>IFERROR(IF(ISNUMBER(FIND("decision",'Input| Setup'!$F$6)),'Input| Projects'!Y432,'Input| Projects'!I432)*'Input| Escalations'!$I$17*I432,0)</f>
        <v>0</v>
      </c>
      <c r="R432" s="172">
        <f>IFERROR(IF(ISNUMBER(FIND("decision",'Input| Setup'!$F$6)),'Input| Projects'!Z432,'Input| Projects'!J432)*'Input| Escalations'!$I$17*J432,0)</f>
        <v>0</v>
      </c>
      <c r="S432" s="172">
        <f>IFERROR(IF(ISNUMBER(FIND("decision",'Input| Setup'!$F$6)),'Input| Projects'!AA432,'Input| Projects'!K432)*'Input| Escalations'!$I$17*K432,0)</f>
        <v>0</v>
      </c>
      <c r="T432" s="172">
        <f>IFERROR(IF(ISNUMBER(FIND("decision",'Input| Setup'!$F$6)),'Input| Projects'!AB432,'Input| Projects'!L432)*'Input| Escalations'!$I$17*L432,0)</f>
        <v>0</v>
      </c>
      <c r="U432" s="172">
        <f>IFERROR(IF(ISNUMBER(FIND("decision",'Input| Setup'!$F$6)),'Input| Projects'!AC432,'Input| Projects'!M432)*'Input| Escalations'!$I$17*M432,0)</f>
        <v>0</v>
      </c>
      <c r="V432" s="172">
        <f>IFERROR(IF(ISNUMBER(FIND("decision",'Input| Setup'!$F$6)),'Input| Projects'!AD432,'Input| Projects'!N432)*'Input| Escalations'!$I$17*N432,0)</f>
        <v>0</v>
      </c>
      <c r="W432" s="172">
        <f>IFERROR(IF(ISNUMBER(FIND("decision",'Input| Setup'!$F$6)),'Input| Projects'!AE432,'Input| Projects'!O432)*'Input| Escalations'!$I$17*O432,0)</f>
        <v>0</v>
      </c>
      <c r="X432" s="175"/>
      <c r="Y432" s="172">
        <f>IF(ISNUMBER(FIND("decision",'Input| Setup'!$F$6)),'Input| Projects'!AG432,'Input| Projects'!Q432)*I432*'Input| Escalations'!$I$17</f>
        <v>0</v>
      </c>
      <c r="Z432" s="172">
        <f>IF(ISNUMBER(FIND("decision",'Input| Setup'!$F$6)),'Input| Projects'!AH432,'Input| Projects'!R432)*J432*'Input| Escalations'!$I$17</f>
        <v>0</v>
      </c>
      <c r="AA432" s="172">
        <f>IF(ISNUMBER(FIND("decision",'Input| Setup'!$F$6)),'Input| Projects'!AI432,'Input| Projects'!S432)*K432*'Input| Escalations'!$I$17</f>
        <v>0</v>
      </c>
      <c r="AB432" s="172">
        <f>IF(ISNUMBER(FIND("decision",'Input| Setup'!$F$6)),'Input| Projects'!AJ432,'Input| Projects'!T432)*L432*'Input| Escalations'!$I$17</f>
        <v>0</v>
      </c>
      <c r="AC432" s="172">
        <f>IF(ISNUMBER(FIND("decision",'Input| Setup'!$F$6)),'Input| Projects'!AK432,'Input| Projects'!U432)*M432*'Input| Escalations'!$I$17</f>
        <v>0</v>
      </c>
      <c r="AD432" s="172">
        <f>IF(ISNUMBER(FIND("decision",'Input| Setup'!$F$6)),'Input| Projects'!AL432,'Input| Projects'!V432)*N432*'Input| Escalations'!$I$17</f>
        <v>0</v>
      </c>
      <c r="AE432" s="172">
        <f>IF(ISNUMBER(FIND("decision",'Input| Setup'!$F$6)),'Input| Projects'!AM432,'Input| Projects'!W432)*O432*'Input| Escalations'!$I$17</f>
        <v>0</v>
      </c>
      <c r="AF432" s="175"/>
      <c r="AG432" s="172" cm="1">
        <f t="array" ref="AG432">IFERROR(--('Input| Projects'!$AS432="Yes")*_xlfn.SWITCH('Input| Overheads'!$C$50,"Direct costs",'Calc| Overheads Allocation'!C$8*Q432,"Internal labour",'Calc| Overheads Allocation'!C$8*Q432*'Input| Projects'!$AO432,"DNSP defined",'Calc| Overheads Allocation'!C$78*'Input| Projects'!$AV432,0),0)</f>
        <v>0</v>
      </c>
      <c r="AH432" s="172" cm="1">
        <f t="array" ref="AH432">IFERROR(--('Input| Projects'!$AS432="Yes")*_xlfn.SWITCH('Input| Overheads'!$C$50,"Direct costs",'Calc| Overheads Allocation'!D$8*R432,"Internal labour",'Calc| Overheads Allocation'!D$8*R432*'Input| Projects'!$AO432,"DNSP defined",'Calc| Overheads Allocation'!D$78*'Input| Projects'!$AV432,0),0)</f>
        <v>0</v>
      </c>
      <c r="AI432" s="172" cm="1">
        <f t="array" ref="AI432">IFERROR(--('Input| Projects'!$AS432="Yes")*_xlfn.SWITCH('Input| Overheads'!$C$50,"Direct costs",'Calc| Overheads Allocation'!E$8*S432,"Internal labour",'Calc| Overheads Allocation'!E$8*S432*'Input| Projects'!$AO432,"DNSP defined",'Calc| Overheads Allocation'!E$78*'Input| Projects'!$AV432,0),0)</f>
        <v>0</v>
      </c>
      <c r="AJ432" s="172" cm="1">
        <f t="array" ref="AJ432">IFERROR(--('Input| Projects'!$AS432="Yes")*_xlfn.SWITCH('Input| Overheads'!$C$50,"Direct costs",'Calc| Overheads Allocation'!F$8*T432,"Internal labour",'Calc| Overheads Allocation'!F$8*T432*'Input| Projects'!$AO432,"DNSP defined",'Calc| Overheads Allocation'!F$78*'Input| Projects'!$AV432,0),0)</f>
        <v>0</v>
      </c>
      <c r="AK432" s="172" cm="1">
        <f t="array" ref="AK432">IFERROR(--('Input| Projects'!$AS432="Yes")*_xlfn.SWITCH('Input| Overheads'!$C$50,"Direct costs",'Calc| Overheads Allocation'!G$8*U432,"Internal labour",'Calc| Overheads Allocation'!G$8*U432*'Input| Projects'!$AO432,"DNSP defined",'Calc| Overheads Allocation'!G$78*'Input| Projects'!$AV432,0),0)</f>
        <v>0</v>
      </c>
      <c r="AL432" s="172" cm="1">
        <f t="array" ref="AL432">IFERROR(--('Input| Projects'!$AS432="Yes")*_xlfn.SWITCH('Input| Overheads'!$C$50,"Direct costs",'Calc| Overheads Allocation'!H$8*V432,"Internal labour",'Calc| Overheads Allocation'!H$8*V432*'Input| Projects'!$AO432,"DNSP defined",'Calc| Overheads Allocation'!H$78*'Input| Projects'!$AV432,0),0)</f>
        <v>0</v>
      </c>
      <c r="AM432" s="172" cm="1">
        <f t="array" ref="AM432">IFERROR(--('Input| Projects'!$AS432="Yes")*_xlfn.SWITCH('Input| Overheads'!$C$50,"Direct costs",'Calc| Overheads Allocation'!I$8*W432,"Internal labour",'Calc| Overheads Allocation'!I$8*W432*'Input| Projects'!$AO432,"DNSP defined",'Calc| Overheads Allocation'!I$78*'Input| Projects'!$AV432,0),0)</f>
        <v>0</v>
      </c>
      <c r="AN432" s="175"/>
      <c r="AO432" s="172" cm="1">
        <f t="array" ref="AO432">IFERROR(--('Input| Projects'!$AT432="Yes")*_xlfn.SWITCH('Input| Overheads'!$C$50,"Direct costs",'Calc| Overheads Allocation'!C$9*Q432,"Internal labour",'Calc| Overheads Allocation'!C$9*Q432*'Input| Projects'!$AO432,"DNSP defined",'Calc| Overheads Allocation'!C$79*'Input| Projects'!$AW432,0),0)</f>
        <v>0</v>
      </c>
      <c r="AP432" s="172" cm="1">
        <f t="array" ref="AP432">IFERROR(--('Input| Projects'!$AT432="Yes")*_xlfn.SWITCH('Input| Overheads'!$C$50,"Direct costs",'Calc| Overheads Allocation'!D$9*R432,"Internal labour",'Calc| Overheads Allocation'!D$9*R432*'Input| Projects'!$AO432,"DNSP defined",'Calc| Overheads Allocation'!D$79*'Input| Projects'!$AW432,0),0)</f>
        <v>0</v>
      </c>
      <c r="AQ432" s="172" cm="1">
        <f t="array" ref="AQ432">IFERROR(--('Input| Projects'!$AT432="Yes")*_xlfn.SWITCH('Input| Overheads'!$C$50,"Direct costs",'Calc| Overheads Allocation'!E$9*S432,"Internal labour",'Calc| Overheads Allocation'!E$9*S432*'Input| Projects'!$AO432,"DNSP defined",'Calc| Overheads Allocation'!E$79*'Input| Projects'!$AW432,0),0)</f>
        <v>0</v>
      </c>
      <c r="AR432" s="172" cm="1">
        <f t="array" ref="AR432">IFERROR(--('Input| Projects'!$AT432="Yes")*_xlfn.SWITCH('Input| Overheads'!$C$50,"Direct costs",'Calc| Overheads Allocation'!F$9*T432,"Internal labour",'Calc| Overheads Allocation'!F$9*T432*'Input| Projects'!$AO432,"DNSP defined",'Calc| Overheads Allocation'!F$79*'Input| Projects'!$AW432,0),0)</f>
        <v>0</v>
      </c>
      <c r="AS432" s="172" cm="1">
        <f t="array" ref="AS432">IFERROR(--('Input| Projects'!$AT432="Yes")*_xlfn.SWITCH('Input| Overheads'!$C$50,"Direct costs",'Calc| Overheads Allocation'!G$9*U432,"Internal labour",'Calc| Overheads Allocation'!G$9*U432*'Input| Projects'!$AO432,"DNSP defined",'Calc| Overheads Allocation'!G$79*'Input| Projects'!$AW432,0),0)</f>
        <v>0</v>
      </c>
      <c r="AT432" s="172" cm="1">
        <f t="array" ref="AT432">IFERROR(--('Input| Projects'!$AT432="Yes")*_xlfn.SWITCH('Input| Overheads'!$C$50,"Direct costs",'Calc| Overheads Allocation'!H$9*V432,"Internal labour",'Calc| Overheads Allocation'!H$9*V432*'Input| Projects'!$AO432,"DNSP defined",'Calc| Overheads Allocation'!H$79*'Input| Projects'!$AW432,0),0)</f>
        <v>0</v>
      </c>
      <c r="AU432" s="172" cm="1">
        <f t="array" ref="AU432">IFERROR(--('Input| Projects'!$AT432="Yes")*_xlfn.SWITCH('Input| Overheads'!$C$50,"Direct costs",'Calc| Overheads Allocation'!I$9*W432,"Internal labour",'Calc| Overheads Allocation'!I$9*W432*'Input| Projects'!$AO432,"DNSP defined",'Calc| Overheads Allocation'!I$79*'Input| Projects'!$AW432,0),0)</f>
        <v>0</v>
      </c>
      <c r="AV432" s="175"/>
      <c r="AW432" s="172">
        <f t="shared" si="156"/>
        <v>0</v>
      </c>
      <c r="AX432" s="172">
        <f t="shared" si="157"/>
        <v>0</v>
      </c>
      <c r="AY432" s="172">
        <f t="shared" si="158"/>
        <v>0</v>
      </c>
      <c r="AZ432" s="172">
        <f t="shared" si="159"/>
        <v>0</v>
      </c>
      <c r="BA432" s="172">
        <f t="shared" si="160"/>
        <v>0</v>
      </c>
      <c r="BB432" s="172">
        <f t="shared" si="161"/>
        <v>0</v>
      </c>
      <c r="BC432" s="172">
        <f t="shared" si="162"/>
        <v>0</v>
      </c>
      <c r="BD432" s="176"/>
      <c r="BE432" s="172">
        <f t="shared" si="163"/>
        <v>0</v>
      </c>
      <c r="BF432" s="172">
        <f t="shared" si="164"/>
        <v>0</v>
      </c>
      <c r="BG432" s="172">
        <f t="shared" si="165"/>
        <v>0</v>
      </c>
      <c r="BH432" s="172">
        <f t="shared" si="166"/>
        <v>0</v>
      </c>
      <c r="BI432" s="172">
        <f t="shared" si="167"/>
        <v>0</v>
      </c>
      <c r="BJ432" s="172">
        <f t="shared" si="168"/>
        <v>0</v>
      </c>
      <c r="BK432" s="172">
        <f t="shared" si="169"/>
        <v>0</v>
      </c>
      <c r="BL432" s="176"/>
      <c r="BM432" s="172">
        <f t="shared" si="148"/>
        <v>0</v>
      </c>
      <c r="BN432" s="172">
        <f t="shared" si="149"/>
        <v>0</v>
      </c>
      <c r="BO432" s="172">
        <f t="shared" si="150"/>
        <v>0</v>
      </c>
      <c r="BP432" s="172">
        <f t="shared" si="151"/>
        <v>0</v>
      </c>
      <c r="BQ432" s="172">
        <f t="shared" si="152"/>
        <v>0</v>
      </c>
      <c r="BR432" s="172">
        <f t="shared" si="153"/>
        <v>0</v>
      </c>
      <c r="BS432" s="172">
        <f t="shared" si="154"/>
        <v>0</v>
      </c>
      <c r="BT432" s="55"/>
      <c r="BU432" s="158">
        <f>SUMIF('Input| Projects'!$BA$8:$CX$8,RIGHT(BU$9,3),'Input| Projects'!$BA432:$CX432)</f>
        <v>0</v>
      </c>
      <c r="BV432" s="158">
        <f>SUMIF('Input| Projects'!$BA$8:$CX$8,RIGHT(BV$9,3),'Input| Projects'!$BA432:$CX432)</f>
        <v>0</v>
      </c>
      <c r="BW432" s="79" t="str">
        <f t="shared" si="155"/>
        <v/>
      </c>
    </row>
    <row r="433" spans="2:75" x14ac:dyDescent="0.2">
      <c r="B433" s="123">
        <f>IFERROR('Input| Projects'!B433,"")</f>
        <v>424</v>
      </c>
      <c r="C433" s="160" t="str">
        <f>IFERROR(IF('Input| Projects'!C433="","",'Input| Projects'!C433),"")</f>
        <v/>
      </c>
      <c r="D433" s="160" t="str">
        <f>IFERROR(IF('Input| Projects'!D433="","",'Input| Projects'!D433),"")</f>
        <v/>
      </c>
      <c r="E433" s="53"/>
      <c r="F433" s="160" t="str">
        <f>IF(LEN('Input| Projects'!F433)&gt;0,'Input| Projects'!F433,"")</f>
        <v/>
      </c>
      <c r="G433" s="160" t="str">
        <f>IF(LEN('Input| Projects'!G433)&gt;0,'Input| Projects'!G433,"")</f>
        <v/>
      </c>
      <c r="H433" s="10"/>
      <c r="I433" s="194" cm="1">
        <f t="array" ref="I433">IF(LEN($F433)&gt;0,1+IFERROR(SUMPRODUCT(TRANSPOSE('Input| Projects'!$AO433:$AQ433),INDEX('Input| Escalations'!$F$27:$L$29,,MATCH(Q$9,'Input| Escalations'!$F$21:$L$21,0))),0),0)</f>
        <v>0</v>
      </c>
      <c r="J433" s="194" cm="1">
        <f t="array" ref="J433">IF(LEN($F433)&gt;0,1+IFERROR(SUMPRODUCT(TRANSPOSE('Input| Projects'!$AO433:$AQ433),INDEX('Input| Escalations'!$F$27:$L$29,,MATCH(R$9,'Input| Escalations'!$F$21:$L$21,0))),0),0)</f>
        <v>0</v>
      </c>
      <c r="K433" s="194" cm="1">
        <f t="array" ref="K433">IF(LEN($F433)&gt;0,1+IFERROR(SUMPRODUCT(TRANSPOSE('Input| Projects'!$AO433:$AQ433),INDEX('Input| Escalations'!$F$27:$L$29,,MATCH(S$9,'Input| Escalations'!$F$21:$L$21,0))),0),0)</f>
        <v>0</v>
      </c>
      <c r="L433" s="194" cm="1">
        <f t="array" ref="L433">IF(LEN($F433)&gt;0,1+IFERROR(SUMPRODUCT(TRANSPOSE('Input| Projects'!$AO433:$AQ433),INDEX('Input| Escalations'!$F$27:$L$29,,MATCH(T$9,'Input| Escalations'!$F$21:$L$21,0))),0),0)</f>
        <v>0</v>
      </c>
      <c r="M433" s="194" cm="1">
        <f t="array" ref="M433">IF(LEN($F433)&gt;0,1+IFERROR(SUMPRODUCT(TRANSPOSE('Input| Projects'!$AO433:$AQ433),INDEX('Input| Escalations'!$F$27:$L$29,,MATCH(U$9,'Input| Escalations'!$F$21:$L$21,0))),0),0)</f>
        <v>0</v>
      </c>
      <c r="N433" s="194" cm="1">
        <f t="array" ref="N433">IF(LEN($F433)&gt;0,1+IFERROR(SUMPRODUCT(TRANSPOSE('Input| Projects'!$AO433:$AQ433),INDEX('Input| Escalations'!$F$27:$L$29,,MATCH(V$9,'Input| Escalations'!$F$21:$L$21,0))),0),0)</f>
        <v>0</v>
      </c>
      <c r="O433" s="194" cm="1">
        <f t="array" ref="O433">IF(LEN($F433)&gt;0,1+IFERROR(SUMPRODUCT(TRANSPOSE('Input| Projects'!$AO433:$AQ433),INDEX('Input| Escalations'!$F$27:$L$29,,MATCH(W$9,'Input| Escalations'!$F$21:$L$21,0))),0),0)</f>
        <v>0</v>
      </c>
      <c r="P433" s="10"/>
      <c r="Q433" s="172">
        <f>IFERROR(IF(ISNUMBER(FIND("decision",'Input| Setup'!$F$6)),'Input| Projects'!Y433,'Input| Projects'!I433)*'Input| Escalations'!$I$17*I433,0)</f>
        <v>0</v>
      </c>
      <c r="R433" s="172">
        <f>IFERROR(IF(ISNUMBER(FIND("decision",'Input| Setup'!$F$6)),'Input| Projects'!Z433,'Input| Projects'!J433)*'Input| Escalations'!$I$17*J433,0)</f>
        <v>0</v>
      </c>
      <c r="S433" s="172">
        <f>IFERROR(IF(ISNUMBER(FIND("decision",'Input| Setup'!$F$6)),'Input| Projects'!AA433,'Input| Projects'!K433)*'Input| Escalations'!$I$17*K433,0)</f>
        <v>0</v>
      </c>
      <c r="T433" s="172">
        <f>IFERROR(IF(ISNUMBER(FIND("decision",'Input| Setup'!$F$6)),'Input| Projects'!AB433,'Input| Projects'!L433)*'Input| Escalations'!$I$17*L433,0)</f>
        <v>0</v>
      </c>
      <c r="U433" s="172">
        <f>IFERROR(IF(ISNUMBER(FIND("decision",'Input| Setup'!$F$6)),'Input| Projects'!AC433,'Input| Projects'!M433)*'Input| Escalations'!$I$17*M433,0)</f>
        <v>0</v>
      </c>
      <c r="V433" s="172">
        <f>IFERROR(IF(ISNUMBER(FIND("decision",'Input| Setup'!$F$6)),'Input| Projects'!AD433,'Input| Projects'!N433)*'Input| Escalations'!$I$17*N433,0)</f>
        <v>0</v>
      </c>
      <c r="W433" s="172">
        <f>IFERROR(IF(ISNUMBER(FIND("decision",'Input| Setup'!$F$6)),'Input| Projects'!AE433,'Input| Projects'!O433)*'Input| Escalations'!$I$17*O433,0)</f>
        <v>0</v>
      </c>
      <c r="X433" s="175"/>
      <c r="Y433" s="172">
        <f>IF(ISNUMBER(FIND("decision",'Input| Setup'!$F$6)),'Input| Projects'!AG433,'Input| Projects'!Q433)*I433*'Input| Escalations'!$I$17</f>
        <v>0</v>
      </c>
      <c r="Z433" s="172">
        <f>IF(ISNUMBER(FIND("decision",'Input| Setup'!$F$6)),'Input| Projects'!AH433,'Input| Projects'!R433)*J433*'Input| Escalations'!$I$17</f>
        <v>0</v>
      </c>
      <c r="AA433" s="172">
        <f>IF(ISNUMBER(FIND("decision",'Input| Setup'!$F$6)),'Input| Projects'!AI433,'Input| Projects'!S433)*K433*'Input| Escalations'!$I$17</f>
        <v>0</v>
      </c>
      <c r="AB433" s="172">
        <f>IF(ISNUMBER(FIND("decision",'Input| Setup'!$F$6)),'Input| Projects'!AJ433,'Input| Projects'!T433)*L433*'Input| Escalations'!$I$17</f>
        <v>0</v>
      </c>
      <c r="AC433" s="172">
        <f>IF(ISNUMBER(FIND("decision",'Input| Setup'!$F$6)),'Input| Projects'!AK433,'Input| Projects'!U433)*M433*'Input| Escalations'!$I$17</f>
        <v>0</v>
      </c>
      <c r="AD433" s="172">
        <f>IF(ISNUMBER(FIND("decision",'Input| Setup'!$F$6)),'Input| Projects'!AL433,'Input| Projects'!V433)*N433*'Input| Escalations'!$I$17</f>
        <v>0</v>
      </c>
      <c r="AE433" s="172">
        <f>IF(ISNUMBER(FIND("decision",'Input| Setup'!$F$6)),'Input| Projects'!AM433,'Input| Projects'!W433)*O433*'Input| Escalations'!$I$17</f>
        <v>0</v>
      </c>
      <c r="AF433" s="175"/>
      <c r="AG433" s="172" cm="1">
        <f t="array" ref="AG433">IFERROR(--('Input| Projects'!$AS433="Yes")*_xlfn.SWITCH('Input| Overheads'!$C$50,"Direct costs",'Calc| Overheads Allocation'!C$8*Q433,"Internal labour",'Calc| Overheads Allocation'!C$8*Q433*'Input| Projects'!$AO433,"DNSP defined",'Calc| Overheads Allocation'!C$78*'Input| Projects'!$AV433,0),0)</f>
        <v>0</v>
      </c>
      <c r="AH433" s="172" cm="1">
        <f t="array" ref="AH433">IFERROR(--('Input| Projects'!$AS433="Yes")*_xlfn.SWITCH('Input| Overheads'!$C$50,"Direct costs",'Calc| Overheads Allocation'!D$8*R433,"Internal labour",'Calc| Overheads Allocation'!D$8*R433*'Input| Projects'!$AO433,"DNSP defined",'Calc| Overheads Allocation'!D$78*'Input| Projects'!$AV433,0),0)</f>
        <v>0</v>
      </c>
      <c r="AI433" s="172" cm="1">
        <f t="array" ref="AI433">IFERROR(--('Input| Projects'!$AS433="Yes")*_xlfn.SWITCH('Input| Overheads'!$C$50,"Direct costs",'Calc| Overheads Allocation'!E$8*S433,"Internal labour",'Calc| Overheads Allocation'!E$8*S433*'Input| Projects'!$AO433,"DNSP defined",'Calc| Overheads Allocation'!E$78*'Input| Projects'!$AV433,0),0)</f>
        <v>0</v>
      </c>
      <c r="AJ433" s="172" cm="1">
        <f t="array" ref="AJ433">IFERROR(--('Input| Projects'!$AS433="Yes")*_xlfn.SWITCH('Input| Overheads'!$C$50,"Direct costs",'Calc| Overheads Allocation'!F$8*T433,"Internal labour",'Calc| Overheads Allocation'!F$8*T433*'Input| Projects'!$AO433,"DNSP defined",'Calc| Overheads Allocation'!F$78*'Input| Projects'!$AV433,0),0)</f>
        <v>0</v>
      </c>
      <c r="AK433" s="172" cm="1">
        <f t="array" ref="AK433">IFERROR(--('Input| Projects'!$AS433="Yes")*_xlfn.SWITCH('Input| Overheads'!$C$50,"Direct costs",'Calc| Overheads Allocation'!G$8*U433,"Internal labour",'Calc| Overheads Allocation'!G$8*U433*'Input| Projects'!$AO433,"DNSP defined",'Calc| Overheads Allocation'!G$78*'Input| Projects'!$AV433,0),0)</f>
        <v>0</v>
      </c>
      <c r="AL433" s="172" cm="1">
        <f t="array" ref="AL433">IFERROR(--('Input| Projects'!$AS433="Yes")*_xlfn.SWITCH('Input| Overheads'!$C$50,"Direct costs",'Calc| Overheads Allocation'!H$8*V433,"Internal labour",'Calc| Overheads Allocation'!H$8*V433*'Input| Projects'!$AO433,"DNSP defined",'Calc| Overheads Allocation'!H$78*'Input| Projects'!$AV433,0),0)</f>
        <v>0</v>
      </c>
      <c r="AM433" s="172" cm="1">
        <f t="array" ref="AM433">IFERROR(--('Input| Projects'!$AS433="Yes")*_xlfn.SWITCH('Input| Overheads'!$C$50,"Direct costs",'Calc| Overheads Allocation'!I$8*W433,"Internal labour",'Calc| Overheads Allocation'!I$8*W433*'Input| Projects'!$AO433,"DNSP defined",'Calc| Overheads Allocation'!I$78*'Input| Projects'!$AV433,0),0)</f>
        <v>0</v>
      </c>
      <c r="AN433" s="175"/>
      <c r="AO433" s="172" cm="1">
        <f t="array" ref="AO433">IFERROR(--('Input| Projects'!$AT433="Yes")*_xlfn.SWITCH('Input| Overheads'!$C$50,"Direct costs",'Calc| Overheads Allocation'!C$9*Q433,"Internal labour",'Calc| Overheads Allocation'!C$9*Q433*'Input| Projects'!$AO433,"DNSP defined",'Calc| Overheads Allocation'!C$79*'Input| Projects'!$AW433,0),0)</f>
        <v>0</v>
      </c>
      <c r="AP433" s="172" cm="1">
        <f t="array" ref="AP433">IFERROR(--('Input| Projects'!$AT433="Yes")*_xlfn.SWITCH('Input| Overheads'!$C$50,"Direct costs",'Calc| Overheads Allocation'!D$9*R433,"Internal labour",'Calc| Overheads Allocation'!D$9*R433*'Input| Projects'!$AO433,"DNSP defined",'Calc| Overheads Allocation'!D$79*'Input| Projects'!$AW433,0),0)</f>
        <v>0</v>
      </c>
      <c r="AQ433" s="172" cm="1">
        <f t="array" ref="AQ433">IFERROR(--('Input| Projects'!$AT433="Yes")*_xlfn.SWITCH('Input| Overheads'!$C$50,"Direct costs",'Calc| Overheads Allocation'!E$9*S433,"Internal labour",'Calc| Overheads Allocation'!E$9*S433*'Input| Projects'!$AO433,"DNSP defined",'Calc| Overheads Allocation'!E$79*'Input| Projects'!$AW433,0),0)</f>
        <v>0</v>
      </c>
      <c r="AR433" s="172" cm="1">
        <f t="array" ref="AR433">IFERROR(--('Input| Projects'!$AT433="Yes")*_xlfn.SWITCH('Input| Overheads'!$C$50,"Direct costs",'Calc| Overheads Allocation'!F$9*T433,"Internal labour",'Calc| Overheads Allocation'!F$9*T433*'Input| Projects'!$AO433,"DNSP defined",'Calc| Overheads Allocation'!F$79*'Input| Projects'!$AW433,0),0)</f>
        <v>0</v>
      </c>
      <c r="AS433" s="172" cm="1">
        <f t="array" ref="AS433">IFERROR(--('Input| Projects'!$AT433="Yes")*_xlfn.SWITCH('Input| Overheads'!$C$50,"Direct costs",'Calc| Overheads Allocation'!G$9*U433,"Internal labour",'Calc| Overheads Allocation'!G$9*U433*'Input| Projects'!$AO433,"DNSP defined",'Calc| Overheads Allocation'!G$79*'Input| Projects'!$AW433,0),0)</f>
        <v>0</v>
      </c>
      <c r="AT433" s="172" cm="1">
        <f t="array" ref="AT433">IFERROR(--('Input| Projects'!$AT433="Yes")*_xlfn.SWITCH('Input| Overheads'!$C$50,"Direct costs",'Calc| Overheads Allocation'!H$9*V433,"Internal labour",'Calc| Overheads Allocation'!H$9*V433*'Input| Projects'!$AO433,"DNSP defined",'Calc| Overheads Allocation'!H$79*'Input| Projects'!$AW433,0),0)</f>
        <v>0</v>
      </c>
      <c r="AU433" s="172" cm="1">
        <f t="array" ref="AU433">IFERROR(--('Input| Projects'!$AT433="Yes")*_xlfn.SWITCH('Input| Overheads'!$C$50,"Direct costs",'Calc| Overheads Allocation'!I$9*W433,"Internal labour",'Calc| Overheads Allocation'!I$9*W433*'Input| Projects'!$AO433,"DNSP defined",'Calc| Overheads Allocation'!I$79*'Input| Projects'!$AW433,0),0)</f>
        <v>0</v>
      </c>
      <c r="AV433" s="175"/>
      <c r="AW433" s="172">
        <f t="shared" si="156"/>
        <v>0</v>
      </c>
      <c r="AX433" s="172">
        <f t="shared" si="157"/>
        <v>0</v>
      </c>
      <c r="AY433" s="172">
        <f t="shared" si="158"/>
        <v>0</v>
      </c>
      <c r="AZ433" s="172">
        <f t="shared" si="159"/>
        <v>0</v>
      </c>
      <c r="BA433" s="172">
        <f t="shared" si="160"/>
        <v>0</v>
      </c>
      <c r="BB433" s="172">
        <f t="shared" si="161"/>
        <v>0</v>
      </c>
      <c r="BC433" s="172">
        <f t="shared" si="162"/>
        <v>0</v>
      </c>
      <c r="BD433" s="176"/>
      <c r="BE433" s="172">
        <f t="shared" si="163"/>
        <v>0</v>
      </c>
      <c r="BF433" s="172">
        <f t="shared" si="164"/>
        <v>0</v>
      </c>
      <c r="BG433" s="172">
        <f t="shared" si="165"/>
        <v>0</v>
      </c>
      <c r="BH433" s="172">
        <f t="shared" si="166"/>
        <v>0</v>
      </c>
      <c r="BI433" s="172">
        <f t="shared" si="167"/>
        <v>0</v>
      </c>
      <c r="BJ433" s="172">
        <f t="shared" si="168"/>
        <v>0</v>
      </c>
      <c r="BK433" s="172">
        <f t="shared" si="169"/>
        <v>0</v>
      </c>
      <c r="BL433" s="176"/>
      <c r="BM433" s="172">
        <f t="shared" si="148"/>
        <v>0</v>
      </c>
      <c r="BN433" s="172">
        <f t="shared" si="149"/>
        <v>0</v>
      </c>
      <c r="BO433" s="172">
        <f t="shared" si="150"/>
        <v>0</v>
      </c>
      <c r="BP433" s="172">
        <f t="shared" si="151"/>
        <v>0</v>
      </c>
      <c r="BQ433" s="172">
        <f t="shared" si="152"/>
        <v>0</v>
      </c>
      <c r="BR433" s="172">
        <f t="shared" si="153"/>
        <v>0</v>
      </c>
      <c r="BS433" s="172">
        <f t="shared" si="154"/>
        <v>0</v>
      </c>
      <c r="BT433" s="55"/>
      <c r="BU433" s="158">
        <f>SUMIF('Input| Projects'!$BA$8:$CX$8,RIGHT(BU$9,3),'Input| Projects'!$BA433:$CX433)</f>
        <v>0</v>
      </c>
      <c r="BV433" s="158">
        <f>SUMIF('Input| Projects'!$BA$8:$CX$8,RIGHT(BV$9,3),'Input| Projects'!$BA433:$CX433)</f>
        <v>0</v>
      </c>
      <c r="BW433" s="79" t="str">
        <f t="shared" si="155"/>
        <v/>
      </c>
    </row>
    <row r="434" spans="2:75" x14ac:dyDescent="0.2">
      <c r="B434" s="123">
        <f>IFERROR('Input| Projects'!B434,"")</f>
        <v>425</v>
      </c>
      <c r="C434" s="160" t="str">
        <f>IFERROR(IF('Input| Projects'!C434="","",'Input| Projects'!C434),"")</f>
        <v/>
      </c>
      <c r="D434" s="160" t="str">
        <f>IFERROR(IF('Input| Projects'!D434="","",'Input| Projects'!D434),"")</f>
        <v/>
      </c>
      <c r="E434" s="53"/>
      <c r="F434" s="160" t="str">
        <f>IF(LEN('Input| Projects'!F434)&gt;0,'Input| Projects'!F434,"")</f>
        <v/>
      </c>
      <c r="G434" s="160" t="str">
        <f>IF(LEN('Input| Projects'!G434)&gt;0,'Input| Projects'!G434,"")</f>
        <v/>
      </c>
      <c r="H434" s="10"/>
      <c r="I434" s="194" cm="1">
        <f t="array" ref="I434">IF(LEN($F434)&gt;0,1+IFERROR(SUMPRODUCT(TRANSPOSE('Input| Projects'!$AO434:$AQ434),INDEX('Input| Escalations'!$F$27:$L$29,,MATCH(Q$9,'Input| Escalations'!$F$21:$L$21,0))),0),0)</f>
        <v>0</v>
      </c>
      <c r="J434" s="194" cm="1">
        <f t="array" ref="J434">IF(LEN($F434)&gt;0,1+IFERROR(SUMPRODUCT(TRANSPOSE('Input| Projects'!$AO434:$AQ434),INDEX('Input| Escalations'!$F$27:$L$29,,MATCH(R$9,'Input| Escalations'!$F$21:$L$21,0))),0),0)</f>
        <v>0</v>
      </c>
      <c r="K434" s="194" cm="1">
        <f t="array" ref="K434">IF(LEN($F434)&gt;0,1+IFERROR(SUMPRODUCT(TRANSPOSE('Input| Projects'!$AO434:$AQ434),INDEX('Input| Escalations'!$F$27:$L$29,,MATCH(S$9,'Input| Escalations'!$F$21:$L$21,0))),0),0)</f>
        <v>0</v>
      </c>
      <c r="L434" s="194" cm="1">
        <f t="array" ref="L434">IF(LEN($F434)&gt;0,1+IFERROR(SUMPRODUCT(TRANSPOSE('Input| Projects'!$AO434:$AQ434),INDEX('Input| Escalations'!$F$27:$L$29,,MATCH(T$9,'Input| Escalations'!$F$21:$L$21,0))),0),0)</f>
        <v>0</v>
      </c>
      <c r="M434" s="194" cm="1">
        <f t="array" ref="M434">IF(LEN($F434)&gt;0,1+IFERROR(SUMPRODUCT(TRANSPOSE('Input| Projects'!$AO434:$AQ434),INDEX('Input| Escalations'!$F$27:$L$29,,MATCH(U$9,'Input| Escalations'!$F$21:$L$21,0))),0),0)</f>
        <v>0</v>
      </c>
      <c r="N434" s="194" cm="1">
        <f t="array" ref="N434">IF(LEN($F434)&gt;0,1+IFERROR(SUMPRODUCT(TRANSPOSE('Input| Projects'!$AO434:$AQ434),INDEX('Input| Escalations'!$F$27:$L$29,,MATCH(V$9,'Input| Escalations'!$F$21:$L$21,0))),0),0)</f>
        <v>0</v>
      </c>
      <c r="O434" s="194" cm="1">
        <f t="array" ref="O434">IF(LEN($F434)&gt;0,1+IFERROR(SUMPRODUCT(TRANSPOSE('Input| Projects'!$AO434:$AQ434),INDEX('Input| Escalations'!$F$27:$L$29,,MATCH(W$9,'Input| Escalations'!$F$21:$L$21,0))),0),0)</f>
        <v>0</v>
      </c>
      <c r="P434" s="10"/>
      <c r="Q434" s="172">
        <f>IFERROR(IF(ISNUMBER(FIND("decision",'Input| Setup'!$F$6)),'Input| Projects'!Y434,'Input| Projects'!I434)*'Input| Escalations'!$I$17*I434,0)</f>
        <v>0</v>
      </c>
      <c r="R434" s="172">
        <f>IFERROR(IF(ISNUMBER(FIND("decision",'Input| Setup'!$F$6)),'Input| Projects'!Z434,'Input| Projects'!J434)*'Input| Escalations'!$I$17*J434,0)</f>
        <v>0</v>
      </c>
      <c r="S434" s="172">
        <f>IFERROR(IF(ISNUMBER(FIND("decision",'Input| Setup'!$F$6)),'Input| Projects'!AA434,'Input| Projects'!K434)*'Input| Escalations'!$I$17*K434,0)</f>
        <v>0</v>
      </c>
      <c r="T434" s="172">
        <f>IFERROR(IF(ISNUMBER(FIND("decision",'Input| Setup'!$F$6)),'Input| Projects'!AB434,'Input| Projects'!L434)*'Input| Escalations'!$I$17*L434,0)</f>
        <v>0</v>
      </c>
      <c r="U434" s="172">
        <f>IFERROR(IF(ISNUMBER(FIND("decision",'Input| Setup'!$F$6)),'Input| Projects'!AC434,'Input| Projects'!M434)*'Input| Escalations'!$I$17*M434,0)</f>
        <v>0</v>
      </c>
      <c r="V434" s="172">
        <f>IFERROR(IF(ISNUMBER(FIND("decision",'Input| Setup'!$F$6)),'Input| Projects'!AD434,'Input| Projects'!N434)*'Input| Escalations'!$I$17*N434,0)</f>
        <v>0</v>
      </c>
      <c r="W434" s="172">
        <f>IFERROR(IF(ISNUMBER(FIND("decision",'Input| Setup'!$F$6)),'Input| Projects'!AE434,'Input| Projects'!O434)*'Input| Escalations'!$I$17*O434,0)</f>
        <v>0</v>
      </c>
      <c r="X434" s="175"/>
      <c r="Y434" s="172">
        <f>IF(ISNUMBER(FIND("decision",'Input| Setup'!$F$6)),'Input| Projects'!AG434,'Input| Projects'!Q434)*I434*'Input| Escalations'!$I$17</f>
        <v>0</v>
      </c>
      <c r="Z434" s="172">
        <f>IF(ISNUMBER(FIND("decision",'Input| Setup'!$F$6)),'Input| Projects'!AH434,'Input| Projects'!R434)*J434*'Input| Escalations'!$I$17</f>
        <v>0</v>
      </c>
      <c r="AA434" s="172">
        <f>IF(ISNUMBER(FIND("decision",'Input| Setup'!$F$6)),'Input| Projects'!AI434,'Input| Projects'!S434)*K434*'Input| Escalations'!$I$17</f>
        <v>0</v>
      </c>
      <c r="AB434" s="172">
        <f>IF(ISNUMBER(FIND("decision",'Input| Setup'!$F$6)),'Input| Projects'!AJ434,'Input| Projects'!T434)*L434*'Input| Escalations'!$I$17</f>
        <v>0</v>
      </c>
      <c r="AC434" s="172">
        <f>IF(ISNUMBER(FIND("decision",'Input| Setup'!$F$6)),'Input| Projects'!AK434,'Input| Projects'!U434)*M434*'Input| Escalations'!$I$17</f>
        <v>0</v>
      </c>
      <c r="AD434" s="172">
        <f>IF(ISNUMBER(FIND("decision",'Input| Setup'!$F$6)),'Input| Projects'!AL434,'Input| Projects'!V434)*N434*'Input| Escalations'!$I$17</f>
        <v>0</v>
      </c>
      <c r="AE434" s="172">
        <f>IF(ISNUMBER(FIND("decision",'Input| Setup'!$F$6)),'Input| Projects'!AM434,'Input| Projects'!W434)*O434*'Input| Escalations'!$I$17</f>
        <v>0</v>
      </c>
      <c r="AF434" s="175"/>
      <c r="AG434" s="172" cm="1">
        <f t="array" ref="AG434">IFERROR(--('Input| Projects'!$AS434="Yes")*_xlfn.SWITCH('Input| Overheads'!$C$50,"Direct costs",'Calc| Overheads Allocation'!C$8*Q434,"Internal labour",'Calc| Overheads Allocation'!C$8*Q434*'Input| Projects'!$AO434,"DNSP defined",'Calc| Overheads Allocation'!C$78*'Input| Projects'!$AV434,0),0)</f>
        <v>0</v>
      </c>
      <c r="AH434" s="172" cm="1">
        <f t="array" ref="AH434">IFERROR(--('Input| Projects'!$AS434="Yes")*_xlfn.SWITCH('Input| Overheads'!$C$50,"Direct costs",'Calc| Overheads Allocation'!D$8*R434,"Internal labour",'Calc| Overheads Allocation'!D$8*R434*'Input| Projects'!$AO434,"DNSP defined",'Calc| Overheads Allocation'!D$78*'Input| Projects'!$AV434,0),0)</f>
        <v>0</v>
      </c>
      <c r="AI434" s="172" cm="1">
        <f t="array" ref="AI434">IFERROR(--('Input| Projects'!$AS434="Yes")*_xlfn.SWITCH('Input| Overheads'!$C$50,"Direct costs",'Calc| Overheads Allocation'!E$8*S434,"Internal labour",'Calc| Overheads Allocation'!E$8*S434*'Input| Projects'!$AO434,"DNSP defined",'Calc| Overheads Allocation'!E$78*'Input| Projects'!$AV434,0),0)</f>
        <v>0</v>
      </c>
      <c r="AJ434" s="172" cm="1">
        <f t="array" ref="AJ434">IFERROR(--('Input| Projects'!$AS434="Yes")*_xlfn.SWITCH('Input| Overheads'!$C$50,"Direct costs",'Calc| Overheads Allocation'!F$8*T434,"Internal labour",'Calc| Overheads Allocation'!F$8*T434*'Input| Projects'!$AO434,"DNSP defined",'Calc| Overheads Allocation'!F$78*'Input| Projects'!$AV434,0),0)</f>
        <v>0</v>
      </c>
      <c r="AK434" s="172" cm="1">
        <f t="array" ref="AK434">IFERROR(--('Input| Projects'!$AS434="Yes")*_xlfn.SWITCH('Input| Overheads'!$C$50,"Direct costs",'Calc| Overheads Allocation'!G$8*U434,"Internal labour",'Calc| Overheads Allocation'!G$8*U434*'Input| Projects'!$AO434,"DNSP defined",'Calc| Overheads Allocation'!G$78*'Input| Projects'!$AV434,0),0)</f>
        <v>0</v>
      </c>
      <c r="AL434" s="172" cm="1">
        <f t="array" ref="AL434">IFERROR(--('Input| Projects'!$AS434="Yes")*_xlfn.SWITCH('Input| Overheads'!$C$50,"Direct costs",'Calc| Overheads Allocation'!H$8*V434,"Internal labour",'Calc| Overheads Allocation'!H$8*V434*'Input| Projects'!$AO434,"DNSP defined",'Calc| Overheads Allocation'!H$78*'Input| Projects'!$AV434,0),0)</f>
        <v>0</v>
      </c>
      <c r="AM434" s="172" cm="1">
        <f t="array" ref="AM434">IFERROR(--('Input| Projects'!$AS434="Yes")*_xlfn.SWITCH('Input| Overheads'!$C$50,"Direct costs",'Calc| Overheads Allocation'!I$8*W434,"Internal labour",'Calc| Overheads Allocation'!I$8*W434*'Input| Projects'!$AO434,"DNSP defined",'Calc| Overheads Allocation'!I$78*'Input| Projects'!$AV434,0),0)</f>
        <v>0</v>
      </c>
      <c r="AN434" s="175"/>
      <c r="AO434" s="172" cm="1">
        <f t="array" ref="AO434">IFERROR(--('Input| Projects'!$AT434="Yes")*_xlfn.SWITCH('Input| Overheads'!$C$50,"Direct costs",'Calc| Overheads Allocation'!C$9*Q434,"Internal labour",'Calc| Overheads Allocation'!C$9*Q434*'Input| Projects'!$AO434,"DNSP defined",'Calc| Overheads Allocation'!C$79*'Input| Projects'!$AW434,0),0)</f>
        <v>0</v>
      </c>
      <c r="AP434" s="172" cm="1">
        <f t="array" ref="AP434">IFERROR(--('Input| Projects'!$AT434="Yes")*_xlfn.SWITCH('Input| Overheads'!$C$50,"Direct costs",'Calc| Overheads Allocation'!D$9*R434,"Internal labour",'Calc| Overheads Allocation'!D$9*R434*'Input| Projects'!$AO434,"DNSP defined",'Calc| Overheads Allocation'!D$79*'Input| Projects'!$AW434,0),0)</f>
        <v>0</v>
      </c>
      <c r="AQ434" s="172" cm="1">
        <f t="array" ref="AQ434">IFERROR(--('Input| Projects'!$AT434="Yes")*_xlfn.SWITCH('Input| Overheads'!$C$50,"Direct costs",'Calc| Overheads Allocation'!E$9*S434,"Internal labour",'Calc| Overheads Allocation'!E$9*S434*'Input| Projects'!$AO434,"DNSP defined",'Calc| Overheads Allocation'!E$79*'Input| Projects'!$AW434,0),0)</f>
        <v>0</v>
      </c>
      <c r="AR434" s="172" cm="1">
        <f t="array" ref="AR434">IFERROR(--('Input| Projects'!$AT434="Yes")*_xlfn.SWITCH('Input| Overheads'!$C$50,"Direct costs",'Calc| Overheads Allocation'!F$9*T434,"Internal labour",'Calc| Overheads Allocation'!F$9*T434*'Input| Projects'!$AO434,"DNSP defined",'Calc| Overheads Allocation'!F$79*'Input| Projects'!$AW434,0),0)</f>
        <v>0</v>
      </c>
      <c r="AS434" s="172" cm="1">
        <f t="array" ref="AS434">IFERROR(--('Input| Projects'!$AT434="Yes")*_xlfn.SWITCH('Input| Overheads'!$C$50,"Direct costs",'Calc| Overheads Allocation'!G$9*U434,"Internal labour",'Calc| Overheads Allocation'!G$9*U434*'Input| Projects'!$AO434,"DNSP defined",'Calc| Overheads Allocation'!G$79*'Input| Projects'!$AW434,0),0)</f>
        <v>0</v>
      </c>
      <c r="AT434" s="172" cm="1">
        <f t="array" ref="AT434">IFERROR(--('Input| Projects'!$AT434="Yes")*_xlfn.SWITCH('Input| Overheads'!$C$50,"Direct costs",'Calc| Overheads Allocation'!H$9*V434,"Internal labour",'Calc| Overheads Allocation'!H$9*V434*'Input| Projects'!$AO434,"DNSP defined",'Calc| Overheads Allocation'!H$79*'Input| Projects'!$AW434,0),0)</f>
        <v>0</v>
      </c>
      <c r="AU434" s="172" cm="1">
        <f t="array" ref="AU434">IFERROR(--('Input| Projects'!$AT434="Yes")*_xlfn.SWITCH('Input| Overheads'!$C$50,"Direct costs",'Calc| Overheads Allocation'!I$9*W434,"Internal labour",'Calc| Overheads Allocation'!I$9*W434*'Input| Projects'!$AO434,"DNSP defined",'Calc| Overheads Allocation'!I$79*'Input| Projects'!$AW434,0),0)</f>
        <v>0</v>
      </c>
      <c r="AV434" s="175"/>
      <c r="AW434" s="172">
        <f t="shared" si="156"/>
        <v>0</v>
      </c>
      <c r="AX434" s="172">
        <f t="shared" si="157"/>
        <v>0</v>
      </c>
      <c r="AY434" s="172">
        <f t="shared" si="158"/>
        <v>0</v>
      </c>
      <c r="AZ434" s="172">
        <f t="shared" si="159"/>
        <v>0</v>
      </c>
      <c r="BA434" s="172">
        <f t="shared" si="160"/>
        <v>0</v>
      </c>
      <c r="BB434" s="172">
        <f t="shared" si="161"/>
        <v>0</v>
      </c>
      <c r="BC434" s="172">
        <f t="shared" si="162"/>
        <v>0</v>
      </c>
      <c r="BD434" s="176"/>
      <c r="BE434" s="172">
        <f t="shared" si="163"/>
        <v>0</v>
      </c>
      <c r="BF434" s="172">
        <f t="shared" si="164"/>
        <v>0</v>
      </c>
      <c r="BG434" s="172">
        <f t="shared" si="165"/>
        <v>0</v>
      </c>
      <c r="BH434" s="172">
        <f t="shared" si="166"/>
        <v>0</v>
      </c>
      <c r="BI434" s="172">
        <f t="shared" si="167"/>
        <v>0</v>
      </c>
      <c r="BJ434" s="172">
        <f t="shared" si="168"/>
        <v>0</v>
      </c>
      <c r="BK434" s="172">
        <f t="shared" si="169"/>
        <v>0</v>
      </c>
      <c r="BL434" s="176"/>
      <c r="BM434" s="172">
        <f t="shared" si="148"/>
        <v>0</v>
      </c>
      <c r="BN434" s="172">
        <f t="shared" si="149"/>
        <v>0</v>
      </c>
      <c r="BO434" s="172">
        <f t="shared" si="150"/>
        <v>0</v>
      </c>
      <c r="BP434" s="172">
        <f t="shared" si="151"/>
        <v>0</v>
      </c>
      <c r="BQ434" s="172">
        <f t="shared" si="152"/>
        <v>0</v>
      </c>
      <c r="BR434" s="172">
        <f t="shared" si="153"/>
        <v>0</v>
      </c>
      <c r="BS434" s="172">
        <f t="shared" si="154"/>
        <v>0</v>
      </c>
      <c r="BT434" s="55"/>
      <c r="BU434" s="158">
        <f>SUMIF('Input| Projects'!$BA$8:$CX$8,RIGHT(BU$9,3),'Input| Projects'!$BA434:$CX434)</f>
        <v>0</v>
      </c>
      <c r="BV434" s="158">
        <f>SUMIF('Input| Projects'!$BA$8:$CX$8,RIGHT(BV$9,3),'Input| Projects'!$BA434:$CX434)</f>
        <v>0</v>
      </c>
      <c r="BW434" s="79" t="str">
        <f t="shared" si="155"/>
        <v/>
      </c>
    </row>
    <row r="435" spans="2:75" x14ac:dyDescent="0.2">
      <c r="B435" s="123">
        <f>IFERROR('Input| Projects'!B435,"")</f>
        <v>426</v>
      </c>
      <c r="C435" s="160" t="str">
        <f>IFERROR(IF('Input| Projects'!C435="","",'Input| Projects'!C435),"")</f>
        <v/>
      </c>
      <c r="D435" s="160" t="str">
        <f>IFERROR(IF('Input| Projects'!D435="","",'Input| Projects'!D435),"")</f>
        <v/>
      </c>
      <c r="E435" s="53"/>
      <c r="F435" s="160" t="str">
        <f>IF(LEN('Input| Projects'!F435)&gt;0,'Input| Projects'!F435,"")</f>
        <v/>
      </c>
      <c r="G435" s="160" t="str">
        <f>IF(LEN('Input| Projects'!G435)&gt;0,'Input| Projects'!G435,"")</f>
        <v/>
      </c>
      <c r="H435" s="10"/>
      <c r="I435" s="194" cm="1">
        <f t="array" ref="I435">IF(LEN($F435)&gt;0,1+IFERROR(SUMPRODUCT(TRANSPOSE('Input| Projects'!$AO435:$AQ435),INDEX('Input| Escalations'!$F$27:$L$29,,MATCH(Q$9,'Input| Escalations'!$F$21:$L$21,0))),0),0)</f>
        <v>0</v>
      </c>
      <c r="J435" s="194" cm="1">
        <f t="array" ref="J435">IF(LEN($F435)&gt;0,1+IFERROR(SUMPRODUCT(TRANSPOSE('Input| Projects'!$AO435:$AQ435),INDEX('Input| Escalations'!$F$27:$L$29,,MATCH(R$9,'Input| Escalations'!$F$21:$L$21,0))),0),0)</f>
        <v>0</v>
      </c>
      <c r="K435" s="194" cm="1">
        <f t="array" ref="K435">IF(LEN($F435)&gt;0,1+IFERROR(SUMPRODUCT(TRANSPOSE('Input| Projects'!$AO435:$AQ435),INDEX('Input| Escalations'!$F$27:$L$29,,MATCH(S$9,'Input| Escalations'!$F$21:$L$21,0))),0),0)</f>
        <v>0</v>
      </c>
      <c r="L435" s="194" cm="1">
        <f t="array" ref="L435">IF(LEN($F435)&gt;0,1+IFERROR(SUMPRODUCT(TRANSPOSE('Input| Projects'!$AO435:$AQ435),INDEX('Input| Escalations'!$F$27:$L$29,,MATCH(T$9,'Input| Escalations'!$F$21:$L$21,0))),0),0)</f>
        <v>0</v>
      </c>
      <c r="M435" s="194" cm="1">
        <f t="array" ref="M435">IF(LEN($F435)&gt;0,1+IFERROR(SUMPRODUCT(TRANSPOSE('Input| Projects'!$AO435:$AQ435),INDEX('Input| Escalations'!$F$27:$L$29,,MATCH(U$9,'Input| Escalations'!$F$21:$L$21,0))),0),0)</f>
        <v>0</v>
      </c>
      <c r="N435" s="194" cm="1">
        <f t="array" ref="N435">IF(LEN($F435)&gt;0,1+IFERROR(SUMPRODUCT(TRANSPOSE('Input| Projects'!$AO435:$AQ435),INDEX('Input| Escalations'!$F$27:$L$29,,MATCH(V$9,'Input| Escalations'!$F$21:$L$21,0))),0),0)</f>
        <v>0</v>
      </c>
      <c r="O435" s="194" cm="1">
        <f t="array" ref="O435">IF(LEN($F435)&gt;0,1+IFERROR(SUMPRODUCT(TRANSPOSE('Input| Projects'!$AO435:$AQ435),INDEX('Input| Escalations'!$F$27:$L$29,,MATCH(W$9,'Input| Escalations'!$F$21:$L$21,0))),0),0)</f>
        <v>0</v>
      </c>
      <c r="P435" s="10"/>
      <c r="Q435" s="172">
        <f>IFERROR(IF(ISNUMBER(FIND("decision",'Input| Setup'!$F$6)),'Input| Projects'!Y435,'Input| Projects'!I435)*'Input| Escalations'!$I$17*I435,0)</f>
        <v>0</v>
      </c>
      <c r="R435" s="172">
        <f>IFERROR(IF(ISNUMBER(FIND("decision",'Input| Setup'!$F$6)),'Input| Projects'!Z435,'Input| Projects'!J435)*'Input| Escalations'!$I$17*J435,0)</f>
        <v>0</v>
      </c>
      <c r="S435" s="172">
        <f>IFERROR(IF(ISNUMBER(FIND("decision",'Input| Setup'!$F$6)),'Input| Projects'!AA435,'Input| Projects'!K435)*'Input| Escalations'!$I$17*K435,0)</f>
        <v>0</v>
      </c>
      <c r="T435" s="172">
        <f>IFERROR(IF(ISNUMBER(FIND("decision",'Input| Setup'!$F$6)),'Input| Projects'!AB435,'Input| Projects'!L435)*'Input| Escalations'!$I$17*L435,0)</f>
        <v>0</v>
      </c>
      <c r="U435" s="172">
        <f>IFERROR(IF(ISNUMBER(FIND("decision",'Input| Setup'!$F$6)),'Input| Projects'!AC435,'Input| Projects'!M435)*'Input| Escalations'!$I$17*M435,0)</f>
        <v>0</v>
      </c>
      <c r="V435" s="172">
        <f>IFERROR(IF(ISNUMBER(FIND("decision",'Input| Setup'!$F$6)),'Input| Projects'!AD435,'Input| Projects'!N435)*'Input| Escalations'!$I$17*N435,0)</f>
        <v>0</v>
      </c>
      <c r="W435" s="172">
        <f>IFERROR(IF(ISNUMBER(FIND("decision",'Input| Setup'!$F$6)),'Input| Projects'!AE435,'Input| Projects'!O435)*'Input| Escalations'!$I$17*O435,0)</f>
        <v>0</v>
      </c>
      <c r="X435" s="175"/>
      <c r="Y435" s="172">
        <f>IF(ISNUMBER(FIND("decision",'Input| Setup'!$F$6)),'Input| Projects'!AG435,'Input| Projects'!Q435)*I435*'Input| Escalations'!$I$17</f>
        <v>0</v>
      </c>
      <c r="Z435" s="172">
        <f>IF(ISNUMBER(FIND("decision",'Input| Setup'!$F$6)),'Input| Projects'!AH435,'Input| Projects'!R435)*J435*'Input| Escalations'!$I$17</f>
        <v>0</v>
      </c>
      <c r="AA435" s="172">
        <f>IF(ISNUMBER(FIND("decision",'Input| Setup'!$F$6)),'Input| Projects'!AI435,'Input| Projects'!S435)*K435*'Input| Escalations'!$I$17</f>
        <v>0</v>
      </c>
      <c r="AB435" s="172">
        <f>IF(ISNUMBER(FIND("decision",'Input| Setup'!$F$6)),'Input| Projects'!AJ435,'Input| Projects'!T435)*L435*'Input| Escalations'!$I$17</f>
        <v>0</v>
      </c>
      <c r="AC435" s="172">
        <f>IF(ISNUMBER(FIND("decision",'Input| Setup'!$F$6)),'Input| Projects'!AK435,'Input| Projects'!U435)*M435*'Input| Escalations'!$I$17</f>
        <v>0</v>
      </c>
      <c r="AD435" s="172">
        <f>IF(ISNUMBER(FIND("decision",'Input| Setup'!$F$6)),'Input| Projects'!AL435,'Input| Projects'!V435)*N435*'Input| Escalations'!$I$17</f>
        <v>0</v>
      </c>
      <c r="AE435" s="172">
        <f>IF(ISNUMBER(FIND("decision",'Input| Setup'!$F$6)),'Input| Projects'!AM435,'Input| Projects'!W435)*O435*'Input| Escalations'!$I$17</f>
        <v>0</v>
      </c>
      <c r="AF435" s="175"/>
      <c r="AG435" s="172" cm="1">
        <f t="array" ref="AG435">IFERROR(--('Input| Projects'!$AS435="Yes")*_xlfn.SWITCH('Input| Overheads'!$C$50,"Direct costs",'Calc| Overheads Allocation'!C$8*Q435,"Internal labour",'Calc| Overheads Allocation'!C$8*Q435*'Input| Projects'!$AO435,"DNSP defined",'Calc| Overheads Allocation'!C$78*'Input| Projects'!$AV435,0),0)</f>
        <v>0</v>
      </c>
      <c r="AH435" s="172" cm="1">
        <f t="array" ref="AH435">IFERROR(--('Input| Projects'!$AS435="Yes")*_xlfn.SWITCH('Input| Overheads'!$C$50,"Direct costs",'Calc| Overheads Allocation'!D$8*R435,"Internal labour",'Calc| Overheads Allocation'!D$8*R435*'Input| Projects'!$AO435,"DNSP defined",'Calc| Overheads Allocation'!D$78*'Input| Projects'!$AV435,0),0)</f>
        <v>0</v>
      </c>
      <c r="AI435" s="172" cm="1">
        <f t="array" ref="AI435">IFERROR(--('Input| Projects'!$AS435="Yes")*_xlfn.SWITCH('Input| Overheads'!$C$50,"Direct costs",'Calc| Overheads Allocation'!E$8*S435,"Internal labour",'Calc| Overheads Allocation'!E$8*S435*'Input| Projects'!$AO435,"DNSP defined",'Calc| Overheads Allocation'!E$78*'Input| Projects'!$AV435,0),0)</f>
        <v>0</v>
      </c>
      <c r="AJ435" s="172" cm="1">
        <f t="array" ref="AJ435">IFERROR(--('Input| Projects'!$AS435="Yes")*_xlfn.SWITCH('Input| Overheads'!$C$50,"Direct costs",'Calc| Overheads Allocation'!F$8*T435,"Internal labour",'Calc| Overheads Allocation'!F$8*T435*'Input| Projects'!$AO435,"DNSP defined",'Calc| Overheads Allocation'!F$78*'Input| Projects'!$AV435,0),0)</f>
        <v>0</v>
      </c>
      <c r="AK435" s="172" cm="1">
        <f t="array" ref="AK435">IFERROR(--('Input| Projects'!$AS435="Yes")*_xlfn.SWITCH('Input| Overheads'!$C$50,"Direct costs",'Calc| Overheads Allocation'!G$8*U435,"Internal labour",'Calc| Overheads Allocation'!G$8*U435*'Input| Projects'!$AO435,"DNSP defined",'Calc| Overheads Allocation'!G$78*'Input| Projects'!$AV435,0),0)</f>
        <v>0</v>
      </c>
      <c r="AL435" s="172" cm="1">
        <f t="array" ref="AL435">IFERROR(--('Input| Projects'!$AS435="Yes")*_xlfn.SWITCH('Input| Overheads'!$C$50,"Direct costs",'Calc| Overheads Allocation'!H$8*V435,"Internal labour",'Calc| Overheads Allocation'!H$8*V435*'Input| Projects'!$AO435,"DNSP defined",'Calc| Overheads Allocation'!H$78*'Input| Projects'!$AV435,0),0)</f>
        <v>0</v>
      </c>
      <c r="AM435" s="172" cm="1">
        <f t="array" ref="AM435">IFERROR(--('Input| Projects'!$AS435="Yes")*_xlfn.SWITCH('Input| Overheads'!$C$50,"Direct costs",'Calc| Overheads Allocation'!I$8*W435,"Internal labour",'Calc| Overheads Allocation'!I$8*W435*'Input| Projects'!$AO435,"DNSP defined",'Calc| Overheads Allocation'!I$78*'Input| Projects'!$AV435,0),0)</f>
        <v>0</v>
      </c>
      <c r="AN435" s="175"/>
      <c r="AO435" s="172" cm="1">
        <f t="array" ref="AO435">IFERROR(--('Input| Projects'!$AT435="Yes")*_xlfn.SWITCH('Input| Overheads'!$C$50,"Direct costs",'Calc| Overheads Allocation'!C$9*Q435,"Internal labour",'Calc| Overheads Allocation'!C$9*Q435*'Input| Projects'!$AO435,"DNSP defined",'Calc| Overheads Allocation'!C$79*'Input| Projects'!$AW435,0),0)</f>
        <v>0</v>
      </c>
      <c r="AP435" s="172" cm="1">
        <f t="array" ref="AP435">IFERROR(--('Input| Projects'!$AT435="Yes")*_xlfn.SWITCH('Input| Overheads'!$C$50,"Direct costs",'Calc| Overheads Allocation'!D$9*R435,"Internal labour",'Calc| Overheads Allocation'!D$9*R435*'Input| Projects'!$AO435,"DNSP defined",'Calc| Overheads Allocation'!D$79*'Input| Projects'!$AW435,0),0)</f>
        <v>0</v>
      </c>
      <c r="AQ435" s="172" cm="1">
        <f t="array" ref="AQ435">IFERROR(--('Input| Projects'!$AT435="Yes")*_xlfn.SWITCH('Input| Overheads'!$C$50,"Direct costs",'Calc| Overheads Allocation'!E$9*S435,"Internal labour",'Calc| Overheads Allocation'!E$9*S435*'Input| Projects'!$AO435,"DNSP defined",'Calc| Overheads Allocation'!E$79*'Input| Projects'!$AW435,0),0)</f>
        <v>0</v>
      </c>
      <c r="AR435" s="172" cm="1">
        <f t="array" ref="AR435">IFERROR(--('Input| Projects'!$AT435="Yes")*_xlfn.SWITCH('Input| Overheads'!$C$50,"Direct costs",'Calc| Overheads Allocation'!F$9*T435,"Internal labour",'Calc| Overheads Allocation'!F$9*T435*'Input| Projects'!$AO435,"DNSP defined",'Calc| Overheads Allocation'!F$79*'Input| Projects'!$AW435,0),0)</f>
        <v>0</v>
      </c>
      <c r="AS435" s="172" cm="1">
        <f t="array" ref="AS435">IFERROR(--('Input| Projects'!$AT435="Yes")*_xlfn.SWITCH('Input| Overheads'!$C$50,"Direct costs",'Calc| Overheads Allocation'!G$9*U435,"Internal labour",'Calc| Overheads Allocation'!G$9*U435*'Input| Projects'!$AO435,"DNSP defined",'Calc| Overheads Allocation'!G$79*'Input| Projects'!$AW435,0),0)</f>
        <v>0</v>
      </c>
      <c r="AT435" s="172" cm="1">
        <f t="array" ref="AT435">IFERROR(--('Input| Projects'!$AT435="Yes")*_xlfn.SWITCH('Input| Overheads'!$C$50,"Direct costs",'Calc| Overheads Allocation'!H$9*V435,"Internal labour",'Calc| Overheads Allocation'!H$9*V435*'Input| Projects'!$AO435,"DNSP defined",'Calc| Overheads Allocation'!H$79*'Input| Projects'!$AW435,0),0)</f>
        <v>0</v>
      </c>
      <c r="AU435" s="172" cm="1">
        <f t="array" ref="AU435">IFERROR(--('Input| Projects'!$AT435="Yes")*_xlfn.SWITCH('Input| Overheads'!$C$50,"Direct costs",'Calc| Overheads Allocation'!I$9*W435,"Internal labour",'Calc| Overheads Allocation'!I$9*W435*'Input| Projects'!$AO435,"DNSP defined",'Calc| Overheads Allocation'!I$79*'Input| Projects'!$AW435,0),0)</f>
        <v>0</v>
      </c>
      <c r="AV435" s="175"/>
      <c r="AW435" s="172">
        <f t="shared" si="156"/>
        <v>0</v>
      </c>
      <c r="AX435" s="172">
        <f t="shared" si="157"/>
        <v>0</v>
      </c>
      <c r="AY435" s="172">
        <f t="shared" si="158"/>
        <v>0</v>
      </c>
      <c r="AZ435" s="172">
        <f t="shared" si="159"/>
        <v>0</v>
      </c>
      <c r="BA435" s="172">
        <f t="shared" si="160"/>
        <v>0</v>
      </c>
      <c r="BB435" s="172">
        <f t="shared" si="161"/>
        <v>0</v>
      </c>
      <c r="BC435" s="172">
        <f t="shared" si="162"/>
        <v>0</v>
      </c>
      <c r="BD435" s="176"/>
      <c r="BE435" s="172">
        <f t="shared" si="163"/>
        <v>0</v>
      </c>
      <c r="BF435" s="172">
        <f t="shared" si="164"/>
        <v>0</v>
      </c>
      <c r="BG435" s="172">
        <f t="shared" si="165"/>
        <v>0</v>
      </c>
      <c r="BH435" s="172">
        <f t="shared" si="166"/>
        <v>0</v>
      </c>
      <c r="BI435" s="172">
        <f t="shared" si="167"/>
        <v>0</v>
      </c>
      <c r="BJ435" s="172">
        <f t="shared" si="168"/>
        <v>0</v>
      </c>
      <c r="BK435" s="172">
        <f t="shared" si="169"/>
        <v>0</v>
      </c>
      <c r="BL435" s="176"/>
      <c r="BM435" s="172">
        <f t="shared" si="148"/>
        <v>0</v>
      </c>
      <c r="BN435" s="172">
        <f t="shared" si="149"/>
        <v>0</v>
      </c>
      <c r="BO435" s="172">
        <f t="shared" si="150"/>
        <v>0</v>
      </c>
      <c r="BP435" s="172">
        <f t="shared" si="151"/>
        <v>0</v>
      </c>
      <c r="BQ435" s="172">
        <f t="shared" si="152"/>
        <v>0</v>
      </c>
      <c r="BR435" s="172">
        <f t="shared" si="153"/>
        <v>0</v>
      </c>
      <c r="BS435" s="172">
        <f t="shared" si="154"/>
        <v>0</v>
      </c>
      <c r="BT435" s="55"/>
      <c r="BU435" s="158">
        <f>SUMIF('Input| Projects'!$BA$8:$CX$8,RIGHT(BU$9,3),'Input| Projects'!$BA435:$CX435)</f>
        <v>0</v>
      </c>
      <c r="BV435" s="158">
        <f>SUMIF('Input| Projects'!$BA$8:$CX$8,RIGHT(BV$9,3),'Input| Projects'!$BA435:$CX435)</f>
        <v>0</v>
      </c>
      <c r="BW435" s="79" t="str">
        <f t="shared" si="155"/>
        <v/>
      </c>
    </row>
    <row r="436" spans="2:75" x14ac:dyDescent="0.2">
      <c r="B436" s="123">
        <f>IFERROR('Input| Projects'!B436,"")</f>
        <v>427</v>
      </c>
      <c r="C436" s="160" t="str">
        <f>IFERROR(IF('Input| Projects'!C436="","",'Input| Projects'!C436),"")</f>
        <v/>
      </c>
      <c r="D436" s="160" t="str">
        <f>IFERROR(IF('Input| Projects'!D436="","",'Input| Projects'!D436),"")</f>
        <v/>
      </c>
      <c r="E436" s="53"/>
      <c r="F436" s="160" t="str">
        <f>IF(LEN('Input| Projects'!F436)&gt;0,'Input| Projects'!F436,"")</f>
        <v/>
      </c>
      <c r="G436" s="160" t="str">
        <f>IF(LEN('Input| Projects'!G436)&gt;0,'Input| Projects'!G436,"")</f>
        <v/>
      </c>
      <c r="H436" s="10"/>
      <c r="I436" s="194" cm="1">
        <f t="array" ref="I436">IF(LEN($F436)&gt;0,1+IFERROR(SUMPRODUCT(TRANSPOSE('Input| Projects'!$AO436:$AQ436),INDEX('Input| Escalations'!$F$27:$L$29,,MATCH(Q$9,'Input| Escalations'!$F$21:$L$21,0))),0),0)</f>
        <v>0</v>
      </c>
      <c r="J436" s="194" cm="1">
        <f t="array" ref="J436">IF(LEN($F436)&gt;0,1+IFERROR(SUMPRODUCT(TRANSPOSE('Input| Projects'!$AO436:$AQ436),INDEX('Input| Escalations'!$F$27:$L$29,,MATCH(R$9,'Input| Escalations'!$F$21:$L$21,0))),0),0)</f>
        <v>0</v>
      </c>
      <c r="K436" s="194" cm="1">
        <f t="array" ref="K436">IF(LEN($F436)&gt;0,1+IFERROR(SUMPRODUCT(TRANSPOSE('Input| Projects'!$AO436:$AQ436),INDEX('Input| Escalations'!$F$27:$L$29,,MATCH(S$9,'Input| Escalations'!$F$21:$L$21,0))),0),0)</f>
        <v>0</v>
      </c>
      <c r="L436" s="194" cm="1">
        <f t="array" ref="L436">IF(LEN($F436)&gt;0,1+IFERROR(SUMPRODUCT(TRANSPOSE('Input| Projects'!$AO436:$AQ436),INDEX('Input| Escalations'!$F$27:$L$29,,MATCH(T$9,'Input| Escalations'!$F$21:$L$21,0))),0),0)</f>
        <v>0</v>
      </c>
      <c r="M436" s="194" cm="1">
        <f t="array" ref="M436">IF(LEN($F436)&gt;0,1+IFERROR(SUMPRODUCT(TRANSPOSE('Input| Projects'!$AO436:$AQ436),INDEX('Input| Escalations'!$F$27:$L$29,,MATCH(U$9,'Input| Escalations'!$F$21:$L$21,0))),0),0)</f>
        <v>0</v>
      </c>
      <c r="N436" s="194" cm="1">
        <f t="array" ref="N436">IF(LEN($F436)&gt;0,1+IFERROR(SUMPRODUCT(TRANSPOSE('Input| Projects'!$AO436:$AQ436),INDEX('Input| Escalations'!$F$27:$L$29,,MATCH(V$9,'Input| Escalations'!$F$21:$L$21,0))),0),0)</f>
        <v>0</v>
      </c>
      <c r="O436" s="194" cm="1">
        <f t="array" ref="O436">IF(LEN($F436)&gt;0,1+IFERROR(SUMPRODUCT(TRANSPOSE('Input| Projects'!$AO436:$AQ436),INDEX('Input| Escalations'!$F$27:$L$29,,MATCH(W$9,'Input| Escalations'!$F$21:$L$21,0))),0),0)</f>
        <v>0</v>
      </c>
      <c r="P436" s="10"/>
      <c r="Q436" s="172">
        <f>IFERROR(IF(ISNUMBER(FIND("decision",'Input| Setup'!$F$6)),'Input| Projects'!Y436,'Input| Projects'!I436)*'Input| Escalations'!$I$17*I436,0)</f>
        <v>0</v>
      </c>
      <c r="R436" s="172">
        <f>IFERROR(IF(ISNUMBER(FIND("decision",'Input| Setup'!$F$6)),'Input| Projects'!Z436,'Input| Projects'!J436)*'Input| Escalations'!$I$17*J436,0)</f>
        <v>0</v>
      </c>
      <c r="S436" s="172">
        <f>IFERROR(IF(ISNUMBER(FIND("decision",'Input| Setup'!$F$6)),'Input| Projects'!AA436,'Input| Projects'!K436)*'Input| Escalations'!$I$17*K436,0)</f>
        <v>0</v>
      </c>
      <c r="T436" s="172">
        <f>IFERROR(IF(ISNUMBER(FIND("decision",'Input| Setup'!$F$6)),'Input| Projects'!AB436,'Input| Projects'!L436)*'Input| Escalations'!$I$17*L436,0)</f>
        <v>0</v>
      </c>
      <c r="U436" s="172">
        <f>IFERROR(IF(ISNUMBER(FIND("decision",'Input| Setup'!$F$6)),'Input| Projects'!AC436,'Input| Projects'!M436)*'Input| Escalations'!$I$17*M436,0)</f>
        <v>0</v>
      </c>
      <c r="V436" s="172">
        <f>IFERROR(IF(ISNUMBER(FIND("decision",'Input| Setup'!$F$6)),'Input| Projects'!AD436,'Input| Projects'!N436)*'Input| Escalations'!$I$17*N436,0)</f>
        <v>0</v>
      </c>
      <c r="W436" s="172">
        <f>IFERROR(IF(ISNUMBER(FIND("decision",'Input| Setup'!$F$6)),'Input| Projects'!AE436,'Input| Projects'!O436)*'Input| Escalations'!$I$17*O436,0)</f>
        <v>0</v>
      </c>
      <c r="X436" s="175"/>
      <c r="Y436" s="172">
        <f>IF(ISNUMBER(FIND("decision",'Input| Setup'!$F$6)),'Input| Projects'!AG436,'Input| Projects'!Q436)*I436*'Input| Escalations'!$I$17</f>
        <v>0</v>
      </c>
      <c r="Z436" s="172">
        <f>IF(ISNUMBER(FIND("decision",'Input| Setup'!$F$6)),'Input| Projects'!AH436,'Input| Projects'!R436)*J436*'Input| Escalations'!$I$17</f>
        <v>0</v>
      </c>
      <c r="AA436" s="172">
        <f>IF(ISNUMBER(FIND("decision",'Input| Setup'!$F$6)),'Input| Projects'!AI436,'Input| Projects'!S436)*K436*'Input| Escalations'!$I$17</f>
        <v>0</v>
      </c>
      <c r="AB436" s="172">
        <f>IF(ISNUMBER(FIND("decision",'Input| Setup'!$F$6)),'Input| Projects'!AJ436,'Input| Projects'!T436)*L436*'Input| Escalations'!$I$17</f>
        <v>0</v>
      </c>
      <c r="AC436" s="172">
        <f>IF(ISNUMBER(FIND("decision",'Input| Setup'!$F$6)),'Input| Projects'!AK436,'Input| Projects'!U436)*M436*'Input| Escalations'!$I$17</f>
        <v>0</v>
      </c>
      <c r="AD436" s="172">
        <f>IF(ISNUMBER(FIND("decision",'Input| Setup'!$F$6)),'Input| Projects'!AL436,'Input| Projects'!V436)*N436*'Input| Escalations'!$I$17</f>
        <v>0</v>
      </c>
      <c r="AE436" s="172">
        <f>IF(ISNUMBER(FIND("decision",'Input| Setup'!$F$6)),'Input| Projects'!AM436,'Input| Projects'!W436)*O436*'Input| Escalations'!$I$17</f>
        <v>0</v>
      </c>
      <c r="AF436" s="175"/>
      <c r="AG436" s="172" cm="1">
        <f t="array" ref="AG436">IFERROR(--('Input| Projects'!$AS436="Yes")*_xlfn.SWITCH('Input| Overheads'!$C$50,"Direct costs",'Calc| Overheads Allocation'!C$8*Q436,"Internal labour",'Calc| Overheads Allocation'!C$8*Q436*'Input| Projects'!$AO436,"DNSP defined",'Calc| Overheads Allocation'!C$78*'Input| Projects'!$AV436,0),0)</f>
        <v>0</v>
      </c>
      <c r="AH436" s="172" cm="1">
        <f t="array" ref="AH436">IFERROR(--('Input| Projects'!$AS436="Yes")*_xlfn.SWITCH('Input| Overheads'!$C$50,"Direct costs",'Calc| Overheads Allocation'!D$8*R436,"Internal labour",'Calc| Overheads Allocation'!D$8*R436*'Input| Projects'!$AO436,"DNSP defined",'Calc| Overheads Allocation'!D$78*'Input| Projects'!$AV436,0),0)</f>
        <v>0</v>
      </c>
      <c r="AI436" s="172" cm="1">
        <f t="array" ref="AI436">IFERROR(--('Input| Projects'!$AS436="Yes")*_xlfn.SWITCH('Input| Overheads'!$C$50,"Direct costs",'Calc| Overheads Allocation'!E$8*S436,"Internal labour",'Calc| Overheads Allocation'!E$8*S436*'Input| Projects'!$AO436,"DNSP defined",'Calc| Overheads Allocation'!E$78*'Input| Projects'!$AV436,0),0)</f>
        <v>0</v>
      </c>
      <c r="AJ436" s="172" cm="1">
        <f t="array" ref="AJ436">IFERROR(--('Input| Projects'!$AS436="Yes")*_xlfn.SWITCH('Input| Overheads'!$C$50,"Direct costs",'Calc| Overheads Allocation'!F$8*T436,"Internal labour",'Calc| Overheads Allocation'!F$8*T436*'Input| Projects'!$AO436,"DNSP defined",'Calc| Overheads Allocation'!F$78*'Input| Projects'!$AV436,0),0)</f>
        <v>0</v>
      </c>
      <c r="AK436" s="172" cm="1">
        <f t="array" ref="AK436">IFERROR(--('Input| Projects'!$AS436="Yes")*_xlfn.SWITCH('Input| Overheads'!$C$50,"Direct costs",'Calc| Overheads Allocation'!G$8*U436,"Internal labour",'Calc| Overheads Allocation'!G$8*U436*'Input| Projects'!$AO436,"DNSP defined",'Calc| Overheads Allocation'!G$78*'Input| Projects'!$AV436,0),0)</f>
        <v>0</v>
      </c>
      <c r="AL436" s="172" cm="1">
        <f t="array" ref="AL436">IFERROR(--('Input| Projects'!$AS436="Yes")*_xlfn.SWITCH('Input| Overheads'!$C$50,"Direct costs",'Calc| Overheads Allocation'!H$8*V436,"Internal labour",'Calc| Overheads Allocation'!H$8*V436*'Input| Projects'!$AO436,"DNSP defined",'Calc| Overheads Allocation'!H$78*'Input| Projects'!$AV436,0),0)</f>
        <v>0</v>
      </c>
      <c r="AM436" s="172" cm="1">
        <f t="array" ref="AM436">IFERROR(--('Input| Projects'!$AS436="Yes")*_xlfn.SWITCH('Input| Overheads'!$C$50,"Direct costs",'Calc| Overheads Allocation'!I$8*W436,"Internal labour",'Calc| Overheads Allocation'!I$8*W436*'Input| Projects'!$AO436,"DNSP defined",'Calc| Overheads Allocation'!I$78*'Input| Projects'!$AV436,0),0)</f>
        <v>0</v>
      </c>
      <c r="AN436" s="175"/>
      <c r="AO436" s="172" cm="1">
        <f t="array" ref="AO436">IFERROR(--('Input| Projects'!$AT436="Yes")*_xlfn.SWITCH('Input| Overheads'!$C$50,"Direct costs",'Calc| Overheads Allocation'!C$9*Q436,"Internal labour",'Calc| Overheads Allocation'!C$9*Q436*'Input| Projects'!$AO436,"DNSP defined",'Calc| Overheads Allocation'!C$79*'Input| Projects'!$AW436,0),0)</f>
        <v>0</v>
      </c>
      <c r="AP436" s="172" cm="1">
        <f t="array" ref="AP436">IFERROR(--('Input| Projects'!$AT436="Yes")*_xlfn.SWITCH('Input| Overheads'!$C$50,"Direct costs",'Calc| Overheads Allocation'!D$9*R436,"Internal labour",'Calc| Overheads Allocation'!D$9*R436*'Input| Projects'!$AO436,"DNSP defined",'Calc| Overheads Allocation'!D$79*'Input| Projects'!$AW436,0),0)</f>
        <v>0</v>
      </c>
      <c r="AQ436" s="172" cm="1">
        <f t="array" ref="AQ436">IFERROR(--('Input| Projects'!$AT436="Yes")*_xlfn.SWITCH('Input| Overheads'!$C$50,"Direct costs",'Calc| Overheads Allocation'!E$9*S436,"Internal labour",'Calc| Overheads Allocation'!E$9*S436*'Input| Projects'!$AO436,"DNSP defined",'Calc| Overheads Allocation'!E$79*'Input| Projects'!$AW436,0),0)</f>
        <v>0</v>
      </c>
      <c r="AR436" s="172" cm="1">
        <f t="array" ref="AR436">IFERROR(--('Input| Projects'!$AT436="Yes")*_xlfn.SWITCH('Input| Overheads'!$C$50,"Direct costs",'Calc| Overheads Allocation'!F$9*T436,"Internal labour",'Calc| Overheads Allocation'!F$9*T436*'Input| Projects'!$AO436,"DNSP defined",'Calc| Overheads Allocation'!F$79*'Input| Projects'!$AW436,0),0)</f>
        <v>0</v>
      </c>
      <c r="AS436" s="172" cm="1">
        <f t="array" ref="AS436">IFERROR(--('Input| Projects'!$AT436="Yes")*_xlfn.SWITCH('Input| Overheads'!$C$50,"Direct costs",'Calc| Overheads Allocation'!G$9*U436,"Internal labour",'Calc| Overheads Allocation'!G$9*U436*'Input| Projects'!$AO436,"DNSP defined",'Calc| Overheads Allocation'!G$79*'Input| Projects'!$AW436,0),0)</f>
        <v>0</v>
      </c>
      <c r="AT436" s="172" cm="1">
        <f t="array" ref="AT436">IFERROR(--('Input| Projects'!$AT436="Yes")*_xlfn.SWITCH('Input| Overheads'!$C$50,"Direct costs",'Calc| Overheads Allocation'!H$9*V436,"Internal labour",'Calc| Overheads Allocation'!H$9*V436*'Input| Projects'!$AO436,"DNSP defined",'Calc| Overheads Allocation'!H$79*'Input| Projects'!$AW436,0),0)</f>
        <v>0</v>
      </c>
      <c r="AU436" s="172" cm="1">
        <f t="array" ref="AU436">IFERROR(--('Input| Projects'!$AT436="Yes")*_xlfn.SWITCH('Input| Overheads'!$C$50,"Direct costs",'Calc| Overheads Allocation'!I$9*W436,"Internal labour",'Calc| Overheads Allocation'!I$9*W436*'Input| Projects'!$AO436,"DNSP defined",'Calc| Overheads Allocation'!I$79*'Input| Projects'!$AW436,0),0)</f>
        <v>0</v>
      </c>
      <c r="AV436" s="175"/>
      <c r="AW436" s="172">
        <f t="shared" si="156"/>
        <v>0</v>
      </c>
      <c r="AX436" s="172">
        <f t="shared" si="157"/>
        <v>0</v>
      </c>
      <c r="AY436" s="172">
        <f t="shared" si="158"/>
        <v>0</v>
      </c>
      <c r="AZ436" s="172">
        <f t="shared" si="159"/>
        <v>0</v>
      </c>
      <c r="BA436" s="172">
        <f t="shared" si="160"/>
        <v>0</v>
      </c>
      <c r="BB436" s="172">
        <f t="shared" si="161"/>
        <v>0</v>
      </c>
      <c r="BC436" s="172">
        <f t="shared" si="162"/>
        <v>0</v>
      </c>
      <c r="BD436" s="176"/>
      <c r="BE436" s="172">
        <f t="shared" si="163"/>
        <v>0</v>
      </c>
      <c r="BF436" s="172">
        <f t="shared" si="164"/>
        <v>0</v>
      </c>
      <c r="BG436" s="172">
        <f t="shared" si="165"/>
        <v>0</v>
      </c>
      <c r="BH436" s="172">
        <f t="shared" si="166"/>
        <v>0</v>
      </c>
      <c r="BI436" s="172">
        <f t="shared" si="167"/>
        <v>0</v>
      </c>
      <c r="BJ436" s="172">
        <f t="shared" si="168"/>
        <v>0</v>
      </c>
      <c r="BK436" s="172">
        <f t="shared" si="169"/>
        <v>0</v>
      </c>
      <c r="BL436" s="176"/>
      <c r="BM436" s="172">
        <f t="shared" si="148"/>
        <v>0</v>
      </c>
      <c r="BN436" s="172">
        <f t="shared" si="149"/>
        <v>0</v>
      </c>
      <c r="BO436" s="172">
        <f t="shared" si="150"/>
        <v>0</v>
      </c>
      <c r="BP436" s="172">
        <f t="shared" si="151"/>
        <v>0</v>
      </c>
      <c r="BQ436" s="172">
        <f t="shared" si="152"/>
        <v>0</v>
      </c>
      <c r="BR436" s="172">
        <f t="shared" si="153"/>
        <v>0</v>
      </c>
      <c r="BS436" s="172">
        <f t="shared" si="154"/>
        <v>0</v>
      </c>
      <c r="BT436" s="55"/>
      <c r="BU436" s="158">
        <f>SUMIF('Input| Projects'!$BA$8:$CX$8,RIGHT(BU$9,3),'Input| Projects'!$BA436:$CX436)</f>
        <v>0</v>
      </c>
      <c r="BV436" s="158">
        <f>SUMIF('Input| Projects'!$BA$8:$CX$8,RIGHT(BV$9,3),'Input| Projects'!$BA436:$CX436)</f>
        <v>0</v>
      </c>
      <c r="BW436" s="79" t="str">
        <f t="shared" si="155"/>
        <v/>
      </c>
    </row>
    <row r="437" spans="2:75" x14ac:dyDescent="0.2">
      <c r="B437" s="123">
        <f>IFERROR('Input| Projects'!B437,"")</f>
        <v>428</v>
      </c>
      <c r="C437" s="160" t="str">
        <f>IFERROR(IF('Input| Projects'!C437="","",'Input| Projects'!C437),"")</f>
        <v/>
      </c>
      <c r="D437" s="160" t="str">
        <f>IFERROR(IF('Input| Projects'!D437="","",'Input| Projects'!D437),"")</f>
        <v/>
      </c>
      <c r="E437" s="53"/>
      <c r="F437" s="160" t="str">
        <f>IF(LEN('Input| Projects'!F437)&gt;0,'Input| Projects'!F437,"")</f>
        <v/>
      </c>
      <c r="G437" s="160" t="str">
        <f>IF(LEN('Input| Projects'!G437)&gt;0,'Input| Projects'!G437,"")</f>
        <v/>
      </c>
      <c r="H437" s="10"/>
      <c r="I437" s="194" cm="1">
        <f t="array" ref="I437">IF(LEN($F437)&gt;0,1+IFERROR(SUMPRODUCT(TRANSPOSE('Input| Projects'!$AO437:$AQ437),INDEX('Input| Escalations'!$F$27:$L$29,,MATCH(Q$9,'Input| Escalations'!$F$21:$L$21,0))),0),0)</f>
        <v>0</v>
      </c>
      <c r="J437" s="194" cm="1">
        <f t="array" ref="J437">IF(LEN($F437)&gt;0,1+IFERROR(SUMPRODUCT(TRANSPOSE('Input| Projects'!$AO437:$AQ437),INDEX('Input| Escalations'!$F$27:$L$29,,MATCH(R$9,'Input| Escalations'!$F$21:$L$21,0))),0),0)</f>
        <v>0</v>
      </c>
      <c r="K437" s="194" cm="1">
        <f t="array" ref="K437">IF(LEN($F437)&gt;0,1+IFERROR(SUMPRODUCT(TRANSPOSE('Input| Projects'!$AO437:$AQ437),INDEX('Input| Escalations'!$F$27:$L$29,,MATCH(S$9,'Input| Escalations'!$F$21:$L$21,0))),0),0)</f>
        <v>0</v>
      </c>
      <c r="L437" s="194" cm="1">
        <f t="array" ref="L437">IF(LEN($F437)&gt;0,1+IFERROR(SUMPRODUCT(TRANSPOSE('Input| Projects'!$AO437:$AQ437),INDEX('Input| Escalations'!$F$27:$L$29,,MATCH(T$9,'Input| Escalations'!$F$21:$L$21,0))),0),0)</f>
        <v>0</v>
      </c>
      <c r="M437" s="194" cm="1">
        <f t="array" ref="M437">IF(LEN($F437)&gt;0,1+IFERROR(SUMPRODUCT(TRANSPOSE('Input| Projects'!$AO437:$AQ437),INDEX('Input| Escalations'!$F$27:$L$29,,MATCH(U$9,'Input| Escalations'!$F$21:$L$21,0))),0),0)</f>
        <v>0</v>
      </c>
      <c r="N437" s="194" cm="1">
        <f t="array" ref="N437">IF(LEN($F437)&gt;0,1+IFERROR(SUMPRODUCT(TRANSPOSE('Input| Projects'!$AO437:$AQ437),INDEX('Input| Escalations'!$F$27:$L$29,,MATCH(V$9,'Input| Escalations'!$F$21:$L$21,0))),0),0)</f>
        <v>0</v>
      </c>
      <c r="O437" s="194" cm="1">
        <f t="array" ref="O437">IF(LEN($F437)&gt;0,1+IFERROR(SUMPRODUCT(TRANSPOSE('Input| Projects'!$AO437:$AQ437),INDEX('Input| Escalations'!$F$27:$L$29,,MATCH(W$9,'Input| Escalations'!$F$21:$L$21,0))),0),0)</f>
        <v>0</v>
      </c>
      <c r="P437" s="10"/>
      <c r="Q437" s="172">
        <f>IFERROR(IF(ISNUMBER(FIND("decision",'Input| Setup'!$F$6)),'Input| Projects'!Y437,'Input| Projects'!I437)*'Input| Escalations'!$I$17*I437,0)</f>
        <v>0</v>
      </c>
      <c r="R437" s="172">
        <f>IFERROR(IF(ISNUMBER(FIND("decision",'Input| Setup'!$F$6)),'Input| Projects'!Z437,'Input| Projects'!J437)*'Input| Escalations'!$I$17*J437,0)</f>
        <v>0</v>
      </c>
      <c r="S437" s="172">
        <f>IFERROR(IF(ISNUMBER(FIND("decision",'Input| Setup'!$F$6)),'Input| Projects'!AA437,'Input| Projects'!K437)*'Input| Escalations'!$I$17*K437,0)</f>
        <v>0</v>
      </c>
      <c r="T437" s="172">
        <f>IFERROR(IF(ISNUMBER(FIND("decision",'Input| Setup'!$F$6)),'Input| Projects'!AB437,'Input| Projects'!L437)*'Input| Escalations'!$I$17*L437,0)</f>
        <v>0</v>
      </c>
      <c r="U437" s="172">
        <f>IFERROR(IF(ISNUMBER(FIND("decision",'Input| Setup'!$F$6)),'Input| Projects'!AC437,'Input| Projects'!M437)*'Input| Escalations'!$I$17*M437,0)</f>
        <v>0</v>
      </c>
      <c r="V437" s="172">
        <f>IFERROR(IF(ISNUMBER(FIND("decision",'Input| Setup'!$F$6)),'Input| Projects'!AD437,'Input| Projects'!N437)*'Input| Escalations'!$I$17*N437,0)</f>
        <v>0</v>
      </c>
      <c r="W437" s="172">
        <f>IFERROR(IF(ISNUMBER(FIND("decision",'Input| Setup'!$F$6)),'Input| Projects'!AE437,'Input| Projects'!O437)*'Input| Escalations'!$I$17*O437,0)</f>
        <v>0</v>
      </c>
      <c r="X437" s="175"/>
      <c r="Y437" s="172">
        <f>IF(ISNUMBER(FIND("decision",'Input| Setup'!$F$6)),'Input| Projects'!AG437,'Input| Projects'!Q437)*I437*'Input| Escalations'!$I$17</f>
        <v>0</v>
      </c>
      <c r="Z437" s="172">
        <f>IF(ISNUMBER(FIND("decision",'Input| Setup'!$F$6)),'Input| Projects'!AH437,'Input| Projects'!R437)*J437*'Input| Escalations'!$I$17</f>
        <v>0</v>
      </c>
      <c r="AA437" s="172">
        <f>IF(ISNUMBER(FIND("decision",'Input| Setup'!$F$6)),'Input| Projects'!AI437,'Input| Projects'!S437)*K437*'Input| Escalations'!$I$17</f>
        <v>0</v>
      </c>
      <c r="AB437" s="172">
        <f>IF(ISNUMBER(FIND("decision",'Input| Setup'!$F$6)),'Input| Projects'!AJ437,'Input| Projects'!T437)*L437*'Input| Escalations'!$I$17</f>
        <v>0</v>
      </c>
      <c r="AC437" s="172">
        <f>IF(ISNUMBER(FIND("decision",'Input| Setup'!$F$6)),'Input| Projects'!AK437,'Input| Projects'!U437)*M437*'Input| Escalations'!$I$17</f>
        <v>0</v>
      </c>
      <c r="AD437" s="172">
        <f>IF(ISNUMBER(FIND("decision",'Input| Setup'!$F$6)),'Input| Projects'!AL437,'Input| Projects'!V437)*N437*'Input| Escalations'!$I$17</f>
        <v>0</v>
      </c>
      <c r="AE437" s="172">
        <f>IF(ISNUMBER(FIND("decision",'Input| Setup'!$F$6)),'Input| Projects'!AM437,'Input| Projects'!W437)*O437*'Input| Escalations'!$I$17</f>
        <v>0</v>
      </c>
      <c r="AF437" s="175"/>
      <c r="AG437" s="172" cm="1">
        <f t="array" ref="AG437">IFERROR(--('Input| Projects'!$AS437="Yes")*_xlfn.SWITCH('Input| Overheads'!$C$50,"Direct costs",'Calc| Overheads Allocation'!C$8*Q437,"Internal labour",'Calc| Overheads Allocation'!C$8*Q437*'Input| Projects'!$AO437,"DNSP defined",'Calc| Overheads Allocation'!C$78*'Input| Projects'!$AV437,0),0)</f>
        <v>0</v>
      </c>
      <c r="AH437" s="172" cm="1">
        <f t="array" ref="AH437">IFERROR(--('Input| Projects'!$AS437="Yes")*_xlfn.SWITCH('Input| Overheads'!$C$50,"Direct costs",'Calc| Overheads Allocation'!D$8*R437,"Internal labour",'Calc| Overheads Allocation'!D$8*R437*'Input| Projects'!$AO437,"DNSP defined",'Calc| Overheads Allocation'!D$78*'Input| Projects'!$AV437,0),0)</f>
        <v>0</v>
      </c>
      <c r="AI437" s="172" cm="1">
        <f t="array" ref="AI437">IFERROR(--('Input| Projects'!$AS437="Yes")*_xlfn.SWITCH('Input| Overheads'!$C$50,"Direct costs",'Calc| Overheads Allocation'!E$8*S437,"Internal labour",'Calc| Overheads Allocation'!E$8*S437*'Input| Projects'!$AO437,"DNSP defined",'Calc| Overheads Allocation'!E$78*'Input| Projects'!$AV437,0),0)</f>
        <v>0</v>
      </c>
      <c r="AJ437" s="172" cm="1">
        <f t="array" ref="AJ437">IFERROR(--('Input| Projects'!$AS437="Yes")*_xlfn.SWITCH('Input| Overheads'!$C$50,"Direct costs",'Calc| Overheads Allocation'!F$8*T437,"Internal labour",'Calc| Overheads Allocation'!F$8*T437*'Input| Projects'!$AO437,"DNSP defined",'Calc| Overheads Allocation'!F$78*'Input| Projects'!$AV437,0),0)</f>
        <v>0</v>
      </c>
      <c r="AK437" s="172" cm="1">
        <f t="array" ref="AK437">IFERROR(--('Input| Projects'!$AS437="Yes")*_xlfn.SWITCH('Input| Overheads'!$C$50,"Direct costs",'Calc| Overheads Allocation'!G$8*U437,"Internal labour",'Calc| Overheads Allocation'!G$8*U437*'Input| Projects'!$AO437,"DNSP defined",'Calc| Overheads Allocation'!G$78*'Input| Projects'!$AV437,0),0)</f>
        <v>0</v>
      </c>
      <c r="AL437" s="172" cm="1">
        <f t="array" ref="AL437">IFERROR(--('Input| Projects'!$AS437="Yes")*_xlfn.SWITCH('Input| Overheads'!$C$50,"Direct costs",'Calc| Overheads Allocation'!H$8*V437,"Internal labour",'Calc| Overheads Allocation'!H$8*V437*'Input| Projects'!$AO437,"DNSP defined",'Calc| Overheads Allocation'!H$78*'Input| Projects'!$AV437,0),0)</f>
        <v>0</v>
      </c>
      <c r="AM437" s="172" cm="1">
        <f t="array" ref="AM437">IFERROR(--('Input| Projects'!$AS437="Yes")*_xlfn.SWITCH('Input| Overheads'!$C$50,"Direct costs",'Calc| Overheads Allocation'!I$8*W437,"Internal labour",'Calc| Overheads Allocation'!I$8*W437*'Input| Projects'!$AO437,"DNSP defined",'Calc| Overheads Allocation'!I$78*'Input| Projects'!$AV437,0),0)</f>
        <v>0</v>
      </c>
      <c r="AN437" s="175"/>
      <c r="AO437" s="172" cm="1">
        <f t="array" ref="AO437">IFERROR(--('Input| Projects'!$AT437="Yes")*_xlfn.SWITCH('Input| Overheads'!$C$50,"Direct costs",'Calc| Overheads Allocation'!C$9*Q437,"Internal labour",'Calc| Overheads Allocation'!C$9*Q437*'Input| Projects'!$AO437,"DNSP defined",'Calc| Overheads Allocation'!C$79*'Input| Projects'!$AW437,0),0)</f>
        <v>0</v>
      </c>
      <c r="AP437" s="172" cm="1">
        <f t="array" ref="AP437">IFERROR(--('Input| Projects'!$AT437="Yes")*_xlfn.SWITCH('Input| Overheads'!$C$50,"Direct costs",'Calc| Overheads Allocation'!D$9*R437,"Internal labour",'Calc| Overheads Allocation'!D$9*R437*'Input| Projects'!$AO437,"DNSP defined",'Calc| Overheads Allocation'!D$79*'Input| Projects'!$AW437,0),0)</f>
        <v>0</v>
      </c>
      <c r="AQ437" s="172" cm="1">
        <f t="array" ref="AQ437">IFERROR(--('Input| Projects'!$AT437="Yes")*_xlfn.SWITCH('Input| Overheads'!$C$50,"Direct costs",'Calc| Overheads Allocation'!E$9*S437,"Internal labour",'Calc| Overheads Allocation'!E$9*S437*'Input| Projects'!$AO437,"DNSP defined",'Calc| Overheads Allocation'!E$79*'Input| Projects'!$AW437,0),0)</f>
        <v>0</v>
      </c>
      <c r="AR437" s="172" cm="1">
        <f t="array" ref="AR437">IFERROR(--('Input| Projects'!$AT437="Yes")*_xlfn.SWITCH('Input| Overheads'!$C$50,"Direct costs",'Calc| Overheads Allocation'!F$9*T437,"Internal labour",'Calc| Overheads Allocation'!F$9*T437*'Input| Projects'!$AO437,"DNSP defined",'Calc| Overheads Allocation'!F$79*'Input| Projects'!$AW437,0),0)</f>
        <v>0</v>
      </c>
      <c r="AS437" s="172" cm="1">
        <f t="array" ref="AS437">IFERROR(--('Input| Projects'!$AT437="Yes")*_xlfn.SWITCH('Input| Overheads'!$C$50,"Direct costs",'Calc| Overheads Allocation'!G$9*U437,"Internal labour",'Calc| Overheads Allocation'!G$9*U437*'Input| Projects'!$AO437,"DNSP defined",'Calc| Overheads Allocation'!G$79*'Input| Projects'!$AW437,0),0)</f>
        <v>0</v>
      </c>
      <c r="AT437" s="172" cm="1">
        <f t="array" ref="AT437">IFERROR(--('Input| Projects'!$AT437="Yes")*_xlfn.SWITCH('Input| Overheads'!$C$50,"Direct costs",'Calc| Overheads Allocation'!H$9*V437,"Internal labour",'Calc| Overheads Allocation'!H$9*V437*'Input| Projects'!$AO437,"DNSP defined",'Calc| Overheads Allocation'!H$79*'Input| Projects'!$AW437,0),0)</f>
        <v>0</v>
      </c>
      <c r="AU437" s="172" cm="1">
        <f t="array" ref="AU437">IFERROR(--('Input| Projects'!$AT437="Yes")*_xlfn.SWITCH('Input| Overheads'!$C$50,"Direct costs",'Calc| Overheads Allocation'!I$9*W437,"Internal labour",'Calc| Overheads Allocation'!I$9*W437*'Input| Projects'!$AO437,"DNSP defined",'Calc| Overheads Allocation'!I$79*'Input| Projects'!$AW437,0),0)</f>
        <v>0</v>
      </c>
      <c r="AV437" s="175"/>
      <c r="AW437" s="172">
        <f t="shared" si="156"/>
        <v>0</v>
      </c>
      <c r="AX437" s="172">
        <f t="shared" si="157"/>
        <v>0</v>
      </c>
      <c r="AY437" s="172">
        <f t="shared" si="158"/>
        <v>0</v>
      </c>
      <c r="AZ437" s="172">
        <f t="shared" si="159"/>
        <v>0</v>
      </c>
      <c r="BA437" s="172">
        <f t="shared" si="160"/>
        <v>0</v>
      </c>
      <c r="BB437" s="172">
        <f t="shared" si="161"/>
        <v>0</v>
      </c>
      <c r="BC437" s="172">
        <f t="shared" si="162"/>
        <v>0</v>
      </c>
      <c r="BD437" s="176"/>
      <c r="BE437" s="172">
        <f t="shared" si="163"/>
        <v>0</v>
      </c>
      <c r="BF437" s="172">
        <f t="shared" si="164"/>
        <v>0</v>
      </c>
      <c r="BG437" s="172">
        <f t="shared" si="165"/>
        <v>0</v>
      </c>
      <c r="BH437" s="172">
        <f t="shared" si="166"/>
        <v>0</v>
      </c>
      <c r="BI437" s="172">
        <f t="shared" si="167"/>
        <v>0</v>
      </c>
      <c r="BJ437" s="172">
        <f t="shared" si="168"/>
        <v>0</v>
      </c>
      <c r="BK437" s="172">
        <f t="shared" si="169"/>
        <v>0</v>
      </c>
      <c r="BL437" s="176"/>
      <c r="BM437" s="172">
        <f t="shared" si="148"/>
        <v>0</v>
      </c>
      <c r="BN437" s="172">
        <f t="shared" si="149"/>
        <v>0</v>
      </c>
      <c r="BO437" s="172">
        <f t="shared" si="150"/>
        <v>0</v>
      </c>
      <c r="BP437" s="172">
        <f t="shared" si="151"/>
        <v>0</v>
      </c>
      <c r="BQ437" s="172">
        <f t="shared" si="152"/>
        <v>0</v>
      </c>
      <c r="BR437" s="172">
        <f t="shared" si="153"/>
        <v>0</v>
      </c>
      <c r="BS437" s="172">
        <f t="shared" si="154"/>
        <v>0</v>
      </c>
      <c r="BT437" s="55"/>
      <c r="BU437" s="158">
        <f>SUMIF('Input| Projects'!$BA$8:$CX$8,RIGHT(BU$9,3),'Input| Projects'!$BA437:$CX437)</f>
        <v>0</v>
      </c>
      <c r="BV437" s="158">
        <f>SUMIF('Input| Projects'!$BA$8:$CX$8,RIGHT(BV$9,3),'Input| Projects'!$BA437:$CX437)</f>
        <v>0</v>
      </c>
      <c r="BW437" s="79" t="str">
        <f t="shared" si="155"/>
        <v/>
      </c>
    </row>
    <row r="438" spans="2:75" x14ac:dyDescent="0.2">
      <c r="B438" s="123">
        <f>IFERROR('Input| Projects'!B438,"")</f>
        <v>429</v>
      </c>
      <c r="C438" s="160" t="str">
        <f>IFERROR(IF('Input| Projects'!C438="","",'Input| Projects'!C438),"")</f>
        <v/>
      </c>
      <c r="D438" s="160" t="str">
        <f>IFERROR(IF('Input| Projects'!D438="","",'Input| Projects'!D438),"")</f>
        <v/>
      </c>
      <c r="E438" s="53"/>
      <c r="F438" s="160" t="str">
        <f>IF(LEN('Input| Projects'!F438)&gt;0,'Input| Projects'!F438,"")</f>
        <v/>
      </c>
      <c r="G438" s="160" t="str">
        <f>IF(LEN('Input| Projects'!G438)&gt;0,'Input| Projects'!G438,"")</f>
        <v/>
      </c>
      <c r="H438" s="10"/>
      <c r="I438" s="194" cm="1">
        <f t="array" ref="I438">IF(LEN($F438)&gt;0,1+IFERROR(SUMPRODUCT(TRANSPOSE('Input| Projects'!$AO438:$AQ438),INDEX('Input| Escalations'!$F$27:$L$29,,MATCH(Q$9,'Input| Escalations'!$F$21:$L$21,0))),0),0)</f>
        <v>0</v>
      </c>
      <c r="J438" s="194" cm="1">
        <f t="array" ref="J438">IF(LEN($F438)&gt;0,1+IFERROR(SUMPRODUCT(TRANSPOSE('Input| Projects'!$AO438:$AQ438),INDEX('Input| Escalations'!$F$27:$L$29,,MATCH(R$9,'Input| Escalations'!$F$21:$L$21,0))),0),0)</f>
        <v>0</v>
      </c>
      <c r="K438" s="194" cm="1">
        <f t="array" ref="K438">IF(LEN($F438)&gt;0,1+IFERROR(SUMPRODUCT(TRANSPOSE('Input| Projects'!$AO438:$AQ438),INDEX('Input| Escalations'!$F$27:$L$29,,MATCH(S$9,'Input| Escalations'!$F$21:$L$21,0))),0),0)</f>
        <v>0</v>
      </c>
      <c r="L438" s="194" cm="1">
        <f t="array" ref="L438">IF(LEN($F438)&gt;0,1+IFERROR(SUMPRODUCT(TRANSPOSE('Input| Projects'!$AO438:$AQ438),INDEX('Input| Escalations'!$F$27:$L$29,,MATCH(T$9,'Input| Escalations'!$F$21:$L$21,0))),0),0)</f>
        <v>0</v>
      </c>
      <c r="M438" s="194" cm="1">
        <f t="array" ref="M438">IF(LEN($F438)&gt;0,1+IFERROR(SUMPRODUCT(TRANSPOSE('Input| Projects'!$AO438:$AQ438),INDEX('Input| Escalations'!$F$27:$L$29,,MATCH(U$9,'Input| Escalations'!$F$21:$L$21,0))),0),0)</f>
        <v>0</v>
      </c>
      <c r="N438" s="194" cm="1">
        <f t="array" ref="N438">IF(LEN($F438)&gt;0,1+IFERROR(SUMPRODUCT(TRANSPOSE('Input| Projects'!$AO438:$AQ438),INDEX('Input| Escalations'!$F$27:$L$29,,MATCH(V$9,'Input| Escalations'!$F$21:$L$21,0))),0),0)</f>
        <v>0</v>
      </c>
      <c r="O438" s="194" cm="1">
        <f t="array" ref="O438">IF(LEN($F438)&gt;0,1+IFERROR(SUMPRODUCT(TRANSPOSE('Input| Projects'!$AO438:$AQ438),INDEX('Input| Escalations'!$F$27:$L$29,,MATCH(W$9,'Input| Escalations'!$F$21:$L$21,0))),0),0)</f>
        <v>0</v>
      </c>
      <c r="P438" s="10"/>
      <c r="Q438" s="172">
        <f>IFERROR(IF(ISNUMBER(FIND("decision",'Input| Setup'!$F$6)),'Input| Projects'!Y438,'Input| Projects'!I438)*'Input| Escalations'!$I$17*I438,0)</f>
        <v>0</v>
      </c>
      <c r="R438" s="172">
        <f>IFERROR(IF(ISNUMBER(FIND("decision",'Input| Setup'!$F$6)),'Input| Projects'!Z438,'Input| Projects'!J438)*'Input| Escalations'!$I$17*J438,0)</f>
        <v>0</v>
      </c>
      <c r="S438" s="172">
        <f>IFERROR(IF(ISNUMBER(FIND("decision",'Input| Setup'!$F$6)),'Input| Projects'!AA438,'Input| Projects'!K438)*'Input| Escalations'!$I$17*K438,0)</f>
        <v>0</v>
      </c>
      <c r="T438" s="172">
        <f>IFERROR(IF(ISNUMBER(FIND("decision",'Input| Setup'!$F$6)),'Input| Projects'!AB438,'Input| Projects'!L438)*'Input| Escalations'!$I$17*L438,0)</f>
        <v>0</v>
      </c>
      <c r="U438" s="172">
        <f>IFERROR(IF(ISNUMBER(FIND("decision",'Input| Setup'!$F$6)),'Input| Projects'!AC438,'Input| Projects'!M438)*'Input| Escalations'!$I$17*M438,0)</f>
        <v>0</v>
      </c>
      <c r="V438" s="172">
        <f>IFERROR(IF(ISNUMBER(FIND("decision",'Input| Setup'!$F$6)),'Input| Projects'!AD438,'Input| Projects'!N438)*'Input| Escalations'!$I$17*N438,0)</f>
        <v>0</v>
      </c>
      <c r="W438" s="172">
        <f>IFERROR(IF(ISNUMBER(FIND("decision",'Input| Setup'!$F$6)),'Input| Projects'!AE438,'Input| Projects'!O438)*'Input| Escalations'!$I$17*O438,0)</f>
        <v>0</v>
      </c>
      <c r="X438" s="175"/>
      <c r="Y438" s="172">
        <f>IF(ISNUMBER(FIND("decision",'Input| Setup'!$F$6)),'Input| Projects'!AG438,'Input| Projects'!Q438)*I438*'Input| Escalations'!$I$17</f>
        <v>0</v>
      </c>
      <c r="Z438" s="172">
        <f>IF(ISNUMBER(FIND("decision",'Input| Setup'!$F$6)),'Input| Projects'!AH438,'Input| Projects'!R438)*J438*'Input| Escalations'!$I$17</f>
        <v>0</v>
      </c>
      <c r="AA438" s="172">
        <f>IF(ISNUMBER(FIND("decision",'Input| Setup'!$F$6)),'Input| Projects'!AI438,'Input| Projects'!S438)*K438*'Input| Escalations'!$I$17</f>
        <v>0</v>
      </c>
      <c r="AB438" s="172">
        <f>IF(ISNUMBER(FIND("decision",'Input| Setup'!$F$6)),'Input| Projects'!AJ438,'Input| Projects'!T438)*L438*'Input| Escalations'!$I$17</f>
        <v>0</v>
      </c>
      <c r="AC438" s="172">
        <f>IF(ISNUMBER(FIND("decision",'Input| Setup'!$F$6)),'Input| Projects'!AK438,'Input| Projects'!U438)*M438*'Input| Escalations'!$I$17</f>
        <v>0</v>
      </c>
      <c r="AD438" s="172">
        <f>IF(ISNUMBER(FIND("decision",'Input| Setup'!$F$6)),'Input| Projects'!AL438,'Input| Projects'!V438)*N438*'Input| Escalations'!$I$17</f>
        <v>0</v>
      </c>
      <c r="AE438" s="172">
        <f>IF(ISNUMBER(FIND("decision",'Input| Setup'!$F$6)),'Input| Projects'!AM438,'Input| Projects'!W438)*O438*'Input| Escalations'!$I$17</f>
        <v>0</v>
      </c>
      <c r="AF438" s="175"/>
      <c r="AG438" s="172" cm="1">
        <f t="array" ref="AG438">IFERROR(--('Input| Projects'!$AS438="Yes")*_xlfn.SWITCH('Input| Overheads'!$C$50,"Direct costs",'Calc| Overheads Allocation'!C$8*Q438,"Internal labour",'Calc| Overheads Allocation'!C$8*Q438*'Input| Projects'!$AO438,"DNSP defined",'Calc| Overheads Allocation'!C$78*'Input| Projects'!$AV438,0),0)</f>
        <v>0</v>
      </c>
      <c r="AH438" s="172" cm="1">
        <f t="array" ref="AH438">IFERROR(--('Input| Projects'!$AS438="Yes")*_xlfn.SWITCH('Input| Overheads'!$C$50,"Direct costs",'Calc| Overheads Allocation'!D$8*R438,"Internal labour",'Calc| Overheads Allocation'!D$8*R438*'Input| Projects'!$AO438,"DNSP defined",'Calc| Overheads Allocation'!D$78*'Input| Projects'!$AV438,0),0)</f>
        <v>0</v>
      </c>
      <c r="AI438" s="172" cm="1">
        <f t="array" ref="AI438">IFERROR(--('Input| Projects'!$AS438="Yes")*_xlfn.SWITCH('Input| Overheads'!$C$50,"Direct costs",'Calc| Overheads Allocation'!E$8*S438,"Internal labour",'Calc| Overheads Allocation'!E$8*S438*'Input| Projects'!$AO438,"DNSP defined",'Calc| Overheads Allocation'!E$78*'Input| Projects'!$AV438,0),0)</f>
        <v>0</v>
      </c>
      <c r="AJ438" s="172" cm="1">
        <f t="array" ref="AJ438">IFERROR(--('Input| Projects'!$AS438="Yes")*_xlfn.SWITCH('Input| Overheads'!$C$50,"Direct costs",'Calc| Overheads Allocation'!F$8*T438,"Internal labour",'Calc| Overheads Allocation'!F$8*T438*'Input| Projects'!$AO438,"DNSP defined",'Calc| Overheads Allocation'!F$78*'Input| Projects'!$AV438,0),0)</f>
        <v>0</v>
      </c>
      <c r="AK438" s="172" cm="1">
        <f t="array" ref="AK438">IFERROR(--('Input| Projects'!$AS438="Yes")*_xlfn.SWITCH('Input| Overheads'!$C$50,"Direct costs",'Calc| Overheads Allocation'!G$8*U438,"Internal labour",'Calc| Overheads Allocation'!G$8*U438*'Input| Projects'!$AO438,"DNSP defined",'Calc| Overheads Allocation'!G$78*'Input| Projects'!$AV438,0),0)</f>
        <v>0</v>
      </c>
      <c r="AL438" s="172" cm="1">
        <f t="array" ref="AL438">IFERROR(--('Input| Projects'!$AS438="Yes")*_xlfn.SWITCH('Input| Overheads'!$C$50,"Direct costs",'Calc| Overheads Allocation'!H$8*V438,"Internal labour",'Calc| Overheads Allocation'!H$8*V438*'Input| Projects'!$AO438,"DNSP defined",'Calc| Overheads Allocation'!H$78*'Input| Projects'!$AV438,0),0)</f>
        <v>0</v>
      </c>
      <c r="AM438" s="172" cm="1">
        <f t="array" ref="AM438">IFERROR(--('Input| Projects'!$AS438="Yes")*_xlfn.SWITCH('Input| Overheads'!$C$50,"Direct costs",'Calc| Overheads Allocation'!I$8*W438,"Internal labour",'Calc| Overheads Allocation'!I$8*W438*'Input| Projects'!$AO438,"DNSP defined",'Calc| Overheads Allocation'!I$78*'Input| Projects'!$AV438,0),0)</f>
        <v>0</v>
      </c>
      <c r="AN438" s="175"/>
      <c r="AO438" s="172" cm="1">
        <f t="array" ref="AO438">IFERROR(--('Input| Projects'!$AT438="Yes")*_xlfn.SWITCH('Input| Overheads'!$C$50,"Direct costs",'Calc| Overheads Allocation'!C$9*Q438,"Internal labour",'Calc| Overheads Allocation'!C$9*Q438*'Input| Projects'!$AO438,"DNSP defined",'Calc| Overheads Allocation'!C$79*'Input| Projects'!$AW438,0),0)</f>
        <v>0</v>
      </c>
      <c r="AP438" s="172" cm="1">
        <f t="array" ref="AP438">IFERROR(--('Input| Projects'!$AT438="Yes")*_xlfn.SWITCH('Input| Overheads'!$C$50,"Direct costs",'Calc| Overheads Allocation'!D$9*R438,"Internal labour",'Calc| Overheads Allocation'!D$9*R438*'Input| Projects'!$AO438,"DNSP defined",'Calc| Overheads Allocation'!D$79*'Input| Projects'!$AW438,0),0)</f>
        <v>0</v>
      </c>
      <c r="AQ438" s="172" cm="1">
        <f t="array" ref="AQ438">IFERROR(--('Input| Projects'!$AT438="Yes")*_xlfn.SWITCH('Input| Overheads'!$C$50,"Direct costs",'Calc| Overheads Allocation'!E$9*S438,"Internal labour",'Calc| Overheads Allocation'!E$9*S438*'Input| Projects'!$AO438,"DNSP defined",'Calc| Overheads Allocation'!E$79*'Input| Projects'!$AW438,0),0)</f>
        <v>0</v>
      </c>
      <c r="AR438" s="172" cm="1">
        <f t="array" ref="AR438">IFERROR(--('Input| Projects'!$AT438="Yes")*_xlfn.SWITCH('Input| Overheads'!$C$50,"Direct costs",'Calc| Overheads Allocation'!F$9*T438,"Internal labour",'Calc| Overheads Allocation'!F$9*T438*'Input| Projects'!$AO438,"DNSP defined",'Calc| Overheads Allocation'!F$79*'Input| Projects'!$AW438,0),0)</f>
        <v>0</v>
      </c>
      <c r="AS438" s="172" cm="1">
        <f t="array" ref="AS438">IFERROR(--('Input| Projects'!$AT438="Yes")*_xlfn.SWITCH('Input| Overheads'!$C$50,"Direct costs",'Calc| Overheads Allocation'!G$9*U438,"Internal labour",'Calc| Overheads Allocation'!G$9*U438*'Input| Projects'!$AO438,"DNSP defined",'Calc| Overheads Allocation'!G$79*'Input| Projects'!$AW438,0),0)</f>
        <v>0</v>
      </c>
      <c r="AT438" s="172" cm="1">
        <f t="array" ref="AT438">IFERROR(--('Input| Projects'!$AT438="Yes")*_xlfn.SWITCH('Input| Overheads'!$C$50,"Direct costs",'Calc| Overheads Allocation'!H$9*V438,"Internal labour",'Calc| Overheads Allocation'!H$9*V438*'Input| Projects'!$AO438,"DNSP defined",'Calc| Overheads Allocation'!H$79*'Input| Projects'!$AW438,0),0)</f>
        <v>0</v>
      </c>
      <c r="AU438" s="172" cm="1">
        <f t="array" ref="AU438">IFERROR(--('Input| Projects'!$AT438="Yes")*_xlfn.SWITCH('Input| Overheads'!$C$50,"Direct costs",'Calc| Overheads Allocation'!I$9*W438,"Internal labour",'Calc| Overheads Allocation'!I$9*W438*'Input| Projects'!$AO438,"DNSP defined",'Calc| Overheads Allocation'!I$79*'Input| Projects'!$AW438,0),0)</f>
        <v>0</v>
      </c>
      <c r="AV438" s="175"/>
      <c r="AW438" s="172">
        <f t="shared" si="156"/>
        <v>0</v>
      </c>
      <c r="AX438" s="172">
        <f t="shared" si="157"/>
        <v>0</v>
      </c>
      <c r="AY438" s="172">
        <f t="shared" si="158"/>
        <v>0</v>
      </c>
      <c r="AZ438" s="172">
        <f t="shared" si="159"/>
        <v>0</v>
      </c>
      <c r="BA438" s="172">
        <f t="shared" si="160"/>
        <v>0</v>
      </c>
      <c r="BB438" s="172">
        <f t="shared" si="161"/>
        <v>0</v>
      </c>
      <c r="BC438" s="172">
        <f t="shared" si="162"/>
        <v>0</v>
      </c>
      <c r="BD438" s="176"/>
      <c r="BE438" s="172">
        <f t="shared" si="163"/>
        <v>0</v>
      </c>
      <c r="BF438" s="172">
        <f t="shared" si="164"/>
        <v>0</v>
      </c>
      <c r="BG438" s="172">
        <f t="shared" si="165"/>
        <v>0</v>
      </c>
      <c r="BH438" s="172">
        <f t="shared" si="166"/>
        <v>0</v>
      </c>
      <c r="BI438" s="172">
        <f t="shared" si="167"/>
        <v>0</v>
      </c>
      <c r="BJ438" s="172">
        <f t="shared" si="168"/>
        <v>0</v>
      </c>
      <c r="BK438" s="172">
        <f t="shared" si="169"/>
        <v>0</v>
      </c>
      <c r="BL438" s="176"/>
      <c r="BM438" s="172">
        <f t="shared" si="148"/>
        <v>0</v>
      </c>
      <c r="BN438" s="172">
        <f t="shared" si="149"/>
        <v>0</v>
      </c>
      <c r="BO438" s="172">
        <f t="shared" si="150"/>
        <v>0</v>
      </c>
      <c r="BP438" s="172">
        <f t="shared" si="151"/>
        <v>0</v>
      </c>
      <c r="BQ438" s="172">
        <f t="shared" si="152"/>
        <v>0</v>
      </c>
      <c r="BR438" s="172">
        <f t="shared" si="153"/>
        <v>0</v>
      </c>
      <c r="BS438" s="172">
        <f t="shared" si="154"/>
        <v>0</v>
      </c>
      <c r="BT438" s="55"/>
      <c r="BU438" s="158">
        <f>SUMIF('Input| Projects'!$BA$8:$CX$8,RIGHT(BU$9,3),'Input| Projects'!$BA438:$CX438)</f>
        <v>0</v>
      </c>
      <c r="BV438" s="158">
        <f>SUMIF('Input| Projects'!$BA$8:$CX$8,RIGHT(BV$9,3),'Input| Projects'!$BA438:$CX438)</f>
        <v>0</v>
      </c>
      <c r="BW438" s="79" t="str">
        <f t="shared" si="155"/>
        <v/>
      </c>
    </row>
    <row r="439" spans="2:75" x14ac:dyDescent="0.2">
      <c r="B439" s="123">
        <f>IFERROR('Input| Projects'!B439,"")</f>
        <v>430</v>
      </c>
      <c r="C439" s="160" t="str">
        <f>IFERROR(IF('Input| Projects'!C439="","",'Input| Projects'!C439),"")</f>
        <v/>
      </c>
      <c r="D439" s="160" t="str">
        <f>IFERROR(IF('Input| Projects'!D439="","",'Input| Projects'!D439),"")</f>
        <v/>
      </c>
      <c r="E439" s="53"/>
      <c r="F439" s="160" t="str">
        <f>IF(LEN('Input| Projects'!F439)&gt;0,'Input| Projects'!F439,"")</f>
        <v/>
      </c>
      <c r="G439" s="160" t="str">
        <f>IF(LEN('Input| Projects'!G439)&gt;0,'Input| Projects'!G439,"")</f>
        <v/>
      </c>
      <c r="H439" s="10"/>
      <c r="I439" s="194" cm="1">
        <f t="array" ref="I439">IF(LEN($F439)&gt;0,1+IFERROR(SUMPRODUCT(TRANSPOSE('Input| Projects'!$AO439:$AQ439),INDEX('Input| Escalations'!$F$27:$L$29,,MATCH(Q$9,'Input| Escalations'!$F$21:$L$21,0))),0),0)</f>
        <v>0</v>
      </c>
      <c r="J439" s="194" cm="1">
        <f t="array" ref="J439">IF(LEN($F439)&gt;0,1+IFERROR(SUMPRODUCT(TRANSPOSE('Input| Projects'!$AO439:$AQ439),INDEX('Input| Escalations'!$F$27:$L$29,,MATCH(R$9,'Input| Escalations'!$F$21:$L$21,0))),0),0)</f>
        <v>0</v>
      </c>
      <c r="K439" s="194" cm="1">
        <f t="array" ref="K439">IF(LEN($F439)&gt;0,1+IFERROR(SUMPRODUCT(TRANSPOSE('Input| Projects'!$AO439:$AQ439),INDEX('Input| Escalations'!$F$27:$L$29,,MATCH(S$9,'Input| Escalations'!$F$21:$L$21,0))),0),0)</f>
        <v>0</v>
      </c>
      <c r="L439" s="194" cm="1">
        <f t="array" ref="L439">IF(LEN($F439)&gt;0,1+IFERROR(SUMPRODUCT(TRANSPOSE('Input| Projects'!$AO439:$AQ439),INDEX('Input| Escalations'!$F$27:$L$29,,MATCH(T$9,'Input| Escalations'!$F$21:$L$21,0))),0),0)</f>
        <v>0</v>
      </c>
      <c r="M439" s="194" cm="1">
        <f t="array" ref="M439">IF(LEN($F439)&gt;0,1+IFERROR(SUMPRODUCT(TRANSPOSE('Input| Projects'!$AO439:$AQ439),INDEX('Input| Escalations'!$F$27:$L$29,,MATCH(U$9,'Input| Escalations'!$F$21:$L$21,0))),0),0)</f>
        <v>0</v>
      </c>
      <c r="N439" s="194" cm="1">
        <f t="array" ref="N439">IF(LEN($F439)&gt;0,1+IFERROR(SUMPRODUCT(TRANSPOSE('Input| Projects'!$AO439:$AQ439),INDEX('Input| Escalations'!$F$27:$L$29,,MATCH(V$9,'Input| Escalations'!$F$21:$L$21,0))),0),0)</f>
        <v>0</v>
      </c>
      <c r="O439" s="194" cm="1">
        <f t="array" ref="O439">IF(LEN($F439)&gt;0,1+IFERROR(SUMPRODUCT(TRANSPOSE('Input| Projects'!$AO439:$AQ439),INDEX('Input| Escalations'!$F$27:$L$29,,MATCH(W$9,'Input| Escalations'!$F$21:$L$21,0))),0),0)</f>
        <v>0</v>
      </c>
      <c r="P439" s="10"/>
      <c r="Q439" s="172">
        <f>IFERROR(IF(ISNUMBER(FIND("decision",'Input| Setup'!$F$6)),'Input| Projects'!Y439,'Input| Projects'!I439)*'Input| Escalations'!$I$17*I439,0)</f>
        <v>0</v>
      </c>
      <c r="R439" s="172">
        <f>IFERROR(IF(ISNUMBER(FIND("decision",'Input| Setup'!$F$6)),'Input| Projects'!Z439,'Input| Projects'!J439)*'Input| Escalations'!$I$17*J439,0)</f>
        <v>0</v>
      </c>
      <c r="S439" s="172">
        <f>IFERROR(IF(ISNUMBER(FIND("decision",'Input| Setup'!$F$6)),'Input| Projects'!AA439,'Input| Projects'!K439)*'Input| Escalations'!$I$17*K439,0)</f>
        <v>0</v>
      </c>
      <c r="T439" s="172">
        <f>IFERROR(IF(ISNUMBER(FIND("decision",'Input| Setup'!$F$6)),'Input| Projects'!AB439,'Input| Projects'!L439)*'Input| Escalations'!$I$17*L439,0)</f>
        <v>0</v>
      </c>
      <c r="U439" s="172">
        <f>IFERROR(IF(ISNUMBER(FIND("decision",'Input| Setup'!$F$6)),'Input| Projects'!AC439,'Input| Projects'!M439)*'Input| Escalations'!$I$17*M439,0)</f>
        <v>0</v>
      </c>
      <c r="V439" s="172">
        <f>IFERROR(IF(ISNUMBER(FIND("decision",'Input| Setup'!$F$6)),'Input| Projects'!AD439,'Input| Projects'!N439)*'Input| Escalations'!$I$17*N439,0)</f>
        <v>0</v>
      </c>
      <c r="W439" s="172">
        <f>IFERROR(IF(ISNUMBER(FIND("decision",'Input| Setup'!$F$6)),'Input| Projects'!AE439,'Input| Projects'!O439)*'Input| Escalations'!$I$17*O439,0)</f>
        <v>0</v>
      </c>
      <c r="X439" s="175"/>
      <c r="Y439" s="172">
        <f>IF(ISNUMBER(FIND("decision",'Input| Setup'!$F$6)),'Input| Projects'!AG439,'Input| Projects'!Q439)*I439*'Input| Escalations'!$I$17</f>
        <v>0</v>
      </c>
      <c r="Z439" s="172">
        <f>IF(ISNUMBER(FIND("decision",'Input| Setup'!$F$6)),'Input| Projects'!AH439,'Input| Projects'!R439)*J439*'Input| Escalations'!$I$17</f>
        <v>0</v>
      </c>
      <c r="AA439" s="172">
        <f>IF(ISNUMBER(FIND("decision",'Input| Setup'!$F$6)),'Input| Projects'!AI439,'Input| Projects'!S439)*K439*'Input| Escalations'!$I$17</f>
        <v>0</v>
      </c>
      <c r="AB439" s="172">
        <f>IF(ISNUMBER(FIND("decision",'Input| Setup'!$F$6)),'Input| Projects'!AJ439,'Input| Projects'!T439)*L439*'Input| Escalations'!$I$17</f>
        <v>0</v>
      </c>
      <c r="AC439" s="172">
        <f>IF(ISNUMBER(FIND("decision",'Input| Setup'!$F$6)),'Input| Projects'!AK439,'Input| Projects'!U439)*M439*'Input| Escalations'!$I$17</f>
        <v>0</v>
      </c>
      <c r="AD439" s="172">
        <f>IF(ISNUMBER(FIND("decision",'Input| Setup'!$F$6)),'Input| Projects'!AL439,'Input| Projects'!V439)*N439*'Input| Escalations'!$I$17</f>
        <v>0</v>
      </c>
      <c r="AE439" s="172">
        <f>IF(ISNUMBER(FIND("decision",'Input| Setup'!$F$6)),'Input| Projects'!AM439,'Input| Projects'!W439)*O439*'Input| Escalations'!$I$17</f>
        <v>0</v>
      </c>
      <c r="AF439" s="175"/>
      <c r="AG439" s="172" cm="1">
        <f t="array" ref="AG439">IFERROR(--('Input| Projects'!$AS439="Yes")*_xlfn.SWITCH('Input| Overheads'!$C$50,"Direct costs",'Calc| Overheads Allocation'!C$8*Q439,"Internal labour",'Calc| Overheads Allocation'!C$8*Q439*'Input| Projects'!$AO439,"DNSP defined",'Calc| Overheads Allocation'!C$78*'Input| Projects'!$AV439,0),0)</f>
        <v>0</v>
      </c>
      <c r="AH439" s="172" cm="1">
        <f t="array" ref="AH439">IFERROR(--('Input| Projects'!$AS439="Yes")*_xlfn.SWITCH('Input| Overheads'!$C$50,"Direct costs",'Calc| Overheads Allocation'!D$8*R439,"Internal labour",'Calc| Overheads Allocation'!D$8*R439*'Input| Projects'!$AO439,"DNSP defined",'Calc| Overheads Allocation'!D$78*'Input| Projects'!$AV439,0),0)</f>
        <v>0</v>
      </c>
      <c r="AI439" s="172" cm="1">
        <f t="array" ref="AI439">IFERROR(--('Input| Projects'!$AS439="Yes")*_xlfn.SWITCH('Input| Overheads'!$C$50,"Direct costs",'Calc| Overheads Allocation'!E$8*S439,"Internal labour",'Calc| Overheads Allocation'!E$8*S439*'Input| Projects'!$AO439,"DNSP defined",'Calc| Overheads Allocation'!E$78*'Input| Projects'!$AV439,0),0)</f>
        <v>0</v>
      </c>
      <c r="AJ439" s="172" cm="1">
        <f t="array" ref="AJ439">IFERROR(--('Input| Projects'!$AS439="Yes")*_xlfn.SWITCH('Input| Overheads'!$C$50,"Direct costs",'Calc| Overheads Allocation'!F$8*T439,"Internal labour",'Calc| Overheads Allocation'!F$8*T439*'Input| Projects'!$AO439,"DNSP defined",'Calc| Overheads Allocation'!F$78*'Input| Projects'!$AV439,0),0)</f>
        <v>0</v>
      </c>
      <c r="AK439" s="172" cm="1">
        <f t="array" ref="AK439">IFERROR(--('Input| Projects'!$AS439="Yes")*_xlfn.SWITCH('Input| Overheads'!$C$50,"Direct costs",'Calc| Overheads Allocation'!G$8*U439,"Internal labour",'Calc| Overheads Allocation'!G$8*U439*'Input| Projects'!$AO439,"DNSP defined",'Calc| Overheads Allocation'!G$78*'Input| Projects'!$AV439,0),0)</f>
        <v>0</v>
      </c>
      <c r="AL439" s="172" cm="1">
        <f t="array" ref="AL439">IFERROR(--('Input| Projects'!$AS439="Yes")*_xlfn.SWITCH('Input| Overheads'!$C$50,"Direct costs",'Calc| Overheads Allocation'!H$8*V439,"Internal labour",'Calc| Overheads Allocation'!H$8*V439*'Input| Projects'!$AO439,"DNSP defined",'Calc| Overheads Allocation'!H$78*'Input| Projects'!$AV439,0),0)</f>
        <v>0</v>
      </c>
      <c r="AM439" s="172" cm="1">
        <f t="array" ref="AM439">IFERROR(--('Input| Projects'!$AS439="Yes")*_xlfn.SWITCH('Input| Overheads'!$C$50,"Direct costs",'Calc| Overheads Allocation'!I$8*W439,"Internal labour",'Calc| Overheads Allocation'!I$8*W439*'Input| Projects'!$AO439,"DNSP defined",'Calc| Overheads Allocation'!I$78*'Input| Projects'!$AV439,0),0)</f>
        <v>0</v>
      </c>
      <c r="AN439" s="175"/>
      <c r="AO439" s="172" cm="1">
        <f t="array" ref="AO439">IFERROR(--('Input| Projects'!$AT439="Yes")*_xlfn.SWITCH('Input| Overheads'!$C$50,"Direct costs",'Calc| Overheads Allocation'!C$9*Q439,"Internal labour",'Calc| Overheads Allocation'!C$9*Q439*'Input| Projects'!$AO439,"DNSP defined",'Calc| Overheads Allocation'!C$79*'Input| Projects'!$AW439,0),0)</f>
        <v>0</v>
      </c>
      <c r="AP439" s="172" cm="1">
        <f t="array" ref="AP439">IFERROR(--('Input| Projects'!$AT439="Yes")*_xlfn.SWITCH('Input| Overheads'!$C$50,"Direct costs",'Calc| Overheads Allocation'!D$9*R439,"Internal labour",'Calc| Overheads Allocation'!D$9*R439*'Input| Projects'!$AO439,"DNSP defined",'Calc| Overheads Allocation'!D$79*'Input| Projects'!$AW439,0),0)</f>
        <v>0</v>
      </c>
      <c r="AQ439" s="172" cm="1">
        <f t="array" ref="AQ439">IFERROR(--('Input| Projects'!$AT439="Yes")*_xlfn.SWITCH('Input| Overheads'!$C$50,"Direct costs",'Calc| Overheads Allocation'!E$9*S439,"Internal labour",'Calc| Overheads Allocation'!E$9*S439*'Input| Projects'!$AO439,"DNSP defined",'Calc| Overheads Allocation'!E$79*'Input| Projects'!$AW439,0),0)</f>
        <v>0</v>
      </c>
      <c r="AR439" s="172" cm="1">
        <f t="array" ref="AR439">IFERROR(--('Input| Projects'!$AT439="Yes")*_xlfn.SWITCH('Input| Overheads'!$C$50,"Direct costs",'Calc| Overheads Allocation'!F$9*T439,"Internal labour",'Calc| Overheads Allocation'!F$9*T439*'Input| Projects'!$AO439,"DNSP defined",'Calc| Overheads Allocation'!F$79*'Input| Projects'!$AW439,0),0)</f>
        <v>0</v>
      </c>
      <c r="AS439" s="172" cm="1">
        <f t="array" ref="AS439">IFERROR(--('Input| Projects'!$AT439="Yes")*_xlfn.SWITCH('Input| Overheads'!$C$50,"Direct costs",'Calc| Overheads Allocation'!G$9*U439,"Internal labour",'Calc| Overheads Allocation'!G$9*U439*'Input| Projects'!$AO439,"DNSP defined",'Calc| Overheads Allocation'!G$79*'Input| Projects'!$AW439,0),0)</f>
        <v>0</v>
      </c>
      <c r="AT439" s="172" cm="1">
        <f t="array" ref="AT439">IFERROR(--('Input| Projects'!$AT439="Yes")*_xlfn.SWITCH('Input| Overheads'!$C$50,"Direct costs",'Calc| Overheads Allocation'!H$9*V439,"Internal labour",'Calc| Overheads Allocation'!H$9*V439*'Input| Projects'!$AO439,"DNSP defined",'Calc| Overheads Allocation'!H$79*'Input| Projects'!$AW439,0),0)</f>
        <v>0</v>
      </c>
      <c r="AU439" s="172" cm="1">
        <f t="array" ref="AU439">IFERROR(--('Input| Projects'!$AT439="Yes")*_xlfn.SWITCH('Input| Overheads'!$C$50,"Direct costs",'Calc| Overheads Allocation'!I$9*W439,"Internal labour",'Calc| Overheads Allocation'!I$9*W439*'Input| Projects'!$AO439,"DNSP defined",'Calc| Overheads Allocation'!I$79*'Input| Projects'!$AW439,0),0)</f>
        <v>0</v>
      </c>
      <c r="AV439" s="175"/>
      <c r="AW439" s="172">
        <f t="shared" si="156"/>
        <v>0</v>
      </c>
      <c r="AX439" s="172">
        <f t="shared" si="157"/>
        <v>0</v>
      </c>
      <c r="AY439" s="172">
        <f t="shared" si="158"/>
        <v>0</v>
      </c>
      <c r="AZ439" s="172">
        <f t="shared" si="159"/>
        <v>0</v>
      </c>
      <c r="BA439" s="172">
        <f t="shared" si="160"/>
        <v>0</v>
      </c>
      <c r="BB439" s="172">
        <f t="shared" si="161"/>
        <v>0</v>
      </c>
      <c r="BC439" s="172">
        <f t="shared" si="162"/>
        <v>0</v>
      </c>
      <c r="BD439" s="176"/>
      <c r="BE439" s="172">
        <f t="shared" si="163"/>
        <v>0</v>
      </c>
      <c r="BF439" s="172">
        <f t="shared" si="164"/>
        <v>0</v>
      </c>
      <c r="BG439" s="172">
        <f t="shared" si="165"/>
        <v>0</v>
      </c>
      <c r="BH439" s="172">
        <f t="shared" si="166"/>
        <v>0</v>
      </c>
      <c r="BI439" s="172">
        <f t="shared" si="167"/>
        <v>0</v>
      </c>
      <c r="BJ439" s="172">
        <f t="shared" si="168"/>
        <v>0</v>
      </c>
      <c r="BK439" s="172">
        <f t="shared" si="169"/>
        <v>0</v>
      </c>
      <c r="BL439" s="176"/>
      <c r="BM439" s="172">
        <f t="shared" si="148"/>
        <v>0</v>
      </c>
      <c r="BN439" s="172">
        <f t="shared" si="149"/>
        <v>0</v>
      </c>
      <c r="BO439" s="172">
        <f t="shared" si="150"/>
        <v>0</v>
      </c>
      <c r="BP439" s="172">
        <f t="shared" si="151"/>
        <v>0</v>
      </c>
      <c r="BQ439" s="172">
        <f t="shared" si="152"/>
        <v>0</v>
      </c>
      <c r="BR439" s="172">
        <f t="shared" si="153"/>
        <v>0</v>
      </c>
      <c r="BS439" s="172">
        <f t="shared" si="154"/>
        <v>0</v>
      </c>
      <c r="BT439" s="55"/>
      <c r="BU439" s="158">
        <f>SUMIF('Input| Projects'!$BA$8:$CX$8,RIGHT(BU$9,3),'Input| Projects'!$BA439:$CX439)</f>
        <v>0</v>
      </c>
      <c r="BV439" s="158">
        <f>SUMIF('Input| Projects'!$BA$8:$CX$8,RIGHT(BV$9,3),'Input| Projects'!$BA439:$CX439)</f>
        <v>0</v>
      </c>
      <c r="BW439" s="79" t="str">
        <f t="shared" si="155"/>
        <v/>
      </c>
    </row>
    <row r="440" spans="2:75" x14ac:dyDescent="0.2">
      <c r="B440" s="123">
        <f>IFERROR('Input| Projects'!B440,"")</f>
        <v>431</v>
      </c>
      <c r="C440" s="160" t="str">
        <f>IFERROR(IF('Input| Projects'!C440="","",'Input| Projects'!C440),"")</f>
        <v/>
      </c>
      <c r="D440" s="160" t="str">
        <f>IFERROR(IF('Input| Projects'!D440="","",'Input| Projects'!D440),"")</f>
        <v/>
      </c>
      <c r="E440" s="53"/>
      <c r="F440" s="160" t="str">
        <f>IF(LEN('Input| Projects'!F440)&gt;0,'Input| Projects'!F440,"")</f>
        <v/>
      </c>
      <c r="G440" s="160" t="str">
        <f>IF(LEN('Input| Projects'!G440)&gt;0,'Input| Projects'!G440,"")</f>
        <v/>
      </c>
      <c r="H440" s="10"/>
      <c r="I440" s="194" cm="1">
        <f t="array" ref="I440">IF(LEN($F440)&gt;0,1+IFERROR(SUMPRODUCT(TRANSPOSE('Input| Projects'!$AO440:$AQ440),INDEX('Input| Escalations'!$F$27:$L$29,,MATCH(Q$9,'Input| Escalations'!$F$21:$L$21,0))),0),0)</f>
        <v>0</v>
      </c>
      <c r="J440" s="194" cm="1">
        <f t="array" ref="J440">IF(LEN($F440)&gt;0,1+IFERROR(SUMPRODUCT(TRANSPOSE('Input| Projects'!$AO440:$AQ440),INDEX('Input| Escalations'!$F$27:$L$29,,MATCH(R$9,'Input| Escalations'!$F$21:$L$21,0))),0),0)</f>
        <v>0</v>
      </c>
      <c r="K440" s="194" cm="1">
        <f t="array" ref="K440">IF(LEN($F440)&gt;0,1+IFERROR(SUMPRODUCT(TRANSPOSE('Input| Projects'!$AO440:$AQ440),INDEX('Input| Escalations'!$F$27:$L$29,,MATCH(S$9,'Input| Escalations'!$F$21:$L$21,0))),0),0)</f>
        <v>0</v>
      </c>
      <c r="L440" s="194" cm="1">
        <f t="array" ref="L440">IF(LEN($F440)&gt;0,1+IFERROR(SUMPRODUCT(TRANSPOSE('Input| Projects'!$AO440:$AQ440),INDEX('Input| Escalations'!$F$27:$L$29,,MATCH(T$9,'Input| Escalations'!$F$21:$L$21,0))),0),0)</f>
        <v>0</v>
      </c>
      <c r="M440" s="194" cm="1">
        <f t="array" ref="M440">IF(LEN($F440)&gt;0,1+IFERROR(SUMPRODUCT(TRANSPOSE('Input| Projects'!$AO440:$AQ440),INDEX('Input| Escalations'!$F$27:$L$29,,MATCH(U$9,'Input| Escalations'!$F$21:$L$21,0))),0),0)</f>
        <v>0</v>
      </c>
      <c r="N440" s="194" cm="1">
        <f t="array" ref="N440">IF(LEN($F440)&gt;0,1+IFERROR(SUMPRODUCT(TRANSPOSE('Input| Projects'!$AO440:$AQ440),INDEX('Input| Escalations'!$F$27:$L$29,,MATCH(V$9,'Input| Escalations'!$F$21:$L$21,0))),0),0)</f>
        <v>0</v>
      </c>
      <c r="O440" s="194" cm="1">
        <f t="array" ref="O440">IF(LEN($F440)&gt;0,1+IFERROR(SUMPRODUCT(TRANSPOSE('Input| Projects'!$AO440:$AQ440),INDEX('Input| Escalations'!$F$27:$L$29,,MATCH(W$9,'Input| Escalations'!$F$21:$L$21,0))),0),0)</f>
        <v>0</v>
      </c>
      <c r="P440" s="10"/>
      <c r="Q440" s="172">
        <f>IFERROR(IF(ISNUMBER(FIND("decision",'Input| Setup'!$F$6)),'Input| Projects'!Y440,'Input| Projects'!I440)*'Input| Escalations'!$I$17*I440,0)</f>
        <v>0</v>
      </c>
      <c r="R440" s="172">
        <f>IFERROR(IF(ISNUMBER(FIND("decision",'Input| Setup'!$F$6)),'Input| Projects'!Z440,'Input| Projects'!J440)*'Input| Escalations'!$I$17*J440,0)</f>
        <v>0</v>
      </c>
      <c r="S440" s="172">
        <f>IFERROR(IF(ISNUMBER(FIND("decision",'Input| Setup'!$F$6)),'Input| Projects'!AA440,'Input| Projects'!K440)*'Input| Escalations'!$I$17*K440,0)</f>
        <v>0</v>
      </c>
      <c r="T440" s="172">
        <f>IFERROR(IF(ISNUMBER(FIND("decision",'Input| Setup'!$F$6)),'Input| Projects'!AB440,'Input| Projects'!L440)*'Input| Escalations'!$I$17*L440,0)</f>
        <v>0</v>
      </c>
      <c r="U440" s="172">
        <f>IFERROR(IF(ISNUMBER(FIND("decision",'Input| Setup'!$F$6)),'Input| Projects'!AC440,'Input| Projects'!M440)*'Input| Escalations'!$I$17*M440,0)</f>
        <v>0</v>
      </c>
      <c r="V440" s="172">
        <f>IFERROR(IF(ISNUMBER(FIND("decision",'Input| Setup'!$F$6)),'Input| Projects'!AD440,'Input| Projects'!N440)*'Input| Escalations'!$I$17*N440,0)</f>
        <v>0</v>
      </c>
      <c r="W440" s="172">
        <f>IFERROR(IF(ISNUMBER(FIND("decision",'Input| Setup'!$F$6)),'Input| Projects'!AE440,'Input| Projects'!O440)*'Input| Escalations'!$I$17*O440,0)</f>
        <v>0</v>
      </c>
      <c r="X440" s="175"/>
      <c r="Y440" s="172">
        <f>IF(ISNUMBER(FIND("decision",'Input| Setup'!$F$6)),'Input| Projects'!AG440,'Input| Projects'!Q440)*I440*'Input| Escalations'!$I$17</f>
        <v>0</v>
      </c>
      <c r="Z440" s="172">
        <f>IF(ISNUMBER(FIND("decision",'Input| Setup'!$F$6)),'Input| Projects'!AH440,'Input| Projects'!R440)*J440*'Input| Escalations'!$I$17</f>
        <v>0</v>
      </c>
      <c r="AA440" s="172">
        <f>IF(ISNUMBER(FIND("decision",'Input| Setup'!$F$6)),'Input| Projects'!AI440,'Input| Projects'!S440)*K440*'Input| Escalations'!$I$17</f>
        <v>0</v>
      </c>
      <c r="AB440" s="172">
        <f>IF(ISNUMBER(FIND("decision",'Input| Setup'!$F$6)),'Input| Projects'!AJ440,'Input| Projects'!T440)*L440*'Input| Escalations'!$I$17</f>
        <v>0</v>
      </c>
      <c r="AC440" s="172">
        <f>IF(ISNUMBER(FIND("decision",'Input| Setup'!$F$6)),'Input| Projects'!AK440,'Input| Projects'!U440)*M440*'Input| Escalations'!$I$17</f>
        <v>0</v>
      </c>
      <c r="AD440" s="172">
        <f>IF(ISNUMBER(FIND("decision",'Input| Setup'!$F$6)),'Input| Projects'!AL440,'Input| Projects'!V440)*N440*'Input| Escalations'!$I$17</f>
        <v>0</v>
      </c>
      <c r="AE440" s="172">
        <f>IF(ISNUMBER(FIND("decision",'Input| Setup'!$F$6)),'Input| Projects'!AM440,'Input| Projects'!W440)*O440*'Input| Escalations'!$I$17</f>
        <v>0</v>
      </c>
      <c r="AF440" s="175"/>
      <c r="AG440" s="172" cm="1">
        <f t="array" ref="AG440">IFERROR(--('Input| Projects'!$AS440="Yes")*_xlfn.SWITCH('Input| Overheads'!$C$50,"Direct costs",'Calc| Overheads Allocation'!C$8*Q440,"Internal labour",'Calc| Overheads Allocation'!C$8*Q440*'Input| Projects'!$AO440,"DNSP defined",'Calc| Overheads Allocation'!C$78*'Input| Projects'!$AV440,0),0)</f>
        <v>0</v>
      </c>
      <c r="AH440" s="172" cm="1">
        <f t="array" ref="AH440">IFERROR(--('Input| Projects'!$AS440="Yes")*_xlfn.SWITCH('Input| Overheads'!$C$50,"Direct costs",'Calc| Overheads Allocation'!D$8*R440,"Internal labour",'Calc| Overheads Allocation'!D$8*R440*'Input| Projects'!$AO440,"DNSP defined",'Calc| Overheads Allocation'!D$78*'Input| Projects'!$AV440,0),0)</f>
        <v>0</v>
      </c>
      <c r="AI440" s="172" cm="1">
        <f t="array" ref="AI440">IFERROR(--('Input| Projects'!$AS440="Yes")*_xlfn.SWITCH('Input| Overheads'!$C$50,"Direct costs",'Calc| Overheads Allocation'!E$8*S440,"Internal labour",'Calc| Overheads Allocation'!E$8*S440*'Input| Projects'!$AO440,"DNSP defined",'Calc| Overheads Allocation'!E$78*'Input| Projects'!$AV440,0),0)</f>
        <v>0</v>
      </c>
      <c r="AJ440" s="172" cm="1">
        <f t="array" ref="AJ440">IFERROR(--('Input| Projects'!$AS440="Yes")*_xlfn.SWITCH('Input| Overheads'!$C$50,"Direct costs",'Calc| Overheads Allocation'!F$8*T440,"Internal labour",'Calc| Overheads Allocation'!F$8*T440*'Input| Projects'!$AO440,"DNSP defined",'Calc| Overheads Allocation'!F$78*'Input| Projects'!$AV440,0),0)</f>
        <v>0</v>
      </c>
      <c r="AK440" s="172" cm="1">
        <f t="array" ref="AK440">IFERROR(--('Input| Projects'!$AS440="Yes")*_xlfn.SWITCH('Input| Overheads'!$C$50,"Direct costs",'Calc| Overheads Allocation'!G$8*U440,"Internal labour",'Calc| Overheads Allocation'!G$8*U440*'Input| Projects'!$AO440,"DNSP defined",'Calc| Overheads Allocation'!G$78*'Input| Projects'!$AV440,0),0)</f>
        <v>0</v>
      </c>
      <c r="AL440" s="172" cm="1">
        <f t="array" ref="AL440">IFERROR(--('Input| Projects'!$AS440="Yes")*_xlfn.SWITCH('Input| Overheads'!$C$50,"Direct costs",'Calc| Overheads Allocation'!H$8*V440,"Internal labour",'Calc| Overheads Allocation'!H$8*V440*'Input| Projects'!$AO440,"DNSP defined",'Calc| Overheads Allocation'!H$78*'Input| Projects'!$AV440,0),0)</f>
        <v>0</v>
      </c>
      <c r="AM440" s="172" cm="1">
        <f t="array" ref="AM440">IFERROR(--('Input| Projects'!$AS440="Yes")*_xlfn.SWITCH('Input| Overheads'!$C$50,"Direct costs",'Calc| Overheads Allocation'!I$8*W440,"Internal labour",'Calc| Overheads Allocation'!I$8*W440*'Input| Projects'!$AO440,"DNSP defined",'Calc| Overheads Allocation'!I$78*'Input| Projects'!$AV440,0),0)</f>
        <v>0</v>
      </c>
      <c r="AN440" s="175"/>
      <c r="AO440" s="172" cm="1">
        <f t="array" ref="AO440">IFERROR(--('Input| Projects'!$AT440="Yes")*_xlfn.SWITCH('Input| Overheads'!$C$50,"Direct costs",'Calc| Overheads Allocation'!C$9*Q440,"Internal labour",'Calc| Overheads Allocation'!C$9*Q440*'Input| Projects'!$AO440,"DNSP defined",'Calc| Overheads Allocation'!C$79*'Input| Projects'!$AW440,0),0)</f>
        <v>0</v>
      </c>
      <c r="AP440" s="172" cm="1">
        <f t="array" ref="AP440">IFERROR(--('Input| Projects'!$AT440="Yes")*_xlfn.SWITCH('Input| Overheads'!$C$50,"Direct costs",'Calc| Overheads Allocation'!D$9*R440,"Internal labour",'Calc| Overheads Allocation'!D$9*R440*'Input| Projects'!$AO440,"DNSP defined",'Calc| Overheads Allocation'!D$79*'Input| Projects'!$AW440,0),0)</f>
        <v>0</v>
      </c>
      <c r="AQ440" s="172" cm="1">
        <f t="array" ref="AQ440">IFERROR(--('Input| Projects'!$AT440="Yes")*_xlfn.SWITCH('Input| Overheads'!$C$50,"Direct costs",'Calc| Overheads Allocation'!E$9*S440,"Internal labour",'Calc| Overheads Allocation'!E$9*S440*'Input| Projects'!$AO440,"DNSP defined",'Calc| Overheads Allocation'!E$79*'Input| Projects'!$AW440,0),0)</f>
        <v>0</v>
      </c>
      <c r="AR440" s="172" cm="1">
        <f t="array" ref="AR440">IFERROR(--('Input| Projects'!$AT440="Yes")*_xlfn.SWITCH('Input| Overheads'!$C$50,"Direct costs",'Calc| Overheads Allocation'!F$9*T440,"Internal labour",'Calc| Overheads Allocation'!F$9*T440*'Input| Projects'!$AO440,"DNSP defined",'Calc| Overheads Allocation'!F$79*'Input| Projects'!$AW440,0),0)</f>
        <v>0</v>
      </c>
      <c r="AS440" s="172" cm="1">
        <f t="array" ref="AS440">IFERROR(--('Input| Projects'!$AT440="Yes")*_xlfn.SWITCH('Input| Overheads'!$C$50,"Direct costs",'Calc| Overheads Allocation'!G$9*U440,"Internal labour",'Calc| Overheads Allocation'!G$9*U440*'Input| Projects'!$AO440,"DNSP defined",'Calc| Overheads Allocation'!G$79*'Input| Projects'!$AW440,0),0)</f>
        <v>0</v>
      </c>
      <c r="AT440" s="172" cm="1">
        <f t="array" ref="AT440">IFERROR(--('Input| Projects'!$AT440="Yes")*_xlfn.SWITCH('Input| Overheads'!$C$50,"Direct costs",'Calc| Overheads Allocation'!H$9*V440,"Internal labour",'Calc| Overheads Allocation'!H$9*V440*'Input| Projects'!$AO440,"DNSP defined",'Calc| Overheads Allocation'!H$79*'Input| Projects'!$AW440,0),0)</f>
        <v>0</v>
      </c>
      <c r="AU440" s="172" cm="1">
        <f t="array" ref="AU440">IFERROR(--('Input| Projects'!$AT440="Yes")*_xlfn.SWITCH('Input| Overheads'!$C$50,"Direct costs",'Calc| Overheads Allocation'!I$9*W440,"Internal labour",'Calc| Overheads Allocation'!I$9*W440*'Input| Projects'!$AO440,"DNSP defined",'Calc| Overheads Allocation'!I$79*'Input| Projects'!$AW440,0),0)</f>
        <v>0</v>
      </c>
      <c r="AV440" s="175"/>
      <c r="AW440" s="172">
        <f t="shared" si="156"/>
        <v>0</v>
      </c>
      <c r="AX440" s="172">
        <f t="shared" si="157"/>
        <v>0</v>
      </c>
      <c r="AY440" s="172">
        <f t="shared" si="158"/>
        <v>0</v>
      </c>
      <c r="AZ440" s="172">
        <f t="shared" si="159"/>
        <v>0</v>
      </c>
      <c r="BA440" s="172">
        <f t="shared" si="160"/>
        <v>0</v>
      </c>
      <c r="BB440" s="172">
        <f t="shared" si="161"/>
        <v>0</v>
      </c>
      <c r="BC440" s="172">
        <f t="shared" si="162"/>
        <v>0</v>
      </c>
      <c r="BD440" s="176"/>
      <c r="BE440" s="172">
        <f t="shared" si="163"/>
        <v>0</v>
      </c>
      <c r="BF440" s="172">
        <f t="shared" si="164"/>
        <v>0</v>
      </c>
      <c r="BG440" s="172">
        <f t="shared" si="165"/>
        <v>0</v>
      </c>
      <c r="BH440" s="172">
        <f t="shared" si="166"/>
        <v>0</v>
      </c>
      <c r="BI440" s="172">
        <f t="shared" si="167"/>
        <v>0</v>
      </c>
      <c r="BJ440" s="172">
        <f t="shared" si="168"/>
        <v>0</v>
      </c>
      <c r="BK440" s="172">
        <f t="shared" si="169"/>
        <v>0</v>
      </c>
      <c r="BL440" s="176"/>
      <c r="BM440" s="172">
        <f t="shared" si="148"/>
        <v>0</v>
      </c>
      <c r="BN440" s="172">
        <f t="shared" si="149"/>
        <v>0</v>
      </c>
      <c r="BO440" s="172">
        <f t="shared" si="150"/>
        <v>0</v>
      </c>
      <c r="BP440" s="172">
        <f t="shared" si="151"/>
        <v>0</v>
      </c>
      <c r="BQ440" s="172">
        <f t="shared" si="152"/>
        <v>0</v>
      </c>
      <c r="BR440" s="172">
        <f t="shared" si="153"/>
        <v>0</v>
      </c>
      <c r="BS440" s="172">
        <f t="shared" si="154"/>
        <v>0</v>
      </c>
      <c r="BT440" s="55"/>
      <c r="BU440" s="158">
        <f>SUMIF('Input| Projects'!$BA$8:$CX$8,RIGHT(BU$9,3),'Input| Projects'!$BA440:$CX440)</f>
        <v>0</v>
      </c>
      <c r="BV440" s="158">
        <f>SUMIF('Input| Projects'!$BA$8:$CX$8,RIGHT(BV$9,3),'Input| Projects'!$BA440:$CX440)</f>
        <v>0</v>
      </c>
      <c r="BW440" s="79" t="str">
        <f t="shared" si="155"/>
        <v/>
      </c>
    </row>
    <row r="441" spans="2:75" x14ac:dyDescent="0.2">
      <c r="B441" s="123">
        <f>IFERROR('Input| Projects'!B441,"")</f>
        <v>432</v>
      </c>
      <c r="C441" s="160" t="str">
        <f>IFERROR(IF('Input| Projects'!C441="","",'Input| Projects'!C441),"")</f>
        <v/>
      </c>
      <c r="D441" s="160" t="str">
        <f>IFERROR(IF('Input| Projects'!D441="","",'Input| Projects'!D441),"")</f>
        <v/>
      </c>
      <c r="E441" s="53"/>
      <c r="F441" s="160" t="str">
        <f>IF(LEN('Input| Projects'!F441)&gt;0,'Input| Projects'!F441,"")</f>
        <v/>
      </c>
      <c r="G441" s="160" t="str">
        <f>IF(LEN('Input| Projects'!G441)&gt;0,'Input| Projects'!G441,"")</f>
        <v/>
      </c>
      <c r="H441" s="10"/>
      <c r="I441" s="194" cm="1">
        <f t="array" ref="I441">IF(LEN($F441)&gt;0,1+IFERROR(SUMPRODUCT(TRANSPOSE('Input| Projects'!$AO441:$AQ441),INDEX('Input| Escalations'!$F$27:$L$29,,MATCH(Q$9,'Input| Escalations'!$F$21:$L$21,0))),0),0)</f>
        <v>0</v>
      </c>
      <c r="J441" s="194" cm="1">
        <f t="array" ref="J441">IF(LEN($F441)&gt;0,1+IFERROR(SUMPRODUCT(TRANSPOSE('Input| Projects'!$AO441:$AQ441),INDEX('Input| Escalations'!$F$27:$L$29,,MATCH(R$9,'Input| Escalations'!$F$21:$L$21,0))),0),0)</f>
        <v>0</v>
      </c>
      <c r="K441" s="194" cm="1">
        <f t="array" ref="K441">IF(LEN($F441)&gt;0,1+IFERROR(SUMPRODUCT(TRANSPOSE('Input| Projects'!$AO441:$AQ441),INDEX('Input| Escalations'!$F$27:$L$29,,MATCH(S$9,'Input| Escalations'!$F$21:$L$21,0))),0),0)</f>
        <v>0</v>
      </c>
      <c r="L441" s="194" cm="1">
        <f t="array" ref="L441">IF(LEN($F441)&gt;0,1+IFERROR(SUMPRODUCT(TRANSPOSE('Input| Projects'!$AO441:$AQ441),INDEX('Input| Escalations'!$F$27:$L$29,,MATCH(T$9,'Input| Escalations'!$F$21:$L$21,0))),0),0)</f>
        <v>0</v>
      </c>
      <c r="M441" s="194" cm="1">
        <f t="array" ref="M441">IF(LEN($F441)&gt;0,1+IFERROR(SUMPRODUCT(TRANSPOSE('Input| Projects'!$AO441:$AQ441),INDEX('Input| Escalations'!$F$27:$L$29,,MATCH(U$9,'Input| Escalations'!$F$21:$L$21,0))),0),0)</f>
        <v>0</v>
      </c>
      <c r="N441" s="194" cm="1">
        <f t="array" ref="N441">IF(LEN($F441)&gt;0,1+IFERROR(SUMPRODUCT(TRANSPOSE('Input| Projects'!$AO441:$AQ441),INDEX('Input| Escalations'!$F$27:$L$29,,MATCH(V$9,'Input| Escalations'!$F$21:$L$21,0))),0),0)</f>
        <v>0</v>
      </c>
      <c r="O441" s="194" cm="1">
        <f t="array" ref="O441">IF(LEN($F441)&gt;0,1+IFERROR(SUMPRODUCT(TRANSPOSE('Input| Projects'!$AO441:$AQ441),INDEX('Input| Escalations'!$F$27:$L$29,,MATCH(W$9,'Input| Escalations'!$F$21:$L$21,0))),0),0)</f>
        <v>0</v>
      </c>
      <c r="P441" s="10"/>
      <c r="Q441" s="172">
        <f>IFERROR(IF(ISNUMBER(FIND("decision",'Input| Setup'!$F$6)),'Input| Projects'!Y441,'Input| Projects'!I441)*'Input| Escalations'!$I$17*I441,0)</f>
        <v>0</v>
      </c>
      <c r="R441" s="172">
        <f>IFERROR(IF(ISNUMBER(FIND("decision",'Input| Setup'!$F$6)),'Input| Projects'!Z441,'Input| Projects'!J441)*'Input| Escalations'!$I$17*J441,0)</f>
        <v>0</v>
      </c>
      <c r="S441" s="172">
        <f>IFERROR(IF(ISNUMBER(FIND("decision",'Input| Setup'!$F$6)),'Input| Projects'!AA441,'Input| Projects'!K441)*'Input| Escalations'!$I$17*K441,0)</f>
        <v>0</v>
      </c>
      <c r="T441" s="172">
        <f>IFERROR(IF(ISNUMBER(FIND("decision",'Input| Setup'!$F$6)),'Input| Projects'!AB441,'Input| Projects'!L441)*'Input| Escalations'!$I$17*L441,0)</f>
        <v>0</v>
      </c>
      <c r="U441" s="172">
        <f>IFERROR(IF(ISNUMBER(FIND("decision",'Input| Setup'!$F$6)),'Input| Projects'!AC441,'Input| Projects'!M441)*'Input| Escalations'!$I$17*M441,0)</f>
        <v>0</v>
      </c>
      <c r="V441" s="172">
        <f>IFERROR(IF(ISNUMBER(FIND("decision",'Input| Setup'!$F$6)),'Input| Projects'!AD441,'Input| Projects'!N441)*'Input| Escalations'!$I$17*N441,0)</f>
        <v>0</v>
      </c>
      <c r="W441" s="172">
        <f>IFERROR(IF(ISNUMBER(FIND("decision",'Input| Setup'!$F$6)),'Input| Projects'!AE441,'Input| Projects'!O441)*'Input| Escalations'!$I$17*O441,0)</f>
        <v>0</v>
      </c>
      <c r="X441" s="175"/>
      <c r="Y441" s="172">
        <f>IF(ISNUMBER(FIND("decision",'Input| Setup'!$F$6)),'Input| Projects'!AG441,'Input| Projects'!Q441)*I441*'Input| Escalations'!$I$17</f>
        <v>0</v>
      </c>
      <c r="Z441" s="172">
        <f>IF(ISNUMBER(FIND("decision",'Input| Setup'!$F$6)),'Input| Projects'!AH441,'Input| Projects'!R441)*J441*'Input| Escalations'!$I$17</f>
        <v>0</v>
      </c>
      <c r="AA441" s="172">
        <f>IF(ISNUMBER(FIND("decision",'Input| Setup'!$F$6)),'Input| Projects'!AI441,'Input| Projects'!S441)*K441*'Input| Escalations'!$I$17</f>
        <v>0</v>
      </c>
      <c r="AB441" s="172">
        <f>IF(ISNUMBER(FIND("decision",'Input| Setup'!$F$6)),'Input| Projects'!AJ441,'Input| Projects'!T441)*L441*'Input| Escalations'!$I$17</f>
        <v>0</v>
      </c>
      <c r="AC441" s="172">
        <f>IF(ISNUMBER(FIND("decision",'Input| Setup'!$F$6)),'Input| Projects'!AK441,'Input| Projects'!U441)*M441*'Input| Escalations'!$I$17</f>
        <v>0</v>
      </c>
      <c r="AD441" s="172">
        <f>IF(ISNUMBER(FIND("decision",'Input| Setup'!$F$6)),'Input| Projects'!AL441,'Input| Projects'!V441)*N441*'Input| Escalations'!$I$17</f>
        <v>0</v>
      </c>
      <c r="AE441" s="172">
        <f>IF(ISNUMBER(FIND("decision",'Input| Setup'!$F$6)),'Input| Projects'!AM441,'Input| Projects'!W441)*O441*'Input| Escalations'!$I$17</f>
        <v>0</v>
      </c>
      <c r="AF441" s="175"/>
      <c r="AG441" s="172" cm="1">
        <f t="array" ref="AG441">IFERROR(--('Input| Projects'!$AS441="Yes")*_xlfn.SWITCH('Input| Overheads'!$C$50,"Direct costs",'Calc| Overheads Allocation'!C$8*Q441,"Internal labour",'Calc| Overheads Allocation'!C$8*Q441*'Input| Projects'!$AO441,"DNSP defined",'Calc| Overheads Allocation'!C$78*'Input| Projects'!$AV441,0),0)</f>
        <v>0</v>
      </c>
      <c r="AH441" s="172" cm="1">
        <f t="array" ref="AH441">IFERROR(--('Input| Projects'!$AS441="Yes")*_xlfn.SWITCH('Input| Overheads'!$C$50,"Direct costs",'Calc| Overheads Allocation'!D$8*R441,"Internal labour",'Calc| Overheads Allocation'!D$8*R441*'Input| Projects'!$AO441,"DNSP defined",'Calc| Overheads Allocation'!D$78*'Input| Projects'!$AV441,0),0)</f>
        <v>0</v>
      </c>
      <c r="AI441" s="172" cm="1">
        <f t="array" ref="AI441">IFERROR(--('Input| Projects'!$AS441="Yes")*_xlfn.SWITCH('Input| Overheads'!$C$50,"Direct costs",'Calc| Overheads Allocation'!E$8*S441,"Internal labour",'Calc| Overheads Allocation'!E$8*S441*'Input| Projects'!$AO441,"DNSP defined",'Calc| Overheads Allocation'!E$78*'Input| Projects'!$AV441,0),0)</f>
        <v>0</v>
      </c>
      <c r="AJ441" s="172" cm="1">
        <f t="array" ref="AJ441">IFERROR(--('Input| Projects'!$AS441="Yes")*_xlfn.SWITCH('Input| Overheads'!$C$50,"Direct costs",'Calc| Overheads Allocation'!F$8*T441,"Internal labour",'Calc| Overheads Allocation'!F$8*T441*'Input| Projects'!$AO441,"DNSP defined",'Calc| Overheads Allocation'!F$78*'Input| Projects'!$AV441,0),0)</f>
        <v>0</v>
      </c>
      <c r="AK441" s="172" cm="1">
        <f t="array" ref="AK441">IFERROR(--('Input| Projects'!$AS441="Yes")*_xlfn.SWITCH('Input| Overheads'!$C$50,"Direct costs",'Calc| Overheads Allocation'!G$8*U441,"Internal labour",'Calc| Overheads Allocation'!G$8*U441*'Input| Projects'!$AO441,"DNSP defined",'Calc| Overheads Allocation'!G$78*'Input| Projects'!$AV441,0),0)</f>
        <v>0</v>
      </c>
      <c r="AL441" s="172" cm="1">
        <f t="array" ref="AL441">IFERROR(--('Input| Projects'!$AS441="Yes")*_xlfn.SWITCH('Input| Overheads'!$C$50,"Direct costs",'Calc| Overheads Allocation'!H$8*V441,"Internal labour",'Calc| Overheads Allocation'!H$8*V441*'Input| Projects'!$AO441,"DNSP defined",'Calc| Overheads Allocation'!H$78*'Input| Projects'!$AV441,0),0)</f>
        <v>0</v>
      </c>
      <c r="AM441" s="172" cm="1">
        <f t="array" ref="AM441">IFERROR(--('Input| Projects'!$AS441="Yes")*_xlfn.SWITCH('Input| Overheads'!$C$50,"Direct costs",'Calc| Overheads Allocation'!I$8*W441,"Internal labour",'Calc| Overheads Allocation'!I$8*W441*'Input| Projects'!$AO441,"DNSP defined",'Calc| Overheads Allocation'!I$78*'Input| Projects'!$AV441,0),0)</f>
        <v>0</v>
      </c>
      <c r="AN441" s="175"/>
      <c r="AO441" s="172" cm="1">
        <f t="array" ref="AO441">IFERROR(--('Input| Projects'!$AT441="Yes")*_xlfn.SWITCH('Input| Overheads'!$C$50,"Direct costs",'Calc| Overheads Allocation'!C$9*Q441,"Internal labour",'Calc| Overheads Allocation'!C$9*Q441*'Input| Projects'!$AO441,"DNSP defined",'Calc| Overheads Allocation'!C$79*'Input| Projects'!$AW441,0),0)</f>
        <v>0</v>
      </c>
      <c r="AP441" s="172" cm="1">
        <f t="array" ref="AP441">IFERROR(--('Input| Projects'!$AT441="Yes")*_xlfn.SWITCH('Input| Overheads'!$C$50,"Direct costs",'Calc| Overheads Allocation'!D$9*R441,"Internal labour",'Calc| Overheads Allocation'!D$9*R441*'Input| Projects'!$AO441,"DNSP defined",'Calc| Overheads Allocation'!D$79*'Input| Projects'!$AW441,0),0)</f>
        <v>0</v>
      </c>
      <c r="AQ441" s="172" cm="1">
        <f t="array" ref="AQ441">IFERROR(--('Input| Projects'!$AT441="Yes")*_xlfn.SWITCH('Input| Overheads'!$C$50,"Direct costs",'Calc| Overheads Allocation'!E$9*S441,"Internal labour",'Calc| Overheads Allocation'!E$9*S441*'Input| Projects'!$AO441,"DNSP defined",'Calc| Overheads Allocation'!E$79*'Input| Projects'!$AW441,0),0)</f>
        <v>0</v>
      </c>
      <c r="AR441" s="172" cm="1">
        <f t="array" ref="AR441">IFERROR(--('Input| Projects'!$AT441="Yes")*_xlfn.SWITCH('Input| Overheads'!$C$50,"Direct costs",'Calc| Overheads Allocation'!F$9*T441,"Internal labour",'Calc| Overheads Allocation'!F$9*T441*'Input| Projects'!$AO441,"DNSP defined",'Calc| Overheads Allocation'!F$79*'Input| Projects'!$AW441,0),0)</f>
        <v>0</v>
      </c>
      <c r="AS441" s="172" cm="1">
        <f t="array" ref="AS441">IFERROR(--('Input| Projects'!$AT441="Yes")*_xlfn.SWITCH('Input| Overheads'!$C$50,"Direct costs",'Calc| Overheads Allocation'!G$9*U441,"Internal labour",'Calc| Overheads Allocation'!G$9*U441*'Input| Projects'!$AO441,"DNSP defined",'Calc| Overheads Allocation'!G$79*'Input| Projects'!$AW441,0),0)</f>
        <v>0</v>
      </c>
      <c r="AT441" s="172" cm="1">
        <f t="array" ref="AT441">IFERROR(--('Input| Projects'!$AT441="Yes")*_xlfn.SWITCH('Input| Overheads'!$C$50,"Direct costs",'Calc| Overheads Allocation'!H$9*V441,"Internal labour",'Calc| Overheads Allocation'!H$9*V441*'Input| Projects'!$AO441,"DNSP defined",'Calc| Overheads Allocation'!H$79*'Input| Projects'!$AW441,0),0)</f>
        <v>0</v>
      </c>
      <c r="AU441" s="172" cm="1">
        <f t="array" ref="AU441">IFERROR(--('Input| Projects'!$AT441="Yes")*_xlfn.SWITCH('Input| Overheads'!$C$50,"Direct costs",'Calc| Overheads Allocation'!I$9*W441,"Internal labour",'Calc| Overheads Allocation'!I$9*W441*'Input| Projects'!$AO441,"DNSP defined",'Calc| Overheads Allocation'!I$79*'Input| Projects'!$AW441,0),0)</f>
        <v>0</v>
      </c>
      <c r="AV441" s="175"/>
      <c r="AW441" s="172">
        <f t="shared" si="156"/>
        <v>0</v>
      </c>
      <c r="AX441" s="172">
        <f t="shared" si="157"/>
        <v>0</v>
      </c>
      <c r="AY441" s="172">
        <f t="shared" si="158"/>
        <v>0</v>
      </c>
      <c r="AZ441" s="172">
        <f t="shared" si="159"/>
        <v>0</v>
      </c>
      <c r="BA441" s="172">
        <f t="shared" si="160"/>
        <v>0</v>
      </c>
      <c r="BB441" s="172">
        <f t="shared" si="161"/>
        <v>0</v>
      </c>
      <c r="BC441" s="172">
        <f t="shared" si="162"/>
        <v>0</v>
      </c>
      <c r="BD441" s="176"/>
      <c r="BE441" s="172">
        <f t="shared" si="163"/>
        <v>0</v>
      </c>
      <c r="BF441" s="172">
        <f t="shared" si="164"/>
        <v>0</v>
      </c>
      <c r="BG441" s="172">
        <f t="shared" si="165"/>
        <v>0</v>
      </c>
      <c r="BH441" s="172">
        <f t="shared" si="166"/>
        <v>0</v>
      </c>
      <c r="BI441" s="172">
        <f t="shared" si="167"/>
        <v>0</v>
      </c>
      <c r="BJ441" s="172">
        <f t="shared" si="168"/>
        <v>0</v>
      </c>
      <c r="BK441" s="172">
        <f t="shared" si="169"/>
        <v>0</v>
      </c>
      <c r="BL441" s="176"/>
      <c r="BM441" s="172">
        <f t="shared" si="148"/>
        <v>0</v>
      </c>
      <c r="BN441" s="172">
        <f t="shared" si="149"/>
        <v>0</v>
      </c>
      <c r="BO441" s="172">
        <f t="shared" si="150"/>
        <v>0</v>
      </c>
      <c r="BP441" s="172">
        <f t="shared" si="151"/>
        <v>0</v>
      </c>
      <c r="BQ441" s="172">
        <f t="shared" si="152"/>
        <v>0</v>
      </c>
      <c r="BR441" s="172">
        <f t="shared" si="153"/>
        <v>0</v>
      </c>
      <c r="BS441" s="172">
        <f t="shared" si="154"/>
        <v>0</v>
      </c>
      <c r="BT441" s="55"/>
      <c r="BU441" s="158">
        <f>SUMIF('Input| Projects'!$BA$8:$CX$8,RIGHT(BU$9,3),'Input| Projects'!$BA441:$CX441)</f>
        <v>0</v>
      </c>
      <c r="BV441" s="158">
        <f>SUMIF('Input| Projects'!$BA$8:$CX$8,RIGHT(BV$9,3),'Input| Projects'!$BA441:$CX441)</f>
        <v>0</v>
      </c>
      <c r="BW441" s="79" t="str">
        <f t="shared" si="155"/>
        <v/>
      </c>
    </row>
    <row r="442" spans="2:75" x14ac:dyDescent="0.2">
      <c r="B442" s="123">
        <f>IFERROR('Input| Projects'!B442,"")</f>
        <v>433</v>
      </c>
      <c r="C442" s="160" t="str">
        <f>IFERROR(IF('Input| Projects'!C442="","",'Input| Projects'!C442),"")</f>
        <v/>
      </c>
      <c r="D442" s="160" t="str">
        <f>IFERROR(IF('Input| Projects'!D442="","",'Input| Projects'!D442),"")</f>
        <v/>
      </c>
      <c r="E442" s="53"/>
      <c r="F442" s="160" t="str">
        <f>IF(LEN('Input| Projects'!F442)&gt;0,'Input| Projects'!F442,"")</f>
        <v/>
      </c>
      <c r="G442" s="160" t="str">
        <f>IF(LEN('Input| Projects'!G442)&gt;0,'Input| Projects'!G442,"")</f>
        <v/>
      </c>
      <c r="H442" s="10"/>
      <c r="I442" s="194" cm="1">
        <f t="array" ref="I442">IF(LEN($F442)&gt;0,1+IFERROR(SUMPRODUCT(TRANSPOSE('Input| Projects'!$AO442:$AQ442),INDEX('Input| Escalations'!$F$27:$L$29,,MATCH(Q$9,'Input| Escalations'!$F$21:$L$21,0))),0),0)</f>
        <v>0</v>
      </c>
      <c r="J442" s="194" cm="1">
        <f t="array" ref="J442">IF(LEN($F442)&gt;0,1+IFERROR(SUMPRODUCT(TRANSPOSE('Input| Projects'!$AO442:$AQ442),INDEX('Input| Escalations'!$F$27:$L$29,,MATCH(R$9,'Input| Escalations'!$F$21:$L$21,0))),0),0)</f>
        <v>0</v>
      </c>
      <c r="K442" s="194" cm="1">
        <f t="array" ref="K442">IF(LEN($F442)&gt;0,1+IFERROR(SUMPRODUCT(TRANSPOSE('Input| Projects'!$AO442:$AQ442),INDEX('Input| Escalations'!$F$27:$L$29,,MATCH(S$9,'Input| Escalations'!$F$21:$L$21,0))),0),0)</f>
        <v>0</v>
      </c>
      <c r="L442" s="194" cm="1">
        <f t="array" ref="L442">IF(LEN($F442)&gt;0,1+IFERROR(SUMPRODUCT(TRANSPOSE('Input| Projects'!$AO442:$AQ442),INDEX('Input| Escalations'!$F$27:$L$29,,MATCH(T$9,'Input| Escalations'!$F$21:$L$21,0))),0),0)</f>
        <v>0</v>
      </c>
      <c r="M442" s="194" cm="1">
        <f t="array" ref="M442">IF(LEN($F442)&gt;0,1+IFERROR(SUMPRODUCT(TRANSPOSE('Input| Projects'!$AO442:$AQ442),INDEX('Input| Escalations'!$F$27:$L$29,,MATCH(U$9,'Input| Escalations'!$F$21:$L$21,0))),0),0)</f>
        <v>0</v>
      </c>
      <c r="N442" s="194" cm="1">
        <f t="array" ref="N442">IF(LEN($F442)&gt;0,1+IFERROR(SUMPRODUCT(TRANSPOSE('Input| Projects'!$AO442:$AQ442),INDEX('Input| Escalations'!$F$27:$L$29,,MATCH(V$9,'Input| Escalations'!$F$21:$L$21,0))),0),0)</f>
        <v>0</v>
      </c>
      <c r="O442" s="194" cm="1">
        <f t="array" ref="O442">IF(LEN($F442)&gt;0,1+IFERROR(SUMPRODUCT(TRANSPOSE('Input| Projects'!$AO442:$AQ442),INDEX('Input| Escalations'!$F$27:$L$29,,MATCH(W$9,'Input| Escalations'!$F$21:$L$21,0))),0),0)</f>
        <v>0</v>
      </c>
      <c r="P442" s="10"/>
      <c r="Q442" s="172">
        <f>IFERROR(IF(ISNUMBER(FIND("decision",'Input| Setup'!$F$6)),'Input| Projects'!Y442,'Input| Projects'!I442)*'Input| Escalations'!$I$17*I442,0)</f>
        <v>0</v>
      </c>
      <c r="R442" s="172">
        <f>IFERROR(IF(ISNUMBER(FIND("decision",'Input| Setup'!$F$6)),'Input| Projects'!Z442,'Input| Projects'!J442)*'Input| Escalations'!$I$17*J442,0)</f>
        <v>0</v>
      </c>
      <c r="S442" s="172">
        <f>IFERROR(IF(ISNUMBER(FIND("decision",'Input| Setup'!$F$6)),'Input| Projects'!AA442,'Input| Projects'!K442)*'Input| Escalations'!$I$17*K442,0)</f>
        <v>0</v>
      </c>
      <c r="T442" s="172">
        <f>IFERROR(IF(ISNUMBER(FIND("decision",'Input| Setup'!$F$6)),'Input| Projects'!AB442,'Input| Projects'!L442)*'Input| Escalations'!$I$17*L442,0)</f>
        <v>0</v>
      </c>
      <c r="U442" s="172">
        <f>IFERROR(IF(ISNUMBER(FIND("decision",'Input| Setup'!$F$6)),'Input| Projects'!AC442,'Input| Projects'!M442)*'Input| Escalations'!$I$17*M442,0)</f>
        <v>0</v>
      </c>
      <c r="V442" s="172">
        <f>IFERROR(IF(ISNUMBER(FIND("decision",'Input| Setup'!$F$6)),'Input| Projects'!AD442,'Input| Projects'!N442)*'Input| Escalations'!$I$17*N442,0)</f>
        <v>0</v>
      </c>
      <c r="W442" s="172">
        <f>IFERROR(IF(ISNUMBER(FIND("decision",'Input| Setup'!$F$6)),'Input| Projects'!AE442,'Input| Projects'!O442)*'Input| Escalations'!$I$17*O442,0)</f>
        <v>0</v>
      </c>
      <c r="X442" s="175"/>
      <c r="Y442" s="172">
        <f>IF(ISNUMBER(FIND("decision",'Input| Setup'!$F$6)),'Input| Projects'!AG442,'Input| Projects'!Q442)*I442*'Input| Escalations'!$I$17</f>
        <v>0</v>
      </c>
      <c r="Z442" s="172">
        <f>IF(ISNUMBER(FIND("decision",'Input| Setup'!$F$6)),'Input| Projects'!AH442,'Input| Projects'!R442)*J442*'Input| Escalations'!$I$17</f>
        <v>0</v>
      </c>
      <c r="AA442" s="172">
        <f>IF(ISNUMBER(FIND("decision",'Input| Setup'!$F$6)),'Input| Projects'!AI442,'Input| Projects'!S442)*K442*'Input| Escalations'!$I$17</f>
        <v>0</v>
      </c>
      <c r="AB442" s="172">
        <f>IF(ISNUMBER(FIND("decision",'Input| Setup'!$F$6)),'Input| Projects'!AJ442,'Input| Projects'!T442)*L442*'Input| Escalations'!$I$17</f>
        <v>0</v>
      </c>
      <c r="AC442" s="172">
        <f>IF(ISNUMBER(FIND("decision",'Input| Setup'!$F$6)),'Input| Projects'!AK442,'Input| Projects'!U442)*M442*'Input| Escalations'!$I$17</f>
        <v>0</v>
      </c>
      <c r="AD442" s="172">
        <f>IF(ISNUMBER(FIND("decision",'Input| Setup'!$F$6)),'Input| Projects'!AL442,'Input| Projects'!V442)*N442*'Input| Escalations'!$I$17</f>
        <v>0</v>
      </c>
      <c r="AE442" s="172">
        <f>IF(ISNUMBER(FIND("decision",'Input| Setup'!$F$6)),'Input| Projects'!AM442,'Input| Projects'!W442)*O442*'Input| Escalations'!$I$17</f>
        <v>0</v>
      </c>
      <c r="AF442" s="175"/>
      <c r="AG442" s="172" cm="1">
        <f t="array" ref="AG442">IFERROR(--('Input| Projects'!$AS442="Yes")*_xlfn.SWITCH('Input| Overheads'!$C$50,"Direct costs",'Calc| Overheads Allocation'!C$8*Q442,"Internal labour",'Calc| Overheads Allocation'!C$8*Q442*'Input| Projects'!$AO442,"DNSP defined",'Calc| Overheads Allocation'!C$78*'Input| Projects'!$AV442,0),0)</f>
        <v>0</v>
      </c>
      <c r="AH442" s="172" cm="1">
        <f t="array" ref="AH442">IFERROR(--('Input| Projects'!$AS442="Yes")*_xlfn.SWITCH('Input| Overheads'!$C$50,"Direct costs",'Calc| Overheads Allocation'!D$8*R442,"Internal labour",'Calc| Overheads Allocation'!D$8*R442*'Input| Projects'!$AO442,"DNSP defined",'Calc| Overheads Allocation'!D$78*'Input| Projects'!$AV442,0),0)</f>
        <v>0</v>
      </c>
      <c r="AI442" s="172" cm="1">
        <f t="array" ref="AI442">IFERROR(--('Input| Projects'!$AS442="Yes")*_xlfn.SWITCH('Input| Overheads'!$C$50,"Direct costs",'Calc| Overheads Allocation'!E$8*S442,"Internal labour",'Calc| Overheads Allocation'!E$8*S442*'Input| Projects'!$AO442,"DNSP defined",'Calc| Overheads Allocation'!E$78*'Input| Projects'!$AV442,0),0)</f>
        <v>0</v>
      </c>
      <c r="AJ442" s="172" cm="1">
        <f t="array" ref="AJ442">IFERROR(--('Input| Projects'!$AS442="Yes")*_xlfn.SWITCH('Input| Overheads'!$C$50,"Direct costs",'Calc| Overheads Allocation'!F$8*T442,"Internal labour",'Calc| Overheads Allocation'!F$8*T442*'Input| Projects'!$AO442,"DNSP defined",'Calc| Overheads Allocation'!F$78*'Input| Projects'!$AV442,0),0)</f>
        <v>0</v>
      </c>
      <c r="AK442" s="172" cm="1">
        <f t="array" ref="AK442">IFERROR(--('Input| Projects'!$AS442="Yes")*_xlfn.SWITCH('Input| Overheads'!$C$50,"Direct costs",'Calc| Overheads Allocation'!G$8*U442,"Internal labour",'Calc| Overheads Allocation'!G$8*U442*'Input| Projects'!$AO442,"DNSP defined",'Calc| Overheads Allocation'!G$78*'Input| Projects'!$AV442,0),0)</f>
        <v>0</v>
      </c>
      <c r="AL442" s="172" cm="1">
        <f t="array" ref="AL442">IFERROR(--('Input| Projects'!$AS442="Yes")*_xlfn.SWITCH('Input| Overheads'!$C$50,"Direct costs",'Calc| Overheads Allocation'!H$8*V442,"Internal labour",'Calc| Overheads Allocation'!H$8*V442*'Input| Projects'!$AO442,"DNSP defined",'Calc| Overheads Allocation'!H$78*'Input| Projects'!$AV442,0),0)</f>
        <v>0</v>
      </c>
      <c r="AM442" s="172" cm="1">
        <f t="array" ref="AM442">IFERROR(--('Input| Projects'!$AS442="Yes")*_xlfn.SWITCH('Input| Overheads'!$C$50,"Direct costs",'Calc| Overheads Allocation'!I$8*W442,"Internal labour",'Calc| Overheads Allocation'!I$8*W442*'Input| Projects'!$AO442,"DNSP defined",'Calc| Overheads Allocation'!I$78*'Input| Projects'!$AV442,0),0)</f>
        <v>0</v>
      </c>
      <c r="AN442" s="175"/>
      <c r="AO442" s="172" cm="1">
        <f t="array" ref="AO442">IFERROR(--('Input| Projects'!$AT442="Yes")*_xlfn.SWITCH('Input| Overheads'!$C$50,"Direct costs",'Calc| Overheads Allocation'!C$9*Q442,"Internal labour",'Calc| Overheads Allocation'!C$9*Q442*'Input| Projects'!$AO442,"DNSP defined",'Calc| Overheads Allocation'!C$79*'Input| Projects'!$AW442,0),0)</f>
        <v>0</v>
      </c>
      <c r="AP442" s="172" cm="1">
        <f t="array" ref="AP442">IFERROR(--('Input| Projects'!$AT442="Yes")*_xlfn.SWITCH('Input| Overheads'!$C$50,"Direct costs",'Calc| Overheads Allocation'!D$9*R442,"Internal labour",'Calc| Overheads Allocation'!D$9*R442*'Input| Projects'!$AO442,"DNSP defined",'Calc| Overheads Allocation'!D$79*'Input| Projects'!$AW442,0),0)</f>
        <v>0</v>
      </c>
      <c r="AQ442" s="172" cm="1">
        <f t="array" ref="AQ442">IFERROR(--('Input| Projects'!$AT442="Yes")*_xlfn.SWITCH('Input| Overheads'!$C$50,"Direct costs",'Calc| Overheads Allocation'!E$9*S442,"Internal labour",'Calc| Overheads Allocation'!E$9*S442*'Input| Projects'!$AO442,"DNSP defined",'Calc| Overheads Allocation'!E$79*'Input| Projects'!$AW442,0),0)</f>
        <v>0</v>
      </c>
      <c r="AR442" s="172" cm="1">
        <f t="array" ref="AR442">IFERROR(--('Input| Projects'!$AT442="Yes")*_xlfn.SWITCH('Input| Overheads'!$C$50,"Direct costs",'Calc| Overheads Allocation'!F$9*T442,"Internal labour",'Calc| Overheads Allocation'!F$9*T442*'Input| Projects'!$AO442,"DNSP defined",'Calc| Overheads Allocation'!F$79*'Input| Projects'!$AW442,0),0)</f>
        <v>0</v>
      </c>
      <c r="AS442" s="172" cm="1">
        <f t="array" ref="AS442">IFERROR(--('Input| Projects'!$AT442="Yes")*_xlfn.SWITCH('Input| Overheads'!$C$50,"Direct costs",'Calc| Overheads Allocation'!G$9*U442,"Internal labour",'Calc| Overheads Allocation'!G$9*U442*'Input| Projects'!$AO442,"DNSP defined",'Calc| Overheads Allocation'!G$79*'Input| Projects'!$AW442,0),0)</f>
        <v>0</v>
      </c>
      <c r="AT442" s="172" cm="1">
        <f t="array" ref="AT442">IFERROR(--('Input| Projects'!$AT442="Yes")*_xlfn.SWITCH('Input| Overheads'!$C$50,"Direct costs",'Calc| Overheads Allocation'!H$9*V442,"Internal labour",'Calc| Overheads Allocation'!H$9*V442*'Input| Projects'!$AO442,"DNSP defined",'Calc| Overheads Allocation'!H$79*'Input| Projects'!$AW442,0),0)</f>
        <v>0</v>
      </c>
      <c r="AU442" s="172" cm="1">
        <f t="array" ref="AU442">IFERROR(--('Input| Projects'!$AT442="Yes")*_xlfn.SWITCH('Input| Overheads'!$C$50,"Direct costs",'Calc| Overheads Allocation'!I$9*W442,"Internal labour",'Calc| Overheads Allocation'!I$9*W442*'Input| Projects'!$AO442,"DNSP defined",'Calc| Overheads Allocation'!I$79*'Input| Projects'!$AW442,0),0)</f>
        <v>0</v>
      </c>
      <c r="AV442" s="175"/>
      <c r="AW442" s="172">
        <f t="shared" si="156"/>
        <v>0</v>
      </c>
      <c r="AX442" s="172">
        <f t="shared" si="157"/>
        <v>0</v>
      </c>
      <c r="AY442" s="172">
        <f t="shared" si="158"/>
        <v>0</v>
      </c>
      <c r="AZ442" s="172">
        <f t="shared" si="159"/>
        <v>0</v>
      </c>
      <c r="BA442" s="172">
        <f t="shared" si="160"/>
        <v>0</v>
      </c>
      <c r="BB442" s="172">
        <f t="shared" si="161"/>
        <v>0</v>
      </c>
      <c r="BC442" s="172">
        <f t="shared" si="162"/>
        <v>0</v>
      </c>
      <c r="BD442" s="176"/>
      <c r="BE442" s="172">
        <f t="shared" si="163"/>
        <v>0</v>
      </c>
      <c r="BF442" s="172">
        <f t="shared" si="164"/>
        <v>0</v>
      </c>
      <c r="BG442" s="172">
        <f t="shared" si="165"/>
        <v>0</v>
      </c>
      <c r="BH442" s="172">
        <f t="shared" si="166"/>
        <v>0</v>
      </c>
      <c r="BI442" s="172">
        <f t="shared" si="167"/>
        <v>0</v>
      </c>
      <c r="BJ442" s="172">
        <f t="shared" si="168"/>
        <v>0</v>
      </c>
      <c r="BK442" s="172">
        <f t="shared" si="169"/>
        <v>0</v>
      </c>
      <c r="BL442" s="176"/>
      <c r="BM442" s="172">
        <f t="shared" si="148"/>
        <v>0</v>
      </c>
      <c r="BN442" s="172">
        <f t="shared" si="149"/>
        <v>0</v>
      </c>
      <c r="BO442" s="172">
        <f t="shared" si="150"/>
        <v>0</v>
      </c>
      <c r="BP442" s="172">
        <f t="shared" si="151"/>
        <v>0</v>
      </c>
      <c r="BQ442" s="172">
        <f t="shared" si="152"/>
        <v>0</v>
      </c>
      <c r="BR442" s="172">
        <f t="shared" si="153"/>
        <v>0</v>
      </c>
      <c r="BS442" s="172">
        <f t="shared" si="154"/>
        <v>0</v>
      </c>
      <c r="BT442" s="55"/>
      <c r="BU442" s="158">
        <f>SUMIF('Input| Projects'!$BA$8:$CX$8,RIGHT(BU$9,3),'Input| Projects'!$BA442:$CX442)</f>
        <v>0</v>
      </c>
      <c r="BV442" s="158">
        <f>SUMIF('Input| Projects'!$BA$8:$CX$8,RIGHT(BV$9,3),'Input| Projects'!$BA442:$CX442)</f>
        <v>0</v>
      </c>
      <c r="BW442" s="79" t="str">
        <f t="shared" si="155"/>
        <v/>
      </c>
    </row>
    <row r="443" spans="2:75" x14ac:dyDescent="0.2">
      <c r="B443" s="123">
        <f>IFERROR('Input| Projects'!B443,"")</f>
        <v>434</v>
      </c>
      <c r="C443" s="160" t="str">
        <f>IFERROR(IF('Input| Projects'!C443="","",'Input| Projects'!C443),"")</f>
        <v/>
      </c>
      <c r="D443" s="160" t="str">
        <f>IFERROR(IF('Input| Projects'!D443="","",'Input| Projects'!D443),"")</f>
        <v/>
      </c>
      <c r="E443" s="53"/>
      <c r="F443" s="160" t="str">
        <f>IF(LEN('Input| Projects'!F443)&gt;0,'Input| Projects'!F443,"")</f>
        <v/>
      </c>
      <c r="G443" s="160" t="str">
        <f>IF(LEN('Input| Projects'!G443)&gt;0,'Input| Projects'!G443,"")</f>
        <v/>
      </c>
      <c r="H443" s="10"/>
      <c r="I443" s="194" cm="1">
        <f t="array" ref="I443">IF(LEN($F443)&gt;0,1+IFERROR(SUMPRODUCT(TRANSPOSE('Input| Projects'!$AO443:$AQ443),INDEX('Input| Escalations'!$F$27:$L$29,,MATCH(Q$9,'Input| Escalations'!$F$21:$L$21,0))),0),0)</f>
        <v>0</v>
      </c>
      <c r="J443" s="194" cm="1">
        <f t="array" ref="J443">IF(LEN($F443)&gt;0,1+IFERROR(SUMPRODUCT(TRANSPOSE('Input| Projects'!$AO443:$AQ443),INDEX('Input| Escalations'!$F$27:$L$29,,MATCH(R$9,'Input| Escalations'!$F$21:$L$21,0))),0),0)</f>
        <v>0</v>
      </c>
      <c r="K443" s="194" cm="1">
        <f t="array" ref="K443">IF(LEN($F443)&gt;0,1+IFERROR(SUMPRODUCT(TRANSPOSE('Input| Projects'!$AO443:$AQ443),INDEX('Input| Escalations'!$F$27:$L$29,,MATCH(S$9,'Input| Escalations'!$F$21:$L$21,0))),0),0)</f>
        <v>0</v>
      </c>
      <c r="L443" s="194" cm="1">
        <f t="array" ref="L443">IF(LEN($F443)&gt;0,1+IFERROR(SUMPRODUCT(TRANSPOSE('Input| Projects'!$AO443:$AQ443),INDEX('Input| Escalations'!$F$27:$L$29,,MATCH(T$9,'Input| Escalations'!$F$21:$L$21,0))),0),0)</f>
        <v>0</v>
      </c>
      <c r="M443" s="194" cm="1">
        <f t="array" ref="M443">IF(LEN($F443)&gt;0,1+IFERROR(SUMPRODUCT(TRANSPOSE('Input| Projects'!$AO443:$AQ443),INDEX('Input| Escalations'!$F$27:$L$29,,MATCH(U$9,'Input| Escalations'!$F$21:$L$21,0))),0),0)</f>
        <v>0</v>
      </c>
      <c r="N443" s="194" cm="1">
        <f t="array" ref="N443">IF(LEN($F443)&gt;0,1+IFERROR(SUMPRODUCT(TRANSPOSE('Input| Projects'!$AO443:$AQ443),INDEX('Input| Escalations'!$F$27:$L$29,,MATCH(V$9,'Input| Escalations'!$F$21:$L$21,0))),0),0)</f>
        <v>0</v>
      </c>
      <c r="O443" s="194" cm="1">
        <f t="array" ref="O443">IF(LEN($F443)&gt;0,1+IFERROR(SUMPRODUCT(TRANSPOSE('Input| Projects'!$AO443:$AQ443),INDEX('Input| Escalations'!$F$27:$L$29,,MATCH(W$9,'Input| Escalations'!$F$21:$L$21,0))),0),0)</f>
        <v>0</v>
      </c>
      <c r="P443" s="10"/>
      <c r="Q443" s="172">
        <f>IFERROR(IF(ISNUMBER(FIND("decision",'Input| Setup'!$F$6)),'Input| Projects'!Y443,'Input| Projects'!I443)*'Input| Escalations'!$I$17*I443,0)</f>
        <v>0</v>
      </c>
      <c r="R443" s="172">
        <f>IFERROR(IF(ISNUMBER(FIND("decision",'Input| Setup'!$F$6)),'Input| Projects'!Z443,'Input| Projects'!J443)*'Input| Escalations'!$I$17*J443,0)</f>
        <v>0</v>
      </c>
      <c r="S443" s="172">
        <f>IFERROR(IF(ISNUMBER(FIND("decision",'Input| Setup'!$F$6)),'Input| Projects'!AA443,'Input| Projects'!K443)*'Input| Escalations'!$I$17*K443,0)</f>
        <v>0</v>
      </c>
      <c r="T443" s="172">
        <f>IFERROR(IF(ISNUMBER(FIND("decision",'Input| Setup'!$F$6)),'Input| Projects'!AB443,'Input| Projects'!L443)*'Input| Escalations'!$I$17*L443,0)</f>
        <v>0</v>
      </c>
      <c r="U443" s="172">
        <f>IFERROR(IF(ISNUMBER(FIND("decision",'Input| Setup'!$F$6)),'Input| Projects'!AC443,'Input| Projects'!M443)*'Input| Escalations'!$I$17*M443,0)</f>
        <v>0</v>
      </c>
      <c r="V443" s="172">
        <f>IFERROR(IF(ISNUMBER(FIND("decision",'Input| Setup'!$F$6)),'Input| Projects'!AD443,'Input| Projects'!N443)*'Input| Escalations'!$I$17*N443,0)</f>
        <v>0</v>
      </c>
      <c r="W443" s="172">
        <f>IFERROR(IF(ISNUMBER(FIND("decision",'Input| Setup'!$F$6)),'Input| Projects'!AE443,'Input| Projects'!O443)*'Input| Escalations'!$I$17*O443,0)</f>
        <v>0</v>
      </c>
      <c r="X443" s="175"/>
      <c r="Y443" s="172">
        <f>IF(ISNUMBER(FIND("decision",'Input| Setup'!$F$6)),'Input| Projects'!AG443,'Input| Projects'!Q443)*I443*'Input| Escalations'!$I$17</f>
        <v>0</v>
      </c>
      <c r="Z443" s="172">
        <f>IF(ISNUMBER(FIND("decision",'Input| Setup'!$F$6)),'Input| Projects'!AH443,'Input| Projects'!R443)*J443*'Input| Escalations'!$I$17</f>
        <v>0</v>
      </c>
      <c r="AA443" s="172">
        <f>IF(ISNUMBER(FIND("decision",'Input| Setup'!$F$6)),'Input| Projects'!AI443,'Input| Projects'!S443)*K443*'Input| Escalations'!$I$17</f>
        <v>0</v>
      </c>
      <c r="AB443" s="172">
        <f>IF(ISNUMBER(FIND("decision",'Input| Setup'!$F$6)),'Input| Projects'!AJ443,'Input| Projects'!T443)*L443*'Input| Escalations'!$I$17</f>
        <v>0</v>
      </c>
      <c r="AC443" s="172">
        <f>IF(ISNUMBER(FIND("decision",'Input| Setup'!$F$6)),'Input| Projects'!AK443,'Input| Projects'!U443)*M443*'Input| Escalations'!$I$17</f>
        <v>0</v>
      </c>
      <c r="AD443" s="172">
        <f>IF(ISNUMBER(FIND("decision",'Input| Setup'!$F$6)),'Input| Projects'!AL443,'Input| Projects'!V443)*N443*'Input| Escalations'!$I$17</f>
        <v>0</v>
      </c>
      <c r="AE443" s="172">
        <f>IF(ISNUMBER(FIND("decision",'Input| Setup'!$F$6)),'Input| Projects'!AM443,'Input| Projects'!W443)*O443*'Input| Escalations'!$I$17</f>
        <v>0</v>
      </c>
      <c r="AF443" s="175"/>
      <c r="AG443" s="172" cm="1">
        <f t="array" ref="AG443">IFERROR(--('Input| Projects'!$AS443="Yes")*_xlfn.SWITCH('Input| Overheads'!$C$50,"Direct costs",'Calc| Overheads Allocation'!C$8*Q443,"Internal labour",'Calc| Overheads Allocation'!C$8*Q443*'Input| Projects'!$AO443,"DNSP defined",'Calc| Overheads Allocation'!C$78*'Input| Projects'!$AV443,0),0)</f>
        <v>0</v>
      </c>
      <c r="AH443" s="172" cm="1">
        <f t="array" ref="AH443">IFERROR(--('Input| Projects'!$AS443="Yes")*_xlfn.SWITCH('Input| Overheads'!$C$50,"Direct costs",'Calc| Overheads Allocation'!D$8*R443,"Internal labour",'Calc| Overheads Allocation'!D$8*R443*'Input| Projects'!$AO443,"DNSP defined",'Calc| Overheads Allocation'!D$78*'Input| Projects'!$AV443,0),0)</f>
        <v>0</v>
      </c>
      <c r="AI443" s="172" cm="1">
        <f t="array" ref="AI443">IFERROR(--('Input| Projects'!$AS443="Yes")*_xlfn.SWITCH('Input| Overheads'!$C$50,"Direct costs",'Calc| Overheads Allocation'!E$8*S443,"Internal labour",'Calc| Overheads Allocation'!E$8*S443*'Input| Projects'!$AO443,"DNSP defined",'Calc| Overheads Allocation'!E$78*'Input| Projects'!$AV443,0),0)</f>
        <v>0</v>
      </c>
      <c r="AJ443" s="172" cm="1">
        <f t="array" ref="AJ443">IFERROR(--('Input| Projects'!$AS443="Yes")*_xlfn.SWITCH('Input| Overheads'!$C$50,"Direct costs",'Calc| Overheads Allocation'!F$8*T443,"Internal labour",'Calc| Overheads Allocation'!F$8*T443*'Input| Projects'!$AO443,"DNSP defined",'Calc| Overheads Allocation'!F$78*'Input| Projects'!$AV443,0),0)</f>
        <v>0</v>
      </c>
      <c r="AK443" s="172" cm="1">
        <f t="array" ref="AK443">IFERROR(--('Input| Projects'!$AS443="Yes")*_xlfn.SWITCH('Input| Overheads'!$C$50,"Direct costs",'Calc| Overheads Allocation'!G$8*U443,"Internal labour",'Calc| Overheads Allocation'!G$8*U443*'Input| Projects'!$AO443,"DNSP defined",'Calc| Overheads Allocation'!G$78*'Input| Projects'!$AV443,0),0)</f>
        <v>0</v>
      </c>
      <c r="AL443" s="172" cm="1">
        <f t="array" ref="AL443">IFERROR(--('Input| Projects'!$AS443="Yes")*_xlfn.SWITCH('Input| Overheads'!$C$50,"Direct costs",'Calc| Overheads Allocation'!H$8*V443,"Internal labour",'Calc| Overheads Allocation'!H$8*V443*'Input| Projects'!$AO443,"DNSP defined",'Calc| Overheads Allocation'!H$78*'Input| Projects'!$AV443,0),0)</f>
        <v>0</v>
      </c>
      <c r="AM443" s="172" cm="1">
        <f t="array" ref="AM443">IFERROR(--('Input| Projects'!$AS443="Yes")*_xlfn.SWITCH('Input| Overheads'!$C$50,"Direct costs",'Calc| Overheads Allocation'!I$8*W443,"Internal labour",'Calc| Overheads Allocation'!I$8*W443*'Input| Projects'!$AO443,"DNSP defined",'Calc| Overheads Allocation'!I$78*'Input| Projects'!$AV443,0),0)</f>
        <v>0</v>
      </c>
      <c r="AN443" s="175"/>
      <c r="AO443" s="172" cm="1">
        <f t="array" ref="AO443">IFERROR(--('Input| Projects'!$AT443="Yes")*_xlfn.SWITCH('Input| Overheads'!$C$50,"Direct costs",'Calc| Overheads Allocation'!C$9*Q443,"Internal labour",'Calc| Overheads Allocation'!C$9*Q443*'Input| Projects'!$AO443,"DNSP defined",'Calc| Overheads Allocation'!C$79*'Input| Projects'!$AW443,0),0)</f>
        <v>0</v>
      </c>
      <c r="AP443" s="172" cm="1">
        <f t="array" ref="AP443">IFERROR(--('Input| Projects'!$AT443="Yes")*_xlfn.SWITCH('Input| Overheads'!$C$50,"Direct costs",'Calc| Overheads Allocation'!D$9*R443,"Internal labour",'Calc| Overheads Allocation'!D$9*R443*'Input| Projects'!$AO443,"DNSP defined",'Calc| Overheads Allocation'!D$79*'Input| Projects'!$AW443,0),0)</f>
        <v>0</v>
      </c>
      <c r="AQ443" s="172" cm="1">
        <f t="array" ref="AQ443">IFERROR(--('Input| Projects'!$AT443="Yes")*_xlfn.SWITCH('Input| Overheads'!$C$50,"Direct costs",'Calc| Overheads Allocation'!E$9*S443,"Internal labour",'Calc| Overheads Allocation'!E$9*S443*'Input| Projects'!$AO443,"DNSP defined",'Calc| Overheads Allocation'!E$79*'Input| Projects'!$AW443,0),0)</f>
        <v>0</v>
      </c>
      <c r="AR443" s="172" cm="1">
        <f t="array" ref="AR443">IFERROR(--('Input| Projects'!$AT443="Yes")*_xlfn.SWITCH('Input| Overheads'!$C$50,"Direct costs",'Calc| Overheads Allocation'!F$9*T443,"Internal labour",'Calc| Overheads Allocation'!F$9*T443*'Input| Projects'!$AO443,"DNSP defined",'Calc| Overheads Allocation'!F$79*'Input| Projects'!$AW443,0),0)</f>
        <v>0</v>
      </c>
      <c r="AS443" s="172" cm="1">
        <f t="array" ref="AS443">IFERROR(--('Input| Projects'!$AT443="Yes")*_xlfn.SWITCH('Input| Overheads'!$C$50,"Direct costs",'Calc| Overheads Allocation'!G$9*U443,"Internal labour",'Calc| Overheads Allocation'!G$9*U443*'Input| Projects'!$AO443,"DNSP defined",'Calc| Overheads Allocation'!G$79*'Input| Projects'!$AW443,0),0)</f>
        <v>0</v>
      </c>
      <c r="AT443" s="172" cm="1">
        <f t="array" ref="AT443">IFERROR(--('Input| Projects'!$AT443="Yes")*_xlfn.SWITCH('Input| Overheads'!$C$50,"Direct costs",'Calc| Overheads Allocation'!H$9*V443,"Internal labour",'Calc| Overheads Allocation'!H$9*V443*'Input| Projects'!$AO443,"DNSP defined",'Calc| Overheads Allocation'!H$79*'Input| Projects'!$AW443,0),0)</f>
        <v>0</v>
      </c>
      <c r="AU443" s="172" cm="1">
        <f t="array" ref="AU443">IFERROR(--('Input| Projects'!$AT443="Yes")*_xlfn.SWITCH('Input| Overheads'!$C$50,"Direct costs",'Calc| Overheads Allocation'!I$9*W443,"Internal labour",'Calc| Overheads Allocation'!I$9*W443*'Input| Projects'!$AO443,"DNSP defined",'Calc| Overheads Allocation'!I$79*'Input| Projects'!$AW443,0),0)</f>
        <v>0</v>
      </c>
      <c r="AV443" s="175"/>
      <c r="AW443" s="172">
        <f t="shared" si="156"/>
        <v>0</v>
      </c>
      <c r="AX443" s="172">
        <f t="shared" si="157"/>
        <v>0</v>
      </c>
      <c r="AY443" s="172">
        <f t="shared" si="158"/>
        <v>0</v>
      </c>
      <c r="AZ443" s="172">
        <f t="shared" si="159"/>
        <v>0</v>
      </c>
      <c r="BA443" s="172">
        <f t="shared" si="160"/>
        <v>0</v>
      </c>
      <c r="BB443" s="172">
        <f t="shared" si="161"/>
        <v>0</v>
      </c>
      <c r="BC443" s="172">
        <f t="shared" si="162"/>
        <v>0</v>
      </c>
      <c r="BD443" s="176"/>
      <c r="BE443" s="172">
        <f t="shared" si="163"/>
        <v>0</v>
      </c>
      <c r="BF443" s="172">
        <f t="shared" si="164"/>
        <v>0</v>
      </c>
      <c r="BG443" s="172">
        <f t="shared" si="165"/>
        <v>0</v>
      </c>
      <c r="BH443" s="172">
        <f t="shared" si="166"/>
        <v>0</v>
      </c>
      <c r="BI443" s="172">
        <f t="shared" si="167"/>
        <v>0</v>
      </c>
      <c r="BJ443" s="172">
        <f t="shared" si="168"/>
        <v>0</v>
      </c>
      <c r="BK443" s="172">
        <f t="shared" si="169"/>
        <v>0</v>
      </c>
      <c r="BL443" s="176"/>
      <c r="BM443" s="172">
        <f t="shared" si="148"/>
        <v>0</v>
      </c>
      <c r="BN443" s="172">
        <f t="shared" si="149"/>
        <v>0</v>
      </c>
      <c r="BO443" s="172">
        <f t="shared" si="150"/>
        <v>0</v>
      </c>
      <c r="BP443" s="172">
        <f t="shared" si="151"/>
        <v>0</v>
      </c>
      <c r="BQ443" s="172">
        <f t="shared" si="152"/>
        <v>0</v>
      </c>
      <c r="BR443" s="172">
        <f t="shared" si="153"/>
        <v>0</v>
      </c>
      <c r="BS443" s="172">
        <f t="shared" si="154"/>
        <v>0</v>
      </c>
      <c r="BT443" s="55"/>
      <c r="BU443" s="158">
        <f>SUMIF('Input| Projects'!$BA$8:$CX$8,RIGHT(BU$9,3),'Input| Projects'!$BA443:$CX443)</f>
        <v>0</v>
      </c>
      <c r="BV443" s="158">
        <f>SUMIF('Input| Projects'!$BA$8:$CX$8,RIGHT(BV$9,3),'Input| Projects'!$BA443:$CX443)</f>
        <v>0</v>
      </c>
      <c r="BW443" s="79" t="str">
        <f t="shared" si="155"/>
        <v/>
      </c>
    </row>
    <row r="444" spans="2:75" x14ac:dyDescent="0.2">
      <c r="B444" s="123">
        <f>IFERROR('Input| Projects'!B444,"")</f>
        <v>435</v>
      </c>
      <c r="C444" s="160" t="str">
        <f>IFERROR(IF('Input| Projects'!C444="","",'Input| Projects'!C444),"")</f>
        <v/>
      </c>
      <c r="D444" s="160" t="str">
        <f>IFERROR(IF('Input| Projects'!D444="","",'Input| Projects'!D444),"")</f>
        <v/>
      </c>
      <c r="E444" s="53"/>
      <c r="F444" s="160" t="str">
        <f>IF(LEN('Input| Projects'!F444)&gt;0,'Input| Projects'!F444,"")</f>
        <v/>
      </c>
      <c r="G444" s="160" t="str">
        <f>IF(LEN('Input| Projects'!G444)&gt;0,'Input| Projects'!G444,"")</f>
        <v/>
      </c>
      <c r="H444" s="10"/>
      <c r="I444" s="194" cm="1">
        <f t="array" ref="I444">IF(LEN($F444)&gt;0,1+IFERROR(SUMPRODUCT(TRANSPOSE('Input| Projects'!$AO444:$AQ444),INDEX('Input| Escalations'!$F$27:$L$29,,MATCH(Q$9,'Input| Escalations'!$F$21:$L$21,0))),0),0)</f>
        <v>0</v>
      </c>
      <c r="J444" s="194" cm="1">
        <f t="array" ref="J444">IF(LEN($F444)&gt;0,1+IFERROR(SUMPRODUCT(TRANSPOSE('Input| Projects'!$AO444:$AQ444),INDEX('Input| Escalations'!$F$27:$L$29,,MATCH(R$9,'Input| Escalations'!$F$21:$L$21,0))),0),0)</f>
        <v>0</v>
      </c>
      <c r="K444" s="194" cm="1">
        <f t="array" ref="K444">IF(LEN($F444)&gt;0,1+IFERROR(SUMPRODUCT(TRANSPOSE('Input| Projects'!$AO444:$AQ444),INDEX('Input| Escalations'!$F$27:$L$29,,MATCH(S$9,'Input| Escalations'!$F$21:$L$21,0))),0),0)</f>
        <v>0</v>
      </c>
      <c r="L444" s="194" cm="1">
        <f t="array" ref="L444">IF(LEN($F444)&gt;0,1+IFERROR(SUMPRODUCT(TRANSPOSE('Input| Projects'!$AO444:$AQ444),INDEX('Input| Escalations'!$F$27:$L$29,,MATCH(T$9,'Input| Escalations'!$F$21:$L$21,0))),0),0)</f>
        <v>0</v>
      </c>
      <c r="M444" s="194" cm="1">
        <f t="array" ref="M444">IF(LEN($F444)&gt;0,1+IFERROR(SUMPRODUCT(TRANSPOSE('Input| Projects'!$AO444:$AQ444),INDEX('Input| Escalations'!$F$27:$L$29,,MATCH(U$9,'Input| Escalations'!$F$21:$L$21,0))),0),0)</f>
        <v>0</v>
      </c>
      <c r="N444" s="194" cm="1">
        <f t="array" ref="N444">IF(LEN($F444)&gt;0,1+IFERROR(SUMPRODUCT(TRANSPOSE('Input| Projects'!$AO444:$AQ444),INDEX('Input| Escalations'!$F$27:$L$29,,MATCH(V$9,'Input| Escalations'!$F$21:$L$21,0))),0),0)</f>
        <v>0</v>
      </c>
      <c r="O444" s="194" cm="1">
        <f t="array" ref="O444">IF(LEN($F444)&gt;0,1+IFERROR(SUMPRODUCT(TRANSPOSE('Input| Projects'!$AO444:$AQ444),INDEX('Input| Escalations'!$F$27:$L$29,,MATCH(W$9,'Input| Escalations'!$F$21:$L$21,0))),0),0)</f>
        <v>0</v>
      </c>
      <c r="P444" s="10"/>
      <c r="Q444" s="172">
        <f>IFERROR(IF(ISNUMBER(FIND("decision",'Input| Setup'!$F$6)),'Input| Projects'!Y444,'Input| Projects'!I444)*'Input| Escalations'!$I$17*I444,0)</f>
        <v>0</v>
      </c>
      <c r="R444" s="172">
        <f>IFERROR(IF(ISNUMBER(FIND("decision",'Input| Setup'!$F$6)),'Input| Projects'!Z444,'Input| Projects'!J444)*'Input| Escalations'!$I$17*J444,0)</f>
        <v>0</v>
      </c>
      <c r="S444" s="172">
        <f>IFERROR(IF(ISNUMBER(FIND("decision",'Input| Setup'!$F$6)),'Input| Projects'!AA444,'Input| Projects'!K444)*'Input| Escalations'!$I$17*K444,0)</f>
        <v>0</v>
      </c>
      <c r="T444" s="172">
        <f>IFERROR(IF(ISNUMBER(FIND("decision",'Input| Setup'!$F$6)),'Input| Projects'!AB444,'Input| Projects'!L444)*'Input| Escalations'!$I$17*L444,0)</f>
        <v>0</v>
      </c>
      <c r="U444" s="172">
        <f>IFERROR(IF(ISNUMBER(FIND("decision",'Input| Setup'!$F$6)),'Input| Projects'!AC444,'Input| Projects'!M444)*'Input| Escalations'!$I$17*M444,0)</f>
        <v>0</v>
      </c>
      <c r="V444" s="172">
        <f>IFERROR(IF(ISNUMBER(FIND("decision",'Input| Setup'!$F$6)),'Input| Projects'!AD444,'Input| Projects'!N444)*'Input| Escalations'!$I$17*N444,0)</f>
        <v>0</v>
      </c>
      <c r="W444" s="172">
        <f>IFERROR(IF(ISNUMBER(FIND("decision",'Input| Setup'!$F$6)),'Input| Projects'!AE444,'Input| Projects'!O444)*'Input| Escalations'!$I$17*O444,0)</f>
        <v>0</v>
      </c>
      <c r="X444" s="175"/>
      <c r="Y444" s="172">
        <f>IF(ISNUMBER(FIND("decision",'Input| Setup'!$F$6)),'Input| Projects'!AG444,'Input| Projects'!Q444)*I444*'Input| Escalations'!$I$17</f>
        <v>0</v>
      </c>
      <c r="Z444" s="172">
        <f>IF(ISNUMBER(FIND("decision",'Input| Setup'!$F$6)),'Input| Projects'!AH444,'Input| Projects'!R444)*J444*'Input| Escalations'!$I$17</f>
        <v>0</v>
      </c>
      <c r="AA444" s="172">
        <f>IF(ISNUMBER(FIND("decision",'Input| Setup'!$F$6)),'Input| Projects'!AI444,'Input| Projects'!S444)*K444*'Input| Escalations'!$I$17</f>
        <v>0</v>
      </c>
      <c r="AB444" s="172">
        <f>IF(ISNUMBER(FIND("decision",'Input| Setup'!$F$6)),'Input| Projects'!AJ444,'Input| Projects'!T444)*L444*'Input| Escalations'!$I$17</f>
        <v>0</v>
      </c>
      <c r="AC444" s="172">
        <f>IF(ISNUMBER(FIND("decision",'Input| Setup'!$F$6)),'Input| Projects'!AK444,'Input| Projects'!U444)*M444*'Input| Escalations'!$I$17</f>
        <v>0</v>
      </c>
      <c r="AD444" s="172">
        <f>IF(ISNUMBER(FIND("decision",'Input| Setup'!$F$6)),'Input| Projects'!AL444,'Input| Projects'!V444)*N444*'Input| Escalations'!$I$17</f>
        <v>0</v>
      </c>
      <c r="AE444" s="172">
        <f>IF(ISNUMBER(FIND("decision",'Input| Setup'!$F$6)),'Input| Projects'!AM444,'Input| Projects'!W444)*O444*'Input| Escalations'!$I$17</f>
        <v>0</v>
      </c>
      <c r="AF444" s="175"/>
      <c r="AG444" s="172" cm="1">
        <f t="array" ref="AG444">IFERROR(--('Input| Projects'!$AS444="Yes")*_xlfn.SWITCH('Input| Overheads'!$C$50,"Direct costs",'Calc| Overheads Allocation'!C$8*Q444,"Internal labour",'Calc| Overheads Allocation'!C$8*Q444*'Input| Projects'!$AO444,"DNSP defined",'Calc| Overheads Allocation'!C$78*'Input| Projects'!$AV444,0),0)</f>
        <v>0</v>
      </c>
      <c r="AH444" s="172" cm="1">
        <f t="array" ref="AH444">IFERROR(--('Input| Projects'!$AS444="Yes")*_xlfn.SWITCH('Input| Overheads'!$C$50,"Direct costs",'Calc| Overheads Allocation'!D$8*R444,"Internal labour",'Calc| Overheads Allocation'!D$8*R444*'Input| Projects'!$AO444,"DNSP defined",'Calc| Overheads Allocation'!D$78*'Input| Projects'!$AV444,0),0)</f>
        <v>0</v>
      </c>
      <c r="AI444" s="172" cm="1">
        <f t="array" ref="AI444">IFERROR(--('Input| Projects'!$AS444="Yes")*_xlfn.SWITCH('Input| Overheads'!$C$50,"Direct costs",'Calc| Overheads Allocation'!E$8*S444,"Internal labour",'Calc| Overheads Allocation'!E$8*S444*'Input| Projects'!$AO444,"DNSP defined",'Calc| Overheads Allocation'!E$78*'Input| Projects'!$AV444,0),0)</f>
        <v>0</v>
      </c>
      <c r="AJ444" s="172" cm="1">
        <f t="array" ref="AJ444">IFERROR(--('Input| Projects'!$AS444="Yes")*_xlfn.SWITCH('Input| Overheads'!$C$50,"Direct costs",'Calc| Overheads Allocation'!F$8*T444,"Internal labour",'Calc| Overheads Allocation'!F$8*T444*'Input| Projects'!$AO444,"DNSP defined",'Calc| Overheads Allocation'!F$78*'Input| Projects'!$AV444,0),0)</f>
        <v>0</v>
      </c>
      <c r="AK444" s="172" cm="1">
        <f t="array" ref="AK444">IFERROR(--('Input| Projects'!$AS444="Yes")*_xlfn.SWITCH('Input| Overheads'!$C$50,"Direct costs",'Calc| Overheads Allocation'!G$8*U444,"Internal labour",'Calc| Overheads Allocation'!G$8*U444*'Input| Projects'!$AO444,"DNSP defined",'Calc| Overheads Allocation'!G$78*'Input| Projects'!$AV444,0),0)</f>
        <v>0</v>
      </c>
      <c r="AL444" s="172" cm="1">
        <f t="array" ref="AL444">IFERROR(--('Input| Projects'!$AS444="Yes")*_xlfn.SWITCH('Input| Overheads'!$C$50,"Direct costs",'Calc| Overheads Allocation'!H$8*V444,"Internal labour",'Calc| Overheads Allocation'!H$8*V444*'Input| Projects'!$AO444,"DNSP defined",'Calc| Overheads Allocation'!H$78*'Input| Projects'!$AV444,0),0)</f>
        <v>0</v>
      </c>
      <c r="AM444" s="172" cm="1">
        <f t="array" ref="AM444">IFERROR(--('Input| Projects'!$AS444="Yes")*_xlfn.SWITCH('Input| Overheads'!$C$50,"Direct costs",'Calc| Overheads Allocation'!I$8*W444,"Internal labour",'Calc| Overheads Allocation'!I$8*W444*'Input| Projects'!$AO444,"DNSP defined",'Calc| Overheads Allocation'!I$78*'Input| Projects'!$AV444,0),0)</f>
        <v>0</v>
      </c>
      <c r="AN444" s="175"/>
      <c r="AO444" s="172" cm="1">
        <f t="array" ref="AO444">IFERROR(--('Input| Projects'!$AT444="Yes")*_xlfn.SWITCH('Input| Overheads'!$C$50,"Direct costs",'Calc| Overheads Allocation'!C$9*Q444,"Internal labour",'Calc| Overheads Allocation'!C$9*Q444*'Input| Projects'!$AO444,"DNSP defined",'Calc| Overheads Allocation'!C$79*'Input| Projects'!$AW444,0),0)</f>
        <v>0</v>
      </c>
      <c r="AP444" s="172" cm="1">
        <f t="array" ref="AP444">IFERROR(--('Input| Projects'!$AT444="Yes")*_xlfn.SWITCH('Input| Overheads'!$C$50,"Direct costs",'Calc| Overheads Allocation'!D$9*R444,"Internal labour",'Calc| Overheads Allocation'!D$9*R444*'Input| Projects'!$AO444,"DNSP defined",'Calc| Overheads Allocation'!D$79*'Input| Projects'!$AW444,0),0)</f>
        <v>0</v>
      </c>
      <c r="AQ444" s="172" cm="1">
        <f t="array" ref="AQ444">IFERROR(--('Input| Projects'!$AT444="Yes")*_xlfn.SWITCH('Input| Overheads'!$C$50,"Direct costs",'Calc| Overheads Allocation'!E$9*S444,"Internal labour",'Calc| Overheads Allocation'!E$9*S444*'Input| Projects'!$AO444,"DNSP defined",'Calc| Overheads Allocation'!E$79*'Input| Projects'!$AW444,0),0)</f>
        <v>0</v>
      </c>
      <c r="AR444" s="172" cm="1">
        <f t="array" ref="AR444">IFERROR(--('Input| Projects'!$AT444="Yes")*_xlfn.SWITCH('Input| Overheads'!$C$50,"Direct costs",'Calc| Overheads Allocation'!F$9*T444,"Internal labour",'Calc| Overheads Allocation'!F$9*T444*'Input| Projects'!$AO444,"DNSP defined",'Calc| Overheads Allocation'!F$79*'Input| Projects'!$AW444,0),0)</f>
        <v>0</v>
      </c>
      <c r="AS444" s="172" cm="1">
        <f t="array" ref="AS444">IFERROR(--('Input| Projects'!$AT444="Yes")*_xlfn.SWITCH('Input| Overheads'!$C$50,"Direct costs",'Calc| Overheads Allocation'!G$9*U444,"Internal labour",'Calc| Overheads Allocation'!G$9*U444*'Input| Projects'!$AO444,"DNSP defined",'Calc| Overheads Allocation'!G$79*'Input| Projects'!$AW444,0),0)</f>
        <v>0</v>
      </c>
      <c r="AT444" s="172" cm="1">
        <f t="array" ref="AT444">IFERROR(--('Input| Projects'!$AT444="Yes")*_xlfn.SWITCH('Input| Overheads'!$C$50,"Direct costs",'Calc| Overheads Allocation'!H$9*V444,"Internal labour",'Calc| Overheads Allocation'!H$9*V444*'Input| Projects'!$AO444,"DNSP defined",'Calc| Overheads Allocation'!H$79*'Input| Projects'!$AW444,0),0)</f>
        <v>0</v>
      </c>
      <c r="AU444" s="172" cm="1">
        <f t="array" ref="AU444">IFERROR(--('Input| Projects'!$AT444="Yes")*_xlfn.SWITCH('Input| Overheads'!$C$50,"Direct costs",'Calc| Overheads Allocation'!I$9*W444,"Internal labour",'Calc| Overheads Allocation'!I$9*W444*'Input| Projects'!$AO444,"DNSP defined",'Calc| Overheads Allocation'!I$79*'Input| Projects'!$AW444,0),0)</f>
        <v>0</v>
      </c>
      <c r="AV444" s="175"/>
      <c r="AW444" s="172">
        <f t="shared" si="156"/>
        <v>0</v>
      </c>
      <c r="AX444" s="172">
        <f t="shared" si="157"/>
        <v>0</v>
      </c>
      <c r="AY444" s="172">
        <f t="shared" si="158"/>
        <v>0</v>
      </c>
      <c r="AZ444" s="172">
        <f t="shared" si="159"/>
        <v>0</v>
      </c>
      <c r="BA444" s="172">
        <f t="shared" si="160"/>
        <v>0</v>
      </c>
      <c r="BB444" s="172">
        <f t="shared" si="161"/>
        <v>0</v>
      </c>
      <c r="BC444" s="172">
        <f t="shared" si="162"/>
        <v>0</v>
      </c>
      <c r="BD444" s="176"/>
      <c r="BE444" s="172">
        <f t="shared" si="163"/>
        <v>0</v>
      </c>
      <c r="BF444" s="172">
        <f t="shared" si="164"/>
        <v>0</v>
      </c>
      <c r="BG444" s="172">
        <f t="shared" si="165"/>
        <v>0</v>
      </c>
      <c r="BH444" s="172">
        <f t="shared" si="166"/>
        <v>0</v>
      </c>
      <c r="BI444" s="172">
        <f t="shared" si="167"/>
        <v>0</v>
      </c>
      <c r="BJ444" s="172">
        <f t="shared" si="168"/>
        <v>0</v>
      </c>
      <c r="BK444" s="172">
        <f t="shared" si="169"/>
        <v>0</v>
      </c>
      <c r="BL444" s="176"/>
      <c r="BM444" s="172">
        <f t="shared" si="148"/>
        <v>0</v>
      </c>
      <c r="BN444" s="172">
        <f t="shared" si="149"/>
        <v>0</v>
      </c>
      <c r="BO444" s="172">
        <f t="shared" si="150"/>
        <v>0</v>
      </c>
      <c r="BP444" s="172">
        <f t="shared" si="151"/>
        <v>0</v>
      </c>
      <c r="BQ444" s="172">
        <f t="shared" si="152"/>
        <v>0</v>
      </c>
      <c r="BR444" s="172">
        <f t="shared" si="153"/>
        <v>0</v>
      </c>
      <c r="BS444" s="172">
        <f t="shared" si="154"/>
        <v>0</v>
      </c>
      <c r="BT444" s="55"/>
      <c r="BU444" s="158">
        <f>SUMIF('Input| Projects'!$BA$8:$CX$8,RIGHT(BU$9,3),'Input| Projects'!$BA444:$CX444)</f>
        <v>0</v>
      </c>
      <c r="BV444" s="158">
        <f>SUMIF('Input| Projects'!$BA$8:$CX$8,RIGHT(BV$9,3),'Input| Projects'!$BA444:$CX444)</f>
        <v>0</v>
      </c>
      <c r="BW444" s="79" t="str">
        <f t="shared" si="155"/>
        <v/>
      </c>
    </row>
    <row r="445" spans="2:75" x14ac:dyDescent="0.2">
      <c r="B445" s="123">
        <f>IFERROR('Input| Projects'!B445,"")</f>
        <v>436</v>
      </c>
      <c r="C445" s="160" t="str">
        <f>IFERROR(IF('Input| Projects'!C445="","",'Input| Projects'!C445),"")</f>
        <v/>
      </c>
      <c r="D445" s="160" t="str">
        <f>IFERROR(IF('Input| Projects'!D445="","",'Input| Projects'!D445),"")</f>
        <v/>
      </c>
      <c r="E445" s="53"/>
      <c r="F445" s="160" t="str">
        <f>IF(LEN('Input| Projects'!F445)&gt;0,'Input| Projects'!F445,"")</f>
        <v/>
      </c>
      <c r="G445" s="160" t="str">
        <f>IF(LEN('Input| Projects'!G445)&gt;0,'Input| Projects'!G445,"")</f>
        <v/>
      </c>
      <c r="H445" s="10"/>
      <c r="I445" s="194" cm="1">
        <f t="array" ref="I445">IF(LEN($F445)&gt;0,1+IFERROR(SUMPRODUCT(TRANSPOSE('Input| Projects'!$AO445:$AQ445),INDEX('Input| Escalations'!$F$27:$L$29,,MATCH(Q$9,'Input| Escalations'!$F$21:$L$21,0))),0),0)</f>
        <v>0</v>
      </c>
      <c r="J445" s="194" cm="1">
        <f t="array" ref="J445">IF(LEN($F445)&gt;0,1+IFERROR(SUMPRODUCT(TRANSPOSE('Input| Projects'!$AO445:$AQ445),INDEX('Input| Escalations'!$F$27:$L$29,,MATCH(R$9,'Input| Escalations'!$F$21:$L$21,0))),0),0)</f>
        <v>0</v>
      </c>
      <c r="K445" s="194" cm="1">
        <f t="array" ref="K445">IF(LEN($F445)&gt;0,1+IFERROR(SUMPRODUCT(TRANSPOSE('Input| Projects'!$AO445:$AQ445),INDEX('Input| Escalations'!$F$27:$L$29,,MATCH(S$9,'Input| Escalations'!$F$21:$L$21,0))),0),0)</f>
        <v>0</v>
      </c>
      <c r="L445" s="194" cm="1">
        <f t="array" ref="L445">IF(LEN($F445)&gt;0,1+IFERROR(SUMPRODUCT(TRANSPOSE('Input| Projects'!$AO445:$AQ445),INDEX('Input| Escalations'!$F$27:$L$29,,MATCH(T$9,'Input| Escalations'!$F$21:$L$21,0))),0),0)</f>
        <v>0</v>
      </c>
      <c r="M445" s="194" cm="1">
        <f t="array" ref="M445">IF(LEN($F445)&gt;0,1+IFERROR(SUMPRODUCT(TRANSPOSE('Input| Projects'!$AO445:$AQ445),INDEX('Input| Escalations'!$F$27:$L$29,,MATCH(U$9,'Input| Escalations'!$F$21:$L$21,0))),0),0)</f>
        <v>0</v>
      </c>
      <c r="N445" s="194" cm="1">
        <f t="array" ref="N445">IF(LEN($F445)&gt;0,1+IFERROR(SUMPRODUCT(TRANSPOSE('Input| Projects'!$AO445:$AQ445),INDEX('Input| Escalations'!$F$27:$L$29,,MATCH(V$9,'Input| Escalations'!$F$21:$L$21,0))),0),0)</f>
        <v>0</v>
      </c>
      <c r="O445" s="194" cm="1">
        <f t="array" ref="O445">IF(LEN($F445)&gt;0,1+IFERROR(SUMPRODUCT(TRANSPOSE('Input| Projects'!$AO445:$AQ445),INDEX('Input| Escalations'!$F$27:$L$29,,MATCH(W$9,'Input| Escalations'!$F$21:$L$21,0))),0),0)</f>
        <v>0</v>
      </c>
      <c r="P445" s="10"/>
      <c r="Q445" s="172">
        <f>IFERROR(IF(ISNUMBER(FIND("decision",'Input| Setup'!$F$6)),'Input| Projects'!Y445,'Input| Projects'!I445)*'Input| Escalations'!$I$17*I445,0)</f>
        <v>0</v>
      </c>
      <c r="R445" s="172">
        <f>IFERROR(IF(ISNUMBER(FIND("decision",'Input| Setup'!$F$6)),'Input| Projects'!Z445,'Input| Projects'!J445)*'Input| Escalations'!$I$17*J445,0)</f>
        <v>0</v>
      </c>
      <c r="S445" s="172">
        <f>IFERROR(IF(ISNUMBER(FIND("decision",'Input| Setup'!$F$6)),'Input| Projects'!AA445,'Input| Projects'!K445)*'Input| Escalations'!$I$17*K445,0)</f>
        <v>0</v>
      </c>
      <c r="T445" s="172">
        <f>IFERROR(IF(ISNUMBER(FIND("decision",'Input| Setup'!$F$6)),'Input| Projects'!AB445,'Input| Projects'!L445)*'Input| Escalations'!$I$17*L445,0)</f>
        <v>0</v>
      </c>
      <c r="U445" s="172">
        <f>IFERROR(IF(ISNUMBER(FIND("decision",'Input| Setup'!$F$6)),'Input| Projects'!AC445,'Input| Projects'!M445)*'Input| Escalations'!$I$17*M445,0)</f>
        <v>0</v>
      </c>
      <c r="V445" s="172">
        <f>IFERROR(IF(ISNUMBER(FIND("decision",'Input| Setup'!$F$6)),'Input| Projects'!AD445,'Input| Projects'!N445)*'Input| Escalations'!$I$17*N445,0)</f>
        <v>0</v>
      </c>
      <c r="W445" s="172">
        <f>IFERROR(IF(ISNUMBER(FIND("decision",'Input| Setup'!$F$6)),'Input| Projects'!AE445,'Input| Projects'!O445)*'Input| Escalations'!$I$17*O445,0)</f>
        <v>0</v>
      </c>
      <c r="X445" s="175"/>
      <c r="Y445" s="172">
        <f>IF(ISNUMBER(FIND("decision",'Input| Setup'!$F$6)),'Input| Projects'!AG445,'Input| Projects'!Q445)*I445*'Input| Escalations'!$I$17</f>
        <v>0</v>
      </c>
      <c r="Z445" s="172">
        <f>IF(ISNUMBER(FIND("decision",'Input| Setup'!$F$6)),'Input| Projects'!AH445,'Input| Projects'!R445)*J445*'Input| Escalations'!$I$17</f>
        <v>0</v>
      </c>
      <c r="AA445" s="172">
        <f>IF(ISNUMBER(FIND("decision",'Input| Setup'!$F$6)),'Input| Projects'!AI445,'Input| Projects'!S445)*K445*'Input| Escalations'!$I$17</f>
        <v>0</v>
      </c>
      <c r="AB445" s="172">
        <f>IF(ISNUMBER(FIND("decision",'Input| Setup'!$F$6)),'Input| Projects'!AJ445,'Input| Projects'!T445)*L445*'Input| Escalations'!$I$17</f>
        <v>0</v>
      </c>
      <c r="AC445" s="172">
        <f>IF(ISNUMBER(FIND("decision",'Input| Setup'!$F$6)),'Input| Projects'!AK445,'Input| Projects'!U445)*M445*'Input| Escalations'!$I$17</f>
        <v>0</v>
      </c>
      <c r="AD445" s="172">
        <f>IF(ISNUMBER(FIND("decision",'Input| Setup'!$F$6)),'Input| Projects'!AL445,'Input| Projects'!V445)*N445*'Input| Escalations'!$I$17</f>
        <v>0</v>
      </c>
      <c r="AE445" s="172">
        <f>IF(ISNUMBER(FIND("decision",'Input| Setup'!$F$6)),'Input| Projects'!AM445,'Input| Projects'!W445)*O445*'Input| Escalations'!$I$17</f>
        <v>0</v>
      </c>
      <c r="AF445" s="175"/>
      <c r="AG445" s="172" cm="1">
        <f t="array" ref="AG445">IFERROR(--('Input| Projects'!$AS445="Yes")*_xlfn.SWITCH('Input| Overheads'!$C$50,"Direct costs",'Calc| Overheads Allocation'!C$8*Q445,"Internal labour",'Calc| Overheads Allocation'!C$8*Q445*'Input| Projects'!$AO445,"DNSP defined",'Calc| Overheads Allocation'!C$78*'Input| Projects'!$AV445,0),0)</f>
        <v>0</v>
      </c>
      <c r="AH445" s="172" cm="1">
        <f t="array" ref="AH445">IFERROR(--('Input| Projects'!$AS445="Yes")*_xlfn.SWITCH('Input| Overheads'!$C$50,"Direct costs",'Calc| Overheads Allocation'!D$8*R445,"Internal labour",'Calc| Overheads Allocation'!D$8*R445*'Input| Projects'!$AO445,"DNSP defined",'Calc| Overheads Allocation'!D$78*'Input| Projects'!$AV445,0),0)</f>
        <v>0</v>
      </c>
      <c r="AI445" s="172" cm="1">
        <f t="array" ref="AI445">IFERROR(--('Input| Projects'!$AS445="Yes")*_xlfn.SWITCH('Input| Overheads'!$C$50,"Direct costs",'Calc| Overheads Allocation'!E$8*S445,"Internal labour",'Calc| Overheads Allocation'!E$8*S445*'Input| Projects'!$AO445,"DNSP defined",'Calc| Overheads Allocation'!E$78*'Input| Projects'!$AV445,0),0)</f>
        <v>0</v>
      </c>
      <c r="AJ445" s="172" cm="1">
        <f t="array" ref="AJ445">IFERROR(--('Input| Projects'!$AS445="Yes")*_xlfn.SWITCH('Input| Overheads'!$C$50,"Direct costs",'Calc| Overheads Allocation'!F$8*T445,"Internal labour",'Calc| Overheads Allocation'!F$8*T445*'Input| Projects'!$AO445,"DNSP defined",'Calc| Overheads Allocation'!F$78*'Input| Projects'!$AV445,0),0)</f>
        <v>0</v>
      </c>
      <c r="AK445" s="172" cm="1">
        <f t="array" ref="AK445">IFERROR(--('Input| Projects'!$AS445="Yes")*_xlfn.SWITCH('Input| Overheads'!$C$50,"Direct costs",'Calc| Overheads Allocation'!G$8*U445,"Internal labour",'Calc| Overheads Allocation'!G$8*U445*'Input| Projects'!$AO445,"DNSP defined",'Calc| Overheads Allocation'!G$78*'Input| Projects'!$AV445,0),0)</f>
        <v>0</v>
      </c>
      <c r="AL445" s="172" cm="1">
        <f t="array" ref="AL445">IFERROR(--('Input| Projects'!$AS445="Yes")*_xlfn.SWITCH('Input| Overheads'!$C$50,"Direct costs",'Calc| Overheads Allocation'!H$8*V445,"Internal labour",'Calc| Overheads Allocation'!H$8*V445*'Input| Projects'!$AO445,"DNSP defined",'Calc| Overheads Allocation'!H$78*'Input| Projects'!$AV445,0),0)</f>
        <v>0</v>
      </c>
      <c r="AM445" s="172" cm="1">
        <f t="array" ref="AM445">IFERROR(--('Input| Projects'!$AS445="Yes")*_xlfn.SWITCH('Input| Overheads'!$C$50,"Direct costs",'Calc| Overheads Allocation'!I$8*W445,"Internal labour",'Calc| Overheads Allocation'!I$8*W445*'Input| Projects'!$AO445,"DNSP defined",'Calc| Overheads Allocation'!I$78*'Input| Projects'!$AV445,0),0)</f>
        <v>0</v>
      </c>
      <c r="AN445" s="175"/>
      <c r="AO445" s="172" cm="1">
        <f t="array" ref="AO445">IFERROR(--('Input| Projects'!$AT445="Yes")*_xlfn.SWITCH('Input| Overheads'!$C$50,"Direct costs",'Calc| Overheads Allocation'!C$9*Q445,"Internal labour",'Calc| Overheads Allocation'!C$9*Q445*'Input| Projects'!$AO445,"DNSP defined",'Calc| Overheads Allocation'!C$79*'Input| Projects'!$AW445,0),0)</f>
        <v>0</v>
      </c>
      <c r="AP445" s="172" cm="1">
        <f t="array" ref="AP445">IFERROR(--('Input| Projects'!$AT445="Yes")*_xlfn.SWITCH('Input| Overheads'!$C$50,"Direct costs",'Calc| Overheads Allocation'!D$9*R445,"Internal labour",'Calc| Overheads Allocation'!D$9*R445*'Input| Projects'!$AO445,"DNSP defined",'Calc| Overheads Allocation'!D$79*'Input| Projects'!$AW445,0),0)</f>
        <v>0</v>
      </c>
      <c r="AQ445" s="172" cm="1">
        <f t="array" ref="AQ445">IFERROR(--('Input| Projects'!$AT445="Yes")*_xlfn.SWITCH('Input| Overheads'!$C$50,"Direct costs",'Calc| Overheads Allocation'!E$9*S445,"Internal labour",'Calc| Overheads Allocation'!E$9*S445*'Input| Projects'!$AO445,"DNSP defined",'Calc| Overheads Allocation'!E$79*'Input| Projects'!$AW445,0),0)</f>
        <v>0</v>
      </c>
      <c r="AR445" s="172" cm="1">
        <f t="array" ref="AR445">IFERROR(--('Input| Projects'!$AT445="Yes")*_xlfn.SWITCH('Input| Overheads'!$C$50,"Direct costs",'Calc| Overheads Allocation'!F$9*T445,"Internal labour",'Calc| Overheads Allocation'!F$9*T445*'Input| Projects'!$AO445,"DNSP defined",'Calc| Overheads Allocation'!F$79*'Input| Projects'!$AW445,0),0)</f>
        <v>0</v>
      </c>
      <c r="AS445" s="172" cm="1">
        <f t="array" ref="AS445">IFERROR(--('Input| Projects'!$AT445="Yes")*_xlfn.SWITCH('Input| Overheads'!$C$50,"Direct costs",'Calc| Overheads Allocation'!G$9*U445,"Internal labour",'Calc| Overheads Allocation'!G$9*U445*'Input| Projects'!$AO445,"DNSP defined",'Calc| Overheads Allocation'!G$79*'Input| Projects'!$AW445,0),0)</f>
        <v>0</v>
      </c>
      <c r="AT445" s="172" cm="1">
        <f t="array" ref="AT445">IFERROR(--('Input| Projects'!$AT445="Yes")*_xlfn.SWITCH('Input| Overheads'!$C$50,"Direct costs",'Calc| Overheads Allocation'!H$9*V445,"Internal labour",'Calc| Overheads Allocation'!H$9*V445*'Input| Projects'!$AO445,"DNSP defined",'Calc| Overheads Allocation'!H$79*'Input| Projects'!$AW445,0),0)</f>
        <v>0</v>
      </c>
      <c r="AU445" s="172" cm="1">
        <f t="array" ref="AU445">IFERROR(--('Input| Projects'!$AT445="Yes")*_xlfn.SWITCH('Input| Overheads'!$C$50,"Direct costs",'Calc| Overheads Allocation'!I$9*W445,"Internal labour",'Calc| Overheads Allocation'!I$9*W445*'Input| Projects'!$AO445,"DNSP defined",'Calc| Overheads Allocation'!I$79*'Input| Projects'!$AW445,0),0)</f>
        <v>0</v>
      </c>
      <c r="AV445" s="175"/>
      <c r="AW445" s="172">
        <f t="shared" si="156"/>
        <v>0</v>
      </c>
      <c r="AX445" s="172">
        <f t="shared" si="157"/>
        <v>0</v>
      </c>
      <c r="AY445" s="172">
        <f t="shared" si="158"/>
        <v>0</v>
      </c>
      <c r="AZ445" s="172">
        <f t="shared" si="159"/>
        <v>0</v>
      </c>
      <c r="BA445" s="172">
        <f t="shared" si="160"/>
        <v>0</v>
      </c>
      <c r="BB445" s="172">
        <f t="shared" si="161"/>
        <v>0</v>
      </c>
      <c r="BC445" s="172">
        <f t="shared" si="162"/>
        <v>0</v>
      </c>
      <c r="BD445" s="176"/>
      <c r="BE445" s="172">
        <f t="shared" si="163"/>
        <v>0</v>
      </c>
      <c r="BF445" s="172">
        <f t="shared" si="164"/>
        <v>0</v>
      </c>
      <c r="BG445" s="172">
        <f t="shared" si="165"/>
        <v>0</v>
      </c>
      <c r="BH445" s="172">
        <f t="shared" si="166"/>
        <v>0</v>
      </c>
      <c r="BI445" s="172">
        <f t="shared" si="167"/>
        <v>0</v>
      </c>
      <c r="BJ445" s="172">
        <f t="shared" si="168"/>
        <v>0</v>
      </c>
      <c r="BK445" s="172">
        <f t="shared" si="169"/>
        <v>0</v>
      </c>
      <c r="BL445" s="176"/>
      <c r="BM445" s="172">
        <f t="shared" si="148"/>
        <v>0</v>
      </c>
      <c r="BN445" s="172">
        <f t="shared" si="149"/>
        <v>0</v>
      </c>
      <c r="BO445" s="172">
        <f t="shared" si="150"/>
        <v>0</v>
      </c>
      <c r="BP445" s="172">
        <f t="shared" si="151"/>
        <v>0</v>
      </c>
      <c r="BQ445" s="172">
        <f t="shared" si="152"/>
        <v>0</v>
      </c>
      <c r="BR445" s="172">
        <f t="shared" si="153"/>
        <v>0</v>
      </c>
      <c r="BS445" s="172">
        <f t="shared" si="154"/>
        <v>0</v>
      </c>
      <c r="BT445" s="55"/>
      <c r="BU445" s="158">
        <f>SUMIF('Input| Projects'!$BA$8:$CX$8,RIGHT(BU$9,3),'Input| Projects'!$BA445:$CX445)</f>
        <v>0</v>
      </c>
      <c r="BV445" s="158">
        <f>SUMIF('Input| Projects'!$BA$8:$CX$8,RIGHT(BV$9,3),'Input| Projects'!$BA445:$CX445)</f>
        <v>0</v>
      </c>
      <c r="BW445" s="79" t="str">
        <f t="shared" si="155"/>
        <v/>
      </c>
    </row>
    <row r="446" spans="2:75" x14ac:dyDescent="0.2">
      <c r="B446" s="123">
        <f>IFERROR('Input| Projects'!B446,"")</f>
        <v>437</v>
      </c>
      <c r="C446" s="160" t="str">
        <f>IFERROR(IF('Input| Projects'!C446="","",'Input| Projects'!C446),"")</f>
        <v/>
      </c>
      <c r="D446" s="160" t="str">
        <f>IFERROR(IF('Input| Projects'!D446="","",'Input| Projects'!D446),"")</f>
        <v/>
      </c>
      <c r="E446" s="53"/>
      <c r="F446" s="160" t="str">
        <f>IF(LEN('Input| Projects'!F446)&gt;0,'Input| Projects'!F446,"")</f>
        <v/>
      </c>
      <c r="G446" s="160" t="str">
        <f>IF(LEN('Input| Projects'!G446)&gt;0,'Input| Projects'!G446,"")</f>
        <v/>
      </c>
      <c r="H446" s="10"/>
      <c r="I446" s="194" cm="1">
        <f t="array" ref="I446">IF(LEN($F446)&gt;0,1+IFERROR(SUMPRODUCT(TRANSPOSE('Input| Projects'!$AO446:$AQ446),INDEX('Input| Escalations'!$F$27:$L$29,,MATCH(Q$9,'Input| Escalations'!$F$21:$L$21,0))),0),0)</f>
        <v>0</v>
      </c>
      <c r="J446" s="194" cm="1">
        <f t="array" ref="J446">IF(LEN($F446)&gt;0,1+IFERROR(SUMPRODUCT(TRANSPOSE('Input| Projects'!$AO446:$AQ446),INDEX('Input| Escalations'!$F$27:$L$29,,MATCH(R$9,'Input| Escalations'!$F$21:$L$21,0))),0),0)</f>
        <v>0</v>
      </c>
      <c r="K446" s="194" cm="1">
        <f t="array" ref="K446">IF(LEN($F446)&gt;0,1+IFERROR(SUMPRODUCT(TRANSPOSE('Input| Projects'!$AO446:$AQ446),INDEX('Input| Escalations'!$F$27:$L$29,,MATCH(S$9,'Input| Escalations'!$F$21:$L$21,0))),0),0)</f>
        <v>0</v>
      </c>
      <c r="L446" s="194" cm="1">
        <f t="array" ref="L446">IF(LEN($F446)&gt;0,1+IFERROR(SUMPRODUCT(TRANSPOSE('Input| Projects'!$AO446:$AQ446),INDEX('Input| Escalations'!$F$27:$L$29,,MATCH(T$9,'Input| Escalations'!$F$21:$L$21,0))),0),0)</f>
        <v>0</v>
      </c>
      <c r="M446" s="194" cm="1">
        <f t="array" ref="M446">IF(LEN($F446)&gt;0,1+IFERROR(SUMPRODUCT(TRANSPOSE('Input| Projects'!$AO446:$AQ446),INDEX('Input| Escalations'!$F$27:$L$29,,MATCH(U$9,'Input| Escalations'!$F$21:$L$21,0))),0),0)</f>
        <v>0</v>
      </c>
      <c r="N446" s="194" cm="1">
        <f t="array" ref="N446">IF(LEN($F446)&gt;0,1+IFERROR(SUMPRODUCT(TRANSPOSE('Input| Projects'!$AO446:$AQ446),INDEX('Input| Escalations'!$F$27:$L$29,,MATCH(V$9,'Input| Escalations'!$F$21:$L$21,0))),0),0)</f>
        <v>0</v>
      </c>
      <c r="O446" s="194" cm="1">
        <f t="array" ref="O446">IF(LEN($F446)&gt;0,1+IFERROR(SUMPRODUCT(TRANSPOSE('Input| Projects'!$AO446:$AQ446),INDEX('Input| Escalations'!$F$27:$L$29,,MATCH(W$9,'Input| Escalations'!$F$21:$L$21,0))),0),0)</f>
        <v>0</v>
      </c>
      <c r="P446" s="10"/>
      <c r="Q446" s="172">
        <f>IFERROR(IF(ISNUMBER(FIND("decision",'Input| Setup'!$F$6)),'Input| Projects'!Y446,'Input| Projects'!I446)*'Input| Escalations'!$I$17*I446,0)</f>
        <v>0</v>
      </c>
      <c r="R446" s="172">
        <f>IFERROR(IF(ISNUMBER(FIND("decision",'Input| Setup'!$F$6)),'Input| Projects'!Z446,'Input| Projects'!J446)*'Input| Escalations'!$I$17*J446,0)</f>
        <v>0</v>
      </c>
      <c r="S446" s="172">
        <f>IFERROR(IF(ISNUMBER(FIND("decision",'Input| Setup'!$F$6)),'Input| Projects'!AA446,'Input| Projects'!K446)*'Input| Escalations'!$I$17*K446,0)</f>
        <v>0</v>
      </c>
      <c r="T446" s="172">
        <f>IFERROR(IF(ISNUMBER(FIND("decision",'Input| Setup'!$F$6)),'Input| Projects'!AB446,'Input| Projects'!L446)*'Input| Escalations'!$I$17*L446,0)</f>
        <v>0</v>
      </c>
      <c r="U446" s="172">
        <f>IFERROR(IF(ISNUMBER(FIND("decision",'Input| Setup'!$F$6)),'Input| Projects'!AC446,'Input| Projects'!M446)*'Input| Escalations'!$I$17*M446,0)</f>
        <v>0</v>
      </c>
      <c r="V446" s="172">
        <f>IFERROR(IF(ISNUMBER(FIND("decision",'Input| Setup'!$F$6)),'Input| Projects'!AD446,'Input| Projects'!N446)*'Input| Escalations'!$I$17*N446,0)</f>
        <v>0</v>
      </c>
      <c r="W446" s="172">
        <f>IFERROR(IF(ISNUMBER(FIND("decision",'Input| Setup'!$F$6)),'Input| Projects'!AE446,'Input| Projects'!O446)*'Input| Escalations'!$I$17*O446,0)</f>
        <v>0</v>
      </c>
      <c r="X446" s="175"/>
      <c r="Y446" s="172">
        <f>IF(ISNUMBER(FIND("decision",'Input| Setup'!$F$6)),'Input| Projects'!AG446,'Input| Projects'!Q446)*I446*'Input| Escalations'!$I$17</f>
        <v>0</v>
      </c>
      <c r="Z446" s="172">
        <f>IF(ISNUMBER(FIND("decision",'Input| Setup'!$F$6)),'Input| Projects'!AH446,'Input| Projects'!R446)*J446*'Input| Escalations'!$I$17</f>
        <v>0</v>
      </c>
      <c r="AA446" s="172">
        <f>IF(ISNUMBER(FIND("decision",'Input| Setup'!$F$6)),'Input| Projects'!AI446,'Input| Projects'!S446)*K446*'Input| Escalations'!$I$17</f>
        <v>0</v>
      </c>
      <c r="AB446" s="172">
        <f>IF(ISNUMBER(FIND("decision",'Input| Setup'!$F$6)),'Input| Projects'!AJ446,'Input| Projects'!T446)*L446*'Input| Escalations'!$I$17</f>
        <v>0</v>
      </c>
      <c r="AC446" s="172">
        <f>IF(ISNUMBER(FIND("decision",'Input| Setup'!$F$6)),'Input| Projects'!AK446,'Input| Projects'!U446)*M446*'Input| Escalations'!$I$17</f>
        <v>0</v>
      </c>
      <c r="AD446" s="172">
        <f>IF(ISNUMBER(FIND("decision",'Input| Setup'!$F$6)),'Input| Projects'!AL446,'Input| Projects'!V446)*N446*'Input| Escalations'!$I$17</f>
        <v>0</v>
      </c>
      <c r="AE446" s="172">
        <f>IF(ISNUMBER(FIND("decision",'Input| Setup'!$F$6)),'Input| Projects'!AM446,'Input| Projects'!W446)*O446*'Input| Escalations'!$I$17</f>
        <v>0</v>
      </c>
      <c r="AF446" s="175"/>
      <c r="AG446" s="172" cm="1">
        <f t="array" ref="AG446">IFERROR(--('Input| Projects'!$AS446="Yes")*_xlfn.SWITCH('Input| Overheads'!$C$50,"Direct costs",'Calc| Overheads Allocation'!C$8*Q446,"Internal labour",'Calc| Overheads Allocation'!C$8*Q446*'Input| Projects'!$AO446,"DNSP defined",'Calc| Overheads Allocation'!C$78*'Input| Projects'!$AV446,0),0)</f>
        <v>0</v>
      </c>
      <c r="AH446" s="172" cm="1">
        <f t="array" ref="AH446">IFERROR(--('Input| Projects'!$AS446="Yes")*_xlfn.SWITCH('Input| Overheads'!$C$50,"Direct costs",'Calc| Overheads Allocation'!D$8*R446,"Internal labour",'Calc| Overheads Allocation'!D$8*R446*'Input| Projects'!$AO446,"DNSP defined",'Calc| Overheads Allocation'!D$78*'Input| Projects'!$AV446,0),0)</f>
        <v>0</v>
      </c>
      <c r="AI446" s="172" cm="1">
        <f t="array" ref="AI446">IFERROR(--('Input| Projects'!$AS446="Yes")*_xlfn.SWITCH('Input| Overheads'!$C$50,"Direct costs",'Calc| Overheads Allocation'!E$8*S446,"Internal labour",'Calc| Overheads Allocation'!E$8*S446*'Input| Projects'!$AO446,"DNSP defined",'Calc| Overheads Allocation'!E$78*'Input| Projects'!$AV446,0),0)</f>
        <v>0</v>
      </c>
      <c r="AJ446" s="172" cm="1">
        <f t="array" ref="AJ446">IFERROR(--('Input| Projects'!$AS446="Yes")*_xlfn.SWITCH('Input| Overheads'!$C$50,"Direct costs",'Calc| Overheads Allocation'!F$8*T446,"Internal labour",'Calc| Overheads Allocation'!F$8*T446*'Input| Projects'!$AO446,"DNSP defined",'Calc| Overheads Allocation'!F$78*'Input| Projects'!$AV446,0),0)</f>
        <v>0</v>
      </c>
      <c r="AK446" s="172" cm="1">
        <f t="array" ref="AK446">IFERROR(--('Input| Projects'!$AS446="Yes")*_xlfn.SWITCH('Input| Overheads'!$C$50,"Direct costs",'Calc| Overheads Allocation'!G$8*U446,"Internal labour",'Calc| Overheads Allocation'!G$8*U446*'Input| Projects'!$AO446,"DNSP defined",'Calc| Overheads Allocation'!G$78*'Input| Projects'!$AV446,0),0)</f>
        <v>0</v>
      </c>
      <c r="AL446" s="172" cm="1">
        <f t="array" ref="AL446">IFERROR(--('Input| Projects'!$AS446="Yes")*_xlfn.SWITCH('Input| Overheads'!$C$50,"Direct costs",'Calc| Overheads Allocation'!H$8*V446,"Internal labour",'Calc| Overheads Allocation'!H$8*V446*'Input| Projects'!$AO446,"DNSP defined",'Calc| Overheads Allocation'!H$78*'Input| Projects'!$AV446,0),0)</f>
        <v>0</v>
      </c>
      <c r="AM446" s="172" cm="1">
        <f t="array" ref="AM446">IFERROR(--('Input| Projects'!$AS446="Yes")*_xlfn.SWITCH('Input| Overheads'!$C$50,"Direct costs",'Calc| Overheads Allocation'!I$8*W446,"Internal labour",'Calc| Overheads Allocation'!I$8*W446*'Input| Projects'!$AO446,"DNSP defined",'Calc| Overheads Allocation'!I$78*'Input| Projects'!$AV446,0),0)</f>
        <v>0</v>
      </c>
      <c r="AN446" s="175"/>
      <c r="AO446" s="172" cm="1">
        <f t="array" ref="AO446">IFERROR(--('Input| Projects'!$AT446="Yes")*_xlfn.SWITCH('Input| Overheads'!$C$50,"Direct costs",'Calc| Overheads Allocation'!C$9*Q446,"Internal labour",'Calc| Overheads Allocation'!C$9*Q446*'Input| Projects'!$AO446,"DNSP defined",'Calc| Overheads Allocation'!C$79*'Input| Projects'!$AW446,0),0)</f>
        <v>0</v>
      </c>
      <c r="AP446" s="172" cm="1">
        <f t="array" ref="AP446">IFERROR(--('Input| Projects'!$AT446="Yes")*_xlfn.SWITCH('Input| Overheads'!$C$50,"Direct costs",'Calc| Overheads Allocation'!D$9*R446,"Internal labour",'Calc| Overheads Allocation'!D$9*R446*'Input| Projects'!$AO446,"DNSP defined",'Calc| Overheads Allocation'!D$79*'Input| Projects'!$AW446,0),0)</f>
        <v>0</v>
      </c>
      <c r="AQ446" s="172" cm="1">
        <f t="array" ref="AQ446">IFERROR(--('Input| Projects'!$AT446="Yes")*_xlfn.SWITCH('Input| Overheads'!$C$50,"Direct costs",'Calc| Overheads Allocation'!E$9*S446,"Internal labour",'Calc| Overheads Allocation'!E$9*S446*'Input| Projects'!$AO446,"DNSP defined",'Calc| Overheads Allocation'!E$79*'Input| Projects'!$AW446,0),0)</f>
        <v>0</v>
      </c>
      <c r="AR446" s="172" cm="1">
        <f t="array" ref="AR446">IFERROR(--('Input| Projects'!$AT446="Yes")*_xlfn.SWITCH('Input| Overheads'!$C$50,"Direct costs",'Calc| Overheads Allocation'!F$9*T446,"Internal labour",'Calc| Overheads Allocation'!F$9*T446*'Input| Projects'!$AO446,"DNSP defined",'Calc| Overheads Allocation'!F$79*'Input| Projects'!$AW446,0),0)</f>
        <v>0</v>
      </c>
      <c r="AS446" s="172" cm="1">
        <f t="array" ref="AS446">IFERROR(--('Input| Projects'!$AT446="Yes")*_xlfn.SWITCH('Input| Overheads'!$C$50,"Direct costs",'Calc| Overheads Allocation'!G$9*U446,"Internal labour",'Calc| Overheads Allocation'!G$9*U446*'Input| Projects'!$AO446,"DNSP defined",'Calc| Overheads Allocation'!G$79*'Input| Projects'!$AW446,0),0)</f>
        <v>0</v>
      </c>
      <c r="AT446" s="172" cm="1">
        <f t="array" ref="AT446">IFERROR(--('Input| Projects'!$AT446="Yes")*_xlfn.SWITCH('Input| Overheads'!$C$50,"Direct costs",'Calc| Overheads Allocation'!H$9*V446,"Internal labour",'Calc| Overheads Allocation'!H$9*V446*'Input| Projects'!$AO446,"DNSP defined",'Calc| Overheads Allocation'!H$79*'Input| Projects'!$AW446,0),0)</f>
        <v>0</v>
      </c>
      <c r="AU446" s="172" cm="1">
        <f t="array" ref="AU446">IFERROR(--('Input| Projects'!$AT446="Yes")*_xlfn.SWITCH('Input| Overheads'!$C$50,"Direct costs",'Calc| Overheads Allocation'!I$9*W446,"Internal labour",'Calc| Overheads Allocation'!I$9*W446*'Input| Projects'!$AO446,"DNSP defined",'Calc| Overheads Allocation'!I$79*'Input| Projects'!$AW446,0),0)</f>
        <v>0</v>
      </c>
      <c r="AV446" s="175"/>
      <c r="AW446" s="172">
        <f t="shared" si="156"/>
        <v>0</v>
      </c>
      <c r="AX446" s="172">
        <f t="shared" si="157"/>
        <v>0</v>
      </c>
      <c r="AY446" s="172">
        <f t="shared" si="158"/>
        <v>0</v>
      </c>
      <c r="AZ446" s="172">
        <f t="shared" si="159"/>
        <v>0</v>
      </c>
      <c r="BA446" s="172">
        <f t="shared" si="160"/>
        <v>0</v>
      </c>
      <c r="BB446" s="172">
        <f t="shared" si="161"/>
        <v>0</v>
      </c>
      <c r="BC446" s="172">
        <f t="shared" si="162"/>
        <v>0</v>
      </c>
      <c r="BD446" s="176"/>
      <c r="BE446" s="172">
        <f t="shared" si="163"/>
        <v>0</v>
      </c>
      <c r="BF446" s="172">
        <f t="shared" si="164"/>
        <v>0</v>
      </c>
      <c r="BG446" s="172">
        <f t="shared" si="165"/>
        <v>0</v>
      </c>
      <c r="BH446" s="172">
        <f t="shared" si="166"/>
        <v>0</v>
      </c>
      <c r="BI446" s="172">
        <f t="shared" si="167"/>
        <v>0</v>
      </c>
      <c r="BJ446" s="172">
        <f t="shared" si="168"/>
        <v>0</v>
      </c>
      <c r="BK446" s="172">
        <f t="shared" si="169"/>
        <v>0</v>
      </c>
      <c r="BL446" s="176"/>
      <c r="BM446" s="172">
        <f t="shared" si="148"/>
        <v>0</v>
      </c>
      <c r="BN446" s="172">
        <f t="shared" si="149"/>
        <v>0</v>
      </c>
      <c r="BO446" s="172">
        <f t="shared" si="150"/>
        <v>0</v>
      </c>
      <c r="BP446" s="172">
        <f t="shared" si="151"/>
        <v>0</v>
      </c>
      <c r="BQ446" s="172">
        <f t="shared" si="152"/>
        <v>0</v>
      </c>
      <c r="BR446" s="172">
        <f t="shared" si="153"/>
        <v>0</v>
      </c>
      <c r="BS446" s="172">
        <f t="shared" si="154"/>
        <v>0</v>
      </c>
      <c r="BT446" s="55"/>
      <c r="BU446" s="158">
        <f>SUMIF('Input| Projects'!$BA$8:$CX$8,RIGHT(BU$9,3),'Input| Projects'!$BA446:$CX446)</f>
        <v>0</v>
      </c>
      <c r="BV446" s="158">
        <f>SUMIF('Input| Projects'!$BA$8:$CX$8,RIGHT(BV$9,3),'Input| Projects'!$BA446:$CX446)</f>
        <v>0</v>
      </c>
      <c r="BW446" s="79" t="str">
        <f t="shared" si="155"/>
        <v/>
      </c>
    </row>
    <row r="447" spans="2:75" x14ac:dyDescent="0.2">
      <c r="B447" s="123">
        <f>IFERROR('Input| Projects'!B447,"")</f>
        <v>438</v>
      </c>
      <c r="C447" s="160" t="str">
        <f>IFERROR(IF('Input| Projects'!C447="","",'Input| Projects'!C447),"")</f>
        <v/>
      </c>
      <c r="D447" s="160" t="str">
        <f>IFERROR(IF('Input| Projects'!D447="","",'Input| Projects'!D447),"")</f>
        <v/>
      </c>
      <c r="E447" s="53"/>
      <c r="F447" s="160" t="str">
        <f>IF(LEN('Input| Projects'!F447)&gt;0,'Input| Projects'!F447,"")</f>
        <v/>
      </c>
      <c r="G447" s="160" t="str">
        <f>IF(LEN('Input| Projects'!G447)&gt;0,'Input| Projects'!G447,"")</f>
        <v/>
      </c>
      <c r="H447" s="10"/>
      <c r="I447" s="194" cm="1">
        <f t="array" ref="I447">IF(LEN($F447)&gt;0,1+IFERROR(SUMPRODUCT(TRANSPOSE('Input| Projects'!$AO447:$AQ447),INDEX('Input| Escalations'!$F$27:$L$29,,MATCH(Q$9,'Input| Escalations'!$F$21:$L$21,0))),0),0)</f>
        <v>0</v>
      </c>
      <c r="J447" s="194" cm="1">
        <f t="array" ref="J447">IF(LEN($F447)&gt;0,1+IFERROR(SUMPRODUCT(TRANSPOSE('Input| Projects'!$AO447:$AQ447),INDEX('Input| Escalations'!$F$27:$L$29,,MATCH(R$9,'Input| Escalations'!$F$21:$L$21,0))),0),0)</f>
        <v>0</v>
      </c>
      <c r="K447" s="194" cm="1">
        <f t="array" ref="K447">IF(LEN($F447)&gt;0,1+IFERROR(SUMPRODUCT(TRANSPOSE('Input| Projects'!$AO447:$AQ447),INDEX('Input| Escalations'!$F$27:$L$29,,MATCH(S$9,'Input| Escalations'!$F$21:$L$21,0))),0),0)</f>
        <v>0</v>
      </c>
      <c r="L447" s="194" cm="1">
        <f t="array" ref="L447">IF(LEN($F447)&gt;0,1+IFERROR(SUMPRODUCT(TRANSPOSE('Input| Projects'!$AO447:$AQ447),INDEX('Input| Escalations'!$F$27:$L$29,,MATCH(T$9,'Input| Escalations'!$F$21:$L$21,0))),0),0)</f>
        <v>0</v>
      </c>
      <c r="M447" s="194" cm="1">
        <f t="array" ref="M447">IF(LEN($F447)&gt;0,1+IFERROR(SUMPRODUCT(TRANSPOSE('Input| Projects'!$AO447:$AQ447),INDEX('Input| Escalations'!$F$27:$L$29,,MATCH(U$9,'Input| Escalations'!$F$21:$L$21,0))),0),0)</f>
        <v>0</v>
      </c>
      <c r="N447" s="194" cm="1">
        <f t="array" ref="N447">IF(LEN($F447)&gt;0,1+IFERROR(SUMPRODUCT(TRANSPOSE('Input| Projects'!$AO447:$AQ447),INDEX('Input| Escalations'!$F$27:$L$29,,MATCH(V$9,'Input| Escalations'!$F$21:$L$21,0))),0),0)</f>
        <v>0</v>
      </c>
      <c r="O447" s="194" cm="1">
        <f t="array" ref="O447">IF(LEN($F447)&gt;0,1+IFERROR(SUMPRODUCT(TRANSPOSE('Input| Projects'!$AO447:$AQ447),INDEX('Input| Escalations'!$F$27:$L$29,,MATCH(W$9,'Input| Escalations'!$F$21:$L$21,0))),0),0)</f>
        <v>0</v>
      </c>
      <c r="P447" s="10"/>
      <c r="Q447" s="172">
        <f>IFERROR(IF(ISNUMBER(FIND("decision",'Input| Setup'!$F$6)),'Input| Projects'!Y447,'Input| Projects'!I447)*'Input| Escalations'!$I$17*I447,0)</f>
        <v>0</v>
      </c>
      <c r="R447" s="172">
        <f>IFERROR(IF(ISNUMBER(FIND("decision",'Input| Setup'!$F$6)),'Input| Projects'!Z447,'Input| Projects'!J447)*'Input| Escalations'!$I$17*J447,0)</f>
        <v>0</v>
      </c>
      <c r="S447" s="172">
        <f>IFERROR(IF(ISNUMBER(FIND("decision",'Input| Setup'!$F$6)),'Input| Projects'!AA447,'Input| Projects'!K447)*'Input| Escalations'!$I$17*K447,0)</f>
        <v>0</v>
      </c>
      <c r="T447" s="172">
        <f>IFERROR(IF(ISNUMBER(FIND("decision",'Input| Setup'!$F$6)),'Input| Projects'!AB447,'Input| Projects'!L447)*'Input| Escalations'!$I$17*L447,0)</f>
        <v>0</v>
      </c>
      <c r="U447" s="172">
        <f>IFERROR(IF(ISNUMBER(FIND("decision",'Input| Setup'!$F$6)),'Input| Projects'!AC447,'Input| Projects'!M447)*'Input| Escalations'!$I$17*M447,0)</f>
        <v>0</v>
      </c>
      <c r="V447" s="172">
        <f>IFERROR(IF(ISNUMBER(FIND("decision",'Input| Setup'!$F$6)),'Input| Projects'!AD447,'Input| Projects'!N447)*'Input| Escalations'!$I$17*N447,0)</f>
        <v>0</v>
      </c>
      <c r="W447" s="172">
        <f>IFERROR(IF(ISNUMBER(FIND("decision",'Input| Setup'!$F$6)),'Input| Projects'!AE447,'Input| Projects'!O447)*'Input| Escalations'!$I$17*O447,0)</f>
        <v>0</v>
      </c>
      <c r="X447" s="175"/>
      <c r="Y447" s="172">
        <f>IF(ISNUMBER(FIND("decision",'Input| Setup'!$F$6)),'Input| Projects'!AG447,'Input| Projects'!Q447)*I447*'Input| Escalations'!$I$17</f>
        <v>0</v>
      </c>
      <c r="Z447" s="172">
        <f>IF(ISNUMBER(FIND("decision",'Input| Setup'!$F$6)),'Input| Projects'!AH447,'Input| Projects'!R447)*J447*'Input| Escalations'!$I$17</f>
        <v>0</v>
      </c>
      <c r="AA447" s="172">
        <f>IF(ISNUMBER(FIND("decision",'Input| Setup'!$F$6)),'Input| Projects'!AI447,'Input| Projects'!S447)*K447*'Input| Escalations'!$I$17</f>
        <v>0</v>
      </c>
      <c r="AB447" s="172">
        <f>IF(ISNUMBER(FIND("decision",'Input| Setup'!$F$6)),'Input| Projects'!AJ447,'Input| Projects'!T447)*L447*'Input| Escalations'!$I$17</f>
        <v>0</v>
      </c>
      <c r="AC447" s="172">
        <f>IF(ISNUMBER(FIND("decision",'Input| Setup'!$F$6)),'Input| Projects'!AK447,'Input| Projects'!U447)*M447*'Input| Escalations'!$I$17</f>
        <v>0</v>
      </c>
      <c r="AD447" s="172">
        <f>IF(ISNUMBER(FIND("decision",'Input| Setup'!$F$6)),'Input| Projects'!AL447,'Input| Projects'!V447)*N447*'Input| Escalations'!$I$17</f>
        <v>0</v>
      </c>
      <c r="AE447" s="172">
        <f>IF(ISNUMBER(FIND("decision",'Input| Setup'!$F$6)),'Input| Projects'!AM447,'Input| Projects'!W447)*O447*'Input| Escalations'!$I$17</f>
        <v>0</v>
      </c>
      <c r="AF447" s="175"/>
      <c r="AG447" s="172" cm="1">
        <f t="array" ref="AG447">IFERROR(--('Input| Projects'!$AS447="Yes")*_xlfn.SWITCH('Input| Overheads'!$C$50,"Direct costs",'Calc| Overheads Allocation'!C$8*Q447,"Internal labour",'Calc| Overheads Allocation'!C$8*Q447*'Input| Projects'!$AO447,"DNSP defined",'Calc| Overheads Allocation'!C$78*'Input| Projects'!$AV447,0),0)</f>
        <v>0</v>
      </c>
      <c r="AH447" s="172" cm="1">
        <f t="array" ref="AH447">IFERROR(--('Input| Projects'!$AS447="Yes")*_xlfn.SWITCH('Input| Overheads'!$C$50,"Direct costs",'Calc| Overheads Allocation'!D$8*R447,"Internal labour",'Calc| Overheads Allocation'!D$8*R447*'Input| Projects'!$AO447,"DNSP defined",'Calc| Overheads Allocation'!D$78*'Input| Projects'!$AV447,0),0)</f>
        <v>0</v>
      </c>
      <c r="AI447" s="172" cm="1">
        <f t="array" ref="AI447">IFERROR(--('Input| Projects'!$AS447="Yes")*_xlfn.SWITCH('Input| Overheads'!$C$50,"Direct costs",'Calc| Overheads Allocation'!E$8*S447,"Internal labour",'Calc| Overheads Allocation'!E$8*S447*'Input| Projects'!$AO447,"DNSP defined",'Calc| Overheads Allocation'!E$78*'Input| Projects'!$AV447,0),0)</f>
        <v>0</v>
      </c>
      <c r="AJ447" s="172" cm="1">
        <f t="array" ref="AJ447">IFERROR(--('Input| Projects'!$AS447="Yes")*_xlfn.SWITCH('Input| Overheads'!$C$50,"Direct costs",'Calc| Overheads Allocation'!F$8*T447,"Internal labour",'Calc| Overheads Allocation'!F$8*T447*'Input| Projects'!$AO447,"DNSP defined",'Calc| Overheads Allocation'!F$78*'Input| Projects'!$AV447,0),0)</f>
        <v>0</v>
      </c>
      <c r="AK447" s="172" cm="1">
        <f t="array" ref="AK447">IFERROR(--('Input| Projects'!$AS447="Yes")*_xlfn.SWITCH('Input| Overheads'!$C$50,"Direct costs",'Calc| Overheads Allocation'!G$8*U447,"Internal labour",'Calc| Overheads Allocation'!G$8*U447*'Input| Projects'!$AO447,"DNSP defined",'Calc| Overheads Allocation'!G$78*'Input| Projects'!$AV447,0),0)</f>
        <v>0</v>
      </c>
      <c r="AL447" s="172" cm="1">
        <f t="array" ref="AL447">IFERROR(--('Input| Projects'!$AS447="Yes")*_xlfn.SWITCH('Input| Overheads'!$C$50,"Direct costs",'Calc| Overheads Allocation'!H$8*V447,"Internal labour",'Calc| Overheads Allocation'!H$8*V447*'Input| Projects'!$AO447,"DNSP defined",'Calc| Overheads Allocation'!H$78*'Input| Projects'!$AV447,0),0)</f>
        <v>0</v>
      </c>
      <c r="AM447" s="172" cm="1">
        <f t="array" ref="AM447">IFERROR(--('Input| Projects'!$AS447="Yes")*_xlfn.SWITCH('Input| Overheads'!$C$50,"Direct costs",'Calc| Overheads Allocation'!I$8*W447,"Internal labour",'Calc| Overheads Allocation'!I$8*W447*'Input| Projects'!$AO447,"DNSP defined",'Calc| Overheads Allocation'!I$78*'Input| Projects'!$AV447,0),0)</f>
        <v>0</v>
      </c>
      <c r="AN447" s="175"/>
      <c r="AO447" s="172" cm="1">
        <f t="array" ref="AO447">IFERROR(--('Input| Projects'!$AT447="Yes")*_xlfn.SWITCH('Input| Overheads'!$C$50,"Direct costs",'Calc| Overheads Allocation'!C$9*Q447,"Internal labour",'Calc| Overheads Allocation'!C$9*Q447*'Input| Projects'!$AO447,"DNSP defined",'Calc| Overheads Allocation'!C$79*'Input| Projects'!$AW447,0),0)</f>
        <v>0</v>
      </c>
      <c r="AP447" s="172" cm="1">
        <f t="array" ref="AP447">IFERROR(--('Input| Projects'!$AT447="Yes")*_xlfn.SWITCH('Input| Overheads'!$C$50,"Direct costs",'Calc| Overheads Allocation'!D$9*R447,"Internal labour",'Calc| Overheads Allocation'!D$9*R447*'Input| Projects'!$AO447,"DNSP defined",'Calc| Overheads Allocation'!D$79*'Input| Projects'!$AW447,0),0)</f>
        <v>0</v>
      </c>
      <c r="AQ447" s="172" cm="1">
        <f t="array" ref="AQ447">IFERROR(--('Input| Projects'!$AT447="Yes")*_xlfn.SWITCH('Input| Overheads'!$C$50,"Direct costs",'Calc| Overheads Allocation'!E$9*S447,"Internal labour",'Calc| Overheads Allocation'!E$9*S447*'Input| Projects'!$AO447,"DNSP defined",'Calc| Overheads Allocation'!E$79*'Input| Projects'!$AW447,0),0)</f>
        <v>0</v>
      </c>
      <c r="AR447" s="172" cm="1">
        <f t="array" ref="AR447">IFERROR(--('Input| Projects'!$AT447="Yes")*_xlfn.SWITCH('Input| Overheads'!$C$50,"Direct costs",'Calc| Overheads Allocation'!F$9*T447,"Internal labour",'Calc| Overheads Allocation'!F$9*T447*'Input| Projects'!$AO447,"DNSP defined",'Calc| Overheads Allocation'!F$79*'Input| Projects'!$AW447,0),0)</f>
        <v>0</v>
      </c>
      <c r="AS447" s="172" cm="1">
        <f t="array" ref="AS447">IFERROR(--('Input| Projects'!$AT447="Yes")*_xlfn.SWITCH('Input| Overheads'!$C$50,"Direct costs",'Calc| Overheads Allocation'!G$9*U447,"Internal labour",'Calc| Overheads Allocation'!G$9*U447*'Input| Projects'!$AO447,"DNSP defined",'Calc| Overheads Allocation'!G$79*'Input| Projects'!$AW447,0),0)</f>
        <v>0</v>
      </c>
      <c r="AT447" s="172" cm="1">
        <f t="array" ref="AT447">IFERROR(--('Input| Projects'!$AT447="Yes")*_xlfn.SWITCH('Input| Overheads'!$C$50,"Direct costs",'Calc| Overheads Allocation'!H$9*V447,"Internal labour",'Calc| Overheads Allocation'!H$9*V447*'Input| Projects'!$AO447,"DNSP defined",'Calc| Overheads Allocation'!H$79*'Input| Projects'!$AW447,0),0)</f>
        <v>0</v>
      </c>
      <c r="AU447" s="172" cm="1">
        <f t="array" ref="AU447">IFERROR(--('Input| Projects'!$AT447="Yes")*_xlfn.SWITCH('Input| Overheads'!$C$50,"Direct costs",'Calc| Overheads Allocation'!I$9*W447,"Internal labour",'Calc| Overheads Allocation'!I$9*W447*'Input| Projects'!$AO447,"DNSP defined",'Calc| Overheads Allocation'!I$79*'Input| Projects'!$AW447,0),0)</f>
        <v>0</v>
      </c>
      <c r="AV447" s="175"/>
      <c r="AW447" s="172">
        <f t="shared" si="156"/>
        <v>0</v>
      </c>
      <c r="AX447" s="172">
        <f t="shared" si="157"/>
        <v>0</v>
      </c>
      <c r="AY447" s="172">
        <f t="shared" si="158"/>
        <v>0</v>
      </c>
      <c r="AZ447" s="172">
        <f t="shared" si="159"/>
        <v>0</v>
      </c>
      <c r="BA447" s="172">
        <f t="shared" si="160"/>
        <v>0</v>
      </c>
      <c r="BB447" s="172">
        <f t="shared" si="161"/>
        <v>0</v>
      </c>
      <c r="BC447" s="172">
        <f t="shared" si="162"/>
        <v>0</v>
      </c>
      <c r="BD447" s="176"/>
      <c r="BE447" s="172">
        <f t="shared" si="163"/>
        <v>0</v>
      </c>
      <c r="BF447" s="172">
        <f t="shared" si="164"/>
        <v>0</v>
      </c>
      <c r="BG447" s="172">
        <f t="shared" si="165"/>
        <v>0</v>
      </c>
      <c r="BH447" s="172">
        <f t="shared" si="166"/>
        <v>0</v>
      </c>
      <c r="BI447" s="172">
        <f t="shared" si="167"/>
        <v>0</v>
      </c>
      <c r="BJ447" s="172">
        <f t="shared" si="168"/>
        <v>0</v>
      </c>
      <c r="BK447" s="172">
        <f t="shared" si="169"/>
        <v>0</v>
      </c>
      <c r="BL447" s="176"/>
      <c r="BM447" s="172">
        <f t="shared" si="148"/>
        <v>0</v>
      </c>
      <c r="BN447" s="172">
        <f t="shared" si="149"/>
        <v>0</v>
      </c>
      <c r="BO447" s="172">
        <f t="shared" si="150"/>
        <v>0</v>
      </c>
      <c r="BP447" s="172">
        <f t="shared" si="151"/>
        <v>0</v>
      </c>
      <c r="BQ447" s="172">
        <f t="shared" si="152"/>
        <v>0</v>
      </c>
      <c r="BR447" s="172">
        <f t="shared" si="153"/>
        <v>0</v>
      </c>
      <c r="BS447" s="172">
        <f t="shared" si="154"/>
        <v>0</v>
      </c>
      <c r="BT447" s="55"/>
      <c r="BU447" s="158">
        <f>SUMIF('Input| Projects'!$BA$8:$CX$8,RIGHT(BU$9,3),'Input| Projects'!$BA447:$CX447)</f>
        <v>0</v>
      </c>
      <c r="BV447" s="158">
        <f>SUMIF('Input| Projects'!$BA$8:$CX$8,RIGHT(BV$9,3),'Input| Projects'!$BA447:$CX447)</f>
        <v>0</v>
      </c>
      <c r="BW447" s="79" t="str">
        <f t="shared" si="155"/>
        <v/>
      </c>
    </row>
    <row r="448" spans="2:75" x14ac:dyDescent="0.2">
      <c r="B448" s="123">
        <f>IFERROR('Input| Projects'!B448,"")</f>
        <v>439</v>
      </c>
      <c r="C448" s="160" t="str">
        <f>IFERROR(IF('Input| Projects'!C448="","",'Input| Projects'!C448),"")</f>
        <v/>
      </c>
      <c r="D448" s="160" t="str">
        <f>IFERROR(IF('Input| Projects'!D448="","",'Input| Projects'!D448),"")</f>
        <v/>
      </c>
      <c r="E448" s="53"/>
      <c r="F448" s="160" t="str">
        <f>IF(LEN('Input| Projects'!F448)&gt;0,'Input| Projects'!F448,"")</f>
        <v/>
      </c>
      <c r="G448" s="160" t="str">
        <f>IF(LEN('Input| Projects'!G448)&gt;0,'Input| Projects'!G448,"")</f>
        <v/>
      </c>
      <c r="H448" s="10"/>
      <c r="I448" s="194" cm="1">
        <f t="array" ref="I448">IF(LEN($F448)&gt;0,1+IFERROR(SUMPRODUCT(TRANSPOSE('Input| Projects'!$AO448:$AQ448),INDEX('Input| Escalations'!$F$27:$L$29,,MATCH(Q$9,'Input| Escalations'!$F$21:$L$21,0))),0),0)</f>
        <v>0</v>
      </c>
      <c r="J448" s="194" cm="1">
        <f t="array" ref="J448">IF(LEN($F448)&gt;0,1+IFERROR(SUMPRODUCT(TRANSPOSE('Input| Projects'!$AO448:$AQ448),INDEX('Input| Escalations'!$F$27:$L$29,,MATCH(R$9,'Input| Escalations'!$F$21:$L$21,0))),0),0)</f>
        <v>0</v>
      </c>
      <c r="K448" s="194" cm="1">
        <f t="array" ref="K448">IF(LEN($F448)&gt;0,1+IFERROR(SUMPRODUCT(TRANSPOSE('Input| Projects'!$AO448:$AQ448),INDEX('Input| Escalations'!$F$27:$L$29,,MATCH(S$9,'Input| Escalations'!$F$21:$L$21,0))),0),0)</f>
        <v>0</v>
      </c>
      <c r="L448" s="194" cm="1">
        <f t="array" ref="L448">IF(LEN($F448)&gt;0,1+IFERROR(SUMPRODUCT(TRANSPOSE('Input| Projects'!$AO448:$AQ448),INDEX('Input| Escalations'!$F$27:$L$29,,MATCH(T$9,'Input| Escalations'!$F$21:$L$21,0))),0),0)</f>
        <v>0</v>
      </c>
      <c r="M448" s="194" cm="1">
        <f t="array" ref="M448">IF(LEN($F448)&gt;0,1+IFERROR(SUMPRODUCT(TRANSPOSE('Input| Projects'!$AO448:$AQ448),INDEX('Input| Escalations'!$F$27:$L$29,,MATCH(U$9,'Input| Escalations'!$F$21:$L$21,0))),0),0)</f>
        <v>0</v>
      </c>
      <c r="N448" s="194" cm="1">
        <f t="array" ref="N448">IF(LEN($F448)&gt;0,1+IFERROR(SUMPRODUCT(TRANSPOSE('Input| Projects'!$AO448:$AQ448),INDEX('Input| Escalations'!$F$27:$L$29,,MATCH(V$9,'Input| Escalations'!$F$21:$L$21,0))),0),0)</f>
        <v>0</v>
      </c>
      <c r="O448" s="194" cm="1">
        <f t="array" ref="O448">IF(LEN($F448)&gt;0,1+IFERROR(SUMPRODUCT(TRANSPOSE('Input| Projects'!$AO448:$AQ448),INDEX('Input| Escalations'!$F$27:$L$29,,MATCH(W$9,'Input| Escalations'!$F$21:$L$21,0))),0),0)</f>
        <v>0</v>
      </c>
      <c r="P448" s="10"/>
      <c r="Q448" s="172">
        <f>IFERROR(IF(ISNUMBER(FIND("decision",'Input| Setup'!$F$6)),'Input| Projects'!Y448,'Input| Projects'!I448)*'Input| Escalations'!$I$17*I448,0)</f>
        <v>0</v>
      </c>
      <c r="R448" s="172">
        <f>IFERROR(IF(ISNUMBER(FIND("decision",'Input| Setup'!$F$6)),'Input| Projects'!Z448,'Input| Projects'!J448)*'Input| Escalations'!$I$17*J448,0)</f>
        <v>0</v>
      </c>
      <c r="S448" s="172">
        <f>IFERROR(IF(ISNUMBER(FIND("decision",'Input| Setup'!$F$6)),'Input| Projects'!AA448,'Input| Projects'!K448)*'Input| Escalations'!$I$17*K448,0)</f>
        <v>0</v>
      </c>
      <c r="T448" s="172">
        <f>IFERROR(IF(ISNUMBER(FIND("decision",'Input| Setup'!$F$6)),'Input| Projects'!AB448,'Input| Projects'!L448)*'Input| Escalations'!$I$17*L448,0)</f>
        <v>0</v>
      </c>
      <c r="U448" s="172">
        <f>IFERROR(IF(ISNUMBER(FIND("decision",'Input| Setup'!$F$6)),'Input| Projects'!AC448,'Input| Projects'!M448)*'Input| Escalations'!$I$17*M448,0)</f>
        <v>0</v>
      </c>
      <c r="V448" s="172">
        <f>IFERROR(IF(ISNUMBER(FIND("decision",'Input| Setup'!$F$6)),'Input| Projects'!AD448,'Input| Projects'!N448)*'Input| Escalations'!$I$17*N448,0)</f>
        <v>0</v>
      </c>
      <c r="W448" s="172">
        <f>IFERROR(IF(ISNUMBER(FIND("decision",'Input| Setup'!$F$6)),'Input| Projects'!AE448,'Input| Projects'!O448)*'Input| Escalations'!$I$17*O448,0)</f>
        <v>0</v>
      </c>
      <c r="X448" s="175"/>
      <c r="Y448" s="172">
        <f>IF(ISNUMBER(FIND("decision",'Input| Setup'!$F$6)),'Input| Projects'!AG448,'Input| Projects'!Q448)*I448*'Input| Escalations'!$I$17</f>
        <v>0</v>
      </c>
      <c r="Z448" s="172">
        <f>IF(ISNUMBER(FIND("decision",'Input| Setup'!$F$6)),'Input| Projects'!AH448,'Input| Projects'!R448)*J448*'Input| Escalations'!$I$17</f>
        <v>0</v>
      </c>
      <c r="AA448" s="172">
        <f>IF(ISNUMBER(FIND("decision",'Input| Setup'!$F$6)),'Input| Projects'!AI448,'Input| Projects'!S448)*K448*'Input| Escalations'!$I$17</f>
        <v>0</v>
      </c>
      <c r="AB448" s="172">
        <f>IF(ISNUMBER(FIND("decision",'Input| Setup'!$F$6)),'Input| Projects'!AJ448,'Input| Projects'!T448)*L448*'Input| Escalations'!$I$17</f>
        <v>0</v>
      </c>
      <c r="AC448" s="172">
        <f>IF(ISNUMBER(FIND("decision",'Input| Setup'!$F$6)),'Input| Projects'!AK448,'Input| Projects'!U448)*M448*'Input| Escalations'!$I$17</f>
        <v>0</v>
      </c>
      <c r="AD448" s="172">
        <f>IF(ISNUMBER(FIND("decision",'Input| Setup'!$F$6)),'Input| Projects'!AL448,'Input| Projects'!V448)*N448*'Input| Escalations'!$I$17</f>
        <v>0</v>
      </c>
      <c r="AE448" s="172">
        <f>IF(ISNUMBER(FIND("decision",'Input| Setup'!$F$6)),'Input| Projects'!AM448,'Input| Projects'!W448)*O448*'Input| Escalations'!$I$17</f>
        <v>0</v>
      </c>
      <c r="AF448" s="175"/>
      <c r="AG448" s="172" cm="1">
        <f t="array" ref="AG448">IFERROR(--('Input| Projects'!$AS448="Yes")*_xlfn.SWITCH('Input| Overheads'!$C$50,"Direct costs",'Calc| Overheads Allocation'!C$8*Q448,"Internal labour",'Calc| Overheads Allocation'!C$8*Q448*'Input| Projects'!$AO448,"DNSP defined",'Calc| Overheads Allocation'!C$78*'Input| Projects'!$AV448,0),0)</f>
        <v>0</v>
      </c>
      <c r="AH448" s="172" cm="1">
        <f t="array" ref="AH448">IFERROR(--('Input| Projects'!$AS448="Yes")*_xlfn.SWITCH('Input| Overheads'!$C$50,"Direct costs",'Calc| Overheads Allocation'!D$8*R448,"Internal labour",'Calc| Overheads Allocation'!D$8*R448*'Input| Projects'!$AO448,"DNSP defined",'Calc| Overheads Allocation'!D$78*'Input| Projects'!$AV448,0),0)</f>
        <v>0</v>
      </c>
      <c r="AI448" s="172" cm="1">
        <f t="array" ref="AI448">IFERROR(--('Input| Projects'!$AS448="Yes")*_xlfn.SWITCH('Input| Overheads'!$C$50,"Direct costs",'Calc| Overheads Allocation'!E$8*S448,"Internal labour",'Calc| Overheads Allocation'!E$8*S448*'Input| Projects'!$AO448,"DNSP defined",'Calc| Overheads Allocation'!E$78*'Input| Projects'!$AV448,0),0)</f>
        <v>0</v>
      </c>
      <c r="AJ448" s="172" cm="1">
        <f t="array" ref="AJ448">IFERROR(--('Input| Projects'!$AS448="Yes")*_xlfn.SWITCH('Input| Overheads'!$C$50,"Direct costs",'Calc| Overheads Allocation'!F$8*T448,"Internal labour",'Calc| Overheads Allocation'!F$8*T448*'Input| Projects'!$AO448,"DNSP defined",'Calc| Overheads Allocation'!F$78*'Input| Projects'!$AV448,0),0)</f>
        <v>0</v>
      </c>
      <c r="AK448" s="172" cm="1">
        <f t="array" ref="AK448">IFERROR(--('Input| Projects'!$AS448="Yes")*_xlfn.SWITCH('Input| Overheads'!$C$50,"Direct costs",'Calc| Overheads Allocation'!G$8*U448,"Internal labour",'Calc| Overheads Allocation'!G$8*U448*'Input| Projects'!$AO448,"DNSP defined",'Calc| Overheads Allocation'!G$78*'Input| Projects'!$AV448,0),0)</f>
        <v>0</v>
      </c>
      <c r="AL448" s="172" cm="1">
        <f t="array" ref="AL448">IFERROR(--('Input| Projects'!$AS448="Yes")*_xlfn.SWITCH('Input| Overheads'!$C$50,"Direct costs",'Calc| Overheads Allocation'!H$8*V448,"Internal labour",'Calc| Overheads Allocation'!H$8*V448*'Input| Projects'!$AO448,"DNSP defined",'Calc| Overheads Allocation'!H$78*'Input| Projects'!$AV448,0),0)</f>
        <v>0</v>
      </c>
      <c r="AM448" s="172" cm="1">
        <f t="array" ref="AM448">IFERROR(--('Input| Projects'!$AS448="Yes")*_xlfn.SWITCH('Input| Overheads'!$C$50,"Direct costs",'Calc| Overheads Allocation'!I$8*W448,"Internal labour",'Calc| Overheads Allocation'!I$8*W448*'Input| Projects'!$AO448,"DNSP defined",'Calc| Overheads Allocation'!I$78*'Input| Projects'!$AV448,0),0)</f>
        <v>0</v>
      </c>
      <c r="AN448" s="175"/>
      <c r="AO448" s="172" cm="1">
        <f t="array" ref="AO448">IFERROR(--('Input| Projects'!$AT448="Yes")*_xlfn.SWITCH('Input| Overheads'!$C$50,"Direct costs",'Calc| Overheads Allocation'!C$9*Q448,"Internal labour",'Calc| Overheads Allocation'!C$9*Q448*'Input| Projects'!$AO448,"DNSP defined",'Calc| Overheads Allocation'!C$79*'Input| Projects'!$AW448,0),0)</f>
        <v>0</v>
      </c>
      <c r="AP448" s="172" cm="1">
        <f t="array" ref="AP448">IFERROR(--('Input| Projects'!$AT448="Yes")*_xlfn.SWITCH('Input| Overheads'!$C$50,"Direct costs",'Calc| Overheads Allocation'!D$9*R448,"Internal labour",'Calc| Overheads Allocation'!D$9*R448*'Input| Projects'!$AO448,"DNSP defined",'Calc| Overheads Allocation'!D$79*'Input| Projects'!$AW448,0),0)</f>
        <v>0</v>
      </c>
      <c r="AQ448" s="172" cm="1">
        <f t="array" ref="AQ448">IFERROR(--('Input| Projects'!$AT448="Yes")*_xlfn.SWITCH('Input| Overheads'!$C$50,"Direct costs",'Calc| Overheads Allocation'!E$9*S448,"Internal labour",'Calc| Overheads Allocation'!E$9*S448*'Input| Projects'!$AO448,"DNSP defined",'Calc| Overheads Allocation'!E$79*'Input| Projects'!$AW448,0),0)</f>
        <v>0</v>
      </c>
      <c r="AR448" s="172" cm="1">
        <f t="array" ref="AR448">IFERROR(--('Input| Projects'!$AT448="Yes")*_xlfn.SWITCH('Input| Overheads'!$C$50,"Direct costs",'Calc| Overheads Allocation'!F$9*T448,"Internal labour",'Calc| Overheads Allocation'!F$9*T448*'Input| Projects'!$AO448,"DNSP defined",'Calc| Overheads Allocation'!F$79*'Input| Projects'!$AW448,0),0)</f>
        <v>0</v>
      </c>
      <c r="AS448" s="172" cm="1">
        <f t="array" ref="AS448">IFERROR(--('Input| Projects'!$AT448="Yes")*_xlfn.SWITCH('Input| Overheads'!$C$50,"Direct costs",'Calc| Overheads Allocation'!G$9*U448,"Internal labour",'Calc| Overheads Allocation'!G$9*U448*'Input| Projects'!$AO448,"DNSP defined",'Calc| Overheads Allocation'!G$79*'Input| Projects'!$AW448,0),0)</f>
        <v>0</v>
      </c>
      <c r="AT448" s="172" cm="1">
        <f t="array" ref="AT448">IFERROR(--('Input| Projects'!$AT448="Yes")*_xlfn.SWITCH('Input| Overheads'!$C$50,"Direct costs",'Calc| Overheads Allocation'!H$9*V448,"Internal labour",'Calc| Overheads Allocation'!H$9*V448*'Input| Projects'!$AO448,"DNSP defined",'Calc| Overheads Allocation'!H$79*'Input| Projects'!$AW448,0),0)</f>
        <v>0</v>
      </c>
      <c r="AU448" s="172" cm="1">
        <f t="array" ref="AU448">IFERROR(--('Input| Projects'!$AT448="Yes")*_xlfn.SWITCH('Input| Overheads'!$C$50,"Direct costs",'Calc| Overheads Allocation'!I$9*W448,"Internal labour",'Calc| Overheads Allocation'!I$9*W448*'Input| Projects'!$AO448,"DNSP defined",'Calc| Overheads Allocation'!I$79*'Input| Projects'!$AW448,0),0)</f>
        <v>0</v>
      </c>
      <c r="AV448" s="175"/>
      <c r="AW448" s="172">
        <f t="shared" si="156"/>
        <v>0</v>
      </c>
      <c r="AX448" s="172">
        <f t="shared" si="157"/>
        <v>0</v>
      </c>
      <c r="AY448" s="172">
        <f t="shared" si="158"/>
        <v>0</v>
      </c>
      <c r="AZ448" s="172">
        <f t="shared" si="159"/>
        <v>0</v>
      </c>
      <c r="BA448" s="172">
        <f t="shared" si="160"/>
        <v>0</v>
      </c>
      <c r="BB448" s="172">
        <f t="shared" si="161"/>
        <v>0</v>
      </c>
      <c r="BC448" s="172">
        <f t="shared" si="162"/>
        <v>0</v>
      </c>
      <c r="BD448" s="176"/>
      <c r="BE448" s="172">
        <f t="shared" si="163"/>
        <v>0</v>
      </c>
      <c r="BF448" s="172">
        <f t="shared" si="164"/>
        <v>0</v>
      </c>
      <c r="BG448" s="172">
        <f t="shared" si="165"/>
        <v>0</v>
      </c>
      <c r="BH448" s="172">
        <f t="shared" si="166"/>
        <v>0</v>
      </c>
      <c r="BI448" s="172">
        <f t="shared" si="167"/>
        <v>0</v>
      </c>
      <c r="BJ448" s="172">
        <f t="shared" si="168"/>
        <v>0</v>
      </c>
      <c r="BK448" s="172">
        <f t="shared" si="169"/>
        <v>0</v>
      </c>
      <c r="BL448" s="176"/>
      <c r="BM448" s="172">
        <f t="shared" si="148"/>
        <v>0</v>
      </c>
      <c r="BN448" s="172">
        <f t="shared" si="149"/>
        <v>0</v>
      </c>
      <c r="BO448" s="172">
        <f t="shared" si="150"/>
        <v>0</v>
      </c>
      <c r="BP448" s="172">
        <f t="shared" si="151"/>
        <v>0</v>
      </c>
      <c r="BQ448" s="172">
        <f t="shared" si="152"/>
        <v>0</v>
      </c>
      <c r="BR448" s="172">
        <f t="shared" si="153"/>
        <v>0</v>
      </c>
      <c r="BS448" s="172">
        <f t="shared" si="154"/>
        <v>0</v>
      </c>
      <c r="BT448" s="55"/>
      <c r="BU448" s="158">
        <f>SUMIF('Input| Projects'!$BA$8:$CX$8,RIGHT(BU$9,3),'Input| Projects'!$BA448:$CX448)</f>
        <v>0</v>
      </c>
      <c r="BV448" s="158">
        <f>SUMIF('Input| Projects'!$BA$8:$CX$8,RIGHT(BV$9,3),'Input| Projects'!$BA448:$CX448)</f>
        <v>0</v>
      </c>
      <c r="BW448" s="79" t="str">
        <f t="shared" si="155"/>
        <v/>
      </c>
    </row>
    <row r="449" spans="2:75" x14ac:dyDescent="0.2">
      <c r="B449" s="123">
        <f>IFERROR('Input| Projects'!B449,"")</f>
        <v>440</v>
      </c>
      <c r="C449" s="160" t="str">
        <f>IFERROR(IF('Input| Projects'!C449="","",'Input| Projects'!C449),"")</f>
        <v/>
      </c>
      <c r="D449" s="160" t="str">
        <f>IFERROR(IF('Input| Projects'!D449="","",'Input| Projects'!D449),"")</f>
        <v/>
      </c>
      <c r="E449" s="53"/>
      <c r="F449" s="160" t="str">
        <f>IF(LEN('Input| Projects'!F449)&gt;0,'Input| Projects'!F449,"")</f>
        <v/>
      </c>
      <c r="G449" s="160" t="str">
        <f>IF(LEN('Input| Projects'!G449)&gt;0,'Input| Projects'!G449,"")</f>
        <v/>
      </c>
      <c r="H449" s="10"/>
      <c r="I449" s="194" cm="1">
        <f t="array" ref="I449">IF(LEN($F449)&gt;0,1+IFERROR(SUMPRODUCT(TRANSPOSE('Input| Projects'!$AO449:$AQ449),INDEX('Input| Escalations'!$F$27:$L$29,,MATCH(Q$9,'Input| Escalations'!$F$21:$L$21,0))),0),0)</f>
        <v>0</v>
      </c>
      <c r="J449" s="194" cm="1">
        <f t="array" ref="J449">IF(LEN($F449)&gt;0,1+IFERROR(SUMPRODUCT(TRANSPOSE('Input| Projects'!$AO449:$AQ449),INDEX('Input| Escalations'!$F$27:$L$29,,MATCH(R$9,'Input| Escalations'!$F$21:$L$21,0))),0),0)</f>
        <v>0</v>
      </c>
      <c r="K449" s="194" cm="1">
        <f t="array" ref="K449">IF(LEN($F449)&gt;0,1+IFERROR(SUMPRODUCT(TRANSPOSE('Input| Projects'!$AO449:$AQ449),INDEX('Input| Escalations'!$F$27:$L$29,,MATCH(S$9,'Input| Escalations'!$F$21:$L$21,0))),0),0)</f>
        <v>0</v>
      </c>
      <c r="L449" s="194" cm="1">
        <f t="array" ref="L449">IF(LEN($F449)&gt;0,1+IFERROR(SUMPRODUCT(TRANSPOSE('Input| Projects'!$AO449:$AQ449),INDEX('Input| Escalations'!$F$27:$L$29,,MATCH(T$9,'Input| Escalations'!$F$21:$L$21,0))),0),0)</f>
        <v>0</v>
      </c>
      <c r="M449" s="194" cm="1">
        <f t="array" ref="M449">IF(LEN($F449)&gt;0,1+IFERROR(SUMPRODUCT(TRANSPOSE('Input| Projects'!$AO449:$AQ449),INDEX('Input| Escalations'!$F$27:$L$29,,MATCH(U$9,'Input| Escalations'!$F$21:$L$21,0))),0),0)</f>
        <v>0</v>
      </c>
      <c r="N449" s="194" cm="1">
        <f t="array" ref="N449">IF(LEN($F449)&gt;0,1+IFERROR(SUMPRODUCT(TRANSPOSE('Input| Projects'!$AO449:$AQ449),INDEX('Input| Escalations'!$F$27:$L$29,,MATCH(V$9,'Input| Escalations'!$F$21:$L$21,0))),0),0)</f>
        <v>0</v>
      </c>
      <c r="O449" s="194" cm="1">
        <f t="array" ref="O449">IF(LEN($F449)&gt;0,1+IFERROR(SUMPRODUCT(TRANSPOSE('Input| Projects'!$AO449:$AQ449),INDEX('Input| Escalations'!$F$27:$L$29,,MATCH(W$9,'Input| Escalations'!$F$21:$L$21,0))),0),0)</f>
        <v>0</v>
      </c>
      <c r="P449" s="10"/>
      <c r="Q449" s="172">
        <f>IFERROR(IF(ISNUMBER(FIND("decision",'Input| Setup'!$F$6)),'Input| Projects'!Y449,'Input| Projects'!I449)*'Input| Escalations'!$I$17*I449,0)</f>
        <v>0</v>
      </c>
      <c r="R449" s="172">
        <f>IFERROR(IF(ISNUMBER(FIND("decision",'Input| Setup'!$F$6)),'Input| Projects'!Z449,'Input| Projects'!J449)*'Input| Escalations'!$I$17*J449,0)</f>
        <v>0</v>
      </c>
      <c r="S449" s="172">
        <f>IFERROR(IF(ISNUMBER(FIND("decision",'Input| Setup'!$F$6)),'Input| Projects'!AA449,'Input| Projects'!K449)*'Input| Escalations'!$I$17*K449,0)</f>
        <v>0</v>
      </c>
      <c r="T449" s="172">
        <f>IFERROR(IF(ISNUMBER(FIND("decision",'Input| Setup'!$F$6)),'Input| Projects'!AB449,'Input| Projects'!L449)*'Input| Escalations'!$I$17*L449,0)</f>
        <v>0</v>
      </c>
      <c r="U449" s="172">
        <f>IFERROR(IF(ISNUMBER(FIND("decision",'Input| Setup'!$F$6)),'Input| Projects'!AC449,'Input| Projects'!M449)*'Input| Escalations'!$I$17*M449,0)</f>
        <v>0</v>
      </c>
      <c r="V449" s="172">
        <f>IFERROR(IF(ISNUMBER(FIND("decision",'Input| Setup'!$F$6)),'Input| Projects'!AD449,'Input| Projects'!N449)*'Input| Escalations'!$I$17*N449,0)</f>
        <v>0</v>
      </c>
      <c r="W449" s="172">
        <f>IFERROR(IF(ISNUMBER(FIND("decision",'Input| Setup'!$F$6)),'Input| Projects'!AE449,'Input| Projects'!O449)*'Input| Escalations'!$I$17*O449,0)</f>
        <v>0</v>
      </c>
      <c r="X449" s="175"/>
      <c r="Y449" s="172">
        <f>IF(ISNUMBER(FIND("decision",'Input| Setup'!$F$6)),'Input| Projects'!AG449,'Input| Projects'!Q449)*I449*'Input| Escalations'!$I$17</f>
        <v>0</v>
      </c>
      <c r="Z449" s="172">
        <f>IF(ISNUMBER(FIND("decision",'Input| Setup'!$F$6)),'Input| Projects'!AH449,'Input| Projects'!R449)*J449*'Input| Escalations'!$I$17</f>
        <v>0</v>
      </c>
      <c r="AA449" s="172">
        <f>IF(ISNUMBER(FIND("decision",'Input| Setup'!$F$6)),'Input| Projects'!AI449,'Input| Projects'!S449)*K449*'Input| Escalations'!$I$17</f>
        <v>0</v>
      </c>
      <c r="AB449" s="172">
        <f>IF(ISNUMBER(FIND("decision",'Input| Setup'!$F$6)),'Input| Projects'!AJ449,'Input| Projects'!T449)*L449*'Input| Escalations'!$I$17</f>
        <v>0</v>
      </c>
      <c r="AC449" s="172">
        <f>IF(ISNUMBER(FIND("decision",'Input| Setup'!$F$6)),'Input| Projects'!AK449,'Input| Projects'!U449)*M449*'Input| Escalations'!$I$17</f>
        <v>0</v>
      </c>
      <c r="AD449" s="172">
        <f>IF(ISNUMBER(FIND("decision",'Input| Setup'!$F$6)),'Input| Projects'!AL449,'Input| Projects'!V449)*N449*'Input| Escalations'!$I$17</f>
        <v>0</v>
      </c>
      <c r="AE449" s="172">
        <f>IF(ISNUMBER(FIND("decision",'Input| Setup'!$F$6)),'Input| Projects'!AM449,'Input| Projects'!W449)*O449*'Input| Escalations'!$I$17</f>
        <v>0</v>
      </c>
      <c r="AF449" s="175"/>
      <c r="AG449" s="172" cm="1">
        <f t="array" ref="AG449">IFERROR(--('Input| Projects'!$AS449="Yes")*_xlfn.SWITCH('Input| Overheads'!$C$50,"Direct costs",'Calc| Overheads Allocation'!C$8*Q449,"Internal labour",'Calc| Overheads Allocation'!C$8*Q449*'Input| Projects'!$AO449,"DNSP defined",'Calc| Overheads Allocation'!C$78*'Input| Projects'!$AV449,0),0)</f>
        <v>0</v>
      </c>
      <c r="AH449" s="172" cm="1">
        <f t="array" ref="AH449">IFERROR(--('Input| Projects'!$AS449="Yes")*_xlfn.SWITCH('Input| Overheads'!$C$50,"Direct costs",'Calc| Overheads Allocation'!D$8*R449,"Internal labour",'Calc| Overheads Allocation'!D$8*R449*'Input| Projects'!$AO449,"DNSP defined",'Calc| Overheads Allocation'!D$78*'Input| Projects'!$AV449,0),0)</f>
        <v>0</v>
      </c>
      <c r="AI449" s="172" cm="1">
        <f t="array" ref="AI449">IFERROR(--('Input| Projects'!$AS449="Yes")*_xlfn.SWITCH('Input| Overheads'!$C$50,"Direct costs",'Calc| Overheads Allocation'!E$8*S449,"Internal labour",'Calc| Overheads Allocation'!E$8*S449*'Input| Projects'!$AO449,"DNSP defined",'Calc| Overheads Allocation'!E$78*'Input| Projects'!$AV449,0),0)</f>
        <v>0</v>
      </c>
      <c r="AJ449" s="172" cm="1">
        <f t="array" ref="AJ449">IFERROR(--('Input| Projects'!$AS449="Yes")*_xlfn.SWITCH('Input| Overheads'!$C$50,"Direct costs",'Calc| Overheads Allocation'!F$8*T449,"Internal labour",'Calc| Overheads Allocation'!F$8*T449*'Input| Projects'!$AO449,"DNSP defined",'Calc| Overheads Allocation'!F$78*'Input| Projects'!$AV449,0),0)</f>
        <v>0</v>
      </c>
      <c r="AK449" s="172" cm="1">
        <f t="array" ref="AK449">IFERROR(--('Input| Projects'!$AS449="Yes")*_xlfn.SWITCH('Input| Overheads'!$C$50,"Direct costs",'Calc| Overheads Allocation'!G$8*U449,"Internal labour",'Calc| Overheads Allocation'!G$8*U449*'Input| Projects'!$AO449,"DNSP defined",'Calc| Overheads Allocation'!G$78*'Input| Projects'!$AV449,0),0)</f>
        <v>0</v>
      </c>
      <c r="AL449" s="172" cm="1">
        <f t="array" ref="AL449">IFERROR(--('Input| Projects'!$AS449="Yes")*_xlfn.SWITCH('Input| Overheads'!$C$50,"Direct costs",'Calc| Overheads Allocation'!H$8*V449,"Internal labour",'Calc| Overheads Allocation'!H$8*V449*'Input| Projects'!$AO449,"DNSP defined",'Calc| Overheads Allocation'!H$78*'Input| Projects'!$AV449,0),0)</f>
        <v>0</v>
      </c>
      <c r="AM449" s="172" cm="1">
        <f t="array" ref="AM449">IFERROR(--('Input| Projects'!$AS449="Yes")*_xlfn.SWITCH('Input| Overheads'!$C$50,"Direct costs",'Calc| Overheads Allocation'!I$8*W449,"Internal labour",'Calc| Overheads Allocation'!I$8*W449*'Input| Projects'!$AO449,"DNSP defined",'Calc| Overheads Allocation'!I$78*'Input| Projects'!$AV449,0),0)</f>
        <v>0</v>
      </c>
      <c r="AN449" s="175"/>
      <c r="AO449" s="172" cm="1">
        <f t="array" ref="AO449">IFERROR(--('Input| Projects'!$AT449="Yes")*_xlfn.SWITCH('Input| Overheads'!$C$50,"Direct costs",'Calc| Overheads Allocation'!C$9*Q449,"Internal labour",'Calc| Overheads Allocation'!C$9*Q449*'Input| Projects'!$AO449,"DNSP defined",'Calc| Overheads Allocation'!C$79*'Input| Projects'!$AW449,0),0)</f>
        <v>0</v>
      </c>
      <c r="AP449" s="172" cm="1">
        <f t="array" ref="AP449">IFERROR(--('Input| Projects'!$AT449="Yes")*_xlfn.SWITCH('Input| Overheads'!$C$50,"Direct costs",'Calc| Overheads Allocation'!D$9*R449,"Internal labour",'Calc| Overheads Allocation'!D$9*R449*'Input| Projects'!$AO449,"DNSP defined",'Calc| Overheads Allocation'!D$79*'Input| Projects'!$AW449,0),0)</f>
        <v>0</v>
      </c>
      <c r="AQ449" s="172" cm="1">
        <f t="array" ref="AQ449">IFERROR(--('Input| Projects'!$AT449="Yes")*_xlfn.SWITCH('Input| Overheads'!$C$50,"Direct costs",'Calc| Overheads Allocation'!E$9*S449,"Internal labour",'Calc| Overheads Allocation'!E$9*S449*'Input| Projects'!$AO449,"DNSP defined",'Calc| Overheads Allocation'!E$79*'Input| Projects'!$AW449,0),0)</f>
        <v>0</v>
      </c>
      <c r="AR449" s="172" cm="1">
        <f t="array" ref="AR449">IFERROR(--('Input| Projects'!$AT449="Yes")*_xlfn.SWITCH('Input| Overheads'!$C$50,"Direct costs",'Calc| Overheads Allocation'!F$9*T449,"Internal labour",'Calc| Overheads Allocation'!F$9*T449*'Input| Projects'!$AO449,"DNSP defined",'Calc| Overheads Allocation'!F$79*'Input| Projects'!$AW449,0),0)</f>
        <v>0</v>
      </c>
      <c r="AS449" s="172" cm="1">
        <f t="array" ref="AS449">IFERROR(--('Input| Projects'!$AT449="Yes")*_xlfn.SWITCH('Input| Overheads'!$C$50,"Direct costs",'Calc| Overheads Allocation'!G$9*U449,"Internal labour",'Calc| Overheads Allocation'!G$9*U449*'Input| Projects'!$AO449,"DNSP defined",'Calc| Overheads Allocation'!G$79*'Input| Projects'!$AW449,0),0)</f>
        <v>0</v>
      </c>
      <c r="AT449" s="172" cm="1">
        <f t="array" ref="AT449">IFERROR(--('Input| Projects'!$AT449="Yes")*_xlfn.SWITCH('Input| Overheads'!$C$50,"Direct costs",'Calc| Overheads Allocation'!H$9*V449,"Internal labour",'Calc| Overheads Allocation'!H$9*V449*'Input| Projects'!$AO449,"DNSP defined",'Calc| Overheads Allocation'!H$79*'Input| Projects'!$AW449,0),0)</f>
        <v>0</v>
      </c>
      <c r="AU449" s="172" cm="1">
        <f t="array" ref="AU449">IFERROR(--('Input| Projects'!$AT449="Yes")*_xlfn.SWITCH('Input| Overheads'!$C$50,"Direct costs",'Calc| Overheads Allocation'!I$9*W449,"Internal labour",'Calc| Overheads Allocation'!I$9*W449*'Input| Projects'!$AO449,"DNSP defined",'Calc| Overheads Allocation'!I$79*'Input| Projects'!$AW449,0),0)</f>
        <v>0</v>
      </c>
      <c r="AV449" s="175"/>
      <c r="AW449" s="172">
        <f t="shared" si="156"/>
        <v>0</v>
      </c>
      <c r="AX449" s="172">
        <f t="shared" si="157"/>
        <v>0</v>
      </c>
      <c r="AY449" s="172">
        <f t="shared" si="158"/>
        <v>0</v>
      </c>
      <c r="AZ449" s="172">
        <f t="shared" si="159"/>
        <v>0</v>
      </c>
      <c r="BA449" s="172">
        <f t="shared" si="160"/>
        <v>0</v>
      </c>
      <c r="BB449" s="172">
        <f t="shared" si="161"/>
        <v>0</v>
      </c>
      <c r="BC449" s="172">
        <f t="shared" si="162"/>
        <v>0</v>
      </c>
      <c r="BD449" s="176"/>
      <c r="BE449" s="172">
        <f t="shared" si="163"/>
        <v>0</v>
      </c>
      <c r="BF449" s="172">
        <f t="shared" si="164"/>
        <v>0</v>
      </c>
      <c r="BG449" s="172">
        <f t="shared" si="165"/>
        <v>0</v>
      </c>
      <c r="BH449" s="172">
        <f t="shared" si="166"/>
        <v>0</v>
      </c>
      <c r="BI449" s="172">
        <f t="shared" si="167"/>
        <v>0</v>
      </c>
      <c r="BJ449" s="172">
        <f t="shared" si="168"/>
        <v>0</v>
      </c>
      <c r="BK449" s="172">
        <f t="shared" si="169"/>
        <v>0</v>
      </c>
      <c r="BL449" s="176"/>
      <c r="BM449" s="172">
        <f t="shared" si="148"/>
        <v>0</v>
      </c>
      <c r="BN449" s="172">
        <f t="shared" si="149"/>
        <v>0</v>
      </c>
      <c r="BO449" s="172">
        <f t="shared" si="150"/>
        <v>0</v>
      </c>
      <c r="BP449" s="172">
        <f t="shared" si="151"/>
        <v>0</v>
      </c>
      <c r="BQ449" s="172">
        <f t="shared" si="152"/>
        <v>0</v>
      </c>
      <c r="BR449" s="172">
        <f t="shared" si="153"/>
        <v>0</v>
      </c>
      <c r="BS449" s="172">
        <f t="shared" si="154"/>
        <v>0</v>
      </c>
      <c r="BT449" s="55"/>
      <c r="BU449" s="158">
        <f>SUMIF('Input| Projects'!$BA$8:$CX$8,RIGHT(BU$9,3),'Input| Projects'!$BA449:$CX449)</f>
        <v>0</v>
      </c>
      <c r="BV449" s="158">
        <f>SUMIF('Input| Projects'!$BA$8:$CX$8,RIGHT(BV$9,3),'Input| Projects'!$BA449:$CX449)</f>
        <v>0</v>
      </c>
      <c r="BW449" s="79" t="str">
        <f t="shared" si="155"/>
        <v/>
      </c>
    </row>
    <row r="450" spans="2:75" x14ac:dyDescent="0.2">
      <c r="B450" s="123">
        <f>IFERROR('Input| Projects'!B450,"")</f>
        <v>441</v>
      </c>
      <c r="C450" s="160" t="str">
        <f>IFERROR(IF('Input| Projects'!C450="","",'Input| Projects'!C450),"")</f>
        <v/>
      </c>
      <c r="D450" s="160" t="str">
        <f>IFERROR(IF('Input| Projects'!D450="","",'Input| Projects'!D450),"")</f>
        <v/>
      </c>
      <c r="E450" s="53"/>
      <c r="F450" s="160" t="str">
        <f>IF(LEN('Input| Projects'!F450)&gt;0,'Input| Projects'!F450,"")</f>
        <v/>
      </c>
      <c r="G450" s="160" t="str">
        <f>IF(LEN('Input| Projects'!G450)&gt;0,'Input| Projects'!G450,"")</f>
        <v/>
      </c>
      <c r="H450" s="10"/>
      <c r="I450" s="194" cm="1">
        <f t="array" ref="I450">IF(LEN($F450)&gt;0,1+IFERROR(SUMPRODUCT(TRANSPOSE('Input| Projects'!$AO450:$AQ450),INDEX('Input| Escalations'!$F$27:$L$29,,MATCH(Q$9,'Input| Escalations'!$F$21:$L$21,0))),0),0)</f>
        <v>0</v>
      </c>
      <c r="J450" s="194" cm="1">
        <f t="array" ref="J450">IF(LEN($F450)&gt;0,1+IFERROR(SUMPRODUCT(TRANSPOSE('Input| Projects'!$AO450:$AQ450),INDEX('Input| Escalations'!$F$27:$L$29,,MATCH(R$9,'Input| Escalations'!$F$21:$L$21,0))),0),0)</f>
        <v>0</v>
      </c>
      <c r="K450" s="194" cm="1">
        <f t="array" ref="K450">IF(LEN($F450)&gt;0,1+IFERROR(SUMPRODUCT(TRANSPOSE('Input| Projects'!$AO450:$AQ450),INDEX('Input| Escalations'!$F$27:$L$29,,MATCH(S$9,'Input| Escalations'!$F$21:$L$21,0))),0),0)</f>
        <v>0</v>
      </c>
      <c r="L450" s="194" cm="1">
        <f t="array" ref="L450">IF(LEN($F450)&gt;0,1+IFERROR(SUMPRODUCT(TRANSPOSE('Input| Projects'!$AO450:$AQ450),INDEX('Input| Escalations'!$F$27:$L$29,,MATCH(T$9,'Input| Escalations'!$F$21:$L$21,0))),0),0)</f>
        <v>0</v>
      </c>
      <c r="M450" s="194" cm="1">
        <f t="array" ref="M450">IF(LEN($F450)&gt;0,1+IFERROR(SUMPRODUCT(TRANSPOSE('Input| Projects'!$AO450:$AQ450),INDEX('Input| Escalations'!$F$27:$L$29,,MATCH(U$9,'Input| Escalations'!$F$21:$L$21,0))),0),0)</f>
        <v>0</v>
      </c>
      <c r="N450" s="194" cm="1">
        <f t="array" ref="N450">IF(LEN($F450)&gt;0,1+IFERROR(SUMPRODUCT(TRANSPOSE('Input| Projects'!$AO450:$AQ450),INDEX('Input| Escalations'!$F$27:$L$29,,MATCH(V$9,'Input| Escalations'!$F$21:$L$21,0))),0),0)</f>
        <v>0</v>
      </c>
      <c r="O450" s="194" cm="1">
        <f t="array" ref="O450">IF(LEN($F450)&gt;0,1+IFERROR(SUMPRODUCT(TRANSPOSE('Input| Projects'!$AO450:$AQ450),INDEX('Input| Escalations'!$F$27:$L$29,,MATCH(W$9,'Input| Escalations'!$F$21:$L$21,0))),0),0)</f>
        <v>0</v>
      </c>
      <c r="P450" s="10"/>
      <c r="Q450" s="172">
        <f>IFERROR(IF(ISNUMBER(FIND("decision",'Input| Setup'!$F$6)),'Input| Projects'!Y450,'Input| Projects'!I450)*'Input| Escalations'!$I$17*I450,0)</f>
        <v>0</v>
      </c>
      <c r="R450" s="172">
        <f>IFERROR(IF(ISNUMBER(FIND("decision",'Input| Setup'!$F$6)),'Input| Projects'!Z450,'Input| Projects'!J450)*'Input| Escalations'!$I$17*J450,0)</f>
        <v>0</v>
      </c>
      <c r="S450" s="172">
        <f>IFERROR(IF(ISNUMBER(FIND("decision",'Input| Setup'!$F$6)),'Input| Projects'!AA450,'Input| Projects'!K450)*'Input| Escalations'!$I$17*K450,0)</f>
        <v>0</v>
      </c>
      <c r="T450" s="172">
        <f>IFERROR(IF(ISNUMBER(FIND("decision",'Input| Setup'!$F$6)),'Input| Projects'!AB450,'Input| Projects'!L450)*'Input| Escalations'!$I$17*L450,0)</f>
        <v>0</v>
      </c>
      <c r="U450" s="172">
        <f>IFERROR(IF(ISNUMBER(FIND("decision",'Input| Setup'!$F$6)),'Input| Projects'!AC450,'Input| Projects'!M450)*'Input| Escalations'!$I$17*M450,0)</f>
        <v>0</v>
      </c>
      <c r="V450" s="172">
        <f>IFERROR(IF(ISNUMBER(FIND("decision",'Input| Setup'!$F$6)),'Input| Projects'!AD450,'Input| Projects'!N450)*'Input| Escalations'!$I$17*N450,0)</f>
        <v>0</v>
      </c>
      <c r="W450" s="172">
        <f>IFERROR(IF(ISNUMBER(FIND("decision",'Input| Setup'!$F$6)),'Input| Projects'!AE450,'Input| Projects'!O450)*'Input| Escalations'!$I$17*O450,0)</f>
        <v>0</v>
      </c>
      <c r="X450" s="175"/>
      <c r="Y450" s="172">
        <f>IF(ISNUMBER(FIND("decision",'Input| Setup'!$F$6)),'Input| Projects'!AG450,'Input| Projects'!Q450)*I450*'Input| Escalations'!$I$17</f>
        <v>0</v>
      </c>
      <c r="Z450" s="172">
        <f>IF(ISNUMBER(FIND("decision",'Input| Setup'!$F$6)),'Input| Projects'!AH450,'Input| Projects'!R450)*J450*'Input| Escalations'!$I$17</f>
        <v>0</v>
      </c>
      <c r="AA450" s="172">
        <f>IF(ISNUMBER(FIND("decision",'Input| Setup'!$F$6)),'Input| Projects'!AI450,'Input| Projects'!S450)*K450*'Input| Escalations'!$I$17</f>
        <v>0</v>
      </c>
      <c r="AB450" s="172">
        <f>IF(ISNUMBER(FIND("decision",'Input| Setup'!$F$6)),'Input| Projects'!AJ450,'Input| Projects'!T450)*L450*'Input| Escalations'!$I$17</f>
        <v>0</v>
      </c>
      <c r="AC450" s="172">
        <f>IF(ISNUMBER(FIND("decision",'Input| Setup'!$F$6)),'Input| Projects'!AK450,'Input| Projects'!U450)*M450*'Input| Escalations'!$I$17</f>
        <v>0</v>
      </c>
      <c r="AD450" s="172">
        <f>IF(ISNUMBER(FIND("decision",'Input| Setup'!$F$6)),'Input| Projects'!AL450,'Input| Projects'!V450)*N450*'Input| Escalations'!$I$17</f>
        <v>0</v>
      </c>
      <c r="AE450" s="172">
        <f>IF(ISNUMBER(FIND("decision",'Input| Setup'!$F$6)),'Input| Projects'!AM450,'Input| Projects'!W450)*O450*'Input| Escalations'!$I$17</f>
        <v>0</v>
      </c>
      <c r="AF450" s="175"/>
      <c r="AG450" s="172" cm="1">
        <f t="array" ref="AG450">IFERROR(--('Input| Projects'!$AS450="Yes")*_xlfn.SWITCH('Input| Overheads'!$C$50,"Direct costs",'Calc| Overheads Allocation'!C$8*Q450,"Internal labour",'Calc| Overheads Allocation'!C$8*Q450*'Input| Projects'!$AO450,"DNSP defined",'Calc| Overheads Allocation'!C$78*'Input| Projects'!$AV450,0),0)</f>
        <v>0</v>
      </c>
      <c r="AH450" s="172" cm="1">
        <f t="array" ref="AH450">IFERROR(--('Input| Projects'!$AS450="Yes")*_xlfn.SWITCH('Input| Overheads'!$C$50,"Direct costs",'Calc| Overheads Allocation'!D$8*R450,"Internal labour",'Calc| Overheads Allocation'!D$8*R450*'Input| Projects'!$AO450,"DNSP defined",'Calc| Overheads Allocation'!D$78*'Input| Projects'!$AV450,0),0)</f>
        <v>0</v>
      </c>
      <c r="AI450" s="172" cm="1">
        <f t="array" ref="AI450">IFERROR(--('Input| Projects'!$AS450="Yes")*_xlfn.SWITCH('Input| Overheads'!$C$50,"Direct costs",'Calc| Overheads Allocation'!E$8*S450,"Internal labour",'Calc| Overheads Allocation'!E$8*S450*'Input| Projects'!$AO450,"DNSP defined",'Calc| Overheads Allocation'!E$78*'Input| Projects'!$AV450,0),0)</f>
        <v>0</v>
      </c>
      <c r="AJ450" s="172" cm="1">
        <f t="array" ref="AJ450">IFERROR(--('Input| Projects'!$AS450="Yes")*_xlfn.SWITCH('Input| Overheads'!$C$50,"Direct costs",'Calc| Overheads Allocation'!F$8*T450,"Internal labour",'Calc| Overheads Allocation'!F$8*T450*'Input| Projects'!$AO450,"DNSP defined",'Calc| Overheads Allocation'!F$78*'Input| Projects'!$AV450,0),0)</f>
        <v>0</v>
      </c>
      <c r="AK450" s="172" cm="1">
        <f t="array" ref="AK450">IFERROR(--('Input| Projects'!$AS450="Yes")*_xlfn.SWITCH('Input| Overheads'!$C$50,"Direct costs",'Calc| Overheads Allocation'!G$8*U450,"Internal labour",'Calc| Overheads Allocation'!G$8*U450*'Input| Projects'!$AO450,"DNSP defined",'Calc| Overheads Allocation'!G$78*'Input| Projects'!$AV450,0),0)</f>
        <v>0</v>
      </c>
      <c r="AL450" s="172" cm="1">
        <f t="array" ref="AL450">IFERROR(--('Input| Projects'!$AS450="Yes")*_xlfn.SWITCH('Input| Overheads'!$C$50,"Direct costs",'Calc| Overheads Allocation'!H$8*V450,"Internal labour",'Calc| Overheads Allocation'!H$8*V450*'Input| Projects'!$AO450,"DNSP defined",'Calc| Overheads Allocation'!H$78*'Input| Projects'!$AV450,0),0)</f>
        <v>0</v>
      </c>
      <c r="AM450" s="172" cm="1">
        <f t="array" ref="AM450">IFERROR(--('Input| Projects'!$AS450="Yes")*_xlfn.SWITCH('Input| Overheads'!$C$50,"Direct costs",'Calc| Overheads Allocation'!I$8*W450,"Internal labour",'Calc| Overheads Allocation'!I$8*W450*'Input| Projects'!$AO450,"DNSP defined",'Calc| Overheads Allocation'!I$78*'Input| Projects'!$AV450,0),0)</f>
        <v>0</v>
      </c>
      <c r="AN450" s="175"/>
      <c r="AO450" s="172" cm="1">
        <f t="array" ref="AO450">IFERROR(--('Input| Projects'!$AT450="Yes")*_xlfn.SWITCH('Input| Overheads'!$C$50,"Direct costs",'Calc| Overheads Allocation'!C$9*Q450,"Internal labour",'Calc| Overheads Allocation'!C$9*Q450*'Input| Projects'!$AO450,"DNSP defined",'Calc| Overheads Allocation'!C$79*'Input| Projects'!$AW450,0),0)</f>
        <v>0</v>
      </c>
      <c r="AP450" s="172" cm="1">
        <f t="array" ref="AP450">IFERROR(--('Input| Projects'!$AT450="Yes")*_xlfn.SWITCH('Input| Overheads'!$C$50,"Direct costs",'Calc| Overheads Allocation'!D$9*R450,"Internal labour",'Calc| Overheads Allocation'!D$9*R450*'Input| Projects'!$AO450,"DNSP defined",'Calc| Overheads Allocation'!D$79*'Input| Projects'!$AW450,0),0)</f>
        <v>0</v>
      </c>
      <c r="AQ450" s="172" cm="1">
        <f t="array" ref="AQ450">IFERROR(--('Input| Projects'!$AT450="Yes")*_xlfn.SWITCH('Input| Overheads'!$C$50,"Direct costs",'Calc| Overheads Allocation'!E$9*S450,"Internal labour",'Calc| Overheads Allocation'!E$9*S450*'Input| Projects'!$AO450,"DNSP defined",'Calc| Overheads Allocation'!E$79*'Input| Projects'!$AW450,0),0)</f>
        <v>0</v>
      </c>
      <c r="AR450" s="172" cm="1">
        <f t="array" ref="AR450">IFERROR(--('Input| Projects'!$AT450="Yes")*_xlfn.SWITCH('Input| Overheads'!$C$50,"Direct costs",'Calc| Overheads Allocation'!F$9*T450,"Internal labour",'Calc| Overheads Allocation'!F$9*T450*'Input| Projects'!$AO450,"DNSP defined",'Calc| Overheads Allocation'!F$79*'Input| Projects'!$AW450,0),0)</f>
        <v>0</v>
      </c>
      <c r="AS450" s="172" cm="1">
        <f t="array" ref="AS450">IFERROR(--('Input| Projects'!$AT450="Yes")*_xlfn.SWITCH('Input| Overheads'!$C$50,"Direct costs",'Calc| Overheads Allocation'!G$9*U450,"Internal labour",'Calc| Overheads Allocation'!G$9*U450*'Input| Projects'!$AO450,"DNSP defined",'Calc| Overheads Allocation'!G$79*'Input| Projects'!$AW450,0),0)</f>
        <v>0</v>
      </c>
      <c r="AT450" s="172" cm="1">
        <f t="array" ref="AT450">IFERROR(--('Input| Projects'!$AT450="Yes")*_xlfn.SWITCH('Input| Overheads'!$C$50,"Direct costs",'Calc| Overheads Allocation'!H$9*V450,"Internal labour",'Calc| Overheads Allocation'!H$9*V450*'Input| Projects'!$AO450,"DNSP defined",'Calc| Overheads Allocation'!H$79*'Input| Projects'!$AW450,0),0)</f>
        <v>0</v>
      </c>
      <c r="AU450" s="172" cm="1">
        <f t="array" ref="AU450">IFERROR(--('Input| Projects'!$AT450="Yes")*_xlfn.SWITCH('Input| Overheads'!$C$50,"Direct costs",'Calc| Overheads Allocation'!I$9*W450,"Internal labour",'Calc| Overheads Allocation'!I$9*W450*'Input| Projects'!$AO450,"DNSP defined",'Calc| Overheads Allocation'!I$79*'Input| Projects'!$AW450,0),0)</f>
        <v>0</v>
      </c>
      <c r="AV450" s="175"/>
      <c r="AW450" s="172">
        <f t="shared" si="156"/>
        <v>0</v>
      </c>
      <c r="AX450" s="172">
        <f t="shared" si="157"/>
        <v>0</v>
      </c>
      <c r="AY450" s="172">
        <f t="shared" si="158"/>
        <v>0</v>
      </c>
      <c r="AZ450" s="172">
        <f t="shared" si="159"/>
        <v>0</v>
      </c>
      <c r="BA450" s="172">
        <f t="shared" si="160"/>
        <v>0</v>
      </c>
      <c r="BB450" s="172">
        <f t="shared" si="161"/>
        <v>0</v>
      </c>
      <c r="BC450" s="172">
        <f t="shared" si="162"/>
        <v>0</v>
      </c>
      <c r="BD450" s="176"/>
      <c r="BE450" s="172">
        <f t="shared" si="163"/>
        <v>0</v>
      </c>
      <c r="BF450" s="172">
        <f t="shared" si="164"/>
        <v>0</v>
      </c>
      <c r="BG450" s="172">
        <f t="shared" si="165"/>
        <v>0</v>
      </c>
      <c r="BH450" s="172">
        <f t="shared" si="166"/>
        <v>0</v>
      </c>
      <c r="BI450" s="172">
        <f t="shared" si="167"/>
        <v>0</v>
      </c>
      <c r="BJ450" s="172">
        <f t="shared" si="168"/>
        <v>0</v>
      </c>
      <c r="BK450" s="172">
        <f t="shared" si="169"/>
        <v>0</v>
      </c>
      <c r="BL450" s="176"/>
      <c r="BM450" s="172">
        <f t="shared" si="148"/>
        <v>0</v>
      </c>
      <c r="BN450" s="172">
        <f t="shared" si="149"/>
        <v>0</v>
      </c>
      <c r="BO450" s="172">
        <f t="shared" si="150"/>
        <v>0</v>
      </c>
      <c r="BP450" s="172">
        <f t="shared" si="151"/>
        <v>0</v>
      </c>
      <c r="BQ450" s="172">
        <f t="shared" si="152"/>
        <v>0</v>
      </c>
      <c r="BR450" s="172">
        <f t="shared" si="153"/>
        <v>0</v>
      </c>
      <c r="BS450" s="172">
        <f t="shared" si="154"/>
        <v>0</v>
      </c>
      <c r="BT450" s="55"/>
      <c r="BU450" s="158">
        <f>SUMIF('Input| Projects'!$BA$8:$CX$8,RIGHT(BU$9,3),'Input| Projects'!$BA450:$CX450)</f>
        <v>0</v>
      </c>
      <c r="BV450" s="158">
        <f>SUMIF('Input| Projects'!$BA$8:$CX$8,RIGHT(BV$9,3),'Input| Projects'!$BA450:$CX450)</f>
        <v>0</v>
      </c>
      <c r="BW450" s="79" t="str">
        <f t="shared" si="155"/>
        <v/>
      </c>
    </row>
    <row r="451" spans="2:75" x14ac:dyDescent="0.2">
      <c r="B451" s="123">
        <f>IFERROR('Input| Projects'!B451,"")</f>
        <v>442</v>
      </c>
      <c r="C451" s="160" t="str">
        <f>IFERROR(IF('Input| Projects'!C451="","",'Input| Projects'!C451),"")</f>
        <v/>
      </c>
      <c r="D451" s="160" t="str">
        <f>IFERROR(IF('Input| Projects'!D451="","",'Input| Projects'!D451),"")</f>
        <v/>
      </c>
      <c r="E451" s="53"/>
      <c r="F451" s="160" t="str">
        <f>IF(LEN('Input| Projects'!F451)&gt;0,'Input| Projects'!F451,"")</f>
        <v/>
      </c>
      <c r="G451" s="160" t="str">
        <f>IF(LEN('Input| Projects'!G451)&gt;0,'Input| Projects'!G451,"")</f>
        <v/>
      </c>
      <c r="H451" s="10"/>
      <c r="I451" s="194" cm="1">
        <f t="array" ref="I451">IF(LEN($F451)&gt;0,1+IFERROR(SUMPRODUCT(TRANSPOSE('Input| Projects'!$AO451:$AQ451),INDEX('Input| Escalations'!$F$27:$L$29,,MATCH(Q$9,'Input| Escalations'!$F$21:$L$21,0))),0),0)</f>
        <v>0</v>
      </c>
      <c r="J451" s="194" cm="1">
        <f t="array" ref="J451">IF(LEN($F451)&gt;0,1+IFERROR(SUMPRODUCT(TRANSPOSE('Input| Projects'!$AO451:$AQ451),INDEX('Input| Escalations'!$F$27:$L$29,,MATCH(R$9,'Input| Escalations'!$F$21:$L$21,0))),0),0)</f>
        <v>0</v>
      </c>
      <c r="K451" s="194" cm="1">
        <f t="array" ref="K451">IF(LEN($F451)&gt;0,1+IFERROR(SUMPRODUCT(TRANSPOSE('Input| Projects'!$AO451:$AQ451),INDEX('Input| Escalations'!$F$27:$L$29,,MATCH(S$9,'Input| Escalations'!$F$21:$L$21,0))),0),0)</f>
        <v>0</v>
      </c>
      <c r="L451" s="194" cm="1">
        <f t="array" ref="L451">IF(LEN($F451)&gt;0,1+IFERROR(SUMPRODUCT(TRANSPOSE('Input| Projects'!$AO451:$AQ451),INDEX('Input| Escalations'!$F$27:$L$29,,MATCH(T$9,'Input| Escalations'!$F$21:$L$21,0))),0),0)</f>
        <v>0</v>
      </c>
      <c r="M451" s="194" cm="1">
        <f t="array" ref="M451">IF(LEN($F451)&gt;0,1+IFERROR(SUMPRODUCT(TRANSPOSE('Input| Projects'!$AO451:$AQ451),INDEX('Input| Escalations'!$F$27:$L$29,,MATCH(U$9,'Input| Escalations'!$F$21:$L$21,0))),0),0)</f>
        <v>0</v>
      </c>
      <c r="N451" s="194" cm="1">
        <f t="array" ref="N451">IF(LEN($F451)&gt;0,1+IFERROR(SUMPRODUCT(TRANSPOSE('Input| Projects'!$AO451:$AQ451),INDEX('Input| Escalations'!$F$27:$L$29,,MATCH(V$9,'Input| Escalations'!$F$21:$L$21,0))),0),0)</f>
        <v>0</v>
      </c>
      <c r="O451" s="194" cm="1">
        <f t="array" ref="O451">IF(LEN($F451)&gt;0,1+IFERROR(SUMPRODUCT(TRANSPOSE('Input| Projects'!$AO451:$AQ451),INDEX('Input| Escalations'!$F$27:$L$29,,MATCH(W$9,'Input| Escalations'!$F$21:$L$21,0))),0),0)</f>
        <v>0</v>
      </c>
      <c r="P451" s="10"/>
      <c r="Q451" s="172">
        <f>IFERROR(IF(ISNUMBER(FIND("decision",'Input| Setup'!$F$6)),'Input| Projects'!Y451,'Input| Projects'!I451)*'Input| Escalations'!$I$17*I451,0)</f>
        <v>0</v>
      </c>
      <c r="R451" s="172">
        <f>IFERROR(IF(ISNUMBER(FIND("decision",'Input| Setup'!$F$6)),'Input| Projects'!Z451,'Input| Projects'!J451)*'Input| Escalations'!$I$17*J451,0)</f>
        <v>0</v>
      </c>
      <c r="S451" s="172">
        <f>IFERROR(IF(ISNUMBER(FIND("decision",'Input| Setup'!$F$6)),'Input| Projects'!AA451,'Input| Projects'!K451)*'Input| Escalations'!$I$17*K451,0)</f>
        <v>0</v>
      </c>
      <c r="T451" s="172">
        <f>IFERROR(IF(ISNUMBER(FIND("decision",'Input| Setup'!$F$6)),'Input| Projects'!AB451,'Input| Projects'!L451)*'Input| Escalations'!$I$17*L451,0)</f>
        <v>0</v>
      </c>
      <c r="U451" s="172">
        <f>IFERROR(IF(ISNUMBER(FIND("decision",'Input| Setup'!$F$6)),'Input| Projects'!AC451,'Input| Projects'!M451)*'Input| Escalations'!$I$17*M451,0)</f>
        <v>0</v>
      </c>
      <c r="V451" s="172">
        <f>IFERROR(IF(ISNUMBER(FIND("decision",'Input| Setup'!$F$6)),'Input| Projects'!AD451,'Input| Projects'!N451)*'Input| Escalations'!$I$17*N451,0)</f>
        <v>0</v>
      </c>
      <c r="W451" s="172">
        <f>IFERROR(IF(ISNUMBER(FIND("decision",'Input| Setup'!$F$6)),'Input| Projects'!AE451,'Input| Projects'!O451)*'Input| Escalations'!$I$17*O451,0)</f>
        <v>0</v>
      </c>
      <c r="X451" s="175"/>
      <c r="Y451" s="172">
        <f>IF(ISNUMBER(FIND("decision",'Input| Setup'!$F$6)),'Input| Projects'!AG451,'Input| Projects'!Q451)*I451*'Input| Escalations'!$I$17</f>
        <v>0</v>
      </c>
      <c r="Z451" s="172">
        <f>IF(ISNUMBER(FIND("decision",'Input| Setup'!$F$6)),'Input| Projects'!AH451,'Input| Projects'!R451)*J451*'Input| Escalations'!$I$17</f>
        <v>0</v>
      </c>
      <c r="AA451" s="172">
        <f>IF(ISNUMBER(FIND("decision",'Input| Setup'!$F$6)),'Input| Projects'!AI451,'Input| Projects'!S451)*K451*'Input| Escalations'!$I$17</f>
        <v>0</v>
      </c>
      <c r="AB451" s="172">
        <f>IF(ISNUMBER(FIND("decision",'Input| Setup'!$F$6)),'Input| Projects'!AJ451,'Input| Projects'!T451)*L451*'Input| Escalations'!$I$17</f>
        <v>0</v>
      </c>
      <c r="AC451" s="172">
        <f>IF(ISNUMBER(FIND("decision",'Input| Setup'!$F$6)),'Input| Projects'!AK451,'Input| Projects'!U451)*M451*'Input| Escalations'!$I$17</f>
        <v>0</v>
      </c>
      <c r="AD451" s="172">
        <f>IF(ISNUMBER(FIND("decision",'Input| Setup'!$F$6)),'Input| Projects'!AL451,'Input| Projects'!V451)*N451*'Input| Escalations'!$I$17</f>
        <v>0</v>
      </c>
      <c r="AE451" s="172">
        <f>IF(ISNUMBER(FIND("decision",'Input| Setup'!$F$6)),'Input| Projects'!AM451,'Input| Projects'!W451)*O451*'Input| Escalations'!$I$17</f>
        <v>0</v>
      </c>
      <c r="AF451" s="175"/>
      <c r="AG451" s="172" cm="1">
        <f t="array" ref="AG451">IFERROR(--('Input| Projects'!$AS451="Yes")*_xlfn.SWITCH('Input| Overheads'!$C$50,"Direct costs",'Calc| Overheads Allocation'!C$8*Q451,"Internal labour",'Calc| Overheads Allocation'!C$8*Q451*'Input| Projects'!$AO451,"DNSP defined",'Calc| Overheads Allocation'!C$78*'Input| Projects'!$AV451,0),0)</f>
        <v>0</v>
      </c>
      <c r="AH451" s="172" cm="1">
        <f t="array" ref="AH451">IFERROR(--('Input| Projects'!$AS451="Yes")*_xlfn.SWITCH('Input| Overheads'!$C$50,"Direct costs",'Calc| Overheads Allocation'!D$8*R451,"Internal labour",'Calc| Overheads Allocation'!D$8*R451*'Input| Projects'!$AO451,"DNSP defined",'Calc| Overheads Allocation'!D$78*'Input| Projects'!$AV451,0),0)</f>
        <v>0</v>
      </c>
      <c r="AI451" s="172" cm="1">
        <f t="array" ref="AI451">IFERROR(--('Input| Projects'!$AS451="Yes")*_xlfn.SWITCH('Input| Overheads'!$C$50,"Direct costs",'Calc| Overheads Allocation'!E$8*S451,"Internal labour",'Calc| Overheads Allocation'!E$8*S451*'Input| Projects'!$AO451,"DNSP defined",'Calc| Overheads Allocation'!E$78*'Input| Projects'!$AV451,0),0)</f>
        <v>0</v>
      </c>
      <c r="AJ451" s="172" cm="1">
        <f t="array" ref="AJ451">IFERROR(--('Input| Projects'!$AS451="Yes")*_xlfn.SWITCH('Input| Overheads'!$C$50,"Direct costs",'Calc| Overheads Allocation'!F$8*T451,"Internal labour",'Calc| Overheads Allocation'!F$8*T451*'Input| Projects'!$AO451,"DNSP defined",'Calc| Overheads Allocation'!F$78*'Input| Projects'!$AV451,0),0)</f>
        <v>0</v>
      </c>
      <c r="AK451" s="172" cm="1">
        <f t="array" ref="AK451">IFERROR(--('Input| Projects'!$AS451="Yes")*_xlfn.SWITCH('Input| Overheads'!$C$50,"Direct costs",'Calc| Overheads Allocation'!G$8*U451,"Internal labour",'Calc| Overheads Allocation'!G$8*U451*'Input| Projects'!$AO451,"DNSP defined",'Calc| Overheads Allocation'!G$78*'Input| Projects'!$AV451,0),0)</f>
        <v>0</v>
      </c>
      <c r="AL451" s="172" cm="1">
        <f t="array" ref="AL451">IFERROR(--('Input| Projects'!$AS451="Yes")*_xlfn.SWITCH('Input| Overheads'!$C$50,"Direct costs",'Calc| Overheads Allocation'!H$8*V451,"Internal labour",'Calc| Overheads Allocation'!H$8*V451*'Input| Projects'!$AO451,"DNSP defined",'Calc| Overheads Allocation'!H$78*'Input| Projects'!$AV451,0),0)</f>
        <v>0</v>
      </c>
      <c r="AM451" s="172" cm="1">
        <f t="array" ref="AM451">IFERROR(--('Input| Projects'!$AS451="Yes")*_xlfn.SWITCH('Input| Overheads'!$C$50,"Direct costs",'Calc| Overheads Allocation'!I$8*W451,"Internal labour",'Calc| Overheads Allocation'!I$8*W451*'Input| Projects'!$AO451,"DNSP defined",'Calc| Overheads Allocation'!I$78*'Input| Projects'!$AV451,0),0)</f>
        <v>0</v>
      </c>
      <c r="AN451" s="175"/>
      <c r="AO451" s="172" cm="1">
        <f t="array" ref="AO451">IFERROR(--('Input| Projects'!$AT451="Yes")*_xlfn.SWITCH('Input| Overheads'!$C$50,"Direct costs",'Calc| Overheads Allocation'!C$9*Q451,"Internal labour",'Calc| Overheads Allocation'!C$9*Q451*'Input| Projects'!$AO451,"DNSP defined",'Calc| Overheads Allocation'!C$79*'Input| Projects'!$AW451,0),0)</f>
        <v>0</v>
      </c>
      <c r="AP451" s="172" cm="1">
        <f t="array" ref="AP451">IFERROR(--('Input| Projects'!$AT451="Yes")*_xlfn.SWITCH('Input| Overheads'!$C$50,"Direct costs",'Calc| Overheads Allocation'!D$9*R451,"Internal labour",'Calc| Overheads Allocation'!D$9*R451*'Input| Projects'!$AO451,"DNSP defined",'Calc| Overheads Allocation'!D$79*'Input| Projects'!$AW451,0),0)</f>
        <v>0</v>
      </c>
      <c r="AQ451" s="172" cm="1">
        <f t="array" ref="AQ451">IFERROR(--('Input| Projects'!$AT451="Yes")*_xlfn.SWITCH('Input| Overheads'!$C$50,"Direct costs",'Calc| Overheads Allocation'!E$9*S451,"Internal labour",'Calc| Overheads Allocation'!E$9*S451*'Input| Projects'!$AO451,"DNSP defined",'Calc| Overheads Allocation'!E$79*'Input| Projects'!$AW451,0),0)</f>
        <v>0</v>
      </c>
      <c r="AR451" s="172" cm="1">
        <f t="array" ref="AR451">IFERROR(--('Input| Projects'!$AT451="Yes")*_xlfn.SWITCH('Input| Overheads'!$C$50,"Direct costs",'Calc| Overheads Allocation'!F$9*T451,"Internal labour",'Calc| Overheads Allocation'!F$9*T451*'Input| Projects'!$AO451,"DNSP defined",'Calc| Overheads Allocation'!F$79*'Input| Projects'!$AW451,0),0)</f>
        <v>0</v>
      </c>
      <c r="AS451" s="172" cm="1">
        <f t="array" ref="AS451">IFERROR(--('Input| Projects'!$AT451="Yes")*_xlfn.SWITCH('Input| Overheads'!$C$50,"Direct costs",'Calc| Overheads Allocation'!G$9*U451,"Internal labour",'Calc| Overheads Allocation'!G$9*U451*'Input| Projects'!$AO451,"DNSP defined",'Calc| Overheads Allocation'!G$79*'Input| Projects'!$AW451,0),0)</f>
        <v>0</v>
      </c>
      <c r="AT451" s="172" cm="1">
        <f t="array" ref="AT451">IFERROR(--('Input| Projects'!$AT451="Yes")*_xlfn.SWITCH('Input| Overheads'!$C$50,"Direct costs",'Calc| Overheads Allocation'!H$9*V451,"Internal labour",'Calc| Overheads Allocation'!H$9*V451*'Input| Projects'!$AO451,"DNSP defined",'Calc| Overheads Allocation'!H$79*'Input| Projects'!$AW451,0),0)</f>
        <v>0</v>
      </c>
      <c r="AU451" s="172" cm="1">
        <f t="array" ref="AU451">IFERROR(--('Input| Projects'!$AT451="Yes")*_xlfn.SWITCH('Input| Overheads'!$C$50,"Direct costs",'Calc| Overheads Allocation'!I$9*W451,"Internal labour",'Calc| Overheads Allocation'!I$9*W451*'Input| Projects'!$AO451,"DNSP defined",'Calc| Overheads Allocation'!I$79*'Input| Projects'!$AW451,0),0)</f>
        <v>0</v>
      </c>
      <c r="AV451" s="175"/>
      <c r="AW451" s="172">
        <f t="shared" si="156"/>
        <v>0</v>
      </c>
      <c r="AX451" s="172">
        <f t="shared" si="157"/>
        <v>0</v>
      </c>
      <c r="AY451" s="172">
        <f t="shared" si="158"/>
        <v>0</v>
      </c>
      <c r="AZ451" s="172">
        <f t="shared" si="159"/>
        <v>0</v>
      </c>
      <c r="BA451" s="172">
        <f t="shared" si="160"/>
        <v>0</v>
      </c>
      <c r="BB451" s="172">
        <f t="shared" si="161"/>
        <v>0</v>
      </c>
      <c r="BC451" s="172">
        <f t="shared" si="162"/>
        <v>0</v>
      </c>
      <c r="BD451" s="176"/>
      <c r="BE451" s="172">
        <f t="shared" si="163"/>
        <v>0</v>
      </c>
      <c r="BF451" s="172">
        <f t="shared" si="164"/>
        <v>0</v>
      </c>
      <c r="BG451" s="172">
        <f t="shared" si="165"/>
        <v>0</v>
      </c>
      <c r="BH451" s="172">
        <f t="shared" si="166"/>
        <v>0</v>
      </c>
      <c r="BI451" s="172">
        <f t="shared" si="167"/>
        <v>0</v>
      </c>
      <c r="BJ451" s="172">
        <f t="shared" si="168"/>
        <v>0</v>
      </c>
      <c r="BK451" s="172">
        <f t="shared" si="169"/>
        <v>0</v>
      </c>
      <c r="BL451" s="176"/>
      <c r="BM451" s="172">
        <f t="shared" si="148"/>
        <v>0</v>
      </c>
      <c r="BN451" s="172">
        <f t="shared" si="149"/>
        <v>0</v>
      </c>
      <c r="BO451" s="172">
        <f t="shared" si="150"/>
        <v>0</v>
      </c>
      <c r="BP451" s="172">
        <f t="shared" si="151"/>
        <v>0</v>
      </c>
      <c r="BQ451" s="172">
        <f t="shared" si="152"/>
        <v>0</v>
      </c>
      <c r="BR451" s="172">
        <f t="shared" si="153"/>
        <v>0</v>
      </c>
      <c r="BS451" s="172">
        <f t="shared" si="154"/>
        <v>0</v>
      </c>
      <c r="BT451" s="55"/>
      <c r="BU451" s="158">
        <f>SUMIF('Input| Projects'!$BA$8:$CX$8,RIGHT(BU$9,3),'Input| Projects'!$BA451:$CX451)</f>
        <v>0</v>
      </c>
      <c r="BV451" s="158">
        <f>SUMIF('Input| Projects'!$BA$8:$CX$8,RIGHT(BV$9,3),'Input| Projects'!$BA451:$CX451)</f>
        <v>0</v>
      </c>
      <c r="BW451" s="79" t="str">
        <f t="shared" si="155"/>
        <v/>
      </c>
    </row>
    <row r="452" spans="2:75" x14ac:dyDescent="0.2">
      <c r="B452" s="123">
        <f>IFERROR('Input| Projects'!B452,"")</f>
        <v>443</v>
      </c>
      <c r="C452" s="160" t="str">
        <f>IFERROR(IF('Input| Projects'!C452="","",'Input| Projects'!C452),"")</f>
        <v/>
      </c>
      <c r="D452" s="160" t="str">
        <f>IFERROR(IF('Input| Projects'!D452="","",'Input| Projects'!D452),"")</f>
        <v/>
      </c>
      <c r="E452" s="53"/>
      <c r="F452" s="160" t="str">
        <f>IF(LEN('Input| Projects'!F452)&gt;0,'Input| Projects'!F452,"")</f>
        <v/>
      </c>
      <c r="G452" s="160" t="str">
        <f>IF(LEN('Input| Projects'!G452)&gt;0,'Input| Projects'!G452,"")</f>
        <v/>
      </c>
      <c r="H452" s="10"/>
      <c r="I452" s="194" cm="1">
        <f t="array" ref="I452">IF(LEN($F452)&gt;0,1+IFERROR(SUMPRODUCT(TRANSPOSE('Input| Projects'!$AO452:$AQ452),INDEX('Input| Escalations'!$F$27:$L$29,,MATCH(Q$9,'Input| Escalations'!$F$21:$L$21,0))),0),0)</f>
        <v>0</v>
      </c>
      <c r="J452" s="194" cm="1">
        <f t="array" ref="J452">IF(LEN($F452)&gt;0,1+IFERROR(SUMPRODUCT(TRANSPOSE('Input| Projects'!$AO452:$AQ452),INDEX('Input| Escalations'!$F$27:$L$29,,MATCH(R$9,'Input| Escalations'!$F$21:$L$21,0))),0),0)</f>
        <v>0</v>
      </c>
      <c r="K452" s="194" cm="1">
        <f t="array" ref="K452">IF(LEN($F452)&gt;0,1+IFERROR(SUMPRODUCT(TRANSPOSE('Input| Projects'!$AO452:$AQ452),INDEX('Input| Escalations'!$F$27:$L$29,,MATCH(S$9,'Input| Escalations'!$F$21:$L$21,0))),0),0)</f>
        <v>0</v>
      </c>
      <c r="L452" s="194" cm="1">
        <f t="array" ref="L452">IF(LEN($F452)&gt;0,1+IFERROR(SUMPRODUCT(TRANSPOSE('Input| Projects'!$AO452:$AQ452),INDEX('Input| Escalations'!$F$27:$L$29,,MATCH(T$9,'Input| Escalations'!$F$21:$L$21,0))),0),0)</f>
        <v>0</v>
      </c>
      <c r="M452" s="194" cm="1">
        <f t="array" ref="M452">IF(LEN($F452)&gt;0,1+IFERROR(SUMPRODUCT(TRANSPOSE('Input| Projects'!$AO452:$AQ452),INDEX('Input| Escalations'!$F$27:$L$29,,MATCH(U$9,'Input| Escalations'!$F$21:$L$21,0))),0),0)</f>
        <v>0</v>
      </c>
      <c r="N452" s="194" cm="1">
        <f t="array" ref="N452">IF(LEN($F452)&gt;0,1+IFERROR(SUMPRODUCT(TRANSPOSE('Input| Projects'!$AO452:$AQ452),INDEX('Input| Escalations'!$F$27:$L$29,,MATCH(V$9,'Input| Escalations'!$F$21:$L$21,0))),0),0)</f>
        <v>0</v>
      </c>
      <c r="O452" s="194" cm="1">
        <f t="array" ref="O452">IF(LEN($F452)&gt;0,1+IFERROR(SUMPRODUCT(TRANSPOSE('Input| Projects'!$AO452:$AQ452),INDEX('Input| Escalations'!$F$27:$L$29,,MATCH(W$9,'Input| Escalations'!$F$21:$L$21,0))),0),0)</f>
        <v>0</v>
      </c>
      <c r="P452" s="10"/>
      <c r="Q452" s="172">
        <f>IFERROR(IF(ISNUMBER(FIND("decision",'Input| Setup'!$F$6)),'Input| Projects'!Y452,'Input| Projects'!I452)*'Input| Escalations'!$I$17*I452,0)</f>
        <v>0</v>
      </c>
      <c r="R452" s="172">
        <f>IFERROR(IF(ISNUMBER(FIND("decision",'Input| Setup'!$F$6)),'Input| Projects'!Z452,'Input| Projects'!J452)*'Input| Escalations'!$I$17*J452,0)</f>
        <v>0</v>
      </c>
      <c r="S452" s="172">
        <f>IFERROR(IF(ISNUMBER(FIND("decision",'Input| Setup'!$F$6)),'Input| Projects'!AA452,'Input| Projects'!K452)*'Input| Escalations'!$I$17*K452,0)</f>
        <v>0</v>
      </c>
      <c r="T452" s="172">
        <f>IFERROR(IF(ISNUMBER(FIND("decision",'Input| Setup'!$F$6)),'Input| Projects'!AB452,'Input| Projects'!L452)*'Input| Escalations'!$I$17*L452,0)</f>
        <v>0</v>
      </c>
      <c r="U452" s="172">
        <f>IFERROR(IF(ISNUMBER(FIND("decision",'Input| Setup'!$F$6)),'Input| Projects'!AC452,'Input| Projects'!M452)*'Input| Escalations'!$I$17*M452,0)</f>
        <v>0</v>
      </c>
      <c r="V452" s="172">
        <f>IFERROR(IF(ISNUMBER(FIND("decision",'Input| Setup'!$F$6)),'Input| Projects'!AD452,'Input| Projects'!N452)*'Input| Escalations'!$I$17*N452,0)</f>
        <v>0</v>
      </c>
      <c r="W452" s="172">
        <f>IFERROR(IF(ISNUMBER(FIND("decision",'Input| Setup'!$F$6)),'Input| Projects'!AE452,'Input| Projects'!O452)*'Input| Escalations'!$I$17*O452,0)</f>
        <v>0</v>
      </c>
      <c r="X452" s="175"/>
      <c r="Y452" s="172">
        <f>IF(ISNUMBER(FIND("decision",'Input| Setup'!$F$6)),'Input| Projects'!AG452,'Input| Projects'!Q452)*I452*'Input| Escalations'!$I$17</f>
        <v>0</v>
      </c>
      <c r="Z452" s="172">
        <f>IF(ISNUMBER(FIND("decision",'Input| Setup'!$F$6)),'Input| Projects'!AH452,'Input| Projects'!R452)*J452*'Input| Escalations'!$I$17</f>
        <v>0</v>
      </c>
      <c r="AA452" s="172">
        <f>IF(ISNUMBER(FIND("decision",'Input| Setup'!$F$6)),'Input| Projects'!AI452,'Input| Projects'!S452)*K452*'Input| Escalations'!$I$17</f>
        <v>0</v>
      </c>
      <c r="AB452" s="172">
        <f>IF(ISNUMBER(FIND("decision",'Input| Setup'!$F$6)),'Input| Projects'!AJ452,'Input| Projects'!T452)*L452*'Input| Escalations'!$I$17</f>
        <v>0</v>
      </c>
      <c r="AC452" s="172">
        <f>IF(ISNUMBER(FIND("decision",'Input| Setup'!$F$6)),'Input| Projects'!AK452,'Input| Projects'!U452)*M452*'Input| Escalations'!$I$17</f>
        <v>0</v>
      </c>
      <c r="AD452" s="172">
        <f>IF(ISNUMBER(FIND("decision",'Input| Setup'!$F$6)),'Input| Projects'!AL452,'Input| Projects'!V452)*N452*'Input| Escalations'!$I$17</f>
        <v>0</v>
      </c>
      <c r="AE452" s="172">
        <f>IF(ISNUMBER(FIND("decision",'Input| Setup'!$F$6)),'Input| Projects'!AM452,'Input| Projects'!W452)*O452*'Input| Escalations'!$I$17</f>
        <v>0</v>
      </c>
      <c r="AF452" s="175"/>
      <c r="AG452" s="172" cm="1">
        <f t="array" ref="AG452">IFERROR(--('Input| Projects'!$AS452="Yes")*_xlfn.SWITCH('Input| Overheads'!$C$50,"Direct costs",'Calc| Overheads Allocation'!C$8*Q452,"Internal labour",'Calc| Overheads Allocation'!C$8*Q452*'Input| Projects'!$AO452,"DNSP defined",'Calc| Overheads Allocation'!C$78*'Input| Projects'!$AV452,0),0)</f>
        <v>0</v>
      </c>
      <c r="AH452" s="172" cm="1">
        <f t="array" ref="AH452">IFERROR(--('Input| Projects'!$AS452="Yes")*_xlfn.SWITCH('Input| Overheads'!$C$50,"Direct costs",'Calc| Overheads Allocation'!D$8*R452,"Internal labour",'Calc| Overheads Allocation'!D$8*R452*'Input| Projects'!$AO452,"DNSP defined",'Calc| Overheads Allocation'!D$78*'Input| Projects'!$AV452,0),0)</f>
        <v>0</v>
      </c>
      <c r="AI452" s="172" cm="1">
        <f t="array" ref="AI452">IFERROR(--('Input| Projects'!$AS452="Yes")*_xlfn.SWITCH('Input| Overheads'!$C$50,"Direct costs",'Calc| Overheads Allocation'!E$8*S452,"Internal labour",'Calc| Overheads Allocation'!E$8*S452*'Input| Projects'!$AO452,"DNSP defined",'Calc| Overheads Allocation'!E$78*'Input| Projects'!$AV452,0),0)</f>
        <v>0</v>
      </c>
      <c r="AJ452" s="172" cm="1">
        <f t="array" ref="AJ452">IFERROR(--('Input| Projects'!$AS452="Yes")*_xlfn.SWITCH('Input| Overheads'!$C$50,"Direct costs",'Calc| Overheads Allocation'!F$8*T452,"Internal labour",'Calc| Overheads Allocation'!F$8*T452*'Input| Projects'!$AO452,"DNSP defined",'Calc| Overheads Allocation'!F$78*'Input| Projects'!$AV452,0),0)</f>
        <v>0</v>
      </c>
      <c r="AK452" s="172" cm="1">
        <f t="array" ref="AK452">IFERROR(--('Input| Projects'!$AS452="Yes")*_xlfn.SWITCH('Input| Overheads'!$C$50,"Direct costs",'Calc| Overheads Allocation'!G$8*U452,"Internal labour",'Calc| Overheads Allocation'!G$8*U452*'Input| Projects'!$AO452,"DNSP defined",'Calc| Overheads Allocation'!G$78*'Input| Projects'!$AV452,0),0)</f>
        <v>0</v>
      </c>
      <c r="AL452" s="172" cm="1">
        <f t="array" ref="AL452">IFERROR(--('Input| Projects'!$AS452="Yes")*_xlfn.SWITCH('Input| Overheads'!$C$50,"Direct costs",'Calc| Overheads Allocation'!H$8*V452,"Internal labour",'Calc| Overheads Allocation'!H$8*V452*'Input| Projects'!$AO452,"DNSP defined",'Calc| Overheads Allocation'!H$78*'Input| Projects'!$AV452,0),0)</f>
        <v>0</v>
      </c>
      <c r="AM452" s="172" cm="1">
        <f t="array" ref="AM452">IFERROR(--('Input| Projects'!$AS452="Yes")*_xlfn.SWITCH('Input| Overheads'!$C$50,"Direct costs",'Calc| Overheads Allocation'!I$8*W452,"Internal labour",'Calc| Overheads Allocation'!I$8*W452*'Input| Projects'!$AO452,"DNSP defined",'Calc| Overheads Allocation'!I$78*'Input| Projects'!$AV452,0),0)</f>
        <v>0</v>
      </c>
      <c r="AN452" s="175"/>
      <c r="AO452" s="172" cm="1">
        <f t="array" ref="AO452">IFERROR(--('Input| Projects'!$AT452="Yes")*_xlfn.SWITCH('Input| Overheads'!$C$50,"Direct costs",'Calc| Overheads Allocation'!C$9*Q452,"Internal labour",'Calc| Overheads Allocation'!C$9*Q452*'Input| Projects'!$AO452,"DNSP defined",'Calc| Overheads Allocation'!C$79*'Input| Projects'!$AW452,0),0)</f>
        <v>0</v>
      </c>
      <c r="AP452" s="172" cm="1">
        <f t="array" ref="AP452">IFERROR(--('Input| Projects'!$AT452="Yes")*_xlfn.SWITCH('Input| Overheads'!$C$50,"Direct costs",'Calc| Overheads Allocation'!D$9*R452,"Internal labour",'Calc| Overheads Allocation'!D$9*R452*'Input| Projects'!$AO452,"DNSP defined",'Calc| Overheads Allocation'!D$79*'Input| Projects'!$AW452,0),0)</f>
        <v>0</v>
      </c>
      <c r="AQ452" s="172" cm="1">
        <f t="array" ref="AQ452">IFERROR(--('Input| Projects'!$AT452="Yes")*_xlfn.SWITCH('Input| Overheads'!$C$50,"Direct costs",'Calc| Overheads Allocation'!E$9*S452,"Internal labour",'Calc| Overheads Allocation'!E$9*S452*'Input| Projects'!$AO452,"DNSP defined",'Calc| Overheads Allocation'!E$79*'Input| Projects'!$AW452,0),0)</f>
        <v>0</v>
      </c>
      <c r="AR452" s="172" cm="1">
        <f t="array" ref="AR452">IFERROR(--('Input| Projects'!$AT452="Yes")*_xlfn.SWITCH('Input| Overheads'!$C$50,"Direct costs",'Calc| Overheads Allocation'!F$9*T452,"Internal labour",'Calc| Overheads Allocation'!F$9*T452*'Input| Projects'!$AO452,"DNSP defined",'Calc| Overheads Allocation'!F$79*'Input| Projects'!$AW452,0),0)</f>
        <v>0</v>
      </c>
      <c r="AS452" s="172" cm="1">
        <f t="array" ref="AS452">IFERROR(--('Input| Projects'!$AT452="Yes")*_xlfn.SWITCH('Input| Overheads'!$C$50,"Direct costs",'Calc| Overheads Allocation'!G$9*U452,"Internal labour",'Calc| Overheads Allocation'!G$9*U452*'Input| Projects'!$AO452,"DNSP defined",'Calc| Overheads Allocation'!G$79*'Input| Projects'!$AW452,0),0)</f>
        <v>0</v>
      </c>
      <c r="AT452" s="172" cm="1">
        <f t="array" ref="AT452">IFERROR(--('Input| Projects'!$AT452="Yes")*_xlfn.SWITCH('Input| Overheads'!$C$50,"Direct costs",'Calc| Overheads Allocation'!H$9*V452,"Internal labour",'Calc| Overheads Allocation'!H$9*V452*'Input| Projects'!$AO452,"DNSP defined",'Calc| Overheads Allocation'!H$79*'Input| Projects'!$AW452,0),0)</f>
        <v>0</v>
      </c>
      <c r="AU452" s="172" cm="1">
        <f t="array" ref="AU452">IFERROR(--('Input| Projects'!$AT452="Yes")*_xlfn.SWITCH('Input| Overheads'!$C$50,"Direct costs",'Calc| Overheads Allocation'!I$9*W452,"Internal labour",'Calc| Overheads Allocation'!I$9*W452*'Input| Projects'!$AO452,"DNSP defined",'Calc| Overheads Allocation'!I$79*'Input| Projects'!$AW452,0),0)</f>
        <v>0</v>
      </c>
      <c r="AV452" s="175"/>
      <c r="AW452" s="172">
        <f t="shared" si="156"/>
        <v>0</v>
      </c>
      <c r="AX452" s="172">
        <f t="shared" si="157"/>
        <v>0</v>
      </c>
      <c r="AY452" s="172">
        <f t="shared" si="158"/>
        <v>0</v>
      </c>
      <c r="AZ452" s="172">
        <f t="shared" si="159"/>
        <v>0</v>
      </c>
      <c r="BA452" s="172">
        <f t="shared" si="160"/>
        <v>0</v>
      </c>
      <c r="BB452" s="172">
        <f t="shared" si="161"/>
        <v>0</v>
      </c>
      <c r="BC452" s="172">
        <f t="shared" si="162"/>
        <v>0</v>
      </c>
      <c r="BD452" s="176"/>
      <c r="BE452" s="172">
        <f t="shared" si="163"/>
        <v>0</v>
      </c>
      <c r="BF452" s="172">
        <f t="shared" si="164"/>
        <v>0</v>
      </c>
      <c r="BG452" s="172">
        <f t="shared" si="165"/>
        <v>0</v>
      </c>
      <c r="BH452" s="172">
        <f t="shared" si="166"/>
        <v>0</v>
      </c>
      <c r="BI452" s="172">
        <f t="shared" si="167"/>
        <v>0</v>
      </c>
      <c r="BJ452" s="172">
        <f t="shared" si="168"/>
        <v>0</v>
      </c>
      <c r="BK452" s="172">
        <f t="shared" si="169"/>
        <v>0</v>
      </c>
      <c r="BL452" s="176"/>
      <c r="BM452" s="172">
        <f t="shared" si="148"/>
        <v>0</v>
      </c>
      <c r="BN452" s="172">
        <f t="shared" si="149"/>
        <v>0</v>
      </c>
      <c r="BO452" s="172">
        <f t="shared" si="150"/>
        <v>0</v>
      </c>
      <c r="BP452" s="172">
        <f t="shared" si="151"/>
        <v>0</v>
      </c>
      <c r="BQ452" s="172">
        <f t="shared" si="152"/>
        <v>0</v>
      </c>
      <c r="BR452" s="172">
        <f t="shared" si="153"/>
        <v>0</v>
      </c>
      <c r="BS452" s="172">
        <f t="shared" si="154"/>
        <v>0</v>
      </c>
      <c r="BT452" s="55"/>
      <c r="BU452" s="158">
        <f>SUMIF('Input| Projects'!$BA$8:$CX$8,RIGHT(BU$9,3),'Input| Projects'!$BA452:$CX452)</f>
        <v>0</v>
      </c>
      <c r="BV452" s="158">
        <f>SUMIF('Input| Projects'!$BA$8:$CX$8,RIGHT(BV$9,3),'Input| Projects'!$BA452:$CX452)</f>
        <v>0</v>
      </c>
      <c r="BW452" s="79" t="str">
        <f t="shared" si="155"/>
        <v/>
      </c>
    </row>
    <row r="453" spans="2:75" x14ac:dyDescent="0.2">
      <c r="B453" s="123">
        <f>IFERROR('Input| Projects'!B453,"")</f>
        <v>444</v>
      </c>
      <c r="C453" s="160" t="str">
        <f>IFERROR(IF('Input| Projects'!C453="","",'Input| Projects'!C453),"")</f>
        <v/>
      </c>
      <c r="D453" s="160" t="str">
        <f>IFERROR(IF('Input| Projects'!D453="","",'Input| Projects'!D453),"")</f>
        <v/>
      </c>
      <c r="E453" s="53"/>
      <c r="F453" s="160" t="str">
        <f>IF(LEN('Input| Projects'!F453)&gt;0,'Input| Projects'!F453,"")</f>
        <v/>
      </c>
      <c r="G453" s="160" t="str">
        <f>IF(LEN('Input| Projects'!G453)&gt;0,'Input| Projects'!G453,"")</f>
        <v/>
      </c>
      <c r="H453" s="10"/>
      <c r="I453" s="194" cm="1">
        <f t="array" ref="I453">IF(LEN($F453)&gt;0,1+IFERROR(SUMPRODUCT(TRANSPOSE('Input| Projects'!$AO453:$AQ453),INDEX('Input| Escalations'!$F$27:$L$29,,MATCH(Q$9,'Input| Escalations'!$F$21:$L$21,0))),0),0)</f>
        <v>0</v>
      </c>
      <c r="J453" s="194" cm="1">
        <f t="array" ref="J453">IF(LEN($F453)&gt;0,1+IFERROR(SUMPRODUCT(TRANSPOSE('Input| Projects'!$AO453:$AQ453),INDEX('Input| Escalations'!$F$27:$L$29,,MATCH(R$9,'Input| Escalations'!$F$21:$L$21,0))),0),0)</f>
        <v>0</v>
      </c>
      <c r="K453" s="194" cm="1">
        <f t="array" ref="K453">IF(LEN($F453)&gt;0,1+IFERROR(SUMPRODUCT(TRANSPOSE('Input| Projects'!$AO453:$AQ453),INDEX('Input| Escalations'!$F$27:$L$29,,MATCH(S$9,'Input| Escalations'!$F$21:$L$21,0))),0),0)</f>
        <v>0</v>
      </c>
      <c r="L453" s="194" cm="1">
        <f t="array" ref="L453">IF(LEN($F453)&gt;0,1+IFERROR(SUMPRODUCT(TRANSPOSE('Input| Projects'!$AO453:$AQ453),INDEX('Input| Escalations'!$F$27:$L$29,,MATCH(T$9,'Input| Escalations'!$F$21:$L$21,0))),0),0)</f>
        <v>0</v>
      </c>
      <c r="M453" s="194" cm="1">
        <f t="array" ref="M453">IF(LEN($F453)&gt;0,1+IFERROR(SUMPRODUCT(TRANSPOSE('Input| Projects'!$AO453:$AQ453),INDEX('Input| Escalations'!$F$27:$L$29,,MATCH(U$9,'Input| Escalations'!$F$21:$L$21,0))),0),0)</f>
        <v>0</v>
      </c>
      <c r="N453" s="194" cm="1">
        <f t="array" ref="N453">IF(LEN($F453)&gt;0,1+IFERROR(SUMPRODUCT(TRANSPOSE('Input| Projects'!$AO453:$AQ453),INDEX('Input| Escalations'!$F$27:$L$29,,MATCH(V$9,'Input| Escalations'!$F$21:$L$21,0))),0),0)</f>
        <v>0</v>
      </c>
      <c r="O453" s="194" cm="1">
        <f t="array" ref="O453">IF(LEN($F453)&gt;0,1+IFERROR(SUMPRODUCT(TRANSPOSE('Input| Projects'!$AO453:$AQ453),INDEX('Input| Escalations'!$F$27:$L$29,,MATCH(W$9,'Input| Escalations'!$F$21:$L$21,0))),0),0)</f>
        <v>0</v>
      </c>
      <c r="P453" s="10"/>
      <c r="Q453" s="172">
        <f>IFERROR(IF(ISNUMBER(FIND("decision",'Input| Setup'!$F$6)),'Input| Projects'!Y453,'Input| Projects'!I453)*'Input| Escalations'!$I$17*I453,0)</f>
        <v>0</v>
      </c>
      <c r="R453" s="172">
        <f>IFERROR(IF(ISNUMBER(FIND("decision",'Input| Setup'!$F$6)),'Input| Projects'!Z453,'Input| Projects'!J453)*'Input| Escalations'!$I$17*J453,0)</f>
        <v>0</v>
      </c>
      <c r="S453" s="172">
        <f>IFERROR(IF(ISNUMBER(FIND("decision",'Input| Setup'!$F$6)),'Input| Projects'!AA453,'Input| Projects'!K453)*'Input| Escalations'!$I$17*K453,0)</f>
        <v>0</v>
      </c>
      <c r="T453" s="172">
        <f>IFERROR(IF(ISNUMBER(FIND("decision",'Input| Setup'!$F$6)),'Input| Projects'!AB453,'Input| Projects'!L453)*'Input| Escalations'!$I$17*L453,0)</f>
        <v>0</v>
      </c>
      <c r="U453" s="172">
        <f>IFERROR(IF(ISNUMBER(FIND("decision",'Input| Setup'!$F$6)),'Input| Projects'!AC453,'Input| Projects'!M453)*'Input| Escalations'!$I$17*M453,0)</f>
        <v>0</v>
      </c>
      <c r="V453" s="172">
        <f>IFERROR(IF(ISNUMBER(FIND("decision",'Input| Setup'!$F$6)),'Input| Projects'!AD453,'Input| Projects'!N453)*'Input| Escalations'!$I$17*N453,0)</f>
        <v>0</v>
      </c>
      <c r="W453" s="172">
        <f>IFERROR(IF(ISNUMBER(FIND("decision",'Input| Setup'!$F$6)),'Input| Projects'!AE453,'Input| Projects'!O453)*'Input| Escalations'!$I$17*O453,0)</f>
        <v>0</v>
      </c>
      <c r="X453" s="175"/>
      <c r="Y453" s="172">
        <f>IF(ISNUMBER(FIND("decision",'Input| Setup'!$F$6)),'Input| Projects'!AG453,'Input| Projects'!Q453)*I453*'Input| Escalations'!$I$17</f>
        <v>0</v>
      </c>
      <c r="Z453" s="172">
        <f>IF(ISNUMBER(FIND("decision",'Input| Setup'!$F$6)),'Input| Projects'!AH453,'Input| Projects'!R453)*J453*'Input| Escalations'!$I$17</f>
        <v>0</v>
      </c>
      <c r="AA453" s="172">
        <f>IF(ISNUMBER(FIND("decision",'Input| Setup'!$F$6)),'Input| Projects'!AI453,'Input| Projects'!S453)*K453*'Input| Escalations'!$I$17</f>
        <v>0</v>
      </c>
      <c r="AB453" s="172">
        <f>IF(ISNUMBER(FIND("decision",'Input| Setup'!$F$6)),'Input| Projects'!AJ453,'Input| Projects'!T453)*L453*'Input| Escalations'!$I$17</f>
        <v>0</v>
      </c>
      <c r="AC453" s="172">
        <f>IF(ISNUMBER(FIND("decision",'Input| Setup'!$F$6)),'Input| Projects'!AK453,'Input| Projects'!U453)*M453*'Input| Escalations'!$I$17</f>
        <v>0</v>
      </c>
      <c r="AD453" s="172">
        <f>IF(ISNUMBER(FIND("decision",'Input| Setup'!$F$6)),'Input| Projects'!AL453,'Input| Projects'!V453)*N453*'Input| Escalations'!$I$17</f>
        <v>0</v>
      </c>
      <c r="AE453" s="172">
        <f>IF(ISNUMBER(FIND("decision",'Input| Setup'!$F$6)),'Input| Projects'!AM453,'Input| Projects'!W453)*O453*'Input| Escalations'!$I$17</f>
        <v>0</v>
      </c>
      <c r="AF453" s="175"/>
      <c r="AG453" s="172" cm="1">
        <f t="array" ref="AG453">IFERROR(--('Input| Projects'!$AS453="Yes")*_xlfn.SWITCH('Input| Overheads'!$C$50,"Direct costs",'Calc| Overheads Allocation'!C$8*Q453,"Internal labour",'Calc| Overheads Allocation'!C$8*Q453*'Input| Projects'!$AO453,"DNSP defined",'Calc| Overheads Allocation'!C$78*'Input| Projects'!$AV453,0),0)</f>
        <v>0</v>
      </c>
      <c r="AH453" s="172" cm="1">
        <f t="array" ref="AH453">IFERROR(--('Input| Projects'!$AS453="Yes")*_xlfn.SWITCH('Input| Overheads'!$C$50,"Direct costs",'Calc| Overheads Allocation'!D$8*R453,"Internal labour",'Calc| Overheads Allocation'!D$8*R453*'Input| Projects'!$AO453,"DNSP defined",'Calc| Overheads Allocation'!D$78*'Input| Projects'!$AV453,0),0)</f>
        <v>0</v>
      </c>
      <c r="AI453" s="172" cm="1">
        <f t="array" ref="AI453">IFERROR(--('Input| Projects'!$AS453="Yes")*_xlfn.SWITCH('Input| Overheads'!$C$50,"Direct costs",'Calc| Overheads Allocation'!E$8*S453,"Internal labour",'Calc| Overheads Allocation'!E$8*S453*'Input| Projects'!$AO453,"DNSP defined",'Calc| Overheads Allocation'!E$78*'Input| Projects'!$AV453,0),0)</f>
        <v>0</v>
      </c>
      <c r="AJ453" s="172" cm="1">
        <f t="array" ref="AJ453">IFERROR(--('Input| Projects'!$AS453="Yes")*_xlfn.SWITCH('Input| Overheads'!$C$50,"Direct costs",'Calc| Overheads Allocation'!F$8*T453,"Internal labour",'Calc| Overheads Allocation'!F$8*T453*'Input| Projects'!$AO453,"DNSP defined",'Calc| Overheads Allocation'!F$78*'Input| Projects'!$AV453,0),0)</f>
        <v>0</v>
      </c>
      <c r="AK453" s="172" cm="1">
        <f t="array" ref="AK453">IFERROR(--('Input| Projects'!$AS453="Yes")*_xlfn.SWITCH('Input| Overheads'!$C$50,"Direct costs",'Calc| Overheads Allocation'!G$8*U453,"Internal labour",'Calc| Overheads Allocation'!G$8*U453*'Input| Projects'!$AO453,"DNSP defined",'Calc| Overheads Allocation'!G$78*'Input| Projects'!$AV453,0),0)</f>
        <v>0</v>
      </c>
      <c r="AL453" s="172" cm="1">
        <f t="array" ref="AL453">IFERROR(--('Input| Projects'!$AS453="Yes")*_xlfn.SWITCH('Input| Overheads'!$C$50,"Direct costs",'Calc| Overheads Allocation'!H$8*V453,"Internal labour",'Calc| Overheads Allocation'!H$8*V453*'Input| Projects'!$AO453,"DNSP defined",'Calc| Overheads Allocation'!H$78*'Input| Projects'!$AV453,0),0)</f>
        <v>0</v>
      </c>
      <c r="AM453" s="172" cm="1">
        <f t="array" ref="AM453">IFERROR(--('Input| Projects'!$AS453="Yes")*_xlfn.SWITCH('Input| Overheads'!$C$50,"Direct costs",'Calc| Overheads Allocation'!I$8*W453,"Internal labour",'Calc| Overheads Allocation'!I$8*W453*'Input| Projects'!$AO453,"DNSP defined",'Calc| Overheads Allocation'!I$78*'Input| Projects'!$AV453,0),0)</f>
        <v>0</v>
      </c>
      <c r="AN453" s="175"/>
      <c r="AO453" s="172" cm="1">
        <f t="array" ref="AO453">IFERROR(--('Input| Projects'!$AT453="Yes")*_xlfn.SWITCH('Input| Overheads'!$C$50,"Direct costs",'Calc| Overheads Allocation'!C$9*Q453,"Internal labour",'Calc| Overheads Allocation'!C$9*Q453*'Input| Projects'!$AO453,"DNSP defined",'Calc| Overheads Allocation'!C$79*'Input| Projects'!$AW453,0),0)</f>
        <v>0</v>
      </c>
      <c r="AP453" s="172" cm="1">
        <f t="array" ref="AP453">IFERROR(--('Input| Projects'!$AT453="Yes")*_xlfn.SWITCH('Input| Overheads'!$C$50,"Direct costs",'Calc| Overheads Allocation'!D$9*R453,"Internal labour",'Calc| Overheads Allocation'!D$9*R453*'Input| Projects'!$AO453,"DNSP defined",'Calc| Overheads Allocation'!D$79*'Input| Projects'!$AW453,0),0)</f>
        <v>0</v>
      </c>
      <c r="AQ453" s="172" cm="1">
        <f t="array" ref="AQ453">IFERROR(--('Input| Projects'!$AT453="Yes")*_xlfn.SWITCH('Input| Overheads'!$C$50,"Direct costs",'Calc| Overheads Allocation'!E$9*S453,"Internal labour",'Calc| Overheads Allocation'!E$9*S453*'Input| Projects'!$AO453,"DNSP defined",'Calc| Overheads Allocation'!E$79*'Input| Projects'!$AW453,0),0)</f>
        <v>0</v>
      </c>
      <c r="AR453" s="172" cm="1">
        <f t="array" ref="AR453">IFERROR(--('Input| Projects'!$AT453="Yes")*_xlfn.SWITCH('Input| Overheads'!$C$50,"Direct costs",'Calc| Overheads Allocation'!F$9*T453,"Internal labour",'Calc| Overheads Allocation'!F$9*T453*'Input| Projects'!$AO453,"DNSP defined",'Calc| Overheads Allocation'!F$79*'Input| Projects'!$AW453,0),0)</f>
        <v>0</v>
      </c>
      <c r="AS453" s="172" cm="1">
        <f t="array" ref="AS453">IFERROR(--('Input| Projects'!$AT453="Yes")*_xlfn.SWITCH('Input| Overheads'!$C$50,"Direct costs",'Calc| Overheads Allocation'!G$9*U453,"Internal labour",'Calc| Overheads Allocation'!G$9*U453*'Input| Projects'!$AO453,"DNSP defined",'Calc| Overheads Allocation'!G$79*'Input| Projects'!$AW453,0),0)</f>
        <v>0</v>
      </c>
      <c r="AT453" s="172" cm="1">
        <f t="array" ref="AT453">IFERROR(--('Input| Projects'!$AT453="Yes")*_xlfn.SWITCH('Input| Overheads'!$C$50,"Direct costs",'Calc| Overheads Allocation'!H$9*V453,"Internal labour",'Calc| Overheads Allocation'!H$9*V453*'Input| Projects'!$AO453,"DNSP defined",'Calc| Overheads Allocation'!H$79*'Input| Projects'!$AW453,0),0)</f>
        <v>0</v>
      </c>
      <c r="AU453" s="172" cm="1">
        <f t="array" ref="AU453">IFERROR(--('Input| Projects'!$AT453="Yes")*_xlfn.SWITCH('Input| Overheads'!$C$50,"Direct costs",'Calc| Overheads Allocation'!I$9*W453,"Internal labour",'Calc| Overheads Allocation'!I$9*W453*'Input| Projects'!$AO453,"DNSP defined",'Calc| Overheads Allocation'!I$79*'Input| Projects'!$AW453,0),0)</f>
        <v>0</v>
      </c>
      <c r="AV453" s="175"/>
      <c r="AW453" s="172">
        <f t="shared" si="156"/>
        <v>0</v>
      </c>
      <c r="AX453" s="172">
        <f t="shared" si="157"/>
        <v>0</v>
      </c>
      <c r="AY453" s="172">
        <f t="shared" si="158"/>
        <v>0</v>
      </c>
      <c r="AZ453" s="172">
        <f t="shared" si="159"/>
        <v>0</v>
      </c>
      <c r="BA453" s="172">
        <f t="shared" si="160"/>
        <v>0</v>
      </c>
      <c r="BB453" s="172">
        <f t="shared" si="161"/>
        <v>0</v>
      </c>
      <c r="BC453" s="172">
        <f t="shared" si="162"/>
        <v>0</v>
      </c>
      <c r="BD453" s="176"/>
      <c r="BE453" s="172">
        <f t="shared" si="163"/>
        <v>0</v>
      </c>
      <c r="BF453" s="172">
        <f t="shared" si="164"/>
        <v>0</v>
      </c>
      <c r="BG453" s="172">
        <f t="shared" si="165"/>
        <v>0</v>
      </c>
      <c r="BH453" s="172">
        <f t="shared" si="166"/>
        <v>0</v>
      </c>
      <c r="BI453" s="172">
        <f t="shared" si="167"/>
        <v>0</v>
      </c>
      <c r="BJ453" s="172">
        <f t="shared" si="168"/>
        <v>0</v>
      </c>
      <c r="BK453" s="172">
        <f t="shared" si="169"/>
        <v>0</v>
      </c>
      <c r="BL453" s="176"/>
      <c r="BM453" s="172">
        <f t="shared" si="148"/>
        <v>0</v>
      </c>
      <c r="BN453" s="172">
        <f t="shared" si="149"/>
        <v>0</v>
      </c>
      <c r="BO453" s="172">
        <f t="shared" si="150"/>
        <v>0</v>
      </c>
      <c r="BP453" s="172">
        <f t="shared" si="151"/>
        <v>0</v>
      </c>
      <c r="BQ453" s="172">
        <f t="shared" si="152"/>
        <v>0</v>
      </c>
      <c r="BR453" s="172">
        <f t="shared" si="153"/>
        <v>0</v>
      </c>
      <c r="BS453" s="172">
        <f t="shared" si="154"/>
        <v>0</v>
      </c>
      <c r="BT453" s="55"/>
      <c r="BU453" s="158">
        <f>SUMIF('Input| Projects'!$BA$8:$CX$8,RIGHT(BU$9,3),'Input| Projects'!$BA453:$CX453)</f>
        <v>0</v>
      </c>
      <c r="BV453" s="158">
        <f>SUMIF('Input| Projects'!$BA$8:$CX$8,RIGHT(BV$9,3),'Input| Projects'!$BA453:$CX453)</f>
        <v>0</v>
      </c>
      <c r="BW453" s="79" t="str">
        <f t="shared" si="155"/>
        <v/>
      </c>
    </row>
    <row r="454" spans="2:75" x14ac:dyDescent="0.2">
      <c r="B454" s="123">
        <f>IFERROR('Input| Projects'!B454,"")</f>
        <v>445</v>
      </c>
      <c r="C454" s="160" t="str">
        <f>IFERROR(IF('Input| Projects'!C454="","",'Input| Projects'!C454),"")</f>
        <v/>
      </c>
      <c r="D454" s="160" t="str">
        <f>IFERROR(IF('Input| Projects'!D454="","",'Input| Projects'!D454),"")</f>
        <v/>
      </c>
      <c r="E454" s="53"/>
      <c r="F454" s="160" t="str">
        <f>IF(LEN('Input| Projects'!F454)&gt;0,'Input| Projects'!F454,"")</f>
        <v/>
      </c>
      <c r="G454" s="160" t="str">
        <f>IF(LEN('Input| Projects'!G454)&gt;0,'Input| Projects'!G454,"")</f>
        <v/>
      </c>
      <c r="H454" s="10"/>
      <c r="I454" s="194" cm="1">
        <f t="array" ref="I454">IF(LEN($F454)&gt;0,1+IFERROR(SUMPRODUCT(TRANSPOSE('Input| Projects'!$AO454:$AQ454),INDEX('Input| Escalations'!$F$27:$L$29,,MATCH(Q$9,'Input| Escalations'!$F$21:$L$21,0))),0),0)</f>
        <v>0</v>
      </c>
      <c r="J454" s="194" cm="1">
        <f t="array" ref="J454">IF(LEN($F454)&gt;0,1+IFERROR(SUMPRODUCT(TRANSPOSE('Input| Projects'!$AO454:$AQ454),INDEX('Input| Escalations'!$F$27:$L$29,,MATCH(R$9,'Input| Escalations'!$F$21:$L$21,0))),0),0)</f>
        <v>0</v>
      </c>
      <c r="K454" s="194" cm="1">
        <f t="array" ref="K454">IF(LEN($F454)&gt;0,1+IFERROR(SUMPRODUCT(TRANSPOSE('Input| Projects'!$AO454:$AQ454),INDEX('Input| Escalations'!$F$27:$L$29,,MATCH(S$9,'Input| Escalations'!$F$21:$L$21,0))),0),0)</f>
        <v>0</v>
      </c>
      <c r="L454" s="194" cm="1">
        <f t="array" ref="L454">IF(LEN($F454)&gt;0,1+IFERROR(SUMPRODUCT(TRANSPOSE('Input| Projects'!$AO454:$AQ454),INDEX('Input| Escalations'!$F$27:$L$29,,MATCH(T$9,'Input| Escalations'!$F$21:$L$21,0))),0),0)</f>
        <v>0</v>
      </c>
      <c r="M454" s="194" cm="1">
        <f t="array" ref="M454">IF(LEN($F454)&gt;0,1+IFERROR(SUMPRODUCT(TRANSPOSE('Input| Projects'!$AO454:$AQ454),INDEX('Input| Escalations'!$F$27:$L$29,,MATCH(U$9,'Input| Escalations'!$F$21:$L$21,0))),0),0)</f>
        <v>0</v>
      </c>
      <c r="N454" s="194" cm="1">
        <f t="array" ref="N454">IF(LEN($F454)&gt;0,1+IFERROR(SUMPRODUCT(TRANSPOSE('Input| Projects'!$AO454:$AQ454),INDEX('Input| Escalations'!$F$27:$L$29,,MATCH(V$9,'Input| Escalations'!$F$21:$L$21,0))),0),0)</f>
        <v>0</v>
      </c>
      <c r="O454" s="194" cm="1">
        <f t="array" ref="O454">IF(LEN($F454)&gt;0,1+IFERROR(SUMPRODUCT(TRANSPOSE('Input| Projects'!$AO454:$AQ454),INDEX('Input| Escalations'!$F$27:$L$29,,MATCH(W$9,'Input| Escalations'!$F$21:$L$21,0))),0),0)</f>
        <v>0</v>
      </c>
      <c r="P454" s="10"/>
      <c r="Q454" s="172">
        <f>IFERROR(IF(ISNUMBER(FIND("decision",'Input| Setup'!$F$6)),'Input| Projects'!Y454,'Input| Projects'!I454)*'Input| Escalations'!$I$17*I454,0)</f>
        <v>0</v>
      </c>
      <c r="R454" s="172">
        <f>IFERROR(IF(ISNUMBER(FIND("decision",'Input| Setup'!$F$6)),'Input| Projects'!Z454,'Input| Projects'!J454)*'Input| Escalations'!$I$17*J454,0)</f>
        <v>0</v>
      </c>
      <c r="S454" s="172">
        <f>IFERROR(IF(ISNUMBER(FIND("decision",'Input| Setup'!$F$6)),'Input| Projects'!AA454,'Input| Projects'!K454)*'Input| Escalations'!$I$17*K454,0)</f>
        <v>0</v>
      </c>
      <c r="T454" s="172">
        <f>IFERROR(IF(ISNUMBER(FIND("decision",'Input| Setup'!$F$6)),'Input| Projects'!AB454,'Input| Projects'!L454)*'Input| Escalations'!$I$17*L454,0)</f>
        <v>0</v>
      </c>
      <c r="U454" s="172">
        <f>IFERROR(IF(ISNUMBER(FIND("decision",'Input| Setup'!$F$6)),'Input| Projects'!AC454,'Input| Projects'!M454)*'Input| Escalations'!$I$17*M454,0)</f>
        <v>0</v>
      </c>
      <c r="V454" s="172">
        <f>IFERROR(IF(ISNUMBER(FIND("decision",'Input| Setup'!$F$6)),'Input| Projects'!AD454,'Input| Projects'!N454)*'Input| Escalations'!$I$17*N454,0)</f>
        <v>0</v>
      </c>
      <c r="W454" s="172">
        <f>IFERROR(IF(ISNUMBER(FIND("decision",'Input| Setup'!$F$6)),'Input| Projects'!AE454,'Input| Projects'!O454)*'Input| Escalations'!$I$17*O454,0)</f>
        <v>0</v>
      </c>
      <c r="X454" s="175"/>
      <c r="Y454" s="172">
        <f>IF(ISNUMBER(FIND("decision",'Input| Setup'!$F$6)),'Input| Projects'!AG454,'Input| Projects'!Q454)*I454*'Input| Escalations'!$I$17</f>
        <v>0</v>
      </c>
      <c r="Z454" s="172">
        <f>IF(ISNUMBER(FIND("decision",'Input| Setup'!$F$6)),'Input| Projects'!AH454,'Input| Projects'!R454)*J454*'Input| Escalations'!$I$17</f>
        <v>0</v>
      </c>
      <c r="AA454" s="172">
        <f>IF(ISNUMBER(FIND("decision",'Input| Setup'!$F$6)),'Input| Projects'!AI454,'Input| Projects'!S454)*K454*'Input| Escalations'!$I$17</f>
        <v>0</v>
      </c>
      <c r="AB454" s="172">
        <f>IF(ISNUMBER(FIND("decision",'Input| Setup'!$F$6)),'Input| Projects'!AJ454,'Input| Projects'!T454)*L454*'Input| Escalations'!$I$17</f>
        <v>0</v>
      </c>
      <c r="AC454" s="172">
        <f>IF(ISNUMBER(FIND("decision",'Input| Setup'!$F$6)),'Input| Projects'!AK454,'Input| Projects'!U454)*M454*'Input| Escalations'!$I$17</f>
        <v>0</v>
      </c>
      <c r="AD454" s="172">
        <f>IF(ISNUMBER(FIND("decision",'Input| Setup'!$F$6)),'Input| Projects'!AL454,'Input| Projects'!V454)*N454*'Input| Escalations'!$I$17</f>
        <v>0</v>
      </c>
      <c r="AE454" s="172">
        <f>IF(ISNUMBER(FIND("decision",'Input| Setup'!$F$6)),'Input| Projects'!AM454,'Input| Projects'!W454)*O454*'Input| Escalations'!$I$17</f>
        <v>0</v>
      </c>
      <c r="AF454" s="175"/>
      <c r="AG454" s="172" cm="1">
        <f t="array" ref="AG454">IFERROR(--('Input| Projects'!$AS454="Yes")*_xlfn.SWITCH('Input| Overheads'!$C$50,"Direct costs",'Calc| Overheads Allocation'!C$8*Q454,"Internal labour",'Calc| Overheads Allocation'!C$8*Q454*'Input| Projects'!$AO454,"DNSP defined",'Calc| Overheads Allocation'!C$78*'Input| Projects'!$AV454,0),0)</f>
        <v>0</v>
      </c>
      <c r="AH454" s="172" cm="1">
        <f t="array" ref="AH454">IFERROR(--('Input| Projects'!$AS454="Yes")*_xlfn.SWITCH('Input| Overheads'!$C$50,"Direct costs",'Calc| Overheads Allocation'!D$8*R454,"Internal labour",'Calc| Overheads Allocation'!D$8*R454*'Input| Projects'!$AO454,"DNSP defined",'Calc| Overheads Allocation'!D$78*'Input| Projects'!$AV454,0),0)</f>
        <v>0</v>
      </c>
      <c r="AI454" s="172" cm="1">
        <f t="array" ref="AI454">IFERROR(--('Input| Projects'!$AS454="Yes")*_xlfn.SWITCH('Input| Overheads'!$C$50,"Direct costs",'Calc| Overheads Allocation'!E$8*S454,"Internal labour",'Calc| Overheads Allocation'!E$8*S454*'Input| Projects'!$AO454,"DNSP defined",'Calc| Overheads Allocation'!E$78*'Input| Projects'!$AV454,0),0)</f>
        <v>0</v>
      </c>
      <c r="AJ454" s="172" cm="1">
        <f t="array" ref="AJ454">IFERROR(--('Input| Projects'!$AS454="Yes")*_xlfn.SWITCH('Input| Overheads'!$C$50,"Direct costs",'Calc| Overheads Allocation'!F$8*T454,"Internal labour",'Calc| Overheads Allocation'!F$8*T454*'Input| Projects'!$AO454,"DNSP defined",'Calc| Overheads Allocation'!F$78*'Input| Projects'!$AV454,0),0)</f>
        <v>0</v>
      </c>
      <c r="AK454" s="172" cm="1">
        <f t="array" ref="AK454">IFERROR(--('Input| Projects'!$AS454="Yes")*_xlfn.SWITCH('Input| Overheads'!$C$50,"Direct costs",'Calc| Overheads Allocation'!G$8*U454,"Internal labour",'Calc| Overheads Allocation'!G$8*U454*'Input| Projects'!$AO454,"DNSP defined",'Calc| Overheads Allocation'!G$78*'Input| Projects'!$AV454,0),0)</f>
        <v>0</v>
      </c>
      <c r="AL454" s="172" cm="1">
        <f t="array" ref="AL454">IFERROR(--('Input| Projects'!$AS454="Yes")*_xlfn.SWITCH('Input| Overheads'!$C$50,"Direct costs",'Calc| Overheads Allocation'!H$8*V454,"Internal labour",'Calc| Overheads Allocation'!H$8*V454*'Input| Projects'!$AO454,"DNSP defined",'Calc| Overheads Allocation'!H$78*'Input| Projects'!$AV454,0),0)</f>
        <v>0</v>
      </c>
      <c r="AM454" s="172" cm="1">
        <f t="array" ref="AM454">IFERROR(--('Input| Projects'!$AS454="Yes")*_xlfn.SWITCH('Input| Overheads'!$C$50,"Direct costs",'Calc| Overheads Allocation'!I$8*W454,"Internal labour",'Calc| Overheads Allocation'!I$8*W454*'Input| Projects'!$AO454,"DNSP defined",'Calc| Overheads Allocation'!I$78*'Input| Projects'!$AV454,0),0)</f>
        <v>0</v>
      </c>
      <c r="AN454" s="175"/>
      <c r="AO454" s="172" cm="1">
        <f t="array" ref="AO454">IFERROR(--('Input| Projects'!$AT454="Yes")*_xlfn.SWITCH('Input| Overheads'!$C$50,"Direct costs",'Calc| Overheads Allocation'!C$9*Q454,"Internal labour",'Calc| Overheads Allocation'!C$9*Q454*'Input| Projects'!$AO454,"DNSP defined",'Calc| Overheads Allocation'!C$79*'Input| Projects'!$AW454,0),0)</f>
        <v>0</v>
      </c>
      <c r="AP454" s="172" cm="1">
        <f t="array" ref="AP454">IFERROR(--('Input| Projects'!$AT454="Yes")*_xlfn.SWITCH('Input| Overheads'!$C$50,"Direct costs",'Calc| Overheads Allocation'!D$9*R454,"Internal labour",'Calc| Overheads Allocation'!D$9*R454*'Input| Projects'!$AO454,"DNSP defined",'Calc| Overheads Allocation'!D$79*'Input| Projects'!$AW454,0),0)</f>
        <v>0</v>
      </c>
      <c r="AQ454" s="172" cm="1">
        <f t="array" ref="AQ454">IFERROR(--('Input| Projects'!$AT454="Yes")*_xlfn.SWITCH('Input| Overheads'!$C$50,"Direct costs",'Calc| Overheads Allocation'!E$9*S454,"Internal labour",'Calc| Overheads Allocation'!E$9*S454*'Input| Projects'!$AO454,"DNSP defined",'Calc| Overheads Allocation'!E$79*'Input| Projects'!$AW454,0),0)</f>
        <v>0</v>
      </c>
      <c r="AR454" s="172" cm="1">
        <f t="array" ref="AR454">IFERROR(--('Input| Projects'!$AT454="Yes")*_xlfn.SWITCH('Input| Overheads'!$C$50,"Direct costs",'Calc| Overheads Allocation'!F$9*T454,"Internal labour",'Calc| Overheads Allocation'!F$9*T454*'Input| Projects'!$AO454,"DNSP defined",'Calc| Overheads Allocation'!F$79*'Input| Projects'!$AW454,0),0)</f>
        <v>0</v>
      </c>
      <c r="AS454" s="172" cm="1">
        <f t="array" ref="AS454">IFERROR(--('Input| Projects'!$AT454="Yes")*_xlfn.SWITCH('Input| Overheads'!$C$50,"Direct costs",'Calc| Overheads Allocation'!G$9*U454,"Internal labour",'Calc| Overheads Allocation'!G$9*U454*'Input| Projects'!$AO454,"DNSP defined",'Calc| Overheads Allocation'!G$79*'Input| Projects'!$AW454,0),0)</f>
        <v>0</v>
      </c>
      <c r="AT454" s="172" cm="1">
        <f t="array" ref="AT454">IFERROR(--('Input| Projects'!$AT454="Yes")*_xlfn.SWITCH('Input| Overheads'!$C$50,"Direct costs",'Calc| Overheads Allocation'!H$9*V454,"Internal labour",'Calc| Overheads Allocation'!H$9*V454*'Input| Projects'!$AO454,"DNSP defined",'Calc| Overheads Allocation'!H$79*'Input| Projects'!$AW454,0),0)</f>
        <v>0</v>
      </c>
      <c r="AU454" s="172" cm="1">
        <f t="array" ref="AU454">IFERROR(--('Input| Projects'!$AT454="Yes")*_xlfn.SWITCH('Input| Overheads'!$C$50,"Direct costs",'Calc| Overheads Allocation'!I$9*W454,"Internal labour",'Calc| Overheads Allocation'!I$9*W454*'Input| Projects'!$AO454,"DNSP defined",'Calc| Overheads Allocation'!I$79*'Input| Projects'!$AW454,0),0)</f>
        <v>0</v>
      </c>
      <c r="AV454" s="175"/>
      <c r="AW454" s="172">
        <f t="shared" si="156"/>
        <v>0</v>
      </c>
      <c r="AX454" s="172">
        <f t="shared" si="157"/>
        <v>0</v>
      </c>
      <c r="AY454" s="172">
        <f t="shared" si="158"/>
        <v>0</v>
      </c>
      <c r="AZ454" s="172">
        <f t="shared" si="159"/>
        <v>0</v>
      </c>
      <c r="BA454" s="172">
        <f t="shared" si="160"/>
        <v>0</v>
      </c>
      <c r="BB454" s="172">
        <f t="shared" si="161"/>
        <v>0</v>
      </c>
      <c r="BC454" s="172">
        <f t="shared" si="162"/>
        <v>0</v>
      </c>
      <c r="BD454" s="176"/>
      <c r="BE454" s="172">
        <f t="shared" si="163"/>
        <v>0</v>
      </c>
      <c r="BF454" s="172">
        <f t="shared" si="164"/>
        <v>0</v>
      </c>
      <c r="BG454" s="172">
        <f t="shared" si="165"/>
        <v>0</v>
      </c>
      <c r="BH454" s="172">
        <f t="shared" si="166"/>
        <v>0</v>
      </c>
      <c r="BI454" s="172">
        <f t="shared" si="167"/>
        <v>0</v>
      </c>
      <c r="BJ454" s="172">
        <f t="shared" si="168"/>
        <v>0</v>
      </c>
      <c r="BK454" s="172">
        <f t="shared" si="169"/>
        <v>0</v>
      </c>
      <c r="BL454" s="176"/>
      <c r="BM454" s="172">
        <f t="shared" si="148"/>
        <v>0</v>
      </c>
      <c r="BN454" s="172">
        <f t="shared" si="149"/>
        <v>0</v>
      </c>
      <c r="BO454" s="172">
        <f t="shared" si="150"/>
        <v>0</v>
      </c>
      <c r="BP454" s="172">
        <f t="shared" si="151"/>
        <v>0</v>
      </c>
      <c r="BQ454" s="172">
        <f t="shared" si="152"/>
        <v>0</v>
      </c>
      <c r="BR454" s="172">
        <f t="shared" si="153"/>
        <v>0</v>
      </c>
      <c r="BS454" s="172">
        <f t="shared" si="154"/>
        <v>0</v>
      </c>
      <c r="BT454" s="55"/>
      <c r="BU454" s="158">
        <f>SUMIF('Input| Projects'!$BA$8:$CX$8,RIGHT(BU$9,3),'Input| Projects'!$BA454:$CX454)</f>
        <v>0</v>
      </c>
      <c r="BV454" s="158">
        <f>SUMIF('Input| Projects'!$BA$8:$CX$8,RIGHT(BV$9,3),'Input| Projects'!$BA454:$CX454)</f>
        <v>0</v>
      </c>
      <c r="BW454" s="79" t="str">
        <f t="shared" si="155"/>
        <v/>
      </c>
    </row>
    <row r="455" spans="2:75" x14ac:dyDescent="0.2">
      <c r="B455" s="123">
        <f>IFERROR('Input| Projects'!B455,"")</f>
        <v>446</v>
      </c>
      <c r="C455" s="160" t="str">
        <f>IFERROR(IF('Input| Projects'!C455="","",'Input| Projects'!C455),"")</f>
        <v/>
      </c>
      <c r="D455" s="160" t="str">
        <f>IFERROR(IF('Input| Projects'!D455="","",'Input| Projects'!D455),"")</f>
        <v/>
      </c>
      <c r="E455" s="53"/>
      <c r="F455" s="160" t="str">
        <f>IF(LEN('Input| Projects'!F455)&gt;0,'Input| Projects'!F455,"")</f>
        <v/>
      </c>
      <c r="G455" s="160" t="str">
        <f>IF(LEN('Input| Projects'!G455)&gt;0,'Input| Projects'!G455,"")</f>
        <v/>
      </c>
      <c r="H455" s="10"/>
      <c r="I455" s="194" cm="1">
        <f t="array" ref="I455">IF(LEN($F455)&gt;0,1+IFERROR(SUMPRODUCT(TRANSPOSE('Input| Projects'!$AO455:$AQ455),INDEX('Input| Escalations'!$F$27:$L$29,,MATCH(Q$9,'Input| Escalations'!$F$21:$L$21,0))),0),0)</f>
        <v>0</v>
      </c>
      <c r="J455" s="194" cm="1">
        <f t="array" ref="J455">IF(LEN($F455)&gt;0,1+IFERROR(SUMPRODUCT(TRANSPOSE('Input| Projects'!$AO455:$AQ455),INDEX('Input| Escalations'!$F$27:$L$29,,MATCH(R$9,'Input| Escalations'!$F$21:$L$21,0))),0),0)</f>
        <v>0</v>
      </c>
      <c r="K455" s="194" cm="1">
        <f t="array" ref="K455">IF(LEN($F455)&gt;0,1+IFERROR(SUMPRODUCT(TRANSPOSE('Input| Projects'!$AO455:$AQ455),INDEX('Input| Escalations'!$F$27:$L$29,,MATCH(S$9,'Input| Escalations'!$F$21:$L$21,0))),0),0)</f>
        <v>0</v>
      </c>
      <c r="L455" s="194" cm="1">
        <f t="array" ref="L455">IF(LEN($F455)&gt;0,1+IFERROR(SUMPRODUCT(TRANSPOSE('Input| Projects'!$AO455:$AQ455),INDEX('Input| Escalations'!$F$27:$L$29,,MATCH(T$9,'Input| Escalations'!$F$21:$L$21,0))),0),0)</f>
        <v>0</v>
      </c>
      <c r="M455" s="194" cm="1">
        <f t="array" ref="M455">IF(LEN($F455)&gt;0,1+IFERROR(SUMPRODUCT(TRANSPOSE('Input| Projects'!$AO455:$AQ455),INDEX('Input| Escalations'!$F$27:$L$29,,MATCH(U$9,'Input| Escalations'!$F$21:$L$21,0))),0),0)</f>
        <v>0</v>
      </c>
      <c r="N455" s="194" cm="1">
        <f t="array" ref="N455">IF(LEN($F455)&gt;0,1+IFERROR(SUMPRODUCT(TRANSPOSE('Input| Projects'!$AO455:$AQ455),INDEX('Input| Escalations'!$F$27:$L$29,,MATCH(V$9,'Input| Escalations'!$F$21:$L$21,0))),0),0)</f>
        <v>0</v>
      </c>
      <c r="O455" s="194" cm="1">
        <f t="array" ref="O455">IF(LEN($F455)&gt;0,1+IFERROR(SUMPRODUCT(TRANSPOSE('Input| Projects'!$AO455:$AQ455),INDEX('Input| Escalations'!$F$27:$L$29,,MATCH(W$9,'Input| Escalations'!$F$21:$L$21,0))),0),0)</f>
        <v>0</v>
      </c>
      <c r="P455" s="10"/>
      <c r="Q455" s="172">
        <f>IFERROR(IF(ISNUMBER(FIND("decision",'Input| Setup'!$F$6)),'Input| Projects'!Y455,'Input| Projects'!I455)*'Input| Escalations'!$I$17*I455,0)</f>
        <v>0</v>
      </c>
      <c r="R455" s="172">
        <f>IFERROR(IF(ISNUMBER(FIND("decision",'Input| Setup'!$F$6)),'Input| Projects'!Z455,'Input| Projects'!J455)*'Input| Escalations'!$I$17*J455,0)</f>
        <v>0</v>
      </c>
      <c r="S455" s="172">
        <f>IFERROR(IF(ISNUMBER(FIND("decision",'Input| Setup'!$F$6)),'Input| Projects'!AA455,'Input| Projects'!K455)*'Input| Escalations'!$I$17*K455,0)</f>
        <v>0</v>
      </c>
      <c r="T455" s="172">
        <f>IFERROR(IF(ISNUMBER(FIND("decision",'Input| Setup'!$F$6)),'Input| Projects'!AB455,'Input| Projects'!L455)*'Input| Escalations'!$I$17*L455,0)</f>
        <v>0</v>
      </c>
      <c r="U455" s="172">
        <f>IFERROR(IF(ISNUMBER(FIND("decision",'Input| Setup'!$F$6)),'Input| Projects'!AC455,'Input| Projects'!M455)*'Input| Escalations'!$I$17*M455,0)</f>
        <v>0</v>
      </c>
      <c r="V455" s="172">
        <f>IFERROR(IF(ISNUMBER(FIND("decision",'Input| Setup'!$F$6)),'Input| Projects'!AD455,'Input| Projects'!N455)*'Input| Escalations'!$I$17*N455,0)</f>
        <v>0</v>
      </c>
      <c r="W455" s="172">
        <f>IFERROR(IF(ISNUMBER(FIND("decision",'Input| Setup'!$F$6)),'Input| Projects'!AE455,'Input| Projects'!O455)*'Input| Escalations'!$I$17*O455,0)</f>
        <v>0</v>
      </c>
      <c r="X455" s="175"/>
      <c r="Y455" s="172">
        <f>IF(ISNUMBER(FIND("decision",'Input| Setup'!$F$6)),'Input| Projects'!AG455,'Input| Projects'!Q455)*I455*'Input| Escalations'!$I$17</f>
        <v>0</v>
      </c>
      <c r="Z455" s="172">
        <f>IF(ISNUMBER(FIND("decision",'Input| Setup'!$F$6)),'Input| Projects'!AH455,'Input| Projects'!R455)*J455*'Input| Escalations'!$I$17</f>
        <v>0</v>
      </c>
      <c r="AA455" s="172">
        <f>IF(ISNUMBER(FIND("decision",'Input| Setup'!$F$6)),'Input| Projects'!AI455,'Input| Projects'!S455)*K455*'Input| Escalations'!$I$17</f>
        <v>0</v>
      </c>
      <c r="AB455" s="172">
        <f>IF(ISNUMBER(FIND("decision",'Input| Setup'!$F$6)),'Input| Projects'!AJ455,'Input| Projects'!T455)*L455*'Input| Escalations'!$I$17</f>
        <v>0</v>
      </c>
      <c r="AC455" s="172">
        <f>IF(ISNUMBER(FIND("decision",'Input| Setup'!$F$6)),'Input| Projects'!AK455,'Input| Projects'!U455)*M455*'Input| Escalations'!$I$17</f>
        <v>0</v>
      </c>
      <c r="AD455" s="172">
        <f>IF(ISNUMBER(FIND("decision",'Input| Setup'!$F$6)),'Input| Projects'!AL455,'Input| Projects'!V455)*N455*'Input| Escalations'!$I$17</f>
        <v>0</v>
      </c>
      <c r="AE455" s="172">
        <f>IF(ISNUMBER(FIND("decision",'Input| Setup'!$F$6)),'Input| Projects'!AM455,'Input| Projects'!W455)*O455*'Input| Escalations'!$I$17</f>
        <v>0</v>
      </c>
      <c r="AF455" s="175"/>
      <c r="AG455" s="172" cm="1">
        <f t="array" ref="AG455">IFERROR(--('Input| Projects'!$AS455="Yes")*_xlfn.SWITCH('Input| Overheads'!$C$50,"Direct costs",'Calc| Overheads Allocation'!C$8*Q455,"Internal labour",'Calc| Overheads Allocation'!C$8*Q455*'Input| Projects'!$AO455,"DNSP defined",'Calc| Overheads Allocation'!C$78*'Input| Projects'!$AV455,0),0)</f>
        <v>0</v>
      </c>
      <c r="AH455" s="172" cm="1">
        <f t="array" ref="AH455">IFERROR(--('Input| Projects'!$AS455="Yes")*_xlfn.SWITCH('Input| Overheads'!$C$50,"Direct costs",'Calc| Overheads Allocation'!D$8*R455,"Internal labour",'Calc| Overheads Allocation'!D$8*R455*'Input| Projects'!$AO455,"DNSP defined",'Calc| Overheads Allocation'!D$78*'Input| Projects'!$AV455,0),0)</f>
        <v>0</v>
      </c>
      <c r="AI455" s="172" cm="1">
        <f t="array" ref="AI455">IFERROR(--('Input| Projects'!$AS455="Yes")*_xlfn.SWITCH('Input| Overheads'!$C$50,"Direct costs",'Calc| Overheads Allocation'!E$8*S455,"Internal labour",'Calc| Overheads Allocation'!E$8*S455*'Input| Projects'!$AO455,"DNSP defined",'Calc| Overheads Allocation'!E$78*'Input| Projects'!$AV455,0),0)</f>
        <v>0</v>
      </c>
      <c r="AJ455" s="172" cm="1">
        <f t="array" ref="AJ455">IFERROR(--('Input| Projects'!$AS455="Yes")*_xlfn.SWITCH('Input| Overheads'!$C$50,"Direct costs",'Calc| Overheads Allocation'!F$8*T455,"Internal labour",'Calc| Overheads Allocation'!F$8*T455*'Input| Projects'!$AO455,"DNSP defined",'Calc| Overheads Allocation'!F$78*'Input| Projects'!$AV455,0),0)</f>
        <v>0</v>
      </c>
      <c r="AK455" s="172" cm="1">
        <f t="array" ref="AK455">IFERROR(--('Input| Projects'!$AS455="Yes")*_xlfn.SWITCH('Input| Overheads'!$C$50,"Direct costs",'Calc| Overheads Allocation'!G$8*U455,"Internal labour",'Calc| Overheads Allocation'!G$8*U455*'Input| Projects'!$AO455,"DNSP defined",'Calc| Overheads Allocation'!G$78*'Input| Projects'!$AV455,0),0)</f>
        <v>0</v>
      </c>
      <c r="AL455" s="172" cm="1">
        <f t="array" ref="AL455">IFERROR(--('Input| Projects'!$AS455="Yes")*_xlfn.SWITCH('Input| Overheads'!$C$50,"Direct costs",'Calc| Overheads Allocation'!H$8*V455,"Internal labour",'Calc| Overheads Allocation'!H$8*V455*'Input| Projects'!$AO455,"DNSP defined",'Calc| Overheads Allocation'!H$78*'Input| Projects'!$AV455,0),0)</f>
        <v>0</v>
      </c>
      <c r="AM455" s="172" cm="1">
        <f t="array" ref="AM455">IFERROR(--('Input| Projects'!$AS455="Yes")*_xlfn.SWITCH('Input| Overheads'!$C$50,"Direct costs",'Calc| Overheads Allocation'!I$8*W455,"Internal labour",'Calc| Overheads Allocation'!I$8*W455*'Input| Projects'!$AO455,"DNSP defined",'Calc| Overheads Allocation'!I$78*'Input| Projects'!$AV455,0),0)</f>
        <v>0</v>
      </c>
      <c r="AN455" s="175"/>
      <c r="AO455" s="172" cm="1">
        <f t="array" ref="AO455">IFERROR(--('Input| Projects'!$AT455="Yes")*_xlfn.SWITCH('Input| Overheads'!$C$50,"Direct costs",'Calc| Overheads Allocation'!C$9*Q455,"Internal labour",'Calc| Overheads Allocation'!C$9*Q455*'Input| Projects'!$AO455,"DNSP defined",'Calc| Overheads Allocation'!C$79*'Input| Projects'!$AW455,0),0)</f>
        <v>0</v>
      </c>
      <c r="AP455" s="172" cm="1">
        <f t="array" ref="AP455">IFERROR(--('Input| Projects'!$AT455="Yes")*_xlfn.SWITCH('Input| Overheads'!$C$50,"Direct costs",'Calc| Overheads Allocation'!D$9*R455,"Internal labour",'Calc| Overheads Allocation'!D$9*R455*'Input| Projects'!$AO455,"DNSP defined",'Calc| Overheads Allocation'!D$79*'Input| Projects'!$AW455,0),0)</f>
        <v>0</v>
      </c>
      <c r="AQ455" s="172" cm="1">
        <f t="array" ref="AQ455">IFERROR(--('Input| Projects'!$AT455="Yes")*_xlfn.SWITCH('Input| Overheads'!$C$50,"Direct costs",'Calc| Overheads Allocation'!E$9*S455,"Internal labour",'Calc| Overheads Allocation'!E$9*S455*'Input| Projects'!$AO455,"DNSP defined",'Calc| Overheads Allocation'!E$79*'Input| Projects'!$AW455,0),0)</f>
        <v>0</v>
      </c>
      <c r="AR455" s="172" cm="1">
        <f t="array" ref="AR455">IFERROR(--('Input| Projects'!$AT455="Yes")*_xlfn.SWITCH('Input| Overheads'!$C$50,"Direct costs",'Calc| Overheads Allocation'!F$9*T455,"Internal labour",'Calc| Overheads Allocation'!F$9*T455*'Input| Projects'!$AO455,"DNSP defined",'Calc| Overheads Allocation'!F$79*'Input| Projects'!$AW455,0),0)</f>
        <v>0</v>
      </c>
      <c r="AS455" s="172" cm="1">
        <f t="array" ref="AS455">IFERROR(--('Input| Projects'!$AT455="Yes")*_xlfn.SWITCH('Input| Overheads'!$C$50,"Direct costs",'Calc| Overheads Allocation'!G$9*U455,"Internal labour",'Calc| Overheads Allocation'!G$9*U455*'Input| Projects'!$AO455,"DNSP defined",'Calc| Overheads Allocation'!G$79*'Input| Projects'!$AW455,0),0)</f>
        <v>0</v>
      </c>
      <c r="AT455" s="172" cm="1">
        <f t="array" ref="AT455">IFERROR(--('Input| Projects'!$AT455="Yes")*_xlfn.SWITCH('Input| Overheads'!$C$50,"Direct costs",'Calc| Overheads Allocation'!H$9*V455,"Internal labour",'Calc| Overheads Allocation'!H$9*V455*'Input| Projects'!$AO455,"DNSP defined",'Calc| Overheads Allocation'!H$79*'Input| Projects'!$AW455,0),0)</f>
        <v>0</v>
      </c>
      <c r="AU455" s="172" cm="1">
        <f t="array" ref="AU455">IFERROR(--('Input| Projects'!$AT455="Yes")*_xlfn.SWITCH('Input| Overheads'!$C$50,"Direct costs",'Calc| Overheads Allocation'!I$9*W455,"Internal labour",'Calc| Overheads Allocation'!I$9*W455*'Input| Projects'!$AO455,"DNSP defined",'Calc| Overheads Allocation'!I$79*'Input| Projects'!$AW455,0),0)</f>
        <v>0</v>
      </c>
      <c r="AV455" s="175"/>
      <c r="AW455" s="172">
        <f t="shared" si="156"/>
        <v>0</v>
      </c>
      <c r="AX455" s="172">
        <f t="shared" si="157"/>
        <v>0</v>
      </c>
      <c r="AY455" s="172">
        <f t="shared" si="158"/>
        <v>0</v>
      </c>
      <c r="AZ455" s="172">
        <f t="shared" si="159"/>
        <v>0</v>
      </c>
      <c r="BA455" s="172">
        <f t="shared" si="160"/>
        <v>0</v>
      </c>
      <c r="BB455" s="172">
        <f t="shared" si="161"/>
        <v>0</v>
      </c>
      <c r="BC455" s="172">
        <f t="shared" si="162"/>
        <v>0</v>
      </c>
      <c r="BD455" s="176"/>
      <c r="BE455" s="172">
        <f t="shared" si="163"/>
        <v>0</v>
      </c>
      <c r="BF455" s="172">
        <f t="shared" si="164"/>
        <v>0</v>
      </c>
      <c r="BG455" s="172">
        <f t="shared" si="165"/>
        <v>0</v>
      </c>
      <c r="BH455" s="172">
        <f t="shared" si="166"/>
        <v>0</v>
      </c>
      <c r="BI455" s="172">
        <f t="shared" si="167"/>
        <v>0</v>
      </c>
      <c r="BJ455" s="172">
        <f t="shared" si="168"/>
        <v>0</v>
      </c>
      <c r="BK455" s="172">
        <f t="shared" si="169"/>
        <v>0</v>
      </c>
      <c r="BL455" s="176"/>
      <c r="BM455" s="172">
        <f t="shared" si="148"/>
        <v>0</v>
      </c>
      <c r="BN455" s="172">
        <f t="shared" si="149"/>
        <v>0</v>
      </c>
      <c r="BO455" s="172">
        <f t="shared" si="150"/>
        <v>0</v>
      </c>
      <c r="BP455" s="172">
        <f t="shared" si="151"/>
        <v>0</v>
      </c>
      <c r="BQ455" s="172">
        <f t="shared" si="152"/>
        <v>0</v>
      </c>
      <c r="BR455" s="172">
        <f t="shared" si="153"/>
        <v>0</v>
      </c>
      <c r="BS455" s="172">
        <f t="shared" si="154"/>
        <v>0</v>
      </c>
      <c r="BT455" s="55"/>
      <c r="BU455" s="158">
        <f>SUMIF('Input| Projects'!$BA$8:$CX$8,RIGHT(BU$9,3),'Input| Projects'!$BA455:$CX455)</f>
        <v>0</v>
      </c>
      <c r="BV455" s="158">
        <f>SUMIF('Input| Projects'!$BA$8:$CX$8,RIGHT(BV$9,3),'Input| Projects'!$BA455:$CX455)</f>
        <v>0</v>
      </c>
      <c r="BW455" s="79" t="str">
        <f t="shared" si="155"/>
        <v/>
      </c>
    </row>
    <row r="456" spans="2:75" x14ac:dyDescent="0.2">
      <c r="B456" s="123">
        <f>IFERROR('Input| Projects'!B456,"")</f>
        <v>447</v>
      </c>
      <c r="C456" s="160" t="str">
        <f>IFERROR(IF('Input| Projects'!C456="","",'Input| Projects'!C456),"")</f>
        <v/>
      </c>
      <c r="D456" s="160" t="str">
        <f>IFERROR(IF('Input| Projects'!D456="","",'Input| Projects'!D456),"")</f>
        <v/>
      </c>
      <c r="E456" s="53"/>
      <c r="F456" s="160" t="str">
        <f>IF(LEN('Input| Projects'!F456)&gt;0,'Input| Projects'!F456,"")</f>
        <v/>
      </c>
      <c r="G456" s="160" t="str">
        <f>IF(LEN('Input| Projects'!G456)&gt;0,'Input| Projects'!G456,"")</f>
        <v/>
      </c>
      <c r="H456" s="10"/>
      <c r="I456" s="194" cm="1">
        <f t="array" ref="I456">IF(LEN($F456)&gt;0,1+IFERROR(SUMPRODUCT(TRANSPOSE('Input| Projects'!$AO456:$AQ456),INDEX('Input| Escalations'!$F$27:$L$29,,MATCH(Q$9,'Input| Escalations'!$F$21:$L$21,0))),0),0)</f>
        <v>0</v>
      </c>
      <c r="J456" s="194" cm="1">
        <f t="array" ref="J456">IF(LEN($F456)&gt;0,1+IFERROR(SUMPRODUCT(TRANSPOSE('Input| Projects'!$AO456:$AQ456),INDEX('Input| Escalations'!$F$27:$L$29,,MATCH(R$9,'Input| Escalations'!$F$21:$L$21,0))),0),0)</f>
        <v>0</v>
      </c>
      <c r="K456" s="194" cm="1">
        <f t="array" ref="K456">IF(LEN($F456)&gt;0,1+IFERROR(SUMPRODUCT(TRANSPOSE('Input| Projects'!$AO456:$AQ456),INDEX('Input| Escalations'!$F$27:$L$29,,MATCH(S$9,'Input| Escalations'!$F$21:$L$21,0))),0),0)</f>
        <v>0</v>
      </c>
      <c r="L456" s="194" cm="1">
        <f t="array" ref="L456">IF(LEN($F456)&gt;0,1+IFERROR(SUMPRODUCT(TRANSPOSE('Input| Projects'!$AO456:$AQ456),INDEX('Input| Escalations'!$F$27:$L$29,,MATCH(T$9,'Input| Escalations'!$F$21:$L$21,0))),0),0)</f>
        <v>0</v>
      </c>
      <c r="M456" s="194" cm="1">
        <f t="array" ref="M456">IF(LEN($F456)&gt;0,1+IFERROR(SUMPRODUCT(TRANSPOSE('Input| Projects'!$AO456:$AQ456),INDEX('Input| Escalations'!$F$27:$L$29,,MATCH(U$9,'Input| Escalations'!$F$21:$L$21,0))),0),0)</f>
        <v>0</v>
      </c>
      <c r="N456" s="194" cm="1">
        <f t="array" ref="N456">IF(LEN($F456)&gt;0,1+IFERROR(SUMPRODUCT(TRANSPOSE('Input| Projects'!$AO456:$AQ456),INDEX('Input| Escalations'!$F$27:$L$29,,MATCH(V$9,'Input| Escalations'!$F$21:$L$21,0))),0),0)</f>
        <v>0</v>
      </c>
      <c r="O456" s="194" cm="1">
        <f t="array" ref="O456">IF(LEN($F456)&gt;0,1+IFERROR(SUMPRODUCT(TRANSPOSE('Input| Projects'!$AO456:$AQ456),INDEX('Input| Escalations'!$F$27:$L$29,,MATCH(W$9,'Input| Escalations'!$F$21:$L$21,0))),0),0)</f>
        <v>0</v>
      </c>
      <c r="P456" s="10"/>
      <c r="Q456" s="172">
        <f>IFERROR(IF(ISNUMBER(FIND("decision",'Input| Setup'!$F$6)),'Input| Projects'!Y456,'Input| Projects'!I456)*'Input| Escalations'!$I$17*I456,0)</f>
        <v>0</v>
      </c>
      <c r="R456" s="172">
        <f>IFERROR(IF(ISNUMBER(FIND("decision",'Input| Setup'!$F$6)),'Input| Projects'!Z456,'Input| Projects'!J456)*'Input| Escalations'!$I$17*J456,0)</f>
        <v>0</v>
      </c>
      <c r="S456" s="172">
        <f>IFERROR(IF(ISNUMBER(FIND("decision",'Input| Setup'!$F$6)),'Input| Projects'!AA456,'Input| Projects'!K456)*'Input| Escalations'!$I$17*K456,0)</f>
        <v>0</v>
      </c>
      <c r="T456" s="172">
        <f>IFERROR(IF(ISNUMBER(FIND("decision",'Input| Setup'!$F$6)),'Input| Projects'!AB456,'Input| Projects'!L456)*'Input| Escalations'!$I$17*L456,0)</f>
        <v>0</v>
      </c>
      <c r="U456" s="172">
        <f>IFERROR(IF(ISNUMBER(FIND("decision",'Input| Setup'!$F$6)),'Input| Projects'!AC456,'Input| Projects'!M456)*'Input| Escalations'!$I$17*M456,0)</f>
        <v>0</v>
      </c>
      <c r="V456" s="172">
        <f>IFERROR(IF(ISNUMBER(FIND("decision",'Input| Setup'!$F$6)),'Input| Projects'!AD456,'Input| Projects'!N456)*'Input| Escalations'!$I$17*N456,0)</f>
        <v>0</v>
      </c>
      <c r="W456" s="172">
        <f>IFERROR(IF(ISNUMBER(FIND("decision",'Input| Setup'!$F$6)),'Input| Projects'!AE456,'Input| Projects'!O456)*'Input| Escalations'!$I$17*O456,0)</f>
        <v>0</v>
      </c>
      <c r="X456" s="175"/>
      <c r="Y456" s="172">
        <f>IF(ISNUMBER(FIND("decision",'Input| Setup'!$F$6)),'Input| Projects'!AG456,'Input| Projects'!Q456)*I456*'Input| Escalations'!$I$17</f>
        <v>0</v>
      </c>
      <c r="Z456" s="172">
        <f>IF(ISNUMBER(FIND("decision",'Input| Setup'!$F$6)),'Input| Projects'!AH456,'Input| Projects'!R456)*J456*'Input| Escalations'!$I$17</f>
        <v>0</v>
      </c>
      <c r="AA456" s="172">
        <f>IF(ISNUMBER(FIND("decision",'Input| Setup'!$F$6)),'Input| Projects'!AI456,'Input| Projects'!S456)*K456*'Input| Escalations'!$I$17</f>
        <v>0</v>
      </c>
      <c r="AB456" s="172">
        <f>IF(ISNUMBER(FIND("decision",'Input| Setup'!$F$6)),'Input| Projects'!AJ456,'Input| Projects'!T456)*L456*'Input| Escalations'!$I$17</f>
        <v>0</v>
      </c>
      <c r="AC456" s="172">
        <f>IF(ISNUMBER(FIND("decision",'Input| Setup'!$F$6)),'Input| Projects'!AK456,'Input| Projects'!U456)*M456*'Input| Escalations'!$I$17</f>
        <v>0</v>
      </c>
      <c r="AD456" s="172">
        <f>IF(ISNUMBER(FIND("decision",'Input| Setup'!$F$6)),'Input| Projects'!AL456,'Input| Projects'!V456)*N456*'Input| Escalations'!$I$17</f>
        <v>0</v>
      </c>
      <c r="AE456" s="172">
        <f>IF(ISNUMBER(FIND("decision",'Input| Setup'!$F$6)),'Input| Projects'!AM456,'Input| Projects'!W456)*O456*'Input| Escalations'!$I$17</f>
        <v>0</v>
      </c>
      <c r="AF456" s="175"/>
      <c r="AG456" s="172" cm="1">
        <f t="array" ref="AG456">IFERROR(--('Input| Projects'!$AS456="Yes")*_xlfn.SWITCH('Input| Overheads'!$C$50,"Direct costs",'Calc| Overheads Allocation'!C$8*Q456,"Internal labour",'Calc| Overheads Allocation'!C$8*Q456*'Input| Projects'!$AO456,"DNSP defined",'Calc| Overheads Allocation'!C$78*'Input| Projects'!$AV456,0),0)</f>
        <v>0</v>
      </c>
      <c r="AH456" s="172" cm="1">
        <f t="array" ref="AH456">IFERROR(--('Input| Projects'!$AS456="Yes")*_xlfn.SWITCH('Input| Overheads'!$C$50,"Direct costs",'Calc| Overheads Allocation'!D$8*R456,"Internal labour",'Calc| Overheads Allocation'!D$8*R456*'Input| Projects'!$AO456,"DNSP defined",'Calc| Overheads Allocation'!D$78*'Input| Projects'!$AV456,0),0)</f>
        <v>0</v>
      </c>
      <c r="AI456" s="172" cm="1">
        <f t="array" ref="AI456">IFERROR(--('Input| Projects'!$AS456="Yes")*_xlfn.SWITCH('Input| Overheads'!$C$50,"Direct costs",'Calc| Overheads Allocation'!E$8*S456,"Internal labour",'Calc| Overheads Allocation'!E$8*S456*'Input| Projects'!$AO456,"DNSP defined",'Calc| Overheads Allocation'!E$78*'Input| Projects'!$AV456,0),0)</f>
        <v>0</v>
      </c>
      <c r="AJ456" s="172" cm="1">
        <f t="array" ref="AJ456">IFERROR(--('Input| Projects'!$AS456="Yes")*_xlfn.SWITCH('Input| Overheads'!$C$50,"Direct costs",'Calc| Overheads Allocation'!F$8*T456,"Internal labour",'Calc| Overheads Allocation'!F$8*T456*'Input| Projects'!$AO456,"DNSP defined",'Calc| Overheads Allocation'!F$78*'Input| Projects'!$AV456,0),0)</f>
        <v>0</v>
      </c>
      <c r="AK456" s="172" cm="1">
        <f t="array" ref="AK456">IFERROR(--('Input| Projects'!$AS456="Yes")*_xlfn.SWITCH('Input| Overheads'!$C$50,"Direct costs",'Calc| Overheads Allocation'!G$8*U456,"Internal labour",'Calc| Overheads Allocation'!G$8*U456*'Input| Projects'!$AO456,"DNSP defined",'Calc| Overheads Allocation'!G$78*'Input| Projects'!$AV456,0),0)</f>
        <v>0</v>
      </c>
      <c r="AL456" s="172" cm="1">
        <f t="array" ref="AL456">IFERROR(--('Input| Projects'!$AS456="Yes")*_xlfn.SWITCH('Input| Overheads'!$C$50,"Direct costs",'Calc| Overheads Allocation'!H$8*V456,"Internal labour",'Calc| Overheads Allocation'!H$8*V456*'Input| Projects'!$AO456,"DNSP defined",'Calc| Overheads Allocation'!H$78*'Input| Projects'!$AV456,0),0)</f>
        <v>0</v>
      </c>
      <c r="AM456" s="172" cm="1">
        <f t="array" ref="AM456">IFERROR(--('Input| Projects'!$AS456="Yes")*_xlfn.SWITCH('Input| Overheads'!$C$50,"Direct costs",'Calc| Overheads Allocation'!I$8*W456,"Internal labour",'Calc| Overheads Allocation'!I$8*W456*'Input| Projects'!$AO456,"DNSP defined",'Calc| Overheads Allocation'!I$78*'Input| Projects'!$AV456,0),0)</f>
        <v>0</v>
      </c>
      <c r="AN456" s="175"/>
      <c r="AO456" s="172" cm="1">
        <f t="array" ref="AO456">IFERROR(--('Input| Projects'!$AT456="Yes")*_xlfn.SWITCH('Input| Overheads'!$C$50,"Direct costs",'Calc| Overheads Allocation'!C$9*Q456,"Internal labour",'Calc| Overheads Allocation'!C$9*Q456*'Input| Projects'!$AO456,"DNSP defined",'Calc| Overheads Allocation'!C$79*'Input| Projects'!$AW456,0),0)</f>
        <v>0</v>
      </c>
      <c r="AP456" s="172" cm="1">
        <f t="array" ref="AP456">IFERROR(--('Input| Projects'!$AT456="Yes")*_xlfn.SWITCH('Input| Overheads'!$C$50,"Direct costs",'Calc| Overheads Allocation'!D$9*R456,"Internal labour",'Calc| Overheads Allocation'!D$9*R456*'Input| Projects'!$AO456,"DNSP defined",'Calc| Overheads Allocation'!D$79*'Input| Projects'!$AW456,0),0)</f>
        <v>0</v>
      </c>
      <c r="AQ456" s="172" cm="1">
        <f t="array" ref="AQ456">IFERROR(--('Input| Projects'!$AT456="Yes")*_xlfn.SWITCH('Input| Overheads'!$C$50,"Direct costs",'Calc| Overheads Allocation'!E$9*S456,"Internal labour",'Calc| Overheads Allocation'!E$9*S456*'Input| Projects'!$AO456,"DNSP defined",'Calc| Overheads Allocation'!E$79*'Input| Projects'!$AW456,0),0)</f>
        <v>0</v>
      </c>
      <c r="AR456" s="172" cm="1">
        <f t="array" ref="AR456">IFERROR(--('Input| Projects'!$AT456="Yes")*_xlfn.SWITCH('Input| Overheads'!$C$50,"Direct costs",'Calc| Overheads Allocation'!F$9*T456,"Internal labour",'Calc| Overheads Allocation'!F$9*T456*'Input| Projects'!$AO456,"DNSP defined",'Calc| Overheads Allocation'!F$79*'Input| Projects'!$AW456,0),0)</f>
        <v>0</v>
      </c>
      <c r="AS456" s="172" cm="1">
        <f t="array" ref="AS456">IFERROR(--('Input| Projects'!$AT456="Yes")*_xlfn.SWITCH('Input| Overheads'!$C$50,"Direct costs",'Calc| Overheads Allocation'!G$9*U456,"Internal labour",'Calc| Overheads Allocation'!G$9*U456*'Input| Projects'!$AO456,"DNSP defined",'Calc| Overheads Allocation'!G$79*'Input| Projects'!$AW456,0),0)</f>
        <v>0</v>
      </c>
      <c r="AT456" s="172" cm="1">
        <f t="array" ref="AT456">IFERROR(--('Input| Projects'!$AT456="Yes")*_xlfn.SWITCH('Input| Overheads'!$C$50,"Direct costs",'Calc| Overheads Allocation'!H$9*V456,"Internal labour",'Calc| Overheads Allocation'!H$9*V456*'Input| Projects'!$AO456,"DNSP defined",'Calc| Overheads Allocation'!H$79*'Input| Projects'!$AW456,0),0)</f>
        <v>0</v>
      </c>
      <c r="AU456" s="172" cm="1">
        <f t="array" ref="AU456">IFERROR(--('Input| Projects'!$AT456="Yes")*_xlfn.SWITCH('Input| Overheads'!$C$50,"Direct costs",'Calc| Overheads Allocation'!I$9*W456,"Internal labour",'Calc| Overheads Allocation'!I$9*W456*'Input| Projects'!$AO456,"DNSP defined",'Calc| Overheads Allocation'!I$79*'Input| Projects'!$AW456,0),0)</f>
        <v>0</v>
      </c>
      <c r="AV456" s="175"/>
      <c r="AW456" s="172">
        <f t="shared" si="156"/>
        <v>0</v>
      </c>
      <c r="AX456" s="172">
        <f t="shared" si="157"/>
        <v>0</v>
      </c>
      <c r="AY456" s="172">
        <f t="shared" si="158"/>
        <v>0</v>
      </c>
      <c r="AZ456" s="172">
        <f t="shared" si="159"/>
        <v>0</v>
      </c>
      <c r="BA456" s="172">
        <f t="shared" si="160"/>
        <v>0</v>
      </c>
      <c r="BB456" s="172">
        <f t="shared" si="161"/>
        <v>0</v>
      </c>
      <c r="BC456" s="172">
        <f t="shared" si="162"/>
        <v>0</v>
      </c>
      <c r="BD456" s="176"/>
      <c r="BE456" s="172">
        <f t="shared" si="163"/>
        <v>0</v>
      </c>
      <c r="BF456" s="172">
        <f t="shared" si="164"/>
        <v>0</v>
      </c>
      <c r="BG456" s="172">
        <f t="shared" si="165"/>
        <v>0</v>
      </c>
      <c r="BH456" s="172">
        <f t="shared" si="166"/>
        <v>0</v>
      </c>
      <c r="BI456" s="172">
        <f t="shared" si="167"/>
        <v>0</v>
      </c>
      <c r="BJ456" s="172">
        <f t="shared" si="168"/>
        <v>0</v>
      </c>
      <c r="BK456" s="172">
        <f t="shared" si="169"/>
        <v>0</v>
      </c>
      <c r="BL456" s="176"/>
      <c r="BM456" s="172">
        <f t="shared" si="148"/>
        <v>0</v>
      </c>
      <c r="BN456" s="172">
        <f t="shared" si="149"/>
        <v>0</v>
      </c>
      <c r="BO456" s="172">
        <f t="shared" si="150"/>
        <v>0</v>
      </c>
      <c r="BP456" s="172">
        <f t="shared" si="151"/>
        <v>0</v>
      </c>
      <c r="BQ456" s="172">
        <f t="shared" si="152"/>
        <v>0</v>
      </c>
      <c r="BR456" s="172">
        <f t="shared" si="153"/>
        <v>0</v>
      </c>
      <c r="BS456" s="172">
        <f t="shared" si="154"/>
        <v>0</v>
      </c>
      <c r="BT456" s="55"/>
      <c r="BU456" s="158">
        <f>SUMIF('Input| Projects'!$BA$8:$CX$8,RIGHT(BU$9,3),'Input| Projects'!$BA456:$CX456)</f>
        <v>0</v>
      </c>
      <c r="BV456" s="158">
        <f>SUMIF('Input| Projects'!$BA$8:$CX$8,RIGHT(BV$9,3),'Input| Projects'!$BA456:$CX456)</f>
        <v>0</v>
      </c>
      <c r="BW456" s="79" t="str">
        <f t="shared" si="155"/>
        <v/>
      </c>
    </row>
    <row r="457" spans="2:75" x14ac:dyDescent="0.2">
      <c r="B457" s="123">
        <f>IFERROR('Input| Projects'!B457,"")</f>
        <v>448</v>
      </c>
      <c r="C457" s="160" t="str">
        <f>IFERROR(IF('Input| Projects'!C457="","",'Input| Projects'!C457),"")</f>
        <v/>
      </c>
      <c r="D457" s="160" t="str">
        <f>IFERROR(IF('Input| Projects'!D457="","",'Input| Projects'!D457),"")</f>
        <v/>
      </c>
      <c r="E457" s="53"/>
      <c r="F457" s="160" t="str">
        <f>IF(LEN('Input| Projects'!F457)&gt;0,'Input| Projects'!F457,"")</f>
        <v/>
      </c>
      <c r="G457" s="160" t="str">
        <f>IF(LEN('Input| Projects'!G457)&gt;0,'Input| Projects'!G457,"")</f>
        <v/>
      </c>
      <c r="H457" s="10"/>
      <c r="I457" s="194" cm="1">
        <f t="array" ref="I457">IF(LEN($F457)&gt;0,1+IFERROR(SUMPRODUCT(TRANSPOSE('Input| Projects'!$AO457:$AQ457),INDEX('Input| Escalations'!$F$27:$L$29,,MATCH(Q$9,'Input| Escalations'!$F$21:$L$21,0))),0),0)</f>
        <v>0</v>
      </c>
      <c r="J457" s="194" cm="1">
        <f t="array" ref="J457">IF(LEN($F457)&gt;0,1+IFERROR(SUMPRODUCT(TRANSPOSE('Input| Projects'!$AO457:$AQ457),INDEX('Input| Escalations'!$F$27:$L$29,,MATCH(R$9,'Input| Escalations'!$F$21:$L$21,0))),0),0)</f>
        <v>0</v>
      </c>
      <c r="K457" s="194" cm="1">
        <f t="array" ref="K457">IF(LEN($F457)&gt;0,1+IFERROR(SUMPRODUCT(TRANSPOSE('Input| Projects'!$AO457:$AQ457),INDEX('Input| Escalations'!$F$27:$L$29,,MATCH(S$9,'Input| Escalations'!$F$21:$L$21,0))),0),0)</f>
        <v>0</v>
      </c>
      <c r="L457" s="194" cm="1">
        <f t="array" ref="L457">IF(LEN($F457)&gt;0,1+IFERROR(SUMPRODUCT(TRANSPOSE('Input| Projects'!$AO457:$AQ457),INDEX('Input| Escalations'!$F$27:$L$29,,MATCH(T$9,'Input| Escalations'!$F$21:$L$21,0))),0),0)</f>
        <v>0</v>
      </c>
      <c r="M457" s="194" cm="1">
        <f t="array" ref="M457">IF(LEN($F457)&gt;0,1+IFERROR(SUMPRODUCT(TRANSPOSE('Input| Projects'!$AO457:$AQ457),INDEX('Input| Escalations'!$F$27:$L$29,,MATCH(U$9,'Input| Escalations'!$F$21:$L$21,0))),0),0)</f>
        <v>0</v>
      </c>
      <c r="N457" s="194" cm="1">
        <f t="array" ref="N457">IF(LEN($F457)&gt;0,1+IFERROR(SUMPRODUCT(TRANSPOSE('Input| Projects'!$AO457:$AQ457),INDEX('Input| Escalations'!$F$27:$L$29,,MATCH(V$9,'Input| Escalations'!$F$21:$L$21,0))),0),0)</f>
        <v>0</v>
      </c>
      <c r="O457" s="194" cm="1">
        <f t="array" ref="O457">IF(LEN($F457)&gt;0,1+IFERROR(SUMPRODUCT(TRANSPOSE('Input| Projects'!$AO457:$AQ457),INDEX('Input| Escalations'!$F$27:$L$29,,MATCH(W$9,'Input| Escalations'!$F$21:$L$21,0))),0),0)</f>
        <v>0</v>
      </c>
      <c r="P457" s="10"/>
      <c r="Q457" s="172">
        <f>IFERROR(IF(ISNUMBER(FIND("decision",'Input| Setup'!$F$6)),'Input| Projects'!Y457,'Input| Projects'!I457)*'Input| Escalations'!$I$17*I457,0)</f>
        <v>0</v>
      </c>
      <c r="R457" s="172">
        <f>IFERROR(IF(ISNUMBER(FIND("decision",'Input| Setup'!$F$6)),'Input| Projects'!Z457,'Input| Projects'!J457)*'Input| Escalations'!$I$17*J457,0)</f>
        <v>0</v>
      </c>
      <c r="S457" s="172">
        <f>IFERROR(IF(ISNUMBER(FIND("decision",'Input| Setup'!$F$6)),'Input| Projects'!AA457,'Input| Projects'!K457)*'Input| Escalations'!$I$17*K457,0)</f>
        <v>0</v>
      </c>
      <c r="T457" s="172">
        <f>IFERROR(IF(ISNUMBER(FIND("decision",'Input| Setup'!$F$6)),'Input| Projects'!AB457,'Input| Projects'!L457)*'Input| Escalations'!$I$17*L457,0)</f>
        <v>0</v>
      </c>
      <c r="U457" s="172">
        <f>IFERROR(IF(ISNUMBER(FIND("decision",'Input| Setup'!$F$6)),'Input| Projects'!AC457,'Input| Projects'!M457)*'Input| Escalations'!$I$17*M457,0)</f>
        <v>0</v>
      </c>
      <c r="V457" s="172">
        <f>IFERROR(IF(ISNUMBER(FIND("decision",'Input| Setup'!$F$6)),'Input| Projects'!AD457,'Input| Projects'!N457)*'Input| Escalations'!$I$17*N457,0)</f>
        <v>0</v>
      </c>
      <c r="W457" s="172">
        <f>IFERROR(IF(ISNUMBER(FIND("decision",'Input| Setup'!$F$6)),'Input| Projects'!AE457,'Input| Projects'!O457)*'Input| Escalations'!$I$17*O457,0)</f>
        <v>0</v>
      </c>
      <c r="X457" s="175"/>
      <c r="Y457" s="172">
        <f>IF(ISNUMBER(FIND("decision",'Input| Setup'!$F$6)),'Input| Projects'!AG457,'Input| Projects'!Q457)*I457*'Input| Escalations'!$I$17</f>
        <v>0</v>
      </c>
      <c r="Z457" s="172">
        <f>IF(ISNUMBER(FIND("decision",'Input| Setup'!$F$6)),'Input| Projects'!AH457,'Input| Projects'!R457)*J457*'Input| Escalations'!$I$17</f>
        <v>0</v>
      </c>
      <c r="AA457" s="172">
        <f>IF(ISNUMBER(FIND("decision",'Input| Setup'!$F$6)),'Input| Projects'!AI457,'Input| Projects'!S457)*K457*'Input| Escalations'!$I$17</f>
        <v>0</v>
      </c>
      <c r="AB457" s="172">
        <f>IF(ISNUMBER(FIND("decision",'Input| Setup'!$F$6)),'Input| Projects'!AJ457,'Input| Projects'!T457)*L457*'Input| Escalations'!$I$17</f>
        <v>0</v>
      </c>
      <c r="AC457" s="172">
        <f>IF(ISNUMBER(FIND("decision",'Input| Setup'!$F$6)),'Input| Projects'!AK457,'Input| Projects'!U457)*M457*'Input| Escalations'!$I$17</f>
        <v>0</v>
      </c>
      <c r="AD457" s="172">
        <f>IF(ISNUMBER(FIND("decision",'Input| Setup'!$F$6)),'Input| Projects'!AL457,'Input| Projects'!V457)*N457*'Input| Escalations'!$I$17</f>
        <v>0</v>
      </c>
      <c r="AE457" s="172">
        <f>IF(ISNUMBER(FIND("decision",'Input| Setup'!$F$6)),'Input| Projects'!AM457,'Input| Projects'!W457)*O457*'Input| Escalations'!$I$17</f>
        <v>0</v>
      </c>
      <c r="AF457" s="175"/>
      <c r="AG457" s="172" cm="1">
        <f t="array" ref="AG457">IFERROR(--('Input| Projects'!$AS457="Yes")*_xlfn.SWITCH('Input| Overheads'!$C$50,"Direct costs",'Calc| Overheads Allocation'!C$8*Q457,"Internal labour",'Calc| Overheads Allocation'!C$8*Q457*'Input| Projects'!$AO457,"DNSP defined",'Calc| Overheads Allocation'!C$78*'Input| Projects'!$AV457,0),0)</f>
        <v>0</v>
      </c>
      <c r="AH457" s="172" cm="1">
        <f t="array" ref="AH457">IFERROR(--('Input| Projects'!$AS457="Yes")*_xlfn.SWITCH('Input| Overheads'!$C$50,"Direct costs",'Calc| Overheads Allocation'!D$8*R457,"Internal labour",'Calc| Overheads Allocation'!D$8*R457*'Input| Projects'!$AO457,"DNSP defined",'Calc| Overheads Allocation'!D$78*'Input| Projects'!$AV457,0),0)</f>
        <v>0</v>
      </c>
      <c r="AI457" s="172" cm="1">
        <f t="array" ref="AI457">IFERROR(--('Input| Projects'!$AS457="Yes")*_xlfn.SWITCH('Input| Overheads'!$C$50,"Direct costs",'Calc| Overheads Allocation'!E$8*S457,"Internal labour",'Calc| Overheads Allocation'!E$8*S457*'Input| Projects'!$AO457,"DNSP defined",'Calc| Overheads Allocation'!E$78*'Input| Projects'!$AV457,0),0)</f>
        <v>0</v>
      </c>
      <c r="AJ457" s="172" cm="1">
        <f t="array" ref="AJ457">IFERROR(--('Input| Projects'!$AS457="Yes")*_xlfn.SWITCH('Input| Overheads'!$C$50,"Direct costs",'Calc| Overheads Allocation'!F$8*T457,"Internal labour",'Calc| Overheads Allocation'!F$8*T457*'Input| Projects'!$AO457,"DNSP defined",'Calc| Overheads Allocation'!F$78*'Input| Projects'!$AV457,0),0)</f>
        <v>0</v>
      </c>
      <c r="AK457" s="172" cm="1">
        <f t="array" ref="AK457">IFERROR(--('Input| Projects'!$AS457="Yes")*_xlfn.SWITCH('Input| Overheads'!$C$50,"Direct costs",'Calc| Overheads Allocation'!G$8*U457,"Internal labour",'Calc| Overheads Allocation'!G$8*U457*'Input| Projects'!$AO457,"DNSP defined",'Calc| Overheads Allocation'!G$78*'Input| Projects'!$AV457,0),0)</f>
        <v>0</v>
      </c>
      <c r="AL457" s="172" cm="1">
        <f t="array" ref="AL457">IFERROR(--('Input| Projects'!$AS457="Yes")*_xlfn.SWITCH('Input| Overheads'!$C$50,"Direct costs",'Calc| Overheads Allocation'!H$8*V457,"Internal labour",'Calc| Overheads Allocation'!H$8*V457*'Input| Projects'!$AO457,"DNSP defined",'Calc| Overheads Allocation'!H$78*'Input| Projects'!$AV457,0),0)</f>
        <v>0</v>
      </c>
      <c r="AM457" s="172" cm="1">
        <f t="array" ref="AM457">IFERROR(--('Input| Projects'!$AS457="Yes")*_xlfn.SWITCH('Input| Overheads'!$C$50,"Direct costs",'Calc| Overheads Allocation'!I$8*W457,"Internal labour",'Calc| Overheads Allocation'!I$8*W457*'Input| Projects'!$AO457,"DNSP defined",'Calc| Overheads Allocation'!I$78*'Input| Projects'!$AV457,0),0)</f>
        <v>0</v>
      </c>
      <c r="AN457" s="175"/>
      <c r="AO457" s="172" cm="1">
        <f t="array" ref="AO457">IFERROR(--('Input| Projects'!$AT457="Yes")*_xlfn.SWITCH('Input| Overheads'!$C$50,"Direct costs",'Calc| Overheads Allocation'!C$9*Q457,"Internal labour",'Calc| Overheads Allocation'!C$9*Q457*'Input| Projects'!$AO457,"DNSP defined",'Calc| Overheads Allocation'!C$79*'Input| Projects'!$AW457,0),0)</f>
        <v>0</v>
      </c>
      <c r="AP457" s="172" cm="1">
        <f t="array" ref="AP457">IFERROR(--('Input| Projects'!$AT457="Yes")*_xlfn.SWITCH('Input| Overheads'!$C$50,"Direct costs",'Calc| Overheads Allocation'!D$9*R457,"Internal labour",'Calc| Overheads Allocation'!D$9*R457*'Input| Projects'!$AO457,"DNSP defined",'Calc| Overheads Allocation'!D$79*'Input| Projects'!$AW457,0),0)</f>
        <v>0</v>
      </c>
      <c r="AQ457" s="172" cm="1">
        <f t="array" ref="AQ457">IFERROR(--('Input| Projects'!$AT457="Yes")*_xlfn.SWITCH('Input| Overheads'!$C$50,"Direct costs",'Calc| Overheads Allocation'!E$9*S457,"Internal labour",'Calc| Overheads Allocation'!E$9*S457*'Input| Projects'!$AO457,"DNSP defined",'Calc| Overheads Allocation'!E$79*'Input| Projects'!$AW457,0),0)</f>
        <v>0</v>
      </c>
      <c r="AR457" s="172" cm="1">
        <f t="array" ref="AR457">IFERROR(--('Input| Projects'!$AT457="Yes")*_xlfn.SWITCH('Input| Overheads'!$C$50,"Direct costs",'Calc| Overheads Allocation'!F$9*T457,"Internal labour",'Calc| Overheads Allocation'!F$9*T457*'Input| Projects'!$AO457,"DNSP defined",'Calc| Overheads Allocation'!F$79*'Input| Projects'!$AW457,0),0)</f>
        <v>0</v>
      </c>
      <c r="AS457" s="172" cm="1">
        <f t="array" ref="AS457">IFERROR(--('Input| Projects'!$AT457="Yes")*_xlfn.SWITCH('Input| Overheads'!$C$50,"Direct costs",'Calc| Overheads Allocation'!G$9*U457,"Internal labour",'Calc| Overheads Allocation'!G$9*U457*'Input| Projects'!$AO457,"DNSP defined",'Calc| Overheads Allocation'!G$79*'Input| Projects'!$AW457,0),0)</f>
        <v>0</v>
      </c>
      <c r="AT457" s="172" cm="1">
        <f t="array" ref="AT457">IFERROR(--('Input| Projects'!$AT457="Yes")*_xlfn.SWITCH('Input| Overheads'!$C$50,"Direct costs",'Calc| Overheads Allocation'!H$9*V457,"Internal labour",'Calc| Overheads Allocation'!H$9*V457*'Input| Projects'!$AO457,"DNSP defined",'Calc| Overheads Allocation'!H$79*'Input| Projects'!$AW457,0),0)</f>
        <v>0</v>
      </c>
      <c r="AU457" s="172" cm="1">
        <f t="array" ref="AU457">IFERROR(--('Input| Projects'!$AT457="Yes")*_xlfn.SWITCH('Input| Overheads'!$C$50,"Direct costs",'Calc| Overheads Allocation'!I$9*W457,"Internal labour",'Calc| Overheads Allocation'!I$9*W457*'Input| Projects'!$AO457,"DNSP defined",'Calc| Overheads Allocation'!I$79*'Input| Projects'!$AW457,0),0)</f>
        <v>0</v>
      </c>
      <c r="AV457" s="175"/>
      <c r="AW457" s="172">
        <f t="shared" si="156"/>
        <v>0</v>
      </c>
      <c r="AX457" s="172">
        <f t="shared" si="157"/>
        <v>0</v>
      </c>
      <c r="AY457" s="172">
        <f t="shared" si="158"/>
        <v>0</v>
      </c>
      <c r="AZ457" s="172">
        <f t="shared" si="159"/>
        <v>0</v>
      </c>
      <c r="BA457" s="172">
        <f t="shared" si="160"/>
        <v>0</v>
      </c>
      <c r="BB457" s="172">
        <f t="shared" si="161"/>
        <v>0</v>
      </c>
      <c r="BC457" s="172">
        <f t="shared" si="162"/>
        <v>0</v>
      </c>
      <c r="BD457" s="176"/>
      <c r="BE457" s="172">
        <f t="shared" si="163"/>
        <v>0</v>
      </c>
      <c r="BF457" s="172">
        <f t="shared" si="164"/>
        <v>0</v>
      </c>
      <c r="BG457" s="172">
        <f t="shared" si="165"/>
        <v>0</v>
      </c>
      <c r="BH457" s="172">
        <f t="shared" si="166"/>
        <v>0</v>
      </c>
      <c r="BI457" s="172">
        <f t="shared" si="167"/>
        <v>0</v>
      </c>
      <c r="BJ457" s="172">
        <f t="shared" si="168"/>
        <v>0</v>
      </c>
      <c r="BK457" s="172">
        <f t="shared" si="169"/>
        <v>0</v>
      </c>
      <c r="BL457" s="176"/>
      <c r="BM457" s="172">
        <f t="shared" si="148"/>
        <v>0</v>
      </c>
      <c r="BN457" s="172">
        <f t="shared" si="149"/>
        <v>0</v>
      </c>
      <c r="BO457" s="172">
        <f t="shared" si="150"/>
        <v>0</v>
      </c>
      <c r="BP457" s="172">
        <f t="shared" si="151"/>
        <v>0</v>
      </c>
      <c r="BQ457" s="172">
        <f t="shared" si="152"/>
        <v>0</v>
      </c>
      <c r="BR457" s="172">
        <f t="shared" si="153"/>
        <v>0</v>
      </c>
      <c r="BS457" s="172">
        <f t="shared" si="154"/>
        <v>0</v>
      </c>
      <c r="BT457" s="55"/>
      <c r="BU457" s="158">
        <f>SUMIF('Input| Projects'!$BA$8:$CX$8,RIGHT(BU$9,3),'Input| Projects'!$BA457:$CX457)</f>
        <v>0</v>
      </c>
      <c r="BV457" s="158">
        <f>SUMIF('Input| Projects'!$BA$8:$CX$8,RIGHT(BV$9,3),'Input| Projects'!$BA457:$CX457)</f>
        <v>0</v>
      </c>
      <c r="BW457" s="79" t="str">
        <f t="shared" si="155"/>
        <v/>
      </c>
    </row>
    <row r="458" spans="2:75" x14ac:dyDescent="0.2">
      <c r="B458" s="123">
        <f>IFERROR('Input| Projects'!B458,"")</f>
        <v>449</v>
      </c>
      <c r="C458" s="160" t="str">
        <f>IFERROR(IF('Input| Projects'!C458="","",'Input| Projects'!C458),"")</f>
        <v/>
      </c>
      <c r="D458" s="160" t="str">
        <f>IFERROR(IF('Input| Projects'!D458="","",'Input| Projects'!D458),"")</f>
        <v/>
      </c>
      <c r="E458" s="53"/>
      <c r="F458" s="160" t="str">
        <f>IF(LEN('Input| Projects'!F458)&gt;0,'Input| Projects'!F458,"")</f>
        <v/>
      </c>
      <c r="G458" s="160" t="str">
        <f>IF(LEN('Input| Projects'!G458)&gt;0,'Input| Projects'!G458,"")</f>
        <v/>
      </c>
      <c r="H458" s="10"/>
      <c r="I458" s="194" cm="1">
        <f t="array" ref="I458">IF(LEN($F458)&gt;0,1+IFERROR(SUMPRODUCT(TRANSPOSE('Input| Projects'!$AO458:$AQ458),INDEX('Input| Escalations'!$F$27:$L$29,,MATCH(Q$9,'Input| Escalations'!$F$21:$L$21,0))),0),0)</f>
        <v>0</v>
      </c>
      <c r="J458" s="194" cm="1">
        <f t="array" ref="J458">IF(LEN($F458)&gt;0,1+IFERROR(SUMPRODUCT(TRANSPOSE('Input| Projects'!$AO458:$AQ458),INDEX('Input| Escalations'!$F$27:$L$29,,MATCH(R$9,'Input| Escalations'!$F$21:$L$21,0))),0),0)</f>
        <v>0</v>
      </c>
      <c r="K458" s="194" cm="1">
        <f t="array" ref="K458">IF(LEN($F458)&gt;0,1+IFERROR(SUMPRODUCT(TRANSPOSE('Input| Projects'!$AO458:$AQ458),INDEX('Input| Escalations'!$F$27:$L$29,,MATCH(S$9,'Input| Escalations'!$F$21:$L$21,0))),0),0)</f>
        <v>0</v>
      </c>
      <c r="L458" s="194" cm="1">
        <f t="array" ref="L458">IF(LEN($F458)&gt;0,1+IFERROR(SUMPRODUCT(TRANSPOSE('Input| Projects'!$AO458:$AQ458),INDEX('Input| Escalations'!$F$27:$L$29,,MATCH(T$9,'Input| Escalations'!$F$21:$L$21,0))),0),0)</f>
        <v>0</v>
      </c>
      <c r="M458" s="194" cm="1">
        <f t="array" ref="M458">IF(LEN($F458)&gt;0,1+IFERROR(SUMPRODUCT(TRANSPOSE('Input| Projects'!$AO458:$AQ458),INDEX('Input| Escalations'!$F$27:$L$29,,MATCH(U$9,'Input| Escalations'!$F$21:$L$21,0))),0),0)</f>
        <v>0</v>
      </c>
      <c r="N458" s="194" cm="1">
        <f t="array" ref="N458">IF(LEN($F458)&gt;0,1+IFERROR(SUMPRODUCT(TRANSPOSE('Input| Projects'!$AO458:$AQ458),INDEX('Input| Escalations'!$F$27:$L$29,,MATCH(V$9,'Input| Escalations'!$F$21:$L$21,0))),0),0)</f>
        <v>0</v>
      </c>
      <c r="O458" s="194" cm="1">
        <f t="array" ref="O458">IF(LEN($F458)&gt;0,1+IFERROR(SUMPRODUCT(TRANSPOSE('Input| Projects'!$AO458:$AQ458),INDEX('Input| Escalations'!$F$27:$L$29,,MATCH(W$9,'Input| Escalations'!$F$21:$L$21,0))),0),0)</f>
        <v>0</v>
      </c>
      <c r="P458" s="10"/>
      <c r="Q458" s="172">
        <f>IFERROR(IF(ISNUMBER(FIND("decision",'Input| Setup'!$F$6)),'Input| Projects'!Y458,'Input| Projects'!I458)*'Input| Escalations'!$I$17*I458,0)</f>
        <v>0</v>
      </c>
      <c r="R458" s="172">
        <f>IFERROR(IF(ISNUMBER(FIND("decision",'Input| Setup'!$F$6)),'Input| Projects'!Z458,'Input| Projects'!J458)*'Input| Escalations'!$I$17*J458,0)</f>
        <v>0</v>
      </c>
      <c r="S458" s="172">
        <f>IFERROR(IF(ISNUMBER(FIND("decision",'Input| Setup'!$F$6)),'Input| Projects'!AA458,'Input| Projects'!K458)*'Input| Escalations'!$I$17*K458,0)</f>
        <v>0</v>
      </c>
      <c r="T458" s="172">
        <f>IFERROR(IF(ISNUMBER(FIND("decision",'Input| Setup'!$F$6)),'Input| Projects'!AB458,'Input| Projects'!L458)*'Input| Escalations'!$I$17*L458,0)</f>
        <v>0</v>
      </c>
      <c r="U458" s="172">
        <f>IFERROR(IF(ISNUMBER(FIND("decision",'Input| Setup'!$F$6)),'Input| Projects'!AC458,'Input| Projects'!M458)*'Input| Escalations'!$I$17*M458,0)</f>
        <v>0</v>
      </c>
      <c r="V458" s="172">
        <f>IFERROR(IF(ISNUMBER(FIND("decision",'Input| Setup'!$F$6)),'Input| Projects'!AD458,'Input| Projects'!N458)*'Input| Escalations'!$I$17*N458,0)</f>
        <v>0</v>
      </c>
      <c r="W458" s="172">
        <f>IFERROR(IF(ISNUMBER(FIND("decision",'Input| Setup'!$F$6)),'Input| Projects'!AE458,'Input| Projects'!O458)*'Input| Escalations'!$I$17*O458,0)</f>
        <v>0</v>
      </c>
      <c r="X458" s="175"/>
      <c r="Y458" s="172">
        <f>IF(ISNUMBER(FIND("decision",'Input| Setup'!$F$6)),'Input| Projects'!AG458,'Input| Projects'!Q458)*I458*'Input| Escalations'!$I$17</f>
        <v>0</v>
      </c>
      <c r="Z458" s="172">
        <f>IF(ISNUMBER(FIND("decision",'Input| Setup'!$F$6)),'Input| Projects'!AH458,'Input| Projects'!R458)*J458*'Input| Escalations'!$I$17</f>
        <v>0</v>
      </c>
      <c r="AA458" s="172">
        <f>IF(ISNUMBER(FIND("decision",'Input| Setup'!$F$6)),'Input| Projects'!AI458,'Input| Projects'!S458)*K458*'Input| Escalations'!$I$17</f>
        <v>0</v>
      </c>
      <c r="AB458" s="172">
        <f>IF(ISNUMBER(FIND("decision",'Input| Setup'!$F$6)),'Input| Projects'!AJ458,'Input| Projects'!T458)*L458*'Input| Escalations'!$I$17</f>
        <v>0</v>
      </c>
      <c r="AC458" s="172">
        <f>IF(ISNUMBER(FIND("decision",'Input| Setup'!$F$6)),'Input| Projects'!AK458,'Input| Projects'!U458)*M458*'Input| Escalations'!$I$17</f>
        <v>0</v>
      </c>
      <c r="AD458" s="172">
        <f>IF(ISNUMBER(FIND("decision",'Input| Setup'!$F$6)),'Input| Projects'!AL458,'Input| Projects'!V458)*N458*'Input| Escalations'!$I$17</f>
        <v>0</v>
      </c>
      <c r="AE458" s="172">
        <f>IF(ISNUMBER(FIND("decision",'Input| Setup'!$F$6)),'Input| Projects'!AM458,'Input| Projects'!W458)*O458*'Input| Escalations'!$I$17</f>
        <v>0</v>
      </c>
      <c r="AF458" s="175"/>
      <c r="AG458" s="172" cm="1">
        <f t="array" ref="AG458">IFERROR(--('Input| Projects'!$AS458="Yes")*_xlfn.SWITCH('Input| Overheads'!$C$50,"Direct costs",'Calc| Overheads Allocation'!C$8*Q458,"Internal labour",'Calc| Overheads Allocation'!C$8*Q458*'Input| Projects'!$AO458,"DNSP defined",'Calc| Overheads Allocation'!C$78*'Input| Projects'!$AV458,0),0)</f>
        <v>0</v>
      </c>
      <c r="AH458" s="172" cm="1">
        <f t="array" ref="AH458">IFERROR(--('Input| Projects'!$AS458="Yes")*_xlfn.SWITCH('Input| Overheads'!$C$50,"Direct costs",'Calc| Overheads Allocation'!D$8*R458,"Internal labour",'Calc| Overheads Allocation'!D$8*R458*'Input| Projects'!$AO458,"DNSP defined",'Calc| Overheads Allocation'!D$78*'Input| Projects'!$AV458,0),0)</f>
        <v>0</v>
      </c>
      <c r="AI458" s="172" cm="1">
        <f t="array" ref="AI458">IFERROR(--('Input| Projects'!$AS458="Yes")*_xlfn.SWITCH('Input| Overheads'!$C$50,"Direct costs",'Calc| Overheads Allocation'!E$8*S458,"Internal labour",'Calc| Overheads Allocation'!E$8*S458*'Input| Projects'!$AO458,"DNSP defined",'Calc| Overheads Allocation'!E$78*'Input| Projects'!$AV458,0),0)</f>
        <v>0</v>
      </c>
      <c r="AJ458" s="172" cm="1">
        <f t="array" ref="AJ458">IFERROR(--('Input| Projects'!$AS458="Yes")*_xlfn.SWITCH('Input| Overheads'!$C$50,"Direct costs",'Calc| Overheads Allocation'!F$8*T458,"Internal labour",'Calc| Overheads Allocation'!F$8*T458*'Input| Projects'!$AO458,"DNSP defined",'Calc| Overheads Allocation'!F$78*'Input| Projects'!$AV458,0),0)</f>
        <v>0</v>
      </c>
      <c r="AK458" s="172" cm="1">
        <f t="array" ref="AK458">IFERROR(--('Input| Projects'!$AS458="Yes")*_xlfn.SWITCH('Input| Overheads'!$C$50,"Direct costs",'Calc| Overheads Allocation'!G$8*U458,"Internal labour",'Calc| Overheads Allocation'!G$8*U458*'Input| Projects'!$AO458,"DNSP defined",'Calc| Overheads Allocation'!G$78*'Input| Projects'!$AV458,0),0)</f>
        <v>0</v>
      </c>
      <c r="AL458" s="172" cm="1">
        <f t="array" ref="AL458">IFERROR(--('Input| Projects'!$AS458="Yes")*_xlfn.SWITCH('Input| Overheads'!$C$50,"Direct costs",'Calc| Overheads Allocation'!H$8*V458,"Internal labour",'Calc| Overheads Allocation'!H$8*V458*'Input| Projects'!$AO458,"DNSP defined",'Calc| Overheads Allocation'!H$78*'Input| Projects'!$AV458,0),0)</f>
        <v>0</v>
      </c>
      <c r="AM458" s="172" cm="1">
        <f t="array" ref="AM458">IFERROR(--('Input| Projects'!$AS458="Yes")*_xlfn.SWITCH('Input| Overheads'!$C$50,"Direct costs",'Calc| Overheads Allocation'!I$8*W458,"Internal labour",'Calc| Overheads Allocation'!I$8*W458*'Input| Projects'!$AO458,"DNSP defined",'Calc| Overheads Allocation'!I$78*'Input| Projects'!$AV458,0),0)</f>
        <v>0</v>
      </c>
      <c r="AN458" s="175"/>
      <c r="AO458" s="172" cm="1">
        <f t="array" ref="AO458">IFERROR(--('Input| Projects'!$AT458="Yes")*_xlfn.SWITCH('Input| Overheads'!$C$50,"Direct costs",'Calc| Overheads Allocation'!C$9*Q458,"Internal labour",'Calc| Overheads Allocation'!C$9*Q458*'Input| Projects'!$AO458,"DNSP defined",'Calc| Overheads Allocation'!C$79*'Input| Projects'!$AW458,0),0)</f>
        <v>0</v>
      </c>
      <c r="AP458" s="172" cm="1">
        <f t="array" ref="AP458">IFERROR(--('Input| Projects'!$AT458="Yes")*_xlfn.SWITCH('Input| Overheads'!$C$50,"Direct costs",'Calc| Overheads Allocation'!D$9*R458,"Internal labour",'Calc| Overheads Allocation'!D$9*R458*'Input| Projects'!$AO458,"DNSP defined",'Calc| Overheads Allocation'!D$79*'Input| Projects'!$AW458,0),0)</f>
        <v>0</v>
      </c>
      <c r="AQ458" s="172" cm="1">
        <f t="array" ref="AQ458">IFERROR(--('Input| Projects'!$AT458="Yes")*_xlfn.SWITCH('Input| Overheads'!$C$50,"Direct costs",'Calc| Overheads Allocation'!E$9*S458,"Internal labour",'Calc| Overheads Allocation'!E$9*S458*'Input| Projects'!$AO458,"DNSP defined",'Calc| Overheads Allocation'!E$79*'Input| Projects'!$AW458,0),0)</f>
        <v>0</v>
      </c>
      <c r="AR458" s="172" cm="1">
        <f t="array" ref="AR458">IFERROR(--('Input| Projects'!$AT458="Yes")*_xlfn.SWITCH('Input| Overheads'!$C$50,"Direct costs",'Calc| Overheads Allocation'!F$9*T458,"Internal labour",'Calc| Overheads Allocation'!F$9*T458*'Input| Projects'!$AO458,"DNSP defined",'Calc| Overheads Allocation'!F$79*'Input| Projects'!$AW458,0),0)</f>
        <v>0</v>
      </c>
      <c r="AS458" s="172" cm="1">
        <f t="array" ref="AS458">IFERROR(--('Input| Projects'!$AT458="Yes")*_xlfn.SWITCH('Input| Overheads'!$C$50,"Direct costs",'Calc| Overheads Allocation'!G$9*U458,"Internal labour",'Calc| Overheads Allocation'!G$9*U458*'Input| Projects'!$AO458,"DNSP defined",'Calc| Overheads Allocation'!G$79*'Input| Projects'!$AW458,0),0)</f>
        <v>0</v>
      </c>
      <c r="AT458" s="172" cm="1">
        <f t="array" ref="AT458">IFERROR(--('Input| Projects'!$AT458="Yes")*_xlfn.SWITCH('Input| Overheads'!$C$50,"Direct costs",'Calc| Overheads Allocation'!H$9*V458,"Internal labour",'Calc| Overheads Allocation'!H$9*V458*'Input| Projects'!$AO458,"DNSP defined",'Calc| Overheads Allocation'!H$79*'Input| Projects'!$AW458,0),0)</f>
        <v>0</v>
      </c>
      <c r="AU458" s="172" cm="1">
        <f t="array" ref="AU458">IFERROR(--('Input| Projects'!$AT458="Yes")*_xlfn.SWITCH('Input| Overheads'!$C$50,"Direct costs",'Calc| Overheads Allocation'!I$9*W458,"Internal labour",'Calc| Overheads Allocation'!I$9*W458*'Input| Projects'!$AO458,"DNSP defined",'Calc| Overheads Allocation'!I$79*'Input| Projects'!$AW458,0),0)</f>
        <v>0</v>
      </c>
      <c r="AV458" s="175"/>
      <c r="AW458" s="172">
        <f t="shared" si="156"/>
        <v>0</v>
      </c>
      <c r="AX458" s="172">
        <f t="shared" si="157"/>
        <v>0</v>
      </c>
      <c r="AY458" s="172">
        <f t="shared" si="158"/>
        <v>0</v>
      </c>
      <c r="AZ458" s="172">
        <f t="shared" si="159"/>
        <v>0</v>
      </c>
      <c r="BA458" s="172">
        <f t="shared" si="160"/>
        <v>0</v>
      </c>
      <c r="BB458" s="172">
        <f t="shared" si="161"/>
        <v>0</v>
      </c>
      <c r="BC458" s="172">
        <f t="shared" si="162"/>
        <v>0</v>
      </c>
      <c r="BD458" s="176"/>
      <c r="BE458" s="172">
        <f t="shared" si="163"/>
        <v>0</v>
      </c>
      <c r="BF458" s="172">
        <f t="shared" si="164"/>
        <v>0</v>
      </c>
      <c r="BG458" s="172">
        <f t="shared" si="165"/>
        <v>0</v>
      </c>
      <c r="BH458" s="172">
        <f t="shared" si="166"/>
        <v>0</v>
      </c>
      <c r="BI458" s="172">
        <f t="shared" si="167"/>
        <v>0</v>
      </c>
      <c r="BJ458" s="172">
        <f t="shared" si="168"/>
        <v>0</v>
      </c>
      <c r="BK458" s="172">
        <f t="shared" si="169"/>
        <v>0</v>
      </c>
      <c r="BL458" s="176"/>
      <c r="BM458" s="172">
        <f t="shared" ref="BM458:BM521" si="170">IFERROR(Q458+AW458,"")</f>
        <v>0</v>
      </c>
      <c r="BN458" s="172">
        <f t="shared" ref="BN458:BN521" si="171">IFERROR(R458+AX458,"")</f>
        <v>0</v>
      </c>
      <c r="BO458" s="172">
        <f t="shared" ref="BO458:BO521" si="172">IFERROR(S458+AY458,"")</f>
        <v>0</v>
      </c>
      <c r="BP458" s="172">
        <f t="shared" ref="BP458:BP521" si="173">IFERROR(T458+AZ458,"")</f>
        <v>0</v>
      </c>
      <c r="BQ458" s="172">
        <f t="shared" ref="BQ458:BQ521" si="174">IFERROR(U458+BA458,"")</f>
        <v>0</v>
      </c>
      <c r="BR458" s="172">
        <f t="shared" ref="BR458:BR521" si="175">IFERROR(V458+BB458,"")</f>
        <v>0</v>
      </c>
      <c r="BS458" s="172">
        <f t="shared" ref="BS458:BS521" si="176">IFERROR(W458+BC458,"")</f>
        <v>0</v>
      </c>
      <c r="BT458" s="55"/>
      <c r="BU458" s="158">
        <f>SUMIF('Input| Projects'!$BA$8:$CX$8,RIGHT(BU$9,3),'Input| Projects'!$BA458:$CX458)</f>
        <v>0</v>
      </c>
      <c r="BV458" s="158">
        <f>SUMIF('Input| Projects'!$BA$8:$CX$8,RIGHT(BV$9,3),'Input| Projects'!$BA458:$CX458)</f>
        <v>0</v>
      </c>
      <c r="BW458" s="79" t="str">
        <f t="shared" ref="BW458:BW521" si="177">IF(SUM(BU458:BV458,F458:G458)=0,"",IF(SUM(BU458:BV458)=1,"",1))</f>
        <v/>
      </c>
    </row>
    <row r="459" spans="2:75" x14ac:dyDescent="0.2">
      <c r="B459" s="123">
        <f>IFERROR('Input| Projects'!B459,"")</f>
        <v>450</v>
      </c>
      <c r="C459" s="160" t="str">
        <f>IFERROR(IF('Input| Projects'!C459="","",'Input| Projects'!C459),"")</f>
        <v/>
      </c>
      <c r="D459" s="160" t="str">
        <f>IFERROR(IF('Input| Projects'!D459="","",'Input| Projects'!D459),"")</f>
        <v/>
      </c>
      <c r="E459" s="53"/>
      <c r="F459" s="160" t="str">
        <f>IF(LEN('Input| Projects'!F459)&gt;0,'Input| Projects'!F459,"")</f>
        <v/>
      </c>
      <c r="G459" s="160" t="str">
        <f>IF(LEN('Input| Projects'!G459)&gt;0,'Input| Projects'!G459,"")</f>
        <v/>
      </c>
      <c r="H459" s="10"/>
      <c r="I459" s="194" cm="1">
        <f t="array" ref="I459">IF(LEN($F459)&gt;0,1+IFERROR(SUMPRODUCT(TRANSPOSE('Input| Projects'!$AO459:$AQ459),INDEX('Input| Escalations'!$F$27:$L$29,,MATCH(Q$9,'Input| Escalations'!$F$21:$L$21,0))),0),0)</f>
        <v>0</v>
      </c>
      <c r="J459" s="194" cm="1">
        <f t="array" ref="J459">IF(LEN($F459)&gt;0,1+IFERROR(SUMPRODUCT(TRANSPOSE('Input| Projects'!$AO459:$AQ459),INDEX('Input| Escalations'!$F$27:$L$29,,MATCH(R$9,'Input| Escalations'!$F$21:$L$21,0))),0),0)</f>
        <v>0</v>
      </c>
      <c r="K459" s="194" cm="1">
        <f t="array" ref="K459">IF(LEN($F459)&gt;0,1+IFERROR(SUMPRODUCT(TRANSPOSE('Input| Projects'!$AO459:$AQ459),INDEX('Input| Escalations'!$F$27:$L$29,,MATCH(S$9,'Input| Escalations'!$F$21:$L$21,0))),0),0)</f>
        <v>0</v>
      </c>
      <c r="L459" s="194" cm="1">
        <f t="array" ref="L459">IF(LEN($F459)&gt;0,1+IFERROR(SUMPRODUCT(TRANSPOSE('Input| Projects'!$AO459:$AQ459),INDEX('Input| Escalations'!$F$27:$L$29,,MATCH(T$9,'Input| Escalations'!$F$21:$L$21,0))),0),0)</f>
        <v>0</v>
      </c>
      <c r="M459" s="194" cm="1">
        <f t="array" ref="M459">IF(LEN($F459)&gt;0,1+IFERROR(SUMPRODUCT(TRANSPOSE('Input| Projects'!$AO459:$AQ459),INDEX('Input| Escalations'!$F$27:$L$29,,MATCH(U$9,'Input| Escalations'!$F$21:$L$21,0))),0),0)</f>
        <v>0</v>
      </c>
      <c r="N459" s="194" cm="1">
        <f t="array" ref="N459">IF(LEN($F459)&gt;0,1+IFERROR(SUMPRODUCT(TRANSPOSE('Input| Projects'!$AO459:$AQ459),INDEX('Input| Escalations'!$F$27:$L$29,,MATCH(V$9,'Input| Escalations'!$F$21:$L$21,0))),0),0)</f>
        <v>0</v>
      </c>
      <c r="O459" s="194" cm="1">
        <f t="array" ref="O459">IF(LEN($F459)&gt;0,1+IFERROR(SUMPRODUCT(TRANSPOSE('Input| Projects'!$AO459:$AQ459),INDEX('Input| Escalations'!$F$27:$L$29,,MATCH(W$9,'Input| Escalations'!$F$21:$L$21,0))),0),0)</f>
        <v>0</v>
      </c>
      <c r="P459" s="10"/>
      <c r="Q459" s="172">
        <f>IFERROR(IF(ISNUMBER(FIND("decision",'Input| Setup'!$F$6)),'Input| Projects'!Y459,'Input| Projects'!I459)*'Input| Escalations'!$I$17*I459,0)</f>
        <v>0</v>
      </c>
      <c r="R459" s="172">
        <f>IFERROR(IF(ISNUMBER(FIND("decision",'Input| Setup'!$F$6)),'Input| Projects'!Z459,'Input| Projects'!J459)*'Input| Escalations'!$I$17*J459,0)</f>
        <v>0</v>
      </c>
      <c r="S459" s="172">
        <f>IFERROR(IF(ISNUMBER(FIND("decision",'Input| Setup'!$F$6)),'Input| Projects'!AA459,'Input| Projects'!K459)*'Input| Escalations'!$I$17*K459,0)</f>
        <v>0</v>
      </c>
      <c r="T459" s="172">
        <f>IFERROR(IF(ISNUMBER(FIND("decision",'Input| Setup'!$F$6)),'Input| Projects'!AB459,'Input| Projects'!L459)*'Input| Escalations'!$I$17*L459,0)</f>
        <v>0</v>
      </c>
      <c r="U459" s="172">
        <f>IFERROR(IF(ISNUMBER(FIND("decision",'Input| Setup'!$F$6)),'Input| Projects'!AC459,'Input| Projects'!M459)*'Input| Escalations'!$I$17*M459,0)</f>
        <v>0</v>
      </c>
      <c r="V459" s="172">
        <f>IFERROR(IF(ISNUMBER(FIND("decision",'Input| Setup'!$F$6)),'Input| Projects'!AD459,'Input| Projects'!N459)*'Input| Escalations'!$I$17*N459,0)</f>
        <v>0</v>
      </c>
      <c r="W459" s="172">
        <f>IFERROR(IF(ISNUMBER(FIND("decision",'Input| Setup'!$F$6)),'Input| Projects'!AE459,'Input| Projects'!O459)*'Input| Escalations'!$I$17*O459,0)</f>
        <v>0</v>
      </c>
      <c r="X459" s="175"/>
      <c r="Y459" s="172">
        <f>IF(ISNUMBER(FIND("decision",'Input| Setup'!$F$6)),'Input| Projects'!AG459,'Input| Projects'!Q459)*I459*'Input| Escalations'!$I$17</f>
        <v>0</v>
      </c>
      <c r="Z459" s="172">
        <f>IF(ISNUMBER(FIND("decision",'Input| Setup'!$F$6)),'Input| Projects'!AH459,'Input| Projects'!R459)*J459*'Input| Escalations'!$I$17</f>
        <v>0</v>
      </c>
      <c r="AA459" s="172">
        <f>IF(ISNUMBER(FIND("decision",'Input| Setup'!$F$6)),'Input| Projects'!AI459,'Input| Projects'!S459)*K459*'Input| Escalations'!$I$17</f>
        <v>0</v>
      </c>
      <c r="AB459" s="172">
        <f>IF(ISNUMBER(FIND("decision",'Input| Setup'!$F$6)),'Input| Projects'!AJ459,'Input| Projects'!T459)*L459*'Input| Escalations'!$I$17</f>
        <v>0</v>
      </c>
      <c r="AC459" s="172">
        <f>IF(ISNUMBER(FIND("decision",'Input| Setup'!$F$6)),'Input| Projects'!AK459,'Input| Projects'!U459)*M459*'Input| Escalations'!$I$17</f>
        <v>0</v>
      </c>
      <c r="AD459" s="172">
        <f>IF(ISNUMBER(FIND("decision",'Input| Setup'!$F$6)),'Input| Projects'!AL459,'Input| Projects'!V459)*N459*'Input| Escalations'!$I$17</f>
        <v>0</v>
      </c>
      <c r="AE459" s="172">
        <f>IF(ISNUMBER(FIND("decision",'Input| Setup'!$F$6)),'Input| Projects'!AM459,'Input| Projects'!W459)*O459*'Input| Escalations'!$I$17</f>
        <v>0</v>
      </c>
      <c r="AF459" s="175"/>
      <c r="AG459" s="172" cm="1">
        <f t="array" ref="AG459">IFERROR(--('Input| Projects'!$AS459="Yes")*_xlfn.SWITCH('Input| Overheads'!$C$50,"Direct costs",'Calc| Overheads Allocation'!C$8*Q459,"Internal labour",'Calc| Overheads Allocation'!C$8*Q459*'Input| Projects'!$AO459,"DNSP defined",'Calc| Overheads Allocation'!C$78*'Input| Projects'!$AV459,0),0)</f>
        <v>0</v>
      </c>
      <c r="AH459" s="172" cm="1">
        <f t="array" ref="AH459">IFERROR(--('Input| Projects'!$AS459="Yes")*_xlfn.SWITCH('Input| Overheads'!$C$50,"Direct costs",'Calc| Overheads Allocation'!D$8*R459,"Internal labour",'Calc| Overheads Allocation'!D$8*R459*'Input| Projects'!$AO459,"DNSP defined",'Calc| Overheads Allocation'!D$78*'Input| Projects'!$AV459,0),0)</f>
        <v>0</v>
      </c>
      <c r="AI459" s="172" cm="1">
        <f t="array" ref="AI459">IFERROR(--('Input| Projects'!$AS459="Yes")*_xlfn.SWITCH('Input| Overheads'!$C$50,"Direct costs",'Calc| Overheads Allocation'!E$8*S459,"Internal labour",'Calc| Overheads Allocation'!E$8*S459*'Input| Projects'!$AO459,"DNSP defined",'Calc| Overheads Allocation'!E$78*'Input| Projects'!$AV459,0),0)</f>
        <v>0</v>
      </c>
      <c r="AJ459" s="172" cm="1">
        <f t="array" ref="AJ459">IFERROR(--('Input| Projects'!$AS459="Yes")*_xlfn.SWITCH('Input| Overheads'!$C$50,"Direct costs",'Calc| Overheads Allocation'!F$8*T459,"Internal labour",'Calc| Overheads Allocation'!F$8*T459*'Input| Projects'!$AO459,"DNSP defined",'Calc| Overheads Allocation'!F$78*'Input| Projects'!$AV459,0),0)</f>
        <v>0</v>
      </c>
      <c r="AK459" s="172" cm="1">
        <f t="array" ref="AK459">IFERROR(--('Input| Projects'!$AS459="Yes")*_xlfn.SWITCH('Input| Overheads'!$C$50,"Direct costs",'Calc| Overheads Allocation'!G$8*U459,"Internal labour",'Calc| Overheads Allocation'!G$8*U459*'Input| Projects'!$AO459,"DNSP defined",'Calc| Overheads Allocation'!G$78*'Input| Projects'!$AV459,0),0)</f>
        <v>0</v>
      </c>
      <c r="AL459" s="172" cm="1">
        <f t="array" ref="AL459">IFERROR(--('Input| Projects'!$AS459="Yes")*_xlfn.SWITCH('Input| Overheads'!$C$50,"Direct costs",'Calc| Overheads Allocation'!H$8*V459,"Internal labour",'Calc| Overheads Allocation'!H$8*V459*'Input| Projects'!$AO459,"DNSP defined",'Calc| Overheads Allocation'!H$78*'Input| Projects'!$AV459,0),0)</f>
        <v>0</v>
      </c>
      <c r="AM459" s="172" cm="1">
        <f t="array" ref="AM459">IFERROR(--('Input| Projects'!$AS459="Yes")*_xlfn.SWITCH('Input| Overheads'!$C$50,"Direct costs",'Calc| Overheads Allocation'!I$8*W459,"Internal labour",'Calc| Overheads Allocation'!I$8*W459*'Input| Projects'!$AO459,"DNSP defined",'Calc| Overheads Allocation'!I$78*'Input| Projects'!$AV459,0),0)</f>
        <v>0</v>
      </c>
      <c r="AN459" s="175"/>
      <c r="AO459" s="172" cm="1">
        <f t="array" ref="AO459">IFERROR(--('Input| Projects'!$AT459="Yes")*_xlfn.SWITCH('Input| Overheads'!$C$50,"Direct costs",'Calc| Overheads Allocation'!C$9*Q459,"Internal labour",'Calc| Overheads Allocation'!C$9*Q459*'Input| Projects'!$AO459,"DNSP defined",'Calc| Overheads Allocation'!C$79*'Input| Projects'!$AW459,0),0)</f>
        <v>0</v>
      </c>
      <c r="AP459" s="172" cm="1">
        <f t="array" ref="AP459">IFERROR(--('Input| Projects'!$AT459="Yes")*_xlfn.SWITCH('Input| Overheads'!$C$50,"Direct costs",'Calc| Overheads Allocation'!D$9*R459,"Internal labour",'Calc| Overheads Allocation'!D$9*R459*'Input| Projects'!$AO459,"DNSP defined",'Calc| Overheads Allocation'!D$79*'Input| Projects'!$AW459,0),0)</f>
        <v>0</v>
      </c>
      <c r="AQ459" s="172" cm="1">
        <f t="array" ref="AQ459">IFERROR(--('Input| Projects'!$AT459="Yes")*_xlfn.SWITCH('Input| Overheads'!$C$50,"Direct costs",'Calc| Overheads Allocation'!E$9*S459,"Internal labour",'Calc| Overheads Allocation'!E$9*S459*'Input| Projects'!$AO459,"DNSP defined",'Calc| Overheads Allocation'!E$79*'Input| Projects'!$AW459,0),0)</f>
        <v>0</v>
      </c>
      <c r="AR459" s="172" cm="1">
        <f t="array" ref="AR459">IFERROR(--('Input| Projects'!$AT459="Yes")*_xlfn.SWITCH('Input| Overheads'!$C$50,"Direct costs",'Calc| Overheads Allocation'!F$9*T459,"Internal labour",'Calc| Overheads Allocation'!F$9*T459*'Input| Projects'!$AO459,"DNSP defined",'Calc| Overheads Allocation'!F$79*'Input| Projects'!$AW459,0),0)</f>
        <v>0</v>
      </c>
      <c r="AS459" s="172" cm="1">
        <f t="array" ref="AS459">IFERROR(--('Input| Projects'!$AT459="Yes")*_xlfn.SWITCH('Input| Overheads'!$C$50,"Direct costs",'Calc| Overheads Allocation'!G$9*U459,"Internal labour",'Calc| Overheads Allocation'!G$9*U459*'Input| Projects'!$AO459,"DNSP defined",'Calc| Overheads Allocation'!G$79*'Input| Projects'!$AW459,0),0)</f>
        <v>0</v>
      </c>
      <c r="AT459" s="172" cm="1">
        <f t="array" ref="AT459">IFERROR(--('Input| Projects'!$AT459="Yes")*_xlfn.SWITCH('Input| Overheads'!$C$50,"Direct costs",'Calc| Overheads Allocation'!H$9*V459,"Internal labour",'Calc| Overheads Allocation'!H$9*V459*'Input| Projects'!$AO459,"DNSP defined",'Calc| Overheads Allocation'!H$79*'Input| Projects'!$AW459,0),0)</f>
        <v>0</v>
      </c>
      <c r="AU459" s="172" cm="1">
        <f t="array" ref="AU459">IFERROR(--('Input| Projects'!$AT459="Yes")*_xlfn.SWITCH('Input| Overheads'!$C$50,"Direct costs",'Calc| Overheads Allocation'!I$9*W459,"Internal labour",'Calc| Overheads Allocation'!I$9*W459*'Input| Projects'!$AO459,"DNSP defined",'Calc| Overheads Allocation'!I$79*'Input| Projects'!$AW459,0),0)</f>
        <v>0</v>
      </c>
      <c r="AV459" s="175"/>
      <c r="AW459" s="172">
        <f t="shared" ref="AW459:AW522" si="178">IFERROR(AO459+AG459,"")</f>
        <v>0</v>
      </c>
      <c r="AX459" s="172">
        <f t="shared" ref="AX459:AX522" si="179">IFERROR(AP459+AH459,"")</f>
        <v>0</v>
      </c>
      <c r="AY459" s="172">
        <f t="shared" ref="AY459:AY522" si="180">IFERROR(AQ459+AI459,"")</f>
        <v>0</v>
      </c>
      <c r="AZ459" s="172">
        <f t="shared" ref="AZ459:AZ522" si="181">IFERROR(AR459+AJ459,"")</f>
        <v>0</v>
      </c>
      <c r="BA459" s="172">
        <f t="shared" ref="BA459:BA522" si="182">IFERROR(AS459+AK459,"")</f>
        <v>0</v>
      </c>
      <c r="BB459" s="172">
        <f t="shared" ref="BB459:BB522" si="183">IFERROR(AT459+AL459,"")</f>
        <v>0</v>
      </c>
      <c r="BC459" s="172">
        <f t="shared" ref="BC459:BC522" si="184">IFERROR(AU459+AM459,"")</f>
        <v>0</v>
      </c>
      <c r="BD459" s="176"/>
      <c r="BE459" s="172">
        <f t="shared" ref="BE459:BE522" si="185">IFERROR(IF(Q459&gt;0,AW459*(Y459/Q459),0),"")</f>
        <v>0</v>
      </c>
      <c r="BF459" s="172">
        <f t="shared" ref="BF459:BF522" si="186">IFERROR(IF(R459&gt;0,AX459*(Z459/R459),0),"")</f>
        <v>0</v>
      </c>
      <c r="BG459" s="172">
        <f t="shared" ref="BG459:BG522" si="187">IFERROR(IF(S459&gt;0,AY459*(AA459/S459),0),"")</f>
        <v>0</v>
      </c>
      <c r="BH459" s="172">
        <f t="shared" ref="BH459:BH522" si="188">IFERROR(IF(T459&gt;0,AZ459*(AB459/T459),0),"")</f>
        <v>0</v>
      </c>
      <c r="BI459" s="172">
        <f t="shared" ref="BI459:BI522" si="189">IFERROR(IF(U459&gt;0,BA459*(AC459/U459),0),"")</f>
        <v>0</v>
      </c>
      <c r="BJ459" s="172">
        <f t="shared" ref="BJ459:BJ522" si="190">IFERROR(IF(V459&gt;0,BB459*(AD459/V459),0),"")</f>
        <v>0</v>
      </c>
      <c r="BK459" s="172">
        <f t="shared" ref="BK459:BK522" si="191">IFERROR(IF(W459&gt;0,BC459*(AE459/W459),0),"")</f>
        <v>0</v>
      </c>
      <c r="BL459" s="176"/>
      <c r="BM459" s="172">
        <f t="shared" si="170"/>
        <v>0</v>
      </c>
      <c r="BN459" s="172">
        <f t="shared" si="171"/>
        <v>0</v>
      </c>
      <c r="BO459" s="172">
        <f t="shared" si="172"/>
        <v>0</v>
      </c>
      <c r="BP459" s="172">
        <f t="shared" si="173"/>
        <v>0</v>
      </c>
      <c r="BQ459" s="172">
        <f t="shared" si="174"/>
        <v>0</v>
      </c>
      <c r="BR459" s="172">
        <f t="shared" si="175"/>
        <v>0</v>
      </c>
      <c r="BS459" s="172">
        <f t="shared" si="176"/>
        <v>0</v>
      </c>
      <c r="BT459" s="55"/>
      <c r="BU459" s="158">
        <f>SUMIF('Input| Projects'!$BA$8:$CX$8,RIGHT(BU$9,3),'Input| Projects'!$BA459:$CX459)</f>
        <v>0</v>
      </c>
      <c r="BV459" s="158">
        <f>SUMIF('Input| Projects'!$BA$8:$CX$8,RIGHT(BV$9,3),'Input| Projects'!$BA459:$CX459)</f>
        <v>0</v>
      </c>
      <c r="BW459" s="79" t="str">
        <f t="shared" si="177"/>
        <v/>
      </c>
    </row>
    <row r="460" spans="2:75" x14ac:dyDescent="0.2">
      <c r="B460" s="123">
        <f>IFERROR('Input| Projects'!B460,"")</f>
        <v>451</v>
      </c>
      <c r="C460" s="160" t="str">
        <f>IFERROR(IF('Input| Projects'!C460="","",'Input| Projects'!C460),"")</f>
        <v/>
      </c>
      <c r="D460" s="160" t="str">
        <f>IFERROR(IF('Input| Projects'!D460="","",'Input| Projects'!D460),"")</f>
        <v/>
      </c>
      <c r="E460" s="53"/>
      <c r="F460" s="160" t="str">
        <f>IF(LEN('Input| Projects'!F460)&gt;0,'Input| Projects'!F460,"")</f>
        <v/>
      </c>
      <c r="G460" s="160" t="str">
        <f>IF(LEN('Input| Projects'!G460)&gt;0,'Input| Projects'!G460,"")</f>
        <v/>
      </c>
      <c r="H460" s="10"/>
      <c r="I460" s="194" cm="1">
        <f t="array" ref="I460">IF(LEN($F460)&gt;0,1+IFERROR(SUMPRODUCT(TRANSPOSE('Input| Projects'!$AO460:$AQ460),INDEX('Input| Escalations'!$F$27:$L$29,,MATCH(Q$9,'Input| Escalations'!$F$21:$L$21,0))),0),0)</f>
        <v>0</v>
      </c>
      <c r="J460" s="194" cm="1">
        <f t="array" ref="J460">IF(LEN($F460)&gt;0,1+IFERROR(SUMPRODUCT(TRANSPOSE('Input| Projects'!$AO460:$AQ460),INDEX('Input| Escalations'!$F$27:$L$29,,MATCH(R$9,'Input| Escalations'!$F$21:$L$21,0))),0),0)</f>
        <v>0</v>
      </c>
      <c r="K460" s="194" cm="1">
        <f t="array" ref="K460">IF(LEN($F460)&gt;0,1+IFERROR(SUMPRODUCT(TRANSPOSE('Input| Projects'!$AO460:$AQ460),INDEX('Input| Escalations'!$F$27:$L$29,,MATCH(S$9,'Input| Escalations'!$F$21:$L$21,0))),0),0)</f>
        <v>0</v>
      </c>
      <c r="L460" s="194" cm="1">
        <f t="array" ref="L460">IF(LEN($F460)&gt;0,1+IFERROR(SUMPRODUCT(TRANSPOSE('Input| Projects'!$AO460:$AQ460),INDEX('Input| Escalations'!$F$27:$L$29,,MATCH(T$9,'Input| Escalations'!$F$21:$L$21,0))),0),0)</f>
        <v>0</v>
      </c>
      <c r="M460" s="194" cm="1">
        <f t="array" ref="M460">IF(LEN($F460)&gt;0,1+IFERROR(SUMPRODUCT(TRANSPOSE('Input| Projects'!$AO460:$AQ460),INDEX('Input| Escalations'!$F$27:$L$29,,MATCH(U$9,'Input| Escalations'!$F$21:$L$21,0))),0),0)</f>
        <v>0</v>
      </c>
      <c r="N460" s="194" cm="1">
        <f t="array" ref="N460">IF(LEN($F460)&gt;0,1+IFERROR(SUMPRODUCT(TRANSPOSE('Input| Projects'!$AO460:$AQ460),INDEX('Input| Escalations'!$F$27:$L$29,,MATCH(V$9,'Input| Escalations'!$F$21:$L$21,0))),0),0)</f>
        <v>0</v>
      </c>
      <c r="O460" s="194" cm="1">
        <f t="array" ref="O460">IF(LEN($F460)&gt;0,1+IFERROR(SUMPRODUCT(TRANSPOSE('Input| Projects'!$AO460:$AQ460),INDEX('Input| Escalations'!$F$27:$L$29,,MATCH(W$9,'Input| Escalations'!$F$21:$L$21,0))),0),0)</f>
        <v>0</v>
      </c>
      <c r="P460" s="10"/>
      <c r="Q460" s="172">
        <f>IFERROR(IF(ISNUMBER(FIND("decision",'Input| Setup'!$F$6)),'Input| Projects'!Y460,'Input| Projects'!I460)*'Input| Escalations'!$I$17*I460,0)</f>
        <v>0</v>
      </c>
      <c r="R460" s="172">
        <f>IFERROR(IF(ISNUMBER(FIND("decision",'Input| Setup'!$F$6)),'Input| Projects'!Z460,'Input| Projects'!J460)*'Input| Escalations'!$I$17*J460,0)</f>
        <v>0</v>
      </c>
      <c r="S460" s="172">
        <f>IFERROR(IF(ISNUMBER(FIND("decision",'Input| Setup'!$F$6)),'Input| Projects'!AA460,'Input| Projects'!K460)*'Input| Escalations'!$I$17*K460,0)</f>
        <v>0</v>
      </c>
      <c r="T460" s="172">
        <f>IFERROR(IF(ISNUMBER(FIND("decision",'Input| Setup'!$F$6)),'Input| Projects'!AB460,'Input| Projects'!L460)*'Input| Escalations'!$I$17*L460,0)</f>
        <v>0</v>
      </c>
      <c r="U460" s="172">
        <f>IFERROR(IF(ISNUMBER(FIND("decision",'Input| Setup'!$F$6)),'Input| Projects'!AC460,'Input| Projects'!M460)*'Input| Escalations'!$I$17*M460,0)</f>
        <v>0</v>
      </c>
      <c r="V460" s="172">
        <f>IFERROR(IF(ISNUMBER(FIND("decision",'Input| Setup'!$F$6)),'Input| Projects'!AD460,'Input| Projects'!N460)*'Input| Escalations'!$I$17*N460,0)</f>
        <v>0</v>
      </c>
      <c r="W460" s="172">
        <f>IFERROR(IF(ISNUMBER(FIND("decision",'Input| Setup'!$F$6)),'Input| Projects'!AE460,'Input| Projects'!O460)*'Input| Escalations'!$I$17*O460,0)</f>
        <v>0</v>
      </c>
      <c r="X460" s="175"/>
      <c r="Y460" s="172">
        <f>IF(ISNUMBER(FIND("decision",'Input| Setup'!$F$6)),'Input| Projects'!AG460,'Input| Projects'!Q460)*I460*'Input| Escalations'!$I$17</f>
        <v>0</v>
      </c>
      <c r="Z460" s="172">
        <f>IF(ISNUMBER(FIND("decision",'Input| Setup'!$F$6)),'Input| Projects'!AH460,'Input| Projects'!R460)*J460*'Input| Escalations'!$I$17</f>
        <v>0</v>
      </c>
      <c r="AA460" s="172">
        <f>IF(ISNUMBER(FIND("decision",'Input| Setup'!$F$6)),'Input| Projects'!AI460,'Input| Projects'!S460)*K460*'Input| Escalations'!$I$17</f>
        <v>0</v>
      </c>
      <c r="AB460" s="172">
        <f>IF(ISNUMBER(FIND("decision",'Input| Setup'!$F$6)),'Input| Projects'!AJ460,'Input| Projects'!T460)*L460*'Input| Escalations'!$I$17</f>
        <v>0</v>
      </c>
      <c r="AC460" s="172">
        <f>IF(ISNUMBER(FIND("decision",'Input| Setup'!$F$6)),'Input| Projects'!AK460,'Input| Projects'!U460)*M460*'Input| Escalations'!$I$17</f>
        <v>0</v>
      </c>
      <c r="AD460" s="172">
        <f>IF(ISNUMBER(FIND("decision",'Input| Setup'!$F$6)),'Input| Projects'!AL460,'Input| Projects'!V460)*N460*'Input| Escalations'!$I$17</f>
        <v>0</v>
      </c>
      <c r="AE460" s="172">
        <f>IF(ISNUMBER(FIND("decision",'Input| Setup'!$F$6)),'Input| Projects'!AM460,'Input| Projects'!W460)*O460*'Input| Escalations'!$I$17</f>
        <v>0</v>
      </c>
      <c r="AF460" s="175"/>
      <c r="AG460" s="172" cm="1">
        <f t="array" ref="AG460">IFERROR(--('Input| Projects'!$AS460="Yes")*_xlfn.SWITCH('Input| Overheads'!$C$50,"Direct costs",'Calc| Overheads Allocation'!C$8*Q460,"Internal labour",'Calc| Overheads Allocation'!C$8*Q460*'Input| Projects'!$AO460,"DNSP defined",'Calc| Overheads Allocation'!C$78*'Input| Projects'!$AV460,0),0)</f>
        <v>0</v>
      </c>
      <c r="AH460" s="172" cm="1">
        <f t="array" ref="AH460">IFERROR(--('Input| Projects'!$AS460="Yes")*_xlfn.SWITCH('Input| Overheads'!$C$50,"Direct costs",'Calc| Overheads Allocation'!D$8*R460,"Internal labour",'Calc| Overheads Allocation'!D$8*R460*'Input| Projects'!$AO460,"DNSP defined",'Calc| Overheads Allocation'!D$78*'Input| Projects'!$AV460,0),0)</f>
        <v>0</v>
      </c>
      <c r="AI460" s="172" cm="1">
        <f t="array" ref="AI460">IFERROR(--('Input| Projects'!$AS460="Yes")*_xlfn.SWITCH('Input| Overheads'!$C$50,"Direct costs",'Calc| Overheads Allocation'!E$8*S460,"Internal labour",'Calc| Overheads Allocation'!E$8*S460*'Input| Projects'!$AO460,"DNSP defined",'Calc| Overheads Allocation'!E$78*'Input| Projects'!$AV460,0),0)</f>
        <v>0</v>
      </c>
      <c r="AJ460" s="172" cm="1">
        <f t="array" ref="AJ460">IFERROR(--('Input| Projects'!$AS460="Yes")*_xlfn.SWITCH('Input| Overheads'!$C$50,"Direct costs",'Calc| Overheads Allocation'!F$8*T460,"Internal labour",'Calc| Overheads Allocation'!F$8*T460*'Input| Projects'!$AO460,"DNSP defined",'Calc| Overheads Allocation'!F$78*'Input| Projects'!$AV460,0),0)</f>
        <v>0</v>
      </c>
      <c r="AK460" s="172" cm="1">
        <f t="array" ref="AK460">IFERROR(--('Input| Projects'!$AS460="Yes")*_xlfn.SWITCH('Input| Overheads'!$C$50,"Direct costs",'Calc| Overheads Allocation'!G$8*U460,"Internal labour",'Calc| Overheads Allocation'!G$8*U460*'Input| Projects'!$AO460,"DNSP defined",'Calc| Overheads Allocation'!G$78*'Input| Projects'!$AV460,0),0)</f>
        <v>0</v>
      </c>
      <c r="AL460" s="172" cm="1">
        <f t="array" ref="AL460">IFERROR(--('Input| Projects'!$AS460="Yes")*_xlfn.SWITCH('Input| Overheads'!$C$50,"Direct costs",'Calc| Overheads Allocation'!H$8*V460,"Internal labour",'Calc| Overheads Allocation'!H$8*V460*'Input| Projects'!$AO460,"DNSP defined",'Calc| Overheads Allocation'!H$78*'Input| Projects'!$AV460,0),0)</f>
        <v>0</v>
      </c>
      <c r="AM460" s="172" cm="1">
        <f t="array" ref="AM460">IFERROR(--('Input| Projects'!$AS460="Yes")*_xlfn.SWITCH('Input| Overheads'!$C$50,"Direct costs",'Calc| Overheads Allocation'!I$8*W460,"Internal labour",'Calc| Overheads Allocation'!I$8*W460*'Input| Projects'!$AO460,"DNSP defined",'Calc| Overheads Allocation'!I$78*'Input| Projects'!$AV460,0),0)</f>
        <v>0</v>
      </c>
      <c r="AN460" s="175"/>
      <c r="AO460" s="172" cm="1">
        <f t="array" ref="AO460">IFERROR(--('Input| Projects'!$AT460="Yes")*_xlfn.SWITCH('Input| Overheads'!$C$50,"Direct costs",'Calc| Overheads Allocation'!C$9*Q460,"Internal labour",'Calc| Overheads Allocation'!C$9*Q460*'Input| Projects'!$AO460,"DNSP defined",'Calc| Overheads Allocation'!C$79*'Input| Projects'!$AW460,0),0)</f>
        <v>0</v>
      </c>
      <c r="AP460" s="172" cm="1">
        <f t="array" ref="AP460">IFERROR(--('Input| Projects'!$AT460="Yes")*_xlfn.SWITCH('Input| Overheads'!$C$50,"Direct costs",'Calc| Overheads Allocation'!D$9*R460,"Internal labour",'Calc| Overheads Allocation'!D$9*R460*'Input| Projects'!$AO460,"DNSP defined",'Calc| Overheads Allocation'!D$79*'Input| Projects'!$AW460,0),0)</f>
        <v>0</v>
      </c>
      <c r="AQ460" s="172" cm="1">
        <f t="array" ref="AQ460">IFERROR(--('Input| Projects'!$AT460="Yes")*_xlfn.SWITCH('Input| Overheads'!$C$50,"Direct costs",'Calc| Overheads Allocation'!E$9*S460,"Internal labour",'Calc| Overheads Allocation'!E$9*S460*'Input| Projects'!$AO460,"DNSP defined",'Calc| Overheads Allocation'!E$79*'Input| Projects'!$AW460,0),0)</f>
        <v>0</v>
      </c>
      <c r="AR460" s="172" cm="1">
        <f t="array" ref="AR460">IFERROR(--('Input| Projects'!$AT460="Yes")*_xlfn.SWITCH('Input| Overheads'!$C$50,"Direct costs",'Calc| Overheads Allocation'!F$9*T460,"Internal labour",'Calc| Overheads Allocation'!F$9*T460*'Input| Projects'!$AO460,"DNSP defined",'Calc| Overheads Allocation'!F$79*'Input| Projects'!$AW460,0),0)</f>
        <v>0</v>
      </c>
      <c r="AS460" s="172" cm="1">
        <f t="array" ref="AS460">IFERROR(--('Input| Projects'!$AT460="Yes")*_xlfn.SWITCH('Input| Overheads'!$C$50,"Direct costs",'Calc| Overheads Allocation'!G$9*U460,"Internal labour",'Calc| Overheads Allocation'!G$9*U460*'Input| Projects'!$AO460,"DNSP defined",'Calc| Overheads Allocation'!G$79*'Input| Projects'!$AW460,0),0)</f>
        <v>0</v>
      </c>
      <c r="AT460" s="172" cm="1">
        <f t="array" ref="AT460">IFERROR(--('Input| Projects'!$AT460="Yes")*_xlfn.SWITCH('Input| Overheads'!$C$50,"Direct costs",'Calc| Overheads Allocation'!H$9*V460,"Internal labour",'Calc| Overheads Allocation'!H$9*V460*'Input| Projects'!$AO460,"DNSP defined",'Calc| Overheads Allocation'!H$79*'Input| Projects'!$AW460,0),0)</f>
        <v>0</v>
      </c>
      <c r="AU460" s="172" cm="1">
        <f t="array" ref="AU460">IFERROR(--('Input| Projects'!$AT460="Yes")*_xlfn.SWITCH('Input| Overheads'!$C$50,"Direct costs",'Calc| Overheads Allocation'!I$9*W460,"Internal labour",'Calc| Overheads Allocation'!I$9*W460*'Input| Projects'!$AO460,"DNSP defined",'Calc| Overheads Allocation'!I$79*'Input| Projects'!$AW460,0),0)</f>
        <v>0</v>
      </c>
      <c r="AV460" s="175"/>
      <c r="AW460" s="172">
        <f t="shared" si="178"/>
        <v>0</v>
      </c>
      <c r="AX460" s="172">
        <f t="shared" si="179"/>
        <v>0</v>
      </c>
      <c r="AY460" s="172">
        <f t="shared" si="180"/>
        <v>0</v>
      </c>
      <c r="AZ460" s="172">
        <f t="shared" si="181"/>
        <v>0</v>
      </c>
      <c r="BA460" s="172">
        <f t="shared" si="182"/>
        <v>0</v>
      </c>
      <c r="BB460" s="172">
        <f t="shared" si="183"/>
        <v>0</v>
      </c>
      <c r="BC460" s="172">
        <f t="shared" si="184"/>
        <v>0</v>
      </c>
      <c r="BD460" s="176"/>
      <c r="BE460" s="172">
        <f t="shared" si="185"/>
        <v>0</v>
      </c>
      <c r="BF460" s="172">
        <f t="shared" si="186"/>
        <v>0</v>
      </c>
      <c r="BG460" s="172">
        <f t="shared" si="187"/>
        <v>0</v>
      </c>
      <c r="BH460" s="172">
        <f t="shared" si="188"/>
        <v>0</v>
      </c>
      <c r="BI460" s="172">
        <f t="shared" si="189"/>
        <v>0</v>
      </c>
      <c r="BJ460" s="172">
        <f t="shared" si="190"/>
        <v>0</v>
      </c>
      <c r="BK460" s="172">
        <f t="shared" si="191"/>
        <v>0</v>
      </c>
      <c r="BL460" s="176"/>
      <c r="BM460" s="172">
        <f t="shared" si="170"/>
        <v>0</v>
      </c>
      <c r="BN460" s="172">
        <f t="shared" si="171"/>
        <v>0</v>
      </c>
      <c r="BO460" s="172">
        <f t="shared" si="172"/>
        <v>0</v>
      </c>
      <c r="BP460" s="172">
        <f t="shared" si="173"/>
        <v>0</v>
      </c>
      <c r="BQ460" s="172">
        <f t="shared" si="174"/>
        <v>0</v>
      </c>
      <c r="BR460" s="172">
        <f t="shared" si="175"/>
        <v>0</v>
      </c>
      <c r="BS460" s="172">
        <f t="shared" si="176"/>
        <v>0</v>
      </c>
      <c r="BT460" s="55"/>
      <c r="BU460" s="158">
        <f>SUMIF('Input| Projects'!$BA$8:$CX$8,RIGHT(BU$9,3),'Input| Projects'!$BA460:$CX460)</f>
        <v>0</v>
      </c>
      <c r="BV460" s="158">
        <f>SUMIF('Input| Projects'!$BA$8:$CX$8,RIGHT(BV$9,3),'Input| Projects'!$BA460:$CX460)</f>
        <v>0</v>
      </c>
      <c r="BW460" s="79" t="str">
        <f t="shared" si="177"/>
        <v/>
      </c>
    </row>
    <row r="461" spans="2:75" x14ac:dyDescent="0.2">
      <c r="B461" s="123">
        <f>IFERROR('Input| Projects'!B461,"")</f>
        <v>452</v>
      </c>
      <c r="C461" s="160" t="str">
        <f>IFERROR(IF('Input| Projects'!C461="","",'Input| Projects'!C461),"")</f>
        <v/>
      </c>
      <c r="D461" s="160" t="str">
        <f>IFERROR(IF('Input| Projects'!D461="","",'Input| Projects'!D461),"")</f>
        <v/>
      </c>
      <c r="E461" s="53"/>
      <c r="F461" s="160" t="str">
        <f>IF(LEN('Input| Projects'!F461)&gt;0,'Input| Projects'!F461,"")</f>
        <v/>
      </c>
      <c r="G461" s="160" t="str">
        <f>IF(LEN('Input| Projects'!G461)&gt;0,'Input| Projects'!G461,"")</f>
        <v/>
      </c>
      <c r="H461" s="10"/>
      <c r="I461" s="194" cm="1">
        <f t="array" ref="I461">IF(LEN($F461)&gt;0,1+IFERROR(SUMPRODUCT(TRANSPOSE('Input| Projects'!$AO461:$AQ461),INDEX('Input| Escalations'!$F$27:$L$29,,MATCH(Q$9,'Input| Escalations'!$F$21:$L$21,0))),0),0)</f>
        <v>0</v>
      </c>
      <c r="J461" s="194" cm="1">
        <f t="array" ref="J461">IF(LEN($F461)&gt;0,1+IFERROR(SUMPRODUCT(TRANSPOSE('Input| Projects'!$AO461:$AQ461),INDEX('Input| Escalations'!$F$27:$L$29,,MATCH(R$9,'Input| Escalations'!$F$21:$L$21,0))),0),0)</f>
        <v>0</v>
      </c>
      <c r="K461" s="194" cm="1">
        <f t="array" ref="K461">IF(LEN($F461)&gt;0,1+IFERROR(SUMPRODUCT(TRANSPOSE('Input| Projects'!$AO461:$AQ461),INDEX('Input| Escalations'!$F$27:$L$29,,MATCH(S$9,'Input| Escalations'!$F$21:$L$21,0))),0),0)</f>
        <v>0</v>
      </c>
      <c r="L461" s="194" cm="1">
        <f t="array" ref="L461">IF(LEN($F461)&gt;0,1+IFERROR(SUMPRODUCT(TRANSPOSE('Input| Projects'!$AO461:$AQ461),INDEX('Input| Escalations'!$F$27:$L$29,,MATCH(T$9,'Input| Escalations'!$F$21:$L$21,0))),0),0)</f>
        <v>0</v>
      </c>
      <c r="M461" s="194" cm="1">
        <f t="array" ref="M461">IF(LEN($F461)&gt;0,1+IFERROR(SUMPRODUCT(TRANSPOSE('Input| Projects'!$AO461:$AQ461),INDEX('Input| Escalations'!$F$27:$L$29,,MATCH(U$9,'Input| Escalations'!$F$21:$L$21,0))),0),0)</f>
        <v>0</v>
      </c>
      <c r="N461" s="194" cm="1">
        <f t="array" ref="N461">IF(LEN($F461)&gt;0,1+IFERROR(SUMPRODUCT(TRANSPOSE('Input| Projects'!$AO461:$AQ461),INDEX('Input| Escalations'!$F$27:$L$29,,MATCH(V$9,'Input| Escalations'!$F$21:$L$21,0))),0),0)</f>
        <v>0</v>
      </c>
      <c r="O461" s="194" cm="1">
        <f t="array" ref="O461">IF(LEN($F461)&gt;0,1+IFERROR(SUMPRODUCT(TRANSPOSE('Input| Projects'!$AO461:$AQ461),INDEX('Input| Escalations'!$F$27:$L$29,,MATCH(W$9,'Input| Escalations'!$F$21:$L$21,0))),0),0)</f>
        <v>0</v>
      </c>
      <c r="P461" s="10"/>
      <c r="Q461" s="172">
        <f>IFERROR(IF(ISNUMBER(FIND("decision",'Input| Setup'!$F$6)),'Input| Projects'!Y461,'Input| Projects'!I461)*'Input| Escalations'!$I$17*I461,0)</f>
        <v>0</v>
      </c>
      <c r="R461" s="172">
        <f>IFERROR(IF(ISNUMBER(FIND("decision",'Input| Setup'!$F$6)),'Input| Projects'!Z461,'Input| Projects'!J461)*'Input| Escalations'!$I$17*J461,0)</f>
        <v>0</v>
      </c>
      <c r="S461" s="172">
        <f>IFERROR(IF(ISNUMBER(FIND("decision",'Input| Setup'!$F$6)),'Input| Projects'!AA461,'Input| Projects'!K461)*'Input| Escalations'!$I$17*K461,0)</f>
        <v>0</v>
      </c>
      <c r="T461" s="172">
        <f>IFERROR(IF(ISNUMBER(FIND("decision",'Input| Setup'!$F$6)),'Input| Projects'!AB461,'Input| Projects'!L461)*'Input| Escalations'!$I$17*L461,0)</f>
        <v>0</v>
      </c>
      <c r="U461" s="172">
        <f>IFERROR(IF(ISNUMBER(FIND("decision",'Input| Setup'!$F$6)),'Input| Projects'!AC461,'Input| Projects'!M461)*'Input| Escalations'!$I$17*M461,0)</f>
        <v>0</v>
      </c>
      <c r="V461" s="172">
        <f>IFERROR(IF(ISNUMBER(FIND("decision",'Input| Setup'!$F$6)),'Input| Projects'!AD461,'Input| Projects'!N461)*'Input| Escalations'!$I$17*N461,0)</f>
        <v>0</v>
      </c>
      <c r="W461" s="172">
        <f>IFERROR(IF(ISNUMBER(FIND("decision",'Input| Setup'!$F$6)),'Input| Projects'!AE461,'Input| Projects'!O461)*'Input| Escalations'!$I$17*O461,0)</f>
        <v>0</v>
      </c>
      <c r="X461" s="175"/>
      <c r="Y461" s="172">
        <f>IF(ISNUMBER(FIND("decision",'Input| Setup'!$F$6)),'Input| Projects'!AG461,'Input| Projects'!Q461)*I461*'Input| Escalations'!$I$17</f>
        <v>0</v>
      </c>
      <c r="Z461" s="172">
        <f>IF(ISNUMBER(FIND("decision",'Input| Setup'!$F$6)),'Input| Projects'!AH461,'Input| Projects'!R461)*J461*'Input| Escalations'!$I$17</f>
        <v>0</v>
      </c>
      <c r="AA461" s="172">
        <f>IF(ISNUMBER(FIND("decision",'Input| Setup'!$F$6)),'Input| Projects'!AI461,'Input| Projects'!S461)*K461*'Input| Escalations'!$I$17</f>
        <v>0</v>
      </c>
      <c r="AB461" s="172">
        <f>IF(ISNUMBER(FIND("decision",'Input| Setup'!$F$6)),'Input| Projects'!AJ461,'Input| Projects'!T461)*L461*'Input| Escalations'!$I$17</f>
        <v>0</v>
      </c>
      <c r="AC461" s="172">
        <f>IF(ISNUMBER(FIND("decision",'Input| Setup'!$F$6)),'Input| Projects'!AK461,'Input| Projects'!U461)*M461*'Input| Escalations'!$I$17</f>
        <v>0</v>
      </c>
      <c r="AD461" s="172">
        <f>IF(ISNUMBER(FIND("decision",'Input| Setup'!$F$6)),'Input| Projects'!AL461,'Input| Projects'!V461)*N461*'Input| Escalations'!$I$17</f>
        <v>0</v>
      </c>
      <c r="AE461" s="172">
        <f>IF(ISNUMBER(FIND("decision",'Input| Setup'!$F$6)),'Input| Projects'!AM461,'Input| Projects'!W461)*O461*'Input| Escalations'!$I$17</f>
        <v>0</v>
      </c>
      <c r="AF461" s="175"/>
      <c r="AG461" s="172" cm="1">
        <f t="array" ref="AG461">IFERROR(--('Input| Projects'!$AS461="Yes")*_xlfn.SWITCH('Input| Overheads'!$C$50,"Direct costs",'Calc| Overheads Allocation'!C$8*Q461,"Internal labour",'Calc| Overheads Allocation'!C$8*Q461*'Input| Projects'!$AO461,"DNSP defined",'Calc| Overheads Allocation'!C$78*'Input| Projects'!$AV461,0),0)</f>
        <v>0</v>
      </c>
      <c r="AH461" s="172" cm="1">
        <f t="array" ref="AH461">IFERROR(--('Input| Projects'!$AS461="Yes")*_xlfn.SWITCH('Input| Overheads'!$C$50,"Direct costs",'Calc| Overheads Allocation'!D$8*R461,"Internal labour",'Calc| Overheads Allocation'!D$8*R461*'Input| Projects'!$AO461,"DNSP defined",'Calc| Overheads Allocation'!D$78*'Input| Projects'!$AV461,0),0)</f>
        <v>0</v>
      </c>
      <c r="AI461" s="172" cm="1">
        <f t="array" ref="AI461">IFERROR(--('Input| Projects'!$AS461="Yes")*_xlfn.SWITCH('Input| Overheads'!$C$50,"Direct costs",'Calc| Overheads Allocation'!E$8*S461,"Internal labour",'Calc| Overheads Allocation'!E$8*S461*'Input| Projects'!$AO461,"DNSP defined",'Calc| Overheads Allocation'!E$78*'Input| Projects'!$AV461,0),0)</f>
        <v>0</v>
      </c>
      <c r="AJ461" s="172" cm="1">
        <f t="array" ref="AJ461">IFERROR(--('Input| Projects'!$AS461="Yes")*_xlfn.SWITCH('Input| Overheads'!$C$50,"Direct costs",'Calc| Overheads Allocation'!F$8*T461,"Internal labour",'Calc| Overheads Allocation'!F$8*T461*'Input| Projects'!$AO461,"DNSP defined",'Calc| Overheads Allocation'!F$78*'Input| Projects'!$AV461,0),0)</f>
        <v>0</v>
      </c>
      <c r="AK461" s="172" cm="1">
        <f t="array" ref="AK461">IFERROR(--('Input| Projects'!$AS461="Yes")*_xlfn.SWITCH('Input| Overheads'!$C$50,"Direct costs",'Calc| Overheads Allocation'!G$8*U461,"Internal labour",'Calc| Overheads Allocation'!G$8*U461*'Input| Projects'!$AO461,"DNSP defined",'Calc| Overheads Allocation'!G$78*'Input| Projects'!$AV461,0),0)</f>
        <v>0</v>
      </c>
      <c r="AL461" s="172" cm="1">
        <f t="array" ref="AL461">IFERROR(--('Input| Projects'!$AS461="Yes")*_xlfn.SWITCH('Input| Overheads'!$C$50,"Direct costs",'Calc| Overheads Allocation'!H$8*V461,"Internal labour",'Calc| Overheads Allocation'!H$8*V461*'Input| Projects'!$AO461,"DNSP defined",'Calc| Overheads Allocation'!H$78*'Input| Projects'!$AV461,0),0)</f>
        <v>0</v>
      </c>
      <c r="AM461" s="172" cm="1">
        <f t="array" ref="AM461">IFERROR(--('Input| Projects'!$AS461="Yes")*_xlfn.SWITCH('Input| Overheads'!$C$50,"Direct costs",'Calc| Overheads Allocation'!I$8*W461,"Internal labour",'Calc| Overheads Allocation'!I$8*W461*'Input| Projects'!$AO461,"DNSP defined",'Calc| Overheads Allocation'!I$78*'Input| Projects'!$AV461,0),0)</f>
        <v>0</v>
      </c>
      <c r="AN461" s="175"/>
      <c r="AO461" s="172" cm="1">
        <f t="array" ref="AO461">IFERROR(--('Input| Projects'!$AT461="Yes")*_xlfn.SWITCH('Input| Overheads'!$C$50,"Direct costs",'Calc| Overheads Allocation'!C$9*Q461,"Internal labour",'Calc| Overheads Allocation'!C$9*Q461*'Input| Projects'!$AO461,"DNSP defined",'Calc| Overheads Allocation'!C$79*'Input| Projects'!$AW461,0),0)</f>
        <v>0</v>
      </c>
      <c r="AP461" s="172" cm="1">
        <f t="array" ref="AP461">IFERROR(--('Input| Projects'!$AT461="Yes")*_xlfn.SWITCH('Input| Overheads'!$C$50,"Direct costs",'Calc| Overheads Allocation'!D$9*R461,"Internal labour",'Calc| Overheads Allocation'!D$9*R461*'Input| Projects'!$AO461,"DNSP defined",'Calc| Overheads Allocation'!D$79*'Input| Projects'!$AW461,0),0)</f>
        <v>0</v>
      </c>
      <c r="AQ461" s="172" cm="1">
        <f t="array" ref="AQ461">IFERROR(--('Input| Projects'!$AT461="Yes")*_xlfn.SWITCH('Input| Overheads'!$C$50,"Direct costs",'Calc| Overheads Allocation'!E$9*S461,"Internal labour",'Calc| Overheads Allocation'!E$9*S461*'Input| Projects'!$AO461,"DNSP defined",'Calc| Overheads Allocation'!E$79*'Input| Projects'!$AW461,0),0)</f>
        <v>0</v>
      </c>
      <c r="AR461" s="172" cm="1">
        <f t="array" ref="AR461">IFERROR(--('Input| Projects'!$AT461="Yes")*_xlfn.SWITCH('Input| Overheads'!$C$50,"Direct costs",'Calc| Overheads Allocation'!F$9*T461,"Internal labour",'Calc| Overheads Allocation'!F$9*T461*'Input| Projects'!$AO461,"DNSP defined",'Calc| Overheads Allocation'!F$79*'Input| Projects'!$AW461,0),0)</f>
        <v>0</v>
      </c>
      <c r="AS461" s="172" cm="1">
        <f t="array" ref="AS461">IFERROR(--('Input| Projects'!$AT461="Yes")*_xlfn.SWITCH('Input| Overheads'!$C$50,"Direct costs",'Calc| Overheads Allocation'!G$9*U461,"Internal labour",'Calc| Overheads Allocation'!G$9*U461*'Input| Projects'!$AO461,"DNSP defined",'Calc| Overheads Allocation'!G$79*'Input| Projects'!$AW461,0),0)</f>
        <v>0</v>
      </c>
      <c r="AT461" s="172" cm="1">
        <f t="array" ref="AT461">IFERROR(--('Input| Projects'!$AT461="Yes")*_xlfn.SWITCH('Input| Overheads'!$C$50,"Direct costs",'Calc| Overheads Allocation'!H$9*V461,"Internal labour",'Calc| Overheads Allocation'!H$9*V461*'Input| Projects'!$AO461,"DNSP defined",'Calc| Overheads Allocation'!H$79*'Input| Projects'!$AW461,0),0)</f>
        <v>0</v>
      </c>
      <c r="AU461" s="172" cm="1">
        <f t="array" ref="AU461">IFERROR(--('Input| Projects'!$AT461="Yes")*_xlfn.SWITCH('Input| Overheads'!$C$50,"Direct costs",'Calc| Overheads Allocation'!I$9*W461,"Internal labour",'Calc| Overheads Allocation'!I$9*W461*'Input| Projects'!$AO461,"DNSP defined",'Calc| Overheads Allocation'!I$79*'Input| Projects'!$AW461,0),0)</f>
        <v>0</v>
      </c>
      <c r="AV461" s="175"/>
      <c r="AW461" s="172">
        <f t="shared" si="178"/>
        <v>0</v>
      </c>
      <c r="AX461" s="172">
        <f t="shared" si="179"/>
        <v>0</v>
      </c>
      <c r="AY461" s="172">
        <f t="shared" si="180"/>
        <v>0</v>
      </c>
      <c r="AZ461" s="172">
        <f t="shared" si="181"/>
        <v>0</v>
      </c>
      <c r="BA461" s="172">
        <f t="shared" si="182"/>
        <v>0</v>
      </c>
      <c r="BB461" s="172">
        <f t="shared" si="183"/>
        <v>0</v>
      </c>
      <c r="BC461" s="172">
        <f t="shared" si="184"/>
        <v>0</v>
      </c>
      <c r="BD461" s="176"/>
      <c r="BE461" s="172">
        <f t="shared" si="185"/>
        <v>0</v>
      </c>
      <c r="BF461" s="172">
        <f t="shared" si="186"/>
        <v>0</v>
      </c>
      <c r="BG461" s="172">
        <f t="shared" si="187"/>
        <v>0</v>
      </c>
      <c r="BH461" s="172">
        <f t="shared" si="188"/>
        <v>0</v>
      </c>
      <c r="BI461" s="172">
        <f t="shared" si="189"/>
        <v>0</v>
      </c>
      <c r="BJ461" s="172">
        <f t="shared" si="190"/>
        <v>0</v>
      </c>
      <c r="BK461" s="172">
        <f t="shared" si="191"/>
        <v>0</v>
      </c>
      <c r="BL461" s="176"/>
      <c r="BM461" s="172">
        <f t="shared" si="170"/>
        <v>0</v>
      </c>
      <c r="BN461" s="172">
        <f t="shared" si="171"/>
        <v>0</v>
      </c>
      <c r="BO461" s="172">
        <f t="shared" si="172"/>
        <v>0</v>
      </c>
      <c r="BP461" s="172">
        <f t="shared" si="173"/>
        <v>0</v>
      </c>
      <c r="BQ461" s="172">
        <f t="shared" si="174"/>
        <v>0</v>
      </c>
      <c r="BR461" s="172">
        <f t="shared" si="175"/>
        <v>0</v>
      </c>
      <c r="BS461" s="172">
        <f t="shared" si="176"/>
        <v>0</v>
      </c>
      <c r="BT461" s="55"/>
      <c r="BU461" s="158">
        <f>SUMIF('Input| Projects'!$BA$8:$CX$8,RIGHT(BU$9,3),'Input| Projects'!$BA461:$CX461)</f>
        <v>0</v>
      </c>
      <c r="BV461" s="158">
        <f>SUMIF('Input| Projects'!$BA$8:$CX$8,RIGHT(BV$9,3),'Input| Projects'!$BA461:$CX461)</f>
        <v>0</v>
      </c>
      <c r="BW461" s="79" t="str">
        <f t="shared" si="177"/>
        <v/>
      </c>
    </row>
    <row r="462" spans="2:75" x14ac:dyDescent="0.2">
      <c r="B462" s="123">
        <f>IFERROR('Input| Projects'!B462,"")</f>
        <v>453</v>
      </c>
      <c r="C462" s="160" t="str">
        <f>IFERROR(IF('Input| Projects'!C462="","",'Input| Projects'!C462),"")</f>
        <v/>
      </c>
      <c r="D462" s="160" t="str">
        <f>IFERROR(IF('Input| Projects'!D462="","",'Input| Projects'!D462),"")</f>
        <v/>
      </c>
      <c r="E462" s="53"/>
      <c r="F462" s="160" t="str">
        <f>IF(LEN('Input| Projects'!F462)&gt;0,'Input| Projects'!F462,"")</f>
        <v/>
      </c>
      <c r="G462" s="160" t="str">
        <f>IF(LEN('Input| Projects'!G462)&gt;0,'Input| Projects'!G462,"")</f>
        <v/>
      </c>
      <c r="H462" s="10"/>
      <c r="I462" s="194" cm="1">
        <f t="array" ref="I462">IF(LEN($F462)&gt;0,1+IFERROR(SUMPRODUCT(TRANSPOSE('Input| Projects'!$AO462:$AQ462),INDEX('Input| Escalations'!$F$27:$L$29,,MATCH(Q$9,'Input| Escalations'!$F$21:$L$21,0))),0),0)</f>
        <v>0</v>
      </c>
      <c r="J462" s="194" cm="1">
        <f t="array" ref="J462">IF(LEN($F462)&gt;0,1+IFERROR(SUMPRODUCT(TRANSPOSE('Input| Projects'!$AO462:$AQ462),INDEX('Input| Escalations'!$F$27:$L$29,,MATCH(R$9,'Input| Escalations'!$F$21:$L$21,0))),0),0)</f>
        <v>0</v>
      </c>
      <c r="K462" s="194" cm="1">
        <f t="array" ref="K462">IF(LEN($F462)&gt;0,1+IFERROR(SUMPRODUCT(TRANSPOSE('Input| Projects'!$AO462:$AQ462),INDEX('Input| Escalations'!$F$27:$L$29,,MATCH(S$9,'Input| Escalations'!$F$21:$L$21,0))),0),0)</f>
        <v>0</v>
      </c>
      <c r="L462" s="194" cm="1">
        <f t="array" ref="L462">IF(LEN($F462)&gt;0,1+IFERROR(SUMPRODUCT(TRANSPOSE('Input| Projects'!$AO462:$AQ462),INDEX('Input| Escalations'!$F$27:$L$29,,MATCH(T$9,'Input| Escalations'!$F$21:$L$21,0))),0),0)</f>
        <v>0</v>
      </c>
      <c r="M462" s="194" cm="1">
        <f t="array" ref="M462">IF(LEN($F462)&gt;0,1+IFERROR(SUMPRODUCT(TRANSPOSE('Input| Projects'!$AO462:$AQ462),INDEX('Input| Escalations'!$F$27:$L$29,,MATCH(U$9,'Input| Escalations'!$F$21:$L$21,0))),0),0)</f>
        <v>0</v>
      </c>
      <c r="N462" s="194" cm="1">
        <f t="array" ref="N462">IF(LEN($F462)&gt;0,1+IFERROR(SUMPRODUCT(TRANSPOSE('Input| Projects'!$AO462:$AQ462),INDEX('Input| Escalations'!$F$27:$L$29,,MATCH(V$9,'Input| Escalations'!$F$21:$L$21,0))),0),0)</f>
        <v>0</v>
      </c>
      <c r="O462" s="194" cm="1">
        <f t="array" ref="O462">IF(LEN($F462)&gt;0,1+IFERROR(SUMPRODUCT(TRANSPOSE('Input| Projects'!$AO462:$AQ462),INDEX('Input| Escalations'!$F$27:$L$29,,MATCH(W$9,'Input| Escalations'!$F$21:$L$21,0))),0),0)</f>
        <v>0</v>
      </c>
      <c r="P462" s="10"/>
      <c r="Q462" s="172">
        <f>IFERROR(IF(ISNUMBER(FIND("decision",'Input| Setup'!$F$6)),'Input| Projects'!Y462,'Input| Projects'!I462)*'Input| Escalations'!$I$17*I462,0)</f>
        <v>0</v>
      </c>
      <c r="R462" s="172">
        <f>IFERROR(IF(ISNUMBER(FIND("decision",'Input| Setup'!$F$6)),'Input| Projects'!Z462,'Input| Projects'!J462)*'Input| Escalations'!$I$17*J462,0)</f>
        <v>0</v>
      </c>
      <c r="S462" s="172">
        <f>IFERROR(IF(ISNUMBER(FIND("decision",'Input| Setup'!$F$6)),'Input| Projects'!AA462,'Input| Projects'!K462)*'Input| Escalations'!$I$17*K462,0)</f>
        <v>0</v>
      </c>
      <c r="T462" s="172">
        <f>IFERROR(IF(ISNUMBER(FIND("decision",'Input| Setup'!$F$6)),'Input| Projects'!AB462,'Input| Projects'!L462)*'Input| Escalations'!$I$17*L462,0)</f>
        <v>0</v>
      </c>
      <c r="U462" s="172">
        <f>IFERROR(IF(ISNUMBER(FIND("decision",'Input| Setup'!$F$6)),'Input| Projects'!AC462,'Input| Projects'!M462)*'Input| Escalations'!$I$17*M462,0)</f>
        <v>0</v>
      </c>
      <c r="V462" s="172">
        <f>IFERROR(IF(ISNUMBER(FIND("decision",'Input| Setup'!$F$6)),'Input| Projects'!AD462,'Input| Projects'!N462)*'Input| Escalations'!$I$17*N462,0)</f>
        <v>0</v>
      </c>
      <c r="W462" s="172">
        <f>IFERROR(IF(ISNUMBER(FIND("decision",'Input| Setup'!$F$6)),'Input| Projects'!AE462,'Input| Projects'!O462)*'Input| Escalations'!$I$17*O462,0)</f>
        <v>0</v>
      </c>
      <c r="X462" s="175"/>
      <c r="Y462" s="172">
        <f>IF(ISNUMBER(FIND("decision",'Input| Setup'!$F$6)),'Input| Projects'!AG462,'Input| Projects'!Q462)*I462*'Input| Escalations'!$I$17</f>
        <v>0</v>
      </c>
      <c r="Z462" s="172">
        <f>IF(ISNUMBER(FIND("decision",'Input| Setup'!$F$6)),'Input| Projects'!AH462,'Input| Projects'!R462)*J462*'Input| Escalations'!$I$17</f>
        <v>0</v>
      </c>
      <c r="AA462" s="172">
        <f>IF(ISNUMBER(FIND("decision",'Input| Setup'!$F$6)),'Input| Projects'!AI462,'Input| Projects'!S462)*K462*'Input| Escalations'!$I$17</f>
        <v>0</v>
      </c>
      <c r="AB462" s="172">
        <f>IF(ISNUMBER(FIND("decision",'Input| Setup'!$F$6)),'Input| Projects'!AJ462,'Input| Projects'!T462)*L462*'Input| Escalations'!$I$17</f>
        <v>0</v>
      </c>
      <c r="AC462" s="172">
        <f>IF(ISNUMBER(FIND("decision",'Input| Setup'!$F$6)),'Input| Projects'!AK462,'Input| Projects'!U462)*M462*'Input| Escalations'!$I$17</f>
        <v>0</v>
      </c>
      <c r="AD462" s="172">
        <f>IF(ISNUMBER(FIND("decision",'Input| Setup'!$F$6)),'Input| Projects'!AL462,'Input| Projects'!V462)*N462*'Input| Escalations'!$I$17</f>
        <v>0</v>
      </c>
      <c r="AE462" s="172">
        <f>IF(ISNUMBER(FIND("decision",'Input| Setup'!$F$6)),'Input| Projects'!AM462,'Input| Projects'!W462)*O462*'Input| Escalations'!$I$17</f>
        <v>0</v>
      </c>
      <c r="AF462" s="175"/>
      <c r="AG462" s="172" cm="1">
        <f t="array" ref="AG462">IFERROR(--('Input| Projects'!$AS462="Yes")*_xlfn.SWITCH('Input| Overheads'!$C$50,"Direct costs",'Calc| Overheads Allocation'!C$8*Q462,"Internal labour",'Calc| Overheads Allocation'!C$8*Q462*'Input| Projects'!$AO462,"DNSP defined",'Calc| Overheads Allocation'!C$78*'Input| Projects'!$AV462,0),0)</f>
        <v>0</v>
      </c>
      <c r="AH462" s="172" cm="1">
        <f t="array" ref="AH462">IFERROR(--('Input| Projects'!$AS462="Yes")*_xlfn.SWITCH('Input| Overheads'!$C$50,"Direct costs",'Calc| Overheads Allocation'!D$8*R462,"Internal labour",'Calc| Overheads Allocation'!D$8*R462*'Input| Projects'!$AO462,"DNSP defined",'Calc| Overheads Allocation'!D$78*'Input| Projects'!$AV462,0),0)</f>
        <v>0</v>
      </c>
      <c r="AI462" s="172" cm="1">
        <f t="array" ref="AI462">IFERROR(--('Input| Projects'!$AS462="Yes")*_xlfn.SWITCH('Input| Overheads'!$C$50,"Direct costs",'Calc| Overheads Allocation'!E$8*S462,"Internal labour",'Calc| Overheads Allocation'!E$8*S462*'Input| Projects'!$AO462,"DNSP defined",'Calc| Overheads Allocation'!E$78*'Input| Projects'!$AV462,0),0)</f>
        <v>0</v>
      </c>
      <c r="AJ462" s="172" cm="1">
        <f t="array" ref="AJ462">IFERROR(--('Input| Projects'!$AS462="Yes")*_xlfn.SWITCH('Input| Overheads'!$C$50,"Direct costs",'Calc| Overheads Allocation'!F$8*T462,"Internal labour",'Calc| Overheads Allocation'!F$8*T462*'Input| Projects'!$AO462,"DNSP defined",'Calc| Overheads Allocation'!F$78*'Input| Projects'!$AV462,0),0)</f>
        <v>0</v>
      </c>
      <c r="AK462" s="172" cm="1">
        <f t="array" ref="AK462">IFERROR(--('Input| Projects'!$AS462="Yes")*_xlfn.SWITCH('Input| Overheads'!$C$50,"Direct costs",'Calc| Overheads Allocation'!G$8*U462,"Internal labour",'Calc| Overheads Allocation'!G$8*U462*'Input| Projects'!$AO462,"DNSP defined",'Calc| Overheads Allocation'!G$78*'Input| Projects'!$AV462,0),0)</f>
        <v>0</v>
      </c>
      <c r="AL462" s="172" cm="1">
        <f t="array" ref="AL462">IFERROR(--('Input| Projects'!$AS462="Yes")*_xlfn.SWITCH('Input| Overheads'!$C$50,"Direct costs",'Calc| Overheads Allocation'!H$8*V462,"Internal labour",'Calc| Overheads Allocation'!H$8*V462*'Input| Projects'!$AO462,"DNSP defined",'Calc| Overheads Allocation'!H$78*'Input| Projects'!$AV462,0),0)</f>
        <v>0</v>
      </c>
      <c r="AM462" s="172" cm="1">
        <f t="array" ref="AM462">IFERROR(--('Input| Projects'!$AS462="Yes")*_xlfn.SWITCH('Input| Overheads'!$C$50,"Direct costs",'Calc| Overheads Allocation'!I$8*W462,"Internal labour",'Calc| Overheads Allocation'!I$8*W462*'Input| Projects'!$AO462,"DNSP defined",'Calc| Overheads Allocation'!I$78*'Input| Projects'!$AV462,0),0)</f>
        <v>0</v>
      </c>
      <c r="AN462" s="175"/>
      <c r="AO462" s="172" cm="1">
        <f t="array" ref="AO462">IFERROR(--('Input| Projects'!$AT462="Yes")*_xlfn.SWITCH('Input| Overheads'!$C$50,"Direct costs",'Calc| Overheads Allocation'!C$9*Q462,"Internal labour",'Calc| Overheads Allocation'!C$9*Q462*'Input| Projects'!$AO462,"DNSP defined",'Calc| Overheads Allocation'!C$79*'Input| Projects'!$AW462,0),0)</f>
        <v>0</v>
      </c>
      <c r="AP462" s="172" cm="1">
        <f t="array" ref="AP462">IFERROR(--('Input| Projects'!$AT462="Yes")*_xlfn.SWITCH('Input| Overheads'!$C$50,"Direct costs",'Calc| Overheads Allocation'!D$9*R462,"Internal labour",'Calc| Overheads Allocation'!D$9*R462*'Input| Projects'!$AO462,"DNSP defined",'Calc| Overheads Allocation'!D$79*'Input| Projects'!$AW462,0),0)</f>
        <v>0</v>
      </c>
      <c r="AQ462" s="172" cm="1">
        <f t="array" ref="AQ462">IFERROR(--('Input| Projects'!$AT462="Yes")*_xlfn.SWITCH('Input| Overheads'!$C$50,"Direct costs",'Calc| Overheads Allocation'!E$9*S462,"Internal labour",'Calc| Overheads Allocation'!E$9*S462*'Input| Projects'!$AO462,"DNSP defined",'Calc| Overheads Allocation'!E$79*'Input| Projects'!$AW462,0),0)</f>
        <v>0</v>
      </c>
      <c r="AR462" s="172" cm="1">
        <f t="array" ref="AR462">IFERROR(--('Input| Projects'!$AT462="Yes")*_xlfn.SWITCH('Input| Overheads'!$C$50,"Direct costs",'Calc| Overheads Allocation'!F$9*T462,"Internal labour",'Calc| Overheads Allocation'!F$9*T462*'Input| Projects'!$AO462,"DNSP defined",'Calc| Overheads Allocation'!F$79*'Input| Projects'!$AW462,0),0)</f>
        <v>0</v>
      </c>
      <c r="AS462" s="172" cm="1">
        <f t="array" ref="AS462">IFERROR(--('Input| Projects'!$AT462="Yes")*_xlfn.SWITCH('Input| Overheads'!$C$50,"Direct costs",'Calc| Overheads Allocation'!G$9*U462,"Internal labour",'Calc| Overheads Allocation'!G$9*U462*'Input| Projects'!$AO462,"DNSP defined",'Calc| Overheads Allocation'!G$79*'Input| Projects'!$AW462,0),0)</f>
        <v>0</v>
      </c>
      <c r="AT462" s="172" cm="1">
        <f t="array" ref="AT462">IFERROR(--('Input| Projects'!$AT462="Yes")*_xlfn.SWITCH('Input| Overheads'!$C$50,"Direct costs",'Calc| Overheads Allocation'!H$9*V462,"Internal labour",'Calc| Overheads Allocation'!H$9*V462*'Input| Projects'!$AO462,"DNSP defined",'Calc| Overheads Allocation'!H$79*'Input| Projects'!$AW462,0),0)</f>
        <v>0</v>
      </c>
      <c r="AU462" s="172" cm="1">
        <f t="array" ref="AU462">IFERROR(--('Input| Projects'!$AT462="Yes")*_xlfn.SWITCH('Input| Overheads'!$C$50,"Direct costs",'Calc| Overheads Allocation'!I$9*W462,"Internal labour",'Calc| Overheads Allocation'!I$9*W462*'Input| Projects'!$AO462,"DNSP defined",'Calc| Overheads Allocation'!I$79*'Input| Projects'!$AW462,0),0)</f>
        <v>0</v>
      </c>
      <c r="AV462" s="175"/>
      <c r="AW462" s="172">
        <f t="shared" si="178"/>
        <v>0</v>
      </c>
      <c r="AX462" s="172">
        <f t="shared" si="179"/>
        <v>0</v>
      </c>
      <c r="AY462" s="172">
        <f t="shared" si="180"/>
        <v>0</v>
      </c>
      <c r="AZ462" s="172">
        <f t="shared" si="181"/>
        <v>0</v>
      </c>
      <c r="BA462" s="172">
        <f t="shared" si="182"/>
        <v>0</v>
      </c>
      <c r="BB462" s="172">
        <f t="shared" si="183"/>
        <v>0</v>
      </c>
      <c r="BC462" s="172">
        <f t="shared" si="184"/>
        <v>0</v>
      </c>
      <c r="BD462" s="176"/>
      <c r="BE462" s="172">
        <f t="shared" si="185"/>
        <v>0</v>
      </c>
      <c r="BF462" s="172">
        <f t="shared" si="186"/>
        <v>0</v>
      </c>
      <c r="BG462" s="172">
        <f t="shared" si="187"/>
        <v>0</v>
      </c>
      <c r="BH462" s="172">
        <f t="shared" si="188"/>
        <v>0</v>
      </c>
      <c r="BI462" s="172">
        <f t="shared" si="189"/>
        <v>0</v>
      </c>
      <c r="BJ462" s="172">
        <f t="shared" si="190"/>
        <v>0</v>
      </c>
      <c r="BK462" s="172">
        <f t="shared" si="191"/>
        <v>0</v>
      </c>
      <c r="BL462" s="176"/>
      <c r="BM462" s="172">
        <f t="shared" si="170"/>
        <v>0</v>
      </c>
      <c r="BN462" s="172">
        <f t="shared" si="171"/>
        <v>0</v>
      </c>
      <c r="BO462" s="172">
        <f t="shared" si="172"/>
        <v>0</v>
      </c>
      <c r="BP462" s="172">
        <f t="shared" si="173"/>
        <v>0</v>
      </c>
      <c r="BQ462" s="172">
        <f t="shared" si="174"/>
        <v>0</v>
      </c>
      <c r="BR462" s="172">
        <f t="shared" si="175"/>
        <v>0</v>
      </c>
      <c r="BS462" s="172">
        <f t="shared" si="176"/>
        <v>0</v>
      </c>
      <c r="BT462" s="55"/>
      <c r="BU462" s="158">
        <f>SUMIF('Input| Projects'!$BA$8:$CX$8,RIGHT(BU$9,3),'Input| Projects'!$BA462:$CX462)</f>
        <v>0</v>
      </c>
      <c r="BV462" s="158">
        <f>SUMIF('Input| Projects'!$BA$8:$CX$8,RIGHT(BV$9,3),'Input| Projects'!$BA462:$CX462)</f>
        <v>0</v>
      </c>
      <c r="BW462" s="79" t="str">
        <f t="shared" si="177"/>
        <v/>
      </c>
    </row>
    <row r="463" spans="2:75" x14ac:dyDescent="0.2">
      <c r="B463" s="123">
        <f>IFERROR('Input| Projects'!B463,"")</f>
        <v>454</v>
      </c>
      <c r="C463" s="160" t="str">
        <f>IFERROR(IF('Input| Projects'!C463="","",'Input| Projects'!C463),"")</f>
        <v/>
      </c>
      <c r="D463" s="160" t="str">
        <f>IFERROR(IF('Input| Projects'!D463="","",'Input| Projects'!D463),"")</f>
        <v/>
      </c>
      <c r="E463" s="53"/>
      <c r="F463" s="160" t="str">
        <f>IF(LEN('Input| Projects'!F463)&gt;0,'Input| Projects'!F463,"")</f>
        <v/>
      </c>
      <c r="G463" s="160" t="str">
        <f>IF(LEN('Input| Projects'!G463)&gt;0,'Input| Projects'!G463,"")</f>
        <v/>
      </c>
      <c r="H463" s="10"/>
      <c r="I463" s="194" cm="1">
        <f t="array" ref="I463">IF(LEN($F463)&gt;0,1+IFERROR(SUMPRODUCT(TRANSPOSE('Input| Projects'!$AO463:$AQ463),INDEX('Input| Escalations'!$F$27:$L$29,,MATCH(Q$9,'Input| Escalations'!$F$21:$L$21,0))),0),0)</f>
        <v>0</v>
      </c>
      <c r="J463" s="194" cm="1">
        <f t="array" ref="J463">IF(LEN($F463)&gt;0,1+IFERROR(SUMPRODUCT(TRANSPOSE('Input| Projects'!$AO463:$AQ463),INDEX('Input| Escalations'!$F$27:$L$29,,MATCH(R$9,'Input| Escalations'!$F$21:$L$21,0))),0),0)</f>
        <v>0</v>
      </c>
      <c r="K463" s="194" cm="1">
        <f t="array" ref="K463">IF(LEN($F463)&gt;0,1+IFERROR(SUMPRODUCT(TRANSPOSE('Input| Projects'!$AO463:$AQ463),INDEX('Input| Escalations'!$F$27:$L$29,,MATCH(S$9,'Input| Escalations'!$F$21:$L$21,0))),0),0)</f>
        <v>0</v>
      </c>
      <c r="L463" s="194" cm="1">
        <f t="array" ref="L463">IF(LEN($F463)&gt;0,1+IFERROR(SUMPRODUCT(TRANSPOSE('Input| Projects'!$AO463:$AQ463),INDEX('Input| Escalations'!$F$27:$L$29,,MATCH(T$9,'Input| Escalations'!$F$21:$L$21,0))),0),0)</f>
        <v>0</v>
      </c>
      <c r="M463" s="194" cm="1">
        <f t="array" ref="M463">IF(LEN($F463)&gt;0,1+IFERROR(SUMPRODUCT(TRANSPOSE('Input| Projects'!$AO463:$AQ463),INDEX('Input| Escalations'!$F$27:$L$29,,MATCH(U$9,'Input| Escalations'!$F$21:$L$21,0))),0),0)</f>
        <v>0</v>
      </c>
      <c r="N463" s="194" cm="1">
        <f t="array" ref="N463">IF(LEN($F463)&gt;0,1+IFERROR(SUMPRODUCT(TRANSPOSE('Input| Projects'!$AO463:$AQ463),INDEX('Input| Escalations'!$F$27:$L$29,,MATCH(V$9,'Input| Escalations'!$F$21:$L$21,0))),0),0)</f>
        <v>0</v>
      </c>
      <c r="O463" s="194" cm="1">
        <f t="array" ref="O463">IF(LEN($F463)&gt;0,1+IFERROR(SUMPRODUCT(TRANSPOSE('Input| Projects'!$AO463:$AQ463),INDEX('Input| Escalations'!$F$27:$L$29,,MATCH(W$9,'Input| Escalations'!$F$21:$L$21,0))),0),0)</f>
        <v>0</v>
      </c>
      <c r="P463" s="10"/>
      <c r="Q463" s="172">
        <f>IFERROR(IF(ISNUMBER(FIND("decision",'Input| Setup'!$F$6)),'Input| Projects'!Y463,'Input| Projects'!I463)*'Input| Escalations'!$I$17*I463,0)</f>
        <v>0</v>
      </c>
      <c r="R463" s="172">
        <f>IFERROR(IF(ISNUMBER(FIND("decision",'Input| Setup'!$F$6)),'Input| Projects'!Z463,'Input| Projects'!J463)*'Input| Escalations'!$I$17*J463,0)</f>
        <v>0</v>
      </c>
      <c r="S463" s="172">
        <f>IFERROR(IF(ISNUMBER(FIND("decision",'Input| Setup'!$F$6)),'Input| Projects'!AA463,'Input| Projects'!K463)*'Input| Escalations'!$I$17*K463,0)</f>
        <v>0</v>
      </c>
      <c r="T463" s="172">
        <f>IFERROR(IF(ISNUMBER(FIND("decision",'Input| Setup'!$F$6)),'Input| Projects'!AB463,'Input| Projects'!L463)*'Input| Escalations'!$I$17*L463,0)</f>
        <v>0</v>
      </c>
      <c r="U463" s="172">
        <f>IFERROR(IF(ISNUMBER(FIND("decision",'Input| Setup'!$F$6)),'Input| Projects'!AC463,'Input| Projects'!M463)*'Input| Escalations'!$I$17*M463,0)</f>
        <v>0</v>
      </c>
      <c r="V463" s="172">
        <f>IFERROR(IF(ISNUMBER(FIND("decision",'Input| Setup'!$F$6)),'Input| Projects'!AD463,'Input| Projects'!N463)*'Input| Escalations'!$I$17*N463,0)</f>
        <v>0</v>
      </c>
      <c r="W463" s="172">
        <f>IFERROR(IF(ISNUMBER(FIND("decision",'Input| Setup'!$F$6)),'Input| Projects'!AE463,'Input| Projects'!O463)*'Input| Escalations'!$I$17*O463,0)</f>
        <v>0</v>
      </c>
      <c r="X463" s="175"/>
      <c r="Y463" s="172">
        <f>IF(ISNUMBER(FIND("decision",'Input| Setup'!$F$6)),'Input| Projects'!AG463,'Input| Projects'!Q463)*I463*'Input| Escalations'!$I$17</f>
        <v>0</v>
      </c>
      <c r="Z463" s="172">
        <f>IF(ISNUMBER(FIND("decision",'Input| Setup'!$F$6)),'Input| Projects'!AH463,'Input| Projects'!R463)*J463*'Input| Escalations'!$I$17</f>
        <v>0</v>
      </c>
      <c r="AA463" s="172">
        <f>IF(ISNUMBER(FIND("decision",'Input| Setup'!$F$6)),'Input| Projects'!AI463,'Input| Projects'!S463)*K463*'Input| Escalations'!$I$17</f>
        <v>0</v>
      </c>
      <c r="AB463" s="172">
        <f>IF(ISNUMBER(FIND("decision",'Input| Setup'!$F$6)),'Input| Projects'!AJ463,'Input| Projects'!T463)*L463*'Input| Escalations'!$I$17</f>
        <v>0</v>
      </c>
      <c r="AC463" s="172">
        <f>IF(ISNUMBER(FIND("decision",'Input| Setup'!$F$6)),'Input| Projects'!AK463,'Input| Projects'!U463)*M463*'Input| Escalations'!$I$17</f>
        <v>0</v>
      </c>
      <c r="AD463" s="172">
        <f>IF(ISNUMBER(FIND("decision",'Input| Setup'!$F$6)),'Input| Projects'!AL463,'Input| Projects'!V463)*N463*'Input| Escalations'!$I$17</f>
        <v>0</v>
      </c>
      <c r="AE463" s="172">
        <f>IF(ISNUMBER(FIND("decision",'Input| Setup'!$F$6)),'Input| Projects'!AM463,'Input| Projects'!W463)*O463*'Input| Escalations'!$I$17</f>
        <v>0</v>
      </c>
      <c r="AF463" s="175"/>
      <c r="AG463" s="172" cm="1">
        <f t="array" ref="AG463">IFERROR(--('Input| Projects'!$AS463="Yes")*_xlfn.SWITCH('Input| Overheads'!$C$50,"Direct costs",'Calc| Overheads Allocation'!C$8*Q463,"Internal labour",'Calc| Overheads Allocation'!C$8*Q463*'Input| Projects'!$AO463,"DNSP defined",'Calc| Overheads Allocation'!C$78*'Input| Projects'!$AV463,0),0)</f>
        <v>0</v>
      </c>
      <c r="AH463" s="172" cm="1">
        <f t="array" ref="AH463">IFERROR(--('Input| Projects'!$AS463="Yes")*_xlfn.SWITCH('Input| Overheads'!$C$50,"Direct costs",'Calc| Overheads Allocation'!D$8*R463,"Internal labour",'Calc| Overheads Allocation'!D$8*R463*'Input| Projects'!$AO463,"DNSP defined",'Calc| Overheads Allocation'!D$78*'Input| Projects'!$AV463,0),0)</f>
        <v>0</v>
      </c>
      <c r="AI463" s="172" cm="1">
        <f t="array" ref="AI463">IFERROR(--('Input| Projects'!$AS463="Yes")*_xlfn.SWITCH('Input| Overheads'!$C$50,"Direct costs",'Calc| Overheads Allocation'!E$8*S463,"Internal labour",'Calc| Overheads Allocation'!E$8*S463*'Input| Projects'!$AO463,"DNSP defined",'Calc| Overheads Allocation'!E$78*'Input| Projects'!$AV463,0),0)</f>
        <v>0</v>
      </c>
      <c r="AJ463" s="172" cm="1">
        <f t="array" ref="AJ463">IFERROR(--('Input| Projects'!$AS463="Yes")*_xlfn.SWITCH('Input| Overheads'!$C$50,"Direct costs",'Calc| Overheads Allocation'!F$8*T463,"Internal labour",'Calc| Overheads Allocation'!F$8*T463*'Input| Projects'!$AO463,"DNSP defined",'Calc| Overheads Allocation'!F$78*'Input| Projects'!$AV463,0),0)</f>
        <v>0</v>
      </c>
      <c r="AK463" s="172" cm="1">
        <f t="array" ref="AK463">IFERROR(--('Input| Projects'!$AS463="Yes")*_xlfn.SWITCH('Input| Overheads'!$C$50,"Direct costs",'Calc| Overheads Allocation'!G$8*U463,"Internal labour",'Calc| Overheads Allocation'!G$8*U463*'Input| Projects'!$AO463,"DNSP defined",'Calc| Overheads Allocation'!G$78*'Input| Projects'!$AV463,0),0)</f>
        <v>0</v>
      </c>
      <c r="AL463" s="172" cm="1">
        <f t="array" ref="AL463">IFERROR(--('Input| Projects'!$AS463="Yes")*_xlfn.SWITCH('Input| Overheads'!$C$50,"Direct costs",'Calc| Overheads Allocation'!H$8*V463,"Internal labour",'Calc| Overheads Allocation'!H$8*V463*'Input| Projects'!$AO463,"DNSP defined",'Calc| Overheads Allocation'!H$78*'Input| Projects'!$AV463,0),0)</f>
        <v>0</v>
      </c>
      <c r="AM463" s="172" cm="1">
        <f t="array" ref="AM463">IFERROR(--('Input| Projects'!$AS463="Yes")*_xlfn.SWITCH('Input| Overheads'!$C$50,"Direct costs",'Calc| Overheads Allocation'!I$8*W463,"Internal labour",'Calc| Overheads Allocation'!I$8*W463*'Input| Projects'!$AO463,"DNSP defined",'Calc| Overheads Allocation'!I$78*'Input| Projects'!$AV463,0),0)</f>
        <v>0</v>
      </c>
      <c r="AN463" s="175"/>
      <c r="AO463" s="172" cm="1">
        <f t="array" ref="AO463">IFERROR(--('Input| Projects'!$AT463="Yes")*_xlfn.SWITCH('Input| Overheads'!$C$50,"Direct costs",'Calc| Overheads Allocation'!C$9*Q463,"Internal labour",'Calc| Overheads Allocation'!C$9*Q463*'Input| Projects'!$AO463,"DNSP defined",'Calc| Overheads Allocation'!C$79*'Input| Projects'!$AW463,0),0)</f>
        <v>0</v>
      </c>
      <c r="AP463" s="172" cm="1">
        <f t="array" ref="AP463">IFERROR(--('Input| Projects'!$AT463="Yes")*_xlfn.SWITCH('Input| Overheads'!$C$50,"Direct costs",'Calc| Overheads Allocation'!D$9*R463,"Internal labour",'Calc| Overheads Allocation'!D$9*R463*'Input| Projects'!$AO463,"DNSP defined",'Calc| Overheads Allocation'!D$79*'Input| Projects'!$AW463,0),0)</f>
        <v>0</v>
      </c>
      <c r="AQ463" s="172" cm="1">
        <f t="array" ref="AQ463">IFERROR(--('Input| Projects'!$AT463="Yes")*_xlfn.SWITCH('Input| Overheads'!$C$50,"Direct costs",'Calc| Overheads Allocation'!E$9*S463,"Internal labour",'Calc| Overheads Allocation'!E$9*S463*'Input| Projects'!$AO463,"DNSP defined",'Calc| Overheads Allocation'!E$79*'Input| Projects'!$AW463,0),0)</f>
        <v>0</v>
      </c>
      <c r="AR463" s="172" cm="1">
        <f t="array" ref="AR463">IFERROR(--('Input| Projects'!$AT463="Yes")*_xlfn.SWITCH('Input| Overheads'!$C$50,"Direct costs",'Calc| Overheads Allocation'!F$9*T463,"Internal labour",'Calc| Overheads Allocation'!F$9*T463*'Input| Projects'!$AO463,"DNSP defined",'Calc| Overheads Allocation'!F$79*'Input| Projects'!$AW463,0),0)</f>
        <v>0</v>
      </c>
      <c r="AS463" s="172" cm="1">
        <f t="array" ref="AS463">IFERROR(--('Input| Projects'!$AT463="Yes")*_xlfn.SWITCH('Input| Overheads'!$C$50,"Direct costs",'Calc| Overheads Allocation'!G$9*U463,"Internal labour",'Calc| Overheads Allocation'!G$9*U463*'Input| Projects'!$AO463,"DNSP defined",'Calc| Overheads Allocation'!G$79*'Input| Projects'!$AW463,0),0)</f>
        <v>0</v>
      </c>
      <c r="AT463" s="172" cm="1">
        <f t="array" ref="AT463">IFERROR(--('Input| Projects'!$AT463="Yes")*_xlfn.SWITCH('Input| Overheads'!$C$50,"Direct costs",'Calc| Overheads Allocation'!H$9*V463,"Internal labour",'Calc| Overheads Allocation'!H$9*V463*'Input| Projects'!$AO463,"DNSP defined",'Calc| Overheads Allocation'!H$79*'Input| Projects'!$AW463,0),0)</f>
        <v>0</v>
      </c>
      <c r="AU463" s="172" cm="1">
        <f t="array" ref="AU463">IFERROR(--('Input| Projects'!$AT463="Yes")*_xlfn.SWITCH('Input| Overheads'!$C$50,"Direct costs",'Calc| Overheads Allocation'!I$9*W463,"Internal labour",'Calc| Overheads Allocation'!I$9*W463*'Input| Projects'!$AO463,"DNSP defined",'Calc| Overheads Allocation'!I$79*'Input| Projects'!$AW463,0),0)</f>
        <v>0</v>
      </c>
      <c r="AV463" s="175"/>
      <c r="AW463" s="172">
        <f t="shared" si="178"/>
        <v>0</v>
      </c>
      <c r="AX463" s="172">
        <f t="shared" si="179"/>
        <v>0</v>
      </c>
      <c r="AY463" s="172">
        <f t="shared" si="180"/>
        <v>0</v>
      </c>
      <c r="AZ463" s="172">
        <f t="shared" si="181"/>
        <v>0</v>
      </c>
      <c r="BA463" s="172">
        <f t="shared" si="182"/>
        <v>0</v>
      </c>
      <c r="BB463" s="172">
        <f t="shared" si="183"/>
        <v>0</v>
      </c>
      <c r="BC463" s="172">
        <f t="shared" si="184"/>
        <v>0</v>
      </c>
      <c r="BD463" s="176"/>
      <c r="BE463" s="172">
        <f t="shared" si="185"/>
        <v>0</v>
      </c>
      <c r="BF463" s="172">
        <f t="shared" si="186"/>
        <v>0</v>
      </c>
      <c r="BG463" s="172">
        <f t="shared" si="187"/>
        <v>0</v>
      </c>
      <c r="BH463" s="172">
        <f t="shared" si="188"/>
        <v>0</v>
      </c>
      <c r="BI463" s="172">
        <f t="shared" si="189"/>
        <v>0</v>
      </c>
      <c r="BJ463" s="172">
        <f t="shared" si="190"/>
        <v>0</v>
      </c>
      <c r="BK463" s="172">
        <f t="shared" si="191"/>
        <v>0</v>
      </c>
      <c r="BL463" s="176"/>
      <c r="BM463" s="172">
        <f t="shared" si="170"/>
        <v>0</v>
      </c>
      <c r="BN463" s="172">
        <f t="shared" si="171"/>
        <v>0</v>
      </c>
      <c r="BO463" s="172">
        <f t="shared" si="172"/>
        <v>0</v>
      </c>
      <c r="BP463" s="172">
        <f t="shared" si="173"/>
        <v>0</v>
      </c>
      <c r="BQ463" s="172">
        <f t="shared" si="174"/>
        <v>0</v>
      </c>
      <c r="BR463" s="172">
        <f t="shared" si="175"/>
        <v>0</v>
      </c>
      <c r="BS463" s="172">
        <f t="shared" si="176"/>
        <v>0</v>
      </c>
      <c r="BT463" s="55"/>
      <c r="BU463" s="158">
        <f>SUMIF('Input| Projects'!$BA$8:$CX$8,RIGHT(BU$9,3),'Input| Projects'!$BA463:$CX463)</f>
        <v>0</v>
      </c>
      <c r="BV463" s="158">
        <f>SUMIF('Input| Projects'!$BA$8:$CX$8,RIGHT(BV$9,3),'Input| Projects'!$BA463:$CX463)</f>
        <v>0</v>
      </c>
      <c r="BW463" s="79" t="str">
        <f t="shared" si="177"/>
        <v/>
      </c>
    </row>
    <row r="464" spans="2:75" x14ac:dyDescent="0.2">
      <c r="B464" s="123">
        <f>IFERROR('Input| Projects'!B464,"")</f>
        <v>455</v>
      </c>
      <c r="C464" s="160" t="str">
        <f>IFERROR(IF('Input| Projects'!C464="","",'Input| Projects'!C464),"")</f>
        <v/>
      </c>
      <c r="D464" s="160" t="str">
        <f>IFERROR(IF('Input| Projects'!D464="","",'Input| Projects'!D464),"")</f>
        <v/>
      </c>
      <c r="E464" s="53"/>
      <c r="F464" s="160" t="str">
        <f>IF(LEN('Input| Projects'!F464)&gt;0,'Input| Projects'!F464,"")</f>
        <v/>
      </c>
      <c r="G464" s="160" t="str">
        <f>IF(LEN('Input| Projects'!G464)&gt;0,'Input| Projects'!G464,"")</f>
        <v/>
      </c>
      <c r="H464" s="10"/>
      <c r="I464" s="194" cm="1">
        <f t="array" ref="I464">IF(LEN($F464)&gt;0,1+IFERROR(SUMPRODUCT(TRANSPOSE('Input| Projects'!$AO464:$AQ464),INDEX('Input| Escalations'!$F$27:$L$29,,MATCH(Q$9,'Input| Escalations'!$F$21:$L$21,0))),0),0)</f>
        <v>0</v>
      </c>
      <c r="J464" s="194" cm="1">
        <f t="array" ref="J464">IF(LEN($F464)&gt;0,1+IFERROR(SUMPRODUCT(TRANSPOSE('Input| Projects'!$AO464:$AQ464),INDEX('Input| Escalations'!$F$27:$L$29,,MATCH(R$9,'Input| Escalations'!$F$21:$L$21,0))),0),0)</f>
        <v>0</v>
      </c>
      <c r="K464" s="194" cm="1">
        <f t="array" ref="K464">IF(LEN($F464)&gt;0,1+IFERROR(SUMPRODUCT(TRANSPOSE('Input| Projects'!$AO464:$AQ464),INDEX('Input| Escalations'!$F$27:$L$29,,MATCH(S$9,'Input| Escalations'!$F$21:$L$21,0))),0),0)</f>
        <v>0</v>
      </c>
      <c r="L464" s="194" cm="1">
        <f t="array" ref="L464">IF(LEN($F464)&gt;0,1+IFERROR(SUMPRODUCT(TRANSPOSE('Input| Projects'!$AO464:$AQ464),INDEX('Input| Escalations'!$F$27:$L$29,,MATCH(T$9,'Input| Escalations'!$F$21:$L$21,0))),0),0)</f>
        <v>0</v>
      </c>
      <c r="M464" s="194" cm="1">
        <f t="array" ref="M464">IF(LEN($F464)&gt;0,1+IFERROR(SUMPRODUCT(TRANSPOSE('Input| Projects'!$AO464:$AQ464),INDEX('Input| Escalations'!$F$27:$L$29,,MATCH(U$9,'Input| Escalations'!$F$21:$L$21,0))),0),0)</f>
        <v>0</v>
      </c>
      <c r="N464" s="194" cm="1">
        <f t="array" ref="N464">IF(LEN($F464)&gt;0,1+IFERROR(SUMPRODUCT(TRANSPOSE('Input| Projects'!$AO464:$AQ464),INDEX('Input| Escalations'!$F$27:$L$29,,MATCH(V$9,'Input| Escalations'!$F$21:$L$21,0))),0),0)</f>
        <v>0</v>
      </c>
      <c r="O464" s="194" cm="1">
        <f t="array" ref="O464">IF(LEN($F464)&gt;0,1+IFERROR(SUMPRODUCT(TRANSPOSE('Input| Projects'!$AO464:$AQ464),INDEX('Input| Escalations'!$F$27:$L$29,,MATCH(W$9,'Input| Escalations'!$F$21:$L$21,0))),0),0)</f>
        <v>0</v>
      </c>
      <c r="P464" s="10"/>
      <c r="Q464" s="172">
        <f>IFERROR(IF(ISNUMBER(FIND("decision",'Input| Setup'!$F$6)),'Input| Projects'!Y464,'Input| Projects'!I464)*'Input| Escalations'!$I$17*I464,0)</f>
        <v>0</v>
      </c>
      <c r="R464" s="172">
        <f>IFERROR(IF(ISNUMBER(FIND("decision",'Input| Setup'!$F$6)),'Input| Projects'!Z464,'Input| Projects'!J464)*'Input| Escalations'!$I$17*J464,0)</f>
        <v>0</v>
      </c>
      <c r="S464" s="172">
        <f>IFERROR(IF(ISNUMBER(FIND("decision",'Input| Setup'!$F$6)),'Input| Projects'!AA464,'Input| Projects'!K464)*'Input| Escalations'!$I$17*K464,0)</f>
        <v>0</v>
      </c>
      <c r="T464" s="172">
        <f>IFERROR(IF(ISNUMBER(FIND("decision",'Input| Setup'!$F$6)),'Input| Projects'!AB464,'Input| Projects'!L464)*'Input| Escalations'!$I$17*L464,0)</f>
        <v>0</v>
      </c>
      <c r="U464" s="172">
        <f>IFERROR(IF(ISNUMBER(FIND("decision",'Input| Setup'!$F$6)),'Input| Projects'!AC464,'Input| Projects'!M464)*'Input| Escalations'!$I$17*M464,0)</f>
        <v>0</v>
      </c>
      <c r="V464" s="172">
        <f>IFERROR(IF(ISNUMBER(FIND("decision",'Input| Setup'!$F$6)),'Input| Projects'!AD464,'Input| Projects'!N464)*'Input| Escalations'!$I$17*N464,0)</f>
        <v>0</v>
      </c>
      <c r="W464" s="172">
        <f>IFERROR(IF(ISNUMBER(FIND("decision",'Input| Setup'!$F$6)),'Input| Projects'!AE464,'Input| Projects'!O464)*'Input| Escalations'!$I$17*O464,0)</f>
        <v>0</v>
      </c>
      <c r="X464" s="175"/>
      <c r="Y464" s="172">
        <f>IF(ISNUMBER(FIND("decision",'Input| Setup'!$F$6)),'Input| Projects'!AG464,'Input| Projects'!Q464)*I464*'Input| Escalations'!$I$17</f>
        <v>0</v>
      </c>
      <c r="Z464" s="172">
        <f>IF(ISNUMBER(FIND("decision",'Input| Setup'!$F$6)),'Input| Projects'!AH464,'Input| Projects'!R464)*J464*'Input| Escalations'!$I$17</f>
        <v>0</v>
      </c>
      <c r="AA464" s="172">
        <f>IF(ISNUMBER(FIND("decision",'Input| Setup'!$F$6)),'Input| Projects'!AI464,'Input| Projects'!S464)*K464*'Input| Escalations'!$I$17</f>
        <v>0</v>
      </c>
      <c r="AB464" s="172">
        <f>IF(ISNUMBER(FIND("decision",'Input| Setup'!$F$6)),'Input| Projects'!AJ464,'Input| Projects'!T464)*L464*'Input| Escalations'!$I$17</f>
        <v>0</v>
      </c>
      <c r="AC464" s="172">
        <f>IF(ISNUMBER(FIND("decision",'Input| Setup'!$F$6)),'Input| Projects'!AK464,'Input| Projects'!U464)*M464*'Input| Escalations'!$I$17</f>
        <v>0</v>
      </c>
      <c r="AD464" s="172">
        <f>IF(ISNUMBER(FIND("decision",'Input| Setup'!$F$6)),'Input| Projects'!AL464,'Input| Projects'!V464)*N464*'Input| Escalations'!$I$17</f>
        <v>0</v>
      </c>
      <c r="AE464" s="172">
        <f>IF(ISNUMBER(FIND("decision",'Input| Setup'!$F$6)),'Input| Projects'!AM464,'Input| Projects'!W464)*O464*'Input| Escalations'!$I$17</f>
        <v>0</v>
      </c>
      <c r="AF464" s="175"/>
      <c r="AG464" s="172" cm="1">
        <f t="array" ref="AG464">IFERROR(--('Input| Projects'!$AS464="Yes")*_xlfn.SWITCH('Input| Overheads'!$C$50,"Direct costs",'Calc| Overheads Allocation'!C$8*Q464,"Internal labour",'Calc| Overheads Allocation'!C$8*Q464*'Input| Projects'!$AO464,"DNSP defined",'Calc| Overheads Allocation'!C$78*'Input| Projects'!$AV464,0),0)</f>
        <v>0</v>
      </c>
      <c r="AH464" s="172" cm="1">
        <f t="array" ref="AH464">IFERROR(--('Input| Projects'!$AS464="Yes")*_xlfn.SWITCH('Input| Overheads'!$C$50,"Direct costs",'Calc| Overheads Allocation'!D$8*R464,"Internal labour",'Calc| Overheads Allocation'!D$8*R464*'Input| Projects'!$AO464,"DNSP defined",'Calc| Overheads Allocation'!D$78*'Input| Projects'!$AV464,0),0)</f>
        <v>0</v>
      </c>
      <c r="AI464" s="172" cm="1">
        <f t="array" ref="AI464">IFERROR(--('Input| Projects'!$AS464="Yes")*_xlfn.SWITCH('Input| Overheads'!$C$50,"Direct costs",'Calc| Overheads Allocation'!E$8*S464,"Internal labour",'Calc| Overheads Allocation'!E$8*S464*'Input| Projects'!$AO464,"DNSP defined",'Calc| Overheads Allocation'!E$78*'Input| Projects'!$AV464,0),0)</f>
        <v>0</v>
      </c>
      <c r="AJ464" s="172" cm="1">
        <f t="array" ref="AJ464">IFERROR(--('Input| Projects'!$AS464="Yes")*_xlfn.SWITCH('Input| Overheads'!$C$50,"Direct costs",'Calc| Overheads Allocation'!F$8*T464,"Internal labour",'Calc| Overheads Allocation'!F$8*T464*'Input| Projects'!$AO464,"DNSP defined",'Calc| Overheads Allocation'!F$78*'Input| Projects'!$AV464,0),0)</f>
        <v>0</v>
      </c>
      <c r="AK464" s="172" cm="1">
        <f t="array" ref="AK464">IFERROR(--('Input| Projects'!$AS464="Yes")*_xlfn.SWITCH('Input| Overheads'!$C$50,"Direct costs",'Calc| Overheads Allocation'!G$8*U464,"Internal labour",'Calc| Overheads Allocation'!G$8*U464*'Input| Projects'!$AO464,"DNSP defined",'Calc| Overheads Allocation'!G$78*'Input| Projects'!$AV464,0),0)</f>
        <v>0</v>
      </c>
      <c r="AL464" s="172" cm="1">
        <f t="array" ref="AL464">IFERROR(--('Input| Projects'!$AS464="Yes")*_xlfn.SWITCH('Input| Overheads'!$C$50,"Direct costs",'Calc| Overheads Allocation'!H$8*V464,"Internal labour",'Calc| Overheads Allocation'!H$8*V464*'Input| Projects'!$AO464,"DNSP defined",'Calc| Overheads Allocation'!H$78*'Input| Projects'!$AV464,0),0)</f>
        <v>0</v>
      </c>
      <c r="AM464" s="172" cm="1">
        <f t="array" ref="AM464">IFERROR(--('Input| Projects'!$AS464="Yes")*_xlfn.SWITCH('Input| Overheads'!$C$50,"Direct costs",'Calc| Overheads Allocation'!I$8*W464,"Internal labour",'Calc| Overheads Allocation'!I$8*W464*'Input| Projects'!$AO464,"DNSP defined",'Calc| Overheads Allocation'!I$78*'Input| Projects'!$AV464,0),0)</f>
        <v>0</v>
      </c>
      <c r="AN464" s="175"/>
      <c r="AO464" s="172" cm="1">
        <f t="array" ref="AO464">IFERROR(--('Input| Projects'!$AT464="Yes")*_xlfn.SWITCH('Input| Overheads'!$C$50,"Direct costs",'Calc| Overheads Allocation'!C$9*Q464,"Internal labour",'Calc| Overheads Allocation'!C$9*Q464*'Input| Projects'!$AO464,"DNSP defined",'Calc| Overheads Allocation'!C$79*'Input| Projects'!$AW464,0),0)</f>
        <v>0</v>
      </c>
      <c r="AP464" s="172" cm="1">
        <f t="array" ref="AP464">IFERROR(--('Input| Projects'!$AT464="Yes")*_xlfn.SWITCH('Input| Overheads'!$C$50,"Direct costs",'Calc| Overheads Allocation'!D$9*R464,"Internal labour",'Calc| Overheads Allocation'!D$9*R464*'Input| Projects'!$AO464,"DNSP defined",'Calc| Overheads Allocation'!D$79*'Input| Projects'!$AW464,0),0)</f>
        <v>0</v>
      </c>
      <c r="AQ464" s="172" cm="1">
        <f t="array" ref="AQ464">IFERROR(--('Input| Projects'!$AT464="Yes")*_xlfn.SWITCH('Input| Overheads'!$C$50,"Direct costs",'Calc| Overheads Allocation'!E$9*S464,"Internal labour",'Calc| Overheads Allocation'!E$9*S464*'Input| Projects'!$AO464,"DNSP defined",'Calc| Overheads Allocation'!E$79*'Input| Projects'!$AW464,0),0)</f>
        <v>0</v>
      </c>
      <c r="AR464" s="172" cm="1">
        <f t="array" ref="AR464">IFERROR(--('Input| Projects'!$AT464="Yes")*_xlfn.SWITCH('Input| Overheads'!$C$50,"Direct costs",'Calc| Overheads Allocation'!F$9*T464,"Internal labour",'Calc| Overheads Allocation'!F$9*T464*'Input| Projects'!$AO464,"DNSP defined",'Calc| Overheads Allocation'!F$79*'Input| Projects'!$AW464,0),0)</f>
        <v>0</v>
      </c>
      <c r="AS464" s="172" cm="1">
        <f t="array" ref="AS464">IFERROR(--('Input| Projects'!$AT464="Yes")*_xlfn.SWITCH('Input| Overheads'!$C$50,"Direct costs",'Calc| Overheads Allocation'!G$9*U464,"Internal labour",'Calc| Overheads Allocation'!G$9*U464*'Input| Projects'!$AO464,"DNSP defined",'Calc| Overheads Allocation'!G$79*'Input| Projects'!$AW464,0),0)</f>
        <v>0</v>
      </c>
      <c r="AT464" s="172" cm="1">
        <f t="array" ref="AT464">IFERROR(--('Input| Projects'!$AT464="Yes")*_xlfn.SWITCH('Input| Overheads'!$C$50,"Direct costs",'Calc| Overheads Allocation'!H$9*V464,"Internal labour",'Calc| Overheads Allocation'!H$9*V464*'Input| Projects'!$AO464,"DNSP defined",'Calc| Overheads Allocation'!H$79*'Input| Projects'!$AW464,0),0)</f>
        <v>0</v>
      </c>
      <c r="AU464" s="172" cm="1">
        <f t="array" ref="AU464">IFERROR(--('Input| Projects'!$AT464="Yes")*_xlfn.SWITCH('Input| Overheads'!$C$50,"Direct costs",'Calc| Overheads Allocation'!I$9*W464,"Internal labour",'Calc| Overheads Allocation'!I$9*W464*'Input| Projects'!$AO464,"DNSP defined",'Calc| Overheads Allocation'!I$79*'Input| Projects'!$AW464,0),0)</f>
        <v>0</v>
      </c>
      <c r="AV464" s="175"/>
      <c r="AW464" s="172">
        <f t="shared" si="178"/>
        <v>0</v>
      </c>
      <c r="AX464" s="172">
        <f t="shared" si="179"/>
        <v>0</v>
      </c>
      <c r="AY464" s="172">
        <f t="shared" si="180"/>
        <v>0</v>
      </c>
      <c r="AZ464" s="172">
        <f t="shared" si="181"/>
        <v>0</v>
      </c>
      <c r="BA464" s="172">
        <f t="shared" si="182"/>
        <v>0</v>
      </c>
      <c r="BB464" s="172">
        <f t="shared" si="183"/>
        <v>0</v>
      </c>
      <c r="BC464" s="172">
        <f t="shared" si="184"/>
        <v>0</v>
      </c>
      <c r="BD464" s="176"/>
      <c r="BE464" s="172">
        <f t="shared" si="185"/>
        <v>0</v>
      </c>
      <c r="BF464" s="172">
        <f t="shared" si="186"/>
        <v>0</v>
      </c>
      <c r="BG464" s="172">
        <f t="shared" si="187"/>
        <v>0</v>
      </c>
      <c r="BH464" s="172">
        <f t="shared" si="188"/>
        <v>0</v>
      </c>
      <c r="BI464" s="172">
        <f t="shared" si="189"/>
        <v>0</v>
      </c>
      <c r="BJ464" s="172">
        <f t="shared" si="190"/>
        <v>0</v>
      </c>
      <c r="BK464" s="172">
        <f t="shared" si="191"/>
        <v>0</v>
      </c>
      <c r="BL464" s="176"/>
      <c r="BM464" s="172">
        <f t="shared" si="170"/>
        <v>0</v>
      </c>
      <c r="BN464" s="172">
        <f t="shared" si="171"/>
        <v>0</v>
      </c>
      <c r="BO464" s="172">
        <f t="shared" si="172"/>
        <v>0</v>
      </c>
      <c r="BP464" s="172">
        <f t="shared" si="173"/>
        <v>0</v>
      </c>
      <c r="BQ464" s="172">
        <f t="shared" si="174"/>
        <v>0</v>
      </c>
      <c r="BR464" s="172">
        <f t="shared" si="175"/>
        <v>0</v>
      </c>
      <c r="BS464" s="172">
        <f t="shared" si="176"/>
        <v>0</v>
      </c>
      <c r="BT464" s="55"/>
      <c r="BU464" s="158">
        <f>SUMIF('Input| Projects'!$BA$8:$CX$8,RIGHT(BU$9,3),'Input| Projects'!$BA464:$CX464)</f>
        <v>0</v>
      </c>
      <c r="BV464" s="158">
        <f>SUMIF('Input| Projects'!$BA$8:$CX$8,RIGHT(BV$9,3),'Input| Projects'!$BA464:$CX464)</f>
        <v>0</v>
      </c>
      <c r="BW464" s="79" t="str">
        <f t="shared" si="177"/>
        <v/>
      </c>
    </row>
    <row r="465" spans="2:75" x14ac:dyDescent="0.2">
      <c r="B465" s="123">
        <f>IFERROR('Input| Projects'!B465,"")</f>
        <v>456</v>
      </c>
      <c r="C465" s="160" t="str">
        <f>IFERROR(IF('Input| Projects'!C465="","",'Input| Projects'!C465),"")</f>
        <v/>
      </c>
      <c r="D465" s="160" t="str">
        <f>IFERROR(IF('Input| Projects'!D465="","",'Input| Projects'!D465),"")</f>
        <v/>
      </c>
      <c r="E465" s="53"/>
      <c r="F465" s="160" t="str">
        <f>IF(LEN('Input| Projects'!F465)&gt;0,'Input| Projects'!F465,"")</f>
        <v/>
      </c>
      <c r="G465" s="160" t="str">
        <f>IF(LEN('Input| Projects'!G465)&gt;0,'Input| Projects'!G465,"")</f>
        <v/>
      </c>
      <c r="H465" s="10"/>
      <c r="I465" s="194" cm="1">
        <f t="array" ref="I465">IF(LEN($F465)&gt;0,1+IFERROR(SUMPRODUCT(TRANSPOSE('Input| Projects'!$AO465:$AQ465),INDEX('Input| Escalations'!$F$27:$L$29,,MATCH(Q$9,'Input| Escalations'!$F$21:$L$21,0))),0),0)</f>
        <v>0</v>
      </c>
      <c r="J465" s="194" cm="1">
        <f t="array" ref="J465">IF(LEN($F465)&gt;0,1+IFERROR(SUMPRODUCT(TRANSPOSE('Input| Projects'!$AO465:$AQ465),INDEX('Input| Escalations'!$F$27:$L$29,,MATCH(R$9,'Input| Escalations'!$F$21:$L$21,0))),0),0)</f>
        <v>0</v>
      </c>
      <c r="K465" s="194" cm="1">
        <f t="array" ref="K465">IF(LEN($F465)&gt;0,1+IFERROR(SUMPRODUCT(TRANSPOSE('Input| Projects'!$AO465:$AQ465),INDEX('Input| Escalations'!$F$27:$L$29,,MATCH(S$9,'Input| Escalations'!$F$21:$L$21,0))),0),0)</f>
        <v>0</v>
      </c>
      <c r="L465" s="194" cm="1">
        <f t="array" ref="L465">IF(LEN($F465)&gt;0,1+IFERROR(SUMPRODUCT(TRANSPOSE('Input| Projects'!$AO465:$AQ465),INDEX('Input| Escalations'!$F$27:$L$29,,MATCH(T$9,'Input| Escalations'!$F$21:$L$21,0))),0),0)</f>
        <v>0</v>
      </c>
      <c r="M465" s="194" cm="1">
        <f t="array" ref="M465">IF(LEN($F465)&gt;0,1+IFERROR(SUMPRODUCT(TRANSPOSE('Input| Projects'!$AO465:$AQ465),INDEX('Input| Escalations'!$F$27:$L$29,,MATCH(U$9,'Input| Escalations'!$F$21:$L$21,0))),0),0)</f>
        <v>0</v>
      </c>
      <c r="N465" s="194" cm="1">
        <f t="array" ref="N465">IF(LEN($F465)&gt;0,1+IFERROR(SUMPRODUCT(TRANSPOSE('Input| Projects'!$AO465:$AQ465),INDEX('Input| Escalations'!$F$27:$L$29,,MATCH(V$9,'Input| Escalations'!$F$21:$L$21,0))),0),0)</f>
        <v>0</v>
      </c>
      <c r="O465" s="194" cm="1">
        <f t="array" ref="O465">IF(LEN($F465)&gt;0,1+IFERROR(SUMPRODUCT(TRANSPOSE('Input| Projects'!$AO465:$AQ465),INDEX('Input| Escalations'!$F$27:$L$29,,MATCH(W$9,'Input| Escalations'!$F$21:$L$21,0))),0),0)</f>
        <v>0</v>
      </c>
      <c r="P465" s="10"/>
      <c r="Q465" s="172">
        <f>IFERROR(IF(ISNUMBER(FIND("decision",'Input| Setup'!$F$6)),'Input| Projects'!Y465,'Input| Projects'!I465)*'Input| Escalations'!$I$17*I465,0)</f>
        <v>0</v>
      </c>
      <c r="R465" s="172">
        <f>IFERROR(IF(ISNUMBER(FIND("decision",'Input| Setup'!$F$6)),'Input| Projects'!Z465,'Input| Projects'!J465)*'Input| Escalations'!$I$17*J465,0)</f>
        <v>0</v>
      </c>
      <c r="S465" s="172">
        <f>IFERROR(IF(ISNUMBER(FIND("decision",'Input| Setup'!$F$6)),'Input| Projects'!AA465,'Input| Projects'!K465)*'Input| Escalations'!$I$17*K465,0)</f>
        <v>0</v>
      </c>
      <c r="T465" s="172">
        <f>IFERROR(IF(ISNUMBER(FIND("decision",'Input| Setup'!$F$6)),'Input| Projects'!AB465,'Input| Projects'!L465)*'Input| Escalations'!$I$17*L465,0)</f>
        <v>0</v>
      </c>
      <c r="U465" s="172">
        <f>IFERROR(IF(ISNUMBER(FIND("decision",'Input| Setup'!$F$6)),'Input| Projects'!AC465,'Input| Projects'!M465)*'Input| Escalations'!$I$17*M465,0)</f>
        <v>0</v>
      </c>
      <c r="V465" s="172">
        <f>IFERROR(IF(ISNUMBER(FIND("decision",'Input| Setup'!$F$6)),'Input| Projects'!AD465,'Input| Projects'!N465)*'Input| Escalations'!$I$17*N465,0)</f>
        <v>0</v>
      </c>
      <c r="W465" s="172">
        <f>IFERROR(IF(ISNUMBER(FIND("decision",'Input| Setup'!$F$6)),'Input| Projects'!AE465,'Input| Projects'!O465)*'Input| Escalations'!$I$17*O465,0)</f>
        <v>0</v>
      </c>
      <c r="X465" s="175"/>
      <c r="Y465" s="172">
        <f>IF(ISNUMBER(FIND("decision",'Input| Setup'!$F$6)),'Input| Projects'!AG465,'Input| Projects'!Q465)*I465*'Input| Escalations'!$I$17</f>
        <v>0</v>
      </c>
      <c r="Z465" s="172">
        <f>IF(ISNUMBER(FIND("decision",'Input| Setup'!$F$6)),'Input| Projects'!AH465,'Input| Projects'!R465)*J465*'Input| Escalations'!$I$17</f>
        <v>0</v>
      </c>
      <c r="AA465" s="172">
        <f>IF(ISNUMBER(FIND("decision",'Input| Setup'!$F$6)),'Input| Projects'!AI465,'Input| Projects'!S465)*K465*'Input| Escalations'!$I$17</f>
        <v>0</v>
      </c>
      <c r="AB465" s="172">
        <f>IF(ISNUMBER(FIND("decision",'Input| Setup'!$F$6)),'Input| Projects'!AJ465,'Input| Projects'!T465)*L465*'Input| Escalations'!$I$17</f>
        <v>0</v>
      </c>
      <c r="AC465" s="172">
        <f>IF(ISNUMBER(FIND("decision",'Input| Setup'!$F$6)),'Input| Projects'!AK465,'Input| Projects'!U465)*M465*'Input| Escalations'!$I$17</f>
        <v>0</v>
      </c>
      <c r="AD465" s="172">
        <f>IF(ISNUMBER(FIND("decision",'Input| Setup'!$F$6)),'Input| Projects'!AL465,'Input| Projects'!V465)*N465*'Input| Escalations'!$I$17</f>
        <v>0</v>
      </c>
      <c r="AE465" s="172">
        <f>IF(ISNUMBER(FIND("decision",'Input| Setup'!$F$6)),'Input| Projects'!AM465,'Input| Projects'!W465)*O465*'Input| Escalations'!$I$17</f>
        <v>0</v>
      </c>
      <c r="AF465" s="175"/>
      <c r="AG465" s="172" cm="1">
        <f t="array" ref="AG465">IFERROR(--('Input| Projects'!$AS465="Yes")*_xlfn.SWITCH('Input| Overheads'!$C$50,"Direct costs",'Calc| Overheads Allocation'!C$8*Q465,"Internal labour",'Calc| Overheads Allocation'!C$8*Q465*'Input| Projects'!$AO465,"DNSP defined",'Calc| Overheads Allocation'!C$78*'Input| Projects'!$AV465,0),0)</f>
        <v>0</v>
      </c>
      <c r="AH465" s="172" cm="1">
        <f t="array" ref="AH465">IFERROR(--('Input| Projects'!$AS465="Yes")*_xlfn.SWITCH('Input| Overheads'!$C$50,"Direct costs",'Calc| Overheads Allocation'!D$8*R465,"Internal labour",'Calc| Overheads Allocation'!D$8*R465*'Input| Projects'!$AO465,"DNSP defined",'Calc| Overheads Allocation'!D$78*'Input| Projects'!$AV465,0),0)</f>
        <v>0</v>
      </c>
      <c r="AI465" s="172" cm="1">
        <f t="array" ref="AI465">IFERROR(--('Input| Projects'!$AS465="Yes")*_xlfn.SWITCH('Input| Overheads'!$C$50,"Direct costs",'Calc| Overheads Allocation'!E$8*S465,"Internal labour",'Calc| Overheads Allocation'!E$8*S465*'Input| Projects'!$AO465,"DNSP defined",'Calc| Overheads Allocation'!E$78*'Input| Projects'!$AV465,0),0)</f>
        <v>0</v>
      </c>
      <c r="AJ465" s="172" cm="1">
        <f t="array" ref="AJ465">IFERROR(--('Input| Projects'!$AS465="Yes")*_xlfn.SWITCH('Input| Overheads'!$C$50,"Direct costs",'Calc| Overheads Allocation'!F$8*T465,"Internal labour",'Calc| Overheads Allocation'!F$8*T465*'Input| Projects'!$AO465,"DNSP defined",'Calc| Overheads Allocation'!F$78*'Input| Projects'!$AV465,0),0)</f>
        <v>0</v>
      </c>
      <c r="AK465" s="172" cm="1">
        <f t="array" ref="AK465">IFERROR(--('Input| Projects'!$AS465="Yes")*_xlfn.SWITCH('Input| Overheads'!$C$50,"Direct costs",'Calc| Overheads Allocation'!G$8*U465,"Internal labour",'Calc| Overheads Allocation'!G$8*U465*'Input| Projects'!$AO465,"DNSP defined",'Calc| Overheads Allocation'!G$78*'Input| Projects'!$AV465,0),0)</f>
        <v>0</v>
      </c>
      <c r="AL465" s="172" cm="1">
        <f t="array" ref="AL465">IFERROR(--('Input| Projects'!$AS465="Yes")*_xlfn.SWITCH('Input| Overheads'!$C$50,"Direct costs",'Calc| Overheads Allocation'!H$8*V465,"Internal labour",'Calc| Overheads Allocation'!H$8*V465*'Input| Projects'!$AO465,"DNSP defined",'Calc| Overheads Allocation'!H$78*'Input| Projects'!$AV465,0),0)</f>
        <v>0</v>
      </c>
      <c r="AM465" s="172" cm="1">
        <f t="array" ref="AM465">IFERROR(--('Input| Projects'!$AS465="Yes")*_xlfn.SWITCH('Input| Overheads'!$C$50,"Direct costs",'Calc| Overheads Allocation'!I$8*W465,"Internal labour",'Calc| Overheads Allocation'!I$8*W465*'Input| Projects'!$AO465,"DNSP defined",'Calc| Overheads Allocation'!I$78*'Input| Projects'!$AV465,0),0)</f>
        <v>0</v>
      </c>
      <c r="AN465" s="175"/>
      <c r="AO465" s="172" cm="1">
        <f t="array" ref="AO465">IFERROR(--('Input| Projects'!$AT465="Yes")*_xlfn.SWITCH('Input| Overheads'!$C$50,"Direct costs",'Calc| Overheads Allocation'!C$9*Q465,"Internal labour",'Calc| Overheads Allocation'!C$9*Q465*'Input| Projects'!$AO465,"DNSP defined",'Calc| Overheads Allocation'!C$79*'Input| Projects'!$AW465,0),0)</f>
        <v>0</v>
      </c>
      <c r="AP465" s="172" cm="1">
        <f t="array" ref="AP465">IFERROR(--('Input| Projects'!$AT465="Yes")*_xlfn.SWITCH('Input| Overheads'!$C$50,"Direct costs",'Calc| Overheads Allocation'!D$9*R465,"Internal labour",'Calc| Overheads Allocation'!D$9*R465*'Input| Projects'!$AO465,"DNSP defined",'Calc| Overheads Allocation'!D$79*'Input| Projects'!$AW465,0),0)</f>
        <v>0</v>
      </c>
      <c r="AQ465" s="172" cm="1">
        <f t="array" ref="AQ465">IFERROR(--('Input| Projects'!$AT465="Yes")*_xlfn.SWITCH('Input| Overheads'!$C$50,"Direct costs",'Calc| Overheads Allocation'!E$9*S465,"Internal labour",'Calc| Overheads Allocation'!E$9*S465*'Input| Projects'!$AO465,"DNSP defined",'Calc| Overheads Allocation'!E$79*'Input| Projects'!$AW465,0),0)</f>
        <v>0</v>
      </c>
      <c r="AR465" s="172" cm="1">
        <f t="array" ref="AR465">IFERROR(--('Input| Projects'!$AT465="Yes")*_xlfn.SWITCH('Input| Overheads'!$C$50,"Direct costs",'Calc| Overheads Allocation'!F$9*T465,"Internal labour",'Calc| Overheads Allocation'!F$9*T465*'Input| Projects'!$AO465,"DNSP defined",'Calc| Overheads Allocation'!F$79*'Input| Projects'!$AW465,0),0)</f>
        <v>0</v>
      </c>
      <c r="AS465" s="172" cm="1">
        <f t="array" ref="AS465">IFERROR(--('Input| Projects'!$AT465="Yes")*_xlfn.SWITCH('Input| Overheads'!$C$50,"Direct costs",'Calc| Overheads Allocation'!G$9*U465,"Internal labour",'Calc| Overheads Allocation'!G$9*U465*'Input| Projects'!$AO465,"DNSP defined",'Calc| Overheads Allocation'!G$79*'Input| Projects'!$AW465,0),0)</f>
        <v>0</v>
      </c>
      <c r="AT465" s="172" cm="1">
        <f t="array" ref="AT465">IFERROR(--('Input| Projects'!$AT465="Yes")*_xlfn.SWITCH('Input| Overheads'!$C$50,"Direct costs",'Calc| Overheads Allocation'!H$9*V465,"Internal labour",'Calc| Overheads Allocation'!H$9*V465*'Input| Projects'!$AO465,"DNSP defined",'Calc| Overheads Allocation'!H$79*'Input| Projects'!$AW465,0),0)</f>
        <v>0</v>
      </c>
      <c r="AU465" s="172" cm="1">
        <f t="array" ref="AU465">IFERROR(--('Input| Projects'!$AT465="Yes")*_xlfn.SWITCH('Input| Overheads'!$C$50,"Direct costs",'Calc| Overheads Allocation'!I$9*W465,"Internal labour",'Calc| Overheads Allocation'!I$9*W465*'Input| Projects'!$AO465,"DNSP defined",'Calc| Overheads Allocation'!I$79*'Input| Projects'!$AW465,0),0)</f>
        <v>0</v>
      </c>
      <c r="AV465" s="175"/>
      <c r="AW465" s="172">
        <f t="shared" si="178"/>
        <v>0</v>
      </c>
      <c r="AX465" s="172">
        <f t="shared" si="179"/>
        <v>0</v>
      </c>
      <c r="AY465" s="172">
        <f t="shared" si="180"/>
        <v>0</v>
      </c>
      <c r="AZ465" s="172">
        <f t="shared" si="181"/>
        <v>0</v>
      </c>
      <c r="BA465" s="172">
        <f t="shared" si="182"/>
        <v>0</v>
      </c>
      <c r="BB465" s="172">
        <f t="shared" si="183"/>
        <v>0</v>
      </c>
      <c r="BC465" s="172">
        <f t="shared" si="184"/>
        <v>0</v>
      </c>
      <c r="BD465" s="176"/>
      <c r="BE465" s="172">
        <f t="shared" si="185"/>
        <v>0</v>
      </c>
      <c r="BF465" s="172">
        <f t="shared" si="186"/>
        <v>0</v>
      </c>
      <c r="BG465" s="172">
        <f t="shared" si="187"/>
        <v>0</v>
      </c>
      <c r="BH465" s="172">
        <f t="shared" si="188"/>
        <v>0</v>
      </c>
      <c r="BI465" s="172">
        <f t="shared" si="189"/>
        <v>0</v>
      </c>
      <c r="BJ465" s="172">
        <f t="shared" si="190"/>
        <v>0</v>
      </c>
      <c r="BK465" s="172">
        <f t="shared" si="191"/>
        <v>0</v>
      </c>
      <c r="BL465" s="176"/>
      <c r="BM465" s="172">
        <f t="shared" si="170"/>
        <v>0</v>
      </c>
      <c r="BN465" s="172">
        <f t="shared" si="171"/>
        <v>0</v>
      </c>
      <c r="BO465" s="172">
        <f t="shared" si="172"/>
        <v>0</v>
      </c>
      <c r="BP465" s="172">
        <f t="shared" si="173"/>
        <v>0</v>
      </c>
      <c r="BQ465" s="172">
        <f t="shared" si="174"/>
        <v>0</v>
      </c>
      <c r="BR465" s="172">
        <f t="shared" si="175"/>
        <v>0</v>
      </c>
      <c r="BS465" s="172">
        <f t="shared" si="176"/>
        <v>0</v>
      </c>
      <c r="BT465" s="55"/>
      <c r="BU465" s="158">
        <f>SUMIF('Input| Projects'!$BA$8:$CX$8,RIGHT(BU$9,3),'Input| Projects'!$BA465:$CX465)</f>
        <v>0</v>
      </c>
      <c r="BV465" s="158">
        <f>SUMIF('Input| Projects'!$BA$8:$CX$8,RIGHT(BV$9,3),'Input| Projects'!$BA465:$CX465)</f>
        <v>0</v>
      </c>
      <c r="BW465" s="79" t="str">
        <f t="shared" si="177"/>
        <v/>
      </c>
    </row>
    <row r="466" spans="2:75" x14ac:dyDescent="0.2">
      <c r="B466" s="123">
        <f>IFERROR('Input| Projects'!B466,"")</f>
        <v>457</v>
      </c>
      <c r="C466" s="160" t="str">
        <f>IFERROR(IF('Input| Projects'!C466="","",'Input| Projects'!C466),"")</f>
        <v/>
      </c>
      <c r="D466" s="160" t="str">
        <f>IFERROR(IF('Input| Projects'!D466="","",'Input| Projects'!D466),"")</f>
        <v/>
      </c>
      <c r="E466" s="53"/>
      <c r="F466" s="160" t="str">
        <f>IF(LEN('Input| Projects'!F466)&gt;0,'Input| Projects'!F466,"")</f>
        <v/>
      </c>
      <c r="G466" s="160" t="str">
        <f>IF(LEN('Input| Projects'!G466)&gt;0,'Input| Projects'!G466,"")</f>
        <v/>
      </c>
      <c r="H466" s="10"/>
      <c r="I466" s="194" cm="1">
        <f t="array" ref="I466">IF(LEN($F466)&gt;0,1+IFERROR(SUMPRODUCT(TRANSPOSE('Input| Projects'!$AO466:$AQ466),INDEX('Input| Escalations'!$F$27:$L$29,,MATCH(Q$9,'Input| Escalations'!$F$21:$L$21,0))),0),0)</f>
        <v>0</v>
      </c>
      <c r="J466" s="194" cm="1">
        <f t="array" ref="J466">IF(LEN($F466)&gt;0,1+IFERROR(SUMPRODUCT(TRANSPOSE('Input| Projects'!$AO466:$AQ466),INDEX('Input| Escalations'!$F$27:$L$29,,MATCH(R$9,'Input| Escalations'!$F$21:$L$21,0))),0),0)</f>
        <v>0</v>
      </c>
      <c r="K466" s="194" cm="1">
        <f t="array" ref="K466">IF(LEN($F466)&gt;0,1+IFERROR(SUMPRODUCT(TRANSPOSE('Input| Projects'!$AO466:$AQ466),INDEX('Input| Escalations'!$F$27:$L$29,,MATCH(S$9,'Input| Escalations'!$F$21:$L$21,0))),0),0)</f>
        <v>0</v>
      </c>
      <c r="L466" s="194" cm="1">
        <f t="array" ref="L466">IF(LEN($F466)&gt;0,1+IFERROR(SUMPRODUCT(TRANSPOSE('Input| Projects'!$AO466:$AQ466),INDEX('Input| Escalations'!$F$27:$L$29,,MATCH(T$9,'Input| Escalations'!$F$21:$L$21,0))),0),0)</f>
        <v>0</v>
      </c>
      <c r="M466" s="194" cm="1">
        <f t="array" ref="M466">IF(LEN($F466)&gt;0,1+IFERROR(SUMPRODUCT(TRANSPOSE('Input| Projects'!$AO466:$AQ466),INDEX('Input| Escalations'!$F$27:$L$29,,MATCH(U$9,'Input| Escalations'!$F$21:$L$21,0))),0),0)</f>
        <v>0</v>
      </c>
      <c r="N466" s="194" cm="1">
        <f t="array" ref="N466">IF(LEN($F466)&gt;0,1+IFERROR(SUMPRODUCT(TRANSPOSE('Input| Projects'!$AO466:$AQ466),INDEX('Input| Escalations'!$F$27:$L$29,,MATCH(V$9,'Input| Escalations'!$F$21:$L$21,0))),0),0)</f>
        <v>0</v>
      </c>
      <c r="O466" s="194" cm="1">
        <f t="array" ref="O466">IF(LEN($F466)&gt;0,1+IFERROR(SUMPRODUCT(TRANSPOSE('Input| Projects'!$AO466:$AQ466),INDEX('Input| Escalations'!$F$27:$L$29,,MATCH(W$9,'Input| Escalations'!$F$21:$L$21,0))),0),0)</f>
        <v>0</v>
      </c>
      <c r="P466" s="10"/>
      <c r="Q466" s="172">
        <f>IFERROR(IF(ISNUMBER(FIND("decision",'Input| Setup'!$F$6)),'Input| Projects'!Y466,'Input| Projects'!I466)*'Input| Escalations'!$I$17*I466,0)</f>
        <v>0</v>
      </c>
      <c r="R466" s="172">
        <f>IFERROR(IF(ISNUMBER(FIND("decision",'Input| Setup'!$F$6)),'Input| Projects'!Z466,'Input| Projects'!J466)*'Input| Escalations'!$I$17*J466,0)</f>
        <v>0</v>
      </c>
      <c r="S466" s="172">
        <f>IFERROR(IF(ISNUMBER(FIND("decision",'Input| Setup'!$F$6)),'Input| Projects'!AA466,'Input| Projects'!K466)*'Input| Escalations'!$I$17*K466,0)</f>
        <v>0</v>
      </c>
      <c r="T466" s="172">
        <f>IFERROR(IF(ISNUMBER(FIND("decision",'Input| Setup'!$F$6)),'Input| Projects'!AB466,'Input| Projects'!L466)*'Input| Escalations'!$I$17*L466,0)</f>
        <v>0</v>
      </c>
      <c r="U466" s="172">
        <f>IFERROR(IF(ISNUMBER(FIND("decision",'Input| Setup'!$F$6)),'Input| Projects'!AC466,'Input| Projects'!M466)*'Input| Escalations'!$I$17*M466,0)</f>
        <v>0</v>
      </c>
      <c r="V466" s="172">
        <f>IFERROR(IF(ISNUMBER(FIND("decision",'Input| Setup'!$F$6)),'Input| Projects'!AD466,'Input| Projects'!N466)*'Input| Escalations'!$I$17*N466,0)</f>
        <v>0</v>
      </c>
      <c r="W466" s="172">
        <f>IFERROR(IF(ISNUMBER(FIND("decision",'Input| Setup'!$F$6)),'Input| Projects'!AE466,'Input| Projects'!O466)*'Input| Escalations'!$I$17*O466,0)</f>
        <v>0</v>
      </c>
      <c r="X466" s="175"/>
      <c r="Y466" s="172">
        <f>IF(ISNUMBER(FIND("decision",'Input| Setup'!$F$6)),'Input| Projects'!AG466,'Input| Projects'!Q466)*I466*'Input| Escalations'!$I$17</f>
        <v>0</v>
      </c>
      <c r="Z466" s="172">
        <f>IF(ISNUMBER(FIND("decision",'Input| Setup'!$F$6)),'Input| Projects'!AH466,'Input| Projects'!R466)*J466*'Input| Escalations'!$I$17</f>
        <v>0</v>
      </c>
      <c r="AA466" s="172">
        <f>IF(ISNUMBER(FIND("decision",'Input| Setup'!$F$6)),'Input| Projects'!AI466,'Input| Projects'!S466)*K466*'Input| Escalations'!$I$17</f>
        <v>0</v>
      </c>
      <c r="AB466" s="172">
        <f>IF(ISNUMBER(FIND("decision",'Input| Setup'!$F$6)),'Input| Projects'!AJ466,'Input| Projects'!T466)*L466*'Input| Escalations'!$I$17</f>
        <v>0</v>
      </c>
      <c r="AC466" s="172">
        <f>IF(ISNUMBER(FIND("decision",'Input| Setup'!$F$6)),'Input| Projects'!AK466,'Input| Projects'!U466)*M466*'Input| Escalations'!$I$17</f>
        <v>0</v>
      </c>
      <c r="AD466" s="172">
        <f>IF(ISNUMBER(FIND("decision",'Input| Setup'!$F$6)),'Input| Projects'!AL466,'Input| Projects'!V466)*N466*'Input| Escalations'!$I$17</f>
        <v>0</v>
      </c>
      <c r="AE466" s="172">
        <f>IF(ISNUMBER(FIND("decision",'Input| Setup'!$F$6)),'Input| Projects'!AM466,'Input| Projects'!W466)*O466*'Input| Escalations'!$I$17</f>
        <v>0</v>
      </c>
      <c r="AF466" s="175"/>
      <c r="AG466" s="172" cm="1">
        <f t="array" ref="AG466">IFERROR(--('Input| Projects'!$AS466="Yes")*_xlfn.SWITCH('Input| Overheads'!$C$50,"Direct costs",'Calc| Overheads Allocation'!C$8*Q466,"Internal labour",'Calc| Overheads Allocation'!C$8*Q466*'Input| Projects'!$AO466,"DNSP defined",'Calc| Overheads Allocation'!C$78*'Input| Projects'!$AV466,0),0)</f>
        <v>0</v>
      </c>
      <c r="AH466" s="172" cm="1">
        <f t="array" ref="AH466">IFERROR(--('Input| Projects'!$AS466="Yes")*_xlfn.SWITCH('Input| Overheads'!$C$50,"Direct costs",'Calc| Overheads Allocation'!D$8*R466,"Internal labour",'Calc| Overheads Allocation'!D$8*R466*'Input| Projects'!$AO466,"DNSP defined",'Calc| Overheads Allocation'!D$78*'Input| Projects'!$AV466,0),0)</f>
        <v>0</v>
      </c>
      <c r="AI466" s="172" cm="1">
        <f t="array" ref="AI466">IFERROR(--('Input| Projects'!$AS466="Yes")*_xlfn.SWITCH('Input| Overheads'!$C$50,"Direct costs",'Calc| Overheads Allocation'!E$8*S466,"Internal labour",'Calc| Overheads Allocation'!E$8*S466*'Input| Projects'!$AO466,"DNSP defined",'Calc| Overheads Allocation'!E$78*'Input| Projects'!$AV466,0),0)</f>
        <v>0</v>
      </c>
      <c r="AJ466" s="172" cm="1">
        <f t="array" ref="AJ466">IFERROR(--('Input| Projects'!$AS466="Yes")*_xlfn.SWITCH('Input| Overheads'!$C$50,"Direct costs",'Calc| Overheads Allocation'!F$8*T466,"Internal labour",'Calc| Overheads Allocation'!F$8*T466*'Input| Projects'!$AO466,"DNSP defined",'Calc| Overheads Allocation'!F$78*'Input| Projects'!$AV466,0),0)</f>
        <v>0</v>
      </c>
      <c r="AK466" s="172" cm="1">
        <f t="array" ref="AK466">IFERROR(--('Input| Projects'!$AS466="Yes")*_xlfn.SWITCH('Input| Overheads'!$C$50,"Direct costs",'Calc| Overheads Allocation'!G$8*U466,"Internal labour",'Calc| Overheads Allocation'!G$8*U466*'Input| Projects'!$AO466,"DNSP defined",'Calc| Overheads Allocation'!G$78*'Input| Projects'!$AV466,0),0)</f>
        <v>0</v>
      </c>
      <c r="AL466" s="172" cm="1">
        <f t="array" ref="AL466">IFERROR(--('Input| Projects'!$AS466="Yes")*_xlfn.SWITCH('Input| Overheads'!$C$50,"Direct costs",'Calc| Overheads Allocation'!H$8*V466,"Internal labour",'Calc| Overheads Allocation'!H$8*V466*'Input| Projects'!$AO466,"DNSP defined",'Calc| Overheads Allocation'!H$78*'Input| Projects'!$AV466,0),0)</f>
        <v>0</v>
      </c>
      <c r="AM466" s="172" cm="1">
        <f t="array" ref="AM466">IFERROR(--('Input| Projects'!$AS466="Yes")*_xlfn.SWITCH('Input| Overheads'!$C$50,"Direct costs",'Calc| Overheads Allocation'!I$8*W466,"Internal labour",'Calc| Overheads Allocation'!I$8*W466*'Input| Projects'!$AO466,"DNSP defined",'Calc| Overheads Allocation'!I$78*'Input| Projects'!$AV466,0),0)</f>
        <v>0</v>
      </c>
      <c r="AN466" s="175"/>
      <c r="AO466" s="172" cm="1">
        <f t="array" ref="AO466">IFERROR(--('Input| Projects'!$AT466="Yes")*_xlfn.SWITCH('Input| Overheads'!$C$50,"Direct costs",'Calc| Overheads Allocation'!C$9*Q466,"Internal labour",'Calc| Overheads Allocation'!C$9*Q466*'Input| Projects'!$AO466,"DNSP defined",'Calc| Overheads Allocation'!C$79*'Input| Projects'!$AW466,0),0)</f>
        <v>0</v>
      </c>
      <c r="AP466" s="172" cm="1">
        <f t="array" ref="AP466">IFERROR(--('Input| Projects'!$AT466="Yes")*_xlfn.SWITCH('Input| Overheads'!$C$50,"Direct costs",'Calc| Overheads Allocation'!D$9*R466,"Internal labour",'Calc| Overheads Allocation'!D$9*R466*'Input| Projects'!$AO466,"DNSP defined",'Calc| Overheads Allocation'!D$79*'Input| Projects'!$AW466,0),0)</f>
        <v>0</v>
      </c>
      <c r="AQ466" s="172" cm="1">
        <f t="array" ref="AQ466">IFERROR(--('Input| Projects'!$AT466="Yes")*_xlfn.SWITCH('Input| Overheads'!$C$50,"Direct costs",'Calc| Overheads Allocation'!E$9*S466,"Internal labour",'Calc| Overheads Allocation'!E$9*S466*'Input| Projects'!$AO466,"DNSP defined",'Calc| Overheads Allocation'!E$79*'Input| Projects'!$AW466,0),0)</f>
        <v>0</v>
      </c>
      <c r="AR466" s="172" cm="1">
        <f t="array" ref="AR466">IFERROR(--('Input| Projects'!$AT466="Yes")*_xlfn.SWITCH('Input| Overheads'!$C$50,"Direct costs",'Calc| Overheads Allocation'!F$9*T466,"Internal labour",'Calc| Overheads Allocation'!F$9*T466*'Input| Projects'!$AO466,"DNSP defined",'Calc| Overheads Allocation'!F$79*'Input| Projects'!$AW466,0),0)</f>
        <v>0</v>
      </c>
      <c r="AS466" s="172" cm="1">
        <f t="array" ref="AS466">IFERROR(--('Input| Projects'!$AT466="Yes")*_xlfn.SWITCH('Input| Overheads'!$C$50,"Direct costs",'Calc| Overheads Allocation'!G$9*U466,"Internal labour",'Calc| Overheads Allocation'!G$9*U466*'Input| Projects'!$AO466,"DNSP defined",'Calc| Overheads Allocation'!G$79*'Input| Projects'!$AW466,0),0)</f>
        <v>0</v>
      </c>
      <c r="AT466" s="172" cm="1">
        <f t="array" ref="AT466">IFERROR(--('Input| Projects'!$AT466="Yes")*_xlfn.SWITCH('Input| Overheads'!$C$50,"Direct costs",'Calc| Overheads Allocation'!H$9*V466,"Internal labour",'Calc| Overheads Allocation'!H$9*V466*'Input| Projects'!$AO466,"DNSP defined",'Calc| Overheads Allocation'!H$79*'Input| Projects'!$AW466,0),0)</f>
        <v>0</v>
      </c>
      <c r="AU466" s="172" cm="1">
        <f t="array" ref="AU466">IFERROR(--('Input| Projects'!$AT466="Yes")*_xlfn.SWITCH('Input| Overheads'!$C$50,"Direct costs",'Calc| Overheads Allocation'!I$9*W466,"Internal labour",'Calc| Overheads Allocation'!I$9*W466*'Input| Projects'!$AO466,"DNSP defined",'Calc| Overheads Allocation'!I$79*'Input| Projects'!$AW466,0),0)</f>
        <v>0</v>
      </c>
      <c r="AV466" s="175"/>
      <c r="AW466" s="172">
        <f t="shared" si="178"/>
        <v>0</v>
      </c>
      <c r="AX466" s="172">
        <f t="shared" si="179"/>
        <v>0</v>
      </c>
      <c r="AY466" s="172">
        <f t="shared" si="180"/>
        <v>0</v>
      </c>
      <c r="AZ466" s="172">
        <f t="shared" si="181"/>
        <v>0</v>
      </c>
      <c r="BA466" s="172">
        <f t="shared" si="182"/>
        <v>0</v>
      </c>
      <c r="BB466" s="172">
        <f t="shared" si="183"/>
        <v>0</v>
      </c>
      <c r="BC466" s="172">
        <f t="shared" si="184"/>
        <v>0</v>
      </c>
      <c r="BD466" s="176"/>
      <c r="BE466" s="172">
        <f t="shared" si="185"/>
        <v>0</v>
      </c>
      <c r="BF466" s="172">
        <f t="shared" si="186"/>
        <v>0</v>
      </c>
      <c r="BG466" s="172">
        <f t="shared" si="187"/>
        <v>0</v>
      </c>
      <c r="BH466" s="172">
        <f t="shared" si="188"/>
        <v>0</v>
      </c>
      <c r="BI466" s="172">
        <f t="shared" si="189"/>
        <v>0</v>
      </c>
      <c r="BJ466" s="172">
        <f t="shared" si="190"/>
        <v>0</v>
      </c>
      <c r="BK466" s="172">
        <f t="shared" si="191"/>
        <v>0</v>
      </c>
      <c r="BL466" s="176"/>
      <c r="BM466" s="172">
        <f t="shared" si="170"/>
        <v>0</v>
      </c>
      <c r="BN466" s="172">
        <f t="shared" si="171"/>
        <v>0</v>
      </c>
      <c r="BO466" s="172">
        <f t="shared" si="172"/>
        <v>0</v>
      </c>
      <c r="BP466" s="172">
        <f t="shared" si="173"/>
        <v>0</v>
      </c>
      <c r="BQ466" s="172">
        <f t="shared" si="174"/>
        <v>0</v>
      </c>
      <c r="BR466" s="172">
        <f t="shared" si="175"/>
        <v>0</v>
      </c>
      <c r="BS466" s="172">
        <f t="shared" si="176"/>
        <v>0</v>
      </c>
      <c r="BT466" s="55"/>
      <c r="BU466" s="158">
        <f>SUMIF('Input| Projects'!$BA$8:$CX$8,RIGHT(BU$9,3),'Input| Projects'!$BA466:$CX466)</f>
        <v>0</v>
      </c>
      <c r="BV466" s="158">
        <f>SUMIF('Input| Projects'!$BA$8:$CX$8,RIGHT(BV$9,3),'Input| Projects'!$BA466:$CX466)</f>
        <v>0</v>
      </c>
      <c r="BW466" s="79" t="str">
        <f t="shared" si="177"/>
        <v/>
      </c>
    </row>
    <row r="467" spans="2:75" x14ac:dyDescent="0.2">
      <c r="B467" s="123">
        <f>IFERROR('Input| Projects'!B467,"")</f>
        <v>458</v>
      </c>
      <c r="C467" s="160" t="str">
        <f>IFERROR(IF('Input| Projects'!C467="","",'Input| Projects'!C467),"")</f>
        <v/>
      </c>
      <c r="D467" s="160" t="str">
        <f>IFERROR(IF('Input| Projects'!D467="","",'Input| Projects'!D467),"")</f>
        <v/>
      </c>
      <c r="E467" s="53"/>
      <c r="F467" s="160" t="str">
        <f>IF(LEN('Input| Projects'!F467)&gt;0,'Input| Projects'!F467,"")</f>
        <v/>
      </c>
      <c r="G467" s="160" t="str">
        <f>IF(LEN('Input| Projects'!G467)&gt;0,'Input| Projects'!G467,"")</f>
        <v/>
      </c>
      <c r="H467" s="10"/>
      <c r="I467" s="194" cm="1">
        <f t="array" ref="I467">IF(LEN($F467)&gt;0,1+IFERROR(SUMPRODUCT(TRANSPOSE('Input| Projects'!$AO467:$AQ467),INDEX('Input| Escalations'!$F$27:$L$29,,MATCH(Q$9,'Input| Escalations'!$F$21:$L$21,0))),0),0)</f>
        <v>0</v>
      </c>
      <c r="J467" s="194" cm="1">
        <f t="array" ref="J467">IF(LEN($F467)&gt;0,1+IFERROR(SUMPRODUCT(TRANSPOSE('Input| Projects'!$AO467:$AQ467),INDEX('Input| Escalations'!$F$27:$L$29,,MATCH(R$9,'Input| Escalations'!$F$21:$L$21,0))),0),0)</f>
        <v>0</v>
      </c>
      <c r="K467" s="194" cm="1">
        <f t="array" ref="K467">IF(LEN($F467)&gt;0,1+IFERROR(SUMPRODUCT(TRANSPOSE('Input| Projects'!$AO467:$AQ467),INDEX('Input| Escalations'!$F$27:$L$29,,MATCH(S$9,'Input| Escalations'!$F$21:$L$21,0))),0),0)</f>
        <v>0</v>
      </c>
      <c r="L467" s="194" cm="1">
        <f t="array" ref="L467">IF(LEN($F467)&gt;0,1+IFERROR(SUMPRODUCT(TRANSPOSE('Input| Projects'!$AO467:$AQ467),INDEX('Input| Escalations'!$F$27:$L$29,,MATCH(T$9,'Input| Escalations'!$F$21:$L$21,0))),0),0)</f>
        <v>0</v>
      </c>
      <c r="M467" s="194" cm="1">
        <f t="array" ref="M467">IF(LEN($F467)&gt;0,1+IFERROR(SUMPRODUCT(TRANSPOSE('Input| Projects'!$AO467:$AQ467),INDEX('Input| Escalations'!$F$27:$L$29,,MATCH(U$9,'Input| Escalations'!$F$21:$L$21,0))),0),0)</f>
        <v>0</v>
      </c>
      <c r="N467" s="194" cm="1">
        <f t="array" ref="N467">IF(LEN($F467)&gt;0,1+IFERROR(SUMPRODUCT(TRANSPOSE('Input| Projects'!$AO467:$AQ467),INDEX('Input| Escalations'!$F$27:$L$29,,MATCH(V$9,'Input| Escalations'!$F$21:$L$21,0))),0),0)</f>
        <v>0</v>
      </c>
      <c r="O467" s="194" cm="1">
        <f t="array" ref="O467">IF(LEN($F467)&gt;0,1+IFERROR(SUMPRODUCT(TRANSPOSE('Input| Projects'!$AO467:$AQ467),INDEX('Input| Escalations'!$F$27:$L$29,,MATCH(W$9,'Input| Escalations'!$F$21:$L$21,0))),0),0)</f>
        <v>0</v>
      </c>
      <c r="P467" s="10"/>
      <c r="Q467" s="172">
        <f>IFERROR(IF(ISNUMBER(FIND("decision",'Input| Setup'!$F$6)),'Input| Projects'!Y467,'Input| Projects'!I467)*'Input| Escalations'!$I$17*I467,0)</f>
        <v>0</v>
      </c>
      <c r="R467" s="172">
        <f>IFERROR(IF(ISNUMBER(FIND("decision",'Input| Setup'!$F$6)),'Input| Projects'!Z467,'Input| Projects'!J467)*'Input| Escalations'!$I$17*J467,0)</f>
        <v>0</v>
      </c>
      <c r="S467" s="172">
        <f>IFERROR(IF(ISNUMBER(FIND("decision",'Input| Setup'!$F$6)),'Input| Projects'!AA467,'Input| Projects'!K467)*'Input| Escalations'!$I$17*K467,0)</f>
        <v>0</v>
      </c>
      <c r="T467" s="172">
        <f>IFERROR(IF(ISNUMBER(FIND("decision",'Input| Setup'!$F$6)),'Input| Projects'!AB467,'Input| Projects'!L467)*'Input| Escalations'!$I$17*L467,0)</f>
        <v>0</v>
      </c>
      <c r="U467" s="172">
        <f>IFERROR(IF(ISNUMBER(FIND("decision",'Input| Setup'!$F$6)),'Input| Projects'!AC467,'Input| Projects'!M467)*'Input| Escalations'!$I$17*M467,0)</f>
        <v>0</v>
      </c>
      <c r="V467" s="172">
        <f>IFERROR(IF(ISNUMBER(FIND("decision",'Input| Setup'!$F$6)),'Input| Projects'!AD467,'Input| Projects'!N467)*'Input| Escalations'!$I$17*N467,0)</f>
        <v>0</v>
      </c>
      <c r="W467" s="172">
        <f>IFERROR(IF(ISNUMBER(FIND("decision",'Input| Setup'!$F$6)),'Input| Projects'!AE467,'Input| Projects'!O467)*'Input| Escalations'!$I$17*O467,0)</f>
        <v>0</v>
      </c>
      <c r="X467" s="175"/>
      <c r="Y467" s="172">
        <f>IF(ISNUMBER(FIND("decision",'Input| Setup'!$F$6)),'Input| Projects'!AG467,'Input| Projects'!Q467)*I467*'Input| Escalations'!$I$17</f>
        <v>0</v>
      </c>
      <c r="Z467" s="172">
        <f>IF(ISNUMBER(FIND("decision",'Input| Setup'!$F$6)),'Input| Projects'!AH467,'Input| Projects'!R467)*J467*'Input| Escalations'!$I$17</f>
        <v>0</v>
      </c>
      <c r="AA467" s="172">
        <f>IF(ISNUMBER(FIND("decision",'Input| Setup'!$F$6)),'Input| Projects'!AI467,'Input| Projects'!S467)*K467*'Input| Escalations'!$I$17</f>
        <v>0</v>
      </c>
      <c r="AB467" s="172">
        <f>IF(ISNUMBER(FIND("decision",'Input| Setup'!$F$6)),'Input| Projects'!AJ467,'Input| Projects'!T467)*L467*'Input| Escalations'!$I$17</f>
        <v>0</v>
      </c>
      <c r="AC467" s="172">
        <f>IF(ISNUMBER(FIND("decision",'Input| Setup'!$F$6)),'Input| Projects'!AK467,'Input| Projects'!U467)*M467*'Input| Escalations'!$I$17</f>
        <v>0</v>
      </c>
      <c r="AD467" s="172">
        <f>IF(ISNUMBER(FIND("decision",'Input| Setup'!$F$6)),'Input| Projects'!AL467,'Input| Projects'!V467)*N467*'Input| Escalations'!$I$17</f>
        <v>0</v>
      </c>
      <c r="AE467" s="172">
        <f>IF(ISNUMBER(FIND("decision",'Input| Setup'!$F$6)),'Input| Projects'!AM467,'Input| Projects'!W467)*O467*'Input| Escalations'!$I$17</f>
        <v>0</v>
      </c>
      <c r="AF467" s="175"/>
      <c r="AG467" s="172" cm="1">
        <f t="array" ref="AG467">IFERROR(--('Input| Projects'!$AS467="Yes")*_xlfn.SWITCH('Input| Overheads'!$C$50,"Direct costs",'Calc| Overheads Allocation'!C$8*Q467,"Internal labour",'Calc| Overheads Allocation'!C$8*Q467*'Input| Projects'!$AO467,"DNSP defined",'Calc| Overheads Allocation'!C$78*'Input| Projects'!$AV467,0),0)</f>
        <v>0</v>
      </c>
      <c r="AH467" s="172" cm="1">
        <f t="array" ref="AH467">IFERROR(--('Input| Projects'!$AS467="Yes")*_xlfn.SWITCH('Input| Overheads'!$C$50,"Direct costs",'Calc| Overheads Allocation'!D$8*R467,"Internal labour",'Calc| Overheads Allocation'!D$8*R467*'Input| Projects'!$AO467,"DNSP defined",'Calc| Overheads Allocation'!D$78*'Input| Projects'!$AV467,0),0)</f>
        <v>0</v>
      </c>
      <c r="AI467" s="172" cm="1">
        <f t="array" ref="AI467">IFERROR(--('Input| Projects'!$AS467="Yes")*_xlfn.SWITCH('Input| Overheads'!$C$50,"Direct costs",'Calc| Overheads Allocation'!E$8*S467,"Internal labour",'Calc| Overheads Allocation'!E$8*S467*'Input| Projects'!$AO467,"DNSP defined",'Calc| Overheads Allocation'!E$78*'Input| Projects'!$AV467,0),0)</f>
        <v>0</v>
      </c>
      <c r="AJ467" s="172" cm="1">
        <f t="array" ref="AJ467">IFERROR(--('Input| Projects'!$AS467="Yes")*_xlfn.SWITCH('Input| Overheads'!$C$50,"Direct costs",'Calc| Overheads Allocation'!F$8*T467,"Internal labour",'Calc| Overheads Allocation'!F$8*T467*'Input| Projects'!$AO467,"DNSP defined",'Calc| Overheads Allocation'!F$78*'Input| Projects'!$AV467,0),0)</f>
        <v>0</v>
      </c>
      <c r="AK467" s="172" cm="1">
        <f t="array" ref="AK467">IFERROR(--('Input| Projects'!$AS467="Yes")*_xlfn.SWITCH('Input| Overheads'!$C$50,"Direct costs",'Calc| Overheads Allocation'!G$8*U467,"Internal labour",'Calc| Overheads Allocation'!G$8*U467*'Input| Projects'!$AO467,"DNSP defined",'Calc| Overheads Allocation'!G$78*'Input| Projects'!$AV467,0),0)</f>
        <v>0</v>
      </c>
      <c r="AL467" s="172" cm="1">
        <f t="array" ref="AL467">IFERROR(--('Input| Projects'!$AS467="Yes")*_xlfn.SWITCH('Input| Overheads'!$C$50,"Direct costs",'Calc| Overheads Allocation'!H$8*V467,"Internal labour",'Calc| Overheads Allocation'!H$8*V467*'Input| Projects'!$AO467,"DNSP defined",'Calc| Overheads Allocation'!H$78*'Input| Projects'!$AV467,0),0)</f>
        <v>0</v>
      </c>
      <c r="AM467" s="172" cm="1">
        <f t="array" ref="AM467">IFERROR(--('Input| Projects'!$AS467="Yes")*_xlfn.SWITCH('Input| Overheads'!$C$50,"Direct costs",'Calc| Overheads Allocation'!I$8*W467,"Internal labour",'Calc| Overheads Allocation'!I$8*W467*'Input| Projects'!$AO467,"DNSP defined",'Calc| Overheads Allocation'!I$78*'Input| Projects'!$AV467,0),0)</f>
        <v>0</v>
      </c>
      <c r="AN467" s="175"/>
      <c r="AO467" s="172" cm="1">
        <f t="array" ref="AO467">IFERROR(--('Input| Projects'!$AT467="Yes")*_xlfn.SWITCH('Input| Overheads'!$C$50,"Direct costs",'Calc| Overheads Allocation'!C$9*Q467,"Internal labour",'Calc| Overheads Allocation'!C$9*Q467*'Input| Projects'!$AO467,"DNSP defined",'Calc| Overheads Allocation'!C$79*'Input| Projects'!$AW467,0),0)</f>
        <v>0</v>
      </c>
      <c r="AP467" s="172" cm="1">
        <f t="array" ref="AP467">IFERROR(--('Input| Projects'!$AT467="Yes")*_xlfn.SWITCH('Input| Overheads'!$C$50,"Direct costs",'Calc| Overheads Allocation'!D$9*R467,"Internal labour",'Calc| Overheads Allocation'!D$9*R467*'Input| Projects'!$AO467,"DNSP defined",'Calc| Overheads Allocation'!D$79*'Input| Projects'!$AW467,0),0)</f>
        <v>0</v>
      </c>
      <c r="AQ467" s="172" cm="1">
        <f t="array" ref="AQ467">IFERROR(--('Input| Projects'!$AT467="Yes")*_xlfn.SWITCH('Input| Overheads'!$C$50,"Direct costs",'Calc| Overheads Allocation'!E$9*S467,"Internal labour",'Calc| Overheads Allocation'!E$9*S467*'Input| Projects'!$AO467,"DNSP defined",'Calc| Overheads Allocation'!E$79*'Input| Projects'!$AW467,0),0)</f>
        <v>0</v>
      </c>
      <c r="AR467" s="172" cm="1">
        <f t="array" ref="AR467">IFERROR(--('Input| Projects'!$AT467="Yes")*_xlfn.SWITCH('Input| Overheads'!$C$50,"Direct costs",'Calc| Overheads Allocation'!F$9*T467,"Internal labour",'Calc| Overheads Allocation'!F$9*T467*'Input| Projects'!$AO467,"DNSP defined",'Calc| Overheads Allocation'!F$79*'Input| Projects'!$AW467,0),0)</f>
        <v>0</v>
      </c>
      <c r="AS467" s="172" cm="1">
        <f t="array" ref="AS467">IFERROR(--('Input| Projects'!$AT467="Yes")*_xlfn.SWITCH('Input| Overheads'!$C$50,"Direct costs",'Calc| Overheads Allocation'!G$9*U467,"Internal labour",'Calc| Overheads Allocation'!G$9*U467*'Input| Projects'!$AO467,"DNSP defined",'Calc| Overheads Allocation'!G$79*'Input| Projects'!$AW467,0),0)</f>
        <v>0</v>
      </c>
      <c r="AT467" s="172" cm="1">
        <f t="array" ref="AT467">IFERROR(--('Input| Projects'!$AT467="Yes")*_xlfn.SWITCH('Input| Overheads'!$C$50,"Direct costs",'Calc| Overheads Allocation'!H$9*V467,"Internal labour",'Calc| Overheads Allocation'!H$9*V467*'Input| Projects'!$AO467,"DNSP defined",'Calc| Overheads Allocation'!H$79*'Input| Projects'!$AW467,0),0)</f>
        <v>0</v>
      </c>
      <c r="AU467" s="172" cm="1">
        <f t="array" ref="AU467">IFERROR(--('Input| Projects'!$AT467="Yes")*_xlfn.SWITCH('Input| Overheads'!$C$50,"Direct costs",'Calc| Overheads Allocation'!I$9*W467,"Internal labour",'Calc| Overheads Allocation'!I$9*W467*'Input| Projects'!$AO467,"DNSP defined",'Calc| Overheads Allocation'!I$79*'Input| Projects'!$AW467,0),0)</f>
        <v>0</v>
      </c>
      <c r="AV467" s="175"/>
      <c r="AW467" s="172">
        <f t="shared" si="178"/>
        <v>0</v>
      </c>
      <c r="AX467" s="172">
        <f t="shared" si="179"/>
        <v>0</v>
      </c>
      <c r="AY467" s="172">
        <f t="shared" si="180"/>
        <v>0</v>
      </c>
      <c r="AZ467" s="172">
        <f t="shared" si="181"/>
        <v>0</v>
      </c>
      <c r="BA467" s="172">
        <f t="shared" si="182"/>
        <v>0</v>
      </c>
      <c r="BB467" s="172">
        <f t="shared" si="183"/>
        <v>0</v>
      </c>
      <c r="BC467" s="172">
        <f t="shared" si="184"/>
        <v>0</v>
      </c>
      <c r="BD467" s="176"/>
      <c r="BE467" s="172">
        <f t="shared" si="185"/>
        <v>0</v>
      </c>
      <c r="BF467" s="172">
        <f t="shared" si="186"/>
        <v>0</v>
      </c>
      <c r="BG467" s="172">
        <f t="shared" si="187"/>
        <v>0</v>
      </c>
      <c r="BH467" s="172">
        <f t="shared" si="188"/>
        <v>0</v>
      </c>
      <c r="BI467" s="172">
        <f t="shared" si="189"/>
        <v>0</v>
      </c>
      <c r="BJ467" s="172">
        <f t="shared" si="190"/>
        <v>0</v>
      </c>
      <c r="BK467" s="172">
        <f t="shared" si="191"/>
        <v>0</v>
      </c>
      <c r="BL467" s="176"/>
      <c r="BM467" s="172">
        <f t="shared" si="170"/>
        <v>0</v>
      </c>
      <c r="BN467" s="172">
        <f t="shared" si="171"/>
        <v>0</v>
      </c>
      <c r="BO467" s="172">
        <f t="shared" si="172"/>
        <v>0</v>
      </c>
      <c r="BP467" s="172">
        <f t="shared" si="173"/>
        <v>0</v>
      </c>
      <c r="BQ467" s="172">
        <f t="shared" si="174"/>
        <v>0</v>
      </c>
      <c r="BR467" s="172">
        <f t="shared" si="175"/>
        <v>0</v>
      </c>
      <c r="BS467" s="172">
        <f t="shared" si="176"/>
        <v>0</v>
      </c>
      <c r="BT467" s="55"/>
      <c r="BU467" s="158">
        <f>SUMIF('Input| Projects'!$BA$8:$CX$8,RIGHT(BU$9,3),'Input| Projects'!$BA467:$CX467)</f>
        <v>0</v>
      </c>
      <c r="BV467" s="158">
        <f>SUMIF('Input| Projects'!$BA$8:$CX$8,RIGHT(BV$9,3),'Input| Projects'!$BA467:$CX467)</f>
        <v>0</v>
      </c>
      <c r="BW467" s="79" t="str">
        <f t="shared" si="177"/>
        <v/>
      </c>
    </row>
    <row r="468" spans="2:75" x14ac:dyDescent="0.2">
      <c r="B468" s="123">
        <f>IFERROR('Input| Projects'!B468,"")</f>
        <v>459</v>
      </c>
      <c r="C468" s="160" t="str">
        <f>IFERROR(IF('Input| Projects'!C468="","",'Input| Projects'!C468),"")</f>
        <v/>
      </c>
      <c r="D468" s="160" t="str">
        <f>IFERROR(IF('Input| Projects'!D468="","",'Input| Projects'!D468),"")</f>
        <v/>
      </c>
      <c r="E468" s="53"/>
      <c r="F468" s="160" t="str">
        <f>IF(LEN('Input| Projects'!F468)&gt;0,'Input| Projects'!F468,"")</f>
        <v/>
      </c>
      <c r="G468" s="160" t="str">
        <f>IF(LEN('Input| Projects'!G468)&gt;0,'Input| Projects'!G468,"")</f>
        <v/>
      </c>
      <c r="H468" s="10"/>
      <c r="I468" s="194" cm="1">
        <f t="array" ref="I468">IF(LEN($F468)&gt;0,1+IFERROR(SUMPRODUCT(TRANSPOSE('Input| Projects'!$AO468:$AQ468),INDEX('Input| Escalations'!$F$27:$L$29,,MATCH(Q$9,'Input| Escalations'!$F$21:$L$21,0))),0),0)</f>
        <v>0</v>
      </c>
      <c r="J468" s="194" cm="1">
        <f t="array" ref="J468">IF(LEN($F468)&gt;0,1+IFERROR(SUMPRODUCT(TRANSPOSE('Input| Projects'!$AO468:$AQ468),INDEX('Input| Escalations'!$F$27:$L$29,,MATCH(R$9,'Input| Escalations'!$F$21:$L$21,0))),0),0)</f>
        <v>0</v>
      </c>
      <c r="K468" s="194" cm="1">
        <f t="array" ref="K468">IF(LEN($F468)&gt;0,1+IFERROR(SUMPRODUCT(TRANSPOSE('Input| Projects'!$AO468:$AQ468),INDEX('Input| Escalations'!$F$27:$L$29,,MATCH(S$9,'Input| Escalations'!$F$21:$L$21,0))),0),0)</f>
        <v>0</v>
      </c>
      <c r="L468" s="194" cm="1">
        <f t="array" ref="L468">IF(LEN($F468)&gt;0,1+IFERROR(SUMPRODUCT(TRANSPOSE('Input| Projects'!$AO468:$AQ468),INDEX('Input| Escalations'!$F$27:$L$29,,MATCH(T$9,'Input| Escalations'!$F$21:$L$21,0))),0),0)</f>
        <v>0</v>
      </c>
      <c r="M468" s="194" cm="1">
        <f t="array" ref="M468">IF(LEN($F468)&gt;0,1+IFERROR(SUMPRODUCT(TRANSPOSE('Input| Projects'!$AO468:$AQ468),INDEX('Input| Escalations'!$F$27:$L$29,,MATCH(U$9,'Input| Escalations'!$F$21:$L$21,0))),0),0)</f>
        <v>0</v>
      </c>
      <c r="N468" s="194" cm="1">
        <f t="array" ref="N468">IF(LEN($F468)&gt;0,1+IFERROR(SUMPRODUCT(TRANSPOSE('Input| Projects'!$AO468:$AQ468),INDEX('Input| Escalations'!$F$27:$L$29,,MATCH(V$9,'Input| Escalations'!$F$21:$L$21,0))),0),0)</f>
        <v>0</v>
      </c>
      <c r="O468" s="194" cm="1">
        <f t="array" ref="O468">IF(LEN($F468)&gt;0,1+IFERROR(SUMPRODUCT(TRANSPOSE('Input| Projects'!$AO468:$AQ468),INDEX('Input| Escalations'!$F$27:$L$29,,MATCH(W$9,'Input| Escalations'!$F$21:$L$21,0))),0),0)</f>
        <v>0</v>
      </c>
      <c r="P468" s="10"/>
      <c r="Q468" s="172">
        <f>IFERROR(IF(ISNUMBER(FIND("decision",'Input| Setup'!$F$6)),'Input| Projects'!Y468,'Input| Projects'!I468)*'Input| Escalations'!$I$17*I468,0)</f>
        <v>0</v>
      </c>
      <c r="R468" s="172">
        <f>IFERROR(IF(ISNUMBER(FIND("decision",'Input| Setup'!$F$6)),'Input| Projects'!Z468,'Input| Projects'!J468)*'Input| Escalations'!$I$17*J468,0)</f>
        <v>0</v>
      </c>
      <c r="S468" s="172">
        <f>IFERROR(IF(ISNUMBER(FIND("decision",'Input| Setup'!$F$6)),'Input| Projects'!AA468,'Input| Projects'!K468)*'Input| Escalations'!$I$17*K468,0)</f>
        <v>0</v>
      </c>
      <c r="T468" s="172">
        <f>IFERROR(IF(ISNUMBER(FIND("decision",'Input| Setup'!$F$6)),'Input| Projects'!AB468,'Input| Projects'!L468)*'Input| Escalations'!$I$17*L468,0)</f>
        <v>0</v>
      </c>
      <c r="U468" s="172">
        <f>IFERROR(IF(ISNUMBER(FIND("decision",'Input| Setup'!$F$6)),'Input| Projects'!AC468,'Input| Projects'!M468)*'Input| Escalations'!$I$17*M468,0)</f>
        <v>0</v>
      </c>
      <c r="V468" s="172">
        <f>IFERROR(IF(ISNUMBER(FIND("decision",'Input| Setup'!$F$6)),'Input| Projects'!AD468,'Input| Projects'!N468)*'Input| Escalations'!$I$17*N468,0)</f>
        <v>0</v>
      </c>
      <c r="W468" s="172">
        <f>IFERROR(IF(ISNUMBER(FIND("decision",'Input| Setup'!$F$6)),'Input| Projects'!AE468,'Input| Projects'!O468)*'Input| Escalations'!$I$17*O468,0)</f>
        <v>0</v>
      </c>
      <c r="X468" s="175"/>
      <c r="Y468" s="172">
        <f>IF(ISNUMBER(FIND("decision",'Input| Setup'!$F$6)),'Input| Projects'!AG468,'Input| Projects'!Q468)*I468*'Input| Escalations'!$I$17</f>
        <v>0</v>
      </c>
      <c r="Z468" s="172">
        <f>IF(ISNUMBER(FIND("decision",'Input| Setup'!$F$6)),'Input| Projects'!AH468,'Input| Projects'!R468)*J468*'Input| Escalations'!$I$17</f>
        <v>0</v>
      </c>
      <c r="AA468" s="172">
        <f>IF(ISNUMBER(FIND("decision",'Input| Setup'!$F$6)),'Input| Projects'!AI468,'Input| Projects'!S468)*K468*'Input| Escalations'!$I$17</f>
        <v>0</v>
      </c>
      <c r="AB468" s="172">
        <f>IF(ISNUMBER(FIND("decision",'Input| Setup'!$F$6)),'Input| Projects'!AJ468,'Input| Projects'!T468)*L468*'Input| Escalations'!$I$17</f>
        <v>0</v>
      </c>
      <c r="AC468" s="172">
        <f>IF(ISNUMBER(FIND("decision",'Input| Setup'!$F$6)),'Input| Projects'!AK468,'Input| Projects'!U468)*M468*'Input| Escalations'!$I$17</f>
        <v>0</v>
      </c>
      <c r="AD468" s="172">
        <f>IF(ISNUMBER(FIND("decision",'Input| Setup'!$F$6)),'Input| Projects'!AL468,'Input| Projects'!V468)*N468*'Input| Escalations'!$I$17</f>
        <v>0</v>
      </c>
      <c r="AE468" s="172">
        <f>IF(ISNUMBER(FIND("decision",'Input| Setup'!$F$6)),'Input| Projects'!AM468,'Input| Projects'!W468)*O468*'Input| Escalations'!$I$17</f>
        <v>0</v>
      </c>
      <c r="AF468" s="175"/>
      <c r="AG468" s="172" cm="1">
        <f t="array" ref="AG468">IFERROR(--('Input| Projects'!$AS468="Yes")*_xlfn.SWITCH('Input| Overheads'!$C$50,"Direct costs",'Calc| Overheads Allocation'!C$8*Q468,"Internal labour",'Calc| Overheads Allocation'!C$8*Q468*'Input| Projects'!$AO468,"DNSP defined",'Calc| Overheads Allocation'!C$78*'Input| Projects'!$AV468,0),0)</f>
        <v>0</v>
      </c>
      <c r="AH468" s="172" cm="1">
        <f t="array" ref="AH468">IFERROR(--('Input| Projects'!$AS468="Yes")*_xlfn.SWITCH('Input| Overheads'!$C$50,"Direct costs",'Calc| Overheads Allocation'!D$8*R468,"Internal labour",'Calc| Overheads Allocation'!D$8*R468*'Input| Projects'!$AO468,"DNSP defined",'Calc| Overheads Allocation'!D$78*'Input| Projects'!$AV468,0),0)</f>
        <v>0</v>
      </c>
      <c r="AI468" s="172" cm="1">
        <f t="array" ref="AI468">IFERROR(--('Input| Projects'!$AS468="Yes")*_xlfn.SWITCH('Input| Overheads'!$C$50,"Direct costs",'Calc| Overheads Allocation'!E$8*S468,"Internal labour",'Calc| Overheads Allocation'!E$8*S468*'Input| Projects'!$AO468,"DNSP defined",'Calc| Overheads Allocation'!E$78*'Input| Projects'!$AV468,0),0)</f>
        <v>0</v>
      </c>
      <c r="AJ468" s="172" cm="1">
        <f t="array" ref="AJ468">IFERROR(--('Input| Projects'!$AS468="Yes")*_xlfn.SWITCH('Input| Overheads'!$C$50,"Direct costs",'Calc| Overheads Allocation'!F$8*T468,"Internal labour",'Calc| Overheads Allocation'!F$8*T468*'Input| Projects'!$AO468,"DNSP defined",'Calc| Overheads Allocation'!F$78*'Input| Projects'!$AV468,0),0)</f>
        <v>0</v>
      </c>
      <c r="AK468" s="172" cm="1">
        <f t="array" ref="AK468">IFERROR(--('Input| Projects'!$AS468="Yes")*_xlfn.SWITCH('Input| Overheads'!$C$50,"Direct costs",'Calc| Overheads Allocation'!G$8*U468,"Internal labour",'Calc| Overheads Allocation'!G$8*U468*'Input| Projects'!$AO468,"DNSP defined",'Calc| Overheads Allocation'!G$78*'Input| Projects'!$AV468,0),0)</f>
        <v>0</v>
      </c>
      <c r="AL468" s="172" cm="1">
        <f t="array" ref="AL468">IFERROR(--('Input| Projects'!$AS468="Yes")*_xlfn.SWITCH('Input| Overheads'!$C$50,"Direct costs",'Calc| Overheads Allocation'!H$8*V468,"Internal labour",'Calc| Overheads Allocation'!H$8*V468*'Input| Projects'!$AO468,"DNSP defined",'Calc| Overheads Allocation'!H$78*'Input| Projects'!$AV468,0),0)</f>
        <v>0</v>
      </c>
      <c r="AM468" s="172" cm="1">
        <f t="array" ref="AM468">IFERROR(--('Input| Projects'!$AS468="Yes")*_xlfn.SWITCH('Input| Overheads'!$C$50,"Direct costs",'Calc| Overheads Allocation'!I$8*W468,"Internal labour",'Calc| Overheads Allocation'!I$8*W468*'Input| Projects'!$AO468,"DNSP defined",'Calc| Overheads Allocation'!I$78*'Input| Projects'!$AV468,0),0)</f>
        <v>0</v>
      </c>
      <c r="AN468" s="175"/>
      <c r="AO468" s="172" cm="1">
        <f t="array" ref="AO468">IFERROR(--('Input| Projects'!$AT468="Yes")*_xlfn.SWITCH('Input| Overheads'!$C$50,"Direct costs",'Calc| Overheads Allocation'!C$9*Q468,"Internal labour",'Calc| Overheads Allocation'!C$9*Q468*'Input| Projects'!$AO468,"DNSP defined",'Calc| Overheads Allocation'!C$79*'Input| Projects'!$AW468,0),0)</f>
        <v>0</v>
      </c>
      <c r="AP468" s="172" cm="1">
        <f t="array" ref="AP468">IFERROR(--('Input| Projects'!$AT468="Yes")*_xlfn.SWITCH('Input| Overheads'!$C$50,"Direct costs",'Calc| Overheads Allocation'!D$9*R468,"Internal labour",'Calc| Overheads Allocation'!D$9*R468*'Input| Projects'!$AO468,"DNSP defined",'Calc| Overheads Allocation'!D$79*'Input| Projects'!$AW468,0),0)</f>
        <v>0</v>
      </c>
      <c r="AQ468" s="172" cm="1">
        <f t="array" ref="AQ468">IFERROR(--('Input| Projects'!$AT468="Yes")*_xlfn.SWITCH('Input| Overheads'!$C$50,"Direct costs",'Calc| Overheads Allocation'!E$9*S468,"Internal labour",'Calc| Overheads Allocation'!E$9*S468*'Input| Projects'!$AO468,"DNSP defined",'Calc| Overheads Allocation'!E$79*'Input| Projects'!$AW468,0),0)</f>
        <v>0</v>
      </c>
      <c r="AR468" s="172" cm="1">
        <f t="array" ref="AR468">IFERROR(--('Input| Projects'!$AT468="Yes")*_xlfn.SWITCH('Input| Overheads'!$C$50,"Direct costs",'Calc| Overheads Allocation'!F$9*T468,"Internal labour",'Calc| Overheads Allocation'!F$9*T468*'Input| Projects'!$AO468,"DNSP defined",'Calc| Overheads Allocation'!F$79*'Input| Projects'!$AW468,0),0)</f>
        <v>0</v>
      </c>
      <c r="AS468" s="172" cm="1">
        <f t="array" ref="AS468">IFERROR(--('Input| Projects'!$AT468="Yes")*_xlfn.SWITCH('Input| Overheads'!$C$50,"Direct costs",'Calc| Overheads Allocation'!G$9*U468,"Internal labour",'Calc| Overheads Allocation'!G$9*U468*'Input| Projects'!$AO468,"DNSP defined",'Calc| Overheads Allocation'!G$79*'Input| Projects'!$AW468,0),0)</f>
        <v>0</v>
      </c>
      <c r="AT468" s="172" cm="1">
        <f t="array" ref="AT468">IFERROR(--('Input| Projects'!$AT468="Yes")*_xlfn.SWITCH('Input| Overheads'!$C$50,"Direct costs",'Calc| Overheads Allocation'!H$9*V468,"Internal labour",'Calc| Overheads Allocation'!H$9*V468*'Input| Projects'!$AO468,"DNSP defined",'Calc| Overheads Allocation'!H$79*'Input| Projects'!$AW468,0),0)</f>
        <v>0</v>
      </c>
      <c r="AU468" s="172" cm="1">
        <f t="array" ref="AU468">IFERROR(--('Input| Projects'!$AT468="Yes")*_xlfn.SWITCH('Input| Overheads'!$C$50,"Direct costs",'Calc| Overheads Allocation'!I$9*W468,"Internal labour",'Calc| Overheads Allocation'!I$9*W468*'Input| Projects'!$AO468,"DNSP defined",'Calc| Overheads Allocation'!I$79*'Input| Projects'!$AW468,0),0)</f>
        <v>0</v>
      </c>
      <c r="AV468" s="175"/>
      <c r="AW468" s="172">
        <f t="shared" si="178"/>
        <v>0</v>
      </c>
      <c r="AX468" s="172">
        <f t="shared" si="179"/>
        <v>0</v>
      </c>
      <c r="AY468" s="172">
        <f t="shared" si="180"/>
        <v>0</v>
      </c>
      <c r="AZ468" s="172">
        <f t="shared" si="181"/>
        <v>0</v>
      </c>
      <c r="BA468" s="172">
        <f t="shared" si="182"/>
        <v>0</v>
      </c>
      <c r="BB468" s="172">
        <f t="shared" si="183"/>
        <v>0</v>
      </c>
      <c r="BC468" s="172">
        <f t="shared" si="184"/>
        <v>0</v>
      </c>
      <c r="BD468" s="176"/>
      <c r="BE468" s="172">
        <f t="shared" si="185"/>
        <v>0</v>
      </c>
      <c r="BF468" s="172">
        <f t="shared" si="186"/>
        <v>0</v>
      </c>
      <c r="BG468" s="172">
        <f t="shared" si="187"/>
        <v>0</v>
      </c>
      <c r="BH468" s="172">
        <f t="shared" si="188"/>
        <v>0</v>
      </c>
      <c r="BI468" s="172">
        <f t="shared" si="189"/>
        <v>0</v>
      </c>
      <c r="BJ468" s="172">
        <f t="shared" si="190"/>
        <v>0</v>
      </c>
      <c r="BK468" s="172">
        <f t="shared" si="191"/>
        <v>0</v>
      </c>
      <c r="BL468" s="176"/>
      <c r="BM468" s="172">
        <f t="shared" si="170"/>
        <v>0</v>
      </c>
      <c r="BN468" s="172">
        <f t="shared" si="171"/>
        <v>0</v>
      </c>
      <c r="BO468" s="172">
        <f t="shared" si="172"/>
        <v>0</v>
      </c>
      <c r="BP468" s="172">
        <f t="shared" si="173"/>
        <v>0</v>
      </c>
      <c r="BQ468" s="172">
        <f t="shared" si="174"/>
        <v>0</v>
      </c>
      <c r="BR468" s="172">
        <f t="shared" si="175"/>
        <v>0</v>
      </c>
      <c r="BS468" s="172">
        <f t="shared" si="176"/>
        <v>0</v>
      </c>
      <c r="BT468" s="55"/>
      <c r="BU468" s="158">
        <f>SUMIF('Input| Projects'!$BA$8:$CX$8,RIGHT(BU$9,3),'Input| Projects'!$BA468:$CX468)</f>
        <v>0</v>
      </c>
      <c r="BV468" s="158">
        <f>SUMIF('Input| Projects'!$BA$8:$CX$8,RIGHT(BV$9,3),'Input| Projects'!$BA468:$CX468)</f>
        <v>0</v>
      </c>
      <c r="BW468" s="79" t="str">
        <f t="shared" si="177"/>
        <v/>
      </c>
    </row>
    <row r="469" spans="2:75" x14ac:dyDescent="0.2">
      <c r="B469" s="123">
        <f>IFERROR('Input| Projects'!B469,"")</f>
        <v>460</v>
      </c>
      <c r="C469" s="160" t="str">
        <f>IFERROR(IF('Input| Projects'!C469="","",'Input| Projects'!C469),"")</f>
        <v/>
      </c>
      <c r="D469" s="160" t="str">
        <f>IFERROR(IF('Input| Projects'!D469="","",'Input| Projects'!D469),"")</f>
        <v/>
      </c>
      <c r="E469" s="53"/>
      <c r="F469" s="160" t="str">
        <f>IF(LEN('Input| Projects'!F469)&gt;0,'Input| Projects'!F469,"")</f>
        <v/>
      </c>
      <c r="G469" s="160" t="str">
        <f>IF(LEN('Input| Projects'!G469)&gt;0,'Input| Projects'!G469,"")</f>
        <v/>
      </c>
      <c r="H469" s="10"/>
      <c r="I469" s="194" cm="1">
        <f t="array" ref="I469">IF(LEN($F469)&gt;0,1+IFERROR(SUMPRODUCT(TRANSPOSE('Input| Projects'!$AO469:$AQ469),INDEX('Input| Escalations'!$F$27:$L$29,,MATCH(Q$9,'Input| Escalations'!$F$21:$L$21,0))),0),0)</f>
        <v>0</v>
      </c>
      <c r="J469" s="194" cm="1">
        <f t="array" ref="J469">IF(LEN($F469)&gt;0,1+IFERROR(SUMPRODUCT(TRANSPOSE('Input| Projects'!$AO469:$AQ469),INDEX('Input| Escalations'!$F$27:$L$29,,MATCH(R$9,'Input| Escalations'!$F$21:$L$21,0))),0),0)</f>
        <v>0</v>
      </c>
      <c r="K469" s="194" cm="1">
        <f t="array" ref="K469">IF(LEN($F469)&gt;0,1+IFERROR(SUMPRODUCT(TRANSPOSE('Input| Projects'!$AO469:$AQ469),INDEX('Input| Escalations'!$F$27:$L$29,,MATCH(S$9,'Input| Escalations'!$F$21:$L$21,0))),0),0)</f>
        <v>0</v>
      </c>
      <c r="L469" s="194" cm="1">
        <f t="array" ref="L469">IF(LEN($F469)&gt;0,1+IFERROR(SUMPRODUCT(TRANSPOSE('Input| Projects'!$AO469:$AQ469),INDEX('Input| Escalations'!$F$27:$L$29,,MATCH(T$9,'Input| Escalations'!$F$21:$L$21,0))),0),0)</f>
        <v>0</v>
      </c>
      <c r="M469" s="194" cm="1">
        <f t="array" ref="M469">IF(LEN($F469)&gt;0,1+IFERROR(SUMPRODUCT(TRANSPOSE('Input| Projects'!$AO469:$AQ469),INDEX('Input| Escalations'!$F$27:$L$29,,MATCH(U$9,'Input| Escalations'!$F$21:$L$21,0))),0),0)</f>
        <v>0</v>
      </c>
      <c r="N469" s="194" cm="1">
        <f t="array" ref="N469">IF(LEN($F469)&gt;0,1+IFERROR(SUMPRODUCT(TRANSPOSE('Input| Projects'!$AO469:$AQ469),INDEX('Input| Escalations'!$F$27:$L$29,,MATCH(V$9,'Input| Escalations'!$F$21:$L$21,0))),0),0)</f>
        <v>0</v>
      </c>
      <c r="O469" s="194" cm="1">
        <f t="array" ref="O469">IF(LEN($F469)&gt;0,1+IFERROR(SUMPRODUCT(TRANSPOSE('Input| Projects'!$AO469:$AQ469),INDEX('Input| Escalations'!$F$27:$L$29,,MATCH(W$9,'Input| Escalations'!$F$21:$L$21,0))),0),0)</f>
        <v>0</v>
      </c>
      <c r="P469" s="10"/>
      <c r="Q469" s="172">
        <f>IFERROR(IF(ISNUMBER(FIND("decision",'Input| Setup'!$F$6)),'Input| Projects'!Y469,'Input| Projects'!I469)*'Input| Escalations'!$I$17*I469,0)</f>
        <v>0</v>
      </c>
      <c r="R469" s="172">
        <f>IFERROR(IF(ISNUMBER(FIND("decision",'Input| Setup'!$F$6)),'Input| Projects'!Z469,'Input| Projects'!J469)*'Input| Escalations'!$I$17*J469,0)</f>
        <v>0</v>
      </c>
      <c r="S469" s="172">
        <f>IFERROR(IF(ISNUMBER(FIND("decision",'Input| Setup'!$F$6)),'Input| Projects'!AA469,'Input| Projects'!K469)*'Input| Escalations'!$I$17*K469,0)</f>
        <v>0</v>
      </c>
      <c r="T469" s="172">
        <f>IFERROR(IF(ISNUMBER(FIND("decision",'Input| Setup'!$F$6)),'Input| Projects'!AB469,'Input| Projects'!L469)*'Input| Escalations'!$I$17*L469,0)</f>
        <v>0</v>
      </c>
      <c r="U469" s="172">
        <f>IFERROR(IF(ISNUMBER(FIND("decision",'Input| Setup'!$F$6)),'Input| Projects'!AC469,'Input| Projects'!M469)*'Input| Escalations'!$I$17*M469,0)</f>
        <v>0</v>
      </c>
      <c r="V469" s="172">
        <f>IFERROR(IF(ISNUMBER(FIND("decision",'Input| Setup'!$F$6)),'Input| Projects'!AD469,'Input| Projects'!N469)*'Input| Escalations'!$I$17*N469,0)</f>
        <v>0</v>
      </c>
      <c r="W469" s="172">
        <f>IFERROR(IF(ISNUMBER(FIND("decision",'Input| Setup'!$F$6)),'Input| Projects'!AE469,'Input| Projects'!O469)*'Input| Escalations'!$I$17*O469,0)</f>
        <v>0</v>
      </c>
      <c r="X469" s="175"/>
      <c r="Y469" s="172">
        <f>IF(ISNUMBER(FIND("decision",'Input| Setup'!$F$6)),'Input| Projects'!AG469,'Input| Projects'!Q469)*I469*'Input| Escalations'!$I$17</f>
        <v>0</v>
      </c>
      <c r="Z469" s="172">
        <f>IF(ISNUMBER(FIND("decision",'Input| Setup'!$F$6)),'Input| Projects'!AH469,'Input| Projects'!R469)*J469*'Input| Escalations'!$I$17</f>
        <v>0</v>
      </c>
      <c r="AA469" s="172">
        <f>IF(ISNUMBER(FIND("decision",'Input| Setup'!$F$6)),'Input| Projects'!AI469,'Input| Projects'!S469)*K469*'Input| Escalations'!$I$17</f>
        <v>0</v>
      </c>
      <c r="AB469" s="172">
        <f>IF(ISNUMBER(FIND("decision",'Input| Setup'!$F$6)),'Input| Projects'!AJ469,'Input| Projects'!T469)*L469*'Input| Escalations'!$I$17</f>
        <v>0</v>
      </c>
      <c r="AC469" s="172">
        <f>IF(ISNUMBER(FIND("decision",'Input| Setup'!$F$6)),'Input| Projects'!AK469,'Input| Projects'!U469)*M469*'Input| Escalations'!$I$17</f>
        <v>0</v>
      </c>
      <c r="AD469" s="172">
        <f>IF(ISNUMBER(FIND("decision",'Input| Setup'!$F$6)),'Input| Projects'!AL469,'Input| Projects'!V469)*N469*'Input| Escalations'!$I$17</f>
        <v>0</v>
      </c>
      <c r="AE469" s="172">
        <f>IF(ISNUMBER(FIND("decision",'Input| Setup'!$F$6)),'Input| Projects'!AM469,'Input| Projects'!W469)*O469*'Input| Escalations'!$I$17</f>
        <v>0</v>
      </c>
      <c r="AF469" s="175"/>
      <c r="AG469" s="172" cm="1">
        <f t="array" ref="AG469">IFERROR(--('Input| Projects'!$AS469="Yes")*_xlfn.SWITCH('Input| Overheads'!$C$50,"Direct costs",'Calc| Overheads Allocation'!C$8*Q469,"Internal labour",'Calc| Overheads Allocation'!C$8*Q469*'Input| Projects'!$AO469,"DNSP defined",'Calc| Overheads Allocation'!C$78*'Input| Projects'!$AV469,0),0)</f>
        <v>0</v>
      </c>
      <c r="AH469" s="172" cm="1">
        <f t="array" ref="AH469">IFERROR(--('Input| Projects'!$AS469="Yes")*_xlfn.SWITCH('Input| Overheads'!$C$50,"Direct costs",'Calc| Overheads Allocation'!D$8*R469,"Internal labour",'Calc| Overheads Allocation'!D$8*R469*'Input| Projects'!$AO469,"DNSP defined",'Calc| Overheads Allocation'!D$78*'Input| Projects'!$AV469,0),0)</f>
        <v>0</v>
      </c>
      <c r="AI469" s="172" cm="1">
        <f t="array" ref="AI469">IFERROR(--('Input| Projects'!$AS469="Yes")*_xlfn.SWITCH('Input| Overheads'!$C$50,"Direct costs",'Calc| Overheads Allocation'!E$8*S469,"Internal labour",'Calc| Overheads Allocation'!E$8*S469*'Input| Projects'!$AO469,"DNSP defined",'Calc| Overheads Allocation'!E$78*'Input| Projects'!$AV469,0),0)</f>
        <v>0</v>
      </c>
      <c r="AJ469" s="172" cm="1">
        <f t="array" ref="AJ469">IFERROR(--('Input| Projects'!$AS469="Yes")*_xlfn.SWITCH('Input| Overheads'!$C$50,"Direct costs",'Calc| Overheads Allocation'!F$8*T469,"Internal labour",'Calc| Overheads Allocation'!F$8*T469*'Input| Projects'!$AO469,"DNSP defined",'Calc| Overheads Allocation'!F$78*'Input| Projects'!$AV469,0),0)</f>
        <v>0</v>
      </c>
      <c r="AK469" s="172" cm="1">
        <f t="array" ref="AK469">IFERROR(--('Input| Projects'!$AS469="Yes")*_xlfn.SWITCH('Input| Overheads'!$C$50,"Direct costs",'Calc| Overheads Allocation'!G$8*U469,"Internal labour",'Calc| Overheads Allocation'!G$8*U469*'Input| Projects'!$AO469,"DNSP defined",'Calc| Overheads Allocation'!G$78*'Input| Projects'!$AV469,0),0)</f>
        <v>0</v>
      </c>
      <c r="AL469" s="172" cm="1">
        <f t="array" ref="AL469">IFERROR(--('Input| Projects'!$AS469="Yes")*_xlfn.SWITCH('Input| Overheads'!$C$50,"Direct costs",'Calc| Overheads Allocation'!H$8*V469,"Internal labour",'Calc| Overheads Allocation'!H$8*V469*'Input| Projects'!$AO469,"DNSP defined",'Calc| Overheads Allocation'!H$78*'Input| Projects'!$AV469,0),0)</f>
        <v>0</v>
      </c>
      <c r="AM469" s="172" cm="1">
        <f t="array" ref="AM469">IFERROR(--('Input| Projects'!$AS469="Yes")*_xlfn.SWITCH('Input| Overheads'!$C$50,"Direct costs",'Calc| Overheads Allocation'!I$8*W469,"Internal labour",'Calc| Overheads Allocation'!I$8*W469*'Input| Projects'!$AO469,"DNSP defined",'Calc| Overheads Allocation'!I$78*'Input| Projects'!$AV469,0),0)</f>
        <v>0</v>
      </c>
      <c r="AN469" s="175"/>
      <c r="AO469" s="172" cm="1">
        <f t="array" ref="AO469">IFERROR(--('Input| Projects'!$AT469="Yes")*_xlfn.SWITCH('Input| Overheads'!$C$50,"Direct costs",'Calc| Overheads Allocation'!C$9*Q469,"Internal labour",'Calc| Overheads Allocation'!C$9*Q469*'Input| Projects'!$AO469,"DNSP defined",'Calc| Overheads Allocation'!C$79*'Input| Projects'!$AW469,0),0)</f>
        <v>0</v>
      </c>
      <c r="AP469" s="172" cm="1">
        <f t="array" ref="AP469">IFERROR(--('Input| Projects'!$AT469="Yes")*_xlfn.SWITCH('Input| Overheads'!$C$50,"Direct costs",'Calc| Overheads Allocation'!D$9*R469,"Internal labour",'Calc| Overheads Allocation'!D$9*R469*'Input| Projects'!$AO469,"DNSP defined",'Calc| Overheads Allocation'!D$79*'Input| Projects'!$AW469,0),0)</f>
        <v>0</v>
      </c>
      <c r="AQ469" s="172" cm="1">
        <f t="array" ref="AQ469">IFERROR(--('Input| Projects'!$AT469="Yes")*_xlfn.SWITCH('Input| Overheads'!$C$50,"Direct costs",'Calc| Overheads Allocation'!E$9*S469,"Internal labour",'Calc| Overheads Allocation'!E$9*S469*'Input| Projects'!$AO469,"DNSP defined",'Calc| Overheads Allocation'!E$79*'Input| Projects'!$AW469,0),0)</f>
        <v>0</v>
      </c>
      <c r="AR469" s="172" cm="1">
        <f t="array" ref="AR469">IFERROR(--('Input| Projects'!$AT469="Yes")*_xlfn.SWITCH('Input| Overheads'!$C$50,"Direct costs",'Calc| Overheads Allocation'!F$9*T469,"Internal labour",'Calc| Overheads Allocation'!F$9*T469*'Input| Projects'!$AO469,"DNSP defined",'Calc| Overheads Allocation'!F$79*'Input| Projects'!$AW469,0),0)</f>
        <v>0</v>
      </c>
      <c r="AS469" s="172" cm="1">
        <f t="array" ref="AS469">IFERROR(--('Input| Projects'!$AT469="Yes")*_xlfn.SWITCH('Input| Overheads'!$C$50,"Direct costs",'Calc| Overheads Allocation'!G$9*U469,"Internal labour",'Calc| Overheads Allocation'!G$9*U469*'Input| Projects'!$AO469,"DNSP defined",'Calc| Overheads Allocation'!G$79*'Input| Projects'!$AW469,0),0)</f>
        <v>0</v>
      </c>
      <c r="AT469" s="172" cm="1">
        <f t="array" ref="AT469">IFERROR(--('Input| Projects'!$AT469="Yes")*_xlfn.SWITCH('Input| Overheads'!$C$50,"Direct costs",'Calc| Overheads Allocation'!H$9*V469,"Internal labour",'Calc| Overheads Allocation'!H$9*V469*'Input| Projects'!$AO469,"DNSP defined",'Calc| Overheads Allocation'!H$79*'Input| Projects'!$AW469,0),0)</f>
        <v>0</v>
      </c>
      <c r="AU469" s="172" cm="1">
        <f t="array" ref="AU469">IFERROR(--('Input| Projects'!$AT469="Yes")*_xlfn.SWITCH('Input| Overheads'!$C$50,"Direct costs",'Calc| Overheads Allocation'!I$9*W469,"Internal labour",'Calc| Overheads Allocation'!I$9*W469*'Input| Projects'!$AO469,"DNSP defined",'Calc| Overheads Allocation'!I$79*'Input| Projects'!$AW469,0),0)</f>
        <v>0</v>
      </c>
      <c r="AV469" s="175"/>
      <c r="AW469" s="172">
        <f t="shared" si="178"/>
        <v>0</v>
      </c>
      <c r="AX469" s="172">
        <f t="shared" si="179"/>
        <v>0</v>
      </c>
      <c r="AY469" s="172">
        <f t="shared" si="180"/>
        <v>0</v>
      </c>
      <c r="AZ469" s="172">
        <f t="shared" si="181"/>
        <v>0</v>
      </c>
      <c r="BA469" s="172">
        <f t="shared" si="182"/>
        <v>0</v>
      </c>
      <c r="BB469" s="172">
        <f t="shared" si="183"/>
        <v>0</v>
      </c>
      <c r="BC469" s="172">
        <f t="shared" si="184"/>
        <v>0</v>
      </c>
      <c r="BD469" s="176"/>
      <c r="BE469" s="172">
        <f t="shared" si="185"/>
        <v>0</v>
      </c>
      <c r="BF469" s="172">
        <f t="shared" si="186"/>
        <v>0</v>
      </c>
      <c r="BG469" s="172">
        <f t="shared" si="187"/>
        <v>0</v>
      </c>
      <c r="BH469" s="172">
        <f t="shared" si="188"/>
        <v>0</v>
      </c>
      <c r="BI469" s="172">
        <f t="shared" si="189"/>
        <v>0</v>
      </c>
      <c r="BJ469" s="172">
        <f t="shared" si="190"/>
        <v>0</v>
      </c>
      <c r="BK469" s="172">
        <f t="shared" si="191"/>
        <v>0</v>
      </c>
      <c r="BL469" s="176"/>
      <c r="BM469" s="172">
        <f t="shared" si="170"/>
        <v>0</v>
      </c>
      <c r="BN469" s="172">
        <f t="shared" si="171"/>
        <v>0</v>
      </c>
      <c r="BO469" s="172">
        <f t="shared" si="172"/>
        <v>0</v>
      </c>
      <c r="BP469" s="172">
        <f t="shared" si="173"/>
        <v>0</v>
      </c>
      <c r="BQ469" s="172">
        <f t="shared" si="174"/>
        <v>0</v>
      </c>
      <c r="BR469" s="172">
        <f t="shared" si="175"/>
        <v>0</v>
      </c>
      <c r="BS469" s="172">
        <f t="shared" si="176"/>
        <v>0</v>
      </c>
      <c r="BT469" s="55"/>
      <c r="BU469" s="158">
        <f>SUMIF('Input| Projects'!$BA$8:$CX$8,RIGHT(BU$9,3),'Input| Projects'!$BA469:$CX469)</f>
        <v>0</v>
      </c>
      <c r="BV469" s="158">
        <f>SUMIF('Input| Projects'!$BA$8:$CX$8,RIGHT(BV$9,3),'Input| Projects'!$BA469:$CX469)</f>
        <v>0</v>
      </c>
      <c r="BW469" s="79" t="str">
        <f t="shared" si="177"/>
        <v/>
      </c>
    </row>
    <row r="470" spans="2:75" x14ac:dyDescent="0.2">
      <c r="B470" s="123">
        <f>IFERROR('Input| Projects'!B470,"")</f>
        <v>461</v>
      </c>
      <c r="C470" s="160" t="str">
        <f>IFERROR(IF('Input| Projects'!C470="","",'Input| Projects'!C470),"")</f>
        <v/>
      </c>
      <c r="D470" s="160" t="str">
        <f>IFERROR(IF('Input| Projects'!D470="","",'Input| Projects'!D470),"")</f>
        <v/>
      </c>
      <c r="E470" s="53"/>
      <c r="F470" s="160" t="str">
        <f>IF(LEN('Input| Projects'!F470)&gt;0,'Input| Projects'!F470,"")</f>
        <v/>
      </c>
      <c r="G470" s="160" t="str">
        <f>IF(LEN('Input| Projects'!G470)&gt;0,'Input| Projects'!G470,"")</f>
        <v/>
      </c>
      <c r="H470" s="10"/>
      <c r="I470" s="194" cm="1">
        <f t="array" ref="I470">IF(LEN($F470)&gt;0,1+IFERROR(SUMPRODUCT(TRANSPOSE('Input| Projects'!$AO470:$AQ470),INDEX('Input| Escalations'!$F$27:$L$29,,MATCH(Q$9,'Input| Escalations'!$F$21:$L$21,0))),0),0)</f>
        <v>0</v>
      </c>
      <c r="J470" s="194" cm="1">
        <f t="array" ref="J470">IF(LEN($F470)&gt;0,1+IFERROR(SUMPRODUCT(TRANSPOSE('Input| Projects'!$AO470:$AQ470),INDEX('Input| Escalations'!$F$27:$L$29,,MATCH(R$9,'Input| Escalations'!$F$21:$L$21,0))),0),0)</f>
        <v>0</v>
      </c>
      <c r="K470" s="194" cm="1">
        <f t="array" ref="K470">IF(LEN($F470)&gt;0,1+IFERROR(SUMPRODUCT(TRANSPOSE('Input| Projects'!$AO470:$AQ470),INDEX('Input| Escalations'!$F$27:$L$29,,MATCH(S$9,'Input| Escalations'!$F$21:$L$21,0))),0),0)</f>
        <v>0</v>
      </c>
      <c r="L470" s="194" cm="1">
        <f t="array" ref="L470">IF(LEN($F470)&gt;0,1+IFERROR(SUMPRODUCT(TRANSPOSE('Input| Projects'!$AO470:$AQ470),INDEX('Input| Escalations'!$F$27:$L$29,,MATCH(T$9,'Input| Escalations'!$F$21:$L$21,0))),0),0)</f>
        <v>0</v>
      </c>
      <c r="M470" s="194" cm="1">
        <f t="array" ref="M470">IF(LEN($F470)&gt;0,1+IFERROR(SUMPRODUCT(TRANSPOSE('Input| Projects'!$AO470:$AQ470),INDEX('Input| Escalations'!$F$27:$L$29,,MATCH(U$9,'Input| Escalations'!$F$21:$L$21,0))),0),0)</f>
        <v>0</v>
      </c>
      <c r="N470" s="194" cm="1">
        <f t="array" ref="N470">IF(LEN($F470)&gt;0,1+IFERROR(SUMPRODUCT(TRANSPOSE('Input| Projects'!$AO470:$AQ470),INDEX('Input| Escalations'!$F$27:$L$29,,MATCH(V$9,'Input| Escalations'!$F$21:$L$21,0))),0),0)</f>
        <v>0</v>
      </c>
      <c r="O470" s="194" cm="1">
        <f t="array" ref="O470">IF(LEN($F470)&gt;0,1+IFERROR(SUMPRODUCT(TRANSPOSE('Input| Projects'!$AO470:$AQ470),INDEX('Input| Escalations'!$F$27:$L$29,,MATCH(W$9,'Input| Escalations'!$F$21:$L$21,0))),0),0)</f>
        <v>0</v>
      </c>
      <c r="P470" s="10"/>
      <c r="Q470" s="172">
        <f>IFERROR(IF(ISNUMBER(FIND("decision",'Input| Setup'!$F$6)),'Input| Projects'!Y470,'Input| Projects'!I470)*'Input| Escalations'!$I$17*I470,0)</f>
        <v>0</v>
      </c>
      <c r="R470" s="172">
        <f>IFERROR(IF(ISNUMBER(FIND("decision",'Input| Setup'!$F$6)),'Input| Projects'!Z470,'Input| Projects'!J470)*'Input| Escalations'!$I$17*J470,0)</f>
        <v>0</v>
      </c>
      <c r="S470" s="172">
        <f>IFERROR(IF(ISNUMBER(FIND("decision",'Input| Setup'!$F$6)),'Input| Projects'!AA470,'Input| Projects'!K470)*'Input| Escalations'!$I$17*K470,0)</f>
        <v>0</v>
      </c>
      <c r="T470" s="172">
        <f>IFERROR(IF(ISNUMBER(FIND("decision",'Input| Setup'!$F$6)),'Input| Projects'!AB470,'Input| Projects'!L470)*'Input| Escalations'!$I$17*L470,0)</f>
        <v>0</v>
      </c>
      <c r="U470" s="172">
        <f>IFERROR(IF(ISNUMBER(FIND("decision",'Input| Setup'!$F$6)),'Input| Projects'!AC470,'Input| Projects'!M470)*'Input| Escalations'!$I$17*M470,0)</f>
        <v>0</v>
      </c>
      <c r="V470" s="172">
        <f>IFERROR(IF(ISNUMBER(FIND("decision",'Input| Setup'!$F$6)),'Input| Projects'!AD470,'Input| Projects'!N470)*'Input| Escalations'!$I$17*N470,0)</f>
        <v>0</v>
      </c>
      <c r="W470" s="172">
        <f>IFERROR(IF(ISNUMBER(FIND("decision",'Input| Setup'!$F$6)),'Input| Projects'!AE470,'Input| Projects'!O470)*'Input| Escalations'!$I$17*O470,0)</f>
        <v>0</v>
      </c>
      <c r="X470" s="175"/>
      <c r="Y470" s="172">
        <f>IF(ISNUMBER(FIND("decision",'Input| Setup'!$F$6)),'Input| Projects'!AG470,'Input| Projects'!Q470)*I470*'Input| Escalations'!$I$17</f>
        <v>0</v>
      </c>
      <c r="Z470" s="172">
        <f>IF(ISNUMBER(FIND("decision",'Input| Setup'!$F$6)),'Input| Projects'!AH470,'Input| Projects'!R470)*J470*'Input| Escalations'!$I$17</f>
        <v>0</v>
      </c>
      <c r="AA470" s="172">
        <f>IF(ISNUMBER(FIND("decision",'Input| Setup'!$F$6)),'Input| Projects'!AI470,'Input| Projects'!S470)*K470*'Input| Escalations'!$I$17</f>
        <v>0</v>
      </c>
      <c r="AB470" s="172">
        <f>IF(ISNUMBER(FIND("decision",'Input| Setup'!$F$6)),'Input| Projects'!AJ470,'Input| Projects'!T470)*L470*'Input| Escalations'!$I$17</f>
        <v>0</v>
      </c>
      <c r="AC470" s="172">
        <f>IF(ISNUMBER(FIND("decision",'Input| Setup'!$F$6)),'Input| Projects'!AK470,'Input| Projects'!U470)*M470*'Input| Escalations'!$I$17</f>
        <v>0</v>
      </c>
      <c r="AD470" s="172">
        <f>IF(ISNUMBER(FIND("decision",'Input| Setup'!$F$6)),'Input| Projects'!AL470,'Input| Projects'!V470)*N470*'Input| Escalations'!$I$17</f>
        <v>0</v>
      </c>
      <c r="AE470" s="172">
        <f>IF(ISNUMBER(FIND("decision",'Input| Setup'!$F$6)),'Input| Projects'!AM470,'Input| Projects'!W470)*O470*'Input| Escalations'!$I$17</f>
        <v>0</v>
      </c>
      <c r="AF470" s="175"/>
      <c r="AG470" s="172" cm="1">
        <f t="array" ref="AG470">IFERROR(--('Input| Projects'!$AS470="Yes")*_xlfn.SWITCH('Input| Overheads'!$C$50,"Direct costs",'Calc| Overheads Allocation'!C$8*Q470,"Internal labour",'Calc| Overheads Allocation'!C$8*Q470*'Input| Projects'!$AO470,"DNSP defined",'Calc| Overheads Allocation'!C$78*'Input| Projects'!$AV470,0),0)</f>
        <v>0</v>
      </c>
      <c r="AH470" s="172" cm="1">
        <f t="array" ref="AH470">IFERROR(--('Input| Projects'!$AS470="Yes")*_xlfn.SWITCH('Input| Overheads'!$C$50,"Direct costs",'Calc| Overheads Allocation'!D$8*R470,"Internal labour",'Calc| Overheads Allocation'!D$8*R470*'Input| Projects'!$AO470,"DNSP defined",'Calc| Overheads Allocation'!D$78*'Input| Projects'!$AV470,0),0)</f>
        <v>0</v>
      </c>
      <c r="AI470" s="172" cm="1">
        <f t="array" ref="AI470">IFERROR(--('Input| Projects'!$AS470="Yes")*_xlfn.SWITCH('Input| Overheads'!$C$50,"Direct costs",'Calc| Overheads Allocation'!E$8*S470,"Internal labour",'Calc| Overheads Allocation'!E$8*S470*'Input| Projects'!$AO470,"DNSP defined",'Calc| Overheads Allocation'!E$78*'Input| Projects'!$AV470,0),0)</f>
        <v>0</v>
      </c>
      <c r="AJ470" s="172" cm="1">
        <f t="array" ref="AJ470">IFERROR(--('Input| Projects'!$AS470="Yes")*_xlfn.SWITCH('Input| Overheads'!$C$50,"Direct costs",'Calc| Overheads Allocation'!F$8*T470,"Internal labour",'Calc| Overheads Allocation'!F$8*T470*'Input| Projects'!$AO470,"DNSP defined",'Calc| Overheads Allocation'!F$78*'Input| Projects'!$AV470,0),0)</f>
        <v>0</v>
      </c>
      <c r="AK470" s="172" cm="1">
        <f t="array" ref="AK470">IFERROR(--('Input| Projects'!$AS470="Yes")*_xlfn.SWITCH('Input| Overheads'!$C$50,"Direct costs",'Calc| Overheads Allocation'!G$8*U470,"Internal labour",'Calc| Overheads Allocation'!G$8*U470*'Input| Projects'!$AO470,"DNSP defined",'Calc| Overheads Allocation'!G$78*'Input| Projects'!$AV470,0),0)</f>
        <v>0</v>
      </c>
      <c r="AL470" s="172" cm="1">
        <f t="array" ref="AL470">IFERROR(--('Input| Projects'!$AS470="Yes")*_xlfn.SWITCH('Input| Overheads'!$C$50,"Direct costs",'Calc| Overheads Allocation'!H$8*V470,"Internal labour",'Calc| Overheads Allocation'!H$8*V470*'Input| Projects'!$AO470,"DNSP defined",'Calc| Overheads Allocation'!H$78*'Input| Projects'!$AV470,0),0)</f>
        <v>0</v>
      </c>
      <c r="AM470" s="172" cm="1">
        <f t="array" ref="AM470">IFERROR(--('Input| Projects'!$AS470="Yes")*_xlfn.SWITCH('Input| Overheads'!$C$50,"Direct costs",'Calc| Overheads Allocation'!I$8*W470,"Internal labour",'Calc| Overheads Allocation'!I$8*W470*'Input| Projects'!$AO470,"DNSP defined",'Calc| Overheads Allocation'!I$78*'Input| Projects'!$AV470,0),0)</f>
        <v>0</v>
      </c>
      <c r="AN470" s="175"/>
      <c r="AO470" s="172" cm="1">
        <f t="array" ref="AO470">IFERROR(--('Input| Projects'!$AT470="Yes")*_xlfn.SWITCH('Input| Overheads'!$C$50,"Direct costs",'Calc| Overheads Allocation'!C$9*Q470,"Internal labour",'Calc| Overheads Allocation'!C$9*Q470*'Input| Projects'!$AO470,"DNSP defined",'Calc| Overheads Allocation'!C$79*'Input| Projects'!$AW470,0),0)</f>
        <v>0</v>
      </c>
      <c r="AP470" s="172" cm="1">
        <f t="array" ref="AP470">IFERROR(--('Input| Projects'!$AT470="Yes")*_xlfn.SWITCH('Input| Overheads'!$C$50,"Direct costs",'Calc| Overheads Allocation'!D$9*R470,"Internal labour",'Calc| Overheads Allocation'!D$9*R470*'Input| Projects'!$AO470,"DNSP defined",'Calc| Overheads Allocation'!D$79*'Input| Projects'!$AW470,0),0)</f>
        <v>0</v>
      </c>
      <c r="AQ470" s="172" cm="1">
        <f t="array" ref="AQ470">IFERROR(--('Input| Projects'!$AT470="Yes")*_xlfn.SWITCH('Input| Overheads'!$C$50,"Direct costs",'Calc| Overheads Allocation'!E$9*S470,"Internal labour",'Calc| Overheads Allocation'!E$9*S470*'Input| Projects'!$AO470,"DNSP defined",'Calc| Overheads Allocation'!E$79*'Input| Projects'!$AW470,0),0)</f>
        <v>0</v>
      </c>
      <c r="AR470" s="172" cm="1">
        <f t="array" ref="AR470">IFERROR(--('Input| Projects'!$AT470="Yes")*_xlfn.SWITCH('Input| Overheads'!$C$50,"Direct costs",'Calc| Overheads Allocation'!F$9*T470,"Internal labour",'Calc| Overheads Allocation'!F$9*T470*'Input| Projects'!$AO470,"DNSP defined",'Calc| Overheads Allocation'!F$79*'Input| Projects'!$AW470,0),0)</f>
        <v>0</v>
      </c>
      <c r="AS470" s="172" cm="1">
        <f t="array" ref="AS470">IFERROR(--('Input| Projects'!$AT470="Yes")*_xlfn.SWITCH('Input| Overheads'!$C$50,"Direct costs",'Calc| Overheads Allocation'!G$9*U470,"Internal labour",'Calc| Overheads Allocation'!G$9*U470*'Input| Projects'!$AO470,"DNSP defined",'Calc| Overheads Allocation'!G$79*'Input| Projects'!$AW470,0),0)</f>
        <v>0</v>
      </c>
      <c r="AT470" s="172" cm="1">
        <f t="array" ref="AT470">IFERROR(--('Input| Projects'!$AT470="Yes")*_xlfn.SWITCH('Input| Overheads'!$C$50,"Direct costs",'Calc| Overheads Allocation'!H$9*V470,"Internal labour",'Calc| Overheads Allocation'!H$9*V470*'Input| Projects'!$AO470,"DNSP defined",'Calc| Overheads Allocation'!H$79*'Input| Projects'!$AW470,0),0)</f>
        <v>0</v>
      </c>
      <c r="AU470" s="172" cm="1">
        <f t="array" ref="AU470">IFERROR(--('Input| Projects'!$AT470="Yes")*_xlfn.SWITCH('Input| Overheads'!$C$50,"Direct costs",'Calc| Overheads Allocation'!I$9*W470,"Internal labour",'Calc| Overheads Allocation'!I$9*W470*'Input| Projects'!$AO470,"DNSP defined",'Calc| Overheads Allocation'!I$79*'Input| Projects'!$AW470,0),0)</f>
        <v>0</v>
      </c>
      <c r="AV470" s="175"/>
      <c r="AW470" s="172">
        <f t="shared" si="178"/>
        <v>0</v>
      </c>
      <c r="AX470" s="172">
        <f t="shared" si="179"/>
        <v>0</v>
      </c>
      <c r="AY470" s="172">
        <f t="shared" si="180"/>
        <v>0</v>
      </c>
      <c r="AZ470" s="172">
        <f t="shared" si="181"/>
        <v>0</v>
      </c>
      <c r="BA470" s="172">
        <f t="shared" si="182"/>
        <v>0</v>
      </c>
      <c r="BB470" s="172">
        <f t="shared" si="183"/>
        <v>0</v>
      </c>
      <c r="BC470" s="172">
        <f t="shared" si="184"/>
        <v>0</v>
      </c>
      <c r="BD470" s="176"/>
      <c r="BE470" s="172">
        <f t="shared" si="185"/>
        <v>0</v>
      </c>
      <c r="BF470" s="172">
        <f t="shared" si="186"/>
        <v>0</v>
      </c>
      <c r="BG470" s="172">
        <f t="shared" si="187"/>
        <v>0</v>
      </c>
      <c r="BH470" s="172">
        <f t="shared" si="188"/>
        <v>0</v>
      </c>
      <c r="BI470" s="172">
        <f t="shared" si="189"/>
        <v>0</v>
      </c>
      <c r="BJ470" s="172">
        <f t="shared" si="190"/>
        <v>0</v>
      </c>
      <c r="BK470" s="172">
        <f t="shared" si="191"/>
        <v>0</v>
      </c>
      <c r="BL470" s="176"/>
      <c r="BM470" s="172">
        <f t="shared" si="170"/>
        <v>0</v>
      </c>
      <c r="BN470" s="172">
        <f t="shared" si="171"/>
        <v>0</v>
      </c>
      <c r="BO470" s="172">
        <f t="shared" si="172"/>
        <v>0</v>
      </c>
      <c r="BP470" s="172">
        <f t="shared" si="173"/>
        <v>0</v>
      </c>
      <c r="BQ470" s="172">
        <f t="shared" si="174"/>
        <v>0</v>
      </c>
      <c r="BR470" s="172">
        <f t="shared" si="175"/>
        <v>0</v>
      </c>
      <c r="BS470" s="172">
        <f t="shared" si="176"/>
        <v>0</v>
      </c>
      <c r="BT470" s="55"/>
      <c r="BU470" s="158">
        <f>SUMIF('Input| Projects'!$BA$8:$CX$8,RIGHT(BU$9,3),'Input| Projects'!$BA470:$CX470)</f>
        <v>0</v>
      </c>
      <c r="BV470" s="158">
        <f>SUMIF('Input| Projects'!$BA$8:$CX$8,RIGHT(BV$9,3),'Input| Projects'!$BA470:$CX470)</f>
        <v>0</v>
      </c>
      <c r="BW470" s="79" t="str">
        <f t="shared" si="177"/>
        <v/>
      </c>
    </row>
    <row r="471" spans="2:75" x14ac:dyDescent="0.2">
      <c r="B471" s="123">
        <f>IFERROR('Input| Projects'!B471,"")</f>
        <v>462</v>
      </c>
      <c r="C471" s="160" t="str">
        <f>IFERROR(IF('Input| Projects'!C471="","",'Input| Projects'!C471),"")</f>
        <v/>
      </c>
      <c r="D471" s="160" t="str">
        <f>IFERROR(IF('Input| Projects'!D471="","",'Input| Projects'!D471),"")</f>
        <v/>
      </c>
      <c r="E471" s="53"/>
      <c r="F471" s="160" t="str">
        <f>IF(LEN('Input| Projects'!F471)&gt;0,'Input| Projects'!F471,"")</f>
        <v/>
      </c>
      <c r="G471" s="160" t="str">
        <f>IF(LEN('Input| Projects'!G471)&gt;0,'Input| Projects'!G471,"")</f>
        <v/>
      </c>
      <c r="H471" s="10"/>
      <c r="I471" s="194" cm="1">
        <f t="array" ref="I471">IF(LEN($F471)&gt;0,1+IFERROR(SUMPRODUCT(TRANSPOSE('Input| Projects'!$AO471:$AQ471),INDEX('Input| Escalations'!$F$27:$L$29,,MATCH(Q$9,'Input| Escalations'!$F$21:$L$21,0))),0),0)</f>
        <v>0</v>
      </c>
      <c r="J471" s="194" cm="1">
        <f t="array" ref="J471">IF(LEN($F471)&gt;0,1+IFERROR(SUMPRODUCT(TRANSPOSE('Input| Projects'!$AO471:$AQ471),INDEX('Input| Escalations'!$F$27:$L$29,,MATCH(R$9,'Input| Escalations'!$F$21:$L$21,0))),0),0)</f>
        <v>0</v>
      </c>
      <c r="K471" s="194" cm="1">
        <f t="array" ref="K471">IF(LEN($F471)&gt;0,1+IFERROR(SUMPRODUCT(TRANSPOSE('Input| Projects'!$AO471:$AQ471),INDEX('Input| Escalations'!$F$27:$L$29,,MATCH(S$9,'Input| Escalations'!$F$21:$L$21,0))),0),0)</f>
        <v>0</v>
      </c>
      <c r="L471" s="194" cm="1">
        <f t="array" ref="L471">IF(LEN($F471)&gt;0,1+IFERROR(SUMPRODUCT(TRANSPOSE('Input| Projects'!$AO471:$AQ471),INDEX('Input| Escalations'!$F$27:$L$29,,MATCH(T$9,'Input| Escalations'!$F$21:$L$21,0))),0),0)</f>
        <v>0</v>
      </c>
      <c r="M471" s="194" cm="1">
        <f t="array" ref="M471">IF(LEN($F471)&gt;0,1+IFERROR(SUMPRODUCT(TRANSPOSE('Input| Projects'!$AO471:$AQ471),INDEX('Input| Escalations'!$F$27:$L$29,,MATCH(U$9,'Input| Escalations'!$F$21:$L$21,0))),0),0)</f>
        <v>0</v>
      </c>
      <c r="N471" s="194" cm="1">
        <f t="array" ref="N471">IF(LEN($F471)&gt;0,1+IFERROR(SUMPRODUCT(TRANSPOSE('Input| Projects'!$AO471:$AQ471),INDEX('Input| Escalations'!$F$27:$L$29,,MATCH(V$9,'Input| Escalations'!$F$21:$L$21,0))),0),0)</f>
        <v>0</v>
      </c>
      <c r="O471" s="194" cm="1">
        <f t="array" ref="O471">IF(LEN($F471)&gt;0,1+IFERROR(SUMPRODUCT(TRANSPOSE('Input| Projects'!$AO471:$AQ471),INDEX('Input| Escalations'!$F$27:$L$29,,MATCH(W$9,'Input| Escalations'!$F$21:$L$21,0))),0),0)</f>
        <v>0</v>
      </c>
      <c r="P471" s="10"/>
      <c r="Q471" s="172">
        <f>IFERROR(IF(ISNUMBER(FIND("decision",'Input| Setup'!$F$6)),'Input| Projects'!Y471,'Input| Projects'!I471)*'Input| Escalations'!$I$17*I471,0)</f>
        <v>0</v>
      </c>
      <c r="R471" s="172">
        <f>IFERROR(IF(ISNUMBER(FIND("decision",'Input| Setup'!$F$6)),'Input| Projects'!Z471,'Input| Projects'!J471)*'Input| Escalations'!$I$17*J471,0)</f>
        <v>0</v>
      </c>
      <c r="S471" s="172">
        <f>IFERROR(IF(ISNUMBER(FIND("decision",'Input| Setup'!$F$6)),'Input| Projects'!AA471,'Input| Projects'!K471)*'Input| Escalations'!$I$17*K471,0)</f>
        <v>0</v>
      </c>
      <c r="T471" s="172">
        <f>IFERROR(IF(ISNUMBER(FIND("decision",'Input| Setup'!$F$6)),'Input| Projects'!AB471,'Input| Projects'!L471)*'Input| Escalations'!$I$17*L471,0)</f>
        <v>0</v>
      </c>
      <c r="U471" s="172">
        <f>IFERROR(IF(ISNUMBER(FIND("decision",'Input| Setup'!$F$6)),'Input| Projects'!AC471,'Input| Projects'!M471)*'Input| Escalations'!$I$17*M471,0)</f>
        <v>0</v>
      </c>
      <c r="V471" s="172">
        <f>IFERROR(IF(ISNUMBER(FIND("decision",'Input| Setup'!$F$6)),'Input| Projects'!AD471,'Input| Projects'!N471)*'Input| Escalations'!$I$17*N471,0)</f>
        <v>0</v>
      </c>
      <c r="W471" s="172">
        <f>IFERROR(IF(ISNUMBER(FIND("decision",'Input| Setup'!$F$6)),'Input| Projects'!AE471,'Input| Projects'!O471)*'Input| Escalations'!$I$17*O471,0)</f>
        <v>0</v>
      </c>
      <c r="X471" s="175"/>
      <c r="Y471" s="172">
        <f>IF(ISNUMBER(FIND("decision",'Input| Setup'!$F$6)),'Input| Projects'!AG471,'Input| Projects'!Q471)*I471*'Input| Escalations'!$I$17</f>
        <v>0</v>
      </c>
      <c r="Z471" s="172">
        <f>IF(ISNUMBER(FIND("decision",'Input| Setup'!$F$6)),'Input| Projects'!AH471,'Input| Projects'!R471)*J471*'Input| Escalations'!$I$17</f>
        <v>0</v>
      </c>
      <c r="AA471" s="172">
        <f>IF(ISNUMBER(FIND("decision",'Input| Setup'!$F$6)),'Input| Projects'!AI471,'Input| Projects'!S471)*K471*'Input| Escalations'!$I$17</f>
        <v>0</v>
      </c>
      <c r="AB471" s="172">
        <f>IF(ISNUMBER(FIND("decision",'Input| Setup'!$F$6)),'Input| Projects'!AJ471,'Input| Projects'!T471)*L471*'Input| Escalations'!$I$17</f>
        <v>0</v>
      </c>
      <c r="AC471" s="172">
        <f>IF(ISNUMBER(FIND("decision",'Input| Setup'!$F$6)),'Input| Projects'!AK471,'Input| Projects'!U471)*M471*'Input| Escalations'!$I$17</f>
        <v>0</v>
      </c>
      <c r="AD471" s="172">
        <f>IF(ISNUMBER(FIND("decision",'Input| Setup'!$F$6)),'Input| Projects'!AL471,'Input| Projects'!V471)*N471*'Input| Escalations'!$I$17</f>
        <v>0</v>
      </c>
      <c r="AE471" s="172">
        <f>IF(ISNUMBER(FIND("decision",'Input| Setup'!$F$6)),'Input| Projects'!AM471,'Input| Projects'!W471)*O471*'Input| Escalations'!$I$17</f>
        <v>0</v>
      </c>
      <c r="AF471" s="175"/>
      <c r="AG471" s="172" cm="1">
        <f t="array" ref="AG471">IFERROR(--('Input| Projects'!$AS471="Yes")*_xlfn.SWITCH('Input| Overheads'!$C$50,"Direct costs",'Calc| Overheads Allocation'!C$8*Q471,"Internal labour",'Calc| Overheads Allocation'!C$8*Q471*'Input| Projects'!$AO471,"DNSP defined",'Calc| Overheads Allocation'!C$78*'Input| Projects'!$AV471,0),0)</f>
        <v>0</v>
      </c>
      <c r="AH471" s="172" cm="1">
        <f t="array" ref="AH471">IFERROR(--('Input| Projects'!$AS471="Yes")*_xlfn.SWITCH('Input| Overheads'!$C$50,"Direct costs",'Calc| Overheads Allocation'!D$8*R471,"Internal labour",'Calc| Overheads Allocation'!D$8*R471*'Input| Projects'!$AO471,"DNSP defined",'Calc| Overheads Allocation'!D$78*'Input| Projects'!$AV471,0),0)</f>
        <v>0</v>
      </c>
      <c r="AI471" s="172" cm="1">
        <f t="array" ref="AI471">IFERROR(--('Input| Projects'!$AS471="Yes")*_xlfn.SWITCH('Input| Overheads'!$C$50,"Direct costs",'Calc| Overheads Allocation'!E$8*S471,"Internal labour",'Calc| Overheads Allocation'!E$8*S471*'Input| Projects'!$AO471,"DNSP defined",'Calc| Overheads Allocation'!E$78*'Input| Projects'!$AV471,0),0)</f>
        <v>0</v>
      </c>
      <c r="AJ471" s="172" cm="1">
        <f t="array" ref="AJ471">IFERROR(--('Input| Projects'!$AS471="Yes")*_xlfn.SWITCH('Input| Overheads'!$C$50,"Direct costs",'Calc| Overheads Allocation'!F$8*T471,"Internal labour",'Calc| Overheads Allocation'!F$8*T471*'Input| Projects'!$AO471,"DNSP defined",'Calc| Overheads Allocation'!F$78*'Input| Projects'!$AV471,0),0)</f>
        <v>0</v>
      </c>
      <c r="AK471" s="172" cm="1">
        <f t="array" ref="AK471">IFERROR(--('Input| Projects'!$AS471="Yes")*_xlfn.SWITCH('Input| Overheads'!$C$50,"Direct costs",'Calc| Overheads Allocation'!G$8*U471,"Internal labour",'Calc| Overheads Allocation'!G$8*U471*'Input| Projects'!$AO471,"DNSP defined",'Calc| Overheads Allocation'!G$78*'Input| Projects'!$AV471,0),0)</f>
        <v>0</v>
      </c>
      <c r="AL471" s="172" cm="1">
        <f t="array" ref="AL471">IFERROR(--('Input| Projects'!$AS471="Yes")*_xlfn.SWITCH('Input| Overheads'!$C$50,"Direct costs",'Calc| Overheads Allocation'!H$8*V471,"Internal labour",'Calc| Overheads Allocation'!H$8*V471*'Input| Projects'!$AO471,"DNSP defined",'Calc| Overheads Allocation'!H$78*'Input| Projects'!$AV471,0),0)</f>
        <v>0</v>
      </c>
      <c r="AM471" s="172" cm="1">
        <f t="array" ref="AM471">IFERROR(--('Input| Projects'!$AS471="Yes")*_xlfn.SWITCH('Input| Overheads'!$C$50,"Direct costs",'Calc| Overheads Allocation'!I$8*W471,"Internal labour",'Calc| Overheads Allocation'!I$8*W471*'Input| Projects'!$AO471,"DNSP defined",'Calc| Overheads Allocation'!I$78*'Input| Projects'!$AV471,0),0)</f>
        <v>0</v>
      </c>
      <c r="AN471" s="175"/>
      <c r="AO471" s="172" cm="1">
        <f t="array" ref="AO471">IFERROR(--('Input| Projects'!$AT471="Yes")*_xlfn.SWITCH('Input| Overheads'!$C$50,"Direct costs",'Calc| Overheads Allocation'!C$9*Q471,"Internal labour",'Calc| Overheads Allocation'!C$9*Q471*'Input| Projects'!$AO471,"DNSP defined",'Calc| Overheads Allocation'!C$79*'Input| Projects'!$AW471,0),0)</f>
        <v>0</v>
      </c>
      <c r="AP471" s="172" cm="1">
        <f t="array" ref="AP471">IFERROR(--('Input| Projects'!$AT471="Yes")*_xlfn.SWITCH('Input| Overheads'!$C$50,"Direct costs",'Calc| Overheads Allocation'!D$9*R471,"Internal labour",'Calc| Overheads Allocation'!D$9*R471*'Input| Projects'!$AO471,"DNSP defined",'Calc| Overheads Allocation'!D$79*'Input| Projects'!$AW471,0),0)</f>
        <v>0</v>
      </c>
      <c r="AQ471" s="172" cm="1">
        <f t="array" ref="AQ471">IFERROR(--('Input| Projects'!$AT471="Yes")*_xlfn.SWITCH('Input| Overheads'!$C$50,"Direct costs",'Calc| Overheads Allocation'!E$9*S471,"Internal labour",'Calc| Overheads Allocation'!E$9*S471*'Input| Projects'!$AO471,"DNSP defined",'Calc| Overheads Allocation'!E$79*'Input| Projects'!$AW471,0),0)</f>
        <v>0</v>
      </c>
      <c r="AR471" s="172" cm="1">
        <f t="array" ref="AR471">IFERROR(--('Input| Projects'!$AT471="Yes")*_xlfn.SWITCH('Input| Overheads'!$C$50,"Direct costs",'Calc| Overheads Allocation'!F$9*T471,"Internal labour",'Calc| Overheads Allocation'!F$9*T471*'Input| Projects'!$AO471,"DNSP defined",'Calc| Overheads Allocation'!F$79*'Input| Projects'!$AW471,0),0)</f>
        <v>0</v>
      </c>
      <c r="AS471" s="172" cm="1">
        <f t="array" ref="AS471">IFERROR(--('Input| Projects'!$AT471="Yes")*_xlfn.SWITCH('Input| Overheads'!$C$50,"Direct costs",'Calc| Overheads Allocation'!G$9*U471,"Internal labour",'Calc| Overheads Allocation'!G$9*U471*'Input| Projects'!$AO471,"DNSP defined",'Calc| Overheads Allocation'!G$79*'Input| Projects'!$AW471,0),0)</f>
        <v>0</v>
      </c>
      <c r="AT471" s="172" cm="1">
        <f t="array" ref="AT471">IFERROR(--('Input| Projects'!$AT471="Yes")*_xlfn.SWITCH('Input| Overheads'!$C$50,"Direct costs",'Calc| Overheads Allocation'!H$9*V471,"Internal labour",'Calc| Overheads Allocation'!H$9*V471*'Input| Projects'!$AO471,"DNSP defined",'Calc| Overheads Allocation'!H$79*'Input| Projects'!$AW471,0),0)</f>
        <v>0</v>
      </c>
      <c r="AU471" s="172" cm="1">
        <f t="array" ref="AU471">IFERROR(--('Input| Projects'!$AT471="Yes")*_xlfn.SWITCH('Input| Overheads'!$C$50,"Direct costs",'Calc| Overheads Allocation'!I$9*W471,"Internal labour",'Calc| Overheads Allocation'!I$9*W471*'Input| Projects'!$AO471,"DNSP defined",'Calc| Overheads Allocation'!I$79*'Input| Projects'!$AW471,0),0)</f>
        <v>0</v>
      </c>
      <c r="AV471" s="175"/>
      <c r="AW471" s="172">
        <f t="shared" si="178"/>
        <v>0</v>
      </c>
      <c r="AX471" s="172">
        <f t="shared" si="179"/>
        <v>0</v>
      </c>
      <c r="AY471" s="172">
        <f t="shared" si="180"/>
        <v>0</v>
      </c>
      <c r="AZ471" s="172">
        <f t="shared" si="181"/>
        <v>0</v>
      </c>
      <c r="BA471" s="172">
        <f t="shared" si="182"/>
        <v>0</v>
      </c>
      <c r="BB471" s="172">
        <f t="shared" si="183"/>
        <v>0</v>
      </c>
      <c r="BC471" s="172">
        <f t="shared" si="184"/>
        <v>0</v>
      </c>
      <c r="BD471" s="176"/>
      <c r="BE471" s="172">
        <f t="shared" si="185"/>
        <v>0</v>
      </c>
      <c r="BF471" s="172">
        <f t="shared" si="186"/>
        <v>0</v>
      </c>
      <c r="BG471" s="172">
        <f t="shared" si="187"/>
        <v>0</v>
      </c>
      <c r="BH471" s="172">
        <f t="shared" si="188"/>
        <v>0</v>
      </c>
      <c r="BI471" s="172">
        <f t="shared" si="189"/>
        <v>0</v>
      </c>
      <c r="BJ471" s="172">
        <f t="shared" si="190"/>
        <v>0</v>
      </c>
      <c r="BK471" s="172">
        <f t="shared" si="191"/>
        <v>0</v>
      </c>
      <c r="BL471" s="176"/>
      <c r="BM471" s="172">
        <f t="shared" si="170"/>
        <v>0</v>
      </c>
      <c r="BN471" s="172">
        <f t="shared" si="171"/>
        <v>0</v>
      </c>
      <c r="BO471" s="172">
        <f t="shared" si="172"/>
        <v>0</v>
      </c>
      <c r="BP471" s="172">
        <f t="shared" si="173"/>
        <v>0</v>
      </c>
      <c r="BQ471" s="172">
        <f t="shared" si="174"/>
        <v>0</v>
      </c>
      <c r="BR471" s="172">
        <f t="shared" si="175"/>
        <v>0</v>
      </c>
      <c r="BS471" s="172">
        <f t="shared" si="176"/>
        <v>0</v>
      </c>
      <c r="BT471" s="55"/>
      <c r="BU471" s="158">
        <f>SUMIF('Input| Projects'!$BA$8:$CX$8,RIGHT(BU$9,3),'Input| Projects'!$BA471:$CX471)</f>
        <v>0</v>
      </c>
      <c r="BV471" s="158">
        <f>SUMIF('Input| Projects'!$BA$8:$CX$8,RIGHT(BV$9,3),'Input| Projects'!$BA471:$CX471)</f>
        <v>0</v>
      </c>
      <c r="BW471" s="79" t="str">
        <f t="shared" si="177"/>
        <v/>
      </c>
    </row>
    <row r="472" spans="2:75" x14ac:dyDescent="0.2">
      <c r="B472" s="123">
        <f>IFERROR('Input| Projects'!B472,"")</f>
        <v>463</v>
      </c>
      <c r="C472" s="160" t="str">
        <f>IFERROR(IF('Input| Projects'!C472="","",'Input| Projects'!C472),"")</f>
        <v/>
      </c>
      <c r="D472" s="160" t="str">
        <f>IFERROR(IF('Input| Projects'!D472="","",'Input| Projects'!D472),"")</f>
        <v/>
      </c>
      <c r="E472" s="53"/>
      <c r="F472" s="160" t="str">
        <f>IF(LEN('Input| Projects'!F472)&gt;0,'Input| Projects'!F472,"")</f>
        <v/>
      </c>
      <c r="G472" s="160" t="str">
        <f>IF(LEN('Input| Projects'!G472)&gt;0,'Input| Projects'!G472,"")</f>
        <v/>
      </c>
      <c r="H472" s="10"/>
      <c r="I472" s="194" cm="1">
        <f t="array" ref="I472">IF(LEN($F472)&gt;0,1+IFERROR(SUMPRODUCT(TRANSPOSE('Input| Projects'!$AO472:$AQ472),INDEX('Input| Escalations'!$F$27:$L$29,,MATCH(Q$9,'Input| Escalations'!$F$21:$L$21,0))),0),0)</f>
        <v>0</v>
      </c>
      <c r="J472" s="194" cm="1">
        <f t="array" ref="J472">IF(LEN($F472)&gt;0,1+IFERROR(SUMPRODUCT(TRANSPOSE('Input| Projects'!$AO472:$AQ472),INDEX('Input| Escalations'!$F$27:$L$29,,MATCH(R$9,'Input| Escalations'!$F$21:$L$21,0))),0),0)</f>
        <v>0</v>
      </c>
      <c r="K472" s="194" cm="1">
        <f t="array" ref="K472">IF(LEN($F472)&gt;0,1+IFERROR(SUMPRODUCT(TRANSPOSE('Input| Projects'!$AO472:$AQ472),INDEX('Input| Escalations'!$F$27:$L$29,,MATCH(S$9,'Input| Escalations'!$F$21:$L$21,0))),0),0)</f>
        <v>0</v>
      </c>
      <c r="L472" s="194" cm="1">
        <f t="array" ref="L472">IF(LEN($F472)&gt;0,1+IFERROR(SUMPRODUCT(TRANSPOSE('Input| Projects'!$AO472:$AQ472),INDEX('Input| Escalations'!$F$27:$L$29,,MATCH(T$9,'Input| Escalations'!$F$21:$L$21,0))),0),0)</f>
        <v>0</v>
      </c>
      <c r="M472" s="194" cm="1">
        <f t="array" ref="M472">IF(LEN($F472)&gt;0,1+IFERROR(SUMPRODUCT(TRANSPOSE('Input| Projects'!$AO472:$AQ472),INDEX('Input| Escalations'!$F$27:$L$29,,MATCH(U$9,'Input| Escalations'!$F$21:$L$21,0))),0),0)</f>
        <v>0</v>
      </c>
      <c r="N472" s="194" cm="1">
        <f t="array" ref="N472">IF(LEN($F472)&gt;0,1+IFERROR(SUMPRODUCT(TRANSPOSE('Input| Projects'!$AO472:$AQ472),INDEX('Input| Escalations'!$F$27:$L$29,,MATCH(V$9,'Input| Escalations'!$F$21:$L$21,0))),0),0)</f>
        <v>0</v>
      </c>
      <c r="O472" s="194" cm="1">
        <f t="array" ref="O472">IF(LEN($F472)&gt;0,1+IFERROR(SUMPRODUCT(TRANSPOSE('Input| Projects'!$AO472:$AQ472),INDEX('Input| Escalations'!$F$27:$L$29,,MATCH(W$9,'Input| Escalations'!$F$21:$L$21,0))),0),0)</f>
        <v>0</v>
      </c>
      <c r="P472" s="10"/>
      <c r="Q472" s="172">
        <f>IFERROR(IF(ISNUMBER(FIND("decision",'Input| Setup'!$F$6)),'Input| Projects'!Y472,'Input| Projects'!I472)*'Input| Escalations'!$I$17*I472,0)</f>
        <v>0</v>
      </c>
      <c r="R472" s="172">
        <f>IFERROR(IF(ISNUMBER(FIND("decision",'Input| Setup'!$F$6)),'Input| Projects'!Z472,'Input| Projects'!J472)*'Input| Escalations'!$I$17*J472,0)</f>
        <v>0</v>
      </c>
      <c r="S472" s="172">
        <f>IFERROR(IF(ISNUMBER(FIND("decision",'Input| Setup'!$F$6)),'Input| Projects'!AA472,'Input| Projects'!K472)*'Input| Escalations'!$I$17*K472,0)</f>
        <v>0</v>
      </c>
      <c r="T472" s="172">
        <f>IFERROR(IF(ISNUMBER(FIND("decision",'Input| Setup'!$F$6)),'Input| Projects'!AB472,'Input| Projects'!L472)*'Input| Escalations'!$I$17*L472,0)</f>
        <v>0</v>
      </c>
      <c r="U472" s="172">
        <f>IFERROR(IF(ISNUMBER(FIND("decision",'Input| Setup'!$F$6)),'Input| Projects'!AC472,'Input| Projects'!M472)*'Input| Escalations'!$I$17*M472,0)</f>
        <v>0</v>
      </c>
      <c r="V472" s="172">
        <f>IFERROR(IF(ISNUMBER(FIND("decision",'Input| Setup'!$F$6)),'Input| Projects'!AD472,'Input| Projects'!N472)*'Input| Escalations'!$I$17*N472,0)</f>
        <v>0</v>
      </c>
      <c r="W472" s="172">
        <f>IFERROR(IF(ISNUMBER(FIND("decision",'Input| Setup'!$F$6)),'Input| Projects'!AE472,'Input| Projects'!O472)*'Input| Escalations'!$I$17*O472,0)</f>
        <v>0</v>
      </c>
      <c r="X472" s="175"/>
      <c r="Y472" s="172">
        <f>IF(ISNUMBER(FIND("decision",'Input| Setup'!$F$6)),'Input| Projects'!AG472,'Input| Projects'!Q472)*I472*'Input| Escalations'!$I$17</f>
        <v>0</v>
      </c>
      <c r="Z472" s="172">
        <f>IF(ISNUMBER(FIND("decision",'Input| Setup'!$F$6)),'Input| Projects'!AH472,'Input| Projects'!R472)*J472*'Input| Escalations'!$I$17</f>
        <v>0</v>
      </c>
      <c r="AA472" s="172">
        <f>IF(ISNUMBER(FIND("decision",'Input| Setup'!$F$6)),'Input| Projects'!AI472,'Input| Projects'!S472)*K472*'Input| Escalations'!$I$17</f>
        <v>0</v>
      </c>
      <c r="AB472" s="172">
        <f>IF(ISNUMBER(FIND("decision",'Input| Setup'!$F$6)),'Input| Projects'!AJ472,'Input| Projects'!T472)*L472*'Input| Escalations'!$I$17</f>
        <v>0</v>
      </c>
      <c r="AC472" s="172">
        <f>IF(ISNUMBER(FIND("decision",'Input| Setup'!$F$6)),'Input| Projects'!AK472,'Input| Projects'!U472)*M472*'Input| Escalations'!$I$17</f>
        <v>0</v>
      </c>
      <c r="AD472" s="172">
        <f>IF(ISNUMBER(FIND("decision",'Input| Setup'!$F$6)),'Input| Projects'!AL472,'Input| Projects'!V472)*N472*'Input| Escalations'!$I$17</f>
        <v>0</v>
      </c>
      <c r="AE472" s="172">
        <f>IF(ISNUMBER(FIND("decision",'Input| Setup'!$F$6)),'Input| Projects'!AM472,'Input| Projects'!W472)*O472*'Input| Escalations'!$I$17</f>
        <v>0</v>
      </c>
      <c r="AF472" s="175"/>
      <c r="AG472" s="172" cm="1">
        <f t="array" ref="AG472">IFERROR(--('Input| Projects'!$AS472="Yes")*_xlfn.SWITCH('Input| Overheads'!$C$50,"Direct costs",'Calc| Overheads Allocation'!C$8*Q472,"Internal labour",'Calc| Overheads Allocation'!C$8*Q472*'Input| Projects'!$AO472,"DNSP defined",'Calc| Overheads Allocation'!C$78*'Input| Projects'!$AV472,0),0)</f>
        <v>0</v>
      </c>
      <c r="AH472" s="172" cm="1">
        <f t="array" ref="AH472">IFERROR(--('Input| Projects'!$AS472="Yes")*_xlfn.SWITCH('Input| Overheads'!$C$50,"Direct costs",'Calc| Overheads Allocation'!D$8*R472,"Internal labour",'Calc| Overheads Allocation'!D$8*R472*'Input| Projects'!$AO472,"DNSP defined",'Calc| Overheads Allocation'!D$78*'Input| Projects'!$AV472,0),0)</f>
        <v>0</v>
      </c>
      <c r="AI472" s="172" cm="1">
        <f t="array" ref="AI472">IFERROR(--('Input| Projects'!$AS472="Yes")*_xlfn.SWITCH('Input| Overheads'!$C$50,"Direct costs",'Calc| Overheads Allocation'!E$8*S472,"Internal labour",'Calc| Overheads Allocation'!E$8*S472*'Input| Projects'!$AO472,"DNSP defined",'Calc| Overheads Allocation'!E$78*'Input| Projects'!$AV472,0),0)</f>
        <v>0</v>
      </c>
      <c r="AJ472" s="172" cm="1">
        <f t="array" ref="AJ472">IFERROR(--('Input| Projects'!$AS472="Yes")*_xlfn.SWITCH('Input| Overheads'!$C$50,"Direct costs",'Calc| Overheads Allocation'!F$8*T472,"Internal labour",'Calc| Overheads Allocation'!F$8*T472*'Input| Projects'!$AO472,"DNSP defined",'Calc| Overheads Allocation'!F$78*'Input| Projects'!$AV472,0),0)</f>
        <v>0</v>
      </c>
      <c r="AK472" s="172" cm="1">
        <f t="array" ref="AK472">IFERROR(--('Input| Projects'!$AS472="Yes")*_xlfn.SWITCH('Input| Overheads'!$C$50,"Direct costs",'Calc| Overheads Allocation'!G$8*U472,"Internal labour",'Calc| Overheads Allocation'!G$8*U472*'Input| Projects'!$AO472,"DNSP defined",'Calc| Overheads Allocation'!G$78*'Input| Projects'!$AV472,0),0)</f>
        <v>0</v>
      </c>
      <c r="AL472" s="172" cm="1">
        <f t="array" ref="AL472">IFERROR(--('Input| Projects'!$AS472="Yes")*_xlfn.SWITCH('Input| Overheads'!$C$50,"Direct costs",'Calc| Overheads Allocation'!H$8*V472,"Internal labour",'Calc| Overheads Allocation'!H$8*V472*'Input| Projects'!$AO472,"DNSP defined",'Calc| Overheads Allocation'!H$78*'Input| Projects'!$AV472,0),0)</f>
        <v>0</v>
      </c>
      <c r="AM472" s="172" cm="1">
        <f t="array" ref="AM472">IFERROR(--('Input| Projects'!$AS472="Yes")*_xlfn.SWITCH('Input| Overheads'!$C$50,"Direct costs",'Calc| Overheads Allocation'!I$8*W472,"Internal labour",'Calc| Overheads Allocation'!I$8*W472*'Input| Projects'!$AO472,"DNSP defined",'Calc| Overheads Allocation'!I$78*'Input| Projects'!$AV472,0),0)</f>
        <v>0</v>
      </c>
      <c r="AN472" s="175"/>
      <c r="AO472" s="172" cm="1">
        <f t="array" ref="AO472">IFERROR(--('Input| Projects'!$AT472="Yes")*_xlfn.SWITCH('Input| Overheads'!$C$50,"Direct costs",'Calc| Overheads Allocation'!C$9*Q472,"Internal labour",'Calc| Overheads Allocation'!C$9*Q472*'Input| Projects'!$AO472,"DNSP defined",'Calc| Overheads Allocation'!C$79*'Input| Projects'!$AW472,0),0)</f>
        <v>0</v>
      </c>
      <c r="AP472" s="172" cm="1">
        <f t="array" ref="AP472">IFERROR(--('Input| Projects'!$AT472="Yes")*_xlfn.SWITCH('Input| Overheads'!$C$50,"Direct costs",'Calc| Overheads Allocation'!D$9*R472,"Internal labour",'Calc| Overheads Allocation'!D$9*R472*'Input| Projects'!$AO472,"DNSP defined",'Calc| Overheads Allocation'!D$79*'Input| Projects'!$AW472,0),0)</f>
        <v>0</v>
      </c>
      <c r="AQ472" s="172" cm="1">
        <f t="array" ref="AQ472">IFERROR(--('Input| Projects'!$AT472="Yes")*_xlfn.SWITCH('Input| Overheads'!$C$50,"Direct costs",'Calc| Overheads Allocation'!E$9*S472,"Internal labour",'Calc| Overheads Allocation'!E$9*S472*'Input| Projects'!$AO472,"DNSP defined",'Calc| Overheads Allocation'!E$79*'Input| Projects'!$AW472,0),0)</f>
        <v>0</v>
      </c>
      <c r="AR472" s="172" cm="1">
        <f t="array" ref="AR472">IFERROR(--('Input| Projects'!$AT472="Yes")*_xlfn.SWITCH('Input| Overheads'!$C$50,"Direct costs",'Calc| Overheads Allocation'!F$9*T472,"Internal labour",'Calc| Overheads Allocation'!F$9*T472*'Input| Projects'!$AO472,"DNSP defined",'Calc| Overheads Allocation'!F$79*'Input| Projects'!$AW472,0),0)</f>
        <v>0</v>
      </c>
      <c r="AS472" s="172" cm="1">
        <f t="array" ref="AS472">IFERROR(--('Input| Projects'!$AT472="Yes")*_xlfn.SWITCH('Input| Overheads'!$C$50,"Direct costs",'Calc| Overheads Allocation'!G$9*U472,"Internal labour",'Calc| Overheads Allocation'!G$9*U472*'Input| Projects'!$AO472,"DNSP defined",'Calc| Overheads Allocation'!G$79*'Input| Projects'!$AW472,0),0)</f>
        <v>0</v>
      </c>
      <c r="AT472" s="172" cm="1">
        <f t="array" ref="AT472">IFERROR(--('Input| Projects'!$AT472="Yes")*_xlfn.SWITCH('Input| Overheads'!$C$50,"Direct costs",'Calc| Overheads Allocation'!H$9*V472,"Internal labour",'Calc| Overheads Allocation'!H$9*V472*'Input| Projects'!$AO472,"DNSP defined",'Calc| Overheads Allocation'!H$79*'Input| Projects'!$AW472,0),0)</f>
        <v>0</v>
      </c>
      <c r="AU472" s="172" cm="1">
        <f t="array" ref="AU472">IFERROR(--('Input| Projects'!$AT472="Yes")*_xlfn.SWITCH('Input| Overheads'!$C$50,"Direct costs",'Calc| Overheads Allocation'!I$9*W472,"Internal labour",'Calc| Overheads Allocation'!I$9*W472*'Input| Projects'!$AO472,"DNSP defined",'Calc| Overheads Allocation'!I$79*'Input| Projects'!$AW472,0),0)</f>
        <v>0</v>
      </c>
      <c r="AV472" s="175"/>
      <c r="AW472" s="172">
        <f t="shared" si="178"/>
        <v>0</v>
      </c>
      <c r="AX472" s="172">
        <f t="shared" si="179"/>
        <v>0</v>
      </c>
      <c r="AY472" s="172">
        <f t="shared" si="180"/>
        <v>0</v>
      </c>
      <c r="AZ472" s="172">
        <f t="shared" si="181"/>
        <v>0</v>
      </c>
      <c r="BA472" s="172">
        <f t="shared" si="182"/>
        <v>0</v>
      </c>
      <c r="BB472" s="172">
        <f t="shared" si="183"/>
        <v>0</v>
      </c>
      <c r="BC472" s="172">
        <f t="shared" si="184"/>
        <v>0</v>
      </c>
      <c r="BD472" s="176"/>
      <c r="BE472" s="172">
        <f t="shared" si="185"/>
        <v>0</v>
      </c>
      <c r="BF472" s="172">
        <f t="shared" si="186"/>
        <v>0</v>
      </c>
      <c r="BG472" s="172">
        <f t="shared" si="187"/>
        <v>0</v>
      </c>
      <c r="BH472" s="172">
        <f t="shared" si="188"/>
        <v>0</v>
      </c>
      <c r="BI472" s="172">
        <f t="shared" si="189"/>
        <v>0</v>
      </c>
      <c r="BJ472" s="172">
        <f t="shared" si="190"/>
        <v>0</v>
      </c>
      <c r="BK472" s="172">
        <f t="shared" si="191"/>
        <v>0</v>
      </c>
      <c r="BL472" s="176"/>
      <c r="BM472" s="172">
        <f t="shared" si="170"/>
        <v>0</v>
      </c>
      <c r="BN472" s="172">
        <f t="shared" si="171"/>
        <v>0</v>
      </c>
      <c r="BO472" s="172">
        <f t="shared" si="172"/>
        <v>0</v>
      </c>
      <c r="BP472" s="172">
        <f t="shared" si="173"/>
        <v>0</v>
      </c>
      <c r="BQ472" s="172">
        <f t="shared" si="174"/>
        <v>0</v>
      </c>
      <c r="BR472" s="172">
        <f t="shared" si="175"/>
        <v>0</v>
      </c>
      <c r="BS472" s="172">
        <f t="shared" si="176"/>
        <v>0</v>
      </c>
      <c r="BT472" s="55"/>
      <c r="BU472" s="158">
        <f>SUMIF('Input| Projects'!$BA$8:$CX$8,RIGHT(BU$9,3),'Input| Projects'!$BA472:$CX472)</f>
        <v>0</v>
      </c>
      <c r="BV472" s="158">
        <f>SUMIF('Input| Projects'!$BA$8:$CX$8,RIGHT(BV$9,3),'Input| Projects'!$BA472:$CX472)</f>
        <v>0</v>
      </c>
      <c r="BW472" s="79" t="str">
        <f t="shared" si="177"/>
        <v/>
      </c>
    </row>
    <row r="473" spans="2:75" x14ac:dyDescent="0.2">
      <c r="B473" s="123">
        <f>IFERROR('Input| Projects'!B473,"")</f>
        <v>464</v>
      </c>
      <c r="C473" s="160" t="str">
        <f>IFERROR(IF('Input| Projects'!C473="","",'Input| Projects'!C473),"")</f>
        <v/>
      </c>
      <c r="D473" s="160" t="str">
        <f>IFERROR(IF('Input| Projects'!D473="","",'Input| Projects'!D473),"")</f>
        <v/>
      </c>
      <c r="E473" s="53"/>
      <c r="F473" s="160" t="str">
        <f>IF(LEN('Input| Projects'!F473)&gt;0,'Input| Projects'!F473,"")</f>
        <v/>
      </c>
      <c r="G473" s="160" t="str">
        <f>IF(LEN('Input| Projects'!G473)&gt;0,'Input| Projects'!G473,"")</f>
        <v/>
      </c>
      <c r="H473" s="10"/>
      <c r="I473" s="194" cm="1">
        <f t="array" ref="I473">IF(LEN($F473)&gt;0,1+IFERROR(SUMPRODUCT(TRANSPOSE('Input| Projects'!$AO473:$AQ473),INDEX('Input| Escalations'!$F$27:$L$29,,MATCH(Q$9,'Input| Escalations'!$F$21:$L$21,0))),0),0)</f>
        <v>0</v>
      </c>
      <c r="J473" s="194" cm="1">
        <f t="array" ref="J473">IF(LEN($F473)&gt;0,1+IFERROR(SUMPRODUCT(TRANSPOSE('Input| Projects'!$AO473:$AQ473),INDEX('Input| Escalations'!$F$27:$L$29,,MATCH(R$9,'Input| Escalations'!$F$21:$L$21,0))),0),0)</f>
        <v>0</v>
      </c>
      <c r="K473" s="194" cm="1">
        <f t="array" ref="K473">IF(LEN($F473)&gt;0,1+IFERROR(SUMPRODUCT(TRANSPOSE('Input| Projects'!$AO473:$AQ473),INDEX('Input| Escalations'!$F$27:$L$29,,MATCH(S$9,'Input| Escalations'!$F$21:$L$21,0))),0),0)</f>
        <v>0</v>
      </c>
      <c r="L473" s="194" cm="1">
        <f t="array" ref="L473">IF(LEN($F473)&gt;0,1+IFERROR(SUMPRODUCT(TRANSPOSE('Input| Projects'!$AO473:$AQ473),INDEX('Input| Escalations'!$F$27:$L$29,,MATCH(T$9,'Input| Escalations'!$F$21:$L$21,0))),0),0)</f>
        <v>0</v>
      </c>
      <c r="M473" s="194" cm="1">
        <f t="array" ref="M473">IF(LEN($F473)&gt;0,1+IFERROR(SUMPRODUCT(TRANSPOSE('Input| Projects'!$AO473:$AQ473),INDEX('Input| Escalations'!$F$27:$L$29,,MATCH(U$9,'Input| Escalations'!$F$21:$L$21,0))),0),0)</f>
        <v>0</v>
      </c>
      <c r="N473" s="194" cm="1">
        <f t="array" ref="N473">IF(LEN($F473)&gt;0,1+IFERROR(SUMPRODUCT(TRANSPOSE('Input| Projects'!$AO473:$AQ473),INDEX('Input| Escalations'!$F$27:$L$29,,MATCH(V$9,'Input| Escalations'!$F$21:$L$21,0))),0),0)</f>
        <v>0</v>
      </c>
      <c r="O473" s="194" cm="1">
        <f t="array" ref="O473">IF(LEN($F473)&gt;0,1+IFERROR(SUMPRODUCT(TRANSPOSE('Input| Projects'!$AO473:$AQ473),INDEX('Input| Escalations'!$F$27:$L$29,,MATCH(W$9,'Input| Escalations'!$F$21:$L$21,0))),0),0)</f>
        <v>0</v>
      </c>
      <c r="P473" s="10"/>
      <c r="Q473" s="172">
        <f>IFERROR(IF(ISNUMBER(FIND("decision",'Input| Setup'!$F$6)),'Input| Projects'!Y473,'Input| Projects'!I473)*'Input| Escalations'!$I$17*I473,0)</f>
        <v>0</v>
      </c>
      <c r="R473" s="172">
        <f>IFERROR(IF(ISNUMBER(FIND("decision",'Input| Setup'!$F$6)),'Input| Projects'!Z473,'Input| Projects'!J473)*'Input| Escalations'!$I$17*J473,0)</f>
        <v>0</v>
      </c>
      <c r="S473" s="172">
        <f>IFERROR(IF(ISNUMBER(FIND("decision",'Input| Setup'!$F$6)),'Input| Projects'!AA473,'Input| Projects'!K473)*'Input| Escalations'!$I$17*K473,0)</f>
        <v>0</v>
      </c>
      <c r="T473" s="172">
        <f>IFERROR(IF(ISNUMBER(FIND("decision",'Input| Setup'!$F$6)),'Input| Projects'!AB473,'Input| Projects'!L473)*'Input| Escalations'!$I$17*L473,0)</f>
        <v>0</v>
      </c>
      <c r="U473" s="172">
        <f>IFERROR(IF(ISNUMBER(FIND("decision",'Input| Setup'!$F$6)),'Input| Projects'!AC473,'Input| Projects'!M473)*'Input| Escalations'!$I$17*M473,0)</f>
        <v>0</v>
      </c>
      <c r="V473" s="172">
        <f>IFERROR(IF(ISNUMBER(FIND("decision",'Input| Setup'!$F$6)),'Input| Projects'!AD473,'Input| Projects'!N473)*'Input| Escalations'!$I$17*N473,0)</f>
        <v>0</v>
      </c>
      <c r="W473" s="172">
        <f>IFERROR(IF(ISNUMBER(FIND("decision",'Input| Setup'!$F$6)),'Input| Projects'!AE473,'Input| Projects'!O473)*'Input| Escalations'!$I$17*O473,0)</f>
        <v>0</v>
      </c>
      <c r="X473" s="175"/>
      <c r="Y473" s="172">
        <f>IF(ISNUMBER(FIND("decision",'Input| Setup'!$F$6)),'Input| Projects'!AG473,'Input| Projects'!Q473)*I473*'Input| Escalations'!$I$17</f>
        <v>0</v>
      </c>
      <c r="Z473" s="172">
        <f>IF(ISNUMBER(FIND("decision",'Input| Setup'!$F$6)),'Input| Projects'!AH473,'Input| Projects'!R473)*J473*'Input| Escalations'!$I$17</f>
        <v>0</v>
      </c>
      <c r="AA473" s="172">
        <f>IF(ISNUMBER(FIND("decision",'Input| Setup'!$F$6)),'Input| Projects'!AI473,'Input| Projects'!S473)*K473*'Input| Escalations'!$I$17</f>
        <v>0</v>
      </c>
      <c r="AB473" s="172">
        <f>IF(ISNUMBER(FIND("decision",'Input| Setup'!$F$6)),'Input| Projects'!AJ473,'Input| Projects'!T473)*L473*'Input| Escalations'!$I$17</f>
        <v>0</v>
      </c>
      <c r="AC473" s="172">
        <f>IF(ISNUMBER(FIND("decision",'Input| Setup'!$F$6)),'Input| Projects'!AK473,'Input| Projects'!U473)*M473*'Input| Escalations'!$I$17</f>
        <v>0</v>
      </c>
      <c r="AD473" s="172">
        <f>IF(ISNUMBER(FIND("decision",'Input| Setup'!$F$6)),'Input| Projects'!AL473,'Input| Projects'!V473)*N473*'Input| Escalations'!$I$17</f>
        <v>0</v>
      </c>
      <c r="AE473" s="172">
        <f>IF(ISNUMBER(FIND("decision",'Input| Setup'!$F$6)),'Input| Projects'!AM473,'Input| Projects'!W473)*O473*'Input| Escalations'!$I$17</f>
        <v>0</v>
      </c>
      <c r="AF473" s="175"/>
      <c r="AG473" s="172" cm="1">
        <f t="array" ref="AG473">IFERROR(--('Input| Projects'!$AS473="Yes")*_xlfn.SWITCH('Input| Overheads'!$C$50,"Direct costs",'Calc| Overheads Allocation'!C$8*Q473,"Internal labour",'Calc| Overheads Allocation'!C$8*Q473*'Input| Projects'!$AO473,"DNSP defined",'Calc| Overheads Allocation'!C$78*'Input| Projects'!$AV473,0),0)</f>
        <v>0</v>
      </c>
      <c r="AH473" s="172" cm="1">
        <f t="array" ref="AH473">IFERROR(--('Input| Projects'!$AS473="Yes")*_xlfn.SWITCH('Input| Overheads'!$C$50,"Direct costs",'Calc| Overheads Allocation'!D$8*R473,"Internal labour",'Calc| Overheads Allocation'!D$8*R473*'Input| Projects'!$AO473,"DNSP defined",'Calc| Overheads Allocation'!D$78*'Input| Projects'!$AV473,0),0)</f>
        <v>0</v>
      </c>
      <c r="AI473" s="172" cm="1">
        <f t="array" ref="AI473">IFERROR(--('Input| Projects'!$AS473="Yes")*_xlfn.SWITCH('Input| Overheads'!$C$50,"Direct costs",'Calc| Overheads Allocation'!E$8*S473,"Internal labour",'Calc| Overheads Allocation'!E$8*S473*'Input| Projects'!$AO473,"DNSP defined",'Calc| Overheads Allocation'!E$78*'Input| Projects'!$AV473,0),0)</f>
        <v>0</v>
      </c>
      <c r="AJ473" s="172" cm="1">
        <f t="array" ref="AJ473">IFERROR(--('Input| Projects'!$AS473="Yes")*_xlfn.SWITCH('Input| Overheads'!$C$50,"Direct costs",'Calc| Overheads Allocation'!F$8*T473,"Internal labour",'Calc| Overheads Allocation'!F$8*T473*'Input| Projects'!$AO473,"DNSP defined",'Calc| Overheads Allocation'!F$78*'Input| Projects'!$AV473,0),0)</f>
        <v>0</v>
      </c>
      <c r="AK473" s="172" cm="1">
        <f t="array" ref="AK473">IFERROR(--('Input| Projects'!$AS473="Yes")*_xlfn.SWITCH('Input| Overheads'!$C$50,"Direct costs",'Calc| Overheads Allocation'!G$8*U473,"Internal labour",'Calc| Overheads Allocation'!G$8*U473*'Input| Projects'!$AO473,"DNSP defined",'Calc| Overheads Allocation'!G$78*'Input| Projects'!$AV473,0),0)</f>
        <v>0</v>
      </c>
      <c r="AL473" s="172" cm="1">
        <f t="array" ref="AL473">IFERROR(--('Input| Projects'!$AS473="Yes")*_xlfn.SWITCH('Input| Overheads'!$C$50,"Direct costs",'Calc| Overheads Allocation'!H$8*V473,"Internal labour",'Calc| Overheads Allocation'!H$8*V473*'Input| Projects'!$AO473,"DNSP defined",'Calc| Overheads Allocation'!H$78*'Input| Projects'!$AV473,0),0)</f>
        <v>0</v>
      </c>
      <c r="AM473" s="172" cm="1">
        <f t="array" ref="AM473">IFERROR(--('Input| Projects'!$AS473="Yes")*_xlfn.SWITCH('Input| Overheads'!$C$50,"Direct costs",'Calc| Overheads Allocation'!I$8*W473,"Internal labour",'Calc| Overheads Allocation'!I$8*W473*'Input| Projects'!$AO473,"DNSP defined",'Calc| Overheads Allocation'!I$78*'Input| Projects'!$AV473,0),0)</f>
        <v>0</v>
      </c>
      <c r="AN473" s="175"/>
      <c r="AO473" s="172" cm="1">
        <f t="array" ref="AO473">IFERROR(--('Input| Projects'!$AT473="Yes")*_xlfn.SWITCH('Input| Overheads'!$C$50,"Direct costs",'Calc| Overheads Allocation'!C$9*Q473,"Internal labour",'Calc| Overheads Allocation'!C$9*Q473*'Input| Projects'!$AO473,"DNSP defined",'Calc| Overheads Allocation'!C$79*'Input| Projects'!$AW473,0),0)</f>
        <v>0</v>
      </c>
      <c r="AP473" s="172" cm="1">
        <f t="array" ref="AP473">IFERROR(--('Input| Projects'!$AT473="Yes")*_xlfn.SWITCH('Input| Overheads'!$C$50,"Direct costs",'Calc| Overheads Allocation'!D$9*R473,"Internal labour",'Calc| Overheads Allocation'!D$9*R473*'Input| Projects'!$AO473,"DNSP defined",'Calc| Overheads Allocation'!D$79*'Input| Projects'!$AW473,0),0)</f>
        <v>0</v>
      </c>
      <c r="AQ473" s="172" cm="1">
        <f t="array" ref="AQ473">IFERROR(--('Input| Projects'!$AT473="Yes")*_xlfn.SWITCH('Input| Overheads'!$C$50,"Direct costs",'Calc| Overheads Allocation'!E$9*S473,"Internal labour",'Calc| Overheads Allocation'!E$9*S473*'Input| Projects'!$AO473,"DNSP defined",'Calc| Overheads Allocation'!E$79*'Input| Projects'!$AW473,0),0)</f>
        <v>0</v>
      </c>
      <c r="AR473" s="172" cm="1">
        <f t="array" ref="AR473">IFERROR(--('Input| Projects'!$AT473="Yes")*_xlfn.SWITCH('Input| Overheads'!$C$50,"Direct costs",'Calc| Overheads Allocation'!F$9*T473,"Internal labour",'Calc| Overheads Allocation'!F$9*T473*'Input| Projects'!$AO473,"DNSP defined",'Calc| Overheads Allocation'!F$79*'Input| Projects'!$AW473,0),0)</f>
        <v>0</v>
      </c>
      <c r="AS473" s="172" cm="1">
        <f t="array" ref="AS473">IFERROR(--('Input| Projects'!$AT473="Yes")*_xlfn.SWITCH('Input| Overheads'!$C$50,"Direct costs",'Calc| Overheads Allocation'!G$9*U473,"Internal labour",'Calc| Overheads Allocation'!G$9*U473*'Input| Projects'!$AO473,"DNSP defined",'Calc| Overheads Allocation'!G$79*'Input| Projects'!$AW473,0),0)</f>
        <v>0</v>
      </c>
      <c r="AT473" s="172" cm="1">
        <f t="array" ref="AT473">IFERROR(--('Input| Projects'!$AT473="Yes")*_xlfn.SWITCH('Input| Overheads'!$C$50,"Direct costs",'Calc| Overheads Allocation'!H$9*V473,"Internal labour",'Calc| Overheads Allocation'!H$9*V473*'Input| Projects'!$AO473,"DNSP defined",'Calc| Overheads Allocation'!H$79*'Input| Projects'!$AW473,0),0)</f>
        <v>0</v>
      </c>
      <c r="AU473" s="172" cm="1">
        <f t="array" ref="AU473">IFERROR(--('Input| Projects'!$AT473="Yes")*_xlfn.SWITCH('Input| Overheads'!$C$50,"Direct costs",'Calc| Overheads Allocation'!I$9*W473,"Internal labour",'Calc| Overheads Allocation'!I$9*W473*'Input| Projects'!$AO473,"DNSP defined",'Calc| Overheads Allocation'!I$79*'Input| Projects'!$AW473,0),0)</f>
        <v>0</v>
      </c>
      <c r="AV473" s="175"/>
      <c r="AW473" s="172">
        <f t="shared" si="178"/>
        <v>0</v>
      </c>
      <c r="AX473" s="172">
        <f t="shared" si="179"/>
        <v>0</v>
      </c>
      <c r="AY473" s="172">
        <f t="shared" si="180"/>
        <v>0</v>
      </c>
      <c r="AZ473" s="172">
        <f t="shared" si="181"/>
        <v>0</v>
      </c>
      <c r="BA473" s="172">
        <f t="shared" si="182"/>
        <v>0</v>
      </c>
      <c r="BB473" s="172">
        <f t="shared" si="183"/>
        <v>0</v>
      </c>
      <c r="BC473" s="172">
        <f t="shared" si="184"/>
        <v>0</v>
      </c>
      <c r="BD473" s="176"/>
      <c r="BE473" s="172">
        <f t="shared" si="185"/>
        <v>0</v>
      </c>
      <c r="BF473" s="172">
        <f t="shared" si="186"/>
        <v>0</v>
      </c>
      <c r="BG473" s="172">
        <f t="shared" si="187"/>
        <v>0</v>
      </c>
      <c r="BH473" s="172">
        <f t="shared" si="188"/>
        <v>0</v>
      </c>
      <c r="BI473" s="172">
        <f t="shared" si="189"/>
        <v>0</v>
      </c>
      <c r="BJ473" s="172">
        <f t="shared" si="190"/>
        <v>0</v>
      </c>
      <c r="BK473" s="172">
        <f t="shared" si="191"/>
        <v>0</v>
      </c>
      <c r="BL473" s="176"/>
      <c r="BM473" s="172">
        <f t="shared" si="170"/>
        <v>0</v>
      </c>
      <c r="BN473" s="172">
        <f t="shared" si="171"/>
        <v>0</v>
      </c>
      <c r="BO473" s="172">
        <f t="shared" si="172"/>
        <v>0</v>
      </c>
      <c r="BP473" s="172">
        <f t="shared" si="173"/>
        <v>0</v>
      </c>
      <c r="BQ473" s="172">
        <f t="shared" si="174"/>
        <v>0</v>
      </c>
      <c r="BR473" s="172">
        <f t="shared" si="175"/>
        <v>0</v>
      </c>
      <c r="BS473" s="172">
        <f t="shared" si="176"/>
        <v>0</v>
      </c>
      <c r="BT473" s="55"/>
      <c r="BU473" s="158">
        <f>SUMIF('Input| Projects'!$BA$8:$CX$8,RIGHT(BU$9,3),'Input| Projects'!$BA473:$CX473)</f>
        <v>0</v>
      </c>
      <c r="BV473" s="158">
        <f>SUMIF('Input| Projects'!$BA$8:$CX$8,RIGHT(BV$9,3),'Input| Projects'!$BA473:$CX473)</f>
        <v>0</v>
      </c>
      <c r="BW473" s="79" t="str">
        <f t="shared" si="177"/>
        <v/>
      </c>
    </row>
    <row r="474" spans="2:75" x14ac:dyDescent="0.2">
      <c r="B474" s="123">
        <f>IFERROR('Input| Projects'!B474,"")</f>
        <v>465</v>
      </c>
      <c r="C474" s="160" t="str">
        <f>IFERROR(IF('Input| Projects'!C474="","",'Input| Projects'!C474),"")</f>
        <v/>
      </c>
      <c r="D474" s="160" t="str">
        <f>IFERROR(IF('Input| Projects'!D474="","",'Input| Projects'!D474),"")</f>
        <v/>
      </c>
      <c r="E474" s="53"/>
      <c r="F474" s="160" t="str">
        <f>IF(LEN('Input| Projects'!F474)&gt;0,'Input| Projects'!F474,"")</f>
        <v/>
      </c>
      <c r="G474" s="160" t="str">
        <f>IF(LEN('Input| Projects'!G474)&gt;0,'Input| Projects'!G474,"")</f>
        <v/>
      </c>
      <c r="H474" s="10"/>
      <c r="I474" s="194" cm="1">
        <f t="array" ref="I474">IF(LEN($F474)&gt;0,1+IFERROR(SUMPRODUCT(TRANSPOSE('Input| Projects'!$AO474:$AQ474),INDEX('Input| Escalations'!$F$27:$L$29,,MATCH(Q$9,'Input| Escalations'!$F$21:$L$21,0))),0),0)</f>
        <v>0</v>
      </c>
      <c r="J474" s="194" cm="1">
        <f t="array" ref="J474">IF(LEN($F474)&gt;0,1+IFERROR(SUMPRODUCT(TRANSPOSE('Input| Projects'!$AO474:$AQ474),INDEX('Input| Escalations'!$F$27:$L$29,,MATCH(R$9,'Input| Escalations'!$F$21:$L$21,0))),0),0)</f>
        <v>0</v>
      </c>
      <c r="K474" s="194" cm="1">
        <f t="array" ref="K474">IF(LEN($F474)&gt;0,1+IFERROR(SUMPRODUCT(TRANSPOSE('Input| Projects'!$AO474:$AQ474),INDEX('Input| Escalations'!$F$27:$L$29,,MATCH(S$9,'Input| Escalations'!$F$21:$L$21,0))),0),0)</f>
        <v>0</v>
      </c>
      <c r="L474" s="194" cm="1">
        <f t="array" ref="L474">IF(LEN($F474)&gt;0,1+IFERROR(SUMPRODUCT(TRANSPOSE('Input| Projects'!$AO474:$AQ474),INDEX('Input| Escalations'!$F$27:$L$29,,MATCH(T$9,'Input| Escalations'!$F$21:$L$21,0))),0),0)</f>
        <v>0</v>
      </c>
      <c r="M474" s="194" cm="1">
        <f t="array" ref="M474">IF(LEN($F474)&gt;0,1+IFERROR(SUMPRODUCT(TRANSPOSE('Input| Projects'!$AO474:$AQ474),INDEX('Input| Escalations'!$F$27:$L$29,,MATCH(U$9,'Input| Escalations'!$F$21:$L$21,0))),0),0)</f>
        <v>0</v>
      </c>
      <c r="N474" s="194" cm="1">
        <f t="array" ref="N474">IF(LEN($F474)&gt;0,1+IFERROR(SUMPRODUCT(TRANSPOSE('Input| Projects'!$AO474:$AQ474),INDEX('Input| Escalations'!$F$27:$L$29,,MATCH(V$9,'Input| Escalations'!$F$21:$L$21,0))),0),0)</f>
        <v>0</v>
      </c>
      <c r="O474" s="194" cm="1">
        <f t="array" ref="O474">IF(LEN($F474)&gt;0,1+IFERROR(SUMPRODUCT(TRANSPOSE('Input| Projects'!$AO474:$AQ474),INDEX('Input| Escalations'!$F$27:$L$29,,MATCH(W$9,'Input| Escalations'!$F$21:$L$21,0))),0),0)</f>
        <v>0</v>
      </c>
      <c r="P474" s="10"/>
      <c r="Q474" s="172">
        <f>IFERROR(IF(ISNUMBER(FIND("decision",'Input| Setup'!$F$6)),'Input| Projects'!Y474,'Input| Projects'!I474)*'Input| Escalations'!$I$17*I474,0)</f>
        <v>0</v>
      </c>
      <c r="R474" s="172">
        <f>IFERROR(IF(ISNUMBER(FIND("decision",'Input| Setup'!$F$6)),'Input| Projects'!Z474,'Input| Projects'!J474)*'Input| Escalations'!$I$17*J474,0)</f>
        <v>0</v>
      </c>
      <c r="S474" s="172">
        <f>IFERROR(IF(ISNUMBER(FIND("decision",'Input| Setup'!$F$6)),'Input| Projects'!AA474,'Input| Projects'!K474)*'Input| Escalations'!$I$17*K474,0)</f>
        <v>0</v>
      </c>
      <c r="T474" s="172">
        <f>IFERROR(IF(ISNUMBER(FIND("decision",'Input| Setup'!$F$6)),'Input| Projects'!AB474,'Input| Projects'!L474)*'Input| Escalations'!$I$17*L474,0)</f>
        <v>0</v>
      </c>
      <c r="U474" s="172">
        <f>IFERROR(IF(ISNUMBER(FIND("decision",'Input| Setup'!$F$6)),'Input| Projects'!AC474,'Input| Projects'!M474)*'Input| Escalations'!$I$17*M474,0)</f>
        <v>0</v>
      </c>
      <c r="V474" s="172">
        <f>IFERROR(IF(ISNUMBER(FIND("decision",'Input| Setup'!$F$6)),'Input| Projects'!AD474,'Input| Projects'!N474)*'Input| Escalations'!$I$17*N474,0)</f>
        <v>0</v>
      </c>
      <c r="W474" s="172">
        <f>IFERROR(IF(ISNUMBER(FIND("decision",'Input| Setup'!$F$6)),'Input| Projects'!AE474,'Input| Projects'!O474)*'Input| Escalations'!$I$17*O474,0)</f>
        <v>0</v>
      </c>
      <c r="X474" s="175"/>
      <c r="Y474" s="172">
        <f>IF(ISNUMBER(FIND("decision",'Input| Setup'!$F$6)),'Input| Projects'!AG474,'Input| Projects'!Q474)*I474*'Input| Escalations'!$I$17</f>
        <v>0</v>
      </c>
      <c r="Z474" s="172">
        <f>IF(ISNUMBER(FIND("decision",'Input| Setup'!$F$6)),'Input| Projects'!AH474,'Input| Projects'!R474)*J474*'Input| Escalations'!$I$17</f>
        <v>0</v>
      </c>
      <c r="AA474" s="172">
        <f>IF(ISNUMBER(FIND("decision",'Input| Setup'!$F$6)),'Input| Projects'!AI474,'Input| Projects'!S474)*K474*'Input| Escalations'!$I$17</f>
        <v>0</v>
      </c>
      <c r="AB474" s="172">
        <f>IF(ISNUMBER(FIND("decision",'Input| Setup'!$F$6)),'Input| Projects'!AJ474,'Input| Projects'!T474)*L474*'Input| Escalations'!$I$17</f>
        <v>0</v>
      </c>
      <c r="AC474" s="172">
        <f>IF(ISNUMBER(FIND("decision",'Input| Setup'!$F$6)),'Input| Projects'!AK474,'Input| Projects'!U474)*M474*'Input| Escalations'!$I$17</f>
        <v>0</v>
      </c>
      <c r="AD474" s="172">
        <f>IF(ISNUMBER(FIND("decision",'Input| Setup'!$F$6)),'Input| Projects'!AL474,'Input| Projects'!V474)*N474*'Input| Escalations'!$I$17</f>
        <v>0</v>
      </c>
      <c r="AE474" s="172">
        <f>IF(ISNUMBER(FIND("decision",'Input| Setup'!$F$6)),'Input| Projects'!AM474,'Input| Projects'!W474)*O474*'Input| Escalations'!$I$17</f>
        <v>0</v>
      </c>
      <c r="AF474" s="175"/>
      <c r="AG474" s="172" cm="1">
        <f t="array" ref="AG474">IFERROR(--('Input| Projects'!$AS474="Yes")*_xlfn.SWITCH('Input| Overheads'!$C$50,"Direct costs",'Calc| Overheads Allocation'!C$8*Q474,"Internal labour",'Calc| Overheads Allocation'!C$8*Q474*'Input| Projects'!$AO474,"DNSP defined",'Calc| Overheads Allocation'!C$78*'Input| Projects'!$AV474,0),0)</f>
        <v>0</v>
      </c>
      <c r="AH474" s="172" cm="1">
        <f t="array" ref="AH474">IFERROR(--('Input| Projects'!$AS474="Yes")*_xlfn.SWITCH('Input| Overheads'!$C$50,"Direct costs",'Calc| Overheads Allocation'!D$8*R474,"Internal labour",'Calc| Overheads Allocation'!D$8*R474*'Input| Projects'!$AO474,"DNSP defined",'Calc| Overheads Allocation'!D$78*'Input| Projects'!$AV474,0),0)</f>
        <v>0</v>
      </c>
      <c r="AI474" s="172" cm="1">
        <f t="array" ref="AI474">IFERROR(--('Input| Projects'!$AS474="Yes")*_xlfn.SWITCH('Input| Overheads'!$C$50,"Direct costs",'Calc| Overheads Allocation'!E$8*S474,"Internal labour",'Calc| Overheads Allocation'!E$8*S474*'Input| Projects'!$AO474,"DNSP defined",'Calc| Overheads Allocation'!E$78*'Input| Projects'!$AV474,0),0)</f>
        <v>0</v>
      </c>
      <c r="AJ474" s="172" cm="1">
        <f t="array" ref="AJ474">IFERROR(--('Input| Projects'!$AS474="Yes")*_xlfn.SWITCH('Input| Overheads'!$C$50,"Direct costs",'Calc| Overheads Allocation'!F$8*T474,"Internal labour",'Calc| Overheads Allocation'!F$8*T474*'Input| Projects'!$AO474,"DNSP defined",'Calc| Overheads Allocation'!F$78*'Input| Projects'!$AV474,0),0)</f>
        <v>0</v>
      </c>
      <c r="AK474" s="172" cm="1">
        <f t="array" ref="AK474">IFERROR(--('Input| Projects'!$AS474="Yes")*_xlfn.SWITCH('Input| Overheads'!$C$50,"Direct costs",'Calc| Overheads Allocation'!G$8*U474,"Internal labour",'Calc| Overheads Allocation'!G$8*U474*'Input| Projects'!$AO474,"DNSP defined",'Calc| Overheads Allocation'!G$78*'Input| Projects'!$AV474,0),0)</f>
        <v>0</v>
      </c>
      <c r="AL474" s="172" cm="1">
        <f t="array" ref="AL474">IFERROR(--('Input| Projects'!$AS474="Yes")*_xlfn.SWITCH('Input| Overheads'!$C$50,"Direct costs",'Calc| Overheads Allocation'!H$8*V474,"Internal labour",'Calc| Overheads Allocation'!H$8*V474*'Input| Projects'!$AO474,"DNSP defined",'Calc| Overheads Allocation'!H$78*'Input| Projects'!$AV474,0),0)</f>
        <v>0</v>
      </c>
      <c r="AM474" s="172" cm="1">
        <f t="array" ref="AM474">IFERROR(--('Input| Projects'!$AS474="Yes")*_xlfn.SWITCH('Input| Overheads'!$C$50,"Direct costs",'Calc| Overheads Allocation'!I$8*W474,"Internal labour",'Calc| Overheads Allocation'!I$8*W474*'Input| Projects'!$AO474,"DNSP defined",'Calc| Overheads Allocation'!I$78*'Input| Projects'!$AV474,0),0)</f>
        <v>0</v>
      </c>
      <c r="AN474" s="175"/>
      <c r="AO474" s="172" cm="1">
        <f t="array" ref="AO474">IFERROR(--('Input| Projects'!$AT474="Yes")*_xlfn.SWITCH('Input| Overheads'!$C$50,"Direct costs",'Calc| Overheads Allocation'!C$9*Q474,"Internal labour",'Calc| Overheads Allocation'!C$9*Q474*'Input| Projects'!$AO474,"DNSP defined",'Calc| Overheads Allocation'!C$79*'Input| Projects'!$AW474,0),0)</f>
        <v>0</v>
      </c>
      <c r="AP474" s="172" cm="1">
        <f t="array" ref="AP474">IFERROR(--('Input| Projects'!$AT474="Yes")*_xlfn.SWITCH('Input| Overheads'!$C$50,"Direct costs",'Calc| Overheads Allocation'!D$9*R474,"Internal labour",'Calc| Overheads Allocation'!D$9*R474*'Input| Projects'!$AO474,"DNSP defined",'Calc| Overheads Allocation'!D$79*'Input| Projects'!$AW474,0),0)</f>
        <v>0</v>
      </c>
      <c r="AQ474" s="172" cm="1">
        <f t="array" ref="AQ474">IFERROR(--('Input| Projects'!$AT474="Yes")*_xlfn.SWITCH('Input| Overheads'!$C$50,"Direct costs",'Calc| Overheads Allocation'!E$9*S474,"Internal labour",'Calc| Overheads Allocation'!E$9*S474*'Input| Projects'!$AO474,"DNSP defined",'Calc| Overheads Allocation'!E$79*'Input| Projects'!$AW474,0),0)</f>
        <v>0</v>
      </c>
      <c r="AR474" s="172" cm="1">
        <f t="array" ref="AR474">IFERROR(--('Input| Projects'!$AT474="Yes")*_xlfn.SWITCH('Input| Overheads'!$C$50,"Direct costs",'Calc| Overheads Allocation'!F$9*T474,"Internal labour",'Calc| Overheads Allocation'!F$9*T474*'Input| Projects'!$AO474,"DNSP defined",'Calc| Overheads Allocation'!F$79*'Input| Projects'!$AW474,0),0)</f>
        <v>0</v>
      </c>
      <c r="AS474" s="172" cm="1">
        <f t="array" ref="AS474">IFERROR(--('Input| Projects'!$AT474="Yes")*_xlfn.SWITCH('Input| Overheads'!$C$50,"Direct costs",'Calc| Overheads Allocation'!G$9*U474,"Internal labour",'Calc| Overheads Allocation'!G$9*U474*'Input| Projects'!$AO474,"DNSP defined",'Calc| Overheads Allocation'!G$79*'Input| Projects'!$AW474,0),0)</f>
        <v>0</v>
      </c>
      <c r="AT474" s="172" cm="1">
        <f t="array" ref="AT474">IFERROR(--('Input| Projects'!$AT474="Yes")*_xlfn.SWITCH('Input| Overheads'!$C$50,"Direct costs",'Calc| Overheads Allocation'!H$9*V474,"Internal labour",'Calc| Overheads Allocation'!H$9*V474*'Input| Projects'!$AO474,"DNSP defined",'Calc| Overheads Allocation'!H$79*'Input| Projects'!$AW474,0),0)</f>
        <v>0</v>
      </c>
      <c r="AU474" s="172" cm="1">
        <f t="array" ref="AU474">IFERROR(--('Input| Projects'!$AT474="Yes")*_xlfn.SWITCH('Input| Overheads'!$C$50,"Direct costs",'Calc| Overheads Allocation'!I$9*W474,"Internal labour",'Calc| Overheads Allocation'!I$9*W474*'Input| Projects'!$AO474,"DNSP defined",'Calc| Overheads Allocation'!I$79*'Input| Projects'!$AW474,0),0)</f>
        <v>0</v>
      </c>
      <c r="AV474" s="175"/>
      <c r="AW474" s="172">
        <f t="shared" si="178"/>
        <v>0</v>
      </c>
      <c r="AX474" s="172">
        <f t="shared" si="179"/>
        <v>0</v>
      </c>
      <c r="AY474" s="172">
        <f t="shared" si="180"/>
        <v>0</v>
      </c>
      <c r="AZ474" s="172">
        <f t="shared" si="181"/>
        <v>0</v>
      </c>
      <c r="BA474" s="172">
        <f t="shared" si="182"/>
        <v>0</v>
      </c>
      <c r="BB474" s="172">
        <f t="shared" si="183"/>
        <v>0</v>
      </c>
      <c r="BC474" s="172">
        <f t="shared" si="184"/>
        <v>0</v>
      </c>
      <c r="BD474" s="176"/>
      <c r="BE474" s="172">
        <f t="shared" si="185"/>
        <v>0</v>
      </c>
      <c r="BF474" s="172">
        <f t="shared" si="186"/>
        <v>0</v>
      </c>
      <c r="BG474" s="172">
        <f t="shared" si="187"/>
        <v>0</v>
      </c>
      <c r="BH474" s="172">
        <f t="shared" si="188"/>
        <v>0</v>
      </c>
      <c r="BI474" s="172">
        <f t="shared" si="189"/>
        <v>0</v>
      </c>
      <c r="BJ474" s="172">
        <f t="shared" si="190"/>
        <v>0</v>
      </c>
      <c r="BK474" s="172">
        <f t="shared" si="191"/>
        <v>0</v>
      </c>
      <c r="BL474" s="176"/>
      <c r="BM474" s="172">
        <f t="shared" si="170"/>
        <v>0</v>
      </c>
      <c r="BN474" s="172">
        <f t="shared" si="171"/>
        <v>0</v>
      </c>
      <c r="BO474" s="172">
        <f t="shared" si="172"/>
        <v>0</v>
      </c>
      <c r="BP474" s="172">
        <f t="shared" si="173"/>
        <v>0</v>
      </c>
      <c r="BQ474" s="172">
        <f t="shared" si="174"/>
        <v>0</v>
      </c>
      <c r="BR474" s="172">
        <f t="shared" si="175"/>
        <v>0</v>
      </c>
      <c r="BS474" s="172">
        <f t="shared" si="176"/>
        <v>0</v>
      </c>
      <c r="BT474" s="55"/>
      <c r="BU474" s="158">
        <f>SUMIF('Input| Projects'!$BA$8:$CX$8,RIGHT(BU$9,3),'Input| Projects'!$BA474:$CX474)</f>
        <v>0</v>
      </c>
      <c r="BV474" s="158">
        <f>SUMIF('Input| Projects'!$BA$8:$CX$8,RIGHT(BV$9,3),'Input| Projects'!$BA474:$CX474)</f>
        <v>0</v>
      </c>
      <c r="BW474" s="79" t="str">
        <f t="shared" si="177"/>
        <v/>
      </c>
    </row>
    <row r="475" spans="2:75" x14ac:dyDescent="0.2">
      <c r="B475" s="123">
        <f>IFERROR('Input| Projects'!B475,"")</f>
        <v>466</v>
      </c>
      <c r="C475" s="160" t="str">
        <f>IFERROR(IF('Input| Projects'!C475="","",'Input| Projects'!C475),"")</f>
        <v/>
      </c>
      <c r="D475" s="160" t="str">
        <f>IFERROR(IF('Input| Projects'!D475="","",'Input| Projects'!D475),"")</f>
        <v/>
      </c>
      <c r="E475" s="53"/>
      <c r="F475" s="160" t="str">
        <f>IF(LEN('Input| Projects'!F475)&gt;0,'Input| Projects'!F475,"")</f>
        <v/>
      </c>
      <c r="G475" s="160" t="str">
        <f>IF(LEN('Input| Projects'!G475)&gt;0,'Input| Projects'!G475,"")</f>
        <v/>
      </c>
      <c r="H475" s="10"/>
      <c r="I475" s="194" cm="1">
        <f t="array" ref="I475">IF(LEN($F475)&gt;0,1+IFERROR(SUMPRODUCT(TRANSPOSE('Input| Projects'!$AO475:$AQ475),INDEX('Input| Escalations'!$F$27:$L$29,,MATCH(Q$9,'Input| Escalations'!$F$21:$L$21,0))),0),0)</f>
        <v>0</v>
      </c>
      <c r="J475" s="194" cm="1">
        <f t="array" ref="J475">IF(LEN($F475)&gt;0,1+IFERROR(SUMPRODUCT(TRANSPOSE('Input| Projects'!$AO475:$AQ475),INDEX('Input| Escalations'!$F$27:$L$29,,MATCH(R$9,'Input| Escalations'!$F$21:$L$21,0))),0),0)</f>
        <v>0</v>
      </c>
      <c r="K475" s="194" cm="1">
        <f t="array" ref="K475">IF(LEN($F475)&gt;0,1+IFERROR(SUMPRODUCT(TRANSPOSE('Input| Projects'!$AO475:$AQ475),INDEX('Input| Escalations'!$F$27:$L$29,,MATCH(S$9,'Input| Escalations'!$F$21:$L$21,0))),0),0)</f>
        <v>0</v>
      </c>
      <c r="L475" s="194" cm="1">
        <f t="array" ref="L475">IF(LEN($F475)&gt;0,1+IFERROR(SUMPRODUCT(TRANSPOSE('Input| Projects'!$AO475:$AQ475),INDEX('Input| Escalations'!$F$27:$L$29,,MATCH(T$9,'Input| Escalations'!$F$21:$L$21,0))),0),0)</f>
        <v>0</v>
      </c>
      <c r="M475" s="194" cm="1">
        <f t="array" ref="M475">IF(LEN($F475)&gt;0,1+IFERROR(SUMPRODUCT(TRANSPOSE('Input| Projects'!$AO475:$AQ475),INDEX('Input| Escalations'!$F$27:$L$29,,MATCH(U$9,'Input| Escalations'!$F$21:$L$21,0))),0),0)</f>
        <v>0</v>
      </c>
      <c r="N475" s="194" cm="1">
        <f t="array" ref="N475">IF(LEN($F475)&gt;0,1+IFERROR(SUMPRODUCT(TRANSPOSE('Input| Projects'!$AO475:$AQ475),INDEX('Input| Escalations'!$F$27:$L$29,,MATCH(V$9,'Input| Escalations'!$F$21:$L$21,0))),0),0)</f>
        <v>0</v>
      </c>
      <c r="O475" s="194" cm="1">
        <f t="array" ref="O475">IF(LEN($F475)&gt;0,1+IFERROR(SUMPRODUCT(TRANSPOSE('Input| Projects'!$AO475:$AQ475),INDEX('Input| Escalations'!$F$27:$L$29,,MATCH(W$9,'Input| Escalations'!$F$21:$L$21,0))),0),0)</f>
        <v>0</v>
      </c>
      <c r="P475" s="10"/>
      <c r="Q475" s="172">
        <f>IFERROR(IF(ISNUMBER(FIND("decision",'Input| Setup'!$F$6)),'Input| Projects'!Y475,'Input| Projects'!I475)*'Input| Escalations'!$I$17*I475,0)</f>
        <v>0</v>
      </c>
      <c r="R475" s="172">
        <f>IFERROR(IF(ISNUMBER(FIND("decision",'Input| Setup'!$F$6)),'Input| Projects'!Z475,'Input| Projects'!J475)*'Input| Escalations'!$I$17*J475,0)</f>
        <v>0</v>
      </c>
      <c r="S475" s="172">
        <f>IFERROR(IF(ISNUMBER(FIND("decision",'Input| Setup'!$F$6)),'Input| Projects'!AA475,'Input| Projects'!K475)*'Input| Escalations'!$I$17*K475,0)</f>
        <v>0</v>
      </c>
      <c r="T475" s="172">
        <f>IFERROR(IF(ISNUMBER(FIND("decision",'Input| Setup'!$F$6)),'Input| Projects'!AB475,'Input| Projects'!L475)*'Input| Escalations'!$I$17*L475,0)</f>
        <v>0</v>
      </c>
      <c r="U475" s="172">
        <f>IFERROR(IF(ISNUMBER(FIND("decision",'Input| Setup'!$F$6)),'Input| Projects'!AC475,'Input| Projects'!M475)*'Input| Escalations'!$I$17*M475,0)</f>
        <v>0</v>
      </c>
      <c r="V475" s="172">
        <f>IFERROR(IF(ISNUMBER(FIND("decision",'Input| Setup'!$F$6)),'Input| Projects'!AD475,'Input| Projects'!N475)*'Input| Escalations'!$I$17*N475,0)</f>
        <v>0</v>
      </c>
      <c r="W475" s="172">
        <f>IFERROR(IF(ISNUMBER(FIND("decision",'Input| Setup'!$F$6)),'Input| Projects'!AE475,'Input| Projects'!O475)*'Input| Escalations'!$I$17*O475,0)</f>
        <v>0</v>
      </c>
      <c r="X475" s="175"/>
      <c r="Y475" s="172">
        <f>IF(ISNUMBER(FIND("decision",'Input| Setup'!$F$6)),'Input| Projects'!AG475,'Input| Projects'!Q475)*I475*'Input| Escalations'!$I$17</f>
        <v>0</v>
      </c>
      <c r="Z475" s="172">
        <f>IF(ISNUMBER(FIND("decision",'Input| Setup'!$F$6)),'Input| Projects'!AH475,'Input| Projects'!R475)*J475*'Input| Escalations'!$I$17</f>
        <v>0</v>
      </c>
      <c r="AA475" s="172">
        <f>IF(ISNUMBER(FIND("decision",'Input| Setup'!$F$6)),'Input| Projects'!AI475,'Input| Projects'!S475)*K475*'Input| Escalations'!$I$17</f>
        <v>0</v>
      </c>
      <c r="AB475" s="172">
        <f>IF(ISNUMBER(FIND("decision",'Input| Setup'!$F$6)),'Input| Projects'!AJ475,'Input| Projects'!T475)*L475*'Input| Escalations'!$I$17</f>
        <v>0</v>
      </c>
      <c r="AC475" s="172">
        <f>IF(ISNUMBER(FIND("decision",'Input| Setup'!$F$6)),'Input| Projects'!AK475,'Input| Projects'!U475)*M475*'Input| Escalations'!$I$17</f>
        <v>0</v>
      </c>
      <c r="AD475" s="172">
        <f>IF(ISNUMBER(FIND("decision",'Input| Setup'!$F$6)),'Input| Projects'!AL475,'Input| Projects'!V475)*N475*'Input| Escalations'!$I$17</f>
        <v>0</v>
      </c>
      <c r="AE475" s="172">
        <f>IF(ISNUMBER(FIND("decision",'Input| Setup'!$F$6)),'Input| Projects'!AM475,'Input| Projects'!W475)*O475*'Input| Escalations'!$I$17</f>
        <v>0</v>
      </c>
      <c r="AF475" s="175"/>
      <c r="AG475" s="172" cm="1">
        <f t="array" ref="AG475">IFERROR(--('Input| Projects'!$AS475="Yes")*_xlfn.SWITCH('Input| Overheads'!$C$50,"Direct costs",'Calc| Overheads Allocation'!C$8*Q475,"Internal labour",'Calc| Overheads Allocation'!C$8*Q475*'Input| Projects'!$AO475,"DNSP defined",'Calc| Overheads Allocation'!C$78*'Input| Projects'!$AV475,0),0)</f>
        <v>0</v>
      </c>
      <c r="AH475" s="172" cm="1">
        <f t="array" ref="AH475">IFERROR(--('Input| Projects'!$AS475="Yes")*_xlfn.SWITCH('Input| Overheads'!$C$50,"Direct costs",'Calc| Overheads Allocation'!D$8*R475,"Internal labour",'Calc| Overheads Allocation'!D$8*R475*'Input| Projects'!$AO475,"DNSP defined",'Calc| Overheads Allocation'!D$78*'Input| Projects'!$AV475,0),0)</f>
        <v>0</v>
      </c>
      <c r="AI475" s="172" cm="1">
        <f t="array" ref="AI475">IFERROR(--('Input| Projects'!$AS475="Yes")*_xlfn.SWITCH('Input| Overheads'!$C$50,"Direct costs",'Calc| Overheads Allocation'!E$8*S475,"Internal labour",'Calc| Overheads Allocation'!E$8*S475*'Input| Projects'!$AO475,"DNSP defined",'Calc| Overheads Allocation'!E$78*'Input| Projects'!$AV475,0),0)</f>
        <v>0</v>
      </c>
      <c r="AJ475" s="172" cm="1">
        <f t="array" ref="AJ475">IFERROR(--('Input| Projects'!$AS475="Yes")*_xlfn.SWITCH('Input| Overheads'!$C$50,"Direct costs",'Calc| Overheads Allocation'!F$8*T475,"Internal labour",'Calc| Overheads Allocation'!F$8*T475*'Input| Projects'!$AO475,"DNSP defined",'Calc| Overheads Allocation'!F$78*'Input| Projects'!$AV475,0),0)</f>
        <v>0</v>
      </c>
      <c r="AK475" s="172" cm="1">
        <f t="array" ref="AK475">IFERROR(--('Input| Projects'!$AS475="Yes")*_xlfn.SWITCH('Input| Overheads'!$C$50,"Direct costs",'Calc| Overheads Allocation'!G$8*U475,"Internal labour",'Calc| Overheads Allocation'!G$8*U475*'Input| Projects'!$AO475,"DNSP defined",'Calc| Overheads Allocation'!G$78*'Input| Projects'!$AV475,0),0)</f>
        <v>0</v>
      </c>
      <c r="AL475" s="172" cm="1">
        <f t="array" ref="AL475">IFERROR(--('Input| Projects'!$AS475="Yes")*_xlfn.SWITCH('Input| Overheads'!$C$50,"Direct costs",'Calc| Overheads Allocation'!H$8*V475,"Internal labour",'Calc| Overheads Allocation'!H$8*V475*'Input| Projects'!$AO475,"DNSP defined",'Calc| Overheads Allocation'!H$78*'Input| Projects'!$AV475,0),0)</f>
        <v>0</v>
      </c>
      <c r="AM475" s="172" cm="1">
        <f t="array" ref="AM475">IFERROR(--('Input| Projects'!$AS475="Yes")*_xlfn.SWITCH('Input| Overheads'!$C$50,"Direct costs",'Calc| Overheads Allocation'!I$8*W475,"Internal labour",'Calc| Overheads Allocation'!I$8*W475*'Input| Projects'!$AO475,"DNSP defined",'Calc| Overheads Allocation'!I$78*'Input| Projects'!$AV475,0),0)</f>
        <v>0</v>
      </c>
      <c r="AN475" s="175"/>
      <c r="AO475" s="172" cm="1">
        <f t="array" ref="AO475">IFERROR(--('Input| Projects'!$AT475="Yes")*_xlfn.SWITCH('Input| Overheads'!$C$50,"Direct costs",'Calc| Overheads Allocation'!C$9*Q475,"Internal labour",'Calc| Overheads Allocation'!C$9*Q475*'Input| Projects'!$AO475,"DNSP defined",'Calc| Overheads Allocation'!C$79*'Input| Projects'!$AW475,0),0)</f>
        <v>0</v>
      </c>
      <c r="AP475" s="172" cm="1">
        <f t="array" ref="AP475">IFERROR(--('Input| Projects'!$AT475="Yes")*_xlfn.SWITCH('Input| Overheads'!$C$50,"Direct costs",'Calc| Overheads Allocation'!D$9*R475,"Internal labour",'Calc| Overheads Allocation'!D$9*R475*'Input| Projects'!$AO475,"DNSP defined",'Calc| Overheads Allocation'!D$79*'Input| Projects'!$AW475,0),0)</f>
        <v>0</v>
      </c>
      <c r="AQ475" s="172" cm="1">
        <f t="array" ref="AQ475">IFERROR(--('Input| Projects'!$AT475="Yes")*_xlfn.SWITCH('Input| Overheads'!$C$50,"Direct costs",'Calc| Overheads Allocation'!E$9*S475,"Internal labour",'Calc| Overheads Allocation'!E$9*S475*'Input| Projects'!$AO475,"DNSP defined",'Calc| Overheads Allocation'!E$79*'Input| Projects'!$AW475,0),0)</f>
        <v>0</v>
      </c>
      <c r="AR475" s="172" cm="1">
        <f t="array" ref="AR475">IFERROR(--('Input| Projects'!$AT475="Yes")*_xlfn.SWITCH('Input| Overheads'!$C$50,"Direct costs",'Calc| Overheads Allocation'!F$9*T475,"Internal labour",'Calc| Overheads Allocation'!F$9*T475*'Input| Projects'!$AO475,"DNSP defined",'Calc| Overheads Allocation'!F$79*'Input| Projects'!$AW475,0),0)</f>
        <v>0</v>
      </c>
      <c r="AS475" s="172" cm="1">
        <f t="array" ref="AS475">IFERROR(--('Input| Projects'!$AT475="Yes")*_xlfn.SWITCH('Input| Overheads'!$C$50,"Direct costs",'Calc| Overheads Allocation'!G$9*U475,"Internal labour",'Calc| Overheads Allocation'!G$9*U475*'Input| Projects'!$AO475,"DNSP defined",'Calc| Overheads Allocation'!G$79*'Input| Projects'!$AW475,0),0)</f>
        <v>0</v>
      </c>
      <c r="AT475" s="172" cm="1">
        <f t="array" ref="AT475">IFERROR(--('Input| Projects'!$AT475="Yes")*_xlfn.SWITCH('Input| Overheads'!$C$50,"Direct costs",'Calc| Overheads Allocation'!H$9*V475,"Internal labour",'Calc| Overheads Allocation'!H$9*V475*'Input| Projects'!$AO475,"DNSP defined",'Calc| Overheads Allocation'!H$79*'Input| Projects'!$AW475,0),0)</f>
        <v>0</v>
      </c>
      <c r="AU475" s="172" cm="1">
        <f t="array" ref="AU475">IFERROR(--('Input| Projects'!$AT475="Yes")*_xlfn.SWITCH('Input| Overheads'!$C$50,"Direct costs",'Calc| Overheads Allocation'!I$9*W475,"Internal labour",'Calc| Overheads Allocation'!I$9*W475*'Input| Projects'!$AO475,"DNSP defined",'Calc| Overheads Allocation'!I$79*'Input| Projects'!$AW475,0),0)</f>
        <v>0</v>
      </c>
      <c r="AV475" s="175"/>
      <c r="AW475" s="172">
        <f t="shared" si="178"/>
        <v>0</v>
      </c>
      <c r="AX475" s="172">
        <f t="shared" si="179"/>
        <v>0</v>
      </c>
      <c r="AY475" s="172">
        <f t="shared" si="180"/>
        <v>0</v>
      </c>
      <c r="AZ475" s="172">
        <f t="shared" si="181"/>
        <v>0</v>
      </c>
      <c r="BA475" s="172">
        <f t="shared" si="182"/>
        <v>0</v>
      </c>
      <c r="BB475" s="172">
        <f t="shared" si="183"/>
        <v>0</v>
      </c>
      <c r="BC475" s="172">
        <f t="shared" si="184"/>
        <v>0</v>
      </c>
      <c r="BD475" s="176"/>
      <c r="BE475" s="172">
        <f t="shared" si="185"/>
        <v>0</v>
      </c>
      <c r="BF475" s="172">
        <f t="shared" si="186"/>
        <v>0</v>
      </c>
      <c r="BG475" s="172">
        <f t="shared" si="187"/>
        <v>0</v>
      </c>
      <c r="BH475" s="172">
        <f t="shared" si="188"/>
        <v>0</v>
      </c>
      <c r="BI475" s="172">
        <f t="shared" si="189"/>
        <v>0</v>
      </c>
      <c r="BJ475" s="172">
        <f t="shared" si="190"/>
        <v>0</v>
      </c>
      <c r="BK475" s="172">
        <f t="shared" si="191"/>
        <v>0</v>
      </c>
      <c r="BL475" s="176"/>
      <c r="BM475" s="172">
        <f t="shared" si="170"/>
        <v>0</v>
      </c>
      <c r="BN475" s="172">
        <f t="shared" si="171"/>
        <v>0</v>
      </c>
      <c r="BO475" s="172">
        <f t="shared" si="172"/>
        <v>0</v>
      </c>
      <c r="BP475" s="172">
        <f t="shared" si="173"/>
        <v>0</v>
      </c>
      <c r="BQ475" s="172">
        <f t="shared" si="174"/>
        <v>0</v>
      </c>
      <c r="BR475" s="172">
        <f t="shared" si="175"/>
        <v>0</v>
      </c>
      <c r="BS475" s="172">
        <f t="shared" si="176"/>
        <v>0</v>
      </c>
      <c r="BT475" s="55"/>
      <c r="BU475" s="158">
        <f>SUMIF('Input| Projects'!$BA$8:$CX$8,RIGHT(BU$9,3),'Input| Projects'!$BA475:$CX475)</f>
        <v>0</v>
      </c>
      <c r="BV475" s="158">
        <f>SUMIF('Input| Projects'!$BA$8:$CX$8,RIGHT(BV$9,3),'Input| Projects'!$BA475:$CX475)</f>
        <v>0</v>
      </c>
      <c r="BW475" s="79" t="str">
        <f t="shared" si="177"/>
        <v/>
      </c>
    </row>
    <row r="476" spans="2:75" x14ac:dyDescent="0.2">
      <c r="B476" s="123">
        <f>IFERROR('Input| Projects'!B476,"")</f>
        <v>467</v>
      </c>
      <c r="C476" s="160" t="str">
        <f>IFERROR(IF('Input| Projects'!C476="","",'Input| Projects'!C476),"")</f>
        <v/>
      </c>
      <c r="D476" s="160" t="str">
        <f>IFERROR(IF('Input| Projects'!D476="","",'Input| Projects'!D476),"")</f>
        <v/>
      </c>
      <c r="E476" s="53"/>
      <c r="F476" s="160" t="str">
        <f>IF(LEN('Input| Projects'!F476)&gt;0,'Input| Projects'!F476,"")</f>
        <v/>
      </c>
      <c r="G476" s="160" t="str">
        <f>IF(LEN('Input| Projects'!G476)&gt;0,'Input| Projects'!G476,"")</f>
        <v/>
      </c>
      <c r="H476" s="10"/>
      <c r="I476" s="194" cm="1">
        <f t="array" ref="I476">IF(LEN($F476)&gt;0,1+IFERROR(SUMPRODUCT(TRANSPOSE('Input| Projects'!$AO476:$AQ476),INDEX('Input| Escalations'!$F$27:$L$29,,MATCH(Q$9,'Input| Escalations'!$F$21:$L$21,0))),0),0)</f>
        <v>0</v>
      </c>
      <c r="J476" s="194" cm="1">
        <f t="array" ref="J476">IF(LEN($F476)&gt;0,1+IFERROR(SUMPRODUCT(TRANSPOSE('Input| Projects'!$AO476:$AQ476),INDEX('Input| Escalations'!$F$27:$L$29,,MATCH(R$9,'Input| Escalations'!$F$21:$L$21,0))),0),0)</f>
        <v>0</v>
      </c>
      <c r="K476" s="194" cm="1">
        <f t="array" ref="K476">IF(LEN($F476)&gt;0,1+IFERROR(SUMPRODUCT(TRANSPOSE('Input| Projects'!$AO476:$AQ476),INDEX('Input| Escalations'!$F$27:$L$29,,MATCH(S$9,'Input| Escalations'!$F$21:$L$21,0))),0),0)</f>
        <v>0</v>
      </c>
      <c r="L476" s="194" cm="1">
        <f t="array" ref="L476">IF(LEN($F476)&gt;0,1+IFERROR(SUMPRODUCT(TRANSPOSE('Input| Projects'!$AO476:$AQ476),INDEX('Input| Escalations'!$F$27:$L$29,,MATCH(T$9,'Input| Escalations'!$F$21:$L$21,0))),0),0)</f>
        <v>0</v>
      </c>
      <c r="M476" s="194" cm="1">
        <f t="array" ref="M476">IF(LEN($F476)&gt;0,1+IFERROR(SUMPRODUCT(TRANSPOSE('Input| Projects'!$AO476:$AQ476),INDEX('Input| Escalations'!$F$27:$L$29,,MATCH(U$9,'Input| Escalations'!$F$21:$L$21,0))),0),0)</f>
        <v>0</v>
      </c>
      <c r="N476" s="194" cm="1">
        <f t="array" ref="N476">IF(LEN($F476)&gt;0,1+IFERROR(SUMPRODUCT(TRANSPOSE('Input| Projects'!$AO476:$AQ476),INDEX('Input| Escalations'!$F$27:$L$29,,MATCH(V$9,'Input| Escalations'!$F$21:$L$21,0))),0),0)</f>
        <v>0</v>
      </c>
      <c r="O476" s="194" cm="1">
        <f t="array" ref="O476">IF(LEN($F476)&gt;0,1+IFERROR(SUMPRODUCT(TRANSPOSE('Input| Projects'!$AO476:$AQ476),INDEX('Input| Escalations'!$F$27:$L$29,,MATCH(W$9,'Input| Escalations'!$F$21:$L$21,0))),0),0)</f>
        <v>0</v>
      </c>
      <c r="P476" s="10"/>
      <c r="Q476" s="172">
        <f>IFERROR(IF(ISNUMBER(FIND("decision",'Input| Setup'!$F$6)),'Input| Projects'!Y476,'Input| Projects'!I476)*'Input| Escalations'!$I$17*I476,0)</f>
        <v>0</v>
      </c>
      <c r="R476" s="172">
        <f>IFERROR(IF(ISNUMBER(FIND("decision",'Input| Setup'!$F$6)),'Input| Projects'!Z476,'Input| Projects'!J476)*'Input| Escalations'!$I$17*J476,0)</f>
        <v>0</v>
      </c>
      <c r="S476" s="172">
        <f>IFERROR(IF(ISNUMBER(FIND("decision",'Input| Setup'!$F$6)),'Input| Projects'!AA476,'Input| Projects'!K476)*'Input| Escalations'!$I$17*K476,0)</f>
        <v>0</v>
      </c>
      <c r="T476" s="172">
        <f>IFERROR(IF(ISNUMBER(FIND("decision",'Input| Setup'!$F$6)),'Input| Projects'!AB476,'Input| Projects'!L476)*'Input| Escalations'!$I$17*L476,0)</f>
        <v>0</v>
      </c>
      <c r="U476" s="172">
        <f>IFERROR(IF(ISNUMBER(FIND("decision",'Input| Setup'!$F$6)),'Input| Projects'!AC476,'Input| Projects'!M476)*'Input| Escalations'!$I$17*M476,0)</f>
        <v>0</v>
      </c>
      <c r="V476" s="172">
        <f>IFERROR(IF(ISNUMBER(FIND("decision",'Input| Setup'!$F$6)),'Input| Projects'!AD476,'Input| Projects'!N476)*'Input| Escalations'!$I$17*N476,0)</f>
        <v>0</v>
      </c>
      <c r="W476" s="172">
        <f>IFERROR(IF(ISNUMBER(FIND("decision",'Input| Setup'!$F$6)),'Input| Projects'!AE476,'Input| Projects'!O476)*'Input| Escalations'!$I$17*O476,0)</f>
        <v>0</v>
      </c>
      <c r="X476" s="175"/>
      <c r="Y476" s="172">
        <f>IF(ISNUMBER(FIND("decision",'Input| Setup'!$F$6)),'Input| Projects'!AG476,'Input| Projects'!Q476)*I476*'Input| Escalations'!$I$17</f>
        <v>0</v>
      </c>
      <c r="Z476" s="172">
        <f>IF(ISNUMBER(FIND("decision",'Input| Setup'!$F$6)),'Input| Projects'!AH476,'Input| Projects'!R476)*J476*'Input| Escalations'!$I$17</f>
        <v>0</v>
      </c>
      <c r="AA476" s="172">
        <f>IF(ISNUMBER(FIND("decision",'Input| Setup'!$F$6)),'Input| Projects'!AI476,'Input| Projects'!S476)*K476*'Input| Escalations'!$I$17</f>
        <v>0</v>
      </c>
      <c r="AB476" s="172">
        <f>IF(ISNUMBER(FIND("decision",'Input| Setup'!$F$6)),'Input| Projects'!AJ476,'Input| Projects'!T476)*L476*'Input| Escalations'!$I$17</f>
        <v>0</v>
      </c>
      <c r="AC476" s="172">
        <f>IF(ISNUMBER(FIND("decision",'Input| Setup'!$F$6)),'Input| Projects'!AK476,'Input| Projects'!U476)*M476*'Input| Escalations'!$I$17</f>
        <v>0</v>
      </c>
      <c r="AD476" s="172">
        <f>IF(ISNUMBER(FIND("decision",'Input| Setup'!$F$6)),'Input| Projects'!AL476,'Input| Projects'!V476)*N476*'Input| Escalations'!$I$17</f>
        <v>0</v>
      </c>
      <c r="AE476" s="172">
        <f>IF(ISNUMBER(FIND("decision",'Input| Setup'!$F$6)),'Input| Projects'!AM476,'Input| Projects'!W476)*O476*'Input| Escalations'!$I$17</f>
        <v>0</v>
      </c>
      <c r="AF476" s="175"/>
      <c r="AG476" s="172" cm="1">
        <f t="array" ref="AG476">IFERROR(--('Input| Projects'!$AS476="Yes")*_xlfn.SWITCH('Input| Overheads'!$C$50,"Direct costs",'Calc| Overheads Allocation'!C$8*Q476,"Internal labour",'Calc| Overheads Allocation'!C$8*Q476*'Input| Projects'!$AO476,"DNSP defined",'Calc| Overheads Allocation'!C$78*'Input| Projects'!$AV476,0),0)</f>
        <v>0</v>
      </c>
      <c r="AH476" s="172" cm="1">
        <f t="array" ref="AH476">IFERROR(--('Input| Projects'!$AS476="Yes")*_xlfn.SWITCH('Input| Overheads'!$C$50,"Direct costs",'Calc| Overheads Allocation'!D$8*R476,"Internal labour",'Calc| Overheads Allocation'!D$8*R476*'Input| Projects'!$AO476,"DNSP defined",'Calc| Overheads Allocation'!D$78*'Input| Projects'!$AV476,0),0)</f>
        <v>0</v>
      </c>
      <c r="AI476" s="172" cm="1">
        <f t="array" ref="AI476">IFERROR(--('Input| Projects'!$AS476="Yes")*_xlfn.SWITCH('Input| Overheads'!$C$50,"Direct costs",'Calc| Overheads Allocation'!E$8*S476,"Internal labour",'Calc| Overheads Allocation'!E$8*S476*'Input| Projects'!$AO476,"DNSP defined",'Calc| Overheads Allocation'!E$78*'Input| Projects'!$AV476,0),0)</f>
        <v>0</v>
      </c>
      <c r="AJ476" s="172" cm="1">
        <f t="array" ref="AJ476">IFERROR(--('Input| Projects'!$AS476="Yes")*_xlfn.SWITCH('Input| Overheads'!$C$50,"Direct costs",'Calc| Overheads Allocation'!F$8*T476,"Internal labour",'Calc| Overheads Allocation'!F$8*T476*'Input| Projects'!$AO476,"DNSP defined",'Calc| Overheads Allocation'!F$78*'Input| Projects'!$AV476,0),0)</f>
        <v>0</v>
      </c>
      <c r="AK476" s="172" cm="1">
        <f t="array" ref="AK476">IFERROR(--('Input| Projects'!$AS476="Yes")*_xlfn.SWITCH('Input| Overheads'!$C$50,"Direct costs",'Calc| Overheads Allocation'!G$8*U476,"Internal labour",'Calc| Overheads Allocation'!G$8*U476*'Input| Projects'!$AO476,"DNSP defined",'Calc| Overheads Allocation'!G$78*'Input| Projects'!$AV476,0),0)</f>
        <v>0</v>
      </c>
      <c r="AL476" s="172" cm="1">
        <f t="array" ref="AL476">IFERROR(--('Input| Projects'!$AS476="Yes")*_xlfn.SWITCH('Input| Overheads'!$C$50,"Direct costs",'Calc| Overheads Allocation'!H$8*V476,"Internal labour",'Calc| Overheads Allocation'!H$8*V476*'Input| Projects'!$AO476,"DNSP defined",'Calc| Overheads Allocation'!H$78*'Input| Projects'!$AV476,0),0)</f>
        <v>0</v>
      </c>
      <c r="AM476" s="172" cm="1">
        <f t="array" ref="AM476">IFERROR(--('Input| Projects'!$AS476="Yes")*_xlfn.SWITCH('Input| Overheads'!$C$50,"Direct costs",'Calc| Overheads Allocation'!I$8*W476,"Internal labour",'Calc| Overheads Allocation'!I$8*W476*'Input| Projects'!$AO476,"DNSP defined",'Calc| Overheads Allocation'!I$78*'Input| Projects'!$AV476,0),0)</f>
        <v>0</v>
      </c>
      <c r="AN476" s="175"/>
      <c r="AO476" s="172" cm="1">
        <f t="array" ref="AO476">IFERROR(--('Input| Projects'!$AT476="Yes")*_xlfn.SWITCH('Input| Overheads'!$C$50,"Direct costs",'Calc| Overheads Allocation'!C$9*Q476,"Internal labour",'Calc| Overheads Allocation'!C$9*Q476*'Input| Projects'!$AO476,"DNSP defined",'Calc| Overheads Allocation'!C$79*'Input| Projects'!$AW476,0),0)</f>
        <v>0</v>
      </c>
      <c r="AP476" s="172" cm="1">
        <f t="array" ref="AP476">IFERROR(--('Input| Projects'!$AT476="Yes")*_xlfn.SWITCH('Input| Overheads'!$C$50,"Direct costs",'Calc| Overheads Allocation'!D$9*R476,"Internal labour",'Calc| Overheads Allocation'!D$9*R476*'Input| Projects'!$AO476,"DNSP defined",'Calc| Overheads Allocation'!D$79*'Input| Projects'!$AW476,0),0)</f>
        <v>0</v>
      </c>
      <c r="AQ476" s="172" cm="1">
        <f t="array" ref="AQ476">IFERROR(--('Input| Projects'!$AT476="Yes")*_xlfn.SWITCH('Input| Overheads'!$C$50,"Direct costs",'Calc| Overheads Allocation'!E$9*S476,"Internal labour",'Calc| Overheads Allocation'!E$9*S476*'Input| Projects'!$AO476,"DNSP defined",'Calc| Overheads Allocation'!E$79*'Input| Projects'!$AW476,0),0)</f>
        <v>0</v>
      </c>
      <c r="AR476" s="172" cm="1">
        <f t="array" ref="AR476">IFERROR(--('Input| Projects'!$AT476="Yes")*_xlfn.SWITCH('Input| Overheads'!$C$50,"Direct costs",'Calc| Overheads Allocation'!F$9*T476,"Internal labour",'Calc| Overheads Allocation'!F$9*T476*'Input| Projects'!$AO476,"DNSP defined",'Calc| Overheads Allocation'!F$79*'Input| Projects'!$AW476,0),0)</f>
        <v>0</v>
      </c>
      <c r="AS476" s="172" cm="1">
        <f t="array" ref="AS476">IFERROR(--('Input| Projects'!$AT476="Yes")*_xlfn.SWITCH('Input| Overheads'!$C$50,"Direct costs",'Calc| Overheads Allocation'!G$9*U476,"Internal labour",'Calc| Overheads Allocation'!G$9*U476*'Input| Projects'!$AO476,"DNSP defined",'Calc| Overheads Allocation'!G$79*'Input| Projects'!$AW476,0),0)</f>
        <v>0</v>
      </c>
      <c r="AT476" s="172" cm="1">
        <f t="array" ref="AT476">IFERROR(--('Input| Projects'!$AT476="Yes")*_xlfn.SWITCH('Input| Overheads'!$C$50,"Direct costs",'Calc| Overheads Allocation'!H$9*V476,"Internal labour",'Calc| Overheads Allocation'!H$9*V476*'Input| Projects'!$AO476,"DNSP defined",'Calc| Overheads Allocation'!H$79*'Input| Projects'!$AW476,0),0)</f>
        <v>0</v>
      </c>
      <c r="AU476" s="172" cm="1">
        <f t="array" ref="AU476">IFERROR(--('Input| Projects'!$AT476="Yes")*_xlfn.SWITCH('Input| Overheads'!$C$50,"Direct costs",'Calc| Overheads Allocation'!I$9*W476,"Internal labour",'Calc| Overheads Allocation'!I$9*W476*'Input| Projects'!$AO476,"DNSP defined",'Calc| Overheads Allocation'!I$79*'Input| Projects'!$AW476,0),0)</f>
        <v>0</v>
      </c>
      <c r="AV476" s="175"/>
      <c r="AW476" s="172">
        <f t="shared" si="178"/>
        <v>0</v>
      </c>
      <c r="AX476" s="172">
        <f t="shared" si="179"/>
        <v>0</v>
      </c>
      <c r="AY476" s="172">
        <f t="shared" si="180"/>
        <v>0</v>
      </c>
      <c r="AZ476" s="172">
        <f t="shared" si="181"/>
        <v>0</v>
      </c>
      <c r="BA476" s="172">
        <f t="shared" si="182"/>
        <v>0</v>
      </c>
      <c r="BB476" s="172">
        <f t="shared" si="183"/>
        <v>0</v>
      </c>
      <c r="BC476" s="172">
        <f t="shared" si="184"/>
        <v>0</v>
      </c>
      <c r="BD476" s="176"/>
      <c r="BE476" s="172">
        <f t="shared" si="185"/>
        <v>0</v>
      </c>
      <c r="BF476" s="172">
        <f t="shared" si="186"/>
        <v>0</v>
      </c>
      <c r="BG476" s="172">
        <f t="shared" si="187"/>
        <v>0</v>
      </c>
      <c r="BH476" s="172">
        <f t="shared" si="188"/>
        <v>0</v>
      </c>
      <c r="BI476" s="172">
        <f t="shared" si="189"/>
        <v>0</v>
      </c>
      <c r="BJ476" s="172">
        <f t="shared" si="190"/>
        <v>0</v>
      </c>
      <c r="BK476" s="172">
        <f t="shared" si="191"/>
        <v>0</v>
      </c>
      <c r="BL476" s="176"/>
      <c r="BM476" s="172">
        <f t="shared" si="170"/>
        <v>0</v>
      </c>
      <c r="BN476" s="172">
        <f t="shared" si="171"/>
        <v>0</v>
      </c>
      <c r="BO476" s="172">
        <f t="shared" si="172"/>
        <v>0</v>
      </c>
      <c r="BP476" s="172">
        <f t="shared" si="173"/>
        <v>0</v>
      </c>
      <c r="BQ476" s="172">
        <f t="shared" si="174"/>
        <v>0</v>
      </c>
      <c r="BR476" s="172">
        <f t="shared" si="175"/>
        <v>0</v>
      </c>
      <c r="BS476" s="172">
        <f t="shared" si="176"/>
        <v>0</v>
      </c>
      <c r="BT476" s="55"/>
      <c r="BU476" s="158">
        <f>SUMIF('Input| Projects'!$BA$8:$CX$8,RIGHT(BU$9,3),'Input| Projects'!$BA476:$CX476)</f>
        <v>0</v>
      </c>
      <c r="BV476" s="158">
        <f>SUMIF('Input| Projects'!$BA$8:$CX$8,RIGHT(BV$9,3),'Input| Projects'!$BA476:$CX476)</f>
        <v>0</v>
      </c>
      <c r="BW476" s="79" t="str">
        <f t="shared" si="177"/>
        <v/>
      </c>
    </row>
    <row r="477" spans="2:75" x14ac:dyDescent="0.2">
      <c r="B477" s="123">
        <f>IFERROR('Input| Projects'!B477,"")</f>
        <v>468</v>
      </c>
      <c r="C477" s="160" t="str">
        <f>IFERROR(IF('Input| Projects'!C477="","",'Input| Projects'!C477),"")</f>
        <v/>
      </c>
      <c r="D477" s="160" t="str">
        <f>IFERROR(IF('Input| Projects'!D477="","",'Input| Projects'!D477),"")</f>
        <v/>
      </c>
      <c r="E477" s="53"/>
      <c r="F477" s="160" t="str">
        <f>IF(LEN('Input| Projects'!F477)&gt;0,'Input| Projects'!F477,"")</f>
        <v/>
      </c>
      <c r="G477" s="160" t="str">
        <f>IF(LEN('Input| Projects'!G477)&gt;0,'Input| Projects'!G477,"")</f>
        <v/>
      </c>
      <c r="H477" s="10"/>
      <c r="I477" s="194" cm="1">
        <f t="array" ref="I477">IF(LEN($F477)&gt;0,1+IFERROR(SUMPRODUCT(TRANSPOSE('Input| Projects'!$AO477:$AQ477),INDEX('Input| Escalations'!$F$27:$L$29,,MATCH(Q$9,'Input| Escalations'!$F$21:$L$21,0))),0),0)</f>
        <v>0</v>
      </c>
      <c r="J477" s="194" cm="1">
        <f t="array" ref="J477">IF(LEN($F477)&gt;0,1+IFERROR(SUMPRODUCT(TRANSPOSE('Input| Projects'!$AO477:$AQ477),INDEX('Input| Escalations'!$F$27:$L$29,,MATCH(R$9,'Input| Escalations'!$F$21:$L$21,0))),0),0)</f>
        <v>0</v>
      </c>
      <c r="K477" s="194" cm="1">
        <f t="array" ref="K477">IF(LEN($F477)&gt;0,1+IFERROR(SUMPRODUCT(TRANSPOSE('Input| Projects'!$AO477:$AQ477),INDEX('Input| Escalations'!$F$27:$L$29,,MATCH(S$9,'Input| Escalations'!$F$21:$L$21,0))),0),0)</f>
        <v>0</v>
      </c>
      <c r="L477" s="194" cm="1">
        <f t="array" ref="L477">IF(LEN($F477)&gt;0,1+IFERROR(SUMPRODUCT(TRANSPOSE('Input| Projects'!$AO477:$AQ477),INDEX('Input| Escalations'!$F$27:$L$29,,MATCH(T$9,'Input| Escalations'!$F$21:$L$21,0))),0),0)</f>
        <v>0</v>
      </c>
      <c r="M477" s="194" cm="1">
        <f t="array" ref="M477">IF(LEN($F477)&gt;0,1+IFERROR(SUMPRODUCT(TRANSPOSE('Input| Projects'!$AO477:$AQ477),INDEX('Input| Escalations'!$F$27:$L$29,,MATCH(U$9,'Input| Escalations'!$F$21:$L$21,0))),0),0)</f>
        <v>0</v>
      </c>
      <c r="N477" s="194" cm="1">
        <f t="array" ref="N477">IF(LEN($F477)&gt;0,1+IFERROR(SUMPRODUCT(TRANSPOSE('Input| Projects'!$AO477:$AQ477),INDEX('Input| Escalations'!$F$27:$L$29,,MATCH(V$9,'Input| Escalations'!$F$21:$L$21,0))),0),0)</f>
        <v>0</v>
      </c>
      <c r="O477" s="194" cm="1">
        <f t="array" ref="O477">IF(LEN($F477)&gt;0,1+IFERROR(SUMPRODUCT(TRANSPOSE('Input| Projects'!$AO477:$AQ477),INDEX('Input| Escalations'!$F$27:$L$29,,MATCH(W$9,'Input| Escalations'!$F$21:$L$21,0))),0),0)</f>
        <v>0</v>
      </c>
      <c r="P477" s="10"/>
      <c r="Q477" s="172">
        <f>IFERROR(IF(ISNUMBER(FIND("decision",'Input| Setup'!$F$6)),'Input| Projects'!Y477,'Input| Projects'!I477)*'Input| Escalations'!$I$17*I477,0)</f>
        <v>0</v>
      </c>
      <c r="R477" s="172">
        <f>IFERROR(IF(ISNUMBER(FIND("decision",'Input| Setup'!$F$6)),'Input| Projects'!Z477,'Input| Projects'!J477)*'Input| Escalations'!$I$17*J477,0)</f>
        <v>0</v>
      </c>
      <c r="S477" s="172">
        <f>IFERROR(IF(ISNUMBER(FIND("decision",'Input| Setup'!$F$6)),'Input| Projects'!AA477,'Input| Projects'!K477)*'Input| Escalations'!$I$17*K477,0)</f>
        <v>0</v>
      </c>
      <c r="T477" s="172">
        <f>IFERROR(IF(ISNUMBER(FIND("decision",'Input| Setup'!$F$6)),'Input| Projects'!AB477,'Input| Projects'!L477)*'Input| Escalations'!$I$17*L477,0)</f>
        <v>0</v>
      </c>
      <c r="U477" s="172">
        <f>IFERROR(IF(ISNUMBER(FIND("decision",'Input| Setup'!$F$6)),'Input| Projects'!AC477,'Input| Projects'!M477)*'Input| Escalations'!$I$17*M477,0)</f>
        <v>0</v>
      </c>
      <c r="V477" s="172">
        <f>IFERROR(IF(ISNUMBER(FIND("decision",'Input| Setup'!$F$6)),'Input| Projects'!AD477,'Input| Projects'!N477)*'Input| Escalations'!$I$17*N477,0)</f>
        <v>0</v>
      </c>
      <c r="W477" s="172">
        <f>IFERROR(IF(ISNUMBER(FIND("decision",'Input| Setup'!$F$6)),'Input| Projects'!AE477,'Input| Projects'!O477)*'Input| Escalations'!$I$17*O477,0)</f>
        <v>0</v>
      </c>
      <c r="X477" s="175"/>
      <c r="Y477" s="172">
        <f>IF(ISNUMBER(FIND("decision",'Input| Setup'!$F$6)),'Input| Projects'!AG477,'Input| Projects'!Q477)*I477*'Input| Escalations'!$I$17</f>
        <v>0</v>
      </c>
      <c r="Z477" s="172">
        <f>IF(ISNUMBER(FIND("decision",'Input| Setup'!$F$6)),'Input| Projects'!AH477,'Input| Projects'!R477)*J477*'Input| Escalations'!$I$17</f>
        <v>0</v>
      </c>
      <c r="AA477" s="172">
        <f>IF(ISNUMBER(FIND("decision",'Input| Setup'!$F$6)),'Input| Projects'!AI477,'Input| Projects'!S477)*K477*'Input| Escalations'!$I$17</f>
        <v>0</v>
      </c>
      <c r="AB477" s="172">
        <f>IF(ISNUMBER(FIND("decision",'Input| Setup'!$F$6)),'Input| Projects'!AJ477,'Input| Projects'!T477)*L477*'Input| Escalations'!$I$17</f>
        <v>0</v>
      </c>
      <c r="AC477" s="172">
        <f>IF(ISNUMBER(FIND("decision",'Input| Setup'!$F$6)),'Input| Projects'!AK477,'Input| Projects'!U477)*M477*'Input| Escalations'!$I$17</f>
        <v>0</v>
      </c>
      <c r="AD477" s="172">
        <f>IF(ISNUMBER(FIND("decision",'Input| Setup'!$F$6)),'Input| Projects'!AL477,'Input| Projects'!V477)*N477*'Input| Escalations'!$I$17</f>
        <v>0</v>
      </c>
      <c r="AE477" s="172">
        <f>IF(ISNUMBER(FIND("decision",'Input| Setup'!$F$6)),'Input| Projects'!AM477,'Input| Projects'!W477)*O477*'Input| Escalations'!$I$17</f>
        <v>0</v>
      </c>
      <c r="AF477" s="175"/>
      <c r="AG477" s="172" cm="1">
        <f t="array" ref="AG477">IFERROR(--('Input| Projects'!$AS477="Yes")*_xlfn.SWITCH('Input| Overheads'!$C$50,"Direct costs",'Calc| Overheads Allocation'!C$8*Q477,"Internal labour",'Calc| Overheads Allocation'!C$8*Q477*'Input| Projects'!$AO477,"DNSP defined",'Calc| Overheads Allocation'!C$78*'Input| Projects'!$AV477,0),0)</f>
        <v>0</v>
      </c>
      <c r="AH477" s="172" cm="1">
        <f t="array" ref="AH477">IFERROR(--('Input| Projects'!$AS477="Yes")*_xlfn.SWITCH('Input| Overheads'!$C$50,"Direct costs",'Calc| Overheads Allocation'!D$8*R477,"Internal labour",'Calc| Overheads Allocation'!D$8*R477*'Input| Projects'!$AO477,"DNSP defined",'Calc| Overheads Allocation'!D$78*'Input| Projects'!$AV477,0),0)</f>
        <v>0</v>
      </c>
      <c r="AI477" s="172" cm="1">
        <f t="array" ref="AI477">IFERROR(--('Input| Projects'!$AS477="Yes")*_xlfn.SWITCH('Input| Overheads'!$C$50,"Direct costs",'Calc| Overheads Allocation'!E$8*S477,"Internal labour",'Calc| Overheads Allocation'!E$8*S477*'Input| Projects'!$AO477,"DNSP defined",'Calc| Overheads Allocation'!E$78*'Input| Projects'!$AV477,0),0)</f>
        <v>0</v>
      </c>
      <c r="AJ477" s="172" cm="1">
        <f t="array" ref="AJ477">IFERROR(--('Input| Projects'!$AS477="Yes")*_xlfn.SWITCH('Input| Overheads'!$C$50,"Direct costs",'Calc| Overheads Allocation'!F$8*T477,"Internal labour",'Calc| Overheads Allocation'!F$8*T477*'Input| Projects'!$AO477,"DNSP defined",'Calc| Overheads Allocation'!F$78*'Input| Projects'!$AV477,0),0)</f>
        <v>0</v>
      </c>
      <c r="AK477" s="172" cm="1">
        <f t="array" ref="AK477">IFERROR(--('Input| Projects'!$AS477="Yes")*_xlfn.SWITCH('Input| Overheads'!$C$50,"Direct costs",'Calc| Overheads Allocation'!G$8*U477,"Internal labour",'Calc| Overheads Allocation'!G$8*U477*'Input| Projects'!$AO477,"DNSP defined",'Calc| Overheads Allocation'!G$78*'Input| Projects'!$AV477,0),0)</f>
        <v>0</v>
      </c>
      <c r="AL477" s="172" cm="1">
        <f t="array" ref="AL477">IFERROR(--('Input| Projects'!$AS477="Yes")*_xlfn.SWITCH('Input| Overheads'!$C$50,"Direct costs",'Calc| Overheads Allocation'!H$8*V477,"Internal labour",'Calc| Overheads Allocation'!H$8*V477*'Input| Projects'!$AO477,"DNSP defined",'Calc| Overheads Allocation'!H$78*'Input| Projects'!$AV477,0),0)</f>
        <v>0</v>
      </c>
      <c r="AM477" s="172" cm="1">
        <f t="array" ref="AM477">IFERROR(--('Input| Projects'!$AS477="Yes")*_xlfn.SWITCH('Input| Overheads'!$C$50,"Direct costs",'Calc| Overheads Allocation'!I$8*W477,"Internal labour",'Calc| Overheads Allocation'!I$8*W477*'Input| Projects'!$AO477,"DNSP defined",'Calc| Overheads Allocation'!I$78*'Input| Projects'!$AV477,0),0)</f>
        <v>0</v>
      </c>
      <c r="AN477" s="175"/>
      <c r="AO477" s="172" cm="1">
        <f t="array" ref="AO477">IFERROR(--('Input| Projects'!$AT477="Yes")*_xlfn.SWITCH('Input| Overheads'!$C$50,"Direct costs",'Calc| Overheads Allocation'!C$9*Q477,"Internal labour",'Calc| Overheads Allocation'!C$9*Q477*'Input| Projects'!$AO477,"DNSP defined",'Calc| Overheads Allocation'!C$79*'Input| Projects'!$AW477,0),0)</f>
        <v>0</v>
      </c>
      <c r="AP477" s="172" cm="1">
        <f t="array" ref="AP477">IFERROR(--('Input| Projects'!$AT477="Yes")*_xlfn.SWITCH('Input| Overheads'!$C$50,"Direct costs",'Calc| Overheads Allocation'!D$9*R477,"Internal labour",'Calc| Overheads Allocation'!D$9*R477*'Input| Projects'!$AO477,"DNSP defined",'Calc| Overheads Allocation'!D$79*'Input| Projects'!$AW477,0),0)</f>
        <v>0</v>
      </c>
      <c r="AQ477" s="172" cm="1">
        <f t="array" ref="AQ477">IFERROR(--('Input| Projects'!$AT477="Yes")*_xlfn.SWITCH('Input| Overheads'!$C$50,"Direct costs",'Calc| Overheads Allocation'!E$9*S477,"Internal labour",'Calc| Overheads Allocation'!E$9*S477*'Input| Projects'!$AO477,"DNSP defined",'Calc| Overheads Allocation'!E$79*'Input| Projects'!$AW477,0),0)</f>
        <v>0</v>
      </c>
      <c r="AR477" s="172" cm="1">
        <f t="array" ref="AR477">IFERROR(--('Input| Projects'!$AT477="Yes")*_xlfn.SWITCH('Input| Overheads'!$C$50,"Direct costs",'Calc| Overheads Allocation'!F$9*T477,"Internal labour",'Calc| Overheads Allocation'!F$9*T477*'Input| Projects'!$AO477,"DNSP defined",'Calc| Overheads Allocation'!F$79*'Input| Projects'!$AW477,0),0)</f>
        <v>0</v>
      </c>
      <c r="AS477" s="172" cm="1">
        <f t="array" ref="AS477">IFERROR(--('Input| Projects'!$AT477="Yes")*_xlfn.SWITCH('Input| Overheads'!$C$50,"Direct costs",'Calc| Overheads Allocation'!G$9*U477,"Internal labour",'Calc| Overheads Allocation'!G$9*U477*'Input| Projects'!$AO477,"DNSP defined",'Calc| Overheads Allocation'!G$79*'Input| Projects'!$AW477,0),0)</f>
        <v>0</v>
      </c>
      <c r="AT477" s="172" cm="1">
        <f t="array" ref="AT477">IFERROR(--('Input| Projects'!$AT477="Yes")*_xlfn.SWITCH('Input| Overheads'!$C$50,"Direct costs",'Calc| Overheads Allocation'!H$9*V477,"Internal labour",'Calc| Overheads Allocation'!H$9*V477*'Input| Projects'!$AO477,"DNSP defined",'Calc| Overheads Allocation'!H$79*'Input| Projects'!$AW477,0),0)</f>
        <v>0</v>
      </c>
      <c r="AU477" s="172" cm="1">
        <f t="array" ref="AU477">IFERROR(--('Input| Projects'!$AT477="Yes")*_xlfn.SWITCH('Input| Overheads'!$C$50,"Direct costs",'Calc| Overheads Allocation'!I$9*W477,"Internal labour",'Calc| Overheads Allocation'!I$9*W477*'Input| Projects'!$AO477,"DNSP defined",'Calc| Overheads Allocation'!I$79*'Input| Projects'!$AW477,0),0)</f>
        <v>0</v>
      </c>
      <c r="AV477" s="175"/>
      <c r="AW477" s="172">
        <f t="shared" si="178"/>
        <v>0</v>
      </c>
      <c r="AX477" s="172">
        <f t="shared" si="179"/>
        <v>0</v>
      </c>
      <c r="AY477" s="172">
        <f t="shared" si="180"/>
        <v>0</v>
      </c>
      <c r="AZ477" s="172">
        <f t="shared" si="181"/>
        <v>0</v>
      </c>
      <c r="BA477" s="172">
        <f t="shared" si="182"/>
        <v>0</v>
      </c>
      <c r="BB477" s="172">
        <f t="shared" si="183"/>
        <v>0</v>
      </c>
      <c r="BC477" s="172">
        <f t="shared" si="184"/>
        <v>0</v>
      </c>
      <c r="BD477" s="176"/>
      <c r="BE477" s="172">
        <f t="shared" si="185"/>
        <v>0</v>
      </c>
      <c r="BF477" s="172">
        <f t="shared" si="186"/>
        <v>0</v>
      </c>
      <c r="BG477" s="172">
        <f t="shared" si="187"/>
        <v>0</v>
      </c>
      <c r="BH477" s="172">
        <f t="shared" si="188"/>
        <v>0</v>
      </c>
      <c r="BI477" s="172">
        <f t="shared" si="189"/>
        <v>0</v>
      </c>
      <c r="BJ477" s="172">
        <f t="shared" si="190"/>
        <v>0</v>
      </c>
      <c r="BK477" s="172">
        <f t="shared" si="191"/>
        <v>0</v>
      </c>
      <c r="BL477" s="176"/>
      <c r="BM477" s="172">
        <f t="shared" si="170"/>
        <v>0</v>
      </c>
      <c r="BN477" s="172">
        <f t="shared" si="171"/>
        <v>0</v>
      </c>
      <c r="BO477" s="172">
        <f t="shared" si="172"/>
        <v>0</v>
      </c>
      <c r="BP477" s="172">
        <f t="shared" si="173"/>
        <v>0</v>
      </c>
      <c r="BQ477" s="172">
        <f t="shared" si="174"/>
        <v>0</v>
      </c>
      <c r="BR477" s="172">
        <f t="shared" si="175"/>
        <v>0</v>
      </c>
      <c r="BS477" s="172">
        <f t="shared" si="176"/>
        <v>0</v>
      </c>
      <c r="BT477" s="55"/>
      <c r="BU477" s="158">
        <f>SUMIF('Input| Projects'!$BA$8:$CX$8,RIGHT(BU$9,3),'Input| Projects'!$BA477:$CX477)</f>
        <v>0</v>
      </c>
      <c r="BV477" s="158">
        <f>SUMIF('Input| Projects'!$BA$8:$CX$8,RIGHT(BV$9,3),'Input| Projects'!$BA477:$CX477)</f>
        <v>0</v>
      </c>
      <c r="BW477" s="79" t="str">
        <f t="shared" si="177"/>
        <v/>
      </c>
    </row>
    <row r="478" spans="2:75" x14ac:dyDescent="0.2">
      <c r="B478" s="123">
        <f>IFERROR('Input| Projects'!B478,"")</f>
        <v>469</v>
      </c>
      <c r="C478" s="160" t="str">
        <f>IFERROR(IF('Input| Projects'!C478="","",'Input| Projects'!C478),"")</f>
        <v/>
      </c>
      <c r="D478" s="160" t="str">
        <f>IFERROR(IF('Input| Projects'!D478="","",'Input| Projects'!D478),"")</f>
        <v/>
      </c>
      <c r="E478" s="53"/>
      <c r="F478" s="160" t="str">
        <f>IF(LEN('Input| Projects'!F478)&gt;0,'Input| Projects'!F478,"")</f>
        <v/>
      </c>
      <c r="G478" s="160" t="str">
        <f>IF(LEN('Input| Projects'!G478)&gt;0,'Input| Projects'!G478,"")</f>
        <v/>
      </c>
      <c r="H478" s="10"/>
      <c r="I478" s="194" cm="1">
        <f t="array" ref="I478">IF(LEN($F478)&gt;0,1+IFERROR(SUMPRODUCT(TRANSPOSE('Input| Projects'!$AO478:$AQ478),INDEX('Input| Escalations'!$F$27:$L$29,,MATCH(Q$9,'Input| Escalations'!$F$21:$L$21,0))),0),0)</f>
        <v>0</v>
      </c>
      <c r="J478" s="194" cm="1">
        <f t="array" ref="J478">IF(LEN($F478)&gt;0,1+IFERROR(SUMPRODUCT(TRANSPOSE('Input| Projects'!$AO478:$AQ478),INDEX('Input| Escalations'!$F$27:$L$29,,MATCH(R$9,'Input| Escalations'!$F$21:$L$21,0))),0),0)</f>
        <v>0</v>
      </c>
      <c r="K478" s="194" cm="1">
        <f t="array" ref="K478">IF(LEN($F478)&gt;0,1+IFERROR(SUMPRODUCT(TRANSPOSE('Input| Projects'!$AO478:$AQ478),INDEX('Input| Escalations'!$F$27:$L$29,,MATCH(S$9,'Input| Escalations'!$F$21:$L$21,0))),0),0)</f>
        <v>0</v>
      </c>
      <c r="L478" s="194" cm="1">
        <f t="array" ref="L478">IF(LEN($F478)&gt;0,1+IFERROR(SUMPRODUCT(TRANSPOSE('Input| Projects'!$AO478:$AQ478),INDEX('Input| Escalations'!$F$27:$L$29,,MATCH(T$9,'Input| Escalations'!$F$21:$L$21,0))),0),0)</f>
        <v>0</v>
      </c>
      <c r="M478" s="194" cm="1">
        <f t="array" ref="M478">IF(LEN($F478)&gt;0,1+IFERROR(SUMPRODUCT(TRANSPOSE('Input| Projects'!$AO478:$AQ478),INDEX('Input| Escalations'!$F$27:$L$29,,MATCH(U$9,'Input| Escalations'!$F$21:$L$21,0))),0),0)</f>
        <v>0</v>
      </c>
      <c r="N478" s="194" cm="1">
        <f t="array" ref="N478">IF(LEN($F478)&gt;0,1+IFERROR(SUMPRODUCT(TRANSPOSE('Input| Projects'!$AO478:$AQ478),INDEX('Input| Escalations'!$F$27:$L$29,,MATCH(V$9,'Input| Escalations'!$F$21:$L$21,0))),0),0)</f>
        <v>0</v>
      </c>
      <c r="O478" s="194" cm="1">
        <f t="array" ref="O478">IF(LEN($F478)&gt;0,1+IFERROR(SUMPRODUCT(TRANSPOSE('Input| Projects'!$AO478:$AQ478),INDEX('Input| Escalations'!$F$27:$L$29,,MATCH(W$9,'Input| Escalations'!$F$21:$L$21,0))),0),0)</f>
        <v>0</v>
      </c>
      <c r="P478" s="10"/>
      <c r="Q478" s="172">
        <f>IFERROR(IF(ISNUMBER(FIND("decision",'Input| Setup'!$F$6)),'Input| Projects'!Y478,'Input| Projects'!I478)*'Input| Escalations'!$I$17*I478,0)</f>
        <v>0</v>
      </c>
      <c r="R478" s="172">
        <f>IFERROR(IF(ISNUMBER(FIND("decision",'Input| Setup'!$F$6)),'Input| Projects'!Z478,'Input| Projects'!J478)*'Input| Escalations'!$I$17*J478,0)</f>
        <v>0</v>
      </c>
      <c r="S478" s="172">
        <f>IFERROR(IF(ISNUMBER(FIND("decision",'Input| Setup'!$F$6)),'Input| Projects'!AA478,'Input| Projects'!K478)*'Input| Escalations'!$I$17*K478,0)</f>
        <v>0</v>
      </c>
      <c r="T478" s="172">
        <f>IFERROR(IF(ISNUMBER(FIND("decision",'Input| Setup'!$F$6)),'Input| Projects'!AB478,'Input| Projects'!L478)*'Input| Escalations'!$I$17*L478,0)</f>
        <v>0</v>
      </c>
      <c r="U478" s="172">
        <f>IFERROR(IF(ISNUMBER(FIND("decision",'Input| Setup'!$F$6)),'Input| Projects'!AC478,'Input| Projects'!M478)*'Input| Escalations'!$I$17*M478,0)</f>
        <v>0</v>
      </c>
      <c r="V478" s="172">
        <f>IFERROR(IF(ISNUMBER(FIND("decision",'Input| Setup'!$F$6)),'Input| Projects'!AD478,'Input| Projects'!N478)*'Input| Escalations'!$I$17*N478,0)</f>
        <v>0</v>
      </c>
      <c r="W478" s="172">
        <f>IFERROR(IF(ISNUMBER(FIND("decision",'Input| Setup'!$F$6)),'Input| Projects'!AE478,'Input| Projects'!O478)*'Input| Escalations'!$I$17*O478,0)</f>
        <v>0</v>
      </c>
      <c r="X478" s="175"/>
      <c r="Y478" s="172">
        <f>IF(ISNUMBER(FIND("decision",'Input| Setup'!$F$6)),'Input| Projects'!AG478,'Input| Projects'!Q478)*I478*'Input| Escalations'!$I$17</f>
        <v>0</v>
      </c>
      <c r="Z478" s="172">
        <f>IF(ISNUMBER(FIND("decision",'Input| Setup'!$F$6)),'Input| Projects'!AH478,'Input| Projects'!R478)*J478*'Input| Escalations'!$I$17</f>
        <v>0</v>
      </c>
      <c r="AA478" s="172">
        <f>IF(ISNUMBER(FIND("decision",'Input| Setup'!$F$6)),'Input| Projects'!AI478,'Input| Projects'!S478)*K478*'Input| Escalations'!$I$17</f>
        <v>0</v>
      </c>
      <c r="AB478" s="172">
        <f>IF(ISNUMBER(FIND("decision",'Input| Setup'!$F$6)),'Input| Projects'!AJ478,'Input| Projects'!T478)*L478*'Input| Escalations'!$I$17</f>
        <v>0</v>
      </c>
      <c r="AC478" s="172">
        <f>IF(ISNUMBER(FIND("decision",'Input| Setup'!$F$6)),'Input| Projects'!AK478,'Input| Projects'!U478)*M478*'Input| Escalations'!$I$17</f>
        <v>0</v>
      </c>
      <c r="AD478" s="172">
        <f>IF(ISNUMBER(FIND("decision",'Input| Setup'!$F$6)),'Input| Projects'!AL478,'Input| Projects'!V478)*N478*'Input| Escalations'!$I$17</f>
        <v>0</v>
      </c>
      <c r="AE478" s="172">
        <f>IF(ISNUMBER(FIND("decision",'Input| Setup'!$F$6)),'Input| Projects'!AM478,'Input| Projects'!W478)*O478*'Input| Escalations'!$I$17</f>
        <v>0</v>
      </c>
      <c r="AF478" s="175"/>
      <c r="AG478" s="172" cm="1">
        <f t="array" ref="AG478">IFERROR(--('Input| Projects'!$AS478="Yes")*_xlfn.SWITCH('Input| Overheads'!$C$50,"Direct costs",'Calc| Overheads Allocation'!C$8*Q478,"Internal labour",'Calc| Overheads Allocation'!C$8*Q478*'Input| Projects'!$AO478,"DNSP defined",'Calc| Overheads Allocation'!C$78*'Input| Projects'!$AV478,0),0)</f>
        <v>0</v>
      </c>
      <c r="AH478" s="172" cm="1">
        <f t="array" ref="AH478">IFERROR(--('Input| Projects'!$AS478="Yes")*_xlfn.SWITCH('Input| Overheads'!$C$50,"Direct costs",'Calc| Overheads Allocation'!D$8*R478,"Internal labour",'Calc| Overheads Allocation'!D$8*R478*'Input| Projects'!$AO478,"DNSP defined",'Calc| Overheads Allocation'!D$78*'Input| Projects'!$AV478,0),0)</f>
        <v>0</v>
      </c>
      <c r="AI478" s="172" cm="1">
        <f t="array" ref="AI478">IFERROR(--('Input| Projects'!$AS478="Yes")*_xlfn.SWITCH('Input| Overheads'!$C$50,"Direct costs",'Calc| Overheads Allocation'!E$8*S478,"Internal labour",'Calc| Overheads Allocation'!E$8*S478*'Input| Projects'!$AO478,"DNSP defined",'Calc| Overheads Allocation'!E$78*'Input| Projects'!$AV478,0),0)</f>
        <v>0</v>
      </c>
      <c r="AJ478" s="172" cm="1">
        <f t="array" ref="AJ478">IFERROR(--('Input| Projects'!$AS478="Yes")*_xlfn.SWITCH('Input| Overheads'!$C$50,"Direct costs",'Calc| Overheads Allocation'!F$8*T478,"Internal labour",'Calc| Overheads Allocation'!F$8*T478*'Input| Projects'!$AO478,"DNSP defined",'Calc| Overheads Allocation'!F$78*'Input| Projects'!$AV478,0),0)</f>
        <v>0</v>
      </c>
      <c r="AK478" s="172" cm="1">
        <f t="array" ref="AK478">IFERROR(--('Input| Projects'!$AS478="Yes")*_xlfn.SWITCH('Input| Overheads'!$C$50,"Direct costs",'Calc| Overheads Allocation'!G$8*U478,"Internal labour",'Calc| Overheads Allocation'!G$8*U478*'Input| Projects'!$AO478,"DNSP defined",'Calc| Overheads Allocation'!G$78*'Input| Projects'!$AV478,0),0)</f>
        <v>0</v>
      </c>
      <c r="AL478" s="172" cm="1">
        <f t="array" ref="AL478">IFERROR(--('Input| Projects'!$AS478="Yes")*_xlfn.SWITCH('Input| Overheads'!$C$50,"Direct costs",'Calc| Overheads Allocation'!H$8*V478,"Internal labour",'Calc| Overheads Allocation'!H$8*V478*'Input| Projects'!$AO478,"DNSP defined",'Calc| Overheads Allocation'!H$78*'Input| Projects'!$AV478,0),0)</f>
        <v>0</v>
      </c>
      <c r="AM478" s="172" cm="1">
        <f t="array" ref="AM478">IFERROR(--('Input| Projects'!$AS478="Yes")*_xlfn.SWITCH('Input| Overheads'!$C$50,"Direct costs",'Calc| Overheads Allocation'!I$8*W478,"Internal labour",'Calc| Overheads Allocation'!I$8*W478*'Input| Projects'!$AO478,"DNSP defined",'Calc| Overheads Allocation'!I$78*'Input| Projects'!$AV478,0),0)</f>
        <v>0</v>
      </c>
      <c r="AN478" s="175"/>
      <c r="AO478" s="172" cm="1">
        <f t="array" ref="AO478">IFERROR(--('Input| Projects'!$AT478="Yes")*_xlfn.SWITCH('Input| Overheads'!$C$50,"Direct costs",'Calc| Overheads Allocation'!C$9*Q478,"Internal labour",'Calc| Overheads Allocation'!C$9*Q478*'Input| Projects'!$AO478,"DNSP defined",'Calc| Overheads Allocation'!C$79*'Input| Projects'!$AW478,0),0)</f>
        <v>0</v>
      </c>
      <c r="AP478" s="172" cm="1">
        <f t="array" ref="AP478">IFERROR(--('Input| Projects'!$AT478="Yes")*_xlfn.SWITCH('Input| Overheads'!$C$50,"Direct costs",'Calc| Overheads Allocation'!D$9*R478,"Internal labour",'Calc| Overheads Allocation'!D$9*R478*'Input| Projects'!$AO478,"DNSP defined",'Calc| Overheads Allocation'!D$79*'Input| Projects'!$AW478,0),0)</f>
        <v>0</v>
      </c>
      <c r="AQ478" s="172" cm="1">
        <f t="array" ref="AQ478">IFERROR(--('Input| Projects'!$AT478="Yes")*_xlfn.SWITCH('Input| Overheads'!$C$50,"Direct costs",'Calc| Overheads Allocation'!E$9*S478,"Internal labour",'Calc| Overheads Allocation'!E$9*S478*'Input| Projects'!$AO478,"DNSP defined",'Calc| Overheads Allocation'!E$79*'Input| Projects'!$AW478,0),0)</f>
        <v>0</v>
      </c>
      <c r="AR478" s="172" cm="1">
        <f t="array" ref="AR478">IFERROR(--('Input| Projects'!$AT478="Yes")*_xlfn.SWITCH('Input| Overheads'!$C$50,"Direct costs",'Calc| Overheads Allocation'!F$9*T478,"Internal labour",'Calc| Overheads Allocation'!F$9*T478*'Input| Projects'!$AO478,"DNSP defined",'Calc| Overheads Allocation'!F$79*'Input| Projects'!$AW478,0),0)</f>
        <v>0</v>
      </c>
      <c r="AS478" s="172" cm="1">
        <f t="array" ref="AS478">IFERROR(--('Input| Projects'!$AT478="Yes")*_xlfn.SWITCH('Input| Overheads'!$C$50,"Direct costs",'Calc| Overheads Allocation'!G$9*U478,"Internal labour",'Calc| Overheads Allocation'!G$9*U478*'Input| Projects'!$AO478,"DNSP defined",'Calc| Overheads Allocation'!G$79*'Input| Projects'!$AW478,0),0)</f>
        <v>0</v>
      </c>
      <c r="AT478" s="172" cm="1">
        <f t="array" ref="AT478">IFERROR(--('Input| Projects'!$AT478="Yes")*_xlfn.SWITCH('Input| Overheads'!$C$50,"Direct costs",'Calc| Overheads Allocation'!H$9*V478,"Internal labour",'Calc| Overheads Allocation'!H$9*V478*'Input| Projects'!$AO478,"DNSP defined",'Calc| Overheads Allocation'!H$79*'Input| Projects'!$AW478,0),0)</f>
        <v>0</v>
      </c>
      <c r="AU478" s="172" cm="1">
        <f t="array" ref="AU478">IFERROR(--('Input| Projects'!$AT478="Yes")*_xlfn.SWITCH('Input| Overheads'!$C$50,"Direct costs",'Calc| Overheads Allocation'!I$9*W478,"Internal labour",'Calc| Overheads Allocation'!I$9*W478*'Input| Projects'!$AO478,"DNSP defined",'Calc| Overheads Allocation'!I$79*'Input| Projects'!$AW478,0),0)</f>
        <v>0</v>
      </c>
      <c r="AV478" s="175"/>
      <c r="AW478" s="172">
        <f t="shared" si="178"/>
        <v>0</v>
      </c>
      <c r="AX478" s="172">
        <f t="shared" si="179"/>
        <v>0</v>
      </c>
      <c r="AY478" s="172">
        <f t="shared" si="180"/>
        <v>0</v>
      </c>
      <c r="AZ478" s="172">
        <f t="shared" si="181"/>
        <v>0</v>
      </c>
      <c r="BA478" s="172">
        <f t="shared" si="182"/>
        <v>0</v>
      </c>
      <c r="BB478" s="172">
        <f t="shared" si="183"/>
        <v>0</v>
      </c>
      <c r="BC478" s="172">
        <f t="shared" si="184"/>
        <v>0</v>
      </c>
      <c r="BD478" s="176"/>
      <c r="BE478" s="172">
        <f t="shared" si="185"/>
        <v>0</v>
      </c>
      <c r="BF478" s="172">
        <f t="shared" si="186"/>
        <v>0</v>
      </c>
      <c r="BG478" s="172">
        <f t="shared" si="187"/>
        <v>0</v>
      </c>
      <c r="BH478" s="172">
        <f t="shared" si="188"/>
        <v>0</v>
      </c>
      <c r="BI478" s="172">
        <f t="shared" si="189"/>
        <v>0</v>
      </c>
      <c r="BJ478" s="172">
        <f t="shared" si="190"/>
        <v>0</v>
      </c>
      <c r="BK478" s="172">
        <f t="shared" si="191"/>
        <v>0</v>
      </c>
      <c r="BL478" s="176"/>
      <c r="BM478" s="172">
        <f t="shared" si="170"/>
        <v>0</v>
      </c>
      <c r="BN478" s="172">
        <f t="shared" si="171"/>
        <v>0</v>
      </c>
      <c r="BO478" s="172">
        <f t="shared" si="172"/>
        <v>0</v>
      </c>
      <c r="BP478" s="172">
        <f t="shared" si="173"/>
        <v>0</v>
      </c>
      <c r="BQ478" s="172">
        <f t="shared" si="174"/>
        <v>0</v>
      </c>
      <c r="BR478" s="172">
        <f t="shared" si="175"/>
        <v>0</v>
      </c>
      <c r="BS478" s="172">
        <f t="shared" si="176"/>
        <v>0</v>
      </c>
      <c r="BT478" s="55"/>
      <c r="BU478" s="158">
        <f>SUMIF('Input| Projects'!$BA$8:$CX$8,RIGHT(BU$9,3),'Input| Projects'!$BA478:$CX478)</f>
        <v>0</v>
      </c>
      <c r="BV478" s="158">
        <f>SUMIF('Input| Projects'!$BA$8:$CX$8,RIGHT(BV$9,3),'Input| Projects'!$BA478:$CX478)</f>
        <v>0</v>
      </c>
      <c r="BW478" s="79" t="str">
        <f t="shared" si="177"/>
        <v/>
      </c>
    </row>
    <row r="479" spans="2:75" x14ac:dyDescent="0.2">
      <c r="B479" s="123">
        <f>IFERROR('Input| Projects'!B479,"")</f>
        <v>470</v>
      </c>
      <c r="C479" s="160" t="str">
        <f>IFERROR(IF('Input| Projects'!C479="","",'Input| Projects'!C479),"")</f>
        <v/>
      </c>
      <c r="D479" s="160" t="str">
        <f>IFERROR(IF('Input| Projects'!D479="","",'Input| Projects'!D479),"")</f>
        <v/>
      </c>
      <c r="E479" s="53"/>
      <c r="F479" s="160" t="str">
        <f>IF(LEN('Input| Projects'!F479)&gt;0,'Input| Projects'!F479,"")</f>
        <v/>
      </c>
      <c r="G479" s="160" t="str">
        <f>IF(LEN('Input| Projects'!G479)&gt;0,'Input| Projects'!G479,"")</f>
        <v/>
      </c>
      <c r="H479" s="10"/>
      <c r="I479" s="194" cm="1">
        <f t="array" ref="I479">IF(LEN($F479)&gt;0,1+IFERROR(SUMPRODUCT(TRANSPOSE('Input| Projects'!$AO479:$AQ479),INDEX('Input| Escalations'!$F$27:$L$29,,MATCH(Q$9,'Input| Escalations'!$F$21:$L$21,0))),0),0)</f>
        <v>0</v>
      </c>
      <c r="J479" s="194" cm="1">
        <f t="array" ref="J479">IF(LEN($F479)&gt;0,1+IFERROR(SUMPRODUCT(TRANSPOSE('Input| Projects'!$AO479:$AQ479),INDEX('Input| Escalations'!$F$27:$L$29,,MATCH(R$9,'Input| Escalations'!$F$21:$L$21,0))),0),0)</f>
        <v>0</v>
      </c>
      <c r="K479" s="194" cm="1">
        <f t="array" ref="K479">IF(LEN($F479)&gt;0,1+IFERROR(SUMPRODUCT(TRANSPOSE('Input| Projects'!$AO479:$AQ479),INDEX('Input| Escalations'!$F$27:$L$29,,MATCH(S$9,'Input| Escalations'!$F$21:$L$21,0))),0),0)</f>
        <v>0</v>
      </c>
      <c r="L479" s="194" cm="1">
        <f t="array" ref="L479">IF(LEN($F479)&gt;0,1+IFERROR(SUMPRODUCT(TRANSPOSE('Input| Projects'!$AO479:$AQ479),INDEX('Input| Escalations'!$F$27:$L$29,,MATCH(T$9,'Input| Escalations'!$F$21:$L$21,0))),0),0)</f>
        <v>0</v>
      </c>
      <c r="M479" s="194" cm="1">
        <f t="array" ref="M479">IF(LEN($F479)&gt;0,1+IFERROR(SUMPRODUCT(TRANSPOSE('Input| Projects'!$AO479:$AQ479),INDEX('Input| Escalations'!$F$27:$L$29,,MATCH(U$9,'Input| Escalations'!$F$21:$L$21,0))),0),0)</f>
        <v>0</v>
      </c>
      <c r="N479" s="194" cm="1">
        <f t="array" ref="N479">IF(LEN($F479)&gt;0,1+IFERROR(SUMPRODUCT(TRANSPOSE('Input| Projects'!$AO479:$AQ479),INDEX('Input| Escalations'!$F$27:$L$29,,MATCH(V$9,'Input| Escalations'!$F$21:$L$21,0))),0),0)</f>
        <v>0</v>
      </c>
      <c r="O479" s="194" cm="1">
        <f t="array" ref="O479">IF(LEN($F479)&gt;0,1+IFERROR(SUMPRODUCT(TRANSPOSE('Input| Projects'!$AO479:$AQ479),INDEX('Input| Escalations'!$F$27:$L$29,,MATCH(W$9,'Input| Escalations'!$F$21:$L$21,0))),0),0)</f>
        <v>0</v>
      </c>
      <c r="P479" s="10"/>
      <c r="Q479" s="172">
        <f>IFERROR(IF(ISNUMBER(FIND("decision",'Input| Setup'!$F$6)),'Input| Projects'!Y479,'Input| Projects'!I479)*'Input| Escalations'!$I$17*I479,0)</f>
        <v>0</v>
      </c>
      <c r="R479" s="172">
        <f>IFERROR(IF(ISNUMBER(FIND("decision",'Input| Setup'!$F$6)),'Input| Projects'!Z479,'Input| Projects'!J479)*'Input| Escalations'!$I$17*J479,0)</f>
        <v>0</v>
      </c>
      <c r="S479" s="172">
        <f>IFERROR(IF(ISNUMBER(FIND("decision",'Input| Setup'!$F$6)),'Input| Projects'!AA479,'Input| Projects'!K479)*'Input| Escalations'!$I$17*K479,0)</f>
        <v>0</v>
      </c>
      <c r="T479" s="172">
        <f>IFERROR(IF(ISNUMBER(FIND("decision",'Input| Setup'!$F$6)),'Input| Projects'!AB479,'Input| Projects'!L479)*'Input| Escalations'!$I$17*L479,0)</f>
        <v>0</v>
      </c>
      <c r="U479" s="172">
        <f>IFERROR(IF(ISNUMBER(FIND("decision",'Input| Setup'!$F$6)),'Input| Projects'!AC479,'Input| Projects'!M479)*'Input| Escalations'!$I$17*M479,0)</f>
        <v>0</v>
      </c>
      <c r="V479" s="172">
        <f>IFERROR(IF(ISNUMBER(FIND("decision",'Input| Setup'!$F$6)),'Input| Projects'!AD479,'Input| Projects'!N479)*'Input| Escalations'!$I$17*N479,0)</f>
        <v>0</v>
      </c>
      <c r="W479" s="172">
        <f>IFERROR(IF(ISNUMBER(FIND("decision",'Input| Setup'!$F$6)),'Input| Projects'!AE479,'Input| Projects'!O479)*'Input| Escalations'!$I$17*O479,0)</f>
        <v>0</v>
      </c>
      <c r="X479" s="175"/>
      <c r="Y479" s="172">
        <f>IF(ISNUMBER(FIND("decision",'Input| Setup'!$F$6)),'Input| Projects'!AG479,'Input| Projects'!Q479)*I479*'Input| Escalations'!$I$17</f>
        <v>0</v>
      </c>
      <c r="Z479" s="172">
        <f>IF(ISNUMBER(FIND("decision",'Input| Setup'!$F$6)),'Input| Projects'!AH479,'Input| Projects'!R479)*J479*'Input| Escalations'!$I$17</f>
        <v>0</v>
      </c>
      <c r="AA479" s="172">
        <f>IF(ISNUMBER(FIND("decision",'Input| Setup'!$F$6)),'Input| Projects'!AI479,'Input| Projects'!S479)*K479*'Input| Escalations'!$I$17</f>
        <v>0</v>
      </c>
      <c r="AB479" s="172">
        <f>IF(ISNUMBER(FIND("decision",'Input| Setup'!$F$6)),'Input| Projects'!AJ479,'Input| Projects'!T479)*L479*'Input| Escalations'!$I$17</f>
        <v>0</v>
      </c>
      <c r="AC479" s="172">
        <f>IF(ISNUMBER(FIND("decision",'Input| Setup'!$F$6)),'Input| Projects'!AK479,'Input| Projects'!U479)*M479*'Input| Escalations'!$I$17</f>
        <v>0</v>
      </c>
      <c r="AD479" s="172">
        <f>IF(ISNUMBER(FIND("decision",'Input| Setup'!$F$6)),'Input| Projects'!AL479,'Input| Projects'!V479)*N479*'Input| Escalations'!$I$17</f>
        <v>0</v>
      </c>
      <c r="AE479" s="172">
        <f>IF(ISNUMBER(FIND("decision",'Input| Setup'!$F$6)),'Input| Projects'!AM479,'Input| Projects'!W479)*O479*'Input| Escalations'!$I$17</f>
        <v>0</v>
      </c>
      <c r="AF479" s="175"/>
      <c r="AG479" s="172" cm="1">
        <f t="array" ref="AG479">IFERROR(--('Input| Projects'!$AS479="Yes")*_xlfn.SWITCH('Input| Overheads'!$C$50,"Direct costs",'Calc| Overheads Allocation'!C$8*Q479,"Internal labour",'Calc| Overheads Allocation'!C$8*Q479*'Input| Projects'!$AO479,"DNSP defined",'Calc| Overheads Allocation'!C$78*'Input| Projects'!$AV479,0),0)</f>
        <v>0</v>
      </c>
      <c r="AH479" s="172" cm="1">
        <f t="array" ref="AH479">IFERROR(--('Input| Projects'!$AS479="Yes")*_xlfn.SWITCH('Input| Overheads'!$C$50,"Direct costs",'Calc| Overheads Allocation'!D$8*R479,"Internal labour",'Calc| Overheads Allocation'!D$8*R479*'Input| Projects'!$AO479,"DNSP defined",'Calc| Overheads Allocation'!D$78*'Input| Projects'!$AV479,0),0)</f>
        <v>0</v>
      </c>
      <c r="AI479" s="172" cm="1">
        <f t="array" ref="AI479">IFERROR(--('Input| Projects'!$AS479="Yes")*_xlfn.SWITCH('Input| Overheads'!$C$50,"Direct costs",'Calc| Overheads Allocation'!E$8*S479,"Internal labour",'Calc| Overheads Allocation'!E$8*S479*'Input| Projects'!$AO479,"DNSP defined",'Calc| Overheads Allocation'!E$78*'Input| Projects'!$AV479,0),0)</f>
        <v>0</v>
      </c>
      <c r="AJ479" s="172" cm="1">
        <f t="array" ref="AJ479">IFERROR(--('Input| Projects'!$AS479="Yes")*_xlfn.SWITCH('Input| Overheads'!$C$50,"Direct costs",'Calc| Overheads Allocation'!F$8*T479,"Internal labour",'Calc| Overheads Allocation'!F$8*T479*'Input| Projects'!$AO479,"DNSP defined",'Calc| Overheads Allocation'!F$78*'Input| Projects'!$AV479,0),0)</f>
        <v>0</v>
      </c>
      <c r="AK479" s="172" cm="1">
        <f t="array" ref="AK479">IFERROR(--('Input| Projects'!$AS479="Yes")*_xlfn.SWITCH('Input| Overheads'!$C$50,"Direct costs",'Calc| Overheads Allocation'!G$8*U479,"Internal labour",'Calc| Overheads Allocation'!G$8*U479*'Input| Projects'!$AO479,"DNSP defined",'Calc| Overheads Allocation'!G$78*'Input| Projects'!$AV479,0),0)</f>
        <v>0</v>
      </c>
      <c r="AL479" s="172" cm="1">
        <f t="array" ref="AL479">IFERROR(--('Input| Projects'!$AS479="Yes")*_xlfn.SWITCH('Input| Overheads'!$C$50,"Direct costs",'Calc| Overheads Allocation'!H$8*V479,"Internal labour",'Calc| Overheads Allocation'!H$8*V479*'Input| Projects'!$AO479,"DNSP defined",'Calc| Overheads Allocation'!H$78*'Input| Projects'!$AV479,0),0)</f>
        <v>0</v>
      </c>
      <c r="AM479" s="172" cm="1">
        <f t="array" ref="AM479">IFERROR(--('Input| Projects'!$AS479="Yes")*_xlfn.SWITCH('Input| Overheads'!$C$50,"Direct costs",'Calc| Overheads Allocation'!I$8*W479,"Internal labour",'Calc| Overheads Allocation'!I$8*W479*'Input| Projects'!$AO479,"DNSP defined",'Calc| Overheads Allocation'!I$78*'Input| Projects'!$AV479,0),0)</f>
        <v>0</v>
      </c>
      <c r="AN479" s="175"/>
      <c r="AO479" s="172" cm="1">
        <f t="array" ref="AO479">IFERROR(--('Input| Projects'!$AT479="Yes")*_xlfn.SWITCH('Input| Overheads'!$C$50,"Direct costs",'Calc| Overheads Allocation'!C$9*Q479,"Internal labour",'Calc| Overheads Allocation'!C$9*Q479*'Input| Projects'!$AO479,"DNSP defined",'Calc| Overheads Allocation'!C$79*'Input| Projects'!$AW479,0),0)</f>
        <v>0</v>
      </c>
      <c r="AP479" s="172" cm="1">
        <f t="array" ref="AP479">IFERROR(--('Input| Projects'!$AT479="Yes")*_xlfn.SWITCH('Input| Overheads'!$C$50,"Direct costs",'Calc| Overheads Allocation'!D$9*R479,"Internal labour",'Calc| Overheads Allocation'!D$9*R479*'Input| Projects'!$AO479,"DNSP defined",'Calc| Overheads Allocation'!D$79*'Input| Projects'!$AW479,0),0)</f>
        <v>0</v>
      </c>
      <c r="AQ479" s="172" cm="1">
        <f t="array" ref="AQ479">IFERROR(--('Input| Projects'!$AT479="Yes")*_xlfn.SWITCH('Input| Overheads'!$C$50,"Direct costs",'Calc| Overheads Allocation'!E$9*S479,"Internal labour",'Calc| Overheads Allocation'!E$9*S479*'Input| Projects'!$AO479,"DNSP defined",'Calc| Overheads Allocation'!E$79*'Input| Projects'!$AW479,0),0)</f>
        <v>0</v>
      </c>
      <c r="AR479" s="172" cm="1">
        <f t="array" ref="AR479">IFERROR(--('Input| Projects'!$AT479="Yes")*_xlfn.SWITCH('Input| Overheads'!$C$50,"Direct costs",'Calc| Overheads Allocation'!F$9*T479,"Internal labour",'Calc| Overheads Allocation'!F$9*T479*'Input| Projects'!$AO479,"DNSP defined",'Calc| Overheads Allocation'!F$79*'Input| Projects'!$AW479,0),0)</f>
        <v>0</v>
      </c>
      <c r="AS479" s="172" cm="1">
        <f t="array" ref="AS479">IFERROR(--('Input| Projects'!$AT479="Yes")*_xlfn.SWITCH('Input| Overheads'!$C$50,"Direct costs",'Calc| Overheads Allocation'!G$9*U479,"Internal labour",'Calc| Overheads Allocation'!G$9*U479*'Input| Projects'!$AO479,"DNSP defined",'Calc| Overheads Allocation'!G$79*'Input| Projects'!$AW479,0),0)</f>
        <v>0</v>
      </c>
      <c r="AT479" s="172" cm="1">
        <f t="array" ref="AT479">IFERROR(--('Input| Projects'!$AT479="Yes")*_xlfn.SWITCH('Input| Overheads'!$C$50,"Direct costs",'Calc| Overheads Allocation'!H$9*V479,"Internal labour",'Calc| Overheads Allocation'!H$9*V479*'Input| Projects'!$AO479,"DNSP defined",'Calc| Overheads Allocation'!H$79*'Input| Projects'!$AW479,0),0)</f>
        <v>0</v>
      </c>
      <c r="AU479" s="172" cm="1">
        <f t="array" ref="AU479">IFERROR(--('Input| Projects'!$AT479="Yes")*_xlfn.SWITCH('Input| Overheads'!$C$50,"Direct costs",'Calc| Overheads Allocation'!I$9*W479,"Internal labour",'Calc| Overheads Allocation'!I$9*W479*'Input| Projects'!$AO479,"DNSP defined",'Calc| Overheads Allocation'!I$79*'Input| Projects'!$AW479,0),0)</f>
        <v>0</v>
      </c>
      <c r="AV479" s="175"/>
      <c r="AW479" s="172">
        <f t="shared" si="178"/>
        <v>0</v>
      </c>
      <c r="AX479" s="172">
        <f t="shared" si="179"/>
        <v>0</v>
      </c>
      <c r="AY479" s="172">
        <f t="shared" si="180"/>
        <v>0</v>
      </c>
      <c r="AZ479" s="172">
        <f t="shared" si="181"/>
        <v>0</v>
      </c>
      <c r="BA479" s="172">
        <f t="shared" si="182"/>
        <v>0</v>
      </c>
      <c r="BB479" s="172">
        <f t="shared" si="183"/>
        <v>0</v>
      </c>
      <c r="BC479" s="172">
        <f t="shared" si="184"/>
        <v>0</v>
      </c>
      <c r="BD479" s="176"/>
      <c r="BE479" s="172">
        <f t="shared" si="185"/>
        <v>0</v>
      </c>
      <c r="BF479" s="172">
        <f t="shared" si="186"/>
        <v>0</v>
      </c>
      <c r="BG479" s="172">
        <f t="shared" si="187"/>
        <v>0</v>
      </c>
      <c r="BH479" s="172">
        <f t="shared" si="188"/>
        <v>0</v>
      </c>
      <c r="BI479" s="172">
        <f t="shared" si="189"/>
        <v>0</v>
      </c>
      <c r="BJ479" s="172">
        <f t="shared" si="190"/>
        <v>0</v>
      </c>
      <c r="BK479" s="172">
        <f t="shared" si="191"/>
        <v>0</v>
      </c>
      <c r="BL479" s="176"/>
      <c r="BM479" s="172">
        <f t="shared" si="170"/>
        <v>0</v>
      </c>
      <c r="BN479" s="172">
        <f t="shared" si="171"/>
        <v>0</v>
      </c>
      <c r="BO479" s="172">
        <f t="shared" si="172"/>
        <v>0</v>
      </c>
      <c r="BP479" s="172">
        <f t="shared" si="173"/>
        <v>0</v>
      </c>
      <c r="BQ479" s="172">
        <f t="shared" si="174"/>
        <v>0</v>
      </c>
      <c r="BR479" s="172">
        <f t="shared" si="175"/>
        <v>0</v>
      </c>
      <c r="BS479" s="172">
        <f t="shared" si="176"/>
        <v>0</v>
      </c>
      <c r="BT479" s="55"/>
      <c r="BU479" s="158">
        <f>SUMIF('Input| Projects'!$BA$8:$CX$8,RIGHT(BU$9,3),'Input| Projects'!$BA479:$CX479)</f>
        <v>0</v>
      </c>
      <c r="BV479" s="158">
        <f>SUMIF('Input| Projects'!$BA$8:$CX$8,RIGHT(BV$9,3),'Input| Projects'!$BA479:$CX479)</f>
        <v>0</v>
      </c>
      <c r="BW479" s="79" t="str">
        <f t="shared" si="177"/>
        <v/>
      </c>
    </row>
    <row r="480" spans="2:75" x14ac:dyDescent="0.2">
      <c r="B480" s="123">
        <f>IFERROR('Input| Projects'!B480,"")</f>
        <v>471</v>
      </c>
      <c r="C480" s="160" t="str">
        <f>IFERROR(IF('Input| Projects'!C480="","",'Input| Projects'!C480),"")</f>
        <v/>
      </c>
      <c r="D480" s="160" t="str">
        <f>IFERROR(IF('Input| Projects'!D480="","",'Input| Projects'!D480),"")</f>
        <v/>
      </c>
      <c r="E480" s="53"/>
      <c r="F480" s="160" t="str">
        <f>IF(LEN('Input| Projects'!F480)&gt;0,'Input| Projects'!F480,"")</f>
        <v/>
      </c>
      <c r="G480" s="160" t="str">
        <f>IF(LEN('Input| Projects'!G480)&gt;0,'Input| Projects'!G480,"")</f>
        <v/>
      </c>
      <c r="H480" s="10"/>
      <c r="I480" s="194" cm="1">
        <f t="array" ref="I480">IF(LEN($F480)&gt;0,1+IFERROR(SUMPRODUCT(TRANSPOSE('Input| Projects'!$AO480:$AQ480),INDEX('Input| Escalations'!$F$27:$L$29,,MATCH(Q$9,'Input| Escalations'!$F$21:$L$21,0))),0),0)</f>
        <v>0</v>
      </c>
      <c r="J480" s="194" cm="1">
        <f t="array" ref="J480">IF(LEN($F480)&gt;0,1+IFERROR(SUMPRODUCT(TRANSPOSE('Input| Projects'!$AO480:$AQ480),INDEX('Input| Escalations'!$F$27:$L$29,,MATCH(R$9,'Input| Escalations'!$F$21:$L$21,0))),0),0)</f>
        <v>0</v>
      </c>
      <c r="K480" s="194" cm="1">
        <f t="array" ref="K480">IF(LEN($F480)&gt;0,1+IFERROR(SUMPRODUCT(TRANSPOSE('Input| Projects'!$AO480:$AQ480),INDEX('Input| Escalations'!$F$27:$L$29,,MATCH(S$9,'Input| Escalations'!$F$21:$L$21,0))),0),0)</f>
        <v>0</v>
      </c>
      <c r="L480" s="194" cm="1">
        <f t="array" ref="L480">IF(LEN($F480)&gt;0,1+IFERROR(SUMPRODUCT(TRANSPOSE('Input| Projects'!$AO480:$AQ480),INDEX('Input| Escalations'!$F$27:$L$29,,MATCH(T$9,'Input| Escalations'!$F$21:$L$21,0))),0),0)</f>
        <v>0</v>
      </c>
      <c r="M480" s="194" cm="1">
        <f t="array" ref="M480">IF(LEN($F480)&gt;0,1+IFERROR(SUMPRODUCT(TRANSPOSE('Input| Projects'!$AO480:$AQ480),INDEX('Input| Escalations'!$F$27:$L$29,,MATCH(U$9,'Input| Escalations'!$F$21:$L$21,0))),0),0)</f>
        <v>0</v>
      </c>
      <c r="N480" s="194" cm="1">
        <f t="array" ref="N480">IF(LEN($F480)&gt;0,1+IFERROR(SUMPRODUCT(TRANSPOSE('Input| Projects'!$AO480:$AQ480),INDEX('Input| Escalations'!$F$27:$L$29,,MATCH(V$9,'Input| Escalations'!$F$21:$L$21,0))),0),0)</f>
        <v>0</v>
      </c>
      <c r="O480" s="194" cm="1">
        <f t="array" ref="O480">IF(LEN($F480)&gt;0,1+IFERROR(SUMPRODUCT(TRANSPOSE('Input| Projects'!$AO480:$AQ480),INDEX('Input| Escalations'!$F$27:$L$29,,MATCH(W$9,'Input| Escalations'!$F$21:$L$21,0))),0),0)</f>
        <v>0</v>
      </c>
      <c r="P480" s="10"/>
      <c r="Q480" s="172">
        <f>IFERROR(IF(ISNUMBER(FIND("decision",'Input| Setup'!$F$6)),'Input| Projects'!Y480,'Input| Projects'!I480)*'Input| Escalations'!$I$17*I480,0)</f>
        <v>0</v>
      </c>
      <c r="R480" s="172">
        <f>IFERROR(IF(ISNUMBER(FIND("decision",'Input| Setup'!$F$6)),'Input| Projects'!Z480,'Input| Projects'!J480)*'Input| Escalations'!$I$17*J480,0)</f>
        <v>0</v>
      </c>
      <c r="S480" s="172">
        <f>IFERROR(IF(ISNUMBER(FIND("decision",'Input| Setup'!$F$6)),'Input| Projects'!AA480,'Input| Projects'!K480)*'Input| Escalations'!$I$17*K480,0)</f>
        <v>0</v>
      </c>
      <c r="T480" s="172">
        <f>IFERROR(IF(ISNUMBER(FIND("decision",'Input| Setup'!$F$6)),'Input| Projects'!AB480,'Input| Projects'!L480)*'Input| Escalations'!$I$17*L480,0)</f>
        <v>0</v>
      </c>
      <c r="U480" s="172">
        <f>IFERROR(IF(ISNUMBER(FIND("decision",'Input| Setup'!$F$6)),'Input| Projects'!AC480,'Input| Projects'!M480)*'Input| Escalations'!$I$17*M480,0)</f>
        <v>0</v>
      </c>
      <c r="V480" s="172">
        <f>IFERROR(IF(ISNUMBER(FIND("decision",'Input| Setup'!$F$6)),'Input| Projects'!AD480,'Input| Projects'!N480)*'Input| Escalations'!$I$17*N480,0)</f>
        <v>0</v>
      </c>
      <c r="W480" s="172">
        <f>IFERROR(IF(ISNUMBER(FIND("decision",'Input| Setup'!$F$6)),'Input| Projects'!AE480,'Input| Projects'!O480)*'Input| Escalations'!$I$17*O480,0)</f>
        <v>0</v>
      </c>
      <c r="X480" s="175"/>
      <c r="Y480" s="172">
        <f>IF(ISNUMBER(FIND("decision",'Input| Setup'!$F$6)),'Input| Projects'!AG480,'Input| Projects'!Q480)*I480*'Input| Escalations'!$I$17</f>
        <v>0</v>
      </c>
      <c r="Z480" s="172">
        <f>IF(ISNUMBER(FIND("decision",'Input| Setup'!$F$6)),'Input| Projects'!AH480,'Input| Projects'!R480)*J480*'Input| Escalations'!$I$17</f>
        <v>0</v>
      </c>
      <c r="AA480" s="172">
        <f>IF(ISNUMBER(FIND("decision",'Input| Setup'!$F$6)),'Input| Projects'!AI480,'Input| Projects'!S480)*K480*'Input| Escalations'!$I$17</f>
        <v>0</v>
      </c>
      <c r="AB480" s="172">
        <f>IF(ISNUMBER(FIND("decision",'Input| Setup'!$F$6)),'Input| Projects'!AJ480,'Input| Projects'!T480)*L480*'Input| Escalations'!$I$17</f>
        <v>0</v>
      </c>
      <c r="AC480" s="172">
        <f>IF(ISNUMBER(FIND("decision",'Input| Setup'!$F$6)),'Input| Projects'!AK480,'Input| Projects'!U480)*M480*'Input| Escalations'!$I$17</f>
        <v>0</v>
      </c>
      <c r="AD480" s="172">
        <f>IF(ISNUMBER(FIND("decision",'Input| Setup'!$F$6)),'Input| Projects'!AL480,'Input| Projects'!V480)*N480*'Input| Escalations'!$I$17</f>
        <v>0</v>
      </c>
      <c r="AE480" s="172">
        <f>IF(ISNUMBER(FIND("decision",'Input| Setup'!$F$6)),'Input| Projects'!AM480,'Input| Projects'!W480)*O480*'Input| Escalations'!$I$17</f>
        <v>0</v>
      </c>
      <c r="AF480" s="175"/>
      <c r="AG480" s="172" cm="1">
        <f t="array" ref="AG480">IFERROR(--('Input| Projects'!$AS480="Yes")*_xlfn.SWITCH('Input| Overheads'!$C$50,"Direct costs",'Calc| Overheads Allocation'!C$8*Q480,"Internal labour",'Calc| Overheads Allocation'!C$8*Q480*'Input| Projects'!$AO480,"DNSP defined",'Calc| Overheads Allocation'!C$78*'Input| Projects'!$AV480,0),0)</f>
        <v>0</v>
      </c>
      <c r="AH480" s="172" cm="1">
        <f t="array" ref="AH480">IFERROR(--('Input| Projects'!$AS480="Yes")*_xlfn.SWITCH('Input| Overheads'!$C$50,"Direct costs",'Calc| Overheads Allocation'!D$8*R480,"Internal labour",'Calc| Overheads Allocation'!D$8*R480*'Input| Projects'!$AO480,"DNSP defined",'Calc| Overheads Allocation'!D$78*'Input| Projects'!$AV480,0),0)</f>
        <v>0</v>
      </c>
      <c r="AI480" s="172" cm="1">
        <f t="array" ref="AI480">IFERROR(--('Input| Projects'!$AS480="Yes")*_xlfn.SWITCH('Input| Overheads'!$C$50,"Direct costs",'Calc| Overheads Allocation'!E$8*S480,"Internal labour",'Calc| Overheads Allocation'!E$8*S480*'Input| Projects'!$AO480,"DNSP defined",'Calc| Overheads Allocation'!E$78*'Input| Projects'!$AV480,0),0)</f>
        <v>0</v>
      </c>
      <c r="AJ480" s="172" cm="1">
        <f t="array" ref="AJ480">IFERROR(--('Input| Projects'!$AS480="Yes")*_xlfn.SWITCH('Input| Overheads'!$C$50,"Direct costs",'Calc| Overheads Allocation'!F$8*T480,"Internal labour",'Calc| Overheads Allocation'!F$8*T480*'Input| Projects'!$AO480,"DNSP defined",'Calc| Overheads Allocation'!F$78*'Input| Projects'!$AV480,0),0)</f>
        <v>0</v>
      </c>
      <c r="AK480" s="172" cm="1">
        <f t="array" ref="AK480">IFERROR(--('Input| Projects'!$AS480="Yes")*_xlfn.SWITCH('Input| Overheads'!$C$50,"Direct costs",'Calc| Overheads Allocation'!G$8*U480,"Internal labour",'Calc| Overheads Allocation'!G$8*U480*'Input| Projects'!$AO480,"DNSP defined",'Calc| Overheads Allocation'!G$78*'Input| Projects'!$AV480,0),0)</f>
        <v>0</v>
      </c>
      <c r="AL480" s="172" cm="1">
        <f t="array" ref="AL480">IFERROR(--('Input| Projects'!$AS480="Yes")*_xlfn.SWITCH('Input| Overheads'!$C$50,"Direct costs",'Calc| Overheads Allocation'!H$8*V480,"Internal labour",'Calc| Overheads Allocation'!H$8*V480*'Input| Projects'!$AO480,"DNSP defined",'Calc| Overheads Allocation'!H$78*'Input| Projects'!$AV480,0),0)</f>
        <v>0</v>
      </c>
      <c r="AM480" s="172" cm="1">
        <f t="array" ref="AM480">IFERROR(--('Input| Projects'!$AS480="Yes")*_xlfn.SWITCH('Input| Overheads'!$C$50,"Direct costs",'Calc| Overheads Allocation'!I$8*W480,"Internal labour",'Calc| Overheads Allocation'!I$8*W480*'Input| Projects'!$AO480,"DNSP defined",'Calc| Overheads Allocation'!I$78*'Input| Projects'!$AV480,0),0)</f>
        <v>0</v>
      </c>
      <c r="AN480" s="175"/>
      <c r="AO480" s="172" cm="1">
        <f t="array" ref="AO480">IFERROR(--('Input| Projects'!$AT480="Yes")*_xlfn.SWITCH('Input| Overheads'!$C$50,"Direct costs",'Calc| Overheads Allocation'!C$9*Q480,"Internal labour",'Calc| Overheads Allocation'!C$9*Q480*'Input| Projects'!$AO480,"DNSP defined",'Calc| Overheads Allocation'!C$79*'Input| Projects'!$AW480,0),0)</f>
        <v>0</v>
      </c>
      <c r="AP480" s="172" cm="1">
        <f t="array" ref="AP480">IFERROR(--('Input| Projects'!$AT480="Yes")*_xlfn.SWITCH('Input| Overheads'!$C$50,"Direct costs",'Calc| Overheads Allocation'!D$9*R480,"Internal labour",'Calc| Overheads Allocation'!D$9*R480*'Input| Projects'!$AO480,"DNSP defined",'Calc| Overheads Allocation'!D$79*'Input| Projects'!$AW480,0),0)</f>
        <v>0</v>
      </c>
      <c r="AQ480" s="172" cm="1">
        <f t="array" ref="AQ480">IFERROR(--('Input| Projects'!$AT480="Yes")*_xlfn.SWITCH('Input| Overheads'!$C$50,"Direct costs",'Calc| Overheads Allocation'!E$9*S480,"Internal labour",'Calc| Overheads Allocation'!E$9*S480*'Input| Projects'!$AO480,"DNSP defined",'Calc| Overheads Allocation'!E$79*'Input| Projects'!$AW480,0),0)</f>
        <v>0</v>
      </c>
      <c r="AR480" s="172" cm="1">
        <f t="array" ref="AR480">IFERROR(--('Input| Projects'!$AT480="Yes")*_xlfn.SWITCH('Input| Overheads'!$C$50,"Direct costs",'Calc| Overheads Allocation'!F$9*T480,"Internal labour",'Calc| Overheads Allocation'!F$9*T480*'Input| Projects'!$AO480,"DNSP defined",'Calc| Overheads Allocation'!F$79*'Input| Projects'!$AW480,0),0)</f>
        <v>0</v>
      </c>
      <c r="AS480" s="172" cm="1">
        <f t="array" ref="AS480">IFERROR(--('Input| Projects'!$AT480="Yes")*_xlfn.SWITCH('Input| Overheads'!$C$50,"Direct costs",'Calc| Overheads Allocation'!G$9*U480,"Internal labour",'Calc| Overheads Allocation'!G$9*U480*'Input| Projects'!$AO480,"DNSP defined",'Calc| Overheads Allocation'!G$79*'Input| Projects'!$AW480,0),0)</f>
        <v>0</v>
      </c>
      <c r="AT480" s="172" cm="1">
        <f t="array" ref="AT480">IFERROR(--('Input| Projects'!$AT480="Yes")*_xlfn.SWITCH('Input| Overheads'!$C$50,"Direct costs",'Calc| Overheads Allocation'!H$9*V480,"Internal labour",'Calc| Overheads Allocation'!H$9*V480*'Input| Projects'!$AO480,"DNSP defined",'Calc| Overheads Allocation'!H$79*'Input| Projects'!$AW480,0),0)</f>
        <v>0</v>
      </c>
      <c r="AU480" s="172" cm="1">
        <f t="array" ref="AU480">IFERROR(--('Input| Projects'!$AT480="Yes")*_xlfn.SWITCH('Input| Overheads'!$C$50,"Direct costs",'Calc| Overheads Allocation'!I$9*W480,"Internal labour",'Calc| Overheads Allocation'!I$9*W480*'Input| Projects'!$AO480,"DNSP defined",'Calc| Overheads Allocation'!I$79*'Input| Projects'!$AW480,0),0)</f>
        <v>0</v>
      </c>
      <c r="AV480" s="175"/>
      <c r="AW480" s="172">
        <f t="shared" si="178"/>
        <v>0</v>
      </c>
      <c r="AX480" s="172">
        <f t="shared" si="179"/>
        <v>0</v>
      </c>
      <c r="AY480" s="172">
        <f t="shared" si="180"/>
        <v>0</v>
      </c>
      <c r="AZ480" s="172">
        <f t="shared" si="181"/>
        <v>0</v>
      </c>
      <c r="BA480" s="172">
        <f t="shared" si="182"/>
        <v>0</v>
      </c>
      <c r="BB480" s="172">
        <f t="shared" si="183"/>
        <v>0</v>
      </c>
      <c r="BC480" s="172">
        <f t="shared" si="184"/>
        <v>0</v>
      </c>
      <c r="BD480" s="176"/>
      <c r="BE480" s="172">
        <f t="shared" si="185"/>
        <v>0</v>
      </c>
      <c r="BF480" s="172">
        <f t="shared" si="186"/>
        <v>0</v>
      </c>
      <c r="BG480" s="172">
        <f t="shared" si="187"/>
        <v>0</v>
      </c>
      <c r="BH480" s="172">
        <f t="shared" si="188"/>
        <v>0</v>
      </c>
      <c r="BI480" s="172">
        <f t="shared" si="189"/>
        <v>0</v>
      </c>
      <c r="BJ480" s="172">
        <f t="shared" si="190"/>
        <v>0</v>
      </c>
      <c r="BK480" s="172">
        <f t="shared" si="191"/>
        <v>0</v>
      </c>
      <c r="BL480" s="176"/>
      <c r="BM480" s="172">
        <f t="shared" si="170"/>
        <v>0</v>
      </c>
      <c r="BN480" s="172">
        <f t="shared" si="171"/>
        <v>0</v>
      </c>
      <c r="BO480" s="172">
        <f t="shared" si="172"/>
        <v>0</v>
      </c>
      <c r="BP480" s="172">
        <f t="shared" si="173"/>
        <v>0</v>
      </c>
      <c r="BQ480" s="172">
        <f t="shared" si="174"/>
        <v>0</v>
      </c>
      <c r="BR480" s="172">
        <f t="shared" si="175"/>
        <v>0</v>
      </c>
      <c r="BS480" s="172">
        <f t="shared" si="176"/>
        <v>0</v>
      </c>
      <c r="BT480" s="55"/>
      <c r="BU480" s="158">
        <f>SUMIF('Input| Projects'!$BA$8:$CX$8,RIGHT(BU$9,3),'Input| Projects'!$BA480:$CX480)</f>
        <v>0</v>
      </c>
      <c r="BV480" s="158">
        <f>SUMIF('Input| Projects'!$BA$8:$CX$8,RIGHT(BV$9,3),'Input| Projects'!$BA480:$CX480)</f>
        <v>0</v>
      </c>
      <c r="BW480" s="79" t="str">
        <f t="shared" si="177"/>
        <v/>
      </c>
    </row>
    <row r="481" spans="2:75" x14ac:dyDescent="0.2">
      <c r="B481" s="123">
        <f>IFERROR('Input| Projects'!B481,"")</f>
        <v>472</v>
      </c>
      <c r="C481" s="160" t="str">
        <f>IFERROR(IF('Input| Projects'!C481="","",'Input| Projects'!C481),"")</f>
        <v/>
      </c>
      <c r="D481" s="160" t="str">
        <f>IFERROR(IF('Input| Projects'!D481="","",'Input| Projects'!D481),"")</f>
        <v/>
      </c>
      <c r="E481" s="53"/>
      <c r="F481" s="160" t="str">
        <f>IF(LEN('Input| Projects'!F481)&gt;0,'Input| Projects'!F481,"")</f>
        <v/>
      </c>
      <c r="G481" s="160" t="str">
        <f>IF(LEN('Input| Projects'!G481)&gt;0,'Input| Projects'!G481,"")</f>
        <v/>
      </c>
      <c r="H481" s="10"/>
      <c r="I481" s="194" cm="1">
        <f t="array" ref="I481">IF(LEN($F481)&gt;0,1+IFERROR(SUMPRODUCT(TRANSPOSE('Input| Projects'!$AO481:$AQ481),INDEX('Input| Escalations'!$F$27:$L$29,,MATCH(Q$9,'Input| Escalations'!$F$21:$L$21,0))),0),0)</f>
        <v>0</v>
      </c>
      <c r="J481" s="194" cm="1">
        <f t="array" ref="J481">IF(LEN($F481)&gt;0,1+IFERROR(SUMPRODUCT(TRANSPOSE('Input| Projects'!$AO481:$AQ481),INDEX('Input| Escalations'!$F$27:$L$29,,MATCH(R$9,'Input| Escalations'!$F$21:$L$21,0))),0),0)</f>
        <v>0</v>
      </c>
      <c r="K481" s="194" cm="1">
        <f t="array" ref="K481">IF(LEN($F481)&gt;0,1+IFERROR(SUMPRODUCT(TRANSPOSE('Input| Projects'!$AO481:$AQ481),INDEX('Input| Escalations'!$F$27:$L$29,,MATCH(S$9,'Input| Escalations'!$F$21:$L$21,0))),0),0)</f>
        <v>0</v>
      </c>
      <c r="L481" s="194" cm="1">
        <f t="array" ref="L481">IF(LEN($F481)&gt;0,1+IFERROR(SUMPRODUCT(TRANSPOSE('Input| Projects'!$AO481:$AQ481),INDEX('Input| Escalations'!$F$27:$L$29,,MATCH(T$9,'Input| Escalations'!$F$21:$L$21,0))),0),0)</f>
        <v>0</v>
      </c>
      <c r="M481" s="194" cm="1">
        <f t="array" ref="M481">IF(LEN($F481)&gt;0,1+IFERROR(SUMPRODUCT(TRANSPOSE('Input| Projects'!$AO481:$AQ481),INDEX('Input| Escalations'!$F$27:$L$29,,MATCH(U$9,'Input| Escalations'!$F$21:$L$21,0))),0),0)</f>
        <v>0</v>
      </c>
      <c r="N481" s="194" cm="1">
        <f t="array" ref="N481">IF(LEN($F481)&gt;0,1+IFERROR(SUMPRODUCT(TRANSPOSE('Input| Projects'!$AO481:$AQ481),INDEX('Input| Escalations'!$F$27:$L$29,,MATCH(V$9,'Input| Escalations'!$F$21:$L$21,0))),0),0)</f>
        <v>0</v>
      </c>
      <c r="O481" s="194" cm="1">
        <f t="array" ref="O481">IF(LEN($F481)&gt;0,1+IFERROR(SUMPRODUCT(TRANSPOSE('Input| Projects'!$AO481:$AQ481),INDEX('Input| Escalations'!$F$27:$L$29,,MATCH(W$9,'Input| Escalations'!$F$21:$L$21,0))),0),0)</f>
        <v>0</v>
      </c>
      <c r="P481" s="10"/>
      <c r="Q481" s="172">
        <f>IFERROR(IF(ISNUMBER(FIND("decision",'Input| Setup'!$F$6)),'Input| Projects'!Y481,'Input| Projects'!I481)*'Input| Escalations'!$I$17*I481,0)</f>
        <v>0</v>
      </c>
      <c r="R481" s="172">
        <f>IFERROR(IF(ISNUMBER(FIND("decision",'Input| Setup'!$F$6)),'Input| Projects'!Z481,'Input| Projects'!J481)*'Input| Escalations'!$I$17*J481,0)</f>
        <v>0</v>
      </c>
      <c r="S481" s="172">
        <f>IFERROR(IF(ISNUMBER(FIND("decision",'Input| Setup'!$F$6)),'Input| Projects'!AA481,'Input| Projects'!K481)*'Input| Escalations'!$I$17*K481,0)</f>
        <v>0</v>
      </c>
      <c r="T481" s="172">
        <f>IFERROR(IF(ISNUMBER(FIND("decision",'Input| Setup'!$F$6)),'Input| Projects'!AB481,'Input| Projects'!L481)*'Input| Escalations'!$I$17*L481,0)</f>
        <v>0</v>
      </c>
      <c r="U481" s="172">
        <f>IFERROR(IF(ISNUMBER(FIND("decision",'Input| Setup'!$F$6)),'Input| Projects'!AC481,'Input| Projects'!M481)*'Input| Escalations'!$I$17*M481,0)</f>
        <v>0</v>
      </c>
      <c r="V481" s="172">
        <f>IFERROR(IF(ISNUMBER(FIND("decision",'Input| Setup'!$F$6)),'Input| Projects'!AD481,'Input| Projects'!N481)*'Input| Escalations'!$I$17*N481,0)</f>
        <v>0</v>
      </c>
      <c r="W481" s="172">
        <f>IFERROR(IF(ISNUMBER(FIND("decision",'Input| Setup'!$F$6)),'Input| Projects'!AE481,'Input| Projects'!O481)*'Input| Escalations'!$I$17*O481,0)</f>
        <v>0</v>
      </c>
      <c r="X481" s="175"/>
      <c r="Y481" s="172">
        <f>IF(ISNUMBER(FIND("decision",'Input| Setup'!$F$6)),'Input| Projects'!AG481,'Input| Projects'!Q481)*I481*'Input| Escalations'!$I$17</f>
        <v>0</v>
      </c>
      <c r="Z481" s="172">
        <f>IF(ISNUMBER(FIND("decision",'Input| Setup'!$F$6)),'Input| Projects'!AH481,'Input| Projects'!R481)*J481*'Input| Escalations'!$I$17</f>
        <v>0</v>
      </c>
      <c r="AA481" s="172">
        <f>IF(ISNUMBER(FIND("decision",'Input| Setup'!$F$6)),'Input| Projects'!AI481,'Input| Projects'!S481)*K481*'Input| Escalations'!$I$17</f>
        <v>0</v>
      </c>
      <c r="AB481" s="172">
        <f>IF(ISNUMBER(FIND("decision",'Input| Setup'!$F$6)),'Input| Projects'!AJ481,'Input| Projects'!T481)*L481*'Input| Escalations'!$I$17</f>
        <v>0</v>
      </c>
      <c r="AC481" s="172">
        <f>IF(ISNUMBER(FIND("decision",'Input| Setup'!$F$6)),'Input| Projects'!AK481,'Input| Projects'!U481)*M481*'Input| Escalations'!$I$17</f>
        <v>0</v>
      </c>
      <c r="AD481" s="172">
        <f>IF(ISNUMBER(FIND("decision",'Input| Setup'!$F$6)),'Input| Projects'!AL481,'Input| Projects'!V481)*N481*'Input| Escalations'!$I$17</f>
        <v>0</v>
      </c>
      <c r="AE481" s="172">
        <f>IF(ISNUMBER(FIND("decision",'Input| Setup'!$F$6)),'Input| Projects'!AM481,'Input| Projects'!W481)*O481*'Input| Escalations'!$I$17</f>
        <v>0</v>
      </c>
      <c r="AF481" s="175"/>
      <c r="AG481" s="172" cm="1">
        <f t="array" ref="AG481">IFERROR(--('Input| Projects'!$AS481="Yes")*_xlfn.SWITCH('Input| Overheads'!$C$50,"Direct costs",'Calc| Overheads Allocation'!C$8*Q481,"Internal labour",'Calc| Overheads Allocation'!C$8*Q481*'Input| Projects'!$AO481,"DNSP defined",'Calc| Overheads Allocation'!C$78*'Input| Projects'!$AV481,0),0)</f>
        <v>0</v>
      </c>
      <c r="AH481" s="172" cm="1">
        <f t="array" ref="AH481">IFERROR(--('Input| Projects'!$AS481="Yes")*_xlfn.SWITCH('Input| Overheads'!$C$50,"Direct costs",'Calc| Overheads Allocation'!D$8*R481,"Internal labour",'Calc| Overheads Allocation'!D$8*R481*'Input| Projects'!$AO481,"DNSP defined",'Calc| Overheads Allocation'!D$78*'Input| Projects'!$AV481,0),0)</f>
        <v>0</v>
      </c>
      <c r="AI481" s="172" cm="1">
        <f t="array" ref="AI481">IFERROR(--('Input| Projects'!$AS481="Yes")*_xlfn.SWITCH('Input| Overheads'!$C$50,"Direct costs",'Calc| Overheads Allocation'!E$8*S481,"Internal labour",'Calc| Overheads Allocation'!E$8*S481*'Input| Projects'!$AO481,"DNSP defined",'Calc| Overheads Allocation'!E$78*'Input| Projects'!$AV481,0),0)</f>
        <v>0</v>
      </c>
      <c r="AJ481" s="172" cm="1">
        <f t="array" ref="AJ481">IFERROR(--('Input| Projects'!$AS481="Yes")*_xlfn.SWITCH('Input| Overheads'!$C$50,"Direct costs",'Calc| Overheads Allocation'!F$8*T481,"Internal labour",'Calc| Overheads Allocation'!F$8*T481*'Input| Projects'!$AO481,"DNSP defined",'Calc| Overheads Allocation'!F$78*'Input| Projects'!$AV481,0),0)</f>
        <v>0</v>
      </c>
      <c r="AK481" s="172" cm="1">
        <f t="array" ref="AK481">IFERROR(--('Input| Projects'!$AS481="Yes")*_xlfn.SWITCH('Input| Overheads'!$C$50,"Direct costs",'Calc| Overheads Allocation'!G$8*U481,"Internal labour",'Calc| Overheads Allocation'!G$8*U481*'Input| Projects'!$AO481,"DNSP defined",'Calc| Overheads Allocation'!G$78*'Input| Projects'!$AV481,0),0)</f>
        <v>0</v>
      </c>
      <c r="AL481" s="172" cm="1">
        <f t="array" ref="AL481">IFERROR(--('Input| Projects'!$AS481="Yes")*_xlfn.SWITCH('Input| Overheads'!$C$50,"Direct costs",'Calc| Overheads Allocation'!H$8*V481,"Internal labour",'Calc| Overheads Allocation'!H$8*V481*'Input| Projects'!$AO481,"DNSP defined",'Calc| Overheads Allocation'!H$78*'Input| Projects'!$AV481,0),0)</f>
        <v>0</v>
      </c>
      <c r="AM481" s="172" cm="1">
        <f t="array" ref="AM481">IFERROR(--('Input| Projects'!$AS481="Yes")*_xlfn.SWITCH('Input| Overheads'!$C$50,"Direct costs",'Calc| Overheads Allocation'!I$8*W481,"Internal labour",'Calc| Overheads Allocation'!I$8*W481*'Input| Projects'!$AO481,"DNSP defined",'Calc| Overheads Allocation'!I$78*'Input| Projects'!$AV481,0),0)</f>
        <v>0</v>
      </c>
      <c r="AN481" s="175"/>
      <c r="AO481" s="172" cm="1">
        <f t="array" ref="AO481">IFERROR(--('Input| Projects'!$AT481="Yes")*_xlfn.SWITCH('Input| Overheads'!$C$50,"Direct costs",'Calc| Overheads Allocation'!C$9*Q481,"Internal labour",'Calc| Overheads Allocation'!C$9*Q481*'Input| Projects'!$AO481,"DNSP defined",'Calc| Overheads Allocation'!C$79*'Input| Projects'!$AW481,0),0)</f>
        <v>0</v>
      </c>
      <c r="AP481" s="172" cm="1">
        <f t="array" ref="AP481">IFERROR(--('Input| Projects'!$AT481="Yes")*_xlfn.SWITCH('Input| Overheads'!$C$50,"Direct costs",'Calc| Overheads Allocation'!D$9*R481,"Internal labour",'Calc| Overheads Allocation'!D$9*R481*'Input| Projects'!$AO481,"DNSP defined",'Calc| Overheads Allocation'!D$79*'Input| Projects'!$AW481,0),0)</f>
        <v>0</v>
      </c>
      <c r="AQ481" s="172" cm="1">
        <f t="array" ref="AQ481">IFERROR(--('Input| Projects'!$AT481="Yes")*_xlfn.SWITCH('Input| Overheads'!$C$50,"Direct costs",'Calc| Overheads Allocation'!E$9*S481,"Internal labour",'Calc| Overheads Allocation'!E$9*S481*'Input| Projects'!$AO481,"DNSP defined",'Calc| Overheads Allocation'!E$79*'Input| Projects'!$AW481,0),0)</f>
        <v>0</v>
      </c>
      <c r="AR481" s="172" cm="1">
        <f t="array" ref="AR481">IFERROR(--('Input| Projects'!$AT481="Yes")*_xlfn.SWITCH('Input| Overheads'!$C$50,"Direct costs",'Calc| Overheads Allocation'!F$9*T481,"Internal labour",'Calc| Overheads Allocation'!F$9*T481*'Input| Projects'!$AO481,"DNSP defined",'Calc| Overheads Allocation'!F$79*'Input| Projects'!$AW481,0),0)</f>
        <v>0</v>
      </c>
      <c r="AS481" s="172" cm="1">
        <f t="array" ref="AS481">IFERROR(--('Input| Projects'!$AT481="Yes")*_xlfn.SWITCH('Input| Overheads'!$C$50,"Direct costs",'Calc| Overheads Allocation'!G$9*U481,"Internal labour",'Calc| Overheads Allocation'!G$9*U481*'Input| Projects'!$AO481,"DNSP defined",'Calc| Overheads Allocation'!G$79*'Input| Projects'!$AW481,0),0)</f>
        <v>0</v>
      </c>
      <c r="AT481" s="172" cm="1">
        <f t="array" ref="AT481">IFERROR(--('Input| Projects'!$AT481="Yes")*_xlfn.SWITCH('Input| Overheads'!$C$50,"Direct costs",'Calc| Overheads Allocation'!H$9*V481,"Internal labour",'Calc| Overheads Allocation'!H$9*V481*'Input| Projects'!$AO481,"DNSP defined",'Calc| Overheads Allocation'!H$79*'Input| Projects'!$AW481,0),0)</f>
        <v>0</v>
      </c>
      <c r="AU481" s="172" cm="1">
        <f t="array" ref="AU481">IFERROR(--('Input| Projects'!$AT481="Yes")*_xlfn.SWITCH('Input| Overheads'!$C$50,"Direct costs",'Calc| Overheads Allocation'!I$9*W481,"Internal labour",'Calc| Overheads Allocation'!I$9*W481*'Input| Projects'!$AO481,"DNSP defined",'Calc| Overheads Allocation'!I$79*'Input| Projects'!$AW481,0),0)</f>
        <v>0</v>
      </c>
      <c r="AV481" s="175"/>
      <c r="AW481" s="172">
        <f t="shared" si="178"/>
        <v>0</v>
      </c>
      <c r="AX481" s="172">
        <f t="shared" si="179"/>
        <v>0</v>
      </c>
      <c r="AY481" s="172">
        <f t="shared" si="180"/>
        <v>0</v>
      </c>
      <c r="AZ481" s="172">
        <f t="shared" si="181"/>
        <v>0</v>
      </c>
      <c r="BA481" s="172">
        <f t="shared" si="182"/>
        <v>0</v>
      </c>
      <c r="BB481" s="172">
        <f t="shared" si="183"/>
        <v>0</v>
      </c>
      <c r="BC481" s="172">
        <f t="shared" si="184"/>
        <v>0</v>
      </c>
      <c r="BD481" s="176"/>
      <c r="BE481" s="172">
        <f t="shared" si="185"/>
        <v>0</v>
      </c>
      <c r="BF481" s="172">
        <f t="shared" si="186"/>
        <v>0</v>
      </c>
      <c r="BG481" s="172">
        <f t="shared" si="187"/>
        <v>0</v>
      </c>
      <c r="BH481" s="172">
        <f t="shared" si="188"/>
        <v>0</v>
      </c>
      <c r="BI481" s="172">
        <f t="shared" si="189"/>
        <v>0</v>
      </c>
      <c r="BJ481" s="172">
        <f t="shared" si="190"/>
        <v>0</v>
      </c>
      <c r="BK481" s="172">
        <f t="shared" si="191"/>
        <v>0</v>
      </c>
      <c r="BL481" s="176"/>
      <c r="BM481" s="172">
        <f t="shared" si="170"/>
        <v>0</v>
      </c>
      <c r="BN481" s="172">
        <f t="shared" si="171"/>
        <v>0</v>
      </c>
      <c r="BO481" s="172">
        <f t="shared" si="172"/>
        <v>0</v>
      </c>
      <c r="BP481" s="172">
        <f t="shared" si="173"/>
        <v>0</v>
      </c>
      <c r="BQ481" s="172">
        <f t="shared" si="174"/>
        <v>0</v>
      </c>
      <c r="BR481" s="172">
        <f t="shared" si="175"/>
        <v>0</v>
      </c>
      <c r="BS481" s="172">
        <f t="shared" si="176"/>
        <v>0</v>
      </c>
      <c r="BT481" s="55"/>
      <c r="BU481" s="158">
        <f>SUMIF('Input| Projects'!$BA$8:$CX$8,RIGHT(BU$9,3),'Input| Projects'!$BA481:$CX481)</f>
        <v>0</v>
      </c>
      <c r="BV481" s="158">
        <f>SUMIF('Input| Projects'!$BA$8:$CX$8,RIGHT(BV$9,3),'Input| Projects'!$BA481:$CX481)</f>
        <v>0</v>
      </c>
      <c r="BW481" s="79" t="str">
        <f t="shared" si="177"/>
        <v/>
      </c>
    </row>
    <row r="482" spans="2:75" x14ac:dyDescent="0.2">
      <c r="B482" s="123">
        <f>IFERROR('Input| Projects'!B482,"")</f>
        <v>473</v>
      </c>
      <c r="C482" s="160" t="str">
        <f>IFERROR(IF('Input| Projects'!C482="","",'Input| Projects'!C482),"")</f>
        <v/>
      </c>
      <c r="D482" s="160" t="str">
        <f>IFERROR(IF('Input| Projects'!D482="","",'Input| Projects'!D482),"")</f>
        <v/>
      </c>
      <c r="E482" s="53"/>
      <c r="F482" s="160" t="str">
        <f>IF(LEN('Input| Projects'!F482)&gt;0,'Input| Projects'!F482,"")</f>
        <v/>
      </c>
      <c r="G482" s="160" t="str">
        <f>IF(LEN('Input| Projects'!G482)&gt;0,'Input| Projects'!G482,"")</f>
        <v/>
      </c>
      <c r="H482" s="10"/>
      <c r="I482" s="194" cm="1">
        <f t="array" ref="I482">IF(LEN($F482)&gt;0,1+IFERROR(SUMPRODUCT(TRANSPOSE('Input| Projects'!$AO482:$AQ482),INDEX('Input| Escalations'!$F$27:$L$29,,MATCH(Q$9,'Input| Escalations'!$F$21:$L$21,0))),0),0)</f>
        <v>0</v>
      </c>
      <c r="J482" s="194" cm="1">
        <f t="array" ref="J482">IF(LEN($F482)&gt;0,1+IFERROR(SUMPRODUCT(TRANSPOSE('Input| Projects'!$AO482:$AQ482),INDEX('Input| Escalations'!$F$27:$L$29,,MATCH(R$9,'Input| Escalations'!$F$21:$L$21,0))),0),0)</f>
        <v>0</v>
      </c>
      <c r="K482" s="194" cm="1">
        <f t="array" ref="K482">IF(LEN($F482)&gt;0,1+IFERROR(SUMPRODUCT(TRANSPOSE('Input| Projects'!$AO482:$AQ482),INDEX('Input| Escalations'!$F$27:$L$29,,MATCH(S$9,'Input| Escalations'!$F$21:$L$21,0))),0),0)</f>
        <v>0</v>
      </c>
      <c r="L482" s="194" cm="1">
        <f t="array" ref="L482">IF(LEN($F482)&gt;0,1+IFERROR(SUMPRODUCT(TRANSPOSE('Input| Projects'!$AO482:$AQ482),INDEX('Input| Escalations'!$F$27:$L$29,,MATCH(T$9,'Input| Escalations'!$F$21:$L$21,0))),0),0)</f>
        <v>0</v>
      </c>
      <c r="M482" s="194" cm="1">
        <f t="array" ref="M482">IF(LEN($F482)&gt;0,1+IFERROR(SUMPRODUCT(TRANSPOSE('Input| Projects'!$AO482:$AQ482),INDEX('Input| Escalations'!$F$27:$L$29,,MATCH(U$9,'Input| Escalations'!$F$21:$L$21,0))),0),0)</f>
        <v>0</v>
      </c>
      <c r="N482" s="194" cm="1">
        <f t="array" ref="N482">IF(LEN($F482)&gt;0,1+IFERROR(SUMPRODUCT(TRANSPOSE('Input| Projects'!$AO482:$AQ482),INDEX('Input| Escalations'!$F$27:$L$29,,MATCH(V$9,'Input| Escalations'!$F$21:$L$21,0))),0),0)</f>
        <v>0</v>
      </c>
      <c r="O482" s="194" cm="1">
        <f t="array" ref="O482">IF(LEN($F482)&gt;0,1+IFERROR(SUMPRODUCT(TRANSPOSE('Input| Projects'!$AO482:$AQ482),INDEX('Input| Escalations'!$F$27:$L$29,,MATCH(W$9,'Input| Escalations'!$F$21:$L$21,0))),0),0)</f>
        <v>0</v>
      </c>
      <c r="P482" s="10"/>
      <c r="Q482" s="172">
        <f>IFERROR(IF(ISNUMBER(FIND("decision",'Input| Setup'!$F$6)),'Input| Projects'!Y482,'Input| Projects'!I482)*'Input| Escalations'!$I$17*I482,0)</f>
        <v>0</v>
      </c>
      <c r="R482" s="172">
        <f>IFERROR(IF(ISNUMBER(FIND("decision",'Input| Setup'!$F$6)),'Input| Projects'!Z482,'Input| Projects'!J482)*'Input| Escalations'!$I$17*J482,0)</f>
        <v>0</v>
      </c>
      <c r="S482" s="172">
        <f>IFERROR(IF(ISNUMBER(FIND("decision",'Input| Setup'!$F$6)),'Input| Projects'!AA482,'Input| Projects'!K482)*'Input| Escalations'!$I$17*K482,0)</f>
        <v>0</v>
      </c>
      <c r="T482" s="172">
        <f>IFERROR(IF(ISNUMBER(FIND("decision",'Input| Setup'!$F$6)),'Input| Projects'!AB482,'Input| Projects'!L482)*'Input| Escalations'!$I$17*L482,0)</f>
        <v>0</v>
      </c>
      <c r="U482" s="172">
        <f>IFERROR(IF(ISNUMBER(FIND("decision",'Input| Setup'!$F$6)),'Input| Projects'!AC482,'Input| Projects'!M482)*'Input| Escalations'!$I$17*M482,0)</f>
        <v>0</v>
      </c>
      <c r="V482" s="172">
        <f>IFERROR(IF(ISNUMBER(FIND("decision",'Input| Setup'!$F$6)),'Input| Projects'!AD482,'Input| Projects'!N482)*'Input| Escalations'!$I$17*N482,0)</f>
        <v>0</v>
      </c>
      <c r="W482" s="172">
        <f>IFERROR(IF(ISNUMBER(FIND("decision",'Input| Setup'!$F$6)),'Input| Projects'!AE482,'Input| Projects'!O482)*'Input| Escalations'!$I$17*O482,0)</f>
        <v>0</v>
      </c>
      <c r="X482" s="175"/>
      <c r="Y482" s="172">
        <f>IF(ISNUMBER(FIND("decision",'Input| Setup'!$F$6)),'Input| Projects'!AG482,'Input| Projects'!Q482)*I482*'Input| Escalations'!$I$17</f>
        <v>0</v>
      </c>
      <c r="Z482" s="172">
        <f>IF(ISNUMBER(FIND("decision",'Input| Setup'!$F$6)),'Input| Projects'!AH482,'Input| Projects'!R482)*J482*'Input| Escalations'!$I$17</f>
        <v>0</v>
      </c>
      <c r="AA482" s="172">
        <f>IF(ISNUMBER(FIND("decision",'Input| Setup'!$F$6)),'Input| Projects'!AI482,'Input| Projects'!S482)*K482*'Input| Escalations'!$I$17</f>
        <v>0</v>
      </c>
      <c r="AB482" s="172">
        <f>IF(ISNUMBER(FIND("decision",'Input| Setup'!$F$6)),'Input| Projects'!AJ482,'Input| Projects'!T482)*L482*'Input| Escalations'!$I$17</f>
        <v>0</v>
      </c>
      <c r="AC482" s="172">
        <f>IF(ISNUMBER(FIND("decision",'Input| Setup'!$F$6)),'Input| Projects'!AK482,'Input| Projects'!U482)*M482*'Input| Escalations'!$I$17</f>
        <v>0</v>
      </c>
      <c r="AD482" s="172">
        <f>IF(ISNUMBER(FIND("decision",'Input| Setup'!$F$6)),'Input| Projects'!AL482,'Input| Projects'!V482)*N482*'Input| Escalations'!$I$17</f>
        <v>0</v>
      </c>
      <c r="AE482" s="172">
        <f>IF(ISNUMBER(FIND("decision",'Input| Setup'!$F$6)),'Input| Projects'!AM482,'Input| Projects'!W482)*O482*'Input| Escalations'!$I$17</f>
        <v>0</v>
      </c>
      <c r="AF482" s="175"/>
      <c r="AG482" s="172" cm="1">
        <f t="array" ref="AG482">IFERROR(--('Input| Projects'!$AS482="Yes")*_xlfn.SWITCH('Input| Overheads'!$C$50,"Direct costs",'Calc| Overheads Allocation'!C$8*Q482,"Internal labour",'Calc| Overheads Allocation'!C$8*Q482*'Input| Projects'!$AO482,"DNSP defined",'Calc| Overheads Allocation'!C$78*'Input| Projects'!$AV482,0),0)</f>
        <v>0</v>
      </c>
      <c r="AH482" s="172" cm="1">
        <f t="array" ref="AH482">IFERROR(--('Input| Projects'!$AS482="Yes")*_xlfn.SWITCH('Input| Overheads'!$C$50,"Direct costs",'Calc| Overheads Allocation'!D$8*R482,"Internal labour",'Calc| Overheads Allocation'!D$8*R482*'Input| Projects'!$AO482,"DNSP defined",'Calc| Overheads Allocation'!D$78*'Input| Projects'!$AV482,0),0)</f>
        <v>0</v>
      </c>
      <c r="AI482" s="172" cm="1">
        <f t="array" ref="AI482">IFERROR(--('Input| Projects'!$AS482="Yes")*_xlfn.SWITCH('Input| Overheads'!$C$50,"Direct costs",'Calc| Overheads Allocation'!E$8*S482,"Internal labour",'Calc| Overheads Allocation'!E$8*S482*'Input| Projects'!$AO482,"DNSP defined",'Calc| Overheads Allocation'!E$78*'Input| Projects'!$AV482,0),0)</f>
        <v>0</v>
      </c>
      <c r="AJ482" s="172" cm="1">
        <f t="array" ref="AJ482">IFERROR(--('Input| Projects'!$AS482="Yes")*_xlfn.SWITCH('Input| Overheads'!$C$50,"Direct costs",'Calc| Overheads Allocation'!F$8*T482,"Internal labour",'Calc| Overheads Allocation'!F$8*T482*'Input| Projects'!$AO482,"DNSP defined",'Calc| Overheads Allocation'!F$78*'Input| Projects'!$AV482,0),0)</f>
        <v>0</v>
      </c>
      <c r="AK482" s="172" cm="1">
        <f t="array" ref="AK482">IFERROR(--('Input| Projects'!$AS482="Yes")*_xlfn.SWITCH('Input| Overheads'!$C$50,"Direct costs",'Calc| Overheads Allocation'!G$8*U482,"Internal labour",'Calc| Overheads Allocation'!G$8*U482*'Input| Projects'!$AO482,"DNSP defined",'Calc| Overheads Allocation'!G$78*'Input| Projects'!$AV482,0),0)</f>
        <v>0</v>
      </c>
      <c r="AL482" s="172" cm="1">
        <f t="array" ref="AL482">IFERROR(--('Input| Projects'!$AS482="Yes")*_xlfn.SWITCH('Input| Overheads'!$C$50,"Direct costs",'Calc| Overheads Allocation'!H$8*V482,"Internal labour",'Calc| Overheads Allocation'!H$8*V482*'Input| Projects'!$AO482,"DNSP defined",'Calc| Overheads Allocation'!H$78*'Input| Projects'!$AV482,0),0)</f>
        <v>0</v>
      </c>
      <c r="AM482" s="172" cm="1">
        <f t="array" ref="AM482">IFERROR(--('Input| Projects'!$AS482="Yes")*_xlfn.SWITCH('Input| Overheads'!$C$50,"Direct costs",'Calc| Overheads Allocation'!I$8*W482,"Internal labour",'Calc| Overheads Allocation'!I$8*W482*'Input| Projects'!$AO482,"DNSP defined",'Calc| Overheads Allocation'!I$78*'Input| Projects'!$AV482,0),0)</f>
        <v>0</v>
      </c>
      <c r="AN482" s="175"/>
      <c r="AO482" s="172" cm="1">
        <f t="array" ref="AO482">IFERROR(--('Input| Projects'!$AT482="Yes")*_xlfn.SWITCH('Input| Overheads'!$C$50,"Direct costs",'Calc| Overheads Allocation'!C$9*Q482,"Internal labour",'Calc| Overheads Allocation'!C$9*Q482*'Input| Projects'!$AO482,"DNSP defined",'Calc| Overheads Allocation'!C$79*'Input| Projects'!$AW482,0),0)</f>
        <v>0</v>
      </c>
      <c r="AP482" s="172" cm="1">
        <f t="array" ref="AP482">IFERROR(--('Input| Projects'!$AT482="Yes")*_xlfn.SWITCH('Input| Overheads'!$C$50,"Direct costs",'Calc| Overheads Allocation'!D$9*R482,"Internal labour",'Calc| Overheads Allocation'!D$9*R482*'Input| Projects'!$AO482,"DNSP defined",'Calc| Overheads Allocation'!D$79*'Input| Projects'!$AW482,0),0)</f>
        <v>0</v>
      </c>
      <c r="AQ482" s="172" cm="1">
        <f t="array" ref="AQ482">IFERROR(--('Input| Projects'!$AT482="Yes")*_xlfn.SWITCH('Input| Overheads'!$C$50,"Direct costs",'Calc| Overheads Allocation'!E$9*S482,"Internal labour",'Calc| Overheads Allocation'!E$9*S482*'Input| Projects'!$AO482,"DNSP defined",'Calc| Overheads Allocation'!E$79*'Input| Projects'!$AW482,0),0)</f>
        <v>0</v>
      </c>
      <c r="AR482" s="172" cm="1">
        <f t="array" ref="AR482">IFERROR(--('Input| Projects'!$AT482="Yes")*_xlfn.SWITCH('Input| Overheads'!$C$50,"Direct costs",'Calc| Overheads Allocation'!F$9*T482,"Internal labour",'Calc| Overheads Allocation'!F$9*T482*'Input| Projects'!$AO482,"DNSP defined",'Calc| Overheads Allocation'!F$79*'Input| Projects'!$AW482,0),0)</f>
        <v>0</v>
      </c>
      <c r="AS482" s="172" cm="1">
        <f t="array" ref="AS482">IFERROR(--('Input| Projects'!$AT482="Yes")*_xlfn.SWITCH('Input| Overheads'!$C$50,"Direct costs",'Calc| Overheads Allocation'!G$9*U482,"Internal labour",'Calc| Overheads Allocation'!G$9*U482*'Input| Projects'!$AO482,"DNSP defined",'Calc| Overheads Allocation'!G$79*'Input| Projects'!$AW482,0),0)</f>
        <v>0</v>
      </c>
      <c r="AT482" s="172" cm="1">
        <f t="array" ref="AT482">IFERROR(--('Input| Projects'!$AT482="Yes")*_xlfn.SWITCH('Input| Overheads'!$C$50,"Direct costs",'Calc| Overheads Allocation'!H$9*V482,"Internal labour",'Calc| Overheads Allocation'!H$9*V482*'Input| Projects'!$AO482,"DNSP defined",'Calc| Overheads Allocation'!H$79*'Input| Projects'!$AW482,0),0)</f>
        <v>0</v>
      </c>
      <c r="AU482" s="172" cm="1">
        <f t="array" ref="AU482">IFERROR(--('Input| Projects'!$AT482="Yes")*_xlfn.SWITCH('Input| Overheads'!$C$50,"Direct costs",'Calc| Overheads Allocation'!I$9*W482,"Internal labour",'Calc| Overheads Allocation'!I$9*W482*'Input| Projects'!$AO482,"DNSP defined",'Calc| Overheads Allocation'!I$79*'Input| Projects'!$AW482,0),0)</f>
        <v>0</v>
      </c>
      <c r="AV482" s="175"/>
      <c r="AW482" s="172">
        <f t="shared" si="178"/>
        <v>0</v>
      </c>
      <c r="AX482" s="172">
        <f t="shared" si="179"/>
        <v>0</v>
      </c>
      <c r="AY482" s="172">
        <f t="shared" si="180"/>
        <v>0</v>
      </c>
      <c r="AZ482" s="172">
        <f t="shared" si="181"/>
        <v>0</v>
      </c>
      <c r="BA482" s="172">
        <f t="shared" si="182"/>
        <v>0</v>
      </c>
      <c r="BB482" s="172">
        <f t="shared" si="183"/>
        <v>0</v>
      </c>
      <c r="BC482" s="172">
        <f t="shared" si="184"/>
        <v>0</v>
      </c>
      <c r="BD482" s="176"/>
      <c r="BE482" s="172">
        <f t="shared" si="185"/>
        <v>0</v>
      </c>
      <c r="BF482" s="172">
        <f t="shared" si="186"/>
        <v>0</v>
      </c>
      <c r="BG482" s="172">
        <f t="shared" si="187"/>
        <v>0</v>
      </c>
      <c r="BH482" s="172">
        <f t="shared" si="188"/>
        <v>0</v>
      </c>
      <c r="BI482" s="172">
        <f t="shared" si="189"/>
        <v>0</v>
      </c>
      <c r="BJ482" s="172">
        <f t="shared" si="190"/>
        <v>0</v>
      </c>
      <c r="BK482" s="172">
        <f t="shared" si="191"/>
        <v>0</v>
      </c>
      <c r="BL482" s="176"/>
      <c r="BM482" s="172">
        <f t="shared" si="170"/>
        <v>0</v>
      </c>
      <c r="BN482" s="172">
        <f t="shared" si="171"/>
        <v>0</v>
      </c>
      <c r="BO482" s="172">
        <f t="shared" si="172"/>
        <v>0</v>
      </c>
      <c r="BP482" s="172">
        <f t="shared" si="173"/>
        <v>0</v>
      </c>
      <c r="BQ482" s="172">
        <f t="shared" si="174"/>
        <v>0</v>
      </c>
      <c r="BR482" s="172">
        <f t="shared" si="175"/>
        <v>0</v>
      </c>
      <c r="BS482" s="172">
        <f t="shared" si="176"/>
        <v>0</v>
      </c>
      <c r="BT482" s="55"/>
      <c r="BU482" s="158">
        <f>SUMIF('Input| Projects'!$BA$8:$CX$8,RIGHT(BU$9,3),'Input| Projects'!$BA482:$CX482)</f>
        <v>0</v>
      </c>
      <c r="BV482" s="158">
        <f>SUMIF('Input| Projects'!$BA$8:$CX$8,RIGHT(BV$9,3),'Input| Projects'!$BA482:$CX482)</f>
        <v>0</v>
      </c>
      <c r="BW482" s="79" t="str">
        <f t="shared" si="177"/>
        <v/>
      </c>
    </row>
    <row r="483" spans="2:75" x14ac:dyDescent="0.2">
      <c r="B483" s="123">
        <f>IFERROR('Input| Projects'!B483,"")</f>
        <v>474</v>
      </c>
      <c r="C483" s="160" t="str">
        <f>IFERROR(IF('Input| Projects'!C483="","",'Input| Projects'!C483),"")</f>
        <v/>
      </c>
      <c r="D483" s="160" t="str">
        <f>IFERROR(IF('Input| Projects'!D483="","",'Input| Projects'!D483),"")</f>
        <v/>
      </c>
      <c r="E483" s="53"/>
      <c r="F483" s="160" t="str">
        <f>IF(LEN('Input| Projects'!F483)&gt;0,'Input| Projects'!F483,"")</f>
        <v/>
      </c>
      <c r="G483" s="160" t="str">
        <f>IF(LEN('Input| Projects'!G483)&gt;0,'Input| Projects'!G483,"")</f>
        <v/>
      </c>
      <c r="H483" s="10"/>
      <c r="I483" s="194" cm="1">
        <f t="array" ref="I483">IF(LEN($F483)&gt;0,1+IFERROR(SUMPRODUCT(TRANSPOSE('Input| Projects'!$AO483:$AQ483),INDEX('Input| Escalations'!$F$27:$L$29,,MATCH(Q$9,'Input| Escalations'!$F$21:$L$21,0))),0),0)</f>
        <v>0</v>
      </c>
      <c r="J483" s="194" cm="1">
        <f t="array" ref="J483">IF(LEN($F483)&gt;0,1+IFERROR(SUMPRODUCT(TRANSPOSE('Input| Projects'!$AO483:$AQ483),INDEX('Input| Escalations'!$F$27:$L$29,,MATCH(R$9,'Input| Escalations'!$F$21:$L$21,0))),0),0)</f>
        <v>0</v>
      </c>
      <c r="K483" s="194" cm="1">
        <f t="array" ref="K483">IF(LEN($F483)&gt;0,1+IFERROR(SUMPRODUCT(TRANSPOSE('Input| Projects'!$AO483:$AQ483),INDEX('Input| Escalations'!$F$27:$L$29,,MATCH(S$9,'Input| Escalations'!$F$21:$L$21,0))),0),0)</f>
        <v>0</v>
      </c>
      <c r="L483" s="194" cm="1">
        <f t="array" ref="L483">IF(LEN($F483)&gt;0,1+IFERROR(SUMPRODUCT(TRANSPOSE('Input| Projects'!$AO483:$AQ483),INDEX('Input| Escalations'!$F$27:$L$29,,MATCH(T$9,'Input| Escalations'!$F$21:$L$21,0))),0),0)</f>
        <v>0</v>
      </c>
      <c r="M483" s="194" cm="1">
        <f t="array" ref="M483">IF(LEN($F483)&gt;0,1+IFERROR(SUMPRODUCT(TRANSPOSE('Input| Projects'!$AO483:$AQ483),INDEX('Input| Escalations'!$F$27:$L$29,,MATCH(U$9,'Input| Escalations'!$F$21:$L$21,0))),0),0)</f>
        <v>0</v>
      </c>
      <c r="N483" s="194" cm="1">
        <f t="array" ref="N483">IF(LEN($F483)&gt;0,1+IFERROR(SUMPRODUCT(TRANSPOSE('Input| Projects'!$AO483:$AQ483),INDEX('Input| Escalations'!$F$27:$L$29,,MATCH(V$9,'Input| Escalations'!$F$21:$L$21,0))),0),0)</f>
        <v>0</v>
      </c>
      <c r="O483" s="194" cm="1">
        <f t="array" ref="O483">IF(LEN($F483)&gt;0,1+IFERROR(SUMPRODUCT(TRANSPOSE('Input| Projects'!$AO483:$AQ483),INDEX('Input| Escalations'!$F$27:$L$29,,MATCH(W$9,'Input| Escalations'!$F$21:$L$21,0))),0),0)</f>
        <v>0</v>
      </c>
      <c r="P483" s="10"/>
      <c r="Q483" s="172">
        <f>IFERROR(IF(ISNUMBER(FIND("decision",'Input| Setup'!$F$6)),'Input| Projects'!Y483,'Input| Projects'!I483)*'Input| Escalations'!$I$17*I483,0)</f>
        <v>0</v>
      </c>
      <c r="R483" s="172">
        <f>IFERROR(IF(ISNUMBER(FIND("decision",'Input| Setup'!$F$6)),'Input| Projects'!Z483,'Input| Projects'!J483)*'Input| Escalations'!$I$17*J483,0)</f>
        <v>0</v>
      </c>
      <c r="S483" s="172">
        <f>IFERROR(IF(ISNUMBER(FIND("decision",'Input| Setup'!$F$6)),'Input| Projects'!AA483,'Input| Projects'!K483)*'Input| Escalations'!$I$17*K483,0)</f>
        <v>0</v>
      </c>
      <c r="T483" s="172">
        <f>IFERROR(IF(ISNUMBER(FIND("decision",'Input| Setup'!$F$6)),'Input| Projects'!AB483,'Input| Projects'!L483)*'Input| Escalations'!$I$17*L483,0)</f>
        <v>0</v>
      </c>
      <c r="U483" s="172">
        <f>IFERROR(IF(ISNUMBER(FIND("decision",'Input| Setup'!$F$6)),'Input| Projects'!AC483,'Input| Projects'!M483)*'Input| Escalations'!$I$17*M483,0)</f>
        <v>0</v>
      </c>
      <c r="V483" s="172">
        <f>IFERROR(IF(ISNUMBER(FIND("decision",'Input| Setup'!$F$6)),'Input| Projects'!AD483,'Input| Projects'!N483)*'Input| Escalations'!$I$17*N483,0)</f>
        <v>0</v>
      </c>
      <c r="W483" s="172">
        <f>IFERROR(IF(ISNUMBER(FIND("decision",'Input| Setup'!$F$6)),'Input| Projects'!AE483,'Input| Projects'!O483)*'Input| Escalations'!$I$17*O483,0)</f>
        <v>0</v>
      </c>
      <c r="X483" s="175"/>
      <c r="Y483" s="172">
        <f>IF(ISNUMBER(FIND("decision",'Input| Setup'!$F$6)),'Input| Projects'!AG483,'Input| Projects'!Q483)*I483*'Input| Escalations'!$I$17</f>
        <v>0</v>
      </c>
      <c r="Z483" s="172">
        <f>IF(ISNUMBER(FIND("decision",'Input| Setup'!$F$6)),'Input| Projects'!AH483,'Input| Projects'!R483)*J483*'Input| Escalations'!$I$17</f>
        <v>0</v>
      </c>
      <c r="AA483" s="172">
        <f>IF(ISNUMBER(FIND("decision",'Input| Setup'!$F$6)),'Input| Projects'!AI483,'Input| Projects'!S483)*K483*'Input| Escalations'!$I$17</f>
        <v>0</v>
      </c>
      <c r="AB483" s="172">
        <f>IF(ISNUMBER(FIND("decision",'Input| Setup'!$F$6)),'Input| Projects'!AJ483,'Input| Projects'!T483)*L483*'Input| Escalations'!$I$17</f>
        <v>0</v>
      </c>
      <c r="AC483" s="172">
        <f>IF(ISNUMBER(FIND("decision",'Input| Setup'!$F$6)),'Input| Projects'!AK483,'Input| Projects'!U483)*M483*'Input| Escalations'!$I$17</f>
        <v>0</v>
      </c>
      <c r="AD483" s="172">
        <f>IF(ISNUMBER(FIND("decision",'Input| Setup'!$F$6)),'Input| Projects'!AL483,'Input| Projects'!V483)*N483*'Input| Escalations'!$I$17</f>
        <v>0</v>
      </c>
      <c r="AE483" s="172">
        <f>IF(ISNUMBER(FIND("decision",'Input| Setup'!$F$6)),'Input| Projects'!AM483,'Input| Projects'!W483)*O483*'Input| Escalations'!$I$17</f>
        <v>0</v>
      </c>
      <c r="AF483" s="175"/>
      <c r="AG483" s="172" cm="1">
        <f t="array" ref="AG483">IFERROR(--('Input| Projects'!$AS483="Yes")*_xlfn.SWITCH('Input| Overheads'!$C$50,"Direct costs",'Calc| Overheads Allocation'!C$8*Q483,"Internal labour",'Calc| Overheads Allocation'!C$8*Q483*'Input| Projects'!$AO483,"DNSP defined",'Calc| Overheads Allocation'!C$78*'Input| Projects'!$AV483,0),0)</f>
        <v>0</v>
      </c>
      <c r="AH483" s="172" cm="1">
        <f t="array" ref="AH483">IFERROR(--('Input| Projects'!$AS483="Yes")*_xlfn.SWITCH('Input| Overheads'!$C$50,"Direct costs",'Calc| Overheads Allocation'!D$8*R483,"Internal labour",'Calc| Overheads Allocation'!D$8*R483*'Input| Projects'!$AO483,"DNSP defined",'Calc| Overheads Allocation'!D$78*'Input| Projects'!$AV483,0),0)</f>
        <v>0</v>
      </c>
      <c r="AI483" s="172" cm="1">
        <f t="array" ref="AI483">IFERROR(--('Input| Projects'!$AS483="Yes")*_xlfn.SWITCH('Input| Overheads'!$C$50,"Direct costs",'Calc| Overheads Allocation'!E$8*S483,"Internal labour",'Calc| Overheads Allocation'!E$8*S483*'Input| Projects'!$AO483,"DNSP defined",'Calc| Overheads Allocation'!E$78*'Input| Projects'!$AV483,0),0)</f>
        <v>0</v>
      </c>
      <c r="AJ483" s="172" cm="1">
        <f t="array" ref="AJ483">IFERROR(--('Input| Projects'!$AS483="Yes")*_xlfn.SWITCH('Input| Overheads'!$C$50,"Direct costs",'Calc| Overheads Allocation'!F$8*T483,"Internal labour",'Calc| Overheads Allocation'!F$8*T483*'Input| Projects'!$AO483,"DNSP defined",'Calc| Overheads Allocation'!F$78*'Input| Projects'!$AV483,0),0)</f>
        <v>0</v>
      </c>
      <c r="AK483" s="172" cm="1">
        <f t="array" ref="AK483">IFERROR(--('Input| Projects'!$AS483="Yes")*_xlfn.SWITCH('Input| Overheads'!$C$50,"Direct costs",'Calc| Overheads Allocation'!G$8*U483,"Internal labour",'Calc| Overheads Allocation'!G$8*U483*'Input| Projects'!$AO483,"DNSP defined",'Calc| Overheads Allocation'!G$78*'Input| Projects'!$AV483,0),0)</f>
        <v>0</v>
      </c>
      <c r="AL483" s="172" cm="1">
        <f t="array" ref="AL483">IFERROR(--('Input| Projects'!$AS483="Yes")*_xlfn.SWITCH('Input| Overheads'!$C$50,"Direct costs",'Calc| Overheads Allocation'!H$8*V483,"Internal labour",'Calc| Overheads Allocation'!H$8*V483*'Input| Projects'!$AO483,"DNSP defined",'Calc| Overheads Allocation'!H$78*'Input| Projects'!$AV483,0),0)</f>
        <v>0</v>
      </c>
      <c r="AM483" s="172" cm="1">
        <f t="array" ref="AM483">IFERROR(--('Input| Projects'!$AS483="Yes")*_xlfn.SWITCH('Input| Overheads'!$C$50,"Direct costs",'Calc| Overheads Allocation'!I$8*W483,"Internal labour",'Calc| Overheads Allocation'!I$8*W483*'Input| Projects'!$AO483,"DNSP defined",'Calc| Overheads Allocation'!I$78*'Input| Projects'!$AV483,0),0)</f>
        <v>0</v>
      </c>
      <c r="AN483" s="175"/>
      <c r="AO483" s="172" cm="1">
        <f t="array" ref="AO483">IFERROR(--('Input| Projects'!$AT483="Yes")*_xlfn.SWITCH('Input| Overheads'!$C$50,"Direct costs",'Calc| Overheads Allocation'!C$9*Q483,"Internal labour",'Calc| Overheads Allocation'!C$9*Q483*'Input| Projects'!$AO483,"DNSP defined",'Calc| Overheads Allocation'!C$79*'Input| Projects'!$AW483,0),0)</f>
        <v>0</v>
      </c>
      <c r="AP483" s="172" cm="1">
        <f t="array" ref="AP483">IFERROR(--('Input| Projects'!$AT483="Yes")*_xlfn.SWITCH('Input| Overheads'!$C$50,"Direct costs",'Calc| Overheads Allocation'!D$9*R483,"Internal labour",'Calc| Overheads Allocation'!D$9*R483*'Input| Projects'!$AO483,"DNSP defined",'Calc| Overheads Allocation'!D$79*'Input| Projects'!$AW483,0),0)</f>
        <v>0</v>
      </c>
      <c r="AQ483" s="172" cm="1">
        <f t="array" ref="AQ483">IFERROR(--('Input| Projects'!$AT483="Yes")*_xlfn.SWITCH('Input| Overheads'!$C$50,"Direct costs",'Calc| Overheads Allocation'!E$9*S483,"Internal labour",'Calc| Overheads Allocation'!E$9*S483*'Input| Projects'!$AO483,"DNSP defined",'Calc| Overheads Allocation'!E$79*'Input| Projects'!$AW483,0),0)</f>
        <v>0</v>
      </c>
      <c r="AR483" s="172" cm="1">
        <f t="array" ref="AR483">IFERROR(--('Input| Projects'!$AT483="Yes")*_xlfn.SWITCH('Input| Overheads'!$C$50,"Direct costs",'Calc| Overheads Allocation'!F$9*T483,"Internal labour",'Calc| Overheads Allocation'!F$9*T483*'Input| Projects'!$AO483,"DNSP defined",'Calc| Overheads Allocation'!F$79*'Input| Projects'!$AW483,0),0)</f>
        <v>0</v>
      </c>
      <c r="AS483" s="172" cm="1">
        <f t="array" ref="AS483">IFERROR(--('Input| Projects'!$AT483="Yes")*_xlfn.SWITCH('Input| Overheads'!$C$50,"Direct costs",'Calc| Overheads Allocation'!G$9*U483,"Internal labour",'Calc| Overheads Allocation'!G$9*U483*'Input| Projects'!$AO483,"DNSP defined",'Calc| Overheads Allocation'!G$79*'Input| Projects'!$AW483,0),0)</f>
        <v>0</v>
      </c>
      <c r="AT483" s="172" cm="1">
        <f t="array" ref="AT483">IFERROR(--('Input| Projects'!$AT483="Yes")*_xlfn.SWITCH('Input| Overheads'!$C$50,"Direct costs",'Calc| Overheads Allocation'!H$9*V483,"Internal labour",'Calc| Overheads Allocation'!H$9*V483*'Input| Projects'!$AO483,"DNSP defined",'Calc| Overheads Allocation'!H$79*'Input| Projects'!$AW483,0),0)</f>
        <v>0</v>
      </c>
      <c r="AU483" s="172" cm="1">
        <f t="array" ref="AU483">IFERROR(--('Input| Projects'!$AT483="Yes")*_xlfn.SWITCH('Input| Overheads'!$C$50,"Direct costs",'Calc| Overheads Allocation'!I$9*W483,"Internal labour",'Calc| Overheads Allocation'!I$9*W483*'Input| Projects'!$AO483,"DNSP defined",'Calc| Overheads Allocation'!I$79*'Input| Projects'!$AW483,0),0)</f>
        <v>0</v>
      </c>
      <c r="AV483" s="175"/>
      <c r="AW483" s="172">
        <f t="shared" si="178"/>
        <v>0</v>
      </c>
      <c r="AX483" s="172">
        <f t="shared" si="179"/>
        <v>0</v>
      </c>
      <c r="AY483" s="172">
        <f t="shared" si="180"/>
        <v>0</v>
      </c>
      <c r="AZ483" s="172">
        <f t="shared" si="181"/>
        <v>0</v>
      </c>
      <c r="BA483" s="172">
        <f t="shared" si="182"/>
        <v>0</v>
      </c>
      <c r="BB483" s="172">
        <f t="shared" si="183"/>
        <v>0</v>
      </c>
      <c r="BC483" s="172">
        <f t="shared" si="184"/>
        <v>0</v>
      </c>
      <c r="BD483" s="176"/>
      <c r="BE483" s="172">
        <f t="shared" si="185"/>
        <v>0</v>
      </c>
      <c r="BF483" s="172">
        <f t="shared" si="186"/>
        <v>0</v>
      </c>
      <c r="BG483" s="172">
        <f t="shared" si="187"/>
        <v>0</v>
      </c>
      <c r="BH483" s="172">
        <f t="shared" si="188"/>
        <v>0</v>
      </c>
      <c r="BI483" s="172">
        <f t="shared" si="189"/>
        <v>0</v>
      </c>
      <c r="BJ483" s="172">
        <f t="shared" si="190"/>
        <v>0</v>
      </c>
      <c r="BK483" s="172">
        <f t="shared" si="191"/>
        <v>0</v>
      </c>
      <c r="BL483" s="176"/>
      <c r="BM483" s="172">
        <f t="shared" si="170"/>
        <v>0</v>
      </c>
      <c r="BN483" s="172">
        <f t="shared" si="171"/>
        <v>0</v>
      </c>
      <c r="BO483" s="172">
        <f t="shared" si="172"/>
        <v>0</v>
      </c>
      <c r="BP483" s="172">
        <f t="shared" si="173"/>
        <v>0</v>
      </c>
      <c r="BQ483" s="172">
        <f t="shared" si="174"/>
        <v>0</v>
      </c>
      <c r="BR483" s="172">
        <f t="shared" si="175"/>
        <v>0</v>
      </c>
      <c r="BS483" s="172">
        <f t="shared" si="176"/>
        <v>0</v>
      </c>
      <c r="BT483" s="55"/>
      <c r="BU483" s="158">
        <f>SUMIF('Input| Projects'!$BA$8:$CX$8,RIGHT(BU$9,3),'Input| Projects'!$BA483:$CX483)</f>
        <v>0</v>
      </c>
      <c r="BV483" s="158">
        <f>SUMIF('Input| Projects'!$BA$8:$CX$8,RIGHT(BV$9,3),'Input| Projects'!$BA483:$CX483)</f>
        <v>0</v>
      </c>
      <c r="BW483" s="79" t="str">
        <f t="shared" si="177"/>
        <v/>
      </c>
    </row>
    <row r="484" spans="2:75" x14ac:dyDescent="0.2">
      <c r="B484" s="123">
        <f>IFERROR('Input| Projects'!B484,"")</f>
        <v>475</v>
      </c>
      <c r="C484" s="160" t="str">
        <f>IFERROR(IF('Input| Projects'!C484="","",'Input| Projects'!C484),"")</f>
        <v/>
      </c>
      <c r="D484" s="160" t="str">
        <f>IFERROR(IF('Input| Projects'!D484="","",'Input| Projects'!D484),"")</f>
        <v/>
      </c>
      <c r="E484" s="53"/>
      <c r="F484" s="160" t="str">
        <f>IF(LEN('Input| Projects'!F484)&gt;0,'Input| Projects'!F484,"")</f>
        <v/>
      </c>
      <c r="G484" s="160" t="str">
        <f>IF(LEN('Input| Projects'!G484)&gt;0,'Input| Projects'!G484,"")</f>
        <v/>
      </c>
      <c r="H484" s="10"/>
      <c r="I484" s="194" cm="1">
        <f t="array" ref="I484">IF(LEN($F484)&gt;0,1+IFERROR(SUMPRODUCT(TRANSPOSE('Input| Projects'!$AO484:$AQ484),INDEX('Input| Escalations'!$F$27:$L$29,,MATCH(Q$9,'Input| Escalations'!$F$21:$L$21,0))),0),0)</f>
        <v>0</v>
      </c>
      <c r="J484" s="194" cm="1">
        <f t="array" ref="J484">IF(LEN($F484)&gt;0,1+IFERROR(SUMPRODUCT(TRANSPOSE('Input| Projects'!$AO484:$AQ484),INDEX('Input| Escalations'!$F$27:$L$29,,MATCH(R$9,'Input| Escalations'!$F$21:$L$21,0))),0),0)</f>
        <v>0</v>
      </c>
      <c r="K484" s="194" cm="1">
        <f t="array" ref="K484">IF(LEN($F484)&gt;0,1+IFERROR(SUMPRODUCT(TRANSPOSE('Input| Projects'!$AO484:$AQ484),INDEX('Input| Escalations'!$F$27:$L$29,,MATCH(S$9,'Input| Escalations'!$F$21:$L$21,0))),0),0)</f>
        <v>0</v>
      </c>
      <c r="L484" s="194" cm="1">
        <f t="array" ref="L484">IF(LEN($F484)&gt;0,1+IFERROR(SUMPRODUCT(TRANSPOSE('Input| Projects'!$AO484:$AQ484),INDEX('Input| Escalations'!$F$27:$L$29,,MATCH(T$9,'Input| Escalations'!$F$21:$L$21,0))),0),0)</f>
        <v>0</v>
      </c>
      <c r="M484" s="194" cm="1">
        <f t="array" ref="M484">IF(LEN($F484)&gt;0,1+IFERROR(SUMPRODUCT(TRANSPOSE('Input| Projects'!$AO484:$AQ484),INDEX('Input| Escalations'!$F$27:$L$29,,MATCH(U$9,'Input| Escalations'!$F$21:$L$21,0))),0),0)</f>
        <v>0</v>
      </c>
      <c r="N484" s="194" cm="1">
        <f t="array" ref="N484">IF(LEN($F484)&gt;0,1+IFERROR(SUMPRODUCT(TRANSPOSE('Input| Projects'!$AO484:$AQ484),INDEX('Input| Escalations'!$F$27:$L$29,,MATCH(V$9,'Input| Escalations'!$F$21:$L$21,0))),0),0)</f>
        <v>0</v>
      </c>
      <c r="O484" s="194" cm="1">
        <f t="array" ref="O484">IF(LEN($F484)&gt;0,1+IFERROR(SUMPRODUCT(TRANSPOSE('Input| Projects'!$AO484:$AQ484),INDEX('Input| Escalations'!$F$27:$L$29,,MATCH(W$9,'Input| Escalations'!$F$21:$L$21,0))),0),0)</f>
        <v>0</v>
      </c>
      <c r="P484" s="10"/>
      <c r="Q484" s="172">
        <f>IFERROR(IF(ISNUMBER(FIND("decision",'Input| Setup'!$F$6)),'Input| Projects'!Y484,'Input| Projects'!I484)*'Input| Escalations'!$I$17*I484,0)</f>
        <v>0</v>
      </c>
      <c r="R484" s="172">
        <f>IFERROR(IF(ISNUMBER(FIND("decision",'Input| Setup'!$F$6)),'Input| Projects'!Z484,'Input| Projects'!J484)*'Input| Escalations'!$I$17*J484,0)</f>
        <v>0</v>
      </c>
      <c r="S484" s="172">
        <f>IFERROR(IF(ISNUMBER(FIND("decision",'Input| Setup'!$F$6)),'Input| Projects'!AA484,'Input| Projects'!K484)*'Input| Escalations'!$I$17*K484,0)</f>
        <v>0</v>
      </c>
      <c r="T484" s="172">
        <f>IFERROR(IF(ISNUMBER(FIND("decision",'Input| Setup'!$F$6)),'Input| Projects'!AB484,'Input| Projects'!L484)*'Input| Escalations'!$I$17*L484,0)</f>
        <v>0</v>
      </c>
      <c r="U484" s="172">
        <f>IFERROR(IF(ISNUMBER(FIND("decision",'Input| Setup'!$F$6)),'Input| Projects'!AC484,'Input| Projects'!M484)*'Input| Escalations'!$I$17*M484,0)</f>
        <v>0</v>
      </c>
      <c r="V484" s="172">
        <f>IFERROR(IF(ISNUMBER(FIND("decision",'Input| Setup'!$F$6)),'Input| Projects'!AD484,'Input| Projects'!N484)*'Input| Escalations'!$I$17*N484,0)</f>
        <v>0</v>
      </c>
      <c r="W484" s="172">
        <f>IFERROR(IF(ISNUMBER(FIND("decision",'Input| Setup'!$F$6)),'Input| Projects'!AE484,'Input| Projects'!O484)*'Input| Escalations'!$I$17*O484,0)</f>
        <v>0</v>
      </c>
      <c r="X484" s="175"/>
      <c r="Y484" s="172">
        <f>IF(ISNUMBER(FIND("decision",'Input| Setup'!$F$6)),'Input| Projects'!AG484,'Input| Projects'!Q484)*I484*'Input| Escalations'!$I$17</f>
        <v>0</v>
      </c>
      <c r="Z484" s="172">
        <f>IF(ISNUMBER(FIND("decision",'Input| Setup'!$F$6)),'Input| Projects'!AH484,'Input| Projects'!R484)*J484*'Input| Escalations'!$I$17</f>
        <v>0</v>
      </c>
      <c r="AA484" s="172">
        <f>IF(ISNUMBER(FIND("decision",'Input| Setup'!$F$6)),'Input| Projects'!AI484,'Input| Projects'!S484)*K484*'Input| Escalations'!$I$17</f>
        <v>0</v>
      </c>
      <c r="AB484" s="172">
        <f>IF(ISNUMBER(FIND("decision",'Input| Setup'!$F$6)),'Input| Projects'!AJ484,'Input| Projects'!T484)*L484*'Input| Escalations'!$I$17</f>
        <v>0</v>
      </c>
      <c r="AC484" s="172">
        <f>IF(ISNUMBER(FIND("decision",'Input| Setup'!$F$6)),'Input| Projects'!AK484,'Input| Projects'!U484)*M484*'Input| Escalations'!$I$17</f>
        <v>0</v>
      </c>
      <c r="AD484" s="172">
        <f>IF(ISNUMBER(FIND("decision",'Input| Setup'!$F$6)),'Input| Projects'!AL484,'Input| Projects'!V484)*N484*'Input| Escalations'!$I$17</f>
        <v>0</v>
      </c>
      <c r="AE484" s="172">
        <f>IF(ISNUMBER(FIND("decision",'Input| Setup'!$F$6)),'Input| Projects'!AM484,'Input| Projects'!W484)*O484*'Input| Escalations'!$I$17</f>
        <v>0</v>
      </c>
      <c r="AF484" s="175"/>
      <c r="AG484" s="172" cm="1">
        <f t="array" ref="AG484">IFERROR(--('Input| Projects'!$AS484="Yes")*_xlfn.SWITCH('Input| Overheads'!$C$50,"Direct costs",'Calc| Overheads Allocation'!C$8*Q484,"Internal labour",'Calc| Overheads Allocation'!C$8*Q484*'Input| Projects'!$AO484,"DNSP defined",'Calc| Overheads Allocation'!C$78*'Input| Projects'!$AV484,0),0)</f>
        <v>0</v>
      </c>
      <c r="AH484" s="172" cm="1">
        <f t="array" ref="AH484">IFERROR(--('Input| Projects'!$AS484="Yes")*_xlfn.SWITCH('Input| Overheads'!$C$50,"Direct costs",'Calc| Overheads Allocation'!D$8*R484,"Internal labour",'Calc| Overheads Allocation'!D$8*R484*'Input| Projects'!$AO484,"DNSP defined",'Calc| Overheads Allocation'!D$78*'Input| Projects'!$AV484,0),0)</f>
        <v>0</v>
      </c>
      <c r="AI484" s="172" cm="1">
        <f t="array" ref="AI484">IFERROR(--('Input| Projects'!$AS484="Yes")*_xlfn.SWITCH('Input| Overheads'!$C$50,"Direct costs",'Calc| Overheads Allocation'!E$8*S484,"Internal labour",'Calc| Overheads Allocation'!E$8*S484*'Input| Projects'!$AO484,"DNSP defined",'Calc| Overheads Allocation'!E$78*'Input| Projects'!$AV484,0),0)</f>
        <v>0</v>
      </c>
      <c r="AJ484" s="172" cm="1">
        <f t="array" ref="AJ484">IFERROR(--('Input| Projects'!$AS484="Yes")*_xlfn.SWITCH('Input| Overheads'!$C$50,"Direct costs",'Calc| Overheads Allocation'!F$8*T484,"Internal labour",'Calc| Overheads Allocation'!F$8*T484*'Input| Projects'!$AO484,"DNSP defined",'Calc| Overheads Allocation'!F$78*'Input| Projects'!$AV484,0),0)</f>
        <v>0</v>
      </c>
      <c r="AK484" s="172" cm="1">
        <f t="array" ref="AK484">IFERROR(--('Input| Projects'!$AS484="Yes")*_xlfn.SWITCH('Input| Overheads'!$C$50,"Direct costs",'Calc| Overheads Allocation'!G$8*U484,"Internal labour",'Calc| Overheads Allocation'!G$8*U484*'Input| Projects'!$AO484,"DNSP defined",'Calc| Overheads Allocation'!G$78*'Input| Projects'!$AV484,0),0)</f>
        <v>0</v>
      </c>
      <c r="AL484" s="172" cm="1">
        <f t="array" ref="AL484">IFERROR(--('Input| Projects'!$AS484="Yes")*_xlfn.SWITCH('Input| Overheads'!$C$50,"Direct costs",'Calc| Overheads Allocation'!H$8*V484,"Internal labour",'Calc| Overheads Allocation'!H$8*V484*'Input| Projects'!$AO484,"DNSP defined",'Calc| Overheads Allocation'!H$78*'Input| Projects'!$AV484,0),0)</f>
        <v>0</v>
      </c>
      <c r="AM484" s="172" cm="1">
        <f t="array" ref="AM484">IFERROR(--('Input| Projects'!$AS484="Yes")*_xlfn.SWITCH('Input| Overheads'!$C$50,"Direct costs",'Calc| Overheads Allocation'!I$8*W484,"Internal labour",'Calc| Overheads Allocation'!I$8*W484*'Input| Projects'!$AO484,"DNSP defined",'Calc| Overheads Allocation'!I$78*'Input| Projects'!$AV484,0),0)</f>
        <v>0</v>
      </c>
      <c r="AN484" s="175"/>
      <c r="AO484" s="172" cm="1">
        <f t="array" ref="AO484">IFERROR(--('Input| Projects'!$AT484="Yes")*_xlfn.SWITCH('Input| Overheads'!$C$50,"Direct costs",'Calc| Overheads Allocation'!C$9*Q484,"Internal labour",'Calc| Overheads Allocation'!C$9*Q484*'Input| Projects'!$AO484,"DNSP defined",'Calc| Overheads Allocation'!C$79*'Input| Projects'!$AW484,0),0)</f>
        <v>0</v>
      </c>
      <c r="AP484" s="172" cm="1">
        <f t="array" ref="AP484">IFERROR(--('Input| Projects'!$AT484="Yes")*_xlfn.SWITCH('Input| Overheads'!$C$50,"Direct costs",'Calc| Overheads Allocation'!D$9*R484,"Internal labour",'Calc| Overheads Allocation'!D$9*R484*'Input| Projects'!$AO484,"DNSP defined",'Calc| Overheads Allocation'!D$79*'Input| Projects'!$AW484,0),0)</f>
        <v>0</v>
      </c>
      <c r="AQ484" s="172" cm="1">
        <f t="array" ref="AQ484">IFERROR(--('Input| Projects'!$AT484="Yes")*_xlfn.SWITCH('Input| Overheads'!$C$50,"Direct costs",'Calc| Overheads Allocation'!E$9*S484,"Internal labour",'Calc| Overheads Allocation'!E$9*S484*'Input| Projects'!$AO484,"DNSP defined",'Calc| Overheads Allocation'!E$79*'Input| Projects'!$AW484,0),0)</f>
        <v>0</v>
      </c>
      <c r="AR484" s="172" cm="1">
        <f t="array" ref="AR484">IFERROR(--('Input| Projects'!$AT484="Yes")*_xlfn.SWITCH('Input| Overheads'!$C$50,"Direct costs",'Calc| Overheads Allocation'!F$9*T484,"Internal labour",'Calc| Overheads Allocation'!F$9*T484*'Input| Projects'!$AO484,"DNSP defined",'Calc| Overheads Allocation'!F$79*'Input| Projects'!$AW484,0),0)</f>
        <v>0</v>
      </c>
      <c r="AS484" s="172" cm="1">
        <f t="array" ref="AS484">IFERROR(--('Input| Projects'!$AT484="Yes")*_xlfn.SWITCH('Input| Overheads'!$C$50,"Direct costs",'Calc| Overheads Allocation'!G$9*U484,"Internal labour",'Calc| Overheads Allocation'!G$9*U484*'Input| Projects'!$AO484,"DNSP defined",'Calc| Overheads Allocation'!G$79*'Input| Projects'!$AW484,0),0)</f>
        <v>0</v>
      </c>
      <c r="AT484" s="172" cm="1">
        <f t="array" ref="AT484">IFERROR(--('Input| Projects'!$AT484="Yes")*_xlfn.SWITCH('Input| Overheads'!$C$50,"Direct costs",'Calc| Overheads Allocation'!H$9*V484,"Internal labour",'Calc| Overheads Allocation'!H$9*V484*'Input| Projects'!$AO484,"DNSP defined",'Calc| Overheads Allocation'!H$79*'Input| Projects'!$AW484,0),0)</f>
        <v>0</v>
      </c>
      <c r="AU484" s="172" cm="1">
        <f t="array" ref="AU484">IFERROR(--('Input| Projects'!$AT484="Yes")*_xlfn.SWITCH('Input| Overheads'!$C$50,"Direct costs",'Calc| Overheads Allocation'!I$9*W484,"Internal labour",'Calc| Overheads Allocation'!I$9*W484*'Input| Projects'!$AO484,"DNSP defined",'Calc| Overheads Allocation'!I$79*'Input| Projects'!$AW484,0),0)</f>
        <v>0</v>
      </c>
      <c r="AV484" s="175"/>
      <c r="AW484" s="172">
        <f t="shared" si="178"/>
        <v>0</v>
      </c>
      <c r="AX484" s="172">
        <f t="shared" si="179"/>
        <v>0</v>
      </c>
      <c r="AY484" s="172">
        <f t="shared" si="180"/>
        <v>0</v>
      </c>
      <c r="AZ484" s="172">
        <f t="shared" si="181"/>
        <v>0</v>
      </c>
      <c r="BA484" s="172">
        <f t="shared" si="182"/>
        <v>0</v>
      </c>
      <c r="BB484" s="172">
        <f t="shared" si="183"/>
        <v>0</v>
      </c>
      <c r="BC484" s="172">
        <f t="shared" si="184"/>
        <v>0</v>
      </c>
      <c r="BD484" s="176"/>
      <c r="BE484" s="172">
        <f t="shared" si="185"/>
        <v>0</v>
      </c>
      <c r="BF484" s="172">
        <f t="shared" si="186"/>
        <v>0</v>
      </c>
      <c r="BG484" s="172">
        <f t="shared" si="187"/>
        <v>0</v>
      </c>
      <c r="BH484" s="172">
        <f t="shared" si="188"/>
        <v>0</v>
      </c>
      <c r="BI484" s="172">
        <f t="shared" si="189"/>
        <v>0</v>
      </c>
      <c r="BJ484" s="172">
        <f t="shared" si="190"/>
        <v>0</v>
      </c>
      <c r="BK484" s="172">
        <f t="shared" si="191"/>
        <v>0</v>
      </c>
      <c r="BL484" s="176"/>
      <c r="BM484" s="172">
        <f t="shared" si="170"/>
        <v>0</v>
      </c>
      <c r="BN484" s="172">
        <f t="shared" si="171"/>
        <v>0</v>
      </c>
      <c r="BO484" s="172">
        <f t="shared" si="172"/>
        <v>0</v>
      </c>
      <c r="BP484" s="172">
        <f t="shared" si="173"/>
        <v>0</v>
      </c>
      <c r="BQ484" s="172">
        <f t="shared" si="174"/>
        <v>0</v>
      </c>
      <c r="BR484" s="172">
        <f t="shared" si="175"/>
        <v>0</v>
      </c>
      <c r="BS484" s="172">
        <f t="shared" si="176"/>
        <v>0</v>
      </c>
      <c r="BT484" s="55"/>
      <c r="BU484" s="158">
        <f>SUMIF('Input| Projects'!$BA$8:$CX$8,RIGHT(BU$9,3),'Input| Projects'!$BA484:$CX484)</f>
        <v>0</v>
      </c>
      <c r="BV484" s="158">
        <f>SUMIF('Input| Projects'!$BA$8:$CX$8,RIGHT(BV$9,3),'Input| Projects'!$BA484:$CX484)</f>
        <v>0</v>
      </c>
      <c r="BW484" s="79" t="str">
        <f t="shared" si="177"/>
        <v/>
      </c>
    </row>
    <row r="485" spans="2:75" x14ac:dyDescent="0.2">
      <c r="B485" s="123">
        <f>IFERROR('Input| Projects'!B485,"")</f>
        <v>476</v>
      </c>
      <c r="C485" s="160" t="str">
        <f>IFERROR(IF('Input| Projects'!C485="","",'Input| Projects'!C485),"")</f>
        <v/>
      </c>
      <c r="D485" s="160" t="str">
        <f>IFERROR(IF('Input| Projects'!D485="","",'Input| Projects'!D485),"")</f>
        <v/>
      </c>
      <c r="E485" s="53"/>
      <c r="F485" s="160" t="str">
        <f>IF(LEN('Input| Projects'!F485)&gt;0,'Input| Projects'!F485,"")</f>
        <v/>
      </c>
      <c r="G485" s="160" t="str">
        <f>IF(LEN('Input| Projects'!G485)&gt;0,'Input| Projects'!G485,"")</f>
        <v/>
      </c>
      <c r="H485" s="10"/>
      <c r="I485" s="194" cm="1">
        <f t="array" ref="I485">IF(LEN($F485)&gt;0,1+IFERROR(SUMPRODUCT(TRANSPOSE('Input| Projects'!$AO485:$AQ485),INDEX('Input| Escalations'!$F$27:$L$29,,MATCH(Q$9,'Input| Escalations'!$F$21:$L$21,0))),0),0)</f>
        <v>0</v>
      </c>
      <c r="J485" s="194" cm="1">
        <f t="array" ref="J485">IF(LEN($F485)&gt;0,1+IFERROR(SUMPRODUCT(TRANSPOSE('Input| Projects'!$AO485:$AQ485),INDEX('Input| Escalations'!$F$27:$L$29,,MATCH(R$9,'Input| Escalations'!$F$21:$L$21,0))),0),0)</f>
        <v>0</v>
      </c>
      <c r="K485" s="194" cm="1">
        <f t="array" ref="K485">IF(LEN($F485)&gt;0,1+IFERROR(SUMPRODUCT(TRANSPOSE('Input| Projects'!$AO485:$AQ485),INDEX('Input| Escalations'!$F$27:$L$29,,MATCH(S$9,'Input| Escalations'!$F$21:$L$21,0))),0),0)</f>
        <v>0</v>
      </c>
      <c r="L485" s="194" cm="1">
        <f t="array" ref="L485">IF(LEN($F485)&gt;0,1+IFERROR(SUMPRODUCT(TRANSPOSE('Input| Projects'!$AO485:$AQ485),INDEX('Input| Escalations'!$F$27:$L$29,,MATCH(T$9,'Input| Escalations'!$F$21:$L$21,0))),0),0)</f>
        <v>0</v>
      </c>
      <c r="M485" s="194" cm="1">
        <f t="array" ref="M485">IF(LEN($F485)&gt;0,1+IFERROR(SUMPRODUCT(TRANSPOSE('Input| Projects'!$AO485:$AQ485),INDEX('Input| Escalations'!$F$27:$L$29,,MATCH(U$9,'Input| Escalations'!$F$21:$L$21,0))),0),0)</f>
        <v>0</v>
      </c>
      <c r="N485" s="194" cm="1">
        <f t="array" ref="N485">IF(LEN($F485)&gt;0,1+IFERROR(SUMPRODUCT(TRANSPOSE('Input| Projects'!$AO485:$AQ485),INDEX('Input| Escalations'!$F$27:$L$29,,MATCH(V$9,'Input| Escalations'!$F$21:$L$21,0))),0),0)</f>
        <v>0</v>
      </c>
      <c r="O485" s="194" cm="1">
        <f t="array" ref="O485">IF(LEN($F485)&gt;0,1+IFERROR(SUMPRODUCT(TRANSPOSE('Input| Projects'!$AO485:$AQ485),INDEX('Input| Escalations'!$F$27:$L$29,,MATCH(W$9,'Input| Escalations'!$F$21:$L$21,0))),0),0)</f>
        <v>0</v>
      </c>
      <c r="P485" s="10"/>
      <c r="Q485" s="172">
        <f>IFERROR(IF(ISNUMBER(FIND("decision",'Input| Setup'!$F$6)),'Input| Projects'!Y485,'Input| Projects'!I485)*'Input| Escalations'!$I$17*I485,0)</f>
        <v>0</v>
      </c>
      <c r="R485" s="172">
        <f>IFERROR(IF(ISNUMBER(FIND("decision",'Input| Setup'!$F$6)),'Input| Projects'!Z485,'Input| Projects'!J485)*'Input| Escalations'!$I$17*J485,0)</f>
        <v>0</v>
      </c>
      <c r="S485" s="172">
        <f>IFERROR(IF(ISNUMBER(FIND("decision",'Input| Setup'!$F$6)),'Input| Projects'!AA485,'Input| Projects'!K485)*'Input| Escalations'!$I$17*K485,0)</f>
        <v>0</v>
      </c>
      <c r="T485" s="172">
        <f>IFERROR(IF(ISNUMBER(FIND("decision",'Input| Setup'!$F$6)),'Input| Projects'!AB485,'Input| Projects'!L485)*'Input| Escalations'!$I$17*L485,0)</f>
        <v>0</v>
      </c>
      <c r="U485" s="172">
        <f>IFERROR(IF(ISNUMBER(FIND("decision",'Input| Setup'!$F$6)),'Input| Projects'!AC485,'Input| Projects'!M485)*'Input| Escalations'!$I$17*M485,0)</f>
        <v>0</v>
      </c>
      <c r="V485" s="172">
        <f>IFERROR(IF(ISNUMBER(FIND("decision",'Input| Setup'!$F$6)),'Input| Projects'!AD485,'Input| Projects'!N485)*'Input| Escalations'!$I$17*N485,0)</f>
        <v>0</v>
      </c>
      <c r="W485" s="172">
        <f>IFERROR(IF(ISNUMBER(FIND("decision",'Input| Setup'!$F$6)),'Input| Projects'!AE485,'Input| Projects'!O485)*'Input| Escalations'!$I$17*O485,0)</f>
        <v>0</v>
      </c>
      <c r="X485" s="175"/>
      <c r="Y485" s="172">
        <f>IF(ISNUMBER(FIND("decision",'Input| Setup'!$F$6)),'Input| Projects'!AG485,'Input| Projects'!Q485)*I485*'Input| Escalations'!$I$17</f>
        <v>0</v>
      </c>
      <c r="Z485" s="172">
        <f>IF(ISNUMBER(FIND("decision",'Input| Setup'!$F$6)),'Input| Projects'!AH485,'Input| Projects'!R485)*J485*'Input| Escalations'!$I$17</f>
        <v>0</v>
      </c>
      <c r="AA485" s="172">
        <f>IF(ISNUMBER(FIND("decision",'Input| Setup'!$F$6)),'Input| Projects'!AI485,'Input| Projects'!S485)*K485*'Input| Escalations'!$I$17</f>
        <v>0</v>
      </c>
      <c r="AB485" s="172">
        <f>IF(ISNUMBER(FIND("decision",'Input| Setup'!$F$6)),'Input| Projects'!AJ485,'Input| Projects'!T485)*L485*'Input| Escalations'!$I$17</f>
        <v>0</v>
      </c>
      <c r="AC485" s="172">
        <f>IF(ISNUMBER(FIND("decision",'Input| Setup'!$F$6)),'Input| Projects'!AK485,'Input| Projects'!U485)*M485*'Input| Escalations'!$I$17</f>
        <v>0</v>
      </c>
      <c r="AD485" s="172">
        <f>IF(ISNUMBER(FIND("decision",'Input| Setup'!$F$6)),'Input| Projects'!AL485,'Input| Projects'!V485)*N485*'Input| Escalations'!$I$17</f>
        <v>0</v>
      </c>
      <c r="AE485" s="172">
        <f>IF(ISNUMBER(FIND("decision",'Input| Setup'!$F$6)),'Input| Projects'!AM485,'Input| Projects'!W485)*O485*'Input| Escalations'!$I$17</f>
        <v>0</v>
      </c>
      <c r="AF485" s="175"/>
      <c r="AG485" s="172" cm="1">
        <f t="array" ref="AG485">IFERROR(--('Input| Projects'!$AS485="Yes")*_xlfn.SWITCH('Input| Overheads'!$C$50,"Direct costs",'Calc| Overheads Allocation'!C$8*Q485,"Internal labour",'Calc| Overheads Allocation'!C$8*Q485*'Input| Projects'!$AO485,"DNSP defined",'Calc| Overheads Allocation'!C$78*'Input| Projects'!$AV485,0),0)</f>
        <v>0</v>
      </c>
      <c r="AH485" s="172" cm="1">
        <f t="array" ref="AH485">IFERROR(--('Input| Projects'!$AS485="Yes")*_xlfn.SWITCH('Input| Overheads'!$C$50,"Direct costs",'Calc| Overheads Allocation'!D$8*R485,"Internal labour",'Calc| Overheads Allocation'!D$8*R485*'Input| Projects'!$AO485,"DNSP defined",'Calc| Overheads Allocation'!D$78*'Input| Projects'!$AV485,0),0)</f>
        <v>0</v>
      </c>
      <c r="AI485" s="172" cm="1">
        <f t="array" ref="AI485">IFERROR(--('Input| Projects'!$AS485="Yes")*_xlfn.SWITCH('Input| Overheads'!$C$50,"Direct costs",'Calc| Overheads Allocation'!E$8*S485,"Internal labour",'Calc| Overheads Allocation'!E$8*S485*'Input| Projects'!$AO485,"DNSP defined",'Calc| Overheads Allocation'!E$78*'Input| Projects'!$AV485,0),0)</f>
        <v>0</v>
      </c>
      <c r="AJ485" s="172" cm="1">
        <f t="array" ref="AJ485">IFERROR(--('Input| Projects'!$AS485="Yes")*_xlfn.SWITCH('Input| Overheads'!$C$50,"Direct costs",'Calc| Overheads Allocation'!F$8*T485,"Internal labour",'Calc| Overheads Allocation'!F$8*T485*'Input| Projects'!$AO485,"DNSP defined",'Calc| Overheads Allocation'!F$78*'Input| Projects'!$AV485,0),0)</f>
        <v>0</v>
      </c>
      <c r="AK485" s="172" cm="1">
        <f t="array" ref="AK485">IFERROR(--('Input| Projects'!$AS485="Yes")*_xlfn.SWITCH('Input| Overheads'!$C$50,"Direct costs",'Calc| Overheads Allocation'!G$8*U485,"Internal labour",'Calc| Overheads Allocation'!G$8*U485*'Input| Projects'!$AO485,"DNSP defined",'Calc| Overheads Allocation'!G$78*'Input| Projects'!$AV485,0),0)</f>
        <v>0</v>
      </c>
      <c r="AL485" s="172" cm="1">
        <f t="array" ref="AL485">IFERROR(--('Input| Projects'!$AS485="Yes")*_xlfn.SWITCH('Input| Overheads'!$C$50,"Direct costs",'Calc| Overheads Allocation'!H$8*V485,"Internal labour",'Calc| Overheads Allocation'!H$8*V485*'Input| Projects'!$AO485,"DNSP defined",'Calc| Overheads Allocation'!H$78*'Input| Projects'!$AV485,0),0)</f>
        <v>0</v>
      </c>
      <c r="AM485" s="172" cm="1">
        <f t="array" ref="AM485">IFERROR(--('Input| Projects'!$AS485="Yes")*_xlfn.SWITCH('Input| Overheads'!$C$50,"Direct costs",'Calc| Overheads Allocation'!I$8*W485,"Internal labour",'Calc| Overheads Allocation'!I$8*W485*'Input| Projects'!$AO485,"DNSP defined",'Calc| Overheads Allocation'!I$78*'Input| Projects'!$AV485,0),0)</f>
        <v>0</v>
      </c>
      <c r="AN485" s="175"/>
      <c r="AO485" s="172" cm="1">
        <f t="array" ref="AO485">IFERROR(--('Input| Projects'!$AT485="Yes")*_xlfn.SWITCH('Input| Overheads'!$C$50,"Direct costs",'Calc| Overheads Allocation'!C$9*Q485,"Internal labour",'Calc| Overheads Allocation'!C$9*Q485*'Input| Projects'!$AO485,"DNSP defined",'Calc| Overheads Allocation'!C$79*'Input| Projects'!$AW485,0),0)</f>
        <v>0</v>
      </c>
      <c r="AP485" s="172" cm="1">
        <f t="array" ref="AP485">IFERROR(--('Input| Projects'!$AT485="Yes")*_xlfn.SWITCH('Input| Overheads'!$C$50,"Direct costs",'Calc| Overheads Allocation'!D$9*R485,"Internal labour",'Calc| Overheads Allocation'!D$9*R485*'Input| Projects'!$AO485,"DNSP defined",'Calc| Overheads Allocation'!D$79*'Input| Projects'!$AW485,0),0)</f>
        <v>0</v>
      </c>
      <c r="AQ485" s="172" cm="1">
        <f t="array" ref="AQ485">IFERROR(--('Input| Projects'!$AT485="Yes")*_xlfn.SWITCH('Input| Overheads'!$C$50,"Direct costs",'Calc| Overheads Allocation'!E$9*S485,"Internal labour",'Calc| Overheads Allocation'!E$9*S485*'Input| Projects'!$AO485,"DNSP defined",'Calc| Overheads Allocation'!E$79*'Input| Projects'!$AW485,0),0)</f>
        <v>0</v>
      </c>
      <c r="AR485" s="172" cm="1">
        <f t="array" ref="AR485">IFERROR(--('Input| Projects'!$AT485="Yes")*_xlfn.SWITCH('Input| Overheads'!$C$50,"Direct costs",'Calc| Overheads Allocation'!F$9*T485,"Internal labour",'Calc| Overheads Allocation'!F$9*T485*'Input| Projects'!$AO485,"DNSP defined",'Calc| Overheads Allocation'!F$79*'Input| Projects'!$AW485,0),0)</f>
        <v>0</v>
      </c>
      <c r="AS485" s="172" cm="1">
        <f t="array" ref="AS485">IFERROR(--('Input| Projects'!$AT485="Yes")*_xlfn.SWITCH('Input| Overheads'!$C$50,"Direct costs",'Calc| Overheads Allocation'!G$9*U485,"Internal labour",'Calc| Overheads Allocation'!G$9*U485*'Input| Projects'!$AO485,"DNSP defined",'Calc| Overheads Allocation'!G$79*'Input| Projects'!$AW485,0),0)</f>
        <v>0</v>
      </c>
      <c r="AT485" s="172" cm="1">
        <f t="array" ref="AT485">IFERROR(--('Input| Projects'!$AT485="Yes")*_xlfn.SWITCH('Input| Overheads'!$C$50,"Direct costs",'Calc| Overheads Allocation'!H$9*V485,"Internal labour",'Calc| Overheads Allocation'!H$9*V485*'Input| Projects'!$AO485,"DNSP defined",'Calc| Overheads Allocation'!H$79*'Input| Projects'!$AW485,0),0)</f>
        <v>0</v>
      </c>
      <c r="AU485" s="172" cm="1">
        <f t="array" ref="AU485">IFERROR(--('Input| Projects'!$AT485="Yes")*_xlfn.SWITCH('Input| Overheads'!$C$50,"Direct costs",'Calc| Overheads Allocation'!I$9*W485,"Internal labour",'Calc| Overheads Allocation'!I$9*W485*'Input| Projects'!$AO485,"DNSP defined",'Calc| Overheads Allocation'!I$79*'Input| Projects'!$AW485,0),0)</f>
        <v>0</v>
      </c>
      <c r="AV485" s="175"/>
      <c r="AW485" s="172">
        <f t="shared" si="178"/>
        <v>0</v>
      </c>
      <c r="AX485" s="172">
        <f t="shared" si="179"/>
        <v>0</v>
      </c>
      <c r="AY485" s="172">
        <f t="shared" si="180"/>
        <v>0</v>
      </c>
      <c r="AZ485" s="172">
        <f t="shared" si="181"/>
        <v>0</v>
      </c>
      <c r="BA485" s="172">
        <f t="shared" si="182"/>
        <v>0</v>
      </c>
      <c r="BB485" s="172">
        <f t="shared" si="183"/>
        <v>0</v>
      </c>
      <c r="BC485" s="172">
        <f t="shared" si="184"/>
        <v>0</v>
      </c>
      <c r="BD485" s="176"/>
      <c r="BE485" s="172">
        <f t="shared" si="185"/>
        <v>0</v>
      </c>
      <c r="BF485" s="172">
        <f t="shared" si="186"/>
        <v>0</v>
      </c>
      <c r="BG485" s="172">
        <f t="shared" si="187"/>
        <v>0</v>
      </c>
      <c r="BH485" s="172">
        <f t="shared" si="188"/>
        <v>0</v>
      </c>
      <c r="BI485" s="172">
        <f t="shared" si="189"/>
        <v>0</v>
      </c>
      <c r="BJ485" s="172">
        <f t="shared" si="190"/>
        <v>0</v>
      </c>
      <c r="BK485" s="172">
        <f t="shared" si="191"/>
        <v>0</v>
      </c>
      <c r="BL485" s="176"/>
      <c r="BM485" s="172">
        <f t="shared" si="170"/>
        <v>0</v>
      </c>
      <c r="BN485" s="172">
        <f t="shared" si="171"/>
        <v>0</v>
      </c>
      <c r="BO485" s="172">
        <f t="shared" si="172"/>
        <v>0</v>
      </c>
      <c r="BP485" s="172">
        <f t="shared" si="173"/>
        <v>0</v>
      </c>
      <c r="BQ485" s="172">
        <f t="shared" si="174"/>
        <v>0</v>
      </c>
      <c r="BR485" s="172">
        <f t="shared" si="175"/>
        <v>0</v>
      </c>
      <c r="BS485" s="172">
        <f t="shared" si="176"/>
        <v>0</v>
      </c>
      <c r="BT485" s="55"/>
      <c r="BU485" s="158">
        <f>SUMIF('Input| Projects'!$BA$8:$CX$8,RIGHT(BU$9,3),'Input| Projects'!$BA485:$CX485)</f>
        <v>0</v>
      </c>
      <c r="BV485" s="158">
        <f>SUMIF('Input| Projects'!$BA$8:$CX$8,RIGHT(BV$9,3),'Input| Projects'!$BA485:$CX485)</f>
        <v>0</v>
      </c>
      <c r="BW485" s="79" t="str">
        <f t="shared" si="177"/>
        <v/>
      </c>
    </row>
    <row r="486" spans="2:75" x14ac:dyDescent="0.2">
      <c r="B486" s="123">
        <f>IFERROR('Input| Projects'!B486,"")</f>
        <v>477</v>
      </c>
      <c r="C486" s="160" t="str">
        <f>IFERROR(IF('Input| Projects'!C486="","",'Input| Projects'!C486),"")</f>
        <v/>
      </c>
      <c r="D486" s="160" t="str">
        <f>IFERROR(IF('Input| Projects'!D486="","",'Input| Projects'!D486),"")</f>
        <v/>
      </c>
      <c r="E486" s="53"/>
      <c r="F486" s="160" t="str">
        <f>IF(LEN('Input| Projects'!F486)&gt;0,'Input| Projects'!F486,"")</f>
        <v/>
      </c>
      <c r="G486" s="160" t="str">
        <f>IF(LEN('Input| Projects'!G486)&gt;0,'Input| Projects'!G486,"")</f>
        <v/>
      </c>
      <c r="H486" s="10"/>
      <c r="I486" s="194" cm="1">
        <f t="array" ref="I486">IF(LEN($F486)&gt;0,1+IFERROR(SUMPRODUCT(TRANSPOSE('Input| Projects'!$AO486:$AQ486),INDEX('Input| Escalations'!$F$27:$L$29,,MATCH(Q$9,'Input| Escalations'!$F$21:$L$21,0))),0),0)</f>
        <v>0</v>
      </c>
      <c r="J486" s="194" cm="1">
        <f t="array" ref="J486">IF(LEN($F486)&gt;0,1+IFERROR(SUMPRODUCT(TRANSPOSE('Input| Projects'!$AO486:$AQ486),INDEX('Input| Escalations'!$F$27:$L$29,,MATCH(R$9,'Input| Escalations'!$F$21:$L$21,0))),0),0)</f>
        <v>0</v>
      </c>
      <c r="K486" s="194" cm="1">
        <f t="array" ref="K486">IF(LEN($F486)&gt;0,1+IFERROR(SUMPRODUCT(TRANSPOSE('Input| Projects'!$AO486:$AQ486),INDEX('Input| Escalations'!$F$27:$L$29,,MATCH(S$9,'Input| Escalations'!$F$21:$L$21,0))),0),0)</f>
        <v>0</v>
      </c>
      <c r="L486" s="194" cm="1">
        <f t="array" ref="L486">IF(LEN($F486)&gt;0,1+IFERROR(SUMPRODUCT(TRANSPOSE('Input| Projects'!$AO486:$AQ486),INDEX('Input| Escalations'!$F$27:$L$29,,MATCH(T$9,'Input| Escalations'!$F$21:$L$21,0))),0),0)</f>
        <v>0</v>
      </c>
      <c r="M486" s="194" cm="1">
        <f t="array" ref="M486">IF(LEN($F486)&gt;0,1+IFERROR(SUMPRODUCT(TRANSPOSE('Input| Projects'!$AO486:$AQ486),INDEX('Input| Escalations'!$F$27:$L$29,,MATCH(U$9,'Input| Escalations'!$F$21:$L$21,0))),0),0)</f>
        <v>0</v>
      </c>
      <c r="N486" s="194" cm="1">
        <f t="array" ref="N486">IF(LEN($F486)&gt;0,1+IFERROR(SUMPRODUCT(TRANSPOSE('Input| Projects'!$AO486:$AQ486),INDEX('Input| Escalations'!$F$27:$L$29,,MATCH(V$9,'Input| Escalations'!$F$21:$L$21,0))),0),0)</f>
        <v>0</v>
      </c>
      <c r="O486" s="194" cm="1">
        <f t="array" ref="O486">IF(LEN($F486)&gt;0,1+IFERROR(SUMPRODUCT(TRANSPOSE('Input| Projects'!$AO486:$AQ486),INDEX('Input| Escalations'!$F$27:$L$29,,MATCH(W$9,'Input| Escalations'!$F$21:$L$21,0))),0),0)</f>
        <v>0</v>
      </c>
      <c r="P486" s="10"/>
      <c r="Q486" s="172">
        <f>IFERROR(IF(ISNUMBER(FIND("decision",'Input| Setup'!$F$6)),'Input| Projects'!Y486,'Input| Projects'!I486)*'Input| Escalations'!$I$17*I486,0)</f>
        <v>0</v>
      </c>
      <c r="R486" s="172">
        <f>IFERROR(IF(ISNUMBER(FIND("decision",'Input| Setup'!$F$6)),'Input| Projects'!Z486,'Input| Projects'!J486)*'Input| Escalations'!$I$17*J486,0)</f>
        <v>0</v>
      </c>
      <c r="S486" s="172">
        <f>IFERROR(IF(ISNUMBER(FIND("decision",'Input| Setup'!$F$6)),'Input| Projects'!AA486,'Input| Projects'!K486)*'Input| Escalations'!$I$17*K486,0)</f>
        <v>0</v>
      </c>
      <c r="T486" s="172">
        <f>IFERROR(IF(ISNUMBER(FIND("decision",'Input| Setup'!$F$6)),'Input| Projects'!AB486,'Input| Projects'!L486)*'Input| Escalations'!$I$17*L486,0)</f>
        <v>0</v>
      </c>
      <c r="U486" s="172">
        <f>IFERROR(IF(ISNUMBER(FIND("decision",'Input| Setup'!$F$6)),'Input| Projects'!AC486,'Input| Projects'!M486)*'Input| Escalations'!$I$17*M486,0)</f>
        <v>0</v>
      </c>
      <c r="V486" s="172">
        <f>IFERROR(IF(ISNUMBER(FIND("decision",'Input| Setup'!$F$6)),'Input| Projects'!AD486,'Input| Projects'!N486)*'Input| Escalations'!$I$17*N486,0)</f>
        <v>0</v>
      </c>
      <c r="W486" s="172">
        <f>IFERROR(IF(ISNUMBER(FIND("decision",'Input| Setup'!$F$6)),'Input| Projects'!AE486,'Input| Projects'!O486)*'Input| Escalations'!$I$17*O486,0)</f>
        <v>0</v>
      </c>
      <c r="X486" s="175"/>
      <c r="Y486" s="172">
        <f>IF(ISNUMBER(FIND("decision",'Input| Setup'!$F$6)),'Input| Projects'!AG486,'Input| Projects'!Q486)*I486*'Input| Escalations'!$I$17</f>
        <v>0</v>
      </c>
      <c r="Z486" s="172">
        <f>IF(ISNUMBER(FIND("decision",'Input| Setup'!$F$6)),'Input| Projects'!AH486,'Input| Projects'!R486)*J486*'Input| Escalations'!$I$17</f>
        <v>0</v>
      </c>
      <c r="AA486" s="172">
        <f>IF(ISNUMBER(FIND("decision",'Input| Setup'!$F$6)),'Input| Projects'!AI486,'Input| Projects'!S486)*K486*'Input| Escalations'!$I$17</f>
        <v>0</v>
      </c>
      <c r="AB486" s="172">
        <f>IF(ISNUMBER(FIND("decision",'Input| Setup'!$F$6)),'Input| Projects'!AJ486,'Input| Projects'!T486)*L486*'Input| Escalations'!$I$17</f>
        <v>0</v>
      </c>
      <c r="AC486" s="172">
        <f>IF(ISNUMBER(FIND("decision",'Input| Setup'!$F$6)),'Input| Projects'!AK486,'Input| Projects'!U486)*M486*'Input| Escalations'!$I$17</f>
        <v>0</v>
      </c>
      <c r="AD486" s="172">
        <f>IF(ISNUMBER(FIND("decision",'Input| Setup'!$F$6)),'Input| Projects'!AL486,'Input| Projects'!V486)*N486*'Input| Escalations'!$I$17</f>
        <v>0</v>
      </c>
      <c r="AE486" s="172">
        <f>IF(ISNUMBER(FIND("decision",'Input| Setup'!$F$6)),'Input| Projects'!AM486,'Input| Projects'!W486)*O486*'Input| Escalations'!$I$17</f>
        <v>0</v>
      </c>
      <c r="AF486" s="175"/>
      <c r="AG486" s="172" cm="1">
        <f t="array" ref="AG486">IFERROR(--('Input| Projects'!$AS486="Yes")*_xlfn.SWITCH('Input| Overheads'!$C$50,"Direct costs",'Calc| Overheads Allocation'!C$8*Q486,"Internal labour",'Calc| Overheads Allocation'!C$8*Q486*'Input| Projects'!$AO486,"DNSP defined",'Calc| Overheads Allocation'!C$78*'Input| Projects'!$AV486,0),0)</f>
        <v>0</v>
      </c>
      <c r="AH486" s="172" cm="1">
        <f t="array" ref="AH486">IFERROR(--('Input| Projects'!$AS486="Yes")*_xlfn.SWITCH('Input| Overheads'!$C$50,"Direct costs",'Calc| Overheads Allocation'!D$8*R486,"Internal labour",'Calc| Overheads Allocation'!D$8*R486*'Input| Projects'!$AO486,"DNSP defined",'Calc| Overheads Allocation'!D$78*'Input| Projects'!$AV486,0),0)</f>
        <v>0</v>
      </c>
      <c r="AI486" s="172" cm="1">
        <f t="array" ref="AI486">IFERROR(--('Input| Projects'!$AS486="Yes")*_xlfn.SWITCH('Input| Overheads'!$C$50,"Direct costs",'Calc| Overheads Allocation'!E$8*S486,"Internal labour",'Calc| Overheads Allocation'!E$8*S486*'Input| Projects'!$AO486,"DNSP defined",'Calc| Overheads Allocation'!E$78*'Input| Projects'!$AV486,0),0)</f>
        <v>0</v>
      </c>
      <c r="AJ486" s="172" cm="1">
        <f t="array" ref="AJ486">IFERROR(--('Input| Projects'!$AS486="Yes")*_xlfn.SWITCH('Input| Overheads'!$C$50,"Direct costs",'Calc| Overheads Allocation'!F$8*T486,"Internal labour",'Calc| Overheads Allocation'!F$8*T486*'Input| Projects'!$AO486,"DNSP defined",'Calc| Overheads Allocation'!F$78*'Input| Projects'!$AV486,0),0)</f>
        <v>0</v>
      </c>
      <c r="AK486" s="172" cm="1">
        <f t="array" ref="AK486">IFERROR(--('Input| Projects'!$AS486="Yes")*_xlfn.SWITCH('Input| Overheads'!$C$50,"Direct costs",'Calc| Overheads Allocation'!G$8*U486,"Internal labour",'Calc| Overheads Allocation'!G$8*U486*'Input| Projects'!$AO486,"DNSP defined",'Calc| Overheads Allocation'!G$78*'Input| Projects'!$AV486,0),0)</f>
        <v>0</v>
      </c>
      <c r="AL486" s="172" cm="1">
        <f t="array" ref="AL486">IFERROR(--('Input| Projects'!$AS486="Yes")*_xlfn.SWITCH('Input| Overheads'!$C$50,"Direct costs",'Calc| Overheads Allocation'!H$8*V486,"Internal labour",'Calc| Overheads Allocation'!H$8*V486*'Input| Projects'!$AO486,"DNSP defined",'Calc| Overheads Allocation'!H$78*'Input| Projects'!$AV486,0),0)</f>
        <v>0</v>
      </c>
      <c r="AM486" s="172" cm="1">
        <f t="array" ref="AM486">IFERROR(--('Input| Projects'!$AS486="Yes")*_xlfn.SWITCH('Input| Overheads'!$C$50,"Direct costs",'Calc| Overheads Allocation'!I$8*W486,"Internal labour",'Calc| Overheads Allocation'!I$8*W486*'Input| Projects'!$AO486,"DNSP defined",'Calc| Overheads Allocation'!I$78*'Input| Projects'!$AV486,0),0)</f>
        <v>0</v>
      </c>
      <c r="AN486" s="175"/>
      <c r="AO486" s="172" cm="1">
        <f t="array" ref="AO486">IFERROR(--('Input| Projects'!$AT486="Yes")*_xlfn.SWITCH('Input| Overheads'!$C$50,"Direct costs",'Calc| Overheads Allocation'!C$9*Q486,"Internal labour",'Calc| Overheads Allocation'!C$9*Q486*'Input| Projects'!$AO486,"DNSP defined",'Calc| Overheads Allocation'!C$79*'Input| Projects'!$AW486,0),0)</f>
        <v>0</v>
      </c>
      <c r="AP486" s="172" cm="1">
        <f t="array" ref="AP486">IFERROR(--('Input| Projects'!$AT486="Yes")*_xlfn.SWITCH('Input| Overheads'!$C$50,"Direct costs",'Calc| Overheads Allocation'!D$9*R486,"Internal labour",'Calc| Overheads Allocation'!D$9*R486*'Input| Projects'!$AO486,"DNSP defined",'Calc| Overheads Allocation'!D$79*'Input| Projects'!$AW486,0),0)</f>
        <v>0</v>
      </c>
      <c r="AQ486" s="172" cm="1">
        <f t="array" ref="AQ486">IFERROR(--('Input| Projects'!$AT486="Yes")*_xlfn.SWITCH('Input| Overheads'!$C$50,"Direct costs",'Calc| Overheads Allocation'!E$9*S486,"Internal labour",'Calc| Overheads Allocation'!E$9*S486*'Input| Projects'!$AO486,"DNSP defined",'Calc| Overheads Allocation'!E$79*'Input| Projects'!$AW486,0),0)</f>
        <v>0</v>
      </c>
      <c r="AR486" s="172" cm="1">
        <f t="array" ref="AR486">IFERROR(--('Input| Projects'!$AT486="Yes")*_xlfn.SWITCH('Input| Overheads'!$C$50,"Direct costs",'Calc| Overheads Allocation'!F$9*T486,"Internal labour",'Calc| Overheads Allocation'!F$9*T486*'Input| Projects'!$AO486,"DNSP defined",'Calc| Overheads Allocation'!F$79*'Input| Projects'!$AW486,0),0)</f>
        <v>0</v>
      </c>
      <c r="AS486" s="172" cm="1">
        <f t="array" ref="AS486">IFERROR(--('Input| Projects'!$AT486="Yes")*_xlfn.SWITCH('Input| Overheads'!$C$50,"Direct costs",'Calc| Overheads Allocation'!G$9*U486,"Internal labour",'Calc| Overheads Allocation'!G$9*U486*'Input| Projects'!$AO486,"DNSP defined",'Calc| Overheads Allocation'!G$79*'Input| Projects'!$AW486,0),0)</f>
        <v>0</v>
      </c>
      <c r="AT486" s="172" cm="1">
        <f t="array" ref="AT486">IFERROR(--('Input| Projects'!$AT486="Yes")*_xlfn.SWITCH('Input| Overheads'!$C$50,"Direct costs",'Calc| Overheads Allocation'!H$9*V486,"Internal labour",'Calc| Overheads Allocation'!H$9*V486*'Input| Projects'!$AO486,"DNSP defined",'Calc| Overheads Allocation'!H$79*'Input| Projects'!$AW486,0),0)</f>
        <v>0</v>
      </c>
      <c r="AU486" s="172" cm="1">
        <f t="array" ref="AU486">IFERROR(--('Input| Projects'!$AT486="Yes")*_xlfn.SWITCH('Input| Overheads'!$C$50,"Direct costs",'Calc| Overheads Allocation'!I$9*W486,"Internal labour",'Calc| Overheads Allocation'!I$9*W486*'Input| Projects'!$AO486,"DNSP defined",'Calc| Overheads Allocation'!I$79*'Input| Projects'!$AW486,0),0)</f>
        <v>0</v>
      </c>
      <c r="AV486" s="175"/>
      <c r="AW486" s="172">
        <f t="shared" si="178"/>
        <v>0</v>
      </c>
      <c r="AX486" s="172">
        <f t="shared" si="179"/>
        <v>0</v>
      </c>
      <c r="AY486" s="172">
        <f t="shared" si="180"/>
        <v>0</v>
      </c>
      <c r="AZ486" s="172">
        <f t="shared" si="181"/>
        <v>0</v>
      </c>
      <c r="BA486" s="172">
        <f t="shared" si="182"/>
        <v>0</v>
      </c>
      <c r="BB486" s="172">
        <f t="shared" si="183"/>
        <v>0</v>
      </c>
      <c r="BC486" s="172">
        <f t="shared" si="184"/>
        <v>0</v>
      </c>
      <c r="BD486" s="176"/>
      <c r="BE486" s="172">
        <f t="shared" si="185"/>
        <v>0</v>
      </c>
      <c r="BF486" s="172">
        <f t="shared" si="186"/>
        <v>0</v>
      </c>
      <c r="BG486" s="172">
        <f t="shared" si="187"/>
        <v>0</v>
      </c>
      <c r="BH486" s="172">
        <f t="shared" si="188"/>
        <v>0</v>
      </c>
      <c r="BI486" s="172">
        <f t="shared" si="189"/>
        <v>0</v>
      </c>
      <c r="BJ486" s="172">
        <f t="shared" si="190"/>
        <v>0</v>
      </c>
      <c r="BK486" s="172">
        <f t="shared" si="191"/>
        <v>0</v>
      </c>
      <c r="BL486" s="176"/>
      <c r="BM486" s="172">
        <f t="shared" si="170"/>
        <v>0</v>
      </c>
      <c r="BN486" s="172">
        <f t="shared" si="171"/>
        <v>0</v>
      </c>
      <c r="BO486" s="172">
        <f t="shared" si="172"/>
        <v>0</v>
      </c>
      <c r="BP486" s="172">
        <f t="shared" si="173"/>
        <v>0</v>
      </c>
      <c r="BQ486" s="172">
        <f t="shared" si="174"/>
        <v>0</v>
      </c>
      <c r="BR486" s="172">
        <f t="shared" si="175"/>
        <v>0</v>
      </c>
      <c r="BS486" s="172">
        <f t="shared" si="176"/>
        <v>0</v>
      </c>
      <c r="BT486" s="55"/>
      <c r="BU486" s="158">
        <f>SUMIF('Input| Projects'!$BA$8:$CX$8,RIGHT(BU$9,3),'Input| Projects'!$BA486:$CX486)</f>
        <v>0</v>
      </c>
      <c r="BV486" s="158">
        <f>SUMIF('Input| Projects'!$BA$8:$CX$8,RIGHT(BV$9,3),'Input| Projects'!$BA486:$CX486)</f>
        <v>0</v>
      </c>
      <c r="BW486" s="79" t="str">
        <f t="shared" si="177"/>
        <v/>
      </c>
    </row>
    <row r="487" spans="2:75" x14ac:dyDescent="0.2">
      <c r="B487" s="123">
        <f>IFERROR('Input| Projects'!B487,"")</f>
        <v>478</v>
      </c>
      <c r="C487" s="160" t="str">
        <f>IFERROR(IF('Input| Projects'!C487="","",'Input| Projects'!C487),"")</f>
        <v/>
      </c>
      <c r="D487" s="160" t="str">
        <f>IFERROR(IF('Input| Projects'!D487="","",'Input| Projects'!D487),"")</f>
        <v/>
      </c>
      <c r="E487" s="53"/>
      <c r="F487" s="160" t="str">
        <f>IF(LEN('Input| Projects'!F487)&gt;0,'Input| Projects'!F487,"")</f>
        <v/>
      </c>
      <c r="G487" s="160" t="str">
        <f>IF(LEN('Input| Projects'!G487)&gt;0,'Input| Projects'!G487,"")</f>
        <v/>
      </c>
      <c r="H487" s="10"/>
      <c r="I487" s="194" cm="1">
        <f t="array" ref="I487">IF(LEN($F487)&gt;0,1+IFERROR(SUMPRODUCT(TRANSPOSE('Input| Projects'!$AO487:$AQ487),INDEX('Input| Escalations'!$F$27:$L$29,,MATCH(Q$9,'Input| Escalations'!$F$21:$L$21,0))),0),0)</f>
        <v>0</v>
      </c>
      <c r="J487" s="194" cm="1">
        <f t="array" ref="J487">IF(LEN($F487)&gt;0,1+IFERROR(SUMPRODUCT(TRANSPOSE('Input| Projects'!$AO487:$AQ487),INDEX('Input| Escalations'!$F$27:$L$29,,MATCH(R$9,'Input| Escalations'!$F$21:$L$21,0))),0),0)</f>
        <v>0</v>
      </c>
      <c r="K487" s="194" cm="1">
        <f t="array" ref="K487">IF(LEN($F487)&gt;0,1+IFERROR(SUMPRODUCT(TRANSPOSE('Input| Projects'!$AO487:$AQ487),INDEX('Input| Escalations'!$F$27:$L$29,,MATCH(S$9,'Input| Escalations'!$F$21:$L$21,0))),0),0)</f>
        <v>0</v>
      </c>
      <c r="L487" s="194" cm="1">
        <f t="array" ref="L487">IF(LEN($F487)&gt;0,1+IFERROR(SUMPRODUCT(TRANSPOSE('Input| Projects'!$AO487:$AQ487),INDEX('Input| Escalations'!$F$27:$L$29,,MATCH(T$9,'Input| Escalations'!$F$21:$L$21,0))),0),0)</f>
        <v>0</v>
      </c>
      <c r="M487" s="194" cm="1">
        <f t="array" ref="M487">IF(LEN($F487)&gt;0,1+IFERROR(SUMPRODUCT(TRANSPOSE('Input| Projects'!$AO487:$AQ487),INDEX('Input| Escalations'!$F$27:$L$29,,MATCH(U$9,'Input| Escalations'!$F$21:$L$21,0))),0),0)</f>
        <v>0</v>
      </c>
      <c r="N487" s="194" cm="1">
        <f t="array" ref="N487">IF(LEN($F487)&gt;0,1+IFERROR(SUMPRODUCT(TRANSPOSE('Input| Projects'!$AO487:$AQ487),INDEX('Input| Escalations'!$F$27:$L$29,,MATCH(V$9,'Input| Escalations'!$F$21:$L$21,0))),0),0)</f>
        <v>0</v>
      </c>
      <c r="O487" s="194" cm="1">
        <f t="array" ref="O487">IF(LEN($F487)&gt;0,1+IFERROR(SUMPRODUCT(TRANSPOSE('Input| Projects'!$AO487:$AQ487),INDEX('Input| Escalations'!$F$27:$L$29,,MATCH(W$9,'Input| Escalations'!$F$21:$L$21,0))),0),0)</f>
        <v>0</v>
      </c>
      <c r="P487" s="10"/>
      <c r="Q487" s="172">
        <f>IFERROR(IF(ISNUMBER(FIND("decision",'Input| Setup'!$F$6)),'Input| Projects'!Y487,'Input| Projects'!I487)*'Input| Escalations'!$I$17*I487,0)</f>
        <v>0</v>
      </c>
      <c r="R487" s="172">
        <f>IFERROR(IF(ISNUMBER(FIND("decision",'Input| Setup'!$F$6)),'Input| Projects'!Z487,'Input| Projects'!J487)*'Input| Escalations'!$I$17*J487,0)</f>
        <v>0</v>
      </c>
      <c r="S487" s="172">
        <f>IFERROR(IF(ISNUMBER(FIND("decision",'Input| Setup'!$F$6)),'Input| Projects'!AA487,'Input| Projects'!K487)*'Input| Escalations'!$I$17*K487,0)</f>
        <v>0</v>
      </c>
      <c r="T487" s="172">
        <f>IFERROR(IF(ISNUMBER(FIND("decision",'Input| Setup'!$F$6)),'Input| Projects'!AB487,'Input| Projects'!L487)*'Input| Escalations'!$I$17*L487,0)</f>
        <v>0</v>
      </c>
      <c r="U487" s="172">
        <f>IFERROR(IF(ISNUMBER(FIND("decision",'Input| Setup'!$F$6)),'Input| Projects'!AC487,'Input| Projects'!M487)*'Input| Escalations'!$I$17*M487,0)</f>
        <v>0</v>
      </c>
      <c r="V487" s="172">
        <f>IFERROR(IF(ISNUMBER(FIND("decision",'Input| Setup'!$F$6)),'Input| Projects'!AD487,'Input| Projects'!N487)*'Input| Escalations'!$I$17*N487,0)</f>
        <v>0</v>
      </c>
      <c r="W487" s="172">
        <f>IFERROR(IF(ISNUMBER(FIND("decision",'Input| Setup'!$F$6)),'Input| Projects'!AE487,'Input| Projects'!O487)*'Input| Escalations'!$I$17*O487,0)</f>
        <v>0</v>
      </c>
      <c r="X487" s="175"/>
      <c r="Y487" s="172">
        <f>IF(ISNUMBER(FIND("decision",'Input| Setup'!$F$6)),'Input| Projects'!AG487,'Input| Projects'!Q487)*I487*'Input| Escalations'!$I$17</f>
        <v>0</v>
      </c>
      <c r="Z487" s="172">
        <f>IF(ISNUMBER(FIND("decision",'Input| Setup'!$F$6)),'Input| Projects'!AH487,'Input| Projects'!R487)*J487*'Input| Escalations'!$I$17</f>
        <v>0</v>
      </c>
      <c r="AA487" s="172">
        <f>IF(ISNUMBER(FIND("decision",'Input| Setup'!$F$6)),'Input| Projects'!AI487,'Input| Projects'!S487)*K487*'Input| Escalations'!$I$17</f>
        <v>0</v>
      </c>
      <c r="AB487" s="172">
        <f>IF(ISNUMBER(FIND("decision",'Input| Setup'!$F$6)),'Input| Projects'!AJ487,'Input| Projects'!T487)*L487*'Input| Escalations'!$I$17</f>
        <v>0</v>
      </c>
      <c r="AC487" s="172">
        <f>IF(ISNUMBER(FIND("decision",'Input| Setup'!$F$6)),'Input| Projects'!AK487,'Input| Projects'!U487)*M487*'Input| Escalations'!$I$17</f>
        <v>0</v>
      </c>
      <c r="AD487" s="172">
        <f>IF(ISNUMBER(FIND("decision",'Input| Setup'!$F$6)),'Input| Projects'!AL487,'Input| Projects'!V487)*N487*'Input| Escalations'!$I$17</f>
        <v>0</v>
      </c>
      <c r="AE487" s="172">
        <f>IF(ISNUMBER(FIND("decision",'Input| Setup'!$F$6)),'Input| Projects'!AM487,'Input| Projects'!W487)*O487*'Input| Escalations'!$I$17</f>
        <v>0</v>
      </c>
      <c r="AF487" s="175"/>
      <c r="AG487" s="172" cm="1">
        <f t="array" ref="AG487">IFERROR(--('Input| Projects'!$AS487="Yes")*_xlfn.SWITCH('Input| Overheads'!$C$50,"Direct costs",'Calc| Overheads Allocation'!C$8*Q487,"Internal labour",'Calc| Overheads Allocation'!C$8*Q487*'Input| Projects'!$AO487,"DNSP defined",'Calc| Overheads Allocation'!C$78*'Input| Projects'!$AV487,0),0)</f>
        <v>0</v>
      </c>
      <c r="AH487" s="172" cm="1">
        <f t="array" ref="AH487">IFERROR(--('Input| Projects'!$AS487="Yes")*_xlfn.SWITCH('Input| Overheads'!$C$50,"Direct costs",'Calc| Overheads Allocation'!D$8*R487,"Internal labour",'Calc| Overheads Allocation'!D$8*R487*'Input| Projects'!$AO487,"DNSP defined",'Calc| Overheads Allocation'!D$78*'Input| Projects'!$AV487,0),0)</f>
        <v>0</v>
      </c>
      <c r="AI487" s="172" cm="1">
        <f t="array" ref="AI487">IFERROR(--('Input| Projects'!$AS487="Yes")*_xlfn.SWITCH('Input| Overheads'!$C$50,"Direct costs",'Calc| Overheads Allocation'!E$8*S487,"Internal labour",'Calc| Overheads Allocation'!E$8*S487*'Input| Projects'!$AO487,"DNSP defined",'Calc| Overheads Allocation'!E$78*'Input| Projects'!$AV487,0),0)</f>
        <v>0</v>
      </c>
      <c r="AJ487" s="172" cm="1">
        <f t="array" ref="AJ487">IFERROR(--('Input| Projects'!$AS487="Yes")*_xlfn.SWITCH('Input| Overheads'!$C$50,"Direct costs",'Calc| Overheads Allocation'!F$8*T487,"Internal labour",'Calc| Overheads Allocation'!F$8*T487*'Input| Projects'!$AO487,"DNSP defined",'Calc| Overheads Allocation'!F$78*'Input| Projects'!$AV487,0),0)</f>
        <v>0</v>
      </c>
      <c r="AK487" s="172" cm="1">
        <f t="array" ref="AK487">IFERROR(--('Input| Projects'!$AS487="Yes")*_xlfn.SWITCH('Input| Overheads'!$C$50,"Direct costs",'Calc| Overheads Allocation'!G$8*U487,"Internal labour",'Calc| Overheads Allocation'!G$8*U487*'Input| Projects'!$AO487,"DNSP defined",'Calc| Overheads Allocation'!G$78*'Input| Projects'!$AV487,0),0)</f>
        <v>0</v>
      </c>
      <c r="AL487" s="172" cm="1">
        <f t="array" ref="AL487">IFERROR(--('Input| Projects'!$AS487="Yes")*_xlfn.SWITCH('Input| Overheads'!$C$50,"Direct costs",'Calc| Overheads Allocation'!H$8*V487,"Internal labour",'Calc| Overheads Allocation'!H$8*V487*'Input| Projects'!$AO487,"DNSP defined",'Calc| Overheads Allocation'!H$78*'Input| Projects'!$AV487,0),0)</f>
        <v>0</v>
      </c>
      <c r="AM487" s="172" cm="1">
        <f t="array" ref="AM487">IFERROR(--('Input| Projects'!$AS487="Yes")*_xlfn.SWITCH('Input| Overheads'!$C$50,"Direct costs",'Calc| Overheads Allocation'!I$8*W487,"Internal labour",'Calc| Overheads Allocation'!I$8*W487*'Input| Projects'!$AO487,"DNSP defined",'Calc| Overheads Allocation'!I$78*'Input| Projects'!$AV487,0),0)</f>
        <v>0</v>
      </c>
      <c r="AN487" s="175"/>
      <c r="AO487" s="172" cm="1">
        <f t="array" ref="AO487">IFERROR(--('Input| Projects'!$AT487="Yes")*_xlfn.SWITCH('Input| Overheads'!$C$50,"Direct costs",'Calc| Overheads Allocation'!C$9*Q487,"Internal labour",'Calc| Overheads Allocation'!C$9*Q487*'Input| Projects'!$AO487,"DNSP defined",'Calc| Overheads Allocation'!C$79*'Input| Projects'!$AW487,0),0)</f>
        <v>0</v>
      </c>
      <c r="AP487" s="172" cm="1">
        <f t="array" ref="AP487">IFERROR(--('Input| Projects'!$AT487="Yes")*_xlfn.SWITCH('Input| Overheads'!$C$50,"Direct costs",'Calc| Overheads Allocation'!D$9*R487,"Internal labour",'Calc| Overheads Allocation'!D$9*R487*'Input| Projects'!$AO487,"DNSP defined",'Calc| Overheads Allocation'!D$79*'Input| Projects'!$AW487,0),0)</f>
        <v>0</v>
      </c>
      <c r="AQ487" s="172" cm="1">
        <f t="array" ref="AQ487">IFERROR(--('Input| Projects'!$AT487="Yes")*_xlfn.SWITCH('Input| Overheads'!$C$50,"Direct costs",'Calc| Overheads Allocation'!E$9*S487,"Internal labour",'Calc| Overheads Allocation'!E$9*S487*'Input| Projects'!$AO487,"DNSP defined",'Calc| Overheads Allocation'!E$79*'Input| Projects'!$AW487,0),0)</f>
        <v>0</v>
      </c>
      <c r="AR487" s="172" cm="1">
        <f t="array" ref="AR487">IFERROR(--('Input| Projects'!$AT487="Yes")*_xlfn.SWITCH('Input| Overheads'!$C$50,"Direct costs",'Calc| Overheads Allocation'!F$9*T487,"Internal labour",'Calc| Overheads Allocation'!F$9*T487*'Input| Projects'!$AO487,"DNSP defined",'Calc| Overheads Allocation'!F$79*'Input| Projects'!$AW487,0),0)</f>
        <v>0</v>
      </c>
      <c r="AS487" s="172" cm="1">
        <f t="array" ref="AS487">IFERROR(--('Input| Projects'!$AT487="Yes")*_xlfn.SWITCH('Input| Overheads'!$C$50,"Direct costs",'Calc| Overheads Allocation'!G$9*U487,"Internal labour",'Calc| Overheads Allocation'!G$9*U487*'Input| Projects'!$AO487,"DNSP defined",'Calc| Overheads Allocation'!G$79*'Input| Projects'!$AW487,0),0)</f>
        <v>0</v>
      </c>
      <c r="AT487" s="172" cm="1">
        <f t="array" ref="AT487">IFERROR(--('Input| Projects'!$AT487="Yes")*_xlfn.SWITCH('Input| Overheads'!$C$50,"Direct costs",'Calc| Overheads Allocation'!H$9*V487,"Internal labour",'Calc| Overheads Allocation'!H$9*V487*'Input| Projects'!$AO487,"DNSP defined",'Calc| Overheads Allocation'!H$79*'Input| Projects'!$AW487,0),0)</f>
        <v>0</v>
      </c>
      <c r="AU487" s="172" cm="1">
        <f t="array" ref="AU487">IFERROR(--('Input| Projects'!$AT487="Yes")*_xlfn.SWITCH('Input| Overheads'!$C$50,"Direct costs",'Calc| Overheads Allocation'!I$9*W487,"Internal labour",'Calc| Overheads Allocation'!I$9*W487*'Input| Projects'!$AO487,"DNSP defined",'Calc| Overheads Allocation'!I$79*'Input| Projects'!$AW487,0),0)</f>
        <v>0</v>
      </c>
      <c r="AV487" s="175"/>
      <c r="AW487" s="172">
        <f t="shared" si="178"/>
        <v>0</v>
      </c>
      <c r="AX487" s="172">
        <f t="shared" si="179"/>
        <v>0</v>
      </c>
      <c r="AY487" s="172">
        <f t="shared" si="180"/>
        <v>0</v>
      </c>
      <c r="AZ487" s="172">
        <f t="shared" si="181"/>
        <v>0</v>
      </c>
      <c r="BA487" s="172">
        <f t="shared" si="182"/>
        <v>0</v>
      </c>
      <c r="BB487" s="172">
        <f t="shared" si="183"/>
        <v>0</v>
      </c>
      <c r="BC487" s="172">
        <f t="shared" si="184"/>
        <v>0</v>
      </c>
      <c r="BD487" s="176"/>
      <c r="BE487" s="172">
        <f t="shared" si="185"/>
        <v>0</v>
      </c>
      <c r="BF487" s="172">
        <f t="shared" si="186"/>
        <v>0</v>
      </c>
      <c r="BG487" s="172">
        <f t="shared" si="187"/>
        <v>0</v>
      </c>
      <c r="BH487" s="172">
        <f t="shared" si="188"/>
        <v>0</v>
      </c>
      <c r="BI487" s="172">
        <f t="shared" si="189"/>
        <v>0</v>
      </c>
      <c r="BJ487" s="172">
        <f t="shared" si="190"/>
        <v>0</v>
      </c>
      <c r="BK487" s="172">
        <f t="shared" si="191"/>
        <v>0</v>
      </c>
      <c r="BL487" s="176"/>
      <c r="BM487" s="172">
        <f t="shared" si="170"/>
        <v>0</v>
      </c>
      <c r="BN487" s="172">
        <f t="shared" si="171"/>
        <v>0</v>
      </c>
      <c r="BO487" s="172">
        <f t="shared" si="172"/>
        <v>0</v>
      </c>
      <c r="BP487" s="172">
        <f t="shared" si="173"/>
        <v>0</v>
      </c>
      <c r="BQ487" s="172">
        <f t="shared" si="174"/>
        <v>0</v>
      </c>
      <c r="BR487" s="172">
        <f t="shared" si="175"/>
        <v>0</v>
      </c>
      <c r="BS487" s="172">
        <f t="shared" si="176"/>
        <v>0</v>
      </c>
      <c r="BT487" s="55"/>
      <c r="BU487" s="158">
        <f>SUMIF('Input| Projects'!$BA$8:$CX$8,RIGHT(BU$9,3),'Input| Projects'!$BA487:$CX487)</f>
        <v>0</v>
      </c>
      <c r="BV487" s="158">
        <f>SUMIF('Input| Projects'!$BA$8:$CX$8,RIGHT(BV$9,3),'Input| Projects'!$BA487:$CX487)</f>
        <v>0</v>
      </c>
      <c r="BW487" s="79" t="str">
        <f t="shared" si="177"/>
        <v/>
      </c>
    </row>
    <row r="488" spans="2:75" x14ac:dyDescent="0.2">
      <c r="B488" s="123">
        <f>IFERROR('Input| Projects'!B488,"")</f>
        <v>479</v>
      </c>
      <c r="C488" s="160" t="str">
        <f>IFERROR(IF('Input| Projects'!C488="","",'Input| Projects'!C488),"")</f>
        <v/>
      </c>
      <c r="D488" s="160" t="str">
        <f>IFERROR(IF('Input| Projects'!D488="","",'Input| Projects'!D488),"")</f>
        <v/>
      </c>
      <c r="E488" s="53"/>
      <c r="F488" s="160" t="str">
        <f>IF(LEN('Input| Projects'!F488)&gt;0,'Input| Projects'!F488,"")</f>
        <v/>
      </c>
      <c r="G488" s="160" t="str">
        <f>IF(LEN('Input| Projects'!G488)&gt;0,'Input| Projects'!G488,"")</f>
        <v/>
      </c>
      <c r="H488" s="10"/>
      <c r="I488" s="194" cm="1">
        <f t="array" ref="I488">IF(LEN($F488)&gt;0,1+IFERROR(SUMPRODUCT(TRANSPOSE('Input| Projects'!$AO488:$AQ488),INDEX('Input| Escalations'!$F$27:$L$29,,MATCH(Q$9,'Input| Escalations'!$F$21:$L$21,0))),0),0)</f>
        <v>0</v>
      </c>
      <c r="J488" s="194" cm="1">
        <f t="array" ref="J488">IF(LEN($F488)&gt;0,1+IFERROR(SUMPRODUCT(TRANSPOSE('Input| Projects'!$AO488:$AQ488),INDEX('Input| Escalations'!$F$27:$L$29,,MATCH(R$9,'Input| Escalations'!$F$21:$L$21,0))),0),0)</f>
        <v>0</v>
      </c>
      <c r="K488" s="194" cm="1">
        <f t="array" ref="K488">IF(LEN($F488)&gt;0,1+IFERROR(SUMPRODUCT(TRANSPOSE('Input| Projects'!$AO488:$AQ488),INDEX('Input| Escalations'!$F$27:$L$29,,MATCH(S$9,'Input| Escalations'!$F$21:$L$21,0))),0),0)</f>
        <v>0</v>
      </c>
      <c r="L488" s="194" cm="1">
        <f t="array" ref="L488">IF(LEN($F488)&gt;0,1+IFERROR(SUMPRODUCT(TRANSPOSE('Input| Projects'!$AO488:$AQ488),INDEX('Input| Escalations'!$F$27:$L$29,,MATCH(T$9,'Input| Escalations'!$F$21:$L$21,0))),0),0)</f>
        <v>0</v>
      </c>
      <c r="M488" s="194" cm="1">
        <f t="array" ref="M488">IF(LEN($F488)&gt;0,1+IFERROR(SUMPRODUCT(TRANSPOSE('Input| Projects'!$AO488:$AQ488),INDEX('Input| Escalations'!$F$27:$L$29,,MATCH(U$9,'Input| Escalations'!$F$21:$L$21,0))),0),0)</f>
        <v>0</v>
      </c>
      <c r="N488" s="194" cm="1">
        <f t="array" ref="N488">IF(LEN($F488)&gt;0,1+IFERROR(SUMPRODUCT(TRANSPOSE('Input| Projects'!$AO488:$AQ488),INDEX('Input| Escalations'!$F$27:$L$29,,MATCH(V$9,'Input| Escalations'!$F$21:$L$21,0))),0),0)</f>
        <v>0</v>
      </c>
      <c r="O488" s="194" cm="1">
        <f t="array" ref="O488">IF(LEN($F488)&gt;0,1+IFERROR(SUMPRODUCT(TRANSPOSE('Input| Projects'!$AO488:$AQ488),INDEX('Input| Escalations'!$F$27:$L$29,,MATCH(W$9,'Input| Escalations'!$F$21:$L$21,0))),0),0)</f>
        <v>0</v>
      </c>
      <c r="P488" s="10"/>
      <c r="Q488" s="172">
        <f>IFERROR(IF(ISNUMBER(FIND("decision",'Input| Setup'!$F$6)),'Input| Projects'!Y488,'Input| Projects'!I488)*'Input| Escalations'!$I$17*I488,0)</f>
        <v>0</v>
      </c>
      <c r="R488" s="172">
        <f>IFERROR(IF(ISNUMBER(FIND("decision",'Input| Setup'!$F$6)),'Input| Projects'!Z488,'Input| Projects'!J488)*'Input| Escalations'!$I$17*J488,0)</f>
        <v>0</v>
      </c>
      <c r="S488" s="172">
        <f>IFERROR(IF(ISNUMBER(FIND("decision",'Input| Setup'!$F$6)),'Input| Projects'!AA488,'Input| Projects'!K488)*'Input| Escalations'!$I$17*K488,0)</f>
        <v>0</v>
      </c>
      <c r="T488" s="172">
        <f>IFERROR(IF(ISNUMBER(FIND("decision",'Input| Setup'!$F$6)),'Input| Projects'!AB488,'Input| Projects'!L488)*'Input| Escalations'!$I$17*L488,0)</f>
        <v>0</v>
      </c>
      <c r="U488" s="172">
        <f>IFERROR(IF(ISNUMBER(FIND("decision",'Input| Setup'!$F$6)),'Input| Projects'!AC488,'Input| Projects'!M488)*'Input| Escalations'!$I$17*M488,0)</f>
        <v>0</v>
      </c>
      <c r="V488" s="172">
        <f>IFERROR(IF(ISNUMBER(FIND("decision",'Input| Setup'!$F$6)),'Input| Projects'!AD488,'Input| Projects'!N488)*'Input| Escalations'!$I$17*N488,0)</f>
        <v>0</v>
      </c>
      <c r="W488" s="172">
        <f>IFERROR(IF(ISNUMBER(FIND("decision",'Input| Setup'!$F$6)),'Input| Projects'!AE488,'Input| Projects'!O488)*'Input| Escalations'!$I$17*O488,0)</f>
        <v>0</v>
      </c>
      <c r="X488" s="175"/>
      <c r="Y488" s="172">
        <f>IF(ISNUMBER(FIND("decision",'Input| Setup'!$F$6)),'Input| Projects'!AG488,'Input| Projects'!Q488)*I488*'Input| Escalations'!$I$17</f>
        <v>0</v>
      </c>
      <c r="Z488" s="172">
        <f>IF(ISNUMBER(FIND("decision",'Input| Setup'!$F$6)),'Input| Projects'!AH488,'Input| Projects'!R488)*J488*'Input| Escalations'!$I$17</f>
        <v>0</v>
      </c>
      <c r="AA488" s="172">
        <f>IF(ISNUMBER(FIND("decision",'Input| Setup'!$F$6)),'Input| Projects'!AI488,'Input| Projects'!S488)*K488*'Input| Escalations'!$I$17</f>
        <v>0</v>
      </c>
      <c r="AB488" s="172">
        <f>IF(ISNUMBER(FIND("decision",'Input| Setup'!$F$6)),'Input| Projects'!AJ488,'Input| Projects'!T488)*L488*'Input| Escalations'!$I$17</f>
        <v>0</v>
      </c>
      <c r="AC488" s="172">
        <f>IF(ISNUMBER(FIND("decision",'Input| Setup'!$F$6)),'Input| Projects'!AK488,'Input| Projects'!U488)*M488*'Input| Escalations'!$I$17</f>
        <v>0</v>
      </c>
      <c r="AD488" s="172">
        <f>IF(ISNUMBER(FIND("decision",'Input| Setup'!$F$6)),'Input| Projects'!AL488,'Input| Projects'!V488)*N488*'Input| Escalations'!$I$17</f>
        <v>0</v>
      </c>
      <c r="AE488" s="172">
        <f>IF(ISNUMBER(FIND("decision",'Input| Setup'!$F$6)),'Input| Projects'!AM488,'Input| Projects'!W488)*O488*'Input| Escalations'!$I$17</f>
        <v>0</v>
      </c>
      <c r="AF488" s="175"/>
      <c r="AG488" s="172" cm="1">
        <f t="array" ref="AG488">IFERROR(--('Input| Projects'!$AS488="Yes")*_xlfn.SWITCH('Input| Overheads'!$C$50,"Direct costs",'Calc| Overheads Allocation'!C$8*Q488,"Internal labour",'Calc| Overheads Allocation'!C$8*Q488*'Input| Projects'!$AO488,"DNSP defined",'Calc| Overheads Allocation'!C$78*'Input| Projects'!$AV488,0),0)</f>
        <v>0</v>
      </c>
      <c r="AH488" s="172" cm="1">
        <f t="array" ref="AH488">IFERROR(--('Input| Projects'!$AS488="Yes")*_xlfn.SWITCH('Input| Overheads'!$C$50,"Direct costs",'Calc| Overheads Allocation'!D$8*R488,"Internal labour",'Calc| Overheads Allocation'!D$8*R488*'Input| Projects'!$AO488,"DNSP defined",'Calc| Overheads Allocation'!D$78*'Input| Projects'!$AV488,0),0)</f>
        <v>0</v>
      </c>
      <c r="AI488" s="172" cm="1">
        <f t="array" ref="AI488">IFERROR(--('Input| Projects'!$AS488="Yes")*_xlfn.SWITCH('Input| Overheads'!$C$50,"Direct costs",'Calc| Overheads Allocation'!E$8*S488,"Internal labour",'Calc| Overheads Allocation'!E$8*S488*'Input| Projects'!$AO488,"DNSP defined",'Calc| Overheads Allocation'!E$78*'Input| Projects'!$AV488,0),0)</f>
        <v>0</v>
      </c>
      <c r="AJ488" s="172" cm="1">
        <f t="array" ref="AJ488">IFERROR(--('Input| Projects'!$AS488="Yes")*_xlfn.SWITCH('Input| Overheads'!$C$50,"Direct costs",'Calc| Overheads Allocation'!F$8*T488,"Internal labour",'Calc| Overheads Allocation'!F$8*T488*'Input| Projects'!$AO488,"DNSP defined",'Calc| Overheads Allocation'!F$78*'Input| Projects'!$AV488,0),0)</f>
        <v>0</v>
      </c>
      <c r="AK488" s="172" cm="1">
        <f t="array" ref="AK488">IFERROR(--('Input| Projects'!$AS488="Yes")*_xlfn.SWITCH('Input| Overheads'!$C$50,"Direct costs",'Calc| Overheads Allocation'!G$8*U488,"Internal labour",'Calc| Overheads Allocation'!G$8*U488*'Input| Projects'!$AO488,"DNSP defined",'Calc| Overheads Allocation'!G$78*'Input| Projects'!$AV488,0),0)</f>
        <v>0</v>
      </c>
      <c r="AL488" s="172" cm="1">
        <f t="array" ref="AL488">IFERROR(--('Input| Projects'!$AS488="Yes")*_xlfn.SWITCH('Input| Overheads'!$C$50,"Direct costs",'Calc| Overheads Allocation'!H$8*V488,"Internal labour",'Calc| Overheads Allocation'!H$8*V488*'Input| Projects'!$AO488,"DNSP defined",'Calc| Overheads Allocation'!H$78*'Input| Projects'!$AV488,0),0)</f>
        <v>0</v>
      </c>
      <c r="AM488" s="172" cm="1">
        <f t="array" ref="AM488">IFERROR(--('Input| Projects'!$AS488="Yes")*_xlfn.SWITCH('Input| Overheads'!$C$50,"Direct costs",'Calc| Overheads Allocation'!I$8*W488,"Internal labour",'Calc| Overheads Allocation'!I$8*W488*'Input| Projects'!$AO488,"DNSP defined",'Calc| Overheads Allocation'!I$78*'Input| Projects'!$AV488,0),0)</f>
        <v>0</v>
      </c>
      <c r="AN488" s="175"/>
      <c r="AO488" s="172" cm="1">
        <f t="array" ref="AO488">IFERROR(--('Input| Projects'!$AT488="Yes")*_xlfn.SWITCH('Input| Overheads'!$C$50,"Direct costs",'Calc| Overheads Allocation'!C$9*Q488,"Internal labour",'Calc| Overheads Allocation'!C$9*Q488*'Input| Projects'!$AO488,"DNSP defined",'Calc| Overheads Allocation'!C$79*'Input| Projects'!$AW488,0),0)</f>
        <v>0</v>
      </c>
      <c r="AP488" s="172" cm="1">
        <f t="array" ref="AP488">IFERROR(--('Input| Projects'!$AT488="Yes")*_xlfn.SWITCH('Input| Overheads'!$C$50,"Direct costs",'Calc| Overheads Allocation'!D$9*R488,"Internal labour",'Calc| Overheads Allocation'!D$9*R488*'Input| Projects'!$AO488,"DNSP defined",'Calc| Overheads Allocation'!D$79*'Input| Projects'!$AW488,0),0)</f>
        <v>0</v>
      </c>
      <c r="AQ488" s="172" cm="1">
        <f t="array" ref="AQ488">IFERROR(--('Input| Projects'!$AT488="Yes")*_xlfn.SWITCH('Input| Overheads'!$C$50,"Direct costs",'Calc| Overheads Allocation'!E$9*S488,"Internal labour",'Calc| Overheads Allocation'!E$9*S488*'Input| Projects'!$AO488,"DNSP defined",'Calc| Overheads Allocation'!E$79*'Input| Projects'!$AW488,0),0)</f>
        <v>0</v>
      </c>
      <c r="AR488" s="172" cm="1">
        <f t="array" ref="AR488">IFERROR(--('Input| Projects'!$AT488="Yes")*_xlfn.SWITCH('Input| Overheads'!$C$50,"Direct costs",'Calc| Overheads Allocation'!F$9*T488,"Internal labour",'Calc| Overheads Allocation'!F$9*T488*'Input| Projects'!$AO488,"DNSP defined",'Calc| Overheads Allocation'!F$79*'Input| Projects'!$AW488,0),0)</f>
        <v>0</v>
      </c>
      <c r="AS488" s="172" cm="1">
        <f t="array" ref="AS488">IFERROR(--('Input| Projects'!$AT488="Yes")*_xlfn.SWITCH('Input| Overheads'!$C$50,"Direct costs",'Calc| Overheads Allocation'!G$9*U488,"Internal labour",'Calc| Overheads Allocation'!G$9*U488*'Input| Projects'!$AO488,"DNSP defined",'Calc| Overheads Allocation'!G$79*'Input| Projects'!$AW488,0),0)</f>
        <v>0</v>
      </c>
      <c r="AT488" s="172" cm="1">
        <f t="array" ref="AT488">IFERROR(--('Input| Projects'!$AT488="Yes")*_xlfn.SWITCH('Input| Overheads'!$C$50,"Direct costs",'Calc| Overheads Allocation'!H$9*V488,"Internal labour",'Calc| Overheads Allocation'!H$9*V488*'Input| Projects'!$AO488,"DNSP defined",'Calc| Overheads Allocation'!H$79*'Input| Projects'!$AW488,0),0)</f>
        <v>0</v>
      </c>
      <c r="AU488" s="172" cm="1">
        <f t="array" ref="AU488">IFERROR(--('Input| Projects'!$AT488="Yes")*_xlfn.SWITCH('Input| Overheads'!$C$50,"Direct costs",'Calc| Overheads Allocation'!I$9*W488,"Internal labour",'Calc| Overheads Allocation'!I$9*W488*'Input| Projects'!$AO488,"DNSP defined",'Calc| Overheads Allocation'!I$79*'Input| Projects'!$AW488,0),0)</f>
        <v>0</v>
      </c>
      <c r="AV488" s="175"/>
      <c r="AW488" s="172">
        <f t="shared" si="178"/>
        <v>0</v>
      </c>
      <c r="AX488" s="172">
        <f t="shared" si="179"/>
        <v>0</v>
      </c>
      <c r="AY488" s="172">
        <f t="shared" si="180"/>
        <v>0</v>
      </c>
      <c r="AZ488" s="172">
        <f t="shared" si="181"/>
        <v>0</v>
      </c>
      <c r="BA488" s="172">
        <f t="shared" si="182"/>
        <v>0</v>
      </c>
      <c r="BB488" s="172">
        <f t="shared" si="183"/>
        <v>0</v>
      </c>
      <c r="BC488" s="172">
        <f t="shared" si="184"/>
        <v>0</v>
      </c>
      <c r="BD488" s="176"/>
      <c r="BE488" s="172">
        <f t="shared" si="185"/>
        <v>0</v>
      </c>
      <c r="BF488" s="172">
        <f t="shared" si="186"/>
        <v>0</v>
      </c>
      <c r="BG488" s="172">
        <f t="shared" si="187"/>
        <v>0</v>
      </c>
      <c r="BH488" s="172">
        <f t="shared" si="188"/>
        <v>0</v>
      </c>
      <c r="BI488" s="172">
        <f t="shared" si="189"/>
        <v>0</v>
      </c>
      <c r="BJ488" s="172">
        <f t="shared" si="190"/>
        <v>0</v>
      </c>
      <c r="BK488" s="172">
        <f t="shared" si="191"/>
        <v>0</v>
      </c>
      <c r="BL488" s="176"/>
      <c r="BM488" s="172">
        <f t="shared" si="170"/>
        <v>0</v>
      </c>
      <c r="BN488" s="172">
        <f t="shared" si="171"/>
        <v>0</v>
      </c>
      <c r="BO488" s="172">
        <f t="shared" si="172"/>
        <v>0</v>
      </c>
      <c r="BP488" s="172">
        <f t="shared" si="173"/>
        <v>0</v>
      </c>
      <c r="BQ488" s="172">
        <f t="shared" si="174"/>
        <v>0</v>
      </c>
      <c r="BR488" s="172">
        <f t="shared" si="175"/>
        <v>0</v>
      </c>
      <c r="BS488" s="172">
        <f t="shared" si="176"/>
        <v>0</v>
      </c>
      <c r="BT488" s="55"/>
      <c r="BU488" s="158">
        <f>SUMIF('Input| Projects'!$BA$8:$CX$8,RIGHT(BU$9,3),'Input| Projects'!$BA488:$CX488)</f>
        <v>0</v>
      </c>
      <c r="BV488" s="158">
        <f>SUMIF('Input| Projects'!$BA$8:$CX$8,RIGHT(BV$9,3),'Input| Projects'!$BA488:$CX488)</f>
        <v>0</v>
      </c>
      <c r="BW488" s="79" t="str">
        <f t="shared" si="177"/>
        <v/>
      </c>
    </row>
    <row r="489" spans="2:75" x14ac:dyDescent="0.2">
      <c r="B489" s="123">
        <f>IFERROR('Input| Projects'!B489,"")</f>
        <v>480</v>
      </c>
      <c r="C489" s="160" t="str">
        <f>IFERROR(IF('Input| Projects'!C489="","",'Input| Projects'!C489),"")</f>
        <v/>
      </c>
      <c r="D489" s="160" t="str">
        <f>IFERROR(IF('Input| Projects'!D489="","",'Input| Projects'!D489),"")</f>
        <v/>
      </c>
      <c r="E489" s="53"/>
      <c r="F489" s="160" t="str">
        <f>IF(LEN('Input| Projects'!F489)&gt;0,'Input| Projects'!F489,"")</f>
        <v/>
      </c>
      <c r="G489" s="160" t="str">
        <f>IF(LEN('Input| Projects'!G489)&gt;0,'Input| Projects'!G489,"")</f>
        <v/>
      </c>
      <c r="H489" s="10"/>
      <c r="I489" s="194" cm="1">
        <f t="array" ref="I489">IF(LEN($F489)&gt;0,1+IFERROR(SUMPRODUCT(TRANSPOSE('Input| Projects'!$AO489:$AQ489),INDEX('Input| Escalations'!$F$27:$L$29,,MATCH(Q$9,'Input| Escalations'!$F$21:$L$21,0))),0),0)</f>
        <v>0</v>
      </c>
      <c r="J489" s="194" cm="1">
        <f t="array" ref="J489">IF(LEN($F489)&gt;0,1+IFERROR(SUMPRODUCT(TRANSPOSE('Input| Projects'!$AO489:$AQ489),INDEX('Input| Escalations'!$F$27:$L$29,,MATCH(R$9,'Input| Escalations'!$F$21:$L$21,0))),0),0)</f>
        <v>0</v>
      </c>
      <c r="K489" s="194" cm="1">
        <f t="array" ref="K489">IF(LEN($F489)&gt;0,1+IFERROR(SUMPRODUCT(TRANSPOSE('Input| Projects'!$AO489:$AQ489),INDEX('Input| Escalations'!$F$27:$L$29,,MATCH(S$9,'Input| Escalations'!$F$21:$L$21,0))),0),0)</f>
        <v>0</v>
      </c>
      <c r="L489" s="194" cm="1">
        <f t="array" ref="L489">IF(LEN($F489)&gt;0,1+IFERROR(SUMPRODUCT(TRANSPOSE('Input| Projects'!$AO489:$AQ489),INDEX('Input| Escalations'!$F$27:$L$29,,MATCH(T$9,'Input| Escalations'!$F$21:$L$21,0))),0),0)</f>
        <v>0</v>
      </c>
      <c r="M489" s="194" cm="1">
        <f t="array" ref="M489">IF(LEN($F489)&gt;0,1+IFERROR(SUMPRODUCT(TRANSPOSE('Input| Projects'!$AO489:$AQ489),INDEX('Input| Escalations'!$F$27:$L$29,,MATCH(U$9,'Input| Escalations'!$F$21:$L$21,0))),0),0)</f>
        <v>0</v>
      </c>
      <c r="N489" s="194" cm="1">
        <f t="array" ref="N489">IF(LEN($F489)&gt;0,1+IFERROR(SUMPRODUCT(TRANSPOSE('Input| Projects'!$AO489:$AQ489),INDEX('Input| Escalations'!$F$27:$L$29,,MATCH(V$9,'Input| Escalations'!$F$21:$L$21,0))),0),0)</f>
        <v>0</v>
      </c>
      <c r="O489" s="194" cm="1">
        <f t="array" ref="O489">IF(LEN($F489)&gt;0,1+IFERROR(SUMPRODUCT(TRANSPOSE('Input| Projects'!$AO489:$AQ489),INDEX('Input| Escalations'!$F$27:$L$29,,MATCH(W$9,'Input| Escalations'!$F$21:$L$21,0))),0),0)</f>
        <v>0</v>
      </c>
      <c r="P489" s="10"/>
      <c r="Q489" s="172">
        <f>IFERROR(IF(ISNUMBER(FIND("decision",'Input| Setup'!$F$6)),'Input| Projects'!Y489,'Input| Projects'!I489)*'Input| Escalations'!$I$17*I489,0)</f>
        <v>0</v>
      </c>
      <c r="R489" s="172">
        <f>IFERROR(IF(ISNUMBER(FIND("decision",'Input| Setup'!$F$6)),'Input| Projects'!Z489,'Input| Projects'!J489)*'Input| Escalations'!$I$17*J489,0)</f>
        <v>0</v>
      </c>
      <c r="S489" s="172">
        <f>IFERROR(IF(ISNUMBER(FIND("decision",'Input| Setup'!$F$6)),'Input| Projects'!AA489,'Input| Projects'!K489)*'Input| Escalations'!$I$17*K489,0)</f>
        <v>0</v>
      </c>
      <c r="T489" s="172">
        <f>IFERROR(IF(ISNUMBER(FIND("decision",'Input| Setup'!$F$6)),'Input| Projects'!AB489,'Input| Projects'!L489)*'Input| Escalations'!$I$17*L489,0)</f>
        <v>0</v>
      </c>
      <c r="U489" s="172">
        <f>IFERROR(IF(ISNUMBER(FIND("decision",'Input| Setup'!$F$6)),'Input| Projects'!AC489,'Input| Projects'!M489)*'Input| Escalations'!$I$17*M489,0)</f>
        <v>0</v>
      </c>
      <c r="V489" s="172">
        <f>IFERROR(IF(ISNUMBER(FIND("decision",'Input| Setup'!$F$6)),'Input| Projects'!AD489,'Input| Projects'!N489)*'Input| Escalations'!$I$17*N489,0)</f>
        <v>0</v>
      </c>
      <c r="W489" s="172">
        <f>IFERROR(IF(ISNUMBER(FIND("decision",'Input| Setup'!$F$6)),'Input| Projects'!AE489,'Input| Projects'!O489)*'Input| Escalations'!$I$17*O489,0)</f>
        <v>0</v>
      </c>
      <c r="X489" s="175"/>
      <c r="Y489" s="172">
        <f>IF(ISNUMBER(FIND("decision",'Input| Setup'!$F$6)),'Input| Projects'!AG489,'Input| Projects'!Q489)*I489*'Input| Escalations'!$I$17</f>
        <v>0</v>
      </c>
      <c r="Z489" s="172">
        <f>IF(ISNUMBER(FIND("decision",'Input| Setup'!$F$6)),'Input| Projects'!AH489,'Input| Projects'!R489)*J489*'Input| Escalations'!$I$17</f>
        <v>0</v>
      </c>
      <c r="AA489" s="172">
        <f>IF(ISNUMBER(FIND("decision",'Input| Setup'!$F$6)),'Input| Projects'!AI489,'Input| Projects'!S489)*K489*'Input| Escalations'!$I$17</f>
        <v>0</v>
      </c>
      <c r="AB489" s="172">
        <f>IF(ISNUMBER(FIND("decision",'Input| Setup'!$F$6)),'Input| Projects'!AJ489,'Input| Projects'!T489)*L489*'Input| Escalations'!$I$17</f>
        <v>0</v>
      </c>
      <c r="AC489" s="172">
        <f>IF(ISNUMBER(FIND("decision",'Input| Setup'!$F$6)),'Input| Projects'!AK489,'Input| Projects'!U489)*M489*'Input| Escalations'!$I$17</f>
        <v>0</v>
      </c>
      <c r="AD489" s="172">
        <f>IF(ISNUMBER(FIND("decision",'Input| Setup'!$F$6)),'Input| Projects'!AL489,'Input| Projects'!V489)*N489*'Input| Escalations'!$I$17</f>
        <v>0</v>
      </c>
      <c r="AE489" s="172">
        <f>IF(ISNUMBER(FIND("decision",'Input| Setup'!$F$6)),'Input| Projects'!AM489,'Input| Projects'!W489)*O489*'Input| Escalations'!$I$17</f>
        <v>0</v>
      </c>
      <c r="AF489" s="175"/>
      <c r="AG489" s="172" cm="1">
        <f t="array" ref="AG489">IFERROR(--('Input| Projects'!$AS489="Yes")*_xlfn.SWITCH('Input| Overheads'!$C$50,"Direct costs",'Calc| Overheads Allocation'!C$8*Q489,"Internal labour",'Calc| Overheads Allocation'!C$8*Q489*'Input| Projects'!$AO489,"DNSP defined",'Calc| Overheads Allocation'!C$78*'Input| Projects'!$AV489,0),0)</f>
        <v>0</v>
      </c>
      <c r="AH489" s="172" cm="1">
        <f t="array" ref="AH489">IFERROR(--('Input| Projects'!$AS489="Yes")*_xlfn.SWITCH('Input| Overheads'!$C$50,"Direct costs",'Calc| Overheads Allocation'!D$8*R489,"Internal labour",'Calc| Overheads Allocation'!D$8*R489*'Input| Projects'!$AO489,"DNSP defined",'Calc| Overheads Allocation'!D$78*'Input| Projects'!$AV489,0),0)</f>
        <v>0</v>
      </c>
      <c r="AI489" s="172" cm="1">
        <f t="array" ref="AI489">IFERROR(--('Input| Projects'!$AS489="Yes")*_xlfn.SWITCH('Input| Overheads'!$C$50,"Direct costs",'Calc| Overheads Allocation'!E$8*S489,"Internal labour",'Calc| Overheads Allocation'!E$8*S489*'Input| Projects'!$AO489,"DNSP defined",'Calc| Overheads Allocation'!E$78*'Input| Projects'!$AV489,0),0)</f>
        <v>0</v>
      </c>
      <c r="AJ489" s="172" cm="1">
        <f t="array" ref="AJ489">IFERROR(--('Input| Projects'!$AS489="Yes")*_xlfn.SWITCH('Input| Overheads'!$C$50,"Direct costs",'Calc| Overheads Allocation'!F$8*T489,"Internal labour",'Calc| Overheads Allocation'!F$8*T489*'Input| Projects'!$AO489,"DNSP defined",'Calc| Overheads Allocation'!F$78*'Input| Projects'!$AV489,0),0)</f>
        <v>0</v>
      </c>
      <c r="AK489" s="172" cm="1">
        <f t="array" ref="AK489">IFERROR(--('Input| Projects'!$AS489="Yes")*_xlfn.SWITCH('Input| Overheads'!$C$50,"Direct costs",'Calc| Overheads Allocation'!G$8*U489,"Internal labour",'Calc| Overheads Allocation'!G$8*U489*'Input| Projects'!$AO489,"DNSP defined",'Calc| Overheads Allocation'!G$78*'Input| Projects'!$AV489,0),0)</f>
        <v>0</v>
      </c>
      <c r="AL489" s="172" cm="1">
        <f t="array" ref="AL489">IFERROR(--('Input| Projects'!$AS489="Yes")*_xlfn.SWITCH('Input| Overheads'!$C$50,"Direct costs",'Calc| Overheads Allocation'!H$8*V489,"Internal labour",'Calc| Overheads Allocation'!H$8*V489*'Input| Projects'!$AO489,"DNSP defined",'Calc| Overheads Allocation'!H$78*'Input| Projects'!$AV489,0),0)</f>
        <v>0</v>
      </c>
      <c r="AM489" s="172" cm="1">
        <f t="array" ref="AM489">IFERROR(--('Input| Projects'!$AS489="Yes")*_xlfn.SWITCH('Input| Overheads'!$C$50,"Direct costs",'Calc| Overheads Allocation'!I$8*W489,"Internal labour",'Calc| Overheads Allocation'!I$8*W489*'Input| Projects'!$AO489,"DNSP defined",'Calc| Overheads Allocation'!I$78*'Input| Projects'!$AV489,0),0)</f>
        <v>0</v>
      </c>
      <c r="AN489" s="175"/>
      <c r="AO489" s="172" cm="1">
        <f t="array" ref="AO489">IFERROR(--('Input| Projects'!$AT489="Yes")*_xlfn.SWITCH('Input| Overheads'!$C$50,"Direct costs",'Calc| Overheads Allocation'!C$9*Q489,"Internal labour",'Calc| Overheads Allocation'!C$9*Q489*'Input| Projects'!$AO489,"DNSP defined",'Calc| Overheads Allocation'!C$79*'Input| Projects'!$AW489,0),0)</f>
        <v>0</v>
      </c>
      <c r="AP489" s="172" cm="1">
        <f t="array" ref="AP489">IFERROR(--('Input| Projects'!$AT489="Yes")*_xlfn.SWITCH('Input| Overheads'!$C$50,"Direct costs",'Calc| Overheads Allocation'!D$9*R489,"Internal labour",'Calc| Overheads Allocation'!D$9*R489*'Input| Projects'!$AO489,"DNSP defined",'Calc| Overheads Allocation'!D$79*'Input| Projects'!$AW489,0),0)</f>
        <v>0</v>
      </c>
      <c r="AQ489" s="172" cm="1">
        <f t="array" ref="AQ489">IFERROR(--('Input| Projects'!$AT489="Yes")*_xlfn.SWITCH('Input| Overheads'!$C$50,"Direct costs",'Calc| Overheads Allocation'!E$9*S489,"Internal labour",'Calc| Overheads Allocation'!E$9*S489*'Input| Projects'!$AO489,"DNSP defined",'Calc| Overheads Allocation'!E$79*'Input| Projects'!$AW489,0),0)</f>
        <v>0</v>
      </c>
      <c r="AR489" s="172" cm="1">
        <f t="array" ref="AR489">IFERROR(--('Input| Projects'!$AT489="Yes")*_xlfn.SWITCH('Input| Overheads'!$C$50,"Direct costs",'Calc| Overheads Allocation'!F$9*T489,"Internal labour",'Calc| Overheads Allocation'!F$9*T489*'Input| Projects'!$AO489,"DNSP defined",'Calc| Overheads Allocation'!F$79*'Input| Projects'!$AW489,0),0)</f>
        <v>0</v>
      </c>
      <c r="AS489" s="172" cm="1">
        <f t="array" ref="AS489">IFERROR(--('Input| Projects'!$AT489="Yes")*_xlfn.SWITCH('Input| Overheads'!$C$50,"Direct costs",'Calc| Overheads Allocation'!G$9*U489,"Internal labour",'Calc| Overheads Allocation'!G$9*U489*'Input| Projects'!$AO489,"DNSP defined",'Calc| Overheads Allocation'!G$79*'Input| Projects'!$AW489,0),0)</f>
        <v>0</v>
      </c>
      <c r="AT489" s="172" cm="1">
        <f t="array" ref="AT489">IFERROR(--('Input| Projects'!$AT489="Yes")*_xlfn.SWITCH('Input| Overheads'!$C$50,"Direct costs",'Calc| Overheads Allocation'!H$9*V489,"Internal labour",'Calc| Overheads Allocation'!H$9*V489*'Input| Projects'!$AO489,"DNSP defined",'Calc| Overheads Allocation'!H$79*'Input| Projects'!$AW489,0),0)</f>
        <v>0</v>
      </c>
      <c r="AU489" s="172" cm="1">
        <f t="array" ref="AU489">IFERROR(--('Input| Projects'!$AT489="Yes")*_xlfn.SWITCH('Input| Overheads'!$C$50,"Direct costs",'Calc| Overheads Allocation'!I$9*W489,"Internal labour",'Calc| Overheads Allocation'!I$9*W489*'Input| Projects'!$AO489,"DNSP defined",'Calc| Overheads Allocation'!I$79*'Input| Projects'!$AW489,0),0)</f>
        <v>0</v>
      </c>
      <c r="AV489" s="175"/>
      <c r="AW489" s="172">
        <f t="shared" si="178"/>
        <v>0</v>
      </c>
      <c r="AX489" s="172">
        <f t="shared" si="179"/>
        <v>0</v>
      </c>
      <c r="AY489" s="172">
        <f t="shared" si="180"/>
        <v>0</v>
      </c>
      <c r="AZ489" s="172">
        <f t="shared" si="181"/>
        <v>0</v>
      </c>
      <c r="BA489" s="172">
        <f t="shared" si="182"/>
        <v>0</v>
      </c>
      <c r="BB489" s="172">
        <f t="shared" si="183"/>
        <v>0</v>
      </c>
      <c r="BC489" s="172">
        <f t="shared" si="184"/>
        <v>0</v>
      </c>
      <c r="BD489" s="176"/>
      <c r="BE489" s="172">
        <f t="shared" si="185"/>
        <v>0</v>
      </c>
      <c r="BF489" s="172">
        <f t="shared" si="186"/>
        <v>0</v>
      </c>
      <c r="BG489" s="172">
        <f t="shared" si="187"/>
        <v>0</v>
      </c>
      <c r="BH489" s="172">
        <f t="shared" si="188"/>
        <v>0</v>
      </c>
      <c r="BI489" s="172">
        <f t="shared" si="189"/>
        <v>0</v>
      </c>
      <c r="BJ489" s="172">
        <f t="shared" si="190"/>
        <v>0</v>
      </c>
      <c r="BK489" s="172">
        <f t="shared" si="191"/>
        <v>0</v>
      </c>
      <c r="BL489" s="176"/>
      <c r="BM489" s="172">
        <f t="shared" si="170"/>
        <v>0</v>
      </c>
      <c r="BN489" s="172">
        <f t="shared" si="171"/>
        <v>0</v>
      </c>
      <c r="BO489" s="172">
        <f t="shared" si="172"/>
        <v>0</v>
      </c>
      <c r="BP489" s="172">
        <f t="shared" si="173"/>
        <v>0</v>
      </c>
      <c r="BQ489" s="172">
        <f t="shared" si="174"/>
        <v>0</v>
      </c>
      <c r="BR489" s="172">
        <f t="shared" si="175"/>
        <v>0</v>
      </c>
      <c r="BS489" s="172">
        <f t="shared" si="176"/>
        <v>0</v>
      </c>
      <c r="BT489" s="55"/>
      <c r="BU489" s="158">
        <f>SUMIF('Input| Projects'!$BA$8:$CX$8,RIGHT(BU$9,3),'Input| Projects'!$BA489:$CX489)</f>
        <v>0</v>
      </c>
      <c r="BV489" s="158">
        <f>SUMIF('Input| Projects'!$BA$8:$CX$8,RIGHT(BV$9,3),'Input| Projects'!$BA489:$CX489)</f>
        <v>0</v>
      </c>
      <c r="BW489" s="79" t="str">
        <f t="shared" si="177"/>
        <v/>
      </c>
    </row>
    <row r="490" spans="2:75" x14ac:dyDescent="0.2">
      <c r="B490" s="123">
        <f>IFERROR('Input| Projects'!B490,"")</f>
        <v>481</v>
      </c>
      <c r="C490" s="160" t="str">
        <f>IFERROR(IF('Input| Projects'!C490="","",'Input| Projects'!C490),"")</f>
        <v/>
      </c>
      <c r="D490" s="160" t="str">
        <f>IFERROR(IF('Input| Projects'!D490="","",'Input| Projects'!D490),"")</f>
        <v/>
      </c>
      <c r="E490" s="53"/>
      <c r="F490" s="160" t="str">
        <f>IF(LEN('Input| Projects'!F490)&gt;0,'Input| Projects'!F490,"")</f>
        <v/>
      </c>
      <c r="G490" s="160" t="str">
        <f>IF(LEN('Input| Projects'!G490)&gt;0,'Input| Projects'!G490,"")</f>
        <v/>
      </c>
      <c r="H490" s="10"/>
      <c r="I490" s="194" cm="1">
        <f t="array" ref="I490">IF(LEN($F490)&gt;0,1+IFERROR(SUMPRODUCT(TRANSPOSE('Input| Projects'!$AO490:$AQ490),INDEX('Input| Escalations'!$F$27:$L$29,,MATCH(Q$9,'Input| Escalations'!$F$21:$L$21,0))),0),0)</f>
        <v>0</v>
      </c>
      <c r="J490" s="194" cm="1">
        <f t="array" ref="J490">IF(LEN($F490)&gt;0,1+IFERROR(SUMPRODUCT(TRANSPOSE('Input| Projects'!$AO490:$AQ490),INDEX('Input| Escalations'!$F$27:$L$29,,MATCH(R$9,'Input| Escalations'!$F$21:$L$21,0))),0),0)</f>
        <v>0</v>
      </c>
      <c r="K490" s="194" cm="1">
        <f t="array" ref="K490">IF(LEN($F490)&gt;0,1+IFERROR(SUMPRODUCT(TRANSPOSE('Input| Projects'!$AO490:$AQ490),INDEX('Input| Escalations'!$F$27:$L$29,,MATCH(S$9,'Input| Escalations'!$F$21:$L$21,0))),0),0)</f>
        <v>0</v>
      </c>
      <c r="L490" s="194" cm="1">
        <f t="array" ref="L490">IF(LEN($F490)&gt;0,1+IFERROR(SUMPRODUCT(TRANSPOSE('Input| Projects'!$AO490:$AQ490),INDEX('Input| Escalations'!$F$27:$L$29,,MATCH(T$9,'Input| Escalations'!$F$21:$L$21,0))),0),0)</f>
        <v>0</v>
      </c>
      <c r="M490" s="194" cm="1">
        <f t="array" ref="M490">IF(LEN($F490)&gt;0,1+IFERROR(SUMPRODUCT(TRANSPOSE('Input| Projects'!$AO490:$AQ490),INDEX('Input| Escalations'!$F$27:$L$29,,MATCH(U$9,'Input| Escalations'!$F$21:$L$21,0))),0),0)</f>
        <v>0</v>
      </c>
      <c r="N490" s="194" cm="1">
        <f t="array" ref="N490">IF(LEN($F490)&gt;0,1+IFERROR(SUMPRODUCT(TRANSPOSE('Input| Projects'!$AO490:$AQ490),INDEX('Input| Escalations'!$F$27:$L$29,,MATCH(V$9,'Input| Escalations'!$F$21:$L$21,0))),0),0)</f>
        <v>0</v>
      </c>
      <c r="O490" s="194" cm="1">
        <f t="array" ref="O490">IF(LEN($F490)&gt;0,1+IFERROR(SUMPRODUCT(TRANSPOSE('Input| Projects'!$AO490:$AQ490),INDEX('Input| Escalations'!$F$27:$L$29,,MATCH(W$9,'Input| Escalations'!$F$21:$L$21,0))),0),0)</f>
        <v>0</v>
      </c>
      <c r="P490" s="10"/>
      <c r="Q490" s="172">
        <f>IFERROR(IF(ISNUMBER(FIND("decision",'Input| Setup'!$F$6)),'Input| Projects'!Y490,'Input| Projects'!I490)*'Input| Escalations'!$I$17*I490,0)</f>
        <v>0</v>
      </c>
      <c r="R490" s="172">
        <f>IFERROR(IF(ISNUMBER(FIND("decision",'Input| Setup'!$F$6)),'Input| Projects'!Z490,'Input| Projects'!J490)*'Input| Escalations'!$I$17*J490,0)</f>
        <v>0</v>
      </c>
      <c r="S490" s="172">
        <f>IFERROR(IF(ISNUMBER(FIND("decision",'Input| Setup'!$F$6)),'Input| Projects'!AA490,'Input| Projects'!K490)*'Input| Escalations'!$I$17*K490,0)</f>
        <v>0</v>
      </c>
      <c r="T490" s="172">
        <f>IFERROR(IF(ISNUMBER(FIND("decision",'Input| Setup'!$F$6)),'Input| Projects'!AB490,'Input| Projects'!L490)*'Input| Escalations'!$I$17*L490,0)</f>
        <v>0</v>
      </c>
      <c r="U490" s="172">
        <f>IFERROR(IF(ISNUMBER(FIND("decision",'Input| Setup'!$F$6)),'Input| Projects'!AC490,'Input| Projects'!M490)*'Input| Escalations'!$I$17*M490,0)</f>
        <v>0</v>
      </c>
      <c r="V490" s="172">
        <f>IFERROR(IF(ISNUMBER(FIND("decision",'Input| Setup'!$F$6)),'Input| Projects'!AD490,'Input| Projects'!N490)*'Input| Escalations'!$I$17*N490,0)</f>
        <v>0</v>
      </c>
      <c r="W490" s="172">
        <f>IFERROR(IF(ISNUMBER(FIND("decision",'Input| Setup'!$F$6)),'Input| Projects'!AE490,'Input| Projects'!O490)*'Input| Escalations'!$I$17*O490,0)</f>
        <v>0</v>
      </c>
      <c r="X490" s="175"/>
      <c r="Y490" s="172">
        <f>IF(ISNUMBER(FIND("decision",'Input| Setup'!$F$6)),'Input| Projects'!AG490,'Input| Projects'!Q490)*I490*'Input| Escalations'!$I$17</f>
        <v>0</v>
      </c>
      <c r="Z490" s="172">
        <f>IF(ISNUMBER(FIND("decision",'Input| Setup'!$F$6)),'Input| Projects'!AH490,'Input| Projects'!R490)*J490*'Input| Escalations'!$I$17</f>
        <v>0</v>
      </c>
      <c r="AA490" s="172">
        <f>IF(ISNUMBER(FIND("decision",'Input| Setup'!$F$6)),'Input| Projects'!AI490,'Input| Projects'!S490)*K490*'Input| Escalations'!$I$17</f>
        <v>0</v>
      </c>
      <c r="AB490" s="172">
        <f>IF(ISNUMBER(FIND("decision",'Input| Setup'!$F$6)),'Input| Projects'!AJ490,'Input| Projects'!T490)*L490*'Input| Escalations'!$I$17</f>
        <v>0</v>
      </c>
      <c r="AC490" s="172">
        <f>IF(ISNUMBER(FIND("decision",'Input| Setup'!$F$6)),'Input| Projects'!AK490,'Input| Projects'!U490)*M490*'Input| Escalations'!$I$17</f>
        <v>0</v>
      </c>
      <c r="AD490" s="172">
        <f>IF(ISNUMBER(FIND("decision",'Input| Setup'!$F$6)),'Input| Projects'!AL490,'Input| Projects'!V490)*N490*'Input| Escalations'!$I$17</f>
        <v>0</v>
      </c>
      <c r="AE490" s="172">
        <f>IF(ISNUMBER(FIND("decision",'Input| Setup'!$F$6)),'Input| Projects'!AM490,'Input| Projects'!W490)*O490*'Input| Escalations'!$I$17</f>
        <v>0</v>
      </c>
      <c r="AF490" s="175"/>
      <c r="AG490" s="172" cm="1">
        <f t="array" ref="AG490">IFERROR(--('Input| Projects'!$AS490="Yes")*_xlfn.SWITCH('Input| Overheads'!$C$50,"Direct costs",'Calc| Overheads Allocation'!C$8*Q490,"Internal labour",'Calc| Overheads Allocation'!C$8*Q490*'Input| Projects'!$AO490,"DNSP defined",'Calc| Overheads Allocation'!C$78*'Input| Projects'!$AV490,0),0)</f>
        <v>0</v>
      </c>
      <c r="AH490" s="172" cm="1">
        <f t="array" ref="AH490">IFERROR(--('Input| Projects'!$AS490="Yes")*_xlfn.SWITCH('Input| Overheads'!$C$50,"Direct costs",'Calc| Overheads Allocation'!D$8*R490,"Internal labour",'Calc| Overheads Allocation'!D$8*R490*'Input| Projects'!$AO490,"DNSP defined",'Calc| Overheads Allocation'!D$78*'Input| Projects'!$AV490,0),0)</f>
        <v>0</v>
      </c>
      <c r="AI490" s="172" cm="1">
        <f t="array" ref="AI490">IFERROR(--('Input| Projects'!$AS490="Yes")*_xlfn.SWITCH('Input| Overheads'!$C$50,"Direct costs",'Calc| Overheads Allocation'!E$8*S490,"Internal labour",'Calc| Overheads Allocation'!E$8*S490*'Input| Projects'!$AO490,"DNSP defined",'Calc| Overheads Allocation'!E$78*'Input| Projects'!$AV490,0),0)</f>
        <v>0</v>
      </c>
      <c r="AJ490" s="172" cm="1">
        <f t="array" ref="AJ490">IFERROR(--('Input| Projects'!$AS490="Yes")*_xlfn.SWITCH('Input| Overheads'!$C$50,"Direct costs",'Calc| Overheads Allocation'!F$8*T490,"Internal labour",'Calc| Overheads Allocation'!F$8*T490*'Input| Projects'!$AO490,"DNSP defined",'Calc| Overheads Allocation'!F$78*'Input| Projects'!$AV490,0),0)</f>
        <v>0</v>
      </c>
      <c r="AK490" s="172" cm="1">
        <f t="array" ref="AK490">IFERROR(--('Input| Projects'!$AS490="Yes")*_xlfn.SWITCH('Input| Overheads'!$C$50,"Direct costs",'Calc| Overheads Allocation'!G$8*U490,"Internal labour",'Calc| Overheads Allocation'!G$8*U490*'Input| Projects'!$AO490,"DNSP defined",'Calc| Overheads Allocation'!G$78*'Input| Projects'!$AV490,0),0)</f>
        <v>0</v>
      </c>
      <c r="AL490" s="172" cm="1">
        <f t="array" ref="AL490">IFERROR(--('Input| Projects'!$AS490="Yes")*_xlfn.SWITCH('Input| Overheads'!$C$50,"Direct costs",'Calc| Overheads Allocation'!H$8*V490,"Internal labour",'Calc| Overheads Allocation'!H$8*V490*'Input| Projects'!$AO490,"DNSP defined",'Calc| Overheads Allocation'!H$78*'Input| Projects'!$AV490,0),0)</f>
        <v>0</v>
      </c>
      <c r="AM490" s="172" cm="1">
        <f t="array" ref="AM490">IFERROR(--('Input| Projects'!$AS490="Yes")*_xlfn.SWITCH('Input| Overheads'!$C$50,"Direct costs",'Calc| Overheads Allocation'!I$8*W490,"Internal labour",'Calc| Overheads Allocation'!I$8*W490*'Input| Projects'!$AO490,"DNSP defined",'Calc| Overheads Allocation'!I$78*'Input| Projects'!$AV490,0),0)</f>
        <v>0</v>
      </c>
      <c r="AN490" s="175"/>
      <c r="AO490" s="172" cm="1">
        <f t="array" ref="AO490">IFERROR(--('Input| Projects'!$AT490="Yes")*_xlfn.SWITCH('Input| Overheads'!$C$50,"Direct costs",'Calc| Overheads Allocation'!C$9*Q490,"Internal labour",'Calc| Overheads Allocation'!C$9*Q490*'Input| Projects'!$AO490,"DNSP defined",'Calc| Overheads Allocation'!C$79*'Input| Projects'!$AW490,0),0)</f>
        <v>0</v>
      </c>
      <c r="AP490" s="172" cm="1">
        <f t="array" ref="AP490">IFERROR(--('Input| Projects'!$AT490="Yes")*_xlfn.SWITCH('Input| Overheads'!$C$50,"Direct costs",'Calc| Overheads Allocation'!D$9*R490,"Internal labour",'Calc| Overheads Allocation'!D$9*R490*'Input| Projects'!$AO490,"DNSP defined",'Calc| Overheads Allocation'!D$79*'Input| Projects'!$AW490,0),0)</f>
        <v>0</v>
      </c>
      <c r="AQ490" s="172" cm="1">
        <f t="array" ref="AQ490">IFERROR(--('Input| Projects'!$AT490="Yes")*_xlfn.SWITCH('Input| Overheads'!$C$50,"Direct costs",'Calc| Overheads Allocation'!E$9*S490,"Internal labour",'Calc| Overheads Allocation'!E$9*S490*'Input| Projects'!$AO490,"DNSP defined",'Calc| Overheads Allocation'!E$79*'Input| Projects'!$AW490,0),0)</f>
        <v>0</v>
      </c>
      <c r="AR490" s="172" cm="1">
        <f t="array" ref="AR490">IFERROR(--('Input| Projects'!$AT490="Yes")*_xlfn.SWITCH('Input| Overheads'!$C$50,"Direct costs",'Calc| Overheads Allocation'!F$9*T490,"Internal labour",'Calc| Overheads Allocation'!F$9*T490*'Input| Projects'!$AO490,"DNSP defined",'Calc| Overheads Allocation'!F$79*'Input| Projects'!$AW490,0),0)</f>
        <v>0</v>
      </c>
      <c r="AS490" s="172" cm="1">
        <f t="array" ref="AS490">IFERROR(--('Input| Projects'!$AT490="Yes")*_xlfn.SWITCH('Input| Overheads'!$C$50,"Direct costs",'Calc| Overheads Allocation'!G$9*U490,"Internal labour",'Calc| Overheads Allocation'!G$9*U490*'Input| Projects'!$AO490,"DNSP defined",'Calc| Overheads Allocation'!G$79*'Input| Projects'!$AW490,0),0)</f>
        <v>0</v>
      </c>
      <c r="AT490" s="172" cm="1">
        <f t="array" ref="AT490">IFERROR(--('Input| Projects'!$AT490="Yes")*_xlfn.SWITCH('Input| Overheads'!$C$50,"Direct costs",'Calc| Overheads Allocation'!H$9*V490,"Internal labour",'Calc| Overheads Allocation'!H$9*V490*'Input| Projects'!$AO490,"DNSP defined",'Calc| Overheads Allocation'!H$79*'Input| Projects'!$AW490,0),0)</f>
        <v>0</v>
      </c>
      <c r="AU490" s="172" cm="1">
        <f t="array" ref="AU490">IFERROR(--('Input| Projects'!$AT490="Yes")*_xlfn.SWITCH('Input| Overheads'!$C$50,"Direct costs",'Calc| Overheads Allocation'!I$9*W490,"Internal labour",'Calc| Overheads Allocation'!I$9*W490*'Input| Projects'!$AO490,"DNSP defined",'Calc| Overheads Allocation'!I$79*'Input| Projects'!$AW490,0),0)</f>
        <v>0</v>
      </c>
      <c r="AV490" s="175"/>
      <c r="AW490" s="172">
        <f t="shared" si="178"/>
        <v>0</v>
      </c>
      <c r="AX490" s="172">
        <f t="shared" si="179"/>
        <v>0</v>
      </c>
      <c r="AY490" s="172">
        <f t="shared" si="180"/>
        <v>0</v>
      </c>
      <c r="AZ490" s="172">
        <f t="shared" si="181"/>
        <v>0</v>
      </c>
      <c r="BA490" s="172">
        <f t="shared" si="182"/>
        <v>0</v>
      </c>
      <c r="BB490" s="172">
        <f t="shared" si="183"/>
        <v>0</v>
      </c>
      <c r="BC490" s="172">
        <f t="shared" si="184"/>
        <v>0</v>
      </c>
      <c r="BD490" s="176"/>
      <c r="BE490" s="172">
        <f t="shared" si="185"/>
        <v>0</v>
      </c>
      <c r="BF490" s="172">
        <f t="shared" si="186"/>
        <v>0</v>
      </c>
      <c r="BG490" s="172">
        <f t="shared" si="187"/>
        <v>0</v>
      </c>
      <c r="BH490" s="172">
        <f t="shared" si="188"/>
        <v>0</v>
      </c>
      <c r="BI490" s="172">
        <f t="shared" si="189"/>
        <v>0</v>
      </c>
      <c r="BJ490" s="172">
        <f t="shared" si="190"/>
        <v>0</v>
      </c>
      <c r="BK490" s="172">
        <f t="shared" si="191"/>
        <v>0</v>
      </c>
      <c r="BL490" s="176"/>
      <c r="BM490" s="172">
        <f t="shared" si="170"/>
        <v>0</v>
      </c>
      <c r="BN490" s="172">
        <f t="shared" si="171"/>
        <v>0</v>
      </c>
      <c r="BO490" s="172">
        <f t="shared" si="172"/>
        <v>0</v>
      </c>
      <c r="BP490" s="172">
        <f t="shared" si="173"/>
        <v>0</v>
      </c>
      <c r="BQ490" s="172">
        <f t="shared" si="174"/>
        <v>0</v>
      </c>
      <c r="BR490" s="172">
        <f t="shared" si="175"/>
        <v>0</v>
      </c>
      <c r="BS490" s="172">
        <f t="shared" si="176"/>
        <v>0</v>
      </c>
      <c r="BT490" s="55"/>
      <c r="BU490" s="158">
        <f>SUMIF('Input| Projects'!$BA$8:$CX$8,RIGHT(BU$9,3),'Input| Projects'!$BA490:$CX490)</f>
        <v>0</v>
      </c>
      <c r="BV490" s="158">
        <f>SUMIF('Input| Projects'!$BA$8:$CX$8,RIGHT(BV$9,3),'Input| Projects'!$BA490:$CX490)</f>
        <v>0</v>
      </c>
      <c r="BW490" s="79" t="str">
        <f t="shared" si="177"/>
        <v/>
      </c>
    </row>
    <row r="491" spans="2:75" x14ac:dyDescent="0.2">
      <c r="B491" s="123">
        <f>IFERROR('Input| Projects'!B491,"")</f>
        <v>482</v>
      </c>
      <c r="C491" s="160" t="str">
        <f>IFERROR(IF('Input| Projects'!C491="","",'Input| Projects'!C491),"")</f>
        <v/>
      </c>
      <c r="D491" s="160" t="str">
        <f>IFERROR(IF('Input| Projects'!D491="","",'Input| Projects'!D491),"")</f>
        <v/>
      </c>
      <c r="E491" s="53"/>
      <c r="F491" s="160" t="str">
        <f>IF(LEN('Input| Projects'!F491)&gt;0,'Input| Projects'!F491,"")</f>
        <v/>
      </c>
      <c r="G491" s="160" t="str">
        <f>IF(LEN('Input| Projects'!G491)&gt;0,'Input| Projects'!G491,"")</f>
        <v/>
      </c>
      <c r="H491" s="10"/>
      <c r="I491" s="194" cm="1">
        <f t="array" ref="I491">IF(LEN($F491)&gt;0,1+IFERROR(SUMPRODUCT(TRANSPOSE('Input| Projects'!$AO491:$AQ491),INDEX('Input| Escalations'!$F$27:$L$29,,MATCH(Q$9,'Input| Escalations'!$F$21:$L$21,0))),0),0)</f>
        <v>0</v>
      </c>
      <c r="J491" s="194" cm="1">
        <f t="array" ref="J491">IF(LEN($F491)&gt;0,1+IFERROR(SUMPRODUCT(TRANSPOSE('Input| Projects'!$AO491:$AQ491),INDEX('Input| Escalations'!$F$27:$L$29,,MATCH(R$9,'Input| Escalations'!$F$21:$L$21,0))),0),0)</f>
        <v>0</v>
      </c>
      <c r="K491" s="194" cm="1">
        <f t="array" ref="K491">IF(LEN($F491)&gt;0,1+IFERROR(SUMPRODUCT(TRANSPOSE('Input| Projects'!$AO491:$AQ491),INDEX('Input| Escalations'!$F$27:$L$29,,MATCH(S$9,'Input| Escalations'!$F$21:$L$21,0))),0),0)</f>
        <v>0</v>
      </c>
      <c r="L491" s="194" cm="1">
        <f t="array" ref="L491">IF(LEN($F491)&gt;0,1+IFERROR(SUMPRODUCT(TRANSPOSE('Input| Projects'!$AO491:$AQ491),INDEX('Input| Escalations'!$F$27:$L$29,,MATCH(T$9,'Input| Escalations'!$F$21:$L$21,0))),0),0)</f>
        <v>0</v>
      </c>
      <c r="M491" s="194" cm="1">
        <f t="array" ref="M491">IF(LEN($F491)&gt;0,1+IFERROR(SUMPRODUCT(TRANSPOSE('Input| Projects'!$AO491:$AQ491),INDEX('Input| Escalations'!$F$27:$L$29,,MATCH(U$9,'Input| Escalations'!$F$21:$L$21,0))),0),0)</f>
        <v>0</v>
      </c>
      <c r="N491" s="194" cm="1">
        <f t="array" ref="N491">IF(LEN($F491)&gt;0,1+IFERROR(SUMPRODUCT(TRANSPOSE('Input| Projects'!$AO491:$AQ491),INDEX('Input| Escalations'!$F$27:$L$29,,MATCH(V$9,'Input| Escalations'!$F$21:$L$21,0))),0),0)</f>
        <v>0</v>
      </c>
      <c r="O491" s="194" cm="1">
        <f t="array" ref="O491">IF(LEN($F491)&gt;0,1+IFERROR(SUMPRODUCT(TRANSPOSE('Input| Projects'!$AO491:$AQ491),INDEX('Input| Escalations'!$F$27:$L$29,,MATCH(W$9,'Input| Escalations'!$F$21:$L$21,0))),0),0)</f>
        <v>0</v>
      </c>
      <c r="P491" s="10"/>
      <c r="Q491" s="172">
        <f>IFERROR(IF(ISNUMBER(FIND("decision",'Input| Setup'!$F$6)),'Input| Projects'!Y491,'Input| Projects'!I491)*'Input| Escalations'!$I$17*I491,0)</f>
        <v>0</v>
      </c>
      <c r="R491" s="172">
        <f>IFERROR(IF(ISNUMBER(FIND("decision",'Input| Setup'!$F$6)),'Input| Projects'!Z491,'Input| Projects'!J491)*'Input| Escalations'!$I$17*J491,0)</f>
        <v>0</v>
      </c>
      <c r="S491" s="172">
        <f>IFERROR(IF(ISNUMBER(FIND("decision",'Input| Setup'!$F$6)),'Input| Projects'!AA491,'Input| Projects'!K491)*'Input| Escalations'!$I$17*K491,0)</f>
        <v>0</v>
      </c>
      <c r="T491" s="172">
        <f>IFERROR(IF(ISNUMBER(FIND("decision",'Input| Setup'!$F$6)),'Input| Projects'!AB491,'Input| Projects'!L491)*'Input| Escalations'!$I$17*L491,0)</f>
        <v>0</v>
      </c>
      <c r="U491" s="172">
        <f>IFERROR(IF(ISNUMBER(FIND("decision",'Input| Setup'!$F$6)),'Input| Projects'!AC491,'Input| Projects'!M491)*'Input| Escalations'!$I$17*M491,0)</f>
        <v>0</v>
      </c>
      <c r="V491" s="172">
        <f>IFERROR(IF(ISNUMBER(FIND("decision",'Input| Setup'!$F$6)),'Input| Projects'!AD491,'Input| Projects'!N491)*'Input| Escalations'!$I$17*N491,0)</f>
        <v>0</v>
      </c>
      <c r="W491" s="172">
        <f>IFERROR(IF(ISNUMBER(FIND("decision",'Input| Setup'!$F$6)),'Input| Projects'!AE491,'Input| Projects'!O491)*'Input| Escalations'!$I$17*O491,0)</f>
        <v>0</v>
      </c>
      <c r="X491" s="175"/>
      <c r="Y491" s="172">
        <f>IF(ISNUMBER(FIND("decision",'Input| Setup'!$F$6)),'Input| Projects'!AG491,'Input| Projects'!Q491)*I491*'Input| Escalations'!$I$17</f>
        <v>0</v>
      </c>
      <c r="Z491" s="172">
        <f>IF(ISNUMBER(FIND("decision",'Input| Setup'!$F$6)),'Input| Projects'!AH491,'Input| Projects'!R491)*J491*'Input| Escalations'!$I$17</f>
        <v>0</v>
      </c>
      <c r="AA491" s="172">
        <f>IF(ISNUMBER(FIND("decision",'Input| Setup'!$F$6)),'Input| Projects'!AI491,'Input| Projects'!S491)*K491*'Input| Escalations'!$I$17</f>
        <v>0</v>
      </c>
      <c r="AB491" s="172">
        <f>IF(ISNUMBER(FIND("decision",'Input| Setup'!$F$6)),'Input| Projects'!AJ491,'Input| Projects'!T491)*L491*'Input| Escalations'!$I$17</f>
        <v>0</v>
      </c>
      <c r="AC491" s="172">
        <f>IF(ISNUMBER(FIND("decision",'Input| Setup'!$F$6)),'Input| Projects'!AK491,'Input| Projects'!U491)*M491*'Input| Escalations'!$I$17</f>
        <v>0</v>
      </c>
      <c r="AD491" s="172">
        <f>IF(ISNUMBER(FIND("decision",'Input| Setup'!$F$6)),'Input| Projects'!AL491,'Input| Projects'!V491)*N491*'Input| Escalations'!$I$17</f>
        <v>0</v>
      </c>
      <c r="AE491" s="172">
        <f>IF(ISNUMBER(FIND("decision",'Input| Setup'!$F$6)),'Input| Projects'!AM491,'Input| Projects'!W491)*O491*'Input| Escalations'!$I$17</f>
        <v>0</v>
      </c>
      <c r="AF491" s="175"/>
      <c r="AG491" s="172" cm="1">
        <f t="array" ref="AG491">IFERROR(--('Input| Projects'!$AS491="Yes")*_xlfn.SWITCH('Input| Overheads'!$C$50,"Direct costs",'Calc| Overheads Allocation'!C$8*Q491,"Internal labour",'Calc| Overheads Allocation'!C$8*Q491*'Input| Projects'!$AO491,"DNSP defined",'Calc| Overheads Allocation'!C$78*'Input| Projects'!$AV491,0),0)</f>
        <v>0</v>
      </c>
      <c r="AH491" s="172" cm="1">
        <f t="array" ref="AH491">IFERROR(--('Input| Projects'!$AS491="Yes")*_xlfn.SWITCH('Input| Overheads'!$C$50,"Direct costs",'Calc| Overheads Allocation'!D$8*R491,"Internal labour",'Calc| Overheads Allocation'!D$8*R491*'Input| Projects'!$AO491,"DNSP defined",'Calc| Overheads Allocation'!D$78*'Input| Projects'!$AV491,0),0)</f>
        <v>0</v>
      </c>
      <c r="AI491" s="172" cm="1">
        <f t="array" ref="AI491">IFERROR(--('Input| Projects'!$AS491="Yes")*_xlfn.SWITCH('Input| Overheads'!$C$50,"Direct costs",'Calc| Overheads Allocation'!E$8*S491,"Internal labour",'Calc| Overheads Allocation'!E$8*S491*'Input| Projects'!$AO491,"DNSP defined",'Calc| Overheads Allocation'!E$78*'Input| Projects'!$AV491,0),0)</f>
        <v>0</v>
      </c>
      <c r="AJ491" s="172" cm="1">
        <f t="array" ref="AJ491">IFERROR(--('Input| Projects'!$AS491="Yes")*_xlfn.SWITCH('Input| Overheads'!$C$50,"Direct costs",'Calc| Overheads Allocation'!F$8*T491,"Internal labour",'Calc| Overheads Allocation'!F$8*T491*'Input| Projects'!$AO491,"DNSP defined",'Calc| Overheads Allocation'!F$78*'Input| Projects'!$AV491,0),0)</f>
        <v>0</v>
      </c>
      <c r="AK491" s="172" cm="1">
        <f t="array" ref="AK491">IFERROR(--('Input| Projects'!$AS491="Yes")*_xlfn.SWITCH('Input| Overheads'!$C$50,"Direct costs",'Calc| Overheads Allocation'!G$8*U491,"Internal labour",'Calc| Overheads Allocation'!G$8*U491*'Input| Projects'!$AO491,"DNSP defined",'Calc| Overheads Allocation'!G$78*'Input| Projects'!$AV491,0),0)</f>
        <v>0</v>
      </c>
      <c r="AL491" s="172" cm="1">
        <f t="array" ref="AL491">IFERROR(--('Input| Projects'!$AS491="Yes")*_xlfn.SWITCH('Input| Overheads'!$C$50,"Direct costs",'Calc| Overheads Allocation'!H$8*V491,"Internal labour",'Calc| Overheads Allocation'!H$8*V491*'Input| Projects'!$AO491,"DNSP defined",'Calc| Overheads Allocation'!H$78*'Input| Projects'!$AV491,0),0)</f>
        <v>0</v>
      </c>
      <c r="AM491" s="172" cm="1">
        <f t="array" ref="AM491">IFERROR(--('Input| Projects'!$AS491="Yes")*_xlfn.SWITCH('Input| Overheads'!$C$50,"Direct costs",'Calc| Overheads Allocation'!I$8*W491,"Internal labour",'Calc| Overheads Allocation'!I$8*W491*'Input| Projects'!$AO491,"DNSP defined",'Calc| Overheads Allocation'!I$78*'Input| Projects'!$AV491,0),0)</f>
        <v>0</v>
      </c>
      <c r="AN491" s="175"/>
      <c r="AO491" s="172" cm="1">
        <f t="array" ref="AO491">IFERROR(--('Input| Projects'!$AT491="Yes")*_xlfn.SWITCH('Input| Overheads'!$C$50,"Direct costs",'Calc| Overheads Allocation'!C$9*Q491,"Internal labour",'Calc| Overheads Allocation'!C$9*Q491*'Input| Projects'!$AO491,"DNSP defined",'Calc| Overheads Allocation'!C$79*'Input| Projects'!$AW491,0),0)</f>
        <v>0</v>
      </c>
      <c r="AP491" s="172" cm="1">
        <f t="array" ref="AP491">IFERROR(--('Input| Projects'!$AT491="Yes")*_xlfn.SWITCH('Input| Overheads'!$C$50,"Direct costs",'Calc| Overheads Allocation'!D$9*R491,"Internal labour",'Calc| Overheads Allocation'!D$9*R491*'Input| Projects'!$AO491,"DNSP defined",'Calc| Overheads Allocation'!D$79*'Input| Projects'!$AW491,0),0)</f>
        <v>0</v>
      </c>
      <c r="AQ491" s="172" cm="1">
        <f t="array" ref="AQ491">IFERROR(--('Input| Projects'!$AT491="Yes")*_xlfn.SWITCH('Input| Overheads'!$C$50,"Direct costs",'Calc| Overheads Allocation'!E$9*S491,"Internal labour",'Calc| Overheads Allocation'!E$9*S491*'Input| Projects'!$AO491,"DNSP defined",'Calc| Overheads Allocation'!E$79*'Input| Projects'!$AW491,0),0)</f>
        <v>0</v>
      </c>
      <c r="AR491" s="172" cm="1">
        <f t="array" ref="AR491">IFERROR(--('Input| Projects'!$AT491="Yes")*_xlfn.SWITCH('Input| Overheads'!$C$50,"Direct costs",'Calc| Overheads Allocation'!F$9*T491,"Internal labour",'Calc| Overheads Allocation'!F$9*T491*'Input| Projects'!$AO491,"DNSP defined",'Calc| Overheads Allocation'!F$79*'Input| Projects'!$AW491,0),0)</f>
        <v>0</v>
      </c>
      <c r="AS491" s="172" cm="1">
        <f t="array" ref="AS491">IFERROR(--('Input| Projects'!$AT491="Yes")*_xlfn.SWITCH('Input| Overheads'!$C$50,"Direct costs",'Calc| Overheads Allocation'!G$9*U491,"Internal labour",'Calc| Overheads Allocation'!G$9*U491*'Input| Projects'!$AO491,"DNSP defined",'Calc| Overheads Allocation'!G$79*'Input| Projects'!$AW491,0),0)</f>
        <v>0</v>
      </c>
      <c r="AT491" s="172" cm="1">
        <f t="array" ref="AT491">IFERROR(--('Input| Projects'!$AT491="Yes")*_xlfn.SWITCH('Input| Overheads'!$C$50,"Direct costs",'Calc| Overheads Allocation'!H$9*V491,"Internal labour",'Calc| Overheads Allocation'!H$9*V491*'Input| Projects'!$AO491,"DNSP defined",'Calc| Overheads Allocation'!H$79*'Input| Projects'!$AW491,0),0)</f>
        <v>0</v>
      </c>
      <c r="AU491" s="172" cm="1">
        <f t="array" ref="AU491">IFERROR(--('Input| Projects'!$AT491="Yes")*_xlfn.SWITCH('Input| Overheads'!$C$50,"Direct costs",'Calc| Overheads Allocation'!I$9*W491,"Internal labour",'Calc| Overheads Allocation'!I$9*W491*'Input| Projects'!$AO491,"DNSP defined",'Calc| Overheads Allocation'!I$79*'Input| Projects'!$AW491,0),0)</f>
        <v>0</v>
      </c>
      <c r="AV491" s="175"/>
      <c r="AW491" s="172">
        <f t="shared" si="178"/>
        <v>0</v>
      </c>
      <c r="AX491" s="172">
        <f t="shared" si="179"/>
        <v>0</v>
      </c>
      <c r="AY491" s="172">
        <f t="shared" si="180"/>
        <v>0</v>
      </c>
      <c r="AZ491" s="172">
        <f t="shared" si="181"/>
        <v>0</v>
      </c>
      <c r="BA491" s="172">
        <f t="shared" si="182"/>
        <v>0</v>
      </c>
      <c r="BB491" s="172">
        <f t="shared" si="183"/>
        <v>0</v>
      </c>
      <c r="BC491" s="172">
        <f t="shared" si="184"/>
        <v>0</v>
      </c>
      <c r="BD491" s="176"/>
      <c r="BE491" s="172">
        <f t="shared" si="185"/>
        <v>0</v>
      </c>
      <c r="BF491" s="172">
        <f t="shared" si="186"/>
        <v>0</v>
      </c>
      <c r="BG491" s="172">
        <f t="shared" si="187"/>
        <v>0</v>
      </c>
      <c r="BH491" s="172">
        <f t="shared" si="188"/>
        <v>0</v>
      </c>
      <c r="BI491" s="172">
        <f t="shared" si="189"/>
        <v>0</v>
      </c>
      <c r="BJ491" s="172">
        <f t="shared" si="190"/>
        <v>0</v>
      </c>
      <c r="BK491" s="172">
        <f t="shared" si="191"/>
        <v>0</v>
      </c>
      <c r="BL491" s="176"/>
      <c r="BM491" s="172">
        <f t="shared" si="170"/>
        <v>0</v>
      </c>
      <c r="BN491" s="172">
        <f t="shared" si="171"/>
        <v>0</v>
      </c>
      <c r="BO491" s="172">
        <f t="shared" si="172"/>
        <v>0</v>
      </c>
      <c r="BP491" s="172">
        <f t="shared" si="173"/>
        <v>0</v>
      </c>
      <c r="BQ491" s="172">
        <f t="shared" si="174"/>
        <v>0</v>
      </c>
      <c r="BR491" s="172">
        <f t="shared" si="175"/>
        <v>0</v>
      </c>
      <c r="BS491" s="172">
        <f t="shared" si="176"/>
        <v>0</v>
      </c>
      <c r="BT491" s="55"/>
      <c r="BU491" s="158">
        <f>SUMIF('Input| Projects'!$BA$8:$CX$8,RIGHT(BU$9,3),'Input| Projects'!$BA491:$CX491)</f>
        <v>0</v>
      </c>
      <c r="BV491" s="158">
        <f>SUMIF('Input| Projects'!$BA$8:$CX$8,RIGHT(BV$9,3),'Input| Projects'!$BA491:$CX491)</f>
        <v>0</v>
      </c>
      <c r="BW491" s="79" t="str">
        <f t="shared" si="177"/>
        <v/>
      </c>
    </row>
    <row r="492" spans="2:75" x14ac:dyDescent="0.2">
      <c r="B492" s="123">
        <f>IFERROR('Input| Projects'!B492,"")</f>
        <v>483</v>
      </c>
      <c r="C492" s="160" t="str">
        <f>IFERROR(IF('Input| Projects'!C492="","",'Input| Projects'!C492),"")</f>
        <v/>
      </c>
      <c r="D492" s="160" t="str">
        <f>IFERROR(IF('Input| Projects'!D492="","",'Input| Projects'!D492),"")</f>
        <v/>
      </c>
      <c r="E492" s="53"/>
      <c r="F492" s="160" t="str">
        <f>IF(LEN('Input| Projects'!F492)&gt;0,'Input| Projects'!F492,"")</f>
        <v/>
      </c>
      <c r="G492" s="160" t="str">
        <f>IF(LEN('Input| Projects'!G492)&gt;0,'Input| Projects'!G492,"")</f>
        <v/>
      </c>
      <c r="H492" s="10"/>
      <c r="I492" s="194" cm="1">
        <f t="array" ref="I492">IF(LEN($F492)&gt;0,1+IFERROR(SUMPRODUCT(TRANSPOSE('Input| Projects'!$AO492:$AQ492),INDEX('Input| Escalations'!$F$27:$L$29,,MATCH(Q$9,'Input| Escalations'!$F$21:$L$21,0))),0),0)</f>
        <v>0</v>
      </c>
      <c r="J492" s="194" cm="1">
        <f t="array" ref="J492">IF(LEN($F492)&gt;0,1+IFERROR(SUMPRODUCT(TRANSPOSE('Input| Projects'!$AO492:$AQ492),INDEX('Input| Escalations'!$F$27:$L$29,,MATCH(R$9,'Input| Escalations'!$F$21:$L$21,0))),0),0)</f>
        <v>0</v>
      </c>
      <c r="K492" s="194" cm="1">
        <f t="array" ref="K492">IF(LEN($F492)&gt;0,1+IFERROR(SUMPRODUCT(TRANSPOSE('Input| Projects'!$AO492:$AQ492),INDEX('Input| Escalations'!$F$27:$L$29,,MATCH(S$9,'Input| Escalations'!$F$21:$L$21,0))),0),0)</f>
        <v>0</v>
      </c>
      <c r="L492" s="194" cm="1">
        <f t="array" ref="L492">IF(LEN($F492)&gt;0,1+IFERROR(SUMPRODUCT(TRANSPOSE('Input| Projects'!$AO492:$AQ492),INDEX('Input| Escalations'!$F$27:$L$29,,MATCH(T$9,'Input| Escalations'!$F$21:$L$21,0))),0),0)</f>
        <v>0</v>
      </c>
      <c r="M492" s="194" cm="1">
        <f t="array" ref="M492">IF(LEN($F492)&gt;0,1+IFERROR(SUMPRODUCT(TRANSPOSE('Input| Projects'!$AO492:$AQ492),INDEX('Input| Escalations'!$F$27:$L$29,,MATCH(U$9,'Input| Escalations'!$F$21:$L$21,0))),0),0)</f>
        <v>0</v>
      </c>
      <c r="N492" s="194" cm="1">
        <f t="array" ref="N492">IF(LEN($F492)&gt;0,1+IFERROR(SUMPRODUCT(TRANSPOSE('Input| Projects'!$AO492:$AQ492),INDEX('Input| Escalations'!$F$27:$L$29,,MATCH(V$9,'Input| Escalations'!$F$21:$L$21,0))),0),0)</f>
        <v>0</v>
      </c>
      <c r="O492" s="194" cm="1">
        <f t="array" ref="O492">IF(LEN($F492)&gt;0,1+IFERROR(SUMPRODUCT(TRANSPOSE('Input| Projects'!$AO492:$AQ492),INDEX('Input| Escalations'!$F$27:$L$29,,MATCH(W$9,'Input| Escalations'!$F$21:$L$21,0))),0),0)</f>
        <v>0</v>
      </c>
      <c r="P492" s="10"/>
      <c r="Q492" s="172">
        <f>IFERROR(IF(ISNUMBER(FIND("decision",'Input| Setup'!$F$6)),'Input| Projects'!Y492,'Input| Projects'!I492)*'Input| Escalations'!$I$17*I492,0)</f>
        <v>0</v>
      </c>
      <c r="R492" s="172">
        <f>IFERROR(IF(ISNUMBER(FIND("decision",'Input| Setup'!$F$6)),'Input| Projects'!Z492,'Input| Projects'!J492)*'Input| Escalations'!$I$17*J492,0)</f>
        <v>0</v>
      </c>
      <c r="S492" s="172">
        <f>IFERROR(IF(ISNUMBER(FIND("decision",'Input| Setup'!$F$6)),'Input| Projects'!AA492,'Input| Projects'!K492)*'Input| Escalations'!$I$17*K492,0)</f>
        <v>0</v>
      </c>
      <c r="T492" s="172">
        <f>IFERROR(IF(ISNUMBER(FIND("decision",'Input| Setup'!$F$6)),'Input| Projects'!AB492,'Input| Projects'!L492)*'Input| Escalations'!$I$17*L492,0)</f>
        <v>0</v>
      </c>
      <c r="U492" s="172">
        <f>IFERROR(IF(ISNUMBER(FIND("decision",'Input| Setup'!$F$6)),'Input| Projects'!AC492,'Input| Projects'!M492)*'Input| Escalations'!$I$17*M492,0)</f>
        <v>0</v>
      </c>
      <c r="V492" s="172">
        <f>IFERROR(IF(ISNUMBER(FIND("decision",'Input| Setup'!$F$6)),'Input| Projects'!AD492,'Input| Projects'!N492)*'Input| Escalations'!$I$17*N492,0)</f>
        <v>0</v>
      </c>
      <c r="W492" s="172">
        <f>IFERROR(IF(ISNUMBER(FIND("decision",'Input| Setup'!$F$6)),'Input| Projects'!AE492,'Input| Projects'!O492)*'Input| Escalations'!$I$17*O492,0)</f>
        <v>0</v>
      </c>
      <c r="X492" s="175"/>
      <c r="Y492" s="172">
        <f>IF(ISNUMBER(FIND("decision",'Input| Setup'!$F$6)),'Input| Projects'!AG492,'Input| Projects'!Q492)*I492*'Input| Escalations'!$I$17</f>
        <v>0</v>
      </c>
      <c r="Z492" s="172">
        <f>IF(ISNUMBER(FIND("decision",'Input| Setup'!$F$6)),'Input| Projects'!AH492,'Input| Projects'!R492)*J492*'Input| Escalations'!$I$17</f>
        <v>0</v>
      </c>
      <c r="AA492" s="172">
        <f>IF(ISNUMBER(FIND("decision",'Input| Setup'!$F$6)),'Input| Projects'!AI492,'Input| Projects'!S492)*K492*'Input| Escalations'!$I$17</f>
        <v>0</v>
      </c>
      <c r="AB492" s="172">
        <f>IF(ISNUMBER(FIND("decision",'Input| Setup'!$F$6)),'Input| Projects'!AJ492,'Input| Projects'!T492)*L492*'Input| Escalations'!$I$17</f>
        <v>0</v>
      </c>
      <c r="AC492" s="172">
        <f>IF(ISNUMBER(FIND("decision",'Input| Setup'!$F$6)),'Input| Projects'!AK492,'Input| Projects'!U492)*M492*'Input| Escalations'!$I$17</f>
        <v>0</v>
      </c>
      <c r="AD492" s="172">
        <f>IF(ISNUMBER(FIND("decision",'Input| Setup'!$F$6)),'Input| Projects'!AL492,'Input| Projects'!V492)*N492*'Input| Escalations'!$I$17</f>
        <v>0</v>
      </c>
      <c r="AE492" s="172">
        <f>IF(ISNUMBER(FIND("decision",'Input| Setup'!$F$6)),'Input| Projects'!AM492,'Input| Projects'!W492)*O492*'Input| Escalations'!$I$17</f>
        <v>0</v>
      </c>
      <c r="AF492" s="175"/>
      <c r="AG492" s="172" cm="1">
        <f t="array" ref="AG492">IFERROR(--('Input| Projects'!$AS492="Yes")*_xlfn.SWITCH('Input| Overheads'!$C$50,"Direct costs",'Calc| Overheads Allocation'!C$8*Q492,"Internal labour",'Calc| Overheads Allocation'!C$8*Q492*'Input| Projects'!$AO492,"DNSP defined",'Calc| Overheads Allocation'!C$78*'Input| Projects'!$AV492,0),0)</f>
        <v>0</v>
      </c>
      <c r="AH492" s="172" cm="1">
        <f t="array" ref="AH492">IFERROR(--('Input| Projects'!$AS492="Yes")*_xlfn.SWITCH('Input| Overheads'!$C$50,"Direct costs",'Calc| Overheads Allocation'!D$8*R492,"Internal labour",'Calc| Overheads Allocation'!D$8*R492*'Input| Projects'!$AO492,"DNSP defined",'Calc| Overheads Allocation'!D$78*'Input| Projects'!$AV492,0),0)</f>
        <v>0</v>
      </c>
      <c r="AI492" s="172" cm="1">
        <f t="array" ref="AI492">IFERROR(--('Input| Projects'!$AS492="Yes")*_xlfn.SWITCH('Input| Overheads'!$C$50,"Direct costs",'Calc| Overheads Allocation'!E$8*S492,"Internal labour",'Calc| Overheads Allocation'!E$8*S492*'Input| Projects'!$AO492,"DNSP defined",'Calc| Overheads Allocation'!E$78*'Input| Projects'!$AV492,0),0)</f>
        <v>0</v>
      </c>
      <c r="AJ492" s="172" cm="1">
        <f t="array" ref="AJ492">IFERROR(--('Input| Projects'!$AS492="Yes")*_xlfn.SWITCH('Input| Overheads'!$C$50,"Direct costs",'Calc| Overheads Allocation'!F$8*T492,"Internal labour",'Calc| Overheads Allocation'!F$8*T492*'Input| Projects'!$AO492,"DNSP defined",'Calc| Overheads Allocation'!F$78*'Input| Projects'!$AV492,0),0)</f>
        <v>0</v>
      </c>
      <c r="AK492" s="172" cm="1">
        <f t="array" ref="AK492">IFERROR(--('Input| Projects'!$AS492="Yes")*_xlfn.SWITCH('Input| Overheads'!$C$50,"Direct costs",'Calc| Overheads Allocation'!G$8*U492,"Internal labour",'Calc| Overheads Allocation'!G$8*U492*'Input| Projects'!$AO492,"DNSP defined",'Calc| Overheads Allocation'!G$78*'Input| Projects'!$AV492,0),0)</f>
        <v>0</v>
      </c>
      <c r="AL492" s="172" cm="1">
        <f t="array" ref="AL492">IFERROR(--('Input| Projects'!$AS492="Yes")*_xlfn.SWITCH('Input| Overheads'!$C$50,"Direct costs",'Calc| Overheads Allocation'!H$8*V492,"Internal labour",'Calc| Overheads Allocation'!H$8*V492*'Input| Projects'!$AO492,"DNSP defined",'Calc| Overheads Allocation'!H$78*'Input| Projects'!$AV492,0),0)</f>
        <v>0</v>
      </c>
      <c r="AM492" s="172" cm="1">
        <f t="array" ref="AM492">IFERROR(--('Input| Projects'!$AS492="Yes")*_xlfn.SWITCH('Input| Overheads'!$C$50,"Direct costs",'Calc| Overheads Allocation'!I$8*W492,"Internal labour",'Calc| Overheads Allocation'!I$8*W492*'Input| Projects'!$AO492,"DNSP defined",'Calc| Overheads Allocation'!I$78*'Input| Projects'!$AV492,0),0)</f>
        <v>0</v>
      </c>
      <c r="AN492" s="175"/>
      <c r="AO492" s="172" cm="1">
        <f t="array" ref="AO492">IFERROR(--('Input| Projects'!$AT492="Yes")*_xlfn.SWITCH('Input| Overheads'!$C$50,"Direct costs",'Calc| Overheads Allocation'!C$9*Q492,"Internal labour",'Calc| Overheads Allocation'!C$9*Q492*'Input| Projects'!$AO492,"DNSP defined",'Calc| Overheads Allocation'!C$79*'Input| Projects'!$AW492,0),0)</f>
        <v>0</v>
      </c>
      <c r="AP492" s="172" cm="1">
        <f t="array" ref="AP492">IFERROR(--('Input| Projects'!$AT492="Yes")*_xlfn.SWITCH('Input| Overheads'!$C$50,"Direct costs",'Calc| Overheads Allocation'!D$9*R492,"Internal labour",'Calc| Overheads Allocation'!D$9*R492*'Input| Projects'!$AO492,"DNSP defined",'Calc| Overheads Allocation'!D$79*'Input| Projects'!$AW492,0),0)</f>
        <v>0</v>
      </c>
      <c r="AQ492" s="172" cm="1">
        <f t="array" ref="AQ492">IFERROR(--('Input| Projects'!$AT492="Yes")*_xlfn.SWITCH('Input| Overheads'!$C$50,"Direct costs",'Calc| Overheads Allocation'!E$9*S492,"Internal labour",'Calc| Overheads Allocation'!E$9*S492*'Input| Projects'!$AO492,"DNSP defined",'Calc| Overheads Allocation'!E$79*'Input| Projects'!$AW492,0),0)</f>
        <v>0</v>
      </c>
      <c r="AR492" s="172" cm="1">
        <f t="array" ref="AR492">IFERROR(--('Input| Projects'!$AT492="Yes")*_xlfn.SWITCH('Input| Overheads'!$C$50,"Direct costs",'Calc| Overheads Allocation'!F$9*T492,"Internal labour",'Calc| Overheads Allocation'!F$9*T492*'Input| Projects'!$AO492,"DNSP defined",'Calc| Overheads Allocation'!F$79*'Input| Projects'!$AW492,0),0)</f>
        <v>0</v>
      </c>
      <c r="AS492" s="172" cm="1">
        <f t="array" ref="AS492">IFERROR(--('Input| Projects'!$AT492="Yes")*_xlfn.SWITCH('Input| Overheads'!$C$50,"Direct costs",'Calc| Overheads Allocation'!G$9*U492,"Internal labour",'Calc| Overheads Allocation'!G$9*U492*'Input| Projects'!$AO492,"DNSP defined",'Calc| Overheads Allocation'!G$79*'Input| Projects'!$AW492,0),0)</f>
        <v>0</v>
      </c>
      <c r="AT492" s="172" cm="1">
        <f t="array" ref="AT492">IFERROR(--('Input| Projects'!$AT492="Yes")*_xlfn.SWITCH('Input| Overheads'!$C$50,"Direct costs",'Calc| Overheads Allocation'!H$9*V492,"Internal labour",'Calc| Overheads Allocation'!H$9*V492*'Input| Projects'!$AO492,"DNSP defined",'Calc| Overheads Allocation'!H$79*'Input| Projects'!$AW492,0),0)</f>
        <v>0</v>
      </c>
      <c r="AU492" s="172" cm="1">
        <f t="array" ref="AU492">IFERROR(--('Input| Projects'!$AT492="Yes")*_xlfn.SWITCH('Input| Overheads'!$C$50,"Direct costs",'Calc| Overheads Allocation'!I$9*W492,"Internal labour",'Calc| Overheads Allocation'!I$9*W492*'Input| Projects'!$AO492,"DNSP defined",'Calc| Overheads Allocation'!I$79*'Input| Projects'!$AW492,0),0)</f>
        <v>0</v>
      </c>
      <c r="AV492" s="175"/>
      <c r="AW492" s="172">
        <f t="shared" si="178"/>
        <v>0</v>
      </c>
      <c r="AX492" s="172">
        <f t="shared" si="179"/>
        <v>0</v>
      </c>
      <c r="AY492" s="172">
        <f t="shared" si="180"/>
        <v>0</v>
      </c>
      <c r="AZ492" s="172">
        <f t="shared" si="181"/>
        <v>0</v>
      </c>
      <c r="BA492" s="172">
        <f t="shared" si="182"/>
        <v>0</v>
      </c>
      <c r="BB492" s="172">
        <f t="shared" si="183"/>
        <v>0</v>
      </c>
      <c r="BC492" s="172">
        <f t="shared" si="184"/>
        <v>0</v>
      </c>
      <c r="BD492" s="176"/>
      <c r="BE492" s="172">
        <f t="shared" si="185"/>
        <v>0</v>
      </c>
      <c r="BF492" s="172">
        <f t="shared" si="186"/>
        <v>0</v>
      </c>
      <c r="BG492" s="172">
        <f t="shared" si="187"/>
        <v>0</v>
      </c>
      <c r="BH492" s="172">
        <f t="shared" si="188"/>
        <v>0</v>
      </c>
      <c r="BI492" s="172">
        <f t="shared" si="189"/>
        <v>0</v>
      </c>
      <c r="BJ492" s="172">
        <f t="shared" si="190"/>
        <v>0</v>
      </c>
      <c r="BK492" s="172">
        <f t="shared" si="191"/>
        <v>0</v>
      </c>
      <c r="BL492" s="176"/>
      <c r="BM492" s="172">
        <f t="shared" si="170"/>
        <v>0</v>
      </c>
      <c r="BN492" s="172">
        <f t="shared" si="171"/>
        <v>0</v>
      </c>
      <c r="BO492" s="172">
        <f t="shared" si="172"/>
        <v>0</v>
      </c>
      <c r="BP492" s="172">
        <f t="shared" si="173"/>
        <v>0</v>
      </c>
      <c r="BQ492" s="172">
        <f t="shared" si="174"/>
        <v>0</v>
      </c>
      <c r="BR492" s="172">
        <f t="shared" si="175"/>
        <v>0</v>
      </c>
      <c r="BS492" s="172">
        <f t="shared" si="176"/>
        <v>0</v>
      </c>
      <c r="BT492" s="55"/>
      <c r="BU492" s="158">
        <f>SUMIF('Input| Projects'!$BA$8:$CX$8,RIGHT(BU$9,3),'Input| Projects'!$BA492:$CX492)</f>
        <v>0</v>
      </c>
      <c r="BV492" s="158">
        <f>SUMIF('Input| Projects'!$BA$8:$CX$8,RIGHT(BV$9,3),'Input| Projects'!$BA492:$CX492)</f>
        <v>0</v>
      </c>
      <c r="BW492" s="79" t="str">
        <f t="shared" si="177"/>
        <v/>
      </c>
    </row>
    <row r="493" spans="2:75" x14ac:dyDescent="0.2">
      <c r="B493" s="123">
        <f>IFERROR('Input| Projects'!B493,"")</f>
        <v>484</v>
      </c>
      <c r="C493" s="160" t="str">
        <f>IFERROR(IF('Input| Projects'!C493="","",'Input| Projects'!C493),"")</f>
        <v/>
      </c>
      <c r="D493" s="160" t="str">
        <f>IFERROR(IF('Input| Projects'!D493="","",'Input| Projects'!D493),"")</f>
        <v/>
      </c>
      <c r="E493" s="53"/>
      <c r="F493" s="160" t="str">
        <f>IF(LEN('Input| Projects'!F493)&gt;0,'Input| Projects'!F493,"")</f>
        <v/>
      </c>
      <c r="G493" s="160" t="str">
        <f>IF(LEN('Input| Projects'!G493)&gt;0,'Input| Projects'!G493,"")</f>
        <v/>
      </c>
      <c r="H493" s="10"/>
      <c r="I493" s="194" cm="1">
        <f t="array" ref="I493">IF(LEN($F493)&gt;0,1+IFERROR(SUMPRODUCT(TRANSPOSE('Input| Projects'!$AO493:$AQ493),INDEX('Input| Escalations'!$F$27:$L$29,,MATCH(Q$9,'Input| Escalations'!$F$21:$L$21,0))),0),0)</f>
        <v>0</v>
      </c>
      <c r="J493" s="194" cm="1">
        <f t="array" ref="J493">IF(LEN($F493)&gt;0,1+IFERROR(SUMPRODUCT(TRANSPOSE('Input| Projects'!$AO493:$AQ493),INDEX('Input| Escalations'!$F$27:$L$29,,MATCH(R$9,'Input| Escalations'!$F$21:$L$21,0))),0),0)</f>
        <v>0</v>
      </c>
      <c r="K493" s="194" cm="1">
        <f t="array" ref="K493">IF(LEN($F493)&gt;0,1+IFERROR(SUMPRODUCT(TRANSPOSE('Input| Projects'!$AO493:$AQ493),INDEX('Input| Escalations'!$F$27:$L$29,,MATCH(S$9,'Input| Escalations'!$F$21:$L$21,0))),0),0)</f>
        <v>0</v>
      </c>
      <c r="L493" s="194" cm="1">
        <f t="array" ref="L493">IF(LEN($F493)&gt;0,1+IFERROR(SUMPRODUCT(TRANSPOSE('Input| Projects'!$AO493:$AQ493),INDEX('Input| Escalations'!$F$27:$L$29,,MATCH(T$9,'Input| Escalations'!$F$21:$L$21,0))),0),0)</f>
        <v>0</v>
      </c>
      <c r="M493" s="194" cm="1">
        <f t="array" ref="M493">IF(LEN($F493)&gt;0,1+IFERROR(SUMPRODUCT(TRANSPOSE('Input| Projects'!$AO493:$AQ493),INDEX('Input| Escalations'!$F$27:$L$29,,MATCH(U$9,'Input| Escalations'!$F$21:$L$21,0))),0),0)</f>
        <v>0</v>
      </c>
      <c r="N493" s="194" cm="1">
        <f t="array" ref="N493">IF(LEN($F493)&gt;0,1+IFERROR(SUMPRODUCT(TRANSPOSE('Input| Projects'!$AO493:$AQ493),INDEX('Input| Escalations'!$F$27:$L$29,,MATCH(V$9,'Input| Escalations'!$F$21:$L$21,0))),0),0)</f>
        <v>0</v>
      </c>
      <c r="O493" s="194" cm="1">
        <f t="array" ref="O493">IF(LEN($F493)&gt;0,1+IFERROR(SUMPRODUCT(TRANSPOSE('Input| Projects'!$AO493:$AQ493),INDEX('Input| Escalations'!$F$27:$L$29,,MATCH(W$9,'Input| Escalations'!$F$21:$L$21,0))),0),0)</f>
        <v>0</v>
      </c>
      <c r="P493" s="10"/>
      <c r="Q493" s="172">
        <f>IFERROR(IF(ISNUMBER(FIND("decision",'Input| Setup'!$F$6)),'Input| Projects'!Y493,'Input| Projects'!I493)*'Input| Escalations'!$I$17*I493,0)</f>
        <v>0</v>
      </c>
      <c r="R493" s="172">
        <f>IFERROR(IF(ISNUMBER(FIND("decision",'Input| Setup'!$F$6)),'Input| Projects'!Z493,'Input| Projects'!J493)*'Input| Escalations'!$I$17*J493,0)</f>
        <v>0</v>
      </c>
      <c r="S493" s="172">
        <f>IFERROR(IF(ISNUMBER(FIND("decision",'Input| Setup'!$F$6)),'Input| Projects'!AA493,'Input| Projects'!K493)*'Input| Escalations'!$I$17*K493,0)</f>
        <v>0</v>
      </c>
      <c r="T493" s="172">
        <f>IFERROR(IF(ISNUMBER(FIND("decision",'Input| Setup'!$F$6)),'Input| Projects'!AB493,'Input| Projects'!L493)*'Input| Escalations'!$I$17*L493,0)</f>
        <v>0</v>
      </c>
      <c r="U493" s="172">
        <f>IFERROR(IF(ISNUMBER(FIND("decision",'Input| Setup'!$F$6)),'Input| Projects'!AC493,'Input| Projects'!M493)*'Input| Escalations'!$I$17*M493,0)</f>
        <v>0</v>
      </c>
      <c r="V493" s="172">
        <f>IFERROR(IF(ISNUMBER(FIND("decision",'Input| Setup'!$F$6)),'Input| Projects'!AD493,'Input| Projects'!N493)*'Input| Escalations'!$I$17*N493,0)</f>
        <v>0</v>
      </c>
      <c r="W493" s="172">
        <f>IFERROR(IF(ISNUMBER(FIND("decision",'Input| Setup'!$F$6)),'Input| Projects'!AE493,'Input| Projects'!O493)*'Input| Escalations'!$I$17*O493,0)</f>
        <v>0</v>
      </c>
      <c r="X493" s="175"/>
      <c r="Y493" s="172">
        <f>IF(ISNUMBER(FIND("decision",'Input| Setup'!$F$6)),'Input| Projects'!AG493,'Input| Projects'!Q493)*I493*'Input| Escalations'!$I$17</f>
        <v>0</v>
      </c>
      <c r="Z493" s="172">
        <f>IF(ISNUMBER(FIND("decision",'Input| Setup'!$F$6)),'Input| Projects'!AH493,'Input| Projects'!R493)*J493*'Input| Escalations'!$I$17</f>
        <v>0</v>
      </c>
      <c r="AA493" s="172">
        <f>IF(ISNUMBER(FIND("decision",'Input| Setup'!$F$6)),'Input| Projects'!AI493,'Input| Projects'!S493)*K493*'Input| Escalations'!$I$17</f>
        <v>0</v>
      </c>
      <c r="AB493" s="172">
        <f>IF(ISNUMBER(FIND("decision",'Input| Setup'!$F$6)),'Input| Projects'!AJ493,'Input| Projects'!T493)*L493*'Input| Escalations'!$I$17</f>
        <v>0</v>
      </c>
      <c r="AC493" s="172">
        <f>IF(ISNUMBER(FIND("decision",'Input| Setup'!$F$6)),'Input| Projects'!AK493,'Input| Projects'!U493)*M493*'Input| Escalations'!$I$17</f>
        <v>0</v>
      </c>
      <c r="AD493" s="172">
        <f>IF(ISNUMBER(FIND("decision",'Input| Setup'!$F$6)),'Input| Projects'!AL493,'Input| Projects'!V493)*N493*'Input| Escalations'!$I$17</f>
        <v>0</v>
      </c>
      <c r="AE493" s="172">
        <f>IF(ISNUMBER(FIND("decision",'Input| Setup'!$F$6)),'Input| Projects'!AM493,'Input| Projects'!W493)*O493*'Input| Escalations'!$I$17</f>
        <v>0</v>
      </c>
      <c r="AF493" s="175"/>
      <c r="AG493" s="172" cm="1">
        <f t="array" ref="AG493">IFERROR(--('Input| Projects'!$AS493="Yes")*_xlfn.SWITCH('Input| Overheads'!$C$50,"Direct costs",'Calc| Overheads Allocation'!C$8*Q493,"Internal labour",'Calc| Overheads Allocation'!C$8*Q493*'Input| Projects'!$AO493,"DNSP defined",'Calc| Overheads Allocation'!C$78*'Input| Projects'!$AV493,0),0)</f>
        <v>0</v>
      </c>
      <c r="AH493" s="172" cm="1">
        <f t="array" ref="AH493">IFERROR(--('Input| Projects'!$AS493="Yes")*_xlfn.SWITCH('Input| Overheads'!$C$50,"Direct costs",'Calc| Overheads Allocation'!D$8*R493,"Internal labour",'Calc| Overheads Allocation'!D$8*R493*'Input| Projects'!$AO493,"DNSP defined",'Calc| Overheads Allocation'!D$78*'Input| Projects'!$AV493,0),0)</f>
        <v>0</v>
      </c>
      <c r="AI493" s="172" cm="1">
        <f t="array" ref="AI493">IFERROR(--('Input| Projects'!$AS493="Yes")*_xlfn.SWITCH('Input| Overheads'!$C$50,"Direct costs",'Calc| Overheads Allocation'!E$8*S493,"Internal labour",'Calc| Overheads Allocation'!E$8*S493*'Input| Projects'!$AO493,"DNSP defined",'Calc| Overheads Allocation'!E$78*'Input| Projects'!$AV493,0),0)</f>
        <v>0</v>
      </c>
      <c r="AJ493" s="172" cm="1">
        <f t="array" ref="AJ493">IFERROR(--('Input| Projects'!$AS493="Yes")*_xlfn.SWITCH('Input| Overheads'!$C$50,"Direct costs",'Calc| Overheads Allocation'!F$8*T493,"Internal labour",'Calc| Overheads Allocation'!F$8*T493*'Input| Projects'!$AO493,"DNSP defined",'Calc| Overheads Allocation'!F$78*'Input| Projects'!$AV493,0),0)</f>
        <v>0</v>
      </c>
      <c r="AK493" s="172" cm="1">
        <f t="array" ref="AK493">IFERROR(--('Input| Projects'!$AS493="Yes")*_xlfn.SWITCH('Input| Overheads'!$C$50,"Direct costs",'Calc| Overheads Allocation'!G$8*U493,"Internal labour",'Calc| Overheads Allocation'!G$8*U493*'Input| Projects'!$AO493,"DNSP defined",'Calc| Overheads Allocation'!G$78*'Input| Projects'!$AV493,0),0)</f>
        <v>0</v>
      </c>
      <c r="AL493" s="172" cm="1">
        <f t="array" ref="AL493">IFERROR(--('Input| Projects'!$AS493="Yes")*_xlfn.SWITCH('Input| Overheads'!$C$50,"Direct costs",'Calc| Overheads Allocation'!H$8*V493,"Internal labour",'Calc| Overheads Allocation'!H$8*V493*'Input| Projects'!$AO493,"DNSP defined",'Calc| Overheads Allocation'!H$78*'Input| Projects'!$AV493,0),0)</f>
        <v>0</v>
      </c>
      <c r="AM493" s="172" cm="1">
        <f t="array" ref="AM493">IFERROR(--('Input| Projects'!$AS493="Yes")*_xlfn.SWITCH('Input| Overheads'!$C$50,"Direct costs",'Calc| Overheads Allocation'!I$8*W493,"Internal labour",'Calc| Overheads Allocation'!I$8*W493*'Input| Projects'!$AO493,"DNSP defined",'Calc| Overheads Allocation'!I$78*'Input| Projects'!$AV493,0),0)</f>
        <v>0</v>
      </c>
      <c r="AN493" s="175"/>
      <c r="AO493" s="172" cm="1">
        <f t="array" ref="AO493">IFERROR(--('Input| Projects'!$AT493="Yes")*_xlfn.SWITCH('Input| Overheads'!$C$50,"Direct costs",'Calc| Overheads Allocation'!C$9*Q493,"Internal labour",'Calc| Overheads Allocation'!C$9*Q493*'Input| Projects'!$AO493,"DNSP defined",'Calc| Overheads Allocation'!C$79*'Input| Projects'!$AW493,0),0)</f>
        <v>0</v>
      </c>
      <c r="AP493" s="172" cm="1">
        <f t="array" ref="AP493">IFERROR(--('Input| Projects'!$AT493="Yes")*_xlfn.SWITCH('Input| Overheads'!$C$50,"Direct costs",'Calc| Overheads Allocation'!D$9*R493,"Internal labour",'Calc| Overheads Allocation'!D$9*R493*'Input| Projects'!$AO493,"DNSP defined",'Calc| Overheads Allocation'!D$79*'Input| Projects'!$AW493,0),0)</f>
        <v>0</v>
      </c>
      <c r="AQ493" s="172" cm="1">
        <f t="array" ref="AQ493">IFERROR(--('Input| Projects'!$AT493="Yes")*_xlfn.SWITCH('Input| Overheads'!$C$50,"Direct costs",'Calc| Overheads Allocation'!E$9*S493,"Internal labour",'Calc| Overheads Allocation'!E$9*S493*'Input| Projects'!$AO493,"DNSP defined",'Calc| Overheads Allocation'!E$79*'Input| Projects'!$AW493,0),0)</f>
        <v>0</v>
      </c>
      <c r="AR493" s="172" cm="1">
        <f t="array" ref="AR493">IFERROR(--('Input| Projects'!$AT493="Yes")*_xlfn.SWITCH('Input| Overheads'!$C$50,"Direct costs",'Calc| Overheads Allocation'!F$9*T493,"Internal labour",'Calc| Overheads Allocation'!F$9*T493*'Input| Projects'!$AO493,"DNSP defined",'Calc| Overheads Allocation'!F$79*'Input| Projects'!$AW493,0),0)</f>
        <v>0</v>
      </c>
      <c r="AS493" s="172" cm="1">
        <f t="array" ref="AS493">IFERROR(--('Input| Projects'!$AT493="Yes")*_xlfn.SWITCH('Input| Overheads'!$C$50,"Direct costs",'Calc| Overheads Allocation'!G$9*U493,"Internal labour",'Calc| Overheads Allocation'!G$9*U493*'Input| Projects'!$AO493,"DNSP defined",'Calc| Overheads Allocation'!G$79*'Input| Projects'!$AW493,0),0)</f>
        <v>0</v>
      </c>
      <c r="AT493" s="172" cm="1">
        <f t="array" ref="AT493">IFERROR(--('Input| Projects'!$AT493="Yes")*_xlfn.SWITCH('Input| Overheads'!$C$50,"Direct costs",'Calc| Overheads Allocation'!H$9*V493,"Internal labour",'Calc| Overheads Allocation'!H$9*V493*'Input| Projects'!$AO493,"DNSP defined",'Calc| Overheads Allocation'!H$79*'Input| Projects'!$AW493,0),0)</f>
        <v>0</v>
      </c>
      <c r="AU493" s="172" cm="1">
        <f t="array" ref="AU493">IFERROR(--('Input| Projects'!$AT493="Yes")*_xlfn.SWITCH('Input| Overheads'!$C$50,"Direct costs",'Calc| Overheads Allocation'!I$9*W493,"Internal labour",'Calc| Overheads Allocation'!I$9*W493*'Input| Projects'!$AO493,"DNSP defined",'Calc| Overheads Allocation'!I$79*'Input| Projects'!$AW493,0),0)</f>
        <v>0</v>
      </c>
      <c r="AV493" s="175"/>
      <c r="AW493" s="172">
        <f t="shared" si="178"/>
        <v>0</v>
      </c>
      <c r="AX493" s="172">
        <f t="shared" si="179"/>
        <v>0</v>
      </c>
      <c r="AY493" s="172">
        <f t="shared" si="180"/>
        <v>0</v>
      </c>
      <c r="AZ493" s="172">
        <f t="shared" si="181"/>
        <v>0</v>
      </c>
      <c r="BA493" s="172">
        <f t="shared" si="182"/>
        <v>0</v>
      </c>
      <c r="BB493" s="172">
        <f t="shared" si="183"/>
        <v>0</v>
      </c>
      <c r="BC493" s="172">
        <f t="shared" si="184"/>
        <v>0</v>
      </c>
      <c r="BD493" s="176"/>
      <c r="BE493" s="172">
        <f t="shared" si="185"/>
        <v>0</v>
      </c>
      <c r="BF493" s="172">
        <f t="shared" si="186"/>
        <v>0</v>
      </c>
      <c r="BG493" s="172">
        <f t="shared" si="187"/>
        <v>0</v>
      </c>
      <c r="BH493" s="172">
        <f t="shared" si="188"/>
        <v>0</v>
      </c>
      <c r="BI493" s="172">
        <f t="shared" si="189"/>
        <v>0</v>
      </c>
      <c r="BJ493" s="172">
        <f t="shared" si="190"/>
        <v>0</v>
      </c>
      <c r="BK493" s="172">
        <f t="shared" si="191"/>
        <v>0</v>
      </c>
      <c r="BL493" s="176"/>
      <c r="BM493" s="172">
        <f t="shared" si="170"/>
        <v>0</v>
      </c>
      <c r="BN493" s="172">
        <f t="shared" si="171"/>
        <v>0</v>
      </c>
      <c r="BO493" s="172">
        <f t="shared" si="172"/>
        <v>0</v>
      </c>
      <c r="BP493" s="172">
        <f t="shared" si="173"/>
        <v>0</v>
      </c>
      <c r="BQ493" s="172">
        <f t="shared" si="174"/>
        <v>0</v>
      </c>
      <c r="BR493" s="172">
        <f t="shared" si="175"/>
        <v>0</v>
      </c>
      <c r="BS493" s="172">
        <f t="shared" si="176"/>
        <v>0</v>
      </c>
      <c r="BT493" s="55"/>
      <c r="BU493" s="158">
        <f>SUMIF('Input| Projects'!$BA$8:$CX$8,RIGHT(BU$9,3),'Input| Projects'!$BA493:$CX493)</f>
        <v>0</v>
      </c>
      <c r="BV493" s="158">
        <f>SUMIF('Input| Projects'!$BA$8:$CX$8,RIGHT(BV$9,3),'Input| Projects'!$BA493:$CX493)</f>
        <v>0</v>
      </c>
      <c r="BW493" s="79" t="str">
        <f t="shared" si="177"/>
        <v/>
      </c>
    </row>
    <row r="494" spans="2:75" x14ac:dyDescent="0.2">
      <c r="B494" s="123">
        <f>IFERROR('Input| Projects'!B494,"")</f>
        <v>485</v>
      </c>
      <c r="C494" s="160" t="str">
        <f>IFERROR(IF('Input| Projects'!C494="","",'Input| Projects'!C494),"")</f>
        <v/>
      </c>
      <c r="D494" s="160" t="str">
        <f>IFERROR(IF('Input| Projects'!D494="","",'Input| Projects'!D494),"")</f>
        <v/>
      </c>
      <c r="E494" s="53"/>
      <c r="F494" s="160" t="str">
        <f>IF(LEN('Input| Projects'!F494)&gt;0,'Input| Projects'!F494,"")</f>
        <v/>
      </c>
      <c r="G494" s="160" t="str">
        <f>IF(LEN('Input| Projects'!G494)&gt;0,'Input| Projects'!G494,"")</f>
        <v/>
      </c>
      <c r="H494" s="10"/>
      <c r="I494" s="194" cm="1">
        <f t="array" ref="I494">IF(LEN($F494)&gt;0,1+IFERROR(SUMPRODUCT(TRANSPOSE('Input| Projects'!$AO494:$AQ494),INDEX('Input| Escalations'!$F$27:$L$29,,MATCH(Q$9,'Input| Escalations'!$F$21:$L$21,0))),0),0)</f>
        <v>0</v>
      </c>
      <c r="J494" s="194" cm="1">
        <f t="array" ref="J494">IF(LEN($F494)&gt;0,1+IFERROR(SUMPRODUCT(TRANSPOSE('Input| Projects'!$AO494:$AQ494),INDEX('Input| Escalations'!$F$27:$L$29,,MATCH(R$9,'Input| Escalations'!$F$21:$L$21,0))),0),0)</f>
        <v>0</v>
      </c>
      <c r="K494" s="194" cm="1">
        <f t="array" ref="K494">IF(LEN($F494)&gt;0,1+IFERROR(SUMPRODUCT(TRANSPOSE('Input| Projects'!$AO494:$AQ494),INDEX('Input| Escalations'!$F$27:$L$29,,MATCH(S$9,'Input| Escalations'!$F$21:$L$21,0))),0),0)</f>
        <v>0</v>
      </c>
      <c r="L494" s="194" cm="1">
        <f t="array" ref="L494">IF(LEN($F494)&gt;0,1+IFERROR(SUMPRODUCT(TRANSPOSE('Input| Projects'!$AO494:$AQ494),INDEX('Input| Escalations'!$F$27:$L$29,,MATCH(T$9,'Input| Escalations'!$F$21:$L$21,0))),0),0)</f>
        <v>0</v>
      </c>
      <c r="M494" s="194" cm="1">
        <f t="array" ref="M494">IF(LEN($F494)&gt;0,1+IFERROR(SUMPRODUCT(TRANSPOSE('Input| Projects'!$AO494:$AQ494),INDEX('Input| Escalations'!$F$27:$L$29,,MATCH(U$9,'Input| Escalations'!$F$21:$L$21,0))),0),0)</f>
        <v>0</v>
      </c>
      <c r="N494" s="194" cm="1">
        <f t="array" ref="N494">IF(LEN($F494)&gt;0,1+IFERROR(SUMPRODUCT(TRANSPOSE('Input| Projects'!$AO494:$AQ494),INDEX('Input| Escalations'!$F$27:$L$29,,MATCH(V$9,'Input| Escalations'!$F$21:$L$21,0))),0),0)</f>
        <v>0</v>
      </c>
      <c r="O494" s="194" cm="1">
        <f t="array" ref="O494">IF(LEN($F494)&gt;0,1+IFERROR(SUMPRODUCT(TRANSPOSE('Input| Projects'!$AO494:$AQ494),INDEX('Input| Escalations'!$F$27:$L$29,,MATCH(W$9,'Input| Escalations'!$F$21:$L$21,0))),0),0)</f>
        <v>0</v>
      </c>
      <c r="P494" s="10"/>
      <c r="Q494" s="172">
        <f>IFERROR(IF(ISNUMBER(FIND("decision",'Input| Setup'!$F$6)),'Input| Projects'!Y494,'Input| Projects'!I494)*'Input| Escalations'!$I$17*I494,0)</f>
        <v>0</v>
      </c>
      <c r="R494" s="172">
        <f>IFERROR(IF(ISNUMBER(FIND("decision",'Input| Setup'!$F$6)),'Input| Projects'!Z494,'Input| Projects'!J494)*'Input| Escalations'!$I$17*J494,0)</f>
        <v>0</v>
      </c>
      <c r="S494" s="172">
        <f>IFERROR(IF(ISNUMBER(FIND("decision",'Input| Setup'!$F$6)),'Input| Projects'!AA494,'Input| Projects'!K494)*'Input| Escalations'!$I$17*K494,0)</f>
        <v>0</v>
      </c>
      <c r="T494" s="172">
        <f>IFERROR(IF(ISNUMBER(FIND("decision",'Input| Setup'!$F$6)),'Input| Projects'!AB494,'Input| Projects'!L494)*'Input| Escalations'!$I$17*L494,0)</f>
        <v>0</v>
      </c>
      <c r="U494" s="172">
        <f>IFERROR(IF(ISNUMBER(FIND("decision",'Input| Setup'!$F$6)),'Input| Projects'!AC494,'Input| Projects'!M494)*'Input| Escalations'!$I$17*M494,0)</f>
        <v>0</v>
      </c>
      <c r="V494" s="172">
        <f>IFERROR(IF(ISNUMBER(FIND("decision",'Input| Setup'!$F$6)),'Input| Projects'!AD494,'Input| Projects'!N494)*'Input| Escalations'!$I$17*N494,0)</f>
        <v>0</v>
      </c>
      <c r="W494" s="172">
        <f>IFERROR(IF(ISNUMBER(FIND("decision",'Input| Setup'!$F$6)),'Input| Projects'!AE494,'Input| Projects'!O494)*'Input| Escalations'!$I$17*O494,0)</f>
        <v>0</v>
      </c>
      <c r="X494" s="175"/>
      <c r="Y494" s="172">
        <f>IF(ISNUMBER(FIND("decision",'Input| Setup'!$F$6)),'Input| Projects'!AG494,'Input| Projects'!Q494)*I494*'Input| Escalations'!$I$17</f>
        <v>0</v>
      </c>
      <c r="Z494" s="172">
        <f>IF(ISNUMBER(FIND("decision",'Input| Setup'!$F$6)),'Input| Projects'!AH494,'Input| Projects'!R494)*J494*'Input| Escalations'!$I$17</f>
        <v>0</v>
      </c>
      <c r="AA494" s="172">
        <f>IF(ISNUMBER(FIND("decision",'Input| Setup'!$F$6)),'Input| Projects'!AI494,'Input| Projects'!S494)*K494*'Input| Escalations'!$I$17</f>
        <v>0</v>
      </c>
      <c r="AB494" s="172">
        <f>IF(ISNUMBER(FIND("decision",'Input| Setup'!$F$6)),'Input| Projects'!AJ494,'Input| Projects'!T494)*L494*'Input| Escalations'!$I$17</f>
        <v>0</v>
      </c>
      <c r="AC494" s="172">
        <f>IF(ISNUMBER(FIND("decision",'Input| Setup'!$F$6)),'Input| Projects'!AK494,'Input| Projects'!U494)*M494*'Input| Escalations'!$I$17</f>
        <v>0</v>
      </c>
      <c r="AD494" s="172">
        <f>IF(ISNUMBER(FIND("decision",'Input| Setup'!$F$6)),'Input| Projects'!AL494,'Input| Projects'!V494)*N494*'Input| Escalations'!$I$17</f>
        <v>0</v>
      </c>
      <c r="AE494" s="172">
        <f>IF(ISNUMBER(FIND("decision",'Input| Setup'!$F$6)),'Input| Projects'!AM494,'Input| Projects'!W494)*O494*'Input| Escalations'!$I$17</f>
        <v>0</v>
      </c>
      <c r="AF494" s="175"/>
      <c r="AG494" s="172" cm="1">
        <f t="array" ref="AG494">IFERROR(--('Input| Projects'!$AS494="Yes")*_xlfn.SWITCH('Input| Overheads'!$C$50,"Direct costs",'Calc| Overheads Allocation'!C$8*Q494,"Internal labour",'Calc| Overheads Allocation'!C$8*Q494*'Input| Projects'!$AO494,"DNSP defined",'Calc| Overheads Allocation'!C$78*'Input| Projects'!$AV494,0),0)</f>
        <v>0</v>
      </c>
      <c r="AH494" s="172" cm="1">
        <f t="array" ref="AH494">IFERROR(--('Input| Projects'!$AS494="Yes")*_xlfn.SWITCH('Input| Overheads'!$C$50,"Direct costs",'Calc| Overheads Allocation'!D$8*R494,"Internal labour",'Calc| Overheads Allocation'!D$8*R494*'Input| Projects'!$AO494,"DNSP defined",'Calc| Overheads Allocation'!D$78*'Input| Projects'!$AV494,0),0)</f>
        <v>0</v>
      </c>
      <c r="AI494" s="172" cm="1">
        <f t="array" ref="AI494">IFERROR(--('Input| Projects'!$AS494="Yes")*_xlfn.SWITCH('Input| Overheads'!$C$50,"Direct costs",'Calc| Overheads Allocation'!E$8*S494,"Internal labour",'Calc| Overheads Allocation'!E$8*S494*'Input| Projects'!$AO494,"DNSP defined",'Calc| Overheads Allocation'!E$78*'Input| Projects'!$AV494,0),0)</f>
        <v>0</v>
      </c>
      <c r="AJ494" s="172" cm="1">
        <f t="array" ref="AJ494">IFERROR(--('Input| Projects'!$AS494="Yes")*_xlfn.SWITCH('Input| Overheads'!$C$50,"Direct costs",'Calc| Overheads Allocation'!F$8*T494,"Internal labour",'Calc| Overheads Allocation'!F$8*T494*'Input| Projects'!$AO494,"DNSP defined",'Calc| Overheads Allocation'!F$78*'Input| Projects'!$AV494,0),0)</f>
        <v>0</v>
      </c>
      <c r="AK494" s="172" cm="1">
        <f t="array" ref="AK494">IFERROR(--('Input| Projects'!$AS494="Yes")*_xlfn.SWITCH('Input| Overheads'!$C$50,"Direct costs",'Calc| Overheads Allocation'!G$8*U494,"Internal labour",'Calc| Overheads Allocation'!G$8*U494*'Input| Projects'!$AO494,"DNSP defined",'Calc| Overheads Allocation'!G$78*'Input| Projects'!$AV494,0),0)</f>
        <v>0</v>
      </c>
      <c r="AL494" s="172" cm="1">
        <f t="array" ref="AL494">IFERROR(--('Input| Projects'!$AS494="Yes")*_xlfn.SWITCH('Input| Overheads'!$C$50,"Direct costs",'Calc| Overheads Allocation'!H$8*V494,"Internal labour",'Calc| Overheads Allocation'!H$8*V494*'Input| Projects'!$AO494,"DNSP defined",'Calc| Overheads Allocation'!H$78*'Input| Projects'!$AV494,0),0)</f>
        <v>0</v>
      </c>
      <c r="AM494" s="172" cm="1">
        <f t="array" ref="AM494">IFERROR(--('Input| Projects'!$AS494="Yes")*_xlfn.SWITCH('Input| Overheads'!$C$50,"Direct costs",'Calc| Overheads Allocation'!I$8*W494,"Internal labour",'Calc| Overheads Allocation'!I$8*W494*'Input| Projects'!$AO494,"DNSP defined",'Calc| Overheads Allocation'!I$78*'Input| Projects'!$AV494,0),0)</f>
        <v>0</v>
      </c>
      <c r="AN494" s="175"/>
      <c r="AO494" s="172" cm="1">
        <f t="array" ref="AO494">IFERROR(--('Input| Projects'!$AT494="Yes")*_xlfn.SWITCH('Input| Overheads'!$C$50,"Direct costs",'Calc| Overheads Allocation'!C$9*Q494,"Internal labour",'Calc| Overheads Allocation'!C$9*Q494*'Input| Projects'!$AO494,"DNSP defined",'Calc| Overheads Allocation'!C$79*'Input| Projects'!$AW494,0),0)</f>
        <v>0</v>
      </c>
      <c r="AP494" s="172" cm="1">
        <f t="array" ref="AP494">IFERROR(--('Input| Projects'!$AT494="Yes")*_xlfn.SWITCH('Input| Overheads'!$C$50,"Direct costs",'Calc| Overheads Allocation'!D$9*R494,"Internal labour",'Calc| Overheads Allocation'!D$9*R494*'Input| Projects'!$AO494,"DNSP defined",'Calc| Overheads Allocation'!D$79*'Input| Projects'!$AW494,0),0)</f>
        <v>0</v>
      </c>
      <c r="AQ494" s="172" cm="1">
        <f t="array" ref="AQ494">IFERROR(--('Input| Projects'!$AT494="Yes")*_xlfn.SWITCH('Input| Overheads'!$C$50,"Direct costs",'Calc| Overheads Allocation'!E$9*S494,"Internal labour",'Calc| Overheads Allocation'!E$9*S494*'Input| Projects'!$AO494,"DNSP defined",'Calc| Overheads Allocation'!E$79*'Input| Projects'!$AW494,0),0)</f>
        <v>0</v>
      </c>
      <c r="AR494" s="172" cm="1">
        <f t="array" ref="AR494">IFERROR(--('Input| Projects'!$AT494="Yes")*_xlfn.SWITCH('Input| Overheads'!$C$50,"Direct costs",'Calc| Overheads Allocation'!F$9*T494,"Internal labour",'Calc| Overheads Allocation'!F$9*T494*'Input| Projects'!$AO494,"DNSP defined",'Calc| Overheads Allocation'!F$79*'Input| Projects'!$AW494,0),0)</f>
        <v>0</v>
      </c>
      <c r="AS494" s="172" cm="1">
        <f t="array" ref="AS494">IFERROR(--('Input| Projects'!$AT494="Yes")*_xlfn.SWITCH('Input| Overheads'!$C$50,"Direct costs",'Calc| Overheads Allocation'!G$9*U494,"Internal labour",'Calc| Overheads Allocation'!G$9*U494*'Input| Projects'!$AO494,"DNSP defined",'Calc| Overheads Allocation'!G$79*'Input| Projects'!$AW494,0),0)</f>
        <v>0</v>
      </c>
      <c r="AT494" s="172" cm="1">
        <f t="array" ref="AT494">IFERROR(--('Input| Projects'!$AT494="Yes")*_xlfn.SWITCH('Input| Overheads'!$C$50,"Direct costs",'Calc| Overheads Allocation'!H$9*V494,"Internal labour",'Calc| Overheads Allocation'!H$9*V494*'Input| Projects'!$AO494,"DNSP defined",'Calc| Overheads Allocation'!H$79*'Input| Projects'!$AW494,0),0)</f>
        <v>0</v>
      </c>
      <c r="AU494" s="172" cm="1">
        <f t="array" ref="AU494">IFERROR(--('Input| Projects'!$AT494="Yes")*_xlfn.SWITCH('Input| Overheads'!$C$50,"Direct costs",'Calc| Overheads Allocation'!I$9*W494,"Internal labour",'Calc| Overheads Allocation'!I$9*W494*'Input| Projects'!$AO494,"DNSP defined",'Calc| Overheads Allocation'!I$79*'Input| Projects'!$AW494,0),0)</f>
        <v>0</v>
      </c>
      <c r="AV494" s="175"/>
      <c r="AW494" s="172">
        <f t="shared" si="178"/>
        <v>0</v>
      </c>
      <c r="AX494" s="172">
        <f t="shared" si="179"/>
        <v>0</v>
      </c>
      <c r="AY494" s="172">
        <f t="shared" si="180"/>
        <v>0</v>
      </c>
      <c r="AZ494" s="172">
        <f t="shared" si="181"/>
        <v>0</v>
      </c>
      <c r="BA494" s="172">
        <f t="shared" si="182"/>
        <v>0</v>
      </c>
      <c r="BB494" s="172">
        <f t="shared" si="183"/>
        <v>0</v>
      </c>
      <c r="BC494" s="172">
        <f t="shared" si="184"/>
        <v>0</v>
      </c>
      <c r="BD494" s="176"/>
      <c r="BE494" s="172">
        <f t="shared" si="185"/>
        <v>0</v>
      </c>
      <c r="BF494" s="172">
        <f t="shared" si="186"/>
        <v>0</v>
      </c>
      <c r="BG494" s="172">
        <f t="shared" si="187"/>
        <v>0</v>
      </c>
      <c r="BH494" s="172">
        <f t="shared" si="188"/>
        <v>0</v>
      </c>
      <c r="BI494" s="172">
        <f t="shared" si="189"/>
        <v>0</v>
      </c>
      <c r="BJ494" s="172">
        <f t="shared" si="190"/>
        <v>0</v>
      </c>
      <c r="BK494" s="172">
        <f t="shared" si="191"/>
        <v>0</v>
      </c>
      <c r="BL494" s="176"/>
      <c r="BM494" s="172">
        <f t="shared" si="170"/>
        <v>0</v>
      </c>
      <c r="BN494" s="172">
        <f t="shared" si="171"/>
        <v>0</v>
      </c>
      <c r="BO494" s="172">
        <f t="shared" si="172"/>
        <v>0</v>
      </c>
      <c r="BP494" s="172">
        <f t="shared" si="173"/>
        <v>0</v>
      </c>
      <c r="BQ494" s="172">
        <f t="shared" si="174"/>
        <v>0</v>
      </c>
      <c r="BR494" s="172">
        <f t="shared" si="175"/>
        <v>0</v>
      </c>
      <c r="BS494" s="172">
        <f t="shared" si="176"/>
        <v>0</v>
      </c>
      <c r="BT494" s="55"/>
      <c r="BU494" s="158">
        <f>SUMIF('Input| Projects'!$BA$8:$CX$8,RIGHT(BU$9,3),'Input| Projects'!$BA494:$CX494)</f>
        <v>0</v>
      </c>
      <c r="BV494" s="158">
        <f>SUMIF('Input| Projects'!$BA$8:$CX$8,RIGHT(BV$9,3),'Input| Projects'!$BA494:$CX494)</f>
        <v>0</v>
      </c>
      <c r="BW494" s="79" t="str">
        <f t="shared" si="177"/>
        <v/>
      </c>
    </row>
    <row r="495" spans="2:75" x14ac:dyDescent="0.2">
      <c r="B495" s="123">
        <f>IFERROR('Input| Projects'!B495,"")</f>
        <v>486</v>
      </c>
      <c r="C495" s="160" t="str">
        <f>IFERROR(IF('Input| Projects'!C495="","",'Input| Projects'!C495),"")</f>
        <v/>
      </c>
      <c r="D495" s="160" t="str">
        <f>IFERROR(IF('Input| Projects'!D495="","",'Input| Projects'!D495),"")</f>
        <v/>
      </c>
      <c r="E495" s="53"/>
      <c r="F495" s="160" t="str">
        <f>IF(LEN('Input| Projects'!F495)&gt;0,'Input| Projects'!F495,"")</f>
        <v/>
      </c>
      <c r="G495" s="160" t="str">
        <f>IF(LEN('Input| Projects'!G495)&gt;0,'Input| Projects'!G495,"")</f>
        <v/>
      </c>
      <c r="H495" s="10"/>
      <c r="I495" s="194" cm="1">
        <f t="array" ref="I495">IF(LEN($F495)&gt;0,1+IFERROR(SUMPRODUCT(TRANSPOSE('Input| Projects'!$AO495:$AQ495),INDEX('Input| Escalations'!$F$27:$L$29,,MATCH(Q$9,'Input| Escalations'!$F$21:$L$21,0))),0),0)</f>
        <v>0</v>
      </c>
      <c r="J495" s="194" cm="1">
        <f t="array" ref="J495">IF(LEN($F495)&gt;0,1+IFERROR(SUMPRODUCT(TRANSPOSE('Input| Projects'!$AO495:$AQ495),INDEX('Input| Escalations'!$F$27:$L$29,,MATCH(R$9,'Input| Escalations'!$F$21:$L$21,0))),0),0)</f>
        <v>0</v>
      </c>
      <c r="K495" s="194" cm="1">
        <f t="array" ref="K495">IF(LEN($F495)&gt;0,1+IFERROR(SUMPRODUCT(TRANSPOSE('Input| Projects'!$AO495:$AQ495),INDEX('Input| Escalations'!$F$27:$L$29,,MATCH(S$9,'Input| Escalations'!$F$21:$L$21,0))),0),0)</f>
        <v>0</v>
      </c>
      <c r="L495" s="194" cm="1">
        <f t="array" ref="L495">IF(LEN($F495)&gt;0,1+IFERROR(SUMPRODUCT(TRANSPOSE('Input| Projects'!$AO495:$AQ495),INDEX('Input| Escalations'!$F$27:$L$29,,MATCH(T$9,'Input| Escalations'!$F$21:$L$21,0))),0),0)</f>
        <v>0</v>
      </c>
      <c r="M495" s="194" cm="1">
        <f t="array" ref="M495">IF(LEN($F495)&gt;0,1+IFERROR(SUMPRODUCT(TRANSPOSE('Input| Projects'!$AO495:$AQ495),INDEX('Input| Escalations'!$F$27:$L$29,,MATCH(U$9,'Input| Escalations'!$F$21:$L$21,0))),0),0)</f>
        <v>0</v>
      </c>
      <c r="N495" s="194" cm="1">
        <f t="array" ref="N495">IF(LEN($F495)&gt;0,1+IFERROR(SUMPRODUCT(TRANSPOSE('Input| Projects'!$AO495:$AQ495),INDEX('Input| Escalations'!$F$27:$L$29,,MATCH(V$9,'Input| Escalations'!$F$21:$L$21,0))),0),0)</f>
        <v>0</v>
      </c>
      <c r="O495" s="194" cm="1">
        <f t="array" ref="O495">IF(LEN($F495)&gt;0,1+IFERROR(SUMPRODUCT(TRANSPOSE('Input| Projects'!$AO495:$AQ495),INDEX('Input| Escalations'!$F$27:$L$29,,MATCH(W$9,'Input| Escalations'!$F$21:$L$21,0))),0),0)</f>
        <v>0</v>
      </c>
      <c r="P495" s="10"/>
      <c r="Q495" s="172">
        <f>IFERROR(IF(ISNUMBER(FIND("decision",'Input| Setup'!$F$6)),'Input| Projects'!Y495,'Input| Projects'!I495)*'Input| Escalations'!$I$17*I495,0)</f>
        <v>0</v>
      </c>
      <c r="R495" s="172">
        <f>IFERROR(IF(ISNUMBER(FIND("decision",'Input| Setup'!$F$6)),'Input| Projects'!Z495,'Input| Projects'!J495)*'Input| Escalations'!$I$17*J495,0)</f>
        <v>0</v>
      </c>
      <c r="S495" s="172">
        <f>IFERROR(IF(ISNUMBER(FIND("decision",'Input| Setup'!$F$6)),'Input| Projects'!AA495,'Input| Projects'!K495)*'Input| Escalations'!$I$17*K495,0)</f>
        <v>0</v>
      </c>
      <c r="T495" s="172">
        <f>IFERROR(IF(ISNUMBER(FIND("decision",'Input| Setup'!$F$6)),'Input| Projects'!AB495,'Input| Projects'!L495)*'Input| Escalations'!$I$17*L495,0)</f>
        <v>0</v>
      </c>
      <c r="U495" s="172">
        <f>IFERROR(IF(ISNUMBER(FIND("decision",'Input| Setup'!$F$6)),'Input| Projects'!AC495,'Input| Projects'!M495)*'Input| Escalations'!$I$17*M495,0)</f>
        <v>0</v>
      </c>
      <c r="V495" s="172">
        <f>IFERROR(IF(ISNUMBER(FIND("decision",'Input| Setup'!$F$6)),'Input| Projects'!AD495,'Input| Projects'!N495)*'Input| Escalations'!$I$17*N495,0)</f>
        <v>0</v>
      </c>
      <c r="W495" s="172">
        <f>IFERROR(IF(ISNUMBER(FIND("decision",'Input| Setup'!$F$6)),'Input| Projects'!AE495,'Input| Projects'!O495)*'Input| Escalations'!$I$17*O495,0)</f>
        <v>0</v>
      </c>
      <c r="X495" s="175"/>
      <c r="Y495" s="172">
        <f>IF(ISNUMBER(FIND("decision",'Input| Setup'!$F$6)),'Input| Projects'!AG495,'Input| Projects'!Q495)*I495*'Input| Escalations'!$I$17</f>
        <v>0</v>
      </c>
      <c r="Z495" s="172">
        <f>IF(ISNUMBER(FIND("decision",'Input| Setup'!$F$6)),'Input| Projects'!AH495,'Input| Projects'!R495)*J495*'Input| Escalations'!$I$17</f>
        <v>0</v>
      </c>
      <c r="AA495" s="172">
        <f>IF(ISNUMBER(FIND("decision",'Input| Setup'!$F$6)),'Input| Projects'!AI495,'Input| Projects'!S495)*K495*'Input| Escalations'!$I$17</f>
        <v>0</v>
      </c>
      <c r="AB495" s="172">
        <f>IF(ISNUMBER(FIND("decision",'Input| Setup'!$F$6)),'Input| Projects'!AJ495,'Input| Projects'!T495)*L495*'Input| Escalations'!$I$17</f>
        <v>0</v>
      </c>
      <c r="AC495" s="172">
        <f>IF(ISNUMBER(FIND("decision",'Input| Setup'!$F$6)),'Input| Projects'!AK495,'Input| Projects'!U495)*M495*'Input| Escalations'!$I$17</f>
        <v>0</v>
      </c>
      <c r="AD495" s="172">
        <f>IF(ISNUMBER(FIND("decision",'Input| Setup'!$F$6)),'Input| Projects'!AL495,'Input| Projects'!V495)*N495*'Input| Escalations'!$I$17</f>
        <v>0</v>
      </c>
      <c r="AE495" s="172">
        <f>IF(ISNUMBER(FIND("decision",'Input| Setup'!$F$6)),'Input| Projects'!AM495,'Input| Projects'!W495)*O495*'Input| Escalations'!$I$17</f>
        <v>0</v>
      </c>
      <c r="AF495" s="175"/>
      <c r="AG495" s="172" cm="1">
        <f t="array" ref="AG495">IFERROR(--('Input| Projects'!$AS495="Yes")*_xlfn.SWITCH('Input| Overheads'!$C$50,"Direct costs",'Calc| Overheads Allocation'!C$8*Q495,"Internal labour",'Calc| Overheads Allocation'!C$8*Q495*'Input| Projects'!$AO495,"DNSP defined",'Calc| Overheads Allocation'!C$78*'Input| Projects'!$AV495,0),0)</f>
        <v>0</v>
      </c>
      <c r="AH495" s="172" cm="1">
        <f t="array" ref="AH495">IFERROR(--('Input| Projects'!$AS495="Yes")*_xlfn.SWITCH('Input| Overheads'!$C$50,"Direct costs",'Calc| Overheads Allocation'!D$8*R495,"Internal labour",'Calc| Overheads Allocation'!D$8*R495*'Input| Projects'!$AO495,"DNSP defined",'Calc| Overheads Allocation'!D$78*'Input| Projects'!$AV495,0),0)</f>
        <v>0</v>
      </c>
      <c r="AI495" s="172" cm="1">
        <f t="array" ref="AI495">IFERROR(--('Input| Projects'!$AS495="Yes")*_xlfn.SWITCH('Input| Overheads'!$C$50,"Direct costs",'Calc| Overheads Allocation'!E$8*S495,"Internal labour",'Calc| Overheads Allocation'!E$8*S495*'Input| Projects'!$AO495,"DNSP defined",'Calc| Overheads Allocation'!E$78*'Input| Projects'!$AV495,0),0)</f>
        <v>0</v>
      </c>
      <c r="AJ495" s="172" cm="1">
        <f t="array" ref="AJ495">IFERROR(--('Input| Projects'!$AS495="Yes")*_xlfn.SWITCH('Input| Overheads'!$C$50,"Direct costs",'Calc| Overheads Allocation'!F$8*T495,"Internal labour",'Calc| Overheads Allocation'!F$8*T495*'Input| Projects'!$AO495,"DNSP defined",'Calc| Overheads Allocation'!F$78*'Input| Projects'!$AV495,0),0)</f>
        <v>0</v>
      </c>
      <c r="AK495" s="172" cm="1">
        <f t="array" ref="AK495">IFERROR(--('Input| Projects'!$AS495="Yes")*_xlfn.SWITCH('Input| Overheads'!$C$50,"Direct costs",'Calc| Overheads Allocation'!G$8*U495,"Internal labour",'Calc| Overheads Allocation'!G$8*U495*'Input| Projects'!$AO495,"DNSP defined",'Calc| Overheads Allocation'!G$78*'Input| Projects'!$AV495,0),0)</f>
        <v>0</v>
      </c>
      <c r="AL495" s="172" cm="1">
        <f t="array" ref="AL495">IFERROR(--('Input| Projects'!$AS495="Yes")*_xlfn.SWITCH('Input| Overheads'!$C$50,"Direct costs",'Calc| Overheads Allocation'!H$8*V495,"Internal labour",'Calc| Overheads Allocation'!H$8*V495*'Input| Projects'!$AO495,"DNSP defined",'Calc| Overheads Allocation'!H$78*'Input| Projects'!$AV495,0),0)</f>
        <v>0</v>
      </c>
      <c r="AM495" s="172" cm="1">
        <f t="array" ref="AM495">IFERROR(--('Input| Projects'!$AS495="Yes")*_xlfn.SWITCH('Input| Overheads'!$C$50,"Direct costs",'Calc| Overheads Allocation'!I$8*W495,"Internal labour",'Calc| Overheads Allocation'!I$8*W495*'Input| Projects'!$AO495,"DNSP defined",'Calc| Overheads Allocation'!I$78*'Input| Projects'!$AV495,0),0)</f>
        <v>0</v>
      </c>
      <c r="AN495" s="175"/>
      <c r="AO495" s="172" cm="1">
        <f t="array" ref="AO495">IFERROR(--('Input| Projects'!$AT495="Yes")*_xlfn.SWITCH('Input| Overheads'!$C$50,"Direct costs",'Calc| Overheads Allocation'!C$9*Q495,"Internal labour",'Calc| Overheads Allocation'!C$9*Q495*'Input| Projects'!$AO495,"DNSP defined",'Calc| Overheads Allocation'!C$79*'Input| Projects'!$AW495,0),0)</f>
        <v>0</v>
      </c>
      <c r="AP495" s="172" cm="1">
        <f t="array" ref="AP495">IFERROR(--('Input| Projects'!$AT495="Yes")*_xlfn.SWITCH('Input| Overheads'!$C$50,"Direct costs",'Calc| Overheads Allocation'!D$9*R495,"Internal labour",'Calc| Overheads Allocation'!D$9*R495*'Input| Projects'!$AO495,"DNSP defined",'Calc| Overheads Allocation'!D$79*'Input| Projects'!$AW495,0),0)</f>
        <v>0</v>
      </c>
      <c r="AQ495" s="172" cm="1">
        <f t="array" ref="AQ495">IFERROR(--('Input| Projects'!$AT495="Yes")*_xlfn.SWITCH('Input| Overheads'!$C$50,"Direct costs",'Calc| Overheads Allocation'!E$9*S495,"Internal labour",'Calc| Overheads Allocation'!E$9*S495*'Input| Projects'!$AO495,"DNSP defined",'Calc| Overheads Allocation'!E$79*'Input| Projects'!$AW495,0),0)</f>
        <v>0</v>
      </c>
      <c r="AR495" s="172" cm="1">
        <f t="array" ref="AR495">IFERROR(--('Input| Projects'!$AT495="Yes")*_xlfn.SWITCH('Input| Overheads'!$C$50,"Direct costs",'Calc| Overheads Allocation'!F$9*T495,"Internal labour",'Calc| Overheads Allocation'!F$9*T495*'Input| Projects'!$AO495,"DNSP defined",'Calc| Overheads Allocation'!F$79*'Input| Projects'!$AW495,0),0)</f>
        <v>0</v>
      </c>
      <c r="AS495" s="172" cm="1">
        <f t="array" ref="AS495">IFERROR(--('Input| Projects'!$AT495="Yes")*_xlfn.SWITCH('Input| Overheads'!$C$50,"Direct costs",'Calc| Overheads Allocation'!G$9*U495,"Internal labour",'Calc| Overheads Allocation'!G$9*U495*'Input| Projects'!$AO495,"DNSP defined",'Calc| Overheads Allocation'!G$79*'Input| Projects'!$AW495,0),0)</f>
        <v>0</v>
      </c>
      <c r="AT495" s="172" cm="1">
        <f t="array" ref="AT495">IFERROR(--('Input| Projects'!$AT495="Yes")*_xlfn.SWITCH('Input| Overheads'!$C$50,"Direct costs",'Calc| Overheads Allocation'!H$9*V495,"Internal labour",'Calc| Overheads Allocation'!H$9*V495*'Input| Projects'!$AO495,"DNSP defined",'Calc| Overheads Allocation'!H$79*'Input| Projects'!$AW495,0),0)</f>
        <v>0</v>
      </c>
      <c r="AU495" s="172" cm="1">
        <f t="array" ref="AU495">IFERROR(--('Input| Projects'!$AT495="Yes")*_xlfn.SWITCH('Input| Overheads'!$C$50,"Direct costs",'Calc| Overheads Allocation'!I$9*W495,"Internal labour",'Calc| Overheads Allocation'!I$9*W495*'Input| Projects'!$AO495,"DNSP defined",'Calc| Overheads Allocation'!I$79*'Input| Projects'!$AW495,0),0)</f>
        <v>0</v>
      </c>
      <c r="AV495" s="175"/>
      <c r="AW495" s="172">
        <f t="shared" si="178"/>
        <v>0</v>
      </c>
      <c r="AX495" s="172">
        <f t="shared" si="179"/>
        <v>0</v>
      </c>
      <c r="AY495" s="172">
        <f t="shared" si="180"/>
        <v>0</v>
      </c>
      <c r="AZ495" s="172">
        <f t="shared" si="181"/>
        <v>0</v>
      </c>
      <c r="BA495" s="172">
        <f t="shared" si="182"/>
        <v>0</v>
      </c>
      <c r="BB495" s="172">
        <f t="shared" si="183"/>
        <v>0</v>
      </c>
      <c r="BC495" s="172">
        <f t="shared" si="184"/>
        <v>0</v>
      </c>
      <c r="BD495" s="176"/>
      <c r="BE495" s="172">
        <f t="shared" si="185"/>
        <v>0</v>
      </c>
      <c r="BF495" s="172">
        <f t="shared" si="186"/>
        <v>0</v>
      </c>
      <c r="BG495" s="172">
        <f t="shared" si="187"/>
        <v>0</v>
      </c>
      <c r="BH495" s="172">
        <f t="shared" si="188"/>
        <v>0</v>
      </c>
      <c r="BI495" s="172">
        <f t="shared" si="189"/>
        <v>0</v>
      </c>
      <c r="BJ495" s="172">
        <f t="shared" si="190"/>
        <v>0</v>
      </c>
      <c r="BK495" s="172">
        <f t="shared" si="191"/>
        <v>0</v>
      </c>
      <c r="BL495" s="176"/>
      <c r="BM495" s="172">
        <f t="shared" si="170"/>
        <v>0</v>
      </c>
      <c r="BN495" s="172">
        <f t="shared" si="171"/>
        <v>0</v>
      </c>
      <c r="BO495" s="172">
        <f t="shared" si="172"/>
        <v>0</v>
      </c>
      <c r="BP495" s="172">
        <f t="shared" si="173"/>
        <v>0</v>
      </c>
      <c r="BQ495" s="172">
        <f t="shared" si="174"/>
        <v>0</v>
      </c>
      <c r="BR495" s="172">
        <f t="shared" si="175"/>
        <v>0</v>
      </c>
      <c r="BS495" s="172">
        <f t="shared" si="176"/>
        <v>0</v>
      </c>
      <c r="BT495" s="55"/>
      <c r="BU495" s="158">
        <f>SUMIF('Input| Projects'!$BA$8:$CX$8,RIGHT(BU$9,3),'Input| Projects'!$BA495:$CX495)</f>
        <v>0</v>
      </c>
      <c r="BV495" s="158">
        <f>SUMIF('Input| Projects'!$BA$8:$CX$8,RIGHT(BV$9,3),'Input| Projects'!$BA495:$CX495)</f>
        <v>0</v>
      </c>
      <c r="BW495" s="79" t="str">
        <f t="shared" si="177"/>
        <v/>
      </c>
    </row>
    <row r="496" spans="2:75" x14ac:dyDescent="0.2">
      <c r="B496" s="123">
        <f>IFERROR('Input| Projects'!B496,"")</f>
        <v>487</v>
      </c>
      <c r="C496" s="160" t="str">
        <f>IFERROR(IF('Input| Projects'!C496="","",'Input| Projects'!C496),"")</f>
        <v/>
      </c>
      <c r="D496" s="160" t="str">
        <f>IFERROR(IF('Input| Projects'!D496="","",'Input| Projects'!D496),"")</f>
        <v/>
      </c>
      <c r="E496" s="53"/>
      <c r="F496" s="160" t="str">
        <f>IF(LEN('Input| Projects'!F496)&gt;0,'Input| Projects'!F496,"")</f>
        <v/>
      </c>
      <c r="G496" s="160" t="str">
        <f>IF(LEN('Input| Projects'!G496)&gt;0,'Input| Projects'!G496,"")</f>
        <v/>
      </c>
      <c r="H496" s="10"/>
      <c r="I496" s="194" cm="1">
        <f t="array" ref="I496">IF(LEN($F496)&gt;0,1+IFERROR(SUMPRODUCT(TRANSPOSE('Input| Projects'!$AO496:$AQ496),INDEX('Input| Escalations'!$F$27:$L$29,,MATCH(Q$9,'Input| Escalations'!$F$21:$L$21,0))),0),0)</f>
        <v>0</v>
      </c>
      <c r="J496" s="194" cm="1">
        <f t="array" ref="J496">IF(LEN($F496)&gt;0,1+IFERROR(SUMPRODUCT(TRANSPOSE('Input| Projects'!$AO496:$AQ496),INDEX('Input| Escalations'!$F$27:$L$29,,MATCH(R$9,'Input| Escalations'!$F$21:$L$21,0))),0),0)</f>
        <v>0</v>
      </c>
      <c r="K496" s="194" cm="1">
        <f t="array" ref="K496">IF(LEN($F496)&gt;0,1+IFERROR(SUMPRODUCT(TRANSPOSE('Input| Projects'!$AO496:$AQ496),INDEX('Input| Escalations'!$F$27:$L$29,,MATCH(S$9,'Input| Escalations'!$F$21:$L$21,0))),0),0)</f>
        <v>0</v>
      </c>
      <c r="L496" s="194" cm="1">
        <f t="array" ref="L496">IF(LEN($F496)&gt;0,1+IFERROR(SUMPRODUCT(TRANSPOSE('Input| Projects'!$AO496:$AQ496),INDEX('Input| Escalations'!$F$27:$L$29,,MATCH(T$9,'Input| Escalations'!$F$21:$L$21,0))),0),0)</f>
        <v>0</v>
      </c>
      <c r="M496" s="194" cm="1">
        <f t="array" ref="M496">IF(LEN($F496)&gt;0,1+IFERROR(SUMPRODUCT(TRANSPOSE('Input| Projects'!$AO496:$AQ496),INDEX('Input| Escalations'!$F$27:$L$29,,MATCH(U$9,'Input| Escalations'!$F$21:$L$21,0))),0),0)</f>
        <v>0</v>
      </c>
      <c r="N496" s="194" cm="1">
        <f t="array" ref="N496">IF(LEN($F496)&gt;0,1+IFERROR(SUMPRODUCT(TRANSPOSE('Input| Projects'!$AO496:$AQ496),INDEX('Input| Escalations'!$F$27:$L$29,,MATCH(V$9,'Input| Escalations'!$F$21:$L$21,0))),0),0)</f>
        <v>0</v>
      </c>
      <c r="O496" s="194" cm="1">
        <f t="array" ref="O496">IF(LEN($F496)&gt;0,1+IFERROR(SUMPRODUCT(TRANSPOSE('Input| Projects'!$AO496:$AQ496),INDEX('Input| Escalations'!$F$27:$L$29,,MATCH(W$9,'Input| Escalations'!$F$21:$L$21,0))),0),0)</f>
        <v>0</v>
      </c>
      <c r="P496" s="10"/>
      <c r="Q496" s="172">
        <f>IFERROR(IF(ISNUMBER(FIND("decision",'Input| Setup'!$F$6)),'Input| Projects'!Y496,'Input| Projects'!I496)*'Input| Escalations'!$I$17*I496,0)</f>
        <v>0</v>
      </c>
      <c r="R496" s="172">
        <f>IFERROR(IF(ISNUMBER(FIND("decision",'Input| Setup'!$F$6)),'Input| Projects'!Z496,'Input| Projects'!J496)*'Input| Escalations'!$I$17*J496,0)</f>
        <v>0</v>
      </c>
      <c r="S496" s="172">
        <f>IFERROR(IF(ISNUMBER(FIND("decision",'Input| Setup'!$F$6)),'Input| Projects'!AA496,'Input| Projects'!K496)*'Input| Escalations'!$I$17*K496,0)</f>
        <v>0</v>
      </c>
      <c r="T496" s="172">
        <f>IFERROR(IF(ISNUMBER(FIND("decision",'Input| Setup'!$F$6)),'Input| Projects'!AB496,'Input| Projects'!L496)*'Input| Escalations'!$I$17*L496,0)</f>
        <v>0</v>
      </c>
      <c r="U496" s="172">
        <f>IFERROR(IF(ISNUMBER(FIND("decision",'Input| Setup'!$F$6)),'Input| Projects'!AC496,'Input| Projects'!M496)*'Input| Escalations'!$I$17*M496,0)</f>
        <v>0</v>
      </c>
      <c r="V496" s="172">
        <f>IFERROR(IF(ISNUMBER(FIND("decision",'Input| Setup'!$F$6)),'Input| Projects'!AD496,'Input| Projects'!N496)*'Input| Escalations'!$I$17*N496,0)</f>
        <v>0</v>
      </c>
      <c r="W496" s="172">
        <f>IFERROR(IF(ISNUMBER(FIND("decision",'Input| Setup'!$F$6)),'Input| Projects'!AE496,'Input| Projects'!O496)*'Input| Escalations'!$I$17*O496,0)</f>
        <v>0</v>
      </c>
      <c r="X496" s="175"/>
      <c r="Y496" s="172">
        <f>IF(ISNUMBER(FIND("decision",'Input| Setup'!$F$6)),'Input| Projects'!AG496,'Input| Projects'!Q496)*I496*'Input| Escalations'!$I$17</f>
        <v>0</v>
      </c>
      <c r="Z496" s="172">
        <f>IF(ISNUMBER(FIND("decision",'Input| Setup'!$F$6)),'Input| Projects'!AH496,'Input| Projects'!R496)*J496*'Input| Escalations'!$I$17</f>
        <v>0</v>
      </c>
      <c r="AA496" s="172">
        <f>IF(ISNUMBER(FIND("decision",'Input| Setup'!$F$6)),'Input| Projects'!AI496,'Input| Projects'!S496)*K496*'Input| Escalations'!$I$17</f>
        <v>0</v>
      </c>
      <c r="AB496" s="172">
        <f>IF(ISNUMBER(FIND("decision",'Input| Setup'!$F$6)),'Input| Projects'!AJ496,'Input| Projects'!T496)*L496*'Input| Escalations'!$I$17</f>
        <v>0</v>
      </c>
      <c r="AC496" s="172">
        <f>IF(ISNUMBER(FIND("decision",'Input| Setup'!$F$6)),'Input| Projects'!AK496,'Input| Projects'!U496)*M496*'Input| Escalations'!$I$17</f>
        <v>0</v>
      </c>
      <c r="AD496" s="172">
        <f>IF(ISNUMBER(FIND("decision",'Input| Setup'!$F$6)),'Input| Projects'!AL496,'Input| Projects'!V496)*N496*'Input| Escalations'!$I$17</f>
        <v>0</v>
      </c>
      <c r="AE496" s="172">
        <f>IF(ISNUMBER(FIND("decision",'Input| Setup'!$F$6)),'Input| Projects'!AM496,'Input| Projects'!W496)*O496*'Input| Escalations'!$I$17</f>
        <v>0</v>
      </c>
      <c r="AF496" s="175"/>
      <c r="AG496" s="172" cm="1">
        <f t="array" ref="AG496">IFERROR(--('Input| Projects'!$AS496="Yes")*_xlfn.SWITCH('Input| Overheads'!$C$50,"Direct costs",'Calc| Overheads Allocation'!C$8*Q496,"Internal labour",'Calc| Overheads Allocation'!C$8*Q496*'Input| Projects'!$AO496,"DNSP defined",'Calc| Overheads Allocation'!C$78*'Input| Projects'!$AV496,0),0)</f>
        <v>0</v>
      </c>
      <c r="AH496" s="172" cm="1">
        <f t="array" ref="AH496">IFERROR(--('Input| Projects'!$AS496="Yes")*_xlfn.SWITCH('Input| Overheads'!$C$50,"Direct costs",'Calc| Overheads Allocation'!D$8*R496,"Internal labour",'Calc| Overheads Allocation'!D$8*R496*'Input| Projects'!$AO496,"DNSP defined",'Calc| Overheads Allocation'!D$78*'Input| Projects'!$AV496,0),0)</f>
        <v>0</v>
      </c>
      <c r="AI496" s="172" cm="1">
        <f t="array" ref="AI496">IFERROR(--('Input| Projects'!$AS496="Yes")*_xlfn.SWITCH('Input| Overheads'!$C$50,"Direct costs",'Calc| Overheads Allocation'!E$8*S496,"Internal labour",'Calc| Overheads Allocation'!E$8*S496*'Input| Projects'!$AO496,"DNSP defined",'Calc| Overheads Allocation'!E$78*'Input| Projects'!$AV496,0),0)</f>
        <v>0</v>
      </c>
      <c r="AJ496" s="172" cm="1">
        <f t="array" ref="AJ496">IFERROR(--('Input| Projects'!$AS496="Yes")*_xlfn.SWITCH('Input| Overheads'!$C$50,"Direct costs",'Calc| Overheads Allocation'!F$8*T496,"Internal labour",'Calc| Overheads Allocation'!F$8*T496*'Input| Projects'!$AO496,"DNSP defined",'Calc| Overheads Allocation'!F$78*'Input| Projects'!$AV496,0),0)</f>
        <v>0</v>
      </c>
      <c r="AK496" s="172" cm="1">
        <f t="array" ref="AK496">IFERROR(--('Input| Projects'!$AS496="Yes")*_xlfn.SWITCH('Input| Overheads'!$C$50,"Direct costs",'Calc| Overheads Allocation'!G$8*U496,"Internal labour",'Calc| Overheads Allocation'!G$8*U496*'Input| Projects'!$AO496,"DNSP defined",'Calc| Overheads Allocation'!G$78*'Input| Projects'!$AV496,0),0)</f>
        <v>0</v>
      </c>
      <c r="AL496" s="172" cm="1">
        <f t="array" ref="AL496">IFERROR(--('Input| Projects'!$AS496="Yes")*_xlfn.SWITCH('Input| Overheads'!$C$50,"Direct costs",'Calc| Overheads Allocation'!H$8*V496,"Internal labour",'Calc| Overheads Allocation'!H$8*V496*'Input| Projects'!$AO496,"DNSP defined",'Calc| Overheads Allocation'!H$78*'Input| Projects'!$AV496,0),0)</f>
        <v>0</v>
      </c>
      <c r="AM496" s="172" cm="1">
        <f t="array" ref="AM496">IFERROR(--('Input| Projects'!$AS496="Yes")*_xlfn.SWITCH('Input| Overheads'!$C$50,"Direct costs",'Calc| Overheads Allocation'!I$8*W496,"Internal labour",'Calc| Overheads Allocation'!I$8*W496*'Input| Projects'!$AO496,"DNSP defined",'Calc| Overheads Allocation'!I$78*'Input| Projects'!$AV496,0),0)</f>
        <v>0</v>
      </c>
      <c r="AN496" s="175"/>
      <c r="AO496" s="172" cm="1">
        <f t="array" ref="AO496">IFERROR(--('Input| Projects'!$AT496="Yes")*_xlfn.SWITCH('Input| Overheads'!$C$50,"Direct costs",'Calc| Overheads Allocation'!C$9*Q496,"Internal labour",'Calc| Overheads Allocation'!C$9*Q496*'Input| Projects'!$AO496,"DNSP defined",'Calc| Overheads Allocation'!C$79*'Input| Projects'!$AW496,0),0)</f>
        <v>0</v>
      </c>
      <c r="AP496" s="172" cm="1">
        <f t="array" ref="AP496">IFERROR(--('Input| Projects'!$AT496="Yes")*_xlfn.SWITCH('Input| Overheads'!$C$50,"Direct costs",'Calc| Overheads Allocation'!D$9*R496,"Internal labour",'Calc| Overheads Allocation'!D$9*R496*'Input| Projects'!$AO496,"DNSP defined",'Calc| Overheads Allocation'!D$79*'Input| Projects'!$AW496,0),0)</f>
        <v>0</v>
      </c>
      <c r="AQ496" s="172" cm="1">
        <f t="array" ref="AQ496">IFERROR(--('Input| Projects'!$AT496="Yes")*_xlfn.SWITCH('Input| Overheads'!$C$50,"Direct costs",'Calc| Overheads Allocation'!E$9*S496,"Internal labour",'Calc| Overheads Allocation'!E$9*S496*'Input| Projects'!$AO496,"DNSP defined",'Calc| Overheads Allocation'!E$79*'Input| Projects'!$AW496,0),0)</f>
        <v>0</v>
      </c>
      <c r="AR496" s="172" cm="1">
        <f t="array" ref="AR496">IFERROR(--('Input| Projects'!$AT496="Yes")*_xlfn.SWITCH('Input| Overheads'!$C$50,"Direct costs",'Calc| Overheads Allocation'!F$9*T496,"Internal labour",'Calc| Overheads Allocation'!F$9*T496*'Input| Projects'!$AO496,"DNSP defined",'Calc| Overheads Allocation'!F$79*'Input| Projects'!$AW496,0),0)</f>
        <v>0</v>
      </c>
      <c r="AS496" s="172" cm="1">
        <f t="array" ref="AS496">IFERROR(--('Input| Projects'!$AT496="Yes")*_xlfn.SWITCH('Input| Overheads'!$C$50,"Direct costs",'Calc| Overheads Allocation'!G$9*U496,"Internal labour",'Calc| Overheads Allocation'!G$9*U496*'Input| Projects'!$AO496,"DNSP defined",'Calc| Overheads Allocation'!G$79*'Input| Projects'!$AW496,0),0)</f>
        <v>0</v>
      </c>
      <c r="AT496" s="172" cm="1">
        <f t="array" ref="AT496">IFERROR(--('Input| Projects'!$AT496="Yes")*_xlfn.SWITCH('Input| Overheads'!$C$50,"Direct costs",'Calc| Overheads Allocation'!H$9*V496,"Internal labour",'Calc| Overheads Allocation'!H$9*V496*'Input| Projects'!$AO496,"DNSP defined",'Calc| Overheads Allocation'!H$79*'Input| Projects'!$AW496,0),0)</f>
        <v>0</v>
      </c>
      <c r="AU496" s="172" cm="1">
        <f t="array" ref="AU496">IFERROR(--('Input| Projects'!$AT496="Yes")*_xlfn.SWITCH('Input| Overheads'!$C$50,"Direct costs",'Calc| Overheads Allocation'!I$9*W496,"Internal labour",'Calc| Overheads Allocation'!I$9*W496*'Input| Projects'!$AO496,"DNSP defined",'Calc| Overheads Allocation'!I$79*'Input| Projects'!$AW496,0),0)</f>
        <v>0</v>
      </c>
      <c r="AV496" s="175"/>
      <c r="AW496" s="172">
        <f t="shared" si="178"/>
        <v>0</v>
      </c>
      <c r="AX496" s="172">
        <f t="shared" si="179"/>
        <v>0</v>
      </c>
      <c r="AY496" s="172">
        <f t="shared" si="180"/>
        <v>0</v>
      </c>
      <c r="AZ496" s="172">
        <f t="shared" si="181"/>
        <v>0</v>
      </c>
      <c r="BA496" s="172">
        <f t="shared" si="182"/>
        <v>0</v>
      </c>
      <c r="BB496" s="172">
        <f t="shared" si="183"/>
        <v>0</v>
      </c>
      <c r="BC496" s="172">
        <f t="shared" si="184"/>
        <v>0</v>
      </c>
      <c r="BD496" s="176"/>
      <c r="BE496" s="172">
        <f t="shared" si="185"/>
        <v>0</v>
      </c>
      <c r="BF496" s="172">
        <f t="shared" si="186"/>
        <v>0</v>
      </c>
      <c r="BG496" s="172">
        <f t="shared" si="187"/>
        <v>0</v>
      </c>
      <c r="BH496" s="172">
        <f t="shared" si="188"/>
        <v>0</v>
      </c>
      <c r="BI496" s="172">
        <f t="shared" si="189"/>
        <v>0</v>
      </c>
      <c r="BJ496" s="172">
        <f t="shared" si="190"/>
        <v>0</v>
      </c>
      <c r="BK496" s="172">
        <f t="shared" si="191"/>
        <v>0</v>
      </c>
      <c r="BL496" s="176"/>
      <c r="BM496" s="172">
        <f t="shared" si="170"/>
        <v>0</v>
      </c>
      <c r="BN496" s="172">
        <f t="shared" si="171"/>
        <v>0</v>
      </c>
      <c r="BO496" s="172">
        <f t="shared" si="172"/>
        <v>0</v>
      </c>
      <c r="BP496" s="172">
        <f t="shared" si="173"/>
        <v>0</v>
      </c>
      <c r="BQ496" s="172">
        <f t="shared" si="174"/>
        <v>0</v>
      </c>
      <c r="BR496" s="172">
        <f t="shared" si="175"/>
        <v>0</v>
      </c>
      <c r="BS496" s="172">
        <f t="shared" si="176"/>
        <v>0</v>
      </c>
      <c r="BT496" s="55"/>
      <c r="BU496" s="158">
        <f>SUMIF('Input| Projects'!$BA$8:$CX$8,RIGHT(BU$9,3),'Input| Projects'!$BA496:$CX496)</f>
        <v>0</v>
      </c>
      <c r="BV496" s="158">
        <f>SUMIF('Input| Projects'!$BA$8:$CX$8,RIGHT(BV$9,3),'Input| Projects'!$BA496:$CX496)</f>
        <v>0</v>
      </c>
      <c r="BW496" s="79" t="str">
        <f t="shared" si="177"/>
        <v/>
      </c>
    </row>
    <row r="497" spans="2:75" x14ac:dyDescent="0.2">
      <c r="B497" s="123">
        <f>IFERROR('Input| Projects'!B497,"")</f>
        <v>488</v>
      </c>
      <c r="C497" s="160" t="str">
        <f>IFERROR(IF('Input| Projects'!C497="","",'Input| Projects'!C497),"")</f>
        <v/>
      </c>
      <c r="D497" s="160" t="str">
        <f>IFERROR(IF('Input| Projects'!D497="","",'Input| Projects'!D497),"")</f>
        <v/>
      </c>
      <c r="E497" s="53"/>
      <c r="F497" s="160" t="str">
        <f>IF(LEN('Input| Projects'!F497)&gt;0,'Input| Projects'!F497,"")</f>
        <v/>
      </c>
      <c r="G497" s="160" t="str">
        <f>IF(LEN('Input| Projects'!G497)&gt;0,'Input| Projects'!G497,"")</f>
        <v/>
      </c>
      <c r="H497" s="10"/>
      <c r="I497" s="194" cm="1">
        <f t="array" ref="I497">IF(LEN($F497)&gt;0,1+IFERROR(SUMPRODUCT(TRANSPOSE('Input| Projects'!$AO497:$AQ497),INDEX('Input| Escalations'!$F$27:$L$29,,MATCH(Q$9,'Input| Escalations'!$F$21:$L$21,0))),0),0)</f>
        <v>0</v>
      </c>
      <c r="J497" s="194" cm="1">
        <f t="array" ref="J497">IF(LEN($F497)&gt;0,1+IFERROR(SUMPRODUCT(TRANSPOSE('Input| Projects'!$AO497:$AQ497),INDEX('Input| Escalations'!$F$27:$L$29,,MATCH(R$9,'Input| Escalations'!$F$21:$L$21,0))),0),0)</f>
        <v>0</v>
      </c>
      <c r="K497" s="194" cm="1">
        <f t="array" ref="K497">IF(LEN($F497)&gt;0,1+IFERROR(SUMPRODUCT(TRANSPOSE('Input| Projects'!$AO497:$AQ497),INDEX('Input| Escalations'!$F$27:$L$29,,MATCH(S$9,'Input| Escalations'!$F$21:$L$21,0))),0),0)</f>
        <v>0</v>
      </c>
      <c r="L497" s="194" cm="1">
        <f t="array" ref="L497">IF(LEN($F497)&gt;0,1+IFERROR(SUMPRODUCT(TRANSPOSE('Input| Projects'!$AO497:$AQ497),INDEX('Input| Escalations'!$F$27:$L$29,,MATCH(T$9,'Input| Escalations'!$F$21:$L$21,0))),0),0)</f>
        <v>0</v>
      </c>
      <c r="M497" s="194" cm="1">
        <f t="array" ref="M497">IF(LEN($F497)&gt;0,1+IFERROR(SUMPRODUCT(TRANSPOSE('Input| Projects'!$AO497:$AQ497),INDEX('Input| Escalations'!$F$27:$L$29,,MATCH(U$9,'Input| Escalations'!$F$21:$L$21,0))),0),0)</f>
        <v>0</v>
      </c>
      <c r="N497" s="194" cm="1">
        <f t="array" ref="N497">IF(LEN($F497)&gt;0,1+IFERROR(SUMPRODUCT(TRANSPOSE('Input| Projects'!$AO497:$AQ497),INDEX('Input| Escalations'!$F$27:$L$29,,MATCH(V$9,'Input| Escalations'!$F$21:$L$21,0))),0),0)</f>
        <v>0</v>
      </c>
      <c r="O497" s="194" cm="1">
        <f t="array" ref="O497">IF(LEN($F497)&gt;0,1+IFERROR(SUMPRODUCT(TRANSPOSE('Input| Projects'!$AO497:$AQ497),INDEX('Input| Escalations'!$F$27:$L$29,,MATCH(W$9,'Input| Escalations'!$F$21:$L$21,0))),0),0)</f>
        <v>0</v>
      </c>
      <c r="P497" s="10"/>
      <c r="Q497" s="172">
        <f>IFERROR(IF(ISNUMBER(FIND("decision",'Input| Setup'!$F$6)),'Input| Projects'!Y497,'Input| Projects'!I497)*'Input| Escalations'!$I$17*I497,0)</f>
        <v>0</v>
      </c>
      <c r="R497" s="172">
        <f>IFERROR(IF(ISNUMBER(FIND("decision",'Input| Setup'!$F$6)),'Input| Projects'!Z497,'Input| Projects'!J497)*'Input| Escalations'!$I$17*J497,0)</f>
        <v>0</v>
      </c>
      <c r="S497" s="172">
        <f>IFERROR(IF(ISNUMBER(FIND("decision",'Input| Setup'!$F$6)),'Input| Projects'!AA497,'Input| Projects'!K497)*'Input| Escalations'!$I$17*K497,0)</f>
        <v>0</v>
      </c>
      <c r="T497" s="172">
        <f>IFERROR(IF(ISNUMBER(FIND("decision",'Input| Setup'!$F$6)),'Input| Projects'!AB497,'Input| Projects'!L497)*'Input| Escalations'!$I$17*L497,0)</f>
        <v>0</v>
      </c>
      <c r="U497" s="172">
        <f>IFERROR(IF(ISNUMBER(FIND("decision",'Input| Setup'!$F$6)),'Input| Projects'!AC497,'Input| Projects'!M497)*'Input| Escalations'!$I$17*M497,0)</f>
        <v>0</v>
      </c>
      <c r="V497" s="172">
        <f>IFERROR(IF(ISNUMBER(FIND("decision",'Input| Setup'!$F$6)),'Input| Projects'!AD497,'Input| Projects'!N497)*'Input| Escalations'!$I$17*N497,0)</f>
        <v>0</v>
      </c>
      <c r="W497" s="172">
        <f>IFERROR(IF(ISNUMBER(FIND("decision",'Input| Setup'!$F$6)),'Input| Projects'!AE497,'Input| Projects'!O497)*'Input| Escalations'!$I$17*O497,0)</f>
        <v>0</v>
      </c>
      <c r="X497" s="175"/>
      <c r="Y497" s="172">
        <f>IF(ISNUMBER(FIND("decision",'Input| Setup'!$F$6)),'Input| Projects'!AG497,'Input| Projects'!Q497)*I497*'Input| Escalations'!$I$17</f>
        <v>0</v>
      </c>
      <c r="Z497" s="172">
        <f>IF(ISNUMBER(FIND("decision",'Input| Setup'!$F$6)),'Input| Projects'!AH497,'Input| Projects'!R497)*J497*'Input| Escalations'!$I$17</f>
        <v>0</v>
      </c>
      <c r="AA497" s="172">
        <f>IF(ISNUMBER(FIND("decision",'Input| Setup'!$F$6)),'Input| Projects'!AI497,'Input| Projects'!S497)*K497*'Input| Escalations'!$I$17</f>
        <v>0</v>
      </c>
      <c r="AB497" s="172">
        <f>IF(ISNUMBER(FIND("decision",'Input| Setup'!$F$6)),'Input| Projects'!AJ497,'Input| Projects'!T497)*L497*'Input| Escalations'!$I$17</f>
        <v>0</v>
      </c>
      <c r="AC497" s="172">
        <f>IF(ISNUMBER(FIND("decision",'Input| Setup'!$F$6)),'Input| Projects'!AK497,'Input| Projects'!U497)*M497*'Input| Escalations'!$I$17</f>
        <v>0</v>
      </c>
      <c r="AD497" s="172">
        <f>IF(ISNUMBER(FIND("decision",'Input| Setup'!$F$6)),'Input| Projects'!AL497,'Input| Projects'!V497)*N497*'Input| Escalations'!$I$17</f>
        <v>0</v>
      </c>
      <c r="AE497" s="172">
        <f>IF(ISNUMBER(FIND("decision",'Input| Setup'!$F$6)),'Input| Projects'!AM497,'Input| Projects'!W497)*O497*'Input| Escalations'!$I$17</f>
        <v>0</v>
      </c>
      <c r="AF497" s="175"/>
      <c r="AG497" s="172" cm="1">
        <f t="array" ref="AG497">IFERROR(--('Input| Projects'!$AS497="Yes")*_xlfn.SWITCH('Input| Overheads'!$C$50,"Direct costs",'Calc| Overheads Allocation'!C$8*Q497,"Internal labour",'Calc| Overheads Allocation'!C$8*Q497*'Input| Projects'!$AO497,"DNSP defined",'Calc| Overheads Allocation'!C$78*'Input| Projects'!$AV497,0),0)</f>
        <v>0</v>
      </c>
      <c r="AH497" s="172" cm="1">
        <f t="array" ref="AH497">IFERROR(--('Input| Projects'!$AS497="Yes")*_xlfn.SWITCH('Input| Overheads'!$C$50,"Direct costs",'Calc| Overheads Allocation'!D$8*R497,"Internal labour",'Calc| Overheads Allocation'!D$8*R497*'Input| Projects'!$AO497,"DNSP defined",'Calc| Overheads Allocation'!D$78*'Input| Projects'!$AV497,0),0)</f>
        <v>0</v>
      </c>
      <c r="AI497" s="172" cm="1">
        <f t="array" ref="AI497">IFERROR(--('Input| Projects'!$AS497="Yes")*_xlfn.SWITCH('Input| Overheads'!$C$50,"Direct costs",'Calc| Overheads Allocation'!E$8*S497,"Internal labour",'Calc| Overheads Allocation'!E$8*S497*'Input| Projects'!$AO497,"DNSP defined",'Calc| Overheads Allocation'!E$78*'Input| Projects'!$AV497,0),0)</f>
        <v>0</v>
      </c>
      <c r="AJ497" s="172" cm="1">
        <f t="array" ref="AJ497">IFERROR(--('Input| Projects'!$AS497="Yes")*_xlfn.SWITCH('Input| Overheads'!$C$50,"Direct costs",'Calc| Overheads Allocation'!F$8*T497,"Internal labour",'Calc| Overheads Allocation'!F$8*T497*'Input| Projects'!$AO497,"DNSP defined",'Calc| Overheads Allocation'!F$78*'Input| Projects'!$AV497,0),0)</f>
        <v>0</v>
      </c>
      <c r="AK497" s="172" cm="1">
        <f t="array" ref="AK497">IFERROR(--('Input| Projects'!$AS497="Yes")*_xlfn.SWITCH('Input| Overheads'!$C$50,"Direct costs",'Calc| Overheads Allocation'!G$8*U497,"Internal labour",'Calc| Overheads Allocation'!G$8*U497*'Input| Projects'!$AO497,"DNSP defined",'Calc| Overheads Allocation'!G$78*'Input| Projects'!$AV497,0),0)</f>
        <v>0</v>
      </c>
      <c r="AL497" s="172" cm="1">
        <f t="array" ref="AL497">IFERROR(--('Input| Projects'!$AS497="Yes")*_xlfn.SWITCH('Input| Overheads'!$C$50,"Direct costs",'Calc| Overheads Allocation'!H$8*V497,"Internal labour",'Calc| Overheads Allocation'!H$8*V497*'Input| Projects'!$AO497,"DNSP defined",'Calc| Overheads Allocation'!H$78*'Input| Projects'!$AV497,0),0)</f>
        <v>0</v>
      </c>
      <c r="AM497" s="172" cm="1">
        <f t="array" ref="AM497">IFERROR(--('Input| Projects'!$AS497="Yes")*_xlfn.SWITCH('Input| Overheads'!$C$50,"Direct costs",'Calc| Overheads Allocation'!I$8*W497,"Internal labour",'Calc| Overheads Allocation'!I$8*W497*'Input| Projects'!$AO497,"DNSP defined",'Calc| Overheads Allocation'!I$78*'Input| Projects'!$AV497,0),0)</f>
        <v>0</v>
      </c>
      <c r="AN497" s="175"/>
      <c r="AO497" s="172" cm="1">
        <f t="array" ref="AO497">IFERROR(--('Input| Projects'!$AT497="Yes")*_xlfn.SWITCH('Input| Overheads'!$C$50,"Direct costs",'Calc| Overheads Allocation'!C$9*Q497,"Internal labour",'Calc| Overheads Allocation'!C$9*Q497*'Input| Projects'!$AO497,"DNSP defined",'Calc| Overheads Allocation'!C$79*'Input| Projects'!$AW497,0),0)</f>
        <v>0</v>
      </c>
      <c r="AP497" s="172" cm="1">
        <f t="array" ref="AP497">IFERROR(--('Input| Projects'!$AT497="Yes")*_xlfn.SWITCH('Input| Overheads'!$C$50,"Direct costs",'Calc| Overheads Allocation'!D$9*R497,"Internal labour",'Calc| Overheads Allocation'!D$9*R497*'Input| Projects'!$AO497,"DNSP defined",'Calc| Overheads Allocation'!D$79*'Input| Projects'!$AW497,0),0)</f>
        <v>0</v>
      </c>
      <c r="AQ497" s="172" cm="1">
        <f t="array" ref="AQ497">IFERROR(--('Input| Projects'!$AT497="Yes")*_xlfn.SWITCH('Input| Overheads'!$C$50,"Direct costs",'Calc| Overheads Allocation'!E$9*S497,"Internal labour",'Calc| Overheads Allocation'!E$9*S497*'Input| Projects'!$AO497,"DNSP defined",'Calc| Overheads Allocation'!E$79*'Input| Projects'!$AW497,0),0)</f>
        <v>0</v>
      </c>
      <c r="AR497" s="172" cm="1">
        <f t="array" ref="AR497">IFERROR(--('Input| Projects'!$AT497="Yes")*_xlfn.SWITCH('Input| Overheads'!$C$50,"Direct costs",'Calc| Overheads Allocation'!F$9*T497,"Internal labour",'Calc| Overheads Allocation'!F$9*T497*'Input| Projects'!$AO497,"DNSP defined",'Calc| Overheads Allocation'!F$79*'Input| Projects'!$AW497,0),0)</f>
        <v>0</v>
      </c>
      <c r="AS497" s="172" cm="1">
        <f t="array" ref="AS497">IFERROR(--('Input| Projects'!$AT497="Yes")*_xlfn.SWITCH('Input| Overheads'!$C$50,"Direct costs",'Calc| Overheads Allocation'!G$9*U497,"Internal labour",'Calc| Overheads Allocation'!G$9*U497*'Input| Projects'!$AO497,"DNSP defined",'Calc| Overheads Allocation'!G$79*'Input| Projects'!$AW497,0),0)</f>
        <v>0</v>
      </c>
      <c r="AT497" s="172" cm="1">
        <f t="array" ref="AT497">IFERROR(--('Input| Projects'!$AT497="Yes")*_xlfn.SWITCH('Input| Overheads'!$C$50,"Direct costs",'Calc| Overheads Allocation'!H$9*V497,"Internal labour",'Calc| Overheads Allocation'!H$9*V497*'Input| Projects'!$AO497,"DNSP defined",'Calc| Overheads Allocation'!H$79*'Input| Projects'!$AW497,0),0)</f>
        <v>0</v>
      </c>
      <c r="AU497" s="172" cm="1">
        <f t="array" ref="AU497">IFERROR(--('Input| Projects'!$AT497="Yes")*_xlfn.SWITCH('Input| Overheads'!$C$50,"Direct costs",'Calc| Overheads Allocation'!I$9*W497,"Internal labour",'Calc| Overheads Allocation'!I$9*W497*'Input| Projects'!$AO497,"DNSP defined",'Calc| Overheads Allocation'!I$79*'Input| Projects'!$AW497,0),0)</f>
        <v>0</v>
      </c>
      <c r="AV497" s="175"/>
      <c r="AW497" s="172">
        <f t="shared" si="178"/>
        <v>0</v>
      </c>
      <c r="AX497" s="172">
        <f t="shared" si="179"/>
        <v>0</v>
      </c>
      <c r="AY497" s="172">
        <f t="shared" si="180"/>
        <v>0</v>
      </c>
      <c r="AZ497" s="172">
        <f t="shared" si="181"/>
        <v>0</v>
      </c>
      <c r="BA497" s="172">
        <f t="shared" si="182"/>
        <v>0</v>
      </c>
      <c r="BB497" s="172">
        <f t="shared" si="183"/>
        <v>0</v>
      </c>
      <c r="BC497" s="172">
        <f t="shared" si="184"/>
        <v>0</v>
      </c>
      <c r="BD497" s="176"/>
      <c r="BE497" s="172">
        <f t="shared" si="185"/>
        <v>0</v>
      </c>
      <c r="BF497" s="172">
        <f t="shared" si="186"/>
        <v>0</v>
      </c>
      <c r="BG497" s="172">
        <f t="shared" si="187"/>
        <v>0</v>
      </c>
      <c r="BH497" s="172">
        <f t="shared" si="188"/>
        <v>0</v>
      </c>
      <c r="BI497" s="172">
        <f t="shared" si="189"/>
        <v>0</v>
      </c>
      <c r="BJ497" s="172">
        <f t="shared" si="190"/>
        <v>0</v>
      </c>
      <c r="BK497" s="172">
        <f t="shared" si="191"/>
        <v>0</v>
      </c>
      <c r="BL497" s="176"/>
      <c r="BM497" s="172">
        <f t="shared" si="170"/>
        <v>0</v>
      </c>
      <c r="BN497" s="172">
        <f t="shared" si="171"/>
        <v>0</v>
      </c>
      <c r="BO497" s="172">
        <f t="shared" si="172"/>
        <v>0</v>
      </c>
      <c r="BP497" s="172">
        <f t="shared" si="173"/>
        <v>0</v>
      </c>
      <c r="BQ497" s="172">
        <f t="shared" si="174"/>
        <v>0</v>
      </c>
      <c r="BR497" s="172">
        <f t="shared" si="175"/>
        <v>0</v>
      </c>
      <c r="BS497" s="172">
        <f t="shared" si="176"/>
        <v>0</v>
      </c>
      <c r="BT497" s="55"/>
      <c r="BU497" s="158">
        <f>SUMIF('Input| Projects'!$BA$8:$CX$8,RIGHT(BU$9,3),'Input| Projects'!$BA497:$CX497)</f>
        <v>0</v>
      </c>
      <c r="BV497" s="158">
        <f>SUMIF('Input| Projects'!$BA$8:$CX$8,RIGHT(BV$9,3),'Input| Projects'!$BA497:$CX497)</f>
        <v>0</v>
      </c>
      <c r="BW497" s="79" t="str">
        <f t="shared" si="177"/>
        <v/>
      </c>
    </row>
    <row r="498" spans="2:75" x14ac:dyDescent="0.2">
      <c r="B498" s="123">
        <f>IFERROR('Input| Projects'!B498,"")</f>
        <v>489</v>
      </c>
      <c r="C498" s="160" t="str">
        <f>IFERROR(IF('Input| Projects'!C498="","",'Input| Projects'!C498),"")</f>
        <v/>
      </c>
      <c r="D498" s="160" t="str">
        <f>IFERROR(IF('Input| Projects'!D498="","",'Input| Projects'!D498),"")</f>
        <v/>
      </c>
      <c r="E498" s="53"/>
      <c r="F498" s="160" t="str">
        <f>IF(LEN('Input| Projects'!F498)&gt;0,'Input| Projects'!F498,"")</f>
        <v/>
      </c>
      <c r="G498" s="160" t="str">
        <f>IF(LEN('Input| Projects'!G498)&gt;0,'Input| Projects'!G498,"")</f>
        <v/>
      </c>
      <c r="H498" s="10"/>
      <c r="I498" s="194" cm="1">
        <f t="array" ref="I498">IF(LEN($F498)&gt;0,1+IFERROR(SUMPRODUCT(TRANSPOSE('Input| Projects'!$AO498:$AQ498),INDEX('Input| Escalations'!$F$27:$L$29,,MATCH(Q$9,'Input| Escalations'!$F$21:$L$21,0))),0),0)</f>
        <v>0</v>
      </c>
      <c r="J498" s="194" cm="1">
        <f t="array" ref="J498">IF(LEN($F498)&gt;0,1+IFERROR(SUMPRODUCT(TRANSPOSE('Input| Projects'!$AO498:$AQ498),INDEX('Input| Escalations'!$F$27:$L$29,,MATCH(R$9,'Input| Escalations'!$F$21:$L$21,0))),0),0)</f>
        <v>0</v>
      </c>
      <c r="K498" s="194" cm="1">
        <f t="array" ref="K498">IF(LEN($F498)&gt;0,1+IFERROR(SUMPRODUCT(TRANSPOSE('Input| Projects'!$AO498:$AQ498),INDEX('Input| Escalations'!$F$27:$L$29,,MATCH(S$9,'Input| Escalations'!$F$21:$L$21,0))),0),0)</f>
        <v>0</v>
      </c>
      <c r="L498" s="194" cm="1">
        <f t="array" ref="L498">IF(LEN($F498)&gt;0,1+IFERROR(SUMPRODUCT(TRANSPOSE('Input| Projects'!$AO498:$AQ498),INDEX('Input| Escalations'!$F$27:$L$29,,MATCH(T$9,'Input| Escalations'!$F$21:$L$21,0))),0),0)</f>
        <v>0</v>
      </c>
      <c r="M498" s="194" cm="1">
        <f t="array" ref="M498">IF(LEN($F498)&gt;0,1+IFERROR(SUMPRODUCT(TRANSPOSE('Input| Projects'!$AO498:$AQ498),INDEX('Input| Escalations'!$F$27:$L$29,,MATCH(U$9,'Input| Escalations'!$F$21:$L$21,0))),0),0)</f>
        <v>0</v>
      </c>
      <c r="N498" s="194" cm="1">
        <f t="array" ref="N498">IF(LEN($F498)&gt;0,1+IFERROR(SUMPRODUCT(TRANSPOSE('Input| Projects'!$AO498:$AQ498),INDEX('Input| Escalations'!$F$27:$L$29,,MATCH(V$9,'Input| Escalations'!$F$21:$L$21,0))),0),0)</f>
        <v>0</v>
      </c>
      <c r="O498" s="194" cm="1">
        <f t="array" ref="O498">IF(LEN($F498)&gt;0,1+IFERROR(SUMPRODUCT(TRANSPOSE('Input| Projects'!$AO498:$AQ498),INDEX('Input| Escalations'!$F$27:$L$29,,MATCH(W$9,'Input| Escalations'!$F$21:$L$21,0))),0),0)</f>
        <v>0</v>
      </c>
      <c r="P498" s="10"/>
      <c r="Q498" s="172">
        <f>IFERROR(IF(ISNUMBER(FIND("decision",'Input| Setup'!$F$6)),'Input| Projects'!Y498,'Input| Projects'!I498)*'Input| Escalations'!$I$17*I498,0)</f>
        <v>0</v>
      </c>
      <c r="R498" s="172">
        <f>IFERROR(IF(ISNUMBER(FIND("decision",'Input| Setup'!$F$6)),'Input| Projects'!Z498,'Input| Projects'!J498)*'Input| Escalations'!$I$17*J498,0)</f>
        <v>0</v>
      </c>
      <c r="S498" s="172">
        <f>IFERROR(IF(ISNUMBER(FIND("decision",'Input| Setup'!$F$6)),'Input| Projects'!AA498,'Input| Projects'!K498)*'Input| Escalations'!$I$17*K498,0)</f>
        <v>0</v>
      </c>
      <c r="T498" s="172">
        <f>IFERROR(IF(ISNUMBER(FIND("decision",'Input| Setup'!$F$6)),'Input| Projects'!AB498,'Input| Projects'!L498)*'Input| Escalations'!$I$17*L498,0)</f>
        <v>0</v>
      </c>
      <c r="U498" s="172">
        <f>IFERROR(IF(ISNUMBER(FIND("decision",'Input| Setup'!$F$6)),'Input| Projects'!AC498,'Input| Projects'!M498)*'Input| Escalations'!$I$17*M498,0)</f>
        <v>0</v>
      </c>
      <c r="V498" s="172">
        <f>IFERROR(IF(ISNUMBER(FIND("decision",'Input| Setup'!$F$6)),'Input| Projects'!AD498,'Input| Projects'!N498)*'Input| Escalations'!$I$17*N498,0)</f>
        <v>0</v>
      </c>
      <c r="W498" s="172">
        <f>IFERROR(IF(ISNUMBER(FIND("decision",'Input| Setup'!$F$6)),'Input| Projects'!AE498,'Input| Projects'!O498)*'Input| Escalations'!$I$17*O498,0)</f>
        <v>0</v>
      </c>
      <c r="X498" s="175"/>
      <c r="Y498" s="172">
        <f>IF(ISNUMBER(FIND("decision",'Input| Setup'!$F$6)),'Input| Projects'!AG498,'Input| Projects'!Q498)*I498*'Input| Escalations'!$I$17</f>
        <v>0</v>
      </c>
      <c r="Z498" s="172">
        <f>IF(ISNUMBER(FIND("decision",'Input| Setup'!$F$6)),'Input| Projects'!AH498,'Input| Projects'!R498)*J498*'Input| Escalations'!$I$17</f>
        <v>0</v>
      </c>
      <c r="AA498" s="172">
        <f>IF(ISNUMBER(FIND("decision",'Input| Setup'!$F$6)),'Input| Projects'!AI498,'Input| Projects'!S498)*K498*'Input| Escalations'!$I$17</f>
        <v>0</v>
      </c>
      <c r="AB498" s="172">
        <f>IF(ISNUMBER(FIND("decision",'Input| Setup'!$F$6)),'Input| Projects'!AJ498,'Input| Projects'!T498)*L498*'Input| Escalations'!$I$17</f>
        <v>0</v>
      </c>
      <c r="AC498" s="172">
        <f>IF(ISNUMBER(FIND("decision",'Input| Setup'!$F$6)),'Input| Projects'!AK498,'Input| Projects'!U498)*M498*'Input| Escalations'!$I$17</f>
        <v>0</v>
      </c>
      <c r="AD498" s="172">
        <f>IF(ISNUMBER(FIND("decision",'Input| Setup'!$F$6)),'Input| Projects'!AL498,'Input| Projects'!V498)*N498*'Input| Escalations'!$I$17</f>
        <v>0</v>
      </c>
      <c r="AE498" s="172">
        <f>IF(ISNUMBER(FIND("decision",'Input| Setup'!$F$6)),'Input| Projects'!AM498,'Input| Projects'!W498)*O498*'Input| Escalations'!$I$17</f>
        <v>0</v>
      </c>
      <c r="AF498" s="175"/>
      <c r="AG498" s="172" cm="1">
        <f t="array" ref="AG498">IFERROR(--('Input| Projects'!$AS498="Yes")*_xlfn.SWITCH('Input| Overheads'!$C$50,"Direct costs",'Calc| Overheads Allocation'!C$8*Q498,"Internal labour",'Calc| Overheads Allocation'!C$8*Q498*'Input| Projects'!$AO498,"DNSP defined",'Calc| Overheads Allocation'!C$78*'Input| Projects'!$AV498,0),0)</f>
        <v>0</v>
      </c>
      <c r="AH498" s="172" cm="1">
        <f t="array" ref="AH498">IFERROR(--('Input| Projects'!$AS498="Yes")*_xlfn.SWITCH('Input| Overheads'!$C$50,"Direct costs",'Calc| Overheads Allocation'!D$8*R498,"Internal labour",'Calc| Overheads Allocation'!D$8*R498*'Input| Projects'!$AO498,"DNSP defined",'Calc| Overheads Allocation'!D$78*'Input| Projects'!$AV498,0),0)</f>
        <v>0</v>
      </c>
      <c r="AI498" s="172" cm="1">
        <f t="array" ref="AI498">IFERROR(--('Input| Projects'!$AS498="Yes")*_xlfn.SWITCH('Input| Overheads'!$C$50,"Direct costs",'Calc| Overheads Allocation'!E$8*S498,"Internal labour",'Calc| Overheads Allocation'!E$8*S498*'Input| Projects'!$AO498,"DNSP defined",'Calc| Overheads Allocation'!E$78*'Input| Projects'!$AV498,0),0)</f>
        <v>0</v>
      </c>
      <c r="AJ498" s="172" cm="1">
        <f t="array" ref="AJ498">IFERROR(--('Input| Projects'!$AS498="Yes")*_xlfn.SWITCH('Input| Overheads'!$C$50,"Direct costs",'Calc| Overheads Allocation'!F$8*T498,"Internal labour",'Calc| Overheads Allocation'!F$8*T498*'Input| Projects'!$AO498,"DNSP defined",'Calc| Overheads Allocation'!F$78*'Input| Projects'!$AV498,0),0)</f>
        <v>0</v>
      </c>
      <c r="AK498" s="172" cm="1">
        <f t="array" ref="AK498">IFERROR(--('Input| Projects'!$AS498="Yes")*_xlfn.SWITCH('Input| Overheads'!$C$50,"Direct costs",'Calc| Overheads Allocation'!G$8*U498,"Internal labour",'Calc| Overheads Allocation'!G$8*U498*'Input| Projects'!$AO498,"DNSP defined",'Calc| Overheads Allocation'!G$78*'Input| Projects'!$AV498,0),0)</f>
        <v>0</v>
      </c>
      <c r="AL498" s="172" cm="1">
        <f t="array" ref="AL498">IFERROR(--('Input| Projects'!$AS498="Yes")*_xlfn.SWITCH('Input| Overheads'!$C$50,"Direct costs",'Calc| Overheads Allocation'!H$8*V498,"Internal labour",'Calc| Overheads Allocation'!H$8*V498*'Input| Projects'!$AO498,"DNSP defined",'Calc| Overheads Allocation'!H$78*'Input| Projects'!$AV498,0),0)</f>
        <v>0</v>
      </c>
      <c r="AM498" s="172" cm="1">
        <f t="array" ref="AM498">IFERROR(--('Input| Projects'!$AS498="Yes")*_xlfn.SWITCH('Input| Overheads'!$C$50,"Direct costs",'Calc| Overheads Allocation'!I$8*W498,"Internal labour",'Calc| Overheads Allocation'!I$8*W498*'Input| Projects'!$AO498,"DNSP defined",'Calc| Overheads Allocation'!I$78*'Input| Projects'!$AV498,0),0)</f>
        <v>0</v>
      </c>
      <c r="AN498" s="175"/>
      <c r="AO498" s="172" cm="1">
        <f t="array" ref="AO498">IFERROR(--('Input| Projects'!$AT498="Yes")*_xlfn.SWITCH('Input| Overheads'!$C$50,"Direct costs",'Calc| Overheads Allocation'!C$9*Q498,"Internal labour",'Calc| Overheads Allocation'!C$9*Q498*'Input| Projects'!$AO498,"DNSP defined",'Calc| Overheads Allocation'!C$79*'Input| Projects'!$AW498,0),0)</f>
        <v>0</v>
      </c>
      <c r="AP498" s="172" cm="1">
        <f t="array" ref="AP498">IFERROR(--('Input| Projects'!$AT498="Yes")*_xlfn.SWITCH('Input| Overheads'!$C$50,"Direct costs",'Calc| Overheads Allocation'!D$9*R498,"Internal labour",'Calc| Overheads Allocation'!D$9*R498*'Input| Projects'!$AO498,"DNSP defined",'Calc| Overheads Allocation'!D$79*'Input| Projects'!$AW498,0),0)</f>
        <v>0</v>
      </c>
      <c r="AQ498" s="172" cm="1">
        <f t="array" ref="AQ498">IFERROR(--('Input| Projects'!$AT498="Yes")*_xlfn.SWITCH('Input| Overheads'!$C$50,"Direct costs",'Calc| Overheads Allocation'!E$9*S498,"Internal labour",'Calc| Overheads Allocation'!E$9*S498*'Input| Projects'!$AO498,"DNSP defined",'Calc| Overheads Allocation'!E$79*'Input| Projects'!$AW498,0),0)</f>
        <v>0</v>
      </c>
      <c r="AR498" s="172" cm="1">
        <f t="array" ref="AR498">IFERROR(--('Input| Projects'!$AT498="Yes")*_xlfn.SWITCH('Input| Overheads'!$C$50,"Direct costs",'Calc| Overheads Allocation'!F$9*T498,"Internal labour",'Calc| Overheads Allocation'!F$9*T498*'Input| Projects'!$AO498,"DNSP defined",'Calc| Overheads Allocation'!F$79*'Input| Projects'!$AW498,0),0)</f>
        <v>0</v>
      </c>
      <c r="AS498" s="172" cm="1">
        <f t="array" ref="AS498">IFERROR(--('Input| Projects'!$AT498="Yes")*_xlfn.SWITCH('Input| Overheads'!$C$50,"Direct costs",'Calc| Overheads Allocation'!G$9*U498,"Internal labour",'Calc| Overheads Allocation'!G$9*U498*'Input| Projects'!$AO498,"DNSP defined",'Calc| Overheads Allocation'!G$79*'Input| Projects'!$AW498,0),0)</f>
        <v>0</v>
      </c>
      <c r="AT498" s="172" cm="1">
        <f t="array" ref="AT498">IFERROR(--('Input| Projects'!$AT498="Yes")*_xlfn.SWITCH('Input| Overheads'!$C$50,"Direct costs",'Calc| Overheads Allocation'!H$9*V498,"Internal labour",'Calc| Overheads Allocation'!H$9*V498*'Input| Projects'!$AO498,"DNSP defined",'Calc| Overheads Allocation'!H$79*'Input| Projects'!$AW498,0),0)</f>
        <v>0</v>
      </c>
      <c r="AU498" s="172" cm="1">
        <f t="array" ref="AU498">IFERROR(--('Input| Projects'!$AT498="Yes")*_xlfn.SWITCH('Input| Overheads'!$C$50,"Direct costs",'Calc| Overheads Allocation'!I$9*W498,"Internal labour",'Calc| Overheads Allocation'!I$9*W498*'Input| Projects'!$AO498,"DNSP defined",'Calc| Overheads Allocation'!I$79*'Input| Projects'!$AW498,0),0)</f>
        <v>0</v>
      </c>
      <c r="AV498" s="175"/>
      <c r="AW498" s="172">
        <f t="shared" si="178"/>
        <v>0</v>
      </c>
      <c r="AX498" s="172">
        <f t="shared" si="179"/>
        <v>0</v>
      </c>
      <c r="AY498" s="172">
        <f t="shared" si="180"/>
        <v>0</v>
      </c>
      <c r="AZ498" s="172">
        <f t="shared" si="181"/>
        <v>0</v>
      </c>
      <c r="BA498" s="172">
        <f t="shared" si="182"/>
        <v>0</v>
      </c>
      <c r="BB498" s="172">
        <f t="shared" si="183"/>
        <v>0</v>
      </c>
      <c r="BC498" s="172">
        <f t="shared" si="184"/>
        <v>0</v>
      </c>
      <c r="BD498" s="176"/>
      <c r="BE498" s="172">
        <f t="shared" si="185"/>
        <v>0</v>
      </c>
      <c r="BF498" s="172">
        <f t="shared" si="186"/>
        <v>0</v>
      </c>
      <c r="BG498" s="172">
        <f t="shared" si="187"/>
        <v>0</v>
      </c>
      <c r="BH498" s="172">
        <f t="shared" si="188"/>
        <v>0</v>
      </c>
      <c r="BI498" s="172">
        <f t="shared" si="189"/>
        <v>0</v>
      </c>
      <c r="BJ498" s="172">
        <f t="shared" si="190"/>
        <v>0</v>
      </c>
      <c r="BK498" s="172">
        <f t="shared" si="191"/>
        <v>0</v>
      </c>
      <c r="BL498" s="176"/>
      <c r="BM498" s="172">
        <f t="shared" si="170"/>
        <v>0</v>
      </c>
      <c r="BN498" s="172">
        <f t="shared" si="171"/>
        <v>0</v>
      </c>
      <c r="BO498" s="172">
        <f t="shared" si="172"/>
        <v>0</v>
      </c>
      <c r="BP498" s="172">
        <f t="shared" si="173"/>
        <v>0</v>
      </c>
      <c r="BQ498" s="172">
        <f t="shared" si="174"/>
        <v>0</v>
      </c>
      <c r="BR498" s="172">
        <f t="shared" si="175"/>
        <v>0</v>
      </c>
      <c r="BS498" s="172">
        <f t="shared" si="176"/>
        <v>0</v>
      </c>
      <c r="BT498" s="55"/>
      <c r="BU498" s="158">
        <f>SUMIF('Input| Projects'!$BA$8:$CX$8,RIGHT(BU$9,3),'Input| Projects'!$BA498:$CX498)</f>
        <v>0</v>
      </c>
      <c r="BV498" s="158">
        <f>SUMIF('Input| Projects'!$BA$8:$CX$8,RIGHT(BV$9,3),'Input| Projects'!$BA498:$CX498)</f>
        <v>0</v>
      </c>
      <c r="BW498" s="79" t="str">
        <f t="shared" si="177"/>
        <v/>
      </c>
    </row>
    <row r="499" spans="2:75" x14ac:dyDescent="0.2">
      <c r="B499" s="123">
        <f>IFERROR('Input| Projects'!B499,"")</f>
        <v>490</v>
      </c>
      <c r="C499" s="160" t="str">
        <f>IFERROR(IF('Input| Projects'!C499="","",'Input| Projects'!C499),"")</f>
        <v/>
      </c>
      <c r="D499" s="160" t="str">
        <f>IFERROR(IF('Input| Projects'!D499="","",'Input| Projects'!D499),"")</f>
        <v/>
      </c>
      <c r="E499" s="53"/>
      <c r="F499" s="160" t="str">
        <f>IF(LEN('Input| Projects'!F499)&gt;0,'Input| Projects'!F499,"")</f>
        <v/>
      </c>
      <c r="G499" s="160" t="str">
        <f>IF(LEN('Input| Projects'!G499)&gt;0,'Input| Projects'!G499,"")</f>
        <v/>
      </c>
      <c r="H499" s="10"/>
      <c r="I499" s="194" cm="1">
        <f t="array" ref="I499">IF(LEN($F499)&gt;0,1+IFERROR(SUMPRODUCT(TRANSPOSE('Input| Projects'!$AO499:$AQ499),INDEX('Input| Escalations'!$F$27:$L$29,,MATCH(Q$9,'Input| Escalations'!$F$21:$L$21,0))),0),0)</f>
        <v>0</v>
      </c>
      <c r="J499" s="194" cm="1">
        <f t="array" ref="J499">IF(LEN($F499)&gt;0,1+IFERROR(SUMPRODUCT(TRANSPOSE('Input| Projects'!$AO499:$AQ499),INDEX('Input| Escalations'!$F$27:$L$29,,MATCH(R$9,'Input| Escalations'!$F$21:$L$21,0))),0),0)</f>
        <v>0</v>
      </c>
      <c r="K499" s="194" cm="1">
        <f t="array" ref="K499">IF(LEN($F499)&gt;0,1+IFERROR(SUMPRODUCT(TRANSPOSE('Input| Projects'!$AO499:$AQ499),INDEX('Input| Escalations'!$F$27:$L$29,,MATCH(S$9,'Input| Escalations'!$F$21:$L$21,0))),0),0)</f>
        <v>0</v>
      </c>
      <c r="L499" s="194" cm="1">
        <f t="array" ref="L499">IF(LEN($F499)&gt;0,1+IFERROR(SUMPRODUCT(TRANSPOSE('Input| Projects'!$AO499:$AQ499),INDEX('Input| Escalations'!$F$27:$L$29,,MATCH(T$9,'Input| Escalations'!$F$21:$L$21,0))),0),0)</f>
        <v>0</v>
      </c>
      <c r="M499" s="194" cm="1">
        <f t="array" ref="M499">IF(LEN($F499)&gt;0,1+IFERROR(SUMPRODUCT(TRANSPOSE('Input| Projects'!$AO499:$AQ499),INDEX('Input| Escalations'!$F$27:$L$29,,MATCH(U$9,'Input| Escalations'!$F$21:$L$21,0))),0),0)</f>
        <v>0</v>
      </c>
      <c r="N499" s="194" cm="1">
        <f t="array" ref="N499">IF(LEN($F499)&gt;0,1+IFERROR(SUMPRODUCT(TRANSPOSE('Input| Projects'!$AO499:$AQ499),INDEX('Input| Escalations'!$F$27:$L$29,,MATCH(V$9,'Input| Escalations'!$F$21:$L$21,0))),0),0)</f>
        <v>0</v>
      </c>
      <c r="O499" s="194" cm="1">
        <f t="array" ref="O499">IF(LEN($F499)&gt;0,1+IFERROR(SUMPRODUCT(TRANSPOSE('Input| Projects'!$AO499:$AQ499),INDEX('Input| Escalations'!$F$27:$L$29,,MATCH(W$9,'Input| Escalations'!$F$21:$L$21,0))),0),0)</f>
        <v>0</v>
      </c>
      <c r="P499" s="10"/>
      <c r="Q499" s="172">
        <f>IFERROR(IF(ISNUMBER(FIND("decision",'Input| Setup'!$F$6)),'Input| Projects'!Y499,'Input| Projects'!I499)*'Input| Escalations'!$I$17*I499,0)</f>
        <v>0</v>
      </c>
      <c r="R499" s="172">
        <f>IFERROR(IF(ISNUMBER(FIND("decision",'Input| Setup'!$F$6)),'Input| Projects'!Z499,'Input| Projects'!J499)*'Input| Escalations'!$I$17*J499,0)</f>
        <v>0</v>
      </c>
      <c r="S499" s="172">
        <f>IFERROR(IF(ISNUMBER(FIND("decision",'Input| Setup'!$F$6)),'Input| Projects'!AA499,'Input| Projects'!K499)*'Input| Escalations'!$I$17*K499,0)</f>
        <v>0</v>
      </c>
      <c r="T499" s="172">
        <f>IFERROR(IF(ISNUMBER(FIND("decision",'Input| Setup'!$F$6)),'Input| Projects'!AB499,'Input| Projects'!L499)*'Input| Escalations'!$I$17*L499,0)</f>
        <v>0</v>
      </c>
      <c r="U499" s="172">
        <f>IFERROR(IF(ISNUMBER(FIND("decision",'Input| Setup'!$F$6)),'Input| Projects'!AC499,'Input| Projects'!M499)*'Input| Escalations'!$I$17*M499,0)</f>
        <v>0</v>
      </c>
      <c r="V499" s="172">
        <f>IFERROR(IF(ISNUMBER(FIND("decision",'Input| Setup'!$F$6)),'Input| Projects'!AD499,'Input| Projects'!N499)*'Input| Escalations'!$I$17*N499,0)</f>
        <v>0</v>
      </c>
      <c r="W499" s="172">
        <f>IFERROR(IF(ISNUMBER(FIND("decision",'Input| Setup'!$F$6)),'Input| Projects'!AE499,'Input| Projects'!O499)*'Input| Escalations'!$I$17*O499,0)</f>
        <v>0</v>
      </c>
      <c r="X499" s="175"/>
      <c r="Y499" s="172">
        <f>IF(ISNUMBER(FIND("decision",'Input| Setup'!$F$6)),'Input| Projects'!AG499,'Input| Projects'!Q499)*I499*'Input| Escalations'!$I$17</f>
        <v>0</v>
      </c>
      <c r="Z499" s="172">
        <f>IF(ISNUMBER(FIND("decision",'Input| Setup'!$F$6)),'Input| Projects'!AH499,'Input| Projects'!R499)*J499*'Input| Escalations'!$I$17</f>
        <v>0</v>
      </c>
      <c r="AA499" s="172">
        <f>IF(ISNUMBER(FIND("decision",'Input| Setup'!$F$6)),'Input| Projects'!AI499,'Input| Projects'!S499)*K499*'Input| Escalations'!$I$17</f>
        <v>0</v>
      </c>
      <c r="AB499" s="172">
        <f>IF(ISNUMBER(FIND("decision",'Input| Setup'!$F$6)),'Input| Projects'!AJ499,'Input| Projects'!T499)*L499*'Input| Escalations'!$I$17</f>
        <v>0</v>
      </c>
      <c r="AC499" s="172">
        <f>IF(ISNUMBER(FIND("decision",'Input| Setup'!$F$6)),'Input| Projects'!AK499,'Input| Projects'!U499)*M499*'Input| Escalations'!$I$17</f>
        <v>0</v>
      </c>
      <c r="AD499" s="172">
        <f>IF(ISNUMBER(FIND("decision",'Input| Setup'!$F$6)),'Input| Projects'!AL499,'Input| Projects'!V499)*N499*'Input| Escalations'!$I$17</f>
        <v>0</v>
      </c>
      <c r="AE499" s="172">
        <f>IF(ISNUMBER(FIND("decision",'Input| Setup'!$F$6)),'Input| Projects'!AM499,'Input| Projects'!W499)*O499*'Input| Escalations'!$I$17</f>
        <v>0</v>
      </c>
      <c r="AF499" s="175"/>
      <c r="AG499" s="172" cm="1">
        <f t="array" ref="AG499">IFERROR(--('Input| Projects'!$AS499="Yes")*_xlfn.SWITCH('Input| Overheads'!$C$50,"Direct costs",'Calc| Overheads Allocation'!C$8*Q499,"Internal labour",'Calc| Overheads Allocation'!C$8*Q499*'Input| Projects'!$AO499,"DNSP defined",'Calc| Overheads Allocation'!C$78*'Input| Projects'!$AV499,0),0)</f>
        <v>0</v>
      </c>
      <c r="AH499" s="172" cm="1">
        <f t="array" ref="AH499">IFERROR(--('Input| Projects'!$AS499="Yes")*_xlfn.SWITCH('Input| Overheads'!$C$50,"Direct costs",'Calc| Overheads Allocation'!D$8*R499,"Internal labour",'Calc| Overheads Allocation'!D$8*R499*'Input| Projects'!$AO499,"DNSP defined",'Calc| Overheads Allocation'!D$78*'Input| Projects'!$AV499,0),0)</f>
        <v>0</v>
      </c>
      <c r="AI499" s="172" cm="1">
        <f t="array" ref="AI499">IFERROR(--('Input| Projects'!$AS499="Yes")*_xlfn.SWITCH('Input| Overheads'!$C$50,"Direct costs",'Calc| Overheads Allocation'!E$8*S499,"Internal labour",'Calc| Overheads Allocation'!E$8*S499*'Input| Projects'!$AO499,"DNSP defined",'Calc| Overheads Allocation'!E$78*'Input| Projects'!$AV499,0),0)</f>
        <v>0</v>
      </c>
      <c r="AJ499" s="172" cm="1">
        <f t="array" ref="AJ499">IFERROR(--('Input| Projects'!$AS499="Yes")*_xlfn.SWITCH('Input| Overheads'!$C$50,"Direct costs",'Calc| Overheads Allocation'!F$8*T499,"Internal labour",'Calc| Overheads Allocation'!F$8*T499*'Input| Projects'!$AO499,"DNSP defined",'Calc| Overheads Allocation'!F$78*'Input| Projects'!$AV499,0),0)</f>
        <v>0</v>
      </c>
      <c r="AK499" s="172" cm="1">
        <f t="array" ref="AK499">IFERROR(--('Input| Projects'!$AS499="Yes")*_xlfn.SWITCH('Input| Overheads'!$C$50,"Direct costs",'Calc| Overheads Allocation'!G$8*U499,"Internal labour",'Calc| Overheads Allocation'!G$8*U499*'Input| Projects'!$AO499,"DNSP defined",'Calc| Overheads Allocation'!G$78*'Input| Projects'!$AV499,0),0)</f>
        <v>0</v>
      </c>
      <c r="AL499" s="172" cm="1">
        <f t="array" ref="AL499">IFERROR(--('Input| Projects'!$AS499="Yes")*_xlfn.SWITCH('Input| Overheads'!$C$50,"Direct costs",'Calc| Overheads Allocation'!H$8*V499,"Internal labour",'Calc| Overheads Allocation'!H$8*V499*'Input| Projects'!$AO499,"DNSP defined",'Calc| Overheads Allocation'!H$78*'Input| Projects'!$AV499,0),0)</f>
        <v>0</v>
      </c>
      <c r="AM499" s="172" cm="1">
        <f t="array" ref="AM499">IFERROR(--('Input| Projects'!$AS499="Yes")*_xlfn.SWITCH('Input| Overheads'!$C$50,"Direct costs",'Calc| Overheads Allocation'!I$8*W499,"Internal labour",'Calc| Overheads Allocation'!I$8*W499*'Input| Projects'!$AO499,"DNSP defined",'Calc| Overheads Allocation'!I$78*'Input| Projects'!$AV499,0),0)</f>
        <v>0</v>
      </c>
      <c r="AN499" s="175"/>
      <c r="AO499" s="172" cm="1">
        <f t="array" ref="AO499">IFERROR(--('Input| Projects'!$AT499="Yes")*_xlfn.SWITCH('Input| Overheads'!$C$50,"Direct costs",'Calc| Overheads Allocation'!C$9*Q499,"Internal labour",'Calc| Overheads Allocation'!C$9*Q499*'Input| Projects'!$AO499,"DNSP defined",'Calc| Overheads Allocation'!C$79*'Input| Projects'!$AW499,0),0)</f>
        <v>0</v>
      </c>
      <c r="AP499" s="172" cm="1">
        <f t="array" ref="AP499">IFERROR(--('Input| Projects'!$AT499="Yes")*_xlfn.SWITCH('Input| Overheads'!$C$50,"Direct costs",'Calc| Overheads Allocation'!D$9*R499,"Internal labour",'Calc| Overheads Allocation'!D$9*R499*'Input| Projects'!$AO499,"DNSP defined",'Calc| Overheads Allocation'!D$79*'Input| Projects'!$AW499,0),0)</f>
        <v>0</v>
      </c>
      <c r="AQ499" s="172" cm="1">
        <f t="array" ref="AQ499">IFERROR(--('Input| Projects'!$AT499="Yes")*_xlfn.SWITCH('Input| Overheads'!$C$50,"Direct costs",'Calc| Overheads Allocation'!E$9*S499,"Internal labour",'Calc| Overheads Allocation'!E$9*S499*'Input| Projects'!$AO499,"DNSP defined",'Calc| Overheads Allocation'!E$79*'Input| Projects'!$AW499,0),0)</f>
        <v>0</v>
      </c>
      <c r="AR499" s="172" cm="1">
        <f t="array" ref="AR499">IFERROR(--('Input| Projects'!$AT499="Yes")*_xlfn.SWITCH('Input| Overheads'!$C$50,"Direct costs",'Calc| Overheads Allocation'!F$9*T499,"Internal labour",'Calc| Overheads Allocation'!F$9*T499*'Input| Projects'!$AO499,"DNSP defined",'Calc| Overheads Allocation'!F$79*'Input| Projects'!$AW499,0),0)</f>
        <v>0</v>
      </c>
      <c r="AS499" s="172" cm="1">
        <f t="array" ref="AS499">IFERROR(--('Input| Projects'!$AT499="Yes")*_xlfn.SWITCH('Input| Overheads'!$C$50,"Direct costs",'Calc| Overheads Allocation'!G$9*U499,"Internal labour",'Calc| Overheads Allocation'!G$9*U499*'Input| Projects'!$AO499,"DNSP defined",'Calc| Overheads Allocation'!G$79*'Input| Projects'!$AW499,0),0)</f>
        <v>0</v>
      </c>
      <c r="AT499" s="172" cm="1">
        <f t="array" ref="AT499">IFERROR(--('Input| Projects'!$AT499="Yes")*_xlfn.SWITCH('Input| Overheads'!$C$50,"Direct costs",'Calc| Overheads Allocation'!H$9*V499,"Internal labour",'Calc| Overheads Allocation'!H$9*V499*'Input| Projects'!$AO499,"DNSP defined",'Calc| Overheads Allocation'!H$79*'Input| Projects'!$AW499,0),0)</f>
        <v>0</v>
      </c>
      <c r="AU499" s="172" cm="1">
        <f t="array" ref="AU499">IFERROR(--('Input| Projects'!$AT499="Yes")*_xlfn.SWITCH('Input| Overheads'!$C$50,"Direct costs",'Calc| Overheads Allocation'!I$9*W499,"Internal labour",'Calc| Overheads Allocation'!I$9*W499*'Input| Projects'!$AO499,"DNSP defined",'Calc| Overheads Allocation'!I$79*'Input| Projects'!$AW499,0),0)</f>
        <v>0</v>
      </c>
      <c r="AV499" s="175"/>
      <c r="AW499" s="172">
        <f t="shared" si="178"/>
        <v>0</v>
      </c>
      <c r="AX499" s="172">
        <f t="shared" si="179"/>
        <v>0</v>
      </c>
      <c r="AY499" s="172">
        <f t="shared" si="180"/>
        <v>0</v>
      </c>
      <c r="AZ499" s="172">
        <f t="shared" si="181"/>
        <v>0</v>
      </c>
      <c r="BA499" s="172">
        <f t="shared" si="182"/>
        <v>0</v>
      </c>
      <c r="BB499" s="172">
        <f t="shared" si="183"/>
        <v>0</v>
      </c>
      <c r="BC499" s="172">
        <f t="shared" si="184"/>
        <v>0</v>
      </c>
      <c r="BD499" s="176"/>
      <c r="BE499" s="172">
        <f t="shared" si="185"/>
        <v>0</v>
      </c>
      <c r="BF499" s="172">
        <f t="shared" si="186"/>
        <v>0</v>
      </c>
      <c r="BG499" s="172">
        <f t="shared" si="187"/>
        <v>0</v>
      </c>
      <c r="BH499" s="172">
        <f t="shared" si="188"/>
        <v>0</v>
      </c>
      <c r="BI499" s="172">
        <f t="shared" si="189"/>
        <v>0</v>
      </c>
      <c r="BJ499" s="172">
        <f t="shared" si="190"/>
        <v>0</v>
      </c>
      <c r="BK499" s="172">
        <f t="shared" si="191"/>
        <v>0</v>
      </c>
      <c r="BL499" s="176"/>
      <c r="BM499" s="172">
        <f t="shared" si="170"/>
        <v>0</v>
      </c>
      <c r="BN499" s="172">
        <f t="shared" si="171"/>
        <v>0</v>
      </c>
      <c r="BO499" s="172">
        <f t="shared" si="172"/>
        <v>0</v>
      </c>
      <c r="BP499" s="172">
        <f t="shared" si="173"/>
        <v>0</v>
      </c>
      <c r="BQ499" s="172">
        <f t="shared" si="174"/>
        <v>0</v>
      </c>
      <c r="BR499" s="172">
        <f t="shared" si="175"/>
        <v>0</v>
      </c>
      <c r="BS499" s="172">
        <f t="shared" si="176"/>
        <v>0</v>
      </c>
      <c r="BT499" s="55"/>
      <c r="BU499" s="158">
        <f>SUMIF('Input| Projects'!$BA$8:$CX$8,RIGHT(BU$9,3),'Input| Projects'!$BA499:$CX499)</f>
        <v>0</v>
      </c>
      <c r="BV499" s="158">
        <f>SUMIF('Input| Projects'!$BA$8:$CX$8,RIGHT(BV$9,3),'Input| Projects'!$BA499:$CX499)</f>
        <v>0</v>
      </c>
      <c r="BW499" s="79" t="str">
        <f t="shared" si="177"/>
        <v/>
      </c>
    </row>
    <row r="500" spans="2:75" x14ac:dyDescent="0.2">
      <c r="B500" s="123">
        <f>IFERROR('Input| Projects'!B500,"")</f>
        <v>491</v>
      </c>
      <c r="C500" s="160" t="str">
        <f>IFERROR(IF('Input| Projects'!C500="","",'Input| Projects'!C500),"")</f>
        <v/>
      </c>
      <c r="D500" s="160" t="str">
        <f>IFERROR(IF('Input| Projects'!D500="","",'Input| Projects'!D500),"")</f>
        <v/>
      </c>
      <c r="E500" s="53"/>
      <c r="F500" s="160" t="str">
        <f>IF(LEN('Input| Projects'!F500)&gt;0,'Input| Projects'!F500,"")</f>
        <v/>
      </c>
      <c r="G500" s="160" t="str">
        <f>IF(LEN('Input| Projects'!G500)&gt;0,'Input| Projects'!G500,"")</f>
        <v/>
      </c>
      <c r="H500" s="10"/>
      <c r="I500" s="194" cm="1">
        <f t="array" ref="I500">IF(LEN($F500)&gt;0,1+IFERROR(SUMPRODUCT(TRANSPOSE('Input| Projects'!$AO500:$AQ500),INDEX('Input| Escalations'!$F$27:$L$29,,MATCH(Q$9,'Input| Escalations'!$F$21:$L$21,0))),0),0)</f>
        <v>0</v>
      </c>
      <c r="J500" s="194" cm="1">
        <f t="array" ref="J500">IF(LEN($F500)&gt;0,1+IFERROR(SUMPRODUCT(TRANSPOSE('Input| Projects'!$AO500:$AQ500),INDEX('Input| Escalations'!$F$27:$L$29,,MATCH(R$9,'Input| Escalations'!$F$21:$L$21,0))),0),0)</f>
        <v>0</v>
      </c>
      <c r="K500" s="194" cm="1">
        <f t="array" ref="K500">IF(LEN($F500)&gt;0,1+IFERROR(SUMPRODUCT(TRANSPOSE('Input| Projects'!$AO500:$AQ500),INDEX('Input| Escalations'!$F$27:$L$29,,MATCH(S$9,'Input| Escalations'!$F$21:$L$21,0))),0),0)</f>
        <v>0</v>
      </c>
      <c r="L500" s="194" cm="1">
        <f t="array" ref="L500">IF(LEN($F500)&gt;0,1+IFERROR(SUMPRODUCT(TRANSPOSE('Input| Projects'!$AO500:$AQ500),INDEX('Input| Escalations'!$F$27:$L$29,,MATCH(T$9,'Input| Escalations'!$F$21:$L$21,0))),0),0)</f>
        <v>0</v>
      </c>
      <c r="M500" s="194" cm="1">
        <f t="array" ref="M500">IF(LEN($F500)&gt;0,1+IFERROR(SUMPRODUCT(TRANSPOSE('Input| Projects'!$AO500:$AQ500),INDEX('Input| Escalations'!$F$27:$L$29,,MATCH(U$9,'Input| Escalations'!$F$21:$L$21,0))),0),0)</f>
        <v>0</v>
      </c>
      <c r="N500" s="194" cm="1">
        <f t="array" ref="N500">IF(LEN($F500)&gt;0,1+IFERROR(SUMPRODUCT(TRANSPOSE('Input| Projects'!$AO500:$AQ500),INDEX('Input| Escalations'!$F$27:$L$29,,MATCH(V$9,'Input| Escalations'!$F$21:$L$21,0))),0),0)</f>
        <v>0</v>
      </c>
      <c r="O500" s="194" cm="1">
        <f t="array" ref="O500">IF(LEN($F500)&gt;0,1+IFERROR(SUMPRODUCT(TRANSPOSE('Input| Projects'!$AO500:$AQ500),INDEX('Input| Escalations'!$F$27:$L$29,,MATCH(W$9,'Input| Escalations'!$F$21:$L$21,0))),0),0)</f>
        <v>0</v>
      </c>
      <c r="P500" s="10"/>
      <c r="Q500" s="172">
        <f>IFERROR(IF(ISNUMBER(FIND("decision",'Input| Setup'!$F$6)),'Input| Projects'!Y500,'Input| Projects'!I500)*'Input| Escalations'!$I$17*I500,0)</f>
        <v>0</v>
      </c>
      <c r="R500" s="172">
        <f>IFERROR(IF(ISNUMBER(FIND("decision",'Input| Setup'!$F$6)),'Input| Projects'!Z500,'Input| Projects'!J500)*'Input| Escalations'!$I$17*J500,0)</f>
        <v>0</v>
      </c>
      <c r="S500" s="172">
        <f>IFERROR(IF(ISNUMBER(FIND("decision",'Input| Setup'!$F$6)),'Input| Projects'!AA500,'Input| Projects'!K500)*'Input| Escalations'!$I$17*K500,0)</f>
        <v>0</v>
      </c>
      <c r="T500" s="172">
        <f>IFERROR(IF(ISNUMBER(FIND("decision",'Input| Setup'!$F$6)),'Input| Projects'!AB500,'Input| Projects'!L500)*'Input| Escalations'!$I$17*L500,0)</f>
        <v>0</v>
      </c>
      <c r="U500" s="172">
        <f>IFERROR(IF(ISNUMBER(FIND("decision",'Input| Setup'!$F$6)),'Input| Projects'!AC500,'Input| Projects'!M500)*'Input| Escalations'!$I$17*M500,0)</f>
        <v>0</v>
      </c>
      <c r="V500" s="172">
        <f>IFERROR(IF(ISNUMBER(FIND("decision",'Input| Setup'!$F$6)),'Input| Projects'!AD500,'Input| Projects'!N500)*'Input| Escalations'!$I$17*N500,0)</f>
        <v>0</v>
      </c>
      <c r="W500" s="172">
        <f>IFERROR(IF(ISNUMBER(FIND("decision",'Input| Setup'!$F$6)),'Input| Projects'!AE500,'Input| Projects'!O500)*'Input| Escalations'!$I$17*O500,0)</f>
        <v>0</v>
      </c>
      <c r="X500" s="175"/>
      <c r="Y500" s="172">
        <f>IF(ISNUMBER(FIND("decision",'Input| Setup'!$F$6)),'Input| Projects'!AG500,'Input| Projects'!Q500)*I500*'Input| Escalations'!$I$17</f>
        <v>0</v>
      </c>
      <c r="Z500" s="172">
        <f>IF(ISNUMBER(FIND("decision",'Input| Setup'!$F$6)),'Input| Projects'!AH500,'Input| Projects'!R500)*J500*'Input| Escalations'!$I$17</f>
        <v>0</v>
      </c>
      <c r="AA500" s="172">
        <f>IF(ISNUMBER(FIND("decision",'Input| Setup'!$F$6)),'Input| Projects'!AI500,'Input| Projects'!S500)*K500*'Input| Escalations'!$I$17</f>
        <v>0</v>
      </c>
      <c r="AB500" s="172">
        <f>IF(ISNUMBER(FIND("decision",'Input| Setup'!$F$6)),'Input| Projects'!AJ500,'Input| Projects'!T500)*L500*'Input| Escalations'!$I$17</f>
        <v>0</v>
      </c>
      <c r="AC500" s="172">
        <f>IF(ISNUMBER(FIND("decision",'Input| Setup'!$F$6)),'Input| Projects'!AK500,'Input| Projects'!U500)*M500*'Input| Escalations'!$I$17</f>
        <v>0</v>
      </c>
      <c r="AD500" s="172">
        <f>IF(ISNUMBER(FIND("decision",'Input| Setup'!$F$6)),'Input| Projects'!AL500,'Input| Projects'!V500)*N500*'Input| Escalations'!$I$17</f>
        <v>0</v>
      </c>
      <c r="AE500" s="172">
        <f>IF(ISNUMBER(FIND("decision",'Input| Setup'!$F$6)),'Input| Projects'!AM500,'Input| Projects'!W500)*O500*'Input| Escalations'!$I$17</f>
        <v>0</v>
      </c>
      <c r="AF500" s="175"/>
      <c r="AG500" s="172" cm="1">
        <f t="array" ref="AG500">IFERROR(--('Input| Projects'!$AS500="Yes")*_xlfn.SWITCH('Input| Overheads'!$C$50,"Direct costs",'Calc| Overheads Allocation'!C$8*Q500,"Internal labour",'Calc| Overheads Allocation'!C$8*Q500*'Input| Projects'!$AO500,"DNSP defined",'Calc| Overheads Allocation'!C$78*'Input| Projects'!$AV500,0),0)</f>
        <v>0</v>
      </c>
      <c r="AH500" s="172" cm="1">
        <f t="array" ref="AH500">IFERROR(--('Input| Projects'!$AS500="Yes")*_xlfn.SWITCH('Input| Overheads'!$C$50,"Direct costs",'Calc| Overheads Allocation'!D$8*R500,"Internal labour",'Calc| Overheads Allocation'!D$8*R500*'Input| Projects'!$AO500,"DNSP defined",'Calc| Overheads Allocation'!D$78*'Input| Projects'!$AV500,0),0)</f>
        <v>0</v>
      </c>
      <c r="AI500" s="172" cm="1">
        <f t="array" ref="AI500">IFERROR(--('Input| Projects'!$AS500="Yes")*_xlfn.SWITCH('Input| Overheads'!$C$50,"Direct costs",'Calc| Overheads Allocation'!E$8*S500,"Internal labour",'Calc| Overheads Allocation'!E$8*S500*'Input| Projects'!$AO500,"DNSP defined",'Calc| Overheads Allocation'!E$78*'Input| Projects'!$AV500,0),0)</f>
        <v>0</v>
      </c>
      <c r="AJ500" s="172" cm="1">
        <f t="array" ref="AJ500">IFERROR(--('Input| Projects'!$AS500="Yes")*_xlfn.SWITCH('Input| Overheads'!$C$50,"Direct costs",'Calc| Overheads Allocation'!F$8*T500,"Internal labour",'Calc| Overheads Allocation'!F$8*T500*'Input| Projects'!$AO500,"DNSP defined",'Calc| Overheads Allocation'!F$78*'Input| Projects'!$AV500,0),0)</f>
        <v>0</v>
      </c>
      <c r="AK500" s="172" cm="1">
        <f t="array" ref="AK500">IFERROR(--('Input| Projects'!$AS500="Yes")*_xlfn.SWITCH('Input| Overheads'!$C$50,"Direct costs",'Calc| Overheads Allocation'!G$8*U500,"Internal labour",'Calc| Overheads Allocation'!G$8*U500*'Input| Projects'!$AO500,"DNSP defined",'Calc| Overheads Allocation'!G$78*'Input| Projects'!$AV500,0),0)</f>
        <v>0</v>
      </c>
      <c r="AL500" s="172" cm="1">
        <f t="array" ref="AL500">IFERROR(--('Input| Projects'!$AS500="Yes")*_xlfn.SWITCH('Input| Overheads'!$C$50,"Direct costs",'Calc| Overheads Allocation'!H$8*V500,"Internal labour",'Calc| Overheads Allocation'!H$8*V500*'Input| Projects'!$AO500,"DNSP defined",'Calc| Overheads Allocation'!H$78*'Input| Projects'!$AV500,0),0)</f>
        <v>0</v>
      </c>
      <c r="AM500" s="172" cm="1">
        <f t="array" ref="AM500">IFERROR(--('Input| Projects'!$AS500="Yes")*_xlfn.SWITCH('Input| Overheads'!$C$50,"Direct costs",'Calc| Overheads Allocation'!I$8*W500,"Internal labour",'Calc| Overheads Allocation'!I$8*W500*'Input| Projects'!$AO500,"DNSP defined",'Calc| Overheads Allocation'!I$78*'Input| Projects'!$AV500,0),0)</f>
        <v>0</v>
      </c>
      <c r="AN500" s="175"/>
      <c r="AO500" s="172" cm="1">
        <f t="array" ref="AO500">IFERROR(--('Input| Projects'!$AT500="Yes")*_xlfn.SWITCH('Input| Overheads'!$C$50,"Direct costs",'Calc| Overheads Allocation'!C$9*Q500,"Internal labour",'Calc| Overheads Allocation'!C$9*Q500*'Input| Projects'!$AO500,"DNSP defined",'Calc| Overheads Allocation'!C$79*'Input| Projects'!$AW500,0),0)</f>
        <v>0</v>
      </c>
      <c r="AP500" s="172" cm="1">
        <f t="array" ref="AP500">IFERROR(--('Input| Projects'!$AT500="Yes")*_xlfn.SWITCH('Input| Overheads'!$C$50,"Direct costs",'Calc| Overheads Allocation'!D$9*R500,"Internal labour",'Calc| Overheads Allocation'!D$9*R500*'Input| Projects'!$AO500,"DNSP defined",'Calc| Overheads Allocation'!D$79*'Input| Projects'!$AW500,0),0)</f>
        <v>0</v>
      </c>
      <c r="AQ500" s="172" cm="1">
        <f t="array" ref="AQ500">IFERROR(--('Input| Projects'!$AT500="Yes")*_xlfn.SWITCH('Input| Overheads'!$C$50,"Direct costs",'Calc| Overheads Allocation'!E$9*S500,"Internal labour",'Calc| Overheads Allocation'!E$9*S500*'Input| Projects'!$AO500,"DNSP defined",'Calc| Overheads Allocation'!E$79*'Input| Projects'!$AW500,0),0)</f>
        <v>0</v>
      </c>
      <c r="AR500" s="172" cm="1">
        <f t="array" ref="AR500">IFERROR(--('Input| Projects'!$AT500="Yes")*_xlfn.SWITCH('Input| Overheads'!$C$50,"Direct costs",'Calc| Overheads Allocation'!F$9*T500,"Internal labour",'Calc| Overheads Allocation'!F$9*T500*'Input| Projects'!$AO500,"DNSP defined",'Calc| Overheads Allocation'!F$79*'Input| Projects'!$AW500,0),0)</f>
        <v>0</v>
      </c>
      <c r="AS500" s="172" cm="1">
        <f t="array" ref="AS500">IFERROR(--('Input| Projects'!$AT500="Yes")*_xlfn.SWITCH('Input| Overheads'!$C$50,"Direct costs",'Calc| Overheads Allocation'!G$9*U500,"Internal labour",'Calc| Overheads Allocation'!G$9*U500*'Input| Projects'!$AO500,"DNSP defined",'Calc| Overheads Allocation'!G$79*'Input| Projects'!$AW500,0),0)</f>
        <v>0</v>
      </c>
      <c r="AT500" s="172" cm="1">
        <f t="array" ref="AT500">IFERROR(--('Input| Projects'!$AT500="Yes")*_xlfn.SWITCH('Input| Overheads'!$C$50,"Direct costs",'Calc| Overheads Allocation'!H$9*V500,"Internal labour",'Calc| Overheads Allocation'!H$9*V500*'Input| Projects'!$AO500,"DNSP defined",'Calc| Overheads Allocation'!H$79*'Input| Projects'!$AW500,0),0)</f>
        <v>0</v>
      </c>
      <c r="AU500" s="172" cm="1">
        <f t="array" ref="AU500">IFERROR(--('Input| Projects'!$AT500="Yes")*_xlfn.SWITCH('Input| Overheads'!$C$50,"Direct costs",'Calc| Overheads Allocation'!I$9*W500,"Internal labour",'Calc| Overheads Allocation'!I$9*W500*'Input| Projects'!$AO500,"DNSP defined",'Calc| Overheads Allocation'!I$79*'Input| Projects'!$AW500,0),0)</f>
        <v>0</v>
      </c>
      <c r="AV500" s="175"/>
      <c r="AW500" s="172">
        <f t="shared" si="178"/>
        <v>0</v>
      </c>
      <c r="AX500" s="172">
        <f t="shared" si="179"/>
        <v>0</v>
      </c>
      <c r="AY500" s="172">
        <f t="shared" si="180"/>
        <v>0</v>
      </c>
      <c r="AZ500" s="172">
        <f t="shared" si="181"/>
        <v>0</v>
      </c>
      <c r="BA500" s="172">
        <f t="shared" si="182"/>
        <v>0</v>
      </c>
      <c r="BB500" s="172">
        <f t="shared" si="183"/>
        <v>0</v>
      </c>
      <c r="BC500" s="172">
        <f t="shared" si="184"/>
        <v>0</v>
      </c>
      <c r="BD500" s="176"/>
      <c r="BE500" s="172">
        <f t="shared" si="185"/>
        <v>0</v>
      </c>
      <c r="BF500" s="172">
        <f t="shared" si="186"/>
        <v>0</v>
      </c>
      <c r="BG500" s="172">
        <f t="shared" si="187"/>
        <v>0</v>
      </c>
      <c r="BH500" s="172">
        <f t="shared" si="188"/>
        <v>0</v>
      </c>
      <c r="BI500" s="172">
        <f t="shared" si="189"/>
        <v>0</v>
      </c>
      <c r="BJ500" s="172">
        <f t="shared" si="190"/>
        <v>0</v>
      </c>
      <c r="BK500" s="172">
        <f t="shared" si="191"/>
        <v>0</v>
      </c>
      <c r="BL500" s="176"/>
      <c r="BM500" s="172">
        <f t="shared" si="170"/>
        <v>0</v>
      </c>
      <c r="BN500" s="172">
        <f t="shared" si="171"/>
        <v>0</v>
      </c>
      <c r="BO500" s="172">
        <f t="shared" si="172"/>
        <v>0</v>
      </c>
      <c r="BP500" s="172">
        <f t="shared" si="173"/>
        <v>0</v>
      </c>
      <c r="BQ500" s="172">
        <f t="shared" si="174"/>
        <v>0</v>
      </c>
      <c r="BR500" s="172">
        <f t="shared" si="175"/>
        <v>0</v>
      </c>
      <c r="BS500" s="172">
        <f t="shared" si="176"/>
        <v>0</v>
      </c>
      <c r="BT500" s="55"/>
      <c r="BU500" s="158">
        <f>SUMIF('Input| Projects'!$BA$8:$CX$8,RIGHT(BU$9,3),'Input| Projects'!$BA500:$CX500)</f>
        <v>0</v>
      </c>
      <c r="BV500" s="158">
        <f>SUMIF('Input| Projects'!$BA$8:$CX$8,RIGHT(BV$9,3),'Input| Projects'!$BA500:$CX500)</f>
        <v>0</v>
      </c>
      <c r="BW500" s="79" t="str">
        <f t="shared" si="177"/>
        <v/>
      </c>
    </row>
    <row r="501" spans="2:75" x14ac:dyDescent="0.2">
      <c r="B501" s="123">
        <f>IFERROR('Input| Projects'!B501,"")</f>
        <v>492</v>
      </c>
      <c r="C501" s="160" t="str">
        <f>IFERROR(IF('Input| Projects'!C501="","",'Input| Projects'!C501),"")</f>
        <v/>
      </c>
      <c r="D501" s="160" t="str">
        <f>IFERROR(IF('Input| Projects'!D501="","",'Input| Projects'!D501),"")</f>
        <v/>
      </c>
      <c r="E501" s="53"/>
      <c r="F501" s="160" t="str">
        <f>IF(LEN('Input| Projects'!F501)&gt;0,'Input| Projects'!F501,"")</f>
        <v/>
      </c>
      <c r="G501" s="160" t="str">
        <f>IF(LEN('Input| Projects'!G501)&gt;0,'Input| Projects'!G501,"")</f>
        <v/>
      </c>
      <c r="H501" s="10"/>
      <c r="I501" s="194" cm="1">
        <f t="array" ref="I501">IF(LEN($F501)&gt;0,1+IFERROR(SUMPRODUCT(TRANSPOSE('Input| Projects'!$AO501:$AQ501),INDEX('Input| Escalations'!$F$27:$L$29,,MATCH(Q$9,'Input| Escalations'!$F$21:$L$21,0))),0),0)</f>
        <v>0</v>
      </c>
      <c r="J501" s="194" cm="1">
        <f t="array" ref="J501">IF(LEN($F501)&gt;0,1+IFERROR(SUMPRODUCT(TRANSPOSE('Input| Projects'!$AO501:$AQ501),INDEX('Input| Escalations'!$F$27:$L$29,,MATCH(R$9,'Input| Escalations'!$F$21:$L$21,0))),0),0)</f>
        <v>0</v>
      </c>
      <c r="K501" s="194" cm="1">
        <f t="array" ref="K501">IF(LEN($F501)&gt;0,1+IFERROR(SUMPRODUCT(TRANSPOSE('Input| Projects'!$AO501:$AQ501),INDEX('Input| Escalations'!$F$27:$L$29,,MATCH(S$9,'Input| Escalations'!$F$21:$L$21,0))),0),0)</f>
        <v>0</v>
      </c>
      <c r="L501" s="194" cm="1">
        <f t="array" ref="L501">IF(LEN($F501)&gt;0,1+IFERROR(SUMPRODUCT(TRANSPOSE('Input| Projects'!$AO501:$AQ501),INDEX('Input| Escalations'!$F$27:$L$29,,MATCH(T$9,'Input| Escalations'!$F$21:$L$21,0))),0),0)</f>
        <v>0</v>
      </c>
      <c r="M501" s="194" cm="1">
        <f t="array" ref="M501">IF(LEN($F501)&gt;0,1+IFERROR(SUMPRODUCT(TRANSPOSE('Input| Projects'!$AO501:$AQ501),INDEX('Input| Escalations'!$F$27:$L$29,,MATCH(U$9,'Input| Escalations'!$F$21:$L$21,0))),0),0)</f>
        <v>0</v>
      </c>
      <c r="N501" s="194" cm="1">
        <f t="array" ref="N501">IF(LEN($F501)&gt;0,1+IFERROR(SUMPRODUCT(TRANSPOSE('Input| Projects'!$AO501:$AQ501),INDEX('Input| Escalations'!$F$27:$L$29,,MATCH(V$9,'Input| Escalations'!$F$21:$L$21,0))),0),0)</f>
        <v>0</v>
      </c>
      <c r="O501" s="194" cm="1">
        <f t="array" ref="O501">IF(LEN($F501)&gt;0,1+IFERROR(SUMPRODUCT(TRANSPOSE('Input| Projects'!$AO501:$AQ501),INDEX('Input| Escalations'!$F$27:$L$29,,MATCH(W$9,'Input| Escalations'!$F$21:$L$21,0))),0),0)</f>
        <v>0</v>
      </c>
      <c r="P501" s="10"/>
      <c r="Q501" s="172">
        <f>IFERROR(IF(ISNUMBER(FIND("decision",'Input| Setup'!$F$6)),'Input| Projects'!Y501,'Input| Projects'!I501)*'Input| Escalations'!$I$17*I501,0)</f>
        <v>0</v>
      </c>
      <c r="R501" s="172">
        <f>IFERROR(IF(ISNUMBER(FIND("decision",'Input| Setup'!$F$6)),'Input| Projects'!Z501,'Input| Projects'!J501)*'Input| Escalations'!$I$17*J501,0)</f>
        <v>0</v>
      </c>
      <c r="S501" s="172">
        <f>IFERROR(IF(ISNUMBER(FIND("decision",'Input| Setup'!$F$6)),'Input| Projects'!AA501,'Input| Projects'!K501)*'Input| Escalations'!$I$17*K501,0)</f>
        <v>0</v>
      </c>
      <c r="T501" s="172">
        <f>IFERROR(IF(ISNUMBER(FIND("decision",'Input| Setup'!$F$6)),'Input| Projects'!AB501,'Input| Projects'!L501)*'Input| Escalations'!$I$17*L501,0)</f>
        <v>0</v>
      </c>
      <c r="U501" s="172">
        <f>IFERROR(IF(ISNUMBER(FIND("decision",'Input| Setup'!$F$6)),'Input| Projects'!AC501,'Input| Projects'!M501)*'Input| Escalations'!$I$17*M501,0)</f>
        <v>0</v>
      </c>
      <c r="V501" s="172">
        <f>IFERROR(IF(ISNUMBER(FIND("decision",'Input| Setup'!$F$6)),'Input| Projects'!AD501,'Input| Projects'!N501)*'Input| Escalations'!$I$17*N501,0)</f>
        <v>0</v>
      </c>
      <c r="W501" s="172">
        <f>IFERROR(IF(ISNUMBER(FIND("decision",'Input| Setup'!$F$6)),'Input| Projects'!AE501,'Input| Projects'!O501)*'Input| Escalations'!$I$17*O501,0)</f>
        <v>0</v>
      </c>
      <c r="X501" s="175"/>
      <c r="Y501" s="172">
        <f>IF(ISNUMBER(FIND("decision",'Input| Setup'!$F$6)),'Input| Projects'!AG501,'Input| Projects'!Q501)*I501*'Input| Escalations'!$I$17</f>
        <v>0</v>
      </c>
      <c r="Z501" s="172">
        <f>IF(ISNUMBER(FIND("decision",'Input| Setup'!$F$6)),'Input| Projects'!AH501,'Input| Projects'!R501)*J501*'Input| Escalations'!$I$17</f>
        <v>0</v>
      </c>
      <c r="AA501" s="172">
        <f>IF(ISNUMBER(FIND("decision",'Input| Setup'!$F$6)),'Input| Projects'!AI501,'Input| Projects'!S501)*K501*'Input| Escalations'!$I$17</f>
        <v>0</v>
      </c>
      <c r="AB501" s="172">
        <f>IF(ISNUMBER(FIND("decision",'Input| Setup'!$F$6)),'Input| Projects'!AJ501,'Input| Projects'!T501)*L501*'Input| Escalations'!$I$17</f>
        <v>0</v>
      </c>
      <c r="AC501" s="172">
        <f>IF(ISNUMBER(FIND("decision",'Input| Setup'!$F$6)),'Input| Projects'!AK501,'Input| Projects'!U501)*M501*'Input| Escalations'!$I$17</f>
        <v>0</v>
      </c>
      <c r="AD501" s="172">
        <f>IF(ISNUMBER(FIND("decision",'Input| Setup'!$F$6)),'Input| Projects'!AL501,'Input| Projects'!V501)*N501*'Input| Escalations'!$I$17</f>
        <v>0</v>
      </c>
      <c r="AE501" s="172">
        <f>IF(ISNUMBER(FIND("decision",'Input| Setup'!$F$6)),'Input| Projects'!AM501,'Input| Projects'!W501)*O501*'Input| Escalations'!$I$17</f>
        <v>0</v>
      </c>
      <c r="AF501" s="175"/>
      <c r="AG501" s="172" cm="1">
        <f t="array" ref="AG501">IFERROR(--('Input| Projects'!$AS501="Yes")*_xlfn.SWITCH('Input| Overheads'!$C$50,"Direct costs",'Calc| Overheads Allocation'!C$8*Q501,"Internal labour",'Calc| Overheads Allocation'!C$8*Q501*'Input| Projects'!$AO501,"DNSP defined",'Calc| Overheads Allocation'!C$78*'Input| Projects'!$AV501,0),0)</f>
        <v>0</v>
      </c>
      <c r="AH501" s="172" cm="1">
        <f t="array" ref="AH501">IFERROR(--('Input| Projects'!$AS501="Yes")*_xlfn.SWITCH('Input| Overheads'!$C$50,"Direct costs",'Calc| Overheads Allocation'!D$8*R501,"Internal labour",'Calc| Overheads Allocation'!D$8*R501*'Input| Projects'!$AO501,"DNSP defined",'Calc| Overheads Allocation'!D$78*'Input| Projects'!$AV501,0),0)</f>
        <v>0</v>
      </c>
      <c r="AI501" s="172" cm="1">
        <f t="array" ref="AI501">IFERROR(--('Input| Projects'!$AS501="Yes")*_xlfn.SWITCH('Input| Overheads'!$C$50,"Direct costs",'Calc| Overheads Allocation'!E$8*S501,"Internal labour",'Calc| Overheads Allocation'!E$8*S501*'Input| Projects'!$AO501,"DNSP defined",'Calc| Overheads Allocation'!E$78*'Input| Projects'!$AV501,0),0)</f>
        <v>0</v>
      </c>
      <c r="AJ501" s="172" cm="1">
        <f t="array" ref="AJ501">IFERROR(--('Input| Projects'!$AS501="Yes")*_xlfn.SWITCH('Input| Overheads'!$C$50,"Direct costs",'Calc| Overheads Allocation'!F$8*T501,"Internal labour",'Calc| Overheads Allocation'!F$8*T501*'Input| Projects'!$AO501,"DNSP defined",'Calc| Overheads Allocation'!F$78*'Input| Projects'!$AV501,0),0)</f>
        <v>0</v>
      </c>
      <c r="AK501" s="172" cm="1">
        <f t="array" ref="AK501">IFERROR(--('Input| Projects'!$AS501="Yes")*_xlfn.SWITCH('Input| Overheads'!$C$50,"Direct costs",'Calc| Overheads Allocation'!G$8*U501,"Internal labour",'Calc| Overheads Allocation'!G$8*U501*'Input| Projects'!$AO501,"DNSP defined",'Calc| Overheads Allocation'!G$78*'Input| Projects'!$AV501,0),0)</f>
        <v>0</v>
      </c>
      <c r="AL501" s="172" cm="1">
        <f t="array" ref="AL501">IFERROR(--('Input| Projects'!$AS501="Yes")*_xlfn.SWITCH('Input| Overheads'!$C$50,"Direct costs",'Calc| Overheads Allocation'!H$8*V501,"Internal labour",'Calc| Overheads Allocation'!H$8*V501*'Input| Projects'!$AO501,"DNSP defined",'Calc| Overheads Allocation'!H$78*'Input| Projects'!$AV501,0),0)</f>
        <v>0</v>
      </c>
      <c r="AM501" s="172" cm="1">
        <f t="array" ref="AM501">IFERROR(--('Input| Projects'!$AS501="Yes")*_xlfn.SWITCH('Input| Overheads'!$C$50,"Direct costs",'Calc| Overheads Allocation'!I$8*W501,"Internal labour",'Calc| Overheads Allocation'!I$8*W501*'Input| Projects'!$AO501,"DNSP defined",'Calc| Overheads Allocation'!I$78*'Input| Projects'!$AV501,0),0)</f>
        <v>0</v>
      </c>
      <c r="AN501" s="175"/>
      <c r="AO501" s="172" cm="1">
        <f t="array" ref="AO501">IFERROR(--('Input| Projects'!$AT501="Yes")*_xlfn.SWITCH('Input| Overheads'!$C$50,"Direct costs",'Calc| Overheads Allocation'!C$9*Q501,"Internal labour",'Calc| Overheads Allocation'!C$9*Q501*'Input| Projects'!$AO501,"DNSP defined",'Calc| Overheads Allocation'!C$79*'Input| Projects'!$AW501,0),0)</f>
        <v>0</v>
      </c>
      <c r="AP501" s="172" cm="1">
        <f t="array" ref="AP501">IFERROR(--('Input| Projects'!$AT501="Yes")*_xlfn.SWITCH('Input| Overheads'!$C$50,"Direct costs",'Calc| Overheads Allocation'!D$9*R501,"Internal labour",'Calc| Overheads Allocation'!D$9*R501*'Input| Projects'!$AO501,"DNSP defined",'Calc| Overheads Allocation'!D$79*'Input| Projects'!$AW501,0),0)</f>
        <v>0</v>
      </c>
      <c r="AQ501" s="172" cm="1">
        <f t="array" ref="AQ501">IFERROR(--('Input| Projects'!$AT501="Yes")*_xlfn.SWITCH('Input| Overheads'!$C$50,"Direct costs",'Calc| Overheads Allocation'!E$9*S501,"Internal labour",'Calc| Overheads Allocation'!E$9*S501*'Input| Projects'!$AO501,"DNSP defined",'Calc| Overheads Allocation'!E$79*'Input| Projects'!$AW501,0),0)</f>
        <v>0</v>
      </c>
      <c r="AR501" s="172" cm="1">
        <f t="array" ref="AR501">IFERROR(--('Input| Projects'!$AT501="Yes")*_xlfn.SWITCH('Input| Overheads'!$C$50,"Direct costs",'Calc| Overheads Allocation'!F$9*T501,"Internal labour",'Calc| Overheads Allocation'!F$9*T501*'Input| Projects'!$AO501,"DNSP defined",'Calc| Overheads Allocation'!F$79*'Input| Projects'!$AW501,0),0)</f>
        <v>0</v>
      </c>
      <c r="AS501" s="172" cm="1">
        <f t="array" ref="AS501">IFERROR(--('Input| Projects'!$AT501="Yes")*_xlfn.SWITCH('Input| Overheads'!$C$50,"Direct costs",'Calc| Overheads Allocation'!G$9*U501,"Internal labour",'Calc| Overheads Allocation'!G$9*U501*'Input| Projects'!$AO501,"DNSP defined",'Calc| Overheads Allocation'!G$79*'Input| Projects'!$AW501,0),0)</f>
        <v>0</v>
      </c>
      <c r="AT501" s="172" cm="1">
        <f t="array" ref="AT501">IFERROR(--('Input| Projects'!$AT501="Yes")*_xlfn.SWITCH('Input| Overheads'!$C$50,"Direct costs",'Calc| Overheads Allocation'!H$9*V501,"Internal labour",'Calc| Overheads Allocation'!H$9*V501*'Input| Projects'!$AO501,"DNSP defined",'Calc| Overheads Allocation'!H$79*'Input| Projects'!$AW501,0),0)</f>
        <v>0</v>
      </c>
      <c r="AU501" s="172" cm="1">
        <f t="array" ref="AU501">IFERROR(--('Input| Projects'!$AT501="Yes")*_xlfn.SWITCH('Input| Overheads'!$C$50,"Direct costs",'Calc| Overheads Allocation'!I$9*W501,"Internal labour",'Calc| Overheads Allocation'!I$9*W501*'Input| Projects'!$AO501,"DNSP defined",'Calc| Overheads Allocation'!I$79*'Input| Projects'!$AW501,0),0)</f>
        <v>0</v>
      </c>
      <c r="AV501" s="175"/>
      <c r="AW501" s="172">
        <f t="shared" si="178"/>
        <v>0</v>
      </c>
      <c r="AX501" s="172">
        <f t="shared" si="179"/>
        <v>0</v>
      </c>
      <c r="AY501" s="172">
        <f t="shared" si="180"/>
        <v>0</v>
      </c>
      <c r="AZ501" s="172">
        <f t="shared" si="181"/>
        <v>0</v>
      </c>
      <c r="BA501" s="172">
        <f t="shared" si="182"/>
        <v>0</v>
      </c>
      <c r="BB501" s="172">
        <f t="shared" si="183"/>
        <v>0</v>
      </c>
      <c r="BC501" s="172">
        <f t="shared" si="184"/>
        <v>0</v>
      </c>
      <c r="BD501" s="176"/>
      <c r="BE501" s="172">
        <f t="shared" si="185"/>
        <v>0</v>
      </c>
      <c r="BF501" s="172">
        <f t="shared" si="186"/>
        <v>0</v>
      </c>
      <c r="BG501" s="172">
        <f t="shared" si="187"/>
        <v>0</v>
      </c>
      <c r="BH501" s="172">
        <f t="shared" si="188"/>
        <v>0</v>
      </c>
      <c r="BI501" s="172">
        <f t="shared" si="189"/>
        <v>0</v>
      </c>
      <c r="BJ501" s="172">
        <f t="shared" si="190"/>
        <v>0</v>
      </c>
      <c r="BK501" s="172">
        <f t="shared" si="191"/>
        <v>0</v>
      </c>
      <c r="BL501" s="176"/>
      <c r="BM501" s="172">
        <f t="shared" si="170"/>
        <v>0</v>
      </c>
      <c r="BN501" s="172">
        <f t="shared" si="171"/>
        <v>0</v>
      </c>
      <c r="BO501" s="172">
        <f t="shared" si="172"/>
        <v>0</v>
      </c>
      <c r="BP501" s="172">
        <f t="shared" si="173"/>
        <v>0</v>
      </c>
      <c r="BQ501" s="172">
        <f t="shared" si="174"/>
        <v>0</v>
      </c>
      <c r="BR501" s="172">
        <f t="shared" si="175"/>
        <v>0</v>
      </c>
      <c r="BS501" s="172">
        <f t="shared" si="176"/>
        <v>0</v>
      </c>
      <c r="BT501" s="55"/>
      <c r="BU501" s="158">
        <f>SUMIF('Input| Projects'!$BA$8:$CX$8,RIGHT(BU$9,3),'Input| Projects'!$BA501:$CX501)</f>
        <v>0</v>
      </c>
      <c r="BV501" s="158">
        <f>SUMIF('Input| Projects'!$BA$8:$CX$8,RIGHT(BV$9,3),'Input| Projects'!$BA501:$CX501)</f>
        <v>0</v>
      </c>
      <c r="BW501" s="79" t="str">
        <f t="shared" si="177"/>
        <v/>
      </c>
    </row>
    <row r="502" spans="2:75" x14ac:dyDescent="0.2">
      <c r="B502" s="123">
        <f>IFERROR('Input| Projects'!B502,"")</f>
        <v>493</v>
      </c>
      <c r="C502" s="160" t="str">
        <f>IFERROR(IF('Input| Projects'!C502="","",'Input| Projects'!C502),"")</f>
        <v/>
      </c>
      <c r="D502" s="160" t="str">
        <f>IFERROR(IF('Input| Projects'!D502="","",'Input| Projects'!D502),"")</f>
        <v/>
      </c>
      <c r="E502" s="53"/>
      <c r="F502" s="160" t="str">
        <f>IF(LEN('Input| Projects'!F502)&gt;0,'Input| Projects'!F502,"")</f>
        <v/>
      </c>
      <c r="G502" s="160" t="str">
        <f>IF(LEN('Input| Projects'!G502)&gt;0,'Input| Projects'!G502,"")</f>
        <v/>
      </c>
      <c r="H502" s="10"/>
      <c r="I502" s="194" cm="1">
        <f t="array" ref="I502">IF(LEN($F502)&gt;0,1+IFERROR(SUMPRODUCT(TRANSPOSE('Input| Projects'!$AO502:$AQ502),INDEX('Input| Escalations'!$F$27:$L$29,,MATCH(Q$9,'Input| Escalations'!$F$21:$L$21,0))),0),0)</f>
        <v>0</v>
      </c>
      <c r="J502" s="194" cm="1">
        <f t="array" ref="J502">IF(LEN($F502)&gt;0,1+IFERROR(SUMPRODUCT(TRANSPOSE('Input| Projects'!$AO502:$AQ502),INDEX('Input| Escalations'!$F$27:$L$29,,MATCH(R$9,'Input| Escalations'!$F$21:$L$21,0))),0),0)</f>
        <v>0</v>
      </c>
      <c r="K502" s="194" cm="1">
        <f t="array" ref="K502">IF(LEN($F502)&gt;0,1+IFERROR(SUMPRODUCT(TRANSPOSE('Input| Projects'!$AO502:$AQ502),INDEX('Input| Escalations'!$F$27:$L$29,,MATCH(S$9,'Input| Escalations'!$F$21:$L$21,0))),0),0)</f>
        <v>0</v>
      </c>
      <c r="L502" s="194" cm="1">
        <f t="array" ref="L502">IF(LEN($F502)&gt;0,1+IFERROR(SUMPRODUCT(TRANSPOSE('Input| Projects'!$AO502:$AQ502),INDEX('Input| Escalations'!$F$27:$L$29,,MATCH(T$9,'Input| Escalations'!$F$21:$L$21,0))),0),0)</f>
        <v>0</v>
      </c>
      <c r="M502" s="194" cm="1">
        <f t="array" ref="M502">IF(LEN($F502)&gt;0,1+IFERROR(SUMPRODUCT(TRANSPOSE('Input| Projects'!$AO502:$AQ502),INDEX('Input| Escalations'!$F$27:$L$29,,MATCH(U$9,'Input| Escalations'!$F$21:$L$21,0))),0),0)</f>
        <v>0</v>
      </c>
      <c r="N502" s="194" cm="1">
        <f t="array" ref="N502">IF(LEN($F502)&gt;0,1+IFERROR(SUMPRODUCT(TRANSPOSE('Input| Projects'!$AO502:$AQ502),INDEX('Input| Escalations'!$F$27:$L$29,,MATCH(V$9,'Input| Escalations'!$F$21:$L$21,0))),0),0)</f>
        <v>0</v>
      </c>
      <c r="O502" s="194" cm="1">
        <f t="array" ref="O502">IF(LEN($F502)&gt;0,1+IFERROR(SUMPRODUCT(TRANSPOSE('Input| Projects'!$AO502:$AQ502),INDEX('Input| Escalations'!$F$27:$L$29,,MATCH(W$9,'Input| Escalations'!$F$21:$L$21,0))),0),0)</f>
        <v>0</v>
      </c>
      <c r="P502" s="10"/>
      <c r="Q502" s="172">
        <f>IFERROR(IF(ISNUMBER(FIND("decision",'Input| Setup'!$F$6)),'Input| Projects'!Y502,'Input| Projects'!I502)*'Input| Escalations'!$I$17*I502,0)</f>
        <v>0</v>
      </c>
      <c r="R502" s="172">
        <f>IFERROR(IF(ISNUMBER(FIND("decision",'Input| Setup'!$F$6)),'Input| Projects'!Z502,'Input| Projects'!J502)*'Input| Escalations'!$I$17*J502,0)</f>
        <v>0</v>
      </c>
      <c r="S502" s="172">
        <f>IFERROR(IF(ISNUMBER(FIND("decision",'Input| Setup'!$F$6)),'Input| Projects'!AA502,'Input| Projects'!K502)*'Input| Escalations'!$I$17*K502,0)</f>
        <v>0</v>
      </c>
      <c r="T502" s="172">
        <f>IFERROR(IF(ISNUMBER(FIND("decision",'Input| Setup'!$F$6)),'Input| Projects'!AB502,'Input| Projects'!L502)*'Input| Escalations'!$I$17*L502,0)</f>
        <v>0</v>
      </c>
      <c r="U502" s="172">
        <f>IFERROR(IF(ISNUMBER(FIND("decision",'Input| Setup'!$F$6)),'Input| Projects'!AC502,'Input| Projects'!M502)*'Input| Escalations'!$I$17*M502,0)</f>
        <v>0</v>
      </c>
      <c r="V502" s="172">
        <f>IFERROR(IF(ISNUMBER(FIND("decision",'Input| Setup'!$F$6)),'Input| Projects'!AD502,'Input| Projects'!N502)*'Input| Escalations'!$I$17*N502,0)</f>
        <v>0</v>
      </c>
      <c r="W502" s="172">
        <f>IFERROR(IF(ISNUMBER(FIND("decision",'Input| Setup'!$F$6)),'Input| Projects'!AE502,'Input| Projects'!O502)*'Input| Escalations'!$I$17*O502,0)</f>
        <v>0</v>
      </c>
      <c r="X502" s="175"/>
      <c r="Y502" s="172">
        <f>IF(ISNUMBER(FIND("decision",'Input| Setup'!$F$6)),'Input| Projects'!AG502,'Input| Projects'!Q502)*I502*'Input| Escalations'!$I$17</f>
        <v>0</v>
      </c>
      <c r="Z502" s="172">
        <f>IF(ISNUMBER(FIND("decision",'Input| Setup'!$F$6)),'Input| Projects'!AH502,'Input| Projects'!R502)*J502*'Input| Escalations'!$I$17</f>
        <v>0</v>
      </c>
      <c r="AA502" s="172">
        <f>IF(ISNUMBER(FIND("decision",'Input| Setup'!$F$6)),'Input| Projects'!AI502,'Input| Projects'!S502)*K502*'Input| Escalations'!$I$17</f>
        <v>0</v>
      </c>
      <c r="AB502" s="172">
        <f>IF(ISNUMBER(FIND("decision",'Input| Setup'!$F$6)),'Input| Projects'!AJ502,'Input| Projects'!T502)*L502*'Input| Escalations'!$I$17</f>
        <v>0</v>
      </c>
      <c r="AC502" s="172">
        <f>IF(ISNUMBER(FIND("decision",'Input| Setup'!$F$6)),'Input| Projects'!AK502,'Input| Projects'!U502)*M502*'Input| Escalations'!$I$17</f>
        <v>0</v>
      </c>
      <c r="AD502" s="172">
        <f>IF(ISNUMBER(FIND("decision",'Input| Setup'!$F$6)),'Input| Projects'!AL502,'Input| Projects'!V502)*N502*'Input| Escalations'!$I$17</f>
        <v>0</v>
      </c>
      <c r="AE502" s="172">
        <f>IF(ISNUMBER(FIND("decision",'Input| Setup'!$F$6)),'Input| Projects'!AM502,'Input| Projects'!W502)*O502*'Input| Escalations'!$I$17</f>
        <v>0</v>
      </c>
      <c r="AF502" s="175"/>
      <c r="AG502" s="172" cm="1">
        <f t="array" ref="AG502">IFERROR(--('Input| Projects'!$AS502="Yes")*_xlfn.SWITCH('Input| Overheads'!$C$50,"Direct costs",'Calc| Overheads Allocation'!C$8*Q502,"Internal labour",'Calc| Overheads Allocation'!C$8*Q502*'Input| Projects'!$AO502,"DNSP defined",'Calc| Overheads Allocation'!C$78*'Input| Projects'!$AV502,0),0)</f>
        <v>0</v>
      </c>
      <c r="AH502" s="172" cm="1">
        <f t="array" ref="AH502">IFERROR(--('Input| Projects'!$AS502="Yes")*_xlfn.SWITCH('Input| Overheads'!$C$50,"Direct costs",'Calc| Overheads Allocation'!D$8*R502,"Internal labour",'Calc| Overheads Allocation'!D$8*R502*'Input| Projects'!$AO502,"DNSP defined",'Calc| Overheads Allocation'!D$78*'Input| Projects'!$AV502,0),0)</f>
        <v>0</v>
      </c>
      <c r="AI502" s="172" cm="1">
        <f t="array" ref="AI502">IFERROR(--('Input| Projects'!$AS502="Yes")*_xlfn.SWITCH('Input| Overheads'!$C$50,"Direct costs",'Calc| Overheads Allocation'!E$8*S502,"Internal labour",'Calc| Overheads Allocation'!E$8*S502*'Input| Projects'!$AO502,"DNSP defined",'Calc| Overheads Allocation'!E$78*'Input| Projects'!$AV502,0),0)</f>
        <v>0</v>
      </c>
      <c r="AJ502" s="172" cm="1">
        <f t="array" ref="AJ502">IFERROR(--('Input| Projects'!$AS502="Yes")*_xlfn.SWITCH('Input| Overheads'!$C$50,"Direct costs",'Calc| Overheads Allocation'!F$8*T502,"Internal labour",'Calc| Overheads Allocation'!F$8*T502*'Input| Projects'!$AO502,"DNSP defined",'Calc| Overheads Allocation'!F$78*'Input| Projects'!$AV502,0),0)</f>
        <v>0</v>
      </c>
      <c r="AK502" s="172" cm="1">
        <f t="array" ref="AK502">IFERROR(--('Input| Projects'!$AS502="Yes")*_xlfn.SWITCH('Input| Overheads'!$C$50,"Direct costs",'Calc| Overheads Allocation'!G$8*U502,"Internal labour",'Calc| Overheads Allocation'!G$8*U502*'Input| Projects'!$AO502,"DNSP defined",'Calc| Overheads Allocation'!G$78*'Input| Projects'!$AV502,0),0)</f>
        <v>0</v>
      </c>
      <c r="AL502" s="172" cm="1">
        <f t="array" ref="AL502">IFERROR(--('Input| Projects'!$AS502="Yes")*_xlfn.SWITCH('Input| Overheads'!$C$50,"Direct costs",'Calc| Overheads Allocation'!H$8*V502,"Internal labour",'Calc| Overheads Allocation'!H$8*V502*'Input| Projects'!$AO502,"DNSP defined",'Calc| Overheads Allocation'!H$78*'Input| Projects'!$AV502,0),0)</f>
        <v>0</v>
      </c>
      <c r="AM502" s="172" cm="1">
        <f t="array" ref="AM502">IFERROR(--('Input| Projects'!$AS502="Yes")*_xlfn.SWITCH('Input| Overheads'!$C$50,"Direct costs",'Calc| Overheads Allocation'!I$8*W502,"Internal labour",'Calc| Overheads Allocation'!I$8*W502*'Input| Projects'!$AO502,"DNSP defined",'Calc| Overheads Allocation'!I$78*'Input| Projects'!$AV502,0),0)</f>
        <v>0</v>
      </c>
      <c r="AN502" s="175"/>
      <c r="AO502" s="172" cm="1">
        <f t="array" ref="AO502">IFERROR(--('Input| Projects'!$AT502="Yes")*_xlfn.SWITCH('Input| Overheads'!$C$50,"Direct costs",'Calc| Overheads Allocation'!C$9*Q502,"Internal labour",'Calc| Overheads Allocation'!C$9*Q502*'Input| Projects'!$AO502,"DNSP defined",'Calc| Overheads Allocation'!C$79*'Input| Projects'!$AW502,0),0)</f>
        <v>0</v>
      </c>
      <c r="AP502" s="172" cm="1">
        <f t="array" ref="AP502">IFERROR(--('Input| Projects'!$AT502="Yes")*_xlfn.SWITCH('Input| Overheads'!$C$50,"Direct costs",'Calc| Overheads Allocation'!D$9*R502,"Internal labour",'Calc| Overheads Allocation'!D$9*R502*'Input| Projects'!$AO502,"DNSP defined",'Calc| Overheads Allocation'!D$79*'Input| Projects'!$AW502,0),0)</f>
        <v>0</v>
      </c>
      <c r="AQ502" s="172" cm="1">
        <f t="array" ref="AQ502">IFERROR(--('Input| Projects'!$AT502="Yes")*_xlfn.SWITCH('Input| Overheads'!$C$50,"Direct costs",'Calc| Overheads Allocation'!E$9*S502,"Internal labour",'Calc| Overheads Allocation'!E$9*S502*'Input| Projects'!$AO502,"DNSP defined",'Calc| Overheads Allocation'!E$79*'Input| Projects'!$AW502,0),0)</f>
        <v>0</v>
      </c>
      <c r="AR502" s="172" cm="1">
        <f t="array" ref="AR502">IFERROR(--('Input| Projects'!$AT502="Yes")*_xlfn.SWITCH('Input| Overheads'!$C$50,"Direct costs",'Calc| Overheads Allocation'!F$9*T502,"Internal labour",'Calc| Overheads Allocation'!F$9*T502*'Input| Projects'!$AO502,"DNSP defined",'Calc| Overheads Allocation'!F$79*'Input| Projects'!$AW502,0),0)</f>
        <v>0</v>
      </c>
      <c r="AS502" s="172" cm="1">
        <f t="array" ref="AS502">IFERROR(--('Input| Projects'!$AT502="Yes")*_xlfn.SWITCH('Input| Overheads'!$C$50,"Direct costs",'Calc| Overheads Allocation'!G$9*U502,"Internal labour",'Calc| Overheads Allocation'!G$9*U502*'Input| Projects'!$AO502,"DNSP defined",'Calc| Overheads Allocation'!G$79*'Input| Projects'!$AW502,0),0)</f>
        <v>0</v>
      </c>
      <c r="AT502" s="172" cm="1">
        <f t="array" ref="AT502">IFERROR(--('Input| Projects'!$AT502="Yes")*_xlfn.SWITCH('Input| Overheads'!$C$50,"Direct costs",'Calc| Overheads Allocation'!H$9*V502,"Internal labour",'Calc| Overheads Allocation'!H$9*V502*'Input| Projects'!$AO502,"DNSP defined",'Calc| Overheads Allocation'!H$79*'Input| Projects'!$AW502,0),0)</f>
        <v>0</v>
      </c>
      <c r="AU502" s="172" cm="1">
        <f t="array" ref="AU502">IFERROR(--('Input| Projects'!$AT502="Yes")*_xlfn.SWITCH('Input| Overheads'!$C$50,"Direct costs",'Calc| Overheads Allocation'!I$9*W502,"Internal labour",'Calc| Overheads Allocation'!I$9*W502*'Input| Projects'!$AO502,"DNSP defined",'Calc| Overheads Allocation'!I$79*'Input| Projects'!$AW502,0),0)</f>
        <v>0</v>
      </c>
      <c r="AV502" s="175"/>
      <c r="AW502" s="172">
        <f t="shared" si="178"/>
        <v>0</v>
      </c>
      <c r="AX502" s="172">
        <f t="shared" si="179"/>
        <v>0</v>
      </c>
      <c r="AY502" s="172">
        <f t="shared" si="180"/>
        <v>0</v>
      </c>
      <c r="AZ502" s="172">
        <f t="shared" si="181"/>
        <v>0</v>
      </c>
      <c r="BA502" s="172">
        <f t="shared" si="182"/>
        <v>0</v>
      </c>
      <c r="BB502" s="172">
        <f t="shared" si="183"/>
        <v>0</v>
      </c>
      <c r="BC502" s="172">
        <f t="shared" si="184"/>
        <v>0</v>
      </c>
      <c r="BD502" s="176"/>
      <c r="BE502" s="172">
        <f t="shared" si="185"/>
        <v>0</v>
      </c>
      <c r="BF502" s="172">
        <f t="shared" si="186"/>
        <v>0</v>
      </c>
      <c r="BG502" s="172">
        <f t="shared" si="187"/>
        <v>0</v>
      </c>
      <c r="BH502" s="172">
        <f t="shared" si="188"/>
        <v>0</v>
      </c>
      <c r="BI502" s="172">
        <f t="shared" si="189"/>
        <v>0</v>
      </c>
      <c r="BJ502" s="172">
        <f t="shared" si="190"/>
        <v>0</v>
      </c>
      <c r="BK502" s="172">
        <f t="shared" si="191"/>
        <v>0</v>
      </c>
      <c r="BL502" s="176"/>
      <c r="BM502" s="172">
        <f t="shared" si="170"/>
        <v>0</v>
      </c>
      <c r="BN502" s="172">
        <f t="shared" si="171"/>
        <v>0</v>
      </c>
      <c r="BO502" s="172">
        <f t="shared" si="172"/>
        <v>0</v>
      </c>
      <c r="BP502" s="172">
        <f t="shared" si="173"/>
        <v>0</v>
      </c>
      <c r="BQ502" s="172">
        <f t="shared" si="174"/>
        <v>0</v>
      </c>
      <c r="BR502" s="172">
        <f t="shared" si="175"/>
        <v>0</v>
      </c>
      <c r="BS502" s="172">
        <f t="shared" si="176"/>
        <v>0</v>
      </c>
      <c r="BT502" s="55"/>
      <c r="BU502" s="158">
        <f>SUMIF('Input| Projects'!$BA$8:$CX$8,RIGHT(BU$9,3),'Input| Projects'!$BA502:$CX502)</f>
        <v>0</v>
      </c>
      <c r="BV502" s="158">
        <f>SUMIF('Input| Projects'!$BA$8:$CX$8,RIGHT(BV$9,3),'Input| Projects'!$BA502:$CX502)</f>
        <v>0</v>
      </c>
      <c r="BW502" s="79" t="str">
        <f t="shared" si="177"/>
        <v/>
      </c>
    </row>
    <row r="503" spans="2:75" x14ac:dyDescent="0.2">
      <c r="B503" s="123">
        <f>IFERROR('Input| Projects'!B503,"")</f>
        <v>494</v>
      </c>
      <c r="C503" s="160" t="str">
        <f>IFERROR(IF('Input| Projects'!C503="","",'Input| Projects'!C503),"")</f>
        <v/>
      </c>
      <c r="D503" s="160" t="str">
        <f>IFERROR(IF('Input| Projects'!D503="","",'Input| Projects'!D503),"")</f>
        <v/>
      </c>
      <c r="E503" s="53"/>
      <c r="F503" s="160" t="str">
        <f>IF(LEN('Input| Projects'!F503)&gt;0,'Input| Projects'!F503,"")</f>
        <v/>
      </c>
      <c r="G503" s="160" t="str">
        <f>IF(LEN('Input| Projects'!G503)&gt;0,'Input| Projects'!G503,"")</f>
        <v/>
      </c>
      <c r="H503" s="10"/>
      <c r="I503" s="194" cm="1">
        <f t="array" ref="I503">IF(LEN($F503)&gt;0,1+IFERROR(SUMPRODUCT(TRANSPOSE('Input| Projects'!$AO503:$AQ503),INDEX('Input| Escalations'!$F$27:$L$29,,MATCH(Q$9,'Input| Escalations'!$F$21:$L$21,0))),0),0)</f>
        <v>0</v>
      </c>
      <c r="J503" s="194" cm="1">
        <f t="array" ref="J503">IF(LEN($F503)&gt;0,1+IFERROR(SUMPRODUCT(TRANSPOSE('Input| Projects'!$AO503:$AQ503),INDEX('Input| Escalations'!$F$27:$L$29,,MATCH(R$9,'Input| Escalations'!$F$21:$L$21,0))),0),0)</f>
        <v>0</v>
      </c>
      <c r="K503" s="194" cm="1">
        <f t="array" ref="K503">IF(LEN($F503)&gt;0,1+IFERROR(SUMPRODUCT(TRANSPOSE('Input| Projects'!$AO503:$AQ503),INDEX('Input| Escalations'!$F$27:$L$29,,MATCH(S$9,'Input| Escalations'!$F$21:$L$21,0))),0),0)</f>
        <v>0</v>
      </c>
      <c r="L503" s="194" cm="1">
        <f t="array" ref="L503">IF(LEN($F503)&gt;0,1+IFERROR(SUMPRODUCT(TRANSPOSE('Input| Projects'!$AO503:$AQ503),INDEX('Input| Escalations'!$F$27:$L$29,,MATCH(T$9,'Input| Escalations'!$F$21:$L$21,0))),0),0)</f>
        <v>0</v>
      </c>
      <c r="M503" s="194" cm="1">
        <f t="array" ref="M503">IF(LEN($F503)&gt;0,1+IFERROR(SUMPRODUCT(TRANSPOSE('Input| Projects'!$AO503:$AQ503),INDEX('Input| Escalations'!$F$27:$L$29,,MATCH(U$9,'Input| Escalations'!$F$21:$L$21,0))),0),0)</f>
        <v>0</v>
      </c>
      <c r="N503" s="194" cm="1">
        <f t="array" ref="N503">IF(LEN($F503)&gt;0,1+IFERROR(SUMPRODUCT(TRANSPOSE('Input| Projects'!$AO503:$AQ503),INDEX('Input| Escalations'!$F$27:$L$29,,MATCH(V$9,'Input| Escalations'!$F$21:$L$21,0))),0),0)</f>
        <v>0</v>
      </c>
      <c r="O503" s="194" cm="1">
        <f t="array" ref="O503">IF(LEN($F503)&gt;0,1+IFERROR(SUMPRODUCT(TRANSPOSE('Input| Projects'!$AO503:$AQ503),INDEX('Input| Escalations'!$F$27:$L$29,,MATCH(W$9,'Input| Escalations'!$F$21:$L$21,0))),0),0)</f>
        <v>0</v>
      </c>
      <c r="P503" s="10"/>
      <c r="Q503" s="172">
        <f>IFERROR(IF(ISNUMBER(FIND("decision",'Input| Setup'!$F$6)),'Input| Projects'!Y503,'Input| Projects'!I503)*'Input| Escalations'!$I$17*I503,0)</f>
        <v>0</v>
      </c>
      <c r="R503" s="172">
        <f>IFERROR(IF(ISNUMBER(FIND("decision",'Input| Setup'!$F$6)),'Input| Projects'!Z503,'Input| Projects'!J503)*'Input| Escalations'!$I$17*J503,0)</f>
        <v>0</v>
      </c>
      <c r="S503" s="172">
        <f>IFERROR(IF(ISNUMBER(FIND("decision",'Input| Setup'!$F$6)),'Input| Projects'!AA503,'Input| Projects'!K503)*'Input| Escalations'!$I$17*K503,0)</f>
        <v>0</v>
      </c>
      <c r="T503" s="172">
        <f>IFERROR(IF(ISNUMBER(FIND("decision",'Input| Setup'!$F$6)),'Input| Projects'!AB503,'Input| Projects'!L503)*'Input| Escalations'!$I$17*L503,0)</f>
        <v>0</v>
      </c>
      <c r="U503" s="172">
        <f>IFERROR(IF(ISNUMBER(FIND("decision",'Input| Setup'!$F$6)),'Input| Projects'!AC503,'Input| Projects'!M503)*'Input| Escalations'!$I$17*M503,0)</f>
        <v>0</v>
      </c>
      <c r="V503" s="172">
        <f>IFERROR(IF(ISNUMBER(FIND("decision",'Input| Setup'!$F$6)),'Input| Projects'!AD503,'Input| Projects'!N503)*'Input| Escalations'!$I$17*N503,0)</f>
        <v>0</v>
      </c>
      <c r="W503" s="172">
        <f>IFERROR(IF(ISNUMBER(FIND("decision",'Input| Setup'!$F$6)),'Input| Projects'!AE503,'Input| Projects'!O503)*'Input| Escalations'!$I$17*O503,0)</f>
        <v>0</v>
      </c>
      <c r="X503" s="175"/>
      <c r="Y503" s="172">
        <f>IF(ISNUMBER(FIND("decision",'Input| Setup'!$F$6)),'Input| Projects'!AG503,'Input| Projects'!Q503)*I503*'Input| Escalations'!$I$17</f>
        <v>0</v>
      </c>
      <c r="Z503" s="172">
        <f>IF(ISNUMBER(FIND("decision",'Input| Setup'!$F$6)),'Input| Projects'!AH503,'Input| Projects'!R503)*J503*'Input| Escalations'!$I$17</f>
        <v>0</v>
      </c>
      <c r="AA503" s="172">
        <f>IF(ISNUMBER(FIND("decision",'Input| Setup'!$F$6)),'Input| Projects'!AI503,'Input| Projects'!S503)*K503*'Input| Escalations'!$I$17</f>
        <v>0</v>
      </c>
      <c r="AB503" s="172">
        <f>IF(ISNUMBER(FIND("decision",'Input| Setup'!$F$6)),'Input| Projects'!AJ503,'Input| Projects'!T503)*L503*'Input| Escalations'!$I$17</f>
        <v>0</v>
      </c>
      <c r="AC503" s="172">
        <f>IF(ISNUMBER(FIND("decision",'Input| Setup'!$F$6)),'Input| Projects'!AK503,'Input| Projects'!U503)*M503*'Input| Escalations'!$I$17</f>
        <v>0</v>
      </c>
      <c r="AD503" s="172">
        <f>IF(ISNUMBER(FIND("decision",'Input| Setup'!$F$6)),'Input| Projects'!AL503,'Input| Projects'!V503)*N503*'Input| Escalations'!$I$17</f>
        <v>0</v>
      </c>
      <c r="AE503" s="172">
        <f>IF(ISNUMBER(FIND("decision",'Input| Setup'!$F$6)),'Input| Projects'!AM503,'Input| Projects'!W503)*O503*'Input| Escalations'!$I$17</f>
        <v>0</v>
      </c>
      <c r="AF503" s="175"/>
      <c r="AG503" s="172" cm="1">
        <f t="array" ref="AG503">IFERROR(--('Input| Projects'!$AS503="Yes")*_xlfn.SWITCH('Input| Overheads'!$C$50,"Direct costs",'Calc| Overheads Allocation'!C$8*Q503,"Internal labour",'Calc| Overheads Allocation'!C$8*Q503*'Input| Projects'!$AO503,"DNSP defined",'Calc| Overheads Allocation'!C$78*'Input| Projects'!$AV503,0),0)</f>
        <v>0</v>
      </c>
      <c r="AH503" s="172" cm="1">
        <f t="array" ref="AH503">IFERROR(--('Input| Projects'!$AS503="Yes")*_xlfn.SWITCH('Input| Overheads'!$C$50,"Direct costs",'Calc| Overheads Allocation'!D$8*R503,"Internal labour",'Calc| Overheads Allocation'!D$8*R503*'Input| Projects'!$AO503,"DNSP defined",'Calc| Overheads Allocation'!D$78*'Input| Projects'!$AV503,0),0)</f>
        <v>0</v>
      </c>
      <c r="AI503" s="172" cm="1">
        <f t="array" ref="AI503">IFERROR(--('Input| Projects'!$AS503="Yes")*_xlfn.SWITCH('Input| Overheads'!$C$50,"Direct costs",'Calc| Overheads Allocation'!E$8*S503,"Internal labour",'Calc| Overheads Allocation'!E$8*S503*'Input| Projects'!$AO503,"DNSP defined",'Calc| Overheads Allocation'!E$78*'Input| Projects'!$AV503,0),0)</f>
        <v>0</v>
      </c>
      <c r="AJ503" s="172" cm="1">
        <f t="array" ref="AJ503">IFERROR(--('Input| Projects'!$AS503="Yes")*_xlfn.SWITCH('Input| Overheads'!$C$50,"Direct costs",'Calc| Overheads Allocation'!F$8*T503,"Internal labour",'Calc| Overheads Allocation'!F$8*T503*'Input| Projects'!$AO503,"DNSP defined",'Calc| Overheads Allocation'!F$78*'Input| Projects'!$AV503,0),0)</f>
        <v>0</v>
      </c>
      <c r="AK503" s="172" cm="1">
        <f t="array" ref="AK503">IFERROR(--('Input| Projects'!$AS503="Yes")*_xlfn.SWITCH('Input| Overheads'!$C$50,"Direct costs",'Calc| Overheads Allocation'!G$8*U503,"Internal labour",'Calc| Overheads Allocation'!G$8*U503*'Input| Projects'!$AO503,"DNSP defined",'Calc| Overheads Allocation'!G$78*'Input| Projects'!$AV503,0),0)</f>
        <v>0</v>
      </c>
      <c r="AL503" s="172" cm="1">
        <f t="array" ref="AL503">IFERROR(--('Input| Projects'!$AS503="Yes")*_xlfn.SWITCH('Input| Overheads'!$C$50,"Direct costs",'Calc| Overheads Allocation'!H$8*V503,"Internal labour",'Calc| Overheads Allocation'!H$8*V503*'Input| Projects'!$AO503,"DNSP defined",'Calc| Overheads Allocation'!H$78*'Input| Projects'!$AV503,0),0)</f>
        <v>0</v>
      </c>
      <c r="AM503" s="172" cm="1">
        <f t="array" ref="AM503">IFERROR(--('Input| Projects'!$AS503="Yes")*_xlfn.SWITCH('Input| Overheads'!$C$50,"Direct costs",'Calc| Overheads Allocation'!I$8*W503,"Internal labour",'Calc| Overheads Allocation'!I$8*W503*'Input| Projects'!$AO503,"DNSP defined",'Calc| Overheads Allocation'!I$78*'Input| Projects'!$AV503,0),0)</f>
        <v>0</v>
      </c>
      <c r="AN503" s="175"/>
      <c r="AO503" s="172" cm="1">
        <f t="array" ref="AO503">IFERROR(--('Input| Projects'!$AT503="Yes")*_xlfn.SWITCH('Input| Overheads'!$C$50,"Direct costs",'Calc| Overheads Allocation'!C$9*Q503,"Internal labour",'Calc| Overheads Allocation'!C$9*Q503*'Input| Projects'!$AO503,"DNSP defined",'Calc| Overheads Allocation'!C$79*'Input| Projects'!$AW503,0),0)</f>
        <v>0</v>
      </c>
      <c r="AP503" s="172" cm="1">
        <f t="array" ref="AP503">IFERROR(--('Input| Projects'!$AT503="Yes")*_xlfn.SWITCH('Input| Overheads'!$C$50,"Direct costs",'Calc| Overheads Allocation'!D$9*R503,"Internal labour",'Calc| Overheads Allocation'!D$9*R503*'Input| Projects'!$AO503,"DNSP defined",'Calc| Overheads Allocation'!D$79*'Input| Projects'!$AW503,0),0)</f>
        <v>0</v>
      </c>
      <c r="AQ503" s="172" cm="1">
        <f t="array" ref="AQ503">IFERROR(--('Input| Projects'!$AT503="Yes")*_xlfn.SWITCH('Input| Overheads'!$C$50,"Direct costs",'Calc| Overheads Allocation'!E$9*S503,"Internal labour",'Calc| Overheads Allocation'!E$9*S503*'Input| Projects'!$AO503,"DNSP defined",'Calc| Overheads Allocation'!E$79*'Input| Projects'!$AW503,0),0)</f>
        <v>0</v>
      </c>
      <c r="AR503" s="172" cm="1">
        <f t="array" ref="AR503">IFERROR(--('Input| Projects'!$AT503="Yes")*_xlfn.SWITCH('Input| Overheads'!$C$50,"Direct costs",'Calc| Overheads Allocation'!F$9*T503,"Internal labour",'Calc| Overheads Allocation'!F$9*T503*'Input| Projects'!$AO503,"DNSP defined",'Calc| Overheads Allocation'!F$79*'Input| Projects'!$AW503,0),0)</f>
        <v>0</v>
      </c>
      <c r="AS503" s="172" cm="1">
        <f t="array" ref="AS503">IFERROR(--('Input| Projects'!$AT503="Yes")*_xlfn.SWITCH('Input| Overheads'!$C$50,"Direct costs",'Calc| Overheads Allocation'!G$9*U503,"Internal labour",'Calc| Overheads Allocation'!G$9*U503*'Input| Projects'!$AO503,"DNSP defined",'Calc| Overheads Allocation'!G$79*'Input| Projects'!$AW503,0),0)</f>
        <v>0</v>
      </c>
      <c r="AT503" s="172" cm="1">
        <f t="array" ref="AT503">IFERROR(--('Input| Projects'!$AT503="Yes")*_xlfn.SWITCH('Input| Overheads'!$C$50,"Direct costs",'Calc| Overheads Allocation'!H$9*V503,"Internal labour",'Calc| Overheads Allocation'!H$9*V503*'Input| Projects'!$AO503,"DNSP defined",'Calc| Overheads Allocation'!H$79*'Input| Projects'!$AW503,0),0)</f>
        <v>0</v>
      </c>
      <c r="AU503" s="172" cm="1">
        <f t="array" ref="AU503">IFERROR(--('Input| Projects'!$AT503="Yes")*_xlfn.SWITCH('Input| Overheads'!$C$50,"Direct costs",'Calc| Overheads Allocation'!I$9*W503,"Internal labour",'Calc| Overheads Allocation'!I$9*W503*'Input| Projects'!$AO503,"DNSP defined",'Calc| Overheads Allocation'!I$79*'Input| Projects'!$AW503,0),0)</f>
        <v>0</v>
      </c>
      <c r="AV503" s="175"/>
      <c r="AW503" s="172">
        <f t="shared" si="178"/>
        <v>0</v>
      </c>
      <c r="AX503" s="172">
        <f t="shared" si="179"/>
        <v>0</v>
      </c>
      <c r="AY503" s="172">
        <f t="shared" si="180"/>
        <v>0</v>
      </c>
      <c r="AZ503" s="172">
        <f t="shared" si="181"/>
        <v>0</v>
      </c>
      <c r="BA503" s="172">
        <f t="shared" si="182"/>
        <v>0</v>
      </c>
      <c r="BB503" s="172">
        <f t="shared" si="183"/>
        <v>0</v>
      </c>
      <c r="BC503" s="172">
        <f t="shared" si="184"/>
        <v>0</v>
      </c>
      <c r="BD503" s="176"/>
      <c r="BE503" s="172">
        <f t="shared" si="185"/>
        <v>0</v>
      </c>
      <c r="BF503" s="172">
        <f t="shared" si="186"/>
        <v>0</v>
      </c>
      <c r="BG503" s="172">
        <f t="shared" si="187"/>
        <v>0</v>
      </c>
      <c r="BH503" s="172">
        <f t="shared" si="188"/>
        <v>0</v>
      </c>
      <c r="BI503" s="172">
        <f t="shared" si="189"/>
        <v>0</v>
      </c>
      <c r="BJ503" s="172">
        <f t="shared" si="190"/>
        <v>0</v>
      </c>
      <c r="BK503" s="172">
        <f t="shared" si="191"/>
        <v>0</v>
      </c>
      <c r="BL503" s="176"/>
      <c r="BM503" s="172">
        <f t="shared" si="170"/>
        <v>0</v>
      </c>
      <c r="BN503" s="172">
        <f t="shared" si="171"/>
        <v>0</v>
      </c>
      <c r="BO503" s="172">
        <f t="shared" si="172"/>
        <v>0</v>
      </c>
      <c r="BP503" s="172">
        <f t="shared" si="173"/>
        <v>0</v>
      </c>
      <c r="BQ503" s="172">
        <f t="shared" si="174"/>
        <v>0</v>
      </c>
      <c r="BR503" s="172">
        <f t="shared" si="175"/>
        <v>0</v>
      </c>
      <c r="BS503" s="172">
        <f t="shared" si="176"/>
        <v>0</v>
      </c>
      <c r="BT503" s="55"/>
      <c r="BU503" s="158">
        <f>SUMIF('Input| Projects'!$BA$8:$CX$8,RIGHT(BU$9,3),'Input| Projects'!$BA503:$CX503)</f>
        <v>0</v>
      </c>
      <c r="BV503" s="158">
        <f>SUMIF('Input| Projects'!$BA$8:$CX$8,RIGHT(BV$9,3),'Input| Projects'!$BA503:$CX503)</f>
        <v>0</v>
      </c>
      <c r="BW503" s="79" t="str">
        <f t="shared" si="177"/>
        <v/>
      </c>
    </row>
    <row r="504" spans="2:75" x14ac:dyDescent="0.2">
      <c r="B504" s="123">
        <f>IFERROR('Input| Projects'!B504,"")</f>
        <v>495</v>
      </c>
      <c r="C504" s="160" t="str">
        <f>IFERROR(IF('Input| Projects'!C504="","",'Input| Projects'!C504),"")</f>
        <v/>
      </c>
      <c r="D504" s="160" t="str">
        <f>IFERROR(IF('Input| Projects'!D504="","",'Input| Projects'!D504),"")</f>
        <v/>
      </c>
      <c r="E504" s="53"/>
      <c r="F504" s="160" t="str">
        <f>IF(LEN('Input| Projects'!F504)&gt;0,'Input| Projects'!F504,"")</f>
        <v/>
      </c>
      <c r="G504" s="160" t="str">
        <f>IF(LEN('Input| Projects'!G504)&gt;0,'Input| Projects'!G504,"")</f>
        <v/>
      </c>
      <c r="H504" s="10"/>
      <c r="I504" s="194" cm="1">
        <f t="array" ref="I504">IF(LEN($F504)&gt;0,1+IFERROR(SUMPRODUCT(TRANSPOSE('Input| Projects'!$AO504:$AQ504),INDEX('Input| Escalations'!$F$27:$L$29,,MATCH(Q$9,'Input| Escalations'!$F$21:$L$21,0))),0),0)</f>
        <v>0</v>
      </c>
      <c r="J504" s="194" cm="1">
        <f t="array" ref="J504">IF(LEN($F504)&gt;0,1+IFERROR(SUMPRODUCT(TRANSPOSE('Input| Projects'!$AO504:$AQ504),INDEX('Input| Escalations'!$F$27:$L$29,,MATCH(R$9,'Input| Escalations'!$F$21:$L$21,0))),0),0)</f>
        <v>0</v>
      </c>
      <c r="K504" s="194" cm="1">
        <f t="array" ref="K504">IF(LEN($F504)&gt;0,1+IFERROR(SUMPRODUCT(TRANSPOSE('Input| Projects'!$AO504:$AQ504),INDEX('Input| Escalations'!$F$27:$L$29,,MATCH(S$9,'Input| Escalations'!$F$21:$L$21,0))),0),0)</f>
        <v>0</v>
      </c>
      <c r="L504" s="194" cm="1">
        <f t="array" ref="L504">IF(LEN($F504)&gt;0,1+IFERROR(SUMPRODUCT(TRANSPOSE('Input| Projects'!$AO504:$AQ504),INDEX('Input| Escalations'!$F$27:$L$29,,MATCH(T$9,'Input| Escalations'!$F$21:$L$21,0))),0),0)</f>
        <v>0</v>
      </c>
      <c r="M504" s="194" cm="1">
        <f t="array" ref="M504">IF(LEN($F504)&gt;0,1+IFERROR(SUMPRODUCT(TRANSPOSE('Input| Projects'!$AO504:$AQ504),INDEX('Input| Escalations'!$F$27:$L$29,,MATCH(U$9,'Input| Escalations'!$F$21:$L$21,0))),0),0)</f>
        <v>0</v>
      </c>
      <c r="N504" s="194" cm="1">
        <f t="array" ref="N504">IF(LEN($F504)&gt;0,1+IFERROR(SUMPRODUCT(TRANSPOSE('Input| Projects'!$AO504:$AQ504),INDEX('Input| Escalations'!$F$27:$L$29,,MATCH(V$9,'Input| Escalations'!$F$21:$L$21,0))),0),0)</f>
        <v>0</v>
      </c>
      <c r="O504" s="194" cm="1">
        <f t="array" ref="O504">IF(LEN($F504)&gt;0,1+IFERROR(SUMPRODUCT(TRANSPOSE('Input| Projects'!$AO504:$AQ504),INDEX('Input| Escalations'!$F$27:$L$29,,MATCH(W$9,'Input| Escalations'!$F$21:$L$21,0))),0),0)</f>
        <v>0</v>
      </c>
      <c r="P504" s="10"/>
      <c r="Q504" s="172">
        <f>IFERROR(IF(ISNUMBER(FIND("decision",'Input| Setup'!$F$6)),'Input| Projects'!Y504,'Input| Projects'!I504)*'Input| Escalations'!$I$17*I504,0)</f>
        <v>0</v>
      </c>
      <c r="R504" s="172">
        <f>IFERROR(IF(ISNUMBER(FIND("decision",'Input| Setup'!$F$6)),'Input| Projects'!Z504,'Input| Projects'!J504)*'Input| Escalations'!$I$17*J504,0)</f>
        <v>0</v>
      </c>
      <c r="S504" s="172">
        <f>IFERROR(IF(ISNUMBER(FIND("decision",'Input| Setup'!$F$6)),'Input| Projects'!AA504,'Input| Projects'!K504)*'Input| Escalations'!$I$17*K504,0)</f>
        <v>0</v>
      </c>
      <c r="T504" s="172">
        <f>IFERROR(IF(ISNUMBER(FIND("decision",'Input| Setup'!$F$6)),'Input| Projects'!AB504,'Input| Projects'!L504)*'Input| Escalations'!$I$17*L504,0)</f>
        <v>0</v>
      </c>
      <c r="U504" s="172">
        <f>IFERROR(IF(ISNUMBER(FIND("decision",'Input| Setup'!$F$6)),'Input| Projects'!AC504,'Input| Projects'!M504)*'Input| Escalations'!$I$17*M504,0)</f>
        <v>0</v>
      </c>
      <c r="V504" s="172">
        <f>IFERROR(IF(ISNUMBER(FIND("decision",'Input| Setup'!$F$6)),'Input| Projects'!AD504,'Input| Projects'!N504)*'Input| Escalations'!$I$17*N504,0)</f>
        <v>0</v>
      </c>
      <c r="W504" s="172">
        <f>IFERROR(IF(ISNUMBER(FIND("decision",'Input| Setup'!$F$6)),'Input| Projects'!AE504,'Input| Projects'!O504)*'Input| Escalations'!$I$17*O504,0)</f>
        <v>0</v>
      </c>
      <c r="X504" s="175"/>
      <c r="Y504" s="172">
        <f>IF(ISNUMBER(FIND("decision",'Input| Setup'!$F$6)),'Input| Projects'!AG504,'Input| Projects'!Q504)*I504*'Input| Escalations'!$I$17</f>
        <v>0</v>
      </c>
      <c r="Z504" s="172">
        <f>IF(ISNUMBER(FIND("decision",'Input| Setup'!$F$6)),'Input| Projects'!AH504,'Input| Projects'!R504)*J504*'Input| Escalations'!$I$17</f>
        <v>0</v>
      </c>
      <c r="AA504" s="172">
        <f>IF(ISNUMBER(FIND("decision",'Input| Setup'!$F$6)),'Input| Projects'!AI504,'Input| Projects'!S504)*K504*'Input| Escalations'!$I$17</f>
        <v>0</v>
      </c>
      <c r="AB504" s="172">
        <f>IF(ISNUMBER(FIND("decision",'Input| Setup'!$F$6)),'Input| Projects'!AJ504,'Input| Projects'!T504)*L504*'Input| Escalations'!$I$17</f>
        <v>0</v>
      </c>
      <c r="AC504" s="172">
        <f>IF(ISNUMBER(FIND("decision",'Input| Setup'!$F$6)),'Input| Projects'!AK504,'Input| Projects'!U504)*M504*'Input| Escalations'!$I$17</f>
        <v>0</v>
      </c>
      <c r="AD504" s="172">
        <f>IF(ISNUMBER(FIND("decision",'Input| Setup'!$F$6)),'Input| Projects'!AL504,'Input| Projects'!V504)*N504*'Input| Escalations'!$I$17</f>
        <v>0</v>
      </c>
      <c r="AE504" s="172">
        <f>IF(ISNUMBER(FIND("decision",'Input| Setup'!$F$6)),'Input| Projects'!AM504,'Input| Projects'!W504)*O504*'Input| Escalations'!$I$17</f>
        <v>0</v>
      </c>
      <c r="AF504" s="175"/>
      <c r="AG504" s="172" cm="1">
        <f t="array" ref="AG504">IFERROR(--('Input| Projects'!$AS504="Yes")*_xlfn.SWITCH('Input| Overheads'!$C$50,"Direct costs",'Calc| Overheads Allocation'!C$8*Q504,"Internal labour",'Calc| Overheads Allocation'!C$8*Q504*'Input| Projects'!$AO504,"DNSP defined",'Calc| Overheads Allocation'!C$78*'Input| Projects'!$AV504,0),0)</f>
        <v>0</v>
      </c>
      <c r="AH504" s="172" cm="1">
        <f t="array" ref="AH504">IFERROR(--('Input| Projects'!$AS504="Yes")*_xlfn.SWITCH('Input| Overheads'!$C$50,"Direct costs",'Calc| Overheads Allocation'!D$8*R504,"Internal labour",'Calc| Overheads Allocation'!D$8*R504*'Input| Projects'!$AO504,"DNSP defined",'Calc| Overheads Allocation'!D$78*'Input| Projects'!$AV504,0),0)</f>
        <v>0</v>
      </c>
      <c r="AI504" s="172" cm="1">
        <f t="array" ref="AI504">IFERROR(--('Input| Projects'!$AS504="Yes")*_xlfn.SWITCH('Input| Overheads'!$C$50,"Direct costs",'Calc| Overheads Allocation'!E$8*S504,"Internal labour",'Calc| Overheads Allocation'!E$8*S504*'Input| Projects'!$AO504,"DNSP defined",'Calc| Overheads Allocation'!E$78*'Input| Projects'!$AV504,0),0)</f>
        <v>0</v>
      </c>
      <c r="AJ504" s="172" cm="1">
        <f t="array" ref="AJ504">IFERROR(--('Input| Projects'!$AS504="Yes")*_xlfn.SWITCH('Input| Overheads'!$C$50,"Direct costs",'Calc| Overheads Allocation'!F$8*T504,"Internal labour",'Calc| Overheads Allocation'!F$8*T504*'Input| Projects'!$AO504,"DNSP defined",'Calc| Overheads Allocation'!F$78*'Input| Projects'!$AV504,0),0)</f>
        <v>0</v>
      </c>
      <c r="AK504" s="172" cm="1">
        <f t="array" ref="AK504">IFERROR(--('Input| Projects'!$AS504="Yes")*_xlfn.SWITCH('Input| Overheads'!$C$50,"Direct costs",'Calc| Overheads Allocation'!G$8*U504,"Internal labour",'Calc| Overheads Allocation'!G$8*U504*'Input| Projects'!$AO504,"DNSP defined",'Calc| Overheads Allocation'!G$78*'Input| Projects'!$AV504,0),0)</f>
        <v>0</v>
      </c>
      <c r="AL504" s="172" cm="1">
        <f t="array" ref="AL504">IFERROR(--('Input| Projects'!$AS504="Yes")*_xlfn.SWITCH('Input| Overheads'!$C$50,"Direct costs",'Calc| Overheads Allocation'!H$8*V504,"Internal labour",'Calc| Overheads Allocation'!H$8*V504*'Input| Projects'!$AO504,"DNSP defined",'Calc| Overheads Allocation'!H$78*'Input| Projects'!$AV504,0),0)</f>
        <v>0</v>
      </c>
      <c r="AM504" s="172" cm="1">
        <f t="array" ref="AM504">IFERROR(--('Input| Projects'!$AS504="Yes")*_xlfn.SWITCH('Input| Overheads'!$C$50,"Direct costs",'Calc| Overheads Allocation'!I$8*W504,"Internal labour",'Calc| Overheads Allocation'!I$8*W504*'Input| Projects'!$AO504,"DNSP defined",'Calc| Overheads Allocation'!I$78*'Input| Projects'!$AV504,0),0)</f>
        <v>0</v>
      </c>
      <c r="AN504" s="175"/>
      <c r="AO504" s="172" cm="1">
        <f t="array" ref="AO504">IFERROR(--('Input| Projects'!$AT504="Yes")*_xlfn.SWITCH('Input| Overheads'!$C$50,"Direct costs",'Calc| Overheads Allocation'!C$9*Q504,"Internal labour",'Calc| Overheads Allocation'!C$9*Q504*'Input| Projects'!$AO504,"DNSP defined",'Calc| Overheads Allocation'!C$79*'Input| Projects'!$AW504,0),0)</f>
        <v>0</v>
      </c>
      <c r="AP504" s="172" cm="1">
        <f t="array" ref="AP504">IFERROR(--('Input| Projects'!$AT504="Yes")*_xlfn.SWITCH('Input| Overheads'!$C$50,"Direct costs",'Calc| Overheads Allocation'!D$9*R504,"Internal labour",'Calc| Overheads Allocation'!D$9*R504*'Input| Projects'!$AO504,"DNSP defined",'Calc| Overheads Allocation'!D$79*'Input| Projects'!$AW504,0),0)</f>
        <v>0</v>
      </c>
      <c r="AQ504" s="172" cm="1">
        <f t="array" ref="AQ504">IFERROR(--('Input| Projects'!$AT504="Yes")*_xlfn.SWITCH('Input| Overheads'!$C$50,"Direct costs",'Calc| Overheads Allocation'!E$9*S504,"Internal labour",'Calc| Overheads Allocation'!E$9*S504*'Input| Projects'!$AO504,"DNSP defined",'Calc| Overheads Allocation'!E$79*'Input| Projects'!$AW504,0),0)</f>
        <v>0</v>
      </c>
      <c r="AR504" s="172" cm="1">
        <f t="array" ref="AR504">IFERROR(--('Input| Projects'!$AT504="Yes")*_xlfn.SWITCH('Input| Overheads'!$C$50,"Direct costs",'Calc| Overheads Allocation'!F$9*T504,"Internal labour",'Calc| Overheads Allocation'!F$9*T504*'Input| Projects'!$AO504,"DNSP defined",'Calc| Overheads Allocation'!F$79*'Input| Projects'!$AW504,0),0)</f>
        <v>0</v>
      </c>
      <c r="AS504" s="172" cm="1">
        <f t="array" ref="AS504">IFERROR(--('Input| Projects'!$AT504="Yes")*_xlfn.SWITCH('Input| Overheads'!$C$50,"Direct costs",'Calc| Overheads Allocation'!G$9*U504,"Internal labour",'Calc| Overheads Allocation'!G$9*U504*'Input| Projects'!$AO504,"DNSP defined",'Calc| Overheads Allocation'!G$79*'Input| Projects'!$AW504,0),0)</f>
        <v>0</v>
      </c>
      <c r="AT504" s="172" cm="1">
        <f t="array" ref="AT504">IFERROR(--('Input| Projects'!$AT504="Yes")*_xlfn.SWITCH('Input| Overheads'!$C$50,"Direct costs",'Calc| Overheads Allocation'!H$9*V504,"Internal labour",'Calc| Overheads Allocation'!H$9*V504*'Input| Projects'!$AO504,"DNSP defined",'Calc| Overheads Allocation'!H$79*'Input| Projects'!$AW504,0),0)</f>
        <v>0</v>
      </c>
      <c r="AU504" s="172" cm="1">
        <f t="array" ref="AU504">IFERROR(--('Input| Projects'!$AT504="Yes")*_xlfn.SWITCH('Input| Overheads'!$C$50,"Direct costs",'Calc| Overheads Allocation'!I$9*W504,"Internal labour",'Calc| Overheads Allocation'!I$9*W504*'Input| Projects'!$AO504,"DNSP defined",'Calc| Overheads Allocation'!I$79*'Input| Projects'!$AW504,0),0)</f>
        <v>0</v>
      </c>
      <c r="AV504" s="175"/>
      <c r="AW504" s="172">
        <f t="shared" si="178"/>
        <v>0</v>
      </c>
      <c r="AX504" s="172">
        <f t="shared" si="179"/>
        <v>0</v>
      </c>
      <c r="AY504" s="172">
        <f t="shared" si="180"/>
        <v>0</v>
      </c>
      <c r="AZ504" s="172">
        <f t="shared" si="181"/>
        <v>0</v>
      </c>
      <c r="BA504" s="172">
        <f t="shared" si="182"/>
        <v>0</v>
      </c>
      <c r="BB504" s="172">
        <f t="shared" si="183"/>
        <v>0</v>
      </c>
      <c r="BC504" s="172">
        <f t="shared" si="184"/>
        <v>0</v>
      </c>
      <c r="BD504" s="176"/>
      <c r="BE504" s="172">
        <f t="shared" si="185"/>
        <v>0</v>
      </c>
      <c r="BF504" s="172">
        <f t="shared" si="186"/>
        <v>0</v>
      </c>
      <c r="BG504" s="172">
        <f t="shared" si="187"/>
        <v>0</v>
      </c>
      <c r="BH504" s="172">
        <f t="shared" si="188"/>
        <v>0</v>
      </c>
      <c r="BI504" s="172">
        <f t="shared" si="189"/>
        <v>0</v>
      </c>
      <c r="BJ504" s="172">
        <f t="shared" si="190"/>
        <v>0</v>
      </c>
      <c r="BK504" s="172">
        <f t="shared" si="191"/>
        <v>0</v>
      </c>
      <c r="BL504" s="176"/>
      <c r="BM504" s="172">
        <f t="shared" si="170"/>
        <v>0</v>
      </c>
      <c r="BN504" s="172">
        <f t="shared" si="171"/>
        <v>0</v>
      </c>
      <c r="BO504" s="172">
        <f t="shared" si="172"/>
        <v>0</v>
      </c>
      <c r="BP504" s="172">
        <f t="shared" si="173"/>
        <v>0</v>
      </c>
      <c r="BQ504" s="172">
        <f t="shared" si="174"/>
        <v>0</v>
      </c>
      <c r="BR504" s="172">
        <f t="shared" si="175"/>
        <v>0</v>
      </c>
      <c r="BS504" s="172">
        <f t="shared" si="176"/>
        <v>0</v>
      </c>
      <c r="BT504" s="55"/>
      <c r="BU504" s="158">
        <f>SUMIF('Input| Projects'!$BA$8:$CX$8,RIGHT(BU$9,3),'Input| Projects'!$BA504:$CX504)</f>
        <v>0</v>
      </c>
      <c r="BV504" s="158">
        <f>SUMIF('Input| Projects'!$BA$8:$CX$8,RIGHT(BV$9,3),'Input| Projects'!$BA504:$CX504)</f>
        <v>0</v>
      </c>
      <c r="BW504" s="79" t="str">
        <f t="shared" si="177"/>
        <v/>
      </c>
    </row>
    <row r="505" spans="2:75" x14ac:dyDescent="0.2">
      <c r="B505" s="123">
        <f>IFERROR('Input| Projects'!B505,"")</f>
        <v>496</v>
      </c>
      <c r="C505" s="160" t="str">
        <f>IFERROR(IF('Input| Projects'!C505="","",'Input| Projects'!C505),"")</f>
        <v/>
      </c>
      <c r="D505" s="160" t="str">
        <f>IFERROR(IF('Input| Projects'!D505="","",'Input| Projects'!D505),"")</f>
        <v/>
      </c>
      <c r="E505" s="53"/>
      <c r="F505" s="160" t="str">
        <f>IF(LEN('Input| Projects'!F505)&gt;0,'Input| Projects'!F505,"")</f>
        <v/>
      </c>
      <c r="G505" s="160" t="str">
        <f>IF(LEN('Input| Projects'!G505)&gt;0,'Input| Projects'!G505,"")</f>
        <v/>
      </c>
      <c r="H505" s="10"/>
      <c r="I505" s="194" cm="1">
        <f t="array" ref="I505">IF(LEN($F505)&gt;0,1+IFERROR(SUMPRODUCT(TRANSPOSE('Input| Projects'!$AO505:$AQ505),INDEX('Input| Escalations'!$F$27:$L$29,,MATCH(Q$9,'Input| Escalations'!$F$21:$L$21,0))),0),0)</f>
        <v>0</v>
      </c>
      <c r="J505" s="194" cm="1">
        <f t="array" ref="J505">IF(LEN($F505)&gt;0,1+IFERROR(SUMPRODUCT(TRANSPOSE('Input| Projects'!$AO505:$AQ505),INDEX('Input| Escalations'!$F$27:$L$29,,MATCH(R$9,'Input| Escalations'!$F$21:$L$21,0))),0),0)</f>
        <v>0</v>
      </c>
      <c r="K505" s="194" cm="1">
        <f t="array" ref="K505">IF(LEN($F505)&gt;0,1+IFERROR(SUMPRODUCT(TRANSPOSE('Input| Projects'!$AO505:$AQ505),INDEX('Input| Escalations'!$F$27:$L$29,,MATCH(S$9,'Input| Escalations'!$F$21:$L$21,0))),0),0)</f>
        <v>0</v>
      </c>
      <c r="L505" s="194" cm="1">
        <f t="array" ref="L505">IF(LEN($F505)&gt;0,1+IFERROR(SUMPRODUCT(TRANSPOSE('Input| Projects'!$AO505:$AQ505),INDEX('Input| Escalations'!$F$27:$L$29,,MATCH(T$9,'Input| Escalations'!$F$21:$L$21,0))),0),0)</f>
        <v>0</v>
      </c>
      <c r="M505" s="194" cm="1">
        <f t="array" ref="M505">IF(LEN($F505)&gt;0,1+IFERROR(SUMPRODUCT(TRANSPOSE('Input| Projects'!$AO505:$AQ505),INDEX('Input| Escalations'!$F$27:$L$29,,MATCH(U$9,'Input| Escalations'!$F$21:$L$21,0))),0),0)</f>
        <v>0</v>
      </c>
      <c r="N505" s="194" cm="1">
        <f t="array" ref="N505">IF(LEN($F505)&gt;0,1+IFERROR(SUMPRODUCT(TRANSPOSE('Input| Projects'!$AO505:$AQ505),INDEX('Input| Escalations'!$F$27:$L$29,,MATCH(V$9,'Input| Escalations'!$F$21:$L$21,0))),0),0)</f>
        <v>0</v>
      </c>
      <c r="O505" s="194" cm="1">
        <f t="array" ref="O505">IF(LEN($F505)&gt;0,1+IFERROR(SUMPRODUCT(TRANSPOSE('Input| Projects'!$AO505:$AQ505),INDEX('Input| Escalations'!$F$27:$L$29,,MATCH(W$9,'Input| Escalations'!$F$21:$L$21,0))),0),0)</f>
        <v>0</v>
      </c>
      <c r="P505" s="10"/>
      <c r="Q505" s="172">
        <f>IFERROR(IF(ISNUMBER(FIND("decision",'Input| Setup'!$F$6)),'Input| Projects'!Y505,'Input| Projects'!I505)*'Input| Escalations'!$I$17*I505,0)</f>
        <v>0</v>
      </c>
      <c r="R505" s="172">
        <f>IFERROR(IF(ISNUMBER(FIND("decision",'Input| Setup'!$F$6)),'Input| Projects'!Z505,'Input| Projects'!J505)*'Input| Escalations'!$I$17*J505,0)</f>
        <v>0</v>
      </c>
      <c r="S505" s="172">
        <f>IFERROR(IF(ISNUMBER(FIND("decision",'Input| Setup'!$F$6)),'Input| Projects'!AA505,'Input| Projects'!K505)*'Input| Escalations'!$I$17*K505,0)</f>
        <v>0</v>
      </c>
      <c r="T505" s="172">
        <f>IFERROR(IF(ISNUMBER(FIND("decision",'Input| Setup'!$F$6)),'Input| Projects'!AB505,'Input| Projects'!L505)*'Input| Escalations'!$I$17*L505,0)</f>
        <v>0</v>
      </c>
      <c r="U505" s="172">
        <f>IFERROR(IF(ISNUMBER(FIND("decision",'Input| Setup'!$F$6)),'Input| Projects'!AC505,'Input| Projects'!M505)*'Input| Escalations'!$I$17*M505,0)</f>
        <v>0</v>
      </c>
      <c r="V505" s="172">
        <f>IFERROR(IF(ISNUMBER(FIND("decision",'Input| Setup'!$F$6)),'Input| Projects'!AD505,'Input| Projects'!N505)*'Input| Escalations'!$I$17*N505,0)</f>
        <v>0</v>
      </c>
      <c r="W505" s="172">
        <f>IFERROR(IF(ISNUMBER(FIND("decision",'Input| Setup'!$F$6)),'Input| Projects'!AE505,'Input| Projects'!O505)*'Input| Escalations'!$I$17*O505,0)</f>
        <v>0</v>
      </c>
      <c r="X505" s="175"/>
      <c r="Y505" s="172">
        <f>IF(ISNUMBER(FIND("decision",'Input| Setup'!$F$6)),'Input| Projects'!AG505,'Input| Projects'!Q505)*I505*'Input| Escalations'!$I$17</f>
        <v>0</v>
      </c>
      <c r="Z505" s="172">
        <f>IF(ISNUMBER(FIND("decision",'Input| Setup'!$F$6)),'Input| Projects'!AH505,'Input| Projects'!R505)*J505*'Input| Escalations'!$I$17</f>
        <v>0</v>
      </c>
      <c r="AA505" s="172">
        <f>IF(ISNUMBER(FIND("decision",'Input| Setup'!$F$6)),'Input| Projects'!AI505,'Input| Projects'!S505)*K505*'Input| Escalations'!$I$17</f>
        <v>0</v>
      </c>
      <c r="AB505" s="172">
        <f>IF(ISNUMBER(FIND("decision",'Input| Setup'!$F$6)),'Input| Projects'!AJ505,'Input| Projects'!T505)*L505*'Input| Escalations'!$I$17</f>
        <v>0</v>
      </c>
      <c r="AC505" s="172">
        <f>IF(ISNUMBER(FIND("decision",'Input| Setup'!$F$6)),'Input| Projects'!AK505,'Input| Projects'!U505)*M505*'Input| Escalations'!$I$17</f>
        <v>0</v>
      </c>
      <c r="AD505" s="172">
        <f>IF(ISNUMBER(FIND("decision",'Input| Setup'!$F$6)),'Input| Projects'!AL505,'Input| Projects'!V505)*N505*'Input| Escalations'!$I$17</f>
        <v>0</v>
      </c>
      <c r="AE505" s="172">
        <f>IF(ISNUMBER(FIND("decision",'Input| Setup'!$F$6)),'Input| Projects'!AM505,'Input| Projects'!W505)*O505*'Input| Escalations'!$I$17</f>
        <v>0</v>
      </c>
      <c r="AF505" s="175"/>
      <c r="AG505" s="172" cm="1">
        <f t="array" ref="AG505">IFERROR(--('Input| Projects'!$AS505="Yes")*_xlfn.SWITCH('Input| Overheads'!$C$50,"Direct costs",'Calc| Overheads Allocation'!C$8*Q505,"Internal labour",'Calc| Overheads Allocation'!C$8*Q505*'Input| Projects'!$AO505,"DNSP defined",'Calc| Overheads Allocation'!C$78*'Input| Projects'!$AV505,0),0)</f>
        <v>0</v>
      </c>
      <c r="AH505" s="172" cm="1">
        <f t="array" ref="AH505">IFERROR(--('Input| Projects'!$AS505="Yes")*_xlfn.SWITCH('Input| Overheads'!$C$50,"Direct costs",'Calc| Overheads Allocation'!D$8*R505,"Internal labour",'Calc| Overheads Allocation'!D$8*R505*'Input| Projects'!$AO505,"DNSP defined",'Calc| Overheads Allocation'!D$78*'Input| Projects'!$AV505,0),0)</f>
        <v>0</v>
      </c>
      <c r="AI505" s="172" cm="1">
        <f t="array" ref="AI505">IFERROR(--('Input| Projects'!$AS505="Yes")*_xlfn.SWITCH('Input| Overheads'!$C$50,"Direct costs",'Calc| Overheads Allocation'!E$8*S505,"Internal labour",'Calc| Overheads Allocation'!E$8*S505*'Input| Projects'!$AO505,"DNSP defined",'Calc| Overheads Allocation'!E$78*'Input| Projects'!$AV505,0),0)</f>
        <v>0</v>
      </c>
      <c r="AJ505" s="172" cm="1">
        <f t="array" ref="AJ505">IFERROR(--('Input| Projects'!$AS505="Yes")*_xlfn.SWITCH('Input| Overheads'!$C$50,"Direct costs",'Calc| Overheads Allocation'!F$8*T505,"Internal labour",'Calc| Overheads Allocation'!F$8*T505*'Input| Projects'!$AO505,"DNSP defined",'Calc| Overheads Allocation'!F$78*'Input| Projects'!$AV505,0),0)</f>
        <v>0</v>
      </c>
      <c r="AK505" s="172" cm="1">
        <f t="array" ref="AK505">IFERROR(--('Input| Projects'!$AS505="Yes")*_xlfn.SWITCH('Input| Overheads'!$C$50,"Direct costs",'Calc| Overheads Allocation'!G$8*U505,"Internal labour",'Calc| Overheads Allocation'!G$8*U505*'Input| Projects'!$AO505,"DNSP defined",'Calc| Overheads Allocation'!G$78*'Input| Projects'!$AV505,0),0)</f>
        <v>0</v>
      </c>
      <c r="AL505" s="172" cm="1">
        <f t="array" ref="AL505">IFERROR(--('Input| Projects'!$AS505="Yes")*_xlfn.SWITCH('Input| Overheads'!$C$50,"Direct costs",'Calc| Overheads Allocation'!H$8*V505,"Internal labour",'Calc| Overheads Allocation'!H$8*V505*'Input| Projects'!$AO505,"DNSP defined",'Calc| Overheads Allocation'!H$78*'Input| Projects'!$AV505,0),0)</f>
        <v>0</v>
      </c>
      <c r="AM505" s="172" cm="1">
        <f t="array" ref="AM505">IFERROR(--('Input| Projects'!$AS505="Yes")*_xlfn.SWITCH('Input| Overheads'!$C$50,"Direct costs",'Calc| Overheads Allocation'!I$8*W505,"Internal labour",'Calc| Overheads Allocation'!I$8*W505*'Input| Projects'!$AO505,"DNSP defined",'Calc| Overheads Allocation'!I$78*'Input| Projects'!$AV505,0),0)</f>
        <v>0</v>
      </c>
      <c r="AN505" s="175"/>
      <c r="AO505" s="172" cm="1">
        <f t="array" ref="AO505">IFERROR(--('Input| Projects'!$AT505="Yes")*_xlfn.SWITCH('Input| Overheads'!$C$50,"Direct costs",'Calc| Overheads Allocation'!C$9*Q505,"Internal labour",'Calc| Overheads Allocation'!C$9*Q505*'Input| Projects'!$AO505,"DNSP defined",'Calc| Overheads Allocation'!C$79*'Input| Projects'!$AW505,0),0)</f>
        <v>0</v>
      </c>
      <c r="AP505" s="172" cm="1">
        <f t="array" ref="AP505">IFERROR(--('Input| Projects'!$AT505="Yes")*_xlfn.SWITCH('Input| Overheads'!$C$50,"Direct costs",'Calc| Overheads Allocation'!D$9*R505,"Internal labour",'Calc| Overheads Allocation'!D$9*R505*'Input| Projects'!$AO505,"DNSP defined",'Calc| Overheads Allocation'!D$79*'Input| Projects'!$AW505,0),0)</f>
        <v>0</v>
      </c>
      <c r="AQ505" s="172" cm="1">
        <f t="array" ref="AQ505">IFERROR(--('Input| Projects'!$AT505="Yes")*_xlfn.SWITCH('Input| Overheads'!$C$50,"Direct costs",'Calc| Overheads Allocation'!E$9*S505,"Internal labour",'Calc| Overheads Allocation'!E$9*S505*'Input| Projects'!$AO505,"DNSP defined",'Calc| Overheads Allocation'!E$79*'Input| Projects'!$AW505,0),0)</f>
        <v>0</v>
      </c>
      <c r="AR505" s="172" cm="1">
        <f t="array" ref="AR505">IFERROR(--('Input| Projects'!$AT505="Yes")*_xlfn.SWITCH('Input| Overheads'!$C$50,"Direct costs",'Calc| Overheads Allocation'!F$9*T505,"Internal labour",'Calc| Overheads Allocation'!F$9*T505*'Input| Projects'!$AO505,"DNSP defined",'Calc| Overheads Allocation'!F$79*'Input| Projects'!$AW505,0),0)</f>
        <v>0</v>
      </c>
      <c r="AS505" s="172" cm="1">
        <f t="array" ref="AS505">IFERROR(--('Input| Projects'!$AT505="Yes")*_xlfn.SWITCH('Input| Overheads'!$C$50,"Direct costs",'Calc| Overheads Allocation'!G$9*U505,"Internal labour",'Calc| Overheads Allocation'!G$9*U505*'Input| Projects'!$AO505,"DNSP defined",'Calc| Overheads Allocation'!G$79*'Input| Projects'!$AW505,0),0)</f>
        <v>0</v>
      </c>
      <c r="AT505" s="172" cm="1">
        <f t="array" ref="AT505">IFERROR(--('Input| Projects'!$AT505="Yes")*_xlfn.SWITCH('Input| Overheads'!$C$50,"Direct costs",'Calc| Overheads Allocation'!H$9*V505,"Internal labour",'Calc| Overheads Allocation'!H$9*V505*'Input| Projects'!$AO505,"DNSP defined",'Calc| Overheads Allocation'!H$79*'Input| Projects'!$AW505,0),0)</f>
        <v>0</v>
      </c>
      <c r="AU505" s="172" cm="1">
        <f t="array" ref="AU505">IFERROR(--('Input| Projects'!$AT505="Yes")*_xlfn.SWITCH('Input| Overheads'!$C$50,"Direct costs",'Calc| Overheads Allocation'!I$9*W505,"Internal labour",'Calc| Overheads Allocation'!I$9*W505*'Input| Projects'!$AO505,"DNSP defined",'Calc| Overheads Allocation'!I$79*'Input| Projects'!$AW505,0),0)</f>
        <v>0</v>
      </c>
      <c r="AV505" s="175"/>
      <c r="AW505" s="172">
        <f t="shared" si="178"/>
        <v>0</v>
      </c>
      <c r="AX505" s="172">
        <f t="shared" si="179"/>
        <v>0</v>
      </c>
      <c r="AY505" s="172">
        <f t="shared" si="180"/>
        <v>0</v>
      </c>
      <c r="AZ505" s="172">
        <f t="shared" si="181"/>
        <v>0</v>
      </c>
      <c r="BA505" s="172">
        <f t="shared" si="182"/>
        <v>0</v>
      </c>
      <c r="BB505" s="172">
        <f t="shared" si="183"/>
        <v>0</v>
      </c>
      <c r="BC505" s="172">
        <f t="shared" si="184"/>
        <v>0</v>
      </c>
      <c r="BD505" s="176"/>
      <c r="BE505" s="172">
        <f t="shared" si="185"/>
        <v>0</v>
      </c>
      <c r="BF505" s="172">
        <f t="shared" si="186"/>
        <v>0</v>
      </c>
      <c r="BG505" s="172">
        <f t="shared" si="187"/>
        <v>0</v>
      </c>
      <c r="BH505" s="172">
        <f t="shared" si="188"/>
        <v>0</v>
      </c>
      <c r="BI505" s="172">
        <f t="shared" si="189"/>
        <v>0</v>
      </c>
      <c r="BJ505" s="172">
        <f t="shared" si="190"/>
        <v>0</v>
      </c>
      <c r="BK505" s="172">
        <f t="shared" si="191"/>
        <v>0</v>
      </c>
      <c r="BL505" s="176"/>
      <c r="BM505" s="172">
        <f t="shared" si="170"/>
        <v>0</v>
      </c>
      <c r="BN505" s="172">
        <f t="shared" si="171"/>
        <v>0</v>
      </c>
      <c r="BO505" s="172">
        <f t="shared" si="172"/>
        <v>0</v>
      </c>
      <c r="BP505" s="172">
        <f t="shared" si="173"/>
        <v>0</v>
      </c>
      <c r="BQ505" s="172">
        <f t="shared" si="174"/>
        <v>0</v>
      </c>
      <c r="BR505" s="172">
        <f t="shared" si="175"/>
        <v>0</v>
      </c>
      <c r="BS505" s="172">
        <f t="shared" si="176"/>
        <v>0</v>
      </c>
      <c r="BT505" s="55"/>
      <c r="BU505" s="158">
        <f>SUMIF('Input| Projects'!$BA$8:$CX$8,RIGHT(BU$9,3),'Input| Projects'!$BA505:$CX505)</f>
        <v>0</v>
      </c>
      <c r="BV505" s="158">
        <f>SUMIF('Input| Projects'!$BA$8:$CX$8,RIGHT(BV$9,3),'Input| Projects'!$BA505:$CX505)</f>
        <v>0</v>
      </c>
      <c r="BW505" s="79" t="str">
        <f t="shared" si="177"/>
        <v/>
      </c>
    </row>
    <row r="506" spans="2:75" x14ac:dyDescent="0.2">
      <c r="B506" s="123">
        <f>IFERROR('Input| Projects'!B506,"")</f>
        <v>497</v>
      </c>
      <c r="C506" s="160" t="str">
        <f>IFERROR(IF('Input| Projects'!C506="","",'Input| Projects'!C506),"")</f>
        <v/>
      </c>
      <c r="D506" s="160" t="str">
        <f>IFERROR(IF('Input| Projects'!D506="","",'Input| Projects'!D506),"")</f>
        <v/>
      </c>
      <c r="E506" s="53"/>
      <c r="F506" s="160" t="str">
        <f>IF(LEN('Input| Projects'!F506)&gt;0,'Input| Projects'!F506,"")</f>
        <v/>
      </c>
      <c r="G506" s="160" t="str">
        <f>IF(LEN('Input| Projects'!G506)&gt;0,'Input| Projects'!G506,"")</f>
        <v/>
      </c>
      <c r="H506" s="10"/>
      <c r="I506" s="194" cm="1">
        <f t="array" ref="I506">IF(LEN($F506)&gt;0,1+IFERROR(SUMPRODUCT(TRANSPOSE('Input| Projects'!$AO506:$AQ506),INDEX('Input| Escalations'!$F$27:$L$29,,MATCH(Q$9,'Input| Escalations'!$F$21:$L$21,0))),0),0)</f>
        <v>0</v>
      </c>
      <c r="J506" s="194" cm="1">
        <f t="array" ref="J506">IF(LEN($F506)&gt;0,1+IFERROR(SUMPRODUCT(TRANSPOSE('Input| Projects'!$AO506:$AQ506),INDEX('Input| Escalations'!$F$27:$L$29,,MATCH(R$9,'Input| Escalations'!$F$21:$L$21,0))),0),0)</f>
        <v>0</v>
      </c>
      <c r="K506" s="194" cm="1">
        <f t="array" ref="K506">IF(LEN($F506)&gt;0,1+IFERROR(SUMPRODUCT(TRANSPOSE('Input| Projects'!$AO506:$AQ506),INDEX('Input| Escalations'!$F$27:$L$29,,MATCH(S$9,'Input| Escalations'!$F$21:$L$21,0))),0),0)</f>
        <v>0</v>
      </c>
      <c r="L506" s="194" cm="1">
        <f t="array" ref="L506">IF(LEN($F506)&gt;0,1+IFERROR(SUMPRODUCT(TRANSPOSE('Input| Projects'!$AO506:$AQ506),INDEX('Input| Escalations'!$F$27:$L$29,,MATCH(T$9,'Input| Escalations'!$F$21:$L$21,0))),0),0)</f>
        <v>0</v>
      </c>
      <c r="M506" s="194" cm="1">
        <f t="array" ref="M506">IF(LEN($F506)&gt;0,1+IFERROR(SUMPRODUCT(TRANSPOSE('Input| Projects'!$AO506:$AQ506),INDEX('Input| Escalations'!$F$27:$L$29,,MATCH(U$9,'Input| Escalations'!$F$21:$L$21,0))),0),0)</f>
        <v>0</v>
      </c>
      <c r="N506" s="194" cm="1">
        <f t="array" ref="N506">IF(LEN($F506)&gt;0,1+IFERROR(SUMPRODUCT(TRANSPOSE('Input| Projects'!$AO506:$AQ506),INDEX('Input| Escalations'!$F$27:$L$29,,MATCH(V$9,'Input| Escalations'!$F$21:$L$21,0))),0),0)</f>
        <v>0</v>
      </c>
      <c r="O506" s="194" cm="1">
        <f t="array" ref="O506">IF(LEN($F506)&gt;0,1+IFERROR(SUMPRODUCT(TRANSPOSE('Input| Projects'!$AO506:$AQ506),INDEX('Input| Escalations'!$F$27:$L$29,,MATCH(W$9,'Input| Escalations'!$F$21:$L$21,0))),0),0)</f>
        <v>0</v>
      </c>
      <c r="P506" s="10"/>
      <c r="Q506" s="172">
        <f>IFERROR(IF(ISNUMBER(FIND("decision",'Input| Setup'!$F$6)),'Input| Projects'!Y506,'Input| Projects'!I506)*'Input| Escalations'!$I$17*I506,0)</f>
        <v>0</v>
      </c>
      <c r="R506" s="172">
        <f>IFERROR(IF(ISNUMBER(FIND("decision",'Input| Setup'!$F$6)),'Input| Projects'!Z506,'Input| Projects'!J506)*'Input| Escalations'!$I$17*J506,0)</f>
        <v>0</v>
      </c>
      <c r="S506" s="172">
        <f>IFERROR(IF(ISNUMBER(FIND("decision",'Input| Setup'!$F$6)),'Input| Projects'!AA506,'Input| Projects'!K506)*'Input| Escalations'!$I$17*K506,0)</f>
        <v>0</v>
      </c>
      <c r="T506" s="172">
        <f>IFERROR(IF(ISNUMBER(FIND("decision",'Input| Setup'!$F$6)),'Input| Projects'!AB506,'Input| Projects'!L506)*'Input| Escalations'!$I$17*L506,0)</f>
        <v>0</v>
      </c>
      <c r="U506" s="172">
        <f>IFERROR(IF(ISNUMBER(FIND("decision",'Input| Setup'!$F$6)),'Input| Projects'!AC506,'Input| Projects'!M506)*'Input| Escalations'!$I$17*M506,0)</f>
        <v>0</v>
      </c>
      <c r="V506" s="172">
        <f>IFERROR(IF(ISNUMBER(FIND("decision",'Input| Setup'!$F$6)),'Input| Projects'!AD506,'Input| Projects'!N506)*'Input| Escalations'!$I$17*N506,0)</f>
        <v>0</v>
      </c>
      <c r="W506" s="172">
        <f>IFERROR(IF(ISNUMBER(FIND("decision",'Input| Setup'!$F$6)),'Input| Projects'!AE506,'Input| Projects'!O506)*'Input| Escalations'!$I$17*O506,0)</f>
        <v>0</v>
      </c>
      <c r="X506" s="175"/>
      <c r="Y506" s="172">
        <f>IF(ISNUMBER(FIND("decision",'Input| Setup'!$F$6)),'Input| Projects'!AG506,'Input| Projects'!Q506)*I506*'Input| Escalations'!$I$17</f>
        <v>0</v>
      </c>
      <c r="Z506" s="172">
        <f>IF(ISNUMBER(FIND("decision",'Input| Setup'!$F$6)),'Input| Projects'!AH506,'Input| Projects'!R506)*J506*'Input| Escalations'!$I$17</f>
        <v>0</v>
      </c>
      <c r="AA506" s="172">
        <f>IF(ISNUMBER(FIND("decision",'Input| Setup'!$F$6)),'Input| Projects'!AI506,'Input| Projects'!S506)*K506*'Input| Escalations'!$I$17</f>
        <v>0</v>
      </c>
      <c r="AB506" s="172">
        <f>IF(ISNUMBER(FIND("decision",'Input| Setup'!$F$6)),'Input| Projects'!AJ506,'Input| Projects'!T506)*L506*'Input| Escalations'!$I$17</f>
        <v>0</v>
      </c>
      <c r="AC506" s="172">
        <f>IF(ISNUMBER(FIND("decision",'Input| Setup'!$F$6)),'Input| Projects'!AK506,'Input| Projects'!U506)*M506*'Input| Escalations'!$I$17</f>
        <v>0</v>
      </c>
      <c r="AD506" s="172">
        <f>IF(ISNUMBER(FIND("decision",'Input| Setup'!$F$6)),'Input| Projects'!AL506,'Input| Projects'!V506)*N506*'Input| Escalations'!$I$17</f>
        <v>0</v>
      </c>
      <c r="AE506" s="172">
        <f>IF(ISNUMBER(FIND("decision",'Input| Setup'!$F$6)),'Input| Projects'!AM506,'Input| Projects'!W506)*O506*'Input| Escalations'!$I$17</f>
        <v>0</v>
      </c>
      <c r="AF506" s="175"/>
      <c r="AG506" s="172" cm="1">
        <f t="array" ref="AG506">IFERROR(--('Input| Projects'!$AS506="Yes")*_xlfn.SWITCH('Input| Overheads'!$C$50,"Direct costs",'Calc| Overheads Allocation'!C$8*Q506,"Internal labour",'Calc| Overheads Allocation'!C$8*Q506*'Input| Projects'!$AO506,"DNSP defined",'Calc| Overheads Allocation'!C$78*'Input| Projects'!$AV506,0),0)</f>
        <v>0</v>
      </c>
      <c r="AH506" s="172" cm="1">
        <f t="array" ref="AH506">IFERROR(--('Input| Projects'!$AS506="Yes")*_xlfn.SWITCH('Input| Overheads'!$C$50,"Direct costs",'Calc| Overheads Allocation'!D$8*R506,"Internal labour",'Calc| Overheads Allocation'!D$8*R506*'Input| Projects'!$AO506,"DNSP defined",'Calc| Overheads Allocation'!D$78*'Input| Projects'!$AV506,0),0)</f>
        <v>0</v>
      </c>
      <c r="AI506" s="172" cm="1">
        <f t="array" ref="AI506">IFERROR(--('Input| Projects'!$AS506="Yes")*_xlfn.SWITCH('Input| Overheads'!$C$50,"Direct costs",'Calc| Overheads Allocation'!E$8*S506,"Internal labour",'Calc| Overheads Allocation'!E$8*S506*'Input| Projects'!$AO506,"DNSP defined",'Calc| Overheads Allocation'!E$78*'Input| Projects'!$AV506,0),0)</f>
        <v>0</v>
      </c>
      <c r="AJ506" s="172" cm="1">
        <f t="array" ref="AJ506">IFERROR(--('Input| Projects'!$AS506="Yes")*_xlfn.SWITCH('Input| Overheads'!$C$50,"Direct costs",'Calc| Overheads Allocation'!F$8*T506,"Internal labour",'Calc| Overheads Allocation'!F$8*T506*'Input| Projects'!$AO506,"DNSP defined",'Calc| Overheads Allocation'!F$78*'Input| Projects'!$AV506,0),0)</f>
        <v>0</v>
      </c>
      <c r="AK506" s="172" cm="1">
        <f t="array" ref="AK506">IFERROR(--('Input| Projects'!$AS506="Yes")*_xlfn.SWITCH('Input| Overheads'!$C$50,"Direct costs",'Calc| Overheads Allocation'!G$8*U506,"Internal labour",'Calc| Overheads Allocation'!G$8*U506*'Input| Projects'!$AO506,"DNSP defined",'Calc| Overheads Allocation'!G$78*'Input| Projects'!$AV506,0),0)</f>
        <v>0</v>
      </c>
      <c r="AL506" s="172" cm="1">
        <f t="array" ref="AL506">IFERROR(--('Input| Projects'!$AS506="Yes")*_xlfn.SWITCH('Input| Overheads'!$C$50,"Direct costs",'Calc| Overheads Allocation'!H$8*V506,"Internal labour",'Calc| Overheads Allocation'!H$8*V506*'Input| Projects'!$AO506,"DNSP defined",'Calc| Overheads Allocation'!H$78*'Input| Projects'!$AV506,0),0)</f>
        <v>0</v>
      </c>
      <c r="AM506" s="172" cm="1">
        <f t="array" ref="AM506">IFERROR(--('Input| Projects'!$AS506="Yes")*_xlfn.SWITCH('Input| Overheads'!$C$50,"Direct costs",'Calc| Overheads Allocation'!I$8*W506,"Internal labour",'Calc| Overheads Allocation'!I$8*W506*'Input| Projects'!$AO506,"DNSP defined",'Calc| Overheads Allocation'!I$78*'Input| Projects'!$AV506,0),0)</f>
        <v>0</v>
      </c>
      <c r="AN506" s="175"/>
      <c r="AO506" s="172" cm="1">
        <f t="array" ref="AO506">IFERROR(--('Input| Projects'!$AT506="Yes")*_xlfn.SWITCH('Input| Overheads'!$C$50,"Direct costs",'Calc| Overheads Allocation'!C$9*Q506,"Internal labour",'Calc| Overheads Allocation'!C$9*Q506*'Input| Projects'!$AO506,"DNSP defined",'Calc| Overheads Allocation'!C$79*'Input| Projects'!$AW506,0),0)</f>
        <v>0</v>
      </c>
      <c r="AP506" s="172" cm="1">
        <f t="array" ref="AP506">IFERROR(--('Input| Projects'!$AT506="Yes")*_xlfn.SWITCH('Input| Overheads'!$C$50,"Direct costs",'Calc| Overheads Allocation'!D$9*R506,"Internal labour",'Calc| Overheads Allocation'!D$9*R506*'Input| Projects'!$AO506,"DNSP defined",'Calc| Overheads Allocation'!D$79*'Input| Projects'!$AW506,0),0)</f>
        <v>0</v>
      </c>
      <c r="AQ506" s="172" cm="1">
        <f t="array" ref="AQ506">IFERROR(--('Input| Projects'!$AT506="Yes")*_xlfn.SWITCH('Input| Overheads'!$C$50,"Direct costs",'Calc| Overheads Allocation'!E$9*S506,"Internal labour",'Calc| Overheads Allocation'!E$9*S506*'Input| Projects'!$AO506,"DNSP defined",'Calc| Overheads Allocation'!E$79*'Input| Projects'!$AW506,0),0)</f>
        <v>0</v>
      </c>
      <c r="AR506" s="172" cm="1">
        <f t="array" ref="AR506">IFERROR(--('Input| Projects'!$AT506="Yes")*_xlfn.SWITCH('Input| Overheads'!$C$50,"Direct costs",'Calc| Overheads Allocation'!F$9*T506,"Internal labour",'Calc| Overheads Allocation'!F$9*T506*'Input| Projects'!$AO506,"DNSP defined",'Calc| Overheads Allocation'!F$79*'Input| Projects'!$AW506,0),0)</f>
        <v>0</v>
      </c>
      <c r="AS506" s="172" cm="1">
        <f t="array" ref="AS506">IFERROR(--('Input| Projects'!$AT506="Yes")*_xlfn.SWITCH('Input| Overheads'!$C$50,"Direct costs",'Calc| Overheads Allocation'!G$9*U506,"Internal labour",'Calc| Overheads Allocation'!G$9*U506*'Input| Projects'!$AO506,"DNSP defined",'Calc| Overheads Allocation'!G$79*'Input| Projects'!$AW506,0),0)</f>
        <v>0</v>
      </c>
      <c r="AT506" s="172" cm="1">
        <f t="array" ref="AT506">IFERROR(--('Input| Projects'!$AT506="Yes")*_xlfn.SWITCH('Input| Overheads'!$C$50,"Direct costs",'Calc| Overheads Allocation'!H$9*V506,"Internal labour",'Calc| Overheads Allocation'!H$9*V506*'Input| Projects'!$AO506,"DNSP defined",'Calc| Overheads Allocation'!H$79*'Input| Projects'!$AW506,0),0)</f>
        <v>0</v>
      </c>
      <c r="AU506" s="172" cm="1">
        <f t="array" ref="AU506">IFERROR(--('Input| Projects'!$AT506="Yes")*_xlfn.SWITCH('Input| Overheads'!$C$50,"Direct costs",'Calc| Overheads Allocation'!I$9*W506,"Internal labour",'Calc| Overheads Allocation'!I$9*W506*'Input| Projects'!$AO506,"DNSP defined",'Calc| Overheads Allocation'!I$79*'Input| Projects'!$AW506,0),0)</f>
        <v>0</v>
      </c>
      <c r="AV506" s="175"/>
      <c r="AW506" s="172">
        <f t="shared" si="178"/>
        <v>0</v>
      </c>
      <c r="AX506" s="172">
        <f t="shared" si="179"/>
        <v>0</v>
      </c>
      <c r="AY506" s="172">
        <f t="shared" si="180"/>
        <v>0</v>
      </c>
      <c r="AZ506" s="172">
        <f t="shared" si="181"/>
        <v>0</v>
      </c>
      <c r="BA506" s="172">
        <f t="shared" si="182"/>
        <v>0</v>
      </c>
      <c r="BB506" s="172">
        <f t="shared" si="183"/>
        <v>0</v>
      </c>
      <c r="BC506" s="172">
        <f t="shared" si="184"/>
        <v>0</v>
      </c>
      <c r="BD506" s="176"/>
      <c r="BE506" s="172">
        <f t="shared" si="185"/>
        <v>0</v>
      </c>
      <c r="BF506" s="172">
        <f t="shared" si="186"/>
        <v>0</v>
      </c>
      <c r="BG506" s="172">
        <f t="shared" si="187"/>
        <v>0</v>
      </c>
      <c r="BH506" s="172">
        <f t="shared" si="188"/>
        <v>0</v>
      </c>
      <c r="BI506" s="172">
        <f t="shared" si="189"/>
        <v>0</v>
      </c>
      <c r="BJ506" s="172">
        <f t="shared" si="190"/>
        <v>0</v>
      </c>
      <c r="BK506" s="172">
        <f t="shared" si="191"/>
        <v>0</v>
      </c>
      <c r="BL506" s="176"/>
      <c r="BM506" s="172">
        <f t="shared" si="170"/>
        <v>0</v>
      </c>
      <c r="BN506" s="172">
        <f t="shared" si="171"/>
        <v>0</v>
      </c>
      <c r="BO506" s="172">
        <f t="shared" si="172"/>
        <v>0</v>
      </c>
      <c r="BP506" s="172">
        <f t="shared" si="173"/>
        <v>0</v>
      </c>
      <c r="BQ506" s="172">
        <f t="shared" si="174"/>
        <v>0</v>
      </c>
      <c r="BR506" s="172">
        <f t="shared" si="175"/>
        <v>0</v>
      </c>
      <c r="BS506" s="172">
        <f t="shared" si="176"/>
        <v>0</v>
      </c>
      <c r="BT506" s="55"/>
      <c r="BU506" s="158">
        <f>SUMIF('Input| Projects'!$BA$8:$CX$8,RIGHT(BU$9,3),'Input| Projects'!$BA506:$CX506)</f>
        <v>0</v>
      </c>
      <c r="BV506" s="158">
        <f>SUMIF('Input| Projects'!$BA$8:$CX$8,RIGHT(BV$9,3),'Input| Projects'!$BA506:$CX506)</f>
        <v>0</v>
      </c>
      <c r="BW506" s="79" t="str">
        <f t="shared" si="177"/>
        <v/>
      </c>
    </row>
    <row r="507" spans="2:75" x14ac:dyDescent="0.2">
      <c r="B507" s="123">
        <f>IFERROR('Input| Projects'!B507,"")</f>
        <v>498</v>
      </c>
      <c r="C507" s="160" t="str">
        <f>IFERROR(IF('Input| Projects'!C507="","",'Input| Projects'!C507),"")</f>
        <v/>
      </c>
      <c r="D507" s="160" t="str">
        <f>IFERROR(IF('Input| Projects'!D507="","",'Input| Projects'!D507),"")</f>
        <v/>
      </c>
      <c r="E507" s="53"/>
      <c r="F507" s="160" t="str">
        <f>IF(LEN('Input| Projects'!F507)&gt;0,'Input| Projects'!F507,"")</f>
        <v/>
      </c>
      <c r="G507" s="160" t="str">
        <f>IF(LEN('Input| Projects'!G507)&gt;0,'Input| Projects'!G507,"")</f>
        <v/>
      </c>
      <c r="H507" s="10"/>
      <c r="I507" s="194" cm="1">
        <f t="array" ref="I507">IF(LEN($F507)&gt;0,1+IFERROR(SUMPRODUCT(TRANSPOSE('Input| Projects'!$AO507:$AQ507),INDEX('Input| Escalations'!$F$27:$L$29,,MATCH(Q$9,'Input| Escalations'!$F$21:$L$21,0))),0),0)</f>
        <v>0</v>
      </c>
      <c r="J507" s="194" cm="1">
        <f t="array" ref="J507">IF(LEN($F507)&gt;0,1+IFERROR(SUMPRODUCT(TRANSPOSE('Input| Projects'!$AO507:$AQ507),INDEX('Input| Escalations'!$F$27:$L$29,,MATCH(R$9,'Input| Escalations'!$F$21:$L$21,0))),0),0)</f>
        <v>0</v>
      </c>
      <c r="K507" s="194" cm="1">
        <f t="array" ref="K507">IF(LEN($F507)&gt;0,1+IFERROR(SUMPRODUCT(TRANSPOSE('Input| Projects'!$AO507:$AQ507),INDEX('Input| Escalations'!$F$27:$L$29,,MATCH(S$9,'Input| Escalations'!$F$21:$L$21,0))),0),0)</f>
        <v>0</v>
      </c>
      <c r="L507" s="194" cm="1">
        <f t="array" ref="L507">IF(LEN($F507)&gt;0,1+IFERROR(SUMPRODUCT(TRANSPOSE('Input| Projects'!$AO507:$AQ507),INDEX('Input| Escalations'!$F$27:$L$29,,MATCH(T$9,'Input| Escalations'!$F$21:$L$21,0))),0),0)</f>
        <v>0</v>
      </c>
      <c r="M507" s="194" cm="1">
        <f t="array" ref="M507">IF(LEN($F507)&gt;0,1+IFERROR(SUMPRODUCT(TRANSPOSE('Input| Projects'!$AO507:$AQ507),INDEX('Input| Escalations'!$F$27:$L$29,,MATCH(U$9,'Input| Escalations'!$F$21:$L$21,0))),0),0)</f>
        <v>0</v>
      </c>
      <c r="N507" s="194" cm="1">
        <f t="array" ref="N507">IF(LEN($F507)&gt;0,1+IFERROR(SUMPRODUCT(TRANSPOSE('Input| Projects'!$AO507:$AQ507),INDEX('Input| Escalations'!$F$27:$L$29,,MATCH(V$9,'Input| Escalations'!$F$21:$L$21,0))),0),0)</f>
        <v>0</v>
      </c>
      <c r="O507" s="194" cm="1">
        <f t="array" ref="O507">IF(LEN($F507)&gt;0,1+IFERROR(SUMPRODUCT(TRANSPOSE('Input| Projects'!$AO507:$AQ507),INDEX('Input| Escalations'!$F$27:$L$29,,MATCH(W$9,'Input| Escalations'!$F$21:$L$21,0))),0),0)</f>
        <v>0</v>
      </c>
      <c r="P507" s="10"/>
      <c r="Q507" s="172">
        <f>IFERROR(IF(ISNUMBER(FIND("decision",'Input| Setup'!$F$6)),'Input| Projects'!Y507,'Input| Projects'!I507)*'Input| Escalations'!$I$17*I507,0)</f>
        <v>0</v>
      </c>
      <c r="R507" s="172">
        <f>IFERROR(IF(ISNUMBER(FIND("decision",'Input| Setup'!$F$6)),'Input| Projects'!Z507,'Input| Projects'!J507)*'Input| Escalations'!$I$17*J507,0)</f>
        <v>0</v>
      </c>
      <c r="S507" s="172">
        <f>IFERROR(IF(ISNUMBER(FIND("decision",'Input| Setup'!$F$6)),'Input| Projects'!AA507,'Input| Projects'!K507)*'Input| Escalations'!$I$17*K507,0)</f>
        <v>0</v>
      </c>
      <c r="T507" s="172">
        <f>IFERROR(IF(ISNUMBER(FIND("decision",'Input| Setup'!$F$6)),'Input| Projects'!AB507,'Input| Projects'!L507)*'Input| Escalations'!$I$17*L507,0)</f>
        <v>0</v>
      </c>
      <c r="U507" s="172">
        <f>IFERROR(IF(ISNUMBER(FIND("decision",'Input| Setup'!$F$6)),'Input| Projects'!AC507,'Input| Projects'!M507)*'Input| Escalations'!$I$17*M507,0)</f>
        <v>0</v>
      </c>
      <c r="V507" s="172">
        <f>IFERROR(IF(ISNUMBER(FIND("decision",'Input| Setup'!$F$6)),'Input| Projects'!AD507,'Input| Projects'!N507)*'Input| Escalations'!$I$17*N507,0)</f>
        <v>0</v>
      </c>
      <c r="W507" s="172">
        <f>IFERROR(IF(ISNUMBER(FIND("decision",'Input| Setup'!$F$6)),'Input| Projects'!AE507,'Input| Projects'!O507)*'Input| Escalations'!$I$17*O507,0)</f>
        <v>0</v>
      </c>
      <c r="X507" s="175"/>
      <c r="Y507" s="172">
        <f>IF(ISNUMBER(FIND("decision",'Input| Setup'!$F$6)),'Input| Projects'!AG507,'Input| Projects'!Q507)*I507*'Input| Escalations'!$I$17</f>
        <v>0</v>
      </c>
      <c r="Z507" s="172">
        <f>IF(ISNUMBER(FIND("decision",'Input| Setup'!$F$6)),'Input| Projects'!AH507,'Input| Projects'!R507)*J507*'Input| Escalations'!$I$17</f>
        <v>0</v>
      </c>
      <c r="AA507" s="172">
        <f>IF(ISNUMBER(FIND("decision",'Input| Setup'!$F$6)),'Input| Projects'!AI507,'Input| Projects'!S507)*K507*'Input| Escalations'!$I$17</f>
        <v>0</v>
      </c>
      <c r="AB507" s="172">
        <f>IF(ISNUMBER(FIND("decision",'Input| Setup'!$F$6)),'Input| Projects'!AJ507,'Input| Projects'!T507)*L507*'Input| Escalations'!$I$17</f>
        <v>0</v>
      </c>
      <c r="AC507" s="172">
        <f>IF(ISNUMBER(FIND("decision",'Input| Setup'!$F$6)),'Input| Projects'!AK507,'Input| Projects'!U507)*M507*'Input| Escalations'!$I$17</f>
        <v>0</v>
      </c>
      <c r="AD507" s="172">
        <f>IF(ISNUMBER(FIND("decision",'Input| Setup'!$F$6)),'Input| Projects'!AL507,'Input| Projects'!V507)*N507*'Input| Escalations'!$I$17</f>
        <v>0</v>
      </c>
      <c r="AE507" s="172">
        <f>IF(ISNUMBER(FIND("decision",'Input| Setup'!$F$6)),'Input| Projects'!AM507,'Input| Projects'!W507)*O507*'Input| Escalations'!$I$17</f>
        <v>0</v>
      </c>
      <c r="AF507" s="175"/>
      <c r="AG507" s="172" cm="1">
        <f t="array" ref="AG507">IFERROR(--('Input| Projects'!$AS507="Yes")*_xlfn.SWITCH('Input| Overheads'!$C$50,"Direct costs",'Calc| Overheads Allocation'!C$8*Q507,"Internal labour",'Calc| Overheads Allocation'!C$8*Q507*'Input| Projects'!$AO507,"DNSP defined",'Calc| Overheads Allocation'!C$78*'Input| Projects'!$AV507,0),0)</f>
        <v>0</v>
      </c>
      <c r="AH507" s="172" cm="1">
        <f t="array" ref="AH507">IFERROR(--('Input| Projects'!$AS507="Yes")*_xlfn.SWITCH('Input| Overheads'!$C$50,"Direct costs",'Calc| Overheads Allocation'!D$8*R507,"Internal labour",'Calc| Overheads Allocation'!D$8*R507*'Input| Projects'!$AO507,"DNSP defined",'Calc| Overheads Allocation'!D$78*'Input| Projects'!$AV507,0),0)</f>
        <v>0</v>
      </c>
      <c r="AI507" s="172" cm="1">
        <f t="array" ref="AI507">IFERROR(--('Input| Projects'!$AS507="Yes")*_xlfn.SWITCH('Input| Overheads'!$C$50,"Direct costs",'Calc| Overheads Allocation'!E$8*S507,"Internal labour",'Calc| Overheads Allocation'!E$8*S507*'Input| Projects'!$AO507,"DNSP defined",'Calc| Overheads Allocation'!E$78*'Input| Projects'!$AV507,0),0)</f>
        <v>0</v>
      </c>
      <c r="AJ507" s="172" cm="1">
        <f t="array" ref="AJ507">IFERROR(--('Input| Projects'!$AS507="Yes")*_xlfn.SWITCH('Input| Overheads'!$C$50,"Direct costs",'Calc| Overheads Allocation'!F$8*T507,"Internal labour",'Calc| Overheads Allocation'!F$8*T507*'Input| Projects'!$AO507,"DNSP defined",'Calc| Overheads Allocation'!F$78*'Input| Projects'!$AV507,0),0)</f>
        <v>0</v>
      </c>
      <c r="AK507" s="172" cm="1">
        <f t="array" ref="AK507">IFERROR(--('Input| Projects'!$AS507="Yes")*_xlfn.SWITCH('Input| Overheads'!$C$50,"Direct costs",'Calc| Overheads Allocation'!G$8*U507,"Internal labour",'Calc| Overheads Allocation'!G$8*U507*'Input| Projects'!$AO507,"DNSP defined",'Calc| Overheads Allocation'!G$78*'Input| Projects'!$AV507,0),0)</f>
        <v>0</v>
      </c>
      <c r="AL507" s="172" cm="1">
        <f t="array" ref="AL507">IFERROR(--('Input| Projects'!$AS507="Yes")*_xlfn.SWITCH('Input| Overheads'!$C$50,"Direct costs",'Calc| Overheads Allocation'!H$8*V507,"Internal labour",'Calc| Overheads Allocation'!H$8*V507*'Input| Projects'!$AO507,"DNSP defined",'Calc| Overheads Allocation'!H$78*'Input| Projects'!$AV507,0),0)</f>
        <v>0</v>
      </c>
      <c r="AM507" s="172" cm="1">
        <f t="array" ref="AM507">IFERROR(--('Input| Projects'!$AS507="Yes")*_xlfn.SWITCH('Input| Overheads'!$C$50,"Direct costs",'Calc| Overheads Allocation'!I$8*W507,"Internal labour",'Calc| Overheads Allocation'!I$8*W507*'Input| Projects'!$AO507,"DNSP defined",'Calc| Overheads Allocation'!I$78*'Input| Projects'!$AV507,0),0)</f>
        <v>0</v>
      </c>
      <c r="AN507" s="175"/>
      <c r="AO507" s="172" cm="1">
        <f t="array" ref="AO507">IFERROR(--('Input| Projects'!$AT507="Yes")*_xlfn.SWITCH('Input| Overheads'!$C$50,"Direct costs",'Calc| Overheads Allocation'!C$9*Q507,"Internal labour",'Calc| Overheads Allocation'!C$9*Q507*'Input| Projects'!$AO507,"DNSP defined",'Calc| Overheads Allocation'!C$79*'Input| Projects'!$AW507,0),0)</f>
        <v>0</v>
      </c>
      <c r="AP507" s="172" cm="1">
        <f t="array" ref="AP507">IFERROR(--('Input| Projects'!$AT507="Yes")*_xlfn.SWITCH('Input| Overheads'!$C$50,"Direct costs",'Calc| Overheads Allocation'!D$9*R507,"Internal labour",'Calc| Overheads Allocation'!D$9*R507*'Input| Projects'!$AO507,"DNSP defined",'Calc| Overheads Allocation'!D$79*'Input| Projects'!$AW507,0),0)</f>
        <v>0</v>
      </c>
      <c r="AQ507" s="172" cm="1">
        <f t="array" ref="AQ507">IFERROR(--('Input| Projects'!$AT507="Yes")*_xlfn.SWITCH('Input| Overheads'!$C$50,"Direct costs",'Calc| Overheads Allocation'!E$9*S507,"Internal labour",'Calc| Overheads Allocation'!E$9*S507*'Input| Projects'!$AO507,"DNSP defined",'Calc| Overheads Allocation'!E$79*'Input| Projects'!$AW507,0),0)</f>
        <v>0</v>
      </c>
      <c r="AR507" s="172" cm="1">
        <f t="array" ref="AR507">IFERROR(--('Input| Projects'!$AT507="Yes")*_xlfn.SWITCH('Input| Overheads'!$C$50,"Direct costs",'Calc| Overheads Allocation'!F$9*T507,"Internal labour",'Calc| Overheads Allocation'!F$9*T507*'Input| Projects'!$AO507,"DNSP defined",'Calc| Overheads Allocation'!F$79*'Input| Projects'!$AW507,0),0)</f>
        <v>0</v>
      </c>
      <c r="AS507" s="172" cm="1">
        <f t="array" ref="AS507">IFERROR(--('Input| Projects'!$AT507="Yes")*_xlfn.SWITCH('Input| Overheads'!$C$50,"Direct costs",'Calc| Overheads Allocation'!G$9*U507,"Internal labour",'Calc| Overheads Allocation'!G$9*U507*'Input| Projects'!$AO507,"DNSP defined",'Calc| Overheads Allocation'!G$79*'Input| Projects'!$AW507,0),0)</f>
        <v>0</v>
      </c>
      <c r="AT507" s="172" cm="1">
        <f t="array" ref="AT507">IFERROR(--('Input| Projects'!$AT507="Yes")*_xlfn.SWITCH('Input| Overheads'!$C$50,"Direct costs",'Calc| Overheads Allocation'!H$9*V507,"Internal labour",'Calc| Overheads Allocation'!H$9*V507*'Input| Projects'!$AO507,"DNSP defined",'Calc| Overheads Allocation'!H$79*'Input| Projects'!$AW507,0),0)</f>
        <v>0</v>
      </c>
      <c r="AU507" s="172" cm="1">
        <f t="array" ref="AU507">IFERROR(--('Input| Projects'!$AT507="Yes")*_xlfn.SWITCH('Input| Overheads'!$C$50,"Direct costs",'Calc| Overheads Allocation'!I$9*W507,"Internal labour",'Calc| Overheads Allocation'!I$9*W507*'Input| Projects'!$AO507,"DNSP defined",'Calc| Overheads Allocation'!I$79*'Input| Projects'!$AW507,0),0)</f>
        <v>0</v>
      </c>
      <c r="AV507" s="175"/>
      <c r="AW507" s="172">
        <f t="shared" si="178"/>
        <v>0</v>
      </c>
      <c r="AX507" s="172">
        <f t="shared" si="179"/>
        <v>0</v>
      </c>
      <c r="AY507" s="172">
        <f t="shared" si="180"/>
        <v>0</v>
      </c>
      <c r="AZ507" s="172">
        <f t="shared" si="181"/>
        <v>0</v>
      </c>
      <c r="BA507" s="172">
        <f t="shared" si="182"/>
        <v>0</v>
      </c>
      <c r="BB507" s="172">
        <f t="shared" si="183"/>
        <v>0</v>
      </c>
      <c r="BC507" s="172">
        <f t="shared" si="184"/>
        <v>0</v>
      </c>
      <c r="BD507" s="176"/>
      <c r="BE507" s="172">
        <f t="shared" si="185"/>
        <v>0</v>
      </c>
      <c r="BF507" s="172">
        <f t="shared" si="186"/>
        <v>0</v>
      </c>
      <c r="BG507" s="172">
        <f t="shared" si="187"/>
        <v>0</v>
      </c>
      <c r="BH507" s="172">
        <f t="shared" si="188"/>
        <v>0</v>
      </c>
      <c r="BI507" s="172">
        <f t="shared" si="189"/>
        <v>0</v>
      </c>
      <c r="BJ507" s="172">
        <f t="shared" si="190"/>
        <v>0</v>
      </c>
      <c r="BK507" s="172">
        <f t="shared" si="191"/>
        <v>0</v>
      </c>
      <c r="BL507" s="176"/>
      <c r="BM507" s="172">
        <f t="shared" si="170"/>
        <v>0</v>
      </c>
      <c r="BN507" s="172">
        <f t="shared" si="171"/>
        <v>0</v>
      </c>
      <c r="BO507" s="172">
        <f t="shared" si="172"/>
        <v>0</v>
      </c>
      <c r="BP507" s="172">
        <f t="shared" si="173"/>
        <v>0</v>
      </c>
      <c r="BQ507" s="172">
        <f t="shared" si="174"/>
        <v>0</v>
      </c>
      <c r="BR507" s="172">
        <f t="shared" si="175"/>
        <v>0</v>
      </c>
      <c r="BS507" s="172">
        <f t="shared" si="176"/>
        <v>0</v>
      </c>
      <c r="BT507" s="55"/>
      <c r="BU507" s="158">
        <f>SUMIF('Input| Projects'!$BA$8:$CX$8,RIGHT(BU$9,3),'Input| Projects'!$BA507:$CX507)</f>
        <v>0</v>
      </c>
      <c r="BV507" s="158">
        <f>SUMIF('Input| Projects'!$BA$8:$CX$8,RIGHT(BV$9,3),'Input| Projects'!$BA507:$CX507)</f>
        <v>0</v>
      </c>
      <c r="BW507" s="79" t="str">
        <f t="shared" si="177"/>
        <v/>
      </c>
    </row>
    <row r="508" spans="2:75" x14ac:dyDescent="0.2">
      <c r="B508" s="123">
        <f>IFERROR('Input| Projects'!B508,"")</f>
        <v>499</v>
      </c>
      <c r="C508" s="160" t="str">
        <f>IFERROR(IF('Input| Projects'!C508="","",'Input| Projects'!C508),"")</f>
        <v/>
      </c>
      <c r="D508" s="160" t="str">
        <f>IFERROR(IF('Input| Projects'!D508="","",'Input| Projects'!D508),"")</f>
        <v/>
      </c>
      <c r="E508" s="53"/>
      <c r="F508" s="160" t="str">
        <f>IF(LEN('Input| Projects'!F508)&gt;0,'Input| Projects'!F508,"")</f>
        <v/>
      </c>
      <c r="G508" s="160" t="str">
        <f>IF(LEN('Input| Projects'!G508)&gt;0,'Input| Projects'!G508,"")</f>
        <v/>
      </c>
      <c r="H508" s="10"/>
      <c r="I508" s="194" cm="1">
        <f t="array" ref="I508">IF(LEN($F508)&gt;0,1+IFERROR(SUMPRODUCT(TRANSPOSE('Input| Projects'!$AO508:$AQ508),INDEX('Input| Escalations'!$F$27:$L$29,,MATCH(Q$9,'Input| Escalations'!$F$21:$L$21,0))),0),0)</f>
        <v>0</v>
      </c>
      <c r="J508" s="194" cm="1">
        <f t="array" ref="J508">IF(LEN($F508)&gt;0,1+IFERROR(SUMPRODUCT(TRANSPOSE('Input| Projects'!$AO508:$AQ508),INDEX('Input| Escalations'!$F$27:$L$29,,MATCH(R$9,'Input| Escalations'!$F$21:$L$21,0))),0),0)</f>
        <v>0</v>
      </c>
      <c r="K508" s="194" cm="1">
        <f t="array" ref="K508">IF(LEN($F508)&gt;0,1+IFERROR(SUMPRODUCT(TRANSPOSE('Input| Projects'!$AO508:$AQ508),INDEX('Input| Escalations'!$F$27:$L$29,,MATCH(S$9,'Input| Escalations'!$F$21:$L$21,0))),0),0)</f>
        <v>0</v>
      </c>
      <c r="L508" s="194" cm="1">
        <f t="array" ref="L508">IF(LEN($F508)&gt;0,1+IFERROR(SUMPRODUCT(TRANSPOSE('Input| Projects'!$AO508:$AQ508),INDEX('Input| Escalations'!$F$27:$L$29,,MATCH(T$9,'Input| Escalations'!$F$21:$L$21,0))),0),0)</f>
        <v>0</v>
      </c>
      <c r="M508" s="194" cm="1">
        <f t="array" ref="M508">IF(LEN($F508)&gt;0,1+IFERROR(SUMPRODUCT(TRANSPOSE('Input| Projects'!$AO508:$AQ508),INDEX('Input| Escalations'!$F$27:$L$29,,MATCH(U$9,'Input| Escalations'!$F$21:$L$21,0))),0),0)</f>
        <v>0</v>
      </c>
      <c r="N508" s="194" cm="1">
        <f t="array" ref="N508">IF(LEN($F508)&gt;0,1+IFERROR(SUMPRODUCT(TRANSPOSE('Input| Projects'!$AO508:$AQ508),INDEX('Input| Escalations'!$F$27:$L$29,,MATCH(V$9,'Input| Escalations'!$F$21:$L$21,0))),0),0)</f>
        <v>0</v>
      </c>
      <c r="O508" s="194" cm="1">
        <f t="array" ref="O508">IF(LEN($F508)&gt;0,1+IFERROR(SUMPRODUCT(TRANSPOSE('Input| Projects'!$AO508:$AQ508),INDEX('Input| Escalations'!$F$27:$L$29,,MATCH(W$9,'Input| Escalations'!$F$21:$L$21,0))),0),0)</f>
        <v>0</v>
      </c>
      <c r="P508" s="10"/>
      <c r="Q508" s="172">
        <f>IFERROR(IF(ISNUMBER(FIND("decision",'Input| Setup'!$F$6)),'Input| Projects'!Y508,'Input| Projects'!I508)*'Input| Escalations'!$I$17*I508,0)</f>
        <v>0</v>
      </c>
      <c r="R508" s="172">
        <f>IFERROR(IF(ISNUMBER(FIND("decision",'Input| Setup'!$F$6)),'Input| Projects'!Z508,'Input| Projects'!J508)*'Input| Escalations'!$I$17*J508,0)</f>
        <v>0</v>
      </c>
      <c r="S508" s="172">
        <f>IFERROR(IF(ISNUMBER(FIND("decision",'Input| Setup'!$F$6)),'Input| Projects'!AA508,'Input| Projects'!K508)*'Input| Escalations'!$I$17*K508,0)</f>
        <v>0</v>
      </c>
      <c r="T508" s="172">
        <f>IFERROR(IF(ISNUMBER(FIND("decision",'Input| Setup'!$F$6)),'Input| Projects'!AB508,'Input| Projects'!L508)*'Input| Escalations'!$I$17*L508,0)</f>
        <v>0</v>
      </c>
      <c r="U508" s="172">
        <f>IFERROR(IF(ISNUMBER(FIND("decision",'Input| Setup'!$F$6)),'Input| Projects'!AC508,'Input| Projects'!M508)*'Input| Escalations'!$I$17*M508,0)</f>
        <v>0</v>
      </c>
      <c r="V508" s="172">
        <f>IFERROR(IF(ISNUMBER(FIND("decision",'Input| Setup'!$F$6)),'Input| Projects'!AD508,'Input| Projects'!N508)*'Input| Escalations'!$I$17*N508,0)</f>
        <v>0</v>
      </c>
      <c r="W508" s="172">
        <f>IFERROR(IF(ISNUMBER(FIND("decision",'Input| Setup'!$F$6)),'Input| Projects'!AE508,'Input| Projects'!O508)*'Input| Escalations'!$I$17*O508,0)</f>
        <v>0</v>
      </c>
      <c r="X508" s="175"/>
      <c r="Y508" s="172">
        <f>IF(ISNUMBER(FIND("decision",'Input| Setup'!$F$6)),'Input| Projects'!AG508,'Input| Projects'!Q508)*I508*'Input| Escalations'!$I$17</f>
        <v>0</v>
      </c>
      <c r="Z508" s="172">
        <f>IF(ISNUMBER(FIND("decision",'Input| Setup'!$F$6)),'Input| Projects'!AH508,'Input| Projects'!R508)*J508*'Input| Escalations'!$I$17</f>
        <v>0</v>
      </c>
      <c r="AA508" s="172">
        <f>IF(ISNUMBER(FIND("decision",'Input| Setup'!$F$6)),'Input| Projects'!AI508,'Input| Projects'!S508)*K508*'Input| Escalations'!$I$17</f>
        <v>0</v>
      </c>
      <c r="AB508" s="172">
        <f>IF(ISNUMBER(FIND("decision",'Input| Setup'!$F$6)),'Input| Projects'!AJ508,'Input| Projects'!T508)*L508*'Input| Escalations'!$I$17</f>
        <v>0</v>
      </c>
      <c r="AC508" s="172">
        <f>IF(ISNUMBER(FIND("decision",'Input| Setup'!$F$6)),'Input| Projects'!AK508,'Input| Projects'!U508)*M508*'Input| Escalations'!$I$17</f>
        <v>0</v>
      </c>
      <c r="AD508" s="172">
        <f>IF(ISNUMBER(FIND("decision",'Input| Setup'!$F$6)),'Input| Projects'!AL508,'Input| Projects'!V508)*N508*'Input| Escalations'!$I$17</f>
        <v>0</v>
      </c>
      <c r="AE508" s="172">
        <f>IF(ISNUMBER(FIND("decision",'Input| Setup'!$F$6)),'Input| Projects'!AM508,'Input| Projects'!W508)*O508*'Input| Escalations'!$I$17</f>
        <v>0</v>
      </c>
      <c r="AF508" s="175"/>
      <c r="AG508" s="172" cm="1">
        <f t="array" ref="AG508">IFERROR(--('Input| Projects'!$AS508="Yes")*_xlfn.SWITCH('Input| Overheads'!$C$50,"Direct costs",'Calc| Overheads Allocation'!C$8*Q508,"Internal labour",'Calc| Overheads Allocation'!C$8*Q508*'Input| Projects'!$AO508,"DNSP defined",'Calc| Overheads Allocation'!C$78*'Input| Projects'!$AV508,0),0)</f>
        <v>0</v>
      </c>
      <c r="AH508" s="172" cm="1">
        <f t="array" ref="AH508">IFERROR(--('Input| Projects'!$AS508="Yes")*_xlfn.SWITCH('Input| Overheads'!$C$50,"Direct costs",'Calc| Overheads Allocation'!D$8*R508,"Internal labour",'Calc| Overheads Allocation'!D$8*R508*'Input| Projects'!$AO508,"DNSP defined",'Calc| Overheads Allocation'!D$78*'Input| Projects'!$AV508,0),0)</f>
        <v>0</v>
      </c>
      <c r="AI508" s="172" cm="1">
        <f t="array" ref="AI508">IFERROR(--('Input| Projects'!$AS508="Yes")*_xlfn.SWITCH('Input| Overheads'!$C$50,"Direct costs",'Calc| Overheads Allocation'!E$8*S508,"Internal labour",'Calc| Overheads Allocation'!E$8*S508*'Input| Projects'!$AO508,"DNSP defined",'Calc| Overheads Allocation'!E$78*'Input| Projects'!$AV508,0),0)</f>
        <v>0</v>
      </c>
      <c r="AJ508" s="172" cm="1">
        <f t="array" ref="AJ508">IFERROR(--('Input| Projects'!$AS508="Yes")*_xlfn.SWITCH('Input| Overheads'!$C$50,"Direct costs",'Calc| Overheads Allocation'!F$8*T508,"Internal labour",'Calc| Overheads Allocation'!F$8*T508*'Input| Projects'!$AO508,"DNSP defined",'Calc| Overheads Allocation'!F$78*'Input| Projects'!$AV508,0),0)</f>
        <v>0</v>
      </c>
      <c r="AK508" s="172" cm="1">
        <f t="array" ref="AK508">IFERROR(--('Input| Projects'!$AS508="Yes")*_xlfn.SWITCH('Input| Overheads'!$C$50,"Direct costs",'Calc| Overheads Allocation'!G$8*U508,"Internal labour",'Calc| Overheads Allocation'!G$8*U508*'Input| Projects'!$AO508,"DNSP defined",'Calc| Overheads Allocation'!G$78*'Input| Projects'!$AV508,0),0)</f>
        <v>0</v>
      </c>
      <c r="AL508" s="172" cm="1">
        <f t="array" ref="AL508">IFERROR(--('Input| Projects'!$AS508="Yes")*_xlfn.SWITCH('Input| Overheads'!$C$50,"Direct costs",'Calc| Overheads Allocation'!H$8*V508,"Internal labour",'Calc| Overheads Allocation'!H$8*V508*'Input| Projects'!$AO508,"DNSP defined",'Calc| Overheads Allocation'!H$78*'Input| Projects'!$AV508,0),0)</f>
        <v>0</v>
      </c>
      <c r="AM508" s="172" cm="1">
        <f t="array" ref="AM508">IFERROR(--('Input| Projects'!$AS508="Yes")*_xlfn.SWITCH('Input| Overheads'!$C$50,"Direct costs",'Calc| Overheads Allocation'!I$8*W508,"Internal labour",'Calc| Overheads Allocation'!I$8*W508*'Input| Projects'!$AO508,"DNSP defined",'Calc| Overheads Allocation'!I$78*'Input| Projects'!$AV508,0),0)</f>
        <v>0</v>
      </c>
      <c r="AN508" s="175"/>
      <c r="AO508" s="172" cm="1">
        <f t="array" ref="AO508">IFERROR(--('Input| Projects'!$AT508="Yes")*_xlfn.SWITCH('Input| Overheads'!$C$50,"Direct costs",'Calc| Overheads Allocation'!C$9*Q508,"Internal labour",'Calc| Overheads Allocation'!C$9*Q508*'Input| Projects'!$AO508,"DNSP defined",'Calc| Overheads Allocation'!C$79*'Input| Projects'!$AW508,0),0)</f>
        <v>0</v>
      </c>
      <c r="AP508" s="172" cm="1">
        <f t="array" ref="AP508">IFERROR(--('Input| Projects'!$AT508="Yes")*_xlfn.SWITCH('Input| Overheads'!$C$50,"Direct costs",'Calc| Overheads Allocation'!D$9*R508,"Internal labour",'Calc| Overheads Allocation'!D$9*R508*'Input| Projects'!$AO508,"DNSP defined",'Calc| Overheads Allocation'!D$79*'Input| Projects'!$AW508,0),0)</f>
        <v>0</v>
      </c>
      <c r="AQ508" s="172" cm="1">
        <f t="array" ref="AQ508">IFERROR(--('Input| Projects'!$AT508="Yes")*_xlfn.SWITCH('Input| Overheads'!$C$50,"Direct costs",'Calc| Overheads Allocation'!E$9*S508,"Internal labour",'Calc| Overheads Allocation'!E$9*S508*'Input| Projects'!$AO508,"DNSP defined",'Calc| Overheads Allocation'!E$79*'Input| Projects'!$AW508,0),0)</f>
        <v>0</v>
      </c>
      <c r="AR508" s="172" cm="1">
        <f t="array" ref="AR508">IFERROR(--('Input| Projects'!$AT508="Yes")*_xlfn.SWITCH('Input| Overheads'!$C$50,"Direct costs",'Calc| Overheads Allocation'!F$9*T508,"Internal labour",'Calc| Overheads Allocation'!F$9*T508*'Input| Projects'!$AO508,"DNSP defined",'Calc| Overheads Allocation'!F$79*'Input| Projects'!$AW508,0),0)</f>
        <v>0</v>
      </c>
      <c r="AS508" s="172" cm="1">
        <f t="array" ref="AS508">IFERROR(--('Input| Projects'!$AT508="Yes")*_xlfn.SWITCH('Input| Overheads'!$C$50,"Direct costs",'Calc| Overheads Allocation'!G$9*U508,"Internal labour",'Calc| Overheads Allocation'!G$9*U508*'Input| Projects'!$AO508,"DNSP defined",'Calc| Overheads Allocation'!G$79*'Input| Projects'!$AW508,0),0)</f>
        <v>0</v>
      </c>
      <c r="AT508" s="172" cm="1">
        <f t="array" ref="AT508">IFERROR(--('Input| Projects'!$AT508="Yes")*_xlfn.SWITCH('Input| Overheads'!$C$50,"Direct costs",'Calc| Overheads Allocation'!H$9*V508,"Internal labour",'Calc| Overheads Allocation'!H$9*V508*'Input| Projects'!$AO508,"DNSP defined",'Calc| Overheads Allocation'!H$79*'Input| Projects'!$AW508,0),0)</f>
        <v>0</v>
      </c>
      <c r="AU508" s="172" cm="1">
        <f t="array" ref="AU508">IFERROR(--('Input| Projects'!$AT508="Yes")*_xlfn.SWITCH('Input| Overheads'!$C$50,"Direct costs",'Calc| Overheads Allocation'!I$9*W508,"Internal labour",'Calc| Overheads Allocation'!I$9*W508*'Input| Projects'!$AO508,"DNSP defined",'Calc| Overheads Allocation'!I$79*'Input| Projects'!$AW508,0),0)</f>
        <v>0</v>
      </c>
      <c r="AV508" s="175"/>
      <c r="AW508" s="172">
        <f t="shared" si="178"/>
        <v>0</v>
      </c>
      <c r="AX508" s="172">
        <f t="shared" si="179"/>
        <v>0</v>
      </c>
      <c r="AY508" s="172">
        <f t="shared" si="180"/>
        <v>0</v>
      </c>
      <c r="AZ508" s="172">
        <f t="shared" si="181"/>
        <v>0</v>
      </c>
      <c r="BA508" s="172">
        <f t="shared" si="182"/>
        <v>0</v>
      </c>
      <c r="BB508" s="172">
        <f t="shared" si="183"/>
        <v>0</v>
      </c>
      <c r="BC508" s="172">
        <f t="shared" si="184"/>
        <v>0</v>
      </c>
      <c r="BD508" s="176"/>
      <c r="BE508" s="172">
        <f t="shared" si="185"/>
        <v>0</v>
      </c>
      <c r="BF508" s="172">
        <f t="shared" si="186"/>
        <v>0</v>
      </c>
      <c r="BG508" s="172">
        <f t="shared" si="187"/>
        <v>0</v>
      </c>
      <c r="BH508" s="172">
        <f t="shared" si="188"/>
        <v>0</v>
      </c>
      <c r="BI508" s="172">
        <f t="shared" si="189"/>
        <v>0</v>
      </c>
      <c r="BJ508" s="172">
        <f t="shared" si="190"/>
        <v>0</v>
      </c>
      <c r="BK508" s="172">
        <f t="shared" si="191"/>
        <v>0</v>
      </c>
      <c r="BL508" s="176"/>
      <c r="BM508" s="172">
        <f t="shared" si="170"/>
        <v>0</v>
      </c>
      <c r="BN508" s="172">
        <f t="shared" si="171"/>
        <v>0</v>
      </c>
      <c r="BO508" s="172">
        <f t="shared" si="172"/>
        <v>0</v>
      </c>
      <c r="BP508" s="172">
        <f t="shared" si="173"/>
        <v>0</v>
      </c>
      <c r="BQ508" s="172">
        <f t="shared" si="174"/>
        <v>0</v>
      </c>
      <c r="BR508" s="172">
        <f t="shared" si="175"/>
        <v>0</v>
      </c>
      <c r="BS508" s="172">
        <f t="shared" si="176"/>
        <v>0</v>
      </c>
      <c r="BT508" s="55"/>
      <c r="BU508" s="158">
        <f>SUMIF('Input| Projects'!$BA$8:$CX$8,RIGHT(BU$9,3),'Input| Projects'!$BA508:$CX508)</f>
        <v>0</v>
      </c>
      <c r="BV508" s="158">
        <f>SUMIF('Input| Projects'!$BA$8:$CX$8,RIGHT(BV$9,3),'Input| Projects'!$BA508:$CX508)</f>
        <v>0</v>
      </c>
      <c r="BW508" s="79" t="str">
        <f t="shared" si="177"/>
        <v/>
      </c>
    </row>
    <row r="509" spans="2:75" x14ac:dyDescent="0.2">
      <c r="B509" s="123">
        <f>IFERROR('Input| Projects'!B509,"")</f>
        <v>500</v>
      </c>
      <c r="C509" s="160" t="str">
        <f>IFERROR(IF('Input| Projects'!C509="","",'Input| Projects'!C509),"")</f>
        <v/>
      </c>
      <c r="D509" s="160" t="str">
        <f>IFERROR(IF('Input| Projects'!D509="","",'Input| Projects'!D509),"")</f>
        <v/>
      </c>
      <c r="E509" s="53"/>
      <c r="F509" s="160" t="str">
        <f>IF(LEN('Input| Projects'!F509)&gt;0,'Input| Projects'!F509,"")</f>
        <v/>
      </c>
      <c r="G509" s="160" t="str">
        <f>IF(LEN('Input| Projects'!G509)&gt;0,'Input| Projects'!G509,"")</f>
        <v/>
      </c>
      <c r="H509" s="10"/>
      <c r="I509" s="194" cm="1">
        <f t="array" ref="I509">IF(LEN($F509)&gt;0,1+IFERROR(SUMPRODUCT(TRANSPOSE('Input| Projects'!$AO509:$AQ509),INDEX('Input| Escalations'!$F$27:$L$29,,MATCH(Q$9,'Input| Escalations'!$F$21:$L$21,0))),0),0)</f>
        <v>0</v>
      </c>
      <c r="J509" s="194" cm="1">
        <f t="array" ref="J509">IF(LEN($F509)&gt;0,1+IFERROR(SUMPRODUCT(TRANSPOSE('Input| Projects'!$AO509:$AQ509),INDEX('Input| Escalations'!$F$27:$L$29,,MATCH(R$9,'Input| Escalations'!$F$21:$L$21,0))),0),0)</f>
        <v>0</v>
      </c>
      <c r="K509" s="194" cm="1">
        <f t="array" ref="K509">IF(LEN($F509)&gt;0,1+IFERROR(SUMPRODUCT(TRANSPOSE('Input| Projects'!$AO509:$AQ509),INDEX('Input| Escalations'!$F$27:$L$29,,MATCH(S$9,'Input| Escalations'!$F$21:$L$21,0))),0),0)</f>
        <v>0</v>
      </c>
      <c r="L509" s="194" cm="1">
        <f t="array" ref="L509">IF(LEN($F509)&gt;0,1+IFERROR(SUMPRODUCT(TRANSPOSE('Input| Projects'!$AO509:$AQ509),INDEX('Input| Escalations'!$F$27:$L$29,,MATCH(T$9,'Input| Escalations'!$F$21:$L$21,0))),0),0)</f>
        <v>0</v>
      </c>
      <c r="M509" s="194" cm="1">
        <f t="array" ref="M509">IF(LEN($F509)&gt;0,1+IFERROR(SUMPRODUCT(TRANSPOSE('Input| Projects'!$AO509:$AQ509),INDEX('Input| Escalations'!$F$27:$L$29,,MATCH(U$9,'Input| Escalations'!$F$21:$L$21,0))),0),0)</f>
        <v>0</v>
      </c>
      <c r="N509" s="194" cm="1">
        <f t="array" ref="N509">IF(LEN($F509)&gt;0,1+IFERROR(SUMPRODUCT(TRANSPOSE('Input| Projects'!$AO509:$AQ509),INDEX('Input| Escalations'!$F$27:$L$29,,MATCH(V$9,'Input| Escalations'!$F$21:$L$21,0))),0),0)</f>
        <v>0</v>
      </c>
      <c r="O509" s="194" cm="1">
        <f t="array" ref="O509">IF(LEN($F509)&gt;0,1+IFERROR(SUMPRODUCT(TRANSPOSE('Input| Projects'!$AO509:$AQ509),INDEX('Input| Escalations'!$F$27:$L$29,,MATCH(W$9,'Input| Escalations'!$F$21:$L$21,0))),0),0)</f>
        <v>0</v>
      </c>
      <c r="P509" s="10"/>
      <c r="Q509" s="172">
        <f>IFERROR(IF(ISNUMBER(FIND("decision",'Input| Setup'!$F$6)),'Input| Projects'!Y509,'Input| Projects'!I509)*'Input| Escalations'!$I$17*I509,0)</f>
        <v>0</v>
      </c>
      <c r="R509" s="172">
        <f>IFERROR(IF(ISNUMBER(FIND("decision",'Input| Setup'!$F$6)),'Input| Projects'!Z509,'Input| Projects'!J509)*'Input| Escalations'!$I$17*J509,0)</f>
        <v>0</v>
      </c>
      <c r="S509" s="172">
        <f>IFERROR(IF(ISNUMBER(FIND("decision",'Input| Setup'!$F$6)),'Input| Projects'!AA509,'Input| Projects'!K509)*'Input| Escalations'!$I$17*K509,0)</f>
        <v>0</v>
      </c>
      <c r="T509" s="172">
        <f>IFERROR(IF(ISNUMBER(FIND("decision",'Input| Setup'!$F$6)),'Input| Projects'!AB509,'Input| Projects'!L509)*'Input| Escalations'!$I$17*L509,0)</f>
        <v>0</v>
      </c>
      <c r="U509" s="172">
        <f>IFERROR(IF(ISNUMBER(FIND("decision",'Input| Setup'!$F$6)),'Input| Projects'!AC509,'Input| Projects'!M509)*'Input| Escalations'!$I$17*M509,0)</f>
        <v>0</v>
      </c>
      <c r="V509" s="172">
        <f>IFERROR(IF(ISNUMBER(FIND("decision",'Input| Setup'!$F$6)),'Input| Projects'!AD509,'Input| Projects'!N509)*'Input| Escalations'!$I$17*N509,0)</f>
        <v>0</v>
      </c>
      <c r="W509" s="172">
        <f>IFERROR(IF(ISNUMBER(FIND("decision",'Input| Setup'!$F$6)),'Input| Projects'!AE509,'Input| Projects'!O509)*'Input| Escalations'!$I$17*O509,0)</f>
        <v>0</v>
      </c>
      <c r="X509" s="175"/>
      <c r="Y509" s="172">
        <f>IF(ISNUMBER(FIND("decision",'Input| Setup'!$F$6)),'Input| Projects'!AG509,'Input| Projects'!Q509)*I509*'Input| Escalations'!$I$17</f>
        <v>0</v>
      </c>
      <c r="Z509" s="172">
        <f>IF(ISNUMBER(FIND("decision",'Input| Setup'!$F$6)),'Input| Projects'!AH509,'Input| Projects'!R509)*J509*'Input| Escalations'!$I$17</f>
        <v>0</v>
      </c>
      <c r="AA509" s="172">
        <f>IF(ISNUMBER(FIND("decision",'Input| Setup'!$F$6)),'Input| Projects'!AI509,'Input| Projects'!S509)*K509*'Input| Escalations'!$I$17</f>
        <v>0</v>
      </c>
      <c r="AB509" s="172">
        <f>IF(ISNUMBER(FIND("decision",'Input| Setup'!$F$6)),'Input| Projects'!AJ509,'Input| Projects'!T509)*L509*'Input| Escalations'!$I$17</f>
        <v>0</v>
      </c>
      <c r="AC509" s="172">
        <f>IF(ISNUMBER(FIND("decision",'Input| Setup'!$F$6)),'Input| Projects'!AK509,'Input| Projects'!U509)*M509*'Input| Escalations'!$I$17</f>
        <v>0</v>
      </c>
      <c r="AD509" s="172">
        <f>IF(ISNUMBER(FIND("decision",'Input| Setup'!$F$6)),'Input| Projects'!AL509,'Input| Projects'!V509)*N509*'Input| Escalations'!$I$17</f>
        <v>0</v>
      </c>
      <c r="AE509" s="172">
        <f>IF(ISNUMBER(FIND("decision",'Input| Setup'!$F$6)),'Input| Projects'!AM509,'Input| Projects'!W509)*O509*'Input| Escalations'!$I$17</f>
        <v>0</v>
      </c>
      <c r="AF509" s="175"/>
      <c r="AG509" s="172" cm="1">
        <f t="array" ref="AG509">IFERROR(--('Input| Projects'!$AS509="Yes")*_xlfn.SWITCH('Input| Overheads'!$C$50,"Direct costs",'Calc| Overheads Allocation'!C$8*Q509,"Internal labour",'Calc| Overheads Allocation'!C$8*Q509*'Input| Projects'!$AO509,"DNSP defined",'Calc| Overheads Allocation'!C$78*'Input| Projects'!$AV509,0),0)</f>
        <v>0</v>
      </c>
      <c r="AH509" s="172" cm="1">
        <f t="array" ref="AH509">IFERROR(--('Input| Projects'!$AS509="Yes")*_xlfn.SWITCH('Input| Overheads'!$C$50,"Direct costs",'Calc| Overheads Allocation'!D$8*R509,"Internal labour",'Calc| Overheads Allocation'!D$8*R509*'Input| Projects'!$AO509,"DNSP defined",'Calc| Overheads Allocation'!D$78*'Input| Projects'!$AV509,0),0)</f>
        <v>0</v>
      </c>
      <c r="AI509" s="172" cm="1">
        <f t="array" ref="AI509">IFERROR(--('Input| Projects'!$AS509="Yes")*_xlfn.SWITCH('Input| Overheads'!$C$50,"Direct costs",'Calc| Overheads Allocation'!E$8*S509,"Internal labour",'Calc| Overheads Allocation'!E$8*S509*'Input| Projects'!$AO509,"DNSP defined",'Calc| Overheads Allocation'!E$78*'Input| Projects'!$AV509,0),0)</f>
        <v>0</v>
      </c>
      <c r="AJ509" s="172" cm="1">
        <f t="array" ref="AJ509">IFERROR(--('Input| Projects'!$AS509="Yes")*_xlfn.SWITCH('Input| Overheads'!$C$50,"Direct costs",'Calc| Overheads Allocation'!F$8*T509,"Internal labour",'Calc| Overheads Allocation'!F$8*T509*'Input| Projects'!$AO509,"DNSP defined",'Calc| Overheads Allocation'!F$78*'Input| Projects'!$AV509,0),0)</f>
        <v>0</v>
      </c>
      <c r="AK509" s="172" cm="1">
        <f t="array" ref="AK509">IFERROR(--('Input| Projects'!$AS509="Yes")*_xlfn.SWITCH('Input| Overheads'!$C$50,"Direct costs",'Calc| Overheads Allocation'!G$8*U509,"Internal labour",'Calc| Overheads Allocation'!G$8*U509*'Input| Projects'!$AO509,"DNSP defined",'Calc| Overheads Allocation'!G$78*'Input| Projects'!$AV509,0),0)</f>
        <v>0</v>
      </c>
      <c r="AL509" s="172" cm="1">
        <f t="array" ref="AL509">IFERROR(--('Input| Projects'!$AS509="Yes")*_xlfn.SWITCH('Input| Overheads'!$C$50,"Direct costs",'Calc| Overheads Allocation'!H$8*V509,"Internal labour",'Calc| Overheads Allocation'!H$8*V509*'Input| Projects'!$AO509,"DNSP defined",'Calc| Overheads Allocation'!H$78*'Input| Projects'!$AV509,0),0)</f>
        <v>0</v>
      </c>
      <c r="AM509" s="172" cm="1">
        <f t="array" ref="AM509">IFERROR(--('Input| Projects'!$AS509="Yes")*_xlfn.SWITCH('Input| Overheads'!$C$50,"Direct costs",'Calc| Overheads Allocation'!I$8*W509,"Internal labour",'Calc| Overheads Allocation'!I$8*W509*'Input| Projects'!$AO509,"DNSP defined",'Calc| Overheads Allocation'!I$78*'Input| Projects'!$AV509,0),0)</f>
        <v>0</v>
      </c>
      <c r="AN509" s="175"/>
      <c r="AO509" s="172" cm="1">
        <f t="array" ref="AO509">IFERROR(--('Input| Projects'!$AT509="Yes")*_xlfn.SWITCH('Input| Overheads'!$C$50,"Direct costs",'Calc| Overheads Allocation'!C$9*Q509,"Internal labour",'Calc| Overheads Allocation'!C$9*Q509*'Input| Projects'!$AO509,"DNSP defined",'Calc| Overheads Allocation'!C$79*'Input| Projects'!$AW509,0),0)</f>
        <v>0</v>
      </c>
      <c r="AP509" s="172" cm="1">
        <f t="array" ref="AP509">IFERROR(--('Input| Projects'!$AT509="Yes")*_xlfn.SWITCH('Input| Overheads'!$C$50,"Direct costs",'Calc| Overheads Allocation'!D$9*R509,"Internal labour",'Calc| Overheads Allocation'!D$9*R509*'Input| Projects'!$AO509,"DNSP defined",'Calc| Overheads Allocation'!D$79*'Input| Projects'!$AW509,0),0)</f>
        <v>0</v>
      </c>
      <c r="AQ509" s="172" cm="1">
        <f t="array" ref="AQ509">IFERROR(--('Input| Projects'!$AT509="Yes")*_xlfn.SWITCH('Input| Overheads'!$C$50,"Direct costs",'Calc| Overheads Allocation'!E$9*S509,"Internal labour",'Calc| Overheads Allocation'!E$9*S509*'Input| Projects'!$AO509,"DNSP defined",'Calc| Overheads Allocation'!E$79*'Input| Projects'!$AW509,0),0)</f>
        <v>0</v>
      </c>
      <c r="AR509" s="172" cm="1">
        <f t="array" ref="AR509">IFERROR(--('Input| Projects'!$AT509="Yes")*_xlfn.SWITCH('Input| Overheads'!$C$50,"Direct costs",'Calc| Overheads Allocation'!F$9*T509,"Internal labour",'Calc| Overheads Allocation'!F$9*T509*'Input| Projects'!$AO509,"DNSP defined",'Calc| Overheads Allocation'!F$79*'Input| Projects'!$AW509,0),0)</f>
        <v>0</v>
      </c>
      <c r="AS509" s="172" cm="1">
        <f t="array" ref="AS509">IFERROR(--('Input| Projects'!$AT509="Yes")*_xlfn.SWITCH('Input| Overheads'!$C$50,"Direct costs",'Calc| Overheads Allocation'!G$9*U509,"Internal labour",'Calc| Overheads Allocation'!G$9*U509*'Input| Projects'!$AO509,"DNSP defined",'Calc| Overheads Allocation'!G$79*'Input| Projects'!$AW509,0),0)</f>
        <v>0</v>
      </c>
      <c r="AT509" s="172" cm="1">
        <f t="array" ref="AT509">IFERROR(--('Input| Projects'!$AT509="Yes")*_xlfn.SWITCH('Input| Overheads'!$C$50,"Direct costs",'Calc| Overheads Allocation'!H$9*V509,"Internal labour",'Calc| Overheads Allocation'!H$9*V509*'Input| Projects'!$AO509,"DNSP defined",'Calc| Overheads Allocation'!H$79*'Input| Projects'!$AW509,0),0)</f>
        <v>0</v>
      </c>
      <c r="AU509" s="172" cm="1">
        <f t="array" ref="AU509">IFERROR(--('Input| Projects'!$AT509="Yes")*_xlfn.SWITCH('Input| Overheads'!$C$50,"Direct costs",'Calc| Overheads Allocation'!I$9*W509,"Internal labour",'Calc| Overheads Allocation'!I$9*W509*'Input| Projects'!$AO509,"DNSP defined",'Calc| Overheads Allocation'!I$79*'Input| Projects'!$AW509,0),0)</f>
        <v>0</v>
      </c>
      <c r="AV509" s="175"/>
      <c r="AW509" s="172">
        <f t="shared" si="178"/>
        <v>0</v>
      </c>
      <c r="AX509" s="172">
        <f t="shared" si="179"/>
        <v>0</v>
      </c>
      <c r="AY509" s="172">
        <f t="shared" si="180"/>
        <v>0</v>
      </c>
      <c r="AZ509" s="172">
        <f t="shared" si="181"/>
        <v>0</v>
      </c>
      <c r="BA509" s="172">
        <f t="shared" si="182"/>
        <v>0</v>
      </c>
      <c r="BB509" s="172">
        <f t="shared" si="183"/>
        <v>0</v>
      </c>
      <c r="BC509" s="172">
        <f t="shared" si="184"/>
        <v>0</v>
      </c>
      <c r="BD509" s="176"/>
      <c r="BE509" s="172">
        <f t="shared" si="185"/>
        <v>0</v>
      </c>
      <c r="BF509" s="172">
        <f t="shared" si="186"/>
        <v>0</v>
      </c>
      <c r="BG509" s="172">
        <f t="shared" si="187"/>
        <v>0</v>
      </c>
      <c r="BH509" s="172">
        <f t="shared" si="188"/>
        <v>0</v>
      </c>
      <c r="BI509" s="172">
        <f t="shared" si="189"/>
        <v>0</v>
      </c>
      <c r="BJ509" s="172">
        <f t="shared" si="190"/>
        <v>0</v>
      </c>
      <c r="BK509" s="172">
        <f t="shared" si="191"/>
        <v>0</v>
      </c>
      <c r="BL509" s="176"/>
      <c r="BM509" s="172">
        <f t="shared" si="170"/>
        <v>0</v>
      </c>
      <c r="BN509" s="172">
        <f t="shared" si="171"/>
        <v>0</v>
      </c>
      <c r="BO509" s="172">
        <f t="shared" si="172"/>
        <v>0</v>
      </c>
      <c r="BP509" s="172">
        <f t="shared" si="173"/>
        <v>0</v>
      </c>
      <c r="BQ509" s="172">
        <f t="shared" si="174"/>
        <v>0</v>
      </c>
      <c r="BR509" s="172">
        <f t="shared" si="175"/>
        <v>0</v>
      </c>
      <c r="BS509" s="172">
        <f t="shared" si="176"/>
        <v>0</v>
      </c>
      <c r="BT509" s="55"/>
      <c r="BU509" s="158">
        <f>SUMIF('Input| Projects'!$BA$8:$CX$8,RIGHT(BU$9,3),'Input| Projects'!$BA509:$CX509)</f>
        <v>0</v>
      </c>
      <c r="BV509" s="158">
        <f>SUMIF('Input| Projects'!$BA$8:$CX$8,RIGHT(BV$9,3),'Input| Projects'!$BA509:$CX509)</f>
        <v>0</v>
      </c>
      <c r="BW509" s="79" t="str">
        <f t="shared" si="177"/>
        <v/>
      </c>
    </row>
    <row r="510" spans="2:75" x14ac:dyDescent="0.2">
      <c r="B510" s="123">
        <f>IFERROR('Input| Projects'!B510,"")</f>
        <v>501</v>
      </c>
      <c r="C510" s="160" t="str">
        <f>IFERROR(IF('Input| Projects'!C510="","",'Input| Projects'!C510),"")</f>
        <v/>
      </c>
      <c r="D510" s="160" t="str">
        <f>IFERROR(IF('Input| Projects'!D510="","",'Input| Projects'!D510),"")</f>
        <v/>
      </c>
      <c r="E510" s="53"/>
      <c r="F510" s="160" t="str">
        <f>IF(LEN('Input| Projects'!F510)&gt;0,'Input| Projects'!F510,"")</f>
        <v/>
      </c>
      <c r="G510" s="160" t="str">
        <f>IF(LEN('Input| Projects'!G510)&gt;0,'Input| Projects'!G510,"")</f>
        <v/>
      </c>
      <c r="H510" s="10"/>
      <c r="I510" s="194" cm="1">
        <f t="array" ref="I510">IF(LEN($F510)&gt;0,1+IFERROR(SUMPRODUCT(TRANSPOSE('Input| Projects'!$AO510:$AQ510),INDEX('Input| Escalations'!$F$27:$L$29,,MATCH(Q$9,'Input| Escalations'!$F$21:$L$21,0))),0),0)</f>
        <v>0</v>
      </c>
      <c r="J510" s="194" cm="1">
        <f t="array" ref="J510">IF(LEN($F510)&gt;0,1+IFERROR(SUMPRODUCT(TRANSPOSE('Input| Projects'!$AO510:$AQ510),INDEX('Input| Escalations'!$F$27:$L$29,,MATCH(R$9,'Input| Escalations'!$F$21:$L$21,0))),0),0)</f>
        <v>0</v>
      </c>
      <c r="K510" s="194" cm="1">
        <f t="array" ref="K510">IF(LEN($F510)&gt;0,1+IFERROR(SUMPRODUCT(TRANSPOSE('Input| Projects'!$AO510:$AQ510),INDEX('Input| Escalations'!$F$27:$L$29,,MATCH(S$9,'Input| Escalations'!$F$21:$L$21,0))),0),0)</f>
        <v>0</v>
      </c>
      <c r="L510" s="194" cm="1">
        <f t="array" ref="L510">IF(LEN($F510)&gt;0,1+IFERROR(SUMPRODUCT(TRANSPOSE('Input| Projects'!$AO510:$AQ510),INDEX('Input| Escalations'!$F$27:$L$29,,MATCH(T$9,'Input| Escalations'!$F$21:$L$21,0))),0),0)</f>
        <v>0</v>
      </c>
      <c r="M510" s="194" cm="1">
        <f t="array" ref="M510">IF(LEN($F510)&gt;0,1+IFERROR(SUMPRODUCT(TRANSPOSE('Input| Projects'!$AO510:$AQ510),INDEX('Input| Escalations'!$F$27:$L$29,,MATCH(U$9,'Input| Escalations'!$F$21:$L$21,0))),0),0)</f>
        <v>0</v>
      </c>
      <c r="N510" s="194" cm="1">
        <f t="array" ref="N510">IF(LEN($F510)&gt;0,1+IFERROR(SUMPRODUCT(TRANSPOSE('Input| Projects'!$AO510:$AQ510),INDEX('Input| Escalations'!$F$27:$L$29,,MATCH(V$9,'Input| Escalations'!$F$21:$L$21,0))),0),0)</f>
        <v>0</v>
      </c>
      <c r="O510" s="194" cm="1">
        <f t="array" ref="O510">IF(LEN($F510)&gt;0,1+IFERROR(SUMPRODUCT(TRANSPOSE('Input| Projects'!$AO510:$AQ510),INDEX('Input| Escalations'!$F$27:$L$29,,MATCH(W$9,'Input| Escalations'!$F$21:$L$21,0))),0),0)</f>
        <v>0</v>
      </c>
      <c r="P510" s="10"/>
      <c r="Q510" s="172">
        <f>IFERROR(IF(ISNUMBER(FIND("decision",'Input| Setup'!$F$6)),'Input| Projects'!Y510,'Input| Projects'!I510)*'Input| Escalations'!$I$17*I510,0)</f>
        <v>0</v>
      </c>
      <c r="R510" s="172">
        <f>IFERROR(IF(ISNUMBER(FIND("decision",'Input| Setup'!$F$6)),'Input| Projects'!Z510,'Input| Projects'!J510)*'Input| Escalations'!$I$17*J510,0)</f>
        <v>0</v>
      </c>
      <c r="S510" s="172">
        <f>IFERROR(IF(ISNUMBER(FIND("decision",'Input| Setup'!$F$6)),'Input| Projects'!AA510,'Input| Projects'!K510)*'Input| Escalations'!$I$17*K510,0)</f>
        <v>0</v>
      </c>
      <c r="T510" s="172">
        <f>IFERROR(IF(ISNUMBER(FIND("decision",'Input| Setup'!$F$6)),'Input| Projects'!AB510,'Input| Projects'!L510)*'Input| Escalations'!$I$17*L510,0)</f>
        <v>0</v>
      </c>
      <c r="U510" s="172">
        <f>IFERROR(IF(ISNUMBER(FIND("decision",'Input| Setup'!$F$6)),'Input| Projects'!AC510,'Input| Projects'!M510)*'Input| Escalations'!$I$17*M510,0)</f>
        <v>0</v>
      </c>
      <c r="V510" s="172">
        <f>IFERROR(IF(ISNUMBER(FIND("decision",'Input| Setup'!$F$6)),'Input| Projects'!AD510,'Input| Projects'!N510)*'Input| Escalations'!$I$17*N510,0)</f>
        <v>0</v>
      </c>
      <c r="W510" s="172">
        <f>IFERROR(IF(ISNUMBER(FIND("decision",'Input| Setup'!$F$6)),'Input| Projects'!AE510,'Input| Projects'!O510)*'Input| Escalations'!$I$17*O510,0)</f>
        <v>0</v>
      </c>
      <c r="X510" s="175"/>
      <c r="Y510" s="172">
        <f>IF(ISNUMBER(FIND("decision",'Input| Setup'!$F$6)),'Input| Projects'!AG510,'Input| Projects'!Q510)*I510*'Input| Escalations'!$I$17</f>
        <v>0</v>
      </c>
      <c r="Z510" s="172">
        <f>IF(ISNUMBER(FIND("decision",'Input| Setup'!$F$6)),'Input| Projects'!AH510,'Input| Projects'!R510)*J510*'Input| Escalations'!$I$17</f>
        <v>0</v>
      </c>
      <c r="AA510" s="172">
        <f>IF(ISNUMBER(FIND("decision",'Input| Setup'!$F$6)),'Input| Projects'!AI510,'Input| Projects'!S510)*K510*'Input| Escalations'!$I$17</f>
        <v>0</v>
      </c>
      <c r="AB510" s="172">
        <f>IF(ISNUMBER(FIND("decision",'Input| Setup'!$F$6)),'Input| Projects'!AJ510,'Input| Projects'!T510)*L510*'Input| Escalations'!$I$17</f>
        <v>0</v>
      </c>
      <c r="AC510" s="172">
        <f>IF(ISNUMBER(FIND("decision",'Input| Setup'!$F$6)),'Input| Projects'!AK510,'Input| Projects'!U510)*M510*'Input| Escalations'!$I$17</f>
        <v>0</v>
      </c>
      <c r="AD510" s="172">
        <f>IF(ISNUMBER(FIND("decision",'Input| Setup'!$F$6)),'Input| Projects'!AL510,'Input| Projects'!V510)*N510*'Input| Escalations'!$I$17</f>
        <v>0</v>
      </c>
      <c r="AE510" s="172">
        <f>IF(ISNUMBER(FIND("decision",'Input| Setup'!$F$6)),'Input| Projects'!AM510,'Input| Projects'!W510)*O510*'Input| Escalations'!$I$17</f>
        <v>0</v>
      </c>
      <c r="AF510" s="175"/>
      <c r="AG510" s="172" cm="1">
        <f t="array" ref="AG510">IFERROR(--('Input| Projects'!$AS510="Yes")*_xlfn.SWITCH('Input| Overheads'!$C$50,"Direct costs",'Calc| Overheads Allocation'!C$8*Q510,"Internal labour",'Calc| Overheads Allocation'!C$8*Q510*'Input| Projects'!$AO510,"DNSP defined",'Calc| Overheads Allocation'!C$78*'Input| Projects'!$AV510,0),0)</f>
        <v>0</v>
      </c>
      <c r="AH510" s="172" cm="1">
        <f t="array" ref="AH510">IFERROR(--('Input| Projects'!$AS510="Yes")*_xlfn.SWITCH('Input| Overheads'!$C$50,"Direct costs",'Calc| Overheads Allocation'!D$8*R510,"Internal labour",'Calc| Overheads Allocation'!D$8*R510*'Input| Projects'!$AO510,"DNSP defined",'Calc| Overheads Allocation'!D$78*'Input| Projects'!$AV510,0),0)</f>
        <v>0</v>
      </c>
      <c r="AI510" s="172" cm="1">
        <f t="array" ref="AI510">IFERROR(--('Input| Projects'!$AS510="Yes")*_xlfn.SWITCH('Input| Overheads'!$C$50,"Direct costs",'Calc| Overheads Allocation'!E$8*S510,"Internal labour",'Calc| Overheads Allocation'!E$8*S510*'Input| Projects'!$AO510,"DNSP defined",'Calc| Overheads Allocation'!E$78*'Input| Projects'!$AV510,0),0)</f>
        <v>0</v>
      </c>
      <c r="AJ510" s="172" cm="1">
        <f t="array" ref="AJ510">IFERROR(--('Input| Projects'!$AS510="Yes")*_xlfn.SWITCH('Input| Overheads'!$C$50,"Direct costs",'Calc| Overheads Allocation'!F$8*T510,"Internal labour",'Calc| Overheads Allocation'!F$8*T510*'Input| Projects'!$AO510,"DNSP defined",'Calc| Overheads Allocation'!F$78*'Input| Projects'!$AV510,0),0)</f>
        <v>0</v>
      </c>
      <c r="AK510" s="172" cm="1">
        <f t="array" ref="AK510">IFERROR(--('Input| Projects'!$AS510="Yes")*_xlfn.SWITCH('Input| Overheads'!$C$50,"Direct costs",'Calc| Overheads Allocation'!G$8*U510,"Internal labour",'Calc| Overheads Allocation'!G$8*U510*'Input| Projects'!$AO510,"DNSP defined",'Calc| Overheads Allocation'!G$78*'Input| Projects'!$AV510,0),0)</f>
        <v>0</v>
      </c>
      <c r="AL510" s="172" cm="1">
        <f t="array" ref="AL510">IFERROR(--('Input| Projects'!$AS510="Yes")*_xlfn.SWITCH('Input| Overheads'!$C$50,"Direct costs",'Calc| Overheads Allocation'!H$8*V510,"Internal labour",'Calc| Overheads Allocation'!H$8*V510*'Input| Projects'!$AO510,"DNSP defined",'Calc| Overheads Allocation'!H$78*'Input| Projects'!$AV510,0),0)</f>
        <v>0</v>
      </c>
      <c r="AM510" s="172" cm="1">
        <f t="array" ref="AM510">IFERROR(--('Input| Projects'!$AS510="Yes")*_xlfn.SWITCH('Input| Overheads'!$C$50,"Direct costs",'Calc| Overheads Allocation'!I$8*W510,"Internal labour",'Calc| Overheads Allocation'!I$8*W510*'Input| Projects'!$AO510,"DNSP defined",'Calc| Overheads Allocation'!I$78*'Input| Projects'!$AV510,0),0)</f>
        <v>0</v>
      </c>
      <c r="AN510" s="175"/>
      <c r="AO510" s="172" cm="1">
        <f t="array" ref="AO510">IFERROR(--('Input| Projects'!$AT510="Yes")*_xlfn.SWITCH('Input| Overheads'!$C$50,"Direct costs",'Calc| Overheads Allocation'!C$9*Q510,"Internal labour",'Calc| Overheads Allocation'!C$9*Q510*'Input| Projects'!$AO510,"DNSP defined",'Calc| Overheads Allocation'!C$79*'Input| Projects'!$AW510,0),0)</f>
        <v>0</v>
      </c>
      <c r="AP510" s="172" cm="1">
        <f t="array" ref="AP510">IFERROR(--('Input| Projects'!$AT510="Yes")*_xlfn.SWITCH('Input| Overheads'!$C$50,"Direct costs",'Calc| Overheads Allocation'!D$9*R510,"Internal labour",'Calc| Overheads Allocation'!D$9*R510*'Input| Projects'!$AO510,"DNSP defined",'Calc| Overheads Allocation'!D$79*'Input| Projects'!$AW510,0),0)</f>
        <v>0</v>
      </c>
      <c r="AQ510" s="172" cm="1">
        <f t="array" ref="AQ510">IFERROR(--('Input| Projects'!$AT510="Yes")*_xlfn.SWITCH('Input| Overheads'!$C$50,"Direct costs",'Calc| Overheads Allocation'!E$9*S510,"Internal labour",'Calc| Overheads Allocation'!E$9*S510*'Input| Projects'!$AO510,"DNSP defined",'Calc| Overheads Allocation'!E$79*'Input| Projects'!$AW510,0),0)</f>
        <v>0</v>
      </c>
      <c r="AR510" s="172" cm="1">
        <f t="array" ref="AR510">IFERROR(--('Input| Projects'!$AT510="Yes")*_xlfn.SWITCH('Input| Overheads'!$C$50,"Direct costs",'Calc| Overheads Allocation'!F$9*T510,"Internal labour",'Calc| Overheads Allocation'!F$9*T510*'Input| Projects'!$AO510,"DNSP defined",'Calc| Overheads Allocation'!F$79*'Input| Projects'!$AW510,0),0)</f>
        <v>0</v>
      </c>
      <c r="AS510" s="172" cm="1">
        <f t="array" ref="AS510">IFERROR(--('Input| Projects'!$AT510="Yes")*_xlfn.SWITCH('Input| Overheads'!$C$50,"Direct costs",'Calc| Overheads Allocation'!G$9*U510,"Internal labour",'Calc| Overheads Allocation'!G$9*U510*'Input| Projects'!$AO510,"DNSP defined",'Calc| Overheads Allocation'!G$79*'Input| Projects'!$AW510,0),0)</f>
        <v>0</v>
      </c>
      <c r="AT510" s="172" cm="1">
        <f t="array" ref="AT510">IFERROR(--('Input| Projects'!$AT510="Yes")*_xlfn.SWITCH('Input| Overheads'!$C$50,"Direct costs",'Calc| Overheads Allocation'!H$9*V510,"Internal labour",'Calc| Overheads Allocation'!H$9*V510*'Input| Projects'!$AO510,"DNSP defined",'Calc| Overheads Allocation'!H$79*'Input| Projects'!$AW510,0),0)</f>
        <v>0</v>
      </c>
      <c r="AU510" s="172" cm="1">
        <f t="array" ref="AU510">IFERROR(--('Input| Projects'!$AT510="Yes")*_xlfn.SWITCH('Input| Overheads'!$C$50,"Direct costs",'Calc| Overheads Allocation'!I$9*W510,"Internal labour",'Calc| Overheads Allocation'!I$9*W510*'Input| Projects'!$AO510,"DNSP defined",'Calc| Overheads Allocation'!I$79*'Input| Projects'!$AW510,0),0)</f>
        <v>0</v>
      </c>
      <c r="AV510" s="175"/>
      <c r="AW510" s="172">
        <f t="shared" si="178"/>
        <v>0</v>
      </c>
      <c r="AX510" s="172">
        <f t="shared" si="179"/>
        <v>0</v>
      </c>
      <c r="AY510" s="172">
        <f t="shared" si="180"/>
        <v>0</v>
      </c>
      <c r="AZ510" s="172">
        <f t="shared" si="181"/>
        <v>0</v>
      </c>
      <c r="BA510" s="172">
        <f t="shared" si="182"/>
        <v>0</v>
      </c>
      <c r="BB510" s="172">
        <f t="shared" si="183"/>
        <v>0</v>
      </c>
      <c r="BC510" s="172">
        <f t="shared" si="184"/>
        <v>0</v>
      </c>
      <c r="BD510" s="176"/>
      <c r="BE510" s="172">
        <f t="shared" si="185"/>
        <v>0</v>
      </c>
      <c r="BF510" s="172">
        <f t="shared" si="186"/>
        <v>0</v>
      </c>
      <c r="BG510" s="172">
        <f t="shared" si="187"/>
        <v>0</v>
      </c>
      <c r="BH510" s="172">
        <f t="shared" si="188"/>
        <v>0</v>
      </c>
      <c r="BI510" s="172">
        <f t="shared" si="189"/>
        <v>0</v>
      </c>
      <c r="BJ510" s="172">
        <f t="shared" si="190"/>
        <v>0</v>
      </c>
      <c r="BK510" s="172">
        <f t="shared" si="191"/>
        <v>0</v>
      </c>
      <c r="BL510" s="176"/>
      <c r="BM510" s="172">
        <f t="shared" si="170"/>
        <v>0</v>
      </c>
      <c r="BN510" s="172">
        <f t="shared" si="171"/>
        <v>0</v>
      </c>
      <c r="BO510" s="172">
        <f t="shared" si="172"/>
        <v>0</v>
      </c>
      <c r="BP510" s="172">
        <f t="shared" si="173"/>
        <v>0</v>
      </c>
      <c r="BQ510" s="172">
        <f t="shared" si="174"/>
        <v>0</v>
      </c>
      <c r="BR510" s="172">
        <f t="shared" si="175"/>
        <v>0</v>
      </c>
      <c r="BS510" s="172">
        <f t="shared" si="176"/>
        <v>0</v>
      </c>
      <c r="BT510" s="55"/>
      <c r="BU510" s="158">
        <f>SUMIF('Input| Projects'!$BA$8:$CX$8,RIGHT(BU$9,3),'Input| Projects'!$BA510:$CX510)</f>
        <v>0</v>
      </c>
      <c r="BV510" s="158">
        <f>SUMIF('Input| Projects'!$BA$8:$CX$8,RIGHT(BV$9,3),'Input| Projects'!$BA510:$CX510)</f>
        <v>0</v>
      </c>
      <c r="BW510" s="79" t="str">
        <f t="shared" si="177"/>
        <v/>
      </c>
    </row>
    <row r="511" spans="2:75" x14ac:dyDescent="0.2">
      <c r="B511" s="123">
        <f>IFERROR('Input| Projects'!B511,"")</f>
        <v>502</v>
      </c>
      <c r="C511" s="160" t="str">
        <f>IFERROR(IF('Input| Projects'!C511="","",'Input| Projects'!C511),"")</f>
        <v/>
      </c>
      <c r="D511" s="160" t="str">
        <f>IFERROR(IF('Input| Projects'!D511="","",'Input| Projects'!D511),"")</f>
        <v/>
      </c>
      <c r="E511" s="53"/>
      <c r="F511" s="160" t="str">
        <f>IF(LEN('Input| Projects'!F511)&gt;0,'Input| Projects'!F511,"")</f>
        <v/>
      </c>
      <c r="G511" s="160" t="str">
        <f>IF(LEN('Input| Projects'!G511)&gt;0,'Input| Projects'!G511,"")</f>
        <v/>
      </c>
      <c r="H511" s="10"/>
      <c r="I511" s="194" cm="1">
        <f t="array" ref="I511">IF(LEN($F511)&gt;0,1+IFERROR(SUMPRODUCT(TRANSPOSE('Input| Projects'!$AO511:$AQ511),INDEX('Input| Escalations'!$F$27:$L$29,,MATCH(Q$9,'Input| Escalations'!$F$21:$L$21,0))),0),0)</f>
        <v>0</v>
      </c>
      <c r="J511" s="194" cm="1">
        <f t="array" ref="J511">IF(LEN($F511)&gt;0,1+IFERROR(SUMPRODUCT(TRANSPOSE('Input| Projects'!$AO511:$AQ511),INDEX('Input| Escalations'!$F$27:$L$29,,MATCH(R$9,'Input| Escalations'!$F$21:$L$21,0))),0),0)</f>
        <v>0</v>
      </c>
      <c r="K511" s="194" cm="1">
        <f t="array" ref="K511">IF(LEN($F511)&gt;0,1+IFERROR(SUMPRODUCT(TRANSPOSE('Input| Projects'!$AO511:$AQ511),INDEX('Input| Escalations'!$F$27:$L$29,,MATCH(S$9,'Input| Escalations'!$F$21:$L$21,0))),0),0)</f>
        <v>0</v>
      </c>
      <c r="L511" s="194" cm="1">
        <f t="array" ref="L511">IF(LEN($F511)&gt;0,1+IFERROR(SUMPRODUCT(TRANSPOSE('Input| Projects'!$AO511:$AQ511),INDEX('Input| Escalations'!$F$27:$L$29,,MATCH(T$9,'Input| Escalations'!$F$21:$L$21,0))),0),0)</f>
        <v>0</v>
      </c>
      <c r="M511" s="194" cm="1">
        <f t="array" ref="M511">IF(LEN($F511)&gt;0,1+IFERROR(SUMPRODUCT(TRANSPOSE('Input| Projects'!$AO511:$AQ511),INDEX('Input| Escalations'!$F$27:$L$29,,MATCH(U$9,'Input| Escalations'!$F$21:$L$21,0))),0),0)</f>
        <v>0</v>
      </c>
      <c r="N511" s="194" cm="1">
        <f t="array" ref="N511">IF(LEN($F511)&gt;0,1+IFERROR(SUMPRODUCT(TRANSPOSE('Input| Projects'!$AO511:$AQ511),INDEX('Input| Escalations'!$F$27:$L$29,,MATCH(V$9,'Input| Escalations'!$F$21:$L$21,0))),0),0)</f>
        <v>0</v>
      </c>
      <c r="O511" s="194" cm="1">
        <f t="array" ref="O511">IF(LEN($F511)&gt;0,1+IFERROR(SUMPRODUCT(TRANSPOSE('Input| Projects'!$AO511:$AQ511),INDEX('Input| Escalations'!$F$27:$L$29,,MATCH(W$9,'Input| Escalations'!$F$21:$L$21,0))),0),0)</f>
        <v>0</v>
      </c>
      <c r="P511" s="10"/>
      <c r="Q511" s="172">
        <f>IFERROR(IF(ISNUMBER(FIND("decision",'Input| Setup'!$F$6)),'Input| Projects'!Y511,'Input| Projects'!I511)*'Input| Escalations'!$I$17*I511,0)</f>
        <v>0</v>
      </c>
      <c r="R511" s="172">
        <f>IFERROR(IF(ISNUMBER(FIND("decision",'Input| Setup'!$F$6)),'Input| Projects'!Z511,'Input| Projects'!J511)*'Input| Escalations'!$I$17*J511,0)</f>
        <v>0</v>
      </c>
      <c r="S511" s="172">
        <f>IFERROR(IF(ISNUMBER(FIND("decision",'Input| Setup'!$F$6)),'Input| Projects'!AA511,'Input| Projects'!K511)*'Input| Escalations'!$I$17*K511,0)</f>
        <v>0</v>
      </c>
      <c r="T511" s="172">
        <f>IFERROR(IF(ISNUMBER(FIND("decision",'Input| Setup'!$F$6)),'Input| Projects'!AB511,'Input| Projects'!L511)*'Input| Escalations'!$I$17*L511,0)</f>
        <v>0</v>
      </c>
      <c r="U511" s="172">
        <f>IFERROR(IF(ISNUMBER(FIND("decision",'Input| Setup'!$F$6)),'Input| Projects'!AC511,'Input| Projects'!M511)*'Input| Escalations'!$I$17*M511,0)</f>
        <v>0</v>
      </c>
      <c r="V511" s="172">
        <f>IFERROR(IF(ISNUMBER(FIND("decision",'Input| Setup'!$F$6)),'Input| Projects'!AD511,'Input| Projects'!N511)*'Input| Escalations'!$I$17*N511,0)</f>
        <v>0</v>
      </c>
      <c r="W511" s="172">
        <f>IFERROR(IF(ISNUMBER(FIND("decision",'Input| Setup'!$F$6)),'Input| Projects'!AE511,'Input| Projects'!O511)*'Input| Escalations'!$I$17*O511,0)</f>
        <v>0</v>
      </c>
      <c r="X511" s="175"/>
      <c r="Y511" s="172">
        <f>IF(ISNUMBER(FIND("decision",'Input| Setup'!$F$6)),'Input| Projects'!AG511,'Input| Projects'!Q511)*I511*'Input| Escalations'!$I$17</f>
        <v>0</v>
      </c>
      <c r="Z511" s="172">
        <f>IF(ISNUMBER(FIND("decision",'Input| Setup'!$F$6)),'Input| Projects'!AH511,'Input| Projects'!R511)*J511*'Input| Escalations'!$I$17</f>
        <v>0</v>
      </c>
      <c r="AA511" s="172">
        <f>IF(ISNUMBER(FIND("decision",'Input| Setup'!$F$6)),'Input| Projects'!AI511,'Input| Projects'!S511)*K511*'Input| Escalations'!$I$17</f>
        <v>0</v>
      </c>
      <c r="AB511" s="172">
        <f>IF(ISNUMBER(FIND("decision",'Input| Setup'!$F$6)),'Input| Projects'!AJ511,'Input| Projects'!T511)*L511*'Input| Escalations'!$I$17</f>
        <v>0</v>
      </c>
      <c r="AC511" s="172">
        <f>IF(ISNUMBER(FIND("decision",'Input| Setup'!$F$6)),'Input| Projects'!AK511,'Input| Projects'!U511)*M511*'Input| Escalations'!$I$17</f>
        <v>0</v>
      </c>
      <c r="AD511" s="172">
        <f>IF(ISNUMBER(FIND("decision",'Input| Setup'!$F$6)),'Input| Projects'!AL511,'Input| Projects'!V511)*N511*'Input| Escalations'!$I$17</f>
        <v>0</v>
      </c>
      <c r="AE511" s="172">
        <f>IF(ISNUMBER(FIND("decision",'Input| Setup'!$F$6)),'Input| Projects'!AM511,'Input| Projects'!W511)*O511*'Input| Escalations'!$I$17</f>
        <v>0</v>
      </c>
      <c r="AF511" s="175"/>
      <c r="AG511" s="172" cm="1">
        <f t="array" ref="AG511">IFERROR(--('Input| Projects'!$AS511="Yes")*_xlfn.SWITCH('Input| Overheads'!$C$50,"Direct costs",'Calc| Overheads Allocation'!C$8*Q511,"Internal labour",'Calc| Overheads Allocation'!C$8*Q511*'Input| Projects'!$AO511,"DNSP defined",'Calc| Overheads Allocation'!C$78*'Input| Projects'!$AV511,0),0)</f>
        <v>0</v>
      </c>
      <c r="AH511" s="172" cm="1">
        <f t="array" ref="AH511">IFERROR(--('Input| Projects'!$AS511="Yes")*_xlfn.SWITCH('Input| Overheads'!$C$50,"Direct costs",'Calc| Overheads Allocation'!D$8*R511,"Internal labour",'Calc| Overheads Allocation'!D$8*R511*'Input| Projects'!$AO511,"DNSP defined",'Calc| Overheads Allocation'!D$78*'Input| Projects'!$AV511,0),0)</f>
        <v>0</v>
      </c>
      <c r="AI511" s="172" cm="1">
        <f t="array" ref="AI511">IFERROR(--('Input| Projects'!$AS511="Yes")*_xlfn.SWITCH('Input| Overheads'!$C$50,"Direct costs",'Calc| Overheads Allocation'!E$8*S511,"Internal labour",'Calc| Overheads Allocation'!E$8*S511*'Input| Projects'!$AO511,"DNSP defined",'Calc| Overheads Allocation'!E$78*'Input| Projects'!$AV511,0),0)</f>
        <v>0</v>
      </c>
      <c r="AJ511" s="172" cm="1">
        <f t="array" ref="AJ511">IFERROR(--('Input| Projects'!$AS511="Yes")*_xlfn.SWITCH('Input| Overheads'!$C$50,"Direct costs",'Calc| Overheads Allocation'!F$8*T511,"Internal labour",'Calc| Overheads Allocation'!F$8*T511*'Input| Projects'!$AO511,"DNSP defined",'Calc| Overheads Allocation'!F$78*'Input| Projects'!$AV511,0),0)</f>
        <v>0</v>
      </c>
      <c r="AK511" s="172" cm="1">
        <f t="array" ref="AK511">IFERROR(--('Input| Projects'!$AS511="Yes")*_xlfn.SWITCH('Input| Overheads'!$C$50,"Direct costs",'Calc| Overheads Allocation'!G$8*U511,"Internal labour",'Calc| Overheads Allocation'!G$8*U511*'Input| Projects'!$AO511,"DNSP defined",'Calc| Overheads Allocation'!G$78*'Input| Projects'!$AV511,0),0)</f>
        <v>0</v>
      </c>
      <c r="AL511" s="172" cm="1">
        <f t="array" ref="AL511">IFERROR(--('Input| Projects'!$AS511="Yes")*_xlfn.SWITCH('Input| Overheads'!$C$50,"Direct costs",'Calc| Overheads Allocation'!H$8*V511,"Internal labour",'Calc| Overheads Allocation'!H$8*V511*'Input| Projects'!$AO511,"DNSP defined",'Calc| Overheads Allocation'!H$78*'Input| Projects'!$AV511,0),0)</f>
        <v>0</v>
      </c>
      <c r="AM511" s="172" cm="1">
        <f t="array" ref="AM511">IFERROR(--('Input| Projects'!$AS511="Yes")*_xlfn.SWITCH('Input| Overheads'!$C$50,"Direct costs",'Calc| Overheads Allocation'!I$8*W511,"Internal labour",'Calc| Overheads Allocation'!I$8*W511*'Input| Projects'!$AO511,"DNSP defined",'Calc| Overheads Allocation'!I$78*'Input| Projects'!$AV511,0),0)</f>
        <v>0</v>
      </c>
      <c r="AN511" s="175"/>
      <c r="AO511" s="172" cm="1">
        <f t="array" ref="AO511">IFERROR(--('Input| Projects'!$AT511="Yes")*_xlfn.SWITCH('Input| Overheads'!$C$50,"Direct costs",'Calc| Overheads Allocation'!C$9*Q511,"Internal labour",'Calc| Overheads Allocation'!C$9*Q511*'Input| Projects'!$AO511,"DNSP defined",'Calc| Overheads Allocation'!C$79*'Input| Projects'!$AW511,0),0)</f>
        <v>0</v>
      </c>
      <c r="AP511" s="172" cm="1">
        <f t="array" ref="AP511">IFERROR(--('Input| Projects'!$AT511="Yes")*_xlfn.SWITCH('Input| Overheads'!$C$50,"Direct costs",'Calc| Overheads Allocation'!D$9*R511,"Internal labour",'Calc| Overheads Allocation'!D$9*R511*'Input| Projects'!$AO511,"DNSP defined",'Calc| Overheads Allocation'!D$79*'Input| Projects'!$AW511,0),0)</f>
        <v>0</v>
      </c>
      <c r="AQ511" s="172" cm="1">
        <f t="array" ref="AQ511">IFERROR(--('Input| Projects'!$AT511="Yes")*_xlfn.SWITCH('Input| Overheads'!$C$50,"Direct costs",'Calc| Overheads Allocation'!E$9*S511,"Internal labour",'Calc| Overheads Allocation'!E$9*S511*'Input| Projects'!$AO511,"DNSP defined",'Calc| Overheads Allocation'!E$79*'Input| Projects'!$AW511,0),0)</f>
        <v>0</v>
      </c>
      <c r="AR511" s="172" cm="1">
        <f t="array" ref="AR511">IFERROR(--('Input| Projects'!$AT511="Yes")*_xlfn.SWITCH('Input| Overheads'!$C$50,"Direct costs",'Calc| Overheads Allocation'!F$9*T511,"Internal labour",'Calc| Overheads Allocation'!F$9*T511*'Input| Projects'!$AO511,"DNSP defined",'Calc| Overheads Allocation'!F$79*'Input| Projects'!$AW511,0),0)</f>
        <v>0</v>
      </c>
      <c r="AS511" s="172" cm="1">
        <f t="array" ref="AS511">IFERROR(--('Input| Projects'!$AT511="Yes")*_xlfn.SWITCH('Input| Overheads'!$C$50,"Direct costs",'Calc| Overheads Allocation'!G$9*U511,"Internal labour",'Calc| Overheads Allocation'!G$9*U511*'Input| Projects'!$AO511,"DNSP defined",'Calc| Overheads Allocation'!G$79*'Input| Projects'!$AW511,0),0)</f>
        <v>0</v>
      </c>
      <c r="AT511" s="172" cm="1">
        <f t="array" ref="AT511">IFERROR(--('Input| Projects'!$AT511="Yes")*_xlfn.SWITCH('Input| Overheads'!$C$50,"Direct costs",'Calc| Overheads Allocation'!H$9*V511,"Internal labour",'Calc| Overheads Allocation'!H$9*V511*'Input| Projects'!$AO511,"DNSP defined",'Calc| Overheads Allocation'!H$79*'Input| Projects'!$AW511,0),0)</f>
        <v>0</v>
      </c>
      <c r="AU511" s="172" cm="1">
        <f t="array" ref="AU511">IFERROR(--('Input| Projects'!$AT511="Yes")*_xlfn.SWITCH('Input| Overheads'!$C$50,"Direct costs",'Calc| Overheads Allocation'!I$9*W511,"Internal labour",'Calc| Overheads Allocation'!I$9*W511*'Input| Projects'!$AO511,"DNSP defined",'Calc| Overheads Allocation'!I$79*'Input| Projects'!$AW511,0),0)</f>
        <v>0</v>
      </c>
      <c r="AV511" s="175"/>
      <c r="AW511" s="172">
        <f t="shared" si="178"/>
        <v>0</v>
      </c>
      <c r="AX511" s="172">
        <f t="shared" si="179"/>
        <v>0</v>
      </c>
      <c r="AY511" s="172">
        <f t="shared" si="180"/>
        <v>0</v>
      </c>
      <c r="AZ511" s="172">
        <f t="shared" si="181"/>
        <v>0</v>
      </c>
      <c r="BA511" s="172">
        <f t="shared" si="182"/>
        <v>0</v>
      </c>
      <c r="BB511" s="172">
        <f t="shared" si="183"/>
        <v>0</v>
      </c>
      <c r="BC511" s="172">
        <f t="shared" si="184"/>
        <v>0</v>
      </c>
      <c r="BD511" s="176"/>
      <c r="BE511" s="172">
        <f t="shared" si="185"/>
        <v>0</v>
      </c>
      <c r="BF511" s="172">
        <f t="shared" si="186"/>
        <v>0</v>
      </c>
      <c r="BG511" s="172">
        <f t="shared" si="187"/>
        <v>0</v>
      </c>
      <c r="BH511" s="172">
        <f t="shared" si="188"/>
        <v>0</v>
      </c>
      <c r="BI511" s="172">
        <f t="shared" si="189"/>
        <v>0</v>
      </c>
      <c r="BJ511" s="172">
        <f t="shared" si="190"/>
        <v>0</v>
      </c>
      <c r="BK511" s="172">
        <f t="shared" si="191"/>
        <v>0</v>
      </c>
      <c r="BL511" s="176"/>
      <c r="BM511" s="172">
        <f t="shared" si="170"/>
        <v>0</v>
      </c>
      <c r="BN511" s="172">
        <f t="shared" si="171"/>
        <v>0</v>
      </c>
      <c r="BO511" s="172">
        <f t="shared" si="172"/>
        <v>0</v>
      </c>
      <c r="BP511" s="172">
        <f t="shared" si="173"/>
        <v>0</v>
      </c>
      <c r="BQ511" s="172">
        <f t="shared" si="174"/>
        <v>0</v>
      </c>
      <c r="BR511" s="172">
        <f t="shared" si="175"/>
        <v>0</v>
      </c>
      <c r="BS511" s="172">
        <f t="shared" si="176"/>
        <v>0</v>
      </c>
      <c r="BT511" s="55"/>
      <c r="BU511" s="158">
        <f>SUMIF('Input| Projects'!$BA$8:$CX$8,RIGHT(BU$9,3),'Input| Projects'!$BA511:$CX511)</f>
        <v>0</v>
      </c>
      <c r="BV511" s="158">
        <f>SUMIF('Input| Projects'!$BA$8:$CX$8,RIGHT(BV$9,3),'Input| Projects'!$BA511:$CX511)</f>
        <v>0</v>
      </c>
      <c r="BW511" s="79" t="str">
        <f t="shared" si="177"/>
        <v/>
      </c>
    </row>
    <row r="512" spans="2:75" x14ac:dyDescent="0.2">
      <c r="B512" s="123">
        <f>IFERROR('Input| Projects'!B512,"")</f>
        <v>503</v>
      </c>
      <c r="C512" s="160" t="str">
        <f>IFERROR(IF('Input| Projects'!C512="","",'Input| Projects'!C512),"")</f>
        <v/>
      </c>
      <c r="D512" s="160" t="str">
        <f>IFERROR(IF('Input| Projects'!D512="","",'Input| Projects'!D512),"")</f>
        <v/>
      </c>
      <c r="E512" s="53"/>
      <c r="F512" s="160" t="str">
        <f>IF(LEN('Input| Projects'!F512)&gt;0,'Input| Projects'!F512,"")</f>
        <v/>
      </c>
      <c r="G512" s="160" t="str">
        <f>IF(LEN('Input| Projects'!G512)&gt;0,'Input| Projects'!G512,"")</f>
        <v/>
      </c>
      <c r="H512" s="10"/>
      <c r="I512" s="194" cm="1">
        <f t="array" ref="I512">IF(LEN($F512)&gt;0,1+IFERROR(SUMPRODUCT(TRANSPOSE('Input| Projects'!$AO512:$AQ512),INDEX('Input| Escalations'!$F$27:$L$29,,MATCH(Q$9,'Input| Escalations'!$F$21:$L$21,0))),0),0)</f>
        <v>0</v>
      </c>
      <c r="J512" s="194" cm="1">
        <f t="array" ref="J512">IF(LEN($F512)&gt;0,1+IFERROR(SUMPRODUCT(TRANSPOSE('Input| Projects'!$AO512:$AQ512),INDEX('Input| Escalations'!$F$27:$L$29,,MATCH(R$9,'Input| Escalations'!$F$21:$L$21,0))),0),0)</f>
        <v>0</v>
      </c>
      <c r="K512" s="194" cm="1">
        <f t="array" ref="K512">IF(LEN($F512)&gt;0,1+IFERROR(SUMPRODUCT(TRANSPOSE('Input| Projects'!$AO512:$AQ512),INDEX('Input| Escalations'!$F$27:$L$29,,MATCH(S$9,'Input| Escalations'!$F$21:$L$21,0))),0),0)</f>
        <v>0</v>
      </c>
      <c r="L512" s="194" cm="1">
        <f t="array" ref="L512">IF(LEN($F512)&gt;0,1+IFERROR(SUMPRODUCT(TRANSPOSE('Input| Projects'!$AO512:$AQ512),INDEX('Input| Escalations'!$F$27:$L$29,,MATCH(T$9,'Input| Escalations'!$F$21:$L$21,0))),0),0)</f>
        <v>0</v>
      </c>
      <c r="M512" s="194" cm="1">
        <f t="array" ref="M512">IF(LEN($F512)&gt;0,1+IFERROR(SUMPRODUCT(TRANSPOSE('Input| Projects'!$AO512:$AQ512),INDEX('Input| Escalations'!$F$27:$L$29,,MATCH(U$9,'Input| Escalations'!$F$21:$L$21,0))),0),0)</f>
        <v>0</v>
      </c>
      <c r="N512" s="194" cm="1">
        <f t="array" ref="N512">IF(LEN($F512)&gt;0,1+IFERROR(SUMPRODUCT(TRANSPOSE('Input| Projects'!$AO512:$AQ512),INDEX('Input| Escalations'!$F$27:$L$29,,MATCH(V$9,'Input| Escalations'!$F$21:$L$21,0))),0),0)</f>
        <v>0</v>
      </c>
      <c r="O512" s="194" cm="1">
        <f t="array" ref="O512">IF(LEN($F512)&gt;0,1+IFERROR(SUMPRODUCT(TRANSPOSE('Input| Projects'!$AO512:$AQ512),INDEX('Input| Escalations'!$F$27:$L$29,,MATCH(W$9,'Input| Escalations'!$F$21:$L$21,0))),0),0)</f>
        <v>0</v>
      </c>
      <c r="P512" s="10"/>
      <c r="Q512" s="172">
        <f>IFERROR(IF(ISNUMBER(FIND("decision",'Input| Setup'!$F$6)),'Input| Projects'!Y512,'Input| Projects'!I512)*'Input| Escalations'!$I$17*I512,0)</f>
        <v>0</v>
      </c>
      <c r="R512" s="172">
        <f>IFERROR(IF(ISNUMBER(FIND("decision",'Input| Setup'!$F$6)),'Input| Projects'!Z512,'Input| Projects'!J512)*'Input| Escalations'!$I$17*J512,0)</f>
        <v>0</v>
      </c>
      <c r="S512" s="172">
        <f>IFERROR(IF(ISNUMBER(FIND("decision",'Input| Setup'!$F$6)),'Input| Projects'!AA512,'Input| Projects'!K512)*'Input| Escalations'!$I$17*K512,0)</f>
        <v>0</v>
      </c>
      <c r="T512" s="172">
        <f>IFERROR(IF(ISNUMBER(FIND("decision",'Input| Setup'!$F$6)),'Input| Projects'!AB512,'Input| Projects'!L512)*'Input| Escalations'!$I$17*L512,0)</f>
        <v>0</v>
      </c>
      <c r="U512" s="172">
        <f>IFERROR(IF(ISNUMBER(FIND("decision",'Input| Setup'!$F$6)),'Input| Projects'!AC512,'Input| Projects'!M512)*'Input| Escalations'!$I$17*M512,0)</f>
        <v>0</v>
      </c>
      <c r="V512" s="172">
        <f>IFERROR(IF(ISNUMBER(FIND("decision",'Input| Setup'!$F$6)),'Input| Projects'!AD512,'Input| Projects'!N512)*'Input| Escalations'!$I$17*N512,0)</f>
        <v>0</v>
      </c>
      <c r="W512" s="172">
        <f>IFERROR(IF(ISNUMBER(FIND("decision",'Input| Setup'!$F$6)),'Input| Projects'!AE512,'Input| Projects'!O512)*'Input| Escalations'!$I$17*O512,0)</f>
        <v>0</v>
      </c>
      <c r="X512" s="175"/>
      <c r="Y512" s="172">
        <f>IF(ISNUMBER(FIND("decision",'Input| Setup'!$F$6)),'Input| Projects'!AG512,'Input| Projects'!Q512)*I512*'Input| Escalations'!$I$17</f>
        <v>0</v>
      </c>
      <c r="Z512" s="172">
        <f>IF(ISNUMBER(FIND("decision",'Input| Setup'!$F$6)),'Input| Projects'!AH512,'Input| Projects'!R512)*J512*'Input| Escalations'!$I$17</f>
        <v>0</v>
      </c>
      <c r="AA512" s="172">
        <f>IF(ISNUMBER(FIND("decision",'Input| Setup'!$F$6)),'Input| Projects'!AI512,'Input| Projects'!S512)*K512*'Input| Escalations'!$I$17</f>
        <v>0</v>
      </c>
      <c r="AB512" s="172">
        <f>IF(ISNUMBER(FIND("decision",'Input| Setup'!$F$6)),'Input| Projects'!AJ512,'Input| Projects'!T512)*L512*'Input| Escalations'!$I$17</f>
        <v>0</v>
      </c>
      <c r="AC512" s="172">
        <f>IF(ISNUMBER(FIND("decision",'Input| Setup'!$F$6)),'Input| Projects'!AK512,'Input| Projects'!U512)*M512*'Input| Escalations'!$I$17</f>
        <v>0</v>
      </c>
      <c r="AD512" s="172">
        <f>IF(ISNUMBER(FIND("decision",'Input| Setup'!$F$6)),'Input| Projects'!AL512,'Input| Projects'!V512)*N512*'Input| Escalations'!$I$17</f>
        <v>0</v>
      </c>
      <c r="AE512" s="172">
        <f>IF(ISNUMBER(FIND("decision",'Input| Setup'!$F$6)),'Input| Projects'!AM512,'Input| Projects'!W512)*O512*'Input| Escalations'!$I$17</f>
        <v>0</v>
      </c>
      <c r="AF512" s="175"/>
      <c r="AG512" s="172" cm="1">
        <f t="array" ref="AG512">IFERROR(--('Input| Projects'!$AS512="Yes")*_xlfn.SWITCH('Input| Overheads'!$C$50,"Direct costs",'Calc| Overheads Allocation'!C$8*Q512,"Internal labour",'Calc| Overheads Allocation'!C$8*Q512*'Input| Projects'!$AO512,"DNSP defined",'Calc| Overheads Allocation'!C$78*'Input| Projects'!$AV512,0),0)</f>
        <v>0</v>
      </c>
      <c r="AH512" s="172" cm="1">
        <f t="array" ref="AH512">IFERROR(--('Input| Projects'!$AS512="Yes")*_xlfn.SWITCH('Input| Overheads'!$C$50,"Direct costs",'Calc| Overheads Allocation'!D$8*R512,"Internal labour",'Calc| Overheads Allocation'!D$8*R512*'Input| Projects'!$AO512,"DNSP defined",'Calc| Overheads Allocation'!D$78*'Input| Projects'!$AV512,0),0)</f>
        <v>0</v>
      </c>
      <c r="AI512" s="172" cm="1">
        <f t="array" ref="AI512">IFERROR(--('Input| Projects'!$AS512="Yes")*_xlfn.SWITCH('Input| Overheads'!$C$50,"Direct costs",'Calc| Overheads Allocation'!E$8*S512,"Internal labour",'Calc| Overheads Allocation'!E$8*S512*'Input| Projects'!$AO512,"DNSP defined",'Calc| Overheads Allocation'!E$78*'Input| Projects'!$AV512,0),0)</f>
        <v>0</v>
      </c>
      <c r="AJ512" s="172" cm="1">
        <f t="array" ref="AJ512">IFERROR(--('Input| Projects'!$AS512="Yes")*_xlfn.SWITCH('Input| Overheads'!$C$50,"Direct costs",'Calc| Overheads Allocation'!F$8*T512,"Internal labour",'Calc| Overheads Allocation'!F$8*T512*'Input| Projects'!$AO512,"DNSP defined",'Calc| Overheads Allocation'!F$78*'Input| Projects'!$AV512,0),0)</f>
        <v>0</v>
      </c>
      <c r="AK512" s="172" cm="1">
        <f t="array" ref="AK512">IFERROR(--('Input| Projects'!$AS512="Yes")*_xlfn.SWITCH('Input| Overheads'!$C$50,"Direct costs",'Calc| Overheads Allocation'!G$8*U512,"Internal labour",'Calc| Overheads Allocation'!G$8*U512*'Input| Projects'!$AO512,"DNSP defined",'Calc| Overheads Allocation'!G$78*'Input| Projects'!$AV512,0),0)</f>
        <v>0</v>
      </c>
      <c r="AL512" s="172" cm="1">
        <f t="array" ref="AL512">IFERROR(--('Input| Projects'!$AS512="Yes")*_xlfn.SWITCH('Input| Overheads'!$C$50,"Direct costs",'Calc| Overheads Allocation'!H$8*V512,"Internal labour",'Calc| Overheads Allocation'!H$8*V512*'Input| Projects'!$AO512,"DNSP defined",'Calc| Overheads Allocation'!H$78*'Input| Projects'!$AV512,0),0)</f>
        <v>0</v>
      </c>
      <c r="AM512" s="172" cm="1">
        <f t="array" ref="AM512">IFERROR(--('Input| Projects'!$AS512="Yes")*_xlfn.SWITCH('Input| Overheads'!$C$50,"Direct costs",'Calc| Overheads Allocation'!I$8*W512,"Internal labour",'Calc| Overheads Allocation'!I$8*W512*'Input| Projects'!$AO512,"DNSP defined",'Calc| Overheads Allocation'!I$78*'Input| Projects'!$AV512,0),0)</f>
        <v>0</v>
      </c>
      <c r="AN512" s="175"/>
      <c r="AO512" s="172" cm="1">
        <f t="array" ref="AO512">IFERROR(--('Input| Projects'!$AT512="Yes")*_xlfn.SWITCH('Input| Overheads'!$C$50,"Direct costs",'Calc| Overheads Allocation'!C$9*Q512,"Internal labour",'Calc| Overheads Allocation'!C$9*Q512*'Input| Projects'!$AO512,"DNSP defined",'Calc| Overheads Allocation'!C$79*'Input| Projects'!$AW512,0),0)</f>
        <v>0</v>
      </c>
      <c r="AP512" s="172" cm="1">
        <f t="array" ref="AP512">IFERROR(--('Input| Projects'!$AT512="Yes")*_xlfn.SWITCH('Input| Overheads'!$C$50,"Direct costs",'Calc| Overheads Allocation'!D$9*R512,"Internal labour",'Calc| Overheads Allocation'!D$9*R512*'Input| Projects'!$AO512,"DNSP defined",'Calc| Overheads Allocation'!D$79*'Input| Projects'!$AW512,0),0)</f>
        <v>0</v>
      </c>
      <c r="AQ512" s="172" cm="1">
        <f t="array" ref="AQ512">IFERROR(--('Input| Projects'!$AT512="Yes")*_xlfn.SWITCH('Input| Overheads'!$C$50,"Direct costs",'Calc| Overheads Allocation'!E$9*S512,"Internal labour",'Calc| Overheads Allocation'!E$9*S512*'Input| Projects'!$AO512,"DNSP defined",'Calc| Overheads Allocation'!E$79*'Input| Projects'!$AW512,0),0)</f>
        <v>0</v>
      </c>
      <c r="AR512" s="172" cm="1">
        <f t="array" ref="AR512">IFERROR(--('Input| Projects'!$AT512="Yes")*_xlfn.SWITCH('Input| Overheads'!$C$50,"Direct costs",'Calc| Overheads Allocation'!F$9*T512,"Internal labour",'Calc| Overheads Allocation'!F$9*T512*'Input| Projects'!$AO512,"DNSP defined",'Calc| Overheads Allocation'!F$79*'Input| Projects'!$AW512,0),0)</f>
        <v>0</v>
      </c>
      <c r="AS512" s="172" cm="1">
        <f t="array" ref="AS512">IFERROR(--('Input| Projects'!$AT512="Yes")*_xlfn.SWITCH('Input| Overheads'!$C$50,"Direct costs",'Calc| Overheads Allocation'!G$9*U512,"Internal labour",'Calc| Overheads Allocation'!G$9*U512*'Input| Projects'!$AO512,"DNSP defined",'Calc| Overheads Allocation'!G$79*'Input| Projects'!$AW512,0),0)</f>
        <v>0</v>
      </c>
      <c r="AT512" s="172" cm="1">
        <f t="array" ref="AT512">IFERROR(--('Input| Projects'!$AT512="Yes")*_xlfn.SWITCH('Input| Overheads'!$C$50,"Direct costs",'Calc| Overheads Allocation'!H$9*V512,"Internal labour",'Calc| Overheads Allocation'!H$9*V512*'Input| Projects'!$AO512,"DNSP defined",'Calc| Overheads Allocation'!H$79*'Input| Projects'!$AW512,0),0)</f>
        <v>0</v>
      </c>
      <c r="AU512" s="172" cm="1">
        <f t="array" ref="AU512">IFERROR(--('Input| Projects'!$AT512="Yes")*_xlfn.SWITCH('Input| Overheads'!$C$50,"Direct costs",'Calc| Overheads Allocation'!I$9*W512,"Internal labour",'Calc| Overheads Allocation'!I$9*W512*'Input| Projects'!$AO512,"DNSP defined",'Calc| Overheads Allocation'!I$79*'Input| Projects'!$AW512,0),0)</f>
        <v>0</v>
      </c>
      <c r="AV512" s="175"/>
      <c r="AW512" s="172">
        <f t="shared" si="178"/>
        <v>0</v>
      </c>
      <c r="AX512" s="172">
        <f t="shared" si="179"/>
        <v>0</v>
      </c>
      <c r="AY512" s="172">
        <f t="shared" si="180"/>
        <v>0</v>
      </c>
      <c r="AZ512" s="172">
        <f t="shared" si="181"/>
        <v>0</v>
      </c>
      <c r="BA512" s="172">
        <f t="shared" si="182"/>
        <v>0</v>
      </c>
      <c r="BB512" s="172">
        <f t="shared" si="183"/>
        <v>0</v>
      </c>
      <c r="BC512" s="172">
        <f t="shared" si="184"/>
        <v>0</v>
      </c>
      <c r="BD512" s="176"/>
      <c r="BE512" s="172">
        <f t="shared" si="185"/>
        <v>0</v>
      </c>
      <c r="BF512" s="172">
        <f t="shared" si="186"/>
        <v>0</v>
      </c>
      <c r="BG512" s="172">
        <f t="shared" si="187"/>
        <v>0</v>
      </c>
      <c r="BH512" s="172">
        <f t="shared" si="188"/>
        <v>0</v>
      </c>
      <c r="BI512" s="172">
        <f t="shared" si="189"/>
        <v>0</v>
      </c>
      <c r="BJ512" s="172">
        <f t="shared" si="190"/>
        <v>0</v>
      </c>
      <c r="BK512" s="172">
        <f t="shared" si="191"/>
        <v>0</v>
      </c>
      <c r="BL512" s="176"/>
      <c r="BM512" s="172">
        <f t="shared" si="170"/>
        <v>0</v>
      </c>
      <c r="BN512" s="172">
        <f t="shared" si="171"/>
        <v>0</v>
      </c>
      <c r="BO512" s="172">
        <f t="shared" si="172"/>
        <v>0</v>
      </c>
      <c r="BP512" s="172">
        <f t="shared" si="173"/>
        <v>0</v>
      </c>
      <c r="BQ512" s="172">
        <f t="shared" si="174"/>
        <v>0</v>
      </c>
      <c r="BR512" s="172">
        <f t="shared" si="175"/>
        <v>0</v>
      </c>
      <c r="BS512" s="172">
        <f t="shared" si="176"/>
        <v>0</v>
      </c>
      <c r="BT512" s="55"/>
      <c r="BU512" s="158">
        <f>SUMIF('Input| Projects'!$BA$8:$CX$8,RIGHT(BU$9,3),'Input| Projects'!$BA512:$CX512)</f>
        <v>0</v>
      </c>
      <c r="BV512" s="158">
        <f>SUMIF('Input| Projects'!$BA$8:$CX$8,RIGHT(BV$9,3),'Input| Projects'!$BA512:$CX512)</f>
        <v>0</v>
      </c>
      <c r="BW512" s="79" t="str">
        <f t="shared" si="177"/>
        <v/>
      </c>
    </row>
    <row r="513" spans="2:75" x14ac:dyDescent="0.2">
      <c r="B513" s="123">
        <f>IFERROR('Input| Projects'!B513,"")</f>
        <v>504</v>
      </c>
      <c r="C513" s="160" t="str">
        <f>IFERROR(IF('Input| Projects'!C513="","",'Input| Projects'!C513),"")</f>
        <v/>
      </c>
      <c r="D513" s="160" t="str">
        <f>IFERROR(IF('Input| Projects'!D513="","",'Input| Projects'!D513),"")</f>
        <v/>
      </c>
      <c r="E513" s="53"/>
      <c r="F513" s="160" t="str">
        <f>IF(LEN('Input| Projects'!F513)&gt;0,'Input| Projects'!F513,"")</f>
        <v/>
      </c>
      <c r="G513" s="160" t="str">
        <f>IF(LEN('Input| Projects'!G513)&gt;0,'Input| Projects'!G513,"")</f>
        <v/>
      </c>
      <c r="H513" s="10"/>
      <c r="I513" s="194" cm="1">
        <f t="array" ref="I513">IF(LEN($F513)&gt;0,1+IFERROR(SUMPRODUCT(TRANSPOSE('Input| Projects'!$AO513:$AQ513),INDEX('Input| Escalations'!$F$27:$L$29,,MATCH(Q$9,'Input| Escalations'!$F$21:$L$21,0))),0),0)</f>
        <v>0</v>
      </c>
      <c r="J513" s="194" cm="1">
        <f t="array" ref="J513">IF(LEN($F513)&gt;0,1+IFERROR(SUMPRODUCT(TRANSPOSE('Input| Projects'!$AO513:$AQ513),INDEX('Input| Escalations'!$F$27:$L$29,,MATCH(R$9,'Input| Escalations'!$F$21:$L$21,0))),0),0)</f>
        <v>0</v>
      </c>
      <c r="K513" s="194" cm="1">
        <f t="array" ref="K513">IF(LEN($F513)&gt;0,1+IFERROR(SUMPRODUCT(TRANSPOSE('Input| Projects'!$AO513:$AQ513),INDEX('Input| Escalations'!$F$27:$L$29,,MATCH(S$9,'Input| Escalations'!$F$21:$L$21,0))),0),0)</f>
        <v>0</v>
      </c>
      <c r="L513" s="194" cm="1">
        <f t="array" ref="L513">IF(LEN($F513)&gt;0,1+IFERROR(SUMPRODUCT(TRANSPOSE('Input| Projects'!$AO513:$AQ513),INDEX('Input| Escalations'!$F$27:$L$29,,MATCH(T$9,'Input| Escalations'!$F$21:$L$21,0))),0),0)</f>
        <v>0</v>
      </c>
      <c r="M513" s="194" cm="1">
        <f t="array" ref="M513">IF(LEN($F513)&gt;0,1+IFERROR(SUMPRODUCT(TRANSPOSE('Input| Projects'!$AO513:$AQ513),INDEX('Input| Escalations'!$F$27:$L$29,,MATCH(U$9,'Input| Escalations'!$F$21:$L$21,0))),0),0)</f>
        <v>0</v>
      </c>
      <c r="N513" s="194" cm="1">
        <f t="array" ref="N513">IF(LEN($F513)&gt;0,1+IFERROR(SUMPRODUCT(TRANSPOSE('Input| Projects'!$AO513:$AQ513),INDEX('Input| Escalations'!$F$27:$L$29,,MATCH(V$9,'Input| Escalations'!$F$21:$L$21,0))),0),0)</f>
        <v>0</v>
      </c>
      <c r="O513" s="194" cm="1">
        <f t="array" ref="O513">IF(LEN($F513)&gt;0,1+IFERROR(SUMPRODUCT(TRANSPOSE('Input| Projects'!$AO513:$AQ513),INDEX('Input| Escalations'!$F$27:$L$29,,MATCH(W$9,'Input| Escalations'!$F$21:$L$21,0))),0),0)</f>
        <v>0</v>
      </c>
      <c r="P513" s="10"/>
      <c r="Q513" s="172">
        <f>IFERROR(IF(ISNUMBER(FIND("decision",'Input| Setup'!$F$6)),'Input| Projects'!Y513,'Input| Projects'!I513)*'Input| Escalations'!$I$17*I513,0)</f>
        <v>0</v>
      </c>
      <c r="R513" s="172">
        <f>IFERROR(IF(ISNUMBER(FIND("decision",'Input| Setup'!$F$6)),'Input| Projects'!Z513,'Input| Projects'!J513)*'Input| Escalations'!$I$17*J513,0)</f>
        <v>0</v>
      </c>
      <c r="S513" s="172">
        <f>IFERROR(IF(ISNUMBER(FIND("decision",'Input| Setup'!$F$6)),'Input| Projects'!AA513,'Input| Projects'!K513)*'Input| Escalations'!$I$17*K513,0)</f>
        <v>0</v>
      </c>
      <c r="T513" s="172">
        <f>IFERROR(IF(ISNUMBER(FIND("decision",'Input| Setup'!$F$6)),'Input| Projects'!AB513,'Input| Projects'!L513)*'Input| Escalations'!$I$17*L513,0)</f>
        <v>0</v>
      </c>
      <c r="U513" s="172">
        <f>IFERROR(IF(ISNUMBER(FIND("decision",'Input| Setup'!$F$6)),'Input| Projects'!AC513,'Input| Projects'!M513)*'Input| Escalations'!$I$17*M513,0)</f>
        <v>0</v>
      </c>
      <c r="V513" s="172">
        <f>IFERROR(IF(ISNUMBER(FIND("decision",'Input| Setup'!$F$6)),'Input| Projects'!AD513,'Input| Projects'!N513)*'Input| Escalations'!$I$17*N513,0)</f>
        <v>0</v>
      </c>
      <c r="W513" s="172">
        <f>IFERROR(IF(ISNUMBER(FIND("decision",'Input| Setup'!$F$6)),'Input| Projects'!AE513,'Input| Projects'!O513)*'Input| Escalations'!$I$17*O513,0)</f>
        <v>0</v>
      </c>
      <c r="X513" s="175"/>
      <c r="Y513" s="172">
        <f>IF(ISNUMBER(FIND("decision",'Input| Setup'!$F$6)),'Input| Projects'!AG513,'Input| Projects'!Q513)*I513*'Input| Escalations'!$I$17</f>
        <v>0</v>
      </c>
      <c r="Z513" s="172">
        <f>IF(ISNUMBER(FIND("decision",'Input| Setup'!$F$6)),'Input| Projects'!AH513,'Input| Projects'!R513)*J513*'Input| Escalations'!$I$17</f>
        <v>0</v>
      </c>
      <c r="AA513" s="172">
        <f>IF(ISNUMBER(FIND("decision",'Input| Setup'!$F$6)),'Input| Projects'!AI513,'Input| Projects'!S513)*K513*'Input| Escalations'!$I$17</f>
        <v>0</v>
      </c>
      <c r="AB513" s="172">
        <f>IF(ISNUMBER(FIND("decision",'Input| Setup'!$F$6)),'Input| Projects'!AJ513,'Input| Projects'!T513)*L513*'Input| Escalations'!$I$17</f>
        <v>0</v>
      </c>
      <c r="AC513" s="172">
        <f>IF(ISNUMBER(FIND("decision",'Input| Setup'!$F$6)),'Input| Projects'!AK513,'Input| Projects'!U513)*M513*'Input| Escalations'!$I$17</f>
        <v>0</v>
      </c>
      <c r="AD513" s="172">
        <f>IF(ISNUMBER(FIND("decision",'Input| Setup'!$F$6)),'Input| Projects'!AL513,'Input| Projects'!V513)*N513*'Input| Escalations'!$I$17</f>
        <v>0</v>
      </c>
      <c r="AE513" s="172">
        <f>IF(ISNUMBER(FIND("decision",'Input| Setup'!$F$6)),'Input| Projects'!AM513,'Input| Projects'!W513)*O513*'Input| Escalations'!$I$17</f>
        <v>0</v>
      </c>
      <c r="AF513" s="175"/>
      <c r="AG513" s="172" cm="1">
        <f t="array" ref="AG513">IFERROR(--('Input| Projects'!$AS513="Yes")*_xlfn.SWITCH('Input| Overheads'!$C$50,"Direct costs",'Calc| Overheads Allocation'!C$8*Q513,"Internal labour",'Calc| Overheads Allocation'!C$8*Q513*'Input| Projects'!$AO513,"DNSP defined",'Calc| Overheads Allocation'!C$78*'Input| Projects'!$AV513,0),0)</f>
        <v>0</v>
      </c>
      <c r="AH513" s="172" cm="1">
        <f t="array" ref="AH513">IFERROR(--('Input| Projects'!$AS513="Yes")*_xlfn.SWITCH('Input| Overheads'!$C$50,"Direct costs",'Calc| Overheads Allocation'!D$8*R513,"Internal labour",'Calc| Overheads Allocation'!D$8*R513*'Input| Projects'!$AO513,"DNSP defined",'Calc| Overheads Allocation'!D$78*'Input| Projects'!$AV513,0),0)</f>
        <v>0</v>
      </c>
      <c r="AI513" s="172" cm="1">
        <f t="array" ref="AI513">IFERROR(--('Input| Projects'!$AS513="Yes")*_xlfn.SWITCH('Input| Overheads'!$C$50,"Direct costs",'Calc| Overheads Allocation'!E$8*S513,"Internal labour",'Calc| Overheads Allocation'!E$8*S513*'Input| Projects'!$AO513,"DNSP defined",'Calc| Overheads Allocation'!E$78*'Input| Projects'!$AV513,0),0)</f>
        <v>0</v>
      </c>
      <c r="AJ513" s="172" cm="1">
        <f t="array" ref="AJ513">IFERROR(--('Input| Projects'!$AS513="Yes")*_xlfn.SWITCH('Input| Overheads'!$C$50,"Direct costs",'Calc| Overheads Allocation'!F$8*T513,"Internal labour",'Calc| Overheads Allocation'!F$8*T513*'Input| Projects'!$AO513,"DNSP defined",'Calc| Overheads Allocation'!F$78*'Input| Projects'!$AV513,0),0)</f>
        <v>0</v>
      </c>
      <c r="AK513" s="172" cm="1">
        <f t="array" ref="AK513">IFERROR(--('Input| Projects'!$AS513="Yes")*_xlfn.SWITCH('Input| Overheads'!$C$50,"Direct costs",'Calc| Overheads Allocation'!G$8*U513,"Internal labour",'Calc| Overheads Allocation'!G$8*U513*'Input| Projects'!$AO513,"DNSP defined",'Calc| Overheads Allocation'!G$78*'Input| Projects'!$AV513,0),0)</f>
        <v>0</v>
      </c>
      <c r="AL513" s="172" cm="1">
        <f t="array" ref="AL513">IFERROR(--('Input| Projects'!$AS513="Yes")*_xlfn.SWITCH('Input| Overheads'!$C$50,"Direct costs",'Calc| Overheads Allocation'!H$8*V513,"Internal labour",'Calc| Overheads Allocation'!H$8*V513*'Input| Projects'!$AO513,"DNSP defined",'Calc| Overheads Allocation'!H$78*'Input| Projects'!$AV513,0),0)</f>
        <v>0</v>
      </c>
      <c r="AM513" s="172" cm="1">
        <f t="array" ref="AM513">IFERROR(--('Input| Projects'!$AS513="Yes")*_xlfn.SWITCH('Input| Overheads'!$C$50,"Direct costs",'Calc| Overheads Allocation'!I$8*W513,"Internal labour",'Calc| Overheads Allocation'!I$8*W513*'Input| Projects'!$AO513,"DNSP defined",'Calc| Overheads Allocation'!I$78*'Input| Projects'!$AV513,0),0)</f>
        <v>0</v>
      </c>
      <c r="AN513" s="175"/>
      <c r="AO513" s="172" cm="1">
        <f t="array" ref="AO513">IFERROR(--('Input| Projects'!$AT513="Yes")*_xlfn.SWITCH('Input| Overheads'!$C$50,"Direct costs",'Calc| Overheads Allocation'!C$9*Q513,"Internal labour",'Calc| Overheads Allocation'!C$9*Q513*'Input| Projects'!$AO513,"DNSP defined",'Calc| Overheads Allocation'!C$79*'Input| Projects'!$AW513,0),0)</f>
        <v>0</v>
      </c>
      <c r="AP513" s="172" cm="1">
        <f t="array" ref="AP513">IFERROR(--('Input| Projects'!$AT513="Yes")*_xlfn.SWITCH('Input| Overheads'!$C$50,"Direct costs",'Calc| Overheads Allocation'!D$9*R513,"Internal labour",'Calc| Overheads Allocation'!D$9*R513*'Input| Projects'!$AO513,"DNSP defined",'Calc| Overheads Allocation'!D$79*'Input| Projects'!$AW513,0),0)</f>
        <v>0</v>
      </c>
      <c r="AQ513" s="172" cm="1">
        <f t="array" ref="AQ513">IFERROR(--('Input| Projects'!$AT513="Yes")*_xlfn.SWITCH('Input| Overheads'!$C$50,"Direct costs",'Calc| Overheads Allocation'!E$9*S513,"Internal labour",'Calc| Overheads Allocation'!E$9*S513*'Input| Projects'!$AO513,"DNSP defined",'Calc| Overheads Allocation'!E$79*'Input| Projects'!$AW513,0),0)</f>
        <v>0</v>
      </c>
      <c r="AR513" s="172" cm="1">
        <f t="array" ref="AR513">IFERROR(--('Input| Projects'!$AT513="Yes")*_xlfn.SWITCH('Input| Overheads'!$C$50,"Direct costs",'Calc| Overheads Allocation'!F$9*T513,"Internal labour",'Calc| Overheads Allocation'!F$9*T513*'Input| Projects'!$AO513,"DNSP defined",'Calc| Overheads Allocation'!F$79*'Input| Projects'!$AW513,0),0)</f>
        <v>0</v>
      </c>
      <c r="AS513" s="172" cm="1">
        <f t="array" ref="AS513">IFERROR(--('Input| Projects'!$AT513="Yes")*_xlfn.SWITCH('Input| Overheads'!$C$50,"Direct costs",'Calc| Overheads Allocation'!G$9*U513,"Internal labour",'Calc| Overheads Allocation'!G$9*U513*'Input| Projects'!$AO513,"DNSP defined",'Calc| Overheads Allocation'!G$79*'Input| Projects'!$AW513,0),0)</f>
        <v>0</v>
      </c>
      <c r="AT513" s="172" cm="1">
        <f t="array" ref="AT513">IFERROR(--('Input| Projects'!$AT513="Yes")*_xlfn.SWITCH('Input| Overheads'!$C$50,"Direct costs",'Calc| Overheads Allocation'!H$9*V513,"Internal labour",'Calc| Overheads Allocation'!H$9*V513*'Input| Projects'!$AO513,"DNSP defined",'Calc| Overheads Allocation'!H$79*'Input| Projects'!$AW513,0),0)</f>
        <v>0</v>
      </c>
      <c r="AU513" s="172" cm="1">
        <f t="array" ref="AU513">IFERROR(--('Input| Projects'!$AT513="Yes")*_xlfn.SWITCH('Input| Overheads'!$C$50,"Direct costs",'Calc| Overheads Allocation'!I$9*W513,"Internal labour",'Calc| Overheads Allocation'!I$9*W513*'Input| Projects'!$AO513,"DNSP defined",'Calc| Overheads Allocation'!I$79*'Input| Projects'!$AW513,0),0)</f>
        <v>0</v>
      </c>
      <c r="AV513" s="175"/>
      <c r="AW513" s="172">
        <f t="shared" si="178"/>
        <v>0</v>
      </c>
      <c r="AX513" s="172">
        <f t="shared" si="179"/>
        <v>0</v>
      </c>
      <c r="AY513" s="172">
        <f t="shared" si="180"/>
        <v>0</v>
      </c>
      <c r="AZ513" s="172">
        <f t="shared" si="181"/>
        <v>0</v>
      </c>
      <c r="BA513" s="172">
        <f t="shared" si="182"/>
        <v>0</v>
      </c>
      <c r="BB513" s="172">
        <f t="shared" si="183"/>
        <v>0</v>
      </c>
      <c r="BC513" s="172">
        <f t="shared" si="184"/>
        <v>0</v>
      </c>
      <c r="BD513" s="176"/>
      <c r="BE513" s="172">
        <f t="shared" si="185"/>
        <v>0</v>
      </c>
      <c r="BF513" s="172">
        <f t="shared" si="186"/>
        <v>0</v>
      </c>
      <c r="BG513" s="172">
        <f t="shared" si="187"/>
        <v>0</v>
      </c>
      <c r="BH513" s="172">
        <f t="shared" si="188"/>
        <v>0</v>
      </c>
      <c r="BI513" s="172">
        <f t="shared" si="189"/>
        <v>0</v>
      </c>
      <c r="BJ513" s="172">
        <f t="shared" si="190"/>
        <v>0</v>
      </c>
      <c r="BK513" s="172">
        <f t="shared" si="191"/>
        <v>0</v>
      </c>
      <c r="BL513" s="176"/>
      <c r="BM513" s="172">
        <f t="shared" si="170"/>
        <v>0</v>
      </c>
      <c r="BN513" s="172">
        <f t="shared" si="171"/>
        <v>0</v>
      </c>
      <c r="BO513" s="172">
        <f t="shared" si="172"/>
        <v>0</v>
      </c>
      <c r="BP513" s="172">
        <f t="shared" si="173"/>
        <v>0</v>
      </c>
      <c r="BQ513" s="172">
        <f t="shared" si="174"/>
        <v>0</v>
      </c>
      <c r="BR513" s="172">
        <f t="shared" si="175"/>
        <v>0</v>
      </c>
      <c r="BS513" s="172">
        <f t="shared" si="176"/>
        <v>0</v>
      </c>
      <c r="BT513" s="55"/>
      <c r="BU513" s="158">
        <f>SUMIF('Input| Projects'!$BA$8:$CX$8,RIGHT(BU$9,3),'Input| Projects'!$BA513:$CX513)</f>
        <v>0</v>
      </c>
      <c r="BV513" s="158">
        <f>SUMIF('Input| Projects'!$BA$8:$CX$8,RIGHT(BV$9,3),'Input| Projects'!$BA513:$CX513)</f>
        <v>0</v>
      </c>
      <c r="BW513" s="79" t="str">
        <f t="shared" si="177"/>
        <v/>
      </c>
    </row>
    <row r="514" spans="2:75" x14ac:dyDescent="0.2">
      <c r="B514" s="123">
        <f>IFERROR('Input| Projects'!B514,"")</f>
        <v>505</v>
      </c>
      <c r="C514" s="160" t="str">
        <f>IFERROR(IF('Input| Projects'!C514="","",'Input| Projects'!C514),"")</f>
        <v/>
      </c>
      <c r="D514" s="160" t="str">
        <f>IFERROR(IF('Input| Projects'!D514="","",'Input| Projects'!D514),"")</f>
        <v/>
      </c>
      <c r="E514" s="53"/>
      <c r="F514" s="160" t="str">
        <f>IF(LEN('Input| Projects'!F514)&gt;0,'Input| Projects'!F514,"")</f>
        <v/>
      </c>
      <c r="G514" s="160" t="str">
        <f>IF(LEN('Input| Projects'!G514)&gt;0,'Input| Projects'!G514,"")</f>
        <v/>
      </c>
      <c r="H514" s="10"/>
      <c r="I514" s="194" cm="1">
        <f t="array" ref="I514">IF(LEN($F514)&gt;0,1+IFERROR(SUMPRODUCT(TRANSPOSE('Input| Projects'!$AO514:$AQ514),INDEX('Input| Escalations'!$F$27:$L$29,,MATCH(Q$9,'Input| Escalations'!$F$21:$L$21,0))),0),0)</f>
        <v>0</v>
      </c>
      <c r="J514" s="194" cm="1">
        <f t="array" ref="J514">IF(LEN($F514)&gt;0,1+IFERROR(SUMPRODUCT(TRANSPOSE('Input| Projects'!$AO514:$AQ514),INDEX('Input| Escalations'!$F$27:$L$29,,MATCH(R$9,'Input| Escalations'!$F$21:$L$21,0))),0),0)</f>
        <v>0</v>
      </c>
      <c r="K514" s="194" cm="1">
        <f t="array" ref="K514">IF(LEN($F514)&gt;0,1+IFERROR(SUMPRODUCT(TRANSPOSE('Input| Projects'!$AO514:$AQ514),INDEX('Input| Escalations'!$F$27:$L$29,,MATCH(S$9,'Input| Escalations'!$F$21:$L$21,0))),0),0)</f>
        <v>0</v>
      </c>
      <c r="L514" s="194" cm="1">
        <f t="array" ref="L514">IF(LEN($F514)&gt;0,1+IFERROR(SUMPRODUCT(TRANSPOSE('Input| Projects'!$AO514:$AQ514),INDEX('Input| Escalations'!$F$27:$L$29,,MATCH(T$9,'Input| Escalations'!$F$21:$L$21,0))),0),0)</f>
        <v>0</v>
      </c>
      <c r="M514" s="194" cm="1">
        <f t="array" ref="M514">IF(LEN($F514)&gt;0,1+IFERROR(SUMPRODUCT(TRANSPOSE('Input| Projects'!$AO514:$AQ514),INDEX('Input| Escalations'!$F$27:$L$29,,MATCH(U$9,'Input| Escalations'!$F$21:$L$21,0))),0),0)</f>
        <v>0</v>
      </c>
      <c r="N514" s="194" cm="1">
        <f t="array" ref="N514">IF(LEN($F514)&gt;0,1+IFERROR(SUMPRODUCT(TRANSPOSE('Input| Projects'!$AO514:$AQ514),INDEX('Input| Escalations'!$F$27:$L$29,,MATCH(V$9,'Input| Escalations'!$F$21:$L$21,0))),0),0)</f>
        <v>0</v>
      </c>
      <c r="O514" s="194" cm="1">
        <f t="array" ref="O514">IF(LEN($F514)&gt;0,1+IFERROR(SUMPRODUCT(TRANSPOSE('Input| Projects'!$AO514:$AQ514),INDEX('Input| Escalations'!$F$27:$L$29,,MATCH(W$9,'Input| Escalations'!$F$21:$L$21,0))),0),0)</f>
        <v>0</v>
      </c>
      <c r="P514" s="10"/>
      <c r="Q514" s="172">
        <f>IFERROR(IF(ISNUMBER(FIND("decision",'Input| Setup'!$F$6)),'Input| Projects'!Y514,'Input| Projects'!I514)*'Input| Escalations'!$I$17*I514,0)</f>
        <v>0</v>
      </c>
      <c r="R514" s="172">
        <f>IFERROR(IF(ISNUMBER(FIND("decision",'Input| Setup'!$F$6)),'Input| Projects'!Z514,'Input| Projects'!J514)*'Input| Escalations'!$I$17*J514,0)</f>
        <v>0</v>
      </c>
      <c r="S514" s="172">
        <f>IFERROR(IF(ISNUMBER(FIND("decision",'Input| Setup'!$F$6)),'Input| Projects'!AA514,'Input| Projects'!K514)*'Input| Escalations'!$I$17*K514,0)</f>
        <v>0</v>
      </c>
      <c r="T514" s="172">
        <f>IFERROR(IF(ISNUMBER(FIND("decision",'Input| Setup'!$F$6)),'Input| Projects'!AB514,'Input| Projects'!L514)*'Input| Escalations'!$I$17*L514,0)</f>
        <v>0</v>
      </c>
      <c r="U514" s="172">
        <f>IFERROR(IF(ISNUMBER(FIND("decision",'Input| Setup'!$F$6)),'Input| Projects'!AC514,'Input| Projects'!M514)*'Input| Escalations'!$I$17*M514,0)</f>
        <v>0</v>
      </c>
      <c r="V514" s="172">
        <f>IFERROR(IF(ISNUMBER(FIND("decision",'Input| Setup'!$F$6)),'Input| Projects'!AD514,'Input| Projects'!N514)*'Input| Escalations'!$I$17*N514,0)</f>
        <v>0</v>
      </c>
      <c r="W514" s="172">
        <f>IFERROR(IF(ISNUMBER(FIND("decision",'Input| Setup'!$F$6)),'Input| Projects'!AE514,'Input| Projects'!O514)*'Input| Escalations'!$I$17*O514,0)</f>
        <v>0</v>
      </c>
      <c r="X514" s="175"/>
      <c r="Y514" s="172">
        <f>IF(ISNUMBER(FIND("decision",'Input| Setup'!$F$6)),'Input| Projects'!AG514,'Input| Projects'!Q514)*I514*'Input| Escalations'!$I$17</f>
        <v>0</v>
      </c>
      <c r="Z514" s="172">
        <f>IF(ISNUMBER(FIND("decision",'Input| Setup'!$F$6)),'Input| Projects'!AH514,'Input| Projects'!R514)*J514*'Input| Escalations'!$I$17</f>
        <v>0</v>
      </c>
      <c r="AA514" s="172">
        <f>IF(ISNUMBER(FIND("decision",'Input| Setup'!$F$6)),'Input| Projects'!AI514,'Input| Projects'!S514)*K514*'Input| Escalations'!$I$17</f>
        <v>0</v>
      </c>
      <c r="AB514" s="172">
        <f>IF(ISNUMBER(FIND("decision",'Input| Setup'!$F$6)),'Input| Projects'!AJ514,'Input| Projects'!T514)*L514*'Input| Escalations'!$I$17</f>
        <v>0</v>
      </c>
      <c r="AC514" s="172">
        <f>IF(ISNUMBER(FIND("decision",'Input| Setup'!$F$6)),'Input| Projects'!AK514,'Input| Projects'!U514)*M514*'Input| Escalations'!$I$17</f>
        <v>0</v>
      </c>
      <c r="AD514" s="172">
        <f>IF(ISNUMBER(FIND("decision",'Input| Setup'!$F$6)),'Input| Projects'!AL514,'Input| Projects'!V514)*N514*'Input| Escalations'!$I$17</f>
        <v>0</v>
      </c>
      <c r="AE514" s="172">
        <f>IF(ISNUMBER(FIND("decision",'Input| Setup'!$F$6)),'Input| Projects'!AM514,'Input| Projects'!W514)*O514*'Input| Escalations'!$I$17</f>
        <v>0</v>
      </c>
      <c r="AF514" s="175"/>
      <c r="AG514" s="172" cm="1">
        <f t="array" ref="AG514">IFERROR(--('Input| Projects'!$AS514="Yes")*_xlfn.SWITCH('Input| Overheads'!$C$50,"Direct costs",'Calc| Overheads Allocation'!C$8*Q514,"Internal labour",'Calc| Overheads Allocation'!C$8*Q514*'Input| Projects'!$AO514,"DNSP defined",'Calc| Overheads Allocation'!C$78*'Input| Projects'!$AV514,0),0)</f>
        <v>0</v>
      </c>
      <c r="AH514" s="172" cm="1">
        <f t="array" ref="AH514">IFERROR(--('Input| Projects'!$AS514="Yes")*_xlfn.SWITCH('Input| Overheads'!$C$50,"Direct costs",'Calc| Overheads Allocation'!D$8*R514,"Internal labour",'Calc| Overheads Allocation'!D$8*R514*'Input| Projects'!$AO514,"DNSP defined",'Calc| Overheads Allocation'!D$78*'Input| Projects'!$AV514,0),0)</f>
        <v>0</v>
      </c>
      <c r="AI514" s="172" cm="1">
        <f t="array" ref="AI514">IFERROR(--('Input| Projects'!$AS514="Yes")*_xlfn.SWITCH('Input| Overheads'!$C$50,"Direct costs",'Calc| Overheads Allocation'!E$8*S514,"Internal labour",'Calc| Overheads Allocation'!E$8*S514*'Input| Projects'!$AO514,"DNSP defined",'Calc| Overheads Allocation'!E$78*'Input| Projects'!$AV514,0),0)</f>
        <v>0</v>
      </c>
      <c r="AJ514" s="172" cm="1">
        <f t="array" ref="AJ514">IFERROR(--('Input| Projects'!$AS514="Yes")*_xlfn.SWITCH('Input| Overheads'!$C$50,"Direct costs",'Calc| Overheads Allocation'!F$8*T514,"Internal labour",'Calc| Overheads Allocation'!F$8*T514*'Input| Projects'!$AO514,"DNSP defined",'Calc| Overheads Allocation'!F$78*'Input| Projects'!$AV514,0),0)</f>
        <v>0</v>
      </c>
      <c r="AK514" s="172" cm="1">
        <f t="array" ref="AK514">IFERROR(--('Input| Projects'!$AS514="Yes")*_xlfn.SWITCH('Input| Overheads'!$C$50,"Direct costs",'Calc| Overheads Allocation'!G$8*U514,"Internal labour",'Calc| Overheads Allocation'!G$8*U514*'Input| Projects'!$AO514,"DNSP defined",'Calc| Overheads Allocation'!G$78*'Input| Projects'!$AV514,0),0)</f>
        <v>0</v>
      </c>
      <c r="AL514" s="172" cm="1">
        <f t="array" ref="AL514">IFERROR(--('Input| Projects'!$AS514="Yes")*_xlfn.SWITCH('Input| Overheads'!$C$50,"Direct costs",'Calc| Overheads Allocation'!H$8*V514,"Internal labour",'Calc| Overheads Allocation'!H$8*V514*'Input| Projects'!$AO514,"DNSP defined",'Calc| Overheads Allocation'!H$78*'Input| Projects'!$AV514,0),0)</f>
        <v>0</v>
      </c>
      <c r="AM514" s="172" cm="1">
        <f t="array" ref="AM514">IFERROR(--('Input| Projects'!$AS514="Yes")*_xlfn.SWITCH('Input| Overheads'!$C$50,"Direct costs",'Calc| Overheads Allocation'!I$8*W514,"Internal labour",'Calc| Overheads Allocation'!I$8*W514*'Input| Projects'!$AO514,"DNSP defined",'Calc| Overheads Allocation'!I$78*'Input| Projects'!$AV514,0),0)</f>
        <v>0</v>
      </c>
      <c r="AN514" s="175"/>
      <c r="AO514" s="172" cm="1">
        <f t="array" ref="AO514">IFERROR(--('Input| Projects'!$AT514="Yes")*_xlfn.SWITCH('Input| Overheads'!$C$50,"Direct costs",'Calc| Overheads Allocation'!C$9*Q514,"Internal labour",'Calc| Overheads Allocation'!C$9*Q514*'Input| Projects'!$AO514,"DNSP defined",'Calc| Overheads Allocation'!C$79*'Input| Projects'!$AW514,0),0)</f>
        <v>0</v>
      </c>
      <c r="AP514" s="172" cm="1">
        <f t="array" ref="AP514">IFERROR(--('Input| Projects'!$AT514="Yes")*_xlfn.SWITCH('Input| Overheads'!$C$50,"Direct costs",'Calc| Overheads Allocation'!D$9*R514,"Internal labour",'Calc| Overheads Allocation'!D$9*R514*'Input| Projects'!$AO514,"DNSP defined",'Calc| Overheads Allocation'!D$79*'Input| Projects'!$AW514,0),0)</f>
        <v>0</v>
      </c>
      <c r="AQ514" s="172" cm="1">
        <f t="array" ref="AQ514">IFERROR(--('Input| Projects'!$AT514="Yes")*_xlfn.SWITCH('Input| Overheads'!$C$50,"Direct costs",'Calc| Overheads Allocation'!E$9*S514,"Internal labour",'Calc| Overheads Allocation'!E$9*S514*'Input| Projects'!$AO514,"DNSP defined",'Calc| Overheads Allocation'!E$79*'Input| Projects'!$AW514,0),0)</f>
        <v>0</v>
      </c>
      <c r="AR514" s="172" cm="1">
        <f t="array" ref="AR514">IFERROR(--('Input| Projects'!$AT514="Yes")*_xlfn.SWITCH('Input| Overheads'!$C$50,"Direct costs",'Calc| Overheads Allocation'!F$9*T514,"Internal labour",'Calc| Overheads Allocation'!F$9*T514*'Input| Projects'!$AO514,"DNSP defined",'Calc| Overheads Allocation'!F$79*'Input| Projects'!$AW514,0),0)</f>
        <v>0</v>
      </c>
      <c r="AS514" s="172" cm="1">
        <f t="array" ref="AS514">IFERROR(--('Input| Projects'!$AT514="Yes")*_xlfn.SWITCH('Input| Overheads'!$C$50,"Direct costs",'Calc| Overheads Allocation'!G$9*U514,"Internal labour",'Calc| Overheads Allocation'!G$9*U514*'Input| Projects'!$AO514,"DNSP defined",'Calc| Overheads Allocation'!G$79*'Input| Projects'!$AW514,0),0)</f>
        <v>0</v>
      </c>
      <c r="AT514" s="172" cm="1">
        <f t="array" ref="AT514">IFERROR(--('Input| Projects'!$AT514="Yes")*_xlfn.SWITCH('Input| Overheads'!$C$50,"Direct costs",'Calc| Overheads Allocation'!H$9*V514,"Internal labour",'Calc| Overheads Allocation'!H$9*V514*'Input| Projects'!$AO514,"DNSP defined",'Calc| Overheads Allocation'!H$79*'Input| Projects'!$AW514,0),0)</f>
        <v>0</v>
      </c>
      <c r="AU514" s="172" cm="1">
        <f t="array" ref="AU514">IFERROR(--('Input| Projects'!$AT514="Yes")*_xlfn.SWITCH('Input| Overheads'!$C$50,"Direct costs",'Calc| Overheads Allocation'!I$9*W514,"Internal labour",'Calc| Overheads Allocation'!I$9*W514*'Input| Projects'!$AO514,"DNSP defined",'Calc| Overheads Allocation'!I$79*'Input| Projects'!$AW514,0),0)</f>
        <v>0</v>
      </c>
      <c r="AV514" s="175"/>
      <c r="AW514" s="172">
        <f t="shared" si="178"/>
        <v>0</v>
      </c>
      <c r="AX514" s="172">
        <f t="shared" si="179"/>
        <v>0</v>
      </c>
      <c r="AY514" s="172">
        <f t="shared" si="180"/>
        <v>0</v>
      </c>
      <c r="AZ514" s="172">
        <f t="shared" si="181"/>
        <v>0</v>
      </c>
      <c r="BA514" s="172">
        <f t="shared" si="182"/>
        <v>0</v>
      </c>
      <c r="BB514" s="172">
        <f t="shared" si="183"/>
        <v>0</v>
      </c>
      <c r="BC514" s="172">
        <f t="shared" si="184"/>
        <v>0</v>
      </c>
      <c r="BD514" s="176"/>
      <c r="BE514" s="172">
        <f t="shared" si="185"/>
        <v>0</v>
      </c>
      <c r="BF514" s="172">
        <f t="shared" si="186"/>
        <v>0</v>
      </c>
      <c r="BG514" s="172">
        <f t="shared" si="187"/>
        <v>0</v>
      </c>
      <c r="BH514" s="172">
        <f t="shared" si="188"/>
        <v>0</v>
      </c>
      <c r="BI514" s="172">
        <f t="shared" si="189"/>
        <v>0</v>
      </c>
      <c r="BJ514" s="172">
        <f t="shared" si="190"/>
        <v>0</v>
      </c>
      <c r="BK514" s="172">
        <f t="shared" si="191"/>
        <v>0</v>
      </c>
      <c r="BL514" s="176"/>
      <c r="BM514" s="172">
        <f t="shared" si="170"/>
        <v>0</v>
      </c>
      <c r="BN514" s="172">
        <f t="shared" si="171"/>
        <v>0</v>
      </c>
      <c r="BO514" s="172">
        <f t="shared" si="172"/>
        <v>0</v>
      </c>
      <c r="BP514" s="172">
        <f t="shared" si="173"/>
        <v>0</v>
      </c>
      <c r="BQ514" s="172">
        <f t="shared" si="174"/>
        <v>0</v>
      </c>
      <c r="BR514" s="172">
        <f t="shared" si="175"/>
        <v>0</v>
      </c>
      <c r="BS514" s="172">
        <f t="shared" si="176"/>
        <v>0</v>
      </c>
      <c r="BT514" s="55"/>
      <c r="BU514" s="158">
        <f>SUMIF('Input| Projects'!$BA$8:$CX$8,RIGHT(BU$9,3),'Input| Projects'!$BA514:$CX514)</f>
        <v>0</v>
      </c>
      <c r="BV514" s="158">
        <f>SUMIF('Input| Projects'!$BA$8:$CX$8,RIGHT(BV$9,3),'Input| Projects'!$BA514:$CX514)</f>
        <v>0</v>
      </c>
      <c r="BW514" s="79" t="str">
        <f t="shared" si="177"/>
        <v/>
      </c>
    </row>
    <row r="515" spans="2:75" x14ac:dyDescent="0.2">
      <c r="B515" s="123">
        <f>IFERROR('Input| Projects'!B515,"")</f>
        <v>506</v>
      </c>
      <c r="C515" s="160" t="str">
        <f>IFERROR(IF('Input| Projects'!C515="","",'Input| Projects'!C515),"")</f>
        <v/>
      </c>
      <c r="D515" s="160" t="str">
        <f>IFERROR(IF('Input| Projects'!D515="","",'Input| Projects'!D515),"")</f>
        <v/>
      </c>
      <c r="E515" s="53"/>
      <c r="F515" s="160" t="str">
        <f>IF(LEN('Input| Projects'!F515)&gt;0,'Input| Projects'!F515,"")</f>
        <v/>
      </c>
      <c r="G515" s="160" t="str">
        <f>IF(LEN('Input| Projects'!G515)&gt;0,'Input| Projects'!G515,"")</f>
        <v/>
      </c>
      <c r="H515" s="10"/>
      <c r="I515" s="194" cm="1">
        <f t="array" ref="I515">IF(LEN($F515)&gt;0,1+IFERROR(SUMPRODUCT(TRANSPOSE('Input| Projects'!$AO515:$AQ515),INDEX('Input| Escalations'!$F$27:$L$29,,MATCH(Q$9,'Input| Escalations'!$F$21:$L$21,0))),0),0)</f>
        <v>0</v>
      </c>
      <c r="J515" s="194" cm="1">
        <f t="array" ref="J515">IF(LEN($F515)&gt;0,1+IFERROR(SUMPRODUCT(TRANSPOSE('Input| Projects'!$AO515:$AQ515),INDEX('Input| Escalations'!$F$27:$L$29,,MATCH(R$9,'Input| Escalations'!$F$21:$L$21,0))),0),0)</f>
        <v>0</v>
      </c>
      <c r="K515" s="194" cm="1">
        <f t="array" ref="K515">IF(LEN($F515)&gt;0,1+IFERROR(SUMPRODUCT(TRANSPOSE('Input| Projects'!$AO515:$AQ515),INDEX('Input| Escalations'!$F$27:$L$29,,MATCH(S$9,'Input| Escalations'!$F$21:$L$21,0))),0),0)</f>
        <v>0</v>
      </c>
      <c r="L515" s="194" cm="1">
        <f t="array" ref="L515">IF(LEN($F515)&gt;0,1+IFERROR(SUMPRODUCT(TRANSPOSE('Input| Projects'!$AO515:$AQ515),INDEX('Input| Escalations'!$F$27:$L$29,,MATCH(T$9,'Input| Escalations'!$F$21:$L$21,0))),0),0)</f>
        <v>0</v>
      </c>
      <c r="M515" s="194" cm="1">
        <f t="array" ref="M515">IF(LEN($F515)&gt;0,1+IFERROR(SUMPRODUCT(TRANSPOSE('Input| Projects'!$AO515:$AQ515),INDEX('Input| Escalations'!$F$27:$L$29,,MATCH(U$9,'Input| Escalations'!$F$21:$L$21,0))),0),0)</f>
        <v>0</v>
      </c>
      <c r="N515" s="194" cm="1">
        <f t="array" ref="N515">IF(LEN($F515)&gt;0,1+IFERROR(SUMPRODUCT(TRANSPOSE('Input| Projects'!$AO515:$AQ515),INDEX('Input| Escalations'!$F$27:$L$29,,MATCH(V$9,'Input| Escalations'!$F$21:$L$21,0))),0),0)</f>
        <v>0</v>
      </c>
      <c r="O515" s="194" cm="1">
        <f t="array" ref="O515">IF(LEN($F515)&gt;0,1+IFERROR(SUMPRODUCT(TRANSPOSE('Input| Projects'!$AO515:$AQ515),INDEX('Input| Escalations'!$F$27:$L$29,,MATCH(W$9,'Input| Escalations'!$F$21:$L$21,0))),0),0)</f>
        <v>0</v>
      </c>
      <c r="P515" s="10"/>
      <c r="Q515" s="172">
        <f>IFERROR(IF(ISNUMBER(FIND("decision",'Input| Setup'!$F$6)),'Input| Projects'!Y515,'Input| Projects'!I515)*'Input| Escalations'!$I$17*I515,0)</f>
        <v>0</v>
      </c>
      <c r="R515" s="172">
        <f>IFERROR(IF(ISNUMBER(FIND("decision",'Input| Setup'!$F$6)),'Input| Projects'!Z515,'Input| Projects'!J515)*'Input| Escalations'!$I$17*J515,0)</f>
        <v>0</v>
      </c>
      <c r="S515" s="172">
        <f>IFERROR(IF(ISNUMBER(FIND("decision",'Input| Setup'!$F$6)),'Input| Projects'!AA515,'Input| Projects'!K515)*'Input| Escalations'!$I$17*K515,0)</f>
        <v>0</v>
      </c>
      <c r="T515" s="172">
        <f>IFERROR(IF(ISNUMBER(FIND("decision",'Input| Setup'!$F$6)),'Input| Projects'!AB515,'Input| Projects'!L515)*'Input| Escalations'!$I$17*L515,0)</f>
        <v>0</v>
      </c>
      <c r="U515" s="172">
        <f>IFERROR(IF(ISNUMBER(FIND("decision",'Input| Setup'!$F$6)),'Input| Projects'!AC515,'Input| Projects'!M515)*'Input| Escalations'!$I$17*M515,0)</f>
        <v>0</v>
      </c>
      <c r="V515" s="172">
        <f>IFERROR(IF(ISNUMBER(FIND("decision",'Input| Setup'!$F$6)),'Input| Projects'!AD515,'Input| Projects'!N515)*'Input| Escalations'!$I$17*N515,0)</f>
        <v>0</v>
      </c>
      <c r="W515" s="172">
        <f>IFERROR(IF(ISNUMBER(FIND("decision",'Input| Setup'!$F$6)),'Input| Projects'!AE515,'Input| Projects'!O515)*'Input| Escalations'!$I$17*O515,0)</f>
        <v>0</v>
      </c>
      <c r="X515" s="175"/>
      <c r="Y515" s="172">
        <f>IF(ISNUMBER(FIND("decision",'Input| Setup'!$F$6)),'Input| Projects'!AG515,'Input| Projects'!Q515)*I515*'Input| Escalations'!$I$17</f>
        <v>0</v>
      </c>
      <c r="Z515" s="172">
        <f>IF(ISNUMBER(FIND("decision",'Input| Setup'!$F$6)),'Input| Projects'!AH515,'Input| Projects'!R515)*J515*'Input| Escalations'!$I$17</f>
        <v>0</v>
      </c>
      <c r="AA515" s="172">
        <f>IF(ISNUMBER(FIND("decision",'Input| Setup'!$F$6)),'Input| Projects'!AI515,'Input| Projects'!S515)*K515*'Input| Escalations'!$I$17</f>
        <v>0</v>
      </c>
      <c r="AB515" s="172">
        <f>IF(ISNUMBER(FIND("decision",'Input| Setup'!$F$6)),'Input| Projects'!AJ515,'Input| Projects'!T515)*L515*'Input| Escalations'!$I$17</f>
        <v>0</v>
      </c>
      <c r="AC515" s="172">
        <f>IF(ISNUMBER(FIND("decision",'Input| Setup'!$F$6)),'Input| Projects'!AK515,'Input| Projects'!U515)*M515*'Input| Escalations'!$I$17</f>
        <v>0</v>
      </c>
      <c r="AD515" s="172">
        <f>IF(ISNUMBER(FIND("decision",'Input| Setup'!$F$6)),'Input| Projects'!AL515,'Input| Projects'!V515)*N515*'Input| Escalations'!$I$17</f>
        <v>0</v>
      </c>
      <c r="AE515" s="172">
        <f>IF(ISNUMBER(FIND("decision",'Input| Setup'!$F$6)),'Input| Projects'!AM515,'Input| Projects'!W515)*O515*'Input| Escalations'!$I$17</f>
        <v>0</v>
      </c>
      <c r="AF515" s="175"/>
      <c r="AG515" s="172" cm="1">
        <f t="array" ref="AG515">IFERROR(--('Input| Projects'!$AS515="Yes")*_xlfn.SWITCH('Input| Overheads'!$C$50,"Direct costs",'Calc| Overheads Allocation'!C$8*Q515,"Internal labour",'Calc| Overheads Allocation'!C$8*Q515*'Input| Projects'!$AO515,"DNSP defined",'Calc| Overheads Allocation'!C$78*'Input| Projects'!$AV515,0),0)</f>
        <v>0</v>
      </c>
      <c r="AH515" s="172" cm="1">
        <f t="array" ref="AH515">IFERROR(--('Input| Projects'!$AS515="Yes")*_xlfn.SWITCH('Input| Overheads'!$C$50,"Direct costs",'Calc| Overheads Allocation'!D$8*R515,"Internal labour",'Calc| Overheads Allocation'!D$8*R515*'Input| Projects'!$AO515,"DNSP defined",'Calc| Overheads Allocation'!D$78*'Input| Projects'!$AV515,0),0)</f>
        <v>0</v>
      </c>
      <c r="AI515" s="172" cm="1">
        <f t="array" ref="AI515">IFERROR(--('Input| Projects'!$AS515="Yes")*_xlfn.SWITCH('Input| Overheads'!$C$50,"Direct costs",'Calc| Overheads Allocation'!E$8*S515,"Internal labour",'Calc| Overheads Allocation'!E$8*S515*'Input| Projects'!$AO515,"DNSP defined",'Calc| Overheads Allocation'!E$78*'Input| Projects'!$AV515,0),0)</f>
        <v>0</v>
      </c>
      <c r="AJ515" s="172" cm="1">
        <f t="array" ref="AJ515">IFERROR(--('Input| Projects'!$AS515="Yes")*_xlfn.SWITCH('Input| Overheads'!$C$50,"Direct costs",'Calc| Overheads Allocation'!F$8*T515,"Internal labour",'Calc| Overheads Allocation'!F$8*T515*'Input| Projects'!$AO515,"DNSP defined",'Calc| Overheads Allocation'!F$78*'Input| Projects'!$AV515,0),0)</f>
        <v>0</v>
      </c>
      <c r="AK515" s="172" cm="1">
        <f t="array" ref="AK515">IFERROR(--('Input| Projects'!$AS515="Yes")*_xlfn.SWITCH('Input| Overheads'!$C$50,"Direct costs",'Calc| Overheads Allocation'!G$8*U515,"Internal labour",'Calc| Overheads Allocation'!G$8*U515*'Input| Projects'!$AO515,"DNSP defined",'Calc| Overheads Allocation'!G$78*'Input| Projects'!$AV515,0),0)</f>
        <v>0</v>
      </c>
      <c r="AL515" s="172" cm="1">
        <f t="array" ref="AL515">IFERROR(--('Input| Projects'!$AS515="Yes")*_xlfn.SWITCH('Input| Overheads'!$C$50,"Direct costs",'Calc| Overheads Allocation'!H$8*V515,"Internal labour",'Calc| Overheads Allocation'!H$8*V515*'Input| Projects'!$AO515,"DNSP defined",'Calc| Overheads Allocation'!H$78*'Input| Projects'!$AV515,0),0)</f>
        <v>0</v>
      </c>
      <c r="AM515" s="172" cm="1">
        <f t="array" ref="AM515">IFERROR(--('Input| Projects'!$AS515="Yes")*_xlfn.SWITCH('Input| Overheads'!$C$50,"Direct costs",'Calc| Overheads Allocation'!I$8*W515,"Internal labour",'Calc| Overheads Allocation'!I$8*W515*'Input| Projects'!$AO515,"DNSP defined",'Calc| Overheads Allocation'!I$78*'Input| Projects'!$AV515,0),0)</f>
        <v>0</v>
      </c>
      <c r="AN515" s="175"/>
      <c r="AO515" s="172" cm="1">
        <f t="array" ref="AO515">IFERROR(--('Input| Projects'!$AT515="Yes")*_xlfn.SWITCH('Input| Overheads'!$C$50,"Direct costs",'Calc| Overheads Allocation'!C$9*Q515,"Internal labour",'Calc| Overheads Allocation'!C$9*Q515*'Input| Projects'!$AO515,"DNSP defined",'Calc| Overheads Allocation'!C$79*'Input| Projects'!$AW515,0),0)</f>
        <v>0</v>
      </c>
      <c r="AP515" s="172" cm="1">
        <f t="array" ref="AP515">IFERROR(--('Input| Projects'!$AT515="Yes")*_xlfn.SWITCH('Input| Overheads'!$C$50,"Direct costs",'Calc| Overheads Allocation'!D$9*R515,"Internal labour",'Calc| Overheads Allocation'!D$9*R515*'Input| Projects'!$AO515,"DNSP defined",'Calc| Overheads Allocation'!D$79*'Input| Projects'!$AW515,0),0)</f>
        <v>0</v>
      </c>
      <c r="AQ515" s="172" cm="1">
        <f t="array" ref="AQ515">IFERROR(--('Input| Projects'!$AT515="Yes")*_xlfn.SWITCH('Input| Overheads'!$C$50,"Direct costs",'Calc| Overheads Allocation'!E$9*S515,"Internal labour",'Calc| Overheads Allocation'!E$9*S515*'Input| Projects'!$AO515,"DNSP defined",'Calc| Overheads Allocation'!E$79*'Input| Projects'!$AW515,0),0)</f>
        <v>0</v>
      </c>
      <c r="AR515" s="172" cm="1">
        <f t="array" ref="AR515">IFERROR(--('Input| Projects'!$AT515="Yes")*_xlfn.SWITCH('Input| Overheads'!$C$50,"Direct costs",'Calc| Overheads Allocation'!F$9*T515,"Internal labour",'Calc| Overheads Allocation'!F$9*T515*'Input| Projects'!$AO515,"DNSP defined",'Calc| Overheads Allocation'!F$79*'Input| Projects'!$AW515,0),0)</f>
        <v>0</v>
      </c>
      <c r="AS515" s="172" cm="1">
        <f t="array" ref="AS515">IFERROR(--('Input| Projects'!$AT515="Yes")*_xlfn.SWITCH('Input| Overheads'!$C$50,"Direct costs",'Calc| Overheads Allocation'!G$9*U515,"Internal labour",'Calc| Overheads Allocation'!G$9*U515*'Input| Projects'!$AO515,"DNSP defined",'Calc| Overheads Allocation'!G$79*'Input| Projects'!$AW515,0),0)</f>
        <v>0</v>
      </c>
      <c r="AT515" s="172" cm="1">
        <f t="array" ref="AT515">IFERROR(--('Input| Projects'!$AT515="Yes")*_xlfn.SWITCH('Input| Overheads'!$C$50,"Direct costs",'Calc| Overheads Allocation'!H$9*V515,"Internal labour",'Calc| Overheads Allocation'!H$9*V515*'Input| Projects'!$AO515,"DNSP defined",'Calc| Overheads Allocation'!H$79*'Input| Projects'!$AW515,0),0)</f>
        <v>0</v>
      </c>
      <c r="AU515" s="172" cm="1">
        <f t="array" ref="AU515">IFERROR(--('Input| Projects'!$AT515="Yes")*_xlfn.SWITCH('Input| Overheads'!$C$50,"Direct costs",'Calc| Overheads Allocation'!I$9*W515,"Internal labour",'Calc| Overheads Allocation'!I$9*W515*'Input| Projects'!$AO515,"DNSP defined",'Calc| Overheads Allocation'!I$79*'Input| Projects'!$AW515,0),0)</f>
        <v>0</v>
      </c>
      <c r="AV515" s="175"/>
      <c r="AW515" s="172">
        <f t="shared" si="178"/>
        <v>0</v>
      </c>
      <c r="AX515" s="172">
        <f t="shared" si="179"/>
        <v>0</v>
      </c>
      <c r="AY515" s="172">
        <f t="shared" si="180"/>
        <v>0</v>
      </c>
      <c r="AZ515" s="172">
        <f t="shared" si="181"/>
        <v>0</v>
      </c>
      <c r="BA515" s="172">
        <f t="shared" si="182"/>
        <v>0</v>
      </c>
      <c r="BB515" s="172">
        <f t="shared" si="183"/>
        <v>0</v>
      </c>
      <c r="BC515" s="172">
        <f t="shared" si="184"/>
        <v>0</v>
      </c>
      <c r="BD515" s="176"/>
      <c r="BE515" s="172">
        <f t="shared" si="185"/>
        <v>0</v>
      </c>
      <c r="BF515" s="172">
        <f t="shared" si="186"/>
        <v>0</v>
      </c>
      <c r="BG515" s="172">
        <f t="shared" si="187"/>
        <v>0</v>
      </c>
      <c r="BH515" s="172">
        <f t="shared" si="188"/>
        <v>0</v>
      </c>
      <c r="BI515" s="172">
        <f t="shared" si="189"/>
        <v>0</v>
      </c>
      <c r="BJ515" s="172">
        <f t="shared" si="190"/>
        <v>0</v>
      </c>
      <c r="BK515" s="172">
        <f t="shared" si="191"/>
        <v>0</v>
      </c>
      <c r="BL515" s="176"/>
      <c r="BM515" s="172">
        <f t="shared" si="170"/>
        <v>0</v>
      </c>
      <c r="BN515" s="172">
        <f t="shared" si="171"/>
        <v>0</v>
      </c>
      <c r="BO515" s="172">
        <f t="shared" si="172"/>
        <v>0</v>
      </c>
      <c r="BP515" s="172">
        <f t="shared" si="173"/>
        <v>0</v>
      </c>
      <c r="BQ515" s="172">
        <f t="shared" si="174"/>
        <v>0</v>
      </c>
      <c r="BR515" s="172">
        <f t="shared" si="175"/>
        <v>0</v>
      </c>
      <c r="BS515" s="172">
        <f t="shared" si="176"/>
        <v>0</v>
      </c>
      <c r="BT515" s="55"/>
      <c r="BU515" s="158">
        <f>SUMIF('Input| Projects'!$BA$8:$CX$8,RIGHT(BU$9,3),'Input| Projects'!$BA515:$CX515)</f>
        <v>0</v>
      </c>
      <c r="BV515" s="158">
        <f>SUMIF('Input| Projects'!$BA$8:$CX$8,RIGHT(BV$9,3),'Input| Projects'!$BA515:$CX515)</f>
        <v>0</v>
      </c>
      <c r="BW515" s="79" t="str">
        <f t="shared" si="177"/>
        <v/>
      </c>
    </row>
    <row r="516" spans="2:75" x14ac:dyDescent="0.2">
      <c r="B516" s="123">
        <f>IFERROR('Input| Projects'!B516,"")</f>
        <v>507</v>
      </c>
      <c r="C516" s="160" t="str">
        <f>IFERROR(IF('Input| Projects'!C516="","",'Input| Projects'!C516),"")</f>
        <v/>
      </c>
      <c r="D516" s="160" t="str">
        <f>IFERROR(IF('Input| Projects'!D516="","",'Input| Projects'!D516),"")</f>
        <v/>
      </c>
      <c r="E516" s="53"/>
      <c r="F516" s="160" t="str">
        <f>IF(LEN('Input| Projects'!F516)&gt;0,'Input| Projects'!F516,"")</f>
        <v/>
      </c>
      <c r="G516" s="160" t="str">
        <f>IF(LEN('Input| Projects'!G516)&gt;0,'Input| Projects'!G516,"")</f>
        <v/>
      </c>
      <c r="H516" s="10"/>
      <c r="I516" s="194" cm="1">
        <f t="array" ref="I516">IF(LEN($F516)&gt;0,1+IFERROR(SUMPRODUCT(TRANSPOSE('Input| Projects'!$AO516:$AQ516),INDEX('Input| Escalations'!$F$27:$L$29,,MATCH(Q$9,'Input| Escalations'!$F$21:$L$21,0))),0),0)</f>
        <v>0</v>
      </c>
      <c r="J516" s="194" cm="1">
        <f t="array" ref="J516">IF(LEN($F516)&gt;0,1+IFERROR(SUMPRODUCT(TRANSPOSE('Input| Projects'!$AO516:$AQ516),INDEX('Input| Escalations'!$F$27:$L$29,,MATCH(R$9,'Input| Escalations'!$F$21:$L$21,0))),0),0)</f>
        <v>0</v>
      </c>
      <c r="K516" s="194" cm="1">
        <f t="array" ref="K516">IF(LEN($F516)&gt;0,1+IFERROR(SUMPRODUCT(TRANSPOSE('Input| Projects'!$AO516:$AQ516),INDEX('Input| Escalations'!$F$27:$L$29,,MATCH(S$9,'Input| Escalations'!$F$21:$L$21,0))),0),0)</f>
        <v>0</v>
      </c>
      <c r="L516" s="194" cm="1">
        <f t="array" ref="L516">IF(LEN($F516)&gt;0,1+IFERROR(SUMPRODUCT(TRANSPOSE('Input| Projects'!$AO516:$AQ516),INDEX('Input| Escalations'!$F$27:$L$29,,MATCH(T$9,'Input| Escalations'!$F$21:$L$21,0))),0),0)</f>
        <v>0</v>
      </c>
      <c r="M516" s="194" cm="1">
        <f t="array" ref="M516">IF(LEN($F516)&gt;0,1+IFERROR(SUMPRODUCT(TRANSPOSE('Input| Projects'!$AO516:$AQ516),INDEX('Input| Escalations'!$F$27:$L$29,,MATCH(U$9,'Input| Escalations'!$F$21:$L$21,0))),0),0)</f>
        <v>0</v>
      </c>
      <c r="N516" s="194" cm="1">
        <f t="array" ref="N516">IF(LEN($F516)&gt;0,1+IFERROR(SUMPRODUCT(TRANSPOSE('Input| Projects'!$AO516:$AQ516),INDEX('Input| Escalations'!$F$27:$L$29,,MATCH(V$9,'Input| Escalations'!$F$21:$L$21,0))),0),0)</f>
        <v>0</v>
      </c>
      <c r="O516" s="194" cm="1">
        <f t="array" ref="O516">IF(LEN($F516)&gt;0,1+IFERROR(SUMPRODUCT(TRANSPOSE('Input| Projects'!$AO516:$AQ516),INDEX('Input| Escalations'!$F$27:$L$29,,MATCH(W$9,'Input| Escalations'!$F$21:$L$21,0))),0),0)</f>
        <v>0</v>
      </c>
      <c r="P516" s="10"/>
      <c r="Q516" s="172">
        <f>IFERROR(IF(ISNUMBER(FIND("decision",'Input| Setup'!$F$6)),'Input| Projects'!Y516,'Input| Projects'!I516)*'Input| Escalations'!$I$17*I516,0)</f>
        <v>0</v>
      </c>
      <c r="R516" s="172">
        <f>IFERROR(IF(ISNUMBER(FIND("decision",'Input| Setup'!$F$6)),'Input| Projects'!Z516,'Input| Projects'!J516)*'Input| Escalations'!$I$17*J516,0)</f>
        <v>0</v>
      </c>
      <c r="S516" s="172">
        <f>IFERROR(IF(ISNUMBER(FIND("decision",'Input| Setup'!$F$6)),'Input| Projects'!AA516,'Input| Projects'!K516)*'Input| Escalations'!$I$17*K516,0)</f>
        <v>0</v>
      </c>
      <c r="T516" s="172">
        <f>IFERROR(IF(ISNUMBER(FIND("decision",'Input| Setup'!$F$6)),'Input| Projects'!AB516,'Input| Projects'!L516)*'Input| Escalations'!$I$17*L516,0)</f>
        <v>0</v>
      </c>
      <c r="U516" s="172">
        <f>IFERROR(IF(ISNUMBER(FIND("decision",'Input| Setup'!$F$6)),'Input| Projects'!AC516,'Input| Projects'!M516)*'Input| Escalations'!$I$17*M516,0)</f>
        <v>0</v>
      </c>
      <c r="V516" s="172">
        <f>IFERROR(IF(ISNUMBER(FIND("decision",'Input| Setup'!$F$6)),'Input| Projects'!AD516,'Input| Projects'!N516)*'Input| Escalations'!$I$17*N516,0)</f>
        <v>0</v>
      </c>
      <c r="W516" s="172">
        <f>IFERROR(IF(ISNUMBER(FIND("decision",'Input| Setup'!$F$6)),'Input| Projects'!AE516,'Input| Projects'!O516)*'Input| Escalations'!$I$17*O516,0)</f>
        <v>0</v>
      </c>
      <c r="X516" s="175"/>
      <c r="Y516" s="172">
        <f>IF(ISNUMBER(FIND("decision",'Input| Setup'!$F$6)),'Input| Projects'!AG516,'Input| Projects'!Q516)*I516*'Input| Escalations'!$I$17</f>
        <v>0</v>
      </c>
      <c r="Z516" s="172">
        <f>IF(ISNUMBER(FIND("decision",'Input| Setup'!$F$6)),'Input| Projects'!AH516,'Input| Projects'!R516)*J516*'Input| Escalations'!$I$17</f>
        <v>0</v>
      </c>
      <c r="AA516" s="172">
        <f>IF(ISNUMBER(FIND("decision",'Input| Setup'!$F$6)),'Input| Projects'!AI516,'Input| Projects'!S516)*K516*'Input| Escalations'!$I$17</f>
        <v>0</v>
      </c>
      <c r="AB516" s="172">
        <f>IF(ISNUMBER(FIND("decision",'Input| Setup'!$F$6)),'Input| Projects'!AJ516,'Input| Projects'!T516)*L516*'Input| Escalations'!$I$17</f>
        <v>0</v>
      </c>
      <c r="AC516" s="172">
        <f>IF(ISNUMBER(FIND("decision",'Input| Setup'!$F$6)),'Input| Projects'!AK516,'Input| Projects'!U516)*M516*'Input| Escalations'!$I$17</f>
        <v>0</v>
      </c>
      <c r="AD516" s="172">
        <f>IF(ISNUMBER(FIND("decision",'Input| Setup'!$F$6)),'Input| Projects'!AL516,'Input| Projects'!V516)*N516*'Input| Escalations'!$I$17</f>
        <v>0</v>
      </c>
      <c r="AE516" s="172">
        <f>IF(ISNUMBER(FIND("decision",'Input| Setup'!$F$6)),'Input| Projects'!AM516,'Input| Projects'!W516)*O516*'Input| Escalations'!$I$17</f>
        <v>0</v>
      </c>
      <c r="AF516" s="175"/>
      <c r="AG516" s="172" cm="1">
        <f t="array" ref="AG516">IFERROR(--('Input| Projects'!$AS516="Yes")*_xlfn.SWITCH('Input| Overheads'!$C$50,"Direct costs",'Calc| Overheads Allocation'!C$8*Q516,"Internal labour",'Calc| Overheads Allocation'!C$8*Q516*'Input| Projects'!$AO516,"DNSP defined",'Calc| Overheads Allocation'!C$78*'Input| Projects'!$AV516,0),0)</f>
        <v>0</v>
      </c>
      <c r="AH516" s="172" cm="1">
        <f t="array" ref="AH516">IFERROR(--('Input| Projects'!$AS516="Yes")*_xlfn.SWITCH('Input| Overheads'!$C$50,"Direct costs",'Calc| Overheads Allocation'!D$8*R516,"Internal labour",'Calc| Overheads Allocation'!D$8*R516*'Input| Projects'!$AO516,"DNSP defined",'Calc| Overheads Allocation'!D$78*'Input| Projects'!$AV516,0),0)</f>
        <v>0</v>
      </c>
      <c r="AI516" s="172" cm="1">
        <f t="array" ref="AI516">IFERROR(--('Input| Projects'!$AS516="Yes")*_xlfn.SWITCH('Input| Overheads'!$C$50,"Direct costs",'Calc| Overheads Allocation'!E$8*S516,"Internal labour",'Calc| Overheads Allocation'!E$8*S516*'Input| Projects'!$AO516,"DNSP defined",'Calc| Overheads Allocation'!E$78*'Input| Projects'!$AV516,0),0)</f>
        <v>0</v>
      </c>
      <c r="AJ516" s="172" cm="1">
        <f t="array" ref="AJ516">IFERROR(--('Input| Projects'!$AS516="Yes")*_xlfn.SWITCH('Input| Overheads'!$C$50,"Direct costs",'Calc| Overheads Allocation'!F$8*T516,"Internal labour",'Calc| Overheads Allocation'!F$8*T516*'Input| Projects'!$AO516,"DNSP defined",'Calc| Overheads Allocation'!F$78*'Input| Projects'!$AV516,0),0)</f>
        <v>0</v>
      </c>
      <c r="AK516" s="172" cm="1">
        <f t="array" ref="AK516">IFERROR(--('Input| Projects'!$AS516="Yes")*_xlfn.SWITCH('Input| Overheads'!$C$50,"Direct costs",'Calc| Overheads Allocation'!G$8*U516,"Internal labour",'Calc| Overheads Allocation'!G$8*U516*'Input| Projects'!$AO516,"DNSP defined",'Calc| Overheads Allocation'!G$78*'Input| Projects'!$AV516,0),0)</f>
        <v>0</v>
      </c>
      <c r="AL516" s="172" cm="1">
        <f t="array" ref="AL516">IFERROR(--('Input| Projects'!$AS516="Yes")*_xlfn.SWITCH('Input| Overheads'!$C$50,"Direct costs",'Calc| Overheads Allocation'!H$8*V516,"Internal labour",'Calc| Overheads Allocation'!H$8*V516*'Input| Projects'!$AO516,"DNSP defined",'Calc| Overheads Allocation'!H$78*'Input| Projects'!$AV516,0),0)</f>
        <v>0</v>
      </c>
      <c r="AM516" s="172" cm="1">
        <f t="array" ref="AM516">IFERROR(--('Input| Projects'!$AS516="Yes")*_xlfn.SWITCH('Input| Overheads'!$C$50,"Direct costs",'Calc| Overheads Allocation'!I$8*W516,"Internal labour",'Calc| Overheads Allocation'!I$8*W516*'Input| Projects'!$AO516,"DNSP defined",'Calc| Overheads Allocation'!I$78*'Input| Projects'!$AV516,0),0)</f>
        <v>0</v>
      </c>
      <c r="AN516" s="175"/>
      <c r="AO516" s="172" cm="1">
        <f t="array" ref="AO516">IFERROR(--('Input| Projects'!$AT516="Yes")*_xlfn.SWITCH('Input| Overheads'!$C$50,"Direct costs",'Calc| Overheads Allocation'!C$9*Q516,"Internal labour",'Calc| Overheads Allocation'!C$9*Q516*'Input| Projects'!$AO516,"DNSP defined",'Calc| Overheads Allocation'!C$79*'Input| Projects'!$AW516,0),0)</f>
        <v>0</v>
      </c>
      <c r="AP516" s="172" cm="1">
        <f t="array" ref="AP516">IFERROR(--('Input| Projects'!$AT516="Yes")*_xlfn.SWITCH('Input| Overheads'!$C$50,"Direct costs",'Calc| Overheads Allocation'!D$9*R516,"Internal labour",'Calc| Overheads Allocation'!D$9*R516*'Input| Projects'!$AO516,"DNSP defined",'Calc| Overheads Allocation'!D$79*'Input| Projects'!$AW516,0),0)</f>
        <v>0</v>
      </c>
      <c r="AQ516" s="172" cm="1">
        <f t="array" ref="AQ516">IFERROR(--('Input| Projects'!$AT516="Yes")*_xlfn.SWITCH('Input| Overheads'!$C$50,"Direct costs",'Calc| Overheads Allocation'!E$9*S516,"Internal labour",'Calc| Overheads Allocation'!E$9*S516*'Input| Projects'!$AO516,"DNSP defined",'Calc| Overheads Allocation'!E$79*'Input| Projects'!$AW516,0),0)</f>
        <v>0</v>
      </c>
      <c r="AR516" s="172" cm="1">
        <f t="array" ref="AR516">IFERROR(--('Input| Projects'!$AT516="Yes")*_xlfn.SWITCH('Input| Overheads'!$C$50,"Direct costs",'Calc| Overheads Allocation'!F$9*T516,"Internal labour",'Calc| Overheads Allocation'!F$9*T516*'Input| Projects'!$AO516,"DNSP defined",'Calc| Overheads Allocation'!F$79*'Input| Projects'!$AW516,0),0)</f>
        <v>0</v>
      </c>
      <c r="AS516" s="172" cm="1">
        <f t="array" ref="AS516">IFERROR(--('Input| Projects'!$AT516="Yes")*_xlfn.SWITCH('Input| Overheads'!$C$50,"Direct costs",'Calc| Overheads Allocation'!G$9*U516,"Internal labour",'Calc| Overheads Allocation'!G$9*U516*'Input| Projects'!$AO516,"DNSP defined",'Calc| Overheads Allocation'!G$79*'Input| Projects'!$AW516,0),0)</f>
        <v>0</v>
      </c>
      <c r="AT516" s="172" cm="1">
        <f t="array" ref="AT516">IFERROR(--('Input| Projects'!$AT516="Yes")*_xlfn.SWITCH('Input| Overheads'!$C$50,"Direct costs",'Calc| Overheads Allocation'!H$9*V516,"Internal labour",'Calc| Overheads Allocation'!H$9*V516*'Input| Projects'!$AO516,"DNSP defined",'Calc| Overheads Allocation'!H$79*'Input| Projects'!$AW516,0),0)</f>
        <v>0</v>
      </c>
      <c r="AU516" s="172" cm="1">
        <f t="array" ref="AU516">IFERROR(--('Input| Projects'!$AT516="Yes")*_xlfn.SWITCH('Input| Overheads'!$C$50,"Direct costs",'Calc| Overheads Allocation'!I$9*W516,"Internal labour",'Calc| Overheads Allocation'!I$9*W516*'Input| Projects'!$AO516,"DNSP defined",'Calc| Overheads Allocation'!I$79*'Input| Projects'!$AW516,0),0)</f>
        <v>0</v>
      </c>
      <c r="AV516" s="175"/>
      <c r="AW516" s="172">
        <f t="shared" si="178"/>
        <v>0</v>
      </c>
      <c r="AX516" s="172">
        <f t="shared" si="179"/>
        <v>0</v>
      </c>
      <c r="AY516" s="172">
        <f t="shared" si="180"/>
        <v>0</v>
      </c>
      <c r="AZ516" s="172">
        <f t="shared" si="181"/>
        <v>0</v>
      </c>
      <c r="BA516" s="172">
        <f t="shared" si="182"/>
        <v>0</v>
      </c>
      <c r="BB516" s="172">
        <f t="shared" si="183"/>
        <v>0</v>
      </c>
      <c r="BC516" s="172">
        <f t="shared" si="184"/>
        <v>0</v>
      </c>
      <c r="BD516" s="176"/>
      <c r="BE516" s="172">
        <f t="shared" si="185"/>
        <v>0</v>
      </c>
      <c r="BF516" s="172">
        <f t="shared" si="186"/>
        <v>0</v>
      </c>
      <c r="BG516" s="172">
        <f t="shared" si="187"/>
        <v>0</v>
      </c>
      <c r="BH516" s="172">
        <f t="shared" si="188"/>
        <v>0</v>
      </c>
      <c r="BI516" s="172">
        <f t="shared" si="189"/>
        <v>0</v>
      </c>
      <c r="BJ516" s="172">
        <f t="shared" si="190"/>
        <v>0</v>
      </c>
      <c r="BK516" s="172">
        <f t="shared" si="191"/>
        <v>0</v>
      </c>
      <c r="BL516" s="176"/>
      <c r="BM516" s="172">
        <f t="shared" si="170"/>
        <v>0</v>
      </c>
      <c r="BN516" s="172">
        <f t="shared" si="171"/>
        <v>0</v>
      </c>
      <c r="BO516" s="172">
        <f t="shared" si="172"/>
        <v>0</v>
      </c>
      <c r="BP516" s="172">
        <f t="shared" si="173"/>
        <v>0</v>
      </c>
      <c r="BQ516" s="172">
        <f t="shared" si="174"/>
        <v>0</v>
      </c>
      <c r="BR516" s="172">
        <f t="shared" si="175"/>
        <v>0</v>
      </c>
      <c r="BS516" s="172">
        <f t="shared" si="176"/>
        <v>0</v>
      </c>
      <c r="BT516" s="55"/>
      <c r="BU516" s="158">
        <f>SUMIF('Input| Projects'!$BA$8:$CX$8,RIGHT(BU$9,3),'Input| Projects'!$BA516:$CX516)</f>
        <v>0</v>
      </c>
      <c r="BV516" s="158">
        <f>SUMIF('Input| Projects'!$BA$8:$CX$8,RIGHT(BV$9,3),'Input| Projects'!$BA516:$CX516)</f>
        <v>0</v>
      </c>
      <c r="BW516" s="79" t="str">
        <f t="shared" si="177"/>
        <v/>
      </c>
    </row>
    <row r="517" spans="2:75" x14ac:dyDescent="0.2">
      <c r="B517" s="123">
        <f>IFERROR('Input| Projects'!B517,"")</f>
        <v>508</v>
      </c>
      <c r="C517" s="160" t="str">
        <f>IFERROR(IF('Input| Projects'!C517="","",'Input| Projects'!C517),"")</f>
        <v/>
      </c>
      <c r="D517" s="160" t="str">
        <f>IFERROR(IF('Input| Projects'!D517="","",'Input| Projects'!D517),"")</f>
        <v/>
      </c>
      <c r="E517" s="53"/>
      <c r="F517" s="160" t="str">
        <f>IF(LEN('Input| Projects'!F517)&gt;0,'Input| Projects'!F517,"")</f>
        <v/>
      </c>
      <c r="G517" s="160" t="str">
        <f>IF(LEN('Input| Projects'!G517)&gt;0,'Input| Projects'!G517,"")</f>
        <v/>
      </c>
      <c r="H517" s="10"/>
      <c r="I517" s="194" cm="1">
        <f t="array" ref="I517">IF(LEN($F517)&gt;0,1+IFERROR(SUMPRODUCT(TRANSPOSE('Input| Projects'!$AO517:$AQ517),INDEX('Input| Escalations'!$F$27:$L$29,,MATCH(Q$9,'Input| Escalations'!$F$21:$L$21,0))),0),0)</f>
        <v>0</v>
      </c>
      <c r="J517" s="194" cm="1">
        <f t="array" ref="J517">IF(LEN($F517)&gt;0,1+IFERROR(SUMPRODUCT(TRANSPOSE('Input| Projects'!$AO517:$AQ517),INDEX('Input| Escalations'!$F$27:$L$29,,MATCH(R$9,'Input| Escalations'!$F$21:$L$21,0))),0),0)</f>
        <v>0</v>
      </c>
      <c r="K517" s="194" cm="1">
        <f t="array" ref="K517">IF(LEN($F517)&gt;0,1+IFERROR(SUMPRODUCT(TRANSPOSE('Input| Projects'!$AO517:$AQ517),INDEX('Input| Escalations'!$F$27:$L$29,,MATCH(S$9,'Input| Escalations'!$F$21:$L$21,0))),0),0)</f>
        <v>0</v>
      </c>
      <c r="L517" s="194" cm="1">
        <f t="array" ref="L517">IF(LEN($F517)&gt;0,1+IFERROR(SUMPRODUCT(TRANSPOSE('Input| Projects'!$AO517:$AQ517),INDEX('Input| Escalations'!$F$27:$L$29,,MATCH(T$9,'Input| Escalations'!$F$21:$L$21,0))),0),0)</f>
        <v>0</v>
      </c>
      <c r="M517" s="194" cm="1">
        <f t="array" ref="M517">IF(LEN($F517)&gt;0,1+IFERROR(SUMPRODUCT(TRANSPOSE('Input| Projects'!$AO517:$AQ517),INDEX('Input| Escalations'!$F$27:$L$29,,MATCH(U$9,'Input| Escalations'!$F$21:$L$21,0))),0),0)</f>
        <v>0</v>
      </c>
      <c r="N517" s="194" cm="1">
        <f t="array" ref="N517">IF(LEN($F517)&gt;0,1+IFERROR(SUMPRODUCT(TRANSPOSE('Input| Projects'!$AO517:$AQ517),INDEX('Input| Escalations'!$F$27:$L$29,,MATCH(V$9,'Input| Escalations'!$F$21:$L$21,0))),0),0)</f>
        <v>0</v>
      </c>
      <c r="O517" s="194" cm="1">
        <f t="array" ref="O517">IF(LEN($F517)&gt;0,1+IFERROR(SUMPRODUCT(TRANSPOSE('Input| Projects'!$AO517:$AQ517),INDEX('Input| Escalations'!$F$27:$L$29,,MATCH(W$9,'Input| Escalations'!$F$21:$L$21,0))),0),0)</f>
        <v>0</v>
      </c>
      <c r="P517" s="10"/>
      <c r="Q517" s="172">
        <f>IFERROR(IF(ISNUMBER(FIND("decision",'Input| Setup'!$F$6)),'Input| Projects'!Y517,'Input| Projects'!I517)*'Input| Escalations'!$I$17*I517,0)</f>
        <v>0</v>
      </c>
      <c r="R517" s="172">
        <f>IFERROR(IF(ISNUMBER(FIND("decision",'Input| Setup'!$F$6)),'Input| Projects'!Z517,'Input| Projects'!J517)*'Input| Escalations'!$I$17*J517,0)</f>
        <v>0</v>
      </c>
      <c r="S517" s="172">
        <f>IFERROR(IF(ISNUMBER(FIND("decision",'Input| Setup'!$F$6)),'Input| Projects'!AA517,'Input| Projects'!K517)*'Input| Escalations'!$I$17*K517,0)</f>
        <v>0</v>
      </c>
      <c r="T517" s="172">
        <f>IFERROR(IF(ISNUMBER(FIND("decision",'Input| Setup'!$F$6)),'Input| Projects'!AB517,'Input| Projects'!L517)*'Input| Escalations'!$I$17*L517,0)</f>
        <v>0</v>
      </c>
      <c r="U517" s="172">
        <f>IFERROR(IF(ISNUMBER(FIND("decision",'Input| Setup'!$F$6)),'Input| Projects'!AC517,'Input| Projects'!M517)*'Input| Escalations'!$I$17*M517,0)</f>
        <v>0</v>
      </c>
      <c r="V517" s="172">
        <f>IFERROR(IF(ISNUMBER(FIND("decision",'Input| Setup'!$F$6)),'Input| Projects'!AD517,'Input| Projects'!N517)*'Input| Escalations'!$I$17*N517,0)</f>
        <v>0</v>
      </c>
      <c r="W517" s="172">
        <f>IFERROR(IF(ISNUMBER(FIND("decision",'Input| Setup'!$F$6)),'Input| Projects'!AE517,'Input| Projects'!O517)*'Input| Escalations'!$I$17*O517,0)</f>
        <v>0</v>
      </c>
      <c r="X517" s="175"/>
      <c r="Y517" s="172">
        <f>IF(ISNUMBER(FIND("decision",'Input| Setup'!$F$6)),'Input| Projects'!AG517,'Input| Projects'!Q517)*I517*'Input| Escalations'!$I$17</f>
        <v>0</v>
      </c>
      <c r="Z517" s="172">
        <f>IF(ISNUMBER(FIND("decision",'Input| Setup'!$F$6)),'Input| Projects'!AH517,'Input| Projects'!R517)*J517*'Input| Escalations'!$I$17</f>
        <v>0</v>
      </c>
      <c r="AA517" s="172">
        <f>IF(ISNUMBER(FIND("decision",'Input| Setup'!$F$6)),'Input| Projects'!AI517,'Input| Projects'!S517)*K517*'Input| Escalations'!$I$17</f>
        <v>0</v>
      </c>
      <c r="AB517" s="172">
        <f>IF(ISNUMBER(FIND("decision",'Input| Setup'!$F$6)),'Input| Projects'!AJ517,'Input| Projects'!T517)*L517*'Input| Escalations'!$I$17</f>
        <v>0</v>
      </c>
      <c r="AC517" s="172">
        <f>IF(ISNUMBER(FIND("decision",'Input| Setup'!$F$6)),'Input| Projects'!AK517,'Input| Projects'!U517)*M517*'Input| Escalations'!$I$17</f>
        <v>0</v>
      </c>
      <c r="AD517" s="172">
        <f>IF(ISNUMBER(FIND("decision",'Input| Setup'!$F$6)),'Input| Projects'!AL517,'Input| Projects'!V517)*N517*'Input| Escalations'!$I$17</f>
        <v>0</v>
      </c>
      <c r="AE517" s="172">
        <f>IF(ISNUMBER(FIND("decision",'Input| Setup'!$F$6)),'Input| Projects'!AM517,'Input| Projects'!W517)*O517*'Input| Escalations'!$I$17</f>
        <v>0</v>
      </c>
      <c r="AF517" s="175"/>
      <c r="AG517" s="172" cm="1">
        <f t="array" ref="AG517">IFERROR(--('Input| Projects'!$AS517="Yes")*_xlfn.SWITCH('Input| Overheads'!$C$50,"Direct costs",'Calc| Overheads Allocation'!C$8*Q517,"Internal labour",'Calc| Overheads Allocation'!C$8*Q517*'Input| Projects'!$AO517,"DNSP defined",'Calc| Overheads Allocation'!C$78*'Input| Projects'!$AV517,0),0)</f>
        <v>0</v>
      </c>
      <c r="AH517" s="172" cm="1">
        <f t="array" ref="AH517">IFERROR(--('Input| Projects'!$AS517="Yes")*_xlfn.SWITCH('Input| Overheads'!$C$50,"Direct costs",'Calc| Overheads Allocation'!D$8*R517,"Internal labour",'Calc| Overheads Allocation'!D$8*R517*'Input| Projects'!$AO517,"DNSP defined",'Calc| Overheads Allocation'!D$78*'Input| Projects'!$AV517,0),0)</f>
        <v>0</v>
      </c>
      <c r="AI517" s="172" cm="1">
        <f t="array" ref="AI517">IFERROR(--('Input| Projects'!$AS517="Yes")*_xlfn.SWITCH('Input| Overheads'!$C$50,"Direct costs",'Calc| Overheads Allocation'!E$8*S517,"Internal labour",'Calc| Overheads Allocation'!E$8*S517*'Input| Projects'!$AO517,"DNSP defined",'Calc| Overheads Allocation'!E$78*'Input| Projects'!$AV517,0),0)</f>
        <v>0</v>
      </c>
      <c r="AJ517" s="172" cm="1">
        <f t="array" ref="AJ517">IFERROR(--('Input| Projects'!$AS517="Yes")*_xlfn.SWITCH('Input| Overheads'!$C$50,"Direct costs",'Calc| Overheads Allocation'!F$8*T517,"Internal labour",'Calc| Overheads Allocation'!F$8*T517*'Input| Projects'!$AO517,"DNSP defined",'Calc| Overheads Allocation'!F$78*'Input| Projects'!$AV517,0),0)</f>
        <v>0</v>
      </c>
      <c r="AK517" s="172" cm="1">
        <f t="array" ref="AK517">IFERROR(--('Input| Projects'!$AS517="Yes")*_xlfn.SWITCH('Input| Overheads'!$C$50,"Direct costs",'Calc| Overheads Allocation'!G$8*U517,"Internal labour",'Calc| Overheads Allocation'!G$8*U517*'Input| Projects'!$AO517,"DNSP defined",'Calc| Overheads Allocation'!G$78*'Input| Projects'!$AV517,0),0)</f>
        <v>0</v>
      </c>
      <c r="AL517" s="172" cm="1">
        <f t="array" ref="AL517">IFERROR(--('Input| Projects'!$AS517="Yes")*_xlfn.SWITCH('Input| Overheads'!$C$50,"Direct costs",'Calc| Overheads Allocation'!H$8*V517,"Internal labour",'Calc| Overheads Allocation'!H$8*V517*'Input| Projects'!$AO517,"DNSP defined",'Calc| Overheads Allocation'!H$78*'Input| Projects'!$AV517,0),0)</f>
        <v>0</v>
      </c>
      <c r="AM517" s="172" cm="1">
        <f t="array" ref="AM517">IFERROR(--('Input| Projects'!$AS517="Yes")*_xlfn.SWITCH('Input| Overheads'!$C$50,"Direct costs",'Calc| Overheads Allocation'!I$8*W517,"Internal labour",'Calc| Overheads Allocation'!I$8*W517*'Input| Projects'!$AO517,"DNSP defined",'Calc| Overheads Allocation'!I$78*'Input| Projects'!$AV517,0),0)</f>
        <v>0</v>
      </c>
      <c r="AN517" s="175"/>
      <c r="AO517" s="172" cm="1">
        <f t="array" ref="AO517">IFERROR(--('Input| Projects'!$AT517="Yes")*_xlfn.SWITCH('Input| Overheads'!$C$50,"Direct costs",'Calc| Overheads Allocation'!C$9*Q517,"Internal labour",'Calc| Overheads Allocation'!C$9*Q517*'Input| Projects'!$AO517,"DNSP defined",'Calc| Overheads Allocation'!C$79*'Input| Projects'!$AW517,0),0)</f>
        <v>0</v>
      </c>
      <c r="AP517" s="172" cm="1">
        <f t="array" ref="AP517">IFERROR(--('Input| Projects'!$AT517="Yes")*_xlfn.SWITCH('Input| Overheads'!$C$50,"Direct costs",'Calc| Overheads Allocation'!D$9*R517,"Internal labour",'Calc| Overheads Allocation'!D$9*R517*'Input| Projects'!$AO517,"DNSP defined",'Calc| Overheads Allocation'!D$79*'Input| Projects'!$AW517,0),0)</f>
        <v>0</v>
      </c>
      <c r="AQ517" s="172" cm="1">
        <f t="array" ref="AQ517">IFERROR(--('Input| Projects'!$AT517="Yes")*_xlfn.SWITCH('Input| Overheads'!$C$50,"Direct costs",'Calc| Overheads Allocation'!E$9*S517,"Internal labour",'Calc| Overheads Allocation'!E$9*S517*'Input| Projects'!$AO517,"DNSP defined",'Calc| Overheads Allocation'!E$79*'Input| Projects'!$AW517,0),0)</f>
        <v>0</v>
      </c>
      <c r="AR517" s="172" cm="1">
        <f t="array" ref="AR517">IFERROR(--('Input| Projects'!$AT517="Yes")*_xlfn.SWITCH('Input| Overheads'!$C$50,"Direct costs",'Calc| Overheads Allocation'!F$9*T517,"Internal labour",'Calc| Overheads Allocation'!F$9*T517*'Input| Projects'!$AO517,"DNSP defined",'Calc| Overheads Allocation'!F$79*'Input| Projects'!$AW517,0),0)</f>
        <v>0</v>
      </c>
      <c r="AS517" s="172" cm="1">
        <f t="array" ref="AS517">IFERROR(--('Input| Projects'!$AT517="Yes")*_xlfn.SWITCH('Input| Overheads'!$C$50,"Direct costs",'Calc| Overheads Allocation'!G$9*U517,"Internal labour",'Calc| Overheads Allocation'!G$9*U517*'Input| Projects'!$AO517,"DNSP defined",'Calc| Overheads Allocation'!G$79*'Input| Projects'!$AW517,0),0)</f>
        <v>0</v>
      </c>
      <c r="AT517" s="172" cm="1">
        <f t="array" ref="AT517">IFERROR(--('Input| Projects'!$AT517="Yes")*_xlfn.SWITCH('Input| Overheads'!$C$50,"Direct costs",'Calc| Overheads Allocation'!H$9*V517,"Internal labour",'Calc| Overheads Allocation'!H$9*V517*'Input| Projects'!$AO517,"DNSP defined",'Calc| Overheads Allocation'!H$79*'Input| Projects'!$AW517,0),0)</f>
        <v>0</v>
      </c>
      <c r="AU517" s="172" cm="1">
        <f t="array" ref="AU517">IFERROR(--('Input| Projects'!$AT517="Yes")*_xlfn.SWITCH('Input| Overheads'!$C$50,"Direct costs",'Calc| Overheads Allocation'!I$9*W517,"Internal labour",'Calc| Overheads Allocation'!I$9*W517*'Input| Projects'!$AO517,"DNSP defined",'Calc| Overheads Allocation'!I$79*'Input| Projects'!$AW517,0),0)</f>
        <v>0</v>
      </c>
      <c r="AV517" s="175"/>
      <c r="AW517" s="172">
        <f t="shared" si="178"/>
        <v>0</v>
      </c>
      <c r="AX517" s="172">
        <f t="shared" si="179"/>
        <v>0</v>
      </c>
      <c r="AY517" s="172">
        <f t="shared" si="180"/>
        <v>0</v>
      </c>
      <c r="AZ517" s="172">
        <f t="shared" si="181"/>
        <v>0</v>
      </c>
      <c r="BA517" s="172">
        <f t="shared" si="182"/>
        <v>0</v>
      </c>
      <c r="BB517" s="172">
        <f t="shared" si="183"/>
        <v>0</v>
      </c>
      <c r="BC517" s="172">
        <f t="shared" si="184"/>
        <v>0</v>
      </c>
      <c r="BD517" s="176"/>
      <c r="BE517" s="172">
        <f t="shared" si="185"/>
        <v>0</v>
      </c>
      <c r="BF517" s="172">
        <f t="shared" si="186"/>
        <v>0</v>
      </c>
      <c r="BG517" s="172">
        <f t="shared" si="187"/>
        <v>0</v>
      </c>
      <c r="BH517" s="172">
        <f t="shared" si="188"/>
        <v>0</v>
      </c>
      <c r="BI517" s="172">
        <f t="shared" si="189"/>
        <v>0</v>
      </c>
      <c r="BJ517" s="172">
        <f t="shared" si="190"/>
        <v>0</v>
      </c>
      <c r="BK517" s="172">
        <f t="shared" si="191"/>
        <v>0</v>
      </c>
      <c r="BL517" s="176"/>
      <c r="BM517" s="172">
        <f t="shared" si="170"/>
        <v>0</v>
      </c>
      <c r="BN517" s="172">
        <f t="shared" si="171"/>
        <v>0</v>
      </c>
      <c r="BO517" s="172">
        <f t="shared" si="172"/>
        <v>0</v>
      </c>
      <c r="BP517" s="172">
        <f t="shared" si="173"/>
        <v>0</v>
      </c>
      <c r="BQ517" s="172">
        <f t="shared" si="174"/>
        <v>0</v>
      </c>
      <c r="BR517" s="172">
        <f t="shared" si="175"/>
        <v>0</v>
      </c>
      <c r="BS517" s="172">
        <f t="shared" si="176"/>
        <v>0</v>
      </c>
      <c r="BT517" s="55"/>
      <c r="BU517" s="158">
        <f>SUMIF('Input| Projects'!$BA$8:$CX$8,RIGHT(BU$9,3),'Input| Projects'!$BA517:$CX517)</f>
        <v>0</v>
      </c>
      <c r="BV517" s="158">
        <f>SUMIF('Input| Projects'!$BA$8:$CX$8,RIGHT(BV$9,3),'Input| Projects'!$BA517:$CX517)</f>
        <v>0</v>
      </c>
      <c r="BW517" s="79" t="str">
        <f t="shared" si="177"/>
        <v/>
      </c>
    </row>
    <row r="518" spans="2:75" x14ac:dyDescent="0.2">
      <c r="B518" s="123">
        <f>IFERROR('Input| Projects'!B518,"")</f>
        <v>509</v>
      </c>
      <c r="C518" s="160" t="str">
        <f>IFERROR(IF('Input| Projects'!C518="","",'Input| Projects'!C518),"")</f>
        <v/>
      </c>
      <c r="D518" s="160" t="str">
        <f>IFERROR(IF('Input| Projects'!D518="","",'Input| Projects'!D518),"")</f>
        <v/>
      </c>
      <c r="E518" s="53"/>
      <c r="F518" s="160" t="str">
        <f>IF(LEN('Input| Projects'!F518)&gt;0,'Input| Projects'!F518,"")</f>
        <v/>
      </c>
      <c r="G518" s="160" t="str">
        <f>IF(LEN('Input| Projects'!G518)&gt;0,'Input| Projects'!G518,"")</f>
        <v/>
      </c>
      <c r="H518" s="10"/>
      <c r="I518" s="194" cm="1">
        <f t="array" ref="I518">IF(LEN($F518)&gt;0,1+IFERROR(SUMPRODUCT(TRANSPOSE('Input| Projects'!$AO518:$AQ518),INDEX('Input| Escalations'!$F$27:$L$29,,MATCH(Q$9,'Input| Escalations'!$F$21:$L$21,0))),0),0)</f>
        <v>0</v>
      </c>
      <c r="J518" s="194" cm="1">
        <f t="array" ref="J518">IF(LEN($F518)&gt;0,1+IFERROR(SUMPRODUCT(TRANSPOSE('Input| Projects'!$AO518:$AQ518),INDEX('Input| Escalations'!$F$27:$L$29,,MATCH(R$9,'Input| Escalations'!$F$21:$L$21,0))),0),0)</f>
        <v>0</v>
      </c>
      <c r="K518" s="194" cm="1">
        <f t="array" ref="K518">IF(LEN($F518)&gt;0,1+IFERROR(SUMPRODUCT(TRANSPOSE('Input| Projects'!$AO518:$AQ518),INDEX('Input| Escalations'!$F$27:$L$29,,MATCH(S$9,'Input| Escalations'!$F$21:$L$21,0))),0),0)</f>
        <v>0</v>
      </c>
      <c r="L518" s="194" cm="1">
        <f t="array" ref="L518">IF(LEN($F518)&gt;0,1+IFERROR(SUMPRODUCT(TRANSPOSE('Input| Projects'!$AO518:$AQ518),INDEX('Input| Escalations'!$F$27:$L$29,,MATCH(T$9,'Input| Escalations'!$F$21:$L$21,0))),0),0)</f>
        <v>0</v>
      </c>
      <c r="M518" s="194" cm="1">
        <f t="array" ref="M518">IF(LEN($F518)&gt;0,1+IFERROR(SUMPRODUCT(TRANSPOSE('Input| Projects'!$AO518:$AQ518),INDEX('Input| Escalations'!$F$27:$L$29,,MATCH(U$9,'Input| Escalations'!$F$21:$L$21,0))),0),0)</f>
        <v>0</v>
      </c>
      <c r="N518" s="194" cm="1">
        <f t="array" ref="N518">IF(LEN($F518)&gt;0,1+IFERROR(SUMPRODUCT(TRANSPOSE('Input| Projects'!$AO518:$AQ518),INDEX('Input| Escalations'!$F$27:$L$29,,MATCH(V$9,'Input| Escalations'!$F$21:$L$21,0))),0),0)</f>
        <v>0</v>
      </c>
      <c r="O518" s="194" cm="1">
        <f t="array" ref="O518">IF(LEN($F518)&gt;0,1+IFERROR(SUMPRODUCT(TRANSPOSE('Input| Projects'!$AO518:$AQ518),INDEX('Input| Escalations'!$F$27:$L$29,,MATCH(W$9,'Input| Escalations'!$F$21:$L$21,0))),0),0)</f>
        <v>0</v>
      </c>
      <c r="P518" s="10"/>
      <c r="Q518" s="172">
        <f>IFERROR(IF(ISNUMBER(FIND("decision",'Input| Setup'!$F$6)),'Input| Projects'!Y518,'Input| Projects'!I518)*'Input| Escalations'!$I$17*I518,0)</f>
        <v>0</v>
      </c>
      <c r="R518" s="172">
        <f>IFERROR(IF(ISNUMBER(FIND("decision",'Input| Setup'!$F$6)),'Input| Projects'!Z518,'Input| Projects'!J518)*'Input| Escalations'!$I$17*J518,0)</f>
        <v>0</v>
      </c>
      <c r="S518" s="172">
        <f>IFERROR(IF(ISNUMBER(FIND("decision",'Input| Setup'!$F$6)),'Input| Projects'!AA518,'Input| Projects'!K518)*'Input| Escalations'!$I$17*K518,0)</f>
        <v>0</v>
      </c>
      <c r="T518" s="172">
        <f>IFERROR(IF(ISNUMBER(FIND("decision",'Input| Setup'!$F$6)),'Input| Projects'!AB518,'Input| Projects'!L518)*'Input| Escalations'!$I$17*L518,0)</f>
        <v>0</v>
      </c>
      <c r="U518" s="172">
        <f>IFERROR(IF(ISNUMBER(FIND("decision",'Input| Setup'!$F$6)),'Input| Projects'!AC518,'Input| Projects'!M518)*'Input| Escalations'!$I$17*M518,0)</f>
        <v>0</v>
      </c>
      <c r="V518" s="172">
        <f>IFERROR(IF(ISNUMBER(FIND("decision",'Input| Setup'!$F$6)),'Input| Projects'!AD518,'Input| Projects'!N518)*'Input| Escalations'!$I$17*N518,0)</f>
        <v>0</v>
      </c>
      <c r="W518" s="172">
        <f>IFERROR(IF(ISNUMBER(FIND("decision",'Input| Setup'!$F$6)),'Input| Projects'!AE518,'Input| Projects'!O518)*'Input| Escalations'!$I$17*O518,0)</f>
        <v>0</v>
      </c>
      <c r="X518" s="175"/>
      <c r="Y518" s="172">
        <f>IF(ISNUMBER(FIND("decision",'Input| Setup'!$F$6)),'Input| Projects'!AG518,'Input| Projects'!Q518)*I518*'Input| Escalations'!$I$17</f>
        <v>0</v>
      </c>
      <c r="Z518" s="172">
        <f>IF(ISNUMBER(FIND("decision",'Input| Setup'!$F$6)),'Input| Projects'!AH518,'Input| Projects'!R518)*J518*'Input| Escalations'!$I$17</f>
        <v>0</v>
      </c>
      <c r="AA518" s="172">
        <f>IF(ISNUMBER(FIND("decision",'Input| Setup'!$F$6)),'Input| Projects'!AI518,'Input| Projects'!S518)*K518*'Input| Escalations'!$I$17</f>
        <v>0</v>
      </c>
      <c r="AB518" s="172">
        <f>IF(ISNUMBER(FIND("decision",'Input| Setup'!$F$6)),'Input| Projects'!AJ518,'Input| Projects'!T518)*L518*'Input| Escalations'!$I$17</f>
        <v>0</v>
      </c>
      <c r="AC518" s="172">
        <f>IF(ISNUMBER(FIND("decision",'Input| Setup'!$F$6)),'Input| Projects'!AK518,'Input| Projects'!U518)*M518*'Input| Escalations'!$I$17</f>
        <v>0</v>
      </c>
      <c r="AD518" s="172">
        <f>IF(ISNUMBER(FIND("decision",'Input| Setup'!$F$6)),'Input| Projects'!AL518,'Input| Projects'!V518)*N518*'Input| Escalations'!$I$17</f>
        <v>0</v>
      </c>
      <c r="AE518" s="172">
        <f>IF(ISNUMBER(FIND("decision",'Input| Setup'!$F$6)),'Input| Projects'!AM518,'Input| Projects'!W518)*O518*'Input| Escalations'!$I$17</f>
        <v>0</v>
      </c>
      <c r="AF518" s="175"/>
      <c r="AG518" s="172" cm="1">
        <f t="array" ref="AG518">IFERROR(--('Input| Projects'!$AS518="Yes")*_xlfn.SWITCH('Input| Overheads'!$C$50,"Direct costs",'Calc| Overheads Allocation'!C$8*Q518,"Internal labour",'Calc| Overheads Allocation'!C$8*Q518*'Input| Projects'!$AO518,"DNSP defined",'Calc| Overheads Allocation'!C$78*'Input| Projects'!$AV518,0),0)</f>
        <v>0</v>
      </c>
      <c r="AH518" s="172" cm="1">
        <f t="array" ref="AH518">IFERROR(--('Input| Projects'!$AS518="Yes")*_xlfn.SWITCH('Input| Overheads'!$C$50,"Direct costs",'Calc| Overheads Allocation'!D$8*R518,"Internal labour",'Calc| Overheads Allocation'!D$8*R518*'Input| Projects'!$AO518,"DNSP defined",'Calc| Overheads Allocation'!D$78*'Input| Projects'!$AV518,0),0)</f>
        <v>0</v>
      </c>
      <c r="AI518" s="172" cm="1">
        <f t="array" ref="AI518">IFERROR(--('Input| Projects'!$AS518="Yes")*_xlfn.SWITCH('Input| Overheads'!$C$50,"Direct costs",'Calc| Overheads Allocation'!E$8*S518,"Internal labour",'Calc| Overheads Allocation'!E$8*S518*'Input| Projects'!$AO518,"DNSP defined",'Calc| Overheads Allocation'!E$78*'Input| Projects'!$AV518,0),0)</f>
        <v>0</v>
      </c>
      <c r="AJ518" s="172" cm="1">
        <f t="array" ref="AJ518">IFERROR(--('Input| Projects'!$AS518="Yes")*_xlfn.SWITCH('Input| Overheads'!$C$50,"Direct costs",'Calc| Overheads Allocation'!F$8*T518,"Internal labour",'Calc| Overheads Allocation'!F$8*T518*'Input| Projects'!$AO518,"DNSP defined",'Calc| Overheads Allocation'!F$78*'Input| Projects'!$AV518,0),0)</f>
        <v>0</v>
      </c>
      <c r="AK518" s="172" cm="1">
        <f t="array" ref="AK518">IFERROR(--('Input| Projects'!$AS518="Yes")*_xlfn.SWITCH('Input| Overheads'!$C$50,"Direct costs",'Calc| Overheads Allocation'!G$8*U518,"Internal labour",'Calc| Overheads Allocation'!G$8*U518*'Input| Projects'!$AO518,"DNSP defined",'Calc| Overheads Allocation'!G$78*'Input| Projects'!$AV518,0),0)</f>
        <v>0</v>
      </c>
      <c r="AL518" s="172" cm="1">
        <f t="array" ref="AL518">IFERROR(--('Input| Projects'!$AS518="Yes")*_xlfn.SWITCH('Input| Overheads'!$C$50,"Direct costs",'Calc| Overheads Allocation'!H$8*V518,"Internal labour",'Calc| Overheads Allocation'!H$8*V518*'Input| Projects'!$AO518,"DNSP defined",'Calc| Overheads Allocation'!H$78*'Input| Projects'!$AV518,0),0)</f>
        <v>0</v>
      </c>
      <c r="AM518" s="172" cm="1">
        <f t="array" ref="AM518">IFERROR(--('Input| Projects'!$AS518="Yes")*_xlfn.SWITCH('Input| Overheads'!$C$50,"Direct costs",'Calc| Overheads Allocation'!I$8*W518,"Internal labour",'Calc| Overheads Allocation'!I$8*W518*'Input| Projects'!$AO518,"DNSP defined",'Calc| Overheads Allocation'!I$78*'Input| Projects'!$AV518,0),0)</f>
        <v>0</v>
      </c>
      <c r="AN518" s="175"/>
      <c r="AO518" s="172" cm="1">
        <f t="array" ref="AO518">IFERROR(--('Input| Projects'!$AT518="Yes")*_xlfn.SWITCH('Input| Overheads'!$C$50,"Direct costs",'Calc| Overheads Allocation'!C$9*Q518,"Internal labour",'Calc| Overheads Allocation'!C$9*Q518*'Input| Projects'!$AO518,"DNSP defined",'Calc| Overheads Allocation'!C$79*'Input| Projects'!$AW518,0),0)</f>
        <v>0</v>
      </c>
      <c r="AP518" s="172" cm="1">
        <f t="array" ref="AP518">IFERROR(--('Input| Projects'!$AT518="Yes")*_xlfn.SWITCH('Input| Overheads'!$C$50,"Direct costs",'Calc| Overheads Allocation'!D$9*R518,"Internal labour",'Calc| Overheads Allocation'!D$9*R518*'Input| Projects'!$AO518,"DNSP defined",'Calc| Overheads Allocation'!D$79*'Input| Projects'!$AW518,0),0)</f>
        <v>0</v>
      </c>
      <c r="AQ518" s="172" cm="1">
        <f t="array" ref="AQ518">IFERROR(--('Input| Projects'!$AT518="Yes")*_xlfn.SWITCH('Input| Overheads'!$C$50,"Direct costs",'Calc| Overheads Allocation'!E$9*S518,"Internal labour",'Calc| Overheads Allocation'!E$9*S518*'Input| Projects'!$AO518,"DNSP defined",'Calc| Overheads Allocation'!E$79*'Input| Projects'!$AW518,0),0)</f>
        <v>0</v>
      </c>
      <c r="AR518" s="172" cm="1">
        <f t="array" ref="AR518">IFERROR(--('Input| Projects'!$AT518="Yes")*_xlfn.SWITCH('Input| Overheads'!$C$50,"Direct costs",'Calc| Overheads Allocation'!F$9*T518,"Internal labour",'Calc| Overheads Allocation'!F$9*T518*'Input| Projects'!$AO518,"DNSP defined",'Calc| Overheads Allocation'!F$79*'Input| Projects'!$AW518,0),0)</f>
        <v>0</v>
      </c>
      <c r="AS518" s="172" cm="1">
        <f t="array" ref="AS518">IFERROR(--('Input| Projects'!$AT518="Yes")*_xlfn.SWITCH('Input| Overheads'!$C$50,"Direct costs",'Calc| Overheads Allocation'!G$9*U518,"Internal labour",'Calc| Overheads Allocation'!G$9*U518*'Input| Projects'!$AO518,"DNSP defined",'Calc| Overheads Allocation'!G$79*'Input| Projects'!$AW518,0),0)</f>
        <v>0</v>
      </c>
      <c r="AT518" s="172" cm="1">
        <f t="array" ref="AT518">IFERROR(--('Input| Projects'!$AT518="Yes")*_xlfn.SWITCH('Input| Overheads'!$C$50,"Direct costs",'Calc| Overheads Allocation'!H$9*V518,"Internal labour",'Calc| Overheads Allocation'!H$9*V518*'Input| Projects'!$AO518,"DNSP defined",'Calc| Overheads Allocation'!H$79*'Input| Projects'!$AW518,0),0)</f>
        <v>0</v>
      </c>
      <c r="AU518" s="172" cm="1">
        <f t="array" ref="AU518">IFERROR(--('Input| Projects'!$AT518="Yes")*_xlfn.SWITCH('Input| Overheads'!$C$50,"Direct costs",'Calc| Overheads Allocation'!I$9*W518,"Internal labour",'Calc| Overheads Allocation'!I$9*W518*'Input| Projects'!$AO518,"DNSP defined",'Calc| Overheads Allocation'!I$79*'Input| Projects'!$AW518,0),0)</f>
        <v>0</v>
      </c>
      <c r="AV518" s="175"/>
      <c r="AW518" s="172">
        <f t="shared" si="178"/>
        <v>0</v>
      </c>
      <c r="AX518" s="172">
        <f t="shared" si="179"/>
        <v>0</v>
      </c>
      <c r="AY518" s="172">
        <f t="shared" si="180"/>
        <v>0</v>
      </c>
      <c r="AZ518" s="172">
        <f t="shared" si="181"/>
        <v>0</v>
      </c>
      <c r="BA518" s="172">
        <f t="shared" si="182"/>
        <v>0</v>
      </c>
      <c r="BB518" s="172">
        <f t="shared" si="183"/>
        <v>0</v>
      </c>
      <c r="BC518" s="172">
        <f t="shared" si="184"/>
        <v>0</v>
      </c>
      <c r="BD518" s="176"/>
      <c r="BE518" s="172">
        <f t="shared" si="185"/>
        <v>0</v>
      </c>
      <c r="BF518" s="172">
        <f t="shared" si="186"/>
        <v>0</v>
      </c>
      <c r="BG518" s="172">
        <f t="shared" si="187"/>
        <v>0</v>
      </c>
      <c r="BH518" s="172">
        <f t="shared" si="188"/>
        <v>0</v>
      </c>
      <c r="BI518" s="172">
        <f t="shared" si="189"/>
        <v>0</v>
      </c>
      <c r="BJ518" s="172">
        <f t="shared" si="190"/>
        <v>0</v>
      </c>
      <c r="BK518" s="172">
        <f t="shared" si="191"/>
        <v>0</v>
      </c>
      <c r="BL518" s="176"/>
      <c r="BM518" s="172">
        <f t="shared" si="170"/>
        <v>0</v>
      </c>
      <c r="BN518" s="172">
        <f t="shared" si="171"/>
        <v>0</v>
      </c>
      <c r="BO518" s="172">
        <f t="shared" si="172"/>
        <v>0</v>
      </c>
      <c r="BP518" s="172">
        <f t="shared" si="173"/>
        <v>0</v>
      </c>
      <c r="BQ518" s="172">
        <f t="shared" si="174"/>
        <v>0</v>
      </c>
      <c r="BR518" s="172">
        <f t="shared" si="175"/>
        <v>0</v>
      </c>
      <c r="BS518" s="172">
        <f t="shared" si="176"/>
        <v>0</v>
      </c>
      <c r="BT518" s="55"/>
      <c r="BU518" s="158">
        <f>SUMIF('Input| Projects'!$BA$8:$CX$8,RIGHT(BU$9,3),'Input| Projects'!$BA518:$CX518)</f>
        <v>0</v>
      </c>
      <c r="BV518" s="158">
        <f>SUMIF('Input| Projects'!$BA$8:$CX$8,RIGHT(BV$9,3),'Input| Projects'!$BA518:$CX518)</f>
        <v>0</v>
      </c>
      <c r="BW518" s="79" t="str">
        <f t="shared" si="177"/>
        <v/>
      </c>
    </row>
    <row r="519" spans="2:75" x14ac:dyDescent="0.2">
      <c r="B519" s="123">
        <f>IFERROR('Input| Projects'!B519,"")</f>
        <v>510</v>
      </c>
      <c r="C519" s="160" t="str">
        <f>IFERROR(IF('Input| Projects'!C519="","",'Input| Projects'!C519),"")</f>
        <v/>
      </c>
      <c r="D519" s="160" t="str">
        <f>IFERROR(IF('Input| Projects'!D519="","",'Input| Projects'!D519),"")</f>
        <v/>
      </c>
      <c r="E519" s="53"/>
      <c r="F519" s="160" t="str">
        <f>IF(LEN('Input| Projects'!F519)&gt;0,'Input| Projects'!F519,"")</f>
        <v/>
      </c>
      <c r="G519" s="160" t="str">
        <f>IF(LEN('Input| Projects'!G519)&gt;0,'Input| Projects'!G519,"")</f>
        <v/>
      </c>
      <c r="H519" s="10"/>
      <c r="I519" s="194" cm="1">
        <f t="array" ref="I519">IF(LEN($F519)&gt;0,1+IFERROR(SUMPRODUCT(TRANSPOSE('Input| Projects'!$AO519:$AQ519),INDEX('Input| Escalations'!$F$27:$L$29,,MATCH(Q$9,'Input| Escalations'!$F$21:$L$21,0))),0),0)</f>
        <v>0</v>
      </c>
      <c r="J519" s="194" cm="1">
        <f t="array" ref="J519">IF(LEN($F519)&gt;0,1+IFERROR(SUMPRODUCT(TRANSPOSE('Input| Projects'!$AO519:$AQ519),INDEX('Input| Escalations'!$F$27:$L$29,,MATCH(R$9,'Input| Escalations'!$F$21:$L$21,0))),0),0)</f>
        <v>0</v>
      </c>
      <c r="K519" s="194" cm="1">
        <f t="array" ref="K519">IF(LEN($F519)&gt;0,1+IFERROR(SUMPRODUCT(TRANSPOSE('Input| Projects'!$AO519:$AQ519),INDEX('Input| Escalations'!$F$27:$L$29,,MATCH(S$9,'Input| Escalations'!$F$21:$L$21,0))),0),0)</f>
        <v>0</v>
      </c>
      <c r="L519" s="194" cm="1">
        <f t="array" ref="L519">IF(LEN($F519)&gt;0,1+IFERROR(SUMPRODUCT(TRANSPOSE('Input| Projects'!$AO519:$AQ519),INDEX('Input| Escalations'!$F$27:$L$29,,MATCH(T$9,'Input| Escalations'!$F$21:$L$21,0))),0),0)</f>
        <v>0</v>
      </c>
      <c r="M519" s="194" cm="1">
        <f t="array" ref="M519">IF(LEN($F519)&gt;0,1+IFERROR(SUMPRODUCT(TRANSPOSE('Input| Projects'!$AO519:$AQ519),INDEX('Input| Escalations'!$F$27:$L$29,,MATCH(U$9,'Input| Escalations'!$F$21:$L$21,0))),0),0)</f>
        <v>0</v>
      </c>
      <c r="N519" s="194" cm="1">
        <f t="array" ref="N519">IF(LEN($F519)&gt;0,1+IFERROR(SUMPRODUCT(TRANSPOSE('Input| Projects'!$AO519:$AQ519),INDEX('Input| Escalations'!$F$27:$L$29,,MATCH(V$9,'Input| Escalations'!$F$21:$L$21,0))),0),0)</f>
        <v>0</v>
      </c>
      <c r="O519" s="194" cm="1">
        <f t="array" ref="O519">IF(LEN($F519)&gt;0,1+IFERROR(SUMPRODUCT(TRANSPOSE('Input| Projects'!$AO519:$AQ519),INDEX('Input| Escalations'!$F$27:$L$29,,MATCH(W$9,'Input| Escalations'!$F$21:$L$21,0))),0),0)</f>
        <v>0</v>
      </c>
      <c r="P519" s="10"/>
      <c r="Q519" s="172">
        <f>IFERROR(IF(ISNUMBER(FIND("decision",'Input| Setup'!$F$6)),'Input| Projects'!Y519,'Input| Projects'!I519)*'Input| Escalations'!$I$17*I519,0)</f>
        <v>0</v>
      </c>
      <c r="R519" s="172">
        <f>IFERROR(IF(ISNUMBER(FIND("decision",'Input| Setup'!$F$6)),'Input| Projects'!Z519,'Input| Projects'!J519)*'Input| Escalations'!$I$17*J519,0)</f>
        <v>0</v>
      </c>
      <c r="S519" s="172">
        <f>IFERROR(IF(ISNUMBER(FIND("decision",'Input| Setup'!$F$6)),'Input| Projects'!AA519,'Input| Projects'!K519)*'Input| Escalations'!$I$17*K519,0)</f>
        <v>0</v>
      </c>
      <c r="T519" s="172">
        <f>IFERROR(IF(ISNUMBER(FIND("decision",'Input| Setup'!$F$6)),'Input| Projects'!AB519,'Input| Projects'!L519)*'Input| Escalations'!$I$17*L519,0)</f>
        <v>0</v>
      </c>
      <c r="U519" s="172">
        <f>IFERROR(IF(ISNUMBER(FIND("decision",'Input| Setup'!$F$6)),'Input| Projects'!AC519,'Input| Projects'!M519)*'Input| Escalations'!$I$17*M519,0)</f>
        <v>0</v>
      </c>
      <c r="V519" s="172">
        <f>IFERROR(IF(ISNUMBER(FIND("decision",'Input| Setup'!$F$6)),'Input| Projects'!AD519,'Input| Projects'!N519)*'Input| Escalations'!$I$17*N519,0)</f>
        <v>0</v>
      </c>
      <c r="W519" s="172">
        <f>IFERROR(IF(ISNUMBER(FIND("decision",'Input| Setup'!$F$6)),'Input| Projects'!AE519,'Input| Projects'!O519)*'Input| Escalations'!$I$17*O519,0)</f>
        <v>0</v>
      </c>
      <c r="X519" s="175"/>
      <c r="Y519" s="172">
        <f>IF(ISNUMBER(FIND("decision",'Input| Setup'!$F$6)),'Input| Projects'!AG519,'Input| Projects'!Q519)*I519*'Input| Escalations'!$I$17</f>
        <v>0</v>
      </c>
      <c r="Z519" s="172">
        <f>IF(ISNUMBER(FIND("decision",'Input| Setup'!$F$6)),'Input| Projects'!AH519,'Input| Projects'!R519)*J519*'Input| Escalations'!$I$17</f>
        <v>0</v>
      </c>
      <c r="AA519" s="172">
        <f>IF(ISNUMBER(FIND("decision",'Input| Setup'!$F$6)),'Input| Projects'!AI519,'Input| Projects'!S519)*K519*'Input| Escalations'!$I$17</f>
        <v>0</v>
      </c>
      <c r="AB519" s="172">
        <f>IF(ISNUMBER(FIND("decision",'Input| Setup'!$F$6)),'Input| Projects'!AJ519,'Input| Projects'!T519)*L519*'Input| Escalations'!$I$17</f>
        <v>0</v>
      </c>
      <c r="AC519" s="172">
        <f>IF(ISNUMBER(FIND("decision",'Input| Setup'!$F$6)),'Input| Projects'!AK519,'Input| Projects'!U519)*M519*'Input| Escalations'!$I$17</f>
        <v>0</v>
      </c>
      <c r="AD519" s="172">
        <f>IF(ISNUMBER(FIND("decision",'Input| Setup'!$F$6)),'Input| Projects'!AL519,'Input| Projects'!V519)*N519*'Input| Escalations'!$I$17</f>
        <v>0</v>
      </c>
      <c r="AE519" s="172">
        <f>IF(ISNUMBER(FIND("decision",'Input| Setup'!$F$6)),'Input| Projects'!AM519,'Input| Projects'!W519)*O519*'Input| Escalations'!$I$17</f>
        <v>0</v>
      </c>
      <c r="AF519" s="175"/>
      <c r="AG519" s="172" cm="1">
        <f t="array" ref="AG519">IFERROR(--('Input| Projects'!$AS519="Yes")*_xlfn.SWITCH('Input| Overheads'!$C$50,"Direct costs",'Calc| Overheads Allocation'!C$8*Q519,"Internal labour",'Calc| Overheads Allocation'!C$8*Q519*'Input| Projects'!$AO519,"DNSP defined",'Calc| Overheads Allocation'!C$78*'Input| Projects'!$AV519,0),0)</f>
        <v>0</v>
      </c>
      <c r="AH519" s="172" cm="1">
        <f t="array" ref="AH519">IFERROR(--('Input| Projects'!$AS519="Yes")*_xlfn.SWITCH('Input| Overheads'!$C$50,"Direct costs",'Calc| Overheads Allocation'!D$8*R519,"Internal labour",'Calc| Overheads Allocation'!D$8*R519*'Input| Projects'!$AO519,"DNSP defined",'Calc| Overheads Allocation'!D$78*'Input| Projects'!$AV519,0),0)</f>
        <v>0</v>
      </c>
      <c r="AI519" s="172" cm="1">
        <f t="array" ref="AI519">IFERROR(--('Input| Projects'!$AS519="Yes")*_xlfn.SWITCH('Input| Overheads'!$C$50,"Direct costs",'Calc| Overheads Allocation'!E$8*S519,"Internal labour",'Calc| Overheads Allocation'!E$8*S519*'Input| Projects'!$AO519,"DNSP defined",'Calc| Overheads Allocation'!E$78*'Input| Projects'!$AV519,0),0)</f>
        <v>0</v>
      </c>
      <c r="AJ519" s="172" cm="1">
        <f t="array" ref="AJ519">IFERROR(--('Input| Projects'!$AS519="Yes")*_xlfn.SWITCH('Input| Overheads'!$C$50,"Direct costs",'Calc| Overheads Allocation'!F$8*T519,"Internal labour",'Calc| Overheads Allocation'!F$8*T519*'Input| Projects'!$AO519,"DNSP defined",'Calc| Overheads Allocation'!F$78*'Input| Projects'!$AV519,0),0)</f>
        <v>0</v>
      </c>
      <c r="AK519" s="172" cm="1">
        <f t="array" ref="AK519">IFERROR(--('Input| Projects'!$AS519="Yes")*_xlfn.SWITCH('Input| Overheads'!$C$50,"Direct costs",'Calc| Overheads Allocation'!G$8*U519,"Internal labour",'Calc| Overheads Allocation'!G$8*U519*'Input| Projects'!$AO519,"DNSP defined",'Calc| Overheads Allocation'!G$78*'Input| Projects'!$AV519,0),0)</f>
        <v>0</v>
      </c>
      <c r="AL519" s="172" cm="1">
        <f t="array" ref="AL519">IFERROR(--('Input| Projects'!$AS519="Yes")*_xlfn.SWITCH('Input| Overheads'!$C$50,"Direct costs",'Calc| Overheads Allocation'!H$8*V519,"Internal labour",'Calc| Overheads Allocation'!H$8*V519*'Input| Projects'!$AO519,"DNSP defined",'Calc| Overheads Allocation'!H$78*'Input| Projects'!$AV519,0),0)</f>
        <v>0</v>
      </c>
      <c r="AM519" s="172" cm="1">
        <f t="array" ref="AM519">IFERROR(--('Input| Projects'!$AS519="Yes")*_xlfn.SWITCH('Input| Overheads'!$C$50,"Direct costs",'Calc| Overheads Allocation'!I$8*W519,"Internal labour",'Calc| Overheads Allocation'!I$8*W519*'Input| Projects'!$AO519,"DNSP defined",'Calc| Overheads Allocation'!I$78*'Input| Projects'!$AV519,0),0)</f>
        <v>0</v>
      </c>
      <c r="AN519" s="175"/>
      <c r="AO519" s="172" cm="1">
        <f t="array" ref="AO519">IFERROR(--('Input| Projects'!$AT519="Yes")*_xlfn.SWITCH('Input| Overheads'!$C$50,"Direct costs",'Calc| Overheads Allocation'!C$9*Q519,"Internal labour",'Calc| Overheads Allocation'!C$9*Q519*'Input| Projects'!$AO519,"DNSP defined",'Calc| Overheads Allocation'!C$79*'Input| Projects'!$AW519,0),0)</f>
        <v>0</v>
      </c>
      <c r="AP519" s="172" cm="1">
        <f t="array" ref="AP519">IFERROR(--('Input| Projects'!$AT519="Yes")*_xlfn.SWITCH('Input| Overheads'!$C$50,"Direct costs",'Calc| Overheads Allocation'!D$9*R519,"Internal labour",'Calc| Overheads Allocation'!D$9*R519*'Input| Projects'!$AO519,"DNSP defined",'Calc| Overheads Allocation'!D$79*'Input| Projects'!$AW519,0),0)</f>
        <v>0</v>
      </c>
      <c r="AQ519" s="172" cm="1">
        <f t="array" ref="AQ519">IFERROR(--('Input| Projects'!$AT519="Yes")*_xlfn.SWITCH('Input| Overheads'!$C$50,"Direct costs",'Calc| Overheads Allocation'!E$9*S519,"Internal labour",'Calc| Overheads Allocation'!E$9*S519*'Input| Projects'!$AO519,"DNSP defined",'Calc| Overheads Allocation'!E$79*'Input| Projects'!$AW519,0),0)</f>
        <v>0</v>
      </c>
      <c r="AR519" s="172" cm="1">
        <f t="array" ref="AR519">IFERROR(--('Input| Projects'!$AT519="Yes")*_xlfn.SWITCH('Input| Overheads'!$C$50,"Direct costs",'Calc| Overheads Allocation'!F$9*T519,"Internal labour",'Calc| Overheads Allocation'!F$9*T519*'Input| Projects'!$AO519,"DNSP defined",'Calc| Overheads Allocation'!F$79*'Input| Projects'!$AW519,0),0)</f>
        <v>0</v>
      </c>
      <c r="AS519" s="172" cm="1">
        <f t="array" ref="AS519">IFERROR(--('Input| Projects'!$AT519="Yes")*_xlfn.SWITCH('Input| Overheads'!$C$50,"Direct costs",'Calc| Overheads Allocation'!G$9*U519,"Internal labour",'Calc| Overheads Allocation'!G$9*U519*'Input| Projects'!$AO519,"DNSP defined",'Calc| Overheads Allocation'!G$79*'Input| Projects'!$AW519,0),0)</f>
        <v>0</v>
      </c>
      <c r="AT519" s="172" cm="1">
        <f t="array" ref="AT519">IFERROR(--('Input| Projects'!$AT519="Yes")*_xlfn.SWITCH('Input| Overheads'!$C$50,"Direct costs",'Calc| Overheads Allocation'!H$9*V519,"Internal labour",'Calc| Overheads Allocation'!H$9*V519*'Input| Projects'!$AO519,"DNSP defined",'Calc| Overheads Allocation'!H$79*'Input| Projects'!$AW519,0),0)</f>
        <v>0</v>
      </c>
      <c r="AU519" s="172" cm="1">
        <f t="array" ref="AU519">IFERROR(--('Input| Projects'!$AT519="Yes")*_xlfn.SWITCH('Input| Overheads'!$C$50,"Direct costs",'Calc| Overheads Allocation'!I$9*W519,"Internal labour",'Calc| Overheads Allocation'!I$9*W519*'Input| Projects'!$AO519,"DNSP defined",'Calc| Overheads Allocation'!I$79*'Input| Projects'!$AW519,0),0)</f>
        <v>0</v>
      </c>
      <c r="AV519" s="175"/>
      <c r="AW519" s="172">
        <f t="shared" si="178"/>
        <v>0</v>
      </c>
      <c r="AX519" s="172">
        <f t="shared" si="179"/>
        <v>0</v>
      </c>
      <c r="AY519" s="172">
        <f t="shared" si="180"/>
        <v>0</v>
      </c>
      <c r="AZ519" s="172">
        <f t="shared" si="181"/>
        <v>0</v>
      </c>
      <c r="BA519" s="172">
        <f t="shared" si="182"/>
        <v>0</v>
      </c>
      <c r="BB519" s="172">
        <f t="shared" si="183"/>
        <v>0</v>
      </c>
      <c r="BC519" s="172">
        <f t="shared" si="184"/>
        <v>0</v>
      </c>
      <c r="BD519" s="176"/>
      <c r="BE519" s="172">
        <f t="shared" si="185"/>
        <v>0</v>
      </c>
      <c r="BF519" s="172">
        <f t="shared" si="186"/>
        <v>0</v>
      </c>
      <c r="BG519" s="172">
        <f t="shared" si="187"/>
        <v>0</v>
      </c>
      <c r="BH519" s="172">
        <f t="shared" si="188"/>
        <v>0</v>
      </c>
      <c r="BI519" s="172">
        <f t="shared" si="189"/>
        <v>0</v>
      </c>
      <c r="BJ519" s="172">
        <f t="shared" si="190"/>
        <v>0</v>
      </c>
      <c r="BK519" s="172">
        <f t="shared" si="191"/>
        <v>0</v>
      </c>
      <c r="BL519" s="176"/>
      <c r="BM519" s="172">
        <f t="shared" si="170"/>
        <v>0</v>
      </c>
      <c r="BN519" s="172">
        <f t="shared" si="171"/>
        <v>0</v>
      </c>
      <c r="BO519" s="172">
        <f t="shared" si="172"/>
        <v>0</v>
      </c>
      <c r="BP519" s="172">
        <f t="shared" si="173"/>
        <v>0</v>
      </c>
      <c r="BQ519" s="172">
        <f t="shared" si="174"/>
        <v>0</v>
      </c>
      <c r="BR519" s="172">
        <f t="shared" si="175"/>
        <v>0</v>
      </c>
      <c r="BS519" s="172">
        <f t="shared" si="176"/>
        <v>0</v>
      </c>
      <c r="BT519" s="55"/>
      <c r="BU519" s="158">
        <f>SUMIF('Input| Projects'!$BA$8:$CX$8,RIGHT(BU$9,3),'Input| Projects'!$BA519:$CX519)</f>
        <v>0</v>
      </c>
      <c r="BV519" s="158">
        <f>SUMIF('Input| Projects'!$BA$8:$CX$8,RIGHT(BV$9,3),'Input| Projects'!$BA519:$CX519)</f>
        <v>0</v>
      </c>
      <c r="BW519" s="79" t="str">
        <f t="shared" si="177"/>
        <v/>
      </c>
    </row>
    <row r="520" spans="2:75" x14ac:dyDescent="0.2">
      <c r="B520" s="123">
        <f>IFERROR('Input| Projects'!B520,"")</f>
        <v>511</v>
      </c>
      <c r="C520" s="160" t="str">
        <f>IFERROR(IF('Input| Projects'!C520="","",'Input| Projects'!C520),"")</f>
        <v/>
      </c>
      <c r="D520" s="160" t="str">
        <f>IFERROR(IF('Input| Projects'!D520="","",'Input| Projects'!D520),"")</f>
        <v/>
      </c>
      <c r="E520" s="53"/>
      <c r="F520" s="160" t="str">
        <f>IF(LEN('Input| Projects'!F520)&gt;0,'Input| Projects'!F520,"")</f>
        <v/>
      </c>
      <c r="G520" s="160" t="str">
        <f>IF(LEN('Input| Projects'!G520)&gt;0,'Input| Projects'!G520,"")</f>
        <v/>
      </c>
      <c r="H520" s="10"/>
      <c r="I520" s="194" cm="1">
        <f t="array" ref="I520">IF(LEN($F520)&gt;0,1+IFERROR(SUMPRODUCT(TRANSPOSE('Input| Projects'!$AO520:$AQ520),INDEX('Input| Escalations'!$F$27:$L$29,,MATCH(Q$9,'Input| Escalations'!$F$21:$L$21,0))),0),0)</f>
        <v>0</v>
      </c>
      <c r="J520" s="194" cm="1">
        <f t="array" ref="J520">IF(LEN($F520)&gt;0,1+IFERROR(SUMPRODUCT(TRANSPOSE('Input| Projects'!$AO520:$AQ520),INDEX('Input| Escalations'!$F$27:$L$29,,MATCH(R$9,'Input| Escalations'!$F$21:$L$21,0))),0),0)</f>
        <v>0</v>
      </c>
      <c r="K520" s="194" cm="1">
        <f t="array" ref="K520">IF(LEN($F520)&gt;0,1+IFERROR(SUMPRODUCT(TRANSPOSE('Input| Projects'!$AO520:$AQ520),INDEX('Input| Escalations'!$F$27:$L$29,,MATCH(S$9,'Input| Escalations'!$F$21:$L$21,0))),0),0)</f>
        <v>0</v>
      </c>
      <c r="L520" s="194" cm="1">
        <f t="array" ref="L520">IF(LEN($F520)&gt;0,1+IFERROR(SUMPRODUCT(TRANSPOSE('Input| Projects'!$AO520:$AQ520),INDEX('Input| Escalations'!$F$27:$L$29,,MATCH(T$9,'Input| Escalations'!$F$21:$L$21,0))),0),0)</f>
        <v>0</v>
      </c>
      <c r="M520" s="194" cm="1">
        <f t="array" ref="M520">IF(LEN($F520)&gt;0,1+IFERROR(SUMPRODUCT(TRANSPOSE('Input| Projects'!$AO520:$AQ520),INDEX('Input| Escalations'!$F$27:$L$29,,MATCH(U$9,'Input| Escalations'!$F$21:$L$21,0))),0),0)</f>
        <v>0</v>
      </c>
      <c r="N520" s="194" cm="1">
        <f t="array" ref="N520">IF(LEN($F520)&gt;0,1+IFERROR(SUMPRODUCT(TRANSPOSE('Input| Projects'!$AO520:$AQ520),INDEX('Input| Escalations'!$F$27:$L$29,,MATCH(V$9,'Input| Escalations'!$F$21:$L$21,0))),0),0)</f>
        <v>0</v>
      </c>
      <c r="O520" s="194" cm="1">
        <f t="array" ref="O520">IF(LEN($F520)&gt;0,1+IFERROR(SUMPRODUCT(TRANSPOSE('Input| Projects'!$AO520:$AQ520),INDEX('Input| Escalations'!$F$27:$L$29,,MATCH(W$9,'Input| Escalations'!$F$21:$L$21,0))),0),0)</f>
        <v>0</v>
      </c>
      <c r="P520" s="10"/>
      <c r="Q520" s="172">
        <f>IFERROR(IF(ISNUMBER(FIND("decision",'Input| Setup'!$F$6)),'Input| Projects'!Y520,'Input| Projects'!I520)*'Input| Escalations'!$I$17*I520,0)</f>
        <v>0</v>
      </c>
      <c r="R520" s="172">
        <f>IFERROR(IF(ISNUMBER(FIND("decision",'Input| Setup'!$F$6)),'Input| Projects'!Z520,'Input| Projects'!J520)*'Input| Escalations'!$I$17*J520,0)</f>
        <v>0</v>
      </c>
      <c r="S520" s="172">
        <f>IFERROR(IF(ISNUMBER(FIND("decision",'Input| Setup'!$F$6)),'Input| Projects'!AA520,'Input| Projects'!K520)*'Input| Escalations'!$I$17*K520,0)</f>
        <v>0</v>
      </c>
      <c r="T520" s="172">
        <f>IFERROR(IF(ISNUMBER(FIND("decision",'Input| Setup'!$F$6)),'Input| Projects'!AB520,'Input| Projects'!L520)*'Input| Escalations'!$I$17*L520,0)</f>
        <v>0</v>
      </c>
      <c r="U520" s="172">
        <f>IFERROR(IF(ISNUMBER(FIND("decision",'Input| Setup'!$F$6)),'Input| Projects'!AC520,'Input| Projects'!M520)*'Input| Escalations'!$I$17*M520,0)</f>
        <v>0</v>
      </c>
      <c r="V520" s="172">
        <f>IFERROR(IF(ISNUMBER(FIND("decision",'Input| Setup'!$F$6)),'Input| Projects'!AD520,'Input| Projects'!N520)*'Input| Escalations'!$I$17*N520,0)</f>
        <v>0</v>
      </c>
      <c r="W520" s="172">
        <f>IFERROR(IF(ISNUMBER(FIND("decision",'Input| Setup'!$F$6)),'Input| Projects'!AE520,'Input| Projects'!O520)*'Input| Escalations'!$I$17*O520,0)</f>
        <v>0</v>
      </c>
      <c r="X520" s="175"/>
      <c r="Y520" s="172">
        <f>IF(ISNUMBER(FIND("decision",'Input| Setup'!$F$6)),'Input| Projects'!AG520,'Input| Projects'!Q520)*I520*'Input| Escalations'!$I$17</f>
        <v>0</v>
      </c>
      <c r="Z520" s="172">
        <f>IF(ISNUMBER(FIND("decision",'Input| Setup'!$F$6)),'Input| Projects'!AH520,'Input| Projects'!R520)*J520*'Input| Escalations'!$I$17</f>
        <v>0</v>
      </c>
      <c r="AA520" s="172">
        <f>IF(ISNUMBER(FIND("decision",'Input| Setup'!$F$6)),'Input| Projects'!AI520,'Input| Projects'!S520)*K520*'Input| Escalations'!$I$17</f>
        <v>0</v>
      </c>
      <c r="AB520" s="172">
        <f>IF(ISNUMBER(FIND("decision",'Input| Setup'!$F$6)),'Input| Projects'!AJ520,'Input| Projects'!T520)*L520*'Input| Escalations'!$I$17</f>
        <v>0</v>
      </c>
      <c r="AC520" s="172">
        <f>IF(ISNUMBER(FIND("decision",'Input| Setup'!$F$6)),'Input| Projects'!AK520,'Input| Projects'!U520)*M520*'Input| Escalations'!$I$17</f>
        <v>0</v>
      </c>
      <c r="AD520" s="172">
        <f>IF(ISNUMBER(FIND("decision",'Input| Setup'!$F$6)),'Input| Projects'!AL520,'Input| Projects'!V520)*N520*'Input| Escalations'!$I$17</f>
        <v>0</v>
      </c>
      <c r="AE520" s="172">
        <f>IF(ISNUMBER(FIND("decision",'Input| Setup'!$F$6)),'Input| Projects'!AM520,'Input| Projects'!W520)*O520*'Input| Escalations'!$I$17</f>
        <v>0</v>
      </c>
      <c r="AF520" s="175"/>
      <c r="AG520" s="172" cm="1">
        <f t="array" ref="AG520">IFERROR(--('Input| Projects'!$AS520="Yes")*_xlfn.SWITCH('Input| Overheads'!$C$50,"Direct costs",'Calc| Overheads Allocation'!C$8*Q520,"Internal labour",'Calc| Overheads Allocation'!C$8*Q520*'Input| Projects'!$AO520,"DNSP defined",'Calc| Overheads Allocation'!C$78*'Input| Projects'!$AV520,0),0)</f>
        <v>0</v>
      </c>
      <c r="AH520" s="172" cm="1">
        <f t="array" ref="AH520">IFERROR(--('Input| Projects'!$AS520="Yes")*_xlfn.SWITCH('Input| Overheads'!$C$50,"Direct costs",'Calc| Overheads Allocation'!D$8*R520,"Internal labour",'Calc| Overheads Allocation'!D$8*R520*'Input| Projects'!$AO520,"DNSP defined",'Calc| Overheads Allocation'!D$78*'Input| Projects'!$AV520,0),0)</f>
        <v>0</v>
      </c>
      <c r="AI520" s="172" cm="1">
        <f t="array" ref="AI520">IFERROR(--('Input| Projects'!$AS520="Yes")*_xlfn.SWITCH('Input| Overheads'!$C$50,"Direct costs",'Calc| Overheads Allocation'!E$8*S520,"Internal labour",'Calc| Overheads Allocation'!E$8*S520*'Input| Projects'!$AO520,"DNSP defined",'Calc| Overheads Allocation'!E$78*'Input| Projects'!$AV520,0),0)</f>
        <v>0</v>
      </c>
      <c r="AJ520" s="172" cm="1">
        <f t="array" ref="AJ520">IFERROR(--('Input| Projects'!$AS520="Yes")*_xlfn.SWITCH('Input| Overheads'!$C$50,"Direct costs",'Calc| Overheads Allocation'!F$8*T520,"Internal labour",'Calc| Overheads Allocation'!F$8*T520*'Input| Projects'!$AO520,"DNSP defined",'Calc| Overheads Allocation'!F$78*'Input| Projects'!$AV520,0),0)</f>
        <v>0</v>
      </c>
      <c r="AK520" s="172" cm="1">
        <f t="array" ref="AK520">IFERROR(--('Input| Projects'!$AS520="Yes")*_xlfn.SWITCH('Input| Overheads'!$C$50,"Direct costs",'Calc| Overheads Allocation'!G$8*U520,"Internal labour",'Calc| Overheads Allocation'!G$8*U520*'Input| Projects'!$AO520,"DNSP defined",'Calc| Overheads Allocation'!G$78*'Input| Projects'!$AV520,0),0)</f>
        <v>0</v>
      </c>
      <c r="AL520" s="172" cm="1">
        <f t="array" ref="AL520">IFERROR(--('Input| Projects'!$AS520="Yes")*_xlfn.SWITCH('Input| Overheads'!$C$50,"Direct costs",'Calc| Overheads Allocation'!H$8*V520,"Internal labour",'Calc| Overheads Allocation'!H$8*V520*'Input| Projects'!$AO520,"DNSP defined",'Calc| Overheads Allocation'!H$78*'Input| Projects'!$AV520,0),0)</f>
        <v>0</v>
      </c>
      <c r="AM520" s="172" cm="1">
        <f t="array" ref="AM520">IFERROR(--('Input| Projects'!$AS520="Yes")*_xlfn.SWITCH('Input| Overheads'!$C$50,"Direct costs",'Calc| Overheads Allocation'!I$8*W520,"Internal labour",'Calc| Overheads Allocation'!I$8*W520*'Input| Projects'!$AO520,"DNSP defined",'Calc| Overheads Allocation'!I$78*'Input| Projects'!$AV520,0),0)</f>
        <v>0</v>
      </c>
      <c r="AN520" s="175"/>
      <c r="AO520" s="172" cm="1">
        <f t="array" ref="AO520">IFERROR(--('Input| Projects'!$AT520="Yes")*_xlfn.SWITCH('Input| Overheads'!$C$50,"Direct costs",'Calc| Overheads Allocation'!C$9*Q520,"Internal labour",'Calc| Overheads Allocation'!C$9*Q520*'Input| Projects'!$AO520,"DNSP defined",'Calc| Overheads Allocation'!C$79*'Input| Projects'!$AW520,0),0)</f>
        <v>0</v>
      </c>
      <c r="AP520" s="172" cm="1">
        <f t="array" ref="AP520">IFERROR(--('Input| Projects'!$AT520="Yes")*_xlfn.SWITCH('Input| Overheads'!$C$50,"Direct costs",'Calc| Overheads Allocation'!D$9*R520,"Internal labour",'Calc| Overheads Allocation'!D$9*R520*'Input| Projects'!$AO520,"DNSP defined",'Calc| Overheads Allocation'!D$79*'Input| Projects'!$AW520,0),0)</f>
        <v>0</v>
      </c>
      <c r="AQ520" s="172" cm="1">
        <f t="array" ref="AQ520">IFERROR(--('Input| Projects'!$AT520="Yes")*_xlfn.SWITCH('Input| Overheads'!$C$50,"Direct costs",'Calc| Overheads Allocation'!E$9*S520,"Internal labour",'Calc| Overheads Allocation'!E$9*S520*'Input| Projects'!$AO520,"DNSP defined",'Calc| Overheads Allocation'!E$79*'Input| Projects'!$AW520,0),0)</f>
        <v>0</v>
      </c>
      <c r="AR520" s="172" cm="1">
        <f t="array" ref="AR520">IFERROR(--('Input| Projects'!$AT520="Yes")*_xlfn.SWITCH('Input| Overheads'!$C$50,"Direct costs",'Calc| Overheads Allocation'!F$9*T520,"Internal labour",'Calc| Overheads Allocation'!F$9*T520*'Input| Projects'!$AO520,"DNSP defined",'Calc| Overheads Allocation'!F$79*'Input| Projects'!$AW520,0),0)</f>
        <v>0</v>
      </c>
      <c r="AS520" s="172" cm="1">
        <f t="array" ref="AS520">IFERROR(--('Input| Projects'!$AT520="Yes")*_xlfn.SWITCH('Input| Overheads'!$C$50,"Direct costs",'Calc| Overheads Allocation'!G$9*U520,"Internal labour",'Calc| Overheads Allocation'!G$9*U520*'Input| Projects'!$AO520,"DNSP defined",'Calc| Overheads Allocation'!G$79*'Input| Projects'!$AW520,0),0)</f>
        <v>0</v>
      </c>
      <c r="AT520" s="172" cm="1">
        <f t="array" ref="AT520">IFERROR(--('Input| Projects'!$AT520="Yes")*_xlfn.SWITCH('Input| Overheads'!$C$50,"Direct costs",'Calc| Overheads Allocation'!H$9*V520,"Internal labour",'Calc| Overheads Allocation'!H$9*V520*'Input| Projects'!$AO520,"DNSP defined",'Calc| Overheads Allocation'!H$79*'Input| Projects'!$AW520,0),0)</f>
        <v>0</v>
      </c>
      <c r="AU520" s="172" cm="1">
        <f t="array" ref="AU520">IFERROR(--('Input| Projects'!$AT520="Yes")*_xlfn.SWITCH('Input| Overheads'!$C$50,"Direct costs",'Calc| Overheads Allocation'!I$9*W520,"Internal labour",'Calc| Overheads Allocation'!I$9*W520*'Input| Projects'!$AO520,"DNSP defined",'Calc| Overheads Allocation'!I$79*'Input| Projects'!$AW520,0),0)</f>
        <v>0</v>
      </c>
      <c r="AV520" s="175"/>
      <c r="AW520" s="172">
        <f t="shared" si="178"/>
        <v>0</v>
      </c>
      <c r="AX520" s="172">
        <f t="shared" si="179"/>
        <v>0</v>
      </c>
      <c r="AY520" s="172">
        <f t="shared" si="180"/>
        <v>0</v>
      </c>
      <c r="AZ520" s="172">
        <f t="shared" si="181"/>
        <v>0</v>
      </c>
      <c r="BA520" s="172">
        <f t="shared" si="182"/>
        <v>0</v>
      </c>
      <c r="BB520" s="172">
        <f t="shared" si="183"/>
        <v>0</v>
      </c>
      <c r="BC520" s="172">
        <f t="shared" si="184"/>
        <v>0</v>
      </c>
      <c r="BD520" s="176"/>
      <c r="BE520" s="172">
        <f t="shared" si="185"/>
        <v>0</v>
      </c>
      <c r="BF520" s="172">
        <f t="shared" si="186"/>
        <v>0</v>
      </c>
      <c r="BG520" s="172">
        <f t="shared" si="187"/>
        <v>0</v>
      </c>
      <c r="BH520" s="172">
        <f t="shared" si="188"/>
        <v>0</v>
      </c>
      <c r="BI520" s="172">
        <f t="shared" si="189"/>
        <v>0</v>
      </c>
      <c r="BJ520" s="172">
        <f t="shared" si="190"/>
        <v>0</v>
      </c>
      <c r="BK520" s="172">
        <f t="shared" si="191"/>
        <v>0</v>
      </c>
      <c r="BL520" s="176"/>
      <c r="BM520" s="172">
        <f t="shared" si="170"/>
        <v>0</v>
      </c>
      <c r="BN520" s="172">
        <f t="shared" si="171"/>
        <v>0</v>
      </c>
      <c r="BO520" s="172">
        <f t="shared" si="172"/>
        <v>0</v>
      </c>
      <c r="BP520" s="172">
        <f t="shared" si="173"/>
        <v>0</v>
      </c>
      <c r="BQ520" s="172">
        <f t="shared" si="174"/>
        <v>0</v>
      </c>
      <c r="BR520" s="172">
        <f t="shared" si="175"/>
        <v>0</v>
      </c>
      <c r="BS520" s="172">
        <f t="shared" si="176"/>
        <v>0</v>
      </c>
      <c r="BT520" s="55"/>
      <c r="BU520" s="158">
        <f>SUMIF('Input| Projects'!$BA$8:$CX$8,RIGHT(BU$9,3),'Input| Projects'!$BA520:$CX520)</f>
        <v>0</v>
      </c>
      <c r="BV520" s="158">
        <f>SUMIF('Input| Projects'!$BA$8:$CX$8,RIGHT(BV$9,3),'Input| Projects'!$BA520:$CX520)</f>
        <v>0</v>
      </c>
      <c r="BW520" s="79" t="str">
        <f t="shared" si="177"/>
        <v/>
      </c>
    </row>
    <row r="521" spans="2:75" x14ac:dyDescent="0.2">
      <c r="B521" s="123">
        <f>IFERROR('Input| Projects'!B521,"")</f>
        <v>512</v>
      </c>
      <c r="C521" s="160" t="str">
        <f>IFERROR(IF('Input| Projects'!C521="","",'Input| Projects'!C521),"")</f>
        <v/>
      </c>
      <c r="D521" s="160" t="str">
        <f>IFERROR(IF('Input| Projects'!D521="","",'Input| Projects'!D521),"")</f>
        <v/>
      </c>
      <c r="E521" s="53"/>
      <c r="F521" s="160" t="str">
        <f>IF(LEN('Input| Projects'!F521)&gt;0,'Input| Projects'!F521,"")</f>
        <v/>
      </c>
      <c r="G521" s="160" t="str">
        <f>IF(LEN('Input| Projects'!G521)&gt;0,'Input| Projects'!G521,"")</f>
        <v/>
      </c>
      <c r="H521" s="10"/>
      <c r="I521" s="194" cm="1">
        <f t="array" ref="I521">IF(LEN($F521)&gt;0,1+IFERROR(SUMPRODUCT(TRANSPOSE('Input| Projects'!$AO521:$AQ521),INDEX('Input| Escalations'!$F$27:$L$29,,MATCH(Q$9,'Input| Escalations'!$F$21:$L$21,0))),0),0)</f>
        <v>0</v>
      </c>
      <c r="J521" s="194" cm="1">
        <f t="array" ref="J521">IF(LEN($F521)&gt;0,1+IFERROR(SUMPRODUCT(TRANSPOSE('Input| Projects'!$AO521:$AQ521),INDEX('Input| Escalations'!$F$27:$L$29,,MATCH(R$9,'Input| Escalations'!$F$21:$L$21,0))),0),0)</f>
        <v>0</v>
      </c>
      <c r="K521" s="194" cm="1">
        <f t="array" ref="K521">IF(LEN($F521)&gt;0,1+IFERROR(SUMPRODUCT(TRANSPOSE('Input| Projects'!$AO521:$AQ521),INDEX('Input| Escalations'!$F$27:$L$29,,MATCH(S$9,'Input| Escalations'!$F$21:$L$21,0))),0),0)</f>
        <v>0</v>
      </c>
      <c r="L521" s="194" cm="1">
        <f t="array" ref="L521">IF(LEN($F521)&gt;0,1+IFERROR(SUMPRODUCT(TRANSPOSE('Input| Projects'!$AO521:$AQ521),INDEX('Input| Escalations'!$F$27:$L$29,,MATCH(T$9,'Input| Escalations'!$F$21:$L$21,0))),0),0)</f>
        <v>0</v>
      </c>
      <c r="M521" s="194" cm="1">
        <f t="array" ref="M521">IF(LEN($F521)&gt;0,1+IFERROR(SUMPRODUCT(TRANSPOSE('Input| Projects'!$AO521:$AQ521),INDEX('Input| Escalations'!$F$27:$L$29,,MATCH(U$9,'Input| Escalations'!$F$21:$L$21,0))),0),0)</f>
        <v>0</v>
      </c>
      <c r="N521" s="194" cm="1">
        <f t="array" ref="N521">IF(LEN($F521)&gt;0,1+IFERROR(SUMPRODUCT(TRANSPOSE('Input| Projects'!$AO521:$AQ521),INDEX('Input| Escalations'!$F$27:$L$29,,MATCH(V$9,'Input| Escalations'!$F$21:$L$21,0))),0),0)</f>
        <v>0</v>
      </c>
      <c r="O521" s="194" cm="1">
        <f t="array" ref="O521">IF(LEN($F521)&gt;0,1+IFERROR(SUMPRODUCT(TRANSPOSE('Input| Projects'!$AO521:$AQ521),INDEX('Input| Escalations'!$F$27:$L$29,,MATCH(W$9,'Input| Escalations'!$F$21:$L$21,0))),0),0)</f>
        <v>0</v>
      </c>
      <c r="P521" s="10"/>
      <c r="Q521" s="172">
        <f>IFERROR(IF(ISNUMBER(FIND("decision",'Input| Setup'!$F$6)),'Input| Projects'!Y521,'Input| Projects'!I521)*'Input| Escalations'!$I$17*I521,0)</f>
        <v>0</v>
      </c>
      <c r="R521" s="172">
        <f>IFERROR(IF(ISNUMBER(FIND("decision",'Input| Setup'!$F$6)),'Input| Projects'!Z521,'Input| Projects'!J521)*'Input| Escalations'!$I$17*J521,0)</f>
        <v>0</v>
      </c>
      <c r="S521" s="172">
        <f>IFERROR(IF(ISNUMBER(FIND("decision",'Input| Setup'!$F$6)),'Input| Projects'!AA521,'Input| Projects'!K521)*'Input| Escalations'!$I$17*K521,0)</f>
        <v>0</v>
      </c>
      <c r="T521" s="172">
        <f>IFERROR(IF(ISNUMBER(FIND("decision",'Input| Setup'!$F$6)),'Input| Projects'!AB521,'Input| Projects'!L521)*'Input| Escalations'!$I$17*L521,0)</f>
        <v>0</v>
      </c>
      <c r="U521" s="172">
        <f>IFERROR(IF(ISNUMBER(FIND("decision",'Input| Setup'!$F$6)),'Input| Projects'!AC521,'Input| Projects'!M521)*'Input| Escalations'!$I$17*M521,0)</f>
        <v>0</v>
      </c>
      <c r="V521" s="172">
        <f>IFERROR(IF(ISNUMBER(FIND("decision",'Input| Setup'!$F$6)),'Input| Projects'!AD521,'Input| Projects'!N521)*'Input| Escalations'!$I$17*N521,0)</f>
        <v>0</v>
      </c>
      <c r="W521" s="172">
        <f>IFERROR(IF(ISNUMBER(FIND("decision",'Input| Setup'!$F$6)),'Input| Projects'!AE521,'Input| Projects'!O521)*'Input| Escalations'!$I$17*O521,0)</f>
        <v>0</v>
      </c>
      <c r="X521" s="175"/>
      <c r="Y521" s="172">
        <f>IF(ISNUMBER(FIND("decision",'Input| Setup'!$F$6)),'Input| Projects'!AG521,'Input| Projects'!Q521)*I521*'Input| Escalations'!$I$17</f>
        <v>0</v>
      </c>
      <c r="Z521" s="172">
        <f>IF(ISNUMBER(FIND("decision",'Input| Setup'!$F$6)),'Input| Projects'!AH521,'Input| Projects'!R521)*J521*'Input| Escalations'!$I$17</f>
        <v>0</v>
      </c>
      <c r="AA521" s="172">
        <f>IF(ISNUMBER(FIND("decision",'Input| Setup'!$F$6)),'Input| Projects'!AI521,'Input| Projects'!S521)*K521*'Input| Escalations'!$I$17</f>
        <v>0</v>
      </c>
      <c r="AB521" s="172">
        <f>IF(ISNUMBER(FIND("decision",'Input| Setup'!$F$6)),'Input| Projects'!AJ521,'Input| Projects'!T521)*L521*'Input| Escalations'!$I$17</f>
        <v>0</v>
      </c>
      <c r="AC521" s="172">
        <f>IF(ISNUMBER(FIND("decision",'Input| Setup'!$F$6)),'Input| Projects'!AK521,'Input| Projects'!U521)*M521*'Input| Escalations'!$I$17</f>
        <v>0</v>
      </c>
      <c r="AD521" s="172">
        <f>IF(ISNUMBER(FIND("decision",'Input| Setup'!$F$6)),'Input| Projects'!AL521,'Input| Projects'!V521)*N521*'Input| Escalations'!$I$17</f>
        <v>0</v>
      </c>
      <c r="AE521" s="172">
        <f>IF(ISNUMBER(FIND("decision",'Input| Setup'!$F$6)),'Input| Projects'!AM521,'Input| Projects'!W521)*O521*'Input| Escalations'!$I$17</f>
        <v>0</v>
      </c>
      <c r="AF521" s="175"/>
      <c r="AG521" s="172" cm="1">
        <f t="array" ref="AG521">IFERROR(--('Input| Projects'!$AS521="Yes")*_xlfn.SWITCH('Input| Overheads'!$C$50,"Direct costs",'Calc| Overheads Allocation'!C$8*Q521,"Internal labour",'Calc| Overheads Allocation'!C$8*Q521*'Input| Projects'!$AO521,"DNSP defined",'Calc| Overheads Allocation'!C$78*'Input| Projects'!$AV521,0),0)</f>
        <v>0</v>
      </c>
      <c r="AH521" s="172" cm="1">
        <f t="array" ref="AH521">IFERROR(--('Input| Projects'!$AS521="Yes")*_xlfn.SWITCH('Input| Overheads'!$C$50,"Direct costs",'Calc| Overheads Allocation'!D$8*R521,"Internal labour",'Calc| Overheads Allocation'!D$8*R521*'Input| Projects'!$AO521,"DNSP defined",'Calc| Overheads Allocation'!D$78*'Input| Projects'!$AV521,0),0)</f>
        <v>0</v>
      </c>
      <c r="AI521" s="172" cm="1">
        <f t="array" ref="AI521">IFERROR(--('Input| Projects'!$AS521="Yes")*_xlfn.SWITCH('Input| Overheads'!$C$50,"Direct costs",'Calc| Overheads Allocation'!E$8*S521,"Internal labour",'Calc| Overheads Allocation'!E$8*S521*'Input| Projects'!$AO521,"DNSP defined",'Calc| Overheads Allocation'!E$78*'Input| Projects'!$AV521,0),0)</f>
        <v>0</v>
      </c>
      <c r="AJ521" s="172" cm="1">
        <f t="array" ref="AJ521">IFERROR(--('Input| Projects'!$AS521="Yes")*_xlfn.SWITCH('Input| Overheads'!$C$50,"Direct costs",'Calc| Overheads Allocation'!F$8*T521,"Internal labour",'Calc| Overheads Allocation'!F$8*T521*'Input| Projects'!$AO521,"DNSP defined",'Calc| Overheads Allocation'!F$78*'Input| Projects'!$AV521,0),0)</f>
        <v>0</v>
      </c>
      <c r="AK521" s="172" cm="1">
        <f t="array" ref="AK521">IFERROR(--('Input| Projects'!$AS521="Yes")*_xlfn.SWITCH('Input| Overheads'!$C$50,"Direct costs",'Calc| Overheads Allocation'!G$8*U521,"Internal labour",'Calc| Overheads Allocation'!G$8*U521*'Input| Projects'!$AO521,"DNSP defined",'Calc| Overheads Allocation'!G$78*'Input| Projects'!$AV521,0),0)</f>
        <v>0</v>
      </c>
      <c r="AL521" s="172" cm="1">
        <f t="array" ref="AL521">IFERROR(--('Input| Projects'!$AS521="Yes")*_xlfn.SWITCH('Input| Overheads'!$C$50,"Direct costs",'Calc| Overheads Allocation'!H$8*V521,"Internal labour",'Calc| Overheads Allocation'!H$8*V521*'Input| Projects'!$AO521,"DNSP defined",'Calc| Overheads Allocation'!H$78*'Input| Projects'!$AV521,0),0)</f>
        <v>0</v>
      </c>
      <c r="AM521" s="172" cm="1">
        <f t="array" ref="AM521">IFERROR(--('Input| Projects'!$AS521="Yes")*_xlfn.SWITCH('Input| Overheads'!$C$50,"Direct costs",'Calc| Overheads Allocation'!I$8*W521,"Internal labour",'Calc| Overheads Allocation'!I$8*W521*'Input| Projects'!$AO521,"DNSP defined",'Calc| Overheads Allocation'!I$78*'Input| Projects'!$AV521,0),0)</f>
        <v>0</v>
      </c>
      <c r="AN521" s="175"/>
      <c r="AO521" s="172" cm="1">
        <f t="array" ref="AO521">IFERROR(--('Input| Projects'!$AT521="Yes")*_xlfn.SWITCH('Input| Overheads'!$C$50,"Direct costs",'Calc| Overheads Allocation'!C$9*Q521,"Internal labour",'Calc| Overheads Allocation'!C$9*Q521*'Input| Projects'!$AO521,"DNSP defined",'Calc| Overheads Allocation'!C$79*'Input| Projects'!$AW521,0),0)</f>
        <v>0</v>
      </c>
      <c r="AP521" s="172" cm="1">
        <f t="array" ref="AP521">IFERROR(--('Input| Projects'!$AT521="Yes")*_xlfn.SWITCH('Input| Overheads'!$C$50,"Direct costs",'Calc| Overheads Allocation'!D$9*R521,"Internal labour",'Calc| Overheads Allocation'!D$9*R521*'Input| Projects'!$AO521,"DNSP defined",'Calc| Overheads Allocation'!D$79*'Input| Projects'!$AW521,0),0)</f>
        <v>0</v>
      </c>
      <c r="AQ521" s="172" cm="1">
        <f t="array" ref="AQ521">IFERROR(--('Input| Projects'!$AT521="Yes")*_xlfn.SWITCH('Input| Overheads'!$C$50,"Direct costs",'Calc| Overheads Allocation'!E$9*S521,"Internal labour",'Calc| Overheads Allocation'!E$9*S521*'Input| Projects'!$AO521,"DNSP defined",'Calc| Overheads Allocation'!E$79*'Input| Projects'!$AW521,0),0)</f>
        <v>0</v>
      </c>
      <c r="AR521" s="172" cm="1">
        <f t="array" ref="AR521">IFERROR(--('Input| Projects'!$AT521="Yes")*_xlfn.SWITCH('Input| Overheads'!$C$50,"Direct costs",'Calc| Overheads Allocation'!F$9*T521,"Internal labour",'Calc| Overheads Allocation'!F$9*T521*'Input| Projects'!$AO521,"DNSP defined",'Calc| Overheads Allocation'!F$79*'Input| Projects'!$AW521,0),0)</f>
        <v>0</v>
      </c>
      <c r="AS521" s="172" cm="1">
        <f t="array" ref="AS521">IFERROR(--('Input| Projects'!$AT521="Yes")*_xlfn.SWITCH('Input| Overheads'!$C$50,"Direct costs",'Calc| Overheads Allocation'!G$9*U521,"Internal labour",'Calc| Overheads Allocation'!G$9*U521*'Input| Projects'!$AO521,"DNSP defined",'Calc| Overheads Allocation'!G$79*'Input| Projects'!$AW521,0),0)</f>
        <v>0</v>
      </c>
      <c r="AT521" s="172" cm="1">
        <f t="array" ref="AT521">IFERROR(--('Input| Projects'!$AT521="Yes")*_xlfn.SWITCH('Input| Overheads'!$C$50,"Direct costs",'Calc| Overheads Allocation'!H$9*V521,"Internal labour",'Calc| Overheads Allocation'!H$9*V521*'Input| Projects'!$AO521,"DNSP defined",'Calc| Overheads Allocation'!H$79*'Input| Projects'!$AW521,0),0)</f>
        <v>0</v>
      </c>
      <c r="AU521" s="172" cm="1">
        <f t="array" ref="AU521">IFERROR(--('Input| Projects'!$AT521="Yes")*_xlfn.SWITCH('Input| Overheads'!$C$50,"Direct costs",'Calc| Overheads Allocation'!I$9*W521,"Internal labour",'Calc| Overheads Allocation'!I$9*W521*'Input| Projects'!$AO521,"DNSP defined",'Calc| Overheads Allocation'!I$79*'Input| Projects'!$AW521,0),0)</f>
        <v>0</v>
      </c>
      <c r="AV521" s="175"/>
      <c r="AW521" s="172">
        <f t="shared" si="178"/>
        <v>0</v>
      </c>
      <c r="AX521" s="172">
        <f t="shared" si="179"/>
        <v>0</v>
      </c>
      <c r="AY521" s="172">
        <f t="shared" si="180"/>
        <v>0</v>
      </c>
      <c r="AZ521" s="172">
        <f t="shared" si="181"/>
        <v>0</v>
      </c>
      <c r="BA521" s="172">
        <f t="shared" si="182"/>
        <v>0</v>
      </c>
      <c r="BB521" s="172">
        <f t="shared" si="183"/>
        <v>0</v>
      </c>
      <c r="BC521" s="172">
        <f t="shared" si="184"/>
        <v>0</v>
      </c>
      <c r="BD521" s="176"/>
      <c r="BE521" s="172">
        <f t="shared" si="185"/>
        <v>0</v>
      </c>
      <c r="BF521" s="172">
        <f t="shared" si="186"/>
        <v>0</v>
      </c>
      <c r="BG521" s="172">
        <f t="shared" si="187"/>
        <v>0</v>
      </c>
      <c r="BH521" s="172">
        <f t="shared" si="188"/>
        <v>0</v>
      </c>
      <c r="BI521" s="172">
        <f t="shared" si="189"/>
        <v>0</v>
      </c>
      <c r="BJ521" s="172">
        <f t="shared" si="190"/>
        <v>0</v>
      </c>
      <c r="BK521" s="172">
        <f t="shared" si="191"/>
        <v>0</v>
      </c>
      <c r="BL521" s="176"/>
      <c r="BM521" s="172">
        <f t="shared" si="170"/>
        <v>0</v>
      </c>
      <c r="BN521" s="172">
        <f t="shared" si="171"/>
        <v>0</v>
      </c>
      <c r="BO521" s="172">
        <f t="shared" si="172"/>
        <v>0</v>
      </c>
      <c r="BP521" s="172">
        <f t="shared" si="173"/>
        <v>0</v>
      </c>
      <c r="BQ521" s="172">
        <f t="shared" si="174"/>
        <v>0</v>
      </c>
      <c r="BR521" s="172">
        <f t="shared" si="175"/>
        <v>0</v>
      </c>
      <c r="BS521" s="172">
        <f t="shared" si="176"/>
        <v>0</v>
      </c>
      <c r="BT521" s="55"/>
      <c r="BU521" s="158">
        <f>SUMIF('Input| Projects'!$BA$8:$CX$8,RIGHT(BU$9,3),'Input| Projects'!$BA521:$CX521)</f>
        <v>0</v>
      </c>
      <c r="BV521" s="158">
        <f>SUMIF('Input| Projects'!$BA$8:$CX$8,RIGHT(BV$9,3),'Input| Projects'!$BA521:$CX521)</f>
        <v>0</v>
      </c>
      <c r="BW521" s="79" t="str">
        <f t="shared" si="177"/>
        <v/>
      </c>
    </row>
    <row r="522" spans="2:75" x14ac:dyDescent="0.2">
      <c r="B522" s="123">
        <f>IFERROR('Input| Projects'!B522,"")</f>
        <v>513</v>
      </c>
      <c r="C522" s="160" t="str">
        <f>IFERROR(IF('Input| Projects'!C522="","",'Input| Projects'!C522),"")</f>
        <v/>
      </c>
      <c r="D522" s="160" t="str">
        <f>IFERROR(IF('Input| Projects'!D522="","",'Input| Projects'!D522),"")</f>
        <v/>
      </c>
      <c r="E522" s="53"/>
      <c r="F522" s="160" t="str">
        <f>IF(LEN('Input| Projects'!F522)&gt;0,'Input| Projects'!F522,"")</f>
        <v/>
      </c>
      <c r="G522" s="160" t="str">
        <f>IF(LEN('Input| Projects'!G522)&gt;0,'Input| Projects'!G522,"")</f>
        <v/>
      </c>
      <c r="H522" s="10"/>
      <c r="I522" s="194" cm="1">
        <f t="array" ref="I522">IF(LEN($F522)&gt;0,1+IFERROR(SUMPRODUCT(TRANSPOSE('Input| Projects'!$AO522:$AQ522),INDEX('Input| Escalations'!$F$27:$L$29,,MATCH(Q$9,'Input| Escalations'!$F$21:$L$21,0))),0),0)</f>
        <v>0</v>
      </c>
      <c r="J522" s="194" cm="1">
        <f t="array" ref="J522">IF(LEN($F522)&gt;0,1+IFERROR(SUMPRODUCT(TRANSPOSE('Input| Projects'!$AO522:$AQ522),INDEX('Input| Escalations'!$F$27:$L$29,,MATCH(R$9,'Input| Escalations'!$F$21:$L$21,0))),0),0)</f>
        <v>0</v>
      </c>
      <c r="K522" s="194" cm="1">
        <f t="array" ref="K522">IF(LEN($F522)&gt;0,1+IFERROR(SUMPRODUCT(TRANSPOSE('Input| Projects'!$AO522:$AQ522),INDEX('Input| Escalations'!$F$27:$L$29,,MATCH(S$9,'Input| Escalations'!$F$21:$L$21,0))),0),0)</f>
        <v>0</v>
      </c>
      <c r="L522" s="194" cm="1">
        <f t="array" ref="L522">IF(LEN($F522)&gt;0,1+IFERROR(SUMPRODUCT(TRANSPOSE('Input| Projects'!$AO522:$AQ522),INDEX('Input| Escalations'!$F$27:$L$29,,MATCH(T$9,'Input| Escalations'!$F$21:$L$21,0))),0),0)</f>
        <v>0</v>
      </c>
      <c r="M522" s="194" cm="1">
        <f t="array" ref="M522">IF(LEN($F522)&gt;0,1+IFERROR(SUMPRODUCT(TRANSPOSE('Input| Projects'!$AO522:$AQ522),INDEX('Input| Escalations'!$F$27:$L$29,,MATCH(U$9,'Input| Escalations'!$F$21:$L$21,0))),0),0)</f>
        <v>0</v>
      </c>
      <c r="N522" s="194" cm="1">
        <f t="array" ref="N522">IF(LEN($F522)&gt;0,1+IFERROR(SUMPRODUCT(TRANSPOSE('Input| Projects'!$AO522:$AQ522),INDEX('Input| Escalations'!$F$27:$L$29,,MATCH(V$9,'Input| Escalations'!$F$21:$L$21,0))),0),0)</f>
        <v>0</v>
      </c>
      <c r="O522" s="194" cm="1">
        <f t="array" ref="O522">IF(LEN($F522)&gt;0,1+IFERROR(SUMPRODUCT(TRANSPOSE('Input| Projects'!$AO522:$AQ522),INDEX('Input| Escalations'!$F$27:$L$29,,MATCH(W$9,'Input| Escalations'!$F$21:$L$21,0))),0),0)</f>
        <v>0</v>
      </c>
      <c r="P522" s="10"/>
      <c r="Q522" s="172">
        <f>IFERROR(IF(ISNUMBER(FIND("decision",'Input| Setup'!$F$6)),'Input| Projects'!Y522,'Input| Projects'!I522)*'Input| Escalations'!$I$17*I522,0)</f>
        <v>0</v>
      </c>
      <c r="R522" s="172">
        <f>IFERROR(IF(ISNUMBER(FIND("decision",'Input| Setup'!$F$6)),'Input| Projects'!Z522,'Input| Projects'!J522)*'Input| Escalations'!$I$17*J522,0)</f>
        <v>0</v>
      </c>
      <c r="S522" s="172">
        <f>IFERROR(IF(ISNUMBER(FIND("decision",'Input| Setup'!$F$6)),'Input| Projects'!AA522,'Input| Projects'!K522)*'Input| Escalations'!$I$17*K522,0)</f>
        <v>0</v>
      </c>
      <c r="T522" s="172">
        <f>IFERROR(IF(ISNUMBER(FIND("decision",'Input| Setup'!$F$6)),'Input| Projects'!AB522,'Input| Projects'!L522)*'Input| Escalations'!$I$17*L522,0)</f>
        <v>0</v>
      </c>
      <c r="U522" s="172">
        <f>IFERROR(IF(ISNUMBER(FIND("decision",'Input| Setup'!$F$6)),'Input| Projects'!AC522,'Input| Projects'!M522)*'Input| Escalations'!$I$17*M522,0)</f>
        <v>0</v>
      </c>
      <c r="V522" s="172">
        <f>IFERROR(IF(ISNUMBER(FIND("decision",'Input| Setup'!$F$6)),'Input| Projects'!AD522,'Input| Projects'!N522)*'Input| Escalations'!$I$17*N522,0)</f>
        <v>0</v>
      </c>
      <c r="W522" s="172">
        <f>IFERROR(IF(ISNUMBER(FIND("decision",'Input| Setup'!$F$6)),'Input| Projects'!AE522,'Input| Projects'!O522)*'Input| Escalations'!$I$17*O522,0)</f>
        <v>0</v>
      </c>
      <c r="X522" s="175"/>
      <c r="Y522" s="172">
        <f>IF(ISNUMBER(FIND("decision",'Input| Setup'!$F$6)),'Input| Projects'!AG522,'Input| Projects'!Q522)*I522*'Input| Escalations'!$I$17</f>
        <v>0</v>
      </c>
      <c r="Z522" s="172">
        <f>IF(ISNUMBER(FIND("decision",'Input| Setup'!$F$6)),'Input| Projects'!AH522,'Input| Projects'!R522)*J522*'Input| Escalations'!$I$17</f>
        <v>0</v>
      </c>
      <c r="AA522" s="172">
        <f>IF(ISNUMBER(FIND("decision",'Input| Setup'!$F$6)),'Input| Projects'!AI522,'Input| Projects'!S522)*K522*'Input| Escalations'!$I$17</f>
        <v>0</v>
      </c>
      <c r="AB522" s="172">
        <f>IF(ISNUMBER(FIND("decision",'Input| Setup'!$F$6)),'Input| Projects'!AJ522,'Input| Projects'!T522)*L522*'Input| Escalations'!$I$17</f>
        <v>0</v>
      </c>
      <c r="AC522" s="172">
        <f>IF(ISNUMBER(FIND("decision",'Input| Setup'!$F$6)),'Input| Projects'!AK522,'Input| Projects'!U522)*M522*'Input| Escalations'!$I$17</f>
        <v>0</v>
      </c>
      <c r="AD522" s="172">
        <f>IF(ISNUMBER(FIND("decision",'Input| Setup'!$F$6)),'Input| Projects'!AL522,'Input| Projects'!V522)*N522*'Input| Escalations'!$I$17</f>
        <v>0</v>
      </c>
      <c r="AE522" s="172">
        <f>IF(ISNUMBER(FIND("decision",'Input| Setup'!$F$6)),'Input| Projects'!AM522,'Input| Projects'!W522)*O522*'Input| Escalations'!$I$17</f>
        <v>0</v>
      </c>
      <c r="AF522" s="175"/>
      <c r="AG522" s="172" cm="1">
        <f t="array" ref="AG522">IFERROR(--('Input| Projects'!$AS522="Yes")*_xlfn.SWITCH('Input| Overheads'!$C$50,"Direct costs",'Calc| Overheads Allocation'!C$8*Q522,"Internal labour",'Calc| Overheads Allocation'!C$8*Q522*'Input| Projects'!$AO522,"DNSP defined",'Calc| Overheads Allocation'!C$78*'Input| Projects'!$AV522,0),0)</f>
        <v>0</v>
      </c>
      <c r="AH522" s="172" cm="1">
        <f t="array" ref="AH522">IFERROR(--('Input| Projects'!$AS522="Yes")*_xlfn.SWITCH('Input| Overheads'!$C$50,"Direct costs",'Calc| Overheads Allocation'!D$8*R522,"Internal labour",'Calc| Overheads Allocation'!D$8*R522*'Input| Projects'!$AO522,"DNSP defined",'Calc| Overheads Allocation'!D$78*'Input| Projects'!$AV522,0),0)</f>
        <v>0</v>
      </c>
      <c r="AI522" s="172" cm="1">
        <f t="array" ref="AI522">IFERROR(--('Input| Projects'!$AS522="Yes")*_xlfn.SWITCH('Input| Overheads'!$C$50,"Direct costs",'Calc| Overheads Allocation'!E$8*S522,"Internal labour",'Calc| Overheads Allocation'!E$8*S522*'Input| Projects'!$AO522,"DNSP defined",'Calc| Overheads Allocation'!E$78*'Input| Projects'!$AV522,0),0)</f>
        <v>0</v>
      </c>
      <c r="AJ522" s="172" cm="1">
        <f t="array" ref="AJ522">IFERROR(--('Input| Projects'!$AS522="Yes")*_xlfn.SWITCH('Input| Overheads'!$C$50,"Direct costs",'Calc| Overheads Allocation'!F$8*T522,"Internal labour",'Calc| Overheads Allocation'!F$8*T522*'Input| Projects'!$AO522,"DNSP defined",'Calc| Overheads Allocation'!F$78*'Input| Projects'!$AV522,0),0)</f>
        <v>0</v>
      </c>
      <c r="AK522" s="172" cm="1">
        <f t="array" ref="AK522">IFERROR(--('Input| Projects'!$AS522="Yes")*_xlfn.SWITCH('Input| Overheads'!$C$50,"Direct costs",'Calc| Overheads Allocation'!G$8*U522,"Internal labour",'Calc| Overheads Allocation'!G$8*U522*'Input| Projects'!$AO522,"DNSP defined",'Calc| Overheads Allocation'!G$78*'Input| Projects'!$AV522,0),0)</f>
        <v>0</v>
      </c>
      <c r="AL522" s="172" cm="1">
        <f t="array" ref="AL522">IFERROR(--('Input| Projects'!$AS522="Yes")*_xlfn.SWITCH('Input| Overheads'!$C$50,"Direct costs",'Calc| Overheads Allocation'!H$8*V522,"Internal labour",'Calc| Overheads Allocation'!H$8*V522*'Input| Projects'!$AO522,"DNSP defined",'Calc| Overheads Allocation'!H$78*'Input| Projects'!$AV522,0),0)</f>
        <v>0</v>
      </c>
      <c r="AM522" s="172" cm="1">
        <f t="array" ref="AM522">IFERROR(--('Input| Projects'!$AS522="Yes")*_xlfn.SWITCH('Input| Overheads'!$C$50,"Direct costs",'Calc| Overheads Allocation'!I$8*W522,"Internal labour",'Calc| Overheads Allocation'!I$8*W522*'Input| Projects'!$AO522,"DNSP defined",'Calc| Overheads Allocation'!I$78*'Input| Projects'!$AV522,0),0)</f>
        <v>0</v>
      </c>
      <c r="AN522" s="175"/>
      <c r="AO522" s="172" cm="1">
        <f t="array" ref="AO522">IFERROR(--('Input| Projects'!$AT522="Yes")*_xlfn.SWITCH('Input| Overheads'!$C$50,"Direct costs",'Calc| Overheads Allocation'!C$9*Q522,"Internal labour",'Calc| Overheads Allocation'!C$9*Q522*'Input| Projects'!$AO522,"DNSP defined",'Calc| Overheads Allocation'!C$79*'Input| Projects'!$AW522,0),0)</f>
        <v>0</v>
      </c>
      <c r="AP522" s="172" cm="1">
        <f t="array" ref="AP522">IFERROR(--('Input| Projects'!$AT522="Yes")*_xlfn.SWITCH('Input| Overheads'!$C$50,"Direct costs",'Calc| Overheads Allocation'!D$9*R522,"Internal labour",'Calc| Overheads Allocation'!D$9*R522*'Input| Projects'!$AO522,"DNSP defined",'Calc| Overheads Allocation'!D$79*'Input| Projects'!$AW522,0),0)</f>
        <v>0</v>
      </c>
      <c r="AQ522" s="172" cm="1">
        <f t="array" ref="AQ522">IFERROR(--('Input| Projects'!$AT522="Yes")*_xlfn.SWITCH('Input| Overheads'!$C$50,"Direct costs",'Calc| Overheads Allocation'!E$9*S522,"Internal labour",'Calc| Overheads Allocation'!E$9*S522*'Input| Projects'!$AO522,"DNSP defined",'Calc| Overheads Allocation'!E$79*'Input| Projects'!$AW522,0),0)</f>
        <v>0</v>
      </c>
      <c r="AR522" s="172" cm="1">
        <f t="array" ref="AR522">IFERROR(--('Input| Projects'!$AT522="Yes")*_xlfn.SWITCH('Input| Overheads'!$C$50,"Direct costs",'Calc| Overheads Allocation'!F$9*T522,"Internal labour",'Calc| Overheads Allocation'!F$9*T522*'Input| Projects'!$AO522,"DNSP defined",'Calc| Overheads Allocation'!F$79*'Input| Projects'!$AW522,0),0)</f>
        <v>0</v>
      </c>
      <c r="AS522" s="172" cm="1">
        <f t="array" ref="AS522">IFERROR(--('Input| Projects'!$AT522="Yes")*_xlfn.SWITCH('Input| Overheads'!$C$50,"Direct costs",'Calc| Overheads Allocation'!G$9*U522,"Internal labour",'Calc| Overheads Allocation'!G$9*U522*'Input| Projects'!$AO522,"DNSP defined",'Calc| Overheads Allocation'!G$79*'Input| Projects'!$AW522,0),0)</f>
        <v>0</v>
      </c>
      <c r="AT522" s="172" cm="1">
        <f t="array" ref="AT522">IFERROR(--('Input| Projects'!$AT522="Yes")*_xlfn.SWITCH('Input| Overheads'!$C$50,"Direct costs",'Calc| Overheads Allocation'!H$9*V522,"Internal labour",'Calc| Overheads Allocation'!H$9*V522*'Input| Projects'!$AO522,"DNSP defined",'Calc| Overheads Allocation'!H$79*'Input| Projects'!$AW522,0),0)</f>
        <v>0</v>
      </c>
      <c r="AU522" s="172" cm="1">
        <f t="array" ref="AU522">IFERROR(--('Input| Projects'!$AT522="Yes")*_xlfn.SWITCH('Input| Overheads'!$C$50,"Direct costs",'Calc| Overheads Allocation'!I$9*W522,"Internal labour",'Calc| Overheads Allocation'!I$9*W522*'Input| Projects'!$AO522,"DNSP defined",'Calc| Overheads Allocation'!I$79*'Input| Projects'!$AW522,0),0)</f>
        <v>0</v>
      </c>
      <c r="AV522" s="175"/>
      <c r="AW522" s="172">
        <f t="shared" si="178"/>
        <v>0</v>
      </c>
      <c r="AX522" s="172">
        <f t="shared" si="179"/>
        <v>0</v>
      </c>
      <c r="AY522" s="172">
        <f t="shared" si="180"/>
        <v>0</v>
      </c>
      <c r="AZ522" s="172">
        <f t="shared" si="181"/>
        <v>0</v>
      </c>
      <c r="BA522" s="172">
        <f t="shared" si="182"/>
        <v>0</v>
      </c>
      <c r="BB522" s="172">
        <f t="shared" si="183"/>
        <v>0</v>
      </c>
      <c r="BC522" s="172">
        <f t="shared" si="184"/>
        <v>0</v>
      </c>
      <c r="BD522" s="176"/>
      <c r="BE522" s="172">
        <f t="shared" si="185"/>
        <v>0</v>
      </c>
      <c r="BF522" s="172">
        <f t="shared" si="186"/>
        <v>0</v>
      </c>
      <c r="BG522" s="172">
        <f t="shared" si="187"/>
        <v>0</v>
      </c>
      <c r="BH522" s="172">
        <f t="shared" si="188"/>
        <v>0</v>
      </c>
      <c r="BI522" s="172">
        <f t="shared" si="189"/>
        <v>0</v>
      </c>
      <c r="BJ522" s="172">
        <f t="shared" si="190"/>
        <v>0</v>
      </c>
      <c r="BK522" s="172">
        <f t="shared" si="191"/>
        <v>0</v>
      </c>
      <c r="BL522" s="176"/>
      <c r="BM522" s="172">
        <f t="shared" ref="BM522:BM585" si="192">IFERROR(Q522+AW522,"")</f>
        <v>0</v>
      </c>
      <c r="BN522" s="172">
        <f t="shared" ref="BN522:BN585" si="193">IFERROR(R522+AX522,"")</f>
        <v>0</v>
      </c>
      <c r="BO522" s="172">
        <f t="shared" ref="BO522:BO585" si="194">IFERROR(S522+AY522,"")</f>
        <v>0</v>
      </c>
      <c r="BP522" s="172">
        <f t="shared" ref="BP522:BP585" si="195">IFERROR(T522+AZ522,"")</f>
        <v>0</v>
      </c>
      <c r="BQ522" s="172">
        <f t="shared" ref="BQ522:BQ585" si="196">IFERROR(U522+BA522,"")</f>
        <v>0</v>
      </c>
      <c r="BR522" s="172">
        <f t="shared" ref="BR522:BR585" si="197">IFERROR(V522+BB522,"")</f>
        <v>0</v>
      </c>
      <c r="BS522" s="172">
        <f t="shared" ref="BS522:BS585" si="198">IFERROR(W522+BC522,"")</f>
        <v>0</v>
      </c>
      <c r="BT522" s="55"/>
      <c r="BU522" s="158">
        <f>SUMIF('Input| Projects'!$BA$8:$CX$8,RIGHT(BU$9,3),'Input| Projects'!$BA522:$CX522)</f>
        <v>0</v>
      </c>
      <c r="BV522" s="158">
        <f>SUMIF('Input| Projects'!$BA$8:$CX$8,RIGHT(BV$9,3),'Input| Projects'!$BA522:$CX522)</f>
        <v>0</v>
      </c>
      <c r="BW522" s="79" t="str">
        <f t="shared" ref="BW522:BW585" si="199">IF(SUM(BU522:BV522,F522:G522)=0,"",IF(SUM(BU522:BV522)=1,"",1))</f>
        <v/>
      </c>
    </row>
    <row r="523" spans="2:75" x14ac:dyDescent="0.2">
      <c r="B523" s="123">
        <f>IFERROR('Input| Projects'!B523,"")</f>
        <v>514</v>
      </c>
      <c r="C523" s="160" t="str">
        <f>IFERROR(IF('Input| Projects'!C523="","",'Input| Projects'!C523),"")</f>
        <v/>
      </c>
      <c r="D523" s="160" t="str">
        <f>IFERROR(IF('Input| Projects'!D523="","",'Input| Projects'!D523),"")</f>
        <v/>
      </c>
      <c r="E523" s="53"/>
      <c r="F523" s="160" t="str">
        <f>IF(LEN('Input| Projects'!F523)&gt;0,'Input| Projects'!F523,"")</f>
        <v/>
      </c>
      <c r="G523" s="160" t="str">
        <f>IF(LEN('Input| Projects'!G523)&gt;0,'Input| Projects'!G523,"")</f>
        <v/>
      </c>
      <c r="H523" s="10"/>
      <c r="I523" s="194" cm="1">
        <f t="array" ref="I523">IF(LEN($F523)&gt;0,1+IFERROR(SUMPRODUCT(TRANSPOSE('Input| Projects'!$AO523:$AQ523),INDEX('Input| Escalations'!$F$27:$L$29,,MATCH(Q$9,'Input| Escalations'!$F$21:$L$21,0))),0),0)</f>
        <v>0</v>
      </c>
      <c r="J523" s="194" cm="1">
        <f t="array" ref="J523">IF(LEN($F523)&gt;0,1+IFERROR(SUMPRODUCT(TRANSPOSE('Input| Projects'!$AO523:$AQ523),INDEX('Input| Escalations'!$F$27:$L$29,,MATCH(R$9,'Input| Escalations'!$F$21:$L$21,0))),0),0)</f>
        <v>0</v>
      </c>
      <c r="K523" s="194" cm="1">
        <f t="array" ref="K523">IF(LEN($F523)&gt;0,1+IFERROR(SUMPRODUCT(TRANSPOSE('Input| Projects'!$AO523:$AQ523),INDEX('Input| Escalations'!$F$27:$L$29,,MATCH(S$9,'Input| Escalations'!$F$21:$L$21,0))),0),0)</f>
        <v>0</v>
      </c>
      <c r="L523" s="194" cm="1">
        <f t="array" ref="L523">IF(LEN($F523)&gt;0,1+IFERROR(SUMPRODUCT(TRANSPOSE('Input| Projects'!$AO523:$AQ523),INDEX('Input| Escalations'!$F$27:$L$29,,MATCH(T$9,'Input| Escalations'!$F$21:$L$21,0))),0),0)</f>
        <v>0</v>
      </c>
      <c r="M523" s="194" cm="1">
        <f t="array" ref="M523">IF(LEN($F523)&gt;0,1+IFERROR(SUMPRODUCT(TRANSPOSE('Input| Projects'!$AO523:$AQ523),INDEX('Input| Escalations'!$F$27:$L$29,,MATCH(U$9,'Input| Escalations'!$F$21:$L$21,0))),0),0)</f>
        <v>0</v>
      </c>
      <c r="N523" s="194" cm="1">
        <f t="array" ref="N523">IF(LEN($F523)&gt;0,1+IFERROR(SUMPRODUCT(TRANSPOSE('Input| Projects'!$AO523:$AQ523),INDEX('Input| Escalations'!$F$27:$L$29,,MATCH(V$9,'Input| Escalations'!$F$21:$L$21,0))),0),0)</f>
        <v>0</v>
      </c>
      <c r="O523" s="194" cm="1">
        <f t="array" ref="O523">IF(LEN($F523)&gt;0,1+IFERROR(SUMPRODUCT(TRANSPOSE('Input| Projects'!$AO523:$AQ523),INDEX('Input| Escalations'!$F$27:$L$29,,MATCH(W$9,'Input| Escalations'!$F$21:$L$21,0))),0),0)</f>
        <v>0</v>
      </c>
      <c r="P523" s="10"/>
      <c r="Q523" s="172">
        <f>IFERROR(IF(ISNUMBER(FIND("decision",'Input| Setup'!$F$6)),'Input| Projects'!Y523,'Input| Projects'!I523)*'Input| Escalations'!$I$17*I523,0)</f>
        <v>0</v>
      </c>
      <c r="R523" s="172">
        <f>IFERROR(IF(ISNUMBER(FIND("decision",'Input| Setup'!$F$6)),'Input| Projects'!Z523,'Input| Projects'!J523)*'Input| Escalations'!$I$17*J523,0)</f>
        <v>0</v>
      </c>
      <c r="S523" s="172">
        <f>IFERROR(IF(ISNUMBER(FIND("decision",'Input| Setup'!$F$6)),'Input| Projects'!AA523,'Input| Projects'!K523)*'Input| Escalations'!$I$17*K523,0)</f>
        <v>0</v>
      </c>
      <c r="T523" s="172">
        <f>IFERROR(IF(ISNUMBER(FIND("decision",'Input| Setup'!$F$6)),'Input| Projects'!AB523,'Input| Projects'!L523)*'Input| Escalations'!$I$17*L523,0)</f>
        <v>0</v>
      </c>
      <c r="U523" s="172">
        <f>IFERROR(IF(ISNUMBER(FIND("decision",'Input| Setup'!$F$6)),'Input| Projects'!AC523,'Input| Projects'!M523)*'Input| Escalations'!$I$17*M523,0)</f>
        <v>0</v>
      </c>
      <c r="V523" s="172">
        <f>IFERROR(IF(ISNUMBER(FIND("decision",'Input| Setup'!$F$6)),'Input| Projects'!AD523,'Input| Projects'!N523)*'Input| Escalations'!$I$17*N523,0)</f>
        <v>0</v>
      </c>
      <c r="W523" s="172">
        <f>IFERROR(IF(ISNUMBER(FIND("decision",'Input| Setup'!$F$6)),'Input| Projects'!AE523,'Input| Projects'!O523)*'Input| Escalations'!$I$17*O523,0)</f>
        <v>0</v>
      </c>
      <c r="X523" s="175"/>
      <c r="Y523" s="172">
        <f>IF(ISNUMBER(FIND("decision",'Input| Setup'!$F$6)),'Input| Projects'!AG523,'Input| Projects'!Q523)*I523*'Input| Escalations'!$I$17</f>
        <v>0</v>
      </c>
      <c r="Z523" s="172">
        <f>IF(ISNUMBER(FIND("decision",'Input| Setup'!$F$6)),'Input| Projects'!AH523,'Input| Projects'!R523)*J523*'Input| Escalations'!$I$17</f>
        <v>0</v>
      </c>
      <c r="AA523" s="172">
        <f>IF(ISNUMBER(FIND("decision",'Input| Setup'!$F$6)),'Input| Projects'!AI523,'Input| Projects'!S523)*K523*'Input| Escalations'!$I$17</f>
        <v>0</v>
      </c>
      <c r="AB523" s="172">
        <f>IF(ISNUMBER(FIND("decision",'Input| Setup'!$F$6)),'Input| Projects'!AJ523,'Input| Projects'!T523)*L523*'Input| Escalations'!$I$17</f>
        <v>0</v>
      </c>
      <c r="AC523" s="172">
        <f>IF(ISNUMBER(FIND("decision",'Input| Setup'!$F$6)),'Input| Projects'!AK523,'Input| Projects'!U523)*M523*'Input| Escalations'!$I$17</f>
        <v>0</v>
      </c>
      <c r="AD523" s="172">
        <f>IF(ISNUMBER(FIND("decision",'Input| Setup'!$F$6)),'Input| Projects'!AL523,'Input| Projects'!V523)*N523*'Input| Escalations'!$I$17</f>
        <v>0</v>
      </c>
      <c r="AE523" s="172">
        <f>IF(ISNUMBER(FIND("decision",'Input| Setup'!$F$6)),'Input| Projects'!AM523,'Input| Projects'!W523)*O523*'Input| Escalations'!$I$17</f>
        <v>0</v>
      </c>
      <c r="AF523" s="175"/>
      <c r="AG523" s="172" cm="1">
        <f t="array" ref="AG523">IFERROR(--('Input| Projects'!$AS523="Yes")*_xlfn.SWITCH('Input| Overheads'!$C$50,"Direct costs",'Calc| Overheads Allocation'!C$8*Q523,"Internal labour",'Calc| Overheads Allocation'!C$8*Q523*'Input| Projects'!$AO523,"DNSP defined",'Calc| Overheads Allocation'!C$78*'Input| Projects'!$AV523,0),0)</f>
        <v>0</v>
      </c>
      <c r="AH523" s="172" cm="1">
        <f t="array" ref="AH523">IFERROR(--('Input| Projects'!$AS523="Yes")*_xlfn.SWITCH('Input| Overheads'!$C$50,"Direct costs",'Calc| Overheads Allocation'!D$8*R523,"Internal labour",'Calc| Overheads Allocation'!D$8*R523*'Input| Projects'!$AO523,"DNSP defined",'Calc| Overheads Allocation'!D$78*'Input| Projects'!$AV523,0),0)</f>
        <v>0</v>
      </c>
      <c r="AI523" s="172" cm="1">
        <f t="array" ref="AI523">IFERROR(--('Input| Projects'!$AS523="Yes")*_xlfn.SWITCH('Input| Overheads'!$C$50,"Direct costs",'Calc| Overheads Allocation'!E$8*S523,"Internal labour",'Calc| Overheads Allocation'!E$8*S523*'Input| Projects'!$AO523,"DNSP defined",'Calc| Overheads Allocation'!E$78*'Input| Projects'!$AV523,0),0)</f>
        <v>0</v>
      </c>
      <c r="AJ523" s="172" cm="1">
        <f t="array" ref="AJ523">IFERROR(--('Input| Projects'!$AS523="Yes")*_xlfn.SWITCH('Input| Overheads'!$C$50,"Direct costs",'Calc| Overheads Allocation'!F$8*T523,"Internal labour",'Calc| Overheads Allocation'!F$8*T523*'Input| Projects'!$AO523,"DNSP defined",'Calc| Overheads Allocation'!F$78*'Input| Projects'!$AV523,0),0)</f>
        <v>0</v>
      </c>
      <c r="AK523" s="172" cm="1">
        <f t="array" ref="AK523">IFERROR(--('Input| Projects'!$AS523="Yes")*_xlfn.SWITCH('Input| Overheads'!$C$50,"Direct costs",'Calc| Overheads Allocation'!G$8*U523,"Internal labour",'Calc| Overheads Allocation'!G$8*U523*'Input| Projects'!$AO523,"DNSP defined",'Calc| Overheads Allocation'!G$78*'Input| Projects'!$AV523,0),0)</f>
        <v>0</v>
      </c>
      <c r="AL523" s="172" cm="1">
        <f t="array" ref="AL523">IFERROR(--('Input| Projects'!$AS523="Yes")*_xlfn.SWITCH('Input| Overheads'!$C$50,"Direct costs",'Calc| Overheads Allocation'!H$8*V523,"Internal labour",'Calc| Overheads Allocation'!H$8*V523*'Input| Projects'!$AO523,"DNSP defined",'Calc| Overheads Allocation'!H$78*'Input| Projects'!$AV523,0),0)</f>
        <v>0</v>
      </c>
      <c r="AM523" s="172" cm="1">
        <f t="array" ref="AM523">IFERROR(--('Input| Projects'!$AS523="Yes")*_xlfn.SWITCH('Input| Overheads'!$C$50,"Direct costs",'Calc| Overheads Allocation'!I$8*W523,"Internal labour",'Calc| Overheads Allocation'!I$8*W523*'Input| Projects'!$AO523,"DNSP defined",'Calc| Overheads Allocation'!I$78*'Input| Projects'!$AV523,0),0)</f>
        <v>0</v>
      </c>
      <c r="AN523" s="175"/>
      <c r="AO523" s="172" cm="1">
        <f t="array" ref="AO523">IFERROR(--('Input| Projects'!$AT523="Yes")*_xlfn.SWITCH('Input| Overheads'!$C$50,"Direct costs",'Calc| Overheads Allocation'!C$9*Q523,"Internal labour",'Calc| Overheads Allocation'!C$9*Q523*'Input| Projects'!$AO523,"DNSP defined",'Calc| Overheads Allocation'!C$79*'Input| Projects'!$AW523,0),0)</f>
        <v>0</v>
      </c>
      <c r="AP523" s="172" cm="1">
        <f t="array" ref="AP523">IFERROR(--('Input| Projects'!$AT523="Yes")*_xlfn.SWITCH('Input| Overheads'!$C$50,"Direct costs",'Calc| Overheads Allocation'!D$9*R523,"Internal labour",'Calc| Overheads Allocation'!D$9*R523*'Input| Projects'!$AO523,"DNSP defined",'Calc| Overheads Allocation'!D$79*'Input| Projects'!$AW523,0),0)</f>
        <v>0</v>
      </c>
      <c r="AQ523" s="172" cm="1">
        <f t="array" ref="AQ523">IFERROR(--('Input| Projects'!$AT523="Yes")*_xlfn.SWITCH('Input| Overheads'!$C$50,"Direct costs",'Calc| Overheads Allocation'!E$9*S523,"Internal labour",'Calc| Overheads Allocation'!E$9*S523*'Input| Projects'!$AO523,"DNSP defined",'Calc| Overheads Allocation'!E$79*'Input| Projects'!$AW523,0),0)</f>
        <v>0</v>
      </c>
      <c r="AR523" s="172" cm="1">
        <f t="array" ref="AR523">IFERROR(--('Input| Projects'!$AT523="Yes")*_xlfn.SWITCH('Input| Overheads'!$C$50,"Direct costs",'Calc| Overheads Allocation'!F$9*T523,"Internal labour",'Calc| Overheads Allocation'!F$9*T523*'Input| Projects'!$AO523,"DNSP defined",'Calc| Overheads Allocation'!F$79*'Input| Projects'!$AW523,0),0)</f>
        <v>0</v>
      </c>
      <c r="AS523" s="172" cm="1">
        <f t="array" ref="AS523">IFERROR(--('Input| Projects'!$AT523="Yes")*_xlfn.SWITCH('Input| Overheads'!$C$50,"Direct costs",'Calc| Overheads Allocation'!G$9*U523,"Internal labour",'Calc| Overheads Allocation'!G$9*U523*'Input| Projects'!$AO523,"DNSP defined",'Calc| Overheads Allocation'!G$79*'Input| Projects'!$AW523,0),0)</f>
        <v>0</v>
      </c>
      <c r="AT523" s="172" cm="1">
        <f t="array" ref="AT523">IFERROR(--('Input| Projects'!$AT523="Yes")*_xlfn.SWITCH('Input| Overheads'!$C$50,"Direct costs",'Calc| Overheads Allocation'!H$9*V523,"Internal labour",'Calc| Overheads Allocation'!H$9*V523*'Input| Projects'!$AO523,"DNSP defined",'Calc| Overheads Allocation'!H$79*'Input| Projects'!$AW523,0),0)</f>
        <v>0</v>
      </c>
      <c r="AU523" s="172" cm="1">
        <f t="array" ref="AU523">IFERROR(--('Input| Projects'!$AT523="Yes")*_xlfn.SWITCH('Input| Overheads'!$C$50,"Direct costs",'Calc| Overheads Allocation'!I$9*W523,"Internal labour",'Calc| Overheads Allocation'!I$9*W523*'Input| Projects'!$AO523,"DNSP defined",'Calc| Overheads Allocation'!I$79*'Input| Projects'!$AW523,0),0)</f>
        <v>0</v>
      </c>
      <c r="AV523" s="175"/>
      <c r="AW523" s="172">
        <f t="shared" ref="AW523:AW586" si="200">IFERROR(AO523+AG523,"")</f>
        <v>0</v>
      </c>
      <c r="AX523" s="172">
        <f t="shared" ref="AX523:AX586" si="201">IFERROR(AP523+AH523,"")</f>
        <v>0</v>
      </c>
      <c r="AY523" s="172">
        <f t="shared" ref="AY523:AY586" si="202">IFERROR(AQ523+AI523,"")</f>
        <v>0</v>
      </c>
      <c r="AZ523" s="172">
        <f t="shared" ref="AZ523:AZ586" si="203">IFERROR(AR523+AJ523,"")</f>
        <v>0</v>
      </c>
      <c r="BA523" s="172">
        <f t="shared" ref="BA523:BA586" si="204">IFERROR(AS523+AK523,"")</f>
        <v>0</v>
      </c>
      <c r="BB523" s="172">
        <f t="shared" ref="BB523:BB586" si="205">IFERROR(AT523+AL523,"")</f>
        <v>0</v>
      </c>
      <c r="BC523" s="172">
        <f t="shared" ref="BC523:BC586" si="206">IFERROR(AU523+AM523,"")</f>
        <v>0</v>
      </c>
      <c r="BD523" s="176"/>
      <c r="BE523" s="172">
        <f t="shared" ref="BE523:BE586" si="207">IFERROR(IF(Q523&gt;0,AW523*(Y523/Q523),0),"")</f>
        <v>0</v>
      </c>
      <c r="BF523" s="172">
        <f t="shared" ref="BF523:BF586" si="208">IFERROR(IF(R523&gt;0,AX523*(Z523/R523),0),"")</f>
        <v>0</v>
      </c>
      <c r="BG523" s="172">
        <f t="shared" ref="BG523:BG586" si="209">IFERROR(IF(S523&gt;0,AY523*(AA523/S523),0),"")</f>
        <v>0</v>
      </c>
      <c r="BH523" s="172">
        <f t="shared" ref="BH523:BH586" si="210">IFERROR(IF(T523&gt;0,AZ523*(AB523/T523),0),"")</f>
        <v>0</v>
      </c>
      <c r="BI523" s="172">
        <f t="shared" ref="BI523:BI586" si="211">IFERROR(IF(U523&gt;0,BA523*(AC523/U523),0),"")</f>
        <v>0</v>
      </c>
      <c r="BJ523" s="172">
        <f t="shared" ref="BJ523:BJ586" si="212">IFERROR(IF(V523&gt;0,BB523*(AD523/V523),0),"")</f>
        <v>0</v>
      </c>
      <c r="BK523" s="172">
        <f t="shared" ref="BK523:BK586" si="213">IFERROR(IF(W523&gt;0,BC523*(AE523/W523),0),"")</f>
        <v>0</v>
      </c>
      <c r="BL523" s="176"/>
      <c r="BM523" s="172">
        <f t="shared" si="192"/>
        <v>0</v>
      </c>
      <c r="BN523" s="172">
        <f t="shared" si="193"/>
        <v>0</v>
      </c>
      <c r="BO523" s="172">
        <f t="shared" si="194"/>
        <v>0</v>
      </c>
      <c r="BP523" s="172">
        <f t="shared" si="195"/>
        <v>0</v>
      </c>
      <c r="BQ523" s="172">
        <f t="shared" si="196"/>
        <v>0</v>
      </c>
      <c r="BR523" s="172">
        <f t="shared" si="197"/>
        <v>0</v>
      </c>
      <c r="BS523" s="172">
        <f t="shared" si="198"/>
        <v>0</v>
      </c>
      <c r="BT523" s="55"/>
      <c r="BU523" s="158">
        <f>SUMIF('Input| Projects'!$BA$8:$CX$8,RIGHT(BU$9,3),'Input| Projects'!$BA523:$CX523)</f>
        <v>0</v>
      </c>
      <c r="BV523" s="158">
        <f>SUMIF('Input| Projects'!$BA$8:$CX$8,RIGHT(BV$9,3),'Input| Projects'!$BA523:$CX523)</f>
        <v>0</v>
      </c>
      <c r="BW523" s="79" t="str">
        <f t="shared" si="199"/>
        <v/>
      </c>
    </row>
    <row r="524" spans="2:75" x14ac:dyDescent="0.2">
      <c r="B524" s="123">
        <f>IFERROR('Input| Projects'!B524,"")</f>
        <v>515</v>
      </c>
      <c r="C524" s="160" t="str">
        <f>IFERROR(IF('Input| Projects'!C524="","",'Input| Projects'!C524),"")</f>
        <v/>
      </c>
      <c r="D524" s="160" t="str">
        <f>IFERROR(IF('Input| Projects'!D524="","",'Input| Projects'!D524),"")</f>
        <v/>
      </c>
      <c r="E524" s="53"/>
      <c r="F524" s="160" t="str">
        <f>IF(LEN('Input| Projects'!F524)&gt;0,'Input| Projects'!F524,"")</f>
        <v/>
      </c>
      <c r="G524" s="160" t="str">
        <f>IF(LEN('Input| Projects'!G524)&gt;0,'Input| Projects'!G524,"")</f>
        <v/>
      </c>
      <c r="H524" s="10"/>
      <c r="I524" s="194" cm="1">
        <f t="array" ref="I524">IF(LEN($F524)&gt;0,1+IFERROR(SUMPRODUCT(TRANSPOSE('Input| Projects'!$AO524:$AQ524),INDEX('Input| Escalations'!$F$27:$L$29,,MATCH(Q$9,'Input| Escalations'!$F$21:$L$21,0))),0),0)</f>
        <v>0</v>
      </c>
      <c r="J524" s="194" cm="1">
        <f t="array" ref="J524">IF(LEN($F524)&gt;0,1+IFERROR(SUMPRODUCT(TRANSPOSE('Input| Projects'!$AO524:$AQ524),INDEX('Input| Escalations'!$F$27:$L$29,,MATCH(R$9,'Input| Escalations'!$F$21:$L$21,0))),0),0)</f>
        <v>0</v>
      </c>
      <c r="K524" s="194" cm="1">
        <f t="array" ref="K524">IF(LEN($F524)&gt;0,1+IFERROR(SUMPRODUCT(TRANSPOSE('Input| Projects'!$AO524:$AQ524),INDEX('Input| Escalations'!$F$27:$L$29,,MATCH(S$9,'Input| Escalations'!$F$21:$L$21,0))),0),0)</f>
        <v>0</v>
      </c>
      <c r="L524" s="194" cm="1">
        <f t="array" ref="L524">IF(LEN($F524)&gt;0,1+IFERROR(SUMPRODUCT(TRANSPOSE('Input| Projects'!$AO524:$AQ524),INDEX('Input| Escalations'!$F$27:$L$29,,MATCH(T$9,'Input| Escalations'!$F$21:$L$21,0))),0),0)</f>
        <v>0</v>
      </c>
      <c r="M524" s="194" cm="1">
        <f t="array" ref="M524">IF(LEN($F524)&gt;0,1+IFERROR(SUMPRODUCT(TRANSPOSE('Input| Projects'!$AO524:$AQ524),INDEX('Input| Escalations'!$F$27:$L$29,,MATCH(U$9,'Input| Escalations'!$F$21:$L$21,0))),0),0)</f>
        <v>0</v>
      </c>
      <c r="N524" s="194" cm="1">
        <f t="array" ref="N524">IF(LEN($F524)&gt;0,1+IFERROR(SUMPRODUCT(TRANSPOSE('Input| Projects'!$AO524:$AQ524),INDEX('Input| Escalations'!$F$27:$L$29,,MATCH(V$9,'Input| Escalations'!$F$21:$L$21,0))),0),0)</f>
        <v>0</v>
      </c>
      <c r="O524" s="194" cm="1">
        <f t="array" ref="O524">IF(LEN($F524)&gt;0,1+IFERROR(SUMPRODUCT(TRANSPOSE('Input| Projects'!$AO524:$AQ524),INDEX('Input| Escalations'!$F$27:$L$29,,MATCH(W$9,'Input| Escalations'!$F$21:$L$21,0))),0),0)</f>
        <v>0</v>
      </c>
      <c r="P524" s="10"/>
      <c r="Q524" s="172">
        <f>IFERROR(IF(ISNUMBER(FIND("decision",'Input| Setup'!$F$6)),'Input| Projects'!Y524,'Input| Projects'!I524)*'Input| Escalations'!$I$17*I524,0)</f>
        <v>0</v>
      </c>
      <c r="R524" s="172">
        <f>IFERROR(IF(ISNUMBER(FIND("decision",'Input| Setup'!$F$6)),'Input| Projects'!Z524,'Input| Projects'!J524)*'Input| Escalations'!$I$17*J524,0)</f>
        <v>0</v>
      </c>
      <c r="S524" s="172">
        <f>IFERROR(IF(ISNUMBER(FIND("decision",'Input| Setup'!$F$6)),'Input| Projects'!AA524,'Input| Projects'!K524)*'Input| Escalations'!$I$17*K524,0)</f>
        <v>0</v>
      </c>
      <c r="T524" s="172">
        <f>IFERROR(IF(ISNUMBER(FIND("decision",'Input| Setup'!$F$6)),'Input| Projects'!AB524,'Input| Projects'!L524)*'Input| Escalations'!$I$17*L524,0)</f>
        <v>0</v>
      </c>
      <c r="U524" s="172">
        <f>IFERROR(IF(ISNUMBER(FIND("decision",'Input| Setup'!$F$6)),'Input| Projects'!AC524,'Input| Projects'!M524)*'Input| Escalations'!$I$17*M524,0)</f>
        <v>0</v>
      </c>
      <c r="V524" s="172">
        <f>IFERROR(IF(ISNUMBER(FIND("decision",'Input| Setup'!$F$6)),'Input| Projects'!AD524,'Input| Projects'!N524)*'Input| Escalations'!$I$17*N524,0)</f>
        <v>0</v>
      </c>
      <c r="W524" s="172">
        <f>IFERROR(IF(ISNUMBER(FIND("decision",'Input| Setup'!$F$6)),'Input| Projects'!AE524,'Input| Projects'!O524)*'Input| Escalations'!$I$17*O524,0)</f>
        <v>0</v>
      </c>
      <c r="X524" s="175"/>
      <c r="Y524" s="172">
        <f>IF(ISNUMBER(FIND("decision",'Input| Setup'!$F$6)),'Input| Projects'!AG524,'Input| Projects'!Q524)*I524*'Input| Escalations'!$I$17</f>
        <v>0</v>
      </c>
      <c r="Z524" s="172">
        <f>IF(ISNUMBER(FIND("decision",'Input| Setup'!$F$6)),'Input| Projects'!AH524,'Input| Projects'!R524)*J524*'Input| Escalations'!$I$17</f>
        <v>0</v>
      </c>
      <c r="AA524" s="172">
        <f>IF(ISNUMBER(FIND("decision",'Input| Setup'!$F$6)),'Input| Projects'!AI524,'Input| Projects'!S524)*K524*'Input| Escalations'!$I$17</f>
        <v>0</v>
      </c>
      <c r="AB524" s="172">
        <f>IF(ISNUMBER(FIND("decision",'Input| Setup'!$F$6)),'Input| Projects'!AJ524,'Input| Projects'!T524)*L524*'Input| Escalations'!$I$17</f>
        <v>0</v>
      </c>
      <c r="AC524" s="172">
        <f>IF(ISNUMBER(FIND("decision",'Input| Setup'!$F$6)),'Input| Projects'!AK524,'Input| Projects'!U524)*M524*'Input| Escalations'!$I$17</f>
        <v>0</v>
      </c>
      <c r="AD524" s="172">
        <f>IF(ISNUMBER(FIND("decision",'Input| Setup'!$F$6)),'Input| Projects'!AL524,'Input| Projects'!V524)*N524*'Input| Escalations'!$I$17</f>
        <v>0</v>
      </c>
      <c r="AE524" s="172">
        <f>IF(ISNUMBER(FIND("decision",'Input| Setup'!$F$6)),'Input| Projects'!AM524,'Input| Projects'!W524)*O524*'Input| Escalations'!$I$17</f>
        <v>0</v>
      </c>
      <c r="AF524" s="175"/>
      <c r="AG524" s="172" cm="1">
        <f t="array" ref="AG524">IFERROR(--('Input| Projects'!$AS524="Yes")*_xlfn.SWITCH('Input| Overheads'!$C$50,"Direct costs",'Calc| Overheads Allocation'!C$8*Q524,"Internal labour",'Calc| Overheads Allocation'!C$8*Q524*'Input| Projects'!$AO524,"DNSP defined",'Calc| Overheads Allocation'!C$78*'Input| Projects'!$AV524,0),0)</f>
        <v>0</v>
      </c>
      <c r="AH524" s="172" cm="1">
        <f t="array" ref="AH524">IFERROR(--('Input| Projects'!$AS524="Yes")*_xlfn.SWITCH('Input| Overheads'!$C$50,"Direct costs",'Calc| Overheads Allocation'!D$8*R524,"Internal labour",'Calc| Overheads Allocation'!D$8*R524*'Input| Projects'!$AO524,"DNSP defined",'Calc| Overheads Allocation'!D$78*'Input| Projects'!$AV524,0),0)</f>
        <v>0</v>
      </c>
      <c r="AI524" s="172" cm="1">
        <f t="array" ref="AI524">IFERROR(--('Input| Projects'!$AS524="Yes")*_xlfn.SWITCH('Input| Overheads'!$C$50,"Direct costs",'Calc| Overheads Allocation'!E$8*S524,"Internal labour",'Calc| Overheads Allocation'!E$8*S524*'Input| Projects'!$AO524,"DNSP defined",'Calc| Overheads Allocation'!E$78*'Input| Projects'!$AV524,0),0)</f>
        <v>0</v>
      </c>
      <c r="AJ524" s="172" cm="1">
        <f t="array" ref="AJ524">IFERROR(--('Input| Projects'!$AS524="Yes")*_xlfn.SWITCH('Input| Overheads'!$C$50,"Direct costs",'Calc| Overheads Allocation'!F$8*T524,"Internal labour",'Calc| Overheads Allocation'!F$8*T524*'Input| Projects'!$AO524,"DNSP defined",'Calc| Overheads Allocation'!F$78*'Input| Projects'!$AV524,0),0)</f>
        <v>0</v>
      </c>
      <c r="AK524" s="172" cm="1">
        <f t="array" ref="AK524">IFERROR(--('Input| Projects'!$AS524="Yes")*_xlfn.SWITCH('Input| Overheads'!$C$50,"Direct costs",'Calc| Overheads Allocation'!G$8*U524,"Internal labour",'Calc| Overheads Allocation'!G$8*U524*'Input| Projects'!$AO524,"DNSP defined",'Calc| Overheads Allocation'!G$78*'Input| Projects'!$AV524,0),0)</f>
        <v>0</v>
      </c>
      <c r="AL524" s="172" cm="1">
        <f t="array" ref="AL524">IFERROR(--('Input| Projects'!$AS524="Yes")*_xlfn.SWITCH('Input| Overheads'!$C$50,"Direct costs",'Calc| Overheads Allocation'!H$8*V524,"Internal labour",'Calc| Overheads Allocation'!H$8*V524*'Input| Projects'!$AO524,"DNSP defined",'Calc| Overheads Allocation'!H$78*'Input| Projects'!$AV524,0),0)</f>
        <v>0</v>
      </c>
      <c r="AM524" s="172" cm="1">
        <f t="array" ref="AM524">IFERROR(--('Input| Projects'!$AS524="Yes")*_xlfn.SWITCH('Input| Overheads'!$C$50,"Direct costs",'Calc| Overheads Allocation'!I$8*W524,"Internal labour",'Calc| Overheads Allocation'!I$8*W524*'Input| Projects'!$AO524,"DNSP defined",'Calc| Overheads Allocation'!I$78*'Input| Projects'!$AV524,0),0)</f>
        <v>0</v>
      </c>
      <c r="AN524" s="175"/>
      <c r="AO524" s="172" cm="1">
        <f t="array" ref="AO524">IFERROR(--('Input| Projects'!$AT524="Yes")*_xlfn.SWITCH('Input| Overheads'!$C$50,"Direct costs",'Calc| Overheads Allocation'!C$9*Q524,"Internal labour",'Calc| Overheads Allocation'!C$9*Q524*'Input| Projects'!$AO524,"DNSP defined",'Calc| Overheads Allocation'!C$79*'Input| Projects'!$AW524,0),0)</f>
        <v>0</v>
      </c>
      <c r="AP524" s="172" cm="1">
        <f t="array" ref="AP524">IFERROR(--('Input| Projects'!$AT524="Yes")*_xlfn.SWITCH('Input| Overheads'!$C$50,"Direct costs",'Calc| Overheads Allocation'!D$9*R524,"Internal labour",'Calc| Overheads Allocation'!D$9*R524*'Input| Projects'!$AO524,"DNSP defined",'Calc| Overheads Allocation'!D$79*'Input| Projects'!$AW524,0),0)</f>
        <v>0</v>
      </c>
      <c r="AQ524" s="172" cm="1">
        <f t="array" ref="AQ524">IFERROR(--('Input| Projects'!$AT524="Yes")*_xlfn.SWITCH('Input| Overheads'!$C$50,"Direct costs",'Calc| Overheads Allocation'!E$9*S524,"Internal labour",'Calc| Overheads Allocation'!E$9*S524*'Input| Projects'!$AO524,"DNSP defined",'Calc| Overheads Allocation'!E$79*'Input| Projects'!$AW524,0),0)</f>
        <v>0</v>
      </c>
      <c r="AR524" s="172" cm="1">
        <f t="array" ref="AR524">IFERROR(--('Input| Projects'!$AT524="Yes")*_xlfn.SWITCH('Input| Overheads'!$C$50,"Direct costs",'Calc| Overheads Allocation'!F$9*T524,"Internal labour",'Calc| Overheads Allocation'!F$9*T524*'Input| Projects'!$AO524,"DNSP defined",'Calc| Overheads Allocation'!F$79*'Input| Projects'!$AW524,0),0)</f>
        <v>0</v>
      </c>
      <c r="AS524" s="172" cm="1">
        <f t="array" ref="AS524">IFERROR(--('Input| Projects'!$AT524="Yes")*_xlfn.SWITCH('Input| Overheads'!$C$50,"Direct costs",'Calc| Overheads Allocation'!G$9*U524,"Internal labour",'Calc| Overheads Allocation'!G$9*U524*'Input| Projects'!$AO524,"DNSP defined",'Calc| Overheads Allocation'!G$79*'Input| Projects'!$AW524,0),0)</f>
        <v>0</v>
      </c>
      <c r="AT524" s="172" cm="1">
        <f t="array" ref="AT524">IFERROR(--('Input| Projects'!$AT524="Yes")*_xlfn.SWITCH('Input| Overheads'!$C$50,"Direct costs",'Calc| Overheads Allocation'!H$9*V524,"Internal labour",'Calc| Overheads Allocation'!H$9*V524*'Input| Projects'!$AO524,"DNSP defined",'Calc| Overheads Allocation'!H$79*'Input| Projects'!$AW524,0),0)</f>
        <v>0</v>
      </c>
      <c r="AU524" s="172" cm="1">
        <f t="array" ref="AU524">IFERROR(--('Input| Projects'!$AT524="Yes")*_xlfn.SWITCH('Input| Overheads'!$C$50,"Direct costs",'Calc| Overheads Allocation'!I$9*W524,"Internal labour",'Calc| Overheads Allocation'!I$9*W524*'Input| Projects'!$AO524,"DNSP defined",'Calc| Overheads Allocation'!I$79*'Input| Projects'!$AW524,0),0)</f>
        <v>0</v>
      </c>
      <c r="AV524" s="175"/>
      <c r="AW524" s="172">
        <f t="shared" si="200"/>
        <v>0</v>
      </c>
      <c r="AX524" s="172">
        <f t="shared" si="201"/>
        <v>0</v>
      </c>
      <c r="AY524" s="172">
        <f t="shared" si="202"/>
        <v>0</v>
      </c>
      <c r="AZ524" s="172">
        <f t="shared" si="203"/>
        <v>0</v>
      </c>
      <c r="BA524" s="172">
        <f t="shared" si="204"/>
        <v>0</v>
      </c>
      <c r="BB524" s="172">
        <f t="shared" si="205"/>
        <v>0</v>
      </c>
      <c r="BC524" s="172">
        <f t="shared" si="206"/>
        <v>0</v>
      </c>
      <c r="BD524" s="176"/>
      <c r="BE524" s="172">
        <f t="shared" si="207"/>
        <v>0</v>
      </c>
      <c r="BF524" s="172">
        <f t="shared" si="208"/>
        <v>0</v>
      </c>
      <c r="BG524" s="172">
        <f t="shared" si="209"/>
        <v>0</v>
      </c>
      <c r="BH524" s="172">
        <f t="shared" si="210"/>
        <v>0</v>
      </c>
      <c r="BI524" s="172">
        <f t="shared" si="211"/>
        <v>0</v>
      </c>
      <c r="BJ524" s="172">
        <f t="shared" si="212"/>
        <v>0</v>
      </c>
      <c r="BK524" s="172">
        <f t="shared" si="213"/>
        <v>0</v>
      </c>
      <c r="BL524" s="176"/>
      <c r="BM524" s="172">
        <f t="shared" si="192"/>
        <v>0</v>
      </c>
      <c r="BN524" s="172">
        <f t="shared" si="193"/>
        <v>0</v>
      </c>
      <c r="BO524" s="172">
        <f t="shared" si="194"/>
        <v>0</v>
      </c>
      <c r="BP524" s="172">
        <f t="shared" si="195"/>
        <v>0</v>
      </c>
      <c r="BQ524" s="172">
        <f t="shared" si="196"/>
        <v>0</v>
      </c>
      <c r="BR524" s="172">
        <f t="shared" si="197"/>
        <v>0</v>
      </c>
      <c r="BS524" s="172">
        <f t="shared" si="198"/>
        <v>0</v>
      </c>
      <c r="BT524" s="55"/>
      <c r="BU524" s="158">
        <f>SUMIF('Input| Projects'!$BA$8:$CX$8,RIGHT(BU$9,3),'Input| Projects'!$BA524:$CX524)</f>
        <v>0</v>
      </c>
      <c r="BV524" s="158">
        <f>SUMIF('Input| Projects'!$BA$8:$CX$8,RIGHT(BV$9,3),'Input| Projects'!$BA524:$CX524)</f>
        <v>0</v>
      </c>
      <c r="BW524" s="79" t="str">
        <f t="shared" si="199"/>
        <v/>
      </c>
    </row>
    <row r="525" spans="2:75" x14ac:dyDescent="0.2">
      <c r="B525" s="123">
        <f>IFERROR('Input| Projects'!B525,"")</f>
        <v>516</v>
      </c>
      <c r="C525" s="160" t="str">
        <f>IFERROR(IF('Input| Projects'!C525="","",'Input| Projects'!C525),"")</f>
        <v/>
      </c>
      <c r="D525" s="160" t="str">
        <f>IFERROR(IF('Input| Projects'!D525="","",'Input| Projects'!D525),"")</f>
        <v/>
      </c>
      <c r="E525" s="53"/>
      <c r="F525" s="160" t="str">
        <f>IF(LEN('Input| Projects'!F525)&gt;0,'Input| Projects'!F525,"")</f>
        <v/>
      </c>
      <c r="G525" s="160" t="str">
        <f>IF(LEN('Input| Projects'!G525)&gt;0,'Input| Projects'!G525,"")</f>
        <v/>
      </c>
      <c r="H525" s="10"/>
      <c r="I525" s="194" cm="1">
        <f t="array" ref="I525">IF(LEN($F525)&gt;0,1+IFERROR(SUMPRODUCT(TRANSPOSE('Input| Projects'!$AO525:$AQ525),INDEX('Input| Escalations'!$F$27:$L$29,,MATCH(Q$9,'Input| Escalations'!$F$21:$L$21,0))),0),0)</f>
        <v>0</v>
      </c>
      <c r="J525" s="194" cm="1">
        <f t="array" ref="J525">IF(LEN($F525)&gt;0,1+IFERROR(SUMPRODUCT(TRANSPOSE('Input| Projects'!$AO525:$AQ525),INDEX('Input| Escalations'!$F$27:$L$29,,MATCH(R$9,'Input| Escalations'!$F$21:$L$21,0))),0),0)</f>
        <v>0</v>
      </c>
      <c r="K525" s="194" cm="1">
        <f t="array" ref="K525">IF(LEN($F525)&gt;0,1+IFERROR(SUMPRODUCT(TRANSPOSE('Input| Projects'!$AO525:$AQ525),INDEX('Input| Escalations'!$F$27:$L$29,,MATCH(S$9,'Input| Escalations'!$F$21:$L$21,0))),0),0)</f>
        <v>0</v>
      </c>
      <c r="L525" s="194" cm="1">
        <f t="array" ref="L525">IF(LEN($F525)&gt;0,1+IFERROR(SUMPRODUCT(TRANSPOSE('Input| Projects'!$AO525:$AQ525),INDEX('Input| Escalations'!$F$27:$L$29,,MATCH(T$9,'Input| Escalations'!$F$21:$L$21,0))),0),0)</f>
        <v>0</v>
      </c>
      <c r="M525" s="194" cm="1">
        <f t="array" ref="M525">IF(LEN($F525)&gt;0,1+IFERROR(SUMPRODUCT(TRANSPOSE('Input| Projects'!$AO525:$AQ525),INDEX('Input| Escalations'!$F$27:$L$29,,MATCH(U$9,'Input| Escalations'!$F$21:$L$21,0))),0),0)</f>
        <v>0</v>
      </c>
      <c r="N525" s="194" cm="1">
        <f t="array" ref="N525">IF(LEN($F525)&gt;0,1+IFERROR(SUMPRODUCT(TRANSPOSE('Input| Projects'!$AO525:$AQ525),INDEX('Input| Escalations'!$F$27:$L$29,,MATCH(V$9,'Input| Escalations'!$F$21:$L$21,0))),0),0)</f>
        <v>0</v>
      </c>
      <c r="O525" s="194" cm="1">
        <f t="array" ref="O525">IF(LEN($F525)&gt;0,1+IFERROR(SUMPRODUCT(TRANSPOSE('Input| Projects'!$AO525:$AQ525),INDEX('Input| Escalations'!$F$27:$L$29,,MATCH(W$9,'Input| Escalations'!$F$21:$L$21,0))),0),0)</f>
        <v>0</v>
      </c>
      <c r="P525" s="10"/>
      <c r="Q525" s="172">
        <f>IFERROR(IF(ISNUMBER(FIND("decision",'Input| Setup'!$F$6)),'Input| Projects'!Y525,'Input| Projects'!I525)*'Input| Escalations'!$I$17*I525,0)</f>
        <v>0</v>
      </c>
      <c r="R525" s="172">
        <f>IFERROR(IF(ISNUMBER(FIND("decision",'Input| Setup'!$F$6)),'Input| Projects'!Z525,'Input| Projects'!J525)*'Input| Escalations'!$I$17*J525,0)</f>
        <v>0</v>
      </c>
      <c r="S525" s="172">
        <f>IFERROR(IF(ISNUMBER(FIND("decision",'Input| Setup'!$F$6)),'Input| Projects'!AA525,'Input| Projects'!K525)*'Input| Escalations'!$I$17*K525,0)</f>
        <v>0</v>
      </c>
      <c r="T525" s="172">
        <f>IFERROR(IF(ISNUMBER(FIND("decision",'Input| Setup'!$F$6)),'Input| Projects'!AB525,'Input| Projects'!L525)*'Input| Escalations'!$I$17*L525,0)</f>
        <v>0</v>
      </c>
      <c r="U525" s="172">
        <f>IFERROR(IF(ISNUMBER(FIND("decision",'Input| Setup'!$F$6)),'Input| Projects'!AC525,'Input| Projects'!M525)*'Input| Escalations'!$I$17*M525,0)</f>
        <v>0</v>
      </c>
      <c r="V525" s="172">
        <f>IFERROR(IF(ISNUMBER(FIND("decision",'Input| Setup'!$F$6)),'Input| Projects'!AD525,'Input| Projects'!N525)*'Input| Escalations'!$I$17*N525,0)</f>
        <v>0</v>
      </c>
      <c r="W525" s="172">
        <f>IFERROR(IF(ISNUMBER(FIND("decision",'Input| Setup'!$F$6)),'Input| Projects'!AE525,'Input| Projects'!O525)*'Input| Escalations'!$I$17*O525,0)</f>
        <v>0</v>
      </c>
      <c r="X525" s="175"/>
      <c r="Y525" s="172">
        <f>IF(ISNUMBER(FIND("decision",'Input| Setup'!$F$6)),'Input| Projects'!AG525,'Input| Projects'!Q525)*I525*'Input| Escalations'!$I$17</f>
        <v>0</v>
      </c>
      <c r="Z525" s="172">
        <f>IF(ISNUMBER(FIND("decision",'Input| Setup'!$F$6)),'Input| Projects'!AH525,'Input| Projects'!R525)*J525*'Input| Escalations'!$I$17</f>
        <v>0</v>
      </c>
      <c r="AA525" s="172">
        <f>IF(ISNUMBER(FIND("decision",'Input| Setup'!$F$6)),'Input| Projects'!AI525,'Input| Projects'!S525)*K525*'Input| Escalations'!$I$17</f>
        <v>0</v>
      </c>
      <c r="AB525" s="172">
        <f>IF(ISNUMBER(FIND("decision",'Input| Setup'!$F$6)),'Input| Projects'!AJ525,'Input| Projects'!T525)*L525*'Input| Escalations'!$I$17</f>
        <v>0</v>
      </c>
      <c r="AC525" s="172">
        <f>IF(ISNUMBER(FIND("decision",'Input| Setup'!$F$6)),'Input| Projects'!AK525,'Input| Projects'!U525)*M525*'Input| Escalations'!$I$17</f>
        <v>0</v>
      </c>
      <c r="AD525" s="172">
        <f>IF(ISNUMBER(FIND("decision",'Input| Setup'!$F$6)),'Input| Projects'!AL525,'Input| Projects'!V525)*N525*'Input| Escalations'!$I$17</f>
        <v>0</v>
      </c>
      <c r="AE525" s="172">
        <f>IF(ISNUMBER(FIND("decision",'Input| Setup'!$F$6)),'Input| Projects'!AM525,'Input| Projects'!W525)*O525*'Input| Escalations'!$I$17</f>
        <v>0</v>
      </c>
      <c r="AF525" s="175"/>
      <c r="AG525" s="172" cm="1">
        <f t="array" ref="AG525">IFERROR(--('Input| Projects'!$AS525="Yes")*_xlfn.SWITCH('Input| Overheads'!$C$50,"Direct costs",'Calc| Overheads Allocation'!C$8*Q525,"Internal labour",'Calc| Overheads Allocation'!C$8*Q525*'Input| Projects'!$AO525,"DNSP defined",'Calc| Overheads Allocation'!C$78*'Input| Projects'!$AV525,0),0)</f>
        <v>0</v>
      </c>
      <c r="AH525" s="172" cm="1">
        <f t="array" ref="AH525">IFERROR(--('Input| Projects'!$AS525="Yes")*_xlfn.SWITCH('Input| Overheads'!$C$50,"Direct costs",'Calc| Overheads Allocation'!D$8*R525,"Internal labour",'Calc| Overheads Allocation'!D$8*R525*'Input| Projects'!$AO525,"DNSP defined",'Calc| Overheads Allocation'!D$78*'Input| Projects'!$AV525,0),0)</f>
        <v>0</v>
      </c>
      <c r="AI525" s="172" cm="1">
        <f t="array" ref="AI525">IFERROR(--('Input| Projects'!$AS525="Yes")*_xlfn.SWITCH('Input| Overheads'!$C$50,"Direct costs",'Calc| Overheads Allocation'!E$8*S525,"Internal labour",'Calc| Overheads Allocation'!E$8*S525*'Input| Projects'!$AO525,"DNSP defined",'Calc| Overheads Allocation'!E$78*'Input| Projects'!$AV525,0),0)</f>
        <v>0</v>
      </c>
      <c r="AJ525" s="172" cm="1">
        <f t="array" ref="AJ525">IFERROR(--('Input| Projects'!$AS525="Yes")*_xlfn.SWITCH('Input| Overheads'!$C$50,"Direct costs",'Calc| Overheads Allocation'!F$8*T525,"Internal labour",'Calc| Overheads Allocation'!F$8*T525*'Input| Projects'!$AO525,"DNSP defined",'Calc| Overheads Allocation'!F$78*'Input| Projects'!$AV525,0),0)</f>
        <v>0</v>
      </c>
      <c r="AK525" s="172" cm="1">
        <f t="array" ref="AK525">IFERROR(--('Input| Projects'!$AS525="Yes")*_xlfn.SWITCH('Input| Overheads'!$C$50,"Direct costs",'Calc| Overheads Allocation'!G$8*U525,"Internal labour",'Calc| Overheads Allocation'!G$8*U525*'Input| Projects'!$AO525,"DNSP defined",'Calc| Overheads Allocation'!G$78*'Input| Projects'!$AV525,0),0)</f>
        <v>0</v>
      </c>
      <c r="AL525" s="172" cm="1">
        <f t="array" ref="AL525">IFERROR(--('Input| Projects'!$AS525="Yes")*_xlfn.SWITCH('Input| Overheads'!$C$50,"Direct costs",'Calc| Overheads Allocation'!H$8*V525,"Internal labour",'Calc| Overheads Allocation'!H$8*V525*'Input| Projects'!$AO525,"DNSP defined",'Calc| Overheads Allocation'!H$78*'Input| Projects'!$AV525,0),0)</f>
        <v>0</v>
      </c>
      <c r="AM525" s="172" cm="1">
        <f t="array" ref="AM525">IFERROR(--('Input| Projects'!$AS525="Yes")*_xlfn.SWITCH('Input| Overheads'!$C$50,"Direct costs",'Calc| Overheads Allocation'!I$8*W525,"Internal labour",'Calc| Overheads Allocation'!I$8*W525*'Input| Projects'!$AO525,"DNSP defined",'Calc| Overheads Allocation'!I$78*'Input| Projects'!$AV525,0),0)</f>
        <v>0</v>
      </c>
      <c r="AN525" s="175"/>
      <c r="AO525" s="172" cm="1">
        <f t="array" ref="AO525">IFERROR(--('Input| Projects'!$AT525="Yes")*_xlfn.SWITCH('Input| Overheads'!$C$50,"Direct costs",'Calc| Overheads Allocation'!C$9*Q525,"Internal labour",'Calc| Overheads Allocation'!C$9*Q525*'Input| Projects'!$AO525,"DNSP defined",'Calc| Overheads Allocation'!C$79*'Input| Projects'!$AW525,0),0)</f>
        <v>0</v>
      </c>
      <c r="AP525" s="172" cm="1">
        <f t="array" ref="AP525">IFERROR(--('Input| Projects'!$AT525="Yes")*_xlfn.SWITCH('Input| Overheads'!$C$50,"Direct costs",'Calc| Overheads Allocation'!D$9*R525,"Internal labour",'Calc| Overheads Allocation'!D$9*R525*'Input| Projects'!$AO525,"DNSP defined",'Calc| Overheads Allocation'!D$79*'Input| Projects'!$AW525,0),0)</f>
        <v>0</v>
      </c>
      <c r="AQ525" s="172" cm="1">
        <f t="array" ref="AQ525">IFERROR(--('Input| Projects'!$AT525="Yes")*_xlfn.SWITCH('Input| Overheads'!$C$50,"Direct costs",'Calc| Overheads Allocation'!E$9*S525,"Internal labour",'Calc| Overheads Allocation'!E$9*S525*'Input| Projects'!$AO525,"DNSP defined",'Calc| Overheads Allocation'!E$79*'Input| Projects'!$AW525,0),0)</f>
        <v>0</v>
      </c>
      <c r="AR525" s="172" cm="1">
        <f t="array" ref="AR525">IFERROR(--('Input| Projects'!$AT525="Yes")*_xlfn.SWITCH('Input| Overheads'!$C$50,"Direct costs",'Calc| Overheads Allocation'!F$9*T525,"Internal labour",'Calc| Overheads Allocation'!F$9*T525*'Input| Projects'!$AO525,"DNSP defined",'Calc| Overheads Allocation'!F$79*'Input| Projects'!$AW525,0),0)</f>
        <v>0</v>
      </c>
      <c r="AS525" s="172" cm="1">
        <f t="array" ref="AS525">IFERROR(--('Input| Projects'!$AT525="Yes")*_xlfn.SWITCH('Input| Overheads'!$C$50,"Direct costs",'Calc| Overheads Allocation'!G$9*U525,"Internal labour",'Calc| Overheads Allocation'!G$9*U525*'Input| Projects'!$AO525,"DNSP defined",'Calc| Overheads Allocation'!G$79*'Input| Projects'!$AW525,0),0)</f>
        <v>0</v>
      </c>
      <c r="AT525" s="172" cm="1">
        <f t="array" ref="AT525">IFERROR(--('Input| Projects'!$AT525="Yes")*_xlfn.SWITCH('Input| Overheads'!$C$50,"Direct costs",'Calc| Overheads Allocation'!H$9*V525,"Internal labour",'Calc| Overheads Allocation'!H$9*V525*'Input| Projects'!$AO525,"DNSP defined",'Calc| Overheads Allocation'!H$79*'Input| Projects'!$AW525,0),0)</f>
        <v>0</v>
      </c>
      <c r="AU525" s="172" cm="1">
        <f t="array" ref="AU525">IFERROR(--('Input| Projects'!$AT525="Yes")*_xlfn.SWITCH('Input| Overheads'!$C$50,"Direct costs",'Calc| Overheads Allocation'!I$9*W525,"Internal labour",'Calc| Overheads Allocation'!I$9*W525*'Input| Projects'!$AO525,"DNSP defined",'Calc| Overheads Allocation'!I$79*'Input| Projects'!$AW525,0),0)</f>
        <v>0</v>
      </c>
      <c r="AV525" s="175"/>
      <c r="AW525" s="172">
        <f t="shared" si="200"/>
        <v>0</v>
      </c>
      <c r="AX525" s="172">
        <f t="shared" si="201"/>
        <v>0</v>
      </c>
      <c r="AY525" s="172">
        <f t="shared" si="202"/>
        <v>0</v>
      </c>
      <c r="AZ525" s="172">
        <f t="shared" si="203"/>
        <v>0</v>
      </c>
      <c r="BA525" s="172">
        <f t="shared" si="204"/>
        <v>0</v>
      </c>
      <c r="BB525" s="172">
        <f t="shared" si="205"/>
        <v>0</v>
      </c>
      <c r="BC525" s="172">
        <f t="shared" si="206"/>
        <v>0</v>
      </c>
      <c r="BD525" s="176"/>
      <c r="BE525" s="172">
        <f t="shared" si="207"/>
        <v>0</v>
      </c>
      <c r="BF525" s="172">
        <f t="shared" si="208"/>
        <v>0</v>
      </c>
      <c r="BG525" s="172">
        <f t="shared" si="209"/>
        <v>0</v>
      </c>
      <c r="BH525" s="172">
        <f t="shared" si="210"/>
        <v>0</v>
      </c>
      <c r="BI525" s="172">
        <f t="shared" si="211"/>
        <v>0</v>
      </c>
      <c r="BJ525" s="172">
        <f t="shared" si="212"/>
        <v>0</v>
      </c>
      <c r="BK525" s="172">
        <f t="shared" si="213"/>
        <v>0</v>
      </c>
      <c r="BL525" s="176"/>
      <c r="BM525" s="172">
        <f t="shared" si="192"/>
        <v>0</v>
      </c>
      <c r="BN525" s="172">
        <f t="shared" si="193"/>
        <v>0</v>
      </c>
      <c r="BO525" s="172">
        <f t="shared" si="194"/>
        <v>0</v>
      </c>
      <c r="BP525" s="172">
        <f t="shared" si="195"/>
        <v>0</v>
      </c>
      <c r="BQ525" s="172">
        <f t="shared" si="196"/>
        <v>0</v>
      </c>
      <c r="BR525" s="172">
        <f t="shared" si="197"/>
        <v>0</v>
      </c>
      <c r="BS525" s="172">
        <f t="shared" si="198"/>
        <v>0</v>
      </c>
      <c r="BT525" s="55"/>
      <c r="BU525" s="158">
        <f>SUMIF('Input| Projects'!$BA$8:$CX$8,RIGHT(BU$9,3),'Input| Projects'!$BA525:$CX525)</f>
        <v>0</v>
      </c>
      <c r="BV525" s="158">
        <f>SUMIF('Input| Projects'!$BA$8:$CX$8,RIGHT(BV$9,3),'Input| Projects'!$BA525:$CX525)</f>
        <v>0</v>
      </c>
      <c r="BW525" s="79" t="str">
        <f t="shared" si="199"/>
        <v/>
      </c>
    </row>
    <row r="526" spans="2:75" x14ac:dyDescent="0.2">
      <c r="B526" s="123">
        <f>IFERROR('Input| Projects'!B526,"")</f>
        <v>517</v>
      </c>
      <c r="C526" s="160" t="str">
        <f>IFERROR(IF('Input| Projects'!C526="","",'Input| Projects'!C526),"")</f>
        <v/>
      </c>
      <c r="D526" s="160" t="str">
        <f>IFERROR(IF('Input| Projects'!D526="","",'Input| Projects'!D526),"")</f>
        <v/>
      </c>
      <c r="E526" s="53"/>
      <c r="F526" s="160" t="str">
        <f>IF(LEN('Input| Projects'!F526)&gt;0,'Input| Projects'!F526,"")</f>
        <v/>
      </c>
      <c r="G526" s="160" t="str">
        <f>IF(LEN('Input| Projects'!G526)&gt;0,'Input| Projects'!G526,"")</f>
        <v/>
      </c>
      <c r="H526" s="10"/>
      <c r="I526" s="194" cm="1">
        <f t="array" ref="I526">IF(LEN($F526)&gt;0,1+IFERROR(SUMPRODUCT(TRANSPOSE('Input| Projects'!$AO526:$AQ526),INDEX('Input| Escalations'!$F$27:$L$29,,MATCH(Q$9,'Input| Escalations'!$F$21:$L$21,0))),0),0)</f>
        <v>0</v>
      </c>
      <c r="J526" s="194" cm="1">
        <f t="array" ref="J526">IF(LEN($F526)&gt;0,1+IFERROR(SUMPRODUCT(TRANSPOSE('Input| Projects'!$AO526:$AQ526),INDEX('Input| Escalations'!$F$27:$L$29,,MATCH(R$9,'Input| Escalations'!$F$21:$L$21,0))),0),0)</f>
        <v>0</v>
      </c>
      <c r="K526" s="194" cm="1">
        <f t="array" ref="K526">IF(LEN($F526)&gt;0,1+IFERROR(SUMPRODUCT(TRANSPOSE('Input| Projects'!$AO526:$AQ526),INDEX('Input| Escalations'!$F$27:$L$29,,MATCH(S$9,'Input| Escalations'!$F$21:$L$21,0))),0),0)</f>
        <v>0</v>
      </c>
      <c r="L526" s="194" cm="1">
        <f t="array" ref="L526">IF(LEN($F526)&gt;0,1+IFERROR(SUMPRODUCT(TRANSPOSE('Input| Projects'!$AO526:$AQ526),INDEX('Input| Escalations'!$F$27:$L$29,,MATCH(T$9,'Input| Escalations'!$F$21:$L$21,0))),0),0)</f>
        <v>0</v>
      </c>
      <c r="M526" s="194" cm="1">
        <f t="array" ref="M526">IF(LEN($F526)&gt;0,1+IFERROR(SUMPRODUCT(TRANSPOSE('Input| Projects'!$AO526:$AQ526),INDEX('Input| Escalations'!$F$27:$L$29,,MATCH(U$9,'Input| Escalations'!$F$21:$L$21,0))),0),0)</f>
        <v>0</v>
      </c>
      <c r="N526" s="194" cm="1">
        <f t="array" ref="N526">IF(LEN($F526)&gt;0,1+IFERROR(SUMPRODUCT(TRANSPOSE('Input| Projects'!$AO526:$AQ526),INDEX('Input| Escalations'!$F$27:$L$29,,MATCH(V$9,'Input| Escalations'!$F$21:$L$21,0))),0),0)</f>
        <v>0</v>
      </c>
      <c r="O526" s="194" cm="1">
        <f t="array" ref="O526">IF(LEN($F526)&gt;0,1+IFERROR(SUMPRODUCT(TRANSPOSE('Input| Projects'!$AO526:$AQ526),INDEX('Input| Escalations'!$F$27:$L$29,,MATCH(W$9,'Input| Escalations'!$F$21:$L$21,0))),0),0)</f>
        <v>0</v>
      </c>
      <c r="P526" s="10"/>
      <c r="Q526" s="172">
        <f>IFERROR(IF(ISNUMBER(FIND("decision",'Input| Setup'!$F$6)),'Input| Projects'!Y526,'Input| Projects'!I526)*'Input| Escalations'!$I$17*I526,0)</f>
        <v>0</v>
      </c>
      <c r="R526" s="172">
        <f>IFERROR(IF(ISNUMBER(FIND("decision",'Input| Setup'!$F$6)),'Input| Projects'!Z526,'Input| Projects'!J526)*'Input| Escalations'!$I$17*J526,0)</f>
        <v>0</v>
      </c>
      <c r="S526" s="172">
        <f>IFERROR(IF(ISNUMBER(FIND("decision",'Input| Setup'!$F$6)),'Input| Projects'!AA526,'Input| Projects'!K526)*'Input| Escalations'!$I$17*K526,0)</f>
        <v>0</v>
      </c>
      <c r="T526" s="172">
        <f>IFERROR(IF(ISNUMBER(FIND("decision",'Input| Setup'!$F$6)),'Input| Projects'!AB526,'Input| Projects'!L526)*'Input| Escalations'!$I$17*L526,0)</f>
        <v>0</v>
      </c>
      <c r="U526" s="172">
        <f>IFERROR(IF(ISNUMBER(FIND("decision",'Input| Setup'!$F$6)),'Input| Projects'!AC526,'Input| Projects'!M526)*'Input| Escalations'!$I$17*M526,0)</f>
        <v>0</v>
      </c>
      <c r="V526" s="172">
        <f>IFERROR(IF(ISNUMBER(FIND("decision",'Input| Setup'!$F$6)),'Input| Projects'!AD526,'Input| Projects'!N526)*'Input| Escalations'!$I$17*N526,0)</f>
        <v>0</v>
      </c>
      <c r="W526" s="172">
        <f>IFERROR(IF(ISNUMBER(FIND("decision",'Input| Setup'!$F$6)),'Input| Projects'!AE526,'Input| Projects'!O526)*'Input| Escalations'!$I$17*O526,0)</f>
        <v>0</v>
      </c>
      <c r="X526" s="175"/>
      <c r="Y526" s="172">
        <f>IF(ISNUMBER(FIND("decision",'Input| Setup'!$F$6)),'Input| Projects'!AG526,'Input| Projects'!Q526)*I526*'Input| Escalations'!$I$17</f>
        <v>0</v>
      </c>
      <c r="Z526" s="172">
        <f>IF(ISNUMBER(FIND("decision",'Input| Setup'!$F$6)),'Input| Projects'!AH526,'Input| Projects'!R526)*J526*'Input| Escalations'!$I$17</f>
        <v>0</v>
      </c>
      <c r="AA526" s="172">
        <f>IF(ISNUMBER(FIND("decision",'Input| Setup'!$F$6)),'Input| Projects'!AI526,'Input| Projects'!S526)*K526*'Input| Escalations'!$I$17</f>
        <v>0</v>
      </c>
      <c r="AB526" s="172">
        <f>IF(ISNUMBER(FIND("decision",'Input| Setup'!$F$6)),'Input| Projects'!AJ526,'Input| Projects'!T526)*L526*'Input| Escalations'!$I$17</f>
        <v>0</v>
      </c>
      <c r="AC526" s="172">
        <f>IF(ISNUMBER(FIND("decision",'Input| Setup'!$F$6)),'Input| Projects'!AK526,'Input| Projects'!U526)*M526*'Input| Escalations'!$I$17</f>
        <v>0</v>
      </c>
      <c r="AD526" s="172">
        <f>IF(ISNUMBER(FIND("decision",'Input| Setup'!$F$6)),'Input| Projects'!AL526,'Input| Projects'!V526)*N526*'Input| Escalations'!$I$17</f>
        <v>0</v>
      </c>
      <c r="AE526" s="172">
        <f>IF(ISNUMBER(FIND("decision",'Input| Setup'!$F$6)),'Input| Projects'!AM526,'Input| Projects'!W526)*O526*'Input| Escalations'!$I$17</f>
        <v>0</v>
      </c>
      <c r="AF526" s="175"/>
      <c r="AG526" s="172" cm="1">
        <f t="array" ref="AG526">IFERROR(--('Input| Projects'!$AS526="Yes")*_xlfn.SWITCH('Input| Overheads'!$C$50,"Direct costs",'Calc| Overheads Allocation'!C$8*Q526,"Internal labour",'Calc| Overheads Allocation'!C$8*Q526*'Input| Projects'!$AO526,"DNSP defined",'Calc| Overheads Allocation'!C$78*'Input| Projects'!$AV526,0),0)</f>
        <v>0</v>
      </c>
      <c r="AH526" s="172" cm="1">
        <f t="array" ref="AH526">IFERROR(--('Input| Projects'!$AS526="Yes")*_xlfn.SWITCH('Input| Overheads'!$C$50,"Direct costs",'Calc| Overheads Allocation'!D$8*R526,"Internal labour",'Calc| Overheads Allocation'!D$8*R526*'Input| Projects'!$AO526,"DNSP defined",'Calc| Overheads Allocation'!D$78*'Input| Projects'!$AV526,0),0)</f>
        <v>0</v>
      </c>
      <c r="AI526" s="172" cm="1">
        <f t="array" ref="AI526">IFERROR(--('Input| Projects'!$AS526="Yes")*_xlfn.SWITCH('Input| Overheads'!$C$50,"Direct costs",'Calc| Overheads Allocation'!E$8*S526,"Internal labour",'Calc| Overheads Allocation'!E$8*S526*'Input| Projects'!$AO526,"DNSP defined",'Calc| Overheads Allocation'!E$78*'Input| Projects'!$AV526,0),0)</f>
        <v>0</v>
      </c>
      <c r="AJ526" s="172" cm="1">
        <f t="array" ref="AJ526">IFERROR(--('Input| Projects'!$AS526="Yes")*_xlfn.SWITCH('Input| Overheads'!$C$50,"Direct costs",'Calc| Overheads Allocation'!F$8*T526,"Internal labour",'Calc| Overheads Allocation'!F$8*T526*'Input| Projects'!$AO526,"DNSP defined",'Calc| Overheads Allocation'!F$78*'Input| Projects'!$AV526,0),0)</f>
        <v>0</v>
      </c>
      <c r="AK526" s="172" cm="1">
        <f t="array" ref="AK526">IFERROR(--('Input| Projects'!$AS526="Yes")*_xlfn.SWITCH('Input| Overheads'!$C$50,"Direct costs",'Calc| Overheads Allocation'!G$8*U526,"Internal labour",'Calc| Overheads Allocation'!G$8*U526*'Input| Projects'!$AO526,"DNSP defined",'Calc| Overheads Allocation'!G$78*'Input| Projects'!$AV526,0),0)</f>
        <v>0</v>
      </c>
      <c r="AL526" s="172" cm="1">
        <f t="array" ref="AL526">IFERROR(--('Input| Projects'!$AS526="Yes")*_xlfn.SWITCH('Input| Overheads'!$C$50,"Direct costs",'Calc| Overheads Allocation'!H$8*V526,"Internal labour",'Calc| Overheads Allocation'!H$8*V526*'Input| Projects'!$AO526,"DNSP defined",'Calc| Overheads Allocation'!H$78*'Input| Projects'!$AV526,0),0)</f>
        <v>0</v>
      </c>
      <c r="AM526" s="172" cm="1">
        <f t="array" ref="AM526">IFERROR(--('Input| Projects'!$AS526="Yes")*_xlfn.SWITCH('Input| Overheads'!$C$50,"Direct costs",'Calc| Overheads Allocation'!I$8*W526,"Internal labour",'Calc| Overheads Allocation'!I$8*W526*'Input| Projects'!$AO526,"DNSP defined",'Calc| Overheads Allocation'!I$78*'Input| Projects'!$AV526,0),0)</f>
        <v>0</v>
      </c>
      <c r="AN526" s="175"/>
      <c r="AO526" s="172" cm="1">
        <f t="array" ref="AO526">IFERROR(--('Input| Projects'!$AT526="Yes")*_xlfn.SWITCH('Input| Overheads'!$C$50,"Direct costs",'Calc| Overheads Allocation'!C$9*Q526,"Internal labour",'Calc| Overheads Allocation'!C$9*Q526*'Input| Projects'!$AO526,"DNSP defined",'Calc| Overheads Allocation'!C$79*'Input| Projects'!$AW526,0),0)</f>
        <v>0</v>
      </c>
      <c r="AP526" s="172" cm="1">
        <f t="array" ref="AP526">IFERROR(--('Input| Projects'!$AT526="Yes")*_xlfn.SWITCH('Input| Overheads'!$C$50,"Direct costs",'Calc| Overheads Allocation'!D$9*R526,"Internal labour",'Calc| Overheads Allocation'!D$9*R526*'Input| Projects'!$AO526,"DNSP defined",'Calc| Overheads Allocation'!D$79*'Input| Projects'!$AW526,0),0)</f>
        <v>0</v>
      </c>
      <c r="AQ526" s="172" cm="1">
        <f t="array" ref="AQ526">IFERROR(--('Input| Projects'!$AT526="Yes")*_xlfn.SWITCH('Input| Overheads'!$C$50,"Direct costs",'Calc| Overheads Allocation'!E$9*S526,"Internal labour",'Calc| Overheads Allocation'!E$9*S526*'Input| Projects'!$AO526,"DNSP defined",'Calc| Overheads Allocation'!E$79*'Input| Projects'!$AW526,0),0)</f>
        <v>0</v>
      </c>
      <c r="AR526" s="172" cm="1">
        <f t="array" ref="AR526">IFERROR(--('Input| Projects'!$AT526="Yes")*_xlfn.SWITCH('Input| Overheads'!$C$50,"Direct costs",'Calc| Overheads Allocation'!F$9*T526,"Internal labour",'Calc| Overheads Allocation'!F$9*T526*'Input| Projects'!$AO526,"DNSP defined",'Calc| Overheads Allocation'!F$79*'Input| Projects'!$AW526,0),0)</f>
        <v>0</v>
      </c>
      <c r="AS526" s="172" cm="1">
        <f t="array" ref="AS526">IFERROR(--('Input| Projects'!$AT526="Yes")*_xlfn.SWITCH('Input| Overheads'!$C$50,"Direct costs",'Calc| Overheads Allocation'!G$9*U526,"Internal labour",'Calc| Overheads Allocation'!G$9*U526*'Input| Projects'!$AO526,"DNSP defined",'Calc| Overheads Allocation'!G$79*'Input| Projects'!$AW526,0),0)</f>
        <v>0</v>
      </c>
      <c r="AT526" s="172" cm="1">
        <f t="array" ref="AT526">IFERROR(--('Input| Projects'!$AT526="Yes")*_xlfn.SWITCH('Input| Overheads'!$C$50,"Direct costs",'Calc| Overheads Allocation'!H$9*V526,"Internal labour",'Calc| Overheads Allocation'!H$9*V526*'Input| Projects'!$AO526,"DNSP defined",'Calc| Overheads Allocation'!H$79*'Input| Projects'!$AW526,0),0)</f>
        <v>0</v>
      </c>
      <c r="AU526" s="172" cm="1">
        <f t="array" ref="AU526">IFERROR(--('Input| Projects'!$AT526="Yes")*_xlfn.SWITCH('Input| Overheads'!$C$50,"Direct costs",'Calc| Overheads Allocation'!I$9*W526,"Internal labour",'Calc| Overheads Allocation'!I$9*W526*'Input| Projects'!$AO526,"DNSP defined",'Calc| Overheads Allocation'!I$79*'Input| Projects'!$AW526,0),0)</f>
        <v>0</v>
      </c>
      <c r="AV526" s="175"/>
      <c r="AW526" s="172">
        <f t="shared" si="200"/>
        <v>0</v>
      </c>
      <c r="AX526" s="172">
        <f t="shared" si="201"/>
        <v>0</v>
      </c>
      <c r="AY526" s="172">
        <f t="shared" si="202"/>
        <v>0</v>
      </c>
      <c r="AZ526" s="172">
        <f t="shared" si="203"/>
        <v>0</v>
      </c>
      <c r="BA526" s="172">
        <f t="shared" si="204"/>
        <v>0</v>
      </c>
      <c r="BB526" s="172">
        <f t="shared" si="205"/>
        <v>0</v>
      </c>
      <c r="BC526" s="172">
        <f t="shared" si="206"/>
        <v>0</v>
      </c>
      <c r="BD526" s="176"/>
      <c r="BE526" s="172">
        <f t="shared" si="207"/>
        <v>0</v>
      </c>
      <c r="BF526" s="172">
        <f t="shared" si="208"/>
        <v>0</v>
      </c>
      <c r="BG526" s="172">
        <f t="shared" si="209"/>
        <v>0</v>
      </c>
      <c r="BH526" s="172">
        <f t="shared" si="210"/>
        <v>0</v>
      </c>
      <c r="BI526" s="172">
        <f t="shared" si="211"/>
        <v>0</v>
      </c>
      <c r="BJ526" s="172">
        <f t="shared" si="212"/>
        <v>0</v>
      </c>
      <c r="BK526" s="172">
        <f t="shared" si="213"/>
        <v>0</v>
      </c>
      <c r="BL526" s="176"/>
      <c r="BM526" s="172">
        <f t="shared" si="192"/>
        <v>0</v>
      </c>
      <c r="BN526" s="172">
        <f t="shared" si="193"/>
        <v>0</v>
      </c>
      <c r="BO526" s="172">
        <f t="shared" si="194"/>
        <v>0</v>
      </c>
      <c r="BP526" s="172">
        <f t="shared" si="195"/>
        <v>0</v>
      </c>
      <c r="BQ526" s="172">
        <f t="shared" si="196"/>
        <v>0</v>
      </c>
      <c r="BR526" s="172">
        <f t="shared" si="197"/>
        <v>0</v>
      </c>
      <c r="BS526" s="172">
        <f t="shared" si="198"/>
        <v>0</v>
      </c>
      <c r="BT526" s="55"/>
      <c r="BU526" s="158">
        <f>SUMIF('Input| Projects'!$BA$8:$CX$8,RIGHT(BU$9,3),'Input| Projects'!$BA526:$CX526)</f>
        <v>0</v>
      </c>
      <c r="BV526" s="158">
        <f>SUMIF('Input| Projects'!$BA$8:$CX$8,RIGHT(BV$9,3),'Input| Projects'!$BA526:$CX526)</f>
        <v>0</v>
      </c>
      <c r="BW526" s="79" t="str">
        <f t="shared" si="199"/>
        <v/>
      </c>
    </row>
    <row r="527" spans="2:75" x14ac:dyDescent="0.2">
      <c r="B527" s="123">
        <f>IFERROR('Input| Projects'!B527,"")</f>
        <v>518</v>
      </c>
      <c r="C527" s="160" t="str">
        <f>IFERROR(IF('Input| Projects'!C527="","",'Input| Projects'!C527),"")</f>
        <v/>
      </c>
      <c r="D527" s="160" t="str">
        <f>IFERROR(IF('Input| Projects'!D527="","",'Input| Projects'!D527),"")</f>
        <v/>
      </c>
      <c r="E527" s="53"/>
      <c r="F527" s="160" t="str">
        <f>IF(LEN('Input| Projects'!F527)&gt;0,'Input| Projects'!F527,"")</f>
        <v/>
      </c>
      <c r="G527" s="160" t="str">
        <f>IF(LEN('Input| Projects'!G527)&gt;0,'Input| Projects'!G527,"")</f>
        <v/>
      </c>
      <c r="H527" s="10"/>
      <c r="I527" s="194" cm="1">
        <f t="array" ref="I527">IF(LEN($F527)&gt;0,1+IFERROR(SUMPRODUCT(TRANSPOSE('Input| Projects'!$AO527:$AQ527),INDEX('Input| Escalations'!$F$27:$L$29,,MATCH(Q$9,'Input| Escalations'!$F$21:$L$21,0))),0),0)</f>
        <v>0</v>
      </c>
      <c r="J527" s="194" cm="1">
        <f t="array" ref="J527">IF(LEN($F527)&gt;0,1+IFERROR(SUMPRODUCT(TRANSPOSE('Input| Projects'!$AO527:$AQ527),INDEX('Input| Escalations'!$F$27:$L$29,,MATCH(R$9,'Input| Escalations'!$F$21:$L$21,0))),0),0)</f>
        <v>0</v>
      </c>
      <c r="K527" s="194" cm="1">
        <f t="array" ref="K527">IF(LEN($F527)&gt;0,1+IFERROR(SUMPRODUCT(TRANSPOSE('Input| Projects'!$AO527:$AQ527),INDEX('Input| Escalations'!$F$27:$L$29,,MATCH(S$9,'Input| Escalations'!$F$21:$L$21,0))),0),0)</f>
        <v>0</v>
      </c>
      <c r="L527" s="194" cm="1">
        <f t="array" ref="L527">IF(LEN($F527)&gt;0,1+IFERROR(SUMPRODUCT(TRANSPOSE('Input| Projects'!$AO527:$AQ527),INDEX('Input| Escalations'!$F$27:$L$29,,MATCH(T$9,'Input| Escalations'!$F$21:$L$21,0))),0),0)</f>
        <v>0</v>
      </c>
      <c r="M527" s="194" cm="1">
        <f t="array" ref="M527">IF(LEN($F527)&gt;0,1+IFERROR(SUMPRODUCT(TRANSPOSE('Input| Projects'!$AO527:$AQ527),INDEX('Input| Escalations'!$F$27:$L$29,,MATCH(U$9,'Input| Escalations'!$F$21:$L$21,0))),0),0)</f>
        <v>0</v>
      </c>
      <c r="N527" s="194" cm="1">
        <f t="array" ref="N527">IF(LEN($F527)&gt;0,1+IFERROR(SUMPRODUCT(TRANSPOSE('Input| Projects'!$AO527:$AQ527),INDEX('Input| Escalations'!$F$27:$L$29,,MATCH(V$9,'Input| Escalations'!$F$21:$L$21,0))),0),0)</f>
        <v>0</v>
      </c>
      <c r="O527" s="194" cm="1">
        <f t="array" ref="O527">IF(LEN($F527)&gt;0,1+IFERROR(SUMPRODUCT(TRANSPOSE('Input| Projects'!$AO527:$AQ527),INDEX('Input| Escalations'!$F$27:$L$29,,MATCH(W$9,'Input| Escalations'!$F$21:$L$21,0))),0),0)</f>
        <v>0</v>
      </c>
      <c r="P527" s="10"/>
      <c r="Q527" s="172">
        <f>IFERROR(IF(ISNUMBER(FIND("decision",'Input| Setup'!$F$6)),'Input| Projects'!Y527,'Input| Projects'!I527)*'Input| Escalations'!$I$17*I527,0)</f>
        <v>0</v>
      </c>
      <c r="R527" s="172">
        <f>IFERROR(IF(ISNUMBER(FIND("decision",'Input| Setup'!$F$6)),'Input| Projects'!Z527,'Input| Projects'!J527)*'Input| Escalations'!$I$17*J527,0)</f>
        <v>0</v>
      </c>
      <c r="S527" s="172">
        <f>IFERROR(IF(ISNUMBER(FIND("decision",'Input| Setup'!$F$6)),'Input| Projects'!AA527,'Input| Projects'!K527)*'Input| Escalations'!$I$17*K527,0)</f>
        <v>0</v>
      </c>
      <c r="T527" s="172">
        <f>IFERROR(IF(ISNUMBER(FIND("decision",'Input| Setup'!$F$6)),'Input| Projects'!AB527,'Input| Projects'!L527)*'Input| Escalations'!$I$17*L527,0)</f>
        <v>0</v>
      </c>
      <c r="U527" s="172">
        <f>IFERROR(IF(ISNUMBER(FIND("decision",'Input| Setup'!$F$6)),'Input| Projects'!AC527,'Input| Projects'!M527)*'Input| Escalations'!$I$17*M527,0)</f>
        <v>0</v>
      </c>
      <c r="V527" s="172">
        <f>IFERROR(IF(ISNUMBER(FIND("decision",'Input| Setup'!$F$6)),'Input| Projects'!AD527,'Input| Projects'!N527)*'Input| Escalations'!$I$17*N527,0)</f>
        <v>0</v>
      </c>
      <c r="W527" s="172">
        <f>IFERROR(IF(ISNUMBER(FIND("decision",'Input| Setup'!$F$6)),'Input| Projects'!AE527,'Input| Projects'!O527)*'Input| Escalations'!$I$17*O527,0)</f>
        <v>0</v>
      </c>
      <c r="X527" s="175"/>
      <c r="Y527" s="172">
        <f>IF(ISNUMBER(FIND("decision",'Input| Setup'!$F$6)),'Input| Projects'!AG527,'Input| Projects'!Q527)*I527*'Input| Escalations'!$I$17</f>
        <v>0</v>
      </c>
      <c r="Z527" s="172">
        <f>IF(ISNUMBER(FIND("decision",'Input| Setup'!$F$6)),'Input| Projects'!AH527,'Input| Projects'!R527)*J527*'Input| Escalations'!$I$17</f>
        <v>0</v>
      </c>
      <c r="AA527" s="172">
        <f>IF(ISNUMBER(FIND("decision",'Input| Setup'!$F$6)),'Input| Projects'!AI527,'Input| Projects'!S527)*K527*'Input| Escalations'!$I$17</f>
        <v>0</v>
      </c>
      <c r="AB527" s="172">
        <f>IF(ISNUMBER(FIND("decision",'Input| Setup'!$F$6)),'Input| Projects'!AJ527,'Input| Projects'!T527)*L527*'Input| Escalations'!$I$17</f>
        <v>0</v>
      </c>
      <c r="AC527" s="172">
        <f>IF(ISNUMBER(FIND("decision",'Input| Setup'!$F$6)),'Input| Projects'!AK527,'Input| Projects'!U527)*M527*'Input| Escalations'!$I$17</f>
        <v>0</v>
      </c>
      <c r="AD527" s="172">
        <f>IF(ISNUMBER(FIND("decision",'Input| Setup'!$F$6)),'Input| Projects'!AL527,'Input| Projects'!V527)*N527*'Input| Escalations'!$I$17</f>
        <v>0</v>
      </c>
      <c r="AE527" s="172">
        <f>IF(ISNUMBER(FIND("decision",'Input| Setup'!$F$6)),'Input| Projects'!AM527,'Input| Projects'!W527)*O527*'Input| Escalations'!$I$17</f>
        <v>0</v>
      </c>
      <c r="AF527" s="175"/>
      <c r="AG527" s="172" cm="1">
        <f t="array" ref="AG527">IFERROR(--('Input| Projects'!$AS527="Yes")*_xlfn.SWITCH('Input| Overheads'!$C$50,"Direct costs",'Calc| Overheads Allocation'!C$8*Q527,"Internal labour",'Calc| Overheads Allocation'!C$8*Q527*'Input| Projects'!$AO527,"DNSP defined",'Calc| Overheads Allocation'!C$78*'Input| Projects'!$AV527,0),0)</f>
        <v>0</v>
      </c>
      <c r="AH527" s="172" cm="1">
        <f t="array" ref="AH527">IFERROR(--('Input| Projects'!$AS527="Yes")*_xlfn.SWITCH('Input| Overheads'!$C$50,"Direct costs",'Calc| Overheads Allocation'!D$8*R527,"Internal labour",'Calc| Overheads Allocation'!D$8*R527*'Input| Projects'!$AO527,"DNSP defined",'Calc| Overheads Allocation'!D$78*'Input| Projects'!$AV527,0),0)</f>
        <v>0</v>
      </c>
      <c r="AI527" s="172" cm="1">
        <f t="array" ref="AI527">IFERROR(--('Input| Projects'!$AS527="Yes")*_xlfn.SWITCH('Input| Overheads'!$C$50,"Direct costs",'Calc| Overheads Allocation'!E$8*S527,"Internal labour",'Calc| Overheads Allocation'!E$8*S527*'Input| Projects'!$AO527,"DNSP defined",'Calc| Overheads Allocation'!E$78*'Input| Projects'!$AV527,0),0)</f>
        <v>0</v>
      </c>
      <c r="AJ527" s="172" cm="1">
        <f t="array" ref="AJ527">IFERROR(--('Input| Projects'!$AS527="Yes")*_xlfn.SWITCH('Input| Overheads'!$C$50,"Direct costs",'Calc| Overheads Allocation'!F$8*T527,"Internal labour",'Calc| Overheads Allocation'!F$8*T527*'Input| Projects'!$AO527,"DNSP defined",'Calc| Overheads Allocation'!F$78*'Input| Projects'!$AV527,0),0)</f>
        <v>0</v>
      </c>
      <c r="AK527" s="172" cm="1">
        <f t="array" ref="AK527">IFERROR(--('Input| Projects'!$AS527="Yes")*_xlfn.SWITCH('Input| Overheads'!$C$50,"Direct costs",'Calc| Overheads Allocation'!G$8*U527,"Internal labour",'Calc| Overheads Allocation'!G$8*U527*'Input| Projects'!$AO527,"DNSP defined",'Calc| Overheads Allocation'!G$78*'Input| Projects'!$AV527,0),0)</f>
        <v>0</v>
      </c>
      <c r="AL527" s="172" cm="1">
        <f t="array" ref="AL527">IFERROR(--('Input| Projects'!$AS527="Yes")*_xlfn.SWITCH('Input| Overheads'!$C$50,"Direct costs",'Calc| Overheads Allocation'!H$8*V527,"Internal labour",'Calc| Overheads Allocation'!H$8*V527*'Input| Projects'!$AO527,"DNSP defined",'Calc| Overheads Allocation'!H$78*'Input| Projects'!$AV527,0),0)</f>
        <v>0</v>
      </c>
      <c r="AM527" s="172" cm="1">
        <f t="array" ref="AM527">IFERROR(--('Input| Projects'!$AS527="Yes")*_xlfn.SWITCH('Input| Overheads'!$C$50,"Direct costs",'Calc| Overheads Allocation'!I$8*W527,"Internal labour",'Calc| Overheads Allocation'!I$8*W527*'Input| Projects'!$AO527,"DNSP defined",'Calc| Overheads Allocation'!I$78*'Input| Projects'!$AV527,0),0)</f>
        <v>0</v>
      </c>
      <c r="AN527" s="175"/>
      <c r="AO527" s="172" cm="1">
        <f t="array" ref="AO527">IFERROR(--('Input| Projects'!$AT527="Yes")*_xlfn.SWITCH('Input| Overheads'!$C$50,"Direct costs",'Calc| Overheads Allocation'!C$9*Q527,"Internal labour",'Calc| Overheads Allocation'!C$9*Q527*'Input| Projects'!$AO527,"DNSP defined",'Calc| Overheads Allocation'!C$79*'Input| Projects'!$AW527,0),0)</f>
        <v>0</v>
      </c>
      <c r="AP527" s="172" cm="1">
        <f t="array" ref="AP527">IFERROR(--('Input| Projects'!$AT527="Yes")*_xlfn.SWITCH('Input| Overheads'!$C$50,"Direct costs",'Calc| Overheads Allocation'!D$9*R527,"Internal labour",'Calc| Overheads Allocation'!D$9*R527*'Input| Projects'!$AO527,"DNSP defined",'Calc| Overheads Allocation'!D$79*'Input| Projects'!$AW527,0),0)</f>
        <v>0</v>
      </c>
      <c r="AQ527" s="172" cm="1">
        <f t="array" ref="AQ527">IFERROR(--('Input| Projects'!$AT527="Yes")*_xlfn.SWITCH('Input| Overheads'!$C$50,"Direct costs",'Calc| Overheads Allocation'!E$9*S527,"Internal labour",'Calc| Overheads Allocation'!E$9*S527*'Input| Projects'!$AO527,"DNSP defined",'Calc| Overheads Allocation'!E$79*'Input| Projects'!$AW527,0),0)</f>
        <v>0</v>
      </c>
      <c r="AR527" s="172" cm="1">
        <f t="array" ref="AR527">IFERROR(--('Input| Projects'!$AT527="Yes")*_xlfn.SWITCH('Input| Overheads'!$C$50,"Direct costs",'Calc| Overheads Allocation'!F$9*T527,"Internal labour",'Calc| Overheads Allocation'!F$9*T527*'Input| Projects'!$AO527,"DNSP defined",'Calc| Overheads Allocation'!F$79*'Input| Projects'!$AW527,0),0)</f>
        <v>0</v>
      </c>
      <c r="AS527" s="172" cm="1">
        <f t="array" ref="AS527">IFERROR(--('Input| Projects'!$AT527="Yes")*_xlfn.SWITCH('Input| Overheads'!$C$50,"Direct costs",'Calc| Overheads Allocation'!G$9*U527,"Internal labour",'Calc| Overheads Allocation'!G$9*U527*'Input| Projects'!$AO527,"DNSP defined",'Calc| Overheads Allocation'!G$79*'Input| Projects'!$AW527,0),0)</f>
        <v>0</v>
      </c>
      <c r="AT527" s="172" cm="1">
        <f t="array" ref="AT527">IFERROR(--('Input| Projects'!$AT527="Yes")*_xlfn.SWITCH('Input| Overheads'!$C$50,"Direct costs",'Calc| Overheads Allocation'!H$9*V527,"Internal labour",'Calc| Overheads Allocation'!H$9*V527*'Input| Projects'!$AO527,"DNSP defined",'Calc| Overheads Allocation'!H$79*'Input| Projects'!$AW527,0),0)</f>
        <v>0</v>
      </c>
      <c r="AU527" s="172" cm="1">
        <f t="array" ref="AU527">IFERROR(--('Input| Projects'!$AT527="Yes")*_xlfn.SWITCH('Input| Overheads'!$C$50,"Direct costs",'Calc| Overheads Allocation'!I$9*W527,"Internal labour",'Calc| Overheads Allocation'!I$9*W527*'Input| Projects'!$AO527,"DNSP defined",'Calc| Overheads Allocation'!I$79*'Input| Projects'!$AW527,0),0)</f>
        <v>0</v>
      </c>
      <c r="AV527" s="175"/>
      <c r="AW527" s="172">
        <f t="shared" si="200"/>
        <v>0</v>
      </c>
      <c r="AX527" s="172">
        <f t="shared" si="201"/>
        <v>0</v>
      </c>
      <c r="AY527" s="172">
        <f t="shared" si="202"/>
        <v>0</v>
      </c>
      <c r="AZ527" s="172">
        <f t="shared" si="203"/>
        <v>0</v>
      </c>
      <c r="BA527" s="172">
        <f t="shared" si="204"/>
        <v>0</v>
      </c>
      <c r="BB527" s="172">
        <f t="shared" si="205"/>
        <v>0</v>
      </c>
      <c r="BC527" s="172">
        <f t="shared" si="206"/>
        <v>0</v>
      </c>
      <c r="BD527" s="176"/>
      <c r="BE527" s="172">
        <f t="shared" si="207"/>
        <v>0</v>
      </c>
      <c r="BF527" s="172">
        <f t="shared" si="208"/>
        <v>0</v>
      </c>
      <c r="BG527" s="172">
        <f t="shared" si="209"/>
        <v>0</v>
      </c>
      <c r="BH527" s="172">
        <f t="shared" si="210"/>
        <v>0</v>
      </c>
      <c r="BI527" s="172">
        <f t="shared" si="211"/>
        <v>0</v>
      </c>
      <c r="BJ527" s="172">
        <f t="shared" si="212"/>
        <v>0</v>
      </c>
      <c r="BK527" s="172">
        <f t="shared" si="213"/>
        <v>0</v>
      </c>
      <c r="BL527" s="176"/>
      <c r="BM527" s="172">
        <f t="shared" si="192"/>
        <v>0</v>
      </c>
      <c r="BN527" s="172">
        <f t="shared" si="193"/>
        <v>0</v>
      </c>
      <c r="BO527" s="172">
        <f t="shared" si="194"/>
        <v>0</v>
      </c>
      <c r="BP527" s="172">
        <f t="shared" si="195"/>
        <v>0</v>
      </c>
      <c r="BQ527" s="172">
        <f t="shared" si="196"/>
        <v>0</v>
      </c>
      <c r="BR527" s="172">
        <f t="shared" si="197"/>
        <v>0</v>
      </c>
      <c r="BS527" s="172">
        <f t="shared" si="198"/>
        <v>0</v>
      </c>
      <c r="BT527" s="55"/>
      <c r="BU527" s="158">
        <f>SUMIF('Input| Projects'!$BA$8:$CX$8,RIGHT(BU$9,3),'Input| Projects'!$BA527:$CX527)</f>
        <v>0</v>
      </c>
      <c r="BV527" s="158">
        <f>SUMIF('Input| Projects'!$BA$8:$CX$8,RIGHT(BV$9,3),'Input| Projects'!$BA527:$CX527)</f>
        <v>0</v>
      </c>
      <c r="BW527" s="79" t="str">
        <f t="shared" si="199"/>
        <v/>
      </c>
    </row>
    <row r="528" spans="2:75" x14ac:dyDescent="0.2">
      <c r="B528" s="123">
        <f>IFERROR('Input| Projects'!B528,"")</f>
        <v>519</v>
      </c>
      <c r="C528" s="160" t="str">
        <f>IFERROR(IF('Input| Projects'!C528="","",'Input| Projects'!C528),"")</f>
        <v/>
      </c>
      <c r="D528" s="160" t="str">
        <f>IFERROR(IF('Input| Projects'!D528="","",'Input| Projects'!D528),"")</f>
        <v/>
      </c>
      <c r="E528" s="53"/>
      <c r="F528" s="160" t="str">
        <f>IF(LEN('Input| Projects'!F528)&gt;0,'Input| Projects'!F528,"")</f>
        <v/>
      </c>
      <c r="G528" s="160" t="str">
        <f>IF(LEN('Input| Projects'!G528)&gt;0,'Input| Projects'!G528,"")</f>
        <v/>
      </c>
      <c r="H528" s="10"/>
      <c r="I528" s="194" cm="1">
        <f t="array" ref="I528">IF(LEN($F528)&gt;0,1+IFERROR(SUMPRODUCT(TRANSPOSE('Input| Projects'!$AO528:$AQ528),INDEX('Input| Escalations'!$F$27:$L$29,,MATCH(Q$9,'Input| Escalations'!$F$21:$L$21,0))),0),0)</f>
        <v>0</v>
      </c>
      <c r="J528" s="194" cm="1">
        <f t="array" ref="J528">IF(LEN($F528)&gt;0,1+IFERROR(SUMPRODUCT(TRANSPOSE('Input| Projects'!$AO528:$AQ528),INDEX('Input| Escalations'!$F$27:$L$29,,MATCH(R$9,'Input| Escalations'!$F$21:$L$21,0))),0),0)</f>
        <v>0</v>
      </c>
      <c r="K528" s="194" cm="1">
        <f t="array" ref="K528">IF(LEN($F528)&gt;0,1+IFERROR(SUMPRODUCT(TRANSPOSE('Input| Projects'!$AO528:$AQ528),INDEX('Input| Escalations'!$F$27:$L$29,,MATCH(S$9,'Input| Escalations'!$F$21:$L$21,0))),0),0)</f>
        <v>0</v>
      </c>
      <c r="L528" s="194" cm="1">
        <f t="array" ref="L528">IF(LEN($F528)&gt;0,1+IFERROR(SUMPRODUCT(TRANSPOSE('Input| Projects'!$AO528:$AQ528),INDEX('Input| Escalations'!$F$27:$L$29,,MATCH(T$9,'Input| Escalations'!$F$21:$L$21,0))),0),0)</f>
        <v>0</v>
      </c>
      <c r="M528" s="194" cm="1">
        <f t="array" ref="M528">IF(LEN($F528)&gt;0,1+IFERROR(SUMPRODUCT(TRANSPOSE('Input| Projects'!$AO528:$AQ528),INDEX('Input| Escalations'!$F$27:$L$29,,MATCH(U$9,'Input| Escalations'!$F$21:$L$21,0))),0),0)</f>
        <v>0</v>
      </c>
      <c r="N528" s="194" cm="1">
        <f t="array" ref="N528">IF(LEN($F528)&gt;0,1+IFERROR(SUMPRODUCT(TRANSPOSE('Input| Projects'!$AO528:$AQ528),INDEX('Input| Escalations'!$F$27:$L$29,,MATCH(V$9,'Input| Escalations'!$F$21:$L$21,0))),0),0)</f>
        <v>0</v>
      </c>
      <c r="O528" s="194" cm="1">
        <f t="array" ref="O528">IF(LEN($F528)&gt;0,1+IFERROR(SUMPRODUCT(TRANSPOSE('Input| Projects'!$AO528:$AQ528),INDEX('Input| Escalations'!$F$27:$L$29,,MATCH(W$9,'Input| Escalations'!$F$21:$L$21,0))),0),0)</f>
        <v>0</v>
      </c>
      <c r="P528" s="10"/>
      <c r="Q528" s="172">
        <f>IFERROR(IF(ISNUMBER(FIND("decision",'Input| Setup'!$F$6)),'Input| Projects'!Y528,'Input| Projects'!I528)*'Input| Escalations'!$I$17*I528,0)</f>
        <v>0</v>
      </c>
      <c r="R528" s="172">
        <f>IFERROR(IF(ISNUMBER(FIND("decision",'Input| Setup'!$F$6)),'Input| Projects'!Z528,'Input| Projects'!J528)*'Input| Escalations'!$I$17*J528,0)</f>
        <v>0</v>
      </c>
      <c r="S528" s="172">
        <f>IFERROR(IF(ISNUMBER(FIND("decision",'Input| Setup'!$F$6)),'Input| Projects'!AA528,'Input| Projects'!K528)*'Input| Escalations'!$I$17*K528,0)</f>
        <v>0</v>
      </c>
      <c r="T528" s="172">
        <f>IFERROR(IF(ISNUMBER(FIND("decision",'Input| Setup'!$F$6)),'Input| Projects'!AB528,'Input| Projects'!L528)*'Input| Escalations'!$I$17*L528,0)</f>
        <v>0</v>
      </c>
      <c r="U528" s="172">
        <f>IFERROR(IF(ISNUMBER(FIND("decision",'Input| Setup'!$F$6)),'Input| Projects'!AC528,'Input| Projects'!M528)*'Input| Escalations'!$I$17*M528,0)</f>
        <v>0</v>
      </c>
      <c r="V528" s="172">
        <f>IFERROR(IF(ISNUMBER(FIND("decision",'Input| Setup'!$F$6)),'Input| Projects'!AD528,'Input| Projects'!N528)*'Input| Escalations'!$I$17*N528,0)</f>
        <v>0</v>
      </c>
      <c r="W528" s="172">
        <f>IFERROR(IF(ISNUMBER(FIND("decision",'Input| Setup'!$F$6)),'Input| Projects'!AE528,'Input| Projects'!O528)*'Input| Escalations'!$I$17*O528,0)</f>
        <v>0</v>
      </c>
      <c r="X528" s="175"/>
      <c r="Y528" s="172">
        <f>IF(ISNUMBER(FIND("decision",'Input| Setup'!$F$6)),'Input| Projects'!AG528,'Input| Projects'!Q528)*I528*'Input| Escalations'!$I$17</f>
        <v>0</v>
      </c>
      <c r="Z528" s="172">
        <f>IF(ISNUMBER(FIND("decision",'Input| Setup'!$F$6)),'Input| Projects'!AH528,'Input| Projects'!R528)*J528*'Input| Escalations'!$I$17</f>
        <v>0</v>
      </c>
      <c r="AA528" s="172">
        <f>IF(ISNUMBER(FIND("decision",'Input| Setup'!$F$6)),'Input| Projects'!AI528,'Input| Projects'!S528)*K528*'Input| Escalations'!$I$17</f>
        <v>0</v>
      </c>
      <c r="AB528" s="172">
        <f>IF(ISNUMBER(FIND("decision",'Input| Setup'!$F$6)),'Input| Projects'!AJ528,'Input| Projects'!T528)*L528*'Input| Escalations'!$I$17</f>
        <v>0</v>
      </c>
      <c r="AC528" s="172">
        <f>IF(ISNUMBER(FIND("decision",'Input| Setup'!$F$6)),'Input| Projects'!AK528,'Input| Projects'!U528)*M528*'Input| Escalations'!$I$17</f>
        <v>0</v>
      </c>
      <c r="AD528" s="172">
        <f>IF(ISNUMBER(FIND("decision",'Input| Setup'!$F$6)),'Input| Projects'!AL528,'Input| Projects'!V528)*N528*'Input| Escalations'!$I$17</f>
        <v>0</v>
      </c>
      <c r="AE528" s="172">
        <f>IF(ISNUMBER(FIND("decision",'Input| Setup'!$F$6)),'Input| Projects'!AM528,'Input| Projects'!W528)*O528*'Input| Escalations'!$I$17</f>
        <v>0</v>
      </c>
      <c r="AF528" s="175"/>
      <c r="AG528" s="172" cm="1">
        <f t="array" ref="AG528">IFERROR(--('Input| Projects'!$AS528="Yes")*_xlfn.SWITCH('Input| Overheads'!$C$50,"Direct costs",'Calc| Overheads Allocation'!C$8*Q528,"Internal labour",'Calc| Overheads Allocation'!C$8*Q528*'Input| Projects'!$AO528,"DNSP defined",'Calc| Overheads Allocation'!C$78*'Input| Projects'!$AV528,0),0)</f>
        <v>0</v>
      </c>
      <c r="AH528" s="172" cm="1">
        <f t="array" ref="AH528">IFERROR(--('Input| Projects'!$AS528="Yes")*_xlfn.SWITCH('Input| Overheads'!$C$50,"Direct costs",'Calc| Overheads Allocation'!D$8*R528,"Internal labour",'Calc| Overheads Allocation'!D$8*R528*'Input| Projects'!$AO528,"DNSP defined",'Calc| Overheads Allocation'!D$78*'Input| Projects'!$AV528,0),0)</f>
        <v>0</v>
      </c>
      <c r="AI528" s="172" cm="1">
        <f t="array" ref="AI528">IFERROR(--('Input| Projects'!$AS528="Yes")*_xlfn.SWITCH('Input| Overheads'!$C$50,"Direct costs",'Calc| Overheads Allocation'!E$8*S528,"Internal labour",'Calc| Overheads Allocation'!E$8*S528*'Input| Projects'!$AO528,"DNSP defined",'Calc| Overheads Allocation'!E$78*'Input| Projects'!$AV528,0),0)</f>
        <v>0</v>
      </c>
      <c r="AJ528" s="172" cm="1">
        <f t="array" ref="AJ528">IFERROR(--('Input| Projects'!$AS528="Yes")*_xlfn.SWITCH('Input| Overheads'!$C$50,"Direct costs",'Calc| Overheads Allocation'!F$8*T528,"Internal labour",'Calc| Overheads Allocation'!F$8*T528*'Input| Projects'!$AO528,"DNSP defined",'Calc| Overheads Allocation'!F$78*'Input| Projects'!$AV528,0),0)</f>
        <v>0</v>
      </c>
      <c r="AK528" s="172" cm="1">
        <f t="array" ref="AK528">IFERROR(--('Input| Projects'!$AS528="Yes")*_xlfn.SWITCH('Input| Overheads'!$C$50,"Direct costs",'Calc| Overheads Allocation'!G$8*U528,"Internal labour",'Calc| Overheads Allocation'!G$8*U528*'Input| Projects'!$AO528,"DNSP defined",'Calc| Overheads Allocation'!G$78*'Input| Projects'!$AV528,0),0)</f>
        <v>0</v>
      </c>
      <c r="AL528" s="172" cm="1">
        <f t="array" ref="AL528">IFERROR(--('Input| Projects'!$AS528="Yes")*_xlfn.SWITCH('Input| Overheads'!$C$50,"Direct costs",'Calc| Overheads Allocation'!H$8*V528,"Internal labour",'Calc| Overheads Allocation'!H$8*V528*'Input| Projects'!$AO528,"DNSP defined",'Calc| Overheads Allocation'!H$78*'Input| Projects'!$AV528,0),0)</f>
        <v>0</v>
      </c>
      <c r="AM528" s="172" cm="1">
        <f t="array" ref="AM528">IFERROR(--('Input| Projects'!$AS528="Yes")*_xlfn.SWITCH('Input| Overheads'!$C$50,"Direct costs",'Calc| Overheads Allocation'!I$8*W528,"Internal labour",'Calc| Overheads Allocation'!I$8*W528*'Input| Projects'!$AO528,"DNSP defined",'Calc| Overheads Allocation'!I$78*'Input| Projects'!$AV528,0),0)</f>
        <v>0</v>
      </c>
      <c r="AN528" s="175"/>
      <c r="AO528" s="172" cm="1">
        <f t="array" ref="AO528">IFERROR(--('Input| Projects'!$AT528="Yes")*_xlfn.SWITCH('Input| Overheads'!$C$50,"Direct costs",'Calc| Overheads Allocation'!C$9*Q528,"Internal labour",'Calc| Overheads Allocation'!C$9*Q528*'Input| Projects'!$AO528,"DNSP defined",'Calc| Overheads Allocation'!C$79*'Input| Projects'!$AW528,0),0)</f>
        <v>0</v>
      </c>
      <c r="AP528" s="172" cm="1">
        <f t="array" ref="AP528">IFERROR(--('Input| Projects'!$AT528="Yes")*_xlfn.SWITCH('Input| Overheads'!$C$50,"Direct costs",'Calc| Overheads Allocation'!D$9*R528,"Internal labour",'Calc| Overheads Allocation'!D$9*R528*'Input| Projects'!$AO528,"DNSP defined",'Calc| Overheads Allocation'!D$79*'Input| Projects'!$AW528,0),0)</f>
        <v>0</v>
      </c>
      <c r="AQ528" s="172" cm="1">
        <f t="array" ref="AQ528">IFERROR(--('Input| Projects'!$AT528="Yes")*_xlfn.SWITCH('Input| Overheads'!$C$50,"Direct costs",'Calc| Overheads Allocation'!E$9*S528,"Internal labour",'Calc| Overheads Allocation'!E$9*S528*'Input| Projects'!$AO528,"DNSP defined",'Calc| Overheads Allocation'!E$79*'Input| Projects'!$AW528,0),0)</f>
        <v>0</v>
      </c>
      <c r="AR528" s="172" cm="1">
        <f t="array" ref="AR528">IFERROR(--('Input| Projects'!$AT528="Yes")*_xlfn.SWITCH('Input| Overheads'!$C$50,"Direct costs",'Calc| Overheads Allocation'!F$9*T528,"Internal labour",'Calc| Overheads Allocation'!F$9*T528*'Input| Projects'!$AO528,"DNSP defined",'Calc| Overheads Allocation'!F$79*'Input| Projects'!$AW528,0),0)</f>
        <v>0</v>
      </c>
      <c r="AS528" s="172" cm="1">
        <f t="array" ref="AS528">IFERROR(--('Input| Projects'!$AT528="Yes")*_xlfn.SWITCH('Input| Overheads'!$C$50,"Direct costs",'Calc| Overheads Allocation'!G$9*U528,"Internal labour",'Calc| Overheads Allocation'!G$9*U528*'Input| Projects'!$AO528,"DNSP defined",'Calc| Overheads Allocation'!G$79*'Input| Projects'!$AW528,0),0)</f>
        <v>0</v>
      </c>
      <c r="AT528" s="172" cm="1">
        <f t="array" ref="AT528">IFERROR(--('Input| Projects'!$AT528="Yes")*_xlfn.SWITCH('Input| Overheads'!$C$50,"Direct costs",'Calc| Overheads Allocation'!H$9*V528,"Internal labour",'Calc| Overheads Allocation'!H$9*V528*'Input| Projects'!$AO528,"DNSP defined",'Calc| Overheads Allocation'!H$79*'Input| Projects'!$AW528,0),0)</f>
        <v>0</v>
      </c>
      <c r="AU528" s="172" cm="1">
        <f t="array" ref="AU528">IFERROR(--('Input| Projects'!$AT528="Yes")*_xlfn.SWITCH('Input| Overheads'!$C$50,"Direct costs",'Calc| Overheads Allocation'!I$9*W528,"Internal labour",'Calc| Overheads Allocation'!I$9*W528*'Input| Projects'!$AO528,"DNSP defined",'Calc| Overheads Allocation'!I$79*'Input| Projects'!$AW528,0),0)</f>
        <v>0</v>
      </c>
      <c r="AV528" s="175"/>
      <c r="AW528" s="172">
        <f t="shared" si="200"/>
        <v>0</v>
      </c>
      <c r="AX528" s="172">
        <f t="shared" si="201"/>
        <v>0</v>
      </c>
      <c r="AY528" s="172">
        <f t="shared" si="202"/>
        <v>0</v>
      </c>
      <c r="AZ528" s="172">
        <f t="shared" si="203"/>
        <v>0</v>
      </c>
      <c r="BA528" s="172">
        <f t="shared" si="204"/>
        <v>0</v>
      </c>
      <c r="BB528" s="172">
        <f t="shared" si="205"/>
        <v>0</v>
      </c>
      <c r="BC528" s="172">
        <f t="shared" si="206"/>
        <v>0</v>
      </c>
      <c r="BD528" s="176"/>
      <c r="BE528" s="172">
        <f t="shared" si="207"/>
        <v>0</v>
      </c>
      <c r="BF528" s="172">
        <f t="shared" si="208"/>
        <v>0</v>
      </c>
      <c r="BG528" s="172">
        <f t="shared" si="209"/>
        <v>0</v>
      </c>
      <c r="BH528" s="172">
        <f t="shared" si="210"/>
        <v>0</v>
      </c>
      <c r="BI528" s="172">
        <f t="shared" si="211"/>
        <v>0</v>
      </c>
      <c r="BJ528" s="172">
        <f t="shared" si="212"/>
        <v>0</v>
      </c>
      <c r="BK528" s="172">
        <f t="shared" si="213"/>
        <v>0</v>
      </c>
      <c r="BL528" s="176"/>
      <c r="BM528" s="172">
        <f t="shared" si="192"/>
        <v>0</v>
      </c>
      <c r="BN528" s="172">
        <f t="shared" si="193"/>
        <v>0</v>
      </c>
      <c r="BO528" s="172">
        <f t="shared" si="194"/>
        <v>0</v>
      </c>
      <c r="BP528" s="172">
        <f t="shared" si="195"/>
        <v>0</v>
      </c>
      <c r="BQ528" s="172">
        <f t="shared" si="196"/>
        <v>0</v>
      </c>
      <c r="BR528" s="172">
        <f t="shared" si="197"/>
        <v>0</v>
      </c>
      <c r="BS528" s="172">
        <f t="shared" si="198"/>
        <v>0</v>
      </c>
      <c r="BT528" s="55"/>
      <c r="BU528" s="158">
        <f>SUMIF('Input| Projects'!$BA$8:$CX$8,RIGHT(BU$9,3),'Input| Projects'!$BA528:$CX528)</f>
        <v>0</v>
      </c>
      <c r="BV528" s="158">
        <f>SUMIF('Input| Projects'!$BA$8:$CX$8,RIGHT(BV$9,3),'Input| Projects'!$BA528:$CX528)</f>
        <v>0</v>
      </c>
      <c r="BW528" s="79" t="str">
        <f t="shared" si="199"/>
        <v/>
      </c>
    </row>
    <row r="529" spans="2:75" x14ac:dyDescent="0.2">
      <c r="B529" s="123">
        <f>IFERROR('Input| Projects'!B529,"")</f>
        <v>520</v>
      </c>
      <c r="C529" s="160" t="str">
        <f>IFERROR(IF('Input| Projects'!C529="","",'Input| Projects'!C529),"")</f>
        <v/>
      </c>
      <c r="D529" s="160" t="str">
        <f>IFERROR(IF('Input| Projects'!D529="","",'Input| Projects'!D529),"")</f>
        <v/>
      </c>
      <c r="E529" s="53"/>
      <c r="F529" s="160" t="str">
        <f>IF(LEN('Input| Projects'!F529)&gt;0,'Input| Projects'!F529,"")</f>
        <v/>
      </c>
      <c r="G529" s="160" t="str">
        <f>IF(LEN('Input| Projects'!G529)&gt;0,'Input| Projects'!G529,"")</f>
        <v/>
      </c>
      <c r="H529" s="10"/>
      <c r="I529" s="194" cm="1">
        <f t="array" ref="I529">IF(LEN($F529)&gt;0,1+IFERROR(SUMPRODUCT(TRANSPOSE('Input| Projects'!$AO529:$AQ529),INDEX('Input| Escalations'!$F$27:$L$29,,MATCH(Q$9,'Input| Escalations'!$F$21:$L$21,0))),0),0)</f>
        <v>0</v>
      </c>
      <c r="J529" s="194" cm="1">
        <f t="array" ref="J529">IF(LEN($F529)&gt;0,1+IFERROR(SUMPRODUCT(TRANSPOSE('Input| Projects'!$AO529:$AQ529),INDEX('Input| Escalations'!$F$27:$L$29,,MATCH(R$9,'Input| Escalations'!$F$21:$L$21,0))),0),0)</f>
        <v>0</v>
      </c>
      <c r="K529" s="194" cm="1">
        <f t="array" ref="K529">IF(LEN($F529)&gt;0,1+IFERROR(SUMPRODUCT(TRANSPOSE('Input| Projects'!$AO529:$AQ529),INDEX('Input| Escalations'!$F$27:$L$29,,MATCH(S$9,'Input| Escalations'!$F$21:$L$21,0))),0),0)</f>
        <v>0</v>
      </c>
      <c r="L529" s="194" cm="1">
        <f t="array" ref="L529">IF(LEN($F529)&gt;0,1+IFERROR(SUMPRODUCT(TRANSPOSE('Input| Projects'!$AO529:$AQ529),INDEX('Input| Escalations'!$F$27:$L$29,,MATCH(T$9,'Input| Escalations'!$F$21:$L$21,0))),0),0)</f>
        <v>0</v>
      </c>
      <c r="M529" s="194" cm="1">
        <f t="array" ref="M529">IF(LEN($F529)&gt;0,1+IFERROR(SUMPRODUCT(TRANSPOSE('Input| Projects'!$AO529:$AQ529),INDEX('Input| Escalations'!$F$27:$L$29,,MATCH(U$9,'Input| Escalations'!$F$21:$L$21,0))),0),0)</f>
        <v>0</v>
      </c>
      <c r="N529" s="194" cm="1">
        <f t="array" ref="N529">IF(LEN($F529)&gt;0,1+IFERROR(SUMPRODUCT(TRANSPOSE('Input| Projects'!$AO529:$AQ529),INDEX('Input| Escalations'!$F$27:$L$29,,MATCH(V$9,'Input| Escalations'!$F$21:$L$21,0))),0),0)</f>
        <v>0</v>
      </c>
      <c r="O529" s="194" cm="1">
        <f t="array" ref="O529">IF(LEN($F529)&gt;0,1+IFERROR(SUMPRODUCT(TRANSPOSE('Input| Projects'!$AO529:$AQ529),INDEX('Input| Escalations'!$F$27:$L$29,,MATCH(W$9,'Input| Escalations'!$F$21:$L$21,0))),0),0)</f>
        <v>0</v>
      </c>
      <c r="P529" s="10"/>
      <c r="Q529" s="172">
        <f>IFERROR(IF(ISNUMBER(FIND("decision",'Input| Setup'!$F$6)),'Input| Projects'!Y529,'Input| Projects'!I529)*'Input| Escalations'!$I$17*I529,0)</f>
        <v>0</v>
      </c>
      <c r="R529" s="172">
        <f>IFERROR(IF(ISNUMBER(FIND("decision",'Input| Setup'!$F$6)),'Input| Projects'!Z529,'Input| Projects'!J529)*'Input| Escalations'!$I$17*J529,0)</f>
        <v>0</v>
      </c>
      <c r="S529" s="172">
        <f>IFERROR(IF(ISNUMBER(FIND("decision",'Input| Setup'!$F$6)),'Input| Projects'!AA529,'Input| Projects'!K529)*'Input| Escalations'!$I$17*K529,0)</f>
        <v>0</v>
      </c>
      <c r="T529" s="172">
        <f>IFERROR(IF(ISNUMBER(FIND("decision",'Input| Setup'!$F$6)),'Input| Projects'!AB529,'Input| Projects'!L529)*'Input| Escalations'!$I$17*L529,0)</f>
        <v>0</v>
      </c>
      <c r="U529" s="172">
        <f>IFERROR(IF(ISNUMBER(FIND("decision",'Input| Setup'!$F$6)),'Input| Projects'!AC529,'Input| Projects'!M529)*'Input| Escalations'!$I$17*M529,0)</f>
        <v>0</v>
      </c>
      <c r="V529" s="172">
        <f>IFERROR(IF(ISNUMBER(FIND("decision",'Input| Setup'!$F$6)),'Input| Projects'!AD529,'Input| Projects'!N529)*'Input| Escalations'!$I$17*N529,0)</f>
        <v>0</v>
      </c>
      <c r="W529" s="172">
        <f>IFERROR(IF(ISNUMBER(FIND("decision",'Input| Setup'!$F$6)),'Input| Projects'!AE529,'Input| Projects'!O529)*'Input| Escalations'!$I$17*O529,0)</f>
        <v>0</v>
      </c>
      <c r="X529" s="175"/>
      <c r="Y529" s="172">
        <f>IF(ISNUMBER(FIND("decision",'Input| Setup'!$F$6)),'Input| Projects'!AG529,'Input| Projects'!Q529)*I529*'Input| Escalations'!$I$17</f>
        <v>0</v>
      </c>
      <c r="Z529" s="172">
        <f>IF(ISNUMBER(FIND("decision",'Input| Setup'!$F$6)),'Input| Projects'!AH529,'Input| Projects'!R529)*J529*'Input| Escalations'!$I$17</f>
        <v>0</v>
      </c>
      <c r="AA529" s="172">
        <f>IF(ISNUMBER(FIND("decision",'Input| Setup'!$F$6)),'Input| Projects'!AI529,'Input| Projects'!S529)*K529*'Input| Escalations'!$I$17</f>
        <v>0</v>
      </c>
      <c r="AB529" s="172">
        <f>IF(ISNUMBER(FIND("decision",'Input| Setup'!$F$6)),'Input| Projects'!AJ529,'Input| Projects'!T529)*L529*'Input| Escalations'!$I$17</f>
        <v>0</v>
      </c>
      <c r="AC529" s="172">
        <f>IF(ISNUMBER(FIND("decision",'Input| Setup'!$F$6)),'Input| Projects'!AK529,'Input| Projects'!U529)*M529*'Input| Escalations'!$I$17</f>
        <v>0</v>
      </c>
      <c r="AD529" s="172">
        <f>IF(ISNUMBER(FIND("decision",'Input| Setup'!$F$6)),'Input| Projects'!AL529,'Input| Projects'!V529)*N529*'Input| Escalations'!$I$17</f>
        <v>0</v>
      </c>
      <c r="AE529" s="172">
        <f>IF(ISNUMBER(FIND("decision",'Input| Setup'!$F$6)),'Input| Projects'!AM529,'Input| Projects'!W529)*O529*'Input| Escalations'!$I$17</f>
        <v>0</v>
      </c>
      <c r="AF529" s="175"/>
      <c r="AG529" s="172" cm="1">
        <f t="array" ref="AG529">IFERROR(--('Input| Projects'!$AS529="Yes")*_xlfn.SWITCH('Input| Overheads'!$C$50,"Direct costs",'Calc| Overheads Allocation'!C$8*Q529,"Internal labour",'Calc| Overheads Allocation'!C$8*Q529*'Input| Projects'!$AO529,"DNSP defined",'Calc| Overheads Allocation'!C$78*'Input| Projects'!$AV529,0),0)</f>
        <v>0</v>
      </c>
      <c r="AH529" s="172" cm="1">
        <f t="array" ref="AH529">IFERROR(--('Input| Projects'!$AS529="Yes")*_xlfn.SWITCH('Input| Overheads'!$C$50,"Direct costs",'Calc| Overheads Allocation'!D$8*R529,"Internal labour",'Calc| Overheads Allocation'!D$8*R529*'Input| Projects'!$AO529,"DNSP defined",'Calc| Overheads Allocation'!D$78*'Input| Projects'!$AV529,0),0)</f>
        <v>0</v>
      </c>
      <c r="AI529" s="172" cm="1">
        <f t="array" ref="AI529">IFERROR(--('Input| Projects'!$AS529="Yes")*_xlfn.SWITCH('Input| Overheads'!$C$50,"Direct costs",'Calc| Overheads Allocation'!E$8*S529,"Internal labour",'Calc| Overheads Allocation'!E$8*S529*'Input| Projects'!$AO529,"DNSP defined",'Calc| Overheads Allocation'!E$78*'Input| Projects'!$AV529,0),0)</f>
        <v>0</v>
      </c>
      <c r="AJ529" s="172" cm="1">
        <f t="array" ref="AJ529">IFERROR(--('Input| Projects'!$AS529="Yes")*_xlfn.SWITCH('Input| Overheads'!$C$50,"Direct costs",'Calc| Overheads Allocation'!F$8*T529,"Internal labour",'Calc| Overheads Allocation'!F$8*T529*'Input| Projects'!$AO529,"DNSP defined",'Calc| Overheads Allocation'!F$78*'Input| Projects'!$AV529,0),0)</f>
        <v>0</v>
      </c>
      <c r="AK529" s="172" cm="1">
        <f t="array" ref="AK529">IFERROR(--('Input| Projects'!$AS529="Yes")*_xlfn.SWITCH('Input| Overheads'!$C$50,"Direct costs",'Calc| Overheads Allocation'!G$8*U529,"Internal labour",'Calc| Overheads Allocation'!G$8*U529*'Input| Projects'!$AO529,"DNSP defined",'Calc| Overheads Allocation'!G$78*'Input| Projects'!$AV529,0),0)</f>
        <v>0</v>
      </c>
      <c r="AL529" s="172" cm="1">
        <f t="array" ref="AL529">IFERROR(--('Input| Projects'!$AS529="Yes")*_xlfn.SWITCH('Input| Overheads'!$C$50,"Direct costs",'Calc| Overheads Allocation'!H$8*V529,"Internal labour",'Calc| Overheads Allocation'!H$8*V529*'Input| Projects'!$AO529,"DNSP defined",'Calc| Overheads Allocation'!H$78*'Input| Projects'!$AV529,0),0)</f>
        <v>0</v>
      </c>
      <c r="AM529" s="172" cm="1">
        <f t="array" ref="AM529">IFERROR(--('Input| Projects'!$AS529="Yes")*_xlfn.SWITCH('Input| Overheads'!$C$50,"Direct costs",'Calc| Overheads Allocation'!I$8*W529,"Internal labour",'Calc| Overheads Allocation'!I$8*W529*'Input| Projects'!$AO529,"DNSP defined",'Calc| Overheads Allocation'!I$78*'Input| Projects'!$AV529,0),0)</f>
        <v>0</v>
      </c>
      <c r="AN529" s="175"/>
      <c r="AO529" s="172" cm="1">
        <f t="array" ref="AO529">IFERROR(--('Input| Projects'!$AT529="Yes")*_xlfn.SWITCH('Input| Overheads'!$C$50,"Direct costs",'Calc| Overheads Allocation'!C$9*Q529,"Internal labour",'Calc| Overheads Allocation'!C$9*Q529*'Input| Projects'!$AO529,"DNSP defined",'Calc| Overheads Allocation'!C$79*'Input| Projects'!$AW529,0),0)</f>
        <v>0</v>
      </c>
      <c r="AP529" s="172" cm="1">
        <f t="array" ref="AP529">IFERROR(--('Input| Projects'!$AT529="Yes")*_xlfn.SWITCH('Input| Overheads'!$C$50,"Direct costs",'Calc| Overheads Allocation'!D$9*R529,"Internal labour",'Calc| Overheads Allocation'!D$9*R529*'Input| Projects'!$AO529,"DNSP defined",'Calc| Overheads Allocation'!D$79*'Input| Projects'!$AW529,0),0)</f>
        <v>0</v>
      </c>
      <c r="AQ529" s="172" cm="1">
        <f t="array" ref="AQ529">IFERROR(--('Input| Projects'!$AT529="Yes")*_xlfn.SWITCH('Input| Overheads'!$C$50,"Direct costs",'Calc| Overheads Allocation'!E$9*S529,"Internal labour",'Calc| Overheads Allocation'!E$9*S529*'Input| Projects'!$AO529,"DNSP defined",'Calc| Overheads Allocation'!E$79*'Input| Projects'!$AW529,0),0)</f>
        <v>0</v>
      </c>
      <c r="AR529" s="172" cm="1">
        <f t="array" ref="AR529">IFERROR(--('Input| Projects'!$AT529="Yes")*_xlfn.SWITCH('Input| Overheads'!$C$50,"Direct costs",'Calc| Overheads Allocation'!F$9*T529,"Internal labour",'Calc| Overheads Allocation'!F$9*T529*'Input| Projects'!$AO529,"DNSP defined",'Calc| Overheads Allocation'!F$79*'Input| Projects'!$AW529,0),0)</f>
        <v>0</v>
      </c>
      <c r="AS529" s="172" cm="1">
        <f t="array" ref="AS529">IFERROR(--('Input| Projects'!$AT529="Yes")*_xlfn.SWITCH('Input| Overheads'!$C$50,"Direct costs",'Calc| Overheads Allocation'!G$9*U529,"Internal labour",'Calc| Overheads Allocation'!G$9*U529*'Input| Projects'!$AO529,"DNSP defined",'Calc| Overheads Allocation'!G$79*'Input| Projects'!$AW529,0),0)</f>
        <v>0</v>
      </c>
      <c r="AT529" s="172" cm="1">
        <f t="array" ref="AT529">IFERROR(--('Input| Projects'!$AT529="Yes")*_xlfn.SWITCH('Input| Overheads'!$C$50,"Direct costs",'Calc| Overheads Allocation'!H$9*V529,"Internal labour",'Calc| Overheads Allocation'!H$9*V529*'Input| Projects'!$AO529,"DNSP defined",'Calc| Overheads Allocation'!H$79*'Input| Projects'!$AW529,0),0)</f>
        <v>0</v>
      </c>
      <c r="AU529" s="172" cm="1">
        <f t="array" ref="AU529">IFERROR(--('Input| Projects'!$AT529="Yes")*_xlfn.SWITCH('Input| Overheads'!$C$50,"Direct costs",'Calc| Overheads Allocation'!I$9*W529,"Internal labour",'Calc| Overheads Allocation'!I$9*W529*'Input| Projects'!$AO529,"DNSP defined",'Calc| Overheads Allocation'!I$79*'Input| Projects'!$AW529,0),0)</f>
        <v>0</v>
      </c>
      <c r="AV529" s="175"/>
      <c r="AW529" s="172">
        <f t="shared" si="200"/>
        <v>0</v>
      </c>
      <c r="AX529" s="172">
        <f t="shared" si="201"/>
        <v>0</v>
      </c>
      <c r="AY529" s="172">
        <f t="shared" si="202"/>
        <v>0</v>
      </c>
      <c r="AZ529" s="172">
        <f t="shared" si="203"/>
        <v>0</v>
      </c>
      <c r="BA529" s="172">
        <f t="shared" si="204"/>
        <v>0</v>
      </c>
      <c r="BB529" s="172">
        <f t="shared" si="205"/>
        <v>0</v>
      </c>
      <c r="BC529" s="172">
        <f t="shared" si="206"/>
        <v>0</v>
      </c>
      <c r="BD529" s="176"/>
      <c r="BE529" s="172">
        <f t="shared" si="207"/>
        <v>0</v>
      </c>
      <c r="BF529" s="172">
        <f t="shared" si="208"/>
        <v>0</v>
      </c>
      <c r="BG529" s="172">
        <f t="shared" si="209"/>
        <v>0</v>
      </c>
      <c r="BH529" s="172">
        <f t="shared" si="210"/>
        <v>0</v>
      </c>
      <c r="BI529" s="172">
        <f t="shared" si="211"/>
        <v>0</v>
      </c>
      <c r="BJ529" s="172">
        <f t="shared" si="212"/>
        <v>0</v>
      </c>
      <c r="BK529" s="172">
        <f t="shared" si="213"/>
        <v>0</v>
      </c>
      <c r="BL529" s="176"/>
      <c r="BM529" s="172">
        <f t="shared" si="192"/>
        <v>0</v>
      </c>
      <c r="BN529" s="172">
        <f t="shared" si="193"/>
        <v>0</v>
      </c>
      <c r="BO529" s="172">
        <f t="shared" si="194"/>
        <v>0</v>
      </c>
      <c r="BP529" s="172">
        <f t="shared" si="195"/>
        <v>0</v>
      </c>
      <c r="BQ529" s="172">
        <f t="shared" si="196"/>
        <v>0</v>
      </c>
      <c r="BR529" s="172">
        <f t="shared" si="197"/>
        <v>0</v>
      </c>
      <c r="BS529" s="172">
        <f t="shared" si="198"/>
        <v>0</v>
      </c>
      <c r="BT529" s="55"/>
      <c r="BU529" s="158">
        <f>SUMIF('Input| Projects'!$BA$8:$CX$8,RIGHT(BU$9,3),'Input| Projects'!$BA529:$CX529)</f>
        <v>0</v>
      </c>
      <c r="BV529" s="158">
        <f>SUMIF('Input| Projects'!$BA$8:$CX$8,RIGHT(BV$9,3),'Input| Projects'!$BA529:$CX529)</f>
        <v>0</v>
      </c>
      <c r="BW529" s="79" t="str">
        <f t="shared" si="199"/>
        <v/>
      </c>
    </row>
    <row r="530" spans="2:75" x14ac:dyDescent="0.2">
      <c r="B530" s="123">
        <f>IFERROR('Input| Projects'!B530,"")</f>
        <v>521</v>
      </c>
      <c r="C530" s="160" t="str">
        <f>IFERROR(IF('Input| Projects'!C530="","",'Input| Projects'!C530),"")</f>
        <v/>
      </c>
      <c r="D530" s="160" t="str">
        <f>IFERROR(IF('Input| Projects'!D530="","",'Input| Projects'!D530),"")</f>
        <v/>
      </c>
      <c r="E530" s="53"/>
      <c r="F530" s="160" t="str">
        <f>IF(LEN('Input| Projects'!F530)&gt;0,'Input| Projects'!F530,"")</f>
        <v/>
      </c>
      <c r="G530" s="160" t="str">
        <f>IF(LEN('Input| Projects'!G530)&gt;0,'Input| Projects'!G530,"")</f>
        <v/>
      </c>
      <c r="H530" s="10"/>
      <c r="I530" s="194" cm="1">
        <f t="array" ref="I530">IF(LEN($F530)&gt;0,1+IFERROR(SUMPRODUCT(TRANSPOSE('Input| Projects'!$AO530:$AQ530),INDEX('Input| Escalations'!$F$27:$L$29,,MATCH(Q$9,'Input| Escalations'!$F$21:$L$21,0))),0),0)</f>
        <v>0</v>
      </c>
      <c r="J530" s="194" cm="1">
        <f t="array" ref="J530">IF(LEN($F530)&gt;0,1+IFERROR(SUMPRODUCT(TRANSPOSE('Input| Projects'!$AO530:$AQ530),INDEX('Input| Escalations'!$F$27:$L$29,,MATCH(R$9,'Input| Escalations'!$F$21:$L$21,0))),0),0)</f>
        <v>0</v>
      </c>
      <c r="K530" s="194" cm="1">
        <f t="array" ref="K530">IF(LEN($F530)&gt;0,1+IFERROR(SUMPRODUCT(TRANSPOSE('Input| Projects'!$AO530:$AQ530),INDEX('Input| Escalations'!$F$27:$L$29,,MATCH(S$9,'Input| Escalations'!$F$21:$L$21,0))),0),0)</f>
        <v>0</v>
      </c>
      <c r="L530" s="194" cm="1">
        <f t="array" ref="L530">IF(LEN($F530)&gt;0,1+IFERROR(SUMPRODUCT(TRANSPOSE('Input| Projects'!$AO530:$AQ530),INDEX('Input| Escalations'!$F$27:$L$29,,MATCH(T$9,'Input| Escalations'!$F$21:$L$21,0))),0),0)</f>
        <v>0</v>
      </c>
      <c r="M530" s="194" cm="1">
        <f t="array" ref="M530">IF(LEN($F530)&gt;0,1+IFERROR(SUMPRODUCT(TRANSPOSE('Input| Projects'!$AO530:$AQ530),INDEX('Input| Escalations'!$F$27:$L$29,,MATCH(U$9,'Input| Escalations'!$F$21:$L$21,0))),0),0)</f>
        <v>0</v>
      </c>
      <c r="N530" s="194" cm="1">
        <f t="array" ref="N530">IF(LEN($F530)&gt;0,1+IFERROR(SUMPRODUCT(TRANSPOSE('Input| Projects'!$AO530:$AQ530),INDEX('Input| Escalations'!$F$27:$L$29,,MATCH(V$9,'Input| Escalations'!$F$21:$L$21,0))),0),0)</f>
        <v>0</v>
      </c>
      <c r="O530" s="194" cm="1">
        <f t="array" ref="O530">IF(LEN($F530)&gt;0,1+IFERROR(SUMPRODUCT(TRANSPOSE('Input| Projects'!$AO530:$AQ530),INDEX('Input| Escalations'!$F$27:$L$29,,MATCH(W$9,'Input| Escalations'!$F$21:$L$21,0))),0),0)</f>
        <v>0</v>
      </c>
      <c r="P530" s="10"/>
      <c r="Q530" s="172">
        <f>IFERROR(IF(ISNUMBER(FIND("decision",'Input| Setup'!$F$6)),'Input| Projects'!Y530,'Input| Projects'!I530)*'Input| Escalations'!$I$17*I530,0)</f>
        <v>0</v>
      </c>
      <c r="R530" s="172">
        <f>IFERROR(IF(ISNUMBER(FIND("decision",'Input| Setup'!$F$6)),'Input| Projects'!Z530,'Input| Projects'!J530)*'Input| Escalations'!$I$17*J530,0)</f>
        <v>0</v>
      </c>
      <c r="S530" s="172">
        <f>IFERROR(IF(ISNUMBER(FIND("decision",'Input| Setup'!$F$6)),'Input| Projects'!AA530,'Input| Projects'!K530)*'Input| Escalations'!$I$17*K530,0)</f>
        <v>0</v>
      </c>
      <c r="T530" s="172">
        <f>IFERROR(IF(ISNUMBER(FIND("decision",'Input| Setup'!$F$6)),'Input| Projects'!AB530,'Input| Projects'!L530)*'Input| Escalations'!$I$17*L530,0)</f>
        <v>0</v>
      </c>
      <c r="U530" s="172">
        <f>IFERROR(IF(ISNUMBER(FIND("decision",'Input| Setup'!$F$6)),'Input| Projects'!AC530,'Input| Projects'!M530)*'Input| Escalations'!$I$17*M530,0)</f>
        <v>0</v>
      </c>
      <c r="V530" s="172">
        <f>IFERROR(IF(ISNUMBER(FIND("decision",'Input| Setup'!$F$6)),'Input| Projects'!AD530,'Input| Projects'!N530)*'Input| Escalations'!$I$17*N530,0)</f>
        <v>0</v>
      </c>
      <c r="W530" s="172">
        <f>IFERROR(IF(ISNUMBER(FIND("decision",'Input| Setup'!$F$6)),'Input| Projects'!AE530,'Input| Projects'!O530)*'Input| Escalations'!$I$17*O530,0)</f>
        <v>0</v>
      </c>
      <c r="X530" s="175"/>
      <c r="Y530" s="172">
        <f>IF(ISNUMBER(FIND("decision",'Input| Setup'!$F$6)),'Input| Projects'!AG530,'Input| Projects'!Q530)*I530*'Input| Escalations'!$I$17</f>
        <v>0</v>
      </c>
      <c r="Z530" s="172">
        <f>IF(ISNUMBER(FIND("decision",'Input| Setup'!$F$6)),'Input| Projects'!AH530,'Input| Projects'!R530)*J530*'Input| Escalations'!$I$17</f>
        <v>0</v>
      </c>
      <c r="AA530" s="172">
        <f>IF(ISNUMBER(FIND("decision",'Input| Setup'!$F$6)),'Input| Projects'!AI530,'Input| Projects'!S530)*K530*'Input| Escalations'!$I$17</f>
        <v>0</v>
      </c>
      <c r="AB530" s="172">
        <f>IF(ISNUMBER(FIND("decision",'Input| Setup'!$F$6)),'Input| Projects'!AJ530,'Input| Projects'!T530)*L530*'Input| Escalations'!$I$17</f>
        <v>0</v>
      </c>
      <c r="AC530" s="172">
        <f>IF(ISNUMBER(FIND("decision",'Input| Setup'!$F$6)),'Input| Projects'!AK530,'Input| Projects'!U530)*M530*'Input| Escalations'!$I$17</f>
        <v>0</v>
      </c>
      <c r="AD530" s="172">
        <f>IF(ISNUMBER(FIND("decision",'Input| Setup'!$F$6)),'Input| Projects'!AL530,'Input| Projects'!V530)*N530*'Input| Escalations'!$I$17</f>
        <v>0</v>
      </c>
      <c r="AE530" s="172">
        <f>IF(ISNUMBER(FIND("decision",'Input| Setup'!$F$6)),'Input| Projects'!AM530,'Input| Projects'!W530)*O530*'Input| Escalations'!$I$17</f>
        <v>0</v>
      </c>
      <c r="AF530" s="175"/>
      <c r="AG530" s="172" cm="1">
        <f t="array" ref="AG530">IFERROR(--('Input| Projects'!$AS530="Yes")*_xlfn.SWITCH('Input| Overheads'!$C$50,"Direct costs",'Calc| Overheads Allocation'!C$8*Q530,"Internal labour",'Calc| Overheads Allocation'!C$8*Q530*'Input| Projects'!$AO530,"DNSP defined",'Calc| Overheads Allocation'!C$78*'Input| Projects'!$AV530,0),0)</f>
        <v>0</v>
      </c>
      <c r="AH530" s="172" cm="1">
        <f t="array" ref="AH530">IFERROR(--('Input| Projects'!$AS530="Yes")*_xlfn.SWITCH('Input| Overheads'!$C$50,"Direct costs",'Calc| Overheads Allocation'!D$8*R530,"Internal labour",'Calc| Overheads Allocation'!D$8*R530*'Input| Projects'!$AO530,"DNSP defined",'Calc| Overheads Allocation'!D$78*'Input| Projects'!$AV530,0),0)</f>
        <v>0</v>
      </c>
      <c r="AI530" s="172" cm="1">
        <f t="array" ref="AI530">IFERROR(--('Input| Projects'!$AS530="Yes")*_xlfn.SWITCH('Input| Overheads'!$C$50,"Direct costs",'Calc| Overheads Allocation'!E$8*S530,"Internal labour",'Calc| Overheads Allocation'!E$8*S530*'Input| Projects'!$AO530,"DNSP defined",'Calc| Overheads Allocation'!E$78*'Input| Projects'!$AV530,0),0)</f>
        <v>0</v>
      </c>
      <c r="AJ530" s="172" cm="1">
        <f t="array" ref="AJ530">IFERROR(--('Input| Projects'!$AS530="Yes")*_xlfn.SWITCH('Input| Overheads'!$C$50,"Direct costs",'Calc| Overheads Allocation'!F$8*T530,"Internal labour",'Calc| Overheads Allocation'!F$8*T530*'Input| Projects'!$AO530,"DNSP defined",'Calc| Overheads Allocation'!F$78*'Input| Projects'!$AV530,0),0)</f>
        <v>0</v>
      </c>
      <c r="AK530" s="172" cm="1">
        <f t="array" ref="AK530">IFERROR(--('Input| Projects'!$AS530="Yes")*_xlfn.SWITCH('Input| Overheads'!$C$50,"Direct costs",'Calc| Overheads Allocation'!G$8*U530,"Internal labour",'Calc| Overheads Allocation'!G$8*U530*'Input| Projects'!$AO530,"DNSP defined",'Calc| Overheads Allocation'!G$78*'Input| Projects'!$AV530,0),0)</f>
        <v>0</v>
      </c>
      <c r="AL530" s="172" cm="1">
        <f t="array" ref="AL530">IFERROR(--('Input| Projects'!$AS530="Yes")*_xlfn.SWITCH('Input| Overheads'!$C$50,"Direct costs",'Calc| Overheads Allocation'!H$8*V530,"Internal labour",'Calc| Overheads Allocation'!H$8*V530*'Input| Projects'!$AO530,"DNSP defined",'Calc| Overheads Allocation'!H$78*'Input| Projects'!$AV530,0),0)</f>
        <v>0</v>
      </c>
      <c r="AM530" s="172" cm="1">
        <f t="array" ref="AM530">IFERROR(--('Input| Projects'!$AS530="Yes")*_xlfn.SWITCH('Input| Overheads'!$C$50,"Direct costs",'Calc| Overheads Allocation'!I$8*W530,"Internal labour",'Calc| Overheads Allocation'!I$8*W530*'Input| Projects'!$AO530,"DNSP defined",'Calc| Overheads Allocation'!I$78*'Input| Projects'!$AV530,0),0)</f>
        <v>0</v>
      </c>
      <c r="AN530" s="175"/>
      <c r="AO530" s="172" cm="1">
        <f t="array" ref="AO530">IFERROR(--('Input| Projects'!$AT530="Yes")*_xlfn.SWITCH('Input| Overheads'!$C$50,"Direct costs",'Calc| Overheads Allocation'!C$9*Q530,"Internal labour",'Calc| Overheads Allocation'!C$9*Q530*'Input| Projects'!$AO530,"DNSP defined",'Calc| Overheads Allocation'!C$79*'Input| Projects'!$AW530,0),0)</f>
        <v>0</v>
      </c>
      <c r="AP530" s="172" cm="1">
        <f t="array" ref="AP530">IFERROR(--('Input| Projects'!$AT530="Yes")*_xlfn.SWITCH('Input| Overheads'!$C$50,"Direct costs",'Calc| Overheads Allocation'!D$9*R530,"Internal labour",'Calc| Overheads Allocation'!D$9*R530*'Input| Projects'!$AO530,"DNSP defined",'Calc| Overheads Allocation'!D$79*'Input| Projects'!$AW530,0),0)</f>
        <v>0</v>
      </c>
      <c r="AQ530" s="172" cm="1">
        <f t="array" ref="AQ530">IFERROR(--('Input| Projects'!$AT530="Yes")*_xlfn.SWITCH('Input| Overheads'!$C$50,"Direct costs",'Calc| Overheads Allocation'!E$9*S530,"Internal labour",'Calc| Overheads Allocation'!E$9*S530*'Input| Projects'!$AO530,"DNSP defined",'Calc| Overheads Allocation'!E$79*'Input| Projects'!$AW530,0),0)</f>
        <v>0</v>
      </c>
      <c r="AR530" s="172" cm="1">
        <f t="array" ref="AR530">IFERROR(--('Input| Projects'!$AT530="Yes")*_xlfn.SWITCH('Input| Overheads'!$C$50,"Direct costs",'Calc| Overheads Allocation'!F$9*T530,"Internal labour",'Calc| Overheads Allocation'!F$9*T530*'Input| Projects'!$AO530,"DNSP defined",'Calc| Overheads Allocation'!F$79*'Input| Projects'!$AW530,0),0)</f>
        <v>0</v>
      </c>
      <c r="AS530" s="172" cm="1">
        <f t="array" ref="AS530">IFERROR(--('Input| Projects'!$AT530="Yes")*_xlfn.SWITCH('Input| Overheads'!$C$50,"Direct costs",'Calc| Overheads Allocation'!G$9*U530,"Internal labour",'Calc| Overheads Allocation'!G$9*U530*'Input| Projects'!$AO530,"DNSP defined",'Calc| Overheads Allocation'!G$79*'Input| Projects'!$AW530,0),0)</f>
        <v>0</v>
      </c>
      <c r="AT530" s="172" cm="1">
        <f t="array" ref="AT530">IFERROR(--('Input| Projects'!$AT530="Yes")*_xlfn.SWITCH('Input| Overheads'!$C$50,"Direct costs",'Calc| Overheads Allocation'!H$9*V530,"Internal labour",'Calc| Overheads Allocation'!H$9*V530*'Input| Projects'!$AO530,"DNSP defined",'Calc| Overheads Allocation'!H$79*'Input| Projects'!$AW530,0),0)</f>
        <v>0</v>
      </c>
      <c r="AU530" s="172" cm="1">
        <f t="array" ref="AU530">IFERROR(--('Input| Projects'!$AT530="Yes")*_xlfn.SWITCH('Input| Overheads'!$C$50,"Direct costs",'Calc| Overheads Allocation'!I$9*W530,"Internal labour",'Calc| Overheads Allocation'!I$9*W530*'Input| Projects'!$AO530,"DNSP defined",'Calc| Overheads Allocation'!I$79*'Input| Projects'!$AW530,0),0)</f>
        <v>0</v>
      </c>
      <c r="AV530" s="175"/>
      <c r="AW530" s="172">
        <f t="shared" si="200"/>
        <v>0</v>
      </c>
      <c r="AX530" s="172">
        <f t="shared" si="201"/>
        <v>0</v>
      </c>
      <c r="AY530" s="172">
        <f t="shared" si="202"/>
        <v>0</v>
      </c>
      <c r="AZ530" s="172">
        <f t="shared" si="203"/>
        <v>0</v>
      </c>
      <c r="BA530" s="172">
        <f t="shared" si="204"/>
        <v>0</v>
      </c>
      <c r="BB530" s="172">
        <f t="shared" si="205"/>
        <v>0</v>
      </c>
      <c r="BC530" s="172">
        <f t="shared" si="206"/>
        <v>0</v>
      </c>
      <c r="BD530" s="176"/>
      <c r="BE530" s="172">
        <f t="shared" si="207"/>
        <v>0</v>
      </c>
      <c r="BF530" s="172">
        <f t="shared" si="208"/>
        <v>0</v>
      </c>
      <c r="BG530" s="172">
        <f t="shared" si="209"/>
        <v>0</v>
      </c>
      <c r="BH530" s="172">
        <f t="shared" si="210"/>
        <v>0</v>
      </c>
      <c r="BI530" s="172">
        <f t="shared" si="211"/>
        <v>0</v>
      </c>
      <c r="BJ530" s="172">
        <f t="shared" si="212"/>
        <v>0</v>
      </c>
      <c r="BK530" s="172">
        <f t="shared" si="213"/>
        <v>0</v>
      </c>
      <c r="BL530" s="176"/>
      <c r="BM530" s="172">
        <f t="shared" si="192"/>
        <v>0</v>
      </c>
      <c r="BN530" s="172">
        <f t="shared" si="193"/>
        <v>0</v>
      </c>
      <c r="BO530" s="172">
        <f t="shared" si="194"/>
        <v>0</v>
      </c>
      <c r="BP530" s="172">
        <f t="shared" si="195"/>
        <v>0</v>
      </c>
      <c r="BQ530" s="172">
        <f t="shared" si="196"/>
        <v>0</v>
      </c>
      <c r="BR530" s="172">
        <f t="shared" si="197"/>
        <v>0</v>
      </c>
      <c r="BS530" s="172">
        <f t="shared" si="198"/>
        <v>0</v>
      </c>
      <c r="BT530" s="55"/>
      <c r="BU530" s="158">
        <f>SUMIF('Input| Projects'!$BA$8:$CX$8,RIGHT(BU$9,3),'Input| Projects'!$BA530:$CX530)</f>
        <v>0</v>
      </c>
      <c r="BV530" s="158">
        <f>SUMIF('Input| Projects'!$BA$8:$CX$8,RIGHT(BV$9,3),'Input| Projects'!$BA530:$CX530)</f>
        <v>0</v>
      </c>
      <c r="BW530" s="79" t="str">
        <f t="shared" si="199"/>
        <v/>
      </c>
    </row>
    <row r="531" spans="2:75" x14ac:dyDescent="0.2">
      <c r="B531" s="123">
        <f>IFERROR('Input| Projects'!B531,"")</f>
        <v>522</v>
      </c>
      <c r="C531" s="160" t="str">
        <f>IFERROR(IF('Input| Projects'!C531="","",'Input| Projects'!C531),"")</f>
        <v/>
      </c>
      <c r="D531" s="160" t="str">
        <f>IFERROR(IF('Input| Projects'!D531="","",'Input| Projects'!D531),"")</f>
        <v/>
      </c>
      <c r="E531" s="53"/>
      <c r="F531" s="160" t="str">
        <f>IF(LEN('Input| Projects'!F531)&gt;0,'Input| Projects'!F531,"")</f>
        <v/>
      </c>
      <c r="G531" s="160" t="str">
        <f>IF(LEN('Input| Projects'!G531)&gt;0,'Input| Projects'!G531,"")</f>
        <v/>
      </c>
      <c r="H531" s="10"/>
      <c r="I531" s="194" cm="1">
        <f t="array" ref="I531">IF(LEN($F531)&gt;0,1+IFERROR(SUMPRODUCT(TRANSPOSE('Input| Projects'!$AO531:$AQ531),INDEX('Input| Escalations'!$F$27:$L$29,,MATCH(Q$9,'Input| Escalations'!$F$21:$L$21,0))),0),0)</f>
        <v>0</v>
      </c>
      <c r="J531" s="194" cm="1">
        <f t="array" ref="J531">IF(LEN($F531)&gt;0,1+IFERROR(SUMPRODUCT(TRANSPOSE('Input| Projects'!$AO531:$AQ531),INDEX('Input| Escalations'!$F$27:$L$29,,MATCH(R$9,'Input| Escalations'!$F$21:$L$21,0))),0),0)</f>
        <v>0</v>
      </c>
      <c r="K531" s="194" cm="1">
        <f t="array" ref="K531">IF(LEN($F531)&gt;0,1+IFERROR(SUMPRODUCT(TRANSPOSE('Input| Projects'!$AO531:$AQ531),INDEX('Input| Escalations'!$F$27:$L$29,,MATCH(S$9,'Input| Escalations'!$F$21:$L$21,0))),0),0)</f>
        <v>0</v>
      </c>
      <c r="L531" s="194" cm="1">
        <f t="array" ref="L531">IF(LEN($F531)&gt;0,1+IFERROR(SUMPRODUCT(TRANSPOSE('Input| Projects'!$AO531:$AQ531),INDEX('Input| Escalations'!$F$27:$L$29,,MATCH(T$9,'Input| Escalations'!$F$21:$L$21,0))),0),0)</f>
        <v>0</v>
      </c>
      <c r="M531" s="194" cm="1">
        <f t="array" ref="M531">IF(LEN($F531)&gt;0,1+IFERROR(SUMPRODUCT(TRANSPOSE('Input| Projects'!$AO531:$AQ531),INDEX('Input| Escalations'!$F$27:$L$29,,MATCH(U$9,'Input| Escalations'!$F$21:$L$21,0))),0),0)</f>
        <v>0</v>
      </c>
      <c r="N531" s="194" cm="1">
        <f t="array" ref="N531">IF(LEN($F531)&gt;0,1+IFERROR(SUMPRODUCT(TRANSPOSE('Input| Projects'!$AO531:$AQ531),INDEX('Input| Escalations'!$F$27:$L$29,,MATCH(V$9,'Input| Escalations'!$F$21:$L$21,0))),0),0)</f>
        <v>0</v>
      </c>
      <c r="O531" s="194" cm="1">
        <f t="array" ref="O531">IF(LEN($F531)&gt;0,1+IFERROR(SUMPRODUCT(TRANSPOSE('Input| Projects'!$AO531:$AQ531),INDEX('Input| Escalations'!$F$27:$L$29,,MATCH(W$9,'Input| Escalations'!$F$21:$L$21,0))),0),0)</f>
        <v>0</v>
      </c>
      <c r="P531" s="10"/>
      <c r="Q531" s="172">
        <f>IFERROR(IF(ISNUMBER(FIND("decision",'Input| Setup'!$F$6)),'Input| Projects'!Y531,'Input| Projects'!I531)*'Input| Escalations'!$I$17*I531,0)</f>
        <v>0</v>
      </c>
      <c r="R531" s="172">
        <f>IFERROR(IF(ISNUMBER(FIND("decision",'Input| Setup'!$F$6)),'Input| Projects'!Z531,'Input| Projects'!J531)*'Input| Escalations'!$I$17*J531,0)</f>
        <v>0</v>
      </c>
      <c r="S531" s="172">
        <f>IFERROR(IF(ISNUMBER(FIND("decision",'Input| Setup'!$F$6)),'Input| Projects'!AA531,'Input| Projects'!K531)*'Input| Escalations'!$I$17*K531,0)</f>
        <v>0</v>
      </c>
      <c r="T531" s="172">
        <f>IFERROR(IF(ISNUMBER(FIND("decision",'Input| Setup'!$F$6)),'Input| Projects'!AB531,'Input| Projects'!L531)*'Input| Escalations'!$I$17*L531,0)</f>
        <v>0</v>
      </c>
      <c r="U531" s="172">
        <f>IFERROR(IF(ISNUMBER(FIND("decision",'Input| Setup'!$F$6)),'Input| Projects'!AC531,'Input| Projects'!M531)*'Input| Escalations'!$I$17*M531,0)</f>
        <v>0</v>
      </c>
      <c r="V531" s="172">
        <f>IFERROR(IF(ISNUMBER(FIND("decision",'Input| Setup'!$F$6)),'Input| Projects'!AD531,'Input| Projects'!N531)*'Input| Escalations'!$I$17*N531,0)</f>
        <v>0</v>
      </c>
      <c r="W531" s="172">
        <f>IFERROR(IF(ISNUMBER(FIND("decision",'Input| Setup'!$F$6)),'Input| Projects'!AE531,'Input| Projects'!O531)*'Input| Escalations'!$I$17*O531,0)</f>
        <v>0</v>
      </c>
      <c r="X531" s="175"/>
      <c r="Y531" s="172">
        <f>IF(ISNUMBER(FIND("decision",'Input| Setup'!$F$6)),'Input| Projects'!AG531,'Input| Projects'!Q531)*I531*'Input| Escalations'!$I$17</f>
        <v>0</v>
      </c>
      <c r="Z531" s="172">
        <f>IF(ISNUMBER(FIND("decision",'Input| Setup'!$F$6)),'Input| Projects'!AH531,'Input| Projects'!R531)*J531*'Input| Escalations'!$I$17</f>
        <v>0</v>
      </c>
      <c r="AA531" s="172">
        <f>IF(ISNUMBER(FIND("decision",'Input| Setup'!$F$6)),'Input| Projects'!AI531,'Input| Projects'!S531)*K531*'Input| Escalations'!$I$17</f>
        <v>0</v>
      </c>
      <c r="AB531" s="172">
        <f>IF(ISNUMBER(FIND("decision",'Input| Setup'!$F$6)),'Input| Projects'!AJ531,'Input| Projects'!T531)*L531*'Input| Escalations'!$I$17</f>
        <v>0</v>
      </c>
      <c r="AC531" s="172">
        <f>IF(ISNUMBER(FIND("decision",'Input| Setup'!$F$6)),'Input| Projects'!AK531,'Input| Projects'!U531)*M531*'Input| Escalations'!$I$17</f>
        <v>0</v>
      </c>
      <c r="AD531" s="172">
        <f>IF(ISNUMBER(FIND("decision",'Input| Setup'!$F$6)),'Input| Projects'!AL531,'Input| Projects'!V531)*N531*'Input| Escalations'!$I$17</f>
        <v>0</v>
      </c>
      <c r="AE531" s="172">
        <f>IF(ISNUMBER(FIND("decision",'Input| Setup'!$F$6)),'Input| Projects'!AM531,'Input| Projects'!W531)*O531*'Input| Escalations'!$I$17</f>
        <v>0</v>
      </c>
      <c r="AF531" s="175"/>
      <c r="AG531" s="172" cm="1">
        <f t="array" ref="AG531">IFERROR(--('Input| Projects'!$AS531="Yes")*_xlfn.SWITCH('Input| Overheads'!$C$50,"Direct costs",'Calc| Overheads Allocation'!C$8*Q531,"Internal labour",'Calc| Overheads Allocation'!C$8*Q531*'Input| Projects'!$AO531,"DNSP defined",'Calc| Overheads Allocation'!C$78*'Input| Projects'!$AV531,0),0)</f>
        <v>0</v>
      </c>
      <c r="AH531" s="172" cm="1">
        <f t="array" ref="AH531">IFERROR(--('Input| Projects'!$AS531="Yes")*_xlfn.SWITCH('Input| Overheads'!$C$50,"Direct costs",'Calc| Overheads Allocation'!D$8*R531,"Internal labour",'Calc| Overheads Allocation'!D$8*R531*'Input| Projects'!$AO531,"DNSP defined",'Calc| Overheads Allocation'!D$78*'Input| Projects'!$AV531,0),0)</f>
        <v>0</v>
      </c>
      <c r="AI531" s="172" cm="1">
        <f t="array" ref="AI531">IFERROR(--('Input| Projects'!$AS531="Yes")*_xlfn.SWITCH('Input| Overheads'!$C$50,"Direct costs",'Calc| Overheads Allocation'!E$8*S531,"Internal labour",'Calc| Overheads Allocation'!E$8*S531*'Input| Projects'!$AO531,"DNSP defined",'Calc| Overheads Allocation'!E$78*'Input| Projects'!$AV531,0),0)</f>
        <v>0</v>
      </c>
      <c r="AJ531" s="172" cm="1">
        <f t="array" ref="AJ531">IFERROR(--('Input| Projects'!$AS531="Yes")*_xlfn.SWITCH('Input| Overheads'!$C$50,"Direct costs",'Calc| Overheads Allocation'!F$8*T531,"Internal labour",'Calc| Overheads Allocation'!F$8*T531*'Input| Projects'!$AO531,"DNSP defined",'Calc| Overheads Allocation'!F$78*'Input| Projects'!$AV531,0),0)</f>
        <v>0</v>
      </c>
      <c r="AK531" s="172" cm="1">
        <f t="array" ref="AK531">IFERROR(--('Input| Projects'!$AS531="Yes")*_xlfn.SWITCH('Input| Overheads'!$C$50,"Direct costs",'Calc| Overheads Allocation'!G$8*U531,"Internal labour",'Calc| Overheads Allocation'!G$8*U531*'Input| Projects'!$AO531,"DNSP defined",'Calc| Overheads Allocation'!G$78*'Input| Projects'!$AV531,0),0)</f>
        <v>0</v>
      </c>
      <c r="AL531" s="172" cm="1">
        <f t="array" ref="AL531">IFERROR(--('Input| Projects'!$AS531="Yes")*_xlfn.SWITCH('Input| Overheads'!$C$50,"Direct costs",'Calc| Overheads Allocation'!H$8*V531,"Internal labour",'Calc| Overheads Allocation'!H$8*V531*'Input| Projects'!$AO531,"DNSP defined",'Calc| Overheads Allocation'!H$78*'Input| Projects'!$AV531,0),0)</f>
        <v>0</v>
      </c>
      <c r="AM531" s="172" cm="1">
        <f t="array" ref="AM531">IFERROR(--('Input| Projects'!$AS531="Yes")*_xlfn.SWITCH('Input| Overheads'!$C$50,"Direct costs",'Calc| Overheads Allocation'!I$8*W531,"Internal labour",'Calc| Overheads Allocation'!I$8*W531*'Input| Projects'!$AO531,"DNSP defined",'Calc| Overheads Allocation'!I$78*'Input| Projects'!$AV531,0),0)</f>
        <v>0</v>
      </c>
      <c r="AN531" s="175"/>
      <c r="AO531" s="172" cm="1">
        <f t="array" ref="AO531">IFERROR(--('Input| Projects'!$AT531="Yes")*_xlfn.SWITCH('Input| Overheads'!$C$50,"Direct costs",'Calc| Overheads Allocation'!C$9*Q531,"Internal labour",'Calc| Overheads Allocation'!C$9*Q531*'Input| Projects'!$AO531,"DNSP defined",'Calc| Overheads Allocation'!C$79*'Input| Projects'!$AW531,0),0)</f>
        <v>0</v>
      </c>
      <c r="AP531" s="172" cm="1">
        <f t="array" ref="AP531">IFERROR(--('Input| Projects'!$AT531="Yes")*_xlfn.SWITCH('Input| Overheads'!$C$50,"Direct costs",'Calc| Overheads Allocation'!D$9*R531,"Internal labour",'Calc| Overheads Allocation'!D$9*R531*'Input| Projects'!$AO531,"DNSP defined",'Calc| Overheads Allocation'!D$79*'Input| Projects'!$AW531,0),0)</f>
        <v>0</v>
      </c>
      <c r="AQ531" s="172" cm="1">
        <f t="array" ref="AQ531">IFERROR(--('Input| Projects'!$AT531="Yes")*_xlfn.SWITCH('Input| Overheads'!$C$50,"Direct costs",'Calc| Overheads Allocation'!E$9*S531,"Internal labour",'Calc| Overheads Allocation'!E$9*S531*'Input| Projects'!$AO531,"DNSP defined",'Calc| Overheads Allocation'!E$79*'Input| Projects'!$AW531,0),0)</f>
        <v>0</v>
      </c>
      <c r="AR531" s="172" cm="1">
        <f t="array" ref="AR531">IFERROR(--('Input| Projects'!$AT531="Yes")*_xlfn.SWITCH('Input| Overheads'!$C$50,"Direct costs",'Calc| Overheads Allocation'!F$9*T531,"Internal labour",'Calc| Overheads Allocation'!F$9*T531*'Input| Projects'!$AO531,"DNSP defined",'Calc| Overheads Allocation'!F$79*'Input| Projects'!$AW531,0),0)</f>
        <v>0</v>
      </c>
      <c r="AS531" s="172" cm="1">
        <f t="array" ref="AS531">IFERROR(--('Input| Projects'!$AT531="Yes")*_xlfn.SWITCH('Input| Overheads'!$C$50,"Direct costs",'Calc| Overheads Allocation'!G$9*U531,"Internal labour",'Calc| Overheads Allocation'!G$9*U531*'Input| Projects'!$AO531,"DNSP defined",'Calc| Overheads Allocation'!G$79*'Input| Projects'!$AW531,0),0)</f>
        <v>0</v>
      </c>
      <c r="AT531" s="172" cm="1">
        <f t="array" ref="AT531">IFERROR(--('Input| Projects'!$AT531="Yes")*_xlfn.SWITCH('Input| Overheads'!$C$50,"Direct costs",'Calc| Overheads Allocation'!H$9*V531,"Internal labour",'Calc| Overheads Allocation'!H$9*V531*'Input| Projects'!$AO531,"DNSP defined",'Calc| Overheads Allocation'!H$79*'Input| Projects'!$AW531,0),0)</f>
        <v>0</v>
      </c>
      <c r="AU531" s="172" cm="1">
        <f t="array" ref="AU531">IFERROR(--('Input| Projects'!$AT531="Yes")*_xlfn.SWITCH('Input| Overheads'!$C$50,"Direct costs",'Calc| Overheads Allocation'!I$9*W531,"Internal labour",'Calc| Overheads Allocation'!I$9*W531*'Input| Projects'!$AO531,"DNSP defined",'Calc| Overheads Allocation'!I$79*'Input| Projects'!$AW531,0),0)</f>
        <v>0</v>
      </c>
      <c r="AV531" s="175"/>
      <c r="AW531" s="172">
        <f t="shared" si="200"/>
        <v>0</v>
      </c>
      <c r="AX531" s="172">
        <f t="shared" si="201"/>
        <v>0</v>
      </c>
      <c r="AY531" s="172">
        <f t="shared" si="202"/>
        <v>0</v>
      </c>
      <c r="AZ531" s="172">
        <f t="shared" si="203"/>
        <v>0</v>
      </c>
      <c r="BA531" s="172">
        <f t="shared" si="204"/>
        <v>0</v>
      </c>
      <c r="BB531" s="172">
        <f t="shared" si="205"/>
        <v>0</v>
      </c>
      <c r="BC531" s="172">
        <f t="shared" si="206"/>
        <v>0</v>
      </c>
      <c r="BD531" s="176"/>
      <c r="BE531" s="172">
        <f t="shared" si="207"/>
        <v>0</v>
      </c>
      <c r="BF531" s="172">
        <f t="shared" si="208"/>
        <v>0</v>
      </c>
      <c r="BG531" s="172">
        <f t="shared" si="209"/>
        <v>0</v>
      </c>
      <c r="BH531" s="172">
        <f t="shared" si="210"/>
        <v>0</v>
      </c>
      <c r="BI531" s="172">
        <f t="shared" si="211"/>
        <v>0</v>
      </c>
      <c r="BJ531" s="172">
        <f t="shared" si="212"/>
        <v>0</v>
      </c>
      <c r="BK531" s="172">
        <f t="shared" si="213"/>
        <v>0</v>
      </c>
      <c r="BL531" s="176"/>
      <c r="BM531" s="172">
        <f t="shared" si="192"/>
        <v>0</v>
      </c>
      <c r="BN531" s="172">
        <f t="shared" si="193"/>
        <v>0</v>
      </c>
      <c r="BO531" s="172">
        <f t="shared" si="194"/>
        <v>0</v>
      </c>
      <c r="BP531" s="172">
        <f t="shared" si="195"/>
        <v>0</v>
      </c>
      <c r="BQ531" s="172">
        <f t="shared" si="196"/>
        <v>0</v>
      </c>
      <c r="BR531" s="172">
        <f t="shared" si="197"/>
        <v>0</v>
      </c>
      <c r="BS531" s="172">
        <f t="shared" si="198"/>
        <v>0</v>
      </c>
      <c r="BT531" s="55"/>
      <c r="BU531" s="158">
        <f>SUMIF('Input| Projects'!$BA$8:$CX$8,RIGHT(BU$9,3),'Input| Projects'!$BA531:$CX531)</f>
        <v>0</v>
      </c>
      <c r="BV531" s="158">
        <f>SUMIF('Input| Projects'!$BA$8:$CX$8,RIGHT(BV$9,3),'Input| Projects'!$BA531:$CX531)</f>
        <v>0</v>
      </c>
      <c r="BW531" s="79" t="str">
        <f t="shared" si="199"/>
        <v/>
      </c>
    </row>
    <row r="532" spans="2:75" x14ac:dyDescent="0.2">
      <c r="B532" s="123">
        <f>IFERROR('Input| Projects'!B532,"")</f>
        <v>523</v>
      </c>
      <c r="C532" s="160" t="str">
        <f>IFERROR(IF('Input| Projects'!C532="","",'Input| Projects'!C532),"")</f>
        <v/>
      </c>
      <c r="D532" s="160" t="str">
        <f>IFERROR(IF('Input| Projects'!D532="","",'Input| Projects'!D532),"")</f>
        <v/>
      </c>
      <c r="E532" s="53"/>
      <c r="F532" s="160" t="str">
        <f>IF(LEN('Input| Projects'!F532)&gt;0,'Input| Projects'!F532,"")</f>
        <v/>
      </c>
      <c r="G532" s="160" t="str">
        <f>IF(LEN('Input| Projects'!G532)&gt;0,'Input| Projects'!G532,"")</f>
        <v/>
      </c>
      <c r="H532" s="10"/>
      <c r="I532" s="194" cm="1">
        <f t="array" ref="I532">IF(LEN($F532)&gt;0,1+IFERROR(SUMPRODUCT(TRANSPOSE('Input| Projects'!$AO532:$AQ532),INDEX('Input| Escalations'!$F$27:$L$29,,MATCH(Q$9,'Input| Escalations'!$F$21:$L$21,0))),0),0)</f>
        <v>0</v>
      </c>
      <c r="J532" s="194" cm="1">
        <f t="array" ref="J532">IF(LEN($F532)&gt;0,1+IFERROR(SUMPRODUCT(TRANSPOSE('Input| Projects'!$AO532:$AQ532),INDEX('Input| Escalations'!$F$27:$L$29,,MATCH(R$9,'Input| Escalations'!$F$21:$L$21,0))),0),0)</f>
        <v>0</v>
      </c>
      <c r="K532" s="194" cm="1">
        <f t="array" ref="K532">IF(LEN($F532)&gt;0,1+IFERROR(SUMPRODUCT(TRANSPOSE('Input| Projects'!$AO532:$AQ532),INDEX('Input| Escalations'!$F$27:$L$29,,MATCH(S$9,'Input| Escalations'!$F$21:$L$21,0))),0),0)</f>
        <v>0</v>
      </c>
      <c r="L532" s="194" cm="1">
        <f t="array" ref="L532">IF(LEN($F532)&gt;0,1+IFERROR(SUMPRODUCT(TRANSPOSE('Input| Projects'!$AO532:$AQ532),INDEX('Input| Escalations'!$F$27:$L$29,,MATCH(T$9,'Input| Escalations'!$F$21:$L$21,0))),0),0)</f>
        <v>0</v>
      </c>
      <c r="M532" s="194" cm="1">
        <f t="array" ref="M532">IF(LEN($F532)&gt;0,1+IFERROR(SUMPRODUCT(TRANSPOSE('Input| Projects'!$AO532:$AQ532),INDEX('Input| Escalations'!$F$27:$L$29,,MATCH(U$9,'Input| Escalations'!$F$21:$L$21,0))),0),0)</f>
        <v>0</v>
      </c>
      <c r="N532" s="194" cm="1">
        <f t="array" ref="N532">IF(LEN($F532)&gt;0,1+IFERROR(SUMPRODUCT(TRANSPOSE('Input| Projects'!$AO532:$AQ532),INDEX('Input| Escalations'!$F$27:$L$29,,MATCH(V$9,'Input| Escalations'!$F$21:$L$21,0))),0),0)</f>
        <v>0</v>
      </c>
      <c r="O532" s="194" cm="1">
        <f t="array" ref="O532">IF(LEN($F532)&gt;0,1+IFERROR(SUMPRODUCT(TRANSPOSE('Input| Projects'!$AO532:$AQ532),INDEX('Input| Escalations'!$F$27:$L$29,,MATCH(W$9,'Input| Escalations'!$F$21:$L$21,0))),0),0)</f>
        <v>0</v>
      </c>
      <c r="P532" s="10"/>
      <c r="Q532" s="172">
        <f>IFERROR(IF(ISNUMBER(FIND("decision",'Input| Setup'!$F$6)),'Input| Projects'!Y532,'Input| Projects'!I532)*'Input| Escalations'!$I$17*I532,0)</f>
        <v>0</v>
      </c>
      <c r="R532" s="172">
        <f>IFERROR(IF(ISNUMBER(FIND("decision",'Input| Setup'!$F$6)),'Input| Projects'!Z532,'Input| Projects'!J532)*'Input| Escalations'!$I$17*J532,0)</f>
        <v>0</v>
      </c>
      <c r="S532" s="172">
        <f>IFERROR(IF(ISNUMBER(FIND("decision",'Input| Setup'!$F$6)),'Input| Projects'!AA532,'Input| Projects'!K532)*'Input| Escalations'!$I$17*K532,0)</f>
        <v>0</v>
      </c>
      <c r="T532" s="172">
        <f>IFERROR(IF(ISNUMBER(FIND("decision",'Input| Setup'!$F$6)),'Input| Projects'!AB532,'Input| Projects'!L532)*'Input| Escalations'!$I$17*L532,0)</f>
        <v>0</v>
      </c>
      <c r="U532" s="172">
        <f>IFERROR(IF(ISNUMBER(FIND("decision",'Input| Setup'!$F$6)),'Input| Projects'!AC532,'Input| Projects'!M532)*'Input| Escalations'!$I$17*M532,0)</f>
        <v>0</v>
      </c>
      <c r="V532" s="172">
        <f>IFERROR(IF(ISNUMBER(FIND("decision",'Input| Setup'!$F$6)),'Input| Projects'!AD532,'Input| Projects'!N532)*'Input| Escalations'!$I$17*N532,0)</f>
        <v>0</v>
      </c>
      <c r="W532" s="172">
        <f>IFERROR(IF(ISNUMBER(FIND("decision",'Input| Setup'!$F$6)),'Input| Projects'!AE532,'Input| Projects'!O532)*'Input| Escalations'!$I$17*O532,0)</f>
        <v>0</v>
      </c>
      <c r="X532" s="175"/>
      <c r="Y532" s="172">
        <f>IF(ISNUMBER(FIND("decision",'Input| Setup'!$F$6)),'Input| Projects'!AG532,'Input| Projects'!Q532)*I532*'Input| Escalations'!$I$17</f>
        <v>0</v>
      </c>
      <c r="Z532" s="172">
        <f>IF(ISNUMBER(FIND("decision",'Input| Setup'!$F$6)),'Input| Projects'!AH532,'Input| Projects'!R532)*J532*'Input| Escalations'!$I$17</f>
        <v>0</v>
      </c>
      <c r="AA532" s="172">
        <f>IF(ISNUMBER(FIND("decision",'Input| Setup'!$F$6)),'Input| Projects'!AI532,'Input| Projects'!S532)*K532*'Input| Escalations'!$I$17</f>
        <v>0</v>
      </c>
      <c r="AB532" s="172">
        <f>IF(ISNUMBER(FIND("decision",'Input| Setup'!$F$6)),'Input| Projects'!AJ532,'Input| Projects'!T532)*L532*'Input| Escalations'!$I$17</f>
        <v>0</v>
      </c>
      <c r="AC532" s="172">
        <f>IF(ISNUMBER(FIND("decision",'Input| Setup'!$F$6)),'Input| Projects'!AK532,'Input| Projects'!U532)*M532*'Input| Escalations'!$I$17</f>
        <v>0</v>
      </c>
      <c r="AD532" s="172">
        <f>IF(ISNUMBER(FIND("decision",'Input| Setup'!$F$6)),'Input| Projects'!AL532,'Input| Projects'!V532)*N532*'Input| Escalations'!$I$17</f>
        <v>0</v>
      </c>
      <c r="AE532" s="172">
        <f>IF(ISNUMBER(FIND("decision",'Input| Setup'!$F$6)),'Input| Projects'!AM532,'Input| Projects'!W532)*O532*'Input| Escalations'!$I$17</f>
        <v>0</v>
      </c>
      <c r="AF532" s="175"/>
      <c r="AG532" s="172" cm="1">
        <f t="array" ref="AG532">IFERROR(--('Input| Projects'!$AS532="Yes")*_xlfn.SWITCH('Input| Overheads'!$C$50,"Direct costs",'Calc| Overheads Allocation'!C$8*Q532,"Internal labour",'Calc| Overheads Allocation'!C$8*Q532*'Input| Projects'!$AO532,"DNSP defined",'Calc| Overheads Allocation'!C$78*'Input| Projects'!$AV532,0),0)</f>
        <v>0</v>
      </c>
      <c r="AH532" s="172" cm="1">
        <f t="array" ref="AH532">IFERROR(--('Input| Projects'!$AS532="Yes")*_xlfn.SWITCH('Input| Overheads'!$C$50,"Direct costs",'Calc| Overheads Allocation'!D$8*R532,"Internal labour",'Calc| Overheads Allocation'!D$8*R532*'Input| Projects'!$AO532,"DNSP defined",'Calc| Overheads Allocation'!D$78*'Input| Projects'!$AV532,0),0)</f>
        <v>0</v>
      </c>
      <c r="AI532" s="172" cm="1">
        <f t="array" ref="AI532">IFERROR(--('Input| Projects'!$AS532="Yes")*_xlfn.SWITCH('Input| Overheads'!$C$50,"Direct costs",'Calc| Overheads Allocation'!E$8*S532,"Internal labour",'Calc| Overheads Allocation'!E$8*S532*'Input| Projects'!$AO532,"DNSP defined",'Calc| Overheads Allocation'!E$78*'Input| Projects'!$AV532,0),0)</f>
        <v>0</v>
      </c>
      <c r="AJ532" s="172" cm="1">
        <f t="array" ref="AJ532">IFERROR(--('Input| Projects'!$AS532="Yes")*_xlfn.SWITCH('Input| Overheads'!$C$50,"Direct costs",'Calc| Overheads Allocation'!F$8*T532,"Internal labour",'Calc| Overheads Allocation'!F$8*T532*'Input| Projects'!$AO532,"DNSP defined",'Calc| Overheads Allocation'!F$78*'Input| Projects'!$AV532,0),0)</f>
        <v>0</v>
      </c>
      <c r="AK532" s="172" cm="1">
        <f t="array" ref="AK532">IFERROR(--('Input| Projects'!$AS532="Yes")*_xlfn.SWITCH('Input| Overheads'!$C$50,"Direct costs",'Calc| Overheads Allocation'!G$8*U532,"Internal labour",'Calc| Overheads Allocation'!G$8*U532*'Input| Projects'!$AO532,"DNSP defined",'Calc| Overheads Allocation'!G$78*'Input| Projects'!$AV532,0),0)</f>
        <v>0</v>
      </c>
      <c r="AL532" s="172" cm="1">
        <f t="array" ref="AL532">IFERROR(--('Input| Projects'!$AS532="Yes")*_xlfn.SWITCH('Input| Overheads'!$C$50,"Direct costs",'Calc| Overheads Allocation'!H$8*V532,"Internal labour",'Calc| Overheads Allocation'!H$8*V532*'Input| Projects'!$AO532,"DNSP defined",'Calc| Overheads Allocation'!H$78*'Input| Projects'!$AV532,0),0)</f>
        <v>0</v>
      </c>
      <c r="AM532" s="172" cm="1">
        <f t="array" ref="AM532">IFERROR(--('Input| Projects'!$AS532="Yes")*_xlfn.SWITCH('Input| Overheads'!$C$50,"Direct costs",'Calc| Overheads Allocation'!I$8*W532,"Internal labour",'Calc| Overheads Allocation'!I$8*W532*'Input| Projects'!$AO532,"DNSP defined",'Calc| Overheads Allocation'!I$78*'Input| Projects'!$AV532,0),0)</f>
        <v>0</v>
      </c>
      <c r="AN532" s="175"/>
      <c r="AO532" s="172" cm="1">
        <f t="array" ref="AO532">IFERROR(--('Input| Projects'!$AT532="Yes")*_xlfn.SWITCH('Input| Overheads'!$C$50,"Direct costs",'Calc| Overheads Allocation'!C$9*Q532,"Internal labour",'Calc| Overheads Allocation'!C$9*Q532*'Input| Projects'!$AO532,"DNSP defined",'Calc| Overheads Allocation'!C$79*'Input| Projects'!$AW532,0),0)</f>
        <v>0</v>
      </c>
      <c r="AP532" s="172" cm="1">
        <f t="array" ref="AP532">IFERROR(--('Input| Projects'!$AT532="Yes")*_xlfn.SWITCH('Input| Overheads'!$C$50,"Direct costs",'Calc| Overheads Allocation'!D$9*R532,"Internal labour",'Calc| Overheads Allocation'!D$9*R532*'Input| Projects'!$AO532,"DNSP defined",'Calc| Overheads Allocation'!D$79*'Input| Projects'!$AW532,0),0)</f>
        <v>0</v>
      </c>
      <c r="AQ532" s="172" cm="1">
        <f t="array" ref="AQ532">IFERROR(--('Input| Projects'!$AT532="Yes")*_xlfn.SWITCH('Input| Overheads'!$C$50,"Direct costs",'Calc| Overheads Allocation'!E$9*S532,"Internal labour",'Calc| Overheads Allocation'!E$9*S532*'Input| Projects'!$AO532,"DNSP defined",'Calc| Overheads Allocation'!E$79*'Input| Projects'!$AW532,0),0)</f>
        <v>0</v>
      </c>
      <c r="AR532" s="172" cm="1">
        <f t="array" ref="AR532">IFERROR(--('Input| Projects'!$AT532="Yes")*_xlfn.SWITCH('Input| Overheads'!$C$50,"Direct costs",'Calc| Overheads Allocation'!F$9*T532,"Internal labour",'Calc| Overheads Allocation'!F$9*T532*'Input| Projects'!$AO532,"DNSP defined",'Calc| Overheads Allocation'!F$79*'Input| Projects'!$AW532,0),0)</f>
        <v>0</v>
      </c>
      <c r="AS532" s="172" cm="1">
        <f t="array" ref="AS532">IFERROR(--('Input| Projects'!$AT532="Yes")*_xlfn.SWITCH('Input| Overheads'!$C$50,"Direct costs",'Calc| Overheads Allocation'!G$9*U532,"Internal labour",'Calc| Overheads Allocation'!G$9*U532*'Input| Projects'!$AO532,"DNSP defined",'Calc| Overheads Allocation'!G$79*'Input| Projects'!$AW532,0),0)</f>
        <v>0</v>
      </c>
      <c r="AT532" s="172" cm="1">
        <f t="array" ref="AT532">IFERROR(--('Input| Projects'!$AT532="Yes")*_xlfn.SWITCH('Input| Overheads'!$C$50,"Direct costs",'Calc| Overheads Allocation'!H$9*V532,"Internal labour",'Calc| Overheads Allocation'!H$9*V532*'Input| Projects'!$AO532,"DNSP defined",'Calc| Overheads Allocation'!H$79*'Input| Projects'!$AW532,0),0)</f>
        <v>0</v>
      </c>
      <c r="AU532" s="172" cm="1">
        <f t="array" ref="AU532">IFERROR(--('Input| Projects'!$AT532="Yes")*_xlfn.SWITCH('Input| Overheads'!$C$50,"Direct costs",'Calc| Overheads Allocation'!I$9*W532,"Internal labour",'Calc| Overheads Allocation'!I$9*W532*'Input| Projects'!$AO532,"DNSP defined",'Calc| Overheads Allocation'!I$79*'Input| Projects'!$AW532,0),0)</f>
        <v>0</v>
      </c>
      <c r="AV532" s="175"/>
      <c r="AW532" s="172">
        <f t="shared" si="200"/>
        <v>0</v>
      </c>
      <c r="AX532" s="172">
        <f t="shared" si="201"/>
        <v>0</v>
      </c>
      <c r="AY532" s="172">
        <f t="shared" si="202"/>
        <v>0</v>
      </c>
      <c r="AZ532" s="172">
        <f t="shared" si="203"/>
        <v>0</v>
      </c>
      <c r="BA532" s="172">
        <f t="shared" si="204"/>
        <v>0</v>
      </c>
      <c r="BB532" s="172">
        <f t="shared" si="205"/>
        <v>0</v>
      </c>
      <c r="BC532" s="172">
        <f t="shared" si="206"/>
        <v>0</v>
      </c>
      <c r="BD532" s="176"/>
      <c r="BE532" s="172">
        <f t="shared" si="207"/>
        <v>0</v>
      </c>
      <c r="BF532" s="172">
        <f t="shared" si="208"/>
        <v>0</v>
      </c>
      <c r="BG532" s="172">
        <f t="shared" si="209"/>
        <v>0</v>
      </c>
      <c r="BH532" s="172">
        <f t="shared" si="210"/>
        <v>0</v>
      </c>
      <c r="BI532" s="172">
        <f t="shared" si="211"/>
        <v>0</v>
      </c>
      <c r="BJ532" s="172">
        <f t="shared" si="212"/>
        <v>0</v>
      </c>
      <c r="BK532" s="172">
        <f t="shared" si="213"/>
        <v>0</v>
      </c>
      <c r="BL532" s="176"/>
      <c r="BM532" s="172">
        <f t="shared" si="192"/>
        <v>0</v>
      </c>
      <c r="BN532" s="172">
        <f t="shared" si="193"/>
        <v>0</v>
      </c>
      <c r="BO532" s="172">
        <f t="shared" si="194"/>
        <v>0</v>
      </c>
      <c r="BP532" s="172">
        <f t="shared" si="195"/>
        <v>0</v>
      </c>
      <c r="BQ532" s="172">
        <f t="shared" si="196"/>
        <v>0</v>
      </c>
      <c r="BR532" s="172">
        <f t="shared" si="197"/>
        <v>0</v>
      </c>
      <c r="BS532" s="172">
        <f t="shared" si="198"/>
        <v>0</v>
      </c>
      <c r="BT532" s="55"/>
      <c r="BU532" s="158">
        <f>SUMIF('Input| Projects'!$BA$8:$CX$8,RIGHT(BU$9,3),'Input| Projects'!$BA532:$CX532)</f>
        <v>0</v>
      </c>
      <c r="BV532" s="158">
        <f>SUMIF('Input| Projects'!$BA$8:$CX$8,RIGHT(BV$9,3),'Input| Projects'!$BA532:$CX532)</f>
        <v>0</v>
      </c>
      <c r="BW532" s="79" t="str">
        <f t="shared" si="199"/>
        <v/>
      </c>
    </row>
    <row r="533" spans="2:75" x14ac:dyDescent="0.2">
      <c r="B533" s="123">
        <f>IFERROR('Input| Projects'!B533,"")</f>
        <v>524</v>
      </c>
      <c r="C533" s="160" t="str">
        <f>IFERROR(IF('Input| Projects'!C533="","",'Input| Projects'!C533),"")</f>
        <v/>
      </c>
      <c r="D533" s="160" t="str">
        <f>IFERROR(IF('Input| Projects'!D533="","",'Input| Projects'!D533),"")</f>
        <v/>
      </c>
      <c r="E533" s="53"/>
      <c r="F533" s="160" t="str">
        <f>IF(LEN('Input| Projects'!F533)&gt;0,'Input| Projects'!F533,"")</f>
        <v/>
      </c>
      <c r="G533" s="160" t="str">
        <f>IF(LEN('Input| Projects'!G533)&gt;0,'Input| Projects'!G533,"")</f>
        <v/>
      </c>
      <c r="H533" s="10"/>
      <c r="I533" s="194" cm="1">
        <f t="array" ref="I533">IF(LEN($F533)&gt;0,1+IFERROR(SUMPRODUCT(TRANSPOSE('Input| Projects'!$AO533:$AQ533),INDEX('Input| Escalations'!$F$27:$L$29,,MATCH(Q$9,'Input| Escalations'!$F$21:$L$21,0))),0),0)</f>
        <v>0</v>
      </c>
      <c r="J533" s="194" cm="1">
        <f t="array" ref="J533">IF(LEN($F533)&gt;0,1+IFERROR(SUMPRODUCT(TRANSPOSE('Input| Projects'!$AO533:$AQ533),INDEX('Input| Escalations'!$F$27:$L$29,,MATCH(R$9,'Input| Escalations'!$F$21:$L$21,0))),0),0)</f>
        <v>0</v>
      </c>
      <c r="K533" s="194" cm="1">
        <f t="array" ref="K533">IF(LEN($F533)&gt;0,1+IFERROR(SUMPRODUCT(TRANSPOSE('Input| Projects'!$AO533:$AQ533),INDEX('Input| Escalations'!$F$27:$L$29,,MATCH(S$9,'Input| Escalations'!$F$21:$L$21,0))),0),0)</f>
        <v>0</v>
      </c>
      <c r="L533" s="194" cm="1">
        <f t="array" ref="L533">IF(LEN($F533)&gt;0,1+IFERROR(SUMPRODUCT(TRANSPOSE('Input| Projects'!$AO533:$AQ533),INDEX('Input| Escalations'!$F$27:$L$29,,MATCH(T$9,'Input| Escalations'!$F$21:$L$21,0))),0),0)</f>
        <v>0</v>
      </c>
      <c r="M533" s="194" cm="1">
        <f t="array" ref="M533">IF(LEN($F533)&gt;0,1+IFERROR(SUMPRODUCT(TRANSPOSE('Input| Projects'!$AO533:$AQ533),INDEX('Input| Escalations'!$F$27:$L$29,,MATCH(U$9,'Input| Escalations'!$F$21:$L$21,0))),0),0)</f>
        <v>0</v>
      </c>
      <c r="N533" s="194" cm="1">
        <f t="array" ref="N533">IF(LEN($F533)&gt;0,1+IFERROR(SUMPRODUCT(TRANSPOSE('Input| Projects'!$AO533:$AQ533),INDEX('Input| Escalations'!$F$27:$L$29,,MATCH(V$9,'Input| Escalations'!$F$21:$L$21,0))),0),0)</f>
        <v>0</v>
      </c>
      <c r="O533" s="194" cm="1">
        <f t="array" ref="O533">IF(LEN($F533)&gt;0,1+IFERROR(SUMPRODUCT(TRANSPOSE('Input| Projects'!$AO533:$AQ533),INDEX('Input| Escalations'!$F$27:$L$29,,MATCH(W$9,'Input| Escalations'!$F$21:$L$21,0))),0),0)</f>
        <v>0</v>
      </c>
      <c r="P533" s="10"/>
      <c r="Q533" s="172">
        <f>IFERROR(IF(ISNUMBER(FIND("decision",'Input| Setup'!$F$6)),'Input| Projects'!Y533,'Input| Projects'!I533)*'Input| Escalations'!$I$17*I533,0)</f>
        <v>0</v>
      </c>
      <c r="R533" s="172">
        <f>IFERROR(IF(ISNUMBER(FIND("decision",'Input| Setup'!$F$6)),'Input| Projects'!Z533,'Input| Projects'!J533)*'Input| Escalations'!$I$17*J533,0)</f>
        <v>0</v>
      </c>
      <c r="S533" s="172">
        <f>IFERROR(IF(ISNUMBER(FIND("decision",'Input| Setup'!$F$6)),'Input| Projects'!AA533,'Input| Projects'!K533)*'Input| Escalations'!$I$17*K533,0)</f>
        <v>0</v>
      </c>
      <c r="T533" s="172">
        <f>IFERROR(IF(ISNUMBER(FIND("decision",'Input| Setup'!$F$6)),'Input| Projects'!AB533,'Input| Projects'!L533)*'Input| Escalations'!$I$17*L533,0)</f>
        <v>0</v>
      </c>
      <c r="U533" s="172">
        <f>IFERROR(IF(ISNUMBER(FIND("decision",'Input| Setup'!$F$6)),'Input| Projects'!AC533,'Input| Projects'!M533)*'Input| Escalations'!$I$17*M533,0)</f>
        <v>0</v>
      </c>
      <c r="V533" s="172">
        <f>IFERROR(IF(ISNUMBER(FIND("decision",'Input| Setup'!$F$6)),'Input| Projects'!AD533,'Input| Projects'!N533)*'Input| Escalations'!$I$17*N533,0)</f>
        <v>0</v>
      </c>
      <c r="W533" s="172">
        <f>IFERROR(IF(ISNUMBER(FIND("decision",'Input| Setup'!$F$6)),'Input| Projects'!AE533,'Input| Projects'!O533)*'Input| Escalations'!$I$17*O533,0)</f>
        <v>0</v>
      </c>
      <c r="X533" s="175"/>
      <c r="Y533" s="172">
        <f>IF(ISNUMBER(FIND("decision",'Input| Setup'!$F$6)),'Input| Projects'!AG533,'Input| Projects'!Q533)*I533*'Input| Escalations'!$I$17</f>
        <v>0</v>
      </c>
      <c r="Z533" s="172">
        <f>IF(ISNUMBER(FIND("decision",'Input| Setup'!$F$6)),'Input| Projects'!AH533,'Input| Projects'!R533)*J533*'Input| Escalations'!$I$17</f>
        <v>0</v>
      </c>
      <c r="AA533" s="172">
        <f>IF(ISNUMBER(FIND("decision",'Input| Setup'!$F$6)),'Input| Projects'!AI533,'Input| Projects'!S533)*K533*'Input| Escalations'!$I$17</f>
        <v>0</v>
      </c>
      <c r="AB533" s="172">
        <f>IF(ISNUMBER(FIND("decision",'Input| Setup'!$F$6)),'Input| Projects'!AJ533,'Input| Projects'!T533)*L533*'Input| Escalations'!$I$17</f>
        <v>0</v>
      </c>
      <c r="AC533" s="172">
        <f>IF(ISNUMBER(FIND("decision",'Input| Setup'!$F$6)),'Input| Projects'!AK533,'Input| Projects'!U533)*M533*'Input| Escalations'!$I$17</f>
        <v>0</v>
      </c>
      <c r="AD533" s="172">
        <f>IF(ISNUMBER(FIND("decision",'Input| Setup'!$F$6)),'Input| Projects'!AL533,'Input| Projects'!V533)*N533*'Input| Escalations'!$I$17</f>
        <v>0</v>
      </c>
      <c r="AE533" s="172">
        <f>IF(ISNUMBER(FIND("decision",'Input| Setup'!$F$6)),'Input| Projects'!AM533,'Input| Projects'!W533)*O533*'Input| Escalations'!$I$17</f>
        <v>0</v>
      </c>
      <c r="AF533" s="175"/>
      <c r="AG533" s="172" cm="1">
        <f t="array" ref="AG533">IFERROR(--('Input| Projects'!$AS533="Yes")*_xlfn.SWITCH('Input| Overheads'!$C$50,"Direct costs",'Calc| Overheads Allocation'!C$8*Q533,"Internal labour",'Calc| Overheads Allocation'!C$8*Q533*'Input| Projects'!$AO533,"DNSP defined",'Calc| Overheads Allocation'!C$78*'Input| Projects'!$AV533,0),0)</f>
        <v>0</v>
      </c>
      <c r="AH533" s="172" cm="1">
        <f t="array" ref="AH533">IFERROR(--('Input| Projects'!$AS533="Yes")*_xlfn.SWITCH('Input| Overheads'!$C$50,"Direct costs",'Calc| Overheads Allocation'!D$8*R533,"Internal labour",'Calc| Overheads Allocation'!D$8*R533*'Input| Projects'!$AO533,"DNSP defined",'Calc| Overheads Allocation'!D$78*'Input| Projects'!$AV533,0),0)</f>
        <v>0</v>
      </c>
      <c r="AI533" s="172" cm="1">
        <f t="array" ref="AI533">IFERROR(--('Input| Projects'!$AS533="Yes")*_xlfn.SWITCH('Input| Overheads'!$C$50,"Direct costs",'Calc| Overheads Allocation'!E$8*S533,"Internal labour",'Calc| Overheads Allocation'!E$8*S533*'Input| Projects'!$AO533,"DNSP defined",'Calc| Overheads Allocation'!E$78*'Input| Projects'!$AV533,0),0)</f>
        <v>0</v>
      </c>
      <c r="AJ533" s="172" cm="1">
        <f t="array" ref="AJ533">IFERROR(--('Input| Projects'!$AS533="Yes")*_xlfn.SWITCH('Input| Overheads'!$C$50,"Direct costs",'Calc| Overheads Allocation'!F$8*T533,"Internal labour",'Calc| Overheads Allocation'!F$8*T533*'Input| Projects'!$AO533,"DNSP defined",'Calc| Overheads Allocation'!F$78*'Input| Projects'!$AV533,0),0)</f>
        <v>0</v>
      </c>
      <c r="AK533" s="172" cm="1">
        <f t="array" ref="AK533">IFERROR(--('Input| Projects'!$AS533="Yes")*_xlfn.SWITCH('Input| Overheads'!$C$50,"Direct costs",'Calc| Overheads Allocation'!G$8*U533,"Internal labour",'Calc| Overheads Allocation'!G$8*U533*'Input| Projects'!$AO533,"DNSP defined",'Calc| Overheads Allocation'!G$78*'Input| Projects'!$AV533,0),0)</f>
        <v>0</v>
      </c>
      <c r="AL533" s="172" cm="1">
        <f t="array" ref="AL533">IFERROR(--('Input| Projects'!$AS533="Yes")*_xlfn.SWITCH('Input| Overheads'!$C$50,"Direct costs",'Calc| Overheads Allocation'!H$8*V533,"Internal labour",'Calc| Overheads Allocation'!H$8*V533*'Input| Projects'!$AO533,"DNSP defined",'Calc| Overheads Allocation'!H$78*'Input| Projects'!$AV533,0),0)</f>
        <v>0</v>
      </c>
      <c r="AM533" s="172" cm="1">
        <f t="array" ref="AM533">IFERROR(--('Input| Projects'!$AS533="Yes")*_xlfn.SWITCH('Input| Overheads'!$C$50,"Direct costs",'Calc| Overheads Allocation'!I$8*W533,"Internal labour",'Calc| Overheads Allocation'!I$8*W533*'Input| Projects'!$AO533,"DNSP defined",'Calc| Overheads Allocation'!I$78*'Input| Projects'!$AV533,0),0)</f>
        <v>0</v>
      </c>
      <c r="AN533" s="175"/>
      <c r="AO533" s="172" cm="1">
        <f t="array" ref="AO533">IFERROR(--('Input| Projects'!$AT533="Yes")*_xlfn.SWITCH('Input| Overheads'!$C$50,"Direct costs",'Calc| Overheads Allocation'!C$9*Q533,"Internal labour",'Calc| Overheads Allocation'!C$9*Q533*'Input| Projects'!$AO533,"DNSP defined",'Calc| Overheads Allocation'!C$79*'Input| Projects'!$AW533,0),0)</f>
        <v>0</v>
      </c>
      <c r="AP533" s="172" cm="1">
        <f t="array" ref="AP533">IFERROR(--('Input| Projects'!$AT533="Yes")*_xlfn.SWITCH('Input| Overheads'!$C$50,"Direct costs",'Calc| Overheads Allocation'!D$9*R533,"Internal labour",'Calc| Overheads Allocation'!D$9*R533*'Input| Projects'!$AO533,"DNSP defined",'Calc| Overheads Allocation'!D$79*'Input| Projects'!$AW533,0),0)</f>
        <v>0</v>
      </c>
      <c r="AQ533" s="172" cm="1">
        <f t="array" ref="AQ533">IFERROR(--('Input| Projects'!$AT533="Yes")*_xlfn.SWITCH('Input| Overheads'!$C$50,"Direct costs",'Calc| Overheads Allocation'!E$9*S533,"Internal labour",'Calc| Overheads Allocation'!E$9*S533*'Input| Projects'!$AO533,"DNSP defined",'Calc| Overheads Allocation'!E$79*'Input| Projects'!$AW533,0),0)</f>
        <v>0</v>
      </c>
      <c r="AR533" s="172" cm="1">
        <f t="array" ref="AR533">IFERROR(--('Input| Projects'!$AT533="Yes")*_xlfn.SWITCH('Input| Overheads'!$C$50,"Direct costs",'Calc| Overheads Allocation'!F$9*T533,"Internal labour",'Calc| Overheads Allocation'!F$9*T533*'Input| Projects'!$AO533,"DNSP defined",'Calc| Overheads Allocation'!F$79*'Input| Projects'!$AW533,0),0)</f>
        <v>0</v>
      </c>
      <c r="AS533" s="172" cm="1">
        <f t="array" ref="AS533">IFERROR(--('Input| Projects'!$AT533="Yes")*_xlfn.SWITCH('Input| Overheads'!$C$50,"Direct costs",'Calc| Overheads Allocation'!G$9*U533,"Internal labour",'Calc| Overheads Allocation'!G$9*U533*'Input| Projects'!$AO533,"DNSP defined",'Calc| Overheads Allocation'!G$79*'Input| Projects'!$AW533,0),0)</f>
        <v>0</v>
      </c>
      <c r="AT533" s="172" cm="1">
        <f t="array" ref="AT533">IFERROR(--('Input| Projects'!$AT533="Yes")*_xlfn.SWITCH('Input| Overheads'!$C$50,"Direct costs",'Calc| Overheads Allocation'!H$9*V533,"Internal labour",'Calc| Overheads Allocation'!H$9*V533*'Input| Projects'!$AO533,"DNSP defined",'Calc| Overheads Allocation'!H$79*'Input| Projects'!$AW533,0),0)</f>
        <v>0</v>
      </c>
      <c r="AU533" s="172" cm="1">
        <f t="array" ref="AU533">IFERROR(--('Input| Projects'!$AT533="Yes")*_xlfn.SWITCH('Input| Overheads'!$C$50,"Direct costs",'Calc| Overheads Allocation'!I$9*W533,"Internal labour",'Calc| Overheads Allocation'!I$9*W533*'Input| Projects'!$AO533,"DNSP defined",'Calc| Overheads Allocation'!I$79*'Input| Projects'!$AW533,0),0)</f>
        <v>0</v>
      </c>
      <c r="AV533" s="175"/>
      <c r="AW533" s="172">
        <f t="shared" si="200"/>
        <v>0</v>
      </c>
      <c r="AX533" s="172">
        <f t="shared" si="201"/>
        <v>0</v>
      </c>
      <c r="AY533" s="172">
        <f t="shared" si="202"/>
        <v>0</v>
      </c>
      <c r="AZ533" s="172">
        <f t="shared" si="203"/>
        <v>0</v>
      </c>
      <c r="BA533" s="172">
        <f t="shared" si="204"/>
        <v>0</v>
      </c>
      <c r="BB533" s="172">
        <f t="shared" si="205"/>
        <v>0</v>
      </c>
      <c r="BC533" s="172">
        <f t="shared" si="206"/>
        <v>0</v>
      </c>
      <c r="BD533" s="176"/>
      <c r="BE533" s="172">
        <f t="shared" si="207"/>
        <v>0</v>
      </c>
      <c r="BF533" s="172">
        <f t="shared" si="208"/>
        <v>0</v>
      </c>
      <c r="BG533" s="172">
        <f t="shared" si="209"/>
        <v>0</v>
      </c>
      <c r="BH533" s="172">
        <f t="shared" si="210"/>
        <v>0</v>
      </c>
      <c r="BI533" s="172">
        <f t="shared" si="211"/>
        <v>0</v>
      </c>
      <c r="BJ533" s="172">
        <f t="shared" si="212"/>
        <v>0</v>
      </c>
      <c r="BK533" s="172">
        <f t="shared" si="213"/>
        <v>0</v>
      </c>
      <c r="BL533" s="176"/>
      <c r="BM533" s="172">
        <f t="shared" si="192"/>
        <v>0</v>
      </c>
      <c r="BN533" s="172">
        <f t="shared" si="193"/>
        <v>0</v>
      </c>
      <c r="BO533" s="172">
        <f t="shared" si="194"/>
        <v>0</v>
      </c>
      <c r="BP533" s="172">
        <f t="shared" si="195"/>
        <v>0</v>
      </c>
      <c r="BQ533" s="172">
        <f t="shared" si="196"/>
        <v>0</v>
      </c>
      <c r="BR533" s="172">
        <f t="shared" si="197"/>
        <v>0</v>
      </c>
      <c r="BS533" s="172">
        <f t="shared" si="198"/>
        <v>0</v>
      </c>
      <c r="BT533" s="55"/>
      <c r="BU533" s="158">
        <f>SUMIF('Input| Projects'!$BA$8:$CX$8,RIGHT(BU$9,3),'Input| Projects'!$BA533:$CX533)</f>
        <v>0</v>
      </c>
      <c r="BV533" s="158">
        <f>SUMIF('Input| Projects'!$BA$8:$CX$8,RIGHT(BV$9,3),'Input| Projects'!$BA533:$CX533)</f>
        <v>0</v>
      </c>
      <c r="BW533" s="79" t="str">
        <f t="shared" si="199"/>
        <v/>
      </c>
    </row>
    <row r="534" spans="2:75" x14ac:dyDescent="0.2">
      <c r="B534" s="123">
        <f>IFERROR('Input| Projects'!B534,"")</f>
        <v>525</v>
      </c>
      <c r="C534" s="160" t="str">
        <f>IFERROR(IF('Input| Projects'!C534="","",'Input| Projects'!C534),"")</f>
        <v/>
      </c>
      <c r="D534" s="160" t="str">
        <f>IFERROR(IF('Input| Projects'!D534="","",'Input| Projects'!D534),"")</f>
        <v/>
      </c>
      <c r="E534" s="53"/>
      <c r="F534" s="160" t="str">
        <f>IF(LEN('Input| Projects'!F534)&gt;0,'Input| Projects'!F534,"")</f>
        <v/>
      </c>
      <c r="G534" s="160" t="str">
        <f>IF(LEN('Input| Projects'!G534)&gt;0,'Input| Projects'!G534,"")</f>
        <v/>
      </c>
      <c r="H534" s="10"/>
      <c r="I534" s="194" cm="1">
        <f t="array" ref="I534">IF(LEN($F534)&gt;0,1+IFERROR(SUMPRODUCT(TRANSPOSE('Input| Projects'!$AO534:$AQ534),INDEX('Input| Escalations'!$F$27:$L$29,,MATCH(Q$9,'Input| Escalations'!$F$21:$L$21,0))),0),0)</f>
        <v>0</v>
      </c>
      <c r="J534" s="194" cm="1">
        <f t="array" ref="J534">IF(LEN($F534)&gt;0,1+IFERROR(SUMPRODUCT(TRANSPOSE('Input| Projects'!$AO534:$AQ534),INDEX('Input| Escalations'!$F$27:$L$29,,MATCH(R$9,'Input| Escalations'!$F$21:$L$21,0))),0),0)</f>
        <v>0</v>
      </c>
      <c r="K534" s="194" cm="1">
        <f t="array" ref="K534">IF(LEN($F534)&gt;0,1+IFERROR(SUMPRODUCT(TRANSPOSE('Input| Projects'!$AO534:$AQ534),INDEX('Input| Escalations'!$F$27:$L$29,,MATCH(S$9,'Input| Escalations'!$F$21:$L$21,0))),0),0)</f>
        <v>0</v>
      </c>
      <c r="L534" s="194" cm="1">
        <f t="array" ref="L534">IF(LEN($F534)&gt;0,1+IFERROR(SUMPRODUCT(TRANSPOSE('Input| Projects'!$AO534:$AQ534),INDEX('Input| Escalations'!$F$27:$L$29,,MATCH(T$9,'Input| Escalations'!$F$21:$L$21,0))),0),0)</f>
        <v>0</v>
      </c>
      <c r="M534" s="194" cm="1">
        <f t="array" ref="M534">IF(LEN($F534)&gt;0,1+IFERROR(SUMPRODUCT(TRANSPOSE('Input| Projects'!$AO534:$AQ534),INDEX('Input| Escalations'!$F$27:$L$29,,MATCH(U$9,'Input| Escalations'!$F$21:$L$21,0))),0),0)</f>
        <v>0</v>
      </c>
      <c r="N534" s="194" cm="1">
        <f t="array" ref="N534">IF(LEN($F534)&gt;0,1+IFERROR(SUMPRODUCT(TRANSPOSE('Input| Projects'!$AO534:$AQ534),INDEX('Input| Escalations'!$F$27:$L$29,,MATCH(V$9,'Input| Escalations'!$F$21:$L$21,0))),0),0)</f>
        <v>0</v>
      </c>
      <c r="O534" s="194" cm="1">
        <f t="array" ref="O534">IF(LEN($F534)&gt;0,1+IFERROR(SUMPRODUCT(TRANSPOSE('Input| Projects'!$AO534:$AQ534),INDEX('Input| Escalations'!$F$27:$L$29,,MATCH(W$9,'Input| Escalations'!$F$21:$L$21,0))),0),0)</f>
        <v>0</v>
      </c>
      <c r="P534" s="10"/>
      <c r="Q534" s="172">
        <f>IFERROR(IF(ISNUMBER(FIND("decision",'Input| Setup'!$F$6)),'Input| Projects'!Y534,'Input| Projects'!I534)*'Input| Escalations'!$I$17*I534,0)</f>
        <v>0</v>
      </c>
      <c r="R534" s="172">
        <f>IFERROR(IF(ISNUMBER(FIND("decision",'Input| Setup'!$F$6)),'Input| Projects'!Z534,'Input| Projects'!J534)*'Input| Escalations'!$I$17*J534,0)</f>
        <v>0</v>
      </c>
      <c r="S534" s="172">
        <f>IFERROR(IF(ISNUMBER(FIND("decision",'Input| Setup'!$F$6)),'Input| Projects'!AA534,'Input| Projects'!K534)*'Input| Escalations'!$I$17*K534,0)</f>
        <v>0</v>
      </c>
      <c r="T534" s="172">
        <f>IFERROR(IF(ISNUMBER(FIND("decision",'Input| Setup'!$F$6)),'Input| Projects'!AB534,'Input| Projects'!L534)*'Input| Escalations'!$I$17*L534,0)</f>
        <v>0</v>
      </c>
      <c r="U534" s="172">
        <f>IFERROR(IF(ISNUMBER(FIND("decision",'Input| Setup'!$F$6)),'Input| Projects'!AC534,'Input| Projects'!M534)*'Input| Escalations'!$I$17*M534,0)</f>
        <v>0</v>
      </c>
      <c r="V534" s="172">
        <f>IFERROR(IF(ISNUMBER(FIND("decision",'Input| Setup'!$F$6)),'Input| Projects'!AD534,'Input| Projects'!N534)*'Input| Escalations'!$I$17*N534,0)</f>
        <v>0</v>
      </c>
      <c r="W534" s="172">
        <f>IFERROR(IF(ISNUMBER(FIND("decision",'Input| Setup'!$F$6)),'Input| Projects'!AE534,'Input| Projects'!O534)*'Input| Escalations'!$I$17*O534,0)</f>
        <v>0</v>
      </c>
      <c r="X534" s="175"/>
      <c r="Y534" s="172">
        <f>IF(ISNUMBER(FIND("decision",'Input| Setup'!$F$6)),'Input| Projects'!AG534,'Input| Projects'!Q534)*I534*'Input| Escalations'!$I$17</f>
        <v>0</v>
      </c>
      <c r="Z534" s="172">
        <f>IF(ISNUMBER(FIND("decision",'Input| Setup'!$F$6)),'Input| Projects'!AH534,'Input| Projects'!R534)*J534*'Input| Escalations'!$I$17</f>
        <v>0</v>
      </c>
      <c r="AA534" s="172">
        <f>IF(ISNUMBER(FIND("decision",'Input| Setup'!$F$6)),'Input| Projects'!AI534,'Input| Projects'!S534)*K534*'Input| Escalations'!$I$17</f>
        <v>0</v>
      </c>
      <c r="AB534" s="172">
        <f>IF(ISNUMBER(FIND("decision",'Input| Setup'!$F$6)),'Input| Projects'!AJ534,'Input| Projects'!T534)*L534*'Input| Escalations'!$I$17</f>
        <v>0</v>
      </c>
      <c r="AC534" s="172">
        <f>IF(ISNUMBER(FIND("decision",'Input| Setup'!$F$6)),'Input| Projects'!AK534,'Input| Projects'!U534)*M534*'Input| Escalations'!$I$17</f>
        <v>0</v>
      </c>
      <c r="AD534" s="172">
        <f>IF(ISNUMBER(FIND("decision",'Input| Setup'!$F$6)),'Input| Projects'!AL534,'Input| Projects'!V534)*N534*'Input| Escalations'!$I$17</f>
        <v>0</v>
      </c>
      <c r="AE534" s="172">
        <f>IF(ISNUMBER(FIND("decision",'Input| Setup'!$F$6)),'Input| Projects'!AM534,'Input| Projects'!W534)*O534*'Input| Escalations'!$I$17</f>
        <v>0</v>
      </c>
      <c r="AF534" s="175"/>
      <c r="AG534" s="172" cm="1">
        <f t="array" ref="AG534">IFERROR(--('Input| Projects'!$AS534="Yes")*_xlfn.SWITCH('Input| Overheads'!$C$50,"Direct costs",'Calc| Overheads Allocation'!C$8*Q534,"Internal labour",'Calc| Overheads Allocation'!C$8*Q534*'Input| Projects'!$AO534,"DNSP defined",'Calc| Overheads Allocation'!C$78*'Input| Projects'!$AV534,0),0)</f>
        <v>0</v>
      </c>
      <c r="AH534" s="172" cm="1">
        <f t="array" ref="AH534">IFERROR(--('Input| Projects'!$AS534="Yes")*_xlfn.SWITCH('Input| Overheads'!$C$50,"Direct costs",'Calc| Overheads Allocation'!D$8*R534,"Internal labour",'Calc| Overheads Allocation'!D$8*R534*'Input| Projects'!$AO534,"DNSP defined",'Calc| Overheads Allocation'!D$78*'Input| Projects'!$AV534,0),0)</f>
        <v>0</v>
      </c>
      <c r="AI534" s="172" cm="1">
        <f t="array" ref="AI534">IFERROR(--('Input| Projects'!$AS534="Yes")*_xlfn.SWITCH('Input| Overheads'!$C$50,"Direct costs",'Calc| Overheads Allocation'!E$8*S534,"Internal labour",'Calc| Overheads Allocation'!E$8*S534*'Input| Projects'!$AO534,"DNSP defined",'Calc| Overheads Allocation'!E$78*'Input| Projects'!$AV534,0),0)</f>
        <v>0</v>
      </c>
      <c r="AJ534" s="172" cm="1">
        <f t="array" ref="AJ534">IFERROR(--('Input| Projects'!$AS534="Yes")*_xlfn.SWITCH('Input| Overheads'!$C$50,"Direct costs",'Calc| Overheads Allocation'!F$8*T534,"Internal labour",'Calc| Overheads Allocation'!F$8*T534*'Input| Projects'!$AO534,"DNSP defined",'Calc| Overheads Allocation'!F$78*'Input| Projects'!$AV534,0),0)</f>
        <v>0</v>
      </c>
      <c r="AK534" s="172" cm="1">
        <f t="array" ref="AK534">IFERROR(--('Input| Projects'!$AS534="Yes")*_xlfn.SWITCH('Input| Overheads'!$C$50,"Direct costs",'Calc| Overheads Allocation'!G$8*U534,"Internal labour",'Calc| Overheads Allocation'!G$8*U534*'Input| Projects'!$AO534,"DNSP defined",'Calc| Overheads Allocation'!G$78*'Input| Projects'!$AV534,0),0)</f>
        <v>0</v>
      </c>
      <c r="AL534" s="172" cm="1">
        <f t="array" ref="AL534">IFERROR(--('Input| Projects'!$AS534="Yes")*_xlfn.SWITCH('Input| Overheads'!$C$50,"Direct costs",'Calc| Overheads Allocation'!H$8*V534,"Internal labour",'Calc| Overheads Allocation'!H$8*V534*'Input| Projects'!$AO534,"DNSP defined",'Calc| Overheads Allocation'!H$78*'Input| Projects'!$AV534,0),0)</f>
        <v>0</v>
      </c>
      <c r="AM534" s="172" cm="1">
        <f t="array" ref="AM534">IFERROR(--('Input| Projects'!$AS534="Yes")*_xlfn.SWITCH('Input| Overheads'!$C$50,"Direct costs",'Calc| Overheads Allocation'!I$8*W534,"Internal labour",'Calc| Overheads Allocation'!I$8*W534*'Input| Projects'!$AO534,"DNSP defined",'Calc| Overheads Allocation'!I$78*'Input| Projects'!$AV534,0),0)</f>
        <v>0</v>
      </c>
      <c r="AN534" s="175"/>
      <c r="AO534" s="172" cm="1">
        <f t="array" ref="AO534">IFERROR(--('Input| Projects'!$AT534="Yes")*_xlfn.SWITCH('Input| Overheads'!$C$50,"Direct costs",'Calc| Overheads Allocation'!C$9*Q534,"Internal labour",'Calc| Overheads Allocation'!C$9*Q534*'Input| Projects'!$AO534,"DNSP defined",'Calc| Overheads Allocation'!C$79*'Input| Projects'!$AW534,0),0)</f>
        <v>0</v>
      </c>
      <c r="AP534" s="172" cm="1">
        <f t="array" ref="AP534">IFERROR(--('Input| Projects'!$AT534="Yes")*_xlfn.SWITCH('Input| Overheads'!$C$50,"Direct costs",'Calc| Overheads Allocation'!D$9*R534,"Internal labour",'Calc| Overheads Allocation'!D$9*R534*'Input| Projects'!$AO534,"DNSP defined",'Calc| Overheads Allocation'!D$79*'Input| Projects'!$AW534,0),0)</f>
        <v>0</v>
      </c>
      <c r="AQ534" s="172" cm="1">
        <f t="array" ref="AQ534">IFERROR(--('Input| Projects'!$AT534="Yes")*_xlfn.SWITCH('Input| Overheads'!$C$50,"Direct costs",'Calc| Overheads Allocation'!E$9*S534,"Internal labour",'Calc| Overheads Allocation'!E$9*S534*'Input| Projects'!$AO534,"DNSP defined",'Calc| Overheads Allocation'!E$79*'Input| Projects'!$AW534,0),0)</f>
        <v>0</v>
      </c>
      <c r="AR534" s="172" cm="1">
        <f t="array" ref="AR534">IFERROR(--('Input| Projects'!$AT534="Yes")*_xlfn.SWITCH('Input| Overheads'!$C$50,"Direct costs",'Calc| Overheads Allocation'!F$9*T534,"Internal labour",'Calc| Overheads Allocation'!F$9*T534*'Input| Projects'!$AO534,"DNSP defined",'Calc| Overheads Allocation'!F$79*'Input| Projects'!$AW534,0),0)</f>
        <v>0</v>
      </c>
      <c r="AS534" s="172" cm="1">
        <f t="array" ref="AS534">IFERROR(--('Input| Projects'!$AT534="Yes")*_xlfn.SWITCH('Input| Overheads'!$C$50,"Direct costs",'Calc| Overheads Allocation'!G$9*U534,"Internal labour",'Calc| Overheads Allocation'!G$9*U534*'Input| Projects'!$AO534,"DNSP defined",'Calc| Overheads Allocation'!G$79*'Input| Projects'!$AW534,0),0)</f>
        <v>0</v>
      </c>
      <c r="AT534" s="172" cm="1">
        <f t="array" ref="AT534">IFERROR(--('Input| Projects'!$AT534="Yes")*_xlfn.SWITCH('Input| Overheads'!$C$50,"Direct costs",'Calc| Overheads Allocation'!H$9*V534,"Internal labour",'Calc| Overheads Allocation'!H$9*V534*'Input| Projects'!$AO534,"DNSP defined",'Calc| Overheads Allocation'!H$79*'Input| Projects'!$AW534,0),0)</f>
        <v>0</v>
      </c>
      <c r="AU534" s="172" cm="1">
        <f t="array" ref="AU534">IFERROR(--('Input| Projects'!$AT534="Yes")*_xlfn.SWITCH('Input| Overheads'!$C$50,"Direct costs",'Calc| Overheads Allocation'!I$9*W534,"Internal labour",'Calc| Overheads Allocation'!I$9*W534*'Input| Projects'!$AO534,"DNSP defined",'Calc| Overheads Allocation'!I$79*'Input| Projects'!$AW534,0),0)</f>
        <v>0</v>
      </c>
      <c r="AV534" s="175"/>
      <c r="AW534" s="172">
        <f t="shared" si="200"/>
        <v>0</v>
      </c>
      <c r="AX534" s="172">
        <f t="shared" si="201"/>
        <v>0</v>
      </c>
      <c r="AY534" s="172">
        <f t="shared" si="202"/>
        <v>0</v>
      </c>
      <c r="AZ534" s="172">
        <f t="shared" si="203"/>
        <v>0</v>
      </c>
      <c r="BA534" s="172">
        <f t="shared" si="204"/>
        <v>0</v>
      </c>
      <c r="BB534" s="172">
        <f t="shared" si="205"/>
        <v>0</v>
      </c>
      <c r="BC534" s="172">
        <f t="shared" si="206"/>
        <v>0</v>
      </c>
      <c r="BD534" s="176"/>
      <c r="BE534" s="172">
        <f t="shared" si="207"/>
        <v>0</v>
      </c>
      <c r="BF534" s="172">
        <f t="shared" si="208"/>
        <v>0</v>
      </c>
      <c r="BG534" s="172">
        <f t="shared" si="209"/>
        <v>0</v>
      </c>
      <c r="BH534" s="172">
        <f t="shared" si="210"/>
        <v>0</v>
      </c>
      <c r="BI534" s="172">
        <f t="shared" si="211"/>
        <v>0</v>
      </c>
      <c r="BJ534" s="172">
        <f t="shared" si="212"/>
        <v>0</v>
      </c>
      <c r="BK534" s="172">
        <f t="shared" si="213"/>
        <v>0</v>
      </c>
      <c r="BL534" s="176"/>
      <c r="BM534" s="172">
        <f t="shared" si="192"/>
        <v>0</v>
      </c>
      <c r="BN534" s="172">
        <f t="shared" si="193"/>
        <v>0</v>
      </c>
      <c r="BO534" s="172">
        <f t="shared" si="194"/>
        <v>0</v>
      </c>
      <c r="BP534" s="172">
        <f t="shared" si="195"/>
        <v>0</v>
      </c>
      <c r="BQ534" s="172">
        <f t="shared" si="196"/>
        <v>0</v>
      </c>
      <c r="BR534" s="172">
        <f t="shared" si="197"/>
        <v>0</v>
      </c>
      <c r="BS534" s="172">
        <f t="shared" si="198"/>
        <v>0</v>
      </c>
      <c r="BT534" s="55"/>
      <c r="BU534" s="158">
        <f>SUMIF('Input| Projects'!$BA$8:$CX$8,RIGHT(BU$9,3),'Input| Projects'!$BA534:$CX534)</f>
        <v>0</v>
      </c>
      <c r="BV534" s="158">
        <f>SUMIF('Input| Projects'!$BA$8:$CX$8,RIGHT(BV$9,3),'Input| Projects'!$BA534:$CX534)</f>
        <v>0</v>
      </c>
      <c r="BW534" s="79" t="str">
        <f t="shared" si="199"/>
        <v/>
      </c>
    </row>
    <row r="535" spans="2:75" x14ac:dyDescent="0.2">
      <c r="B535" s="123">
        <f>IFERROR('Input| Projects'!B535,"")</f>
        <v>526</v>
      </c>
      <c r="C535" s="160" t="str">
        <f>IFERROR(IF('Input| Projects'!C535="","",'Input| Projects'!C535),"")</f>
        <v/>
      </c>
      <c r="D535" s="160" t="str">
        <f>IFERROR(IF('Input| Projects'!D535="","",'Input| Projects'!D535),"")</f>
        <v/>
      </c>
      <c r="E535" s="53"/>
      <c r="F535" s="160" t="str">
        <f>IF(LEN('Input| Projects'!F535)&gt;0,'Input| Projects'!F535,"")</f>
        <v/>
      </c>
      <c r="G535" s="160" t="str">
        <f>IF(LEN('Input| Projects'!G535)&gt;0,'Input| Projects'!G535,"")</f>
        <v/>
      </c>
      <c r="H535" s="10"/>
      <c r="I535" s="194" cm="1">
        <f t="array" ref="I535">IF(LEN($F535)&gt;0,1+IFERROR(SUMPRODUCT(TRANSPOSE('Input| Projects'!$AO535:$AQ535),INDEX('Input| Escalations'!$F$27:$L$29,,MATCH(Q$9,'Input| Escalations'!$F$21:$L$21,0))),0),0)</f>
        <v>0</v>
      </c>
      <c r="J535" s="194" cm="1">
        <f t="array" ref="J535">IF(LEN($F535)&gt;0,1+IFERROR(SUMPRODUCT(TRANSPOSE('Input| Projects'!$AO535:$AQ535),INDEX('Input| Escalations'!$F$27:$L$29,,MATCH(R$9,'Input| Escalations'!$F$21:$L$21,0))),0),0)</f>
        <v>0</v>
      </c>
      <c r="K535" s="194" cm="1">
        <f t="array" ref="K535">IF(LEN($F535)&gt;0,1+IFERROR(SUMPRODUCT(TRANSPOSE('Input| Projects'!$AO535:$AQ535),INDEX('Input| Escalations'!$F$27:$L$29,,MATCH(S$9,'Input| Escalations'!$F$21:$L$21,0))),0),0)</f>
        <v>0</v>
      </c>
      <c r="L535" s="194" cm="1">
        <f t="array" ref="L535">IF(LEN($F535)&gt;0,1+IFERROR(SUMPRODUCT(TRANSPOSE('Input| Projects'!$AO535:$AQ535),INDEX('Input| Escalations'!$F$27:$L$29,,MATCH(T$9,'Input| Escalations'!$F$21:$L$21,0))),0),0)</f>
        <v>0</v>
      </c>
      <c r="M535" s="194" cm="1">
        <f t="array" ref="M535">IF(LEN($F535)&gt;0,1+IFERROR(SUMPRODUCT(TRANSPOSE('Input| Projects'!$AO535:$AQ535),INDEX('Input| Escalations'!$F$27:$L$29,,MATCH(U$9,'Input| Escalations'!$F$21:$L$21,0))),0),0)</f>
        <v>0</v>
      </c>
      <c r="N535" s="194" cm="1">
        <f t="array" ref="N535">IF(LEN($F535)&gt;0,1+IFERROR(SUMPRODUCT(TRANSPOSE('Input| Projects'!$AO535:$AQ535),INDEX('Input| Escalations'!$F$27:$L$29,,MATCH(V$9,'Input| Escalations'!$F$21:$L$21,0))),0),0)</f>
        <v>0</v>
      </c>
      <c r="O535" s="194" cm="1">
        <f t="array" ref="O535">IF(LEN($F535)&gt;0,1+IFERROR(SUMPRODUCT(TRANSPOSE('Input| Projects'!$AO535:$AQ535),INDEX('Input| Escalations'!$F$27:$L$29,,MATCH(W$9,'Input| Escalations'!$F$21:$L$21,0))),0),0)</f>
        <v>0</v>
      </c>
      <c r="P535" s="10"/>
      <c r="Q535" s="172">
        <f>IFERROR(IF(ISNUMBER(FIND("decision",'Input| Setup'!$F$6)),'Input| Projects'!Y535,'Input| Projects'!I535)*'Input| Escalations'!$I$17*I535,0)</f>
        <v>0</v>
      </c>
      <c r="R535" s="172">
        <f>IFERROR(IF(ISNUMBER(FIND("decision",'Input| Setup'!$F$6)),'Input| Projects'!Z535,'Input| Projects'!J535)*'Input| Escalations'!$I$17*J535,0)</f>
        <v>0</v>
      </c>
      <c r="S535" s="172">
        <f>IFERROR(IF(ISNUMBER(FIND("decision",'Input| Setup'!$F$6)),'Input| Projects'!AA535,'Input| Projects'!K535)*'Input| Escalations'!$I$17*K535,0)</f>
        <v>0</v>
      </c>
      <c r="T535" s="172">
        <f>IFERROR(IF(ISNUMBER(FIND("decision",'Input| Setup'!$F$6)),'Input| Projects'!AB535,'Input| Projects'!L535)*'Input| Escalations'!$I$17*L535,0)</f>
        <v>0</v>
      </c>
      <c r="U535" s="172">
        <f>IFERROR(IF(ISNUMBER(FIND("decision",'Input| Setup'!$F$6)),'Input| Projects'!AC535,'Input| Projects'!M535)*'Input| Escalations'!$I$17*M535,0)</f>
        <v>0</v>
      </c>
      <c r="V535" s="172">
        <f>IFERROR(IF(ISNUMBER(FIND("decision",'Input| Setup'!$F$6)),'Input| Projects'!AD535,'Input| Projects'!N535)*'Input| Escalations'!$I$17*N535,0)</f>
        <v>0</v>
      </c>
      <c r="W535" s="172">
        <f>IFERROR(IF(ISNUMBER(FIND("decision",'Input| Setup'!$F$6)),'Input| Projects'!AE535,'Input| Projects'!O535)*'Input| Escalations'!$I$17*O535,0)</f>
        <v>0</v>
      </c>
      <c r="X535" s="175"/>
      <c r="Y535" s="172">
        <f>IF(ISNUMBER(FIND("decision",'Input| Setup'!$F$6)),'Input| Projects'!AG535,'Input| Projects'!Q535)*I535*'Input| Escalations'!$I$17</f>
        <v>0</v>
      </c>
      <c r="Z535" s="172">
        <f>IF(ISNUMBER(FIND("decision",'Input| Setup'!$F$6)),'Input| Projects'!AH535,'Input| Projects'!R535)*J535*'Input| Escalations'!$I$17</f>
        <v>0</v>
      </c>
      <c r="AA535" s="172">
        <f>IF(ISNUMBER(FIND("decision",'Input| Setup'!$F$6)),'Input| Projects'!AI535,'Input| Projects'!S535)*K535*'Input| Escalations'!$I$17</f>
        <v>0</v>
      </c>
      <c r="AB535" s="172">
        <f>IF(ISNUMBER(FIND("decision",'Input| Setup'!$F$6)),'Input| Projects'!AJ535,'Input| Projects'!T535)*L535*'Input| Escalations'!$I$17</f>
        <v>0</v>
      </c>
      <c r="AC535" s="172">
        <f>IF(ISNUMBER(FIND("decision",'Input| Setup'!$F$6)),'Input| Projects'!AK535,'Input| Projects'!U535)*M535*'Input| Escalations'!$I$17</f>
        <v>0</v>
      </c>
      <c r="AD535" s="172">
        <f>IF(ISNUMBER(FIND("decision",'Input| Setup'!$F$6)),'Input| Projects'!AL535,'Input| Projects'!V535)*N535*'Input| Escalations'!$I$17</f>
        <v>0</v>
      </c>
      <c r="AE535" s="172">
        <f>IF(ISNUMBER(FIND("decision",'Input| Setup'!$F$6)),'Input| Projects'!AM535,'Input| Projects'!W535)*O535*'Input| Escalations'!$I$17</f>
        <v>0</v>
      </c>
      <c r="AF535" s="175"/>
      <c r="AG535" s="172" cm="1">
        <f t="array" ref="AG535">IFERROR(--('Input| Projects'!$AS535="Yes")*_xlfn.SWITCH('Input| Overheads'!$C$50,"Direct costs",'Calc| Overheads Allocation'!C$8*Q535,"Internal labour",'Calc| Overheads Allocation'!C$8*Q535*'Input| Projects'!$AO535,"DNSP defined",'Calc| Overheads Allocation'!C$78*'Input| Projects'!$AV535,0),0)</f>
        <v>0</v>
      </c>
      <c r="AH535" s="172" cm="1">
        <f t="array" ref="AH535">IFERROR(--('Input| Projects'!$AS535="Yes")*_xlfn.SWITCH('Input| Overheads'!$C$50,"Direct costs",'Calc| Overheads Allocation'!D$8*R535,"Internal labour",'Calc| Overheads Allocation'!D$8*R535*'Input| Projects'!$AO535,"DNSP defined",'Calc| Overheads Allocation'!D$78*'Input| Projects'!$AV535,0),0)</f>
        <v>0</v>
      </c>
      <c r="AI535" s="172" cm="1">
        <f t="array" ref="AI535">IFERROR(--('Input| Projects'!$AS535="Yes")*_xlfn.SWITCH('Input| Overheads'!$C$50,"Direct costs",'Calc| Overheads Allocation'!E$8*S535,"Internal labour",'Calc| Overheads Allocation'!E$8*S535*'Input| Projects'!$AO535,"DNSP defined",'Calc| Overheads Allocation'!E$78*'Input| Projects'!$AV535,0),0)</f>
        <v>0</v>
      </c>
      <c r="AJ535" s="172" cm="1">
        <f t="array" ref="AJ535">IFERROR(--('Input| Projects'!$AS535="Yes")*_xlfn.SWITCH('Input| Overheads'!$C$50,"Direct costs",'Calc| Overheads Allocation'!F$8*T535,"Internal labour",'Calc| Overheads Allocation'!F$8*T535*'Input| Projects'!$AO535,"DNSP defined",'Calc| Overheads Allocation'!F$78*'Input| Projects'!$AV535,0),0)</f>
        <v>0</v>
      </c>
      <c r="AK535" s="172" cm="1">
        <f t="array" ref="AK535">IFERROR(--('Input| Projects'!$AS535="Yes")*_xlfn.SWITCH('Input| Overheads'!$C$50,"Direct costs",'Calc| Overheads Allocation'!G$8*U535,"Internal labour",'Calc| Overheads Allocation'!G$8*U535*'Input| Projects'!$AO535,"DNSP defined",'Calc| Overheads Allocation'!G$78*'Input| Projects'!$AV535,0),0)</f>
        <v>0</v>
      </c>
      <c r="AL535" s="172" cm="1">
        <f t="array" ref="AL535">IFERROR(--('Input| Projects'!$AS535="Yes")*_xlfn.SWITCH('Input| Overheads'!$C$50,"Direct costs",'Calc| Overheads Allocation'!H$8*V535,"Internal labour",'Calc| Overheads Allocation'!H$8*V535*'Input| Projects'!$AO535,"DNSP defined",'Calc| Overheads Allocation'!H$78*'Input| Projects'!$AV535,0),0)</f>
        <v>0</v>
      </c>
      <c r="AM535" s="172" cm="1">
        <f t="array" ref="AM535">IFERROR(--('Input| Projects'!$AS535="Yes")*_xlfn.SWITCH('Input| Overheads'!$C$50,"Direct costs",'Calc| Overheads Allocation'!I$8*W535,"Internal labour",'Calc| Overheads Allocation'!I$8*W535*'Input| Projects'!$AO535,"DNSP defined",'Calc| Overheads Allocation'!I$78*'Input| Projects'!$AV535,0),0)</f>
        <v>0</v>
      </c>
      <c r="AN535" s="175"/>
      <c r="AO535" s="172" cm="1">
        <f t="array" ref="AO535">IFERROR(--('Input| Projects'!$AT535="Yes")*_xlfn.SWITCH('Input| Overheads'!$C$50,"Direct costs",'Calc| Overheads Allocation'!C$9*Q535,"Internal labour",'Calc| Overheads Allocation'!C$9*Q535*'Input| Projects'!$AO535,"DNSP defined",'Calc| Overheads Allocation'!C$79*'Input| Projects'!$AW535,0),0)</f>
        <v>0</v>
      </c>
      <c r="AP535" s="172" cm="1">
        <f t="array" ref="AP535">IFERROR(--('Input| Projects'!$AT535="Yes")*_xlfn.SWITCH('Input| Overheads'!$C$50,"Direct costs",'Calc| Overheads Allocation'!D$9*R535,"Internal labour",'Calc| Overheads Allocation'!D$9*R535*'Input| Projects'!$AO535,"DNSP defined",'Calc| Overheads Allocation'!D$79*'Input| Projects'!$AW535,0),0)</f>
        <v>0</v>
      </c>
      <c r="AQ535" s="172" cm="1">
        <f t="array" ref="AQ535">IFERROR(--('Input| Projects'!$AT535="Yes")*_xlfn.SWITCH('Input| Overheads'!$C$50,"Direct costs",'Calc| Overheads Allocation'!E$9*S535,"Internal labour",'Calc| Overheads Allocation'!E$9*S535*'Input| Projects'!$AO535,"DNSP defined",'Calc| Overheads Allocation'!E$79*'Input| Projects'!$AW535,0),0)</f>
        <v>0</v>
      </c>
      <c r="AR535" s="172" cm="1">
        <f t="array" ref="AR535">IFERROR(--('Input| Projects'!$AT535="Yes")*_xlfn.SWITCH('Input| Overheads'!$C$50,"Direct costs",'Calc| Overheads Allocation'!F$9*T535,"Internal labour",'Calc| Overheads Allocation'!F$9*T535*'Input| Projects'!$AO535,"DNSP defined",'Calc| Overheads Allocation'!F$79*'Input| Projects'!$AW535,0),0)</f>
        <v>0</v>
      </c>
      <c r="AS535" s="172" cm="1">
        <f t="array" ref="AS535">IFERROR(--('Input| Projects'!$AT535="Yes")*_xlfn.SWITCH('Input| Overheads'!$C$50,"Direct costs",'Calc| Overheads Allocation'!G$9*U535,"Internal labour",'Calc| Overheads Allocation'!G$9*U535*'Input| Projects'!$AO535,"DNSP defined",'Calc| Overheads Allocation'!G$79*'Input| Projects'!$AW535,0),0)</f>
        <v>0</v>
      </c>
      <c r="AT535" s="172" cm="1">
        <f t="array" ref="AT535">IFERROR(--('Input| Projects'!$AT535="Yes")*_xlfn.SWITCH('Input| Overheads'!$C$50,"Direct costs",'Calc| Overheads Allocation'!H$9*V535,"Internal labour",'Calc| Overheads Allocation'!H$9*V535*'Input| Projects'!$AO535,"DNSP defined",'Calc| Overheads Allocation'!H$79*'Input| Projects'!$AW535,0),0)</f>
        <v>0</v>
      </c>
      <c r="AU535" s="172" cm="1">
        <f t="array" ref="AU535">IFERROR(--('Input| Projects'!$AT535="Yes")*_xlfn.SWITCH('Input| Overheads'!$C$50,"Direct costs",'Calc| Overheads Allocation'!I$9*W535,"Internal labour",'Calc| Overheads Allocation'!I$9*W535*'Input| Projects'!$AO535,"DNSP defined",'Calc| Overheads Allocation'!I$79*'Input| Projects'!$AW535,0),0)</f>
        <v>0</v>
      </c>
      <c r="AV535" s="175"/>
      <c r="AW535" s="172">
        <f t="shared" si="200"/>
        <v>0</v>
      </c>
      <c r="AX535" s="172">
        <f t="shared" si="201"/>
        <v>0</v>
      </c>
      <c r="AY535" s="172">
        <f t="shared" si="202"/>
        <v>0</v>
      </c>
      <c r="AZ535" s="172">
        <f t="shared" si="203"/>
        <v>0</v>
      </c>
      <c r="BA535" s="172">
        <f t="shared" si="204"/>
        <v>0</v>
      </c>
      <c r="BB535" s="172">
        <f t="shared" si="205"/>
        <v>0</v>
      </c>
      <c r="BC535" s="172">
        <f t="shared" si="206"/>
        <v>0</v>
      </c>
      <c r="BD535" s="176"/>
      <c r="BE535" s="172">
        <f t="shared" si="207"/>
        <v>0</v>
      </c>
      <c r="BF535" s="172">
        <f t="shared" si="208"/>
        <v>0</v>
      </c>
      <c r="BG535" s="172">
        <f t="shared" si="209"/>
        <v>0</v>
      </c>
      <c r="BH535" s="172">
        <f t="shared" si="210"/>
        <v>0</v>
      </c>
      <c r="BI535" s="172">
        <f t="shared" si="211"/>
        <v>0</v>
      </c>
      <c r="BJ535" s="172">
        <f t="shared" si="212"/>
        <v>0</v>
      </c>
      <c r="BK535" s="172">
        <f t="shared" si="213"/>
        <v>0</v>
      </c>
      <c r="BL535" s="176"/>
      <c r="BM535" s="172">
        <f t="shared" si="192"/>
        <v>0</v>
      </c>
      <c r="BN535" s="172">
        <f t="shared" si="193"/>
        <v>0</v>
      </c>
      <c r="BO535" s="172">
        <f t="shared" si="194"/>
        <v>0</v>
      </c>
      <c r="BP535" s="172">
        <f t="shared" si="195"/>
        <v>0</v>
      </c>
      <c r="BQ535" s="172">
        <f t="shared" si="196"/>
        <v>0</v>
      </c>
      <c r="BR535" s="172">
        <f t="shared" si="197"/>
        <v>0</v>
      </c>
      <c r="BS535" s="172">
        <f t="shared" si="198"/>
        <v>0</v>
      </c>
      <c r="BT535" s="55"/>
      <c r="BU535" s="158">
        <f>SUMIF('Input| Projects'!$BA$8:$CX$8,RIGHT(BU$9,3),'Input| Projects'!$BA535:$CX535)</f>
        <v>0</v>
      </c>
      <c r="BV535" s="158">
        <f>SUMIF('Input| Projects'!$BA$8:$CX$8,RIGHT(BV$9,3),'Input| Projects'!$BA535:$CX535)</f>
        <v>0</v>
      </c>
      <c r="BW535" s="79" t="str">
        <f t="shared" si="199"/>
        <v/>
      </c>
    </row>
    <row r="536" spans="2:75" x14ac:dyDescent="0.2">
      <c r="B536" s="123">
        <f>IFERROR('Input| Projects'!B536,"")</f>
        <v>527</v>
      </c>
      <c r="C536" s="160" t="str">
        <f>IFERROR(IF('Input| Projects'!C536="","",'Input| Projects'!C536),"")</f>
        <v/>
      </c>
      <c r="D536" s="160" t="str">
        <f>IFERROR(IF('Input| Projects'!D536="","",'Input| Projects'!D536),"")</f>
        <v/>
      </c>
      <c r="E536" s="53"/>
      <c r="F536" s="160" t="str">
        <f>IF(LEN('Input| Projects'!F536)&gt;0,'Input| Projects'!F536,"")</f>
        <v/>
      </c>
      <c r="G536" s="160" t="str">
        <f>IF(LEN('Input| Projects'!G536)&gt;0,'Input| Projects'!G536,"")</f>
        <v/>
      </c>
      <c r="H536" s="10"/>
      <c r="I536" s="194" cm="1">
        <f t="array" ref="I536">IF(LEN($F536)&gt;0,1+IFERROR(SUMPRODUCT(TRANSPOSE('Input| Projects'!$AO536:$AQ536),INDEX('Input| Escalations'!$F$27:$L$29,,MATCH(Q$9,'Input| Escalations'!$F$21:$L$21,0))),0),0)</f>
        <v>0</v>
      </c>
      <c r="J536" s="194" cm="1">
        <f t="array" ref="J536">IF(LEN($F536)&gt;0,1+IFERROR(SUMPRODUCT(TRANSPOSE('Input| Projects'!$AO536:$AQ536),INDEX('Input| Escalations'!$F$27:$L$29,,MATCH(R$9,'Input| Escalations'!$F$21:$L$21,0))),0),0)</f>
        <v>0</v>
      </c>
      <c r="K536" s="194" cm="1">
        <f t="array" ref="K536">IF(LEN($F536)&gt;0,1+IFERROR(SUMPRODUCT(TRANSPOSE('Input| Projects'!$AO536:$AQ536),INDEX('Input| Escalations'!$F$27:$L$29,,MATCH(S$9,'Input| Escalations'!$F$21:$L$21,0))),0),0)</f>
        <v>0</v>
      </c>
      <c r="L536" s="194" cm="1">
        <f t="array" ref="L536">IF(LEN($F536)&gt;0,1+IFERROR(SUMPRODUCT(TRANSPOSE('Input| Projects'!$AO536:$AQ536),INDEX('Input| Escalations'!$F$27:$L$29,,MATCH(T$9,'Input| Escalations'!$F$21:$L$21,0))),0),0)</f>
        <v>0</v>
      </c>
      <c r="M536" s="194" cm="1">
        <f t="array" ref="M536">IF(LEN($F536)&gt;0,1+IFERROR(SUMPRODUCT(TRANSPOSE('Input| Projects'!$AO536:$AQ536),INDEX('Input| Escalations'!$F$27:$L$29,,MATCH(U$9,'Input| Escalations'!$F$21:$L$21,0))),0),0)</f>
        <v>0</v>
      </c>
      <c r="N536" s="194" cm="1">
        <f t="array" ref="N536">IF(LEN($F536)&gt;0,1+IFERROR(SUMPRODUCT(TRANSPOSE('Input| Projects'!$AO536:$AQ536),INDEX('Input| Escalations'!$F$27:$L$29,,MATCH(V$9,'Input| Escalations'!$F$21:$L$21,0))),0),0)</f>
        <v>0</v>
      </c>
      <c r="O536" s="194" cm="1">
        <f t="array" ref="O536">IF(LEN($F536)&gt;0,1+IFERROR(SUMPRODUCT(TRANSPOSE('Input| Projects'!$AO536:$AQ536),INDEX('Input| Escalations'!$F$27:$L$29,,MATCH(W$9,'Input| Escalations'!$F$21:$L$21,0))),0),0)</f>
        <v>0</v>
      </c>
      <c r="P536" s="10"/>
      <c r="Q536" s="172">
        <f>IFERROR(IF(ISNUMBER(FIND("decision",'Input| Setup'!$F$6)),'Input| Projects'!Y536,'Input| Projects'!I536)*'Input| Escalations'!$I$17*I536,0)</f>
        <v>0</v>
      </c>
      <c r="R536" s="172">
        <f>IFERROR(IF(ISNUMBER(FIND("decision",'Input| Setup'!$F$6)),'Input| Projects'!Z536,'Input| Projects'!J536)*'Input| Escalations'!$I$17*J536,0)</f>
        <v>0</v>
      </c>
      <c r="S536" s="172">
        <f>IFERROR(IF(ISNUMBER(FIND("decision",'Input| Setup'!$F$6)),'Input| Projects'!AA536,'Input| Projects'!K536)*'Input| Escalations'!$I$17*K536,0)</f>
        <v>0</v>
      </c>
      <c r="T536" s="172">
        <f>IFERROR(IF(ISNUMBER(FIND("decision",'Input| Setup'!$F$6)),'Input| Projects'!AB536,'Input| Projects'!L536)*'Input| Escalations'!$I$17*L536,0)</f>
        <v>0</v>
      </c>
      <c r="U536" s="172">
        <f>IFERROR(IF(ISNUMBER(FIND("decision",'Input| Setup'!$F$6)),'Input| Projects'!AC536,'Input| Projects'!M536)*'Input| Escalations'!$I$17*M536,0)</f>
        <v>0</v>
      </c>
      <c r="V536" s="172">
        <f>IFERROR(IF(ISNUMBER(FIND("decision",'Input| Setup'!$F$6)),'Input| Projects'!AD536,'Input| Projects'!N536)*'Input| Escalations'!$I$17*N536,0)</f>
        <v>0</v>
      </c>
      <c r="W536" s="172">
        <f>IFERROR(IF(ISNUMBER(FIND("decision",'Input| Setup'!$F$6)),'Input| Projects'!AE536,'Input| Projects'!O536)*'Input| Escalations'!$I$17*O536,0)</f>
        <v>0</v>
      </c>
      <c r="X536" s="175"/>
      <c r="Y536" s="172">
        <f>IF(ISNUMBER(FIND("decision",'Input| Setup'!$F$6)),'Input| Projects'!AG536,'Input| Projects'!Q536)*I536*'Input| Escalations'!$I$17</f>
        <v>0</v>
      </c>
      <c r="Z536" s="172">
        <f>IF(ISNUMBER(FIND("decision",'Input| Setup'!$F$6)),'Input| Projects'!AH536,'Input| Projects'!R536)*J536*'Input| Escalations'!$I$17</f>
        <v>0</v>
      </c>
      <c r="AA536" s="172">
        <f>IF(ISNUMBER(FIND("decision",'Input| Setup'!$F$6)),'Input| Projects'!AI536,'Input| Projects'!S536)*K536*'Input| Escalations'!$I$17</f>
        <v>0</v>
      </c>
      <c r="AB536" s="172">
        <f>IF(ISNUMBER(FIND("decision",'Input| Setup'!$F$6)),'Input| Projects'!AJ536,'Input| Projects'!T536)*L536*'Input| Escalations'!$I$17</f>
        <v>0</v>
      </c>
      <c r="AC536" s="172">
        <f>IF(ISNUMBER(FIND("decision",'Input| Setup'!$F$6)),'Input| Projects'!AK536,'Input| Projects'!U536)*M536*'Input| Escalations'!$I$17</f>
        <v>0</v>
      </c>
      <c r="AD536" s="172">
        <f>IF(ISNUMBER(FIND("decision",'Input| Setup'!$F$6)),'Input| Projects'!AL536,'Input| Projects'!V536)*N536*'Input| Escalations'!$I$17</f>
        <v>0</v>
      </c>
      <c r="AE536" s="172">
        <f>IF(ISNUMBER(FIND("decision",'Input| Setup'!$F$6)),'Input| Projects'!AM536,'Input| Projects'!W536)*O536*'Input| Escalations'!$I$17</f>
        <v>0</v>
      </c>
      <c r="AF536" s="175"/>
      <c r="AG536" s="172" cm="1">
        <f t="array" ref="AG536">IFERROR(--('Input| Projects'!$AS536="Yes")*_xlfn.SWITCH('Input| Overheads'!$C$50,"Direct costs",'Calc| Overheads Allocation'!C$8*Q536,"Internal labour",'Calc| Overheads Allocation'!C$8*Q536*'Input| Projects'!$AO536,"DNSP defined",'Calc| Overheads Allocation'!C$78*'Input| Projects'!$AV536,0),0)</f>
        <v>0</v>
      </c>
      <c r="AH536" s="172" cm="1">
        <f t="array" ref="AH536">IFERROR(--('Input| Projects'!$AS536="Yes")*_xlfn.SWITCH('Input| Overheads'!$C$50,"Direct costs",'Calc| Overheads Allocation'!D$8*R536,"Internal labour",'Calc| Overheads Allocation'!D$8*R536*'Input| Projects'!$AO536,"DNSP defined",'Calc| Overheads Allocation'!D$78*'Input| Projects'!$AV536,0),0)</f>
        <v>0</v>
      </c>
      <c r="AI536" s="172" cm="1">
        <f t="array" ref="AI536">IFERROR(--('Input| Projects'!$AS536="Yes")*_xlfn.SWITCH('Input| Overheads'!$C$50,"Direct costs",'Calc| Overheads Allocation'!E$8*S536,"Internal labour",'Calc| Overheads Allocation'!E$8*S536*'Input| Projects'!$AO536,"DNSP defined",'Calc| Overheads Allocation'!E$78*'Input| Projects'!$AV536,0),0)</f>
        <v>0</v>
      </c>
      <c r="AJ536" s="172" cm="1">
        <f t="array" ref="AJ536">IFERROR(--('Input| Projects'!$AS536="Yes")*_xlfn.SWITCH('Input| Overheads'!$C$50,"Direct costs",'Calc| Overheads Allocation'!F$8*T536,"Internal labour",'Calc| Overheads Allocation'!F$8*T536*'Input| Projects'!$AO536,"DNSP defined",'Calc| Overheads Allocation'!F$78*'Input| Projects'!$AV536,0),0)</f>
        <v>0</v>
      </c>
      <c r="AK536" s="172" cm="1">
        <f t="array" ref="AK536">IFERROR(--('Input| Projects'!$AS536="Yes")*_xlfn.SWITCH('Input| Overheads'!$C$50,"Direct costs",'Calc| Overheads Allocation'!G$8*U536,"Internal labour",'Calc| Overheads Allocation'!G$8*U536*'Input| Projects'!$AO536,"DNSP defined",'Calc| Overheads Allocation'!G$78*'Input| Projects'!$AV536,0),0)</f>
        <v>0</v>
      </c>
      <c r="AL536" s="172" cm="1">
        <f t="array" ref="AL536">IFERROR(--('Input| Projects'!$AS536="Yes")*_xlfn.SWITCH('Input| Overheads'!$C$50,"Direct costs",'Calc| Overheads Allocation'!H$8*V536,"Internal labour",'Calc| Overheads Allocation'!H$8*V536*'Input| Projects'!$AO536,"DNSP defined",'Calc| Overheads Allocation'!H$78*'Input| Projects'!$AV536,0),0)</f>
        <v>0</v>
      </c>
      <c r="AM536" s="172" cm="1">
        <f t="array" ref="AM536">IFERROR(--('Input| Projects'!$AS536="Yes")*_xlfn.SWITCH('Input| Overheads'!$C$50,"Direct costs",'Calc| Overheads Allocation'!I$8*W536,"Internal labour",'Calc| Overheads Allocation'!I$8*W536*'Input| Projects'!$AO536,"DNSP defined",'Calc| Overheads Allocation'!I$78*'Input| Projects'!$AV536,0),0)</f>
        <v>0</v>
      </c>
      <c r="AN536" s="175"/>
      <c r="AO536" s="172" cm="1">
        <f t="array" ref="AO536">IFERROR(--('Input| Projects'!$AT536="Yes")*_xlfn.SWITCH('Input| Overheads'!$C$50,"Direct costs",'Calc| Overheads Allocation'!C$9*Q536,"Internal labour",'Calc| Overheads Allocation'!C$9*Q536*'Input| Projects'!$AO536,"DNSP defined",'Calc| Overheads Allocation'!C$79*'Input| Projects'!$AW536,0),0)</f>
        <v>0</v>
      </c>
      <c r="AP536" s="172" cm="1">
        <f t="array" ref="AP536">IFERROR(--('Input| Projects'!$AT536="Yes")*_xlfn.SWITCH('Input| Overheads'!$C$50,"Direct costs",'Calc| Overheads Allocation'!D$9*R536,"Internal labour",'Calc| Overheads Allocation'!D$9*R536*'Input| Projects'!$AO536,"DNSP defined",'Calc| Overheads Allocation'!D$79*'Input| Projects'!$AW536,0),0)</f>
        <v>0</v>
      </c>
      <c r="AQ536" s="172" cm="1">
        <f t="array" ref="AQ536">IFERROR(--('Input| Projects'!$AT536="Yes")*_xlfn.SWITCH('Input| Overheads'!$C$50,"Direct costs",'Calc| Overheads Allocation'!E$9*S536,"Internal labour",'Calc| Overheads Allocation'!E$9*S536*'Input| Projects'!$AO536,"DNSP defined",'Calc| Overheads Allocation'!E$79*'Input| Projects'!$AW536,0),0)</f>
        <v>0</v>
      </c>
      <c r="AR536" s="172" cm="1">
        <f t="array" ref="AR536">IFERROR(--('Input| Projects'!$AT536="Yes")*_xlfn.SWITCH('Input| Overheads'!$C$50,"Direct costs",'Calc| Overheads Allocation'!F$9*T536,"Internal labour",'Calc| Overheads Allocation'!F$9*T536*'Input| Projects'!$AO536,"DNSP defined",'Calc| Overheads Allocation'!F$79*'Input| Projects'!$AW536,0),0)</f>
        <v>0</v>
      </c>
      <c r="AS536" s="172" cm="1">
        <f t="array" ref="AS536">IFERROR(--('Input| Projects'!$AT536="Yes")*_xlfn.SWITCH('Input| Overheads'!$C$50,"Direct costs",'Calc| Overheads Allocation'!G$9*U536,"Internal labour",'Calc| Overheads Allocation'!G$9*U536*'Input| Projects'!$AO536,"DNSP defined",'Calc| Overheads Allocation'!G$79*'Input| Projects'!$AW536,0),0)</f>
        <v>0</v>
      </c>
      <c r="AT536" s="172" cm="1">
        <f t="array" ref="AT536">IFERROR(--('Input| Projects'!$AT536="Yes")*_xlfn.SWITCH('Input| Overheads'!$C$50,"Direct costs",'Calc| Overheads Allocation'!H$9*V536,"Internal labour",'Calc| Overheads Allocation'!H$9*V536*'Input| Projects'!$AO536,"DNSP defined",'Calc| Overheads Allocation'!H$79*'Input| Projects'!$AW536,0),0)</f>
        <v>0</v>
      </c>
      <c r="AU536" s="172" cm="1">
        <f t="array" ref="AU536">IFERROR(--('Input| Projects'!$AT536="Yes")*_xlfn.SWITCH('Input| Overheads'!$C$50,"Direct costs",'Calc| Overheads Allocation'!I$9*W536,"Internal labour",'Calc| Overheads Allocation'!I$9*W536*'Input| Projects'!$AO536,"DNSP defined",'Calc| Overheads Allocation'!I$79*'Input| Projects'!$AW536,0),0)</f>
        <v>0</v>
      </c>
      <c r="AV536" s="175"/>
      <c r="AW536" s="172">
        <f t="shared" si="200"/>
        <v>0</v>
      </c>
      <c r="AX536" s="172">
        <f t="shared" si="201"/>
        <v>0</v>
      </c>
      <c r="AY536" s="172">
        <f t="shared" si="202"/>
        <v>0</v>
      </c>
      <c r="AZ536" s="172">
        <f t="shared" si="203"/>
        <v>0</v>
      </c>
      <c r="BA536" s="172">
        <f t="shared" si="204"/>
        <v>0</v>
      </c>
      <c r="BB536" s="172">
        <f t="shared" si="205"/>
        <v>0</v>
      </c>
      <c r="BC536" s="172">
        <f t="shared" si="206"/>
        <v>0</v>
      </c>
      <c r="BD536" s="176"/>
      <c r="BE536" s="172">
        <f t="shared" si="207"/>
        <v>0</v>
      </c>
      <c r="BF536" s="172">
        <f t="shared" si="208"/>
        <v>0</v>
      </c>
      <c r="BG536" s="172">
        <f t="shared" si="209"/>
        <v>0</v>
      </c>
      <c r="BH536" s="172">
        <f t="shared" si="210"/>
        <v>0</v>
      </c>
      <c r="BI536" s="172">
        <f t="shared" si="211"/>
        <v>0</v>
      </c>
      <c r="BJ536" s="172">
        <f t="shared" si="212"/>
        <v>0</v>
      </c>
      <c r="BK536" s="172">
        <f t="shared" si="213"/>
        <v>0</v>
      </c>
      <c r="BL536" s="176"/>
      <c r="BM536" s="172">
        <f t="shared" si="192"/>
        <v>0</v>
      </c>
      <c r="BN536" s="172">
        <f t="shared" si="193"/>
        <v>0</v>
      </c>
      <c r="BO536" s="172">
        <f t="shared" si="194"/>
        <v>0</v>
      </c>
      <c r="BP536" s="172">
        <f t="shared" si="195"/>
        <v>0</v>
      </c>
      <c r="BQ536" s="172">
        <f t="shared" si="196"/>
        <v>0</v>
      </c>
      <c r="BR536" s="172">
        <f t="shared" si="197"/>
        <v>0</v>
      </c>
      <c r="BS536" s="172">
        <f t="shared" si="198"/>
        <v>0</v>
      </c>
      <c r="BT536" s="55"/>
      <c r="BU536" s="158">
        <f>SUMIF('Input| Projects'!$BA$8:$CX$8,RIGHT(BU$9,3),'Input| Projects'!$BA536:$CX536)</f>
        <v>0</v>
      </c>
      <c r="BV536" s="158">
        <f>SUMIF('Input| Projects'!$BA$8:$CX$8,RIGHT(BV$9,3),'Input| Projects'!$BA536:$CX536)</f>
        <v>0</v>
      </c>
      <c r="BW536" s="79" t="str">
        <f t="shared" si="199"/>
        <v/>
      </c>
    </row>
    <row r="537" spans="2:75" x14ac:dyDescent="0.2">
      <c r="B537" s="123">
        <f>IFERROR('Input| Projects'!B537,"")</f>
        <v>528</v>
      </c>
      <c r="C537" s="160" t="str">
        <f>IFERROR(IF('Input| Projects'!C537="","",'Input| Projects'!C537),"")</f>
        <v/>
      </c>
      <c r="D537" s="160" t="str">
        <f>IFERROR(IF('Input| Projects'!D537="","",'Input| Projects'!D537),"")</f>
        <v/>
      </c>
      <c r="E537" s="53"/>
      <c r="F537" s="160" t="str">
        <f>IF(LEN('Input| Projects'!F537)&gt;0,'Input| Projects'!F537,"")</f>
        <v/>
      </c>
      <c r="G537" s="160" t="str">
        <f>IF(LEN('Input| Projects'!G537)&gt;0,'Input| Projects'!G537,"")</f>
        <v/>
      </c>
      <c r="H537" s="10"/>
      <c r="I537" s="194" cm="1">
        <f t="array" ref="I537">IF(LEN($F537)&gt;0,1+IFERROR(SUMPRODUCT(TRANSPOSE('Input| Projects'!$AO537:$AQ537),INDEX('Input| Escalations'!$F$27:$L$29,,MATCH(Q$9,'Input| Escalations'!$F$21:$L$21,0))),0),0)</f>
        <v>0</v>
      </c>
      <c r="J537" s="194" cm="1">
        <f t="array" ref="J537">IF(LEN($F537)&gt;0,1+IFERROR(SUMPRODUCT(TRANSPOSE('Input| Projects'!$AO537:$AQ537),INDEX('Input| Escalations'!$F$27:$L$29,,MATCH(R$9,'Input| Escalations'!$F$21:$L$21,0))),0),0)</f>
        <v>0</v>
      </c>
      <c r="K537" s="194" cm="1">
        <f t="array" ref="K537">IF(LEN($F537)&gt;0,1+IFERROR(SUMPRODUCT(TRANSPOSE('Input| Projects'!$AO537:$AQ537),INDEX('Input| Escalations'!$F$27:$L$29,,MATCH(S$9,'Input| Escalations'!$F$21:$L$21,0))),0),0)</f>
        <v>0</v>
      </c>
      <c r="L537" s="194" cm="1">
        <f t="array" ref="L537">IF(LEN($F537)&gt;0,1+IFERROR(SUMPRODUCT(TRANSPOSE('Input| Projects'!$AO537:$AQ537),INDEX('Input| Escalations'!$F$27:$L$29,,MATCH(T$9,'Input| Escalations'!$F$21:$L$21,0))),0),0)</f>
        <v>0</v>
      </c>
      <c r="M537" s="194" cm="1">
        <f t="array" ref="M537">IF(LEN($F537)&gt;0,1+IFERROR(SUMPRODUCT(TRANSPOSE('Input| Projects'!$AO537:$AQ537),INDEX('Input| Escalations'!$F$27:$L$29,,MATCH(U$9,'Input| Escalations'!$F$21:$L$21,0))),0),0)</f>
        <v>0</v>
      </c>
      <c r="N537" s="194" cm="1">
        <f t="array" ref="N537">IF(LEN($F537)&gt;0,1+IFERROR(SUMPRODUCT(TRANSPOSE('Input| Projects'!$AO537:$AQ537),INDEX('Input| Escalations'!$F$27:$L$29,,MATCH(V$9,'Input| Escalations'!$F$21:$L$21,0))),0),0)</f>
        <v>0</v>
      </c>
      <c r="O537" s="194" cm="1">
        <f t="array" ref="O537">IF(LEN($F537)&gt;0,1+IFERROR(SUMPRODUCT(TRANSPOSE('Input| Projects'!$AO537:$AQ537),INDEX('Input| Escalations'!$F$27:$L$29,,MATCH(W$9,'Input| Escalations'!$F$21:$L$21,0))),0),0)</f>
        <v>0</v>
      </c>
      <c r="P537" s="10"/>
      <c r="Q537" s="172">
        <f>IFERROR(IF(ISNUMBER(FIND("decision",'Input| Setup'!$F$6)),'Input| Projects'!Y537,'Input| Projects'!I537)*'Input| Escalations'!$I$17*I537,0)</f>
        <v>0</v>
      </c>
      <c r="R537" s="172">
        <f>IFERROR(IF(ISNUMBER(FIND("decision",'Input| Setup'!$F$6)),'Input| Projects'!Z537,'Input| Projects'!J537)*'Input| Escalations'!$I$17*J537,0)</f>
        <v>0</v>
      </c>
      <c r="S537" s="172">
        <f>IFERROR(IF(ISNUMBER(FIND("decision",'Input| Setup'!$F$6)),'Input| Projects'!AA537,'Input| Projects'!K537)*'Input| Escalations'!$I$17*K537,0)</f>
        <v>0</v>
      </c>
      <c r="T537" s="172">
        <f>IFERROR(IF(ISNUMBER(FIND("decision",'Input| Setup'!$F$6)),'Input| Projects'!AB537,'Input| Projects'!L537)*'Input| Escalations'!$I$17*L537,0)</f>
        <v>0</v>
      </c>
      <c r="U537" s="172">
        <f>IFERROR(IF(ISNUMBER(FIND("decision",'Input| Setup'!$F$6)),'Input| Projects'!AC537,'Input| Projects'!M537)*'Input| Escalations'!$I$17*M537,0)</f>
        <v>0</v>
      </c>
      <c r="V537" s="172">
        <f>IFERROR(IF(ISNUMBER(FIND("decision",'Input| Setup'!$F$6)),'Input| Projects'!AD537,'Input| Projects'!N537)*'Input| Escalations'!$I$17*N537,0)</f>
        <v>0</v>
      </c>
      <c r="W537" s="172">
        <f>IFERROR(IF(ISNUMBER(FIND("decision",'Input| Setup'!$F$6)),'Input| Projects'!AE537,'Input| Projects'!O537)*'Input| Escalations'!$I$17*O537,0)</f>
        <v>0</v>
      </c>
      <c r="X537" s="175"/>
      <c r="Y537" s="172">
        <f>IF(ISNUMBER(FIND("decision",'Input| Setup'!$F$6)),'Input| Projects'!AG537,'Input| Projects'!Q537)*I537*'Input| Escalations'!$I$17</f>
        <v>0</v>
      </c>
      <c r="Z537" s="172">
        <f>IF(ISNUMBER(FIND("decision",'Input| Setup'!$F$6)),'Input| Projects'!AH537,'Input| Projects'!R537)*J537*'Input| Escalations'!$I$17</f>
        <v>0</v>
      </c>
      <c r="AA537" s="172">
        <f>IF(ISNUMBER(FIND("decision",'Input| Setup'!$F$6)),'Input| Projects'!AI537,'Input| Projects'!S537)*K537*'Input| Escalations'!$I$17</f>
        <v>0</v>
      </c>
      <c r="AB537" s="172">
        <f>IF(ISNUMBER(FIND("decision",'Input| Setup'!$F$6)),'Input| Projects'!AJ537,'Input| Projects'!T537)*L537*'Input| Escalations'!$I$17</f>
        <v>0</v>
      </c>
      <c r="AC537" s="172">
        <f>IF(ISNUMBER(FIND("decision",'Input| Setup'!$F$6)),'Input| Projects'!AK537,'Input| Projects'!U537)*M537*'Input| Escalations'!$I$17</f>
        <v>0</v>
      </c>
      <c r="AD537" s="172">
        <f>IF(ISNUMBER(FIND("decision",'Input| Setup'!$F$6)),'Input| Projects'!AL537,'Input| Projects'!V537)*N537*'Input| Escalations'!$I$17</f>
        <v>0</v>
      </c>
      <c r="AE537" s="172">
        <f>IF(ISNUMBER(FIND("decision",'Input| Setup'!$F$6)),'Input| Projects'!AM537,'Input| Projects'!W537)*O537*'Input| Escalations'!$I$17</f>
        <v>0</v>
      </c>
      <c r="AF537" s="175"/>
      <c r="AG537" s="172" cm="1">
        <f t="array" ref="AG537">IFERROR(--('Input| Projects'!$AS537="Yes")*_xlfn.SWITCH('Input| Overheads'!$C$50,"Direct costs",'Calc| Overheads Allocation'!C$8*Q537,"Internal labour",'Calc| Overheads Allocation'!C$8*Q537*'Input| Projects'!$AO537,"DNSP defined",'Calc| Overheads Allocation'!C$78*'Input| Projects'!$AV537,0),0)</f>
        <v>0</v>
      </c>
      <c r="AH537" s="172" cm="1">
        <f t="array" ref="AH537">IFERROR(--('Input| Projects'!$AS537="Yes")*_xlfn.SWITCH('Input| Overheads'!$C$50,"Direct costs",'Calc| Overheads Allocation'!D$8*R537,"Internal labour",'Calc| Overheads Allocation'!D$8*R537*'Input| Projects'!$AO537,"DNSP defined",'Calc| Overheads Allocation'!D$78*'Input| Projects'!$AV537,0),0)</f>
        <v>0</v>
      </c>
      <c r="AI537" s="172" cm="1">
        <f t="array" ref="AI537">IFERROR(--('Input| Projects'!$AS537="Yes")*_xlfn.SWITCH('Input| Overheads'!$C$50,"Direct costs",'Calc| Overheads Allocation'!E$8*S537,"Internal labour",'Calc| Overheads Allocation'!E$8*S537*'Input| Projects'!$AO537,"DNSP defined",'Calc| Overheads Allocation'!E$78*'Input| Projects'!$AV537,0),0)</f>
        <v>0</v>
      </c>
      <c r="AJ537" s="172" cm="1">
        <f t="array" ref="AJ537">IFERROR(--('Input| Projects'!$AS537="Yes")*_xlfn.SWITCH('Input| Overheads'!$C$50,"Direct costs",'Calc| Overheads Allocation'!F$8*T537,"Internal labour",'Calc| Overheads Allocation'!F$8*T537*'Input| Projects'!$AO537,"DNSP defined",'Calc| Overheads Allocation'!F$78*'Input| Projects'!$AV537,0),0)</f>
        <v>0</v>
      </c>
      <c r="AK537" s="172" cm="1">
        <f t="array" ref="AK537">IFERROR(--('Input| Projects'!$AS537="Yes")*_xlfn.SWITCH('Input| Overheads'!$C$50,"Direct costs",'Calc| Overheads Allocation'!G$8*U537,"Internal labour",'Calc| Overheads Allocation'!G$8*U537*'Input| Projects'!$AO537,"DNSP defined",'Calc| Overheads Allocation'!G$78*'Input| Projects'!$AV537,0),0)</f>
        <v>0</v>
      </c>
      <c r="AL537" s="172" cm="1">
        <f t="array" ref="AL537">IFERROR(--('Input| Projects'!$AS537="Yes")*_xlfn.SWITCH('Input| Overheads'!$C$50,"Direct costs",'Calc| Overheads Allocation'!H$8*V537,"Internal labour",'Calc| Overheads Allocation'!H$8*V537*'Input| Projects'!$AO537,"DNSP defined",'Calc| Overheads Allocation'!H$78*'Input| Projects'!$AV537,0),0)</f>
        <v>0</v>
      </c>
      <c r="AM537" s="172" cm="1">
        <f t="array" ref="AM537">IFERROR(--('Input| Projects'!$AS537="Yes")*_xlfn.SWITCH('Input| Overheads'!$C$50,"Direct costs",'Calc| Overheads Allocation'!I$8*W537,"Internal labour",'Calc| Overheads Allocation'!I$8*W537*'Input| Projects'!$AO537,"DNSP defined",'Calc| Overheads Allocation'!I$78*'Input| Projects'!$AV537,0),0)</f>
        <v>0</v>
      </c>
      <c r="AN537" s="175"/>
      <c r="AO537" s="172" cm="1">
        <f t="array" ref="AO537">IFERROR(--('Input| Projects'!$AT537="Yes")*_xlfn.SWITCH('Input| Overheads'!$C$50,"Direct costs",'Calc| Overheads Allocation'!C$9*Q537,"Internal labour",'Calc| Overheads Allocation'!C$9*Q537*'Input| Projects'!$AO537,"DNSP defined",'Calc| Overheads Allocation'!C$79*'Input| Projects'!$AW537,0),0)</f>
        <v>0</v>
      </c>
      <c r="AP537" s="172" cm="1">
        <f t="array" ref="AP537">IFERROR(--('Input| Projects'!$AT537="Yes")*_xlfn.SWITCH('Input| Overheads'!$C$50,"Direct costs",'Calc| Overheads Allocation'!D$9*R537,"Internal labour",'Calc| Overheads Allocation'!D$9*R537*'Input| Projects'!$AO537,"DNSP defined",'Calc| Overheads Allocation'!D$79*'Input| Projects'!$AW537,0),0)</f>
        <v>0</v>
      </c>
      <c r="AQ537" s="172" cm="1">
        <f t="array" ref="AQ537">IFERROR(--('Input| Projects'!$AT537="Yes")*_xlfn.SWITCH('Input| Overheads'!$C$50,"Direct costs",'Calc| Overheads Allocation'!E$9*S537,"Internal labour",'Calc| Overheads Allocation'!E$9*S537*'Input| Projects'!$AO537,"DNSP defined",'Calc| Overheads Allocation'!E$79*'Input| Projects'!$AW537,0),0)</f>
        <v>0</v>
      </c>
      <c r="AR537" s="172" cm="1">
        <f t="array" ref="AR537">IFERROR(--('Input| Projects'!$AT537="Yes")*_xlfn.SWITCH('Input| Overheads'!$C$50,"Direct costs",'Calc| Overheads Allocation'!F$9*T537,"Internal labour",'Calc| Overheads Allocation'!F$9*T537*'Input| Projects'!$AO537,"DNSP defined",'Calc| Overheads Allocation'!F$79*'Input| Projects'!$AW537,0),0)</f>
        <v>0</v>
      </c>
      <c r="AS537" s="172" cm="1">
        <f t="array" ref="AS537">IFERROR(--('Input| Projects'!$AT537="Yes")*_xlfn.SWITCH('Input| Overheads'!$C$50,"Direct costs",'Calc| Overheads Allocation'!G$9*U537,"Internal labour",'Calc| Overheads Allocation'!G$9*U537*'Input| Projects'!$AO537,"DNSP defined",'Calc| Overheads Allocation'!G$79*'Input| Projects'!$AW537,0),0)</f>
        <v>0</v>
      </c>
      <c r="AT537" s="172" cm="1">
        <f t="array" ref="AT537">IFERROR(--('Input| Projects'!$AT537="Yes")*_xlfn.SWITCH('Input| Overheads'!$C$50,"Direct costs",'Calc| Overheads Allocation'!H$9*V537,"Internal labour",'Calc| Overheads Allocation'!H$9*V537*'Input| Projects'!$AO537,"DNSP defined",'Calc| Overheads Allocation'!H$79*'Input| Projects'!$AW537,0),0)</f>
        <v>0</v>
      </c>
      <c r="AU537" s="172" cm="1">
        <f t="array" ref="AU537">IFERROR(--('Input| Projects'!$AT537="Yes")*_xlfn.SWITCH('Input| Overheads'!$C$50,"Direct costs",'Calc| Overheads Allocation'!I$9*W537,"Internal labour",'Calc| Overheads Allocation'!I$9*W537*'Input| Projects'!$AO537,"DNSP defined",'Calc| Overheads Allocation'!I$79*'Input| Projects'!$AW537,0),0)</f>
        <v>0</v>
      </c>
      <c r="AV537" s="175"/>
      <c r="AW537" s="172">
        <f t="shared" si="200"/>
        <v>0</v>
      </c>
      <c r="AX537" s="172">
        <f t="shared" si="201"/>
        <v>0</v>
      </c>
      <c r="AY537" s="172">
        <f t="shared" si="202"/>
        <v>0</v>
      </c>
      <c r="AZ537" s="172">
        <f t="shared" si="203"/>
        <v>0</v>
      </c>
      <c r="BA537" s="172">
        <f t="shared" si="204"/>
        <v>0</v>
      </c>
      <c r="BB537" s="172">
        <f t="shared" si="205"/>
        <v>0</v>
      </c>
      <c r="BC537" s="172">
        <f t="shared" si="206"/>
        <v>0</v>
      </c>
      <c r="BD537" s="176"/>
      <c r="BE537" s="172">
        <f t="shared" si="207"/>
        <v>0</v>
      </c>
      <c r="BF537" s="172">
        <f t="shared" si="208"/>
        <v>0</v>
      </c>
      <c r="BG537" s="172">
        <f t="shared" si="209"/>
        <v>0</v>
      </c>
      <c r="BH537" s="172">
        <f t="shared" si="210"/>
        <v>0</v>
      </c>
      <c r="BI537" s="172">
        <f t="shared" si="211"/>
        <v>0</v>
      </c>
      <c r="BJ537" s="172">
        <f t="shared" si="212"/>
        <v>0</v>
      </c>
      <c r="BK537" s="172">
        <f t="shared" si="213"/>
        <v>0</v>
      </c>
      <c r="BL537" s="176"/>
      <c r="BM537" s="172">
        <f t="shared" si="192"/>
        <v>0</v>
      </c>
      <c r="BN537" s="172">
        <f t="shared" si="193"/>
        <v>0</v>
      </c>
      <c r="BO537" s="172">
        <f t="shared" si="194"/>
        <v>0</v>
      </c>
      <c r="BP537" s="172">
        <f t="shared" si="195"/>
        <v>0</v>
      </c>
      <c r="BQ537" s="172">
        <f t="shared" si="196"/>
        <v>0</v>
      </c>
      <c r="BR537" s="172">
        <f t="shared" si="197"/>
        <v>0</v>
      </c>
      <c r="BS537" s="172">
        <f t="shared" si="198"/>
        <v>0</v>
      </c>
      <c r="BT537" s="55"/>
      <c r="BU537" s="158">
        <f>SUMIF('Input| Projects'!$BA$8:$CX$8,RIGHT(BU$9,3),'Input| Projects'!$BA537:$CX537)</f>
        <v>0</v>
      </c>
      <c r="BV537" s="158">
        <f>SUMIF('Input| Projects'!$BA$8:$CX$8,RIGHT(BV$9,3),'Input| Projects'!$BA537:$CX537)</f>
        <v>0</v>
      </c>
      <c r="BW537" s="79" t="str">
        <f t="shared" si="199"/>
        <v/>
      </c>
    </row>
    <row r="538" spans="2:75" x14ac:dyDescent="0.2">
      <c r="B538" s="123">
        <f>IFERROR('Input| Projects'!B538,"")</f>
        <v>529</v>
      </c>
      <c r="C538" s="160" t="str">
        <f>IFERROR(IF('Input| Projects'!C538="","",'Input| Projects'!C538),"")</f>
        <v/>
      </c>
      <c r="D538" s="160" t="str">
        <f>IFERROR(IF('Input| Projects'!D538="","",'Input| Projects'!D538),"")</f>
        <v/>
      </c>
      <c r="E538" s="53"/>
      <c r="F538" s="160" t="str">
        <f>IF(LEN('Input| Projects'!F538)&gt;0,'Input| Projects'!F538,"")</f>
        <v/>
      </c>
      <c r="G538" s="160" t="str">
        <f>IF(LEN('Input| Projects'!G538)&gt;0,'Input| Projects'!G538,"")</f>
        <v/>
      </c>
      <c r="H538" s="10"/>
      <c r="I538" s="194" cm="1">
        <f t="array" ref="I538">IF(LEN($F538)&gt;0,1+IFERROR(SUMPRODUCT(TRANSPOSE('Input| Projects'!$AO538:$AQ538),INDEX('Input| Escalations'!$F$27:$L$29,,MATCH(Q$9,'Input| Escalations'!$F$21:$L$21,0))),0),0)</f>
        <v>0</v>
      </c>
      <c r="J538" s="194" cm="1">
        <f t="array" ref="J538">IF(LEN($F538)&gt;0,1+IFERROR(SUMPRODUCT(TRANSPOSE('Input| Projects'!$AO538:$AQ538),INDEX('Input| Escalations'!$F$27:$L$29,,MATCH(R$9,'Input| Escalations'!$F$21:$L$21,0))),0),0)</f>
        <v>0</v>
      </c>
      <c r="K538" s="194" cm="1">
        <f t="array" ref="K538">IF(LEN($F538)&gt;0,1+IFERROR(SUMPRODUCT(TRANSPOSE('Input| Projects'!$AO538:$AQ538),INDEX('Input| Escalations'!$F$27:$L$29,,MATCH(S$9,'Input| Escalations'!$F$21:$L$21,0))),0),0)</f>
        <v>0</v>
      </c>
      <c r="L538" s="194" cm="1">
        <f t="array" ref="L538">IF(LEN($F538)&gt;0,1+IFERROR(SUMPRODUCT(TRANSPOSE('Input| Projects'!$AO538:$AQ538),INDEX('Input| Escalations'!$F$27:$L$29,,MATCH(T$9,'Input| Escalations'!$F$21:$L$21,0))),0),0)</f>
        <v>0</v>
      </c>
      <c r="M538" s="194" cm="1">
        <f t="array" ref="M538">IF(LEN($F538)&gt;0,1+IFERROR(SUMPRODUCT(TRANSPOSE('Input| Projects'!$AO538:$AQ538),INDEX('Input| Escalations'!$F$27:$L$29,,MATCH(U$9,'Input| Escalations'!$F$21:$L$21,0))),0),0)</f>
        <v>0</v>
      </c>
      <c r="N538" s="194" cm="1">
        <f t="array" ref="N538">IF(LEN($F538)&gt;0,1+IFERROR(SUMPRODUCT(TRANSPOSE('Input| Projects'!$AO538:$AQ538),INDEX('Input| Escalations'!$F$27:$L$29,,MATCH(V$9,'Input| Escalations'!$F$21:$L$21,0))),0),0)</f>
        <v>0</v>
      </c>
      <c r="O538" s="194" cm="1">
        <f t="array" ref="O538">IF(LEN($F538)&gt;0,1+IFERROR(SUMPRODUCT(TRANSPOSE('Input| Projects'!$AO538:$AQ538),INDEX('Input| Escalations'!$F$27:$L$29,,MATCH(W$9,'Input| Escalations'!$F$21:$L$21,0))),0),0)</f>
        <v>0</v>
      </c>
      <c r="P538" s="10"/>
      <c r="Q538" s="172">
        <f>IFERROR(IF(ISNUMBER(FIND("decision",'Input| Setup'!$F$6)),'Input| Projects'!Y538,'Input| Projects'!I538)*'Input| Escalations'!$I$17*I538,0)</f>
        <v>0</v>
      </c>
      <c r="R538" s="172">
        <f>IFERROR(IF(ISNUMBER(FIND("decision",'Input| Setup'!$F$6)),'Input| Projects'!Z538,'Input| Projects'!J538)*'Input| Escalations'!$I$17*J538,0)</f>
        <v>0</v>
      </c>
      <c r="S538" s="172">
        <f>IFERROR(IF(ISNUMBER(FIND("decision",'Input| Setup'!$F$6)),'Input| Projects'!AA538,'Input| Projects'!K538)*'Input| Escalations'!$I$17*K538,0)</f>
        <v>0</v>
      </c>
      <c r="T538" s="172">
        <f>IFERROR(IF(ISNUMBER(FIND("decision",'Input| Setup'!$F$6)),'Input| Projects'!AB538,'Input| Projects'!L538)*'Input| Escalations'!$I$17*L538,0)</f>
        <v>0</v>
      </c>
      <c r="U538" s="172">
        <f>IFERROR(IF(ISNUMBER(FIND("decision",'Input| Setup'!$F$6)),'Input| Projects'!AC538,'Input| Projects'!M538)*'Input| Escalations'!$I$17*M538,0)</f>
        <v>0</v>
      </c>
      <c r="V538" s="172">
        <f>IFERROR(IF(ISNUMBER(FIND("decision",'Input| Setup'!$F$6)),'Input| Projects'!AD538,'Input| Projects'!N538)*'Input| Escalations'!$I$17*N538,0)</f>
        <v>0</v>
      </c>
      <c r="W538" s="172">
        <f>IFERROR(IF(ISNUMBER(FIND("decision",'Input| Setup'!$F$6)),'Input| Projects'!AE538,'Input| Projects'!O538)*'Input| Escalations'!$I$17*O538,0)</f>
        <v>0</v>
      </c>
      <c r="X538" s="175"/>
      <c r="Y538" s="172">
        <f>IF(ISNUMBER(FIND("decision",'Input| Setup'!$F$6)),'Input| Projects'!AG538,'Input| Projects'!Q538)*I538*'Input| Escalations'!$I$17</f>
        <v>0</v>
      </c>
      <c r="Z538" s="172">
        <f>IF(ISNUMBER(FIND("decision",'Input| Setup'!$F$6)),'Input| Projects'!AH538,'Input| Projects'!R538)*J538*'Input| Escalations'!$I$17</f>
        <v>0</v>
      </c>
      <c r="AA538" s="172">
        <f>IF(ISNUMBER(FIND("decision",'Input| Setup'!$F$6)),'Input| Projects'!AI538,'Input| Projects'!S538)*K538*'Input| Escalations'!$I$17</f>
        <v>0</v>
      </c>
      <c r="AB538" s="172">
        <f>IF(ISNUMBER(FIND("decision",'Input| Setup'!$F$6)),'Input| Projects'!AJ538,'Input| Projects'!T538)*L538*'Input| Escalations'!$I$17</f>
        <v>0</v>
      </c>
      <c r="AC538" s="172">
        <f>IF(ISNUMBER(FIND("decision",'Input| Setup'!$F$6)),'Input| Projects'!AK538,'Input| Projects'!U538)*M538*'Input| Escalations'!$I$17</f>
        <v>0</v>
      </c>
      <c r="AD538" s="172">
        <f>IF(ISNUMBER(FIND("decision",'Input| Setup'!$F$6)),'Input| Projects'!AL538,'Input| Projects'!V538)*N538*'Input| Escalations'!$I$17</f>
        <v>0</v>
      </c>
      <c r="AE538" s="172">
        <f>IF(ISNUMBER(FIND("decision",'Input| Setup'!$F$6)),'Input| Projects'!AM538,'Input| Projects'!W538)*O538*'Input| Escalations'!$I$17</f>
        <v>0</v>
      </c>
      <c r="AF538" s="175"/>
      <c r="AG538" s="172" cm="1">
        <f t="array" ref="AG538">IFERROR(--('Input| Projects'!$AS538="Yes")*_xlfn.SWITCH('Input| Overheads'!$C$50,"Direct costs",'Calc| Overheads Allocation'!C$8*Q538,"Internal labour",'Calc| Overheads Allocation'!C$8*Q538*'Input| Projects'!$AO538,"DNSP defined",'Calc| Overheads Allocation'!C$78*'Input| Projects'!$AV538,0),0)</f>
        <v>0</v>
      </c>
      <c r="AH538" s="172" cm="1">
        <f t="array" ref="AH538">IFERROR(--('Input| Projects'!$AS538="Yes")*_xlfn.SWITCH('Input| Overheads'!$C$50,"Direct costs",'Calc| Overheads Allocation'!D$8*R538,"Internal labour",'Calc| Overheads Allocation'!D$8*R538*'Input| Projects'!$AO538,"DNSP defined",'Calc| Overheads Allocation'!D$78*'Input| Projects'!$AV538,0),0)</f>
        <v>0</v>
      </c>
      <c r="AI538" s="172" cm="1">
        <f t="array" ref="AI538">IFERROR(--('Input| Projects'!$AS538="Yes")*_xlfn.SWITCH('Input| Overheads'!$C$50,"Direct costs",'Calc| Overheads Allocation'!E$8*S538,"Internal labour",'Calc| Overheads Allocation'!E$8*S538*'Input| Projects'!$AO538,"DNSP defined",'Calc| Overheads Allocation'!E$78*'Input| Projects'!$AV538,0),0)</f>
        <v>0</v>
      </c>
      <c r="AJ538" s="172" cm="1">
        <f t="array" ref="AJ538">IFERROR(--('Input| Projects'!$AS538="Yes")*_xlfn.SWITCH('Input| Overheads'!$C$50,"Direct costs",'Calc| Overheads Allocation'!F$8*T538,"Internal labour",'Calc| Overheads Allocation'!F$8*T538*'Input| Projects'!$AO538,"DNSP defined",'Calc| Overheads Allocation'!F$78*'Input| Projects'!$AV538,0),0)</f>
        <v>0</v>
      </c>
      <c r="AK538" s="172" cm="1">
        <f t="array" ref="AK538">IFERROR(--('Input| Projects'!$AS538="Yes")*_xlfn.SWITCH('Input| Overheads'!$C$50,"Direct costs",'Calc| Overheads Allocation'!G$8*U538,"Internal labour",'Calc| Overheads Allocation'!G$8*U538*'Input| Projects'!$AO538,"DNSP defined",'Calc| Overheads Allocation'!G$78*'Input| Projects'!$AV538,0),0)</f>
        <v>0</v>
      </c>
      <c r="AL538" s="172" cm="1">
        <f t="array" ref="AL538">IFERROR(--('Input| Projects'!$AS538="Yes")*_xlfn.SWITCH('Input| Overheads'!$C$50,"Direct costs",'Calc| Overheads Allocation'!H$8*V538,"Internal labour",'Calc| Overheads Allocation'!H$8*V538*'Input| Projects'!$AO538,"DNSP defined",'Calc| Overheads Allocation'!H$78*'Input| Projects'!$AV538,0),0)</f>
        <v>0</v>
      </c>
      <c r="AM538" s="172" cm="1">
        <f t="array" ref="AM538">IFERROR(--('Input| Projects'!$AS538="Yes")*_xlfn.SWITCH('Input| Overheads'!$C$50,"Direct costs",'Calc| Overheads Allocation'!I$8*W538,"Internal labour",'Calc| Overheads Allocation'!I$8*W538*'Input| Projects'!$AO538,"DNSP defined",'Calc| Overheads Allocation'!I$78*'Input| Projects'!$AV538,0),0)</f>
        <v>0</v>
      </c>
      <c r="AN538" s="175"/>
      <c r="AO538" s="172" cm="1">
        <f t="array" ref="AO538">IFERROR(--('Input| Projects'!$AT538="Yes")*_xlfn.SWITCH('Input| Overheads'!$C$50,"Direct costs",'Calc| Overheads Allocation'!C$9*Q538,"Internal labour",'Calc| Overheads Allocation'!C$9*Q538*'Input| Projects'!$AO538,"DNSP defined",'Calc| Overheads Allocation'!C$79*'Input| Projects'!$AW538,0),0)</f>
        <v>0</v>
      </c>
      <c r="AP538" s="172" cm="1">
        <f t="array" ref="AP538">IFERROR(--('Input| Projects'!$AT538="Yes")*_xlfn.SWITCH('Input| Overheads'!$C$50,"Direct costs",'Calc| Overheads Allocation'!D$9*R538,"Internal labour",'Calc| Overheads Allocation'!D$9*R538*'Input| Projects'!$AO538,"DNSP defined",'Calc| Overheads Allocation'!D$79*'Input| Projects'!$AW538,0),0)</f>
        <v>0</v>
      </c>
      <c r="AQ538" s="172" cm="1">
        <f t="array" ref="AQ538">IFERROR(--('Input| Projects'!$AT538="Yes")*_xlfn.SWITCH('Input| Overheads'!$C$50,"Direct costs",'Calc| Overheads Allocation'!E$9*S538,"Internal labour",'Calc| Overheads Allocation'!E$9*S538*'Input| Projects'!$AO538,"DNSP defined",'Calc| Overheads Allocation'!E$79*'Input| Projects'!$AW538,0),0)</f>
        <v>0</v>
      </c>
      <c r="AR538" s="172" cm="1">
        <f t="array" ref="AR538">IFERROR(--('Input| Projects'!$AT538="Yes")*_xlfn.SWITCH('Input| Overheads'!$C$50,"Direct costs",'Calc| Overheads Allocation'!F$9*T538,"Internal labour",'Calc| Overheads Allocation'!F$9*T538*'Input| Projects'!$AO538,"DNSP defined",'Calc| Overheads Allocation'!F$79*'Input| Projects'!$AW538,0),0)</f>
        <v>0</v>
      </c>
      <c r="AS538" s="172" cm="1">
        <f t="array" ref="AS538">IFERROR(--('Input| Projects'!$AT538="Yes")*_xlfn.SWITCH('Input| Overheads'!$C$50,"Direct costs",'Calc| Overheads Allocation'!G$9*U538,"Internal labour",'Calc| Overheads Allocation'!G$9*U538*'Input| Projects'!$AO538,"DNSP defined",'Calc| Overheads Allocation'!G$79*'Input| Projects'!$AW538,0),0)</f>
        <v>0</v>
      </c>
      <c r="AT538" s="172" cm="1">
        <f t="array" ref="AT538">IFERROR(--('Input| Projects'!$AT538="Yes")*_xlfn.SWITCH('Input| Overheads'!$C$50,"Direct costs",'Calc| Overheads Allocation'!H$9*V538,"Internal labour",'Calc| Overheads Allocation'!H$9*V538*'Input| Projects'!$AO538,"DNSP defined",'Calc| Overheads Allocation'!H$79*'Input| Projects'!$AW538,0),0)</f>
        <v>0</v>
      </c>
      <c r="AU538" s="172" cm="1">
        <f t="array" ref="AU538">IFERROR(--('Input| Projects'!$AT538="Yes")*_xlfn.SWITCH('Input| Overheads'!$C$50,"Direct costs",'Calc| Overheads Allocation'!I$9*W538,"Internal labour",'Calc| Overheads Allocation'!I$9*W538*'Input| Projects'!$AO538,"DNSP defined",'Calc| Overheads Allocation'!I$79*'Input| Projects'!$AW538,0),0)</f>
        <v>0</v>
      </c>
      <c r="AV538" s="175"/>
      <c r="AW538" s="172">
        <f t="shared" si="200"/>
        <v>0</v>
      </c>
      <c r="AX538" s="172">
        <f t="shared" si="201"/>
        <v>0</v>
      </c>
      <c r="AY538" s="172">
        <f t="shared" si="202"/>
        <v>0</v>
      </c>
      <c r="AZ538" s="172">
        <f t="shared" si="203"/>
        <v>0</v>
      </c>
      <c r="BA538" s="172">
        <f t="shared" si="204"/>
        <v>0</v>
      </c>
      <c r="BB538" s="172">
        <f t="shared" si="205"/>
        <v>0</v>
      </c>
      <c r="BC538" s="172">
        <f t="shared" si="206"/>
        <v>0</v>
      </c>
      <c r="BD538" s="176"/>
      <c r="BE538" s="172">
        <f t="shared" si="207"/>
        <v>0</v>
      </c>
      <c r="BF538" s="172">
        <f t="shared" si="208"/>
        <v>0</v>
      </c>
      <c r="BG538" s="172">
        <f t="shared" si="209"/>
        <v>0</v>
      </c>
      <c r="BH538" s="172">
        <f t="shared" si="210"/>
        <v>0</v>
      </c>
      <c r="BI538" s="172">
        <f t="shared" si="211"/>
        <v>0</v>
      </c>
      <c r="BJ538" s="172">
        <f t="shared" si="212"/>
        <v>0</v>
      </c>
      <c r="BK538" s="172">
        <f t="shared" si="213"/>
        <v>0</v>
      </c>
      <c r="BL538" s="176"/>
      <c r="BM538" s="172">
        <f t="shared" si="192"/>
        <v>0</v>
      </c>
      <c r="BN538" s="172">
        <f t="shared" si="193"/>
        <v>0</v>
      </c>
      <c r="BO538" s="172">
        <f t="shared" si="194"/>
        <v>0</v>
      </c>
      <c r="BP538" s="172">
        <f t="shared" si="195"/>
        <v>0</v>
      </c>
      <c r="BQ538" s="172">
        <f t="shared" si="196"/>
        <v>0</v>
      </c>
      <c r="BR538" s="172">
        <f t="shared" si="197"/>
        <v>0</v>
      </c>
      <c r="BS538" s="172">
        <f t="shared" si="198"/>
        <v>0</v>
      </c>
      <c r="BT538" s="55"/>
      <c r="BU538" s="158">
        <f>SUMIF('Input| Projects'!$BA$8:$CX$8,RIGHT(BU$9,3),'Input| Projects'!$BA538:$CX538)</f>
        <v>0</v>
      </c>
      <c r="BV538" s="158">
        <f>SUMIF('Input| Projects'!$BA$8:$CX$8,RIGHT(BV$9,3),'Input| Projects'!$BA538:$CX538)</f>
        <v>0</v>
      </c>
      <c r="BW538" s="79" t="str">
        <f t="shared" si="199"/>
        <v/>
      </c>
    </row>
    <row r="539" spans="2:75" x14ac:dyDescent="0.2">
      <c r="B539" s="123">
        <f>IFERROR('Input| Projects'!B539,"")</f>
        <v>530</v>
      </c>
      <c r="C539" s="160" t="str">
        <f>IFERROR(IF('Input| Projects'!C539="","",'Input| Projects'!C539),"")</f>
        <v/>
      </c>
      <c r="D539" s="160" t="str">
        <f>IFERROR(IF('Input| Projects'!D539="","",'Input| Projects'!D539),"")</f>
        <v/>
      </c>
      <c r="E539" s="53"/>
      <c r="F539" s="160" t="str">
        <f>IF(LEN('Input| Projects'!F539)&gt;0,'Input| Projects'!F539,"")</f>
        <v/>
      </c>
      <c r="G539" s="160" t="str">
        <f>IF(LEN('Input| Projects'!G539)&gt;0,'Input| Projects'!G539,"")</f>
        <v/>
      </c>
      <c r="H539" s="10"/>
      <c r="I539" s="194" cm="1">
        <f t="array" ref="I539">IF(LEN($F539)&gt;0,1+IFERROR(SUMPRODUCT(TRANSPOSE('Input| Projects'!$AO539:$AQ539),INDEX('Input| Escalations'!$F$27:$L$29,,MATCH(Q$9,'Input| Escalations'!$F$21:$L$21,0))),0),0)</f>
        <v>0</v>
      </c>
      <c r="J539" s="194" cm="1">
        <f t="array" ref="J539">IF(LEN($F539)&gt;0,1+IFERROR(SUMPRODUCT(TRANSPOSE('Input| Projects'!$AO539:$AQ539),INDEX('Input| Escalations'!$F$27:$L$29,,MATCH(R$9,'Input| Escalations'!$F$21:$L$21,0))),0),0)</f>
        <v>0</v>
      </c>
      <c r="K539" s="194" cm="1">
        <f t="array" ref="K539">IF(LEN($F539)&gt;0,1+IFERROR(SUMPRODUCT(TRANSPOSE('Input| Projects'!$AO539:$AQ539),INDEX('Input| Escalations'!$F$27:$L$29,,MATCH(S$9,'Input| Escalations'!$F$21:$L$21,0))),0),0)</f>
        <v>0</v>
      </c>
      <c r="L539" s="194" cm="1">
        <f t="array" ref="L539">IF(LEN($F539)&gt;0,1+IFERROR(SUMPRODUCT(TRANSPOSE('Input| Projects'!$AO539:$AQ539),INDEX('Input| Escalations'!$F$27:$L$29,,MATCH(T$9,'Input| Escalations'!$F$21:$L$21,0))),0),0)</f>
        <v>0</v>
      </c>
      <c r="M539" s="194" cm="1">
        <f t="array" ref="M539">IF(LEN($F539)&gt;0,1+IFERROR(SUMPRODUCT(TRANSPOSE('Input| Projects'!$AO539:$AQ539),INDEX('Input| Escalations'!$F$27:$L$29,,MATCH(U$9,'Input| Escalations'!$F$21:$L$21,0))),0),0)</f>
        <v>0</v>
      </c>
      <c r="N539" s="194" cm="1">
        <f t="array" ref="N539">IF(LEN($F539)&gt;0,1+IFERROR(SUMPRODUCT(TRANSPOSE('Input| Projects'!$AO539:$AQ539),INDEX('Input| Escalations'!$F$27:$L$29,,MATCH(V$9,'Input| Escalations'!$F$21:$L$21,0))),0),0)</f>
        <v>0</v>
      </c>
      <c r="O539" s="194" cm="1">
        <f t="array" ref="O539">IF(LEN($F539)&gt;0,1+IFERROR(SUMPRODUCT(TRANSPOSE('Input| Projects'!$AO539:$AQ539),INDEX('Input| Escalations'!$F$27:$L$29,,MATCH(W$9,'Input| Escalations'!$F$21:$L$21,0))),0),0)</f>
        <v>0</v>
      </c>
      <c r="P539" s="10"/>
      <c r="Q539" s="172">
        <f>IFERROR(IF(ISNUMBER(FIND("decision",'Input| Setup'!$F$6)),'Input| Projects'!Y539,'Input| Projects'!I539)*'Input| Escalations'!$I$17*I539,0)</f>
        <v>0</v>
      </c>
      <c r="R539" s="172">
        <f>IFERROR(IF(ISNUMBER(FIND("decision",'Input| Setup'!$F$6)),'Input| Projects'!Z539,'Input| Projects'!J539)*'Input| Escalations'!$I$17*J539,0)</f>
        <v>0</v>
      </c>
      <c r="S539" s="172">
        <f>IFERROR(IF(ISNUMBER(FIND("decision",'Input| Setup'!$F$6)),'Input| Projects'!AA539,'Input| Projects'!K539)*'Input| Escalations'!$I$17*K539,0)</f>
        <v>0</v>
      </c>
      <c r="T539" s="172">
        <f>IFERROR(IF(ISNUMBER(FIND("decision",'Input| Setup'!$F$6)),'Input| Projects'!AB539,'Input| Projects'!L539)*'Input| Escalations'!$I$17*L539,0)</f>
        <v>0</v>
      </c>
      <c r="U539" s="172">
        <f>IFERROR(IF(ISNUMBER(FIND("decision",'Input| Setup'!$F$6)),'Input| Projects'!AC539,'Input| Projects'!M539)*'Input| Escalations'!$I$17*M539,0)</f>
        <v>0</v>
      </c>
      <c r="V539" s="172">
        <f>IFERROR(IF(ISNUMBER(FIND("decision",'Input| Setup'!$F$6)),'Input| Projects'!AD539,'Input| Projects'!N539)*'Input| Escalations'!$I$17*N539,0)</f>
        <v>0</v>
      </c>
      <c r="W539" s="172">
        <f>IFERROR(IF(ISNUMBER(FIND("decision",'Input| Setup'!$F$6)),'Input| Projects'!AE539,'Input| Projects'!O539)*'Input| Escalations'!$I$17*O539,0)</f>
        <v>0</v>
      </c>
      <c r="X539" s="175"/>
      <c r="Y539" s="172">
        <f>IF(ISNUMBER(FIND("decision",'Input| Setup'!$F$6)),'Input| Projects'!AG539,'Input| Projects'!Q539)*I539*'Input| Escalations'!$I$17</f>
        <v>0</v>
      </c>
      <c r="Z539" s="172">
        <f>IF(ISNUMBER(FIND("decision",'Input| Setup'!$F$6)),'Input| Projects'!AH539,'Input| Projects'!R539)*J539*'Input| Escalations'!$I$17</f>
        <v>0</v>
      </c>
      <c r="AA539" s="172">
        <f>IF(ISNUMBER(FIND("decision",'Input| Setup'!$F$6)),'Input| Projects'!AI539,'Input| Projects'!S539)*K539*'Input| Escalations'!$I$17</f>
        <v>0</v>
      </c>
      <c r="AB539" s="172">
        <f>IF(ISNUMBER(FIND("decision",'Input| Setup'!$F$6)),'Input| Projects'!AJ539,'Input| Projects'!T539)*L539*'Input| Escalations'!$I$17</f>
        <v>0</v>
      </c>
      <c r="AC539" s="172">
        <f>IF(ISNUMBER(FIND("decision",'Input| Setup'!$F$6)),'Input| Projects'!AK539,'Input| Projects'!U539)*M539*'Input| Escalations'!$I$17</f>
        <v>0</v>
      </c>
      <c r="AD539" s="172">
        <f>IF(ISNUMBER(FIND("decision",'Input| Setup'!$F$6)),'Input| Projects'!AL539,'Input| Projects'!V539)*N539*'Input| Escalations'!$I$17</f>
        <v>0</v>
      </c>
      <c r="AE539" s="172">
        <f>IF(ISNUMBER(FIND("decision",'Input| Setup'!$F$6)),'Input| Projects'!AM539,'Input| Projects'!W539)*O539*'Input| Escalations'!$I$17</f>
        <v>0</v>
      </c>
      <c r="AF539" s="175"/>
      <c r="AG539" s="172" cm="1">
        <f t="array" ref="AG539">IFERROR(--('Input| Projects'!$AS539="Yes")*_xlfn.SWITCH('Input| Overheads'!$C$50,"Direct costs",'Calc| Overheads Allocation'!C$8*Q539,"Internal labour",'Calc| Overheads Allocation'!C$8*Q539*'Input| Projects'!$AO539,"DNSP defined",'Calc| Overheads Allocation'!C$78*'Input| Projects'!$AV539,0),0)</f>
        <v>0</v>
      </c>
      <c r="AH539" s="172" cm="1">
        <f t="array" ref="AH539">IFERROR(--('Input| Projects'!$AS539="Yes")*_xlfn.SWITCH('Input| Overheads'!$C$50,"Direct costs",'Calc| Overheads Allocation'!D$8*R539,"Internal labour",'Calc| Overheads Allocation'!D$8*R539*'Input| Projects'!$AO539,"DNSP defined",'Calc| Overheads Allocation'!D$78*'Input| Projects'!$AV539,0),0)</f>
        <v>0</v>
      </c>
      <c r="AI539" s="172" cm="1">
        <f t="array" ref="AI539">IFERROR(--('Input| Projects'!$AS539="Yes")*_xlfn.SWITCH('Input| Overheads'!$C$50,"Direct costs",'Calc| Overheads Allocation'!E$8*S539,"Internal labour",'Calc| Overheads Allocation'!E$8*S539*'Input| Projects'!$AO539,"DNSP defined",'Calc| Overheads Allocation'!E$78*'Input| Projects'!$AV539,0),0)</f>
        <v>0</v>
      </c>
      <c r="AJ539" s="172" cm="1">
        <f t="array" ref="AJ539">IFERROR(--('Input| Projects'!$AS539="Yes")*_xlfn.SWITCH('Input| Overheads'!$C$50,"Direct costs",'Calc| Overheads Allocation'!F$8*T539,"Internal labour",'Calc| Overheads Allocation'!F$8*T539*'Input| Projects'!$AO539,"DNSP defined",'Calc| Overheads Allocation'!F$78*'Input| Projects'!$AV539,0),0)</f>
        <v>0</v>
      </c>
      <c r="AK539" s="172" cm="1">
        <f t="array" ref="AK539">IFERROR(--('Input| Projects'!$AS539="Yes")*_xlfn.SWITCH('Input| Overheads'!$C$50,"Direct costs",'Calc| Overheads Allocation'!G$8*U539,"Internal labour",'Calc| Overheads Allocation'!G$8*U539*'Input| Projects'!$AO539,"DNSP defined",'Calc| Overheads Allocation'!G$78*'Input| Projects'!$AV539,0),0)</f>
        <v>0</v>
      </c>
      <c r="AL539" s="172" cm="1">
        <f t="array" ref="AL539">IFERROR(--('Input| Projects'!$AS539="Yes")*_xlfn.SWITCH('Input| Overheads'!$C$50,"Direct costs",'Calc| Overheads Allocation'!H$8*V539,"Internal labour",'Calc| Overheads Allocation'!H$8*V539*'Input| Projects'!$AO539,"DNSP defined",'Calc| Overheads Allocation'!H$78*'Input| Projects'!$AV539,0),0)</f>
        <v>0</v>
      </c>
      <c r="AM539" s="172" cm="1">
        <f t="array" ref="AM539">IFERROR(--('Input| Projects'!$AS539="Yes")*_xlfn.SWITCH('Input| Overheads'!$C$50,"Direct costs",'Calc| Overheads Allocation'!I$8*W539,"Internal labour",'Calc| Overheads Allocation'!I$8*W539*'Input| Projects'!$AO539,"DNSP defined",'Calc| Overheads Allocation'!I$78*'Input| Projects'!$AV539,0),0)</f>
        <v>0</v>
      </c>
      <c r="AN539" s="175"/>
      <c r="AO539" s="172" cm="1">
        <f t="array" ref="AO539">IFERROR(--('Input| Projects'!$AT539="Yes")*_xlfn.SWITCH('Input| Overheads'!$C$50,"Direct costs",'Calc| Overheads Allocation'!C$9*Q539,"Internal labour",'Calc| Overheads Allocation'!C$9*Q539*'Input| Projects'!$AO539,"DNSP defined",'Calc| Overheads Allocation'!C$79*'Input| Projects'!$AW539,0),0)</f>
        <v>0</v>
      </c>
      <c r="AP539" s="172" cm="1">
        <f t="array" ref="AP539">IFERROR(--('Input| Projects'!$AT539="Yes")*_xlfn.SWITCH('Input| Overheads'!$C$50,"Direct costs",'Calc| Overheads Allocation'!D$9*R539,"Internal labour",'Calc| Overheads Allocation'!D$9*R539*'Input| Projects'!$AO539,"DNSP defined",'Calc| Overheads Allocation'!D$79*'Input| Projects'!$AW539,0),0)</f>
        <v>0</v>
      </c>
      <c r="AQ539" s="172" cm="1">
        <f t="array" ref="AQ539">IFERROR(--('Input| Projects'!$AT539="Yes")*_xlfn.SWITCH('Input| Overheads'!$C$50,"Direct costs",'Calc| Overheads Allocation'!E$9*S539,"Internal labour",'Calc| Overheads Allocation'!E$9*S539*'Input| Projects'!$AO539,"DNSP defined",'Calc| Overheads Allocation'!E$79*'Input| Projects'!$AW539,0),0)</f>
        <v>0</v>
      </c>
      <c r="AR539" s="172" cm="1">
        <f t="array" ref="AR539">IFERROR(--('Input| Projects'!$AT539="Yes")*_xlfn.SWITCH('Input| Overheads'!$C$50,"Direct costs",'Calc| Overheads Allocation'!F$9*T539,"Internal labour",'Calc| Overheads Allocation'!F$9*T539*'Input| Projects'!$AO539,"DNSP defined",'Calc| Overheads Allocation'!F$79*'Input| Projects'!$AW539,0),0)</f>
        <v>0</v>
      </c>
      <c r="AS539" s="172" cm="1">
        <f t="array" ref="AS539">IFERROR(--('Input| Projects'!$AT539="Yes")*_xlfn.SWITCH('Input| Overheads'!$C$50,"Direct costs",'Calc| Overheads Allocation'!G$9*U539,"Internal labour",'Calc| Overheads Allocation'!G$9*U539*'Input| Projects'!$AO539,"DNSP defined",'Calc| Overheads Allocation'!G$79*'Input| Projects'!$AW539,0),0)</f>
        <v>0</v>
      </c>
      <c r="AT539" s="172" cm="1">
        <f t="array" ref="AT539">IFERROR(--('Input| Projects'!$AT539="Yes")*_xlfn.SWITCH('Input| Overheads'!$C$50,"Direct costs",'Calc| Overheads Allocation'!H$9*V539,"Internal labour",'Calc| Overheads Allocation'!H$9*V539*'Input| Projects'!$AO539,"DNSP defined",'Calc| Overheads Allocation'!H$79*'Input| Projects'!$AW539,0),0)</f>
        <v>0</v>
      </c>
      <c r="AU539" s="172" cm="1">
        <f t="array" ref="AU539">IFERROR(--('Input| Projects'!$AT539="Yes")*_xlfn.SWITCH('Input| Overheads'!$C$50,"Direct costs",'Calc| Overheads Allocation'!I$9*W539,"Internal labour",'Calc| Overheads Allocation'!I$9*W539*'Input| Projects'!$AO539,"DNSP defined",'Calc| Overheads Allocation'!I$79*'Input| Projects'!$AW539,0),0)</f>
        <v>0</v>
      </c>
      <c r="AV539" s="175"/>
      <c r="AW539" s="172">
        <f t="shared" si="200"/>
        <v>0</v>
      </c>
      <c r="AX539" s="172">
        <f t="shared" si="201"/>
        <v>0</v>
      </c>
      <c r="AY539" s="172">
        <f t="shared" si="202"/>
        <v>0</v>
      </c>
      <c r="AZ539" s="172">
        <f t="shared" si="203"/>
        <v>0</v>
      </c>
      <c r="BA539" s="172">
        <f t="shared" si="204"/>
        <v>0</v>
      </c>
      <c r="BB539" s="172">
        <f t="shared" si="205"/>
        <v>0</v>
      </c>
      <c r="BC539" s="172">
        <f t="shared" si="206"/>
        <v>0</v>
      </c>
      <c r="BD539" s="176"/>
      <c r="BE539" s="172">
        <f t="shared" si="207"/>
        <v>0</v>
      </c>
      <c r="BF539" s="172">
        <f t="shared" si="208"/>
        <v>0</v>
      </c>
      <c r="BG539" s="172">
        <f t="shared" si="209"/>
        <v>0</v>
      </c>
      <c r="BH539" s="172">
        <f t="shared" si="210"/>
        <v>0</v>
      </c>
      <c r="BI539" s="172">
        <f t="shared" si="211"/>
        <v>0</v>
      </c>
      <c r="BJ539" s="172">
        <f t="shared" si="212"/>
        <v>0</v>
      </c>
      <c r="BK539" s="172">
        <f t="shared" si="213"/>
        <v>0</v>
      </c>
      <c r="BL539" s="176"/>
      <c r="BM539" s="172">
        <f t="shared" si="192"/>
        <v>0</v>
      </c>
      <c r="BN539" s="172">
        <f t="shared" si="193"/>
        <v>0</v>
      </c>
      <c r="BO539" s="172">
        <f t="shared" si="194"/>
        <v>0</v>
      </c>
      <c r="BP539" s="172">
        <f t="shared" si="195"/>
        <v>0</v>
      </c>
      <c r="BQ539" s="172">
        <f t="shared" si="196"/>
        <v>0</v>
      </c>
      <c r="BR539" s="172">
        <f t="shared" si="197"/>
        <v>0</v>
      </c>
      <c r="BS539" s="172">
        <f t="shared" si="198"/>
        <v>0</v>
      </c>
      <c r="BT539" s="55"/>
      <c r="BU539" s="158">
        <f>SUMIF('Input| Projects'!$BA$8:$CX$8,RIGHT(BU$9,3),'Input| Projects'!$BA539:$CX539)</f>
        <v>0</v>
      </c>
      <c r="BV539" s="158">
        <f>SUMIF('Input| Projects'!$BA$8:$CX$8,RIGHT(BV$9,3),'Input| Projects'!$BA539:$CX539)</f>
        <v>0</v>
      </c>
      <c r="BW539" s="79" t="str">
        <f t="shared" si="199"/>
        <v/>
      </c>
    </row>
    <row r="540" spans="2:75" x14ac:dyDescent="0.2">
      <c r="B540" s="123">
        <f>IFERROR('Input| Projects'!B540,"")</f>
        <v>531</v>
      </c>
      <c r="C540" s="160" t="str">
        <f>IFERROR(IF('Input| Projects'!C540="","",'Input| Projects'!C540),"")</f>
        <v/>
      </c>
      <c r="D540" s="160" t="str">
        <f>IFERROR(IF('Input| Projects'!D540="","",'Input| Projects'!D540),"")</f>
        <v/>
      </c>
      <c r="E540" s="53"/>
      <c r="F540" s="160" t="str">
        <f>IF(LEN('Input| Projects'!F540)&gt;0,'Input| Projects'!F540,"")</f>
        <v/>
      </c>
      <c r="G540" s="160" t="str">
        <f>IF(LEN('Input| Projects'!G540)&gt;0,'Input| Projects'!G540,"")</f>
        <v/>
      </c>
      <c r="H540" s="10"/>
      <c r="I540" s="194" cm="1">
        <f t="array" ref="I540">IF(LEN($F540)&gt;0,1+IFERROR(SUMPRODUCT(TRANSPOSE('Input| Projects'!$AO540:$AQ540),INDEX('Input| Escalations'!$F$27:$L$29,,MATCH(Q$9,'Input| Escalations'!$F$21:$L$21,0))),0),0)</f>
        <v>0</v>
      </c>
      <c r="J540" s="194" cm="1">
        <f t="array" ref="J540">IF(LEN($F540)&gt;0,1+IFERROR(SUMPRODUCT(TRANSPOSE('Input| Projects'!$AO540:$AQ540),INDEX('Input| Escalations'!$F$27:$L$29,,MATCH(R$9,'Input| Escalations'!$F$21:$L$21,0))),0),0)</f>
        <v>0</v>
      </c>
      <c r="K540" s="194" cm="1">
        <f t="array" ref="K540">IF(LEN($F540)&gt;0,1+IFERROR(SUMPRODUCT(TRANSPOSE('Input| Projects'!$AO540:$AQ540),INDEX('Input| Escalations'!$F$27:$L$29,,MATCH(S$9,'Input| Escalations'!$F$21:$L$21,0))),0),0)</f>
        <v>0</v>
      </c>
      <c r="L540" s="194" cm="1">
        <f t="array" ref="L540">IF(LEN($F540)&gt;0,1+IFERROR(SUMPRODUCT(TRANSPOSE('Input| Projects'!$AO540:$AQ540),INDEX('Input| Escalations'!$F$27:$L$29,,MATCH(T$9,'Input| Escalations'!$F$21:$L$21,0))),0),0)</f>
        <v>0</v>
      </c>
      <c r="M540" s="194" cm="1">
        <f t="array" ref="M540">IF(LEN($F540)&gt;0,1+IFERROR(SUMPRODUCT(TRANSPOSE('Input| Projects'!$AO540:$AQ540),INDEX('Input| Escalations'!$F$27:$L$29,,MATCH(U$9,'Input| Escalations'!$F$21:$L$21,0))),0),0)</f>
        <v>0</v>
      </c>
      <c r="N540" s="194" cm="1">
        <f t="array" ref="N540">IF(LEN($F540)&gt;0,1+IFERROR(SUMPRODUCT(TRANSPOSE('Input| Projects'!$AO540:$AQ540),INDEX('Input| Escalations'!$F$27:$L$29,,MATCH(V$9,'Input| Escalations'!$F$21:$L$21,0))),0),0)</f>
        <v>0</v>
      </c>
      <c r="O540" s="194" cm="1">
        <f t="array" ref="O540">IF(LEN($F540)&gt;0,1+IFERROR(SUMPRODUCT(TRANSPOSE('Input| Projects'!$AO540:$AQ540),INDEX('Input| Escalations'!$F$27:$L$29,,MATCH(W$9,'Input| Escalations'!$F$21:$L$21,0))),0),0)</f>
        <v>0</v>
      </c>
      <c r="P540" s="10"/>
      <c r="Q540" s="172">
        <f>IFERROR(IF(ISNUMBER(FIND("decision",'Input| Setup'!$F$6)),'Input| Projects'!Y540,'Input| Projects'!I540)*'Input| Escalations'!$I$17*I540,0)</f>
        <v>0</v>
      </c>
      <c r="R540" s="172">
        <f>IFERROR(IF(ISNUMBER(FIND("decision",'Input| Setup'!$F$6)),'Input| Projects'!Z540,'Input| Projects'!J540)*'Input| Escalations'!$I$17*J540,0)</f>
        <v>0</v>
      </c>
      <c r="S540" s="172">
        <f>IFERROR(IF(ISNUMBER(FIND("decision",'Input| Setup'!$F$6)),'Input| Projects'!AA540,'Input| Projects'!K540)*'Input| Escalations'!$I$17*K540,0)</f>
        <v>0</v>
      </c>
      <c r="T540" s="172">
        <f>IFERROR(IF(ISNUMBER(FIND("decision",'Input| Setup'!$F$6)),'Input| Projects'!AB540,'Input| Projects'!L540)*'Input| Escalations'!$I$17*L540,0)</f>
        <v>0</v>
      </c>
      <c r="U540" s="172">
        <f>IFERROR(IF(ISNUMBER(FIND("decision",'Input| Setup'!$F$6)),'Input| Projects'!AC540,'Input| Projects'!M540)*'Input| Escalations'!$I$17*M540,0)</f>
        <v>0</v>
      </c>
      <c r="V540" s="172">
        <f>IFERROR(IF(ISNUMBER(FIND("decision",'Input| Setup'!$F$6)),'Input| Projects'!AD540,'Input| Projects'!N540)*'Input| Escalations'!$I$17*N540,0)</f>
        <v>0</v>
      </c>
      <c r="W540" s="172">
        <f>IFERROR(IF(ISNUMBER(FIND("decision",'Input| Setup'!$F$6)),'Input| Projects'!AE540,'Input| Projects'!O540)*'Input| Escalations'!$I$17*O540,0)</f>
        <v>0</v>
      </c>
      <c r="X540" s="175"/>
      <c r="Y540" s="172">
        <f>IF(ISNUMBER(FIND("decision",'Input| Setup'!$F$6)),'Input| Projects'!AG540,'Input| Projects'!Q540)*I540*'Input| Escalations'!$I$17</f>
        <v>0</v>
      </c>
      <c r="Z540" s="172">
        <f>IF(ISNUMBER(FIND("decision",'Input| Setup'!$F$6)),'Input| Projects'!AH540,'Input| Projects'!R540)*J540*'Input| Escalations'!$I$17</f>
        <v>0</v>
      </c>
      <c r="AA540" s="172">
        <f>IF(ISNUMBER(FIND("decision",'Input| Setup'!$F$6)),'Input| Projects'!AI540,'Input| Projects'!S540)*K540*'Input| Escalations'!$I$17</f>
        <v>0</v>
      </c>
      <c r="AB540" s="172">
        <f>IF(ISNUMBER(FIND("decision",'Input| Setup'!$F$6)),'Input| Projects'!AJ540,'Input| Projects'!T540)*L540*'Input| Escalations'!$I$17</f>
        <v>0</v>
      </c>
      <c r="AC540" s="172">
        <f>IF(ISNUMBER(FIND("decision",'Input| Setup'!$F$6)),'Input| Projects'!AK540,'Input| Projects'!U540)*M540*'Input| Escalations'!$I$17</f>
        <v>0</v>
      </c>
      <c r="AD540" s="172">
        <f>IF(ISNUMBER(FIND("decision",'Input| Setup'!$F$6)),'Input| Projects'!AL540,'Input| Projects'!V540)*N540*'Input| Escalations'!$I$17</f>
        <v>0</v>
      </c>
      <c r="AE540" s="172">
        <f>IF(ISNUMBER(FIND("decision",'Input| Setup'!$F$6)),'Input| Projects'!AM540,'Input| Projects'!W540)*O540*'Input| Escalations'!$I$17</f>
        <v>0</v>
      </c>
      <c r="AF540" s="175"/>
      <c r="AG540" s="172" cm="1">
        <f t="array" ref="AG540">IFERROR(--('Input| Projects'!$AS540="Yes")*_xlfn.SWITCH('Input| Overheads'!$C$50,"Direct costs",'Calc| Overheads Allocation'!C$8*Q540,"Internal labour",'Calc| Overheads Allocation'!C$8*Q540*'Input| Projects'!$AO540,"DNSP defined",'Calc| Overheads Allocation'!C$78*'Input| Projects'!$AV540,0),0)</f>
        <v>0</v>
      </c>
      <c r="AH540" s="172" cm="1">
        <f t="array" ref="AH540">IFERROR(--('Input| Projects'!$AS540="Yes")*_xlfn.SWITCH('Input| Overheads'!$C$50,"Direct costs",'Calc| Overheads Allocation'!D$8*R540,"Internal labour",'Calc| Overheads Allocation'!D$8*R540*'Input| Projects'!$AO540,"DNSP defined",'Calc| Overheads Allocation'!D$78*'Input| Projects'!$AV540,0),0)</f>
        <v>0</v>
      </c>
      <c r="AI540" s="172" cm="1">
        <f t="array" ref="AI540">IFERROR(--('Input| Projects'!$AS540="Yes")*_xlfn.SWITCH('Input| Overheads'!$C$50,"Direct costs",'Calc| Overheads Allocation'!E$8*S540,"Internal labour",'Calc| Overheads Allocation'!E$8*S540*'Input| Projects'!$AO540,"DNSP defined",'Calc| Overheads Allocation'!E$78*'Input| Projects'!$AV540,0),0)</f>
        <v>0</v>
      </c>
      <c r="AJ540" s="172" cm="1">
        <f t="array" ref="AJ540">IFERROR(--('Input| Projects'!$AS540="Yes")*_xlfn.SWITCH('Input| Overheads'!$C$50,"Direct costs",'Calc| Overheads Allocation'!F$8*T540,"Internal labour",'Calc| Overheads Allocation'!F$8*T540*'Input| Projects'!$AO540,"DNSP defined",'Calc| Overheads Allocation'!F$78*'Input| Projects'!$AV540,0),0)</f>
        <v>0</v>
      </c>
      <c r="AK540" s="172" cm="1">
        <f t="array" ref="AK540">IFERROR(--('Input| Projects'!$AS540="Yes")*_xlfn.SWITCH('Input| Overheads'!$C$50,"Direct costs",'Calc| Overheads Allocation'!G$8*U540,"Internal labour",'Calc| Overheads Allocation'!G$8*U540*'Input| Projects'!$AO540,"DNSP defined",'Calc| Overheads Allocation'!G$78*'Input| Projects'!$AV540,0),0)</f>
        <v>0</v>
      </c>
      <c r="AL540" s="172" cm="1">
        <f t="array" ref="AL540">IFERROR(--('Input| Projects'!$AS540="Yes")*_xlfn.SWITCH('Input| Overheads'!$C$50,"Direct costs",'Calc| Overheads Allocation'!H$8*V540,"Internal labour",'Calc| Overheads Allocation'!H$8*V540*'Input| Projects'!$AO540,"DNSP defined",'Calc| Overheads Allocation'!H$78*'Input| Projects'!$AV540,0),0)</f>
        <v>0</v>
      </c>
      <c r="AM540" s="172" cm="1">
        <f t="array" ref="AM540">IFERROR(--('Input| Projects'!$AS540="Yes")*_xlfn.SWITCH('Input| Overheads'!$C$50,"Direct costs",'Calc| Overheads Allocation'!I$8*W540,"Internal labour",'Calc| Overheads Allocation'!I$8*W540*'Input| Projects'!$AO540,"DNSP defined",'Calc| Overheads Allocation'!I$78*'Input| Projects'!$AV540,0),0)</f>
        <v>0</v>
      </c>
      <c r="AN540" s="175"/>
      <c r="AO540" s="172" cm="1">
        <f t="array" ref="AO540">IFERROR(--('Input| Projects'!$AT540="Yes")*_xlfn.SWITCH('Input| Overheads'!$C$50,"Direct costs",'Calc| Overheads Allocation'!C$9*Q540,"Internal labour",'Calc| Overheads Allocation'!C$9*Q540*'Input| Projects'!$AO540,"DNSP defined",'Calc| Overheads Allocation'!C$79*'Input| Projects'!$AW540,0),0)</f>
        <v>0</v>
      </c>
      <c r="AP540" s="172" cm="1">
        <f t="array" ref="AP540">IFERROR(--('Input| Projects'!$AT540="Yes")*_xlfn.SWITCH('Input| Overheads'!$C$50,"Direct costs",'Calc| Overheads Allocation'!D$9*R540,"Internal labour",'Calc| Overheads Allocation'!D$9*R540*'Input| Projects'!$AO540,"DNSP defined",'Calc| Overheads Allocation'!D$79*'Input| Projects'!$AW540,0),0)</f>
        <v>0</v>
      </c>
      <c r="AQ540" s="172" cm="1">
        <f t="array" ref="AQ540">IFERROR(--('Input| Projects'!$AT540="Yes")*_xlfn.SWITCH('Input| Overheads'!$C$50,"Direct costs",'Calc| Overheads Allocation'!E$9*S540,"Internal labour",'Calc| Overheads Allocation'!E$9*S540*'Input| Projects'!$AO540,"DNSP defined",'Calc| Overheads Allocation'!E$79*'Input| Projects'!$AW540,0),0)</f>
        <v>0</v>
      </c>
      <c r="AR540" s="172" cm="1">
        <f t="array" ref="AR540">IFERROR(--('Input| Projects'!$AT540="Yes")*_xlfn.SWITCH('Input| Overheads'!$C$50,"Direct costs",'Calc| Overheads Allocation'!F$9*T540,"Internal labour",'Calc| Overheads Allocation'!F$9*T540*'Input| Projects'!$AO540,"DNSP defined",'Calc| Overheads Allocation'!F$79*'Input| Projects'!$AW540,0),0)</f>
        <v>0</v>
      </c>
      <c r="AS540" s="172" cm="1">
        <f t="array" ref="AS540">IFERROR(--('Input| Projects'!$AT540="Yes")*_xlfn.SWITCH('Input| Overheads'!$C$50,"Direct costs",'Calc| Overheads Allocation'!G$9*U540,"Internal labour",'Calc| Overheads Allocation'!G$9*U540*'Input| Projects'!$AO540,"DNSP defined",'Calc| Overheads Allocation'!G$79*'Input| Projects'!$AW540,0),0)</f>
        <v>0</v>
      </c>
      <c r="AT540" s="172" cm="1">
        <f t="array" ref="AT540">IFERROR(--('Input| Projects'!$AT540="Yes")*_xlfn.SWITCH('Input| Overheads'!$C$50,"Direct costs",'Calc| Overheads Allocation'!H$9*V540,"Internal labour",'Calc| Overheads Allocation'!H$9*V540*'Input| Projects'!$AO540,"DNSP defined",'Calc| Overheads Allocation'!H$79*'Input| Projects'!$AW540,0),0)</f>
        <v>0</v>
      </c>
      <c r="AU540" s="172" cm="1">
        <f t="array" ref="AU540">IFERROR(--('Input| Projects'!$AT540="Yes")*_xlfn.SWITCH('Input| Overheads'!$C$50,"Direct costs",'Calc| Overheads Allocation'!I$9*W540,"Internal labour",'Calc| Overheads Allocation'!I$9*W540*'Input| Projects'!$AO540,"DNSP defined",'Calc| Overheads Allocation'!I$79*'Input| Projects'!$AW540,0),0)</f>
        <v>0</v>
      </c>
      <c r="AV540" s="175"/>
      <c r="AW540" s="172">
        <f t="shared" si="200"/>
        <v>0</v>
      </c>
      <c r="AX540" s="172">
        <f t="shared" si="201"/>
        <v>0</v>
      </c>
      <c r="AY540" s="172">
        <f t="shared" si="202"/>
        <v>0</v>
      </c>
      <c r="AZ540" s="172">
        <f t="shared" si="203"/>
        <v>0</v>
      </c>
      <c r="BA540" s="172">
        <f t="shared" si="204"/>
        <v>0</v>
      </c>
      <c r="BB540" s="172">
        <f t="shared" si="205"/>
        <v>0</v>
      </c>
      <c r="BC540" s="172">
        <f t="shared" si="206"/>
        <v>0</v>
      </c>
      <c r="BD540" s="176"/>
      <c r="BE540" s="172">
        <f t="shared" si="207"/>
        <v>0</v>
      </c>
      <c r="BF540" s="172">
        <f t="shared" si="208"/>
        <v>0</v>
      </c>
      <c r="BG540" s="172">
        <f t="shared" si="209"/>
        <v>0</v>
      </c>
      <c r="BH540" s="172">
        <f t="shared" si="210"/>
        <v>0</v>
      </c>
      <c r="BI540" s="172">
        <f t="shared" si="211"/>
        <v>0</v>
      </c>
      <c r="BJ540" s="172">
        <f t="shared" si="212"/>
        <v>0</v>
      </c>
      <c r="BK540" s="172">
        <f t="shared" si="213"/>
        <v>0</v>
      </c>
      <c r="BL540" s="176"/>
      <c r="BM540" s="172">
        <f t="shared" si="192"/>
        <v>0</v>
      </c>
      <c r="BN540" s="172">
        <f t="shared" si="193"/>
        <v>0</v>
      </c>
      <c r="BO540" s="172">
        <f t="shared" si="194"/>
        <v>0</v>
      </c>
      <c r="BP540" s="172">
        <f t="shared" si="195"/>
        <v>0</v>
      </c>
      <c r="BQ540" s="172">
        <f t="shared" si="196"/>
        <v>0</v>
      </c>
      <c r="BR540" s="172">
        <f t="shared" si="197"/>
        <v>0</v>
      </c>
      <c r="BS540" s="172">
        <f t="shared" si="198"/>
        <v>0</v>
      </c>
      <c r="BT540" s="55"/>
      <c r="BU540" s="158">
        <f>SUMIF('Input| Projects'!$BA$8:$CX$8,RIGHT(BU$9,3),'Input| Projects'!$BA540:$CX540)</f>
        <v>0</v>
      </c>
      <c r="BV540" s="158">
        <f>SUMIF('Input| Projects'!$BA$8:$CX$8,RIGHT(BV$9,3),'Input| Projects'!$BA540:$CX540)</f>
        <v>0</v>
      </c>
      <c r="BW540" s="79" t="str">
        <f t="shared" si="199"/>
        <v/>
      </c>
    </row>
    <row r="541" spans="2:75" x14ac:dyDescent="0.2">
      <c r="B541" s="123">
        <f>IFERROR('Input| Projects'!B541,"")</f>
        <v>532</v>
      </c>
      <c r="C541" s="160" t="str">
        <f>IFERROR(IF('Input| Projects'!C541="","",'Input| Projects'!C541),"")</f>
        <v/>
      </c>
      <c r="D541" s="160" t="str">
        <f>IFERROR(IF('Input| Projects'!D541="","",'Input| Projects'!D541),"")</f>
        <v/>
      </c>
      <c r="E541" s="53"/>
      <c r="F541" s="160" t="str">
        <f>IF(LEN('Input| Projects'!F541)&gt;0,'Input| Projects'!F541,"")</f>
        <v/>
      </c>
      <c r="G541" s="160" t="str">
        <f>IF(LEN('Input| Projects'!G541)&gt;0,'Input| Projects'!G541,"")</f>
        <v/>
      </c>
      <c r="H541" s="10"/>
      <c r="I541" s="194" cm="1">
        <f t="array" ref="I541">IF(LEN($F541)&gt;0,1+IFERROR(SUMPRODUCT(TRANSPOSE('Input| Projects'!$AO541:$AQ541),INDEX('Input| Escalations'!$F$27:$L$29,,MATCH(Q$9,'Input| Escalations'!$F$21:$L$21,0))),0),0)</f>
        <v>0</v>
      </c>
      <c r="J541" s="194" cm="1">
        <f t="array" ref="J541">IF(LEN($F541)&gt;0,1+IFERROR(SUMPRODUCT(TRANSPOSE('Input| Projects'!$AO541:$AQ541),INDEX('Input| Escalations'!$F$27:$L$29,,MATCH(R$9,'Input| Escalations'!$F$21:$L$21,0))),0),0)</f>
        <v>0</v>
      </c>
      <c r="K541" s="194" cm="1">
        <f t="array" ref="K541">IF(LEN($F541)&gt;0,1+IFERROR(SUMPRODUCT(TRANSPOSE('Input| Projects'!$AO541:$AQ541),INDEX('Input| Escalations'!$F$27:$L$29,,MATCH(S$9,'Input| Escalations'!$F$21:$L$21,0))),0),0)</f>
        <v>0</v>
      </c>
      <c r="L541" s="194" cm="1">
        <f t="array" ref="L541">IF(LEN($F541)&gt;0,1+IFERROR(SUMPRODUCT(TRANSPOSE('Input| Projects'!$AO541:$AQ541),INDEX('Input| Escalations'!$F$27:$L$29,,MATCH(T$9,'Input| Escalations'!$F$21:$L$21,0))),0),0)</f>
        <v>0</v>
      </c>
      <c r="M541" s="194" cm="1">
        <f t="array" ref="M541">IF(LEN($F541)&gt;0,1+IFERROR(SUMPRODUCT(TRANSPOSE('Input| Projects'!$AO541:$AQ541),INDEX('Input| Escalations'!$F$27:$L$29,,MATCH(U$9,'Input| Escalations'!$F$21:$L$21,0))),0),0)</f>
        <v>0</v>
      </c>
      <c r="N541" s="194" cm="1">
        <f t="array" ref="N541">IF(LEN($F541)&gt;0,1+IFERROR(SUMPRODUCT(TRANSPOSE('Input| Projects'!$AO541:$AQ541),INDEX('Input| Escalations'!$F$27:$L$29,,MATCH(V$9,'Input| Escalations'!$F$21:$L$21,0))),0),0)</f>
        <v>0</v>
      </c>
      <c r="O541" s="194" cm="1">
        <f t="array" ref="O541">IF(LEN($F541)&gt;0,1+IFERROR(SUMPRODUCT(TRANSPOSE('Input| Projects'!$AO541:$AQ541),INDEX('Input| Escalations'!$F$27:$L$29,,MATCH(W$9,'Input| Escalations'!$F$21:$L$21,0))),0),0)</f>
        <v>0</v>
      </c>
      <c r="P541" s="10"/>
      <c r="Q541" s="172">
        <f>IFERROR(IF(ISNUMBER(FIND("decision",'Input| Setup'!$F$6)),'Input| Projects'!Y541,'Input| Projects'!I541)*'Input| Escalations'!$I$17*I541,0)</f>
        <v>0</v>
      </c>
      <c r="R541" s="172">
        <f>IFERROR(IF(ISNUMBER(FIND("decision",'Input| Setup'!$F$6)),'Input| Projects'!Z541,'Input| Projects'!J541)*'Input| Escalations'!$I$17*J541,0)</f>
        <v>0</v>
      </c>
      <c r="S541" s="172">
        <f>IFERROR(IF(ISNUMBER(FIND("decision",'Input| Setup'!$F$6)),'Input| Projects'!AA541,'Input| Projects'!K541)*'Input| Escalations'!$I$17*K541,0)</f>
        <v>0</v>
      </c>
      <c r="T541" s="172">
        <f>IFERROR(IF(ISNUMBER(FIND("decision",'Input| Setup'!$F$6)),'Input| Projects'!AB541,'Input| Projects'!L541)*'Input| Escalations'!$I$17*L541,0)</f>
        <v>0</v>
      </c>
      <c r="U541" s="172">
        <f>IFERROR(IF(ISNUMBER(FIND("decision",'Input| Setup'!$F$6)),'Input| Projects'!AC541,'Input| Projects'!M541)*'Input| Escalations'!$I$17*M541,0)</f>
        <v>0</v>
      </c>
      <c r="V541" s="172">
        <f>IFERROR(IF(ISNUMBER(FIND("decision",'Input| Setup'!$F$6)),'Input| Projects'!AD541,'Input| Projects'!N541)*'Input| Escalations'!$I$17*N541,0)</f>
        <v>0</v>
      </c>
      <c r="W541" s="172">
        <f>IFERROR(IF(ISNUMBER(FIND("decision",'Input| Setup'!$F$6)),'Input| Projects'!AE541,'Input| Projects'!O541)*'Input| Escalations'!$I$17*O541,0)</f>
        <v>0</v>
      </c>
      <c r="X541" s="175"/>
      <c r="Y541" s="172">
        <f>IF(ISNUMBER(FIND("decision",'Input| Setup'!$F$6)),'Input| Projects'!AG541,'Input| Projects'!Q541)*I541*'Input| Escalations'!$I$17</f>
        <v>0</v>
      </c>
      <c r="Z541" s="172">
        <f>IF(ISNUMBER(FIND("decision",'Input| Setup'!$F$6)),'Input| Projects'!AH541,'Input| Projects'!R541)*J541*'Input| Escalations'!$I$17</f>
        <v>0</v>
      </c>
      <c r="AA541" s="172">
        <f>IF(ISNUMBER(FIND("decision",'Input| Setup'!$F$6)),'Input| Projects'!AI541,'Input| Projects'!S541)*K541*'Input| Escalations'!$I$17</f>
        <v>0</v>
      </c>
      <c r="AB541" s="172">
        <f>IF(ISNUMBER(FIND("decision",'Input| Setup'!$F$6)),'Input| Projects'!AJ541,'Input| Projects'!T541)*L541*'Input| Escalations'!$I$17</f>
        <v>0</v>
      </c>
      <c r="AC541" s="172">
        <f>IF(ISNUMBER(FIND("decision",'Input| Setup'!$F$6)),'Input| Projects'!AK541,'Input| Projects'!U541)*M541*'Input| Escalations'!$I$17</f>
        <v>0</v>
      </c>
      <c r="AD541" s="172">
        <f>IF(ISNUMBER(FIND("decision",'Input| Setup'!$F$6)),'Input| Projects'!AL541,'Input| Projects'!V541)*N541*'Input| Escalations'!$I$17</f>
        <v>0</v>
      </c>
      <c r="AE541" s="172">
        <f>IF(ISNUMBER(FIND("decision",'Input| Setup'!$F$6)),'Input| Projects'!AM541,'Input| Projects'!W541)*O541*'Input| Escalations'!$I$17</f>
        <v>0</v>
      </c>
      <c r="AF541" s="175"/>
      <c r="AG541" s="172" cm="1">
        <f t="array" ref="AG541">IFERROR(--('Input| Projects'!$AS541="Yes")*_xlfn.SWITCH('Input| Overheads'!$C$50,"Direct costs",'Calc| Overheads Allocation'!C$8*Q541,"Internal labour",'Calc| Overheads Allocation'!C$8*Q541*'Input| Projects'!$AO541,"DNSP defined",'Calc| Overheads Allocation'!C$78*'Input| Projects'!$AV541,0),0)</f>
        <v>0</v>
      </c>
      <c r="AH541" s="172" cm="1">
        <f t="array" ref="AH541">IFERROR(--('Input| Projects'!$AS541="Yes")*_xlfn.SWITCH('Input| Overheads'!$C$50,"Direct costs",'Calc| Overheads Allocation'!D$8*R541,"Internal labour",'Calc| Overheads Allocation'!D$8*R541*'Input| Projects'!$AO541,"DNSP defined",'Calc| Overheads Allocation'!D$78*'Input| Projects'!$AV541,0),0)</f>
        <v>0</v>
      </c>
      <c r="AI541" s="172" cm="1">
        <f t="array" ref="AI541">IFERROR(--('Input| Projects'!$AS541="Yes")*_xlfn.SWITCH('Input| Overheads'!$C$50,"Direct costs",'Calc| Overheads Allocation'!E$8*S541,"Internal labour",'Calc| Overheads Allocation'!E$8*S541*'Input| Projects'!$AO541,"DNSP defined",'Calc| Overheads Allocation'!E$78*'Input| Projects'!$AV541,0),0)</f>
        <v>0</v>
      </c>
      <c r="AJ541" s="172" cm="1">
        <f t="array" ref="AJ541">IFERROR(--('Input| Projects'!$AS541="Yes")*_xlfn.SWITCH('Input| Overheads'!$C$50,"Direct costs",'Calc| Overheads Allocation'!F$8*T541,"Internal labour",'Calc| Overheads Allocation'!F$8*T541*'Input| Projects'!$AO541,"DNSP defined",'Calc| Overheads Allocation'!F$78*'Input| Projects'!$AV541,0),0)</f>
        <v>0</v>
      </c>
      <c r="AK541" s="172" cm="1">
        <f t="array" ref="AK541">IFERROR(--('Input| Projects'!$AS541="Yes")*_xlfn.SWITCH('Input| Overheads'!$C$50,"Direct costs",'Calc| Overheads Allocation'!G$8*U541,"Internal labour",'Calc| Overheads Allocation'!G$8*U541*'Input| Projects'!$AO541,"DNSP defined",'Calc| Overheads Allocation'!G$78*'Input| Projects'!$AV541,0),0)</f>
        <v>0</v>
      </c>
      <c r="AL541" s="172" cm="1">
        <f t="array" ref="AL541">IFERROR(--('Input| Projects'!$AS541="Yes")*_xlfn.SWITCH('Input| Overheads'!$C$50,"Direct costs",'Calc| Overheads Allocation'!H$8*V541,"Internal labour",'Calc| Overheads Allocation'!H$8*V541*'Input| Projects'!$AO541,"DNSP defined",'Calc| Overheads Allocation'!H$78*'Input| Projects'!$AV541,0),0)</f>
        <v>0</v>
      </c>
      <c r="AM541" s="172" cm="1">
        <f t="array" ref="AM541">IFERROR(--('Input| Projects'!$AS541="Yes")*_xlfn.SWITCH('Input| Overheads'!$C$50,"Direct costs",'Calc| Overheads Allocation'!I$8*W541,"Internal labour",'Calc| Overheads Allocation'!I$8*W541*'Input| Projects'!$AO541,"DNSP defined",'Calc| Overheads Allocation'!I$78*'Input| Projects'!$AV541,0),0)</f>
        <v>0</v>
      </c>
      <c r="AN541" s="175"/>
      <c r="AO541" s="172" cm="1">
        <f t="array" ref="AO541">IFERROR(--('Input| Projects'!$AT541="Yes")*_xlfn.SWITCH('Input| Overheads'!$C$50,"Direct costs",'Calc| Overheads Allocation'!C$9*Q541,"Internal labour",'Calc| Overheads Allocation'!C$9*Q541*'Input| Projects'!$AO541,"DNSP defined",'Calc| Overheads Allocation'!C$79*'Input| Projects'!$AW541,0),0)</f>
        <v>0</v>
      </c>
      <c r="AP541" s="172" cm="1">
        <f t="array" ref="AP541">IFERROR(--('Input| Projects'!$AT541="Yes")*_xlfn.SWITCH('Input| Overheads'!$C$50,"Direct costs",'Calc| Overheads Allocation'!D$9*R541,"Internal labour",'Calc| Overheads Allocation'!D$9*R541*'Input| Projects'!$AO541,"DNSP defined",'Calc| Overheads Allocation'!D$79*'Input| Projects'!$AW541,0),0)</f>
        <v>0</v>
      </c>
      <c r="AQ541" s="172" cm="1">
        <f t="array" ref="AQ541">IFERROR(--('Input| Projects'!$AT541="Yes")*_xlfn.SWITCH('Input| Overheads'!$C$50,"Direct costs",'Calc| Overheads Allocation'!E$9*S541,"Internal labour",'Calc| Overheads Allocation'!E$9*S541*'Input| Projects'!$AO541,"DNSP defined",'Calc| Overheads Allocation'!E$79*'Input| Projects'!$AW541,0),0)</f>
        <v>0</v>
      </c>
      <c r="AR541" s="172" cm="1">
        <f t="array" ref="AR541">IFERROR(--('Input| Projects'!$AT541="Yes")*_xlfn.SWITCH('Input| Overheads'!$C$50,"Direct costs",'Calc| Overheads Allocation'!F$9*T541,"Internal labour",'Calc| Overheads Allocation'!F$9*T541*'Input| Projects'!$AO541,"DNSP defined",'Calc| Overheads Allocation'!F$79*'Input| Projects'!$AW541,0),0)</f>
        <v>0</v>
      </c>
      <c r="AS541" s="172" cm="1">
        <f t="array" ref="AS541">IFERROR(--('Input| Projects'!$AT541="Yes")*_xlfn.SWITCH('Input| Overheads'!$C$50,"Direct costs",'Calc| Overheads Allocation'!G$9*U541,"Internal labour",'Calc| Overheads Allocation'!G$9*U541*'Input| Projects'!$AO541,"DNSP defined",'Calc| Overheads Allocation'!G$79*'Input| Projects'!$AW541,0),0)</f>
        <v>0</v>
      </c>
      <c r="AT541" s="172" cm="1">
        <f t="array" ref="AT541">IFERROR(--('Input| Projects'!$AT541="Yes")*_xlfn.SWITCH('Input| Overheads'!$C$50,"Direct costs",'Calc| Overheads Allocation'!H$9*V541,"Internal labour",'Calc| Overheads Allocation'!H$9*V541*'Input| Projects'!$AO541,"DNSP defined",'Calc| Overheads Allocation'!H$79*'Input| Projects'!$AW541,0),0)</f>
        <v>0</v>
      </c>
      <c r="AU541" s="172" cm="1">
        <f t="array" ref="AU541">IFERROR(--('Input| Projects'!$AT541="Yes")*_xlfn.SWITCH('Input| Overheads'!$C$50,"Direct costs",'Calc| Overheads Allocation'!I$9*W541,"Internal labour",'Calc| Overheads Allocation'!I$9*W541*'Input| Projects'!$AO541,"DNSP defined",'Calc| Overheads Allocation'!I$79*'Input| Projects'!$AW541,0),0)</f>
        <v>0</v>
      </c>
      <c r="AV541" s="175"/>
      <c r="AW541" s="172">
        <f t="shared" si="200"/>
        <v>0</v>
      </c>
      <c r="AX541" s="172">
        <f t="shared" si="201"/>
        <v>0</v>
      </c>
      <c r="AY541" s="172">
        <f t="shared" si="202"/>
        <v>0</v>
      </c>
      <c r="AZ541" s="172">
        <f t="shared" si="203"/>
        <v>0</v>
      </c>
      <c r="BA541" s="172">
        <f t="shared" si="204"/>
        <v>0</v>
      </c>
      <c r="BB541" s="172">
        <f t="shared" si="205"/>
        <v>0</v>
      </c>
      <c r="BC541" s="172">
        <f t="shared" si="206"/>
        <v>0</v>
      </c>
      <c r="BD541" s="176"/>
      <c r="BE541" s="172">
        <f t="shared" si="207"/>
        <v>0</v>
      </c>
      <c r="BF541" s="172">
        <f t="shared" si="208"/>
        <v>0</v>
      </c>
      <c r="BG541" s="172">
        <f t="shared" si="209"/>
        <v>0</v>
      </c>
      <c r="BH541" s="172">
        <f t="shared" si="210"/>
        <v>0</v>
      </c>
      <c r="BI541" s="172">
        <f t="shared" si="211"/>
        <v>0</v>
      </c>
      <c r="BJ541" s="172">
        <f t="shared" si="212"/>
        <v>0</v>
      </c>
      <c r="BK541" s="172">
        <f t="shared" si="213"/>
        <v>0</v>
      </c>
      <c r="BL541" s="176"/>
      <c r="BM541" s="172">
        <f t="shared" si="192"/>
        <v>0</v>
      </c>
      <c r="BN541" s="172">
        <f t="shared" si="193"/>
        <v>0</v>
      </c>
      <c r="BO541" s="172">
        <f t="shared" si="194"/>
        <v>0</v>
      </c>
      <c r="BP541" s="172">
        <f t="shared" si="195"/>
        <v>0</v>
      </c>
      <c r="BQ541" s="172">
        <f t="shared" si="196"/>
        <v>0</v>
      </c>
      <c r="BR541" s="172">
        <f t="shared" si="197"/>
        <v>0</v>
      </c>
      <c r="BS541" s="172">
        <f t="shared" si="198"/>
        <v>0</v>
      </c>
      <c r="BT541" s="55"/>
      <c r="BU541" s="158">
        <f>SUMIF('Input| Projects'!$BA$8:$CX$8,RIGHT(BU$9,3),'Input| Projects'!$BA541:$CX541)</f>
        <v>0</v>
      </c>
      <c r="BV541" s="158">
        <f>SUMIF('Input| Projects'!$BA$8:$CX$8,RIGHT(BV$9,3),'Input| Projects'!$BA541:$CX541)</f>
        <v>0</v>
      </c>
      <c r="BW541" s="79" t="str">
        <f t="shared" si="199"/>
        <v/>
      </c>
    </row>
    <row r="542" spans="2:75" x14ac:dyDescent="0.2">
      <c r="B542" s="123">
        <f>IFERROR('Input| Projects'!B542,"")</f>
        <v>533</v>
      </c>
      <c r="C542" s="160" t="str">
        <f>IFERROR(IF('Input| Projects'!C542="","",'Input| Projects'!C542),"")</f>
        <v/>
      </c>
      <c r="D542" s="160" t="str">
        <f>IFERROR(IF('Input| Projects'!D542="","",'Input| Projects'!D542),"")</f>
        <v/>
      </c>
      <c r="E542" s="53"/>
      <c r="F542" s="160" t="str">
        <f>IF(LEN('Input| Projects'!F542)&gt;0,'Input| Projects'!F542,"")</f>
        <v/>
      </c>
      <c r="G542" s="160" t="str">
        <f>IF(LEN('Input| Projects'!G542)&gt;0,'Input| Projects'!G542,"")</f>
        <v/>
      </c>
      <c r="H542" s="10"/>
      <c r="I542" s="194" cm="1">
        <f t="array" ref="I542">IF(LEN($F542)&gt;0,1+IFERROR(SUMPRODUCT(TRANSPOSE('Input| Projects'!$AO542:$AQ542),INDEX('Input| Escalations'!$F$27:$L$29,,MATCH(Q$9,'Input| Escalations'!$F$21:$L$21,0))),0),0)</f>
        <v>0</v>
      </c>
      <c r="J542" s="194" cm="1">
        <f t="array" ref="J542">IF(LEN($F542)&gt;0,1+IFERROR(SUMPRODUCT(TRANSPOSE('Input| Projects'!$AO542:$AQ542),INDEX('Input| Escalations'!$F$27:$L$29,,MATCH(R$9,'Input| Escalations'!$F$21:$L$21,0))),0),0)</f>
        <v>0</v>
      </c>
      <c r="K542" s="194" cm="1">
        <f t="array" ref="K542">IF(LEN($F542)&gt;0,1+IFERROR(SUMPRODUCT(TRANSPOSE('Input| Projects'!$AO542:$AQ542),INDEX('Input| Escalations'!$F$27:$L$29,,MATCH(S$9,'Input| Escalations'!$F$21:$L$21,0))),0),0)</f>
        <v>0</v>
      </c>
      <c r="L542" s="194" cm="1">
        <f t="array" ref="L542">IF(LEN($F542)&gt;0,1+IFERROR(SUMPRODUCT(TRANSPOSE('Input| Projects'!$AO542:$AQ542),INDEX('Input| Escalations'!$F$27:$L$29,,MATCH(T$9,'Input| Escalations'!$F$21:$L$21,0))),0),0)</f>
        <v>0</v>
      </c>
      <c r="M542" s="194" cm="1">
        <f t="array" ref="M542">IF(LEN($F542)&gt;0,1+IFERROR(SUMPRODUCT(TRANSPOSE('Input| Projects'!$AO542:$AQ542),INDEX('Input| Escalations'!$F$27:$L$29,,MATCH(U$9,'Input| Escalations'!$F$21:$L$21,0))),0),0)</f>
        <v>0</v>
      </c>
      <c r="N542" s="194" cm="1">
        <f t="array" ref="N542">IF(LEN($F542)&gt;0,1+IFERROR(SUMPRODUCT(TRANSPOSE('Input| Projects'!$AO542:$AQ542),INDEX('Input| Escalations'!$F$27:$L$29,,MATCH(V$9,'Input| Escalations'!$F$21:$L$21,0))),0),0)</f>
        <v>0</v>
      </c>
      <c r="O542" s="194" cm="1">
        <f t="array" ref="O542">IF(LEN($F542)&gt;0,1+IFERROR(SUMPRODUCT(TRANSPOSE('Input| Projects'!$AO542:$AQ542),INDEX('Input| Escalations'!$F$27:$L$29,,MATCH(W$9,'Input| Escalations'!$F$21:$L$21,0))),0),0)</f>
        <v>0</v>
      </c>
      <c r="P542" s="10"/>
      <c r="Q542" s="172">
        <f>IFERROR(IF(ISNUMBER(FIND("decision",'Input| Setup'!$F$6)),'Input| Projects'!Y542,'Input| Projects'!I542)*'Input| Escalations'!$I$17*I542,0)</f>
        <v>0</v>
      </c>
      <c r="R542" s="172">
        <f>IFERROR(IF(ISNUMBER(FIND("decision",'Input| Setup'!$F$6)),'Input| Projects'!Z542,'Input| Projects'!J542)*'Input| Escalations'!$I$17*J542,0)</f>
        <v>0</v>
      </c>
      <c r="S542" s="172">
        <f>IFERROR(IF(ISNUMBER(FIND("decision",'Input| Setup'!$F$6)),'Input| Projects'!AA542,'Input| Projects'!K542)*'Input| Escalations'!$I$17*K542,0)</f>
        <v>0</v>
      </c>
      <c r="T542" s="172">
        <f>IFERROR(IF(ISNUMBER(FIND("decision",'Input| Setup'!$F$6)),'Input| Projects'!AB542,'Input| Projects'!L542)*'Input| Escalations'!$I$17*L542,0)</f>
        <v>0</v>
      </c>
      <c r="U542" s="172">
        <f>IFERROR(IF(ISNUMBER(FIND("decision",'Input| Setup'!$F$6)),'Input| Projects'!AC542,'Input| Projects'!M542)*'Input| Escalations'!$I$17*M542,0)</f>
        <v>0</v>
      </c>
      <c r="V542" s="172">
        <f>IFERROR(IF(ISNUMBER(FIND("decision",'Input| Setup'!$F$6)),'Input| Projects'!AD542,'Input| Projects'!N542)*'Input| Escalations'!$I$17*N542,0)</f>
        <v>0</v>
      </c>
      <c r="W542" s="172">
        <f>IFERROR(IF(ISNUMBER(FIND("decision",'Input| Setup'!$F$6)),'Input| Projects'!AE542,'Input| Projects'!O542)*'Input| Escalations'!$I$17*O542,0)</f>
        <v>0</v>
      </c>
      <c r="X542" s="175"/>
      <c r="Y542" s="172">
        <f>IF(ISNUMBER(FIND("decision",'Input| Setup'!$F$6)),'Input| Projects'!AG542,'Input| Projects'!Q542)*I542*'Input| Escalations'!$I$17</f>
        <v>0</v>
      </c>
      <c r="Z542" s="172">
        <f>IF(ISNUMBER(FIND("decision",'Input| Setup'!$F$6)),'Input| Projects'!AH542,'Input| Projects'!R542)*J542*'Input| Escalations'!$I$17</f>
        <v>0</v>
      </c>
      <c r="AA542" s="172">
        <f>IF(ISNUMBER(FIND("decision",'Input| Setup'!$F$6)),'Input| Projects'!AI542,'Input| Projects'!S542)*K542*'Input| Escalations'!$I$17</f>
        <v>0</v>
      </c>
      <c r="AB542" s="172">
        <f>IF(ISNUMBER(FIND("decision",'Input| Setup'!$F$6)),'Input| Projects'!AJ542,'Input| Projects'!T542)*L542*'Input| Escalations'!$I$17</f>
        <v>0</v>
      </c>
      <c r="AC542" s="172">
        <f>IF(ISNUMBER(FIND("decision",'Input| Setup'!$F$6)),'Input| Projects'!AK542,'Input| Projects'!U542)*M542*'Input| Escalations'!$I$17</f>
        <v>0</v>
      </c>
      <c r="AD542" s="172">
        <f>IF(ISNUMBER(FIND("decision",'Input| Setup'!$F$6)),'Input| Projects'!AL542,'Input| Projects'!V542)*N542*'Input| Escalations'!$I$17</f>
        <v>0</v>
      </c>
      <c r="AE542" s="172">
        <f>IF(ISNUMBER(FIND("decision",'Input| Setup'!$F$6)),'Input| Projects'!AM542,'Input| Projects'!W542)*O542*'Input| Escalations'!$I$17</f>
        <v>0</v>
      </c>
      <c r="AF542" s="175"/>
      <c r="AG542" s="172" cm="1">
        <f t="array" ref="AG542">IFERROR(--('Input| Projects'!$AS542="Yes")*_xlfn.SWITCH('Input| Overheads'!$C$50,"Direct costs",'Calc| Overheads Allocation'!C$8*Q542,"Internal labour",'Calc| Overheads Allocation'!C$8*Q542*'Input| Projects'!$AO542,"DNSP defined",'Calc| Overheads Allocation'!C$78*'Input| Projects'!$AV542,0),0)</f>
        <v>0</v>
      </c>
      <c r="AH542" s="172" cm="1">
        <f t="array" ref="AH542">IFERROR(--('Input| Projects'!$AS542="Yes")*_xlfn.SWITCH('Input| Overheads'!$C$50,"Direct costs",'Calc| Overheads Allocation'!D$8*R542,"Internal labour",'Calc| Overheads Allocation'!D$8*R542*'Input| Projects'!$AO542,"DNSP defined",'Calc| Overheads Allocation'!D$78*'Input| Projects'!$AV542,0),0)</f>
        <v>0</v>
      </c>
      <c r="AI542" s="172" cm="1">
        <f t="array" ref="AI542">IFERROR(--('Input| Projects'!$AS542="Yes")*_xlfn.SWITCH('Input| Overheads'!$C$50,"Direct costs",'Calc| Overheads Allocation'!E$8*S542,"Internal labour",'Calc| Overheads Allocation'!E$8*S542*'Input| Projects'!$AO542,"DNSP defined",'Calc| Overheads Allocation'!E$78*'Input| Projects'!$AV542,0),0)</f>
        <v>0</v>
      </c>
      <c r="AJ542" s="172" cm="1">
        <f t="array" ref="AJ542">IFERROR(--('Input| Projects'!$AS542="Yes")*_xlfn.SWITCH('Input| Overheads'!$C$50,"Direct costs",'Calc| Overheads Allocation'!F$8*T542,"Internal labour",'Calc| Overheads Allocation'!F$8*T542*'Input| Projects'!$AO542,"DNSP defined",'Calc| Overheads Allocation'!F$78*'Input| Projects'!$AV542,0),0)</f>
        <v>0</v>
      </c>
      <c r="AK542" s="172" cm="1">
        <f t="array" ref="AK542">IFERROR(--('Input| Projects'!$AS542="Yes")*_xlfn.SWITCH('Input| Overheads'!$C$50,"Direct costs",'Calc| Overheads Allocation'!G$8*U542,"Internal labour",'Calc| Overheads Allocation'!G$8*U542*'Input| Projects'!$AO542,"DNSP defined",'Calc| Overheads Allocation'!G$78*'Input| Projects'!$AV542,0),0)</f>
        <v>0</v>
      </c>
      <c r="AL542" s="172" cm="1">
        <f t="array" ref="AL542">IFERROR(--('Input| Projects'!$AS542="Yes")*_xlfn.SWITCH('Input| Overheads'!$C$50,"Direct costs",'Calc| Overheads Allocation'!H$8*V542,"Internal labour",'Calc| Overheads Allocation'!H$8*V542*'Input| Projects'!$AO542,"DNSP defined",'Calc| Overheads Allocation'!H$78*'Input| Projects'!$AV542,0),0)</f>
        <v>0</v>
      </c>
      <c r="AM542" s="172" cm="1">
        <f t="array" ref="AM542">IFERROR(--('Input| Projects'!$AS542="Yes")*_xlfn.SWITCH('Input| Overheads'!$C$50,"Direct costs",'Calc| Overheads Allocation'!I$8*W542,"Internal labour",'Calc| Overheads Allocation'!I$8*W542*'Input| Projects'!$AO542,"DNSP defined",'Calc| Overheads Allocation'!I$78*'Input| Projects'!$AV542,0),0)</f>
        <v>0</v>
      </c>
      <c r="AN542" s="175"/>
      <c r="AO542" s="172" cm="1">
        <f t="array" ref="AO542">IFERROR(--('Input| Projects'!$AT542="Yes")*_xlfn.SWITCH('Input| Overheads'!$C$50,"Direct costs",'Calc| Overheads Allocation'!C$9*Q542,"Internal labour",'Calc| Overheads Allocation'!C$9*Q542*'Input| Projects'!$AO542,"DNSP defined",'Calc| Overheads Allocation'!C$79*'Input| Projects'!$AW542,0),0)</f>
        <v>0</v>
      </c>
      <c r="AP542" s="172" cm="1">
        <f t="array" ref="AP542">IFERROR(--('Input| Projects'!$AT542="Yes")*_xlfn.SWITCH('Input| Overheads'!$C$50,"Direct costs",'Calc| Overheads Allocation'!D$9*R542,"Internal labour",'Calc| Overheads Allocation'!D$9*R542*'Input| Projects'!$AO542,"DNSP defined",'Calc| Overheads Allocation'!D$79*'Input| Projects'!$AW542,0),0)</f>
        <v>0</v>
      </c>
      <c r="AQ542" s="172" cm="1">
        <f t="array" ref="AQ542">IFERROR(--('Input| Projects'!$AT542="Yes")*_xlfn.SWITCH('Input| Overheads'!$C$50,"Direct costs",'Calc| Overheads Allocation'!E$9*S542,"Internal labour",'Calc| Overheads Allocation'!E$9*S542*'Input| Projects'!$AO542,"DNSP defined",'Calc| Overheads Allocation'!E$79*'Input| Projects'!$AW542,0),0)</f>
        <v>0</v>
      </c>
      <c r="AR542" s="172" cm="1">
        <f t="array" ref="AR542">IFERROR(--('Input| Projects'!$AT542="Yes")*_xlfn.SWITCH('Input| Overheads'!$C$50,"Direct costs",'Calc| Overheads Allocation'!F$9*T542,"Internal labour",'Calc| Overheads Allocation'!F$9*T542*'Input| Projects'!$AO542,"DNSP defined",'Calc| Overheads Allocation'!F$79*'Input| Projects'!$AW542,0),0)</f>
        <v>0</v>
      </c>
      <c r="AS542" s="172" cm="1">
        <f t="array" ref="AS542">IFERROR(--('Input| Projects'!$AT542="Yes")*_xlfn.SWITCH('Input| Overheads'!$C$50,"Direct costs",'Calc| Overheads Allocation'!G$9*U542,"Internal labour",'Calc| Overheads Allocation'!G$9*U542*'Input| Projects'!$AO542,"DNSP defined",'Calc| Overheads Allocation'!G$79*'Input| Projects'!$AW542,0),0)</f>
        <v>0</v>
      </c>
      <c r="AT542" s="172" cm="1">
        <f t="array" ref="AT542">IFERROR(--('Input| Projects'!$AT542="Yes")*_xlfn.SWITCH('Input| Overheads'!$C$50,"Direct costs",'Calc| Overheads Allocation'!H$9*V542,"Internal labour",'Calc| Overheads Allocation'!H$9*V542*'Input| Projects'!$AO542,"DNSP defined",'Calc| Overheads Allocation'!H$79*'Input| Projects'!$AW542,0),0)</f>
        <v>0</v>
      </c>
      <c r="AU542" s="172" cm="1">
        <f t="array" ref="AU542">IFERROR(--('Input| Projects'!$AT542="Yes")*_xlfn.SWITCH('Input| Overheads'!$C$50,"Direct costs",'Calc| Overheads Allocation'!I$9*W542,"Internal labour",'Calc| Overheads Allocation'!I$9*W542*'Input| Projects'!$AO542,"DNSP defined",'Calc| Overheads Allocation'!I$79*'Input| Projects'!$AW542,0),0)</f>
        <v>0</v>
      </c>
      <c r="AV542" s="175"/>
      <c r="AW542" s="172">
        <f t="shared" si="200"/>
        <v>0</v>
      </c>
      <c r="AX542" s="172">
        <f t="shared" si="201"/>
        <v>0</v>
      </c>
      <c r="AY542" s="172">
        <f t="shared" si="202"/>
        <v>0</v>
      </c>
      <c r="AZ542" s="172">
        <f t="shared" si="203"/>
        <v>0</v>
      </c>
      <c r="BA542" s="172">
        <f t="shared" si="204"/>
        <v>0</v>
      </c>
      <c r="BB542" s="172">
        <f t="shared" si="205"/>
        <v>0</v>
      </c>
      <c r="BC542" s="172">
        <f t="shared" si="206"/>
        <v>0</v>
      </c>
      <c r="BD542" s="176"/>
      <c r="BE542" s="172">
        <f t="shared" si="207"/>
        <v>0</v>
      </c>
      <c r="BF542" s="172">
        <f t="shared" si="208"/>
        <v>0</v>
      </c>
      <c r="BG542" s="172">
        <f t="shared" si="209"/>
        <v>0</v>
      </c>
      <c r="BH542" s="172">
        <f t="shared" si="210"/>
        <v>0</v>
      </c>
      <c r="BI542" s="172">
        <f t="shared" si="211"/>
        <v>0</v>
      </c>
      <c r="BJ542" s="172">
        <f t="shared" si="212"/>
        <v>0</v>
      </c>
      <c r="BK542" s="172">
        <f t="shared" si="213"/>
        <v>0</v>
      </c>
      <c r="BL542" s="176"/>
      <c r="BM542" s="172">
        <f t="shared" si="192"/>
        <v>0</v>
      </c>
      <c r="BN542" s="172">
        <f t="shared" si="193"/>
        <v>0</v>
      </c>
      <c r="BO542" s="172">
        <f t="shared" si="194"/>
        <v>0</v>
      </c>
      <c r="BP542" s="172">
        <f t="shared" si="195"/>
        <v>0</v>
      </c>
      <c r="BQ542" s="172">
        <f t="shared" si="196"/>
        <v>0</v>
      </c>
      <c r="BR542" s="172">
        <f t="shared" si="197"/>
        <v>0</v>
      </c>
      <c r="BS542" s="172">
        <f t="shared" si="198"/>
        <v>0</v>
      </c>
      <c r="BT542" s="55"/>
      <c r="BU542" s="158">
        <f>SUMIF('Input| Projects'!$BA$8:$CX$8,RIGHT(BU$9,3),'Input| Projects'!$BA542:$CX542)</f>
        <v>0</v>
      </c>
      <c r="BV542" s="158">
        <f>SUMIF('Input| Projects'!$BA$8:$CX$8,RIGHT(BV$9,3),'Input| Projects'!$BA542:$CX542)</f>
        <v>0</v>
      </c>
      <c r="BW542" s="79" t="str">
        <f t="shared" si="199"/>
        <v/>
      </c>
    </row>
    <row r="543" spans="2:75" x14ac:dyDescent="0.2">
      <c r="B543" s="123">
        <f>IFERROR('Input| Projects'!B543,"")</f>
        <v>534</v>
      </c>
      <c r="C543" s="160" t="str">
        <f>IFERROR(IF('Input| Projects'!C543="","",'Input| Projects'!C543),"")</f>
        <v/>
      </c>
      <c r="D543" s="160" t="str">
        <f>IFERROR(IF('Input| Projects'!D543="","",'Input| Projects'!D543),"")</f>
        <v/>
      </c>
      <c r="E543" s="53"/>
      <c r="F543" s="160" t="str">
        <f>IF(LEN('Input| Projects'!F543)&gt;0,'Input| Projects'!F543,"")</f>
        <v/>
      </c>
      <c r="G543" s="160" t="str">
        <f>IF(LEN('Input| Projects'!G543)&gt;0,'Input| Projects'!G543,"")</f>
        <v/>
      </c>
      <c r="H543" s="10"/>
      <c r="I543" s="194" cm="1">
        <f t="array" ref="I543">IF(LEN($F543)&gt;0,1+IFERROR(SUMPRODUCT(TRANSPOSE('Input| Projects'!$AO543:$AQ543),INDEX('Input| Escalations'!$F$27:$L$29,,MATCH(Q$9,'Input| Escalations'!$F$21:$L$21,0))),0),0)</f>
        <v>0</v>
      </c>
      <c r="J543" s="194" cm="1">
        <f t="array" ref="J543">IF(LEN($F543)&gt;0,1+IFERROR(SUMPRODUCT(TRANSPOSE('Input| Projects'!$AO543:$AQ543),INDEX('Input| Escalations'!$F$27:$L$29,,MATCH(R$9,'Input| Escalations'!$F$21:$L$21,0))),0),0)</f>
        <v>0</v>
      </c>
      <c r="K543" s="194" cm="1">
        <f t="array" ref="K543">IF(LEN($F543)&gt;0,1+IFERROR(SUMPRODUCT(TRANSPOSE('Input| Projects'!$AO543:$AQ543),INDEX('Input| Escalations'!$F$27:$L$29,,MATCH(S$9,'Input| Escalations'!$F$21:$L$21,0))),0),0)</f>
        <v>0</v>
      </c>
      <c r="L543" s="194" cm="1">
        <f t="array" ref="L543">IF(LEN($F543)&gt;0,1+IFERROR(SUMPRODUCT(TRANSPOSE('Input| Projects'!$AO543:$AQ543),INDEX('Input| Escalations'!$F$27:$L$29,,MATCH(T$9,'Input| Escalations'!$F$21:$L$21,0))),0),0)</f>
        <v>0</v>
      </c>
      <c r="M543" s="194" cm="1">
        <f t="array" ref="M543">IF(LEN($F543)&gt;0,1+IFERROR(SUMPRODUCT(TRANSPOSE('Input| Projects'!$AO543:$AQ543),INDEX('Input| Escalations'!$F$27:$L$29,,MATCH(U$9,'Input| Escalations'!$F$21:$L$21,0))),0),0)</f>
        <v>0</v>
      </c>
      <c r="N543" s="194" cm="1">
        <f t="array" ref="N543">IF(LEN($F543)&gt;0,1+IFERROR(SUMPRODUCT(TRANSPOSE('Input| Projects'!$AO543:$AQ543),INDEX('Input| Escalations'!$F$27:$L$29,,MATCH(V$9,'Input| Escalations'!$F$21:$L$21,0))),0),0)</f>
        <v>0</v>
      </c>
      <c r="O543" s="194" cm="1">
        <f t="array" ref="O543">IF(LEN($F543)&gt;0,1+IFERROR(SUMPRODUCT(TRANSPOSE('Input| Projects'!$AO543:$AQ543),INDEX('Input| Escalations'!$F$27:$L$29,,MATCH(W$9,'Input| Escalations'!$F$21:$L$21,0))),0),0)</f>
        <v>0</v>
      </c>
      <c r="P543" s="10"/>
      <c r="Q543" s="172">
        <f>IFERROR(IF(ISNUMBER(FIND("decision",'Input| Setup'!$F$6)),'Input| Projects'!Y543,'Input| Projects'!I543)*'Input| Escalations'!$I$17*I543,0)</f>
        <v>0</v>
      </c>
      <c r="R543" s="172">
        <f>IFERROR(IF(ISNUMBER(FIND("decision",'Input| Setup'!$F$6)),'Input| Projects'!Z543,'Input| Projects'!J543)*'Input| Escalations'!$I$17*J543,0)</f>
        <v>0</v>
      </c>
      <c r="S543" s="172">
        <f>IFERROR(IF(ISNUMBER(FIND("decision",'Input| Setup'!$F$6)),'Input| Projects'!AA543,'Input| Projects'!K543)*'Input| Escalations'!$I$17*K543,0)</f>
        <v>0</v>
      </c>
      <c r="T543" s="172">
        <f>IFERROR(IF(ISNUMBER(FIND("decision",'Input| Setup'!$F$6)),'Input| Projects'!AB543,'Input| Projects'!L543)*'Input| Escalations'!$I$17*L543,0)</f>
        <v>0</v>
      </c>
      <c r="U543" s="172">
        <f>IFERROR(IF(ISNUMBER(FIND("decision",'Input| Setup'!$F$6)),'Input| Projects'!AC543,'Input| Projects'!M543)*'Input| Escalations'!$I$17*M543,0)</f>
        <v>0</v>
      </c>
      <c r="V543" s="172">
        <f>IFERROR(IF(ISNUMBER(FIND("decision",'Input| Setup'!$F$6)),'Input| Projects'!AD543,'Input| Projects'!N543)*'Input| Escalations'!$I$17*N543,0)</f>
        <v>0</v>
      </c>
      <c r="W543" s="172">
        <f>IFERROR(IF(ISNUMBER(FIND("decision",'Input| Setup'!$F$6)),'Input| Projects'!AE543,'Input| Projects'!O543)*'Input| Escalations'!$I$17*O543,0)</f>
        <v>0</v>
      </c>
      <c r="X543" s="175"/>
      <c r="Y543" s="172">
        <f>IF(ISNUMBER(FIND("decision",'Input| Setup'!$F$6)),'Input| Projects'!AG543,'Input| Projects'!Q543)*I543*'Input| Escalations'!$I$17</f>
        <v>0</v>
      </c>
      <c r="Z543" s="172">
        <f>IF(ISNUMBER(FIND("decision",'Input| Setup'!$F$6)),'Input| Projects'!AH543,'Input| Projects'!R543)*J543*'Input| Escalations'!$I$17</f>
        <v>0</v>
      </c>
      <c r="AA543" s="172">
        <f>IF(ISNUMBER(FIND("decision",'Input| Setup'!$F$6)),'Input| Projects'!AI543,'Input| Projects'!S543)*K543*'Input| Escalations'!$I$17</f>
        <v>0</v>
      </c>
      <c r="AB543" s="172">
        <f>IF(ISNUMBER(FIND("decision",'Input| Setup'!$F$6)),'Input| Projects'!AJ543,'Input| Projects'!T543)*L543*'Input| Escalations'!$I$17</f>
        <v>0</v>
      </c>
      <c r="AC543" s="172">
        <f>IF(ISNUMBER(FIND("decision",'Input| Setup'!$F$6)),'Input| Projects'!AK543,'Input| Projects'!U543)*M543*'Input| Escalations'!$I$17</f>
        <v>0</v>
      </c>
      <c r="AD543" s="172">
        <f>IF(ISNUMBER(FIND("decision",'Input| Setup'!$F$6)),'Input| Projects'!AL543,'Input| Projects'!V543)*N543*'Input| Escalations'!$I$17</f>
        <v>0</v>
      </c>
      <c r="AE543" s="172">
        <f>IF(ISNUMBER(FIND("decision",'Input| Setup'!$F$6)),'Input| Projects'!AM543,'Input| Projects'!W543)*O543*'Input| Escalations'!$I$17</f>
        <v>0</v>
      </c>
      <c r="AF543" s="175"/>
      <c r="AG543" s="172" cm="1">
        <f t="array" ref="AG543">IFERROR(--('Input| Projects'!$AS543="Yes")*_xlfn.SWITCH('Input| Overheads'!$C$50,"Direct costs",'Calc| Overheads Allocation'!C$8*Q543,"Internal labour",'Calc| Overheads Allocation'!C$8*Q543*'Input| Projects'!$AO543,"DNSP defined",'Calc| Overheads Allocation'!C$78*'Input| Projects'!$AV543,0),0)</f>
        <v>0</v>
      </c>
      <c r="AH543" s="172" cm="1">
        <f t="array" ref="AH543">IFERROR(--('Input| Projects'!$AS543="Yes")*_xlfn.SWITCH('Input| Overheads'!$C$50,"Direct costs",'Calc| Overheads Allocation'!D$8*R543,"Internal labour",'Calc| Overheads Allocation'!D$8*R543*'Input| Projects'!$AO543,"DNSP defined",'Calc| Overheads Allocation'!D$78*'Input| Projects'!$AV543,0),0)</f>
        <v>0</v>
      </c>
      <c r="AI543" s="172" cm="1">
        <f t="array" ref="AI543">IFERROR(--('Input| Projects'!$AS543="Yes")*_xlfn.SWITCH('Input| Overheads'!$C$50,"Direct costs",'Calc| Overheads Allocation'!E$8*S543,"Internal labour",'Calc| Overheads Allocation'!E$8*S543*'Input| Projects'!$AO543,"DNSP defined",'Calc| Overheads Allocation'!E$78*'Input| Projects'!$AV543,0),0)</f>
        <v>0</v>
      </c>
      <c r="AJ543" s="172" cm="1">
        <f t="array" ref="AJ543">IFERROR(--('Input| Projects'!$AS543="Yes")*_xlfn.SWITCH('Input| Overheads'!$C$50,"Direct costs",'Calc| Overheads Allocation'!F$8*T543,"Internal labour",'Calc| Overheads Allocation'!F$8*T543*'Input| Projects'!$AO543,"DNSP defined",'Calc| Overheads Allocation'!F$78*'Input| Projects'!$AV543,0),0)</f>
        <v>0</v>
      </c>
      <c r="AK543" s="172" cm="1">
        <f t="array" ref="AK543">IFERROR(--('Input| Projects'!$AS543="Yes")*_xlfn.SWITCH('Input| Overheads'!$C$50,"Direct costs",'Calc| Overheads Allocation'!G$8*U543,"Internal labour",'Calc| Overheads Allocation'!G$8*U543*'Input| Projects'!$AO543,"DNSP defined",'Calc| Overheads Allocation'!G$78*'Input| Projects'!$AV543,0),0)</f>
        <v>0</v>
      </c>
      <c r="AL543" s="172" cm="1">
        <f t="array" ref="AL543">IFERROR(--('Input| Projects'!$AS543="Yes")*_xlfn.SWITCH('Input| Overheads'!$C$50,"Direct costs",'Calc| Overheads Allocation'!H$8*V543,"Internal labour",'Calc| Overheads Allocation'!H$8*V543*'Input| Projects'!$AO543,"DNSP defined",'Calc| Overheads Allocation'!H$78*'Input| Projects'!$AV543,0),0)</f>
        <v>0</v>
      </c>
      <c r="AM543" s="172" cm="1">
        <f t="array" ref="AM543">IFERROR(--('Input| Projects'!$AS543="Yes")*_xlfn.SWITCH('Input| Overheads'!$C$50,"Direct costs",'Calc| Overheads Allocation'!I$8*W543,"Internal labour",'Calc| Overheads Allocation'!I$8*W543*'Input| Projects'!$AO543,"DNSP defined",'Calc| Overheads Allocation'!I$78*'Input| Projects'!$AV543,0),0)</f>
        <v>0</v>
      </c>
      <c r="AN543" s="175"/>
      <c r="AO543" s="172" cm="1">
        <f t="array" ref="AO543">IFERROR(--('Input| Projects'!$AT543="Yes")*_xlfn.SWITCH('Input| Overheads'!$C$50,"Direct costs",'Calc| Overheads Allocation'!C$9*Q543,"Internal labour",'Calc| Overheads Allocation'!C$9*Q543*'Input| Projects'!$AO543,"DNSP defined",'Calc| Overheads Allocation'!C$79*'Input| Projects'!$AW543,0),0)</f>
        <v>0</v>
      </c>
      <c r="AP543" s="172" cm="1">
        <f t="array" ref="AP543">IFERROR(--('Input| Projects'!$AT543="Yes")*_xlfn.SWITCH('Input| Overheads'!$C$50,"Direct costs",'Calc| Overheads Allocation'!D$9*R543,"Internal labour",'Calc| Overheads Allocation'!D$9*R543*'Input| Projects'!$AO543,"DNSP defined",'Calc| Overheads Allocation'!D$79*'Input| Projects'!$AW543,0),0)</f>
        <v>0</v>
      </c>
      <c r="AQ543" s="172" cm="1">
        <f t="array" ref="AQ543">IFERROR(--('Input| Projects'!$AT543="Yes")*_xlfn.SWITCH('Input| Overheads'!$C$50,"Direct costs",'Calc| Overheads Allocation'!E$9*S543,"Internal labour",'Calc| Overheads Allocation'!E$9*S543*'Input| Projects'!$AO543,"DNSP defined",'Calc| Overheads Allocation'!E$79*'Input| Projects'!$AW543,0),0)</f>
        <v>0</v>
      </c>
      <c r="AR543" s="172" cm="1">
        <f t="array" ref="AR543">IFERROR(--('Input| Projects'!$AT543="Yes")*_xlfn.SWITCH('Input| Overheads'!$C$50,"Direct costs",'Calc| Overheads Allocation'!F$9*T543,"Internal labour",'Calc| Overheads Allocation'!F$9*T543*'Input| Projects'!$AO543,"DNSP defined",'Calc| Overheads Allocation'!F$79*'Input| Projects'!$AW543,0),0)</f>
        <v>0</v>
      </c>
      <c r="AS543" s="172" cm="1">
        <f t="array" ref="AS543">IFERROR(--('Input| Projects'!$AT543="Yes")*_xlfn.SWITCH('Input| Overheads'!$C$50,"Direct costs",'Calc| Overheads Allocation'!G$9*U543,"Internal labour",'Calc| Overheads Allocation'!G$9*U543*'Input| Projects'!$AO543,"DNSP defined",'Calc| Overheads Allocation'!G$79*'Input| Projects'!$AW543,0),0)</f>
        <v>0</v>
      </c>
      <c r="AT543" s="172" cm="1">
        <f t="array" ref="AT543">IFERROR(--('Input| Projects'!$AT543="Yes")*_xlfn.SWITCH('Input| Overheads'!$C$50,"Direct costs",'Calc| Overheads Allocation'!H$9*V543,"Internal labour",'Calc| Overheads Allocation'!H$9*V543*'Input| Projects'!$AO543,"DNSP defined",'Calc| Overheads Allocation'!H$79*'Input| Projects'!$AW543,0),0)</f>
        <v>0</v>
      </c>
      <c r="AU543" s="172" cm="1">
        <f t="array" ref="AU543">IFERROR(--('Input| Projects'!$AT543="Yes")*_xlfn.SWITCH('Input| Overheads'!$C$50,"Direct costs",'Calc| Overheads Allocation'!I$9*W543,"Internal labour",'Calc| Overheads Allocation'!I$9*W543*'Input| Projects'!$AO543,"DNSP defined",'Calc| Overheads Allocation'!I$79*'Input| Projects'!$AW543,0),0)</f>
        <v>0</v>
      </c>
      <c r="AV543" s="175"/>
      <c r="AW543" s="172">
        <f t="shared" si="200"/>
        <v>0</v>
      </c>
      <c r="AX543" s="172">
        <f t="shared" si="201"/>
        <v>0</v>
      </c>
      <c r="AY543" s="172">
        <f t="shared" si="202"/>
        <v>0</v>
      </c>
      <c r="AZ543" s="172">
        <f t="shared" si="203"/>
        <v>0</v>
      </c>
      <c r="BA543" s="172">
        <f t="shared" si="204"/>
        <v>0</v>
      </c>
      <c r="BB543" s="172">
        <f t="shared" si="205"/>
        <v>0</v>
      </c>
      <c r="BC543" s="172">
        <f t="shared" si="206"/>
        <v>0</v>
      </c>
      <c r="BD543" s="176"/>
      <c r="BE543" s="172">
        <f t="shared" si="207"/>
        <v>0</v>
      </c>
      <c r="BF543" s="172">
        <f t="shared" si="208"/>
        <v>0</v>
      </c>
      <c r="BG543" s="172">
        <f t="shared" si="209"/>
        <v>0</v>
      </c>
      <c r="BH543" s="172">
        <f t="shared" si="210"/>
        <v>0</v>
      </c>
      <c r="BI543" s="172">
        <f t="shared" si="211"/>
        <v>0</v>
      </c>
      <c r="BJ543" s="172">
        <f t="shared" si="212"/>
        <v>0</v>
      </c>
      <c r="BK543" s="172">
        <f t="shared" si="213"/>
        <v>0</v>
      </c>
      <c r="BL543" s="176"/>
      <c r="BM543" s="172">
        <f t="shared" si="192"/>
        <v>0</v>
      </c>
      <c r="BN543" s="172">
        <f t="shared" si="193"/>
        <v>0</v>
      </c>
      <c r="BO543" s="172">
        <f t="shared" si="194"/>
        <v>0</v>
      </c>
      <c r="BP543" s="172">
        <f t="shared" si="195"/>
        <v>0</v>
      </c>
      <c r="BQ543" s="172">
        <f t="shared" si="196"/>
        <v>0</v>
      </c>
      <c r="BR543" s="172">
        <f t="shared" si="197"/>
        <v>0</v>
      </c>
      <c r="BS543" s="172">
        <f t="shared" si="198"/>
        <v>0</v>
      </c>
      <c r="BT543" s="55"/>
      <c r="BU543" s="158">
        <f>SUMIF('Input| Projects'!$BA$8:$CX$8,RIGHT(BU$9,3),'Input| Projects'!$BA543:$CX543)</f>
        <v>0</v>
      </c>
      <c r="BV543" s="158">
        <f>SUMIF('Input| Projects'!$BA$8:$CX$8,RIGHT(BV$9,3),'Input| Projects'!$BA543:$CX543)</f>
        <v>0</v>
      </c>
      <c r="BW543" s="79" t="str">
        <f t="shared" si="199"/>
        <v/>
      </c>
    </row>
    <row r="544" spans="2:75" x14ac:dyDescent="0.2">
      <c r="B544" s="123">
        <f>IFERROR('Input| Projects'!B544,"")</f>
        <v>535</v>
      </c>
      <c r="C544" s="160" t="str">
        <f>IFERROR(IF('Input| Projects'!C544="","",'Input| Projects'!C544),"")</f>
        <v/>
      </c>
      <c r="D544" s="160" t="str">
        <f>IFERROR(IF('Input| Projects'!D544="","",'Input| Projects'!D544),"")</f>
        <v/>
      </c>
      <c r="E544" s="53"/>
      <c r="F544" s="160" t="str">
        <f>IF(LEN('Input| Projects'!F544)&gt;0,'Input| Projects'!F544,"")</f>
        <v/>
      </c>
      <c r="G544" s="160" t="str">
        <f>IF(LEN('Input| Projects'!G544)&gt;0,'Input| Projects'!G544,"")</f>
        <v/>
      </c>
      <c r="H544" s="10"/>
      <c r="I544" s="194" cm="1">
        <f t="array" ref="I544">IF(LEN($F544)&gt;0,1+IFERROR(SUMPRODUCT(TRANSPOSE('Input| Projects'!$AO544:$AQ544),INDEX('Input| Escalations'!$F$27:$L$29,,MATCH(Q$9,'Input| Escalations'!$F$21:$L$21,0))),0),0)</f>
        <v>0</v>
      </c>
      <c r="J544" s="194" cm="1">
        <f t="array" ref="J544">IF(LEN($F544)&gt;0,1+IFERROR(SUMPRODUCT(TRANSPOSE('Input| Projects'!$AO544:$AQ544),INDEX('Input| Escalations'!$F$27:$L$29,,MATCH(R$9,'Input| Escalations'!$F$21:$L$21,0))),0),0)</f>
        <v>0</v>
      </c>
      <c r="K544" s="194" cm="1">
        <f t="array" ref="K544">IF(LEN($F544)&gt;0,1+IFERROR(SUMPRODUCT(TRANSPOSE('Input| Projects'!$AO544:$AQ544),INDEX('Input| Escalations'!$F$27:$L$29,,MATCH(S$9,'Input| Escalations'!$F$21:$L$21,0))),0),0)</f>
        <v>0</v>
      </c>
      <c r="L544" s="194" cm="1">
        <f t="array" ref="L544">IF(LEN($F544)&gt;0,1+IFERROR(SUMPRODUCT(TRANSPOSE('Input| Projects'!$AO544:$AQ544),INDEX('Input| Escalations'!$F$27:$L$29,,MATCH(T$9,'Input| Escalations'!$F$21:$L$21,0))),0),0)</f>
        <v>0</v>
      </c>
      <c r="M544" s="194" cm="1">
        <f t="array" ref="M544">IF(LEN($F544)&gt;0,1+IFERROR(SUMPRODUCT(TRANSPOSE('Input| Projects'!$AO544:$AQ544),INDEX('Input| Escalations'!$F$27:$L$29,,MATCH(U$9,'Input| Escalations'!$F$21:$L$21,0))),0),0)</f>
        <v>0</v>
      </c>
      <c r="N544" s="194" cm="1">
        <f t="array" ref="N544">IF(LEN($F544)&gt;0,1+IFERROR(SUMPRODUCT(TRANSPOSE('Input| Projects'!$AO544:$AQ544),INDEX('Input| Escalations'!$F$27:$L$29,,MATCH(V$9,'Input| Escalations'!$F$21:$L$21,0))),0),0)</f>
        <v>0</v>
      </c>
      <c r="O544" s="194" cm="1">
        <f t="array" ref="O544">IF(LEN($F544)&gt;0,1+IFERROR(SUMPRODUCT(TRANSPOSE('Input| Projects'!$AO544:$AQ544),INDEX('Input| Escalations'!$F$27:$L$29,,MATCH(W$9,'Input| Escalations'!$F$21:$L$21,0))),0),0)</f>
        <v>0</v>
      </c>
      <c r="P544" s="10"/>
      <c r="Q544" s="172">
        <f>IFERROR(IF(ISNUMBER(FIND("decision",'Input| Setup'!$F$6)),'Input| Projects'!Y544,'Input| Projects'!I544)*'Input| Escalations'!$I$17*I544,0)</f>
        <v>0</v>
      </c>
      <c r="R544" s="172">
        <f>IFERROR(IF(ISNUMBER(FIND("decision",'Input| Setup'!$F$6)),'Input| Projects'!Z544,'Input| Projects'!J544)*'Input| Escalations'!$I$17*J544,0)</f>
        <v>0</v>
      </c>
      <c r="S544" s="172">
        <f>IFERROR(IF(ISNUMBER(FIND("decision",'Input| Setup'!$F$6)),'Input| Projects'!AA544,'Input| Projects'!K544)*'Input| Escalations'!$I$17*K544,0)</f>
        <v>0</v>
      </c>
      <c r="T544" s="172">
        <f>IFERROR(IF(ISNUMBER(FIND("decision",'Input| Setup'!$F$6)),'Input| Projects'!AB544,'Input| Projects'!L544)*'Input| Escalations'!$I$17*L544,0)</f>
        <v>0</v>
      </c>
      <c r="U544" s="172">
        <f>IFERROR(IF(ISNUMBER(FIND("decision",'Input| Setup'!$F$6)),'Input| Projects'!AC544,'Input| Projects'!M544)*'Input| Escalations'!$I$17*M544,0)</f>
        <v>0</v>
      </c>
      <c r="V544" s="172">
        <f>IFERROR(IF(ISNUMBER(FIND("decision",'Input| Setup'!$F$6)),'Input| Projects'!AD544,'Input| Projects'!N544)*'Input| Escalations'!$I$17*N544,0)</f>
        <v>0</v>
      </c>
      <c r="W544" s="172">
        <f>IFERROR(IF(ISNUMBER(FIND("decision",'Input| Setup'!$F$6)),'Input| Projects'!AE544,'Input| Projects'!O544)*'Input| Escalations'!$I$17*O544,0)</f>
        <v>0</v>
      </c>
      <c r="X544" s="175"/>
      <c r="Y544" s="172">
        <f>IF(ISNUMBER(FIND("decision",'Input| Setup'!$F$6)),'Input| Projects'!AG544,'Input| Projects'!Q544)*I544*'Input| Escalations'!$I$17</f>
        <v>0</v>
      </c>
      <c r="Z544" s="172">
        <f>IF(ISNUMBER(FIND("decision",'Input| Setup'!$F$6)),'Input| Projects'!AH544,'Input| Projects'!R544)*J544*'Input| Escalations'!$I$17</f>
        <v>0</v>
      </c>
      <c r="AA544" s="172">
        <f>IF(ISNUMBER(FIND("decision",'Input| Setup'!$F$6)),'Input| Projects'!AI544,'Input| Projects'!S544)*K544*'Input| Escalations'!$I$17</f>
        <v>0</v>
      </c>
      <c r="AB544" s="172">
        <f>IF(ISNUMBER(FIND("decision",'Input| Setup'!$F$6)),'Input| Projects'!AJ544,'Input| Projects'!T544)*L544*'Input| Escalations'!$I$17</f>
        <v>0</v>
      </c>
      <c r="AC544" s="172">
        <f>IF(ISNUMBER(FIND("decision",'Input| Setup'!$F$6)),'Input| Projects'!AK544,'Input| Projects'!U544)*M544*'Input| Escalations'!$I$17</f>
        <v>0</v>
      </c>
      <c r="AD544" s="172">
        <f>IF(ISNUMBER(FIND("decision",'Input| Setup'!$F$6)),'Input| Projects'!AL544,'Input| Projects'!V544)*N544*'Input| Escalations'!$I$17</f>
        <v>0</v>
      </c>
      <c r="AE544" s="172">
        <f>IF(ISNUMBER(FIND("decision",'Input| Setup'!$F$6)),'Input| Projects'!AM544,'Input| Projects'!W544)*O544*'Input| Escalations'!$I$17</f>
        <v>0</v>
      </c>
      <c r="AF544" s="175"/>
      <c r="AG544" s="172" cm="1">
        <f t="array" ref="AG544">IFERROR(--('Input| Projects'!$AS544="Yes")*_xlfn.SWITCH('Input| Overheads'!$C$50,"Direct costs",'Calc| Overheads Allocation'!C$8*Q544,"Internal labour",'Calc| Overheads Allocation'!C$8*Q544*'Input| Projects'!$AO544,"DNSP defined",'Calc| Overheads Allocation'!C$78*'Input| Projects'!$AV544,0),0)</f>
        <v>0</v>
      </c>
      <c r="AH544" s="172" cm="1">
        <f t="array" ref="AH544">IFERROR(--('Input| Projects'!$AS544="Yes")*_xlfn.SWITCH('Input| Overheads'!$C$50,"Direct costs",'Calc| Overheads Allocation'!D$8*R544,"Internal labour",'Calc| Overheads Allocation'!D$8*R544*'Input| Projects'!$AO544,"DNSP defined",'Calc| Overheads Allocation'!D$78*'Input| Projects'!$AV544,0),0)</f>
        <v>0</v>
      </c>
      <c r="AI544" s="172" cm="1">
        <f t="array" ref="AI544">IFERROR(--('Input| Projects'!$AS544="Yes")*_xlfn.SWITCH('Input| Overheads'!$C$50,"Direct costs",'Calc| Overheads Allocation'!E$8*S544,"Internal labour",'Calc| Overheads Allocation'!E$8*S544*'Input| Projects'!$AO544,"DNSP defined",'Calc| Overheads Allocation'!E$78*'Input| Projects'!$AV544,0),0)</f>
        <v>0</v>
      </c>
      <c r="AJ544" s="172" cm="1">
        <f t="array" ref="AJ544">IFERROR(--('Input| Projects'!$AS544="Yes")*_xlfn.SWITCH('Input| Overheads'!$C$50,"Direct costs",'Calc| Overheads Allocation'!F$8*T544,"Internal labour",'Calc| Overheads Allocation'!F$8*T544*'Input| Projects'!$AO544,"DNSP defined",'Calc| Overheads Allocation'!F$78*'Input| Projects'!$AV544,0),0)</f>
        <v>0</v>
      </c>
      <c r="AK544" s="172" cm="1">
        <f t="array" ref="AK544">IFERROR(--('Input| Projects'!$AS544="Yes")*_xlfn.SWITCH('Input| Overheads'!$C$50,"Direct costs",'Calc| Overheads Allocation'!G$8*U544,"Internal labour",'Calc| Overheads Allocation'!G$8*U544*'Input| Projects'!$AO544,"DNSP defined",'Calc| Overheads Allocation'!G$78*'Input| Projects'!$AV544,0),0)</f>
        <v>0</v>
      </c>
      <c r="AL544" s="172" cm="1">
        <f t="array" ref="AL544">IFERROR(--('Input| Projects'!$AS544="Yes")*_xlfn.SWITCH('Input| Overheads'!$C$50,"Direct costs",'Calc| Overheads Allocation'!H$8*V544,"Internal labour",'Calc| Overheads Allocation'!H$8*V544*'Input| Projects'!$AO544,"DNSP defined",'Calc| Overheads Allocation'!H$78*'Input| Projects'!$AV544,0),0)</f>
        <v>0</v>
      </c>
      <c r="AM544" s="172" cm="1">
        <f t="array" ref="AM544">IFERROR(--('Input| Projects'!$AS544="Yes")*_xlfn.SWITCH('Input| Overheads'!$C$50,"Direct costs",'Calc| Overheads Allocation'!I$8*W544,"Internal labour",'Calc| Overheads Allocation'!I$8*W544*'Input| Projects'!$AO544,"DNSP defined",'Calc| Overheads Allocation'!I$78*'Input| Projects'!$AV544,0),0)</f>
        <v>0</v>
      </c>
      <c r="AN544" s="175"/>
      <c r="AO544" s="172" cm="1">
        <f t="array" ref="AO544">IFERROR(--('Input| Projects'!$AT544="Yes")*_xlfn.SWITCH('Input| Overheads'!$C$50,"Direct costs",'Calc| Overheads Allocation'!C$9*Q544,"Internal labour",'Calc| Overheads Allocation'!C$9*Q544*'Input| Projects'!$AO544,"DNSP defined",'Calc| Overheads Allocation'!C$79*'Input| Projects'!$AW544,0),0)</f>
        <v>0</v>
      </c>
      <c r="AP544" s="172" cm="1">
        <f t="array" ref="AP544">IFERROR(--('Input| Projects'!$AT544="Yes")*_xlfn.SWITCH('Input| Overheads'!$C$50,"Direct costs",'Calc| Overheads Allocation'!D$9*R544,"Internal labour",'Calc| Overheads Allocation'!D$9*R544*'Input| Projects'!$AO544,"DNSP defined",'Calc| Overheads Allocation'!D$79*'Input| Projects'!$AW544,0),0)</f>
        <v>0</v>
      </c>
      <c r="AQ544" s="172" cm="1">
        <f t="array" ref="AQ544">IFERROR(--('Input| Projects'!$AT544="Yes")*_xlfn.SWITCH('Input| Overheads'!$C$50,"Direct costs",'Calc| Overheads Allocation'!E$9*S544,"Internal labour",'Calc| Overheads Allocation'!E$9*S544*'Input| Projects'!$AO544,"DNSP defined",'Calc| Overheads Allocation'!E$79*'Input| Projects'!$AW544,0),0)</f>
        <v>0</v>
      </c>
      <c r="AR544" s="172" cm="1">
        <f t="array" ref="AR544">IFERROR(--('Input| Projects'!$AT544="Yes")*_xlfn.SWITCH('Input| Overheads'!$C$50,"Direct costs",'Calc| Overheads Allocation'!F$9*T544,"Internal labour",'Calc| Overheads Allocation'!F$9*T544*'Input| Projects'!$AO544,"DNSP defined",'Calc| Overheads Allocation'!F$79*'Input| Projects'!$AW544,0),0)</f>
        <v>0</v>
      </c>
      <c r="AS544" s="172" cm="1">
        <f t="array" ref="AS544">IFERROR(--('Input| Projects'!$AT544="Yes")*_xlfn.SWITCH('Input| Overheads'!$C$50,"Direct costs",'Calc| Overheads Allocation'!G$9*U544,"Internal labour",'Calc| Overheads Allocation'!G$9*U544*'Input| Projects'!$AO544,"DNSP defined",'Calc| Overheads Allocation'!G$79*'Input| Projects'!$AW544,0),0)</f>
        <v>0</v>
      </c>
      <c r="AT544" s="172" cm="1">
        <f t="array" ref="AT544">IFERROR(--('Input| Projects'!$AT544="Yes")*_xlfn.SWITCH('Input| Overheads'!$C$50,"Direct costs",'Calc| Overheads Allocation'!H$9*V544,"Internal labour",'Calc| Overheads Allocation'!H$9*V544*'Input| Projects'!$AO544,"DNSP defined",'Calc| Overheads Allocation'!H$79*'Input| Projects'!$AW544,0),0)</f>
        <v>0</v>
      </c>
      <c r="AU544" s="172" cm="1">
        <f t="array" ref="AU544">IFERROR(--('Input| Projects'!$AT544="Yes")*_xlfn.SWITCH('Input| Overheads'!$C$50,"Direct costs",'Calc| Overheads Allocation'!I$9*W544,"Internal labour",'Calc| Overheads Allocation'!I$9*W544*'Input| Projects'!$AO544,"DNSP defined",'Calc| Overheads Allocation'!I$79*'Input| Projects'!$AW544,0),0)</f>
        <v>0</v>
      </c>
      <c r="AV544" s="175"/>
      <c r="AW544" s="172">
        <f t="shared" si="200"/>
        <v>0</v>
      </c>
      <c r="AX544" s="172">
        <f t="shared" si="201"/>
        <v>0</v>
      </c>
      <c r="AY544" s="172">
        <f t="shared" si="202"/>
        <v>0</v>
      </c>
      <c r="AZ544" s="172">
        <f t="shared" si="203"/>
        <v>0</v>
      </c>
      <c r="BA544" s="172">
        <f t="shared" si="204"/>
        <v>0</v>
      </c>
      <c r="BB544" s="172">
        <f t="shared" si="205"/>
        <v>0</v>
      </c>
      <c r="BC544" s="172">
        <f t="shared" si="206"/>
        <v>0</v>
      </c>
      <c r="BD544" s="176"/>
      <c r="BE544" s="172">
        <f t="shared" si="207"/>
        <v>0</v>
      </c>
      <c r="BF544" s="172">
        <f t="shared" si="208"/>
        <v>0</v>
      </c>
      <c r="BG544" s="172">
        <f t="shared" si="209"/>
        <v>0</v>
      </c>
      <c r="BH544" s="172">
        <f t="shared" si="210"/>
        <v>0</v>
      </c>
      <c r="BI544" s="172">
        <f t="shared" si="211"/>
        <v>0</v>
      </c>
      <c r="BJ544" s="172">
        <f t="shared" si="212"/>
        <v>0</v>
      </c>
      <c r="BK544" s="172">
        <f t="shared" si="213"/>
        <v>0</v>
      </c>
      <c r="BL544" s="176"/>
      <c r="BM544" s="172">
        <f t="shared" si="192"/>
        <v>0</v>
      </c>
      <c r="BN544" s="172">
        <f t="shared" si="193"/>
        <v>0</v>
      </c>
      <c r="BO544" s="172">
        <f t="shared" si="194"/>
        <v>0</v>
      </c>
      <c r="BP544" s="172">
        <f t="shared" si="195"/>
        <v>0</v>
      </c>
      <c r="BQ544" s="172">
        <f t="shared" si="196"/>
        <v>0</v>
      </c>
      <c r="BR544" s="172">
        <f t="shared" si="197"/>
        <v>0</v>
      </c>
      <c r="BS544" s="172">
        <f t="shared" si="198"/>
        <v>0</v>
      </c>
      <c r="BT544" s="55"/>
      <c r="BU544" s="158">
        <f>SUMIF('Input| Projects'!$BA$8:$CX$8,RIGHT(BU$9,3),'Input| Projects'!$BA544:$CX544)</f>
        <v>0</v>
      </c>
      <c r="BV544" s="158">
        <f>SUMIF('Input| Projects'!$BA$8:$CX$8,RIGHT(BV$9,3),'Input| Projects'!$BA544:$CX544)</f>
        <v>0</v>
      </c>
      <c r="BW544" s="79" t="str">
        <f t="shared" si="199"/>
        <v/>
      </c>
    </row>
    <row r="545" spans="2:75" x14ac:dyDescent="0.2">
      <c r="B545" s="123">
        <f>IFERROR('Input| Projects'!B545,"")</f>
        <v>536</v>
      </c>
      <c r="C545" s="160" t="str">
        <f>IFERROR(IF('Input| Projects'!C545="","",'Input| Projects'!C545),"")</f>
        <v/>
      </c>
      <c r="D545" s="160" t="str">
        <f>IFERROR(IF('Input| Projects'!D545="","",'Input| Projects'!D545),"")</f>
        <v/>
      </c>
      <c r="E545" s="53"/>
      <c r="F545" s="160" t="str">
        <f>IF(LEN('Input| Projects'!F545)&gt;0,'Input| Projects'!F545,"")</f>
        <v/>
      </c>
      <c r="G545" s="160" t="str">
        <f>IF(LEN('Input| Projects'!G545)&gt;0,'Input| Projects'!G545,"")</f>
        <v/>
      </c>
      <c r="H545" s="10"/>
      <c r="I545" s="194" cm="1">
        <f t="array" ref="I545">IF(LEN($F545)&gt;0,1+IFERROR(SUMPRODUCT(TRANSPOSE('Input| Projects'!$AO545:$AQ545),INDEX('Input| Escalations'!$F$27:$L$29,,MATCH(Q$9,'Input| Escalations'!$F$21:$L$21,0))),0),0)</f>
        <v>0</v>
      </c>
      <c r="J545" s="194" cm="1">
        <f t="array" ref="J545">IF(LEN($F545)&gt;0,1+IFERROR(SUMPRODUCT(TRANSPOSE('Input| Projects'!$AO545:$AQ545),INDEX('Input| Escalations'!$F$27:$L$29,,MATCH(R$9,'Input| Escalations'!$F$21:$L$21,0))),0),0)</f>
        <v>0</v>
      </c>
      <c r="K545" s="194" cm="1">
        <f t="array" ref="K545">IF(LEN($F545)&gt;0,1+IFERROR(SUMPRODUCT(TRANSPOSE('Input| Projects'!$AO545:$AQ545),INDEX('Input| Escalations'!$F$27:$L$29,,MATCH(S$9,'Input| Escalations'!$F$21:$L$21,0))),0),0)</f>
        <v>0</v>
      </c>
      <c r="L545" s="194" cm="1">
        <f t="array" ref="L545">IF(LEN($F545)&gt;0,1+IFERROR(SUMPRODUCT(TRANSPOSE('Input| Projects'!$AO545:$AQ545),INDEX('Input| Escalations'!$F$27:$L$29,,MATCH(T$9,'Input| Escalations'!$F$21:$L$21,0))),0),0)</f>
        <v>0</v>
      </c>
      <c r="M545" s="194" cm="1">
        <f t="array" ref="M545">IF(LEN($F545)&gt;0,1+IFERROR(SUMPRODUCT(TRANSPOSE('Input| Projects'!$AO545:$AQ545),INDEX('Input| Escalations'!$F$27:$L$29,,MATCH(U$9,'Input| Escalations'!$F$21:$L$21,0))),0),0)</f>
        <v>0</v>
      </c>
      <c r="N545" s="194" cm="1">
        <f t="array" ref="N545">IF(LEN($F545)&gt;0,1+IFERROR(SUMPRODUCT(TRANSPOSE('Input| Projects'!$AO545:$AQ545),INDEX('Input| Escalations'!$F$27:$L$29,,MATCH(V$9,'Input| Escalations'!$F$21:$L$21,0))),0),0)</f>
        <v>0</v>
      </c>
      <c r="O545" s="194" cm="1">
        <f t="array" ref="O545">IF(LEN($F545)&gt;0,1+IFERROR(SUMPRODUCT(TRANSPOSE('Input| Projects'!$AO545:$AQ545),INDEX('Input| Escalations'!$F$27:$L$29,,MATCH(W$9,'Input| Escalations'!$F$21:$L$21,0))),0),0)</f>
        <v>0</v>
      </c>
      <c r="P545" s="10"/>
      <c r="Q545" s="172">
        <f>IFERROR(IF(ISNUMBER(FIND("decision",'Input| Setup'!$F$6)),'Input| Projects'!Y545,'Input| Projects'!I545)*'Input| Escalations'!$I$17*I545,0)</f>
        <v>0</v>
      </c>
      <c r="R545" s="172">
        <f>IFERROR(IF(ISNUMBER(FIND("decision",'Input| Setup'!$F$6)),'Input| Projects'!Z545,'Input| Projects'!J545)*'Input| Escalations'!$I$17*J545,0)</f>
        <v>0</v>
      </c>
      <c r="S545" s="172">
        <f>IFERROR(IF(ISNUMBER(FIND("decision",'Input| Setup'!$F$6)),'Input| Projects'!AA545,'Input| Projects'!K545)*'Input| Escalations'!$I$17*K545,0)</f>
        <v>0</v>
      </c>
      <c r="T545" s="172">
        <f>IFERROR(IF(ISNUMBER(FIND("decision",'Input| Setup'!$F$6)),'Input| Projects'!AB545,'Input| Projects'!L545)*'Input| Escalations'!$I$17*L545,0)</f>
        <v>0</v>
      </c>
      <c r="U545" s="172">
        <f>IFERROR(IF(ISNUMBER(FIND("decision",'Input| Setup'!$F$6)),'Input| Projects'!AC545,'Input| Projects'!M545)*'Input| Escalations'!$I$17*M545,0)</f>
        <v>0</v>
      </c>
      <c r="V545" s="172">
        <f>IFERROR(IF(ISNUMBER(FIND("decision",'Input| Setup'!$F$6)),'Input| Projects'!AD545,'Input| Projects'!N545)*'Input| Escalations'!$I$17*N545,0)</f>
        <v>0</v>
      </c>
      <c r="W545" s="172">
        <f>IFERROR(IF(ISNUMBER(FIND("decision",'Input| Setup'!$F$6)),'Input| Projects'!AE545,'Input| Projects'!O545)*'Input| Escalations'!$I$17*O545,0)</f>
        <v>0</v>
      </c>
      <c r="X545" s="175"/>
      <c r="Y545" s="172">
        <f>IF(ISNUMBER(FIND("decision",'Input| Setup'!$F$6)),'Input| Projects'!AG545,'Input| Projects'!Q545)*I545*'Input| Escalations'!$I$17</f>
        <v>0</v>
      </c>
      <c r="Z545" s="172">
        <f>IF(ISNUMBER(FIND("decision",'Input| Setup'!$F$6)),'Input| Projects'!AH545,'Input| Projects'!R545)*J545*'Input| Escalations'!$I$17</f>
        <v>0</v>
      </c>
      <c r="AA545" s="172">
        <f>IF(ISNUMBER(FIND("decision",'Input| Setup'!$F$6)),'Input| Projects'!AI545,'Input| Projects'!S545)*K545*'Input| Escalations'!$I$17</f>
        <v>0</v>
      </c>
      <c r="AB545" s="172">
        <f>IF(ISNUMBER(FIND("decision",'Input| Setup'!$F$6)),'Input| Projects'!AJ545,'Input| Projects'!T545)*L545*'Input| Escalations'!$I$17</f>
        <v>0</v>
      </c>
      <c r="AC545" s="172">
        <f>IF(ISNUMBER(FIND("decision",'Input| Setup'!$F$6)),'Input| Projects'!AK545,'Input| Projects'!U545)*M545*'Input| Escalations'!$I$17</f>
        <v>0</v>
      </c>
      <c r="AD545" s="172">
        <f>IF(ISNUMBER(FIND("decision",'Input| Setup'!$F$6)),'Input| Projects'!AL545,'Input| Projects'!V545)*N545*'Input| Escalations'!$I$17</f>
        <v>0</v>
      </c>
      <c r="AE545" s="172">
        <f>IF(ISNUMBER(FIND("decision",'Input| Setup'!$F$6)),'Input| Projects'!AM545,'Input| Projects'!W545)*O545*'Input| Escalations'!$I$17</f>
        <v>0</v>
      </c>
      <c r="AF545" s="175"/>
      <c r="AG545" s="172" cm="1">
        <f t="array" ref="AG545">IFERROR(--('Input| Projects'!$AS545="Yes")*_xlfn.SWITCH('Input| Overheads'!$C$50,"Direct costs",'Calc| Overheads Allocation'!C$8*Q545,"Internal labour",'Calc| Overheads Allocation'!C$8*Q545*'Input| Projects'!$AO545,"DNSP defined",'Calc| Overheads Allocation'!C$78*'Input| Projects'!$AV545,0),0)</f>
        <v>0</v>
      </c>
      <c r="AH545" s="172" cm="1">
        <f t="array" ref="AH545">IFERROR(--('Input| Projects'!$AS545="Yes")*_xlfn.SWITCH('Input| Overheads'!$C$50,"Direct costs",'Calc| Overheads Allocation'!D$8*R545,"Internal labour",'Calc| Overheads Allocation'!D$8*R545*'Input| Projects'!$AO545,"DNSP defined",'Calc| Overheads Allocation'!D$78*'Input| Projects'!$AV545,0),0)</f>
        <v>0</v>
      </c>
      <c r="AI545" s="172" cm="1">
        <f t="array" ref="AI545">IFERROR(--('Input| Projects'!$AS545="Yes")*_xlfn.SWITCH('Input| Overheads'!$C$50,"Direct costs",'Calc| Overheads Allocation'!E$8*S545,"Internal labour",'Calc| Overheads Allocation'!E$8*S545*'Input| Projects'!$AO545,"DNSP defined",'Calc| Overheads Allocation'!E$78*'Input| Projects'!$AV545,0),0)</f>
        <v>0</v>
      </c>
      <c r="AJ545" s="172" cm="1">
        <f t="array" ref="AJ545">IFERROR(--('Input| Projects'!$AS545="Yes")*_xlfn.SWITCH('Input| Overheads'!$C$50,"Direct costs",'Calc| Overheads Allocation'!F$8*T545,"Internal labour",'Calc| Overheads Allocation'!F$8*T545*'Input| Projects'!$AO545,"DNSP defined",'Calc| Overheads Allocation'!F$78*'Input| Projects'!$AV545,0),0)</f>
        <v>0</v>
      </c>
      <c r="AK545" s="172" cm="1">
        <f t="array" ref="AK545">IFERROR(--('Input| Projects'!$AS545="Yes")*_xlfn.SWITCH('Input| Overheads'!$C$50,"Direct costs",'Calc| Overheads Allocation'!G$8*U545,"Internal labour",'Calc| Overheads Allocation'!G$8*U545*'Input| Projects'!$AO545,"DNSP defined",'Calc| Overheads Allocation'!G$78*'Input| Projects'!$AV545,0),0)</f>
        <v>0</v>
      </c>
      <c r="AL545" s="172" cm="1">
        <f t="array" ref="AL545">IFERROR(--('Input| Projects'!$AS545="Yes")*_xlfn.SWITCH('Input| Overheads'!$C$50,"Direct costs",'Calc| Overheads Allocation'!H$8*V545,"Internal labour",'Calc| Overheads Allocation'!H$8*V545*'Input| Projects'!$AO545,"DNSP defined",'Calc| Overheads Allocation'!H$78*'Input| Projects'!$AV545,0),0)</f>
        <v>0</v>
      </c>
      <c r="AM545" s="172" cm="1">
        <f t="array" ref="AM545">IFERROR(--('Input| Projects'!$AS545="Yes")*_xlfn.SWITCH('Input| Overheads'!$C$50,"Direct costs",'Calc| Overheads Allocation'!I$8*W545,"Internal labour",'Calc| Overheads Allocation'!I$8*W545*'Input| Projects'!$AO545,"DNSP defined",'Calc| Overheads Allocation'!I$78*'Input| Projects'!$AV545,0),0)</f>
        <v>0</v>
      </c>
      <c r="AN545" s="175"/>
      <c r="AO545" s="172" cm="1">
        <f t="array" ref="AO545">IFERROR(--('Input| Projects'!$AT545="Yes")*_xlfn.SWITCH('Input| Overheads'!$C$50,"Direct costs",'Calc| Overheads Allocation'!C$9*Q545,"Internal labour",'Calc| Overheads Allocation'!C$9*Q545*'Input| Projects'!$AO545,"DNSP defined",'Calc| Overheads Allocation'!C$79*'Input| Projects'!$AW545,0),0)</f>
        <v>0</v>
      </c>
      <c r="AP545" s="172" cm="1">
        <f t="array" ref="AP545">IFERROR(--('Input| Projects'!$AT545="Yes")*_xlfn.SWITCH('Input| Overheads'!$C$50,"Direct costs",'Calc| Overheads Allocation'!D$9*R545,"Internal labour",'Calc| Overheads Allocation'!D$9*R545*'Input| Projects'!$AO545,"DNSP defined",'Calc| Overheads Allocation'!D$79*'Input| Projects'!$AW545,0),0)</f>
        <v>0</v>
      </c>
      <c r="AQ545" s="172" cm="1">
        <f t="array" ref="AQ545">IFERROR(--('Input| Projects'!$AT545="Yes")*_xlfn.SWITCH('Input| Overheads'!$C$50,"Direct costs",'Calc| Overheads Allocation'!E$9*S545,"Internal labour",'Calc| Overheads Allocation'!E$9*S545*'Input| Projects'!$AO545,"DNSP defined",'Calc| Overheads Allocation'!E$79*'Input| Projects'!$AW545,0),0)</f>
        <v>0</v>
      </c>
      <c r="AR545" s="172" cm="1">
        <f t="array" ref="AR545">IFERROR(--('Input| Projects'!$AT545="Yes")*_xlfn.SWITCH('Input| Overheads'!$C$50,"Direct costs",'Calc| Overheads Allocation'!F$9*T545,"Internal labour",'Calc| Overheads Allocation'!F$9*T545*'Input| Projects'!$AO545,"DNSP defined",'Calc| Overheads Allocation'!F$79*'Input| Projects'!$AW545,0),0)</f>
        <v>0</v>
      </c>
      <c r="AS545" s="172" cm="1">
        <f t="array" ref="AS545">IFERROR(--('Input| Projects'!$AT545="Yes")*_xlfn.SWITCH('Input| Overheads'!$C$50,"Direct costs",'Calc| Overheads Allocation'!G$9*U545,"Internal labour",'Calc| Overheads Allocation'!G$9*U545*'Input| Projects'!$AO545,"DNSP defined",'Calc| Overheads Allocation'!G$79*'Input| Projects'!$AW545,0),0)</f>
        <v>0</v>
      </c>
      <c r="AT545" s="172" cm="1">
        <f t="array" ref="AT545">IFERROR(--('Input| Projects'!$AT545="Yes")*_xlfn.SWITCH('Input| Overheads'!$C$50,"Direct costs",'Calc| Overheads Allocation'!H$9*V545,"Internal labour",'Calc| Overheads Allocation'!H$9*V545*'Input| Projects'!$AO545,"DNSP defined",'Calc| Overheads Allocation'!H$79*'Input| Projects'!$AW545,0),0)</f>
        <v>0</v>
      </c>
      <c r="AU545" s="172" cm="1">
        <f t="array" ref="AU545">IFERROR(--('Input| Projects'!$AT545="Yes")*_xlfn.SWITCH('Input| Overheads'!$C$50,"Direct costs",'Calc| Overheads Allocation'!I$9*W545,"Internal labour",'Calc| Overheads Allocation'!I$9*W545*'Input| Projects'!$AO545,"DNSP defined",'Calc| Overheads Allocation'!I$79*'Input| Projects'!$AW545,0),0)</f>
        <v>0</v>
      </c>
      <c r="AV545" s="175"/>
      <c r="AW545" s="172">
        <f t="shared" si="200"/>
        <v>0</v>
      </c>
      <c r="AX545" s="172">
        <f t="shared" si="201"/>
        <v>0</v>
      </c>
      <c r="AY545" s="172">
        <f t="shared" si="202"/>
        <v>0</v>
      </c>
      <c r="AZ545" s="172">
        <f t="shared" si="203"/>
        <v>0</v>
      </c>
      <c r="BA545" s="172">
        <f t="shared" si="204"/>
        <v>0</v>
      </c>
      <c r="BB545" s="172">
        <f t="shared" si="205"/>
        <v>0</v>
      </c>
      <c r="BC545" s="172">
        <f t="shared" si="206"/>
        <v>0</v>
      </c>
      <c r="BD545" s="176"/>
      <c r="BE545" s="172">
        <f t="shared" si="207"/>
        <v>0</v>
      </c>
      <c r="BF545" s="172">
        <f t="shared" si="208"/>
        <v>0</v>
      </c>
      <c r="BG545" s="172">
        <f t="shared" si="209"/>
        <v>0</v>
      </c>
      <c r="BH545" s="172">
        <f t="shared" si="210"/>
        <v>0</v>
      </c>
      <c r="BI545" s="172">
        <f t="shared" si="211"/>
        <v>0</v>
      </c>
      <c r="BJ545" s="172">
        <f t="shared" si="212"/>
        <v>0</v>
      </c>
      <c r="BK545" s="172">
        <f t="shared" si="213"/>
        <v>0</v>
      </c>
      <c r="BL545" s="176"/>
      <c r="BM545" s="172">
        <f t="shared" si="192"/>
        <v>0</v>
      </c>
      <c r="BN545" s="172">
        <f t="shared" si="193"/>
        <v>0</v>
      </c>
      <c r="BO545" s="172">
        <f t="shared" si="194"/>
        <v>0</v>
      </c>
      <c r="BP545" s="172">
        <f t="shared" si="195"/>
        <v>0</v>
      </c>
      <c r="BQ545" s="172">
        <f t="shared" si="196"/>
        <v>0</v>
      </c>
      <c r="BR545" s="172">
        <f t="shared" si="197"/>
        <v>0</v>
      </c>
      <c r="BS545" s="172">
        <f t="shared" si="198"/>
        <v>0</v>
      </c>
      <c r="BT545" s="55"/>
      <c r="BU545" s="158">
        <f>SUMIF('Input| Projects'!$BA$8:$CX$8,RIGHT(BU$9,3),'Input| Projects'!$BA545:$CX545)</f>
        <v>0</v>
      </c>
      <c r="BV545" s="158">
        <f>SUMIF('Input| Projects'!$BA$8:$CX$8,RIGHT(BV$9,3),'Input| Projects'!$BA545:$CX545)</f>
        <v>0</v>
      </c>
      <c r="BW545" s="79" t="str">
        <f t="shared" si="199"/>
        <v/>
      </c>
    </row>
    <row r="546" spans="2:75" x14ac:dyDescent="0.2">
      <c r="B546" s="123">
        <f>IFERROR('Input| Projects'!B546,"")</f>
        <v>537</v>
      </c>
      <c r="C546" s="160" t="str">
        <f>IFERROR(IF('Input| Projects'!C546="","",'Input| Projects'!C546),"")</f>
        <v/>
      </c>
      <c r="D546" s="160" t="str">
        <f>IFERROR(IF('Input| Projects'!D546="","",'Input| Projects'!D546),"")</f>
        <v/>
      </c>
      <c r="E546" s="53"/>
      <c r="F546" s="160" t="str">
        <f>IF(LEN('Input| Projects'!F546)&gt;0,'Input| Projects'!F546,"")</f>
        <v/>
      </c>
      <c r="G546" s="160" t="str">
        <f>IF(LEN('Input| Projects'!G546)&gt;0,'Input| Projects'!G546,"")</f>
        <v/>
      </c>
      <c r="H546" s="10"/>
      <c r="I546" s="194" cm="1">
        <f t="array" ref="I546">IF(LEN($F546)&gt;0,1+IFERROR(SUMPRODUCT(TRANSPOSE('Input| Projects'!$AO546:$AQ546),INDEX('Input| Escalations'!$F$27:$L$29,,MATCH(Q$9,'Input| Escalations'!$F$21:$L$21,0))),0),0)</f>
        <v>0</v>
      </c>
      <c r="J546" s="194" cm="1">
        <f t="array" ref="J546">IF(LEN($F546)&gt;0,1+IFERROR(SUMPRODUCT(TRANSPOSE('Input| Projects'!$AO546:$AQ546),INDEX('Input| Escalations'!$F$27:$L$29,,MATCH(R$9,'Input| Escalations'!$F$21:$L$21,0))),0),0)</f>
        <v>0</v>
      </c>
      <c r="K546" s="194" cm="1">
        <f t="array" ref="K546">IF(LEN($F546)&gt;0,1+IFERROR(SUMPRODUCT(TRANSPOSE('Input| Projects'!$AO546:$AQ546),INDEX('Input| Escalations'!$F$27:$L$29,,MATCH(S$9,'Input| Escalations'!$F$21:$L$21,0))),0),0)</f>
        <v>0</v>
      </c>
      <c r="L546" s="194" cm="1">
        <f t="array" ref="L546">IF(LEN($F546)&gt;0,1+IFERROR(SUMPRODUCT(TRANSPOSE('Input| Projects'!$AO546:$AQ546),INDEX('Input| Escalations'!$F$27:$L$29,,MATCH(T$9,'Input| Escalations'!$F$21:$L$21,0))),0),0)</f>
        <v>0</v>
      </c>
      <c r="M546" s="194" cm="1">
        <f t="array" ref="M546">IF(LEN($F546)&gt;0,1+IFERROR(SUMPRODUCT(TRANSPOSE('Input| Projects'!$AO546:$AQ546),INDEX('Input| Escalations'!$F$27:$L$29,,MATCH(U$9,'Input| Escalations'!$F$21:$L$21,0))),0),0)</f>
        <v>0</v>
      </c>
      <c r="N546" s="194" cm="1">
        <f t="array" ref="N546">IF(LEN($F546)&gt;0,1+IFERROR(SUMPRODUCT(TRANSPOSE('Input| Projects'!$AO546:$AQ546),INDEX('Input| Escalations'!$F$27:$L$29,,MATCH(V$9,'Input| Escalations'!$F$21:$L$21,0))),0),0)</f>
        <v>0</v>
      </c>
      <c r="O546" s="194" cm="1">
        <f t="array" ref="O546">IF(LEN($F546)&gt;0,1+IFERROR(SUMPRODUCT(TRANSPOSE('Input| Projects'!$AO546:$AQ546),INDEX('Input| Escalations'!$F$27:$L$29,,MATCH(W$9,'Input| Escalations'!$F$21:$L$21,0))),0),0)</f>
        <v>0</v>
      </c>
      <c r="P546" s="10"/>
      <c r="Q546" s="172">
        <f>IFERROR(IF(ISNUMBER(FIND("decision",'Input| Setup'!$F$6)),'Input| Projects'!Y546,'Input| Projects'!I546)*'Input| Escalations'!$I$17*I546,0)</f>
        <v>0</v>
      </c>
      <c r="R546" s="172">
        <f>IFERROR(IF(ISNUMBER(FIND("decision",'Input| Setup'!$F$6)),'Input| Projects'!Z546,'Input| Projects'!J546)*'Input| Escalations'!$I$17*J546,0)</f>
        <v>0</v>
      </c>
      <c r="S546" s="172">
        <f>IFERROR(IF(ISNUMBER(FIND("decision",'Input| Setup'!$F$6)),'Input| Projects'!AA546,'Input| Projects'!K546)*'Input| Escalations'!$I$17*K546,0)</f>
        <v>0</v>
      </c>
      <c r="T546" s="172">
        <f>IFERROR(IF(ISNUMBER(FIND("decision",'Input| Setup'!$F$6)),'Input| Projects'!AB546,'Input| Projects'!L546)*'Input| Escalations'!$I$17*L546,0)</f>
        <v>0</v>
      </c>
      <c r="U546" s="172">
        <f>IFERROR(IF(ISNUMBER(FIND("decision",'Input| Setup'!$F$6)),'Input| Projects'!AC546,'Input| Projects'!M546)*'Input| Escalations'!$I$17*M546,0)</f>
        <v>0</v>
      </c>
      <c r="V546" s="172">
        <f>IFERROR(IF(ISNUMBER(FIND("decision",'Input| Setup'!$F$6)),'Input| Projects'!AD546,'Input| Projects'!N546)*'Input| Escalations'!$I$17*N546,0)</f>
        <v>0</v>
      </c>
      <c r="W546" s="172">
        <f>IFERROR(IF(ISNUMBER(FIND("decision",'Input| Setup'!$F$6)),'Input| Projects'!AE546,'Input| Projects'!O546)*'Input| Escalations'!$I$17*O546,0)</f>
        <v>0</v>
      </c>
      <c r="X546" s="175"/>
      <c r="Y546" s="172">
        <f>IF(ISNUMBER(FIND("decision",'Input| Setup'!$F$6)),'Input| Projects'!AG546,'Input| Projects'!Q546)*I546*'Input| Escalations'!$I$17</f>
        <v>0</v>
      </c>
      <c r="Z546" s="172">
        <f>IF(ISNUMBER(FIND("decision",'Input| Setup'!$F$6)),'Input| Projects'!AH546,'Input| Projects'!R546)*J546*'Input| Escalations'!$I$17</f>
        <v>0</v>
      </c>
      <c r="AA546" s="172">
        <f>IF(ISNUMBER(FIND("decision",'Input| Setup'!$F$6)),'Input| Projects'!AI546,'Input| Projects'!S546)*K546*'Input| Escalations'!$I$17</f>
        <v>0</v>
      </c>
      <c r="AB546" s="172">
        <f>IF(ISNUMBER(FIND("decision",'Input| Setup'!$F$6)),'Input| Projects'!AJ546,'Input| Projects'!T546)*L546*'Input| Escalations'!$I$17</f>
        <v>0</v>
      </c>
      <c r="AC546" s="172">
        <f>IF(ISNUMBER(FIND("decision",'Input| Setup'!$F$6)),'Input| Projects'!AK546,'Input| Projects'!U546)*M546*'Input| Escalations'!$I$17</f>
        <v>0</v>
      </c>
      <c r="AD546" s="172">
        <f>IF(ISNUMBER(FIND("decision",'Input| Setup'!$F$6)),'Input| Projects'!AL546,'Input| Projects'!V546)*N546*'Input| Escalations'!$I$17</f>
        <v>0</v>
      </c>
      <c r="AE546" s="172">
        <f>IF(ISNUMBER(FIND("decision",'Input| Setup'!$F$6)),'Input| Projects'!AM546,'Input| Projects'!W546)*O546*'Input| Escalations'!$I$17</f>
        <v>0</v>
      </c>
      <c r="AF546" s="175"/>
      <c r="AG546" s="172" cm="1">
        <f t="array" ref="AG546">IFERROR(--('Input| Projects'!$AS546="Yes")*_xlfn.SWITCH('Input| Overheads'!$C$50,"Direct costs",'Calc| Overheads Allocation'!C$8*Q546,"Internal labour",'Calc| Overheads Allocation'!C$8*Q546*'Input| Projects'!$AO546,"DNSP defined",'Calc| Overheads Allocation'!C$78*'Input| Projects'!$AV546,0),0)</f>
        <v>0</v>
      </c>
      <c r="AH546" s="172" cm="1">
        <f t="array" ref="AH546">IFERROR(--('Input| Projects'!$AS546="Yes")*_xlfn.SWITCH('Input| Overheads'!$C$50,"Direct costs",'Calc| Overheads Allocation'!D$8*R546,"Internal labour",'Calc| Overheads Allocation'!D$8*R546*'Input| Projects'!$AO546,"DNSP defined",'Calc| Overheads Allocation'!D$78*'Input| Projects'!$AV546,0),0)</f>
        <v>0</v>
      </c>
      <c r="AI546" s="172" cm="1">
        <f t="array" ref="AI546">IFERROR(--('Input| Projects'!$AS546="Yes")*_xlfn.SWITCH('Input| Overheads'!$C$50,"Direct costs",'Calc| Overheads Allocation'!E$8*S546,"Internal labour",'Calc| Overheads Allocation'!E$8*S546*'Input| Projects'!$AO546,"DNSP defined",'Calc| Overheads Allocation'!E$78*'Input| Projects'!$AV546,0),0)</f>
        <v>0</v>
      </c>
      <c r="AJ546" s="172" cm="1">
        <f t="array" ref="AJ546">IFERROR(--('Input| Projects'!$AS546="Yes")*_xlfn.SWITCH('Input| Overheads'!$C$50,"Direct costs",'Calc| Overheads Allocation'!F$8*T546,"Internal labour",'Calc| Overheads Allocation'!F$8*T546*'Input| Projects'!$AO546,"DNSP defined",'Calc| Overheads Allocation'!F$78*'Input| Projects'!$AV546,0),0)</f>
        <v>0</v>
      </c>
      <c r="AK546" s="172" cm="1">
        <f t="array" ref="AK546">IFERROR(--('Input| Projects'!$AS546="Yes")*_xlfn.SWITCH('Input| Overheads'!$C$50,"Direct costs",'Calc| Overheads Allocation'!G$8*U546,"Internal labour",'Calc| Overheads Allocation'!G$8*U546*'Input| Projects'!$AO546,"DNSP defined",'Calc| Overheads Allocation'!G$78*'Input| Projects'!$AV546,0),0)</f>
        <v>0</v>
      </c>
      <c r="AL546" s="172" cm="1">
        <f t="array" ref="AL546">IFERROR(--('Input| Projects'!$AS546="Yes")*_xlfn.SWITCH('Input| Overheads'!$C$50,"Direct costs",'Calc| Overheads Allocation'!H$8*V546,"Internal labour",'Calc| Overheads Allocation'!H$8*V546*'Input| Projects'!$AO546,"DNSP defined",'Calc| Overheads Allocation'!H$78*'Input| Projects'!$AV546,0),0)</f>
        <v>0</v>
      </c>
      <c r="AM546" s="172" cm="1">
        <f t="array" ref="AM546">IFERROR(--('Input| Projects'!$AS546="Yes")*_xlfn.SWITCH('Input| Overheads'!$C$50,"Direct costs",'Calc| Overheads Allocation'!I$8*W546,"Internal labour",'Calc| Overheads Allocation'!I$8*W546*'Input| Projects'!$AO546,"DNSP defined",'Calc| Overheads Allocation'!I$78*'Input| Projects'!$AV546,0),0)</f>
        <v>0</v>
      </c>
      <c r="AN546" s="175"/>
      <c r="AO546" s="172" cm="1">
        <f t="array" ref="AO546">IFERROR(--('Input| Projects'!$AT546="Yes")*_xlfn.SWITCH('Input| Overheads'!$C$50,"Direct costs",'Calc| Overheads Allocation'!C$9*Q546,"Internal labour",'Calc| Overheads Allocation'!C$9*Q546*'Input| Projects'!$AO546,"DNSP defined",'Calc| Overheads Allocation'!C$79*'Input| Projects'!$AW546,0),0)</f>
        <v>0</v>
      </c>
      <c r="AP546" s="172" cm="1">
        <f t="array" ref="AP546">IFERROR(--('Input| Projects'!$AT546="Yes")*_xlfn.SWITCH('Input| Overheads'!$C$50,"Direct costs",'Calc| Overheads Allocation'!D$9*R546,"Internal labour",'Calc| Overheads Allocation'!D$9*R546*'Input| Projects'!$AO546,"DNSP defined",'Calc| Overheads Allocation'!D$79*'Input| Projects'!$AW546,0),0)</f>
        <v>0</v>
      </c>
      <c r="AQ546" s="172" cm="1">
        <f t="array" ref="AQ546">IFERROR(--('Input| Projects'!$AT546="Yes")*_xlfn.SWITCH('Input| Overheads'!$C$50,"Direct costs",'Calc| Overheads Allocation'!E$9*S546,"Internal labour",'Calc| Overheads Allocation'!E$9*S546*'Input| Projects'!$AO546,"DNSP defined",'Calc| Overheads Allocation'!E$79*'Input| Projects'!$AW546,0),0)</f>
        <v>0</v>
      </c>
      <c r="AR546" s="172" cm="1">
        <f t="array" ref="AR546">IFERROR(--('Input| Projects'!$AT546="Yes")*_xlfn.SWITCH('Input| Overheads'!$C$50,"Direct costs",'Calc| Overheads Allocation'!F$9*T546,"Internal labour",'Calc| Overheads Allocation'!F$9*T546*'Input| Projects'!$AO546,"DNSP defined",'Calc| Overheads Allocation'!F$79*'Input| Projects'!$AW546,0),0)</f>
        <v>0</v>
      </c>
      <c r="AS546" s="172" cm="1">
        <f t="array" ref="AS546">IFERROR(--('Input| Projects'!$AT546="Yes")*_xlfn.SWITCH('Input| Overheads'!$C$50,"Direct costs",'Calc| Overheads Allocation'!G$9*U546,"Internal labour",'Calc| Overheads Allocation'!G$9*U546*'Input| Projects'!$AO546,"DNSP defined",'Calc| Overheads Allocation'!G$79*'Input| Projects'!$AW546,0),0)</f>
        <v>0</v>
      </c>
      <c r="AT546" s="172" cm="1">
        <f t="array" ref="AT546">IFERROR(--('Input| Projects'!$AT546="Yes")*_xlfn.SWITCH('Input| Overheads'!$C$50,"Direct costs",'Calc| Overheads Allocation'!H$9*V546,"Internal labour",'Calc| Overheads Allocation'!H$9*V546*'Input| Projects'!$AO546,"DNSP defined",'Calc| Overheads Allocation'!H$79*'Input| Projects'!$AW546,0),0)</f>
        <v>0</v>
      </c>
      <c r="AU546" s="172" cm="1">
        <f t="array" ref="AU546">IFERROR(--('Input| Projects'!$AT546="Yes")*_xlfn.SWITCH('Input| Overheads'!$C$50,"Direct costs",'Calc| Overheads Allocation'!I$9*W546,"Internal labour",'Calc| Overheads Allocation'!I$9*W546*'Input| Projects'!$AO546,"DNSP defined",'Calc| Overheads Allocation'!I$79*'Input| Projects'!$AW546,0),0)</f>
        <v>0</v>
      </c>
      <c r="AV546" s="175"/>
      <c r="AW546" s="172">
        <f t="shared" si="200"/>
        <v>0</v>
      </c>
      <c r="AX546" s="172">
        <f t="shared" si="201"/>
        <v>0</v>
      </c>
      <c r="AY546" s="172">
        <f t="shared" si="202"/>
        <v>0</v>
      </c>
      <c r="AZ546" s="172">
        <f t="shared" si="203"/>
        <v>0</v>
      </c>
      <c r="BA546" s="172">
        <f t="shared" si="204"/>
        <v>0</v>
      </c>
      <c r="BB546" s="172">
        <f t="shared" si="205"/>
        <v>0</v>
      </c>
      <c r="BC546" s="172">
        <f t="shared" si="206"/>
        <v>0</v>
      </c>
      <c r="BD546" s="176"/>
      <c r="BE546" s="172">
        <f t="shared" si="207"/>
        <v>0</v>
      </c>
      <c r="BF546" s="172">
        <f t="shared" si="208"/>
        <v>0</v>
      </c>
      <c r="BG546" s="172">
        <f t="shared" si="209"/>
        <v>0</v>
      </c>
      <c r="BH546" s="172">
        <f t="shared" si="210"/>
        <v>0</v>
      </c>
      <c r="BI546" s="172">
        <f t="shared" si="211"/>
        <v>0</v>
      </c>
      <c r="BJ546" s="172">
        <f t="shared" si="212"/>
        <v>0</v>
      </c>
      <c r="BK546" s="172">
        <f t="shared" si="213"/>
        <v>0</v>
      </c>
      <c r="BL546" s="176"/>
      <c r="BM546" s="172">
        <f t="shared" si="192"/>
        <v>0</v>
      </c>
      <c r="BN546" s="172">
        <f t="shared" si="193"/>
        <v>0</v>
      </c>
      <c r="BO546" s="172">
        <f t="shared" si="194"/>
        <v>0</v>
      </c>
      <c r="BP546" s="172">
        <f t="shared" si="195"/>
        <v>0</v>
      </c>
      <c r="BQ546" s="172">
        <f t="shared" si="196"/>
        <v>0</v>
      </c>
      <c r="BR546" s="172">
        <f t="shared" si="197"/>
        <v>0</v>
      </c>
      <c r="BS546" s="172">
        <f t="shared" si="198"/>
        <v>0</v>
      </c>
      <c r="BT546" s="55"/>
      <c r="BU546" s="158">
        <f>SUMIF('Input| Projects'!$BA$8:$CX$8,RIGHT(BU$9,3),'Input| Projects'!$BA546:$CX546)</f>
        <v>0</v>
      </c>
      <c r="BV546" s="158">
        <f>SUMIF('Input| Projects'!$BA$8:$CX$8,RIGHT(BV$9,3),'Input| Projects'!$BA546:$CX546)</f>
        <v>0</v>
      </c>
      <c r="BW546" s="79" t="str">
        <f t="shared" si="199"/>
        <v/>
      </c>
    </row>
    <row r="547" spans="2:75" x14ac:dyDescent="0.2">
      <c r="B547" s="123">
        <f>IFERROR('Input| Projects'!B547,"")</f>
        <v>538</v>
      </c>
      <c r="C547" s="160" t="str">
        <f>IFERROR(IF('Input| Projects'!C547="","",'Input| Projects'!C547),"")</f>
        <v/>
      </c>
      <c r="D547" s="160" t="str">
        <f>IFERROR(IF('Input| Projects'!D547="","",'Input| Projects'!D547),"")</f>
        <v/>
      </c>
      <c r="E547" s="53"/>
      <c r="F547" s="160" t="str">
        <f>IF(LEN('Input| Projects'!F547)&gt;0,'Input| Projects'!F547,"")</f>
        <v/>
      </c>
      <c r="G547" s="160" t="str">
        <f>IF(LEN('Input| Projects'!G547)&gt;0,'Input| Projects'!G547,"")</f>
        <v/>
      </c>
      <c r="H547" s="10"/>
      <c r="I547" s="194" cm="1">
        <f t="array" ref="I547">IF(LEN($F547)&gt;0,1+IFERROR(SUMPRODUCT(TRANSPOSE('Input| Projects'!$AO547:$AQ547),INDEX('Input| Escalations'!$F$27:$L$29,,MATCH(Q$9,'Input| Escalations'!$F$21:$L$21,0))),0),0)</f>
        <v>0</v>
      </c>
      <c r="J547" s="194" cm="1">
        <f t="array" ref="J547">IF(LEN($F547)&gt;0,1+IFERROR(SUMPRODUCT(TRANSPOSE('Input| Projects'!$AO547:$AQ547),INDEX('Input| Escalations'!$F$27:$L$29,,MATCH(R$9,'Input| Escalations'!$F$21:$L$21,0))),0),0)</f>
        <v>0</v>
      </c>
      <c r="K547" s="194" cm="1">
        <f t="array" ref="K547">IF(LEN($F547)&gt;0,1+IFERROR(SUMPRODUCT(TRANSPOSE('Input| Projects'!$AO547:$AQ547),INDEX('Input| Escalations'!$F$27:$L$29,,MATCH(S$9,'Input| Escalations'!$F$21:$L$21,0))),0),0)</f>
        <v>0</v>
      </c>
      <c r="L547" s="194" cm="1">
        <f t="array" ref="L547">IF(LEN($F547)&gt;0,1+IFERROR(SUMPRODUCT(TRANSPOSE('Input| Projects'!$AO547:$AQ547),INDEX('Input| Escalations'!$F$27:$L$29,,MATCH(T$9,'Input| Escalations'!$F$21:$L$21,0))),0),0)</f>
        <v>0</v>
      </c>
      <c r="M547" s="194" cm="1">
        <f t="array" ref="M547">IF(LEN($F547)&gt;0,1+IFERROR(SUMPRODUCT(TRANSPOSE('Input| Projects'!$AO547:$AQ547),INDEX('Input| Escalations'!$F$27:$L$29,,MATCH(U$9,'Input| Escalations'!$F$21:$L$21,0))),0),0)</f>
        <v>0</v>
      </c>
      <c r="N547" s="194" cm="1">
        <f t="array" ref="N547">IF(LEN($F547)&gt;0,1+IFERROR(SUMPRODUCT(TRANSPOSE('Input| Projects'!$AO547:$AQ547),INDEX('Input| Escalations'!$F$27:$L$29,,MATCH(V$9,'Input| Escalations'!$F$21:$L$21,0))),0),0)</f>
        <v>0</v>
      </c>
      <c r="O547" s="194" cm="1">
        <f t="array" ref="O547">IF(LEN($F547)&gt;0,1+IFERROR(SUMPRODUCT(TRANSPOSE('Input| Projects'!$AO547:$AQ547),INDEX('Input| Escalations'!$F$27:$L$29,,MATCH(W$9,'Input| Escalations'!$F$21:$L$21,0))),0),0)</f>
        <v>0</v>
      </c>
      <c r="P547" s="10"/>
      <c r="Q547" s="172">
        <f>IFERROR(IF(ISNUMBER(FIND("decision",'Input| Setup'!$F$6)),'Input| Projects'!Y547,'Input| Projects'!I547)*'Input| Escalations'!$I$17*I547,0)</f>
        <v>0</v>
      </c>
      <c r="R547" s="172">
        <f>IFERROR(IF(ISNUMBER(FIND("decision",'Input| Setup'!$F$6)),'Input| Projects'!Z547,'Input| Projects'!J547)*'Input| Escalations'!$I$17*J547,0)</f>
        <v>0</v>
      </c>
      <c r="S547" s="172">
        <f>IFERROR(IF(ISNUMBER(FIND("decision",'Input| Setup'!$F$6)),'Input| Projects'!AA547,'Input| Projects'!K547)*'Input| Escalations'!$I$17*K547,0)</f>
        <v>0</v>
      </c>
      <c r="T547" s="172">
        <f>IFERROR(IF(ISNUMBER(FIND("decision",'Input| Setup'!$F$6)),'Input| Projects'!AB547,'Input| Projects'!L547)*'Input| Escalations'!$I$17*L547,0)</f>
        <v>0</v>
      </c>
      <c r="U547" s="172">
        <f>IFERROR(IF(ISNUMBER(FIND("decision",'Input| Setup'!$F$6)),'Input| Projects'!AC547,'Input| Projects'!M547)*'Input| Escalations'!$I$17*M547,0)</f>
        <v>0</v>
      </c>
      <c r="V547" s="172">
        <f>IFERROR(IF(ISNUMBER(FIND("decision",'Input| Setup'!$F$6)),'Input| Projects'!AD547,'Input| Projects'!N547)*'Input| Escalations'!$I$17*N547,0)</f>
        <v>0</v>
      </c>
      <c r="W547" s="172">
        <f>IFERROR(IF(ISNUMBER(FIND("decision",'Input| Setup'!$F$6)),'Input| Projects'!AE547,'Input| Projects'!O547)*'Input| Escalations'!$I$17*O547,0)</f>
        <v>0</v>
      </c>
      <c r="X547" s="175"/>
      <c r="Y547" s="172">
        <f>IF(ISNUMBER(FIND("decision",'Input| Setup'!$F$6)),'Input| Projects'!AG547,'Input| Projects'!Q547)*I547*'Input| Escalations'!$I$17</f>
        <v>0</v>
      </c>
      <c r="Z547" s="172">
        <f>IF(ISNUMBER(FIND("decision",'Input| Setup'!$F$6)),'Input| Projects'!AH547,'Input| Projects'!R547)*J547*'Input| Escalations'!$I$17</f>
        <v>0</v>
      </c>
      <c r="AA547" s="172">
        <f>IF(ISNUMBER(FIND("decision",'Input| Setup'!$F$6)),'Input| Projects'!AI547,'Input| Projects'!S547)*K547*'Input| Escalations'!$I$17</f>
        <v>0</v>
      </c>
      <c r="AB547" s="172">
        <f>IF(ISNUMBER(FIND("decision",'Input| Setup'!$F$6)),'Input| Projects'!AJ547,'Input| Projects'!T547)*L547*'Input| Escalations'!$I$17</f>
        <v>0</v>
      </c>
      <c r="AC547" s="172">
        <f>IF(ISNUMBER(FIND("decision",'Input| Setup'!$F$6)),'Input| Projects'!AK547,'Input| Projects'!U547)*M547*'Input| Escalations'!$I$17</f>
        <v>0</v>
      </c>
      <c r="AD547" s="172">
        <f>IF(ISNUMBER(FIND("decision",'Input| Setup'!$F$6)),'Input| Projects'!AL547,'Input| Projects'!V547)*N547*'Input| Escalations'!$I$17</f>
        <v>0</v>
      </c>
      <c r="AE547" s="172">
        <f>IF(ISNUMBER(FIND("decision",'Input| Setup'!$F$6)),'Input| Projects'!AM547,'Input| Projects'!W547)*O547*'Input| Escalations'!$I$17</f>
        <v>0</v>
      </c>
      <c r="AF547" s="175"/>
      <c r="AG547" s="172" cm="1">
        <f t="array" ref="AG547">IFERROR(--('Input| Projects'!$AS547="Yes")*_xlfn.SWITCH('Input| Overheads'!$C$50,"Direct costs",'Calc| Overheads Allocation'!C$8*Q547,"Internal labour",'Calc| Overheads Allocation'!C$8*Q547*'Input| Projects'!$AO547,"DNSP defined",'Calc| Overheads Allocation'!C$78*'Input| Projects'!$AV547,0),0)</f>
        <v>0</v>
      </c>
      <c r="AH547" s="172" cm="1">
        <f t="array" ref="AH547">IFERROR(--('Input| Projects'!$AS547="Yes")*_xlfn.SWITCH('Input| Overheads'!$C$50,"Direct costs",'Calc| Overheads Allocation'!D$8*R547,"Internal labour",'Calc| Overheads Allocation'!D$8*R547*'Input| Projects'!$AO547,"DNSP defined",'Calc| Overheads Allocation'!D$78*'Input| Projects'!$AV547,0),0)</f>
        <v>0</v>
      </c>
      <c r="AI547" s="172" cm="1">
        <f t="array" ref="AI547">IFERROR(--('Input| Projects'!$AS547="Yes")*_xlfn.SWITCH('Input| Overheads'!$C$50,"Direct costs",'Calc| Overheads Allocation'!E$8*S547,"Internal labour",'Calc| Overheads Allocation'!E$8*S547*'Input| Projects'!$AO547,"DNSP defined",'Calc| Overheads Allocation'!E$78*'Input| Projects'!$AV547,0),0)</f>
        <v>0</v>
      </c>
      <c r="AJ547" s="172" cm="1">
        <f t="array" ref="AJ547">IFERROR(--('Input| Projects'!$AS547="Yes")*_xlfn.SWITCH('Input| Overheads'!$C$50,"Direct costs",'Calc| Overheads Allocation'!F$8*T547,"Internal labour",'Calc| Overheads Allocation'!F$8*T547*'Input| Projects'!$AO547,"DNSP defined",'Calc| Overheads Allocation'!F$78*'Input| Projects'!$AV547,0),0)</f>
        <v>0</v>
      </c>
      <c r="AK547" s="172" cm="1">
        <f t="array" ref="AK547">IFERROR(--('Input| Projects'!$AS547="Yes")*_xlfn.SWITCH('Input| Overheads'!$C$50,"Direct costs",'Calc| Overheads Allocation'!G$8*U547,"Internal labour",'Calc| Overheads Allocation'!G$8*U547*'Input| Projects'!$AO547,"DNSP defined",'Calc| Overheads Allocation'!G$78*'Input| Projects'!$AV547,0),0)</f>
        <v>0</v>
      </c>
      <c r="AL547" s="172" cm="1">
        <f t="array" ref="AL547">IFERROR(--('Input| Projects'!$AS547="Yes")*_xlfn.SWITCH('Input| Overheads'!$C$50,"Direct costs",'Calc| Overheads Allocation'!H$8*V547,"Internal labour",'Calc| Overheads Allocation'!H$8*V547*'Input| Projects'!$AO547,"DNSP defined",'Calc| Overheads Allocation'!H$78*'Input| Projects'!$AV547,0),0)</f>
        <v>0</v>
      </c>
      <c r="AM547" s="172" cm="1">
        <f t="array" ref="AM547">IFERROR(--('Input| Projects'!$AS547="Yes")*_xlfn.SWITCH('Input| Overheads'!$C$50,"Direct costs",'Calc| Overheads Allocation'!I$8*W547,"Internal labour",'Calc| Overheads Allocation'!I$8*W547*'Input| Projects'!$AO547,"DNSP defined",'Calc| Overheads Allocation'!I$78*'Input| Projects'!$AV547,0),0)</f>
        <v>0</v>
      </c>
      <c r="AN547" s="175"/>
      <c r="AO547" s="172" cm="1">
        <f t="array" ref="AO547">IFERROR(--('Input| Projects'!$AT547="Yes")*_xlfn.SWITCH('Input| Overheads'!$C$50,"Direct costs",'Calc| Overheads Allocation'!C$9*Q547,"Internal labour",'Calc| Overheads Allocation'!C$9*Q547*'Input| Projects'!$AO547,"DNSP defined",'Calc| Overheads Allocation'!C$79*'Input| Projects'!$AW547,0),0)</f>
        <v>0</v>
      </c>
      <c r="AP547" s="172" cm="1">
        <f t="array" ref="AP547">IFERROR(--('Input| Projects'!$AT547="Yes")*_xlfn.SWITCH('Input| Overheads'!$C$50,"Direct costs",'Calc| Overheads Allocation'!D$9*R547,"Internal labour",'Calc| Overheads Allocation'!D$9*R547*'Input| Projects'!$AO547,"DNSP defined",'Calc| Overheads Allocation'!D$79*'Input| Projects'!$AW547,0),0)</f>
        <v>0</v>
      </c>
      <c r="AQ547" s="172" cm="1">
        <f t="array" ref="AQ547">IFERROR(--('Input| Projects'!$AT547="Yes")*_xlfn.SWITCH('Input| Overheads'!$C$50,"Direct costs",'Calc| Overheads Allocation'!E$9*S547,"Internal labour",'Calc| Overheads Allocation'!E$9*S547*'Input| Projects'!$AO547,"DNSP defined",'Calc| Overheads Allocation'!E$79*'Input| Projects'!$AW547,0),0)</f>
        <v>0</v>
      </c>
      <c r="AR547" s="172" cm="1">
        <f t="array" ref="AR547">IFERROR(--('Input| Projects'!$AT547="Yes")*_xlfn.SWITCH('Input| Overheads'!$C$50,"Direct costs",'Calc| Overheads Allocation'!F$9*T547,"Internal labour",'Calc| Overheads Allocation'!F$9*T547*'Input| Projects'!$AO547,"DNSP defined",'Calc| Overheads Allocation'!F$79*'Input| Projects'!$AW547,0),0)</f>
        <v>0</v>
      </c>
      <c r="AS547" s="172" cm="1">
        <f t="array" ref="AS547">IFERROR(--('Input| Projects'!$AT547="Yes")*_xlfn.SWITCH('Input| Overheads'!$C$50,"Direct costs",'Calc| Overheads Allocation'!G$9*U547,"Internal labour",'Calc| Overheads Allocation'!G$9*U547*'Input| Projects'!$AO547,"DNSP defined",'Calc| Overheads Allocation'!G$79*'Input| Projects'!$AW547,0),0)</f>
        <v>0</v>
      </c>
      <c r="AT547" s="172" cm="1">
        <f t="array" ref="AT547">IFERROR(--('Input| Projects'!$AT547="Yes")*_xlfn.SWITCH('Input| Overheads'!$C$50,"Direct costs",'Calc| Overheads Allocation'!H$9*V547,"Internal labour",'Calc| Overheads Allocation'!H$9*V547*'Input| Projects'!$AO547,"DNSP defined",'Calc| Overheads Allocation'!H$79*'Input| Projects'!$AW547,0),0)</f>
        <v>0</v>
      </c>
      <c r="AU547" s="172" cm="1">
        <f t="array" ref="AU547">IFERROR(--('Input| Projects'!$AT547="Yes")*_xlfn.SWITCH('Input| Overheads'!$C$50,"Direct costs",'Calc| Overheads Allocation'!I$9*W547,"Internal labour",'Calc| Overheads Allocation'!I$9*W547*'Input| Projects'!$AO547,"DNSP defined",'Calc| Overheads Allocation'!I$79*'Input| Projects'!$AW547,0),0)</f>
        <v>0</v>
      </c>
      <c r="AV547" s="175"/>
      <c r="AW547" s="172">
        <f t="shared" si="200"/>
        <v>0</v>
      </c>
      <c r="AX547" s="172">
        <f t="shared" si="201"/>
        <v>0</v>
      </c>
      <c r="AY547" s="172">
        <f t="shared" si="202"/>
        <v>0</v>
      </c>
      <c r="AZ547" s="172">
        <f t="shared" si="203"/>
        <v>0</v>
      </c>
      <c r="BA547" s="172">
        <f t="shared" si="204"/>
        <v>0</v>
      </c>
      <c r="BB547" s="172">
        <f t="shared" si="205"/>
        <v>0</v>
      </c>
      <c r="BC547" s="172">
        <f t="shared" si="206"/>
        <v>0</v>
      </c>
      <c r="BD547" s="176"/>
      <c r="BE547" s="172">
        <f t="shared" si="207"/>
        <v>0</v>
      </c>
      <c r="BF547" s="172">
        <f t="shared" si="208"/>
        <v>0</v>
      </c>
      <c r="BG547" s="172">
        <f t="shared" si="209"/>
        <v>0</v>
      </c>
      <c r="BH547" s="172">
        <f t="shared" si="210"/>
        <v>0</v>
      </c>
      <c r="BI547" s="172">
        <f t="shared" si="211"/>
        <v>0</v>
      </c>
      <c r="BJ547" s="172">
        <f t="shared" si="212"/>
        <v>0</v>
      </c>
      <c r="BK547" s="172">
        <f t="shared" si="213"/>
        <v>0</v>
      </c>
      <c r="BL547" s="176"/>
      <c r="BM547" s="172">
        <f t="shared" si="192"/>
        <v>0</v>
      </c>
      <c r="BN547" s="172">
        <f t="shared" si="193"/>
        <v>0</v>
      </c>
      <c r="BO547" s="172">
        <f t="shared" si="194"/>
        <v>0</v>
      </c>
      <c r="BP547" s="172">
        <f t="shared" si="195"/>
        <v>0</v>
      </c>
      <c r="BQ547" s="172">
        <f t="shared" si="196"/>
        <v>0</v>
      </c>
      <c r="BR547" s="172">
        <f t="shared" si="197"/>
        <v>0</v>
      </c>
      <c r="BS547" s="172">
        <f t="shared" si="198"/>
        <v>0</v>
      </c>
      <c r="BT547" s="55"/>
      <c r="BU547" s="158">
        <f>SUMIF('Input| Projects'!$BA$8:$CX$8,RIGHT(BU$9,3),'Input| Projects'!$BA547:$CX547)</f>
        <v>0</v>
      </c>
      <c r="BV547" s="158">
        <f>SUMIF('Input| Projects'!$BA$8:$CX$8,RIGHT(BV$9,3),'Input| Projects'!$BA547:$CX547)</f>
        <v>0</v>
      </c>
      <c r="BW547" s="79" t="str">
        <f t="shared" si="199"/>
        <v/>
      </c>
    </row>
    <row r="548" spans="2:75" x14ac:dyDescent="0.2">
      <c r="B548" s="123">
        <f>IFERROR('Input| Projects'!B548,"")</f>
        <v>539</v>
      </c>
      <c r="C548" s="160" t="str">
        <f>IFERROR(IF('Input| Projects'!C548="","",'Input| Projects'!C548),"")</f>
        <v/>
      </c>
      <c r="D548" s="160" t="str">
        <f>IFERROR(IF('Input| Projects'!D548="","",'Input| Projects'!D548),"")</f>
        <v/>
      </c>
      <c r="E548" s="53"/>
      <c r="F548" s="160" t="str">
        <f>IF(LEN('Input| Projects'!F548)&gt;0,'Input| Projects'!F548,"")</f>
        <v/>
      </c>
      <c r="G548" s="160" t="str">
        <f>IF(LEN('Input| Projects'!G548)&gt;0,'Input| Projects'!G548,"")</f>
        <v/>
      </c>
      <c r="H548" s="10"/>
      <c r="I548" s="194" cm="1">
        <f t="array" ref="I548">IF(LEN($F548)&gt;0,1+IFERROR(SUMPRODUCT(TRANSPOSE('Input| Projects'!$AO548:$AQ548),INDEX('Input| Escalations'!$F$27:$L$29,,MATCH(Q$9,'Input| Escalations'!$F$21:$L$21,0))),0),0)</f>
        <v>0</v>
      </c>
      <c r="J548" s="194" cm="1">
        <f t="array" ref="J548">IF(LEN($F548)&gt;0,1+IFERROR(SUMPRODUCT(TRANSPOSE('Input| Projects'!$AO548:$AQ548),INDEX('Input| Escalations'!$F$27:$L$29,,MATCH(R$9,'Input| Escalations'!$F$21:$L$21,0))),0),0)</f>
        <v>0</v>
      </c>
      <c r="K548" s="194" cm="1">
        <f t="array" ref="K548">IF(LEN($F548)&gt;0,1+IFERROR(SUMPRODUCT(TRANSPOSE('Input| Projects'!$AO548:$AQ548),INDEX('Input| Escalations'!$F$27:$L$29,,MATCH(S$9,'Input| Escalations'!$F$21:$L$21,0))),0),0)</f>
        <v>0</v>
      </c>
      <c r="L548" s="194" cm="1">
        <f t="array" ref="L548">IF(LEN($F548)&gt;0,1+IFERROR(SUMPRODUCT(TRANSPOSE('Input| Projects'!$AO548:$AQ548),INDEX('Input| Escalations'!$F$27:$L$29,,MATCH(T$9,'Input| Escalations'!$F$21:$L$21,0))),0),0)</f>
        <v>0</v>
      </c>
      <c r="M548" s="194" cm="1">
        <f t="array" ref="M548">IF(LEN($F548)&gt;0,1+IFERROR(SUMPRODUCT(TRANSPOSE('Input| Projects'!$AO548:$AQ548),INDEX('Input| Escalations'!$F$27:$L$29,,MATCH(U$9,'Input| Escalations'!$F$21:$L$21,0))),0),0)</f>
        <v>0</v>
      </c>
      <c r="N548" s="194" cm="1">
        <f t="array" ref="N548">IF(LEN($F548)&gt;0,1+IFERROR(SUMPRODUCT(TRANSPOSE('Input| Projects'!$AO548:$AQ548),INDEX('Input| Escalations'!$F$27:$L$29,,MATCH(V$9,'Input| Escalations'!$F$21:$L$21,0))),0),0)</f>
        <v>0</v>
      </c>
      <c r="O548" s="194" cm="1">
        <f t="array" ref="O548">IF(LEN($F548)&gt;0,1+IFERROR(SUMPRODUCT(TRANSPOSE('Input| Projects'!$AO548:$AQ548),INDEX('Input| Escalations'!$F$27:$L$29,,MATCH(W$9,'Input| Escalations'!$F$21:$L$21,0))),0),0)</f>
        <v>0</v>
      </c>
      <c r="P548" s="10"/>
      <c r="Q548" s="172">
        <f>IFERROR(IF(ISNUMBER(FIND("decision",'Input| Setup'!$F$6)),'Input| Projects'!Y548,'Input| Projects'!I548)*'Input| Escalations'!$I$17*I548,0)</f>
        <v>0</v>
      </c>
      <c r="R548" s="172">
        <f>IFERROR(IF(ISNUMBER(FIND("decision",'Input| Setup'!$F$6)),'Input| Projects'!Z548,'Input| Projects'!J548)*'Input| Escalations'!$I$17*J548,0)</f>
        <v>0</v>
      </c>
      <c r="S548" s="172">
        <f>IFERROR(IF(ISNUMBER(FIND("decision",'Input| Setup'!$F$6)),'Input| Projects'!AA548,'Input| Projects'!K548)*'Input| Escalations'!$I$17*K548,0)</f>
        <v>0</v>
      </c>
      <c r="T548" s="172">
        <f>IFERROR(IF(ISNUMBER(FIND("decision",'Input| Setup'!$F$6)),'Input| Projects'!AB548,'Input| Projects'!L548)*'Input| Escalations'!$I$17*L548,0)</f>
        <v>0</v>
      </c>
      <c r="U548" s="172">
        <f>IFERROR(IF(ISNUMBER(FIND("decision",'Input| Setup'!$F$6)),'Input| Projects'!AC548,'Input| Projects'!M548)*'Input| Escalations'!$I$17*M548,0)</f>
        <v>0</v>
      </c>
      <c r="V548" s="172">
        <f>IFERROR(IF(ISNUMBER(FIND("decision",'Input| Setup'!$F$6)),'Input| Projects'!AD548,'Input| Projects'!N548)*'Input| Escalations'!$I$17*N548,0)</f>
        <v>0</v>
      </c>
      <c r="W548" s="172">
        <f>IFERROR(IF(ISNUMBER(FIND("decision",'Input| Setup'!$F$6)),'Input| Projects'!AE548,'Input| Projects'!O548)*'Input| Escalations'!$I$17*O548,0)</f>
        <v>0</v>
      </c>
      <c r="X548" s="175"/>
      <c r="Y548" s="172">
        <f>IF(ISNUMBER(FIND("decision",'Input| Setup'!$F$6)),'Input| Projects'!AG548,'Input| Projects'!Q548)*I548*'Input| Escalations'!$I$17</f>
        <v>0</v>
      </c>
      <c r="Z548" s="172">
        <f>IF(ISNUMBER(FIND("decision",'Input| Setup'!$F$6)),'Input| Projects'!AH548,'Input| Projects'!R548)*J548*'Input| Escalations'!$I$17</f>
        <v>0</v>
      </c>
      <c r="AA548" s="172">
        <f>IF(ISNUMBER(FIND("decision",'Input| Setup'!$F$6)),'Input| Projects'!AI548,'Input| Projects'!S548)*K548*'Input| Escalations'!$I$17</f>
        <v>0</v>
      </c>
      <c r="AB548" s="172">
        <f>IF(ISNUMBER(FIND("decision",'Input| Setup'!$F$6)),'Input| Projects'!AJ548,'Input| Projects'!T548)*L548*'Input| Escalations'!$I$17</f>
        <v>0</v>
      </c>
      <c r="AC548" s="172">
        <f>IF(ISNUMBER(FIND("decision",'Input| Setup'!$F$6)),'Input| Projects'!AK548,'Input| Projects'!U548)*M548*'Input| Escalations'!$I$17</f>
        <v>0</v>
      </c>
      <c r="AD548" s="172">
        <f>IF(ISNUMBER(FIND("decision",'Input| Setup'!$F$6)),'Input| Projects'!AL548,'Input| Projects'!V548)*N548*'Input| Escalations'!$I$17</f>
        <v>0</v>
      </c>
      <c r="AE548" s="172">
        <f>IF(ISNUMBER(FIND("decision",'Input| Setup'!$F$6)),'Input| Projects'!AM548,'Input| Projects'!W548)*O548*'Input| Escalations'!$I$17</f>
        <v>0</v>
      </c>
      <c r="AF548" s="175"/>
      <c r="AG548" s="172" cm="1">
        <f t="array" ref="AG548">IFERROR(--('Input| Projects'!$AS548="Yes")*_xlfn.SWITCH('Input| Overheads'!$C$50,"Direct costs",'Calc| Overheads Allocation'!C$8*Q548,"Internal labour",'Calc| Overheads Allocation'!C$8*Q548*'Input| Projects'!$AO548,"DNSP defined",'Calc| Overheads Allocation'!C$78*'Input| Projects'!$AV548,0),0)</f>
        <v>0</v>
      </c>
      <c r="AH548" s="172" cm="1">
        <f t="array" ref="AH548">IFERROR(--('Input| Projects'!$AS548="Yes")*_xlfn.SWITCH('Input| Overheads'!$C$50,"Direct costs",'Calc| Overheads Allocation'!D$8*R548,"Internal labour",'Calc| Overheads Allocation'!D$8*R548*'Input| Projects'!$AO548,"DNSP defined",'Calc| Overheads Allocation'!D$78*'Input| Projects'!$AV548,0),0)</f>
        <v>0</v>
      </c>
      <c r="AI548" s="172" cm="1">
        <f t="array" ref="AI548">IFERROR(--('Input| Projects'!$AS548="Yes")*_xlfn.SWITCH('Input| Overheads'!$C$50,"Direct costs",'Calc| Overheads Allocation'!E$8*S548,"Internal labour",'Calc| Overheads Allocation'!E$8*S548*'Input| Projects'!$AO548,"DNSP defined",'Calc| Overheads Allocation'!E$78*'Input| Projects'!$AV548,0),0)</f>
        <v>0</v>
      </c>
      <c r="AJ548" s="172" cm="1">
        <f t="array" ref="AJ548">IFERROR(--('Input| Projects'!$AS548="Yes")*_xlfn.SWITCH('Input| Overheads'!$C$50,"Direct costs",'Calc| Overheads Allocation'!F$8*T548,"Internal labour",'Calc| Overheads Allocation'!F$8*T548*'Input| Projects'!$AO548,"DNSP defined",'Calc| Overheads Allocation'!F$78*'Input| Projects'!$AV548,0),0)</f>
        <v>0</v>
      </c>
      <c r="AK548" s="172" cm="1">
        <f t="array" ref="AK548">IFERROR(--('Input| Projects'!$AS548="Yes")*_xlfn.SWITCH('Input| Overheads'!$C$50,"Direct costs",'Calc| Overheads Allocation'!G$8*U548,"Internal labour",'Calc| Overheads Allocation'!G$8*U548*'Input| Projects'!$AO548,"DNSP defined",'Calc| Overheads Allocation'!G$78*'Input| Projects'!$AV548,0),0)</f>
        <v>0</v>
      </c>
      <c r="AL548" s="172" cm="1">
        <f t="array" ref="AL548">IFERROR(--('Input| Projects'!$AS548="Yes")*_xlfn.SWITCH('Input| Overheads'!$C$50,"Direct costs",'Calc| Overheads Allocation'!H$8*V548,"Internal labour",'Calc| Overheads Allocation'!H$8*V548*'Input| Projects'!$AO548,"DNSP defined",'Calc| Overheads Allocation'!H$78*'Input| Projects'!$AV548,0),0)</f>
        <v>0</v>
      </c>
      <c r="AM548" s="172" cm="1">
        <f t="array" ref="AM548">IFERROR(--('Input| Projects'!$AS548="Yes")*_xlfn.SWITCH('Input| Overheads'!$C$50,"Direct costs",'Calc| Overheads Allocation'!I$8*W548,"Internal labour",'Calc| Overheads Allocation'!I$8*W548*'Input| Projects'!$AO548,"DNSP defined",'Calc| Overheads Allocation'!I$78*'Input| Projects'!$AV548,0),0)</f>
        <v>0</v>
      </c>
      <c r="AN548" s="175"/>
      <c r="AO548" s="172" cm="1">
        <f t="array" ref="AO548">IFERROR(--('Input| Projects'!$AT548="Yes")*_xlfn.SWITCH('Input| Overheads'!$C$50,"Direct costs",'Calc| Overheads Allocation'!C$9*Q548,"Internal labour",'Calc| Overheads Allocation'!C$9*Q548*'Input| Projects'!$AO548,"DNSP defined",'Calc| Overheads Allocation'!C$79*'Input| Projects'!$AW548,0),0)</f>
        <v>0</v>
      </c>
      <c r="AP548" s="172" cm="1">
        <f t="array" ref="AP548">IFERROR(--('Input| Projects'!$AT548="Yes")*_xlfn.SWITCH('Input| Overheads'!$C$50,"Direct costs",'Calc| Overheads Allocation'!D$9*R548,"Internal labour",'Calc| Overheads Allocation'!D$9*R548*'Input| Projects'!$AO548,"DNSP defined",'Calc| Overheads Allocation'!D$79*'Input| Projects'!$AW548,0),0)</f>
        <v>0</v>
      </c>
      <c r="AQ548" s="172" cm="1">
        <f t="array" ref="AQ548">IFERROR(--('Input| Projects'!$AT548="Yes")*_xlfn.SWITCH('Input| Overheads'!$C$50,"Direct costs",'Calc| Overheads Allocation'!E$9*S548,"Internal labour",'Calc| Overheads Allocation'!E$9*S548*'Input| Projects'!$AO548,"DNSP defined",'Calc| Overheads Allocation'!E$79*'Input| Projects'!$AW548,0),0)</f>
        <v>0</v>
      </c>
      <c r="AR548" s="172" cm="1">
        <f t="array" ref="AR548">IFERROR(--('Input| Projects'!$AT548="Yes")*_xlfn.SWITCH('Input| Overheads'!$C$50,"Direct costs",'Calc| Overheads Allocation'!F$9*T548,"Internal labour",'Calc| Overheads Allocation'!F$9*T548*'Input| Projects'!$AO548,"DNSP defined",'Calc| Overheads Allocation'!F$79*'Input| Projects'!$AW548,0),0)</f>
        <v>0</v>
      </c>
      <c r="AS548" s="172" cm="1">
        <f t="array" ref="AS548">IFERROR(--('Input| Projects'!$AT548="Yes")*_xlfn.SWITCH('Input| Overheads'!$C$50,"Direct costs",'Calc| Overheads Allocation'!G$9*U548,"Internal labour",'Calc| Overheads Allocation'!G$9*U548*'Input| Projects'!$AO548,"DNSP defined",'Calc| Overheads Allocation'!G$79*'Input| Projects'!$AW548,0),0)</f>
        <v>0</v>
      </c>
      <c r="AT548" s="172" cm="1">
        <f t="array" ref="AT548">IFERROR(--('Input| Projects'!$AT548="Yes")*_xlfn.SWITCH('Input| Overheads'!$C$50,"Direct costs",'Calc| Overheads Allocation'!H$9*V548,"Internal labour",'Calc| Overheads Allocation'!H$9*V548*'Input| Projects'!$AO548,"DNSP defined",'Calc| Overheads Allocation'!H$79*'Input| Projects'!$AW548,0),0)</f>
        <v>0</v>
      </c>
      <c r="AU548" s="172" cm="1">
        <f t="array" ref="AU548">IFERROR(--('Input| Projects'!$AT548="Yes")*_xlfn.SWITCH('Input| Overheads'!$C$50,"Direct costs",'Calc| Overheads Allocation'!I$9*W548,"Internal labour",'Calc| Overheads Allocation'!I$9*W548*'Input| Projects'!$AO548,"DNSP defined",'Calc| Overheads Allocation'!I$79*'Input| Projects'!$AW548,0),0)</f>
        <v>0</v>
      </c>
      <c r="AV548" s="175"/>
      <c r="AW548" s="172">
        <f t="shared" si="200"/>
        <v>0</v>
      </c>
      <c r="AX548" s="172">
        <f t="shared" si="201"/>
        <v>0</v>
      </c>
      <c r="AY548" s="172">
        <f t="shared" si="202"/>
        <v>0</v>
      </c>
      <c r="AZ548" s="172">
        <f t="shared" si="203"/>
        <v>0</v>
      </c>
      <c r="BA548" s="172">
        <f t="shared" si="204"/>
        <v>0</v>
      </c>
      <c r="BB548" s="172">
        <f t="shared" si="205"/>
        <v>0</v>
      </c>
      <c r="BC548" s="172">
        <f t="shared" si="206"/>
        <v>0</v>
      </c>
      <c r="BD548" s="176"/>
      <c r="BE548" s="172">
        <f t="shared" si="207"/>
        <v>0</v>
      </c>
      <c r="BF548" s="172">
        <f t="shared" si="208"/>
        <v>0</v>
      </c>
      <c r="BG548" s="172">
        <f t="shared" si="209"/>
        <v>0</v>
      </c>
      <c r="BH548" s="172">
        <f t="shared" si="210"/>
        <v>0</v>
      </c>
      <c r="BI548" s="172">
        <f t="shared" si="211"/>
        <v>0</v>
      </c>
      <c r="BJ548" s="172">
        <f t="shared" si="212"/>
        <v>0</v>
      </c>
      <c r="BK548" s="172">
        <f t="shared" si="213"/>
        <v>0</v>
      </c>
      <c r="BL548" s="176"/>
      <c r="BM548" s="172">
        <f t="shared" si="192"/>
        <v>0</v>
      </c>
      <c r="BN548" s="172">
        <f t="shared" si="193"/>
        <v>0</v>
      </c>
      <c r="BO548" s="172">
        <f t="shared" si="194"/>
        <v>0</v>
      </c>
      <c r="BP548" s="172">
        <f t="shared" si="195"/>
        <v>0</v>
      </c>
      <c r="BQ548" s="172">
        <f t="shared" si="196"/>
        <v>0</v>
      </c>
      <c r="BR548" s="172">
        <f t="shared" si="197"/>
        <v>0</v>
      </c>
      <c r="BS548" s="172">
        <f t="shared" si="198"/>
        <v>0</v>
      </c>
      <c r="BT548" s="55"/>
      <c r="BU548" s="158">
        <f>SUMIF('Input| Projects'!$BA$8:$CX$8,RIGHT(BU$9,3),'Input| Projects'!$BA548:$CX548)</f>
        <v>0</v>
      </c>
      <c r="BV548" s="158">
        <f>SUMIF('Input| Projects'!$BA$8:$CX$8,RIGHT(BV$9,3),'Input| Projects'!$BA548:$CX548)</f>
        <v>0</v>
      </c>
      <c r="BW548" s="79" t="str">
        <f t="shared" si="199"/>
        <v/>
      </c>
    </row>
    <row r="549" spans="2:75" x14ac:dyDescent="0.2">
      <c r="B549" s="123">
        <f>IFERROR('Input| Projects'!B549,"")</f>
        <v>540</v>
      </c>
      <c r="C549" s="160" t="str">
        <f>IFERROR(IF('Input| Projects'!C549="","",'Input| Projects'!C549),"")</f>
        <v/>
      </c>
      <c r="D549" s="160" t="str">
        <f>IFERROR(IF('Input| Projects'!D549="","",'Input| Projects'!D549),"")</f>
        <v/>
      </c>
      <c r="E549" s="53"/>
      <c r="F549" s="160" t="str">
        <f>IF(LEN('Input| Projects'!F549)&gt;0,'Input| Projects'!F549,"")</f>
        <v/>
      </c>
      <c r="G549" s="160" t="str">
        <f>IF(LEN('Input| Projects'!G549)&gt;0,'Input| Projects'!G549,"")</f>
        <v/>
      </c>
      <c r="H549" s="10"/>
      <c r="I549" s="194" cm="1">
        <f t="array" ref="I549">IF(LEN($F549)&gt;0,1+IFERROR(SUMPRODUCT(TRANSPOSE('Input| Projects'!$AO549:$AQ549),INDEX('Input| Escalations'!$F$27:$L$29,,MATCH(Q$9,'Input| Escalations'!$F$21:$L$21,0))),0),0)</f>
        <v>0</v>
      </c>
      <c r="J549" s="194" cm="1">
        <f t="array" ref="J549">IF(LEN($F549)&gt;0,1+IFERROR(SUMPRODUCT(TRANSPOSE('Input| Projects'!$AO549:$AQ549),INDEX('Input| Escalations'!$F$27:$L$29,,MATCH(R$9,'Input| Escalations'!$F$21:$L$21,0))),0),0)</f>
        <v>0</v>
      </c>
      <c r="K549" s="194" cm="1">
        <f t="array" ref="K549">IF(LEN($F549)&gt;0,1+IFERROR(SUMPRODUCT(TRANSPOSE('Input| Projects'!$AO549:$AQ549),INDEX('Input| Escalations'!$F$27:$L$29,,MATCH(S$9,'Input| Escalations'!$F$21:$L$21,0))),0),0)</f>
        <v>0</v>
      </c>
      <c r="L549" s="194" cm="1">
        <f t="array" ref="L549">IF(LEN($F549)&gt;0,1+IFERROR(SUMPRODUCT(TRANSPOSE('Input| Projects'!$AO549:$AQ549),INDEX('Input| Escalations'!$F$27:$L$29,,MATCH(T$9,'Input| Escalations'!$F$21:$L$21,0))),0),0)</f>
        <v>0</v>
      </c>
      <c r="M549" s="194" cm="1">
        <f t="array" ref="M549">IF(LEN($F549)&gt;0,1+IFERROR(SUMPRODUCT(TRANSPOSE('Input| Projects'!$AO549:$AQ549),INDEX('Input| Escalations'!$F$27:$L$29,,MATCH(U$9,'Input| Escalations'!$F$21:$L$21,0))),0),0)</f>
        <v>0</v>
      </c>
      <c r="N549" s="194" cm="1">
        <f t="array" ref="N549">IF(LEN($F549)&gt;0,1+IFERROR(SUMPRODUCT(TRANSPOSE('Input| Projects'!$AO549:$AQ549),INDEX('Input| Escalations'!$F$27:$L$29,,MATCH(V$9,'Input| Escalations'!$F$21:$L$21,0))),0),0)</f>
        <v>0</v>
      </c>
      <c r="O549" s="194" cm="1">
        <f t="array" ref="O549">IF(LEN($F549)&gt;0,1+IFERROR(SUMPRODUCT(TRANSPOSE('Input| Projects'!$AO549:$AQ549),INDEX('Input| Escalations'!$F$27:$L$29,,MATCH(W$9,'Input| Escalations'!$F$21:$L$21,0))),0),0)</f>
        <v>0</v>
      </c>
      <c r="P549" s="10"/>
      <c r="Q549" s="172">
        <f>IFERROR(IF(ISNUMBER(FIND("decision",'Input| Setup'!$F$6)),'Input| Projects'!Y549,'Input| Projects'!I549)*'Input| Escalations'!$I$17*I549,0)</f>
        <v>0</v>
      </c>
      <c r="R549" s="172">
        <f>IFERROR(IF(ISNUMBER(FIND("decision",'Input| Setup'!$F$6)),'Input| Projects'!Z549,'Input| Projects'!J549)*'Input| Escalations'!$I$17*J549,0)</f>
        <v>0</v>
      </c>
      <c r="S549" s="172">
        <f>IFERROR(IF(ISNUMBER(FIND("decision",'Input| Setup'!$F$6)),'Input| Projects'!AA549,'Input| Projects'!K549)*'Input| Escalations'!$I$17*K549,0)</f>
        <v>0</v>
      </c>
      <c r="T549" s="172">
        <f>IFERROR(IF(ISNUMBER(FIND("decision",'Input| Setup'!$F$6)),'Input| Projects'!AB549,'Input| Projects'!L549)*'Input| Escalations'!$I$17*L549,0)</f>
        <v>0</v>
      </c>
      <c r="U549" s="172">
        <f>IFERROR(IF(ISNUMBER(FIND("decision",'Input| Setup'!$F$6)),'Input| Projects'!AC549,'Input| Projects'!M549)*'Input| Escalations'!$I$17*M549,0)</f>
        <v>0</v>
      </c>
      <c r="V549" s="172">
        <f>IFERROR(IF(ISNUMBER(FIND("decision",'Input| Setup'!$F$6)),'Input| Projects'!AD549,'Input| Projects'!N549)*'Input| Escalations'!$I$17*N549,0)</f>
        <v>0</v>
      </c>
      <c r="W549" s="172">
        <f>IFERROR(IF(ISNUMBER(FIND("decision",'Input| Setup'!$F$6)),'Input| Projects'!AE549,'Input| Projects'!O549)*'Input| Escalations'!$I$17*O549,0)</f>
        <v>0</v>
      </c>
      <c r="X549" s="175"/>
      <c r="Y549" s="172">
        <f>IF(ISNUMBER(FIND("decision",'Input| Setup'!$F$6)),'Input| Projects'!AG549,'Input| Projects'!Q549)*I549*'Input| Escalations'!$I$17</f>
        <v>0</v>
      </c>
      <c r="Z549" s="172">
        <f>IF(ISNUMBER(FIND("decision",'Input| Setup'!$F$6)),'Input| Projects'!AH549,'Input| Projects'!R549)*J549*'Input| Escalations'!$I$17</f>
        <v>0</v>
      </c>
      <c r="AA549" s="172">
        <f>IF(ISNUMBER(FIND("decision",'Input| Setup'!$F$6)),'Input| Projects'!AI549,'Input| Projects'!S549)*K549*'Input| Escalations'!$I$17</f>
        <v>0</v>
      </c>
      <c r="AB549" s="172">
        <f>IF(ISNUMBER(FIND("decision",'Input| Setup'!$F$6)),'Input| Projects'!AJ549,'Input| Projects'!T549)*L549*'Input| Escalations'!$I$17</f>
        <v>0</v>
      </c>
      <c r="AC549" s="172">
        <f>IF(ISNUMBER(FIND("decision",'Input| Setup'!$F$6)),'Input| Projects'!AK549,'Input| Projects'!U549)*M549*'Input| Escalations'!$I$17</f>
        <v>0</v>
      </c>
      <c r="AD549" s="172">
        <f>IF(ISNUMBER(FIND("decision",'Input| Setup'!$F$6)),'Input| Projects'!AL549,'Input| Projects'!V549)*N549*'Input| Escalations'!$I$17</f>
        <v>0</v>
      </c>
      <c r="AE549" s="172">
        <f>IF(ISNUMBER(FIND("decision",'Input| Setup'!$F$6)),'Input| Projects'!AM549,'Input| Projects'!W549)*O549*'Input| Escalations'!$I$17</f>
        <v>0</v>
      </c>
      <c r="AF549" s="175"/>
      <c r="AG549" s="172" cm="1">
        <f t="array" ref="AG549">IFERROR(--('Input| Projects'!$AS549="Yes")*_xlfn.SWITCH('Input| Overheads'!$C$50,"Direct costs",'Calc| Overheads Allocation'!C$8*Q549,"Internal labour",'Calc| Overheads Allocation'!C$8*Q549*'Input| Projects'!$AO549,"DNSP defined",'Calc| Overheads Allocation'!C$78*'Input| Projects'!$AV549,0),0)</f>
        <v>0</v>
      </c>
      <c r="AH549" s="172" cm="1">
        <f t="array" ref="AH549">IFERROR(--('Input| Projects'!$AS549="Yes")*_xlfn.SWITCH('Input| Overheads'!$C$50,"Direct costs",'Calc| Overheads Allocation'!D$8*R549,"Internal labour",'Calc| Overheads Allocation'!D$8*R549*'Input| Projects'!$AO549,"DNSP defined",'Calc| Overheads Allocation'!D$78*'Input| Projects'!$AV549,0),0)</f>
        <v>0</v>
      </c>
      <c r="AI549" s="172" cm="1">
        <f t="array" ref="AI549">IFERROR(--('Input| Projects'!$AS549="Yes")*_xlfn.SWITCH('Input| Overheads'!$C$50,"Direct costs",'Calc| Overheads Allocation'!E$8*S549,"Internal labour",'Calc| Overheads Allocation'!E$8*S549*'Input| Projects'!$AO549,"DNSP defined",'Calc| Overheads Allocation'!E$78*'Input| Projects'!$AV549,0),0)</f>
        <v>0</v>
      </c>
      <c r="AJ549" s="172" cm="1">
        <f t="array" ref="AJ549">IFERROR(--('Input| Projects'!$AS549="Yes")*_xlfn.SWITCH('Input| Overheads'!$C$50,"Direct costs",'Calc| Overheads Allocation'!F$8*T549,"Internal labour",'Calc| Overheads Allocation'!F$8*T549*'Input| Projects'!$AO549,"DNSP defined",'Calc| Overheads Allocation'!F$78*'Input| Projects'!$AV549,0),0)</f>
        <v>0</v>
      </c>
      <c r="AK549" s="172" cm="1">
        <f t="array" ref="AK549">IFERROR(--('Input| Projects'!$AS549="Yes")*_xlfn.SWITCH('Input| Overheads'!$C$50,"Direct costs",'Calc| Overheads Allocation'!G$8*U549,"Internal labour",'Calc| Overheads Allocation'!G$8*U549*'Input| Projects'!$AO549,"DNSP defined",'Calc| Overheads Allocation'!G$78*'Input| Projects'!$AV549,0),0)</f>
        <v>0</v>
      </c>
      <c r="AL549" s="172" cm="1">
        <f t="array" ref="AL549">IFERROR(--('Input| Projects'!$AS549="Yes")*_xlfn.SWITCH('Input| Overheads'!$C$50,"Direct costs",'Calc| Overheads Allocation'!H$8*V549,"Internal labour",'Calc| Overheads Allocation'!H$8*V549*'Input| Projects'!$AO549,"DNSP defined",'Calc| Overheads Allocation'!H$78*'Input| Projects'!$AV549,0),0)</f>
        <v>0</v>
      </c>
      <c r="AM549" s="172" cm="1">
        <f t="array" ref="AM549">IFERROR(--('Input| Projects'!$AS549="Yes")*_xlfn.SWITCH('Input| Overheads'!$C$50,"Direct costs",'Calc| Overheads Allocation'!I$8*W549,"Internal labour",'Calc| Overheads Allocation'!I$8*W549*'Input| Projects'!$AO549,"DNSP defined",'Calc| Overheads Allocation'!I$78*'Input| Projects'!$AV549,0),0)</f>
        <v>0</v>
      </c>
      <c r="AN549" s="175"/>
      <c r="AO549" s="172" cm="1">
        <f t="array" ref="AO549">IFERROR(--('Input| Projects'!$AT549="Yes")*_xlfn.SWITCH('Input| Overheads'!$C$50,"Direct costs",'Calc| Overheads Allocation'!C$9*Q549,"Internal labour",'Calc| Overheads Allocation'!C$9*Q549*'Input| Projects'!$AO549,"DNSP defined",'Calc| Overheads Allocation'!C$79*'Input| Projects'!$AW549,0),0)</f>
        <v>0</v>
      </c>
      <c r="AP549" s="172" cm="1">
        <f t="array" ref="AP549">IFERROR(--('Input| Projects'!$AT549="Yes")*_xlfn.SWITCH('Input| Overheads'!$C$50,"Direct costs",'Calc| Overheads Allocation'!D$9*R549,"Internal labour",'Calc| Overheads Allocation'!D$9*R549*'Input| Projects'!$AO549,"DNSP defined",'Calc| Overheads Allocation'!D$79*'Input| Projects'!$AW549,0),0)</f>
        <v>0</v>
      </c>
      <c r="AQ549" s="172" cm="1">
        <f t="array" ref="AQ549">IFERROR(--('Input| Projects'!$AT549="Yes")*_xlfn.SWITCH('Input| Overheads'!$C$50,"Direct costs",'Calc| Overheads Allocation'!E$9*S549,"Internal labour",'Calc| Overheads Allocation'!E$9*S549*'Input| Projects'!$AO549,"DNSP defined",'Calc| Overheads Allocation'!E$79*'Input| Projects'!$AW549,0),0)</f>
        <v>0</v>
      </c>
      <c r="AR549" s="172" cm="1">
        <f t="array" ref="AR549">IFERROR(--('Input| Projects'!$AT549="Yes")*_xlfn.SWITCH('Input| Overheads'!$C$50,"Direct costs",'Calc| Overheads Allocation'!F$9*T549,"Internal labour",'Calc| Overheads Allocation'!F$9*T549*'Input| Projects'!$AO549,"DNSP defined",'Calc| Overheads Allocation'!F$79*'Input| Projects'!$AW549,0),0)</f>
        <v>0</v>
      </c>
      <c r="AS549" s="172" cm="1">
        <f t="array" ref="AS549">IFERROR(--('Input| Projects'!$AT549="Yes")*_xlfn.SWITCH('Input| Overheads'!$C$50,"Direct costs",'Calc| Overheads Allocation'!G$9*U549,"Internal labour",'Calc| Overheads Allocation'!G$9*U549*'Input| Projects'!$AO549,"DNSP defined",'Calc| Overheads Allocation'!G$79*'Input| Projects'!$AW549,0),0)</f>
        <v>0</v>
      </c>
      <c r="AT549" s="172" cm="1">
        <f t="array" ref="AT549">IFERROR(--('Input| Projects'!$AT549="Yes")*_xlfn.SWITCH('Input| Overheads'!$C$50,"Direct costs",'Calc| Overheads Allocation'!H$9*V549,"Internal labour",'Calc| Overheads Allocation'!H$9*V549*'Input| Projects'!$AO549,"DNSP defined",'Calc| Overheads Allocation'!H$79*'Input| Projects'!$AW549,0),0)</f>
        <v>0</v>
      </c>
      <c r="AU549" s="172" cm="1">
        <f t="array" ref="AU549">IFERROR(--('Input| Projects'!$AT549="Yes")*_xlfn.SWITCH('Input| Overheads'!$C$50,"Direct costs",'Calc| Overheads Allocation'!I$9*W549,"Internal labour",'Calc| Overheads Allocation'!I$9*W549*'Input| Projects'!$AO549,"DNSP defined",'Calc| Overheads Allocation'!I$79*'Input| Projects'!$AW549,0),0)</f>
        <v>0</v>
      </c>
      <c r="AV549" s="175"/>
      <c r="AW549" s="172">
        <f t="shared" si="200"/>
        <v>0</v>
      </c>
      <c r="AX549" s="172">
        <f t="shared" si="201"/>
        <v>0</v>
      </c>
      <c r="AY549" s="172">
        <f t="shared" si="202"/>
        <v>0</v>
      </c>
      <c r="AZ549" s="172">
        <f t="shared" si="203"/>
        <v>0</v>
      </c>
      <c r="BA549" s="172">
        <f t="shared" si="204"/>
        <v>0</v>
      </c>
      <c r="BB549" s="172">
        <f t="shared" si="205"/>
        <v>0</v>
      </c>
      <c r="BC549" s="172">
        <f t="shared" si="206"/>
        <v>0</v>
      </c>
      <c r="BD549" s="176"/>
      <c r="BE549" s="172">
        <f t="shared" si="207"/>
        <v>0</v>
      </c>
      <c r="BF549" s="172">
        <f t="shared" si="208"/>
        <v>0</v>
      </c>
      <c r="BG549" s="172">
        <f t="shared" si="209"/>
        <v>0</v>
      </c>
      <c r="BH549" s="172">
        <f t="shared" si="210"/>
        <v>0</v>
      </c>
      <c r="BI549" s="172">
        <f t="shared" si="211"/>
        <v>0</v>
      </c>
      <c r="BJ549" s="172">
        <f t="shared" si="212"/>
        <v>0</v>
      </c>
      <c r="BK549" s="172">
        <f t="shared" si="213"/>
        <v>0</v>
      </c>
      <c r="BL549" s="176"/>
      <c r="BM549" s="172">
        <f t="shared" si="192"/>
        <v>0</v>
      </c>
      <c r="BN549" s="172">
        <f t="shared" si="193"/>
        <v>0</v>
      </c>
      <c r="BO549" s="172">
        <f t="shared" si="194"/>
        <v>0</v>
      </c>
      <c r="BP549" s="172">
        <f t="shared" si="195"/>
        <v>0</v>
      </c>
      <c r="BQ549" s="172">
        <f t="shared" si="196"/>
        <v>0</v>
      </c>
      <c r="BR549" s="172">
        <f t="shared" si="197"/>
        <v>0</v>
      </c>
      <c r="BS549" s="172">
        <f t="shared" si="198"/>
        <v>0</v>
      </c>
      <c r="BT549" s="55"/>
      <c r="BU549" s="158">
        <f>SUMIF('Input| Projects'!$BA$8:$CX$8,RIGHT(BU$9,3),'Input| Projects'!$BA549:$CX549)</f>
        <v>0</v>
      </c>
      <c r="BV549" s="158">
        <f>SUMIF('Input| Projects'!$BA$8:$CX$8,RIGHT(BV$9,3),'Input| Projects'!$BA549:$CX549)</f>
        <v>0</v>
      </c>
      <c r="BW549" s="79" t="str">
        <f t="shared" si="199"/>
        <v/>
      </c>
    </row>
    <row r="550" spans="2:75" x14ac:dyDescent="0.2">
      <c r="B550" s="123">
        <f>IFERROR('Input| Projects'!B550,"")</f>
        <v>541</v>
      </c>
      <c r="C550" s="160" t="str">
        <f>IFERROR(IF('Input| Projects'!C550="","",'Input| Projects'!C550),"")</f>
        <v/>
      </c>
      <c r="D550" s="160" t="str">
        <f>IFERROR(IF('Input| Projects'!D550="","",'Input| Projects'!D550),"")</f>
        <v/>
      </c>
      <c r="E550" s="53"/>
      <c r="F550" s="160" t="str">
        <f>IF(LEN('Input| Projects'!F550)&gt;0,'Input| Projects'!F550,"")</f>
        <v/>
      </c>
      <c r="G550" s="160" t="str">
        <f>IF(LEN('Input| Projects'!G550)&gt;0,'Input| Projects'!G550,"")</f>
        <v/>
      </c>
      <c r="H550" s="10"/>
      <c r="I550" s="194" cm="1">
        <f t="array" ref="I550">IF(LEN($F550)&gt;0,1+IFERROR(SUMPRODUCT(TRANSPOSE('Input| Projects'!$AO550:$AQ550),INDEX('Input| Escalations'!$F$27:$L$29,,MATCH(Q$9,'Input| Escalations'!$F$21:$L$21,0))),0),0)</f>
        <v>0</v>
      </c>
      <c r="J550" s="194" cm="1">
        <f t="array" ref="J550">IF(LEN($F550)&gt;0,1+IFERROR(SUMPRODUCT(TRANSPOSE('Input| Projects'!$AO550:$AQ550),INDEX('Input| Escalations'!$F$27:$L$29,,MATCH(R$9,'Input| Escalations'!$F$21:$L$21,0))),0),0)</f>
        <v>0</v>
      </c>
      <c r="K550" s="194" cm="1">
        <f t="array" ref="K550">IF(LEN($F550)&gt;0,1+IFERROR(SUMPRODUCT(TRANSPOSE('Input| Projects'!$AO550:$AQ550),INDEX('Input| Escalations'!$F$27:$L$29,,MATCH(S$9,'Input| Escalations'!$F$21:$L$21,0))),0),0)</f>
        <v>0</v>
      </c>
      <c r="L550" s="194" cm="1">
        <f t="array" ref="L550">IF(LEN($F550)&gt;0,1+IFERROR(SUMPRODUCT(TRANSPOSE('Input| Projects'!$AO550:$AQ550),INDEX('Input| Escalations'!$F$27:$L$29,,MATCH(T$9,'Input| Escalations'!$F$21:$L$21,0))),0),0)</f>
        <v>0</v>
      </c>
      <c r="M550" s="194" cm="1">
        <f t="array" ref="M550">IF(LEN($F550)&gt;0,1+IFERROR(SUMPRODUCT(TRANSPOSE('Input| Projects'!$AO550:$AQ550),INDEX('Input| Escalations'!$F$27:$L$29,,MATCH(U$9,'Input| Escalations'!$F$21:$L$21,0))),0),0)</f>
        <v>0</v>
      </c>
      <c r="N550" s="194" cm="1">
        <f t="array" ref="N550">IF(LEN($F550)&gt;0,1+IFERROR(SUMPRODUCT(TRANSPOSE('Input| Projects'!$AO550:$AQ550),INDEX('Input| Escalations'!$F$27:$L$29,,MATCH(V$9,'Input| Escalations'!$F$21:$L$21,0))),0),0)</f>
        <v>0</v>
      </c>
      <c r="O550" s="194" cm="1">
        <f t="array" ref="O550">IF(LEN($F550)&gt;0,1+IFERROR(SUMPRODUCT(TRANSPOSE('Input| Projects'!$AO550:$AQ550),INDEX('Input| Escalations'!$F$27:$L$29,,MATCH(W$9,'Input| Escalations'!$F$21:$L$21,0))),0),0)</f>
        <v>0</v>
      </c>
      <c r="P550" s="10"/>
      <c r="Q550" s="172">
        <f>IFERROR(IF(ISNUMBER(FIND("decision",'Input| Setup'!$F$6)),'Input| Projects'!Y550,'Input| Projects'!I550)*'Input| Escalations'!$I$17*I550,0)</f>
        <v>0</v>
      </c>
      <c r="R550" s="172">
        <f>IFERROR(IF(ISNUMBER(FIND("decision",'Input| Setup'!$F$6)),'Input| Projects'!Z550,'Input| Projects'!J550)*'Input| Escalations'!$I$17*J550,0)</f>
        <v>0</v>
      </c>
      <c r="S550" s="172">
        <f>IFERROR(IF(ISNUMBER(FIND("decision",'Input| Setup'!$F$6)),'Input| Projects'!AA550,'Input| Projects'!K550)*'Input| Escalations'!$I$17*K550,0)</f>
        <v>0</v>
      </c>
      <c r="T550" s="172">
        <f>IFERROR(IF(ISNUMBER(FIND("decision",'Input| Setup'!$F$6)),'Input| Projects'!AB550,'Input| Projects'!L550)*'Input| Escalations'!$I$17*L550,0)</f>
        <v>0</v>
      </c>
      <c r="U550" s="172">
        <f>IFERROR(IF(ISNUMBER(FIND("decision",'Input| Setup'!$F$6)),'Input| Projects'!AC550,'Input| Projects'!M550)*'Input| Escalations'!$I$17*M550,0)</f>
        <v>0</v>
      </c>
      <c r="V550" s="172">
        <f>IFERROR(IF(ISNUMBER(FIND("decision",'Input| Setup'!$F$6)),'Input| Projects'!AD550,'Input| Projects'!N550)*'Input| Escalations'!$I$17*N550,0)</f>
        <v>0</v>
      </c>
      <c r="W550" s="172">
        <f>IFERROR(IF(ISNUMBER(FIND("decision",'Input| Setup'!$F$6)),'Input| Projects'!AE550,'Input| Projects'!O550)*'Input| Escalations'!$I$17*O550,0)</f>
        <v>0</v>
      </c>
      <c r="X550" s="175"/>
      <c r="Y550" s="172">
        <f>IF(ISNUMBER(FIND("decision",'Input| Setup'!$F$6)),'Input| Projects'!AG550,'Input| Projects'!Q550)*I550*'Input| Escalations'!$I$17</f>
        <v>0</v>
      </c>
      <c r="Z550" s="172">
        <f>IF(ISNUMBER(FIND("decision",'Input| Setup'!$F$6)),'Input| Projects'!AH550,'Input| Projects'!R550)*J550*'Input| Escalations'!$I$17</f>
        <v>0</v>
      </c>
      <c r="AA550" s="172">
        <f>IF(ISNUMBER(FIND("decision",'Input| Setup'!$F$6)),'Input| Projects'!AI550,'Input| Projects'!S550)*K550*'Input| Escalations'!$I$17</f>
        <v>0</v>
      </c>
      <c r="AB550" s="172">
        <f>IF(ISNUMBER(FIND("decision",'Input| Setup'!$F$6)),'Input| Projects'!AJ550,'Input| Projects'!T550)*L550*'Input| Escalations'!$I$17</f>
        <v>0</v>
      </c>
      <c r="AC550" s="172">
        <f>IF(ISNUMBER(FIND("decision",'Input| Setup'!$F$6)),'Input| Projects'!AK550,'Input| Projects'!U550)*M550*'Input| Escalations'!$I$17</f>
        <v>0</v>
      </c>
      <c r="AD550" s="172">
        <f>IF(ISNUMBER(FIND("decision",'Input| Setup'!$F$6)),'Input| Projects'!AL550,'Input| Projects'!V550)*N550*'Input| Escalations'!$I$17</f>
        <v>0</v>
      </c>
      <c r="AE550" s="172">
        <f>IF(ISNUMBER(FIND("decision",'Input| Setup'!$F$6)),'Input| Projects'!AM550,'Input| Projects'!W550)*O550*'Input| Escalations'!$I$17</f>
        <v>0</v>
      </c>
      <c r="AF550" s="175"/>
      <c r="AG550" s="172" cm="1">
        <f t="array" ref="AG550">IFERROR(--('Input| Projects'!$AS550="Yes")*_xlfn.SWITCH('Input| Overheads'!$C$50,"Direct costs",'Calc| Overheads Allocation'!C$8*Q550,"Internal labour",'Calc| Overheads Allocation'!C$8*Q550*'Input| Projects'!$AO550,"DNSP defined",'Calc| Overheads Allocation'!C$78*'Input| Projects'!$AV550,0),0)</f>
        <v>0</v>
      </c>
      <c r="AH550" s="172" cm="1">
        <f t="array" ref="AH550">IFERROR(--('Input| Projects'!$AS550="Yes")*_xlfn.SWITCH('Input| Overheads'!$C$50,"Direct costs",'Calc| Overheads Allocation'!D$8*R550,"Internal labour",'Calc| Overheads Allocation'!D$8*R550*'Input| Projects'!$AO550,"DNSP defined",'Calc| Overheads Allocation'!D$78*'Input| Projects'!$AV550,0),0)</f>
        <v>0</v>
      </c>
      <c r="AI550" s="172" cm="1">
        <f t="array" ref="AI550">IFERROR(--('Input| Projects'!$AS550="Yes")*_xlfn.SWITCH('Input| Overheads'!$C$50,"Direct costs",'Calc| Overheads Allocation'!E$8*S550,"Internal labour",'Calc| Overheads Allocation'!E$8*S550*'Input| Projects'!$AO550,"DNSP defined",'Calc| Overheads Allocation'!E$78*'Input| Projects'!$AV550,0),0)</f>
        <v>0</v>
      </c>
      <c r="AJ550" s="172" cm="1">
        <f t="array" ref="AJ550">IFERROR(--('Input| Projects'!$AS550="Yes")*_xlfn.SWITCH('Input| Overheads'!$C$50,"Direct costs",'Calc| Overheads Allocation'!F$8*T550,"Internal labour",'Calc| Overheads Allocation'!F$8*T550*'Input| Projects'!$AO550,"DNSP defined",'Calc| Overheads Allocation'!F$78*'Input| Projects'!$AV550,0),0)</f>
        <v>0</v>
      </c>
      <c r="AK550" s="172" cm="1">
        <f t="array" ref="AK550">IFERROR(--('Input| Projects'!$AS550="Yes")*_xlfn.SWITCH('Input| Overheads'!$C$50,"Direct costs",'Calc| Overheads Allocation'!G$8*U550,"Internal labour",'Calc| Overheads Allocation'!G$8*U550*'Input| Projects'!$AO550,"DNSP defined",'Calc| Overheads Allocation'!G$78*'Input| Projects'!$AV550,0),0)</f>
        <v>0</v>
      </c>
      <c r="AL550" s="172" cm="1">
        <f t="array" ref="AL550">IFERROR(--('Input| Projects'!$AS550="Yes")*_xlfn.SWITCH('Input| Overheads'!$C$50,"Direct costs",'Calc| Overheads Allocation'!H$8*V550,"Internal labour",'Calc| Overheads Allocation'!H$8*V550*'Input| Projects'!$AO550,"DNSP defined",'Calc| Overheads Allocation'!H$78*'Input| Projects'!$AV550,0),0)</f>
        <v>0</v>
      </c>
      <c r="AM550" s="172" cm="1">
        <f t="array" ref="AM550">IFERROR(--('Input| Projects'!$AS550="Yes")*_xlfn.SWITCH('Input| Overheads'!$C$50,"Direct costs",'Calc| Overheads Allocation'!I$8*W550,"Internal labour",'Calc| Overheads Allocation'!I$8*W550*'Input| Projects'!$AO550,"DNSP defined",'Calc| Overheads Allocation'!I$78*'Input| Projects'!$AV550,0),0)</f>
        <v>0</v>
      </c>
      <c r="AN550" s="175"/>
      <c r="AO550" s="172" cm="1">
        <f t="array" ref="AO550">IFERROR(--('Input| Projects'!$AT550="Yes")*_xlfn.SWITCH('Input| Overheads'!$C$50,"Direct costs",'Calc| Overheads Allocation'!C$9*Q550,"Internal labour",'Calc| Overheads Allocation'!C$9*Q550*'Input| Projects'!$AO550,"DNSP defined",'Calc| Overheads Allocation'!C$79*'Input| Projects'!$AW550,0),0)</f>
        <v>0</v>
      </c>
      <c r="AP550" s="172" cm="1">
        <f t="array" ref="AP550">IFERROR(--('Input| Projects'!$AT550="Yes")*_xlfn.SWITCH('Input| Overheads'!$C$50,"Direct costs",'Calc| Overheads Allocation'!D$9*R550,"Internal labour",'Calc| Overheads Allocation'!D$9*R550*'Input| Projects'!$AO550,"DNSP defined",'Calc| Overheads Allocation'!D$79*'Input| Projects'!$AW550,0),0)</f>
        <v>0</v>
      </c>
      <c r="AQ550" s="172" cm="1">
        <f t="array" ref="AQ550">IFERROR(--('Input| Projects'!$AT550="Yes")*_xlfn.SWITCH('Input| Overheads'!$C$50,"Direct costs",'Calc| Overheads Allocation'!E$9*S550,"Internal labour",'Calc| Overheads Allocation'!E$9*S550*'Input| Projects'!$AO550,"DNSP defined",'Calc| Overheads Allocation'!E$79*'Input| Projects'!$AW550,0),0)</f>
        <v>0</v>
      </c>
      <c r="AR550" s="172" cm="1">
        <f t="array" ref="AR550">IFERROR(--('Input| Projects'!$AT550="Yes")*_xlfn.SWITCH('Input| Overheads'!$C$50,"Direct costs",'Calc| Overheads Allocation'!F$9*T550,"Internal labour",'Calc| Overheads Allocation'!F$9*T550*'Input| Projects'!$AO550,"DNSP defined",'Calc| Overheads Allocation'!F$79*'Input| Projects'!$AW550,0),0)</f>
        <v>0</v>
      </c>
      <c r="AS550" s="172" cm="1">
        <f t="array" ref="AS550">IFERROR(--('Input| Projects'!$AT550="Yes")*_xlfn.SWITCH('Input| Overheads'!$C$50,"Direct costs",'Calc| Overheads Allocation'!G$9*U550,"Internal labour",'Calc| Overheads Allocation'!G$9*U550*'Input| Projects'!$AO550,"DNSP defined",'Calc| Overheads Allocation'!G$79*'Input| Projects'!$AW550,0),0)</f>
        <v>0</v>
      </c>
      <c r="AT550" s="172" cm="1">
        <f t="array" ref="AT550">IFERROR(--('Input| Projects'!$AT550="Yes")*_xlfn.SWITCH('Input| Overheads'!$C$50,"Direct costs",'Calc| Overheads Allocation'!H$9*V550,"Internal labour",'Calc| Overheads Allocation'!H$9*V550*'Input| Projects'!$AO550,"DNSP defined",'Calc| Overheads Allocation'!H$79*'Input| Projects'!$AW550,0),0)</f>
        <v>0</v>
      </c>
      <c r="AU550" s="172" cm="1">
        <f t="array" ref="AU550">IFERROR(--('Input| Projects'!$AT550="Yes")*_xlfn.SWITCH('Input| Overheads'!$C$50,"Direct costs",'Calc| Overheads Allocation'!I$9*W550,"Internal labour",'Calc| Overheads Allocation'!I$9*W550*'Input| Projects'!$AO550,"DNSP defined",'Calc| Overheads Allocation'!I$79*'Input| Projects'!$AW550,0),0)</f>
        <v>0</v>
      </c>
      <c r="AV550" s="175"/>
      <c r="AW550" s="172">
        <f t="shared" si="200"/>
        <v>0</v>
      </c>
      <c r="AX550" s="172">
        <f t="shared" si="201"/>
        <v>0</v>
      </c>
      <c r="AY550" s="172">
        <f t="shared" si="202"/>
        <v>0</v>
      </c>
      <c r="AZ550" s="172">
        <f t="shared" si="203"/>
        <v>0</v>
      </c>
      <c r="BA550" s="172">
        <f t="shared" si="204"/>
        <v>0</v>
      </c>
      <c r="BB550" s="172">
        <f t="shared" si="205"/>
        <v>0</v>
      </c>
      <c r="BC550" s="172">
        <f t="shared" si="206"/>
        <v>0</v>
      </c>
      <c r="BD550" s="176"/>
      <c r="BE550" s="172">
        <f t="shared" si="207"/>
        <v>0</v>
      </c>
      <c r="BF550" s="172">
        <f t="shared" si="208"/>
        <v>0</v>
      </c>
      <c r="BG550" s="172">
        <f t="shared" si="209"/>
        <v>0</v>
      </c>
      <c r="BH550" s="172">
        <f t="shared" si="210"/>
        <v>0</v>
      </c>
      <c r="BI550" s="172">
        <f t="shared" si="211"/>
        <v>0</v>
      </c>
      <c r="BJ550" s="172">
        <f t="shared" si="212"/>
        <v>0</v>
      </c>
      <c r="BK550" s="172">
        <f t="shared" si="213"/>
        <v>0</v>
      </c>
      <c r="BL550" s="176"/>
      <c r="BM550" s="172">
        <f t="shared" si="192"/>
        <v>0</v>
      </c>
      <c r="BN550" s="172">
        <f t="shared" si="193"/>
        <v>0</v>
      </c>
      <c r="BO550" s="172">
        <f t="shared" si="194"/>
        <v>0</v>
      </c>
      <c r="BP550" s="172">
        <f t="shared" si="195"/>
        <v>0</v>
      </c>
      <c r="BQ550" s="172">
        <f t="shared" si="196"/>
        <v>0</v>
      </c>
      <c r="BR550" s="172">
        <f t="shared" si="197"/>
        <v>0</v>
      </c>
      <c r="BS550" s="172">
        <f t="shared" si="198"/>
        <v>0</v>
      </c>
      <c r="BT550" s="55"/>
      <c r="BU550" s="158">
        <f>SUMIF('Input| Projects'!$BA$8:$CX$8,RIGHT(BU$9,3),'Input| Projects'!$BA550:$CX550)</f>
        <v>0</v>
      </c>
      <c r="BV550" s="158">
        <f>SUMIF('Input| Projects'!$BA$8:$CX$8,RIGHT(BV$9,3),'Input| Projects'!$BA550:$CX550)</f>
        <v>0</v>
      </c>
      <c r="BW550" s="79" t="str">
        <f t="shared" si="199"/>
        <v/>
      </c>
    </row>
    <row r="551" spans="2:75" x14ac:dyDescent="0.2">
      <c r="B551" s="123">
        <f>IFERROR('Input| Projects'!B551,"")</f>
        <v>542</v>
      </c>
      <c r="C551" s="160" t="str">
        <f>IFERROR(IF('Input| Projects'!C551="","",'Input| Projects'!C551),"")</f>
        <v/>
      </c>
      <c r="D551" s="160" t="str">
        <f>IFERROR(IF('Input| Projects'!D551="","",'Input| Projects'!D551),"")</f>
        <v/>
      </c>
      <c r="E551" s="53"/>
      <c r="F551" s="160" t="str">
        <f>IF(LEN('Input| Projects'!F551)&gt;0,'Input| Projects'!F551,"")</f>
        <v/>
      </c>
      <c r="G551" s="160" t="str">
        <f>IF(LEN('Input| Projects'!G551)&gt;0,'Input| Projects'!G551,"")</f>
        <v/>
      </c>
      <c r="H551" s="10"/>
      <c r="I551" s="194" cm="1">
        <f t="array" ref="I551">IF(LEN($F551)&gt;0,1+IFERROR(SUMPRODUCT(TRANSPOSE('Input| Projects'!$AO551:$AQ551),INDEX('Input| Escalations'!$F$27:$L$29,,MATCH(Q$9,'Input| Escalations'!$F$21:$L$21,0))),0),0)</f>
        <v>0</v>
      </c>
      <c r="J551" s="194" cm="1">
        <f t="array" ref="J551">IF(LEN($F551)&gt;0,1+IFERROR(SUMPRODUCT(TRANSPOSE('Input| Projects'!$AO551:$AQ551),INDEX('Input| Escalations'!$F$27:$L$29,,MATCH(R$9,'Input| Escalations'!$F$21:$L$21,0))),0),0)</f>
        <v>0</v>
      </c>
      <c r="K551" s="194" cm="1">
        <f t="array" ref="K551">IF(LEN($F551)&gt;0,1+IFERROR(SUMPRODUCT(TRANSPOSE('Input| Projects'!$AO551:$AQ551),INDEX('Input| Escalations'!$F$27:$L$29,,MATCH(S$9,'Input| Escalations'!$F$21:$L$21,0))),0),0)</f>
        <v>0</v>
      </c>
      <c r="L551" s="194" cm="1">
        <f t="array" ref="L551">IF(LEN($F551)&gt;0,1+IFERROR(SUMPRODUCT(TRANSPOSE('Input| Projects'!$AO551:$AQ551),INDEX('Input| Escalations'!$F$27:$L$29,,MATCH(T$9,'Input| Escalations'!$F$21:$L$21,0))),0),0)</f>
        <v>0</v>
      </c>
      <c r="M551" s="194" cm="1">
        <f t="array" ref="M551">IF(LEN($F551)&gt;0,1+IFERROR(SUMPRODUCT(TRANSPOSE('Input| Projects'!$AO551:$AQ551),INDEX('Input| Escalations'!$F$27:$L$29,,MATCH(U$9,'Input| Escalations'!$F$21:$L$21,0))),0),0)</f>
        <v>0</v>
      </c>
      <c r="N551" s="194" cm="1">
        <f t="array" ref="N551">IF(LEN($F551)&gt;0,1+IFERROR(SUMPRODUCT(TRANSPOSE('Input| Projects'!$AO551:$AQ551),INDEX('Input| Escalations'!$F$27:$L$29,,MATCH(V$9,'Input| Escalations'!$F$21:$L$21,0))),0),0)</f>
        <v>0</v>
      </c>
      <c r="O551" s="194" cm="1">
        <f t="array" ref="O551">IF(LEN($F551)&gt;0,1+IFERROR(SUMPRODUCT(TRANSPOSE('Input| Projects'!$AO551:$AQ551),INDEX('Input| Escalations'!$F$27:$L$29,,MATCH(W$9,'Input| Escalations'!$F$21:$L$21,0))),0),0)</f>
        <v>0</v>
      </c>
      <c r="P551" s="10"/>
      <c r="Q551" s="172">
        <f>IFERROR(IF(ISNUMBER(FIND("decision",'Input| Setup'!$F$6)),'Input| Projects'!Y551,'Input| Projects'!I551)*'Input| Escalations'!$I$17*I551,0)</f>
        <v>0</v>
      </c>
      <c r="R551" s="172">
        <f>IFERROR(IF(ISNUMBER(FIND("decision",'Input| Setup'!$F$6)),'Input| Projects'!Z551,'Input| Projects'!J551)*'Input| Escalations'!$I$17*J551,0)</f>
        <v>0</v>
      </c>
      <c r="S551" s="172">
        <f>IFERROR(IF(ISNUMBER(FIND("decision",'Input| Setup'!$F$6)),'Input| Projects'!AA551,'Input| Projects'!K551)*'Input| Escalations'!$I$17*K551,0)</f>
        <v>0</v>
      </c>
      <c r="T551" s="172">
        <f>IFERROR(IF(ISNUMBER(FIND("decision",'Input| Setup'!$F$6)),'Input| Projects'!AB551,'Input| Projects'!L551)*'Input| Escalations'!$I$17*L551,0)</f>
        <v>0</v>
      </c>
      <c r="U551" s="172">
        <f>IFERROR(IF(ISNUMBER(FIND("decision",'Input| Setup'!$F$6)),'Input| Projects'!AC551,'Input| Projects'!M551)*'Input| Escalations'!$I$17*M551,0)</f>
        <v>0</v>
      </c>
      <c r="V551" s="172">
        <f>IFERROR(IF(ISNUMBER(FIND("decision",'Input| Setup'!$F$6)),'Input| Projects'!AD551,'Input| Projects'!N551)*'Input| Escalations'!$I$17*N551,0)</f>
        <v>0</v>
      </c>
      <c r="W551" s="172">
        <f>IFERROR(IF(ISNUMBER(FIND("decision",'Input| Setup'!$F$6)),'Input| Projects'!AE551,'Input| Projects'!O551)*'Input| Escalations'!$I$17*O551,0)</f>
        <v>0</v>
      </c>
      <c r="X551" s="175"/>
      <c r="Y551" s="172">
        <f>IF(ISNUMBER(FIND("decision",'Input| Setup'!$F$6)),'Input| Projects'!AG551,'Input| Projects'!Q551)*I551*'Input| Escalations'!$I$17</f>
        <v>0</v>
      </c>
      <c r="Z551" s="172">
        <f>IF(ISNUMBER(FIND("decision",'Input| Setup'!$F$6)),'Input| Projects'!AH551,'Input| Projects'!R551)*J551*'Input| Escalations'!$I$17</f>
        <v>0</v>
      </c>
      <c r="AA551" s="172">
        <f>IF(ISNUMBER(FIND("decision",'Input| Setup'!$F$6)),'Input| Projects'!AI551,'Input| Projects'!S551)*K551*'Input| Escalations'!$I$17</f>
        <v>0</v>
      </c>
      <c r="AB551" s="172">
        <f>IF(ISNUMBER(FIND("decision",'Input| Setup'!$F$6)),'Input| Projects'!AJ551,'Input| Projects'!T551)*L551*'Input| Escalations'!$I$17</f>
        <v>0</v>
      </c>
      <c r="AC551" s="172">
        <f>IF(ISNUMBER(FIND("decision",'Input| Setup'!$F$6)),'Input| Projects'!AK551,'Input| Projects'!U551)*M551*'Input| Escalations'!$I$17</f>
        <v>0</v>
      </c>
      <c r="AD551" s="172">
        <f>IF(ISNUMBER(FIND("decision",'Input| Setup'!$F$6)),'Input| Projects'!AL551,'Input| Projects'!V551)*N551*'Input| Escalations'!$I$17</f>
        <v>0</v>
      </c>
      <c r="AE551" s="172">
        <f>IF(ISNUMBER(FIND("decision",'Input| Setup'!$F$6)),'Input| Projects'!AM551,'Input| Projects'!W551)*O551*'Input| Escalations'!$I$17</f>
        <v>0</v>
      </c>
      <c r="AF551" s="175"/>
      <c r="AG551" s="172" cm="1">
        <f t="array" ref="AG551">IFERROR(--('Input| Projects'!$AS551="Yes")*_xlfn.SWITCH('Input| Overheads'!$C$50,"Direct costs",'Calc| Overheads Allocation'!C$8*Q551,"Internal labour",'Calc| Overheads Allocation'!C$8*Q551*'Input| Projects'!$AO551,"DNSP defined",'Calc| Overheads Allocation'!C$78*'Input| Projects'!$AV551,0),0)</f>
        <v>0</v>
      </c>
      <c r="AH551" s="172" cm="1">
        <f t="array" ref="AH551">IFERROR(--('Input| Projects'!$AS551="Yes")*_xlfn.SWITCH('Input| Overheads'!$C$50,"Direct costs",'Calc| Overheads Allocation'!D$8*R551,"Internal labour",'Calc| Overheads Allocation'!D$8*R551*'Input| Projects'!$AO551,"DNSP defined",'Calc| Overheads Allocation'!D$78*'Input| Projects'!$AV551,0),0)</f>
        <v>0</v>
      </c>
      <c r="AI551" s="172" cm="1">
        <f t="array" ref="AI551">IFERROR(--('Input| Projects'!$AS551="Yes")*_xlfn.SWITCH('Input| Overheads'!$C$50,"Direct costs",'Calc| Overheads Allocation'!E$8*S551,"Internal labour",'Calc| Overheads Allocation'!E$8*S551*'Input| Projects'!$AO551,"DNSP defined",'Calc| Overheads Allocation'!E$78*'Input| Projects'!$AV551,0),0)</f>
        <v>0</v>
      </c>
      <c r="AJ551" s="172" cm="1">
        <f t="array" ref="AJ551">IFERROR(--('Input| Projects'!$AS551="Yes")*_xlfn.SWITCH('Input| Overheads'!$C$50,"Direct costs",'Calc| Overheads Allocation'!F$8*T551,"Internal labour",'Calc| Overheads Allocation'!F$8*T551*'Input| Projects'!$AO551,"DNSP defined",'Calc| Overheads Allocation'!F$78*'Input| Projects'!$AV551,0),0)</f>
        <v>0</v>
      </c>
      <c r="AK551" s="172" cm="1">
        <f t="array" ref="AK551">IFERROR(--('Input| Projects'!$AS551="Yes")*_xlfn.SWITCH('Input| Overheads'!$C$50,"Direct costs",'Calc| Overheads Allocation'!G$8*U551,"Internal labour",'Calc| Overheads Allocation'!G$8*U551*'Input| Projects'!$AO551,"DNSP defined",'Calc| Overheads Allocation'!G$78*'Input| Projects'!$AV551,0),0)</f>
        <v>0</v>
      </c>
      <c r="AL551" s="172" cm="1">
        <f t="array" ref="AL551">IFERROR(--('Input| Projects'!$AS551="Yes")*_xlfn.SWITCH('Input| Overheads'!$C$50,"Direct costs",'Calc| Overheads Allocation'!H$8*V551,"Internal labour",'Calc| Overheads Allocation'!H$8*V551*'Input| Projects'!$AO551,"DNSP defined",'Calc| Overheads Allocation'!H$78*'Input| Projects'!$AV551,0),0)</f>
        <v>0</v>
      </c>
      <c r="AM551" s="172" cm="1">
        <f t="array" ref="AM551">IFERROR(--('Input| Projects'!$AS551="Yes")*_xlfn.SWITCH('Input| Overheads'!$C$50,"Direct costs",'Calc| Overheads Allocation'!I$8*W551,"Internal labour",'Calc| Overheads Allocation'!I$8*W551*'Input| Projects'!$AO551,"DNSP defined",'Calc| Overheads Allocation'!I$78*'Input| Projects'!$AV551,0),0)</f>
        <v>0</v>
      </c>
      <c r="AN551" s="175"/>
      <c r="AO551" s="172" cm="1">
        <f t="array" ref="AO551">IFERROR(--('Input| Projects'!$AT551="Yes")*_xlfn.SWITCH('Input| Overheads'!$C$50,"Direct costs",'Calc| Overheads Allocation'!C$9*Q551,"Internal labour",'Calc| Overheads Allocation'!C$9*Q551*'Input| Projects'!$AO551,"DNSP defined",'Calc| Overheads Allocation'!C$79*'Input| Projects'!$AW551,0),0)</f>
        <v>0</v>
      </c>
      <c r="AP551" s="172" cm="1">
        <f t="array" ref="AP551">IFERROR(--('Input| Projects'!$AT551="Yes")*_xlfn.SWITCH('Input| Overheads'!$C$50,"Direct costs",'Calc| Overheads Allocation'!D$9*R551,"Internal labour",'Calc| Overheads Allocation'!D$9*R551*'Input| Projects'!$AO551,"DNSP defined",'Calc| Overheads Allocation'!D$79*'Input| Projects'!$AW551,0),0)</f>
        <v>0</v>
      </c>
      <c r="AQ551" s="172" cm="1">
        <f t="array" ref="AQ551">IFERROR(--('Input| Projects'!$AT551="Yes")*_xlfn.SWITCH('Input| Overheads'!$C$50,"Direct costs",'Calc| Overheads Allocation'!E$9*S551,"Internal labour",'Calc| Overheads Allocation'!E$9*S551*'Input| Projects'!$AO551,"DNSP defined",'Calc| Overheads Allocation'!E$79*'Input| Projects'!$AW551,0),0)</f>
        <v>0</v>
      </c>
      <c r="AR551" s="172" cm="1">
        <f t="array" ref="AR551">IFERROR(--('Input| Projects'!$AT551="Yes")*_xlfn.SWITCH('Input| Overheads'!$C$50,"Direct costs",'Calc| Overheads Allocation'!F$9*T551,"Internal labour",'Calc| Overheads Allocation'!F$9*T551*'Input| Projects'!$AO551,"DNSP defined",'Calc| Overheads Allocation'!F$79*'Input| Projects'!$AW551,0),0)</f>
        <v>0</v>
      </c>
      <c r="AS551" s="172" cm="1">
        <f t="array" ref="AS551">IFERROR(--('Input| Projects'!$AT551="Yes")*_xlfn.SWITCH('Input| Overheads'!$C$50,"Direct costs",'Calc| Overheads Allocation'!G$9*U551,"Internal labour",'Calc| Overheads Allocation'!G$9*U551*'Input| Projects'!$AO551,"DNSP defined",'Calc| Overheads Allocation'!G$79*'Input| Projects'!$AW551,0),0)</f>
        <v>0</v>
      </c>
      <c r="AT551" s="172" cm="1">
        <f t="array" ref="AT551">IFERROR(--('Input| Projects'!$AT551="Yes")*_xlfn.SWITCH('Input| Overheads'!$C$50,"Direct costs",'Calc| Overheads Allocation'!H$9*V551,"Internal labour",'Calc| Overheads Allocation'!H$9*V551*'Input| Projects'!$AO551,"DNSP defined",'Calc| Overheads Allocation'!H$79*'Input| Projects'!$AW551,0),0)</f>
        <v>0</v>
      </c>
      <c r="AU551" s="172" cm="1">
        <f t="array" ref="AU551">IFERROR(--('Input| Projects'!$AT551="Yes")*_xlfn.SWITCH('Input| Overheads'!$C$50,"Direct costs",'Calc| Overheads Allocation'!I$9*W551,"Internal labour",'Calc| Overheads Allocation'!I$9*W551*'Input| Projects'!$AO551,"DNSP defined",'Calc| Overheads Allocation'!I$79*'Input| Projects'!$AW551,0),0)</f>
        <v>0</v>
      </c>
      <c r="AV551" s="175"/>
      <c r="AW551" s="172">
        <f t="shared" si="200"/>
        <v>0</v>
      </c>
      <c r="AX551" s="172">
        <f t="shared" si="201"/>
        <v>0</v>
      </c>
      <c r="AY551" s="172">
        <f t="shared" si="202"/>
        <v>0</v>
      </c>
      <c r="AZ551" s="172">
        <f t="shared" si="203"/>
        <v>0</v>
      </c>
      <c r="BA551" s="172">
        <f t="shared" si="204"/>
        <v>0</v>
      </c>
      <c r="BB551" s="172">
        <f t="shared" si="205"/>
        <v>0</v>
      </c>
      <c r="BC551" s="172">
        <f t="shared" si="206"/>
        <v>0</v>
      </c>
      <c r="BD551" s="176"/>
      <c r="BE551" s="172">
        <f t="shared" si="207"/>
        <v>0</v>
      </c>
      <c r="BF551" s="172">
        <f t="shared" si="208"/>
        <v>0</v>
      </c>
      <c r="BG551" s="172">
        <f t="shared" si="209"/>
        <v>0</v>
      </c>
      <c r="BH551" s="172">
        <f t="shared" si="210"/>
        <v>0</v>
      </c>
      <c r="BI551" s="172">
        <f t="shared" si="211"/>
        <v>0</v>
      </c>
      <c r="BJ551" s="172">
        <f t="shared" si="212"/>
        <v>0</v>
      </c>
      <c r="BK551" s="172">
        <f t="shared" si="213"/>
        <v>0</v>
      </c>
      <c r="BL551" s="176"/>
      <c r="BM551" s="172">
        <f t="shared" si="192"/>
        <v>0</v>
      </c>
      <c r="BN551" s="172">
        <f t="shared" si="193"/>
        <v>0</v>
      </c>
      <c r="BO551" s="172">
        <f t="shared" si="194"/>
        <v>0</v>
      </c>
      <c r="BP551" s="172">
        <f t="shared" si="195"/>
        <v>0</v>
      </c>
      <c r="BQ551" s="172">
        <f t="shared" si="196"/>
        <v>0</v>
      </c>
      <c r="BR551" s="172">
        <f t="shared" si="197"/>
        <v>0</v>
      </c>
      <c r="BS551" s="172">
        <f t="shared" si="198"/>
        <v>0</v>
      </c>
      <c r="BT551" s="55"/>
      <c r="BU551" s="158">
        <f>SUMIF('Input| Projects'!$BA$8:$CX$8,RIGHT(BU$9,3),'Input| Projects'!$BA551:$CX551)</f>
        <v>0</v>
      </c>
      <c r="BV551" s="158">
        <f>SUMIF('Input| Projects'!$BA$8:$CX$8,RIGHT(BV$9,3),'Input| Projects'!$BA551:$CX551)</f>
        <v>0</v>
      </c>
      <c r="BW551" s="79" t="str">
        <f t="shared" si="199"/>
        <v/>
      </c>
    </row>
    <row r="552" spans="2:75" x14ac:dyDescent="0.2">
      <c r="B552" s="123">
        <f>IFERROR('Input| Projects'!B552,"")</f>
        <v>543</v>
      </c>
      <c r="C552" s="160" t="str">
        <f>IFERROR(IF('Input| Projects'!C552="","",'Input| Projects'!C552),"")</f>
        <v/>
      </c>
      <c r="D552" s="160" t="str">
        <f>IFERROR(IF('Input| Projects'!D552="","",'Input| Projects'!D552),"")</f>
        <v/>
      </c>
      <c r="E552" s="53"/>
      <c r="F552" s="160" t="str">
        <f>IF(LEN('Input| Projects'!F552)&gt;0,'Input| Projects'!F552,"")</f>
        <v/>
      </c>
      <c r="G552" s="160" t="str">
        <f>IF(LEN('Input| Projects'!G552)&gt;0,'Input| Projects'!G552,"")</f>
        <v/>
      </c>
      <c r="H552" s="10"/>
      <c r="I552" s="194" cm="1">
        <f t="array" ref="I552">IF(LEN($F552)&gt;0,1+IFERROR(SUMPRODUCT(TRANSPOSE('Input| Projects'!$AO552:$AQ552),INDEX('Input| Escalations'!$F$27:$L$29,,MATCH(Q$9,'Input| Escalations'!$F$21:$L$21,0))),0),0)</f>
        <v>0</v>
      </c>
      <c r="J552" s="194" cm="1">
        <f t="array" ref="J552">IF(LEN($F552)&gt;0,1+IFERROR(SUMPRODUCT(TRANSPOSE('Input| Projects'!$AO552:$AQ552),INDEX('Input| Escalations'!$F$27:$L$29,,MATCH(R$9,'Input| Escalations'!$F$21:$L$21,0))),0),0)</f>
        <v>0</v>
      </c>
      <c r="K552" s="194" cm="1">
        <f t="array" ref="K552">IF(LEN($F552)&gt;0,1+IFERROR(SUMPRODUCT(TRANSPOSE('Input| Projects'!$AO552:$AQ552),INDEX('Input| Escalations'!$F$27:$L$29,,MATCH(S$9,'Input| Escalations'!$F$21:$L$21,0))),0),0)</f>
        <v>0</v>
      </c>
      <c r="L552" s="194" cm="1">
        <f t="array" ref="L552">IF(LEN($F552)&gt;0,1+IFERROR(SUMPRODUCT(TRANSPOSE('Input| Projects'!$AO552:$AQ552),INDEX('Input| Escalations'!$F$27:$L$29,,MATCH(T$9,'Input| Escalations'!$F$21:$L$21,0))),0),0)</f>
        <v>0</v>
      </c>
      <c r="M552" s="194" cm="1">
        <f t="array" ref="M552">IF(LEN($F552)&gt;0,1+IFERROR(SUMPRODUCT(TRANSPOSE('Input| Projects'!$AO552:$AQ552),INDEX('Input| Escalations'!$F$27:$L$29,,MATCH(U$9,'Input| Escalations'!$F$21:$L$21,0))),0),0)</f>
        <v>0</v>
      </c>
      <c r="N552" s="194" cm="1">
        <f t="array" ref="N552">IF(LEN($F552)&gt;0,1+IFERROR(SUMPRODUCT(TRANSPOSE('Input| Projects'!$AO552:$AQ552),INDEX('Input| Escalations'!$F$27:$L$29,,MATCH(V$9,'Input| Escalations'!$F$21:$L$21,0))),0),0)</f>
        <v>0</v>
      </c>
      <c r="O552" s="194" cm="1">
        <f t="array" ref="O552">IF(LEN($F552)&gt;0,1+IFERROR(SUMPRODUCT(TRANSPOSE('Input| Projects'!$AO552:$AQ552),INDEX('Input| Escalations'!$F$27:$L$29,,MATCH(W$9,'Input| Escalations'!$F$21:$L$21,0))),0),0)</f>
        <v>0</v>
      </c>
      <c r="P552" s="10"/>
      <c r="Q552" s="172">
        <f>IFERROR(IF(ISNUMBER(FIND("decision",'Input| Setup'!$F$6)),'Input| Projects'!Y552,'Input| Projects'!I552)*'Input| Escalations'!$I$17*I552,0)</f>
        <v>0</v>
      </c>
      <c r="R552" s="172">
        <f>IFERROR(IF(ISNUMBER(FIND("decision",'Input| Setup'!$F$6)),'Input| Projects'!Z552,'Input| Projects'!J552)*'Input| Escalations'!$I$17*J552,0)</f>
        <v>0</v>
      </c>
      <c r="S552" s="172">
        <f>IFERROR(IF(ISNUMBER(FIND("decision",'Input| Setup'!$F$6)),'Input| Projects'!AA552,'Input| Projects'!K552)*'Input| Escalations'!$I$17*K552,0)</f>
        <v>0</v>
      </c>
      <c r="T552" s="172">
        <f>IFERROR(IF(ISNUMBER(FIND("decision",'Input| Setup'!$F$6)),'Input| Projects'!AB552,'Input| Projects'!L552)*'Input| Escalations'!$I$17*L552,0)</f>
        <v>0</v>
      </c>
      <c r="U552" s="172">
        <f>IFERROR(IF(ISNUMBER(FIND("decision",'Input| Setup'!$F$6)),'Input| Projects'!AC552,'Input| Projects'!M552)*'Input| Escalations'!$I$17*M552,0)</f>
        <v>0</v>
      </c>
      <c r="V552" s="172">
        <f>IFERROR(IF(ISNUMBER(FIND("decision",'Input| Setup'!$F$6)),'Input| Projects'!AD552,'Input| Projects'!N552)*'Input| Escalations'!$I$17*N552,0)</f>
        <v>0</v>
      </c>
      <c r="W552" s="172">
        <f>IFERROR(IF(ISNUMBER(FIND("decision",'Input| Setup'!$F$6)),'Input| Projects'!AE552,'Input| Projects'!O552)*'Input| Escalations'!$I$17*O552,0)</f>
        <v>0</v>
      </c>
      <c r="X552" s="175"/>
      <c r="Y552" s="172">
        <f>IF(ISNUMBER(FIND("decision",'Input| Setup'!$F$6)),'Input| Projects'!AG552,'Input| Projects'!Q552)*I552*'Input| Escalations'!$I$17</f>
        <v>0</v>
      </c>
      <c r="Z552" s="172">
        <f>IF(ISNUMBER(FIND("decision",'Input| Setup'!$F$6)),'Input| Projects'!AH552,'Input| Projects'!R552)*J552*'Input| Escalations'!$I$17</f>
        <v>0</v>
      </c>
      <c r="AA552" s="172">
        <f>IF(ISNUMBER(FIND("decision",'Input| Setup'!$F$6)),'Input| Projects'!AI552,'Input| Projects'!S552)*K552*'Input| Escalations'!$I$17</f>
        <v>0</v>
      </c>
      <c r="AB552" s="172">
        <f>IF(ISNUMBER(FIND("decision",'Input| Setup'!$F$6)),'Input| Projects'!AJ552,'Input| Projects'!T552)*L552*'Input| Escalations'!$I$17</f>
        <v>0</v>
      </c>
      <c r="AC552" s="172">
        <f>IF(ISNUMBER(FIND("decision",'Input| Setup'!$F$6)),'Input| Projects'!AK552,'Input| Projects'!U552)*M552*'Input| Escalations'!$I$17</f>
        <v>0</v>
      </c>
      <c r="AD552" s="172">
        <f>IF(ISNUMBER(FIND("decision",'Input| Setup'!$F$6)),'Input| Projects'!AL552,'Input| Projects'!V552)*N552*'Input| Escalations'!$I$17</f>
        <v>0</v>
      </c>
      <c r="AE552" s="172">
        <f>IF(ISNUMBER(FIND("decision",'Input| Setup'!$F$6)),'Input| Projects'!AM552,'Input| Projects'!W552)*O552*'Input| Escalations'!$I$17</f>
        <v>0</v>
      </c>
      <c r="AF552" s="175"/>
      <c r="AG552" s="172" cm="1">
        <f t="array" ref="AG552">IFERROR(--('Input| Projects'!$AS552="Yes")*_xlfn.SWITCH('Input| Overheads'!$C$50,"Direct costs",'Calc| Overheads Allocation'!C$8*Q552,"Internal labour",'Calc| Overheads Allocation'!C$8*Q552*'Input| Projects'!$AO552,"DNSP defined",'Calc| Overheads Allocation'!C$78*'Input| Projects'!$AV552,0),0)</f>
        <v>0</v>
      </c>
      <c r="AH552" s="172" cm="1">
        <f t="array" ref="AH552">IFERROR(--('Input| Projects'!$AS552="Yes")*_xlfn.SWITCH('Input| Overheads'!$C$50,"Direct costs",'Calc| Overheads Allocation'!D$8*R552,"Internal labour",'Calc| Overheads Allocation'!D$8*R552*'Input| Projects'!$AO552,"DNSP defined",'Calc| Overheads Allocation'!D$78*'Input| Projects'!$AV552,0),0)</f>
        <v>0</v>
      </c>
      <c r="AI552" s="172" cm="1">
        <f t="array" ref="AI552">IFERROR(--('Input| Projects'!$AS552="Yes")*_xlfn.SWITCH('Input| Overheads'!$C$50,"Direct costs",'Calc| Overheads Allocation'!E$8*S552,"Internal labour",'Calc| Overheads Allocation'!E$8*S552*'Input| Projects'!$AO552,"DNSP defined",'Calc| Overheads Allocation'!E$78*'Input| Projects'!$AV552,0),0)</f>
        <v>0</v>
      </c>
      <c r="AJ552" s="172" cm="1">
        <f t="array" ref="AJ552">IFERROR(--('Input| Projects'!$AS552="Yes")*_xlfn.SWITCH('Input| Overheads'!$C$50,"Direct costs",'Calc| Overheads Allocation'!F$8*T552,"Internal labour",'Calc| Overheads Allocation'!F$8*T552*'Input| Projects'!$AO552,"DNSP defined",'Calc| Overheads Allocation'!F$78*'Input| Projects'!$AV552,0),0)</f>
        <v>0</v>
      </c>
      <c r="AK552" s="172" cm="1">
        <f t="array" ref="AK552">IFERROR(--('Input| Projects'!$AS552="Yes")*_xlfn.SWITCH('Input| Overheads'!$C$50,"Direct costs",'Calc| Overheads Allocation'!G$8*U552,"Internal labour",'Calc| Overheads Allocation'!G$8*U552*'Input| Projects'!$AO552,"DNSP defined",'Calc| Overheads Allocation'!G$78*'Input| Projects'!$AV552,0),0)</f>
        <v>0</v>
      </c>
      <c r="AL552" s="172" cm="1">
        <f t="array" ref="AL552">IFERROR(--('Input| Projects'!$AS552="Yes")*_xlfn.SWITCH('Input| Overheads'!$C$50,"Direct costs",'Calc| Overheads Allocation'!H$8*V552,"Internal labour",'Calc| Overheads Allocation'!H$8*V552*'Input| Projects'!$AO552,"DNSP defined",'Calc| Overheads Allocation'!H$78*'Input| Projects'!$AV552,0),0)</f>
        <v>0</v>
      </c>
      <c r="AM552" s="172" cm="1">
        <f t="array" ref="AM552">IFERROR(--('Input| Projects'!$AS552="Yes")*_xlfn.SWITCH('Input| Overheads'!$C$50,"Direct costs",'Calc| Overheads Allocation'!I$8*W552,"Internal labour",'Calc| Overheads Allocation'!I$8*W552*'Input| Projects'!$AO552,"DNSP defined",'Calc| Overheads Allocation'!I$78*'Input| Projects'!$AV552,0),0)</f>
        <v>0</v>
      </c>
      <c r="AN552" s="175"/>
      <c r="AO552" s="172" cm="1">
        <f t="array" ref="AO552">IFERROR(--('Input| Projects'!$AT552="Yes")*_xlfn.SWITCH('Input| Overheads'!$C$50,"Direct costs",'Calc| Overheads Allocation'!C$9*Q552,"Internal labour",'Calc| Overheads Allocation'!C$9*Q552*'Input| Projects'!$AO552,"DNSP defined",'Calc| Overheads Allocation'!C$79*'Input| Projects'!$AW552,0),0)</f>
        <v>0</v>
      </c>
      <c r="AP552" s="172" cm="1">
        <f t="array" ref="AP552">IFERROR(--('Input| Projects'!$AT552="Yes")*_xlfn.SWITCH('Input| Overheads'!$C$50,"Direct costs",'Calc| Overheads Allocation'!D$9*R552,"Internal labour",'Calc| Overheads Allocation'!D$9*R552*'Input| Projects'!$AO552,"DNSP defined",'Calc| Overheads Allocation'!D$79*'Input| Projects'!$AW552,0),0)</f>
        <v>0</v>
      </c>
      <c r="AQ552" s="172" cm="1">
        <f t="array" ref="AQ552">IFERROR(--('Input| Projects'!$AT552="Yes")*_xlfn.SWITCH('Input| Overheads'!$C$50,"Direct costs",'Calc| Overheads Allocation'!E$9*S552,"Internal labour",'Calc| Overheads Allocation'!E$9*S552*'Input| Projects'!$AO552,"DNSP defined",'Calc| Overheads Allocation'!E$79*'Input| Projects'!$AW552,0),0)</f>
        <v>0</v>
      </c>
      <c r="AR552" s="172" cm="1">
        <f t="array" ref="AR552">IFERROR(--('Input| Projects'!$AT552="Yes")*_xlfn.SWITCH('Input| Overheads'!$C$50,"Direct costs",'Calc| Overheads Allocation'!F$9*T552,"Internal labour",'Calc| Overheads Allocation'!F$9*T552*'Input| Projects'!$AO552,"DNSP defined",'Calc| Overheads Allocation'!F$79*'Input| Projects'!$AW552,0),0)</f>
        <v>0</v>
      </c>
      <c r="AS552" s="172" cm="1">
        <f t="array" ref="AS552">IFERROR(--('Input| Projects'!$AT552="Yes")*_xlfn.SWITCH('Input| Overheads'!$C$50,"Direct costs",'Calc| Overheads Allocation'!G$9*U552,"Internal labour",'Calc| Overheads Allocation'!G$9*U552*'Input| Projects'!$AO552,"DNSP defined",'Calc| Overheads Allocation'!G$79*'Input| Projects'!$AW552,0),0)</f>
        <v>0</v>
      </c>
      <c r="AT552" s="172" cm="1">
        <f t="array" ref="AT552">IFERROR(--('Input| Projects'!$AT552="Yes")*_xlfn.SWITCH('Input| Overheads'!$C$50,"Direct costs",'Calc| Overheads Allocation'!H$9*V552,"Internal labour",'Calc| Overheads Allocation'!H$9*V552*'Input| Projects'!$AO552,"DNSP defined",'Calc| Overheads Allocation'!H$79*'Input| Projects'!$AW552,0),0)</f>
        <v>0</v>
      </c>
      <c r="AU552" s="172" cm="1">
        <f t="array" ref="AU552">IFERROR(--('Input| Projects'!$AT552="Yes")*_xlfn.SWITCH('Input| Overheads'!$C$50,"Direct costs",'Calc| Overheads Allocation'!I$9*W552,"Internal labour",'Calc| Overheads Allocation'!I$9*W552*'Input| Projects'!$AO552,"DNSP defined",'Calc| Overheads Allocation'!I$79*'Input| Projects'!$AW552,0),0)</f>
        <v>0</v>
      </c>
      <c r="AV552" s="175"/>
      <c r="AW552" s="172">
        <f t="shared" si="200"/>
        <v>0</v>
      </c>
      <c r="AX552" s="172">
        <f t="shared" si="201"/>
        <v>0</v>
      </c>
      <c r="AY552" s="172">
        <f t="shared" si="202"/>
        <v>0</v>
      </c>
      <c r="AZ552" s="172">
        <f t="shared" si="203"/>
        <v>0</v>
      </c>
      <c r="BA552" s="172">
        <f t="shared" si="204"/>
        <v>0</v>
      </c>
      <c r="BB552" s="172">
        <f t="shared" si="205"/>
        <v>0</v>
      </c>
      <c r="BC552" s="172">
        <f t="shared" si="206"/>
        <v>0</v>
      </c>
      <c r="BD552" s="176"/>
      <c r="BE552" s="172">
        <f t="shared" si="207"/>
        <v>0</v>
      </c>
      <c r="BF552" s="172">
        <f t="shared" si="208"/>
        <v>0</v>
      </c>
      <c r="BG552" s="172">
        <f t="shared" si="209"/>
        <v>0</v>
      </c>
      <c r="BH552" s="172">
        <f t="shared" si="210"/>
        <v>0</v>
      </c>
      <c r="BI552" s="172">
        <f t="shared" si="211"/>
        <v>0</v>
      </c>
      <c r="BJ552" s="172">
        <f t="shared" si="212"/>
        <v>0</v>
      </c>
      <c r="BK552" s="172">
        <f t="shared" si="213"/>
        <v>0</v>
      </c>
      <c r="BL552" s="176"/>
      <c r="BM552" s="172">
        <f t="shared" si="192"/>
        <v>0</v>
      </c>
      <c r="BN552" s="172">
        <f t="shared" si="193"/>
        <v>0</v>
      </c>
      <c r="BO552" s="172">
        <f t="shared" si="194"/>
        <v>0</v>
      </c>
      <c r="BP552" s="172">
        <f t="shared" si="195"/>
        <v>0</v>
      </c>
      <c r="BQ552" s="172">
        <f t="shared" si="196"/>
        <v>0</v>
      </c>
      <c r="BR552" s="172">
        <f t="shared" si="197"/>
        <v>0</v>
      </c>
      <c r="BS552" s="172">
        <f t="shared" si="198"/>
        <v>0</v>
      </c>
      <c r="BT552" s="55"/>
      <c r="BU552" s="158">
        <f>SUMIF('Input| Projects'!$BA$8:$CX$8,RIGHT(BU$9,3),'Input| Projects'!$BA552:$CX552)</f>
        <v>0</v>
      </c>
      <c r="BV552" s="158">
        <f>SUMIF('Input| Projects'!$BA$8:$CX$8,RIGHT(BV$9,3),'Input| Projects'!$BA552:$CX552)</f>
        <v>0</v>
      </c>
      <c r="BW552" s="79" t="str">
        <f t="shared" si="199"/>
        <v/>
      </c>
    </row>
    <row r="553" spans="2:75" x14ac:dyDescent="0.2">
      <c r="B553" s="123">
        <f>IFERROR('Input| Projects'!B553,"")</f>
        <v>544</v>
      </c>
      <c r="C553" s="160" t="str">
        <f>IFERROR(IF('Input| Projects'!C553="","",'Input| Projects'!C553),"")</f>
        <v/>
      </c>
      <c r="D553" s="160" t="str">
        <f>IFERROR(IF('Input| Projects'!D553="","",'Input| Projects'!D553),"")</f>
        <v/>
      </c>
      <c r="E553" s="53"/>
      <c r="F553" s="160" t="str">
        <f>IF(LEN('Input| Projects'!F553)&gt;0,'Input| Projects'!F553,"")</f>
        <v/>
      </c>
      <c r="G553" s="160" t="str">
        <f>IF(LEN('Input| Projects'!G553)&gt;0,'Input| Projects'!G553,"")</f>
        <v/>
      </c>
      <c r="H553" s="10"/>
      <c r="I553" s="194" cm="1">
        <f t="array" ref="I553">IF(LEN($F553)&gt;0,1+IFERROR(SUMPRODUCT(TRANSPOSE('Input| Projects'!$AO553:$AQ553),INDEX('Input| Escalations'!$F$27:$L$29,,MATCH(Q$9,'Input| Escalations'!$F$21:$L$21,0))),0),0)</f>
        <v>0</v>
      </c>
      <c r="J553" s="194" cm="1">
        <f t="array" ref="J553">IF(LEN($F553)&gt;0,1+IFERROR(SUMPRODUCT(TRANSPOSE('Input| Projects'!$AO553:$AQ553),INDEX('Input| Escalations'!$F$27:$L$29,,MATCH(R$9,'Input| Escalations'!$F$21:$L$21,0))),0),0)</f>
        <v>0</v>
      </c>
      <c r="K553" s="194" cm="1">
        <f t="array" ref="K553">IF(LEN($F553)&gt;0,1+IFERROR(SUMPRODUCT(TRANSPOSE('Input| Projects'!$AO553:$AQ553),INDEX('Input| Escalations'!$F$27:$L$29,,MATCH(S$9,'Input| Escalations'!$F$21:$L$21,0))),0),0)</f>
        <v>0</v>
      </c>
      <c r="L553" s="194" cm="1">
        <f t="array" ref="L553">IF(LEN($F553)&gt;0,1+IFERROR(SUMPRODUCT(TRANSPOSE('Input| Projects'!$AO553:$AQ553),INDEX('Input| Escalations'!$F$27:$L$29,,MATCH(T$9,'Input| Escalations'!$F$21:$L$21,0))),0),0)</f>
        <v>0</v>
      </c>
      <c r="M553" s="194" cm="1">
        <f t="array" ref="M553">IF(LEN($F553)&gt;0,1+IFERROR(SUMPRODUCT(TRANSPOSE('Input| Projects'!$AO553:$AQ553),INDEX('Input| Escalations'!$F$27:$L$29,,MATCH(U$9,'Input| Escalations'!$F$21:$L$21,0))),0),0)</f>
        <v>0</v>
      </c>
      <c r="N553" s="194" cm="1">
        <f t="array" ref="N553">IF(LEN($F553)&gt;0,1+IFERROR(SUMPRODUCT(TRANSPOSE('Input| Projects'!$AO553:$AQ553),INDEX('Input| Escalations'!$F$27:$L$29,,MATCH(V$9,'Input| Escalations'!$F$21:$L$21,0))),0),0)</f>
        <v>0</v>
      </c>
      <c r="O553" s="194" cm="1">
        <f t="array" ref="O553">IF(LEN($F553)&gt;0,1+IFERROR(SUMPRODUCT(TRANSPOSE('Input| Projects'!$AO553:$AQ553),INDEX('Input| Escalations'!$F$27:$L$29,,MATCH(W$9,'Input| Escalations'!$F$21:$L$21,0))),0),0)</f>
        <v>0</v>
      </c>
      <c r="P553" s="10"/>
      <c r="Q553" s="172">
        <f>IFERROR(IF(ISNUMBER(FIND("decision",'Input| Setup'!$F$6)),'Input| Projects'!Y553,'Input| Projects'!I553)*'Input| Escalations'!$I$17*I553,0)</f>
        <v>0</v>
      </c>
      <c r="R553" s="172">
        <f>IFERROR(IF(ISNUMBER(FIND("decision",'Input| Setup'!$F$6)),'Input| Projects'!Z553,'Input| Projects'!J553)*'Input| Escalations'!$I$17*J553,0)</f>
        <v>0</v>
      </c>
      <c r="S553" s="172">
        <f>IFERROR(IF(ISNUMBER(FIND("decision",'Input| Setup'!$F$6)),'Input| Projects'!AA553,'Input| Projects'!K553)*'Input| Escalations'!$I$17*K553,0)</f>
        <v>0</v>
      </c>
      <c r="T553" s="172">
        <f>IFERROR(IF(ISNUMBER(FIND("decision",'Input| Setup'!$F$6)),'Input| Projects'!AB553,'Input| Projects'!L553)*'Input| Escalations'!$I$17*L553,0)</f>
        <v>0</v>
      </c>
      <c r="U553" s="172">
        <f>IFERROR(IF(ISNUMBER(FIND("decision",'Input| Setup'!$F$6)),'Input| Projects'!AC553,'Input| Projects'!M553)*'Input| Escalations'!$I$17*M553,0)</f>
        <v>0</v>
      </c>
      <c r="V553" s="172">
        <f>IFERROR(IF(ISNUMBER(FIND("decision",'Input| Setup'!$F$6)),'Input| Projects'!AD553,'Input| Projects'!N553)*'Input| Escalations'!$I$17*N553,0)</f>
        <v>0</v>
      </c>
      <c r="W553" s="172">
        <f>IFERROR(IF(ISNUMBER(FIND("decision",'Input| Setup'!$F$6)),'Input| Projects'!AE553,'Input| Projects'!O553)*'Input| Escalations'!$I$17*O553,0)</f>
        <v>0</v>
      </c>
      <c r="X553" s="175"/>
      <c r="Y553" s="172">
        <f>IF(ISNUMBER(FIND("decision",'Input| Setup'!$F$6)),'Input| Projects'!AG553,'Input| Projects'!Q553)*I553*'Input| Escalations'!$I$17</f>
        <v>0</v>
      </c>
      <c r="Z553" s="172">
        <f>IF(ISNUMBER(FIND("decision",'Input| Setup'!$F$6)),'Input| Projects'!AH553,'Input| Projects'!R553)*J553*'Input| Escalations'!$I$17</f>
        <v>0</v>
      </c>
      <c r="AA553" s="172">
        <f>IF(ISNUMBER(FIND("decision",'Input| Setup'!$F$6)),'Input| Projects'!AI553,'Input| Projects'!S553)*K553*'Input| Escalations'!$I$17</f>
        <v>0</v>
      </c>
      <c r="AB553" s="172">
        <f>IF(ISNUMBER(FIND("decision",'Input| Setup'!$F$6)),'Input| Projects'!AJ553,'Input| Projects'!T553)*L553*'Input| Escalations'!$I$17</f>
        <v>0</v>
      </c>
      <c r="AC553" s="172">
        <f>IF(ISNUMBER(FIND("decision",'Input| Setup'!$F$6)),'Input| Projects'!AK553,'Input| Projects'!U553)*M553*'Input| Escalations'!$I$17</f>
        <v>0</v>
      </c>
      <c r="AD553" s="172">
        <f>IF(ISNUMBER(FIND("decision",'Input| Setup'!$F$6)),'Input| Projects'!AL553,'Input| Projects'!V553)*N553*'Input| Escalations'!$I$17</f>
        <v>0</v>
      </c>
      <c r="AE553" s="172">
        <f>IF(ISNUMBER(FIND("decision",'Input| Setup'!$F$6)),'Input| Projects'!AM553,'Input| Projects'!W553)*O553*'Input| Escalations'!$I$17</f>
        <v>0</v>
      </c>
      <c r="AF553" s="175"/>
      <c r="AG553" s="172" cm="1">
        <f t="array" ref="AG553">IFERROR(--('Input| Projects'!$AS553="Yes")*_xlfn.SWITCH('Input| Overheads'!$C$50,"Direct costs",'Calc| Overheads Allocation'!C$8*Q553,"Internal labour",'Calc| Overheads Allocation'!C$8*Q553*'Input| Projects'!$AO553,"DNSP defined",'Calc| Overheads Allocation'!C$78*'Input| Projects'!$AV553,0),0)</f>
        <v>0</v>
      </c>
      <c r="AH553" s="172" cm="1">
        <f t="array" ref="AH553">IFERROR(--('Input| Projects'!$AS553="Yes")*_xlfn.SWITCH('Input| Overheads'!$C$50,"Direct costs",'Calc| Overheads Allocation'!D$8*R553,"Internal labour",'Calc| Overheads Allocation'!D$8*R553*'Input| Projects'!$AO553,"DNSP defined",'Calc| Overheads Allocation'!D$78*'Input| Projects'!$AV553,0),0)</f>
        <v>0</v>
      </c>
      <c r="AI553" s="172" cm="1">
        <f t="array" ref="AI553">IFERROR(--('Input| Projects'!$AS553="Yes")*_xlfn.SWITCH('Input| Overheads'!$C$50,"Direct costs",'Calc| Overheads Allocation'!E$8*S553,"Internal labour",'Calc| Overheads Allocation'!E$8*S553*'Input| Projects'!$AO553,"DNSP defined",'Calc| Overheads Allocation'!E$78*'Input| Projects'!$AV553,0),0)</f>
        <v>0</v>
      </c>
      <c r="AJ553" s="172" cm="1">
        <f t="array" ref="AJ553">IFERROR(--('Input| Projects'!$AS553="Yes")*_xlfn.SWITCH('Input| Overheads'!$C$50,"Direct costs",'Calc| Overheads Allocation'!F$8*T553,"Internal labour",'Calc| Overheads Allocation'!F$8*T553*'Input| Projects'!$AO553,"DNSP defined",'Calc| Overheads Allocation'!F$78*'Input| Projects'!$AV553,0),0)</f>
        <v>0</v>
      </c>
      <c r="AK553" s="172" cm="1">
        <f t="array" ref="AK553">IFERROR(--('Input| Projects'!$AS553="Yes")*_xlfn.SWITCH('Input| Overheads'!$C$50,"Direct costs",'Calc| Overheads Allocation'!G$8*U553,"Internal labour",'Calc| Overheads Allocation'!G$8*U553*'Input| Projects'!$AO553,"DNSP defined",'Calc| Overheads Allocation'!G$78*'Input| Projects'!$AV553,0),0)</f>
        <v>0</v>
      </c>
      <c r="AL553" s="172" cm="1">
        <f t="array" ref="AL553">IFERROR(--('Input| Projects'!$AS553="Yes")*_xlfn.SWITCH('Input| Overheads'!$C$50,"Direct costs",'Calc| Overheads Allocation'!H$8*V553,"Internal labour",'Calc| Overheads Allocation'!H$8*V553*'Input| Projects'!$AO553,"DNSP defined",'Calc| Overheads Allocation'!H$78*'Input| Projects'!$AV553,0),0)</f>
        <v>0</v>
      </c>
      <c r="AM553" s="172" cm="1">
        <f t="array" ref="AM553">IFERROR(--('Input| Projects'!$AS553="Yes")*_xlfn.SWITCH('Input| Overheads'!$C$50,"Direct costs",'Calc| Overheads Allocation'!I$8*W553,"Internal labour",'Calc| Overheads Allocation'!I$8*W553*'Input| Projects'!$AO553,"DNSP defined",'Calc| Overheads Allocation'!I$78*'Input| Projects'!$AV553,0),0)</f>
        <v>0</v>
      </c>
      <c r="AN553" s="175"/>
      <c r="AO553" s="172" cm="1">
        <f t="array" ref="AO553">IFERROR(--('Input| Projects'!$AT553="Yes")*_xlfn.SWITCH('Input| Overheads'!$C$50,"Direct costs",'Calc| Overheads Allocation'!C$9*Q553,"Internal labour",'Calc| Overheads Allocation'!C$9*Q553*'Input| Projects'!$AO553,"DNSP defined",'Calc| Overheads Allocation'!C$79*'Input| Projects'!$AW553,0),0)</f>
        <v>0</v>
      </c>
      <c r="AP553" s="172" cm="1">
        <f t="array" ref="AP553">IFERROR(--('Input| Projects'!$AT553="Yes")*_xlfn.SWITCH('Input| Overheads'!$C$50,"Direct costs",'Calc| Overheads Allocation'!D$9*R553,"Internal labour",'Calc| Overheads Allocation'!D$9*R553*'Input| Projects'!$AO553,"DNSP defined",'Calc| Overheads Allocation'!D$79*'Input| Projects'!$AW553,0),0)</f>
        <v>0</v>
      </c>
      <c r="AQ553" s="172" cm="1">
        <f t="array" ref="AQ553">IFERROR(--('Input| Projects'!$AT553="Yes")*_xlfn.SWITCH('Input| Overheads'!$C$50,"Direct costs",'Calc| Overheads Allocation'!E$9*S553,"Internal labour",'Calc| Overheads Allocation'!E$9*S553*'Input| Projects'!$AO553,"DNSP defined",'Calc| Overheads Allocation'!E$79*'Input| Projects'!$AW553,0),0)</f>
        <v>0</v>
      </c>
      <c r="AR553" s="172" cm="1">
        <f t="array" ref="AR553">IFERROR(--('Input| Projects'!$AT553="Yes")*_xlfn.SWITCH('Input| Overheads'!$C$50,"Direct costs",'Calc| Overheads Allocation'!F$9*T553,"Internal labour",'Calc| Overheads Allocation'!F$9*T553*'Input| Projects'!$AO553,"DNSP defined",'Calc| Overheads Allocation'!F$79*'Input| Projects'!$AW553,0),0)</f>
        <v>0</v>
      </c>
      <c r="AS553" s="172" cm="1">
        <f t="array" ref="AS553">IFERROR(--('Input| Projects'!$AT553="Yes")*_xlfn.SWITCH('Input| Overheads'!$C$50,"Direct costs",'Calc| Overheads Allocation'!G$9*U553,"Internal labour",'Calc| Overheads Allocation'!G$9*U553*'Input| Projects'!$AO553,"DNSP defined",'Calc| Overheads Allocation'!G$79*'Input| Projects'!$AW553,0),0)</f>
        <v>0</v>
      </c>
      <c r="AT553" s="172" cm="1">
        <f t="array" ref="AT553">IFERROR(--('Input| Projects'!$AT553="Yes")*_xlfn.SWITCH('Input| Overheads'!$C$50,"Direct costs",'Calc| Overheads Allocation'!H$9*V553,"Internal labour",'Calc| Overheads Allocation'!H$9*V553*'Input| Projects'!$AO553,"DNSP defined",'Calc| Overheads Allocation'!H$79*'Input| Projects'!$AW553,0),0)</f>
        <v>0</v>
      </c>
      <c r="AU553" s="172" cm="1">
        <f t="array" ref="AU553">IFERROR(--('Input| Projects'!$AT553="Yes")*_xlfn.SWITCH('Input| Overheads'!$C$50,"Direct costs",'Calc| Overheads Allocation'!I$9*W553,"Internal labour",'Calc| Overheads Allocation'!I$9*W553*'Input| Projects'!$AO553,"DNSP defined",'Calc| Overheads Allocation'!I$79*'Input| Projects'!$AW553,0),0)</f>
        <v>0</v>
      </c>
      <c r="AV553" s="175"/>
      <c r="AW553" s="172">
        <f t="shared" si="200"/>
        <v>0</v>
      </c>
      <c r="AX553" s="172">
        <f t="shared" si="201"/>
        <v>0</v>
      </c>
      <c r="AY553" s="172">
        <f t="shared" si="202"/>
        <v>0</v>
      </c>
      <c r="AZ553" s="172">
        <f t="shared" si="203"/>
        <v>0</v>
      </c>
      <c r="BA553" s="172">
        <f t="shared" si="204"/>
        <v>0</v>
      </c>
      <c r="BB553" s="172">
        <f t="shared" si="205"/>
        <v>0</v>
      </c>
      <c r="BC553" s="172">
        <f t="shared" si="206"/>
        <v>0</v>
      </c>
      <c r="BD553" s="176"/>
      <c r="BE553" s="172">
        <f t="shared" si="207"/>
        <v>0</v>
      </c>
      <c r="BF553" s="172">
        <f t="shared" si="208"/>
        <v>0</v>
      </c>
      <c r="BG553" s="172">
        <f t="shared" si="209"/>
        <v>0</v>
      </c>
      <c r="BH553" s="172">
        <f t="shared" si="210"/>
        <v>0</v>
      </c>
      <c r="BI553" s="172">
        <f t="shared" si="211"/>
        <v>0</v>
      </c>
      <c r="BJ553" s="172">
        <f t="shared" si="212"/>
        <v>0</v>
      </c>
      <c r="BK553" s="172">
        <f t="shared" si="213"/>
        <v>0</v>
      </c>
      <c r="BL553" s="176"/>
      <c r="BM553" s="172">
        <f t="shared" si="192"/>
        <v>0</v>
      </c>
      <c r="BN553" s="172">
        <f t="shared" si="193"/>
        <v>0</v>
      </c>
      <c r="BO553" s="172">
        <f t="shared" si="194"/>
        <v>0</v>
      </c>
      <c r="BP553" s="172">
        <f t="shared" si="195"/>
        <v>0</v>
      </c>
      <c r="BQ553" s="172">
        <f t="shared" si="196"/>
        <v>0</v>
      </c>
      <c r="BR553" s="172">
        <f t="shared" si="197"/>
        <v>0</v>
      </c>
      <c r="BS553" s="172">
        <f t="shared" si="198"/>
        <v>0</v>
      </c>
      <c r="BT553" s="55"/>
      <c r="BU553" s="158">
        <f>SUMIF('Input| Projects'!$BA$8:$CX$8,RIGHT(BU$9,3),'Input| Projects'!$BA553:$CX553)</f>
        <v>0</v>
      </c>
      <c r="BV553" s="158">
        <f>SUMIF('Input| Projects'!$BA$8:$CX$8,RIGHT(BV$9,3),'Input| Projects'!$BA553:$CX553)</f>
        <v>0</v>
      </c>
      <c r="BW553" s="79" t="str">
        <f t="shared" si="199"/>
        <v/>
      </c>
    </row>
    <row r="554" spans="2:75" x14ac:dyDescent="0.2">
      <c r="B554" s="123">
        <f>IFERROR('Input| Projects'!B554,"")</f>
        <v>545</v>
      </c>
      <c r="C554" s="160" t="str">
        <f>IFERROR(IF('Input| Projects'!C554="","",'Input| Projects'!C554),"")</f>
        <v/>
      </c>
      <c r="D554" s="160" t="str">
        <f>IFERROR(IF('Input| Projects'!D554="","",'Input| Projects'!D554),"")</f>
        <v/>
      </c>
      <c r="E554" s="53"/>
      <c r="F554" s="160" t="str">
        <f>IF(LEN('Input| Projects'!F554)&gt;0,'Input| Projects'!F554,"")</f>
        <v/>
      </c>
      <c r="G554" s="160" t="str">
        <f>IF(LEN('Input| Projects'!G554)&gt;0,'Input| Projects'!G554,"")</f>
        <v/>
      </c>
      <c r="H554" s="10"/>
      <c r="I554" s="194" cm="1">
        <f t="array" ref="I554">IF(LEN($F554)&gt;0,1+IFERROR(SUMPRODUCT(TRANSPOSE('Input| Projects'!$AO554:$AQ554),INDEX('Input| Escalations'!$F$27:$L$29,,MATCH(Q$9,'Input| Escalations'!$F$21:$L$21,0))),0),0)</f>
        <v>0</v>
      </c>
      <c r="J554" s="194" cm="1">
        <f t="array" ref="J554">IF(LEN($F554)&gt;0,1+IFERROR(SUMPRODUCT(TRANSPOSE('Input| Projects'!$AO554:$AQ554),INDEX('Input| Escalations'!$F$27:$L$29,,MATCH(R$9,'Input| Escalations'!$F$21:$L$21,0))),0),0)</f>
        <v>0</v>
      </c>
      <c r="K554" s="194" cm="1">
        <f t="array" ref="K554">IF(LEN($F554)&gt;0,1+IFERROR(SUMPRODUCT(TRANSPOSE('Input| Projects'!$AO554:$AQ554),INDEX('Input| Escalations'!$F$27:$L$29,,MATCH(S$9,'Input| Escalations'!$F$21:$L$21,0))),0),0)</f>
        <v>0</v>
      </c>
      <c r="L554" s="194" cm="1">
        <f t="array" ref="L554">IF(LEN($F554)&gt;0,1+IFERROR(SUMPRODUCT(TRANSPOSE('Input| Projects'!$AO554:$AQ554),INDEX('Input| Escalations'!$F$27:$L$29,,MATCH(T$9,'Input| Escalations'!$F$21:$L$21,0))),0),0)</f>
        <v>0</v>
      </c>
      <c r="M554" s="194" cm="1">
        <f t="array" ref="M554">IF(LEN($F554)&gt;0,1+IFERROR(SUMPRODUCT(TRANSPOSE('Input| Projects'!$AO554:$AQ554),INDEX('Input| Escalations'!$F$27:$L$29,,MATCH(U$9,'Input| Escalations'!$F$21:$L$21,0))),0),0)</f>
        <v>0</v>
      </c>
      <c r="N554" s="194" cm="1">
        <f t="array" ref="N554">IF(LEN($F554)&gt;0,1+IFERROR(SUMPRODUCT(TRANSPOSE('Input| Projects'!$AO554:$AQ554),INDEX('Input| Escalations'!$F$27:$L$29,,MATCH(V$9,'Input| Escalations'!$F$21:$L$21,0))),0),0)</f>
        <v>0</v>
      </c>
      <c r="O554" s="194" cm="1">
        <f t="array" ref="O554">IF(LEN($F554)&gt;0,1+IFERROR(SUMPRODUCT(TRANSPOSE('Input| Projects'!$AO554:$AQ554),INDEX('Input| Escalations'!$F$27:$L$29,,MATCH(W$9,'Input| Escalations'!$F$21:$L$21,0))),0),0)</f>
        <v>0</v>
      </c>
      <c r="P554" s="10"/>
      <c r="Q554" s="172">
        <f>IFERROR(IF(ISNUMBER(FIND("decision",'Input| Setup'!$F$6)),'Input| Projects'!Y554,'Input| Projects'!I554)*'Input| Escalations'!$I$17*I554,0)</f>
        <v>0</v>
      </c>
      <c r="R554" s="172">
        <f>IFERROR(IF(ISNUMBER(FIND("decision",'Input| Setup'!$F$6)),'Input| Projects'!Z554,'Input| Projects'!J554)*'Input| Escalations'!$I$17*J554,0)</f>
        <v>0</v>
      </c>
      <c r="S554" s="172">
        <f>IFERROR(IF(ISNUMBER(FIND("decision",'Input| Setup'!$F$6)),'Input| Projects'!AA554,'Input| Projects'!K554)*'Input| Escalations'!$I$17*K554,0)</f>
        <v>0</v>
      </c>
      <c r="T554" s="172">
        <f>IFERROR(IF(ISNUMBER(FIND("decision",'Input| Setup'!$F$6)),'Input| Projects'!AB554,'Input| Projects'!L554)*'Input| Escalations'!$I$17*L554,0)</f>
        <v>0</v>
      </c>
      <c r="U554" s="172">
        <f>IFERROR(IF(ISNUMBER(FIND("decision",'Input| Setup'!$F$6)),'Input| Projects'!AC554,'Input| Projects'!M554)*'Input| Escalations'!$I$17*M554,0)</f>
        <v>0</v>
      </c>
      <c r="V554" s="172">
        <f>IFERROR(IF(ISNUMBER(FIND("decision",'Input| Setup'!$F$6)),'Input| Projects'!AD554,'Input| Projects'!N554)*'Input| Escalations'!$I$17*N554,0)</f>
        <v>0</v>
      </c>
      <c r="W554" s="172">
        <f>IFERROR(IF(ISNUMBER(FIND("decision",'Input| Setup'!$F$6)),'Input| Projects'!AE554,'Input| Projects'!O554)*'Input| Escalations'!$I$17*O554,0)</f>
        <v>0</v>
      </c>
      <c r="X554" s="175"/>
      <c r="Y554" s="172">
        <f>IF(ISNUMBER(FIND("decision",'Input| Setup'!$F$6)),'Input| Projects'!AG554,'Input| Projects'!Q554)*I554*'Input| Escalations'!$I$17</f>
        <v>0</v>
      </c>
      <c r="Z554" s="172">
        <f>IF(ISNUMBER(FIND("decision",'Input| Setup'!$F$6)),'Input| Projects'!AH554,'Input| Projects'!R554)*J554*'Input| Escalations'!$I$17</f>
        <v>0</v>
      </c>
      <c r="AA554" s="172">
        <f>IF(ISNUMBER(FIND("decision",'Input| Setup'!$F$6)),'Input| Projects'!AI554,'Input| Projects'!S554)*K554*'Input| Escalations'!$I$17</f>
        <v>0</v>
      </c>
      <c r="AB554" s="172">
        <f>IF(ISNUMBER(FIND("decision",'Input| Setup'!$F$6)),'Input| Projects'!AJ554,'Input| Projects'!T554)*L554*'Input| Escalations'!$I$17</f>
        <v>0</v>
      </c>
      <c r="AC554" s="172">
        <f>IF(ISNUMBER(FIND("decision",'Input| Setup'!$F$6)),'Input| Projects'!AK554,'Input| Projects'!U554)*M554*'Input| Escalations'!$I$17</f>
        <v>0</v>
      </c>
      <c r="AD554" s="172">
        <f>IF(ISNUMBER(FIND("decision",'Input| Setup'!$F$6)),'Input| Projects'!AL554,'Input| Projects'!V554)*N554*'Input| Escalations'!$I$17</f>
        <v>0</v>
      </c>
      <c r="AE554" s="172">
        <f>IF(ISNUMBER(FIND("decision",'Input| Setup'!$F$6)),'Input| Projects'!AM554,'Input| Projects'!W554)*O554*'Input| Escalations'!$I$17</f>
        <v>0</v>
      </c>
      <c r="AF554" s="175"/>
      <c r="AG554" s="172" cm="1">
        <f t="array" ref="AG554">IFERROR(--('Input| Projects'!$AS554="Yes")*_xlfn.SWITCH('Input| Overheads'!$C$50,"Direct costs",'Calc| Overheads Allocation'!C$8*Q554,"Internal labour",'Calc| Overheads Allocation'!C$8*Q554*'Input| Projects'!$AO554,"DNSP defined",'Calc| Overheads Allocation'!C$78*'Input| Projects'!$AV554,0),0)</f>
        <v>0</v>
      </c>
      <c r="AH554" s="172" cm="1">
        <f t="array" ref="AH554">IFERROR(--('Input| Projects'!$AS554="Yes")*_xlfn.SWITCH('Input| Overheads'!$C$50,"Direct costs",'Calc| Overheads Allocation'!D$8*R554,"Internal labour",'Calc| Overheads Allocation'!D$8*R554*'Input| Projects'!$AO554,"DNSP defined",'Calc| Overheads Allocation'!D$78*'Input| Projects'!$AV554,0),0)</f>
        <v>0</v>
      </c>
      <c r="AI554" s="172" cm="1">
        <f t="array" ref="AI554">IFERROR(--('Input| Projects'!$AS554="Yes")*_xlfn.SWITCH('Input| Overheads'!$C$50,"Direct costs",'Calc| Overheads Allocation'!E$8*S554,"Internal labour",'Calc| Overheads Allocation'!E$8*S554*'Input| Projects'!$AO554,"DNSP defined",'Calc| Overheads Allocation'!E$78*'Input| Projects'!$AV554,0),0)</f>
        <v>0</v>
      </c>
      <c r="AJ554" s="172" cm="1">
        <f t="array" ref="AJ554">IFERROR(--('Input| Projects'!$AS554="Yes")*_xlfn.SWITCH('Input| Overheads'!$C$50,"Direct costs",'Calc| Overheads Allocation'!F$8*T554,"Internal labour",'Calc| Overheads Allocation'!F$8*T554*'Input| Projects'!$AO554,"DNSP defined",'Calc| Overheads Allocation'!F$78*'Input| Projects'!$AV554,0),0)</f>
        <v>0</v>
      </c>
      <c r="AK554" s="172" cm="1">
        <f t="array" ref="AK554">IFERROR(--('Input| Projects'!$AS554="Yes")*_xlfn.SWITCH('Input| Overheads'!$C$50,"Direct costs",'Calc| Overheads Allocation'!G$8*U554,"Internal labour",'Calc| Overheads Allocation'!G$8*U554*'Input| Projects'!$AO554,"DNSP defined",'Calc| Overheads Allocation'!G$78*'Input| Projects'!$AV554,0),0)</f>
        <v>0</v>
      </c>
      <c r="AL554" s="172" cm="1">
        <f t="array" ref="AL554">IFERROR(--('Input| Projects'!$AS554="Yes")*_xlfn.SWITCH('Input| Overheads'!$C$50,"Direct costs",'Calc| Overheads Allocation'!H$8*V554,"Internal labour",'Calc| Overheads Allocation'!H$8*V554*'Input| Projects'!$AO554,"DNSP defined",'Calc| Overheads Allocation'!H$78*'Input| Projects'!$AV554,0),0)</f>
        <v>0</v>
      </c>
      <c r="AM554" s="172" cm="1">
        <f t="array" ref="AM554">IFERROR(--('Input| Projects'!$AS554="Yes")*_xlfn.SWITCH('Input| Overheads'!$C$50,"Direct costs",'Calc| Overheads Allocation'!I$8*W554,"Internal labour",'Calc| Overheads Allocation'!I$8*W554*'Input| Projects'!$AO554,"DNSP defined",'Calc| Overheads Allocation'!I$78*'Input| Projects'!$AV554,0),0)</f>
        <v>0</v>
      </c>
      <c r="AN554" s="175"/>
      <c r="AO554" s="172" cm="1">
        <f t="array" ref="AO554">IFERROR(--('Input| Projects'!$AT554="Yes")*_xlfn.SWITCH('Input| Overheads'!$C$50,"Direct costs",'Calc| Overheads Allocation'!C$9*Q554,"Internal labour",'Calc| Overheads Allocation'!C$9*Q554*'Input| Projects'!$AO554,"DNSP defined",'Calc| Overheads Allocation'!C$79*'Input| Projects'!$AW554,0),0)</f>
        <v>0</v>
      </c>
      <c r="AP554" s="172" cm="1">
        <f t="array" ref="AP554">IFERROR(--('Input| Projects'!$AT554="Yes")*_xlfn.SWITCH('Input| Overheads'!$C$50,"Direct costs",'Calc| Overheads Allocation'!D$9*R554,"Internal labour",'Calc| Overheads Allocation'!D$9*R554*'Input| Projects'!$AO554,"DNSP defined",'Calc| Overheads Allocation'!D$79*'Input| Projects'!$AW554,0),0)</f>
        <v>0</v>
      </c>
      <c r="AQ554" s="172" cm="1">
        <f t="array" ref="AQ554">IFERROR(--('Input| Projects'!$AT554="Yes")*_xlfn.SWITCH('Input| Overheads'!$C$50,"Direct costs",'Calc| Overheads Allocation'!E$9*S554,"Internal labour",'Calc| Overheads Allocation'!E$9*S554*'Input| Projects'!$AO554,"DNSP defined",'Calc| Overheads Allocation'!E$79*'Input| Projects'!$AW554,0),0)</f>
        <v>0</v>
      </c>
      <c r="AR554" s="172" cm="1">
        <f t="array" ref="AR554">IFERROR(--('Input| Projects'!$AT554="Yes")*_xlfn.SWITCH('Input| Overheads'!$C$50,"Direct costs",'Calc| Overheads Allocation'!F$9*T554,"Internal labour",'Calc| Overheads Allocation'!F$9*T554*'Input| Projects'!$AO554,"DNSP defined",'Calc| Overheads Allocation'!F$79*'Input| Projects'!$AW554,0),0)</f>
        <v>0</v>
      </c>
      <c r="AS554" s="172" cm="1">
        <f t="array" ref="AS554">IFERROR(--('Input| Projects'!$AT554="Yes")*_xlfn.SWITCH('Input| Overheads'!$C$50,"Direct costs",'Calc| Overheads Allocation'!G$9*U554,"Internal labour",'Calc| Overheads Allocation'!G$9*U554*'Input| Projects'!$AO554,"DNSP defined",'Calc| Overheads Allocation'!G$79*'Input| Projects'!$AW554,0),0)</f>
        <v>0</v>
      </c>
      <c r="AT554" s="172" cm="1">
        <f t="array" ref="AT554">IFERROR(--('Input| Projects'!$AT554="Yes")*_xlfn.SWITCH('Input| Overheads'!$C$50,"Direct costs",'Calc| Overheads Allocation'!H$9*V554,"Internal labour",'Calc| Overheads Allocation'!H$9*V554*'Input| Projects'!$AO554,"DNSP defined",'Calc| Overheads Allocation'!H$79*'Input| Projects'!$AW554,0),0)</f>
        <v>0</v>
      </c>
      <c r="AU554" s="172" cm="1">
        <f t="array" ref="AU554">IFERROR(--('Input| Projects'!$AT554="Yes")*_xlfn.SWITCH('Input| Overheads'!$C$50,"Direct costs",'Calc| Overheads Allocation'!I$9*W554,"Internal labour",'Calc| Overheads Allocation'!I$9*W554*'Input| Projects'!$AO554,"DNSP defined",'Calc| Overheads Allocation'!I$79*'Input| Projects'!$AW554,0),0)</f>
        <v>0</v>
      </c>
      <c r="AV554" s="175"/>
      <c r="AW554" s="172">
        <f t="shared" si="200"/>
        <v>0</v>
      </c>
      <c r="AX554" s="172">
        <f t="shared" si="201"/>
        <v>0</v>
      </c>
      <c r="AY554" s="172">
        <f t="shared" si="202"/>
        <v>0</v>
      </c>
      <c r="AZ554" s="172">
        <f t="shared" si="203"/>
        <v>0</v>
      </c>
      <c r="BA554" s="172">
        <f t="shared" si="204"/>
        <v>0</v>
      </c>
      <c r="BB554" s="172">
        <f t="shared" si="205"/>
        <v>0</v>
      </c>
      <c r="BC554" s="172">
        <f t="shared" si="206"/>
        <v>0</v>
      </c>
      <c r="BD554" s="176"/>
      <c r="BE554" s="172">
        <f t="shared" si="207"/>
        <v>0</v>
      </c>
      <c r="BF554" s="172">
        <f t="shared" si="208"/>
        <v>0</v>
      </c>
      <c r="BG554" s="172">
        <f t="shared" si="209"/>
        <v>0</v>
      </c>
      <c r="BH554" s="172">
        <f t="shared" si="210"/>
        <v>0</v>
      </c>
      <c r="BI554" s="172">
        <f t="shared" si="211"/>
        <v>0</v>
      </c>
      <c r="BJ554" s="172">
        <f t="shared" si="212"/>
        <v>0</v>
      </c>
      <c r="BK554" s="172">
        <f t="shared" si="213"/>
        <v>0</v>
      </c>
      <c r="BL554" s="176"/>
      <c r="BM554" s="172">
        <f t="shared" si="192"/>
        <v>0</v>
      </c>
      <c r="BN554" s="172">
        <f t="shared" si="193"/>
        <v>0</v>
      </c>
      <c r="BO554" s="172">
        <f t="shared" si="194"/>
        <v>0</v>
      </c>
      <c r="BP554" s="172">
        <f t="shared" si="195"/>
        <v>0</v>
      </c>
      <c r="BQ554" s="172">
        <f t="shared" si="196"/>
        <v>0</v>
      </c>
      <c r="BR554" s="172">
        <f t="shared" si="197"/>
        <v>0</v>
      </c>
      <c r="BS554" s="172">
        <f t="shared" si="198"/>
        <v>0</v>
      </c>
      <c r="BT554" s="55"/>
      <c r="BU554" s="158">
        <f>SUMIF('Input| Projects'!$BA$8:$CX$8,RIGHT(BU$9,3),'Input| Projects'!$BA554:$CX554)</f>
        <v>0</v>
      </c>
      <c r="BV554" s="158">
        <f>SUMIF('Input| Projects'!$BA$8:$CX$8,RIGHT(BV$9,3),'Input| Projects'!$BA554:$CX554)</f>
        <v>0</v>
      </c>
      <c r="BW554" s="79" t="str">
        <f t="shared" si="199"/>
        <v/>
      </c>
    </row>
    <row r="555" spans="2:75" x14ac:dyDescent="0.2">
      <c r="B555" s="123">
        <f>IFERROR('Input| Projects'!B555,"")</f>
        <v>546</v>
      </c>
      <c r="C555" s="160" t="str">
        <f>IFERROR(IF('Input| Projects'!C555="","",'Input| Projects'!C555),"")</f>
        <v/>
      </c>
      <c r="D555" s="160" t="str">
        <f>IFERROR(IF('Input| Projects'!D555="","",'Input| Projects'!D555),"")</f>
        <v/>
      </c>
      <c r="E555" s="53"/>
      <c r="F555" s="160" t="str">
        <f>IF(LEN('Input| Projects'!F555)&gt;0,'Input| Projects'!F555,"")</f>
        <v/>
      </c>
      <c r="G555" s="160" t="str">
        <f>IF(LEN('Input| Projects'!G555)&gt;0,'Input| Projects'!G555,"")</f>
        <v/>
      </c>
      <c r="H555" s="10"/>
      <c r="I555" s="194" cm="1">
        <f t="array" ref="I555">IF(LEN($F555)&gt;0,1+IFERROR(SUMPRODUCT(TRANSPOSE('Input| Projects'!$AO555:$AQ555),INDEX('Input| Escalations'!$F$27:$L$29,,MATCH(Q$9,'Input| Escalations'!$F$21:$L$21,0))),0),0)</f>
        <v>0</v>
      </c>
      <c r="J555" s="194" cm="1">
        <f t="array" ref="J555">IF(LEN($F555)&gt;0,1+IFERROR(SUMPRODUCT(TRANSPOSE('Input| Projects'!$AO555:$AQ555),INDEX('Input| Escalations'!$F$27:$L$29,,MATCH(R$9,'Input| Escalations'!$F$21:$L$21,0))),0),0)</f>
        <v>0</v>
      </c>
      <c r="K555" s="194" cm="1">
        <f t="array" ref="K555">IF(LEN($F555)&gt;0,1+IFERROR(SUMPRODUCT(TRANSPOSE('Input| Projects'!$AO555:$AQ555),INDEX('Input| Escalations'!$F$27:$L$29,,MATCH(S$9,'Input| Escalations'!$F$21:$L$21,0))),0),0)</f>
        <v>0</v>
      </c>
      <c r="L555" s="194" cm="1">
        <f t="array" ref="L555">IF(LEN($F555)&gt;0,1+IFERROR(SUMPRODUCT(TRANSPOSE('Input| Projects'!$AO555:$AQ555),INDEX('Input| Escalations'!$F$27:$L$29,,MATCH(T$9,'Input| Escalations'!$F$21:$L$21,0))),0),0)</f>
        <v>0</v>
      </c>
      <c r="M555" s="194" cm="1">
        <f t="array" ref="M555">IF(LEN($F555)&gt;0,1+IFERROR(SUMPRODUCT(TRANSPOSE('Input| Projects'!$AO555:$AQ555),INDEX('Input| Escalations'!$F$27:$L$29,,MATCH(U$9,'Input| Escalations'!$F$21:$L$21,0))),0),0)</f>
        <v>0</v>
      </c>
      <c r="N555" s="194" cm="1">
        <f t="array" ref="N555">IF(LEN($F555)&gt;0,1+IFERROR(SUMPRODUCT(TRANSPOSE('Input| Projects'!$AO555:$AQ555),INDEX('Input| Escalations'!$F$27:$L$29,,MATCH(V$9,'Input| Escalations'!$F$21:$L$21,0))),0),0)</f>
        <v>0</v>
      </c>
      <c r="O555" s="194" cm="1">
        <f t="array" ref="O555">IF(LEN($F555)&gt;0,1+IFERROR(SUMPRODUCT(TRANSPOSE('Input| Projects'!$AO555:$AQ555),INDEX('Input| Escalations'!$F$27:$L$29,,MATCH(W$9,'Input| Escalations'!$F$21:$L$21,0))),0),0)</f>
        <v>0</v>
      </c>
      <c r="P555" s="10"/>
      <c r="Q555" s="172">
        <f>IFERROR(IF(ISNUMBER(FIND("decision",'Input| Setup'!$F$6)),'Input| Projects'!Y555,'Input| Projects'!I555)*'Input| Escalations'!$I$17*I555,0)</f>
        <v>0</v>
      </c>
      <c r="R555" s="172">
        <f>IFERROR(IF(ISNUMBER(FIND("decision",'Input| Setup'!$F$6)),'Input| Projects'!Z555,'Input| Projects'!J555)*'Input| Escalations'!$I$17*J555,0)</f>
        <v>0</v>
      </c>
      <c r="S555" s="172">
        <f>IFERROR(IF(ISNUMBER(FIND("decision",'Input| Setup'!$F$6)),'Input| Projects'!AA555,'Input| Projects'!K555)*'Input| Escalations'!$I$17*K555,0)</f>
        <v>0</v>
      </c>
      <c r="T555" s="172">
        <f>IFERROR(IF(ISNUMBER(FIND("decision",'Input| Setup'!$F$6)),'Input| Projects'!AB555,'Input| Projects'!L555)*'Input| Escalations'!$I$17*L555,0)</f>
        <v>0</v>
      </c>
      <c r="U555" s="172">
        <f>IFERROR(IF(ISNUMBER(FIND("decision",'Input| Setup'!$F$6)),'Input| Projects'!AC555,'Input| Projects'!M555)*'Input| Escalations'!$I$17*M555,0)</f>
        <v>0</v>
      </c>
      <c r="V555" s="172">
        <f>IFERROR(IF(ISNUMBER(FIND("decision",'Input| Setup'!$F$6)),'Input| Projects'!AD555,'Input| Projects'!N555)*'Input| Escalations'!$I$17*N555,0)</f>
        <v>0</v>
      </c>
      <c r="W555" s="172">
        <f>IFERROR(IF(ISNUMBER(FIND("decision",'Input| Setup'!$F$6)),'Input| Projects'!AE555,'Input| Projects'!O555)*'Input| Escalations'!$I$17*O555,0)</f>
        <v>0</v>
      </c>
      <c r="X555" s="175"/>
      <c r="Y555" s="172">
        <f>IF(ISNUMBER(FIND("decision",'Input| Setup'!$F$6)),'Input| Projects'!AG555,'Input| Projects'!Q555)*I555*'Input| Escalations'!$I$17</f>
        <v>0</v>
      </c>
      <c r="Z555" s="172">
        <f>IF(ISNUMBER(FIND("decision",'Input| Setup'!$F$6)),'Input| Projects'!AH555,'Input| Projects'!R555)*J555*'Input| Escalations'!$I$17</f>
        <v>0</v>
      </c>
      <c r="AA555" s="172">
        <f>IF(ISNUMBER(FIND("decision",'Input| Setup'!$F$6)),'Input| Projects'!AI555,'Input| Projects'!S555)*K555*'Input| Escalations'!$I$17</f>
        <v>0</v>
      </c>
      <c r="AB555" s="172">
        <f>IF(ISNUMBER(FIND("decision",'Input| Setup'!$F$6)),'Input| Projects'!AJ555,'Input| Projects'!T555)*L555*'Input| Escalations'!$I$17</f>
        <v>0</v>
      </c>
      <c r="AC555" s="172">
        <f>IF(ISNUMBER(FIND("decision",'Input| Setup'!$F$6)),'Input| Projects'!AK555,'Input| Projects'!U555)*M555*'Input| Escalations'!$I$17</f>
        <v>0</v>
      </c>
      <c r="AD555" s="172">
        <f>IF(ISNUMBER(FIND("decision",'Input| Setup'!$F$6)),'Input| Projects'!AL555,'Input| Projects'!V555)*N555*'Input| Escalations'!$I$17</f>
        <v>0</v>
      </c>
      <c r="AE555" s="172">
        <f>IF(ISNUMBER(FIND("decision",'Input| Setup'!$F$6)),'Input| Projects'!AM555,'Input| Projects'!W555)*O555*'Input| Escalations'!$I$17</f>
        <v>0</v>
      </c>
      <c r="AF555" s="175"/>
      <c r="AG555" s="172" cm="1">
        <f t="array" ref="AG555">IFERROR(--('Input| Projects'!$AS555="Yes")*_xlfn.SWITCH('Input| Overheads'!$C$50,"Direct costs",'Calc| Overheads Allocation'!C$8*Q555,"Internal labour",'Calc| Overheads Allocation'!C$8*Q555*'Input| Projects'!$AO555,"DNSP defined",'Calc| Overheads Allocation'!C$78*'Input| Projects'!$AV555,0),0)</f>
        <v>0</v>
      </c>
      <c r="AH555" s="172" cm="1">
        <f t="array" ref="AH555">IFERROR(--('Input| Projects'!$AS555="Yes")*_xlfn.SWITCH('Input| Overheads'!$C$50,"Direct costs",'Calc| Overheads Allocation'!D$8*R555,"Internal labour",'Calc| Overheads Allocation'!D$8*R555*'Input| Projects'!$AO555,"DNSP defined",'Calc| Overheads Allocation'!D$78*'Input| Projects'!$AV555,0),0)</f>
        <v>0</v>
      </c>
      <c r="AI555" s="172" cm="1">
        <f t="array" ref="AI555">IFERROR(--('Input| Projects'!$AS555="Yes")*_xlfn.SWITCH('Input| Overheads'!$C$50,"Direct costs",'Calc| Overheads Allocation'!E$8*S555,"Internal labour",'Calc| Overheads Allocation'!E$8*S555*'Input| Projects'!$AO555,"DNSP defined",'Calc| Overheads Allocation'!E$78*'Input| Projects'!$AV555,0),0)</f>
        <v>0</v>
      </c>
      <c r="AJ555" s="172" cm="1">
        <f t="array" ref="AJ555">IFERROR(--('Input| Projects'!$AS555="Yes")*_xlfn.SWITCH('Input| Overheads'!$C$50,"Direct costs",'Calc| Overheads Allocation'!F$8*T555,"Internal labour",'Calc| Overheads Allocation'!F$8*T555*'Input| Projects'!$AO555,"DNSP defined",'Calc| Overheads Allocation'!F$78*'Input| Projects'!$AV555,0),0)</f>
        <v>0</v>
      </c>
      <c r="AK555" s="172" cm="1">
        <f t="array" ref="AK555">IFERROR(--('Input| Projects'!$AS555="Yes")*_xlfn.SWITCH('Input| Overheads'!$C$50,"Direct costs",'Calc| Overheads Allocation'!G$8*U555,"Internal labour",'Calc| Overheads Allocation'!G$8*U555*'Input| Projects'!$AO555,"DNSP defined",'Calc| Overheads Allocation'!G$78*'Input| Projects'!$AV555,0),0)</f>
        <v>0</v>
      </c>
      <c r="AL555" s="172" cm="1">
        <f t="array" ref="AL555">IFERROR(--('Input| Projects'!$AS555="Yes")*_xlfn.SWITCH('Input| Overheads'!$C$50,"Direct costs",'Calc| Overheads Allocation'!H$8*V555,"Internal labour",'Calc| Overheads Allocation'!H$8*V555*'Input| Projects'!$AO555,"DNSP defined",'Calc| Overheads Allocation'!H$78*'Input| Projects'!$AV555,0),0)</f>
        <v>0</v>
      </c>
      <c r="AM555" s="172" cm="1">
        <f t="array" ref="AM555">IFERROR(--('Input| Projects'!$AS555="Yes")*_xlfn.SWITCH('Input| Overheads'!$C$50,"Direct costs",'Calc| Overheads Allocation'!I$8*W555,"Internal labour",'Calc| Overheads Allocation'!I$8*W555*'Input| Projects'!$AO555,"DNSP defined",'Calc| Overheads Allocation'!I$78*'Input| Projects'!$AV555,0),0)</f>
        <v>0</v>
      </c>
      <c r="AN555" s="175"/>
      <c r="AO555" s="172" cm="1">
        <f t="array" ref="AO555">IFERROR(--('Input| Projects'!$AT555="Yes")*_xlfn.SWITCH('Input| Overheads'!$C$50,"Direct costs",'Calc| Overheads Allocation'!C$9*Q555,"Internal labour",'Calc| Overheads Allocation'!C$9*Q555*'Input| Projects'!$AO555,"DNSP defined",'Calc| Overheads Allocation'!C$79*'Input| Projects'!$AW555,0),0)</f>
        <v>0</v>
      </c>
      <c r="AP555" s="172" cm="1">
        <f t="array" ref="AP555">IFERROR(--('Input| Projects'!$AT555="Yes")*_xlfn.SWITCH('Input| Overheads'!$C$50,"Direct costs",'Calc| Overheads Allocation'!D$9*R555,"Internal labour",'Calc| Overheads Allocation'!D$9*R555*'Input| Projects'!$AO555,"DNSP defined",'Calc| Overheads Allocation'!D$79*'Input| Projects'!$AW555,0),0)</f>
        <v>0</v>
      </c>
      <c r="AQ555" s="172" cm="1">
        <f t="array" ref="AQ555">IFERROR(--('Input| Projects'!$AT555="Yes")*_xlfn.SWITCH('Input| Overheads'!$C$50,"Direct costs",'Calc| Overheads Allocation'!E$9*S555,"Internal labour",'Calc| Overheads Allocation'!E$9*S555*'Input| Projects'!$AO555,"DNSP defined",'Calc| Overheads Allocation'!E$79*'Input| Projects'!$AW555,0),0)</f>
        <v>0</v>
      </c>
      <c r="AR555" s="172" cm="1">
        <f t="array" ref="AR555">IFERROR(--('Input| Projects'!$AT555="Yes")*_xlfn.SWITCH('Input| Overheads'!$C$50,"Direct costs",'Calc| Overheads Allocation'!F$9*T555,"Internal labour",'Calc| Overheads Allocation'!F$9*T555*'Input| Projects'!$AO555,"DNSP defined",'Calc| Overheads Allocation'!F$79*'Input| Projects'!$AW555,0),0)</f>
        <v>0</v>
      </c>
      <c r="AS555" s="172" cm="1">
        <f t="array" ref="AS555">IFERROR(--('Input| Projects'!$AT555="Yes")*_xlfn.SWITCH('Input| Overheads'!$C$50,"Direct costs",'Calc| Overheads Allocation'!G$9*U555,"Internal labour",'Calc| Overheads Allocation'!G$9*U555*'Input| Projects'!$AO555,"DNSP defined",'Calc| Overheads Allocation'!G$79*'Input| Projects'!$AW555,0),0)</f>
        <v>0</v>
      </c>
      <c r="AT555" s="172" cm="1">
        <f t="array" ref="AT555">IFERROR(--('Input| Projects'!$AT555="Yes")*_xlfn.SWITCH('Input| Overheads'!$C$50,"Direct costs",'Calc| Overheads Allocation'!H$9*V555,"Internal labour",'Calc| Overheads Allocation'!H$9*V555*'Input| Projects'!$AO555,"DNSP defined",'Calc| Overheads Allocation'!H$79*'Input| Projects'!$AW555,0),0)</f>
        <v>0</v>
      </c>
      <c r="AU555" s="172" cm="1">
        <f t="array" ref="AU555">IFERROR(--('Input| Projects'!$AT555="Yes")*_xlfn.SWITCH('Input| Overheads'!$C$50,"Direct costs",'Calc| Overheads Allocation'!I$9*W555,"Internal labour",'Calc| Overheads Allocation'!I$9*W555*'Input| Projects'!$AO555,"DNSP defined",'Calc| Overheads Allocation'!I$79*'Input| Projects'!$AW555,0),0)</f>
        <v>0</v>
      </c>
      <c r="AV555" s="175"/>
      <c r="AW555" s="172">
        <f t="shared" si="200"/>
        <v>0</v>
      </c>
      <c r="AX555" s="172">
        <f t="shared" si="201"/>
        <v>0</v>
      </c>
      <c r="AY555" s="172">
        <f t="shared" si="202"/>
        <v>0</v>
      </c>
      <c r="AZ555" s="172">
        <f t="shared" si="203"/>
        <v>0</v>
      </c>
      <c r="BA555" s="172">
        <f t="shared" si="204"/>
        <v>0</v>
      </c>
      <c r="BB555" s="172">
        <f t="shared" si="205"/>
        <v>0</v>
      </c>
      <c r="BC555" s="172">
        <f t="shared" si="206"/>
        <v>0</v>
      </c>
      <c r="BD555" s="176"/>
      <c r="BE555" s="172">
        <f t="shared" si="207"/>
        <v>0</v>
      </c>
      <c r="BF555" s="172">
        <f t="shared" si="208"/>
        <v>0</v>
      </c>
      <c r="BG555" s="172">
        <f t="shared" si="209"/>
        <v>0</v>
      </c>
      <c r="BH555" s="172">
        <f t="shared" si="210"/>
        <v>0</v>
      </c>
      <c r="BI555" s="172">
        <f t="shared" si="211"/>
        <v>0</v>
      </c>
      <c r="BJ555" s="172">
        <f t="shared" si="212"/>
        <v>0</v>
      </c>
      <c r="BK555" s="172">
        <f t="shared" si="213"/>
        <v>0</v>
      </c>
      <c r="BL555" s="176"/>
      <c r="BM555" s="172">
        <f t="shared" si="192"/>
        <v>0</v>
      </c>
      <c r="BN555" s="172">
        <f t="shared" si="193"/>
        <v>0</v>
      </c>
      <c r="BO555" s="172">
        <f t="shared" si="194"/>
        <v>0</v>
      </c>
      <c r="BP555" s="172">
        <f t="shared" si="195"/>
        <v>0</v>
      </c>
      <c r="BQ555" s="172">
        <f t="shared" si="196"/>
        <v>0</v>
      </c>
      <c r="BR555" s="172">
        <f t="shared" si="197"/>
        <v>0</v>
      </c>
      <c r="BS555" s="172">
        <f t="shared" si="198"/>
        <v>0</v>
      </c>
      <c r="BT555" s="55"/>
      <c r="BU555" s="158">
        <f>SUMIF('Input| Projects'!$BA$8:$CX$8,RIGHT(BU$9,3),'Input| Projects'!$BA555:$CX555)</f>
        <v>0</v>
      </c>
      <c r="BV555" s="158">
        <f>SUMIF('Input| Projects'!$BA$8:$CX$8,RIGHT(BV$9,3),'Input| Projects'!$BA555:$CX555)</f>
        <v>0</v>
      </c>
      <c r="BW555" s="79" t="str">
        <f t="shared" si="199"/>
        <v/>
      </c>
    </row>
    <row r="556" spans="2:75" x14ac:dyDescent="0.2">
      <c r="B556" s="123">
        <f>IFERROR('Input| Projects'!B556,"")</f>
        <v>547</v>
      </c>
      <c r="C556" s="160" t="str">
        <f>IFERROR(IF('Input| Projects'!C556="","",'Input| Projects'!C556),"")</f>
        <v/>
      </c>
      <c r="D556" s="160" t="str">
        <f>IFERROR(IF('Input| Projects'!D556="","",'Input| Projects'!D556),"")</f>
        <v/>
      </c>
      <c r="E556" s="53"/>
      <c r="F556" s="160" t="str">
        <f>IF(LEN('Input| Projects'!F556)&gt;0,'Input| Projects'!F556,"")</f>
        <v/>
      </c>
      <c r="G556" s="160" t="str">
        <f>IF(LEN('Input| Projects'!G556)&gt;0,'Input| Projects'!G556,"")</f>
        <v/>
      </c>
      <c r="H556" s="10"/>
      <c r="I556" s="194" cm="1">
        <f t="array" ref="I556">IF(LEN($F556)&gt;0,1+IFERROR(SUMPRODUCT(TRANSPOSE('Input| Projects'!$AO556:$AQ556),INDEX('Input| Escalations'!$F$27:$L$29,,MATCH(Q$9,'Input| Escalations'!$F$21:$L$21,0))),0),0)</f>
        <v>0</v>
      </c>
      <c r="J556" s="194" cm="1">
        <f t="array" ref="J556">IF(LEN($F556)&gt;0,1+IFERROR(SUMPRODUCT(TRANSPOSE('Input| Projects'!$AO556:$AQ556),INDEX('Input| Escalations'!$F$27:$L$29,,MATCH(R$9,'Input| Escalations'!$F$21:$L$21,0))),0),0)</f>
        <v>0</v>
      </c>
      <c r="K556" s="194" cm="1">
        <f t="array" ref="K556">IF(LEN($F556)&gt;0,1+IFERROR(SUMPRODUCT(TRANSPOSE('Input| Projects'!$AO556:$AQ556),INDEX('Input| Escalations'!$F$27:$L$29,,MATCH(S$9,'Input| Escalations'!$F$21:$L$21,0))),0),0)</f>
        <v>0</v>
      </c>
      <c r="L556" s="194" cm="1">
        <f t="array" ref="L556">IF(LEN($F556)&gt;0,1+IFERROR(SUMPRODUCT(TRANSPOSE('Input| Projects'!$AO556:$AQ556),INDEX('Input| Escalations'!$F$27:$L$29,,MATCH(T$9,'Input| Escalations'!$F$21:$L$21,0))),0),0)</f>
        <v>0</v>
      </c>
      <c r="M556" s="194" cm="1">
        <f t="array" ref="M556">IF(LEN($F556)&gt;0,1+IFERROR(SUMPRODUCT(TRANSPOSE('Input| Projects'!$AO556:$AQ556),INDEX('Input| Escalations'!$F$27:$L$29,,MATCH(U$9,'Input| Escalations'!$F$21:$L$21,0))),0),0)</f>
        <v>0</v>
      </c>
      <c r="N556" s="194" cm="1">
        <f t="array" ref="N556">IF(LEN($F556)&gt;0,1+IFERROR(SUMPRODUCT(TRANSPOSE('Input| Projects'!$AO556:$AQ556),INDEX('Input| Escalations'!$F$27:$L$29,,MATCH(V$9,'Input| Escalations'!$F$21:$L$21,0))),0),0)</f>
        <v>0</v>
      </c>
      <c r="O556" s="194" cm="1">
        <f t="array" ref="O556">IF(LEN($F556)&gt;0,1+IFERROR(SUMPRODUCT(TRANSPOSE('Input| Projects'!$AO556:$AQ556),INDEX('Input| Escalations'!$F$27:$L$29,,MATCH(W$9,'Input| Escalations'!$F$21:$L$21,0))),0),0)</f>
        <v>0</v>
      </c>
      <c r="P556" s="10"/>
      <c r="Q556" s="172">
        <f>IFERROR(IF(ISNUMBER(FIND("decision",'Input| Setup'!$F$6)),'Input| Projects'!Y556,'Input| Projects'!I556)*'Input| Escalations'!$I$17*I556,0)</f>
        <v>0</v>
      </c>
      <c r="R556" s="172">
        <f>IFERROR(IF(ISNUMBER(FIND("decision",'Input| Setup'!$F$6)),'Input| Projects'!Z556,'Input| Projects'!J556)*'Input| Escalations'!$I$17*J556,0)</f>
        <v>0</v>
      </c>
      <c r="S556" s="172">
        <f>IFERROR(IF(ISNUMBER(FIND("decision",'Input| Setup'!$F$6)),'Input| Projects'!AA556,'Input| Projects'!K556)*'Input| Escalations'!$I$17*K556,0)</f>
        <v>0</v>
      </c>
      <c r="T556" s="172">
        <f>IFERROR(IF(ISNUMBER(FIND("decision",'Input| Setup'!$F$6)),'Input| Projects'!AB556,'Input| Projects'!L556)*'Input| Escalations'!$I$17*L556,0)</f>
        <v>0</v>
      </c>
      <c r="U556" s="172">
        <f>IFERROR(IF(ISNUMBER(FIND("decision",'Input| Setup'!$F$6)),'Input| Projects'!AC556,'Input| Projects'!M556)*'Input| Escalations'!$I$17*M556,0)</f>
        <v>0</v>
      </c>
      <c r="V556" s="172">
        <f>IFERROR(IF(ISNUMBER(FIND("decision",'Input| Setup'!$F$6)),'Input| Projects'!AD556,'Input| Projects'!N556)*'Input| Escalations'!$I$17*N556,0)</f>
        <v>0</v>
      </c>
      <c r="W556" s="172">
        <f>IFERROR(IF(ISNUMBER(FIND("decision",'Input| Setup'!$F$6)),'Input| Projects'!AE556,'Input| Projects'!O556)*'Input| Escalations'!$I$17*O556,0)</f>
        <v>0</v>
      </c>
      <c r="X556" s="175"/>
      <c r="Y556" s="172">
        <f>IF(ISNUMBER(FIND("decision",'Input| Setup'!$F$6)),'Input| Projects'!AG556,'Input| Projects'!Q556)*I556*'Input| Escalations'!$I$17</f>
        <v>0</v>
      </c>
      <c r="Z556" s="172">
        <f>IF(ISNUMBER(FIND("decision",'Input| Setup'!$F$6)),'Input| Projects'!AH556,'Input| Projects'!R556)*J556*'Input| Escalations'!$I$17</f>
        <v>0</v>
      </c>
      <c r="AA556" s="172">
        <f>IF(ISNUMBER(FIND("decision",'Input| Setup'!$F$6)),'Input| Projects'!AI556,'Input| Projects'!S556)*K556*'Input| Escalations'!$I$17</f>
        <v>0</v>
      </c>
      <c r="AB556" s="172">
        <f>IF(ISNUMBER(FIND("decision",'Input| Setup'!$F$6)),'Input| Projects'!AJ556,'Input| Projects'!T556)*L556*'Input| Escalations'!$I$17</f>
        <v>0</v>
      </c>
      <c r="AC556" s="172">
        <f>IF(ISNUMBER(FIND("decision",'Input| Setup'!$F$6)),'Input| Projects'!AK556,'Input| Projects'!U556)*M556*'Input| Escalations'!$I$17</f>
        <v>0</v>
      </c>
      <c r="AD556" s="172">
        <f>IF(ISNUMBER(FIND("decision",'Input| Setup'!$F$6)),'Input| Projects'!AL556,'Input| Projects'!V556)*N556*'Input| Escalations'!$I$17</f>
        <v>0</v>
      </c>
      <c r="AE556" s="172">
        <f>IF(ISNUMBER(FIND("decision",'Input| Setup'!$F$6)),'Input| Projects'!AM556,'Input| Projects'!W556)*O556*'Input| Escalations'!$I$17</f>
        <v>0</v>
      </c>
      <c r="AF556" s="175"/>
      <c r="AG556" s="172" cm="1">
        <f t="array" ref="AG556">IFERROR(--('Input| Projects'!$AS556="Yes")*_xlfn.SWITCH('Input| Overheads'!$C$50,"Direct costs",'Calc| Overheads Allocation'!C$8*Q556,"Internal labour",'Calc| Overheads Allocation'!C$8*Q556*'Input| Projects'!$AO556,"DNSP defined",'Calc| Overheads Allocation'!C$78*'Input| Projects'!$AV556,0),0)</f>
        <v>0</v>
      </c>
      <c r="AH556" s="172" cm="1">
        <f t="array" ref="AH556">IFERROR(--('Input| Projects'!$AS556="Yes")*_xlfn.SWITCH('Input| Overheads'!$C$50,"Direct costs",'Calc| Overheads Allocation'!D$8*R556,"Internal labour",'Calc| Overheads Allocation'!D$8*R556*'Input| Projects'!$AO556,"DNSP defined",'Calc| Overheads Allocation'!D$78*'Input| Projects'!$AV556,0),0)</f>
        <v>0</v>
      </c>
      <c r="AI556" s="172" cm="1">
        <f t="array" ref="AI556">IFERROR(--('Input| Projects'!$AS556="Yes")*_xlfn.SWITCH('Input| Overheads'!$C$50,"Direct costs",'Calc| Overheads Allocation'!E$8*S556,"Internal labour",'Calc| Overheads Allocation'!E$8*S556*'Input| Projects'!$AO556,"DNSP defined",'Calc| Overheads Allocation'!E$78*'Input| Projects'!$AV556,0),0)</f>
        <v>0</v>
      </c>
      <c r="AJ556" s="172" cm="1">
        <f t="array" ref="AJ556">IFERROR(--('Input| Projects'!$AS556="Yes")*_xlfn.SWITCH('Input| Overheads'!$C$50,"Direct costs",'Calc| Overheads Allocation'!F$8*T556,"Internal labour",'Calc| Overheads Allocation'!F$8*T556*'Input| Projects'!$AO556,"DNSP defined",'Calc| Overheads Allocation'!F$78*'Input| Projects'!$AV556,0),0)</f>
        <v>0</v>
      </c>
      <c r="AK556" s="172" cm="1">
        <f t="array" ref="AK556">IFERROR(--('Input| Projects'!$AS556="Yes")*_xlfn.SWITCH('Input| Overheads'!$C$50,"Direct costs",'Calc| Overheads Allocation'!G$8*U556,"Internal labour",'Calc| Overheads Allocation'!G$8*U556*'Input| Projects'!$AO556,"DNSP defined",'Calc| Overheads Allocation'!G$78*'Input| Projects'!$AV556,0),0)</f>
        <v>0</v>
      </c>
      <c r="AL556" s="172" cm="1">
        <f t="array" ref="AL556">IFERROR(--('Input| Projects'!$AS556="Yes")*_xlfn.SWITCH('Input| Overheads'!$C$50,"Direct costs",'Calc| Overheads Allocation'!H$8*V556,"Internal labour",'Calc| Overheads Allocation'!H$8*V556*'Input| Projects'!$AO556,"DNSP defined",'Calc| Overheads Allocation'!H$78*'Input| Projects'!$AV556,0),0)</f>
        <v>0</v>
      </c>
      <c r="AM556" s="172" cm="1">
        <f t="array" ref="AM556">IFERROR(--('Input| Projects'!$AS556="Yes")*_xlfn.SWITCH('Input| Overheads'!$C$50,"Direct costs",'Calc| Overheads Allocation'!I$8*W556,"Internal labour",'Calc| Overheads Allocation'!I$8*W556*'Input| Projects'!$AO556,"DNSP defined",'Calc| Overheads Allocation'!I$78*'Input| Projects'!$AV556,0),0)</f>
        <v>0</v>
      </c>
      <c r="AN556" s="175"/>
      <c r="AO556" s="172" cm="1">
        <f t="array" ref="AO556">IFERROR(--('Input| Projects'!$AT556="Yes")*_xlfn.SWITCH('Input| Overheads'!$C$50,"Direct costs",'Calc| Overheads Allocation'!C$9*Q556,"Internal labour",'Calc| Overheads Allocation'!C$9*Q556*'Input| Projects'!$AO556,"DNSP defined",'Calc| Overheads Allocation'!C$79*'Input| Projects'!$AW556,0),0)</f>
        <v>0</v>
      </c>
      <c r="AP556" s="172" cm="1">
        <f t="array" ref="AP556">IFERROR(--('Input| Projects'!$AT556="Yes")*_xlfn.SWITCH('Input| Overheads'!$C$50,"Direct costs",'Calc| Overheads Allocation'!D$9*R556,"Internal labour",'Calc| Overheads Allocation'!D$9*R556*'Input| Projects'!$AO556,"DNSP defined",'Calc| Overheads Allocation'!D$79*'Input| Projects'!$AW556,0),0)</f>
        <v>0</v>
      </c>
      <c r="AQ556" s="172" cm="1">
        <f t="array" ref="AQ556">IFERROR(--('Input| Projects'!$AT556="Yes")*_xlfn.SWITCH('Input| Overheads'!$C$50,"Direct costs",'Calc| Overheads Allocation'!E$9*S556,"Internal labour",'Calc| Overheads Allocation'!E$9*S556*'Input| Projects'!$AO556,"DNSP defined",'Calc| Overheads Allocation'!E$79*'Input| Projects'!$AW556,0),0)</f>
        <v>0</v>
      </c>
      <c r="AR556" s="172" cm="1">
        <f t="array" ref="AR556">IFERROR(--('Input| Projects'!$AT556="Yes")*_xlfn.SWITCH('Input| Overheads'!$C$50,"Direct costs",'Calc| Overheads Allocation'!F$9*T556,"Internal labour",'Calc| Overheads Allocation'!F$9*T556*'Input| Projects'!$AO556,"DNSP defined",'Calc| Overheads Allocation'!F$79*'Input| Projects'!$AW556,0),0)</f>
        <v>0</v>
      </c>
      <c r="AS556" s="172" cm="1">
        <f t="array" ref="AS556">IFERROR(--('Input| Projects'!$AT556="Yes")*_xlfn.SWITCH('Input| Overheads'!$C$50,"Direct costs",'Calc| Overheads Allocation'!G$9*U556,"Internal labour",'Calc| Overheads Allocation'!G$9*U556*'Input| Projects'!$AO556,"DNSP defined",'Calc| Overheads Allocation'!G$79*'Input| Projects'!$AW556,0),0)</f>
        <v>0</v>
      </c>
      <c r="AT556" s="172" cm="1">
        <f t="array" ref="AT556">IFERROR(--('Input| Projects'!$AT556="Yes")*_xlfn.SWITCH('Input| Overheads'!$C$50,"Direct costs",'Calc| Overheads Allocation'!H$9*V556,"Internal labour",'Calc| Overheads Allocation'!H$9*V556*'Input| Projects'!$AO556,"DNSP defined",'Calc| Overheads Allocation'!H$79*'Input| Projects'!$AW556,0),0)</f>
        <v>0</v>
      </c>
      <c r="AU556" s="172" cm="1">
        <f t="array" ref="AU556">IFERROR(--('Input| Projects'!$AT556="Yes")*_xlfn.SWITCH('Input| Overheads'!$C$50,"Direct costs",'Calc| Overheads Allocation'!I$9*W556,"Internal labour",'Calc| Overheads Allocation'!I$9*W556*'Input| Projects'!$AO556,"DNSP defined",'Calc| Overheads Allocation'!I$79*'Input| Projects'!$AW556,0),0)</f>
        <v>0</v>
      </c>
      <c r="AV556" s="175"/>
      <c r="AW556" s="172">
        <f t="shared" si="200"/>
        <v>0</v>
      </c>
      <c r="AX556" s="172">
        <f t="shared" si="201"/>
        <v>0</v>
      </c>
      <c r="AY556" s="172">
        <f t="shared" si="202"/>
        <v>0</v>
      </c>
      <c r="AZ556" s="172">
        <f t="shared" si="203"/>
        <v>0</v>
      </c>
      <c r="BA556" s="172">
        <f t="shared" si="204"/>
        <v>0</v>
      </c>
      <c r="BB556" s="172">
        <f t="shared" si="205"/>
        <v>0</v>
      </c>
      <c r="BC556" s="172">
        <f t="shared" si="206"/>
        <v>0</v>
      </c>
      <c r="BD556" s="176"/>
      <c r="BE556" s="172">
        <f t="shared" si="207"/>
        <v>0</v>
      </c>
      <c r="BF556" s="172">
        <f t="shared" si="208"/>
        <v>0</v>
      </c>
      <c r="BG556" s="172">
        <f t="shared" si="209"/>
        <v>0</v>
      </c>
      <c r="BH556" s="172">
        <f t="shared" si="210"/>
        <v>0</v>
      </c>
      <c r="BI556" s="172">
        <f t="shared" si="211"/>
        <v>0</v>
      </c>
      <c r="BJ556" s="172">
        <f t="shared" si="212"/>
        <v>0</v>
      </c>
      <c r="BK556" s="172">
        <f t="shared" si="213"/>
        <v>0</v>
      </c>
      <c r="BL556" s="176"/>
      <c r="BM556" s="172">
        <f t="shared" si="192"/>
        <v>0</v>
      </c>
      <c r="BN556" s="172">
        <f t="shared" si="193"/>
        <v>0</v>
      </c>
      <c r="BO556" s="172">
        <f t="shared" si="194"/>
        <v>0</v>
      </c>
      <c r="BP556" s="172">
        <f t="shared" si="195"/>
        <v>0</v>
      </c>
      <c r="BQ556" s="172">
        <f t="shared" si="196"/>
        <v>0</v>
      </c>
      <c r="BR556" s="172">
        <f t="shared" si="197"/>
        <v>0</v>
      </c>
      <c r="BS556" s="172">
        <f t="shared" si="198"/>
        <v>0</v>
      </c>
      <c r="BT556" s="55"/>
      <c r="BU556" s="158">
        <f>SUMIF('Input| Projects'!$BA$8:$CX$8,RIGHT(BU$9,3),'Input| Projects'!$BA556:$CX556)</f>
        <v>0</v>
      </c>
      <c r="BV556" s="158">
        <f>SUMIF('Input| Projects'!$BA$8:$CX$8,RIGHT(BV$9,3),'Input| Projects'!$BA556:$CX556)</f>
        <v>0</v>
      </c>
      <c r="BW556" s="79" t="str">
        <f t="shared" si="199"/>
        <v/>
      </c>
    </row>
    <row r="557" spans="2:75" x14ac:dyDescent="0.2">
      <c r="B557" s="123">
        <f>IFERROR('Input| Projects'!B557,"")</f>
        <v>548</v>
      </c>
      <c r="C557" s="160" t="str">
        <f>IFERROR(IF('Input| Projects'!C557="","",'Input| Projects'!C557),"")</f>
        <v/>
      </c>
      <c r="D557" s="160" t="str">
        <f>IFERROR(IF('Input| Projects'!D557="","",'Input| Projects'!D557),"")</f>
        <v/>
      </c>
      <c r="E557" s="53"/>
      <c r="F557" s="160" t="str">
        <f>IF(LEN('Input| Projects'!F557)&gt;0,'Input| Projects'!F557,"")</f>
        <v/>
      </c>
      <c r="G557" s="160" t="str">
        <f>IF(LEN('Input| Projects'!G557)&gt;0,'Input| Projects'!G557,"")</f>
        <v/>
      </c>
      <c r="H557" s="10"/>
      <c r="I557" s="194" cm="1">
        <f t="array" ref="I557">IF(LEN($F557)&gt;0,1+IFERROR(SUMPRODUCT(TRANSPOSE('Input| Projects'!$AO557:$AQ557),INDEX('Input| Escalations'!$F$27:$L$29,,MATCH(Q$9,'Input| Escalations'!$F$21:$L$21,0))),0),0)</f>
        <v>0</v>
      </c>
      <c r="J557" s="194" cm="1">
        <f t="array" ref="J557">IF(LEN($F557)&gt;0,1+IFERROR(SUMPRODUCT(TRANSPOSE('Input| Projects'!$AO557:$AQ557),INDEX('Input| Escalations'!$F$27:$L$29,,MATCH(R$9,'Input| Escalations'!$F$21:$L$21,0))),0),0)</f>
        <v>0</v>
      </c>
      <c r="K557" s="194" cm="1">
        <f t="array" ref="K557">IF(LEN($F557)&gt;0,1+IFERROR(SUMPRODUCT(TRANSPOSE('Input| Projects'!$AO557:$AQ557),INDEX('Input| Escalations'!$F$27:$L$29,,MATCH(S$9,'Input| Escalations'!$F$21:$L$21,0))),0),0)</f>
        <v>0</v>
      </c>
      <c r="L557" s="194" cm="1">
        <f t="array" ref="L557">IF(LEN($F557)&gt;0,1+IFERROR(SUMPRODUCT(TRANSPOSE('Input| Projects'!$AO557:$AQ557),INDEX('Input| Escalations'!$F$27:$L$29,,MATCH(T$9,'Input| Escalations'!$F$21:$L$21,0))),0),0)</f>
        <v>0</v>
      </c>
      <c r="M557" s="194" cm="1">
        <f t="array" ref="M557">IF(LEN($F557)&gt;0,1+IFERROR(SUMPRODUCT(TRANSPOSE('Input| Projects'!$AO557:$AQ557),INDEX('Input| Escalations'!$F$27:$L$29,,MATCH(U$9,'Input| Escalations'!$F$21:$L$21,0))),0),0)</f>
        <v>0</v>
      </c>
      <c r="N557" s="194" cm="1">
        <f t="array" ref="N557">IF(LEN($F557)&gt;0,1+IFERROR(SUMPRODUCT(TRANSPOSE('Input| Projects'!$AO557:$AQ557),INDEX('Input| Escalations'!$F$27:$L$29,,MATCH(V$9,'Input| Escalations'!$F$21:$L$21,0))),0),0)</f>
        <v>0</v>
      </c>
      <c r="O557" s="194" cm="1">
        <f t="array" ref="O557">IF(LEN($F557)&gt;0,1+IFERROR(SUMPRODUCT(TRANSPOSE('Input| Projects'!$AO557:$AQ557),INDEX('Input| Escalations'!$F$27:$L$29,,MATCH(W$9,'Input| Escalations'!$F$21:$L$21,0))),0),0)</f>
        <v>0</v>
      </c>
      <c r="P557" s="10"/>
      <c r="Q557" s="172">
        <f>IFERROR(IF(ISNUMBER(FIND("decision",'Input| Setup'!$F$6)),'Input| Projects'!Y557,'Input| Projects'!I557)*'Input| Escalations'!$I$17*I557,0)</f>
        <v>0</v>
      </c>
      <c r="R557" s="172">
        <f>IFERROR(IF(ISNUMBER(FIND("decision",'Input| Setup'!$F$6)),'Input| Projects'!Z557,'Input| Projects'!J557)*'Input| Escalations'!$I$17*J557,0)</f>
        <v>0</v>
      </c>
      <c r="S557" s="172">
        <f>IFERROR(IF(ISNUMBER(FIND("decision",'Input| Setup'!$F$6)),'Input| Projects'!AA557,'Input| Projects'!K557)*'Input| Escalations'!$I$17*K557,0)</f>
        <v>0</v>
      </c>
      <c r="T557" s="172">
        <f>IFERROR(IF(ISNUMBER(FIND("decision",'Input| Setup'!$F$6)),'Input| Projects'!AB557,'Input| Projects'!L557)*'Input| Escalations'!$I$17*L557,0)</f>
        <v>0</v>
      </c>
      <c r="U557" s="172">
        <f>IFERROR(IF(ISNUMBER(FIND("decision",'Input| Setup'!$F$6)),'Input| Projects'!AC557,'Input| Projects'!M557)*'Input| Escalations'!$I$17*M557,0)</f>
        <v>0</v>
      </c>
      <c r="V557" s="172">
        <f>IFERROR(IF(ISNUMBER(FIND("decision",'Input| Setup'!$F$6)),'Input| Projects'!AD557,'Input| Projects'!N557)*'Input| Escalations'!$I$17*N557,0)</f>
        <v>0</v>
      </c>
      <c r="W557" s="172">
        <f>IFERROR(IF(ISNUMBER(FIND("decision",'Input| Setup'!$F$6)),'Input| Projects'!AE557,'Input| Projects'!O557)*'Input| Escalations'!$I$17*O557,0)</f>
        <v>0</v>
      </c>
      <c r="X557" s="175"/>
      <c r="Y557" s="172">
        <f>IF(ISNUMBER(FIND("decision",'Input| Setup'!$F$6)),'Input| Projects'!AG557,'Input| Projects'!Q557)*I557*'Input| Escalations'!$I$17</f>
        <v>0</v>
      </c>
      <c r="Z557" s="172">
        <f>IF(ISNUMBER(FIND("decision",'Input| Setup'!$F$6)),'Input| Projects'!AH557,'Input| Projects'!R557)*J557*'Input| Escalations'!$I$17</f>
        <v>0</v>
      </c>
      <c r="AA557" s="172">
        <f>IF(ISNUMBER(FIND("decision",'Input| Setup'!$F$6)),'Input| Projects'!AI557,'Input| Projects'!S557)*K557*'Input| Escalations'!$I$17</f>
        <v>0</v>
      </c>
      <c r="AB557" s="172">
        <f>IF(ISNUMBER(FIND("decision",'Input| Setup'!$F$6)),'Input| Projects'!AJ557,'Input| Projects'!T557)*L557*'Input| Escalations'!$I$17</f>
        <v>0</v>
      </c>
      <c r="AC557" s="172">
        <f>IF(ISNUMBER(FIND("decision",'Input| Setup'!$F$6)),'Input| Projects'!AK557,'Input| Projects'!U557)*M557*'Input| Escalations'!$I$17</f>
        <v>0</v>
      </c>
      <c r="AD557" s="172">
        <f>IF(ISNUMBER(FIND("decision",'Input| Setup'!$F$6)),'Input| Projects'!AL557,'Input| Projects'!V557)*N557*'Input| Escalations'!$I$17</f>
        <v>0</v>
      </c>
      <c r="AE557" s="172">
        <f>IF(ISNUMBER(FIND("decision",'Input| Setup'!$F$6)),'Input| Projects'!AM557,'Input| Projects'!W557)*O557*'Input| Escalations'!$I$17</f>
        <v>0</v>
      </c>
      <c r="AF557" s="175"/>
      <c r="AG557" s="172" cm="1">
        <f t="array" ref="AG557">IFERROR(--('Input| Projects'!$AS557="Yes")*_xlfn.SWITCH('Input| Overheads'!$C$50,"Direct costs",'Calc| Overheads Allocation'!C$8*Q557,"Internal labour",'Calc| Overheads Allocation'!C$8*Q557*'Input| Projects'!$AO557,"DNSP defined",'Calc| Overheads Allocation'!C$78*'Input| Projects'!$AV557,0),0)</f>
        <v>0</v>
      </c>
      <c r="AH557" s="172" cm="1">
        <f t="array" ref="AH557">IFERROR(--('Input| Projects'!$AS557="Yes")*_xlfn.SWITCH('Input| Overheads'!$C$50,"Direct costs",'Calc| Overheads Allocation'!D$8*R557,"Internal labour",'Calc| Overheads Allocation'!D$8*R557*'Input| Projects'!$AO557,"DNSP defined",'Calc| Overheads Allocation'!D$78*'Input| Projects'!$AV557,0),0)</f>
        <v>0</v>
      </c>
      <c r="AI557" s="172" cm="1">
        <f t="array" ref="AI557">IFERROR(--('Input| Projects'!$AS557="Yes")*_xlfn.SWITCH('Input| Overheads'!$C$50,"Direct costs",'Calc| Overheads Allocation'!E$8*S557,"Internal labour",'Calc| Overheads Allocation'!E$8*S557*'Input| Projects'!$AO557,"DNSP defined",'Calc| Overheads Allocation'!E$78*'Input| Projects'!$AV557,0),0)</f>
        <v>0</v>
      </c>
      <c r="AJ557" s="172" cm="1">
        <f t="array" ref="AJ557">IFERROR(--('Input| Projects'!$AS557="Yes")*_xlfn.SWITCH('Input| Overheads'!$C$50,"Direct costs",'Calc| Overheads Allocation'!F$8*T557,"Internal labour",'Calc| Overheads Allocation'!F$8*T557*'Input| Projects'!$AO557,"DNSP defined",'Calc| Overheads Allocation'!F$78*'Input| Projects'!$AV557,0),0)</f>
        <v>0</v>
      </c>
      <c r="AK557" s="172" cm="1">
        <f t="array" ref="AK557">IFERROR(--('Input| Projects'!$AS557="Yes")*_xlfn.SWITCH('Input| Overheads'!$C$50,"Direct costs",'Calc| Overheads Allocation'!G$8*U557,"Internal labour",'Calc| Overheads Allocation'!G$8*U557*'Input| Projects'!$AO557,"DNSP defined",'Calc| Overheads Allocation'!G$78*'Input| Projects'!$AV557,0),0)</f>
        <v>0</v>
      </c>
      <c r="AL557" s="172" cm="1">
        <f t="array" ref="AL557">IFERROR(--('Input| Projects'!$AS557="Yes")*_xlfn.SWITCH('Input| Overheads'!$C$50,"Direct costs",'Calc| Overheads Allocation'!H$8*V557,"Internal labour",'Calc| Overheads Allocation'!H$8*V557*'Input| Projects'!$AO557,"DNSP defined",'Calc| Overheads Allocation'!H$78*'Input| Projects'!$AV557,0),0)</f>
        <v>0</v>
      </c>
      <c r="AM557" s="172" cm="1">
        <f t="array" ref="AM557">IFERROR(--('Input| Projects'!$AS557="Yes")*_xlfn.SWITCH('Input| Overheads'!$C$50,"Direct costs",'Calc| Overheads Allocation'!I$8*W557,"Internal labour",'Calc| Overheads Allocation'!I$8*W557*'Input| Projects'!$AO557,"DNSP defined",'Calc| Overheads Allocation'!I$78*'Input| Projects'!$AV557,0),0)</f>
        <v>0</v>
      </c>
      <c r="AN557" s="175"/>
      <c r="AO557" s="172" cm="1">
        <f t="array" ref="AO557">IFERROR(--('Input| Projects'!$AT557="Yes")*_xlfn.SWITCH('Input| Overheads'!$C$50,"Direct costs",'Calc| Overheads Allocation'!C$9*Q557,"Internal labour",'Calc| Overheads Allocation'!C$9*Q557*'Input| Projects'!$AO557,"DNSP defined",'Calc| Overheads Allocation'!C$79*'Input| Projects'!$AW557,0),0)</f>
        <v>0</v>
      </c>
      <c r="AP557" s="172" cm="1">
        <f t="array" ref="AP557">IFERROR(--('Input| Projects'!$AT557="Yes")*_xlfn.SWITCH('Input| Overheads'!$C$50,"Direct costs",'Calc| Overheads Allocation'!D$9*R557,"Internal labour",'Calc| Overheads Allocation'!D$9*R557*'Input| Projects'!$AO557,"DNSP defined",'Calc| Overheads Allocation'!D$79*'Input| Projects'!$AW557,0),0)</f>
        <v>0</v>
      </c>
      <c r="AQ557" s="172" cm="1">
        <f t="array" ref="AQ557">IFERROR(--('Input| Projects'!$AT557="Yes")*_xlfn.SWITCH('Input| Overheads'!$C$50,"Direct costs",'Calc| Overheads Allocation'!E$9*S557,"Internal labour",'Calc| Overheads Allocation'!E$9*S557*'Input| Projects'!$AO557,"DNSP defined",'Calc| Overheads Allocation'!E$79*'Input| Projects'!$AW557,0),0)</f>
        <v>0</v>
      </c>
      <c r="AR557" s="172" cm="1">
        <f t="array" ref="AR557">IFERROR(--('Input| Projects'!$AT557="Yes")*_xlfn.SWITCH('Input| Overheads'!$C$50,"Direct costs",'Calc| Overheads Allocation'!F$9*T557,"Internal labour",'Calc| Overheads Allocation'!F$9*T557*'Input| Projects'!$AO557,"DNSP defined",'Calc| Overheads Allocation'!F$79*'Input| Projects'!$AW557,0),0)</f>
        <v>0</v>
      </c>
      <c r="AS557" s="172" cm="1">
        <f t="array" ref="AS557">IFERROR(--('Input| Projects'!$AT557="Yes")*_xlfn.SWITCH('Input| Overheads'!$C$50,"Direct costs",'Calc| Overheads Allocation'!G$9*U557,"Internal labour",'Calc| Overheads Allocation'!G$9*U557*'Input| Projects'!$AO557,"DNSP defined",'Calc| Overheads Allocation'!G$79*'Input| Projects'!$AW557,0),0)</f>
        <v>0</v>
      </c>
      <c r="AT557" s="172" cm="1">
        <f t="array" ref="AT557">IFERROR(--('Input| Projects'!$AT557="Yes")*_xlfn.SWITCH('Input| Overheads'!$C$50,"Direct costs",'Calc| Overheads Allocation'!H$9*V557,"Internal labour",'Calc| Overheads Allocation'!H$9*V557*'Input| Projects'!$AO557,"DNSP defined",'Calc| Overheads Allocation'!H$79*'Input| Projects'!$AW557,0),0)</f>
        <v>0</v>
      </c>
      <c r="AU557" s="172" cm="1">
        <f t="array" ref="AU557">IFERROR(--('Input| Projects'!$AT557="Yes")*_xlfn.SWITCH('Input| Overheads'!$C$50,"Direct costs",'Calc| Overheads Allocation'!I$9*W557,"Internal labour",'Calc| Overheads Allocation'!I$9*W557*'Input| Projects'!$AO557,"DNSP defined",'Calc| Overheads Allocation'!I$79*'Input| Projects'!$AW557,0),0)</f>
        <v>0</v>
      </c>
      <c r="AV557" s="175"/>
      <c r="AW557" s="172">
        <f t="shared" si="200"/>
        <v>0</v>
      </c>
      <c r="AX557" s="172">
        <f t="shared" si="201"/>
        <v>0</v>
      </c>
      <c r="AY557" s="172">
        <f t="shared" si="202"/>
        <v>0</v>
      </c>
      <c r="AZ557" s="172">
        <f t="shared" si="203"/>
        <v>0</v>
      </c>
      <c r="BA557" s="172">
        <f t="shared" si="204"/>
        <v>0</v>
      </c>
      <c r="BB557" s="172">
        <f t="shared" si="205"/>
        <v>0</v>
      </c>
      <c r="BC557" s="172">
        <f t="shared" si="206"/>
        <v>0</v>
      </c>
      <c r="BD557" s="176"/>
      <c r="BE557" s="172">
        <f t="shared" si="207"/>
        <v>0</v>
      </c>
      <c r="BF557" s="172">
        <f t="shared" si="208"/>
        <v>0</v>
      </c>
      <c r="BG557" s="172">
        <f t="shared" si="209"/>
        <v>0</v>
      </c>
      <c r="BH557" s="172">
        <f t="shared" si="210"/>
        <v>0</v>
      </c>
      <c r="BI557" s="172">
        <f t="shared" si="211"/>
        <v>0</v>
      </c>
      <c r="BJ557" s="172">
        <f t="shared" si="212"/>
        <v>0</v>
      </c>
      <c r="BK557" s="172">
        <f t="shared" si="213"/>
        <v>0</v>
      </c>
      <c r="BL557" s="176"/>
      <c r="BM557" s="172">
        <f t="shared" si="192"/>
        <v>0</v>
      </c>
      <c r="BN557" s="172">
        <f t="shared" si="193"/>
        <v>0</v>
      </c>
      <c r="BO557" s="172">
        <f t="shared" si="194"/>
        <v>0</v>
      </c>
      <c r="BP557" s="172">
        <f t="shared" si="195"/>
        <v>0</v>
      </c>
      <c r="BQ557" s="172">
        <f t="shared" si="196"/>
        <v>0</v>
      </c>
      <c r="BR557" s="172">
        <f t="shared" si="197"/>
        <v>0</v>
      </c>
      <c r="BS557" s="172">
        <f t="shared" si="198"/>
        <v>0</v>
      </c>
      <c r="BT557" s="55"/>
      <c r="BU557" s="158">
        <f>SUMIF('Input| Projects'!$BA$8:$CX$8,RIGHT(BU$9,3),'Input| Projects'!$BA557:$CX557)</f>
        <v>0</v>
      </c>
      <c r="BV557" s="158">
        <f>SUMIF('Input| Projects'!$BA$8:$CX$8,RIGHT(BV$9,3),'Input| Projects'!$BA557:$CX557)</f>
        <v>0</v>
      </c>
      <c r="BW557" s="79" t="str">
        <f t="shared" si="199"/>
        <v/>
      </c>
    </row>
    <row r="558" spans="2:75" x14ac:dyDescent="0.2">
      <c r="B558" s="123">
        <f>IFERROR('Input| Projects'!B558,"")</f>
        <v>549</v>
      </c>
      <c r="C558" s="160" t="str">
        <f>IFERROR(IF('Input| Projects'!C558="","",'Input| Projects'!C558),"")</f>
        <v/>
      </c>
      <c r="D558" s="160" t="str">
        <f>IFERROR(IF('Input| Projects'!D558="","",'Input| Projects'!D558),"")</f>
        <v/>
      </c>
      <c r="E558" s="53"/>
      <c r="F558" s="160" t="str">
        <f>IF(LEN('Input| Projects'!F558)&gt;0,'Input| Projects'!F558,"")</f>
        <v/>
      </c>
      <c r="G558" s="160" t="str">
        <f>IF(LEN('Input| Projects'!G558)&gt;0,'Input| Projects'!G558,"")</f>
        <v/>
      </c>
      <c r="H558" s="10"/>
      <c r="I558" s="194" cm="1">
        <f t="array" ref="I558">IF(LEN($F558)&gt;0,1+IFERROR(SUMPRODUCT(TRANSPOSE('Input| Projects'!$AO558:$AQ558),INDEX('Input| Escalations'!$F$27:$L$29,,MATCH(Q$9,'Input| Escalations'!$F$21:$L$21,0))),0),0)</f>
        <v>0</v>
      </c>
      <c r="J558" s="194" cm="1">
        <f t="array" ref="J558">IF(LEN($F558)&gt;0,1+IFERROR(SUMPRODUCT(TRANSPOSE('Input| Projects'!$AO558:$AQ558),INDEX('Input| Escalations'!$F$27:$L$29,,MATCH(R$9,'Input| Escalations'!$F$21:$L$21,0))),0),0)</f>
        <v>0</v>
      </c>
      <c r="K558" s="194" cm="1">
        <f t="array" ref="K558">IF(LEN($F558)&gt;0,1+IFERROR(SUMPRODUCT(TRANSPOSE('Input| Projects'!$AO558:$AQ558),INDEX('Input| Escalations'!$F$27:$L$29,,MATCH(S$9,'Input| Escalations'!$F$21:$L$21,0))),0),0)</f>
        <v>0</v>
      </c>
      <c r="L558" s="194" cm="1">
        <f t="array" ref="L558">IF(LEN($F558)&gt;0,1+IFERROR(SUMPRODUCT(TRANSPOSE('Input| Projects'!$AO558:$AQ558),INDEX('Input| Escalations'!$F$27:$L$29,,MATCH(T$9,'Input| Escalations'!$F$21:$L$21,0))),0),0)</f>
        <v>0</v>
      </c>
      <c r="M558" s="194" cm="1">
        <f t="array" ref="M558">IF(LEN($F558)&gt;0,1+IFERROR(SUMPRODUCT(TRANSPOSE('Input| Projects'!$AO558:$AQ558),INDEX('Input| Escalations'!$F$27:$L$29,,MATCH(U$9,'Input| Escalations'!$F$21:$L$21,0))),0),0)</f>
        <v>0</v>
      </c>
      <c r="N558" s="194" cm="1">
        <f t="array" ref="N558">IF(LEN($F558)&gt;0,1+IFERROR(SUMPRODUCT(TRANSPOSE('Input| Projects'!$AO558:$AQ558),INDEX('Input| Escalations'!$F$27:$L$29,,MATCH(V$9,'Input| Escalations'!$F$21:$L$21,0))),0),0)</f>
        <v>0</v>
      </c>
      <c r="O558" s="194" cm="1">
        <f t="array" ref="O558">IF(LEN($F558)&gt;0,1+IFERROR(SUMPRODUCT(TRANSPOSE('Input| Projects'!$AO558:$AQ558),INDEX('Input| Escalations'!$F$27:$L$29,,MATCH(W$9,'Input| Escalations'!$F$21:$L$21,0))),0),0)</f>
        <v>0</v>
      </c>
      <c r="P558" s="10"/>
      <c r="Q558" s="172">
        <f>IFERROR(IF(ISNUMBER(FIND("decision",'Input| Setup'!$F$6)),'Input| Projects'!Y558,'Input| Projects'!I558)*'Input| Escalations'!$I$17*I558,0)</f>
        <v>0</v>
      </c>
      <c r="R558" s="172">
        <f>IFERROR(IF(ISNUMBER(FIND("decision",'Input| Setup'!$F$6)),'Input| Projects'!Z558,'Input| Projects'!J558)*'Input| Escalations'!$I$17*J558,0)</f>
        <v>0</v>
      </c>
      <c r="S558" s="172">
        <f>IFERROR(IF(ISNUMBER(FIND("decision",'Input| Setup'!$F$6)),'Input| Projects'!AA558,'Input| Projects'!K558)*'Input| Escalations'!$I$17*K558,0)</f>
        <v>0</v>
      </c>
      <c r="T558" s="172">
        <f>IFERROR(IF(ISNUMBER(FIND("decision",'Input| Setup'!$F$6)),'Input| Projects'!AB558,'Input| Projects'!L558)*'Input| Escalations'!$I$17*L558,0)</f>
        <v>0</v>
      </c>
      <c r="U558" s="172">
        <f>IFERROR(IF(ISNUMBER(FIND("decision",'Input| Setup'!$F$6)),'Input| Projects'!AC558,'Input| Projects'!M558)*'Input| Escalations'!$I$17*M558,0)</f>
        <v>0</v>
      </c>
      <c r="V558" s="172">
        <f>IFERROR(IF(ISNUMBER(FIND("decision",'Input| Setup'!$F$6)),'Input| Projects'!AD558,'Input| Projects'!N558)*'Input| Escalations'!$I$17*N558,0)</f>
        <v>0</v>
      </c>
      <c r="W558" s="172">
        <f>IFERROR(IF(ISNUMBER(FIND("decision",'Input| Setup'!$F$6)),'Input| Projects'!AE558,'Input| Projects'!O558)*'Input| Escalations'!$I$17*O558,0)</f>
        <v>0</v>
      </c>
      <c r="X558" s="175"/>
      <c r="Y558" s="172">
        <f>IF(ISNUMBER(FIND("decision",'Input| Setup'!$F$6)),'Input| Projects'!AG558,'Input| Projects'!Q558)*I558*'Input| Escalations'!$I$17</f>
        <v>0</v>
      </c>
      <c r="Z558" s="172">
        <f>IF(ISNUMBER(FIND("decision",'Input| Setup'!$F$6)),'Input| Projects'!AH558,'Input| Projects'!R558)*J558*'Input| Escalations'!$I$17</f>
        <v>0</v>
      </c>
      <c r="AA558" s="172">
        <f>IF(ISNUMBER(FIND("decision",'Input| Setup'!$F$6)),'Input| Projects'!AI558,'Input| Projects'!S558)*K558*'Input| Escalations'!$I$17</f>
        <v>0</v>
      </c>
      <c r="AB558" s="172">
        <f>IF(ISNUMBER(FIND("decision",'Input| Setup'!$F$6)),'Input| Projects'!AJ558,'Input| Projects'!T558)*L558*'Input| Escalations'!$I$17</f>
        <v>0</v>
      </c>
      <c r="AC558" s="172">
        <f>IF(ISNUMBER(FIND("decision",'Input| Setup'!$F$6)),'Input| Projects'!AK558,'Input| Projects'!U558)*M558*'Input| Escalations'!$I$17</f>
        <v>0</v>
      </c>
      <c r="AD558" s="172">
        <f>IF(ISNUMBER(FIND("decision",'Input| Setup'!$F$6)),'Input| Projects'!AL558,'Input| Projects'!V558)*N558*'Input| Escalations'!$I$17</f>
        <v>0</v>
      </c>
      <c r="AE558" s="172">
        <f>IF(ISNUMBER(FIND("decision",'Input| Setup'!$F$6)),'Input| Projects'!AM558,'Input| Projects'!W558)*O558*'Input| Escalations'!$I$17</f>
        <v>0</v>
      </c>
      <c r="AF558" s="175"/>
      <c r="AG558" s="172" cm="1">
        <f t="array" ref="AG558">IFERROR(--('Input| Projects'!$AS558="Yes")*_xlfn.SWITCH('Input| Overheads'!$C$50,"Direct costs",'Calc| Overheads Allocation'!C$8*Q558,"Internal labour",'Calc| Overheads Allocation'!C$8*Q558*'Input| Projects'!$AO558,"DNSP defined",'Calc| Overheads Allocation'!C$78*'Input| Projects'!$AV558,0),0)</f>
        <v>0</v>
      </c>
      <c r="AH558" s="172" cm="1">
        <f t="array" ref="AH558">IFERROR(--('Input| Projects'!$AS558="Yes")*_xlfn.SWITCH('Input| Overheads'!$C$50,"Direct costs",'Calc| Overheads Allocation'!D$8*R558,"Internal labour",'Calc| Overheads Allocation'!D$8*R558*'Input| Projects'!$AO558,"DNSP defined",'Calc| Overheads Allocation'!D$78*'Input| Projects'!$AV558,0),0)</f>
        <v>0</v>
      </c>
      <c r="AI558" s="172" cm="1">
        <f t="array" ref="AI558">IFERROR(--('Input| Projects'!$AS558="Yes")*_xlfn.SWITCH('Input| Overheads'!$C$50,"Direct costs",'Calc| Overheads Allocation'!E$8*S558,"Internal labour",'Calc| Overheads Allocation'!E$8*S558*'Input| Projects'!$AO558,"DNSP defined",'Calc| Overheads Allocation'!E$78*'Input| Projects'!$AV558,0),0)</f>
        <v>0</v>
      </c>
      <c r="AJ558" s="172" cm="1">
        <f t="array" ref="AJ558">IFERROR(--('Input| Projects'!$AS558="Yes")*_xlfn.SWITCH('Input| Overheads'!$C$50,"Direct costs",'Calc| Overheads Allocation'!F$8*T558,"Internal labour",'Calc| Overheads Allocation'!F$8*T558*'Input| Projects'!$AO558,"DNSP defined",'Calc| Overheads Allocation'!F$78*'Input| Projects'!$AV558,0),0)</f>
        <v>0</v>
      </c>
      <c r="AK558" s="172" cm="1">
        <f t="array" ref="AK558">IFERROR(--('Input| Projects'!$AS558="Yes")*_xlfn.SWITCH('Input| Overheads'!$C$50,"Direct costs",'Calc| Overheads Allocation'!G$8*U558,"Internal labour",'Calc| Overheads Allocation'!G$8*U558*'Input| Projects'!$AO558,"DNSP defined",'Calc| Overheads Allocation'!G$78*'Input| Projects'!$AV558,0),0)</f>
        <v>0</v>
      </c>
      <c r="AL558" s="172" cm="1">
        <f t="array" ref="AL558">IFERROR(--('Input| Projects'!$AS558="Yes")*_xlfn.SWITCH('Input| Overheads'!$C$50,"Direct costs",'Calc| Overheads Allocation'!H$8*V558,"Internal labour",'Calc| Overheads Allocation'!H$8*V558*'Input| Projects'!$AO558,"DNSP defined",'Calc| Overheads Allocation'!H$78*'Input| Projects'!$AV558,0),0)</f>
        <v>0</v>
      </c>
      <c r="AM558" s="172" cm="1">
        <f t="array" ref="AM558">IFERROR(--('Input| Projects'!$AS558="Yes")*_xlfn.SWITCH('Input| Overheads'!$C$50,"Direct costs",'Calc| Overheads Allocation'!I$8*W558,"Internal labour",'Calc| Overheads Allocation'!I$8*W558*'Input| Projects'!$AO558,"DNSP defined",'Calc| Overheads Allocation'!I$78*'Input| Projects'!$AV558,0),0)</f>
        <v>0</v>
      </c>
      <c r="AN558" s="175"/>
      <c r="AO558" s="172" cm="1">
        <f t="array" ref="AO558">IFERROR(--('Input| Projects'!$AT558="Yes")*_xlfn.SWITCH('Input| Overheads'!$C$50,"Direct costs",'Calc| Overheads Allocation'!C$9*Q558,"Internal labour",'Calc| Overheads Allocation'!C$9*Q558*'Input| Projects'!$AO558,"DNSP defined",'Calc| Overheads Allocation'!C$79*'Input| Projects'!$AW558,0),0)</f>
        <v>0</v>
      </c>
      <c r="AP558" s="172" cm="1">
        <f t="array" ref="AP558">IFERROR(--('Input| Projects'!$AT558="Yes")*_xlfn.SWITCH('Input| Overheads'!$C$50,"Direct costs",'Calc| Overheads Allocation'!D$9*R558,"Internal labour",'Calc| Overheads Allocation'!D$9*R558*'Input| Projects'!$AO558,"DNSP defined",'Calc| Overheads Allocation'!D$79*'Input| Projects'!$AW558,0),0)</f>
        <v>0</v>
      </c>
      <c r="AQ558" s="172" cm="1">
        <f t="array" ref="AQ558">IFERROR(--('Input| Projects'!$AT558="Yes")*_xlfn.SWITCH('Input| Overheads'!$C$50,"Direct costs",'Calc| Overheads Allocation'!E$9*S558,"Internal labour",'Calc| Overheads Allocation'!E$9*S558*'Input| Projects'!$AO558,"DNSP defined",'Calc| Overheads Allocation'!E$79*'Input| Projects'!$AW558,0),0)</f>
        <v>0</v>
      </c>
      <c r="AR558" s="172" cm="1">
        <f t="array" ref="AR558">IFERROR(--('Input| Projects'!$AT558="Yes")*_xlfn.SWITCH('Input| Overheads'!$C$50,"Direct costs",'Calc| Overheads Allocation'!F$9*T558,"Internal labour",'Calc| Overheads Allocation'!F$9*T558*'Input| Projects'!$AO558,"DNSP defined",'Calc| Overheads Allocation'!F$79*'Input| Projects'!$AW558,0),0)</f>
        <v>0</v>
      </c>
      <c r="AS558" s="172" cm="1">
        <f t="array" ref="AS558">IFERROR(--('Input| Projects'!$AT558="Yes")*_xlfn.SWITCH('Input| Overheads'!$C$50,"Direct costs",'Calc| Overheads Allocation'!G$9*U558,"Internal labour",'Calc| Overheads Allocation'!G$9*U558*'Input| Projects'!$AO558,"DNSP defined",'Calc| Overheads Allocation'!G$79*'Input| Projects'!$AW558,0),0)</f>
        <v>0</v>
      </c>
      <c r="AT558" s="172" cm="1">
        <f t="array" ref="AT558">IFERROR(--('Input| Projects'!$AT558="Yes")*_xlfn.SWITCH('Input| Overheads'!$C$50,"Direct costs",'Calc| Overheads Allocation'!H$9*V558,"Internal labour",'Calc| Overheads Allocation'!H$9*V558*'Input| Projects'!$AO558,"DNSP defined",'Calc| Overheads Allocation'!H$79*'Input| Projects'!$AW558,0),0)</f>
        <v>0</v>
      </c>
      <c r="AU558" s="172" cm="1">
        <f t="array" ref="AU558">IFERROR(--('Input| Projects'!$AT558="Yes")*_xlfn.SWITCH('Input| Overheads'!$C$50,"Direct costs",'Calc| Overheads Allocation'!I$9*W558,"Internal labour",'Calc| Overheads Allocation'!I$9*W558*'Input| Projects'!$AO558,"DNSP defined",'Calc| Overheads Allocation'!I$79*'Input| Projects'!$AW558,0),0)</f>
        <v>0</v>
      </c>
      <c r="AV558" s="175"/>
      <c r="AW558" s="172">
        <f t="shared" si="200"/>
        <v>0</v>
      </c>
      <c r="AX558" s="172">
        <f t="shared" si="201"/>
        <v>0</v>
      </c>
      <c r="AY558" s="172">
        <f t="shared" si="202"/>
        <v>0</v>
      </c>
      <c r="AZ558" s="172">
        <f t="shared" si="203"/>
        <v>0</v>
      </c>
      <c r="BA558" s="172">
        <f t="shared" si="204"/>
        <v>0</v>
      </c>
      <c r="BB558" s="172">
        <f t="shared" si="205"/>
        <v>0</v>
      </c>
      <c r="BC558" s="172">
        <f t="shared" si="206"/>
        <v>0</v>
      </c>
      <c r="BD558" s="176"/>
      <c r="BE558" s="172">
        <f t="shared" si="207"/>
        <v>0</v>
      </c>
      <c r="BF558" s="172">
        <f t="shared" si="208"/>
        <v>0</v>
      </c>
      <c r="BG558" s="172">
        <f t="shared" si="209"/>
        <v>0</v>
      </c>
      <c r="BH558" s="172">
        <f t="shared" si="210"/>
        <v>0</v>
      </c>
      <c r="BI558" s="172">
        <f t="shared" si="211"/>
        <v>0</v>
      </c>
      <c r="BJ558" s="172">
        <f t="shared" si="212"/>
        <v>0</v>
      </c>
      <c r="BK558" s="172">
        <f t="shared" si="213"/>
        <v>0</v>
      </c>
      <c r="BL558" s="176"/>
      <c r="BM558" s="172">
        <f t="shared" si="192"/>
        <v>0</v>
      </c>
      <c r="BN558" s="172">
        <f t="shared" si="193"/>
        <v>0</v>
      </c>
      <c r="BO558" s="172">
        <f t="shared" si="194"/>
        <v>0</v>
      </c>
      <c r="BP558" s="172">
        <f t="shared" si="195"/>
        <v>0</v>
      </c>
      <c r="BQ558" s="172">
        <f t="shared" si="196"/>
        <v>0</v>
      </c>
      <c r="BR558" s="172">
        <f t="shared" si="197"/>
        <v>0</v>
      </c>
      <c r="BS558" s="172">
        <f t="shared" si="198"/>
        <v>0</v>
      </c>
      <c r="BT558" s="55"/>
      <c r="BU558" s="158">
        <f>SUMIF('Input| Projects'!$BA$8:$CX$8,RIGHT(BU$9,3),'Input| Projects'!$BA558:$CX558)</f>
        <v>0</v>
      </c>
      <c r="BV558" s="158">
        <f>SUMIF('Input| Projects'!$BA$8:$CX$8,RIGHT(BV$9,3),'Input| Projects'!$BA558:$CX558)</f>
        <v>0</v>
      </c>
      <c r="BW558" s="79" t="str">
        <f t="shared" si="199"/>
        <v/>
      </c>
    </row>
    <row r="559" spans="2:75" x14ac:dyDescent="0.2">
      <c r="B559" s="123">
        <f>IFERROR('Input| Projects'!B559,"")</f>
        <v>550</v>
      </c>
      <c r="C559" s="160" t="str">
        <f>IFERROR(IF('Input| Projects'!C559="","",'Input| Projects'!C559),"")</f>
        <v/>
      </c>
      <c r="D559" s="160" t="str">
        <f>IFERROR(IF('Input| Projects'!D559="","",'Input| Projects'!D559),"")</f>
        <v/>
      </c>
      <c r="E559" s="53"/>
      <c r="F559" s="160" t="str">
        <f>IF(LEN('Input| Projects'!F559)&gt;0,'Input| Projects'!F559,"")</f>
        <v/>
      </c>
      <c r="G559" s="160" t="str">
        <f>IF(LEN('Input| Projects'!G559)&gt;0,'Input| Projects'!G559,"")</f>
        <v/>
      </c>
      <c r="H559" s="10"/>
      <c r="I559" s="194" cm="1">
        <f t="array" ref="I559">IF(LEN($F559)&gt;0,1+IFERROR(SUMPRODUCT(TRANSPOSE('Input| Projects'!$AO559:$AQ559),INDEX('Input| Escalations'!$F$27:$L$29,,MATCH(Q$9,'Input| Escalations'!$F$21:$L$21,0))),0),0)</f>
        <v>0</v>
      </c>
      <c r="J559" s="194" cm="1">
        <f t="array" ref="J559">IF(LEN($F559)&gt;0,1+IFERROR(SUMPRODUCT(TRANSPOSE('Input| Projects'!$AO559:$AQ559),INDEX('Input| Escalations'!$F$27:$L$29,,MATCH(R$9,'Input| Escalations'!$F$21:$L$21,0))),0),0)</f>
        <v>0</v>
      </c>
      <c r="K559" s="194" cm="1">
        <f t="array" ref="K559">IF(LEN($F559)&gt;0,1+IFERROR(SUMPRODUCT(TRANSPOSE('Input| Projects'!$AO559:$AQ559),INDEX('Input| Escalations'!$F$27:$L$29,,MATCH(S$9,'Input| Escalations'!$F$21:$L$21,0))),0),0)</f>
        <v>0</v>
      </c>
      <c r="L559" s="194" cm="1">
        <f t="array" ref="L559">IF(LEN($F559)&gt;0,1+IFERROR(SUMPRODUCT(TRANSPOSE('Input| Projects'!$AO559:$AQ559),INDEX('Input| Escalations'!$F$27:$L$29,,MATCH(T$9,'Input| Escalations'!$F$21:$L$21,0))),0),0)</f>
        <v>0</v>
      </c>
      <c r="M559" s="194" cm="1">
        <f t="array" ref="M559">IF(LEN($F559)&gt;0,1+IFERROR(SUMPRODUCT(TRANSPOSE('Input| Projects'!$AO559:$AQ559),INDEX('Input| Escalations'!$F$27:$L$29,,MATCH(U$9,'Input| Escalations'!$F$21:$L$21,0))),0),0)</f>
        <v>0</v>
      </c>
      <c r="N559" s="194" cm="1">
        <f t="array" ref="N559">IF(LEN($F559)&gt;0,1+IFERROR(SUMPRODUCT(TRANSPOSE('Input| Projects'!$AO559:$AQ559),INDEX('Input| Escalations'!$F$27:$L$29,,MATCH(V$9,'Input| Escalations'!$F$21:$L$21,0))),0),0)</f>
        <v>0</v>
      </c>
      <c r="O559" s="194" cm="1">
        <f t="array" ref="O559">IF(LEN($F559)&gt;0,1+IFERROR(SUMPRODUCT(TRANSPOSE('Input| Projects'!$AO559:$AQ559),INDEX('Input| Escalations'!$F$27:$L$29,,MATCH(W$9,'Input| Escalations'!$F$21:$L$21,0))),0),0)</f>
        <v>0</v>
      </c>
      <c r="P559" s="10"/>
      <c r="Q559" s="172">
        <f>IFERROR(IF(ISNUMBER(FIND("decision",'Input| Setup'!$F$6)),'Input| Projects'!Y559,'Input| Projects'!I559)*'Input| Escalations'!$I$17*I559,0)</f>
        <v>0</v>
      </c>
      <c r="R559" s="172">
        <f>IFERROR(IF(ISNUMBER(FIND("decision",'Input| Setup'!$F$6)),'Input| Projects'!Z559,'Input| Projects'!J559)*'Input| Escalations'!$I$17*J559,0)</f>
        <v>0</v>
      </c>
      <c r="S559" s="172">
        <f>IFERROR(IF(ISNUMBER(FIND("decision",'Input| Setup'!$F$6)),'Input| Projects'!AA559,'Input| Projects'!K559)*'Input| Escalations'!$I$17*K559,0)</f>
        <v>0</v>
      </c>
      <c r="T559" s="172">
        <f>IFERROR(IF(ISNUMBER(FIND("decision",'Input| Setup'!$F$6)),'Input| Projects'!AB559,'Input| Projects'!L559)*'Input| Escalations'!$I$17*L559,0)</f>
        <v>0</v>
      </c>
      <c r="U559" s="172">
        <f>IFERROR(IF(ISNUMBER(FIND("decision",'Input| Setup'!$F$6)),'Input| Projects'!AC559,'Input| Projects'!M559)*'Input| Escalations'!$I$17*M559,0)</f>
        <v>0</v>
      </c>
      <c r="V559" s="172">
        <f>IFERROR(IF(ISNUMBER(FIND("decision",'Input| Setup'!$F$6)),'Input| Projects'!AD559,'Input| Projects'!N559)*'Input| Escalations'!$I$17*N559,0)</f>
        <v>0</v>
      </c>
      <c r="W559" s="172">
        <f>IFERROR(IF(ISNUMBER(FIND("decision",'Input| Setup'!$F$6)),'Input| Projects'!AE559,'Input| Projects'!O559)*'Input| Escalations'!$I$17*O559,0)</f>
        <v>0</v>
      </c>
      <c r="X559" s="175"/>
      <c r="Y559" s="172">
        <f>IF(ISNUMBER(FIND("decision",'Input| Setup'!$F$6)),'Input| Projects'!AG559,'Input| Projects'!Q559)*I559*'Input| Escalations'!$I$17</f>
        <v>0</v>
      </c>
      <c r="Z559" s="172">
        <f>IF(ISNUMBER(FIND("decision",'Input| Setup'!$F$6)),'Input| Projects'!AH559,'Input| Projects'!R559)*J559*'Input| Escalations'!$I$17</f>
        <v>0</v>
      </c>
      <c r="AA559" s="172">
        <f>IF(ISNUMBER(FIND("decision",'Input| Setup'!$F$6)),'Input| Projects'!AI559,'Input| Projects'!S559)*K559*'Input| Escalations'!$I$17</f>
        <v>0</v>
      </c>
      <c r="AB559" s="172">
        <f>IF(ISNUMBER(FIND("decision",'Input| Setup'!$F$6)),'Input| Projects'!AJ559,'Input| Projects'!T559)*L559*'Input| Escalations'!$I$17</f>
        <v>0</v>
      </c>
      <c r="AC559" s="172">
        <f>IF(ISNUMBER(FIND("decision",'Input| Setup'!$F$6)),'Input| Projects'!AK559,'Input| Projects'!U559)*M559*'Input| Escalations'!$I$17</f>
        <v>0</v>
      </c>
      <c r="AD559" s="172">
        <f>IF(ISNUMBER(FIND("decision",'Input| Setup'!$F$6)),'Input| Projects'!AL559,'Input| Projects'!V559)*N559*'Input| Escalations'!$I$17</f>
        <v>0</v>
      </c>
      <c r="AE559" s="172">
        <f>IF(ISNUMBER(FIND("decision",'Input| Setup'!$F$6)),'Input| Projects'!AM559,'Input| Projects'!W559)*O559*'Input| Escalations'!$I$17</f>
        <v>0</v>
      </c>
      <c r="AF559" s="175"/>
      <c r="AG559" s="172" cm="1">
        <f t="array" ref="AG559">IFERROR(--('Input| Projects'!$AS559="Yes")*_xlfn.SWITCH('Input| Overheads'!$C$50,"Direct costs",'Calc| Overheads Allocation'!C$8*Q559,"Internal labour",'Calc| Overheads Allocation'!C$8*Q559*'Input| Projects'!$AO559,"DNSP defined",'Calc| Overheads Allocation'!C$78*'Input| Projects'!$AV559,0),0)</f>
        <v>0</v>
      </c>
      <c r="AH559" s="172" cm="1">
        <f t="array" ref="AH559">IFERROR(--('Input| Projects'!$AS559="Yes")*_xlfn.SWITCH('Input| Overheads'!$C$50,"Direct costs",'Calc| Overheads Allocation'!D$8*R559,"Internal labour",'Calc| Overheads Allocation'!D$8*R559*'Input| Projects'!$AO559,"DNSP defined",'Calc| Overheads Allocation'!D$78*'Input| Projects'!$AV559,0),0)</f>
        <v>0</v>
      </c>
      <c r="AI559" s="172" cm="1">
        <f t="array" ref="AI559">IFERROR(--('Input| Projects'!$AS559="Yes")*_xlfn.SWITCH('Input| Overheads'!$C$50,"Direct costs",'Calc| Overheads Allocation'!E$8*S559,"Internal labour",'Calc| Overheads Allocation'!E$8*S559*'Input| Projects'!$AO559,"DNSP defined",'Calc| Overheads Allocation'!E$78*'Input| Projects'!$AV559,0),0)</f>
        <v>0</v>
      </c>
      <c r="AJ559" s="172" cm="1">
        <f t="array" ref="AJ559">IFERROR(--('Input| Projects'!$AS559="Yes")*_xlfn.SWITCH('Input| Overheads'!$C$50,"Direct costs",'Calc| Overheads Allocation'!F$8*T559,"Internal labour",'Calc| Overheads Allocation'!F$8*T559*'Input| Projects'!$AO559,"DNSP defined",'Calc| Overheads Allocation'!F$78*'Input| Projects'!$AV559,0),0)</f>
        <v>0</v>
      </c>
      <c r="AK559" s="172" cm="1">
        <f t="array" ref="AK559">IFERROR(--('Input| Projects'!$AS559="Yes")*_xlfn.SWITCH('Input| Overheads'!$C$50,"Direct costs",'Calc| Overheads Allocation'!G$8*U559,"Internal labour",'Calc| Overheads Allocation'!G$8*U559*'Input| Projects'!$AO559,"DNSP defined",'Calc| Overheads Allocation'!G$78*'Input| Projects'!$AV559,0),0)</f>
        <v>0</v>
      </c>
      <c r="AL559" s="172" cm="1">
        <f t="array" ref="AL559">IFERROR(--('Input| Projects'!$AS559="Yes")*_xlfn.SWITCH('Input| Overheads'!$C$50,"Direct costs",'Calc| Overheads Allocation'!H$8*V559,"Internal labour",'Calc| Overheads Allocation'!H$8*V559*'Input| Projects'!$AO559,"DNSP defined",'Calc| Overheads Allocation'!H$78*'Input| Projects'!$AV559,0),0)</f>
        <v>0</v>
      </c>
      <c r="AM559" s="172" cm="1">
        <f t="array" ref="AM559">IFERROR(--('Input| Projects'!$AS559="Yes")*_xlfn.SWITCH('Input| Overheads'!$C$50,"Direct costs",'Calc| Overheads Allocation'!I$8*W559,"Internal labour",'Calc| Overheads Allocation'!I$8*W559*'Input| Projects'!$AO559,"DNSP defined",'Calc| Overheads Allocation'!I$78*'Input| Projects'!$AV559,0),0)</f>
        <v>0</v>
      </c>
      <c r="AN559" s="175"/>
      <c r="AO559" s="172" cm="1">
        <f t="array" ref="AO559">IFERROR(--('Input| Projects'!$AT559="Yes")*_xlfn.SWITCH('Input| Overheads'!$C$50,"Direct costs",'Calc| Overheads Allocation'!C$9*Q559,"Internal labour",'Calc| Overheads Allocation'!C$9*Q559*'Input| Projects'!$AO559,"DNSP defined",'Calc| Overheads Allocation'!C$79*'Input| Projects'!$AW559,0),0)</f>
        <v>0</v>
      </c>
      <c r="AP559" s="172" cm="1">
        <f t="array" ref="AP559">IFERROR(--('Input| Projects'!$AT559="Yes")*_xlfn.SWITCH('Input| Overheads'!$C$50,"Direct costs",'Calc| Overheads Allocation'!D$9*R559,"Internal labour",'Calc| Overheads Allocation'!D$9*R559*'Input| Projects'!$AO559,"DNSP defined",'Calc| Overheads Allocation'!D$79*'Input| Projects'!$AW559,0),0)</f>
        <v>0</v>
      </c>
      <c r="AQ559" s="172" cm="1">
        <f t="array" ref="AQ559">IFERROR(--('Input| Projects'!$AT559="Yes")*_xlfn.SWITCH('Input| Overheads'!$C$50,"Direct costs",'Calc| Overheads Allocation'!E$9*S559,"Internal labour",'Calc| Overheads Allocation'!E$9*S559*'Input| Projects'!$AO559,"DNSP defined",'Calc| Overheads Allocation'!E$79*'Input| Projects'!$AW559,0),0)</f>
        <v>0</v>
      </c>
      <c r="AR559" s="172" cm="1">
        <f t="array" ref="AR559">IFERROR(--('Input| Projects'!$AT559="Yes")*_xlfn.SWITCH('Input| Overheads'!$C$50,"Direct costs",'Calc| Overheads Allocation'!F$9*T559,"Internal labour",'Calc| Overheads Allocation'!F$9*T559*'Input| Projects'!$AO559,"DNSP defined",'Calc| Overheads Allocation'!F$79*'Input| Projects'!$AW559,0),0)</f>
        <v>0</v>
      </c>
      <c r="AS559" s="172" cm="1">
        <f t="array" ref="AS559">IFERROR(--('Input| Projects'!$AT559="Yes")*_xlfn.SWITCH('Input| Overheads'!$C$50,"Direct costs",'Calc| Overheads Allocation'!G$9*U559,"Internal labour",'Calc| Overheads Allocation'!G$9*U559*'Input| Projects'!$AO559,"DNSP defined",'Calc| Overheads Allocation'!G$79*'Input| Projects'!$AW559,0),0)</f>
        <v>0</v>
      </c>
      <c r="AT559" s="172" cm="1">
        <f t="array" ref="AT559">IFERROR(--('Input| Projects'!$AT559="Yes")*_xlfn.SWITCH('Input| Overheads'!$C$50,"Direct costs",'Calc| Overheads Allocation'!H$9*V559,"Internal labour",'Calc| Overheads Allocation'!H$9*V559*'Input| Projects'!$AO559,"DNSP defined",'Calc| Overheads Allocation'!H$79*'Input| Projects'!$AW559,0),0)</f>
        <v>0</v>
      </c>
      <c r="AU559" s="172" cm="1">
        <f t="array" ref="AU559">IFERROR(--('Input| Projects'!$AT559="Yes")*_xlfn.SWITCH('Input| Overheads'!$C$50,"Direct costs",'Calc| Overheads Allocation'!I$9*W559,"Internal labour",'Calc| Overheads Allocation'!I$9*W559*'Input| Projects'!$AO559,"DNSP defined",'Calc| Overheads Allocation'!I$79*'Input| Projects'!$AW559,0),0)</f>
        <v>0</v>
      </c>
      <c r="AV559" s="175"/>
      <c r="AW559" s="172">
        <f t="shared" si="200"/>
        <v>0</v>
      </c>
      <c r="AX559" s="172">
        <f t="shared" si="201"/>
        <v>0</v>
      </c>
      <c r="AY559" s="172">
        <f t="shared" si="202"/>
        <v>0</v>
      </c>
      <c r="AZ559" s="172">
        <f t="shared" si="203"/>
        <v>0</v>
      </c>
      <c r="BA559" s="172">
        <f t="shared" si="204"/>
        <v>0</v>
      </c>
      <c r="BB559" s="172">
        <f t="shared" si="205"/>
        <v>0</v>
      </c>
      <c r="BC559" s="172">
        <f t="shared" si="206"/>
        <v>0</v>
      </c>
      <c r="BD559" s="176"/>
      <c r="BE559" s="172">
        <f t="shared" si="207"/>
        <v>0</v>
      </c>
      <c r="BF559" s="172">
        <f t="shared" si="208"/>
        <v>0</v>
      </c>
      <c r="BG559" s="172">
        <f t="shared" si="209"/>
        <v>0</v>
      </c>
      <c r="BH559" s="172">
        <f t="shared" si="210"/>
        <v>0</v>
      </c>
      <c r="BI559" s="172">
        <f t="shared" si="211"/>
        <v>0</v>
      </c>
      <c r="BJ559" s="172">
        <f t="shared" si="212"/>
        <v>0</v>
      </c>
      <c r="BK559" s="172">
        <f t="shared" si="213"/>
        <v>0</v>
      </c>
      <c r="BL559" s="176"/>
      <c r="BM559" s="172">
        <f t="shared" si="192"/>
        <v>0</v>
      </c>
      <c r="BN559" s="172">
        <f t="shared" si="193"/>
        <v>0</v>
      </c>
      <c r="BO559" s="172">
        <f t="shared" si="194"/>
        <v>0</v>
      </c>
      <c r="BP559" s="172">
        <f t="shared" si="195"/>
        <v>0</v>
      </c>
      <c r="BQ559" s="172">
        <f t="shared" si="196"/>
        <v>0</v>
      </c>
      <c r="BR559" s="172">
        <f t="shared" si="197"/>
        <v>0</v>
      </c>
      <c r="BS559" s="172">
        <f t="shared" si="198"/>
        <v>0</v>
      </c>
      <c r="BT559" s="55"/>
      <c r="BU559" s="158">
        <f>SUMIF('Input| Projects'!$BA$8:$CX$8,RIGHT(BU$9,3),'Input| Projects'!$BA559:$CX559)</f>
        <v>0</v>
      </c>
      <c r="BV559" s="158">
        <f>SUMIF('Input| Projects'!$BA$8:$CX$8,RIGHT(BV$9,3),'Input| Projects'!$BA559:$CX559)</f>
        <v>0</v>
      </c>
      <c r="BW559" s="79" t="str">
        <f t="shared" si="199"/>
        <v/>
      </c>
    </row>
    <row r="560" spans="2:75" x14ac:dyDescent="0.2">
      <c r="B560" s="123">
        <f>IFERROR('Input| Projects'!B560,"")</f>
        <v>551</v>
      </c>
      <c r="C560" s="160" t="str">
        <f>IFERROR(IF('Input| Projects'!C560="","",'Input| Projects'!C560),"")</f>
        <v/>
      </c>
      <c r="D560" s="160" t="str">
        <f>IFERROR(IF('Input| Projects'!D560="","",'Input| Projects'!D560),"")</f>
        <v/>
      </c>
      <c r="E560" s="53"/>
      <c r="F560" s="160" t="str">
        <f>IF(LEN('Input| Projects'!F560)&gt;0,'Input| Projects'!F560,"")</f>
        <v/>
      </c>
      <c r="G560" s="160" t="str">
        <f>IF(LEN('Input| Projects'!G560)&gt;0,'Input| Projects'!G560,"")</f>
        <v/>
      </c>
      <c r="H560" s="10"/>
      <c r="I560" s="194" cm="1">
        <f t="array" ref="I560">IF(LEN($F560)&gt;0,1+IFERROR(SUMPRODUCT(TRANSPOSE('Input| Projects'!$AO560:$AQ560),INDEX('Input| Escalations'!$F$27:$L$29,,MATCH(Q$9,'Input| Escalations'!$F$21:$L$21,0))),0),0)</f>
        <v>0</v>
      </c>
      <c r="J560" s="194" cm="1">
        <f t="array" ref="J560">IF(LEN($F560)&gt;0,1+IFERROR(SUMPRODUCT(TRANSPOSE('Input| Projects'!$AO560:$AQ560),INDEX('Input| Escalations'!$F$27:$L$29,,MATCH(R$9,'Input| Escalations'!$F$21:$L$21,0))),0),0)</f>
        <v>0</v>
      </c>
      <c r="K560" s="194" cm="1">
        <f t="array" ref="K560">IF(LEN($F560)&gt;0,1+IFERROR(SUMPRODUCT(TRANSPOSE('Input| Projects'!$AO560:$AQ560),INDEX('Input| Escalations'!$F$27:$L$29,,MATCH(S$9,'Input| Escalations'!$F$21:$L$21,0))),0),0)</f>
        <v>0</v>
      </c>
      <c r="L560" s="194" cm="1">
        <f t="array" ref="L560">IF(LEN($F560)&gt;0,1+IFERROR(SUMPRODUCT(TRANSPOSE('Input| Projects'!$AO560:$AQ560),INDEX('Input| Escalations'!$F$27:$L$29,,MATCH(T$9,'Input| Escalations'!$F$21:$L$21,0))),0),0)</f>
        <v>0</v>
      </c>
      <c r="M560" s="194" cm="1">
        <f t="array" ref="M560">IF(LEN($F560)&gt;0,1+IFERROR(SUMPRODUCT(TRANSPOSE('Input| Projects'!$AO560:$AQ560),INDEX('Input| Escalations'!$F$27:$L$29,,MATCH(U$9,'Input| Escalations'!$F$21:$L$21,0))),0),0)</f>
        <v>0</v>
      </c>
      <c r="N560" s="194" cm="1">
        <f t="array" ref="N560">IF(LEN($F560)&gt;0,1+IFERROR(SUMPRODUCT(TRANSPOSE('Input| Projects'!$AO560:$AQ560),INDEX('Input| Escalations'!$F$27:$L$29,,MATCH(V$9,'Input| Escalations'!$F$21:$L$21,0))),0),0)</f>
        <v>0</v>
      </c>
      <c r="O560" s="194" cm="1">
        <f t="array" ref="O560">IF(LEN($F560)&gt;0,1+IFERROR(SUMPRODUCT(TRANSPOSE('Input| Projects'!$AO560:$AQ560),INDEX('Input| Escalations'!$F$27:$L$29,,MATCH(W$9,'Input| Escalations'!$F$21:$L$21,0))),0),0)</f>
        <v>0</v>
      </c>
      <c r="P560" s="10"/>
      <c r="Q560" s="172">
        <f>IFERROR(IF(ISNUMBER(FIND("decision",'Input| Setup'!$F$6)),'Input| Projects'!Y560,'Input| Projects'!I560)*'Input| Escalations'!$I$17*I560,0)</f>
        <v>0</v>
      </c>
      <c r="R560" s="172">
        <f>IFERROR(IF(ISNUMBER(FIND("decision",'Input| Setup'!$F$6)),'Input| Projects'!Z560,'Input| Projects'!J560)*'Input| Escalations'!$I$17*J560,0)</f>
        <v>0</v>
      </c>
      <c r="S560" s="172">
        <f>IFERROR(IF(ISNUMBER(FIND("decision",'Input| Setup'!$F$6)),'Input| Projects'!AA560,'Input| Projects'!K560)*'Input| Escalations'!$I$17*K560,0)</f>
        <v>0</v>
      </c>
      <c r="T560" s="172">
        <f>IFERROR(IF(ISNUMBER(FIND("decision",'Input| Setup'!$F$6)),'Input| Projects'!AB560,'Input| Projects'!L560)*'Input| Escalations'!$I$17*L560,0)</f>
        <v>0</v>
      </c>
      <c r="U560" s="172">
        <f>IFERROR(IF(ISNUMBER(FIND("decision",'Input| Setup'!$F$6)),'Input| Projects'!AC560,'Input| Projects'!M560)*'Input| Escalations'!$I$17*M560,0)</f>
        <v>0</v>
      </c>
      <c r="V560" s="172">
        <f>IFERROR(IF(ISNUMBER(FIND("decision",'Input| Setup'!$F$6)),'Input| Projects'!AD560,'Input| Projects'!N560)*'Input| Escalations'!$I$17*N560,0)</f>
        <v>0</v>
      </c>
      <c r="W560" s="172">
        <f>IFERROR(IF(ISNUMBER(FIND("decision",'Input| Setup'!$F$6)),'Input| Projects'!AE560,'Input| Projects'!O560)*'Input| Escalations'!$I$17*O560,0)</f>
        <v>0</v>
      </c>
      <c r="X560" s="175"/>
      <c r="Y560" s="172">
        <f>IF(ISNUMBER(FIND("decision",'Input| Setup'!$F$6)),'Input| Projects'!AG560,'Input| Projects'!Q560)*I560*'Input| Escalations'!$I$17</f>
        <v>0</v>
      </c>
      <c r="Z560" s="172">
        <f>IF(ISNUMBER(FIND("decision",'Input| Setup'!$F$6)),'Input| Projects'!AH560,'Input| Projects'!R560)*J560*'Input| Escalations'!$I$17</f>
        <v>0</v>
      </c>
      <c r="AA560" s="172">
        <f>IF(ISNUMBER(FIND("decision",'Input| Setup'!$F$6)),'Input| Projects'!AI560,'Input| Projects'!S560)*K560*'Input| Escalations'!$I$17</f>
        <v>0</v>
      </c>
      <c r="AB560" s="172">
        <f>IF(ISNUMBER(FIND("decision",'Input| Setup'!$F$6)),'Input| Projects'!AJ560,'Input| Projects'!T560)*L560*'Input| Escalations'!$I$17</f>
        <v>0</v>
      </c>
      <c r="AC560" s="172">
        <f>IF(ISNUMBER(FIND("decision",'Input| Setup'!$F$6)),'Input| Projects'!AK560,'Input| Projects'!U560)*M560*'Input| Escalations'!$I$17</f>
        <v>0</v>
      </c>
      <c r="AD560" s="172">
        <f>IF(ISNUMBER(FIND("decision",'Input| Setup'!$F$6)),'Input| Projects'!AL560,'Input| Projects'!V560)*N560*'Input| Escalations'!$I$17</f>
        <v>0</v>
      </c>
      <c r="AE560" s="172">
        <f>IF(ISNUMBER(FIND("decision",'Input| Setup'!$F$6)),'Input| Projects'!AM560,'Input| Projects'!W560)*O560*'Input| Escalations'!$I$17</f>
        <v>0</v>
      </c>
      <c r="AF560" s="175"/>
      <c r="AG560" s="172" cm="1">
        <f t="array" ref="AG560">IFERROR(--('Input| Projects'!$AS560="Yes")*_xlfn.SWITCH('Input| Overheads'!$C$50,"Direct costs",'Calc| Overheads Allocation'!C$8*Q560,"Internal labour",'Calc| Overheads Allocation'!C$8*Q560*'Input| Projects'!$AO560,"DNSP defined",'Calc| Overheads Allocation'!C$78*'Input| Projects'!$AV560,0),0)</f>
        <v>0</v>
      </c>
      <c r="AH560" s="172" cm="1">
        <f t="array" ref="AH560">IFERROR(--('Input| Projects'!$AS560="Yes")*_xlfn.SWITCH('Input| Overheads'!$C$50,"Direct costs",'Calc| Overheads Allocation'!D$8*R560,"Internal labour",'Calc| Overheads Allocation'!D$8*R560*'Input| Projects'!$AO560,"DNSP defined",'Calc| Overheads Allocation'!D$78*'Input| Projects'!$AV560,0),0)</f>
        <v>0</v>
      </c>
      <c r="AI560" s="172" cm="1">
        <f t="array" ref="AI560">IFERROR(--('Input| Projects'!$AS560="Yes")*_xlfn.SWITCH('Input| Overheads'!$C$50,"Direct costs",'Calc| Overheads Allocation'!E$8*S560,"Internal labour",'Calc| Overheads Allocation'!E$8*S560*'Input| Projects'!$AO560,"DNSP defined",'Calc| Overheads Allocation'!E$78*'Input| Projects'!$AV560,0),0)</f>
        <v>0</v>
      </c>
      <c r="AJ560" s="172" cm="1">
        <f t="array" ref="AJ560">IFERROR(--('Input| Projects'!$AS560="Yes")*_xlfn.SWITCH('Input| Overheads'!$C$50,"Direct costs",'Calc| Overheads Allocation'!F$8*T560,"Internal labour",'Calc| Overheads Allocation'!F$8*T560*'Input| Projects'!$AO560,"DNSP defined",'Calc| Overheads Allocation'!F$78*'Input| Projects'!$AV560,0),0)</f>
        <v>0</v>
      </c>
      <c r="AK560" s="172" cm="1">
        <f t="array" ref="AK560">IFERROR(--('Input| Projects'!$AS560="Yes")*_xlfn.SWITCH('Input| Overheads'!$C$50,"Direct costs",'Calc| Overheads Allocation'!G$8*U560,"Internal labour",'Calc| Overheads Allocation'!G$8*U560*'Input| Projects'!$AO560,"DNSP defined",'Calc| Overheads Allocation'!G$78*'Input| Projects'!$AV560,0),0)</f>
        <v>0</v>
      </c>
      <c r="AL560" s="172" cm="1">
        <f t="array" ref="AL560">IFERROR(--('Input| Projects'!$AS560="Yes")*_xlfn.SWITCH('Input| Overheads'!$C$50,"Direct costs",'Calc| Overheads Allocation'!H$8*V560,"Internal labour",'Calc| Overheads Allocation'!H$8*V560*'Input| Projects'!$AO560,"DNSP defined",'Calc| Overheads Allocation'!H$78*'Input| Projects'!$AV560,0),0)</f>
        <v>0</v>
      </c>
      <c r="AM560" s="172" cm="1">
        <f t="array" ref="AM560">IFERROR(--('Input| Projects'!$AS560="Yes")*_xlfn.SWITCH('Input| Overheads'!$C$50,"Direct costs",'Calc| Overheads Allocation'!I$8*W560,"Internal labour",'Calc| Overheads Allocation'!I$8*W560*'Input| Projects'!$AO560,"DNSP defined",'Calc| Overheads Allocation'!I$78*'Input| Projects'!$AV560,0),0)</f>
        <v>0</v>
      </c>
      <c r="AN560" s="175"/>
      <c r="AO560" s="172" cm="1">
        <f t="array" ref="AO560">IFERROR(--('Input| Projects'!$AT560="Yes")*_xlfn.SWITCH('Input| Overheads'!$C$50,"Direct costs",'Calc| Overheads Allocation'!C$9*Q560,"Internal labour",'Calc| Overheads Allocation'!C$9*Q560*'Input| Projects'!$AO560,"DNSP defined",'Calc| Overheads Allocation'!C$79*'Input| Projects'!$AW560,0),0)</f>
        <v>0</v>
      </c>
      <c r="AP560" s="172" cm="1">
        <f t="array" ref="AP560">IFERROR(--('Input| Projects'!$AT560="Yes")*_xlfn.SWITCH('Input| Overheads'!$C$50,"Direct costs",'Calc| Overheads Allocation'!D$9*R560,"Internal labour",'Calc| Overheads Allocation'!D$9*R560*'Input| Projects'!$AO560,"DNSP defined",'Calc| Overheads Allocation'!D$79*'Input| Projects'!$AW560,0),0)</f>
        <v>0</v>
      </c>
      <c r="AQ560" s="172" cm="1">
        <f t="array" ref="AQ560">IFERROR(--('Input| Projects'!$AT560="Yes")*_xlfn.SWITCH('Input| Overheads'!$C$50,"Direct costs",'Calc| Overheads Allocation'!E$9*S560,"Internal labour",'Calc| Overheads Allocation'!E$9*S560*'Input| Projects'!$AO560,"DNSP defined",'Calc| Overheads Allocation'!E$79*'Input| Projects'!$AW560,0),0)</f>
        <v>0</v>
      </c>
      <c r="AR560" s="172" cm="1">
        <f t="array" ref="AR560">IFERROR(--('Input| Projects'!$AT560="Yes")*_xlfn.SWITCH('Input| Overheads'!$C$50,"Direct costs",'Calc| Overheads Allocation'!F$9*T560,"Internal labour",'Calc| Overheads Allocation'!F$9*T560*'Input| Projects'!$AO560,"DNSP defined",'Calc| Overheads Allocation'!F$79*'Input| Projects'!$AW560,0),0)</f>
        <v>0</v>
      </c>
      <c r="AS560" s="172" cm="1">
        <f t="array" ref="AS560">IFERROR(--('Input| Projects'!$AT560="Yes")*_xlfn.SWITCH('Input| Overheads'!$C$50,"Direct costs",'Calc| Overheads Allocation'!G$9*U560,"Internal labour",'Calc| Overheads Allocation'!G$9*U560*'Input| Projects'!$AO560,"DNSP defined",'Calc| Overheads Allocation'!G$79*'Input| Projects'!$AW560,0),0)</f>
        <v>0</v>
      </c>
      <c r="AT560" s="172" cm="1">
        <f t="array" ref="AT560">IFERROR(--('Input| Projects'!$AT560="Yes")*_xlfn.SWITCH('Input| Overheads'!$C$50,"Direct costs",'Calc| Overheads Allocation'!H$9*V560,"Internal labour",'Calc| Overheads Allocation'!H$9*V560*'Input| Projects'!$AO560,"DNSP defined",'Calc| Overheads Allocation'!H$79*'Input| Projects'!$AW560,0),0)</f>
        <v>0</v>
      </c>
      <c r="AU560" s="172" cm="1">
        <f t="array" ref="AU560">IFERROR(--('Input| Projects'!$AT560="Yes")*_xlfn.SWITCH('Input| Overheads'!$C$50,"Direct costs",'Calc| Overheads Allocation'!I$9*W560,"Internal labour",'Calc| Overheads Allocation'!I$9*W560*'Input| Projects'!$AO560,"DNSP defined",'Calc| Overheads Allocation'!I$79*'Input| Projects'!$AW560,0),0)</f>
        <v>0</v>
      </c>
      <c r="AV560" s="175"/>
      <c r="AW560" s="172">
        <f t="shared" si="200"/>
        <v>0</v>
      </c>
      <c r="AX560" s="172">
        <f t="shared" si="201"/>
        <v>0</v>
      </c>
      <c r="AY560" s="172">
        <f t="shared" si="202"/>
        <v>0</v>
      </c>
      <c r="AZ560" s="172">
        <f t="shared" si="203"/>
        <v>0</v>
      </c>
      <c r="BA560" s="172">
        <f t="shared" si="204"/>
        <v>0</v>
      </c>
      <c r="BB560" s="172">
        <f t="shared" si="205"/>
        <v>0</v>
      </c>
      <c r="BC560" s="172">
        <f t="shared" si="206"/>
        <v>0</v>
      </c>
      <c r="BD560" s="176"/>
      <c r="BE560" s="172">
        <f t="shared" si="207"/>
        <v>0</v>
      </c>
      <c r="BF560" s="172">
        <f t="shared" si="208"/>
        <v>0</v>
      </c>
      <c r="BG560" s="172">
        <f t="shared" si="209"/>
        <v>0</v>
      </c>
      <c r="BH560" s="172">
        <f t="shared" si="210"/>
        <v>0</v>
      </c>
      <c r="BI560" s="172">
        <f t="shared" si="211"/>
        <v>0</v>
      </c>
      <c r="BJ560" s="172">
        <f t="shared" si="212"/>
        <v>0</v>
      </c>
      <c r="BK560" s="172">
        <f t="shared" si="213"/>
        <v>0</v>
      </c>
      <c r="BL560" s="176"/>
      <c r="BM560" s="172">
        <f t="shared" si="192"/>
        <v>0</v>
      </c>
      <c r="BN560" s="172">
        <f t="shared" si="193"/>
        <v>0</v>
      </c>
      <c r="BO560" s="172">
        <f t="shared" si="194"/>
        <v>0</v>
      </c>
      <c r="BP560" s="172">
        <f t="shared" si="195"/>
        <v>0</v>
      </c>
      <c r="BQ560" s="172">
        <f t="shared" si="196"/>
        <v>0</v>
      </c>
      <c r="BR560" s="172">
        <f t="shared" si="197"/>
        <v>0</v>
      </c>
      <c r="BS560" s="172">
        <f t="shared" si="198"/>
        <v>0</v>
      </c>
      <c r="BT560" s="55"/>
      <c r="BU560" s="158">
        <f>SUMIF('Input| Projects'!$BA$8:$CX$8,RIGHT(BU$9,3),'Input| Projects'!$BA560:$CX560)</f>
        <v>0</v>
      </c>
      <c r="BV560" s="158">
        <f>SUMIF('Input| Projects'!$BA$8:$CX$8,RIGHT(BV$9,3),'Input| Projects'!$BA560:$CX560)</f>
        <v>0</v>
      </c>
      <c r="BW560" s="79" t="str">
        <f t="shared" si="199"/>
        <v/>
      </c>
    </row>
    <row r="561" spans="2:75" x14ac:dyDescent="0.2">
      <c r="B561" s="123">
        <f>IFERROR('Input| Projects'!B561,"")</f>
        <v>552</v>
      </c>
      <c r="C561" s="160" t="str">
        <f>IFERROR(IF('Input| Projects'!C561="","",'Input| Projects'!C561),"")</f>
        <v/>
      </c>
      <c r="D561" s="160" t="str">
        <f>IFERROR(IF('Input| Projects'!D561="","",'Input| Projects'!D561),"")</f>
        <v/>
      </c>
      <c r="E561" s="53"/>
      <c r="F561" s="160" t="str">
        <f>IF(LEN('Input| Projects'!F561)&gt;0,'Input| Projects'!F561,"")</f>
        <v/>
      </c>
      <c r="G561" s="160" t="str">
        <f>IF(LEN('Input| Projects'!G561)&gt;0,'Input| Projects'!G561,"")</f>
        <v/>
      </c>
      <c r="H561" s="10"/>
      <c r="I561" s="194" cm="1">
        <f t="array" ref="I561">IF(LEN($F561)&gt;0,1+IFERROR(SUMPRODUCT(TRANSPOSE('Input| Projects'!$AO561:$AQ561),INDEX('Input| Escalations'!$F$27:$L$29,,MATCH(Q$9,'Input| Escalations'!$F$21:$L$21,0))),0),0)</f>
        <v>0</v>
      </c>
      <c r="J561" s="194" cm="1">
        <f t="array" ref="J561">IF(LEN($F561)&gt;0,1+IFERROR(SUMPRODUCT(TRANSPOSE('Input| Projects'!$AO561:$AQ561),INDEX('Input| Escalations'!$F$27:$L$29,,MATCH(R$9,'Input| Escalations'!$F$21:$L$21,0))),0),0)</f>
        <v>0</v>
      </c>
      <c r="K561" s="194" cm="1">
        <f t="array" ref="K561">IF(LEN($F561)&gt;0,1+IFERROR(SUMPRODUCT(TRANSPOSE('Input| Projects'!$AO561:$AQ561),INDEX('Input| Escalations'!$F$27:$L$29,,MATCH(S$9,'Input| Escalations'!$F$21:$L$21,0))),0),0)</f>
        <v>0</v>
      </c>
      <c r="L561" s="194" cm="1">
        <f t="array" ref="L561">IF(LEN($F561)&gt;0,1+IFERROR(SUMPRODUCT(TRANSPOSE('Input| Projects'!$AO561:$AQ561),INDEX('Input| Escalations'!$F$27:$L$29,,MATCH(T$9,'Input| Escalations'!$F$21:$L$21,0))),0),0)</f>
        <v>0</v>
      </c>
      <c r="M561" s="194" cm="1">
        <f t="array" ref="M561">IF(LEN($F561)&gt;0,1+IFERROR(SUMPRODUCT(TRANSPOSE('Input| Projects'!$AO561:$AQ561),INDEX('Input| Escalations'!$F$27:$L$29,,MATCH(U$9,'Input| Escalations'!$F$21:$L$21,0))),0),0)</f>
        <v>0</v>
      </c>
      <c r="N561" s="194" cm="1">
        <f t="array" ref="N561">IF(LEN($F561)&gt;0,1+IFERROR(SUMPRODUCT(TRANSPOSE('Input| Projects'!$AO561:$AQ561),INDEX('Input| Escalations'!$F$27:$L$29,,MATCH(V$9,'Input| Escalations'!$F$21:$L$21,0))),0),0)</f>
        <v>0</v>
      </c>
      <c r="O561" s="194" cm="1">
        <f t="array" ref="O561">IF(LEN($F561)&gt;0,1+IFERROR(SUMPRODUCT(TRANSPOSE('Input| Projects'!$AO561:$AQ561),INDEX('Input| Escalations'!$F$27:$L$29,,MATCH(W$9,'Input| Escalations'!$F$21:$L$21,0))),0),0)</f>
        <v>0</v>
      </c>
      <c r="P561" s="10"/>
      <c r="Q561" s="172">
        <f>IFERROR(IF(ISNUMBER(FIND("decision",'Input| Setup'!$F$6)),'Input| Projects'!Y561,'Input| Projects'!I561)*'Input| Escalations'!$I$17*I561,0)</f>
        <v>0</v>
      </c>
      <c r="R561" s="172">
        <f>IFERROR(IF(ISNUMBER(FIND("decision",'Input| Setup'!$F$6)),'Input| Projects'!Z561,'Input| Projects'!J561)*'Input| Escalations'!$I$17*J561,0)</f>
        <v>0</v>
      </c>
      <c r="S561" s="172">
        <f>IFERROR(IF(ISNUMBER(FIND("decision",'Input| Setup'!$F$6)),'Input| Projects'!AA561,'Input| Projects'!K561)*'Input| Escalations'!$I$17*K561,0)</f>
        <v>0</v>
      </c>
      <c r="T561" s="172">
        <f>IFERROR(IF(ISNUMBER(FIND("decision",'Input| Setup'!$F$6)),'Input| Projects'!AB561,'Input| Projects'!L561)*'Input| Escalations'!$I$17*L561,0)</f>
        <v>0</v>
      </c>
      <c r="U561" s="172">
        <f>IFERROR(IF(ISNUMBER(FIND("decision",'Input| Setup'!$F$6)),'Input| Projects'!AC561,'Input| Projects'!M561)*'Input| Escalations'!$I$17*M561,0)</f>
        <v>0</v>
      </c>
      <c r="V561" s="172">
        <f>IFERROR(IF(ISNUMBER(FIND("decision",'Input| Setup'!$F$6)),'Input| Projects'!AD561,'Input| Projects'!N561)*'Input| Escalations'!$I$17*N561,0)</f>
        <v>0</v>
      </c>
      <c r="W561" s="172">
        <f>IFERROR(IF(ISNUMBER(FIND("decision",'Input| Setup'!$F$6)),'Input| Projects'!AE561,'Input| Projects'!O561)*'Input| Escalations'!$I$17*O561,0)</f>
        <v>0</v>
      </c>
      <c r="X561" s="175"/>
      <c r="Y561" s="172">
        <f>IF(ISNUMBER(FIND("decision",'Input| Setup'!$F$6)),'Input| Projects'!AG561,'Input| Projects'!Q561)*I561*'Input| Escalations'!$I$17</f>
        <v>0</v>
      </c>
      <c r="Z561" s="172">
        <f>IF(ISNUMBER(FIND("decision",'Input| Setup'!$F$6)),'Input| Projects'!AH561,'Input| Projects'!R561)*J561*'Input| Escalations'!$I$17</f>
        <v>0</v>
      </c>
      <c r="AA561" s="172">
        <f>IF(ISNUMBER(FIND("decision",'Input| Setup'!$F$6)),'Input| Projects'!AI561,'Input| Projects'!S561)*K561*'Input| Escalations'!$I$17</f>
        <v>0</v>
      </c>
      <c r="AB561" s="172">
        <f>IF(ISNUMBER(FIND("decision",'Input| Setup'!$F$6)),'Input| Projects'!AJ561,'Input| Projects'!T561)*L561*'Input| Escalations'!$I$17</f>
        <v>0</v>
      </c>
      <c r="AC561" s="172">
        <f>IF(ISNUMBER(FIND("decision",'Input| Setup'!$F$6)),'Input| Projects'!AK561,'Input| Projects'!U561)*M561*'Input| Escalations'!$I$17</f>
        <v>0</v>
      </c>
      <c r="AD561" s="172">
        <f>IF(ISNUMBER(FIND("decision",'Input| Setup'!$F$6)),'Input| Projects'!AL561,'Input| Projects'!V561)*N561*'Input| Escalations'!$I$17</f>
        <v>0</v>
      </c>
      <c r="AE561" s="172">
        <f>IF(ISNUMBER(FIND("decision",'Input| Setup'!$F$6)),'Input| Projects'!AM561,'Input| Projects'!W561)*O561*'Input| Escalations'!$I$17</f>
        <v>0</v>
      </c>
      <c r="AF561" s="175"/>
      <c r="AG561" s="172" cm="1">
        <f t="array" ref="AG561">IFERROR(--('Input| Projects'!$AS561="Yes")*_xlfn.SWITCH('Input| Overheads'!$C$50,"Direct costs",'Calc| Overheads Allocation'!C$8*Q561,"Internal labour",'Calc| Overheads Allocation'!C$8*Q561*'Input| Projects'!$AO561,"DNSP defined",'Calc| Overheads Allocation'!C$78*'Input| Projects'!$AV561,0),0)</f>
        <v>0</v>
      </c>
      <c r="AH561" s="172" cm="1">
        <f t="array" ref="AH561">IFERROR(--('Input| Projects'!$AS561="Yes")*_xlfn.SWITCH('Input| Overheads'!$C$50,"Direct costs",'Calc| Overheads Allocation'!D$8*R561,"Internal labour",'Calc| Overheads Allocation'!D$8*R561*'Input| Projects'!$AO561,"DNSP defined",'Calc| Overheads Allocation'!D$78*'Input| Projects'!$AV561,0),0)</f>
        <v>0</v>
      </c>
      <c r="AI561" s="172" cm="1">
        <f t="array" ref="AI561">IFERROR(--('Input| Projects'!$AS561="Yes")*_xlfn.SWITCH('Input| Overheads'!$C$50,"Direct costs",'Calc| Overheads Allocation'!E$8*S561,"Internal labour",'Calc| Overheads Allocation'!E$8*S561*'Input| Projects'!$AO561,"DNSP defined",'Calc| Overheads Allocation'!E$78*'Input| Projects'!$AV561,0),0)</f>
        <v>0</v>
      </c>
      <c r="AJ561" s="172" cm="1">
        <f t="array" ref="AJ561">IFERROR(--('Input| Projects'!$AS561="Yes")*_xlfn.SWITCH('Input| Overheads'!$C$50,"Direct costs",'Calc| Overheads Allocation'!F$8*T561,"Internal labour",'Calc| Overheads Allocation'!F$8*T561*'Input| Projects'!$AO561,"DNSP defined",'Calc| Overheads Allocation'!F$78*'Input| Projects'!$AV561,0),0)</f>
        <v>0</v>
      </c>
      <c r="AK561" s="172" cm="1">
        <f t="array" ref="AK561">IFERROR(--('Input| Projects'!$AS561="Yes")*_xlfn.SWITCH('Input| Overheads'!$C$50,"Direct costs",'Calc| Overheads Allocation'!G$8*U561,"Internal labour",'Calc| Overheads Allocation'!G$8*U561*'Input| Projects'!$AO561,"DNSP defined",'Calc| Overheads Allocation'!G$78*'Input| Projects'!$AV561,0),0)</f>
        <v>0</v>
      </c>
      <c r="AL561" s="172" cm="1">
        <f t="array" ref="AL561">IFERROR(--('Input| Projects'!$AS561="Yes")*_xlfn.SWITCH('Input| Overheads'!$C$50,"Direct costs",'Calc| Overheads Allocation'!H$8*V561,"Internal labour",'Calc| Overheads Allocation'!H$8*V561*'Input| Projects'!$AO561,"DNSP defined",'Calc| Overheads Allocation'!H$78*'Input| Projects'!$AV561,0),0)</f>
        <v>0</v>
      </c>
      <c r="AM561" s="172" cm="1">
        <f t="array" ref="AM561">IFERROR(--('Input| Projects'!$AS561="Yes")*_xlfn.SWITCH('Input| Overheads'!$C$50,"Direct costs",'Calc| Overheads Allocation'!I$8*W561,"Internal labour",'Calc| Overheads Allocation'!I$8*W561*'Input| Projects'!$AO561,"DNSP defined",'Calc| Overheads Allocation'!I$78*'Input| Projects'!$AV561,0),0)</f>
        <v>0</v>
      </c>
      <c r="AN561" s="175"/>
      <c r="AO561" s="172" cm="1">
        <f t="array" ref="AO561">IFERROR(--('Input| Projects'!$AT561="Yes")*_xlfn.SWITCH('Input| Overheads'!$C$50,"Direct costs",'Calc| Overheads Allocation'!C$9*Q561,"Internal labour",'Calc| Overheads Allocation'!C$9*Q561*'Input| Projects'!$AO561,"DNSP defined",'Calc| Overheads Allocation'!C$79*'Input| Projects'!$AW561,0),0)</f>
        <v>0</v>
      </c>
      <c r="AP561" s="172" cm="1">
        <f t="array" ref="AP561">IFERROR(--('Input| Projects'!$AT561="Yes")*_xlfn.SWITCH('Input| Overheads'!$C$50,"Direct costs",'Calc| Overheads Allocation'!D$9*R561,"Internal labour",'Calc| Overheads Allocation'!D$9*R561*'Input| Projects'!$AO561,"DNSP defined",'Calc| Overheads Allocation'!D$79*'Input| Projects'!$AW561,0),0)</f>
        <v>0</v>
      </c>
      <c r="AQ561" s="172" cm="1">
        <f t="array" ref="AQ561">IFERROR(--('Input| Projects'!$AT561="Yes")*_xlfn.SWITCH('Input| Overheads'!$C$50,"Direct costs",'Calc| Overheads Allocation'!E$9*S561,"Internal labour",'Calc| Overheads Allocation'!E$9*S561*'Input| Projects'!$AO561,"DNSP defined",'Calc| Overheads Allocation'!E$79*'Input| Projects'!$AW561,0),0)</f>
        <v>0</v>
      </c>
      <c r="AR561" s="172" cm="1">
        <f t="array" ref="AR561">IFERROR(--('Input| Projects'!$AT561="Yes")*_xlfn.SWITCH('Input| Overheads'!$C$50,"Direct costs",'Calc| Overheads Allocation'!F$9*T561,"Internal labour",'Calc| Overheads Allocation'!F$9*T561*'Input| Projects'!$AO561,"DNSP defined",'Calc| Overheads Allocation'!F$79*'Input| Projects'!$AW561,0),0)</f>
        <v>0</v>
      </c>
      <c r="AS561" s="172" cm="1">
        <f t="array" ref="AS561">IFERROR(--('Input| Projects'!$AT561="Yes")*_xlfn.SWITCH('Input| Overheads'!$C$50,"Direct costs",'Calc| Overheads Allocation'!G$9*U561,"Internal labour",'Calc| Overheads Allocation'!G$9*U561*'Input| Projects'!$AO561,"DNSP defined",'Calc| Overheads Allocation'!G$79*'Input| Projects'!$AW561,0),0)</f>
        <v>0</v>
      </c>
      <c r="AT561" s="172" cm="1">
        <f t="array" ref="AT561">IFERROR(--('Input| Projects'!$AT561="Yes")*_xlfn.SWITCH('Input| Overheads'!$C$50,"Direct costs",'Calc| Overheads Allocation'!H$9*V561,"Internal labour",'Calc| Overheads Allocation'!H$9*V561*'Input| Projects'!$AO561,"DNSP defined",'Calc| Overheads Allocation'!H$79*'Input| Projects'!$AW561,0),0)</f>
        <v>0</v>
      </c>
      <c r="AU561" s="172" cm="1">
        <f t="array" ref="AU561">IFERROR(--('Input| Projects'!$AT561="Yes")*_xlfn.SWITCH('Input| Overheads'!$C$50,"Direct costs",'Calc| Overheads Allocation'!I$9*W561,"Internal labour",'Calc| Overheads Allocation'!I$9*W561*'Input| Projects'!$AO561,"DNSP defined",'Calc| Overheads Allocation'!I$79*'Input| Projects'!$AW561,0),0)</f>
        <v>0</v>
      </c>
      <c r="AV561" s="175"/>
      <c r="AW561" s="172">
        <f t="shared" si="200"/>
        <v>0</v>
      </c>
      <c r="AX561" s="172">
        <f t="shared" si="201"/>
        <v>0</v>
      </c>
      <c r="AY561" s="172">
        <f t="shared" si="202"/>
        <v>0</v>
      </c>
      <c r="AZ561" s="172">
        <f t="shared" si="203"/>
        <v>0</v>
      </c>
      <c r="BA561" s="172">
        <f t="shared" si="204"/>
        <v>0</v>
      </c>
      <c r="BB561" s="172">
        <f t="shared" si="205"/>
        <v>0</v>
      </c>
      <c r="BC561" s="172">
        <f t="shared" si="206"/>
        <v>0</v>
      </c>
      <c r="BD561" s="176"/>
      <c r="BE561" s="172">
        <f t="shared" si="207"/>
        <v>0</v>
      </c>
      <c r="BF561" s="172">
        <f t="shared" si="208"/>
        <v>0</v>
      </c>
      <c r="BG561" s="172">
        <f t="shared" si="209"/>
        <v>0</v>
      </c>
      <c r="BH561" s="172">
        <f t="shared" si="210"/>
        <v>0</v>
      </c>
      <c r="BI561" s="172">
        <f t="shared" si="211"/>
        <v>0</v>
      </c>
      <c r="BJ561" s="172">
        <f t="shared" si="212"/>
        <v>0</v>
      </c>
      <c r="BK561" s="172">
        <f t="shared" si="213"/>
        <v>0</v>
      </c>
      <c r="BL561" s="176"/>
      <c r="BM561" s="172">
        <f t="shared" si="192"/>
        <v>0</v>
      </c>
      <c r="BN561" s="172">
        <f t="shared" si="193"/>
        <v>0</v>
      </c>
      <c r="BO561" s="172">
        <f t="shared" si="194"/>
        <v>0</v>
      </c>
      <c r="BP561" s="172">
        <f t="shared" si="195"/>
        <v>0</v>
      </c>
      <c r="BQ561" s="172">
        <f t="shared" si="196"/>
        <v>0</v>
      </c>
      <c r="BR561" s="172">
        <f t="shared" si="197"/>
        <v>0</v>
      </c>
      <c r="BS561" s="172">
        <f t="shared" si="198"/>
        <v>0</v>
      </c>
      <c r="BT561" s="55"/>
      <c r="BU561" s="158">
        <f>SUMIF('Input| Projects'!$BA$8:$CX$8,RIGHT(BU$9,3),'Input| Projects'!$BA561:$CX561)</f>
        <v>0</v>
      </c>
      <c r="BV561" s="158">
        <f>SUMIF('Input| Projects'!$BA$8:$CX$8,RIGHT(BV$9,3),'Input| Projects'!$BA561:$CX561)</f>
        <v>0</v>
      </c>
      <c r="BW561" s="79" t="str">
        <f t="shared" si="199"/>
        <v/>
      </c>
    </row>
    <row r="562" spans="2:75" x14ac:dyDescent="0.2">
      <c r="B562" s="123">
        <f>IFERROR('Input| Projects'!B562,"")</f>
        <v>553</v>
      </c>
      <c r="C562" s="160" t="str">
        <f>IFERROR(IF('Input| Projects'!C562="","",'Input| Projects'!C562),"")</f>
        <v/>
      </c>
      <c r="D562" s="160" t="str">
        <f>IFERROR(IF('Input| Projects'!D562="","",'Input| Projects'!D562),"")</f>
        <v/>
      </c>
      <c r="E562" s="53"/>
      <c r="F562" s="160" t="str">
        <f>IF(LEN('Input| Projects'!F562)&gt;0,'Input| Projects'!F562,"")</f>
        <v/>
      </c>
      <c r="G562" s="160" t="str">
        <f>IF(LEN('Input| Projects'!G562)&gt;0,'Input| Projects'!G562,"")</f>
        <v/>
      </c>
      <c r="H562" s="10"/>
      <c r="I562" s="194" cm="1">
        <f t="array" ref="I562">IF(LEN($F562)&gt;0,1+IFERROR(SUMPRODUCT(TRANSPOSE('Input| Projects'!$AO562:$AQ562),INDEX('Input| Escalations'!$F$27:$L$29,,MATCH(Q$9,'Input| Escalations'!$F$21:$L$21,0))),0),0)</f>
        <v>0</v>
      </c>
      <c r="J562" s="194" cm="1">
        <f t="array" ref="J562">IF(LEN($F562)&gt;0,1+IFERROR(SUMPRODUCT(TRANSPOSE('Input| Projects'!$AO562:$AQ562),INDEX('Input| Escalations'!$F$27:$L$29,,MATCH(R$9,'Input| Escalations'!$F$21:$L$21,0))),0),0)</f>
        <v>0</v>
      </c>
      <c r="K562" s="194" cm="1">
        <f t="array" ref="K562">IF(LEN($F562)&gt;0,1+IFERROR(SUMPRODUCT(TRANSPOSE('Input| Projects'!$AO562:$AQ562),INDEX('Input| Escalations'!$F$27:$L$29,,MATCH(S$9,'Input| Escalations'!$F$21:$L$21,0))),0),0)</f>
        <v>0</v>
      </c>
      <c r="L562" s="194" cm="1">
        <f t="array" ref="L562">IF(LEN($F562)&gt;0,1+IFERROR(SUMPRODUCT(TRANSPOSE('Input| Projects'!$AO562:$AQ562),INDEX('Input| Escalations'!$F$27:$L$29,,MATCH(T$9,'Input| Escalations'!$F$21:$L$21,0))),0),0)</f>
        <v>0</v>
      </c>
      <c r="M562" s="194" cm="1">
        <f t="array" ref="M562">IF(LEN($F562)&gt;0,1+IFERROR(SUMPRODUCT(TRANSPOSE('Input| Projects'!$AO562:$AQ562),INDEX('Input| Escalations'!$F$27:$L$29,,MATCH(U$9,'Input| Escalations'!$F$21:$L$21,0))),0),0)</f>
        <v>0</v>
      </c>
      <c r="N562" s="194" cm="1">
        <f t="array" ref="N562">IF(LEN($F562)&gt;0,1+IFERROR(SUMPRODUCT(TRANSPOSE('Input| Projects'!$AO562:$AQ562),INDEX('Input| Escalations'!$F$27:$L$29,,MATCH(V$9,'Input| Escalations'!$F$21:$L$21,0))),0),0)</f>
        <v>0</v>
      </c>
      <c r="O562" s="194" cm="1">
        <f t="array" ref="O562">IF(LEN($F562)&gt;0,1+IFERROR(SUMPRODUCT(TRANSPOSE('Input| Projects'!$AO562:$AQ562),INDEX('Input| Escalations'!$F$27:$L$29,,MATCH(W$9,'Input| Escalations'!$F$21:$L$21,0))),0),0)</f>
        <v>0</v>
      </c>
      <c r="P562" s="10"/>
      <c r="Q562" s="172">
        <f>IFERROR(IF(ISNUMBER(FIND("decision",'Input| Setup'!$F$6)),'Input| Projects'!Y562,'Input| Projects'!I562)*'Input| Escalations'!$I$17*I562,0)</f>
        <v>0</v>
      </c>
      <c r="R562" s="172">
        <f>IFERROR(IF(ISNUMBER(FIND("decision",'Input| Setup'!$F$6)),'Input| Projects'!Z562,'Input| Projects'!J562)*'Input| Escalations'!$I$17*J562,0)</f>
        <v>0</v>
      </c>
      <c r="S562" s="172">
        <f>IFERROR(IF(ISNUMBER(FIND("decision",'Input| Setup'!$F$6)),'Input| Projects'!AA562,'Input| Projects'!K562)*'Input| Escalations'!$I$17*K562,0)</f>
        <v>0</v>
      </c>
      <c r="T562" s="172">
        <f>IFERROR(IF(ISNUMBER(FIND("decision",'Input| Setup'!$F$6)),'Input| Projects'!AB562,'Input| Projects'!L562)*'Input| Escalations'!$I$17*L562,0)</f>
        <v>0</v>
      </c>
      <c r="U562" s="172">
        <f>IFERROR(IF(ISNUMBER(FIND("decision",'Input| Setup'!$F$6)),'Input| Projects'!AC562,'Input| Projects'!M562)*'Input| Escalations'!$I$17*M562,0)</f>
        <v>0</v>
      </c>
      <c r="V562" s="172">
        <f>IFERROR(IF(ISNUMBER(FIND("decision",'Input| Setup'!$F$6)),'Input| Projects'!AD562,'Input| Projects'!N562)*'Input| Escalations'!$I$17*N562,0)</f>
        <v>0</v>
      </c>
      <c r="W562" s="172">
        <f>IFERROR(IF(ISNUMBER(FIND("decision",'Input| Setup'!$F$6)),'Input| Projects'!AE562,'Input| Projects'!O562)*'Input| Escalations'!$I$17*O562,0)</f>
        <v>0</v>
      </c>
      <c r="X562" s="175"/>
      <c r="Y562" s="172">
        <f>IF(ISNUMBER(FIND("decision",'Input| Setup'!$F$6)),'Input| Projects'!AG562,'Input| Projects'!Q562)*I562*'Input| Escalations'!$I$17</f>
        <v>0</v>
      </c>
      <c r="Z562" s="172">
        <f>IF(ISNUMBER(FIND("decision",'Input| Setup'!$F$6)),'Input| Projects'!AH562,'Input| Projects'!R562)*J562*'Input| Escalations'!$I$17</f>
        <v>0</v>
      </c>
      <c r="AA562" s="172">
        <f>IF(ISNUMBER(FIND("decision",'Input| Setup'!$F$6)),'Input| Projects'!AI562,'Input| Projects'!S562)*K562*'Input| Escalations'!$I$17</f>
        <v>0</v>
      </c>
      <c r="AB562" s="172">
        <f>IF(ISNUMBER(FIND("decision",'Input| Setup'!$F$6)),'Input| Projects'!AJ562,'Input| Projects'!T562)*L562*'Input| Escalations'!$I$17</f>
        <v>0</v>
      </c>
      <c r="AC562" s="172">
        <f>IF(ISNUMBER(FIND("decision",'Input| Setup'!$F$6)),'Input| Projects'!AK562,'Input| Projects'!U562)*M562*'Input| Escalations'!$I$17</f>
        <v>0</v>
      </c>
      <c r="AD562" s="172">
        <f>IF(ISNUMBER(FIND("decision",'Input| Setup'!$F$6)),'Input| Projects'!AL562,'Input| Projects'!V562)*N562*'Input| Escalations'!$I$17</f>
        <v>0</v>
      </c>
      <c r="AE562" s="172">
        <f>IF(ISNUMBER(FIND("decision",'Input| Setup'!$F$6)),'Input| Projects'!AM562,'Input| Projects'!W562)*O562*'Input| Escalations'!$I$17</f>
        <v>0</v>
      </c>
      <c r="AF562" s="175"/>
      <c r="AG562" s="172" cm="1">
        <f t="array" ref="AG562">IFERROR(--('Input| Projects'!$AS562="Yes")*_xlfn.SWITCH('Input| Overheads'!$C$50,"Direct costs",'Calc| Overheads Allocation'!C$8*Q562,"Internal labour",'Calc| Overheads Allocation'!C$8*Q562*'Input| Projects'!$AO562,"DNSP defined",'Calc| Overheads Allocation'!C$78*'Input| Projects'!$AV562,0),0)</f>
        <v>0</v>
      </c>
      <c r="AH562" s="172" cm="1">
        <f t="array" ref="AH562">IFERROR(--('Input| Projects'!$AS562="Yes")*_xlfn.SWITCH('Input| Overheads'!$C$50,"Direct costs",'Calc| Overheads Allocation'!D$8*R562,"Internal labour",'Calc| Overheads Allocation'!D$8*R562*'Input| Projects'!$AO562,"DNSP defined",'Calc| Overheads Allocation'!D$78*'Input| Projects'!$AV562,0),0)</f>
        <v>0</v>
      </c>
      <c r="AI562" s="172" cm="1">
        <f t="array" ref="AI562">IFERROR(--('Input| Projects'!$AS562="Yes")*_xlfn.SWITCH('Input| Overheads'!$C$50,"Direct costs",'Calc| Overheads Allocation'!E$8*S562,"Internal labour",'Calc| Overheads Allocation'!E$8*S562*'Input| Projects'!$AO562,"DNSP defined",'Calc| Overheads Allocation'!E$78*'Input| Projects'!$AV562,0),0)</f>
        <v>0</v>
      </c>
      <c r="AJ562" s="172" cm="1">
        <f t="array" ref="AJ562">IFERROR(--('Input| Projects'!$AS562="Yes")*_xlfn.SWITCH('Input| Overheads'!$C$50,"Direct costs",'Calc| Overheads Allocation'!F$8*T562,"Internal labour",'Calc| Overheads Allocation'!F$8*T562*'Input| Projects'!$AO562,"DNSP defined",'Calc| Overheads Allocation'!F$78*'Input| Projects'!$AV562,0),0)</f>
        <v>0</v>
      </c>
      <c r="AK562" s="172" cm="1">
        <f t="array" ref="AK562">IFERROR(--('Input| Projects'!$AS562="Yes")*_xlfn.SWITCH('Input| Overheads'!$C$50,"Direct costs",'Calc| Overheads Allocation'!G$8*U562,"Internal labour",'Calc| Overheads Allocation'!G$8*U562*'Input| Projects'!$AO562,"DNSP defined",'Calc| Overheads Allocation'!G$78*'Input| Projects'!$AV562,0),0)</f>
        <v>0</v>
      </c>
      <c r="AL562" s="172" cm="1">
        <f t="array" ref="AL562">IFERROR(--('Input| Projects'!$AS562="Yes")*_xlfn.SWITCH('Input| Overheads'!$C$50,"Direct costs",'Calc| Overheads Allocation'!H$8*V562,"Internal labour",'Calc| Overheads Allocation'!H$8*V562*'Input| Projects'!$AO562,"DNSP defined",'Calc| Overheads Allocation'!H$78*'Input| Projects'!$AV562,0),0)</f>
        <v>0</v>
      </c>
      <c r="AM562" s="172" cm="1">
        <f t="array" ref="AM562">IFERROR(--('Input| Projects'!$AS562="Yes")*_xlfn.SWITCH('Input| Overheads'!$C$50,"Direct costs",'Calc| Overheads Allocation'!I$8*W562,"Internal labour",'Calc| Overheads Allocation'!I$8*W562*'Input| Projects'!$AO562,"DNSP defined",'Calc| Overheads Allocation'!I$78*'Input| Projects'!$AV562,0),0)</f>
        <v>0</v>
      </c>
      <c r="AN562" s="175"/>
      <c r="AO562" s="172" cm="1">
        <f t="array" ref="AO562">IFERROR(--('Input| Projects'!$AT562="Yes")*_xlfn.SWITCH('Input| Overheads'!$C$50,"Direct costs",'Calc| Overheads Allocation'!C$9*Q562,"Internal labour",'Calc| Overheads Allocation'!C$9*Q562*'Input| Projects'!$AO562,"DNSP defined",'Calc| Overheads Allocation'!C$79*'Input| Projects'!$AW562,0),0)</f>
        <v>0</v>
      </c>
      <c r="AP562" s="172" cm="1">
        <f t="array" ref="AP562">IFERROR(--('Input| Projects'!$AT562="Yes")*_xlfn.SWITCH('Input| Overheads'!$C$50,"Direct costs",'Calc| Overheads Allocation'!D$9*R562,"Internal labour",'Calc| Overheads Allocation'!D$9*R562*'Input| Projects'!$AO562,"DNSP defined",'Calc| Overheads Allocation'!D$79*'Input| Projects'!$AW562,0),0)</f>
        <v>0</v>
      </c>
      <c r="AQ562" s="172" cm="1">
        <f t="array" ref="AQ562">IFERROR(--('Input| Projects'!$AT562="Yes")*_xlfn.SWITCH('Input| Overheads'!$C$50,"Direct costs",'Calc| Overheads Allocation'!E$9*S562,"Internal labour",'Calc| Overheads Allocation'!E$9*S562*'Input| Projects'!$AO562,"DNSP defined",'Calc| Overheads Allocation'!E$79*'Input| Projects'!$AW562,0),0)</f>
        <v>0</v>
      </c>
      <c r="AR562" s="172" cm="1">
        <f t="array" ref="AR562">IFERROR(--('Input| Projects'!$AT562="Yes")*_xlfn.SWITCH('Input| Overheads'!$C$50,"Direct costs",'Calc| Overheads Allocation'!F$9*T562,"Internal labour",'Calc| Overheads Allocation'!F$9*T562*'Input| Projects'!$AO562,"DNSP defined",'Calc| Overheads Allocation'!F$79*'Input| Projects'!$AW562,0),0)</f>
        <v>0</v>
      </c>
      <c r="AS562" s="172" cm="1">
        <f t="array" ref="AS562">IFERROR(--('Input| Projects'!$AT562="Yes")*_xlfn.SWITCH('Input| Overheads'!$C$50,"Direct costs",'Calc| Overheads Allocation'!G$9*U562,"Internal labour",'Calc| Overheads Allocation'!G$9*U562*'Input| Projects'!$AO562,"DNSP defined",'Calc| Overheads Allocation'!G$79*'Input| Projects'!$AW562,0),0)</f>
        <v>0</v>
      </c>
      <c r="AT562" s="172" cm="1">
        <f t="array" ref="AT562">IFERROR(--('Input| Projects'!$AT562="Yes")*_xlfn.SWITCH('Input| Overheads'!$C$50,"Direct costs",'Calc| Overheads Allocation'!H$9*V562,"Internal labour",'Calc| Overheads Allocation'!H$9*V562*'Input| Projects'!$AO562,"DNSP defined",'Calc| Overheads Allocation'!H$79*'Input| Projects'!$AW562,0),0)</f>
        <v>0</v>
      </c>
      <c r="AU562" s="172" cm="1">
        <f t="array" ref="AU562">IFERROR(--('Input| Projects'!$AT562="Yes")*_xlfn.SWITCH('Input| Overheads'!$C$50,"Direct costs",'Calc| Overheads Allocation'!I$9*W562,"Internal labour",'Calc| Overheads Allocation'!I$9*W562*'Input| Projects'!$AO562,"DNSP defined",'Calc| Overheads Allocation'!I$79*'Input| Projects'!$AW562,0),0)</f>
        <v>0</v>
      </c>
      <c r="AV562" s="175"/>
      <c r="AW562" s="172">
        <f t="shared" si="200"/>
        <v>0</v>
      </c>
      <c r="AX562" s="172">
        <f t="shared" si="201"/>
        <v>0</v>
      </c>
      <c r="AY562" s="172">
        <f t="shared" si="202"/>
        <v>0</v>
      </c>
      <c r="AZ562" s="172">
        <f t="shared" si="203"/>
        <v>0</v>
      </c>
      <c r="BA562" s="172">
        <f t="shared" si="204"/>
        <v>0</v>
      </c>
      <c r="BB562" s="172">
        <f t="shared" si="205"/>
        <v>0</v>
      </c>
      <c r="BC562" s="172">
        <f t="shared" si="206"/>
        <v>0</v>
      </c>
      <c r="BD562" s="176"/>
      <c r="BE562" s="172">
        <f t="shared" si="207"/>
        <v>0</v>
      </c>
      <c r="BF562" s="172">
        <f t="shared" si="208"/>
        <v>0</v>
      </c>
      <c r="BG562" s="172">
        <f t="shared" si="209"/>
        <v>0</v>
      </c>
      <c r="BH562" s="172">
        <f t="shared" si="210"/>
        <v>0</v>
      </c>
      <c r="BI562" s="172">
        <f t="shared" si="211"/>
        <v>0</v>
      </c>
      <c r="BJ562" s="172">
        <f t="shared" si="212"/>
        <v>0</v>
      </c>
      <c r="BK562" s="172">
        <f t="shared" si="213"/>
        <v>0</v>
      </c>
      <c r="BL562" s="176"/>
      <c r="BM562" s="172">
        <f t="shared" si="192"/>
        <v>0</v>
      </c>
      <c r="BN562" s="172">
        <f t="shared" si="193"/>
        <v>0</v>
      </c>
      <c r="BO562" s="172">
        <f t="shared" si="194"/>
        <v>0</v>
      </c>
      <c r="BP562" s="172">
        <f t="shared" si="195"/>
        <v>0</v>
      </c>
      <c r="BQ562" s="172">
        <f t="shared" si="196"/>
        <v>0</v>
      </c>
      <c r="BR562" s="172">
        <f t="shared" si="197"/>
        <v>0</v>
      </c>
      <c r="BS562" s="172">
        <f t="shared" si="198"/>
        <v>0</v>
      </c>
      <c r="BT562" s="55"/>
      <c r="BU562" s="158">
        <f>SUMIF('Input| Projects'!$BA$8:$CX$8,RIGHT(BU$9,3),'Input| Projects'!$BA562:$CX562)</f>
        <v>0</v>
      </c>
      <c r="BV562" s="158">
        <f>SUMIF('Input| Projects'!$BA$8:$CX$8,RIGHT(BV$9,3),'Input| Projects'!$BA562:$CX562)</f>
        <v>0</v>
      </c>
      <c r="BW562" s="79" t="str">
        <f t="shared" si="199"/>
        <v/>
      </c>
    </row>
    <row r="563" spans="2:75" x14ac:dyDescent="0.2">
      <c r="B563" s="123">
        <f>IFERROR('Input| Projects'!B563,"")</f>
        <v>554</v>
      </c>
      <c r="C563" s="160" t="str">
        <f>IFERROR(IF('Input| Projects'!C563="","",'Input| Projects'!C563),"")</f>
        <v/>
      </c>
      <c r="D563" s="160" t="str">
        <f>IFERROR(IF('Input| Projects'!D563="","",'Input| Projects'!D563),"")</f>
        <v/>
      </c>
      <c r="E563" s="53"/>
      <c r="F563" s="160" t="str">
        <f>IF(LEN('Input| Projects'!F563)&gt;0,'Input| Projects'!F563,"")</f>
        <v/>
      </c>
      <c r="G563" s="160" t="str">
        <f>IF(LEN('Input| Projects'!G563)&gt;0,'Input| Projects'!G563,"")</f>
        <v/>
      </c>
      <c r="H563" s="10"/>
      <c r="I563" s="194" cm="1">
        <f t="array" ref="I563">IF(LEN($F563)&gt;0,1+IFERROR(SUMPRODUCT(TRANSPOSE('Input| Projects'!$AO563:$AQ563),INDEX('Input| Escalations'!$F$27:$L$29,,MATCH(Q$9,'Input| Escalations'!$F$21:$L$21,0))),0),0)</f>
        <v>0</v>
      </c>
      <c r="J563" s="194" cm="1">
        <f t="array" ref="J563">IF(LEN($F563)&gt;0,1+IFERROR(SUMPRODUCT(TRANSPOSE('Input| Projects'!$AO563:$AQ563),INDEX('Input| Escalations'!$F$27:$L$29,,MATCH(R$9,'Input| Escalations'!$F$21:$L$21,0))),0),0)</f>
        <v>0</v>
      </c>
      <c r="K563" s="194" cm="1">
        <f t="array" ref="K563">IF(LEN($F563)&gt;0,1+IFERROR(SUMPRODUCT(TRANSPOSE('Input| Projects'!$AO563:$AQ563),INDEX('Input| Escalations'!$F$27:$L$29,,MATCH(S$9,'Input| Escalations'!$F$21:$L$21,0))),0),0)</f>
        <v>0</v>
      </c>
      <c r="L563" s="194" cm="1">
        <f t="array" ref="L563">IF(LEN($F563)&gt;0,1+IFERROR(SUMPRODUCT(TRANSPOSE('Input| Projects'!$AO563:$AQ563),INDEX('Input| Escalations'!$F$27:$L$29,,MATCH(T$9,'Input| Escalations'!$F$21:$L$21,0))),0),0)</f>
        <v>0</v>
      </c>
      <c r="M563" s="194" cm="1">
        <f t="array" ref="M563">IF(LEN($F563)&gt;0,1+IFERROR(SUMPRODUCT(TRANSPOSE('Input| Projects'!$AO563:$AQ563),INDEX('Input| Escalations'!$F$27:$L$29,,MATCH(U$9,'Input| Escalations'!$F$21:$L$21,0))),0),0)</f>
        <v>0</v>
      </c>
      <c r="N563" s="194" cm="1">
        <f t="array" ref="N563">IF(LEN($F563)&gt;0,1+IFERROR(SUMPRODUCT(TRANSPOSE('Input| Projects'!$AO563:$AQ563),INDEX('Input| Escalations'!$F$27:$L$29,,MATCH(V$9,'Input| Escalations'!$F$21:$L$21,0))),0),0)</f>
        <v>0</v>
      </c>
      <c r="O563" s="194" cm="1">
        <f t="array" ref="O563">IF(LEN($F563)&gt;0,1+IFERROR(SUMPRODUCT(TRANSPOSE('Input| Projects'!$AO563:$AQ563),INDEX('Input| Escalations'!$F$27:$L$29,,MATCH(W$9,'Input| Escalations'!$F$21:$L$21,0))),0),0)</f>
        <v>0</v>
      </c>
      <c r="P563" s="10"/>
      <c r="Q563" s="172">
        <f>IFERROR(IF(ISNUMBER(FIND("decision",'Input| Setup'!$F$6)),'Input| Projects'!Y563,'Input| Projects'!I563)*'Input| Escalations'!$I$17*I563,0)</f>
        <v>0</v>
      </c>
      <c r="R563" s="172">
        <f>IFERROR(IF(ISNUMBER(FIND("decision",'Input| Setup'!$F$6)),'Input| Projects'!Z563,'Input| Projects'!J563)*'Input| Escalations'!$I$17*J563,0)</f>
        <v>0</v>
      </c>
      <c r="S563" s="172">
        <f>IFERROR(IF(ISNUMBER(FIND("decision",'Input| Setup'!$F$6)),'Input| Projects'!AA563,'Input| Projects'!K563)*'Input| Escalations'!$I$17*K563,0)</f>
        <v>0</v>
      </c>
      <c r="T563" s="172">
        <f>IFERROR(IF(ISNUMBER(FIND("decision",'Input| Setup'!$F$6)),'Input| Projects'!AB563,'Input| Projects'!L563)*'Input| Escalations'!$I$17*L563,0)</f>
        <v>0</v>
      </c>
      <c r="U563" s="172">
        <f>IFERROR(IF(ISNUMBER(FIND("decision",'Input| Setup'!$F$6)),'Input| Projects'!AC563,'Input| Projects'!M563)*'Input| Escalations'!$I$17*M563,0)</f>
        <v>0</v>
      </c>
      <c r="V563" s="172">
        <f>IFERROR(IF(ISNUMBER(FIND("decision",'Input| Setup'!$F$6)),'Input| Projects'!AD563,'Input| Projects'!N563)*'Input| Escalations'!$I$17*N563,0)</f>
        <v>0</v>
      </c>
      <c r="W563" s="172">
        <f>IFERROR(IF(ISNUMBER(FIND("decision",'Input| Setup'!$F$6)),'Input| Projects'!AE563,'Input| Projects'!O563)*'Input| Escalations'!$I$17*O563,0)</f>
        <v>0</v>
      </c>
      <c r="X563" s="175"/>
      <c r="Y563" s="172">
        <f>IF(ISNUMBER(FIND("decision",'Input| Setup'!$F$6)),'Input| Projects'!AG563,'Input| Projects'!Q563)*I563*'Input| Escalations'!$I$17</f>
        <v>0</v>
      </c>
      <c r="Z563" s="172">
        <f>IF(ISNUMBER(FIND("decision",'Input| Setup'!$F$6)),'Input| Projects'!AH563,'Input| Projects'!R563)*J563*'Input| Escalations'!$I$17</f>
        <v>0</v>
      </c>
      <c r="AA563" s="172">
        <f>IF(ISNUMBER(FIND("decision",'Input| Setup'!$F$6)),'Input| Projects'!AI563,'Input| Projects'!S563)*K563*'Input| Escalations'!$I$17</f>
        <v>0</v>
      </c>
      <c r="AB563" s="172">
        <f>IF(ISNUMBER(FIND("decision",'Input| Setup'!$F$6)),'Input| Projects'!AJ563,'Input| Projects'!T563)*L563*'Input| Escalations'!$I$17</f>
        <v>0</v>
      </c>
      <c r="AC563" s="172">
        <f>IF(ISNUMBER(FIND("decision",'Input| Setup'!$F$6)),'Input| Projects'!AK563,'Input| Projects'!U563)*M563*'Input| Escalations'!$I$17</f>
        <v>0</v>
      </c>
      <c r="AD563" s="172">
        <f>IF(ISNUMBER(FIND("decision",'Input| Setup'!$F$6)),'Input| Projects'!AL563,'Input| Projects'!V563)*N563*'Input| Escalations'!$I$17</f>
        <v>0</v>
      </c>
      <c r="AE563" s="172">
        <f>IF(ISNUMBER(FIND("decision",'Input| Setup'!$F$6)),'Input| Projects'!AM563,'Input| Projects'!W563)*O563*'Input| Escalations'!$I$17</f>
        <v>0</v>
      </c>
      <c r="AF563" s="175"/>
      <c r="AG563" s="172" cm="1">
        <f t="array" ref="AG563">IFERROR(--('Input| Projects'!$AS563="Yes")*_xlfn.SWITCH('Input| Overheads'!$C$50,"Direct costs",'Calc| Overheads Allocation'!C$8*Q563,"Internal labour",'Calc| Overheads Allocation'!C$8*Q563*'Input| Projects'!$AO563,"DNSP defined",'Calc| Overheads Allocation'!C$78*'Input| Projects'!$AV563,0),0)</f>
        <v>0</v>
      </c>
      <c r="AH563" s="172" cm="1">
        <f t="array" ref="AH563">IFERROR(--('Input| Projects'!$AS563="Yes")*_xlfn.SWITCH('Input| Overheads'!$C$50,"Direct costs",'Calc| Overheads Allocation'!D$8*R563,"Internal labour",'Calc| Overheads Allocation'!D$8*R563*'Input| Projects'!$AO563,"DNSP defined",'Calc| Overheads Allocation'!D$78*'Input| Projects'!$AV563,0),0)</f>
        <v>0</v>
      </c>
      <c r="AI563" s="172" cm="1">
        <f t="array" ref="AI563">IFERROR(--('Input| Projects'!$AS563="Yes")*_xlfn.SWITCH('Input| Overheads'!$C$50,"Direct costs",'Calc| Overheads Allocation'!E$8*S563,"Internal labour",'Calc| Overheads Allocation'!E$8*S563*'Input| Projects'!$AO563,"DNSP defined",'Calc| Overheads Allocation'!E$78*'Input| Projects'!$AV563,0),0)</f>
        <v>0</v>
      </c>
      <c r="AJ563" s="172" cm="1">
        <f t="array" ref="AJ563">IFERROR(--('Input| Projects'!$AS563="Yes")*_xlfn.SWITCH('Input| Overheads'!$C$50,"Direct costs",'Calc| Overheads Allocation'!F$8*T563,"Internal labour",'Calc| Overheads Allocation'!F$8*T563*'Input| Projects'!$AO563,"DNSP defined",'Calc| Overheads Allocation'!F$78*'Input| Projects'!$AV563,0),0)</f>
        <v>0</v>
      </c>
      <c r="AK563" s="172" cm="1">
        <f t="array" ref="AK563">IFERROR(--('Input| Projects'!$AS563="Yes")*_xlfn.SWITCH('Input| Overheads'!$C$50,"Direct costs",'Calc| Overheads Allocation'!G$8*U563,"Internal labour",'Calc| Overheads Allocation'!G$8*U563*'Input| Projects'!$AO563,"DNSP defined",'Calc| Overheads Allocation'!G$78*'Input| Projects'!$AV563,0),0)</f>
        <v>0</v>
      </c>
      <c r="AL563" s="172" cm="1">
        <f t="array" ref="AL563">IFERROR(--('Input| Projects'!$AS563="Yes")*_xlfn.SWITCH('Input| Overheads'!$C$50,"Direct costs",'Calc| Overheads Allocation'!H$8*V563,"Internal labour",'Calc| Overheads Allocation'!H$8*V563*'Input| Projects'!$AO563,"DNSP defined",'Calc| Overheads Allocation'!H$78*'Input| Projects'!$AV563,0),0)</f>
        <v>0</v>
      </c>
      <c r="AM563" s="172" cm="1">
        <f t="array" ref="AM563">IFERROR(--('Input| Projects'!$AS563="Yes")*_xlfn.SWITCH('Input| Overheads'!$C$50,"Direct costs",'Calc| Overheads Allocation'!I$8*W563,"Internal labour",'Calc| Overheads Allocation'!I$8*W563*'Input| Projects'!$AO563,"DNSP defined",'Calc| Overheads Allocation'!I$78*'Input| Projects'!$AV563,0),0)</f>
        <v>0</v>
      </c>
      <c r="AN563" s="175"/>
      <c r="AO563" s="172" cm="1">
        <f t="array" ref="AO563">IFERROR(--('Input| Projects'!$AT563="Yes")*_xlfn.SWITCH('Input| Overheads'!$C$50,"Direct costs",'Calc| Overheads Allocation'!C$9*Q563,"Internal labour",'Calc| Overheads Allocation'!C$9*Q563*'Input| Projects'!$AO563,"DNSP defined",'Calc| Overheads Allocation'!C$79*'Input| Projects'!$AW563,0),0)</f>
        <v>0</v>
      </c>
      <c r="AP563" s="172" cm="1">
        <f t="array" ref="AP563">IFERROR(--('Input| Projects'!$AT563="Yes")*_xlfn.SWITCH('Input| Overheads'!$C$50,"Direct costs",'Calc| Overheads Allocation'!D$9*R563,"Internal labour",'Calc| Overheads Allocation'!D$9*R563*'Input| Projects'!$AO563,"DNSP defined",'Calc| Overheads Allocation'!D$79*'Input| Projects'!$AW563,0),0)</f>
        <v>0</v>
      </c>
      <c r="AQ563" s="172" cm="1">
        <f t="array" ref="AQ563">IFERROR(--('Input| Projects'!$AT563="Yes")*_xlfn.SWITCH('Input| Overheads'!$C$50,"Direct costs",'Calc| Overheads Allocation'!E$9*S563,"Internal labour",'Calc| Overheads Allocation'!E$9*S563*'Input| Projects'!$AO563,"DNSP defined",'Calc| Overheads Allocation'!E$79*'Input| Projects'!$AW563,0),0)</f>
        <v>0</v>
      </c>
      <c r="AR563" s="172" cm="1">
        <f t="array" ref="AR563">IFERROR(--('Input| Projects'!$AT563="Yes")*_xlfn.SWITCH('Input| Overheads'!$C$50,"Direct costs",'Calc| Overheads Allocation'!F$9*T563,"Internal labour",'Calc| Overheads Allocation'!F$9*T563*'Input| Projects'!$AO563,"DNSP defined",'Calc| Overheads Allocation'!F$79*'Input| Projects'!$AW563,0),0)</f>
        <v>0</v>
      </c>
      <c r="AS563" s="172" cm="1">
        <f t="array" ref="AS563">IFERROR(--('Input| Projects'!$AT563="Yes")*_xlfn.SWITCH('Input| Overheads'!$C$50,"Direct costs",'Calc| Overheads Allocation'!G$9*U563,"Internal labour",'Calc| Overheads Allocation'!G$9*U563*'Input| Projects'!$AO563,"DNSP defined",'Calc| Overheads Allocation'!G$79*'Input| Projects'!$AW563,0),0)</f>
        <v>0</v>
      </c>
      <c r="AT563" s="172" cm="1">
        <f t="array" ref="AT563">IFERROR(--('Input| Projects'!$AT563="Yes")*_xlfn.SWITCH('Input| Overheads'!$C$50,"Direct costs",'Calc| Overheads Allocation'!H$9*V563,"Internal labour",'Calc| Overheads Allocation'!H$9*V563*'Input| Projects'!$AO563,"DNSP defined",'Calc| Overheads Allocation'!H$79*'Input| Projects'!$AW563,0),0)</f>
        <v>0</v>
      </c>
      <c r="AU563" s="172" cm="1">
        <f t="array" ref="AU563">IFERROR(--('Input| Projects'!$AT563="Yes")*_xlfn.SWITCH('Input| Overheads'!$C$50,"Direct costs",'Calc| Overheads Allocation'!I$9*W563,"Internal labour",'Calc| Overheads Allocation'!I$9*W563*'Input| Projects'!$AO563,"DNSP defined",'Calc| Overheads Allocation'!I$79*'Input| Projects'!$AW563,0),0)</f>
        <v>0</v>
      </c>
      <c r="AV563" s="175"/>
      <c r="AW563" s="172">
        <f t="shared" si="200"/>
        <v>0</v>
      </c>
      <c r="AX563" s="172">
        <f t="shared" si="201"/>
        <v>0</v>
      </c>
      <c r="AY563" s="172">
        <f t="shared" si="202"/>
        <v>0</v>
      </c>
      <c r="AZ563" s="172">
        <f t="shared" si="203"/>
        <v>0</v>
      </c>
      <c r="BA563" s="172">
        <f t="shared" si="204"/>
        <v>0</v>
      </c>
      <c r="BB563" s="172">
        <f t="shared" si="205"/>
        <v>0</v>
      </c>
      <c r="BC563" s="172">
        <f t="shared" si="206"/>
        <v>0</v>
      </c>
      <c r="BD563" s="176"/>
      <c r="BE563" s="172">
        <f t="shared" si="207"/>
        <v>0</v>
      </c>
      <c r="BF563" s="172">
        <f t="shared" si="208"/>
        <v>0</v>
      </c>
      <c r="BG563" s="172">
        <f t="shared" si="209"/>
        <v>0</v>
      </c>
      <c r="BH563" s="172">
        <f t="shared" si="210"/>
        <v>0</v>
      </c>
      <c r="BI563" s="172">
        <f t="shared" si="211"/>
        <v>0</v>
      </c>
      <c r="BJ563" s="172">
        <f t="shared" si="212"/>
        <v>0</v>
      </c>
      <c r="BK563" s="172">
        <f t="shared" si="213"/>
        <v>0</v>
      </c>
      <c r="BL563" s="176"/>
      <c r="BM563" s="172">
        <f t="shared" si="192"/>
        <v>0</v>
      </c>
      <c r="BN563" s="172">
        <f t="shared" si="193"/>
        <v>0</v>
      </c>
      <c r="BO563" s="172">
        <f t="shared" si="194"/>
        <v>0</v>
      </c>
      <c r="BP563" s="172">
        <f t="shared" si="195"/>
        <v>0</v>
      </c>
      <c r="BQ563" s="172">
        <f t="shared" si="196"/>
        <v>0</v>
      </c>
      <c r="BR563" s="172">
        <f t="shared" si="197"/>
        <v>0</v>
      </c>
      <c r="BS563" s="172">
        <f t="shared" si="198"/>
        <v>0</v>
      </c>
      <c r="BT563" s="55"/>
      <c r="BU563" s="158">
        <f>SUMIF('Input| Projects'!$BA$8:$CX$8,RIGHT(BU$9,3),'Input| Projects'!$BA563:$CX563)</f>
        <v>0</v>
      </c>
      <c r="BV563" s="158">
        <f>SUMIF('Input| Projects'!$BA$8:$CX$8,RIGHT(BV$9,3),'Input| Projects'!$BA563:$CX563)</f>
        <v>0</v>
      </c>
      <c r="BW563" s="79" t="str">
        <f t="shared" si="199"/>
        <v/>
      </c>
    </row>
    <row r="564" spans="2:75" x14ac:dyDescent="0.2">
      <c r="B564" s="123">
        <f>IFERROR('Input| Projects'!B564,"")</f>
        <v>555</v>
      </c>
      <c r="C564" s="160" t="str">
        <f>IFERROR(IF('Input| Projects'!C564="","",'Input| Projects'!C564),"")</f>
        <v/>
      </c>
      <c r="D564" s="160" t="str">
        <f>IFERROR(IF('Input| Projects'!D564="","",'Input| Projects'!D564),"")</f>
        <v/>
      </c>
      <c r="E564" s="53"/>
      <c r="F564" s="160" t="str">
        <f>IF(LEN('Input| Projects'!F564)&gt;0,'Input| Projects'!F564,"")</f>
        <v/>
      </c>
      <c r="G564" s="160" t="str">
        <f>IF(LEN('Input| Projects'!G564)&gt;0,'Input| Projects'!G564,"")</f>
        <v/>
      </c>
      <c r="H564" s="10"/>
      <c r="I564" s="194" cm="1">
        <f t="array" ref="I564">IF(LEN($F564)&gt;0,1+IFERROR(SUMPRODUCT(TRANSPOSE('Input| Projects'!$AO564:$AQ564),INDEX('Input| Escalations'!$F$27:$L$29,,MATCH(Q$9,'Input| Escalations'!$F$21:$L$21,0))),0),0)</f>
        <v>0</v>
      </c>
      <c r="J564" s="194" cm="1">
        <f t="array" ref="J564">IF(LEN($F564)&gt;0,1+IFERROR(SUMPRODUCT(TRANSPOSE('Input| Projects'!$AO564:$AQ564),INDEX('Input| Escalations'!$F$27:$L$29,,MATCH(R$9,'Input| Escalations'!$F$21:$L$21,0))),0),0)</f>
        <v>0</v>
      </c>
      <c r="K564" s="194" cm="1">
        <f t="array" ref="K564">IF(LEN($F564)&gt;0,1+IFERROR(SUMPRODUCT(TRANSPOSE('Input| Projects'!$AO564:$AQ564),INDEX('Input| Escalations'!$F$27:$L$29,,MATCH(S$9,'Input| Escalations'!$F$21:$L$21,0))),0),0)</f>
        <v>0</v>
      </c>
      <c r="L564" s="194" cm="1">
        <f t="array" ref="L564">IF(LEN($F564)&gt;0,1+IFERROR(SUMPRODUCT(TRANSPOSE('Input| Projects'!$AO564:$AQ564),INDEX('Input| Escalations'!$F$27:$L$29,,MATCH(T$9,'Input| Escalations'!$F$21:$L$21,0))),0),0)</f>
        <v>0</v>
      </c>
      <c r="M564" s="194" cm="1">
        <f t="array" ref="M564">IF(LEN($F564)&gt;0,1+IFERROR(SUMPRODUCT(TRANSPOSE('Input| Projects'!$AO564:$AQ564),INDEX('Input| Escalations'!$F$27:$L$29,,MATCH(U$9,'Input| Escalations'!$F$21:$L$21,0))),0),0)</f>
        <v>0</v>
      </c>
      <c r="N564" s="194" cm="1">
        <f t="array" ref="N564">IF(LEN($F564)&gt;0,1+IFERROR(SUMPRODUCT(TRANSPOSE('Input| Projects'!$AO564:$AQ564),INDEX('Input| Escalations'!$F$27:$L$29,,MATCH(V$9,'Input| Escalations'!$F$21:$L$21,0))),0),0)</f>
        <v>0</v>
      </c>
      <c r="O564" s="194" cm="1">
        <f t="array" ref="O564">IF(LEN($F564)&gt;0,1+IFERROR(SUMPRODUCT(TRANSPOSE('Input| Projects'!$AO564:$AQ564),INDEX('Input| Escalations'!$F$27:$L$29,,MATCH(W$9,'Input| Escalations'!$F$21:$L$21,0))),0),0)</f>
        <v>0</v>
      </c>
      <c r="P564" s="10"/>
      <c r="Q564" s="172">
        <f>IFERROR(IF(ISNUMBER(FIND("decision",'Input| Setup'!$F$6)),'Input| Projects'!Y564,'Input| Projects'!I564)*'Input| Escalations'!$I$17*I564,0)</f>
        <v>0</v>
      </c>
      <c r="R564" s="172">
        <f>IFERROR(IF(ISNUMBER(FIND("decision",'Input| Setup'!$F$6)),'Input| Projects'!Z564,'Input| Projects'!J564)*'Input| Escalations'!$I$17*J564,0)</f>
        <v>0</v>
      </c>
      <c r="S564" s="172">
        <f>IFERROR(IF(ISNUMBER(FIND("decision",'Input| Setup'!$F$6)),'Input| Projects'!AA564,'Input| Projects'!K564)*'Input| Escalations'!$I$17*K564,0)</f>
        <v>0</v>
      </c>
      <c r="T564" s="172">
        <f>IFERROR(IF(ISNUMBER(FIND("decision",'Input| Setup'!$F$6)),'Input| Projects'!AB564,'Input| Projects'!L564)*'Input| Escalations'!$I$17*L564,0)</f>
        <v>0</v>
      </c>
      <c r="U564" s="172">
        <f>IFERROR(IF(ISNUMBER(FIND("decision",'Input| Setup'!$F$6)),'Input| Projects'!AC564,'Input| Projects'!M564)*'Input| Escalations'!$I$17*M564,0)</f>
        <v>0</v>
      </c>
      <c r="V564" s="172">
        <f>IFERROR(IF(ISNUMBER(FIND("decision",'Input| Setup'!$F$6)),'Input| Projects'!AD564,'Input| Projects'!N564)*'Input| Escalations'!$I$17*N564,0)</f>
        <v>0</v>
      </c>
      <c r="W564" s="172">
        <f>IFERROR(IF(ISNUMBER(FIND("decision",'Input| Setup'!$F$6)),'Input| Projects'!AE564,'Input| Projects'!O564)*'Input| Escalations'!$I$17*O564,0)</f>
        <v>0</v>
      </c>
      <c r="X564" s="175"/>
      <c r="Y564" s="172">
        <f>IF(ISNUMBER(FIND("decision",'Input| Setup'!$F$6)),'Input| Projects'!AG564,'Input| Projects'!Q564)*I564*'Input| Escalations'!$I$17</f>
        <v>0</v>
      </c>
      <c r="Z564" s="172">
        <f>IF(ISNUMBER(FIND("decision",'Input| Setup'!$F$6)),'Input| Projects'!AH564,'Input| Projects'!R564)*J564*'Input| Escalations'!$I$17</f>
        <v>0</v>
      </c>
      <c r="AA564" s="172">
        <f>IF(ISNUMBER(FIND("decision",'Input| Setup'!$F$6)),'Input| Projects'!AI564,'Input| Projects'!S564)*K564*'Input| Escalations'!$I$17</f>
        <v>0</v>
      </c>
      <c r="AB564" s="172">
        <f>IF(ISNUMBER(FIND("decision",'Input| Setup'!$F$6)),'Input| Projects'!AJ564,'Input| Projects'!T564)*L564*'Input| Escalations'!$I$17</f>
        <v>0</v>
      </c>
      <c r="AC564" s="172">
        <f>IF(ISNUMBER(FIND("decision",'Input| Setup'!$F$6)),'Input| Projects'!AK564,'Input| Projects'!U564)*M564*'Input| Escalations'!$I$17</f>
        <v>0</v>
      </c>
      <c r="AD564" s="172">
        <f>IF(ISNUMBER(FIND("decision",'Input| Setup'!$F$6)),'Input| Projects'!AL564,'Input| Projects'!V564)*N564*'Input| Escalations'!$I$17</f>
        <v>0</v>
      </c>
      <c r="AE564" s="172">
        <f>IF(ISNUMBER(FIND("decision",'Input| Setup'!$F$6)),'Input| Projects'!AM564,'Input| Projects'!W564)*O564*'Input| Escalations'!$I$17</f>
        <v>0</v>
      </c>
      <c r="AF564" s="175"/>
      <c r="AG564" s="172" cm="1">
        <f t="array" ref="AG564">IFERROR(--('Input| Projects'!$AS564="Yes")*_xlfn.SWITCH('Input| Overheads'!$C$50,"Direct costs",'Calc| Overheads Allocation'!C$8*Q564,"Internal labour",'Calc| Overheads Allocation'!C$8*Q564*'Input| Projects'!$AO564,"DNSP defined",'Calc| Overheads Allocation'!C$78*'Input| Projects'!$AV564,0),0)</f>
        <v>0</v>
      </c>
      <c r="AH564" s="172" cm="1">
        <f t="array" ref="AH564">IFERROR(--('Input| Projects'!$AS564="Yes")*_xlfn.SWITCH('Input| Overheads'!$C$50,"Direct costs",'Calc| Overheads Allocation'!D$8*R564,"Internal labour",'Calc| Overheads Allocation'!D$8*R564*'Input| Projects'!$AO564,"DNSP defined",'Calc| Overheads Allocation'!D$78*'Input| Projects'!$AV564,0),0)</f>
        <v>0</v>
      </c>
      <c r="AI564" s="172" cm="1">
        <f t="array" ref="AI564">IFERROR(--('Input| Projects'!$AS564="Yes")*_xlfn.SWITCH('Input| Overheads'!$C$50,"Direct costs",'Calc| Overheads Allocation'!E$8*S564,"Internal labour",'Calc| Overheads Allocation'!E$8*S564*'Input| Projects'!$AO564,"DNSP defined",'Calc| Overheads Allocation'!E$78*'Input| Projects'!$AV564,0),0)</f>
        <v>0</v>
      </c>
      <c r="AJ564" s="172" cm="1">
        <f t="array" ref="AJ564">IFERROR(--('Input| Projects'!$AS564="Yes")*_xlfn.SWITCH('Input| Overheads'!$C$50,"Direct costs",'Calc| Overheads Allocation'!F$8*T564,"Internal labour",'Calc| Overheads Allocation'!F$8*T564*'Input| Projects'!$AO564,"DNSP defined",'Calc| Overheads Allocation'!F$78*'Input| Projects'!$AV564,0),0)</f>
        <v>0</v>
      </c>
      <c r="AK564" s="172" cm="1">
        <f t="array" ref="AK564">IFERROR(--('Input| Projects'!$AS564="Yes")*_xlfn.SWITCH('Input| Overheads'!$C$50,"Direct costs",'Calc| Overheads Allocation'!G$8*U564,"Internal labour",'Calc| Overheads Allocation'!G$8*U564*'Input| Projects'!$AO564,"DNSP defined",'Calc| Overheads Allocation'!G$78*'Input| Projects'!$AV564,0),0)</f>
        <v>0</v>
      </c>
      <c r="AL564" s="172" cm="1">
        <f t="array" ref="AL564">IFERROR(--('Input| Projects'!$AS564="Yes")*_xlfn.SWITCH('Input| Overheads'!$C$50,"Direct costs",'Calc| Overheads Allocation'!H$8*V564,"Internal labour",'Calc| Overheads Allocation'!H$8*V564*'Input| Projects'!$AO564,"DNSP defined",'Calc| Overheads Allocation'!H$78*'Input| Projects'!$AV564,0),0)</f>
        <v>0</v>
      </c>
      <c r="AM564" s="172" cm="1">
        <f t="array" ref="AM564">IFERROR(--('Input| Projects'!$AS564="Yes")*_xlfn.SWITCH('Input| Overheads'!$C$50,"Direct costs",'Calc| Overheads Allocation'!I$8*W564,"Internal labour",'Calc| Overheads Allocation'!I$8*W564*'Input| Projects'!$AO564,"DNSP defined",'Calc| Overheads Allocation'!I$78*'Input| Projects'!$AV564,0),0)</f>
        <v>0</v>
      </c>
      <c r="AN564" s="175"/>
      <c r="AO564" s="172" cm="1">
        <f t="array" ref="AO564">IFERROR(--('Input| Projects'!$AT564="Yes")*_xlfn.SWITCH('Input| Overheads'!$C$50,"Direct costs",'Calc| Overheads Allocation'!C$9*Q564,"Internal labour",'Calc| Overheads Allocation'!C$9*Q564*'Input| Projects'!$AO564,"DNSP defined",'Calc| Overheads Allocation'!C$79*'Input| Projects'!$AW564,0),0)</f>
        <v>0</v>
      </c>
      <c r="AP564" s="172" cm="1">
        <f t="array" ref="AP564">IFERROR(--('Input| Projects'!$AT564="Yes")*_xlfn.SWITCH('Input| Overheads'!$C$50,"Direct costs",'Calc| Overheads Allocation'!D$9*R564,"Internal labour",'Calc| Overheads Allocation'!D$9*R564*'Input| Projects'!$AO564,"DNSP defined",'Calc| Overheads Allocation'!D$79*'Input| Projects'!$AW564,0),0)</f>
        <v>0</v>
      </c>
      <c r="AQ564" s="172" cm="1">
        <f t="array" ref="AQ564">IFERROR(--('Input| Projects'!$AT564="Yes")*_xlfn.SWITCH('Input| Overheads'!$C$50,"Direct costs",'Calc| Overheads Allocation'!E$9*S564,"Internal labour",'Calc| Overheads Allocation'!E$9*S564*'Input| Projects'!$AO564,"DNSP defined",'Calc| Overheads Allocation'!E$79*'Input| Projects'!$AW564,0),0)</f>
        <v>0</v>
      </c>
      <c r="AR564" s="172" cm="1">
        <f t="array" ref="AR564">IFERROR(--('Input| Projects'!$AT564="Yes")*_xlfn.SWITCH('Input| Overheads'!$C$50,"Direct costs",'Calc| Overheads Allocation'!F$9*T564,"Internal labour",'Calc| Overheads Allocation'!F$9*T564*'Input| Projects'!$AO564,"DNSP defined",'Calc| Overheads Allocation'!F$79*'Input| Projects'!$AW564,0),0)</f>
        <v>0</v>
      </c>
      <c r="AS564" s="172" cm="1">
        <f t="array" ref="AS564">IFERROR(--('Input| Projects'!$AT564="Yes")*_xlfn.SWITCH('Input| Overheads'!$C$50,"Direct costs",'Calc| Overheads Allocation'!G$9*U564,"Internal labour",'Calc| Overheads Allocation'!G$9*U564*'Input| Projects'!$AO564,"DNSP defined",'Calc| Overheads Allocation'!G$79*'Input| Projects'!$AW564,0),0)</f>
        <v>0</v>
      </c>
      <c r="AT564" s="172" cm="1">
        <f t="array" ref="AT564">IFERROR(--('Input| Projects'!$AT564="Yes")*_xlfn.SWITCH('Input| Overheads'!$C$50,"Direct costs",'Calc| Overheads Allocation'!H$9*V564,"Internal labour",'Calc| Overheads Allocation'!H$9*V564*'Input| Projects'!$AO564,"DNSP defined",'Calc| Overheads Allocation'!H$79*'Input| Projects'!$AW564,0),0)</f>
        <v>0</v>
      </c>
      <c r="AU564" s="172" cm="1">
        <f t="array" ref="AU564">IFERROR(--('Input| Projects'!$AT564="Yes")*_xlfn.SWITCH('Input| Overheads'!$C$50,"Direct costs",'Calc| Overheads Allocation'!I$9*W564,"Internal labour",'Calc| Overheads Allocation'!I$9*W564*'Input| Projects'!$AO564,"DNSP defined",'Calc| Overheads Allocation'!I$79*'Input| Projects'!$AW564,0),0)</f>
        <v>0</v>
      </c>
      <c r="AV564" s="175"/>
      <c r="AW564" s="172">
        <f t="shared" si="200"/>
        <v>0</v>
      </c>
      <c r="AX564" s="172">
        <f t="shared" si="201"/>
        <v>0</v>
      </c>
      <c r="AY564" s="172">
        <f t="shared" si="202"/>
        <v>0</v>
      </c>
      <c r="AZ564" s="172">
        <f t="shared" si="203"/>
        <v>0</v>
      </c>
      <c r="BA564" s="172">
        <f t="shared" si="204"/>
        <v>0</v>
      </c>
      <c r="BB564" s="172">
        <f t="shared" si="205"/>
        <v>0</v>
      </c>
      <c r="BC564" s="172">
        <f t="shared" si="206"/>
        <v>0</v>
      </c>
      <c r="BD564" s="176"/>
      <c r="BE564" s="172">
        <f t="shared" si="207"/>
        <v>0</v>
      </c>
      <c r="BF564" s="172">
        <f t="shared" si="208"/>
        <v>0</v>
      </c>
      <c r="BG564" s="172">
        <f t="shared" si="209"/>
        <v>0</v>
      </c>
      <c r="BH564" s="172">
        <f t="shared" si="210"/>
        <v>0</v>
      </c>
      <c r="BI564" s="172">
        <f t="shared" si="211"/>
        <v>0</v>
      </c>
      <c r="BJ564" s="172">
        <f t="shared" si="212"/>
        <v>0</v>
      </c>
      <c r="BK564" s="172">
        <f t="shared" si="213"/>
        <v>0</v>
      </c>
      <c r="BL564" s="176"/>
      <c r="BM564" s="172">
        <f t="shared" si="192"/>
        <v>0</v>
      </c>
      <c r="BN564" s="172">
        <f t="shared" si="193"/>
        <v>0</v>
      </c>
      <c r="BO564" s="172">
        <f t="shared" si="194"/>
        <v>0</v>
      </c>
      <c r="BP564" s="172">
        <f t="shared" si="195"/>
        <v>0</v>
      </c>
      <c r="BQ564" s="172">
        <f t="shared" si="196"/>
        <v>0</v>
      </c>
      <c r="BR564" s="172">
        <f t="shared" si="197"/>
        <v>0</v>
      </c>
      <c r="BS564" s="172">
        <f t="shared" si="198"/>
        <v>0</v>
      </c>
      <c r="BT564" s="55"/>
      <c r="BU564" s="158">
        <f>SUMIF('Input| Projects'!$BA$8:$CX$8,RIGHT(BU$9,3),'Input| Projects'!$BA564:$CX564)</f>
        <v>0</v>
      </c>
      <c r="BV564" s="158">
        <f>SUMIF('Input| Projects'!$BA$8:$CX$8,RIGHT(BV$9,3),'Input| Projects'!$BA564:$CX564)</f>
        <v>0</v>
      </c>
      <c r="BW564" s="79" t="str">
        <f t="shared" si="199"/>
        <v/>
      </c>
    </row>
    <row r="565" spans="2:75" x14ac:dyDescent="0.2">
      <c r="B565" s="123">
        <f>IFERROR('Input| Projects'!B565,"")</f>
        <v>556</v>
      </c>
      <c r="C565" s="160" t="str">
        <f>IFERROR(IF('Input| Projects'!C565="","",'Input| Projects'!C565),"")</f>
        <v/>
      </c>
      <c r="D565" s="160" t="str">
        <f>IFERROR(IF('Input| Projects'!D565="","",'Input| Projects'!D565),"")</f>
        <v/>
      </c>
      <c r="E565" s="53"/>
      <c r="F565" s="160" t="str">
        <f>IF(LEN('Input| Projects'!F565)&gt;0,'Input| Projects'!F565,"")</f>
        <v/>
      </c>
      <c r="G565" s="160" t="str">
        <f>IF(LEN('Input| Projects'!G565)&gt;0,'Input| Projects'!G565,"")</f>
        <v/>
      </c>
      <c r="H565" s="10"/>
      <c r="I565" s="194" cm="1">
        <f t="array" ref="I565">IF(LEN($F565)&gt;0,1+IFERROR(SUMPRODUCT(TRANSPOSE('Input| Projects'!$AO565:$AQ565),INDEX('Input| Escalations'!$F$27:$L$29,,MATCH(Q$9,'Input| Escalations'!$F$21:$L$21,0))),0),0)</f>
        <v>0</v>
      </c>
      <c r="J565" s="194" cm="1">
        <f t="array" ref="J565">IF(LEN($F565)&gt;0,1+IFERROR(SUMPRODUCT(TRANSPOSE('Input| Projects'!$AO565:$AQ565),INDEX('Input| Escalations'!$F$27:$L$29,,MATCH(R$9,'Input| Escalations'!$F$21:$L$21,0))),0),0)</f>
        <v>0</v>
      </c>
      <c r="K565" s="194" cm="1">
        <f t="array" ref="K565">IF(LEN($F565)&gt;0,1+IFERROR(SUMPRODUCT(TRANSPOSE('Input| Projects'!$AO565:$AQ565),INDEX('Input| Escalations'!$F$27:$L$29,,MATCH(S$9,'Input| Escalations'!$F$21:$L$21,0))),0),0)</f>
        <v>0</v>
      </c>
      <c r="L565" s="194" cm="1">
        <f t="array" ref="L565">IF(LEN($F565)&gt;0,1+IFERROR(SUMPRODUCT(TRANSPOSE('Input| Projects'!$AO565:$AQ565),INDEX('Input| Escalations'!$F$27:$L$29,,MATCH(T$9,'Input| Escalations'!$F$21:$L$21,0))),0),0)</f>
        <v>0</v>
      </c>
      <c r="M565" s="194" cm="1">
        <f t="array" ref="M565">IF(LEN($F565)&gt;0,1+IFERROR(SUMPRODUCT(TRANSPOSE('Input| Projects'!$AO565:$AQ565),INDEX('Input| Escalations'!$F$27:$L$29,,MATCH(U$9,'Input| Escalations'!$F$21:$L$21,0))),0),0)</f>
        <v>0</v>
      </c>
      <c r="N565" s="194" cm="1">
        <f t="array" ref="N565">IF(LEN($F565)&gt;0,1+IFERROR(SUMPRODUCT(TRANSPOSE('Input| Projects'!$AO565:$AQ565),INDEX('Input| Escalations'!$F$27:$L$29,,MATCH(V$9,'Input| Escalations'!$F$21:$L$21,0))),0),0)</f>
        <v>0</v>
      </c>
      <c r="O565" s="194" cm="1">
        <f t="array" ref="O565">IF(LEN($F565)&gt;0,1+IFERROR(SUMPRODUCT(TRANSPOSE('Input| Projects'!$AO565:$AQ565),INDEX('Input| Escalations'!$F$27:$L$29,,MATCH(W$9,'Input| Escalations'!$F$21:$L$21,0))),0),0)</f>
        <v>0</v>
      </c>
      <c r="P565" s="10"/>
      <c r="Q565" s="172">
        <f>IFERROR(IF(ISNUMBER(FIND("decision",'Input| Setup'!$F$6)),'Input| Projects'!Y565,'Input| Projects'!I565)*'Input| Escalations'!$I$17*I565,0)</f>
        <v>0</v>
      </c>
      <c r="R565" s="172">
        <f>IFERROR(IF(ISNUMBER(FIND("decision",'Input| Setup'!$F$6)),'Input| Projects'!Z565,'Input| Projects'!J565)*'Input| Escalations'!$I$17*J565,0)</f>
        <v>0</v>
      </c>
      <c r="S565" s="172">
        <f>IFERROR(IF(ISNUMBER(FIND("decision",'Input| Setup'!$F$6)),'Input| Projects'!AA565,'Input| Projects'!K565)*'Input| Escalations'!$I$17*K565,0)</f>
        <v>0</v>
      </c>
      <c r="T565" s="172">
        <f>IFERROR(IF(ISNUMBER(FIND("decision",'Input| Setup'!$F$6)),'Input| Projects'!AB565,'Input| Projects'!L565)*'Input| Escalations'!$I$17*L565,0)</f>
        <v>0</v>
      </c>
      <c r="U565" s="172">
        <f>IFERROR(IF(ISNUMBER(FIND("decision",'Input| Setup'!$F$6)),'Input| Projects'!AC565,'Input| Projects'!M565)*'Input| Escalations'!$I$17*M565,0)</f>
        <v>0</v>
      </c>
      <c r="V565" s="172">
        <f>IFERROR(IF(ISNUMBER(FIND("decision",'Input| Setup'!$F$6)),'Input| Projects'!AD565,'Input| Projects'!N565)*'Input| Escalations'!$I$17*N565,0)</f>
        <v>0</v>
      </c>
      <c r="W565" s="172">
        <f>IFERROR(IF(ISNUMBER(FIND("decision",'Input| Setup'!$F$6)),'Input| Projects'!AE565,'Input| Projects'!O565)*'Input| Escalations'!$I$17*O565,0)</f>
        <v>0</v>
      </c>
      <c r="X565" s="175"/>
      <c r="Y565" s="172">
        <f>IF(ISNUMBER(FIND("decision",'Input| Setup'!$F$6)),'Input| Projects'!AG565,'Input| Projects'!Q565)*I565*'Input| Escalations'!$I$17</f>
        <v>0</v>
      </c>
      <c r="Z565" s="172">
        <f>IF(ISNUMBER(FIND("decision",'Input| Setup'!$F$6)),'Input| Projects'!AH565,'Input| Projects'!R565)*J565*'Input| Escalations'!$I$17</f>
        <v>0</v>
      </c>
      <c r="AA565" s="172">
        <f>IF(ISNUMBER(FIND("decision",'Input| Setup'!$F$6)),'Input| Projects'!AI565,'Input| Projects'!S565)*K565*'Input| Escalations'!$I$17</f>
        <v>0</v>
      </c>
      <c r="AB565" s="172">
        <f>IF(ISNUMBER(FIND("decision",'Input| Setup'!$F$6)),'Input| Projects'!AJ565,'Input| Projects'!T565)*L565*'Input| Escalations'!$I$17</f>
        <v>0</v>
      </c>
      <c r="AC565" s="172">
        <f>IF(ISNUMBER(FIND("decision",'Input| Setup'!$F$6)),'Input| Projects'!AK565,'Input| Projects'!U565)*M565*'Input| Escalations'!$I$17</f>
        <v>0</v>
      </c>
      <c r="AD565" s="172">
        <f>IF(ISNUMBER(FIND("decision",'Input| Setup'!$F$6)),'Input| Projects'!AL565,'Input| Projects'!V565)*N565*'Input| Escalations'!$I$17</f>
        <v>0</v>
      </c>
      <c r="AE565" s="172">
        <f>IF(ISNUMBER(FIND("decision",'Input| Setup'!$F$6)),'Input| Projects'!AM565,'Input| Projects'!W565)*O565*'Input| Escalations'!$I$17</f>
        <v>0</v>
      </c>
      <c r="AF565" s="175"/>
      <c r="AG565" s="172" cm="1">
        <f t="array" ref="AG565">IFERROR(--('Input| Projects'!$AS565="Yes")*_xlfn.SWITCH('Input| Overheads'!$C$50,"Direct costs",'Calc| Overheads Allocation'!C$8*Q565,"Internal labour",'Calc| Overheads Allocation'!C$8*Q565*'Input| Projects'!$AO565,"DNSP defined",'Calc| Overheads Allocation'!C$78*'Input| Projects'!$AV565,0),0)</f>
        <v>0</v>
      </c>
      <c r="AH565" s="172" cm="1">
        <f t="array" ref="AH565">IFERROR(--('Input| Projects'!$AS565="Yes")*_xlfn.SWITCH('Input| Overheads'!$C$50,"Direct costs",'Calc| Overheads Allocation'!D$8*R565,"Internal labour",'Calc| Overheads Allocation'!D$8*R565*'Input| Projects'!$AO565,"DNSP defined",'Calc| Overheads Allocation'!D$78*'Input| Projects'!$AV565,0),0)</f>
        <v>0</v>
      </c>
      <c r="AI565" s="172" cm="1">
        <f t="array" ref="AI565">IFERROR(--('Input| Projects'!$AS565="Yes")*_xlfn.SWITCH('Input| Overheads'!$C$50,"Direct costs",'Calc| Overheads Allocation'!E$8*S565,"Internal labour",'Calc| Overheads Allocation'!E$8*S565*'Input| Projects'!$AO565,"DNSP defined",'Calc| Overheads Allocation'!E$78*'Input| Projects'!$AV565,0),0)</f>
        <v>0</v>
      </c>
      <c r="AJ565" s="172" cm="1">
        <f t="array" ref="AJ565">IFERROR(--('Input| Projects'!$AS565="Yes")*_xlfn.SWITCH('Input| Overheads'!$C$50,"Direct costs",'Calc| Overheads Allocation'!F$8*T565,"Internal labour",'Calc| Overheads Allocation'!F$8*T565*'Input| Projects'!$AO565,"DNSP defined",'Calc| Overheads Allocation'!F$78*'Input| Projects'!$AV565,0),0)</f>
        <v>0</v>
      </c>
      <c r="AK565" s="172" cm="1">
        <f t="array" ref="AK565">IFERROR(--('Input| Projects'!$AS565="Yes")*_xlfn.SWITCH('Input| Overheads'!$C$50,"Direct costs",'Calc| Overheads Allocation'!G$8*U565,"Internal labour",'Calc| Overheads Allocation'!G$8*U565*'Input| Projects'!$AO565,"DNSP defined",'Calc| Overheads Allocation'!G$78*'Input| Projects'!$AV565,0),0)</f>
        <v>0</v>
      </c>
      <c r="AL565" s="172" cm="1">
        <f t="array" ref="AL565">IFERROR(--('Input| Projects'!$AS565="Yes")*_xlfn.SWITCH('Input| Overheads'!$C$50,"Direct costs",'Calc| Overheads Allocation'!H$8*V565,"Internal labour",'Calc| Overheads Allocation'!H$8*V565*'Input| Projects'!$AO565,"DNSP defined",'Calc| Overheads Allocation'!H$78*'Input| Projects'!$AV565,0),0)</f>
        <v>0</v>
      </c>
      <c r="AM565" s="172" cm="1">
        <f t="array" ref="AM565">IFERROR(--('Input| Projects'!$AS565="Yes")*_xlfn.SWITCH('Input| Overheads'!$C$50,"Direct costs",'Calc| Overheads Allocation'!I$8*W565,"Internal labour",'Calc| Overheads Allocation'!I$8*W565*'Input| Projects'!$AO565,"DNSP defined",'Calc| Overheads Allocation'!I$78*'Input| Projects'!$AV565,0),0)</f>
        <v>0</v>
      </c>
      <c r="AN565" s="175"/>
      <c r="AO565" s="172" cm="1">
        <f t="array" ref="AO565">IFERROR(--('Input| Projects'!$AT565="Yes")*_xlfn.SWITCH('Input| Overheads'!$C$50,"Direct costs",'Calc| Overheads Allocation'!C$9*Q565,"Internal labour",'Calc| Overheads Allocation'!C$9*Q565*'Input| Projects'!$AO565,"DNSP defined",'Calc| Overheads Allocation'!C$79*'Input| Projects'!$AW565,0),0)</f>
        <v>0</v>
      </c>
      <c r="AP565" s="172" cm="1">
        <f t="array" ref="AP565">IFERROR(--('Input| Projects'!$AT565="Yes")*_xlfn.SWITCH('Input| Overheads'!$C$50,"Direct costs",'Calc| Overheads Allocation'!D$9*R565,"Internal labour",'Calc| Overheads Allocation'!D$9*R565*'Input| Projects'!$AO565,"DNSP defined",'Calc| Overheads Allocation'!D$79*'Input| Projects'!$AW565,0),0)</f>
        <v>0</v>
      </c>
      <c r="AQ565" s="172" cm="1">
        <f t="array" ref="AQ565">IFERROR(--('Input| Projects'!$AT565="Yes")*_xlfn.SWITCH('Input| Overheads'!$C$50,"Direct costs",'Calc| Overheads Allocation'!E$9*S565,"Internal labour",'Calc| Overheads Allocation'!E$9*S565*'Input| Projects'!$AO565,"DNSP defined",'Calc| Overheads Allocation'!E$79*'Input| Projects'!$AW565,0),0)</f>
        <v>0</v>
      </c>
      <c r="AR565" s="172" cm="1">
        <f t="array" ref="AR565">IFERROR(--('Input| Projects'!$AT565="Yes")*_xlfn.SWITCH('Input| Overheads'!$C$50,"Direct costs",'Calc| Overheads Allocation'!F$9*T565,"Internal labour",'Calc| Overheads Allocation'!F$9*T565*'Input| Projects'!$AO565,"DNSP defined",'Calc| Overheads Allocation'!F$79*'Input| Projects'!$AW565,0),0)</f>
        <v>0</v>
      </c>
      <c r="AS565" s="172" cm="1">
        <f t="array" ref="AS565">IFERROR(--('Input| Projects'!$AT565="Yes")*_xlfn.SWITCH('Input| Overheads'!$C$50,"Direct costs",'Calc| Overheads Allocation'!G$9*U565,"Internal labour",'Calc| Overheads Allocation'!G$9*U565*'Input| Projects'!$AO565,"DNSP defined",'Calc| Overheads Allocation'!G$79*'Input| Projects'!$AW565,0),0)</f>
        <v>0</v>
      </c>
      <c r="AT565" s="172" cm="1">
        <f t="array" ref="AT565">IFERROR(--('Input| Projects'!$AT565="Yes")*_xlfn.SWITCH('Input| Overheads'!$C$50,"Direct costs",'Calc| Overheads Allocation'!H$9*V565,"Internal labour",'Calc| Overheads Allocation'!H$9*V565*'Input| Projects'!$AO565,"DNSP defined",'Calc| Overheads Allocation'!H$79*'Input| Projects'!$AW565,0),0)</f>
        <v>0</v>
      </c>
      <c r="AU565" s="172" cm="1">
        <f t="array" ref="AU565">IFERROR(--('Input| Projects'!$AT565="Yes")*_xlfn.SWITCH('Input| Overheads'!$C$50,"Direct costs",'Calc| Overheads Allocation'!I$9*W565,"Internal labour",'Calc| Overheads Allocation'!I$9*W565*'Input| Projects'!$AO565,"DNSP defined",'Calc| Overheads Allocation'!I$79*'Input| Projects'!$AW565,0),0)</f>
        <v>0</v>
      </c>
      <c r="AV565" s="175"/>
      <c r="AW565" s="172">
        <f t="shared" si="200"/>
        <v>0</v>
      </c>
      <c r="AX565" s="172">
        <f t="shared" si="201"/>
        <v>0</v>
      </c>
      <c r="AY565" s="172">
        <f t="shared" si="202"/>
        <v>0</v>
      </c>
      <c r="AZ565" s="172">
        <f t="shared" si="203"/>
        <v>0</v>
      </c>
      <c r="BA565" s="172">
        <f t="shared" si="204"/>
        <v>0</v>
      </c>
      <c r="BB565" s="172">
        <f t="shared" si="205"/>
        <v>0</v>
      </c>
      <c r="BC565" s="172">
        <f t="shared" si="206"/>
        <v>0</v>
      </c>
      <c r="BD565" s="176"/>
      <c r="BE565" s="172">
        <f t="shared" si="207"/>
        <v>0</v>
      </c>
      <c r="BF565" s="172">
        <f t="shared" si="208"/>
        <v>0</v>
      </c>
      <c r="BG565" s="172">
        <f t="shared" si="209"/>
        <v>0</v>
      </c>
      <c r="BH565" s="172">
        <f t="shared" si="210"/>
        <v>0</v>
      </c>
      <c r="BI565" s="172">
        <f t="shared" si="211"/>
        <v>0</v>
      </c>
      <c r="BJ565" s="172">
        <f t="shared" si="212"/>
        <v>0</v>
      </c>
      <c r="BK565" s="172">
        <f t="shared" si="213"/>
        <v>0</v>
      </c>
      <c r="BL565" s="176"/>
      <c r="BM565" s="172">
        <f t="shared" si="192"/>
        <v>0</v>
      </c>
      <c r="BN565" s="172">
        <f t="shared" si="193"/>
        <v>0</v>
      </c>
      <c r="BO565" s="172">
        <f t="shared" si="194"/>
        <v>0</v>
      </c>
      <c r="BP565" s="172">
        <f t="shared" si="195"/>
        <v>0</v>
      </c>
      <c r="BQ565" s="172">
        <f t="shared" si="196"/>
        <v>0</v>
      </c>
      <c r="BR565" s="172">
        <f t="shared" si="197"/>
        <v>0</v>
      </c>
      <c r="BS565" s="172">
        <f t="shared" si="198"/>
        <v>0</v>
      </c>
      <c r="BT565" s="55"/>
      <c r="BU565" s="158">
        <f>SUMIF('Input| Projects'!$BA$8:$CX$8,RIGHT(BU$9,3),'Input| Projects'!$BA565:$CX565)</f>
        <v>0</v>
      </c>
      <c r="BV565" s="158">
        <f>SUMIF('Input| Projects'!$BA$8:$CX$8,RIGHT(BV$9,3),'Input| Projects'!$BA565:$CX565)</f>
        <v>0</v>
      </c>
      <c r="BW565" s="79" t="str">
        <f t="shared" si="199"/>
        <v/>
      </c>
    </row>
    <row r="566" spans="2:75" x14ac:dyDescent="0.2">
      <c r="B566" s="123">
        <f>IFERROR('Input| Projects'!B566,"")</f>
        <v>557</v>
      </c>
      <c r="C566" s="160" t="str">
        <f>IFERROR(IF('Input| Projects'!C566="","",'Input| Projects'!C566),"")</f>
        <v/>
      </c>
      <c r="D566" s="160" t="str">
        <f>IFERROR(IF('Input| Projects'!D566="","",'Input| Projects'!D566),"")</f>
        <v/>
      </c>
      <c r="E566" s="53"/>
      <c r="F566" s="160" t="str">
        <f>IF(LEN('Input| Projects'!F566)&gt;0,'Input| Projects'!F566,"")</f>
        <v/>
      </c>
      <c r="G566" s="160" t="str">
        <f>IF(LEN('Input| Projects'!G566)&gt;0,'Input| Projects'!G566,"")</f>
        <v/>
      </c>
      <c r="H566" s="10"/>
      <c r="I566" s="194" cm="1">
        <f t="array" ref="I566">IF(LEN($F566)&gt;0,1+IFERROR(SUMPRODUCT(TRANSPOSE('Input| Projects'!$AO566:$AQ566),INDEX('Input| Escalations'!$F$27:$L$29,,MATCH(Q$9,'Input| Escalations'!$F$21:$L$21,0))),0),0)</f>
        <v>0</v>
      </c>
      <c r="J566" s="194" cm="1">
        <f t="array" ref="J566">IF(LEN($F566)&gt;0,1+IFERROR(SUMPRODUCT(TRANSPOSE('Input| Projects'!$AO566:$AQ566),INDEX('Input| Escalations'!$F$27:$L$29,,MATCH(R$9,'Input| Escalations'!$F$21:$L$21,0))),0),0)</f>
        <v>0</v>
      </c>
      <c r="K566" s="194" cm="1">
        <f t="array" ref="K566">IF(LEN($F566)&gt;0,1+IFERROR(SUMPRODUCT(TRANSPOSE('Input| Projects'!$AO566:$AQ566),INDEX('Input| Escalations'!$F$27:$L$29,,MATCH(S$9,'Input| Escalations'!$F$21:$L$21,0))),0),0)</f>
        <v>0</v>
      </c>
      <c r="L566" s="194" cm="1">
        <f t="array" ref="L566">IF(LEN($F566)&gt;0,1+IFERROR(SUMPRODUCT(TRANSPOSE('Input| Projects'!$AO566:$AQ566),INDEX('Input| Escalations'!$F$27:$L$29,,MATCH(T$9,'Input| Escalations'!$F$21:$L$21,0))),0),0)</f>
        <v>0</v>
      </c>
      <c r="M566" s="194" cm="1">
        <f t="array" ref="M566">IF(LEN($F566)&gt;0,1+IFERROR(SUMPRODUCT(TRANSPOSE('Input| Projects'!$AO566:$AQ566),INDEX('Input| Escalations'!$F$27:$L$29,,MATCH(U$9,'Input| Escalations'!$F$21:$L$21,0))),0),0)</f>
        <v>0</v>
      </c>
      <c r="N566" s="194" cm="1">
        <f t="array" ref="N566">IF(LEN($F566)&gt;0,1+IFERROR(SUMPRODUCT(TRANSPOSE('Input| Projects'!$AO566:$AQ566),INDEX('Input| Escalations'!$F$27:$L$29,,MATCH(V$9,'Input| Escalations'!$F$21:$L$21,0))),0),0)</f>
        <v>0</v>
      </c>
      <c r="O566" s="194" cm="1">
        <f t="array" ref="O566">IF(LEN($F566)&gt;0,1+IFERROR(SUMPRODUCT(TRANSPOSE('Input| Projects'!$AO566:$AQ566),INDEX('Input| Escalations'!$F$27:$L$29,,MATCH(W$9,'Input| Escalations'!$F$21:$L$21,0))),0),0)</f>
        <v>0</v>
      </c>
      <c r="P566" s="10"/>
      <c r="Q566" s="172">
        <f>IFERROR(IF(ISNUMBER(FIND("decision",'Input| Setup'!$F$6)),'Input| Projects'!Y566,'Input| Projects'!I566)*'Input| Escalations'!$I$17*I566,0)</f>
        <v>0</v>
      </c>
      <c r="R566" s="172">
        <f>IFERROR(IF(ISNUMBER(FIND("decision",'Input| Setup'!$F$6)),'Input| Projects'!Z566,'Input| Projects'!J566)*'Input| Escalations'!$I$17*J566,0)</f>
        <v>0</v>
      </c>
      <c r="S566" s="172">
        <f>IFERROR(IF(ISNUMBER(FIND("decision",'Input| Setup'!$F$6)),'Input| Projects'!AA566,'Input| Projects'!K566)*'Input| Escalations'!$I$17*K566,0)</f>
        <v>0</v>
      </c>
      <c r="T566" s="172">
        <f>IFERROR(IF(ISNUMBER(FIND("decision",'Input| Setup'!$F$6)),'Input| Projects'!AB566,'Input| Projects'!L566)*'Input| Escalations'!$I$17*L566,0)</f>
        <v>0</v>
      </c>
      <c r="U566" s="172">
        <f>IFERROR(IF(ISNUMBER(FIND("decision",'Input| Setup'!$F$6)),'Input| Projects'!AC566,'Input| Projects'!M566)*'Input| Escalations'!$I$17*M566,0)</f>
        <v>0</v>
      </c>
      <c r="V566" s="172">
        <f>IFERROR(IF(ISNUMBER(FIND("decision",'Input| Setup'!$F$6)),'Input| Projects'!AD566,'Input| Projects'!N566)*'Input| Escalations'!$I$17*N566,0)</f>
        <v>0</v>
      </c>
      <c r="W566" s="172">
        <f>IFERROR(IF(ISNUMBER(FIND("decision",'Input| Setup'!$F$6)),'Input| Projects'!AE566,'Input| Projects'!O566)*'Input| Escalations'!$I$17*O566,0)</f>
        <v>0</v>
      </c>
      <c r="X566" s="175"/>
      <c r="Y566" s="172">
        <f>IF(ISNUMBER(FIND("decision",'Input| Setup'!$F$6)),'Input| Projects'!AG566,'Input| Projects'!Q566)*I566*'Input| Escalations'!$I$17</f>
        <v>0</v>
      </c>
      <c r="Z566" s="172">
        <f>IF(ISNUMBER(FIND("decision",'Input| Setup'!$F$6)),'Input| Projects'!AH566,'Input| Projects'!R566)*J566*'Input| Escalations'!$I$17</f>
        <v>0</v>
      </c>
      <c r="AA566" s="172">
        <f>IF(ISNUMBER(FIND("decision",'Input| Setup'!$F$6)),'Input| Projects'!AI566,'Input| Projects'!S566)*K566*'Input| Escalations'!$I$17</f>
        <v>0</v>
      </c>
      <c r="AB566" s="172">
        <f>IF(ISNUMBER(FIND("decision",'Input| Setup'!$F$6)),'Input| Projects'!AJ566,'Input| Projects'!T566)*L566*'Input| Escalations'!$I$17</f>
        <v>0</v>
      </c>
      <c r="AC566" s="172">
        <f>IF(ISNUMBER(FIND("decision",'Input| Setup'!$F$6)),'Input| Projects'!AK566,'Input| Projects'!U566)*M566*'Input| Escalations'!$I$17</f>
        <v>0</v>
      </c>
      <c r="AD566" s="172">
        <f>IF(ISNUMBER(FIND("decision",'Input| Setup'!$F$6)),'Input| Projects'!AL566,'Input| Projects'!V566)*N566*'Input| Escalations'!$I$17</f>
        <v>0</v>
      </c>
      <c r="AE566" s="172">
        <f>IF(ISNUMBER(FIND("decision",'Input| Setup'!$F$6)),'Input| Projects'!AM566,'Input| Projects'!W566)*O566*'Input| Escalations'!$I$17</f>
        <v>0</v>
      </c>
      <c r="AF566" s="175"/>
      <c r="AG566" s="172" cm="1">
        <f t="array" ref="AG566">IFERROR(--('Input| Projects'!$AS566="Yes")*_xlfn.SWITCH('Input| Overheads'!$C$50,"Direct costs",'Calc| Overheads Allocation'!C$8*Q566,"Internal labour",'Calc| Overheads Allocation'!C$8*Q566*'Input| Projects'!$AO566,"DNSP defined",'Calc| Overheads Allocation'!C$78*'Input| Projects'!$AV566,0),0)</f>
        <v>0</v>
      </c>
      <c r="AH566" s="172" cm="1">
        <f t="array" ref="AH566">IFERROR(--('Input| Projects'!$AS566="Yes")*_xlfn.SWITCH('Input| Overheads'!$C$50,"Direct costs",'Calc| Overheads Allocation'!D$8*R566,"Internal labour",'Calc| Overheads Allocation'!D$8*R566*'Input| Projects'!$AO566,"DNSP defined",'Calc| Overheads Allocation'!D$78*'Input| Projects'!$AV566,0),0)</f>
        <v>0</v>
      </c>
      <c r="AI566" s="172" cm="1">
        <f t="array" ref="AI566">IFERROR(--('Input| Projects'!$AS566="Yes")*_xlfn.SWITCH('Input| Overheads'!$C$50,"Direct costs",'Calc| Overheads Allocation'!E$8*S566,"Internal labour",'Calc| Overheads Allocation'!E$8*S566*'Input| Projects'!$AO566,"DNSP defined",'Calc| Overheads Allocation'!E$78*'Input| Projects'!$AV566,0),0)</f>
        <v>0</v>
      </c>
      <c r="AJ566" s="172" cm="1">
        <f t="array" ref="AJ566">IFERROR(--('Input| Projects'!$AS566="Yes")*_xlfn.SWITCH('Input| Overheads'!$C$50,"Direct costs",'Calc| Overheads Allocation'!F$8*T566,"Internal labour",'Calc| Overheads Allocation'!F$8*T566*'Input| Projects'!$AO566,"DNSP defined",'Calc| Overheads Allocation'!F$78*'Input| Projects'!$AV566,0),0)</f>
        <v>0</v>
      </c>
      <c r="AK566" s="172" cm="1">
        <f t="array" ref="AK566">IFERROR(--('Input| Projects'!$AS566="Yes")*_xlfn.SWITCH('Input| Overheads'!$C$50,"Direct costs",'Calc| Overheads Allocation'!G$8*U566,"Internal labour",'Calc| Overheads Allocation'!G$8*U566*'Input| Projects'!$AO566,"DNSP defined",'Calc| Overheads Allocation'!G$78*'Input| Projects'!$AV566,0),0)</f>
        <v>0</v>
      </c>
      <c r="AL566" s="172" cm="1">
        <f t="array" ref="AL566">IFERROR(--('Input| Projects'!$AS566="Yes")*_xlfn.SWITCH('Input| Overheads'!$C$50,"Direct costs",'Calc| Overheads Allocation'!H$8*V566,"Internal labour",'Calc| Overheads Allocation'!H$8*V566*'Input| Projects'!$AO566,"DNSP defined",'Calc| Overheads Allocation'!H$78*'Input| Projects'!$AV566,0),0)</f>
        <v>0</v>
      </c>
      <c r="AM566" s="172" cm="1">
        <f t="array" ref="AM566">IFERROR(--('Input| Projects'!$AS566="Yes")*_xlfn.SWITCH('Input| Overheads'!$C$50,"Direct costs",'Calc| Overheads Allocation'!I$8*W566,"Internal labour",'Calc| Overheads Allocation'!I$8*W566*'Input| Projects'!$AO566,"DNSP defined",'Calc| Overheads Allocation'!I$78*'Input| Projects'!$AV566,0),0)</f>
        <v>0</v>
      </c>
      <c r="AN566" s="175"/>
      <c r="AO566" s="172" cm="1">
        <f t="array" ref="AO566">IFERROR(--('Input| Projects'!$AT566="Yes")*_xlfn.SWITCH('Input| Overheads'!$C$50,"Direct costs",'Calc| Overheads Allocation'!C$9*Q566,"Internal labour",'Calc| Overheads Allocation'!C$9*Q566*'Input| Projects'!$AO566,"DNSP defined",'Calc| Overheads Allocation'!C$79*'Input| Projects'!$AW566,0),0)</f>
        <v>0</v>
      </c>
      <c r="AP566" s="172" cm="1">
        <f t="array" ref="AP566">IFERROR(--('Input| Projects'!$AT566="Yes")*_xlfn.SWITCH('Input| Overheads'!$C$50,"Direct costs",'Calc| Overheads Allocation'!D$9*R566,"Internal labour",'Calc| Overheads Allocation'!D$9*R566*'Input| Projects'!$AO566,"DNSP defined",'Calc| Overheads Allocation'!D$79*'Input| Projects'!$AW566,0),0)</f>
        <v>0</v>
      </c>
      <c r="AQ566" s="172" cm="1">
        <f t="array" ref="AQ566">IFERROR(--('Input| Projects'!$AT566="Yes")*_xlfn.SWITCH('Input| Overheads'!$C$50,"Direct costs",'Calc| Overheads Allocation'!E$9*S566,"Internal labour",'Calc| Overheads Allocation'!E$9*S566*'Input| Projects'!$AO566,"DNSP defined",'Calc| Overheads Allocation'!E$79*'Input| Projects'!$AW566,0),0)</f>
        <v>0</v>
      </c>
      <c r="AR566" s="172" cm="1">
        <f t="array" ref="AR566">IFERROR(--('Input| Projects'!$AT566="Yes")*_xlfn.SWITCH('Input| Overheads'!$C$50,"Direct costs",'Calc| Overheads Allocation'!F$9*T566,"Internal labour",'Calc| Overheads Allocation'!F$9*T566*'Input| Projects'!$AO566,"DNSP defined",'Calc| Overheads Allocation'!F$79*'Input| Projects'!$AW566,0),0)</f>
        <v>0</v>
      </c>
      <c r="AS566" s="172" cm="1">
        <f t="array" ref="AS566">IFERROR(--('Input| Projects'!$AT566="Yes")*_xlfn.SWITCH('Input| Overheads'!$C$50,"Direct costs",'Calc| Overheads Allocation'!G$9*U566,"Internal labour",'Calc| Overheads Allocation'!G$9*U566*'Input| Projects'!$AO566,"DNSP defined",'Calc| Overheads Allocation'!G$79*'Input| Projects'!$AW566,0),0)</f>
        <v>0</v>
      </c>
      <c r="AT566" s="172" cm="1">
        <f t="array" ref="AT566">IFERROR(--('Input| Projects'!$AT566="Yes")*_xlfn.SWITCH('Input| Overheads'!$C$50,"Direct costs",'Calc| Overheads Allocation'!H$9*V566,"Internal labour",'Calc| Overheads Allocation'!H$9*V566*'Input| Projects'!$AO566,"DNSP defined",'Calc| Overheads Allocation'!H$79*'Input| Projects'!$AW566,0),0)</f>
        <v>0</v>
      </c>
      <c r="AU566" s="172" cm="1">
        <f t="array" ref="AU566">IFERROR(--('Input| Projects'!$AT566="Yes")*_xlfn.SWITCH('Input| Overheads'!$C$50,"Direct costs",'Calc| Overheads Allocation'!I$9*W566,"Internal labour",'Calc| Overheads Allocation'!I$9*W566*'Input| Projects'!$AO566,"DNSP defined",'Calc| Overheads Allocation'!I$79*'Input| Projects'!$AW566,0),0)</f>
        <v>0</v>
      </c>
      <c r="AV566" s="175"/>
      <c r="AW566" s="172">
        <f t="shared" si="200"/>
        <v>0</v>
      </c>
      <c r="AX566" s="172">
        <f t="shared" si="201"/>
        <v>0</v>
      </c>
      <c r="AY566" s="172">
        <f t="shared" si="202"/>
        <v>0</v>
      </c>
      <c r="AZ566" s="172">
        <f t="shared" si="203"/>
        <v>0</v>
      </c>
      <c r="BA566" s="172">
        <f t="shared" si="204"/>
        <v>0</v>
      </c>
      <c r="BB566" s="172">
        <f t="shared" si="205"/>
        <v>0</v>
      </c>
      <c r="BC566" s="172">
        <f t="shared" si="206"/>
        <v>0</v>
      </c>
      <c r="BD566" s="176"/>
      <c r="BE566" s="172">
        <f t="shared" si="207"/>
        <v>0</v>
      </c>
      <c r="BF566" s="172">
        <f t="shared" si="208"/>
        <v>0</v>
      </c>
      <c r="BG566" s="172">
        <f t="shared" si="209"/>
        <v>0</v>
      </c>
      <c r="BH566" s="172">
        <f t="shared" si="210"/>
        <v>0</v>
      </c>
      <c r="BI566" s="172">
        <f t="shared" si="211"/>
        <v>0</v>
      </c>
      <c r="BJ566" s="172">
        <f t="shared" si="212"/>
        <v>0</v>
      </c>
      <c r="BK566" s="172">
        <f t="shared" si="213"/>
        <v>0</v>
      </c>
      <c r="BL566" s="176"/>
      <c r="BM566" s="172">
        <f t="shared" si="192"/>
        <v>0</v>
      </c>
      <c r="BN566" s="172">
        <f t="shared" si="193"/>
        <v>0</v>
      </c>
      <c r="BO566" s="172">
        <f t="shared" si="194"/>
        <v>0</v>
      </c>
      <c r="BP566" s="172">
        <f t="shared" si="195"/>
        <v>0</v>
      </c>
      <c r="BQ566" s="172">
        <f t="shared" si="196"/>
        <v>0</v>
      </c>
      <c r="BR566" s="172">
        <f t="shared" si="197"/>
        <v>0</v>
      </c>
      <c r="BS566" s="172">
        <f t="shared" si="198"/>
        <v>0</v>
      </c>
      <c r="BT566" s="55"/>
      <c r="BU566" s="158">
        <f>SUMIF('Input| Projects'!$BA$8:$CX$8,RIGHT(BU$9,3),'Input| Projects'!$BA566:$CX566)</f>
        <v>0</v>
      </c>
      <c r="BV566" s="158">
        <f>SUMIF('Input| Projects'!$BA$8:$CX$8,RIGHT(BV$9,3),'Input| Projects'!$BA566:$CX566)</f>
        <v>0</v>
      </c>
      <c r="BW566" s="79" t="str">
        <f t="shared" si="199"/>
        <v/>
      </c>
    </row>
    <row r="567" spans="2:75" x14ac:dyDescent="0.2">
      <c r="B567" s="123">
        <f>IFERROR('Input| Projects'!B567,"")</f>
        <v>558</v>
      </c>
      <c r="C567" s="160" t="str">
        <f>IFERROR(IF('Input| Projects'!C567="","",'Input| Projects'!C567),"")</f>
        <v/>
      </c>
      <c r="D567" s="160" t="str">
        <f>IFERROR(IF('Input| Projects'!D567="","",'Input| Projects'!D567),"")</f>
        <v/>
      </c>
      <c r="E567" s="53"/>
      <c r="F567" s="160" t="str">
        <f>IF(LEN('Input| Projects'!F567)&gt;0,'Input| Projects'!F567,"")</f>
        <v/>
      </c>
      <c r="G567" s="160" t="str">
        <f>IF(LEN('Input| Projects'!G567)&gt;0,'Input| Projects'!G567,"")</f>
        <v/>
      </c>
      <c r="H567" s="10"/>
      <c r="I567" s="194" cm="1">
        <f t="array" ref="I567">IF(LEN($F567)&gt;0,1+IFERROR(SUMPRODUCT(TRANSPOSE('Input| Projects'!$AO567:$AQ567),INDEX('Input| Escalations'!$F$27:$L$29,,MATCH(Q$9,'Input| Escalations'!$F$21:$L$21,0))),0),0)</f>
        <v>0</v>
      </c>
      <c r="J567" s="194" cm="1">
        <f t="array" ref="J567">IF(LEN($F567)&gt;0,1+IFERROR(SUMPRODUCT(TRANSPOSE('Input| Projects'!$AO567:$AQ567),INDEX('Input| Escalations'!$F$27:$L$29,,MATCH(R$9,'Input| Escalations'!$F$21:$L$21,0))),0),0)</f>
        <v>0</v>
      </c>
      <c r="K567" s="194" cm="1">
        <f t="array" ref="K567">IF(LEN($F567)&gt;0,1+IFERROR(SUMPRODUCT(TRANSPOSE('Input| Projects'!$AO567:$AQ567),INDEX('Input| Escalations'!$F$27:$L$29,,MATCH(S$9,'Input| Escalations'!$F$21:$L$21,0))),0),0)</f>
        <v>0</v>
      </c>
      <c r="L567" s="194" cm="1">
        <f t="array" ref="L567">IF(LEN($F567)&gt;0,1+IFERROR(SUMPRODUCT(TRANSPOSE('Input| Projects'!$AO567:$AQ567),INDEX('Input| Escalations'!$F$27:$L$29,,MATCH(T$9,'Input| Escalations'!$F$21:$L$21,0))),0),0)</f>
        <v>0</v>
      </c>
      <c r="M567" s="194" cm="1">
        <f t="array" ref="M567">IF(LEN($F567)&gt;0,1+IFERROR(SUMPRODUCT(TRANSPOSE('Input| Projects'!$AO567:$AQ567),INDEX('Input| Escalations'!$F$27:$L$29,,MATCH(U$9,'Input| Escalations'!$F$21:$L$21,0))),0),0)</f>
        <v>0</v>
      </c>
      <c r="N567" s="194" cm="1">
        <f t="array" ref="N567">IF(LEN($F567)&gt;0,1+IFERROR(SUMPRODUCT(TRANSPOSE('Input| Projects'!$AO567:$AQ567),INDEX('Input| Escalations'!$F$27:$L$29,,MATCH(V$9,'Input| Escalations'!$F$21:$L$21,0))),0),0)</f>
        <v>0</v>
      </c>
      <c r="O567" s="194" cm="1">
        <f t="array" ref="O567">IF(LEN($F567)&gt;0,1+IFERROR(SUMPRODUCT(TRANSPOSE('Input| Projects'!$AO567:$AQ567),INDEX('Input| Escalations'!$F$27:$L$29,,MATCH(W$9,'Input| Escalations'!$F$21:$L$21,0))),0),0)</f>
        <v>0</v>
      </c>
      <c r="P567" s="10"/>
      <c r="Q567" s="172">
        <f>IFERROR(IF(ISNUMBER(FIND("decision",'Input| Setup'!$F$6)),'Input| Projects'!Y567,'Input| Projects'!I567)*'Input| Escalations'!$I$17*I567,0)</f>
        <v>0</v>
      </c>
      <c r="R567" s="172">
        <f>IFERROR(IF(ISNUMBER(FIND("decision",'Input| Setup'!$F$6)),'Input| Projects'!Z567,'Input| Projects'!J567)*'Input| Escalations'!$I$17*J567,0)</f>
        <v>0</v>
      </c>
      <c r="S567" s="172">
        <f>IFERROR(IF(ISNUMBER(FIND("decision",'Input| Setup'!$F$6)),'Input| Projects'!AA567,'Input| Projects'!K567)*'Input| Escalations'!$I$17*K567,0)</f>
        <v>0</v>
      </c>
      <c r="T567" s="172">
        <f>IFERROR(IF(ISNUMBER(FIND("decision",'Input| Setup'!$F$6)),'Input| Projects'!AB567,'Input| Projects'!L567)*'Input| Escalations'!$I$17*L567,0)</f>
        <v>0</v>
      </c>
      <c r="U567" s="172">
        <f>IFERROR(IF(ISNUMBER(FIND("decision",'Input| Setup'!$F$6)),'Input| Projects'!AC567,'Input| Projects'!M567)*'Input| Escalations'!$I$17*M567,0)</f>
        <v>0</v>
      </c>
      <c r="V567" s="172">
        <f>IFERROR(IF(ISNUMBER(FIND("decision",'Input| Setup'!$F$6)),'Input| Projects'!AD567,'Input| Projects'!N567)*'Input| Escalations'!$I$17*N567,0)</f>
        <v>0</v>
      </c>
      <c r="W567" s="172">
        <f>IFERROR(IF(ISNUMBER(FIND("decision",'Input| Setup'!$F$6)),'Input| Projects'!AE567,'Input| Projects'!O567)*'Input| Escalations'!$I$17*O567,0)</f>
        <v>0</v>
      </c>
      <c r="X567" s="175"/>
      <c r="Y567" s="172">
        <f>IF(ISNUMBER(FIND("decision",'Input| Setup'!$F$6)),'Input| Projects'!AG567,'Input| Projects'!Q567)*I567*'Input| Escalations'!$I$17</f>
        <v>0</v>
      </c>
      <c r="Z567" s="172">
        <f>IF(ISNUMBER(FIND("decision",'Input| Setup'!$F$6)),'Input| Projects'!AH567,'Input| Projects'!R567)*J567*'Input| Escalations'!$I$17</f>
        <v>0</v>
      </c>
      <c r="AA567" s="172">
        <f>IF(ISNUMBER(FIND("decision",'Input| Setup'!$F$6)),'Input| Projects'!AI567,'Input| Projects'!S567)*K567*'Input| Escalations'!$I$17</f>
        <v>0</v>
      </c>
      <c r="AB567" s="172">
        <f>IF(ISNUMBER(FIND("decision",'Input| Setup'!$F$6)),'Input| Projects'!AJ567,'Input| Projects'!T567)*L567*'Input| Escalations'!$I$17</f>
        <v>0</v>
      </c>
      <c r="AC567" s="172">
        <f>IF(ISNUMBER(FIND("decision",'Input| Setup'!$F$6)),'Input| Projects'!AK567,'Input| Projects'!U567)*M567*'Input| Escalations'!$I$17</f>
        <v>0</v>
      </c>
      <c r="AD567" s="172">
        <f>IF(ISNUMBER(FIND("decision",'Input| Setup'!$F$6)),'Input| Projects'!AL567,'Input| Projects'!V567)*N567*'Input| Escalations'!$I$17</f>
        <v>0</v>
      </c>
      <c r="AE567" s="172">
        <f>IF(ISNUMBER(FIND("decision",'Input| Setup'!$F$6)),'Input| Projects'!AM567,'Input| Projects'!W567)*O567*'Input| Escalations'!$I$17</f>
        <v>0</v>
      </c>
      <c r="AF567" s="175"/>
      <c r="AG567" s="172" cm="1">
        <f t="array" ref="AG567">IFERROR(--('Input| Projects'!$AS567="Yes")*_xlfn.SWITCH('Input| Overheads'!$C$50,"Direct costs",'Calc| Overheads Allocation'!C$8*Q567,"Internal labour",'Calc| Overheads Allocation'!C$8*Q567*'Input| Projects'!$AO567,"DNSP defined",'Calc| Overheads Allocation'!C$78*'Input| Projects'!$AV567,0),0)</f>
        <v>0</v>
      </c>
      <c r="AH567" s="172" cm="1">
        <f t="array" ref="AH567">IFERROR(--('Input| Projects'!$AS567="Yes")*_xlfn.SWITCH('Input| Overheads'!$C$50,"Direct costs",'Calc| Overheads Allocation'!D$8*R567,"Internal labour",'Calc| Overheads Allocation'!D$8*R567*'Input| Projects'!$AO567,"DNSP defined",'Calc| Overheads Allocation'!D$78*'Input| Projects'!$AV567,0),0)</f>
        <v>0</v>
      </c>
      <c r="AI567" s="172" cm="1">
        <f t="array" ref="AI567">IFERROR(--('Input| Projects'!$AS567="Yes")*_xlfn.SWITCH('Input| Overheads'!$C$50,"Direct costs",'Calc| Overheads Allocation'!E$8*S567,"Internal labour",'Calc| Overheads Allocation'!E$8*S567*'Input| Projects'!$AO567,"DNSP defined",'Calc| Overheads Allocation'!E$78*'Input| Projects'!$AV567,0),0)</f>
        <v>0</v>
      </c>
      <c r="AJ567" s="172" cm="1">
        <f t="array" ref="AJ567">IFERROR(--('Input| Projects'!$AS567="Yes")*_xlfn.SWITCH('Input| Overheads'!$C$50,"Direct costs",'Calc| Overheads Allocation'!F$8*T567,"Internal labour",'Calc| Overheads Allocation'!F$8*T567*'Input| Projects'!$AO567,"DNSP defined",'Calc| Overheads Allocation'!F$78*'Input| Projects'!$AV567,0),0)</f>
        <v>0</v>
      </c>
      <c r="AK567" s="172" cm="1">
        <f t="array" ref="AK567">IFERROR(--('Input| Projects'!$AS567="Yes")*_xlfn.SWITCH('Input| Overheads'!$C$50,"Direct costs",'Calc| Overheads Allocation'!G$8*U567,"Internal labour",'Calc| Overheads Allocation'!G$8*U567*'Input| Projects'!$AO567,"DNSP defined",'Calc| Overheads Allocation'!G$78*'Input| Projects'!$AV567,0),0)</f>
        <v>0</v>
      </c>
      <c r="AL567" s="172" cm="1">
        <f t="array" ref="AL567">IFERROR(--('Input| Projects'!$AS567="Yes")*_xlfn.SWITCH('Input| Overheads'!$C$50,"Direct costs",'Calc| Overheads Allocation'!H$8*V567,"Internal labour",'Calc| Overheads Allocation'!H$8*V567*'Input| Projects'!$AO567,"DNSP defined",'Calc| Overheads Allocation'!H$78*'Input| Projects'!$AV567,0),0)</f>
        <v>0</v>
      </c>
      <c r="AM567" s="172" cm="1">
        <f t="array" ref="AM567">IFERROR(--('Input| Projects'!$AS567="Yes")*_xlfn.SWITCH('Input| Overheads'!$C$50,"Direct costs",'Calc| Overheads Allocation'!I$8*W567,"Internal labour",'Calc| Overheads Allocation'!I$8*W567*'Input| Projects'!$AO567,"DNSP defined",'Calc| Overheads Allocation'!I$78*'Input| Projects'!$AV567,0),0)</f>
        <v>0</v>
      </c>
      <c r="AN567" s="175"/>
      <c r="AO567" s="172" cm="1">
        <f t="array" ref="AO567">IFERROR(--('Input| Projects'!$AT567="Yes")*_xlfn.SWITCH('Input| Overheads'!$C$50,"Direct costs",'Calc| Overheads Allocation'!C$9*Q567,"Internal labour",'Calc| Overheads Allocation'!C$9*Q567*'Input| Projects'!$AO567,"DNSP defined",'Calc| Overheads Allocation'!C$79*'Input| Projects'!$AW567,0),0)</f>
        <v>0</v>
      </c>
      <c r="AP567" s="172" cm="1">
        <f t="array" ref="AP567">IFERROR(--('Input| Projects'!$AT567="Yes")*_xlfn.SWITCH('Input| Overheads'!$C$50,"Direct costs",'Calc| Overheads Allocation'!D$9*R567,"Internal labour",'Calc| Overheads Allocation'!D$9*R567*'Input| Projects'!$AO567,"DNSP defined",'Calc| Overheads Allocation'!D$79*'Input| Projects'!$AW567,0),0)</f>
        <v>0</v>
      </c>
      <c r="AQ567" s="172" cm="1">
        <f t="array" ref="AQ567">IFERROR(--('Input| Projects'!$AT567="Yes")*_xlfn.SWITCH('Input| Overheads'!$C$50,"Direct costs",'Calc| Overheads Allocation'!E$9*S567,"Internal labour",'Calc| Overheads Allocation'!E$9*S567*'Input| Projects'!$AO567,"DNSP defined",'Calc| Overheads Allocation'!E$79*'Input| Projects'!$AW567,0),0)</f>
        <v>0</v>
      </c>
      <c r="AR567" s="172" cm="1">
        <f t="array" ref="AR567">IFERROR(--('Input| Projects'!$AT567="Yes")*_xlfn.SWITCH('Input| Overheads'!$C$50,"Direct costs",'Calc| Overheads Allocation'!F$9*T567,"Internal labour",'Calc| Overheads Allocation'!F$9*T567*'Input| Projects'!$AO567,"DNSP defined",'Calc| Overheads Allocation'!F$79*'Input| Projects'!$AW567,0),0)</f>
        <v>0</v>
      </c>
      <c r="AS567" s="172" cm="1">
        <f t="array" ref="AS567">IFERROR(--('Input| Projects'!$AT567="Yes")*_xlfn.SWITCH('Input| Overheads'!$C$50,"Direct costs",'Calc| Overheads Allocation'!G$9*U567,"Internal labour",'Calc| Overheads Allocation'!G$9*U567*'Input| Projects'!$AO567,"DNSP defined",'Calc| Overheads Allocation'!G$79*'Input| Projects'!$AW567,0),0)</f>
        <v>0</v>
      </c>
      <c r="AT567" s="172" cm="1">
        <f t="array" ref="AT567">IFERROR(--('Input| Projects'!$AT567="Yes")*_xlfn.SWITCH('Input| Overheads'!$C$50,"Direct costs",'Calc| Overheads Allocation'!H$9*V567,"Internal labour",'Calc| Overheads Allocation'!H$9*V567*'Input| Projects'!$AO567,"DNSP defined",'Calc| Overheads Allocation'!H$79*'Input| Projects'!$AW567,0),0)</f>
        <v>0</v>
      </c>
      <c r="AU567" s="172" cm="1">
        <f t="array" ref="AU567">IFERROR(--('Input| Projects'!$AT567="Yes")*_xlfn.SWITCH('Input| Overheads'!$C$50,"Direct costs",'Calc| Overheads Allocation'!I$9*W567,"Internal labour",'Calc| Overheads Allocation'!I$9*W567*'Input| Projects'!$AO567,"DNSP defined",'Calc| Overheads Allocation'!I$79*'Input| Projects'!$AW567,0),0)</f>
        <v>0</v>
      </c>
      <c r="AV567" s="175"/>
      <c r="AW567" s="172">
        <f t="shared" si="200"/>
        <v>0</v>
      </c>
      <c r="AX567" s="172">
        <f t="shared" si="201"/>
        <v>0</v>
      </c>
      <c r="AY567" s="172">
        <f t="shared" si="202"/>
        <v>0</v>
      </c>
      <c r="AZ567" s="172">
        <f t="shared" si="203"/>
        <v>0</v>
      </c>
      <c r="BA567" s="172">
        <f t="shared" si="204"/>
        <v>0</v>
      </c>
      <c r="BB567" s="172">
        <f t="shared" si="205"/>
        <v>0</v>
      </c>
      <c r="BC567" s="172">
        <f t="shared" si="206"/>
        <v>0</v>
      </c>
      <c r="BD567" s="176"/>
      <c r="BE567" s="172">
        <f t="shared" si="207"/>
        <v>0</v>
      </c>
      <c r="BF567" s="172">
        <f t="shared" si="208"/>
        <v>0</v>
      </c>
      <c r="BG567" s="172">
        <f t="shared" si="209"/>
        <v>0</v>
      </c>
      <c r="BH567" s="172">
        <f t="shared" si="210"/>
        <v>0</v>
      </c>
      <c r="BI567" s="172">
        <f t="shared" si="211"/>
        <v>0</v>
      </c>
      <c r="BJ567" s="172">
        <f t="shared" si="212"/>
        <v>0</v>
      </c>
      <c r="BK567" s="172">
        <f t="shared" si="213"/>
        <v>0</v>
      </c>
      <c r="BL567" s="176"/>
      <c r="BM567" s="172">
        <f t="shared" si="192"/>
        <v>0</v>
      </c>
      <c r="BN567" s="172">
        <f t="shared" si="193"/>
        <v>0</v>
      </c>
      <c r="BO567" s="172">
        <f t="shared" si="194"/>
        <v>0</v>
      </c>
      <c r="BP567" s="172">
        <f t="shared" si="195"/>
        <v>0</v>
      </c>
      <c r="BQ567" s="172">
        <f t="shared" si="196"/>
        <v>0</v>
      </c>
      <c r="BR567" s="172">
        <f t="shared" si="197"/>
        <v>0</v>
      </c>
      <c r="BS567" s="172">
        <f t="shared" si="198"/>
        <v>0</v>
      </c>
      <c r="BT567" s="55"/>
      <c r="BU567" s="158">
        <f>SUMIF('Input| Projects'!$BA$8:$CX$8,RIGHT(BU$9,3),'Input| Projects'!$BA567:$CX567)</f>
        <v>0</v>
      </c>
      <c r="BV567" s="158">
        <f>SUMIF('Input| Projects'!$BA$8:$CX$8,RIGHT(BV$9,3),'Input| Projects'!$BA567:$CX567)</f>
        <v>0</v>
      </c>
      <c r="BW567" s="79" t="str">
        <f t="shared" si="199"/>
        <v/>
      </c>
    </row>
    <row r="568" spans="2:75" x14ac:dyDescent="0.2">
      <c r="B568" s="123">
        <f>IFERROR('Input| Projects'!B568,"")</f>
        <v>559</v>
      </c>
      <c r="C568" s="160" t="str">
        <f>IFERROR(IF('Input| Projects'!C568="","",'Input| Projects'!C568),"")</f>
        <v/>
      </c>
      <c r="D568" s="160" t="str">
        <f>IFERROR(IF('Input| Projects'!D568="","",'Input| Projects'!D568),"")</f>
        <v/>
      </c>
      <c r="E568" s="53"/>
      <c r="F568" s="160" t="str">
        <f>IF(LEN('Input| Projects'!F568)&gt;0,'Input| Projects'!F568,"")</f>
        <v/>
      </c>
      <c r="G568" s="160" t="str">
        <f>IF(LEN('Input| Projects'!G568)&gt;0,'Input| Projects'!G568,"")</f>
        <v/>
      </c>
      <c r="H568" s="10"/>
      <c r="I568" s="194" cm="1">
        <f t="array" ref="I568">IF(LEN($F568)&gt;0,1+IFERROR(SUMPRODUCT(TRANSPOSE('Input| Projects'!$AO568:$AQ568),INDEX('Input| Escalations'!$F$27:$L$29,,MATCH(Q$9,'Input| Escalations'!$F$21:$L$21,0))),0),0)</f>
        <v>0</v>
      </c>
      <c r="J568" s="194" cm="1">
        <f t="array" ref="J568">IF(LEN($F568)&gt;0,1+IFERROR(SUMPRODUCT(TRANSPOSE('Input| Projects'!$AO568:$AQ568),INDEX('Input| Escalations'!$F$27:$L$29,,MATCH(R$9,'Input| Escalations'!$F$21:$L$21,0))),0),0)</f>
        <v>0</v>
      </c>
      <c r="K568" s="194" cm="1">
        <f t="array" ref="K568">IF(LEN($F568)&gt;0,1+IFERROR(SUMPRODUCT(TRANSPOSE('Input| Projects'!$AO568:$AQ568),INDEX('Input| Escalations'!$F$27:$L$29,,MATCH(S$9,'Input| Escalations'!$F$21:$L$21,0))),0),0)</f>
        <v>0</v>
      </c>
      <c r="L568" s="194" cm="1">
        <f t="array" ref="L568">IF(LEN($F568)&gt;0,1+IFERROR(SUMPRODUCT(TRANSPOSE('Input| Projects'!$AO568:$AQ568),INDEX('Input| Escalations'!$F$27:$L$29,,MATCH(T$9,'Input| Escalations'!$F$21:$L$21,0))),0),0)</f>
        <v>0</v>
      </c>
      <c r="M568" s="194" cm="1">
        <f t="array" ref="M568">IF(LEN($F568)&gt;0,1+IFERROR(SUMPRODUCT(TRANSPOSE('Input| Projects'!$AO568:$AQ568),INDEX('Input| Escalations'!$F$27:$L$29,,MATCH(U$9,'Input| Escalations'!$F$21:$L$21,0))),0),0)</f>
        <v>0</v>
      </c>
      <c r="N568" s="194" cm="1">
        <f t="array" ref="N568">IF(LEN($F568)&gt;0,1+IFERROR(SUMPRODUCT(TRANSPOSE('Input| Projects'!$AO568:$AQ568),INDEX('Input| Escalations'!$F$27:$L$29,,MATCH(V$9,'Input| Escalations'!$F$21:$L$21,0))),0),0)</f>
        <v>0</v>
      </c>
      <c r="O568" s="194" cm="1">
        <f t="array" ref="O568">IF(LEN($F568)&gt;0,1+IFERROR(SUMPRODUCT(TRANSPOSE('Input| Projects'!$AO568:$AQ568),INDEX('Input| Escalations'!$F$27:$L$29,,MATCH(W$9,'Input| Escalations'!$F$21:$L$21,0))),0),0)</f>
        <v>0</v>
      </c>
      <c r="P568" s="10"/>
      <c r="Q568" s="172">
        <f>IFERROR(IF(ISNUMBER(FIND("decision",'Input| Setup'!$F$6)),'Input| Projects'!Y568,'Input| Projects'!I568)*'Input| Escalations'!$I$17*I568,0)</f>
        <v>0</v>
      </c>
      <c r="R568" s="172">
        <f>IFERROR(IF(ISNUMBER(FIND("decision",'Input| Setup'!$F$6)),'Input| Projects'!Z568,'Input| Projects'!J568)*'Input| Escalations'!$I$17*J568,0)</f>
        <v>0</v>
      </c>
      <c r="S568" s="172">
        <f>IFERROR(IF(ISNUMBER(FIND("decision",'Input| Setup'!$F$6)),'Input| Projects'!AA568,'Input| Projects'!K568)*'Input| Escalations'!$I$17*K568,0)</f>
        <v>0</v>
      </c>
      <c r="T568" s="172">
        <f>IFERROR(IF(ISNUMBER(FIND("decision",'Input| Setup'!$F$6)),'Input| Projects'!AB568,'Input| Projects'!L568)*'Input| Escalations'!$I$17*L568,0)</f>
        <v>0</v>
      </c>
      <c r="U568" s="172">
        <f>IFERROR(IF(ISNUMBER(FIND("decision",'Input| Setup'!$F$6)),'Input| Projects'!AC568,'Input| Projects'!M568)*'Input| Escalations'!$I$17*M568,0)</f>
        <v>0</v>
      </c>
      <c r="V568" s="172">
        <f>IFERROR(IF(ISNUMBER(FIND("decision",'Input| Setup'!$F$6)),'Input| Projects'!AD568,'Input| Projects'!N568)*'Input| Escalations'!$I$17*N568,0)</f>
        <v>0</v>
      </c>
      <c r="W568" s="172">
        <f>IFERROR(IF(ISNUMBER(FIND("decision",'Input| Setup'!$F$6)),'Input| Projects'!AE568,'Input| Projects'!O568)*'Input| Escalations'!$I$17*O568,0)</f>
        <v>0</v>
      </c>
      <c r="X568" s="175"/>
      <c r="Y568" s="172">
        <f>IF(ISNUMBER(FIND("decision",'Input| Setup'!$F$6)),'Input| Projects'!AG568,'Input| Projects'!Q568)*I568*'Input| Escalations'!$I$17</f>
        <v>0</v>
      </c>
      <c r="Z568" s="172">
        <f>IF(ISNUMBER(FIND("decision",'Input| Setup'!$F$6)),'Input| Projects'!AH568,'Input| Projects'!R568)*J568*'Input| Escalations'!$I$17</f>
        <v>0</v>
      </c>
      <c r="AA568" s="172">
        <f>IF(ISNUMBER(FIND("decision",'Input| Setup'!$F$6)),'Input| Projects'!AI568,'Input| Projects'!S568)*K568*'Input| Escalations'!$I$17</f>
        <v>0</v>
      </c>
      <c r="AB568" s="172">
        <f>IF(ISNUMBER(FIND("decision",'Input| Setup'!$F$6)),'Input| Projects'!AJ568,'Input| Projects'!T568)*L568*'Input| Escalations'!$I$17</f>
        <v>0</v>
      </c>
      <c r="AC568" s="172">
        <f>IF(ISNUMBER(FIND("decision",'Input| Setup'!$F$6)),'Input| Projects'!AK568,'Input| Projects'!U568)*M568*'Input| Escalations'!$I$17</f>
        <v>0</v>
      </c>
      <c r="AD568" s="172">
        <f>IF(ISNUMBER(FIND("decision",'Input| Setup'!$F$6)),'Input| Projects'!AL568,'Input| Projects'!V568)*N568*'Input| Escalations'!$I$17</f>
        <v>0</v>
      </c>
      <c r="AE568" s="172">
        <f>IF(ISNUMBER(FIND("decision",'Input| Setup'!$F$6)),'Input| Projects'!AM568,'Input| Projects'!W568)*O568*'Input| Escalations'!$I$17</f>
        <v>0</v>
      </c>
      <c r="AF568" s="175"/>
      <c r="AG568" s="172" cm="1">
        <f t="array" ref="AG568">IFERROR(--('Input| Projects'!$AS568="Yes")*_xlfn.SWITCH('Input| Overheads'!$C$50,"Direct costs",'Calc| Overheads Allocation'!C$8*Q568,"Internal labour",'Calc| Overheads Allocation'!C$8*Q568*'Input| Projects'!$AO568,"DNSP defined",'Calc| Overheads Allocation'!C$78*'Input| Projects'!$AV568,0),0)</f>
        <v>0</v>
      </c>
      <c r="AH568" s="172" cm="1">
        <f t="array" ref="AH568">IFERROR(--('Input| Projects'!$AS568="Yes")*_xlfn.SWITCH('Input| Overheads'!$C$50,"Direct costs",'Calc| Overheads Allocation'!D$8*R568,"Internal labour",'Calc| Overheads Allocation'!D$8*R568*'Input| Projects'!$AO568,"DNSP defined",'Calc| Overheads Allocation'!D$78*'Input| Projects'!$AV568,0),0)</f>
        <v>0</v>
      </c>
      <c r="AI568" s="172" cm="1">
        <f t="array" ref="AI568">IFERROR(--('Input| Projects'!$AS568="Yes")*_xlfn.SWITCH('Input| Overheads'!$C$50,"Direct costs",'Calc| Overheads Allocation'!E$8*S568,"Internal labour",'Calc| Overheads Allocation'!E$8*S568*'Input| Projects'!$AO568,"DNSP defined",'Calc| Overheads Allocation'!E$78*'Input| Projects'!$AV568,0),0)</f>
        <v>0</v>
      </c>
      <c r="AJ568" s="172" cm="1">
        <f t="array" ref="AJ568">IFERROR(--('Input| Projects'!$AS568="Yes")*_xlfn.SWITCH('Input| Overheads'!$C$50,"Direct costs",'Calc| Overheads Allocation'!F$8*T568,"Internal labour",'Calc| Overheads Allocation'!F$8*T568*'Input| Projects'!$AO568,"DNSP defined",'Calc| Overheads Allocation'!F$78*'Input| Projects'!$AV568,0),0)</f>
        <v>0</v>
      </c>
      <c r="AK568" s="172" cm="1">
        <f t="array" ref="AK568">IFERROR(--('Input| Projects'!$AS568="Yes")*_xlfn.SWITCH('Input| Overheads'!$C$50,"Direct costs",'Calc| Overheads Allocation'!G$8*U568,"Internal labour",'Calc| Overheads Allocation'!G$8*U568*'Input| Projects'!$AO568,"DNSP defined",'Calc| Overheads Allocation'!G$78*'Input| Projects'!$AV568,0),0)</f>
        <v>0</v>
      </c>
      <c r="AL568" s="172" cm="1">
        <f t="array" ref="AL568">IFERROR(--('Input| Projects'!$AS568="Yes")*_xlfn.SWITCH('Input| Overheads'!$C$50,"Direct costs",'Calc| Overheads Allocation'!H$8*V568,"Internal labour",'Calc| Overheads Allocation'!H$8*V568*'Input| Projects'!$AO568,"DNSP defined",'Calc| Overheads Allocation'!H$78*'Input| Projects'!$AV568,0),0)</f>
        <v>0</v>
      </c>
      <c r="AM568" s="172" cm="1">
        <f t="array" ref="AM568">IFERROR(--('Input| Projects'!$AS568="Yes")*_xlfn.SWITCH('Input| Overheads'!$C$50,"Direct costs",'Calc| Overheads Allocation'!I$8*W568,"Internal labour",'Calc| Overheads Allocation'!I$8*W568*'Input| Projects'!$AO568,"DNSP defined",'Calc| Overheads Allocation'!I$78*'Input| Projects'!$AV568,0),0)</f>
        <v>0</v>
      </c>
      <c r="AN568" s="175"/>
      <c r="AO568" s="172" cm="1">
        <f t="array" ref="AO568">IFERROR(--('Input| Projects'!$AT568="Yes")*_xlfn.SWITCH('Input| Overheads'!$C$50,"Direct costs",'Calc| Overheads Allocation'!C$9*Q568,"Internal labour",'Calc| Overheads Allocation'!C$9*Q568*'Input| Projects'!$AO568,"DNSP defined",'Calc| Overheads Allocation'!C$79*'Input| Projects'!$AW568,0),0)</f>
        <v>0</v>
      </c>
      <c r="AP568" s="172" cm="1">
        <f t="array" ref="AP568">IFERROR(--('Input| Projects'!$AT568="Yes")*_xlfn.SWITCH('Input| Overheads'!$C$50,"Direct costs",'Calc| Overheads Allocation'!D$9*R568,"Internal labour",'Calc| Overheads Allocation'!D$9*R568*'Input| Projects'!$AO568,"DNSP defined",'Calc| Overheads Allocation'!D$79*'Input| Projects'!$AW568,0),0)</f>
        <v>0</v>
      </c>
      <c r="AQ568" s="172" cm="1">
        <f t="array" ref="AQ568">IFERROR(--('Input| Projects'!$AT568="Yes")*_xlfn.SWITCH('Input| Overheads'!$C$50,"Direct costs",'Calc| Overheads Allocation'!E$9*S568,"Internal labour",'Calc| Overheads Allocation'!E$9*S568*'Input| Projects'!$AO568,"DNSP defined",'Calc| Overheads Allocation'!E$79*'Input| Projects'!$AW568,0),0)</f>
        <v>0</v>
      </c>
      <c r="AR568" s="172" cm="1">
        <f t="array" ref="AR568">IFERROR(--('Input| Projects'!$AT568="Yes")*_xlfn.SWITCH('Input| Overheads'!$C$50,"Direct costs",'Calc| Overheads Allocation'!F$9*T568,"Internal labour",'Calc| Overheads Allocation'!F$9*T568*'Input| Projects'!$AO568,"DNSP defined",'Calc| Overheads Allocation'!F$79*'Input| Projects'!$AW568,0),0)</f>
        <v>0</v>
      </c>
      <c r="AS568" s="172" cm="1">
        <f t="array" ref="AS568">IFERROR(--('Input| Projects'!$AT568="Yes")*_xlfn.SWITCH('Input| Overheads'!$C$50,"Direct costs",'Calc| Overheads Allocation'!G$9*U568,"Internal labour",'Calc| Overheads Allocation'!G$9*U568*'Input| Projects'!$AO568,"DNSP defined",'Calc| Overheads Allocation'!G$79*'Input| Projects'!$AW568,0),0)</f>
        <v>0</v>
      </c>
      <c r="AT568" s="172" cm="1">
        <f t="array" ref="AT568">IFERROR(--('Input| Projects'!$AT568="Yes")*_xlfn.SWITCH('Input| Overheads'!$C$50,"Direct costs",'Calc| Overheads Allocation'!H$9*V568,"Internal labour",'Calc| Overheads Allocation'!H$9*V568*'Input| Projects'!$AO568,"DNSP defined",'Calc| Overheads Allocation'!H$79*'Input| Projects'!$AW568,0),0)</f>
        <v>0</v>
      </c>
      <c r="AU568" s="172" cm="1">
        <f t="array" ref="AU568">IFERROR(--('Input| Projects'!$AT568="Yes")*_xlfn.SWITCH('Input| Overheads'!$C$50,"Direct costs",'Calc| Overheads Allocation'!I$9*W568,"Internal labour",'Calc| Overheads Allocation'!I$9*W568*'Input| Projects'!$AO568,"DNSP defined",'Calc| Overheads Allocation'!I$79*'Input| Projects'!$AW568,0),0)</f>
        <v>0</v>
      </c>
      <c r="AV568" s="175"/>
      <c r="AW568" s="172">
        <f t="shared" si="200"/>
        <v>0</v>
      </c>
      <c r="AX568" s="172">
        <f t="shared" si="201"/>
        <v>0</v>
      </c>
      <c r="AY568" s="172">
        <f t="shared" si="202"/>
        <v>0</v>
      </c>
      <c r="AZ568" s="172">
        <f t="shared" si="203"/>
        <v>0</v>
      </c>
      <c r="BA568" s="172">
        <f t="shared" si="204"/>
        <v>0</v>
      </c>
      <c r="BB568" s="172">
        <f t="shared" si="205"/>
        <v>0</v>
      </c>
      <c r="BC568" s="172">
        <f t="shared" si="206"/>
        <v>0</v>
      </c>
      <c r="BD568" s="176"/>
      <c r="BE568" s="172">
        <f t="shared" si="207"/>
        <v>0</v>
      </c>
      <c r="BF568" s="172">
        <f t="shared" si="208"/>
        <v>0</v>
      </c>
      <c r="BG568" s="172">
        <f t="shared" si="209"/>
        <v>0</v>
      </c>
      <c r="BH568" s="172">
        <f t="shared" si="210"/>
        <v>0</v>
      </c>
      <c r="BI568" s="172">
        <f t="shared" si="211"/>
        <v>0</v>
      </c>
      <c r="BJ568" s="172">
        <f t="shared" si="212"/>
        <v>0</v>
      </c>
      <c r="BK568" s="172">
        <f t="shared" si="213"/>
        <v>0</v>
      </c>
      <c r="BL568" s="176"/>
      <c r="BM568" s="172">
        <f t="shared" si="192"/>
        <v>0</v>
      </c>
      <c r="BN568" s="172">
        <f t="shared" si="193"/>
        <v>0</v>
      </c>
      <c r="BO568" s="172">
        <f t="shared" si="194"/>
        <v>0</v>
      </c>
      <c r="BP568" s="172">
        <f t="shared" si="195"/>
        <v>0</v>
      </c>
      <c r="BQ568" s="172">
        <f t="shared" si="196"/>
        <v>0</v>
      </c>
      <c r="BR568" s="172">
        <f t="shared" si="197"/>
        <v>0</v>
      </c>
      <c r="BS568" s="172">
        <f t="shared" si="198"/>
        <v>0</v>
      </c>
      <c r="BT568" s="55"/>
      <c r="BU568" s="158">
        <f>SUMIF('Input| Projects'!$BA$8:$CX$8,RIGHT(BU$9,3),'Input| Projects'!$BA568:$CX568)</f>
        <v>0</v>
      </c>
      <c r="BV568" s="158">
        <f>SUMIF('Input| Projects'!$BA$8:$CX$8,RIGHT(BV$9,3),'Input| Projects'!$BA568:$CX568)</f>
        <v>0</v>
      </c>
      <c r="BW568" s="79" t="str">
        <f t="shared" si="199"/>
        <v/>
      </c>
    </row>
    <row r="569" spans="2:75" x14ac:dyDescent="0.2">
      <c r="B569" s="123">
        <f>IFERROR('Input| Projects'!B569,"")</f>
        <v>560</v>
      </c>
      <c r="C569" s="160" t="str">
        <f>IFERROR(IF('Input| Projects'!C569="","",'Input| Projects'!C569),"")</f>
        <v/>
      </c>
      <c r="D569" s="160" t="str">
        <f>IFERROR(IF('Input| Projects'!D569="","",'Input| Projects'!D569),"")</f>
        <v/>
      </c>
      <c r="E569" s="53"/>
      <c r="F569" s="160" t="str">
        <f>IF(LEN('Input| Projects'!F569)&gt;0,'Input| Projects'!F569,"")</f>
        <v/>
      </c>
      <c r="G569" s="160" t="str">
        <f>IF(LEN('Input| Projects'!G569)&gt;0,'Input| Projects'!G569,"")</f>
        <v/>
      </c>
      <c r="H569" s="10"/>
      <c r="I569" s="194" cm="1">
        <f t="array" ref="I569">IF(LEN($F569)&gt;0,1+IFERROR(SUMPRODUCT(TRANSPOSE('Input| Projects'!$AO569:$AQ569),INDEX('Input| Escalations'!$F$27:$L$29,,MATCH(Q$9,'Input| Escalations'!$F$21:$L$21,0))),0),0)</f>
        <v>0</v>
      </c>
      <c r="J569" s="194" cm="1">
        <f t="array" ref="J569">IF(LEN($F569)&gt;0,1+IFERROR(SUMPRODUCT(TRANSPOSE('Input| Projects'!$AO569:$AQ569),INDEX('Input| Escalations'!$F$27:$L$29,,MATCH(R$9,'Input| Escalations'!$F$21:$L$21,0))),0),0)</f>
        <v>0</v>
      </c>
      <c r="K569" s="194" cm="1">
        <f t="array" ref="K569">IF(LEN($F569)&gt;0,1+IFERROR(SUMPRODUCT(TRANSPOSE('Input| Projects'!$AO569:$AQ569),INDEX('Input| Escalations'!$F$27:$L$29,,MATCH(S$9,'Input| Escalations'!$F$21:$L$21,0))),0),0)</f>
        <v>0</v>
      </c>
      <c r="L569" s="194" cm="1">
        <f t="array" ref="L569">IF(LEN($F569)&gt;0,1+IFERROR(SUMPRODUCT(TRANSPOSE('Input| Projects'!$AO569:$AQ569),INDEX('Input| Escalations'!$F$27:$L$29,,MATCH(T$9,'Input| Escalations'!$F$21:$L$21,0))),0),0)</f>
        <v>0</v>
      </c>
      <c r="M569" s="194" cm="1">
        <f t="array" ref="M569">IF(LEN($F569)&gt;0,1+IFERROR(SUMPRODUCT(TRANSPOSE('Input| Projects'!$AO569:$AQ569),INDEX('Input| Escalations'!$F$27:$L$29,,MATCH(U$9,'Input| Escalations'!$F$21:$L$21,0))),0),0)</f>
        <v>0</v>
      </c>
      <c r="N569" s="194" cm="1">
        <f t="array" ref="N569">IF(LEN($F569)&gt;0,1+IFERROR(SUMPRODUCT(TRANSPOSE('Input| Projects'!$AO569:$AQ569),INDEX('Input| Escalations'!$F$27:$L$29,,MATCH(V$9,'Input| Escalations'!$F$21:$L$21,0))),0),0)</f>
        <v>0</v>
      </c>
      <c r="O569" s="194" cm="1">
        <f t="array" ref="O569">IF(LEN($F569)&gt;0,1+IFERROR(SUMPRODUCT(TRANSPOSE('Input| Projects'!$AO569:$AQ569),INDEX('Input| Escalations'!$F$27:$L$29,,MATCH(W$9,'Input| Escalations'!$F$21:$L$21,0))),0),0)</f>
        <v>0</v>
      </c>
      <c r="P569" s="10"/>
      <c r="Q569" s="172">
        <f>IFERROR(IF(ISNUMBER(FIND("decision",'Input| Setup'!$F$6)),'Input| Projects'!Y569,'Input| Projects'!I569)*'Input| Escalations'!$I$17*I569,0)</f>
        <v>0</v>
      </c>
      <c r="R569" s="172">
        <f>IFERROR(IF(ISNUMBER(FIND("decision",'Input| Setup'!$F$6)),'Input| Projects'!Z569,'Input| Projects'!J569)*'Input| Escalations'!$I$17*J569,0)</f>
        <v>0</v>
      </c>
      <c r="S569" s="172">
        <f>IFERROR(IF(ISNUMBER(FIND("decision",'Input| Setup'!$F$6)),'Input| Projects'!AA569,'Input| Projects'!K569)*'Input| Escalations'!$I$17*K569,0)</f>
        <v>0</v>
      </c>
      <c r="T569" s="172">
        <f>IFERROR(IF(ISNUMBER(FIND("decision",'Input| Setup'!$F$6)),'Input| Projects'!AB569,'Input| Projects'!L569)*'Input| Escalations'!$I$17*L569,0)</f>
        <v>0</v>
      </c>
      <c r="U569" s="172">
        <f>IFERROR(IF(ISNUMBER(FIND("decision",'Input| Setup'!$F$6)),'Input| Projects'!AC569,'Input| Projects'!M569)*'Input| Escalations'!$I$17*M569,0)</f>
        <v>0</v>
      </c>
      <c r="V569" s="172">
        <f>IFERROR(IF(ISNUMBER(FIND("decision",'Input| Setup'!$F$6)),'Input| Projects'!AD569,'Input| Projects'!N569)*'Input| Escalations'!$I$17*N569,0)</f>
        <v>0</v>
      </c>
      <c r="W569" s="172">
        <f>IFERROR(IF(ISNUMBER(FIND("decision",'Input| Setup'!$F$6)),'Input| Projects'!AE569,'Input| Projects'!O569)*'Input| Escalations'!$I$17*O569,0)</f>
        <v>0</v>
      </c>
      <c r="X569" s="175"/>
      <c r="Y569" s="172">
        <f>IF(ISNUMBER(FIND("decision",'Input| Setup'!$F$6)),'Input| Projects'!AG569,'Input| Projects'!Q569)*I569*'Input| Escalations'!$I$17</f>
        <v>0</v>
      </c>
      <c r="Z569" s="172">
        <f>IF(ISNUMBER(FIND("decision",'Input| Setup'!$F$6)),'Input| Projects'!AH569,'Input| Projects'!R569)*J569*'Input| Escalations'!$I$17</f>
        <v>0</v>
      </c>
      <c r="AA569" s="172">
        <f>IF(ISNUMBER(FIND("decision",'Input| Setup'!$F$6)),'Input| Projects'!AI569,'Input| Projects'!S569)*K569*'Input| Escalations'!$I$17</f>
        <v>0</v>
      </c>
      <c r="AB569" s="172">
        <f>IF(ISNUMBER(FIND("decision",'Input| Setup'!$F$6)),'Input| Projects'!AJ569,'Input| Projects'!T569)*L569*'Input| Escalations'!$I$17</f>
        <v>0</v>
      </c>
      <c r="AC569" s="172">
        <f>IF(ISNUMBER(FIND("decision",'Input| Setup'!$F$6)),'Input| Projects'!AK569,'Input| Projects'!U569)*M569*'Input| Escalations'!$I$17</f>
        <v>0</v>
      </c>
      <c r="AD569" s="172">
        <f>IF(ISNUMBER(FIND("decision",'Input| Setup'!$F$6)),'Input| Projects'!AL569,'Input| Projects'!V569)*N569*'Input| Escalations'!$I$17</f>
        <v>0</v>
      </c>
      <c r="AE569" s="172">
        <f>IF(ISNUMBER(FIND("decision",'Input| Setup'!$F$6)),'Input| Projects'!AM569,'Input| Projects'!W569)*O569*'Input| Escalations'!$I$17</f>
        <v>0</v>
      </c>
      <c r="AF569" s="175"/>
      <c r="AG569" s="172" cm="1">
        <f t="array" ref="AG569">IFERROR(--('Input| Projects'!$AS569="Yes")*_xlfn.SWITCH('Input| Overheads'!$C$50,"Direct costs",'Calc| Overheads Allocation'!C$8*Q569,"Internal labour",'Calc| Overheads Allocation'!C$8*Q569*'Input| Projects'!$AO569,"DNSP defined",'Calc| Overheads Allocation'!C$78*'Input| Projects'!$AV569,0),0)</f>
        <v>0</v>
      </c>
      <c r="AH569" s="172" cm="1">
        <f t="array" ref="AH569">IFERROR(--('Input| Projects'!$AS569="Yes")*_xlfn.SWITCH('Input| Overheads'!$C$50,"Direct costs",'Calc| Overheads Allocation'!D$8*R569,"Internal labour",'Calc| Overheads Allocation'!D$8*R569*'Input| Projects'!$AO569,"DNSP defined",'Calc| Overheads Allocation'!D$78*'Input| Projects'!$AV569,0),0)</f>
        <v>0</v>
      </c>
      <c r="AI569" s="172" cm="1">
        <f t="array" ref="AI569">IFERROR(--('Input| Projects'!$AS569="Yes")*_xlfn.SWITCH('Input| Overheads'!$C$50,"Direct costs",'Calc| Overheads Allocation'!E$8*S569,"Internal labour",'Calc| Overheads Allocation'!E$8*S569*'Input| Projects'!$AO569,"DNSP defined",'Calc| Overheads Allocation'!E$78*'Input| Projects'!$AV569,0),0)</f>
        <v>0</v>
      </c>
      <c r="AJ569" s="172" cm="1">
        <f t="array" ref="AJ569">IFERROR(--('Input| Projects'!$AS569="Yes")*_xlfn.SWITCH('Input| Overheads'!$C$50,"Direct costs",'Calc| Overheads Allocation'!F$8*T569,"Internal labour",'Calc| Overheads Allocation'!F$8*T569*'Input| Projects'!$AO569,"DNSP defined",'Calc| Overheads Allocation'!F$78*'Input| Projects'!$AV569,0),0)</f>
        <v>0</v>
      </c>
      <c r="AK569" s="172" cm="1">
        <f t="array" ref="AK569">IFERROR(--('Input| Projects'!$AS569="Yes")*_xlfn.SWITCH('Input| Overheads'!$C$50,"Direct costs",'Calc| Overheads Allocation'!G$8*U569,"Internal labour",'Calc| Overheads Allocation'!G$8*U569*'Input| Projects'!$AO569,"DNSP defined",'Calc| Overheads Allocation'!G$78*'Input| Projects'!$AV569,0),0)</f>
        <v>0</v>
      </c>
      <c r="AL569" s="172" cm="1">
        <f t="array" ref="AL569">IFERROR(--('Input| Projects'!$AS569="Yes")*_xlfn.SWITCH('Input| Overheads'!$C$50,"Direct costs",'Calc| Overheads Allocation'!H$8*V569,"Internal labour",'Calc| Overheads Allocation'!H$8*V569*'Input| Projects'!$AO569,"DNSP defined",'Calc| Overheads Allocation'!H$78*'Input| Projects'!$AV569,0),0)</f>
        <v>0</v>
      </c>
      <c r="AM569" s="172" cm="1">
        <f t="array" ref="AM569">IFERROR(--('Input| Projects'!$AS569="Yes")*_xlfn.SWITCH('Input| Overheads'!$C$50,"Direct costs",'Calc| Overheads Allocation'!I$8*W569,"Internal labour",'Calc| Overheads Allocation'!I$8*W569*'Input| Projects'!$AO569,"DNSP defined",'Calc| Overheads Allocation'!I$78*'Input| Projects'!$AV569,0),0)</f>
        <v>0</v>
      </c>
      <c r="AN569" s="175"/>
      <c r="AO569" s="172" cm="1">
        <f t="array" ref="AO569">IFERROR(--('Input| Projects'!$AT569="Yes")*_xlfn.SWITCH('Input| Overheads'!$C$50,"Direct costs",'Calc| Overheads Allocation'!C$9*Q569,"Internal labour",'Calc| Overheads Allocation'!C$9*Q569*'Input| Projects'!$AO569,"DNSP defined",'Calc| Overheads Allocation'!C$79*'Input| Projects'!$AW569,0),0)</f>
        <v>0</v>
      </c>
      <c r="AP569" s="172" cm="1">
        <f t="array" ref="AP569">IFERROR(--('Input| Projects'!$AT569="Yes")*_xlfn.SWITCH('Input| Overheads'!$C$50,"Direct costs",'Calc| Overheads Allocation'!D$9*R569,"Internal labour",'Calc| Overheads Allocation'!D$9*R569*'Input| Projects'!$AO569,"DNSP defined",'Calc| Overheads Allocation'!D$79*'Input| Projects'!$AW569,0),0)</f>
        <v>0</v>
      </c>
      <c r="AQ569" s="172" cm="1">
        <f t="array" ref="AQ569">IFERROR(--('Input| Projects'!$AT569="Yes")*_xlfn.SWITCH('Input| Overheads'!$C$50,"Direct costs",'Calc| Overheads Allocation'!E$9*S569,"Internal labour",'Calc| Overheads Allocation'!E$9*S569*'Input| Projects'!$AO569,"DNSP defined",'Calc| Overheads Allocation'!E$79*'Input| Projects'!$AW569,0),0)</f>
        <v>0</v>
      </c>
      <c r="AR569" s="172" cm="1">
        <f t="array" ref="AR569">IFERROR(--('Input| Projects'!$AT569="Yes")*_xlfn.SWITCH('Input| Overheads'!$C$50,"Direct costs",'Calc| Overheads Allocation'!F$9*T569,"Internal labour",'Calc| Overheads Allocation'!F$9*T569*'Input| Projects'!$AO569,"DNSP defined",'Calc| Overheads Allocation'!F$79*'Input| Projects'!$AW569,0),0)</f>
        <v>0</v>
      </c>
      <c r="AS569" s="172" cm="1">
        <f t="array" ref="AS569">IFERROR(--('Input| Projects'!$AT569="Yes")*_xlfn.SWITCH('Input| Overheads'!$C$50,"Direct costs",'Calc| Overheads Allocation'!G$9*U569,"Internal labour",'Calc| Overheads Allocation'!G$9*U569*'Input| Projects'!$AO569,"DNSP defined",'Calc| Overheads Allocation'!G$79*'Input| Projects'!$AW569,0),0)</f>
        <v>0</v>
      </c>
      <c r="AT569" s="172" cm="1">
        <f t="array" ref="AT569">IFERROR(--('Input| Projects'!$AT569="Yes")*_xlfn.SWITCH('Input| Overheads'!$C$50,"Direct costs",'Calc| Overheads Allocation'!H$9*V569,"Internal labour",'Calc| Overheads Allocation'!H$9*V569*'Input| Projects'!$AO569,"DNSP defined",'Calc| Overheads Allocation'!H$79*'Input| Projects'!$AW569,0),0)</f>
        <v>0</v>
      </c>
      <c r="AU569" s="172" cm="1">
        <f t="array" ref="AU569">IFERROR(--('Input| Projects'!$AT569="Yes")*_xlfn.SWITCH('Input| Overheads'!$C$50,"Direct costs",'Calc| Overheads Allocation'!I$9*W569,"Internal labour",'Calc| Overheads Allocation'!I$9*W569*'Input| Projects'!$AO569,"DNSP defined",'Calc| Overheads Allocation'!I$79*'Input| Projects'!$AW569,0),0)</f>
        <v>0</v>
      </c>
      <c r="AV569" s="175"/>
      <c r="AW569" s="172">
        <f t="shared" si="200"/>
        <v>0</v>
      </c>
      <c r="AX569" s="172">
        <f t="shared" si="201"/>
        <v>0</v>
      </c>
      <c r="AY569" s="172">
        <f t="shared" si="202"/>
        <v>0</v>
      </c>
      <c r="AZ569" s="172">
        <f t="shared" si="203"/>
        <v>0</v>
      </c>
      <c r="BA569" s="172">
        <f t="shared" si="204"/>
        <v>0</v>
      </c>
      <c r="BB569" s="172">
        <f t="shared" si="205"/>
        <v>0</v>
      </c>
      <c r="BC569" s="172">
        <f t="shared" si="206"/>
        <v>0</v>
      </c>
      <c r="BD569" s="176"/>
      <c r="BE569" s="172">
        <f t="shared" si="207"/>
        <v>0</v>
      </c>
      <c r="BF569" s="172">
        <f t="shared" si="208"/>
        <v>0</v>
      </c>
      <c r="BG569" s="172">
        <f t="shared" si="209"/>
        <v>0</v>
      </c>
      <c r="BH569" s="172">
        <f t="shared" si="210"/>
        <v>0</v>
      </c>
      <c r="BI569" s="172">
        <f t="shared" si="211"/>
        <v>0</v>
      </c>
      <c r="BJ569" s="172">
        <f t="shared" si="212"/>
        <v>0</v>
      </c>
      <c r="BK569" s="172">
        <f t="shared" si="213"/>
        <v>0</v>
      </c>
      <c r="BL569" s="176"/>
      <c r="BM569" s="172">
        <f t="shared" si="192"/>
        <v>0</v>
      </c>
      <c r="BN569" s="172">
        <f t="shared" si="193"/>
        <v>0</v>
      </c>
      <c r="BO569" s="172">
        <f t="shared" si="194"/>
        <v>0</v>
      </c>
      <c r="BP569" s="172">
        <f t="shared" si="195"/>
        <v>0</v>
      </c>
      <c r="BQ569" s="172">
        <f t="shared" si="196"/>
        <v>0</v>
      </c>
      <c r="BR569" s="172">
        <f t="shared" si="197"/>
        <v>0</v>
      </c>
      <c r="BS569" s="172">
        <f t="shared" si="198"/>
        <v>0</v>
      </c>
      <c r="BT569" s="55"/>
      <c r="BU569" s="158">
        <f>SUMIF('Input| Projects'!$BA$8:$CX$8,RIGHT(BU$9,3),'Input| Projects'!$BA569:$CX569)</f>
        <v>0</v>
      </c>
      <c r="BV569" s="158">
        <f>SUMIF('Input| Projects'!$BA$8:$CX$8,RIGHT(BV$9,3),'Input| Projects'!$BA569:$CX569)</f>
        <v>0</v>
      </c>
      <c r="BW569" s="79" t="str">
        <f t="shared" si="199"/>
        <v/>
      </c>
    </row>
    <row r="570" spans="2:75" x14ac:dyDescent="0.2">
      <c r="B570" s="123">
        <f>IFERROR('Input| Projects'!B570,"")</f>
        <v>561</v>
      </c>
      <c r="C570" s="160" t="str">
        <f>IFERROR(IF('Input| Projects'!C570="","",'Input| Projects'!C570),"")</f>
        <v/>
      </c>
      <c r="D570" s="160" t="str">
        <f>IFERROR(IF('Input| Projects'!D570="","",'Input| Projects'!D570),"")</f>
        <v/>
      </c>
      <c r="E570" s="53"/>
      <c r="F570" s="160" t="str">
        <f>IF(LEN('Input| Projects'!F570)&gt;0,'Input| Projects'!F570,"")</f>
        <v/>
      </c>
      <c r="G570" s="160" t="str">
        <f>IF(LEN('Input| Projects'!G570)&gt;0,'Input| Projects'!G570,"")</f>
        <v/>
      </c>
      <c r="H570" s="10"/>
      <c r="I570" s="194" cm="1">
        <f t="array" ref="I570">IF(LEN($F570)&gt;0,1+IFERROR(SUMPRODUCT(TRANSPOSE('Input| Projects'!$AO570:$AQ570),INDEX('Input| Escalations'!$F$27:$L$29,,MATCH(Q$9,'Input| Escalations'!$F$21:$L$21,0))),0),0)</f>
        <v>0</v>
      </c>
      <c r="J570" s="194" cm="1">
        <f t="array" ref="J570">IF(LEN($F570)&gt;0,1+IFERROR(SUMPRODUCT(TRANSPOSE('Input| Projects'!$AO570:$AQ570),INDEX('Input| Escalations'!$F$27:$L$29,,MATCH(R$9,'Input| Escalations'!$F$21:$L$21,0))),0),0)</f>
        <v>0</v>
      </c>
      <c r="K570" s="194" cm="1">
        <f t="array" ref="K570">IF(LEN($F570)&gt;0,1+IFERROR(SUMPRODUCT(TRANSPOSE('Input| Projects'!$AO570:$AQ570),INDEX('Input| Escalations'!$F$27:$L$29,,MATCH(S$9,'Input| Escalations'!$F$21:$L$21,0))),0),0)</f>
        <v>0</v>
      </c>
      <c r="L570" s="194" cm="1">
        <f t="array" ref="L570">IF(LEN($F570)&gt;0,1+IFERROR(SUMPRODUCT(TRANSPOSE('Input| Projects'!$AO570:$AQ570),INDEX('Input| Escalations'!$F$27:$L$29,,MATCH(T$9,'Input| Escalations'!$F$21:$L$21,0))),0),0)</f>
        <v>0</v>
      </c>
      <c r="M570" s="194" cm="1">
        <f t="array" ref="M570">IF(LEN($F570)&gt;0,1+IFERROR(SUMPRODUCT(TRANSPOSE('Input| Projects'!$AO570:$AQ570),INDEX('Input| Escalations'!$F$27:$L$29,,MATCH(U$9,'Input| Escalations'!$F$21:$L$21,0))),0),0)</f>
        <v>0</v>
      </c>
      <c r="N570" s="194" cm="1">
        <f t="array" ref="N570">IF(LEN($F570)&gt;0,1+IFERROR(SUMPRODUCT(TRANSPOSE('Input| Projects'!$AO570:$AQ570),INDEX('Input| Escalations'!$F$27:$L$29,,MATCH(V$9,'Input| Escalations'!$F$21:$L$21,0))),0),0)</f>
        <v>0</v>
      </c>
      <c r="O570" s="194" cm="1">
        <f t="array" ref="O570">IF(LEN($F570)&gt;0,1+IFERROR(SUMPRODUCT(TRANSPOSE('Input| Projects'!$AO570:$AQ570),INDEX('Input| Escalations'!$F$27:$L$29,,MATCH(W$9,'Input| Escalations'!$F$21:$L$21,0))),0),0)</f>
        <v>0</v>
      </c>
      <c r="P570" s="10"/>
      <c r="Q570" s="172">
        <f>IFERROR(IF(ISNUMBER(FIND("decision",'Input| Setup'!$F$6)),'Input| Projects'!Y570,'Input| Projects'!I570)*'Input| Escalations'!$I$17*I570,0)</f>
        <v>0</v>
      </c>
      <c r="R570" s="172">
        <f>IFERROR(IF(ISNUMBER(FIND("decision",'Input| Setup'!$F$6)),'Input| Projects'!Z570,'Input| Projects'!J570)*'Input| Escalations'!$I$17*J570,0)</f>
        <v>0</v>
      </c>
      <c r="S570" s="172">
        <f>IFERROR(IF(ISNUMBER(FIND("decision",'Input| Setup'!$F$6)),'Input| Projects'!AA570,'Input| Projects'!K570)*'Input| Escalations'!$I$17*K570,0)</f>
        <v>0</v>
      </c>
      <c r="T570" s="172">
        <f>IFERROR(IF(ISNUMBER(FIND("decision",'Input| Setup'!$F$6)),'Input| Projects'!AB570,'Input| Projects'!L570)*'Input| Escalations'!$I$17*L570,0)</f>
        <v>0</v>
      </c>
      <c r="U570" s="172">
        <f>IFERROR(IF(ISNUMBER(FIND("decision",'Input| Setup'!$F$6)),'Input| Projects'!AC570,'Input| Projects'!M570)*'Input| Escalations'!$I$17*M570,0)</f>
        <v>0</v>
      </c>
      <c r="V570" s="172">
        <f>IFERROR(IF(ISNUMBER(FIND("decision",'Input| Setup'!$F$6)),'Input| Projects'!AD570,'Input| Projects'!N570)*'Input| Escalations'!$I$17*N570,0)</f>
        <v>0</v>
      </c>
      <c r="W570" s="172">
        <f>IFERROR(IF(ISNUMBER(FIND("decision",'Input| Setup'!$F$6)),'Input| Projects'!AE570,'Input| Projects'!O570)*'Input| Escalations'!$I$17*O570,0)</f>
        <v>0</v>
      </c>
      <c r="X570" s="175"/>
      <c r="Y570" s="172">
        <f>IF(ISNUMBER(FIND("decision",'Input| Setup'!$F$6)),'Input| Projects'!AG570,'Input| Projects'!Q570)*I570*'Input| Escalations'!$I$17</f>
        <v>0</v>
      </c>
      <c r="Z570" s="172">
        <f>IF(ISNUMBER(FIND("decision",'Input| Setup'!$F$6)),'Input| Projects'!AH570,'Input| Projects'!R570)*J570*'Input| Escalations'!$I$17</f>
        <v>0</v>
      </c>
      <c r="AA570" s="172">
        <f>IF(ISNUMBER(FIND("decision",'Input| Setup'!$F$6)),'Input| Projects'!AI570,'Input| Projects'!S570)*K570*'Input| Escalations'!$I$17</f>
        <v>0</v>
      </c>
      <c r="AB570" s="172">
        <f>IF(ISNUMBER(FIND("decision",'Input| Setup'!$F$6)),'Input| Projects'!AJ570,'Input| Projects'!T570)*L570*'Input| Escalations'!$I$17</f>
        <v>0</v>
      </c>
      <c r="AC570" s="172">
        <f>IF(ISNUMBER(FIND("decision",'Input| Setup'!$F$6)),'Input| Projects'!AK570,'Input| Projects'!U570)*M570*'Input| Escalations'!$I$17</f>
        <v>0</v>
      </c>
      <c r="AD570" s="172">
        <f>IF(ISNUMBER(FIND("decision",'Input| Setup'!$F$6)),'Input| Projects'!AL570,'Input| Projects'!V570)*N570*'Input| Escalations'!$I$17</f>
        <v>0</v>
      </c>
      <c r="AE570" s="172">
        <f>IF(ISNUMBER(FIND("decision",'Input| Setup'!$F$6)),'Input| Projects'!AM570,'Input| Projects'!W570)*O570*'Input| Escalations'!$I$17</f>
        <v>0</v>
      </c>
      <c r="AF570" s="175"/>
      <c r="AG570" s="172" cm="1">
        <f t="array" ref="AG570">IFERROR(--('Input| Projects'!$AS570="Yes")*_xlfn.SWITCH('Input| Overheads'!$C$50,"Direct costs",'Calc| Overheads Allocation'!C$8*Q570,"Internal labour",'Calc| Overheads Allocation'!C$8*Q570*'Input| Projects'!$AO570,"DNSP defined",'Calc| Overheads Allocation'!C$78*'Input| Projects'!$AV570,0),0)</f>
        <v>0</v>
      </c>
      <c r="AH570" s="172" cm="1">
        <f t="array" ref="AH570">IFERROR(--('Input| Projects'!$AS570="Yes")*_xlfn.SWITCH('Input| Overheads'!$C$50,"Direct costs",'Calc| Overheads Allocation'!D$8*R570,"Internal labour",'Calc| Overheads Allocation'!D$8*R570*'Input| Projects'!$AO570,"DNSP defined",'Calc| Overheads Allocation'!D$78*'Input| Projects'!$AV570,0),0)</f>
        <v>0</v>
      </c>
      <c r="AI570" s="172" cm="1">
        <f t="array" ref="AI570">IFERROR(--('Input| Projects'!$AS570="Yes")*_xlfn.SWITCH('Input| Overheads'!$C$50,"Direct costs",'Calc| Overheads Allocation'!E$8*S570,"Internal labour",'Calc| Overheads Allocation'!E$8*S570*'Input| Projects'!$AO570,"DNSP defined",'Calc| Overheads Allocation'!E$78*'Input| Projects'!$AV570,0),0)</f>
        <v>0</v>
      </c>
      <c r="AJ570" s="172" cm="1">
        <f t="array" ref="AJ570">IFERROR(--('Input| Projects'!$AS570="Yes")*_xlfn.SWITCH('Input| Overheads'!$C$50,"Direct costs",'Calc| Overheads Allocation'!F$8*T570,"Internal labour",'Calc| Overheads Allocation'!F$8*T570*'Input| Projects'!$AO570,"DNSP defined",'Calc| Overheads Allocation'!F$78*'Input| Projects'!$AV570,0),0)</f>
        <v>0</v>
      </c>
      <c r="AK570" s="172" cm="1">
        <f t="array" ref="AK570">IFERROR(--('Input| Projects'!$AS570="Yes")*_xlfn.SWITCH('Input| Overheads'!$C$50,"Direct costs",'Calc| Overheads Allocation'!G$8*U570,"Internal labour",'Calc| Overheads Allocation'!G$8*U570*'Input| Projects'!$AO570,"DNSP defined",'Calc| Overheads Allocation'!G$78*'Input| Projects'!$AV570,0),0)</f>
        <v>0</v>
      </c>
      <c r="AL570" s="172" cm="1">
        <f t="array" ref="AL570">IFERROR(--('Input| Projects'!$AS570="Yes")*_xlfn.SWITCH('Input| Overheads'!$C$50,"Direct costs",'Calc| Overheads Allocation'!H$8*V570,"Internal labour",'Calc| Overheads Allocation'!H$8*V570*'Input| Projects'!$AO570,"DNSP defined",'Calc| Overheads Allocation'!H$78*'Input| Projects'!$AV570,0),0)</f>
        <v>0</v>
      </c>
      <c r="AM570" s="172" cm="1">
        <f t="array" ref="AM570">IFERROR(--('Input| Projects'!$AS570="Yes")*_xlfn.SWITCH('Input| Overheads'!$C$50,"Direct costs",'Calc| Overheads Allocation'!I$8*W570,"Internal labour",'Calc| Overheads Allocation'!I$8*W570*'Input| Projects'!$AO570,"DNSP defined",'Calc| Overheads Allocation'!I$78*'Input| Projects'!$AV570,0),0)</f>
        <v>0</v>
      </c>
      <c r="AN570" s="175"/>
      <c r="AO570" s="172" cm="1">
        <f t="array" ref="AO570">IFERROR(--('Input| Projects'!$AT570="Yes")*_xlfn.SWITCH('Input| Overheads'!$C$50,"Direct costs",'Calc| Overheads Allocation'!C$9*Q570,"Internal labour",'Calc| Overheads Allocation'!C$9*Q570*'Input| Projects'!$AO570,"DNSP defined",'Calc| Overheads Allocation'!C$79*'Input| Projects'!$AW570,0),0)</f>
        <v>0</v>
      </c>
      <c r="AP570" s="172" cm="1">
        <f t="array" ref="AP570">IFERROR(--('Input| Projects'!$AT570="Yes")*_xlfn.SWITCH('Input| Overheads'!$C$50,"Direct costs",'Calc| Overheads Allocation'!D$9*R570,"Internal labour",'Calc| Overheads Allocation'!D$9*R570*'Input| Projects'!$AO570,"DNSP defined",'Calc| Overheads Allocation'!D$79*'Input| Projects'!$AW570,0),0)</f>
        <v>0</v>
      </c>
      <c r="AQ570" s="172" cm="1">
        <f t="array" ref="AQ570">IFERROR(--('Input| Projects'!$AT570="Yes")*_xlfn.SWITCH('Input| Overheads'!$C$50,"Direct costs",'Calc| Overheads Allocation'!E$9*S570,"Internal labour",'Calc| Overheads Allocation'!E$9*S570*'Input| Projects'!$AO570,"DNSP defined",'Calc| Overheads Allocation'!E$79*'Input| Projects'!$AW570,0),0)</f>
        <v>0</v>
      </c>
      <c r="AR570" s="172" cm="1">
        <f t="array" ref="AR570">IFERROR(--('Input| Projects'!$AT570="Yes")*_xlfn.SWITCH('Input| Overheads'!$C$50,"Direct costs",'Calc| Overheads Allocation'!F$9*T570,"Internal labour",'Calc| Overheads Allocation'!F$9*T570*'Input| Projects'!$AO570,"DNSP defined",'Calc| Overheads Allocation'!F$79*'Input| Projects'!$AW570,0),0)</f>
        <v>0</v>
      </c>
      <c r="AS570" s="172" cm="1">
        <f t="array" ref="AS570">IFERROR(--('Input| Projects'!$AT570="Yes")*_xlfn.SWITCH('Input| Overheads'!$C$50,"Direct costs",'Calc| Overheads Allocation'!G$9*U570,"Internal labour",'Calc| Overheads Allocation'!G$9*U570*'Input| Projects'!$AO570,"DNSP defined",'Calc| Overheads Allocation'!G$79*'Input| Projects'!$AW570,0),0)</f>
        <v>0</v>
      </c>
      <c r="AT570" s="172" cm="1">
        <f t="array" ref="AT570">IFERROR(--('Input| Projects'!$AT570="Yes")*_xlfn.SWITCH('Input| Overheads'!$C$50,"Direct costs",'Calc| Overheads Allocation'!H$9*V570,"Internal labour",'Calc| Overheads Allocation'!H$9*V570*'Input| Projects'!$AO570,"DNSP defined",'Calc| Overheads Allocation'!H$79*'Input| Projects'!$AW570,0),0)</f>
        <v>0</v>
      </c>
      <c r="AU570" s="172" cm="1">
        <f t="array" ref="AU570">IFERROR(--('Input| Projects'!$AT570="Yes")*_xlfn.SWITCH('Input| Overheads'!$C$50,"Direct costs",'Calc| Overheads Allocation'!I$9*W570,"Internal labour",'Calc| Overheads Allocation'!I$9*W570*'Input| Projects'!$AO570,"DNSP defined",'Calc| Overheads Allocation'!I$79*'Input| Projects'!$AW570,0),0)</f>
        <v>0</v>
      </c>
      <c r="AV570" s="175"/>
      <c r="AW570" s="172">
        <f t="shared" si="200"/>
        <v>0</v>
      </c>
      <c r="AX570" s="172">
        <f t="shared" si="201"/>
        <v>0</v>
      </c>
      <c r="AY570" s="172">
        <f t="shared" si="202"/>
        <v>0</v>
      </c>
      <c r="AZ570" s="172">
        <f t="shared" si="203"/>
        <v>0</v>
      </c>
      <c r="BA570" s="172">
        <f t="shared" si="204"/>
        <v>0</v>
      </c>
      <c r="BB570" s="172">
        <f t="shared" si="205"/>
        <v>0</v>
      </c>
      <c r="BC570" s="172">
        <f t="shared" si="206"/>
        <v>0</v>
      </c>
      <c r="BD570" s="176"/>
      <c r="BE570" s="172">
        <f t="shared" si="207"/>
        <v>0</v>
      </c>
      <c r="BF570" s="172">
        <f t="shared" si="208"/>
        <v>0</v>
      </c>
      <c r="BG570" s="172">
        <f t="shared" si="209"/>
        <v>0</v>
      </c>
      <c r="BH570" s="172">
        <f t="shared" si="210"/>
        <v>0</v>
      </c>
      <c r="BI570" s="172">
        <f t="shared" si="211"/>
        <v>0</v>
      </c>
      <c r="BJ570" s="172">
        <f t="shared" si="212"/>
        <v>0</v>
      </c>
      <c r="BK570" s="172">
        <f t="shared" si="213"/>
        <v>0</v>
      </c>
      <c r="BL570" s="176"/>
      <c r="BM570" s="172">
        <f t="shared" si="192"/>
        <v>0</v>
      </c>
      <c r="BN570" s="172">
        <f t="shared" si="193"/>
        <v>0</v>
      </c>
      <c r="BO570" s="172">
        <f t="shared" si="194"/>
        <v>0</v>
      </c>
      <c r="BP570" s="172">
        <f t="shared" si="195"/>
        <v>0</v>
      </c>
      <c r="BQ570" s="172">
        <f t="shared" si="196"/>
        <v>0</v>
      </c>
      <c r="BR570" s="172">
        <f t="shared" si="197"/>
        <v>0</v>
      </c>
      <c r="BS570" s="172">
        <f t="shared" si="198"/>
        <v>0</v>
      </c>
      <c r="BT570" s="55"/>
      <c r="BU570" s="158">
        <f>SUMIF('Input| Projects'!$BA$8:$CX$8,RIGHT(BU$9,3),'Input| Projects'!$BA570:$CX570)</f>
        <v>0</v>
      </c>
      <c r="BV570" s="158">
        <f>SUMIF('Input| Projects'!$BA$8:$CX$8,RIGHT(BV$9,3),'Input| Projects'!$BA570:$CX570)</f>
        <v>0</v>
      </c>
      <c r="BW570" s="79" t="str">
        <f t="shared" si="199"/>
        <v/>
      </c>
    </row>
    <row r="571" spans="2:75" x14ac:dyDescent="0.2">
      <c r="B571" s="123">
        <f>IFERROR('Input| Projects'!B571,"")</f>
        <v>562</v>
      </c>
      <c r="C571" s="160" t="str">
        <f>IFERROR(IF('Input| Projects'!C571="","",'Input| Projects'!C571),"")</f>
        <v/>
      </c>
      <c r="D571" s="160" t="str">
        <f>IFERROR(IF('Input| Projects'!D571="","",'Input| Projects'!D571),"")</f>
        <v/>
      </c>
      <c r="E571" s="53"/>
      <c r="F571" s="160" t="str">
        <f>IF(LEN('Input| Projects'!F571)&gt;0,'Input| Projects'!F571,"")</f>
        <v/>
      </c>
      <c r="G571" s="160" t="str">
        <f>IF(LEN('Input| Projects'!G571)&gt;0,'Input| Projects'!G571,"")</f>
        <v/>
      </c>
      <c r="H571" s="10"/>
      <c r="I571" s="194" cm="1">
        <f t="array" ref="I571">IF(LEN($F571)&gt;0,1+IFERROR(SUMPRODUCT(TRANSPOSE('Input| Projects'!$AO571:$AQ571),INDEX('Input| Escalations'!$F$27:$L$29,,MATCH(Q$9,'Input| Escalations'!$F$21:$L$21,0))),0),0)</f>
        <v>0</v>
      </c>
      <c r="J571" s="194" cm="1">
        <f t="array" ref="J571">IF(LEN($F571)&gt;0,1+IFERROR(SUMPRODUCT(TRANSPOSE('Input| Projects'!$AO571:$AQ571),INDEX('Input| Escalations'!$F$27:$L$29,,MATCH(R$9,'Input| Escalations'!$F$21:$L$21,0))),0),0)</f>
        <v>0</v>
      </c>
      <c r="K571" s="194" cm="1">
        <f t="array" ref="K571">IF(LEN($F571)&gt;0,1+IFERROR(SUMPRODUCT(TRANSPOSE('Input| Projects'!$AO571:$AQ571),INDEX('Input| Escalations'!$F$27:$L$29,,MATCH(S$9,'Input| Escalations'!$F$21:$L$21,0))),0),0)</f>
        <v>0</v>
      </c>
      <c r="L571" s="194" cm="1">
        <f t="array" ref="L571">IF(LEN($F571)&gt;0,1+IFERROR(SUMPRODUCT(TRANSPOSE('Input| Projects'!$AO571:$AQ571),INDEX('Input| Escalations'!$F$27:$L$29,,MATCH(T$9,'Input| Escalations'!$F$21:$L$21,0))),0),0)</f>
        <v>0</v>
      </c>
      <c r="M571" s="194" cm="1">
        <f t="array" ref="M571">IF(LEN($F571)&gt;0,1+IFERROR(SUMPRODUCT(TRANSPOSE('Input| Projects'!$AO571:$AQ571),INDEX('Input| Escalations'!$F$27:$L$29,,MATCH(U$9,'Input| Escalations'!$F$21:$L$21,0))),0),0)</f>
        <v>0</v>
      </c>
      <c r="N571" s="194" cm="1">
        <f t="array" ref="N571">IF(LEN($F571)&gt;0,1+IFERROR(SUMPRODUCT(TRANSPOSE('Input| Projects'!$AO571:$AQ571),INDEX('Input| Escalations'!$F$27:$L$29,,MATCH(V$9,'Input| Escalations'!$F$21:$L$21,0))),0),0)</f>
        <v>0</v>
      </c>
      <c r="O571" s="194" cm="1">
        <f t="array" ref="O571">IF(LEN($F571)&gt;0,1+IFERROR(SUMPRODUCT(TRANSPOSE('Input| Projects'!$AO571:$AQ571),INDEX('Input| Escalations'!$F$27:$L$29,,MATCH(W$9,'Input| Escalations'!$F$21:$L$21,0))),0),0)</f>
        <v>0</v>
      </c>
      <c r="P571" s="10"/>
      <c r="Q571" s="172">
        <f>IFERROR(IF(ISNUMBER(FIND("decision",'Input| Setup'!$F$6)),'Input| Projects'!Y571,'Input| Projects'!I571)*'Input| Escalations'!$I$17*I571,0)</f>
        <v>0</v>
      </c>
      <c r="R571" s="172">
        <f>IFERROR(IF(ISNUMBER(FIND("decision",'Input| Setup'!$F$6)),'Input| Projects'!Z571,'Input| Projects'!J571)*'Input| Escalations'!$I$17*J571,0)</f>
        <v>0</v>
      </c>
      <c r="S571" s="172">
        <f>IFERROR(IF(ISNUMBER(FIND("decision",'Input| Setup'!$F$6)),'Input| Projects'!AA571,'Input| Projects'!K571)*'Input| Escalations'!$I$17*K571,0)</f>
        <v>0</v>
      </c>
      <c r="T571" s="172">
        <f>IFERROR(IF(ISNUMBER(FIND("decision",'Input| Setup'!$F$6)),'Input| Projects'!AB571,'Input| Projects'!L571)*'Input| Escalations'!$I$17*L571,0)</f>
        <v>0</v>
      </c>
      <c r="U571" s="172">
        <f>IFERROR(IF(ISNUMBER(FIND("decision",'Input| Setup'!$F$6)),'Input| Projects'!AC571,'Input| Projects'!M571)*'Input| Escalations'!$I$17*M571,0)</f>
        <v>0</v>
      </c>
      <c r="V571" s="172">
        <f>IFERROR(IF(ISNUMBER(FIND("decision",'Input| Setup'!$F$6)),'Input| Projects'!AD571,'Input| Projects'!N571)*'Input| Escalations'!$I$17*N571,0)</f>
        <v>0</v>
      </c>
      <c r="W571" s="172">
        <f>IFERROR(IF(ISNUMBER(FIND("decision",'Input| Setup'!$F$6)),'Input| Projects'!AE571,'Input| Projects'!O571)*'Input| Escalations'!$I$17*O571,0)</f>
        <v>0</v>
      </c>
      <c r="X571" s="175"/>
      <c r="Y571" s="172">
        <f>IF(ISNUMBER(FIND("decision",'Input| Setup'!$F$6)),'Input| Projects'!AG571,'Input| Projects'!Q571)*I571*'Input| Escalations'!$I$17</f>
        <v>0</v>
      </c>
      <c r="Z571" s="172">
        <f>IF(ISNUMBER(FIND("decision",'Input| Setup'!$F$6)),'Input| Projects'!AH571,'Input| Projects'!R571)*J571*'Input| Escalations'!$I$17</f>
        <v>0</v>
      </c>
      <c r="AA571" s="172">
        <f>IF(ISNUMBER(FIND("decision",'Input| Setup'!$F$6)),'Input| Projects'!AI571,'Input| Projects'!S571)*K571*'Input| Escalations'!$I$17</f>
        <v>0</v>
      </c>
      <c r="AB571" s="172">
        <f>IF(ISNUMBER(FIND("decision",'Input| Setup'!$F$6)),'Input| Projects'!AJ571,'Input| Projects'!T571)*L571*'Input| Escalations'!$I$17</f>
        <v>0</v>
      </c>
      <c r="AC571" s="172">
        <f>IF(ISNUMBER(FIND("decision",'Input| Setup'!$F$6)),'Input| Projects'!AK571,'Input| Projects'!U571)*M571*'Input| Escalations'!$I$17</f>
        <v>0</v>
      </c>
      <c r="AD571" s="172">
        <f>IF(ISNUMBER(FIND("decision",'Input| Setup'!$F$6)),'Input| Projects'!AL571,'Input| Projects'!V571)*N571*'Input| Escalations'!$I$17</f>
        <v>0</v>
      </c>
      <c r="AE571" s="172">
        <f>IF(ISNUMBER(FIND("decision",'Input| Setup'!$F$6)),'Input| Projects'!AM571,'Input| Projects'!W571)*O571*'Input| Escalations'!$I$17</f>
        <v>0</v>
      </c>
      <c r="AF571" s="175"/>
      <c r="AG571" s="172" cm="1">
        <f t="array" ref="AG571">IFERROR(--('Input| Projects'!$AS571="Yes")*_xlfn.SWITCH('Input| Overheads'!$C$50,"Direct costs",'Calc| Overheads Allocation'!C$8*Q571,"Internal labour",'Calc| Overheads Allocation'!C$8*Q571*'Input| Projects'!$AO571,"DNSP defined",'Calc| Overheads Allocation'!C$78*'Input| Projects'!$AV571,0),0)</f>
        <v>0</v>
      </c>
      <c r="AH571" s="172" cm="1">
        <f t="array" ref="AH571">IFERROR(--('Input| Projects'!$AS571="Yes")*_xlfn.SWITCH('Input| Overheads'!$C$50,"Direct costs",'Calc| Overheads Allocation'!D$8*R571,"Internal labour",'Calc| Overheads Allocation'!D$8*R571*'Input| Projects'!$AO571,"DNSP defined",'Calc| Overheads Allocation'!D$78*'Input| Projects'!$AV571,0),0)</f>
        <v>0</v>
      </c>
      <c r="AI571" s="172" cm="1">
        <f t="array" ref="AI571">IFERROR(--('Input| Projects'!$AS571="Yes")*_xlfn.SWITCH('Input| Overheads'!$C$50,"Direct costs",'Calc| Overheads Allocation'!E$8*S571,"Internal labour",'Calc| Overheads Allocation'!E$8*S571*'Input| Projects'!$AO571,"DNSP defined",'Calc| Overheads Allocation'!E$78*'Input| Projects'!$AV571,0),0)</f>
        <v>0</v>
      </c>
      <c r="AJ571" s="172" cm="1">
        <f t="array" ref="AJ571">IFERROR(--('Input| Projects'!$AS571="Yes")*_xlfn.SWITCH('Input| Overheads'!$C$50,"Direct costs",'Calc| Overheads Allocation'!F$8*T571,"Internal labour",'Calc| Overheads Allocation'!F$8*T571*'Input| Projects'!$AO571,"DNSP defined",'Calc| Overheads Allocation'!F$78*'Input| Projects'!$AV571,0),0)</f>
        <v>0</v>
      </c>
      <c r="AK571" s="172" cm="1">
        <f t="array" ref="AK571">IFERROR(--('Input| Projects'!$AS571="Yes")*_xlfn.SWITCH('Input| Overheads'!$C$50,"Direct costs",'Calc| Overheads Allocation'!G$8*U571,"Internal labour",'Calc| Overheads Allocation'!G$8*U571*'Input| Projects'!$AO571,"DNSP defined",'Calc| Overheads Allocation'!G$78*'Input| Projects'!$AV571,0),0)</f>
        <v>0</v>
      </c>
      <c r="AL571" s="172" cm="1">
        <f t="array" ref="AL571">IFERROR(--('Input| Projects'!$AS571="Yes")*_xlfn.SWITCH('Input| Overheads'!$C$50,"Direct costs",'Calc| Overheads Allocation'!H$8*V571,"Internal labour",'Calc| Overheads Allocation'!H$8*V571*'Input| Projects'!$AO571,"DNSP defined",'Calc| Overheads Allocation'!H$78*'Input| Projects'!$AV571,0),0)</f>
        <v>0</v>
      </c>
      <c r="AM571" s="172" cm="1">
        <f t="array" ref="AM571">IFERROR(--('Input| Projects'!$AS571="Yes")*_xlfn.SWITCH('Input| Overheads'!$C$50,"Direct costs",'Calc| Overheads Allocation'!I$8*W571,"Internal labour",'Calc| Overheads Allocation'!I$8*W571*'Input| Projects'!$AO571,"DNSP defined",'Calc| Overheads Allocation'!I$78*'Input| Projects'!$AV571,0),0)</f>
        <v>0</v>
      </c>
      <c r="AN571" s="175"/>
      <c r="AO571" s="172" cm="1">
        <f t="array" ref="AO571">IFERROR(--('Input| Projects'!$AT571="Yes")*_xlfn.SWITCH('Input| Overheads'!$C$50,"Direct costs",'Calc| Overheads Allocation'!C$9*Q571,"Internal labour",'Calc| Overheads Allocation'!C$9*Q571*'Input| Projects'!$AO571,"DNSP defined",'Calc| Overheads Allocation'!C$79*'Input| Projects'!$AW571,0),0)</f>
        <v>0</v>
      </c>
      <c r="AP571" s="172" cm="1">
        <f t="array" ref="AP571">IFERROR(--('Input| Projects'!$AT571="Yes")*_xlfn.SWITCH('Input| Overheads'!$C$50,"Direct costs",'Calc| Overheads Allocation'!D$9*R571,"Internal labour",'Calc| Overheads Allocation'!D$9*R571*'Input| Projects'!$AO571,"DNSP defined",'Calc| Overheads Allocation'!D$79*'Input| Projects'!$AW571,0),0)</f>
        <v>0</v>
      </c>
      <c r="AQ571" s="172" cm="1">
        <f t="array" ref="AQ571">IFERROR(--('Input| Projects'!$AT571="Yes")*_xlfn.SWITCH('Input| Overheads'!$C$50,"Direct costs",'Calc| Overheads Allocation'!E$9*S571,"Internal labour",'Calc| Overheads Allocation'!E$9*S571*'Input| Projects'!$AO571,"DNSP defined",'Calc| Overheads Allocation'!E$79*'Input| Projects'!$AW571,0),0)</f>
        <v>0</v>
      </c>
      <c r="AR571" s="172" cm="1">
        <f t="array" ref="AR571">IFERROR(--('Input| Projects'!$AT571="Yes")*_xlfn.SWITCH('Input| Overheads'!$C$50,"Direct costs",'Calc| Overheads Allocation'!F$9*T571,"Internal labour",'Calc| Overheads Allocation'!F$9*T571*'Input| Projects'!$AO571,"DNSP defined",'Calc| Overheads Allocation'!F$79*'Input| Projects'!$AW571,0),0)</f>
        <v>0</v>
      </c>
      <c r="AS571" s="172" cm="1">
        <f t="array" ref="AS571">IFERROR(--('Input| Projects'!$AT571="Yes")*_xlfn.SWITCH('Input| Overheads'!$C$50,"Direct costs",'Calc| Overheads Allocation'!G$9*U571,"Internal labour",'Calc| Overheads Allocation'!G$9*U571*'Input| Projects'!$AO571,"DNSP defined",'Calc| Overheads Allocation'!G$79*'Input| Projects'!$AW571,0),0)</f>
        <v>0</v>
      </c>
      <c r="AT571" s="172" cm="1">
        <f t="array" ref="AT571">IFERROR(--('Input| Projects'!$AT571="Yes")*_xlfn.SWITCH('Input| Overheads'!$C$50,"Direct costs",'Calc| Overheads Allocation'!H$9*V571,"Internal labour",'Calc| Overheads Allocation'!H$9*V571*'Input| Projects'!$AO571,"DNSP defined",'Calc| Overheads Allocation'!H$79*'Input| Projects'!$AW571,0),0)</f>
        <v>0</v>
      </c>
      <c r="AU571" s="172" cm="1">
        <f t="array" ref="AU571">IFERROR(--('Input| Projects'!$AT571="Yes")*_xlfn.SWITCH('Input| Overheads'!$C$50,"Direct costs",'Calc| Overheads Allocation'!I$9*W571,"Internal labour",'Calc| Overheads Allocation'!I$9*W571*'Input| Projects'!$AO571,"DNSP defined",'Calc| Overheads Allocation'!I$79*'Input| Projects'!$AW571,0),0)</f>
        <v>0</v>
      </c>
      <c r="AV571" s="175"/>
      <c r="AW571" s="172">
        <f t="shared" si="200"/>
        <v>0</v>
      </c>
      <c r="AX571" s="172">
        <f t="shared" si="201"/>
        <v>0</v>
      </c>
      <c r="AY571" s="172">
        <f t="shared" si="202"/>
        <v>0</v>
      </c>
      <c r="AZ571" s="172">
        <f t="shared" si="203"/>
        <v>0</v>
      </c>
      <c r="BA571" s="172">
        <f t="shared" si="204"/>
        <v>0</v>
      </c>
      <c r="BB571" s="172">
        <f t="shared" si="205"/>
        <v>0</v>
      </c>
      <c r="BC571" s="172">
        <f t="shared" si="206"/>
        <v>0</v>
      </c>
      <c r="BD571" s="176"/>
      <c r="BE571" s="172">
        <f t="shared" si="207"/>
        <v>0</v>
      </c>
      <c r="BF571" s="172">
        <f t="shared" si="208"/>
        <v>0</v>
      </c>
      <c r="BG571" s="172">
        <f t="shared" si="209"/>
        <v>0</v>
      </c>
      <c r="BH571" s="172">
        <f t="shared" si="210"/>
        <v>0</v>
      </c>
      <c r="BI571" s="172">
        <f t="shared" si="211"/>
        <v>0</v>
      </c>
      <c r="BJ571" s="172">
        <f t="shared" si="212"/>
        <v>0</v>
      </c>
      <c r="BK571" s="172">
        <f t="shared" si="213"/>
        <v>0</v>
      </c>
      <c r="BL571" s="176"/>
      <c r="BM571" s="172">
        <f t="shared" si="192"/>
        <v>0</v>
      </c>
      <c r="BN571" s="172">
        <f t="shared" si="193"/>
        <v>0</v>
      </c>
      <c r="BO571" s="172">
        <f t="shared" si="194"/>
        <v>0</v>
      </c>
      <c r="BP571" s="172">
        <f t="shared" si="195"/>
        <v>0</v>
      </c>
      <c r="BQ571" s="172">
        <f t="shared" si="196"/>
        <v>0</v>
      </c>
      <c r="BR571" s="172">
        <f t="shared" si="197"/>
        <v>0</v>
      </c>
      <c r="BS571" s="172">
        <f t="shared" si="198"/>
        <v>0</v>
      </c>
      <c r="BT571" s="55"/>
      <c r="BU571" s="158">
        <f>SUMIF('Input| Projects'!$BA$8:$CX$8,RIGHT(BU$9,3),'Input| Projects'!$BA571:$CX571)</f>
        <v>0</v>
      </c>
      <c r="BV571" s="158">
        <f>SUMIF('Input| Projects'!$BA$8:$CX$8,RIGHT(BV$9,3),'Input| Projects'!$BA571:$CX571)</f>
        <v>0</v>
      </c>
      <c r="BW571" s="79" t="str">
        <f t="shared" si="199"/>
        <v/>
      </c>
    </row>
    <row r="572" spans="2:75" x14ac:dyDescent="0.2">
      <c r="B572" s="123">
        <f>IFERROR('Input| Projects'!B572,"")</f>
        <v>563</v>
      </c>
      <c r="C572" s="160" t="str">
        <f>IFERROR(IF('Input| Projects'!C572="","",'Input| Projects'!C572),"")</f>
        <v/>
      </c>
      <c r="D572" s="160" t="str">
        <f>IFERROR(IF('Input| Projects'!D572="","",'Input| Projects'!D572),"")</f>
        <v/>
      </c>
      <c r="E572" s="53"/>
      <c r="F572" s="160" t="str">
        <f>IF(LEN('Input| Projects'!F572)&gt;0,'Input| Projects'!F572,"")</f>
        <v/>
      </c>
      <c r="G572" s="160" t="str">
        <f>IF(LEN('Input| Projects'!G572)&gt;0,'Input| Projects'!G572,"")</f>
        <v/>
      </c>
      <c r="H572" s="10"/>
      <c r="I572" s="194" cm="1">
        <f t="array" ref="I572">IF(LEN($F572)&gt;0,1+IFERROR(SUMPRODUCT(TRANSPOSE('Input| Projects'!$AO572:$AQ572),INDEX('Input| Escalations'!$F$27:$L$29,,MATCH(Q$9,'Input| Escalations'!$F$21:$L$21,0))),0),0)</f>
        <v>0</v>
      </c>
      <c r="J572" s="194" cm="1">
        <f t="array" ref="J572">IF(LEN($F572)&gt;0,1+IFERROR(SUMPRODUCT(TRANSPOSE('Input| Projects'!$AO572:$AQ572),INDEX('Input| Escalations'!$F$27:$L$29,,MATCH(R$9,'Input| Escalations'!$F$21:$L$21,0))),0),0)</f>
        <v>0</v>
      </c>
      <c r="K572" s="194" cm="1">
        <f t="array" ref="K572">IF(LEN($F572)&gt;0,1+IFERROR(SUMPRODUCT(TRANSPOSE('Input| Projects'!$AO572:$AQ572),INDEX('Input| Escalations'!$F$27:$L$29,,MATCH(S$9,'Input| Escalations'!$F$21:$L$21,0))),0),0)</f>
        <v>0</v>
      </c>
      <c r="L572" s="194" cm="1">
        <f t="array" ref="L572">IF(LEN($F572)&gt;0,1+IFERROR(SUMPRODUCT(TRANSPOSE('Input| Projects'!$AO572:$AQ572),INDEX('Input| Escalations'!$F$27:$L$29,,MATCH(T$9,'Input| Escalations'!$F$21:$L$21,0))),0),0)</f>
        <v>0</v>
      </c>
      <c r="M572" s="194" cm="1">
        <f t="array" ref="M572">IF(LEN($F572)&gt;0,1+IFERROR(SUMPRODUCT(TRANSPOSE('Input| Projects'!$AO572:$AQ572),INDEX('Input| Escalations'!$F$27:$L$29,,MATCH(U$9,'Input| Escalations'!$F$21:$L$21,0))),0),0)</f>
        <v>0</v>
      </c>
      <c r="N572" s="194" cm="1">
        <f t="array" ref="N572">IF(LEN($F572)&gt;0,1+IFERROR(SUMPRODUCT(TRANSPOSE('Input| Projects'!$AO572:$AQ572),INDEX('Input| Escalations'!$F$27:$L$29,,MATCH(V$9,'Input| Escalations'!$F$21:$L$21,0))),0),0)</f>
        <v>0</v>
      </c>
      <c r="O572" s="194" cm="1">
        <f t="array" ref="O572">IF(LEN($F572)&gt;0,1+IFERROR(SUMPRODUCT(TRANSPOSE('Input| Projects'!$AO572:$AQ572),INDEX('Input| Escalations'!$F$27:$L$29,,MATCH(W$9,'Input| Escalations'!$F$21:$L$21,0))),0),0)</f>
        <v>0</v>
      </c>
      <c r="P572" s="10"/>
      <c r="Q572" s="172">
        <f>IFERROR(IF(ISNUMBER(FIND("decision",'Input| Setup'!$F$6)),'Input| Projects'!Y572,'Input| Projects'!I572)*'Input| Escalations'!$I$17*I572,0)</f>
        <v>0</v>
      </c>
      <c r="R572" s="172">
        <f>IFERROR(IF(ISNUMBER(FIND("decision",'Input| Setup'!$F$6)),'Input| Projects'!Z572,'Input| Projects'!J572)*'Input| Escalations'!$I$17*J572,0)</f>
        <v>0</v>
      </c>
      <c r="S572" s="172">
        <f>IFERROR(IF(ISNUMBER(FIND("decision",'Input| Setup'!$F$6)),'Input| Projects'!AA572,'Input| Projects'!K572)*'Input| Escalations'!$I$17*K572,0)</f>
        <v>0</v>
      </c>
      <c r="T572" s="172">
        <f>IFERROR(IF(ISNUMBER(FIND("decision",'Input| Setup'!$F$6)),'Input| Projects'!AB572,'Input| Projects'!L572)*'Input| Escalations'!$I$17*L572,0)</f>
        <v>0</v>
      </c>
      <c r="U572" s="172">
        <f>IFERROR(IF(ISNUMBER(FIND("decision",'Input| Setup'!$F$6)),'Input| Projects'!AC572,'Input| Projects'!M572)*'Input| Escalations'!$I$17*M572,0)</f>
        <v>0</v>
      </c>
      <c r="V572" s="172">
        <f>IFERROR(IF(ISNUMBER(FIND("decision",'Input| Setup'!$F$6)),'Input| Projects'!AD572,'Input| Projects'!N572)*'Input| Escalations'!$I$17*N572,0)</f>
        <v>0</v>
      </c>
      <c r="W572" s="172">
        <f>IFERROR(IF(ISNUMBER(FIND("decision",'Input| Setup'!$F$6)),'Input| Projects'!AE572,'Input| Projects'!O572)*'Input| Escalations'!$I$17*O572,0)</f>
        <v>0</v>
      </c>
      <c r="X572" s="175"/>
      <c r="Y572" s="172">
        <f>IF(ISNUMBER(FIND("decision",'Input| Setup'!$F$6)),'Input| Projects'!AG572,'Input| Projects'!Q572)*I572*'Input| Escalations'!$I$17</f>
        <v>0</v>
      </c>
      <c r="Z572" s="172">
        <f>IF(ISNUMBER(FIND("decision",'Input| Setup'!$F$6)),'Input| Projects'!AH572,'Input| Projects'!R572)*J572*'Input| Escalations'!$I$17</f>
        <v>0</v>
      </c>
      <c r="AA572" s="172">
        <f>IF(ISNUMBER(FIND("decision",'Input| Setup'!$F$6)),'Input| Projects'!AI572,'Input| Projects'!S572)*K572*'Input| Escalations'!$I$17</f>
        <v>0</v>
      </c>
      <c r="AB572" s="172">
        <f>IF(ISNUMBER(FIND("decision",'Input| Setup'!$F$6)),'Input| Projects'!AJ572,'Input| Projects'!T572)*L572*'Input| Escalations'!$I$17</f>
        <v>0</v>
      </c>
      <c r="AC572" s="172">
        <f>IF(ISNUMBER(FIND("decision",'Input| Setup'!$F$6)),'Input| Projects'!AK572,'Input| Projects'!U572)*M572*'Input| Escalations'!$I$17</f>
        <v>0</v>
      </c>
      <c r="AD572" s="172">
        <f>IF(ISNUMBER(FIND("decision",'Input| Setup'!$F$6)),'Input| Projects'!AL572,'Input| Projects'!V572)*N572*'Input| Escalations'!$I$17</f>
        <v>0</v>
      </c>
      <c r="AE572" s="172">
        <f>IF(ISNUMBER(FIND("decision",'Input| Setup'!$F$6)),'Input| Projects'!AM572,'Input| Projects'!W572)*O572*'Input| Escalations'!$I$17</f>
        <v>0</v>
      </c>
      <c r="AF572" s="175"/>
      <c r="AG572" s="172" cm="1">
        <f t="array" ref="AG572">IFERROR(--('Input| Projects'!$AS572="Yes")*_xlfn.SWITCH('Input| Overheads'!$C$50,"Direct costs",'Calc| Overheads Allocation'!C$8*Q572,"Internal labour",'Calc| Overheads Allocation'!C$8*Q572*'Input| Projects'!$AO572,"DNSP defined",'Calc| Overheads Allocation'!C$78*'Input| Projects'!$AV572,0),0)</f>
        <v>0</v>
      </c>
      <c r="AH572" s="172" cm="1">
        <f t="array" ref="AH572">IFERROR(--('Input| Projects'!$AS572="Yes")*_xlfn.SWITCH('Input| Overheads'!$C$50,"Direct costs",'Calc| Overheads Allocation'!D$8*R572,"Internal labour",'Calc| Overheads Allocation'!D$8*R572*'Input| Projects'!$AO572,"DNSP defined",'Calc| Overheads Allocation'!D$78*'Input| Projects'!$AV572,0),0)</f>
        <v>0</v>
      </c>
      <c r="AI572" s="172" cm="1">
        <f t="array" ref="AI572">IFERROR(--('Input| Projects'!$AS572="Yes")*_xlfn.SWITCH('Input| Overheads'!$C$50,"Direct costs",'Calc| Overheads Allocation'!E$8*S572,"Internal labour",'Calc| Overheads Allocation'!E$8*S572*'Input| Projects'!$AO572,"DNSP defined",'Calc| Overheads Allocation'!E$78*'Input| Projects'!$AV572,0),0)</f>
        <v>0</v>
      </c>
      <c r="AJ572" s="172" cm="1">
        <f t="array" ref="AJ572">IFERROR(--('Input| Projects'!$AS572="Yes")*_xlfn.SWITCH('Input| Overheads'!$C$50,"Direct costs",'Calc| Overheads Allocation'!F$8*T572,"Internal labour",'Calc| Overheads Allocation'!F$8*T572*'Input| Projects'!$AO572,"DNSP defined",'Calc| Overheads Allocation'!F$78*'Input| Projects'!$AV572,0),0)</f>
        <v>0</v>
      </c>
      <c r="AK572" s="172" cm="1">
        <f t="array" ref="AK572">IFERROR(--('Input| Projects'!$AS572="Yes")*_xlfn.SWITCH('Input| Overheads'!$C$50,"Direct costs",'Calc| Overheads Allocation'!G$8*U572,"Internal labour",'Calc| Overheads Allocation'!G$8*U572*'Input| Projects'!$AO572,"DNSP defined",'Calc| Overheads Allocation'!G$78*'Input| Projects'!$AV572,0),0)</f>
        <v>0</v>
      </c>
      <c r="AL572" s="172" cm="1">
        <f t="array" ref="AL572">IFERROR(--('Input| Projects'!$AS572="Yes")*_xlfn.SWITCH('Input| Overheads'!$C$50,"Direct costs",'Calc| Overheads Allocation'!H$8*V572,"Internal labour",'Calc| Overheads Allocation'!H$8*V572*'Input| Projects'!$AO572,"DNSP defined",'Calc| Overheads Allocation'!H$78*'Input| Projects'!$AV572,0),0)</f>
        <v>0</v>
      </c>
      <c r="AM572" s="172" cm="1">
        <f t="array" ref="AM572">IFERROR(--('Input| Projects'!$AS572="Yes")*_xlfn.SWITCH('Input| Overheads'!$C$50,"Direct costs",'Calc| Overheads Allocation'!I$8*W572,"Internal labour",'Calc| Overheads Allocation'!I$8*W572*'Input| Projects'!$AO572,"DNSP defined",'Calc| Overheads Allocation'!I$78*'Input| Projects'!$AV572,0),0)</f>
        <v>0</v>
      </c>
      <c r="AN572" s="175"/>
      <c r="AO572" s="172" cm="1">
        <f t="array" ref="AO572">IFERROR(--('Input| Projects'!$AT572="Yes")*_xlfn.SWITCH('Input| Overheads'!$C$50,"Direct costs",'Calc| Overheads Allocation'!C$9*Q572,"Internal labour",'Calc| Overheads Allocation'!C$9*Q572*'Input| Projects'!$AO572,"DNSP defined",'Calc| Overheads Allocation'!C$79*'Input| Projects'!$AW572,0),0)</f>
        <v>0</v>
      </c>
      <c r="AP572" s="172" cm="1">
        <f t="array" ref="AP572">IFERROR(--('Input| Projects'!$AT572="Yes")*_xlfn.SWITCH('Input| Overheads'!$C$50,"Direct costs",'Calc| Overheads Allocation'!D$9*R572,"Internal labour",'Calc| Overheads Allocation'!D$9*R572*'Input| Projects'!$AO572,"DNSP defined",'Calc| Overheads Allocation'!D$79*'Input| Projects'!$AW572,0),0)</f>
        <v>0</v>
      </c>
      <c r="AQ572" s="172" cm="1">
        <f t="array" ref="AQ572">IFERROR(--('Input| Projects'!$AT572="Yes")*_xlfn.SWITCH('Input| Overheads'!$C$50,"Direct costs",'Calc| Overheads Allocation'!E$9*S572,"Internal labour",'Calc| Overheads Allocation'!E$9*S572*'Input| Projects'!$AO572,"DNSP defined",'Calc| Overheads Allocation'!E$79*'Input| Projects'!$AW572,0),0)</f>
        <v>0</v>
      </c>
      <c r="AR572" s="172" cm="1">
        <f t="array" ref="AR572">IFERROR(--('Input| Projects'!$AT572="Yes")*_xlfn.SWITCH('Input| Overheads'!$C$50,"Direct costs",'Calc| Overheads Allocation'!F$9*T572,"Internal labour",'Calc| Overheads Allocation'!F$9*T572*'Input| Projects'!$AO572,"DNSP defined",'Calc| Overheads Allocation'!F$79*'Input| Projects'!$AW572,0),0)</f>
        <v>0</v>
      </c>
      <c r="AS572" s="172" cm="1">
        <f t="array" ref="AS572">IFERROR(--('Input| Projects'!$AT572="Yes")*_xlfn.SWITCH('Input| Overheads'!$C$50,"Direct costs",'Calc| Overheads Allocation'!G$9*U572,"Internal labour",'Calc| Overheads Allocation'!G$9*U572*'Input| Projects'!$AO572,"DNSP defined",'Calc| Overheads Allocation'!G$79*'Input| Projects'!$AW572,0),0)</f>
        <v>0</v>
      </c>
      <c r="AT572" s="172" cm="1">
        <f t="array" ref="AT572">IFERROR(--('Input| Projects'!$AT572="Yes")*_xlfn.SWITCH('Input| Overheads'!$C$50,"Direct costs",'Calc| Overheads Allocation'!H$9*V572,"Internal labour",'Calc| Overheads Allocation'!H$9*V572*'Input| Projects'!$AO572,"DNSP defined",'Calc| Overheads Allocation'!H$79*'Input| Projects'!$AW572,0),0)</f>
        <v>0</v>
      </c>
      <c r="AU572" s="172" cm="1">
        <f t="array" ref="AU572">IFERROR(--('Input| Projects'!$AT572="Yes")*_xlfn.SWITCH('Input| Overheads'!$C$50,"Direct costs",'Calc| Overheads Allocation'!I$9*W572,"Internal labour",'Calc| Overheads Allocation'!I$9*W572*'Input| Projects'!$AO572,"DNSP defined",'Calc| Overheads Allocation'!I$79*'Input| Projects'!$AW572,0),0)</f>
        <v>0</v>
      </c>
      <c r="AV572" s="175"/>
      <c r="AW572" s="172">
        <f t="shared" si="200"/>
        <v>0</v>
      </c>
      <c r="AX572" s="172">
        <f t="shared" si="201"/>
        <v>0</v>
      </c>
      <c r="AY572" s="172">
        <f t="shared" si="202"/>
        <v>0</v>
      </c>
      <c r="AZ572" s="172">
        <f t="shared" si="203"/>
        <v>0</v>
      </c>
      <c r="BA572" s="172">
        <f t="shared" si="204"/>
        <v>0</v>
      </c>
      <c r="BB572" s="172">
        <f t="shared" si="205"/>
        <v>0</v>
      </c>
      <c r="BC572" s="172">
        <f t="shared" si="206"/>
        <v>0</v>
      </c>
      <c r="BD572" s="176"/>
      <c r="BE572" s="172">
        <f t="shared" si="207"/>
        <v>0</v>
      </c>
      <c r="BF572" s="172">
        <f t="shared" si="208"/>
        <v>0</v>
      </c>
      <c r="BG572" s="172">
        <f t="shared" si="209"/>
        <v>0</v>
      </c>
      <c r="BH572" s="172">
        <f t="shared" si="210"/>
        <v>0</v>
      </c>
      <c r="BI572" s="172">
        <f t="shared" si="211"/>
        <v>0</v>
      </c>
      <c r="BJ572" s="172">
        <f t="shared" si="212"/>
        <v>0</v>
      </c>
      <c r="BK572" s="172">
        <f t="shared" si="213"/>
        <v>0</v>
      </c>
      <c r="BL572" s="176"/>
      <c r="BM572" s="172">
        <f t="shared" si="192"/>
        <v>0</v>
      </c>
      <c r="BN572" s="172">
        <f t="shared" si="193"/>
        <v>0</v>
      </c>
      <c r="BO572" s="172">
        <f t="shared" si="194"/>
        <v>0</v>
      </c>
      <c r="BP572" s="172">
        <f t="shared" si="195"/>
        <v>0</v>
      </c>
      <c r="BQ572" s="172">
        <f t="shared" si="196"/>
        <v>0</v>
      </c>
      <c r="BR572" s="172">
        <f t="shared" si="197"/>
        <v>0</v>
      </c>
      <c r="BS572" s="172">
        <f t="shared" si="198"/>
        <v>0</v>
      </c>
      <c r="BT572" s="55"/>
      <c r="BU572" s="158">
        <f>SUMIF('Input| Projects'!$BA$8:$CX$8,RIGHT(BU$9,3),'Input| Projects'!$BA572:$CX572)</f>
        <v>0</v>
      </c>
      <c r="BV572" s="158">
        <f>SUMIF('Input| Projects'!$BA$8:$CX$8,RIGHT(BV$9,3),'Input| Projects'!$BA572:$CX572)</f>
        <v>0</v>
      </c>
      <c r="BW572" s="79" t="str">
        <f t="shared" si="199"/>
        <v/>
      </c>
    </row>
    <row r="573" spans="2:75" x14ac:dyDescent="0.2">
      <c r="B573" s="123">
        <f>IFERROR('Input| Projects'!B573,"")</f>
        <v>564</v>
      </c>
      <c r="C573" s="160" t="str">
        <f>IFERROR(IF('Input| Projects'!C573="","",'Input| Projects'!C573),"")</f>
        <v/>
      </c>
      <c r="D573" s="160" t="str">
        <f>IFERROR(IF('Input| Projects'!D573="","",'Input| Projects'!D573),"")</f>
        <v/>
      </c>
      <c r="E573" s="53"/>
      <c r="F573" s="160" t="str">
        <f>IF(LEN('Input| Projects'!F573)&gt;0,'Input| Projects'!F573,"")</f>
        <v/>
      </c>
      <c r="G573" s="160" t="str">
        <f>IF(LEN('Input| Projects'!G573)&gt;0,'Input| Projects'!G573,"")</f>
        <v/>
      </c>
      <c r="H573" s="10"/>
      <c r="I573" s="194" cm="1">
        <f t="array" ref="I573">IF(LEN($F573)&gt;0,1+IFERROR(SUMPRODUCT(TRANSPOSE('Input| Projects'!$AO573:$AQ573),INDEX('Input| Escalations'!$F$27:$L$29,,MATCH(Q$9,'Input| Escalations'!$F$21:$L$21,0))),0),0)</f>
        <v>0</v>
      </c>
      <c r="J573" s="194" cm="1">
        <f t="array" ref="J573">IF(LEN($F573)&gt;0,1+IFERROR(SUMPRODUCT(TRANSPOSE('Input| Projects'!$AO573:$AQ573),INDEX('Input| Escalations'!$F$27:$L$29,,MATCH(R$9,'Input| Escalations'!$F$21:$L$21,0))),0),0)</f>
        <v>0</v>
      </c>
      <c r="K573" s="194" cm="1">
        <f t="array" ref="K573">IF(LEN($F573)&gt;0,1+IFERROR(SUMPRODUCT(TRANSPOSE('Input| Projects'!$AO573:$AQ573),INDEX('Input| Escalations'!$F$27:$L$29,,MATCH(S$9,'Input| Escalations'!$F$21:$L$21,0))),0),0)</f>
        <v>0</v>
      </c>
      <c r="L573" s="194" cm="1">
        <f t="array" ref="L573">IF(LEN($F573)&gt;0,1+IFERROR(SUMPRODUCT(TRANSPOSE('Input| Projects'!$AO573:$AQ573),INDEX('Input| Escalations'!$F$27:$L$29,,MATCH(T$9,'Input| Escalations'!$F$21:$L$21,0))),0),0)</f>
        <v>0</v>
      </c>
      <c r="M573" s="194" cm="1">
        <f t="array" ref="M573">IF(LEN($F573)&gt;0,1+IFERROR(SUMPRODUCT(TRANSPOSE('Input| Projects'!$AO573:$AQ573),INDEX('Input| Escalations'!$F$27:$L$29,,MATCH(U$9,'Input| Escalations'!$F$21:$L$21,0))),0),0)</f>
        <v>0</v>
      </c>
      <c r="N573" s="194" cm="1">
        <f t="array" ref="N573">IF(LEN($F573)&gt;0,1+IFERROR(SUMPRODUCT(TRANSPOSE('Input| Projects'!$AO573:$AQ573),INDEX('Input| Escalations'!$F$27:$L$29,,MATCH(V$9,'Input| Escalations'!$F$21:$L$21,0))),0),0)</f>
        <v>0</v>
      </c>
      <c r="O573" s="194" cm="1">
        <f t="array" ref="O573">IF(LEN($F573)&gt;0,1+IFERROR(SUMPRODUCT(TRANSPOSE('Input| Projects'!$AO573:$AQ573),INDEX('Input| Escalations'!$F$27:$L$29,,MATCH(W$9,'Input| Escalations'!$F$21:$L$21,0))),0),0)</f>
        <v>0</v>
      </c>
      <c r="P573" s="10"/>
      <c r="Q573" s="172">
        <f>IFERROR(IF(ISNUMBER(FIND("decision",'Input| Setup'!$F$6)),'Input| Projects'!Y573,'Input| Projects'!I573)*'Input| Escalations'!$I$17*I573,0)</f>
        <v>0</v>
      </c>
      <c r="R573" s="172">
        <f>IFERROR(IF(ISNUMBER(FIND("decision",'Input| Setup'!$F$6)),'Input| Projects'!Z573,'Input| Projects'!J573)*'Input| Escalations'!$I$17*J573,0)</f>
        <v>0</v>
      </c>
      <c r="S573" s="172">
        <f>IFERROR(IF(ISNUMBER(FIND("decision",'Input| Setup'!$F$6)),'Input| Projects'!AA573,'Input| Projects'!K573)*'Input| Escalations'!$I$17*K573,0)</f>
        <v>0</v>
      </c>
      <c r="T573" s="172">
        <f>IFERROR(IF(ISNUMBER(FIND("decision",'Input| Setup'!$F$6)),'Input| Projects'!AB573,'Input| Projects'!L573)*'Input| Escalations'!$I$17*L573,0)</f>
        <v>0</v>
      </c>
      <c r="U573" s="172">
        <f>IFERROR(IF(ISNUMBER(FIND("decision",'Input| Setup'!$F$6)),'Input| Projects'!AC573,'Input| Projects'!M573)*'Input| Escalations'!$I$17*M573,0)</f>
        <v>0</v>
      </c>
      <c r="V573" s="172">
        <f>IFERROR(IF(ISNUMBER(FIND("decision",'Input| Setup'!$F$6)),'Input| Projects'!AD573,'Input| Projects'!N573)*'Input| Escalations'!$I$17*N573,0)</f>
        <v>0</v>
      </c>
      <c r="W573" s="172">
        <f>IFERROR(IF(ISNUMBER(FIND("decision",'Input| Setup'!$F$6)),'Input| Projects'!AE573,'Input| Projects'!O573)*'Input| Escalations'!$I$17*O573,0)</f>
        <v>0</v>
      </c>
      <c r="X573" s="175"/>
      <c r="Y573" s="172">
        <f>IF(ISNUMBER(FIND("decision",'Input| Setup'!$F$6)),'Input| Projects'!AG573,'Input| Projects'!Q573)*I573*'Input| Escalations'!$I$17</f>
        <v>0</v>
      </c>
      <c r="Z573" s="172">
        <f>IF(ISNUMBER(FIND("decision",'Input| Setup'!$F$6)),'Input| Projects'!AH573,'Input| Projects'!R573)*J573*'Input| Escalations'!$I$17</f>
        <v>0</v>
      </c>
      <c r="AA573" s="172">
        <f>IF(ISNUMBER(FIND("decision",'Input| Setup'!$F$6)),'Input| Projects'!AI573,'Input| Projects'!S573)*K573*'Input| Escalations'!$I$17</f>
        <v>0</v>
      </c>
      <c r="AB573" s="172">
        <f>IF(ISNUMBER(FIND("decision",'Input| Setup'!$F$6)),'Input| Projects'!AJ573,'Input| Projects'!T573)*L573*'Input| Escalations'!$I$17</f>
        <v>0</v>
      </c>
      <c r="AC573" s="172">
        <f>IF(ISNUMBER(FIND("decision",'Input| Setup'!$F$6)),'Input| Projects'!AK573,'Input| Projects'!U573)*M573*'Input| Escalations'!$I$17</f>
        <v>0</v>
      </c>
      <c r="AD573" s="172">
        <f>IF(ISNUMBER(FIND("decision",'Input| Setup'!$F$6)),'Input| Projects'!AL573,'Input| Projects'!V573)*N573*'Input| Escalations'!$I$17</f>
        <v>0</v>
      </c>
      <c r="AE573" s="172">
        <f>IF(ISNUMBER(FIND("decision",'Input| Setup'!$F$6)),'Input| Projects'!AM573,'Input| Projects'!W573)*O573*'Input| Escalations'!$I$17</f>
        <v>0</v>
      </c>
      <c r="AF573" s="175"/>
      <c r="AG573" s="172" cm="1">
        <f t="array" ref="AG573">IFERROR(--('Input| Projects'!$AS573="Yes")*_xlfn.SWITCH('Input| Overheads'!$C$50,"Direct costs",'Calc| Overheads Allocation'!C$8*Q573,"Internal labour",'Calc| Overheads Allocation'!C$8*Q573*'Input| Projects'!$AO573,"DNSP defined",'Calc| Overheads Allocation'!C$78*'Input| Projects'!$AV573,0),0)</f>
        <v>0</v>
      </c>
      <c r="AH573" s="172" cm="1">
        <f t="array" ref="AH573">IFERROR(--('Input| Projects'!$AS573="Yes")*_xlfn.SWITCH('Input| Overheads'!$C$50,"Direct costs",'Calc| Overheads Allocation'!D$8*R573,"Internal labour",'Calc| Overheads Allocation'!D$8*R573*'Input| Projects'!$AO573,"DNSP defined",'Calc| Overheads Allocation'!D$78*'Input| Projects'!$AV573,0),0)</f>
        <v>0</v>
      </c>
      <c r="AI573" s="172" cm="1">
        <f t="array" ref="AI573">IFERROR(--('Input| Projects'!$AS573="Yes")*_xlfn.SWITCH('Input| Overheads'!$C$50,"Direct costs",'Calc| Overheads Allocation'!E$8*S573,"Internal labour",'Calc| Overheads Allocation'!E$8*S573*'Input| Projects'!$AO573,"DNSP defined",'Calc| Overheads Allocation'!E$78*'Input| Projects'!$AV573,0),0)</f>
        <v>0</v>
      </c>
      <c r="AJ573" s="172" cm="1">
        <f t="array" ref="AJ573">IFERROR(--('Input| Projects'!$AS573="Yes")*_xlfn.SWITCH('Input| Overheads'!$C$50,"Direct costs",'Calc| Overheads Allocation'!F$8*T573,"Internal labour",'Calc| Overheads Allocation'!F$8*T573*'Input| Projects'!$AO573,"DNSP defined",'Calc| Overheads Allocation'!F$78*'Input| Projects'!$AV573,0),0)</f>
        <v>0</v>
      </c>
      <c r="AK573" s="172" cm="1">
        <f t="array" ref="AK573">IFERROR(--('Input| Projects'!$AS573="Yes")*_xlfn.SWITCH('Input| Overheads'!$C$50,"Direct costs",'Calc| Overheads Allocation'!G$8*U573,"Internal labour",'Calc| Overheads Allocation'!G$8*U573*'Input| Projects'!$AO573,"DNSP defined",'Calc| Overheads Allocation'!G$78*'Input| Projects'!$AV573,0),0)</f>
        <v>0</v>
      </c>
      <c r="AL573" s="172" cm="1">
        <f t="array" ref="AL573">IFERROR(--('Input| Projects'!$AS573="Yes")*_xlfn.SWITCH('Input| Overheads'!$C$50,"Direct costs",'Calc| Overheads Allocation'!H$8*V573,"Internal labour",'Calc| Overheads Allocation'!H$8*V573*'Input| Projects'!$AO573,"DNSP defined",'Calc| Overheads Allocation'!H$78*'Input| Projects'!$AV573,0),0)</f>
        <v>0</v>
      </c>
      <c r="AM573" s="172" cm="1">
        <f t="array" ref="AM573">IFERROR(--('Input| Projects'!$AS573="Yes")*_xlfn.SWITCH('Input| Overheads'!$C$50,"Direct costs",'Calc| Overheads Allocation'!I$8*W573,"Internal labour",'Calc| Overheads Allocation'!I$8*W573*'Input| Projects'!$AO573,"DNSP defined",'Calc| Overheads Allocation'!I$78*'Input| Projects'!$AV573,0),0)</f>
        <v>0</v>
      </c>
      <c r="AN573" s="175"/>
      <c r="AO573" s="172" cm="1">
        <f t="array" ref="AO573">IFERROR(--('Input| Projects'!$AT573="Yes")*_xlfn.SWITCH('Input| Overheads'!$C$50,"Direct costs",'Calc| Overheads Allocation'!C$9*Q573,"Internal labour",'Calc| Overheads Allocation'!C$9*Q573*'Input| Projects'!$AO573,"DNSP defined",'Calc| Overheads Allocation'!C$79*'Input| Projects'!$AW573,0),0)</f>
        <v>0</v>
      </c>
      <c r="AP573" s="172" cm="1">
        <f t="array" ref="AP573">IFERROR(--('Input| Projects'!$AT573="Yes")*_xlfn.SWITCH('Input| Overheads'!$C$50,"Direct costs",'Calc| Overheads Allocation'!D$9*R573,"Internal labour",'Calc| Overheads Allocation'!D$9*R573*'Input| Projects'!$AO573,"DNSP defined",'Calc| Overheads Allocation'!D$79*'Input| Projects'!$AW573,0),0)</f>
        <v>0</v>
      </c>
      <c r="AQ573" s="172" cm="1">
        <f t="array" ref="AQ573">IFERROR(--('Input| Projects'!$AT573="Yes")*_xlfn.SWITCH('Input| Overheads'!$C$50,"Direct costs",'Calc| Overheads Allocation'!E$9*S573,"Internal labour",'Calc| Overheads Allocation'!E$9*S573*'Input| Projects'!$AO573,"DNSP defined",'Calc| Overheads Allocation'!E$79*'Input| Projects'!$AW573,0),0)</f>
        <v>0</v>
      </c>
      <c r="AR573" s="172" cm="1">
        <f t="array" ref="AR573">IFERROR(--('Input| Projects'!$AT573="Yes")*_xlfn.SWITCH('Input| Overheads'!$C$50,"Direct costs",'Calc| Overheads Allocation'!F$9*T573,"Internal labour",'Calc| Overheads Allocation'!F$9*T573*'Input| Projects'!$AO573,"DNSP defined",'Calc| Overheads Allocation'!F$79*'Input| Projects'!$AW573,0),0)</f>
        <v>0</v>
      </c>
      <c r="AS573" s="172" cm="1">
        <f t="array" ref="AS573">IFERROR(--('Input| Projects'!$AT573="Yes")*_xlfn.SWITCH('Input| Overheads'!$C$50,"Direct costs",'Calc| Overheads Allocation'!G$9*U573,"Internal labour",'Calc| Overheads Allocation'!G$9*U573*'Input| Projects'!$AO573,"DNSP defined",'Calc| Overheads Allocation'!G$79*'Input| Projects'!$AW573,0),0)</f>
        <v>0</v>
      </c>
      <c r="AT573" s="172" cm="1">
        <f t="array" ref="AT573">IFERROR(--('Input| Projects'!$AT573="Yes")*_xlfn.SWITCH('Input| Overheads'!$C$50,"Direct costs",'Calc| Overheads Allocation'!H$9*V573,"Internal labour",'Calc| Overheads Allocation'!H$9*V573*'Input| Projects'!$AO573,"DNSP defined",'Calc| Overheads Allocation'!H$79*'Input| Projects'!$AW573,0),0)</f>
        <v>0</v>
      </c>
      <c r="AU573" s="172" cm="1">
        <f t="array" ref="AU573">IFERROR(--('Input| Projects'!$AT573="Yes")*_xlfn.SWITCH('Input| Overheads'!$C$50,"Direct costs",'Calc| Overheads Allocation'!I$9*W573,"Internal labour",'Calc| Overheads Allocation'!I$9*W573*'Input| Projects'!$AO573,"DNSP defined",'Calc| Overheads Allocation'!I$79*'Input| Projects'!$AW573,0),0)</f>
        <v>0</v>
      </c>
      <c r="AV573" s="175"/>
      <c r="AW573" s="172">
        <f t="shared" si="200"/>
        <v>0</v>
      </c>
      <c r="AX573" s="172">
        <f t="shared" si="201"/>
        <v>0</v>
      </c>
      <c r="AY573" s="172">
        <f t="shared" si="202"/>
        <v>0</v>
      </c>
      <c r="AZ573" s="172">
        <f t="shared" si="203"/>
        <v>0</v>
      </c>
      <c r="BA573" s="172">
        <f t="shared" si="204"/>
        <v>0</v>
      </c>
      <c r="BB573" s="172">
        <f t="shared" si="205"/>
        <v>0</v>
      </c>
      <c r="BC573" s="172">
        <f t="shared" si="206"/>
        <v>0</v>
      </c>
      <c r="BD573" s="176"/>
      <c r="BE573" s="172">
        <f t="shared" si="207"/>
        <v>0</v>
      </c>
      <c r="BF573" s="172">
        <f t="shared" si="208"/>
        <v>0</v>
      </c>
      <c r="BG573" s="172">
        <f t="shared" si="209"/>
        <v>0</v>
      </c>
      <c r="BH573" s="172">
        <f t="shared" si="210"/>
        <v>0</v>
      </c>
      <c r="BI573" s="172">
        <f t="shared" si="211"/>
        <v>0</v>
      </c>
      <c r="BJ573" s="172">
        <f t="shared" si="212"/>
        <v>0</v>
      </c>
      <c r="BK573" s="172">
        <f t="shared" si="213"/>
        <v>0</v>
      </c>
      <c r="BL573" s="176"/>
      <c r="BM573" s="172">
        <f t="shared" si="192"/>
        <v>0</v>
      </c>
      <c r="BN573" s="172">
        <f t="shared" si="193"/>
        <v>0</v>
      </c>
      <c r="BO573" s="172">
        <f t="shared" si="194"/>
        <v>0</v>
      </c>
      <c r="BP573" s="172">
        <f t="shared" si="195"/>
        <v>0</v>
      </c>
      <c r="BQ573" s="172">
        <f t="shared" si="196"/>
        <v>0</v>
      </c>
      <c r="BR573" s="172">
        <f t="shared" si="197"/>
        <v>0</v>
      </c>
      <c r="BS573" s="172">
        <f t="shared" si="198"/>
        <v>0</v>
      </c>
      <c r="BT573" s="55"/>
      <c r="BU573" s="158">
        <f>SUMIF('Input| Projects'!$BA$8:$CX$8,RIGHT(BU$9,3),'Input| Projects'!$BA573:$CX573)</f>
        <v>0</v>
      </c>
      <c r="BV573" s="158">
        <f>SUMIF('Input| Projects'!$BA$8:$CX$8,RIGHT(BV$9,3),'Input| Projects'!$BA573:$CX573)</f>
        <v>0</v>
      </c>
      <c r="BW573" s="79" t="str">
        <f t="shared" si="199"/>
        <v/>
      </c>
    </row>
    <row r="574" spans="2:75" x14ac:dyDescent="0.2">
      <c r="B574" s="123">
        <f>IFERROR('Input| Projects'!B574,"")</f>
        <v>565</v>
      </c>
      <c r="C574" s="160" t="str">
        <f>IFERROR(IF('Input| Projects'!C574="","",'Input| Projects'!C574),"")</f>
        <v/>
      </c>
      <c r="D574" s="160" t="str">
        <f>IFERROR(IF('Input| Projects'!D574="","",'Input| Projects'!D574),"")</f>
        <v/>
      </c>
      <c r="E574" s="53"/>
      <c r="F574" s="160" t="str">
        <f>IF(LEN('Input| Projects'!F574)&gt;0,'Input| Projects'!F574,"")</f>
        <v/>
      </c>
      <c r="G574" s="160" t="str">
        <f>IF(LEN('Input| Projects'!G574)&gt;0,'Input| Projects'!G574,"")</f>
        <v/>
      </c>
      <c r="H574" s="10"/>
      <c r="I574" s="194" cm="1">
        <f t="array" ref="I574">IF(LEN($F574)&gt;0,1+IFERROR(SUMPRODUCT(TRANSPOSE('Input| Projects'!$AO574:$AQ574),INDEX('Input| Escalations'!$F$27:$L$29,,MATCH(Q$9,'Input| Escalations'!$F$21:$L$21,0))),0),0)</f>
        <v>0</v>
      </c>
      <c r="J574" s="194" cm="1">
        <f t="array" ref="J574">IF(LEN($F574)&gt;0,1+IFERROR(SUMPRODUCT(TRANSPOSE('Input| Projects'!$AO574:$AQ574),INDEX('Input| Escalations'!$F$27:$L$29,,MATCH(R$9,'Input| Escalations'!$F$21:$L$21,0))),0),0)</f>
        <v>0</v>
      </c>
      <c r="K574" s="194" cm="1">
        <f t="array" ref="K574">IF(LEN($F574)&gt;0,1+IFERROR(SUMPRODUCT(TRANSPOSE('Input| Projects'!$AO574:$AQ574),INDEX('Input| Escalations'!$F$27:$L$29,,MATCH(S$9,'Input| Escalations'!$F$21:$L$21,0))),0),0)</f>
        <v>0</v>
      </c>
      <c r="L574" s="194" cm="1">
        <f t="array" ref="L574">IF(LEN($F574)&gt;0,1+IFERROR(SUMPRODUCT(TRANSPOSE('Input| Projects'!$AO574:$AQ574),INDEX('Input| Escalations'!$F$27:$L$29,,MATCH(T$9,'Input| Escalations'!$F$21:$L$21,0))),0),0)</f>
        <v>0</v>
      </c>
      <c r="M574" s="194" cm="1">
        <f t="array" ref="M574">IF(LEN($F574)&gt;0,1+IFERROR(SUMPRODUCT(TRANSPOSE('Input| Projects'!$AO574:$AQ574),INDEX('Input| Escalations'!$F$27:$L$29,,MATCH(U$9,'Input| Escalations'!$F$21:$L$21,0))),0),0)</f>
        <v>0</v>
      </c>
      <c r="N574" s="194" cm="1">
        <f t="array" ref="N574">IF(LEN($F574)&gt;0,1+IFERROR(SUMPRODUCT(TRANSPOSE('Input| Projects'!$AO574:$AQ574),INDEX('Input| Escalations'!$F$27:$L$29,,MATCH(V$9,'Input| Escalations'!$F$21:$L$21,0))),0),0)</f>
        <v>0</v>
      </c>
      <c r="O574" s="194" cm="1">
        <f t="array" ref="O574">IF(LEN($F574)&gt;0,1+IFERROR(SUMPRODUCT(TRANSPOSE('Input| Projects'!$AO574:$AQ574),INDEX('Input| Escalations'!$F$27:$L$29,,MATCH(W$9,'Input| Escalations'!$F$21:$L$21,0))),0),0)</f>
        <v>0</v>
      </c>
      <c r="P574" s="10"/>
      <c r="Q574" s="172">
        <f>IFERROR(IF(ISNUMBER(FIND("decision",'Input| Setup'!$F$6)),'Input| Projects'!Y574,'Input| Projects'!I574)*'Input| Escalations'!$I$17*I574,0)</f>
        <v>0</v>
      </c>
      <c r="R574" s="172">
        <f>IFERROR(IF(ISNUMBER(FIND("decision",'Input| Setup'!$F$6)),'Input| Projects'!Z574,'Input| Projects'!J574)*'Input| Escalations'!$I$17*J574,0)</f>
        <v>0</v>
      </c>
      <c r="S574" s="172">
        <f>IFERROR(IF(ISNUMBER(FIND("decision",'Input| Setup'!$F$6)),'Input| Projects'!AA574,'Input| Projects'!K574)*'Input| Escalations'!$I$17*K574,0)</f>
        <v>0</v>
      </c>
      <c r="T574" s="172">
        <f>IFERROR(IF(ISNUMBER(FIND("decision",'Input| Setup'!$F$6)),'Input| Projects'!AB574,'Input| Projects'!L574)*'Input| Escalations'!$I$17*L574,0)</f>
        <v>0</v>
      </c>
      <c r="U574" s="172">
        <f>IFERROR(IF(ISNUMBER(FIND("decision",'Input| Setup'!$F$6)),'Input| Projects'!AC574,'Input| Projects'!M574)*'Input| Escalations'!$I$17*M574,0)</f>
        <v>0</v>
      </c>
      <c r="V574" s="172">
        <f>IFERROR(IF(ISNUMBER(FIND("decision",'Input| Setup'!$F$6)),'Input| Projects'!AD574,'Input| Projects'!N574)*'Input| Escalations'!$I$17*N574,0)</f>
        <v>0</v>
      </c>
      <c r="W574" s="172">
        <f>IFERROR(IF(ISNUMBER(FIND("decision",'Input| Setup'!$F$6)),'Input| Projects'!AE574,'Input| Projects'!O574)*'Input| Escalations'!$I$17*O574,0)</f>
        <v>0</v>
      </c>
      <c r="X574" s="175"/>
      <c r="Y574" s="172">
        <f>IF(ISNUMBER(FIND("decision",'Input| Setup'!$F$6)),'Input| Projects'!AG574,'Input| Projects'!Q574)*I574*'Input| Escalations'!$I$17</f>
        <v>0</v>
      </c>
      <c r="Z574" s="172">
        <f>IF(ISNUMBER(FIND("decision",'Input| Setup'!$F$6)),'Input| Projects'!AH574,'Input| Projects'!R574)*J574*'Input| Escalations'!$I$17</f>
        <v>0</v>
      </c>
      <c r="AA574" s="172">
        <f>IF(ISNUMBER(FIND("decision",'Input| Setup'!$F$6)),'Input| Projects'!AI574,'Input| Projects'!S574)*K574*'Input| Escalations'!$I$17</f>
        <v>0</v>
      </c>
      <c r="AB574" s="172">
        <f>IF(ISNUMBER(FIND("decision",'Input| Setup'!$F$6)),'Input| Projects'!AJ574,'Input| Projects'!T574)*L574*'Input| Escalations'!$I$17</f>
        <v>0</v>
      </c>
      <c r="AC574" s="172">
        <f>IF(ISNUMBER(FIND("decision",'Input| Setup'!$F$6)),'Input| Projects'!AK574,'Input| Projects'!U574)*M574*'Input| Escalations'!$I$17</f>
        <v>0</v>
      </c>
      <c r="AD574" s="172">
        <f>IF(ISNUMBER(FIND("decision",'Input| Setup'!$F$6)),'Input| Projects'!AL574,'Input| Projects'!V574)*N574*'Input| Escalations'!$I$17</f>
        <v>0</v>
      </c>
      <c r="AE574" s="172">
        <f>IF(ISNUMBER(FIND("decision",'Input| Setup'!$F$6)),'Input| Projects'!AM574,'Input| Projects'!W574)*O574*'Input| Escalations'!$I$17</f>
        <v>0</v>
      </c>
      <c r="AF574" s="175"/>
      <c r="AG574" s="172" cm="1">
        <f t="array" ref="AG574">IFERROR(--('Input| Projects'!$AS574="Yes")*_xlfn.SWITCH('Input| Overheads'!$C$50,"Direct costs",'Calc| Overheads Allocation'!C$8*Q574,"Internal labour",'Calc| Overheads Allocation'!C$8*Q574*'Input| Projects'!$AO574,"DNSP defined",'Calc| Overheads Allocation'!C$78*'Input| Projects'!$AV574,0),0)</f>
        <v>0</v>
      </c>
      <c r="AH574" s="172" cm="1">
        <f t="array" ref="AH574">IFERROR(--('Input| Projects'!$AS574="Yes")*_xlfn.SWITCH('Input| Overheads'!$C$50,"Direct costs",'Calc| Overheads Allocation'!D$8*R574,"Internal labour",'Calc| Overheads Allocation'!D$8*R574*'Input| Projects'!$AO574,"DNSP defined",'Calc| Overheads Allocation'!D$78*'Input| Projects'!$AV574,0),0)</f>
        <v>0</v>
      </c>
      <c r="AI574" s="172" cm="1">
        <f t="array" ref="AI574">IFERROR(--('Input| Projects'!$AS574="Yes")*_xlfn.SWITCH('Input| Overheads'!$C$50,"Direct costs",'Calc| Overheads Allocation'!E$8*S574,"Internal labour",'Calc| Overheads Allocation'!E$8*S574*'Input| Projects'!$AO574,"DNSP defined",'Calc| Overheads Allocation'!E$78*'Input| Projects'!$AV574,0),0)</f>
        <v>0</v>
      </c>
      <c r="AJ574" s="172" cm="1">
        <f t="array" ref="AJ574">IFERROR(--('Input| Projects'!$AS574="Yes")*_xlfn.SWITCH('Input| Overheads'!$C$50,"Direct costs",'Calc| Overheads Allocation'!F$8*T574,"Internal labour",'Calc| Overheads Allocation'!F$8*T574*'Input| Projects'!$AO574,"DNSP defined",'Calc| Overheads Allocation'!F$78*'Input| Projects'!$AV574,0),0)</f>
        <v>0</v>
      </c>
      <c r="AK574" s="172" cm="1">
        <f t="array" ref="AK574">IFERROR(--('Input| Projects'!$AS574="Yes")*_xlfn.SWITCH('Input| Overheads'!$C$50,"Direct costs",'Calc| Overheads Allocation'!G$8*U574,"Internal labour",'Calc| Overheads Allocation'!G$8*U574*'Input| Projects'!$AO574,"DNSP defined",'Calc| Overheads Allocation'!G$78*'Input| Projects'!$AV574,0),0)</f>
        <v>0</v>
      </c>
      <c r="AL574" s="172" cm="1">
        <f t="array" ref="AL574">IFERROR(--('Input| Projects'!$AS574="Yes")*_xlfn.SWITCH('Input| Overheads'!$C$50,"Direct costs",'Calc| Overheads Allocation'!H$8*V574,"Internal labour",'Calc| Overheads Allocation'!H$8*V574*'Input| Projects'!$AO574,"DNSP defined",'Calc| Overheads Allocation'!H$78*'Input| Projects'!$AV574,0),0)</f>
        <v>0</v>
      </c>
      <c r="AM574" s="172" cm="1">
        <f t="array" ref="AM574">IFERROR(--('Input| Projects'!$AS574="Yes")*_xlfn.SWITCH('Input| Overheads'!$C$50,"Direct costs",'Calc| Overheads Allocation'!I$8*W574,"Internal labour",'Calc| Overheads Allocation'!I$8*W574*'Input| Projects'!$AO574,"DNSP defined",'Calc| Overheads Allocation'!I$78*'Input| Projects'!$AV574,0),0)</f>
        <v>0</v>
      </c>
      <c r="AN574" s="175"/>
      <c r="AO574" s="172" cm="1">
        <f t="array" ref="AO574">IFERROR(--('Input| Projects'!$AT574="Yes")*_xlfn.SWITCH('Input| Overheads'!$C$50,"Direct costs",'Calc| Overheads Allocation'!C$9*Q574,"Internal labour",'Calc| Overheads Allocation'!C$9*Q574*'Input| Projects'!$AO574,"DNSP defined",'Calc| Overheads Allocation'!C$79*'Input| Projects'!$AW574,0),0)</f>
        <v>0</v>
      </c>
      <c r="AP574" s="172" cm="1">
        <f t="array" ref="AP574">IFERROR(--('Input| Projects'!$AT574="Yes")*_xlfn.SWITCH('Input| Overheads'!$C$50,"Direct costs",'Calc| Overheads Allocation'!D$9*R574,"Internal labour",'Calc| Overheads Allocation'!D$9*R574*'Input| Projects'!$AO574,"DNSP defined",'Calc| Overheads Allocation'!D$79*'Input| Projects'!$AW574,0),0)</f>
        <v>0</v>
      </c>
      <c r="AQ574" s="172" cm="1">
        <f t="array" ref="AQ574">IFERROR(--('Input| Projects'!$AT574="Yes")*_xlfn.SWITCH('Input| Overheads'!$C$50,"Direct costs",'Calc| Overheads Allocation'!E$9*S574,"Internal labour",'Calc| Overheads Allocation'!E$9*S574*'Input| Projects'!$AO574,"DNSP defined",'Calc| Overheads Allocation'!E$79*'Input| Projects'!$AW574,0),0)</f>
        <v>0</v>
      </c>
      <c r="AR574" s="172" cm="1">
        <f t="array" ref="AR574">IFERROR(--('Input| Projects'!$AT574="Yes")*_xlfn.SWITCH('Input| Overheads'!$C$50,"Direct costs",'Calc| Overheads Allocation'!F$9*T574,"Internal labour",'Calc| Overheads Allocation'!F$9*T574*'Input| Projects'!$AO574,"DNSP defined",'Calc| Overheads Allocation'!F$79*'Input| Projects'!$AW574,0),0)</f>
        <v>0</v>
      </c>
      <c r="AS574" s="172" cm="1">
        <f t="array" ref="AS574">IFERROR(--('Input| Projects'!$AT574="Yes")*_xlfn.SWITCH('Input| Overheads'!$C$50,"Direct costs",'Calc| Overheads Allocation'!G$9*U574,"Internal labour",'Calc| Overheads Allocation'!G$9*U574*'Input| Projects'!$AO574,"DNSP defined",'Calc| Overheads Allocation'!G$79*'Input| Projects'!$AW574,0),0)</f>
        <v>0</v>
      </c>
      <c r="AT574" s="172" cm="1">
        <f t="array" ref="AT574">IFERROR(--('Input| Projects'!$AT574="Yes")*_xlfn.SWITCH('Input| Overheads'!$C$50,"Direct costs",'Calc| Overheads Allocation'!H$9*V574,"Internal labour",'Calc| Overheads Allocation'!H$9*V574*'Input| Projects'!$AO574,"DNSP defined",'Calc| Overheads Allocation'!H$79*'Input| Projects'!$AW574,0),0)</f>
        <v>0</v>
      </c>
      <c r="AU574" s="172" cm="1">
        <f t="array" ref="AU574">IFERROR(--('Input| Projects'!$AT574="Yes")*_xlfn.SWITCH('Input| Overheads'!$C$50,"Direct costs",'Calc| Overheads Allocation'!I$9*W574,"Internal labour",'Calc| Overheads Allocation'!I$9*W574*'Input| Projects'!$AO574,"DNSP defined",'Calc| Overheads Allocation'!I$79*'Input| Projects'!$AW574,0),0)</f>
        <v>0</v>
      </c>
      <c r="AV574" s="175"/>
      <c r="AW574" s="172">
        <f t="shared" si="200"/>
        <v>0</v>
      </c>
      <c r="AX574" s="172">
        <f t="shared" si="201"/>
        <v>0</v>
      </c>
      <c r="AY574" s="172">
        <f t="shared" si="202"/>
        <v>0</v>
      </c>
      <c r="AZ574" s="172">
        <f t="shared" si="203"/>
        <v>0</v>
      </c>
      <c r="BA574" s="172">
        <f t="shared" si="204"/>
        <v>0</v>
      </c>
      <c r="BB574" s="172">
        <f t="shared" si="205"/>
        <v>0</v>
      </c>
      <c r="BC574" s="172">
        <f t="shared" si="206"/>
        <v>0</v>
      </c>
      <c r="BD574" s="176"/>
      <c r="BE574" s="172">
        <f t="shared" si="207"/>
        <v>0</v>
      </c>
      <c r="BF574" s="172">
        <f t="shared" si="208"/>
        <v>0</v>
      </c>
      <c r="BG574" s="172">
        <f t="shared" si="209"/>
        <v>0</v>
      </c>
      <c r="BH574" s="172">
        <f t="shared" si="210"/>
        <v>0</v>
      </c>
      <c r="BI574" s="172">
        <f t="shared" si="211"/>
        <v>0</v>
      </c>
      <c r="BJ574" s="172">
        <f t="shared" si="212"/>
        <v>0</v>
      </c>
      <c r="BK574" s="172">
        <f t="shared" si="213"/>
        <v>0</v>
      </c>
      <c r="BL574" s="176"/>
      <c r="BM574" s="172">
        <f t="shared" si="192"/>
        <v>0</v>
      </c>
      <c r="BN574" s="172">
        <f t="shared" si="193"/>
        <v>0</v>
      </c>
      <c r="BO574" s="172">
        <f t="shared" si="194"/>
        <v>0</v>
      </c>
      <c r="BP574" s="172">
        <f t="shared" si="195"/>
        <v>0</v>
      </c>
      <c r="BQ574" s="172">
        <f t="shared" si="196"/>
        <v>0</v>
      </c>
      <c r="BR574" s="172">
        <f t="shared" si="197"/>
        <v>0</v>
      </c>
      <c r="BS574" s="172">
        <f t="shared" si="198"/>
        <v>0</v>
      </c>
      <c r="BT574" s="55"/>
      <c r="BU574" s="158">
        <f>SUMIF('Input| Projects'!$BA$8:$CX$8,RIGHT(BU$9,3),'Input| Projects'!$BA574:$CX574)</f>
        <v>0</v>
      </c>
      <c r="BV574" s="158">
        <f>SUMIF('Input| Projects'!$BA$8:$CX$8,RIGHT(BV$9,3),'Input| Projects'!$BA574:$CX574)</f>
        <v>0</v>
      </c>
      <c r="BW574" s="79" t="str">
        <f t="shared" si="199"/>
        <v/>
      </c>
    </row>
    <row r="575" spans="2:75" x14ac:dyDescent="0.2">
      <c r="B575" s="123">
        <f>IFERROR('Input| Projects'!B575,"")</f>
        <v>566</v>
      </c>
      <c r="C575" s="160" t="str">
        <f>IFERROR(IF('Input| Projects'!C575="","",'Input| Projects'!C575),"")</f>
        <v/>
      </c>
      <c r="D575" s="160" t="str">
        <f>IFERROR(IF('Input| Projects'!D575="","",'Input| Projects'!D575),"")</f>
        <v/>
      </c>
      <c r="E575" s="53"/>
      <c r="F575" s="160" t="str">
        <f>IF(LEN('Input| Projects'!F575)&gt;0,'Input| Projects'!F575,"")</f>
        <v/>
      </c>
      <c r="G575" s="160" t="str">
        <f>IF(LEN('Input| Projects'!G575)&gt;0,'Input| Projects'!G575,"")</f>
        <v/>
      </c>
      <c r="H575" s="10"/>
      <c r="I575" s="194" cm="1">
        <f t="array" ref="I575">IF(LEN($F575)&gt;0,1+IFERROR(SUMPRODUCT(TRANSPOSE('Input| Projects'!$AO575:$AQ575),INDEX('Input| Escalations'!$F$27:$L$29,,MATCH(Q$9,'Input| Escalations'!$F$21:$L$21,0))),0),0)</f>
        <v>0</v>
      </c>
      <c r="J575" s="194" cm="1">
        <f t="array" ref="J575">IF(LEN($F575)&gt;0,1+IFERROR(SUMPRODUCT(TRANSPOSE('Input| Projects'!$AO575:$AQ575),INDEX('Input| Escalations'!$F$27:$L$29,,MATCH(R$9,'Input| Escalations'!$F$21:$L$21,0))),0),0)</f>
        <v>0</v>
      </c>
      <c r="K575" s="194" cm="1">
        <f t="array" ref="K575">IF(LEN($F575)&gt;0,1+IFERROR(SUMPRODUCT(TRANSPOSE('Input| Projects'!$AO575:$AQ575),INDEX('Input| Escalations'!$F$27:$L$29,,MATCH(S$9,'Input| Escalations'!$F$21:$L$21,0))),0),0)</f>
        <v>0</v>
      </c>
      <c r="L575" s="194" cm="1">
        <f t="array" ref="L575">IF(LEN($F575)&gt;0,1+IFERROR(SUMPRODUCT(TRANSPOSE('Input| Projects'!$AO575:$AQ575),INDEX('Input| Escalations'!$F$27:$L$29,,MATCH(T$9,'Input| Escalations'!$F$21:$L$21,0))),0),0)</f>
        <v>0</v>
      </c>
      <c r="M575" s="194" cm="1">
        <f t="array" ref="M575">IF(LEN($F575)&gt;0,1+IFERROR(SUMPRODUCT(TRANSPOSE('Input| Projects'!$AO575:$AQ575),INDEX('Input| Escalations'!$F$27:$L$29,,MATCH(U$9,'Input| Escalations'!$F$21:$L$21,0))),0),0)</f>
        <v>0</v>
      </c>
      <c r="N575" s="194" cm="1">
        <f t="array" ref="N575">IF(LEN($F575)&gt;0,1+IFERROR(SUMPRODUCT(TRANSPOSE('Input| Projects'!$AO575:$AQ575),INDEX('Input| Escalations'!$F$27:$L$29,,MATCH(V$9,'Input| Escalations'!$F$21:$L$21,0))),0),0)</f>
        <v>0</v>
      </c>
      <c r="O575" s="194" cm="1">
        <f t="array" ref="O575">IF(LEN($F575)&gt;0,1+IFERROR(SUMPRODUCT(TRANSPOSE('Input| Projects'!$AO575:$AQ575),INDEX('Input| Escalations'!$F$27:$L$29,,MATCH(W$9,'Input| Escalations'!$F$21:$L$21,0))),0),0)</f>
        <v>0</v>
      </c>
      <c r="P575" s="10"/>
      <c r="Q575" s="172">
        <f>IFERROR(IF(ISNUMBER(FIND("decision",'Input| Setup'!$F$6)),'Input| Projects'!Y575,'Input| Projects'!I575)*'Input| Escalations'!$I$17*I575,0)</f>
        <v>0</v>
      </c>
      <c r="R575" s="172">
        <f>IFERROR(IF(ISNUMBER(FIND("decision",'Input| Setup'!$F$6)),'Input| Projects'!Z575,'Input| Projects'!J575)*'Input| Escalations'!$I$17*J575,0)</f>
        <v>0</v>
      </c>
      <c r="S575" s="172">
        <f>IFERROR(IF(ISNUMBER(FIND("decision",'Input| Setup'!$F$6)),'Input| Projects'!AA575,'Input| Projects'!K575)*'Input| Escalations'!$I$17*K575,0)</f>
        <v>0</v>
      </c>
      <c r="T575" s="172">
        <f>IFERROR(IF(ISNUMBER(FIND("decision",'Input| Setup'!$F$6)),'Input| Projects'!AB575,'Input| Projects'!L575)*'Input| Escalations'!$I$17*L575,0)</f>
        <v>0</v>
      </c>
      <c r="U575" s="172">
        <f>IFERROR(IF(ISNUMBER(FIND("decision",'Input| Setup'!$F$6)),'Input| Projects'!AC575,'Input| Projects'!M575)*'Input| Escalations'!$I$17*M575,0)</f>
        <v>0</v>
      </c>
      <c r="V575" s="172">
        <f>IFERROR(IF(ISNUMBER(FIND("decision",'Input| Setup'!$F$6)),'Input| Projects'!AD575,'Input| Projects'!N575)*'Input| Escalations'!$I$17*N575,0)</f>
        <v>0</v>
      </c>
      <c r="W575" s="172">
        <f>IFERROR(IF(ISNUMBER(FIND("decision",'Input| Setup'!$F$6)),'Input| Projects'!AE575,'Input| Projects'!O575)*'Input| Escalations'!$I$17*O575,0)</f>
        <v>0</v>
      </c>
      <c r="X575" s="175"/>
      <c r="Y575" s="172">
        <f>IF(ISNUMBER(FIND("decision",'Input| Setup'!$F$6)),'Input| Projects'!AG575,'Input| Projects'!Q575)*I575*'Input| Escalations'!$I$17</f>
        <v>0</v>
      </c>
      <c r="Z575" s="172">
        <f>IF(ISNUMBER(FIND("decision",'Input| Setup'!$F$6)),'Input| Projects'!AH575,'Input| Projects'!R575)*J575*'Input| Escalations'!$I$17</f>
        <v>0</v>
      </c>
      <c r="AA575" s="172">
        <f>IF(ISNUMBER(FIND("decision",'Input| Setup'!$F$6)),'Input| Projects'!AI575,'Input| Projects'!S575)*K575*'Input| Escalations'!$I$17</f>
        <v>0</v>
      </c>
      <c r="AB575" s="172">
        <f>IF(ISNUMBER(FIND("decision",'Input| Setup'!$F$6)),'Input| Projects'!AJ575,'Input| Projects'!T575)*L575*'Input| Escalations'!$I$17</f>
        <v>0</v>
      </c>
      <c r="AC575" s="172">
        <f>IF(ISNUMBER(FIND("decision",'Input| Setup'!$F$6)),'Input| Projects'!AK575,'Input| Projects'!U575)*M575*'Input| Escalations'!$I$17</f>
        <v>0</v>
      </c>
      <c r="AD575" s="172">
        <f>IF(ISNUMBER(FIND("decision",'Input| Setup'!$F$6)),'Input| Projects'!AL575,'Input| Projects'!V575)*N575*'Input| Escalations'!$I$17</f>
        <v>0</v>
      </c>
      <c r="AE575" s="172">
        <f>IF(ISNUMBER(FIND("decision",'Input| Setup'!$F$6)),'Input| Projects'!AM575,'Input| Projects'!W575)*O575*'Input| Escalations'!$I$17</f>
        <v>0</v>
      </c>
      <c r="AF575" s="175"/>
      <c r="AG575" s="172" cm="1">
        <f t="array" ref="AG575">IFERROR(--('Input| Projects'!$AS575="Yes")*_xlfn.SWITCH('Input| Overheads'!$C$50,"Direct costs",'Calc| Overheads Allocation'!C$8*Q575,"Internal labour",'Calc| Overheads Allocation'!C$8*Q575*'Input| Projects'!$AO575,"DNSP defined",'Calc| Overheads Allocation'!C$78*'Input| Projects'!$AV575,0),0)</f>
        <v>0</v>
      </c>
      <c r="AH575" s="172" cm="1">
        <f t="array" ref="AH575">IFERROR(--('Input| Projects'!$AS575="Yes")*_xlfn.SWITCH('Input| Overheads'!$C$50,"Direct costs",'Calc| Overheads Allocation'!D$8*R575,"Internal labour",'Calc| Overheads Allocation'!D$8*R575*'Input| Projects'!$AO575,"DNSP defined",'Calc| Overheads Allocation'!D$78*'Input| Projects'!$AV575,0),0)</f>
        <v>0</v>
      </c>
      <c r="AI575" s="172" cm="1">
        <f t="array" ref="AI575">IFERROR(--('Input| Projects'!$AS575="Yes")*_xlfn.SWITCH('Input| Overheads'!$C$50,"Direct costs",'Calc| Overheads Allocation'!E$8*S575,"Internal labour",'Calc| Overheads Allocation'!E$8*S575*'Input| Projects'!$AO575,"DNSP defined",'Calc| Overheads Allocation'!E$78*'Input| Projects'!$AV575,0),0)</f>
        <v>0</v>
      </c>
      <c r="AJ575" s="172" cm="1">
        <f t="array" ref="AJ575">IFERROR(--('Input| Projects'!$AS575="Yes")*_xlfn.SWITCH('Input| Overheads'!$C$50,"Direct costs",'Calc| Overheads Allocation'!F$8*T575,"Internal labour",'Calc| Overheads Allocation'!F$8*T575*'Input| Projects'!$AO575,"DNSP defined",'Calc| Overheads Allocation'!F$78*'Input| Projects'!$AV575,0),0)</f>
        <v>0</v>
      </c>
      <c r="AK575" s="172" cm="1">
        <f t="array" ref="AK575">IFERROR(--('Input| Projects'!$AS575="Yes")*_xlfn.SWITCH('Input| Overheads'!$C$50,"Direct costs",'Calc| Overheads Allocation'!G$8*U575,"Internal labour",'Calc| Overheads Allocation'!G$8*U575*'Input| Projects'!$AO575,"DNSP defined",'Calc| Overheads Allocation'!G$78*'Input| Projects'!$AV575,0),0)</f>
        <v>0</v>
      </c>
      <c r="AL575" s="172" cm="1">
        <f t="array" ref="AL575">IFERROR(--('Input| Projects'!$AS575="Yes")*_xlfn.SWITCH('Input| Overheads'!$C$50,"Direct costs",'Calc| Overheads Allocation'!H$8*V575,"Internal labour",'Calc| Overheads Allocation'!H$8*V575*'Input| Projects'!$AO575,"DNSP defined",'Calc| Overheads Allocation'!H$78*'Input| Projects'!$AV575,0),0)</f>
        <v>0</v>
      </c>
      <c r="AM575" s="172" cm="1">
        <f t="array" ref="AM575">IFERROR(--('Input| Projects'!$AS575="Yes")*_xlfn.SWITCH('Input| Overheads'!$C$50,"Direct costs",'Calc| Overheads Allocation'!I$8*W575,"Internal labour",'Calc| Overheads Allocation'!I$8*W575*'Input| Projects'!$AO575,"DNSP defined",'Calc| Overheads Allocation'!I$78*'Input| Projects'!$AV575,0),0)</f>
        <v>0</v>
      </c>
      <c r="AN575" s="175"/>
      <c r="AO575" s="172" cm="1">
        <f t="array" ref="AO575">IFERROR(--('Input| Projects'!$AT575="Yes")*_xlfn.SWITCH('Input| Overheads'!$C$50,"Direct costs",'Calc| Overheads Allocation'!C$9*Q575,"Internal labour",'Calc| Overheads Allocation'!C$9*Q575*'Input| Projects'!$AO575,"DNSP defined",'Calc| Overheads Allocation'!C$79*'Input| Projects'!$AW575,0),0)</f>
        <v>0</v>
      </c>
      <c r="AP575" s="172" cm="1">
        <f t="array" ref="AP575">IFERROR(--('Input| Projects'!$AT575="Yes")*_xlfn.SWITCH('Input| Overheads'!$C$50,"Direct costs",'Calc| Overheads Allocation'!D$9*R575,"Internal labour",'Calc| Overheads Allocation'!D$9*R575*'Input| Projects'!$AO575,"DNSP defined",'Calc| Overheads Allocation'!D$79*'Input| Projects'!$AW575,0),0)</f>
        <v>0</v>
      </c>
      <c r="AQ575" s="172" cm="1">
        <f t="array" ref="AQ575">IFERROR(--('Input| Projects'!$AT575="Yes")*_xlfn.SWITCH('Input| Overheads'!$C$50,"Direct costs",'Calc| Overheads Allocation'!E$9*S575,"Internal labour",'Calc| Overheads Allocation'!E$9*S575*'Input| Projects'!$AO575,"DNSP defined",'Calc| Overheads Allocation'!E$79*'Input| Projects'!$AW575,0),0)</f>
        <v>0</v>
      </c>
      <c r="AR575" s="172" cm="1">
        <f t="array" ref="AR575">IFERROR(--('Input| Projects'!$AT575="Yes")*_xlfn.SWITCH('Input| Overheads'!$C$50,"Direct costs",'Calc| Overheads Allocation'!F$9*T575,"Internal labour",'Calc| Overheads Allocation'!F$9*T575*'Input| Projects'!$AO575,"DNSP defined",'Calc| Overheads Allocation'!F$79*'Input| Projects'!$AW575,0),0)</f>
        <v>0</v>
      </c>
      <c r="AS575" s="172" cm="1">
        <f t="array" ref="AS575">IFERROR(--('Input| Projects'!$AT575="Yes")*_xlfn.SWITCH('Input| Overheads'!$C$50,"Direct costs",'Calc| Overheads Allocation'!G$9*U575,"Internal labour",'Calc| Overheads Allocation'!G$9*U575*'Input| Projects'!$AO575,"DNSP defined",'Calc| Overheads Allocation'!G$79*'Input| Projects'!$AW575,0),0)</f>
        <v>0</v>
      </c>
      <c r="AT575" s="172" cm="1">
        <f t="array" ref="AT575">IFERROR(--('Input| Projects'!$AT575="Yes")*_xlfn.SWITCH('Input| Overheads'!$C$50,"Direct costs",'Calc| Overheads Allocation'!H$9*V575,"Internal labour",'Calc| Overheads Allocation'!H$9*V575*'Input| Projects'!$AO575,"DNSP defined",'Calc| Overheads Allocation'!H$79*'Input| Projects'!$AW575,0),0)</f>
        <v>0</v>
      </c>
      <c r="AU575" s="172" cm="1">
        <f t="array" ref="AU575">IFERROR(--('Input| Projects'!$AT575="Yes")*_xlfn.SWITCH('Input| Overheads'!$C$50,"Direct costs",'Calc| Overheads Allocation'!I$9*W575,"Internal labour",'Calc| Overheads Allocation'!I$9*W575*'Input| Projects'!$AO575,"DNSP defined",'Calc| Overheads Allocation'!I$79*'Input| Projects'!$AW575,0),0)</f>
        <v>0</v>
      </c>
      <c r="AV575" s="175"/>
      <c r="AW575" s="172">
        <f t="shared" si="200"/>
        <v>0</v>
      </c>
      <c r="AX575" s="172">
        <f t="shared" si="201"/>
        <v>0</v>
      </c>
      <c r="AY575" s="172">
        <f t="shared" si="202"/>
        <v>0</v>
      </c>
      <c r="AZ575" s="172">
        <f t="shared" si="203"/>
        <v>0</v>
      </c>
      <c r="BA575" s="172">
        <f t="shared" si="204"/>
        <v>0</v>
      </c>
      <c r="BB575" s="172">
        <f t="shared" si="205"/>
        <v>0</v>
      </c>
      <c r="BC575" s="172">
        <f t="shared" si="206"/>
        <v>0</v>
      </c>
      <c r="BD575" s="176"/>
      <c r="BE575" s="172">
        <f t="shared" si="207"/>
        <v>0</v>
      </c>
      <c r="BF575" s="172">
        <f t="shared" si="208"/>
        <v>0</v>
      </c>
      <c r="BG575" s="172">
        <f t="shared" si="209"/>
        <v>0</v>
      </c>
      <c r="BH575" s="172">
        <f t="shared" si="210"/>
        <v>0</v>
      </c>
      <c r="BI575" s="172">
        <f t="shared" si="211"/>
        <v>0</v>
      </c>
      <c r="BJ575" s="172">
        <f t="shared" si="212"/>
        <v>0</v>
      </c>
      <c r="BK575" s="172">
        <f t="shared" si="213"/>
        <v>0</v>
      </c>
      <c r="BL575" s="176"/>
      <c r="BM575" s="172">
        <f t="shared" si="192"/>
        <v>0</v>
      </c>
      <c r="BN575" s="172">
        <f t="shared" si="193"/>
        <v>0</v>
      </c>
      <c r="BO575" s="172">
        <f t="shared" si="194"/>
        <v>0</v>
      </c>
      <c r="BP575" s="172">
        <f t="shared" si="195"/>
        <v>0</v>
      </c>
      <c r="BQ575" s="172">
        <f t="shared" si="196"/>
        <v>0</v>
      </c>
      <c r="BR575" s="172">
        <f t="shared" si="197"/>
        <v>0</v>
      </c>
      <c r="BS575" s="172">
        <f t="shared" si="198"/>
        <v>0</v>
      </c>
      <c r="BT575" s="55"/>
      <c r="BU575" s="158">
        <f>SUMIF('Input| Projects'!$BA$8:$CX$8,RIGHT(BU$9,3),'Input| Projects'!$BA575:$CX575)</f>
        <v>0</v>
      </c>
      <c r="BV575" s="158">
        <f>SUMIF('Input| Projects'!$BA$8:$CX$8,RIGHT(BV$9,3),'Input| Projects'!$BA575:$CX575)</f>
        <v>0</v>
      </c>
      <c r="BW575" s="79" t="str">
        <f t="shared" si="199"/>
        <v/>
      </c>
    </row>
    <row r="576" spans="2:75" x14ac:dyDescent="0.2">
      <c r="B576" s="123">
        <f>IFERROR('Input| Projects'!B576,"")</f>
        <v>567</v>
      </c>
      <c r="C576" s="160" t="str">
        <f>IFERROR(IF('Input| Projects'!C576="","",'Input| Projects'!C576),"")</f>
        <v/>
      </c>
      <c r="D576" s="160" t="str">
        <f>IFERROR(IF('Input| Projects'!D576="","",'Input| Projects'!D576),"")</f>
        <v/>
      </c>
      <c r="E576" s="53"/>
      <c r="F576" s="160" t="str">
        <f>IF(LEN('Input| Projects'!F576)&gt;0,'Input| Projects'!F576,"")</f>
        <v/>
      </c>
      <c r="G576" s="160" t="str">
        <f>IF(LEN('Input| Projects'!G576)&gt;0,'Input| Projects'!G576,"")</f>
        <v/>
      </c>
      <c r="H576" s="10"/>
      <c r="I576" s="194" cm="1">
        <f t="array" ref="I576">IF(LEN($F576)&gt;0,1+IFERROR(SUMPRODUCT(TRANSPOSE('Input| Projects'!$AO576:$AQ576),INDEX('Input| Escalations'!$F$27:$L$29,,MATCH(Q$9,'Input| Escalations'!$F$21:$L$21,0))),0),0)</f>
        <v>0</v>
      </c>
      <c r="J576" s="194" cm="1">
        <f t="array" ref="J576">IF(LEN($F576)&gt;0,1+IFERROR(SUMPRODUCT(TRANSPOSE('Input| Projects'!$AO576:$AQ576),INDEX('Input| Escalations'!$F$27:$L$29,,MATCH(R$9,'Input| Escalations'!$F$21:$L$21,0))),0),0)</f>
        <v>0</v>
      </c>
      <c r="K576" s="194" cm="1">
        <f t="array" ref="K576">IF(LEN($F576)&gt;0,1+IFERROR(SUMPRODUCT(TRANSPOSE('Input| Projects'!$AO576:$AQ576),INDEX('Input| Escalations'!$F$27:$L$29,,MATCH(S$9,'Input| Escalations'!$F$21:$L$21,0))),0),0)</f>
        <v>0</v>
      </c>
      <c r="L576" s="194" cm="1">
        <f t="array" ref="L576">IF(LEN($F576)&gt;0,1+IFERROR(SUMPRODUCT(TRANSPOSE('Input| Projects'!$AO576:$AQ576),INDEX('Input| Escalations'!$F$27:$L$29,,MATCH(T$9,'Input| Escalations'!$F$21:$L$21,0))),0),0)</f>
        <v>0</v>
      </c>
      <c r="M576" s="194" cm="1">
        <f t="array" ref="M576">IF(LEN($F576)&gt;0,1+IFERROR(SUMPRODUCT(TRANSPOSE('Input| Projects'!$AO576:$AQ576),INDEX('Input| Escalations'!$F$27:$L$29,,MATCH(U$9,'Input| Escalations'!$F$21:$L$21,0))),0),0)</f>
        <v>0</v>
      </c>
      <c r="N576" s="194" cm="1">
        <f t="array" ref="N576">IF(LEN($F576)&gt;0,1+IFERROR(SUMPRODUCT(TRANSPOSE('Input| Projects'!$AO576:$AQ576),INDEX('Input| Escalations'!$F$27:$L$29,,MATCH(V$9,'Input| Escalations'!$F$21:$L$21,0))),0),0)</f>
        <v>0</v>
      </c>
      <c r="O576" s="194" cm="1">
        <f t="array" ref="O576">IF(LEN($F576)&gt;0,1+IFERROR(SUMPRODUCT(TRANSPOSE('Input| Projects'!$AO576:$AQ576),INDEX('Input| Escalations'!$F$27:$L$29,,MATCH(W$9,'Input| Escalations'!$F$21:$L$21,0))),0),0)</f>
        <v>0</v>
      </c>
      <c r="P576" s="10"/>
      <c r="Q576" s="172">
        <f>IFERROR(IF(ISNUMBER(FIND("decision",'Input| Setup'!$F$6)),'Input| Projects'!Y576,'Input| Projects'!I576)*'Input| Escalations'!$I$17*I576,0)</f>
        <v>0</v>
      </c>
      <c r="R576" s="172">
        <f>IFERROR(IF(ISNUMBER(FIND("decision",'Input| Setup'!$F$6)),'Input| Projects'!Z576,'Input| Projects'!J576)*'Input| Escalations'!$I$17*J576,0)</f>
        <v>0</v>
      </c>
      <c r="S576" s="172">
        <f>IFERROR(IF(ISNUMBER(FIND("decision",'Input| Setup'!$F$6)),'Input| Projects'!AA576,'Input| Projects'!K576)*'Input| Escalations'!$I$17*K576,0)</f>
        <v>0</v>
      </c>
      <c r="T576" s="172">
        <f>IFERROR(IF(ISNUMBER(FIND("decision",'Input| Setup'!$F$6)),'Input| Projects'!AB576,'Input| Projects'!L576)*'Input| Escalations'!$I$17*L576,0)</f>
        <v>0</v>
      </c>
      <c r="U576" s="172">
        <f>IFERROR(IF(ISNUMBER(FIND("decision",'Input| Setup'!$F$6)),'Input| Projects'!AC576,'Input| Projects'!M576)*'Input| Escalations'!$I$17*M576,0)</f>
        <v>0</v>
      </c>
      <c r="V576" s="172">
        <f>IFERROR(IF(ISNUMBER(FIND("decision",'Input| Setup'!$F$6)),'Input| Projects'!AD576,'Input| Projects'!N576)*'Input| Escalations'!$I$17*N576,0)</f>
        <v>0</v>
      </c>
      <c r="W576" s="172">
        <f>IFERROR(IF(ISNUMBER(FIND("decision",'Input| Setup'!$F$6)),'Input| Projects'!AE576,'Input| Projects'!O576)*'Input| Escalations'!$I$17*O576,0)</f>
        <v>0</v>
      </c>
      <c r="X576" s="175"/>
      <c r="Y576" s="172">
        <f>IF(ISNUMBER(FIND("decision",'Input| Setup'!$F$6)),'Input| Projects'!AG576,'Input| Projects'!Q576)*I576*'Input| Escalations'!$I$17</f>
        <v>0</v>
      </c>
      <c r="Z576" s="172">
        <f>IF(ISNUMBER(FIND("decision",'Input| Setup'!$F$6)),'Input| Projects'!AH576,'Input| Projects'!R576)*J576*'Input| Escalations'!$I$17</f>
        <v>0</v>
      </c>
      <c r="AA576" s="172">
        <f>IF(ISNUMBER(FIND("decision",'Input| Setup'!$F$6)),'Input| Projects'!AI576,'Input| Projects'!S576)*K576*'Input| Escalations'!$I$17</f>
        <v>0</v>
      </c>
      <c r="AB576" s="172">
        <f>IF(ISNUMBER(FIND("decision",'Input| Setup'!$F$6)),'Input| Projects'!AJ576,'Input| Projects'!T576)*L576*'Input| Escalations'!$I$17</f>
        <v>0</v>
      </c>
      <c r="AC576" s="172">
        <f>IF(ISNUMBER(FIND("decision",'Input| Setup'!$F$6)),'Input| Projects'!AK576,'Input| Projects'!U576)*M576*'Input| Escalations'!$I$17</f>
        <v>0</v>
      </c>
      <c r="AD576" s="172">
        <f>IF(ISNUMBER(FIND("decision",'Input| Setup'!$F$6)),'Input| Projects'!AL576,'Input| Projects'!V576)*N576*'Input| Escalations'!$I$17</f>
        <v>0</v>
      </c>
      <c r="AE576" s="172">
        <f>IF(ISNUMBER(FIND("decision",'Input| Setup'!$F$6)),'Input| Projects'!AM576,'Input| Projects'!W576)*O576*'Input| Escalations'!$I$17</f>
        <v>0</v>
      </c>
      <c r="AF576" s="175"/>
      <c r="AG576" s="172" cm="1">
        <f t="array" ref="AG576">IFERROR(--('Input| Projects'!$AS576="Yes")*_xlfn.SWITCH('Input| Overheads'!$C$50,"Direct costs",'Calc| Overheads Allocation'!C$8*Q576,"Internal labour",'Calc| Overheads Allocation'!C$8*Q576*'Input| Projects'!$AO576,"DNSP defined",'Calc| Overheads Allocation'!C$78*'Input| Projects'!$AV576,0),0)</f>
        <v>0</v>
      </c>
      <c r="AH576" s="172" cm="1">
        <f t="array" ref="AH576">IFERROR(--('Input| Projects'!$AS576="Yes")*_xlfn.SWITCH('Input| Overheads'!$C$50,"Direct costs",'Calc| Overheads Allocation'!D$8*R576,"Internal labour",'Calc| Overheads Allocation'!D$8*R576*'Input| Projects'!$AO576,"DNSP defined",'Calc| Overheads Allocation'!D$78*'Input| Projects'!$AV576,0),0)</f>
        <v>0</v>
      </c>
      <c r="AI576" s="172" cm="1">
        <f t="array" ref="AI576">IFERROR(--('Input| Projects'!$AS576="Yes")*_xlfn.SWITCH('Input| Overheads'!$C$50,"Direct costs",'Calc| Overheads Allocation'!E$8*S576,"Internal labour",'Calc| Overheads Allocation'!E$8*S576*'Input| Projects'!$AO576,"DNSP defined",'Calc| Overheads Allocation'!E$78*'Input| Projects'!$AV576,0),0)</f>
        <v>0</v>
      </c>
      <c r="AJ576" s="172" cm="1">
        <f t="array" ref="AJ576">IFERROR(--('Input| Projects'!$AS576="Yes")*_xlfn.SWITCH('Input| Overheads'!$C$50,"Direct costs",'Calc| Overheads Allocation'!F$8*T576,"Internal labour",'Calc| Overheads Allocation'!F$8*T576*'Input| Projects'!$AO576,"DNSP defined",'Calc| Overheads Allocation'!F$78*'Input| Projects'!$AV576,0),0)</f>
        <v>0</v>
      </c>
      <c r="AK576" s="172" cm="1">
        <f t="array" ref="AK576">IFERROR(--('Input| Projects'!$AS576="Yes")*_xlfn.SWITCH('Input| Overheads'!$C$50,"Direct costs",'Calc| Overheads Allocation'!G$8*U576,"Internal labour",'Calc| Overheads Allocation'!G$8*U576*'Input| Projects'!$AO576,"DNSP defined",'Calc| Overheads Allocation'!G$78*'Input| Projects'!$AV576,0),0)</f>
        <v>0</v>
      </c>
      <c r="AL576" s="172" cm="1">
        <f t="array" ref="AL576">IFERROR(--('Input| Projects'!$AS576="Yes")*_xlfn.SWITCH('Input| Overheads'!$C$50,"Direct costs",'Calc| Overheads Allocation'!H$8*V576,"Internal labour",'Calc| Overheads Allocation'!H$8*V576*'Input| Projects'!$AO576,"DNSP defined",'Calc| Overheads Allocation'!H$78*'Input| Projects'!$AV576,0),0)</f>
        <v>0</v>
      </c>
      <c r="AM576" s="172" cm="1">
        <f t="array" ref="AM576">IFERROR(--('Input| Projects'!$AS576="Yes")*_xlfn.SWITCH('Input| Overheads'!$C$50,"Direct costs",'Calc| Overheads Allocation'!I$8*W576,"Internal labour",'Calc| Overheads Allocation'!I$8*W576*'Input| Projects'!$AO576,"DNSP defined",'Calc| Overheads Allocation'!I$78*'Input| Projects'!$AV576,0),0)</f>
        <v>0</v>
      </c>
      <c r="AN576" s="175"/>
      <c r="AO576" s="172" cm="1">
        <f t="array" ref="AO576">IFERROR(--('Input| Projects'!$AT576="Yes")*_xlfn.SWITCH('Input| Overheads'!$C$50,"Direct costs",'Calc| Overheads Allocation'!C$9*Q576,"Internal labour",'Calc| Overheads Allocation'!C$9*Q576*'Input| Projects'!$AO576,"DNSP defined",'Calc| Overheads Allocation'!C$79*'Input| Projects'!$AW576,0),0)</f>
        <v>0</v>
      </c>
      <c r="AP576" s="172" cm="1">
        <f t="array" ref="AP576">IFERROR(--('Input| Projects'!$AT576="Yes")*_xlfn.SWITCH('Input| Overheads'!$C$50,"Direct costs",'Calc| Overheads Allocation'!D$9*R576,"Internal labour",'Calc| Overheads Allocation'!D$9*R576*'Input| Projects'!$AO576,"DNSP defined",'Calc| Overheads Allocation'!D$79*'Input| Projects'!$AW576,0),0)</f>
        <v>0</v>
      </c>
      <c r="AQ576" s="172" cm="1">
        <f t="array" ref="AQ576">IFERROR(--('Input| Projects'!$AT576="Yes")*_xlfn.SWITCH('Input| Overheads'!$C$50,"Direct costs",'Calc| Overheads Allocation'!E$9*S576,"Internal labour",'Calc| Overheads Allocation'!E$9*S576*'Input| Projects'!$AO576,"DNSP defined",'Calc| Overheads Allocation'!E$79*'Input| Projects'!$AW576,0),0)</f>
        <v>0</v>
      </c>
      <c r="AR576" s="172" cm="1">
        <f t="array" ref="AR576">IFERROR(--('Input| Projects'!$AT576="Yes")*_xlfn.SWITCH('Input| Overheads'!$C$50,"Direct costs",'Calc| Overheads Allocation'!F$9*T576,"Internal labour",'Calc| Overheads Allocation'!F$9*T576*'Input| Projects'!$AO576,"DNSP defined",'Calc| Overheads Allocation'!F$79*'Input| Projects'!$AW576,0),0)</f>
        <v>0</v>
      </c>
      <c r="AS576" s="172" cm="1">
        <f t="array" ref="AS576">IFERROR(--('Input| Projects'!$AT576="Yes")*_xlfn.SWITCH('Input| Overheads'!$C$50,"Direct costs",'Calc| Overheads Allocation'!G$9*U576,"Internal labour",'Calc| Overheads Allocation'!G$9*U576*'Input| Projects'!$AO576,"DNSP defined",'Calc| Overheads Allocation'!G$79*'Input| Projects'!$AW576,0),0)</f>
        <v>0</v>
      </c>
      <c r="AT576" s="172" cm="1">
        <f t="array" ref="AT576">IFERROR(--('Input| Projects'!$AT576="Yes")*_xlfn.SWITCH('Input| Overheads'!$C$50,"Direct costs",'Calc| Overheads Allocation'!H$9*V576,"Internal labour",'Calc| Overheads Allocation'!H$9*V576*'Input| Projects'!$AO576,"DNSP defined",'Calc| Overheads Allocation'!H$79*'Input| Projects'!$AW576,0),0)</f>
        <v>0</v>
      </c>
      <c r="AU576" s="172" cm="1">
        <f t="array" ref="AU576">IFERROR(--('Input| Projects'!$AT576="Yes")*_xlfn.SWITCH('Input| Overheads'!$C$50,"Direct costs",'Calc| Overheads Allocation'!I$9*W576,"Internal labour",'Calc| Overheads Allocation'!I$9*W576*'Input| Projects'!$AO576,"DNSP defined",'Calc| Overheads Allocation'!I$79*'Input| Projects'!$AW576,0),0)</f>
        <v>0</v>
      </c>
      <c r="AV576" s="175"/>
      <c r="AW576" s="172">
        <f t="shared" si="200"/>
        <v>0</v>
      </c>
      <c r="AX576" s="172">
        <f t="shared" si="201"/>
        <v>0</v>
      </c>
      <c r="AY576" s="172">
        <f t="shared" si="202"/>
        <v>0</v>
      </c>
      <c r="AZ576" s="172">
        <f t="shared" si="203"/>
        <v>0</v>
      </c>
      <c r="BA576" s="172">
        <f t="shared" si="204"/>
        <v>0</v>
      </c>
      <c r="BB576" s="172">
        <f t="shared" si="205"/>
        <v>0</v>
      </c>
      <c r="BC576" s="172">
        <f t="shared" si="206"/>
        <v>0</v>
      </c>
      <c r="BD576" s="176"/>
      <c r="BE576" s="172">
        <f t="shared" si="207"/>
        <v>0</v>
      </c>
      <c r="BF576" s="172">
        <f t="shared" si="208"/>
        <v>0</v>
      </c>
      <c r="BG576" s="172">
        <f t="shared" si="209"/>
        <v>0</v>
      </c>
      <c r="BH576" s="172">
        <f t="shared" si="210"/>
        <v>0</v>
      </c>
      <c r="BI576" s="172">
        <f t="shared" si="211"/>
        <v>0</v>
      </c>
      <c r="BJ576" s="172">
        <f t="shared" si="212"/>
        <v>0</v>
      </c>
      <c r="BK576" s="172">
        <f t="shared" si="213"/>
        <v>0</v>
      </c>
      <c r="BL576" s="176"/>
      <c r="BM576" s="172">
        <f t="shared" si="192"/>
        <v>0</v>
      </c>
      <c r="BN576" s="172">
        <f t="shared" si="193"/>
        <v>0</v>
      </c>
      <c r="BO576" s="172">
        <f t="shared" si="194"/>
        <v>0</v>
      </c>
      <c r="BP576" s="172">
        <f t="shared" si="195"/>
        <v>0</v>
      </c>
      <c r="BQ576" s="172">
        <f t="shared" si="196"/>
        <v>0</v>
      </c>
      <c r="BR576" s="172">
        <f t="shared" si="197"/>
        <v>0</v>
      </c>
      <c r="BS576" s="172">
        <f t="shared" si="198"/>
        <v>0</v>
      </c>
      <c r="BT576" s="55"/>
      <c r="BU576" s="158">
        <f>SUMIF('Input| Projects'!$BA$8:$CX$8,RIGHT(BU$9,3),'Input| Projects'!$BA576:$CX576)</f>
        <v>0</v>
      </c>
      <c r="BV576" s="158">
        <f>SUMIF('Input| Projects'!$BA$8:$CX$8,RIGHT(BV$9,3),'Input| Projects'!$BA576:$CX576)</f>
        <v>0</v>
      </c>
      <c r="BW576" s="79" t="str">
        <f t="shared" si="199"/>
        <v/>
      </c>
    </row>
    <row r="577" spans="2:75" x14ac:dyDescent="0.2">
      <c r="B577" s="123">
        <f>IFERROR('Input| Projects'!B577,"")</f>
        <v>568</v>
      </c>
      <c r="C577" s="160" t="str">
        <f>IFERROR(IF('Input| Projects'!C577="","",'Input| Projects'!C577),"")</f>
        <v/>
      </c>
      <c r="D577" s="160" t="str">
        <f>IFERROR(IF('Input| Projects'!D577="","",'Input| Projects'!D577),"")</f>
        <v/>
      </c>
      <c r="E577" s="53"/>
      <c r="F577" s="160" t="str">
        <f>IF(LEN('Input| Projects'!F577)&gt;0,'Input| Projects'!F577,"")</f>
        <v/>
      </c>
      <c r="G577" s="160" t="str">
        <f>IF(LEN('Input| Projects'!G577)&gt;0,'Input| Projects'!G577,"")</f>
        <v/>
      </c>
      <c r="H577" s="10"/>
      <c r="I577" s="194" cm="1">
        <f t="array" ref="I577">IF(LEN($F577)&gt;0,1+IFERROR(SUMPRODUCT(TRANSPOSE('Input| Projects'!$AO577:$AQ577),INDEX('Input| Escalations'!$F$27:$L$29,,MATCH(Q$9,'Input| Escalations'!$F$21:$L$21,0))),0),0)</f>
        <v>0</v>
      </c>
      <c r="J577" s="194" cm="1">
        <f t="array" ref="J577">IF(LEN($F577)&gt;0,1+IFERROR(SUMPRODUCT(TRANSPOSE('Input| Projects'!$AO577:$AQ577),INDEX('Input| Escalations'!$F$27:$L$29,,MATCH(R$9,'Input| Escalations'!$F$21:$L$21,0))),0),0)</f>
        <v>0</v>
      </c>
      <c r="K577" s="194" cm="1">
        <f t="array" ref="K577">IF(LEN($F577)&gt;0,1+IFERROR(SUMPRODUCT(TRANSPOSE('Input| Projects'!$AO577:$AQ577),INDEX('Input| Escalations'!$F$27:$L$29,,MATCH(S$9,'Input| Escalations'!$F$21:$L$21,0))),0),0)</f>
        <v>0</v>
      </c>
      <c r="L577" s="194" cm="1">
        <f t="array" ref="L577">IF(LEN($F577)&gt;0,1+IFERROR(SUMPRODUCT(TRANSPOSE('Input| Projects'!$AO577:$AQ577),INDEX('Input| Escalations'!$F$27:$L$29,,MATCH(T$9,'Input| Escalations'!$F$21:$L$21,0))),0),0)</f>
        <v>0</v>
      </c>
      <c r="M577" s="194" cm="1">
        <f t="array" ref="M577">IF(LEN($F577)&gt;0,1+IFERROR(SUMPRODUCT(TRANSPOSE('Input| Projects'!$AO577:$AQ577),INDEX('Input| Escalations'!$F$27:$L$29,,MATCH(U$9,'Input| Escalations'!$F$21:$L$21,0))),0),0)</f>
        <v>0</v>
      </c>
      <c r="N577" s="194" cm="1">
        <f t="array" ref="N577">IF(LEN($F577)&gt;0,1+IFERROR(SUMPRODUCT(TRANSPOSE('Input| Projects'!$AO577:$AQ577),INDEX('Input| Escalations'!$F$27:$L$29,,MATCH(V$9,'Input| Escalations'!$F$21:$L$21,0))),0),0)</f>
        <v>0</v>
      </c>
      <c r="O577" s="194" cm="1">
        <f t="array" ref="O577">IF(LEN($F577)&gt;0,1+IFERROR(SUMPRODUCT(TRANSPOSE('Input| Projects'!$AO577:$AQ577),INDEX('Input| Escalations'!$F$27:$L$29,,MATCH(W$9,'Input| Escalations'!$F$21:$L$21,0))),0),0)</f>
        <v>0</v>
      </c>
      <c r="P577" s="10"/>
      <c r="Q577" s="172">
        <f>IFERROR(IF(ISNUMBER(FIND("decision",'Input| Setup'!$F$6)),'Input| Projects'!Y577,'Input| Projects'!I577)*'Input| Escalations'!$I$17*I577,0)</f>
        <v>0</v>
      </c>
      <c r="R577" s="172">
        <f>IFERROR(IF(ISNUMBER(FIND("decision",'Input| Setup'!$F$6)),'Input| Projects'!Z577,'Input| Projects'!J577)*'Input| Escalations'!$I$17*J577,0)</f>
        <v>0</v>
      </c>
      <c r="S577" s="172">
        <f>IFERROR(IF(ISNUMBER(FIND("decision",'Input| Setup'!$F$6)),'Input| Projects'!AA577,'Input| Projects'!K577)*'Input| Escalations'!$I$17*K577,0)</f>
        <v>0</v>
      </c>
      <c r="T577" s="172">
        <f>IFERROR(IF(ISNUMBER(FIND("decision",'Input| Setup'!$F$6)),'Input| Projects'!AB577,'Input| Projects'!L577)*'Input| Escalations'!$I$17*L577,0)</f>
        <v>0</v>
      </c>
      <c r="U577" s="172">
        <f>IFERROR(IF(ISNUMBER(FIND("decision",'Input| Setup'!$F$6)),'Input| Projects'!AC577,'Input| Projects'!M577)*'Input| Escalations'!$I$17*M577,0)</f>
        <v>0</v>
      </c>
      <c r="V577" s="172">
        <f>IFERROR(IF(ISNUMBER(FIND("decision",'Input| Setup'!$F$6)),'Input| Projects'!AD577,'Input| Projects'!N577)*'Input| Escalations'!$I$17*N577,0)</f>
        <v>0</v>
      </c>
      <c r="W577" s="172">
        <f>IFERROR(IF(ISNUMBER(FIND("decision",'Input| Setup'!$F$6)),'Input| Projects'!AE577,'Input| Projects'!O577)*'Input| Escalations'!$I$17*O577,0)</f>
        <v>0</v>
      </c>
      <c r="X577" s="175"/>
      <c r="Y577" s="172">
        <f>IF(ISNUMBER(FIND("decision",'Input| Setup'!$F$6)),'Input| Projects'!AG577,'Input| Projects'!Q577)*I577*'Input| Escalations'!$I$17</f>
        <v>0</v>
      </c>
      <c r="Z577" s="172">
        <f>IF(ISNUMBER(FIND("decision",'Input| Setup'!$F$6)),'Input| Projects'!AH577,'Input| Projects'!R577)*J577*'Input| Escalations'!$I$17</f>
        <v>0</v>
      </c>
      <c r="AA577" s="172">
        <f>IF(ISNUMBER(FIND("decision",'Input| Setup'!$F$6)),'Input| Projects'!AI577,'Input| Projects'!S577)*K577*'Input| Escalations'!$I$17</f>
        <v>0</v>
      </c>
      <c r="AB577" s="172">
        <f>IF(ISNUMBER(FIND("decision",'Input| Setup'!$F$6)),'Input| Projects'!AJ577,'Input| Projects'!T577)*L577*'Input| Escalations'!$I$17</f>
        <v>0</v>
      </c>
      <c r="AC577" s="172">
        <f>IF(ISNUMBER(FIND("decision",'Input| Setup'!$F$6)),'Input| Projects'!AK577,'Input| Projects'!U577)*M577*'Input| Escalations'!$I$17</f>
        <v>0</v>
      </c>
      <c r="AD577" s="172">
        <f>IF(ISNUMBER(FIND("decision",'Input| Setup'!$F$6)),'Input| Projects'!AL577,'Input| Projects'!V577)*N577*'Input| Escalations'!$I$17</f>
        <v>0</v>
      </c>
      <c r="AE577" s="172">
        <f>IF(ISNUMBER(FIND("decision",'Input| Setup'!$F$6)),'Input| Projects'!AM577,'Input| Projects'!W577)*O577*'Input| Escalations'!$I$17</f>
        <v>0</v>
      </c>
      <c r="AF577" s="175"/>
      <c r="AG577" s="172" cm="1">
        <f t="array" ref="AG577">IFERROR(--('Input| Projects'!$AS577="Yes")*_xlfn.SWITCH('Input| Overheads'!$C$50,"Direct costs",'Calc| Overheads Allocation'!C$8*Q577,"Internal labour",'Calc| Overheads Allocation'!C$8*Q577*'Input| Projects'!$AO577,"DNSP defined",'Calc| Overheads Allocation'!C$78*'Input| Projects'!$AV577,0),0)</f>
        <v>0</v>
      </c>
      <c r="AH577" s="172" cm="1">
        <f t="array" ref="AH577">IFERROR(--('Input| Projects'!$AS577="Yes")*_xlfn.SWITCH('Input| Overheads'!$C$50,"Direct costs",'Calc| Overheads Allocation'!D$8*R577,"Internal labour",'Calc| Overheads Allocation'!D$8*R577*'Input| Projects'!$AO577,"DNSP defined",'Calc| Overheads Allocation'!D$78*'Input| Projects'!$AV577,0),0)</f>
        <v>0</v>
      </c>
      <c r="AI577" s="172" cm="1">
        <f t="array" ref="AI577">IFERROR(--('Input| Projects'!$AS577="Yes")*_xlfn.SWITCH('Input| Overheads'!$C$50,"Direct costs",'Calc| Overheads Allocation'!E$8*S577,"Internal labour",'Calc| Overheads Allocation'!E$8*S577*'Input| Projects'!$AO577,"DNSP defined",'Calc| Overheads Allocation'!E$78*'Input| Projects'!$AV577,0),0)</f>
        <v>0</v>
      </c>
      <c r="AJ577" s="172" cm="1">
        <f t="array" ref="AJ577">IFERROR(--('Input| Projects'!$AS577="Yes")*_xlfn.SWITCH('Input| Overheads'!$C$50,"Direct costs",'Calc| Overheads Allocation'!F$8*T577,"Internal labour",'Calc| Overheads Allocation'!F$8*T577*'Input| Projects'!$AO577,"DNSP defined",'Calc| Overheads Allocation'!F$78*'Input| Projects'!$AV577,0),0)</f>
        <v>0</v>
      </c>
      <c r="AK577" s="172" cm="1">
        <f t="array" ref="AK577">IFERROR(--('Input| Projects'!$AS577="Yes")*_xlfn.SWITCH('Input| Overheads'!$C$50,"Direct costs",'Calc| Overheads Allocation'!G$8*U577,"Internal labour",'Calc| Overheads Allocation'!G$8*U577*'Input| Projects'!$AO577,"DNSP defined",'Calc| Overheads Allocation'!G$78*'Input| Projects'!$AV577,0),0)</f>
        <v>0</v>
      </c>
      <c r="AL577" s="172" cm="1">
        <f t="array" ref="AL577">IFERROR(--('Input| Projects'!$AS577="Yes")*_xlfn.SWITCH('Input| Overheads'!$C$50,"Direct costs",'Calc| Overheads Allocation'!H$8*V577,"Internal labour",'Calc| Overheads Allocation'!H$8*V577*'Input| Projects'!$AO577,"DNSP defined",'Calc| Overheads Allocation'!H$78*'Input| Projects'!$AV577,0),0)</f>
        <v>0</v>
      </c>
      <c r="AM577" s="172" cm="1">
        <f t="array" ref="AM577">IFERROR(--('Input| Projects'!$AS577="Yes")*_xlfn.SWITCH('Input| Overheads'!$C$50,"Direct costs",'Calc| Overheads Allocation'!I$8*W577,"Internal labour",'Calc| Overheads Allocation'!I$8*W577*'Input| Projects'!$AO577,"DNSP defined",'Calc| Overheads Allocation'!I$78*'Input| Projects'!$AV577,0),0)</f>
        <v>0</v>
      </c>
      <c r="AN577" s="175"/>
      <c r="AO577" s="172" cm="1">
        <f t="array" ref="AO577">IFERROR(--('Input| Projects'!$AT577="Yes")*_xlfn.SWITCH('Input| Overheads'!$C$50,"Direct costs",'Calc| Overheads Allocation'!C$9*Q577,"Internal labour",'Calc| Overheads Allocation'!C$9*Q577*'Input| Projects'!$AO577,"DNSP defined",'Calc| Overheads Allocation'!C$79*'Input| Projects'!$AW577,0),0)</f>
        <v>0</v>
      </c>
      <c r="AP577" s="172" cm="1">
        <f t="array" ref="AP577">IFERROR(--('Input| Projects'!$AT577="Yes")*_xlfn.SWITCH('Input| Overheads'!$C$50,"Direct costs",'Calc| Overheads Allocation'!D$9*R577,"Internal labour",'Calc| Overheads Allocation'!D$9*R577*'Input| Projects'!$AO577,"DNSP defined",'Calc| Overheads Allocation'!D$79*'Input| Projects'!$AW577,0),0)</f>
        <v>0</v>
      </c>
      <c r="AQ577" s="172" cm="1">
        <f t="array" ref="AQ577">IFERROR(--('Input| Projects'!$AT577="Yes")*_xlfn.SWITCH('Input| Overheads'!$C$50,"Direct costs",'Calc| Overheads Allocation'!E$9*S577,"Internal labour",'Calc| Overheads Allocation'!E$9*S577*'Input| Projects'!$AO577,"DNSP defined",'Calc| Overheads Allocation'!E$79*'Input| Projects'!$AW577,0),0)</f>
        <v>0</v>
      </c>
      <c r="AR577" s="172" cm="1">
        <f t="array" ref="AR577">IFERROR(--('Input| Projects'!$AT577="Yes")*_xlfn.SWITCH('Input| Overheads'!$C$50,"Direct costs",'Calc| Overheads Allocation'!F$9*T577,"Internal labour",'Calc| Overheads Allocation'!F$9*T577*'Input| Projects'!$AO577,"DNSP defined",'Calc| Overheads Allocation'!F$79*'Input| Projects'!$AW577,0),0)</f>
        <v>0</v>
      </c>
      <c r="AS577" s="172" cm="1">
        <f t="array" ref="AS577">IFERROR(--('Input| Projects'!$AT577="Yes")*_xlfn.SWITCH('Input| Overheads'!$C$50,"Direct costs",'Calc| Overheads Allocation'!G$9*U577,"Internal labour",'Calc| Overheads Allocation'!G$9*U577*'Input| Projects'!$AO577,"DNSP defined",'Calc| Overheads Allocation'!G$79*'Input| Projects'!$AW577,0),0)</f>
        <v>0</v>
      </c>
      <c r="AT577" s="172" cm="1">
        <f t="array" ref="AT577">IFERROR(--('Input| Projects'!$AT577="Yes")*_xlfn.SWITCH('Input| Overheads'!$C$50,"Direct costs",'Calc| Overheads Allocation'!H$9*V577,"Internal labour",'Calc| Overheads Allocation'!H$9*V577*'Input| Projects'!$AO577,"DNSP defined",'Calc| Overheads Allocation'!H$79*'Input| Projects'!$AW577,0),0)</f>
        <v>0</v>
      </c>
      <c r="AU577" s="172" cm="1">
        <f t="array" ref="AU577">IFERROR(--('Input| Projects'!$AT577="Yes")*_xlfn.SWITCH('Input| Overheads'!$C$50,"Direct costs",'Calc| Overheads Allocation'!I$9*W577,"Internal labour",'Calc| Overheads Allocation'!I$9*W577*'Input| Projects'!$AO577,"DNSP defined",'Calc| Overheads Allocation'!I$79*'Input| Projects'!$AW577,0),0)</f>
        <v>0</v>
      </c>
      <c r="AV577" s="175"/>
      <c r="AW577" s="172">
        <f t="shared" si="200"/>
        <v>0</v>
      </c>
      <c r="AX577" s="172">
        <f t="shared" si="201"/>
        <v>0</v>
      </c>
      <c r="AY577" s="172">
        <f t="shared" si="202"/>
        <v>0</v>
      </c>
      <c r="AZ577" s="172">
        <f t="shared" si="203"/>
        <v>0</v>
      </c>
      <c r="BA577" s="172">
        <f t="shared" si="204"/>
        <v>0</v>
      </c>
      <c r="BB577" s="172">
        <f t="shared" si="205"/>
        <v>0</v>
      </c>
      <c r="BC577" s="172">
        <f t="shared" si="206"/>
        <v>0</v>
      </c>
      <c r="BD577" s="176"/>
      <c r="BE577" s="172">
        <f t="shared" si="207"/>
        <v>0</v>
      </c>
      <c r="BF577" s="172">
        <f t="shared" si="208"/>
        <v>0</v>
      </c>
      <c r="BG577" s="172">
        <f t="shared" si="209"/>
        <v>0</v>
      </c>
      <c r="BH577" s="172">
        <f t="shared" si="210"/>
        <v>0</v>
      </c>
      <c r="BI577" s="172">
        <f t="shared" si="211"/>
        <v>0</v>
      </c>
      <c r="BJ577" s="172">
        <f t="shared" si="212"/>
        <v>0</v>
      </c>
      <c r="BK577" s="172">
        <f t="shared" si="213"/>
        <v>0</v>
      </c>
      <c r="BL577" s="176"/>
      <c r="BM577" s="172">
        <f t="shared" si="192"/>
        <v>0</v>
      </c>
      <c r="BN577" s="172">
        <f t="shared" si="193"/>
        <v>0</v>
      </c>
      <c r="BO577" s="172">
        <f t="shared" si="194"/>
        <v>0</v>
      </c>
      <c r="BP577" s="172">
        <f t="shared" si="195"/>
        <v>0</v>
      </c>
      <c r="BQ577" s="172">
        <f t="shared" si="196"/>
        <v>0</v>
      </c>
      <c r="BR577" s="172">
        <f t="shared" si="197"/>
        <v>0</v>
      </c>
      <c r="BS577" s="172">
        <f t="shared" si="198"/>
        <v>0</v>
      </c>
      <c r="BT577" s="55"/>
      <c r="BU577" s="158">
        <f>SUMIF('Input| Projects'!$BA$8:$CX$8,RIGHT(BU$9,3),'Input| Projects'!$BA577:$CX577)</f>
        <v>0</v>
      </c>
      <c r="BV577" s="158">
        <f>SUMIF('Input| Projects'!$BA$8:$CX$8,RIGHT(BV$9,3),'Input| Projects'!$BA577:$CX577)</f>
        <v>0</v>
      </c>
      <c r="BW577" s="79" t="str">
        <f t="shared" si="199"/>
        <v/>
      </c>
    </row>
    <row r="578" spans="2:75" x14ac:dyDescent="0.2">
      <c r="B578" s="123">
        <f>IFERROR('Input| Projects'!B578,"")</f>
        <v>569</v>
      </c>
      <c r="C578" s="160" t="str">
        <f>IFERROR(IF('Input| Projects'!C578="","",'Input| Projects'!C578),"")</f>
        <v/>
      </c>
      <c r="D578" s="160" t="str">
        <f>IFERROR(IF('Input| Projects'!D578="","",'Input| Projects'!D578),"")</f>
        <v/>
      </c>
      <c r="E578" s="53"/>
      <c r="F578" s="160" t="str">
        <f>IF(LEN('Input| Projects'!F578)&gt;0,'Input| Projects'!F578,"")</f>
        <v/>
      </c>
      <c r="G578" s="160" t="str">
        <f>IF(LEN('Input| Projects'!G578)&gt;0,'Input| Projects'!G578,"")</f>
        <v/>
      </c>
      <c r="H578" s="10"/>
      <c r="I578" s="194" cm="1">
        <f t="array" ref="I578">IF(LEN($F578)&gt;0,1+IFERROR(SUMPRODUCT(TRANSPOSE('Input| Projects'!$AO578:$AQ578),INDEX('Input| Escalations'!$F$27:$L$29,,MATCH(Q$9,'Input| Escalations'!$F$21:$L$21,0))),0),0)</f>
        <v>0</v>
      </c>
      <c r="J578" s="194" cm="1">
        <f t="array" ref="J578">IF(LEN($F578)&gt;0,1+IFERROR(SUMPRODUCT(TRANSPOSE('Input| Projects'!$AO578:$AQ578),INDEX('Input| Escalations'!$F$27:$L$29,,MATCH(R$9,'Input| Escalations'!$F$21:$L$21,0))),0),0)</f>
        <v>0</v>
      </c>
      <c r="K578" s="194" cm="1">
        <f t="array" ref="K578">IF(LEN($F578)&gt;0,1+IFERROR(SUMPRODUCT(TRANSPOSE('Input| Projects'!$AO578:$AQ578),INDEX('Input| Escalations'!$F$27:$L$29,,MATCH(S$9,'Input| Escalations'!$F$21:$L$21,0))),0),0)</f>
        <v>0</v>
      </c>
      <c r="L578" s="194" cm="1">
        <f t="array" ref="L578">IF(LEN($F578)&gt;0,1+IFERROR(SUMPRODUCT(TRANSPOSE('Input| Projects'!$AO578:$AQ578),INDEX('Input| Escalations'!$F$27:$L$29,,MATCH(T$9,'Input| Escalations'!$F$21:$L$21,0))),0),0)</f>
        <v>0</v>
      </c>
      <c r="M578" s="194" cm="1">
        <f t="array" ref="M578">IF(LEN($F578)&gt;0,1+IFERROR(SUMPRODUCT(TRANSPOSE('Input| Projects'!$AO578:$AQ578),INDEX('Input| Escalations'!$F$27:$L$29,,MATCH(U$9,'Input| Escalations'!$F$21:$L$21,0))),0),0)</f>
        <v>0</v>
      </c>
      <c r="N578" s="194" cm="1">
        <f t="array" ref="N578">IF(LEN($F578)&gt;0,1+IFERROR(SUMPRODUCT(TRANSPOSE('Input| Projects'!$AO578:$AQ578),INDEX('Input| Escalations'!$F$27:$L$29,,MATCH(V$9,'Input| Escalations'!$F$21:$L$21,0))),0),0)</f>
        <v>0</v>
      </c>
      <c r="O578" s="194" cm="1">
        <f t="array" ref="O578">IF(LEN($F578)&gt;0,1+IFERROR(SUMPRODUCT(TRANSPOSE('Input| Projects'!$AO578:$AQ578),INDEX('Input| Escalations'!$F$27:$L$29,,MATCH(W$9,'Input| Escalations'!$F$21:$L$21,0))),0),0)</f>
        <v>0</v>
      </c>
      <c r="P578" s="10"/>
      <c r="Q578" s="172">
        <f>IFERROR(IF(ISNUMBER(FIND("decision",'Input| Setup'!$F$6)),'Input| Projects'!Y578,'Input| Projects'!I578)*'Input| Escalations'!$I$17*I578,0)</f>
        <v>0</v>
      </c>
      <c r="R578" s="172">
        <f>IFERROR(IF(ISNUMBER(FIND("decision",'Input| Setup'!$F$6)),'Input| Projects'!Z578,'Input| Projects'!J578)*'Input| Escalations'!$I$17*J578,0)</f>
        <v>0</v>
      </c>
      <c r="S578" s="172">
        <f>IFERROR(IF(ISNUMBER(FIND("decision",'Input| Setup'!$F$6)),'Input| Projects'!AA578,'Input| Projects'!K578)*'Input| Escalations'!$I$17*K578,0)</f>
        <v>0</v>
      </c>
      <c r="T578" s="172">
        <f>IFERROR(IF(ISNUMBER(FIND("decision",'Input| Setup'!$F$6)),'Input| Projects'!AB578,'Input| Projects'!L578)*'Input| Escalations'!$I$17*L578,0)</f>
        <v>0</v>
      </c>
      <c r="U578" s="172">
        <f>IFERROR(IF(ISNUMBER(FIND("decision",'Input| Setup'!$F$6)),'Input| Projects'!AC578,'Input| Projects'!M578)*'Input| Escalations'!$I$17*M578,0)</f>
        <v>0</v>
      </c>
      <c r="V578" s="172">
        <f>IFERROR(IF(ISNUMBER(FIND("decision",'Input| Setup'!$F$6)),'Input| Projects'!AD578,'Input| Projects'!N578)*'Input| Escalations'!$I$17*N578,0)</f>
        <v>0</v>
      </c>
      <c r="W578" s="172">
        <f>IFERROR(IF(ISNUMBER(FIND("decision",'Input| Setup'!$F$6)),'Input| Projects'!AE578,'Input| Projects'!O578)*'Input| Escalations'!$I$17*O578,0)</f>
        <v>0</v>
      </c>
      <c r="X578" s="175"/>
      <c r="Y578" s="172">
        <f>IF(ISNUMBER(FIND("decision",'Input| Setup'!$F$6)),'Input| Projects'!AG578,'Input| Projects'!Q578)*I578*'Input| Escalations'!$I$17</f>
        <v>0</v>
      </c>
      <c r="Z578" s="172">
        <f>IF(ISNUMBER(FIND("decision",'Input| Setup'!$F$6)),'Input| Projects'!AH578,'Input| Projects'!R578)*J578*'Input| Escalations'!$I$17</f>
        <v>0</v>
      </c>
      <c r="AA578" s="172">
        <f>IF(ISNUMBER(FIND("decision",'Input| Setup'!$F$6)),'Input| Projects'!AI578,'Input| Projects'!S578)*K578*'Input| Escalations'!$I$17</f>
        <v>0</v>
      </c>
      <c r="AB578" s="172">
        <f>IF(ISNUMBER(FIND("decision",'Input| Setup'!$F$6)),'Input| Projects'!AJ578,'Input| Projects'!T578)*L578*'Input| Escalations'!$I$17</f>
        <v>0</v>
      </c>
      <c r="AC578" s="172">
        <f>IF(ISNUMBER(FIND("decision",'Input| Setup'!$F$6)),'Input| Projects'!AK578,'Input| Projects'!U578)*M578*'Input| Escalations'!$I$17</f>
        <v>0</v>
      </c>
      <c r="AD578" s="172">
        <f>IF(ISNUMBER(FIND("decision",'Input| Setup'!$F$6)),'Input| Projects'!AL578,'Input| Projects'!V578)*N578*'Input| Escalations'!$I$17</f>
        <v>0</v>
      </c>
      <c r="AE578" s="172">
        <f>IF(ISNUMBER(FIND("decision",'Input| Setup'!$F$6)),'Input| Projects'!AM578,'Input| Projects'!W578)*O578*'Input| Escalations'!$I$17</f>
        <v>0</v>
      </c>
      <c r="AF578" s="175"/>
      <c r="AG578" s="172" cm="1">
        <f t="array" ref="AG578">IFERROR(--('Input| Projects'!$AS578="Yes")*_xlfn.SWITCH('Input| Overheads'!$C$50,"Direct costs",'Calc| Overheads Allocation'!C$8*Q578,"Internal labour",'Calc| Overheads Allocation'!C$8*Q578*'Input| Projects'!$AO578,"DNSP defined",'Calc| Overheads Allocation'!C$78*'Input| Projects'!$AV578,0),0)</f>
        <v>0</v>
      </c>
      <c r="AH578" s="172" cm="1">
        <f t="array" ref="AH578">IFERROR(--('Input| Projects'!$AS578="Yes")*_xlfn.SWITCH('Input| Overheads'!$C$50,"Direct costs",'Calc| Overheads Allocation'!D$8*R578,"Internal labour",'Calc| Overheads Allocation'!D$8*R578*'Input| Projects'!$AO578,"DNSP defined",'Calc| Overheads Allocation'!D$78*'Input| Projects'!$AV578,0),0)</f>
        <v>0</v>
      </c>
      <c r="AI578" s="172" cm="1">
        <f t="array" ref="AI578">IFERROR(--('Input| Projects'!$AS578="Yes")*_xlfn.SWITCH('Input| Overheads'!$C$50,"Direct costs",'Calc| Overheads Allocation'!E$8*S578,"Internal labour",'Calc| Overheads Allocation'!E$8*S578*'Input| Projects'!$AO578,"DNSP defined",'Calc| Overheads Allocation'!E$78*'Input| Projects'!$AV578,0),0)</f>
        <v>0</v>
      </c>
      <c r="AJ578" s="172" cm="1">
        <f t="array" ref="AJ578">IFERROR(--('Input| Projects'!$AS578="Yes")*_xlfn.SWITCH('Input| Overheads'!$C$50,"Direct costs",'Calc| Overheads Allocation'!F$8*T578,"Internal labour",'Calc| Overheads Allocation'!F$8*T578*'Input| Projects'!$AO578,"DNSP defined",'Calc| Overheads Allocation'!F$78*'Input| Projects'!$AV578,0),0)</f>
        <v>0</v>
      </c>
      <c r="AK578" s="172" cm="1">
        <f t="array" ref="AK578">IFERROR(--('Input| Projects'!$AS578="Yes")*_xlfn.SWITCH('Input| Overheads'!$C$50,"Direct costs",'Calc| Overheads Allocation'!G$8*U578,"Internal labour",'Calc| Overheads Allocation'!G$8*U578*'Input| Projects'!$AO578,"DNSP defined",'Calc| Overheads Allocation'!G$78*'Input| Projects'!$AV578,0),0)</f>
        <v>0</v>
      </c>
      <c r="AL578" s="172" cm="1">
        <f t="array" ref="AL578">IFERROR(--('Input| Projects'!$AS578="Yes")*_xlfn.SWITCH('Input| Overheads'!$C$50,"Direct costs",'Calc| Overheads Allocation'!H$8*V578,"Internal labour",'Calc| Overheads Allocation'!H$8*V578*'Input| Projects'!$AO578,"DNSP defined",'Calc| Overheads Allocation'!H$78*'Input| Projects'!$AV578,0),0)</f>
        <v>0</v>
      </c>
      <c r="AM578" s="172" cm="1">
        <f t="array" ref="AM578">IFERROR(--('Input| Projects'!$AS578="Yes")*_xlfn.SWITCH('Input| Overheads'!$C$50,"Direct costs",'Calc| Overheads Allocation'!I$8*W578,"Internal labour",'Calc| Overheads Allocation'!I$8*W578*'Input| Projects'!$AO578,"DNSP defined",'Calc| Overheads Allocation'!I$78*'Input| Projects'!$AV578,0),0)</f>
        <v>0</v>
      </c>
      <c r="AN578" s="175"/>
      <c r="AO578" s="172" cm="1">
        <f t="array" ref="AO578">IFERROR(--('Input| Projects'!$AT578="Yes")*_xlfn.SWITCH('Input| Overheads'!$C$50,"Direct costs",'Calc| Overheads Allocation'!C$9*Q578,"Internal labour",'Calc| Overheads Allocation'!C$9*Q578*'Input| Projects'!$AO578,"DNSP defined",'Calc| Overheads Allocation'!C$79*'Input| Projects'!$AW578,0),0)</f>
        <v>0</v>
      </c>
      <c r="AP578" s="172" cm="1">
        <f t="array" ref="AP578">IFERROR(--('Input| Projects'!$AT578="Yes")*_xlfn.SWITCH('Input| Overheads'!$C$50,"Direct costs",'Calc| Overheads Allocation'!D$9*R578,"Internal labour",'Calc| Overheads Allocation'!D$9*R578*'Input| Projects'!$AO578,"DNSP defined",'Calc| Overheads Allocation'!D$79*'Input| Projects'!$AW578,0),0)</f>
        <v>0</v>
      </c>
      <c r="AQ578" s="172" cm="1">
        <f t="array" ref="AQ578">IFERROR(--('Input| Projects'!$AT578="Yes")*_xlfn.SWITCH('Input| Overheads'!$C$50,"Direct costs",'Calc| Overheads Allocation'!E$9*S578,"Internal labour",'Calc| Overheads Allocation'!E$9*S578*'Input| Projects'!$AO578,"DNSP defined",'Calc| Overheads Allocation'!E$79*'Input| Projects'!$AW578,0),0)</f>
        <v>0</v>
      </c>
      <c r="AR578" s="172" cm="1">
        <f t="array" ref="AR578">IFERROR(--('Input| Projects'!$AT578="Yes")*_xlfn.SWITCH('Input| Overheads'!$C$50,"Direct costs",'Calc| Overheads Allocation'!F$9*T578,"Internal labour",'Calc| Overheads Allocation'!F$9*T578*'Input| Projects'!$AO578,"DNSP defined",'Calc| Overheads Allocation'!F$79*'Input| Projects'!$AW578,0),0)</f>
        <v>0</v>
      </c>
      <c r="AS578" s="172" cm="1">
        <f t="array" ref="AS578">IFERROR(--('Input| Projects'!$AT578="Yes")*_xlfn.SWITCH('Input| Overheads'!$C$50,"Direct costs",'Calc| Overheads Allocation'!G$9*U578,"Internal labour",'Calc| Overheads Allocation'!G$9*U578*'Input| Projects'!$AO578,"DNSP defined",'Calc| Overheads Allocation'!G$79*'Input| Projects'!$AW578,0),0)</f>
        <v>0</v>
      </c>
      <c r="AT578" s="172" cm="1">
        <f t="array" ref="AT578">IFERROR(--('Input| Projects'!$AT578="Yes")*_xlfn.SWITCH('Input| Overheads'!$C$50,"Direct costs",'Calc| Overheads Allocation'!H$9*V578,"Internal labour",'Calc| Overheads Allocation'!H$9*V578*'Input| Projects'!$AO578,"DNSP defined",'Calc| Overheads Allocation'!H$79*'Input| Projects'!$AW578,0),0)</f>
        <v>0</v>
      </c>
      <c r="AU578" s="172" cm="1">
        <f t="array" ref="AU578">IFERROR(--('Input| Projects'!$AT578="Yes")*_xlfn.SWITCH('Input| Overheads'!$C$50,"Direct costs",'Calc| Overheads Allocation'!I$9*W578,"Internal labour",'Calc| Overheads Allocation'!I$9*W578*'Input| Projects'!$AO578,"DNSP defined",'Calc| Overheads Allocation'!I$79*'Input| Projects'!$AW578,0),0)</f>
        <v>0</v>
      </c>
      <c r="AV578" s="175"/>
      <c r="AW578" s="172">
        <f t="shared" si="200"/>
        <v>0</v>
      </c>
      <c r="AX578" s="172">
        <f t="shared" si="201"/>
        <v>0</v>
      </c>
      <c r="AY578" s="172">
        <f t="shared" si="202"/>
        <v>0</v>
      </c>
      <c r="AZ578" s="172">
        <f t="shared" si="203"/>
        <v>0</v>
      </c>
      <c r="BA578" s="172">
        <f t="shared" si="204"/>
        <v>0</v>
      </c>
      <c r="BB578" s="172">
        <f t="shared" si="205"/>
        <v>0</v>
      </c>
      <c r="BC578" s="172">
        <f t="shared" si="206"/>
        <v>0</v>
      </c>
      <c r="BD578" s="176"/>
      <c r="BE578" s="172">
        <f t="shared" si="207"/>
        <v>0</v>
      </c>
      <c r="BF578" s="172">
        <f t="shared" si="208"/>
        <v>0</v>
      </c>
      <c r="BG578" s="172">
        <f t="shared" si="209"/>
        <v>0</v>
      </c>
      <c r="BH578" s="172">
        <f t="shared" si="210"/>
        <v>0</v>
      </c>
      <c r="BI578" s="172">
        <f t="shared" si="211"/>
        <v>0</v>
      </c>
      <c r="BJ578" s="172">
        <f t="shared" si="212"/>
        <v>0</v>
      </c>
      <c r="BK578" s="172">
        <f t="shared" si="213"/>
        <v>0</v>
      </c>
      <c r="BL578" s="176"/>
      <c r="BM578" s="172">
        <f t="shared" si="192"/>
        <v>0</v>
      </c>
      <c r="BN578" s="172">
        <f t="shared" si="193"/>
        <v>0</v>
      </c>
      <c r="BO578" s="172">
        <f t="shared" si="194"/>
        <v>0</v>
      </c>
      <c r="BP578" s="172">
        <f t="shared" si="195"/>
        <v>0</v>
      </c>
      <c r="BQ578" s="172">
        <f t="shared" si="196"/>
        <v>0</v>
      </c>
      <c r="BR578" s="172">
        <f t="shared" si="197"/>
        <v>0</v>
      </c>
      <c r="BS578" s="172">
        <f t="shared" si="198"/>
        <v>0</v>
      </c>
      <c r="BT578" s="55"/>
      <c r="BU578" s="158">
        <f>SUMIF('Input| Projects'!$BA$8:$CX$8,RIGHT(BU$9,3),'Input| Projects'!$BA578:$CX578)</f>
        <v>0</v>
      </c>
      <c r="BV578" s="158">
        <f>SUMIF('Input| Projects'!$BA$8:$CX$8,RIGHT(BV$9,3),'Input| Projects'!$BA578:$CX578)</f>
        <v>0</v>
      </c>
      <c r="BW578" s="79" t="str">
        <f t="shared" si="199"/>
        <v/>
      </c>
    </row>
    <row r="579" spans="2:75" x14ac:dyDescent="0.2">
      <c r="B579" s="123">
        <f>IFERROR('Input| Projects'!B579,"")</f>
        <v>570</v>
      </c>
      <c r="C579" s="160" t="str">
        <f>IFERROR(IF('Input| Projects'!C579="","",'Input| Projects'!C579),"")</f>
        <v/>
      </c>
      <c r="D579" s="160" t="str">
        <f>IFERROR(IF('Input| Projects'!D579="","",'Input| Projects'!D579),"")</f>
        <v/>
      </c>
      <c r="E579" s="53"/>
      <c r="F579" s="160" t="str">
        <f>IF(LEN('Input| Projects'!F579)&gt;0,'Input| Projects'!F579,"")</f>
        <v/>
      </c>
      <c r="G579" s="160" t="str">
        <f>IF(LEN('Input| Projects'!G579)&gt;0,'Input| Projects'!G579,"")</f>
        <v/>
      </c>
      <c r="H579" s="10"/>
      <c r="I579" s="194" cm="1">
        <f t="array" ref="I579">IF(LEN($F579)&gt;0,1+IFERROR(SUMPRODUCT(TRANSPOSE('Input| Projects'!$AO579:$AQ579),INDEX('Input| Escalations'!$F$27:$L$29,,MATCH(Q$9,'Input| Escalations'!$F$21:$L$21,0))),0),0)</f>
        <v>0</v>
      </c>
      <c r="J579" s="194" cm="1">
        <f t="array" ref="J579">IF(LEN($F579)&gt;0,1+IFERROR(SUMPRODUCT(TRANSPOSE('Input| Projects'!$AO579:$AQ579),INDEX('Input| Escalations'!$F$27:$L$29,,MATCH(R$9,'Input| Escalations'!$F$21:$L$21,0))),0),0)</f>
        <v>0</v>
      </c>
      <c r="K579" s="194" cm="1">
        <f t="array" ref="K579">IF(LEN($F579)&gt;0,1+IFERROR(SUMPRODUCT(TRANSPOSE('Input| Projects'!$AO579:$AQ579),INDEX('Input| Escalations'!$F$27:$L$29,,MATCH(S$9,'Input| Escalations'!$F$21:$L$21,0))),0),0)</f>
        <v>0</v>
      </c>
      <c r="L579" s="194" cm="1">
        <f t="array" ref="L579">IF(LEN($F579)&gt;0,1+IFERROR(SUMPRODUCT(TRANSPOSE('Input| Projects'!$AO579:$AQ579),INDEX('Input| Escalations'!$F$27:$L$29,,MATCH(T$9,'Input| Escalations'!$F$21:$L$21,0))),0),0)</f>
        <v>0</v>
      </c>
      <c r="M579" s="194" cm="1">
        <f t="array" ref="M579">IF(LEN($F579)&gt;0,1+IFERROR(SUMPRODUCT(TRANSPOSE('Input| Projects'!$AO579:$AQ579),INDEX('Input| Escalations'!$F$27:$L$29,,MATCH(U$9,'Input| Escalations'!$F$21:$L$21,0))),0),0)</f>
        <v>0</v>
      </c>
      <c r="N579" s="194" cm="1">
        <f t="array" ref="N579">IF(LEN($F579)&gt;0,1+IFERROR(SUMPRODUCT(TRANSPOSE('Input| Projects'!$AO579:$AQ579),INDEX('Input| Escalations'!$F$27:$L$29,,MATCH(V$9,'Input| Escalations'!$F$21:$L$21,0))),0),0)</f>
        <v>0</v>
      </c>
      <c r="O579" s="194" cm="1">
        <f t="array" ref="O579">IF(LEN($F579)&gt;0,1+IFERROR(SUMPRODUCT(TRANSPOSE('Input| Projects'!$AO579:$AQ579),INDEX('Input| Escalations'!$F$27:$L$29,,MATCH(W$9,'Input| Escalations'!$F$21:$L$21,0))),0),0)</f>
        <v>0</v>
      </c>
      <c r="P579" s="10"/>
      <c r="Q579" s="172">
        <f>IFERROR(IF(ISNUMBER(FIND("decision",'Input| Setup'!$F$6)),'Input| Projects'!Y579,'Input| Projects'!I579)*'Input| Escalations'!$I$17*I579,0)</f>
        <v>0</v>
      </c>
      <c r="R579" s="172">
        <f>IFERROR(IF(ISNUMBER(FIND("decision",'Input| Setup'!$F$6)),'Input| Projects'!Z579,'Input| Projects'!J579)*'Input| Escalations'!$I$17*J579,0)</f>
        <v>0</v>
      </c>
      <c r="S579" s="172">
        <f>IFERROR(IF(ISNUMBER(FIND("decision",'Input| Setup'!$F$6)),'Input| Projects'!AA579,'Input| Projects'!K579)*'Input| Escalations'!$I$17*K579,0)</f>
        <v>0</v>
      </c>
      <c r="T579" s="172">
        <f>IFERROR(IF(ISNUMBER(FIND("decision",'Input| Setup'!$F$6)),'Input| Projects'!AB579,'Input| Projects'!L579)*'Input| Escalations'!$I$17*L579,0)</f>
        <v>0</v>
      </c>
      <c r="U579" s="172">
        <f>IFERROR(IF(ISNUMBER(FIND("decision",'Input| Setup'!$F$6)),'Input| Projects'!AC579,'Input| Projects'!M579)*'Input| Escalations'!$I$17*M579,0)</f>
        <v>0</v>
      </c>
      <c r="V579" s="172">
        <f>IFERROR(IF(ISNUMBER(FIND("decision",'Input| Setup'!$F$6)),'Input| Projects'!AD579,'Input| Projects'!N579)*'Input| Escalations'!$I$17*N579,0)</f>
        <v>0</v>
      </c>
      <c r="W579" s="172">
        <f>IFERROR(IF(ISNUMBER(FIND("decision",'Input| Setup'!$F$6)),'Input| Projects'!AE579,'Input| Projects'!O579)*'Input| Escalations'!$I$17*O579,0)</f>
        <v>0</v>
      </c>
      <c r="X579" s="175"/>
      <c r="Y579" s="172">
        <f>IF(ISNUMBER(FIND("decision",'Input| Setup'!$F$6)),'Input| Projects'!AG579,'Input| Projects'!Q579)*I579*'Input| Escalations'!$I$17</f>
        <v>0</v>
      </c>
      <c r="Z579" s="172">
        <f>IF(ISNUMBER(FIND("decision",'Input| Setup'!$F$6)),'Input| Projects'!AH579,'Input| Projects'!R579)*J579*'Input| Escalations'!$I$17</f>
        <v>0</v>
      </c>
      <c r="AA579" s="172">
        <f>IF(ISNUMBER(FIND("decision",'Input| Setup'!$F$6)),'Input| Projects'!AI579,'Input| Projects'!S579)*K579*'Input| Escalations'!$I$17</f>
        <v>0</v>
      </c>
      <c r="AB579" s="172">
        <f>IF(ISNUMBER(FIND("decision",'Input| Setup'!$F$6)),'Input| Projects'!AJ579,'Input| Projects'!T579)*L579*'Input| Escalations'!$I$17</f>
        <v>0</v>
      </c>
      <c r="AC579" s="172">
        <f>IF(ISNUMBER(FIND("decision",'Input| Setup'!$F$6)),'Input| Projects'!AK579,'Input| Projects'!U579)*M579*'Input| Escalations'!$I$17</f>
        <v>0</v>
      </c>
      <c r="AD579" s="172">
        <f>IF(ISNUMBER(FIND("decision",'Input| Setup'!$F$6)),'Input| Projects'!AL579,'Input| Projects'!V579)*N579*'Input| Escalations'!$I$17</f>
        <v>0</v>
      </c>
      <c r="AE579" s="172">
        <f>IF(ISNUMBER(FIND("decision",'Input| Setup'!$F$6)),'Input| Projects'!AM579,'Input| Projects'!W579)*O579*'Input| Escalations'!$I$17</f>
        <v>0</v>
      </c>
      <c r="AF579" s="175"/>
      <c r="AG579" s="172" cm="1">
        <f t="array" ref="AG579">IFERROR(--('Input| Projects'!$AS579="Yes")*_xlfn.SWITCH('Input| Overheads'!$C$50,"Direct costs",'Calc| Overheads Allocation'!C$8*Q579,"Internal labour",'Calc| Overheads Allocation'!C$8*Q579*'Input| Projects'!$AO579,"DNSP defined",'Calc| Overheads Allocation'!C$78*'Input| Projects'!$AV579,0),0)</f>
        <v>0</v>
      </c>
      <c r="AH579" s="172" cm="1">
        <f t="array" ref="AH579">IFERROR(--('Input| Projects'!$AS579="Yes")*_xlfn.SWITCH('Input| Overheads'!$C$50,"Direct costs",'Calc| Overheads Allocation'!D$8*R579,"Internal labour",'Calc| Overheads Allocation'!D$8*R579*'Input| Projects'!$AO579,"DNSP defined",'Calc| Overheads Allocation'!D$78*'Input| Projects'!$AV579,0),0)</f>
        <v>0</v>
      </c>
      <c r="AI579" s="172" cm="1">
        <f t="array" ref="AI579">IFERROR(--('Input| Projects'!$AS579="Yes")*_xlfn.SWITCH('Input| Overheads'!$C$50,"Direct costs",'Calc| Overheads Allocation'!E$8*S579,"Internal labour",'Calc| Overheads Allocation'!E$8*S579*'Input| Projects'!$AO579,"DNSP defined",'Calc| Overheads Allocation'!E$78*'Input| Projects'!$AV579,0),0)</f>
        <v>0</v>
      </c>
      <c r="AJ579" s="172" cm="1">
        <f t="array" ref="AJ579">IFERROR(--('Input| Projects'!$AS579="Yes")*_xlfn.SWITCH('Input| Overheads'!$C$50,"Direct costs",'Calc| Overheads Allocation'!F$8*T579,"Internal labour",'Calc| Overheads Allocation'!F$8*T579*'Input| Projects'!$AO579,"DNSP defined",'Calc| Overheads Allocation'!F$78*'Input| Projects'!$AV579,0),0)</f>
        <v>0</v>
      </c>
      <c r="AK579" s="172" cm="1">
        <f t="array" ref="AK579">IFERROR(--('Input| Projects'!$AS579="Yes")*_xlfn.SWITCH('Input| Overheads'!$C$50,"Direct costs",'Calc| Overheads Allocation'!G$8*U579,"Internal labour",'Calc| Overheads Allocation'!G$8*U579*'Input| Projects'!$AO579,"DNSP defined",'Calc| Overheads Allocation'!G$78*'Input| Projects'!$AV579,0),0)</f>
        <v>0</v>
      </c>
      <c r="AL579" s="172" cm="1">
        <f t="array" ref="AL579">IFERROR(--('Input| Projects'!$AS579="Yes")*_xlfn.SWITCH('Input| Overheads'!$C$50,"Direct costs",'Calc| Overheads Allocation'!H$8*V579,"Internal labour",'Calc| Overheads Allocation'!H$8*V579*'Input| Projects'!$AO579,"DNSP defined",'Calc| Overheads Allocation'!H$78*'Input| Projects'!$AV579,0),0)</f>
        <v>0</v>
      </c>
      <c r="AM579" s="172" cm="1">
        <f t="array" ref="AM579">IFERROR(--('Input| Projects'!$AS579="Yes")*_xlfn.SWITCH('Input| Overheads'!$C$50,"Direct costs",'Calc| Overheads Allocation'!I$8*W579,"Internal labour",'Calc| Overheads Allocation'!I$8*W579*'Input| Projects'!$AO579,"DNSP defined",'Calc| Overheads Allocation'!I$78*'Input| Projects'!$AV579,0),0)</f>
        <v>0</v>
      </c>
      <c r="AN579" s="175"/>
      <c r="AO579" s="172" cm="1">
        <f t="array" ref="AO579">IFERROR(--('Input| Projects'!$AT579="Yes")*_xlfn.SWITCH('Input| Overheads'!$C$50,"Direct costs",'Calc| Overheads Allocation'!C$9*Q579,"Internal labour",'Calc| Overheads Allocation'!C$9*Q579*'Input| Projects'!$AO579,"DNSP defined",'Calc| Overheads Allocation'!C$79*'Input| Projects'!$AW579,0),0)</f>
        <v>0</v>
      </c>
      <c r="AP579" s="172" cm="1">
        <f t="array" ref="AP579">IFERROR(--('Input| Projects'!$AT579="Yes")*_xlfn.SWITCH('Input| Overheads'!$C$50,"Direct costs",'Calc| Overheads Allocation'!D$9*R579,"Internal labour",'Calc| Overheads Allocation'!D$9*R579*'Input| Projects'!$AO579,"DNSP defined",'Calc| Overheads Allocation'!D$79*'Input| Projects'!$AW579,0),0)</f>
        <v>0</v>
      </c>
      <c r="AQ579" s="172" cm="1">
        <f t="array" ref="AQ579">IFERROR(--('Input| Projects'!$AT579="Yes")*_xlfn.SWITCH('Input| Overheads'!$C$50,"Direct costs",'Calc| Overheads Allocation'!E$9*S579,"Internal labour",'Calc| Overheads Allocation'!E$9*S579*'Input| Projects'!$AO579,"DNSP defined",'Calc| Overheads Allocation'!E$79*'Input| Projects'!$AW579,0),0)</f>
        <v>0</v>
      </c>
      <c r="AR579" s="172" cm="1">
        <f t="array" ref="AR579">IFERROR(--('Input| Projects'!$AT579="Yes")*_xlfn.SWITCH('Input| Overheads'!$C$50,"Direct costs",'Calc| Overheads Allocation'!F$9*T579,"Internal labour",'Calc| Overheads Allocation'!F$9*T579*'Input| Projects'!$AO579,"DNSP defined",'Calc| Overheads Allocation'!F$79*'Input| Projects'!$AW579,0),0)</f>
        <v>0</v>
      </c>
      <c r="AS579" s="172" cm="1">
        <f t="array" ref="AS579">IFERROR(--('Input| Projects'!$AT579="Yes")*_xlfn.SWITCH('Input| Overheads'!$C$50,"Direct costs",'Calc| Overheads Allocation'!G$9*U579,"Internal labour",'Calc| Overheads Allocation'!G$9*U579*'Input| Projects'!$AO579,"DNSP defined",'Calc| Overheads Allocation'!G$79*'Input| Projects'!$AW579,0),0)</f>
        <v>0</v>
      </c>
      <c r="AT579" s="172" cm="1">
        <f t="array" ref="AT579">IFERROR(--('Input| Projects'!$AT579="Yes")*_xlfn.SWITCH('Input| Overheads'!$C$50,"Direct costs",'Calc| Overheads Allocation'!H$9*V579,"Internal labour",'Calc| Overheads Allocation'!H$9*V579*'Input| Projects'!$AO579,"DNSP defined",'Calc| Overheads Allocation'!H$79*'Input| Projects'!$AW579,0),0)</f>
        <v>0</v>
      </c>
      <c r="AU579" s="172" cm="1">
        <f t="array" ref="AU579">IFERROR(--('Input| Projects'!$AT579="Yes")*_xlfn.SWITCH('Input| Overheads'!$C$50,"Direct costs",'Calc| Overheads Allocation'!I$9*W579,"Internal labour",'Calc| Overheads Allocation'!I$9*W579*'Input| Projects'!$AO579,"DNSP defined",'Calc| Overheads Allocation'!I$79*'Input| Projects'!$AW579,0),0)</f>
        <v>0</v>
      </c>
      <c r="AV579" s="175"/>
      <c r="AW579" s="172">
        <f t="shared" si="200"/>
        <v>0</v>
      </c>
      <c r="AX579" s="172">
        <f t="shared" si="201"/>
        <v>0</v>
      </c>
      <c r="AY579" s="172">
        <f t="shared" si="202"/>
        <v>0</v>
      </c>
      <c r="AZ579" s="172">
        <f t="shared" si="203"/>
        <v>0</v>
      </c>
      <c r="BA579" s="172">
        <f t="shared" si="204"/>
        <v>0</v>
      </c>
      <c r="BB579" s="172">
        <f t="shared" si="205"/>
        <v>0</v>
      </c>
      <c r="BC579" s="172">
        <f t="shared" si="206"/>
        <v>0</v>
      </c>
      <c r="BD579" s="176"/>
      <c r="BE579" s="172">
        <f t="shared" si="207"/>
        <v>0</v>
      </c>
      <c r="BF579" s="172">
        <f t="shared" si="208"/>
        <v>0</v>
      </c>
      <c r="BG579" s="172">
        <f t="shared" si="209"/>
        <v>0</v>
      </c>
      <c r="BH579" s="172">
        <f t="shared" si="210"/>
        <v>0</v>
      </c>
      <c r="BI579" s="172">
        <f t="shared" si="211"/>
        <v>0</v>
      </c>
      <c r="BJ579" s="172">
        <f t="shared" si="212"/>
        <v>0</v>
      </c>
      <c r="BK579" s="172">
        <f t="shared" si="213"/>
        <v>0</v>
      </c>
      <c r="BL579" s="176"/>
      <c r="BM579" s="172">
        <f t="shared" si="192"/>
        <v>0</v>
      </c>
      <c r="BN579" s="172">
        <f t="shared" si="193"/>
        <v>0</v>
      </c>
      <c r="BO579" s="172">
        <f t="shared" si="194"/>
        <v>0</v>
      </c>
      <c r="BP579" s="172">
        <f t="shared" si="195"/>
        <v>0</v>
      </c>
      <c r="BQ579" s="172">
        <f t="shared" si="196"/>
        <v>0</v>
      </c>
      <c r="BR579" s="172">
        <f t="shared" si="197"/>
        <v>0</v>
      </c>
      <c r="BS579" s="172">
        <f t="shared" si="198"/>
        <v>0</v>
      </c>
      <c r="BT579" s="55"/>
      <c r="BU579" s="158">
        <f>SUMIF('Input| Projects'!$BA$8:$CX$8,RIGHT(BU$9,3),'Input| Projects'!$BA579:$CX579)</f>
        <v>0</v>
      </c>
      <c r="BV579" s="158">
        <f>SUMIF('Input| Projects'!$BA$8:$CX$8,RIGHT(BV$9,3),'Input| Projects'!$BA579:$CX579)</f>
        <v>0</v>
      </c>
      <c r="BW579" s="79" t="str">
        <f t="shared" si="199"/>
        <v/>
      </c>
    </row>
    <row r="580" spans="2:75" x14ac:dyDescent="0.2">
      <c r="B580" s="123">
        <f>IFERROR('Input| Projects'!B580,"")</f>
        <v>571</v>
      </c>
      <c r="C580" s="160" t="str">
        <f>IFERROR(IF('Input| Projects'!C580="","",'Input| Projects'!C580),"")</f>
        <v/>
      </c>
      <c r="D580" s="160" t="str">
        <f>IFERROR(IF('Input| Projects'!D580="","",'Input| Projects'!D580),"")</f>
        <v/>
      </c>
      <c r="E580" s="53"/>
      <c r="F580" s="160" t="str">
        <f>IF(LEN('Input| Projects'!F580)&gt;0,'Input| Projects'!F580,"")</f>
        <v/>
      </c>
      <c r="G580" s="160" t="str">
        <f>IF(LEN('Input| Projects'!G580)&gt;0,'Input| Projects'!G580,"")</f>
        <v/>
      </c>
      <c r="H580" s="10"/>
      <c r="I580" s="194" cm="1">
        <f t="array" ref="I580">IF(LEN($F580)&gt;0,1+IFERROR(SUMPRODUCT(TRANSPOSE('Input| Projects'!$AO580:$AQ580),INDEX('Input| Escalations'!$F$27:$L$29,,MATCH(Q$9,'Input| Escalations'!$F$21:$L$21,0))),0),0)</f>
        <v>0</v>
      </c>
      <c r="J580" s="194" cm="1">
        <f t="array" ref="J580">IF(LEN($F580)&gt;0,1+IFERROR(SUMPRODUCT(TRANSPOSE('Input| Projects'!$AO580:$AQ580),INDEX('Input| Escalations'!$F$27:$L$29,,MATCH(R$9,'Input| Escalations'!$F$21:$L$21,0))),0),0)</f>
        <v>0</v>
      </c>
      <c r="K580" s="194" cm="1">
        <f t="array" ref="K580">IF(LEN($F580)&gt;0,1+IFERROR(SUMPRODUCT(TRANSPOSE('Input| Projects'!$AO580:$AQ580),INDEX('Input| Escalations'!$F$27:$L$29,,MATCH(S$9,'Input| Escalations'!$F$21:$L$21,0))),0),0)</f>
        <v>0</v>
      </c>
      <c r="L580" s="194" cm="1">
        <f t="array" ref="L580">IF(LEN($F580)&gt;0,1+IFERROR(SUMPRODUCT(TRANSPOSE('Input| Projects'!$AO580:$AQ580),INDEX('Input| Escalations'!$F$27:$L$29,,MATCH(T$9,'Input| Escalations'!$F$21:$L$21,0))),0),0)</f>
        <v>0</v>
      </c>
      <c r="M580" s="194" cm="1">
        <f t="array" ref="M580">IF(LEN($F580)&gt;0,1+IFERROR(SUMPRODUCT(TRANSPOSE('Input| Projects'!$AO580:$AQ580),INDEX('Input| Escalations'!$F$27:$L$29,,MATCH(U$9,'Input| Escalations'!$F$21:$L$21,0))),0),0)</f>
        <v>0</v>
      </c>
      <c r="N580" s="194" cm="1">
        <f t="array" ref="N580">IF(LEN($F580)&gt;0,1+IFERROR(SUMPRODUCT(TRANSPOSE('Input| Projects'!$AO580:$AQ580),INDEX('Input| Escalations'!$F$27:$L$29,,MATCH(V$9,'Input| Escalations'!$F$21:$L$21,0))),0),0)</f>
        <v>0</v>
      </c>
      <c r="O580" s="194" cm="1">
        <f t="array" ref="O580">IF(LEN($F580)&gt;0,1+IFERROR(SUMPRODUCT(TRANSPOSE('Input| Projects'!$AO580:$AQ580),INDEX('Input| Escalations'!$F$27:$L$29,,MATCH(W$9,'Input| Escalations'!$F$21:$L$21,0))),0),0)</f>
        <v>0</v>
      </c>
      <c r="P580" s="10"/>
      <c r="Q580" s="172">
        <f>IFERROR(IF(ISNUMBER(FIND("decision",'Input| Setup'!$F$6)),'Input| Projects'!Y580,'Input| Projects'!I580)*'Input| Escalations'!$I$17*I580,0)</f>
        <v>0</v>
      </c>
      <c r="R580" s="172">
        <f>IFERROR(IF(ISNUMBER(FIND("decision",'Input| Setup'!$F$6)),'Input| Projects'!Z580,'Input| Projects'!J580)*'Input| Escalations'!$I$17*J580,0)</f>
        <v>0</v>
      </c>
      <c r="S580" s="172">
        <f>IFERROR(IF(ISNUMBER(FIND("decision",'Input| Setup'!$F$6)),'Input| Projects'!AA580,'Input| Projects'!K580)*'Input| Escalations'!$I$17*K580,0)</f>
        <v>0</v>
      </c>
      <c r="T580" s="172">
        <f>IFERROR(IF(ISNUMBER(FIND("decision",'Input| Setup'!$F$6)),'Input| Projects'!AB580,'Input| Projects'!L580)*'Input| Escalations'!$I$17*L580,0)</f>
        <v>0</v>
      </c>
      <c r="U580" s="172">
        <f>IFERROR(IF(ISNUMBER(FIND("decision",'Input| Setup'!$F$6)),'Input| Projects'!AC580,'Input| Projects'!M580)*'Input| Escalations'!$I$17*M580,0)</f>
        <v>0</v>
      </c>
      <c r="V580" s="172">
        <f>IFERROR(IF(ISNUMBER(FIND("decision",'Input| Setup'!$F$6)),'Input| Projects'!AD580,'Input| Projects'!N580)*'Input| Escalations'!$I$17*N580,0)</f>
        <v>0</v>
      </c>
      <c r="W580" s="172">
        <f>IFERROR(IF(ISNUMBER(FIND("decision",'Input| Setup'!$F$6)),'Input| Projects'!AE580,'Input| Projects'!O580)*'Input| Escalations'!$I$17*O580,0)</f>
        <v>0</v>
      </c>
      <c r="X580" s="175"/>
      <c r="Y580" s="172">
        <f>IF(ISNUMBER(FIND("decision",'Input| Setup'!$F$6)),'Input| Projects'!AG580,'Input| Projects'!Q580)*I580*'Input| Escalations'!$I$17</f>
        <v>0</v>
      </c>
      <c r="Z580" s="172">
        <f>IF(ISNUMBER(FIND("decision",'Input| Setup'!$F$6)),'Input| Projects'!AH580,'Input| Projects'!R580)*J580*'Input| Escalations'!$I$17</f>
        <v>0</v>
      </c>
      <c r="AA580" s="172">
        <f>IF(ISNUMBER(FIND("decision",'Input| Setup'!$F$6)),'Input| Projects'!AI580,'Input| Projects'!S580)*K580*'Input| Escalations'!$I$17</f>
        <v>0</v>
      </c>
      <c r="AB580" s="172">
        <f>IF(ISNUMBER(FIND("decision",'Input| Setup'!$F$6)),'Input| Projects'!AJ580,'Input| Projects'!T580)*L580*'Input| Escalations'!$I$17</f>
        <v>0</v>
      </c>
      <c r="AC580" s="172">
        <f>IF(ISNUMBER(FIND("decision",'Input| Setup'!$F$6)),'Input| Projects'!AK580,'Input| Projects'!U580)*M580*'Input| Escalations'!$I$17</f>
        <v>0</v>
      </c>
      <c r="AD580" s="172">
        <f>IF(ISNUMBER(FIND("decision",'Input| Setup'!$F$6)),'Input| Projects'!AL580,'Input| Projects'!V580)*N580*'Input| Escalations'!$I$17</f>
        <v>0</v>
      </c>
      <c r="AE580" s="172">
        <f>IF(ISNUMBER(FIND("decision",'Input| Setup'!$F$6)),'Input| Projects'!AM580,'Input| Projects'!W580)*O580*'Input| Escalations'!$I$17</f>
        <v>0</v>
      </c>
      <c r="AF580" s="175"/>
      <c r="AG580" s="172" cm="1">
        <f t="array" ref="AG580">IFERROR(--('Input| Projects'!$AS580="Yes")*_xlfn.SWITCH('Input| Overheads'!$C$50,"Direct costs",'Calc| Overheads Allocation'!C$8*Q580,"Internal labour",'Calc| Overheads Allocation'!C$8*Q580*'Input| Projects'!$AO580,"DNSP defined",'Calc| Overheads Allocation'!C$78*'Input| Projects'!$AV580,0),0)</f>
        <v>0</v>
      </c>
      <c r="AH580" s="172" cm="1">
        <f t="array" ref="AH580">IFERROR(--('Input| Projects'!$AS580="Yes")*_xlfn.SWITCH('Input| Overheads'!$C$50,"Direct costs",'Calc| Overheads Allocation'!D$8*R580,"Internal labour",'Calc| Overheads Allocation'!D$8*R580*'Input| Projects'!$AO580,"DNSP defined",'Calc| Overheads Allocation'!D$78*'Input| Projects'!$AV580,0),0)</f>
        <v>0</v>
      </c>
      <c r="AI580" s="172" cm="1">
        <f t="array" ref="AI580">IFERROR(--('Input| Projects'!$AS580="Yes")*_xlfn.SWITCH('Input| Overheads'!$C$50,"Direct costs",'Calc| Overheads Allocation'!E$8*S580,"Internal labour",'Calc| Overheads Allocation'!E$8*S580*'Input| Projects'!$AO580,"DNSP defined",'Calc| Overheads Allocation'!E$78*'Input| Projects'!$AV580,0),0)</f>
        <v>0</v>
      </c>
      <c r="AJ580" s="172" cm="1">
        <f t="array" ref="AJ580">IFERROR(--('Input| Projects'!$AS580="Yes")*_xlfn.SWITCH('Input| Overheads'!$C$50,"Direct costs",'Calc| Overheads Allocation'!F$8*T580,"Internal labour",'Calc| Overheads Allocation'!F$8*T580*'Input| Projects'!$AO580,"DNSP defined",'Calc| Overheads Allocation'!F$78*'Input| Projects'!$AV580,0),0)</f>
        <v>0</v>
      </c>
      <c r="AK580" s="172" cm="1">
        <f t="array" ref="AK580">IFERROR(--('Input| Projects'!$AS580="Yes")*_xlfn.SWITCH('Input| Overheads'!$C$50,"Direct costs",'Calc| Overheads Allocation'!G$8*U580,"Internal labour",'Calc| Overheads Allocation'!G$8*U580*'Input| Projects'!$AO580,"DNSP defined",'Calc| Overheads Allocation'!G$78*'Input| Projects'!$AV580,0),0)</f>
        <v>0</v>
      </c>
      <c r="AL580" s="172" cm="1">
        <f t="array" ref="AL580">IFERROR(--('Input| Projects'!$AS580="Yes")*_xlfn.SWITCH('Input| Overheads'!$C$50,"Direct costs",'Calc| Overheads Allocation'!H$8*V580,"Internal labour",'Calc| Overheads Allocation'!H$8*V580*'Input| Projects'!$AO580,"DNSP defined",'Calc| Overheads Allocation'!H$78*'Input| Projects'!$AV580,0),0)</f>
        <v>0</v>
      </c>
      <c r="AM580" s="172" cm="1">
        <f t="array" ref="AM580">IFERROR(--('Input| Projects'!$AS580="Yes")*_xlfn.SWITCH('Input| Overheads'!$C$50,"Direct costs",'Calc| Overheads Allocation'!I$8*W580,"Internal labour",'Calc| Overheads Allocation'!I$8*W580*'Input| Projects'!$AO580,"DNSP defined",'Calc| Overheads Allocation'!I$78*'Input| Projects'!$AV580,0),0)</f>
        <v>0</v>
      </c>
      <c r="AN580" s="175"/>
      <c r="AO580" s="172" cm="1">
        <f t="array" ref="AO580">IFERROR(--('Input| Projects'!$AT580="Yes")*_xlfn.SWITCH('Input| Overheads'!$C$50,"Direct costs",'Calc| Overheads Allocation'!C$9*Q580,"Internal labour",'Calc| Overheads Allocation'!C$9*Q580*'Input| Projects'!$AO580,"DNSP defined",'Calc| Overheads Allocation'!C$79*'Input| Projects'!$AW580,0),0)</f>
        <v>0</v>
      </c>
      <c r="AP580" s="172" cm="1">
        <f t="array" ref="AP580">IFERROR(--('Input| Projects'!$AT580="Yes")*_xlfn.SWITCH('Input| Overheads'!$C$50,"Direct costs",'Calc| Overheads Allocation'!D$9*R580,"Internal labour",'Calc| Overheads Allocation'!D$9*R580*'Input| Projects'!$AO580,"DNSP defined",'Calc| Overheads Allocation'!D$79*'Input| Projects'!$AW580,0),0)</f>
        <v>0</v>
      </c>
      <c r="AQ580" s="172" cm="1">
        <f t="array" ref="AQ580">IFERROR(--('Input| Projects'!$AT580="Yes")*_xlfn.SWITCH('Input| Overheads'!$C$50,"Direct costs",'Calc| Overheads Allocation'!E$9*S580,"Internal labour",'Calc| Overheads Allocation'!E$9*S580*'Input| Projects'!$AO580,"DNSP defined",'Calc| Overheads Allocation'!E$79*'Input| Projects'!$AW580,0),0)</f>
        <v>0</v>
      </c>
      <c r="AR580" s="172" cm="1">
        <f t="array" ref="AR580">IFERROR(--('Input| Projects'!$AT580="Yes")*_xlfn.SWITCH('Input| Overheads'!$C$50,"Direct costs",'Calc| Overheads Allocation'!F$9*T580,"Internal labour",'Calc| Overheads Allocation'!F$9*T580*'Input| Projects'!$AO580,"DNSP defined",'Calc| Overheads Allocation'!F$79*'Input| Projects'!$AW580,0),0)</f>
        <v>0</v>
      </c>
      <c r="AS580" s="172" cm="1">
        <f t="array" ref="AS580">IFERROR(--('Input| Projects'!$AT580="Yes")*_xlfn.SWITCH('Input| Overheads'!$C$50,"Direct costs",'Calc| Overheads Allocation'!G$9*U580,"Internal labour",'Calc| Overheads Allocation'!G$9*U580*'Input| Projects'!$AO580,"DNSP defined",'Calc| Overheads Allocation'!G$79*'Input| Projects'!$AW580,0),0)</f>
        <v>0</v>
      </c>
      <c r="AT580" s="172" cm="1">
        <f t="array" ref="AT580">IFERROR(--('Input| Projects'!$AT580="Yes")*_xlfn.SWITCH('Input| Overheads'!$C$50,"Direct costs",'Calc| Overheads Allocation'!H$9*V580,"Internal labour",'Calc| Overheads Allocation'!H$9*V580*'Input| Projects'!$AO580,"DNSP defined",'Calc| Overheads Allocation'!H$79*'Input| Projects'!$AW580,0),0)</f>
        <v>0</v>
      </c>
      <c r="AU580" s="172" cm="1">
        <f t="array" ref="AU580">IFERROR(--('Input| Projects'!$AT580="Yes")*_xlfn.SWITCH('Input| Overheads'!$C$50,"Direct costs",'Calc| Overheads Allocation'!I$9*W580,"Internal labour",'Calc| Overheads Allocation'!I$9*W580*'Input| Projects'!$AO580,"DNSP defined",'Calc| Overheads Allocation'!I$79*'Input| Projects'!$AW580,0),0)</f>
        <v>0</v>
      </c>
      <c r="AV580" s="175"/>
      <c r="AW580" s="172">
        <f t="shared" si="200"/>
        <v>0</v>
      </c>
      <c r="AX580" s="172">
        <f t="shared" si="201"/>
        <v>0</v>
      </c>
      <c r="AY580" s="172">
        <f t="shared" si="202"/>
        <v>0</v>
      </c>
      <c r="AZ580" s="172">
        <f t="shared" si="203"/>
        <v>0</v>
      </c>
      <c r="BA580" s="172">
        <f t="shared" si="204"/>
        <v>0</v>
      </c>
      <c r="BB580" s="172">
        <f t="shared" si="205"/>
        <v>0</v>
      </c>
      <c r="BC580" s="172">
        <f t="shared" si="206"/>
        <v>0</v>
      </c>
      <c r="BD580" s="176"/>
      <c r="BE580" s="172">
        <f t="shared" si="207"/>
        <v>0</v>
      </c>
      <c r="BF580" s="172">
        <f t="shared" si="208"/>
        <v>0</v>
      </c>
      <c r="BG580" s="172">
        <f t="shared" si="209"/>
        <v>0</v>
      </c>
      <c r="BH580" s="172">
        <f t="shared" si="210"/>
        <v>0</v>
      </c>
      <c r="BI580" s="172">
        <f t="shared" si="211"/>
        <v>0</v>
      </c>
      <c r="BJ580" s="172">
        <f t="shared" si="212"/>
        <v>0</v>
      </c>
      <c r="BK580" s="172">
        <f t="shared" si="213"/>
        <v>0</v>
      </c>
      <c r="BL580" s="176"/>
      <c r="BM580" s="172">
        <f t="shared" si="192"/>
        <v>0</v>
      </c>
      <c r="BN580" s="172">
        <f t="shared" si="193"/>
        <v>0</v>
      </c>
      <c r="BO580" s="172">
        <f t="shared" si="194"/>
        <v>0</v>
      </c>
      <c r="BP580" s="172">
        <f t="shared" si="195"/>
        <v>0</v>
      </c>
      <c r="BQ580" s="172">
        <f t="shared" si="196"/>
        <v>0</v>
      </c>
      <c r="BR580" s="172">
        <f t="shared" si="197"/>
        <v>0</v>
      </c>
      <c r="BS580" s="172">
        <f t="shared" si="198"/>
        <v>0</v>
      </c>
      <c r="BT580" s="55"/>
      <c r="BU580" s="158">
        <f>SUMIF('Input| Projects'!$BA$8:$CX$8,RIGHT(BU$9,3),'Input| Projects'!$BA580:$CX580)</f>
        <v>0</v>
      </c>
      <c r="BV580" s="158">
        <f>SUMIF('Input| Projects'!$BA$8:$CX$8,RIGHT(BV$9,3),'Input| Projects'!$BA580:$CX580)</f>
        <v>0</v>
      </c>
      <c r="BW580" s="79" t="str">
        <f t="shared" si="199"/>
        <v/>
      </c>
    </row>
    <row r="581" spans="2:75" x14ac:dyDescent="0.2">
      <c r="B581" s="123">
        <f>IFERROR('Input| Projects'!B581,"")</f>
        <v>572</v>
      </c>
      <c r="C581" s="160" t="str">
        <f>IFERROR(IF('Input| Projects'!C581="","",'Input| Projects'!C581),"")</f>
        <v/>
      </c>
      <c r="D581" s="160" t="str">
        <f>IFERROR(IF('Input| Projects'!D581="","",'Input| Projects'!D581),"")</f>
        <v/>
      </c>
      <c r="E581" s="53"/>
      <c r="F581" s="160" t="str">
        <f>IF(LEN('Input| Projects'!F581)&gt;0,'Input| Projects'!F581,"")</f>
        <v/>
      </c>
      <c r="G581" s="160" t="str">
        <f>IF(LEN('Input| Projects'!G581)&gt;0,'Input| Projects'!G581,"")</f>
        <v/>
      </c>
      <c r="H581" s="10"/>
      <c r="I581" s="194" cm="1">
        <f t="array" ref="I581">IF(LEN($F581)&gt;0,1+IFERROR(SUMPRODUCT(TRANSPOSE('Input| Projects'!$AO581:$AQ581),INDEX('Input| Escalations'!$F$27:$L$29,,MATCH(Q$9,'Input| Escalations'!$F$21:$L$21,0))),0),0)</f>
        <v>0</v>
      </c>
      <c r="J581" s="194" cm="1">
        <f t="array" ref="J581">IF(LEN($F581)&gt;0,1+IFERROR(SUMPRODUCT(TRANSPOSE('Input| Projects'!$AO581:$AQ581),INDEX('Input| Escalations'!$F$27:$L$29,,MATCH(R$9,'Input| Escalations'!$F$21:$L$21,0))),0),0)</f>
        <v>0</v>
      </c>
      <c r="K581" s="194" cm="1">
        <f t="array" ref="K581">IF(LEN($F581)&gt;0,1+IFERROR(SUMPRODUCT(TRANSPOSE('Input| Projects'!$AO581:$AQ581),INDEX('Input| Escalations'!$F$27:$L$29,,MATCH(S$9,'Input| Escalations'!$F$21:$L$21,0))),0),0)</f>
        <v>0</v>
      </c>
      <c r="L581" s="194" cm="1">
        <f t="array" ref="L581">IF(LEN($F581)&gt;0,1+IFERROR(SUMPRODUCT(TRANSPOSE('Input| Projects'!$AO581:$AQ581),INDEX('Input| Escalations'!$F$27:$L$29,,MATCH(T$9,'Input| Escalations'!$F$21:$L$21,0))),0),0)</f>
        <v>0</v>
      </c>
      <c r="M581" s="194" cm="1">
        <f t="array" ref="M581">IF(LEN($F581)&gt;0,1+IFERROR(SUMPRODUCT(TRANSPOSE('Input| Projects'!$AO581:$AQ581),INDEX('Input| Escalations'!$F$27:$L$29,,MATCH(U$9,'Input| Escalations'!$F$21:$L$21,0))),0),0)</f>
        <v>0</v>
      </c>
      <c r="N581" s="194" cm="1">
        <f t="array" ref="N581">IF(LEN($F581)&gt;0,1+IFERROR(SUMPRODUCT(TRANSPOSE('Input| Projects'!$AO581:$AQ581),INDEX('Input| Escalations'!$F$27:$L$29,,MATCH(V$9,'Input| Escalations'!$F$21:$L$21,0))),0),0)</f>
        <v>0</v>
      </c>
      <c r="O581" s="194" cm="1">
        <f t="array" ref="O581">IF(LEN($F581)&gt;0,1+IFERROR(SUMPRODUCT(TRANSPOSE('Input| Projects'!$AO581:$AQ581),INDEX('Input| Escalations'!$F$27:$L$29,,MATCH(W$9,'Input| Escalations'!$F$21:$L$21,0))),0),0)</f>
        <v>0</v>
      </c>
      <c r="P581" s="10"/>
      <c r="Q581" s="172">
        <f>IFERROR(IF(ISNUMBER(FIND("decision",'Input| Setup'!$F$6)),'Input| Projects'!Y581,'Input| Projects'!I581)*'Input| Escalations'!$I$17*I581,0)</f>
        <v>0</v>
      </c>
      <c r="R581" s="172">
        <f>IFERROR(IF(ISNUMBER(FIND("decision",'Input| Setup'!$F$6)),'Input| Projects'!Z581,'Input| Projects'!J581)*'Input| Escalations'!$I$17*J581,0)</f>
        <v>0</v>
      </c>
      <c r="S581" s="172">
        <f>IFERROR(IF(ISNUMBER(FIND("decision",'Input| Setup'!$F$6)),'Input| Projects'!AA581,'Input| Projects'!K581)*'Input| Escalations'!$I$17*K581,0)</f>
        <v>0</v>
      </c>
      <c r="T581" s="172">
        <f>IFERROR(IF(ISNUMBER(FIND("decision",'Input| Setup'!$F$6)),'Input| Projects'!AB581,'Input| Projects'!L581)*'Input| Escalations'!$I$17*L581,0)</f>
        <v>0</v>
      </c>
      <c r="U581" s="172">
        <f>IFERROR(IF(ISNUMBER(FIND("decision",'Input| Setup'!$F$6)),'Input| Projects'!AC581,'Input| Projects'!M581)*'Input| Escalations'!$I$17*M581,0)</f>
        <v>0</v>
      </c>
      <c r="V581" s="172">
        <f>IFERROR(IF(ISNUMBER(FIND("decision",'Input| Setup'!$F$6)),'Input| Projects'!AD581,'Input| Projects'!N581)*'Input| Escalations'!$I$17*N581,0)</f>
        <v>0</v>
      </c>
      <c r="W581" s="172">
        <f>IFERROR(IF(ISNUMBER(FIND("decision",'Input| Setup'!$F$6)),'Input| Projects'!AE581,'Input| Projects'!O581)*'Input| Escalations'!$I$17*O581,0)</f>
        <v>0</v>
      </c>
      <c r="X581" s="175"/>
      <c r="Y581" s="172">
        <f>IF(ISNUMBER(FIND("decision",'Input| Setup'!$F$6)),'Input| Projects'!AG581,'Input| Projects'!Q581)*I581*'Input| Escalations'!$I$17</f>
        <v>0</v>
      </c>
      <c r="Z581" s="172">
        <f>IF(ISNUMBER(FIND("decision",'Input| Setup'!$F$6)),'Input| Projects'!AH581,'Input| Projects'!R581)*J581*'Input| Escalations'!$I$17</f>
        <v>0</v>
      </c>
      <c r="AA581" s="172">
        <f>IF(ISNUMBER(FIND("decision",'Input| Setup'!$F$6)),'Input| Projects'!AI581,'Input| Projects'!S581)*K581*'Input| Escalations'!$I$17</f>
        <v>0</v>
      </c>
      <c r="AB581" s="172">
        <f>IF(ISNUMBER(FIND("decision",'Input| Setup'!$F$6)),'Input| Projects'!AJ581,'Input| Projects'!T581)*L581*'Input| Escalations'!$I$17</f>
        <v>0</v>
      </c>
      <c r="AC581" s="172">
        <f>IF(ISNUMBER(FIND("decision",'Input| Setup'!$F$6)),'Input| Projects'!AK581,'Input| Projects'!U581)*M581*'Input| Escalations'!$I$17</f>
        <v>0</v>
      </c>
      <c r="AD581" s="172">
        <f>IF(ISNUMBER(FIND("decision",'Input| Setup'!$F$6)),'Input| Projects'!AL581,'Input| Projects'!V581)*N581*'Input| Escalations'!$I$17</f>
        <v>0</v>
      </c>
      <c r="AE581" s="172">
        <f>IF(ISNUMBER(FIND("decision",'Input| Setup'!$F$6)),'Input| Projects'!AM581,'Input| Projects'!W581)*O581*'Input| Escalations'!$I$17</f>
        <v>0</v>
      </c>
      <c r="AF581" s="175"/>
      <c r="AG581" s="172" cm="1">
        <f t="array" ref="AG581">IFERROR(--('Input| Projects'!$AS581="Yes")*_xlfn.SWITCH('Input| Overheads'!$C$50,"Direct costs",'Calc| Overheads Allocation'!C$8*Q581,"Internal labour",'Calc| Overheads Allocation'!C$8*Q581*'Input| Projects'!$AO581,"DNSP defined",'Calc| Overheads Allocation'!C$78*'Input| Projects'!$AV581,0),0)</f>
        <v>0</v>
      </c>
      <c r="AH581" s="172" cm="1">
        <f t="array" ref="AH581">IFERROR(--('Input| Projects'!$AS581="Yes")*_xlfn.SWITCH('Input| Overheads'!$C$50,"Direct costs",'Calc| Overheads Allocation'!D$8*R581,"Internal labour",'Calc| Overheads Allocation'!D$8*R581*'Input| Projects'!$AO581,"DNSP defined",'Calc| Overheads Allocation'!D$78*'Input| Projects'!$AV581,0),0)</f>
        <v>0</v>
      </c>
      <c r="AI581" s="172" cm="1">
        <f t="array" ref="AI581">IFERROR(--('Input| Projects'!$AS581="Yes")*_xlfn.SWITCH('Input| Overheads'!$C$50,"Direct costs",'Calc| Overheads Allocation'!E$8*S581,"Internal labour",'Calc| Overheads Allocation'!E$8*S581*'Input| Projects'!$AO581,"DNSP defined",'Calc| Overheads Allocation'!E$78*'Input| Projects'!$AV581,0),0)</f>
        <v>0</v>
      </c>
      <c r="AJ581" s="172" cm="1">
        <f t="array" ref="AJ581">IFERROR(--('Input| Projects'!$AS581="Yes")*_xlfn.SWITCH('Input| Overheads'!$C$50,"Direct costs",'Calc| Overheads Allocation'!F$8*T581,"Internal labour",'Calc| Overheads Allocation'!F$8*T581*'Input| Projects'!$AO581,"DNSP defined",'Calc| Overheads Allocation'!F$78*'Input| Projects'!$AV581,0),0)</f>
        <v>0</v>
      </c>
      <c r="AK581" s="172" cm="1">
        <f t="array" ref="AK581">IFERROR(--('Input| Projects'!$AS581="Yes")*_xlfn.SWITCH('Input| Overheads'!$C$50,"Direct costs",'Calc| Overheads Allocation'!G$8*U581,"Internal labour",'Calc| Overheads Allocation'!G$8*U581*'Input| Projects'!$AO581,"DNSP defined",'Calc| Overheads Allocation'!G$78*'Input| Projects'!$AV581,0),0)</f>
        <v>0</v>
      </c>
      <c r="AL581" s="172" cm="1">
        <f t="array" ref="AL581">IFERROR(--('Input| Projects'!$AS581="Yes")*_xlfn.SWITCH('Input| Overheads'!$C$50,"Direct costs",'Calc| Overheads Allocation'!H$8*V581,"Internal labour",'Calc| Overheads Allocation'!H$8*V581*'Input| Projects'!$AO581,"DNSP defined",'Calc| Overheads Allocation'!H$78*'Input| Projects'!$AV581,0),0)</f>
        <v>0</v>
      </c>
      <c r="AM581" s="172" cm="1">
        <f t="array" ref="AM581">IFERROR(--('Input| Projects'!$AS581="Yes")*_xlfn.SWITCH('Input| Overheads'!$C$50,"Direct costs",'Calc| Overheads Allocation'!I$8*W581,"Internal labour",'Calc| Overheads Allocation'!I$8*W581*'Input| Projects'!$AO581,"DNSP defined",'Calc| Overheads Allocation'!I$78*'Input| Projects'!$AV581,0),0)</f>
        <v>0</v>
      </c>
      <c r="AN581" s="175"/>
      <c r="AO581" s="172" cm="1">
        <f t="array" ref="AO581">IFERROR(--('Input| Projects'!$AT581="Yes")*_xlfn.SWITCH('Input| Overheads'!$C$50,"Direct costs",'Calc| Overheads Allocation'!C$9*Q581,"Internal labour",'Calc| Overheads Allocation'!C$9*Q581*'Input| Projects'!$AO581,"DNSP defined",'Calc| Overheads Allocation'!C$79*'Input| Projects'!$AW581,0),0)</f>
        <v>0</v>
      </c>
      <c r="AP581" s="172" cm="1">
        <f t="array" ref="AP581">IFERROR(--('Input| Projects'!$AT581="Yes")*_xlfn.SWITCH('Input| Overheads'!$C$50,"Direct costs",'Calc| Overheads Allocation'!D$9*R581,"Internal labour",'Calc| Overheads Allocation'!D$9*R581*'Input| Projects'!$AO581,"DNSP defined",'Calc| Overheads Allocation'!D$79*'Input| Projects'!$AW581,0),0)</f>
        <v>0</v>
      </c>
      <c r="AQ581" s="172" cm="1">
        <f t="array" ref="AQ581">IFERROR(--('Input| Projects'!$AT581="Yes")*_xlfn.SWITCH('Input| Overheads'!$C$50,"Direct costs",'Calc| Overheads Allocation'!E$9*S581,"Internal labour",'Calc| Overheads Allocation'!E$9*S581*'Input| Projects'!$AO581,"DNSP defined",'Calc| Overheads Allocation'!E$79*'Input| Projects'!$AW581,0),0)</f>
        <v>0</v>
      </c>
      <c r="AR581" s="172" cm="1">
        <f t="array" ref="AR581">IFERROR(--('Input| Projects'!$AT581="Yes")*_xlfn.SWITCH('Input| Overheads'!$C$50,"Direct costs",'Calc| Overheads Allocation'!F$9*T581,"Internal labour",'Calc| Overheads Allocation'!F$9*T581*'Input| Projects'!$AO581,"DNSP defined",'Calc| Overheads Allocation'!F$79*'Input| Projects'!$AW581,0),0)</f>
        <v>0</v>
      </c>
      <c r="AS581" s="172" cm="1">
        <f t="array" ref="AS581">IFERROR(--('Input| Projects'!$AT581="Yes")*_xlfn.SWITCH('Input| Overheads'!$C$50,"Direct costs",'Calc| Overheads Allocation'!G$9*U581,"Internal labour",'Calc| Overheads Allocation'!G$9*U581*'Input| Projects'!$AO581,"DNSP defined",'Calc| Overheads Allocation'!G$79*'Input| Projects'!$AW581,0),0)</f>
        <v>0</v>
      </c>
      <c r="AT581" s="172" cm="1">
        <f t="array" ref="AT581">IFERROR(--('Input| Projects'!$AT581="Yes")*_xlfn.SWITCH('Input| Overheads'!$C$50,"Direct costs",'Calc| Overheads Allocation'!H$9*V581,"Internal labour",'Calc| Overheads Allocation'!H$9*V581*'Input| Projects'!$AO581,"DNSP defined",'Calc| Overheads Allocation'!H$79*'Input| Projects'!$AW581,0),0)</f>
        <v>0</v>
      </c>
      <c r="AU581" s="172" cm="1">
        <f t="array" ref="AU581">IFERROR(--('Input| Projects'!$AT581="Yes")*_xlfn.SWITCH('Input| Overheads'!$C$50,"Direct costs",'Calc| Overheads Allocation'!I$9*W581,"Internal labour",'Calc| Overheads Allocation'!I$9*W581*'Input| Projects'!$AO581,"DNSP defined",'Calc| Overheads Allocation'!I$79*'Input| Projects'!$AW581,0),0)</f>
        <v>0</v>
      </c>
      <c r="AV581" s="175"/>
      <c r="AW581" s="172">
        <f t="shared" si="200"/>
        <v>0</v>
      </c>
      <c r="AX581" s="172">
        <f t="shared" si="201"/>
        <v>0</v>
      </c>
      <c r="AY581" s="172">
        <f t="shared" si="202"/>
        <v>0</v>
      </c>
      <c r="AZ581" s="172">
        <f t="shared" si="203"/>
        <v>0</v>
      </c>
      <c r="BA581" s="172">
        <f t="shared" si="204"/>
        <v>0</v>
      </c>
      <c r="BB581" s="172">
        <f t="shared" si="205"/>
        <v>0</v>
      </c>
      <c r="BC581" s="172">
        <f t="shared" si="206"/>
        <v>0</v>
      </c>
      <c r="BD581" s="176"/>
      <c r="BE581" s="172">
        <f t="shared" si="207"/>
        <v>0</v>
      </c>
      <c r="BF581" s="172">
        <f t="shared" si="208"/>
        <v>0</v>
      </c>
      <c r="BG581" s="172">
        <f t="shared" si="209"/>
        <v>0</v>
      </c>
      <c r="BH581" s="172">
        <f t="shared" si="210"/>
        <v>0</v>
      </c>
      <c r="BI581" s="172">
        <f t="shared" si="211"/>
        <v>0</v>
      </c>
      <c r="BJ581" s="172">
        <f t="shared" si="212"/>
        <v>0</v>
      </c>
      <c r="BK581" s="172">
        <f t="shared" si="213"/>
        <v>0</v>
      </c>
      <c r="BL581" s="176"/>
      <c r="BM581" s="172">
        <f t="shared" si="192"/>
        <v>0</v>
      </c>
      <c r="BN581" s="172">
        <f t="shared" si="193"/>
        <v>0</v>
      </c>
      <c r="BO581" s="172">
        <f t="shared" si="194"/>
        <v>0</v>
      </c>
      <c r="BP581" s="172">
        <f t="shared" si="195"/>
        <v>0</v>
      </c>
      <c r="BQ581" s="172">
        <f t="shared" si="196"/>
        <v>0</v>
      </c>
      <c r="BR581" s="172">
        <f t="shared" si="197"/>
        <v>0</v>
      </c>
      <c r="BS581" s="172">
        <f t="shared" si="198"/>
        <v>0</v>
      </c>
      <c r="BT581" s="55"/>
      <c r="BU581" s="158">
        <f>SUMIF('Input| Projects'!$BA$8:$CX$8,RIGHT(BU$9,3),'Input| Projects'!$BA581:$CX581)</f>
        <v>0</v>
      </c>
      <c r="BV581" s="158">
        <f>SUMIF('Input| Projects'!$BA$8:$CX$8,RIGHT(BV$9,3),'Input| Projects'!$BA581:$CX581)</f>
        <v>0</v>
      </c>
      <c r="BW581" s="79" t="str">
        <f t="shared" si="199"/>
        <v/>
      </c>
    </row>
    <row r="582" spans="2:75" x14ac:dyDescent="0.2">
      <c r="B582" s="123">
        <f>IFERROR('Input| Projects'!B582,"")</f>
        <v>573</v>
      </c>
      <c r="C582" s="160" t="str">
        <f>IFERROR(IF('Input| Projects'!C582="","",'Input| Projects'!C582),"")</f>
        <v/>
      </c>
      <c r="D582" s="160" t="str">
        <f>IFERROR(IF('Input| Projects'!D582="","",'Input| Projects'!D582),"")</f>
        <v/>
      </c>
      <c r="E582" s="53"/>
      <c r="F582" s="160" t="str">
        <f>IF(LEN('Input| Projects'!F582)&gt;0,'Input| Projects'!F582,"")</f>
        <v/>
      </c>
      <c r="G582" s="160" t="str">
        <f>IF(LEN('Input| Projects'!G582)&gt;0,'Input| Projects'!G582,"")</f>
        <v/>
      </c>
      <c r="H582" s="10"/>
      <c r="I582" s="194" cm="1">
        <f t="array" ref="I582">IF(LEN($F582)&gt;0,1+IFERROR(SUMPRODUCT(TRANSPOSE('Input| Projects'!$AO582:$AQ582),INDEX('Input| Escalations'!$F$27:$L$29,,MATCH(Q$9,'Input| Escalations'!$F$21:$L$21,0))),0),0)</f>
        <v>0</v>
      </c>
      <c r="J582" s="194" cm="1">
        <f t="array" ref="J582">IF(LEN($F582)&gt;0,1+IFERROR(SUMPRODUCT(TRANSPOSE('Input| Projects'!$AO582:$AQ582),INDEX('Input| Escalations'!$F$27:$L$29,,MATCH(R$9,'Input| Escalations'!$F$21:$L$21,0))),0),0)</f>
        <v>0</v>
      </c>
      <c r="K582" s="194" cm="1">
        <f t="array" ref="K582">IF(LEN($F582)&gt;0,1+IFERROR(SUMPRODUCT(TRANSPOSE('Input| Projects'!$AO582:$AQ582),INDEX('Input| Escalations'!$F$27:$L$29,,MATCH(S$9,'Input| Escalations'!$F$21:$L$21,0))),0),0)</f>
        <v>0</v>
      </c>
      <c r="L582" s="194" cm="1">
        <f t="array" ref="L582">IF(LEN($F582)&gt;0,1+IFERROR(SUMPRODUCT(TRANSPOSE('Input| Projects'!$AO582:$AQ582),INDEX('Input| Escalations'!$F$27:$L$29,,MATCH(T$9,'Input| Escalations'!$F$21:$L$21,0))),0),0)</f>
        <v>0</v>
      </c>
      <c r="M582" s="194" cm="1">
        <f t="array" ref="M582">IF(LEN($F582)&gt;0,1+IFERROR(SUMPRODUCT(TRANSPOSE('Input| Projects'!$AO582:$AQ582),INDEX('Input| Escalations'!$F$27:$L$29,,MATCH(U$9,'Input| Escalations'!$F$21:$L$21,0))),0),0)</f>
        <v>0</v>
      </c>
      <c r="N582" s="194" cm="1">
        <f t="array" ref="N582">IF(LEN($F582)&gt;0,1+IFERROR(SUMPRODUCT(TRANSPOSE('Input| Projects'!$AO582:$AQ582),INDEX('Input| Escalations'!$F$27:$L$29,,MATCH(V$9,'Input| Escalations'!$F$21:$L$21,0))),0),0)</f>
        <v>0</v>
      </c>
      <c r="O582" s="194" cm="1">
        <f t="array" ref="O582">IF(LEN($F582)&gt;0,1+IFERROR(SUMPRODUCT(TRANSPOSE('Input| Projects'!$AO582:$AQ582),INDEX('Input| Escalations'!$F$27:$L$29,,MATCH(W$9,'Input| Escalations'!$F$21:$L$21,0))),0),0)</f>
        <v>0</v>
      </c>
      <c r="P582" s="10"/>
      <c r="Q582" s="172">
        <f>IFERROR(IF(ISNUMBER(FIND("decision",'Input| Setup'!$F$6)),'Input| Projects'!Y582,'Input| Projects'!I582)*'Input| Escalations'!$I$17*I582,0)</f>
        <v>0</v>
      </c>
      <c r="R582" s="172">
        <f>IFERROR(IF(ISNUMBER(FIND("decision",'Input| Setup'!$F$6)),'Input| Projects'!Z582,'Input| Projects'!J582)*'Input| Escalations'!$I$17*J582,0)</f>
        <v>0</v>
      </c>
      <c r="S582" s="172">
        <f>IFERROR(IF(ISNUMBER(FIND("decision",'Input| Setup'!$F$6)),'Input| Projects'!AA582,'Input| Projects'!K582)*'Input| Escalations'!$I$17*K582,0)</f>
        <v>0</v>
      </c>
      <c r="T582" s="172">
        <f>IFERROR(IF(ISNUMBER(FIND("decision",'Input| Setup'!$F$6)),'Input| Projects'!AB582,'Input| Projects'!L582)*'Input| Escalations'!$I$17*L582,0)</f>
        <v>0</v>
      </c>
      <c r="U582" s="172">
        <f>IFERROR(IF(ISNUMBER(FIND("decision",'Input| Setup'!$F$6)),'Input| Projects'!AC582,'Input| Projects'!M582)*'Input| Escalations'!$I$17*M582,0)</f>
        <v>0</v>
      </c>
      <c r="V582" s="172">
        <f>IFERROR(IF(ISNUMBER(FIND("decision",'Input| Setup'!$F$6)),'Input| Projects'!AD582,'Input| Projects'!N582)*'Input| Escalations'!$I$17*N582,0)</f>
        <v>0</v>
      </c>
      <c r="W582" s="172">
        <f>IFERROR(IF(ISNUMBER(FIND("decision",'Input| Setup'!$F$6)),'Input| Projects'!AE582,'Input| Projects'!O582)*'Input| Escalations'!$I$17*O582,0)</f>
        <v>0</v>
      </c>
      <c r="X582" s="175"/>
      <c r="Y582" s="172">
        <f>IF(ISNUMBER(FIND("decision",'Input| Setup'!$F$6)),'Input| Projects'!AG582,'Input| Projects'!Q582)*I582*'Input| Escalations'!$I$17</f>
        <v>0</v>
      </c>
      <c r="Z582" s="172">
        <f>IF(ISNUMBER(FIND("decision",'Input| Setup'!$F$6)),'Input| Projects'!AH582,'Input| Projects'!R582)*J582*'Input| Escalations'!$I$17</f>
        <v>0</v>
      </c>
      <c r="AA582" s="172">
        <f>IF(ISNUMBER(FIND("decision",'Input| Setup'!$F$6)),'Input| Projects'!AI582,'Input| Projects'!S582)*K582*'Input| Escalations'!$I$17</f>
        <v>0</v>
      </c>
      <c r="AB582" s="172">
        <f>IF(ISNUMBER(FIND("decision",'Input| Setup'!$F$6)),'Input| Projects'!AJ582,'Input| Projects'!T582)*L582*'Input| Escalations'!$I$17</f>
        <v>0</v>
      </c>
      <c r="AC582" s="172">
        <f>IF(ISNUMBER(FIND("decision",'Input| Setup'!$F$6)),'Input| Projects'!AK582,'Input| Projects'!U582)*M582*'Input| Escalations'!$I$17</f>
        <v>0</v>
      </c>
      <c r="AD582" s="172">
        <f>IF(ISNUMBER(FIND("decision",'Input| Setup'!$F$6)),'Input| Projects'!AL582,'Input| Projects'!V582)*N582*'Input| Escalations'!$I$17</f>
        <v>0</v>
      </c>
      <c r="AE582" s="172">
        <f>IF(ISNUMBER(FIND("decision",'Input| Setup'!$F$6)),'Input| Projects'!AM582,'Input| Projects'!W582)*O582*'Input| Escalations'!$I$17</f>
        <v>0</v>
      </c>
      <c r="AF582" s="175"/>
      <c r="AG582" s="172" cm="1">
        <f t="array" ref="AG582">IFERROR(--('Input| Projects'!$AS582="Yes")*_xlfn.SWITCH('Input| Overheads'!$C$50,"Direct costs",'Calc| Overheads Allocation'!C$8*Q582,"Internal labour",'Calc| Overheads Allocation'!C$8*Q582*'Input| Projects'!$AO582,"DNSP defined",'Calc| Overheads Allocation'!C$78*'Input| Projects'!$AV582,0),0)</f>
        <v>0</v>
      </c>
      <c r="AH582" s="172" cm="1">
        <f t="array" ref="AH582">IFERROR(--('Input| Projects'!$AS582="Yes")*_xlfn.SWITCH('Input| Overheads'!$C$50,"Direct costs",'Calc| Overheads Allocation'!D$8*R582,"Internal labour",'Calc| Overheads Allocation'!D$8*R582*'Input| Projects'!$AO582,"DNSP defined",'Calc| Overheads Allocation'!D$78*'Input| Projects'!$AV582,0),0)</f>
        <v>0</v>
      </c>
      <c r="AI582" s="172" cm="1">
        <f t="array" ref="AI582">IFERROR(--('Input| Projects'!$AS582="Yes")*_xlfn.SWITCH('Input| Overheads'!$C$50,"Direct costs",'Calc| Overheads Allocation'!E$8*S582,"Internal labour",'Calc| Overheads Allocation'!E$8*S582*'Input| Projects'!$AO582,"DNSP defined",'Calc| Overheads Allocation'!E$78*'Input| Projects'!$AV582,0),0)</f>
        <v>0</v>
      </c>
      <c r="AJ582" s="172" cm="1">
        <f t="array" ref="AJ582">IFERROR(--('Input| Projects'!$AS582="Yes")*_xlfn.SWITCH('Input| Overheads'!$C$50,"Direct costs",'Calc| Overheads Allocation'!F$8*T582,"Internal labour",'Calc| Overheads Allocation'!F$8*T582*'Input| Projects'!$AO582,"DNSP defined",'Calc| Overheads Allocation'!F$78*'Input| Projects'!$AV582,0),0)</f>
        <v>0</v>
      </c>
      <c r="AK582" s="172" cm="1">
        <f t="array" ref="AK582">IFERROR(--('Input| Projects'!$AS582="Yes")*_xlfn.SWITCH('Input| Overheads'!$C$50,"Direct costs",'Calc| Overheads Allocation'!G$8*U582,"Internal labour",'Calc| Overheads Allocation'!G$8*U582*'Input| Projects'!$AO582,"DNSP defined",'Calc| Overheads Allocation'!G$78*'Input| Projects'!$AV582,0),0)</f>
        <v>0</v>
      </c>
      <c r="AL582" s="172" cm="1">
        <f t="array" ref="AL582">IFERROR(--('Input| Projects'!$AS582="Yes")*_xlfn.SWITCH('Input| Overheads'!$C$50,"Direct costs",'Calc| Overheads Allocation'!H$8*V582,"Internal labour",'Calc| Overheads Allocation'!H$8*V582*'Input| Projects'!$AO582,"DNSP defined",'Calc| Overheads Allocation'!H$78*'Input| Projects'!$AV582,0),0)</f>
        <v>0</v>
      </c>
      <c r="AM582" s="172" cm="1">
        <f t="array" ref="AM582">IFERROR(--('Input| Projects'!$AS582="Yes")*_xlfn.SWITCH('Input| Overheads'!$C$50,"Direct costs",'Calc| Overheads Allocation'!I$8*W582,"Internal labour",'Calc| Overheads Allocation'!I$8*W582*'Input| Projects'!$AO582,"DNSP defined",'Calc| Overheads Allocation'!I$78*'Input| Projects'!$AV582,0),0)</f>
        <v>0</v>
      </c>
      <c r="AN582" s="175"/>
      <c r="AO582" s="172" cm="1">
        <f t="array" ref="AO582">IFERROR(--('Input| Projects'!$AT582="Yes")*_xlfn.SWITCH('Input| Overheads'!$C$50,"Direct costs",'Calc| Overheads Allocation'!C$9*Q582,"Internal labour",'Calc| Overheads Allocation'!C$9*Q582*'Input| Projects'!$AO582,"DNSP defined",'Calc| Overheads Allocation'!C$79*'Input| Projects'!$AW582,0),0)</f>
        <v>0</v>
      </c>
      <c r="AP582" s="172" cm="1">
        <f t="array" ref="AP582">IFERROR(--('Input| Projects'!$AT582="Yes")*_xlfn.SWITCH('Input| Overheads'!$C$50,"Direct costs",'Calc| Overheads Allocation'!D$9*R582,"Internal labour",'Calc| Overheads Allocation'!D$9*R582*'Input| Projects'!$AO582,"DNSP defined",'Calc| Overheads Allocation'!D$79*'Input| Projects'!$AW582,0),0)</f>
        <v>0</v>
      </c>
      <c r="AQ582" s="172" cm="1">
        <f t="array" ref="AQ582">IFERROR(--('Input| Projects'!$AT582="Yes")*_xlfn.SWITCH('Input| Overheads'!$C$50,"Direct costs",'Calc| Overheads Allocation'!E$9*S582,"Internal labour",'Calc| Overheads Allocation'!E$9*S582*'Input| Projects'!$AO582,"DNSP defined",'Calc| Overheads Allocation'!E$79*'Input| Projects'!$AW582,0),0)</f>
        <v>0</v>
      </c>
      <c r="AR582" s="172" cm="1">
        <f t="array" ref="AR582">IFERROR(--('Input| Projects'!$AT582="Yes")*_xlfn.SWITCH('Input| Overheads'!$C$50,"Direct costs",'Calc| Overheads Allocation'!F$9*T582,"Internal labour",'Calc| Overheads Allocation'!F$9*T582*'Input| Projects'!$AO582,"DNSP defined",'Calc| Overheads Allocation'!F$79*'Input| Projects'!$AW582,0),0)</f>
        <v>0</v>
      </c>
      <c r="AS582" s="172" cm="1">
        <f t="array" ref="AS582">IFERROR(--('Input| Projects'!$AT582="Yes")*_xlfn.SWITCH('Input| Overheads'!$C$50,"Direct costs",'Calc| Overheads Allocation'!G$9*U582,"Internal labour",'Calc| Overheads Allocation'!G$9*U582*'Input| Projects'!$AO582,"DNSP defined",'Calc| Overheads Allocation'!G$79*'Input| Projects'!$AW582,0),0)</f>
        <v>0</v>
      </c>
      <c r="AT582" s="172" cm="1">
        <f t="array" ref="AT582">IFERROR(--('Input| Projects'!$AT582="Yes")*_xlfn.SWITCH('Input| Overheads'!$C$50,"Direct costs",'Calc| Overheads Allocation'!H$9*V582,"Internal labour",'Calc| Overheads Allocation'!H$9*V582*'Input| Projects'!$AO582,"DNSP defined",'Calc| Overheads Allocation'!H$79*'Input| Projects'!$AW582,0),0)</f>
        <v>0</v>
      </c>
      <c r="AU582" s="172" cm="1">
        <f t="array" ref="AU582">IFERROR(--('Input| Projects'!$AT582="Yes")*_xlfn.SWITCH('Input| Overheads'!$C$50,"Direct costs",'Calc| Overheads Allocation'!I$9*W582,"Internal labour",'Calc| Overheads Allocation'!I$9*W582*'Input| Projects'!$AO582,"DNSP defined",'Calc| Overheads Allocation'!I$79*'Input| Projects'!$AW582,0),0)</f>
        <v>0</v>
      </c>
      <c r="AV582" s="175"/>
      <c r="AW582" s="172">
        <f t="shared" si="200"/>
        <v>0</v>
      </c>
      <c r="AX582" s="172">
        <f t="shared" si="201"/>
        <v>0</v>
      </c>
      <c r="AY582" s="172">
        <f t="shared" si="202"/>
        <v>0</v>
      </c>
      <c r="AZ582" s="172">
        <f t="shared" si="203"/>
        <v>0</v>
      </c>
      <c r="BA582" s="172">
        <f t="shared" si="204"/>
        <v>0</v>
      </c>
      <c r="BB582" s="172">
        <f t="shared" si="205"/>
        <v>0</v>
      </c>
      <c r="BC582" s="172">
        <f t="shared" si="206"/>
        <v>0</v>
      </c>
      <c r="BD582" s="176"/>
      <c r="BE582" s="172">
        <f t="shared" si="207"/>
        <v>0</v>
      </c>
      <c r="BF582" s="172">
        <f t="shared" si="208"/>
        <v>0</v>
      </c>
      <c r="BG582" s="172">
        <f t="shared" si="209"/>
        <v>0</v>
      </c>
      <c r="BH582" s="172">
        <f t="shared" si="210"/>
        <v>0</v>
      </c>
      <c r="BI582" s="172">
        <f t="shared" si="211"/>
        <v>0</v>
      </c>
      <c r="BJ582" s="172">
        <f t="shared" si="212"/>
        <v>0</v>
      </c>
      <c r="BK582" s="172">
        <f t="shared" si="213"/>
        <v>0</v>
      </c>
      <c r="BL582" s="176"/>
      <c r="BM582" s="172">
        <f t="shared" si="192"/>
        <v>0</v>
      </c>
      <c r="BN582" s="172">
        <f t="shared" si="193"/>
        <v>0</v>
      </c>
      <c r="BO582" s="172">
        <f t="shared" si="194"/>
        <v>0</v>
      </c>
      <c r="BP582" s="172">
        <f t="shared" si="195"/>
        <v>0</v>
      </c>
      <c r="BQ582" s="172">
        <f t="shared" si="196"/>
        <v>0</v>
      </c>
      <c r="BR582" s="172">
        <f t="shared" si="197"/>
        <v>0</v>
      </c>
      <c r="BS582" s="172">
        <f t="shared" si="198"/>
        <v>0</v>
      </c>
      <c r="BT582" s="55"/>
      <c r="BU582" s="158">
        <f>SUMIF('Input| Projects'!$BA$8:$CX$8,RIGHT(BU$9,3),'Input| Projects'!$BA582:$CX582)</f>
        <v>0</v>
      </c>
      <c r="BV582" s="158">
        <f>SUMIF('Input| Projects'!$BA$8:$CX$8,RIGHT(BV$9,3),'Input| Projects'!$BA582:$CX582)</f>
        <v>0</v>
      </c>
      <c r="BW582" s="79" t="str">
        <f t="shared" si="199"/>
        <v/>
      </c>
    </row>
    <row r="583" spans="2:75" x14ac:dyDescent="0.2">
      <c r="B583" s="123">
        <f>IFERROR('Input| Projects'!B583,"")</f>
        <v>574</v>
      </c>
      <c r="C583" s="160" t="str">
        <f>IFERROR(IF('Input| Projects'!C583="","",'Input| Projects'!C583),"")</f>
        <v/>
      </c>
      <c r="D583" s="160" t="str">
        <f>IFERROR(IF('Input| Projects'!D583="","",'Input| Projects'!D583),"")</f>
        <v/>
      </c>
      <c r="E583" s="53"/>
      <c r="F583" s="160" t="str">
        <f>IF(LEN('Input| Projects'!F583)&gt;0,'Input| Projects'!F583,"")</f>
        <v/>
      </c>
      <c r="G583" s="160" t="str">
        <f>IF(LEN('Input| Projects'!G583)&gt;0,'Input| Projects'!G583,"")</f>
        <v/>
      </c>
      <c r="H583" s="10"/>
      <c r="I583" s="194" cm="1">
        <f t="array" ref="I583">IF(LEN($F583)&gt;0,1+IFERROR(SUMPRODUCT(TRANSPOSE('Input| Projects'!$AO583:$AQ583),INDEX('Input| Escalations'!$F$27:$L$29,,MATCH(Q$9,'Input| Escalations'!$F$21:$L$21,0))),0),0)</f>
        <v>0</v>
      </c>
      <c r="J583" s="194" cm="1">
        <f t="array" ref="J583">IF(LEN($F583)&gt;0,1+IFERROR(SUMPRODUCT(TRANSPOSE('Input| Projects'!$AO583:$AQ583),INDEX('Input| Escalations'!$F$27:$L$29,,MATCH(R$9,'Input| Escalations'!$F$21:$L$21,0))),0),0)</f>
        <v>0</v>
      </c>
      <c r="K583" s="194" cm="1">
        <f t="array" ref="K583">IF(LEN($F583)&gt;0,1+IFERROR(SUMPRODUCT(TRANSPOSE('Input| Projects'!$AO583:$AQ583),INDEX('Input| Escalations'!$F$27:$L$29,,MATCH(S$9,'Input| Escalations'!$F$21:$L$21,0))),0),0)</f>
        <v>0</v>
      </c>
      <c r="L583" s="194" cm="1">
        <f t="array" ref="L583">IF(LEN($F583)&gt;0,1+IFERROR(SUMPRODUCT(TRANSPOSE('Input| Projects'!$AO583:$AQ583),INDEX('Input| Escalations'!$F$27:$L$29,,MATCH(T$9,'Input| Escalations'!$F$21:$L$21,0))),0),0)</f>
        <v>0</v>
      </c>
      <c r="M583" s="194" cm="1">
        <f t="array" ref="M583">IF(LEN($F583)&gt;0,1+IFERROR(SUMPRODUCT(TRANSPOSE('Input| Projects'!$AO583:$AQ583),INDEX('Input| Escalations'!$F$27:$L$29,,MATCH(U$9,'Input| Escalations'!$F$21:$L$21,0))),0),0)</f>
        <v>0</v>
      </c>
      <c r="N583" s="194" cm="1">
        <f t="array" ref="N583">IF(LEN($F583)&gt;0,1+IFERROR(SUMPRODUCT(TRANSPOSE('Input| Projects'!$AO583:$AQ583),INDEX('Input| Escalations'!$F$27:$L$29,,MATCH(V$9,'Input| Escalations'!$F$21:$L$21,0))),0),0)</f>
        <v>0</v>
      </c>
      <c r="O583" s="194" cm="1">
        <f t="array" ref="O583">IF(LEN($F583)&gt;0,1+IFERROR(SUMPRODUCT(TRANSPOSE('Input| Projects'!$AO583:$AQ583),INDEX('Input| Escalations'!$F$27:$L$29,,MATCH(W$9,'Input| Escalations'!$F$21:$L$21,0))),0),0)</f>
        <v>0</v>
      </c>
      <c r="P583" s="10"/>
      <c r="Q583" s="172">
        <f>IFERROR(IF(ISNUMBER(FIND("decision",'Input| Setup'!$F$6)),'Input| Projects'!Y583,'Input| Projects'!I583)*'Input| Escalations'!$I$17*I583,0)</f>
        <v>0</v>
      </c>
      <c r="R583" s="172">
        <f>IFERROR(IF(ISNUMBER(FIND("decision",'Input| Setup'!$F$6)),'Input| Projects'!Z583,'Input| Projects'!J583)*'Input| Escalations'!$I$17*J583,0)</f>
        <v>0</v>
      </c>
      <c r="S583" s="172">
        <f>IFERROR(IF(ISNUMBER(FIND("decision",'Input| Setup'!$F$6)),'Input| Projects'!AA583,'Input| Projects'!K583)*'Input| Escalations'!$I$17*K583,0)</f>
        <v>0</v>
      </c>
      <c r="T583" s="172">
        <f>IFERROR(IF(ISNUMBER(FIND("decision",'Input| Setup'!$F$6)),'Input| Projects'!AB583,'Input| Projects'!L583)*'Input| Escalations'!$I$17*L583,0)</f>
        <v>0</v>
      </c>
      <c r="U583" s="172">
        <f>IFERROR(IF(ISNUMBER(FIND("decision",'Input| Setup'!$F$6)),'Input| Projects'!AC583,'Input| Projects'!M583)*'Input| Escalations'!$I$17*M583,0)</f>
        <v>0</v>
      </c>
      <c r="V583" s="172">
        <f>IFERROR(IF(ISNUMBER(FIND("decision",'Input| Setup'!$F$6)),'Input| Projects'!AD583,'Input| Projects'!N583)*'Input| Escalations'!$I$17*N583,0)</f>
        <v>0</v>
      </c>
      <c r="W583" s="172">
        <f>IFERROR(IF(ISNUMBER(FIND("decision",'Input| Setup'!$F$6)),'Input| Projects'!AE583,'Input| Projects'!O583)*'Input| Escalations'!$I$17*O583,0)</f>
        <v>0</v>
      </c>
      <c r="X583" s="175"/>
      <c r="Y583" s="172">
        <f>IF(ISNUMBER(FIND("decision",'Input| Setup'!$F$6)),'Input| Projects'!AG583,'Input| Projects'!Q583)*I583*'Input| Escalations'!$I$17</f>
        <v>0</v>
      </c>
      <c r="Z583" s="172">
        <f>IF(ISNUMBER(FIND("decision",'Input| Setup'!$F$6)),'Input| Projects'!AH583,'Input| Projects'!R583)*J583*'Input| Escalations'!$I$17</f>
        <v>0</v>
      </c>
      <c r="AA583" s="172">
        <f>IF(ISNUMBER(FIND("decision",'Input| Setup'!$F$6)),'Input| Projects'!AI583,'Input| Projects'!S583)*K583*'Input| Escalations'!$I$17</f>
        <v>0</v>
      </c>
      <c r="AB583" s="172">
        <f>IF(ISNUMBER(FIND("decision",'Input| Setup'!$F$6)),'Input| Projects'!AJ583,'Input| Projects'!T583)*L583*'Input| Escalations'!$I$17</f>
        <v>0</v>
      </c>
      <c r="AC583" s="172">
        <f>IF(ISNUMBER(FIND("decision",'Input| Setup'!$F$6)),'Input| Projects'!AK583,'Input| Projects'!U583)*M583*'Input| Escalations'!$I$17</f>
        <v>0</v>
      </c>
      <c r="AD583" s="172">
        <f>IF(ISNUMBER(FIND("decision",'Input| Setup'!$F$6)),'Input| Projects'!AL583,'Input| Projects'!V583)*N583*'Input| Escalations'!$I$17</f>
        <v>0</v>
      </c>
      <c r="AE583" s="172">
        <f>IF(ISNUMBER(FIND("decision",'Input| Setup'!$F$6)),'Input| Projects'!AM583,'Input| Projects'!W583)*O583*'Input| Escalations'!$I$17</f>
        <v>0</v>
      </c>
      <c r="AF583" s="175"/>
      <c r="AG583" s="172" cm="1">
        <f t="array" ref="AG583">IFERROR(--('Input| Projects'!$AS583="Yes")*_xlfn.SWITCH('Input| Overheads'!$C$50,"Direct costs",'Calc| Overheads Allocation'!C$8*Q583,"Internal labour",'Calc| Overheads Allocation'!C$8*Q583*'Input| Projects'!$AO583,"DNSP defined",'Calc| Overheads Allocation'!C$78*'Input| Projects'!$AV583,0),0)</f>
        <v>0</v>
      </c>
      <c r="AH583" s="172" cm="1">
        <f t="array" ref="AH583">IFERROR(--('Input| Projects'!$AS583="Yes")*_xlfn.SWITCH('Input| Overheads'!$C$50,"Direct costs",'Calc| Overheads Allocation'!D$8*R583,"Internal labour",'Calc| Overheads Allocation'!D$8*R583*'Input| Projects'!$AO583,"DNSP defined",'Calc| Overheads Allocation'!D$78*'Input| Projects'!$AV583,0),0)</f>
        <v>0</v>
      </c>
      <c r="AI583" s="172" cm="1">
        <f t="array" ref="AI583">IFERROR(--('Input| Projects'!$AS583="Yes")*_xlfn.SWITCH('Input| Overheads'!$C$50,"Direct costs",'Calc| Overheads Allocation'!E$8*S583,"Internal labour",'Calc| Overheads Allocation'!E$8*S583*'Input| Projects'!$AO583,"DNSP defined",'Calc| Overheads Allocation'!E$78*'Input| Projects'!$AV583,0),0)</f>
        <v>0</v>
      </c>
      <c r="AJ583" s="172" cm="1">
        <f t="array" ref="AJ583">IFERROR(--('Input| Projects'!$AS583="Yes")*_xlfn.SWITCH('Input| Overheads'!$C$50,"Direct costs",'Calc| Overheads Allocation'!F$8*T583,"Internal labour",'Calc| Overheads Allocation'!F$8*T583*'Input| Projects'!$AO583,"DNSP defined",'Calc| Overheads Allocation'!F$78*'Input| Projects'!$AV583,0),0)</f>
        <v>0</v>
      </c>
      <c r="AK583" s="172" cm="1">
        <f t="array" ref="AK583">IFERROR(--('Input| Projects'!$AS583="Yes")*_xlfn.SWITCH('Input| Overheads'!$C$50,"Direct costs",'Calc| Overheads Allocation'!G$8*U583,"Internal labour",'Calc| Overheads Allocation'!G$8*U583*'Input| Projects'!$AO583,"DNSP defined",'Calc| Overheads Allocation'!G$78*'Input| Projects'!$AV583,0),0)</f>
        <v>0</v>
      </c>
      <c r="AL583" s="172" cm="1">
        <f t="array" ref="AL583">IFERROR(--('Input| Projects'!$AS583="Yes")*_xlfn.SWITCH('Input| Overheads'!$C$50,"Direct costs",'Calc| Overheads Allocation'!H$8*V583,"Internal labour",'Calc| Overheads Allocation'!H$8*V583*'Input| Projects'!$AO583,"DNSP defined",'Calc| Overheads Allocation'!H$78*'Input| Projects'!$AV583,0),0)</f>
        <v>0</v>
      </c>
      <c r="AM583" s="172" cm="1">
        <f t="array" ref="AM583">IFERROR(--('Input| Projects'!$AS583="Yes")*_xlfn.SWITCH('Input| Overheads'!$C$50,"Direct costs",'Calc| Overheads Allocation'!I$8*W583,"Internal labour",'Calc| Overheads Allocation'!I$8*W583*'Input| Projects'!$AO583,"DNSP defined",'Calc| Overheads Allocation'!I$78*'Input| Projects'!$AV583,0),0)</f>
        <v>0</v>
      </c>
      <c r="AN583" s="175"/>
      <c r="AO583" s="172" cm="1">
        <f t="array" ref="AO583">IFERROR(--('Input| Projects'!$AT583="Yes")*_xlfn.SWITCH('Input| Overheads'!$C$50,"Direct costs",'Calc| Overheads Allocation'!C$9*Q583,"Internal labour",'Calc| Overheads Allocation'!C$9*Q583*'Input| Projects'!$AO583,"DNSP defined",'Calc| Overheads Allocation'!C$79*'Input| Projects'!$AW583,0),0)</f>
        <v>0</v>
      </c>
      <c r="AP583" s="172" cm="1">
        <f t="array" ref="AP583">IFERROR(--('Input| Projects'!$AT583="Yes")*_xlfn.SWITCH('Input| Overheads'!$C$50,"Direct costs",'Calc| Overheads Allocation'!D$9*R583,"Internal labour",'Calc| Overheads Allocation'!D$9*R583*'Input| Projects'!$AO583,"DNSP defined",'Calc| Overheads Allocation'!D$79*'Input| Projects'!$AW583,0),0)</f>
        <v>0</v>
      </c>
      <c r="AQ583" s="172" cm="1">
        <f t="array" ref="AQ583">IFERROR(--('Input| Projects'!$AT583="Yes")*_xlfn.SWITCH('Input| Overheads'!$C$50,"Direct costs",'Calc| Overheads Allocation'!E$9*S583,"Internal labour",'Calc| Overheads Allocation'!E$9*S583*'Input| Projects'!$AO583,"DNSP defined",'Calc| Overheads Allocation'!E$79*'Input| Projects'!$AW583,0),0)</f>
        <v>0</v>
      </c>
      <c r="AR583" s="172" cm="1">
        <f t="array" ref="AR583">IFERROR(--('Input| Projects'!$AT583="Yes")*_xlfn.SWITCH('Input| Overheads'!$C$50,"Direct costs",'Calc| Overheads Allocation'!F$9*T583,"Internal labour",'Calc| Overheads Allocation'!F$9*T583*'Input| Projects'!$AO583,"DNSP defined",'Calc| Overheads Allocation'!F$79*'Input| Projects'!$AW583,0),0)</f>
        <v>0</v>
      </c>
      <c r="AS583" s="172" cm="1">
        <f t="array" ref="AS583">IFERROR(--('Input| Projects'!$AT583="Yes")*_xlfn.SWITCH('Input| Overheads'!$C$50,"Direct costs",'Calc| Overheads Allocation'!G$9*U583,"Internal labour",'Calc| Overheads Allocation'!G$9*U583*'Input| Projects'!$AO583,"DNSP defined",'Calc| Overheads Allocation'!G$79*'Input| Projects'!$AW583,0),0)</f>
        <v>0</v>
      </c>
      <c r="AT583" s="172" cm="1">
        <f t="array" ref="AT583">IFERROR(--('Input| Projects'!$AT583="Yes")*_xlfn.SWITCH('Input| Overheads'!$C$50,"Direct costs",'Calc| Overheads Allocation'!H$9*V583,"Internal labour",'Calc| Overheads Allocation'!H$9*V583*'Input| Projects'!$AO583,"DNSP defined",'Calc| Overheads Allocation'!H$79*'Input| Projects'!$AW583,0),0)</f>
        <v>0</v>
      </c>
      <c r="AU583" s="172" cm="1">
        <f t="array" ref="AU583">IFERROR(--('Input| Projects'!$AT583="Yes")*_xlfn.SWITCH('Input| Overheads'!$C$50,"Direct costs",'Calc| Overheads Allocation'!I$9*W583,"Internal labour",'Calc| Overheads Allocation'!I$9*W583*'Input| Projects'!$AO583,"DNSP defined",'Calc| Overheads Allocation'!I$79*'Input| Projects'!$AW583,0),0)</f>
        <v>0</v>
      </c>
      <c r="AV583" s="175"/>
      <c r="AW583" s="172">
        <f t="shared" si="200"/>
        <v>0</v>
      </c>
      <c r="AX583" s="172">
        <f t="shared" si="201"/>
        <v>0</v>
      </c>
      <c r="AY583" s="172">
        <f t="shared" si="202"/>
        <v>0</v>
      </c>
      <c r="AZ583" s="172">
        <f t="shared" si="203"/>
        <v>0</v>
      </c>
      <c r="BA583" s="172">
        <f t="shared" si="204"/>
        <v>0</v>
      </c>
      <c r="BB583" s="172">
        <f t="shared" si="205"/>
        <v>0</v>
      </c>
      <c r="BC583" s="172">
        <f t="shared" si="206"/>
        <v>0</v>
      </c>
      <c r="BD583" s="176"/>
      <c r="BE583" s="172">
        <f t="shared" si="207"/>
        <v>0</v>
      </c>
      <c r="BF583" s="172">
        <f t="shared" si="208"/>
        <v>0</v>
      </c>
      <c r="BG583" s="172">
        <f t="shared" si="209"/>
        <v>0</v>
      </c>
      <c r="BH583" s="172">
        <f t="shared" si="210"/>
        <v>0</v>
      </c>
      <c r="BI583" s="172">
        <f t="shared" si="211"/>
        <v>0</v>
      </c>
      <c r="BJ583" s="172">
        <f t="shared" si="212"/>
        <v>0</v>
      </c>
      <c r="BK583" s="172">
        <f t="shared" si="213"/>
        <v>0</v>
      </c>
      <c r="BL583" s="176"/>
      <c r="BM583" s="172">
        <f t="shared" si="192"/>
        <v>0</v>
      </c>
      <c r="BN583" s="172">
        <f t="shared" si="193"/>
        <v>0</v>
      </c>
      <c r="BO583" s="172">
        <f t="shared" si="194"/>
        <v>0</v>
      </c>
      <c r="BP583" s="172">
        <f t="shared" si="195"/>
        <v>0</v>
      </c>
      <c r="BQ583" s="172">
        <f t="shared" si="196"/>
        <v>0</v>
      </c>
      <c r="BR583" s="172">
        <f t="shared" si="197"/>
        <v>0</v>
      </c>
      <c r="BS583" s="172">
        <f t="shared" si="198"/>
        <v>0</v>
      </c>
      <c r="BT583" s="55"/>
      <c r="BU583" s="158">
        <f>SUMIF('Input| Projects'!$BA$8:$CX$8,RIGHT(BU$9,3),'Input| Projects'!$BA583:$CX583)</f>
        <v>0</v>
      </c>
      <c r="BV583" s="158">
        <f>SUMIF('Input| Projects'!$BA$8:$CX$8,RIGHT(BV$9,3),'Input| Projects'!$BA583:$CX583)</f>
        <v>0</v>
      </c>
      <c r="BW583" s="79" t="str">
        <f t="shared" si="199"/>
        <v/>
      </c>
    </row>
    <row r="584" spans="2:75" x14ac:dyDescent="0.2">
      <c r="B584" s="123">
        <f>IFERROR('Input| Projects'!B584,"")</f>
        <v>575</v>
      </c>
      <c r="C584" s="160" t="str">
        <f>IFERROR(IF('Input| Projects'!C584="","",'Input| Projects'!C584),"")</f>
        <v/>
      </c>
      <c r="D584" s="160" t="str">
        <f>IFERROR(IF('Input| Projects'!D584="","",'Input| Projects'!D584),"")</f>
        <v/>
      </c>
      <c r="E584" s="53"/>
      <c r="F584" s="160" t="str">
        <f>IF(LEN('Input| Projects'!F584)&gt;0,'Input| Projects'!F584,"")</f>
        <v/>
      </c>
      <c r="G584" s="160" t="str">
        <f>IF(LEN('Input| Projects'!G584)&gt;0,'Input| Projects'!G584,"")</f>
        <v/>
      </c>
      <c r="H584" s="10"/>
      <c r="I584" s="194" cm="1">
        <f t="array" ref="I584">IF(LEN($F584)&gt;0,1+IFERROR(SUMPRODUCT(TRANSPOSE('Input| Projects'!$AO584:$AQ584),INDEX('Input| Escalations'!$F$27:$L$29,,MATCH(Q$9,'Input| Escalations'!$F$21:$L$21,0))),0),0)</f>
        <v>0</v>
      </c>
      <c r="J584" s="194" cm="1">
        <f t="array" ref="J584">IF(LEN($F584)&gt;0,1+IFERROR(SUMPRODUCT(TRANSPOSE('Input| Projects'!$AO584:$AQ584),INDEX('Input| Escalations'!$F$27:$L$29,,MATCH(R$9,'Input| Escalations'!$F$21:$L$21,0))),0),0)</f>
        <v>0</v>
      </c>
      <c r="K584" s="194" cm="1">
        <f t="array" ref="K584">IF(LEN($F584)&gt;0,1+IFERROR(SUMPRODUCT(TRANSPOSE('Input| Projects'!$AO584:$AQ584),INDEX('Input| Escalations'!$F$27:$L$29,,MATCH(S$9,'Input| Escalations'!$F$21:$L$21,0))),0),0)</f>
        <v>0</v>
      </c>
      <c r="L584" s="194" cm="1">
        <f t="array" ref="L584">IF(LEN($F584)&gt;0,1+IFERROR(SUMPRODUCT(TRANSPOSE('Input| Projects'!$AO584:$AQ584),INDEX('Input| Escalations'!$F$27:$L$29,,MATCH(T$9,'Input| Escalations'!$F$21:$L$21,0))),0),0)</f>
        <v>0</v>
      </c>
      <c r="M584" s="194" cm="1">
        <f t="array" ref="M584">IF(LEN($F584)&gt;0,1+IFERROR(SUMPRODUCT(TRANSPOSE('Input| Projects'!$AO584:$AQ584),INDEX('Input| Escalations'!$F$27:$L$29,,MATCH(U$9,'Input| Escalations'!$F$21:$L$21,0))),0),0)</f>
        <v>0</v>
      </c>
      <c r="N584" s="194" cm="1">
        <f t="array" ref="N584">IF(LEN($F584)&gt;0,1+IFERROR(SUMPRODUCT(TRANSPOSE('Input| Projects'!$AO584:$AQ584),INDEX('Input| Escalations'!$F$27:$L$29,,MATCH(V$9,'Input| Escalations'!$F$21:$L$21,0))),0),0)</f>
        <v>0</v>
      </c>
      <c r="O584" s="194" cm="1">
        <f t="array" ref="O584">IF(LEN($F584)&gt;0,1+IFERROR(SUMPRODUCT(TRANSPOSE('Input| Projects'!$AO584:$AQ584),INDEX('Input| Escalations'!$F$27:$L$29,,MATCH(W$9,'Input| Escalations'!$F$21:$L$21,0))),0),0)</f>
        <v>0</v>
      </c>
      <c r="P584" s="10"/>
      <c r="Q584" s="172">
        <f>IFERROR(IF(ISNUMBER(FIND("decision",'Input| Setup'!$F$6)),'Input| Projects'!Y584,'Input| Projects'!I584)*'Input| Escalations'!$I$17*I584,0)</f>
        <v>0</v>
      </c>
      <c r="R584" s="172">
        <f>IFERROR(IF(ISNUMBER(FIND("decision",'Input| Setup'!$F$6)),'Input| Projects'!Z584,'Input| Projects'!J584)*'Input| Escalations'!$I$17*J584,0)</f>
        <v>0</v>
      </c>
      <c r="S584" s="172">
        <f>IFERROR(IF(ISNUMBER(FIND("decision",'Input| Setup'!$F$6)),'Input| Projects'!AA584,'Input| Projects'!K584)*'Input| Escalations'!$I$17*K584,0)</f>
        <v>0</v>
      </c>
      <c r="T584" s="172">
        <f>IFERROR(IF(ISNUMBER(FIND("decision",'Input| Setup'!$F$6)),'Input| Projects'!AB584,'Input| Projects'!L584)*'Input| Escalations'!$I$17*L584,0)</f>
        <v>0</v>
      </c>
      <c r="U584" s="172">
        <f>IFERROR(IF(ISNUMBER(FIND("decision",'Input| Setup'!$F$6)),'Input| Projects'!AC584,'Input| Projects'!M584)*'Input| Escalations'!$I$17*M584,0)</f>
        <v>0</v>
      </c>
      <c r="V584" s="172">
        <f>IFERROR(IF(ISNUMBER(FIND("decision",'Input| Setup'!$F$6)),'Input| Projects'!AD584,'Input| Projects'!N584)*'Input| Escalations'!$I$17*N584,0)</f>
        <v>0</v>
      </c>
      <c r="W584" s="172">
        <f>IFERROR(IF(ISNUMBER(FIND("decision",'Input| Setup'!$F$6)),'Input| Projects'!AE584,'Input| Projects'!O584)*'Input| Escalations'!$I$17*O584,0)</f>
        <v>0</v>
      </c>
      <c r="X584" s="175"/>
      <c r="Y584" s="172">
        <f>IF(ISNUMBER(FIND("decision",'Input| Setup'!$F$6)),'Input| Projects'!AG584,'Input| Projects'!Q584)*I584*'Input| Escalations'!$I$17</f>
        <v>0</v>
      </c>
      <c r="Z584" s="172">
        <f>IF(ISNUMBER(FIND("decision",'Input| Setup'!$F$6)),'Input| Projects'!AH584,'Input| Projects'!R584)*J584*'Input| Escalations'!$I$17</f>
        <v>0</v>
      </c>
      <c r="AA584" s="172">
        <f>IF(ISNUMBER(FIND("decision",'Input| Setup'!$F$6)),'Input| Projects'!AI584,'Input| Projects'!S584)*K584*'Input| Escalations'!$I$17</f>
        <v>0</v>
      </c>
      <c r="AB584" s="172">
        <f>IF(ISNUMBER(FIND("decision",'Input| Setup'!$F$6)),'Input| Projects'!AJ584,'Input| Projects'!T584)*L584*'Input| Escalations'!$I$17</f>
        <v>0</v>
      </c>
      <c r="AC584" s="172">
        <f>IF(ISNUMBER(FIND("decision",'Input| Setup'!$F$6)),'Input| Projects'!AK584,'Input| Projects'!U584)*M584*'Input| Escalations'!$I$17</f>
        <v>0</v>
      </c>
      <c r="AD584" s="172">
        <f>IF(ISNUMBER(FIND("decision",'Input| Setup'!$F$6)),'Input| Projects'!AL584,'Input| Projects'!V584)*N584*'Input| Escalations'!$I$17</f>
        <v>0</v>
      </c>
      <c r="AE584" s="172">
        <f>IF(ISNUMBER(FIND("decision",'Input| Setup'!$F$6)),'Input| Projects'!AM584,'Input| Projects'!W584)*O584*'Input| Escalations'!$I$17</f>
        <v>0</v>
      </c>
      <c r="AF584" s="175"/>
      <c r="AG584" s="172" cm="1">
        <f t="array" ref="AG584">IFERROR(--('Input| Projects'!$AS584="Yes")*_xlfn.SWITCH('Input| Overheads'!$C$50,"Direct costs",'Calc| Overheads Allocation'!C$8*Q584,"Internal labour",'Calc| Overheads Allocation'!C$8*Q584*'Input| Projects'!$AO584,"DNSP defined",'Calc| Overheads Allocation'!C$78*'Input| Projects'!$AV584,0),0)</f>
        <v>0</v>
      </c>
      <c r="AH584" s="172" cm="1">
        <f t="array" ref="AH584">IFERROR(--('Input| Projects'!$AS584="Yes")*_xlfn.SWITCH('Input| Overheads'!$C$50,"Direct costs",'Calc| Overheads Allocation'!D$8*R584,"Internal labour",'Calc| Overheads Allocation'!D$8*R584*'Input| Projects'!$AO584,"DNSP defined",'Calc| Overheads Allocation'!D$78*'Input| Projects'!$AV584,0),0)</f>
        <v>0</v>
      </c>
      <c r="AI584" s="172" cm="1">
        <f t="array" ref="AI584">IFERROR(--('Input| Projects'!$AS584="Yes")*_xlfn.SWITCH('Input| Overheads'!$C$50,"Direct costs",'Calc| Overheads Allocation'!E$8*S584,"Internal labour",'Calc| Overheads Allocation'!E$8*S584*'Input| Projects'!$AO584,"DNSP defined",'Calc| Overheads Allocation'!E$78*'Input| Projects'!$AV584,0),0)</f>
        <v>0</v>
      </c>
      <c r="AJ584" s="172" cm="1">
        <f t="array" ref="AJ584">IFERROR(--('Input| Projects'!$AS584="Yes")*_xlfn.SWITCH('Input| Overheads'!$C$50,"Direct costs",'Calc| Overheads Allocation'!F$8*T584,"Internal labour",'Calc| Overheads Allocation'!F$8*T584*'Input| Projects'!$AO584,"DNSP defined",'Calc| Overheads Allocation'!F$78*'Input| Projects'!$AV584,0),0)</f>
        <v>0</v>
      </c>
      <c r="AK584" s="172" cm="1">
        <f t="array" ref="AK584">IFERROR(--('Input| Projects'!$AS584="Yes")*_xlfn.SWITCH('Input| Overheads'!$C$50,"Direct costs",'Calc| Overheads Allocation'!G$8*U584,"Internal labour",'Calc| Overheads Allocation'!G$8*U584*'Input| Projects'!$AO584,"DNSP defined",'Calc| Overheads Allocation'!G$78*'Input| Projects'!$AV584,0),0)</f>
        <v>0</v>
      </c>
      <c r="AL584" s="172" cm="1">
        <f t="array" ref="AL584">IFERROR(--('Input| Projects'!$AS584="Yes")*_xlfn.SWITCH('Input| Overheads'!$C$50,"Direct costs",'Calc| Overheads Allocation'!H$8*V584,"Internal labour",'Calc| Overheads Allocation'!H$8*V584*'Input| Projects'!$AO584,"DNSP defined",'Calc| Overheads Allocation'!H$78*'Input| Projects'!$AV584,0),0)</f>
        <v>0</v>
      </c>
      <c r="AM584" s="172" cm="1">
        <f t="array" ref="AM584">IFERROR(--('Input| Projects'!$AS584="Yes")*_xlfn.SWITCH('Input| Overheads'!$C$50,"Direct costs",'Calc| Overheads Allocation'!I$8*W584,"Internal labour",'Calc| Overheads Allocation'!I$8*W584*'Input| Projects'!$AO584,"DNSP defined",'Calc| Overheads Allocation'!I$78*'Input| Projects'!$AV584,0),0)</f>
        <v>0</v>
      </c>
      <c r="AN584" s="175"/>
      <c r="AO584" s="172" cm="1">
        <f t="array" ref="AO584">IFERROR(--('Input| Projects'!$AT584="Yes")*_xlfn.SWITCH('Input| Overheads'!$C$50,"Direct costs",'Calc| Overheads Allocation'!C$9*Q584,"Internal labour",'Calc| Overheads Allocation'!C$9*Q584*'Input| Projects'!$AO584,"DNSP defined",'Calc| Overheads Allocation'!C$79*'Input| Projects'!$AW584,0),0)</f>
        <v>0</v>
      </c>
      <c r="AP584" s="172" cm="1">
        <f t="array" ref="AP584">IFERROR(--('Input| Projects'!$AT584="Yes")*_xlfn.SWITCH('Input| Overheads'!$C$50,"Direct costs",'Calc| Overheads Allocation'!D$9*R584,"Internal labour",'Calc| Overheads Allocation'!D$9*R584*'Input| Projects'!$AO584,"DNSP defined",'Calc| Overheads Allocation'!D$79*'Input| Projects'!$AW584,0),0)</f>
        <v>0</v>
      </c>
      <c r="AQ584" s="172" cm="1">
        <f t="array" ref="AQ584">IFERROR(--('Input| Projects'!$AT584="Yes")*_xlfn.SWITCH('Input| Overheads'!$C$50,"Direct costs",'Calc| Overheads Allocation'!E$9*S584,"Internal labour",'Calc| Overheads Allocation'!E$9*S584*'Input| Projects'!$AO584,"DNSP defined",'Calc| Overheads Allocation'!E$79*'Input| Projects'!$AW584,0),0)</f>
        <v>0</v>
      </c>
      <c r="AR584" s="172" cm="1">
        <f t="array" ref="AR584">IFERROR(--('Input| Projects'!$AT584="Yes")*_xlfn.SWITCH('Input| Overheads'!$C$50,"Direct costs",'Calc| Overheads Allocation'!F$9*T584,"Internal labour",'Calc| Overheads Allocation'!F$9*T584*'Input| Projects'!$AO584,"DNSP defined",'Calc| Overheads Allocation'!F$79*'Input| Projects'!$AW584,0),0)</f>
        <v>0</v>
      </c>
      <c r="AS584" s="172" cm="1">
        <f t="array" ref="AS584">IFERROR(--('Input| Projects'!$AT584="Yes")*_xlfn.SWITCH('Input| Overheads'!$C$50,"Direct costs",'Calc| Overheads Allocation'!G$9*U584,"Internal labour",'Calc| Overheads Allocation'!G$9*U584*'Input| Projects'!$AO584,"DNSP defined",'Calc| Overheads Allocation'!G$79*'Input| Projects'!$AW584,0),0)</f>
        <v>0</v>
      </c>
      <c r="AT584" s="172" cm="1">
        <f t="array" ref="AT584">IFERROR(--('Input| Projects'!$AT584="Yes")*_xlfn.SWITCH('Input| Overheads'!$C$50,"Direct costs",'Calc| Overheads Allocation'!H$9*V584,"Internal labour",'Calc| Overheads Allocation'!H$9*V584*'Input| Projects'!$AO584,"DNSP defined",'Calc| Overheads Allocation'!H$79*'Input| Projects'!$AW584,0),0)</f>
        <v>0</v>
      </c>
      <c r="AU584" s="172" cm="1">
        <f t="array" ref="AU584">IFERROR(--('Input| Projects'!$AT584="Yes")*_xlfn.SWITCH('Input| Overheads'!$C$50,"Direct costs",'Calc| Overheads Allocation'!I$9*W584,"Internal labour",'Calc| Overheads Allocation'!I$9*W584*'Input| Projects'!$AO584,"DNSP defined",'Calc| Overheads Allocation'!I$79*'Input| Projects'!$AW584,0),0)</f>
        <v>0</v>
      </c>
      <c r="AV584" s="175"/>
      <c r="AW584" s="172">
        <f t="shared" si="200"/>
        <v>0</v>
      </c>
      <c r="AX584" s="172">
        <f t="shared" si="201"/>
        <v>0</v>
      </c>
      <c r="AY584" s="172">
        <f t="shared" si="202"/>
        <v>0</v>
      </c>
      <c r="AZ584" s="172">
        <f t="shared" si="203"/>
        <v>0</v>
      </c>
      <c r="BA584" s="172">
        <f t="shared" si="204"/>
        <v>0</v>
      </c>
      <c r="BB584" s="172">
        <f t="shared" si="205"/>
        <v>0</v>
      </c>
      <c r="BC584" s="172">
        <f t="shared" si="206"/>
        <v>0</v>
      </c>
      <c r="BD584" s="176"/>
      <c r="BE584" s="172">
        <f t="shared" si="207"/>
        <v>0</v>
      </c>
      <c r="BF584" s="172">
        <f t="shared" si="208"/>
        <v>0</v>
      </c>
      <c r="BG584" s="172">
        <f t="shared" si="209"/>
        <v>0</v>
      </c>
      <c r="BH584" s="172">
        <f t="shared" si="210"/>
        <v>0</v>
      </c>
      <c r="BI584" s="172">
        <f t="shared" si="211"/>
        <v>0</v>
      </c>
      <c r="BJ584" s="172">
        <f t="shared" si="212"/>
        <v>0</v>
      </c>
      <c r="BK584" s="172">
        <f t="shared" si="213"/>
        <v>0</v>
      </c>
      <c r="BL584" s="176"/>
      <c r="BM584" s="172">
        <f t="shared" si="192"/>
        <v>0</v>
      </c>
      <c r="BN584" s="172">
        <f t="shared" si="193"/>
        <v>0</v>
      </c>
      <c r="BO584" s="172">
        <f t="shared" si="194"/>
        <v>0</v>
      </c>
      <c r="BP584" s="172">
        <f t="shared" si="195"/>
        <v>0</v>
      </c>
      <c r="BQ584" s="172">
        <f t="shared" si="196"/>
        <v>0</v>
      </c>
      <c r="BR584" s="172">
        <f t="shared" si="197"/>
        <v>0</v>
      </c>
      <c r="BS584" s="172">
        <f t="shared" si="198"/>
        <v>0</v>
      </c>
      <c r="BT584" s="55"/>
      <c r="BU584" s="158">
        <f>SUMIF('Input| Projects'!$BA$8:$CX$8,RIGHT(BU$9,3),'Input| Projects'!$BA584:$CX584)</f>
        <v>0</v>
      </c>
      <c r="BV584" s="158">
        <f>SUMIF('Input| Projects'!$BA$8:$CX$8,RIGHT(BV$9,3),'Input| Projects'!$BA584:$CX584)</f>
        <v>0</v>
      </c>
      <c r="BW584" s="79" t="str">
        <f t="shared" si="199"/>
        <v/>
      </c>
    </row>
    <row r="585" spans="2:75" x14ac:dyDescent="0.2">
      <c r="B585" s="123">
        <f>IFERROR('Input| Projects'!B585,"")</f>
        <v>576</v>
      </c>
      <c r="C585" s="160" t="str">
        <f>IFERROR(IF('Input| Projects'!C585="","",'Input| Projects'!C585),"")</f>
        <v/>
      </c>
      <c r="D585" s="160" t="str">
        <f>IFERROR(IF('Input| Projects'!D585="","",'Input| Projects'!D585),"")</f>
        <v/>
      </c>
      <c r="E585" s="53"/>
      <c r="F585" s="160" t="str">
        <f>IF(LEN('Input| Projects'!F585)&gt;0,'Input| Projects'!F585,"")</f>
        <v/>
      </c>
      <c r="G585" s="160" t="str">
        <f>IF(LEN('Input| Projects'!G585)&gt;0,'Input| Projects'!G585,"")</f>
        <v/>
      </c>
      <c r="H585" s="10"/>
      <c r="I585" s="194" cm="1">
        <f t="array" ref="I585">IF(LEN($F585)&gt;0,1+IFERROR(SUMPRODUCT(TRANSPOSE('Input| Projects'!$AO585:$AQ585),INDEX('Input| Escalations'!$F$27:$L$29,,MATCH(Q$9,'Input| Escalations'!$F$21:$L$21,0))),0),0)</f>
        <v>0</v>
      </c>
      <c r="J585" s="194" cm="1">
        <f t="array" ref="J585">IF(LEN($F585)&gt;0,1+IFERROR(SUMPRODUCT(TRANSPOSE('Input| Projects'!$AO585:$AQ585),INDEX('Input| Escalations'!$F$27:$L$29,,MATCH(R$9,'Input| Escalations'!$F$21:$L$21,0))),0),0)</f>
        <v>0</v>
      </c>
      <c r="K585" s="194" cm="1">
        <f t="array" ref="K585">IF(LEN($F585)&gt;0,1+IFERROR(SUMPRODUCT(TRANSPOSE('Input| Projects'!$AO585:$AQ585),INDEX('Input| Escalations'!$F$27:$L$29,,MATCH(S$9,'Input| Escalations'!$F$21:$L$21,0))),0),0)</f>
        <v>0</v>
      </c>
      <c r="L585" s="194" cm="1">
        <f t="array" ref="L585">IF(LEN($F585)&gt;0,1+IFERROR(SUMPRODUCT(TRANSPOSE('Input| Projects'!$AO585:$AQ585),INDEX('Input| Escalations'!$F$27:$L$29,,MATCH(T$9,'Input| Escalations'!$F$21:$L$21,0))),0),0)</f>
        <v>0</v>
      </c>
      <c r="M585" s="194" cm="1">
        <f t="array" ref="M585">IF(LEN($F585)&gt;0,1+IFERROR(SUMPRODUCT(TRANSPOSE('Input| Projects'!$AO585:$AQ585),INDEX('Input| Escalations'!$F$27:$L$29,,MATCH(U$9,'Input| Escalations'!$F$21:$L$21,0))),0),0)</f>
        <v>0</v>
      </c>
      <c r="N585" s="194" cm="1">
        <f t="array" ref="N585">IF(LEN($F585)&gt;0,1+IFERROR(SUMPRODUCT(TRANSPOSE('Input| Projects'!$AO585:$AQ585),INDEX('Input| Escalations'!$F$27:$L$29,,MATCH(V$9,'Input| Escalations'!$F$21:$L$21,0))),0),0)</f>
        <v>0</v>
      </c>
      <c r="O585" s="194" cm="1">
        <f t="array" ref="O585">IF(LEN($F585)&gt;0,1+IFERROR(SUMPRODUCT(TRANSPOSE('Input| Projects'!$AO585:$AQ585),INDEX('Input| Escalations'!$F$27:$L$29,,MATCH(W$9,'Input| Escalations'!$F$21:$L$21,0))),0),0)</f>
        <v>0</v>
      </c>
      <c r="P585" s="10"/>
      <c r="Q585" s="172">
        <f>IFERROR(IF(ISNUMBER(FIND("decision",'Input| Setup'!$F$6)),'Input| Projects'!Y585,'Input| Projects'!I585)*'Input| Escalations'!$I$17*I585,0)</f>
        <v>0</v>
      </c>
      <c r="R585" s="172">
        <f>IFERROR(IF(ISNUMBER(FIND("decision",'Input| Setup'!$F$6)),'Input| Projects'!Z585,'Input| Projects'!J585)*'Input| Escalations'!$I$17*J585,0)</f>
        <v>0</v>
      </c>
      <c r="S585" s="172">
        <f>IFERROR(IF(ISNUMBER(FIND("decision",'Input| Setup'!$F$6)),'Input| Projects'!AA585,'Input| Projects'!K585)*'Input| Escalations'!$I$17*K585,0)</f>
        <v>0</v>
      </c>
      <c r="T585" s="172">
        <f>IFERROR(IF(ISNUMBER(FIND("decision",'Input| Setup'!$F$6)),'Input| Projects'!AB585,'Input| Projects'!L585)*'Input| Escalations'!$I$17*L585,0)</f>
        <v>0</v>
      </c>
      <c r="U585" s="172">
        <f>IFERROR(IF(ISNUMBER(FIND("decision",'Input| Setup'!$F$6)),'Input| Projects'!AC585,'Input| Projects'!M585)*'Input| Escalations'!$I$17*M585,0)</f>
        <v>0</v>
      </c>
      <c r="V585" s="172">
        <f>IFERROR(IF(ISNUMBER(FIND("decision",'Input| Setup'!$F$6)),'Input| Projects'!AD585,'Input| Projects'!N585)*'Input| Escalations'!$I$17*N585,0)</f>
        <v>0</v>
      </c>
      <c r="W585" s="172">
        <f>IFERROR(IF(ISNUMBER(FIND("decision",'Input| Setup'!$F$6)),'Input| Projects'!AE585,'Input| Projects'!O585)*'Input| Escalations'!$I$17*O585,0)</f>
        <v>0</v>
      </c>
      <c r="X585" s="175"/>
      <c r="Y585" s="172">
        <f>IF(ISNUMBER(FIND("decision",'Input| Setup'!$F$6)),'Input| Projects'!AG585,'Input| Projects'!Q585)*I585*'Input| Escalations'!$I$17</f>
        <v>0</v>
      </c>
      <c r="Z585" s="172">
        <f>IF(ISNUMBER(FIND("decision",'Input| Setup'!$F$6)),'Input| Projects'!AH585,'Input| Projects'!R585)*J585*'Input| Escalations'!$I$17</f>
        <v>0</v>
      </c>
      <c r="AA585" s="172">
        <f>IF(ISNUMBER(FIND("decision",'Input| Setup'!$F$6)),'Input| Projects'!AI585,'Input| Projects'!S585)*K585*'Input| Escalations'!$I$17</f>
        <v>0</v>
      </c>
      <c r="AB585" s="172">
        <f>IF(ISNUMBER(FIND("decision",'Input| Setup'!$F$6)),'Input| Projects'!AJ585,'Input| Projects'!T585)*L585*'Input| Escalations'!$I$17</f>
        <v>0</v>
      </c>
      <c r="AC585" s="172">
        <f>IF(ISNUMBER(FIND("decision",'Input| Setup'!$F$6)),'Input| Projects'!AK585,'Input| Projects'!U585)*M585*'Input| Escalations'!$I$17</f>
        <v>0</v>
      </c>
      <c r="AD585" s="172">
        <f>IF(ISNUMBER(FIND("decision",'Input| Setup'!$F$6)),'Input| Projects'!AL585,'Input| Projects'!V585)*N585*'Input| Escalations'!$I$17</f>
        <v>0</v>
      </c>
      <c r="AE585" s="172">
        <f>IF(ISNUMBER(FIND("decision",'Input| Setup'!$F$6)),'Input| Projects'!AM585,'Input| Projects'!W585)*O585*'Input| Escalations'!$I$17</f>
        <v>0</v>
      </c>
      <c r="AF585" s="175"/>
      <c r="AG585" s="172" cm="1">
        <f t="array" ref="AG585">IFERROR(--('Input| Projects'!$AS585="Yes")*_xlfn.SWITCH('Input| Overheads'!$C$50,"Direct costs",'Calc| Overheads Allocation'!C$8*Q585,"Internal labour",'Calc| Overheads Allocation'!C$8*Q585*'Input| Projects'!$AO585,"DNSP defined",'Calc| Overheads Allocation'!C$78*'Input| Projects'!$AV585,0),0)</f>
        <v>0</v>
      </c>
      <c r="AH585" s="172" cm="1">
        <f t="array" ref="AH585">IFERROR(--('Input| Projects'!$AS585="Yes")*_xlfn.SWITCH('Input| Overheads'!$C$50,"Direct costs",'Calc| Overheads Allocation'!D$8*R585,"Internal labour",'Calc| Overheads Allocation'!D$8*R585*'Input| Projects'!$AO585,"DNSP defined",'Calc| Overheads Allocation'!D$78*'Input| Projects'!$AV585,0),0)</f>
        <v>0</v>
      </c>
      <c r="AI585" s="172" cm="1">
        <f t="array" ref="AI585">IFERROR(--('Input| Projects'!$AS585="Yes")*_xlfn.SWITCH('Input| Overheads'!$C$50,"Direct costs",'Calc| Overheads Allocation'!E$8*S585,"Internal labour",'Calc| Overheads Allocation'!E$8*S585*'Input| Projects'!$AO585,"DNSP defined",'Calc| Overheads Allocation'!E$78*'Input| Projects'!$AV585,0),0)</f>
        <v>0</v>
      </c>
      <c r="AJ585" s="172" cm="1">
        <f t="array" ref="AJ585">IFERROR(--('Input| Projects'!$AS585="Yes")*_xlfn.SWITCH('Input| Overheads'!$C$50,"Direct costs",'Calc| Overheads Allocation'!F$8*T585,"Internal labour",'Calc| Overheads Allocation'!F$8*T585*'Input| Projects'!$AO585,"DNSP defined",'Calc| Overheads Allocation'!F$78*'Input| Projects'!$AV585,0),0)</f>
        <v>0</v>
      </c>
      <c r="AK585" s="172" cm="1">
        <f t="array" ref="AK585">IFERROR(--('Input| Projects'!$AS585="Yes")*_xlfn.SWITCH('Input| Overheads'!$C$50,"Direct costs",'Calc| Overheads Allocation'!G$8*U585,"Internal labour",'Calc| Overheads Allocation'!G$8*U585*'Input| Projects'!$AO585,"DNSP defined",'Calc| Overheads Allocation'!G$78*'Input| Projects'!$AV585,0),0)</f>
        <v>0</v>
      </c>
      <c r="AL585" s="172" cm="1">
        <f t="array" ref="AL585">IFERROR(--('Input| Projects'!$AS585="Yes")*_xlfn.SWITCH('Input| Overheads'!$C$50,"Direct costs",'Calc| Overheads Allocation'!H$8*V585,"Internal labour",'Calc| Overheads Allocation'!H$8*V585*'Input| Projects'!$AO585,"DNSP defined",'Calc| Overheads Allocation'!H$78*'Input| Projects'!$AV585,0),0)</f>
        <v>0</v>
      </c>
      <c r="AM585" s="172" cm="1">
        <f t="array" ref="AM585">IFERROR(--('Input| Projects'!$AS585="Yes")*_xlfn.SWITCH('Input| Overheads'!$C$50,"Direct costs",'Calc| Overheads Allocation'!I$8*W585,"Internal labour",'Calc| Overheads Allocation'!I$8*W585*'Input| Projects'!$AO585,"DNSP defined",'Calc| Overheads Allocation'!I$78*'Input| Projects'!$AV585,0),0)</f>
        <v>0</v>
      </c>
      <c r="AN585" s="175"/>
      <c r="AO585" s="172" cm="1">
        <f t="array" ref="AO585">IFERROR(--('Input| Projects'!$AT585="Yes")*_xlfn.SWITCH('Input| Overheads'!$C$50,"Direct costs",'Calc| Overheads Allocation'!C$9*Q585,"Internal labour",'Calc| Overheads Allocation'!C$9*Q585*'Input| Projects'!$AO585,"DNSP defined",'Calc| Overheads Allocation'!C$79*'Input| Projects'!$AW585,0),0)</f>
        <v>0</v>
      </c>
      <c r="AP585" s="172" cm="1">
        <f t="array" ref="AP585">IFERROR(--('Input| Projects'!$AT585="Yes")*_xlfn.SWITCH('Input| Overheads'!$C$50,"Direct costs",'Calc| Overheads Allocation'!D$9*R585,"Internal labour",'Calc| Overheads Allocation'!D$9*R585*'Input| Projects'!$AO585,"DNSP defined",'Calc| Overheads Allocation'!D$79*'Input| Projects'!$AW585,0),0)</f>
        <v>0</v>
      </c>
      <c r="AQ585" s="172" cm="1">
        <f t="array" ref="AQ585">IFERROR(--('Input| Projects'!$AT585="Yes")*_xlfn.SWITCH('Input| Overheads'!$C$50,"Direct costs",'Calc| Overheads Allocation'!E$9*S585,"Internal labour",'Calc| Overheads Allocation'!E$9*S585*'Input| Projects'!$AO585,"DNSP defined",'Calc| Overheads Allocation'!E$79*'Input| Projects'!$AW585,0),0)</f>
        <v>0</v>
      </c>
      <c r="AR585" s="172" cm="1">
        <f t="array" ref="AR585">IFERROR(--('Input| Projects'!$AT585="Yes")*_xlfn.SWITCH('Input| Overheads'!$C$50,"Direct costs",'Calc| Overheads Allocation'!F$9*T585,"Internal labour",'Calc| Overheads Allocation'!F$9*T585*'Input| Projects'!$AO585,"DNSP defined",'Calc| Overheads Allocation'!F$79*'Input| Projects'!$AW585,0),0)</f>
        <v>0</v>
      </c>
      <c r="AS585" s="172" cm="1">
        <f t="array" ref="AS585">IFERROR(--('Input| Projects'!$AT585="Yes")*_xlfn.SWITCH('Input| Overheads'!$C$50,"Direct costs",'Calc| Overheads Allocation'!G$9*U585,"Internal labour",'Calc| Overheads Allocation'!G$9*U585*'Input| Projects'!$AO585,"DNSP defined",'Calc| Overheads Allocation'!G$79*'Input| Projects'!$AW585,0),0)</f>
        <v>0</v>
      </c>
      <c r="AT585" s="172" cm="1">
        <f t="array" ref="AT585">IFERROR(--('Input| Projects'!$AT585="Yes")*_xlfn.SWITCH('Input| Overheads'!$C$50,"Direct costs",'Calc| Overheads Allocation'!H$9*V585,"Internal labour",'Calc| Overheads Allocation'!H$9*V585*'Input| Projects'!$AO585,"DNSP defined",'Calc| Overheads Allocation'!H$79*'Input| Projects'!$AW585,0),0)</f>
        <v>0</v>
      </c>
      <c r="AU585" s="172" cm="1">
        <f t="array" ref="AU585">IFERROR(--('Input| Projects'!$AT585="Yes")*_xlfn.SWITCH('Input| Overheads'!$C$50,"Direct costs",'Calc| Overheads Allocation'!I$9*W585,"Internal labour",'Calc| Overheads Allocation'!I$9*W585*'Input| Projects'!$AO585,"DNSP defined",'Calc| Overheads Allocation'!I$79*'Input| Projects'!$AW585,0),0)</f>
        <v>0</v>
      </c>
      <c r="AV585" s="175"/>
      <c r="AW585" s="172">
        <f t="shared" si="200"/>
        <v>0</v>
      </c>
      <c r="AX585" s="172">
        <f t="shared" si="201"/>
        <v>0</v>
      </c>
      <c r="AY585" s="172">
        <f t="shared" si="202"/>
        <v>0</v>
      </c>
      <c r="AZ585" s="172">
        <f t="shared" si="203"/>
        <v>0</v>
      </c>
      <c r="BA585" s="172">
        <f t="shared" si="204"/>
        <v>0</v>
      </c>
      <c r="BB585" s="172">
        <f t="shared" si="205"/>
        <v>0</v>
      </c>
      <c r="BC585" s="172">
        <f t="shared" si="206"/>
        <v>0</v>
      </c>
      <c r="BD585" s="176"/>
      <c r="BE585" s="172">
        <f t="shared" si="207"/>
        <v>0</v>
      </c>
      <c r="BF585" s="172">
        <f t="shared" si="208"/>
        <v>0</v>
      </c>
      <c r="BG585" s="172">
        <f t="shared" si="209"/>
        <v>0</v>
      </c>
      <c r="BH585" s="172">
        <f t="shared" si="210"/>
        <v>0</v>
      </c>
      <c r="BI585" s="172">
        <f t="shared" si="211"/>
        <v>0</v>
      </c>
      <c r="BJ585" s="172">
        <f t="shared" si="212"/>
        <v>0</v>
      </c>
      <c r="BK585" s="172">
        <f t="shared" si="213"/>
        <v>0</v>
      </c>
      <c r="BL585" s="176"/>
      <c r="BM585" s="172">
        <f t="shared" si="192"/>
        <v>0</v>
      </c>
      <c r="BN585" s="172">
        <f t="shared" si="193"/>
        <v>0</v>
      </c>
      <c r="BO585" s="172">
        <f t="shared" si="194"/>
        <v>0</v>
      </c>
      <c r="BP585" s="172">
        <f t="shared" si="195"/>
        <v>0</v>
      </c>
      <c r="BQ585" s="172">
        <f t="shared" si="196"/>
        <v>0</v>
      </c>
      <c r="BR585" s="172">
        <f t="shared" si="197"/>
        <v>0</v>
      </c>
      <c r="BS585" s="172">
        <f t="shared" si="198"/>
        <v>0</v>
      </c>
      <c r="BT585" s="55"/>
      <c r="BU585" s="158">
        <f>SUMIF('Input| Projects'!$BA$8:$CX$8,RIGHT(BU$9,3),'Input| Projects'!$BA585:$CX585)</f>
        <v>0</v>
      </c>
      <c r="BV585" s="158">
        <f>SUMIF('Input| Projects'!$BA$8:$CX$8,RIGHT(BV$9,3),'Input| Projects'!$BA585:$CX585)</f>
        <v>0</v>
      </c>
      <c r="BW585" s="79" t="str">
        <f t="shared" si="199"/>
        <v/>
      </c>
    </row>
    <row r="586" spans="2:75" x14ac:dyDescent="0.2">
      <c r="B586" s="123">
        <f>IFERROR('Input| Projects'!B586,"")</f>
        <v>577</v>
      </c>
      <c r="C586" s="160" t="str">
        <f>IFERROR(IF('Input| Projects'!C586="","",'Input| Projects'!C586),"")</f>
        <v/>
      </c>
      <c r="D586" s="160" t="str">
        <f>IFERROR(IF('Input| Projects'!D586="","",'Input| Projects'!D586),"")</f>
        <v/>
      </c>
      <c r="E586" s="53"/>
      <c r="F586" s="160" t="str">
        <f>IF(LEN('Input| Projects'!F586)&gt;0,'Input| Projects'!F586,"")</f>
        <v/>
      </c>
      <c r="G586" s="160" t="str">
        <f>IF(LEN('Input| Projects'!G586)&gt;0,'Input| Projects'!G586,"")</f>
        <v/>
      </c>
      <c r="H586" s="10"/>
      <c r="I586" s="194" cm="1">
        <f t="array" ref="I586">IF(LEN($F586)&gt;0,1+IFERROR(SUMPRODUCT(TRANSPOSE('Input| Projects'!$AO586:$AQ586),INDEX('Input| Escalations'!$F$27:$L$29,,MATCH(Q$9,'Input| Escalations'!$F$21:$L$21,0))),0),0)</f>
        <v>0</v>
      </c>
      <c r="J586" s="194" cm="1">
        <f t="array" ref="J586">IF(LEN($F586)&gt;0,1+IFERROR(SUMPRODUCT(TRANSPOSE('Input| Projects'!$AO586:$AQ586),INDEX('Input| Escalations'!$F$27:$L$29,,MATCH(R$9,'Input| Escalations'!$F$21:$L$21,0))),0),0)</f>
        <v>0</v>
      </c>
      <c r="K586" s="194" cm="1">
        <f t="array" ref="K586">IF(LEN($F586)&gt;0,1+IFERROR(SUMPRODUCT(TRANSPOSE('Input| Projects'!$AO586:$AQ586),INDEX('Input| Escalations'!$F$27:$L$29,,MATCH(S$9,'Input| Escalations'!$F$21:$L$21,0))),0),0)</f>
        <v>0</v>
      </c>
      <c r="L586" s="194" cm="1">
        <f t="array" ref="L586">IF(LEN($F586)&gt;0,1+IFERROR(SUMPRODUCT(TRANSPOSE('Input| Projects'!$AO586:$AQ586),INDEX('Input| Escalations'!$F$27:$L$29,,MATCH(T$9,'Input| Escalations'!$F$21:$L$21,0))),0),0)</f>
        <v>0</v>
      </c>
      <c r="M586" s="194" cm="1">
        <f t="array" ref="M586">IF(LEN($F586)&gt;0,1+IFERROR(SUMPRODUCT(TRANSPOSE('Input| Projects'!$AO586:$AQ586),INDEX('Input| Escalations'!$F$27:$L$29,,MATCH(U$9,'Input| Escalations'!$F$21:$L$21,0))),0),0)</f>
        <v>0</v>
      </c>
      <c r="N586" s="194" cm="1">
        <f t="array" ref="N586">IF(LEN($F586)&gt;0,1+IFERROR(SUMPRODUCT(TRANSPOSE('Input| Projects'!$AO586:$AQ586),INDEX('Input| Escalations'!$F$27:$L$29,,MATCH(V$9,'Input| Escalations'!$F$21:$L$21,0))),0),0)</f>
        <v>0</v>
      </c>
      <c r="O586" s="194" cm="1">
        <f t="array" ref="O586">IF(LEN($F586)&gt;0,1+IFERROR(SUMPRODUCT(TRANSPOSE('Input| Projects'!$AO586:$AQ586),INDEX('Input| Escalations'!$F$27:$L$29,,MATCH(W$9,'Input| Escalations'!$F$21:$L$21,0))),0),0)</f>
        <v>0</v>
      </c>
      <c r="P586" s="10"/>
      <c r="Q586" s="172">
        <f>IFERROR(IF(ISNUMBER(FIND("decision",'Input| Setup'!$F$6)),'Input| Projects'!Y586,'Input| Projects'!I586)*'Input| Escalations'!$I$17*I586,0)</f>
        <v>0</v>
      </c>
      <c r="R586" s="172">
        <f>IFERROR(IF(ISNUMBER(FIND("decision",'Input| Setup'!$F$6)),'Input| Projects'!Z586,'Input| Projects'!J586)*'Input| Escalations'!$I$17*J586,0)</f>
        <v>0</v>
      </c>
      <c r="S586" s="172">
        <f>IFERROR(IF(ISNUMBER(FIND("decision",'Input| Setup'!$F$6)),'Input| Projects'!AA586,'Input| Projects'!K586)*'Input| Escalations'!$I$17*K586,0)</f>
        <v>0</v>
      </c>
      <c r="T586" s="172">
        <f>IFERROR(IF(ISNUMBER(FIND("decision",'Input| Setup'!$F$6)),'Input| Projects'!AB586,'Input| Projects'!L586)*'Input| Escalations'!$I$17*L586,0)</f>
        <v>0</v>
      </c>
      <c r="U586" s="172">
        <f>IFERROR(IF(ISNUMBER(FIND("decision",'Input| Setup'!$F$6)),'Input| Projects'!AC586,'Input| Projects'!M586)*'Input| Escalations'!$I$17*M586,0)</f>
        <v>0</v>
      </c>
      <c r="V586" s="172">
        <f>IFERROR(IF(ISNUMBER(FIND("decision",'Input| Setup'!$F$6)),'Input| Projects'!AD586,'Input| Projects'!N586)*'Input| Escalations'!$I$17*N586,0)</f>
        <v>0</v>
      </c>
      <c r="W586" s="172">
        <f>IFERROR(IF(ISNUMBER(FIND("decision",'Input| Setup'!$F$6)),'Input| Projects'!AE586,'Input| Projects'!O586)*'Input| Escalations'!$I$17*O586,0)</f>
        <v>0</v>
      </c>
      <c r="X586" s="175"/>
      <c r="Y586" s="172">
        <f>IF(ISNUMBER(FIND("decision",'Input| Setup'!$F$6)),'Input| Projects'!AG586,'Input| Projects'!Q586)*I586*'Input| Escalations'!$I$17</f>
        <v>0</v>
      </c>
      <c r="Z586" s="172">
        <f>IF(ISNUMBER(FIND("decision",'Input| Setup'!$F$6)),'Input| Projects'!AH586,'Input| Projects'!R586)*J586*'Input| Escalations'!$I$17</f>
        <v>0</v>
      </c>
      <c r="AA586" s="172">
        <f>IF(ISNUMBER(FIND("decision",'Input| Setup'!$F$6)),'Input| Projects'!AI586,'Input| Projects'!S586)*K586*'Input| Escalations'!$I$17</f>
        <v>0</v>
      </c>
      <c r="AB586" s="172">
        <f>IF(ISNUMBER(FIND("decision",'Input| Setup'!$F$6)),'Input| Projects'!AJ586,'Input| Projects'!T586)*L586*'Input| Escalations'!$I$17</f>
        <v>0</v>
      </c>
      <c r="AC586" s="172">
        <f>IF(ISNUMBER(FIND("decision",'Input| Setup'!$F$6)),'Input| Projects'!AK586,'Input| Projects'!U586)*M586*'Input| Escalations'!$I$17</f>
        <v>0</v>
      </c>
      <c r="AD586" s="172">
        <f>IF(ISNUMBER(FIND("decision",'Input| Setup'!$F$6)),'Input| Projects'!AL586,'Input| Projects'!V586)*N586*'Input| Escalations'!$I$17</f>
        <v>0</v>
      </c>
      <c r="AE586" s="172">
        <f>IF(ISNUMBER(FIND("decision",'Input| Setup'!$F$6)),'Input| Projects'!AM586,'Input| Projects'!W586)*O586*'Input| Escalations'!$I$17</f>
        <v>0</v>
      </c>
      <c r="AF586" s="175"/>
      <c r="AG586" s="172" cm="1">
        <f t="array" ref="AG586">IFERROR(--('Input| Projects'!$AS586="Yes")*_xlfn.SWITCH('Input| Overheads'!$C$50,"Direct costs",'Calc| Overheads Allocation'!C$8*Q586,"Internal labour",'Calc| Overheads Allocation'!C$8*Q586*'Input| Projects'!$AO586,"DNSP defined",'Calc| Overheads Allocation'!C$78*'Input| Projects'!$AV586,0),0)</f>
        <v>0</v>
      </c>
      <c r="AH586" s="172" cm="1">
        <f t="array" ref="AH586">IFERROR(--('Input| Projects'!$AS586="Yes")*_xlfn.SWITCH('Input| Overheads'!$C$50,"Direct costs",'Calc| Overheads Allocation'!D$8*R586,"Internal labour",'Calc| Overheads Allocation'!D$8*R586*'Input| Projects'!$AO586,"DNSP defined",'Calc| Overheads Allocation'!D$78*'Input| Projects'!$AV586,0),0)</f>
        <v>0</v>
      </c>
      <c r="AI586" s="172" cm="1">
        <f t="array" ref="AI586">IFERROR(--('Input| Projects'!$AS586="Yes")*_xlfn.SWITCH('Input| Overheads'!$C$50,"Direct costs",'Calc| Overheads Allocation'!E$8*S586,"Internal labour",'Calc| Overheads Allocation'!E$8*S586*'Input| Projects'!$AO586,"DNSP defined",'Calc| Overheads Allocation'!E$78*'Input| Projects'!$AV586,0),0)</f>
        <v>0</v>
      </c>
      <c r="AJ586" s="172" cm="1">
        <f t="array" ref="AJ586">IFERROR(--('Input| Projects'!$AS586="Yes")*_xlfn.SWITCH('Input| Overheads'!$C$50,"Direct costs",'Calc| Overheads Allocation'!F$8*T586,"Internal labour",'Calc| Overheads Allocation'!F$8*T586*'Input| Projects'!$AO586,"DNSP defined",'Calc| Overheads Allocation'!F$78*'Input| Projects'!$AV586,0),0)</f>
        <v>0</v>
      </c>
      <c r="AK586" s="172" cm="1">
        <f t="array" ref="AK586">IFERROR(--('Input| Projects'!$AS586="Yes")*_xlfn.SWITCH('Input| Overheads'!$C$50,"Direct costs",'Calc| Overheads Allocation'!G$8*U586,"Internal labour",'Calc| Overheads Allocation'!G$8*U586*'Input| Projects'!$AO586,"DNSP defined",'Calc| Overheads Allocation'!G$78*'Input| Projects'!$AV586,0),0)</f>
        <v>0</v>
      </c>
      <c r="AL586" s="172" cm="1">
        <f t="array" ref="AL586">IFERROR(--('Input| Projects'!$AS586="Yes")*_xlfn.SWITCH('Input| Overheads'!$C$50,"Direct costs",'Calc| Overheads Allocation'!H$8*V586,"Internal labour",'Calc| Overheads Allocation'!H$8*V586*'Input| Projects'!$AO586,"DNSP defined",'Calc| Overheads Allocation'!H$78*'Input| Projects'!$AV586,0),0)</f>
        <v>0</v>
      </c>
      <c r="AM586" s="172" cm="1">
        <f t="array" ref="AM586">IFERROR(--('Input| Projects'!$AS586="Yes")*_xlfn.SWITCH('Input| Overheads'!$C$50,"Direct costs",'Calc| Overheads Allocation'!I$8*W586,"Internal labour",'Calc| Overheads Allocation'!I$8*W586*'Input| Projects'!$AO586,"DNSP defined",'Calc| Overheads Allocation'!I$78*'Input| Projects'!$AV586,0),0)</f>
        <v>0</v>
      </c>
      <c r="AN586" s="175"/>
      <c r="AO586" s="172" cm="1">
        <f t="array" ref="AO586">IFERROR(--('Input| Projects'!$AT586="Yes")*_xlfn.SWITCH('Input| Overheads'!$C$50,"Direct costs",'Calc| Overheads Allocation'!C$9*Q586,"Internal labour",'Calc| Overheads Allocation'!C$9*Q586*'Input| Projects'!$AO586,"DNSP defined",'Calc| Overheads Allocation'!C$79*'Input| Projects'!$AW586,0),0)</f>
        <v>0</v>
      </c>
      <c r="AP586" s="172" cm="1">
        <f t="array" ref="AP586">IFERROR(--('Input| Projects'!$AT586="Yes")*_xlfn.SWITCH('Input| Overheads'!$C$50,"Direct costs",'Calc| Overheads Allocation'!D$9*R586,"Internal labour",'Calc| Overheads Allocation'!D$9*R586*'Input| Projects'!$AO586,"DNSP defined",'Calc| Overheads Allocation'!D$79*'Input| Projects'!$AW586,0),0)</f>
        <v>0</v>
      </c>
      <c r="AQ586" s="172" cm="1">
        <f t="array" ref="AQ586">IFERROR(--('Input| Projects'!$AT586="Yes")*_xlfn.SWITCH('Input| Overheads'!$C$50,"Direct costs",'Calc| Overheads Allocation'!E$9*S586,"Internal labour",'Calc| Overheads Allocation'!E$9*S586*'Input| Projects'!$AO586,"DNSP defined",'Calc| Overheads Allocation'!E$79*'Input| Projects'!$AW586,0),0)</f>
        <v>0</v>
      </c>
      <c r="AR586" s="172" cm="1">
        <f t="array" ref="AR586">IFERROR(--('Input| Projects'!$AT586="Yes")*_xlfn.SWITCH('Input| Overheads'!$C$50,"Direct costs",'Calc| Overheads Allocation'!F$9*T586,"Internal labour",'Calc| Overheads Allocation'!F$9*T586*'Input| Projects'!$AO586,"DNSP defined",'Calc| Overheads Allocation'!F$79*'Input| Projects'!$AW586,0),0)</f>
        <v>0</v>
      </c>
      <c r="AS586" s="172" cm="1">
        <f t="array" ref="AS586">IFERROR(--('Input| Projects'!$AT586="Yes")*_xlfn.SWITCH('Input| Overheads'!$C$50,"Direct costs",'Calc| Overheads Allocation'!G$9*U586,"Internal labour",'Calc| Overheads Allocation'!G$9*U586*'Input| Projects'!$AO586,"DNSP defined",'Calc| Overheads Allocation'!G$79*'Input| Projects'!$AW586,0),0)</f>
        <v>0</v>
      </c>
      <c r="AT586" s="172" cm="1">
        <f t="array" ref="AT586">IFERROR(--('Input| Projects'!$AT586="Yes")*_xlfn.SWITCH('Input| Overheads'!$C$50,"Direct costs",'Calc| Overheads Allocation'!H$9*V586,"Internal labour",'Calc| Overheads Allocation'!H$9*V586*'Input| Projects'!$AO586,"DNSP defined",'Calc| Overheads Allocation'!H$79*'Input| Projects'!$AW586,0),0)</f>
        <v>0</v>
      </c>
      <c r="AU586" s="172" cm="1">
        <f t="array" ref="AU586">IFERROR(--('Input| Projects'!$AT586="Yes")*_xlfn.SWITCH('Input| Overheads'!$C$50,"Direct costs",'Calc| Overheads Allocation'!I$9*W586,"Internal labour",'Calc| Overheads Allocation'!I$9*W586*'Input| Projects'!$AO586,"DNSP defined",'Calc| Overheads Allocation'!I$79*'Input| Projects'!$AW586,0),0)</f>
        <v>0</v>
      </c>
      <c r="AV586" s="175"/>
      <c r="AW586" s="172">
        <f t="shared" si="200"/>
        <v>0</v>
      </c>
      <c r="AX586" s="172">
        <f t="shared" si="201"/>
        <v>0</v>
      </c>
      <c r="AY586" s="172">
        <f t="shared" si="202"/>
        <v>0</v>
      </c>
      <c r="AZ586" s="172">
        <f t="shared" si="203"/>
        <v>0</v>
      </c>
      <c r="BA586" s="172">
        <f t="shared" si="204"/>
        <v>0</v>
      </c>
      <c r="BB586" s="172">
        <f t="shared" si="205"/>
        <v>0</v>
      </c>
      <c r="BC586" s="172">
        <f t="shared" si="206"/>
        <v>0</v>
      </c>
      <c r="BD586" s="176"/>
      <c r="BE586" s="172">
        <f t="shared" si="207"/>
        <v>0</v>
      </c>
      <c r="BF586" s="172">
        <f t="shared" si="208"/>
        <v>0</v>
      </c>
      <c r="BG586" s="172">
        <f t="shared" si="209"/>
        <v>0</v>
      </c>
      <c r="BH586" s="172">
        <f t="shared" si="210"/>
        <v>0</v>
      </c>
      <c r="BI586" s="172">
        <f t="shared" si="211"/>
        <v>0</v>
      </c>
      <c r="BJ586" s="172">
        <f t="shared" si="212"/>
        <v>0</v>
      </c>
      <c r="BK586" s="172">
        <f t="shared" si="213"/>
        <v>0</v>
      </c>
      <c r="BL586" s="176"/>
      <c r="BM586" s="172">
        <f t="shared" ref="BM586:BM649" si="214">IFERROR(Q586+AW586,"")</f>
        <v>0</v>
      </c>
      <c r="BN586" s="172">
        <f t="shared" ref="BN586:BN649" si="215">IFERROR(R586+AX586,"")</f>
        <v>0</v>
      </c>
      <c r="BO586" s="172">
        <f t="shared" ref="BO586:BO649" si="216">IFERROR(S586+AY586,"")</f>
        <v>0</v>
      </c>
      <c r="BP586" s="172">
        <f t="shared" ref="BP586:BP649" si="217">IFERROR(T586+AZ586,"")</f>
        <v>0</v>
      </c>
      <c r="BQ586" s="172">
        <f t="shared" ref="BQ586:BQ649" si="218">IFERROR(U586+BA586,"")</f>
        <v>0</v>
      </c>
      <c r="BR586" s="172">
        <f t="shared" ref="BR586:BR649" si="219">IFERROR(V586+BB586,"")</f>
        <v>0</v>
      </c>
      <c r="BS586" s="172">
        <f t="shared" ref="BS586:BS649" si="220">IFERROR(W586+BC586,"")</f>
        <v>0</v>
      </c>
      <c r="BT586" s="55"/>
      <c r="BU586" s="158">
        <f>SUMIF('Input| Projects'!$BA$8:$CX$8,RIGHT(BU$9,3),'Input| Projects'!$BA586:$CX586)</f>
        <v>0</v>
      </c>
      <c r="BV586" s="158">
        <f>SUMIF('Input| Projects'!$BA$8:$CX$8,RIGHT(BV$9,3),'Input| Projects'!$BA586:$CX586)</f>
        <v>0</v>
      </c>
      <c r="BW586" s="79" t="str">
        <f t="shared" ref="BW586:BW649" si="221">IF(SUM(BU586:BV586,F586:G586)=0,"",IF(SUM(BU586:BV586)=1,"",1))</f>
        <v/>
      </c>
    </row>
    <row r="587" spans="2:75" x14ac:dyDescent="0.2">
      <c r="B587" s="123">
        <f>IFERROR('Input| Projects'!B587,"")</f>
        <v>578</v>
      </c>
      <c r="C587" s="160" t="str">
        <f>IFERROR(IF('Input| Projects'!C587="","",'Input| Projects'!C587),"")</f>
        <v/>
      </c>
      <c r="D587" s="160" t="str">
        <f>IFERROR(IF('Input| Projects'!D587="","",'Input| Projects'!D587),"")</f>
        <v/>
      </c>
      <c r="E587" s="53"/>
      <c r="F587" s="160" t="str">
        <f>IF(LEN('Input| Projects'!F587)&gt;0,'Input| Projects'!F587,"")</f>
        <v/>
      </c>
      <c r="G587" s="160" t="str">
        <f>IF(LEN('Input| Projects'!G587)&gt;0,'Input| Projects'!G587,"")</f>
        <v/>
      </c>
      <c r="H587" s="10"/>
      <c r="I587" s="194" cm="1">
        <f t="array" ref="I587">IF(LEN($F587)&gt;0,1+IFERROR(SUMPRODUCT(TRANSPOSE('Input| Projects'!$AO587:$AQ587),INDEX('Input| Escalations'!$F$27:$L$29,,MATCH(Q$9,'Input| Escalations'!$F$21:$L$21,0))),0),0)</f>
        <v>0</v>
      </c>
      <c r="J587" s="194" cm="1">
        <f t="array" ref="J587">IF(LEN($F587)&gt;0,1+IFERROR(SUMPRODUCT(TRANSPOSE('Input| Projects'!$AO587:$AQ587),INDEX('Input| Escalations'!$F$27:$L$29,,MATCH(R$9,'Input| Escalations'!$F$21:$L$21,0))),0),0)</f>
        <v>0</v>
      </c>
      <c r="K587" s="194" cm="1">
        <f t="array" ref="K587">IF(LEN($F587)&gt;0,1+IFERROR(SUMPRODUCT(TRANSPOSE('Input| Projects'!$AO587:$AQ587),INDEX('Input| Escalations'!$F$27:$L$29,,MATCH(S$9,'Input| Escalations'!$F$21:$L$21,0))),0),0)</f>
        <v>0</v>
      </c>
      <c r="L587" s="194" cm="1">
        <f t="array" ref="L587">IF(LEN($F587)&gt;0,1+IFERROR(SUMPRODUCT(TRANSPOSE('Input| Projects'!$AO587:$AQ587),INDEX('Input| Escalations'!$F$27:$L$29,,MATCH(T$9,'Input| Escalations'!$F$21:$L$21,0))),0),0)</f>
        <v>0</v>
      </c>
      <c r="M587" s="194" cm="1">
        <f t="array" ref="M587">IF(LEN($F587)&gt;0,1+IFERROR(SUMPRODUCT(TRANSPOSE('Input| Projects'!$AO587:$AQ587),INDEX('Input| Escalations'!$F$27:$L$29,,MATCH(U$9,'Input| Escalations'!$F$21:$L$21,0))),0),0)</f>
        <v>0</v>
      </c>
      <c r="N587" s="194" cm="1">
        <f t="array" ref="N587">IF(LEN($F587)&gt;0,1+IFERROR(SUMPRODUCT(TRANSPOSE('Input| Projects'!$AO587:$AQ587),INDEX('Input| Escalations'!$F$27:$L$29,,MATCH(V$9,'Input| Escalations'!$F$21:$L$21,0))),0),0)</f>
        <v>0</v>
      </c>
      <c r="O587" s="194" cm="1">
        <f t="array" ref="O587">IF(LEN($F587)&gt;0,1+IFERROR(SUMPRODUCT(TRANSPOSE('Input| Projects'!$AO587:$AQ587),INDEX('Input| Escalations'!$F$27:$L$29,,MATCH(W$9,'Input| Escalations'!$F$21:$L$21,0))),0),0)</f>
        <v>0</v>
      </c>
      <c r="P587" s="10"/>
      <c r="Q587" s="172">
        <f>IFERROR(IF(ISNUMBER(FIND("decision",'Input| Setup'!$F$6)),'Input| Projects'!Y587,'Input| Projects'!I587)*'Input| Escalations'!$I$17*I587,0)</f>
        <v>0</v>
      </c>
      <c r="R587" s="172">
        <f>IFERROR(IF(ISNUMBER(FIND("decision",'Input| Setup'!$F$6)),'Input| Projects'!Z587,'Input| Projects'!J587)*'Input| Escalations'!$I$17*J587,0)</f>
        <v>0</v>
      </c>
      <c r="S587" s="172">
        <f>IFERROR(IF(ISNUMBER(FIND("decision",'Input| Setup'!$F$6)),'Input| Projects'!AA587,'Input| Projects'!K587)*'Input| Escalations'!$I$17*K587,0)</f>
        <v>0</v>
      </c>
      <c r="T587" s="172">
        <f>IFERROR(IF(ISNUMBER(FIND("decision",'Input| Setup'!$F$6)),'Input| Projects'!AB587,'Input| Projects'!L587)*'Input| Escalations'!$I$17*L587,0)</f>
        <v>0</v>
      </c>
      <c r="U587" s="172">
        <f>IFERROR(IF(ISNUMBER(FIND("decision",'Input| Setup'!$F$6)),'Input| Projects'!AC587,'Input| Projects'!M587)*'Input| Escalations'!$I$17*M587,0)</f>
        <v>0</v>
      </c>
      <c r="V587" s="172">
        <f>IFERROR(IF(ISNUMBER(FIND("decision",'Input| Setup'!$F$6)),'Input| Projects'!AD587,'Input| Projects'!N587)*'Input| Escalations'!$I$17*N587,0)</f>
        <v>0</v>
      </c>
      <c r="W587" s="172">
        <f>IFERROR(IF(ISNUMBER(FIND("decision",'Input| Setup'!$F$6)),'Input| Projects'!AE587,'Input| Projects'!O587)*'Input| Escalations'!$I$17*O587,0)</f>
        <v>0</v>
      </c>
      <c r="X587" s="175"/>
      <c r="Y587" s="172">
        <f>IF(ISNUMBER(FIND("decision",'Input| Setup'!$F$6)),'Input| Projects'!AG587,'Input| Projects'!Q587)*I587*'Input| Escalations'!$I$17</f>
        <v>0</v>
      </c>
      <c r="Z587" s="172">
        <f>IF(ISNUMBER(FIND("decision",'Input| Setup'!$F$6)),'Input| Projects'!AH587,'Input| Projects'!R587)*J587*'Input| Escalations'!$I$17</f>
        <v>0</v>
      </c>
      <c r="AA587" s="172">
        <f>IF(ISNUMBER(FIND("decision",'Input| Setup'!$F$6)),'Input| Projects'!AI587,'Input| Projects'!S587)*K587*'Input| Escalations'!$I$17</f>
        <v>0</v>
      </c>
      <c r="AB587" s="172">
        <f>IF(ISNUMBER(FIND("decision",'Input| Setup'!$F$6)),'Input| Projects'!AJ587,'Input| Projects'!T587)*L587*'Input| Escalations'!$I$17</f>
        <v>0</v>
      </c>
      <c r="AC587" s="172">
        <f>IF(ISNUMBER(FIND("decision",'Input| Setup'!$F$6)),'Input| Projects'!AK587,'Input| Projects'!U587)*M587*'Input| Escalations'!$I$17</f>
        <v>0</v>
      </c>
      <c r="AD587" s="172">
        <f>IF(ISNUMBER(FIND("decision",'Input| Setup'!$F$6)),'Input| Projects'!AL587,'Input| Projects'!V587)*N587*'Input| Escalations'!$I$17</f>
        <v>0</v>
      </c>
      <c r="AE587" s="172">
        <f>IF(ISNUMBER(FIND("decision",'Input| Setup'!$F$6)),'Input| Projects'!AM587,'Input| Projects'!W587)*O587*'Input| Escalations'!$I$17</f>
        <v>0</v>
      </c>
      <c r="AF587" s="175"/>
      <c r="AG587" s="172" cm="1">
        <f t="array" ref="AG587">IFERROR(--('Input| Projects'!$AS587="Yes")*_xlfn.SWITCH('Input| Overheads'!$C$50,"Direct costs",'Calc| Overheads Allocation'!C$8*Q587,"Internal labour",'Calc| Overheads Allocation'!C$8*Q587*'Input| Projects'!$AO587,"DNSP defined",'Calc| Overheads Allocation'!C$78*'Input| Projects'!$AV587,0),0)</f>
        <v>0</v>
      </c>
      <c r="AH587" s="172" cm="1">
        <f t="array" ref="AH587">IFERROR(--('Input| Projects'!$AS587="Yes")*_xlfn.SWITCH('Input| Overheads'!$C$50,"Direct costs",'Calc| Overheads Allocation'!D$8*R587,"Internal labour",'Calc| Overheads Allocation'!D$8*R587*'Input| Projects'!$AO587,"DNSP defined",'Calc| Overheads Allocation'!D$78*'Input| Projects'!$AV587,0),0)</f>
        <v>0</v>
      </c>
      <c r="AI587" s="172" cm="1">
        <f t="array" ref="AI587">IFERROR(--('Input| Projects'!$AS587="Yes")*_xlfn.SWITCH('Input| Overheads'!$C$50,"Direct costs",'Calc| Overheads Allocation'!E$8*S587,"Internal labour",'Calc| Overheads Allocation'!E$8*S587*'Input| Projects'!$AO587,"DNSP defined",'Calc| Overheads Allocation'!E$78*'Input| Projects'!$AV587,0),0)</f>
        <v>0</v>
      </c>
      <c r="AJ587" s="172" cm="1">
        <f t="array" ref="AJ587">IFERROR(--('Input| Projects'!$AS587="Yes")*_xlfn.SWITCH('Input| Overheads'!$C$50,"Direct costs",'Calc| Overheads Allocation'!F$8*T587,"Internal labour",'Calc| Overheads Allocation'!F$8*T587*'Input| Projects'!$AO587,"DNSP defined",'Calc| Overheads Allocation'!F$78*'Input| Projects'!$AV587,0),0)</f>
        <v>0</v>
      </c>
      <c r="AK587" s="172" cm="1">
        <f t="array" ref="AK587">IFERROR(--('Input| Projects'!$AS587="Yes")*_xlfn.SWITCH('Input| Overheads'!$C$50,"Direct costs",'Calc| Overheads Allocation'!G$8*U587,"Internal labour",'Calc| Overheads Allocation'!G$8*U587*'Input| Projects'!$AO587,"DNSP defined",'Calc| Overheads Allocation'!G$78*'Input| Projects'!$AV587,0),0)</f>
        <v>0</v>
      </c>
      <c r="AL587" s="172" cm="1">
        <f t="array" ref="AL587">IFERROR(--('Input| Projects'!$AS587="Yes")*_xlfn.SWITCH('Input| Overheads'!$C$50,"Direct costs",'Calc| Overheads Allocation'!H$8*V587,"Internal labour",'Calc| Overheads Allocation'!H$8*V587*'Input| Projects'!$AO587,"DNSP defined",'Calc| Overheads Allocation'!H$78*'Input| Projects'!$AV587,0),0)</f>
        <v>0</v>
      </c>
      <c r="AM587" s="172" cm="1">
        <f t="array" ref="AM587">IFERROR(--('Input| Projects'!$AS587="Yes")*_xlfn.SWITCH('Input| Overheads'!$C$50,"Direct costs",'Calc| Overheads Allocation'!I$8*W587,"Internal labour",'Calc| Overheads Allocation'!I$8*W587*'Input| Projects'!$AO587,"DNSP defined",'Calc| Overheads Allocation'!I$78*'Input| Projects'!$AV587,0),0)</f>
        <v>0</v>
      </c>
      <c r="AN587" s="175"/>
      <c r="AO587" s="172" cm="1">
        <f t="array" ref="AO587">IFERROR(--('Input| Projects'!$AT587="Yes")*_xlfn.SWITCH('Input| Overheads'!$C$50,"Direct costs",'Calc| Overheads Allocation'!C$9*Q587,"Internal labour",'Calc| Overheads Allocation'!C$9*Q587*'Input| Projects'!$AO587,"DNSP defined",'Calc| Overheads Allocation'!C$79*'Input| Projects'!$AW587,0),0)</f>
        <v>0</v>
      </c>
      <c r="AP587" s="172" cm="1">
        <f t="array" ref="AP587">IFERROR(--('Input| Projects'!$AT587="Yes")*_xlfn.SWITCH('Input| Overheads'!$C$50,"Direct costs",'Calc| Overheads Allocation'!D$9*R587,"Internal labour",'Calc| Overheads Allocation'!D$9*R587*'Input| Projects'!$AO587,"DNSP defined",'Calc| Overheads Allocation'!D$79*'Input| Projects'!$AW587,0),0)</f>
        <v>0</v>
      </c>
      <c r="AQ587" s="172" cm="1">
        <f t="array" ref="AQ587">IFERROR(--('Input| Projects'!$AT587="Yes")*_xlfn.SWITCH('Input| Overheads'!$C$50,"Direct costs",'Calc| Overheads Allocation'!E$9*S587,"Internal labour",'Calc| Overheads Allocation'!E$9*S587*'Input| Projects'!$AO587,"DNSP defined",'Calc| Overheads Allocation'!E$79*'Input| Projects'!$AW587,0),0)</f>
        <v>0</v>
      </c>
      <c r="AR587" s="172" cm="1">
        <f t="array" ref="AR587">IFERROR(--('Input| Projects'!$AT587="Yes")*_xlfn.SWITCH('Input| Overheads'!$C$50,"Direct costs",'Calc| Overheads Allocation'!F$9*T587,"Internal labour",'Calc| Overheads Allocation'!F$9*T587*'Input| Projects'!$AO587,"DNSP defined",'Calc| Overheads Allocation'!F$79*'Input| Projects'!$AW587,0),0)</f>
        <v>0</v>
      </c>
      <c r="AS587" s="172" cm="1">
        <f t="array" ref="AS587">IFERROR(--('Input| Projects'!$AT587="Yes")*_xlfn.SWITCH('Input| Overheads'!$C$50,"Direct costs",'Calc| Overheads Allocation'!G$9*U587,"Internal labour",'Calc| Overheads Allocation'!G$9*U587*'Input| Projects'!$AO587,"DNSP defined",'Calc| Overheads Allocation'!G$79*'Input| Projects'!$AW587,0),0)</f>
        <v>0</v>
      </c>
      <c r="AT587" s="172" cm="1">
        <f t="array" ref="AT587">IFERROR(--('Input| Projects'!$AT587="Yes")*_xlfn.SWITCH('Input| Overheads'!$C$50,"Direct costs",'Calc| Overheads Allocation'!H$9*V587,"Internal labour",'Calc| Overheads Allocation'!H$9*V587*'Input| Projects'!$AO587,"DNSP defined",'Calc| Overheads Allocation'!H$79*'Input| Projects'!$AW587,0),0)</f>
        <v>0</v>
      </c>
      <c r="AU587" s="172" cm="1">
        <f t="array" ref="AU587">IFERROR(--('Input| Projects'!$AT587="Yes")*_xlfn.SWITCH('Input| Overheads'!$C$50,"Direct costs",'Calc| Overheads Allocation'!I$9*W587,"Internal labour",'Calc| Overheads Allocation'!I$9*W587*'Input| Projects'!$AO587,"DNSP defined",'Calc| Overheads Allocation'!I$79*'Input| Projects'!$AW587,0),0)</f>
        <v>0</v>
      </c>
      <c r="AV587" s="175"/>
      <c r="AW587" s="172">
        <f t="shared" ref="AW587:AW650" si="222">IFERROR(AO587+AG587,"")</f>
        <v>0</v>
      </c>
      <c r="AX587" s="172">
        <f t="shared" ref="AX587:AX650" si="223">IFERROR(AP587+AH587,"")</f>
        <v>0</v>
      </c>
      <c r="AY587" s="172">
        <f t="shared" ref="AY587:AY650" si="224">IFERROR(AQ587+AI587,"")</f>
        <v>0</v>
      </c>
      <c r="AZ587" s="172">
        <f t="shared" ref="AZ587:AZ650" si="225">IFERROR(AR587+AJ587,"")</f>
        <v>0</v>
      </c>
      <c r="BA587" s="172">
        <f t="shared" ref="BA587:BA650" si="226">IFERROR(AS587+AK587,"")</f>
        <v>0</v>
      </c>
      <c r="BB587" s="172">
        <f t="shared" ref="BB587:BB650" si="227">IFERROR(AT587+AL587,"")</f>
        <v>0</v>
      </c>
      <c r="BC587" s="172">
        <f t="shared" ref="BC587:BC650" si="228">IFERROR(AU587+AM587,"")</f>
        <v>0</v>
      </c>
      <c r="BD587" s="176"/>
      <c r="BE587" s="172">
        <f t="shared" ref="BE587:BE650" si="229">IFERROR(IF(Q587&gt;0,AW587*(Y587/Q587),0),"")</f>
        <v>0</v>
      </c>
      <c r="BF587" s="172">
        <f t="shared" ref="BF587:BF650" si="230">IFERROR(IF(R587&gt;0,AX587*(Z587/R587),0),"")</f>
        <v>0</v>
      </c>
      <c r="BG587" s="172">
        <f t="shared" ref="BG587:BG650" si="231">IFERROR(IF(S587&gt;0,AY587*(AA587/S587),0),"")</f>
        <v>0</v>
      </c>
      <c r="BH587" s="172">
        <f t="shared" ref="BH587:BH650" si="232">IFERROR(IF(T587&gt;0,AZ587*(AB587/T587),0),"")</f>
        <v>0</v>
      </c>
      <c r="BI587" s="172">
        <f t="shared" ref="BI587:BI650" si="233">IFERROR(IF(U587&gt;0,BA587*(AC587/U587),0),"")</f>
        <v>0</v>
      </c>
      <c r="BJ587" s="172">
        <f t="shared" ref="BJ587:BJ650" si="234">IFERROR(IF(V587&gt;0,BB587*(AD587/V587),0),"")</f>
        <v>0</v>
      </c>
      <c r="BK587" s="172">
        <f t="shared" ref="BK587:BK650" si="235">IFERROR(IF(W587&gt;0,BC587*(AE587/W587),0),"")</f>
        <v>0</v>
      </c>
      <c r="BL587" s="176"/>
      <c r="BM587" s="172">
        <f t="shared" si="214"/>
        <v>0</v>
      </c>
      <c r="BN587" s="172">
        <f t="shared" si="215"/>
        <v>0</v>
      </c>
      <c r="BO587" s="172">
        <f t="shared" si="216"/>
        <v>0</v>
      </c>
      <c r="BP587" s="172">
        <f t="shared" si="217"/>
        <v>0</v>
      </c>
      <c r="BQ587" s="172">
        <f t="shared" si="218"/>
        <v>0</v>
      </c>
      <c r="BR587" s="172">
        <f t="shared" si="219"/>
        <v>0</v>
      </c>
      <c r="BS587" s="172">
        <f t="shared" si="220"/>
        <v>0</v>
      </c>
      <c r="BT587" s="55"/>
      <c r="BU587" s="158">
        <f>SUMIF('Input| Projects'!$BA$8:$CX$8,RIGHT(BU$9,3),'Input| Projects'!$BA587:$CX587)</f>
        <v>0</v>
      </c>
      <c r="BV587" s="158">
        <f>SUMIF('Input| Projects'!$BA$8:$CX$8,RIGHT(BV$9,3),'Input| Projects'!$BA587:$CX587)</f>
        <v>0</v>
      </c>
      <c r="BW587" s="79" t="str">
        <f t="shared" si="221"/>
        <v/>
      </c>
    </row>
    <row r="588" spans="2:75" x14ac:dyDescent="0.2">
      <c r="B588" s="123">
        <f>IFERROR('Input| Projects'!B588,"")</f>
        <v>579</v>
      </c>
      <c r="C588" s="160" t="str">
        <f>IFERROR(IF('Input| Projects'!C588="","",'Input| Projects'!C588),"")</f>
        <v/>
      </c>
      <c r="D588" s="160" t="str">
        <f>IFERROR(IF('Input| Projects'!D588="","",'Input| Projects'!D588),"")</f>
        <v/>
      </c>
      <c r="E588" s="53"/>
      <c r="F588" s="160" t="str">
        <f>IF(LEN('Input| Projects'!F588)&gt;0,'Input| Projects'!F588,"")</f>
        <v/>
      </c>
      <c r="G588" s="160" t="str">
        <f>IF(LEN('Input| Projects'!G588)&gt;0,'Input| Projects'!G588,"")</f>
        <v/>
      </c>
      <c r="H588" s="10"/>
      <c r="I588" s="194" cm="1">
        <f t="array" ref="I588">IF(LEN($F588)&gt;0,1+IFERROR(SUMPRODUCT(TRANSPOSE('Input| Projects'!$AO588:$AQ588),INDEX('Input| Escalations'!$F$27:$L$29,,MATCH(Q$9,'Input| Escalations'!$F$21:$L$21,0))),0),0)</f>
        <v>0</v>
      </c>
      <c r="J588" s="194" cm="1">
        <f t="array" ref="J588">IF(LEN($F588)&gt;0,1+IFERROR(SUMPRODUCT(TRANSPOSE('Input| Projects'!$AO588:$AQ588),INDEX('Input| Escalations'!$F$27:$L$29,,MATCH(R$9,'Input| Escalations'!$F$21:$L$21,0))),0),0)</f>
        <v>0</v>
      </c>
      <c r="K588" s="194" cm="1">
        <f t="array" ref="K588">IF(LEN($F588)&gt;0,1+IFERROR(SUMPRODUCT(TRANSPOSE('Input| Projects'!$AO588:$AQ588),INDEX('Input| Escalations'!$F$27:$L$29,,MATCH(S$9,'Input| Escalations'!$F$21:$L$21,0))),0),0)</f>
        <v>0</v>
      </c>
      <c r="L588" s="194" cm="1">
        <f t="array" ref="L588">IF(LEN($F588)&gt;0,1+IFERROR(SUMPRODUCT(TRANSPOSE('Input| Projects'!$AO588:$AQ588),INDEX('Input| Escalations'!$F$27:$L$29,,MATCH(T$9,'Input| Escalations'!$F$21:$L$21,0))),0),0)</f>
        <v>0</v>
      </c>
      <c r="M588" s="194" cm="1">
        <f t="array" ref="M588">IF(LEN($F588)&gt;0,1+IFERROR(SUMPRODUCT(TRANSPOSE('Input| Projects'!$AO588:$AQ588),INDEX('Input| Escalations'!$F$27:$L$29,,MATCH(U$9,'Input| Escalations'!$F$21:$L$21,0))),0),0)</f>
        <v>0</v>
      </c>
      <c r="N588" s="194" cm="1">
        <f t="array" ref="N588">IF(LEN($F588)&gt;0,1+IFERROR(SUMPRODUCT(TRANSPOSE('Input| Projects'!$AO588:$AQ588),INDEX('Input| Escalations'!$F$27:$L$29,,MATCH(V$9,'Input| Escalations'!$F$21:$L$21,0))),0),0)</f>
        <v>0</v>
      </c>
      <c r="O588" s="194" cm="1">
        <f t="array" ref="O588">IF(LEN($F588)&gt;0,1+IFERROR(SUMPRODUCT(TRANSPOSE('Input| Projects'!$AO588:$AQ588),INDEX('Input| Escalations'!$F$27:$L$29,,MATCH(W$9,'Input| Escalations'!$F$21:$L$21,0))),0),0)</f>
        <v>0</v>
      </c>
      <c r="P588" s="10"/>
      <c r="Q588" s="172">
        <f>IFERROR(IF(ISNUMBER(FIND("decision",'Input| Setup'!$F$6)),'Input| Projects'!Y588,'Input| Projects'!I588)*'Input| Escalations'!$I$17*I588,0)</f>
        <v>0</v>
      </c>
      <c r="R588" s="172">
        <f>IFERROR(IF(ISNUMBER(FIND("decision",'Input| Setup'!$F$6)),'Input| Projects'!Z588,'Input| Projects'!J588)*'Input| Escalations'!$I$17*J588,0)</f>
        <v>0</v>
      </c>
      <c r="S588" s="172">
        <f>IFERROR(IF(ISNUMBER(FIND("decision",'Input| Setup'!$F$6)),'Input| Projects'!AA588,'Input| Projects'!K588)*'Input| Escalations'!$I$17*K588,0)</f>
        <v>0</v>
      </c>
      <c r="T588" s="172">
        <f>IFERROR(IF(ISNUMBER(FIND("decision",'Input| Setup'!$F$6)),'Input| Projects'!AB588,'Input| Projects'!L588)*'Input| Escalations'!$I$17*L588,0)</f>
        <v>0</v>
      </c>
      <c r="U588" s="172">
        <f>IFERROR(IF(ISNUMBER(FIND("decision",'Input| Setup'!$F$6)),'Input| Projects'!AC588,'Input| Projects'!M588)*'Input| Escalations'!$I$17*M588,0)</f>
        <v>0</v>
      </c>
      <c r="V588" s="172">
        <f>IFERROR(IF(ISNUMBER(FIND("decision",'Input| Setup'!$F$6)),'Input| Projects'!AD588,'Input| Projects'!N588)*'Input| Escalations'!$I$17*N588,0)</f>
        <v>0</v>
      </c>
      <c r="W588" s="172">
        <f>IFERROR(IF(ISNUMBER(FIND("decision",'Input| Setup'!$F$6)),'Input| Projects'!AE588,'Input| Projects'!O588)*'Input| Escalations'!$I$17*O588,0)</f>
        <v>0</v>
      </c>
      <c r="X588" s="175"/>
      <c r="Y588" s="172">
        <f>IF(ISNUMBER(FIND("decision",'Input| Setup'!$F$6)),'Input| Projects'!AG588,'Input| Projects'!Q588)*I588*'Input| Escalations'!$I$17</f>
        <v>0</v>
      </c>
      <c r="Z588" s="172">
        <f>IF(ISNUMBER(FIND("decision",'Input| Setup'!$F$6)),'Input| Projects'!AH588,'Input| Projects'!R588)*J588*'Input| Escalations'!$I$17</f>
        <v>0</v>
      </c>
      <c r="AA588" s="172">
        <f>IF(ISNUMBER(FIND("decision",'Input| Setup'!$F$6)),'Input| Projects'!AI588,'Input| Projects'!S588)*K588*'Input| Escalations'!$I$17</f>
        <v>0</v>
      </c>
      <c r="AB588" s="172">
        <f>IF(ISNUMBER(FIND("decision",'Input| Setup'!$F$6)),'Input| Projects'!AJ588,'Input| Projects'!T588)*L588*'Input| Escalations'!$I$17</f>
        <v>0</v>
      </c>
      <c r="AC588" s="172">
        <f>IF(ISNUMBER(FIND("decision",'Input| Setup'!$F$6)),'Input| Projects'!AK588,'Input| Projects'!U588)*M588*'Input| Escalations'!$I$17</f>
        <v>0</v>
      </c>
      <c r="AD588" s="172">
        <f>IF(ISNUMBER(FIND("decision",'Input| Setup'!$F$6)),'Input| Projects'!AL588,'Input| Projects'!V588)*N588*'Input| Escalations'!$I$17</f>
        <v>0</v>
      </c>
      <c r="AE588" s="172">
        <f>IF(ISNUMBER(FIND("decision",'Input| Setup'!$F$6)),'Input| Projects'!AM588,'Input| Projects'!W588)*O588*'Input| Escalations'!$I$17</f>
        <v>0</v>
      </c>
      <c r="AF588" s="175"/>
      <c r="AG588" s="172" cm="1">
        <f t="array" ref="AG588">IFERROR(--('Input| Projects'!$AS588="Yes")*_xlfn.SWITCH('Input| Overheads'!$C$50,"Direct costs",'Calc| Overheads Allocation'!C$8*Q588,"Internal labour",'Calc| Overheads Allocation'!C$8*Q588*'Input| Projects'!$AO588,"DNSP defined",'Calc| Overheads Allocation'!C$78*'Input| Projects'!$AV588,0),0)</f>
        <v>0</v>
      </c>
      <c r="AH588" s="172" cm="1">
        <f t="array" ref="AH588">IFERROR(--('Input| Projects'!$AS588="Yes")*_xlfn.SWITCH('Input| Overheads'!$C$50,"Direct costs",'Calc| Overheads Allocation'!D$8*R588,"Internal labour",'Calc| Overheads Allocation'!D$8*R588*'Input| Projects'!$AO588,"DNSP defined",'Calc| Overheads Allocation'!D$78*'Input| Projects'!$AV588,0),0)</f>
        <v>0</v>
      </c>
      <c r="AI588" s="172" cm="1">
        <f t="array" ref="AI588">IFERROR(--('Input| Projects'!$AS588="Yes")*_xlfn.SWITCH('Input| Overheads'!$C$50,"Direct costs",'Calc| Overheads Allocation'!E$8*S588,"Internal labour",'Calc| Overheads Allocation'!E$8*S588*'Input| Projects'!$AO588,"DNSP defined",'Calc| Overheads Allocation'!E$78*'Input| Projects'!$AV588,0),0)</f>
        <v>0</v>
      </c>
      <c r="AJ588" s="172" cm="1">
        <f t="array" ref="AJ588">IFERROR(--('Input| Projects'!$AS588="Yes")*_xlfn.SWITCH('Input| Overheads'!$C$50,"Direct costs",'Calc| Overheads Allocation'!F$8*T588,"Internal labour",'Calc| Overheads Allocation'!F$8*T588*'Input| Projects'!$AO588,"DNSP defined",'Calc| Overheads Allocation'!F$78*'Input| Projects'!$AV588,0),0)</f>
        <v>0</v>
      </c>
      <c r="AK588" s="172" cm="1">
        <f t="array" ref="AK588">IFERROR(--('Input| Projects'!$AS588="Yes")*_xlfn.SWITCH('Input| Overheads'!$C$50,"Direct costs",'Calc| Overheads Allocation'!G$8*U588,"Internal labour",'Calc| Overheads Allocation'!G$8*U588*'Input| Projects'!$AO588,"DNSP defined",'Calc| Overheads Allocation'!G$78*'Input| Projects'!$AV588,0),0)</f>
        <v>0</v>
      </c>
      <c r="AL588" s="172" cm="1">
        <f t="array" ref="AL588">IFERROR(--('Input| Projects'!$AS588="Yes")*_xlfn.SWITCH('Input| Overheads'!$C$50,"Direct costs",'Calc| Overheads Allocation'!H$8*V588,"Internal labour",'Calc| Overheads Allocation'!H$8*V588*'Input| Projects'!$AO588,"DNSP defined",'Calc| Overheads Allocation'!H$78*'Input| Projects'!$AV588,0),0)</f>
        <v>0</v>
      </c>
      <c r="AM588" s="172" cm="1">
        <f t="array" ref="AM588">IFERROR(--('Input| Projects'!$AS588="Yes")*_xlfn.SWITCH('Input| Overheads'!$C$50,"Direct costs",'Calc| Overheads Allocation'!I$8*W588,"Internal labour",'Calc| Overheads Allocation'!I$8*W588*'Input| Projects'!$AO588,"DNSP defined",'Calc| Overheads Allocation'!I$78*'Input| Projects'!$AV588,0),0)</f>
        <v>0</v>
      </c>
      <c r="AN588" s="175"/>
      <c r="AO588" s="172" cm="1">
        <f t="array" ref="AO588">IFERROR(--('Input| Projects'!$AT588="Yes")*_xlfn.SWITCH('Input| Overheads'!$C$50,"Direct costs",'Calc| Overheads Allocation'!C$9*Q588,"Internal labour",'Calc| Overheads Allocation'!C$9*Q588*'Input| Projects'!$AO588,"DNSP defined",'Calc| Overheads Allocation'!C$79*'Input| Projects'!$AW588,0),0)</f>
        <v>0</v>
      </c>
      <c r="AP588" s="172" cm="1">
        <f t="array" ref="AP588">IFERROR(--('Input| Projects'!$AT588="Yes")*_xlfn.SWITCH('Input| Overheads'!$C$50,"Direct costs",'Calc| Overheads Allocation'!D$9*R588,"Internal labour",'Calc| Overheads Allocation'!D$9*R588*'Input| Projects'!$AO588,"DNSP defined",'Calc| Overheads Allocation'!D$79*'Input| Projects'!$AW588,0),0)</f>
        <v>0</v>
      </c>
      <c r="AQ588" s="172" cm="1">
        <f t="array" ref="AQ588">IFERROR(--('Input| Projects'!$AT588="Yes")*_xlfn.SWITCH('Input| Overheads'!$C$50,"Direct costs",'Calc| Overheads Allocation'!E$9*S588,"Internal labour",'Calc| Overheads Allocation'!E$9*S588*'Input| Projects'!$AO588,"DNSP defined",'Calc| Overheads Allocation'!E$79*'Input| Projects'!$AW588,0),0)</f>
        <v>0</v>
      </c>
      <c r="AR588" s="172" cm="1">
        <f t="array" ref="AR588">IFERROR(--('Input| Projects'!$AT588="Yes")*_xlfn.SWITCH('Input| Overheads'!$C$50,"Direct costs",'Calc| Overheads Allocation'!F$9*T588,"Internal labour",'Calc| Overheads Allocation'!F$9*T588*'Input| Projects'!$AO588,"DNSP defined",'Calc| Overheads Allocation'!F$79*'Input| Projects'!$AW588,0),0)</f>
        <v>0</v>
      </c>
      <c r="AS588" s="172" cm="1">
        <f t="array" ref="AS588">IFERROR(--('Input| Projects'!$AT588="Yes")*_xlfn.SWITCH('Input| Overheads'!$C$50,"Direct costs",'Calc| Overheads Allocation'!G$9*U588,"Internal labour",'Calc| Overheads Allocation'!G$9*U588*'Input| Projects'!$AO588,"DNSP defined",'Calc| Overheads Allocation'!G$79*'Input| Projects'!$AW588,0),0)</f>
        <v>0</v>
      </c>
      <c r="AT588" s="172" cm="1">
        <f t="array" ref="AT588">IFERROR(--('Input| Projects'!$AT588="Yes")*_xlfn.SWITCH('Input| Overheads'!$C$50,"Direct costs",'Calc| Overheads Allocation'!H$9*V588,"Internal labour",'Calc| Overheads Allocation'!H$9*V588*'Input| Projects'!$AO588,"DNSP defined",'Calc| Overheads Allocation'!H$79*'Input| Projects'!$AW588,0),0)</f>
        <v>0</v>
      </c>
      <c r="AU588" s="172" cm="1">
        <f t="array" ref="AU588">IFERROR(--('Input| Projects'!$AT588="Yes")*_xlfn.SWITCH('Input| Overheads'!$C$50,"Direct costs",'Calc| Overheads Allocation'!I$9*W588,"Internal labour",'Calc| Overheads Allocation'!I$9*W588*'Input| Projects'!$AO588,"DNSP defined",'Calc| Overheads Allocation'!I$79*'Input| Projects'!$AW588,0),0)</f>
        <v>0</v>
      </c>
      <c r="AV588" s="175"/>
      <c r="AW588" s="172">
        <f t="shared" si="222"/>
        <v>0</v>
      </c>
      <c r="AX588" s="172">
        <f t="shared" si="223"/>
        <v>0</v>
      </c>
      <c r="AY588" s="172">
        <f t="shared" si="224"/>
        <v>0</v>
      </c>
      <c r="AZ588" s="172">
        <f t="shared" si="225"/>
        <v>0</v>
      </c>
      <c r="BA588" s="172">
        <f t="shared" si="226"/>
        <v>0</v>
      </c>
      <c r="BB588" s="172">
        <f t="shared" si="227"/>
        <v>0</v>
      </c>
      <c r="BC588" s="172">
        <f t="shared" si="228"/>
        <v>0</v>
      </c>
      <c r="BD588" s="176"/>
      <c r="BE588" s="172">
        <f t="shared" si="229"/>
        <v>0</v>
      </c>
      <c r="BF588" s="172">
        <f t="shared" si="230"/>
        <v>0</v>
      </c>
      <c r="BG588" s="172">
        <f t="shared" si="231"/>
        <v>0</v>
      </c>
      <c r="BH588" s="172">
        <f t="shared" si="232"/>
        <v>0</v>
      </c>
      <c r="BI588" s="172">
        <f t="shared" si="233"/>
        <v>0</v>
      </c>
      <c r="BJ588" s="172">
        <f t="shared" si="234"/>
        <v>0</v>
      </c>
      <c r="BK588" s="172">
        <f t="shared" si="235"/>
        <v>0</v>
      </c>
      <c r="BL588" s="176"/>
      <c r="BM588" s="172">
        <f t="shared" si="214"/>
        <v>0</v>
      </c>
      <c r="BN588" s="172">
        <f t="shared" si="215"/>
        <v>0</v>
      </c>
      <c r="BO588" s="172">
        <f t="shared" si="216"/>
        <v>0</v>
      </c>
      <c r="BP588" s="172">
        <f t="shared" si="217"/>
        <v>0</v>
      </c>
      <c r="BQ588" s="172">
        <f t="shared" si="218"/>
        <v>0</v>
      </c>
      <c r="BR588" s="172">
        <f t="shared" si="219"/>
        <v>0</v>
      </c>
      <c r="BS588" s="172">
        <f t="shared" si="220"/>
        <v>0</v>
      </c>
      <c r="BT588" s="55"/>
      <c r="BU588" s="158">
        <f>SUMIF('Input| Projects'!$BA$8:$CX$8,RIGHT(BU$9,3),'Input| Projects'!$BA588:$CX588)</f>
        <v>0</v>
      </c>
      <c r="BV588" s="158">
        <f>SUMIF('Input| Projects'!$BA$8:$CX$8,RIGHT(BV$9,3),'Input| Projects'!$BA588:$CX588)</f>
        <v>0</v>
      </c>
      <c r="BW588" s="79" t="str">
        <f t="shared" si="221"/>
        <v/>
      </c>
    </row>
    <row r="589" spans="2:75" x14ac:dyDescent="0.2">
      <c r="B589" s="123">
        <f>IFERROR('Input| Projects'!B589,"")</f>
        <v>580</v>
      </c>
      <c r="C589" s="160" t="str">
        <f>IFERROR(IF('Input| Projects'!C589="","",'Input| Projects'!C589),"")</f>
        <v/>
      </c>
      <c r="D589" s="160" t="str">
        <f>IFERROR(IF('Input| Projects'!D589="","",'Input| Projects'!D589),"")</f>
        <v/>
      </c>
      <c r="E589" s="53"/>
      <c r="F589" s="160" t="str">
        <f>IF(LEN('Input| Projects'!F589)&gt;0,'Input| Projects'!F589,"")</f>
        <v/>
      </c>
      <c r="G589" s="160" t="str">
        <f>IF(LEN('Input| Projects'!G589)&gt;0,'Input| Projects'!G589,"")</f>
        <v/>
      </c>
      <c r="H589" s="10"/>
      <c r="I589" s="194" cm="1">
        <f t="array" ref="I589">IF(LEN($F589)&gt;0,1+IFERROR(SUMPRODUCT(TRANSPOSE('Input| Projects'!$AO589:$AQ589),INDEX('Input| Escalations'!$F$27:$L$29,,MATCH(Q$9,'Input| Escalations'!$F$21:$L$21,0))),0),0)</f>
        <v>0</v>
      </c>
      <c r="J589" s="194" cm="1">
        <f t="array" ref="J589">IF(LEN($F589)&gt;0,1+IFERROR(SUMPRODUCT(TRANSPOSE('Input| Projects'!$AO589:$AQ589),INDEX('Input| Escalations'!$F$27:$L$29,,MATCH(R$9,'Input| Escalations'!$F$21:$L$21,0))),0),0)</f>
        <v>0</v>
      </c>
      <c r="K589" s="194" cm="1">
        <f t="array" ref="K589">IF(LEN($F589)&gt;0,1+IFERROR(SUMPRODUCT(TRANSPOSE('Input| Projects'!$AO589:$AQ589),INDEX('Input| Escalations'!$F$27:$L$29,,MATCH(S$9,'Input| Escalations'!$F$21:$L$21,0))),0),0)</f>
        <v>0</v>
      </c>
      <c r="L589" s="194" cm="1">
        <f t="array" ref="L589">IF(LEN($F589)&gt;0,1+IFERROR(SUMPRODUCT(TRANSPOSE('Input| Projects'!$AO589:$AQ589),INDEX('Input| Escalations'!$F$27:$L$29,,MATCH(T$9,'Input| Escalations'!$F$21:$L$21,0))),0),0)</f>
        <v>0</v>
      </c>
      <c r="M589" s="194" cm="1">
        <f t="array" ref="M589">IF(LEN($F589)&gt;0,1+IFERROR(SUMPRODUCT(TRANSPOSE('Input| Projects'!$AO589:$AQ589),INDEX('Input| Escalations'!$F$27:$L$29,,MATCH(U$9,'Input| Escalations'!$F$21:$L$21,0))),0),0)</f>
        <v>0</v>
      </c>
      <c r="N589" s="194" cm="1">
        <f t="array" ref="N589">IF(LEN($F589)&gt;0,1+IFERROR(SUMPRODUCT(TRANSPOSE('Input| Projects'!$AO589:$AQ589),INDEX('Input| Escalations'!$F$27:$L$29,,MATCH(V$9,'Input| Escalations'!$F$21:$L$21,0))),0),0)</f>
        <v>0</v>
      </c>
      <c r="O589" s="194" cm="1">
        <f t="array" ref="O589">IF(LEN($F589)&gt;0,1+IFERROR(SUMPRODUCT(TRANSPOSE('Input| Projects'!$AO589:$AQ589),INDEX('Input| Escalations'!$F$27:$L$29,,MATCH(W$9,'Input| Escalations'!$F$21:$L$21,0))),0),0)</f>
        <v>0</v>
      </c>
      <c r="P589" s="10"/>
      <c r="Q589" s="172">
        <f>IFERROR(IF(ISNUMBER(FIND("decision",'Input| Setup'!$F$6)),'Input| Projects'!Y589,'Input| Projects'!I589)*'Input| Escalations'!$I$17*I589,0)</f>
        <v>0</v>
      </c>
      <c r="R589" s="172">
        <f>IFERROR(IF(ISNUMBER(FIND("decision",'Input| Setup'!$F$6)),'Input| Projects'!Z589,'Input| Projects'!J589)*'Input| Escalations'!$I$17*J589,0)</f>
        <v>0</v>
      </c>
      <c r="S589" s="172">
        <f>IFERROR(IF(ISNUMBER(FIND("decision",'Input| Setup'!$F$6)),'Input| Projects'!AA589,'Input| Projects'!K589)*'Input| Escalations'!$I$17*K589,0)</f>
        <v>0</v>
      </c>
      <c r="T589" s="172">
        <f>IFERROR(IF(ISNUMBER(FIND("decision",'Input| Setup'!$F$6)),'Input| Projects'!AB589,'Input| Projects'!L589)*'Input| Escalations'!$I$17*L589,0)</f>
        <v>0</v>
      </c>
      <c r="U589" s="172">
        <f>IFERROR(IF(ISNUMBER(FIND("decision",'Input| Setup'!$F$6)),'Input| Projects'!AC589,'Input| Projects'!M589)*'Input| Escalations'!$I$17*M589,0)</f>
        <v>0</v>
      </c>
      <c r="V589" s="172">
        <f>IFERROR(IF(ISNUMBER(FIND("decision",'Input| Setup'!$F$6)),'Input| Projects'!AD589,'Input| Projects'!N589)*'Input| Escalations'!$I$17*N589,0)</f>
        <v>0</v>
      </c>
      <c r="W589" s="172">
        <f>IFERROR(IF(ISNUMBER(FIND("decision",'Input| Setup'!$F$6)),'Input| Projects'!AE589,'Input| Projects'!O589)*'Input| Escalations'!$I$17*O589,0)</f>
        <v>0</v>
      </c>
      <c r="X589" s="175"/>
      <c r="Y589" s="172">
        <f>IF(ISNUMBER(FIND("decision",'Input| Setup'!$F$6)),'Input| Projects'!AG589,'Input| Projects'!Q589)*I589*'Input| Escalations'!$I$17</f>
        <v>0</v>
      </c>
      <c r="Z589" s="172">
        <f>IF(ISNUMBER(FIND("decision",'Input| Setup'!$F$6)),'Input| Projects'!AH589,'Input| Projects'!R589)*J589*'Input| Escalations'!$I$17</f>
        <v>0</v>
      </c>
      <c r="AA589" s="172">
        <f>IF(ISNUMBER(FIND("decision",'Input| Setup'!$F$6)),'Input| Projects'!AI589,'Input| Projects'!S589)*K589*'Input| Escalations'!$I$17</f>
        <v>0</v>
      </c>
      <c r="AB589" s="172">
        <f>IF(ISNUMBER(FIND("decision",'Input| Setup'!$F$6)),'Input| Projects'!AJ589,'Input| Projects'!T589)*L589*'Input| Escalations'!$I$17</f>
        <v>0</v>
      </c>
      <c r="AC589" s="172">
        <f>IF(ISNUMBER(FIND("decision",'Input| Setup'!$F$6)),'Input| Projects'!AK589,'Input| Projects'!U589)*M589*'Input| Escalations'!$I$17</f>
        <v>0</v>
      </c>
      <c r="AD589" s="172">
        <f>IF(ISNUMBER(FIND("decision",'Input| Setup'!$F$6)),'Input| Projects'!AL589,'Input| Projects'!V589)*N589*'Input| Escalations'!$I$17</f>
        <v>0</v>
      </c>
      <c r="AE589" s="172">
        <f>IF(ISNUMBER(FIND("decision",'Input| Setup'!$F$6)),'Input| Projects'!AM589,'Input| Projects'!W589)*O589*'Input| Escalations'!$I$17</f>
        <v>0</v>
      </c>
      <c r="AF589" s="175"/>
      <c r="AG589" s="172" cm="1">
        <f t="array" ref="AG589">IFERROR(--('Input| Projects'!$AS589="Yes")*_xlfn.SWITCH('Input| Overheads'!$C$50,"Direct costs",'Calc| Overheads Allocation'!C$8*Q589,"Internal labour",'Calc| Overheads Allocation'!C$8*Q589*'Input| Projects'!$AO589,"DNSP defined",'Calc| Overheads Allocation'!C$78*'Input| Projects'!$AV589,0),0)</f>
        <v>0</v>
      </c>
      <c r="AH589" s="172" cm="1">
        <f t="array" ref="AH589">IFERROR(--('Input| Projects'!$AS589="Yes")*_xlfn.SWITCH('Input| Overheads'!$C$50,"Direct costs",'Calc| Overheads Allocation'!D$8*R589,"Internal labour",'Calc| Overheads Allocation'!D$8*R589*'Input| Projects'!$AO589,"DNSP defined",'Calc| Overheads Allocation'!D$78*'Input| Projects'!$AV589,0),0)</f>
        <v>0</v>
      </c>
      <c r="AI589" s="172" cm="1">
        <f t="array" ref="AI589">IFERROR(--('Input| Projects'!$AS589="Yes")*_xlfn.SWITCH('Input| Overheads'!$C$50,"Direct costs",'Calc| Overheads Allocation'!E$8*S589,"Internal labour",'Calc| Overheads Allocation'!E$8*S589*'Input| Projects'!$AO589,"DNSP defined",'Calc| Overheads Allocation'!E$78*'Input| Projects'!$AV589,0),0)</f>
        <v>0</v>
      </c>
      <c r="AJ589" s="172" cm="1">
        <f t="array" ref="AJ589">IFERROR(--('Input| Projects'!$AS589="Yes")*_xlfn.SWITCH('Input| Overheads'!$C$50,"Direct costs",'Calc| Overheads Allocation'!F$8*T589,"Internal labour",'Calc| Overheads Allocation'!F$8*T589*'Input| Projects'!$AO589,"DNSP defined",'Calc| Overheads Allocation'!F$78*'Input| Projects'!$AV589,0),0)</f>
        <v>0</v>
      </c>
      <c r="AK589" s="172" cm="1">
        <f t="array" ref="AK589">IFERROR(--('Input| Projects'!$AS589="Yes")*_xlfn.SWITCH('Input| Overheads'!$C$50,"Direct costs",'Calc| Overheads Allocation'!G$8*U589,"Internal labour",'Calc| Overheads Allocation'!G$8*U589*'Input| Projects'!$AO589,"DNSP defined",'Calc| Overheads Allocation'!G$78*'Input| Projects'!$AV589,0),0)</f>
        <v>0</v>
      </c>
      <c r="AL589" s="172" cm="1">
        <f t="array" ref="AL589">IFERROR(--('Input| Projects'!$AS589="Yes")*_xlfn.SWITCH('Input| Overheads'!$C$50,"Direct costs",'Calc| Overheads Allocation'!H$8*V589,"Internal labour",'Calc| Overheads Allocation'!H$8*V589*'Input| Projects'!$AO589,"DNSP defined",'Calc| Overheads Allocation'!H$78*'Input| Projects'!$AV589,0),0)</f>
        <v>0</v>
      </c>
      <c r="AM589" s="172" cm="1">
        <f t="array" ref="AM589">IFERROR(--('Input| Projects'!$AS589="Yes")*_xlfn.SWITCH('Input| Overheads'!$C$50,"Direct costs",'Calc| Overheads Allocation'!I$8*W589,"Internal labour",'Calc| Overheads Allocation'!I$8*W589*'Input| Projects'!$AO589,"DNSP defined",'Calc| Overheads Allocation'!I$78*'Input| Projects'!$AV589,0),0)</f>
        <v>0</v>
      </c>
      <c r="AN589" s="175"/>
      <c r="AO589" s="172" cm="1">
        <f t="array" ref="AO589">IFERROR(--('Input| Projects'!$AT589="Yes")*_xlfn.SWITCH('Input| Overheads'!$C$50,"Direct costs",'Calc| Overheads Allocation'!C$9*Q589,"Internal labour",'Calc| Overheads Allocation'!C$9*Q589*'Input| Projects'!$AO589,"DNSP defined",'Calc| Overheads Allocation'!C$79*'Input| Projects'!$AW589,0),0)</f>
        <v>0</v>
      </c>
      <c r="AP589" s="172" cm="1">
        <f t="array" ref="AP589">IFERROR(--('Input| Projects'!$AT589="Yes")*_xlfn.SWITCH('Input| Overheads'!$C$50,"Direct costs",'Calc| Overheads Allocation'!D$9*R589,"Internal labour",'Calc| Overheads Allocation'!D$9*R589*'Input| Projects'!$AO589,"DNSP defined",'Calc| Overheads Allocation'!D$79*'Input| Projects'!$AW589,0),0)</f>
        <v>0</v>
      </c>
      <c r="AQ589" s="172" cm="1">
        <f t="array" ref="AQ589">IFERROR(--('Input| Projects'!$AT589="Yes")*_xlfn.SWITCH('Input| Overheads'!$C$50,"Direct costs",'Calc| Overheads Allocation'!E$9*S589,"Internal labour",'Calc| Overheads Allocation'!E$9*S589*'Input| Projects'!$AO589,"DNSP defined",'Calc| Overheads Allocation'!E$79*'Input| Projects'!$AW589,0),0)</f>
        <v>0</v>
      </c>
      <c r="AR589" s="172" cm="1">
        <f t="array" ref="AR589">IFERROR(--('Input| Projects'!$AT589="Yes")*_xlfn.SWITCH('Input| Overheads'!$C$50,"Direct costs",'Calc| Overheads Allocation'!F$9*T589,"Internal labour",'Calc| Overheads Allocation'!F$9*T589*'Input| Projects'!$AO589,"DNSP defined",'Calc| Overheads Allocation'!F$79*'Input| Projects'!$AW589,0),0)</f>
        <v>0</v>
      </c>
      <c r="AS589" s="172" cm="1">
        <f t="array" ref="AS589">IFERROR(--('Input| Projects'!$AT589="Yes")*_xlfn.SWITCH('Input| Overheads'!$C$50,"Direct costs",'Calc| Overheads Allocation'!G$9*U589,"Internal labour",'Calc| Overheads Allocation'!G$9*U589*'Input| Projects'!$AO589,"DNSP defined",'Calc| Overheads Allocation'!G$79*'Input| Projects'!$AW589,0),0)</f>
        <v>0</v>
      </c>
      <c r="AT589" s="172" cm="1">
        <f t="array" ref="AT589">IFERROR(--('Input| Projects'!$AT589="Yes")*_xlfn.SWITCH('Input| Overheads'!$C$50,"Direct costs",'Calc| Overheads Allocation'!H$9*V589,"Internal labour",'Calc| Overheads Allocation'!H$9*V589*'Input| Projects'!$AO589,"DNSP defined",'Calc| Overheads Allocation'!H$79*'Input| Projects'!$AW589,0),0)</f>
        <v>0</v>
      </c>
      <c r="AU589" s="172" cm="1">
        <f t="array" ref="AU589">IFERROR(--('Input| Projects'!$AT589="Yes")*_xlfn.SWITCH('Input| Overheads'!$C$50,"Direct costs",'Calc| Overheads Allocation'!I$9*W589,"Internal labour",'Calc| Overheads Allocation'!I$9*W589*'Input| Projects'!$AO589,"DNSP defined",'Calc| Overheads Allocation'!I$79*'Input| Projects'!$AW589,0),0)</f>
        <v>0</v>
      </c>
      <c r="AV589" s="175"/>
      <c r="AW589" s="172">
        <f t="shared" si="222"/>
        <v>0</v>
      </c>
      <c r="AX589" s="172">
        <f t="shared" si="223"/>
        <v>0</v>
      </c>
      <c r="AY589" s="172">
        <f t="shared" si="224"/>
        <v>0</v>
      </c>
      <c r="AZ589" s="172">
        <f t="shared" si="225"/>
        <v>0</v>
      </c>
      <c r="BA589" s="172">
        <f t="shared" si="226"/>
        <v>0</v>
      </c>
      <c r="BB589" s="172">
        <f t="shared" si="227"/>
        <v>0</v>
      </c>
      <c r="BC589" s="172">
        <f t="shared" si="228"/>
        <v>0</v>
      </c>
      <c r="BD589" s="176"/>
      <c r="BE589" s="172">
        <f t="shared" si="229"/>
        <v>0</v>
      </c>
      <c r="BF589" s="172">
        <f t="shared" si="230"/>
        <v>0</v>
      </c>
      <c r="BG589" s="172">
        <f t="shared" si="231"/>
        <v>0</v>
      </c>
      <c r="BH589" s="172">
        <f t="shared" si="232"/>
        <v>0</v>
      </c>
      <c r="BI589" s="172">
        <f t="shared" si="233"/>
        <v>0</v>
      </c>
      <c r="BJ589" s="172">
        <f t="shared" si="234"/>
        <v>0</v>
      </c>
      <c r="BK589" s="172">
        <f t="shared" si="235"/>
        <v>0</v>
      </c>
      <c r="BL589" s="176"/>
      <c r="BM589" s="172">
        <f t="shared" si="214"/>
        <v>0</v>
      </c>
      <c r="BN589" s="172">
        <f t="shared" si="215"/>
        <v>0</v>
      </c>
      <c r="BO589" s="172">
        <f t="shared" si="216"/>
        <v>0</v>
      </c>
      <c r="BP589" s="172">
        <f t="shared" si="217"/>
        <v>0</v>
      </c>
      <c r="BQ589" s="172">
        <f t="shared" si="218"/>
        <v>0</v>
      </c>
      <c r="BR589" s="172">
        <f t="shared" si="219"/>
        <v>0</v>
      </c>
      <c r="BS589" s="172">
        <f t="shared" si="220"/>
        <v>0</v>
      </c>
      <c r="BT589" s="55"/>
      <c r="BU589" s="158">
        <f>SUMIF('Input| Projects'!$BA$8:$CX$8,RIGHT(BU$9,3),'Input| Projects'!$BA589:$CX589)</f>
        <v>0</v>
      </c>
      <c r="BV589" s="158">
        <f>SUMIF('Input| Projects'!$BA$8:$CX$8,RIGHT(BV$9,3),'Input| Projects'!$BA589:$CX589)</f>
        <v>0</v>
      </c>
      <c r="BW589" s="79" t="str">
        <f t="shared" si="221"/>
        <v/>
      </c>
    </row>
    <row r="590" spans="2:75" x14ac:dyDescent="0.2">
      <c r="B590" s="123">
        <f>IFERROR('Input| Projects'!B590,"")</f>
        <v>581</v>
      </c>
      <c r="C590" s="160" t="str">
        <f>IFERROR(IF('Input| Projects'!C590="","",'Input| Projects'!C590),"")</f>
        <v/>
      </c>
      <c r="D590" s="160" t="str">
        <f>IFERROR(IF('Input| Projects'!D590="","",'Input| Projects'!D590),"")</f>
        <v/>
      </c>
      <c r="E590" s="53"/>
      <c r="F590" s="160" t="str">
        <f>IF(LEN('Input| Projects'!F590)&gt;0,'Input| Projects'!F590,"")</f>
        <v/>
      </c>
      <c r="G590" s="160" t="str">
        <f>IF(LEN('Input| Projects'!G590)&gt;0,'Input| Projects'!G590,"")</f>
        <v/>
      </c>
      <c r="H590" s="10"/>
      <c r="I590" s="194" cm="1">
        <f t="array" ref="I590">IF(LEN($F590)&gt;0,1+IFERROR(SUMPRODUCT(TRANSPOSE('Input| Projects'!$AO590:$AQ590),INDEX('Input| Escalations'!$F$27:$L$29,,MATCH(Q$9,'Input| Escalations'!$F$21:$L$21,0))),0),0)</f>
        <v>0</v>
      </c>
      <c r="J590" s="194" cm="1">
        <f t="array" ref="J590">IF(LEN($F590)&gt;0,1+IFERROR(SUMPRODUCT(TRANSPOSE('Input| Projects'!$AO590:$AQ590),INDEX('Input| Escalations'!$F$27:$L$29,,MATCH(R$9,'Input| Escalations'!$F$21:$L$21,0))),0),0)</f>
        <v>0</v>
      </c>
      <c r="K590" s="194" cm="1">
        <f t="array" ref="K590">IF(LEN($F590)&gt;0,1+IFERROR(SUMPRODUCT(TRANSPOSE('Input| Projects'!$AO590:$AQ590),INDEX('Input| Escalations'!$F$27:$L$29,,MATCH(S$9,'Input| Escalations'!$F$21:$L$21,0))),0),0)</f>
        <v>0</v>
      </c>
      <c r="L590" s="194" cm="1">
        <f t="array" ref="L590">IF(LEN($F590)&gt;0,1+IFERROR(SUMPRODUCT(TRANSPOSE('Input| Projects'!$AO590:$AQ590),INDEX('Input| Escalations'!$F$27:$L$29,,MATCH(T$9,'Input| Escalations'!$F$21:$L$21,0))),0),0)</f>
        <v>0</v>
      </c>
      <c r="M590" s="194" cm="1">
        <f t="array" ref="M590">IF(LEN($F590)&gt;0,1+IFERROR(SUMPRODUCT(TRANSPOSE('Input| Projects'!$AO590:$AQ590),INDEX('Input| Escalations'!$F$27:$L$29,,MATCH(U$9,'Input| Escalations'!$F$21:$L$21,0))),0),0)</f>
        <v>0</v>
      </c>
      <c r="N590" s="194" cm="1">
        <f t="array" ref="N590">IF(LEN($F590)&gt;0,1+IFERROR(SUMPRODUCT(TRANSPOSE('Input| Projects'!$AO590:$AQ590),INDEX('Input| Escalations'!$F$27:$L$29,,MATCH(V$9,'Input| Escalations'!$F$21:$L$21,0))),0),0)</f>
        <v>0</v>
      </c>
      <c r="O590" s="194" cm="1">
        <f t="array" ref="O590">IF(LEN($F590)&gt;0,1+IFERROR(SUMPRODUCT(TRANSPOSE('Input| Projects'!$AO590:$AQ590),INDEX('Input| Escalations'!$F$27:$L$29,,MATCH(W$9,'Input| Escalations'!$F$21:$L$21,0))),0),0)</f>
        <v>0</v>
      </c>
      <c r="P590" s="10"/>
      <c r="Q590" s="172">
        <f>IFERROR(IF(ISNUMBER(FIND("decision",'Input| Setup'!$F$6)),'Input| Projects'!Y590,'Input| Projects'!I590)*'Input| Escalations'!$I$17*I590,0)</f>
        <v>0</v>
      </c>
      <c r="R590" s="172">
        <f>IFERROR(IF(ISNUMBER(FIND("decision",'Input| Setup'!$F$6)),'Input| Projects'!Z590,'Input| Projects'!J590)*'Input| Escalations'!$I$17*J590,0)</f>
        <v>0</v>
      </c>
      <c r="S590" s="172">
        <f>IFERROR(IF(ISNUMBER(FIND("decision",'Input| Setup'!$F$6)),'Input| Projects'!AA590,'Input| Projects'!K590)*'Input| Escalations'!$I$17*K590,0)</f>
        <v>0</v>
      </c>
      <c r="T590" s="172">
        <f>IFERROR(IF(ISNUMBER(FIND("decision",'Input| Setup'!$F$6)),'Input| Projects'!AB590,'Input| Projects'!L590)*'Input| Escalations'!$I$17*L590,0)</f>
        <v>0</v>
      </c>
      <c r="U590" s="172">
        <f>IFERROR(IF(ISNUMBER(FIND("decision",'Input| Setup'!$F$6)),'Input| Projects'!AC590,'Input| Projects'!M590)*'Input| Escalations'!$I$17*M590,0)</f>
        <v>0</v>
      </c>
      <c r="V590" s="172">
        <f>IFERROR(IF(ISNUMBER(FIND("decision",'Input| Setup'!$F$6)),'Input| Projects'!AD590,'Input| Projects'!N590)*'Input| Escalations'!$I$17*N590,0)</f>
        <v>0</v>
      </c>
      <c r="W590" s="172">
        <f>IFERROR(IF(ISNUMBER(FIND("decision",'Input| Setup'!$F$6)),'Input| Projects'!AE590,'Input| Projects'!O590)*'Input| Escalations'!$I$17*O590,0)</f>
        <v>0</v>
      </c>
      <c r="X590" s="175"/>
      <c r="Y590" s="172">
        <f>IF(ISNUMBER(FIND("decision",'Input| Setup'!$F$6)),'Input| Projects'!AG590,'Input| Projects'!Q590)*I590*'Input| Escalations'!$I$17</f>
        <v>0</v>
      </c>
      <c r="Z590" s="172">
        <f>IF(ISNUMBER(FIND("decision",'Input| Setup'!$F$6)),'Input| Projects'!AH590,'Input| Projects'!R590)*J590*'Input| Escalations'!$I$17</f>
        <v>0</v>
      </c>
      <c r="AA590" s="172">
        <f>IF(ISNUMBER(FIND("decision",'Input| Setup'!$F$6)),'Input| Projects'!AI590,'Input| Projects'!S590)*K590*'Input| Escalations'!$I$17</f>
        <v>0</v>
      </c>
      <c r="AB590" s="172">
        <f>IF(ISNUMBER(FIND("decision",'Input| Setup'!$F$6)),'Input| Projects'!AJ590,'Input| Projects'!T590)*L590*'Input| Escalations'!$I$17</f>
        <v>0</v>
      </c>
      <c r="AC590" s="172">
        <f>IF(ISNUMBER(FIND("decision",'Input| Setup'!$F$6)),'Input| Projects'!AK590,'Input| Projects'!U590)*M590*'Input| Escalations'!$I$17</f>
        <v>0</v>
      </c>
      <c r="AD590" s="172">
        <f>IF(ISNUMBER(FIND("decision",'Input| Setup'!$F$6)),'Input| Projects'!AL590,'Input| Projects'!V590)*N590*'Input| Escalations'!$I$17</f>
        <v>0</v>
      </c>
      <c r="AE590" s="172">
        <f>IF(ISNUMBER(FIND("decision",'Input| Setup'!$F$6)),'Input| Projects'!AM590,'Input| Projects'!W590)*O590*'Input| Escalations'!$I$17</f>
        <v>0</v>
      </c>
      <c r="AF590" s="175"/>
      <c r="AG590" s="172" cm="1">
        <f t="array" ref="AG590">IFERROR(--('Input| Projects'!$AS590="Yes")*_xlfn.SWITCH('Input| Overheads'!$C$50,"Direct costs",'Calc| Overheads Allocation'!C$8*Q590,"Internal labour",'Calc| Overheads Allocation'!C$8*Q590*'Input| Projects'!$AO590,"DNSP defined",'Calc| Overheads Allocation'!C$78*'Input| Projects'!$AV590,0),0)</f>
        <v>0</v>
      </c>
      <c r="AH590" s="172" cm="1">
        <f t="array" ref="AH590">IFERROR(--('Input| Projects'!$AS590="Yes")*_xlfn.SWITCH('Input| Overheads'!$C$50,"Direct costs",'Calc| Overheads Allocation'!D$8*R590,"Internal labour",'Calc| Overheads Allocation'!D$8*R590*'Input| Projects'!$AO590,"DNSP defined",'Calc| Overheads Allocation'!D$78*'Input| Projects'!$AV590,0),0)</f>
        <v>0</v>
      </c>
      <c r="AI590" s="172" cm="1">
        <f t="array" ref="AI590">IFERROR(--('Input| Projects'!$AS590="Yes")*_xlfn.SWITCH('Input| Overheads'!$C$50,"Direct costs",'Calc| Overheads Allocation'!E$8*S590,"Internal labour",'Calc| Overheads Allocation'!E$8*S590*'Input| Projects'!$AO590,"DNSP defined",'Calc| Overheads Allocation'!E$78*'Input| Projects'!$AV590,0),0)</f>
        <v>0</v>
      </c>
      <c r="AJ590" s="172" cm="1">
        <f t="array" ref="AJ590">IFERROR(--('Input| Projects'!$AS590="Yes")*_xlfn.SWITCH('Input| Overheads'!$C$50,"Direct costs",'Calc| Overheads Allocation'!F$8*T590,"Internal labour",'Calc| Overheads Allocation'!F$8*T590*'Input| Projects'!$AO590,"DNSP defined",'Calc| Overheads Allocation'!F$78*'Input| Projects'!$AV590,0),0)</f>
        <v>0</v>
      </c>
      <c r="AK590" s="172" cm="1">
        <f t="array" ref="AK590">IFERROR(--('Input| Projects'!$AS590="Yes")*_xlfn.SWITCH('Input| Overheads'!$C$50,"Direct costs",'Calc| Overheads Allocation'!G$8*U590,"Internal labour",'Calc| Overheads Allocation'!G$8*U590*'Input| Projects'!$AO590,"DNSP defined",'Calc| Overheads Allocation'!G$78*'Input| Projects'!$AV590,0),0)</f>
        <v>0</v>
      </c>
      <c r="AL590" s="172" cm="1">
        <f t="array" ref="AL590">IFERROR(--('Input| Projects'!$AS590="Yes")*_xlfn.SWITCH('Input| Overheads'!$C$50,"Direct costs",'Calc| Overheads Allocation'!H$8*V590,"Internal labour",'Calc| Overheads Allocation'!H$8*V590*'Input| Projects'!$AO590,"DNSP defined",'Calc| Overheads Allocation'!H$78*'Input| Projects'!$AV590,0),0)</f>
        <v>0</v>
      </c>
      <c r="AM590" s="172" cm="1">
        <f t="array" ref="AM590">IFERROR(--('Input| Projects'!$AS590="Yes")*_xlfn.SWITCH('Input| Overheads'!$C$50,"Direct costs",'Calc| Overheads Allocation'!I$8*W590,"Internal labour",'Calc| Overheads Allocation'!I$8*W590*'Input| Projects'!$AO590,"DNSP defined",'Calc| Overheads Allocation'!I$78*'Input| Projects'!$AV590,0),0)</f>
        <v>0</v>
      </c>
      <c r="AN590" s="175"/>
      <c r="AO590" s="172" cm="1">
        <f t="array" ref="AO590">IFERROR(--('Input| Projects'!$AT590="Yes")*_xlfn.SWITCH('Input| Overheads'!$C$50,"Direct costs",'Calc| Overheads Allocation'!C$9*Q590,"Internal labour",'Calc| Overheads Allocation'!C$9*Q590*'Input| Projects'!$AO590,"DNSP defined",'Calc| Overheads Allocation'!C$79*'Input| Projects'!$AW590,0),0)</f>
        <v>0</v>
      </c>
      <c r="AP590" s="172" cm="1">
        <f t="array" ref="AP590">IFERROR(--('Input| Projects'!$AT590="Yes")*_xlfn.SWITCH('Input| Overheads'!$C$50,"Direct costs",'Calc| Overheads Allocation'!D$9*R590,"Internal labour",'Calc| Overheads Allocation'!D$9*R590*'Input| Projects'!$AO590,"DNSP defined",'Calc| Overheads Allocation'!D$79*'Input| Projects'!$AW590,0),0)</f>
        <v>0</v>
      </c>
      <c r="AQ590" s="172" cm="1">
        <f t="array" ref="AQ590">IFERROR(--('Input| Projects'!$AT590="Yes")*_xlfn.SWITCH('Input| Overheads'!$C$50,"Direct costs",'Calc| Overheads Allocation'!E$9*S590,"Internal labour",'Calc| Overheads Allocation'!E$9*S590*'Input| Projects'!$AO590,"DNSP defined",'Calc| Overheads Allocation'!E$79*'Input| Projects'!$AW590,0),0)</f>
        <v>0</v>
      </c>
      <c r="AR590" s="172" cm="1">
        <f t="array" ref="AR590">IFERROR(--('Input| Projects'!$AT590="Yes")*_xlfn.SWITCH('Input| Overheads'!$C$50,"Direct costs",'Calc| Overheads Allocation'!F$9*T590,"Internal labour",'Calc| Overheads Allocation'!F$9*T590*'Input| Projects'!$AO590,"DNSP defined",'Calc| Overheads Allocation'!F$79*'Input| Projects'!$AW590,0),0)</f>
        <v>0</v>
      </c>
      <c r="AS590" s="172" cm="1">
        <f t="array" ref="AS590">IFERROR(--('Input| Projects'!$AT590="Yes")*_xlfn.SWITCH('Input| Overheads'!$C$50,"Direct costs",'Calc| Overheads Allocation'!G$9*U590,"Internal labour",'Calc| Overheads Allocation'!G$9*U590*'Input| Projects'!$AO590,"DNSP defined",'Calc| Overheads Allocation'!G$79*'Input| Projects'!$AW590,0),0)</f>
        <v>0</v>
      </c>
      <c r="AT590" s="172" cm="1">
        <f t="array" ref="AT590">IFERROR(--('Input| Projects'!$AT590="Yes")*_xlfn.SWITCH('Input| Overheads'!$C$50,"Direct costs",'Calc| Overheads Allocation'!H$9*V590,"Internal labour",'Calc| Overheads Allocation'!H$9*V590*'Input| Projects'!$AO590,"DNSP defined",'Calc| Overheads Allocation'!H$79*'Input| Projects'!$AW590,0),0)</f>
        <v>0</v>
      </c>
      <c r="AU590" s="172" cm="1">
        <f t="array" ref="AU590">IFERROR(--('Input| Projects'!$AT590="Yes")*_xlfn.SWITCH('Input| Overheads'!$C$50,"Direct costs",'Calc| Overheads Allocation'!I$9*W590,"Internal labour",'Calc| Overheads Allocation'!I$9*W590*'Input| Projects'!$AO590,"DNSP defined",'Calc| Overheads Allocation'!I$79*'Input| Projects'!$AW590,0),0)</f>
        <v>0</v>
      </c>
      <c r="AV590" s="175"/>
      <c r="AW590" s="172">
        <f t="shared" si="222"/>
        <v>0</v>
      </c>
      <c r="AX590" s="172">
        <f t="shared" si="223"/>
        <v>0</v>
      </c>
      <c r="AY590" s="172">
        <f t="shared" si="224"/>
        <v>0</v>
      </c>
      <c r="AZ590" s="172">
        <f t="shared" si="225"/>
        <v>0</v>
      </c>
      <c r="BA590" s="172">
        <f t="shared" si="226"/>
        <v>0</v>
      </c>
      <c r="BB590" s="172">
        <f t="shared" si="227"/>
        <v>0</v>
      </c>
      <c r="BC590" s="172">
        <f t="shared" si="228"/>
        <v>0</v>
      </c>
      <c r="BD590" s="176"/>
      <c r="BE590" s="172">
        <f t="shared" si="229"/>
        <v>0</v>
      </c>
      <c r="BF590" s="172">
        <f t="shared" si="230"/>
        <v>0</v>
      </c>
      <c r="BG590" s="172">
        <f t="shared" si="231"/>
        <v>0</v>
      </c>
      <c r="BH590" s="172">
        <f t="shared" si="232"/>
        <v>0</v>
      </c>
      <c r="BI590" s="172">
        <f t="shared" si="233"/>
        <v>0</v>
      </c>
      <c r="BJ590" s="172">
        <f t="shared" si="234"/>
        <v>0</v>
      </c>
      <c r="BK590" s="172">
        <f t="shared" si="235"/>
        <v>0</v>
      </c>
      <c r="BL590" s="176"/>
      <c r="BM590" s="172">
        <f t="shared" si="214"/>
        <v>0</v>
      </c>
      <c r="BN590" s="172">
        <f t="shared" si="215"/>
        <v>0</v>
      </c>
      <c r="BO590" s="172">
        <f t="shared" si="216"/>
        <v>0</v>
      </c>
      <c r="BP590" s="172">
        <f t="shared" si="217"/>
        <v>0</v>
      </c>
      <c r="BQ590" s="172">
        <f t="shared" si="218"/>
        <v>0</v>
      </c>
      <c r="BR590" s="172">
        <f t="shared" si="219"/>
        <v>0</v>
      </c>
      <c r="BS590" s="172">
        <f t="shared" si="220"/>
        <v>0</v>
      </c>
      <c r="BT590" s="55"/>
      <c r="BU590" s="158">
        <f>SUMIF('Input| Projects'!$BA$8:$CX$8,RIGHT(BU$9,3),'Input| Projects'!$BA590:$CX590)</f>
        <v>0</v>
      </c>
      <c r="BV590" s="158">
        <f>SUMIF('Input| Projects'!$BA$8:$CX$8,RIGHT(BV$9,3),'Input| Projects'!$BA590:$CX590)</f>
        <v>0</v>
      </c>
      <c r="BW590" s="79" t="str">
        <f t="shared" si="221"/>
        <v/>
      </c>
    </row>
    <row r="591" spans="2:75" x14ac:dyDescent="0.2">
      <c r="B591" s="123">
        <f>IFERROR('Input| Projects'!B591,"")</f>
        <v>582</v>
      </c>
      <c r="C591" s="160" t="str">
        <f>IFERROR(IF('Input| Projects'!C591="","",'Input| Projects'!C591),"")</f>
        <v/>
      </c>
      <c r="D591" s="160" t="str">
        <f>IFERROR(IF('Input| Projects'!D591="","",'Input| Projects'!D591),"")</f>
        <v/>
      </c>
      <c r="E591" s="53"/>
      <c r="F591" s="160" t="str">
        <f>IF(LEN('Input| Projects'!F591)&gt;0,'Input| Projects'!F591,"")</f>
        <v/>
      </c>
      <c r="G591" s="160" t="str">
        <f>IF(LEN('Input| Projects'!G591)&gt;0,'Input| Projects'!G591,"")</f>
        <v/>
      </c>
      <c r="H591" s="10"/>
      <c r="I591" s="194" cm="1">
        <f t="array" ref="I591">IF(LEN($F591)&gt;0,1+IFERROR(SUMPRODUCT(TRANSPOSE('Input| Projects'!$AO591:$AQ591),INDEX('Input| Escalations'!$F$27:$L$29,,MATCH(Q$9,'Input| Escalations'!$F$21:$L$21,0))),0),0)</f>
        <v>0</v>
      </c>
      <c r="J591" s="194" cm="1">
        <f t="array" ref="J591">IF(LEN($F591)&gt;0,1+IFERROR(SUMPRODUCT(TRANSPOSE('Input| Projects'!$AO591:$AQ591),INDEX('Input| Escalations'!$F$27:$L$29,,MATCH(R$9,'Input| Escalations'!$F$21:$L$21,0))),0),0)</f>
        <v>0</v>
      </c>
      <c r="K591" s="194" cm="1">
        <f t="array" ref="K591">IF(LEN($F591)&gt;0,1+IFERROR(SUMPRODUCT(TRANSPOSE('Input| Projects'!$AO591:$AQ591),INDEX('Input| Escalations'!$F$27:$L$29,,MATCH(S$9,'Input| Escalations'!$F$21:$L$21,0))),0),0)</f>
        <v>0</v>
      </c>
      <c r="L591" s="194" cm="1">
        <f t="array" ref="L591">IF(LEN($F591)&gt;0,1+IFERROR(SUMPRODUCT(TRANSPOSE('Input| Projects'!$AO591:$AQ591),INDEX('Input| Escalations'!$F$27:$L$29,,MATCH(T$9,'Input| Escalations'!$F$21:$L$21,0))),0),0)</f>
        <v>0</v>
      </c>
      <c r="M591" s="194" cm="1">
        <f t="array" ref="M591">IF(LEN($F591)&gt;0,1+IFERROR(SUMPRODUCT(TRANSPOSE('Input| Projects'!$AO591:$AQ591),INDEX('Input| Escalations'!$F$27:$L$29,,MATCH(U$9,'Input| Escalations'!$F$21:$L$21,0))),0),0)</f>
        <v>0</v>
      </c>
      <c r="N591" s="194" cm="1">
        <f t="array" ref="N591">IF(LEN($F591)&gt;0,1+IFERROR(SUMPRODUCT(TRANSPOSE('Input| Projects'!$AO591:$AQ591),INDEX('Input| Escalations'!$F$27:$L$29,,MATCH(V$9,'Input| Escalations'!$F$21:$L$21,0))),0),0)</f>
        <v>0</v>
      </c>
      <c r="O591" s="194" cm="1">
        <f t="array" ref="O591">IF(LEN($F591)&gt;0,1+IFERROR(SUMPRODUCT(TRANSPOSE('Input| Projects'!$AO591:$AQ591),INDEX('Input| Escalations'!$F$27:$L$29,,MATCH(W$9,'Input| Escalations'!$F$21:$L$21,0))),0),0)</f>
        <v>0</v>
      </c>
      <c r="P591" s="10"/>
      <c r="Q591" s="172">
        <f>IFERROR(IF(ISNUMBER(FIND("decision",'Input| Setup'!$F$6)),'Input| Projects'!Y591,'Input| Projects'!I591)*'Input| Escalations'!$I$17*I591,0)</f>
        <v>0</v>
      </c>
      <c r="R591" s="172">
        <f>IFERROR(IF(ISNUMBER(FIND("decision",'Input| Setup'!$F$6)),'Input| Projects'!Z591,'Input| Projects'!J591)*'Input| Escalations'!$I$17*J591,0)</f>
        <v>0</v>
      </c>
      <c r="S591" s="172">
        <f>IFERROR(IF(ISNUMBER(FIND("decision",'Input| Setup'!$F$6)),'Input| Projects'!AA591,'Input| Projects'!K591)*'Input| Escalations'!$I$17*K591,0)</f>
        <v>0</v>
      </c>
      <c r="T591" s="172">
        <f>IFERROR(IF(ISNUMBER(FIND("decision",'Input| Setup'!$F$6)),'Input| Projects'!AB591,'Input| Projects'!L591)*'Input| Escalations'!$I$17*L591,0)</f>
        <v>0</v>
      </c>
      <c r="U591" s="172">
        <f>IFERROR(IF(ISNUMBER(FIND("decision",'Input| Setup'!$F$6)),'Input| Projects'!AC591,'Input| Projects'!M591)*'Input| Escalations'!$I$17*M591,0)</f>
        <v>0</v>
      </c>
      <c r="V591" s="172">
        <f>IFERROR(IF(ISNUMBER(FIND("decision",'Input| Setup'!$F$6)),'Input| Projects'!AD591,'Input| Projects'!N591)*'Input| Escalations'!$I$17*N591,0)</f>
        <v>0</v>
      </c>
      <c r="W591" s="172">
        <f>IFERROR(IF(ISNUMBER(FIND("decision",'Input| Setup'!$F$6)),'Input| Projects'!AE591,'Input| Projects'!O591)*'Input| Escalations'!$I$17*O591,0)</f>
        <v>0</v>
      </c>
      <c r="X591" s="175"/>
      <c r="Y591" s="172">
        <f>IF(ISNUMBER(FIND("decision",'Input| Setup'!$F$6)),'Input| Projects'!AG591,'Input| Projects'!Q591)*I591*'Input| Escalations'!$I$17</f>
        <v>0</v>
      </c>
      <c r="Z591" s="172">
        <f>IF(ISNUMBER(FIND("decision",'Input| Setup'!$F$6)),'Input| Projects'!AH591,'Input| Projects'!R591)*J591*'Input| Escalations'!$I$17</f>
        <v>0</v>
      </c>
      <c r="AA591" s="172">
        <f>IF(ISNUMBER(FIND("decision",'Input| Setup'!$F$6)),'Input| Projects'!AI591,'Input| Projects'!S591)*K591*'Input| Escalations'!$I$17</f>
        <v>0</v>
      </c>
      <c r="AB591" s="172">
        <f>IF(ISNUMBER(FIND("decision",'Input| Setup'!$F$6)),'Input| Projects'!AJ591,'Input| Projects'!T591)*L591*'Input| Escalations'!$I$17</f>
        <v>0</v>
      </c>
      <c r="AC591" s="172">
        <f>IF(ISNUMBER(FIND("decision",'Input| Setup'!$F$6)),'Input| Projects'!AK591,'Input| Projects'!U591)*M591*'Input| Escalations'!$I$17</f>
        <v>0</v>
      </c>
      <c r="AD591" s="172">
        <f>IF(ISNUMBER(FIND("decision",'Input| Setup'!$F$6)),'Input| Projects'!AL591,'Input| Projects'!V591)*N591*'Input| Escalations'!$I$17</f>
        <v>0</v>
      </c>
      <c r="AE591" s="172">
        <f>IF(ISNUMBER(FIND("decision",'Input| Setup'!$F$6)),'Input| Projects'!AM591,'Input| Projects'!W591)*O591*'Input| Escalations'!$I$17</f>
        <v>0</v>
      </c>
      <c r="AF591" s="175"/>
      <c r="AG591" s="172" cm="1">
        <f t="array" ref="AG591">IFERROR(--('Input| Projects'!$AS591="Yes")*_xlfn.SWITCH('Input| Overheads'!$C$50,"Direct costs",'Calc| Overheads Allocation'!C$8*Q591,"Internal labour",'Calc| Overheads Allocation'!C$8*Q591*'Input| Projects'!$AO591,"DNSP defined",'Calc| Overheads Allocation'!C$78*'Input| Projects'!$AV591,0),0)</f>
        <v>0</v>
      </c>
      <c r="AH591" s="172" cm="1">
        <f t="array" ref="AH591">IFERROR(--('Input| Projects'!$AS591="Yes")*_xlfn.SWITCH('Input| Overheads'!$C$50,"Direct costs",'Calc| Overheads Allocation'!D$8*R591,"Internal labour",'Calc| Overheads Allocation'!D$8*R591*'Input| Projects'!$AO591,"DNSP defined",'Calc| Overheads Allocation'!D$78*'Input| Projects'!$AV591,0),0)</f>
        <v>0</v>
      </c>
      <c r="AI591" s="172" cm="1">
        <f t="array" ref="AI591">IFERROR(--('Input| Projects'!$AS591="Yes")*_xlfn.SWITCH('Input| Overheads'!$C$50,"Direct costs",'Calc| Overheads Allocation'!E$8*S591,"Internal labour",'Calc| Overheads Allocation'!E$8*S591*'Input| Projects'!$AO591,"DNSP defined",'Calc| Overheads Allocation'!E$78*'Input| Projects'!$AV591,0),0)</f>
        <v>0</v>
      </c>
      <c r="AJ591" s="172" cm="1">
        <f t="array" ref="AJ591">IFERROR(--('Input| Projects'!$AS591="Yes")*_xlfn.SWITCH('Input| Overheads'!$C$50,"Direct costs",'Calc| Overheads Allocation'!F$8*T591,"Internal labour",'Calc| Overheads Allocation'!F$8*T591*'Input| Projects'!$AO591,"DNSP defined",'Calc| Overheads Allocation'!F$78*'Input| Projects'!$AV591,0),0)</f>
        <v>0</v>
      </c>
      <c r="AK591" s="172" cm="1">
        <f t="array" ref="AK591">IFERROR(--('Input| Projects'!$AS591="Yes")*_xlfn.SWITCH('Input| Overheads'!$C$50,"Direct costs",'Calc| Overheads Allocation'!G$8*U591,"Internal labour",'Calc| Overheads Allocation'!G$8*U591*'Input| Projects'!$AO591,"DNSP defined",'Calc| Overheads Allocation'!G$78*'Input| Projects'!$AV591,0),0)</f>
        <v>0</v>
      </c>
      <c r="AL591" s="172" cm="1">
        <f t="array" ref="AL591">IFERROR(--('Input| Projects'!$AS591="Yes")*_xlfn.SWITCH('Input| Overheads'!$C$50,"Direct costs",'Calc| Overheads Allocation'!H$8*V591,"Internal labour",'Calc| Overheads Allocation'!H$8*V591*'Input| Projects'!$AO591,"DNSP defined",'Calc| Overheads Allocation'!H$78*'Input| Projects'!$AV591,0),0)</f>
        <v>0</v>
      </c>
      <c r="AM591" s="172" cm="1">
        <f t="array" ref="AM591">IFERROR(--('Input| Projects'!$AS591="Yes")*_xlfn.SWITCH('Input| Overheads'!$C$50,"Direct costs",'Calc| Overheads Allocation'!I$8*W591,"Internal labour",'Calc| Overheads Allocation'!I$8*W591*'Input| Projects'!$AO591,"DNSP defined",'Calc| Overheads Allocation'!I$78*'Input| Projects'!$AV591,0),0)</f>
        <v>0</v>
      </c>
      <c r="AN591" s="175"/>
      <c r="AO591" s="172" cm="1">
        <f t="array" ref="AO591">IFERROR(--('Input| Projects'!$AT591="Yes")*_xlfn.SWITCH('Input| Overheads'!$C$50,"Direct costs",'Calc| Overheads Allocation'!C$9*Q591,"Internal labour",'Calc| Overheads Allocation'!C$9*Q591*'Input| Projects'!$AO591,"DNSP defined",'Calc| Overheads Allocation'!C$79*'Input| Projects'!$AW591,0),0)</f>
        <v>0</v>
      </c>
      <c r="AP591" s="172" cm="1">
        <f t="array" ref="AP591">IFERROR(--('Input| Projects'!$AT591="Yes")*_xlfn.SWITCH('Input| Overheads'!$C$50,"Direct costs",'Calc| Overheads Allocation'!D$9*R591,"Internal labour",'Calc| Overheads Allocation'!D$9*R591*'Input| Projects'!$AO591,"DNSP defined",'Calc| Overheads Allocation'!D$79*'Input| Projects'!$AW591,0),0)</f>
        <v>0</v>
      </c>
      <c r="AQ591" s="172" cm="1">
        <f t="array" ref="AQ591">IFERROR(--('Input| Projects'!$AT591="Yes")*_xlfn.SWITCH('Input| Overheads'!$C$50,"Direct costs",'Calc| Overheads Allocation'!E$9*S591,"Internal labour",'Calc| Overheads Allocation'!E$9*S591*'Input| Projects'!$AO591,"DNSP defined",'Calc| Overheads Allocation'!E$79*'Input| Projects'!$AW591,0),0)</f>
        <v>0</v>
      </c>
      <c r="AR591" s="172" cm="1">
        <f t="array" ref="AR591">IFERROR(--('Input| Projects'!$AT591="Yes")*_xlfn.SWITCH('Input| Overheads'!$C$50,"Direct costs",'Calc| Overheads Allocation'!F$9*T591,"Internal labour",'Calc| Overheads Allocation'!F$9*T591*'Input| Projects'!$AO591,"DNSP defined",'Calc| Overheads Allocation'!F$79*'Input| Projects'!$AW591,0),0)</f>
        <v>0</v>
      </c>
      <c r="AS591" s="172" cm="1">
        <f t="array" ref="AS591">IFERROR(--('Input| Projects'!$AT591="Yes")*_xlfn.SWITCH('Input| Overheads'!$C$50,"Direct costs",'Calc| Overheads Allocation'!G$9*U591,"Internal labour",'Calc| Overheads Allocation'!G$9*U591*'Input| Projects'!$AO591,"DNSP defined",'Calc| Overheads Allocation'!G$79*'Input| Projects'!$AW591,0),0)</f>
        <v>0</v>
      </c>
      <c r="AT591" s="172" cm="1">
        <f t="array" ref="AT591">IFERROR(--('Input| Projects'!$AT591="Yes")*_xlfn.SWITCH('Input| Overheads'!$C$50,"Direct costs",'Calc| Overheads Allocation'!H$9*V591,"Internal labour",'Calc| Overheads Allocation'!H$9*V591*'Input| Projects'!$AO591,"DNSP defined",'Calc| Overheads Allocation'!H$79*'Input| Projects'!$AW591,0),0)</f>
        <v>0</v>
      </c>
      <c r="AU591" s="172" cm="1">
        <f t="array" ref="AU591">IFERROR(--('Input| Projects'!$AT591="Yes")*_xlfn.SWITCH('Input| Overheads'!$C$50,"Direct costs",'Calc| Overheads Allocation'!I$9*W591,"Internal labour",'Calc| Overheads Allocation'!I$9*W591*'Input| Projects'!$AO591,"DNSP defined",'Calc| Overheads Allocation'!I$79*'Input| Projects'!$AW591,0),0)</f>
        <v>0</v>
      </c>
      <c r="AV591" s="175"/>
      <c r="AW591" s="172">
        <f t="shared" si="222"/>
        <v>0</v>
      </c>
      <c r="AX591" s="172">
        <f t="shared" si="223"/>
        <v>0</v>
      </c>
      <c r="AY591" s="172">
        <f t="shared" si="224"/>
        <v>0</v>
      </c>
      <c r="AZ591" s="172">
        <f t="shared" si="225"/>
        <v>0</v>
      </c>
      <c r="BA591" s="172">
        <f t="shared" si="226"/>
        <v>0</v>
      </c>
      <c r="BB591" s="172">
        <f t="shared" si="227"/>
        <v>0</v>
      </c>
      <c r="BC591" s="172">
        <f t="shared" si="228"/>
        <v>0</v>
      </c>
      <c r="BD591" s="176"/>
      <c r="BE591" s="172">
        <f t="shared" si="229"/>
        <v>0</v>
      </c>
      <c r="BF591" s="172">
        <f t="shared" si="230"/>
        <v>0</v>
      </c>
      <c r="BG591" s="172">
        <f t="shared" si="231"/>
        <v>0</v>
      </c>
      <c r="BH591" s="172">
        <f t="shared" si="232"/>
        <v>0</v>
      </c>
      <c r="BI591" s="172">
        <f t="shared" si="233"/>
        <v>0</v>
      </c>
      <c r="BJ591" s="172">
        <f t="shared" si="234"/>
        <v>0</v>
      </c>
      <c r="BK591" s="172">
        <f t="shared" si="235"/>
        <v>0</v>
      </c>
      <c r="BL591" s="176"/>
      <c r="BM591" s="172">
        <f t="shared" si="214"/>
        <v>0</v>
      </c>
      <c r="BN591" s="172">
        <f t="shared" si="215"/>
        <v>0</v>
      </c>
      <c r="BO591" s="172">
        <f t="shared" si="216"/>
        <v>0</v>
      </c>
      <c r="BP591" s="172">
        <f t="shared" si="217"/>
        <v>0</v>
      </c>
      <c r="BQ591" s="172">
        <f t="shared" si="218"/>
        <v>0</v>
      </c>
      <c r="BR591" s="172">
        <f t="shared" si="219"/>
        <v>0</v>
      </c>
      <c r="BS591" s="172">
        <f t="shared" si="220"/>
        <v>0</v>
      </c>
      <c r="BT591" s="55"/>
      <c r="BU591" s="158">
        <f>SUMIF('Input| Projects'!$BA$8:$CX$8,RIGHT(BU$9,3),'Input| Projects'!$BA591:$CX591)</f>
        <v>0</v>
      </c>
      <c r="BV591" s="158">
        <f>SUMIF('Input| Projects'!$BA$8:$CX$8,RIGHT(BV$9,3),'Input| Projects'!$BA591:$CX591)</f>
        <v>0</v>
      </c>
      <c r="BW591" s="79" t="str">
        <f t="shared" si="221"/>
        <v/>
      </c>
    </row>
    <row r="592" spans="2:75" x14ac:dyDescent="0.2">
      <c r="B592" s="123">
        <f>IFERROR('Input| Projects'!B592,"")</f>
        <v>583</v>
      </c>
      <c r="C592" s="160" t="str">
        <f>IFERROR(IF('Input| Projects'!C592="","",'Input| Projects'!C592),"")</f>
        <v/>
      </c>
      <c r="D592" s="160" t="str">
        <f>IFERROR(IF('Input| Projects'!D592="","",'Input| Projects'!D592),"")</f>
        <v/>
      </c>
      <c r="E592" s="53"/>
      <c r="F592" s="160" t="str">
        <f>IF(LEN('Input| Projects'!F592)&gt;0,'Input| Projects'!F592,"")</f>
        <v/>
      </c>
      <c r="G592" s="160" t="str">
        <f>IF(LEN('Input| Projects'!G592)&gt;0,'Input| Projects'!G592,"")</f>
        <v/>
      </c>
      <c r="H592" s="10"/>
      <c r="I592" s="194" cm="1">
        <f t="array" ref="I592">IF(LEN($F592)&gt;0,1+IFERROR(SUMPRODUCT(TRANSPOSE('Input| Projects'!$AO592:$AQ592),INDEX('Input| Escalations'!$F$27:$L$29,,MATCH(Q$9,'Input| Escalations'!$F$21:$L$21,0))),0),0)</f>
        <v>0</v>
      </c>
      <c r="J592" s="194" cm="1">
        <f t="array" ref="J592">IF(LEN($F592)&gt;0,1+IFERROR(SUMPRODUCT(TRANSPOSE('Input| Projects'!$AO592:$AQ592),INDEX('Input| Escalations'!$F$27:$L$29,,MATCH(R$9,'Input| Escalations'!$F$21:$L$21,0))),0),0)</f>
        <v>0</v>
      </c>
      <c r="K592" s="194" cm="1">
        <f t="array" ref="K592">IF(LEN($F592)&gt;0,1+IFERROR(SUMPRODUCT(TRANSPOSE('Input| Projects'!$AO592:$AQ592),INDEX('Input| Escalations'!$F$27:$L$29,,MATCH(S$9,'Input| Escalations'!$F$21:$L$21,0))),0),0)</f>
        <v>0</v>
      </c>
      <c r="L592" s="194" cm="1">
        <f t="array" ref="L592">IF(LEN($F592)&gt;0,1+IFERROR(SUMPRODUCT(TRANSPOSE('Input| Projects'!$AO592:$AQ592),INDEX('Input| Escalations'!$F$27:$L$29,,MATCH(T$9,'Input| Escalations'!$F$21:$L$21,0))),0),0)</f>
        <v>0</v>
      </c>
      <c r="M592" s="194" cm="1">
        <f t="array" ref="M592">IF(LEN($F592)&gt;0,1+IFERROR(SUMPRODUCT(TRANSPOSE('Input| Projects'!$AO592:$AQ592),INDEX('Input| Escalations'!$F$27:$L$29,,MATCH(U$9,'Input| Escalations'!$F$21:$L$21,0))),0),0)</f>
        <v>0</v>
      </c>
      <c r="N592" s="194" cm="1">
        <f t="array" ref="N592">IF(LEN($F592)&gt;0,1+IFERROR(SUMPRODUCT(TRANSPOSE('Input| Projects'!$AO592:$AQ592),INDEX('Input| Escalations'!$F$27:$L$29,,MATCH(V$9,'Input| Escalations'!$F$21:$L$21,0))),0),0)</f>
        <v>0</v>
      </c>
      <c r="O592" s="194" cm="1">
        <f t="array" ref="O592">IF(LEN($F592)&gt;0,1+IFERROR(SUMPRODUCT(TRANSPOSE('Input| Projects'!$AO592:$AQ592),INDEX('Input| Escalations'!$F$27:$L$29,,MATCH(W$9,'Input| Escalations'!$F$21:$L$21,0))),0),0)</f>
        <v>0</v>
      </c>
      <c r="P592" s="10"/>
      <c r="Q592" s="172">
        <f>IFERROR(IF(ISNUMBER(FIND("decision",'Input| Setup'!$F$6)),'Input| Projects'!Y592,'Input| Projects'!I592)*'Input| Escalations'!$I$17*I592,0)</f>
        <v>0</v>
      </c>
      <c r="R592" s="172">
        <f>IFERROR(IF(ISNUMBER(FIND("decision",'Input| Setup'!$F$6)),'Input| Projects'!Z592,'Input| Projects'!J592)*'Input| Escalations'!$I$17*J592,0)</f>
        <v>0</v>
      </c>
      <c r="S592" s="172">
        <f>IFERROR(IF(ISNUMBER(FIND("decision",'Input| Setup'!$F$6)),'Input| Projects'!AA592,'Input| Projects'!K592)*'Input| Escalations'!$I$17*K592,0)</f>
        <v>0</v>
      </c>
      <c r="T592" s="172">
        <f>IFERROR(IF(ISNUMBER(FIND("decision",'Input| Setup'!$F$6)),'Input| Projects'!AB592,'Input| Projects'!L592)*'Input| Escalations'!$I$17*L592,0)</f>
        <v>0</v>
      </c>
      <c r="U592" s="172">
        <f>IFERROR(IF(ISNUMBER(FIND("decision",'Input| Setup'!$F$6)),'Input| Projects'!AC592,'Input| Projects'!M592)*'Input| Escalations'!$I$17*M592,0)</f>
        <v>0</v>
      </c>
      <c r="V592" s="172">
        <f>IFERROR(IF(ISNUMBER(FIND("decision",'Input| Setup'!$F$6)),'Input| Projects'!AD592,'Input| Projects'!N592)*'Input| Escalations'!$I$17*N592,0)</f>
        <v>0</v>
      </c>
      <c r="W592" s="172">
        <f>IFERROR(IF(ISNUMBER(FIND("decision",'Input| Setup'!$F$6)),'Input| Projects'!AE592,'Input| Projects'!O592)*'Input| Escalations'!$I$17*O592,0)</f>
        <v>0</v>
      </c>
      <c r="X592" s="175"/>
      <c r="Y592" s="172">
        <f>IF(ISNUMBER(FIND("decision",'Input| Setup'!$F$6)),'Input| Projects'!AG592,'Input| Projects'!Q592)*I592*'Input| Escalations'!$I$17</f>
        <v>0</v>
      </c>
      <c r="Z592" s="172">
        <f>IF(ISNUMBER(FIND("decision",'Input| Setup'!$F$6)),'Input| Projects'!AH592,'Input| Projects'!R592)*J592*'Input| Escalations'!$I$17</f>
        <v>0</v>
      </c>
      <c r="AA592" s="172">
        <f>IF(ISNUMBER(FIND("decision",'Input| Setup'!$F$6)),'Input| Projects'!AI592,'Input| Projects'!S592)*K592*'Input| Escalations'!$I$17</f>
        <v>0</v>
      </c>
      <c r="AB592" s="172">
        <f>IF(ISNUMBER(FIND("decision",'Input| Setup'!$F$6)),'Input| Projects'!AJ592,'Input| Projects'!T592)*L592*'Input| Escalations'!$I$17</f>
        <v>0</v>
      </c>
      <c r="AC592" s="172">
        <f>IF(ISNUMBER(FIND("decision",'Input| Setup'!$F$6)),'Input| Projects'!AK592,'Input| Projects'!U592)*M592*'Input| Escalations'!$I$17</f>
        <v>0</v>
      </c>
      <c r="AD592" s="172">
        <f>IF(ISNUMBER(FIND("decision",'Input| Setup'!$F$6)),'Input| Projects'!AL592,'Input| Projects'!V592)*N592*'Input| Escalations'!$I$17</f>
        <v>0</v>
      </c>
      <c r="AE592" s="172">
        <f>IF(ISNUMBER(FIND("decision",'Input| Setup'!$F$6)),'Input| Projects'!AM592,'Input| Projects'!W592)*O592*'Input| Escalations'!$I$17</f>
        <v>0</v>
      </c>
      <c r="AF592" s="175"/>
      <c r="AG592" s="172" cm="1">
        <f t="array" ref="AG592">IFERROR(--('Input| Projects'!$AS592="Yes")*_xlfn.SWITCH('Input| Overheads'!$C$50,"Direct costs",'Calc| Overheads Allocation'!C$8*Q592,"Internal labour",'Calc| Overheads Allocation'!C$8*Q592*'Input| Projects'!$AO592,"DNSP defined",'Calc| Overheads Allocation'!C$78*'Input| Projects'!$AV592,0),0)</f>
        <v>0</v>
      </c>
      <c r="AH592" s="172" cm="1">
        <f t="array" ref="AH592">IFERROR(--('Input| Projects'!$AS592="Yes")*_xlfn.SWITCH('Input| Overheads'!$C$50,"Direct costs",'Calc| Overheads Allocation'!D$8*R592,"Internal labour",'Calc| Overheads Allocation'!D$8*R592*'Input| Projects'!$AO592,"DNSP defined",'Calc| Overheads Allocation'!D$78*'Input| Projects'!$AV592,0),0)</f>
        <v>0</v>
      </c>
      <c r="AI592" s="172" cm="1">
        <f t="array" ref="AI592">IFERROR(--('Input| Projects'!$AS592="Yes")*_xlfn.SWITCH('Input| Overheads'!$C$50,"Direct costs",'Calc| Overheads Allocation'!E$8*S592,"Internal labour",'Calc| Overheads Allocation'!E$8*S592*'Input| Projects'!$AO592,"DNSP defined",'Calc| Overheads Allocation'!E$78*'Input| Projects'!$AV592,0),0)</f>
        <v>0</v>
      </c>
      <c r="AJ592" s="172" cm="1">
        <f t="array" ref="AJ592">IFERROR(--('Input| Projects'!$AS592="Yes")*_xlfn.SWITCH('Input| Overheads'!$C$50,"Direct costs",'Calc| Overheads Allocation'!F$8*T592,"Internal labour",'Calc| Overheads Allocation'!F$8*T592*'Input| Projects'!$AO592,"DNSP defined",'Calc| Overheads Allocation'!F$78*'Input| Projects'!$AV592,0),0)</f>
        <v>0</v>
      </c>
      <c r="AK592" s="172" cm="1">
        <f t="array" ref="AK592">IFERROR(--('Input| Projects'!$AS592="Yes")*_xlfn.SWITCH('Input| Overheads'!$C$50,"Direct costs",'Calc| Overheads Allocation'!G$8*U592,"Internal labour",'Calc| Overheads Allocation'!G$8*U592*'Input| Projects'!$AO592,"DNSP defined",'Calc| Overheads Allocation'!G$78*'Input| Projects'!$AV592,0),0)</f>
        <v>0</v>
      </c>
      <c r="AL592" s="172" cm="1">
        <f t="array" ref="AL592">IFERROR(--('Input| Projects'!$AS592="Yes")*_xlfn.SWITCH('Input| Overheads'!$C$50,"Direct costs",'Calc| Overheads Allocation'!H$8*V592,"Internal labour",'Calc| Overheads Allocation'!H$8*V592*'Input| Projects'!$AO592,"DNSP defined",'Calc| Overheads Allocation'!H$78*'Input| Projects'!$AV592,0),0)</f>
        <v>0</v>
      </c>
      <c r="AM592" s="172" cm="1">
        <f t="array" ref="AM592">IFERROR(--('Input| Projects'!$AS592="Yes")*_xlfn.SWITCH('Input| Overheads'!$C$50,"Direct costs",'Calc| Overheads Allocation'!I$8*W592,"Internal labour",'Calc| Overheads Allocation'!I$8*W592*'Input| Projects'!$AO592,"DNSP defined",'Calc| Overheads Allocation'!I$78*'Input| Projects'!$AV592,0),0)</f>
        <v>0</v>
      </c>
      <c r="AN592" s="175"/>
      <c r="AO592" s="172" cm="1">
        <f t="array" ref="AO592">IFERROR(--('Input| Projects'!$AT592="Yes")*_xlfn.SWITCH('Input| Overheads'!$C$50,"Direct costs",'Calc| Overheads Allocation'!C$9*Q592,"Internal labour",'Calc| Overheads Allocation'!C$9*Q592*'Input| Projects'!$AO592,"DNSP defined",'Calc| Overheads Allocation'!C$79*'Input| Projects'!$AW592,0),0)</f>
        <v>0</v>
      </c>
      <c r="AP592" s="172" cm="1">
        <f t="array" ref="AP592">IFERROR(--('Input| Projects'!$AT592="Yes")*_xlfn.SWITCH('Input| Overheads'!$C$50,"Direct costs",'Calc| Overheads Allocation'!D$9*R592,"Internal labour",'Calc| Overheads Allocation'!D$9*R592*'Input| Projects'!$AO592,"DNSP defined",'Calc| Overheads Allocation'!D$79*'Input| Projects'!$AW592,0),0)</f>
        <v>0</v>
      </c>
      <c r="AQ592" s="172" cm="1">
        <f t="array" ref="AQ592">IFERROR(--('Input| Projects'!$AT592="Yes")*_xlfn.SWITCH('Input| Overheads'!$C$50,"Direct costs",'Calc| Overheads Allocation'!E$9*S592,"Internal labour",'Calc| Overheads Allocation'!E$9*S592*'Input| Projects'!$AO592,"DNSP defined",'Calc| Overheads Allocation'!E$79*'Input| Projects'!$AW592,0),0)</f>
        <v>0</v>
      </c>
      <c r="AR592" s="172" cm="1">
        <f t="array" ref="AR592">IFERROR(--('Input| Projects'!$AT592="Yes")*_xlfn.SWITCH('Input| Overheads'!$C$50,"Direct costs",'Calc| Overheads Allocation'!F$9*T592,"Internal labour",'Calc| Overheads Allocation'!F$9*T592*'Input| Projects'!$AO592,"DNSP defined",'Calc| Overheads Allocation'!F$79*'Input| Projects'!$AW592,0),0)</f>
        <v>0</v>
      </c>
      <c r="AS592" s="172" cm="1">
        <f t="array" ref="AS592">IFERROR(--('Input| Projects'!$AT592="Yes")*_xlfn.SWITCH('Input| Overheads'!$C$50,"Direct costs",'Calc| Overheads Allocation'!G$9*U592,"Internal labour",'Calc| Overheads Allocation'!G$9*U592*'Input| Projects'!$AO592,"DNSP defined",'Calc| Overheads Allocation'!G$79*'Input| Projects'!$AW592,0),0)</f>
        <v>0</v>
      </c>
      <c r="AT592" s="172" cm="1">
        <f t="array" ref="AT592">IFERROR(--('Input| Projects'!$AT592="Yes")*_xlfn.SWITCH('Input| Overheads'!$C$50,"Direct costs",'Calc| Overheads Allocation'!H$9*V592,"Internal labour",'Calc| Overheads Allocation'!H$9*V592*'Input| Projects'!$AO592,"DNSP defined",'Calc| Overheads Allocation'!H$79*'Input| Projects'!$AW592,0),0)</f>
        <v>0</v>
      </c>
      <c r="AU592" s="172" cm="1">
        <f t="array" ref="AU592">IFERROR(--('Input| Projects'!$AT592="Yes")*_xlfn.SWITCH('Input| Overheads'!$C$50,"Direct costs",'Calc| Overheads Allocation'!I$9*W592,"Internal labour",'Calc| Overheads Allocation'!I$9*W592*'Input| Projects'!$AO592,"DNSP defined",'Calc| Overheads Allocation'!I$79*'Input| Projects'!$AW592,0),0)</f>
        <v>0</v>
      </c>
      <c r="AV592" s="175"/>
      <c r="AW592" s="172">
        <f t="shared" si="222"/>
        <v>0</v>
      </c>
      <c r="AX592" s="172">
        <f t="shared" si="223"/>
        <v>0</v>
      </c>
      <c r="AY592" s="172">
        <f t="shared" si="224"/>
        <v>0</v>
      </c>
      <c r="AZ592" s="172">
        <f t="shared" si="225"/>
        <v>0</v>
      </c>
      <c r="BA592" s="172">
        <f t="shared" si="226"/>
        <v>0</v>
      </c>
      <c r="BB592" s="172">
        <f t="shared" si="227"/>
        <v>0</v>
      </c>
      <c r="BC592" s="172">
        <f t="shared" si="228"/>
        <v>0</v>
      </c>
      <c r="BD592" s="176"/>
      <c r="BE592" s="172">
        <f t="shared" si="229"/>
        <v>0</v>
      </c>
      <c r="BF592" s="172">
        <f t="shared" si="230"/>
        <v>0</v>
      </c>
      <c r="BG592" s="172">
        <f t="shared" si="231"/>
        <v>0</v>
      </c>
      <c r="BH592" s="172">
        <f t="shared" si="232"/>
        <v>0</v>
      </c>
      <c r="BI592" s="172">
        <f t="shared" si="233"/>
        <v>0</v>
      </c>
      <c r="BJ592" s="172">
        <f t="shared" si="234"/>
        <v>0</v>
      </c>
      <c r="BK592" s="172">
        <f t="shared" si="235"/>
        <v>0</v>
      </c>
      <c r="BL592" s="176"/>
      <c r="BM592" s="172">
        <f t="shared" si="214"/>
        <v>0</v>
      </c>
      <c r="BN592" s="172">
        <f t="shared" si="215"/>
        <v>0</v>
      </c>
      <c r="BO592" s="172">
        <f t="shared" si="216"/>
        <v>0</v>
      </c>
      <c r="BP592" s="172">
        <f t="shared" si="217"/>
        <v>0</v>
      </c>
      <c r="BQ592" s="172">
        <f t="shared" si="218"/>
        <v>0</v>
      </c>
      <c r="BR592" s="172">
        <f t="shared" si="219"/>
        <v>0</v>
      </c>
      <c r="BS592" s="172">
        <f t="shared" si="220"/>
        <v>0</v>
      </c>
      <c r="BT592" s="55"/>
      <c r="BU592" s="158">
        <f>SUMIF('Input| Projects'!$BA$8:$CX$8,RIGHT(BU$9,3),'Input| Projects'!$BA592:$CX592)</f>
        <v>0</v>
      </c>
      <c r="BV592" s="158">
        <f>SUMIF('Input| Projects'!$BA$8:$CX$8,RIGHT(BV$9,3),'Input| Projects'!$BA592:$CX592)</f>
        <v>0</v>
      </c>
      <c r="BW592" s="79" t="str">
        <f t="shared" si="221"/>
        <v/>
      </c>
    </row>
    <row r="593" spans="2:75" x14ac:dyDescent="0.2">
      <c r="B593" s="123">
        <f>IFERROR('Input| Projects'!B593,"")</f>
        <v>584</v>
      </c>
      <c r="C593" s="160" t="str">
        <f>IFERROR(IF('Input| Projects'!C593="","",'Input| Projects'!C593),"")</f>
        <v/>
      </c>
      <c r="D593" s="160" t="str">
        <f>IFERROR(IF('Input| Projects'!D593="","",'Input| Projects'!D593),"")</f>
        <v/>
      </c>
      <c r="E593" s="53"/>
      <c r="F593" s="160" t="str">
        <f>IF(LEN('Input| Projects'!F593)&gt;0,'Input| Projects'!F593,"")</f>
        <v/>
      </c>
      <c r="G593" s="160" t="str">
        <f>IF(LEN('Input| Projects'!G593)&gt;0,'Input| Projects'!G593,"")</f>
        <v/>
      </c>
      <c r="H593" s="10"/>
      <c r="I593" s="194" cm="1">
        <f t="array" ref="I593">IF(LEN($F593)&gt;0,1+IFERROR(SUMPRODUCT(TRANSPOSE('Input| Projects'!$AO593:$AQ593),INDEX('Input| Escalations'!$F$27:$L$29,,MATCH(Q$9,'Input| Escalations'!$F$21:$L$21,0))),0),0)</f>
        <v>0</v>
      </c>
      <c r="J593" s="194" cm="1">
        <f t="array" ref="J593">IF(LEN($F593)&gt;0,1+IFERROR(SUMPRODUCT(TRANSPOSE('Input| Projects'!$AO593:$AQ593),INDEX('Input| Escalations'!$F$27:$L$29,,MATCH(R$9,'Input| Escalations'!$F$21:$L$21,0))),0),0)</f>
        <v>0</v>
      </c>
      <c r="K593" s="194" cm="1">
        <f t="array" ref="K593">IF(LEN($F593)&gt;0,1+IFERROR(SUMPRODUCT(TRANSPOSE('Input| Projects'!$AO593:$AQ593),INDEX('Input| Escalations'!$F$27:$L$29,,MATCH(S$9,'Input| Escalations'!$F$21:$L$21,0))),0),0)</f>
        <v>0</v>
      </c>
      <c r="L593" s="194" cm="1">
        <f t="array" ref="L593">IF(LEN($F593)&gt;0,1+IFERROR(SUMPRODUCT(TRANSPOSE('Input| Projects'!$AO593:$AQ593),INDEX('Input| Escalations'!$F$27:$L$29,,MATCH(T$9,'Input| Escalations'!$F$21:$L$21,0))),0),0)</f>
        <v>0</v>
      </c>
      <c r="M593" s="194" cm="1">
        <f t="array" ref="M593">IF(LEN($F593)&gt;0,1+IFERROR(SUMPRODUCT(TRANSPOSE('Input| Projects'!$AO593:$AQ593),INDEX('Input| Escalations'!$F$27:$L$29,,MATCH(U$9,'Input| Escalations'!$F$21:$L$21,0))),0),0)</f>
        <v>0</v>
      </c>
      <c r="N593" s="194" cm="1">
        <f t="array" ref="N593">IF(LEN($F593)&gt;0,1+IFERROR(SUMPRODUCT(TRANSPOSE('Input| Projects'!$AO593:$AQ593),INDEX('Input| Escalations'!$F$27:$L$29,,MATCH(V$9,'Input| Escalations'!$F$21:$L$21,0))),0),0)</f>
        <v>0</v>
      </c>
      <c r="O593" s="194" cm="1">
        <f t="array" ref="O593">IF(LEN($F593)&gt;0,1+IFERROR(SUMPRODUCT(TRANSPOSE('Input| Projects'!$AO593:$AQ593),INDEX('Input| Escalations'!$F$27:$L$29,,MATCH(W$9,'Input| Escalations'!$F$21:$L$21,0))),0),0)</f>
        <v>0</v>
      </c>
      <c r="P593" s="10"/>
      <c r="Q593" s="172">
        <f>IFERROR(IF(ISNUMBER(FIND("decision",'Input| Setup'!$F$6)),'Input| Projects'!Y593,'Input| Projects'!I593)*'Input| Escalations'!$I$17*I593,0)</f>
        <v>0</v>
      </c>
      <c r="R593" s="172">
        <f>IFERROR(IF(ISNUMBER(FIND("decision",'Input| Setup'!$F$6)),'Input| Projects'!Z593,'Input| Projects'!J593)*'Input| Escalations'!$I$17*J593,0)</f>
        <v>0</v>
      </c>
      <c r="S593" s="172">
        <f>IFERROR(IF(ISNUMBER(FIND("decision",'Input| Setup'!$F$6)),'Input| Projects'!AA593,'Input| Projects'!K593)*'Input| Escalations'!$I$17*K593,0)</f>
        <v>0</v>
      </c>
      <c r="T593" s="172">
        <f>IFERROR(IF(ISNUMBER(FIND("decision",'Input| Setup'!$F$6)),'Input| Projects'!AB593,'Input| Projects'!L593)*'Input| Escalations'!$I$17*L593,0)</f>
        <v>0</v>
      </c>
      <c r="U593" s="172">
        <f>IFERROR(IF(ISNUMBER(FIND("decision",'Input| Setup'!$F$6)),'Input| Projects'!AC593,'Input| Projects'!M593)*'Input| Escalations'!$I$17*M593,0)</f>
        <v>0</v>
      </c>
      <c r="V593" s="172">
        <f>IFERROR(IF(ISNUMBER(FIND("decision",'Input| Setup'!$F$6)),'Input| Projects'!AD593,'Input| Projects'!N593)*'Input| Escalations'!$I$17*N593,0)</f>
        <v>0</v>
      </c>
      <c r="W593" s="172">
        <f>IFERROR(IF(ISNUMBER(FIND("decision",'Input| Setup'!$F$6)),'Input| Projects'!AE593,'Input| Projects'!O593)*'Input| Escalations'!$I$17*O593,0)</f>
        <v>0</v>
      </c>
      <c r="X593" s="175"/>
      <c r="Y593" s="172">
        <f>IF(ISNUMBER(FIND("decision",'Input| Setup'!$F$6)),'Input| Projects'!AG593,'Input| Projects'!Q593)*I593*'Input| Escalations'!$I$17</f>
        <v>0</v>
      </c>
      <c r="Z593" s="172">
        <f>IF(ISNUMBER(FIND("decision",'Input| Setup'!$F$6)),'Input| Projects'!AH593,'Input| Projects'!R593)*J593*'Input| Escalations'!$I$17</f>
        <v>0</v>
      </c>
      <c r="AA593" s="172">
        <f>IF(ISNUMBER(FIND("decision",'Input| Setup'!$F$6)),'Input| Projects'!AI593,'Input| Projects'!S593)*K593*'Input| Escalations'!$I$17</f>
        <v>0</v>
      </c>
      <c r="AB593" s="172">
        <f>IF(ISNUMBER(FIND("decision",'Input| Setup'!$F$6)),'Input| Projects'!AJ593,'Input| Projects'!T593)*L593*'Input| Escalations'!$I$17</f>
        <v>0</v>
      </c>
      <c r="AC593" s="172">
        <f>IF(ISNUMBER(FIND("decision",'Input| Setup'!$F$6)),'Input| Projects'!AK593,'Input| Projects'!U593)*M593*'Input| Escalations'!$I$17</f>
        <v>0</v>
      </c>
      <c r="AD593" s="172">
        <f>IF(ISNUMBER(FIND("decision",'Input| Setup'!$F$6)),'Input| Projects'!AL593,'Input| Projects'!V593)*N593*'Input| Escalations'!$I$17</f>
        <v>0</v>
      </c>
      <c r="AE593" s="172">
        <f>IF(ISNUMBER(FIND("decision",'Input| Setup'!$F$6)),'Input| Projects'!AM593,'Input| Projects'!W593)*O593*'Input| Escalations'!$I$17</f>
        <v>0</v>
      </c>
      <c r="AF593" s="175"/>
      <c r="AG593" s="172" cm="1">
        <f t="array" ref="AG593">IFERROR(--('Input| Projects'!$AS593="Yes")*_xlfn.SWITCH('Input| Overheads'!$C$50,"Direct costs",'Calc| Overheads Allocation'!C$8*Q593,"Internal labour",'Calc| Overheads Allocation'!C$8*Q593*'Input| Projects'!$AO593,"DNSP defined",'Calc| Overheads Allocation'!C$78*'Input| Projects'!$AV593,0),0)</f>
        <v>0</v>
      </c>
      <c r="AH593" s="172" cm="1">
        <f t="array" ref="AH593">IFERROR(--('Input| Projects'!$AS593="Yes")*_xlfn.SWITCH('Input| Overheads'!$C$50,"Direct costs",'Calc| Overheads Allocation'!D$8*R593,"Internal labour",'Calc| Overheads Allocation'!D$8*R593*'Input| Projects'!$AO593,"DNSP defined",'Calc| Overheads Allocation'!D$78*'Input| Projects'!$AV593,0),0)</f>
        <v>0</v>
      </c>
      <c r="AI593" s="172" cm="1">
        <f t="array" ref="AI593">IFERROR(--('Input| Projects'!$AS593="Yes")*_xlfn.SWITCH('Input| Overheads'!$C$50,"Direct costs",'Calc| Overheads Allocation'!E$8*S593,"Internal labour",'Calc| Overheads Allocation'!E$8*S593*'Input| Projects'!$AO593,"DNSP defined",'Calc| Overheads Allocation'!E$78*'Input| Projects'!$AV593,0),0)</f>
        <v>0</v>
      </c>
      <c r="AJ593" s="172" cm="1">
        <f t="array" ref="AJ593">IFERROR(--('Input| Projects'!$AS593="Yes")*_xlfn.SWITCH('Input| Overheads'!$C$50,"Direct costs",'Calc| Overheads Allocation'!F$8*T593,"Internal labour",'Calc| Overheads Allocation'!F$8*T593*'Input| Projects'!$AO593,"DNSP defined",'Calc| Overheads Allocation'!F$78*'Input| Projects'!$AV593,0),0)</f>
        <v>0</v>
      </c>
      <c r="AK593" s="172" cm="1">
        <f t="array" ref="AK593">IFERROR(--('Input| Projects'!$AS593="Yes")*_xlfn.SWITCH('Input| Overheads'!$C$50,"Direct costs",'Calc| Overheads Allocation'!G$8*U593,"Internal labour",'Calc| Overheads Allocation'!G$8*U593*'Input| Projects'!$AO593,"DNSP defined",'Calc| Overheads Allocation'!G$78*'Input| Projects'!$AV593,0),0)</f>
        <v>0</v>
      </c>
      <c r="AL593" s="172" cm="1">
        <f t="array" ref="AL593">IFERROR(--('Input| Projects'!$AS593="Yes")*_xlfn.SWITCH('Input| Overheads'!$C$50,"Direct costs",'Calc| Overheads Allocation'!H$8*V593,"Internal labour",'Calc| Overheads Allocation'!H$8*V593*'Input| Projects'!$AO593,"DNSP defined",'Calc| Overheads Allocation'!H$78*'Input| Projects'!$AV593,0),0)</f>
        <v>0</v>
      </c>
      <c r="AM593" s="172" cm="1">
        <f t="array" ref="AM593">IFERROR(--('Input| Projects'!$AS593="Yes")*_xlfn.SWITCH('Input| Overheads'!$C$50,"Direct costs",'Calc| Overheads Allocation'!I$8*W593,"Internal labour",'Calc| Overheads Allocation'!I$8*W593*'Input| Projects'!$AO593,"DNSP defined",'Calc| Overheads Allocation'!I$78*'Input| Projects'!$AV593,0),0)</f>
        <v>0</v>
      </c>
      <c r="AN593" s="175"/>
      <c r="AO593" s="172" cm="1">
        <f t="array" ref="AO593">IFERROR(--('Input| Projects'!$AT593="Yes")*_xlfn.SWITCH('Input| Overheads'!$C$50,"Direct costs",'Calc| Overheads Allocation'!C$9*Q593,"Internal labour",'Calc| Overheads Allocation'!C$9*Q593*'Input| Projects'!$AO593,"DNSP defined",'Calc| Overheads Allocation'!C$79*'Input| Projects'!$AW593,0),0)</f>
        <v>0</v>
      </c>
      <c r="AP593" s="172" cm="1">
        <f t="array" ref="AP593">IFERROR(--('Input| Projects'!$AT593="Yes")*_xlfn.SWITCH('Input| Overheads'!$C$50,"Direct costs",'Calc| Overheads Allocation'!D$9*R593,"Internal labour",'Calc| Overheads Allocation'!D$9*R593*'Input| Projects'!$AO593,"DNSP defined",'Calc| Overheads Allocation'!D$79*'Input| Projects'!$AW593,0),0)</f>
        <v>0</v>
      </c>
      <c r="AQ593" s="172" cm="1">
        <f t="array" ref="AQ593">IFERROR(--('Input| Projects'!$AT593="Yes")*_xlfn.SWITCH('Input| Overheads'!$C$50,"Direct costs",'Calc| Overheads Allocation'!E$9*S593,"Internal labour",'Calc| Overheads Allocation'!E$9*S593*'Input| Projects'!$AO593,"DNSP defined",'Calc| Overheads Allocation'!E$79*'Input| Projects'!$AW593,0),0)</f>
        <v>0</v>
      </c>
      <c r="AR593" s="172" cm="1">
        <f t="array" ref="AR593">IFERROR(--('Input| Projects'!$AT593="Yes")*_xlfn.SWITCH('Input| Overheads'!$C$50,"Direct costs",'Calc| Overheads Allocation'!F$9*T593,"Internal labour",'Calc| Overheads Allocation'!F$9*T593*'Input| Projects'!$AO593,"DNSP defined",'Calc| Overheads Allocation'!F$79*'Input| Projects'!$AW593,0),0)</f>
        <v>0</v>
      </c>
      <c r="AS593" s="172" cm="1">
        <f t="array" ref="AS593">IFERROR(--('Input| Projects'!$AT593="Yes")*_xlfn.SWITCH('Input| Overheads'!$C$50,"Direct costs",'Calc| Overheads Allocation'!G$9*U593,"Internal labour",'Calc| Overheads Allocation'!G$9*U593*'Input| Projects'!$AO593,"DNSP defined",'Calc| Overheads Allocation'!G$79*'Input| Projects'!$AW593,0),0)</f>
        <v>0</v>
      </c>
      <c r="AT593" s="172" cm="1">
        <f t="array" ref="AT593">IFERROR(--('Input| Projects'!$AT593="Yes")*_xlfn.SWITCH('Input| Overheads'!$C$50,"Direct costs",'Calc| Overheads Allocation'!H$9*V593,"Internal labour",'Calc| Overheads Allocation'!H$9*V593*'Input| Projects'!$AO593,"DNSP defined",'Calc| Overheads Allocation'!H$79*'Input| Projects'!$AW593,0),0)</f>
        <v>0</v>
      </c>
      <c r="AU593" s="172" cm="1">
        <f t="array" ref="AU593">IFERROR(--('Input| Projects'!$AT593="Yes")*_xlfn.SWITCH('Input| Overheads'!$C$50,"Direct costs",'Calc| Overheads Allocation'!I$9*W593,"Internal labour",'Calc| Overheads Allocation'!I$9*W593*'Input| Projects'!$AO593,"DNSP defined",'Calc| Overheads Allocation'!I$79*'Input| Projects'!$AW593,0),0)</f>
        <v>0</v>
      </c>
      <c r="AV593" s="175"/>
      <c r="AW593" s="172">
        <f t="shared" si="222"/>
        <v>0</v>
      </c>
      <c r="AX593" s="172">
        <f t="shared" si="223"/>
        <v>0</v>
      </c>
      <c r="AY593" s="172">
        <f t="shared" si="224"/>
        <v>0</v>
      </c>
      <c r="AZ593" s="172">
        <f t="shared" si="225"/>
        <v>0</v>
      </c>
      <c r="BA593" s="172">
        <f t="shared" si="226"/>
        <v>0</v>
      </c>
      <c r="BB593" s="172">
        <f t="shared" si="227"/>
        <v>0</v>
      </c>
      <c r="BC593" s="172">
        <f t="shared" si="228"/>
        <v>0</v>
      </c>
      <c r="BD593" s="176"/>
      <c r="BE593" s="172">
        <f t="shared" si="229"/>
        <v>0</v>
      </c>
      <c r="BF593" s="172">
        <f t="shared" si="230"/>
        <v>0</v>
      </c>
      <c r="BG593" s="172">
        <f t="shared" si="231"/>
        <v>0</v>
      </c>
      <c r="BH593" s="172">
        <f t="shared" si="232"/>
        <v>0</v>
      </c>
      <c r="BI593" s="172">
        <f t="shared" si="233"/>
        <v>0</v>
      </c>
      <c r="BJ593" s="172">
        <f t="shared" si="234"/>
        <v>0</v>
      </c>
      <c r="BK593" s="172">
        <f t="shared" si="235"/>
        <v>0</v>
      </c>
      <c r="BL593" s="176"/>
      <c r="BM593" s="172">
        <f t="shared" si="214"/>
        <v>0</v>
      </c>
      <c r="BN593" s="172">
        <f t="shared" si="215"/>
        <v>0</v>
      </c>
      <c r="BO593" s="172">
        <f t="shared" si="216"/>
        <v>0</v>
      </c>
      <c r="BP593" s="172">
        <f t="shared" si="217"/>
        <v>0</v>
      </c>
      <c r="BQ593" s="172">
        <f t="shared" si="218"/>
        <v>0</v>
      </c>
      <c r="BR593" s="172">
        <f t="shared" si="219"/>
        <v>0</v>
      </c>
      <c r="BS593" s="172">
        <f t="shared" si="220"/>
        <v>0</v>
      </c>
      <c r="BT593" s="55"/>
      <c r="BU593" s="158">
        <f>SUMIF('Input| Projects'!$BA$8:$CX$8,RIGHT(BU$9,3),'Input| Projects'!$BA593:$CX593)</f>
        <v>0</v>
      </c>
      <c r="BV593" s="158">
        <f>SUMIF('Input| Projects'!$BA$8:$CX$8,RIGHT(BV$9,3),'Input| Projects'!$BA593:$CX593)</f>
        <v>0</v>
      </c>
      <c r="BW593" s="79" t="str">
        <f t="shared" si="221"/>
        <v/>
      </c>
    </row>
    <row r="594" spans="2:75" x14ac:dyDescent="0.2">
      <c r="B594" s="123">
        <f>IFERROR('Input| Projects'!B594,"")</f>
        <v>585</v>
      </c>
      <c r="C594" s="160" t="str">
        <f>IFERROR(IF('Input| Projects'!C594="","",'Input| Projects'!C594),"")</f>
        <v/>
      </c>
      <c r="D594" s="160" t="str">
        <f>IFERROR(IF('Input| Projects'!D594="","",'Input| Projects'!D594),"")</f>
        <v/>
      </c>
      <c r="E594" s="53"/>
      <c r="F594" s="160" t="str">
        <f>IF(LEN('Input| Projects'!F594)&gt;0,'Input| Projects'!F594,"")</f>
        <v/>
      </c>
      <c r="G594" s="160" t="str">
        <f>IF(LEN('Input| Projects'!G594)&gt;0,'Input| Projects'!G594,"")</f>
        <v/>
      </c>
      <c r="H594" s="10"/>
      <c r="I594" s="194" cm="1">
        <f t="array" ref="I594">IF(LEN($F594)&gt;0,1+IFERROR(SUMPRODUCT(TRANSPOSE('Input| Projects'!$AO594:$AQ594),INDEX('Input| Escalations'!$F$27:$L$29,,MATCH(Q$9,'Input| Escalations'!$F$21:$L$21,0))),0),0)</f>
        <v>0</v>
      </c>
      <c r="J594" s="194" cm="1">
        <f t="array" ref="J594">IF(LEN($F594)&gt;0,1+IFERROR(SUMPRODUCT(TRANSPOSE('Input| Projects'!$AO594:$AQ594),INDEX('Input| Escalations'!$F$27:$L$29,,MATCH(R$9,'Input| Escalations'!$F$21:$L$21,0))),0),0)</f>
        <v>0</v>
      </c>
      <c r="K594" s="194" cm="1">
        <f t="array" ref="K594">IF(LEN($F594)&gt;0,1+IFERROR(SUMPRODUCT(TRANSPOSE('Input| Projects'!$AO594:$AQ594),INDEX('Input| Escalations'!$F$27:$L$29,,MATCH(S$9,'Input| Escalations'!$F$21:$L$21,0))),0),0)</f>
        <v>0</v>
      </c>
      <c r="L594" s="194" cm="1">
        <f t="array" ref="L594">IF(LEN($F594)&gt;0,1+IFERROR(SUMPRODUCT(TRANSPOSE('Input| Projects'!$AO594:$AQ594),INDEX('Input| Escalations'!$F$27:$L$29,,MATCH(T$9,'Input| Escalations'!$F$21:$L$21,0))),0),0)</f>
        <v>0</v>
      </c>
      <c r="M594" s="194" cm="1">
        <f t="array" ref="M594">IF(LEN($F594)&gt;0,1+IFERROR(SUMPRODUCT(TRANSPOSE('Input| Projects'!$AO594:$AQ594),INDEX('Input| Escalations'!$F$27:$L$29,,MATCH(U$9,'Input| Escalations'!$F$21:$L$21,0))),0),0)</f>
        <v>0</v>
      </c>
      <c r="N594" s="194" cm="1">
        <f t="array" ref="N594">IF(LEN($F594)&gt;0,1+IFERROR(SUMPRODUCT(TRANSPOSE('Input| Projects'!$AO594:$AQ594),INDEX('Input| Escalations'!$F$27:$L$29,,MATCH(V$9,'Input| Escalations'!$F$21:$L$21,0))),0),0)</f>
        <v>0</v>
      </c>
      <c r="O594" s="194" cm="1">
        <f t="array" ref="O594">IF(LEN($F594)&gt;0,1+IFERROR(SUMPRODUCT(TRANSPOSE('Input| Projects'!$AO594:$AQ594),INDEX('Input| Escalations'!$F$27:$L$29,,MATCH(W$9,'Input| Escalations'!$F$21:$L$21,0))),0),0)</f>
        <v>0</v>
      </c>
      <c r="P594" s="10"/>
      <c r="Q594" s="172">
        <f>IFERROR(IF(ISNUMBER(FIND("decision",'Input| Setup'!$F$6)),'Input| Projects'!Y594,'Input| Projects'!I594)*'Input| Escalations'!$I$17*I594,0)</f>
        <v>0</v>
      </c>
      <c r="R594" s="172">
        <f>IFERROR(IF(ISNUMBER(FIND("decision",'Input| Setup'!$F$6)),'Input| Projects'!Z594,'Input| Projects'!J594)*'Input| Escalations'!$I$17*J594,0)</f>
        <v>0</v>
      </c>
      <c r="S594" s="172">
        <f>IFERROR(IF(ISNUMBER(FIND("decision",'Input| Setup'!$F$6)),'Input| Projects'!AA594,'Input| Projects'!K594)*'Input| Escalations'!$I$17*K594,0)</f>
        <v>0</v>
      </c>
      <c r="T594" s="172">
        <f>IFERROR(IF(ISNUMBER(FIND("decision",'Input| Setup'!$F$6)),'Input| Projects'!AB594,'Input| Projects'!L594)*'Input| Escalations'!$I$17*L594,0)</f>
        <v>0</v>
      </c>
      <c r="U594" s="172">
        <f>IFERROR(IF(ISNUMBER(FIND("decision",'Input| Setup'!$F$6)),'Input| Projects'!AC594,'Input| Projects'!M594)*'Input| Escalations'!$I$17*M594,0)</f>
        <v>0</v>
      </c>
      <c r="V594" s="172">
        <f>IFERROR(IF(ISNUMBER(FIND("decision",'Input| Setup'!$F$6)),'Input| Projects'!AD594,'Input| Projects'!N594)*'Input| Escalations'!$I$17*N594,0)</f>
        <v>0</v>
      </c>
      <c r="W594" s="172">
        <f>IFERROR(IF(ISNUMBER(FIND("decision",'Input| Setup'!$F$6)),'Input| Projects'!AE594,'Input| Projects'!O594)*'Input| Escalations'!$I$17*O594,0)</f>
        <v>0</v>
      </c>
      <c r="X594" s="175"/>
      <c r="Y594" s="172">
        <f>IF(ISNUMBER(FIND("decision",'Input| Setup'!$F$6)),'Input| Projects'!AG594,'Input| Projects'!Q594)*I594*'Input| Escalations'!$I$17</f>
        <v>0</v>
      </c>
      <c r="Z594" s="172">
        <f>IF(ISNUMBER(FIND("decision",'Input| Setup'!$F$6)),'Input| Projects'!AH594,'Input| Projects'!R594)*J594*'Input| Escalations'!$I$17</f>
        <v>0</v>
      </c>
      <c r="AA594" s="172">
        <f>IF(ISNUMBER(FIND("decision",'Input| Setup'!$F$6)),'Input| Projects'!AI594,'Input| Projects'!S594)*K594*'Input| Escalations'!$I$17</f>
        <v>0</v>
      </c>
      <c r="AB594" s="172">
        <f>IF(ISNUMBER(FIND("decision",'Input| Setup'!$F$6)),'Input| Projects'!AJ594,'Input| Projects'!T594)*L594*'Input| Escalations'!$I$17</f>
        <v>0</v>
      </c>
      <c r="AC594" s="172">
        <f>IF(ISNUMBER(FIND("decision",'Input| Setup'!$F$6)),'Input| Projects'!AK594,'Input| Projects'!U594)*M594*'Input| Escalations'!$I$17</f>
        <v>0</v>
      </c>
      <c r="AD594" s="172">
        <f>IF(ISNUMBER(FIND("decision",'Input| Setup'!$F$6)),'Input| Projects'!AL594,'Input| Projects'!V594)*N594*'Input| Escalations'!$I$17</f>
        <v>0</v>
      </c>
      <c r="AE594" s="172">
        <f>IF(ISNUMBER(FIND("decision",'Input| Setup'!$F$6)),'Input| Projects'!AM594,'Input| Projects'!W594)*O594*'Input| Escalations'!$I$17</f>
        <v>0</v>
      </c>
      <c r="AF594" s="175"/>
      <c r="AG594" s="172" cm="1">
        <f t="array" ref="AG594">IFERROR(--('Input| Projects'!$AS594="Yes")*_xlfn.SWITCH('Input| Overheads'!$C$50,"Direct costs",'Calc| Overheads Allocation'!C$8*Q594,"Internal labour",'Calc| Overheads Allocation'!C$8*Q594*'Input| Projects'!$AO594,"DNSP defined",'Calc| Overheads Allocation'!C$78*'Input| Projects'!$AV594,0),0)</f>
        <v>0</v>
      </c>
      <c r="AH594" s="172" cm="1">
        <f t="array" ref="AH594">IFERROR(--('Input| Projects'!$AS594="Yes")*_xlfn.SWITCH('Input| Overheads'!$C$50,"Direct costs",'Calc| Overheads Allocation'!D$8*R594,"Internal labour",'Calc| Overheads Allocation'!D$8*R594*'Input| Projects'!$AO594,"DNSP defined",'Calc| Overheads Allocation'!D$78*'Input| Projects'!$AV594,0),0)</f>
        <v>0</v>
      </c>
      <c r="AI594" s="172" cm="1">
        <f t="array" ref="AI594">IFERROR(--('Input| Projects'!$AS594="Yes")*_xlfn.SWITCH('Input| Overheads'!$C$50,"Direct costs",'Calc| Overheads Allocation'!E$8*S594,"Internal labour",'Calc| Overheads Allocation'!E$8*S594*'Input| Projects'!$AO594,"DNSP defined",'Calc| Overheads Allocation'!E$78*'Input| Projects'!$AV594,0),0)</f>
        <v>0</v>
      </c>
      <c r="AJ594" s="172" cm="1">
        <f t="array" ref="AJ594">IFERROR(--('Input| Projects'!$AS594="Yes")*_xlfn.SWITCH('Input| Overheads'!$C$50,"Direct costs",'Calc| Overheads Allocation'!F$8*T594,"Internal labour",'Calc| Overheads Allocation'!F$8*T594*'Input| Projects'!$AO594,"DNSP defined",'Calc| Overheads Allocation'!F$78*'Input| Projects'!$AV594,0),0)</f>
        <v>0</v>
      </c>
      <c r="AK594" s="172" cm="1">
        <f t="array" ref="AK594">IFERROR(--('Input| Projects'!$AS594="Yes")*_xlfn.SWITCH('Input| Overheads'!$C$50,"Direct costs",'Calc| Overheads Allocation'!G$8*U594,"Internal labour",'Calc| Overheads Allocation'!G$8*U594*'Input| Projects'!$AO594,"DNSP defined",'Calc| Overheads Allocation'!G$78*'Input| Projects'!$AV594,0),0)</f>
        <v>0</v>
      </c>
      <c r="AL594" s="172" cm="1">
        <f t="array" ref="AL594">IFERROR(--('Input| Projects'!$AS594="Yes")*_xlfn.SWITCH('Input| Overheads'!$C$50,"Direct costs",'Calc| Overheads Allocation'!H$8*V594,"Internal labour",'Calc| Overheads Allocation'!H$8*V594*'Input| Projects'!$AO594,"DNSP defined",'Calc| Overheads Allocation'!H$78*'Input| Projects'!$AV594,0),0)</f>
        <v>0</v>
      </c>
      <c r="AM594" s="172" cm="1">
        <f t="array" ref="AM594">IFERROR(--('Input| Projects'!$AS594="Yes")*_xlfn.SWITCH('Input| Overheads'!$C$50,"Direct costs",'Calc| Overheads Allocation'!I$8*W594,"Internal labour",'Calc| Overheads Allocation'!I$8*W594*'Input| Projects'!$AO594,"DNSP defined",'Calc| Overheads Allocation'!I$78*'Input| Projects'!$AV594,0),0)</f>
        <v>0</v>
      </c>
      <c r="AN594" s="175"/>
      <c r="AO594" s="172" cm="1">
        <f t="array" ref="AO594">IFERROR(--('Input| Projects'!$AT594="Yes")*_xlfn.SWITCH('Input| Overheads'!$C$50,"Direct costs",'Calc| Overheads Allocation'!C$9*Q594,"Internal labour",'Calc| Overheads Allocation'!C$9*Q594*'Input| Projects'!$AO594,"DNSP defined",'Calc| Overheads Allocation'!C$79*'Input| Projects'!$AW594,0),0)</f>
        <v>0</v>
      </c>
      <c r="AP594" s="172" cm="1">
        <f t="array" ref="AP594">IFERROR(--('Input| Projects'!$AT594="Yes")*_xlfn.SWITCH('Input| Overheads'!$C$50,"Direct costs",'Calc| Overheads Allocation'!D$9*R594,"Internal labour",'Calc| Overheads Allocation'!D$9*R594*'Input| Projects'!$AO594,"DNSP defined",'Calc| Overheads Allocation'!D$79*'Input| Projects'!$AW594,0),0)</f>
        <v>0</v>
      </c>
      <c r="AQ594" s="172" cm="1">
        <f t="array" ref="AQ594">IFERROR(--('Input| Projects'!$AT594="Yes")*_xlfn.SWITCH('Input| Overheads'!$C$50,"Direct costs",'Calc| Overheads Allocation'!E$9*S594,"Internal labour",'Calc| Overheads Allocation'!E$9*S594*'Input| Projects'!$AO594,"DNSP defined",'Calc| Overheads Allocation'!E$79*'Input| Projects'!$AW594,0),0)</f>
        <v>0</v>
      </c>
      <c r="AR594" s="172" cm="1">
        <f t="array" ref="AR594">IFERROR(--('Input| Projects'!$AT594="Yes")*_xlfn.SWITCH('Input| Overheads'!$C$50,"Direct costs",'Calc| Overheads Allocation'!F$9*T594,"Internal labour",'Calc| Overheads Allocation'!F$9*T594*'Input| Projects'!$AO594,"DNSP defined",'Calc| Overheads Allocation'!F$79*'Input| Projects'!$AW594,0),0)</f>
        <v>0</v>
      </c>
      <c r="AS594" s="172" cm="1">
        <f t="array" ref="AS594">IFERROR(--('Input| Projects'!$AT594="Yes")*_xlfn.SWITCH('Input| Overheads'!$C$50,"Direct costs",'Calc| Overheads Allocation'!G$9*U594,"Internal labour",'Calc| Overheads Allocation'!G$9*U594*'Input| Projects'!$AO594,"DNSP defined",'Calc| Overheads Allocation'!G$79*'Input| Projects'!$AW594,0),0)</f>
        <v>0</v>
      </c>
      <c r="AT594" s="172" cm="1">
        <f t="array" ref="AT594">IFERROR(--('Input| Projects'!$AT594="Yes")*_xlfn.SWITCH('Input| Overheads'!$C$50,"Direct costs",'Calc| Overheads Allocation'!H$9*V594,"Internal labour",'Calc| Overheads Allocation'!H$9*V594*'Input| Projects'!$AO594,"DNSP defined",'Calc| Overheads Allocation'!H$79*'Input| Projects'!$AW594,0),0)</f>
        <v>0</v>
      </c>
      <c r="AU594" s="172" cm="1">
        <f t="array" ref="AU594">IFERROR(--('Input| Projects'!$AT594="Yes")*_xlfn.SWITCH('Input| Overheads'!$C$50,"Direct costs",'Calc| Overheads Allocation'!I$9*W594,"Internal labour",'Calc| Overheads Allocation'!I$9*W594*'Input| Projects'!$AO594,"DNSP defined",'Calc| Overheads Allocation'!I$79*'Input| Projects'!$AW594,0),0)</f>
        <v>0</v>
      </c>
      <c r="AV594" s="175"/>
      <c r="AW594" s="172">
        <f t="shared" si="222"/>
        <v>0</v>
      </c>
      <c r="AX594" s="172">
        <f t="shared" si="223"/>
        <v>0</v>
      </c>
      <c r="AY594" s="172">
        <f t="shared" si="224"/>
        <v>0</v>
      </c>
      <c r="AZ594" s="172">
        <f t="shared" si="225"/>
        <v>0</v>
      </c>
      <c r="BA594" s="172">
        <f t="shared" si="226"/>
        <v>0</v>
      </c>
      <c r="BB594" s="172">
        <f t="shared" si="227"/>
        <v>0</v>
      </c>
      <c r="BC594" s="172">
        <f t="shared" si="228"/>
        <v>0</v>
      </c>
      <c r="BD594" s="176"/>
      <c r="BE594" s="172">
        <f t="shared" si="229"/>
        <v>0</v>
      </c>
      <c r="BF594" s="172">
        <f t="shared" si="230"/>
        <v>0</v>
      </c>
      <c r="BG594" s="172">
        <f t="shared" si="231"/>
        <v>0</v>
      </c>
      <c r="BH594" s="172">
        <f t="shared" si="232"/>
        <v>0</v>
      </c>
      <c r="BI594" s="172">
        <f t="shared" si="233"/>
        <v>0</v>
      </c>
      <c r="BJ594" s="172">
        <f t="shared" si="234"/>
        <v>0</v>
      </c>
      <c r="BK594" s="172">
        <f t="shared" si="235"/>
        <v>0</v>
      </c>
      <c r="BL594" s="176"/>
      <c r="BM594" s="172">
        <f t="shared" si="214"/>
        <v>0</v>
      </c>
      <c r="BN594" s="172">
        <f t="shared" si="215"/>
        <v>0</v>
      </c>
      <c r="BO594" s="172">
        <f t="shared" si="216"/>
        <v>0</v>
      </c>
      <c r="BP594" s="172">
        <f t="shared" si="217"/>
        <v>0</v>
      </c>
      <c r="BQ594" s="172">
        <f t="shared" si="218"/>
        <v>0</v>
      </c>
      <c r="BR594" s="172">
        <f t="shared" si="219"/>
        <v>0</v>
      </c>
      <c r="BS594" s="172">
        <f t="shared" si="220"/>
        <v>0</v>
      </c>
      <c r="BT594" s="55"/>
      <c r="BU594" s="158">
        <f>SUMIF('Input| Projects'!$BA$8:$CX$8,RIGHT(BU$9,3),'Input| Projects'!$BA594:$CX594)</f>
        <v>0</v>
      </c>
      <c r="BV594" s="158">
        <f>SUMIF('Input| Projects'!$BA$8:$CX$8,RIGHT(BV$9,3),'Input| Projects'!$BA594:$CX594)</f>
        <v>0</v>
      </c>
      <c r="BW594" s="79" t="str">
        <f t="shared" si="221"/>
        <v/>
      </c>
    </row>
    <row r="595" spans="2:75" x14ac:dyDescent="0.2">
      <c r="B595" s="123">
        <f>IFERROR('Input| Projects'!B595,"")</f>
        <v>586</v>
      </c>
      <c r="C595" s="160" t="str">
        <f>IFERROR(IF('Input| Projects'!C595="","",'Input| Projects'!C595),"")</f>
        <v/>
      </c>
      <c r="D595" s="160" t="str">
        <f>IFERROR(IF('Input| Projects'!D595="","",'Input| Projects'!D595),"")</f>
        <v/>
      </c>
      <c r="E595" s="53"/>
      <c r="F595" s="160" t="str">
        <f>IF(LEN('Input| Projects'!F595)&gt;0,'Input| Projects'!F595,"")</f>
        <v/>
      </c>
      <c r="G595" s="160" t="str">
        <f>IF(LEN('Input| Projects'!G595)&gt;0,'Input| Projects'!G595,"")</f>
        <v/>
      </c>
      <c r="H595" s="10"/>
      <c r="I595" s="194" cm="1">
        <f t="array" ref="I595">IF(LEN($F595)&gt;0,1+IFERROR(SUMPRODUCT(TRANSPOSE('Input| Projects'!$AO595:$AQ595),INDEX('Input| Escalations'!$F$27:$L$29,,MATCH(Q$9,'Input| Escalations'!$F$21:$L$21,0))),0),0)</f>
        <v>0</v>
      </c>
      <c r="J595" s="194" cm="1">
        <f t="array" ref="J595">IF(LEN($F595)&gt;0,1+IFERROR(SUMPRODUCT(TRANSPOSE('Input| Projects'!$AO595:$AQ595),INDEX('Input| Escalations'!$F$27:$L$29,,MATCH(R$9,'Input| Escalations'!$F$21:$L$21,0))),0),0)</f>
        <v>0</v>
      </c>
      <c r="K595" s="194" cm="1">
        <f t="array" ref="K595">IF(LEN($F595)&gt;0,1+IFERROR(SUMPRODUCT(TRANSPOSE('Input| Projects'!$AO595:$AQ595),INDEX('Input| Escalations'!$F$27:$L$29,,MATCH(S$9,'Input| Escalations'!$F$21:$L$21,0))),0),0)</f>
        <v>0</v>
      </c>
      <c r="L595" s="194" cm="1">
        <f t="array" ref="L595">IF(LEN($F595)&gt;0,1+IFERROR(SUMPRODUCT(TRANSPOSE('Input| Projects'!$AO595:$AQ595),INDEX('Input| Escalations'!$F$27:$L$29,,MATCH(T$9,'Input| Escalations'!$F$21:$L$21,0))),0),0)</f>
        <v>0</v>
      </c>
      <c r="M595" s="194" cm="1">
        <f t="array" ref="M595">IF(LEN($F595)&gt;0,1+IFERROR(SUMPRODUCT(TRANSPOSE('Input| Projects'!$AO595:$AQ595),INDEX('Input| Escalations'!$F$27:$L$29,,MATCH(U$9,'Input| Escalations'!$F$21:$L$21,0))),0),0)</f>
        <v>0</v>
      </c>
      <c r="N595" s="194" cm="1">
        <f t="array" ref="N595">IF(LEN($F595)&gt;0,1+IFERROR(SUMPRODUCT(TRANSPOSE('Input| Projects'!$AO595:$AQ595),INDEX('Input| Escalations'!$F$27:$L$29,,MATCH(V$9,'Input| Escalations'!$F$21:$L$21,0))),0),0)</f>
        <v>0</v>
      </c>
      <c r="O595" s="194" cm="1">
        <f t="array" ref="O595">IF(LEN($F595)&gt;0,1+IFERROR(SUMPRODUCT(TRANSPOSE('Input| Projects'!$AO595:$AQ595),INDEX('Input| Escalations'!$F$27:$L$29,,MATCH(W$9,'Input| Escalations'!$F$21:$L$21,0))),0),0)</f>
        <v>0</v>
      </c>
      <c r="P595" s="10"/>
      <c r="Q595" s="172">
        <f>IFERROR(IF(ISNUMBER(FIND("decision",'Input| Setup'!$F$6)),'Input| Projects'!Y595,'Input| Projects'!I595)*'Input| Escalations'!$I$17*I595,0)</f>
        <v>0</v>
      </c>
      <c r="R595" s="172">
        <f>IFERROR(IF(ISNUMBER(FIND("decision",'Input| Setup'!$F$6)),'Input| Projects'!Z595,'Input| Projects'!J595)*'Input| Escalations'!$I$17*J595,0)</f>
        <v>0</v>
      </c>
      <c r="S595" s="172">
        <f>IFERROR(IF(ISNUMBER(FIND("decision",'Input| Setup'!$F$6)),'Input| Projects'!AA595,'Input| Projects'!K595)*'Input| Escalations'!$I$17*K595,0)</f>
        <v>0</v>
      </c>
      <c r="T595" s="172">
        <f>IFERROR(IF(ISNUMBER(FIND("decision",'Input| Setup'!$F$6)),'Input| Projects'!AB595,'Input| Projects'!L595)*'Input| Escalations'!$I$17*L595,0)</f>
        <v>0</v>
      </c>
      <c r="U595" s="172">
        <f>IFERROR(IF(ISNUMBER(FIND("decision",'Input| Setup'!$F$6)),'Input| Projects'!AC595,'Input| Projects'!M595)*'Input| Escalations'!$I$17*M595,0)</f>
        <v>0</v>
      </c>
      <c r="V595" s="172">
        <f>IFERROR(IF(ISNUMBER(FIND("decision",'Input| Setup'!$F$6)),'Input| Projects'!AD595,'Input| Projects'!N595)*'Input| Escalations'!$I$17*N595,0)</f>
        <v>0</v>
      </c>
      <c r="W595" s="172">
        <f>IFERROR(IF(ISNUMBER(FIND("decision",'Input| Setup'!$F$6)),'Input| Projects'!AE595,'Input| Projects'!O595)*'Input| Escalations'!$I$17*O595,0)</f>
        <v>0</v>
      </c>
      <c r="X595" s="175"/>
      <c r="Y595" s="172">
        <f>IF(ISNUMBER(FIND("decision",'Input| Setup'!$F$6)),'Input| Projects'!AG595,'Input| Projects'!Q595)*I595*'Input| Escalations'!$I$17</f>
        <v>0</v>
      </c>
      <c r="Z595" s="172">
        <f>IF(ISNUMBER(FIND("decision",'Input| Setup'!$F$6)),'Input| Projects'!AH595,'Input| Projects'!R595)*J595*'Input| Escalations'!$I$17</f>
        <v>0</v>
      </c>
      <c r="AA595" s="172">
        <f>IF(ISNUMBER(FIND("decision",'Input| Setup'!$F$6)),'Input| Projects'!AI595,'Input| Projects'!S595)*K595*'Input| Escalations'!$I$17</f>
        <v>0</v>
      </c>
      <c r="AB595" s="172">
        <f>IF(ISNUMBER(FIND("decision",'Input| Setup'!$F$6)),'Input| Projects'!AJ595,'Input| Projects'!T595)*L595*'Input| Escalations'!$I$17</f>
        <v>0</v>
      </c>
      <c r="AC595" s="172">
        <f>IF(ISNUMBER(FIND("decision",'Input| Setup'!$F$6)),'Input| Projects'!AK595,'Input| Projects'!U595)*M595*'Input| Escalations'!$I$17</f>
        <v>0</v>
      </c>
      <c r="AD595" s="172">
        <f>IF(ISNUMBER(FIND("decision",'Input| Setup'!$F$6)),'Input| Projects'!AL595,'Input| Projects'!V595)*N595*'Input| Escalations'!$I$17</f>
        <v>0</v>
      </c>
      <c r="AE595" s="172">
        <f>IF(ISNUMBER(FIND("decision",'Input| Setup'!$F$6)),'Input| Projects'!AM595,'Input| Projects'!W595)*O595*'Input| Escalations'!$I$17</f>
        <v>0</v>
      </c>
      <c r="AF595" s="175"/>
      <c r="AG595" s="172" cm="1">
        <f t="array" ref="AG595">IFERROR(--('Input| Projects'!$AS595="Yes")*_xlfn.SWITCH('Input| Overheads'!$C$50,"Direct costs",'Calc| Overheads Allocation'!C$8*Q595,"Internal labour",'Calc| Overheads Allocation'!C$8*Q595*'Input| Projects'!$AO595,"DNSP defined",'Calc| Overheads Allocation'!C$78*'Input| Projects'!$AV595,0),0)</f>
        <v>0</v>
      </c>
      <c r="AH595" s="172" cm="1">
        <f t="array" ref="AH595">IFERROR(--('Input| Projects'!$AS595="Yes")*_xlfn.SWITCH('Input| Overheads'!$C$50,"Direct costs",'Calc| Overheads Allocation'!D$8*R595,"Internal labour",'Calc| Overheads Allocation'!D$8*R595*'Input| Projects'!$AO595,"DNSP defined",'Calc| Overheads Allocation'!D$78*'Input| Projects'!$AV595,0),0)</f>
        <v>0</v>
      </c>
      <c r="AI595" s="172" cm="1">
        <f t="array" ref="AI595">IFERROR(--('Input| Projects'!$AS595="Yes")*_xlfn.SWITCH('Input| Overheads'!$C$50,"Direct costs",'Calc| Overheads Allocation'!E$8*S595,"Internal labour",'Calc| Overheads Allocation'!E$8*S595*'Input| Projects'!$AO595,"DNSP defined",'Calc| Overheads Allocation'!E$78*'Input| Projects'!$AV595,0),0)</f>
        <v>0</v>
      </c>
      <c r="AJ595" s="172" cm="1">
        <f t="array" ref="AJ595">IFERROR(--('Input| Projects'!$AS595="Yes")*_xlfn.SWITCH('Input| Overheads'!$C$50,"Direct costs",'Calc| Overheads Allocation'!F$8*T595,"Internal labour",'Calc| Overheads Allocation'!F$8*T595*'Input| Projects'!$AO595,"DNSP defined",'Calc| Overheads Allocation'!F$78*'Input| Projects'!$AV595,0),0)</f>
        <v>0</v>
      </c>
      <c r="AK595" s="172" cm="1">
        <f t="array" ref="AK595">IFERROR(--('Input| Projects'!$AS595="Yes")*_xlfn.SWITCH('Input| Overheads'!$C$50,"Direct costs",'Calc| Overheads Allocation'!G$8*U595,"Internal labour",'Calc| Overheads Allocation'!G$8*U595*'Input| Projects'!$AO595,"DNSP defined",'Calc| Overheads Allocation'!G$78*'Input| Projects'!$AV595,0),0)</f>
        <v>0</v>
      </c>
      <c r="AL595" s="172" cm="1">
        <f t="array" ref="AL595">IFERROR(--('Input| Projects'!$AS595="Yes")*_xlfn.SWITCH('Input| Overheads'!$C$50,"Direct costs",'Calc| Overheads Allocation'!H$8*V595,"Internal labour",'Calc| Overheads Allocation'!H$8*V595*'Input| Projects'!$AO595,"DNSP defined",'Calc| Overheads Allocation'!H$78*'Input| Projects'!$AV595,0),0)</f>
        <v>0</v>
      </c>
      <c r="AM595" s="172" cm="1">
        <f t="array" ref="AM595">IFERROR(--('Input| Projects'!$AS595="Yes")*_xlfn.SWITCH('Input| Overheads'!$C$50,"Direct costs",'Calc| Overheads Allocation'!I$8*W595,"Internal labour",'Calc| Overheads Allocation'!I$8*W595*'Input| Projects'!$AO595,"DNSP defined",'Calc| Overheads Allocation'!I$78*'Input| Projects'!$AV595,0),0)</f>
        <v>0</v>
      </c>
      <c r="AN595" s="175"/>
      <c r="AO595" s="172" cm="1">
        <f t="array" ref="AO595">IFERROR(--('Input| Projects'!$AT595="Yes")*_xlfn.SWITCH('Input| Overheads'!$C$50,"Direct costs",'Calc| Overheads Allocation'!C$9*Q595,"Internal labour",'Calc| Overheads Allocation'!C$9*Q595*'Input| Projects'!$AO595,"DNSP defined",'Calc| Overheads Allocation'!C$79*'Input| Projects'!$AW595,0),0)</f>
        <v>0</v>
      </c>
      <c r="AP595" s="172" cm="1">
        <f t="array" ref="AP595">IFERROR(--('Input| Projects'!$AT595="Yes")*_xlfn.SWITCH('Input| Overheads'!$C$50,"Direct costs",'Calc| Overheads Allocation'!D$9*R595,"Internal labour",'Calc| Overheads Allocation'!D$9*R595*'Input| Projects'!$AO595,"DNSP defined",'Calc| Overheads Allocation'!D$79*'Input| Projects'!$AW595,0),0)</f>
        <v>0</v>
      </c>
      <c r="AQ595" s="172" cm="1">
        <f t="array" ref="AQ595">IFERROR(--('Input| Projects'!$AT595="Yes")*_xlfn.SWITCH('Input| Overheads'!$C$50,"Direct costs",'Calc| Overheads Allocation'!E$9*S595,"Internal labour",'Calc| Overheads Allocation'!E$9*S595*'Input| Projects'!$AO595,"DNSP defined",'Calc| Overheads Allocation'!E$79*'Input| Projects'!$AW595,0),0)</f>
        <v>0</v>
      </c>
      <c r="AR595" s="172" cm="1">
        <f t="array" ref="AR595">IFERROR(--('Input| Projects'!$AT595="Yes")*_xlfn.SWITCH('Input| Overheads'!$C$50,"Direct costs",'Calc| Overheads Allocation'!F$9*T595,"Internal labour",'Calc| Overheads Allocation'!F$9*T595*'Input| Projects'!$AO595,"DNSP defined",'Calc| Overheads Allocation'!F$79*'Input| Projects'!$AW595,0),0)</f>
        <v>0</v>
      </c>
      <c r="AS595" s="172" cm="1">
        <f t="array" ref="AS595">IFERROR(--('Input| Projects'!$AT595="Yes")*_xlfn.SWITCH('Input| Overheads'!$C$50,"Direct costs",'Calc| Overheads Allocation'!G$9*U595,"Internal labour",'Calc| Overheads Allocation'!G$9*U595*'Input| Projects'!$AO595,"DNSP defined",'Calc| Overheads Allocation'!G$79*'Input| Projects'!$AW595,0),0)</f>
        <v>0</v>
      </c>
      <c r="AT595" s="172" cm="1">
        <f t="array" ref="AT595">IFERROR(--('Input| Projects'!$AT595="Yes")*_xlfn.SWITCH('Input| Overheads'!$C$50,"Direct costs",'Calc| Overheads Allocation'!H$9*V595,"Internal labour",'Calc| Overheads Allocation'!H$9*V595*'Input| Projects'!$AO595,"DNSP defined",'Calc| Overheads Allocation'!H$79*'Input| Projects'!$AW595,0),0)</f>
        <v>0</v>
      </c>
      <c r="AU595" s="172" cm="1">
        <f t="array" ref="AU595">IFERROR(--('Input| Projects'!$AT595="Yes")*_xlfn.SWITCH('Input| Overheads'!$C$50,"Direct costs",'Calc| Overheads Allocation'!I$9*W595,"Internal labour",'Calc| Overheads Allocation'!I$9*W595*'Input| Projects'!$AO595,"DNSP defined",'Calc| Overheads Allocation'!I$79*'Input| Projects'!$AW595,0),0)</f>
        <v>0</v>
      </c>
      <c r="AV595" s="175"/>
      <c r="AW595" s="172">
        <f t="shared" si="222"/>
        <v>0</v>
      </c>
      <c r="AX595" s="172">
        <f t="shared" si="223"/>
        <v>0</v>
      </c>
      <c r="AY595" s="172">
        <f t="shared" si="224"/>
        <v>0</v>
      </c>
      <c r="AZ595" s="172">
        <f t="shared" si="225"/>
        <v>0</v>
      </c>
      <c r="BA595" s="172">
        <f t="shared" si="226"/>
        <v>0</v>
      </c>
      <c r="BB595" s="172">
        <f t="shared" si="227"/>
        <v>0</v>
      </c>
      <c r="BC595" s="172">
        <f t="shared" si="228"/>
        <v>0</v>
      </c>
      <c r="BD595" s="176"/>
      <c r="BE595" s="172">
        <f t="shared" si="229"/>
        <v>0</v>
      </c>
      <c r="BF595" s="172">
        <f t="shared" si="230"/>
        <v>0</v>
      </c>
      <c r="BG595" s="172">
        <f t="shared" si="231"/>
        <v>0</v>
      </c>
      <c r="BH595" s="172">
        <f t="shared" si="232"/>
        <v>0</v>
      </c>
      <c r="BI595" s="172">
        <f t="shared" si="233"/>
        <v>0</v>
      </c>
      <c r="BJ595" s="172">
        <f t="shared" si="234"/>
        <v>0</v>
      </c>
      <c r="BK595" s="172">
        <f t="shared" si="235"/>
        <v>0</v>
      </c>
      <c r="BL595" s="176"/>
      <c r="BM595" s="172">
        <f t="shared" si="214"/>
        <v>0</v>
      </c>
      <c r="BN595" s="172">
        <f t="shared" si="215"/>
        <v>0</v>
      </c>
      <c r="BO595" s="172">
        <f t="shared" si="216"/>
        <v>0</v>
      </c>
      <c r="BP595" s="172">
        <f t="shared" si="217"/>
        <v>0</v>
      </c>
      <c r="BQ595" s="172">
        <f t="shared" si="218"/>
        <v>0</v>
      </c>
      <c r="BR595" s="172">
        <f t="shared" si="219"/>
        <v>0</v>
      </c>
      <c r="BS595" s="172">
        <f t="shared" si="220"/>
        <v>0</v>
      </c>
      <c r="BT595" s="55"/>
      <c r="BU595" s="158">
        <f>SUMIF('Input| Projects'!$BA$8:$CX$8,RIGHT(BU$9,3),'Input| Projects'!$BA595:$CX595)</f>
        <v>0</v>
      </c>
      <c r="BV595" s="158">
        <f>SUMIF('Input| Projects'!$BA$8:$CX$8,RIGHT(BV$9,3),'Input| Projects'!$BA595:$CX595)</f>
        <v>0</v>
      </c>
      <c r="BW595" s="79" t="str">
        <f t="shared" si="221"/>
        <v/>
      </c>
    </row>
    <row r="596" spans="2:75" x14ac:dyDescent="0.2">
      <c r="B596" s="123">
        <f>IFERROR('Input| Projects'!B596,"")</f>
        <v>587</v>
      </c>
      <c r="C596" s="160" t="str">
        <f>IFERROR(IF('Input| Projects'!C596="","",'Input| Projects'!C596),"")</f>
        <v/>
      </c>
      <c r="D596" s="160" t="str">
        <f>IFERROR(IF('Input| Projects'!D596="","",'Input| Projects'!D596),"")</f>
        <v/>
      </c>
      <c r="E596" s="53"/>
      <c r="F596" s="160" t="str">
        <f>IF(LEN('Input| Projects'!F596)&gt;0,'Input| Projects'!F596,"")</f>
        <v/>
      </c>
      <c r="G596" s="160" t="str">
        <f>IF(LEN('Input| Projects'!G596)&gt;0,'Input| Projects'!G596,"")</f>
        <v/>
      </c>
      <c r="H596" s="10"/>
      <c r="I596" s="194" cm="1">
        <f t="array" ref="I596">IF(LEN($F596)&gt;0,1+IFERROR(SUMPRODUCT(TRANSPOSE('Input| Projects'!$AO596:$AQ596),INDEX('Input| Escalations'!$F$27:$L$29,,MATCH(Q$9,'Input| Escalations'!$F$21:$L$21,0))),0),0)</f>
        <v>0</v>
      </c>
      <c r="J596" s="194" cm="1">
        <f t="array" ref="J596">IF(LEN($F596)&gt;0,1+IFERROR(SUMPRODUCT(TRANSPOSE('Input| Projects'!$AO596:$AQ596),INDEX('Input| Escalations'!$F$27:$L$29,,MATCH(R$9,'Input| Escalations'!$F$21:$L$21,0))),0),0)</f>
        <v>0</v>
      </c>
      <c r="K596" s="194" cm="1">
        <f t="array" ref="K596">IF(LEN($F596)&gt;0,1+IFERROR(SUMPRODUCT(TRANSPOSE('Input| Projects'!$AO596:$AQ596),INDEX('Input| Escalations'!$F$27:$L$29,,MATCH(S$9,'Input| Escalations'!$F$21:$L$21,0))),0),0)</f>
        <v>0</v>
      </c>
      <c r="L596" s="194" cm="1">
        <f t="array" ref="L596">IF(LEN($F596)&gt;0,1+IFERROR(SUMPRODUCT(TRANSPOSE('Input| Projects'!$AO596:$AQ596),INDEX('Input| Escalations'!$F$27:$L$29,,MATCH(T$9,'Input| Escalations'!$F$21:$L$21,0))),0),0)</f>
        <v>0</v>
      </c>
      <c r="M596" s="194" cm="1">
        <f t="array" ref="M596">IF(LEN($F596)&gt;0,1+IFERROR(SUMPRODUCT(TRANSPOSE('Input| Projects'!$AO596:$AQ596),INDEX('Input| Escalations'!$F$27:$L$29,,MATCH(U$9,'Input| Escalations'!$F$21:$L$21,0))),0),0)</f>
        <v>0</v>
      </c>
      <c r="N596" s="194" cm="1">
        <f t="array" ref="N596">IF(LEN($F596)&gt;0,1+IFERROR(SUMPRODUCT(TRANSPOSE('Input| Projects'!$AO596:$AQ596),INDEX('Input| Escalations'!$F$27:$L$29,,MATCH(V$9,'Input| Escalations'!$F$21:$L$21,0))),0),0)</f>
        <v>0</v>
      </c>
      <c r="O596" s="194" cm="1">
        <f t="array" ref="O596">IF(LEN($F596)&gt;0,1+IFERROR(SUMPRODUCT(TRANSPOSE('Input| Projects'!$AO596:$AQ596),INDEX('Input| Escalations'!$F$27:$L$29,,MATCH(W$9,'Input| Escalations'!$F$21:$L$21,0))),0),0)</f>
        <v>0</v>
      </c>
      <c r="P596" s="10"/>
      <c r="Q596" s="172">
        <f>IFERROR(IF(ISNUMBER(FIND("decision",'Input| Setup'!$F$6)),'Input| Projects'!Y596,'Input| Projects'!I596)*'Input| Escalations'!$I$17*I596,0)</f>
        <v>0</v>
      </c>
      <c r="R596" s="172">
        <f>IFERROR(IF(ISNUMBER(FIND("decision",'Input| Setup'!$F$6)),'Input| Projects'!Z596,'Input| Projects'!J596)*'Input| Escalations'!$I$17*J596,0)</f>
        <v>0</v>
      </c>
      <c r="S596" s="172">
        <f>IFERROR(IF(ISNUMBER(FIND("decision",'Input| Setup'!$F$6)),'Input| Projects'!AA596,'Input| Projects'!K596)*'Input| Escalations'!$I$17*K596,0)</f>
        <v>0</v>
      </c>
      <c r="T596" s="172">
        <f>IFERROR(IF(ISNUMBER(FIND("decision",'Input| Setup'!$F$6)),'Input| Projects'!AB596,'Input| Projects'!L596)*'Input| Escalations'!$I$17*L596,0)</f>
        <v>0</v>
      </c>
      <c r="U596" s="172">
        <f>IFERROR(IF(ISNUMBER(FIND("decision",'Input| Setup'!$F$6)),'Input| Projects'!AC596,'Input| Projects'!M596)*'Input| Escalations'!$I$17*M596,0)</f>
        <v>0</v>
      </c>
      <c r="V596" s="172">
        <f>IFERROR(IF(ISNUMBER(FIND("decision",'Input| Setup'!$F$6)),'Input| Projects'!AD596,'Input| Projects'!N596)*'Input| Escalations'!$I$17*N596,0)</f>
        <v>0</v>
      </c>
      <c r="W596" s="172">
        <f>IFERROR(IF(ISNUMBER(FIND("decision",'Input| Setup'!$F$6)),'Input| Projects'!AE596,'Input| Projects'!O596)*'Input| Escalations'!$I$17*O596,0)</f>
        <v>0</v>
      </c>
      <c r="X596" s="175"/>
      <c r="Y596" s="172">
        <f>IF(ISNUMBER(FIND("decision",'Input| Setup'!$F$6)),'Input| Projects'!AG596,'Input| Projects'!Q596)*I596*'Input| Escalations'!$I$17</f>
        <v>0</v>
      </c>
      <c r="Z596" s="172">
        <f>IF(ISNUMBER(FIND("decision",'Input| Setup'!$F$6)),'Input| Projects'!AH596,'Input| Projects'!R596)*J596*'Input| Escalations'!$I$17</f>
        <v>0</v>
      </c>
      <c r="AA596" s="172">
        <f>IF(ISNUMBER(FIND("decision",'Input| Setup'!$F$6)),'Input| Projects'!AI596,'Input| Projects'!S596)*K596*'Input| Escalations'!$I$17</f>
        <v>0</v>
      </c>
      <c r="AB596" s="172">
        <f>IF(ISNUMBER(FIND("decision",'Input| Setup'!$F$6)),'Input| Projects'!AJ596,'Input| Projects'!T596)*L596*'Input| Escalations'!$I$17</f>
        <v>0</v>
      </c>
      <c r="AC596" s="172">
        <f>IF(ISNUMBER(FIND("decision",'Input| Setup'!$F$6)),'Input| Projects'!AK596,'Input| Projects'!U596)*M596*'Input| Escalations'!$I$17</f>
        <v>0</v>
      </c>
      <c r="AD596" s="172">
        <f>IF(ISNUMBER(FIND("decision",'Input| Setup'!$F$6)),'Input| Projects'!AL596,'Input| Projects'!V596)*N596*'Input| Escalations'!$I$17</f>
        <v>0</v>
      </c>
      <c r="AE596" s="172">
        <f>IF(ISNUMBER(FIND("decision",'Input| Setup'!$F$6)),'Input| Projects'!AM596,'Input| Projects'!W596)*O596*'Input| Escalations'!$I$17</f>
        <v>0</v>
      </c>
      <c r="AF596" s="175"/>
      <c r="AG596" s="172" cm="1">
        <f t="array" ref="AG596">IFERROR(--('Input| Projects'!$AS596="Yes")*_xlfn.SWITCH('Input| Overheads'!$C$50,"Direct costs",'Calc| Overheads Allocation'!C$8*Q596,"Internal labour",'Calc| Overheads Allocation'!C$8*Q596*'Input| Projects'!$AO596,"DNSP defined",'Calc| Overheads Allocation'!C$78*'Input| Projects'!$AV596,0),0)</f>
        <v>0</v>
      </c>
      <c r="AH596" s="172" cm="1">
        <f t="array" ref="AH596">IFERROR(--('Input| Projects'!$AS596="Yes")*_xlfn.SWITCH('Input| Overheads'!$C$50,"Direct costs",'Calc| Overheads Allocation'!D$8*R596,"Internal labour",'Calc| Overheads Allocation'!D$8*R596*'Input| Projects'!$AO596,"DNSP defined",'Calc| Overheads Allocation'!D$78*'Input| Projects'!$AV596,0),0)</f>
        <v>0</v>
      </c>
      <c r="AI596" s="172" cm="1">
        <f t="array" ref="AI596">IFERROR(--('Input| Projects'!$AS596="Yes")*_xlfn.SWITCH('Input| Overheads'!$C$50,"Direct costs",'Calc| Overheads Allocation'!E$8*S596,"Internal labour",'Calc| Overheads Allocation'!E$8*S596*'Input| Projects'!$AO596,"DNSP defined",'Calc| Overheads Allocation'!E$78*'Input| Projects'!$AV596,0),0)</f>
        <v>0</v>
      </c>
      <c r="AJ596" s="172" cm="1">
        <f t="array" ref="AJ596">IFERROR(--('Input| Projects'!$AS596="Yes")*_xlfn.SWITCH('Input| Overheads'!$C$50,"Direct costs",'Calc| Overheads Allocation'!F$8*T596,"Internal labour",'Calc| Overheads Allocation'!F$8*T596*'Input| Projects'!$AO596,"DNSP defined",'Calc| Overheads Allocation'!F$78*'Input| Projects'!$AV596,0),0)</f>
        <v>0</v>
      </c>
      <c r="AK596" s="172" cm="1">
        <f t="array" ref="AK596">IFERROR(--('Input| Projects'!$AS596="Yes")*_xlfn.SWITCH('Input| Overheads'!$C$50,"Direct costs",'Calc| Overheads Allocation'!G$8*U596,"Internal labour",'Calc| Overheads Allocation'!G$8*U596*'Input| Projects'!$AO596,"DNSP defined",'Calc| Overheads Allocation'!G$78*'Input| Projects'!$AV596,0),0)</f>
        <v>0</v>
      </c>
      <c r="AL596" s="172" cm="1">
        <f t="array" ref="AL596">IFERROR(--('Input| Projects'!$AS596="Yes")*_xlfn.SWITCH('Input| Overheads'!$C$50,"Direct costs",'Calc| Overheads Allocation'!H$8*V596,"Internal labour",'Calc| Overheads Allocation'!H$8*V596*'Input| Projects'!$AO596,"DNSP defined",'Calc| Overheads Allocation'!H$78*'Input| Projects'!$AV596,0),0)</f>
        <v>0</v>
      </c>
      <c r="AM596" s="172" cm="1">
        <f t="array" ref="AM596">IFERROR(--('Input| Projects'!$AS596="Yes")*_xlfn.SWITCH('Input| Overheads'!$C$50,"Direct costs",'Calc| Overheads Allocation'!I$8*W596,"Internal labour",'Calc| Overheads Allocation'!I$8*W596*'Input| Projects'!$AO596,"DNSP defined",'Calc| Overheads Allocation'!I$78*'Input| Projects'!$AV596,0),0)</f>
        <v>0</v>
      </c>
      <c r="AN596" s="175"/>
      <c r="AO596" s="172" cm="1">
        <f t="array" ref="AO596">IFERROR(--('Input| Projects'!$AT596="Yes")*_xlfn.SWITCH('Input| Overheads'!$C$50,"Direct costs",'Calc| Overheads Allocation'!C$9*Q596,"Internal labour",'Calc| Overheads Allocation'!C$9*Q596*'Input| Projects'!$AO596,"DNSP defined",'Calc| Overheads Allocation'!C$79*'Input| Projects'!$AW596,0),0)</f>
        <v>0</v>
      </c>
      <c r="AP596" s="172" cm="1">
        <f t="array" ref="AP596">IFERROR(--('Input| Projects'!$AT596="Yes")*_xlfn.SWITCH('Input| Overheads'!$C$50,"Direct costs",'Calc| Overheads Allocation'!D$9*R596,"Internal labour",'Calc| Overheads Allocation'!D$9*R596*'Input| Projects'!$AO596,"DNSP defined",'Calc| Overheads Allocation'!D$79*'Input| Projects'!$AW596,0),0)</f>
        <v>0</v>
      </c>
      <c r="AQ596" s="172" cm="1">
        <f t="array" ref="AQ596">IFERROR(--('Input| Projects'!$AT596="Yes")*_xlfn.SWITCH('Input| Overheads'!$C$50,"Direct costs",'Calc| Overheads Allocation'!E$9*S596,"Internal labour",'Calc| Overheads Allocation'!E$9*S596*'Input| Projects'!$AO596,"DNSP defined",'Calc| Overheads Allocation'!E$79*'Input| Projects'!$AW596,0),0)</f>
        <v>0</v>
      </c>
      <c r="AR596" s="172" cm="1">
        <f t="array" ref="AR596">IFERROR(--('Input| Projects'!$AT596="Yes")*_xlfn.SWITCH('Input| Overheads'!$C$50,"Direct costs",'Calc| Overheads Allocation'!F$9*T596,"Internal labour",'Calc| Overheads Allocation'!F$9*T596*'Input| Projects'!$AO596,"DNSP defined",'Calc| Overheads Allocation'!F$79*'Input| Projects'!$AW596,0),0)</f>
        <v>0</v>
      </c>
      <c r="AS596" s="172" cm="1">
        <f t="array" ref="AS596">IFERROR(--('Input| Projects'!$AT596="Yes")*_xlfn.SWITCH('Input| Overheads'!$C$50,"Direct costs",'Calc| Overheads Allocation'!G$9*U596,"Internal labour",'Calc| Overheads Allocation'!G$9*U596*'Input| Projects'!$AO596,"DNSP defined",'Calc| Overheads Allocation'!G$79*'Input| Projects'!$AW596,0),0)</f>
        <v>0</v>
      </c>
      <c r="AT596" s="172" cm="1">
        <f t="array" ref="AT596">IFERROR(--('Input| Projects'!$AT596="Yes")*_xlfn.SWITCH('Input| Overheads'!$C$50,"Direct costs",'Calc| Overheads Allocation'!H$9*V596,"Internal labour",'Calc| Overheads Allocation'!H$9*V596*'Input| Projects'!$AO596,"DNSP defined",'Calc| Overheads Allocation'!H$79*'Input| Projects'!$AW596,0),0)</f>
        <v>0</v>
      </c>
      <c r="AU596" s="172" cm="1">
        <f t="array" ref="AU596">IFERROR(--('Input| Projects'!$AT596="Yes")*_xlfn.SWITCH('Input| Overheads'!$C$50,"Direct costs",'Calc| Overheads Allocation'!I$9*W596,"Internal labour",'Calc| Overheads Allocation'!I$9*W596*'Input| Projects'!$AO596,"DNSP defined",'Calc| Overheads Allocation'!I$79*'Input| Projects'!$AW596,0),0)</f>
        <v>0</v>
      </c>
      <c r="AV596" s="175"/>
      <c r="AW596" s="172">
        <f t="shared" si="222"/>
        <v>0</v>
      </c>
      <c r="AX596" s="172">
        <f t="shared" si="223"/>
        <v>0</v>
      </c>
      <c r="AY596" s="172">
        <f t="shared" si="224"/>
        <v>0</v>
      </c>
      <c r="AZ596" s="172">
        <f t="shared" si="225"/>
        <v>0</v>
      </c>
      <c r="BA596" s="172">
        <f t="shared" si="226"/>
        <v>0</v>
      </c>
      <c r="BB596" s="172">
        <f t="shared" si="227"/>
        <v>0</v>
      </c>
      <c r="BC596" s="172">
        <f t="shared" si="228"/>
        <v>0</v>
      </c>
      <c r="BD596" s="176"/>
      <c r="BE596" s="172">
        <f t="shared" si="229"/>
        <v>0</v>
      </c>
      <c r="BF596" s="172">
        <f t="shared" si="230"/>
        <v>0</v>
      </c>
      <c r="BG596" s="172">
        <f t="shared" si="231"/>
        <v>0</v>
      </c>
      <c r="BH596" s="172">
        <f t="shared" si="232"/>
        <v>0</v>
      </c>
      <c r="BI596" s="172">
        <f t="shared" si="233"/>
        <v>0</v>
      </c>
      <c r="BJ596" s="172">
        <f t="shared" si="234"/>
        <v>0</v>
      </c>
      <c r="BK596" s="172">
        <f t="shared" si="235"/>
        <v>0</v>
      </c>
      <c r="BL596" s="176"/>
      <c r="BM596" s="172">
        <f t="shared" si="214"/>
        <v>0</v>
      </c>
      <c r="BN596" s="172">
        <f t="shared" si="215"/>
        <v>0</v>
      </c>
      <c r="BO596" s="172">
        <f t="shared" si="216"/>
        <v>0</v>
      </c>
      <c r="BP596" s="172">
        <f t="shared" si="217"/>
        <v>0</v>
      </c>
      <c r="BQ596" s="172">
        <f t="shared" si="218"/>
        <v>0</v>
      </c>
      <c r="BR596" s="172">
        <f t="shared" si="219"/>
        <v>0</v>
      </c>
      <c r="BS596" s="172">
        <f t="shared" si="220"/>
        <v>0</v>
      </c>
      <c r="BT596" s="55"/>
      <c r="BU596" s="158">
        <f>SUMIF('Input| Projects'!$BA$8:$CX$8,RIGHT(BU$9,3),'Input| Projects'!$BA596:$CX596)</f>
        <v>0</v>
      </c>
      <c r="BV596" s="158">
        <f>SUMIF('Input| Projects'!$BA$8:$CX$8,RIGHT(BV$9,3),'Input| Projects'!$BA596:$CX596)</f>
        <v>0</v>
      </c>
      <c r="BW596" s="79" t="str">
        <f t="shared" si="221"/>
        <v/>
      </c>
    </row>
    <row r="597" spans="2:75" x14ac:dyDescent="0.2">
      <c r="B597" s="123">
        <f>IFERROR('Input| Projects'!B597,"")</f>
        <v>588</v>
      </c>
      <c r="C597" s="160" t="str">
        <f>IFERROR(IF('Input| Projects'!C597="","",'Input| Projects'!C597),"")</f>
        <v/>
      </c>
      <c r="D597" s="160" t="str">
        <f>IFERROR(IF('Input| Projects'!D597="","",'Input| Projects'!D597),"")</f>
        <v/>
      </c>
      <c r="E597" s="53"/>
      <c r="F597" s="160" t="str">
        <f>IF(LEN('Input| Projects'!F597)&gt;0,'Input| Projects'!F597,"")</f>
        <v/>
      </c>
      <c r="G597" s="160" t="str">
        <f>IF(LEN('Input| Projects'!G597)&gt;0,'Input| Projects'!G597,"")</f>
        <v/>
      </c>
      <c r="H597" s="10"/>
      <c r="I597" s="194" cm="1">
        <f t="array" ref="I597">IF(LEN($F597)&gt;0,1+IFERROR(SUMPRODUCT(TRANSPOSE('Input| Projects'!$AO597:$AQ597),INDEX('Input| Escalations'!$F$27:$L$29,,MATCH(Q$9,'Input| Escalations'!$F$21:$L$21,0))),0),0)</f>
        <v>0</v>
      </c>
      <c r="J597" s="194" cm="1">
        <f t="array" ref="J597">IF(LEN($F597)&gt;0,1+IFERROR(SUMPRODUCT(TRANSPOSE('Input| Projects'!$AO597:$AQ597),INDEX('Input| Escalations'!$F$27:$L$29,,MATCH(R$9,'Input| Escalations'!$F$21:$L$21,0))),0),0)</f>
        <v>0</v>
      </c>
      <c r="K597" s="194" cm="1">
        <f t="array" ref="K597">IF(LEN($F597)&gt;0,1+IFERROR(SUMPRODUCT(TRANSPOSE('Input| Projects'!$AO597:$AQ597),INDEX('Input| Escalations'!$F$27:$L$29,,MATCH(S$9,'Input| Escalations'!$F$21:$L$21,0))),0),0)</f>
        <v>0</v>
      </c>
      <c r="L597" s="194" cm="1">
        <f t="array" ref="L597">IF(LEN($F597)&gt;0,1+IFERROR(SUMPRODUCT(TRANSPOSE('Input| Projects'!$AO597:$AQ597),INDEX('Input| Escalations'!$F$27:$L$29,,MATCH(T$9,'Input| Escalations'!$F$21:$L$21,0))),0),0)</f>
        <v>0</v>
      </c>
      <c r="M597" s="194" cm="1">
        <f t="array" ref="M597">IF(LEN($F597)&gt;0,1+IFERROR(SUMPRODUCT(TRANSPOSE('Input| Projects'!$AO597:$AQ597),INDEX('Input| Escalations'!$F$27:$L$29,,MATCH(U$9,'Input| Escalations'!$F$21:$L$21,0))),0),0)</f>
        <v>0</v>
      </c>
      <c r="N597" s="194" cm="1">
        <f t="array" ref="N597">IF(LEN($F597)&gt;0,1+IFERROR(SUMPRODUCT(TRANSPOSE('Input| Projects'!$AO597:$AQ597),INDEX('Input| Escalations'!$F$27:$L$29,,MATCH(V$9,'Input| Escalations'!$F$21:$L$21,0))),0),0)</f>
        <v>0</v>
      </c>
      <c r="O597" s="194" cm="1">
        <f t="array" ref="O597">IF(LEN($F597)&gt;0,1+IFERROR(SUMPRODUCT(TRANSPOSE('Input| Projects'!$AO597:$AQ597),INDEX('Input| Escalations'!$F$27:$L$29,,MATCH(W$9,'Input| Escalations'!$F$21:$L$21,0))),0),0)</f>
        <v>0</v>
      </c>
      <c r="P597" s="10"/>
      <c r="Q597" s="172">
        <f>IFERROR(IF(ISNUMBER(FIND("decision",'Input| Setup'!$F$6)),'Input| Projects'!Y597,'Input| Projects'!I597)*'Input| Escalations'!$I$17*I597,0)</f>
        <v>0</v>
      </c>
      <c r="R597" s="172">
        <f>IFERROR(IF(ISNUMBER(FIND("decision",'Input| Setup'!$F$6)),'Input| Projects'!Z597,'Input| Projects'!J597)*'Input| Escalations'!$I$17*J597,0)</f>
        <v>0</v>
      </c>
      <c r="S597" s="172">
        <f>IFERROR(IF(ISNUMBER(FIND("decision",'Input| Setup'!$F$6)),'Input| Projects'!AA597,'Input| Projects'!K597)*'Input| Escalations'!$I$17*K597,0)</f>
        <v>0</v>
      </c>
      <c r="T597" s="172">
        <f>IFERROR(IF(ISNUMBER(FIND("decision",'Input| Setup'!$F$6)),'Input| Projects'!AB597,'Input| Projects'!L597)*'Input| Escalations'!$I$17*L597,0)</f>
        <v>0</v>
      </c>
      <c r="U597" s="172">
        <f>IFERROR(IF(ISNUMBER(FIND("decision",'Input| Setup'!$F$6)),'Input| Projects'!AC597,'Input| Projects'!M597)*'Input| Escalations'!$I$17*M597,0)</f>
        <v>0</v>
      </c>
      <c r="V597" s="172">
        <f>IFERROR(IF(ISNUMBER(FIND("decision",'Input| Setup'!$F$6)),'Input| Projects'!AD597,'Input| Projects'!N597)*'Input| Escalations'!$I$17*N597,0)</f>
        <v>0</v>
      </c>
      <c r="W597" s="172">
        <f>IFERROR(IF(ISNUMBER(FIND("decision",'Input| Setup'!$F$6)),'Input| Projects'!AE597,'Input| Projects'!O597)*'Input| Escalations'!$I$17*O597,0)</f>
        <v>0</v>
      </c>
      <c r="X597" s="175"/>
      <c r="Y597" s="172">
        <f>IF(ISNUMBER(FIND("decision",'Input| Setup'!$F$6)),'Input| Projects'!AG597,'Input| Projects'!Q597)*I597*'Input| Escalations'!$I$17</f>
        <v>0</v>
      </c>
      <c r="Z597" s="172">
        <f>IF(ISNUMBER(FIND("decision",'Input| Setup'!$F$6)),'Input| Projects'!AH597,'Input| Projects'!R597)*J597*'Input| Escalations'!$I$17</f>
        <v>0</v>
      </c>
      <c r="AA597" s="172">
        <f>IF(ISNUMBER(FIND("decision",'Input| Setup'!$F$6)),'Input| Projects'!AI597,'Input| Projects'!S597)*K597*'Input| Escalations'!$I$17</f>
        <v>0</v>
      </c>
      <c r="AB597" s="172">
        <f>IF(ISNUMBER(FIND("decision",'Input| Setup'!$F$6)),'Input| Projects'!AJ597,'Input| Projects'!T597)*L597*'Input| Escalations'!$I$17</f>
        <v>0</v>
      </c>
      <c r="AC597" s="172">
        <f>IF(ISNUMBER(FIND("decision",'Input| Setup'!$F$6)),'Input| Projects'!AK597,'Input| Projects'!U597)*M597*'Input| Escalations'!$I$17</f>
        <v>0</v>
      </c>
      <c r="AD597" s="172">
        <f>IF(ISNUMBER(FIND("decision",'Input| Setup'!$F$6)),'Input| Projects'!AL597,'Input| Projects'!V597)*N597*'Input| Escalations'!$I$17</f>
        <v>0</v>
      </c>
      <c r="AE597" s="172">
        <f>IF(ISNUMBER(FIND("decision",'Input| Setup'!$F$6)),'Input| Projects'!AM597,'Input| Projects'!W597)*O597*'Input| Escalations'!$I$17</f>
        <v>0</v>
      </c>
      <c r="AF597" s="175"/>
      <c r="AG597" s="172" cm="1">
        <f t="array" ref="AG597">IFERROR(--('Input| Projects'!$AS597="Yes")*_xlfn.SWITCH('Input| Overheads'!$C$50,"Direct costs",'Calc| Overheads Allocation'!C$8*Q597,"Internal labour",'Calc| Overheads Allocation'!C$8*Q597*'Input| Projects'!$AO597,"DNSP defined",'Calc| Overheads Allocation'!C$78*'Input| Projects'!$AV597,0),0)</f>
        <v>0</v>
      </c>
      <c r="AH597" s="172" cm="1">
        <f t="array" ref="AH597">IFERROR(--('Input| Projects'!$AS597="Yes")*_xlfn.SWITCH('Input| Overheads'!$C$50,"Direct costs",'Calc| Overheads Allocation'!D$8*R597,"Internal labour",'Calc| Overheads Allocation'!D$8*R597*'Input| Projects'!$AO597,"DNSP defined",'Calc| Overheads Allocation'!D$78*'Input| Projects'!$AV597,0),0)</f>
        <v>0</v>
      </c>
      <c r="AI597" s="172" cm="1">
        <f t="array" ref="AI597">IFERROR(--('Input| Projects'!$AS597="Yes")*_xlfn.SWITCH('Input| Overheads'!$C$50,"Direct costs",'Calc| Overheads Allocation'!E$8*S597,"Internal labour",'Calc| Overheads Allocation'!E$8*S597*'Input| Projects'!$AO597,"DNSP defined",'Calc| Overheads Allocation'!E$78*'Input| Projects'!$AV597,0),0)</f>
        <v>0</v>
      </c>
      <c r="AJ597" s="172" cm="1">
        <f t="array" ref="AJ597">IFERROR(--('Input| Projects'!$AS597="Yes")*_xlfn.SWITCH('Input| Overheads'!$C$50,"Direct costs",'Calc| Overheads Allocation'!F$8*T597,"Internal labour",'Calc| Overheads Allocation'!F$8*T597*'Input| Projects'!$AO597,"DNSP defined",'Calc| Overheads Allocation'!F$78*'Input| Projects'!$AV597,0),0)</f>
        <v>0</v>
      </c>
      <c r="AK597" s="172" cm="1">
        <f t="array" ref="AK597">IFERROR(--('Input| Projects'!$AS597="Yes")*_xlfn.SWITCH('Input| Overheads'!$C$50,"Direct costs",'Calc| Overheads Allocation'!G$8*U597,"Internal labour",'Calc| Overheads Allocation'!G$8*U597*'Input| Projects'!$AO597,"DNSP defined",'Calc| Overheads Allocation'!G$78*'Input| Projects'!$AV597,0),0)</f>
        <v>0</v>
      </c>
      <c r="AL597" s="172" cm="1">
        <f t="array" ref="AL597">IFERROR(--('Input| Projects'!$AS597="Yes")*_xlfn.SWITCH('Input| Overheads'!$C$50,"Direct costs",'Calc| Overheads Allocation'!H$8*V597,"Internal labour",'Calc| Overheads Allocation'!H$8*V597*'Input| Projects'!$AO597,"DNSP defined",'Calc| Overheads Allocation'!H$78*'Input| Projects'!$AV597,0),0)</f>
        <v>0</v>
      </c>
      <c r="AM597" s="172" cm="1">
        <f t="array" ref="AM597">IFERROR(--('Input| Projects'!$AS597="Yes")*_xlfn.SWITCH('Input| Overheads'!$C$50,"Direct costs",'Calc| Overheads Allocation'!I$8*W597,"Internal labour",'Calc| Overheads Allocation'!I$8*W597*'Input| Projects'!$AO597,"DNSP defined",'Calc| Overheads Allocation'!I$78*'Input| Projects'!$AV597,0),0)</f>
        <v>0</v>
      </c>
      <c r="AN597" s="175"/>
      <c r="AO597" s="172" cm="1">
        <f t="array" ref="AO597">IFERROR(--('Input| Projects'!$AT597="Yes")*_xlfn.SWITCH('Input| Overheads'!$C$50,"Direct costs",'Calc| Overheads Allocation'!C$9*Q597,"Internal labour",'Calc| Overheads Allocation'!C$9*Q597*'Input| Projects'!$AO597,"DNSP defined",'Calc| Overheads Allocation'!C$79*'Input| Projects'!$AW597,0),0)</f>
        <v>0</v>
      </c>
      <c r="AP597" s="172" cm="1">
        <f t="array" ref="AP597">IFERROR(--('Input| Projects'!$AT597="Yes")*_xlfn.SWITCH('Input| Overheads'!$C$50,"Direct costs",'Calc| Overheads Allocation'!D$9*R597,"Internal labour",'Calc| Overheads Allocation'!D$9*R597*'Input| Projects'!$AO597,"DNSP defined",'Calc| Overheads Allocation'!D$79*'Input| Projects'!$AW597,0),0)</f>
        <v>0</v>
      </c>
      <c r="AQ597" s="172" cm="1">
        <f t="array" ref="AQ597">IFERROR(--('Input| Projects'!$AT597="Yes")*_xlfn.SWITCH('Input| Overheads'!$C$50,"Direct costs",'Calc| Overheads Allocation'!E$9*S597,"Internal labour",'Calc| Overheads Allocation'!E$9*S597*'Input| Projects'!$AO597,"DNSP defined",'Calc| Overheads Allocation'!E$79*'Input| Projects'!$AW597,0),0)</f>
        <v>0</v>
      </c>
      <c r="AR597" s="172" cm="1">
        <f t="array" ref="AR597">IFERROR(--('Input| Projects'!$AT597="Yes")*_xlfn.SWITCH('Input| Overheads'!$C$50,"Direct costs",'Calc| Overheads Allocation'!F$9*T597,"Internal labour",'Calc| Overheads Allocation'!F$9*T597*'Input| Projects'!$AO597,"DNSP defined",'Calc| Overheads Allocation'!F$79*'Input| Projects'!$AW597,0),0)</f>
        <v>0</v>
      </c>
      <c r="AS597" s="172" cm="1">
        <f t="array" ref="AS597">IFERROR(--('Input| Projects'!$AT597="Yes")*_xlfn.SWITCH('Input| Overheads'!$C$50,"Direct costs",'Calc| Overheads Allocation'!G$9*U597,"Internal labour",'Calc| Overheads Allocation'!G$9*U597*'Input| Projects'!$AO597,"DNSP defined",'Calc| Overheads Allocation'!G$79*'Input| Projects'!$AW597,0),0)</f>
        <v>0</v>
      </c>
      <c r="AT597" s="172" cm="1">
        <f t="array" ref="AT597">IFERROR(--('Input| Projects'!$AT597="Yes")*_xlfn.SWITCH('Input| Overheads'!$C$50,"Direct costs",'Calc| Overheads Allocation'!H$9*V597,"Internal labour",'Calc| Overheads Allocation'!H$9*V597*'Input| Projects'!$AO597,"DNSP defined",'Calc| Overheads Allocation'!H$79*'Input| Projects'!$AW597,0),0)</f>
        <v>0</v>
      </c>
      <c r="AU597" s="172" cm="1">
        <f t="array" ref="AU597">IFERROR(--('Input| Projects'!$AT597="Yes")*_xlfn.SWITCH('Input| Overheads'!$C$50,"Direct costs",'Calc| Overheads Allocation'!I$9*W597,"Internal labour",'Calc| Overheads Allocation'!I$9*W597*'Input| Projects'!$AO597,"DNSP defined",'Calc| Overheads Allocation'!I$79*'Input| Projects'!$AW597,0),0)</f>
        <v>0</v>
      </c>
      <c r="AV597" s="175"/>
      <c r="AW597" s="172">
        <f t="shared" si="222"/>
        <v>0</v>
      </c>
      <c r="AX597" s="172">
        <f t="shared" si="223"/>
        <v>0</v>
      </c>
      <c r="AY597" s="172">
        <f t="shared" si="224"/>
        <v>0</v>
      </c>
      <c r="AZ597" s="172">
        <f t="shared" si="225"/>
        <v>0</v>
      </c>
      <c r="BA597" s="172">
        <f t="shared" si="226"/>
        <v>0</v>
      </c>
      <c r="BB597" s="172">
        <f t="shared" si="227"/>
        <v>0</v>
      </c>
      <c r="BC597" s="172">
        <f t="shared" si="228"/>
        <v>0</v>
      </c>
      <c r="BD597" s="176"/>
      <c r="BE597" s="172">
        <f t="shared" si="229"/>
        <v>0</v>
      </c>
      <c r="BF597" s="172">
        <f t="shared" si="230"/>
        <v>0</v>
      </c>
      <c r="BG597" s="172">
        <f t="shared" si="231"/>
        <v>0</v>
      </c>
      <c r="BH597" s="172">
        <f t="shared" si="232"/>
        <v>0</v>
      </c>
      <c r="BI597" s="172">
        <f t="shared" si="233"/>
        <v>0</v>
      </c>
      <c r="BJ597" s="172">
        <f t="shared" si="234"/>
        <v>0</v>
      </c>
      <c r="BK597" s="172">
        <f t="shared" si="235"/>
        <v>0</v>
      </c>
      <c r="BL597" s="176"/>
      <c r="BM597" s="172">
        <f t="shared" si="214"/>
        <v>0</v>
      </c>
      <c r="BN597" s="172">
        <f t="shared" si="215"/>
        <v>0</v>
      </c>
      <c r="BO597" s="172">
        <f t="shared" si="216"/>
        <v>0</v>
      </c>
      <c r="BP597" s="172">
        <f t="shared" si="217"/>
        <v>0</v>
      </c>
      <c r="BQ597" s="172">
        <f t="shared" si="218"/>
        <v>0</v>
      </c>
      <c r="BR597" s="172">
        <f t="shared" si="219"/>
        <v>0</v>
      </c>
      <c r="BS597" s="172">
        <f t="shared" si="220"/>
        <v>0</v>
      </c>
      <c r="BT597" s="55"/>
      <c r="BU597" s="158">
        <f>SUMIF('Input| Projects'!$BA$8:$CX$8,RIGHT(BU$9,3),'Input| Projects'!$BA597:$CX597)</f>
        <v>0</v>
      </c>
      <c r="BV597" s="158">
        <f>SUMIF('Input| Projects'!$BA$8:$CX$8,RIGHT(BV$9,3),'Input| Projects'!$BA597:$CX597)</f>
        <v>0</v>
      </c>
      <c r="BW597" s="79" t="str">
        <f t="shared" si="221"/>
        <v/>
      </c>
    </row>
    <row r="598" spans="2:75" x14ac:dyDescent="0.2">
      <c r="B598" s="123">
        <f>IFERROR('Input| Projects'!B598,"")</f>
        <v>589</v>
      </c>
      <c r="C598" s="160" t="str">
        <f>IFERROR(IF('Input| Projects'!C598="","",'Input| Projects'!C598),"")</f>
        <v/>
      </c>
      <c r="D598" s="160" t="str">
        <f>IFERROR(IF('Input| Projects'!D598="","",'Input| Projects'!D598),"")</f>
        <v/>
      </c>
      <c r="E598" s="53"/>
      <c r="F598" s="160" t="str">
        <f>IF(LEN('Input| Projects'!F598)&gt;0,'Input| Projects'!F598,"")</f>
        <v/>
      </c>
      <c r="G598" s="160" t="str">
        <f>IF(LEN('Input| Projects'!G598)&gt;0,'Input| Projects'!G598,"")</f>
        <v/>
      </c>
      <c r="H598" s="10"/>
      <c r="I598" s="194" cm="1">
        <f t="array" ref="I598">IF(LEN($F598)&gt;0,1+IFERROR(SUMPRODUCT(TRANSPOSE('Input| Projects'!$AO598:$AQ598),INDEX('Input| Escalations'!$F$27:$L$29,,MATCH(Q$9,'Input| Escalations'!$F$21:$L$21,0))),0),0)</f>
        <v>0</v>
      </c>
      <c r="J598" s="194" cm="1">
        <f t="array" ref="J598">IF(LEN($F598)&gt;0,1+IFERROR(SUMPRODUCT(TRANSPOSE('Input| Projects'!$AO598:$AQ598),INDEX('Input| Escalations'!$F$27:$L$29,,MATCH(R$9,'Input| Escalations'!$F$21:$L$21,0))),0),0)</f>
        <v>0</v>
      </c>
      <c r="K598" s="194" cm="1">
        <f t="array" ref="K598">IF(LEN($F598)&gt;0,1+IFERROR(SUMPRODUCT(TRANSPOSE('Input| Projects'!$AO598:$AQ598),INDEX('Input| Escalations'!$F$27:$L$29,,MATCH(S$9,'Input| Escalations'!$F$21:$L$21,0))),0),0)</f>
        <v>0</v>
      </c>
      <c r="L598" s="194" cm="1">
        <f t="array" ref="L598">IF(LEN($F598)&gt;0,1+IFERROR(SUMPRODUCT(TRANSPOSE('Input| Projects'!$AO598:$AQ598),INDEX('Input| Escalations'!$F$27:$L$29,,MATCH(T$9,'Input| Escalations'!$F$21:$L$21,0))),0),0)</f>
        <v>0</v>
      </c>
      <c r="M598" s="194" cm="1">
        <f t="array" ref="M598">IF(LEN($F598)&gt;0,1+IFERROR(SUMPRODUCT(TRANSPOSE('Input| Projects'!$AO598:$AQ598),INDEX('Input| Escalations'!$F$27:$L$29,,MATCH(U$9,'Input| Escalations'!$F$21:$L$21,0))),0),0)</f>
        <v>0</v>
      </c>
      <c r="N598" s="194" cm="1">
        <f t="array" ref="N598">IF(LEN($F598)&gt;0,1+IFERROR(SUMPRODUCT(TRANSPOSE('Input| Projects'!$AO598:$AQ598),INDEX('Input| Escalations'!$F$27:$L$29,,MATCH(V$9,'Input| Escalations'!$F$21:$L$21,0))),0),0)</f>
        <v>0</v>
      </c>
      <c r="O598" s="194" cm="1">
        <f t="array" ref="O598">IF(LEN($F598)&gt;0,1+IFERROR(SUMPRODUCT(TRANSPOSE('Input| Projects'!$AO598:$AQ598),INDEX('Input| Escalations'!$F$27:$L$29,,MATCH(W$9,'Input| Escalations'!$F$21:$L$21,0))),0),0)</f>
        <v>0</v>
      </c>
      <c r="P598" s="10"/>
      <c r="Q598" s="172">
        <f>IFERROR(IF(ISNUMBER(FIND("decision",'Input| Setup'!$F$6)),'Input| Projects'!Y598,'Input| Projects'!I598)*'Input| Escalations'!$I$17*I598,0)</f>
        <v>0</v>
      </c>
      <c r="R598" s="172">
        <f>IFERROR(IF(ISNUMBER(FIND("decision",'Input| Setup'!$F$6)),'Input| Projects'!Z598,'Input| Projects'!J598)*'Input| Escalations'!$I$17*J598,0)</f>
        <v>0</v>
      </c>
      <c r="S598" s="172">
        <f>IFERROR(IF(ISNUMBER(FIND("decision",'Input| Setup'!$F$6)),'Input| Projects'!AA598,'Input| Projects'!K598)*'Input| Escalations'!$I$17*K598,0)</f>
        <v>0</v>
      </c>
      <c r="T598" s="172">
        <f>IFERROR(IF(ISNUMBER(FIND("decision",'Input| Setup'!$F$6)),'Input| Projects'!AB598,'Input| Projects'!L598)*'Input| Escalations'!$I$17*L598,0)</f>
        <v>0</v>
      </c>
      <c r="U598" s="172">
        <f>IFERROR(IF(ISNUMBER(FIND("decision",'Input| Setup'!$F$6)),'Input| Projects'!AC598,'Input| Projects'!M598)*'Input| Escalations'!$I$17*M598,0)</f>
        <v>0</v>
      </c>
      <c r="V598" s="172">
        <f>IFERROR(IF(ISNUMBER(FIND("decision",'Input| Setup'!$F$6)),'Input| Projects'!AD598,'Input| Projects'!N598)*'Input| Escalations'!$I$17*N598,0)</f>
        <v>0</v>
      </c>
      <c r="W598" s="172">
        <f>IFERROR(IF(ISNUMBER(FIND("decision",'Input| Setup'!$F$6)),'Input| Projects'!AE598,'Input| Projects'!O598)*'Input| Escalations'!$I$17*O598,0)</f>
        <v>0</v>
      </c>
      <c r="X598" s="175"/>
      <c r="Y598" s="172">
        <f>IF(ISNUMBER(FIND("decision",'Input| Setup'!$F$6)),'Input| Projects'!AG598,'Input| Projects'!Q598)*I598*'Input| Escalations'!$I$17</f>
        <v>0</v>
      </c>
      <c r="Z598" s="172">
        <f>IF(ISNUMBER(FIND("decision",'Input| Setup'!$F$6)),'Input| Projects'!AH598,'Input| Projects'!R598)*J598*'Input| Escalations'!$I$17</f>
        <v>0</v>
      </c>
      <c r="AA598" s="172">
        <f>IF(ISNUMBER(FIND("decision",'Input| Setup'!$F$6)),'Input| Projects'!AI598,'Input| Projects'!S598)*K598*'Input| Escalations'!$I$17</f>
        <v>0</v>
      </c>
      <c r="AB598" s="172">
        <f>IF(ISNUMBER(FIND("decision",'Input| Setup'!$F$6)),'Input| Projects'!AJ598,'Input| Projects'!T598)*L598*'Input| Escalations'!$I$17</f>
        <v>0</v>
      </c>
      <c r="AC598" s="172">
        <f>IF(ISNUMBER(FIND("decision",'Input| Setup'!$F$6)),'Input| Projects'!AK598,'Input| Projects'!U598)*M598*'Input| Escalations'!$I$17</f>
        <v>0</v>
      </c>
      <c r="AD598" s="172">
        <f>IF(ISNUMBER(FIND("decision",'Input| Setup'!$F$6)),'Input| Projects'!AL598,'Input| Projects'!V598)*N598*'Input| Escalations'!$I$17</f>
        <v>0</v>
      </c>
      <c r="AE598" s="172">
        <f>IF(ISNUMBER(FIND("decision",'Input| Setup'!$F$6)),'Input| Projects'!AM598,'Input| Projects'!W598)*O598*'Input| Escalations'!$I$17</f>
        <v>0</v>
      </c>
      <c r="AF598" s="175"/>
      <c r="AG598" s="172" cm="1">
        <f t="array" ref="AG598">IFERROR(--('Input| Projects'!$AS598="Yes")*_xlfn.SWITCH('Input| Overheads'!$C$50,"Direct costs",'Calc| Overheads Allocation'!C$8*Q598,"Internal labour",'Calc| Overheads Allocation'!C$8*Q598*'Input| Projects'!$AO598,"DNSP defined",'Calc| Overheads Allocation'!C$78*'Input| Projects'!$AV598,0),0)</f>
        <v>0</v>
      </c>
      <c r="AH598" s="172" cm="1">
        <f t="array" ref="AH598">IFERROR(--('Input| Projects'!$AS598="Yes")*_xlfn.SWITCH('Input| Overheads'!$C$50,"Direct costs",'Calc| Overheads Allocation'!D$8*R598,"Internal labour",'Calc| Overheads Allocation'!D$8*R598*'Input| Projects'!$AO598,"DNSP defined",'Calc| Overheads Allocation'!D$78*'Input| Projects'!$AV598,0),0)</f>
        <v>0</v>
      </c>
      <c r="AI598" s="172" cm="1">
        <f t="array" ref="AI598">IFERROR(--('Input| Projects'!$AS598="Yes")*_xlfn.SWITCH('Input| Overheads'!$C$50,"Direct costs",'Calc| Overheads Allocation'!E$8*S598,"Internal labour",'Calc| Overheads Allocation'!E$8*S598*'Input| Projects'!$AO598,"DNSP defined",'Calc| Overheads Allocation'!E$78*'Input| Projects'!$AV598,0),0)</f>
        <v>0</v>
      </c>
      <c r="AJ598" s="172" cm="1">
        <f t="array" ref="AJ598">IFERROR(--('Input| Projects'!$AS598="Yes")*_xlfn.SWITCH('Input| Overheads'!$C$50,"Direct costs",'Calc| Overheads Allocation'!F$8*T598,"Internal labour",'Calc| Overheads Allocation'!F$8*T598*'Input| Projects'!$AO598,"DNSP defined",'Calc| Overheads Allocation'!F$78*'Input| Projects'!$AV598,0),0)</f>
        <v>0</v>
      </c>
      <c r="AK598" s="172" cm="1">
        <f t="array" ref="AK598">IFERROR(--('Input| Projects'!$AS598="Yes")*_xlfn.SWITCH('Input| Overheads'!$C$50,"Direct costs",'Calc| Overheads Allocation'!G$8*U598,"Internal labour",'Calc| Overheads Allocation'!G$8*U598*'Input| Projects'!$AO598,"DNSP defined",'Calc| Overheads Allocation'!G$78*'Input| Projects'!$AV598,0),0)</f>
        <v>0</v>
      </c>
      <c r="AL598" s="172" cm="1">
        <f t="array" ref="AL598">IFERROR(--('Input| Projects'!$AS598="Yes")*_xlfn.SWITCH('Input| Overheads'!$C$50,"Direct costs",'Calc| Overheads Allocation'!H$8*V598,"Internal labour",'Calc| Overheads Allocation'!H$8*V598*'Input| Projects'!$AO598,"DNSP defined",'Calc| Overheads Allocation'!H$78*'Input| Projects'!$AV598,0),0)</f>
        <v>0</v>
      </c>
      <c r="AM598" s="172" cm="1">
        <f t="array" ref="AM598">IFERROR(--('Input| Projects'!$AS598="Yes")*_xlfn.SWITCH('Input| Overheads'!$C$50,"Direct costs",'Calc| Overheads Allocation'!I$8*W598,"Internal labour",'Calc| Overheads Allocation'!I$8*W598*'Input| Projects'!$AO598,"DNSP defined",'Calc| Overheads Allocation'!I$78*'Input| Projects'!$AV598,0),0)</f>
        <v>0</v>
      </c>
      <c r="AN598" s="175"/>
      <c r="AO598" s="172" cm="1">
        <f t="array" ref="AO598">IFERROR(--('Input| Projects'!$AT598="Yes")*_xlfn.SWITCH('Input| Overheads'!$C$50,"Direct costs",'Calc| Overheads Allocation'!C$9*Q598,"Internal labour",'Calc| Overheads Allocation'!C$9*Q598*'Input| Projects'!$AO598,"DNSP defined",'Calc| Overheads Allocation'!C$79*'Input| Projects'!$AW598,0),0)</f>
        <v>0</v>
      </c>
      <c r="AP598" s="172" cm="1">
        <f t="array" ref="AP598">IFERROR(--('Input| Projects'!$AT598="Yes")*_xlfn.SWITCH('Input| Overheads'!$C$50,"Direct costs",'Calc| Overheads Allocation'!D$9*R598,"Internal labour",'Calc| Overheads Allocation'!D$9*R598*'Input| Projects'!$AO598,"DNSP defined",'Calc| Overheads Allocation'!D$79*'Input| Projects'!$AW598,0),0)</f>
        <v>0</v>
      </c>
      <c r="AQ598" s="172" cm="1">
        <f t="array" ref="AQ598">IFERROR(--('Input| Projects'!$AT598="Yes")*_xlfn.SWITCH('Input| Overheads'!$C$50,"Direct costs",'Calc| Overheads Allocation'!E$9*S598,"Internal labour",'Calc| Overheads Allocation'!E$9*S598*'Input| Projects'!$AO598,"DNSP defined",'Calc| Overheads Allocation'!E$79*'Input| Projects'!$AW598,0),0)</f>
        <v>0</v>
      </c>
      <c r="AR598" s="172" cm="1">
        <f t="array" ref="AR598">IFERROR(--('Input| Projects'!$AT598="Yes")*_xlfn.SWITCH('Input| Overheads'!$C$50,"Direct costs",'Calc| Overheads Allocation'!F$9*T598,"Internal labour",'Calc| Overheads Allocation'!F$9*T598*'Input| Projects'!$AO598,"DNSP defined",'Calc| Overheads Allocation'!F$79*'Input| Projects'!$AW598,0),0)</f>
        <v>0</v>
      </c>
      <c r="AS598" s="172" cm="1">
        <f t="array" ref="AS598">IFERROR(--('Input| Projects'!$AT598="Yes")*_xlfn.SWITCH('Input| Overheads'!$C$50,"Direct costs",'Calc| Overheads Allocation'!G$9*U598,"Internal labour",'Calc| Overheads Allocation'!G$9*U598*'Input| Projects'!$AO598,"DNSP defined",'Calc| Overheads Allocation'!G$79*'Input| Projects'!$AW598,0),0)</f>
        <v>0</v>
      </c>
      <c r="AT598" s="172" cm="1">
        <f t="array" ref="AT598">IFERROR(--('Input| Projects'!$AT598="Yes")*_xlfn.SWITCH('Input| Overheads'!$C$50,"Direct costs",'Calc| Overheads Allocation'!H$9*V598,"Internal labour",'Calc| Overheads Allocation'!H$9*V598*'Input| Projects'!$AO598,"DNSP defined",'Calc| Overheads Allocation'!H$79*'Input| Projects'!$AW598,0),0)</f>
        <v>0</v>
      </c>
      <c r="AU598" s="172" cm="1">
        <f t="array" ref="AU598">IFERROR(--('Input| Projects'!$AT598="Yes")*_xlfn.SWITCH('Input| Overheads'!$C$50,"Direct costs",'Calc| Overheads Allocation'!I$9*W598,"Internal labour",'Calc| Overheads Allocation'!I$9*W598*'Input| Projects'!$AO598,"DNSP defined",'Calc| Overheads Allocation'!I$79*'Input| Projects'!$AW598,0),0)</f>
        <v>0</v>
      </c>
      <c r="AV598" s="175"/>
      <c r="AW598" s="172">
        <f t="shared" si="222"/>
        <v>0</v>
      </c>
      <c r="AX598" s="172">
        <f t="shared" si="223"/>
        <v>0</v>
      </c>
      <c r="AY598" s="172">
        <f t="shared" si="224"/>
        <v>0</v>
      </c>
      <c r="AZ598" s="172">
        <f t="shared" si="225"/>
        <v>0</v>
      </c>
      <c r="BA598" s="172">
        <f t="shared" si="226"/>
        <v>0</v>
      </c>
      <c r="BB598" s="172">
        <f t="shared" si="227"/>
        <v>0</v>
      </c>
      <c r="BC598" s="172">
        <f t="shared" si="228"/>
        <v>0</v>
      </c>
      <c r="BD598" s="176"/>
      <c r="BE598" s="172">
        <f t="shared" si="229"/>
        <v>0</v>
      </c>
      <c r="BF598" s="172">
        <f t="shared" si="230"/>
        <v>0</v>
      </c>
      <c r="BG598" s="172">
        <f t="shared" si="231"/>
        <v>0</v>
      </c>
      <c r="BH598" s="172">
        <f t="shared" si="232"/>
        <v>0</v>
      </c>
      <c r="BI598" s="172">
        <f t="shared" si="233"/>
        <v>0</v>
      </c>
      <c r="BJ598" s="172">
        <f t="shared" si="234"/>
        <v>0</v>
      </c>
      <c r="BK598" s="172">
        <f t="shared" si="235"/>
        <v>0</v>
      </c>
      <c r="BL598" s="176"/>
      <c r="BM598" s="172">
        <f t="shared" si="214"/>
        <v>0</v>
      </c>
      <c r="BN598" s="172">
        <f t="shared" si="215"/>
        <v>0</v>
      </c>
      <c r="BO598" s="172">
        <f t="shared" si="216"/>
        <v>0</v>
      </c>
      <c r="BP598" s="172">
        <f t="shared" si="217"/>
        <v>0</v>
      </c>
      <c r="BQ598" s="172">
        <f t="shared" si="218"/>
        <v>0</v>
      </c>
      <c r="BR598" s="172">
        <f t="shared" si="219"/>
        <v>0</v>
      </c>
      <c r="BS598" s="172">
        <f t="shared" si="220"/>
        <v>0</v>
      </c>
      <c r="BT598" s="55"/>
      <c r="BU598" s="158">
        <f>SUMIF('Input| Projects'!$BA$8:$CX$8,RIGHT(BU$9,3),'Input| Projects'!$BA598:$CX598)</f>
        <v>0</v>
      </c>
      <c r="BV598" s="158">
        <f>SUMIF('Input| Projects'!$BA$8:$CX$8,RIGHT(BV$9,3),'Input| Projects'!$BA598:$CX598)</f>
        <v>0</v>
      </c>
      <c r="BW598" s="79" t="str">
        <f t="shared" si="221"/>
        <v/>
      </c>
    </row>
    <row r="599" spans="2:75" x14ac:dyDescent="0.2">
      <c r="B599" s="123">
        <f>IFERROR('Input| Projects'!B599,"")</f>
        <v>590</v>
      </c>
      <c r="C599" s="160" t="str">
        <f>IFERROR(IF('Input| Projects'!C599="","",'Input| Projects'!C599),"")</f>
        <v/>
      </c>
      <c r="D599" s="160" t="str">
        <f>IFERROR(IF('Input| Projects'!D599="","",'Input| Projects'!D599),"")</f>
        <v/>
      </c>
      <c r="E599" s="53"/>
      <c r="F599" s="160" t="str">
        <f>IF(LEN('Input| Projects'!F599)&gt;0,'Input| Projects'!F599,"")</f>
        <v/>
      </c>
      <c r="G599" s="160" t="str">
        <f>IF(LEN('Input| Projects'!G599)&gt;0,'Input| Projects'!G599,"")</f>
        <v/>
      </c>
      <c r="H599" s="10"/>
      <c r="I599" s="194" cm="1">
        <f t="array" ref="I599">IF(LEN($F599)&gt;0,1+IFERROR(SUMPRODUCT(TRANSPOSE('Input| Projects'!$AO599:$AQ599),INDEX('Input| Escalations'!$F$27:$L$29,,MATCH(Q$9,'Input| Escalations'!$F$21:$L$21,0))),0),0)</f>
        <v>0</v>
      </c>
      <c r="J599" s="194" cm="1">
        <f t="array" ref="J599">IF(LEN($F599)&gt;0,1+IFERROR(SUMPRODUCT(TRANSPOSE('Input| Projects'!$AO599:$AQ599),INDEX('Input| Escalations'!$F$27:$L$29,,MATCH(R$9,'Input| Escalations'!$F$21:$L$21,0))),0),0)</f>
        <v>0</v>
      </c>
      <c r="K599" s="194" cm="1">
        <f t="array" ref="K599">IF(LEN($F599)&gt;0,1+IFERROR(SUMPRODUCT(TRANSPOSE('Input| Projects'!$AO599:$AQ599),INDEX('Input| Escalations'!$F$27:$L$29,,MATCH(S$9,'Input| Escalations'!$F$21:$L$21,0))),0),0)</f>
        <v>0</v>
      </c>
      <c r="L599" s="194" cm="1">
        <f t="array" ref="L599">IF(LEN($F599)&gt;0,1+IFERROR(SUMPRODUCT(TRANSPOSE('Input| Projects'!$AO599:$AQ599),INDEX('Input| Escalations'!$F$27:$L$29,,MATCH(T$9,'Input| Escalations'!$F$21:$L$21,0))),0),0)</f>
        <v>0</v>
      </c>
      <c r="M599" s="194" cm="1">
        <f t="array" ref="M599">IF(LEN($F599)&gt;0,1+IFERROR(SUMPRODUCT(TRANSPOSE('Input| Projects'!$AO599:$AQ599),INDEX('Input| Escalations'!$F$27:$L$29,,MATCH(U$9,'Input| Escalations'!$F$21:$L$21,0))),0),0)</f>
        <v>0</v>
      </c>
      <c r="N599" s="194" cm="1">
        <f t="array" ref="N599">IF(LEN($F599)&gt;0,1+IFERROR(SUMPRODUCT(TRANSPOSE('Input| Projects'!$AO599:$AQ599),INDEX('Input| Escalations'!$F$27:$L$29,,MATCH(V$9,'Input| Escalations'!$F$21:$L$21,0))),0),0)</f>
        <v>0</v>
      </c>
      <c r="O599" s="194" cm="1">
        <f t="array" ref="O599">IF(LEN($F599)&gt;0,1+IFERROR(SUMPRODUCT(TRANSPOSE('Input| Projects'!$AO599:$AQ599),INDEX('Input| Escalations'!$F$27:$L$29,,MATCH(W$9,'Input| Escalations'!$F$21:$L$21,0))),0),0)</f>
        <v>0</v>
      </c>
      <c r="P599" s="10"/>
      <c r="Q599" s="172">
        <f>IFERROR(IF(ISNUMBER(FIND("decision",'Input| Setup'!$F$6)),'Input| Projects'!Y599,'Input| Projects'!I599)*'Input| Escalations'!$I$17*I599,0)</f>
        <v>0</v>
      </c>
      <c r="R599" s="172">
        <f>IFERROR(IF(ISNUMBER(FIND("decision",'Input| Setup'!$F$6)),'Input| Projects'!Z599,'Input| Projects'!J599)*'Input| Escalations'!$I$17*J599,0)</f>
        <v>0</v>
      </c>
      <c r="S599" s="172">
        <f>IFERROR(IF(ISNUMBER(FIND("decision",'Input| Setup'!$F$6)),'Input| Projects'!AA599,'Input| Projects'!K599)*'Input| Escalations'!$I$17*K599,0)</f>
        <v>0</v>
      </c>
      <c r="T599" s="172">
        <f>IFERROR(IF(ISNUMBER(FIND("decision",'Input| Setup'!$F$6)),'Input| Projects'!AB599,'Input| Projects'!L599)*'Input| Escalations'!$I$17*L599,0)</f>
        <v>0</v>
      </c>
      <c r="U599" s="172">
        <f>IFERROR(IF(ISNUMBER(FIND("decision",'Input| Setup'!$F$6)),'Input| Projects'!AC599,'Input| Projects'!M599)*'Input| Escalations'!$I$17*M599,0)</f>
        <v>0</v>
      </c>
      <c r="V599" s="172">
        <f>IFERROR(IF(ISNUMBER(FIND("decision",'Input| Setup'!$F$6)),'Input| Projects'!AD599,'Input| Projects'!N599)*'Input| Escalations'!$I$17*N599,0)</f>
        <v>0</v>
      </c>
      <c r="W599" s="172">
        <f>IFERROR(IF(ISNUMBER(FIND("decision",'Input| Setup'!$F$6)),'Input| Projects'!AE599,'Input| Projects'!O599)*'Input| Escalations'!$I$17*O599,0)</f>
        <v>0</v>
      </c>
      <c r="X599" s="175"/>
      <c r="Y599" s="172">
        <f>IF(ISNUMBER(FIND("decision",'Input| Setup'!$F$6)),'Input| Projects'!AG599,'Input| Projects'!Q599)*I599*'Input| Escalations'!$I$17</f>
        <v>0</v>
      </c>
      <c r="Z599" s="172">
        <f>IF(ISNUMBER(FIND("decision",'Input| Setup'!$F$6)),'Input| Projects'!AH599,'Input| Projects'!R599)*J599*'Input| Escalations'!$I$17</f>
        <v>0</v>
      </c>
      <c r="AA599" s="172">
        <f>IF(ISNUMBER(FIND("decision",'Input| Setup'!$F$6)),'Input| Projects'!AI599,'Input| Projects'!S599)*K599*'Input| Escalations'!$I$17</f>
        <v>0</v>
      </c>
      <c r="AB599" s="172">
        <f>IF(ISNUMBER(FIND("decision",'Input| Setup'!$F$6)),'Input| Projects'!AJ599,'Input| Projects'!T599)*L599*'Input| Escalations'!$I$17</f>
        <v>0</v>
      </c>
      <c r="AC599" s="172">
        <f>IF(ISNUMBER(FIND("decision",'Input| Setup'!$F$6)),'Input| Projects'!AK599,'Input| Projects'!U599)*M599*'Input| Escalations'!$I$17</f>
        <v>0</v>
      </c>
      <c r="AD599" s="172">
        <f>IF(ISNUMBER(FIND("decision",'Input| Setup'!$F$6)),'Input| Projects'!AL599,'Input| Projects'!V599)*N599*'Input| Escalations'!$I$17</f>
        <v>0</v>
      </c>
      <c r="AE599" s="172">
        <f>IF(ISNUMBER(FIND("decision",'Input| Setup'!$F$6)),'Input| Projects'!AM599,'Input| Projects'!W599)*O599*'Input| Escalations'!$I$17</f>
        <v>0</v>
      </c>
      <c r="AF599" s="175"/>
      <c r="AG599" s="172" cm="1">
        <f t="array" ref="AG599">IFERROR(--('Input| Projects'!$AS599="Yes")*_xlfn.SWITCH('Input| Overheads'!$C$50,"Direct costs",'Calc| Overheads Allocation'!C$8*Q599,"Internal labour",'Calc| Overheads Allocation'!C$8*Q599*'Input| Projects'!$AO599,"DNSP defined",'Calc| Overheads Allocation'!C$78*'Input| Projects'!$AV599,0),0)</f>
        <v>0</v>
      </c>
      <c r="AH599" s="172" cm="1">
        <f t="array" ref="AH599">IFERROR(--('Input| Projects'!$AS599="Yes")*_xlfn.SWITCH('Input| Overheads'!$C$50,"Direct costs",'Calc| Overheads Allocation'!D$8*R599,"Internal labour",'Calc| Overheads Allocation'!D$8*R599*'Input| Projects'!$AO599,"DNSP defined",'Calc| Overheads Allocation'!D$78*'Input| Projects'!$AV599,0),0)</f>
        <v>0</v>
      </c>
      <c r="AI599" s="172" cm="1">
        <f t="array" ref="AI599">IFERROR(--('Input| Projects'!$AS599="Yes")*_xlfn.SWITCH('Input| Overheads'!$C$50,"Direct costs",'Calc| Overheads Allocation'!E$8*S599,"Internal labour",'Calc| Overheads Allocation'!E$8*S599*'Input| Projects'!$AO599,"DNSP defined",'Calc| Overheads Allocation'!E$78*'Input| Projects'!$AV599,0),0)</f>
        <v>0</v>
      </c>
      <c r="AJ599" s="172" cm="1">
        <f t="array" ref="AJ599">IFERROR(--('Input| Projects'!$AS599="Yes")*_xlfn.SWITCH('Input| Overheads'!$C$50,"Direct costs",'Calc| Overheads Allocation'!F$8*T599,"Internal labour",'Calc| Overheads Allocation'!F$8*T599*'Input| Projects'!$AO599,"DNSP defined",'Calc| Overheads Allocation'!F$78*'Input| Projects'!$AV599,0),0)</f>
        <v>0</v>
      </c>
      <c r="AK599" s="172" cm="1">
        <f t="array" ref="AK599">IFERROR(--('Input| Projects'!$AS599="Yes")*_xlfn.SWITCH('Input| Overheads'!$C$50,"Direct costs",'Calc| Overheads Allocation'!G$8*U599,"Internal labour",'Calc| Overheads Allocation'!G$8*U599*'Input| Projects'!$AO599,"DNSP defined",'Calc| Overheads Allocation'!G$78*'Input| Projects'!$AV599,0),0)</f>
        <v>0</v>
      </c>
      <c r="AL599" s="172" cm="1">
        <f t="array" ref="AL599">IFERROR(--('Input| Projects'!$AS599="Yes")*_xlfn.SWITCH('Input| Overheads'!$C$50,"Direct costs",'Calc| Overheads Allocation'!H$8*V599,"Internal labour",'Calc| Overheads Allocation'!H$8*V599*'Input| Projects'!$AO599,"DNSP defined",'Calc| Overheads Allocation'!H$78*'Input| Projects'!$AV599,0),0)</f>
        <v>0</v>
      </c>
      <c r="AM599" s="172" cm="1">
        <f t="array" ref="AM599">IFERROR(--('Input| Projects'!$AS599="Yes")*_xlfn.SWITCH('Input| Overheads'!$C$50,"Direct costs",'Calc| Overheads Allocation'!I$8*W599,"Internal labour",'Calc| Overheads Allocation'!I$8*W599*'Input| Projects'!$AO599,"DNSP defined",'Calc| Overheads Allocation'!I$78*'Input| Projects'!$AV599,0),0)</f>
        <v>0</v>
      </c>
      <c r="AN599" s="175"/>
      <c r="AO599" s="172" cm="1">
        <f t="array" ref="AO599">IFERROR(--('Input| Projects'!$AT599="Yes")*_xlfn.SWITCH('Input| Overheads'!$C$50,"Direct costs",'Calc| Overheads Allocation'!C$9*Q599,"Internal labour",'Calc| Overheads Allocation'!C$9*Q599*'Input| Projects'!$AO599,"DNSP defined",'Calc| Overheads Allocation'!C$79*'Input| Projects'!$AW599,0),0)</f>
        <v>0</v>
      </c>
      <c r="AP599" s="172" cm="1">
        <f t="array" ref="AP599">IFERROR(--('Input| Projects'!$AT599="Yes")*_xlfn.SWITCH('Input| Overheads'!$C$50,"Direct costs",'Calc| Overheads Allocation'!D$9*R599,"Internal labour",'Calc| Overheads Allocation'!D$9*R599*'Input| Projects'!$AO599,"DNSP defined",'Calc| Overheads Allocation'!D$79*'Input| Projects'!$AW599,0),0)</f>
        <v>0</v>
      </c>
      <c r="AQ599" s="172" cm="1">
        <f t="array" ref="AQ599">IFERROR(--('Input| Projects'!$AT599="Yes")*_xlfn.SWITCH('Input| Overheads'!$C$50,"Direct costs",'Calc| Overheads Allocation'!E$9*S599,"Internal labour",'Calc| Overheads Allocation'!E$9*S599*'Input| Projects'!$AO599,"DNSP defined",'Calc| Overheads Allocation'!E$79*'Input| Projects'!$AW599,0),0)</f>
        <v>0</v>
      </c>
      <c r="AR599" s="172" cm="1">
        <f t="array" ref="AR599">IFERROR(--('Input| Projects'!$AT599="Yes")*_xlfn.SWITCH('Input| Overheads'!$C$50,"Direct costs",'Calc| Overheads Allocation'!F$9*T599,"Internal labour",'Calc| Overheads Allocation'!F$9*T599*'Input| Projects'!$AO599,"DNSP defined",'Calc| Overheads Allocation'!F$79*'Input| Projects'!$AW599,0),0)</f>
        <v>0</v>
      </c>
      <c r="AS599" s="172" cm="1">
        <f t="array" ref="AS599">IFERROR(--('Input| Projects'!$AT599="Yes")*_xlfn.SWITCH('Input| Overheads'!$C$50,"Direct costs",'Calc| Overheads Allocation'!G$9*U599,"Internal labour",'Calc| Overheads Allocation'!G$9*U599*'Input| Projects'!$AO599,"DNSP defined",'Calc| Overheads Allocation'!G$79*'Input| Projects'!$AW599,0),0)</f>
        <v>0</v>
      </c>
      <c r="AT599" s="172" cm="1">
        <f t="array" ref="AT599">IFERROR(--('Input| Projects'!$AT599="Yes")*_xlfn.SWITCH('Input| Overheads'!$C$50,"Direct costs",'Calc| Overheads Allocation'!H$9*V599,"Internal labour",'Calc| Overheads Allocation'!H$9*V599*'Input| Projects'!$AO599,"DNSP defined",'Calc| Overheads Allocation'!H$79*'Input| Projects'!$AW599,0),0)</f>
        <v>0</v>
      </c>
      <c r="AU599" s="172" cm="1">
        <f t="array" ref="AU599">IFERROR(--('Input| Projects'!$AT599="Yes")*_xlfn.SWITCH('Input| Overheads'!$C$50,"Direct costs",'Calc| Overheads Allocation'!I$9*W599,"Internal labour",'Calc| Overheads Allocation'!I$9*W599*'Input| Projects'!$AO599,"DNSP defined",'Calc| Overheads Allocation'!I$79*'Input| Projects'!$AW599,0),0)</f>
        <v>0</v>
      </c>
      <c r="AV599" s="175"/>
      <c r="AW599" s="172">
        <f t="shared" si="222"/>
        <v>0</v>
      </c>
      <c r="AX599" s="172">
        <f t="shared" si="223"/>
        <v>0</v>
      </c>
      <c r="AY599" s="172">
        <f t="shared" si="224"/>
        <v>0</v>
      </c>
      <c r="AZ599" s="172">
        <f t="shared" si="225"/>
        <v>0</v>
      </c>
      <c r="BA599" s="172">
        <f t="shared" si="226"/>
        <v>0</v>
      </c>
      <c r="BB599" s="172">
        <f t="shared" si="227"/>
        <v>0</v>
      </c>
      <c r="BC599" s="172">
        <f t="shared" si="228"/>
        <v>0</v>
      </c>
      <c r="BD599" s="176"/>
      <c r="BE599" s="172">
        <f t="shared" si="229"/>
        <v>0</v>
      </c>
      <c r="BF599" s="172">
        <f t="shared" si="230"/>
        <v>0</v>
      </c>
      <c r="BG599" s="172">
        <f t="shared" si="231"/>
        <v>0</v>
      </c>
      <c r="BH599" s="172">
        <f t="shared" si="232"/>
        <v>0</v>
      </c>
      <c r="BI599" s="172">
        <f t="shared" si="233"/>
        <v>0</v>
      </c>
      <c r="BJ599" s="172">
        <f t="shared" si="234"/>
        <v>0</v>
      </c>
      <c r="BK599" s="172">
        <f t="shared" si="235"/>
        <v>0</v>
      </c>
      <c r="BL599" s="176"/>
      <c r="BM599" s="172">
        <f t="shared" si="214"/>
        <v>0</v>
      </c>
      <c r="BN599" s="172">
        <f t="shared" si="215"/>
        <v>0</v>
      </c>
      <c r="BO599" s="172">
        <f t="shared" si="216"/>
        <v>0</v>
      </c>
      <c r="BP599" s="172">
        <f t="shared" si="217"/>
        <v>0</v>
      </c>
      <c r="BQ599" s="172">
        <f t="shared" si="218"/>
        <v>0</v>
      </c>
      <c r="BR599" s="172">
        <f t="shared" si="219"/>
        <v>0</v>
      </c>
      <c r="BS599" s="172">
        <f t="shared" si="220"/>
        <v>0</v>
      </c>
      <c r="BT599" s="55"/>
      <c r="BU599" s="158">
        <f>SUMIF('Input| Projects'!$BA$8:$CX$8,RIGHT(BU$9,3),'Input| Projects'!$BA599:$CX599)</f>
        <v>0</v>
      </c>
      <c r="BV599" s="158">
        <f>SUMIF('Input| Projects'!$BA$8:$CX$8,RIGHT(BV$9,3),'Input| Projects'!$BA599:$CX599)</f>
        <v>0</v>
      </c>
      <c r="BW599" s="79" t="str">
        <f t="shared" si="221"/>
        <v/>
      </c>
    </row>
    <row r="600" spans="2:75" x14ac:dyDescent="0.2">
      <c r="B600" s="123">
        <f>IFERROR('Input| Projects'!B600,"")</f>
        <v>591</v>
      </c>
      <c r="C600" s="160" t="str">
        <f>IFERROR(IF('Input| Projects'!C600="","",'Input| Projects'!C600),"")</f>
        <v/>
      </c>
      <c r="D600" s="160" t="str">
        <f>IFERROR(IF('Input| Projects'!D600="","",'Input| Projects'!D600),"")</f>
        <v/>
      </c>
      <c r="E600" s="53"/>
      <c r="F600" s="160" t="str">
        <f>IF(LEN('Input| Projects'!F600)&gt;0,'Input| Projects'!F600,"")</f>
        <v/>
      </c>
      <c r="G600" s="160" t="str">
        <f>IF(LEN('Input| Projects'!G600)&gt;0,'Input| Projects'!G600,"")</f>
        <v/>
      </c>
      <c r="H600" s="10"/>
      <c r="I600" s="194" cm="1">
        <f t="array" ref="I600">IF(LEN($F600)&gt;0,1+IFERROR(SUMPRODUCT(TRANSPOSE('Input| Projects'!$AO600:$AQ600),INDEX('Input| Escalations'!$F$27:$L$29,,MATCH(Q$9,'Input| Escalations'!$F$21:$L$21,0))),0),0)</f>
        <v>0</v>
      </c>
      <c r="J600" s="194" cm="1">
        <f t="array" ref="J600">IF(LEN($F600)&gt;0,1+IFERROR(SUMPRODUCT(TRANSPOSE('Input| Projects'!$AO600:$AQ600),INDEX('Input| Escalations'!$F$27:$L$29,,MATCH(R$9,'Input| Escalations'!$F$21:$L$21,0))),0),0)</f>
        <v>0</v>
      </c>
      <c r="K600" s="194" cm="1">
        <f t="array" ref="K600">IF(LEN($F600)&gt;0,1+IFERROR(SUMPRODUCT(TRANSPOSE('Input| Projects'!$AO600:$AQ600),INDEX('Input| Escalations'!$F$27:$L$29,,MATCH(S$9,'Input| Escalations'!$F$21:$L$21,0))),0),0)</f>
        <v>0</v>
      </c>
      <c r="L600" s="194" cm="1">
        <f t="array" ref="L600">IF(LEN($F600)&gt;0,1+IFERROR(SUMPRODUCT(TRANSPOSE('Input| Projects'!$AO600:$AQ600),INDEX('Input| Escalations'!$F$27:$L$29,,MATCH(T$9,'Input| Escalations'!$F$21:$L$21,0))),0),0)</f>
        <v>0</v>
      </c>
      <c r="M600" s="194" cm="1">
        <f t="array" ref="M600">IF(LEN($F600)&gt;0,1+IFERROR(SUMPRODUCT(TRANSPOSE('Input| Projects'!$AO600:$AQ600),INDEX('Input| Escalations'!$F$27:$L$29,,MATCH(U$9,'Input| Escalations'!$F$21:$L$21,0))),0),0)</f>
        <v>0</v>
      </c>
      <c r="N600" s="194" cm="1">
        <f t="array" ref="N600">IF(LEN($F600)&gt;0,1+IFERROR(SUMPRODUCT(TRANSPOSE('Input| Projects'!$AO600:$AQ600),INDEX('Input| Escalations'!$F$27:$L$29,,MATCH(V$9,'Input| Escalations'!$F$21:$L$21,0))),0),0)</f>
        <v>0</v>
      </c>
      <c r="O600" s="194" cm="1">
        <f t="array" ref="O600">IF(LEN($F600)&gt;0,1+IFERROR(SUMPRODUCT(TRANSPOSE('Input| Projects'!$AO600:$AQ600),INDEX('Input| Escalations'!$F$27:$L$29,,MATCH(W$9,'Input| Escalations'!$F$21:$L$21,0))),0),0)</f>
        <v>0</v>
      </c>
      <c r="P600" s="10"/>
      <c r="Q600" s="172">
        <f>IFERROR(IF(ISNUMBER(FIND("decision",'Input| Setup'!$F$6)),'Input| Projects'!Y600,'Input| Projects'!I600)*'Input| Escalations'!$I$17*I600,0)</f>
        <v>0</v>
      </c>
      <c r="R600" s="172">
        <f>IFERROR(IF(ISNUMBER(FIND("decision",'Input| Setup'!$F$6)),'Input| Projects'!Z600,'Input| Projects'!J600)*'Input| Escalations'!$I$17*J600,0)</f>
        <v>0</v>
      </c>
      <c r="S600" s="172">
        <f>IFERROR(IF(ISNUMBER(FIND("decision",'Input| Setup'!$F$6)),'Input| Projects'!AA600,'Input| Projects'!K600)*'Input| Escalations'!$I$17*K600,0)</f>
        <v>0</v>
      </c>
      <c r="T600" s="172">
        <f>IFERROR(IF(ISNUMBER(FIND("decision",'Input| Setup'!$F$6)),'Input| Projects'!AB600,'Input| Projects'!L600)*'Input| Escalations'!$I$17*L600,0)</f>
        <v>0</v>
      </c>
      <c r="U600" s="172">
        <f>IFERROR(IF(ISNUMBER(FIND("decision",'Input| Setup'!$F$6)),'Input| Projects'!AC600,'Input| Projects'!M600)*'Input| Escalations'!$I$17*M600,0)</f>
        <v>0</v>
      </c>
      <c r="V600" s="172">
        <f>IFERROR(IF(ISNUMBER(FIND("decision",'Input| Setup'!$F$6)),'Input| Projects'!AD600,'Input| Projects'!N600)*'Input| Escalations'!$I$17*N600,0)</f>
        <v>0</v>
      </c>
      <c r="W600" s="172">
        <f>IFERROR(IF(ISNUMBER(FIND("decision",'Input| Setup'!$F$6)),'Input| Projects'!AE600,'Input| Projects'!O600)*'Input| Escalations'!$I$17*O600,0)</f>
        <v>0</v>
      </c>
      <c r="X600" s="175"/>
      <c r="Y600" s="172">
        <f>IF(ISNUMBER(FIND("decision",'Input| Setup'!$F$6)),'Input| Projects'!AG600,'Input| Projects'!Q600)*I600*'Input| Escalations'!$I$17</f>
        <v>0</v>
      </c>
      <c r="Z600" s="172">
        <f>IF(ISNUMBER(FIND("decision",'Input| Setup'!$F$6)),'Input| Projects'!AH600,'Input| Projects'!R600)*J600*'Input| Escalations'!$I$17</f>
        <v>0</v>
      </c>
      <c r="AA600" s="172">
        <f>IF(ISNUMBER(FIND("decision",'Input| Setup'!$F$6)),'Input| Projects'!AI600,'Input| Projects'!S600)*K600*'Input| Escalations'!$I$17</f>
        <v>0</v>
      </c>
      <c r="AB600" s="172">
        <f>IF(ISNUMBER(FIND("decision",'Input| Setup'!$F$6)),'Input| Projects'!AJ600,'Input| Projects'!T600)*L600*'Input| Escalations'!$I$17</f>
        <v>0</v>
      </c>
      <c r="AC600" s="172">
        <f>IF(ISNUMBER(FIND("decision",'Input| Setup'!$F$6)),'Input| Projects'!AK600,'Input| Projects'!U600)*M600*'Input| Escalations'!$I$17</f>
        <v>0</v>
      </c>
      <c r="AD600" s="172">
        <f>IF(ISNUMBER(FIND("decision",'Input| Setup'!$F$6)),'Input| Projects'!AL600,'Input| Projects'!V600)*N600*'Input| Escalations'!$I$17</f>
        <v>0</v>
      </c>
      <c r="AE600" s="172">
        <f>IF(ISNUMBER(FIND("decision",'Input| Setup'!$F$6)),'Input| Projects'!AM600,'Input| Projects'!W600)*O600*'Input| Escalations'!$I$17</f>
        <v>0</v>
      </c>
      <c r="AF600" s="175"/>
      <c r="AG600" s="172" cm="1">
        <f t="array" ref="AG600">IFERROR(--('Input| Projects'!$AS600="Yes")*_xlfn.SWITCH('Input| Overheads'!$C$50,"Direct costs",'Calc| Overheads Allocation'!C$8*Q600,"Internal labour",'Calc| Overheads Allocation'!C$8*Q600*'Input| Projects'!$AO600,"DNSP defined",'Calc| Overheads Allocation'!C$78*'Input| Projects'!$AV600,0),0)</f>
        <v>0</v>
      </c>
      <c r="AH600" s="172" cm="1">
        <f t="array" ref="AH600">IFERROR(--('Input| Projects'!$AS600="Yes")*_xlfn.SWITCH('Input| Overheads'!$C$50,"Direct costs",'Calc| Overheads Allocation'!D$8*R600,"Internal labour",'Calc| Overheads Allocation'!D$8*R600*'Input| Projects'!$AO600,"DNSP defined",'Calc| Overheads Allocation'!D$78*'Input| Projects'!$AV600,0),0)</f>
        <v>0</v>
      </c>
      <c r="AI600" s="172" cm="1">
        <f t="array" ref="AI600">IFERROR(--('Input| Projects'!$AS600="Yes")*_xlfn.SWITCH('Input| Overheads'!$C$50,"Direct costs",'Calc| Overheads Allocation'!E$8*S600,"Internal labour",'Calc| Overheads Allocation'!E$8*S600*'Input| Projects'!$AO600,"DNSP defined",'Calc| Overheads Allocation'!E$78*'Input| Projects'!$AV600,0),0)</f>
        <v>0</v>
      </c>
      <c r="AJ600" s="172" cm="1">
        <f t="array" ref="AJ600">IFERROR(--('Input| Projects'!$AS600="Yes")*_xlfn.SWITCH('Input| Overheads'!$C$50,"Direct costs",'Calc| Overheads Allocation'!F$8*T600,"Internal labour",'Calc| Overheads Allocation'!F$8*T600*'Input| Projects'!$AO600,"DNSP defined",'Calc| Overheads Allocation'!F$78*'Input| Projects'!$AV600,0),0)</f>
        <v>0</v>
      </c>
      <c r="AK600" s="172" cm="1">
        <f t="array" ref="AK600">IFERROR(--('Input| Projects'!$AS600="Yes")*_xlfn.SWITCH('Input| Overheads'!$C$50,"Direct costs",'Calc| Overheads Allocation'!G$8*U600,"Internal labour",'Calc| Overheads Allocation'!G$8*U600*'Input| Projects'!$AO600,"DNSP defined",'Calc| Overheads Allocation'!G$78*'Input| Projects'!$AV600,0),0)</f>
        <v>0</v>
      </c>
      <c r="AL600" s="172" cm="1">
        <f t="array" ref="AL600">IFERROR(--('Input| Projects'!$AS600="Yes")*_xlfn.SWITCH('Input| Overheads'!$C$50,"Direct costs",'Calc| Overheads Allocation'!H$8*V600,"Internal labour",'Calc| Overheads Allocation'!H$8*V600*'Input| Projects'!$AO600,"DNSP defined",'Calc| Overheads Allocation'!H$78*'Input| Projects'!$AV600,0),0)</f>
        <v>0</v>
      </c>
      <c r="AM600" s="172" cm="1">
        <f t="array" ref="AM600">IFERROR(--('Input| Projects'!$AS600="Yes")*_xlfn.SWITCH('Input| Overheads'!$C$50,"Direct costs",'Calc| Overheads Allocation'!I$8*W600,"Internal labour",'Calc| Overheads Allocation'!I$8*W600*'Input| Projects'!$AO600,"DNSP defined",'Calc| Overheads Allocation'!I$78*'Input| Projects'!$AV600,0),0)</f>
        <v>0</v>
      </c>
      <c r="AN600" s="175"/>
      <c r="AO600" s="172" cm="1">
        <f t="array" ref="AO600">IFERROR(--('Input| Projects'!$AT600="Yes")*_xlfn.SWITCH('Input| Overheads'!$C$50,"Direct costs",'Calc| Overheads Allocation'!C$9*Q600,"Internal labour",'Calc| Overheads Allocation'!C$9*Q600*'Input| Projects'!$AO600,"DNSP defined",'Calc| Overheads Allocation'!C$79*'Input| Projects'!$AW600,0),0)</f>
        <v>0</v>
      </c>
      <c r="AP600" s="172" cm="1">
        <f t="array" ref="AP600">IFERROR(--('Input| Projects'!$AT600="Yes")*_xlfn.SWITCH('Input| Overheads'!$C$50,"Direct costs",'Calc| Overheads Allocation'!D$9*R600,"Internal labour",'Calc| Overheads Allocation'!D$9*R600*'Input| Projects'!$AO600,"DNSP defined",'Calc| Overheads Allocation'!D$79*'Input| Projects'!$AW600,0),0)</f>
        <v>0</v>
      </c>
      <c r="AQ600" s="172" cm="1">
        <f t="array" ref="AQ600">IFERROR(--('Input| Projects'!$AT600="Yes")*_xlfn.SWITCH('Input| Overheads'!$C$50,"Direct costs",'Calc| Overheads Allocation'!E$9*S600,"Internal labour",'Calc| Overheads Allocation'!E$9*S600*'Input| Projects'!$AO600,"DNSP defined",'Calc| Overheads Allocation'!E$79*'Input| Projects'!$AW600,0),0)</f>
        <v>0</v>
      </c>
      <c r="AR600" s="172" cm="1">
        <f t="array" ref="AR600">IFERROR(--('Input| Projects'!$AT600="Yes")*_xlfn.SWITCH('Input| Overheads'!$C$50,"Direct costs",'Calc| Overheads Allocation'!F$9*T600,"Internal labour",'Calc| Overheads Allocation'!F$9*T600*'Input| Projects'!$AO600,"DNSP defined",'Calc| Overheads Allocation'!F$79*'Input| Projects'!$AW600,0),0)</f>
        <v>0</v>
      </c>
      <c r="AS600" s="172" cm="1">
        <f t="array" ref="AS600">IFERROR(--('Input| Projects'!$AT600="Yes")*_xlfn.SWITCH('Input| Overheads'!$C$50,"Direct costs",'Calc| Overheads Allocation'!G$9*U600,"Internal labour",'Calc| Overheads Allocation'!G$9*U600*'Input| Projects'!$AO600,"DNSP defined",'Calc| Overheads Allocation'!G$79*'Input| Projects'!$AW600,0),0)</f>
        <v>0</v>
      </c>
      <c r="AT600" s="172" cm="1">
        <f t="array" ref="AT600">IFERROR(--('Input| Projects'!$AT600="Yes")*_xlfn.SWITCH('Input| Overheads'!$C$50,"Direct costs",'Calc| Overheads Allocation'!H$9*V600,"Internal labour",'Calc| Overheads Allocation'!H$9*V600*'Input| Projects'!$AO600,"DNSP defined",'Calc| Overheads Allocation'!H$79*'Input| Projects'!$AW600,0),0)</f>
        <v>0</v>
      </c>
      <c r="AU600" s="172" cm="1">
        <f t="array" ref="AU600">IFERROR(--('Input| Projects'!$AT600="Yes")*_xlfn.SWITCH('Input| Overheads'!$C$50,"Direct costs",'Calc| Overheads Allocation'!I$9*W600,"Internal labour",'Calc| Overheads Allocation'!I$9*W600*'Input| Projects'!$AO600,"DNSP defined",'Calc| Overheads Allocation'!I$79*'Input| Projects'!$AW600,0),0)</f>
        <v>0</v>
      </c>
      <c r="AV600" s="175"/>
      <c r="AW600" s="172">
        <f t="shared" si="222"/>
        <v>0</v>
      </c>
      <c r="AX600" s="172">
        <f t="shared" si="223"/>
        <v>0</v>
      </c>
      <c r="AY600" s="172">
        <f t="shared" si="224"/>
        <v>0</v>
      </c>
      <c r="AZ600" s="172">
        <f t="shared" si="225"/>
        <v>0</v>
      </c>
      <c r="BA600" s="172">
        <f t="shared" si="226"/>
        <v>0</v>
      </c>
      <c r="BB600" s="172">
        <f t="shared" si="227"/>
        <v>0</v>
      </c>
      <c r="BC600" s="172">
        <f t="shared" si="228"/>
        <v>0</v>
      </c>
      <c r="BD600" s="176"/>
      <c r="BE600" s="172">
        <f t="shared" si="229"/>
        <v>0</v>
      </c>
      <c r="BF600" s="172">
        <f t="shared" si="230"/>
        <v>0</v>
      </c>
      <c r="BG600" s="172">
        <f t="shared" si="231"/>
        <v>0</v>
      </c>
      <c r="BH600" s="172">
        <f t="shared" si="232"/>
        <v>0</v>
      </c>
      <c r="BI600" s="172">
        <f t="shared" si="233"/>
        <v>0</v>
      </c>
      <c r="BJ600" s="172">
        <f t="shared" si="234"/>
        <v>0</v>
      </c>
      <c r="BK600" s="172">
        <f t="shared" si="235"/>
        <v>0</v>
      </c>
      <c r="BL600" s="176"/>
      <c r="BM600" s="172">
        <f t="shared" si="214"/>
        <v>0</v>
      </c>
      <c r="BN600" s="172">
        <f t="shared" si="215"/>
        <v>0</v>
      </c>
      <c r="BO600" s="172">
        <f t="shared" si="216"/>
        <v>0</v>
      </c>
      <c r="BP600" s="172">
        <f t="shared" si="217"/>
        <v>0</v>
      </c>
      <c r="BQ600" s="172">
        <f t="shared" si="218"/>
        <v>0</v>
      </c>
      <c r="BR600" s="172">
        <f t="shared" si="219"/>
        <v>0</v>
      </c>
      <c r="BS600" s="172">
        <f t="shared" si="220"/>
        <v>0</v>
      </c>
      <c r="BT600" s="55"/>
      <c r="BU600" s="158">
        <f>SUMIF('Input| Projects'!$BA$8:$CX$8,RIGHT(BU$9,3),'Input| Projects'!$BA600:$CX600)</f>
        <v>0</v>
      </c>
      <c r="BV600" s="158">
        <f>SUMIF('Input| Projects'!$BA$8:$CX$8,RIGHT(BV$9,3),'Input| Projects'!$BA600:$CX600)</f>
        <v>0</v>
      </c>
      <c r="BW600" s="79" t="str">
        <f t="shared" si="221"/>
        <v/>
      </c>
    </row>
    <row r="601" spans="2:75" x14ac:dyDescent="0.2">
      <c r="B601" s="123">
        <f>IFERROR('Input| Projects'!B601,"")</f>
        <v>592</v>
      </c>
      <c r="C601" s="160" t="str">
        <f>IFERROR(IF('Input| Projects'!C601="","",'Input| Projects'!C601),"")</f>
        <v/>
      </c>
      <c r="D601" s="160" t="str">
        <f>IFERROR(IF('Input| Projects'!D601="","",'Input| Projects'!D601),"")</f>
        <v/>
      </c>
      <c r="E601" s="53"/>
      <c r="F601" s="160" t="str">
        <f>IF(LEN('Input| Projects'!F601)&gt;0,'Input| Projects'!F601,"")</f>
        <v/>
      </c>
      <c r="G601" s="160" t="str">
        <f>IF(LEN('Input| Projects'!G601)&gt;0,'Input| Projects'!G601,"")</f>
        <v/>
      </c>
      <c r="H601" s="10"/>
      <c r="I601" s="194" cm="1">
        <f t="array" ref="I601">IF(LEN($F601)&gt;0,1+IFERROR(SUMPRODUCT(TRANSPOSE('Input| Projects'!$AO601:$AQ601),INDEX('Input| Escalations'!$F$27:$L$29,,MATCH(Q$9,'Input| Escalations'!$F$21:$L$21,0))),0),0)</f>
        <v>0</v>
      </c>
      <c r="J601" s="194" cm="1">
        <f t="array" ref="J601">IF(LEN($F601)&gt;0,1+IFERROR(SUMPRODUCT(TRANSPOSE('Input| Projects'!$AO601:$AQ601),INDEX('Input| Escalations'!$F$27:$L$29,,MATCH(R$9,'Input| Escalations'!$F$21:$L$21,0))),0),0)</f>
        <v>0</v>
      </c>
      <c r="K601" s="194" cm="1">
        <f t="array" ref="K601">IF(LEN($F601)&gt;0,1+IFERROR(SUMPRODUCT(TRANSPOSE('Input| Projects'!$AO601:$AQ601),INDEX('Input| Escalations'!$F$27:$L$29,,MATCH(S$9,'Input| Escalations'!$F$21:$L$21,0))),0),0)</f>
        <v>0</v>
      </c>
      <c r="L601" s="194" cm="1">
        <f t="array" ref="L601">IF(LEN($F601)&gt;0,1+IFERROR(SUMPRODUCT(TRANSPOSE('Input| Projects'!$AO601:$AQ601),INDEX('Input| Escalations'!$F$27:$L$29,,MATCH(T$9,'Input| Escalations'!$F$21:$L$21,0))),0),0)</f>
        <v>0</v>
      </c>
      <c r="M601" s="194" cm="1">
        <f t="array" ref="M601">IF(LEN($F601)&gt;0,1+IFERROR(SUMPRODUCT(TRANSPOSE('Input| Projects'!$AO601:$AQ601),INDEX('Input| Escalations'!$F$27:$L$29,,MATCH(U$9,'Input| Escalations'!$F$21:$L$21,0))),0),0)</f>
        <v>0</v>
      </c>
      <c r="N601" s="194" cm="1">
        <f t="array" ref="N601">IF(LEN($F601)&gt;0,1+IFERROR(SUMPRODUCT(TRANSPOSE('Input| Projects'!$AO601:$AQ601),INDEX('Input| Escalations'!$F$27:$L$29,,MATCH(V$9,'Input| Escalations'!$F$21:$L$21,0))),0),0)</f>
        <v>0</v>
      </c>
      <c r="O601" s="194" cm="1">
        <f t="array" ref="O601">IF(LEN($F601)&gt;0,1+IFERROR(SUMPRODUCT(TRANSPOSE('Input| Projects'!$AO601:$AQ601),INDEX('Input| Escalations'!$F$27:$L$29,,MATCH(W$9,'Input| Escalations'!$F$21:$L$21,0))),0),0)</f>
        <v>0</v>
      </c>
      <c r="P601" s="10"/>
      <c r="Q601" s="172">
        <f>IFERROR(IF(ISNUMBER(FIND("decision",'Input| Setup'!$F$6)),'Input| Projects'!Y601,'Input| Projects'!I601)*'Input| Escalations'!$I$17*I601,0)</f>
        <v>0</v>
      </c>
      <c r="R601" s="172">
        <f>IFERROR(IF(ISNUMBER(FIND("decision",'Input| Setup'!$F$6)),'Input| Projects'!Z601,'Input| Projects'!J601)*'Input| Escalations'!$I$17*J601,0)</f>
        <v>0</v>
      </c>
      <c r="S601" s="172">
        <f>IFERROR(IF(ISNUMBER(FIND("decision",'Input| Setup'!$F$6)),'Input| Projects'!AA601,'Input| Projects'!K601)*'Input| Escalations'!$I$17*K601,0)</f>
        <v>0</v>
      </c>
      <c r="T601" s="172">
        <f>IFERROR(IF(ISNUMBER(FIND("decision",'Input| Setup'!$F$6)),'Input| Projects'!AB601,'Input| Projects'!L601)*'Input| Escalations'!$I$17*L601,0)</f>
        <v>0</v>
      </c>
      <c r="U601" s="172">
        <f>IFERROR(IF(ISNUMBER(FIND("decision",'Input| Setup'!$F$6)),'Input| Projects'!AC601,'Input| Projects'!M601)*'Input| Escalations'!$I$17*M601,0)</f>
        <v>0</v>
      </c>
      <c r="V601" s="172">
        <f>IFERROR(IF(ISNUMBER(FIND("decision",'Input| Setup'!$F$6)),'Input| Projects'!AD601,'Input| Projects'!N601)*'Input| Escalations'!$I$17*N601,0)</f>
        <v>0</v>
      </c>
      <c r="W601" s="172">
        <f>IFERROR(IF(ISNUMBER(FIND("decision",'Input| Setup'!$F$6)),'Input| Projects'!AE601,'Input| Projects'!O601)*'Input| Escalations'!$I$17*O601,0)</f>
        <v>0</v>
      </c>
      <c r="X601" s="175"/>
      <c r="Y601" s="172">
        <f>IF(ISNUMBER(FIND("decision",'Input| Setup'!$F$6)),'Input| Projects'!AG601,'Input| Projects'!Q601)*I601*'Input| Escalations'!$I$17</f>
        <v>0</v>
      </c>
      <c r="Z601" s="172">
        <f>IF(ISNUMBER(FIND("decision",'Input| Setup'!$F$6)),'Input| Projects'!AH601,'Input| Projects'!R601)*J601*'Input| Escalations'!$I$17</f>
        <v>0</v>
      </c>
      <c r="AA601" s="172">
        <f>IF(ISNUMBER(FIND("decision",'Input| Setup'!$F$6)),'Input| Projects'!AI601,'Input| Projects'!S601)*K601*'Input| Escalations'!$I$17</f>
        <v>0</v>
      </c>
      <c r="AB601" s="172">
        <f>IF(ISNUMBER(FIND("decision",'Input| Setup'!$F$6)),'Input| Projects'!AJ601,'Input| Projects'!T601)*L601*'Input| Escalations'!$I$17</f>
        <v>0</v>
      </c>
      <c r="AC601" s="172">
        <f>IF(ISNUMBER(FIND("decision",'Input| Setup'!$F$6)),'Input| Projects'!AK601,'Input| Projects'!U601)*M601*'Input| Escalations'!$I$17</f>
        <v>0</v>
      </c>
      <c r="AD601" s="172">
        <f>IF(ISNUMBER(FIND("decision",'Input| Setup'!$F$6)),'Input| Projects'!AL601,'Input| Projects'!V601)*N601*'Input| Escalations'!$I$17</f>
        <v>0</v>
      </c>
      <c r="AE601" s="172">
        <f>IF(ISNUMBER(FIND("decision",'Input| Setup'!$F$6)),'Input| Projects'!AM601,'Input| Projects'!W601)*O601*'Input| Escalations'!$I$17</f>
        <v>0</v>
      </c>
      <c r="AF601" s="175"/>
      <c r="AG601" s="172" cm="1">
        <f t="array" ref="AG601">IFERROR(--('Input| Projects'!$AS601="Yes")*_xlfn.SWITCH('Input| Overheads'!$C$50,"Direct costs",'Calc| Overheads Allocation'!C$8*Q601,"Internal labour",'Calc| Overheads Allocation'!C$8*Q601*'Input| Projects'!$AO601,"DNSP defined",'Calc| Overheads Allocation'!C$78*'Input| Projects'!$AV601,0),0)</f>
        <v>0</v>
      </c>
      <c r="AH601" s="172" cm="1">
        <f t="array" ref="AH601">IFERROR(--('Input| Projects'!$AS601="Yes")*_xlfn.SWITCH('Input| Overheads'!$C$50,"Direct costs",'Calc| Overheads Allocation'!D$8*R601,"Internal labour",'Calc| Overheads Allocation'!D$8*R601*'Input| Projects'!$AO601,"DNSP defined",'Calc| Overheads Allocation'!D$78*'Input| Projects'!$AV601,0),0)</f>
        <v>0</v>
      </c>
      <c r="AI601" s="172" cm="1">
        <f t="array" ref="AI601">IFERROR(--('Input| Projects'!$AS601="Yes")*_xlfn.SWITCH('Input| Overheads'!$C$50,"Direct costs",'Calc| Overheads Allocation'!E$8*S601,"Internal labour",'Calc| Overheads Allocation'!E$8*S601*'Input| Projects'!$AO601,"DNSP defined",'Calc| Overheads Allocation'!E$78*'Input| Projects'!$AV601,0),0)</f>
        <v>0</v>
      </c>
      <c r="AJ601" s="172" cm="1">
        <f t="array" ref="AJ601">IFERROR(--('Input| Projects'!$AS601="Yes")*_xlfn.SWITCH('Input| Overheads'!$C$50,"Direct costs",'Calc| Overheads Allocation'!F$8*T601,"Internal labour",'Calc| Overheads Allocation'!F$8*T601*'Input| Projects'!$AO601,"DNSP defined",'Calc| Overheads Allocation'!F$78*'Input| Projects'!$AV601,0),0)</f>
        <v>0</v>
      </c>
      <c r="AK601" s="172" cm="1">
        <f t="array" ref="AK601">IFERROR(--('Input| Projects'!$AS601="Yes")*_xlfn.SWITCH('Input| Overheads'!$C$50,"Direct costs",'Calc| Overheads Allocation'!G$8*U601,"Internal labour",'Calc| Overheads Allocation'!G$8*U601*'Input| Projects'!$AO601,"DNSP defined",'Calc| Overheads Allocation'!G$78*'Input| Projects'!$AV601,0),0)</f>
        <v>0</v>
      </c>
      <c r="AL601" s="172" cm="1">
        <f t="array" ref="AL601">IFERROR(--('Input| Projects'!$AS601="Yes")*_xlfn.SWITCH('Input| Overheads'!$C$50,"Direct costs",'Calc| Overheads Allocation'!H$8*V601,"Internal labour",'Calc| Overheads Allocation'!H$8*V601*'Input| Projects'!$AO601,"DNSP defined",'Calc| Overheads Allocation'!H$78*'Input| Projects'!$AV601,0),0)</f>
        <v>0</v>
      </c>
      <c r="AM601" s="172" cm="1">
        <f t="array" ref="AM601">IFERROR(--('Input| Projects'!$AS601="Yes")*_xlfn.SWITCH('Input| Overheads'!$C$50,"Direct costs",'Calc| Overheads Allocation'!I$8*W601,"Internal labour",'Calc| Overheads Allocation'!I$8*W601*'Input| Projects'!$AO601,"DNSP defined",'Calc| Overheads Allocation'!I$78*'Input| Projects'!$AV601,0),0)</f>
        <v>0</v>
      </c>
      <c r="AN601" s="175"/>
      <c r="AO601" s="172" cm="1">
        <f t="array" ref="AO601">IFERROR(--('Input| Projects'!$AT601="Yes")*_xlfn.SWITCH('Input| Overheads'!$C$50,"Direct costs",'Calc| Overheads Allocation'!C$9*Q601,"Internal labour",'Calc| Overheads Allocation'!C$9*Q601*'Input| Projects'!$AO601,"DNSP defined",'Calc| Overheads Allocation'!C$79*'Input| Projects'!$AW601,0),0)</f>
        <v>0</v>
      </c>
      <c r="AP601" s="172" cm="1">
        <f t="array" ref="AP601">IFERROR(--('Input| Projects'!$AT601="Yes")*_xlfn.SWITCH('Input| Overheads'!$C$50,"Direct costs",'Calc| Overheads Allocation'!D$9*R601,"Internal labour",'Calc| Overheads Allocation'!D$9*R601*'Input| Projects'!$AO601,"DNSP defined",'Calc| Overheads Allocation'!D$79*'Input| Projects'!$AW601,0),0)</f>
        <v>0</v>
      </c>
      <c r="AQ601" s="172" cm="1">
        <f t="array" ref="AQ601">IFERROR(--('Input| Projects'!$AT601="Yes")*_xlfn.SWITCH('Input| Overheads'!$C$50,"Direct costs",'Calc| Overheads Allocation'!E$9*S601,"Internal labour",'Calc| Overheads Allocation'!E$9*S601*'Input| Projects'!$AO601,"DNSP defined",'Calc| Overheads Allocation'!E$79*'Input| Projects'!$AW601,0),0)</f>
        <v>0</v>
      </c>
      <c r="AR601" s="172" cm="1">
        <f t="array" ref="AR601">IFERROR(--('Input| Projects'!$AT601="Yes")*_xlfn.SWITCH('Input| Overheads'!$C$50,"Direct costs",'Calc| Overheads Allocation'!F$9*T601,"Internal labour",'Calc| Overheads Allocation'!F$9*T601*'Input| Projects'!$AO601,"DNSP defined",'Calc| Overheads Allocation'!F$79*'Input| Projects'!$AW601,0),0)</f>
        <v>0</v>
      </c>
      <c r="AS601" s="172" cm="1">
        <f t="array" ref="AS601">IFERROR(--('Input| Projects'!$AT601="Yes")*_xlfn.SWITCH('Input| Overheads'!$C$50,"Direct costs",'Calc| Overheads Allocation'!G$9*U601,"Internal labour",'Calc| Overheads Allocation'!G$9*U601*'Input| Projects'!$AO601,"DNSP defined",'Calc| Overheads Allocation'!G$79*'Input| Projects'!$AW601,0),0)</f>
        <v>0</v>
      </c>
      <c r="AT601" s="172" cm="1">
        <f t="array" ref="AT601">IFERROR(--('Input| Projects'!$AT601="Yes")*_xlfn.SWITCH('Input| Overheads'!$C$50,"Direct costs",'Calc| Overheads Allocation'!H$9*V601,"Internal labour",'Calc| Overheads Allocation'!H$9*V601*'Input| Projects'!$AO601,"DNSP defined",'Calc| Overheads Allocation'!H$79*'Input| Projects'!$AW601,0),0)</f>
        <v>0</v>
      </c>
      <c r="AU601" s="172" cm="1">
        <f t="array" ref="AU601">IFERROR(--('Input| Projects'!$AT601="Yes")*_xlfn.SWITCH('Input| Overheads'!$C$50,"Direct costs",'Calc| Overheads Allocation'!I$9*W601,"Internal labour",'Calc| Overheads Allocation'!I$9*W601*'Input| Projects'!$AO601,"DNSP defined",'Calc| Overheads Allocation'!I$79*'Input| Projects'!$AW601,0),0)</f>
        <v>0</v>
      </c>
      <c r="AV601" s="175"/>
      <c r="AW601" s="172">
        <f t="shared" si="222"/>
        <v>0</v>
      </c>
      <c r="AX601" s="172">
        <f t="shared" si="223"/>
        <v>0</v>
      </c>
      <c r="AY601" s="172">
        <f t="shared" si="224"/>
        <v>0</v>
      </c>
      <c r="AZ601" s="172">
        <f t="shared" si="225"/>
        <v>0</v>
      </c>
      <c r="BA601" s="172">
        <f t="shared" si="226"/>
        <v>0</v>
      </c>
      <c r="BB601" s="172">
        <f t="shared" si="227"/>
        <v>0</v>
      </c>
      <c r="BC601" s="172">
        <f t="shared" si="228"/>
        <v>0</v>
      </c>
      <c r="BD601" s="176"/>
      <c r="BE601" s="172">
        <f t="shared" si="229"/>
        <v>0</v>
      </c>
      <c r="BF601" s="172">
        <f t="shared" si="230"/>
        <v>0</v>
      </c>
      <c r="BG601" s="172">
        <f t="shared" si="231"/>
        <v>0</v>
      </c>
      <c r="BH601" s="172">
        <f t="shared" si="232"/>
        <v>0</v>
      </c>
      <c r="BI601" s="172">
        <f t="shared" si="233"/>
        <v>0</v>
      </c>
      <c r="BJ601" s="172">
        <f t="shared" si="234"/>
        <v>0</v>
      </c>
      <c r="BK601" s="172">
        <f t="shared" si="235"/>
        <v>0</v>
      </c>
      <c r="BL601" s="176"/>
      <c r="BM601" s="172">
        <f t="shared" si="214"/>
        <v>0</v>
      </c>
      <c r="BN601" s="172">
        <f t="shared" si="215"/>
        <v>0</v>
      </c>
      <c r="BO601" s="172">
        <f t="shared" si="216"/>
        <v>0</v>
      </c>
      <c r="BP601" s="172">
        <f t="shared" si="217"/>
        <v>0</v>
      </c>
      <c r="BQ601" s="172">
        <f t="shared" si="218"/>
        <v>0</v>
      </c>
      <c r="BR601" s="172">
        <f t="shared" si="219"/>
        <v>0</v>
      </c>
      <c r="BS601" s="172">
        <f t="shared" si="220"/>
        <v>0</v>
      </c>
      <c r="BT601" s="55"/>
      <c r="BU601" s="158">
        <f>SUMIF('Input| Projects'!$BA$8:$CX$8,RIGHT(BU$9,3),'Input| Projects'!$BA601:$CX601)</f>
        <v>0</v>
      </c>
      <c r="BV601" s="158">
        <f>SUMIF('Input| Projects'!$BA$8:$CX$8,RIGHT(BV$9,3),'Input| Projects'!$BA601:$CX601)</f>
        <v>0</v>
      </c>
      <c r="BW601" s="79" t="str">
        <f t="shared" si="221"/>
        <v/>
      </c>
    </row>
    <row r="602" spans="2:75" x14ac:dyDescent="0.2">
      <c r="B602" s="123">
        <f>IFERROR('Input| Projects'!B602,"")</f>
        <v>593</v>
      </c>
      <c r="C602" s="160" t="str">
        <f>IFERROR(IF('Input| Projects'!C602="","",'Input| Projects'!C602),"")</f>
        <v/>
      </c>
      <c r="D602" s="160" t="str">
        <f>IFERROR(IF('Input| Projects'!D602="","",'Input| Projects'!D602),"")</f>
        <v/>
      </c>
      <c r="E602" s="53"/>
      <c r="F602" s="160" t="str">
        <f>IF(LEN('Input| Projects'!F602)&gt;0,'Input| Projects'!F602,"")</f>
        <v/>
      </c>
      <c r="G602" s="160" t="str">
        <f>IF(LEN('Input| Projects'!G602)&gt;0,'Input| Projects'!G602,"")</f>
        <v/>
      </c>
      <c r="H602" s="10"/>
      <c r="I602" s="194" cm="1">
        <f t="array" ref="I602">IF(LEN($F602)&gt;0,1+IFERROR(SUMPRODUCT(TRANSPOSE('Input| Projects'!$AO602:$AQ602),INDEX('Input| Escalations'!$F$27:$L$29,,MATCH(Q$9,'Input| Escalations'!$F$21:$L$21,0))),0),0)</f>
        <v>0</v>
      </c>
      <c r="J602" s="194" cm="1">
        <f t="array" ref="J602">IF(LEN($F602)&gt;0,1+IFERROR(SUMPRODUCT(TRANSPOSE('Input| Projects'!$AO602:$AQ602),INDEX('Input| Escalations'!$F$27:$L$29,,MATCH(R$9,'Input| Escalations'!$F$21:$L$21,0))),0),0)</f>
        <v>0</v>
      </c>
      <c r="K602" s="194" cm="1">
        <f t="array" ref="K602">IF(LEN($F602)&gt;0,1+IFERROR(SUMPRODUCT(TRANSPOSE('Input| Projects'!$AO602:$AQ602),INDEX('Input| Escalations'!$F$27:$L$29,,MATCH(S$9,'Input| Escalations'!$F$21:$L$21,0))),0),0)</f>
        <v>0</v>
      </c>
      <c r="L602" s="194" cm="1">
        <f t="array" ref="L602">IF(LEN($F602)&gt;0,1+IFERROR(SUMPRODUCT(TRANSPOSE('Input| Projects'!$AO602:$AQ602),INDEX('Input| Escalations'!$F$27:$L$29,,MATCH(T$9,'Input| Escalations'!$F$21:$L$21,0))),0),0)</f>
        <v>0</v>
      </c>
      <c r="M602" s="194" cm="1">
        <f t="array" ref="M602">IF(LEN($F602)&gt;0,1+IFERROR(SUMPRODUCT(TRANSPOSE('Input| Projects'!$AO602:$AQ602),INDEX('Input| Escalations'!$F$27:$L$29,,MATCH(U$9,'Input| Escalations'!$F$21:$L$21,0))),0),0)</f>
        <v>0</v>
      </c>
      <c r="N602" s="194" cm="1">
        <f t="array" ref="N602">IF(LEN($F602)&gt;0,1+IFERROR(SUMPRODUCT(TRANSPOSE('Input| Projects'!$AO602:$AQ602),INDEX('Input| Escalations'!$F$27:$L$29,,MATCH(V$9,'Input| Escalations'!$F$21:$L$21,0))),0),0)</f>
        <v>0</v>
      </c>
      <c r="O602" s="194" cm="1">
        <f t="array" ref="O602">IF(LEN($F602)&gt;0,1+IFERROR(SUMPRODUCT(TRANSPOSE('Input| Projects'!$AO602:$AQ602),INDEX('Input| Escalations'!$F$27:$L$29,,MATCH(W$9,'Input| Escalations'!$F$21:$L$21,0))),0),0)</f>
        <v>0</v>
      </c>
      <c r="P602" s="10"/>
      <c r="Q602" s="172">
        <f>IFERROR(IF(ISNUMBER(FIND("decision",'Input| Setup'!$F$6)),'Input| Projects'!Y602,'Input| Projects'!I602)*'Input| Escalations'!$I$17*I602,0)</f>
        <v>0</v>
      </c>
      <c r="R602" s="172">
        <f>IFERROR(IF(ISNUMBER(FIND("decision",'Input| Setup'!$F$6)),'Input| Projects'!Z602,'Input| Projects'!J602)*'Input| Escalations'!$I$17*J602,0)</f>
        <v>0</v>
      </c>
      <c r="S602" s="172">
        <f>IFERROR(IF(ISNUMBER(FIND("decision",'Input| Setup'!$F$6)),'Input| Projects'!AA602,'Input| Projects'!K602)*'Input| Escalations'!$I$17*K602,0)</f>
        <v>0</v>
      </c>
      <c r="T602" s="172">
        <f>IFERROR(IF(ISNUMBER(FIND("decision",'Input| Setup'!$F$6)),'Input| Projects'!AB602,'Input| Projects'!L602)*'Input| Escalations'!$I$17*L602,0)</f>
        <v>0</v>
      </c>
      <c r="U602" s="172">
        <f>IFERROR(IF(ISNUMBER(FIND("decision",'Input| Setup'!$F$6)),'Input| Projects'!AC602,'Input| Projects'!M602)*'Input| Escalations'!$I$17*M602,0)</f>
        <v>0</v>
      </c>
      <c r="V602" s="172">
        <f>IFERROR(IF(ISNUMBER(FIND("decision",'Input| Setup'!$F$6)),'Input| Projects'!AD602,'Input| Projects'!N602)*'Input| Escalations'!$I$17*N602,0)</f>
        <v>0</v>
      </c>
      <c r="W602" s="172">
        <f>IFERROR(IF(ISNUMBER(FIND("decision",'Input| Setup'!$F$6)),'Input| Projects'!AE602,'Input| Projects'!O602)*'Input| Escalations'!$I$17*O602,0)</f>
        <v>0</v>
      </c>
      <c r="X602" s="175"/>
      <c r="Y602" s="172">
        <f>IF(ISNUMBER(FIND("decision",'Input| Setup'!$F$6)),'Input| Projects'!AG602,'Input| Projects'!Q602)*I602*'Input| Escalations'!$I$17</f>
        <v>0</v>
      </c>
      <c r="Z602" s="172">
        <f>IF(ISNUMBER(FIND("decision",'Input| Setup'!$F$6)),'Input| Projects'!AH602,'Input| Projects'!R602)*J602*'Input| Escalations'!$I$17</f>
        <v>0</v>
      </c>
      <c r="AA602" s="172">
        <f>IF(ISNUMBER(FIND("decision",'Input| Setup'!$F$6)),'Input| Projects'!AI602,'Input| Projects'!S602)*K602*'Input| Escalations'!$I$17</f>
        <v>0</v>
      </c>
      <c r="AB602" s="172">
        <f>IF(ISNUMBER(FIND("decision",'Input| Setup'!$F$6)),'Input| Projects'!AJ602,'Input| Projects'!T602)*L602*'Input| Escalations'!$I$17</f>
        <v>0</v>
      </c>
      <c r="AC602" s="172">
        <f>IF(ISNUMBER(FIND("decision",'Input| Setup'!$F$6)),'Input| Projects'!AK602,'Input| Projects'!U602)*M602*'Input| Escalations'!$I$17</f>
        <v>0</v>
      </c>
      <c r="AD602" s="172">
        <f>IF(ISNUMBER(FIND("decision",'Input| Setup'!$F$6)),'Input| Projects'!AL602,'Input| Projects'!V602)*N602*'Input| Escalations'!$I$17</f>
        <v>0</v>
      </c>
      <c r="AE602" s="172">
        <f>IF(ISNUMBER(FIND("decision",'Input| Setup'!$F$6)),'Input| Projects'!AM602,'Input| Projects'!W602)*O602*'Input| Escalations'!$I$17</f>
        <v>0</v>
      </c>
      <c r="AF602" s="175"/>
      <c r="AG602" s="172" cm="1">
        <f t="array" ref="AG602">IFERROR(--('Input| Projects'!$AS602="Yes")*_xlfn.SWITCH('Input| Overheads'!$C$50,"Direct costs",'Calc| Overheads Allocation'!C$8*Q602,"Internal labour",'Calc| Overheads Allocation'!C$8*Q602*'Input| Projects'!$AO602,"DNSP defined",'Calc| Overheads Allocation'!C$78*'Input| Projects'!$AV602,0),0)</f>
        <v>0</v>
      </c>
      <c r="AH602" s="172" cm="1">
        <f t="array" ref="AH602">IFERROR(--('Input| Projects'!$AS602="Yes")*_xlfn.SWITCH('Input| Overheads'!$C$50,"Direct costs",'Calc| Overheads Allocation'!D$8*R602,"Internal labour",'Calc| Overheads Allocation'!D$8*R602*'Input| Projects'!$AO602,"DNSP defined",'Calc| Overheads Allocation'!D$78*'Input| Projects'!$AV602,0),0)</f>
        <v>0</v>
      </c>
      <c r="AI602" s="172" cm="1">
        <f t="array" ref="AI602">IFERROR(--('Input| Projects'!$AS602="Yes")*_xlfn.SWITCH('Input| Overheads'!$C$50,"Direct costs",'Calc| Overheads Allocation'!E$8*S602,"Internal labour",'Calc| Overheads Allocation'!E$8*S602*'Input| Projects'!$AO602,"DNSP defined",'Calc| Overheads Allocation'!E$78*'Input| Projects'!$AV602,0),0)</f>
        <v>0</v>
      </c>
      <c r="AJ602" s="172" cm="1">
        <f t="array" ref="AJ602">IFERROR(--('Input| Projects'!$AS602="Yes")*_xlfn.SWITCH('Input| Overheads'!$C$50,"Direct costs",'Calc| Overheads Allocation'!F$8*T602,"Internal labour",'Calc| Overheads Allocation'!F$8*T602*'Input| Projects'!$AO602,"DNSP defined",'Calc| Overheads Allocation'!F$78*'Input| Projects'!$AV602,0),0)</f>
        <v>0</v>
      </c>
      <c r="AK602" s="172" cm="1">
        <f t="array" ref="AK602">IFERROR(--('Input| Projects'!$AS602="Yes")*_xlfn.SWITCH('Input| Overheads'!$C$50,"Direct costs",'Calc| Overheads Allocation'!G$8*U602,"Internal labour",'Calc| Overheads Allocation'!G$8*U602*'Input| Projects'!$AO602,"DNSP defined",'Calc| Overheads Allocation'!G$78*'Input| Projects'!$AV602,0),0)</f>
        <v>0</v>
      </c>
      <c r="AL602" s="172" cm="1">
        <f t="array" ref="AL602">IFERROR(--('Input| Projects'!$AS602="Yes")*_xlfn.SWITCH('Input| Overheads'!$C$50,"Direct costs",'Calc| Overheads Allocation'!H$8*V602,"Internal labour",'Calc| Overheads Allocation'!H$8*V602*'Input| Projects'!$AO602,"DNSP defined",'Calc| Overheads Allocation'!H$78*'Input| Projects'!$AV602,0),0)</f>
        <v>0</v>
      </c>
      <c r="AM602" s="172" cm="1">
        <f t="array" ref="AM602">IFERROR(--('Input| Projects'!$AS602="Yes")*_xlfn.SWITCH('Input| Overheads'!$C$50,"Direct costs",'Calc| Overheads Allocation'!I$8*W602,"Internal labour",'Calc| Overheads Allocation'!I$8*W602*'Input| Projects'!$AO602,"DNSP defined",'Calc| Overheads Allocation'!I$78*'Input| Projects'!$AV602,0),0)</f>
        <v>0</v>
      </c>
      <c r="AN602" s="175"/>
      <c r="AO602" s="172" cm="1">
        <f t="array" ref="AO602">IFERROR(--('Input| Projects'!$AT602="Yes")*_xlfn.SWITCH('Input| Overheads'!$C$50,"Direct costs",'Calc| Overheads Allocation'!C$9*Q602,"Internal labour",'Calc| Overheads Allocation'!C$9*Q602*'Input| Projects'!$AO602,"DNSP defined",'Calc| Overheads Allocation'!C$79*'Input| Projects'!$AW602,0),0)</f>
        <v>0</v>
      </c>
      <c r="AP602" s="172" cm="1">
        <f t="array" ref="AP602">IFERROR(--('Input| Projects'!$AT602="Yes")*_xlfn.SWITCH('Input| Overheads'!$C$50,"Direct costs",'Calc| Overheads Allocation'!D$9*R602,"Internal labour",'Calc| Overheads Allocation'!D$9*R602*'Input| Projects'!$AO602,"DNSP defined",'Calc| Overheads Allocation'!D$79*'Input| Projects'!$AW602,0),0)</f>
        <v>0</v>
      </c>
      <c r="AQ602" s="172" cm="1">
        <f t="array" ref="AQ602">IFERROR(--('Input| Projects'!$AT602="Yes")*_xlfn.SWITCH('Input| Overheads'!$C$50,"Direct costs",'Calc| Overheads Allocation'!E$9*S602,"Internal labour",'Calc| Overheads Allocation'!E$9*S602*'Input| Projects'!$AO602,"DNSP defined",'Calc| Overheads Allocation'!E$79*'Input| Projects'!$AW602,0),0)</f>
        <v>0</v>
      </c>
      <c r="AR602" s="172" cm="1">
        <f t="array" ref="AR602">IFERROR(--('Input| Projects'!$AT602="Yes")*_xlfn.SWITCH('Input| Overheads'!$C$50,"Direct costs",'Calc| Overheads Allocation'!F$9*T602,"Internal labour",'Calc| Overheads Allocation'!F$9*T602*'Input| Projects'!$AO602,"DNSP defined",'Calc| Overheads Allocation'!F$79*'Input| Projects'!$AW602,0),0)</f>
        <v>0</v>
      </c>
      <c r="AS602" s="172" cm="1">
        <f t="array" ref="AS602">IFERROR(--('Input| Projects'!$AT602="Yes")*_xlfn.SWITCH('Input| Overheads'!$C$50,"Direct costs",'Calc| Overheads Allocation'!G$9*U602,"Internal labour",'Calc| Overheads Allocation'!G$9*U602*'Input| Projects'!$AO602,"DNSP defined",'Calc| Overheads Allocation'!G$79*'Input| Projects'!$AW602,0),0)</f>
        <v>0</v>
      </c>
      <c r="AT602" s="172" cm="1">
        <f t="array" ref="AT602">IFERROR(--('Input| Projects'!$AT602="Yes")*_xlfn.SWITCH('Input| Overheads'!$C$50,"Direct costs",'Calc| Overheads Allocation'!H$9*V602,"Internal labour",'Calc| Overheads Allocation'!H$9*V602*'Input| Projects'!$AO602,"DNSP defined",'Calc| Overheads Allocation'!H$79*'Input| Projects'!$AW602,0),0)</f>
        <v>0</v>
      </c>
      <c r="AU602" s="172" cm="1">
        <f t="array" ref="AU602">IFERROR(--('Input| Projects'!$AT602="Yes")*_xlfn.SWITCH('Input| Overheads'!$C$50,"Direct costs",'Calc| Overheads Allocation'!I$9*W602,"Internal labour",'Calc| Overheads Allocation'!I$9*W602*'Input| Projects'!$AO602,"DNSP defined",'Calc| Overheads Allocation'!I$79*'Input| Projects'!$AW602,0),0)</f>
        <v>0</v>
      </c>
      <c r="AV602" s="175"/>
      <c r="AW602" s="172">
        <f t="shared" si="222"/>
        <v>0</v>
      </c>
      <c r="AX602" s="172">
        <f t="shared" si="223"/>
        <v>0</v>
      </c>
      <c r="AY602" s="172">
        <f t="shared" si="224"/>
        <v>0</v>
      </c>
      <c r="AZ602" s="172">
        <f t="shared" si="225"/>
        <v>0</v>
      </c>
      <c r="BA602" s="172">
        <f t="shared" si="226"/>
        <v>0</v>
      </c>
      <c r="BB602" s="172">
        <f t="shared" si="227"/>
        <v>0</v>
      </c>
      <c r="BC602" s="172">
        <f t="shared" si="228"/>
        <v>0</v>
      </c>
      <c r="BD602" s="176"/>
      <c r="BE602" s="172">
        <f t="shared" si="229"/>
        <v>0</v>
      </c>
      <c r="BF602" s="172">
        <f t="shared" si="230"/>
        <v>0</v>
      </c>
      <c r="BG602" s="172">
        <f t="shared" si="231"/>
        <v>0</v>
      </c>
      <c r="BH602" s="172">
        <f t="shared" si="232"/>
        <v>0</v>
      </c>
      <c r="BI602" s="172">
        <f t="shared" si="233"/>
        <v>0</v>
      </c>
      <c r="BJ602" s="172">
        <f t="shared" si="234"/>
        <v>0</v>
      </c>
      <c r="BK602" s="172">
        <f t="shared" si="235"/>
        <v>0</v>
      </c>
      <c r="BL602" s="176"/>
      <c r="BM602" s="172">
        <f t="shared" si="214"/>
        <v>0</v>
      </c>
      <c r="BN602" s="172">
        <f t="shared" si="215"/>
        <v>0</v>
      </c>
      <c r="BO602" s="172">
        <f t="shared" si="216"/>
        <v>0</v>
      </c>
      <c r="BP602" s="172">
        <f t="shared" si="217"/>
        <v>0</v>
      </c>
      <c r="BQ602" s="172">
        <f t="shared" si="218"/>
        <v>0</v>
      </c>
      <c r="BR602" s="172">
        <f t="shared" si="219"/>
        <v>0</v>
      </c>
      <c r="BS602" s="172">
        <f t="shared" si="220"/>
        <v>0</v>
      </c>
      <c r="BT602" s="55"/>
      <c r="BU602" s="158">
        <f>SUMIF('Input| Projects'!$BA$8:$CX$8,RIGHT(BU$9,3),'Input| Projects'!$BA602:$CX602)</f>
        <v>0</v>
      </c>
      <c r="BV602" s="158">
        <f>SUMIF('Input| Projects'!$BA$8:$CX$8,RIGHT(BV$9,3),'Input| Projects'!$BA602:$CX602)</f>
        <v>0</v>
      </c>
      <c r="BW602" s="79" t="str">
        <f t="shared" si="221"/>
        <v/>
      </c>
    </row>
    <row r="603" spans="2:75" x14ac:dyDescent="0.2">
      <c r="B603" s="123">
        <f>IFERROR('Input| Projects'!B603,"")</f>
        <v>594</v>
      </c>
      <c r="C603" s="160" t="str">
        <f>IFERROR(IF('Input| Projects'!C603="","",'Input| Projects'!C603),"")</f>
        <v/>
      </c>
      <c r="D603" s="160" t="str">
        <f>IFERROR(IF('Input| Projects'!D603="","",'Input| Projects'!D603),"")</f>
        <v/>
      </c>
      <c r="E603" s="53"/>
      <c r="F603" s="160" t="str">
        <f>IF(LEN('Input| Projects'!F603)&gt;0,'Input| Projects'!F603,"")</f>
        <v/>
      </c>
      <c r="G603" s="160" t="str">
        <f>IF(LEN('Input| Projects'!G603)&gt;0,'Input| Projects'!G603,"")</f>
        <v/>
      </c>
      <c r="H603" s="10"/>
      <c r="I603" s="194" cm="1">
        <f t="array" ref="I603">IF(LEN($F603)&gt;0,1+IFERROR(SUMPRODUCT(TRANSPOSE('Input| Projects'!$AO603:$AQ603),INDEX('Input| Escalations'!$F$27:$L$29,,MATCH(Q$9,'Input| Escalations'!$F$21:$L$21,0))),0),0)</f>
        <v>0</v>
      </c>
      <c r="J603" s="194" cm="1">
        <f t="array" ref="J603">IF(LEN($F603)&gt;0,1+IFERROR(SUMPRODUCT(TRANSPOSE('Input| Projects'!$AO603:$AQ603),INDEX('Input| Escalations'!$F$27:$L$29,,MATCH(R$9,'Input| Escalations'!$F$21:$L$21,0))),0),0)</f>
        <v>0</v>
      </c>
      <c r="K603" s="194" cm="1">
        <f t="array" ref="K603">IF(LEN($F603)&gt;0,1+IFERROR(SUMPRODUCT(TRANSPOSE('Input| Projects'!$AO603:$AQ603),INDEX('Input| Escalations'!$F$27:$L$29,,MATCH(S$9,'Input| Escalations'!$F$21:$L$21,0))),0),0)</f>
        <v>0</v>
      </c>
      <c r="L603" s="194" cm="1">
        <f t="array" ref="L603">IF(LEN($F603)&gt;0,1+IFERROR(SUMPRODUCT(TRANSPOSE('Input| Projects'!$AO603:$AQ603),INDEX('Input| Escalations'!$F$27:$L$29,,MATCH(T$9,'Input| Escalations'!$F$21:$L$21,0))),0),0)</f>
        <v>0</v>
      </c>
      <c r="M603" s="194" cm="1">
        <f t="array" ref="M603">IF(LEN($F603)&gt;0,1+IFERROR(SUMPRODUCT(TRANSPOSE('Input| Projects'!$AO603:$AQ603),INDEX('Input| Escalations'!$F$27:$L$29,,MATCH(U$9,'Input| Escalations'!$F$21:$L$21,0))),0),0)</f>
        <v>0</v>
      </c>
      <c r="N603" s="194" cm="1">
        <f t="array" ref="N603">IF(LEN($F603)&gt;0,1+IFERROR(SUMPRODUCT(TRANSPOSE('Input| Projects'!$AO603:$AQ603),INDEX('Input| Escalations'!$F$27:$L$29,,MATCH(V$9,'Input| Escalations'!$F$21:$L$21,0))),0),0)</f>
        <v>0</v>
      </c>
      <c r="O603" s="194" cm="1">
        <f t="array" ref="O603">IF(LEN($F603)&gt;0,1+IFERROR(SUMPRODUCT(TRANSPOSE('Input| Projects'!$AO603:$AQ603),INDEX('Input| Escalations'!$F$27:$L$29,,MATCH(W$9,'Input| Escalations'!$F$21:$L$21,0))),0),0)</f>
        <v>0</v>
      </c>
      <c r="P603" s="10"/>
      <c r="Q603" s="172">
        <f>IFERROR(IF(ISNUMBER(FIND("decision",'Input| Setup'!$F$6)),'Input| Projects'!Y603,'Input| Projects'!I603)*'Input| Escalations'!$I$17*I603,0)</f>
        <v>0</v>
      </c>
      <c r="R603" s="172">
        <f>IFERROR(IF(ISNUMBER(FIND("decision",'Input| Setup'!$F$6)),'Input| Projects'!Z603,'Input| Projects'!J603)*'Input| Escalations'!$I$17*J603,0)</f>
        <v>0</v>
      </c>
      <c r="S603" s="172">
        <f>IFERROR(IF(ISNUMBER(FIND("decision",'Input| Setup'!$F$6)),'Input| Projects'!AA603,'Input| Projects'!K603)*'Input| Escalations'!$I$17*K603,0)</f>
        <v>0</v>
      </c>
      <c r="T603" s="172">
        <f>IFERROR(IF(ISNUMBER(FIND("decision",'Input| Setup'!$F$6)),'Input| Projects'!AB603,'Input| Projects'!L603)*'Input| Escalations'!$I$17*L603,0)</f>
        <v>0</v>
      </c>
      <c r="U603" s="172">
        <f>IFERROR(IF(ISNUMBER(FIND("decision",'Input| Setup'!$F$6)),'Input| Projects'!AC603,'Input| Projects'!M603)*'Input| Escalations'!$I$17*M603,0)</f>
        <v>0</v>
      </c>
      <c r="V603" s="172">
        <f>IFERROR(IF(ISNUMBER(FIND("decision",'Input| Setup'!$F$6)),'Input| Projects'!AD603,'Input| Projects'!N603)*'Input| Escalations'!$I$17*N603,0)</f>
        <v>0</v>
      </c>
      <c r="W603" s="172">
        <f>IFERROR(IF(ISNUMBER(FIND("decision",'Input| Setup'!$F$6)),'Input| Projects'!AE603,'Input| Projects'!O603)*'Input| Escalations'!$I$17*O603,0)</f>
        <v>0</v>
      </c>
      <c r="X603" s="175"/>
      <c r="Y603" s="172">
        <f>IF(ISNUMBER(FIND("decision",'Input| Setup'!$F$6)),'Input| Projects'!AG603,'Input| Projects'!Q603)*I603*'Input| Escalations'!$I$17</f>
        <v>0</v>
      </c>
      <c r="Z603" s="172">
        <f>IF(ISNUMBER(FIND("decision",'Input| Setup'!$F$6)),'Input| Projects'!AH603,'Input| Projects'!R603)*J603*'Input| Escalations'!$I$17</f>
        <v>0</v>
      </c>
      <c r="AA603" s="172">
        <f>IF(ISNUMBER(FIND("decision",'Input| Setup'!$F$6)),'Input| Projects'!AI603,'Input| Projects'!S603)*K603*'Input| Escalations'!$I$17</f>
        <v>0</v>
      </c>
      <c r="AB603" s="172">
        <f>IF(ISNUMBER(FIND("decision",'Input| Setup'!$F$6)),'Input| Projects'!AJ603,'Input| Projects'!T603)*L603*'Input| Escalations'!$I$17</f>
        <v>0</v>
      </c>
      <c r="AC603" s="172">
        <f>IF(ISNUMBER(FIND("decision",'Input| Setup'!$F$6)),'Input| Projects'!AK603,'Input| Projects'!U603)*M603*'Input| Escalations'!$I$17</f>
        <v>0</v>
      </c>
      <c r="AD603" s="172">
        <f>IF(ISNUMBER(FIND("decision",'Input| Setup'!$F$6)),'Input| Projects'!AL603,'Input| Projects'!V603)*N603*'Input| Escalations'!$I$17</f>
        <v>0</v>
      </c>
      <c r="AE603" s="172">
        <f>IF(ISNUMBER(FIND("decision",'Input| Setup'!$F$6)),'Input| Projects'!AM603,'Input| Projects'!W603)*O603*'Input| Escalations'!$I$17</f>
        <v>0</v>
      </c>
      <c r="AF603" s="175"/>
      <c r="AG603" s="172" cm="1">
        <f t="array" ref="AG603">IFERROR(--('Input| Projects'!$AS603="Yes")*_xlfn.SWITCH('Input| Overheads'!$C$50,"Direct costs",'Calc| Overheads Allocation'!C$8*Q603,"Internal labour",'Calc| Overheads Allocation'!C$8*Q603*'Input| Projects'!$AO603,"DNSP defined",'Calc| Overheads Allocation'!C$78*'Input| Projects'!$AV603,0),0)</f>
        <v>0</v>
      </c>
      <c r="AH603" s="172" cm="1">
        <f t="array" ref="AH603">IFERROR(--('Input| Projects'!$AS603="Yes")*_xlfn.SWITCH('Input| Overheads'!$C$50,"Direct costs",'Calc| Overheads Allocation'!D$8*R603,"Internal labour",'Calc| Overheads Allocation'!D$8*R603*'Input| Projects'!$AO603,"DNSP defined",'Calc| Overheads Allocation'!D$78*'Input| Projects'!$AV603,0),0)</f>
        <v>0</v>
      </c>
      <c r="AI603" s="172" cm="1">
        <f t="array" ref="AI603">IFERROR(--('Input| Projects'!$AS603="Yes")*_xlfn.SWITCH('Input| Overheads'!$C$50,"Direct costs",'Calc| Overheads Allocation'!E$8*S603,"Internal labour",'Calc| Overheads Allocation'!E$8*S603*'Input| Projects'!$AO603,"DNSP defined",'Calc| Overheads Allocation'!E$78*'Input| Projects'!$AV603,0),0)</f>
        <v>0</v>
      </c>
      <c r="AJ603" s="172" cm="1">
        <f t="array" ref="AJ603">IFERROR(--('Input| Projects'!$AS603="Yes")*_xlfn.SWITCH('Input| Overheads'!$C$50,"Direct costs",'Calc| Overheads Allocation'!F$8*T603,"Internal labour",'Calc| Overheads Allocation'!F$8*T603*'Input| Projects'!$AO603,"DNSP defined",'Calc| Overheads Allocation'!F$78*'Input| Projects'!$AV603,0),0)</f>
        <v>0</v>
      </c>
      <c r="AK603" s="172" cm="1">
        <f t="array" ref="AK603">IFERROR(--('Input| Projects'!$AS603="Yes")*_xlfn.SWITCH('Input| Overheads'!$C$50,"Direct costs",'Calc| Overheads Allocation'!G$8*U603,"Internal labour",'Calc| Overheads Allocation'!G$8*U603*'Input| Projects'!$AO603,"DNSP defined",'Calc| Overheads Allocation'!G$78*'Input| Projects'!$AV603,0),0)</f>
        <v>0</v>
      </c>
      <c r="AL603" s="172" cm="1">
        <f t="array" ref="AL603">IFERROR(--('Input| Projects'!$AS603="Yes")*_xlfn.SWITCH('Input| Overheads'!$C$50,"Direct costs",'Calc| Overheads Allocation'!H$8*V603,"Internal labour",'Calc| Overheads Allocation'!H$8*V603*'Input| Projects'!$AO603,"DNSP defined",'Calc| Overheads Allocation'!H$78*'Input| Projects'!$AV603,0),0)</f>
        <v>0</v>
      </c>
      <c r="AM603" s="172" cm="1">
        <f t="array" ref="AM603">IFERROR(--('Input| Projects'!$AS603="Yes")*_xlfn.SWITCH('Input| Overheads'!$C$50,"Direct costs",'Calc| Overheads Allocation'!I$8*W603,"Internal labour",'Calc| Overheads Allocation'!I$8*W603*'Input| Projects'!$AO603,"DNSP defined",'Calc| Overheads Allocation'!I$78*'Input| Projects'!$AV603,0),0)</f>
        <v>0</v>
      </c>
      <c r="AN603" s="175"/>
      <c r="AO603" s="172" cm="1">
        <f t="array" ref="AO603">IFERROR(--('Input| Projects'!$AT603="Yes")*_xlfn.SWITCH('Input| Overheads'!$C$50,"Direct costs",'Calc| Overheads Allocation'!C$9*Q603,"Internal labour",'Calc| Overheads Allocation'!C$9*Q603*'Input| Projects'!$AO603,"DNSP defined",'Calc| Overheads Allocation'!C$79*'Input| Projects'!$AW603,0),0)</f>
        <v>0</v>
      </c>
      <c r="AP603" s="172" cm="1">
        <f t="array" ref="AP603">IFERROR(--('Input| Projects'!$AT603="Yes")*_xlfn.SWITCH('Input| Overheads'!$C$50,"Direct costs",'Calc| Overheads Allocation'!D$9*R603,"Internal labour",'Calc| Overheads Allocation'!D$9*R603*'Input| Projects'!$AO603,"DNSP defined",'Calc| Overheads Allocation'!D$79*'Input| Projects'!$AW603,0),0)</f>
        <v>0</v>
      </c>
      <c r="AQ603" s="172" cm="1">
        <f t="array" ref="AQ603">IFERROR(--('Input| Projects'!$AT603="Yes")*_xlfn.SWITCH('Input| Overheads'!$C$50,"Direct costs",'Calc| Overheads Allocation'!E$9*S603,"Internal labour",'Calc| Overheads Allocation'!E$9*S603*'Input| Projects'!$AO603,"DNSP defined",'Calc| Overheads Allocation'!E$79*'Input| Projects'!$AW603,0),0)</f>
        <v>0</v>
      </c>
      <c r="AR603" s="172" cm="1">
        <f t="array" ref="AR603">IFERROR(--('Input| Projects'!$AT603="Yes")*_xlfn.SWITCH('Input| Overheads'!$C$50,"Direct costs",'Calc| Overheads Allocation'!F$9*T603,"Internal labour",'Calc| Overheads Allocation'!F$9*T603*'Input| Projects'!$AO603,"DNSP defined",'Calc| Overheads Allocation'!F$79*'Input| Projects'!$AW603,0),0)</f>
        <v>0</v>
      </c>
      <c r="AS603" s="172" cm="1">
        <f t="array" ref="AS603">IFERROR(--('Input| Projects'!$AT603="Yes")*_xlfn.SWITCH('Input| Overheads'!$C$50,"Direct costs",'Calc| Overheads Allocation'!G$9*U603,"Internal labour",'Calc| Overheads Allocation'!G$9*U603*'Input| Projects'!$AO603,"DNSP defined",'Calc| Overheads Allocation'!G$79*'Input| Projects'!$AW603,0),0)</f>
        <v>0</v>
      </c>
      <c r="AT603" s="172" cm="1">
        <f t="array" ref="AT603">IFERROR(--('Input| Projects'!$AT603="Yes")*_xlfn.SWITCH('Input| Overheads'!$C$50,"Direct costs",'Calc| Overheads Allocation'!H$9*V603,"Internal labour",'Calc| Overheads Allocation'!H$9*V603*'Input| Projects'!$AO603,"DNSP defined",'Calc| Overheads Allocation'!H$79*'Input| Projects'!$AW603,0),0)</f>
        <v>0</v>
      </c>
      <c r="AU603" s="172" cm="1">
        <f t="array" ref="AU603">IFERROR(--('Input| Projects'!$AT603="Yes")*_xlfn.SWITCH('Input| Overheads'!$C$50,"Direct costs",'Calc| Overheads Allocation'!I$9*W603,"Internal labour",'Calc| Overheads Allocation'!I$9*W603*'Input| Projects'!$AO603,"DNSP defined",'Calc| Overheads Allocation'!I$79*'Input| Projects'!$AW603,0),0)</f>
        <v>0</v>
      </c>
      <c r="AV603" s="175"/>
      <c r="AW603" s="172">
        <f t="shared" si="222"/>
        <v>0</v>
      </c>
      <c r="AX603" s="172">
        <f t="shared" si="223"/>
        <v>0</v>
      </c>
      <c r="AY603" s="172">
        <f t="shared" si="224"/>
        <v>0</v>
      </c>
      <c r="AZ603" s="172">
        <f t="shared" si="225"/>
        <v>0</v>
      </c>
      <c r="BA603" s="172">
        <f t="shared" si="226"/>
        <v>0</v>
      </c>
      <c r="BB603" s="172">
        <f t="shared" si="227"/>
        <v>0</v>
      </c>
      <c r="BC603" s="172">
        <f t="shared" si="228"/>
        <v>0</v>
      </c>
      <c r="BD603" s="176"/>
      <c r="BE603" s="172">
        <f t="shared" si="229"/>
        <v>0</v>
      </c>
      <c r="BF603" s="172">
        <f t="shared" si="230"/>
        <v>0</v>
      </c>
      <c r="BG603" s="172">
        <f t="shared" si="231"/>
        <v>0</v>
      </c>
      <c r="BH603" s="172">
        <f t="shared" si="232"/>
        <v>0</v>
      </c>
      <c r="BI603" s="172">
        <f t="shared" si="233"/>
        <v>0</v>
      </c>
      <c r="BJ603" s="172">
        <f t="shared" si="234"/>
        <v>0</v>
      </c>
      <c r="BK603" s="172">
        <f t="shared" si="235"/>
        <v>0</v>
      </c>
      <c r="BL603" s="176"/>
      <c r="BM603" s="172">
        <f t="shared" si="214"/>
        <v>0</v>
      </c>
      <c r="BN603" s="172">
        <f t="shared" si="215"/>
        <v>0</v>
      </c>
      <c r="BO603" s="172">
        <f t="shared" si="216"/>
        <v>0</v>
      </c>
      <c r="BP603" s="172">
        <f t="shared" si="217"/>
        <v>0</v>
      </c>
      <c r="BQ603" s="172">
        <f t="shared" si="218"/>
        <v>0</v>
      </c>
      <c r="BR603" s="172">
        <f t="shared" si="219"/>
        <v>0</v>
      </c>
      <c r="BS603" s="172">
        <f t="shared" si="220"/>
        <v>0</v>
      </c>
      <c r="BT603" s="55"/>
      <c r="BU603" s="158">
        <f>SUMIF('Input| Projects'!$BA$8:$CX$8,RIGHT(BU$9,3),'Input| Projects'!$BA603:$CX603)</f>
        <v>0</v>
      </c>
      <c r="BV603" s="158">
        <f>SUMIF('Input| Projects'!$BA$8:$CX$8,RIGHT(BV$9,3),'Input| Projects'!$BA603:$CX603)</f>
        <v>0</v>
      </c>
      <c r="BW603" s="79" t="str">
        <f t="shared" si="221"/>
        <v/>
      </c>
    </row>
    <row r="604" spans="2:75" x14ac:dyDescent="0.2">
      <c r="B604" s="123">
        <f>IFERROR('Input| Projects'!B604,"")</f>
        <v>595</v>
      </c>
      <c r="C604" s="160" t="str">
        <f>IFERROR(IF('Input| Projects'!C604="","",'Input| Projects'!C604),"")</f>
        <v/>
      </c>
      <c r="D604" s="160" t="str">
        <f>IFERROR(IF('Input| Projects'!D604="","",'Input| Projects'!D604),"")</f>
        <v/>
      </c>
      <c r="E604" s="53"/>
      <c r="F604" s="160" t="str">
        <f>IF(LEN('Input| Projects'!F604)&gt;0,'Input| Projects'!F604,"")</f>
        <v/>
      </c>
      <c r="G604" s="160" t="str">
        <f>IF(LEN('Input| Projects'!G604)&gt;0,'Input| Projects'!G604,"")</f>
        <v/>
      </c>
      <c r="H604" s="10"/>
      <c r="I604" s="194" cm="1">
        <f t="array" ref="I604">IF(LEN($F604)&gt;0,1+IFERROR(SUMPRODUCT(TRANSPOSE('Input| Projects'!$AO604:$AQ604),INDEX('Input| Escalations'!$F$27:$L$29,,MATCH(Q$9,'Input| Escalations'!$F$21:$L$21,0))),0),0)</f>
        <v>0</v>
      </c>
      <c r="J604" s="194" cm="1">
        <f t="array" ref="J604">IF(LEN($F604)&gt;0,1+IFERROR(SUMPRODUCT(TRANSPOSE('Input| Projects'!$AO604:$AQ604),INDEX('Input| Escalations'!$F$27:$L$29,,MATCH(R$9,'Input| Escalations'!$F$21:$L$21,0))),0),0)</f>
        <v>0</v>
      </c>
      <c r="K604" s="194" cm="1">
        <f t="array" ref="K604">IF(LEN($F604)&gt;0,1+IFERROR(SUMPRODUCT(TRANSPOSE('Input| Projects'!$AO604:$AQ604),INDEX('Input| Escalations'!$F$27:$L$29,,MATCH(S$9,'Input| Escalations'!$F$21:$L$21,0))),0),0)</f>
        <v>0</v>
      </c>
      <c r="L604" s="194" cm="1">
        <f t="array" ref="L604">IF(LEN($F604)&gt;0,1+IFERROR(SUMPRODUCT(TRANSPOSE('Input| Projects'!$AO604:$AQ604),INDEX('Input| Escalations'!$F$27:$L$29,,MATCH(T$9,'Input| Escalations'!$F$21:$L$21,0))),0),0)</f>
        <v>0</v>
      </c>
      <c r="M604" s="194" cm="1">
        <f t="array" ref="M604">IF(LEN($F604)&gt;0,1+IFERROR(SUMPRODUCT(TRANSPOSE('Input| Projects'!$AO604:$AQ604),INDEX('Input| Escalations'!$F$27:$L$29,,MATCH(U$9,'Input| Escalations'!$F$21:$L$21,0))),0),0)</f>
        <v>0</v>
      </c>
      <c r="N604" s="194" cm="1">
        <f t="array" ref="N604">IF(LEN($F604)&gt;0,1+IFERROR(SUMPRODUCT(TRANSPOSE('Input| Projects'!$AO604:$AQ604),INDEX('Input| Escalations'!$F$27:$L$29,,MATCH(V$9,'Input| Escalations'!$F$21:$L$21,0))),0),0)</f>
        <v>0</v>
      </c>
      <c r="O604" s="194" cm="1">
        <f t="array" ref="O604">IF(LEN($F604)&gt;0,1+IFERROR(SUMPRODUCT(TRANSPOSE('Input| Projects'!$AO604:$AQ604),INDEX('Input| Escalations'!$F$27:$L$29,,MATCH(W$9,'Input| Escalations'!$F$21:$L$21,0))),0),0)</f>
        <v>0</v>
      </c>
      <c r="P604" s="10"/>
      <c r="Q604" s="172">
        <f>IFERROR(IF(ISNUMBER(FIND("decision",'Input| Setup'!$F$6)),'Input| Projects'!Y604,'Input| Projects'!I604)*'Input| Escalations'!$I$17*I604,0)</f>
        <v>0</v>
      </c>
      <c r="R604" s="172">
        <f>IFERROR(IF(ISNUMBER(FIND("decision",'Input| Setup'!$F$6)),'Input| Projects'!Z604,'Input| Projects'!J604)*'Input| Escalations'!$I$17*J604,0)</f>
        <v>0</v>
      </c>
      <c r="S604" s="172">
        <f>IFERROR(IF(ISNUMBER(FIND("decision",'Input| Setup'!$F$6)),'Input| Projects'!AA604,'Input| Projects'!K604)*'Input| Escalations'!$I$17*K604,0)</f>
        <v>0</v>
      </c>
      <c r="T604" s="172">
        <f>IFERROR(IF(ISNUMBER(FIND("decision",'Input| Setup'!$F$6)),'Input| Projects'!AB604,'Input| Projects'!L604)*'Input| Escalations'!$I$17*L604,0)</f>
        <v>0</v>
      </c>
      <c r="U604" s="172">
        <f>IFERROR(IF(ISNUMBER(FIND("decision",'Input| Setup'!$F$6)),'Input| Projects'!AC604,'Input| Projects'!M604)*'Input| Escalations'!$I$17*M604,0)</f>
        <v>0</v>
      </c>
      <c r="V604" s="172">
        <f>IFERROR(IF(ISNUMBER(FIND("decision",'Input| Setup'!$F$6)),'Input| Projects'!AD604,'Input| Projects'!N604)*'Input| Escalations'!$I$17*N604,0)</f>
        <v>0</v>
      </c>
      <c r="W604" s="172">
        <f>IFERROR(IF(ISNUMBER(FIND("decision",'Input| Setup'!$F$6)),'Input| Projects'!AE604,'Input| Projects'!O604)*'Input| Escalations'!$I$17*O604,0)</f>
        <v>0</v>
      </c>
      <c r="X604" s="175"/>
      <c r="Y604" s="172">
        <f>IF(ISNUMBER(FIND("decision",'Input| Setup'!$F$6)),'Input| Projects'!AG604,'Input| Projects'!Q604)*I604*'Input| Escalations'!$I$17</f>
        <v>0</v>
      </c>
      <c r="Z604" s="172">
        <f>IF(ISNUMBER(FIND("decision",'Input| Setup'!$F$6)),'Input| Projects'!AH604,'Input| Projects'!R604)*J604*'Input| Escalations'!$I$17</f>
        <v>0</v>
      </c>
      <c r="AA604" s="172">
        <f>IF(ISNUMBER(FIND("decision",'Input| Setup'!$F$6)),'Input| Projects'!AI604,'Input| Projects'!S604)*K604*'Input| Escalations'!$I$17</f>
        <v>0</v>
      </c>
      <c r="AB604" s="172">
        <f>IF(ISNUMBER(FIND("decision",'Input| Setup'!$F$6)),'Input| Projects'!AJ604,'Input| Projects'!T604)*L604*'Input| Escalations'!$I$17</f>
        <v>0</v>
      </c>
      <c r="AC604" s="172">
        <f>IF(ISNUMBER(FIND("decision",'Input| Setup'!$F$6)),'Input| Projects'!AK604,'Input| Projects'!U604)*M604*'Input| Escalations'!$I$17</f>
        <v>0</v>
      </c>
      <c r="AD604" s="172">
        <f>IF(ISNUMBER(FIND("decision",'Input| Setup'!$F$6)),'Input| Projects'!AL604,'Input| Projects'!V604)*N604*'Input| Escalations'!$I$17</f>
        <v>0</v>
      </c>
      <c r="AE604" s="172">
        <f>IF(ISNUMBER(FIND("decision",'Input| Setup'!$F$6)),'Input| Projects'!AM604,'Input| Projects'!W604)*O604*'Input| Escalations'!$I$17</f>
        <v>0</v>
      </c>
      <c r="AF604" s="175"/>
      <c r="AG604" s="172" cm="1">
        <f t="array" ref="AG604">IFERROR(--('Input| Projects'!$AS604="Yes")*_xlfn.SWITCH('Input| Overheads'!$C$50,"Direct costs",'Calc| Overheads Allocation'!C$8*Q604,"Internal labour",'Calc| Overheads Allocation'!C$8*Q604*'Input| Projects'!$AO604,"DNSP defined",'Calc| Overheads Allocation'!C$78*'Input| Projects'!$AV604,0),0)</f>
        <v>0</v>
      </c>
      <c r="AH604" s="172" cm="1">
        <f t="array" ref="AH604">IFERROR(--('Input| Projects'!$AS604="Yes")*_xlfn.SWITCH('Input| Overheads'!$C$50,"Direct costs",'Calc| Overheads Allocation'!D$8*R604,"Internal labour",'Calc| Overheads Allocation'!D$8*R604*'Input| Projects'!$AO604,"DNSP defined",'Calc| Overheads Allocation'!D$78*'Input| Projects'!$AV604,0),0)</f>
        <v>0</v>
      </c>
      <c r="AI604" s="172" cm="1">
        <f t="array" ref="AI604">IFERROR(--('Input| Projects'!$AS604="Yes")*_xlfn.SWITCH('Input| Overheads'!$C$50,"Direct costs",'Calc| Overheads Allocation'!E$8*S604,"Internal labour",'Calc| Overheads Allocation'!E$8*S604*'Input| Projects'!$AO604,"DNSP defined",'Calc| Overheads Allocation'!E$78*'Input| Projects'!$AV604,0),0)</f>
        <v>0</v>
      </c>
      <c r="AJ604" s="172" cm="1">
        <f t="array" ref="AJ604">IFERROR(--('Input| Projects'!$AS604="Yes")*_xlfn.SWITCH('Input| Overheads'!$C$50,"Direct costs",'Calc| Overheads Allocation'!F$8*T604,"Internal labour",'Calc| Overheads Allocation'!F$8*T604*'Input| Projects'!$AO604,"DNSP defined",'Calc| Overheads Allocation'!F$78*'Input| Projects'!$AV604,0),0)</f>
        <v>0</v>
      </c>
      <c r="AK604" s="172" cm="1">
        <f t="array" ref="AK604">IFERROR(--('Input| Projects'!$AS604="Yes")*_xlfn.SWITCH('Input| Overheads'!$C$50,"Direct costs",'Calc| Overheads Allocation'!G$8*U604,"Internal labour",'Calc| Overheads Allocation'!G$8*U604*'Input| Projects'!$AO604,"DNSP defined",'Calc| Overheads Allocation'!G$78*'Input| Projects'!$AV604,0),0)</f>
        <v>0</v>
      </c>
      <c r="AL604" s="172" cm="1">
        <f t="array" ref="AL604">IFERROR(--('Input| Projects'!$AS604="Yes")*_xlfn.SWITCH('Input| Overheads'!$C$50,"Direct costs",'Calc| Overheads Allocation'!H$8*V604,"Internal labour",'Calc| Overheads Allocation'!H$8*V604*'Input| Projects'!$AO604,"DNSP defined",'Calc| Overheads Allocation'!H$78*'Input| Projects'!$AV604,0),0)</f>
        <v>0</v>
      </c>
      <c r="AM604" s="172" cm="1">
        <f t="array" ref="AM604">IFERROR(--('Input| Projects'!$AS604="Yes")*_xlfn.SWITCH('Input| Overheads'!$C$50,"Direct costs",'Calc| Overheads Allocation'!I$8*W604,"Internal labour",'Calc| Overheads Allocation'!I$8*W604*'Input| Projects'!$AO604,"DNSP defined",'Calc| Overheads Allocation'!I$78*'Input| Projects'!$AV604,0),0)</f>
        <v>0</v>
      </c>
      <c r="AN604" s="175"/>
      <c r="AO604" s="172" cm="1">
        <f t="array" ref="AO604">IFERROR(--('Input| Projects'!$AT604="Yes")*_xlfn.SWITCH('Input| Overheads'!$C$50,"Direct costs",'Calc| Overheads Allocation'!C$9*Q604,"Internal labour",'Calc| Overheads Allocation'!C$9*Q604*'Input| Projects'!$AO604,"DNSP defined",'Calc| Overheads Allocation'!C$79*'Input| Projects'!$AW604,0),0)</f>
        <v>0</v>
      </c>
      <c r="AP604" s="172" cm="1">
        <f t="array" ref="AP604">IFERROR(--('Input| Projects'!$AT604="Yes")*_xlfn.SWITCH('Input| Overheads'!$C$50,"Direct costs",'Calc| Overheads Allocation'!D$9*R604,"Internal labour",'Calc| Overheads Allocation'!D$9*R604*'Input| Projects'!$AO604,"DNSP defined",'Calc| Overheads Allocation'!D$79*'Input| Projects'!$AW604,0),0)</f>
        <v>0</v>
      </c>
      <c r="AQ604" s="172" cm="1">
        <f t="array" ref="AQ604">IFERROR(--('Input| Projects'!$AT604="Yes")*_xlfn.SWITCH('Input| Overheads'!$C$50,"Direct costs",'Calc| Overheads Allocation'!E$9*S604,"Internal labour",'Calc| Overheads Allocation'!E$9*S604*'Input| Projects'!$AO604,"DNSP defined",'Calc| Overheads Allocation'!E$79*'Input| Projects'!$AW604,0),0)</f>
        <v>0</v>
      </c>
      <c r="AR604" s="172" cm="1">
        <f t="array" ref="AR604">IFERROR(--('Input| Projects'!$AT604="Yes")*_xlfn.SWITCH('Input| Overheads'!$C$50,"Direct costs",'Calc| Overheads Allocation'!F$9*T604,"Internal labour",'Calc| Overheads Allocation'!F$9*T604*'Input| Projects'!$AO604,"DNSP defined",'Calc| Overheads Allocation'!F$79*'Input| Projects'!$AW604,0),0)</f>
        <v>0</v>
      </c>
      <c r="AS604" s="172" cm="1">
        <f t="array" ref="AS604">IFERROR(--('Input| Projects'!$AT604="Yes")*_xlfn.SWITCH('Input| Overheads'!$C$50,"Direct costs",'Calc| Overheads Allocation'!G$9*U604,"Internal labour",'Calc| Overheads Allocation'!G$9*U604*'Input| Projects'!$AO604,"DNSP defined",'Calc| Overheads Allocation'!G$79*'Input| Projects'!$AW604,0),0)</f>
        <v>0</v>
      </c>
      <c r="AT604" s="172" cm="1">
        <f t="array" ref="AT604">IFERROR(--('Input| Projects'!$AT604="Yes")*_xlfn.SWITCH('Input| Overheads'!$C$50,"Direct costs",'Calc| Overheads Allocation'!H$9*V604,"Internal labour",'Calc| Overheads Allocation'!H$9*V604*'Input| Projects'!$AO604,"DNSP defined",'Calc| Overheads Allocation'!H$79*'Input| Projects'!$AW604,0),0)</f>
        <v>0</v>
      </c>
      <c r="AU604" s="172" cm="1">
        <f t="array" ref="AU604">IFERROR(--('Input| Projects'!$AT604="Yes")*_xlfn.SWITCH('Input| Overheads'!$C$50,"Direct costs",'Calc| Overheads Allocation'!I$9*W604,"Internal labour",'Calc| Overheads Allocation'!I$9*W604*'Input| Projects'!$AO604,"DNSP defined",'Calc| Overheads Allocation'!I$79*'Input| Projects'!$AW604,0),0)</f>
        <v>0</v>
      </c>
      <c r="AV604" s="175"/>
      <c r="AW604" s="172">
        <f t="shared" si="222"/>
        <v>0</v>
      </c>
      <c r="AX604" s="172">
        <f t="shared" si="223"/>
        <v>0</v>
      </c>
      <c r="AY604" s="172">
        <f t="shared" si="224"/>
        <v>0</v>
      </c>
      <c r="AZ604" s="172">
        <f t="shared" si="225"/>
        <v>0</v>
      </c>
      <c r="BA604" s="172">
        <f t="shared" si="226"/>
        <v>0</v>
      </c>
      <c r="BB604" s="172">
        <f t="shared" si="227"/>
        <v>0</v>
      </c>
      <c r="BC604" s="172">
        <f t="shared" si="228"/>
        <v>0</v>
      </c>
      <c r="BD604" s="176"/>
      <c r="BE604" s="172">
        <f t="shared" si="229"/>
        <v>0</v>
      </c>
      <c r="BF604" s="172">
        <f t="shared" si="230"/>
        <v>0</v>
      </c>
      <c r="BG604" s="172">
        <f t="shared" si="231"/>
        <v>0</v>
      </c>
      <c r="BH604" s="172">
        <f t="shared" si="232"/>
        <v>0</v>
      </c>
      <c r="BI604" s="172">
        <f t="shared" si="233"/>
        <v>0</v>
      </c>
      <c r="BJ604" s="172">
        <f t="shared" si="234"/>
        <v>0</v>
      </c>
      <c r="BK604" s="172">
        <f t="shared" si="235"/>
        <v>0</v>
      </c>
      <c r="BL604" s="176"/>
      <c r="BM604" s="172">
        <f t="shared" si="214"/>
        <v>0</v>
      </c>
      <c r="BN604" s="172">
        <f t="shared" si="215"/>
        <v>0</v>
      </c>
      <c r="BO604" s="172">
        <f t="shared" si="216"/>
        <v>0</v>
      </c>
      <c r="BP604" s="172">
        <f t="shared" si="217"/>
        <v>0</v>
      </c>
      <c r="BQ604" s="172">
        <f t="shared" si="218"/>
        <v>0</v>
      </c>
      <c r="BR604" s="172">
        <f t="shared" si="219"/>
        <v>0</v>
      </c>
      <c r="BS604" s="172">
        <f t="shared" si="220"/>
        <v>0</v>
      </c>
      <c r="BT604" s="55"/>
      <c r="BU604" s="158">
        <f>SUMIF('Input| Projects'!$BA$8:$CX$8,RIGHT(BU$9,3),'Input| Projects'!$BA604:$CX604)</f>
        <v>0</v>
      </c>
      <c r="BV604" s="158">
        <f>SUMIF('Input| Projects'!$BA$8:$CX$8,RIGHT(BV$9,3),'Input| Projects'!$BA604:$CX604)</f>
        <v>0</v>
      </c>
      <c r="BW604" s="79" t="str">
        <f t="shared" si="221"/>
        <v/>
      </c>
    </row>
    <row r="605" spans="2:75" x14ac:dyDescent="0.2">
      <c r="B605" s="123">
        <f>IFERROR('Input| Projects'!B605,"")</f>
        <v>596</v>
      </c>
      <c r="C605" s="160" t="str">
        <f>IFERROR(IF('Input| Projects'!C605="","",'Input| Projects'!C605),"")</f>
        <v/>
      </c>
      <c r="D605" s="160" t="str">
        <f>IFERROR(IF('Input| Projects'!D605="","",'Input| Projects'!D605),"")</f>
        <v/>
      </c>
      <c r="E605" s="53"/>
      <c r="F605" s="160" t="str">
        <f>IF(LEN('Input| Projects'!F605)&gt;0,'Input| Projects'!F605,"")</f>
        <v/>
      </c>
      <c r="G605" s="160" t="str">
        <f>IF(LEN('Input| Projects'!G605)&gt;0,'Input| Projects'!G605,"")</f>
        <v/>
      </c>
      <c r="H605" s="10"/>
      <c r="I605" s="194" cm="1">
        <f t="array" ref="I605">IF(LEN($F605)&gt;0,1+IFERROR(SUMPRODUCT(TRANSPOSE('Input| Projects'!$AO605:$AQ605),INDEX('Input| Escalations'!$F$27:$L$29,,MATCH(Q$9,'Input| Escalations'!$F$21:$L$21,0))),0),0)</f>
        <v>0</v>
      </c>
      <c r="J605" s="194" cm="1">
        <f t="array" ref="J605">IF(LEN($F605)&gt;0,1+IFERROR(SUMPRODUCT(TRANSPOSE('Input| Projects'!$AO605:$AQ605),INDEX('Input| Escalations'!$F$27:$L$29,,MATCH(R$9,'Input| Escalations'!$F$21:$L$21,0))),0),0)</f>
        <v>0</v>
      </c>
      <c r="K605" s="194" cm="1">
        <f t="array" ref="K605">IF(LEN($F605)&gt;0,1+IFERROR(SUMPRODUCT(TRANSPOSE('Input| Projects'!$AO605:$AQ605),INDEX('Input| Escalations'!$F$27:$L$29,,MATCH(S$9,'Input| Escalations'!$F$21:$L$21,0))),0),0)</f>
        <v>0</v>
      </c>
      <c r="L605" s="194" cm="1">
        <f t="array" ref="L605">IF(LEN($F605)&gt;0,1+IFERROR(SUMPRODUCT(TRANSPOSE('Input| Projects'!$AO605:$AQ605),INDEX('Input| Escalations'!$F$27:$L$29,,MATCH(T$9,'Input| Escalations'!$F$21:$L$21,0))),0),0)</f>
        <v>0</v>
      </c>
      <c r="M605" s="194" cm="1">
        <f t="array" ref="M605">IF(LEN($F605)&gt;0,1+IFERROR(SUMPRODUCT(TRANSPOSE('Input| Projects'!$AO605:$AQ605),INDEX('Input| Escalations'!$F$27:$L$29,,MATCH(U$9,'Input| Escalations'!$F$21:$L$21,0))),0),0)</f>
        <v>0</v>
      </c>
      <c r="N605" s="194" cm="1">
        <f t="array" ref="N605">IF(LEN($F605)&gt;0,1+IFERROR(SUMPRODUCT(TRANSPOSE('Input| Projects'!$AO605:$AQ605),INDEX('Input| Escalations'!$F$27:$L$29,,MATCH(V$9,'Input| Escalations'!$F$21:$L$21,0))),0),0)</f>
        <v>0</v>
      </c>
      <c r="O605" s="194" cm="1">
        <f t="array" ref="O605">IF(LEN($F605)&gt;0,1+IFERROR(SUMPRODUCT(TRANSPOSE('Input| Projects'!$AO605:$AQ605),INDEX('Input| Escalations'!$F$27:$L$29,,MATCH(W$9,'Input| Escalations'!$F$21:$L$21,0))),0),0)</f>
        <v>0</v>
      </c>
      <c r="P605" s="10"/>
      <c r="Q605" s="172">
        <f>IFERROR(IF(ISNUMBER(FIND("decision",'Input| Setup'!$F$6)),'Input| Projects'!Y605,'Input| Projects'!I605)*'Input| Escalations'!$I$17*I605,0)</f>
        <v>0</v>
      </c>
      <c r="R605" s="172">
        <f>IFERROR(IF(ISNUMBER(FIND("decision",'Input| Setup'!$F$6)),'Input| Projects'!Z605,'Input| Projects'!J605)*'Input| Escalations'!$I$17*J605,0)</f>
        <v>0</v>
      </c>
      <c r="S605" s="172">
        <f>IFERROR(IF(ISNUMBER(FIND("decision",'Input| Setup'!$F$6)),'Input| Projects'!AA605,'Input| Projects'!K605)*'Input| Escalations'!$I$17*K605,0)</f>
        <v>0</v>
      </c>
      <c r="T605" s="172">
        <f>IFERROR(IF(ISNUMBER(FIND("decision",'Input| Setup'!$F$6)),'Input| Projects'!AB605,'Input| Projects'!L605)*'Input| Escalations'!$I$17*L605,0)</f>
        <v>0</v>
      </c>
      <c r="U605" s="172">
        <f>IFERROR(IF(ISNUMBER(FIND("decision",'Input| Setup'!$F$6)),'Input| Projects'!AC605,'Input| Projects'!M605)*'Input| Escalations'!$I$17*M605,0)</f>
        <v>0</v>
      </c>
      <c r="V605" s="172">
        <f>IFERROR(IF(ISNUMBER(FIND("decision",'Input| Setup'!$F$6)),'Input| Projects'!AD605,'Input| Projects'!N605)*'Input| Escalations'!$I$17*N605,0)</f>
        <v>0</v>
      </c>
      <c r="W605" s="172">
        <f>IFERROR(IF(ISNUMBER(FIND("decision",'Input| Setup'!$F$6)),'Input| Projects'!AE605,'Input| Projects'!O605)*'Input| Escalations'!$I$17*O605,0)</f>
        <v>0</v>
      </c>
      <c r="X605" s="175"/>
      <c r="Y605" s="172">
        <f>IF(ISNUMBER(FIND("decision",'Input| Setup'!$F$6)),'Input| Projects'!AG605,'Input| Projects'!Q605)*I605*'Input| Escalations'!$I$17</f>
        <v>0</v>
      </c>
      <c r="Z605" s="172">
        <f>IF(ISNUMBER(FIND("decision",'Input| Setup'!$F$6)),'Input| Projects'!AH605,'Input| Projects'!R605)*J605*'Input| Escalations'!$I$17</f>
        <v>0</v>
      </c>
      <c r="AA605" s="172">
        <f>IF(ISNUMBER(FIND("decision",'Input| Setup'!$F$6)),'Input| Projects'!AI605,'Input| Projects'!S605)*K605*'Input| Escalations'!$I$17</f>
        <v>0</v>
      </c>
      <c r="AB605" s="172">
        <f>IF(ISNUMBER(FIND("decision",'Input| Setup'!$F$6)),'Input| Projects'!AJ605,'Input| Projects'!T605)*L605*'Input| Escalations'!$I$17</f>
        <v>0</v>
      </c>
      <c r="AC605" s="172">
        <f>IF(ISNUMBER(FIND("decision",'Input| Setup'!$F$6)),'Input| Projects'!AK605,'Input| Projects'!U605)*M605*'Input| Escalations'!$I$17</f>
        <v>0</v>
      </c>
      <c r="AD605" s="172">
        <f>IF(ISNUMBER(FIND("decision",'Input| Setup'!$F$6)),'Input| Projects'!AL605,'Input| Projects'!V605)*N605*'Input| Escalations'!$I$17</f>
        <v>0</v>
      </c>
      <c r="AE605" s="172">
        <f>IF(ISNUMBER(FIND("decision",'Input| Setup'!$F$6)),'Input| Projects'!AM605,'Input| Projects'!W605)*O605*'Input| Escalations'!$I$17</f>
        <v>0</v>
      </c>
      <c r="AF605" s="175"/>
      <c r="AG605" s="172" cm="1">
        <f t="array" ref="AG605">IFERROR(--('Input| Projects'!$AS605="Yes")*_xlfn.SWITCH('Input| Overheads'!$C$50,"Direct costs",'Calc| Overheads Allocation'!C$8*Q605,"Internal labour",'Calc| Overheads Allocation'!C$8*Q605*'Input| Projects'!$AO605,"DNSP defined",'Calc| Overheads Allocation'!C$78*'Input| Projects'!$AV605,0),0)</f>
        <v>0</v>
      </c>
      <c r="AH605" s="172" cm="1">
        <f t="array" ref="AH605">IFERROR(--('Input| Projects'!$AS605="Yes")*_xlfn.SWITCH('Input| Overheads'!$C$50,"Direct costs",'Calc| Overheads Allocation'!D$8*R605,"Internal labour",'Calc| Overheads Allocation'!D$8*R605*'Input| Projects'!$AO605,"DNSP defined",'Calc| Overheads Allocation'!D$78*'Input| Projects'!$AV605,0),0)</f>
        <v>0</v>
      </c>
      <c r="AI605" s="172" cm="1">
        <f t="array" ref="AI605">IFERROR(--('Input| Projects'!$AS605="Yes")*_xlfn.SWITCH('Input| Overheads'!$C$50,"Direct costs",'Calc| Overheads Allocation'!E$8*S605,"Internal labour",'Calc| Overheads Allocation'!E$8*S605*'Input| Projects'!$AO605,"DNSP defined",'Calc| Overheads Allocation'!E$78*'Input| Projects'!$AV605,0),0)</f>
        <v>0</v>
      </c>
      <c r="AJ605" s="172" cm="1">
        <f t="array" ref="AJ605">IFERROR(--('Input| Projects'!$AS605="Yes")*_xlfn.SWITCH('Input| Overheads'!$C$50,"Direct costs",'Calc| Overheads Allocation'!F$8*T605,"Internal labour",'Calc| Overheads Allocation'!F$8*T605*'Input| Projects'!$AO605,"DNSP defined",'Calc| Overheads Allocation'!F$78*'Input| Projects'!$AV605,0),0)</f>
        <v>0</v>
      </c>
      <c r="AK605" s="172" cm="1">
        <f t="array" ref="AK605">IFERROR(--('Input| Projects'!$AS605="Yes")*_xlfn.SWITCH('Input| Overheads'!$C$50,"Direct costs",'Calc| Overheads Allocation'!G$8*U605,"Internal labour",'Calc| Overheads Allocation'!G$8*U605*'Input| Projects'!$AO605,"DNSP defined",'Calc| Overheads Allocation'!G$78*'Input| Projects'!$AV605,0),0)</f>
        <v>0</v>
      </c>
      <c r="AL605" s="172" cm="1">
        <f t="array" ref="AL605">IFERROR(--('Input| Projects'!$AS605="Yes")*_xlfn.SWITCH('Input| Overheads'!$C$50,"Direct costs",'Calc| Overheads Allocation'!H$8*V605,"Internal labour",'Calc| Overheads Allocation'!H$8*V605*'Input| Projects'!$AO605,"DNSP defined",'Calc| Overheads Allocation'!H$78*'Input| Projects'!$AV605,0),0)</f>
        <v>0</v>
      </c>
      <c r="AM605" s="172" cm="1">
        <f t="array" ref="AM605">IFERROR(--('Input| Projects'!$AS605="Yes")*_xlfn.SWITCH('Input| Overheads'!$C$50,"Direct costs",'Calc| Overheads Allocation'!I$8*W605,"Internal labour",'Calc| Overheads Allocation'!I$8*W605*'Input| Projects'!$AO605,"DNSP defined",'Calc| Overheads Allocation'!I$78*'Input| Projects'!$AV605,0),0)</f>
        <v>0</v>
      </c>
      <c r="AN605" s="175"/>
      <c r="AO605" s="172" cm="1">
        <f t="array" ref="AO605">IFERROR(--('Input| Projects'!$AT605="Yes")*_xlfn.SWITCH('Input| Overheads'!$C$50,"Direct costs",'Calc| Overheads Allocation'!C$9*Q605,"Internal labour",'Calc| Overheads Allocation'!C$9*Q605*'Input| Projects'!$AO605,"DNSP defined",'Calc| Overheads Allocation'!C$79*'Input| Projects'!$AW605,0),0)</f>
        <v>0</v>
      </c>
      <c r="AP605" s="172" cm="1">
        <f t="array" ref="AP605">IFERROR(--('Input| Projects'!$AT605="Yes")*_xlfn.SWITCH('Input| Overheads'!$C$50,"Direct costs",'Calc| Overheads Allocation'!D$9*R605,"Internal labour",'Calc| Overheads Allocation'!D$9*R605*'Input| Projects'!$AO605,"DNSP defined",'Calc| Overheads Allocation'!D$79*'Input| Projects'!$AW605,0),0)</f>
        <v>0</v>
      </c>
      <c r="AQ605" s="172" cm="1">
        <f t="array" ref="AQ605">IFERROR(--('Input| Projects'!$AT605="Yes")*_xlfn.SWITCH('Input| Overheads'!$C$50,"Direct costs",'Calc| Overheads Allocation'!E$9*S605,"Internal labour",'Calc| Overheads Allocation'!E$9*S605*'Input| Projects'!$AO605,"DNSP defined",'Calc| Overheads Allocation'!E$79*'Input| Projects'!$AW605,0),0)</f>
        <v>0</v>
      </c>
      <c r="AR605" s="172" cm="1">
        <f t="array" ref="AR605">IFERROR(--('Input| Projects'!$AT605="Yes")*_xlfn.SWITCH('Input| Overheads'!$C$50,"Direct costs",'Calc| Overheads Allocation'!F$9*T605,"Internal labour",'Calc| Overheads Allocation'!F$9*T605*'Input| Projects'!$AO605,"DNSP defined",'Calc| Overheads Allocation'!F$79*'Input| Projects'!$AW605,0),0)</f>
        <v>0</v>
      </c>
      <c r="AS605" s="172" cm="1">
        <f t="array" ref="AS605">IFERROR(--('Input| Projects'!$AT605="Yes")*_xlfn.SWITCH('Input| Overheads'!$C$50,"Direct costs",'Calc| Overheads Allocation'!G$9*U605,"Internal labour",'Calc| Overheads Allocation'!G$9*U605*'Input| Projects'!$AO605,"DNSP defined",'Calc| Overheads Allocation'!G$79*'Input| Projects'!$AW605,0),0)</f>
        <v>0</v>
      </c>
      <c r="AT605" s="172" cm="1">
        <f t="array" ref="AT605">IFERROR(--('Input| Projects'!$AT605="Yes")*_xlfn.SWITCH('Input| Overheads'!$C$50,"Direct costs",'Calc| Overheads Allocation'!H$9*V605,"Internal labour",'Calc| Overheads Allocation'!H$9*V605*'Input| Projects'!$AO605,"DNSP defined",'Calc| Overheads Allocation'!H$79*'Input| Projects'!$AW605,0),0)</f>
        <v>0</v>
      </c>
      <c r="AU605" s="172" cm="1">
        <f t="array" ref="AU605">IFERROR(--('Input| Projects'!$AT605="Yes")*_xlfn.SWITCH('Input| Overheads'!$C$50,"Direct costs",'Calc| Overheads Allocation'!I$9*W605,"Internal labour",'Calc| Overheads Allocation'!I$9*W605*'Input| Projects'!$AO605,"DNSP defined",'Calc| Overheads Allocation'!I$79*'Input| Projects'!$AW605,0),0)</f>
        <v>0</v>
      </c>
      <c r="AV605" s="175"/>
      <c r="AW605" s="172">
        <f t="shared" si="222"/>
        <v>0</v>
      </c>
      <c r="AX605" s="172">
        <f t="shared" si="223"/>
        <v>0</v>
      </c>
      <c r="AY605" s="172">
        <f t="shared" si="224"/>
        <v>0</v>
      </c>
      <c r="AZ605" s="172">
        <f t="shared" si="225"/>
        <v>0</v>
      </c>
      <c r="BA605" s="172">
        <f t="shared" si="226"/>
        <v>0</v>
      </c>
      <c r="BB605" s="172">
        <f t="shared" si="227"/>
        <v>0</v>
      </c>
      <c r="BC605" s="172">
        <f t="shared" si="228"/>
        <v>0</v>
      </c>
      <c r="BD605" s="176"/>
      <c r="BE605" s="172">
        <f t="shared" si="229"/>
        <v>0</v>
      </c>
      <c r="BF605" s="172">
        <f t="shared" si="230"/>
        <v>0</v>
      </c>
      <c r="BG605" s="172">
        <f t="shared" si="231"/>
        <v>0</v>
      </c>
      <c r="BH605" s="172">
        <f t="shared" si="232"/>
        <v>0</v>
      </c>
      <c r="BI605" s="172">
        <f t="shared" si="233"/>
        <v>0</v>
      </c>
      <c r="BJ605" s="172">
        <f t="shared" si="234"/>
        <v>0</v>
      </c>
      <c r="BK605" s="172">
        <f t="shared" si="235"/>
        <v>0</v>
      </c>
      <c r="BL605" s="176"/>
      <c r="BM605" s="172">
        <f t="shared" si="214"/>
        <v>0</v>
      </c>
      <c r="BN605" s="172">
        <f t="shared" si="215"/>
        <v>0</v>
      </c>
      <c r="BO605" s="172">
        <f t="shared" si="216"/>
        <v>0</v>
      </c>
      <c r="BP605" s="172">
        <f t="shared" si="217"/>
        <v>0</v>
      </c>
      <c r="BQ605" s="172">
        <f t="shared" si="218"/>
        <v>0</v>
      </c>
      <c r="BR605" s="172">
        <f t="shared" si="219"/>
        <v>0</v>
      </c>
      <c r="BS605" s="172">
        <f t="shared" si="220"/>
        <v>0</v>
      </c>
      <c r="BT605" s="55"/>
      <c r="BU605" s="158">
        <f>SUMIF('Input| Projects'!$BA$8:$CX$8,RIGHT(BU$9,3),'Input| Projects'!$BA605:$CX605)</f>
        <v>0</v>
      </c>
      <c r="BV605" s="158">
        <f>SUMIF('Input| Projects'!$BA$8:$CX$8,RIGHT(BV$9,3),'Input| Projects'!$BA605:$CX605)</f>
        <v>0</v>
      </c>
      <c r="BW605" s="79" t="str">
        <f t="shared" si="221"/>
        <v/>
      </c>
    </row>
    <row r="606" spans="2:75" x14ac:dyDescent="0.2">
      <c r="B606" s="123">
        <f>IFERROR('Input| Projects'!B606,"")</f>
        <v>597</v>
      </c>
      <c r="C606" s="160" t="str">
        <f>IFERROR(IF('Input| Projects'!C606="","",'Input| Projects'!C606),"")</f>
        <v/>
      </c>
      <c r="D606" s="160" t="str">
        <f>IFERROR(IF('Input| Projects'!D606="","",'Input| Projects'!D606),"")</f>
        <v/>
      </c>
      <c r="E606" s="53"/>
      <c r="F606" s="160" t="str">
        <f>IF(LEN('Input| Projects'!F606)&gt;0,'Input| Projects'!F606,"")</f>
        <v/>
      </c>
      <c r="G606" s="160" t="str">
        <f>IF(LEN('Input| Projects'!G606)&gt;0,'Input| Projects'!G606,"")</f>
        <v/>
      </c>
      <c r="H606" s="10"/>
      <c r="I606" s="194" cm="1">
        <f t="array" ref="I606">IF(LEN($F606)&gt;0,1+IFERROR(SUMPRODUCT(TRANSPOSE('Input| Projects'!$AO606:$AQ606),INDEX('Input| Escalations'!$F$27:$L$29,,MATCH(Q$9,'Input| Escalations'!$F$21:$L$21,0))),0),0)</f>
        <v>0</v>
      </c>
      <c r="J606" s="194" cm="1">
        <f t="array" ref="J606">IF(LEN($F606)&gt;0,1+IFERROR(SUMPRODUCT(TRANSPOSE('Input| Projects'!$AO606:$AQ606),INDEX('Input| Escalations'!$F$27:$L$29,,MATCH(R$9,'Input| Escalations'!$F$21:$L$21,0))),0),0)</f>
        <v>0</v>
      </c>
      <c r="K606" s="194" cm="1">
        <f t="array" ref="K606">IF(LEN($F606)&gt;0,1+IFERROR(SUMPRODUCT(TRANSPOSE('Input| Projects'!$AO606:$AQ606),INDEX('Input| Escalations'!$F$27:$L$29,,MATCH(S$9,'Input| Escalations'!$F$21:$L$21,0))),0),0)</f>
        <v>0</v>
      </c>
      <c r="L606" s="194" cm="1">
        <f t="array" ref="L606">IF(LEN($F606)&gt;0,1+IFERROR(SUMPRODUCT(TRANSPOSE('Input| Projects'!$AO606:$AQ606),INDEX('Input| Escalations'!$F$27:$L$29,,MATCH(T$9,'Input| Escalations'!$F$21:$L$21,0))),0),0)</f>
        <v>0</v>
      </c>
      <c r="M606" s="194" cm="1">
        <f t="array" ref="M606">IF(LEN($F606)&gt;0,1+IFERROR(SUMPRODUCT(TRANSPOSE('Input| Projects'!$AO606:$AQ606),INDEX('Input| Escalations'!$F$27:$L$29,,MATCH(U$9,'Input| Escalations'!$F$21:$L$21,0))),0),0)</f>
        <v>0</v>
      </c>
      <c r="N606" s="194" cm="1">
        <f t="array" ref="N606">IF(LEN($F606)&gt;0,1+IFERROR(SUMPRODUCT(TRANSPOSE('Input| Projects'!$AO606:$AQ606),INDEX('Input| Escalations'!$F$27:$L$29,,MATCH(V$9,'Input| Escalations'!$F$21:$L$21,0))),0),0)</f>
        <v>0</v>
      </c>
      <c r="O606" s="194" cm="1">
        <f t="array" ref="O606">IF(LEN($F606)&gt;0,1+IFERROR(SUMPRODUCT(TRANSPOSE('Input| Projects'!$AO606:$AQ606),INDEX('Input| Escalations'!$F$27:$L$29,,MATCH(W$9,'Input| Escalations'!$F$21:$L$21,0))),0),0)</f>
        <v>0</v>
      </c>
      <c r="P606" s="10"/>
      <c r="Q606" s="172">
        <f>IFERROR(IF(ISNUMBER(FIND("decision",'Input| Setup'!$F$6)),'Input| Projects'!Y606,'Input| Projects'!I606)*'Input| Escalations'!$I$17*I606,0)</f>
        <v>0</v>
      </c>
      <c r="R606" s="172">
        <f>IFERROR(IF(ISNUMBER(FIND("decision",'Input| Setup'!$F$6)),'Input| Projects'!Z606,'Input| Projects'!J606)*'Input| Escalations'!$I$17*J606,0)</f>
        <v>0</v>
      </c>
      <c r="S606" s="172">
        <f>IFERROR(IF(ISNUMBER(FIND("decision",'Input| Setup'!$F$6)),'Input| Projects'!AA606,'Input| Projects'!K606)*'Input| Escalations'!$I$17*K606,0)</f>
        <v>0</v>
      </c>
      <c r="T606" s="172">
        <f>IFERROR(IF(ISNUMBER(FIND("decision",'Input| Setup'!$F$6)),'Input| Projects'!AB606,'Input| Projects'!L606)*'Input| Escalations'!$I$17*L606,0)</f>
        <v>0</v>
      </c>
      <c r="U606" s="172">
        <f>IFERROR(IF(ISNUMBER(FIND("decision",'Input| Setup'!$F$6)),'Input| Projects'!AC606,'Input| Projects'!M606)*'Input| Escalations'!$I$17*M606,0)</f>
        <v>0</v>
      </c>
      <c r="V606" s="172">
        <f>IFERROR(IF(ISNUMBER(FIND("decision",'Input| Setup'!$F$6)),'Input| Projects'!AD606,'Input| Projects'!N606)*'Input| Escalations'!$I$17*N606,0)</f>
        <v>0</v>
      </c>
      <c r="W606" s="172">
        <f>IFERROR(IF(ISNUMBER(FIND("decision",'Input| Setup'!$F$6)),'Input| Projects'!AE606,'Input| Projects'!O606)*'Input| Escalations'!$I$17*O606,0)</f>
        <v>0</v>
      </c>
      <c r="X606" s="175"/>
      <c r="Y606" s="172">
        <f>IF(ISNUMBER(FIND("decision",'Input| Setup'!$F$6)),'Input| Projects'!AG606,'Input| Projects'!Q606)*I606*'Input| Escalations'!$I$17</f>
        <v>0</v>
      </c>
      <c r="Z606" s="172">
        <f>IF(ISNUMBER(FIND("decision",'Input| Setup'!$F$6)),'Input| Projects'!AH606,'Input| Projects'!R606)*J606*'Input| Escalations'!$I$17</f>
        <v>0</v>
      </c>
      <c r="AA606" s="172">
        <f>IF(ISNUMBER(FIND("decision",'Input| Setup'!$F$6)),'Input| Projects'!AI606,'Input| Projects'!S606)*K606*'Input| Escalations'!$I$17</f>
        <v>0</v>
      </c>
      <c r="AB606" s="172">
        <f>IF(ISNUMBER(FIND("decision",'Input| Setup'!$F$6)),'Input| Projects'!AJ606,'Input| Projects'!T606)*L606*'Input| Escalations'!$I$17</f>
        <v>0</v>
      </c>
      <c r="AC606" s="172">
        <f>IF(ISNUMBER(FIND("decision",'Input| Setup'!$F$6)),'Input| Projects'!AK606,'Input| Projects'!U606)*M606*'Input| Escalations'!$I$17</f>
        <v>0</v>
      </c>
      <c r="AD606" s="172">
        <f>IF(ISNUMBER(FIND("decision",'Input| Setup'!$F$6)),'Input| Projects'!AL606,'Input| Projects'!V606)*N606*'Input| Escalations'!$I$17</f>
        <v>0</v>
      </c>
      <c r="AE606" s="172">
        <f>IF(ISNUMBER(FIND("decision",'Input| Setup'!$F$6)),'Input| Projects'!AM606,'Input| Projects'!W606)*O606*'Input| Escalations'!$I$17</f>
        <v>0</v>
      </c>
      <c r="AF606" s="175"/>
      <c r="AG606" s="172" cm="1">
        <f t="array" ref="AG606">IFERROR(--('Input| Projects'!$AS606="Yes")*_xlfn.SWITCH('Input| Overheads'!$C$50,"Direct costs",'Calc| Overheads Allocation'!C$8*Q606,"Internal labour",'Calc| Overheads Allocation'!C$8*Q606*'Input| Projects'!$AO606,"DNSP defined",'Calc| Overheads Allocation'!C$78*'Input| Projects'!$AV606,0),0)</f>
        <v>0</v>
      </c>
      <c r="AH606" s="172" cm="1">
        <f t="array" ref="AH606">IFERROR(--('Input| Projects'!$AS606="Yes")*_xlfn.SWITCH('Input| Overheads'!$C$50,"Direct costs",'Calc| Overheads Allocation'!D$8*R606,"Internal labour",'Calc| Overheads Allocation'!D$8*R606*'Input| Projects'!$AO606,"DNSP defined",'Calc| Overheads Allocation'!D$78*'Input| Projects'!$AV606,0),0)</f>
        <v>0</v>
      </c>
      <c r="AI606" s="172" cm="1">
        <f t="array" ref="AI606">IFERROR(--('Input| Projects'!$AS606="Yes")*_xlfn.SWITCH('Input| Overheads'!$C$50,"Direct costs",'Calc| Overheads Allocation'!E$8*S606,"Internal labour",'Calc| Overheads Allocation'!E$8*S606*'Input| Projects'!$AO606,"DNSP defined",'Calc| Overheads Allocation'!E$78*'Input| Projects'!$AV606,0),0)</f>
        <v>0</v>
      </c>
      <c r="AJ606" s="172" cm="1">
        <f t="array" ref="AJ606">IFERROR(--('Input| Projects'!$AS606="Yes")*_xlfn.SWITCH('Input| Overheads'!$C$50,"Direct costs",'Calc| Overheads Allocation'!F$8*T606,"Internal labour",'Calc| Overheads Allocation'!F$8*T606*'Input| Projects'!$AO606,"DNSP defined",'Calc| Overheads Allocation'!F$78*'Input| Projects'!$AV606,0),0)</f>
        <v>0</v>
      </c>
      <c r="AK606" s="172" cm="1">
        <f t="array" ref="AK606">IFERROR(--('Input| Projects'!$AS606="Yes")*_xlfn.SWITCH('Input| Overheads'!$C$50,"Direct costs",'Calc| Overheads Allocation'!G$8*U606,"Internal labour",'Calc| Overheads Allocation'!G$8*U606*'Input| Projects'!$AO606,"DNSP defined",'Calc| Overheads Allocation'!G$78*'Input| Projects'!$AV606,0),0)</f>
        <v>0</v>
      </c>
      <c r="AL606" s="172" cm="1">
        <f t="array" ref="AL606">IFERROR(--('Input| Projects'!$AS606="Yes")*_xlfn.SWITCH('Input| Overheads'!$C$50,"Direct costs",'Calc| Overheads Allocation'!H$8*V606,"Internal labour",'Calc| Overheads Allocation'!H$8*V606*'Input| Projects'!$AO606,"DNSP defined",'Calc| Overheads Allocation'!H$78*'Input| Projects'!$AV606,0),0)</f>
        <v>0</v>
      </c>
      <c r="AM606" s="172" cm="1">
        <f t="array" ref="AM606">IFERROR(--('Input| Projects'!$AS606="Yes")*_xlfn.SWITCH('Input| Overheads'!$C$50,"Direct costs",'Calc| Overheads Allocation'!I$8*W606,"Internal labour",'Calc| Overheads Allocation'!I$8*W606*'Input| Projects'!$AO606,"DNSP defined",'Calc| Overheads Allocation'!I$78*'Input| Projects'!$AV606,0),0)</f>
        <v>0</v>
      </c>
      <c r="AN606" s="175"/>
      <c r="AO606" s="172" cm="1">
        <f t="array" ref="AO606">IFERROR(--('Input| Projects'!$AT606="Yes")*_xlfn.SWITCH('Input| Overheads'!$C$50,"Direct costs",'Calc| Overheads Allocation'!C$9*Q606,"Internal labour",'Calc| Overheads Allocation'!C$9*Q606*'Input| Projects'!$AO606,"DNSP defined",'Calc| Overheads Allocation'!C$79*'Input| Projects'!$AW606,0),0)</f>
        <v>0</v>
      </c>
      <c r="AP606" s="172" cm="1">
        <f t="array" ref="AP606">IFERROR(--('Input| Projects'!$AT606="Yes")*_xlfn.SWITCH('Input| Overheads'!$C$50,"Direct costs",'Calc| Overheads Allocation'!D$9*R606,"Internal labour",'Calc| Overheads Allocation'!D$9*R606*'Input| Projects'!$AO606,"DNSP defined",'Calc| Overheads Allocation'!D$79*'Input| Projects'!$AW606,0),0)</f>
        <v>0</v>
      </c>
      <c r="AQ606" s="172" cm="1">
        <f t="array" ref="AQ606">IFERROR(--('Input| Projects'!$AT606="Yes")*_xlfn.SWITCH('Input| Overheads'!$C$50,"Direct costs",'Calc| Overheads Allocation'!E$9*S606,"Internal labour",'Calc| Overheads Allocation'!E$9*S606*'Input| Projects'!$AO606,"DNSP defined",'Calc| Overheads Allocation'!E$79*'Input| Projects'!$AW606,0),0)</f>
        <v>0</v>
      </c>
      <c r="AR606" s="172" cm="1">
        <f t="array" ref="AR606">IFERROR(--('Input| Projects'!$AT606="Yes")*_xlfn.SWITCH('Input| Overheads'!$C$50,"Direct costs",'Calc| Overheads Allocation'!F$9*T606,"Internal labour",'Calc| Overheads Allocation'!F$9*T606*'Input| Projects'!$AO606,"DNSP defined",'Calc| Overheads Allocation'!F$79*'Input| Projects'!$AW606,0),0)</f>
        <v>0</v>
      </c>
      <c r="AS606" s="172" cm="1">
        <f t="array" ref="AS606">IFERROR(--('Input| Projects'!$AT606="Yes")*_xlfn.SWITCH('Input| Overheads'!$C$50,"Direct costs",'Calc| Overheads Allocation'!G$9*U606,"Internal labour",'Calc| Overheads Allocation'!G$9*U606*'Input| Projects'!$AO606,"DNSP defined",'Calc| Overheads Allocation'!G$79*'Input| Projects'!$AW606,0),0)</f>
        <v>0</v>
      </c>
      <c r="AT606" s="172" cm="1">
        <f t="array" ref="AT606">IFERROR(--('Input| Projects'!$AT606="Yes")*_xlfn.SWITCH('Input| Overheads'!$C$50,"Direct costs",'Calc| Overheads Allocation'!H$9*V606,"Internal labour",'Calc| Overheads Allocation'!H$9*V606*'Input| Projects'!$AO606,"DNSP defined",'Calc| Overheads Allocation'!H$79*'Input| Projects'!$AW606,0),0)</f>
        <v>0</v>
      </c>
      <c r="AU606" s="172" cm="1">
        <f t="array" ref="AU606">IFERROR(--('Input| Projects'!$AT606="Yes")*_xlfn.SWITCH('Input| Overheads'!$C$50,"Direct costs",'Calc| Overheads Allocation'!I$9*W606,"Internal labour",'Calc| Overheads Allocation'!I$9*W606*'Input| Projects'!$AO606,"DNSP defined",'Calc| Overheads Allocation'!I$79*'Input| Projects'!$AW606,0),0)</f>
        <v>0</v>
      </c>
      <c r="AV606" s="175"/>
      <c r="AW606" s="172">
        <f t="shared" si="222"/>
        <v>0</v>
      </c>
      <c r="AX606" s="172">
        <f t="shared" si="223"/>
        <v>0</v>
      </c>
      <c r="AY606" s="172">
        <f t="shared" si="224"/>
        <v>0</v>
      </c>
      <c r="AZ606" s="172">
        <f t="shared" si="225"/>
        <v>0</v>
      </c>
      <c r="BA606" s="172">
        <f t="shared" si="226"/>
        <v>0</v>
      </c>
      <c r="BB606" s="172">
        <f t="shared" si="227"/>
        <v>0</v>
      </c>
      <c r="BC606" s="172">
        <f t="shared" si="228"/>
        <v>0</v>
      </c>
      <c r="BD606" s="176"/>
      <c r="BE606" s="172">
        <f t="shared" si="229"/>
        <v>0</v>
      </c>
      <c r="BF606" s="172">
        <f t="shared" si="230"/>
        <v>0</v>
      </c>
      <c r="BG606" s="172">
        <f t="shared" si="231"/>
        <v>0</v>
      </c>
      <c r="BH606" s="172">
        <f t="shared" si="232"/>
        <v>0</v>
      </c>
      <c r="BI606" s="172">
        <f t="shared" si="233"/>
        <v>0</v>
      </c>
      <c r="BJ606" s="172">
        <f t="shared" si="234"/>
        <v>0</v>
      </c>
      <c r="BK606" s="172">
        <f t="shared" si="235"/>
        <v>0</v>
      </c>
      <c r="BL606" s="176"/>
      <c r="BM606" s="172">
        <f t="shared" si="214"/>
        <v>0</v>
      </c>
      <c r="BN606" s="172">
        <f t="shared" si="215"/>
        <v>0</v>
      </c>
      <c r="BO606" s="172">
        <f t="shared" si="216"/>
        <v>0</v>
      </c>
      <c r="BP606" s="172">
        <f t="shared" si="217"/>
        <v>0</v>
      </c>
      <c r="BQ606" s="172">
        <f t="shared" si="218"/>
        <v>0</v>
      </c>
      <c r="BR606" s="172">
        <f t="shared" si="219"/>
        <v>0</v>
      </c>
      <c r="BS606" s="172">
        <f t="shared" si="220"/>
        <v>0</v>
      </c>
      <c r="BT606" s="55"/>
      <c r="BU606" s="158">
        <f>SUMIF('Input| Projects'!$BA$8:$CX$8,RIGHT(BU$9,3),'Input| Projects'!$BA606:$CX606)</f>
        <v>0</v>
      </c>
      <c r="BV606" s="158">
        <f>SUMIF('Input| Projects'!$BA$8:$CX$8,RIGHT(BV$9,3),'Input| Projects'!$BA606:$CX606)</f>
        <v>0</v>
      </c>
      <c r="BW606" s="79" t="str">
        <f t="shared" si="221"/>
        <v/>
      </c>
    </row>
    <row r="607" spans="2:75" x14ac:dyDescent="0.2">
      <c r="B607" s="123">
        <f>IFERROR('Input| Projects'!B607,"")</f>
        <v>598</v>
      </c>
      <c r="C607" s="160" t="str">
        <f>IFERROR(IF('Input| Projects'!C607="","",'Input| Projects'!C607),"")</f>
        <v/>
      </c>
      <c r="D607" s="160" t="str">
        <f>IFERROR(IF('Input| Projects'!D607="","",'Input| Projects'!D607),"")</f>
        <v/>
      </c>
      <c r="E607" s="53"/>
      <c r="F607" s="160" t="str">
        <f>IF(LEN('Input| Projects'!F607)&gt;0,'Input| Projects'!F607,"")</f>
        <v/>
      </c>
      <c r="G607" s="160" t="str">
        <f>IF(LEN('Input| Projects'!G607)&gt;0,'Input| Projects'!G607,"")</f>
        <v/>
      </c>
      <c r="H607" s="10"/>
      <c r="I607" s="194" cm="1">
        <f t="array" ref="I607">IF(LEN($F607)&gt;0,1+IFERROR(SUMPRODUCT(TRANSPOSE('Input| Projects'!$AO607:$AQ607),INDEX('Input| Escalations'!$F$27:$L$29,,MATCH(Q$9,'Input| Escalations'!$F$21:$L$21,0))),0),0)</f>
        <v>0</v>
      </c>
      <c r="J607" s="194" cm="1">
        <f t="array" ref="J607">IF(LEN($F607)&gt;0,1+IFERROR(SUMPRODUCT(TRANSPOSE('Input| Projects'!$AO607:$AQ607),INDEX('Input| Escalations'!$F$27:$L$29,,MATCH(R$9,'Input| Escalations'!$F$21:$L$21,0))),0),0)</f>
        <v>0</v>
      </c>
      <c r="K607" s="194" cm="1">
        <f t="array" ref="K607">IF(LEN($F607)&gt;0,1+IFERROR(SUMPRODUCT(TRANSPOSE('Input| Projects'!$AO607:$AQ607),INDEX('Input| Escalations'!$F$27:$L$29,,MATCH(S$9,'Input| Escalations'!$F$21:$L$21,0))),0),0)</f>
        <v>0</v>
      </c>
      <c r="L607" s="194" cm="1">
        <f t="array" ref="L607">IF(LEN($F607)&gt;0,1+IFERROR(SUMPRODUCT(TRANSPOSE('Input| Projects'!$AO607:$AQ607),INDEX('Input| Escalations'!$F$27:$L$29,,MATCH(T$9,'Input| Escalations'!$F$21:$L$21,0))),0),0)</f>
        <v>0</v>
      </c>
      <c r="M607" s="194" cm="1">
        <f t="array" ref="M607">IF(LEN($F607)&gt;0,1+IFERROR(SUMPRODUCT(TRANSPOSE('Input| Projects'!$AO607:$AQ607),INDEX('Input| Escalations'!$F$27:$L$29,,MATCH(U$9,'Input| Escalations'!$F$21:$L$21,0))),0),0)</f>
        <v>0</v>
      </c>
      <c r="N607" s="194" cm="1">
        <f t="array" ref="N607">IF(LEN($F607)&gt;0,1+IFERROR(SUMPRODUCT(TRANSPOSE('Input| Projects'!$AO607:$AQ607),INDEX('Input| Escalations'!$F$27:$L$29,,MATCH(V$9,'Input| Escalations'!$F$21:$L$21,0))),0),0)</f>
        <v>0</v>
      </c>
      <c r="O607" s="194" cm="1">
        <f t="array" ref="O607">IF(LEN($F607)&gt;0,1+IFERROR(SUMPRODUCT(TRANSPOSE('Input| Projects'!$AO607:$AQ607),INDEX('Input| Escalations'!$F$27:$L$29,,MATCH(W$9,'Input| Escalations'!$F$21:$L$21,0))),0),0)</f>
        <v>0</v>
      </c>
      <c r="P607" s="10"/>
      <c r="Q607" s="172">
        <f>IFERROR(IF(ISNUMBER(FIND("decision",'Input| Setup'!$F$6)),'Input| Projects'!Y607,'Input| Projects'!I607)*'Input| Escalations'!$I$17*I607,0)</f>
        <v>0</v>
      </c>
      <c r="R607" s="172">
        <f>IFERROR(IF(ISNUMBER(FIND("decision",'Input| Setup'!$F$6)),'Input| Projects'!Z607,'Input| Projects'!J607)*'Input| Escalations'!$I$17*J607,0)</f>
        <v>0</v>
      </c>
      <c r="S607" s="172">
        <f>IFERROR(IF(ISNUMBER(FIND("decision",'Input| Setup'!$F$6)),'Input| Projects'!AA607,'Input| Projects'!K607)*'Input| Escalations'!$I$17*K607,0)</f>
        <v>0</v>
      </c>
      <c r="T607" s="172">
        <f>IFERROR(IF(ISNUMBER(FIND("decision",'Input| Setup'!$F$6)),'Input| Projects'!AB607,'Input| Projects'!L607)*'Input| Escalations'!$I$17*L607,0)</f>
        <v>0</v>
      </c>
      <c r="U607" s="172">
        <f>IFERROR(IF(ISNUMBER(FIND("decision",'Input| Setup'!$F$6)),'Input| Projects'!AC607,'Input| Projects'!M607)*'Input| Escalations'!$I$17*M607,0)</f>
        <v>0</v>
      </c>
      <c r="V607" s="172">
        <f>IFERROR(IF(ISNUMBER(FIND("decision",'Input| Setup'!$F$6)),'Input| Projects'!AD607,'Input| Projects'!N607)*'Input| Escalations'!$I$17*N607,0)</f>
        <v>0</v>
      </c>
      <c r="W607" s="172">
        <f>IFERROR(IF(ISNUMBER(FIND("decision",'Input| Setup'!$F$6)),'Input| Projects'!AE607,'Input| Projects'!O607)*'Input| Escalations'!$I$17*O607,0)</f>
        <v>0</v>
      </c>
      <c r="X607" s="175"/>
      <c r="Y607" s="172">
        <f>IF(ISNUMBER(FIND("decision",'Input| Setup'!$F$6)),'Input| Projects'!AG607,'Input| Projects'!Q607)*I607*'Input| Escalations'!$I$17</f>
        <v>0</v>
      </c>
      <c r="Z607" s="172">
        <f>IF(ISNUMBER(FIND("decision",'Input| Setup'!$F$6)),'Input| Projects'!AH607,'Input| Projects'!R607)*J607*'Input| Escalations'!$I$17</f>
        <v>0</v>
      </c>
      <c r="AA607" s="172">
        <f>IF(ISNUMBER(FIND("decision",'Input| Setup'!$F$6)),'Input| Projects'!AI607,'Input| Projects'!S607)*K607*'Input| Escalations'!$I$17</f>
        <v>0</v>
      </c>
      <c r="AB607" s="172">
        <f>IF(ISNUMBER(FIND("decision",'Input| Setup'!$F$6)),'Input| Projects'!AJ607,'Input| Projects'!T607)*L607*'Input| Escalations'!$I$17</f>
        <v>0</v>
      </c>
      <c r="AC607" s="172">
        <f>IF(ISNUMBER(FIND("decision",'Input| Setup'!$F$6)),'Input| Projects'!AK607,'Input| Projects'!U607)*M607*'Input| Escalations'!$I$17</f>
        <v>0</v>
      </c>
      <c r="AD607" s="172">
        <f>IF(ISNUMBER(FIND("decision",'Input| Setup'!$F$6)),'Input| Projects'!AL607,'Input| Projects'!V607)*N607*'Input| Escalations'!$I$17</f>
        <v>0</v>
      </c>
      <c r="AE607" s="172">
        <f>IF(ISNUMBER(FIND("decision",'Input| Setup'!$F$6)),'Input| Projects'!AM607,'Input| Projects'!W607)*O607*'Input| Escalations'!$I$17</f>
        <v>0</v>
      </c>
      <c r="AF607" s="175"/>
      <c r="AG607" s="172" cm="1">
        <f t="array" ref="AG607">IFERROR(--('Input| Projects'!$AS607="Yes")*_xlfn.SWITCH('Input| Overheads'!$C$50,"Direct costs",'Calc| Overheads Allocation'!C$8*Q607,"Internal labour",'Calc| Overheads Allocation'!C$8*Q607*'Input| Projects'!$AO607,"DNSP defined",'Calc| Overheads Allocation'!C$78*'Input| Projects'!$AV607,0),0)</f>
        <v>0</v>
      </c>
      <c r="AH607" s="172" cm="1">
        <f t="array" ref="AH607">IFERROR(--('Input| Projects'!$AS607="Yes")*_xlfn.SWITCH('Input| Overheads'!$C$50,"Direct costs",'Calc| Overheads Allocation'!D$8*R607,"Internal labour",'Calc| Overheads Allocation'!D$8*R607*'Input| Projects'!$AO607,"DNSP defined",'Calc| Overheads Allocation'!D$78*'Input| Projects'!$AV607,0),0)</f>
        <v>0</v>
      </c>
      <c r="AI607" s="172" cm="1">
        <f t="array" ref="AI607">IFERROR(--('Input| Projects'!$AS607="Yes")*_xlfn.SWITCH('Input| Overheads'!$C$50,"Direct costs",'Calc| Overheads Allocation'!E$8*S607,"Internal labour",'Calc| Overheads Allocation'!E$8*S607*'Input| Projects'!$AO607,"DNSP defined",'Calc| Overheads Allocation'!E$78*'Input| Projects'!$AV607,0),0)</f>
        <v>0</v>
      </c>
      <c r="AJ607" s="172" cm="1">
        <f t="array" ref="AJ607">IFERROR(--('Input| Projects'!$AS607="Yes")*_xlfn.SWITCH('Input| Overheads'!$C$50,"Direct costs",'Calc| Overheads Allocation'!F$8*T607,"Internal labour",'Calc| Overheads Allocation'!F$8*T607*'Input| Projects'!$AO607,"DNSP defined",'Calc| Overheads Allocation'!F$78*'Input| Projects'!$AV607,0),0)</f>
        <v>0</v>
      </c>
      <c r="AK607" s="172" cm="1">
        <f t="array" ref="AK607">IFERROR(--('Input| Projects'!$AS607="Yes")*_xlfn.SWITCH('Input| Overheads'!$C$50,"Direct costs",'Calc| Overheads Allocation'!G$8*U607,"Internal labour",'Calc| Overheads Allocation'!G$8*U607*'Input| Projects'!$AO607,"DNSP defined",'Calc| Overheads Allocation'!G$78*'Input| Projects'!$AV607,0),0)</f>
        <v>0</v>
      </c>
      <c r="AL607" s="172" cm="1">
        <f t="array" ref="AL607">IFERROR(--('Input| Projects'!$AS607="Yes")*_xlfn.SWITCH('Input| Overheads'!$C$50,"Direct costs",'Calc| Overheads Allocation'!H$8*V607,"Internal labour",'Calc| Overheads Allocation'!H$8*V607*'Input| Projects'!$AO607,"DNSP defined",'Calc| Overheads Allocation'!H$78*'Input| Projects'!$AV607,0),0)</f>
        <v>0</v>
      </c>
      <c r="AM607" s="172" cm="1">
        <f t="array" ref="AM607">IFERROR(--('Input| Projects'!$AS607="Yes")*_xlfn.SWITCH('Input| Overheads'!$C$50,"Direct costs",'Calc| Overheads Allocation'!I$8*W607,"Internal labour",'Calc| Overheads Allocation'!I$8*W607*'Input| Projects'!$AO607,"DNSP defined",'Calc| Overheads Allocation'!I$78*'Input| Projects'!$AV607,0),0)</f>
        <v>0</v>
      </c>
      <c r="AN607" s="175"/>
      <c r="AO607" s="172" cm="1">
        <f t="array" ref="AO607">IFERROR(--('Input| Projects'!$AT607="Yes")*_xlfn.SWITCH('Input| Overheads'!$C$50,"Direct costs",'Calc| Overheads Allocation'!C$9*Q607,"Internal labour",'Calc| Overheads Allocation'!C$9*Q607*'Input| Projects'!$AO607,"DNSP defined",'Calc| Overheads Allocation'!C$79*'Input| Projects'!$AW607,0),0)</f>
        <v>0</v>
      </c>
      <c r="AP607" s="172" cm="1">
        <f t="array" ref="AP607">IFERROR(--('Input| Projects'!$AT607="Yes")*_xlfn.SWITCH('Input| Overheads'!$C$50,"Direct costs",'Calc| Overheads Allocation'!D$9*R607,"Internal labour",'Calc| Overheads Allocation'!D$9*R607*'Input| Projects'!$AO607,"DNSP defined",'Calc| Overheads Allocation'!D$79*'Input| Projects'!$AW607,0),0)</f>
        <v>0</v>
      </c>
      <c r="AQ607" s="172" cm="1">
        <f t="array" ref="AQ607">IFERROR(--('Input| Projects'!$AT607="Yes")*_xlfn.SWITCH('Input| Overheads'!$C$50,"Direct costs",'Calc| Overheads Allocation'!E$9*S607,"Internal labour",'Calc| Overheads Allocation'!E$9*S607*'Input| Projects'!$AO607,"DNSP defined",'Calc| Overheads Allocation'!E$79*'Input| Projects'!$AW607,0),0)</f>
        <v>0</v>
      </c>
      <c r="AR607" s="172" cm="1">
        <f t="array" ref="AR607">IFERROR(--('Input| Projects'!$AT607="Yes")*_xlfn.SWITCH('Input| Overheads'!$C$50,"Direct costs",'Calc| Overheads Allocation'!F$9*T607,"Internal labour",'Calc| Overheads Allocation'!F$9*T607*'Input| Projects'!$AO607,"DNSP defined",'Calc| Overheads Allocation'!F$79*'Input| Projects'!$AW607,0),0)</f>
        <v>0</v>
      </c>
      <c r="AS607" s="172" cm="1">
        <f t="array" ref="AS607">IFERROR(--('Input| Projects'!$AT607="Yes")*_xlfn.SWITCH('Input| Overheads'!$C$50,"Direct costs",'Calc| Overheads Allocation'!G$9*U607,"Internal labour",'Calc| Overheads Allocation'!G$9*U607*'Input| Projects'!$AO607,"DNSP defined",'Calc| Overheads Allocation'!G$79*'Input| Projects'!$AW607,0),0)</f>
        <v>0</v>
      </c>
      <c r="AT607" s="172" cm="1">
        <f t="array" ref="AT607">IFERROR(--('Input| Projects'!$AT607="Yes")*_xlfn.SWITCH('Input| Overheads'!$C$50,"Direct costs",'Calc| Overheads Allocation'!H$9*V607,"Internal labour",'Calc| Overheads Allocation'!H$9*V607*'Input| Projects'!$AO607,"DNSP defined",'Calc| Overheads Allocation'!H$79*'Input| Projects'!$AW607,0),0)</f>
        <v>0</v>
      </c>
      <c r="AU607" s="172" cm="1">
        <f t="array" ref="AU607">IFERROR(--('Input| Projects'!$AT607="Yes")*_xlfn.SWITCH('Input| Overheads'!$C$50,"Direct costs",'Calc| Overheads Allocation'!I$9*W607,"Internal labour",'Calc| Overheads Allocation'!I$9*W607*'Input| Projects'!$AO607,"DNSP defined",'Calc| Overheads Allocation'!I$79*'Input| Projects'!$AW607,0),0)</f>
        <v>0</v>
      </c>
      <c r="AV607" s="175"/>
      <c r="AW607" s="172">
        <f t="shared" si="222"/>
        <v>0</v>
      </c>
      <c r="AX607" s="172">
        <f t="shared" si="223"/>
        <v>0</v>
      </c>
      <c r="AY607" s="172">
        <f t="shared" si="224"/>
        <v>0</v>
      </c>
      <c r="AZ607" s="172">
        <f t="shared" si="225"/>
        <v>0</v>
      </c>
      <c r="BA607" s="172">
        <f t="shared" si="226"/>
        <v>0</v>
      </c>
      <c r="BB607" s="172">
        <f t="shared" si="227"/>
        <v>0</v>
      </c>
      <c r="BC607" s="172">
        <f t="shared" si="228"/>
        <v>0</v>
      </c>
      <c r="BD607" s="176"/>
      <c r="BE607" s="172">
        <f t="shared" si="229"/>
        <v>0</v>
      </c>
      <c r="BF607" s="172">
        <f t="shared" si="230"/>
        <v>0</v>
      </c>
      <c r="BG607" s="172">
        <f t="shared" si="231"/>
        <v>0</v>
      </c>
      <c r="BH607" s="172">
        <f t="shared" si="232"/>
        <v>0</v>
      </c>
      <c r="BI607" s="172">
        <f t="shared" si="233"/>
        <v>0</v>
      </c>
      <c r="BJ607" s="172">
        <f t="shared" si="234"/>
        <v>0</v>
      </c>
      <c r="BK607" s="172">
        <f t="shared" si="235"/>
        <v>0</v>
      </c>
      <c r="BL607" s="176"/>
      <c r="BM607" s="172">
        <f t="shared" si="214"/>
        <v>0</v>
      </c>
      <c r="BN607" s="172">
        <f t="shared" si="215"/>
        <v>0</v>
      </c>
      <c r="BO607" s="172">
        <f t="shared" si="216"/>
        <v>0</v>
      </c>
      <c r="BP607" s="172">
        <f t="shared" si="217"/>
        <v>0</v>
      </c>
      <c r="BQ607" s="172">
        <f t="shared" si="218"/>
        <v>0</v>
      </c>
      <c r="BR607" s="172">
        <f t="shared" si="219"/>
        <v>0</v>
      </c>
      <c r="BS607" s="172">
        <f t="shared" si="220"/>
        <v>0</v>
      </c>
      <c r="BT607" s="55"/>
      <c r="BU607" s="158">
        <f>SUMIF('Input| Projects'!$BA$8:$CX$8,RIGHT(BU$9,3),'Input| Projects'!$BA607:$CX607)</f>
        <v>0</v>
      </c>
      <c r="BV607" s="158">
        <f>SUMIF('Input| Projects'!$BA$8:$CX$8,RIGHT(BV$9,3),'Input| Projects'!$BA607:$CX607)</f>
        <v>0</v>
      </c>
      <c r="BW607" s="79" t="str">
        <f t="shared" si="221"/>
        <v/>
      </c>
    </row>
    <row r="608" spans="2:75" x14ac:dyDescent="0.2">
      <c r="B608" s="123">
        <f>IFERROR('Input| Projects'!B608,"")</f>
        <v>599</v>
      </c>
      <c r="C608" s="160" t="str">
        <f>IFERROR(IF('Input| Projects'!C608="","",'Input| Projects'!C608),"")</f>
        <v/>
      </c>
      <c r="D608" s="160" t="str">
        <f>IFERROR(IF('Input| Projects'!D608="","",'Input| Projects'!D608),"")</f>
        <v/>
      </c>
      <c r="E608" s="53"/>
      <c r="F608" s="160" t="str">
        <f>IF(LEN('Input| Projects'!F608)&gt;0,'Input| Projects'!F608,"")</f>
        <v/>
      </c>
      <c r="G608" s="160" t="str">
        <f>IF(LEN('Input| Projects'!G608)&gt;0,'Input| Projects'!G608,"")</f>
        <v/>
      </c>
      <c r="H608" s="10"/>
      <c r="I608" s="194" cm="1">
        <f t="array" ref="I608">IF(LEN($F608)&gt;0,1+IFERROR(SUMPRODUCT(TRANSPOSE('Input| Projects'!$AO608:$AQ608),INDEX('Input| Escalations'!$F$27:$L$29,,MATCH(Q$9,'Input| Escalations'!$F$21:$L$21,0))),0),0)</f>
        <v>0</v>
      </c>
      <c r="J608" s="194" cm="1">
        <f t="array" ref="J608">IF(LEN($F608)&gt;0,1+IFERROR(SUMPRODUCT(TRANSPOSE('Input| Projects'!$AO608:$AQ608),INDEX('Input| Escalations'!$F$27:$L$29,,MATCH(R$9,'Input| Escalations'!$F$21:$L$21,0))),0),0)</f>
        <v>0</v>
      </c>
      <c r="K608" s="194" cm="1">
        <f t="array" ref="K608">IF(LEN($F608)&gt;0,1+IFERROR(SUMPRODUCT(TRANSPOSE('Input| Projects'!$AO608:$AQ608),INDEX('Input| Escalations'!$F$27:$L$29,,MATCH(S$9,'Input| Escalations'!$F$21:$L$21,0))),0),0)</f>
        <v>0</v>
      </c>
      <c r="L608" s="194" cm="1">
        <f t="array" ref="L608">IF(LEN($F608)&gt;0,1+IFERROR(SUMPRODUCT(TRANSPOSE('Input| Projects'!$AO608:$AQ608),INDEX('Input| Escalations'!$F$27:$L$29,,MATCH(T$9,'Input| Escalations'!$F$21:$L$21,0))),0),0)</f>
        <v>0</v>
      </c>
      <c r="M608" s="194" cm="1">
        <f t="array" ref="M608">IF(LEN($F608)&gt;0,1+IFERROR(SUMPRODUCT(TRANSPOSE('Input| Projects'!$AO608:$AQ608),INDEX('Input| Escalations'!$F$27:$L$29,,MATCH(U$9,'Input| Escalations'!$F$21:$L$21,0))),0),0)</f>
        <v>0</v>
      </c>
      <c r="N608" s="194" cm="1">
        <f t="array" ref="N608">IF(LEN($F608)&gt;0,1+IFERROR(SUMPRODUCT(TRANSPOSE('Input| Projects'!$AO608:$AQ608),INDEX('Input| Escalations'!$F$27:$L$29,,MATCH(V$9,'Input| Escalations'!$F$21:$L$21,0))),0),0)</f>
        <v>0</v>
      </c>
      <c r="O608" s="194" cm="1">
        <f t="array" ref="O608">IF(LEN($F608)&gt;0,1+IFERROR(SUMPRODUCT(TRANSPOSE('Input| Projects'!$AO608:$AQ608),INDEX('Input| Escalations'!$F$27:$L$29,,MATCH(W$9,'Input| Escalations'!$F$21:$L$21,0))),0),0)</f>
        <v>0</v>
      </c>
      <c r="P608" s="10"/>
      <c r="Q608" s="172">
        <f>IFERROR(IF(ISNUMBER(FIND("decision",'Input| Setup'!$F$6)),'Input| Projects'!Y608,'Input| Projects'!I608)*'Input| Escalations'!$I$17*I608,0)</f>
        <v>0</v>
      </c>
      <c r="R608" s="172">
        <f>IFERROR(IF(ISNUMBER(FIND("decision",'Input| Setup'!$F$6)),'Input| Projects'!Z608,'Input| Projects'!J608)*'Input| Escalations'!$I$17*J608,0)</f>
        <v>0</v>
      </c>
      <c r="S608" s="172">
        <f>IFERROR(IF(ISNUMBER(FIND("decision",'Input| Setup'!$F$6)),'Input| Projects'!AA608,'Input| Projects'!K608)*'Input| Escalations'!$I$17*K608,0)</f>
        <v>0</v>
      </c>
      <c r="T608" s="172">
        <f>IFERROR(IF(ISNUMBER(FIND("decision",'Input| Setup'!$F$6)),'Input| Projects'!AB608,'Input| Projects'!L608)*'Input| Escalations'!$I$17*L608,0)</f>
        <v>0</v>
      </c>
      <c r="U608" s="172">
        <f>IFERROR(IF(ISNUMBER(FIND("decision",'Input| Setup'!$F$6)),'Input| Projects'!AC608,'Input| Projects'!M608)*'Input| Escalations'!$I$17*M608,0)</f>
        <v>0</v>
      </c>
      <c r="V608" s="172">
        <f>IFERROR(IF(ISNUMBER(FIND("decision",'Input| Setup'!$F$6)),'Input| Projects'!AD608,'Input| Projects'!N608)*'Input| Escalations'!$I$17*N608,0)</f>
        <v>0</v>
      </c>
      <c r="W608" s="172">
        <f>IFERROR(IF(ISNUMBER(FIND("decision",'Input| Setup'!$F$6)),'Input| Projects'!AE608,'Input| Projects'!O608)*'Input| Escalations'!$I$17*O608,0)</f>
        <v>0</v>
      </c>
      <c r="X608" s="175"/>
      <c r="Y608" s="172">
        <f>IF(ISNUMBER(FIND("decision",'Input| Setup'!$F$6)),'Input| Projects'!AG608,'Input| Projects'!Q608)*I608*'Input| Escalations'!$I$17</f>
        <v>0</v>
      </c>
      <c r="Z608" s="172">
        <f>IF(ISNUMBER(FIND("decision",'Input| Setup'!$F$6)),'Input| Projects'!AH608,'Input| Projects'!R608)*J608*'Input| Escalations'!$I$17</f>
        <v>0</v>
      </c>
      <c r="AA608" s="172">
        <f>IF(ISNUMBER(FIND("decision",'Input| Setup'!$F$6)),'Input| Projects'!AI608,'Input| Projects'!S608)*K608*'Input| Escalations'!$I$17</f>
        <v>0</v>
      </c>
      <c r="AB608" s="172">
        <f>IF(ISNUMBER(FIND("decision",'Input| Setup'!$F$6)),'Input| Projects'!AJ608,'Input| Projects'!T608)*L608*'Input| Escalations'!$I$17</f>
        <v>0</v>
      </c>
      <c r="AC608" s="172">
        <f>IF(ISNUMBER(FIND("decision",'Input| Setup'!$F$6)),'Input| Projects'!AK608,'Input| Projects'!U608)*M608*'Input| Escalations'!$I$17</f>
        <v>0</v>
      </c>
      <c r="AD608" s="172">
        <f>IF(ISNUMBER(FIND("decision",'Input| Setup'!$F$6)),'Input| Projects'!AL608,'Input| Projects'!V608)*N608*'Input| Escalations'!$I$17</f>
        <v>0</v>
      </c>
      <c r="AE608" s="172">
        <f>IF(ISNUMBER(FIND("decision",'Input| Setup'!$F$6)),'Input| Projects'!AM608,'Input| Projects'!W608)*O608*'Input| Escalations'!$I$17</f>
        <v>0</v>
      </c>
      <c r="AF608" s="175"/>
      <c r="AG608" s="172" cm="1">
        <f t="array" ref="AG608">IFERROR(--('Input| Projects'!$AS608="Yes")*_xlfn.SWITCH('Input| Overheads'!$C$50,"Direct costs",'Calc| Overheads Allocation'!C$8*Q608,"Internal labour",'Calc| Overheads Allocation'!C$8*Q608*'Input| Projects'!$AO608,"DNSP defined",'Calc| Overheads Allocation'!C$78*'Input| Projects'!$AV608,0),0)</f>
        <v>0</v>
      </c>
      <c r="AH608" s="172" cm="1">
        <f t="array" ref="AH608">IFERROR(--('Input| Projects'!$AS608="Yes")*_xlfn.SWITCH('Input| Overheads'!$C$50,"Direct costs",'Calc| Overheads Allocation'!D$8*R608,"Internal labour",'Calc| Overheads Allocation'!D$8*R608*'Input| Projects'!$AO608,"DNSP defined",'Calc| Overheads Allocation'!D$78*'Input| Projects'!$AV608,0),0)</f>
        <v>0</v>
      </c>
      <c r="AI608" s="172" cm="1">
        <f t="array" ref="AI608">IFERROR(--('Input| Projects'!$AS608="Yes")*_xlfn.SWITCH('Input| Overheads'!$C$50,"Direct costs",'Calc| Overheads Allocation'!E$8*S608,"Internal labour",'Calc| Overheads Allocation'!E$8*S608*'Input| Projects'!$AO608,"DNSP defined",'Calc| Overheads Allocation'!E$78*'Input| Projects'!$AV608,0),0)</f>
        <v>0</v>
      </c>
      <c r="AJ608" s="172" cm="1">
        <f t="array" ref="AJ608">IFERROR(--('Input| Projects'!$AS608="Yes")*_xlfn.SWITCH('Input| Overheads'!$C$50,"Direct costs",'Calc| Overheads Allocation'!F$8*T608,"Internal labour",'Calc| Overheads Allocation'!F$8*T608*'Input| Projects'!$AO608,"DNSP defined",'Calc| Overheads Allocation'!F$78*'Input| Projects'!$AV608,0),0)</f>
        <v>0</v>
      </c>
      <c r="AK608" s="172" cm="1">
        <f t="array" ref="AK608">IFERROR(--('Input| Projects'!$AS608="Yes")*_xlfn.SWITCH('Input| Overheads'!$C$50,"Direct costs",'Calc| Overheads Allocation'!G$8*U608,"Internal labour",'Calc| Overheads Allocation'!G$8*U608*'Input| Projects'!$AO608,"DNSP defined",'Calc| Overheads Allocation'!G$78*'Input| Projects'!$AV608,0),0)</f>
        <v>0</v>
      </c>
      <c r="AL608" s="172" cm="1">
        <f t="array" ref="AL608">IFERROR(--('Input| Projects'!$AS608="Yes")*_xlfn.SWITCH('Input| Overheads'!$C$50,"Direct costs",'Calc| Overheads Allocation'!H$8*V608,"Internal labour",'Calc| Overheads Allocation'!H$8*V608*'Input| Projects'!$AO608,"DNSP defined",'Calc| Overheads Allocation'!H$78*'Input| Projects'!$AV608,0),0)</f>
        <v>0</v>
      </c>
      <c r="AM608" s="172" cm="1">
        <f t="array" ref="AM608">IFERROR(--('Input| Projects'!$AS608="Yes")*_xlfn.SWITCH('Input| Overheads'!$C$50,"Direct costs",'Calc| Overheads Allocation'!I$8*W608,"Internal labour",'Calc| Overheads Allocation'!I$8*W608*'Input| Projects'!$AO608,"DNSP defined",'Calc| Overheads Allocation'!I$78*'Input| Projects'!$AV608,0),0)</f>
        <v>0</v>
      </c>
      <c r="AN608" s="175"/>
      <c r="AO608" s="172" cm="1">
        <f t="array" ref="AO608">IFERROR(--('Input| Projects'!$AT608="Yes")*_xlfn.SWITCH('Input| Overheads'!$C$50,"Direct costs",'Calc| Overheads Allocation'!C$9*Q608,"Internal labour",'Calc| Overheads Allocation'!C$9*Q608*'Input| Projects'!$AO608,"DNSP defined",'Calc| Overheads Allocation'!C$79*'Input| Projects'!$AW608,0),0)</f>
        <v>0</v>
      </c>
      <c r="AP608" s="172" cm="1">
        <f t="array" ref="AP608">IFERROR(--('Input| Projects'!$AT608="Yes")*_xlfn.SWITCH('Input| Overheads'!$C$50,"Direct costs",'Calc| Overheads Allocation'!D$9*R608,"Internal labour",'Calc| Overheads Allocation'!D$9*R608*'Input| Projects'!$AO608,"DNSP defined",'Calc| Overheads Allocation'!D$79*'Input| Projects'!$AW608,0),0)</f>
        <v>0</v>
      </c>
      <c r="AQ608" s="172" cm="1">
        <f t="array" ref="AQ608">IFERROR(--('Input| Projects'!$AT608="Yes")*_xlfn.SWITCH('Input| Overheads'!$C$50,"Direct costs",'Calc| Overheads Allocation'!E$9*S608,"Internal labour",'Calc| Overheads Allocation'!E$9*S608*'Input| Projects'!$AO608,"DNSP defined",'Calc| Overheads Allocation'!E$79*'Input| Projects'!$AW608,0),0)</f>
        <v>0</v>
      </c>
      <c r="AR608" s="172" cm="1">
        <f t="array" ref="AR608">IFERROR(--('Input| Projects'!$AT608="Yes")*_xlfn.SWITCH('Input| Overheads'!$C$50,"Direct costs",'Calc| Overheads Allocation'!F$9*T608,"Internal labour",'Calc| Overheads Allocation'!F$9*T608*'Input| Projects'!$AO608,"DNSP defined",'Calc| Overheads Allocation'!F$79*'Input| Projects'!$AW608,0),0)</f>
        <v>0</v>
      </c>
      <c r="AS608" s="172" cm="1">
        <f t="array" ref="AS608">IFERROR(--('Input| Projects'!$AT608="Yes")*_xlfn.SWITCH('Input| Overheads'!$C$50,"Direct costs",'Calc| Overheads Allocation'!G$9*U608,"Internal labour",'Calc| Overheads Allocation'!G$9*U608*'Input| Projects'!$AO608,"DNSP defined",'Calc| Overheads Allocation'!G$79*'Input| Projects'!$AW608,0),0)</f>
        <v>0</v>
      </c>
      <c r="AT608" s="172" cm="1">
        <f t="array" ref="AT608">IFERROR(--('Input| Projects'!$AT608="Yes")*_xlfn.SWITCH('Input| Overheads'!$C$50,"Direct costs",'Calc| Overheads Allocation'!H$9*V608,"Internal labour",'Calc| Overheads Allocation'!H$9*V608*'Input| Projects'!$AO608,"DNSP defined",'Calc| Overheads Allocation'!H$79*'Input| Projects'!$AW608,0),0)</f>
        <v>0</v>
      </c>
      <c r="AU608" s="172" cm="1">
        <f t="array" ref="AU608">IFERROR(--('Input| Projects'!$AT608="Yes")*_xlfn.SWITCH('Input| Overheads'!$C$50,"Direct costs",'Calc| Overheads Allocation'!I$9*W608,"Internal labour",'Calc| Overheads Allocation'!I$9*W608*'Input| Projects'!$AO608,"DNSP defined",'Calc| Overheads Allocation'!I$79*'Input| Projects'!$AW608,0),0)</f>
        <v>0</v>
      </c>
      <c r="AV608" s="175"/>
      <c r="AW608" s="172">
        <f t="shared" si="222"/>
        <v>0</v>
      </c>
      <c r="AX608" s="172">
        <f t="shared" si="223"/>
        <v>0</v>
      </c>
      <c r="AY608" s="172">
        <f t="shared" si="224"/>
        <v>0</v>
      </c>
      <c r="AZ608" s="172">
        <f t="shared" si="225"/>
        <v>0</v>
      </c>
      <c r="BA608" s="172">
        <f t="shared" si="226"/>
        <v>0</v>
      </c>
      <c r="BB608" s="172">
        <f t="shared" si="227"/>
        <v>0</v>
      </c>
      <c r="BC608" s="172">
        <f t="shared" si="228"/>
        <v>0</v>
      </c>
      <c r="BD608" s="176"/>
      <c r="BE608" s="172">
        <f t="shared" si="229"/>
        <v>0</v>
      </c>
      <c r="BF608" s="172">
        <f t="shared" si="230"/>
        <v>0</v>
      </c>
      <c r="BG608" s="172">
        <f t="shared" si="231"/>
        <v>0</v>
      </c>
      <c r="BH608" s="172">
        <f t="shared" si="232"/>
        <v>0</v>
      </c>
      <c r="BI608" s="172">
        <f t="shared" si="233"/>
        <v>0</v>
      </c>
      <c r="BJ608" s="172">
        <f t="shared" si="234"/>
        <v>0</v>
      </c>
      <c r="BK608" s="172">
        <f t="shared" si="235"/>
        <v>0</v>
      </c>
      <c r="BL608" s="176"/>
      <c r="BM608" s="172">
        <f t="shared" si="214"/>
        <v>0</v>
      </c>
      <c r="BN608" s="172">
        <f t="shared" si="215"/>
        <v>0</v>
      </c>
      <c r="BO608" s="172">
        <f t="shared" si="216"/>
        <v>0</v>
      </c>
      <c r="BP608" s="172">
        <f t="shared" si="217"/>
        <v>0</v>
      </c>
      <c r="BQ608" s="172">
        <f t="shared" si="218"/>
        <v>0</v>
      </c>
      <c r="BR608" s="172">
        <f t="shared" si="219"/>
        <v>0</v>
      </c>
      <c r="BS608" s="172">
        <f t="shared" si="220"/>
        <v>0</v>
      </c>
      <c r="BT608" s="55"/>
      <c r="BU608" s="158">
        <f>SUMIF('Input| Projects'!$BA$8:$CX$8,RIGHT(BU$9,3),'Input| Projects'!$BA608:$CX608)</f>
        <v>0</v>
      </c>
      <c r="BV608" s="158">
        <f>SUMIF('Input| Projects'!$BA$8:$CX$8,RIGHT(BV$9,3),'Input| Projects'!$BA608:$CX608)</f>
        <v>0</v>
      </c>
      <c r="BW608" s="79" t="str">
        <f t="shared" si="221"/>
        <v/>
      </c>
    </row>
    <row r="609" spans="2:75" x14ac:dyDescent="0.2">
      <c r="B609" s="123">
        <f>IFERROR('Input| Projects'!B609,"")</f>
        <v>600</v>
      </c>
      <c r="C609" s="160" t="str">
        <f>IFERROR(IF('Input| Projects'!C609="","",'Input| Projects'!C609),"")</f>
        <v/>
      </c>
      <c r="D609" s="160" t="str">
        <f>IFERROR(IF('Input| Projects'!D609="","",'Input| Projects'!D609),"")</f>
        <v/>
      </c>
      <c r="E609" s="53"/>
      <c r="F609" s="160" t="str">
        <f>IF(LEN('Input| Projects'!F609)&gt;0,'Input| Projects'!F609,"")</f>
        <v/>
      </c>
      <c r="G609" s="160" t="str">
        <f>IF(LEN('Input| Projects'!G609)&gt;0,'Input| Projects'!G609,"")</f>
        <v/>
      </c>
      <c r="H609" s="10"/>
      <c r="I609" s="194" cm="1">
        <f t="array" ref="I609">IF(LEN($F609)&gt;0,1+IFERROR(SUMPRODUCT(TRANSPOSE('Input| Projects'!$AO609:$AQ609),INDEX('Input| Escalations'!$F$27:$L$29,,MATCH(Q$9,'Input| Escalations'!$F$21:$L$21,0))),0),0)</f>
        <v>0</v>
      </c>
      <c r="J609" s="194" cm="1">
        <f t="array" ref="J609">IF(LEN($F609)&gt;0,1+IFERROR(SUMPRODUCT(TRANSPOSE('Input| Projects'!$AO609:$AQ609),INDEX('Input| Escalations'!$F$27:$L$29,,MATCH(R$9,'Input| Escalations'!$F$21:$L$21,0))),0),0)</f>
        <v>0</v>
      </c>
      <c r="K609" s="194" cm="1">
        <f t="array" ref="K609">IF(LEN($F609)&gt;0,1+IFERROR(SUMPRODUCT(TRANSPOSE('Input| Projects'!$AO609:$AQ609),INDEX('Input| Escalations'!$F$27:$L$29,,MATCH(S$9,'Input| Escalations'!$F$21:$L$21,0))),0),0)</f>
        <v>0</v>
      </c>
      <c r="L609" s="194" cm="1">
        <f t="array" ref="L609">IF(LEN($F609)&gt;0,1+IFERROR(SUMPRODUCT(TRANSPOSE('Input| Projects'!$AO609:$AQ609),INDEX('Input| Escalations'!$F$27:$L$29,,MATCH(T$9,'Input| Escalations'!$F$21:$L$21,0))),0),0)</f>
        <v>0</v>
      </c>
      <c r="M609" s="194" cm="1">
        <f t="array" ref="M609">IF(LEN($F609)&gt;0,1+IFERROR(SUMPRODUCT(TRANSPOSE('Input| Projects'!$AO609:$AQ609),INDEX('Input| Escalations'!$F$27:$L$29,,MATCH(U$9,'Input| Escalations'!$F$21:$L$21,0))),0),0)</f>
        <v>0</v>
      </c>
      <c r="N609" s="194" cm="1">
        <f t="array" ref="N609">IF(LEN($F609)&gt;0,1+IFERROR(SUMPRODUCT(TRANSPOSE('Input| Projects'!$AO609:$AQ609),INDEX('Input| Escalations'!$F$27:$L$29,,MATCH(V$9,'Input| Escalations'!$F$21:$L$21,0))),0),0)</f>
        <v>0</v>
      </c>
      <c r="O609" s="194" cm="1">
        <f t="array" ref="O609">IF(LEN($F609)&gt;0,1+IFERROR(SUMPRODUCT(TRANSPOSE('Input| Projects'!$AO609:$AQ609),INDEX('Input| Escalations'!$F$27:$L$29,,MATCH(W$9,'Input| Escalations'!$F$21:$L$21,0))),0),0)</f>
        <v>0</v>
      </c>
      <c r="P609" s="10"/>
      <c r="Q609" s="172">
        <f>IFERROR(IF(ISNUMBER(FIND("decision",'Input| Setup'!$F$6)),'Input| Projects'!Y609,'Input| Projects'!I609)*'Input| Escalations'!$I$17*I609,0)</f>
        <v>0</v>
      </c>
      <c r="R609" s="172">
        <f>IFERROR(IF(ISNUMBER(FIND("decision",'Input| Setup'!$F$6)),'Input| Projects'!Z609,'Input| Projects'!J609)*'Input| Escalations'!$I$17*J609,0)</f>
        <v>0</v>
      </c>
      <c r="S609" s="172">
        <f>IFERROR(IF(ISNUMBER(FIND("decision",'Input| Setup'!$F$6)),'Input| Projects'!AA609,'Input| Projects'!K609)*'Input| Escalations'!$I$17*K609,0)</f>
        <v>0</v>
      </c>
      <c r="T609" s="172">
        <f>IFERROR(IF(ISNUMBER(FIND("decision",'Input| Setup'!$F$6)),'Input| Projects'!AB609,'Input| Projects'!L609)*'Input| Escalations'!$I$17*L609,0)</f>
        <v>0</v>
      </c>
      <c r="U609" s="172">
        <f>IFERROR(IF(ISNUMBER(FIND("decision",'Input| Setup'!$F$6)),'Input| Projects'!AC609,'Input| Projects'!M609)*'Input| Escalations'!$I$17*M609,0)</f>
        <v>0</v>
      </c>
      <c r="V609" s="172">
        <f>IFERROR(IF(ISNUMBER(FIND("decision",'Input| Setup'!$F$6)),'Input| Projects'!AD609,'Input| Projects'!N609)*'Input| Escalations'!$I$17*N609,0)</f>
        <v>0</v>
      </c>
      <c r="W609" s="172">
        <f>IFERROR(IF(ISNUMBER(FIND("decision",'Input| Setup'!$F$6)),'Input| Projects'!AE609,'Input| Projects'!O609)*'Input| Escalations'!$I$17*O609,0)</f>
        <v>0</v>
      </c>
      <c r="X609" s="175"/>
      <c r="Y609" s="172">
        <f>IF(ISNUMBER(FIND("decision",'Input| Setup'!$F$6)),'Input| Projects'!AG609,'Input| Projects'!Q609)*I609*'Input| Escalations'!$I$17</f>
        <v>0</v>
      </c>
      <c r="Z609" s="172">
        <f>IF(ISNUMBER(FIND("decision",'Input| Setup'!$F$6)),'Input| Projects'!AH609,'Input| Projects'!R609)*J609*'Input| Escalations'!$I$17</f>
        <v>0</v>
      </c>
      <c r="AA609" s="172">
        <f>IF(ISNUMBER(FIND("decision",'Input| Setup'!$F$6)),'Input| Projects'!AI609,'Input| Projects'!S609)*K609*'Input| Escalations'!$I$17</f>
        <v>0</v>
      </c>
      <c r="AB609" s="172">
        <f>IF(ISNUMBER(FIND("decision",'Input| Setup'!$F$6)),'Input| Projects'!AJ609,'Input| Projects'!T609)*L609*'Input| Escalations'!$I$17</f>
        <v>0</v>
      </c>
      <c r="AC609" s="172">
        <f>IF(ISNUMBER(FIND("decision",'Input| Setup'!$F$6)),'Input| Projects'!AK609,'Input| Projects'!U609)*M609*'Input| Escalations'!$I$17</f>
        <v>0</v>
      </c>
      <c r="AD609" s="172">
        <f>IF(ISNUMBER(FIND("decision",'Input| Setup'!$F$6)),'Input| Projects'!AL609,'Input| Projects'!V609)*N609*'Input| Escalations'!$I$17</f>
        <v>0</v>
      </c>
      <c r="AE609" s="172">
        <f>IF(ISNUMBER(FIND("decision",'Input| Setup'!$F$6)),'Input| Projects'!AM609,'Input| Projects'!W609)*O609*'Input| Escalations'!$I$17</f>
        <v>0</v>
      </c>
      <c r="AF609" s="175"/>
      <c r="AG609" s="172" cm="1">
        <f t="array" ref="AG609">IFERROR(--('Input| Projects'!$AS609="Yes")*_xlfn.SWITCH('Input| Overheads'!$C$50,"Direct costs",'Calc| Overheads Allocation'!C$8*Q609,"Internal labour",'Calc| Overheads Allocation'!C$8*Q609*'Input| Projects'!$AO609,"DNSP defined",'Calc| Overheads Allocation'!C$78*'Input| Projects'!$AV609,0),0)</f>
        <v>0</v>
      </c>
      <c r="AH609" s="172" cm="1">
        <f t="array" ref="AH609">IFERROR(--('Input| Projects'!$AS609="Yes")*_xlfn.SWITCH('Input| Overheads'!$C$50,"Direct costs",'Calc| Overheads Allocation'!D$8*R609,"Internal labour",'Calc| Overheads Allocation'!D$8*R609*'Input| Projects'!$AO609,"DNSP defined",'Calc| Overheads Allocation'!D$78*'Input| Projects'!$AV609,0),0)</f>
        <v>0</v>
      </c>
      <c r="AI609" s="172" cm="1">
        <f t="array" ref="AI609">IFERROR(--('Input| Projects'!$AS609="Yes")*_xlfn.SWITCH('Input| Overheads'!$C$50,"Direct costs",'Calc| Overheads Allocation'!E$8*S609,"Internal labour",'Calc| Overheads Allocation'!E$8*S609*'Input| Projects'!$AO609,"DNSP defined",'Calc| Overheads Allocation'!E$78*'Input| Projects'!$AV609,0),0)</f>
        <v>0</v>
      </c>
      <c r="AJ609" s="172" cm="1">
        <f t="array" ref="AJ609">IFERROR(--('Input| Projects'!$AS609="Yes")*_xlfn.SWITCH('Input| Overheads'!$C$50,"Direct costs",'Calc| Overheads Allocation'!F$8*T609,"Internal labour",'Calc| Overheads Allocation'!F$8*T609*'Input| Projects'!$AO609,"DNSP defined",'Calc| Overheads Allocation'!F$78*'Input| Projects'!$AV609,0),0)</f>
        <v>0</v>
      </c>
      <c r="AK609" s="172" cm="1">
        <f t="array" ref="AK609">IFERROR(--('Input| Projects'!$AS609="Yes")*_xlfn.SWITCH('Input| Overheads'!$C$50,"Direct costs",'Calc| Overheads Allocation'!G$8*U609,"Internal labour",'Calc| Overheads Allocation'!G$8*U609*'Input| Projects'!$AO609,"DNSP defined",'Calc| Overheads Allocation'!G$78*'Input| Projects'!$AV609,0),0)</f>
        <v>0</v>
      </c>
      <c r="AL609" s="172" cm="1">
        <f t="array" ref="AL609">IFERROR(--('Input| Projects'!$AS609="Yes")*_xlfn.SWITCH('Input| Overheads'!$C$50,"Direct costs",'Calc| Overheads Allocation'!H$8*V609,"Internal labour",'Calc| Overheads Allocation'!H$8*V609*'Input| Projects'!$AO609,"DNSP defined",'Calc| Overheads Allocation'!H$78*'Input| Projects'!$AV609,0),0)</f>
        <v>0</v>
      </c>
      <c r="AM609" s="172" cm="1">
        <f t="array" ref="AM609">IFERROR(--('Input| Projects'!$AS609="Yes")*_xlfn.SWITCH('Input| Overheads'!$C$50,"Direct costs",'Calc| Overheads Allocation'!I$8*W609,"Internal labour",'Calc| Overheads Allocation'!I$8*W609*'Input| Projects'!$AO609,"DNSP defined",'Calc| Overheads Allocation'!I$78*'Input| Projects'!$AV609,0),0)</f>
        <v>0</v>
      </c>
      <c r="AN609" s="175"/>
      <c r="AO609" s="172" cm="1">
        <f t="array" ref="AO609">IFERROR(--('Input| Projects'!$AT609="Yes")*_xlfn.SWITCH('Input| Overheads'!$C$50,"Direct costs",'Calc| Overheads Allocation'!C$9*Q609,"Internal labour",'Calc| Overheads Allocation'!C$9*Q609*'Input| Projects'!$AO609,"DNSP defined",'Calc| Overheads Allocation'!C$79*'Input| Projects'!$AW609,0),0)</f>
        <v>0</v>
      </c>
      <c r="AP609" s="172" cm="1">
        <f t="array" ref="AP609">IFERROR(--('Input| Projects'!$AT609="Yes")*_xlfn.SWITCH('Input| Overheads'!$C$50,"Direct costs",'Calc| Overheads Allocation'!D$9*R609,"Internal labour",'Calc| Overheads Allocation'!D$9*R609*'Input| Projects'!$AO609,"DNSP defined",'Calc| Overheads Allocation'!D$79*'Input| Projects'!$AW609,0),0)</f>
        <v>0</v>
      </c>
      <c r="AQ609" s="172" cm="1">
        <f t="array" ref="AQ609">IFERROR(--('Input| Projects'!$AT609="Yes")*_xlfn.SWITCH('Input| Overheads'!$C$50,"Direct costs",'Calc| Overheads Allocation'!E$9*S609,"Internal labour",'Calc| Overheads Allocation'!E$9*S609*'Input| Projects'!$AO609,"DNSP defined",'Calc| Overheads Allocation'!E$79*'Input| Projects'!$AW609,0),0)</f>
        <v>0</v>
      </c>
      <c r="AR609" s="172" cm="1">
        <f t="array" ref="AR609">IFERROR(--('Input| Projects'!$AT609="Yes")*_xlfn.SWITCH('Input| Overheads'!$C$50,"Direct costs",'Calc| Overheads Allocation'!F$9*T609,"Internal labour",'Calc| Overheads Allocation'!F$9*T609*'Input| Projects'!$AO609,"DNSP defined",'Calc| Overheads Allocation'!F$79*'Input| Projects'!$AW609,0),0)</f>
        <v>0</v>
      </c>
      <c r="AS609" s="172" cm="1">
        <f t="array" ref="AS609">IFERROR(--('Input| Projects'!$AT609="Yes")*_xlfn.SWITCH('Input| Overheads'!$C$50,"Direct costs",'Calc| Overheads Allocation'!G$9*U609,"Internal labour",'Calc| Overheads Allocation'!G$9*U609*'Input| Projects'!$AO609,"DNSP defined",'Calc| Overheads Allocation'!G$79*'Input| Projects'!$AW609,0),0)</f>
        <v>0</v>
      </c>
      <c r="AT609" s="172" cm="1">
        <f t="array" ref="AT609">IFERROR(--('Input| Projects'!$AT609="Yes")*_xlfn.SWITCH('Input| Overheads'!$C$50,"Direct costs",'Calc| Overheads Allocation'!H$9*V609,"Internal labour",'Calc| Overheads Allocation'!H$9*V609*'Input| Projects'!$AO609,"DNSP defined",'Calc| Overheads Allocation'!H$79*'Input| Projects'!$AW609,0),0)</f>
        <v>0</v>
      </c>
      <c r="AU609" s="172" cm="1">
        <f t="array" ref="AU609">IFERROR(--('Input| Projects'!$AT609="Yes")*_xlfn.SWITCH('Input| Overheads'!$C$50,"Direct costs",'Calc| Overheads Allocation'!I$9*W609,"Internal labour",'Calc| Overheads Allocation'!I$9*W609*'Input| Projects'!$AO609,"DNSP defined",'Calc| Overheads Allocation'!I$79*'Input| Projects'!$AW609,0),0)</f>
        <v>0</v>
      </c>
      <c r="AV609" s="175"/>
      <c r="AW609" s="172">
        <f t="shared" si="222"/>
        <v>0</v>
      </c>
      <c r="AX609" s="172">
        <f t="shared" si="223"/>
        <v>0</v>
      </c>
      <c r="AY609" s="172">
        <f t="shared" si="224"/>
        <v>0</v>
      </c>
      <c r="AZ609" s="172">
        <f t="shared" si="225"/>
        <v>0</v>
      </c>
      <c r="BA609" s="172">
        <f t="shared" si="226"/>
        <v>0</v>
      </c>
      <c r="BB609" s="172">
        <f t="shared" si="227"/>
        <v>0</v>
      </c>
      <c r="BC609" s="172">
        <f t="shared" si="228"/>
        <v>0</v>
      </c>
      <c r="BD609" s="176"/>
      <c r="BE609" s="172">
        <f t="shared" si="229"/>
        <v>0</v>
      </c>
      <c r="BF609" s="172">
        <f t="shared" si="230"/>
        <v>0</v>
      </c>
      <c r="BG609" s="172">
        <f t="shared" si="231"/>
        <v>0</v>
      </c>
      <c r="BH609" s="172">
        <f t="shared" si="232"/>
        <v>0</v>
      </c>
      <c r="BI609" s="172">
        <f t="shared" si="233"/>
        <v>0</v>
      </c>
      <c r="BJ609" s="172">
        <f t="shared" si="234"/>
        <v>0</v>
      </c>
      <c r="BK609" s="172">
        <f t="shared" si="235"/>
        <v>0</v>
      </c>
      <c r="BL609" s="176"/>
      <c r="BM609" s="172">
        <f t="shared" si="214"/>
        <v>0</v>
      </c>
      <c r="BN609" s="172">
        <f t="shared" si="215"/>
        <v>0</v>
      </c>
      <c r="BO609" s="172">
        <f t="shared" si="216"/>
        <v>0</v>
      </c>
      <c r="BP609" s="172">
        <f t="shared" si="217"/>
        <v>0</v>
      </c>
      <c r="BQ609" s="172">
        <f t="shared" si="218"/>
        <v>0</v>
      </c>
      <c r="BR609" s="172">
        <f t="shared" si="219"/>
        <v>0</v>
      </c>
      <c r="BS609" s="172">
        <f t="shared" si="220"/>
        <v>0</v>
      </c>
      <c r="BT609" s="55"/>
      <c r="BU609" s="158">
        <f>SUMIF('Input| Projects'!$BA$8:$CX$8,RIGHT(BU$9,3),'Input| Projects'!$BA609:$CX609)</f>
        <v>0</v>
      </c>
      <c r="BV609" s="158">
        <f>SUMIF('Input| Projects'!$BA$8:$CX$8,RIGHT(BV$9,3),'Input| Projects'!$BA609:$CX609)</f>
        <v>0</v>
      </c>
      <c r="BW609" s="79" t="str">
        <f t="shared" si="221"/>
        <v/>
      </c>
    </row>
    <row r="610" spans="2:75" x14ac:dyDescent="0.2">
      <c r="B610" s="123">
        <f>IFERROR('Input| Projects'!B610,"")</f>
        <v>601</v>
      </c>
      <c r="C610" s="160" t="str">
        <f>IFERROR(IF('Input| Projects'!C610="","",'Input| Projects'!C610),"")</f>
        <v/>
      </c>
      <c r="D610" s="160" t="str">
        <f>IFERROR(IF('Input| Projects'!D610="","",'Input| Projects'!D610),"")</f>
        <v/>
      </c>
      <c r="E610" s="53"/>
      <c r="F610" s="160" t="str">
        <f>IF(LEN('Input| Projects'!F610)&gt;0,'Input| Projects'!F610,"")</f>
        <v/>
      </c>
      <c r="G610" s="160" t="str">
        <f>IF(LEN('Input| Projects'!G610)&gt;0,'Input| Projects'!G610,"")</f>
        <v/>
      </c>
      <c r="H610" s="10"/>
      <c r="I610" s="194" cm="1">
        <f t="array" ref="I610">IF(LEN($F610)&gt;0,1+IFERROR(SUMPRODUCT(TRANSPOSE('Input| Projects'!$AO610:$AQ610),INDEX('Input| Escalations'!$F$27:$L$29,,MATCH(Q$9,'Input| Escalations'!$F$21:$L$21,0))),0),0)</f>
        <v>0</v>
      </c>
      <c r="J610" s="194" cm="1">
        <f t="array" ref="J610">IF(LEN($F610)&gt;0,1+IFERROR(SUMPRODUCT(TRANSPOSE('Input| Projects'!$AO610:$AQ610),INDEX('Input| Escalations'!$F$27:$L$29,,MATCH(R$9,'Input| Escalations'!$F$21:$L$21,0))),0),0)</f>
        <v>0</v>
      </c>
      <c r="K610" s="194" cm="1">
        <f t="array" ref="K610">IF(LEN($F610)&gt;0,1+IFERROR(SUMPRODUCT(TRANSPOSE('Input| Projects'!$AO610:$AQ610),INDEX('Input| Escalations'!$F$27:$L$29,,MATCH(S$9,'Input| Escalations'!$F$21:$L$21,0))),0),0)</f>
        <v>0</v>
      </c>
      <c r="L610" s="194" cm="1">
        <f t="array" ref="L610">IF(LEN($F610)&gt;0,1+IFERROR(SUMPRODUCT(TRANSPOSE('Input| Projects'!$AO610:$AQ610),INDEX('Input| Escalations'!$F$27:$L$29,,MATCH(T$9,'Input| Escalations'!$F$21:$L$21,0))),0),0)</f>
        <v>0</v>
      </c>
      <c r="M610" s="194" cm="1">
        <f t="array" ref="M610">IF(LEN($F610)&gt;0,1+IFERROR(SUMPRODUCT(TRANSPOSE('Input| Projects'!$AO610:$AQ610),INDEX('Input| Escalations'!$F$27:$L$29,,MATCH(U$9,'Input| Escalations'!$F$21:$L$21,0))),0),0)</f>
        <v>0</v>
      </c>
      <c r="N610" s="194" cm="1">
        <f t="array" ref="N610">IF(LEN($F610)&gt;0,1+IFERROR(SUMPRODUCT(TRANSPOSE('Input| Projects'!$AO610:$AQ610),INDEX('Input| Escalations'!$F$27:$L$29,,MATCH(V$9,'Input| Escalations'!$F$21:$L$21,0))),0),0)</f>
        <v>0</v>
      </c>
      <c r="O610" s="194" cm="1">
        <f t="array" ref="O610">IF(LEN($F610)&gt;0,1+IFERROR(SUMPRODUCT(TRANSPOSE('Input| Projects'!$AO610:$AQ610),INDEX('Input| Escalations'!$F$27:$L$29,,MATCH(W$9,'Input| Escalations'!$F$21:$L$21,0))),0),0)</f>
        <v>0</v>
      </c>
      <c r="P610" s="10"/>
      <c r="Q610" s="172">
        <f>IFERROR(IF(ISNUMBER(FIND("decision",'Input| Setup'!$F$6)),'Input| Projects'!Y610,'Input| Projects'!I610)*'Input| Escalations'!$I$17*I610,0)</f>
        <v>0</v>
      </c>
      <c r="R610" s="172">
        <f>IFERROR(IF(ISNUMBER(FIND("decision",'Input| Setup'!$F$6)),'Input| Projects'!Z610,'Input| Projects'!J610)*'Input| Escalations'!$I$17*J610,0)</f>
        <v>0</v>
      </c>
      <c r="S610" s="172">
        <f>IFERROR(IF(ISNUMBER(FIND("decision",'Input| Setup'!$F$6)),'Input| Projects'!AA610,'Input| Projects'!K610)*'Input| Escalations'!$I$17*K610,0)</f>
        <v>0</v>
      </c>
      <c r="T610" s="172">
        <f>IFERROR(IF(ISNUMBER(FIND("decision",'Input| Setup'!$F$6)),'Input| Projects'!AB610,'Input| Projects'!L610)*'Input| Escalations'!$I$17*L610,0)</f>
        <v>0</v>
      </c>
      <c r="U610" s="172">
        <f>IFERROR(IF(ISNUMBER(FIND("decision",'Input| Setup'!$F$6)),'Input| Projects'!AC610,'Input| Projects'!M610)*'Input| Escalations'!$I$17*M610,0)</f>
        <v>0</v>
      </c>
      <c r="V610" s="172">
        <f>IFERROR(IF(ISNUMBER(FIND("decision",'Input| Setup'!$F$6)),'Input| Projects'!AD610,'Input| Projects'!N610)*'Input| Escalations'!$I$17*N610,0)</f>
        <v>0</v>
      </c>
      <c r="W610" s="172">
        <f>IFERROR(IF(ISNUMBER(FIND("decision",'Input| Setup'!$F$6)),'Input| Projects'!AE610,'Input| Projects'!O610)*'Input| Escalations'!$I$17*O610,0)</f>
        <v>0</v>
      </c>
      <c r="X610" s="175"/>
      <c r="Y610" s="172">
        <f>IF(ISNUMBER(FIND("decision",'Input| Setup'!$F$6)),'Input| Projects'!AG610,'Input| Projects'!Q610)*I610*'Input| Escalations'!$I$17</f>
        <v>0</v>
      </c>
      <c r="Z610" s="172">
        <f>IF(ISNUMBER(FIND("decision",'Input| Setup'!$F$6)),'Input| Projects'!AH610,'Input| Projects'!R610)*J610*'Input| Escalations'!$I$17</f>
        <v>0</v>
      </c>
      <c r="AA610" s="172">
        <f>IF(ISNUMBER(FIND("decision",'Input| Setup'!$F$6)),'Input| Projects'!AI610,'Input| Projects'!S610)*K610*'Input| Escalations'!$I$17</f>
        <v>0</v>
      </c>
      <c r="AB610" s="172">
        <f>IF(ISNUMBER(FIND("decision",'Input| Setup'!$F$6)),'Input| Projects'!AJ610,'Input| Projects'!T610)*L610*'Input| Escalations'!$I$17</f>
        <v>0</v>
      </c>
      <c r="AC610" s="172">
        <f>IF(ISNUMBER(FIND("decision",'Input| Setup'!$F$6)),'Input| Projects'!AK610,'Input| Projects'!U610)*M610*'Input| Escalations'!$I$17</f>
        <v>0</v>
      </c>
      <c r="AD610" s="172">
        <f>IF(ISNUMBER(FIND("decision",'Input| Setup'!$F$6)),'Input| Projects'!AL610,'Input| Projects'!V610)*N610*'Input| Escalations'!$I$17</f>
        <v>0</v>
      </c>
      <c r="AE610" s="172">
        <f>IF(ISNUMBER(FIND("decision",'Input| Setup'!$F$6)),'Input| Projects'!AM610,'Input| Projects'!W610)*O610*'Input| Escalations'!$I$17</f>
        <v>0</v>
      </c>
      <c r="AF610" s="175"/>
      <c r="AG610" s="172" cm="1">
        <f t="array" ref="AG610">IFERROR(--('Input| Projects'!$AS610="Yes")*_xlfn.SWITCH('Input| Overheads'!$C$50,"Direct costs",'Calc| Overheads Allocation'!C$8*Q610,"Internal labour",'Calc| Overheads Allocation'!C$8*Q610*'Input| Projects'!$AO610,"DNSP defined",'Calc| Overheads Allocation'!C$78*'Input| Projects'!$AV610,0),0)</f>
        <v>0</v>
      </c>
      <c r="AH610" s="172" cm="1">
        <f t="array" ref="AH610">IFERROR(--('Input| Projects'!$AS610="Yes")*_xlfn.SWITCH('Input| Overheads'!$C$50,"Direct costs",'Calc| Overheads Allocation'!D$8*R610,"Internal labour",'Calc| Overheads Allocation'!D$8*R610*'Input| Projects'!$AO610,"DNSP defined",'Calc| Overheads Allocation'!D$78*'Input| Projects'!$AV610,0),0)</f>
        <v>0</v>
      </c>
      <c r="AI610" s="172" cm="1">
        <f t="array" ref="AI610">IFERROR(--('Input| Projects'!$AS610="Yes")*_xlfn.SWITCH('Input| Overheads'!$C$50,"Direct costs",'Calc| Overheads Allocation'!E$8*S610,"Internal labour",'Calc| Overheads Allocation'!E$8*S610*'Input| Projects'!$AO610,"DNSP defined",'Calc| Overheads Allocation'!E$78*'Input| Projects'!$AV610,0),0)</f>
        <v>0</v>
      </c>
      <c r="AJ610" s="172" cm="1">
        <f t="array" ref="AJ610">IFERROR(--('Input| Projects'!$AS610="Yes")*_xlfn.SWITCH('Input| Overheads'!$C$50,"Direct costs",'Calc| Overheads Allocation'!F$8*T610,"Internal labour",'Calc| Overheads Allocation'!F$8*T610*'Input| Projects'!$AO610,"DNSP defined",'Calc| Overheads Allocation'!F$78*'Input| Projects'!$AV610,0),0)</f>
        <v>0</v>
      </c>
      <c r="AK610" s="172" cm="1">
        <f t="array" ref="AK610">IFERROR(--('Input| Projects'!$AS610="Yes")*_xlfn.SWITCH('Input| Overheads'!$C$50,"Direct costs",'Calc| Overheads Allocation'!G$8*U610,"Internal labour",'Calc| Overheads Allocation'!G$8*U610*'Input| Projects'!$AO610,"DNSP defined",'Calc| Overheads Allocation'!G$78*'Input| Projects'!$AV610,0),0)</f>
        <v>0</v>
      </c>
      <c r="AL610" s="172" cm="1">
        <f t="array" ref="AL610">IFERROR(--('Input| Projects'!$AS610="Yes")*_xlfn.SWITCH('Input| Overheads'!$C$50,"Direct costs",'Calc| Overheads Allocation'!H$8*V610,"Internal labour",'Calc| Overheads Allocation'!H$8*V610*'Input| Projects'!$AO610,"DNSP defined",'Calc| Overheads Allocation'!H$78*'Input| Projects'!$AV610,0),0)</f>
        <v>0</v>
      </c>
      <c r="AM610" s="172" cm="1">
        <f t="array" ref="AM610">IFERROR(--('Input| Projects'!$AS610="Yes")*_xlfn.SWITCH('Input| Overheads'!$C$50,"Direct costs",'Calc| Overheads Allocation'!I$8*W610,"Internal labour",'Calc| Overheads Allocation'!I$8*W610*'Input| Projects'!$AO610,"DNSP defined",'Calc| Overheads Allocation'!I$78*'Input| Projects'!$AV610,0),0)</f>
        <v>0</v>
      </c>
      <c r="AN610" s="175"/>
      <c r="AO610" s="172" cm="1">
        <f t="array" ref="AO610">IFERROR(--('Input| Projects'!$AT610="Yes")*_xlfn.SWITCH('Input| Overheads'!$C$50,"Direct costs",'Calc| Overheads Allocation'!C$9*Q610,"Internal labour",'Calc| Overheads Allocation'!C$9*Q610*'Input| Projects'!$AO610,"DNSP defined",'Calc| Overheads Allocation'!C$79*'Input| Projects'!$AW610,0),0)</f>
        <v>0</v>
      </c>
      <c r="AP610" s="172" cm="1">
        <f t="array" ref="AP610">IFERROR(--('Input| Projects'!$AT610="Yes")*_xlfn.SWITCH('Input| Overheads'!$C$50,"Direct costs",'Calc| Overheads Allocation'!D$9*R610,"Internal labour",'Calc| Overheads Allocation'!D$9*R610*'Input| Projects'!$AO610,"DNSP defined",'Calc| Overheads Allocation'!D$79*'Input| Projects'!$AW610,0),0)</f>
        <v>0</v>
      </c>
      <c r="AQ610" s="172" cm="1">
        <f t="array" ref="AQ610">IFERROR(--('Input| Projects'!$AT610="Yes")*_xlfn.SWITCH('Input| Overheads'!$C$50,"Direct costs",'Calc| Overheads Allocation'!E$9*S610,"Internal labour",'Calc| Overheads Allocation'!E$9*S610*'Input| Projects'!$AO610,"DNSP defined",'Calc| Overheads Allocation'!E$79*'Input| Projects'!$AW610,0),0)</f>
        <v>0</v>
      </c>
      <c r="AR610" s="172" cm="1">
        <f t="array" ref="AR610">IFERROR(--('Input| Projects'!$AT610="Yes")*_xlfn.SWITCH('Input| Overheads'!$C$50,"Direct costs",'Calc| Overheads Allocation'!F$9*T610,"Internal labour",'Calc| Overheads Allocation'!F$9*T610*'Input| Projects'!$AO610,"DNSP defined",'Calc| Overheads Allocation'!F$79*'Input| Projects'!$AW610,0),0)</f>
        <v>0</v>
      </c>
      <c r="AS610" s="172" cm="1">
        <f t="array" ref="AS610">IFERROR(--('Input| Projects'!$AT610="Yes")*_xlfn.SWITCH('Input| Overheads'!$C$50,"Direct costs",'Calc| Overheads Allocation'!G$9*U610,"Internal labour",'Calc| Overheads Allocation'!G$9*U610*'Input| Projects'!$AO610,"DNSP defined",'Calc| Overheads Allocation'!G$79*'Input| Projects'!$AW610,0),0)</f>
        <v>0</v>
      </c>
      <c r="AT610" s="172" cm="1">
        <f t="array" ref="AT610">IFERROR(--('Input| Projects'!$AT610="Yes")*_xlfn.SWITCH('Input| Overheads'!$C$50,"Direct costs",'Calc| Overheads Allocation'!H$9*V610,"Internal labour",'Calc| Overheads Allocation'!H$9*V610*'Input| Projects'!$AO610,"DNSP defined",'Calc| Overheads Allocation'!H$79*'Input| Projects'!$AW610,0),0)</f>
        <v>0</v>
      </c>
      <c r="AU610" s="172" cm="1">
        <f t="array" ref="AU610">IFERROR(--('Input| Projects'!$AT610="Yes")*_xlfn.SWITCH('Input| Overheads'!$C$50,"Direct costs",'Calc| Overheads Allocation'!I$9*W610,"Internal labour",'Calc| Overheads Allocation'!I$9*W610*'Input| Projects'!$AO610,"DNSP defined",'Calc| Overheads Allocation'!I$79*'Input| Projects'!$AW610,0),0)</f>
        <v>0</v>
      </c>
      <c r="AV610" s="175"/>
      <c r="AW610" s="172">
        <f t="shared" si="222"/>
        <v>0</v>
      </c>
      <c r="AX610" s="172">
        <f t="shared" si="223"/>
        <v>0</v>
      </c>
      <c r="AY610" s="172">
        <f t="shared" si="224"/>
        <v>0</v>
      </c>
      <c r="AZ610" s="172">
        <f t="shared" si="225"/>
        <v>0</v>
      </c>
      <c r="BA610" s="172">
        <f t="shared" si="226"/>
        <v>0</v>
      </c>
      <c r="BB610" s="172">
        <f t="shared" si="227"/>
        <v>0</v>
      </c>
      <c r="BC610" s="172">
        <f t="shared" si="228"/>
        <v>0</v>
      </c>
      <c r="BD610" s="176"/>
      <c r="BE610" s="172">
        <f t="shared" si="229"/>
        <v>0</v>
      </c>
      <c r="BF610" s="172">
        <f t="shared" si="230"/>
        <v>0</v>
      </c>
      <c r="BG610" s="172">
        <f t="shared" si="231"/>
        <v>0</v>
      </c>
      <c r="BH610" s="172">
        <f t="shared" si="232"/>
        <v>0</v>
      </c>
      <c r="BI610" s="172">
        <f t="shared" si="233"/>
        <v>0</v>
      </c>
      <c r="BJ610" s="172">
        <f t="shared" si="234"/>
        <v>0</v>
      </c>
      <c r="BK610" s="172">
        <f t="shared" si="235"/>
        <v>0</v>
      </c>
      <c r="BL610" s="176"/>
      <c r="BM610" s="172">
        <f t="shared" si="214"/>
        <v>0</v>
      </c>
      <c r="BN610" s="172">
        <f t="shared" si="215"/>
        <v>0</v>
      </c>
      <c r="BO610" s="172">
        <f t="shared" si="216"/>
        <v>0</v>
      </c>
      <c r="BP610" s="172">
        <f t="shared" si="217"/>
        <v>0</v>
      </c>
      <c r="BQ610" s="172">
        <f t="shared" si="218"/>
        <v>0</v>
      </c>
      <c r="BR610" s="172">
        <f t="shared" si="219"/>
        <v>0</v>
      </c>
      <c r="BS610" s="172">
        <f t="shared" si="220"/>
        <v>0</v>
      </c>
      <c r="BT610" s="55"/>
      <c r="BU610" s="158">
        <f>SUMIF('Input| Projects'!$BA$8:$CX$8,RIGHT(BU$9,3),'Input| Projects'!$BA610:$CX610)</f>
        <v>0</v>
      </c>
      <c r="BV610" s="158">
        <f>SUMIF('Input| Projects'!$BA$8:$CX$8,RIGHT(BV$9,3),'Input| Projects'!$BA610:$CX610)</f>
        <v>0</v>
      </c>
      <c r="BW610" s="79" t="str">
        <f t="shared" si="221"/>
        <v/>
      </c>
    </row>
    <row r="611" spans="2:75" x14ac:dyDescent="0.2">
      <c r="B611" s="123">
        <f>IFERROR('Input| Projects'!B611,"")</f>
        <v>602</v>
      </c>
      <c r="C611" s="160" t="str">
        <f>IFERROR(IF('Input| Projects'!C611="","",'Input| Projects'!C611),"")</f>
        <v/>
      </c>
      <c r="D611" s="160" t="str">
        <f>IFERROR(IF('Input| Projects'!D611="","",'Input| Projects'!D611),"")</f>
        <v/>
      </c>
      <c r="E611" s="53"/>
      <c r="F611" s="160" t="str">
        <f>IF(LEN('Input| Projects'!F611)&gt;0,'Input| Projects'!F611,"")</f>
        <v/>
      </c>
      <c r="G611" s="160" t="str">
        <f>IF(LEN('Input| Projects'!G611)&gt;0,'Input| Projects'!G611,"")</f>
        <v/>
      </c>
      <c r="H611" s="10"/>
      <c r="I611" s="194" cm="1">
        <f t="array" ref="I611">IF(LEN($F611)&gt;0,1+IFERROR(SUMPRODUCT(TRANSPOSE('Input| Projects'!$AO611:$AQ611),INDEX('Input| Escalations'!$F$27:$L$29,,MATCH(Q$9,'Input| Escalations'!$F$21:$L$21,0))),0),0)</f>
        <v>0</v>
      </c>
      <c r="J611" s="194" cm="1">
        <f t="array" ref="J611">IF(LEN($F611)&gt;0,1+IFERROR(SUMPRODUCT(TRANSPOSE('Input| Projects'!$AO611:$AQ611),INDEX('Input| Escalations'!$F$27:$L$29,,MATCH(R$9,'Input| Escalations'!$F$21:$L$21,0))),0),0)</f>
        <v>0</v>
      </c>
      <c r="K611" s="194" cm="1">
        <f t="array" ref="K611">IF(LEN($F611)&gt;0,1+IFERROR(SUMPRODUCT(TRANSPOSE('Input| Projects'!$AO611:$AQ611),INDEX('Input| Escalations'!$F$27:$L$29,,MATCH(S$9,'Input| Escalations'!$F$21:$L$21,0))),0),0)</f>
        <v>0</v>
      </c>
      <c r="L611" s="194" cm="1">
        <f t="array" ref="L611">IF(LEN($F611)&gt;0,1+IFERROR(SUMPRODUCT(TRANSPOSE('Input| Projects'!$AO611:$AQ611),INDEX('Input| Escalations'!$F$27:$L$29,,MATCH(T$9,'Input| Escalations'!$F$21:$L$21,0))),0),0)</f>
        <v>0</v>
      </c>
      <c r="M611" s="194" cm="1">
        <f t="array" ref="M611">IF(LEN($F611)&gt;0,1+IFERROR(SUMPRODUCT(TRANSPOSE('Input| Projects'!$AO611:$AQ611),INDEX('Input| Escalations'!$F$27:$L$29,,MATCH(U$9,'Input| Escalations'!$F$21:$L$21,0))),0),0)</f>
        <v>0</v>
      </c>
      <c r="N611" s="194" cm="1">
        <f t="array" ref="N611">IF(LEN($F611)&gt;0,1+IFERROR(SUMPRODUCT(TRANSPOSE('Input| Projects'!$AO611:$AQ611),INDEX('Input| Escalations'!$F$27:$L$29,,MATCH(V$9,'Input| Escalations'!$F$21:$L$21,0))),0),0)</f>
        <v>0</v>
      </c>
      <c r="O611" s="194" cm="1">
        <f t="array" ref="O611">IF(LEN($F611)&gt;0,1+IFERROR(SUMPRODUCT(TRANSPOSE('Input| Projects'!$AO611:$AQ611),INDEX('Input| Escalations'!$F$27:$L$29,,MATCH(W$9,'Input| Escalations'!$F$21:$L$21,0))),0),0)</f>
        <v>0</v>
      </c>
      <c r="P611" s="10"/>
      <c r="Q611" s="172">
        <f>IFERROR(IF(ISNUMBER(FIND("decision",'Input| Setup'!$F$6)),'Input| Projects'!Y611,'Input| Projects'!I611)*'Input| Escalations'!$I$17*I611,0)</f>
        <v>0</v>
      </c>
      <c r="R611" s="172">
        <f>IFERROR(IF(ISNUMBER(FIND("decision",'Input| Setup'!$F$6)),'Input| Projects'!Z611,'Input| Projects'!J611)*'Input| Escalations'!$I$17*J611,0)</f>
        <v>0</v>
      </c>
      <c r="S611" s="172">
        <f>IFERROR(IF(ISNUMBER(FIND("decision",'Input| Setup'!$F$6)),'Input| Projects'!AA611,'Input| Projects'!K611)*'Input| Escalations'!$I$17*K611,0)</f>
        <v>0</v>
      </c>
      <c r="T611" s="172">
        <f>IFERROR(IF(ISNUMBER(FIND("decision",'Input| Setup'!$F$6)),'Input| Projects'!AB611,'Input| Projects'!L611)*'Input| Escalations'!$I$17*L611,0)</f>
        <v>0</v>
      </c>
      <c r="U611" s="172">
        <f>IFERROR(IF(ISNUMBER(FIND("decision",'Input| Setup'!$F$6)),'Input| Projects'!AC611,'Input| Projects'!M611)*'Input| Escalations'!$I$17*M611,0)</f>
        <v>0</v>
      </c>
      <c r="V611" s="172">
        <f>IFERROR(IF(ISNUMBER(FIND("decision",'Input| Setup'!$F$6)),'Input| Projects'!AD611,'Input| Projects'!N611)*'Input| Escalations'!$I$17*N611,0)</f>
        <v>0</v>
      </c>
      <c r="W611" s="172">
        <f>IFERROR(IF(ISNUMBER(FIND("decision",'Input| Setup'!$F$6)),'Input| Projects'!AE611,'Input| Projects'!O611)*'Input| Escalations'!$I$17*O611,0)</f>
        <v>0</v>
      </c>
      <c r="X611" s="175"/>
      <c r="Y611" s="172">
        <f>IF(ISNUMBER(FIND("decision",'Input| Setup'!$F$6)),'Input| Projects'!AG611,'Input| Projects'!Q611)*I611*'Input| Escalations'!$I$17</f>
        <v>0</v>
      </c>
      <c r="Z611" s="172">
        <f>IF(ISNUMBER(FIND("decision",'Input| Setup'!$F$6)),'Input| Projects'!AH611,'Input| Projects'!R611)*J611*'Input| Escalations'!$I$17</f>
        <v>0</v>
      </c>
      <c r="AA611" s="172">
        <f>IF(ISNUMBER(FIND("decision",'Input| Setup'!$F$6)),'Input| Projects'!AI611,'Input| Projects'!S611)*K611*'Input| Escalations'!$I$17</f>
        <v>0</v>
      </c>
      <c r="AB611" s="172">
        <f>IF(ISNUMBER(FIND("decision",'Input| Setup'!$F$6)),'Input| Projects'!AJ611,'Input| Projects'!T611)*L611*'Input| Escalations'!$I$17</f>
        <v>0</v>
      </c>
      <c r="AC611" s="172">
        <f>IF(ISNUMBER(FIND("decision",'Input| Setup'!$F$6)),'Input| Projects'!AK611,'Input| Projects'!U611)*M611*'Input| Escalations'!$I$17</f>
        <v>0</v>
      </c>
      <c r="AD611" s="172">
        <f>IF(ISNUMBER(FIND("decision",'Input| Setup'!$F$6)),'Input| Projects'!AL611,'Input| Projects'!V611)*N611*'Input| Escalations'!$I$17</f>
        <v>0</v>
      </c>
      <c r="AE611" s="172">
        <f>IF(ISNUMBER(FIND("decision",'Input| Setup'!$F$6)),'Input| Projects'!AM611,'Input| Projects'!W611)*O611*'Input| Escalations'!$I$17</f>
        <v>0</v>
      </c>
      <c r="AF611" s="175"/>
      <c r="AG611" s="172" cm="1">
        <f t="array" ref="AG611">IFERROR(--('Input| Projects'!$AS611="Yes")*_xlfn.SWITCH('Input| Overheads'!$C$50,"Direct costs",'Calc| Overheads Allocation'!C$8*Q611,"Internal labour",'Calc| Overheads Allocation'!C$8*Q611*'Input| Projects'!$AO611,"DNSP defined",'Calc| Overheads Allocation'!C$78*'Input| Projects'!$AV611,0),0)</f>
        <v>0</v>
      </c>
      <c r="AH611" s="172" cm="1">
        <f t="array" ref="AH611">IFERROR(--('Input| Projects'!$AS611="Yes")*_xlfn.SWITCH('Input| Overheads'!$C$50,"Direct costs",'Calc| Overheads Allocation'!D$8*R611,"Internal labour",'Calc| Overheads Allocation'!D$8*R611*'Input| Projects'!$AO611,"DNSP defined",'Calc| Overheads Allocation'!D$78*'Input| Projects'!$AV611,0),0)</f>
        <v>0</v>
      </c>
      <c r="AI611" s="172" cm="1">
        <f t="array" ref="AI611">IFERROR(--('Input| Projects'!$AS611="Yes")*_xlfn.SWITCH('Input| Overheads'!$C$50,"Direct costs",'Calc| Overheads Allocation'!E$8*S611,"Internal labour",'Calc| Overheads Allocation'!E$8*S611*'Input| Projects'!$AO611,"DNSP defined",'Calc| Overheads Allocation'!E$78*'Input| Projects'!$AV611,0),0)</f>
        <v>0</v>
      </c>
      <c r="AJ611" s="172" cm="1">
        <f t="array" ref="AJ611">IFERROR(--('Input| Projects'!$AS611="Yes")*_xlfn.SWITCH('Input| Overheads'!$C$50,"Direct costs",'Calc| Overheads Allocation'!F$8*T611,"Internal labour",'Calc| Overheads Allocation'!F$8*T611*'Input| Projects'!$AO611,"DNSP defined",'Calc| Overheads Allocation'!F$78*'Input| Projects'!$AV611,0),0)</f>
        <v>0</v>
      </c>
      <c r="AK611" s="172" cm="1">
        <f t="array" ref="AK611">IFERROR(--('Input| Projects'!$AS611="Yes")*_xlfn.SWITCH('Input| Overheads'!$C$50,"Direct costs",'Calc| Overheads Allocation'!G$8*U611,"Internal labour",'Calc| Overheads Allocation'!G$8*U611*'Input| Projects'!$AO611,"DNSP defined",'Calc| Overheads Allocation'!G$78*'Input| Projects'!$AV611,0),0)</f>
        <v>0</v>
      </c>
      <c r="AL611" s="172" cm="1">
        <f t="array" ref="AL611">IFERROR(--('Input| Projects'!$AS611="Yes")*_xlfn.SWITCH('Input| Overheads'!$C$50,"Direct costs",'Calc| Overheads Allocation'!H$8*V611,"Internal labour",'Calc| Overheads Allocation'!H$8*V611*'Input| Projects'!$AO611,"DNSP defined",'Calc| Overheads Allocation'!H$78*'Input| Projects'!$AV611,0),0)</f>
        <v>0</v>
      </c>
      <c r="AM611" s="172" cm="1">
        <f t="array" ref="AM611">IFERROR(--('Input| Projects'!$AS611="Yes")*_xlfn.SWITCH('Input| Overheads'!$C$50,"Direct costs",'Calc| Overheads Allocation'!I$8*W611,"Internal labour",'Calc| Overheads Allocation'!I$8*W611*'Input| Projects'!$AO611,"DNSP defined",'Calc| Overheads Allocation'!I$78*'Input| Projects'!$AV611,0),0)</f>
        <v>0</v>
      </c>
      <c r="AN611" s="175"/>
      <c r="AO611" s="172" cm="1">
        <f t="array" ref="AO611">IFERROR(--('Input| Projects'!$AT611="Yes")*_xlfn.SWITCH('Input| Overheads'!$C$50,"Direct costs",'Calc| Overheads Allocation'!C$9*Q611,"Internal labour",'Calc| Overheads Allocation'!C$9*Q611*'Input| Projects'!$AO611,"DNSP defined",'Calc| Overheads Allocation'!C$79*'Input| Projects'!$AW611,0),0)</f>
        <v>0</v>
      </c>
      <c r="AP611" s="172" cm="1">
        <f t="array" ref="AP611">IFERROR(--('Input| Projects'!$AT611="Yes")*_xlfn.SWITCH('Input| Overheads'!$C$50,"Direct costs",'Calc| Overheads Allocation'!D$9*R611,"Internal labour",'Calc| Overheads Allocation'!D$9*R611*'Input| Projects'!$AO611,"DNSP defined",'Calc| Overheads Allocation'!D$79*'Input| Projects'!$AW611,0),0)</f>
        <v>0</v>
      </c>
      <c r="AQ611" s="172" cm="1">
        <f t="array" ref="AQ611">IFERROR(--('Input| Projects'!$AT611="Yes")*_xlfn.SWITCH('Input| Overheads'!$C$50,"Direct costs",'Calc| Overheads Allocation'!E$9*S611,"Internal labour",'Calc| Overheads Allocation'!E$9*S611*'Input| Projects'!$AO611,"DNSP defined",'Calc| Overheads Allocation'!E$79*'Input| Projects'!$AW611,0),0)</f>
        <v>0</v>
      </c>
      <c r="AR611" s="172" cm="1">
        <f t="array" ref="AR611">IFERROR(--('Input| Projects'!$AT611="Yes")*_xlfn.SWITCH('Input| Overheads'!$C$50,"Direct costs",'Calc| Overheads Allocation'!F$9*T611,"Internal labour",'Calc| Overheads Allocation'!F$9*T611*'Input| Projects'!$AO611,"DNSP defined",'Calc| Overheads Allocation'!F$79*'Input| Projects'!$AW611,0),0)</f>
        <v>0</v>
      </c>
      <c r="AS611" s="172" cm="1">
        <f t="array" ref="AS611">IFERROR(--('Input| Projects'!$AT611="Yes")*_xlfn.SWITCH('Input| Overheads'!$C$50,"Direct costs",'Calc| Overheads Allocation'!G$9*U611,"Internal labour",'Calc| Overheads Allocation'!G$9*U611*'Input| Projects'!$AO611,"DNSP defined",'Calc| Overheads Allocation'!G$79*'Input| Projects'!$AW611,0),0)</f>
        <v>0</v>
      </c>
      <c r="AT611" s="172" cm="1">
        <f t="array" ref="AT611">IFERROR(--('Input| Projects'!$AT611="Yes")*_xlfn.SWITCH('Input| Overheads'!$C$50,"Direct costs",'Calc| Overheads Allocation'!H$9*V611,"Internal labour",'Calc| Overheads Allocation'!H$9*V611*'Input| Projects'!$AO611,"DNSP defined",'Calc| Overheads Allocation'!H$79*'Input| Projects'!$AW611,0),0)</f>
        <v>0</v>
      </c>
      <c r="AU611" s="172" cm="1">
        <f t="array" ref="AU611">IFERROR(--('Input| Projects'!$AT611="Yes")*_xlfn.SWITCH('Input| Overheads'!$C$50,"Direct costs",'Calc| Overheads Allocation'!I$9*W611,"Internal labour",'Calc| Overheads Allocation'!I$9*W611*'Input| Projects'!$AO611,"DNSP defined",'Calc| Overheads Allocation'!I$79*'Input| Projects'!$AW611,0),0)</f>
        <v>0</v>
      </c>
      <c r="AV611" s="175"/>
      <c r="AW611" s="172">
        <f t="shared" si="222"/>
        <v>0</v>
      </c>
      <c r="AX611" s="172">
        <f t="shared" si="223"/>
        <v>0</v>
      </c>
      <c r="AY611" s="172">
        <f t="shared" si="224"/>
        <v>0</v>
      </c>
      <c r="AZ611" s="172">
        <f t="shared" si="225"/>
        <v>0</v>
      </c>
      <c r="BA611" s="172">
        <f t="shared" si="226"/>
        <v>0</v>
      </c>
      <c r="BB611" s="172">
        <f t="shared" si="227"/>
        <v>0</v>
      </c>
      <c r="BC611" s="172">
        <f t="shared" si="228"/>
        <v>0</v>
      </c>
      <c r="BD611" s="176"/>
      <c r="BE611" s="172">
        <f t="shared" si="229"/>
        <v>0</v>
      </c>
      <c r="BF611" s="172">
        <f t="shared" si="230"/>
        <v>0</v>
      </c>
      <c r="BG611" s="172">
        <f t="shared" si="231"/>
        <v>0</v>
      </c>
      <c r="BH611" s="172">
        <f t="shared" si="232"/>
        <v>0</v>
      </c>
      <c r="BI611" s="172">
        <f t="shared" si="233"/>
        <v>0</v>
      </c>
      <c r="BJ611" s="172">
        <f t="shared" si="234"/>
        <v>0</v>
      </c>
      <c r="BK611" s="172">
        <f t="shared" si="235"/>
        <v>0</v>
      </c>
      <c r="BL611" s="176"/>
      <c r="BM611" s="172">
        <f t="shared" si="214"/>
        <v>0</v>
      </c>
      <c r="BN611" s="172">
        <f t="shared" si="215"/>
        <v>0</v>
      </c>
      <c r="BO611" s="172">
        <f t="shared" si="216"/>
        <v>0</v>
      </c>
      <c r="BP611" s="172">
        <f t="shared" si="217"/>
        <v>0</v>
      </c>
      <c r="BQ611" s="172">
        <f t="shared" si="218"/>
        <v>0</v>
      </c>
      <c r="BR611" s="172">
        <f t="shared" si="219"/>
        <v>0</v>
      </c>
      <c r="BS611" s="172">
        <f t="shared" si="220"/>
        <v>0</v>
      </c>
      <c r="BT611" s="55"/>
      <c r="BU611" s="158">
        <f>SUMIF('Input| Projects'!$BA$8:$CX$8,RIGHT(BU$9,3),'Input| Projects'!$BA611:$CX611)</f>
        <v>0</v>
      </c>
      <c r="BV611" s="158">
        <f>SUMIF('Input| Projects'!$BA$8:$CX$8,RIGHT(BV$9,3),'Input| Projects'!$BA611:$CX611)</f>
        <v>0</v>
      </c>
      <c r="BW611" s="79" t="str">
        <f t="shared" si="221"/>
        <v/>
      </c>
    </row>
    <row r="612" spans="2:75" x14ac:dyDescent="0.2">
      <c r="B612" s="123">
        <f>IFERROR('Input| Projects'!B612,"")</f>
        <v>603</v>
      </c>
      <c r="C612" s="160" t="str">
        <f>IFERROR(IF('Input| Projects'!C612="","",'Input| Projects'!C612),"")</f>
        <v/>
      </c>
      <c r="D612" s="160" t="str">
        <f>IFERROR(IF('Input| Projects'!D612="","",'Input| Projects'!D612),"")</f>
        <v/>
      </c>
      <c r="E612" s="53"/>
      <c r="F612" s="160" t="str">
        <f>IF(LEN('Input| Projects'!F612)&gt;0,'Input| Projects'!F612,"")</f>
        <v/>
      </c>
      <c r="G612" s="160" t="str">
        <f>IF(LEN('Input| Projects'!G612)&gt;0,'Input| Projects'!G612,"")</f>
        <v/>
      </c>
      <c r="H612" s="10"/>
      <c r="I612" s="194" cm="1">
        <f t="array" ref="I612">IF(LEN($F612)&gt;0,1+IFERROR(SUMPRODUCT(TRANSPOSE('Input| Projects'!$AO612:$AQ612),INDEX('Input| Escalations'!$F$27:$L$29,,MATCH(Q$9,'Input| Escalations'!$F$21:$L$21,0))),0),0)</f>
        <v>0</v>
      </c>
      <c r="J612" s="194" cm="1">
        <f t="array" ref="J612">IF(LEN($F612)&gt;0,1+IFERROR(SUMPRODUCT(TRANSPOSE('Input| Projects'!$AO612:$AQ612),INDEX('Input| Escalations'!$F$27:$L$29,,MATCH(R$9,'Input| Escalations'!$F$21:$L$21,0))),0),0)</f>
        <v>0</v>
      </c>
      <c r="K612" s="194" cm="1">
        <f t="array" ref="K612">IF(LEN($F612)&gt;0,1+IFERROR(SUMPRODUCT(TRANSPOSE('Input| Projects'!$AO612:$AQ612),INDEX('Input| Escalations'!$F$27:$L$29,,MATCH(S$9,'Input| Escalations'!$F$21:$L$21,0))),0),0)</f>
        <v>0</v>
      </c>
      <c r="L612" s="194" cm="1">
        <f t="array" ref="L612">IF(LEN($F612)&gt;0,1+IFERROR(SUMPRODUCT(TRANSPOSE('Input| Projects'!$AO612:$AQ612),INDEX('Input| Escalations'!$F$27:$L$29,,MATCH(T$9,'Input| Escalations'!$F$21:$L$21,0))),0),0)</f>
        <v>0</v>
      </c>
      <c r="M612" s="194" cm="1">
        <f t="array" ref="M612">IF(LEN($F612)&gt;0,1+IFERROR(SUMPRODUCT(TRANSPOSE('Input| Projects'!$AO612:$AQ612),INDEX('Input| Escalations'!$F$27:$L$29,,MATCH(U$9,'Input| Escalations'!$F$21:$L$21,0))),0),0)</f>
        <v>0</v>
      </c>
      <c r="N612" s="194" cm="1">
        <f t="array" ref="N612">IF(LEN($F612)&gt;0,1+IFERROR(SUMPRODUCT(TRANSPOSE('Input| Projects'!$AO612:$AQ612),INDEX('Input| Escalations'!$F$27:$L$29,,MATCH(V$9,'Input| Escalations'!$F$21:$L$21,0))),0),0)</f>
        <v>0</v>
      </c>
      <c r="O612" s="194" cm="1">
        <f t="array" ref="O612">IF(LEN($F612)&gt;0,1+IFERROR(SUMPRODUCT(TRANSPOSE('Input| Projects'!$AO612:$AQ612),INDEX('Input| Escalations'!$F$27:$L$29,,MATCH(W$9,'Input| Escalations'!$F$21:$L$21,0))),0),0)</f>
        <v>0</v>
      </c>
      <c r="P612" s="10"/>
      <c r="Q612" s="172">
        <f>IFERROR(IF(ISNUMBER(FIND("decision",'Input| Setup'!$F$6)),'Input| Projects'!Y612,'Input| Projects'!I612)*'Input| Escalations'!$I$17*I612,0)</f>
        <v>0</v>
      </c>
      <c r="R612" s="172">
        <f>IFERROR(IF(ISNUMBER(FIND("decision",'Input| Setup'!$F$6)),'Input| Projects'!Z612,'Input| Projects'!J612)*'Input| Escalations'!$I$17*J612,0)</f>
        <v>0</v>
      </c>
      <c r="S612" s="172">
        <f>IFERROR(IF(ISNUMBER(FIND("decision",'Input| Setup'!$F$6)),'Input| Projects'!AA612,'Input| Projects'!K612)*'Input| Escalations'!$I$17*K612,0)</f>
        <v>0</v>
      </c>
      <c r="T612" s="172">
        <f>IFERROR(IF(ISNUMBER(FIND("decision",'Input| Setup'!$F$6)),'Input| Projects'!AB612,'Input| Projects'!L612)*'Input| Escalations'!$I$17*L612,0)</f>
        <v>0</v>
      </c>
      <c r="U612" s="172">
        <f>IFERROR(IF(ISNUMBER(FIND("decision",'Input| Setup'!$F$6)),'Input| Projects'!AC612,'Input| Projects'!M612)*'Input| Escalations'!$I$17*M612,0)</f>
        <v>0</v>
      </c>
      <c r="V612" s="172">
        <f>IFERROR(IF(ISNUMBER(FIND("decision",'Input| Setup'!$F$6)),'Input| Projects'!AD612,'Input| Projects'!N612)*'Input| Escalations'!$I$17*N612,0)</f>
        <v>0</v>
      </c>
      <c r="W612" s="172">
        <f>IFERROR(IF(ISNUMBER(FIND("decision",'Input| Setup'!$F$6)),'Input| Projects'!AE612,'Input| Projects'!O612)*'Input| Escalations'!$I$17*O612,0)</f>
        <v>0</v>
      </c>
      <c r="X612" s="175"/>
      <c r="Y612" s="172">
        <f>IF(ISNUMBER(FIND("decision",'Input| Setup'!$F$6)),'Input| Projects'!AG612,'Input| Projects'!Q612)*I612*'Input| Escalations'!$I$17</f>
        <v>0</v>
      </c>
      <c r="Z612" s="172">
        <f>IF(ISNUMBER(FIND("decision",'Input| Setup'!$F$6)),'Input| Projects'!AH612,'Input| Projects'!R612)*J612*'Input| Escalations'!$I$17</f>
        <v>0</v>
      </c>
      <c r="AA612" s="172">
        <f>IF(ISNUMBER(FIND("decision",'Input| Setup'!$F$6)),'Input| Projects'!AI612,'Input| Projects'!S612)*K612*'Input| Escalations'!$I$17</f>
        <v>0</v>
      </c>
      <c r="AB612" s="172">
        <f>IF(ISNUMBER(FIND("decision",'Input| Setup'!$F$6)),'Input| Projects'!AJ612,'Input| Projects'!T612)*L612*'Input| Escalations'!$I$17</f>
        <v>0</v>
      </c>
      <c r="AC612" s="172">
        <f>IF(ISNUMBER(FIND("decision",'Input| Setup'!$F$6)),'Input| Projects'!AK612,'Input| Projects'!U612)*M612*'Input| Escalations'!$I$17</f>
        <v>0</v>
      </c>
      <c r="AD612" s="172">
        <f>IF(ISNUMBER(FIND("decision",'Input| Setup'!$F$6)),'Input| Projects'!AL612,'Input| Projects'!V612)*N612*'Input| Escalations'!$I$17</f>
        <v>0</v>
      </c>
      <c r="AE612" s="172">
        <f>IF(ISNUMBER(FIND("decision",'Input| Setup'!$F$6)),'Input| Projects'!AM612,'Input| Projects'!W612)*O612*'Input| Escalations'!$I$17</f>
        <v>0</v>
      </c>
      <c r="AF612" s="175"/>
      <c r="AG612" s="172" cm="1">
        <f t="array" ref="AG612">IFERROR(--('Input| Projects'!$AS612="Yes")*_xlfn.SWITCH('Input| Overheads'!$C$50,"Direct costs",'Calc| Overheads Allocation'!C$8*Q612,"Internal labour",'Calc| Overheads Allocation'!C$8*Q612*'Input| Projects'!$AO612,"DNSP defined",'Calc| Overheads Allocation'!C$78*'Input| Projects'!$AV612,0),0)</f>
        <v>0</v>
      </c>
      <c r="AH612" s="172" cm="1">
        <f t="array" ref="AH612">IFERROR(--('Input| Projects'!$AS612="Yes")*_xlfn.SWITCH('Input| Overheads'!$C$50,"Direct costs",'Calc| Overheads Allocation'!D$8*R612,"Internal labour",'Calc| Overheads Allocation'!D$8*R612*'Input| Projects'!$AO612,"DNSP defined",'Calc| Overheads Allocation'!D$78*'Input| Projects'!$AV612,0),0)</f>
        <v>0</v>
      </c>
      <c r="AI612" s="172" cm="1">
        <f t="array" ref="AI612">IFERROR(--('Input| Projects'!$AS612="Yes")*_xlfn.SWITCH('Input| Overheads'!$C$50,"Direct costs",'Calc| Overheads Allocation'!E$8*S612,"Internal labour",'Calc| Overheads Allocation'!E$8*S612*'Input| Projects'!$AO612,"DNSP defined",'Calc| Overheads Allocation'!E$78*'Input| Projects'!$AV612,0),0)</f>
        <v>0</v>
      </c>
      <c r="AJ612" s="172" cm="1">
        <f t="array" ref="AJ612">IFERROR(--('Input| Projects'!$AS612="Yes")*_xlfn.SWITCH('Input| Overheads'!$C$50,"Direct costs",'Calc| Overheads Allocation'!F$8*T612,"Internal labour",'Calc| Overheads Allocation'!F$8*T612*'Input| Projects'!$AO612,"DNSP defined",'Calc| Overheads Allocation'!F$78*'Input| Projects'!$AV612,0),0)</f>
        <v>0</v>
      </c>
      <c r="AK612" s="172" cm="1">
        <f t="array" ref="AK612">IFERROR(--('Input| Projects'!$AS612="Yes")*_xlfn.SWITCH('Input| Overheads'!$C$50,"Direct costs",'Calc| Overheads Allocation'!G$8*U612,"Internal labour",'Calc| Overheads Allocation'!G$8*U612*'Input| Projects'!$AO612,"DNSP defined",'Calc| Overheads Allocation'!G$78*'Input| Projects'!$AV612,0),0)</f>
        <v>0</v>
      </c>
      <c r="AL612" s="172" cm="1">
        <f t="array" ref="AL612">IFERROR(--('Input| Projects'!$AS612="Yes")*_xlfn.SWITCH('Input| Overheads'!$C$50,"Direct costs",'Calc| Overheads Allocation'!H$8*V612,"Internal labour",'Calc| Overheads Allocation'!H$8*V612*'Input| Projects'!$AO612,"DNSP defined",'Calc| Overheads Allocation'!H$78*'Input| Projects'!$AV612,0),0)</f>
        <v>0</v>
      </c>
      <c r="AM612" s="172" cm="1">
        <f t="array" ref="AM612">IFERROR(--('Input| Projects'!$AS612="Yes")*_xlfn.SWITCH('Input| Overheads'!$C$50,"Direct costs",'Calc| Overheads Allocation'!I$8*W612,"Internal labour",'Calc| Overheads Allocation'!I$8*W612*'Input| Projects'!$AO612,"DNSP defined",'Calc| Overheads Allocation'!I$78*'Input| Projects'!$AV612,0),0)</f>
        <v>0</v>
      </c>
      <c r="AN612" s="175"/>
      <c r="AO612" s="172" cm="1">
        <f t="array" ref="AO612">IFERROR(--('Input| Projects'!$AT612="Yes")*_xlfn.SWITCH('Input| Overheads'!$C$50,"Direct costs",'Calc| Overheads Allocation'!C$9*Q612,"Internal labour",'Calc| Overheads Allocation'!C$9*Q612*'Input| Projects'!$AO612,"DNSP defined",'Calc| Overheads Allocation'!C$79*'Input| Projects'!$AW612,0),0)</f>
        <v>0</v>
      </c>
      <c r="AP612" s="172" cm="1">
        <f t="array" ref="AP612">IFERROR(--('Input| Projects'!$AT612="Yes")*_xlfn.SWITCH('Input| Overheads'!$C$50,"Direct costs",'Calc| Overheads Allocation'!D$9*R612,"Internal labour",'Calc| Overheads Allocation'!D$9*R612*'Input| Projects'!$AO612,"DNSP defined",'Calc| Overheads Allocation'!D$79*'Input| Projects'!$AW612,0),0)</f>
        <v>0</v>
      </c>
      <c r="AQ612" s="172" cm="1">
        <f t="array" ref="AQ612">IFERROR(--('Input| Projects'!$AT612="Yes")*_xlfn.SWITCH('Input| Overheads'!$C$50,"Direct costs",'Calc| Overheads Allocation'!E$9*S612,"Internal labour",'Calc| Overheads Allocation'!E$9*S612*'Input| Projects'!$AO612,"DNSP defined",'Calc| Overheads Allocation'!E$79*'Input| Projects'!$AW612,0),0)</f>
        <v>0</v>
      </c>
      <c r="AR612" s="172" cm="1">
        <f t="array" ref="AR612">IFERROR(--('Input| Projects'!$AT612="Yes")*_xlfn.SWITCH('Input| Overheads'!$C$50,"Direct costs",'Calc| Overheads Allocation'!F$9*T612,"Internal labour",'Calc| Overheads Allocation'!F$9*T612*'Input| Projects'!$AO612,"DNSP defined",'Calc| Overheads Allocation'!F$79*'Input| Projects'!$AW612,0),0)</f>
        <v>0</v>
      </c>
      <c r="AS612" s="172" cm="1">
        <f t="array" ref="AS612">IFERROR(--('Input| Projects'!$AT612="Yes")*_xlfn.SWITCH('Input| Overheads'!$C$50,"Direct costs",'Calc| Overheads Allocation'!G$9*U612,"Internal labour",'Calc| Overheads Allocation'!G$9*U612*'Input| Projects'!$AO612,"DNSP defined",'Calc| Overheads Allocation'!G$79*'Input| Projects'!$AW612,0),0)</f>
        <v>0</v>
      </c>
      <c r="AT612" s="172" cm="1">
        <f t="array" ref="AT612">IFERROR(--('Input| Projects'!$AT612="Yes")*_xlfn.SWITCH('Input| Overheads'!$C$50,"Direct costs",'Calc| Overheads Allocation'!H$9*V612,"Internal labour",'Calc| Overheads Allocation'!H$9*V612*'Input| Projects'!$AO612,"DNSP defined",'Calc| Overheads Allocation'!H$79*'Input| Projects'!$AW612,0),0)</f>
        <v>0</v>
      </c>
      <c r="AU612" s="172" cm="1">
        <f t="array" ref="AU612">IFERROR(--('Input| Projects'!$AT612="Yes")*_xlfn.SWITCH('Input| Overheads'!$C$50,"Direct costs",'Calc| Overheads Allocation'!I$9*W612,"Internal labour",'Calc| Overheads Allocation'!I$9*W612*'Input| Projects'!$AO612,"DNSP defined",'Calc| Overheads Allocation'!I$79*'Input| Projects'!$AW612,0),0)</f>
        <v>0</v>
      </c>
      <c r="AV612" s="175"/>
      <c r="AW612" s="172">
        <f t="shared" si="222"/>
        <v>0</v>
      </c>
      <c r="AX612" s="172">
        <f t="shared" si="223"/>
        <v>0</v>
      </c>
      <c r="AY612" s="172">
        <f t="shared" si="224"/>
        <v>0</v>
      </c>
      <c r="AZ612" s="172">
        <f t="shared" si="225"/>
        <v>0</v>
      </c>
      <c r="BA612" s="172">
        <f t="shared" si="226"/>
        <v>0</v>
      </c>
      <c r="BB612" s="172">
        <f t="shared" si="227"/>
        <v>0</v>
      </c>
      <c r="BC612" s="172">
        <f t="shared" si="228"/>
        <v>0</v>
      </c>
      <c r="BD612" s="176"/>
      <c r="BE612" s="172">
        <f t="shared" si="229"/>
        <v>0</v>
      </c>
      <c r="BF612" s="172">
        <f t="shared" si="230"/>
        <v>0</v>
      </c>
      <c r="BG612" s="172">
        <f t="shared" si="231"/>
        <v>0</v>
      </c>
      <c r="BH612" s="172">
        <f t="shared" si="232"/>
        <v>0</v>
      </c>
      <c r="BI612" s="172">
        <f t="shared" si="233"/>
        <v>0</v>
      </c>
      <c r="BJ612" s="172">
        <f t="shared" si="234"/>
        <v>0</v>
      </c>
      <c r="BK612" s="172">
        <f t="shared" si="235"/>
        <v>0</v>
      </c>
      <c r="BL612" s="176"/>
      <c r="BM612" s="172">
        <f t="shared" si="214"/>
        <v>0</v>
      </c>
      <c r="BN612" s="172">
        <f t="shared" si="215"/>
        <v>0</v>
      </c>
      <c r="BO612" s="172">
        <f t="shared" si="216"/>
        <v>0</v>
      </c>
      <c r="BP612" s="172">
        <f t="shared" si="217"/>
        <v>0</v>
      </c>
      <c r="BQ612" s="172">
        <f t="shared" si="218"/>
        <v>0</v>
      </c>
      <c r="BR612" s="172">
        <f t="shared" si="219"/>
        <v>0</v>
      </c>
      <c r="BS612" s="172">
        <f t="shared" si="220"/>
        <v>0</v>
      </c>
      <c r="BT612" s="55"/>
      <c r="BU612" s="158">
        <f>SUMIF('Input| Projects'!$BA$8:$CX$8,RIGHT(BU$9,3),'Input| Projects'!$BA612:$CX612)</f>
        <v>0</v>
      </c>
      <c r="BV612" s="158">
        <f>SUMIF('Input| Projects'!$BA$8:$CX$8,RIGHT(BV$9,3),'Input| Projects'!$BA612:$CX612)</f>
        <v>0</v>
      </c>
      <c r="BW612" s="79" t="str">
        <f t="shared" si="221"/>
        <v/>
      </c>
    </row>
    <row r="613" spans="2:75" x14ac:dyDescent="0.2">
      <c r="B613" s="123">
        <f>IFERROR('Input| Projects'!B613,"")</f>
        <v>604</v>
      </c>
      <c r="C613" s="160" t="str">
        <f>IFERROR(IF('Input| Projects'!C613="","",'Input| Projects'!C613),"")</f>
        <v/>
      </c>
      <c r="D613" s="160" t="str">
        <f>IFERROR(IF('Input| Projects'!D613="","",'Input| Projects'!D613),"")</f>
        <v/>
      </c>
      <c r="E613" s="53"/>
      <c r="F613" s="160" t="str">
        <f>IF(LEN('Input| Projects'!F613)&gt;0,'Input| Projects'!F613,"")</f>
        <v/>
      </c>
      <c r="G613" s="160" t="str">
        <f>IF(LEN('Input| Projects'!G613)&gt;0,'Input| Projects'!G613,"")</f>
        <v/>
      </c>
      <c r="H613" s="10"/>
      <c r="I613" s="194" cm="1">
        <f t="array" ref="I613">IF(LEN($F613)&gt;0,1+IFERROR(SUMPRODUCT(TRANSPOSE('Input| Projects'!$AO613:$AQ613),INDEX('Input| Escalations'!$F$27:$L$29,,MATCH(Q$9,'Input| Escalations'!$F$21:$L$21,0))),0),0)</f>
        <v>0</v>
      </c>
      <c r="J613" s="194" cm="1">
        <f t="array" ref="J613">IF(LEN($F613)&gt;0,1+IFERROR(SUMPRODUCT(TRANSPOSE('Input| Projects'!$AO613:$AQ613),INDEX('Input| Escalations'!$F$27:$L$29,,MATCH(R$9,'Input| Escalations'!$F$21:$L$21,0))),0),0)</f>
        <v>0</v>
      </c>
      <c r="K613" s="194" cm="1">
        <f t="array" ref="K613">IF(LEN($F613)&gt;0,1+IFERROR(SUMPRODUCT(TRANSPOSE('Input| Projects'!$AO613:$AQ613),INDEX('Input| Escalations'!$F$27:$L$29,,MATCH(S$9,'Input| Escalations'!$F$21:$L$21,0))),0),0)</f>
        <v>0</v>
      </c>
      <c r="L613" s="194" cm="1">
        <f t="array" ref="L613">IF(LEN($F613)&gt;0,1+IFERROR(SUMPRODUCT(TRANSPOSE('Input| Projects'!$AO613:$AQ613),INDEX('Input| Escalations'!$F$27:$L$29,,MATCH(T$9,'Input| Escalations'!$F$21:$L$21,0))),0),0)</f>
        <v>0</v>
      </c>
      <c r="M613" s="194" cm="1">
        <f t="array" ref="M613">IF(LEN($F613)&gt;0,1+IFERROR(SUMPRODUCT(TRANSPOSE('Input| Projects'!$AO613:$AQ613),INDEX('Input| Escalations'!$F$27:$L$29,,MATCH(U$9,'Input| Escalations'!$F$21:$L$21,0))),0),0)</f>
        <v>0</v>
      </c>
      <c r="N613" s="194" cm="1">
        <f t="array" ref="N613">IF(LEN($F613)&gt;0,1+IFERROR(SUMPRODUCT(TRANSPOSE('Input| Projects'!$AO613:$AQ613),INDEX('Input| Escalations'!$F$27:$L$29,,MATCH(V$9,'Input| Escalations'!$F$21:$L$21,0))),0),0)</f>
        <v>0</v>
      </c>
      <c r="O613" s="194" cm="1">
        <f t="array" ref="O613">IF(LEN($F613)&gt;0,1+IFERROR(SUMPRODUCT(TRANSPOSE('Input| Projects'!$AO613:$AQ613),INDEX('Input| Escalations'!$F$27:$L$29,,MATCH(W$9,'Input| Escalations'!$F$21:$L$21,0))),0),0)</f>
        <v>0</v>
      </c>
      <c r="P613" s="10"/>
      <c r="Q613" s="172">
        <f>IFERROR(IF(ISNUMBER(FIND("decision",'Input| Setup'!$F$6)),'Input| Projects'!Y613,'Input| Projects'!I613)*'Input| Escalations'!$I$17*I613,0)</f>
        <v>0</v>
      </c>
      <c r="R613" s="172">
        <f>IFERROR(IF(ISNUMBER(FIND("decision",'Input| Setup'!$F$6)),'Input| Projects'!Z613,'Input| Projects'!J613)*'Input| Escalations'!$I$17*J613,0)</f>
        <v>0</v>
      </c>
      <c r="S613" s="172">
        <f>IFERROR(IF(ISNUMBER(FIND("decision",'Input| Setup'!$F$6)),'Input| Projects'!AA613,'Input| Projects'!K613)*'Input| Escalations'!$I$17*K613,0)</f>
        <v>0</v>
      </c>
      <c r="T613" s="172">
        <f>IFERROR(IF(ISNUMBER(FIND("decision",'Input| Setup'!$F$6)),'Input| Projects'!AB613,'Input| Projects'!L613)*'Input| Escalations'!$I$17*L613,0)</f>
        <v>0</v>
      </c>
      <c r="U613" s="172">
        <f>IFERROR(IF(ISNUMBER(FIND("decision",'Input| Setup'!$F$6)),'Input| Projects'!AC613,'Input| Projects'!M613)*'Input| Escalations'!$I$17*M613,0)</f>
        <v>0</v>
      </c>
      <c r="V613" s="172">
        <f>IFERROR(IF(ISNUMBER(FIND("decision",'Input| Setup'!$F$6)),'Input| Projects'!AD613,'Input| Projects'!N613)*'Input| Escalations'!$I$17*N613,0)</f>
        <v>0</v>
      </c>
      <c r="W613" s="172">
        <f>IFERROR(IF(ISNUMBER(FIND("decision",'Input| Setup'!$F$6)),'Input| Projects'!AE613,'Input| Projects'!O613)*'Input| Escalations'!$I$17*O613,0)</f>
        <v>0</v>
      </c>
      <c r="X613" s="175"/>
      <c r="Y613" s="172">
        <f>IF(ISNUMBER(FIND("decision",'Input| Setup'!$F$6)),'Input| Projects'!AG613,'Input| Projects'!Q613)*I613*'Input| Escalations'!$I$17</f>
        <v>0</v>
      </c>
      <c r="Z613" s="172">
        <f>IF(ISNUMBER(FIND("decision",'Input| Setup'!$F$6)),'Input| Projects'!AH613,'Input| Projects'!R613)*J613*'Input| Escalations'!$I$17</f>
        <v>0</v>
      </c>
      <c r="AA613" s="172">
        <f>IF(ISNUMBER(FIND("decision",'Input| Setup'!$F$6)),'Input| Projects'!AI613,'Input| Projects'!S613)*K613*'Input| Escalations'!$I$17</f>
        <v>0</v>
      </c>
      <c r="AB613" s="172">
        <f>IF(ISNUMBER(FIND("decision",'Input| Setup'!$F$6)),'Input| Projects'!AJ613,'Input| Projects'!T613)*L613*'Input| Escalations'!$I$17</f>
        <v>0</v>
      </c>
      <c r="AC613" s="172">
        <f>IF(ISNUMBER(FIND("decision",'Input| Setup'!$F$6)),'Input| Projects'!AK613,'Input| Projects'!U613)*M613*'Input| Escalations'!$I$17</f>
        <v>0</v>
      </c>
      <c r="AD613" s="172">
        <f>IF(ISNUMBER(FIND("decision",'Input| Setup'!$F$6)),'Input| Projects'!AL613,'Input| Projects'!V613)*N613*'Input| Escalations'!$I$17</f>
        <v>0</v>
      </c>
      <c r="AE613" s="172">
        <f>IF(ISNUMBER(FIND("decision",'Input| Setup'!$F$6)),'Input| Projects'!AM613,'Input| Projects'!W613)*O613*'Input| Escalations'!$I$17</f>
        <v>0</v>
      </c>
      <c r="AF613" s="175"/>
      <c r="AG613" s="172" cm="1">
        <f t="array" ref="AG613">IFERROR(--('Input| Projects'!$AS613="Yes")*_xlfn.SWITCH('Input| Overheads'!$C$50,"Direct costs",'Calc| Overheads Allocation'!C$8*Q613,"Internal labour",'Calc| Overheads Allocation'!C$8*Q613*'Input| Projects'!$AO613,"DNSP defined",'Calc| Overheads Allocation'!C$78*'Input| Projects'!$AV613,0),0)</f>
        <v>0</v>
      </c>
      <c r="AH613" s="172" cm="1">
        <f t="array" ref="AH613">IFERROR(--('Input| Projects'!$AS613="Yes")*_xlfn.SWITCH('Input| Overheads'!$C$50,"Direct costs",'Calc| Overheads Allocation'!D$8*R613,"Internal labour",'Calc| Overheads Allocation'!D$8*R613*'Input| Projects'!$AO613,"DNSP defined",'Calc| Overheads Allocation'!D$78*'Input| Projects'!$AV613,0),0)</f>
        <v>0</v>
      </c>
      <c r="AI613" s="172" cm="1">
        <f t="array" ref="AI613">IFERROR(--('Input| Projects'!$AS613="Yes")*_xlfn.SWITCH('Input| Overheads'!$C$50,"Direct costs",'Calc| Overheads Allocation'!E$8*S613,"Internal labour",'Calc| Overheads Allocation'!E$8*S613*'Input| Projects'!$AO613,"DNSP defined",'Calc| Overheads Allocation'!E$78*'Input| Projects'!$AV613,0),0)</f>
        <v>0</v>
      </c>
      <c r="AJ613" s="172" cm="1">
        <f t="array" ref="AJ613">IFERROR(--('Input| Projects'!$AS613="Yes")*_xlfn.SWITCH('Input| Overheads'!$C$50,"Direct costs",'Calc| Overheads Allocation'!F$8*T613,"Internal labour",'Calc| Overheads Allocation'!F$8*T613*'Input| Projects'!$AO613,"DNSP defined",'Calc| Overheads Allocation'!F$78*'Input| Projects'!$AV613,0),0)</f>
        <v>0</v>
      </c>
      <c r="AK613" s="172" cm="1">
        <f t="array" ref="AK613">IFERROR(--('Input| Projects'!$AS613="Yes")*_xlfn.SWITCH('Input| Overheads'!$C$50,"Direct costs",'Calc| Overheads Allocation'!G$8*U613,"Internal labour",'Calc| Overheads Allocation'!G$8*U613*'Input| Projects'!$AO613,"DNSP defined",'Calc| Overheads Allocation'!G$78*'Input| Projects'!$AV613,0),0)</f>
        <v>0</v>
      </c>
      <c r="AL613" s="172" cm="1">
        <f t="array" ref="AL613">IFERROR(--('Input| Projects'!$AS613="Yes")*_xlfn.SWITCH('Input| Overheads'!$C$50,"Direct costs",'Calc| Overheads Allocation'!H$8*V613,"Internal labour",'Calc| Overheads Allocation'!H$8*V613*'Input| Projects'!$AO613,"DNSP defined",'Calc| Overheads Allocation'!H$78*'Input| Projects'!$AV613,0),0)</f>
        <v>0</v>
      </c>
      <c r="AM613" s="172" cm="1">
        <f t="array" ref="AM613">IFERROR(--('Input| Projects'!$AS613="Yes")*_xlfn.SWITCH('Input| Overheads'!$C$50,"Direct costs",'Calc| Overheads Allocation'!I$8*W613,"Internal labour",'Calc| Overheads Allocation'!I$8*W613*'Input| Projects'!$AO613,"DNSP defined",'Calc| Overheads Allocation'!I$78*'Input| Projects'!$AV613,0),0)</f>
        <v>0</v>
      </c>
      <c r="AN613" s="175"/>
      <c r="AO613" s="172" cm="1">
        <f t="array" ref="AO613">IFERROR(--('Input| Projects'!$AT613="Yes")*_xlfn.SWITCH('Input| Overheads'!$C$50,"Direct costs",'Calc| Overheads Allocation'!C$9*Q613,"Internal labour",'Calc| Overheads Allocation'!C$9*Q613*'Input| Projects'!$AO613,"DNSP defined",'Calc| Overheads Allocation'!C$79*'Input| Projects'!$AW613,0),0)</f>
        <v>0</v>
      </c>
      <c r="AP613" s="172" cm="1">
        <f t="array" ref="AP613">IFERROR(--('Input| Projects'!$AT613="Yes")*_xlfn.SWITCH('Input| Overheads'!$C$50,"Direct costs",'Calc| Overheads Allocation'!D$9*R613,"Internal labour",'Calc| Overheads Allocation'!D$9*R613*'Input| Projects'!$AO613,"DNSP defined",'Calc| Overheads Allocation'!D$79*'Input| Projects'!$AW613,0),0)</f>
        <v>0</v>
      </c>
      <c r="AQ613" s="172" cm="1">
        <f t="array" ref="AQ613">IFERROR(--('Input| Projects'!$AT613="Yes")*_xlfn.SWITCH('Input| Overheads'!$C$50,"Direct costs",'Calc| Overheads Allocation'!E$9*S613,"Internal labour",'Calc| Overheads Allocation'!E$9*S613*'Input| Projects'!$AO613,"DNSP defined",'Calc| Overheads Allocation'!E$79*'Input| Projects'!$AW613,0),0)</f>
        <v>0</v>
      </c>
      <c r="AR613" s="172" cm="1">
        <f t="array" ref="AR613">IFERROR(--('Input| Projects'!$AT613="Yes")*_xlfn.SWITCH('Input| Overheads'!$C$50,"Direct costs",'Calc| Overheads Allocation'!F$9*T613,"Internal labour",'Calc| Overheads Allocation'!F$9*T613*'Input| Projects'!$AO613,"DNSP defined",'Calc| Overheads Allocation'!F$79*'Input| Projects'!$AW613,0),0)</f>
        <v>0</v>
      </c>
      <c r="AS613" s="172" cm="1">
        <f t="array" ref="AS613">IFERROR(--('Input| Projects'!$AT613="Yes")*_xlfn.SWITCH('Input| Overheads'!$C$50,"Direct costs",'Calc| Overheads Allocation'!G$9*U613,"Internal labour",'Calc| Overheads Allocation'!G$9*U613*'Input| Projects'!$AO613,"DNSP defined",'Calc| Overheads Allocation'!G$79*'Input| Projects'!$AW613,0),0)</f>
        <v>0</v>
      </c>
      <c r="AT613" s="172" cm="1">
        <f t="array" ref="AT613">IFERROR(--('Input| Projects'!$AT613="Yes")*_xlfn.SWITCH('Input| Overheads'!$C$50,"Direct costs",'Calc| Overheads Allocation'!H$9*V613,"Internal labour",'Calc| Overheads Allocation'!H$9*V613*'Input| Projects'!$AO613,"DNSP defined",'Calc| Overheads Allocation'!H$79*'Input| Projects'!$AW613,0),0)</f>
        <v>0</v>
      </c>
      <c r="AU613" s="172" cm="1">
        <f t="array" ref="AU613">IFERROR(--('Input| Projects'!$AT613="Yes")*_xlfn.SWITCH('Input| Overheads'!$C$50,"Direct costs",'Calc| Overheads Allocation'!I$9*W613,"Internal labour",'Calc| Overheads Allocation'!I$9*W613*'Input| Projects'!$AO613,"DNSP defined",'Calc| Overheads Allocation'!I$79*'Input| Projects'!$AW613,0),0)</f>
        <v>0</v>
      </c>
      <c r="AV613" s="175"/>
      <c r="AW613" s="172">
        <f t="shared" si="222"/>
        <v>0</v>
      </c>
      <c r="AX613" s="172">
        <f t="shared" si="223"/>
        <v>0</v>
      </c>
      <c r="AY613" s="172">
        <f t="shared" si="224"/>
        <v>0</v>
      </c>
      <c r="AZ613" s="172">
        <f t="shared" si="225"/>
        <v>0</v>
      </c>
      <c r="BA613" s="172">
        <f t="shared" si="226"/>
        <v>0</v>
      </c>
      <c r="BB613" s="172">
        <f t="shared" si="227"/>
        <v>0</v>
      </c>
      <c r="BC613" s="172">
        <f t="shared" si="228"/>
        <v>0</v>
      </c>
      <c r="BD613" s="176"/>
      <c r="BE613" s="172">
        <f t="shared" si="229"/>
        <v>0</v>
      </c>
      <c r="BF613" s="172">
        <f t="shared" si="230"/>
        <v>0</v>
      </c>
      <c r="BG613" s="172">
        <f t="shared" si="231"/>
        <v>0</v>
      </c>
      <c r="BH613" s="172">
        <f t="shared" si="232"/>
        <v>0</v>
      </c>
      <c r="BI613" s="172">
        <f t="shared" si="233"/>
        <v>0</v>
      </c>
      <c r="BJ613" s="172">
        <f t="shared" si="234"/>
        <v>0</v>
      </c>
      <c r="BK613" s="172">
        <f t="shared" si="235"/>
        <v>0</v>
      </c>
      <c r="BL613" s="176"/>
      <c r="BM613" s="172">
        <f t="shared" si="214"/>
        <v>0</v>
      </c>
      <c r="BN613" s="172">
        <f t="shared" si="215"/>
        <v>0</v>
      </c>
      <c r="BO613" s="172">
        <f t="shared" si="216"/>
        <v>0</v>
      </c>
      <c r="BP613" s="172">
        <f t="shared" si="217"/>
        <v>0</v>
      </c>
      <c r="BQ613" s="172">
        <f t="shared" si="218"/>
        <v>0</v>
      </c>
      <c r="BR613" s="172">
        <f t="shared" si="219"/>
        <v>0</v>
      </c>
      <c r="BS613" s="172">
        <f t="shared" si="220"/>
        <v>0</v>
      </c>
      <c r="BT613" s="55"/>
      <c r="BU613" s="158">
        <f>SUMIF('Input| Projects'!$BA$8:$CX$8,RIGHT(BU$9,3),'Input| Projects'!$BA613:$CX613)</f>
        <v>0</v>
      </c>
      <c r="BV613" s="158">
        <f>SUMIF('Input| Projects'!$BA$8:$CX$8,RIGHT(BV$9,3),'Input| Projects'!$BA613:$CX613)</f>
        <v>0</v>
      </c>
      <c r="BW613" s="79" t="str">
        <f t="shared" si="221"/>
        <v/>
      </c>
    </row>
    <row r="614" spans="2:75" x14ac:dyDescent="0.2">
      <c r="B614" s="123">
        <f>IFERROR('Input| Projects'!B614,"")</f>
        <v>605</v>
      </c>
      <c r="C614" s="160" t="str">
        <f>IFERROR(IF('Input| Projects'!C614="","",'Input| Projects'!C614),"")</f>
        <v/>
      </c>
      <c r="D614" s="160" t="str">
        <f>IFERROR(IF('Input| Projects'!D614="","",'Input| Projects'!D614),"")</f>
        <v/>
      </c>
      <c r="E614" s="53"/>
      <c r="F614" s="160" t="str">
        <f>IF(LEN('Input| Projects'!F614)&gt;0,'Input| Projects'!F614,"")</f>
        <v/>
      </c>
      <c r="G614" s="160" t="str">
        <f>IF(LEN('Input| Projects'!G614)&gt;0,'Input| Projects'!G614,"")</f>
        <v/>
      </c>
      <c r="H614" s="10"/>
      <c r="I614" s="194" cm="1">
        <f t="array" ref="I614">IF(LEN($F614)&gt;0,1+IFERROR(SUMPRODUCT(TRANSPOSE('Input| Projects'!$AO614:$AQ614),INDEX('Input| Escalations'!$F$27:$L$29,,MATCH(Q$9,'Input| Escalations'!$F$21:$L$21,0))),0),0)</f>
        <v>0</v>
      </c>
      <c r="J614" s="194" cm="1">
        <f t="array" ref="J614">IF(LEN($F614)&gt;0,1+IFERROR(SUMPRODUCT(TRANSPOSE('Input| Projects'!$AO614:$AQ614),INDEX('Input| Escalations'!$F$27:$L$29,,MATCH(R$9,'Input| Escalations'!$F$21:$L$21,0))),0),0)</f>
        <v>0</v>
      </c>
      <c r="K614" s="194" cm="1">
        <f t="array" ref="K614">IF(LEN($F614)&gt;0,1+IFERROR(SUMPRODUCT(TRANSPOSE('Input| Projects'!$AO614:$AQ614),INDEX('Input| Escalations'!$F$27:$L$29,,MATCH(S$9,'Input| Escalations'!$F$21:$L$21,0))),0),0)</f>
        <v>0</v>
      </c>
      <c r="L614" s="194" cm="1">
        <f t="array" ref="L614">IF(LEN($F614)&gt;0,1+IFERROR(SUMPRODUCT(TRANSPOSE('Input| Projects'!$AO614:$AQ614),INDEX('Input| Escalations'!$F$27:$L$29,,MATCH(T$9,'Input| Escalations'!$F$21:$L$21,0))),0),0)</f>
        <v>0</v>
      </c>
      <c r="M614" s="194" cm="1">
        <f t="array" ref="M614">IF(LEN($F614)&gt;0,1+IFERROR(SUMPRODUCT(TRANSPOSE('Input| Projects'!$AO614:$AQ614),INDEX('Input| Escalations'!$F$27:$L$29,,MATCH(U$9,'Input| Escalations'!$F$21:$L$21,0))),0),0)</f>
        <v>0</v>
      </c>
      <c r="N614" s="194" cm="1">
        <f t="array" ref="N614">IF(LEN($F614)&gt;0,1+IFERROR(SUMPRODUCT(TRANSPOSE('Input| Projects'!$AO614:$AQ614),INDEX('Input| Escalations'!$F$27:$L$29,,MATCH(V$9,'Input| Escalations'!$F$21:$L$21,0))),0),0)</f>
        <v>0</v>
      </c>
      <c r="O614" s="194" cm="1">
        <f t="array" ref="O614">IF(LEN($F614)&gt;0,1+IFERROR(SUMPRODUCT(TRANSPOSE('Input| Projects'!$AO614:$AQ614),INDEX('Input| Escalations'!$F$27:$L$29,,MATCH(W$9,'Input| Escalations'!$F$21:$L$21,0))),0),0)</f>
        <v>0</v>
      </c>
      <c r="P614" s="10"/>
      <c r="Q614" s="172">
        <f>IFERROR(IF(ISNUMBER(FIND("decision",'Input| Setup'!$F$6)),'Input| Projects'!Y614,'Input| Projects'!I614)*'Input| Escalations'!$I$17*I614,0)</f>
        <v>0</v>
      </c>
      <c r="R614" s="172">
        <f>IFERROR(IF(ISNUMBER(FIND("decision",'Input| Setup'!$F$6)),'Input| Projects'!Z614,'Input| Projects'!J614)*'Input| Escalations'!$I$17*J614,0)</f>
        <v>0</v>
      </c>
      <c r="S614" s="172">
        <f>IFERROR(IF(ISNUMBER(FIND("decision",'Input| Setup'!$F$6)),'Input| Projects'!AA614,'Input| Projects'!K614)*'Input| Escalations'!$I$17*K614,0)</f>
        <v>0</v>
      </c>
      <c r="T614" s="172">
        <f>IFERROR(IF(ISNUMBER(FIND("decision",'Input| Setup'!$F$6)),'Input| Projects'!AB614,'Input| Projects'!L614)*'Input| Escalations'!$I$17*L614,0)</f>
        <v>0</v>
      </c>
      <c r="U614" s="172">
        <f>IFERROR(IF(ISNUMBER(FIND("decision",'Input| Setup'!$F$6)),'Input| Projects'!AC614,'Input| Projects'!M614)*'Input| Escalations'!$I$17*M614,0)</f>
        <v>0</v>
      </c>
      <c r="V614" s="172">
        <f>IFERROR(IF(ISNUMBER(FIND("decision",'Input| Setup'!$F$6)),'Input| Projects'!AD614,'Input| Projects'!N614)*'Input| Escalations'!$I$17*N614,0)</f>
        <v>0</v>
      </c>
      <c r="W614" s="172">
        <f>IFERROR(IF(ISNUMBER(FIND("decision",'Input| Setup'!$F$6)),'Input| Projects'!AE614,'Input| Projects'!O614)*'Input| Escalations'!$I$17*O614,0)</f>
        <v>0</v>
      </c>
      <c r="X614" s="175"/>
      <c r="Y614" s="172">
        <f>IF(ISNUMBER(FIND("decision",'Input| Setup'!$F$6)),'Input| Projects'!AG614,'Input| Projects'!Q614)*I614*'Input| Escalations'!$I$17</f>
        <v>0</v>
      </c>
      <c r="Z614" s="172">
        <f>IF(ISNUMBER(FIND("decision",'Input| Setup'!$F$6)),'Input| Projects'!AH614,'Input| Projects'!R614)*J614*'Input| Escalations'!$I$17</f>
        <v>0</v>
      </c>
      <c r="AA614" s="172">
        <f>IF(ISNUMBER(FIND("decision",'Input| Setup'!$F$6)),'Input| Projects'!AI614,'Input| Projects'!S614)*K614*'Input| Escalations'!$I$17</f>
        <v>0</v>
      </c>
      <c r="AB614" s="172">
        <f>IF(ISNUMBER(FIND("decision",'Input| Setup'!$F$6)),'Input| Projects'!AJ614,'Input| Projects'!T614)*L614*'Input| Escalations'!$I$17</f>
        <v>0</v>
      </c>
      <c r="AC614" s="172">
        <f>IF(ISNUMBER(FIND("decision",'Input| Setup'!$F$6)),'Input| Projects'!AK614,'Input| Projects'!U614)*M614*'Input| Escalations'!$I$17</f>
        <v>0</v>
      </c>
      <c r="AD614" s="172">
        <f>IF(ISNUMBER(FIND("decision",'Input| Setup'!$F$6)),'Input| Projects'!AL614,'Input| Projects'!V614)*N614*'Input| Escalations'!$I$17</f>
        <v>0</v>
      </c>
      <c r="AE614" s="172">
        <f>IF(ISNUMBER(FIND("decision",'Input| Setup'!$F$6)),'Input| Projects'!AM614,'Input| Projects'!W614)*O614*'Input| Escalations'!$I$17</f>
        <v>0</v>
      </c>
      <c r="AF614" s="175"/>
      <c r="AG614" s="172" cm="1">
        <f t="array" ref="AG614">IFERROR(--('Input| Projects'!$AS614="Yes")*_xlfn.SWITCH('Input| Overheads'!$C$50,"Direct costs",'Calc| Overheads Allocation'!C$8*Q614,"Internal labour",'Calc| Overheads Allocation'!C$8*Q614*'Input| Projects'!$AO614,"DNSP defined",'Calc| Overheads Allocation'!C$78*'Input| Projects'!$AV614,0),0)</f>
        <v>0</v>
      </c>
      <c r="AH614" s="172" cm="1">
        <f t="array" ref="AH614">IFERROR(--('Input| Projects'!$AS614="Yes")*_xlfn.SWITCH('Input| Overheads'!$C$50,"Direct costs",'Calc| Overheads Allocation'!D$8*R614,"Internal labour",'Calc| Overheads Allocation'!D$8*R614*'Input| Projects'!$AO614,"DNSP defined",'Calc| Overheads Allocation'!D$78*'Input| Projects'!$AV614,0),0)</f>
        <v>0</v>
      </c>
      <c r="AI614" s="172" cm="1">
        <f t="array" ref="AI614">IFERROR(--('Input| Projects'!$AS614="Yes")*_xlfn.SWITCH('Input| Overheads'!$C$50,"Direct costs",'Calc| Overheads Allocation'!E$8*S614,"Internal labour",'Calc| Overheads Allocation'!E$8*S614*'Input| Projects'!$AO614,"DNSP defined",'Calc| Overheads Allocation'!E$78*'Input| Projects'!$AV614,0),0)</f>
        <v>0</v>
      </c>
      <c r="AJ614" s="172" cm="1">
        <f t="array" ref="AJ614">IFERROR(--('Input| Projects'!$AS614="Yes")*_xlfn.SWITCH('Input| Overheads'!$C$50,"Direct costs",'Calc| Overheads Allocation'!F$8*T614,"Internal labour",'Calc| Overheads Allocation'!F$8*T614*'Input| Projects'!$AO614,"DNSP defined",'Calc| Overheads Allocation'!F$78*'Input| Projects'!$AV614,0),0)</f>
        <v>0</v>
      </c>
      <c r="AK614" s="172" cm="1">
        <f t="array" ref="AK614">IFERROR(--('Input| Projects'!$AS614="Yes")*_xlfn.SWITCH('Input| Overheads'!$C$50,"Direct costs",'Calc| Overheads Allocation'!G$8*U614,"Internal labour",'Calc| Overheads Allocation'!G$8*U614*'Input| Projects'!$AO614,"DNSP defined",'Calc| Overheads Allocation'!G$78*'Input| Projects'!$AV614,0),0)</f>
        <v>0</v>
      </c>
      <c r="AL614" s="172" cm="1">
        <f t="array" ref="AL614">IFERROR(--('Input| Projects'!$AS614="Yes")*_xlfn.SWITCH('Input| Overheads'!$C$50,"Direct costs",'Calc| Overheads Allocation'!H$8*V614,"Internal labour",'Calc| Overheads Allocation'!H$8*V614*'Input| Projects'!$AO614,"DNSP defined",'Calc| Overheads Allocation'!H$78*'Input| Projects'!$AV614,0),0)</f>
        <v>0</v>
      </c>
      <c r="AM614" s="172" cm="1">
        <f t="array" ref="AM614">IFERROR(--('Input| Projects'!$AS614="Yes")*_xlfn.SWITCH('Input| Overheads'!$C$50,"Direct costs",'Calc| Overheads Allocation'!I$8*W614,"Internal labour",'Calc| Overheads Allocation'!I$8*W614*'Input| Projects'!$AO614,"DNSP defined",'Calc| Overheads Allocation'!I$78*'Input| Projects'!$AV614,0),0)</f>
        <v>0</v>
      </c>
      <c r="AN614" s="175"/>
      <c r="AO614" s="172" cm="1">
        <f t="array" ref="AO614">IFERROR(--('Input| Projects'!$AT614="Yes")*_xlfn.SWITCH('Input| Overheads'!$C$50,"Direct costs",'Calc| Overheads Allocation'!C$9*Q614,"Internal labour",'Calc| Overheads Allocation'!C$9*Q614*'Input| Projects'!$AO614,"DNSP defined",'Calc| Overheads Allocation'!C$79*'Input| Projects'!$AW614,0),0)</f>
        <v>0</v>
      </c>
      <c r="AP614" s="172" cm="1">
        <f t="array" ref="AP614">IFERROR(--('Input| Projects'!$AT614="Yes")*_xlfn.SWITCH('Input| Overheads'!$C$50,"Direct costs",'Calc| Overheads Allocation'!D$9*R614,"Internal labour",'Calc| Overheads Allocation'!D$9*R614*'Input| Projects'!$AO614,"DNSP defined",'Calc| Overheads Allocation'!D$79*'Input| Projects'!$AW614,0),0)</f>
        <v>0</v>
      </c>
      <c r="AQ614" s="172" cm="1">
        <f t="array" ref="AQ614">IFERROR(--('Input| Projects'!$AT614="Yes")*_xlfn.SWITCH('Input| Overheads'!$C$50,"Direct costs",'Calc| Overheads Allocation'!E$9*S614,"Internal labour",'Calc| Overheads Allocation'!E$9*S614*'Input| Projects'!$AO614,"DNSP defined",'Calc| Overheads Allocation'!E$79*'Input| Projects'!$AW614,0),0)</f>
        <v>0</v>
      </c>
      <c r="AR614" s="172" cm="1">
        <f t="array" ref="AR614">IFERROR(--('Input| Projects'!$AT614="Yes")*_xlfn.SWITCH('Input| Overheads'!$C$50,"Direct costs",'Calc| Overheads Allocation'!F$9*T614,"Internal labour",'Calc| Overheads Allocation'!F$9*T614*'Input| Projects'!$AO614,"DNSP defined",'Calc| Overheads Allocation'!F$79*'Input| Projects'!$AW614,0),0)</f>
        <v>0</v>
      </c>
      <c r="AS614" s="172" cm="1">
        <f t="array" ref="AS614">IFERROR(--('Input| Projects'!$AT614="Yes")*_xlfn.SWITCH('Input| Overheads'!$C$50,"Direct costs",'Calc| Overheads Allocation'!G$9*U614,"Internal labour",'Calc| Overheads Allocation'!G$9*U614*'Input| Projects'!$AO614,"DNSP defined",'Calc| Overheads Allocation'!G$79*'Input| Projects'!$AW614,0),0)</f>
        <v>0</v>
      </c>
      <c r="AT614" s="172" cm="1">
        <f t="array" ref="AT614">IFERROR(--('Input| Projects'!$AT614="Yes")*_xlfn.SWITCH('Input| Overheads'!$C$50,"Direct costs",'Calc| Overheads Allocation'!H$9*V614,"Internal labour",'Calc| Overheads Allocation'!H$9*V614*'Input| Projects'!$AO614,"DNSP defined",'Calc| Overheads Allocation'!H$79*'Input| Projects'!$AW614,0),0)</f>
        <v>0</v>
      </c>
      <c r="AU614" s="172" cm="1">
        <f t="array" ref="AU614">IFERROR(--('Input| Projects'!$AT614="Yes")*_xlfn.SWITCH('Input| Overheads'!$C$50,"Direct costs",'Calc| Overheads Allocation'!I$9*W614,"Internal labour",'Calc| Overheads Allocation'!I$9*W614*'Input| Projects'!$AO614,"DNSP defined",'Calc| Overheads Allocation'!I$79*'Input| Projects'!$AW614,0),0)</f>
        <v>0</v>
      </c>
      <c r="AV614" s="175"/>
      <c r="AW614" s="172">
        <f t="shared" si="222"/>
        <v>0</v>
      </c>
      <c r="AX614" s="172">
        <f t="shared" si="223"/>
        <v>0</v>
      </c>
      <c r="AY614" s="172">
        <f t="shared" si="224"/>
        <v>0</v>
      </c>
      <c r="AZ614" s="172">
        <f t="shared" si="225"/>
        <v>0</v>
      </c>
      <c r="BA614" s="172">
        <f t="shared" si="226"/>
        <v>0</v>
      </c>
      <c r="BB614" s="172">
        <f t="shared" si="227"/>
        <v>0</v>
      </c>
      <c r="BC614" s="172">
        <f t="shared" si="228"/>
        <v>0</v>
      </c>
      <c r="BD614" s="176"/>
      <c r="BE614" s="172">
        <f t="shared" si="229"/>
        <v>0</v>
      </c>
      <c r="BF614" s="172">
        <f t="shared" si="230"/>
        <v>0</v>
      </c>
      <c r="BG614" s="172">
        <f t="shared" si="231"/>
        <v>0</v>
      </c>
      <c r="BH614" s="172">
        <f t="shared" si="232"/>
        <v>0</v>
      </c>
      <c r="BI614" s="172">
        <f t="shared" si="233"/>
        <v>0</v>
      </c>
      <c r="BJ614" s="172">
        <f t="shared" si="234"/>
        <v>0</v>
      </c>
      <c r="BK614" s="172">
        <f t="shared" si="235"/>
        <v>0</v>
      </c>
      <c r="BL614" s="176"/>
      <c r="BM614" s="172">
        <f t="shared" si="214"/>
        <v>0</v>
      </c>
      <c r="BN614" s="172">
        <f t="shared" si="215"/>
        <v>0</v>
      </c>
      <c r="BO614" s="172">
        <f t="shared" si="216"/>
        <v>0</v>
      </c>
      <c r="BP614" s="172">
        <f t="shared" si="217"/>
        <v>0</v>
      </c>
      <c r="BQ614" s="172">
        <f t="shared" si="218"/>
        <v>0</v>
      </c>
      <c r="BR614" s="172">
        <f t="shared" si="219"/>
        <v>0</v>
      </c>
      <c r="BS614" s="172">
        <f t="shared" si="220"/>
        <v>0</v>
      </c>
      <c r="BT614" s="55"/>
      <c r="BU614" s="158">
        <f>SUMIF('Input| Projects'!$BA$8:$CX$8,RIGHT(BU$9,3),'Input| Projects'!$BA614:$CX614)</f>
        <v>0</v>
      </c>
      <c r="BV614" s="158">
        <f>SUMIF('Input| Projects'!$BA$8:$CX$8,RIGHT(BV$9,3),'Input| Projects'!$BA614:$CX614)</f>
        <v>0</v>
      </c>
      <c r="BW614" s="79" t="str">
        <f t="shared" si="221"/>
        <v/>
      </c>
    </row>
    <row r="615" spans="2:75" x14ac:dyDescent="0.2">
      <c r="B615" s="123">
        <f>IFERROR('Input| Projects'!B615,"")</f>
        <v>606</v>
      </c>
      <c r="C615" s="160" t="str">
        <f>IFERROR(IF('Input| Projects'!C615="","",'Input| Projects'!C615),"")</f>
        <v/>
      </c>
      <c r="D615" s="160" t="str">
        <f>IFERROR(IF('Input| Projects'!D615="","",'Input| Projects'!D615),"")</f>
        <v/>
      </c>
      <c r="E615" s="53"/>
      <c r="F615" s="160" t="str">
        <f>IF(LEN('Input| Projects'!F615)&gt;0,'Input| Projects'!F615,"")</f>
        <v/>
      </c>
      <c r="G615" s="160" t="str">
        <f>IF(LEN('Input| Projects'!G615)&gt;0,'Input| Projects'!G615,"")</f>
        <v/>
      </c>
      <c r="H615" s="10"/>
      <c r="I615" s="194" cm="1">
        <f t="array" ref="I615">IF(LEN($F615)&gt;0,1+IFERROR(SUMPRODUCT(TRANSPOSE('Input| Projects'!$AO615:$AQ615),INDEX('Input| Escalations'!$F$27:$L$29,,MATCH(Q$9,'Input| Escalations'!$F$21:$L$21,0))),0),0)</f>
        <v>0</v>
      </c>
      <c r="J615" s="194" cm="1">
        <f t="array" ref="J615">IF(LEN($F615)&gt;0,1+IFERROR(SUMPRODUCT(TRANSPOSE('Input| Projects'!$AO615:$AQ615),INDEX('Input| Escalations'!$F$27:$L$29,,MATCH(R$9,'Input| Escalations'!$F$21:$L$21,0))),0),0)</f>
        <v>0</v>
      </c>
      <c r="K615" s="194" cm="1">
        <f t="array" ref="K615">IF(LEN($F615)&gt;0,1+IFERROR(SUMPRODUCT(TRANSPOSE('Input| Projects'!$AO615:$AQ615),INDEX('Input| Escalations'!$F$27:$L$29,,MATCH(S$9,'Input| Escalations'!$F$21:$L$21,0))),0),0)</f>
        <v>0</v>
      </c>
      <c r="L615" s="194" cm="1">
        <f t="array" ref="L615">IF(LEN($F615)&gt;0,1+IFERROR(SUMPRODUCT(TRANSPOSE('Input| Projects'!$AO615:$AQ615),INDEX('Input| Escalations'!$F$27:$L$29,,MATCH(T$9,'Input| Escalations'!$F$21:$L$21,0))),0),0)</f>
        <v>0</v>
      </c>
      <c r="M615" s="194" cm="1">
        <f t="array" ref="M615">IF(LEN($F615)&gt;0,1+IFERROR(SUMPRODUCT(TRANSPOSE('Input| Projects'!$AO615:$AQ615),INDEX('Input| Escalations'!$F$27:$L$29,,MATCH(U$9,'Input| Escalations'!$F$21:$L$21,0))),0),0)</f>
        <v>0</v>
      </c>
      <c r="N615" s="194" cm="1">
        <f t="array" ref="N615">IF(LEN($F615)&gt;0,1+IFERROR(SUMPRODUCT(TRANSPOSE('Input| Projects'!$AO615:$AQ615),INDEX('Input| Escalations'!$F$27:$L$29,,MATCH(V$9,'Input| Escalations'!$F$21:$L$21,0))),0),0)</f>
        <v>0</v>
      </c>
      <c r="O615" s="194" cm="1">
        <f t="array" ref="O615">IF(LEN($F615)&gt;0,1+IFERROR(SUMPRODUCT(TRANSPOSE('Input| Projects'!$AO615:$AQ615),INDEX('Input| Escalations'!$F$27:$L$29,,MATCH(W$9,'Input| Escalations'!$F$21:$L$21,0))),0),0)</f>
        <v>0</v>
      </c>
      <c r="P615" s="10"/>
      <c r="Q615" s="172">
        <f>IFERROR(IF(ISNUMBER(FIND("decision",'Input| Setup'!$F$6)),'Input| Projects'!Y615,'Input| Projects'!I615)*'Input| Escalations'!$I$17*I615,0)</f>
        <v>0</v>
      </c>
      <c r="R615" s="172">
        <f>IFERROR(IF(ISNUMBER(FIND("decision",'Input| Setup'!$F$6)),'Input| Projects'!Z615,'Input| Projects'!J615)*'Input| Escalations'!$I$17*J615,0)</f>
        <v>0</v>
      </c>
      <c r="S615" s="172">
        <f>IFERROR(IF(ISNUMBER(FIND("decision",'Input| Setup'!$F$6)),'Input| Projects'!AA615,'Input| Projects'!K615)*'Input| Escalations'!$I$17*K615,0)</f>
        <v>0</v>
      </c>
      <c r="T615" s="172">
        <f>IFERROR(IF(ISNUMBER(FIND("decision",'Input| Setup'!$F$6)),'Input| Projects'!AB615,'Input| Projects'!L615)*'Input| Escalations'!$I$17*L615,0)</f>
        <v>0</v>
      </c>
      <c r="U615" s="172">
        <f>IFERROR(IF(ISNUMBER(FIND("decision",'Input| Setup'!$F$6)),'Input| Projects'!AC615,'Input| Projects'!M615)*'Input| Escalations'!$I$17*M615,0)</f>
        <v>0</v>
      </c>
      <c r="V615" s="172">
        <f>IFERROR(IF(ISNUMBER(FIND("decision",'Input| Setup'!$F$6)),'Input| Projects'!AD615,'Input| Projects'!N615)*'Input| Escalations'!$I$17*N615,0)</f>
        <v>0</v>
      </c>
      <c r="W615" s="172">
        <f>IFERROR(IF(ISNUMBER(FIND("decision",'Input| Setup'!$F$6)),'Input| Projects'!AE615,'Input| Projects'!O615)*'Input| Escalations'!$I$17*O615,0)</f>
        <v>0</v>
      </c>
      <c r="X615" s="175"/>
      <c r="Y615" s="172">
        <f>IF(ISNUMBER(FIND("decision",'Input| Setup'!$F$6)),'Input| Projects'!AG615,'Input| Projects'!Q615)*I615*'Input| Escalations'!$I$17</f>
        <v>0</v>
      </c>
      <c r="Z615" s="172">
        <f>IF(ISNUMBER(FIND("decision",'Input| Setup'!$F$6)),'Input| Projects'!AH615,'Input| Projects'!R615)*J615*'Input| Escalations'!$I$17</f>
        <v>0</v>
      </c>
      <c r="AA615" s="172">
        <f>IF(ISNUMBER(FIND("decision",'Input| Setup'!$F$6)),'Input| Projects'!AI615,'Input| Projects'!S615)*K615*'Input| Escalations'!$I$17</f>
        <v>0</v>
      </c>
      <c r="AB615" s="172">
        <f>IF(ISNUMBER(FIND("decision",'Input| Setup'!$F$6)),'Input| Projects'!AJ615,'Input| Projects'!T615)*L615*'Input| Escalations'!$I$17</f>
        <v>0</v>
      </c>
      <c r="AC615" s="172">
        <f>IF(ISNUMBER(FIND("decision",'Input| Setup'!$F$6)),'Input| Projects'!AK615,'Input| Projects'!U615)*M615*'Input| Escalations'!$I$17</f>
        <v>0</v>
      </c>
      <c r="AD615" s="172">
        <f>IF(ISNUMBER(FIND("decision",'Input| Setup'!$F$6)),'Input| Projects'!AL615,'Input| Projects'!V615)*N615*'Input| Escalations'!$I$17</f>
        <v>0</v>
      </c>
      <c r="AE615" s="172">
        <f>IF(ISNUMBER(FIND("decision",'Input| Setup'!$F$6)),'Input| Projects'!AM615,'Input| Projects'!W615)*O615*'Input| Escalations'!$I$17</f>
        <v>0</v>
      </c>
      <c r="AF615" s="175"/>
      <c r="AG615" s="172" cm="1">
        <f t="array" ref="AG615">IFERROR(--('Input| Projects'!$AS615="Yes")*_xlfn.SWITCH('Input| Overheads'!$C$50,"Direct costs",'Calc| Overheads Allocation'!C$8*Q615,"Internal labour",'Calc| Overheads Allocation'!C$8*Q615*'Input| Projects'!$AO615,"DNSP defined",'Calc| Overheads Allocation'!C$78*'Input| Projects'!$AV615,0),0)</f>
        <v>0</v>
      </c>
      <c r="AH615" s="172" cm="1">
        <f t="array" ref="AH615">IFERROR(--('Input| Projects'!$AS615="Yes")*_xlfn.SWITCH('Input| Overheads'!$C$50,"Direct costs",'Calc| Overheads Allocation'!D$8*R615,"Internal labour",'Calc| Overheads Allocation'!D$8*R615*'Input| Projects'!$AO615,"DNSP defined",'Calc| Overheads Allocation'!D$78*'Input| Projects'!$AV615,0),0)</f>
        <v>0</v>
      </c>
      <c r="AI615" s="172" cm="1">
        <f t="array" ref="AI615">IFERROR(--('Input| Projects'!$AS615="Yes")*_xlfn.SWITCH('Input| Overheads'!$C$50,"Direct costs",'Calc| Overheads Allocation'!E$8*S615,"Internal labour",'Calc| Overheads Allocation'!E$8*S615*'Input| Projects'!$AO615,"DNSP defined",'Calc| Overheads Allocation'!E$78*'Input| Projects'!$AV615,0),0)</f>
        <v>0</v>
      </c>
      <c r="AJ615" s="172" cm="1">
        <f t="array" ref="AJ615">IFERROR(--('Input| Projects'!$AS615="Yes")*_xlfn.SWITCH('Input| Overheads'!$C$50,"Direct costs",'Calc| Overheads Allocation'!F$8*T615,"Internal labour",'Calc| Overheads Allocation'!F$8*T615*'Input| Projects'!$AO615,"DNSP defined",'Calc| Overheads Allocation'!F$78*'Input| Projects'!$AV615,0),0)</f>
        <v>0</v>
      </c>
      <c r="AK615" s="172" cm="1">
        <f t="array" ref="AK615">IFERROR(--('Input| Projects'!$AS615="Yes")*_xlfn.SWITCH('Input| Overheads'!$C$50,"Direct costs",'Calc| Overheads Allocation'!G$8*U615,"Internal labour",'Calc| Overheads Allocation'!G$8*U615*'Input| Projects'!$AO615,"DNSP defined",'Calc| Overheads Allocation'!G$78*'Input| Projects'!$AV615,0),0)</f>
        <v>0</v>
      </c>
      <c r="AL615" s="172" cm="1">
        <f t="array" ref="AL615">IFERROR(--('Input| Projects'!$AS615="Yes")*_xlfn.SWITCH('Input| Overheads'!$C$50,"Direct costs",'Calc| Overheads Allocation'!H$8*V615,"Internal labour",'Calc| Overheads Allocation'!H$8*V615*'Input| Projects'!$AO615,"DNSP defined",'Calc| Overheads Allocation'!H$78*'Input| Projects'!$AV615,0),0)</f>
        <v>0</v>
      </c>
      <c r="AM615" s="172" cm="1">
        <f t="array" ref="AM615">IFERROR(--('Input| Projects'!$AS615="Yes")*_xlfn.SWITCH('Input| Overheads'!$C$50,"Direct costs",'Calc| Overheads Allocation'!I$8*W615,"Internal labour",'Calc| Overheads Allocation'!I$8*W615*'Input| Projects'!$AO615,"DNSP defined",'Calc| Overheads Allocation'!I$78*'Input| Projects'!$AV615,0),0)</f>
        <v>0</v>
      </c>
      <c r="AN615" s="175"/>
      <c r="AO615" s="172" cm="1">
        <f t="array" ref="AO615">IFERROR(--('Input| Projects'!$AT615="Yes")*_xlfn.SWITCH('Input| Overheads'!$C$50,"Direct costs",'Calc| Overheads Allocation'!C$9*Q615,"Internal labour",'Calc| Overheads Allocation'!C$9*Q615*'Input| Projects'!$AO615,"DNSP defined",'Calc| Overheads Allocation'!C$79*'Input| Projects'!$AW615,0),0)</f>
        <v>0</v>
      </c>
      <c r="AP615" s="172" cm="1">
        <f t="array" ref="AP615">IFERROR(--('Input| Projects'!$AT615="Yes")*_xlfn.SWITCH('Input| Overheads'!$C$50,"Direct costs",'Calc| Overheads Allocation'!D$9*R615,"Internal labour",'Calc| Overheads Allocation'!D$9*R615*'Input| Projects'!$AO615,"DNSP defined",'Calc| Overheads Allocation'!D$79*'Input| Projects'!$AW615,0),0)</f>
        <v>0</v>
      </c>
      <c r="AQ615" s="172" cm="1">
        <f t="array" ref="AQ615">IFERROR(--('Input| Projects'!$AT615="Yes")*_xlfn.SWITCH('Input| Overheads'!$C$50,"Direct costs",'Calc| Overheads Allocation'!E$9*S615,"Internal labour",'Calc| Overheads Allocation'!E$9*S615*'Input| Projects'!$AO615,"DNSP defined",'Calc| Overheads Allocation'!E$79*'Input| Projects'!$AW615,0),0)</f>
        <v>0</v>
      </c>
      <c r="AR615" s="172" cm="1">
        <f t="array" ref="AR615">IFERROR(--('Input| Projects'!$AT615="Yes")*_xlfn.SWITCH('Input| Overheads'!$C$50,"Direct costs",'Calc| Overheads Allocation'!F$9*T615,"Internal labour",'Calc| Overheads Allocation'!F$9*T615*'Input| Projects'!$AO615,"DNSP defined",'Calc| Overheads Allocation'!F$79*'Input| Projects'!$AW615,0),0)</f>
        <v>0</v>
      </c>
      <c r="AS615" s="172" cm="1">
        <f t="array" ref="AS615">IFERROR(--('Input| Projects'!$AT615="Yes")*_xlfn.SWITCH('Input| Overheads'!$C$50,"Direct costs",'Calc| Overheads Allocation'!G$9*U615,"Internal labour",'Calc| Overheads Allocation'!G$9*U615*'Input| Projects'!$AO615,"DNSP defined",'Calc| Overheads Allocation'!G$79*'Input| Projects'!$AW615,0),0)</f>
        <v>0</v>
      </c>
      <c r="AT615" s="172" cm="1">
        <f t="array" ref="AT615">IFERROR(--('Input| Projects'!$AT615="Yes")*_xlfn.SWITCH('Input| Overheads'!$C$50,"Direct costs",'Calc| Overheads Allocation'!H$9*V615,"Internal labour",'Calc| Overheads Allocation'!H$9*V615*'Input| Projects'!$AO615,"DNSP defined",'Calc| Overheads Allocation'!H$79*'Input| Projects'!$AW615,0),0)</f>
        <v>0</v>
      </c>
      <c r="AU615" s="172" cm="1">
        <f t="array" ref="AU615">IFERROR(--('Input| Projects'!$AT615="Yes")*_xlfn.SWITCH('Input| Overheads'!$C$50,"Direct costs",'Calc| Overheads Allocation'!I$9*W615,"Internal labour",'Calc| Overheads Allocation'!I$9*W615*'Input| Projects'!$AO615,"DNSP defined",'Calc| Overheads Allocation'!I$79*'Input| Projects'!$AW615,0),0)</f>
        <v>0</v>
      </c>
      <c r="AV615" s="175"/>
      <c r="AW615" s="172">
        <f t="shared" si="222"/>
        <v>0</v>
      </c>
      <c r="AX615" s="172">
        <f t="shared" si="223"/>
        <v>0</v>
      </c>
      <c r="AY615" s="172">
        <f t="shared" si="224"/>
        <v>0</v>
      </c>
      <c r="AZ615" s="172">
        <f t="shared" si="225"/>
        <v>0</v>
      </c>
      <c r="BA615" s="172">
        <f t="shared" si="226"/>
        <v>0</v>
      </c>
      <c r="BB615" s="172">
        <f t="shared" si="227"/>
        <v>0</v>
      </c>
      <c r="BC615" s="172">
        <f t="shared" si="228"/>
        <v>0</v>
      </c>
      <c r="BD615" s="176"/>
      <c r="BE615" s="172">
        <f t="shared" si="229"/>
        <v>0</v>
      </c>
      <c r="BF615" s="172">
        <f t="shared" si="230"/>
        <v>0</v>
      </c>
      <c r="BG615" s="172">
        <f t="shared" si="231"/>
        <v>0</v>
      </c>
      <c r="BH615" s="172">
        <f t="shared" si="232"/>
        <v>0</v>
      </c>
      <c r="BI615" s="172">
        <f t="shared" si="233"/>
        <v>0</v>
      </c>
      <c r="BJ615" s="172">
        <f t="shared" si="234"/>
        <v>0</v>
      </c>
      <c r="BK615" s="172">
        <f t="shared" si="235"/>
        <v>0</v>
      </c>
      <c r="BL615" s="176"/>
      <c r="BM615" s="172">
        <f t="shared" si="214"/>
        <v>0</v>
      </c>
      <c r="BN615" s="172">
        <f t="shared" si="215"/>
        <v>0</v>
      </c>
      <c r="BO615" s="172">
        <f t="shared" si="216"/>
        <v>0</v>
      </c>
      <c r="BP615" s="172">
        <f t="shared" si="217"/>
        <v>0</v>
      </c>
      <c r="BQ615" s="172">
        <f t="shared" si="218"/>
        <v>0</v>
      </c>
      <c r="BR615" s="172">
        <f t="shared" si="219"/>
        <v>0</v>
      </c>
      <c r="BS615" s="172">
        <f t="shared" si="220"/>
        <v>0</v>
      </c>
      <c r="BT615" s="55"/>
      <c r="BU615" s="158">
        <f>SUMIF('Input| Projects'!$BA$8:$CX$8,RIGHT(BU$9,3),'Input| Projects'!$BA615:$CX615)</f>
        <v>0</v>
      </c>
      <c r="BV615" s="158">
        <f>SUMIF('Input| Projects'!$BA$8:$CX$8,RIGHT(BV$9,3),'Input| Projects'!$BA615:$CX615)</f>
        <v>0</v>
      </c>
      <c r="BW615" s="79" t="str">
        <f t="shared" si="221"/>
        <v/>
      </c>
    </row>
    <row r="616" spans="2:75" x14ac:dyDescent="0.2">
      <c r="B616" s="123">
        <f>IFERROR('Input| Projects'!B616,"")</f>
        <v>607</v>
      </c>
      <c r="C616" s="160" t="str">
        <f>IFERROR(IF('Input| Projects'!C616="","",'Input| Projects'!C616),"")</f>
        <v/>
      </c>
      <c r="D616" s="160" t="str">
        <f>IFERROR(IF('Input| Projects'!D616="","",'Input| Projects'!D616),"")</f>
        <v/>
      </c>
      <c r="E616" s="53"/>
      <c r="F616" s="160" t="str">
        <f>IF(LEN('Input| Projects'!F616)&gt;0,'Input| Projects'!F616,"")</f>
        <v/>
      </c>
      <c r="G616" s="160" t="str">
        <f>IF(LEN('Input| Projects'!G616)&gt;0,'Input| Projects'!G616,"")</f>
        <v/>
      </c>
      <c r="H616" s="10"/>
      <c r="I616" s="194" cm="1">
        <f t="array" ref="I616">IF(LEN($F616)&gt;0,1+IFERROR(SUMPRODUCT(TRANSPOSE('Input| Projects'!$AO616:$AQ616),INDEX('Input| Escalations'!$F$27:$L$29,,MATCH(Q$9,'Input| Escalations'!$F$21:$L$21,0))),0),0)</f>
        <v>0</v>
      </c>
      <c r="J616" s="194" cm="1">
        <f t="array" ref="J616">IF(LEN($F616)&gt;0,1+IFERROR(SUMPRODUCT(TRANSPOSE('Input| Projects'!$AO616:$AQ616),INDEX('Input| Escalations'!$F$27:$L$29,,MATCH(R$9,'Input| Escalations'!$F$21:$L$21,0))),0),0)</f>
        <v>0</v>
      </c>
      <c r="K616" s="194" cm="1">
        <f t="array" ref="K616">IF(LEN($F616)&gt;0,1+IFERROR(SUMPRODUCT(TRANSPOSE('Input| Projects'!$AO616:$AQ616),INDEX('Input| Escalations'!$F$27:$L$29,,MATCH(S$9,'Input| Escalations'!$F$21:$L$21,0))),0),0)</f>
        <v>0</v>
      </c>
      <c r="L616" s="194" cm="1">
        <f t="array" ref="L616">IF(LEN($F616)&gt;0,1+IFERROR(SUMPRODUCT(TRANSPOSE('Input| Projects'!$AO616:$AQ616),INDEX('Input| Escalations'!$F$27:$L$29,,MATCH(T$9,'Input| Escalations'!$F$21:$L$21,0))),0),0)</f>
        <v>0</v>
      </c>
      <c r="M616" s="194" cm="1">
        <f t="array" ref="M616">IF(LEN($F616)&gt;0,1+IFERROR(SUMPRODUCT(TRANSPOSE('Input| Projects'!$AO616:$AQ616),INDEX('Input| Escalations'!$F$27:$L$29,,MATCH(U$9,'Input| Escalations'!$F$21:$L$21,0))),0),0)</f>
        <v>0</v>
      </c>
      <c r="N616" s="194" cm="1">
        <f t="array" ref="N616">IF(LEN($F616)&gt;0,1+IFERROR(SUMPRODUCT(TRANSPOSE('Input| Projects'!$AO616:$AQ616),INDEX('Input| Escalations'!$F$27:$L$29,,MATCH(V$9,'Input| Escalations'!$F$21:$L$21,0))),0),0)</f>
        <v>0</v>
      </c>
      <c r="O616" s="194" cm="1">
        <f t="array" ref="O616">IF(LEN($F616)&gt;0,1+IFERROR(SUMPRODUCT(TRANSPOSE('Input| Projects'!$AO616:$AQ616),INDEX('Input| Escalations'!$F$27:$L$29,,MATCH(W$9,'Input| Escalations'!$F$21:$L$21,0))),0),0)</f>
        <v>0</v>
      </c>
      <c r="P616" s="10"/>
      <c r="Q616" s="172">
        <f>IFERROR(IF(ISNUMBER(FIND("decision",'Input| Setup'!$F$6)),'Input| Projects'!Y616,'Input| Projects'!I616)*'Input| Escalations'!$I$17*I616,0)</f>
        <v>0</v>
      </c>
      <c r="R616" s="172">
        <f>IFERROR(IF(ISNUMBER(FIND("decision",'Input| Setup'!$F$6)),'Input| Projects'!Z616,'Input| Projects'!J616)*'Input| Escalations'!$I$17*J616,0)</f>
        <v>0</v>
      </c>
      <c r="S616" s="172">
        <f>IFERROR(IF(ISNUMBER(FIND("decision",'Input| Setup'!$F$6)),'Input| Projects'!AA616,'Input| Projects'!K616)*'Input| Escalations'!$I$17*K616,0)</f>
        <v>0</v>
      </c>
      <c r="T616" s="172">
        <f>IFERROR(IF(ISNUMBER(FIND("decision",'Input| Setup'!$F$6)),'Input| Projects'!AB616,'Input| Projects'!L616)*'Input| Escalations'!$I$17*L616,0)</f>
        <v>0</v>
      </c>
      <c r="U616" s="172">
        <f>IFERROR(IF(ISNUMBER(FIND("decision",'Input| Setup'!$F$6)),'Input| Projects'!AC616,'Input| Projects'!M616)*'Input| Escalations'!$I$17*M616,0)</f>
        <v>0</v>
      </c>
      <c r="V616" s="172">
        <f>IFERROR(IF(ISNUMBER(FIND("decision",'Input| Setup'!$F$6)),'Input| Projects'!AD616,'Input| Projects'!N616)*'Input| Escalations'!$I$17*N616,0)</f>
        <v>0</v>
      </c>
      <c r="W616" s="172">
        <f>IFERROR(IF(ISNUMBER(FIND("decision",'Input| Setup'!$F$6)),'Input| Projects'!AE616,'Input| Projects'!O616)*'Input| Escalations'!$I$17*O616,0)</f>
        <v>0</v>
      </c>
      <c r="X616" s="175"/>
      <c r="Y616" s="172">
        <f>IF(ISNUMBER(FIND("decision",'Input| Setup'!$F$6)),'Input| Projects'!AG616,'Input| Projects'!Q616)*I616*'Input| Escalations'!$I$17</f>
        <v>0</v>
      </c>
      <c r="Z616" s="172">
        <f>IF(ISNUMBER(FIND("decision",'Input| Setup'!$F$6)),'Input| Projects'!AH616,'Input| Projects'!R616)*J616*'Input| Escalations'!$I$17</f>
        <v>0</v>
      </c>
      <c r="AA616" s="172">
        <f>IF(ISNUMBER(FIND("decision",'Input| Setup'!$F$6)),'Input| Projects'!AI616,'Input| Projects'!S616)*K616*'Input| Escalations'!$I$17</f>
        <v>0</v>
      </c>
      <c r="AB616" s="172">
        <f>IF(ISNUMBER(FIND("decision",'Input| Setup'!$F$6)),'Input| Projects'!AJ616,'Input| Projects'!T616)*L616*'Input| Escalations'!$I$17</f>
        <v>0</v>
      </c>
      <c r="AC616" s="172">
        <f>IF(ISNUMBER(FIND("decision",'Input| Setup'!$F$6)),'Input| Projects'!AK616,'Input| Projects'!U616)*M616*'Input| Escalations'!$I$17</f>
        <v>0</v>
      </c>
      <c r="AD616" s="172">
        <f>IF(ISNUMBER(FIND("decision",'Input| Setup'!$F$6)),'Input| Projects'!AL616,'Input| Projects'!V616)*N616*'Input| Escalations'!$I$17</f>
        <v>0</v>
      </c>
      <c r="AE616" s="172">
        <f>IF(ISNUMBER(FIND("decision",'Input| Setup'!$F$6)),'Input| Projects'!AM616,'Input| Projects'!W616)*O616*'Input| Escalations'!$I$17</f>
        <v>0</v>
      </c>
      <c r="AF616" s="175"/>
      <c r="AG616" s="172" cm="1">
        <f t="array" ref="AG616">IFERROR(--('Input| Projects'!$AS616="Yes")*_xlfn.SWITCH('Input| Overheads'!$C$50,"Direct costs",'Calc| Overheads Allocation'!C$8*Q616,"Internal labour",'Calc| Overheads Allocation'!C$8*Q616*'Input| Projects'!$AO616,"DNSP defined",'Calc| Overheads Allocation'!C$78*'Input| Projects'!$AV616,0),0)</f>
        <v>0</v>
      </c>
      <c r="AH616" s="172" cm="1">
        <f t="array" ref="AH616">IFERROR(--('Input| Projects'!$AS616="Yes")*_xlfn.SWITCH('Input| Overheads'!$C$50,"Direct costs",'Calc| Overheads Allocation'!D$8*R616,"Internal labour",'Calc| Overheads Allocation'!D$8*R616*'Input| Projects'!$AO616,"DNSP defined",'Calc| Overheads Allocation'!D$78*'Input| Projects'!$AV616,0),0)</f>
        <v>0</v>
      </c>
      <c r="AI616" s="172" cm="1">
        <f t="array" ref="AI616">IFERROR(--('Input| Projects'!$AS616="Yes")*_xlfn.SWITCH('Input| Overheads'!$C$50,"Direct costs",'Calc| Overheads Allocation'!E$8*S616,"Internal labour",'Calc| Overheads Allocation'!E$8*S616*'Input| Projects'!$AO616,"DNSP defined",'Calc| Overheads Allocation'!E$78*'Input| Projects'!$AV616,0),0)</f>
        <v>0</v>
      </c>
      <c r="AJ616" s="172" cm="1">
        <f t="array" ref="AJ616">IFERROR(--('Input| Projects'!$AS616="Yes")*_xlfn.SWITCH('Input| Overheads'!$C$50,"Direct costs",'Calc| Overheads Allocation'!F$8*T616,"Internal labour",'Calc| Overheads Allocation'!F$8*T616*'Input| Projects'!$AO616,"DNSP defined",'Calc| Overheads Allocation'!F$78*'Input| Projects'!$AV616,0),0)</f>
        <v>0</v>
      </c>
      <c r="AK616" s="172" cm="1">
        <f t="array" ref="AK616">IFERROR(--('Input| Projects'!$AS616="Yes")*_xlfn.SWITCH('Input| Overheads'!$C$50,"Direct costs",'Calc| Overheads Allocation'!G$8*U616,"Internal labour",'Calc| Overheads Allocation'!G$8*U616*'Input| Projects'!$AO616,"DNSP defined",'Calc| Overheads Allocation'!G$78*'Input| Projects'!$AV616,0),0)</f>
        <v>0</v>
      </c>
      <c r="AL616" s="172" cm="1">
        <f t="array" ref="AL616">IFERROR(--('Input| Projects'!$AS616="Yes")*_xlfn.SWITCH('Input| Overheads'!$C$50,"Direct costs",'Calc| Overheads Allocation'!H$8*V616,"Internal labour",'Calc| Overheads Allocation'!H$8*V616*'Input| Projects'!$AO616,"DNSP defined",'Calc| Overheads Allocation'!H$78*'Input| Projects'!$AV616,0),0)</f>
        <v>0</v>
      </c>
      <c r="AM616" s="172" cm="1">
        <f t="array" ref="AM616">IFERROR(--('Input| Projects'!$AS616="Yes")*_xlfn.SWITCH('Input| Overheads'!$C$50,"Direct costs",'Calc| Overheads Allocation'!I$8*W616,"Internal labour",'Calc| Overheads Allocation'!I$8*W616*'Input| Projects'!$AO616,"DNSP defined",'Calc| Overheads Allocation'!I$78*'Input| Projects'!$AV616,0),0)</f>
        <v>0</v>
      </c>
      <c r="AN616" s="175"/>
      <c r="AO616" s="172" cm="1">
        <f t="array" ref="AO616">IFERROR(--('Input| Projects'!$AT616="Yes")*_xlfn.SWITCH('Input| Overheads'!$C$50,"Direct costs",'Calc| Overheads Allocation'!C$9*Q616,"Internal labour",'Calc| Overheads Allocation'!C$9*Q616*'Input| Projects'!$AO616,"DNSP defined",'Calc| Overheads Allocation'!C$79*'Input| Projects'!$AW616,0),0)</f>
        <v>0</v>
      </c>
      <c r="AP616" s="172" cm="1">
        <f t="array" ref="AP616">IFERROR(--('Input| Projects'!$AT616="Yes")*_xlfn.SWITCH('Input| Overheads'!$C$50,"Direct costs",'Calc| Overheads Allocation'!D$9*R616,"Internal labour",'Calc| Overheads Allocation'!D$9*R616*'Input| Projects'!$AO616,"DNSP defined",'Calc| Overheads Allocation'!D$79*'Input| Projects'!$AW616,0),0)</f>
        <v>0</v>
      </c>
      <c r="AQ616" s="172" cm="1">
        <f t="array" ref="AQ616">IFERROR(--('Input| Projects'!$AT616="Yes")*_xlfn.SWITCH('Input| Overheads'!$C$50,"Direct costs",'Calc| Overheads Allocation'!E$9*S616,"Internal labour",'Calc| Overheads Allocation'!E$9*S616*'Input| Projects'!$AO616,"DNSP defined",'Calc| Overheads Allocation'!E$79*'Input| Projects'!$AW616,0),0)</f>
        <v>0</v>
      </c>
      <c r="AR616" s="172" cm="1">
        <f t="array" ref="AR616">IFERROR(--('Input| Projects'!$AT616="Yes")*_xlfn.SWITCH('Input| Overheads'!$C$50,"Direct costs",'Calc| Overheads Allocation'!F$9*T616,"Internal labour",'Calc| Overheads Allocation'!F$9*T616*'Input| Projects'!$AO616,"DNSP defined",'Calc| Overheads Allocation'!F$79*'Input| Projects'!$AW616,0),0)</f>
        <v>0</v>
      </c>
      <c r="AS616" s="172" cm="1">
        <f t="array" ref="AS616">IFERROR(--('Input| Projects'!$AT616="Yes")*_xlfn.SWITCH('Input| Overheads'!$C$50,"Direct costs",'Calc| Overheads Allocation'!G$9*U616,"Internal labour",'Calc| Overheads Allocation'!G$9*U616*'Input| Projects'!$AO616,"DNSP defined",'Calc| Overheads Allocation'!G$79*'Input| Projects'!$AW616,0),0)</f>
        <v>0</v>
      </c>
      <c r="AT616" s="172" cm="1">
        <f t="array" ref="AT616">IFERROR(--('Input| Projects'!$AT616="Yes")*_xlfn.SWITCH('Input| Overheads'!$C$50,"Direct costs",'Calc| Overheads Allocation'!H$9*V616,"Internal labour",'Calc| Overheads Allocation'!H$9*V616*'Input| Projects'!$AO616,"DNSP defined",'Calc| Overheads Allocation'!H$79*'Input| Projects'!$AW616,0),0)</f>
        <v>0</v>
      </c>
      <c r="AU616" s="172" cm="1">
        <f t="array" ref="AU616">IFERROR(--('Input| Projects'!$AT616="Yes")*_xlfn.SWITCH('Input| Overheads'!$C$50,"Direct costs",'Calc| Overheads Allocation'!I$9*W616,"Internal labour",'Calc| Overheads Allocation'!I$9*W616*'Input| Projects'!$AO616,"DNSP defined",'Calc| Overheads Allocation'!I$79*'Input| Projects'!$AW616,0),0)</f>
        <v>0</v>
      </c>
      <c r="AV616" s="175"/>
      <c r="AW616" s="172">
        <f t="shared" si="222"/>
        <v>0</v>
      </c>
      <c r="AX616" s="172">
        <f t="shared" si="223"/>
        <v>0</v>
      </c>
      <c r="AY616" s="172">
        <f t="shared" si="224"/>
        <v>0</v>
      </c>
      <c r="AZ616" s="172">
        <f t="shared" si="225"/>
        <v>0</v>
      </c>
      <c r="BA616" s="172">
        <f t="shared" si="226"/>
        <v>0</v>
      </c>
      <c r="BB616" s="172">
        <f t="shared" si="227"/>
        <v>0</v>
      </c>
      <c r="BC616" s="172">
        <f t="shared" si="228"/>
        <v>0</v>
      </c>
      <c r="BD616" s="176"/>
      <c r="BE616" s="172">
        <f t="shared" si="229"/>
        <v>0</v>
      </c>
      <c r="BF616" s="172">
        <f t="shared" si="230"/>
        <v>0</v>
      </c>
      <c r="BG616" s="172">
        <f t="shared" si="231"/>
        <v>0</v>
      </c>
      <c r="BH616" s="172">
        <f t="shared" si="232"/>
        <v>0</v>
      </c>
      <c r="BI616" s="172">
        <f t="shared" si="233"/>
        <v>0</v>
      </c>
      <c r="BJ616" s="172">
        <f t="shared" si="234"/>
        <v>0</v>
      </c>
      <c r="BK616" s="172">
        <f t="shared" si="235"/>
        <v>0</v>
      </c>
      <c r="BL616" s="176"/>
      <c r="BM616" s="172">
        <f t="shared" si="214"/>
        <v>0</v>
      </c>
      <c r="BN616" s="172">
        <f t="shared" si="215"/>
        <v>0</v>
      </c>
      <c r="BO616" s="172">
        <f t="shared" si="216"/>
        <v>0</v>
      </c>
      <c r="BP616" s="172">
        <f t="shared" si="217"/>
        <v>0</v>
      </c>
      <c r="BQ616" s="172">
        <f t="shared" si="218"/>
        <v>0</v>
      </c>
      <c r="BR616" s="172">
        <f t="shared" si="219"/>
        <v>0</v>
      </c>
      <c r="BS616" s="172">
        <f t="shared" si="220"/>
        <v>0</v>
      </c>
      <c r="BT616" s="55"/>
      <c r="BU616" s="158">
        <f>SUMIF('Input| Projects'!$BA$8:$CX$8,RIGHT(BU$9,3),'Input| Projects'!$BA616:$CX616)</f>
        <v>0</v>
      </c>
      <c r="BV616" s="158">
        <f>SUMIF('Input| Projects'!$BA$8:$CX$8,RIGHT(BV$9,3),'Input| Projects'!$BA616:$CX616)</f>
        <v>0</v>
      </c>
      <c r="BW616" s="79" t="str">
        <f t="shared" si="221"/>
        <v/>
      </c>
    </row>
    <row r="617" spans="2:75" x14ac:dyDescent="0.2">
      <c r="B617" s="123">
        <f>IFERROR('Input| Projects'!B617,"")</f>
        <v>608</v>
      </c>
      <c r="C617" s="160" t="str">
        <f>IFERROR(IF('Input| Projects'!C617="","",'Input| Projects'!C617),"")</f>
        <v/>
      </c>
      <c r="D617" s="160" t="str">
        <f>IFERROR(IF('Input| Projects'!D617="","",'Input| Projects'!D617),"")</f>
        <v/>
      </c>
      <c r="E617" s="53"/>
      <c r="F617" s="160" t="str">
        <f>IF(LEN('Input| Projects'!F617)&gt;0,'Input| Projects'!F617,"")</f>
        <v/>
      </c>
      <c r="G617" s="160" t="str">
        <f>IF(LEN('Input| Projects'!G617)&gt;0,'Input| Projects'!G617,"")</f>
        <v/>
      </c>
      <c r="H617" s="10"/>
      <c r="I617" s="194" cm="1">
        <f t="array" ref="I617">IF(LEN($F617)&gt;0,1+IFERROR(SUMPRODUCT(TRANSPOSE('Input| Projects'!$AO617:$AQ617),INDEX('Input| Escalations'!$F$27:$L$29,,MATCH(Q$9,'Input| Escalations'!$F$21:$L$21,0))),0),0)</f>
        <v>0</v>
      </c>
      <c r="J617" s="194" cm="1">
        <f t="array" ref="J617">IF(LEN($F617)&gt;0,1+IFERROR(SUMPRODUCT(TRANSPOSE('Input| Projects'!$AO617:$AQ617),INDEX('Input| Escalations'!$F$27:$L$29,,MATCH(R$9,'Input| Escalations'!$F$21:$L$21,0))),0),0)</f>
        <v>0</v>
      </c>
      <c r="K617" s="194" cm="1">
        <f t="array" ref="K617">IF(LEN($F617)&gt;0,1+IFERROR(SUMPRODUCT(TRANSPOSE('Input| Projects'!$AO617:$AQ617),INDEX('Input| Escalations'!$F$27:$L$29,,MATCH(S$9,'Input| Escalations'!$F$21:$L$21,0))),0),0)</f>
        <v>0</v>
      </c>
      <c r="L617" s="194" cm="1">
        <f t="array" ref="L617">IF(LEN($F617)&gt;0,1+IFERROR(SUMPRODUCT(TRANSPOSE('Input| Projects'!$AO617:$AQ617),INDEX('Input| Escalations'!$F$27:$L$29,,MATCH(T$9,'Input| Escalations'!$F$21:$L$21,0))),0),0)</f>
        <v>0</v>
      </c>
      <c r="M617" s="194" cm="1">
        <f t="array" ref="M617">IF(LEN($F617)&gt;0,1+IFERROR(SUMPRODUCT(TRANSPOSE('Input| Projects'!$AO617:$AQ617),INDEX('Input| Escalations'!$F$27:$L$29,,MATCH(U$9,'Input| Escalations'!$F$21:$L$21,0))),0),0)</f>
        <v>0</v>
      </c>
      <c r="N617" s="194" cm="1">
        <f t="array" ref="N617">IF(LEN($F617)&gt;0,1+IFERROR(SUMPRODUCT(TRANSPOSE('Input| Projects'!$AO617:$AQ617),INDEX('Input| Escalations'!$F$27:$L$29,,MATCH(V$9,'Input| Escalations'!$F$21:$L$21,0))),0),0)</f>
        <v>0</v>
      </c>
      <c r="O617" s="194" cm="1">
        <f t="array" ref="O617">IF(LEN($F617)&gt;0,1+IFERROR(SUMPRODUCT(TRANSPOSE('Input| Projects'!$AO617:$AQ617),INDEX('Input| Escalations'!$F$27:$L$29,,MATCH(W$9,'Input| Escalations'!$F$21:$L$21,0))),0),0)</f>
        <v>0</v>
      </c>
      <c r="P617" s="10"/>
      <c r="Q617" s="172">
        <f>IFERROR(IF(ISNUMBER(FIND("decision",'Input| Setup'!$F$6)),'Input| Projects'!Y617,'Input| Projects'!I617)*'Input| Escalations'!$I$17*I617,0)</f>
        <v>0</v>
      </c>
      <c r="R617" s="172">
        <f>IFERROR(IF(ISNUMBER(FIND("decision",'Input| Setup'!$F$6)),'Input| Projects'!Z617,'Input| Projects'!J617)*'Input| Escalations'!$I$17*J617,0)</f>
        <v>0</v>
      </c>
      <c r="S617" s="172">
        <f>IFERROR(IF(ISNUMBER(FIND("decision",'Input| Setup'!$F$6)),'Input| Projects'!AA617,'Input| Projects'!K617)*'Input| Escalations'!$I$17*K617,0)</f>
        <v>0</v>
      </c>
      <c r="T617" s="172">
        <f>IFERROR(IF(ISNUMBER(FIND("decision",'Input| Setup'!$F$6)),'Input| Projects'!AB617,'Input| Projects'!L617)*'Input| Escalations'!$I$17*L617,0)</f>
        <v>0</v>
      </c>
      <c r="U617" s="172">
        <f>IFERROR(IF(ISNUMBER(FIND("decision",'Input| Setup'!$F$6)),'Input| Projects'!AC617,'Input| Projects'!M617)*'Input| Escalations'!$I$17*M617,0)</f>
        <v>0</v>
      </c>
      <c r="V617" s="172">
        <f>IFERROR(IF(ISNUMBER(FIND("decision",'Input| Setup'!$F$6)),'Input| Projects'!AD617,'Input| Projects'!N617)*'Input| Escalations'!$I$17*N617,0)</f>
        <v>0</v>
      </c>
      <c r="W617" s="172">
        <f>IFERROR(IF(ISNUMBER(FIND("decision",'Input| Setup'!$F$6)),'Input| Projects'!AE617,'Input| Projects'!O617)*'Input| Escalations'!$I$17*O617,0)</f>
        <v>0</v>
      </c>
      <c r="X617" s="175"/>
      <c r="Y617" s="172">
        <f>IF(ISNUMBER(FIND("decision",'Input| Setup'!$F$6)),'Input| Projects'!AG617,'Input| Projects'!Q617)*I617*'Input| Escalations'!$I$17</f>
        <v>0</v>
      </c>
      <c r="Z617" s="172">
        <f>IF(ISNUMBER(FIND("decision",'Input| Setup'!$F$6)),'Input| Projects'!AH617,'Input| Projects'!R617)*J617*'Input| Escalations'!$I$17</f>
        <v>0</v>
      </c>
      <c r="AA617" s="172">
        <f>IF(ISNUMBER(FIND("decision",'Input| Setup'!$F$6)),'Input| Projects'!AI617,'Input| Projects'!S617)*K617*'Input| Escalations'!$I$17</f>
        <v>0</v>
      </c>
      <c r="AB617" s="172">
        <f>IF(ISNUMBER(FIND("decision",'Input| Setup'!$F$6)),'Input| Projects'!AJ617,'Input| Projects'!T617)*L617*'Input| Escalations'!$I$17</f>
        <v>0</v>
      </c>
      <c r="AC617" s="172">
        <f>IF(ISNUMBER(FIND("decision",'Input| Setup'!$F$6)),'Input| Projects'!AK617,'Input| Projects'!U617)*M617*'Input| Escalations'!$I$17</f>
        <v>0</v>
      </c>
      <c r="AD617" s="172">
        <f>IF(ISNUMBER(FIND("decision",'Input| Setup'!$F$6)),'Input| Projects'!AL617,'Input| Projects'!V617)*N617*'Input| Escalations'!$I$17</f>
        <v>0</v>
      </c>
      <c r="AE617" s="172">
        <f>IF(ISNUMBER(FIND("decision",'Input| Setup'!$F$6)),'Input| Projects'!AM617,'Input| Projects'!W617)*O617*'Input| Escalations'!$I$17</f>
        <v>0</v>
      </c>
      <c r="AF617" s="175"/>
      <c r="AG617" s="172" cm="1">
        <f t="array" ref="AG617">IFERROR(--('Input| Projects'!$AS617="Yes")*_xlfn.SWITCH('Input| Overheads'!$C$50,"Direct costs",'Calc| Overheads Allocation'!C$8*Q617,"Internal labour",'Calc| Overheads Allocation'!C$8*Q617*'Input| Projects'!$AO617,"DNSP defined",'Calc| Overheads Allocation'!C$78*'Input| Projects'!$AV617,0),0)</f>
        <v>0</v>
      </c>
      <c r="AH617" s="172" cm="1">
        <f t="array" ref="AH617">IFERROR(--('Input| Projects'!$AS617="Yes")*_xlfn.SWITCH('Input| Overheads'!$C$50,"Direct costs",'Calc| Overheads Allocation'!D$8*R617,"Internal labour",'Calc| Overheads Allocation'!D$8*R617*'Input| Projects'!$AO617,"DNSP defined",'Calc| Overheads Allocation'!D$78*'Input| Projects'!$AV617,0),0)</f>
        <v>0</v>
      </c>
      <c r="AI617" s="172" cm="1">
        <f t="array" ref="AI617">IFERROR(--('Input| Projects'!$AS617="Yes")*_xlfn.SWITCH('Input| Overheads'!$C$50,"Direct costs",'Calc| Overheads Allocation'!E$8*S617,"Internal labour",'Calc| Overheads Allocation'!E$8*S617*'Input| Projects'!$AO617,"DNSP defined",'Calc| Overheads Allocation'!E$78*'Input| Projects'!$AV617,0),0)</f>
        <v>0</v>
      </c>
      <c r="AJ617" s="172" cm="1">
        <f t="array" ref="AJ617">IFERROR(--('Input| Projects'!$AS617="Yes")*_xlfn.SWITCH('Input| Overheads'!$C$50,"Direct costs",'Calc| Overheads Allocation'!F$8*T617,"Internal labour",'Calc| Overheads Allocation'!F$8*T617*'Input| Projects'!$AO617,"DNSP defined",'Calc| Overheads Allocation'!F$78*'Input| Projects'!$AV617,0),0)</f>
        <v>0</v>
      </c>
      <c r="AK617" s="172" cm="1">
        <f t="array" ref="AK617">IFERROR(--('Input| Projects'!$AS617="Yes")*_xlfn.SWITCH('Input| Overheads'!$C$50,"Direct costs",'Calc| Overheads Allocation'!G$8*U617,"Internal labour",'Calc| Overheads Allocation'!G$8*U617*'Input| Projects'!$AO617,"DNSP defined",'Calc| Overheads Allocation'!G$78*'Input| Projects'!$AV617,0),0)</f>
        <v>0</v>
      </c>
      <c r="AL617" s="172" cm="1">
        <f t="array" ref="AL617">IFERROR(--('Input| Projects'!$AS617="Yes")*_xlfn.SWITCH('Input| Overheads'!$C$50,"Direct costs",'Calc| Overheads Allocation'!H$8*V617,"Internal labour",'Calc| Overheads Allocation'!H$8*V617*'Input| Projects'!$AO617,"DNSP defined",'Calc| Overheads Allocation'!H$78*'Input| Projects'!$AV617,0),0)</f>
        <v>0</v>
      </c>
      <c r="AM617" s="172" cm="1">
        <f t="array" ref="AM617">IFERROR(--('Input| Projects'!$AS617="Yes")*_xlfn.SWITCH('Input| Overheads'!$C$50,"Direct costs",'Calc| Overheads Allocation'!I$8*W617,"Internal labour",'Calc| Overheads Allocation'!I$8*W617*'Input| Projects'!$AO617,"DNSP defined",'Calc| Overheads Allocation'!I$78*'Input| Projects'!$AV617,0),0)</f>
        <v>0</v>
      </c>
      <c r="AN617" s="175"/>
      <c r="AO617" s="172" cm="1">
        <f t="array" ref="AO617">IFERROR(--('Input| Projects'!$AT617="Yes")*_xlfn.SWITCH('Input| Overheads'!$C$50,"Direct costs",'Calc| Overheads Allocation'!C$9*Q617,"Internal labour",'Calc| Overheads Allocation'!C$9*Q617*'Input| Projects'!$AO617,"DNSP defined",'Calc| Overheads Allocation'!C$79*'Input| Projects'!$AW617,0),0)</f>
        <v>0</v>
      </c>
      <c r="AP617" s="172" cm="1">
        <f t="array" ref="AP617">IFERROR(--('Input| Projects'!$AT617="Yes")*_xlfn.SWITCH('Input| Overheads'!$C$50,"Direct costs",'Calc| Overheads Allocation'!D$9*R617,"Internal labour",'Calc| Overheads Allocation'!D$9*R617*'Input| Projects'!$AO617,"DNSP defined",'Calc| Overheads Allocation'!D$79*'Input| Projects'!$AW617,0),0)</f>
        <v>0</v>
      </c>
      <c r="AQ617" s="172" cm="1">
        <f t="array" ref="AQ617">IFERROR(--('Input| Projects'!$AT617="Yes")*_xlfn.SWITCH('Input| Overheads'!$C$50,"Direct costs",'Calc| Overheads Allocation'!E$9*S617,"Internal labour",'Calc| Overheads Allocation'!E$9*S617*'Input| Projects'!$AO617,"DNSP defined",'Calc| Overheads Allocation'!E$79*'Input| Projects'!$AW617,0),0)</f>
        <v>0</v>
      </c>
      <c r="AR617" s="172" cm="1">
        <f t="array" ref="AR617">IFERROR(--('Input| Projects'!$AT617="Yes")*_xlfn.SWITCH('Input| Overheads'!$C$50,"Direct costs",'Calc| Overheads Allocation'!F$9*T617,"Internal labour",'Calc| Overheads Allocation'!F$9*T617*'Input| Projects'!$AO617,"DNSP defined",'Calc| Overheads Allocation'!F$79*'Input| Projects'!$AW617,0),0)</f>
        <v>0</v>
      </c>
      <c r="AS617" s="172" cm="1">
        <f t="array" ref="AS617">IFERROR(--('Input| Projects'!$AT617="Yes")*_xlfn.SWITCH('Input| Overheads'!$C$50,"Direct costs",'Calc| Overheads Allocation'!G$9*U617,"Internal labour",'Calc| Overheads Allocation'!G$9*U617*'Input| Projects'!$AO617,"DNSP defined",'Calc| Overheads Allocation'!G$79*'Input| Projects'!$AW617,0),0)</f>
        <v>0</v>
      </c>
      <c r="AT617" s="172" cm="1">
        <f t="array" ref="AT617">IFERROR(--('Input| Projects'!$AT617="Yes")*_xlfn.SWITCH('Input| Overheads'!$C$50,"Direct costs",'Calc| Overheads Allocation'!H$9*V617,"Internal labour",'Calc| Overheads Allocation'!H$9*V617*'Input| Projects'!$AO617,"DNSP defined",'Calc| Overheads Allocation'!H$79*'Input| Projects'!$AW617,0),0)</f>
        <v>0</v>
      </c>
      <c r="AU617" s="172" cm="1">
        <f t="array" ref="AU617">IFERROR(--('Input| Projects'!$AT617="Yes")*_xlfn.SWITCH('Input| Overheads'!$C$50,"Direct costs",'Calc| Overheads Allocation'!I$9*W617,"Internal labour",'Calc| Overheads Allocation'!I$9*W617*'Input| Projects'!$AO617,"DNSP defined",'Calc| Overheads Allocation'!I$79*'Input| Projects'!$AW617,0),0)</f>
        <v>0</v>
      </c>
      <c r="AV617" s="175"/>
      <c r="AW617" s="172">
        <f t="shared" si="222"/>
        <v>0</v>
      </c>
      <c r="AX617" s="172">
        <f t="shared" si="223"/>
        <v>0</v>
      </c>
      <c r="AY617" s="172">
        <f t="shared" si="224"/>
        <v>0</v>
      </c>
      <c r="AZ617" s="172">
        <f t="shared" si="225"/>
        <v>0</v>
      </c>
      <c r="BA617" s="172">
        <f t="shared" si="226"/>
        <v>0</v>
      </c>
      <c r="BB617" s="172">
        <f t="shared" si="227"/>
        <v>0</v>
      </c>
      <c r="BC617" s="172">
        <f t="shared" si="228"/>
        <v>0</v>
      </c>
      <c r="BD617" s="176"/>
      <c r="BE617" s="172">
        <f t="shared" si="229"/>
        <v>0</v>
      </c>
      <c r="BF617" s="172">
        <f t="shared" si="230"/>
        <v>0</v>
      </c>
      <c r="BG617" s="172">
        <f t="shared" si="231"/>
        <v>0</v>
      </c>
      <c r="BH617" s="172">
        <f t="shared" si="232"/>
        <v>0</v>
      </c>
      <c r="BI617" s="172">
        <f t="shared" si="233"/>
        <v>0</v>
      </c>
      <c r="BJ617" s="172">
        <f t="shared" si="234"/>
        <v>0</v>
      </c>
      <c r="BK617" s="172">
        <f t="shared" si="235"/>
        <v>0</v>
      </c>
      <c r="BL617" s="176"/>
      <c r="BM617" s="172">
        <f t="shared" si="214"/>
        <v>0</v>
      </c>
      <c r="BN617" s="172">
        <f t="shared" si="215"/>
        <v>0</v>
      </c>
      <c r="BO617" s="172">
        <f t="shared" si="216"/>
        <v>0</v>
      </c>
      <c r="BP617" s="172">
        <f t="shared" si="217"/>
        <v>0</v>
      </c>
      <c r="BQ617" s="172">
        <f t="shared" si="218"/>
        <v>0</v>
      </c>
      <c r="BR617" s="172">
        <f t="shared" si="219"/>
        <v>0</v>
      </c>
      <c r="BS617" s="172">
        <f t="shared" si="220"/>
        <v>0</v>
      </c>
      <c r="BT617" s="55"/>
      <c r="BU617" s="158">
        <f>SUMIF('Input| Projects'!$BA$8:$CX$8,RIGHT(BU$9,3),'Input| Projects'!$BA617:$CX617)</f>
        <v>0</v>
      </c>
      <c r="BV617" s="158">
        <f>SUMIF('Input| Projects'!$BA$8:$CX$8,RIGHT(BV$9,3),'Input| Projects'!$BA617:$CX617)</f>
        <v>0</v>
      </c>
      <c r="BW617" s="79" t="str">
        <f t="shared" si="221"/>
        <v/>
      </c>
    </row>
    <row r="618" spans="2:75" x14ac:dyDescent="0.2">
      <c r="B618" s="123">
        <f>IFERROR('Input| Projects'!B618,"")</f>
        <v>609</v>
      </c>
      <c r="C618" s="160" t="str">
        <f>IFERROR(IF('Input| Projects'!C618="","",'Input| Projects'!C618),"")</f>
        <v/>
      </c>
      <c r="D618" s="160" t="str">
        <f>IFERROR(IF('Input| Projects'!D618="","",'Input| Projects'!D618),"")</f>
        <v/>
      </c>
      <c r="E618" s="53"/>
      <c r="F618" s="160" t="str">
        <f>IF(LEN('Input| Projects'!F618)&gt;0,'Input| Projects'!F618,"")</f>
        <v/>
      </c>
      <c r="G618" s="160" t="str">
        <f>IF(LEN('Input| Projects'!G618)&gt;0,'Input| Projects'!G618,"")</f>
        <v/>
      </c>
      <c r="H618" s="10"/>
      <c r="I618" s="194" cm="1">
        <f t="array" ref="I618">IF(LEN($F618)&gt;0,1+IFERROR(SUMPRODUCT(TRANSPOSE('Input| Projects'!$AO618:$AQ618),INDEX('Input| Escalations'!$F$27:$L$29,,MATCH(Q$9,'Input| Escalations'!$F$21:$L$21,0))),0),0)</f>
        <v>0</v>
      </c>
      <c r="J618" s="194" cm="1">
        <f t="array" ref="J618">IF(LEN($F618)&gt;0,1+IFERROR(SUMPRODUCT(TRANSPOSE('Input| Projects'!$AO618:$AQ618),INDEX('Input| Escalations'!$F$27:$L$29,,MATCH(R$9,'Input| Escalations'!$F$21:$L$21,0))),0),0)</f>
        <v>0</v>
      </c>
      <c r="K618" s="194" cm="1">
        <f t="array" ref="K618">IF(LEN($F618)&gt;0,1+IFERROR(SUMPRODUCT(TRANSPOSE('Input| Projects'!$AO618:$AQ618),INDEX('Input| Escalations'!$F$27:$L$29,,MATCH(S$9,'Input| Escalations'!$F$21:$L$21,0))),0),0)</f>
        <v>0</v>
      </c>
      <c r="L618" s="194" cm="1">
        <f t="array" ref="L618">IF(LEN($F618)&gt;0,1+IFERROR(SUMPRODUCT(TRANSPOSE('Input| Projects'!$AO618:$AQ618),INDEX('Input| Escalations'!$F$27:$L$29,,MATCH(T$9,'Input| Escalations'!$F$21:$L$21,0))),0),0)</f>
        <v>0</v>
      </c>
      <c r="M618" s="194" cm="1">
        <f t="array" ref="M618">IF(LEN($F618)&gt;0,1+IFERROR(SUMPRODUCT(TRANSPOSE('Input| Projects'!$AO618:$AQ618),INDEX('Input| Escalations'!$F$27:$L$29,,MATCH(U$9,'Input| Escalations'!$F$21:$L$21,0))),0),0)</f>
        <v>0</v>
      </c>
      <c r="N618" s="194" cm="1">
        <f t="array" ref="N618">IF(LEN($F618)&gt;0,1+IFERROR(SUMPRODUCT(TRANSPOSE('Input| Projects'!$AO618:$AQ618),INDEX('Input| Escalations'!$F$27:$L$29,,MATCH(V$9,'Input| Escalations'!$F$21:$L$21,0))),0),0)</f>
        <v>0</v>
      </c>
      <c r="O618" s="194" cm="1">
        <f t="array" ref="O618">IF(LEN($F618)&gt;0,1+IFERROR(SUMPRODUCT(TRANSPOSE('Input| Projects'!$AO618:$AQ618),INDEX('Input| Escalations'!$F$27:$L$29,,MATCH(W$9,'Input| Escalations'!$F$21:$L$21,0))),0),0)</f>
        <v>0</v>
      </c>
      <c r="P618" s="10"/>
      <c r="Q618" s="172">
        <f>IFERROR(IF(ISNUMBER(FIND("decision",'Input| Setup'!$F$6)),'Input| Projects'!Y618,'Input| Projects'!I618)*'Input| Escalations'!$I$17*I618,0)</f>
        <v>0</v>
      </c>
      <c r="R618" s="172">
        <f>IFERROR(IF(ISNUMBER(FIND("decision",'Input| Setup'!$F$6)),'Input| Projects'!Z618,'Input| Projects'!J618)*'Input| Escalations'!$I$17*J618,0)</f>
        <v>0</v>
      </c>
      <c r="S618" s="172">
        <f>IFERROR(IF(ISNUMBER(FIND("decision",'Input| Setup'!$F$6)),'Input| Projects'!AA618,'Input| Projects'!K618)*'Input| Escalations'!$I$17*K618,0)</f>
        <v>0</v>
      </c>
      <c r="T618" s="172">
        <f>IFERROR(IF(ISNUMBER(FIND("decision",'Input| Setup'!$F$6)),'Input| Projects'!AB618,'Input| Projects'!L618)*'Input| Escalations'!$I$17*L618,0)</f>
        <v>0</v>
      </c>
      <c r="U618" s="172">
        <f>IFERROR(IF(ISNUMBER(FIND("decision",'Input| Setup'!$F$6)),'Input| Projects'!AC618,'Input| Projects'!M618)*'Input| Escalations'!$I$17*M618,0)</f>
        <v>0</v>
      </c>
      <c r="V618" s="172">
        <f>IFERROR(IF(ISNUMBER(FIND("decision",'Input| Setup'!$F$6)),'Input| Projects'!AD618,'Input| Projects'!N618)*'Input| Escalations'!$I$17*N618,0)</f>
        <v>0</v>
      </c>
      <c r="W618" s="172">
        <f>IFERROR(IF(ISNUMBER(FIND("decision",'Input| Setup'!$F$6)),'Input| Projects'!AE618,'Input| Projects'!O618)*'Input| Escalations'!$I$17*O618,0)</f>
        <v>0</v>
      </c>
      <c r="X618" s="175"/>
      <c r="Y618" s="172">
        <f>IF(ISNUMBER(FIND("decision",'Input| Setup'!$F$6)),'Input| Projects'!AG618,'Input| Projects'!Q618)*I618*'Input| Escalations'!$I$17</f>
        <v>0</v>
      </c>
      <c r="Z618" s="172">
        <f>IF(ISNUMBER(FIND("decision",'Input| Setup'!$F$6)),'Input| Projects'!AH618,'Input| Projects'!R618)*J618*'Input| Escalations'!$I$17</f>
        <v>0</v>
      </c>
      <c r="AA618" s="172">
        <f>IF(ISNUMBER(FIND("decision",'Input| Setup'!$F$6)),'Input| Projects'!AI618,'Input| Projects'!S618)*K618*'Input| Escalations'!$I$17</f>
        <v>0</v>
      </c>
      <c r="AB618" s="172">
        <f>IF(ISNUMBER(FIND("decision",'Input| Setup'!$F$6)),'Input| Projects'!AJ618,'Input| Projects'!T618)*L618*'Input| Escalations'!$I$17</f>
        <v>0</v>
      </c>
      <c r="AC618" s="172">
        <f>IF(ISNUMBER(FIND("decision",'Input| Setup'!$F$6)),'Input| Projects'!AK618,'Input| Projects'!U618)*M618*'Input| Escalations'!$I$17</f>
        <v>0</v>
      </c>
      <c r="AD618" s="172">
        <f>IF(ISNUMBER(FIND("decision",'Input| Setup'!$F$6)),'Input| Projects'!AL618,'Input| Projects'!V618)*N618*'Input| Escalations'!$I$17</f>
        <v>0</v>
      </c>
      <c r="AE618" s="172">
        <f>IF(ISNUMBER(FIND("decision",'Input| Setup'!$F$6)),'Input| Projects'!AM618,'Input| Projects'!W618)*O618*'Input| Escalations'!$I$17</f>
        <v>0</v>
      </c>
      <c r="AF618" s="175"/>
      <c r="AG618" s="172" cm="1">
        <f t="array" ref="AG618">IFERROR(--('Input| Projects'!$AS618="Yes")*_xlfn.SWITCH('Input| Overheads'!$C$50,"Direct costs",'Calc| Overheads Allocation'!C$8*Q618,"Internal labour",'Calc| Overheads Allocation'!C$8*Q618*'Input| Projects'!$AO618,"DNSP defined",'Calc| Overheads Allocation'!C$78*'Input| Projects'!$AV618,0),0)</f>
        <v>0</v>
      </c>
      <c r="AH618" s="172" cm="1">
        <f t="array" ref="AH618">IFERROR(--('Input| Projects'!$AS618="Yes")*_xlfn.SWITCH('Input| Overheads'!$C$50,"Direct costs",'Calc| Overheads Allocation'!D$8*R618,"Internal labour",'Calc| Overheads Allocation'!D$8*R618*'Input| Projects'!$AO618,"DNSP defined",'Calc| Overheads Allocation'!D$78*'Input| Projects'!$AV618,0),0)</f>
        <v>0</v>
      </c>
      <c r="AI618" s="172" cm="1">
        <f t="array" ref="AI618">IFERROR(--('Input| Projects'!$AS618="Yes")*_xlfn.SWITCH('Input| Overheads'!$C$50,"Direct costs",'Calc| Overheads Allocation'!E$8*S618,"Internal labour",'Calc| Overheads Allocation'!E$8*S618*'Input| Projects'!$AO618,"DNSP defined",'Calc| Overheads Allocation'!E$78*'Input| Projects'!$AV618,0),0)</f>
        <v>0</v>
      </c>
      <c r="AJ618" s="172" cm="1">
        <f t="array" ref="AJ618">IFERROR(--('Input| Projects'!$AS618="Yes")*_xlfn.SWITCH('Input| Overheads'!$C$50,"Direct costs",'Calc| Overheads Allocation'!F$8*T618,"Internal labour",'Calc| Overheads Allocation'!F$8*T618*'Input| Projects'!$AO618,"DNSP defined",'Calc| Overheads Allocation'!F$78*'Input| Projects'!$AV618,0),0)</f>
        <v>0</v>
      </c>
      <c r="AK618" s="172" cm="1">
        <f t="array" ref="AK618">IFERROR(--('Input| Projects'!$AS618="Yes")*_xlfn.SWITCH('Input| Overheads'!$C$50,"Direct costs",'Calc| Overheads Allocation'!G$8*U618,"Internal labour",'Calc| Overheads Allocation'!G$8*U618*'Input| Projects'!$AO618,"DNSP defined",'Calc| Overheads Allocation'!G$78*'Input| Projects'!$AV618,0),0)</f>
        <v>0</v>
      </c>
      <c r="AL618" s="172" cm="1">
        <f t="array" ref="AL618">IFERROR(--('Input| Projects'!$AS618="Yes")*_xlfn.SWITCH('Input| Overheads'!$C$50,"Direct costs",'Calc| Overheads Allocation'!H$8*V618,"Internal labour",'Calc| Overheads Allocation'!H$8*V618*'Input| Projects'!$AO618,"DNSP defined",'Calc| Overheads Allocation'!H$78*'Input| Projects'!$AV618,0),0)</f>
        <v>0</v>
      </c>
      <c r="AM618" s="172" cm="1">
        <f t="array" ref="AM618">IFERROR(--('Input| Projects'!$AS618="Yes")*_xlfn.SWITCH('Input| Overheads'!$C$50,"Direct costs",'Calc| Overheads Allocation'!I$8*W618,"Internal labour",'Calc| Overheads Allocation'!I$8*W618*'Input| Projects'!$AO618,"DNSP defined",'Calc| Overheads Allocation'!I$78*'Input| Projects'!$AV618,0),0)</f>
        <v>0</v>
      </c>
      <c r="AN618" s="175"/>
      <c r="AO618" s="172" cm="1">
        <f t="array" ref="AO618">IFERROR(--('Input| Projects'!$AT618="Yes")*_xlfn.SWITCH('Input| Overheads'!$C$50,"Direct costs",'Calc| Overheads Allocation'!C$9*Q618,"Internal labour",'Calc| Overheads Allocation'!C$9*Q618*'Input| Projects'!$AO618,"DNSP defined",'Calc| Overheads Allocation'!C$79*'Input| Projects'!$AW618,0),0)</f>
        <v>0</v>
      </c>
      <c r="AP618" s="172" cm="1">
        <f t="array" ref="AP618">IFERROR(--('Input| Projects'!$AT618="Yes")*_xlfn.SWITCH('Input| Overheads'!$C$50,"Direct costs",'Calc| Overheads Allocation'!D$9*R618,"Internal labour",'Calc| Overheads Allocation'!D$9*R618*'Input| Projects'!$AO618,"DNSP defined",'Calc| Overheads Allocation'!D$79*'Input| Projects'!$AW618,0),0)</f>
        <v>0</v>
      </c>
      <c r="AQ618" s="172" cm="1">
        <f t="array" ref="AQ618">IFERROR(--('Input| Projects'!$AT618="Yes")*_xlfn.SWITCH('Input| Overheads'!$C$50,"Direct costs",'Calc| Overheads Allocation'!E$9*S618,"Internal labour",'Calc| Overheads Allocation'!E$9*S618*'Input| Projects'!$AO618,"DNSP defined",'Calc| Overheads Allocation'!E$79*'Input| Projects'!$AW618,0),0)</f>
        <v>0</v>
      </c>
      <c r="AR618" s="172" cm="1">
        <f t="array" ref="AR618">IFERROR(--('Input| Projects'!$AT618="Yes")*_xlfn.SWITCH('Input| Overheads'!$C$50,"Direct costs",'Calc| Overheads Allocation'!F$9*T618,"Internal labour",'Calc| Overheads Allocation'!F$9*T618*'Input| Projects'!$AO618,"DNSP defined",'Calc| Overheads Allocation'!F$79*'Input| Projects'!$AW618,0),0)</f>
        <v>0</v>
      </c>
      <c r="AS618" s="172" cm="1">
        <f t="array" ref="AS618">IFERROR(--('Input| Projects'!$AT618="Yes")*_xlfn.SWITCH('Input| Overheads'!$C$50,"Direct costs",'Calc| Overheads Allocation'!G$9*U618,"Internal labour",'Calc| Overheads Allocation'!G$9*U618*'Input| Projects'!$AO618,"DNSP defined",'Calc| Overheads Allocation'!G$79*'Input| Projects'!$AW618,0),0)</f>
        <v>0</v>
      </c>
      <c r="AT618" s="172" cm="1">
        <f t="array" ref="AT618">IFERROR(--('Input| Projects'!$AT618="Yes")*_xlfn.SWITCH('Input| Overheads'!$C$50,"Direct costs",'Calc| Overheads Allocation'!H$9*V618,"Internal labour",'Calc| Overheads Allocation'!H$9*V618*'Input| Projects'!$AO618,"DNSP defined",'Calc| Overheads Allocation'!H$79*'Input| Projects'!$AW618,0),0)</f>
        <v>0</v>
      </c>
      <c r="AU618" s="172" cm="1">
        <f t="array" ref="AU618">IFERROR(--('Input| Projects'!$AT618="Yes")*_xlfn.SWITCH('Input| Overheads'!$C$50,"Direct costs",'Calc| Overheads Allocation'!I$9*W618,"Internal labour",'Calc| Overheads Allocation'!I$9*W618*'Input| Projects'!$AO618,"DNSP defined",'Calc| Overheads Allocation'!I$79*'Input| Projects'!$AW618,0),0)</f>
        <v>0</v>
      </c>
      <c r="AV618" s="175"/>
      <c r="AW618" s="172">
        <f t="shared" si="222"/>
        <v>0</v>
      </c>
      <c r="AX618" s="172">
        <f t="shared" si="223"/>
        <v>0</v>
      </c>
      <c r="AY618" s="172">
        <f t="shared" si="224"/>
        <v>0</v>
      </c>
      <c r="AZ618" s="172">
        <f t="shared" si="225"/>
        <v>0</v>
      </c>
      <c r="BA618" s="172">
        <f t="shared" si="226"/>
        <v>0</v>
      </c>
      <c r="BB618" s="172">
        <f t="shared" si="227"/>
        <v>0</v>
      </c>
      <c r="BC618" s="172">
        <f t="shared" si="228"/>
        <v>0</v>
      </c>
      <c r="BD618" s="176"/>
      <c r="BE618" s="172">
        <f t="shared" si="229"/>
        <v>0</v>
      </c>
      <c r="BF618" s="172">
        <f t="shared" si="230"/>
        <v>0</v>
      </c>
      <c r="BG618" s="172">
        <f t="shared" si="231"/>
        <v>0</v>
      </c>
      <c r="BH618" s="172">
        <f t="shared" si="232"/>
        <v>0</v>
      </c>
      <c r="BI618" s="172">
        <f t="shared" si="233"/>
        <v>0</v>
      </c>
      <c r="BJ618" s="172">
        <f t="shared" si="234"/>
        <v>0</v>
      </c>
      <c r="BK618" s="172">
        <f t="shared" si="235"/>
        <v>0</v>
      </c>
      <c r="BL618" s="176"/>
      <c r="BM618" s="172">
        <f t="shared" si="214"/>
        <v>0</v>
      </c>
      <c r="BN618" s="172">
        <f t="shared" si="215"/>
        <v>0</v>
      </c>
      <c r="BO618" s="172">
        <f t="shared" si="216"/>
        <v>0</v>
      </c>
      <c r="BP618" s="172">
        <f t="shared" si="217"/>
        <v>0</v>
      </c>
      <c r="BQ618" s="172">
        <f t="shared" si="218"/>
        <v>0</v>
      </c>
      <c r="BR618" s="172">
        <f t="shared" si="219"/>
        <v>0</v>
      </c>
      <c r="BS618" s="172">
        <f t="shared" si="220"/>
        <v>0</v>
      </c>
      <c r="BT618" s="55"/>
      <c r="BU618" s="158">
        <f>SUMIF('Input| Projects'!$BA$8:$CX$8,RIGHT(BU$9,3),'Input| Projects'!$BA618:$CX618)</f>
        <v>0</v>
      </c>
      <c r="BV618" s="158">
        <f>SUMIF('Input| Projects'!$BA$8:$CX$8,RIGHT(BV$9,3),'Input| Projects'!$BA618:$CX618)</f>
        <v>0</v>
      </c>
      <c r="BW618" s="79" t="str">
        <f t="shared" si="221"/>
        <v/>
      </c>
    </row>
    <row r="619" spans="2:75" x14ac:dyDescent="0.2">
      <c r="B619" s="123">
        <f>IFERROR('Input| Projects'!B619,"")</f>
        <v>610</v>
      </c>
      <c r="C619" s="160" t="str">
        <f>IFERROR(IF('Input| Projects'!C619="","",'Input| Projects'!C619),"")</f>
        <v/>
      </c>
      <c r="D619" s="160" t="str">
        <f>IFERROR(IF('Input| Projects'!D619="","",'Input| Projects'!D619),"")</f>
        <v/>
      </c>
      <c r="E619" s="53"/>
      <c r="F619" s="160" t="str">
        <f>IF(LEN('Input| Projects'!F619)&gt;0,'Input| Projects'!F619,"")</f>
        <v/>
      </c>
      <c r="G619" s="160" t="str">
        <f>IF(LEN('Input| Projects'!G619)&gt;0,'Input| Projects'!G619,"")</f>
        <v/>
      </c>
      <c r="H619" s="10"/>
      <c r="I619" s="194" cm="1">
        <f t="array" ref="I619">IF(LEN($F619)&gt;0,1+IFERROR(SUMPRODUCT(TRANSPOSE('Input| Projects'!$AO619:$AQ619),INDEX('Input| Escalations'!$F$27:$L$29,,MATCH(Q$9,'Input| Escalations'!$F$21:$L$21,0))),0),0)</f>
        <v>0</v>
      </c>
      <c r="J619" s="194" cm="1">
        <f t="array" ref="J619">IF(LEN($F619)&gt;0,1+IFERROR(SUMPRODUCT(TRANSPOSE('Input| Projects'!$AO619:$AQ619),INDEX('Input| Escalations'!$F$27:$L$29,,MATCH(R$9,'Input| Escalations'!$F$21:$L$21,0))),0),0)</f>
        <v>0</v>
      </c>
      <c r="K619" s="194" cm="1">
        <f t="array" ref="K619">IF(LEN($F619)&gt;0,1+IFERROR(SUMPRODUCT(TRANSPOSE('Input| Projects'!$AO619:$AQ619),INDEX('Input| Escalations'!$F$27:$L$29,,MATCH(S$9,'Input| Escalations'!$F$21:$L$21,0))),0),0)</f>
        <v>0</v>
      </c>
      <c r="L619" s="194" cm="1">
        <f t="array" ref="L619">IF(LEN($F619)&gt;0,1+IFERROR(SUMPRODUCT(TRANSPOSE('Input| Projects'!$AO619:$AQ619),INDEX('Input| Escalations'!$F$27:$L$29,,MATCH(T$9,'Input| Escalations'!$F$21:$L$21,0))),0),0)</f>
        <v>0</v>
      </c>
      <c r="M619" s="194" cm="1">
        <f t="array" ref="M619">IF(LEN($F619)&gt;0,1+IFERROR(SUMPRODUCT(TRANSPOSE('Input| Projects'!$AO619:$AQ619),INDEX('Input| Escalations'!$F$27:$L$29,,MATCH(U$9,'Input| Escalations'!$F$21:$L$21,0))),0),0)</f>
        <v>0</v>
      </c>
      <c r="N619" s="194" cm="1">
        <f t="array" ref="N619">IF(LEN($F619)&gt;0,1+IFERROR(SUMPRODUCT(TRANSPOSE('Input| Projects'!$AO619:$AQ619),INDEX('Input| Escalations'!$F$27:$L$29,,MATCH(V$9,'Input| Escalations'!$F$21:$L$21,0))),0),0)</f>
        <v>0</v>
      </c>
      <c r="O619" s="194" cm="1">
        <f t="array" ref="O619">IF(LEN($F619)&gt;0,1+IFERROR(SUMPRODUCT(TRANSPOSE('Input| Projects'!$AO619:$AQ619),INDEX('Input| Escalations'!$F$27:$L$29,,MATCH(W$9,'Input| Escalations'!$F$21:$L$21,0))),0),0)</f>
        <v>0</v>
      </c>
      <c r="P619" s="10"/>
      <c r="Q619" s="172">
        <f>IFERROR(IF(ISNUMBER(FIND("decision",'Input| Setup'!$F$6)),'Input| Projects'!Y619,'Input| Projects'!I619)*'Input| Escalations'!$I$17*I619,0)</f>
        <v>0</v>
      </c>
      <c r="R619" s="172">
        <f>IFERROR(IF(ISNUMBER(FIND("decision",'Input| Setup'!$F$6)),'Input| Projects'!Z619,'Input| Projects'!J619)*'Input| Escalations'!$I$17*J619,0)</f>
        <v>0</v>
      </c>
      <c r="S619" s="172">
        <f>IFERROR(IF(ISNUMBER(FIND("decision",'Input| Setup'!$F$6)),'Input| Projects'!AA619,'Input| Projects'!K619)*'Input| Escalations'!$I$17*K619,0)</f>
        <v>0</v>
      </c>
      <c r="T619" s="172">
        <f>IFERROR(IF(ISNUMBER(FIND("decision",'Input| Setup'!$F$6)),'Input| Projects'!AB619,'Input| Projects'!L619)*'Input| Escalations'!$I$17*L619,0)</f>
        <v>0</v>
      </c>
      <c r="U619" s="172">
        <f>IFERROR(IF(ISNUMBER(FIND("decision",'Input| Setup'!$F$6)),'Input| Projects'!AC619,'Input| Projects'!M619)*'Input| Escalations'!$I$17*M619,0)</f>
        <v>0</v>
      </c>
      <c r="V619" s="172">
        <f>IFERROR(IF(ISNUMBER(FIND("decision",'Input| Setup'!$F$6)),'Input| Projects'!AD619,'Input| Projects'!N619)*'Input| Escalations'!$I$17*N619,0)</f>
        <v>0</v>
      </c>
      <c r="W619" s="172">
        <f>IFERROR(IF(ISNUMBER(FIND("decision",'Input| Setup'!$F$6)),'Input| Projects'!AE619,'Input| Projects'!O619)*'Input| Escalations'!$I$17*O619,0)</f>
        <v>0</v>
      </c>
      <c r="X619" s="175"/>
      <c r="Y619" s="172">
        <f>IF(ISNUMBER(FIND("decision",'Input| Setup'!$F$6)),'Input| Projects'!AG619,'Input| Projects'!Q619)*I619*'Input| Escalations'!$I$17</f>
        <v>0</v>
      </c>
      <c r="Z619" s="172">
        <f>IF(ISNUMBER(FIND("decision",'Input| Setup'!$F$6)),'Input| Projects'!AH619,'Input| Projects'!R619)*J619*'Input| Escalations'!$I$17</f>
        <v>0</v>
      </c>
      <c r="AA619" s="172">
        <f>IF(ISNUMBER(FIND("decision",'Input| Setup'!$F$6)),'Input| Projects'!AI619,'Input| Projects'!S619)*K619*'Input| Escalations'!$I$17</f>
        <v>0</v>
      </c>
      <c r="AB619" s="172">
        <f>IF(ISNUMBER(FIND("decision",'Input| Setup'!$F$6)),'Input| Projects'!AJ619,'Input| Projects'!T619)*L619*'Input| Escalations'!$I$17</f>
        <v>0</v>
      </c>
      <c r="AC619" s="172">
        <f>IF(ISNUMBER(FIND("decision",'Input| Setup'!$F$6)),'Input| Projects'!AK619,'Input| Projects'!U619)*M619*'Input| Escalations'!$I$17</f>
        <v>0</v>
      </c>
      <c r="AD619" s="172">
        <f>IF(ISNUMBER(FIND("decision",'Input| Setup'!$F$6)),'Input| Projects'!AL619,'Input| Projects'!V619)*N619*'Input| Escalations'!$I$17</f>
        <v>0</v>
      </c>
      <c r="AE619" s="172">
        <f>IF(ISNUMBER(FIND("decision",'Input| Setup'!$F$6)),'Input| Projects'!AM619,'Input| Projects'!W619)*O619*'Input| Escalations'!$I$17</f>
        <v>0</v>
      </c>
      <c r="AF619" s="175"/>
      <c r="AG619" s="172" cm="1">
        <f t="array" ref="AG619">IFERROR(--('Input| Projects'!$AS619="Yes")*_xlfn.SWITCH('Input| Overheads'!$C$50,"Direct costs",'Calc| Overheads Allocation'!C$8*Q619,"Internal labour",'Calc| Overheads Allocation'!C$8*Q619*'Input| Projects'!$AO619,"DNSP defined",'Calc| Overheads Allocation'!C$78*'Input| Projects'!$AV619,0),0)</f>
        <v>0</v>
      </c>
      <c r="AH619" s="172" cm="1">
        <f t="array" ref="AH619">IFERROR(--('Input| Projects'!$AS619="Yes")*_xlfn.SWITCH('Input| Overheads'!$C$50,"Direct costs",'Calc| Overheads Allocation'!D$8*R619,"Internal labour",'Calc| Overheads Allocation'!D$8*R619*'Input| Projects'!$AO619,"DNSP defined",'Calc| Overheads Allocation'!D$78*'Input| Projects'!$AV619,0),0)</f>
        <v>0</v>
      </c>
      <c r="AI619" s="172" cm="1">
        <f t="array" ref="AI619">IFERROR(--('Input| Projects'!$AS619="Yes")*_xlfn.SWITCH('Input| Overheads'!$C$50,"Direct costs",'Calc| Overheads Allocation'!E$8*S619,"Internal labour",'Calc| Overheads Allocation'!E$8*S619*'Input| Projects'!$AO619,"DNSP defined",'Calc| Overheads Allocation'!E$78*'Input| Projects'!$AV619,0),0)</f>
        <v>0</v>
      </c>
      <c r="AJ619" s="172" cm="1">
        <f t="array" ref="AJ619">IFERROR(--('Input| Projects'!$AS619="Yes")*_xlfn.SWITCH('Input| Overheads'!$C$50,"Direct costs",'Calc| Overheads Allocation'!F$8*T619,"Internal labour",'Calc| Overheads Allocation'!F$8*T619*'Input| Projects'!$AO619,"DNSP defined",'Calc| Overheads Allocation'!F$78*'Input| Projects'!$AV619,0),0)</f>
        <v>0</v>
      </c>
      <c r="AK619" s="172" cm="1">
        <f t="array" ref="AK619">IFERROR(--('Input| Projects'!$AS619="Yes")*_xlfn.SWITCH('Input| Overheads'!$C$50,"Direct costs",'Calc| Overheads Allocation'!G$8*U619,"Internal labour",'Calc| Overheads Allocation'!G$8*U619*'Input| Projects'!$AO619,"DNSP defined",'Calc| Overheads Allocation'!G$78*'Input| Projects'!$AV619,0),0)</f>
        <v>0</v>
      </c>
      <c r="AL619" s="172" cm="1">
        <f t="array" ref="AL619">IFERROR(--('Input| Projects'!$AS619="Yes")*_xlfn.SWITCH('Input| Overheads'!$C$50,"Direct costs",'Calc| Overheads Allocation'!H$8*V619,"Internal labour",'Calc| Overheads Allocation'!H$8*V619*'Input| Projects'!$AO619,"DNSP defined",'Calc| Overheads Allocation'!H$78*'Input| Projects'!$AV619,0),0)</f>
        <v>0</v>
      </c>
      <c r="AM619" s="172" cm="1">
        <f t="array" ref="AM619">IFERROR(--('Input| Projects'!$AS619="Yes")*_xlfn.SWITCH('Input| Overheads'!$C$50,"Direct costs",'Calc| Overheads Allocation'!I$8*W619,"Internal labour",'Calc| Overheads Allocation'!I$8*W619*'Input| Projects'!$AO619,"DNSP defined",'Calc| Overheads Allocation'!I$78*'Input| Projects'!$AV619,0),0)</f>
        <v>0</v>
      </c>
      <c r="AN619" s="175"/>
      <c r="AO619" s="172" cm="1">
        <f t="array" ref="AO619">IFERROR(--('Input| Projects'!$AT619="Yes")*_xlfn.SWITCH('Input| Overheads'!$C$50,"Direct costs",'Calc| Overheads Allocation'!C$9*Q619,"Internal labour",'Calc| Overheads Allocation'!C$9*Q619*'Input| Projects'!$AO619,"DNSP defined",'Calc| Overheads Allocation'!C$79*'Input| Projects'!$AW619,0),0)</f>
        <v>0</v>
      </c>
      <c r="AP619" s="172" cm="1">
        <f t="array" ref="AP619">IFERROR(--('Input| Projects'!$AT619="Yes")*_xlfn.SWITCH('Input| Overheads'!$C$50,"Direct costs",'Calc| Overheads Allocation'!D$9*R619,"Internal labour",'Calc| Overheads Allocation'!D$9*R619*'Input| Projects'!$AO619,"DNSP defined",'Calc| Overheads Allocation'!D$79*'Input| Projects'!$AW619,0),0)</f>
        <v>0</v>
      </c>
      <c r="AQ619" s="172" cm="1">
        <f t="array" ref="AQ619">IFERROR(--('Input| Projects'!$AT619="Yes")*_xlfn.SWITCH('Input| Overheads'!$C$50,"Direct costs",'Calc| Overheads Allocation'!E$9*S619,"Internal labour",'Calc| Overheads Allocation'!E$9*S619*'Input| Projects'!$AO619,"DNSP defined",'Calc| Overheads Allocation'!E$79*'Input| Projects'!$AW619,0),0)</f>
        <v>0</v>
      </c>
      <c r="AR619" s="172" cm="1">
        <f t="array" ref="AR619">IFERROR(--('Input| Projects'!$AT619="Yes")*_xlfn.SWITCH('Input| Overheads'!$C$50,"Direct costs",'Calc| Overheads Allocation'!F$9*T619,"Internal labour",'Calc| Overheads Allocation'!F$9*T619*'Input| Projects'!$AO619,"DNSP defined",'Calc| Overheads Allocation'!F$79*'Input| Projects'!$AW619,0),0)</f>
        <v>0</v>
      </c>
      <c r="AS619" s="172" cm="1">
        <f t="array" ref="AS619">IFERROR(--('Input| Projects'!$AT619="Yes")*_xlfn.SWITCH('Input| Overheads'!$C$50,"Direct costs",'Calc| Overheads Allocation'!G$9*U619,"Internal labour",'Calc| Overheads Allocation'!G$9*U619*'Input| Projects'!$AO619,"DNSP defined",'Calc| Overheads Allocation'!G$79*'Input| Projects'!$AW619,0),0)</f>
        <v>0</v>
      </c>
      <c r="AT619" s="172" cm="1">
        <f t="array" ref="AT619">IFERROR(--('Input| Projects'!$AT619="Yes")*_xlfn.SWITCH('Input| Overheads'!$C$50,"Direct costs",'Calc| Overheads Allocation'!H$9*V619,"Internal labour",'Calc| Overheads Allocation'!H$9*V619*'Input| Projects'!$AO619,"DNSP defined",'Calc| Overheads Allocation'!H$79*'Input| Projects'!$AW619,0),0)</f>
        <v>0</v>
      </c>
      <c r="AU619" s="172" cm="1">
        <f t="array" ref="AU619">IFERROR(--('Input| Projects'!$AT619="Yes")*_xlfn.SWITCH('Input| Overheads'!$C$50,"Direct costs",'Calc| Overheads Allocation'!I$9*W619,"Internal labour",'Calc| Overheads Allocation'!I$9*W619*'Input| Projects'!$AO619,"DNSP defined",'Calc| Overheads Allocation'!I$79*'Input| Projects'!$AW619,0),0)</f>
        <v>0</v>
      </c>
      <c r="AV619" s="175"/>
      <c r="AW619" s="172">
        <f t="shared" si="222"/>
        <v>0</v>
      </c>
      <c r="AX619" s="172">
        <f t="shared" si="223"/>
        <v>0</v>
      </c>
      <c r="AY619" s="172">
        <f t="shared" si="224"/>
        <v>0</v>
      </c>
      <c r="AZ619" s="172">
        <f t="shared" si="225"/>
        <v>0</v>
      </c>
      <c r="BA619" s="172">
        <f t="shared" si="226"/>
        <v>0</v>
      </c>
      <c r="BB619" s="172">
        <f t="shared" si="227"/>
        <v>0</v>
      </c>
      <c r="BC619" s="172">
        <f t="shared" si="228"/>
        <v>0</v>
      </c>
      <c r="BD619" s="176"/>
      <c r="BE619" s="172">
        <f t="shared" si="229"/>
        <v>0</v>
      </c>
      <c r="BF619" s="172">
        <f t="shared" si="230"/>
        <v>0</v>
      </c>
      <c r="BG619" s="172">
        <f t="shared" si="231"/>
        <v>0</v>
      </c>
      <c r="BH619" s="172">
        <f t="shared" si="232"/>
        <v>0</v>
      </c>
      <c r="BI619" s="172">
        <f t="shared" si="233"/>
        <v>0</v>
      </c>
      <c r="BJ619" s="172">
        <f t="shared" si="234"/>
        <v>0</v>
      </c>
      <c r="BK619" s="172">
        <f t="shared" si="235"/>
        <v>0</v>
      </c>
      <c r="BL619" s="176"/>
      <c r="BM619" s="172">
        <f t="shared" si="214"/>
        <v>0</v>
      </c>
      <c r="BN619" s="172">
        <f t="shared" si="215"/>
        <v>0</v>
      </c>
      <c r="BO619" s="172">
        <f t="shared" si="216"/>
        <v>0</v>
      </c>
      <c r="BP619" s="172">
        <f t="shared" si="217"/>
        <v>0</v>
      </c>
      <c r="BQ619" s="172">
        <f t="shared" si="218"/>
        <v>0</v>
      </c>
      <c r="BR619" s="172">
        <f t="shared" si="219"/>
        <v>0</v>
      </c>
      <c r="BS619" s="172">
        <f t="shared" si="220"/>
        <v>0</v>
      </c>
      <c r="BT619" s="55"/>
      <c r="BU619" s="158">
        <f>SUMIF('Input| Projects'!$BA$8:$CX$8,RIGHT(BU$9,3),'Input| Projects'!$BA619:$CX619)</f>
        <v>0</v>
      </c>
      <c r="BV619" s="158">
        <f>SUMIF('Input| Projects'!$BA$8:$CX$8,RIGHT(BV$9,3),'Input| Projects'!$BA619:$CX619)</f>
        <v>0</v>
      </c>
      <c r="BW619" s="79" t="str">
        <f t="shared" si="221"/>
        <v/>
      </c>
    </row>
    <row r="620" spans="2:75" x14ac:dyDescent="0.2">
      <c r="B620" s="123">
        <f>IFERROR('Input| Projects'!B620,"")</f>
        <v>611</v>
      </c>
      <c r="C620" s="160" t="str">
        <f>IFERROR(IF('Input| Projects'!C620="","",'Input| Projects'!C620),"")</f>
        <v/>
      </c>
      <c r="D620" s="160" t="str">
        <f>IFERROR(IF('Input| Projects'!D620="","",'Input| Projects'!D620),"")</f>
        <v/>
      </c>
      <c r="E620" s="53"/>
      <c r="F620" s="160" t="str">
        <f>IF(LEN('Input| Projects'!F620)&gt;0,'Input| Projects'!F620,"")</f>
        <v/>
      </c>
      <c r="G620" s="160" t="str">
        <f>IF(LEN('Input| Projects'!G620)&gt;0,'Input| Projects'!G620,"")</f>
        <v/>
      </c>
      <c r="H620" s="10"/>
      <c r="I620" s="194" cm="1">
        <f t="array" ref="I620">IF(LEN($F620)&gt;0,1+IFERROR(SUMPRODUCT(TRANSPOSE('Input| Projects'!$AO620:$AQ620),INDEX('Input| Escalations'!$F$27:$L$29,,MATCH(Q$9,'Input| Escalations'!$F$21:$L$21,0))),0),0)</f>
        <v>0</v>
      </c>
      <c r="J620" s="194" cm="1">
        <f t="array" ref="J620">IF(LEN($F620)&gt;0,1+IFERROR(SUMPRODUCT(TRANSPOSE('Input| Projects'!$AO620:$AQ620),INDEX('Input| Escalations'!$F$27:$L$29,,MATCH(R$9,'Input| Escalations'!$F$21:$L$21,0))),0),0)</f>
        <v>0</v>
      </c>
      <c r="K620" s="194" cm="1">
        <f t="array" ref="K620">IF(LEN($F620)&gt;0,1+IFERROR(SUMPRODUCT(TRANSPOSE('Input| Projects'!$AO620:$AQ620),INDEX('Input| Escalations'!$F$27:$L$29,,MATCH(S$9,'Input| Escalations'!$F$21:$L$21,0))),0),0)</f>
        <v>0</v>
      </c>
      <c r="L620" s="194" cm="1">
        <f t="array" ref="L620">IF(LEN($F620)&gt;0,1+IFERROR(SUMPRODUCT(TRANSPOSE('Input| Projects'!$AO620:$AQ620),INDEX('Input| Escalations'!$F$27:$L$29,,MATCH(T$9,'Input| Escalations'!$F$21:$L$21,0))),0),0)</f>
        <v>0</v>
      </c>
      <c r="M620" s="194" cm="1">
        <f t="array" ref="M620">IF(LEN($F620)&gt;0,1+IFERROR(SUMPRODUCT(TRANSPOSE('Input| Projects'!$AO620:$AQ620),INDEX('Input| Escalations'!$F$27:$L$29,,MATCH(U$9,'Input| Escalations'!$F$21:$L$21,0))),0),0)</f>
        <v>0</v>
      </c>
      <c r="N620" s="194" cm="1">
        <f t="array" ref="N620">IF(LEN($F620)&gt;0,1+IFERROR(SUMPRODUCT(TRANSPOSE('Input| Projects'!$AO620:$AQ620),INDEX('Input| Escalations'!$F$27:$L$29,,MATCH(V$9,'Input| Escalations'!$F$21:$L$21,0))),0),0)</f>
        <v>0</v>
      </c>
      <c r="O620" s="194" cm="1">
        <f t="array" ref="O620">IF(LEN($F620)&gt;0,1+IFERROR(SUMPRODUCT(TRANSPOSE('Input| Projects'!$AO620:$AQ620),INDEX('Input| Escalations'!$F$27:$L$29,,MATCH(W$9,'Input| Escalations'!$F$21:$L$21,0))),0),0)</f>
        <v>0</v>
      </c>
      <c r="P620" s="10"/>
      <c r="Q620" s="172">
        <f>IFERROR(IF(ISNUMBER(FIND("decision",'Input| Setup'!$F$6)),'Input| Projects'!Y620,'Input| Projects'!I620)*'Input| Escalations'!$I$17*I620,0)</f>
        <v>0</v>
      </c>
      <c r="R620" s="172">
        <f>IFERROR(IF(ISNUMBER(FIND("decision",'Input| Setup'!$F$6)),'Input| Projects'!Z620,'Input| Projects'!J620)*'Input| Escalations'!$I$17*J620,0)</f>
        <v>0</v>
      </c>
      <c r="S620" s="172">
        <f>IFERROR(IF(ISNUMBER(FIND("decision",'Input| Setup'!$F$6)),'Input| Projects'!AA620,'Input| Projects'!K620)*'Input| Escalations'!$I$17*K620,0)</f>
        <v>0</v>
      </c>
      <c r="T620" s="172">
        <f>IFERROR(IF(ISNUMBER(FIND("decision",'Input| Setup'!$F$6)),'Input| Projects'!AB620,'Input| Projects'!L620)*'Input| Escalations'!$I$17*L620,0)</f>
        <v>0</v>
      </c>
      <c r="U620" s="172">
        <f>IFERROR(IF(ISNUMBER(FIND("decision",'Input| Setup'!$F$6)),'Input| Projects'!AC620,'Input| Projects'!M620)*'Input| Escalations'!$I$17*M620,0)</f>
        <v>0</v>
      </c>
      <c r="V620" s="172">
        <f>IFERROR(IF(ISNUMBER(FIND("decision",'Input| Setup'!$F$6)),'Input| Projects'!AD620,'Input| Projects'!N620)*'Input| Escalations'!$I$17*N620,0)</f>
        <v>0</v>
      </c>
      <c r="W620" s="172">
        <f>IFERROR(IF(ISNUMBER(FIND("decision",'Input| Setup'!$F$6)),'Input| Projects'!AE620,'Input| Projects'!O620)*'Input| Escalations'!$I$17*O620,0)</f>
        <v>0</v>
      </c>
      <c r="X620" s="175"/>
      <c r="Y620" s="172">
        <f>IF(ISNUMBER(FIND("decision",'Input| Setup'!$F$6)),'Input| Projects'!AG620,'Input| Projects'!Q620)*I620*'Input| Escalations'!$I$17</f>
        <v>0</v>
      </c>
      <c r="Z620" s="172">
        <f>IF(ISNUMBER(FIND("decision",'Input| Setup'!$F$6)),'Input| Projects'!AH620,'Input| Projects'!R620)*J620*'Input| Escalations'!$I$17</f>
        <v>0</v>
      </c>
      <c r="AA620" s="172">
        <f>IF(ISNUMBER(FIND("decision",'Input| Setup'!$F$6)),'Input| Projects'!AI620,'Input| Projects'!S620)*K620*'Input| Escalations'!$I$17</f>
        <v>0</v>
      </c>
      <c r="AB620" s="172">
        <f>IF(ISNUMBER(FIND("decision",'Input| Setup'!$F$6)),'Input| Projects'!AJ620,'Input| Projects'!T620)*L620*'Input| Escalations'!$I$17</f>
        <v>0</v>
      </c>
      <c r="AC620" s="172">
        <f>IF(ISNUMBER(FIND("decision",'Input| Setup'!$F$6)),'Input| Projects'!AK620,'Input| Projects'!U620)*M620*'Input| Escalations'!$I$17</f>
        <v>0</v>
      </c>
      <c r="AD620" s="172">
        <f>IF(ISNUMBER(FIND("decision",'Input| Setup'!$F$6)),'Input| Projects'!AL620,'Input| Projects'!V620)*N620*'Input| Escalations'!$I$17</f>
        <v>0</v>
      </c>
      <c r="AE620" s="172">
        <f>IF(ISNUMBER(FIND("decision",'Input| Setup'!$F$6)),'Input| Projects'!AM620,'Input| Projects'!W620)*O620*'Input| Escalations'!$I$17</f>
        <v>0</v>
      </c>
      <c r="AF620" s="175"/>
      <c r="AG620" s="172" cm="1">
        <f t="array" ref="AG620">IFERROR(--('Input| Projects'!$AS620="Yes")*_xlfn.SWITCH('Input| Overheads'!$C$50,"Direct costs",'Calc| Overheads Allocation'!C$8*Q620,"Internal labour",'Calc| Overheads Allocation'!C$8*Q620*'Input| Projects'!$AO620,"DNSP defined",'Calc| Overheads Allocation'!C$78*'Input| Projects'!$AV620,0),0)</f>
        <v>0</v>
      </c>
      <c r="AH620" s="172" cm="1">
        <f t="array" ref="AH620">IFERROR(--('Input| Projects'!$AS620="Yes")*_xlfn.SWITCH('Input| Overheads'!$C$50,"Direct costs",'Calc| Overheads Allocation'!D$8*R620,"Internal labour",'Calc| Overheads Allocation'!D$8*R620*'Input| Projects'!$AO620,"DNSP defined",'Calc| Overheads Allocation'!D$78*'Input| Projects'!$AV620,0),0)</f>
        <v>0</v>
      </c>
      <c r="AI620" s="172" cm="1">
        <f t="array" ref="AI620">IFERROR(--('Input| Projects'!$AS620="Yes")*_xlfn.SWITCH('Input| Overheads'!$C$50,"Direct costs",'Calc| Overheads Allocation'!E$8*S620,"Internal labour",'Calc| Overheads Allocation'!E$8*S620*'Input| Projects'!$AO620,"DNSP defined",'Calc| Overheads Allocation'!E$78*'Input| Projects'!$AV620,0),0)</f>
        <v>0</v>
      </c>
      <c r="AJ620" s="172" cm="1">
        <f t="array" ref="AJ620">IFERROR(--('Input| Projects'!$AS620="Yes")*_xlfn.SWITCH('Input| Overheads'!$C$50,"Direct costs",'Calc| Overheads Allocation'!F$8*T620,"Internal labour",'Calc| Overheads Allocation'!F$8*T620*'Input| Projects'!$AO620,"DNSP defined",'Calc| Overheads Allocation'!F$78*'Input| Projects'!$AV620,0),0)</f>
        <v>0</v>
      </c>
      <c r="AK620" s="172" cm="1">
        <f t="array" ref="AK620">IFERROR(--('Input| Projects'!$AS620="Yes")*_xlfn.SWITCH('Input| Overheads'!$C$50,"Direct costs",'Calc| Overheads Allocation'!G$8*U620,"Internal labour",'Calc| Overheads Allocation'!G$8*U620*'Input| Projects'!$AO620,"DNSP defined",'Calc| Overheads Allocation'!G$78*'Input| Projects'!$AV620,0),0)</f>
        <v>0</v>
      </c>
      <c r="AL620" s="172" cm="1">
        <f t="array" ref="AL620">IFERROR(--('Input| Projects'!$AS620="Yes")*_xlfn.SWITCH('Input| Overheads'!$C$50,"Direct costs",'Calc| Overheads Allocation'!H$8*V620,"Internal labour",'Calc| Overheads Allocation'!H$8*V620*'Input| Projects'!$AO620,"DNSP defined",'Calc| Overheads Allocation'!H$78*'Input| Projects'!$AV620,0),0)</f>
        <v>0</v>
      </c>
      <c r="AM620" s="172" cm="1">
        <f t="array" ref="AM620">IFERROR(--('Input| Projects'!$AS620="Yes")*_xlfn.SWITCH('Input| Overheads'!$C$50,"Direct costs",'Calc| Overheads Allocation'!I$8*W620,"Internal labour",'Calc| Overheads Allocation'!I$8*W620*'Input| Projects'!$AO620,"DNSP defined",'Calc| Overheads Allocation'!I$78*'Input| Projects'!$AV620,0),0)</f>
        <v>0</v>
      </c>
      <c r="AN620" s="175"/>
      <c r="AO620" s="172" cm="1">
        <f t="array" ref="AO620">IFERROR(--('Input| Projects'!$AT620="Yes")*_xlfn.SWITCH('Input| Overheads'!$C$50,"Direct costs",'Calc| Overheads Allocation'!C$9*Q620,"Internal labour",'Calc| Overheads Allocation'!C$9*Q620*'Input| Projects'!$AO620,"DNSP defined",'Calc| Overheads Allocation'!C$79*'Input| Projects'!$AW620,0),0)</f>
        <v>0</v>
      </c>
      <c r="AP620" s="172" cm="1">
        <f t="array" ref="AP620">IFERROR(--('Input| Projects'!$AT620="Yes")*_xlfn.SWITCH('Input| Overheads'!$C$50,"Direct costs",'Calc| Overheads Allocation'!D$9*R620,"Internal labour",'Calc| Overheads Allocation'!D$9*R620*'Input| Projects'!$AO620,"DNSP defined",'Calc| Overheads Allocation'!D$79*'Input| Projects'!$AW620,0),0)</f>
        <v>0</v>
      </c>
      <c r="AQ620" s="172" cm="1">
        <f t="array" ref="AQ620">IFERROR(--('Input| Projects'!$AT620="Yes")*_xlfn.SWITCH('Input| Overheads'!$C$50,"Direct costs",'Calc| Overheads Allocation'!E$9*S620,"Internal labour",'Calc| Overheads Allocation'!E$9*S620*'Input| Projects'!$AO620,"DNSP defined",'Calc| Overheads Allocation'!E$79*'Input| Projects'!$AW620,0),0)</f>
        <v>0</v>
      </c>
      <c r="AR620" s="172" cm="1">
        <f t="array" ref="AR620">IFERROR(--('Input| Projects'!$AT620="Yes")*_xlfn.SWITCH('Input| Overheads'!$C$50,"Direct costs",'Calc| Overheads Allocation'!F$9*T620,"Internal labour",'Calc| Overheads Allocation'!F$9*T620*'Input| Projects'!$AO620,"DNSP defined",'Calc| Overheads Allocation'!F$79*'Input| Projects'!$AW620,0),0)</f>
        <v>0</v>
      </c>
      <c r="AS620" s="172" cm="1">
        <f t="array" ref="AS620">IFERROR(--('Input| Projects'!$AT620="Yes")*_xlfn.SWITCH('Input| Overheads'!$C$50,"Direct costs",'Calc| Overheads Allocation'!G$9*U620,"Internal labour",'Calc| Overheads Allocation'!G$9*U620*'Input| Projects'!$AO620,"DNSP defined",'Calc| Overheads Allocation'!G$79*'Input| Projects'!$AW620,0),0)</f>
        <v>0</v>
      </c>
      <c r="AT620" s="172" cm="1">
        <f t="array" ref="AT620">IFERROR(--('Input| Projects'!$AT620="Yes")*_xlfn.SWITCH('Input| Overheads'!$C$50,"Direct costs",'Calc| Overheads Allocation'!H$9*V620,"Internal labour",'Calc| Overheads Allocation'!H$9*V620*'Input| Projects'!$AO620,"DNSP defined",'Calc| Overheads Allocation'!H$79*'Input| Projects'!$AW620,0),0)</f>
        <v>0</v>
      </c>
      <c r="AU620" s="172" cm="1">
        <f t="array" ref="AU620">IFERROR(--('Input| Projects'!$AT620="Yes")*_xlfn.SWITCH('Input| Overheads'!$C$50,"Direct costs",'Calc| Overheads Allocation'!I$9*W620,"Internal labour",'Calc| Overheads Allocation'!I$9*W620*'Input| Projects'!$AO620,"DNSP defined",'Calc| Overheads Allocation'!I$79*'Input| Projects'!$AW620,0),0)</f>
        <v>0</v>
      </c>
      <c r="AV620" s="175"/>
      <c r="AW620" s="172">
        <f t="shared" si="222"/>
        <v>0</v>
      </c>
      <c r="AX620" s="172">
        <f t="shared" si="223"/>
        <v>0</v>
      </c>
      <c r="AY620" s="172">
        <f t="shared" si="224"/>
        <v>0</v>
      </c>
      <c r="AZ620" s="172">
        <f t="shared" si="225"/>
        <v>0</v>
      </c>
      <c r="BA620" s="172">
        <f t="shared" si="226"/>
        <v>0</v>
      </c>
      <c r="BB620" s="172">
        <f t="shared" si="227"/>
        <v>0</v>
      </c>
      <c r="BC620" s="172">
        <f t="shared" si="228"/>
        <v>0</v>
      </c>
      <c r="BD620" s="176"/>
      <c r="BE620" s="172">
        <f t="shared" si="229"/>
        <v>0</v>
      </c>
      <c r="BF620" s="172">
        <f t="shared" si="230"/>
        <v>0</v>
      </c>
      <c r="BG620" s="172">
        <f t="shared" si="231"/>
        <v>0</v>
      </c>
      <c r="BH620" s="172">
        <f t="shared" si="232"/>
        <v>0</v>
      </c>
      <c r="BI620" s="172">
        <f t="shared" si="233"/>
        <v>0</v>
      </c>
      <c r="BJ620" s="172">
        <f t="shared" si="234"/>
        <v>0</v>
      </c>
      <c r="BK620" s="172">
        <f t="shared" si="235"/>
        <v>0</v>
      </c>
      <c r="BL620" s="176"/>
      <c r="BM620" s="172">
        <f t="shared" si="214"/>
        <v>0</v>
      </c>
      <c r="BN620" s="172">
        <f t="shared" si="215"/>
        <v>0</v>
      </c>
      <c r="BO620" s="172">
        <f t="shared" si="216"/>
        <v>0</v>
      </c>
      <c r="BP620" s="172">
        <f t="shared" si="217"/>
        <v>0</v>
      </c>
      <c r="BQ620" s="172">
        <f t="shared" si="218"/>
        <v>0</v>
      </c>
      <c r="BR620" s="172">
        <f t="shared" si="219"/>
        <v>0</v>
      </c>
      <c r="BS620" s="172">
        <f t="shared" si="220"/>
        <v>0</v>
      </c>
      <c r="BT620" s="55"/>
      <c r="BU620" s="158">
        <f>SUMIF('Input| Projects'!$BA$8:$CX$8,RIGHT(BU$9,3),'Input| Projects'!$BA620:$CX620)</f>
        <v>0</v>
      </c>
      <c r="BV620" s="158">
        <f>SUMIF('Input| Projects'!$BA$8:$CX$8,RIGHT(BV$9,3),'Input| Projects'!$BA620:$CX620)</f>
        <v>0</v>
      </c>
      <c r="BW620" s="79" t="str">
        <f t="shared" si="221"/>
        <v/>
      </c>
    </row>
    <row r="621" spans="2:75" x14ac:dyDescent="0.2">
      <c r="B621" s="123">
        <f>IFERROR('Input| Projects'!B621,"")</f>
        <v>612</v>
      </c>
      <c r="C621" s="160" t="str">
        <f>IFERROR(IF('Input| Projects'!C621="","",'Input| Projects'!C621),"")</f>
        <v/>
      </c>
      <c r="D621" s="160" t="str">
        <f>IFERROR(IF('Input| Projects'!D621="","",'Input| Projects'!D621),"")</f>
        <v/>
      </c>
      <c r="E621" s="53"/>
      <c r="F621" s="160" t="str">
        <f>IF(LEN('Input| Projects'!F621)&gt;0,'Input| Projects'!F621,"")</f>
        <v/>
      </c>
      <c r="G621" s="160" t="str">
        <f>IF(LEN('Input| Projects'!G621)&gt;0,'Input| Projects'!G621,"")</f>
        <v/>
      </c>
      <c r="H621" s="10"/>
      <c r="I621" s="194" cm="1">
        <f t="array" ref="I621">IF(LEN($F621)&gt;0,1+IFERROR(SUMPRODUCT(TRANSPOSE('Input| Projects'!$AO621:$AQ621),INDEX('Input| Escalations'!$F$27:$L$29,,MATCH(Q$9,'Input| Escalations'!$F$21:$L$21,0))),0),0)</f>
        <v>0</v>
      </c>
      <c r="J621" s="194" cm="1">
        <f t="array" ref="J621">IF(LEN($F621)&gt;0,1+IFERROR(SUMPRODUCT(TRANSPOSE('Input| Projects'!$AO621:$AQ621),INDEX('Input| Escalations'!$F$27:$L$29,,MATCH(R$9,'Input| Escalations'!$F$21:$L$21,0))),0),0)</f>
        <v>0</v>
      </c>
      <c r="K621" s="194" cm="1">
        <f t="array" ref="K621">IF(LEN($F621)&gt;0,1+IFERROR(SUMPRODUCT(TRANSPOSE('Input| Projects'!$AO621:$AQ621),INDEX('Input| Escalations'!$F$27:$L$29,,MATCH(S$9,'Input| Escalations'!$F$21:$L$21,0))),0),0)</f>
        <v>0</v>
      </c>
      <c r="L621" s="194" cm="1">
        <f t="array" ref="L621">IF(LEN($F621)&gt;0,1+IFERROR(SUMPRODUCT(TRANSPOSE('Input| Projects'!$AO621:$AQ621),INDEX('Input| Escalations'!$F$27:$L$29,,MATCH(T$9,'Input| Escalations'!$F$21:$L$21,0))),0),0)</f>
        <v>0</v>
      </c>
      <c r="M621" s="194" cm="1">
        <f t="array" ref="M621">IF(LEN($F621)&gt;0,1+IFERROR(SUMPRODUCT(TRANSPOSE('Input| Projects'!$AO621:$AQ621),INDEX('Input| Escalations'!$F$27:$L$29,,MATCH(U$9,'Input| Escalations'!$F$21:$L$21,0))),0),0)</f>
        <v>0</v>
      </c>
      <c r="N621" s="194" cm="1">
        <f t="array" ref="N621">IF(LEN($F621)&gt;0,1+IFERROR(SUMPRODUCT(TRANSPOSE('Input| Projects'!$AO621:$AQ621),INDEX('Input| Escalations'!$F$27:$L$29,,MATCH(V$9,'Input| Escalations'!$F$21:$L$21,0))),0),0)</f>
        <v>0</v>
      </c>
      <c r="O621" s="194" cm="1">
        <f t="array" ref="O621">IF(LEN($F621)&gt;0,1+IFERROR(SUMPRODUCT(TRANSPOSE('Input| Projects'!$AO621:$AQ621),INDEX('Input| Escalations'!$F$27:$L$29,,MATCH(W$9,'Input| Escalations'!$F$21:$L$21,0))),0),0)</f>
        <v>0</v>
      </c>
      <c r="P621" s="10"/>
      <c r="Q621" s="172">
        <f>IFERROR(IF(ISNUMBER(FIND("decision",'Input| Setup'!$F$6)),'Input| Projects'!Y621,'Input| Projects'!I621)*'Input| Escalations'!$I$17*I621,0)</f>
        <v>0</v>
      </c>
      <c r="R621" s="172">
        <f>IFERROR(IF(ISNUMBER(FIND("decision",'Input| Setup'!$F$6)),'Input| Projects'!Z621,'Input| Projects'!J621)*'Input| Escalations'!$I$17*J621,0)</f>
        <v>0</v>
      </c>
      <c r="S621" s="172">
        <f>IFERROR(IF(ISNUMBER(FIND("decision",'Input| Setup'!$F$6)),'Input| Projects'!AA621,'Input| Projects'!K621)*'Input| Escalations'!$I$17*K621,0)</f>
        <v>0</v>
      </c>
      <c r="T621" s="172">
        <f>IFERROR(IF(ISNUMBER(FIND("decision",'Input| Setup'!$F$6)),'Input| Projects'!AB621,'Input| Projects'!L621)*'Input| Escalations'!$I$17*L621,0)</f>
        <v>0</v>
      </c>
      <c r="U621" s="172">
        <f>IFERROR(IF(ISNUMBER(FIND("decision",'Input| Setup'!$F$6)),'Input| Projects'!AC621,'Input| Projects'!M621)*'Input| Escalations'!$I$17*M621,0)</f>
        <v>0</v>
      </c>
      <c r="V621" s="172">
        <f>IFERROR(IF(ISNUMBER(FIND("decision",'Input| Setup'!$F$6)),'Input| Projects'!AD621,'Input| Projects'!N621)*'Input| Escalations'!$I$17*N621,0)</f>
        <v>0</v>
      </c>
      <c r="W621" s="172">
        <f>IFERROR(IF(ISNUMBER(FIND("decision",'Input| Setup'!$F$6)),'Input| Projects'!AE621,'Input| Projects'!O621)*'Input| Escalations'!$I$17*O621,0)</f>
        <v>0</v>
      </c>
      <c r="X621" s="175"/>
      <c r="Y621" s="172">
        <f>IF(ISNUMBER(FIND("decision",'Input| Setup'!$F$6)),'Input| Projects'!AG621,'Input| Projects'!Q621)*I621*'Input| Escalations'!$I$17</f>
        <v>0</v>
      </c>
      <c r="Z621" s="172">
        <f>IF(ISNUMBER(FIND("decision",'Input| Setup'!$F$6)),'Input| Projects'!AH621,'Input| Projects'!R621)*J621*'Input| Escalations'!$I$17</f>
        <v>0</v>
      </c>
      <c r="AA621" s="172">
        <f>IF(ISNUMBER(FIND("decision",'Input| Setup'!$F$6)),'Input| Projects'!AI621,'Input| Projects'!S621)*K621*'Input| Escalations'!$I$17</f>
        <v>0</v>
      </c>
      <c r="AB621" s="172">
        <f>IF(ISNUMBER(FIND("decision",'Input| Setup'!$F$6)),'Input| Projects'!AJ621,'Input| Projects'!T621)*L621*'Input| Escalations'!$I$17</f>
        <v>0</v>
      </c>
      <c r="AC621" s="172">
        <f>IF(ISNUMBER(FIND("decision",'Input| Setup'!$F$6)),'Input| Projects'!AK621,'Input| Projects'!U621)*M621*'Input| Escalations'!$I$17</f>
        <v>0</v>
      </c>
      <c r="AD621" s="172">
        <f>IF(ISNUMBER(FIND("decision",'Input| Setup'!$F$6)),'Input| Projects'!AL621,'Input| Projects'!V621)*N621*'Input| Escalations'!$I$17</f>
        <v>0</v>
      </c>
      <c r="AE621" s="172">
        <f>IF(ISNUMBER(FIND("decision",'Input| Setup'!$F$6)),'Input| Projects'!AM621,'Input| Projects'!W621)*O621*'Input| Escalations'!$I$17</f>
        <v>0</v>
      </c>
      <c r="AF621" s="175"/>
      <c r="AG621" s="172" cm="1">
        <f t="array" ref="AG621">IFERROR(--('Input| Projects'!$AS621="Yes")*_xlfn.SWITCH('Input| Overheads'!$C$50,"Direct costs",'Calc| Overheads Allocation'!C$8*Q621,"Internal labour",'Calc| Overheads Allocation'!C$8*Q621*'Input| Projects'!$AO621,"DNSP defined",'Calc| Overheads Allocation'!C$78*'Input| Projects'!$AV621,0),0)</f>
        <v>0</v>
      </c>
      <c r="AH621" s="172" cm="1">
        <f t="array" ref="AH621">IFERROR(--('Input| Projects'!$AS621="Yes")*_xlfn.SWITCH('Input| Overheads'!$C$50,"Direct costs",'Calc| Overheads Allocation'!D$8*R621,"Internal labour",'Calc| Overheads Allocation'!D$8*R621*'Input| Projects'!$AO621,"DNSP defined",'Calc| Overheads Allocation'!D$78*'Input| Projects'!$AV621,0),0)</f>
        <v>0</v>
      </c>
      <c r="AI621" s="172" cm="1">
        <f t="array" ref="AI621">IFERROR(--('Input| Projects'!$AS621="Yes")*_xlfn.SWITCH('Input| Overheads'!$C$50,"Direct costs",'Calc| Overheads Allocation'!E$8*S621,"Internal labour",'Calc| Overheads Allocation'!E$8*S621*'Input| Projects'!$AO621,"DNSP defined",'Calc| Overheads Allocation'!E$78*'Input| Projects'!$AV621,0),0)</f>
        <v>0</v>
      </c>
      <c r="AJ621" s="172" cm="1">
        <f t="array" ref="AJ621">IFERROR(--('Input| Projects'!$AS621="Yes")*_xlfn.SWITCH('Input| Overheads'!$C$50,"Direct costs",'Calc| Overheads Allocation'!F$8*T621,"Internal labour",'Calc| Overheads Allocation'!F$8*T621*'Input| Projects'!$AO621,"DNSP defined",'Calc| Overheads Allocation'!F$78*'Input| Projects'!$AV621,0),0)</f>
        <v>0</v>
      </c>
      <c r="AK621" s="172" cm="1">
        <f t="array" ref="AK621">IFERROR(--('Input| Projects'!$AS621="Yes")*_xlfn.SWITCH('Input| Overheads'!$C$50,"Direct costs",'Calc| Overheads Allocation'!G$8*U621,"Internal labour",'Calc| Overheads Allocation'!G$8*U621*'Input| Projects'!$AO621,"DNSP defined",'Calc| Overheads Allocation'!G$78*'Input| Projects'!$AV621,0),0)</f>
        <v>0</v>
      </c>
      <c r="AL621" s="172" cm="1">
        <f t="array" ref="AL621">IFERROR(--('Input| Projects'!$AS621="Yes")*_xlfn.SWITCH('Input| Overheads'!$C$50,"Direct costs",'Calc| Overheads Allocation'!H$8*V621,"Internal labour",'Calc| Overheads Allocation'!H$8*V621*'Input| Projects'!$AO621,"DNSP defined",'Calc| Overheads Allocation'!H$78*'Input| Projects'!$AV621,0),0)</f>
        <v>0</v>
      </c>
      <c r="AM621" s="172" cm="1">
        <f t="array" ref="AM621">IFERROR(--('Input| Projects'!$AS621="Yes")*_xlfn.SWITCH('Input| Overheads'!$C$50,"Direct costs",'Calc| Overheads Allocation'!I$8*W621,"Internal labour",'Calc| Overheads Allocation'!I$8*W621*'Input| Projects'!$AO621,"DNSP defined",'Calc| Overheads Allocation'!I$78*'Input| Projects'!$AV621,0),0)</f>
        <v>0</v>
      </c>
      <c r="AN621" s="175"/>
      <c r="AO621" s="172" cm="1">
        <f t="array" ref="AO621">IFERROR(--('Input| Projects'!$AT621="Yes")*_xlfn.SWITCH('Input| Overheads'!$C$50,"Direct costs",'Calc| Overheads Allocation'!C$9*Q621,"Internal labour",'Calc| Overheads Allocation'!C$9*Q621*'Input| Projects'!$AO621,"DNSP defined",'Calc| Overheads Allocation'!C$79*'Input| Projects'!$AW621,0),0)</f>
        <v>0</v>
      </c>
      <c r="AP621" s="172" cm="1">
        <f t="array" ref="AP621">IFERROR(--('Input| Projects'!$AT621="Yes")*_xlfn.SWITCH('Input| Overheads'!$C$50,"Direct costs",'Calc| Overheads Allocation'!D$9*R621,"Internal labour",'Calc| Overheads Allocation'!D$9*R621*'Input| Projects'!$AO621,"DNSP defined",'Calc| Overheads Allocation'!D$79*'Input| Projects'!$AW621,0),0)</f>
        <v>0</v>
      </c>
      <c r="AQ621" s="172" cm="1">
        <f t="array" ref="AQ621">IFERROR(--('Input| Projects'!$AT621="Yes")*_xlfn.SWITCH('Input| Overheads'!$C$50,"Direct costs",'Calc| Overheads Allocation'!E$9*S621,"Internal labour",'Calc| Overheads Allocation'!E$9*S621*'Input| Projects'!$AO621,"DNSP defined",'Calc| Overheads Allocation'!E$79*'Input| Projects'!$AW621,0),0)</f>
        <v>0</v>
      </c>
      <c r="AR621" s="172" cm="1">
        <f t="array" ref="AR621">IFERROR(--('Input| Projects'!$AT621="Yes")*_xlfn.SWITCH('Input| Overheads'!$C$50,"Direct costs",'Calc| Overheads Allocation'!F$9*T621,"Internal labour",'Calc| Overheads Allocation'!F$9*T621*'Input| Projects'!$AO621,"DNSP defined",'Calc| Overheads Allocation'!F$79*'Input| Projects'!$AW621,0),0)</f>
        <v>0</v>
      </c>
      <c r="AS621" s="172" cm="1">
        <f t="array" ref="AS621">IFERROR(--('Input| Projects'!$AT621="Yes")*_xlfn.SWITCH('Input| Overheads'!$C$50,"Direct costs",'Calc| Overheads Allocation'!G$9*U621,"Internal labour",'Calc| Overheads Allocation'!G$9*U621*'Input| Projects'!$AO621,"DNSP defined",'Calc| Overheads Allocation'!G$79*'Input| Projects'!$AW621,0),0)</f>
        <v>0</v>
      </c>
      <c r="AT621" s="172" cm="1">
        <f t="array" ref="AT621">IFERROR(--('Input| Projects'!$AT621="Yes")*_xlfn.SWITCH('Input| Overheads'!$C$50,"Direct costs",'Calc| Overheads Allocation'!H$9*V621,"Internal labour",'Calc| Overheads Allocation'!H$9*V621*'Input| Projects'!$AO621,"DNSP defined",'Calc| Overheads Allocation'!H$79*'Input| Projects'!$AW621,0),0)</f>
        <v>0</v>
      </c>
      <c r="AU621" s="172" cm="1">
        <f t="array" ref="AU621">IFERROR(--('Input| Projects'!$AT621="Yes")*_xlfn.SWITCH('Input| Overheads'!$C$50,"Direct costs",'Calc| Overheads Allocation'!I$9*W621,"Internal labour",'Calc| Overheads Allocation'!I$9*W621*'Input| Projects'!$AO621,"DNSP defined",'Calc| Overheads Allocation'!I$79*'Input| Projects'!$AW621,0),0)</f>
        <v>0</v>
      </c>
      <c r="AV621" s="175"/>
      <c r="AW621" s="172">
        <f t="shared" si="222"/>
        <v>0</v>
      </c>
      <c r="AX621" s="172">
        <f t="shared" si="223"/>
        <v>0</v>
      </c>
      <c r="AY621" s="172">
        <f t="shared" si="224"/>
        <v>0</v>
      </c>
      <c r="AZ621" s="172">
        <f t="shared" si="225"/>
        <v>0</v>
      </c>
      <c r="BA621" s="172">
        <f t="shared" si="226"/>
        <v>0</v>
      </c>
      <c r="BB621" s="172">
        <f t="shared" si="227"/>
        <v>0</v>
      </c>
      <c r="BC621" s="172">
        <f t="shared" si="228"/>
        <v>0</v>
      </c>
      <c r="BD621" s="176"/>
      <c r="BE621" s="172">
        <f t="shared" si="229"/>
        <v>0</v>
      </c>
      <c r="BF621" s="172">
        <f t="shared" si="230"/>
        <v>0</v>
      </c>
      <c r="BG621" s="172">
        <f t="shared" si="231"/>
        <v>0</v>
      </c>
      <c r="BH621" s="172">
        <f t="shared" si="232"/>
        <v>0</v>
      </c>
      <c r="BI621" s="172">
        <f t="shared" si="233"/>
        <v>0</v>
      </c>
      <c r="BJ621" s="172">
        <f t="shared" si="234"/>
        <v>0</v>
      </c>
      <c r="BK621" s="172">
        <f t="shared" si="235"/>
        <v>0</v>
      </c>
      <c r="BL621" s="176"/>
      <c r="BM621" s="172">
        <f t="shared" si="214"/>
        <v>0</v>
      </c>
      <c r="BN621" s="172">
        <f t="shared" si="215"/>
        <v>0</v>
      </c>
      <c r="BO621" s="172">
        <f t="shared" si="216"/>
        <v>0</v>
      </c>
      <c r="BP621" s="172">
        <f t="shared" si="217"/>
        <v>0</v>
      </c>
      <c r="BQ621" s="172">
        <f t="shared" si="218"/>
        <v>0</v>
      </c>
      <c r="BR621" s="172">
        <f t="shared" si="219"/>
        <v>0</v>
      </c>
      <c r="BS621" s="172">
        <f t="shared" si="220"/>
        <v>0</v>
      </c>
      <c r="BT621" s="55"/>
      <c r="BU621" s="158">
        <f>SUMIF('Input| Projects'!$BA$8:$CX$8,RIGHT(BU$9,3),'Input| Projects'!$BA621:$CX621)</f>
        <v>0</v>
      </c>
      <c r="BV621" s="158">
        <f>SUMIF('Input| Projects'!$BA$8:$CX$8,RIGHT(BV$9,3),'Input| Projects'!$BA621:$CX621)</f>
        <v>0</v>
      </c>
      <c r="BW621" s="79" t="str">
        <f t="shared" si="221"/>
        <v/>
      </c>
    </row>
    <row r="622" spans="2:75" x14ac:dyDescent="0.2">
      <c r="B622" s="123">
        <f>IFERROR('Input| Projects'!B622,"")</f>
        <v>613</v>
      </c>
      <c r="C622" s="160" t="str">
        <f>IFERROR(IF('Input| Projects'!C622="","",'Input| Projects'!C622),"")</f>
        <v/>
      </c>
      <c r="D622" s="160" t="str">
        <f>IFERROR(IF('Input| Projects'!D622="","",'Input| Projects'!D622),"")</f>
        <v/>
      </c>
      <c r="E622" s="53"/>
      <c r="F622" s="160" t="str">
        <f>IF(LEN('Input| Projects'!F622)&gt;0,'Input| Projects'!F622,"")</f>
        <v/>
      </c>
      <c r="G622" s="160" t="str">
        <f>IF(LEN('Input| Projects'!G622)&gt;0,'Input| Projects'!G622,"")</f>
        <v/>
      </c>
      <c r="H622" s="10"/>
      <c r="I622" s="194" cm="1">
        <f t="array" ref="I622">IF(LEN($F622)&gt;0,1+IFERROR(SUMPRODUCT(TRANSPOSE('Input| Projects'!$AO622:$AQ622),INDEX('Input| Escalations'!$F$27:$L$29,,MATCH(Q$9,'Input| Escalations'!$F$21:$L$21,0))),0),0)</f>
        <v>0</v>
      </c>
      <c r="J622" s="194" cm="1">
        <f t="array" ref="J622">IF(LEN($F622)&gt;0,1+IFERROR(SUMPRODUCT(TRANSPOSE('Input| Projects'!$AO622:$AQ622),INDEX('Input| Escalations'!$F$27:$L$29,,MATCH(R$9,'Input| Escalations'!$F$21:$L$21,0))),0),0)</f>
        <v>0</v>
      </c>
      <c r="K622" s="194" cm="1">
        <f t="array" ref="K622">IF(LEN($F622)&gt;0,1+IFERROR(SUMPRODUCT(TRANSPOSE('Input| Projects'!$AO622:$AQ622),INDEX('Input| Escalations'!$F$27:$L$29,,MATCH(S$9,'Input| Escalations'!$F$21:$L$21,0))),0),0)</f>
        <v>0</v>
      </c>
      <c r="L622" s="194" cm="1">
        <f t="array" ref="L622">IF(LEN($F622)&gt;0,1+IFERROR(SUMPRODUCT(TRANSPOSE('Input| Projects'!$AO622:$AQ622),INDEX('Input| Escalations'!$F$27:$L$29,,MATCH(T$9,'Input| Escalations'!$F$21:$L$21,0))),0),0)</f>
        <v>0</v>
      </c>
      <c r="M622" s="194" cm="1">
        <f t="array" ref="M622">IF(LEN($F622)&gt;0,1+IFERROR(SUMPRODUCT(TRANSPOSE('Input| Projects'!$AO622:$AQ622),INDEX('Input| Escalations'!$F$27:$L$29,,MATCH(U$9,'Input| Escalations'!$F$21:$L$21,0))),0),0)</f>
        <v>0</v>
      </c>
      <c r="N622" s="194" cm="1">
        <f t="array" ref="N622">IF(LEN($F622)&gt;0,1+IFERROR(SUMPRODUCT(TRANSPOSE('Input| Projects'!$AO622:$AQ622),INDEX('Input| Escalations'!$F$27:$L$29,,MATCH(V$9,'Input| Escalations'!$F$21:$L$21,0))),0),0)</f>
        <v>0</v>
      </c>
      <c r="O622" s="194" cm="1">
        <f t="array" ref="O622">IF(LEN($F622)&gt;0,1+IFERROR(SUMPRODUCT(TRANSPOSE('Input| Projects'!$AO622:$AQ622),INDEX('Input| Escalations'!$F$27:$L$29,,MATCH(W$9,'Input| Escalations'!$F$21:$L$21,0))),0),0)</f>
        <v>0</v>
      </c>
      <c r="P622" s="10"/>
      <c r="Q622" s="172">
        <f>IFERROR(IF(ISNUMBER(FIND("decision",'Input| Setup'!$F$6)),'Input| Projects'!Y622,'Input| Projects'!I622)*'Input| Escalations'!$I$17*I622,0)</f>
        <v>0</v>
      </c>
      <c r="R622" s="172">
        <f>IFERROR(IF(ISNUMBER(FIND("decision",'Input| Setup'!$F$6)),'Input| Projects'!Z622,'Input| Projects'!J622)*'Input| Escalations'!$I$17*J622,0)</f>
        <v>0</v>
      </c>
      <c r="S622" s="172">
        <f>IFERROR(IF(ISNUMBER(FIND("decision",'Input| Setup'!$F$6)),'Input| Projects'!AA622,'Input| Projects'!K622)*'Input| Escalations'!$I$17*K622,0)</f>
        <v>0</v>
      </c>
      <c r="T622" s="172">
        <f>IFERROR(IF(ISNUMBER(FIND("decision",'Input| Setup'!$F$6)),'Input| Projects'!AB622,'Input| Projects'!L622)*'Input| Escalations'!$I$17*L622,0)</f>
        <v>0</v>
      </c>
      <c r="U622" s="172">
        <f>IFERROR(IF(ISNUMBER(FIND("decision",'Input| Setup'!$F$6)),'Input| Projects'!AC622,'Input| Projects'!M622)*'Input| Escalations'!$I$17*M622,0)</f>
        <v>0</v>
      </c>
      <c r="V622" s="172">
        <f>IFERROR(IF(ISNUMBER(FIND("decision",'Input| Setup'!$F$6)),'Input| Projects'!AD622,'Input| Projects'!N622)*'Input| Escalations'!$I$17*N622,0)</f>
        <v>0</v>
      </c>
      <c r="W622" s="172">
        <f>IFERROR(IF(ISNUMBER(FIND("decision",'Input| Setup'!$F$6)),'Input| Projects'!AE622,'Input| Projects'!O622)*'Input| Escalations'!$I$17*O622,0)</f>
        <v>0</v>
      </c>
      <c r="X622" s="175"/>
      <c r="Y622" s="172">
        <f>IF(ISNUMBER(FIND("decision",'Input| Setup'!$F$6)),'Input| Projects'!AG622,'Input| Projects'!Q622)*I622*'Input| Escalations'!$I$17</f>
        <v>0</v>
      </c>
      <c r="Z622" s="172">
        <f>IF(ISNUMBER(FIND("decision",'Input| Setup'!$F$6)),'Input| Projects'!AH622,'Input| Projects'!R622)*J622*'Input| Escalations'!$I$17</f>
        <v>0</v>
      </c>
      <c r="AA622" s="172">
        <f>IF(ISNUMBER(FIND("decision",'Input| Setup'!$F$6)),'Input| Projects'!AI622,'Input| Projects'!S622)*K622*'Input| Escalations'!$I$17</f>
        <v>0</v>
      </c>
      <c r="AB622" s="172">
        <f>IF(ISNUMBER(FIND("decision",'Input| Setup'!$F$6)),'Input| Projects'!AJ622,'Input| Projects'!T622)*L622*'Input| Escalations'!$I$17</f>
        <v>0</v>
      </c>
      <c r="AC622" s="172">
        <f>IF(ISNUMBER(FIND("decision",'Input| Setup'!$F$6)),'Input| Projects'!AK622,'Input| Projects'!U622)*M622*'Input| Escalations'!$I$17</f>
        <v>0</v>
      </c>
      <c r="AD622" s="172">
        <f>IF(ISNUMBER(FIND("decision",'Input| Setup'!$F$6)),'Input| Projects'!AL622,'Input| Projects'!V622)*N622*'Input| Escalations'!$I$17</f>
        <v>0</v>
      </c>
      <c r="AE622" s="172">
        <f>IF(ISNUMBER(FIND("decision",'Input| Setup'!$F$6)),'Input| Projects'!AM622,'Input| Projects'!W622)*O622*'Input| Escalations'!$I$17</f>
        <v>0</v>
      </c>
      <c r="AF622" s="175"/>
      <c r="AG622" s="172" cm="1">
        <f t="array" ref="AG622">IFERROR(--('Input| Projects'!$AS622="Yes")*_xlfn.SWITCH('Input| Overheads'!$C$50,"Direct costs",'Calc| Overheads Allocation'!C$8*Q622,"Internal labour",'Calc| Overheads Allocation'!C$8*Q622*'Input| Projects'!$AO622,"DNSP defined",'Calc| Overheads Allocation'!C$78*'Input| Projects'!$AV622,0),0)</f>
        <v>0</v>
      </c>
      <c r="AH622" s="172" cm="1">
        <f t="array" ref="AH622">IFERROR(--('Input| Projects'!$AS622="Yes")*_xlfn.SWITCH('Input| Overheads'!$C$50,"Direct costs",'Calc| Overheads Allocation'!D$8*R622,"Internal labour",'Calc| Overheads Allocation'!D$8*R622*'Input| Projects'!$AO622,"DNSP defined",'Calc| Overheads Allocation'!D$78*'Input| Projects'!$AV622,0),0)</f>
        <v>0</v>
      </c>
      <c r="AI622" s="172" cm="1">
        <f t="array" ref="AI622">IFERROR(--('Input| Projects'!$AS622="Yes")*_xlfn.SWITCH('Input| Overheads'!$C$50,"Direct costs",'Calc| Overheads Allocation'!E$8*S622,"Internal labour",'Calc| Overheads Allocation'!E$8*S622*'Input| Projects'!$AO622,"DNSP defined",'Calc| Overheads Allocation'!E$78*'Input| Projects'!$AV622,0),0)</f>
        <v>0</v>
      </c>
      <c r="AJ622" s="172" cm="1">
        <f t="array" ref="AJ622">IFERROR(--('Input| Projects'!$AS622="Yes")*_xlfn.SWITCH('Input| Overheads'!$C$50,"Direct costs",'Calc| Overheads Allocation'!F$8*T622,"Internal labour",'Calc| Overheads Allocation'!F$8*T622*'Input| Projects'!$AO622,"DNSP defined",'Calc| Overheads Allocation'!F$78*'Input| Projects'!$AV622,0),0)</f>
        <v>0</v>
      </c>
      <c r="AK622" s="172" cm="1">
        <f t="array" ref="AK622">IFERROR(--('Input| Projects'!$AS622="Yes")*_xlfn.SWITCH('Input| Overheads'!$C$50,"Direct costs",'Calc| Overheads Allocation'!G$8*U622,"Internal labour",'Calc| Overheads Allocation'!G$8*U622*'Input| Projects'!$AO622,"DNSP defined",'Calc| Overheads Allocation'!G$78*'Input| Projects'!$AV622,0),0)</f>
        <v>0</v>
      </c>
      <c r="AL622" s="172" cm="1">
        <f t="array" ref="AL622">IFERROR(--('Input| Projects'!$AS622="Yes")*_xlfn.SWITCH('Input| Overheads'!$C$50,"Direct costs",'Calc| Overheads Allocation'!H$8*V622,"Internal labour",'Calc| Overheads Allocation'!H$8*V622*'Input| Projects'!$AO622,"DNSP defined",'Calc| Overheads Allocation'!H$78*'Input| Projects'!$AV622,0),0)</f>
        <v>0</v>
      </c>
      <c r="AM622" s="172" cm="1">
        <f t="array" ref="AM622">IFERROR(--('Input| Projects'!$AS622="Yes")*_xlfn.SWITCH('Input| Overheads'!$C$50,"Direct costs",'Calc| Overheads Allocation'!I$8*W622,"Internal labour",'Calc| Overheads Allocation'!I$8*W622*'Input| Projects'!$AO622,"DNSP defined",'Calc| Overheads Allocation'!I$78*'Input| Projects'!$AV622,0),0)</f>
        <v>0</v>
      </c>
      <c r="AN622" s="175"/>
      <c r="AO622" s="172" cm="1">
        <f t="array" ref="AO622">IFERROR(--('Input| Projects'!$AT622="Yes")*_xlfn.SWITCH('Input| Overheads'!$C$50,"Direct costs",'Calc| Overheads Allocation'!C$9*Q622,"Internal labour",'Calc| Overheads Allocation'!C$9*Q622*'Input| Projects'!$AO622,"DNSP defined",'Calc| Overheads Allocation'!C$79*'Input| Projects'!$AW622,0),0)</f>
        <v>0</v>
      </c>
      <c r="AP622" s="172" cm="1">
        <f t="array" ref="AP622">IFERROR(--('Input| Projects'!$AT622="Yes")*_xlfn.SWITCH('Input| Overheads'!$C$50,"Direct costs",'Calc| Overheads Allocation'!D$9*R622,"Internal labour",'Calc| Overheads Allocation'!D$9*R622*'Input| Projects'!$AO622,"DNSP defined",'Calc| Overheads Allocation'!D$79*'Input| Projects'!$AW622,0),0)</f>
        <v>0</v>
      </c>
      <c r="AQ622" s="172" cm="1">
        <f t="array" ref="AQ622">IFERROR(--('Input| Projects'!$AT622="Yes")*_xlfn.SWITCH('Input| Overheads'!$C$50,"Direct costs",'Calc| Overheads Allocation'!E$9*S622,"Internal labour",'Calc| Overheads Allocation'!E$9*S622*'Input| Projects'!$AO622,"DNSP defined",'Calc| Overheads Allocation'!E$79*'Input| Projects'!$AW622,0),0)</f>
        <v>0</v>
      </c>
      <c r="AR622" s="172" cm="1">
        <f t="array" ref="AR622">IFERROR(--('Input| Projects'!$AT622="Yes")*_xlfn.SWITCH('Input| Overheads'!$C$50,"Direct costs",'Calc| Overheads Allocation'!F$9*T622,"Internal labour",'Calc| Overheads Allocation'!F$9*T622*'Input| Projects'!$AO622,"DNSP defined",'Calc| Overheads Allocation'!F$79*'Input| Projects'!$AW622,0),0)</f>
        <v>0</v>
      </c>
      <c r="AS622" s="172" cm="1">
        <f t="array" ref="AS622">IFERROR(--('Input| Projects'!$AT622="Yes")*_xlfn.SWITCH('Input| Overheads'!$C$50,"Direct costs",'Calc| Overheads Allocation'!G$9*U622,"Internal labour",'Calc| Overheads Allocation'!G$9*U622*'Input| Projects'!$AO622,"DNSP defined",'Calc| Overheads Allocation'!G$79*'Input| Projects'!$AW622,0),0)</f>
        <v>0</v>
      </c>
      <c r="AT622" s="172" cm="1">
        <f t="array" ref="AT622">IFERROR(--('Input| Projects'!$AT622="Yes")*_xlfn.SWITCH('Input| Overheads'!$C$50,"Direct costs",'Calc| Overheads Allocation'!H$9*V622,"Internal labour",'Calc| Overheads Allocation'!H$9*V622*'Input| Projects'!$AO622,"DNSP defined",'Calc| Overheads Allocation'!H$79*'Input| Projects'!$AW622,0),0)</f>
        <v>0</v>
      </c>
      <c r="AU622" s="172" cm="1">
        <f t="array" ref="AU622">IFERROR(--('Input| Projects'!$AT622="Yes")*_xlfn.SWITCH('Input| Overheads'!$C$50,"Direct costs",'Calc| Overheads Allocation'!I$9*W622,"Internal labour",'Calc| Overheads Allocation'!I$9*W622*'Input| Projects'!$AO622,"DNSP defined",'Calc| Overheads Allocation'!I$79*'Input| Projects'!$AW622,0),0)</f>
        <v>0</v>
      </c>
      <c r="AV622" s="175"/>
      <c r="AW622" s="172">
        <f t="shared" si="222"/>
        <v>0</v>
      </c>
      <c r="AX622" s="172">
        <f t="shared" si="223"/>
        <v>0</v>
      </c>
      <c r="AY622" s="172">
        <f t="shared" si="224"/>
        <v>0</v>
      </c>
      <c r="AZ622" s="172">
        <f t="shared" si="225"/>
        <v>0</v>
      </c>
      <c r="BA622" s="172">
        <f t="shared" si="226"/>
        <v>0</v>
      </c>
      <c r="BB622" s="172">
        <f t="shared" si="227"/>
        <v>0</v>
      </c>
      <c r="BC622" s="172">
        <f t="shared" si="228"/>
        <v>0</v>
      </c>
      <c r="BD622" s="176"/>
      <c r="BE622" s="172">
        <f t="shared" si="229"/>
        <v>0</v>
      </c>
      <c r="BF622" s="172">
        <f t="shared" si="230"/>
        <v>0</v>
      </c>
      <c r="BG622" s="172">
        <f t="shared" si="231"/>
        <v>0</v>
      </c>
      <c r="BH622" s="172">
        <f t="shared" si="232"/>
        <v>0</v>
      </c>
      <c r="BI622" s="172">
        <f t="shared" si="233"/>
        <v>0</v>
      </c>
      <c r="BJ622" s="172">
        <f t="shared" si="234"/>
        <v>0</v>
      </c>
      <c r="BK622" s="172">
        <f t="shared" si="235"/>
        <v>0</v>
      </c>
      <c r="BL622" s="176"/>
      <c r="BM622" s="172">
        <f t="shared" si="214"/>
        <v>0</v>
      </c>
      <c r="BN622" s="172">
        <f t="shared" si="215"/>
        <v>0</v>
      </c>
      <c r="BO622" s="172">
        <f t="shared" si="216"/>
        <v>0</v>
      </c>
      <c r="BP622" s="172">
        <f t="shared" si="217"/>
        <v>0</v>
      </c>
      <c r="BQ622" s="172">
        <f t="shared" si="218"/>
        <v>0</v>
      </c>
      <c r="BR622" s="172">
        <f t="shared" si="219"/>
        <v>0</v>
      </c>
      <c r="BS622" s="172">
        <f t="shared" si="220"/>
        <v>0</v>
      </c>
      <c r="BT622" s="55"/>
      <c r="BU622" s="158">
        <f>SUMIF('Input| Projects'!$BA$8:$CX$8,RIGHT(BU$9,3),'Input| Projects'!$BA622:$CX622)</f>
        <v>0</v>
      </c>
      <c r="BV622" s="158">
        <f>SUMIF('Input| Projects'!$BA$8:$CX$8,RIGHT(BV$9,3),'Input| Projects'!$BA622:$CX622)</f>
        <v>0</v>
      </c>
      <c r="BW622" s="79" t="str">
        <f t="shared" si="221"/>
        <v/>
      </c>
    </row>
    <row r="623" spans="2:75" x14ac:dyDescent="0.2">
      <c r="B623" s="123">
        <f>IFERROR('Input| Projects'!B623,"")</f>
        <v>614</v>
      </c>
      <c r="C623" s="160" t="str">
        <f>IFERROR(IF('Input| Projects'!C623="","",'Input| Projects'!C623),"")</f>
        <v/>
      </c>
      <c r="D623" s="160" t="str">
        <f>IFERROR(IF('Input| Projects'!D623="","",'Input| Projects'!D623),"")</f>
        <v/>
      </c>
      <c r="E623" s="53"/>
      <c r="F623" s="160" t="str">
        <f>IF(LEN('Input| Projects'!F623)&gt;0,'Input| Projects'!F623,"")</f>
        <v/>
      </c>
      <c r="G623" s="160" t="str">
        <f>IF(LEN('Input| Projects'!G623)&gt;0,'Input| Projects'!G623,"")</f>
        <v/>
      </c>
      <c r="H623" s="10"/>
      <c r="I623" s="194" cm="1">
        <f t="array" ref="I623">IF(LEN($F623)&gt;0,1+IFERROR(SUMPRODUCT(TRANSPOSE('Input| Projects'!$AO623:$AQ623),INDEX('Input| Escalations'!$F$27:$L$29,,MATCH(Q$9,'Input| Escalations'!$F$21:$L$21,0))),0),0)</f>
        <v>0</v>
      </c>
      <c r="J623" s="194" cm="1">
        <f t="array" ref="J623">IF(LEN($F623)&gt;0,1+IFERROR(SUMPRODUCT(TRANSPOSE('Input| Projects'!$AO623:$AQ623),INDEX('Input| Escalations'!$F$27:$L$29,,MATCH(R$9,'Input| Escalations'!$F$21:$L$21,0))),0),0)</f>
        <v>0</v>
      </c>
      <c r="K623" s="194" cm="1">
        <f t="array" ref="K623">IF(LEN($F623)&gt;0,1+IFERROR(SUMPRODUCT(TRANSPOSE('Input| Projects'!$AO623:$AQ623),INDEX('Input| Escalations'!$F$27:$L$29,,MATCH(S$9,'Input| Escalations'!$F$21:$L$21,0))),0),0)</f>
        <v>0</v>
      </c>
      <c r="L623" s="194" cm="1">
        <f t="array" ref="L623">IF(LEN($F623)&gt;0,1+IFERROR(SUMPRODUCT(TRANSPOSE('Input| Projects'!$AO623:$AQ623),INDEX('Input| Escalations'!$F$27:$L$29,,MATCH(T$9,'Input| Escalations'!$F$21:$L$21,0))),0),0)</f>
        <v>0</v>
      </c>
      <c r="M623" s="194" cm="1">
        <f t="array" ref="M623">IF(LEN($F623)&gt;0,1+IFERROR(SUMPRODUCT(TRANSPOSE('Input| Projects'!$AO623:$AQ623),INDEX('Input| Escalations'!$F$27:$L$29,,MATCH(U$9,'Input| Escalations'!$F$21:$L$21,0))),0),0)</f>
        <v>0</v>
      </c>
      <c r="N623" s="194" cm="1">
        <f t="array" ref="N623">IF(LEN($F623)&gt;0,1+IFERROR(SUMPRODUCT(TRANSPOSE('Input| Projects'!$AO623:$AQ623),INDEX('Input| Escalations'!$F$27:$L$29,,MATCH(V$9,'Input| Escalations'!$F$21:$L$21,0))),0),0)</f>
        <v>0</v>
      </c>
      <c r="O623" s="194" cm="1">
        <f t="array" ref="O623">IF(LEN($F623)&gt;0,1+IFERROR(SUMPRODUCT(TRANSPOSE('Input| Projects'!$AO623:$AQ623),INDEX('Input| Escalations'!$F$27:$L$29,,MATCH(W$9,'Input| Escalations'!$F$21:$L$21,0))),0),0)</f>
        <v>0</v>
      </c>
      <c r="P623" s="10"/>
      <c r="Q623" s="172">
        <f>IFERROR(IF(ISNUMBER(FIND("decision",'Input| Setup'!$F$6)),'Input| Projects'!Y623,'Input| Projects'!I623)*'Input| Escalations'!$I$17*I623,0)</f>
        <v>0</v>
      </c>
      <c r="R623" s="172">
        <f>IFERROR(IF(ISNUMBER(FIND("decision",'Input| Setup'!$F$6)),'Input| Projects'!Z623,'Input| Projects'!J623)*'Input| Escalations'!$I$17*J623,0)</f>
        <v>0</v>
      </c>
      <c r="S623" s="172">
        <f>IFERROR(IF(ISNUMBER(FIND("decision",'Input| Setup'!$F$6)),'Input| Projects'!AA623,'Input| Projects'!K623)*'Input| Escalations'!$I$17*K623,0)</f>
        <v>0</v>
      </c>
      <c r="T623" s="172">
        <f>IFERROR(IF(ISNUMBER(FIND("decision",'Input| Setup'!$F$6)),'Input| Projects'!AB623,'Input| Projects'!L623)*'Input| Escalations'!$I$17*L623,0)</f>
        <v>0</v>
      </c>
      <c r="U623" s="172">
        <f>IFERROR(IF(ISNUMBER(FIND("decision",'Input| Setup'!$F$6)),'Input| Projects'!AC623,'Input| Projects'!M623)*'Input| Escalations'!$I$17*M623,0)</f>
        <v>0</v>
      </c>
      <c r="V623" s="172">
        <f>IFERROR(IF(ISNUMBER(FIND("decision",'Input| Setup'!$F$6)),'Input| Projects'!AD623,'Input| Projects'!N623)*'Input| Escalations'!$I$17*N623,0)</f>
        <v>0</v>
      </c>
      <c r="W623" s="172">
        <f>IFERROR(IF(ISNUMBER(FIND("decision",'Input| Setup'!$F$6)),'Input| Projects'!AE623,'Input| Projects'!O623)*'Input| Escalations'!$I$17*O623,0)</f>
        <v>0</v>
      </c>
      <c r="X623" s="175"/>
      <c r="Y623" s="172">
        <f>IF(ISNUMBER(FIND("decision",'Input| Setup'!$F$6)),'Input| Projects'!AG623,'Input| Projects'!Q623)*I623*'Input| Escalations'!$I$17</f>
        <v>0</v>
      </c>
      <c r="Z623" s="172">
        <f>IF(ISNUMBER(FIND("decision",'Input| Setup'!$F$6)),'Input| Projects'!AH623,'Input| Projects'!R623)*J623*'Input| Escalations'!$I$17</f>
        <v>0</v>
      </c>
      <c r="AA623" s="172">
        <f>IF(ISNUMBER(FIND("decision",'Input| Setup'!$F$6)),'Input| Projects'!AI623,'Input| Projects'!S623)*K623*'Input| Escalations'!$I$17</f>
        <v>0</v>
      </c>
      <c r="AB623" s="172">
        <f>IF(ISNUMBER(FIND("decision",'Input| Setup'!$F$6)),'Input| Projects'!AJ623,'Input| Projects'!T623)*L623*'Input| Escalations'!$I$17</f>
        <v>0</v>
      </c>
      <c r="AC623" s="172">
        <f>IF(ISNUMBER(FIND("decision",'Input| Setup'!$F$6)),'Input| Projects'!AK623,'Input| Projects'!U623)*M623*'Input| Escalations'!$I$17</f>
        <v>0</v>
      </c>
      <c r="AD623" s="172">
        <f>IF(ISNUMBER(FIND("decision",'Input| Setup'!$F$6)),'Input| Projects'!AL623,'Input| Projects'!V623)*N623*'Input| Escalations'!$I$17</f>
        <v>0</v>
      </c>
      <c r="AE623" s="172">
        <f>IF(ISNUMBER(FIND("decision",'Input| Setup'!$F$6)),'Input| Projects'!AM623,'Input| Projects'!W623)*O623*'Input| Escalations'!$I$17</f>
        <v>0</v>
      </c>
      <c r="AF623" s="175"/>
      <c r="AG623" s="172" cm="1">
        <f t="array" ref="AG623">IFERROR(--('Input| Projects'!$AS623="Yes")*_xlfn.SWITCH('Input| Overheads'!$C$50,"Direct costs",'Calc| Overheads Allocation'!C$8*Q623,"Internal labour",'Calc| Overheads Allocation'!C$8*Q623*'Input| Projects'!$AO623,"DNSP defined",'Calc| Overheads Allocation'!C$78*'Input| Projects'!$AV623,0),0)</f>
        <v>0</v>
      </c>
      <c r="AH623" s="172" cm="1">
        <f t="array" ref="AH623">IFERROR(--('Input| Projects'!$AS623="Yes")*_xlfn.SWITCH('Input| Overheads'!$C$50,"Direct costs",'Calc| Overheads Allocation'!D$8*R623,"Internal labour",'Calc| Overheads Allocation'!D$8*R623*'Input| Projects'!$AO623,"DNSP defined",'Calc| Overheads Allocation'!D$78*'Input| Projects'!$AV623,0),0)</f>
        <v>0</v>
      </c>
      <c r="AI623" s="172" cm="1">
        <f t="array" ref="AI623">IFERROR(--('Input| Projects'!$AS623="Yes")*_xlfn.SWITCH('Input| Overheads'!$C$50,"Direct costs",'Calc| Overheads Allocation'!E$8*S623,"Internal labour",'Calc| Overheads Allocation'!E$8*S623*'Input| Projects'!$AO623,"DNSP defined",'Calc| Overheads Allocation'!E$78*'Input| Projects'!$AV623,0),0)</f>
        <v>0</v>
      </c>
      <c r="AJ623" s="172" cm="1">
        <f t="array" ref="AJ623">IFERROR(--('Input| Projects'!$AS623="Yes")*_xlfn.SWITCH('Input| Overheads'!$C$50,"Direct costs",'Calc| Overheads Allocation'!F$8*T623,"Internal labour",'Calc| Overheads Allocation'!F$8*T623*'Input| Projects'!$AO623,"DNSP defined",'Calc| Overheads Allocation'!F$78*'Input| Projects'!$AV623,0),0)</f>
        <v>0</v>
      </c>
      <c r="AK623" s="172" cm="1">
        <f t="array" ref="AK623">IFERROR(--('Input| Projects'!$AS623="Yes")*_xlfn.SWITCH('Input| Overheads'!$C$50,"Direct costs",'Calc| Overheads Allocation'!G$8*U623,"Internal labour",'Calc| Overheads Allocation'!G$8*U623*'Input| Projects'!$AO623,"DNSP defined",'Calc| Overheads Allocation'!G$78*'Input| Projects'!$AV623,0),0)</f>
        <v>0</v>
      </c>
      <c r="AL623" s="172" cm="1">
        <f t="array" ref="AL623">IFERROR(--('Input| Projects'!$AS623="Yes")*_xlfn.SWITCH('Input| Overheads'!$C$50,"Direct costs",'Calc| Overheads Allocation'!H$8*V623,"Internal labour",'Calc| Overheads Allocation'!H$8*V623*'Input| Projects'!$AO623,"DNSP defined",'Calc| Overheads Allocation'!H$78*'Input| Projects'!$AV623,0),0)</f>
        <v>0</v>
      </c>
      <c r="AM623" s="172" cm="1">
        <f t="array" ref="AM623">IFERROR(--('Input| Projects'!$AS623="Yes")*_xlfn.SWITCH('Input| Overheads'!$C$50,"Direct costs",'Calc| Overheads Allocation'!I$8*W623,"Internal labour",'Calc| Overheads Allocation'!I$8*W623*'Input| Projects'!$AO623,"DNSP defined",'Calc| Overheads Allocation'!I$78*'Input| Projects'!$AV623,0),0)</f>
        <v>0</v>
      </c>
      <c r="AN623" s="175"/>
      <c r="AO623" s="172" cm="1">
        <f t="array" ref="AO623">IFERROR(--('Input| Projects'!$AT623="Yes")*_xlfn.SWITCH('Input| Overheads'!$C$50,"Direct costs",'Calc| Overheads Allocation'!C$9*Q623,"Internal labour",'Calc| Overheads Allocation'!C$9*Q623*'Input| Projects'!$AO623,"DNSP defined",'Calc| Overheads Allocation'!C$79*'Input| Projects'!$AW623,0),0)</f>
        <v>0</v>
      </c>
      <c r="AP623" s="172" cm="1">
        <f t="array" ref="AP623">IFERROR(--('Input| Projects'!$AT623="Yes")*_xlfn.SWITCH('Input| Overheads'!$C$50,"Direct costs",'Calc| Overheads Allocation'!D$9*R623,"Internal labour",'Calc| Overheads Allocation'!D$9*R623*'Input| Projects'!$AO623,"DNSP defined",'Calc| Overheads Allocation'!D$79*'Input| Projects'!$AW623,0),0)</f>
        <v>0</v>
      </c>
      <c r="AQ623" s="172" cm="1">
        <f t="array" ref="AQ623">IFERROR(--('Input| Projects'!$AT623="Yes")*_xlfn.SWITCH('Input| Overheads'!$C$50,"Direct costs",'Calc| Overheads Allocation'!E$9*S623,"Internal labour",'Calc| Overheads Allocation'!E$9*S623*'Input| Projects'!$AO623,"DNSP defined",'Calc| Overheads Allocation'!E$79*'Input| Projects'!$AW623,0),0)</f>
        <v>0</v>
      </c>
      <c r="AR623" s="172" cm="1">
        <f t="array" ref="AR623">IFERROR(--('Input| Projects'!$AT623="Yes")*_xlfn.SWITCH('Input| Overheads'!$C$50,"Direct costs",'Calc| Overheads Allocation'!F$9*T623,"Internal labour",'Calc| Overheads Allocation'!F$9*T623*'Input| Projects'!$AO623,"DNSP defined",'Calc| Overheads Allocation'!F$79*'Input| Projects'!$AW623,0),0)</f>
        <v>0</v>
      </c>
      <c r="AS623" s="172" cm="1">
        <f t="array" ref="AS623">IFERROR(--('Input| Projects'!$AT623="Yes")*_xlfn.SWITCH('Input| Overheads'!$C$50,"Direct costs",'Calc| Overheads Allocation'!G$9*U623,"Internal labour",'Calc| Overheads Allocation'!G$9*U623*'Input| Projects'!$AO623,"DNSP defined",'Calc| Overheads Allocation'!G$79*'Input| Projects'!$AW623,0),0)</f>
        <v>0</v>
      </c>
      <c r="AT623" s="172" cm="1">
        <f t="array" ref="AT623">IFERROR(--('Input| Projects'!$AT623="Yes")*_xlfn.SWITCH('Input| Overheads'!$C$50,"Direct costs",'Calc| Overheads Allocation'!H$9*V623,"Internal labour",'Calc| Overheads Allocation'!H$9*V623*'Input| Projects'!$AO623,"DNSP defined",'Calc| Overheads Allocation'!H$79*'Input| Projects'!$AW623,0),0)</f>
        <v>0</v>
      </c>
      <c r="AU623" s="172" cm="1">
        <f t="array" ref="AU623">IFERROR(--('Input| Projects'!$AT623="Yes")*_xlfn.SWITCH('Input| Overheads'!$C$50,"Direct costs",'Calc| Overheads Allocation'!I$9*W623,"Internal labour",'Calc| Overheads Allocation'!I$9*W623*'Input| Projects'!$AO623,"DNSP defined",'Calc| Overheads Allocation'!I$79*'Input| Projects'!$AW623,0),0)</f>
        <v>0</v>
      </c>
      <c r="AV623" s="175"/>
      <c r="AW623" s="172">
        <f t="shared" si="222"/>
        <v>0</v>
      </c>
      <c r="AX623" s="172">
        <f t="shared" si="223"/>
        <v>0</v>
      </c>
      <c r="AY623" s="172">
        <f t="shared" si="224"/>
        <v>0</v>
      </c>
      <c r="AZ623" s="172">
        <f t="shared" si="225"/>
        <v>0</v>
      </c>
      <c r="BA623" s="172">
        <f t="shared" si="226"/>
        <v>0</v>
      </c>
      <c r="BB623" s="172">
        <f t="shared" si="227"/>
        <v>0</v>
      </c>
      <c r="BC623" s="172">
        <f t="shared" si="228"/>
        <v>0</v>
      </c>
      <c r="BD623" s="176"/>
      <c r="BE623" s="172">
        <f t="shared" si="229"/>
        <v>0</v>
      </c>
      <c r="BF623" s="172">
        <f t="shared" si="230"/>
        <v>0</v>
      </c>
      <c r="BG623" s="172">
        <f t="shared" si="231"/>
        <v>0</v>
      </c>
      <c r="BH623" s="172">
        <f t="shared" si="232"/>
        <v>0</v>
      </c>
      <c r="BI623" s="172">
        <f t="shared" si="233"/>
        <v>0</v>
      </c>
      <c r="BJ623" s="172">
        <f t="shared" si="234"/>
        <v>0</v>
      </c>
      <c r="BK623" s="172">
        <f t="shared" si="235"/>
        <v>0</v>
      </c>
      <c r="BL623" s="176"/>
      <c r="BM623" s="172">
        <f t="shared" si="214"/>
        <v>0</v>
      </c>
      <c r="BN623" s="172">
        <f t="shared" si="215"/>
        <v>0</v>
      </c>
      <c r="BO623" s="172">
        <f t="shared" si="216"/>
        <v>0</v>
      </c>
      <c r="BP623" s="172">
        <f t="shared" si="217"/>
        <v>0</v>
      </c>
      <c r="BQ623" s="172">
        <f t="shared" si="218"/>
        <v>0</v>
      </c>
      <c r="BR623" s="172">
        <f t="shared" si="219"/>
        <v>0</v>
      </c>
      <c r="BS623" s="172">
        <f t="shared" si="220"/>
        <v>0</v>
      </c>
      <c r="BT623" s="55"/>
      <c r="BU623" s="158">
        <f>SUMIF('Input| Projects'!$BA$8:$CX$8,RIGHT(BU$9,3),'Input| Projects'!$BA623:$CX623)</f>
        <v>0</v>
      </c>
      <c r="BV623" s="158">
        <f>SUMIF('Input| Projects'!$BA$8:$CX$8,RIGHT(BV$9,3),'Input| Projects'!$BA623:$CX623)</f>
        <v>0</v>
      </c>
      <c r="BW623" s="79" t="str">
        <f t="shared" si="221"/>
        <v/>
      </c>
    </row>
    <row r="624" spans="2:75" x14ac:dyDescent="0.2">
      <c r="B624" s="123">
        <f>IFERROR('Input| Projects'!B624,"")</f>
        <v>615</v>
      </c>
      <c r="C624" s="160" t="str">
        <f>IFERROR(IF('Input| Projects'!C624="","",'Input| Projects'!C624),"")</f>
        <v/>
      </c>
      <c r="D624" s="160" t="str">
        <f>IFERROR(IF('Input| Projects'!D624="","",'Input| Projects'!D624),"")</f>
        <v/>
      </c>
      <c r="E624" s="53"/>
      <c r="F624" s="160" t="str">
        <f>IF(LEN('Input| Projects'!F624)&gt;0,'Input| Projects'!F624,"")</f>
        <v/>
      </c>
      <c r="G624" s="160" t="str">
        <f>IF(LEN('Input| Projects'!G624)&gt;0,'Input| Projects'!G624,"")</f>
        <v/>
      </c>
      <c r="H624" s="10"/>
      <c r="I624" s="194" cm="1">
        <f t="array" ref="I624">IF(LEN($F624)&gt;0,1+IFERROR(SUMPRODUCT(TRANSPOSE('Input| Projects'!$AO624:$AQ624),INDEX('Input| Escalations'!$F$27:$L$29,,MATCH(Q$9,'Input| Escalations'!$F$21:$L$21,0))),0),0)</f>
        <v>0</v>
      </c>
      <c r="J624" s="194" cm="1">
        <f t="array" ref="J624">IF(LEN($F624)&gt;0,1+IFERROR(SUMPRODUCT(TRANSPOSE('Input| Projects'!$AO624:$AQ624),INDEX('Input| Escalations'!$F$27:$L$29,,MATCH(R$9,'Input| Escalations'!$F$21:$L$21,0))),0),0)</f>
        <v>0</v>
      </c>
      <c r="K624" s="194" cm="1">
        <f t="array" ref="K624">IF(LEN($F624)&gt;0,1+IFERROR(SUMPRODUCT(TRANSPOSE('Input| Projects'!$AO624:$AQ624),INDEX('Input| Escalations'!$F$27:$L$29,,MATCH(S$9,'Input| Escalations'!$F$21:$L$21,0))),0),0)</f>
        <v>0</v>
      </c>
      <c r="L624" s="194" cm="1">
        <f t="array" ref="L624">IF(LEN($F624)&gt;0,1+IFERROR(SUMPRODUCT(TRANSPOSE('Input| Projects'!$AO624:$AQ624),INDEX('Input| Escalations'!$F$27:$L$29,,MATCH(T$9,'Input| Escalations'!$F$21:$L$21,0))),0),0)</f>
        <v>0</v>
      </c>
      <c r="M624" s="194" cm="1">
        <f t="array" ref="M624">IF(LEN($F624)&gt;0,1+IFERROR(SUMPRODUCT(TRANSPOSE('Input| Projects'!$AO624:$AQ624),INDEX('Input| Escalations'!$F$27:$L$29,,MATCH(U$9,'Input| Escalations'!$F$21:$L$21,0))),0),0)</f>
        <v>0</v>
      </c>
      <c r="N624" s="194" cm="1">
        <f t="array" ref="N624">IF(LEN($F624)&gt;0,1+IFERROR(SUMPRODUCT(TRANSPOSE('Input| Projects'!$AO624:$AQ624),INDEX('Input| Escalations'!$F$27:$L$29,,MATCH(V$9,'Input| Escalations'!$F$21:$L$21,0))),0),0)</f>
        <v>0</v>
      </c>
      <c r="O624" s="194" cm="1">
        <f t="array" ref="O624">IF(LEN($F624)&gt;0,1+IFERROR(SUMPRODUCT(TRANSPOSE('Input| Projects'!$AO624:$AQ624),INDEX('Input| Escalations'!$F$27:$L$29,,MATCH(W$9,'Input| Escalations'!$F$21:$L$21,0))),0),0)</f>
        <v>0</v>
      </c>
      <c r="P624" s="10"/>
      <c r="Q624" s="172">
        <f>IFERROR(IF(ISNUMBER(FIND("decision",'Input| Setup'!$F$6)),'Input| Projects'!Y624,'Input| Projects'!I624)*'Input| Escalations'!$I$17*I624,0)</f>
        <v>0</v>
      </c>
      <c r="R624" s="172">
        <f>IFERROR(IF(ISNUMBER(FIND("decision",'Input| Setup'!$F$6)),'Input| Projects'!Z624,'Input| Projects'!J624)*'Input| Escalations'!$I$17*J624,0)</f>
        <v>0</v>
      </c>
      <c r="S624" s="172">
        <f>IFERROR(IF(ISNUMBER(FIND("decision",'Input| Setup'!$F$6)),'Input| Projects'!AA624,'Input| Projects'!K624)*'Input| Escalations'!$I$17*K624,0)</f>
        <v>0</v>
      </c>
      <c r="T624" s="172">
        <f>IFERROR(IF(ISNUMBER(FIND("decision",'Input| Setup'!$F$6)),'Input| Projects'!AB624,'Input| Projects'!L624)*'Input| Escalations'!$I$17*L624,0)</f>
        <v>0</v>
      </c>
      <c r="U624" s="172">
        <f>IFERROR(IF(ISNUMBER(FIND("decision",'Input| Setup'!$F$6)),'Input| Projects'!AC624,'Input| Projects'!M624)*'Input| Escalations'!$I$17*M624,0)</f>
        <v>0</v>
      </c>
      <c r="V624" s="172">
        <f>IFERROR(IF(ISNUMBER(FIND("decision",'Input| Setup'!$F$6)),'Input| Projects'!AD624,'Input| Projects'!N624)*'Input| Escalations'!$I$17*N624,0)</f>
        <v>0</v>
      </c>
      <c r="W624" s="172">
        <f>IFERROR(IF(ISNUMBER(FIND("decision",'Input| Setup'!$F$6)),'Input| Projects'!AE624,'Input| Projects'!O624)*'Input| Escalations'!$I$17*O624,0)</f>
        <v>0</v>
      </c>
      <c r="X624" s="175"/>
      <c r="Y624" s="172">
        <f>IF(ISNUMBER(FIND("decision",'Input| Setup'!$F$6)),'Input| Projects'!AG624,'Input| Projects'!Q624)*I624*'Input| Escalations'!$I$17</f>
        <v>0</v>
      </c>
      <c r="Z624" s="172">
        <f>IF(ISNUMBER(FIND("decision",'Input| Setup'!$F$6)),'Input| Projects'!AH624,'Input| Projects'!R624)*J624*'Input| Escalations'!$I$17</f>
        <v>0</v>
      </c>
      <c r="AA624" s="172">
        <f>IF(ISNUMBER(FIND("decision",'Input| Setup'!$F$6)),'Input| Projects'!AI624,'Input| Projects'!S624)*K624*'Input| Escalations'!$I$17</f>
        <v>0</v>
      </c>
      <c r="AB624" s="172">
        <f>IF(ISNUMBER(FIND("decision",'Input| Setup'!$F$6)),'Input| Projects'!AJ624,'Input| Projects'!T624)*L624*'Input| Escalations'!$I$17</f>
        <v>0</v>
      </c>
      <c r="AC624" s="172">
        <f>IF(ISNUMBER(FIND("decision",'Input| Setup'!$F$6)),'Input| Projects'!AK624,'Input| Projects'!U624)*M624*'Input| Escalations'!$I$17</f>
        <v>0</v>
      </c>
      <c r="AD624" s="172">
        <f>IF(ISNUMBER(FIND("decision",'Input| Setup'!$F$6)),'Input| Projects'!AL624,'Input| Projects'!V624)*N624*'Input| Escalations'!$I$17</f>
        <v>0</v>
      </c>
      <c r="AE624" s="172">
        <f>IF(ISNUMBER(FIND("decision",'Input| Setup'!$F$6)),'Input| Projects'!AM624,'Input| Projects'!W624)*O624*'Input| Escalations'!$I$17</f>
        <v>0</v>
      </c>
      <c r="AF624" s="175"/>
      <c r="AG624" s="172" cm="1">
        <f t="array" ref="AG624">IFERROR(--('Input| Projects'!$AS624="Yes")*_xlfn.SWITCH('Input| Overheads'!$C$50,"Direct costs",'Calc| Overheads Allocation'!C$8*Q624,"Internal labour",'Calc| Overheads Allocation'!C$8*Q624*'Input| Projects'!$AO624,"DNSP defined",'Calc| Overheads Allocation'!C$78*'Input| Projects'!$AV624,0),0)</f>
        <v>0</v>
      </c>
      <c r="AH624" s="172" cm="1">
        <f t="array" ref="AH624">IFERROR(--('Input| Projects'!$AS624="Yes")*_xlfn.SWITCH('Input| Overheads'!$C$50,"Direct costs",'Calc| Overheads Allocation'!D$8*R624,"Internal labour",'Calc| Overheads Allocation'!D$8*R624*'Input| Projects'!$AO624,"DNSP defined",'Calc| Overheads Allocation'!D$78*'Input| Projects'!$AV624,0),0)</f>
        <v>0</v>
      </c>
      <c r="AI624" s="172" cm="1">
        <f t="array" ref="AI624">IFERROR(--('Input| Projects'!$AS624="Yes")*_xlfn.SWITCH('Input| Overheads'!$C$50,"Direct costs",'Calc| Overheads Allocation'!E$8*S624,"Internal labour",'Calc| Overheads Allocation'!E$8*S624*'Input| Projects'!$AO624,"DNSP defined",'Calc| Overheads Allocation'!E$78*'Input| Projects'!$AV624,0),0)</f>
        <v>0</v>
      </c>
      <c r="AJ624" s="172" cm="1">
        <f t="array" ref="AJ624">IFERROR(--('Input| Projects'!$AS624="Yes")*_xlfn.SWITCH('Input| Overheads'!$C$50,"Direct costs",'Calc| Overheads Allocation'!F$8*T624,"Internal labour",'Calc| Overheads Allocation'!F$8*T624*'Input| Projects'!$AO624,"DNSP defined",'Calc| Overheads Allocation'!F$78*'Input| Projects'!$AV624,0),0)</f>
        <v>0</v>
      </c>
      <c r="AK624" s="172" cm="1">
        <f t="array" ref="AK624">IFERROR(--('Input| Projects'!$AS624="Yes")*_xlfn.SWITCH('Input| Overheads'!$C$50,"Direct costs",'Calc| Overheads Allocation'!G$8*U624,"Internal labour",'Calc| Overheads Allocation'!G$8*U624*'Input| Projects'!$AO624,"DNSP defined",'Calc| Overheads Allocation'!G$78*'Input| Projects'!$AV624,0),0)</f>
        <v>0</v>
      </c>
      <c r="AL624" s="172" cm="1">
        <f t="array" ref="AL624">IFERROR(--('Input| Projects'!$AS624="Yes")*_xlfn.SWITCH('Input| Overheads'!$C$50,"Direct costs",'Calc| Overheads Allocation'!H$8*V624,"Internal labour",'Calc| Overheads Allocation'!H$8*V624*'Input| Projects'!$AO624,"DNSP defined",'Calc| Overheads Allocation'!H$78*'Input| Projects'!$AV624,0),0)</f>
        <v>0</v>
      </c>
      <c r="AM624" s="172" cm="1">
        <f t="array" ref="AM624">IFERROR(--('Input| Projects'!$AS624="Yes")*_xlfn.SWITCH('Input| Overheads'!$C$50,"Direct costs",'Calc| Overheads Allocation'!I$8*W624,"Internal labour",'Calc| Overheads Allocation'!I$8*W624*'Input| Projects'!$AO624,"DNSP defined",'Calc| Overheads Allocation'!I$78*'Input| Projects'!$AV624,0),0)</f>
        <v>0</v>
      </c>
      <c r="AN624" s="175"/>
      <c r="AO624" s="172" cm="1">
        <f t="array" ref="AO624">IFERROR(--('Input| Projects'!$AT624="Yes")*_xlfn.SWITCH('Input| Overheads'!$C$50,"Direct costs",'Calc| Overheads Allocation'!C$9*Q624,"Internal labour",'Calc| Overheads Allocation'!C$9*Q624*'Input| Projects'!$AO624,"DNSP defined",'Calc| Overheads Allocation'!C$79*'Input| Projects'!$AW624,0),0)</f>
        <v>0</v>
      </c>
      <c r="AP624" s="172" cm="1">
        <f t="array" ref="AP624">IFERROR(--('Input| Projects'!$AT624="Yes")*_xlfn.SWITCH('Input| Overheads'!$C$50,"Direct costs",'Calc| Overheads Allocation'!D$9*R624,"Internal labour",'Calc| Overheads Allocation'!D$9*R624*'Input| Projects'!$AO624,"DNSP defined",'Calc| Overheads Allocation'!D$79*'Input| Projects'!$AW624,0),0)</f>
        <v>0</v>
      </c>
      <c r="AQ624" s="172" cm="1">
        <f t="array" ref="AQ624">IFERROR(--('Input| Projects'!$AT624="Yes")*_xlfn.SWITCH('Input| Overheads'!$C$50,"Direct costs",'Calc| Overheads Allocation'!E$9*S624,"Internal labour",'Calc| Overheads Allocation'!E$9*S624*'Input| Projects'!$AO624,"DNSP defined",'Calc| Overheads Allocation'!E$79*'Input| Projects'!$AW624,0),0)</f>
        <v>0</v>
      </c>
      <c r="AR624" s="172" cm="1">
        <f t="array" ref="AR624">IFERROR(--('Input| Projects'!$AT624="Yes")*_xlfn.SWITCH('Input| Overheads'!$C$50,"Direct costs",'Calc| Overheads Allocation'!F$9*T624,"Internal labour",'Calc| Overheads Allocation'!F$9*T624*'Input| Projects'!$AO624,"DNSP defined",'Calc| Overheads Allocation'!F$79*'Input| Projects'!$AW624,0),0)</f>
        <v>0</v>
      </c>
      <c r="AS624" s="172" cm="1">
        <f t="array" ref="AS624">IFERROR(--('Input| Projects'!$AT624="Yes")*_xlfn.SWITCH('Input| Overheads'!$C$50,"Direct costs",'Calc| Overheads Allocation'!G$9*U624,"Internal labour",'Calc| Overheads Allocation'!G$9*U624*'Input| Projects'!$AO624,"DNSP defined",'Calc| Overheads Allocation'!G$79*'Input| Projects'!$AW624,0),0)</f>
        <v>0</v>
      </c>
      <c r="AT624" s="172" cm="1">
        <f t="array" ref="AT624">IFERROR(--('Input| Projects'!$AT624="Yes")*_xlfn.SWITCH('Input| Overheads'!$C$50,"Direct costs",'Calc| Overheads Allocation'!H$9*V624,"Internal labour",'Calc| Overheads Allocation'!H$9*V624*'Input| Projects'!$AO624,"DNSP defined",'Calc| Overheads Allocation'!H$79*'Input| Projects'!$AW624,0),0)</f>
        <v>0</v>
      </c>
      <c r="AU624" s="172" cm="1">
        <f t="array" ref="AU624">IFERROR(--('Input| Projects'!$AT624="Yes")*_xlfn.SWITCH('Input| Overheads'!$C$50,"Direct costs",'Calc| Overheads Allocation'!I$9*W624,"Internal labour",'Calc| Overheads Allocation'!I$9*W624*'Input| Projects'!$AO624,"DNSP defined",'Calc| Overheads Allocation'!I$79*'Input| Projects'!$AW624,0),0)</f>
        <v>0</v>
      </c>
      <c r="AV624" s="175"/>
      <c r="AW624" s="172">
        <f t="shared" si="222"/>
        <v>0</v>
      </c>
      <c r="AX624" s="172">
        <f t="shared" si="223"/>
        <v>0</v>
      </c>
      <c r="AY624" s="172">
        <f t="shared" si="224"/>
        <v>0</v>
      </c>
      <c r="AZ624" s="172">
        <f t="shared" si="225"/>
        <v>0</v>
      </c>
      <c r="BA624" s="172">
        <f t="shared" si="226"/>
        <v>0</v>
      </c>
      <c r="BB624" s="172">
        <f t="shared" si="227"/>
        <v>0</v>
      </c>
      <c r="BC624" s="172">
        <f t="shared" si="228"/>
        <v>0</v>
      </c>
      <c r="BD624" s="176"/>
      <c r="BE624" s="172">
        <f t="shared" si="229"/>
        <v>0</v>
      </c>
      <c r="BF624" s="172">
        <f t="shared" si="230"/>
        <v>0</v>
      </c>
      <c r="BG624" s="172">
        <f t="shared" si="231"/>
        <v>0</v>
      </c>
      <c r="BH624" s="172">
        <f t="shared" si="232"/>
        <v>0</v>
      </c>
      <c r="BI624" s="172">
        <f t="shared" si="233"/>
        <v>0</v>
      </c>
      <c r="BJ624" s="172">
        <f t="shared" si="234"/>
        <v>0</v>
      </c>
      <c r="BK624" s="172">
        <f t="shared" si="235"/>
        <v>0</v>
      </c>
      <c r="BL624" s="176"/>
      <c r="BM624" s="172">
        <f t="shared" si="214"/>
        <v>0</v>
      </c>
      <c r="BN624" s="172">
        <f t="shared" si="215"/>
        <v>0</v>
      </c>
      <c r="BO624" s="172">
        <f t="shared" si="216"/>
        <v>0</v>
      </c>
      <c r="BP624" s="172">
        <f t="shared" si="217"/>
        <v>0</v>
      </c>
      <c r="BQ624" s="172">
        <f t="shared" si="218"/>
        <v>0</v>
      </c>
      <c r="BR624" s="172">
        <f t="shared" si="219"/>
        <v>0</v>
      </c>
      <c r="BS624" s="172">
        <f t="shared" si="220"/>
        <v>0</v>
      </c>
      <c r="BT624" s="55"/>
      <c r="BU624" s="158">
        <f>SUMIF('Input| Projects'!$BA$8:$CX$8,RIGHT(BU$9,3),'Input| Projects'!$BA624:$CX624)</f>
        <v>0</v>
      </c>
      <c r="BV624" s="158">
        <f>SUMIF('Input| Projects'!$BA$8:$CX$8,RIGHT(BV$9,3),'Input| Projects'!$BA624:$CX624)</f>
        <v>0</v>
      </c>
      <c r="BW624" s="79" t="str">
        <f t="shared" si="221"/>
        <v/>
      </c>
    </row>
    <row r="625" spans="2:75" x14ac:dyDescent="0.2">
      <c r="B625" s="123">
        <f>IFERROR('Input| Projects'!B625,"")</f>
        <v>616</v>
      </c>
      <c r="C625" s="160" t="str">
        <f>IFERROR(IF('Input| Projects'!C625="","",'Input| Projects'!C625),"")</f>
        <v/>
      </c>
      <c r="D625" s="160" t="str">
        <f>IFERROR(IF('Input| Projects'!D625="","",'Input| Projects'!D625),"")</f>
        <v/>
      </c>
      <c r="E625" s="53"/>
      <c r="F625" s="160" t="str">
        <f>IF(LEN('Input| Projects'!F625)&gt;0,'Input| Projects'!F625,"")</f>
        <v/>
      </c>
      <c r="G625" s="160" t="str">
        <f>IF(LEN('Input| Projects'!G625)&gt;0,'Input| Projects'!G625,"")</f>
        <v/>
      </c>
      <c r="H625" s="10"/>
      <c r="I625" s="194" cm="1">
        <f t="array" ref="I625">IF(LEN($F625)&gt;0,1+IFERROR(SUMPRODUCT(TRANSPOSE('Input| Projects'!$AO625:$AQ625),INDEX('Input| Escalations'!$F$27:$L$29,,MATCH(Q$9,'Input| Escalations'!$F$21:$L$21,0))),0),0)</f>
        <v>0</v>
      </c>
      <c r="J625" s="194" cm="1">
        <f t="array" ref="J625">IF(LEN($F625)&gt;0,1+IFERROR(SUMPRODUCT(TRANSPOSE('Input| Projects'!$AO625:$AQ625),INDEX('Input| Escalations'!$F$27:$L$29,,MATCH(R$9,'Input| Escalations'!$F$21:$L$21,0))),0),0)</f>
        <v>0</v>
      </c>
      <c r="K625" s="194" cm="1">
        <f t="array" ref="K625">IF(LEN($F625)&gt;0,1+IFERROR(SUMPRODUCT(TRANSPOSE('Input| Projects'!$AO625:$AQ625),INDEX('Input| Escalations'!$F$27:$L$29,,MATCH(S$9,'Input| Escalations'!$F$21:$L$21,0))),0),0)</f>
        <v>0</v>
      </c>
      <c r="L625" s="194" cm="1">
        <f t="array" ref="L625">IF(LEN($F625)&gt;0,1+IFERROR(SUMPRODUCT(TRANSPOSE('Input| Projects'!$AO625:$AQ625),INDEX('Input| Escalations'!$F$27:$L$29,,MATCH(T$9,'Input| Escalations'!$F$21:$L$21,0))),0),0)</f>
        <v>0</v>
      </c>
      <c r="M625" s="194" cm="1">
        <f t="array" ref="M625">IF(LEN($F625)&gt;0,1+IFERROR(SUMPRODUCT(TRANSPOSE('Input| Projects'!$AO625:$AQ625),INDEX('Input| Escalations'!$F$27:$L$29,,MATCH(U$9,'Input| Escalations'!$F$21:$L$21,0))),0),0)</f>
        <v>0</v>
      </c>
      <c r="N625" s="194" cm="1">
        <f t="array" ref="N625">IF(LEN($F625)&gt;0,1+IFERROR(SUMPRODUCT(TRANSPOSE('Input| Projects'!$AO625:$AQ625),INDEX('Input| Escalations'!$F$27:$L$29,,MATCH(V$9,'Input| Escalations'!$F$21:$L$21,0))),0),0)</f>
        <v>0</v>
      </c>
      <c r="O625" s="194" cm="1">
        <f t="array" ref="O625">IF(LEN($F625)&gt;0,1+IFERROR(SUMPRODUCT(TRANSPOSE('Input| Projects'!$AO625:$AQ625),INDEX('Input| Escalations'!$F$27:$L$29,,MATCH(W$9,'Input| Escalations'!$F$21:$L$21,0))),0),0)</f>
        <v>0</v>
      </c>
      <c r="P625" s="10"/>
      <c r="Q625" s="172">
        <f>IFERROR(IF(ISNUMBER(FIND("decision",'Input| Setup'!$F$6)),'Input| Projects'!Y625,'Input| Projects'!I625)*'Input| Escalations'!$I$17*I625,0)</f>
        <v>0</v>
      </c>
      <c r="R625" s="172">
        <f>IFERROR(IF(ISNUMBER(FIND("decision",'Input| Setup'!$F$6)),'Input| Projects'!Z625,'Input| Projects'!J625)*'Input| Escalations'!$I$17*J625,0)</f>
        <v>0</v>
      </c>
      <c r="S625" s="172">
        <f>IFERROR(IF(ISNUMBER(FIND("decision",'Input| Setup'!$F$6)),'Input| Projects'!AA625,'Input| Projects'!K625)*'Input| Escalations'!$I$17*K625,0)</f>
        <v>0</v>
      </c>
      <c r="T625" s="172">
        <f>IFERROR(IF(ISNUMBER(FIND("decision",'Input| Setup'!$F$6)),'Input| Projects'!AB625,'Input| Projects'!L625)*'Input| Escalations'!$I$17*L625,0)</f>
        <v>0</v>
      </c>
      <c r="U625" s="172">
        <f>IFERROR(IF(ISNUMBER(FIND("decision",'Input| Setup'!$F$6)),'Input| Projects'!AC625,'Input| Projects'!M625)*'Input| Escalations'!$I$17*M625,0)</f>
        <v>0</v>
      </c>
      <c r="V625" s="172">
        <f>IFERROR(IF(ISNUMBER(FIND("decision",'Input| Setup'!$F$6)),'Input| Projects'!AD625,'Input| Projects'!N625)*'Input| Escalations'!$I$17*N625,0)</f>
        <v>0</v>
      </c>
      <c r="W625" s="172">
        <f>IFERROR(IF(ISNUMBER(FIND("decision",'Input| Setup'!$F$6)),'Input| Projects'!AE625,'Input| Projects'!O625)*'Input| Escalations'!$I$17*O625,0)</f>
        <v>0</v>
      </c>
      <c r="X625" s="175"/>
      <c r="Y625" s="172">
        <f>IF(ISNUMBER(FIND("decision",'Input| Setup'!$F$6)),'Input| Projects'!AG625,'Input| Projects'!Q625)*I625*'Input| Escalations'!$I$17</f>
        <v>0</v>
      </c>
      <c r="Z625" s="172">
        <f>IF(ISNUMBER(FIND("decision",'Input| Setup'!$F$6)),'Input| Projects'!AH625,'Input| Projects'!R625)*J625*'Input| Escalations'!$I$17</f>
        <v>0</v>
      </c>
      <c r="AA625" s="172">
        <f>IF(ISNUMBER(FIND("decision",'Input| Setup'!$F$6)),'Input| Projects'!AI625,'Input| Projects'!S625)*K625*'Input| Escalations'!$I$17</f>
        <v>0</v>
      </c>
      <c r="AB625" s="172">
        <f>IF(ISNUMBER(FIND("decision",'Input| Setup'!$F$6)),'Input| Projects'!AJ625,'Input| Projects'!T625)*L625*'Input| Escalations'!$I$17</f>
        <v>0</v>
      </c>
      <c r="AC625" s="172">
        <f>IF(ISNUMBER(FIND("decision",'Input| Setup'!$F$6)),'Input| Projects'!AK625,'Input| Projects'!U625)*M625*'Input| Escalations'!$I$17</f>
        <v>0</v>
      </c>
      <c r="AD625" s="172">
        <f>IF(ISNUMBER(FIND("decision",'Input| Setup'!$F$6)),'Input| Projects'!AL625,'Input| Projects'!V625)*N625*'Input| Escalations'!$I$17</f>
        <v>0</v>
      </c>
      <c r="AE625" s="172">
        <f>IF(ISNUMBER(FIND("decision",'Input| Setup'!$F$6)),'Input| Projects'!AM625,'Input| Projects'!W625)*O625*'Input| Escalations'!$I$17</f>
        <v>0</v>
      </c>
      <c r="AF625" s="175"/>
      <c r="AG625" s="172" cm="1">
        <f t="array" ref="AG625">IFERROR(--('Input| Projects'!$AS625="Yes")*_xlfn.SWITCH('Input| Overheads'!$C$50,"Direct costs",'Calc| Overheads Allocation'!C$8*Q625,"Internal labour",'Calc| Overheads Allocation'!C$8*Q625*'Input| Projects'!$AO625,"DNSP defined",'Calc| Overheads Allocation'!C$78*'Input| Projects'!$AV625,0),0)</f>
        <v>0</v>
      </c>
      <c r="AH625" s="172" cm="1">
        <f t="array" ref="AH625">IFERROR(--('Input| Projects'!$AS625="Yes")*_xlfn.SWITCH('Input| Overheads'!$C$50,"Direct costs",'Calc| Overheads Allocation'!D$8*R625,"Internal labour",'Calc| Overheads Allocation'!D$8*R625*'Input| Projects'!$AO625,"DNSP defined",'Calc| Overheads Allocation'!D$78*'Input| Projects'!$AV625,0),0)</f>
        <v>0</v>
      </c>
      <c r="AI625" s="172" cm="1">
        <f t="array" ref="AI625">IFERROR(--('Input| Projects'!$AS625="Yes")*_xlfn.SWITCH('Input| Overheads'!$C$50,"Direct costs",'Calc| Overheads Allocation'!E$8*S625,"Internal labour",'Calc| Overheads Allocation'!E$8*S625*'Input| Projects'!$AO625,"DNSP defined",'Calc| Overheads Allocation'!E$78*'Input| Projects'!$AV625,0),0)</f>
        <v>0</v>
      </c>
      <c r="AJ625" s="172" cm="1">
        <f t="array" ref="AJ625">IFERROR(--('Input| Projects'!$AS625="Yes")*_xlfn.SWITCH('Input| Overheads'!$C$50,"Direct costs",'Calc| Overheads Allocation'!F$8*T625,"Internal labour",'Calc| Overheads Allocation'!F$8*T625*'Input| Projects'!$AO625,"DNSP defined",'Calc| Overheads Allocation'!F$78*'Input| Projects'!$AV625,0),0)</f>
        <v>0</v>
      </c>
      <c r="AK625" s="172" cm="1">
        <f t="array" ref="AK625">IFERROR(--('Input| Projects'!$AS625="Yes")*_xlfn.SWITCH('Input| Overheads'!$C$50,"Direct costs",'Calc| Overheads Allocation'!G$8*U625,"Internal labour",'Calc| Overheads Allocation'!G$8*U625*'Input| Projects'!$AO625,"DNSP defined",'Calc| Overheads Allocation'!G$78*'Input| Projects'!$AV625,0),0)</f>
        <v>0</v>
      </c>
      <c r="AL625" s="172" cm="1">
        <f t="array" ref="AL625">IFERROR(--('Input| Projects'!$AS625="Yes")*_xlfn.SWITCH('Input| Overheads'!$C$50,"Direct costs",'Calc| Overheads Allocation'!H$8*V625,"Internal labour",'Calc| Overheads Allocation'!H$8*V625*'Input| Projects'!$AO625,"DNSP defined",'Calc| Overheads Allocation'!H$78*'Input| Projects'!$AV625,0),0)</f>
        <v>0</v>
      </c>
      <c r="AM625" s="172" cm="1">
        <f t="array" ref="AM625">IFERROR(--('Input| Projects'!$AS625="Yes")*_xlfn.SWITCH('Input| Overheads'!$C$50,"Direct costs",'Calc| Overheads Allocation'!I$8*W625,"Internal labour",'Calc| Overheads Allocation'!I$8*W625*'Input| Projects'!$AO625,"DNSP defined",'Calc| Overheads Allocation'!I$78*'Input| Projects'!$AV625,0),0)</f>
        <v>0</v>
      </c>
      <c r="AN625" s="175"/>
      <c r="AO625" s="172" cm="1">
        <f t="array" ref="AO625">IFERROR(--('Input| Projects'!$AT625="Yes")*_xlfn.SWITCH('Input| Overheads'!$C$50,"Direct costs",'Calc| Overheads Allocation'!C$9*Q625,"Internal labour",'Calc| Overheads Allocation'!C$9*Q625*'Input| Projects'!$AO625,"DNSP defined",'Calc| Overheads Allocation'!C$79*'Input| Projects'!$AW625,0),0)</f>
        <v>0</v>
      </c>
      <c r="AP625" s="172" cm="1">
        <f t="array" ref="AP625">IFERROR(--('Input| Projects'!$AT625="Yes")*_xlfn.SWITCH('Input| Overheads'!$C$50,"Direct costs",'Calc| Overheads Allocation'!D$9*R625,"Internal labour",'Calc| Overheads Allocation'!D$9*R625*'Input| Projects'!$AO625,"DNSP defined",'Calc| Overheads Allocation'!D$79*'Input| Projects'!$AW625,0),0)</f>
        <v>0</v>
      </c>
      <c r="AQ625" s="172" cm="1">
        <f t="array" ref="AQ625">IFERROR(--('Input| Projects'!$AT625="Yes")*_xlfn.SWITCH('Input| Overheads'!$C$50,"Direct costs",'Calc| Overheads Allocation'!E$9*S625,"Internal labour",'Calc| Overheads Allocation'!E$9*S625*'Input| Projects'!$AO625,"DNSP defined",'Calc| Overheads Allocation'!E$79*'Input| Projects'!$AW625,0),0)</f>
        <v>0</v>
      </c>
      <c r="AR625" s="172" cm="1">
        <f t="array" ref="AR625">IFERROR(--('Input| Projects'!$AT625="Yes")*_xlfn.SWITCH('Input| Overheads'!$C$50,"Direct costs",'Calc| Overheads Allocation'!F$9*T625,"Internal labour",'Calc| Overheads Allocation'!F$9*T625*'Input| Projects'!$AO625,"DNSP defined",'Calc| Overheads Allocation'!F$79*'Input| Projects'!$AW625,0),0)</f>
        <v>0</v>
      </c>
      <c r="AS625" s="172" cm="1">
        <f t="array" ref="AS625">IFERROR(--('Input| Projects'!$AT625="Yes")*_xlfn.SWITCH('Input| Overheads'!$C$50,"Direct costs",'Calc| Overheads Allocation'!G$9*U625,"Internal labour",'Calc| Overheads Allocation'!G$9*U625*'Input| Projects'!$AO625,"DNSP defined",'Calc| Overheads Allocation'!G$79*'Input| Projects'!$AW625,0),0)</f>
        <v>0</v>
      </c>
      <c r="AT625" s="172" cm="1">
        <f t="array" ref="AT625">IFERROR(--('Input| Projects'!$AT625="Yes")*_xlfn.SWITCH('Input| Overheads'!$C$50,"Direct costs",'Calc| Overheads Allocation'!H$9*V625,"Internal labour",'Calc| Overheads Allocation'!H$9*V625*'Input| Projects'!$AO625,"DNSP defined",'Calc| Overheads Allocation'!H$79*'Input| Projects'!$AW625,0),0)</f>
        <v>0</v>
      </c>
      <c r="AU625" s="172" cm="1">
        <f t="array" ref="AU625">IFERROR(--('Input| Projects'!$AT625="Yes")*_xlfn.SWITCH('Input| Overheads'!$C$50,"Direct costs",'Calc| Overheads Allocation'!I$9*W625,"Internal labour",'Calc| Overheads Allocation'!I$9*W625*'Input| Projects'!$AO625,"DNSP defined",'Calc| Overheads Allocation'!I$79*'Input| Projects'!$AW625,0),0)</f>
        <v>0</v>
      </c>
      <c r="AV625" s="175"/>
      <c r="AW625" s="172">
        <f t="shared" si="222"/>
        <v>0</v>
      </c>
      <c r="AX625" s="172">
        <f t="shared" si="223"/>
        <v>0</v>
      </c>
      <c r="AY625" s="172">
        <f t="shared" si="224"/>
        <v>0</v>
      </c>
      <c r="AZ625" s="172">
        <f t="shared" si="225"/>
        <v>0</v>
      </c>
      <c r="BA625" s="172">
        <f t="shared" si="226"/>
        <v>0</v>
      </c>
      <c r="BB625" s="172">
        <f t="shared" si="227"/>
        <v>0</v>
      </c>
      <c r="BC625" s="172">
        <f t="shared" si="228"/>
        <v>0</v>
      </c>
      <c r="BD625" s="176"/>
      <c r="BE625" s="172">
        <f t="shared" si="229"/>
        <v>0</v>
      </c>
      <c r="BF625" s="172">
        <f t="shared" si="230"/>
        <v>0</v>
      </c>
      <c r="BG625" s="172">
        <f t="shared" si="231"/>
        <v>0</v>
      </c>
      <c r="BH625" s="172">
        <f t="shared" si="232"/>
        <v>0</v>
      </c>
      <c r="BI625" s="172">
        <f t="shared" si="233"/>
        <v>0</v>
      </c>
      <c r="BJ625" s="172">
        <f t="shared" si="234"/>
        <v>0</v>
      </c>
      <c r="BK625" s="172">
        <f t="shared" si="235"/>
        <v>0</v>
      </c>
      <c r="BL625" s="176"/>
      <c r="BM625" s="172">
        <f t="shared" si="214"/>
        <v>0</v>
      </c>
      <c r="BN625" s="172">
        <f t="shared" si="215"/>
        <v>0</v>
      </c>
      <c r="BO625" s="172">
        <f t="shared" si="216"/>
        <v>0</v>
      </c>
      <c r="BP625" s="172">
        <f t="shared" si="217"/>
        <v>0</v>
      </c>
      <c r="BQ625" s="172">
        <f t="shared" si="218"/>
        <v>0</v>
      </c>
      <c r="BR625" s="172">
        <f t="shared" si="219"/>
        <v>0</v>
      </c>
      <c r="BS625" s="172">
        <f t="shared" si="220"/>
        <v>0</v>
      </c>
      <c r="BT625" s="55"/>
      <c r="BU625" s="158">
        <f>SUMIF('Input| Projects'!$BA$8:$CX$8,RIGHT(BU$9,3),'Input| Projects'!$BA625:$CX625)</f>
        <v>0</v>
      </c>
      <c r="BV625" s="158">
        <f>SUMIF('Input| Projects'!$BA$8:$CX$8,RIGHT(BV$9,3),'Input| Projects'!$BA625:$CX625)</f>
        <v>0</v>
      </c>
      <c r="BW625" s="79" t="str">
        <f t="shared" si="221"/>
        <v/>
      </c>
    </row>
    <row r="626" spans="2:75" x14ac:dyDescent="0.2">
      <c r="B626" s="123">
        <f>IFERROR('Input| Projects'!B626,"")</f>
        <v>617</v>
      </c>
      <c r="C626" s="160" t="str">
        <f>IFERROR(IF('Input| Projects'!C626="","",'Input| Projects'!C626),"")</f>
        <v/>
      </c>
      <c r="D626" s="160" t="str">
        <f>IFERROR(IF('Input| Projects'!D626="","",'Input| Projects'!D626),"")</f>
        <v/>
      </c>
      <c r="E626" s="53"/>
      <c r="F626" s="160" t="str">
        <f>IF(LEN('Input| Projects'!F626)&gt;0,'Input| Projects'!F626,"")</f>
        <v/>
      </c>
      <c r="G626" s="160" t="str">
        <f>IF(LEN('Input| Projects'!G626)&gt;0,'Input| Projects'!G626,"")</f>
        <v/>
      </c>
      <c r="H626" s="10"/>
      <c r="I626" s="194" cm="1">
        <f t="array" ref="I626">IF(LEN($F626)&gt;0,1+IFERROR(SUMPRODUCT(TRANSPOSE('Input| Projects'!$AO626:$AQ626),INDEX('Input| Escalations'!$F$27:$L$29,,MATCH(Q$9,'Input| Escalations'!$F$21:$L$21,0))),0),0)</f>
        <v>0</v>
      </c>
      <c r="J626" s="194" cm="1">
        <f t="array" ref="J626">IF(LEN($F626)&gt;0,1+IFERROR(SUMPRODUCT(TRANSPOSE('Input| Projects'!$AO626:$AQ626),INDEX('Input| Escalations'!$F$27:$L$29,,MATCH(R$9,'Input| Escalations'!$F$21:$L$21,0))),0),0)</f>
        <v>0</v>
      </c>
      <c r="K626" s="194" cm="1">
        <f t="array" ref="K626">IF(LEN($F626)&gt;0,1+IFERROR(SUMPRODUCT(TRANSPOSE('Input| Projects'!$AO626:$AQ626),INDEX('Input| Escalations'!$F$27:$L$29,,MATCH(S$9,'Input| Escalations'!$F$21:$L$21,0))),0),0)</f>
        <v>0</v>
      </c>
      <c r="L626" s="194" cm="1">
        <f t="array" ref="L626">IF(LEN($F626)&gt;0,1+IFERROR(SUMPRODUCT(TRANSPOSE('Input| Projects'!$AO626:$AQ626),INDEX('Input| Escalations'!$F$27:$L$29,,MATCH(T$9,'Input| Escalations'!$F$21:$L$21,0))),0),0)</f>
        <v>0</v>
      </c>
      <c r="M626" s="194" cm="1">
        <f t="array" ref="M626">IF(LEN($F626)&gt;0,1+IFERROR(SUMPRODUCT(TRANSPOSE('Input| Projects'!$AO626:$AQ626),INDEX('Input| Escalations'!$F$27:$L$29,,MATCH(U$9,'Input| Escalations'!$F$21:$L$21,0))),0),0)</f>
        <v>0</v>
      </c>
      <c r="N626" s="194" cm="1">
        <f t="array" ref="N626">IF(LEN($F626)&gt;0,1+IFERROR(SUMPRODUCT(TRANSPOSE('Input| Projects'!$AO626:$AQ626),INDEX('Input| Escalations'!$F$27:$L$29,,MATCH(V$9,'Input| Escalations'!$F$21:$L$21,0))),0),0)</f>
        <v>0</v>
      </c>
      <c r="O626" s="194" cm="1">
        <f t="array" ref="O626">IF(LEN($F626)&gt;0,1+IFERROR(SUMPRODUCT(TRANSPOSE('Input| Projects'!$AO626:$AQ626),INDEX('Input| Escalations'!$F$27:$L$29,,MATCH(W$9,'Input| Escalations'!$F$21:$L$21,0))),0),0)</f>
        <v>0</v>
      </c>
      <c r="P626" s="10"/>
      <c r="Q626" s="172">
        <f>IFERROR(IF(ISNUMBER(FIND("decision",'Input| Setup'!$F$6)),'Input| Projects'!Y626,'Input| Projects'!I626)*'Input| Escalations'!$I$17*I626,0)</f>
        <v>0</v>
      </c>
      <c r="R626" s="172">
        <f>IFERROR(IF(ISNUMBER(FIND("decision",'Input| Setup'!$F$6)),'Input| Projects'!Z626,'Input| Projects'!J626)*'Input| Escalations'!$I$17*J626,0)</f>
        <v>0</v>
      </c>
      <c r="S626" s="172">
        <f>IFERROR(IF(ISNUMBER(FIND("decision",'Input| Setup'!$F$6)),'Input| Projects'!AA626,'Input| Projects'!K626)*'Input| Escalations'!$I$17*K626,0)</f>
        <v>0</v>
      </c>
      <c r="T626" s="172">
        <f>IFERROR(IF(ISNUMBER(FIND("decision",'Input| Setup'!$F$6)),'Input| Projects'!AB626,'Input| Projects'!L626)*'Input| Escalations'!$I$17*L626,0)</f>
        <v>0</v>
      </c>
      <c r="U626" s="172">
        <f>IFERROR(IF(ISNUMBER(FIND("decision",'Input| Setup'!$F$6)),'Input| Projects'!AC626,'Input| Projects'!M626)*'Input| Escalations'!$I$17*M626,0)</f>
        <v>0</v>
      </c>
      <c r="V626" s="172">
        <f>IFERROR(IF(ISNUMBER(FIND("decision",'Input| Setup'!$F$6)),'Input| Projects'!AD626,'Input| Projects'!N626)*'Input| Escalations'!$I$17*N626,0)</f>
        <v>0</v>
      </c>
      <c r="W626" s="172">
        <f>IFERROR(IF(ISNUMBER(FIND("decision",'Input| Setup'!$F$6)),'Input| Projects'!AE626,'Input| Projects'!O626)*'Input| Escalations'!$I$17*O626,0)</f>
        <v>0</v>
      </c>
      <c r="X626" s="175"/>
      <c r="Y626" s="172">
        <f>IF(ISNUMBER(FIND("decision",'Input| Setup'!$F$6)),'Input| Projects'!AG626,'Input| Projects'!Q626)*I626*'Input| Escalations'!$I$17</f>
        <v>0</v>
      </c>
      <c r="Z626" s="172">
        <f>IF(ISNUMBER(FIND("decision",'Input| Setup'!$F$6)),'Input| Projects'!AH626,'Input| Projects'!R626)*J626*'Input| Escalations'!$I$17</f>
        <v>0</v>
      </c>
      <c r="AA626" s="172">
        <f>IF(ISNUMBER(FIND("decision",'Input| Setup'!$F$6)),'Input| Projects'!AI626,'Input| Projects'!S626)*K626*'Input| Escalations'!$I$17</f>
        <v>0</v>
      </c>
      <c r="AB626" s="172">
        <f>IF(ISNUMBER(FIND("decision",'Input| Setup'!$F$6)),'Input| Projects'!AJ626,'Input| Projects'!T626)*L626*'Input| Escalations'!$I$17</f>
        <v>0</v>
      </c>
      <c r="AC626" s="172">
        <f>IF(ISNUMBER(FIND("decision",'Input| Setup'!$F$6)),'Input| Projects'!AK626,'Input| Projects'!U626)*M626*'Input| Escalations'!$I$17</f>
        <v>0</v>
      </c>
      <c r="AD626" s="172">
        <f>IF(ISNUMBER(FIND("decision",'Input| Setup'!$F$6)),'Input| Projects'!AL626,'Input| Projects'!V626)*N626*'Input| Escalations'!$I$17</f>
        <v>0</v>
      </c>
      <c r="AE626" s="172">
        <f>IF(ISNUMBER(FIND("decision",'Input| Setup'!$F$6)),'Input| Projects'!AM626,'Input| Projects'!W626)*O626*'Input| Escalations'!$I$17</f>
        <v>0</v>
      </c>
      <c r="AF626" s="175"/>
      <c r="AG626" s="172" cm="1">
        <f t="array" ref="AG626">IFERROR(--('Input| Projects'!$AS626="Yes")*_xlfn.SWITCH('Input| Overheads'!$C$50,"Direct costs",'Calc| Overheads Allocation'!C$8*Q626,"Internal labour",'Calc| Overheads Allocation'!C$8*Q626*'Input| Projects'!$AO626,"DNSP defined",'Calc| Overheads Allocation'!C$78*'Input| Projects'!$AV626,0),0)</f>
        <v>0</v>
      </c>
      <c r="AH626" s="172" cm="1">
        <f t="array" ref="AH626">IFERROR(--('Input| Projects'!$AS626="Yes")*_xlfn.SWITCH('Input| Overheads'!$C$50,"Direct costs",'Calc| Overheads Allocation'!D$8*R626,"Internal labour",'Calc| Overheads Allocation'!D$8*R626*'Input| Projects'!$AO626,"DNSP defined",'Calc| Overheads Allocation'!D$78*'Input| Projects'!$AV626,0),0)</f>
        <v>0</v>
      </c>
      <c r="AI626" s="172" cm="1">
        <f t="array" ref="AI626">IFERROR(--('Input| Projects'!$AS626="Yes")*_xlfn.SWITCH('Input| Overheads'!$C$50,"Direct costs",'Calc| Overheads Allocation'!E$8*S626,"Internal labour",'Calc| Overheads Allocation'!E$8*S626*'Input| Projects'!$AO626,"DNSP defined",'Calc| Overheads Allocation'!E$78*'Input| Projects'!$AV626,0),0)</f>
        <v>0</v>
      </c>
      <c r="AJ626" s="172" cm="1">
        <f t="array" ref="AJ626">IFERROR(--('Input| Projects'!$AS626="Yes")*_xlfn.SWITCH('Input| Overheads'!$C$50,"Direct costs",'Calc| Overheads Allocation'!F$8*T626,"Internal labour",'Calc| Overheads Allocation'!F$8*T626*'Input| Projects'!$AO626,"DNSP defined",'Calc| Overheads Allocation'!F$78*'Input| Projects'!$AV626,0),0)</f>
        <v>0</v>
      </c>
      <c r="AK626" s="172" cm="1">
        <f t="array" ref="AK626">IFERROR(--('Input| Projects'!$AS626="Yes")*_xlfn.SWITCH('Input| Overheads'!$C$50,"Direct costs",'Calc| Overheads Allocation'!G$8*U626,"Internal labour",'Calc| Overheads Allocation'!G$8*U626*'Input| Projects'!$AO626,"DNSP defined",'Calc| Overheads Allocation'!G$78*'Input| Projects'!$AV626,0),0)</f>
        <v>0</v>
      </c>
      <c r="AL626" s="172" cm="1">
        <f t="array" ref="AL626">IFERROR(--('Input| Projects'!$AS626="Yes")*_xlfn.SWITCH('Input| Overheads'!$C$50,"Direct costs",'Calc| Overheads Allocation'!H$8*V626,"Internal labour",'Calc| Overheads Allocation'!H$8*V626*'Input| Projects'!$AO626,"DNSP defined",'Calc| Overheads Allocation'!H$78*'Input| Projects'!$AV626,0),0)</f>
        <v>0</v>
      </c>
      <c r="AM626" s="172" cm="1">
        <f t="array" ref="AM626">IFERROR(--('Input| Projects'!$AS626="Yes")*_xlfn.SWITCH('Input| Overheads'!$C$50,"Direct costs",'Calc| Overheads Allocation'!I$8*W626,"Internal labour",'Calc| Overheads Allocation'!I$8*W626*'Input| Projects'!$AO626,"DNSP defined",'Calc| Overheads Allocation'!I$78*'Input| Projects'!$AV626,0),0)</f>
        <v>0</v>
      </c>
      <c r="AN626" s="175"/>
      <c r="AO626" s="172" cm="1">
        <f t="array" ref="AO626">IFERROR(--('Input| Projects'!$AT626="Yes")*_xlfn.SWITCH('Input| Overheads'!$C$50,"Direct costs",'Calc| Overheads Allocation'!C$9*Q626,"Internal labour",'Calc| Overheads Allocation'!C$9*Q626*'Input| Projects'!$AO626,"DNSP defined",'Calc| Overheads Allocation'!C$79*'Input| Projects'!$AW626,0),0)</f>
        <v>0</v>
      </c>
      <c r="AP626" s="172" cm="1">
        <f t="array" ref="AP626">IFERROR(--('Input| Projects'!$AT626="Yes")*_xlfn.SWITCH('Input| Overheads'!$C$50,"Direct costs",'Calc| Overheads Allocation'!D$9*R626,"Internal labour",'Calc| Overheads Allocation'!D$9*R626*'Input| Projects'!$AO626,"DNSP defined",'Calc| Overheads Allocation'!D$79*'Input| Projects'!$AW626,0),0)</f>
        <v>0</v>
      </c>
      <c r="AQ626" s="172" cm="1">
        <f t="array" ref="AQ626">IFERROR(--('Input| Projects'!$AT626="Yes")*_xlfn.SWITCH('Input| Overheads'!$C$50,"Direct costs",'Calc| Overheads Allocation'!E$9*S626,"Internal labour",'Calc| Overheads Allocation'!E$9*S626*'Input| Projects'!$AO626,"DNSP defined",'Calc| Overheads Allocation'!E$79*'Input| Projects'!$AW626,0),0)</f>
        <v>0</v>
      </c>
      <c r="AR626" s="172" cm="1">
        <f t="array" ref="AR626">IFERROR(--('Input| Projects'!$AT626="Yes")*_xlfn.SWITCH('Input| Overheads'!$C$50,"Direct costs",'Calc| Overheads Allocation'!F$9*T626,"Internal labour",'Calc| Overheads Allocation'!F$9*T626*'Input| Projects'!$AO626,"DNSP defined",'Calc| Overheads Allocation'!F$79*'Input| Projects'!$AW626,0),0)</f>
        <v>0</v>
      </c>
      <c r="AS626" s="172" cm="1">
        <f t="array" ref="AS626">IFERROR(--('Input| Projects'!$AT626="Yes")*_xlfn.SWITCH('Input| Overheads'!$C$50,"Direct costs",'Calc| Overheads Allocation'!G$9*U626,"Internal labour",'Calc| Overheads Allocation'!G$9*U626*'Input| Projects'!$AO626,"DNSP defined",'Calc| Overheads Allocation'!G$79*'Input| Projects'!$AW626,0),0)</f>
        <v>0</v>
      </c>
      <c r="AT626" s="172" cm="1">
        <f t="array" ref="AT626">IFERROR(--('Input| Projects'!$AT626="Yes")*_xlfn.SWITCH('Input| Overheads'!$C$50,"Direct costs",'Calc| Overheads Allocation'!H$9*V626,"Internal labour",'Calc| Overheads Allocation'!H$9*V626*'Input| Projects'!$AO626,"DNSP defined",'Calc| Overheads Allocation'!H$79*'Input| Projects'!$AW626,0),0)</f>
        <v>0</v>
      </c>
      <c r="AU626" s="172" cm="1">
        <f t="array" ref="AU626">IFERROR(--('Input| Projects'!$AT626="Yes")*_xlfn.SWITCH('Input| Overheads'!$C$50,"Direct costs",'Calc| Overheads Allocation'!I$9*W626,"Internal labour",'Calc| Overheads Allocation'!I$9*W626*'Input| Projects'!$AO626,"DNSP defined",'Calc| Overheads Allocation'!I$79*'Input| Projects'!$AW626,0),0)</f>
        <v>0</v>
      </c>
      <c r="AV626" s="175"/>
      <c r="AW626" s="172">
        <f t="shared" si="222"/>
        <v>0</v>
      </c>
      <c r="AX626" s="172">
        <f t="shared" si="223"/>
        <v>0</v>
      </c>
      <c r="AY626" s="172">
        <f t="shared" si="224"/>
        <v>0</v>
      </c>
      <c r="AZ626" s="172">
        <f t="shared" si="225"/>
        <v>0</v>
      </c>
      <c r="BA626" s="172">
        <f t="shared" si="226"/>
        <v>0</v>
      </c>
      <c r="BB626" s="172">
        <f t="shared" si="227"/>
        <v>0</v>
      </c>
      <c r="BC626" s="172">
        <f t="shared" si="228"/>
        <v>0</v>
      </c>
      <c r="BD626" s="176"/>
      <c r="BE626" s="172">
        <f t="shared" si="229"/>
        <v>0</v>
      </c>
      <c r="BF626" s="172">
        <f t="shared" si="230"/>
        <v>0</v>
      </c>
      <c r="BG626" s="172">
        <f t="shared" si="231"/>
        <v>0</v>
      </c>
      <c r="BH626" s="172">
        <f t="shared" si="232"/>
        <v>0</v>
      </c>
      <c r="BI626" s="172">
        <f t="shared" si="233"/>
        <v>0</v>
      </c>
      <c r="BJ626" s="172">
        <f t="shared" si="234"/>
        <v>0</v>
      </c>
      <c r="BK626" s="172">
        <f t="shared" si="235"/>
        <v>0</v>
      </c>
      <c r="BL626" s="176"/>
      <c r="BM626" s="172">
        <f t="shared" si="214"/>
        <v>0</v>
      </c>
      <c r="BN626" s="172">
        <f t="shared" si="215"/>
        <v>0</v>
      </c>
      <c r="BO626" s="172">
        <f t="shared" si="216"/>
        <v>0</v>
      </c>
      <c r="BP626" s="172">
        <f t="shared" si="217"/>
        <v>0</v>
      </c>
      <c r="BQ626" s="172">
        <f t="shared" si="218"/>
        <v>0</v>
      </c>
      <c r="BR626" s="172">
        <f t="shared" si="219"/>
        <v>0</v>
      </c>
      <c r="BS626" s="172">
        <f t="shared" si="220"/>
        <v>0</v>
      </c>
      <c r="BT626" s="55"/>
      <c r="BU626" s="158">
        <f>SUMIF('Input| Projects'!$BA$8:$CX$8,RIGHT(BU$9,3),'Input| Projects'!$BA626:$CX626)</f>
        <v>0</v>
      </c>
      <c r="BV626" s="158">
        <f>SUMIF('Input| Projects'!$BA$8:$CX$8,RIGHT(BV$9,3),'Input| Projects'!$BA626:$CX626)</f>
        <v>0</v>
      </c>
      <c r="BW626" s="79" t="str">
        <f t="shared" si="221"/>
        <v/>
      </c>
    </row>
    <row r="627" spans="2:75" x14ac:dyDescent="0.2">
      <c r="B627" s="123">
        <f>IFERROR('Input| Projects'!B627,"")</f>
        <v>618</v>
      </c>
      <c r="C627" s="160" t="str">
        <f>IFERROR(IF('Input| Projects'!C627="","",'Input| Projects'!C627),"")</f>
        <v/>
      </c>
      <c r="D627" s="160" t="str">
        <f>IFERROR(IF('Input| Projects'!D627="","",'Input| Projects'!D627),"")</f>
        <v/>
      </c>
      <c r="E627" s="53"/>
      <c r="F627" s="160" t="str">
        <f>IF(LEN('Input| Projects'!F627)&gt;0,'Input| Projects'!F627,"")</f>
        <v/>
      </c>
      <c r="G627" s="160" t="str">
        <f>IF(LEN('Input| Projects'!G627)&gt;0,'Input| Projects'!G627,"")</f>
        <v/>
      </c>
      <c r="H627" s="10"/>
      <c r="I627" s="194" cm="1">
        <f t="array" ref="I627">IF(LEN($F627)&gt;0,1+IFERROR(SUMPRODUCT(TRANSPOSE('Input| Projects'!$AO627:$AQ627),INDEX('Input| Escalations'!$F$27:$L$29,,MATCH(Q$9,'Input| Escalations'!$F$21:$L$21,0))),0),0)</f>
        <v>0</v>
      </c>
      <c r="J627" s="194" cm="1">
        <f t="array" ref="J627">IF(LEN($F627)&gt;0,1+IFERROR(SUMPRODUCT(TRANSPOSE('Input| Projects'!$AO627:$AQ627),INDEX('Input| Escalations'!$F$27:$L$29,,MATCH(R$9,'Input| Escalations'!$F$21:$L$21,0))),0),0)</f>
        <v>0</v>
      </c>
      <c r="K627" s="194" cm="1">
        <f t="array" ref="K627">IF(LEN($F627)&gt;0,1+IFERROR(SUMPRODUCT(TRANSPOSE('Input| Projects'!$AO627:$AQ627),INDEX('Input| Escalations'!$F$27:$L$29,,MATCH(S$9,'Input| Escalations'!$F$21:$L$21,0))),0),0)</f>
        <v>0</v>
      </c>
      <c r="L627" s="194" cm="1">
        <f t="array" ref="L627">IF(LEN($F627)&gt;0,1+IFERROR(SUMPRODUCT(TRANSPOSE('Input| Projects'!$AO627:$AQ627),INDEX('Input| Escalations'!$F$27:$L$29,,MATCH(T$9,'Input| Escalations'!$F$21:$L$21,0))),0),0)</f>
        <v>0</v>
      </c>
      <c r="M627" s="194" cm="1">
        <f t="array" ref="M627">IF(LEN($F627)&gt;0,1+IFERROR(SUMPRODUCT(TRANSPOSE('Input| Projects'!$AO627:$AQ627),INDEX('Input| Escalations'!$F$27:$L$29,,MATCH(U$9,'Input| Escalations'!$F$21:$L$21,0))),0),0)</f>
        <v>0</v>
      </c>
      <c r="N627" s="194" cm="1">
        <f t="array" ref="N627">IF(LEN($F627)&gt;0,1+IFERROR(SUMPRODUCT(TRANSPOSE('Input| Projects'!$AO627:$AQ627),INDEX('Input| Escalations'!$F$27:$L$29,,MATCH(V$9,'Input| Escalations'!$F$21:$L$21,0))),0),0)</f>
        <v>0</v>
      </c>
      <c r="O627" s="194" cm="1">
        <f t="array" ref="O627">IF(LEN($F627)&gt;0,1+IFERROR(SUMPRODUCT(TRANSPOSE('Input| Projects'!$AO627:$AQ627),INDEX('Input| Escalations'!$F$27:$L$29,,MATCH(W$9,'Input| Escalations'!$F$21:$L$21,0))),0),0)</f>
        <v>0</v>
      </c>
      <c r="P627" s="10"/>
      <c r="Q627" s="172">
        <f>IFERROR(IF(ISNUMBER(FIND("decision",'Input| Setup'!$F$6)),'Input| Projects'!Y627,'Input| Projects'!I627)*'Input| Escalations'!$I$17*I627,0)</f>
        <v>0</v>
      </c>
      <c r="R627" s="172">
        <f>IFERROR(IF(ISNUMBER(FIND("decision",'Input| Setup'!$F$6)),'Input| Projects'!Z627,'Input| Projects'!J627)*'Input| Escalations'!$I$17*J627,0)</f>
        <v>0</v>
      </c>
      <c r="S627" s="172">
        <f>IFERROR(IF(ISNUMBER(FIND("decision",'Input| Setup'!$F$6)),'Input| Projects'!AA627,'Input| Projects'!K627)*'Input| Escalations'!$I$17*K627,0)</f>
        <v>0</v>
      </c>
      <c r="T627" s="172">
        <f>IFERROR(IF(ISNUMBER(FIND("decision",'Input| Setup'!$F$6)),'Input| Projects'!AB627,'Input| Projects'!L627)*'Input| Escalations'!$I$17*L627,0)</f>
        <v>0</v>
      </c>
      <c r="U627" s="172">
        <f>IFERROR(IF(ISNUMBER(FIND("decision",'Input| Setup'!$F$6)),'Input| Projects'!AC627,'Input| Projects'!M627)*'Input| Escalations'!$I$17*M627,0)</f>
        <v>0</v>
      </c>
      <c r="V627" s="172">
        <f>IFERROR(IF(ISNUMBER(FIND("decision",'Input| Setup'!$F$6)),'Input| Projects'!AD627,'Input| Projects'!N627)*'Input| Escalations'!$I$17*N627,0)</f>
        <v>0</v>
      </c>
      <c r="W627" s="172">
        <f>IFERROR(IF(ISNUMBER(FIND("decision",'Input| Setup'!$F$6)),'Input| Projects'!AE627,'Input| Projects'!O627)*'Input| Escalations'!$I$17*O627,0)</f>
        <v>0</v>
      </c>
      <c r="X627" s="175"/>
      <c r="Y627" s="172">
        <f>IF(ISNUMBER(FIND("decision",'Input| Setup'!$F$6)),'Input| Projects'!AG627,'Input| Projects'!Q627)*I627*'Input| Escalations'!$I$17</f>
        <v>0</v>
      </c>
      <c r="Z627" s="172">
        <f>IF(ISNUMBER(FIND("decision",'Input| Setup'!$F$6)),'Input| Projects'!AH627,'Input| Projects'!R627)*J627*'Input| Escalations'!$I$17</f>
        <v>0</v>
      </c>
      <c r="AA627" s="172">
        <f>IF(ISNUMBER(FIND("decision",'Input| Setup'!$F$6)),'Input| Projects'!AI627,'Input| Projects'!S627)*K627*'Input| Escalations'!$I$17</f>
        <v>0</v>
      </c>
      <c r="AB627" s="172">
        <f>IF(ISNUMBER(FIND("decision",'Input| Setup'!$F$6)),'Input| Projects'!AJ627,'Input| Projects'!T627)*L627*'Input| Escalations'!$I$17</f>
        <v>0</v>
      </c>
      <c r="AC627" s="172">
        <f>IF(ISNUMBER(FIND("decision",'Input| Setup'!$F$6)),'Input| Projects'!AK627,'Input| Projects'!U627)*M627*'Input| Escalations'!$I$17</f>
        <v>0</v>
      </c>
      <c r="AD627" s="172">
        <f>IF(ISNUMBER(FIND("decision",'Input| Setup'!$F$6)),'Input| Projects'!AL627,'Input| Projects'!V627)*N627*'Input| Escalations'!$I$17</f>
        <v>0</v>
      </c>
      <c r="AE627" s="172">
        <f>IF(ISNUMBER(FIND("decision",'Input| Setup'!$F$6)),'Input| Projects'!AM627,'Input| Projects'!W627)*O627*'Input| Escalations'!$I$17</f>
        <v>0</v>
      </c>
      <c r="AF627" s="175"/>
      <c r="AG627" s="172" cm="1">
        <f t="array" ref="AG627">IFERROR(--('Input| Projects'!$AS627="Yes")*_xlfn.SWITCH('Input| Overheads'!$C$50,"Direct costs",'Calc| Overheads Allocation'!C$8*Q627,"Internal labour",'Calc| Overheads Allocation'!C$8*Q627*'Input| Projects'!$AO627,"DNSP defined",'Calc| Overheads Allocation'!C$78*'Input| Projects'!$AV627,0),0)</f>
        <v>0</v>
      </c>
      <c r="AH627" s="172" cm="1">
        <f t="array" ref="AH627">IFERROR(--('Input| Projects'!$AS627="Yes")*_xlfn.SWITCH('Input| Overheads'!$C$50,"Direct costs",'Calc| Overheads Allocation'!D$8*R627,"Internal labour",'Calc| Overheads Allocation'!D$8*R627*'Input| Projects'!$AO627,"DNSP defined",'Calc| Overheads Allocation'!D$78*'Input| Projects'!$AV627,0),0)</f>
        <v>0</v>
      </c>
      <c r="AI627" s="172" cm="1">
        <f t="array" ref="AI627">IFERROR(--('Input| Projects'!$AS627="Yes")*_xlfn.SWITCH('Input| Overheads'!$C$50,"Direct costs",'Calc| Overheads Allocation'!E$8*S627,"Internal labour",'Calc| Overheads Allocation'!E$8*S627*'Input| Projects'!$AO627,"DNSP defined",'Calc| Overheads Allocation'!E$78*'Input| Projects'!$AV627,0),0)</f>
        <v>0</v>
      </c>
      <c r="AJ627" s="172" cm="1">
        <f t="array" ref="AJ627">IFERROR(--('Input| Projects'!$AS627="Yes")*_xlfn.SWITCH('Input| Overheads'!$C$50,"Direct costs",'Calc| Overheads Allocation'!F$8*T627,"Internal labour",'Calc| Overheads Allocation'!F$8*T627*'Input| Projects'!$AO627,"DNSP defined",'Calc| Overheads Allocation'!F$78*'Input| Projects'!$AV627,0),0)</f>
        <v>0</v>
      </c>
      <c r="AK627" s="172" cm="1">
        <f t="array" ref="AK627">IFERROR(--('Input| Projects'!$AS627="Yes")*_xlfn.SWITCH('Input| Overheads'!$C$50,"Direct costs",'Calc| Overheads Allocation'!G$8*U627,"Internal labour",'Calc| Overheads Allocation'!G$8*U627*'Input| Projects'!$AO627,"DNSP defined",'Calc| Overheads Allocation'!G$78*'Input| Projects'!$AV627,0),0)</f>
        <v>0</v>
      </c>
      <c r="AL627" s="172" cm="1">
        <f t="array" ref="AL627">IFERROR(--('Input| Projects'!$AS627="Yes")*_xlfn.SWITCH('Input| Overheads'!$C$50,"Direct costs",'Calc| Overheads Allocation'!H$8*V627,"Internal labour",'Calc| Overheads Allocation'!H$8*V627*'Input| Projects'!$AO627,"DNSP defined",'Calc| Overheads Allocation'!H$78*'Input| Projects'!$AV627,0),0)</f>
        <v>0</v>
      </c>
      <c r="AM627" s="172" cm="1">
        <f t="array" ref="AM627">IFERROR(--('Input| Projects'!$AS627="Yes")*_xlfn.SWITCH('Input| Overheads'!$C$50,"Direct costs",'Calc| Overheads Allocation'!I$8*W627,"Internal labour",'Calc| Overheads Allocation'!I$8*W627*'Input| Projects'!$AO627,"DNSP defined",'Calc| Overheads Allocation'!I$78*'Input| Projects'!$AV627,0),0)</f>
        <v>0</v>
      </c>
      <c r="AN627" s="175"/>
      <c r="AO627" s="172" cm="1">
        <f t="array" ref="AO627">IFERROR(--('Input| Projects'!$AT627="Yes")*_xlfn.SWITCH('Input| Overheads'!$C$50,"Direct costs",'Calc| Overheads Allocation'!C$9*Q627,"Internal labour",'Calc| Overheads Allocation'!C$9*Q627*'Input| Projects'!$AO627,"DNSP defined",'Calc| Overheads Allocation'!C$79*'Input| Projects'!$AW627,0),0)</f>
        <v>0</v>
      </c>
      <c r="AP627" s="172" cm="1">
        <f t="array" ref="AP627">IFERROR(--('Input| Projects'!$AT627="Yes")*_xlfn.SWITCH('Input| Overheads'!$C$50,"Direct costs",'Calc| Overheads Allocation'!D$9*R627,"Internal labour",'Calc| Overheads Allocation'!D$9*R627*'Input| Projects'!$AO627,"DNSP defined",'Calc| Overheads Allocation'!D$79*'Input| Projects'!$AW627,0),0)</f>
        <v>0</v>
      </c>
      <c r="AQ627" s="172" cm="1">
        <f t="array" ref="AQ627">IFERROR(--('Input| Projects'!$AT627="Yes")*_xlfn.SWITCH('Input| Overheads'!$C$50,"Direct costs",'Calc| Overheads Allocation'!E$9*S627,"Internal labour",'Calc| Overheads Allocation'!E$9*S627*'Input| Projects'!$AO627,"DNSP defined",'Calc| Overheads Allocation'!E$79*'Input| Projects'!$AW627,0),0)</f>
        <v>0</v>
      </c>
      <c r="AR627" s="172" cm="1">
        <f t="array" ref="AR627">IFERROR(--('Input| Projects'!$AT627="Yes")*_xlfn.SWITCH('Input| Overheads'!$C$50,"Direct costs",'Calc| Overheads Allocation'!F$9*T627,"Internal labour",'Calc| Overheads Allocation'!F$9*T627*'Input| Projects'!$AO627,"DNSP defined",'Calc| Overheads Allocation'!F$79*'Input| Projects'!$AW627,0),0)</f>
        <v>0</v>
      </c>
      <c r="AS627" s="172" cm="1">
        <f t="array" ref="AS627">IFERROR(--('Input| Projects'!$AT627="Yes")*_xlfn.SWITCH('Input| Overheads'!$C$50,"Direct costs",'Calc| Overheads Allocation'!G$9*U627,"Internal labour",'Calc| Overheads Allocation'!G$9*U627*'Input| Projects'!$AO627,"DNSP defined",'Calc| Overheads Allocation'!G$79*'Input| Projects'!$AW627,0),0)</f>
        <v>0</v>
      </c>
      <c r="AT627" s="172" cm="1">
        <f t="array" ref="AT627">IFERROR(--('Input| Projects'!$AT627="Yes")*_xlfn.SWITCH('Input| Overheads'!$C$50,"Direct costs",'Calc| Overheads Allocation'!H$9*V627,"Internal labour",'Calc| Overheads Allocation'!H$9*V627*'Input| Projects'!$AO627,"DNSP defined",'Calc| Overheads Allocation'!H$79*'Input| Projects'!$AW627,0),0)</f>
        <v>0</v>
      </c>
      <c r="AU627" s="172" cm="1">
        <f t="array" ref="AU627">IFERROR(--('Input| Projects'!$AT627="Yes")*_xlfn.SWITCH('Input| Overheads'!$C$50,"Direct costs",'Calc| Overheads Allocation'!I$9*W627,"Internal labour",'Calc| Overheads Allocation'!I$9*W627*'Input| Projects'!$AO627,"DNSP defined",'Calc| Overheads Allocation'!I$79*'Input| Projects'!$AW627,0),0)</f>
        <v>0</v>
      </c>
      <c r="AV627" s="175"/>
      <c r="AW627" s="172">
        <f t="shared" si="222"/>
        <v>0</v>
      </c>
      <c r="AX627" s="172">
        <f t="shared" si="223"/>
        <v>0</v>
      </c>
      <c r="AY627" s="172">
        <f t="shared" si="224"/>
        <v>0</v>
      </c>
      <c r="AZ627" s="172">
        <f t="shared" si="225"/>
        <v>0</v>
      </c>
      <c r="BA627" s="172">
        <f t="shared" si="226"/>
        <v>0</v>
      </c>
      <c r="BB627" s="172">
        <f t="shared" si="227"/>
        <v>0</v>
      </c>
      <c r="BC627" s="172">
        <f t="shared" si="228"/>
        <v>0</v>
      </c>
      <c r="BD627" s="176"/>
      <c r="BE627" s="172">
        <f t="shared" si="229"/>
        <v>0</v>
      </c>
      <c r="BF627" s="172">
        <f t="shared" si="230"/>
        <v>0</v>
      </c>
      <c r="BG627" s="172">
        <f t="shared" si="231"/>
        <v>0</v>
      </c>
      <c r="BH627" s="172">
        <f t="shared" si="232"/>
        <v>0</v>
      </c>
      <c r="BI627" s="172">
        <f t="shared" si="233"/>
        <v>0</v>
      </c>
      <c r="BJ627" s="172">
        <f t="shared" si="234"/>
        <v>0</v>
      </c>
      <c r="BK627" s="172">
        <f t="shared" si="235"/>
        <v>0</v>
      </c>
      <c r="BL627" s="176"/>
      <c r="BM627" s="172">
        <f t="shared" si="214"/>
        <v>0</v>
      </c>
      <c r="BN627" s="172">
        <f t="shared" si="215"/>
        <v>0</v>
      </c>
      <c r="BO627" s="172">
        <f t="shared" si="216"/>
        <v>0</v>
      </c>
      <c r="BP627" s="172">
        <f t="shared" si="217"/>
        <v>0</v>
      </c>
      <c r="BQ627" s="172">
        <f t="shared" si="218"/>
        <v>0</v>
      </c>
      <c r="BR627" s="172">
        <f t="shared" si="219"/>
        <v>0</v>
      </c>
      <c r="BS627" s="172">
        <f t="shared" si="220"/>
        <v>0</v>
      </c>
      <c r="BT627" s="55"/>
      <c r="BU627" s="158">
        <f>SUMIF('Input| Projects'!$BA$8:$CX$8,RIGHT(BU$9,3),'Input| Projects'!$BA627:$CX627)</f>
        <v>0</v>
      </c>
      <c r="BV627" s="158">
        <f>SUMIF('Input| Projects'!$BA$8:$CX$8,RIGHT(BV$9,3),'Input| Projects'!$BA627:$CX627)</f>
        <v>0</v>
      </c>
      <c r="BW627" s="79" t="str">
        <f t="shared" si="221"/>
        <v/>
      </c>
    </row>
    <row r="628" spans="2:75" x14ac:dyDescent="0.2">
      <c r="B628" s="123">
        <f>IFERROR('Input| Projects'!B628,"")</f>
        <v>619</v>
      </c>
      <c r="C628" s="160" t="str">
        <f>IFERROR(IF('Input| Projects'!C628="","",'Input| Projects'!C628),"")</f>
        <v/>
      </c>
      <c r="D628" s="160" t="str">
        <f>IFERROR(IF('Input| Projects'!D628="","",'Input| Projects'!D628),"")</f>
        <v/>
      </c>
      <c r="E628" s="53"/>
      <c r="F628" s="160" t="str">
        <f>IF(LEN('Input| Projects'!F628)&gt;0,'Input| Projects'!F628,"")</f>
        <v/>
      </c>
      <c r="G628" s="160" t="str">
        <f>IF(LEN('Input| Projects'!G628)&gt;0,'Input| Projects'!G628,"")</f>
        <v/>
      </c>
      <c r="H628" s="10"/>
      <c r="I628" s="194" cm="1">
        <f t="array" ref="I628">IF(LEN($F628)&gt;0,1+IFERROR(SUMPRODUCT(TRANSPOSE('Input| Projects'!$AO628:$AQ628),INDEX('Input| Escalations'!$F$27:$L$29,,MATCH(Q$9,'Input| Escalations'!$F$21:$L$21,0))),0),0)</f>
        <v>0</v>
      </c>
      <c r="J628" s="194" cm="1">
        <f t="array" ref="J628">IF(LEN($F628)&gt;0,1+IFERROR(SUMPRODUCT(TRANSPOSE('Input| Projects'!$AO628:$AQ628),INDEX('Input| Escalations'!$F$27:$L$29,,MATCH(R$9,'Input| Escalations'!$F$21:$L$21,0))),0),0)</f>
        <v>0</v>
      </c>
      <c r="K628" s="194" cm="1">
        <f t="array" ref="K628">IF(LEN($F628)&gt;0,1+IFERROR(SUMPRODUCT(TRANSPOSE('Input| Projects'!$AO628:$AQ628),INDEX('Input| Escalations'!$F$27:$L$29,,MATCH(S$9,'Input| Escalations'!$F$21:$L$21,0))),0),0)</f>
        <v>0</v>
      </c>
      <c r="L628" s="194" cm="1">
        <f t="array" ref="L628">IF(LEN($F628)&gt;0,1+IFERROR(SUMPRODUCT(TRANSPOSE('Input| Projects'!$AO628:$AQ628),INDEX('Input| Escalations'!$F$27:$L$29,,MATCH(T$9,'Input| Escalations'!$F$21:$L$21,0))),0),0)</f>
        <v>0</v>
      </c>
      <c r="M628" s="194" cm="1">
        <f t="array" ref="M628">IF(LEN($F628)&gt;0,1+IFERROR(SUMPRODUCT(TRANSPOSE('Input| Projects'!$AO628:$AQ628),INDEX('Input| Escalations'!$F$27:$L$29,,MATCH(U$9,'Input| Escalations'!$F$21:$L$21,0))),0),0)</f>
        <v>0</v>
      </c>
      <c r="N628" s="194" cm="1">
        <f t="array" ref="N628">IF(LEN($F628)&gt;0,1+IFERROR(SUMPRODUCT(TRANSPOSE('Input| Projects'!$AO628:$AQ628),INDEX('Input| Escalations'!$F$27:$L$29,,MATCH(V$9,'Input| Escalations'!$F$21:$L$21,0))),0),0)</f>
        <v>0</v>
      </c>
      <c r="O628" s="194" cm="1">
        <f t="array" ref="O628">IF(LEN($F628)&gt;0,1+IFERROR(SUMPRODUCT(TRANSPOSE('Input| Projects'!$AO628:$AQ628),INDEX('Input| Escalations'!$F$27:$L$29,,MATCH(W$9,'Input| Escalations'!$F$21:$L$21,0))),0),0)</f>
        <v>0</v>
      </c>
      <c r="P628" s="10"/>
      <c r="Q628" s="172">
        <f>IFERROR(IF(ISNUMBER(FIND("decision",'Input| Setup'!$F$6)),'Input| Projects'!Y628,'Input| Projects'!I628)*'Input| Escalations'!$I$17*I628,0)</f>
        <v>0</v>
      </c>
      <c r="R628" s="172">
        <f>IFERROR(IF(ISNUMBER(FIND("decision",'Input| Setup'!$F$6)),'Input| Projects'!Z628,'Input| Projects'!J628)*'Input| Escalations'!$I$17*J628,0)</f>
        <v>0</v>
      </c>
      <c r="S628" s="172">
        <f>IFERROR(IF(ISNUMBER(FIND("decision",'Input| Setup'!$F$6)),'Input| Projects'!AA628,'Input| Projects'!K628)*'Input| Escalations'!$I$17*K628,0)</f>
        <v>0</v>
      </c>
      <c r="T628" s="172">
        <f>IFERROR(IF(ISNUMBER(FIND("decision",'Input| Setup'!$F$6)),'Input| Projects'!AB628,'Input| Projects'!L628)*'Input| Escalations'!$I$17*L628,0)</f>
        <v>0</v>
      </c>
      <c r="U628" s="172">
        <f>IFERROR(IF(ISNUMBER(FIND("decision",'Input| Setup'!$F$6)),'Input| Projects'!AC628,'Input| Projects'!M628)*'Input| Escalations'!$I$17*M628,0)</f>
        <v>0</v>
      </c>
      <c r="V628" s="172">
        <f>IFERROR(IF(ISNUMBER(FIND("decision",'Input| Setup'!$F$6)),'Input| Projects'!AD628,'Input| Projects'!N628)*'Input| Escalations'!$I$17*N628,0)</f>
        <v>0</v>
      </c>
      <c r="W628" s="172">
        <f>IFERROR(IF(ISNUMBER(FIND("decision",'Input| Setup'!$F$6)),'Input| Projects'!AE628,'Input| Projects'!O628)*'Input| Escalations'!$I$17*O628,0)</f>
        <v>0</v>
      </c>
      <c r="X628" s="175"/>
      <c r="Y628" s="172">
        <f>IF(ISNUMBER(FIND("decision",'Input| Setup'!$F$6)),'Input| Projects'!AG628,'Input| Projects'!Q628)*I628*'Input| Escalations'!$I$17</f>
        <v>0</v>
      </c>
      <c r="Z628" s="172">
        <f>IF(ISNUMBER(FIND("decision",'Input| Setup'!$F$6)),'Input| Projects'!AH628,'Input| Projects'!R628)*J628*'Input| Escalations'!$I$17</f>
        <v>0</v>
      </c>
      <c r="AA628" s="172">
        <f>IF(ISNUMBER(FIND("decision",'Input| Setup'!$F$6)),'Input| Projects'!AI628,'Input| Projects'!S628)*K628*'Input| Escalations'!$I$17</f>
        <v>0</v>
      </c>
      <c r="AB628" s="172">
        <f>IF(ISNUMBER(FIND("decision",'Input| Setup'!$F$6)),'Input| Projects'!AJ628,'Input| Projects'!T628)*L628*'Input| Escalations'!$I$17</f>
        <v>0</v>
      </c>
      <c r="AC628" s="172">
        <f>IF(ISNUMBER(FIND("decision",'Input| Setup'!$F$6)),'Input| Projects'!AK628,'Input| Projects'!U628)*M628*'Input| Escalations'!$I$17</f>
        <v>0</v>
      </c>
      <c r="AD628" s="172">
        <f>IF(ISNUMBER(FIND("decision",'Input| Setup'!$F$6)),'Input| Projects'!AL628,'Input| Projects'!V628)*N628*'Input| Escalations'!$I$17</f>
        <v>0</v>
      </c>
      <c r="AE628" s="172">
        <f>IF(ISNUMBER(FIND("decision",'Input| Setup'!$F$6)),'Input| Projects'!AM628,'Input| Projects'!W628)*O628*'Input| Escalations'!$I$17</f>
        <v>0</v>
      </c>
      <c r="AF628" s="175"/>
      <c r="AG628" s="172" cm="1">
        <f t="array" ref="AG628">IFERROR(--('Input| Projects'!$AS628="Yes")*_xlfn.SWITCH('Input| Overheads'!$C$50,"Direct costs",'Calc| Overheads Allocation'!C$8*Q628,"Internal labour",'Calc| Overheads Allocation'!C$8*Q628*'Input| Projects'!$AO628,"DNSP defined",'Calc| Overheads Allocation'!C$78*'Input| Projects'!$AV628,0),0)</f>
        <v>0</v>
      </c>
      <c r="AH628" s="172" cm="1">
        <f t="array" ref="AH628">IFERROR(--('Input| Projects'!$AS628="Yes")*_xlfn.SWITCH('Input| Overheads'!$C$50,"Direct costs",'Calc| Overheads Allocation'!D$8*R628,"Internal labour",'Calc| Overheads Allocation'!D$8*R628*'Input| Projects'!$AO628,"DNSP defined",'Calc| Overheads Allocation'!D$78*'Input| Projects'!$AV628,0),0)</f>
        <v>0</v>
      </c>
      <c r="AI628" s="172" cm="1">
        <f t="array" ref="AI628">IFERROR(--('Input| Projects'!$AS628="Yes")*_xlfn.SWITCH('Input| Overheads'!$C$50,"Direct costs",'Calc| Overheads Allocation'!E$8*S628,"Internal labour",'Calc| Overheads Allocation'!E$8*S628*'Input| Projects'!$AO628,"DNSP defined",'Calc| Overheads Allocation'!E$78*'Input| Projects'!$AV628,0),0)</f>
        <v>0</v>
      </c>
      <c r="AJ628" s="172" cm="1">
        <f t="array" ref="AJ628">IFERROR(--('Input| Projects'!$AS628="Yes")*_xlfn.SWITCH('Input| Overheads'!$C$50,"Direct costs",'Calc| Overheads Allocation'!F$8*T628,"Internal labour",'Calc| Overheads Allocation'!F$8*T628*'Input| Projects'!$AO628,"DNSP defined",'Calc| Overheads Allocation'!F$78*'Input| Projects'!$AV628,0),0)</f>
        <v>0</v>
      </c>
      <c r="AK628" s="172" cm="1">
        <f t="array" ref="AK628">IFERROR(--('Input| Projects'!$AS628="Yes")*_xlfn.SWITCH('Input| Overheads'!$C$50,"Direct costs",'Calc| Overheads Allocation'!G$8*U628,"Internal labour",'Calc| Overheads Allocation'!G$8*U628*'Input| Projects'!$AO628,"DNSP defined",'Calc| Overheads Allocation'!G$78*'Input| Projects'!$AV628,0),0)</f>
        <v>0</v>
      </c>
      <c r="AL628" s="172" cm="1">
        <f t="array" ref="AL628">IFERROR(--('Input| Projects'!$AS628="Yes")*_xlfn.SWITCH('Input| Overheads'!$C$50,"Direct costs",'Calc| Overheads Allocation'!H$8*V628,"Internal labour",'Calc| Overheads Allocation'!H$8*V628*'Input| Projects'!$AO628,"DNSP defined",'Calc| Overheads Allocation'!H$78*'Input| Projects'!$AV628,0),0)</f>
        <v>0</v>
      </c>
      <c r="AM628" s="172" cm="1">
        <f t="array" ref="AM628">IFERROR(--('Input| Projects'!$AS628="Yes")*_xlfn.SWITCH('Input| Overheads'!$C$50,"Direct costs",'Calc| Overheads Allocation'!I$8*W628,"Internal labour",'Calc| Overheads Allocation'!I$8*W628*'Input| Projects'!$AO628,"DNSP defined",'Calc| Overheads Allocation'!I$78*'Input| Projects'!$AV628,0),0)</f>
        <v>0</v>
      </c>
      <c r="AN628" s="175"/>
      <c r="AO628" s="172" cm="1">
        <f t="array" ref="AO628">IFERROR(--('Input| Projects'!$AT628="Yes")*_xlfn.SWITCH('Input| Overheads'!$C$50,"Direct costs",'Calc| Overheads Allocation'!C$9*Q628,"Internal labour",'Calc| Overheads Allocation'!C$9*Q628*'Input| Projects'!$AO628,"DNSP defined",'Calc| Overheads Allocation'!C$79*'Input| Projects'!$AW628,0),0)</f>
        <v>0</v>
      </c>
      <c r="AP628" s="172" cm="1">
        <f t="array" ref="AP628">IFERROR(--('Input| Projects'!$AT628="Yes")*_xlfn.SWITCH('Input| Overheads'!$C$50,"Direct costs",'Calc| Overheads Allocation'!D$9*R628,"Internal labour",'Calc| Overheads Allocation'!D$9*R628*'Input| Projects'!$AO628,"DNSP defined",'Calc| Overheads Allocation'!D$79*'Input| Projects'!$AW628,0),0)</f>
        <v>0</v>
      </c>
      <c r="AQ628" s="172" cm="1">
        <f t="array" ref="AQ628">IFERROR(--('Input| Projects'!$AT628="Yes")*_xlfn.SWITCH('Input| Overheads'!$C$50,"Direct costs",'Calc| Overheads Allocation'!E$9*S628,"Internal labour",'Calc| Overheads Allocation'!E$9*S628*'Input| Projects'!$AO628,"DNSP defined",'Calc| Overheads Allocation'!E$79*'Input| Projects'!$AW628,0),0)</f>
        <v>0</v>
      </c>
      <c r="AR628" s="172" cm="1">
        <f t="array" ref="AR628">IFERROR(--('Input| Projects'!$AT628="Yes")*_xlfn.SWITCH('Input| Overheads'!$C$50,"Direct costs",'Calc| Overheads Allocation'!F$9*T628,"Internal labour",'Calc| Overheads Allocation'!F$9*T628*'Input| Projects'!$AO628,"DNSP defined",'Calc| Overheads Allocation'!F$79*'Input| Projects'!$AW628,0),0)</f>
        <v>0</v>
      </c>
      <c r="AS628" s="172" cm="1">
        <f t="array" ref="AS628">IFERROR(--('Input| Projects'!$AT628="Yes")*_xlfn.SWITCH('Input| Overheads'!$C$50,"Direct costs",'Calc| Overheads Allocation'!G$9*U628,"Internal labour",'Calc| Overheads Allocation'!G$9*U628*'Input| Projects'!$AO628,"DNSP defined",'Calc| Overheads Allocation'!G$79*'Input| Projects'!$AW628,0),0)</f>
        <v>0</v>
      </c>
      <c r="AT628" s="172" cm="1">
        <f t="array" ref="AT628">IFERROR(--('Input| Projects'!$AT628="Yes")*_xlfn.SWITCH('Input| Overheads'!$C$50,"Direct costs",'Calc| Overheads Allocation'!H$9*V628,"Internal labour",'Calc| Overheads Allocation'!H$9*V628*'Input| Projects'!$AO628,"DNSP defined",'Calc| Overheads Allocation'!H$79*'Input| Projects'!$AW628,0),0)</f>
        <v>0</v>
      </c>
      <c r="AU628" s="172" cm="1">
        <f t="array" ref="AU628">IFERROR(--('Input| Projects'!$AT628="Yes")*_xlfn.SWITCH('Input| Overheads'!$C$50,"Direct costs",'Calc| Overheads Allocation'!I$9*W628,"Internal labour",'Calc| Overheads Allocation'!I$9*W628*'Input| Projects'!$AO628,"DNSP defined",'Calc| Overheads Allocation'!I$79*'Input| Projects'!$AW628,0),0)</f>
        <v>0</v>
      </c>
      <c r="AV628" s="175"/>
      <c r="AW628" s="172">
        <f t="shared" si="222"/>
        <v>0</v>
      </c>
      <c r="AX628" s="172">
        <f t="shared" si="223"/>
        <v>0</v>
      </c>
      <c r="AY628" s="172">
        <f t="shared" si="224"/>
        <v>0</v>
      </c>
      <c r="AZ628" s="172">
        <f t="shared" si="225"/>
        <v>0</v>
      </c>
      <c r="BA628" s="172">
        <f t="shared" si="226"/>
        <v>0</v>
      </c>
      <c r="BB628" s="172">
        <f t="shared" si="227"/>
        <v>0</v>
      </c>
      <c r="BC628" s="172">
        <f t="shared" si="228"/>
        <v>0</v>
      </c>
      <c r="BD628" s="176"/>
      <c r="BE628" s="172">
        <f t="shared" si="229"/>
        <v>0</v>
      </c>
      <c r="BF628" s="172">
        <f t="shared" si="230"/>
        <v>0</v>
      </c>
      <c r="BG628" s="172">
        <f t="shared" si="231"/>
        <v>0</v>
      </c>
      <c r="BH628" s="172">
        <f t="shared" si="232"/>
        <v>0</v>
      </c>
      <c r="BI628" s="172">
        <f t="shared" si="233"/>
        <v>0</v>
      </c>
      <c r="BJ628" s="172">
        <f t="shared" si="234"/>
        <v>0</v>
      </c>
      <c r="BK628" s="172">
        <f t="shared" si="235"/>
        <v>0</v>
      </c>
      <c r="BL628" s="176"/>
      <c r="BM628" s="172">
        <f t="shared" si="214"/>
        <v>0</v>
      </c>
      <c r="BN628" s="172">
        <f t="shared" si="215"/>
        <v>0</v>
      </c>
      <c r="BO628" s="172">
        <f t="shared" si="216"/>
        <v>0</v>
      </c>
      <c r="BP628" s="172">
        <f t="shared" si="217"/>
        <v>0</v>
      </c>
      <c r="BQ628" s="172">
        <f t="shared" si="218"/>
        <v>0</v>
      </c>
      <c r="BR628" s="172">
        <f t="shared" si="219"/>
        <v>0</v>
      </c>
      <c r="BS628" s="172">
        <f t="shared" si="220"/>
        <v>0</v>
      </c>
      <c r="BT628" s="55"/>
      <c r="BU628" s="158">
        <f>SUMIF('Input| Projects'!$BA$8:$CX$8,RIGHT(BU$9,3),'Input| Projects'!$BA628:$CX628)</f>
        <v>0</v>
      </c>
      <c r="BV628" s="158">
        <f>SUMIF('Input| Projects'!$BA$8:$CX$8,RIGHT(BV$9,3),'Input| Projects'!$BA628:$CX628)</f>
        <v>0</v>
      </c>
      <c r="BW628" s="79" t="str">
        <f t="shared" si="221"/>
        <v/>
      </c>
    </row>
    <row r="629" spans="2:75" x14ac:dyDescent="0.2">
      <c r="B629" s="123">
        <f>IFERROR('Input| Projects'!B629,"")</f>
        <v>620</v>
      </c>
      <c r="C629" s="160" t="str">
        <f>IFERROR(IF('Input| Projects'!C629="","",'Input| Projects'!C629),"")</f>
        <v/>
      </c>
      <c r="D629" s="160" t="str">
        <f>IFERROR(IF('Input| Projects'!D629="","",'Input| Projects'!D629),"")</f>
        <v/>
      </c>
      <c r="E629" s="53"/>
      <c r="F629" s="160" t="str">
        <f>IF(LEN('Input| Projects'!F629)&gt;0,'Input| Projects'!F629,"")</f>
        <v/>
      </c>
      <c r="G629" s="160" t="str">
        <f>IF(LEN('Input| Projects'!G629)&gt;0,'Input| Projects'!G629,"")</f>
        <v/>
      </c>
      <c r="H629" s="10"/>
      <c r="I629" s="194" cm="1">
        <f t="array" ref="I629">IF(LEN($F629)&gt;0,1+IFERROR(SUMPRODUCT(TRANSPOSE('Input| Projects'!$AO629:$AQ629),INDEX('Input| Escalations'!$F$27:$L$29,,MATCH(Q$9,'Input| Escalations'!$F$21:$L$21,0))),0),0)</f>
        <v>0</v>
      </c>
      <c r="J629" s="194" cm="1">
        <f t="array" ref="J629">IF(LEN($F629)&gt;0,1+IFERROR(SUMPRODUCT(TRANSPOSE('Input| Projects'!$AO629:$AQ629),INDEX('Input| Escalations'!$F$27:$L$29,,MATCH(R$9,'Input| Escalations'!$F$21:$L$21,0))),0),0)</f>
        <v>0</v>
      </c>
      <c r="K629" s="194" cm="1">
        <f t="array" ref="K629">IF(LEN($F629)&gt;0,1+IFERROR(SUMPRODUCT(TRANSPOSE('Input| Projects'!$AO629:$AQ629),INDEX('Input| Escalations'!$F$27:$L$29,,MATCH(S$9,'Input| Escalations'!$F$21:$L$21,0))),0),0)</f>
        <v>0</v>
      </c>
      <c r="L629" s="194" cm="1">
        <f t="array" ref="L629">IF(LEN($F629)&gt;0,1+IFERROR(SUMPRODUCT(TRANSPOSE('Input| Projects'!$AO629:$AQ629),INDEX('Input| Escalations'!$F$27:$L$29,,MATCH(T$9,'Input| Escalations'!$F$21:$L$21,0))),0),0)</f>
        <v>0</v>
      </c>
      <c r="M629" s="194" cm="1">
        <f t="array" ref="M629">IF(LEN($F629)&gt;0,1+IFERROR(SUMPRODUCT(TRANSPOSE('Input| Projects'!$AO629:$AQ629),INDEX('Input| Escalations'!$F$27:$L$29,,MATCH(U$9,'Input| Escalations'!$F$21:$L$21,0))),0),0)</f>
        <v>0</v>
      </c>
      <c r="N629" s="194" cm="1">
        <f t="array" ref="N629">IF(LEN($F629)&gt;0,1+IFERROR(SUMPRODUCT(TRANSPOSE('Input| Projects'!$AO629:$AQ629),INDEX('Input| Escalations'!$F$27:$L$29,,MATCH(V$9,'Input| Escalations'!$F$21:$L$21,0))),0),0)</f>
        <v>0</v>
      </c>
      <c r="O629" s="194" cm="1">
        <f t="array" ref="O629">IF(LEN($F629)&gt;0,1+IFERROR(SUMPRODUCT(TRANSPOSE('Input| Projects'!$AO629:$AQ629),INDEX('Input| Escalations'!$F$27:$L$29,,MATCH(W$9,'Input| Escalations'!$F$21:$L$21,0))),0),0)</f>
        <v>0</v>
      </c>
      <c r="P629" s="10"/>
      <c r="Q629" s="172">
        <f>IFERROR(IF(ISNUMBER(FIND("decision",'Input| Setup'!$F$6)),'Input| Projects'!Y629,'Input| Projects'!I629)*'Input| Escalations'!$I$17*I629,0)</f>
        <v>0</v>
      </c>
      <c r="R629" s="172">
        <f>IFERROR(IF(ISNUMBER(FIND("decision",'Input| Setup'!$F$6)),'Input| Projects'!Z629,'Input| Projects'!J629)*'Input| Escalations'!$I$17*J629,0)</f>
        <v>0</v>
      </c>
      <c r="S629" s="172">
        <f>IFERROR(IF(ISNUMBER(FIND("decision",'Input| Setup'!$F$6)),'Input| Projects'!AA629,'Input| Projects'!K629)*'Input| Escalations'!$I$17*K629,0)</f>
        <v>0</v>
      </c>
      <c r="T629" s="172">
        <f>IFERROR(IF(ISNUMBER(FIND("decision",'Input| Setup'!$F$6)),'Input| Projects'!AB629,'Input| Projects'!L629)*'Input| Escalations'!$I$17*L629,0)</f>
        <v>0</v>
      </c>
      <c r="U629" s="172">
        <f>IFERROR(IF(ISNUMBER(FIND("decision",'Input| Setup'!$F$6)),'Input| Projects'!AC629,'Input| Projects'!M629)*'Input| Escalations'!$I$17*M629,0)</f>
        <v>0</v>
      </c>
      <c r="V629" s="172">
        <f>IFERROR(IF(ISNUMBER(FIND("decision",'Input| Setup'!$F$6)),'Input| Projects'!AD629,'Input| Projects'!N629)*'Input| Escalations'!$I$17*N629,0)</f>
        <v>0</v>
      </c>
      <c r="W629" s="172">
        <f>IFERROR(IF(ISNUMBER(FIND("decision",'Input| Setup'!$F$6)),'Input| Projects'!AE629,'Input| Projects'!O629)*'Input| Escalations'!$I$17*O629,0)</f>
        <v>0</v>
      </c>
      <c r="X629" s="175"/>
      <c r="Y629" s="172">
        <f>IF(ISNUMBER(FIND("decision",'Input| Setup'!$F$6)),'Input| Projects'!AG629,'Input| Projects'!Q629)*I629*'Input| Escalations'!$I$17</f>
        <v>0</v>
      </c>
      <c r="Z629" s="172">
        <f>IF(ISNUMBER(FIND("decision",'Input| Setup'!$F$6)),'Input| Projects'!AH629,'Input| Projects'!R629)*J629*'Input| Escalations'!$I$17</f>
        <v>0</v>
      </c>
      <c r="AA629" s="172">
        <f>IF(ISNUMBER(FIND("decision",'Input| Setup'!$F$6)),'Input| Projects'!AI629,'Input| Projects'!S629)*K629*'Input| Escalations'!$I$17</f>
        <v>0</v>
      </c>
      <c r="AB629" s="172">
        <f>IF(ISNUMBER(FIND("decision",'Input| Setup'!$F$6)),'Input| Projects'!AJ629,'Input| Projects'!T629)*L629*'Input| Escalations'!$I$17</f>
        <v>0</v>
      </c>
      <c r="AC629" s="172">
        <f>IF(ISNUMBER(FIND("decision",'Input| Setup'!$F$6)),'Input| Projects'!AK629,'Input| Projects'!U629)*M629*'Input| Escalations'!$I$17</f>
        <v>0</v>
      </c>
      <c r="AD629" s="172">
        <f>IF(ISNUMBER(FIND("decision",'Input| Setup'!$F$6)),'Input| Projects'!AL629,'Input| Projects'!V629)*N629*'Input| Escalations'!$I$17</f>
        <v>0</v>
      </c>
      <c r="AE629" s="172">
        <f>IF(ISNUMBER(FIND("decision",'Input| Setup'!$F$6)),'Input| Projects'!AM629,'Input| Projects'!W629)*O629*'Input| Escalations'!$I$17</f>
        <v>0</v>
      </c>
      <c r="AF629" s="175"/>
      <c r="AG629" s="172" cm="1">
        <f t="array" ref="AG629">IFERROR(--('Input| Projects'!$AS629="Yes")*_xlfn.SWITCH('Input| Overheads'!$C$50,"Direct costs",'Calc| Overheads Allocation'!C$8*Q629,"Internal labour",'Calc| Overheads Allocation'!C$8*Q629*'Input| Projects'!$AO629,"DNSP defined",'Calc| Overheads Allocation'!C$78*'Input| Projects'!$AV629,0),0)</f>
        <v>0</v>
      </c>
      <c r="AH629" s="172" cm="1">
        <f t="array" ref="AH629">IFERROR(--('Input| Projects'!$AS629="Yes")*_xlfn.SWITCH('Input| Overheads'!$C$50,"Direct costs",'Calc| Overheads Allocation'!D$8*R629,"Internal labour",'Calc| Overheads Allocation'!D$8*R629*'Input| Projects'!$AO629,"DNSP defined",'Calc| Overheads Allocation'!D$78*'Input| Projects'!$AV629,0),0)</f>
        <v>0</v>
      </c>
      <c r="AI629" s="172" cm="1">
        <f t="array" ref="AI629">IFERROR(--('Input| Projects'!$AS629="Yes")*_xlfn.SWITCH('Input| Overheads'!$C$50,"Direct costs",'Calc| Overheads Allocation'!E$8*S629,"Internal labour",'Calc| Overheads Allocation'!E$8*S629*'Input| Projects'!$AO629,"DNSP defined",'Calc| Overheads Allocation'!E$78*'Input| Projects'!$AV629,0),0)</f>
        <v>0</v>
      </c>
      <c r="AJ629" s="172" cm="1">
        <f t="array" ref="AJ629">IFERROR(--('Input| Projects'!$AS629="Yes")*_xlfn.SWITCH('Input| Overheads'!$C$50,"Direct costs",'Calc| Overheads Allocation'!F$8*T629,"Internal labour",'Calc| Overheads Allocation'!F$8*T629*'Input| Projects'!$AO629,"DNSP defined",'Calc| Overheads Allocation'!F$78*'Input| Projects'!$AV629,0),0)</f>
        <v>0</v>
      </c>
      <c r="AK629" s="172" cm="1">
        <f t="array" ref="AK629">IFERROR(--('Input| Projects'!$AS629="Yes")*_xlfn.SWITCH('Input| Overheads'!$C$50,"Direct costs",'Calc| Overheads Allocation'!G$8*U629,"Internal labour",'Calc| Overheads Allocation'!G$8*U629*'Input| Projects'!$AO629,"DNSP defined",'Calc| Overheads Allocation'!G$78*'Input| Projects'!$AV629,0),0)</f>
        <v>0</v>
      </c>
      <c r="AL629" s="172" cm="1">
        <f t="array" ref="AL629">IFERROR(--('Input| Projects'!$AS629="Yes")*_xlfn.SWITCH('Input| Overheads'!$C$50,"Direct costs",'Calc| Overheads Allocation'!H$8*V629,"Internal labour",'Calc| Overheads Allocation'!H$8*V629*'Input| Projects'!$AO629,"DNSP defined",'Calc| Overheads Allocation'!H$78*'Input| Projects'!$AV629,0),0)</f>
        <v>0</v>
      </c>
      <c r="AM629" s="172" cm="1">
        <f t="array" ref="AM629">IFERROR(--('Input| Projects'!$AS629="Yes")*_xlfn.SWITCH('Input| Overheads'!$C$50,"Direct costs",'Calc| Overheads Allocation'!I$8*W629,"Internal labour",'Calc| Overheads Allocation'!I$8*W629*'Input| Projects'!$AO629,"DNSP defined",'Calc| Overheads Allocation'!I$78*'Input| Projects'!$AV629,0),0)</f>
        <v>0</v>
      </c>
      <c r="AN629" s="175"/>
      <c r="AO629" s="172" cm="1">
        <f t="array" ref="AO629">IFERROR(--('Input| Projects'!$AT629="Yes")*_xlfn.SWITCH('Input| Overheads'!$C$50,"Direct costs",'Calc| Overheads Allocation'!C$9*Q629,"Internal labour",'Calc| Overheads Allocation'!C$9*Q629*'Input| Projects'!$AO629,"DNSP defined",'Calc| Overheads Allocation'!C$79*'Input| Projects'!$AW629,0),0)</f>
        <v>0</v>
      </c>
      <c r="AP629" s="172" cm="1">
        <f t="array" ref="AP629">IFERROR(--('Input| Projects'!$AT629="Yes")*_xlfn.SWITCH('Input| Overheads'!$C$50,"Direct costs",'Calc| Overheads Allocation'!D$9*R629,"Internal labour",'Calc| Overheads Allocation'!D$9*R629*'Input| Projects'!$AO629,"DNSP defined",'Calc| Overheads Allocation'!D$79*'Input| Projects'!$AW629,0),0)</f>
        <v>0</v>
      </c>
      <c r="AQ629" s="172" cm="1">
        <f t="array" ref="AQ629">IFERROR(--('Input| Projects'!$AT629="Yes")*_xlfn.SWITCH('Input| Overheads'!$C$50,"Direct costs",'Calc| Overheads Allocation'!E$9*S629,"Internal labour",'Calc| Overheads Allocation'!E$9*S629*'Input| Projects'!$AO629,"DNSP defined",'Calc| Overheads Allocation'!E$79*'Input| Projects'!$AW629,0),0)</f>
        <v>0</v>
      </c>
      <c r="AR629" s="172" cm="1">
        <f t="array" ref="AR629">IFERROR(--('Input| Projects'!$AT629="Yes")*_xlfn.SWITCH('Input| Overheads'!$C$50,"Direct costs",'Calc| Overheads Allocation'!F$9*T629,"Internal labour",'Calc| Overheads Allocation'!F$9*T629*'Input| Projects'!$AO629,"DNSP defined",'Calc| Overheads Allocation'!F$79*'Input| Projects'!$AW629,0),0)</f>
        <v>0</v>
      </c>
      <c r="AS629" s="172" cm="1">
        <f t="array" ref="AS629">IFERROR(--('Input| Projects'!$AT629="Yes")*_xlfn.SWITCH('Input| Overheads'!$C$50,"Direct costs",'Calc| Overheads Allocation'!G$9*U629,"Internal labour",'Calc| Overheads Allocation'!G$9*U629*'Input| Projects'!$AO629,"DNSP defined",'Calc| Overheads Allocation'!G$79*'Input| Projects'!$AW629,0),0)</f>
        <v>0</v>
      </c>
      <c r="AT629" s="172" cm="1">
        <f t="array" ref="AT629">IFERROR(--('Input| Projects'!$AT629="Yes")*_xlfn.SWITCH('Input| Overheads'!$C$50,"Direct costs",'Calc| Overheads Allocation'!H$9*V629,"Internal labour",'Calc| Overheads Allocation'!H$9*V629*'Input| Projects'!$AO629,"DNSP defined",'Calc| Overheads Allocation'!H$79*'Input| Projects'!$AW629,0),0)</f>
        <v>0</v>
      </c>
      <c r="AU629" s="172" cm="1">
        <f t="array" ref="AU629">IFERROR(--('Input| Projects'!$AT629="Yes")*_xlfn.SWITCH('Input| Overheads'!$C$50,"Direct costs",'Calc| Overheads Allocation'!I$9*W629,"Internal labour",'Calc| Overheads Allocation'!I$9*W629*'Input| Projects'!$AO629,"DNSP defined",'Calc| Overheads Allocation'!I$79*'Input| Projects'!$AW629,0),0)</f>
        <v>0</v>
      </c>
      <c r="AV629" s="175"/>
      <c r="AW629" s="172">
        <f t="shared" si="222"/>
        <v>0</v>
      </c>
      <c r="AX629" s="172">
        <f t="shared" si="223"/>
        <v>0</v>
      </c>
      <c r="AY629" s="172">
        <f t="shared" si="224"/>
        <v>0</v>
      </c>
      <c r="AZ629" s="172">
        <f t="shared" si="225"/>
        <v>0</v>
      </c>
      <c r="BA629" s="172">
        <f t="shared" si="226"/>
        <v>0</v>
      </c>
      <c r="BB629" s="172">
        <f t="shared" si="227"/>
        <v>0</v>
      </c>
      <c r="BC629" s="172">
        <f t="shared" si="228"/>
        <v>0</v>
      </c>
      <c r="BD629" s="176"/>
      <c r="BE629" s="172">
        <f t="shared" si="229"/>
        <v>0</v>
      </c>
      <c r="BF629" s="172">
        <f t="shared" si="230"/>
        <v>0</v>
      </c>
      <c r="BG629" s="172">
        <f t="shared" si="231"/>
        <v>0</v>
      </c>
      <c r="BH629" s="172">
        <f t="shared" si="232"/>
        <v>0</v>
      </c>
      <c r="BI629" s="172">
        <f t="shared" si="233"/>
        <v>0</v>
      </c>
      <c r="BJ629" s="172">
        <f t="shared" si="234"/>
        <v>0</v>
      </c>
      <c r="BK629" s="172">
        <f t="shared" si="235"/>
        <v>0</v>
      </c>
      <c r="BL629" s="176"/>
      <c r="BM629" s="172">
        <f t="shared" si="214"/>
        <v>0</v>
      </c>
      <c r="BN629" s="172">
        <f t="shared" si="215"/>
        <v>0</v>
      </c>
      <c r="BO629" s="172">
        <f t="shared" si="216"/>
        <v>0</v>
      </c>
      <c r="BP629" s="172">
        <f t="shared" si="217"/>
        <v>0</v>
      </c>
      <c r="BQ629" s="172">
        <f t="shared" si="218"/>
        <v>0</v>
      </c>
      <c r="BR629" s="172">
        <f t="shared" si="219"/>
        <v>0</v>
      </c>
      <c r="BS629" s="172">
        <f t="shared" si="220"/>
        <v>0</v>
      </c>
      <c r="BT629" s="55"/>
      <c r="BU629" s="158">
        <f>SUMIF('Input| Projects'!$BA$8:$CX$8,RIGHT(BU$9,3),'Input| Projects'!$BA629:$CX629)</f>
        <v>0</v>
      </c>
      <c r="BV629" s="158">
        <f>SUMIF('Input| Projects'!$BA$8:$CX$8,RIGHT(BV$9,3),'Input| Projects'!$BA629:$CX629)</f>
        <v>0</v>
      </c>
      <c r="BW629" s="79" t="str">
        <f t="shared" si="221"/>
        <v/>
      </c>
    </row>
    <row r="630" spans="2:75" x14ac:dyDescent="0.2">
      <c r="B630" s="123">
        <f>IFERROR('Input| Projects'!B630,"")</f>
        <v>621</v>
      </c>
      <c r="C630" s="160" t="str">
        <f>IFERROR(IF('Input| Projects'!C630="","",'Input| Projects'!C630),"")</f>
        <v/>
      </c>
      <c r="D630" s="160" t="str">
        <f>IFERROR(IF('Input| Projects'!D630="","",'Input| Projects'!D630),"")</f>
        <v/>
      </c>
      <c r="E630" s="53"/>
      <c r="F630" s="160" t="str">
        <f>IF(LEN('Input| Projects'!F630)&gt;0,'Input| Projects'!F630,"")</f>
        <v/>
      </c>
      <c r="G630" s="160" t="str">
        <f>IF(LEN('Input| Projects'!G630)&gt;0,'Input| Projects'!G630,"")</f>
        <v/>
      </c>
      <c r="H630" s="10"/>
      <c r="I630" s="194" cm="1">
        <f t="array" ref="I630">IF(LEN($F630)&gt;0,1+IFERROR(SUMPRODUCT(TRANSPOSE('Input| Projects'!$AO630:$AQ630),INDEX('Input| Escalations'!$F$27:$L$29,,MATCH(Q$9,'Input| Escalations'!$F$21:$L$21,0))),0),0)</f>
        <v>0</v>
      </c>
      <c r="J630" s="194" cm="1">
        <f t="array" ref="J630">IF(LEN($F630)&gt;0,1+IFERROR(SUMPRODUCT(TRANSPOSE('Input| Projects'!$AO630:$AQ630),INDEX('Input| Escalations'!$F$27:$L$29,,MATCH(R$9,'Input| Escalations'!$F$21:$L$21,0))),0),0)</f>
        <v>0</v>
      </c>
      <c r="K630" s="194" cm="1">
        <f t="array" ref="K630">IF(LEN($F630)&gt;0,1+IFERROR(SUMPRODUCT(TRANSPOSE('Input| Projects'!$AO630:$AQ630),INDEX('Input| Escalations'!$F$27:$L$29,,MATCH(S$9,'Input| Escalations'!$F$21:$L$21,0))),0),0)</f>
        <v>0</v>
      </c>
      <c r="L630" s="194" cm="1">
        <f t="array" ref="L630">IF(LEN($F630)&gt;0,1+IFERROR(SUMPRODUCT(TRANSPOSE('Input| Projects'!$AO630:$AQ630),INDEX('Input| Escalations'!$F$27:$L$29,,MATCH(T$9,'Input| Escalations'!$F$21:$L$21,0))),0),0)</f>
        <v>0</v>
      </c>
      <c r="M630" s="194" cm="1">
        <f t="array" ref="M630">IF(LEN($F630)&gt;0,1+IFERROR(SUMPRODUCT(TRANSPOSE('Input| Projects'!$AO630:$AQ630),INDEX('Input| Escalations'!$F$27:$L$29,,MATCH(U$9,'Input| Escalations'!$F$21:$L$21,0))),0),0)</f>
        <v>0</v>
      </c>
      <c r="N630" s="194" cm="1">
        <f t="array" ref="N630">IF(LEN($F630)&gt;0,1+IFERROR(SUMPRODUCT(TRANSPOSE('Input| Projects'!$AO630:$AQ630),INDEX('Input| Escalations'!$F$27:$L$29,,MATCH(V$9,'Input| Escalations'!$F$21:$L$21,0))),0),0)</f>
        <v>0</v>
      </c>
      <c r="O630" s="194" cm="1">
        <f t="array" ref="O630">IF(LEN($F630)&gt;0,1+IFERROR(SUMPRODUCT(TRANSPOSE('Input| Projects'!$AO630:$AQ630),INDEX('Input| Escalations'!$F$27:$L$29,,MATCH(W$9,'Input| Escalations'!$F$21:$L$21,0))),0),0)</f>
        <v>0</v>
      </c>
      <c r="P630" s="10"/>
      <c r="Q630" s="172">
        <f>IFERROR(IF(ISNUMBER(FIND("decision",'Input| Setup'!$F$6)),'Input| Projects'!Y630,'Input| Projects'!I630)*'Input| Escalations'!$I$17*I630,0)</f>
        <v>0</v>
      </c>
      <c r="R630" s="172">
        <f>IFERROR(IF(ISNUMBER(FIND("decision",'Input| Setup'!$F$6)),'Input| Projects'!Z630,'Input| Projects'!J630)*'Input| Escalations'!$I$17*J630,0)</f>
        <v>0</v>
      </c>
      <c r="S630" s="172">
        <f>IFERROR(IF(ISNUMBER(FIND("decision",'Input| Setup'!$F$6)),'Input| Projects'!AA630,'Input| Projects'!K630)*'Input| Escalations'!$I$17*K630,0)</f>
        <v>0</v>
      </c>
      <c r="T630" s="172">
        <f>IFERROR(IF(ISNUMBER(FIND("decision",'Input| Setup'!$F$6)),'Input| Projects'!AB630,'Input| Projects'!L630)*'Input| Escalations'!$I$17*L630,0)</f>
        <v>0</v>
      </c>
      <c r="U630" s="172">
        <f>IFERROR(IF(ISNUMBER(FIND("decision",'Input| Setup'!$F$6)),'Input| Projects'!AC630,'Input| Projects'!M630)*'Input| Escalations'!$I$17*M630,0)</f>
        <v>0</v>
      </c>
      <c r="V630" s="172">
        <f>IFERROR(IF(ISNUMBER(FIND("decision",'Input| Setup'!$F$6)),'Input| Projects'!AD630,'Input| Projects'!N630)*'Input| Escalations'!$I$17*N630,0)</f>
        <v>0</v>
      </c>
      <c r="W630" s="172">
        <f>IFERROR(IF(ISNUMBER(FIND("decision",'Input| Setup'!$F$6)),'Input| Projects'!AE630,'Input| Projects'!O630)*'Input| Escalations'!$I$17*O630,0)</f>
        <v>0</v>
      </c>
      <c r="X630" s="175"/>
      <c r="Y630" s="172">
        <f>IF(ISNUMBER(FIND("decision",'Input| Setup'!$F$6)),'Input| Projects'!AG630,'Input| Projects'!Q630)*I630*'Input| Escalations'!$I$17</f>
        <v>0</v>
      </c>
      <c r="Z630" s="172">
        <f>IF(ISNUMBER(FIND("decision",'Input| Setup'!$F$6)),'Input| Projects'!AH630,'Input| Projects'!R630)*J630*'Input| Escalations'!$I$17</f>
        <v>0</v>
      </c>
      <c r="AA630" s="172">
        <f>IF(ISNUMBER(FIND("decision",'Input| Setup'!$F$6)),'Input| Projects'!AI630,'Input| Projects'!S630)*K630*'Input| Escalations'!$I$17</f>
        <v>0</v>
      </c>
      <c r="AB630" s="172">
        <f>IF(ISNUMBER(FIND("decision",'Input| Setup'!$F$6)),'Input| Projects'!AJ630,'Input| Projects'!T630)*L630*'Input| Escalations'!$I$17</f>
        <v>0</v>
      </c>
      <c r="AC630" s="172">
        <f>IF(ISNUMBER(FIND("decision",'Input| Setup'!$F$6)),'Input| Projects'!AK630,'Input| Projects'!U630)*M630*'Input| Escalations'!$I$17</f>
        <v>0</v>
      </c>
      <c r="AD630" s="172">
        <f>IF(ISNUMBER(FIND("decision",'Input| Setup'!$F$6)),'Input| Projects'!AL630,'Input| Projects'!V630)*N630*'Input| Escalations'!$I$17</f>
        <v>0</v>
      </c>
      <c r="AE630" s="172">
        <f>IF(ISNUMBER(FIND("decision",'Input| Setup'!$F$6)),'Input| Projects'!AM630,'Input| Projects'!W630)*O630*'Input| Escalations'!$I$17</f>
        <v>0</v>
      </c>
      <c r="AF630" s="175"/>
      <c r="AG630" s="172" cm="1">
        <f t="array" ref="AG630">IFERROR(--('Input| Projects'!$AS630="Yes")*_xlfn.SWITCH('Input| Overheads'!$C$50,"Direct costs",'Calc| Overheads Allocation'!C$8*Q630,"Internal labour",'Calc| Overheads Allocation'!C$8*Q630*'Input| Projects'!$AO630,"DNSP defined",'Calc| Overheads Allocation'!C$78*'Input| Projects'!$AV630,0),0)</f>
        <v>0</v>
      </c>
      <c r="AH630" s="172" cm="1">
        <f t="array" ref="AH630">IFERROR(--('Input| Projects'!$AS630="Yes")*_xlfn.SWITCH('Input| Overheads'!$C$50,"Direct costs",'Calc| Overheads Allocation'!D$8*R630,"Internal labour",'Calc| Overheads Allocation'!D$8*R630*'Input| Projects'!$AO630,"DNSP defined",'Calc| Overheads Allocation'!D$78*'Input| Projects'!$AV630,0),0)</f>
        <v>0</v>
      </c>
      <c r="AI630" s="172" cm="1">
        <f t="array" ref="AI630">IFERROR(--('Input| Projects'!$AS630="Yes")*_xlfn.SWITCH('Input| Overheads'!$C$50,"Direct costs",'Calc| Overheads Allocation'!E$8*S630,"Internal labour",'Calc| Overheads Allocation'!E$8*S630*'Input| Projects'!$AO630,"DNSP defined",'Calc| Overheads Allocation'!E$78*'Input| Projects'!$AV630,0),0)</f>
        <v>0</v>
      </c>
      <c r="AJ630" s="172" cm="1">
        <f t="array" ref="AJ630">IFERROR(--('Input| Projects'!$AS630="Yes")*_xlfn.SWITCH('Input| Overheads'!$C$50,"Direct costs",'Calc| Overheads Allocation'!F$8*T630,"Internal labour",'Calc| Overheads Allocation'!F$8*T630*'Input| Projects'!$AO630,"DNSP defined",'Calc| Overheads Allocation'!F$78*'Input| Projects'!$AV630,0),0)</f>
        <v>0</v>
      </c>
      <c r="AK630" s="172" cm="1">
        <f t="array" ref="AK630">IFERROR(--('Input| Projects'!$AS630="Yes")*_xlfn.SWITCH('Input| Overheads'!$C$50,"Direct costs",'Calc| Overheads Allocation'!G$8*U630,"Internal labour",'Calc| Overheads Allocation'!G$8*U630*'Input| Projects'!$AO630,"DNSP defined",'Calc| Overheads Allocation'!G$78*'Input| Projects'!$AV630,0),0)</f>
        <v>0</v>
      </c>
      <c r="AL630" s="172" cm="1">
        <f t="array" ref="AL630">IFERROR(--('Input| Projects'!$AS630="Yes")*_xlfn.SWITCH('Input| Overheads'!$C$50,"Direct costs",'Calc| Overheads Allocation'!H$8*V630,"Internal labour",'Calc| Overheads Allocation'!H$8*V630*'Input| Projects'!$AO630,"DNSP defined",'Calc| Overheads Allocation'!H$78*'Input| Projects'!$AV630,0),0)</f>
        <v>0</v>
      </c>
      <c r="AM630" s="172" cm="1">
        <f t="array" ref="AM630">IFERROR(--('Input| Projects'!$AS630="Yes")*_xlfn.SWITCH('Input| Overheads'!$C$50,"Direct costs",'Calc| Overheads Allocation'!I$8*W630,"Internal labour",'Calc| Overheads Allocation'!I$8*W630*'Input| Projects'!$AO630,"DNSP defined",'Calc| Overheads Allocation'!I$78*'Input| Projects'!$AV630,0),0)</f>
        <v>0</v>
      </c>
      <c r="AN630" s="175"/>
      <c r="AO630" s="172" cm="1">
        <f t="array" ref="AO630">IFERROR(--('Input| Projects'!$AT630="Yes")*_xlfn.SWITCH('Input| Overheads'!$C$50,"Direct costs",'Calc| Overheads Allocation'!C$9*Q630,"Internal labour",'Calc| Overheads Allocation'!C$9*Q630*'Input| Projects'!$AO630,"DNSP defined",'Calc| Overheads Allocation'!C$79*'Input| Projects'!$AW630,0),0)</f>
        <v>0</v>
      </c>
      <c r="AP630" s="172" cm="1">
        <f t="array" ref="AP630">IFERROR(--('Input| Projects'!$AT630="Yes")*_xlfn.SWITCH('Input| Overheads'!$C$50,"Direct costs",'Calc| Overheads Allocation'!D$9*R630,"Internal labour",'Calc| Overheads Allocation'!D$9*R630*'Input| Projects'!$AO630,"DNSP defined",'Calc| Overheads Allocation'!D$79*'Input| Projects'!$AW630,0),0)</f>
        <v>0</v>
      </c>
      <c r="AQ630" s="172" cm="1">
        <f t="array" ref="AQ630">IFERROR(--('Input| Projects'!$AT630="Yes")*_xlfn.SWITCH('Input| Overheads'!$C$50,"Direct costs",'Calc| Overheads Allocation'!E$9*S630,"Internal labour",'Calc| Overheads Allocation'!E$9*S630*'Input| Projects'!$AO630,"DNSP defined",'Calc| Overheads Allocation'!E$79*'Input| Projects'!$AW630,0),0)</f>
        <v>0</v>
      </c>
      <c r="AR630" s="172" cm="1">
        <f t="array" ref="AR630">IFERROR(--('Input| Projects'!$AT630="Yes")*_xlfn.SWITCH('Input| Overheads'!$C$50,"Direct costs",'Calc| Overheads Allocation'!F$9*T630,"Internal labour",'Calc| Overheads Allocation'!F$9*T630*'Input| Projects'!$AO630,"DNSP defined",'Calc| Overheads Allocation'!F$79*'Input| Projects'!$AW630,0),0)</f>
        <v>0</v>
      </c>
      <c r="AS630" s="172" cm="1">
        <f t="array" ref="AS630">IFERROR(--('Input| Projects'!$AT630="Yes")*_xlfn.SWITCH('Input| Overheads'!$C$50,"Direct costs",'Calc| Overheads Allocation'!G$9*U630,"Internal labour",'Calc| Overheads Allocation'!G$9*U630*'Input| Projects'!$AO630,"DNSP defined",'Calc| Overheads Allocation'!G$79*'Input| Projects'!$AW630,0),0)</f>
        <v>0</v>
      </c>
      <c r="AT630" s="172" cm="1">
        <f t="array" ref="AT630">IFERROR(--('Input| Projects'!$AT630="Yes")*_xlfn.SWITCH('Input| Overheads'!$C$50,"Direct costs",'Calc| Overheads Allocation'!H$9*V630,"Internal labour",'Calc| Overheads Allocation'!H$9*V630*'Input| Projects'!$AO630,"DNSP defined",'Calc| Overheads Allocation'!H$79*'Input| Projects'!$AW630,0),0)</f>
        <v>0</v>
      </c>
      <c r="AU630" s="172" cm="1">
        <f t="array" ref="AU630">IFERROR(--('Input| Projects'!$AT630="Yes")*_xlfn.SWITCH('Input| Overheads'!$C$50,"Direct costs",'Calc| Overheads Allocation'!I$9*W630,"Internal labour",'Calc| Overheads Allocation'!I$9*W630*'Input| Projects'!$AO630,"DNSP defined",'Calc| Overheads Allocation'!I$79*'Input| Projects'!$AW630,0),0)</f>
        <v>0</v>
      </c>
      <c r="AV630" s="175"/>
      <c r="AW630" s="172">
        <f t="shared" si="222"/>
        <v>0</v>
      </c>
      <c r="AX630" s="172">
        <f t="shared" si="223"/>
        <v>0</v>
      </c>
      <c r="AY630" s="172">
        <f t="shared" si="224"/>
        <v>0</v>
      </c>
      <c r="AZ630" s="172">
        <f t="shared" si="225"/>
        <v>0</v>
      </c>
      <c r="BA630" s="172">
        <f t="shared" si="226"/>
        <v>0</v>
      </c>
      <c r="BB630" s="172">
        <f t="shared" si="227"/>
        <v>0</v>
      </c>
      <c r="BC630" s="172">
        <f t="shared" si="228"/>
        <v>0</v>
      </c>
      <c r="BD630" s="176"/>
      <c r="BE630" s="172">
        <f t="shared" si="229"/>
        <v>0</v>
      </c>
      <c r="BF630" s="172">
        <f t="shared" si="230"/>
        <v>0</v>
      </c>
      <c r="BG630" s="172">
        <f t="shared" si="231"/>
        <v>0</v>
      </c>
      <c r="BH630" s="172">
        <f t="shared" si="232"/>
        <v>0</v>
      </c>
      <c r="BI630" s="172">
        <f t="shared" si="233"/>
        <v>0</v>
      </c>
      <c r="BJ630" s="172">
        <f t="shared" si="234"/>
        <v>0</v>
      </c>
      <c r="BK630" s="172">
        <f t="shared" si="235"/>
        <v>0</v>
      </c>
      <c r="BL630" s="176"/>
      <c r="BM630" s="172">
        <f t="shared" si="214"/>
        <v>0</v>
      </c>
      <c r="BN630" s="172">
        <f t="shared" si="215"/>
        <v>0</v>
      </c>
      <c r="BO630" s="172">
        <f t="shared" si="216"/>
        <v>0</v>
      </c>
      <c r="BP630" s="172">
        <f t="shared" si="217"/>
        <v>0</v>
      </c>
      <c r="BQ630" s="172">
        <f t="shared" si="218"/>
        <v>0</v>
      </c>
      <c r="BR630" s="172">
        <f t="shared" si="219"/>
        <v>0</v>
      </c>
      <c r="BS630" s="172">
        <f t="shared" si="220"/>
        <v>0</v>
      </c>
      <c r="BT630" s="55"/>
      <c r="BU630" s="158">
        <f>SUMIF('Input| Projects'!$BA$8:$CX$8,RIGHT(BU$9,3),'Input| Projects'!$BA630:$CX630)</f>
        <v>0</v>
      </c>
      <c r="BV630" s="158">
        <f>SUMIF('Input| Projects'!$BA$8:$CX$8,RIGHT(BV$9,3),'Input| Projects'!$BA630:$CX630)</f>
        <v>0</v>
      </c>
      <c r="BW630" s="79" t="str">
        <f t="shared" si="221"/>
        <v/>
      </c>
    </row>
    <row r="631" spans="2:75" x14ac:dyDescent="0.2">
      <c r="B631" s="123">
        <f>IFERROR('Input| Projects'!B631,"")</f>
        <v>622</v>
      </c>
      <c r="C631" s="160" t="str">
        <f>IFERROR(IF('Input| Projects'!C631="","",'Input| Projects'!C631),"")</f>
        <v/>
      </c>
      <c r="D631" s="160" t="str">
        <f>IFERROR(IF('Input| Projects'!D631="","",'Input| Projects'!D631),"")</f>
        <v/>
      </c>
      <c r="E631" s="53"/>
      <c r="F631" s="160" t="str">
        <f>IF(LEN('Input| Projects'!F631)&gt;0,'Input| Projects'!F631,"")</f>
        <v/>
      </c>
      <c r="G631" s="160" t="str">
        <f>IF(LEN('Input| Projects'!G631)&gt;0,'Input| Projects'!G631,"")</f>
        <v/>
      </c>
      <c r="H631" s="10"/>
      <c r="I631" s="194" cm="1">
        <f t="array" ref="I631">IF(LEN($F631)&gt;0,1+IFERROR(SUMPRODUCT(TRANSPOSE('Input| Projects'!$AO631:$AQ631),INDEX('Input| Escalations'!$F$27:$L$29,,MATCH(Q$9,'Input| Escalations'!$F$21:$L$21,0))),0),0)</f>
        <v>0</v>
      </c>
      <c r="J631" s="194" cm="1">
        <f t="array" ref="J631">IF(LEN($F631)&gt;0,1+IFERROR(SUMPRODUCT(TRANSPOSE('Input| Projects'!$AO631:$AQ631),INDEX('Input| Escalations'!$F$27:$L$29,,MATCH(R$9,'Input| Escalations'!$F$21:$L$21,0))),0),0)</f>
        <v>0</v>
      </c>
      <c r="K631" s="194" cm="1">
        <f t="array" ref="K631">IF(LEN($F631)&gt;0,1+IFERROR(SUMPRODUCT(TRANSPOSE('Input| Projects'!$AO631:$AQ631),INDEX('Input| Escalations'!$F$27:$L$29,,MATCH(S$9,'Input| Escalations'!$F$21:$L$21,0))),0),0)</f>
        <v>0</v>
      </c>
      <c r="L631" s="194" cm="1">
        <f t="array" ref="L631">IF(LEN($F631)&gt;0,1+IFERROR(SUMPRODUCT(TRANSPOSE('Input| Projects'!$AO631:$AQ631),INDEX('Input| Escalations'!$F$27:$L$29,,MATCH(T$9,'Input| Escalations'!$F$21:$L$21,0))),0),0)</f>
        <v>0</v>
      </c>
      <c r="M631" s="194" cm="1">
        <f t="array" ref="M631">IF(LEN($F631)&gt;0,1+IFERROR(SUMPRODUCT(TRANSPOSE('Input| Projects'!$AO631:$AQ631),INDEX('Input| Escalations'!$F$27:$L$29,,MATCH(U$9,'Input| Escalations'!$F$21:$L$21,0))),0),0)</f>
        <v>0</v>
      </c>
      <c r="N631" s="194" cm="1">
        <f t="array" ref="N631">IF(LEN($F631)&gt;0,1+IFERROR(SUMPRODUCT(TRANSPOSE('Input| Projects'!$AO631:$AQ631),INDEX('Input| Escalations'!$F$27:$L$29,,MATCH(V$9,'Input| Escalations'!$F$21:$L$21,0))),0),0)</f>
        <v>0</v>
      </c>
      <c r="O631" s="194" cm="1">
        <f t="array" ref="O631">IF(LEN($F631)&gt;0,1+IFERROR(SUMPRODUCT(TRANSPOSE('Input| Projects'!$AO631:$AQ631),INDEX('Input| Escalations'!$F$27:$L$29,,MATCH(W$9,'Input| Escalations'!$F$21:$L$21,0))),0),0)</f>
        <v>0</v>
      </c>
      <c r="P631" s="10"/>
      <c r="Q631" s="172">
        <f>IFERROR(IF(ISNUMBER(FIND("decision",'Input| Setup'!$F$6)),'Input| Projects'!Y631,'Input| Projects'!I631)*'Input| Escalations'!$I$17*I631,0)</f>
        <v>0</v>
      </c>
      <c r="R631" s="172">
        <f>IFERROR(IF(ISNUMBER(FIND("decision",'Input| Setup'!$F$6)),'Input| Projects'!Z631,'Input| Projects'!J631)*'Input| Escalations'!$I$17*J631,0)</f>
        <v>0</v>
      </c>
      <c r="S631" s="172">
        <f>IFERROR(IF(ISNUMBER(FIND("decision",'Input| Setup'!$F$6)),'Input| Projects'!AA631,'Input| Projects'!K631)*'Input| Escalations'!$I$17*K631,0)</f>
        <v>0</v>
      </c>
      <c r="T631" s="172">
        <f>IFERROR(IF(ISNUMBER(FIND("decision",'Input| Setup'!$F$6)),'Input| Projects'!AB631,'Input| Projects'!L631)*'Input| Escalations'!$I$17*L631,0)</f>
        <v>0</v>
      </c>
      <c r="U631" s="172">
        <f>IFERROR(IF(ISNUMBER(FIND("decision",'Input| Setup'!$F$6)),'Input| Projects'!AC631,'Input| Projects'!M631)*'Input| Escalations'!$I$17*M631,0)</f>
        <v>0</v>
      </c>
      <c r="V631" s="172">
        <f>IFERROR(IF(ISNUMBER(FIND("decision",'Input| Setup'!$F$6)),'Input| Projects'!AD631,'Input| Projects'!N631)*'Input| Escalations'!$I$17*N631,0)</f>
        <v>0</v>
      </c>
      <c r="W631" s="172">
        <f>IFERROR(IF(ISNUMBER(FIND("decision",'Input| Setup'!$F$6)),'Input| Projects'!AE631,'Input| Projects'!O631)*'Input| Escalations'!$I$17*O631,0)</f>
        <v>0</v>
      </c>
      <c r="X631" s="175"/>
      <c r="Y631" s="172">
        <f>IF(ISNUMBER(FIND("decision",'Input| Setup'!$F$6)),'Input| Projects'!AG631,'Input| Projects'!Q631)*I631*'Input| Escalations'!$I$17</f>
        <v>0</v>
      </c>
      <c r="Z631" s="172">
        <f>IF(ISNUMBER(FIND("decision",'Input| Setup'!$F$6)),'Input| Projects'!AH631,'Input| Projects'!R631)*J631*'Input| Escalations'!$I$17</f>
        <v>0</v>
      </c>
      <c r="AA631" s="172">
        <f>IF(ISNUMBER(FIND("decision",'Input| Setup'!$F$6)),'Input| Projects'!AI631,'Input| Projects'!S631)*K631*'Input| Escalations'!$I$17</f>
        <v>0</v>
      </c>
      <c r="AB631" s="172">
        <f>IF(ISNUMBER(FIND("decision",'Input| Setup'!$F$6)),'Input| Projects'!AJ631,'Input| Projects'!T631)*L631*'Input| Escalations'!$I$17</f>
        <v>0</v>
      </c>
      <c r="AC631" s="172">
        <f>IF(ISNUMBER(FIND("decision",'Input| Setup'!$F$6)),'Input| Projects'!AK631,'Input| Projects'!U631)*M631*'Input| Escalations'!$I$17</f>
        <v>0</v>
      </c>
      <c r="AD631" s="172">
        <f>IF(ISNUMBER(FIND("decision",'Input| Setup'!$F$6)),'Input| Projects'!AL631,'Input| Projects'!V631)*N631*'Input| Escalations'!$I$17</f>
        <v>0</v>
      </c>
      <c r="AE631" s="172">
        <f>IF(ISNUMBER(FIND("decision",'Input| Setup'!$F$6)),'Input| Projects'!AM631,'Input| Projects'!W631)*O631*'Input| Escalations'!$I$17</f>
        <v>0</v>
      </c>
      <c r="AF631" s="175"/>
      <c r="AG631" s="172" cm="1">
        <f t="array" ref="AG631">IFERROR(--('Input| Projects'!$AS631="Yes")*_xlfn.SWITCH('Input| Overheads'!$C$50,"Direct costs",'Calc| Overheads Allocation'!C$8*Q631,"Internal labour",'Calc| Overheads Allocation'!C$8*Q631*'Input| Projects'!$AO631,"DNSP defined",'Calc| Overheads Allocation'!C$78*'Input| Projects'!$AV631,0),0)</f>
        <v>0</v>
      </c>
      <c r="AH631" s="172" cm="1">
        <f t="array" ref="AH631">IFERROR(--('Input| Projects'!$AS631="Yes")*_xlfn.SWITCH('Input| Overheads'!$C$50,"Direct costs",'Calc| Overheads Allocation'!D$8*R631,"Internal labour",'Calc| Overheads Allocation'!D$8*R631*'Input| Projects'!$AO631,"DNSP defined",'Calc| Overheads Allocation'!D$78*'Input| Projects'!$AV631,0),0)</f>
        <v>0</v>
      </c>
      <c r="AI631" s="172" cm="1">
        <f t="array" ref="AI631">IFERROR(--('Input| Projects'!$AS631="Yes")*_xlfn.SWITCH('Input| Overheads'!$C$50,"Direct costs",'Calc| Overheads Allocation'!E$8*S631,"Internal labour",'Calc| Overheads Allocation'!E$8*S631*'Input| Projects'!$AO631,"DNSP defined",'Calc| Overheads Allocation'!E$78*'Input| Projects'!$AV631,0),0)</f>
        <v>0</v>
      </c>
      <c r="AJ631" s="172" cm="1">
        <f t="array" ref="AJ631">IFERROR(--('Input| Projects'!$AS631="Yes")*_xlfn.SWITCH('Input| Overheads'!$C$50,"Direct costs",'Calc| Overheads Allocation'!F$8*T631,"Internal labour",'Calc| Overheads Allocation'!F$8*T631*'Input| Projects'!$AO631,"DNSP defined",'Calc| Overheads Allocation'!F$78*'Input| Projects'!$AV631,0),0)</f>
        <v>0</v>
      </c>
      <c r="AK631" s="172" cm="1">
        <f t="array" ref="AK631">IFERROR(--('Input| Projects'!$AS631="Yes")*_xlfn.SWITCH('Input| Overheads'!$C$50,"Direct costs",'Calc| Overheads Allocation'!G$8*U631,"Internal labour",'Calc| Overheads Allocation'!G$8*U631*'Input| Projects'!$AO631,"DNSP defined",'Calc| Overheads Allocation'!G$78*'Input| Projects'!$AV631,0),0)</f>
        <v>0</v>
      </c>
      <c r="AL631" s="172" cm="1">
        <f t="array" ref="AL631">IFERROR(--('Input| Projects'!$AS631="Yes")*_xlfn.SWITCH('Input| Overheads'!$C$50,"Direct costs",'Calc| Overheads Allocation'!H$8*V631,"Internal labour",'Calc| Overheads Allocation'!H$8*V631*'Input| Projects'!$AO631,"DNSP defined",'Calc| Overheads Allocation'!H$78*'Input| Projects'!$AV631,0),0)</f>
        <v>0</v>
      </c>
      <c r="AM631" s="172" cm="1">
        <f t="array" ref="AM631">IFERROR(--('Input| Projects'!$AS631="Yes")*_xlfn.SWITCH('Input| Overheads'!$C$50,"Direct costs",'Calc| Overheads Allocation'!I$8*W631,"Internal labour",'Calc| Overheads Allocation'!I$8*W631*'Input| Projects'!$AO631,"DNSP defined",'Calc| Overheads Allocation'!I$78*'Input| Projects'!$AV631,0),0)</f>
        <v>0</v>
      </c>
      <c r="AN631" s="175"/>
      <c r="AO631" s="172" cm="1">
        <f t="array" ref="AO631">IFERROR(--('Input| Projects'!$AT631="Yes")*_xlfn.SWITCH('Input| Overheads'!$C$50,"Direct costs",'Calc| Overheads Allocation'!C$9*Q631,"Internal labour",'Calc| Overheads Allocation'!C$9*Q631*'Input| Projects'!$AO631,"DNSP defined",'Calc| Overheads Allocation'!C$79*'Input| Projects'!$AW631,0),0)</f>
        <v>0</v>
      </c>
      <c r="AP631" s="172" cm="1">
        <f t="array" ref="AP631">IFERROR(--('Input| Projects'!$AT631="Yes")*_xlfn.SWITCH('Input| Overheads'!$C$50,"Direct costs",'Calc| Overheads Allocation'!D$9*R631,"Internal labour",'Calc| Overheads Allocation'!D$9*R631*'Input| Projects'!$AO631,"DNSP defined",'Calc| Overheads Allocation'!D$79*'Input| Projects'!$AW631,0),0)</f>
        <v>0</v>
      </c>
      <c r="AQ631" s="172" cm="1">
        <f t="array" ref="AQ631">IFERROR(--('Input| Projects'!$AT631="Yes")*_xlfn.SWITCH('Input| Overheads'!$C$50,"Direct costs",'Calc| Overheads Allocation'!E$9*S631,"Internal labour",'Calc| Overheads Allocation'!E$9*S631*'Input| Projects'!$AO631,"DNSP defined",'Calc| Overheads Allocation'!E$79*'Input| Projects'!$AW631,0),0)</f>
        <v>0</v>
      </c>
      <c r="AR631" s="172" cm="1">
        <f t="array" ref="AR631">IFERROR(--('Input| Projects'!$AT631="Yes")*_xlfn.SWITCH('Input| Overheads'!$C$50,"Direct costs",'Calc| Overheads Allocation'!F$9*T631,"Internal labour",'Calc| Overheads Allocation'!F$9*T631*'Input| Projects'!$AO631,"DNSP defined",'Calc| Overheads Allocation'!F$79*'Input| Projects'!$AW631,0),0)</f>
        <v>0</v>
      </c>
      <c r="AS631" s="172" cm="1">
        <f t="array" ref="AS631">IFERROR(--('Input| Projects'!$AT631="Yes")*_xlfn.SWITCH('Input| Overheads'!$C$50,"Direct costs",'Calc| Overheads Allocation'!G$9*U631,"Internal labour",'Calc| Overheads Allocation'!G$9*U631*'Input| Projects'!$AO631,"DNSP defined",'Calc| Overheads Allocation'!G$79*'Input| Projects'!$AW631,0),0)</f>
        <v>0</v>
      </c>
      <c r="AT631" s="172" cm="1">
        <f t="array" ref="AT631">IFERROR(--('Input| Projects'!$AT631="Yes")*_xlfn.SWITCH('Input| Overheads'!$C$50,"Direct costs",'Calc| Overheads Allocation'!H$9*V631,"Internal labour",'Calc| Overheads Allocation'!H$9*V631*'Input| Projects'!$AO631,"DNSP defined",'Calc| Overheads Allocation'!H$79*'Input| Projects'!$AW631,0),0)</f>
        <v>0</v>
      </c>
      <c r="AU631" s="172" cm="1">
        <f t="array" ref="AU631">IFERROR(--('Input| Projects'!$AT631="Yes")*_xlfn.SWITCH('Input| Overheads'!$C$50,"Direct costs",'Calc| Overheads Allocation'!I$9*W631,"Internal labour",'Calc| Overheads Allocation'!I$9*W631*'Input| Projects'!$AO631,"DNSP defined",'Calc| Overheads Allocation'!I$79*'Input| Projects'!$AW631,0),0)</f>
        <v>0</v>
      </c>
      <c r="AV631" s="175"/>
      <c r="AW631" s="172">
        <f t="shared" si="222"/>
        <v>0</v>
      </c>
      <c r="AX631" s="172">
        <f t="shared" si="223"/>
        <v>0</v>
      </c>
      <c r="AY631" s="172">
        <f t="shared" si="224"/>
        <v>0</v>
      </c>
      <c r="AZ631" s="172">
        <f t="shared" si="225"/>
        <v>0</v>
      </c>
      <c r="BA631" s="172">
        <f t="shared" si="226"/>
        <v>0</v>
      </c>
      <c r="BB631" s="172">
        <f t="shared" si="227"/>
        <v>0</v>
      </c>
      <c r="BC631" s="172">
        <f t="shared" si="228"/>
        <v>0</v>
      </c>
      <c r="BD631" s="176"/>
      <c r="BE631" s="172">
        <f t="shared" si="229"/>
        <v>0</v>
      </c>
      <c r="BF631" s="172">
        <f t="shared" si="230"/>
        <v>0</v>
      </c>
      <c r="BG631" s="172">
        <f t="shared" si="231"/>
        <v>0</v>
      </c>
      <c r="BH631" s="172">
        <f t="shared" si="232"/>
        <v>0</v>
      </c>
      <c r="BI631" s="172">
        <f t="shared" si="233"/>
        <v>0</v>
      </c>
      <c r="BJ631" s="172">
        <f t="shared" si="234"/>
        <v>0</v>
      </c>
      <c r="BK631" s="172">
        <f t="shared" si="235"/>
        <v>0</v>
      </c>
      <c r="BL631" s="176"/>
      <c r="BM631" s="172">
        <f t="shared" si="214"/>
        <v>0</v>
      </c>
      <c r="BN631" s="172">
        <f t="shared" si="215"/>
        <v>0</v>
      </c>
      <c r="BO631" s="172">
        <f t="shared" si="216"/>
        <v>0</v>
      </c>
      <c r="BP631" s="172">
        <f t="shared" si="217"/>
        <v>0</v>
      </c>
      <c r="BQ631" s="172">
        <f t="shared" si="218"/>
        <v>0</v>
      </c>
      <c r="BR631" s="172">
        <f t="shared" si="219"/>
        <v>0</v>
      </c>
      <c r="BS631" s="172">
        <f t="shared" si="220"/>
        <v>0</v>
      </c>
      <c r="BT631" s="55"/>
      <c r="BU631" s="158">
        <f>SUMIF('Input| Projects'!$BA$8:$CX$8,RIGHT(BU$9,3),'Input| Projects'!$BA631:$CX631)</f>
        <v>0</v>
      </c>
      <c r="BV631" s="158">
        <f>SUMIF('Input| Projects'!$BA$8:$CX$8,RIGHT(BV$9,3),'Input| Projects'!$BA631:$CX631)</f>
        <v>0</v>
      </c>
      <c r="BW631" s="79" t="str">
        <f t="shared" si="221"/>
        <v/>
      </c>
    </row>
    <row r="632" spans="2:75" x14ac:dyDescent="0.2">
      <c r="B632" s="123">
        <f>IFERROR('Input| Projects'!B632,"")</f>
        <v>623</v>
      </c>
      <c r="C632" s="160" t="str">
        <f>IFERROR(IF('Input| Projects'!C632="","",'Input| Projects'!C632),"")</f>
        <v/>
      </c>
      <c r="D632" s="160" t="str">
        <f>IFERROR(IF('Input| Projects'!D632="","",'Input| Projects'!D632),"")</f>
        <v/>
      </c>
      <c r="E632" s="53"/>
      <c r="F632" s="160" t="str">
        <f>IF(LEN('Input| Projects'!F632)&gt;0,'Input| Projects'!F632,"")</f>
        <v/>
      </c>
      <c r="G632" s="160" t="str">
        <f>IF(LEN('Input| Projects'!G632)&gt;0,'Input| Projects'!G632,"")</f>
        <v/>
      </c>
      <c r="H632" s="10"/>
      <c r="I632" s="194" cm="1">
        <f t="array" ref="I632">IF(LEN($F632)&gt;0,1+IFERROR(SUMPRODUCT(TRANSPOSE('Input| Projects'!$AO632:$AQ632),INDEX('Input| Escalations'!$F$27:$L$29,,MATCH(Q$9,'Input| Escalations'!$F$21:$L$21,0))),0),0)</f>
        <v>0</v>
      </c>
      <c r="J632" s="194" cm="1">
        <f t="array" ref="J632">IF(LEN($F632)&gt;0,1+IFERROR(SUMPRODUCT(TRANSPOSE('Input| Projects'!$AO632:$AQ632),INDEX('Input| Escalations'!$F$27:$L$29,,MATCH(R$9,'Input| Escalations'!$F$21:$L$21,0))),0),0)</f>
        <v>0</v>
      </c>
      <c r="K632" s="194" cm="1">
        <f t="array" ref="K632">IF(LEN($F632)&gt;0,1+IFERROR(SUMPRODUCT(TRANSPOSE('Input| Projects'!$AO632:$AQ632),INDEX('Input| Escalations'!$F$27:$L$29,,MATCH(S$9,'Input| Escalations'!$F$21:$L$21,0))),0),0)</f>
        <v>0</v>
      </c>
      <c r="L632" s="194" cm="1">
        <f t="array" ref="L632">IF(LEN($F632)&gt;0,1+IFERROR(SUMPRODUCT(TRANSPOSE('Input| Projects'!$AO632:$AQ632),INDEX('Input| Escalations'!$F$27:$L$29,,MATCH(T$9,'Input| Escalations'!$F$21:$L$21,0))),0),0)</f>
        <v>0</v>
      </c>
      <c r="M632" s="194" cm="1">
        <f t="array" ref="M632">IF(LEN($F632)&gt;0,1+IFERROR(SUMPRODUCT(TRANSPOSE('Input| Projects'!$AO632:$AQ632),INDEX('Input| Escalations'!$F$27:$L$29,,MATCH(U$9,'Input| Escalations'!$F$21:$L$21,0))),0),0)</f>
        <v>0</v>
      </c>
      <c r="N632" s="194" cm="1">
        <f t="array" ref="N632">IF(LEN($F632)&gt;0,1+IFERROR(SUMPRODUCT(TRANSPOSE('Input| Projects'!$AO632:$AQ632),INDEX('Input| Escalations'!$F$27:$L$29,,MATCH(V$9,'Input| Escalations'!$F$21:$L$21,0))),0),0)</f>
        <v>0</v>
      </c>
      <c r="O632" s="194" cm="1">
        <f t="array" ref="O632">IF(LEN($F632)&gt;0,1+IFERROR(SUMPRODUCT(TRANSPOSE('Input| Projects'!$AO632:$AQ632),INDEX('Input| Escalations'!$F$27:$L$29,,MATCH(W$9,'Input| Escalations'!$F$21:$L$21,0))),0),0)</f>
        <v>0</v>
      </c>
      <c r="P632" s="10"/>
      <c r="Q632" s="172">
        <f>IFERROR(IF(ISNUMBER(FIND("decision",'Input| Setup'!$F$6)),'Input| Projects'!Y632,'Input| Projects'!I632)*'Input| Escalations'!$I$17*I632,0)</f>
        <v>0</v>
      </c>
      <c r="R632" s="172">
        <f>IFERROR(IF(ISNUMBER(FIND("decision",'Input| Setup'!$F$6)),'Input| Projects'!Z632,'Input| Projects'!J632)*'Input| Escalations'!$I$17*J632,0)</f>
        <v>0</v>
      </c>
      <c r="S632" s="172">
        <f>IFERROR(IF(ISNUMBER(FIND("decision",'Input| Setup'!$F$6)),'Input| Projects'!AA632,'Input| Projects'!K632)*'Input| Escalations'!$I$17*K632,0)</f>
        <v>0</v>
      </c>
      <c r="T632" s="172">
        <f>IFERROR(IF(ISNUMBER(FIND("decision",'Input| Setup'!$F$6)),'Input| Projects'!AB632,'Input| Projects'!L632)*'Input| Escalations'!$I$17*L632,0)</f>
        <v>0</v>
      </c>
      <c r="U632" s="172">
        <f>IFERROR(IF(ISNUMBER(FIND("decision",'Input| Setup'!$F$6)),'Input| Projects'!AC632,'Input| Projects'!M632)*'Input| Escalations'!$I$17*M632,0)</f>
        <v>0</v>
      </c>
      <c r="V632" s="172">
        <f>IFERROR(IF(ISNUMBER(FIND("decision",'Input| Setup'!$F$6)),'Input| Projects'!AD632,'Input| Projects'!N632)*'Input| Escalations'!$I$17*N632,0)</f>
        <v>0</v>
      </c>
      <c r="W632" s="172">
        <f>IFERROR(IF(ISNUMBER(FIND("decision",'Input| Setup'!$F$6)),'Input| Projects'!AE632,'Input| Projects'!O632)*'Input| Escalations'!$I$17*O632,0)</f>
        <v>0</v>
      </c>
      <c r="X632" s="175"/>
      <c r="Y632" s="172">
        <f>IF(ISNUMBER(FIND("decision",'Input| Setup'!$F$6)),'Input| Projects'!AG632,'Input| Projects'!Q632)*I632*'Input| Escalations'!$I$17</f>
        <v>0</v>
      </c>
      <c r="Z632" s="172">
        <f>IF(ISNUMBER(FIND("decision",'Input| Setup'!$F$6)),'Input| Projects'!AH632,'Input| Projects'!R632)*J632*'Input| Escalations'!$I$17</f>
        <v>0</v>
      </c>
      <c r="AA632" s="172">
        <f>IF(ISNUMBER(FIND("decision",'Input| Setup'!$F$6)),'Input| Projects'!AI632,'Input| Projects'!S632)*K632*'Input| Escalations'!$I$17</f>
        <v>0</v>
      </c>
      <c r="AB632" s="172">
        <f>IF(ISNUMBER(FIND("decision",'Input| Setup'!$F$6)),'Input| Projects'!AJ632,'Input| Projects'!T632)*L632*'Input| Escalations'!$I$17</f>
        <v>0</v>
      </c>
      <c r="AC632" s="172">
        <f>IF(ISNUMBER(FIND("decision",'Input| Setup'!$F$6)),'Input| Projects'!AK632,'Input| Projects'!U632)*M632*'Input| Escalations'!$I$17</f>
        <v>0</v>
      </c>
      <c r="AD632" s="172">
        <f>IF(ISNUMBER(FIND("decision",'Input| Setup'!$F$6)),'Input| Projects'!AL632,'Input| Projects'!V632)*N632*'Input| Escalations'!$I$17</f>
        <v>0</v>
      </c>
      <c r="AE632" s="172">
        <f>IF(ISNUMBER(FIND("decision",'Input| Setup'!$F$6)),'Input| Projects'!AM632,'Input| Projects'!W632)*O632*'Input| Escalations'!$I$17</f>
        <v>0</v>
      </c>
      <c r="AF632" s="175"/>
      <c r="AG632" s="172" cm="1">
        <f t="array" ref="AG632">IFERROR(--('Input| Projects'!$AS632="Yes")*_xlfn.SWITCH('Input| Overheads'!$C$50,"Direct costs",'Calc| Overheads Allocation'!C$8*Q632,"Internal labour",'Calc| Overheads Allocation'!C$8*Q632*'Input| Projects'!$AO632,"DNSP defined",'Calc| Overheads Allocation'!C$78*'Input| Projects'!$AV632,0),0)</f>
        <v>0</v>
      </c>
      <c r="AH632" s="172" cm="1">
        <f t="array" ref="AH632">IFERROR(--('Input| Projects'!$AS632="Yes")*_xlfn.SWITCH('Input| Overheads'!$C$50,"Direct costs",'Calc| Overheads Allocation'!D$8*R632,"Internal labour",'Calc| Overheads Allocation'!D$8*R632*'Input| Projects'!$AO632,"DNSP defined",'Calc| Overheads Allocation'!D$78*'Input| Projects'!$AV632,0),0)</f>
        <v>0</v>
      </c>
      <c r="AI632" s="172" cm="1">
        <f t="array" ref="AI632">IFERROR(--('Input| Projects'!$AS632="Yes")*_xlfn.SWITCH('Input| Overheads'!$C$50,"Direct costs",'Calc| Overheads Allocation'!E$8*S632,"Internal labour",'Calc| Overheads Allocation'!E$8*S632*'Input| Projects'!$AO632,"DNSP defined",'Calc| Overheads Allocation'!E$78*'Input| Projects'!$AV632,0),0)</f>
        <v>0</v>
      </c>
      <c r="AJ632" s="172" cm="1">
        <f t="array" ref="AJ632">IFERROR(--('Input| Projects'!$AS632="Yes")*_xlfn.SWITCH('Input| Overheads'!$C$50,"Direct costs",'Calc| Overheads Allocation'!F$8*T632,"Internal labour",'Calc| Overheads Allocation'!F$8*T632*'Input| Projects'!$AO632,"DNSP defined",'Calc| Overheads Allocation'!F$78*'Input| Projects'!$AV632,0),0)</f>
        <v>0</v>
      </c>
      <c r="AK632" s="172" cm="1">
        <f t="array" ref="AK632">IFERROR(--('Input| Projects'!$AS632="Yes")*_xlfn.SWITCH('Input| Overheads'!$C$50,"Direct costs",'Calc| Overheads Allocation'!G$8*U632,"Internal labour",'Calc| Overheads Allocation'!G$8*U632*'Input| Projects'!$AO632,"DNSP defined",'Calc| Overheads Allocation'!G$78*'Input| Projects'!$AV632,0),0)</f>
        <v>0</v>
      </c>
      <c r="AL632" s="172" cm="1">
        <f t="array" ref="AL632">IFERROR(--('Input| Projects'!$AS632="Yes")*_xlfn.SWITCH('Input| Overheads'!$C$50,"Direct costs",'Calc| Overheads Allocation'!H$8*V632,"Internal labour",'Calc| Overheads Allocation'!H$8*V632*'Input| Projects'!$AO632,"DNSP defined",'Calc| Overheads Allocation'!H$78*'Input| Projects'!$AV632,0),0)</f>
        <v>0</v>
      </c>
      <c r="AM632" s="172" cm="1">
        <f t="array" ref="AM632">IFERROR(--('Input| Projects'!$AS632="Yes")*_xlfn.SWITCH('Input| Overheads'!$C$50,"Direct costs",'Calc| Overheads Allocation'!I$8*W632,"Internal labour",'Calc| Overheads Allocation'!I$8*W632*'Input| Projects'!$AO632,"DNSP defined",'Calc| Overheads Allocation'!I$78*'Input| Projects'!$AV632,0),0)</f>
        <v>0</v>
      </c>
      <c r="AN632" s="175"/>
      <c r="AO632" s="172" cm="1">
        <f t="array" ref="AO632">IFERROR(--('Input| Projects'!$AT632="Yes")*_xlfn.SWITCH('Input| Overheads'!$C$50,"Direct costs",'Calc| Overheads Allocation'!C$9*Q632,"Internal labour",'Calc| Overheads Allocation'!C$9*Q632*'Input| Projects'!$AO632,"DNSP defined",'Calc| Overheads Allocation'!C$79*'Input| Projects'!$AW632,0),0)</f>
        <v>0</v>
      </c>
      <c r="AP632" s="172" cm="1">
        <f t="array" ref="AP632">IFERROR(--('Input| Projects'!$AT632="Yes")*_xlfn.SWITCH('Input| Overheads'!$C$50,"Direct costs",'Calc| Overheads Allocation'!D$9*R632,"Internal labour",'Calc| Overheads Allocation'!D$9*R632*'Input| Projects'!$AO632,"DNSP defined",'Calc| Overheads Allocation'!D$79*'Input| Projects'!$AW632,0),0)</f>
        <v>0</v>
      </c>
      <c r="AQ632" s="172" cm="1">
        <f t="array" ref="AQ632">IFERROR(--('Input| Projects'!$AT632="Yes")*_xlfn.SWITCH('Input| Overheads'!$C$50,"Direct costs",'Calc| Overheads Allocation'!E$9*S632,"Internal labour",'Calc| Overheads Allocation'!E$9*S632*'Input| Projects'!$AO632,"DNSP defined",'Calc| Overheads Allocation'!E$79*'Input| Projects'!$AW632,0),0)</f>
        <v>0</v>
      </c>
      <c r="AR632" s="172" cm="1">
        <f t="array" ref="AR632">IFERROR(--('Input| Projects'!$AT632="Yes")*_xlfn.SWITCH('Input| Overheads'!$C$50,"Direct costs",'Calc| Overheads Allocation'!F$9*T632,"Internal labour",'Calc| Overheads Allocation'!F$9*T632*'Input| Projects'!$AO632,"DNSP defined",'Calc| Overheads Allocation'!F$79*'Input| Projects'!$AW632,0),0)</f>
        <v>0</v>
      </c>
      <c r="AS632" s="172" cm="1">
        <f t="array" ref="AS632">IFERROR(--('Input| Projects'!$AT632="Yes")*_xlfn.SWITCH('Input| Overheads'!$C$50,"Direct costs",'Calc| Overheads Allocation'!G$9*U632,"Internal labour",'Calc| Overheads Allocation'!G$9*U632*'Input| Projects'!$AO632,"DNSP defined",'Calc| Overheads Allocation'!G$79*'Input| Projects'!$AW632,0),0)</f>
        <v>0</v>
      </c>
      <c r="AT632" s="172" cm="1">
        <f t="array" ref="AT632">IFERROR(--('Input| Projects'!$AT632="Yes")*_xlfn.SWITCH('Input| Overheads'!$C$50,"Direct costs",'Calc| Overheads Allocation'!H$9*V632,"Internal labour",'Calc| Overheads Allocation'!H$9*V632*'Input| Projects'!$AO632,"DNSP defined",'Calc| Overheads Allocation'!H$79*'Input| Projects'!$AW632,0),0)</f>
        <v>0</v>
      </c>
      <c r="AU632" s="172" cm="1">
        <f t="array" ref="AU632">IFERROR(--('Input| Projects'!$AT632="Yes")*_xlfn.SWITCH('Input| Overheads'!$C$50,"Direct costs",'Calc| Overheads Allocation'!I$9*W632,"Internal labour",'Calc| Overheads Allocation'!I$9*W632*'Input| Projects'!$AO632,"DNSP defined",'Calc| Overheads Allocation'!I$79*'Input| Projects'!$AW632,0),0)</f>
        <v>0</v>
      </c>
      <c r="AV632" s="175"/>
      <c r="AW632" s="172">
        <f t="shared" si="222"/>
        <v>0</v>
      </c>
      <c r="AX632" s="172">
        <f t="shared" si="223"/>
        <v>0</v>
      </c>
      <c r="AY632" s="172">
        <f t="shared" si="224"/>
        <v>0</v>
      </c>
      <c r="AZ632" s="172">
        <f t="shared" si="225"/>
        <v>0</v>
      </c>
      <c r="BA632" s="172">
        <f t="shared" si="226"/>
        <v>0</v>
      </c>
      <c r="BB632" s="172">
        <f t="shared" si="227"/>
        <v>0</v>
      </c>
      <c r="BC632" s="172">
        <f t="shared" si="228"/>
        <v>0</v>
      </c>
      <c r="BD632" s="176"/>
      <c r="BE632" s="172">
        <f t="shared" si="229"/>
        <v>0</v>
      </c>
      <c r="BF632" s="172">
        <f t="shared" si="230"/>
        <v>0</v>
      </c>
      <c r="BG632" s="172">
        <f t="shared" si="231"/>
        <v>0</v>
      </c>
      <c r="BH632" s="172">
        <f t="shared" si="232"/>
        <v>0</v>
      </c>
      <c r="BI632" s="172">
        <f t="shared" si="233"/>
        <v>0</v>
      </c>
      <c r="BJ632" s="172">
        <f t="shared" si="234"/>
        <v>0</v>
      </c>
      <c r="BK632" s="172">
        <f t="shared" si="235"/>
        <v>0</v>
      </c>
      <c r="BL632" s="176"/>
      <c r="BM632" s="172">
        <f t="shared" si="214"/>
        <v>0</v>
      </c>
      <c r="BN632" s="172">
        <f t="shared" si="215"/>
        <v>0</v>
      </c>
      <c r="BO632" s="172">
        <f t="shared" si="216"/>
        <v>0</v>
      </c>
      <c r="BP632" s="172">
        <f t="shared" si="217"/>
        <v>0</v>
      </c>
      <c r="BQ632" s="172">
        <f t="shared" si="218"/>
        <v>0</v>
      </c>
      <c r="BR632" s="172">
        <f t="shared" si="219"/>
        <v>0</v>
      </c>
      <c r="BS632" s="172">
        <f t="shared" si="220"/>
        <v>0</v>
      </c>
      <c r="BT632" s="55"/>
      <c r="BU632" s="158">
        <f>SUMIF('Input| Projects'!$BA$8:$CX$8,RIGHT(BU$9,3),'Input| Projects'!$BA632:$CX632)</f>
        <v>0</v>
      </c>
      <c r="BV632" s="158">
        <f>SUMIF('Input| Projects'!$BA$8:$CX$8,RIGHT(BV$9,3),'Input| Projects'!$BA632:$CX632)</f>
        <v>0</v>
      </c>
      <c r="BW632" s="79" t="str">
        <f t="shared" si="221"/>
        <v/>
      </c>
    </row>
    <row r="633" spans="2:75" x14ac:dyDescent="0.2">
      <c r="B633" s="123">
        <f>IFERROR('Input| Projects'!B633,"")</f>
        <v>624</v>
      </c>
      <c r="C633" s="160" t="str">
        <f>IFERROR(IF('Input| Projects'!C633="","",'Input| Projects'!C633),"")</f>
        <v/>
      </c>
      <c r="D633" s="160" t="str">
        <f>IFERROR(IF('Input| Projects'!D633="","",'Input| Projects'!D633),"")</f>
        <v/>
      </c>
      <c r="E633" s="53"/>
      <c r="F633" s="160" t="str">
        <f>IF(LEN('Input| Projects'!F633)&gt;0,'Input| Projects'!F633,"")</f>
        <v/>
      </c>
      <c r="G633" s="160" t="str">
        <f>IF(LEN('Input| Projects'!G633)&gt;0,'Input| Projects'!G633,"")</f>
        <v/>
      </c>
      <c r="H633" s="10"/>
      <c r="I633" s="194" cm="1">
        <f t="array" ref="I633">IF(LEN($F633)&gt;0,1+IFERROR(SUMPRODUCT(TRANSPOSE('Input| Projects'!$AO633:$AQ633),INDEX('Input| Escalations'!$F$27:$L$29,,MATCH(Q$9,'Input| Escalations'!$F$21:$L$21,0))),0),0)</f>
        <v>0</v>
      </c>
      <c r="J633" s="194" cm="1">
        <f t="array" ref="J633">IF(LEN($F633)&gt;0,1+IFERROR(SUMPRODUCT(TRANSPOSE('Input| Projects'!$AO633:$AQ633),INDEX('Input| Escalations'!$F$27:$L$29,,MATCH(R$9,'Input| Escalations'!$F$21:$L$21,0))),0),0)</f>
        <v>0</v>
      </c>
      <c r="K633" s="194" cm="1">
        <f t="array" ref="K633">IF(LEN($F633)&gt;0,1+IFERROR(SUMPRODUCT(TRANSPOSE('Input| Projects'!$AO633:$AQ633),INDEX('Input| Escalations'!$F$27:$L$29,,MATCH(S$9,'Input| Escalations'!$F$21:$L$21,0))),0),0)</f>
        <v>0</v>
      </c>
      <c r="L633" s="194" cm="1">
        <f t="array" ref="L633">IF(LEN($F633)&gt;0,1+IFERROR(SUMPRODUCT(TRANSPOSE('Input| Projects'!$AO633:$AQ633),INDEX('Input| Escalations'!$F$27:$L$29,,MATCH(T$9,'Input| Escalations'!$F$21:$L$21,0))),0),0)</f>
        <v>0</v>
      </c>
      <c r="M633" s="194" cm="1">
        <f t="array" ref="M633">IF(LEN($F633)&gt;0,1+IFERROR(SUMPRODUCT(TRANSPOSE('Input| Projects'!$AO633:$AQ633),INDEX('Input| Escalations'!$F$27:$L$29,,MATCH(U$9,'Input| Escalations'!$F$21:$L$21,0))),0),0)</f>
        <v>0</v>
      </c>
      <c r="N633" s="194" cm="1">
        <f t="array" ref="N633">IF(LEN($F633)&gt;0,1+IFERROR(SUMPRODUCT(TRANSPOSE('Input| Projects'!$AO633:$AQ633),INDEX('Input| Escalations'!$F$27:$L$29,,MATCH(V$9,'Input| Escalations'!$F$21:$L$21,0))),0),0)</f>
        <v>0</v>
      </c>
      <c r="O633" s="194" cm="1">
        <f t="array" ref="O633">IF(LEN($F633)&gt;0,1+IFERROR(SUMPRODUCT(TRANSPOSE('Input| Projects'!$AO633:$AQ633),INDEX('Input| Escalations'!$F$27:$L$29,,MATCH(W$9,'Input| Escalations'!$F$21:$L$21,0))),0),0)</f>
        <v>0</v>
      </c>
      <c r="P633" s="10"/>
      <c r="Q633" s="172">
        <f>IFERROR(IF(ISNUMBER(FIND("decision",'Input| Setup'!$F$6)),'Input| Projects'!Y633,'Input| Projects'!I633)*'Input| Escalations'!$I$17*I633,0)</f>
        <v>0</v>
      </c>
      <c r="R633" s="172">
        <f>IFERROR(IF(ISNUMBER(FIND("decision",'Input| Setup'!$F$6)),'Input| Projects'!Z633,'Input| Projects'!J633)*'Input| Escalations'!$I$17*J633,0)</f>
        <v>0</v>
      </c>
      <c r="S633" s="172">
        <f>IFERROR(IF(ISNUMBER(FIND("decision",'Input| Setup'!$F$6)),'Input| Projects'!AA633,'Input| Projects'!K633)*'Input| Escalations'!$I$17*K633,0)</f>
        <v>0</v>
      </c>
      <c r="T633" s="172">
        <f>IFERROR(IF(ISNUMBER(FIND("decision",'Input| Setup'!$F$6)),'Input| Projects'!AB633,'Input| Projects'!L633)*'Input| Escalations'!$I$17*L633,0)</f>
        <v>0</v>
      </c>
      <c r="U633" s="172">
        <f>IFERROR(IF(ISNUMBER(FIND("decision",'Input| Setup'!$F$6)),'Input| Projects'!AC633,'Input| Projects'!M633)*'Input| Escalations'!$I$17*M633,0)</f>
        <v>0</v>
      </c>
      <c r="V633" s="172">
        <f>IFERROR(IF(ISNUMBER(FIND("decision",'Input| Setup'!$F$6)),'Input| Projects'!AD633,'Input| Projects'!N633)*'Input| Escalations'!$I$17*N633,0)</f>
        <v>0</v>
      </c>
      <c r="W633" s="172">
        <f>IFERROR(IF(ISNUMBER(FIND("decision",'Input| Setup'!$F$6)),'Input| Projects'!AE633,'Input| Projects'!O633)*'Input| Escalations'!$I$17*O633,0)</f>
        <v>0</v>
      </c>
      <c r="X633" s="175"/>
      <c r="Y633" s="172">
        <f>IF(ISNUMBER(FIND("decision",'Input| Setup'!$F$6)),'Input| Projects'!AG633,'Input| Projects'!Q633)*I633*'Input| Escalations'!$I$17</f>
        <v>0</v>
      </c>
      <c r="Z633" s="172">
        <f>IF(ISNUMBER(FIND("decision",'Input| Setup'!$F$6)),'Input| Projects'!AH633,'Input| Projects'!R633)*J633*'Input| Escalations'!$I$17</f>
        <v>0</v>
      </c>
      <c r="AA633" s="172">
        <f>IF(ISNUMBER(FIND("decision",'Input| Setup'!$F$6)),'Input| Projects'!AI633,'Input| Projects'!S633)*K633*'Input| Escalations'!$I$17</f>
        <v>0</v>
      </c>
      <c r="AB633" s="172">
        <f>IF(ISNUMBER(FIND("decision",'Input| Setup'!$F$6)),'Input| Projects'!AJ633,'Input| Projects'!T633)*L633*'Input| Escalations'!$I$17</f>
        <v>0</v>
      </c>
      <c r="AC633" s="172">
        <f>IF(ISNUMBER(FIND("decision",'Input| Setup'!$F$6)),'Input| Projects'!AK633,'Input| Projects'!U633)*M633*'Input| Escalations'!$I$17</f>
        <v>0</v>
      </c>
      <c r="AD633" s="172">
        <f>IF(ISNUMBER(FIND("decision",'Input| Setup'!$F$6)),'Input| Projects'!AL633,'Input| Projects'!V633)*N633*'Input| Escalations'!$I$17</f>
        <v>0</v>
      </c>
      <c r="AE633" s="172">
        <f>IF(ISNUMBER(FIND("decision",'Input| Setup'!$F$6)),'Input| Projects'!AM633,'Input| Projects'!W633)*O633*'Input| Escalations'!$I$17</f>
        <v>0</v>
      </c>
      <c r="AF633" s="175"/>
      <c r="AG633" s="172" cm="1">
        <f t="array" ref="AG633">IFERROR(--('Input| Projects'!$AS633="Yes")*_xlfn.SWITCH('Input| Overheads'!$C$50,"Direct costs",'Calc| Overheads Allocation'!C$8*Q633,"Internal labour",'Calc| Overheads Allocation'!C$8*Q633*'Input| Projects'!$AO633,"DNSP defined",'Calc| Overheads Allocation'!C$78*'Input| Projects'!$AV633,0),0)</f>
        <v>0</v>
      </c>
      <c r="AH633" s="172" cm="1">
        <f t="array" ref="AH633">IFERROR(--('Input| Projects'!$AS633="Yes")*_xlfn.SWITCH('Input| Overheads'!$C$50,"Direct costs",'Calc| Overheads Allocation'!D$8*R633,"Internal labour",'Calc| Overheads Allocation'!D$8*R633*'Input| Projects'!$AO633,"DNSP defined",'Calc| Overheads Allocation'!D$78*'Input| Projects'!$AV633,0),0)</f>
        <v>0</v>
      </c>
      <c r="AI633" s="172" cm="1">
        <f t="array" ref="AI633">IFERROR(--('Input| Projects'!$AS633="Yes")*_xlfn.SWITCH('Input| Overheads'!$C$50,"Direct costs",'Calc| Overheads Allocation'!E$8*S633,"Internal labour",'Calc| Overheads Allocation'!E$8*S633*'Input| Projects'!$AO633,"DNSP defined",'Calc| Overheads Allocation'!E$78*'Input| Projects'!$AV633,0),0)</f>
        <v>0</v>
      </c>
      <c r="AJ633" s="172" cm="1">
        <f t="array" ref="AJ633">IFERROR(--('Input| Projects'!$AS633="Yes")*_xlfn.SWITCH('Input| Overheads'!$C$50,"Direct costs",'Calc| Overheads Allocation'!F$8*T633,"Internal labour",'Calc| Overheads Allocation'!F$8*T633*'Input| Projects'!$AO633,"DNSP defined",'Calc| Overheads Allocation'!F$78*'Input| Projects'!$AV633,0),0)</f>
        <v>0</v>
      </c>
      <c r="AK633" s="172" cm="1">
        <f t="array" ref="AK633">IFERROR(--('Input| Projects'!$AS633="Yes")*_xlfn.SWITCH('Input| Overheads'!$C$50,"Direct costs",'Calc| Overheads Allocation'!G$8*U633,"Internal labour",'Calc| Overheads Allocation'!G$8*U633*'Input| Projects'!$AO633,"DNSP defined",'Calc| Overheads Allocation'!G$78*'Input| Projects'!$AV633,0),0)</f>
        <v>0</v>
      </c>
      <c r="AL633" s="172" cm="1">
        <f t="array" ref="AL633">IFERROR(--('Input| Projects'!$AS633="Yes")*_xlfn.SWITCH('Input| Overheads'!$C$50,"Direct costs",'Calc| Overheads Allocation'!H$8*V633,"Internal labour",'Calc| Overheads Allocation'!H$8*V633*'Input| Projects'!$AO633,"DNSP defined",'Calc| Overheads Allocation'!H$78*'Input| Projects'!$AV633,0),0)</f>
        <v>0</v>
      </c>
      <c r="AM633" s="172" cm="1">
        <f t="array" ref="AM633">IFERROR(--('Input| Projects'!$AS633="Yes")*_xlfn.SWITCH('Input| Overheads'!$C$50,"Direct costs",'Calc| Overheads Allocation'!I$8*W633,"Internal labour",'Calc| Overheads Allocation'!I$8*W633*'Input| Projects'!$AO633,"DNSP defined",'Calc| Overheads Allocation'!I$78*'Input| Projects'!$AV633,0),0)</f>
        <v>0</v>
      </c>
      <c r="AN633" s="175"/>
      <c r="AO633" s="172" cm="1">
        <f t="array" ref="AO633">IFERROR(--('Input| Projects'!$AT633="Yes")*_xlfn.SWITCH('Input| Overheads'!$C$50,"Direct costs",'Calc| Overheads Allocation'!C$9*Q633,"Internal labour",'Calc| Overheads Allocation'!C$9*Q633*'Input| Projects'!$AO633,"DNSP defined",'Calc| Overheads Allocation'!C$79*'Input| Projects'!$AW633,0),0)</f>
        <v>0</v>
      </c>
      <c r="AP633" s="172" cm="1">
        <f t="array" ref="AP633">IFERROR(--('Input| Projects'!$AT633="Yes")*_xlfn.SWITCH('Input| Overheads'!$C$50,"Direct costs",'Calc| Overheads Allocation'!D$9*R633,"Internal labour",'Calc| Overheads Allocation'!D$9*R633*'Input| Projects'!$AO633,"DNSP defined",'Calc| Overheads Allocation'!D$79*'Input| Projects'!$AW633,0),0)</f>
        <v>0</v>
      </c>
      <c r="AQ633" s="172" cm="1">
        <f t="array" ref="AQ633">IFERROR(--('Input| Projects'!$AT633="Yes")*_xlfn.SWITCH('Input| Overheads'!$C$50,"Direct costs",'Calc| Overheads Allocation'!E$9*S633,"Internal labour",'Calc| Overheads Allocation'!E$9*S633*'Input| Projects'!$AO633,"DNSP defined",'Calc| Overheads Allocation'!E$79*'Input| Projects'!$AW633,0),0)</f>
        <v>0</v>
      </c>
      <c r="AR633" s="172" cm="1">
        <f t="array" ref="AR633">IFERROR(--('Input| Projects'!$AT633="Yes")*_xlfn.SWITCH('Input| Overheads'!$C$50,"Direct costs",'Calc| Overheads Allocation'!F$9*T633,"Internal labour",'Calc| Overheads Allocation'!F$9*T633*'Input| Projects'!$AO633,"DNSP defined",'Calc| Overheads Allocation'!F$79*'Input| Projects'!$AW633,0),0)</f>
        <v>0</v>
      </c>
      <c r="AS633" s="172" cm="1">
        <f t="array" ref="AS633">IFERROR(--('Input| Projects'!$AT633="Yes")*_xlfn.SWITCH('Input| Overheads'!$C$50,"Direct costs",'Calc| Overheads Allocation'!G$9*U633,"Internal labour",'Calc| Overheads Allocation'!G$9*U633*'Input| Projects'!$AO633,"DNSP defined",'Calc| Overheads Allocation'!G$79*'Input| Projects'!$AW633,0),0)</f>
        <v>0</v>
      </c>
      <c r="AT633" s="172" cm="1">
        <f t="array" ref="AT633">IFERROR(--('Input| Projects'!$AT633="Yes")*_xlfn.SWITCH('Input| Overheads'!$C$50,"Direct costs",'Calc| Overheads Allocation'!H$9*V633,"Internal labour",'Calc| Overheads Allocation'!H$9*V633*'Input| Projects'!$AO633,"DNSP defined",'Calc| Overheads Allocation'!H$79*'Input| Projects'!$AW633,0),0)</f>
        <v>0</v>
      </c>
      <c r="AU633" s="172" cm="1">
        <f t="array" ref="AU633">IFERROR(--('Input| Projects'!$AT633="Yes")*_xlfn.SWITCH('Input| Overheads'!$C$50,"Direct costs",'Calc| Overheads Allocation'!I$9*W633,"Internal labour",'Calc| Overheads Allocation'!I$9*W633*'Input| Projects'!$AO633,"DNSP defined",'Calc| Overheads Allocation'!I$79*'Input| Projects'!$AW633,0),0)</f>
        <v>0</v>
      </c>
      <c r="AV633" s="175"/>
      <c r="AW633" s="172">
        <f t="shared" si="222"/>
        <v>0</v>
      </c>
      <c r="AX633" s="172">
        <f t="shared" si="223"/>
        <v>0</v>
      </c>
      <c r="AY633" s="172">
        <f t="shared" si="224"/>
        <v>0</v>
      </c>
      <c r="AZ633" s="172">
        <f t="shared" si="225"/>
        <v>0</v>
      </c>
      <c r="BA633" s="172">
        <f t="shared" si="226"/>
        <v>0</v>
      </c>
      <c r="BB633" s="172">
        <f t="shared" si="227"/>
        <v>0</v>
      </c>
      <c r="BC633" s="172">
        <f t="shared" si="228"/>
        <v>0</v>
      </c>
      <c r="BD633" s="176"/>
      <c r="BE633" s="172">
        <f t="shared" si="229"/>
        <v>0</v>
      </c>
      <c r="BF633" s="172">
        <f t="shared" si="230"/>
        <v>0</v>
      </c>
      <c r="BG633" s="172">
        <f t="shared" si="231"/>
        <v>0</v>
      </c>
      <c r="BH633" s="172">
        <f t="shared" si="232"/>
        <v>0</v>
      </c>
      <c r="BI633" s="172">
        <f t="shared" si="233"/>
        <v>0</v>
      </c>
      <c r="BJ633" s="172">
        <f t="shared" si="234"/>
        <v>0</v>
      </c>
      <c r="BK633" s="172">
        <f t="shared" si="235"/>
        <v>0</v>
      </c>
      <c r="BL633" s="176"/>
      <c r="BM633" s="172">
        <f t="shared" si="214"/>
        <v>0</v>
      </c>
      <c r="BN633" s="172">
        <f t="shared" si="215"/>
        <v>0</v>
      </c>
      <c r="BO633" s="172">
        <f t="shared" si="216"/>
        <v>0</v>
      </c>
      <c r="BP633" s="172">
        <f t="shared" si="217"/>
        <v>0</v>
      </c>
      <c r="BQ633" s="172">
        <f t="shared" si="218"/>
        <v>0</v>
      </c>
      <c r="BR633" s="172">
        <f t="shared" si="219"/>
        <v>0</v>
      </c>
      <c r="BS633" s="172">
        <f t="shared" si="220"/>
        <v>0</v>
      </c>
      <c r="BT633" s="55"/>
      <c r="BU633" s="158">
        <f>SUMIF('Input| Projects'!$BA$8:$CX$8,RIGHT(BU$9,3),'Input| Projects'!$BA633:$CX633)</f>
        <v>0</v>
      </c>
      <c r="BV633" s="158">
        <f>SUMIF('Input| Projects'!$BA$8:$CX$8,RIGHT(BV$9,3),'Input| Projects'!$BA633:$CX633)</f>
        <v>0</v>
      </c>
      <c r="BW633" s="79" t="str">
        <f t="shared" si="221"/>
        <v/>
      </c>
    </row>
    <row r="634" spans="2:75" x14ac:dyDescent="0.2">
      <c r="B634" s="123">
        <f>IFERROR('Input| Projects'!B634,"")</f>
        <v>625</v>
      </c>
      <c r="C634" s="160" t="str">
        <f>IFERROR(IF('Input| Projects'!C634="","",'Input| Projects'!C634),"")</f>
        <v/>
      </c>
      <c r="D634" s="160" t="str">
        <f>IFERROR(IF('Input| Projects'!D634="","",'Input| Projects'!D634),"")</f>
        <v/>
      </c>
      <c r="E634" s="53"/>
      <c r="F634" s="160" t="str">
        <f>IF(LEN('Input| Projects'!F634)&gt;0,'Input| Projects'!F634,"")</f>
        <v/>
      </c>
      <c r="G634" s="160" t="str">
        <f>IF(LEN('Input| Projects'!G634)&gt;0,'Input| Projects'!G634,"")</f>
        <v/>
      </c>
      <c r="H634" s="10"/>
      <c r="I634" s="194" cm="1">
        <f t="array" ref="I634">IF(LEN($F634)&gt;0,1+IFERROR(SUMPRODUCT(TRANSPOSE('Input| Projects'!$AO634:$AQ634),INDEX('Input| Escalations'!$F$27:$L$29,,MATCH(Q$9,'Input| Escalations'!$F$21:$L$21,0))),0),0)</f>
        <v>0</v>
      </c>
      <c r="J634" s="194" cm="1">
        <f t="array" ref="J634">IF(LEN($F634)&gt;0,1+IFERROR(SUMPRODUCT(TRANSPOSE('Input| Projects'!$AO634:$AQ634),INDEX('Input| Escalations'!$F$27:$L$29,,MATCH(R$9,'Input| Escalations'!$F$21:$L$21,0))),0),0)</f>
        <v>0</v>
      </c>
      <c r="K634" s="194" cm="1">
        <f t="array" ref="K634">IF(LEN($F634)&gt;0,1+IFERROR(SUMPRODUCT(TRANSPOSE('Input| Projects'!$AO634:$AQ634),INDEX('Input| Escalations'!$F$27:$L$29,,MATCH(S$9,'Input| Escalations'!$F$21:$L$21,0))),0),0)</f>
        <v>0</v>
      </c>
      <c r="L634" s="194" cm="1">
        <f t="array" ref="L634">IF(LEN($F634)&gt;0,1+IFERROR(SUMPRODUCT(TRANSPOSE('Input| Projects'!$AO634:$AQ634),INDEX('Input| Escalations'!$F$27:$L$29,,MATCH(T$9,'Input| Escalations'!$F$21:$L$21,0))),0),0)</f>
        <v>0</v>
      </c>
      <c r="M634" s="194" cm="1">
        <f t="array" ref="M634">IF(LEN($F634)&gt;0,1+IFERROR(SUMPRODUCT(TRANSPOSE('Input| Projects'!$AO634:$AQ634),INDEX('Input| Escalations'!$F$27:$L$29,,MATCH(U$9,'Input| Escalations'!$F$21:$L$21,0))),0),0)</f>
        <v>0</v>
      </c>
      <c r="N634" s="194" cm="1">
        <f t="array" ref="N634">IF(LEN($F634)&gt;0,1+IFERROR(SUMPRODUCT(TRANSPOSE('Input| Projects'!$AO634:$AQ634),INDEX('Input| Escalations'!$F$27:$L$29,,MATCH(V$9,'Input| Escalations'!$F$21:$L$21,0))),0),0)</f>
        <v>0</v>
      </c>
      <c r="O634" s="194" cm="1">
        <f t="array" ref="O634">IF(LEN($F634)&gt;0,1+IFERROR(SUMPRODUCT(TRANSPOSE('Input| Projects'!$AO634:$AQ634),INDEX('Input| Escalations'!$F$27:$L$29,,MATCH(W$9,'Input| Escalations'!$F$21:$L$21,0))),0),0)</f>
        <v>0</v>
      </c>
      <c r="P634" s="10"/>
      <c r="Q634" s="172">
        <f>IFERROR(IF(ISNUMBER(FIND("decision",'Input| Setup'!$F$6)),'Input| Projects'!Y634,'Input| Projects'!I634)*'Input| Escalations'!$I$17*I634,0)</f>
        <v>0</v>
      </c>
      <c r="R634" s="172">
        <f>IFERROR(IF(ISNUMBER(FIND("decision",'Input| Setup'!$F$6)),'Input| Projects'!Z634,'Input| Projects'!J634)*'Input| Escalations'!$I$17*J634,0)</f>
        <v>0</v>
      </c>
      <c r="S634" s="172">
        <f>IFERROR(IF(ISNUMBER(FIND("decision",'Input| Setup'!$F$6)),'Input| Projects'!AA634,'Input| Projects'!K634)*'Input| Escalations'!$I$17*K634,0)</f>
        <v>0</v>
      </c>
      <c r="T634" s="172">
        <f>IFERROR(IF(ISNUMBER(FIND("decision",'Input| Setup'!$F$6)),'Input| Projects'!AB634,'Input| Projects'!L634)*'Input| Escalations'!$I$17*L634,0)</f>
        <v>0</v>
      </c>
      <c r="U634" s="172">
        <f>IFERROR(IF(ISNUMBER(FIND("decision",'Input| Setup'!$F$6)),'Input| Projects'!AC634,'Input| Projects'!M634)*'Input| Escalations'!$I$17*M634,0)</f>
        <v>0</v>
      </c>
      <c r="V634" s="172">
        <f>IFERROR(IF(ISNUMBER(FIND("decision",'Input| Setup'!$F$6)),'Input| Projects'!AD634,'Input| Projects'!N634)*'Input| Escalations'!$I$17*N634,0)</f>
        <v>0</v>
      </c>
      <c r="W634" s="172">
        <f>IFERROR(IF(ISNUMBER(FIND("decision",'Input| Setup'!$F$6)),'Input| Projects'!AE634,'Input| Projects'!O634)*'Input| Escalations'!$I$17*O634,0)</f>
        <v>0</v>
      </c>
      <c r="X634" s="175"/>
      <c r="Y634" s="172">
        <f>IF(ISNUMBER(FIND("decision",'Input| Setup'!$F$6)),'Input| Projects'!AG634,'Input| Projects'!Q634)*I634*'Input| Escalations'!$I$17</f>
        <v>0</v>
      </c>
      <c r="Z634" s="172">
        <f>IF(ISNUMBER(FIND("decision",'Input| Setup'!$F$6)),'Input| Projects'!AH634,'Input| Projects'!R634)*J634*'Input| Escalations'!$I$17</f>
        <v>0</v>
      </c>
      <c r="AA634" s="172">
        <f>IF(ISNUMBER(FIND("decision",'Input| Setup'!$F$6)),'Input| Projects'!AI634,'Input| Projects'!S634)*K634*'Input| Escalations'!$I$17</f>
        <v>0</v>
      </c>
      <c r="AB634" s="172">
        <f>IF(ISNUMBER(FIND("decision",'Input| Setup'!$F$6)),'Input| Projects'!AJ634,'Input| Projects'!T634)*L634*'Input| Escalations'!$I$17</f>
        <v>0</v>
      </c>
      <c r="AC634" s="172">
        <f>IF(ISNUMBER(FIND("decision",'Input| Setup'!$F$6)),'Input| Projects'!AK634,'Input| Projects'!U634)*M634*'Input| Escalations'!$I$17</f>
        <v>0</v>
      </c>
      <c r="AD634" s="172">
        <f>IF(ISNUMBER(FIND("decision",'Input| Setup'!$F$6)),'Input| Projects'!AL634,'Input| Projects'!V634)*N634*'Input| Escalations'!$I$17</f>
        <v>0</v>
      </c>
      <c r="AE634" s="172">
        <f>IF(ISNUMBER(FIND("decision",'Input| Setup'!$F$6)),'Input| Projects'!AM634,'Input| Projects'!W634)*O634*'Input| Escalations'!$I$17</f>
        <v>0</v>
      </c>
      <c r="AF634" s="175"/>
      <c r="AG634" s="172" cm="1">
        <f t="array" ref="AG634">IFERROR(--('Input| Projects'!$AS634="Yes")*_xlfn.SWITCH('Input| Overheads'!$C$50,"Direct costs",'Calc| Overheads Allocation'!C$8*Q634,"Internal labour",'Calc| Overheads Allocation'!C$8*Q634*'Input| Projects'!$AO634,"DNSP defined",'Calc| Overheads Allocation'!C$78*'Input| Projects'!$AV634,0),0)</f>
        <v>0</v>
      </c>
      <c r="AH634" s="172" cm="1">
        <f t="array" ref="AH634">IFERROR(--('Input| Projects'!$AS634="Yes")*_xlfn.SWITCH('Input| Overheads'!$C$50,"Direct costs",'Calc| Overheads Allocation'!D$8*R634,"Internal labour",'Calc| Overheads Allocation'!D$8*R634*'Input| Projects'!$AO634,"DNSP defined",'Calc| Overheads Allocation'!D$78*'Input| Projects'!$AV634,0),0)</f>
        <v>0</v>
      </c>
      <c r="AI634" s="172" cm="1">
        <f t="array" ref="AI634">IFERROR(--('Input| Projects'!$AS634="Yes")*_xlfn.SWITCH('Input| Overheads'!$C$50,"Direct costs",'Calc| Overheads Allocation'!E$8*S634,"Internal labour",'Calc| Overheads Allocation'!E$8*S634*'Input| Projects'!$AO634,"DNSP defined",'Calc| Overheads Allocation'!E$78*'Input| Projects'!$AV634,0),0)</f>
        <v>0</v>
      </c>
      <c r="AJ634" s="172" cm="1">
        <f t="array" ref="AJ634">IFERROR(--('Input| Projects'!$AS634="Yes")*_xlfn.SWITCH('Input| Overheads'!$C$50,"Direct costs",'Calc| Overheads Allocation'!F$8*T634,"Internal labour",'Calc| Overheads Allocation'!F$8*T634*'Input| Projects'!$AO634,"DNSP defined",'Calc| Overheads Allocation'!F$78*'Input| Projects'!$AV634,0),0)</f>
        <v>0</v>
      </c>
      <c r="AK634" s="172" cm="1">
        <f t="array" ref="AK634">IFERROR(--('Input| Projects'!$AS634="Yes")*_xlfn.SWITCH('Input| Overheads'!$C$50,"Direct costs",'Calc| Overheads Allocation'!G$8*U634,"Internal labour",'Calc| Overheads Allocation'!G$8*U634*'Input| Projects'!$AO634,"DNSP defined",'Calc| Overheads Allocation'!G$78*'Input| Projects'!$AV634,0),0)</f>
        <v>0</v>
      </c>
      <c r="AL634" s="172" cm="1">
        <f t="array" ref="AL634">IFERROR(--('Input| Projects'!$AS634="Yes")*_xlfn.SWITCH('Input| Overheads'!$C$50,"Direct costs",'Calc| Overheads Allocation'!H$8*V634,"Internal labour",'Calc| Overheads Allocation'!H$8*V634*'Input| Projects'!$AO634,"DNSP defined",'Calc| Overheads Allocation'!H$78*'Input| Projects'!$AV634,0),0)</f>
        <v>0</v>
      </c>
      <c r="AM634" s="172" cm="1">
        <f t="array" ref="AM634">IFERROR(--('Input| Projects'!$AS634="Yes")*_xlfn.SWITCH('Input| Overheads'!$C$50,"Direct costs",'Calc| Overheads Allocation'!I$8*W634,"Internal labour",'Calc| Overheads Allocation'!I$8*W634*'Input| Projects'!$AO634,"DNSP defined",'Calc| Overheads Allocation'!I$78*'Input| Projects'!$AV634,0),0)</f>
        <v>0</v>
      </c>
      <c r="AN634" s="175"/>
      <c r="AO634" s="172" cm="1">
        <f t="array" ref="AO634">IFERROR(--('Input| Projects'!$AT634="Yes")*_xlfn.SWITCH('Input| Overheads'!$C$50,"Direct costs",'Calc| Overheads Allocation'!C$9*Q634,"Internal labour",'Calc| Overheads Allocation'!C$9*Q634*'Input| Projects'!$AO634,"DNSP defined",'Calc| Overheads Allocation'!C$79*'Input| Projects'!$AW634,0),0)</f>
        <v>0</v>
      </c>
      <c r="AP634" s="172" cm="1">
        <f t="array" ref="AP634">IFERROR(--('Input| Projects'!$AT634="Yes")*_xlfn.SWITCH('Input| Overheads'!$C$50,"Direct costs",'Calc| Overheads Allocation'!D$9*R634,"Internal labour",'Calc| Overheads Allocation'!D$9*R634*'Input| Projects'!$AO634,"DNSP defined",'Calc| Overheads Allocation'!D$79*'Input| Projects'!$AW634,0),0)</f>
        <v>0</v>
      </c>
      <c r="AQ634" s="172" cm="1">
        <f t="array" ref="AQ634">IFERROR(--('Input| Projects'!$AT634="Yes")*_xlfn.SWITCH('Input| Overheads'!$C$50,"Direct costs",'Calc| Overheads Allocation'!E$9*S634,"Internal labour",'Calc| Overheads Allocation'!E$9*S634*'Input| Projects'!$AO634,"DNSP defined",'Calc| Overheads Allocation'!E$79*'Input| Projects'!$AW634,0),0)</f>
        <v>0</v>
      </c>
      <c r="AR634" s="172" cm="1">
        <f t="array" ref="AR634">IFERROR(--('Input| Projects'!$AT634="Yes")*_xlfn.SWITCH('Input| Overheads'!$C$50,"Direct costs",'Calc| Overheads Allocation'!F$9*T634,"Internal labour",'Calc| Overheads Allocation'!F$9*T634*'Input| Projects'!$AO634,"DNSP defined",'Calc| Overheads Allocation'!F$79*'Input| Projects'!$AW634,0),0)</f>
        <v>0</v>
      </c>
      <c r="AS634" s="172" cm="1">
        <f t="array" ref="AS634">IFERROR(--('Input| Projects'!$AT634="Yes")*_xlfn.SWITCH('Input| Overheads'!$C$50,"Direct costs",'Calc| Overheads Allocation'!G$9*U634,"Internal labour",'Calc| Overheads Allocation'!G$9*U634*'Input| Projects'!$AO634,"DNSP defined",'Calc| Overheads Allocation'!G$79*'Input| Projects'!$AW634,0),0)</f>
        <v>0</v>
      </c>
      <c r="AT634" s="172" cm="1">
        <f t="array" ref="AT634">IFERROR(--('Input| Projects'!$AT634="Yes")*_xlfn.SWITCH('Input| Overheads'!$C$50,"Direct costs",'Calc| Overheads Allocation'!H$9*V634,"Internal labour",'Calc| Overheads Allocation'!H$9*V634*'Input| Projects'!$AO634,"DNSP defined",'Calc| Overheads Allocation'!H$79*'Input| Projects'!$AW634,0),0)</f>
        <v>0</v>
      </c>
      <c r="AU634" s="172" cm="1">
        <f t="array" ref="AU634">IFERROR(--('Input| Projects'!$AT634="Yes")*_xlfn.SWITCH('Input| Overheads'!$C$50,"Direct costs",'Calc| Overheads Allocation'!I$9*W634,"Internal labour",'Calc| Overheads Allocation'!I$9*W634*'Input| Projects'!$AO634,"DNSP defined",'Calc| Overheads Allocation'!I$79*'Input| Projects'!$AW634,0),0)</f>
        <v>0</v>
      </c>
      <c r="AV634" s="175"/>
      <c r="AW634" s="172">
        <f t="shared" si="222"/>
        <v>0</v>
      </c>
      <c r="AX634" s="172">
        <f t="shared" si="223"/>
        <v>0</v>
      </c>
      <c r="AY634" s="172">
        <f t="shared" si="224"/>
        <v>0</v>
      </c>
      <c r="AZ634" s="172">
        <f t="shared" si="225"/>
        <v>0</v>
      </c>
      <c r="BA634" s="172">
        <f t="shared" si="226"/>
        <v>0</v>
      </c>
      <c r="BB634" s="172">
        <f t="shared" si="227"/>
        <v>0</v>
      </c>
      <c r="BC634" s="172">
        <f t="shared" si="228"/>
        <v>0</v>
      </c>
      <c r="BD634" s="176"/>
      <c r="BE634" s="172">
        <f t="shared" si="229"/>
        <v>0</v>
      </c>
      <c r="BF634" s="172">
        <f t="shared" si="230"/>
        <v>0</v>
      </c>
      <c r="BG634" s="172">
        <f t="shared" si="231"/>
        <v>0</v>
      </c>
      <c r="BH634" s="172">
        <f t="shared" si="232"/>
        <v>0</v>
      </c>
      <c r="BI634" s="172">
        <f t="shared" si="233"/>
        <v>0</v>
      </c>
      <c r="BJ634" s="172">
        <f t="shared" si="234"/>
        <v>0</v>
      </c>
      <c r="BK634" s="172">
        <f t="shared" si="235"/>
        <v>0</v>
      </c>
      <c r="BL634" s="176"/>
      <c r="BM634" s="172">
        <f t="shared" si="214"/>
        <v>0</v>
      </c>
      <c r="BN634" s="172">
        <f t="shared" si="215"/>
        <v>0</v>
      </c>
      <c r="BO634" s="172">
        <f t="shared" si="216"/>
        <v>0</v>
      </c>
      <c r="BP634" s="172">
        <f t="shared" si="217"/>
        <v>0</v>
      </c>
      <c r="BQ634" s="172">
        <f t="shared" si="218"/>
        <v>0</v>
      </c>
      <c r="BR634" s="172">
        <f t="shared" si="219"/>
        <v>0</v>
      </c>
      <c r="BS634" s="172">
        <f t="shared" si="220"/>
        <v>0</v>
      </c>
      <c r="BT634" s="55"/>
      <c r="BU634" s="158">
        <f>SUMIF('Input| Projects'!$BA$8:$CX$8,RIGHT(BU$9,3),'Input| Projects'!$BA634:$CX634)</f>
        <v>0</v>
      </c>
      <c r="BV634" s="158">
        <f>SUMIF('Input| Projects'!$BA$8:$CX$8,RIGHT(BV$9,3),'Input| Projects'!$BA634:$CX634)</f>
        <v>0</v>
      </c>
      <c r="BW634" s="79" t="str">
        <f t="shared" si="221"/>
        <v/>
      </c>
    </row>
    <row r="635" spans="2:75" x14ac:dyDescent="0.2">
      <c r="B635" s="123">
        <f>IFERROR('Input| Projects'!B635,"")</f>
        <v>626</v>
      </c>
      <c r="C635" s="160" t="str">
        <f>IFERROR(IF('Input| Projects'!C635="","",'Input| Projects'!C635),"")</f>
        <v/>
      </c>
      <c r="D635" s="160" t="str">
        <f>IFERROR(IF('Input| Projects'!D635="","",'Input| Projects'!D635),"")</f>
        <v/>
      </c>
      <c r="E635" s="53"/>
      <c r="F635" s="160" t="str">
        <f>IF(LEN('Input| Projects'!F635)&gt;0,'Input| Projects'!F635,"")</f>
        <v/>
      </c>
      <c r="G635" s="160" t="str">
        <f>IF(LEN('Input| Projects'!G635)&gt;0,'Input| Projects'!G635,"")</f>
        <v/>
      </c>
      <c r="H635" s="10"/>
      <c r="I635" s="194" cm="1">
        <f t="array" ref="I635">IF(LEN($F635)&gt;0,1+IFERROR(SUMPRODUCT(TRANSPOSE('Input| Projects'!$AO635:$AQ635),INDEX('Input| Escalations'!$F$27:$L$29,,MATCH(Q$9,'Input| Escalations'!$F$21:$L$21,0))),0),0)</f>
        <v>0</v>
      </c>
      <c r="J635" s="194" cm="1">
        <f t="array" ref="J635">IF(LEN($F635)&gt;0,1+IFERROR(SUMPRODUCT(TRANSPOSE('Input| Projects'!$AO635:$AQ635),INDEX('Input| Escalations'!$F$27:$L$29,,MATCH(R$9,'Input| Escalations'!$F$21:$L$21,0))),0),0)</f>
        <v>0</v>
      </c>
      <c r="K635" s="194" cm="1">
        <f t="array" ref="K635">IF(LEN($F635)&gt;0,1+IFERROR(SUMPRODUCT(TRANSPOSE('Input| Projects'!$AO635:$AQ635),INDEX('Input| Escalations'!$F$27:$L$29,,MATCH(S$9,'Input| Escalations'!$F$21:$L$21,0))),0),0)</f>
        <v>0</v>
      </c>
      <c r="L635" s="194" cm="1">
        <f t="array" ref="L635">IF(LEN($F635)&gt;0,1+IFERROR(SUMPRODUCT(TRANSPOSE('Input| Projects'!$AO635:$AQ635),INDEX('Input| Escalations'!$F$27:$L$29,,MATCH(T$9,'Input| Escalations'!$F$21:$L$21,0))),0),0)</f>
        <v>0</v>
      </c>
      <c r="M635" s="194" cm="1">
        <f t="array" ref="M635">IF(LEN($F635)&gt;0,1+IFERROR(SUMPRODUCT(TRANSPOSE('Input| Projects'!$AO635:$AQ635),INDEX('Input| Escalations'!$F$27:$L$29,,MATCH(U$9,'Input| Escalations'!$F$21:$L$21,0))),0),0)</f>
        <v>0</v>
      </c>
      <c r="N635" s="194" cm="1">
        <f t="array" ref="N635">IF(LEN($F635)&gt;0,1+IFERROR(SUMPRODUCT(TRANSPOSE('Input| Projects'!$AO635:$AQ635),INDEX('Input| Escalations'!$F$27:$L$29,,MATCH(V$9,'Input| Escalations'!$F$21:$L$21,0))),0),0)</f>
        <v>0</v>
      </c>
      <c r="O635" s="194" cm="1">
        <f t="array" ref="O635">IF(LEN($F635)&gt;0,1+IFERROR(SUMPRODUCT(TRANSPOSE('Input| Projects'!$AO635:$AQ635),INDEX('Input| Escalations'!$F$27:$L$29,,MATCH(W$9,'Input| Escalations'!$F$21:$L$21,0))),0),0)</f>
        <v>0</v>
      </c>
      <c r="P635" s="10"/>
      <c r="Q635" s="172">
        <f>IFERROR(IF(ISNUMBER(FIND("decision",'Input| Setup'!$F$6)),'Input| Projects'!Y635,'Input| Projects'!I635)*'Input| Escalations'!$I$17*I635,0)</f>
        <v>0</v>
      </c>
      <c r="R635" s="172">
        <f>IFERROR(IF(ISNUMBER(FIND("decision",'Input| Setup'!$F$6)),'Input| Projects'!Z635,'Input| Projects'!J635)*'Input| Escalations'!$I$17*J635,0)</f>
        <v>0</v>
      </c>
      <c r="S635" s="172">
        <f>IFERROR(IF(ISNUMBER(FIND("decision",'Input| Setup'!$F$6)),'Input| Projects'!AA635,'Input| Projects'!K635)*'Input| Escalations'!$I$17*K635,0)</f>
        <v>0</v>
      </c>
      <c r="T635" s="172">
        <f>IFERROR(IF(ISNUMBER(FIND("decision",'Input| Setup'!$F$6)),'Input| Projects'!AB635,'Input| Projects'!L635)*'Input| Escalations'!$I$17*L635,0)</f>
        <v>0</v>
      </c>
      <c r="U635" s="172">
        <f>IFERROR(IF(ISNUMBER(FIND("decision",'Input| Setup'!$F$6)),'Input| Projects'!AC635,'Input| Projects'!M635)*'Input| Escalations'!$I$17*M635,0)</f>
        <v>0</v>
      </c>
      <c r="V635" s="172">
        <f>IFERROR(IF(ISNUMBER(FIND("decision",'Input| Setup'!$F$6)),'Input| Projects'!AD635,'Input| Projects'!N635)*'Input| Escalations'!$I$17*N635,0)</f>
        <v>0</v>
      </c>
      <c r="W635" s="172">
        <f>IFERROR(IF(ISNUMBER(FIND("decision",'Input| Setup'!$F$6)),'Input| Projects'!AE635,'Input| Projects'!O635)*'Input| Escalations'!$I$17*O635,0)</f>
        <v>0</v>
      </c>
      <c r="X635" s="175"/>
      <c r="Y635" s="172">
        <f>IF(ISNUMBER(FIND("decision",'Input| Setup'!$F$6)),'Input| Projects'!AG635,'Input| Projects'!Q635)*I635*'Input| Escalations'!$I$17</f>
        <v>0</v>
      </c>
      <c r="Z635" s="172">
        <f>IF(ISNUMBER(FIND("decision",'Input| Setup'!$F$6)),'Input| Projects'!AH635,'Input| Projects'!R635)*J635*'Input| Escalations'!$I$17</f>
        <v>0</v>
      </c>
      <c r="AA635" s="172">
        <f>IF(ISNUMBER(FIND("decision",'Input| Setup'!$F$6)),'Input| Projects'!AI635,'Input| Projects'!S635)*K635*'Input| Escalations'!$I$17</f>
        <v>0</v>
      </c>
      <c r="AB635" s="172">
        <f>IF(ISNUMBER(FIND("decision",'Input| Setup'!$F$6)),'Input| Projects'!AJ635,'Input| Projects'!T635)*L635*'Input| Escalations'!$I$17</f>
        <v>0</v>
      </c>
      <c r="AC635" s="172">
        <f>IF(ISNUMBER(FIND("decision",'Input| Setup'!$F$6)),'Input| Projects'!AK635,'Input| Projects'!U635)*M635*'Input| Escalations'!$I$17</f>
        <v>0</v>
      </c>
      <c r="AD635" s="172">
        <f>IF(ISNUMBER(FIND("decision",'Input| Setup'!$F$6)),'Input| Projects'!AL635,'Input| Projects'!V635)*N635*'Input| Escalations'!$I$17</f>
        <v>0</v>
      </c>
      <c r="AE635" s="172">
        <f>IF(ISNUMBER(FIND("decision",'Input| Setup'!$F$6)),'Input| Projects'!AM635,'Input| Projects'!W635)*O635*'Input| Escalations'!$I$17</f>
        <v>0</v>
      </c>
      <c r="AF635" s="175"/>
      <c r="AG635" s="172" cm="1">
        <f t="array" ref="AG635">IFERROR(--('Input| Projects'!$AS635="Yes")*_xlfn.SWITCH('Input| Overheads'!$C$50,"Direct costs",'Calc| Overheads Allocation'!C$8*Q635,"Internal labour",'Calc| Overheads Allocation'!C$8*Q635*'Input| Projects'!$AO635,"DNSP defined",'Calc| Overheads Allocation'!C$78*'Input| Projects'!$AV635,0),0)</f>
        <v>0</v>
      </c>
      <c r="AH635" s="172" cm="1">
        <f t="array" ref="AH635">IFERROR(--('Input| Projects'!$AS635="Yes")*_xlfn.SWITCH('Input| Overheads'!$C$50,"Direct costs",'Calc| Overheads Allocation'!D$8*R635,"Internal labour",'Calc| Overheads Allocation'!D$8*R635*'Input| Projects'!$AO635,"DNSP defined",'Calc| Overheads Allocation'!D$78*'Input| Projects'!$AV635,0),0)</f>
        <v>0</v>
      </c>
      <c r="AI635" s="172" cm="1">
        <f t="array" ref="AI635">IFERROR(--('Input| Projects'!$AS635="Yes")*_xlfn.SWITCH('Input| Overheads'!$C$50,"Direct costs",'Calc| Overheads Allocation'!E$8*S635,"Internal labour",'Calc| Overheads Allocation'!E$8*S635*'Input| Projects'!$AO635,"DNSP defined",'Calc| Overheads Allocation'!E$78*'Input| Projects'!$AV635,0),0)</f>
        <v>0</v>
      </c>
      <c r="AJ635" s="172" cm="1">
        <f t="array" ref="AJ635">IFERROR(--('Input| Projects'!$AS635="Yes")*_xlfn.SWITCH('Input| Overheads'!$C$50,"Direct costs",'Calc| Overheads Allocation'!F$8*T635,"Internal labour",'Calc| Overheads Allocation'!F$8*T635*'Input| Projects'!$AO635,"DNSP defined",'Calc| Overheads Allocation'!F$78*'Input| Projects'!$AV635,0),0)</f>
        <v>0</v>
      </c>
      <c r="AK635" s="172" cm="1">
        <f t="array" ref="AK635">IFERROR(--('Input| Projects'!$AS635="Yes")*_xlfn.SWITCH('Input| Overheads'!$C$50,"Direct costs",'Calc| Overheads Allocation'!G$8*U635,"Internal labour",'Calc| Overheads Allocation'!G$8*U635*'Input| Projects'!$AO635,"DNSP defined",'Calc| Overheads Allocation'!G$78*'Input| Projects'!$AV635,0),0)</f>
        <v>0</v>
      </c>
      <c r="AL635" s="172" cm="1">
        <f t="array" ref="AL635">IFERROR(--('Input| Projects'!$AS635="Yes")*_xlfn.SWITCH('Input| Overheads'!$C$50,"Direct costs",'Calc| Overheads Allocation'!H$8*V635,"Internal labour",'Calc| Overheads Allocation'!H$8*V635*'Input| Projects'!$AO635,"DNSP defined",'Calc| Overheads Allocation'!H$78*'Input| Projects'!$AV635,0),0)</f>
        <v>0</v>
      </c>
      <c r="AM635" s="172" cm="1">
        <f t="array" ref="AM635">IFERROR(--('Input| Projects'!$AS635="Yes")*_xlfn.SWITCH('Input| Overheads'!$C$50,"Direct costs",'Calc| Overheads Allocation'!I$8*W635,"Internal labour",'Calc| Overheads Allocation'!I$8*W635*'Input| Projects'!$AO635,"DNSP defined",'Calc| Overheads Allocation'!I$78*'Input| Projects'!$AV635,0),0)</f>
        <v>0</v>
      </c>
      <c r="AN635" s="175"/>
      <c r="AO635" s="172" cm="1">
        <f t="array" ref="AO635">IFERROR(--('Input| Projects'!$AT635="Yes")*_xlfn.SWITCH('Input| Overheads'!$C$50,"Direct costs",'Calc| Overheads Allocation'!C$9*Q635,"Internal labour",'Calc| Overheads Allocation'!C$9*Q635*'Input| Projects'!$AO635,"DNSP defined",'Calc| Overheads Allocation'!C$79*'Input| Projects'!$AW635,0),0)</f>
        <v>0</v>
      </c>
      <c r="AP635" s="172" cm="1">
        <f t="array" ref="AP635">IFERROR(--('Input| Projects'!$AT635="Yes")*_xlfn.SWITCH('Input| Overheads'!$C$50,"Direct costs",'Calc| Overheads Allocation'!D$9*R635,"Internal labour",'Calc| Overheads Allocation'!D$9*R635*'Input| Projects'!$AO635,"DNSP defined",'Calc| Overheads Allocation'!D$79*'Input| Projects'!$AW635,0),0)</f>
        <v>0</v>
      </c>
      <c r="AQ635" s="172" cm="1">
        <f t="array" ref="AQ635">IFERROR(--('Input| Projects'!$AT635="Yes")*_xlfn.SWITCH('Input| Overheads'!$C$50,"Direct costs",'Calc| Overheads Allocation'!E$9*S635,"Internal labour",'Calc| Overheads Allocation'!E$9*S635*'Input| Projects'!$AO635,"DNSP defined",'Calc| Overheads Allocation'!E$79*'Input| Projects'!$AW635,0),0)</f>
        <v>0</v>
      </c>
      <c r="AR635" s="172" cm="1">
        <f t="array" ref="AR635">IFERROR(--('Input| Projects'!$AT635="Yes")*_xlfn.SWITCH('Input| Overheads'!$C$50,"Direct costs",'Calc| Overheads Allocation'!F$9*T635,"Internal labour",'Calc| Overheads Allocation'!F$9*T635*'Input| Projects'!$AO635,"DNSP defined",'Calc| Overheads Allocation'!F$79*'Input| Projects'!$AW635,0),0)</f>
        <v>0</v>
      </c>
      <c r="AS635" s="172" cm="1">
        <f t="array" ref="AS635">IFERROR(--('Input| Projects'!$AT635="Yes")*_xlfn.SWITCH('Input| Overheads'!$C$50,"Direct costs",'Calc| Overheads Allocation'!G$9*U635,"Internal labour",'Calc| Overheads Allocation'!G$9*U635*'Input| Projects'!$AO635,"DNSP defined",'Calc| Overheads Allocation'!G$79*'Input| Projects'!$AW635,0),0)</f>
        <v>0</v>
      </c>
      <c r="AT635" s="172" cm="1">
        <f t="array" ref="AT635">IFERROR(--('Input| Projects'!$AT635="Yes")*_xlfn.SWITCH('Input| Overheads'!$C$50,"Direct costs",'Calc| Overheads Allocation'!H$9*V635,"Internal labour",'Calc| Overheads Allocation'!H$9*V635*'Input| Projects'!$AO635,"DNSP defined",'Calc| Overheads Allocation'!H$79*'Input| Projects'!$AW635,0),0)</f>
        <v>0</v>
      </c>
      <c r="AU635" s="172" cm="1">
        <f t="array" ref="AU635">IFERROR(--('Input| Projects'!$AT635="Yes")*_xlfn.SWITCH('Input| Overheads'!$C$50,"Direct costs",'Calc| Overheads Allocation'!I$9*W635,"Internal labour",'Calc| Overheads Allocation'!I$9*W635*'Input| Projects'!$AO635,"DNSP defined",'Calc| Overheads Allocation'!I$79*'Input| Projects'!$AW635,0),0)</f>
        <v>0</v>
      </c>
      <c r="AV635" s="175"/>
      <c r="AW635" s="172">
        <f t="shared" si="222"/>
        <v>0</v>
      </c>
      <c r="AX635" s="172">
        <f t="shared" si="223"/>
        <v>0</v>
      </c>
      <c r="AY635" s="172">
        <f t="shared" si="224"/>
        <v>0</v>
      </c>
      <c r="AZ635" s="172">
        <f t="shared" si="225"/>
        <v>0</v>
      </c>
      <c r="BA635" s="172">
        <f t="shared" si="226"/>
        <v>0</v>
      </c>
      <c r="BB635" s="172">
        <f t="shared" si="227"/>
        <v>0</v>
      </c>
      <c r="BC635" s="172">
        <f t="shared" si="228"/>
        <v>0</v>
      </c>
      <c r="BD635" s="176"/>
      <c r="BE635" s="172">
        <f t="shared" si="229"/>
        <v>0</v>
      </c>
      <c r="BF635" s="172">
        <f t="shared" si="230"/>
        <v>0</v>
      </c>
      <c r="BG635" s="172">
        <f t="shared" si="231"/>
        <v>0</v>
      </c>
      <c r="BH635" s="172">
        <f t="shared" si="232"/>
        <v>0</v>
      </c>
      <c r="BI635" s="172">
        <f t="shared" si="233"/>
        <v>0</v>
      </c>
      <c r="BJ635" s="172">
        <f t="shared" si="234"/>
        <v>0</v>
      </c>
      <c r="BK635" s="172">
        <f t="shared" si="235"/>
        <v>0</v>
      </c>
      <c r="BL635" s="176"/>
      <c r="BM635" s="172">
        <f t="shared" si="214"/>
        <v>0</v>
      </c>
      <c r="BN635" s="172">
        <f t="shared" si="215"/>
        <v>0</v>
      </c>
      <c r="BO635" s="172">
        <f t="shared" si="216"/>
        <v>0</v>
      </c>
      <c r="BP635" s="172">
        <f t="shared" si="217"/>
        <v>0</v>
      </c>
      <c r="BQ635" s="172">
        <f t="shared" si="218"/>
        <v>0</v>
      </c>
      <c r="BR635" s="172">
        <f t="shared" si="219"/>
        <v>0</v>
      </c>
      <c r="BS635" s="172">
        <f t="shared" si="220"/>
        <v>0</v>
      </c>
      <c r="BT635" s="55"/>
      <c r="BU635" s="158">
        <f>SUMIF('Input| Projects'!$BA$8:$CX$8,RIGHT(BU$9,3),'Input| Projects'!$BA635:$CX635)</f>
        <v>0</v>
      </c>
      <c r="BV635" s="158">
        <f>SUMIF('Input| Projects'!$BA$8:$CX$8,RIGHT(BV$9,3),'Input| Projects'!$BA635:$CX635)</f>
        <v>0</v>
      </c>
      <c r="BW635" s="79" t="str">
        <f t="shared" si="221"/>
        <v/>
      </c>
    </row>
    <row r="636" spans="2:75" x14ac:dyDescent="0.2">
      <c r="B636" s="123">
        <f>IFERROR('Input| Projects'!B636,"")</f>
        <v>627</v>
      </c>
      <c r="C636" s="160" t="str">
        <f>IFERROR(IF('Input| Projects'!C636="","",'Input| Projects'!C636),"")</f>
        <v/>
      </c>
      <c r="D636" s="160" t="str">
        <f>IFERROR(IF('Input| Projects'!D636="","",'Input| Projects'!D636),"")</f>
        <v/>
      </c>
      <c r="E636" s="53"/>
      <c r="F636" s="160" t="str">
        <f>IF(LEN('Input| Projects'!F636)&gt;0,'Input| Projects'!F636,"")</f>
        <v/>
      </c>
      <c r="G636" s="160" t="str">
        <f>IF(LEN('Input| Projects'!G636)&gt;0,'Input| Projects'!G636,"")</f>
        <v/>
      </c>
      <c r="H636" s="10"/>
      <c r="I636" s="194" cm="1">
        <f t="array" ref="I636">IF(LEN($F636)&gt;0,1+IFERROR(SUMPRODUCT(TRANSPOSE('Input| Projects'!$AO636:$AQ636),INDEX('Input| Escalations'!$F$27:$L$29,,MATCH(Q$9,'Input| Escalations'!$F$21:$L$21,0))),0),0)</f>
        <v>0</v>
      </c>
      <c r="J636" s="194" cm="1">
        <f t="array" ref="J636">IF(LEN($F636)&gt;0,1+IFERROR(SUMPRODUCT(TRANSPOSE('Input| Projects'!$AO636:$AQ636),INDEX('Input| Escalations'!$F$27:$L$29,,MATCH(R$9,'Input| Escalations'!$F$21:$L$21,0))),0),0)</f>
        <v>0</v>
      </c>
      <c r="K636" s="194" cm="1">
        <f t="array" ref="K636">IF(LEN($F636)&gt;0,1+IFERROR(SUMPRODUCT(TRANSPOSE('Input| Projects'!$AO636:$AQ636),INDEX('Input| Escalations'!$F$27:$L$29,,MATCH(S$9,'Input| Escalations'!$F$21:$L$21,0))),0),0)</f>
        <v>0</v>
      </c>
      <c r="L636" s="194" cm="1">
        <f t="array" ref="L636">IF(LEN($F636)&gt;0,1+IFERROR(SUMPRODUCT(TRANSPOSE('Input| Projects'!$AO636:$AQ636),INDEX('Input| Escalations'!$F$27:$L$29,,MATCH(T$9,'Input| Escalations'!$F$21:$L$21,0))),0),0)</f>
        <v>0</v>
      </c>
      <c r="M636" s="194" cm="1">
        <f t="array" ref="M636">IF(LEN($F636)&gt;0,1+IFERROR(SUMPRODUCT(TRANSPOSE('Input| Projects'!$AO636:$AQ636),INDEX('Input| Escalations'!$F$27:$L$29,,MATCH(U$9,'Input| Escalations'!$F$21:$L$21,0))),0),0)</f>
        <v>0</v>
      </c>
      <c r="N636" s="194" cm="1">
        <f t="array" ref="N636">IF(LEN($F636)&gt;0,1+IFERROR(SUMPRODUCT(TRANSPOSE('Input| Projects'!$AO636:$AQ636),INDEX('Input| Escalations'!$F$27:$L$29,,MATCH(V$9,'Input| Escalations'!$F$21:$L$21,0))),0),0)</f>
        <v>0</v>
      </c>
      <c r="O636" s="194" cm="1">
        <f t="array" ref="O636">IF(LEN($F636)&gt;0,1+IFERROR(SUMPRODUCT(TRANSPOSE('Input| Projects'!$AO636:$AQ636),INDEX('Input| Escalations'!$F$27:$L$29,,MATCH(W$9,'Input| Escalations'!$F$21:$L$21,0))),0),0)</f>
        <v>0</v>
      </c>
      <c r="P636" s="10"/>
      <c r="Q636" s="172">
        <f>IFERROR(IF(ISNUMBER(FIND("decision",'Input| Setup'!$F$6)),'Input| Projects'!Y636,'Input| Projects'!I636)*'Input| Escalations'!$I$17*I636,0)</f>
        <v>0</v>
      </c>
      <c r="R636" s="172">
        <f>IFERROR(IF(ISNUMBER(FIND("decision",'Input| Setup'!$F$6)),'Input| Projects'!Z636,'Input| Projects'!J636)*'Input| Escalations'!$I$17*J636,0)</f>
        <v>0</v>
      </c>
      <c r="S636" s="172">
        <f>IFERROR(IF(ISNUMBER(FIND("decision",'Input| Setup'!$F$6)),'Input| Projects'!AA636,'Input| Projects'!K636)*'Input| Escalations'!$I$17*K636,0)</f>
        <v>0</v>
      </c>
      <c r="T636" s="172">
        <f>IFERROR(IF(ISNUMBER(FIND("decision",'Input| Setup'!$F$6)),'Input| Projects'!AB636,'Input| Projects'!L636)*'Input| Escalations'!$I$17*L636,0)</f>
        <v>0</v>
      </c>
      <c r="U636" s="172">
        <f>IFERROR(IF(ISNUMBER(FIND("decision",'Input| Setup'!$F$6)),'Input| Projects'!AC636,'Input| Projects'!M636)*'Input| Escalations'!$I$17*M636,0)</f>
        <v>0</v>
      </c>
      <c r="V636" s="172">
        <f>IFERROR(IF(ISNUMBER(FIND("decision",'Input| Setup'!$F$6)),'Input| Projects'!AD636,'Input| Projects'!N636)*'Input| Escalations'!$I$17*N636,0)</f>
        <v>0</v>
      </c>
      <c r="W636" s="172">
        <f>IFERROR(IF(ISNUMBER(FIND("decision",'Input| Setup'!$F$6)),'Input| Projects'!AE636,'Input| Projects'!O636)*'Input| Escalations'!$I$17*O636,0)</f>
        <v>0</v>
      </c>
      <c r="X636" s="175"/>
      <c r="Y636" s="172">
        <f>IF(ISNUMBER(FIND("decision",'Input| Setup'!$F$6)),'Input| Projects'!AG636,'Input| Projects'!Q636)*I636*'Input| Escalations'!$I$17</f>
        <v>0</v>
      </c>
      <c r="Z636" s="172">
        <f>IF(ISNUMBER(FIND("decision",'Input| Setup'!$F$6)),'Input| Projects'!AH636,'Input| Projects'!R636)*J636*'Input| Escalations'!$I$17</f>
        <v>0</v>
      </c>
      <c r="AA636" s="172">
        <f>IF(ISNUMBER(FIND("decision",'Input| Setup'!$F$6)),'Input| Projects'!AI636,'Input| Projects'!S636)*K636*'Input| Escalations'!$I$17</f>
        <v>0</v>
      </c>
      <c r="AB636" s="172">
        <f>IF(ISNUMBER(FIND("decision",'Input| Setup'!$F$6)),'Input| Projects'!AJ636,'Input| Projects'!T636)*L636*'Input| Escalations'!$I$17</f>
        <v>0</v>
      </c>
      <c r="AC636" s="172">
        <f>IF(ISNUMBER(FIND("decision",'Input| Setup'!$F$6)),'Input| Projects'!AK636,'Input| Projects'!U636)*M636*'Input| Escalations'!$I$17</f>
        <v>0</v>
      </c>
      <c r="AD636" s="172">
        <f>IF(ISNUMBER(FIND("decision",'Input| Setup'!$F$6)),'Input| Projects'!AL636,'Input| Projects'!V636)*N636*'Input| Escalations'!$I$17</f>
        <v>0</v>
      </c>
      <c r="AE636" s="172">
        <f>IF(ISNUMBER(FIND("decision",'Input| Setup'!$F$6)),'Input| Projects'!AM636,'Input| Projects'!W636)*O636*'Input| Escalations'!$I$17</f>
        <v>0</v>
      </c>
      <c r="AF636" s="175"/>
      <c r="AG636" s="172" cm="1">
        <f t="array" ref="AG636">IFERROR(--('Input| Projects'!$AS636="Yes")*_xlfn.SWITCH('Input| Overheads'!$C$50,"Direct costs",'Calc| Overheads Allocation'!C$8*Q636,"Internal labour",'Calc| Overheads Allocation'!C$8*Q636*'Input| Projects'!$AO636,"DNSP defined",'Calc| Overheads Allocation'!C$78*'Input| Projects'!$AV636,0),0)</f>
        <v>0</v>
      </c>
      <c r="AH636" s="172" cm="1">
        <f t="array" ref="AH636">IFERROR(--('Input| Projects'!$AS636="Yes")*_xlfn.SWITCH('Input| Overheads'!$C$50,"Direct costs",'Calc| Overheads Allocation'!D$8*R636,"Internal labour",'Calc| Overheads Allocation'!D$8*R636*'Input| Projects'!$AO636,"DNSP defined",'Calc| Overheads Allocation'!D$78*'Input| Projects'!$AV636,0),0)</f>
        <v>0</v>
      </c>
      <c r="AI636" s="172" cm="1">
        <f t="array" ref="AI636">IFERROR(--('Input| Projects'!$AS636="Yes")*_xlfn.SWITCH('Input| Overheads'!$C$50,"Direct costs",'Calc| Overheads Allocation'!E$8*S636,"Internal labour",'Calc| Overheads Allocation'!E$8*S636*'Input| Projects'!$AO636,"DNSP defined",'Calc| Overheads Allocation'!E$78*'Input| Projects'!$AV636,0),0)</f>
        <v>0</v>
      </c>
      <c r="AJ636" s="172" cm="1">
        <f t="array" ref="AJ636">IFERROR(--('Input| Projects'!$AS636="Yes")*_xlfn.SWITCH('Input| Overheads'!$C$50,"Direct costs",'Calc| Overheads Allocation'!F$8*T636,"Internal labour",'Calc| Overheads Allocation'!F$8*T636*'Input| Projects'!$AO636,"DNSP defined",'Calc| Overheads Allocation'!F$78*'Input| Projects'!$AV636,0),0)</f>
        <v>0</v>
      </c>
      <c r="AK636" s="172" cm="1">
        <f t="array" ref="AK636">IFERROR(--('Input| Projects'!$AS636="Yes")*_xlfn.SWITCH('Input| Overheads'!$C$50,"Direct costs",'Calc| Overheads Allocation'!G$8*U636,"Internal labour",'Calc| Overheads Allocation'!G$8*U636*'Input| Projects'!$AO636,"DNSP defined",'Calc| Overheads Allocation'!G$78*'Input| Projects'!$AV636,0),0)</f>
        <v>0</v>
      </c>
      <c r="AL636" s="172" cm="1">
        <f t="array" ref="AL636">IFERROR(--('Input| Projects'!$AS636="Yes")*_xlfn.SWITCH('Input| Overheads'!$C$50,"Direct costs",'Calc| Overheads Allocation'!H$8*V636,"Internal labour",'Calc| Overheads Allocation'!H$8*V636*'Input| Projects'!$AO636,"DNSP defined",'Calc| Overheads Allocation'!H$78*'Input| Projects'!$AV636,0),0)</f>
        <v>0</v>
      </c>
      <c r="AM636" s="172" cm="1">
        <f t="array" ref="AM636">IFERROR(--('Input| Projects'!$AS636="Yes")*_xlfn.SWITCH('Input| Overheads'!$C$50,"Direct costs",'Calc| Overheads Allocation'!I$8*W636,"Internal labour",'Calc| Overheads Allocation'!I$8*W636*'Input| Projects'!$AO636,"DNSP defined",'Calc| Overheads Allocation'!I$78*'Input| Projects'!$AV636,0),0)</f>
        <v>0</v>
      </c>
      <c r="AN636" s="175"/>
      <c r="AO636" s="172" cm="1">
        <f t="array" ref="AO636">IFERROR(--('Input| Projects'!$AT636="Yes")*_xlfn.SWITCH('Input| Overheads'!$C$50,"Direct costs",'Calc| Overheads Allocation'!C$9*Q636,"Internal labour",'Calc| Overheads Allocation'!C$9*Q636*'Input| Projects'!$AO636,"DNSP defined",'Calc| Overheads Allocation'!C$79*'Input| Projects'!$AW636,0),0)</f>
        <v>0</v>
      </c>
      <c r="AP636" s="172" cm="1">
        <f t="array" ref="AP636">IFERROR(--('Input| Projects'!$AT636="Yes")*_xlfn.SWITCH('Input| Overheads'!$C$50,"Direct costs",'Calc| Overheads Allocation'!D$9*R636,"Internal labour",'Calc| Overheads Allocation'!D$9*R636*'Input| Projects'!$AO636,"DNSP defined",'Calc| Overheads Allocation'!D$79*'Input| Projects'!$AW636,0),0)</f>
        <v>0</v>
      </c>
      <c r="AQ636" s="172" cm="1">
        <f t="array" ref="AQ636">IFERROR(--('Input| Projects'!$AT636="Yes")*_xlfn.SWITCH('Input| Overheads'!$C$50,"Direct costs",'Calc| Overheads Allocation'!E$9*S636,"Internal labour",'Calc| Overheads Allocation'!E$9*S636*'Input| Projects'!$AO636,"DNSP defined",'Calc| Overheads Allocation'!E$79*'Input| Projects'!$AW636,0),0)</f>
        <v>0</v>
      </c>
      <c r="AR636" s="172" cm="1">
        <f t="array" ref="AR636">IFERROR(--('Input| Projects'!$AT636="Yes")*_xlfn.SWITCH('Input| Overheads'!$C$50,"Direct costs",'Calc| Overheads Allocation'!F$9*T636,"Internal labour",'Calc| Overheads Allocation'!F$9*T636*'Input| Projects'!$AO636,"DNSP defined",'Calc| Overheads Allocation'!F$79*'Input| Projects'!$AW636,0),0)</f>
        <v>0</v>
      </c>
      <c r="AS636" s="172" cm="1">
        <f t="array" ref="AS636">IFERROR(--('Input| Projects'!$AT636="Yes")*_xlfn.SWITCH('Input| Overheads'!$C$50,"Direct costs",'Calc| Overheads Allocation'!G$9*U636,"Internal labour",'Calc| Overheads Allocation'!G$9*U636*'Input| Projects'!$AO636,"DNSP defined",'Calc| Overheads Allocation'!G$79*'Input| Projects'!$AW636,0),0)</f>
        <v>0</v>
      </c>
      <c r="AT636" s="172" cm="1">
        <f t="array" ref="AT636">IFERROR(--('Input| Projects'!$AT636="Yes")*_xlfn.SWITCH('Input| Overheads'!$C$50,"Direct costs",'Calc| Overheads Allocation'!H$9*V636,"Internal labour",'Calc| Overheads Allocation'!H$9*V636*'Input| Projects'!$AO636,"DNSP defined",'Calc| Overheads Allocation'!H$79*'Input| Projects'!$AW636,0),0)</f>
        <v>0</v>
      </c>
      <c r="AU636" s="172" cm="1">
        <f t="array" ref="AU636">IFERROR(--('Input| Projects'!$AT636="Yes")*_xlfn.SWITCH('Input| Overheads'!$C$50,"Direct costs",'Calc| Overheads Allocation'!I$9*W636,"Internal labour",'Calc| Overheads Allocation'!I$9*W636*'Input| Projects'!$AO636,"DNSP defined",'Calc| Overheads Allocation'!I$79*'Input| Projects'!$AW636,0),0)</f>
        <v>0</v>
      </c>
      <c r="AV636" s="175"/>
      <c r="AW636" s="172">
        <f t="shared" si="222"/>
        <v>0</v>
      </c>
      <c r="AX636" s="172">
        <f t="shared" si="223"/>
        <v>0</v>
      </c>
      <c r="AY636" s="172">
        <f t="shared" si="224"/>
        <v>0</v>
      </c>
      <c r="AZ636" s="172">
        <f t="shared" si="225"/>
        <v>0</v>
      </c>
      <c r="BA636" s="172">
        <f t="shared" si="226"/>
        <v>0</v>
      </c>
      <c r="BB636" s="172">
        <f t="shared" si="227"/>
        <v>0</v>
      </c>
      <c r="BC636" s="172">
        <f t="shared" si="228"/>
        <v>0</v>
      </c>
      <c r="BD636" s="176"/>
      <c r="BE636" s="172">
        <f t="shared" si="229"/>
        <v>0</v>
      </c>
      <c r="BF636" s="172">
        <f t="shared" si="230"/>
        <v>0</v>
      </c>
      <c r="BG636" s="172">
        <f t="shared" si="231"/>
        <v>0</v>
      </c>
      <c r="BH636" s="172">
        <f t="shared" si="232"/>
        <v>0</v>
      </c>
      <c r="BI636" s="172">
        <f t="shared" si="233"/>
        <v>0</v>
      </c>
      <c r="BJ636" s="172">
        <f t="shared" si="234"/>
        <v>0</v>
      </c>
      <c r="BK636" s="172">
        <f t="shared" si="235"/>
        <v>0</v>
      </c>
      <c r="BL636" s="176"/>
      <c r="BM636" s="172">
        <f t="shared" si="214"/>
        <v>0</v>
      </c>
      <c r="BN636" s="172">
        <f t="shared" si="215"/>
        <v>0</v>
      </c>
      <c r="BO636" s="172">
        <f t="shared" si="216"/>
        <v>0</v>
      </c>
      <c r="BP636" s="172">
        <f t="shared" si="217"/>
        <v>0</v>
      </c>
      <c r="BQ636" s="172">
        <f t="shared" si="218"/>
        <v>0</v>
      </c>
      <c r="BR636" s="172">
        <f t="shared" si="219"/>
        <v>0</v>
      </c>
      <c r="BS636" s="172">
        <f t="shared" si="220"/>
        <v>0</v>
      </c>
      <c r="BT636" s="55"/>
      <c r="BU636" s="158">
        <f>SUMIF('Input| Projects'!$BA$8:$CX$8,RIGHT(BU$9,3),'Input| Projects'!$BA636:$CX636)</f>
        <v>0</v>
      </c>
      <c r="BV636" s="158">
        <f>SUMIF('Input| Projects'!$BA$8:$CX$8,RIGHT(BV$9,3),'Input| Projects'!$BA636:$CX636)</f>
        <v>0</v>
      </c>
      <c r="BW636" s="79" t="str">
        <f t="shared" si="221"/>
        <v/>
      </c>
    </row>
    <row r="637" spans="2:75" x14ac:dyDescent="0.2">
      <c r="B637" s="123">
        <f>IFERROR('Input| Projects'!B637,"")</f>
        <v>628</v>
      </c>
      <c r="C637" s="160" t="str">
        <f>IFERROR(IF('Input| Projects'!C637="","",'Input| Projects'!C637),"")</f>
        <v/>
      </c>
      <c r="D637" s="160" t="str">
        <f>IFERROR(IF('Input| Projects'!D637="","",'Input| Projects'!D637),"")</f>
        <v/>
      </c>
      <c r="E637" s="53"/>
      <c r="F637" s="160" t="str">
        <f>IF(LEN('Input| Projects'!F637)&gt;0,'Input| Projects'!F637,"")</f>
        <v/>
      </c>
      <c r="G637" s="160" t="str">
        <f>IF(LEN('Input| Projects'!G637)&gt;0,'Input| Projects'!G637,"")</f>
        <v/>
      </c>
      <c r="H637" s="10"/>
      <c r="I637" s="194" cm="1">
        <f t="array" ref="I637">IF(LEN($F637)&gt;0,1+IFERROR(SUMPRODUCT(TRANSPOSE('Input| Projects'!$AO637:$AQ637),INDEX('Input| Escalations'!$F$27:$L$29,,MATCH(Q$9,'Input| Escalations'!$F$21:$L$21,0))),0),0)</f>
        <v>0</v>
      </c>
      <c r="J637" s="194" cm="1">
        <f t="array" ref="J637">IF(LEN($F637)&gt;0,1+IFERROR(SUMPRODUCT(TRANSPOSE('Input| Projects'!$AO637:$AQ637),INDEX('Input| Escalations'!$F$27:$L$29,,MATCH(R$9,'Input| Escalations'!$F$21:$L$21,0))),0),0)</f>
        <v>0</v>
      </c>
      <c r="K637" s="194" cm="1">
        <f t="array" ref="K637">IF(LEN($F637)&gt;0,1+IFERROR(SUMPRODUCT(TRANSPOSE('Input| Projects'!$AO637:$AQ637),INDEX('Input| Escalations'!$F$27:$L$29,,MATCH(S$9,'Input| Escalations'!$F$21:$L$21,0))),0),0)</f>
        <v>0</v>
      </c>
      <c r="L637" s="194" cm="1">
        <f t="array" ref="L637">IF(LEN($F637)&gt;0,1+IFERROR(SUMPRODUCT(TRANSPOSE('Input| Projects'!$AO637:$AQ637),INDEX('Input| Escalations'!$F$27:$L$29,,MATCH(T$9,'Input| Escalations'!$F$21:$L$21,0))),0),0)</f>
        <v>0</v>
      </c>
      <c r="M637" s="194" cm="1">
        <f t="array" ref="M637">IF(LEN($F637)&gt;0,1+IFERROR(SUMPRODUCT(TRANSPOSE('Input| Projects'!$AO637:$AQ637),INDEX('Input| Escalations'!$F$27:$L$29,,MATCH(U$9,'Input| Escalations'!$F$21:$L$21,0))),0),0)</f>
        <v>0</v>
      </c>
      <c r="N637" s="194" cm="1">
        <f t="array" ref="N637">IF(LEN($F637)&gt;0,1+IFERROR(SUMPRODUCT(TRANSPOSE('Input| Projects'!$AO637:$AQ637),INDEX('Input| Escalations'!$F$27:$L$29,,MATCH(V$9,'Input| Escalations'!$F$21:$L$21,0))),0),0)</f>
        <v>0</v>
      </c>
      <c r="O637" s="194" cm="1">
        <f t="array" ref="O637">IF(LEN($F637)&gt;0,1+IFERROR(SUMPRODUCT(TRANSPOSE('Input| Projects'!$AO637:$AQ637),INDEX('Input| Escalations'!$F$27:$L$29,,MATCH(W$9,'Input| Escalations'!$F$21:$L$21,0))),0),0)</f>
        <v>0</v>
      </c>
      <c r="P637" s="10"/>
      <c r="Q637" s="172">
        <f>IFERROR(IF(ISNUMBER(FIND("decision",'Input| Setup'!$F$6)),'Input| Projects'!Y637,'Input| Projects'!I637)*'Input| Escalations'!$I$17*I637,0)</f>
        <v>0</v>
      </c>
      <c r="R637" s="172">
        <f>IFERROR(IF(ISNUMBER(FIND("decision",'Input| Setup'!$F$6)),'Input| Projects'!Z637,'Input| Projects'!J637)*'Input| Escalations'!$I$17*J637,0)</f>
        <v>0</v>
      </c>
      <c r="S637" s="172">
        <f>IFERROR(IF(ISNUMBER(FIND("decision",'Input| Setup'!$F$6)),'Input| Projects'!AA637,'Input| Projects'!K637)*'Input| Escalations'!$I$17*K637,0)</f>
        <v>0</v>
      </c>
      <c r="T637" s="172">
        <f>IFERROR(IF(ISNUMBER(FIND("decision",'Input| Setup'!$F$6)),'Input| Projects'!AB637,'Input| Projects'!L637)*'Input| Escalations'!$I$17*L637,0)</f>
        <v>0</v>
      </c>
      <c r="U637" s="172">
        <f>IFERROR(IF(ISNUMBER(FIND("decision",'Input| Setup'!$F$6)),'Input| Projects'!AC637,'Input| Projects'!M637)*'Input| Escalations'!$I$17*M637,0)</f>
        <v>0</v>
      </c>
      <c r="V637" s="172">
        <f>IFERROR(IF(ISNUMBER(FIND("decision",'Input| Setup'!$F$6)),'Input| Projects'!AD637,'Input| Projects'!N637)*'Input| Escalations'!$I$17*N637,0)</f>
        <v>0</v>
      </c>
      <c r="W637" s="172">
        <f>IFERROR(IF(ISNUMBER(FIND("decision",'Input| Setup'!$F$6)),'Input| Projects'!AE637,'Input| Projects'!O637)*'Input| Escalations'!$I$17*O637,0)</f>
        <v>0</v>
      </c>
      <c r="X637" s="175"/>
      <c r="Y637" s="172">
        <f>IF(ISNUMBER(FIND("decision",'Input| Setup'!$F$6)),'Input| Projects'!AG637,'Input| Projects'!Q637)*I637*'Input| Escalations'!$I$17</f>
        <v>0</v>
      </c>
      <c r="Z637" s="172">
        <f>IF(ISNUMBER(FIND("decision",'Input| Setup'!$F$6)),'Input| Projects'!AH637,'Input| Projects'!R637)*J637*'Input| Escalations'!$I$17</f>
        <v>0</v>
      </c>
      <c r="AA637" s="172">
        <f>IF(ISNUMBER(FIND("decision",'Input| Setup'!$F$6)),'Input| Projects'!AI637,'Input| Projects'!S637)*K637*'Input| Escalations'!$I$17</f>
        <v>0</v>
      </c>
      <c r="AB637" s="172">
        <f>IF(ISNUMBER(FIND("decision",'Input| Setup'!$F$6)),'Input| Projects'!AJ637,'Input| Projects'!T637)*L637*'Input| Escalations'!$I$17</f>
        <v>0</v>
      </c>
      <c r="AC637" s="172">
        <f>IF(ISNUMBER(FIND("decision",'Input| Setup'!$F$6)),'Input| Projects'!AK637,'Input| Projects'!U637)*M637*'Input| Escalations'!$I$17</f>
        <v>0</v>
      </c>
      <c r="AD637" s="172">
        <f>IF(ISNUMBER(FIND("decision",'Input| Setup'!$F$6)),'Input| Projects'!AL637,'Input| Projects'!V637)*N637*'Input| Escalations'!$I$17</f>
        <v>0</v>
      </c>
      <c r="AE637" s="172">
        <f>IF(ISNUMBER(FIND("decision",'Input| Setup'!$F$6)),'Input| Projects'!AM637,'Input| Projects'!W637)*O637*'Input| Escalations'!$I$17</f>
        <v>0</v>
      </c>
      <c r="AF637" s="175"/>
      <c r="AG637" s="172" cm="1">
        <f t="array" ref="AG637">IFERROR(--('Input| Projects'!$AS637="Yes")*_xlfn.SWITCH('Input| Overheads'!$C$50,"Direct costs",'Calc| Overheads Allocation'!C$8*Q637,"Internal labour",'Calc| Overheads Allocation'!C$8*Q637*'Input| Projects'!$AO637,"DNSP defined",'Calc| Overheads Allocation'!C$78*'Input| Projects'!$AV637,0),0)</f>
        <v>0</v>
      </c>
      <c r="AH637" s="172" cm="1">
        <f t="array" ref="AH637">IFERROR(--('Input| Projects'!$AS637="Yes")*_xlfn.SWITCH('Input| Overheads'!$C$50,"Direct costs",'Calc| Overheads Allocation'!D$8*R637,"Internal labour",'Calc| Overheads Allocation'!D$8*R637*'Input| Projects'!$AO637,"DNSP defined",'Calc| Overheads Allocation'!D$78*'Input| Projects'!$AV637,0),0)</f>
        <v>0</v>
      </c>
      <c r="AI637" s="172" cm="1">
        <f t="array" ref="AI637">IFERROR(--('Input| Projects'!$AS637="Yes")*_xlfn.SWITCH('Input| Overheads'!$C$50,"Direct costs",'Calc| Overheads Allocation'!E$8*S637,"Internal labour",'Calc| Overheads Allocation'!E$8*S637*'Input| Projects'!$AO637,"DNSP defined",'Calc| Overheads Allocation'!E$78*'Input| Projects'!$AV637,0),0)</f>
        <v>0</v>
      </c>
      <c r="AJ637" s="172" cm="1">
        <f t="array" ref="AJ637">IFERROR(--('Input| Projects'!$AS637="Yes")*_xlfn.SWITCH('Input| Overheads'!$C$50,"Direct costs",'Calc| Overheads Allocation'!F$8*T637,"Internal labour",'Calc| Overheads Allocation'!F$8*T637*'Input| Projects'!$AO637,"DNSP defined",'Calc| Overheads Allocation'!F$78*'Input| Projects'!$AV637,0),0)</f>
        <v>0</v>
      </c>
      <c r="AK637" s="172" cm="1">
        <f t="array" ref="AK637">IFERROR(--('Input| Projects'!$AS637="Yes")*_xlfn.SWITCH('Input| Overheads'!$C$50,"Direct costs",'Calc| Overheads Allocation'!G$8*U637,"Internal labour",'Calc| Overheads Allocation'!G$8*U637*'Input| Projects'!$AO637,"DNSP defined",'Calc| Overheads Allocation'!G$78*'Input| Projects'!$AV637,0),0)</f>
        <v>0</v>
      </c>
      <c r="AL637" s="172" cm="1">
        <f t="array" ref="AL637">IFERROR(--('Input| Projects'!$AS637="Yes")*_xlfn.SWITCH('Input| Overheads'!$C$50,"Direct costs",'Calc| Overheads Allocation'!H$8*V637,"Internal labour",'Calc| Overheads Allocation'!H$8*V637*'Input| Projects'!$AO637,"DNSP defined",'Calc| Overheads Allocation'!H$78*'Input| Projects'!$AV637,0),0)</f>
        <v>0</v>
      </c>
      <c r="AM637" s="172" cm="1">
        <f t="array" ref="AM637">IFERROR(--('Input| Projects'!$AS637="Yes")*_xlfn.SWITCH('Input| Overheads'!$C$50,"Direct costs",'Calc| Overheads Allocation'!I$8*W637,"Internal labour",'Calc| Overheads Allocation'!I$8*W637*'Input| Projects'!$AO637,"DNSP defined",'Calc| Overheads Allocation'!I$78*'Input| Projects'!$AV637,0),0)</f>
        <v>0</v>
      </c>
      <c r="AN637" s="175"/>
      <c r="AO637" s="172" cm="1">
        <f t="array" ref="AO637">IFERROR(--('Input| Projects'!$AT637="Yes")*_xlfn.SWITCH('Input| Overheads'!$C$50,"Direct costs",'Calc| Overheads Allocation'!C$9*Q637,"Internal labour",'Calc| Overheads Allocation'!C$9*Q637*'Input| Projects'!$AO637,"DNSP defined",'Calc| Overheads Allocation'!C$79*'Input| Projects'!$AW637,0),0)</f>
        <v>0</v>
      </c>
      <c r="AP637" s="172" cm="1">
        <f t="array" ref="AP637">IFERROR(--('Input| Projects'!$AT637="Yes")*_xlfn.SWITCH('Input| Overheads'!$C$50,"Direct costs",'Calc| Overheads Allocation'!D$9*R637,"Internal labour",'Calc| Overheads Allocation'!D$9*R637*'Input| Projects'!$AO637,"DNSP defined",'Calc| Overheads Allocation'!D$79*'Input| Projects'!$AW637,0),0)</f>
        <v>0</v>
      </c>
      <c r="AQ637" s="172" cm="1">
        <f t="array" ref="AQ637">IFERROR(--('Input| Projects'!$AT637="Yes")*_xlfn.SWITCH('Input| Overheads'!$C$50,"Direct costs",'Calc| Overheads Allocation'!E$9*S637,"Internal labour",'Calc| Overheads Allocation'!E$9*S637*'Input| Projects'!$AO637,"DNSP defined",'Calc| Overheads Allocation'!E$79*'Input| Projects'!$AW637,0),0)</f>
        <v>0</v>
      </c>
      <c r="AR637" s="172" cm="1">
        <f t="array" ref="AR637">IFERROR(--('Input| Projects'!$AT637="Yes")*_xlfn.SWITCH('Input| Overheads'!$C$50,"Direct costs",'Calc| Overheads Allocation'!F$9*T637,"Internal labour",'Calc| Overheads Allocation'!F$9*T637*'Input| Projects'!$AO637,"DNSP defined",'Calc| Overheads Allocation'!F$79*'Input| Projects'!$AW637,0),0)</f>
        <v>0</v>
      </c>
      <c r="AS637" s="172" cm="1">
        <f t="array" ref="AS637">IFERROR(--('Input| Projects'!$AT637="Yes")*_xlfn.SWITCH('Input| Overheads'!$C$50,"Direct costs",'Calc| Overheads Allocation'!G$9*U637,"Internal labour",'Calc| Overheads Allocation'!G$9*U637*'Input| Projects'!$AO637,"DNSP defined",'Calc| Overheads Allocation'!G$79*'Input| Projects'!$AW637,0),0)</f>
        <v>0</v>
      </c>
      <c r="AT637" s="172" cm="1">
        <f t="array" ref="AT637">IFERROR(--('Input| Projects'!$AT637="Yes")*_xlfn.SWITCH('Input| Overheads'!$C$50,"Direct costs",'Calc| Overheads Allocation'!H$9*V637,"Internal labour",'Calc| Overheads Allocation'!H$9*V637*'Input| Projects'!$AO637,"DNSP defined",'Calc| Overheads Allocation'!H$79*'Input| Projects'!$AW637,0),0)</f>
        <v>0</v>
      </c>
      <c r="AU637" s="172" cm="1">
        <f t="array" ref="AU637">IFERROR(--('Input| Projects'!$AT637="Yes")*_xlfn.SWITCH('Input| Overheads'!$C$50,"Direct costs",'Calc| Overheads Allocation'!I$9*W637,"Internal labour",'Calc| Overheads Allocation'!I$9*W637*'Input| Projects'!$AO637,"DNSP defined",'Calc| Overheads Allocation'!I$79*'Input| Projects'!$AW637,0),0)</f>
        <v>0</v>
      </c>
      <c r="AV637" s="175"/>
      <c r="AW637" s="172">
        <f t="shared" si="222"/>
        <v>0</v>
      </c>
      <c r="AX637" s="172">
        <f t="shared" si="223"/>
        <v>0</v>
      </c>
      <c r="AY637" s="172">
        <f t="shared" si="224"/>
        <v>0</v>
      </c>
      <c r="AZ637" s="172">
        <f t="shared" si="225"/>
        <v>0</v>
      </c>
      <c r="BA637" s="172">
        <f t="shared" si="226"/>
        <v>0</v>
      </c>
      <c r="BB637" s="172">
        <f t="shared" si="227"/>
        <v>0</v>
      </c>
      <c r="BC637" s="172">
        <f t="shared" si="228"/>
        <v>0</v>
      </c>
      <c r="BD637" s="176"/>
      <c r="BE637" s="172">
        <f t="shared" si="229"/>
        <v>0</v>
      </c>
      <c r="BF637" s="172">
        <f t="shared" si="230"/>
        <v>0</v>
      </c>
      <c r="BG637" s="172">
        <f t="shared" si="231"/>
        <v>0</v>
      </c>
      <c r="BH637" s="172">
        <f t="shared" si="232"/>
        <v>0</v>
      </c>
      <c r="BI637" s="172">
        <f t="shared" si="233"/>
        <v>0</v>
      </c>
      <c r="BJ637" s="172">
        <f t="shared" si="234"/>
        <v>0</v>
      </c>
      <c r="BK637" s="172">
        <f t="shared" si="235"/>
        <v>0</v>
      </c>
      <c r="BL637" s="176"/>
      <c r="BM637" s="172">
        <f t="shared" si="214"/>
        <v>0</v>
      </c>
      <c r="BN637" s="172">
        <f t="shared" si="215"/>
        <v>0</v>
      </c>
      <c r="BO637" s="172">
        <f t="shared" si="216"/>
        <v>0</v>
      </c>
      <c r="BP637" s="172">
        <f t="shared" si="217"/>
        <v>0</v>
      </c>
      <c r="BQ637" s="172">
        <f t="shared" si="218"/>
        <v>0</v>
      </c>
      <c r="BR637" s="172">
        <f t="shared" si="219"/>
        <v>0</v>
      </c>
      <c r="BS637" s="172">
        <f t="shared" si="220"/>
        <v>0</v>
      </c>
      <c r="BT637" s="55"/>
      <c r="BU637" s="158">
        <f>SUMIF('Input| Projects'!$BA$8:$CX$8,RIGHT(BU$9,3),'Input| Projects'!$BA637:$CX637)</f>
        <v>0</v>
      </c>
      <c r="BV637" s="158">
        <f>SUMIF('Input| Projects'!$BA$8:$CX$8,RIGHT(BV$9,3),'Input| Projects'!$BA637:$CX637)</f>
        <v>0</v>
      </c>
      <c r="BW637" s="79" t="str">
        <f t="shared" si="221"/>
        <v/>
      </c>
    </row>
    <row r="638" spans="2:75" x14ac:dyDescent="0.2">
      <c r="B638" s="123">
        <f>IFERROR('Input| Projects'!B638,"")</f>
        <v>629</v>
      </c>
      <c r="C638" s="160" t="str">
        <f>IFERROR(IF('Input| Projects'!C638="","",'Input| Projects'!C638),"")</f>
        <v/>
      </c>
      <c r="D638" s="160" t="str">
        <f>IFERROR(IF('Input| Projects'!D638="","",'Input| Projects'!D638),"")</f>
        <v/>
      </c>
      <c r="E638" s="53"/>
      <c r="F638" s="160" t="str">
        <f>IF(LEN('Input| Projects'!F638)&gt;0,'Input| Projects'!F638,"")</f>
        <v/>
      </c>
      <c r="G638" s="160" t="str">
        <f>IF(LEN('Input| Projects'!G638)&gt;0,'Input| Projects'!G638,"")</f>
        <v/>
      </c>
      <c r="H638" s="10"/>
      <c r="I638" s="194" cm="1">
        <f t="array" ref="I638">IF(LEN($F638)&gt;0,1+IFERROR(SUMPRODUCT(TRANSPOSE('Input| Projects'!$AO638:$AQ638),INDEX('Input| Escalations'!$F$27:$L$29,,MATCH(Q$9,'Input| Escalations'!$F$21:$L$21,0))),0),0)</f>
        <v>0</v>
      </c>
      <c r="J638" s="194" cm="1">
        <f t="array" ref="J638">IF(LEN($F638)&gt;0,1+IFERROR(SUMPRODUCT(TRANSPOSE('Input| Projects'!$AO638:$AQ638),INDEX('Input| Escalations'!$F$27:$L$29,,MATCH(R$9,'Input| Escalations'!$F$21:$L$21,0))),0),0)</f>
        <v>0</v>
      </c>
      <c r="K638" s="194" cm="1">
        <f t="array" ref="K638">IF(LEN($F638)&gt;0,1+IFERROR(SUMPRODUCT(TRANSPOSE('Input| Projects'!$AO638:$AQ638),INDEX('Input| Escalations'!$F$27:$L$29,,MATCH(S$9,'Input| Escalations'!$F$21:$L$21,0))),0),0)</f>
        <v>0</v>
      </c>
      <c r="L638" s="194" cm="1">
        <f t="array" ref="L638">IF(LEN($F638)&gt;0,1+IFERROR(SUMPRODUCT(TRANSPOSE('Input| Projects'!$AO638:$AQ638),INDEX('Input| Escalations'!$F$27:$L$29,,MATCH(T$9,'Input| Escalations'!$F$21:$L$21,0))),0),0)</f>
        <v>0</v>
      </c>
      <c r="M638" s="194" cm="1">
        <f t="array" ref="M638">IF(LEN($F638)&gt;0,1+IFERROR(SUMPRODUCT(TRANSPOSE('Input| Projects'!$AO638:$AQ638),INDEX('Input| Escalations'!$F$27:$L$29,,MATCH(U$9,'Input| Escalations'!$F$21:$L$21,0))),0),0)</f>
        <v>0</v>
      </c>
      <c r="N638" s="194" cm="1">
        <f t="array" ref="N638">IF(LEN($F638)&gt;0,1+IFERROR(SUMPRODUCT(TRANSPOSE('Input| Projects'!$AO638:$AQ638),INDEX('Input| Escalations'!$F$27:$L$29,,MATCH(V$9,'Input| Escalations'!$F$21:$L$21,0))),0),0)</f>
        <v>0</v>
      </c>
      <c r="O638" s="194" cm="1">
        <f t="array" ref="O638">IF(LEN($F638)&gt;0,1+IFERROR(SUMPRODUCT(TRANSPOSE('Input| Projects'!$AO638:$AQ638),INDEX('Input| Escalations'!$F$27:$L$29,,MATCH(W$9,'Input| Escalations'!$F$21:$L$21,0))),0),0)</f>
        <v>0</v>
      </c>
      <c r="P638" s="10"/>
      <c r="Q638" s="172">
        <f>IFERROR(IF(ISNUMBER(FIND("decision",'Input| Setup'!$F$6)),'Input| Projects'!Y638,'Input| Projects'!I638)*'Input| Escalations'!$I$17*I638,0)</f>
        <v>0</v>
      </c>
      <c r="R638" s="172">
        <f>IFERROR(IF(ISNUMBER(FIND("decision",'Input| Setup'!$F$6)),'Input| Projects'!Z638,'Input| Projects'!J638)*'Input| Escalations'!$I$17*J638,0)</f>
        <v>0</v>
      </c>
      <c r="S638" s="172">
        <f>IFERROR(IF(ISNUMBER(FIND("decision",'Input| Setup'!$F$6)),'Input| Projects'!AA638,'Input| Projects'!K638)*'Input| Escalations'!$I$17*K638,0)</f>
        <v>0</v>
      </c>
      <c r="T638" s="172">
        <f>IFERROR(IF(ISNUMBER(FIND("decision",'Input| Setup'!$F$6)),'Input| Projects'!AB638,'Input| Projects'!L638)*'Input| Escalations'!$I$17*L638,0)</f>
        <v>0</v>
      </c>
      <c r="U638" s="172">
        <f>IFERROR(IF(ISNUMBER(FIND("decision",'Input| Setup'!$F$6)),'Input| Projects'!AC638,'Input| Projects'!M638)*'Input| Escalations'!$I$17*M638,0)</f>
        <v>0</v>
      </c>
      <c r="V638" s="172">
        <f>IFERROR(IF(ISNUMBER(FIND("decision",'Input| Setup'!$F$6)),'Input| Projects'!AD638,'Input| Projects'!N638)*'Input| Escalations'!$I$17*N638,0)</f>
        <v>0</v>
      </c>
      <c r="W638" s="172">
        <f>IFERROR(IF(ISNUMBER(FIND("decision",'Input| Setup'!$F$6)),'Input| Projects'!AE638,'Input| Projects'!O638)*'Input| Escalations'!$I$17*O638,0)</f>
        <v>0</v>
      </c>
      <c r="X638" s="175"/>
      <c r="Y638" s="172">
        <f>IF(ISNUMBER(FIND("decision",'Input| Setup'!$F$6)),'Input| Projects'!AG638,'Input| Projects'!Q638)*I638*'Input| Escalations'!$I$17</f>
        <v>0</v>
      </c>
      <c r="Z638" s="172">
        <f>IF(ISNUMBER(FIND("decision",'Input| Setup'!$F$6)),'Input| Projects'!AH638,'Input| Projects'!R638)*J638*'Input| Escalations'!$I$17</f>
        <v>0</v>
      </c>
      <c r="AA638" s="172">
        <f>IF(ISNUMBER(FIND("decision",'Input| Setup'!$F$6)),'Input| Projects'!AI638,'Input| Projects'!S638)*K638*'Input| Escalations'!$I$17</f>
        <v>0</v>
      </c>
      <c r="AB638" s="172">
        <f>IF(ISNUMBER(FIND("decision",'Input| Setup'!$F$6)),'Input| Projects'!AJ638,'Input| Projects'!T638)*L638*'Input| Escalations'!$I$17</f>
        <v>0</v>
      </c>
      <c r="AC638" s="172">
        <f>IF(ISNUMBER(FIND("decision",'Input| Setup'!$F$6)),'Input| Projects'!AK638,'Input| Projects'!U638)*M638*'Input| Escalations'!$I$17</f>
        <v>0</v>
      </c>
      <c r="AD638" s="172">
        <f>IF(ISNUMBER(FIND("decision",'Input| Setup'!$F$6)),'Input| Projects'!AL638,'Input| Projects'!V638)*N638*'Input| Escalations'!$I$17</f>
        <v>0</v>
      </c>
      <c r="AE638" s="172">
        <f>IF(ISNUMBER(FIND("decision",'Input| Setup'!$F$6)),'Input| Projects'!AM638,'Input| Projects'!W638)*O638*'Input| Escalations'!$I$17</f>
        <v>0</v>
      </c>
      <c r="AF638" s="175"/>
      <c r="AG638" s="172" cm="1">
        <f t="array" ref="AG638">IFERROR(--('Input| Projects'!$AS638="Yes")*_xlfn.SWITCH('Input| Overheads'!$C$50,"Direct costs",'Calc| Overheads Allocation'!C$8*Q638,"Internal labour",'Calc| Overheads Allocation'!C$8*Q638*'Input| Projects'!$AO638,"DNSP defined",'Calc| Overheads Allocation'!C$78*'Input| Projects'!$AV638,0),0)</f>
        <v>0</v>
      </c>
      <c r="AH638" s="172" cm="1">
        <f t="array" ref="AH638">IFERROR(--('Input| Projects'!$AS638="Yes")*_xlfn.SWITCH('Input| Overheads'!$C$50,"Direct costs",'Calc| Overheads Allocation'!D$8*R638,"Internal labour",'Calc| Overheads Allocation'!D$8*R638*'Input| Projects'!$AO638,"DNSP defined",'Calc| Overheads Allocation'!D$78*'Input| Projects'!$AV638,0),0)</f>
        <v>0</v>
      </c>
      <c r="AI638" s="172" cm="1">
        <f t="array" ref="AI638">IFERROR(--('Input| Projects'!$AS638="Yes")*_xlfn.SWITCH('Input| Overheads'!$C$50,"Direct costs",'Calc| Overheads Allocation'!E$8*S638,"Internal labour",'Calc| Overheads Allocation'!E$8*S638*'Input| Projects'!$AO638,"DNSP defined",'Calc| Overheads Allocation'!E$78*'Input| Projects'!$AV638,0),0)</f>
        <v>0</v>
      </c>
      <c r="AJ638" s="172" cm="1">
        <f t="array" ref="AJ638">IFERROR(--('Input| Projects'!$AS638="Yes")*_xlfn.SWITCH('Input| Overheads'!$C$50,"Direct costs",'Calc| Overheads Allocation'!F$8*T638,"Internal labour",'Calc| Overheads Allocation'!F$8*T638*'Input| Projects'!$AO638,"DNSP defined",'Calc| Overheads Allocation'!F$78*'Input| Projects'!$AV638,0),0)</f>
        <v>0</v>
      </c>
      <c r="AK638" s="172" cm="1">
        <f t="array" ref="AK638">IFERROR(--('Input| Projects'!$AS638="Yes")*_xlfn.SWITCH('Input| Overheads'!$C$50,"Direct costs",'Calc| Overheads Allocation'!G$8*U638,"Internal labour",'Calc| Overheads Allocation'!G$8*U638*'Input| Projects'!$AO638,"DNSP defined",'Calc| Overheads Allocation'!G$78*'Input| Projects'!$AV638,0),0)</f>
        <v>0</v>
      </c>
      <c r="AL638" s="172" cm="1">
        <f t="array" ref="AL638">IFERROR(--('Input| Projects'!$AS638="Yes")*_xlfn.SWITCH('Input| Overheads'!$C$50,"Direct costs",'Calc| Overheads Allocation'!H$8*V638,"Internal labour",'Calc| Overheads Allocation'!H$8*V638*'Input| Projects'!$AO638,"DNSP defined",'Calc| Overheads Allocation'!H$78*'Input| Projects'!$AV638,0),0)</f>
        <v>0</v>
      </c>
      <c r="AM638" s="172" cm="1">
        <f t="array" ref="AM638">IFERROR(--('Input| Projects'!$AS638="Yes")*_xlfn.SWITCH('Input| Overheads'!$C$50,"Direct costs",'Calc| Overheads Allocation'!I$8*W638,"Internal labour",'Calc| Overheads Allocation'!I$8*W638*'Input| Projects'!$AO638,"DNSP defined",'Calc| Overheads Allocation'!I$78*'Input| Projects'!$AV638,0),0)</f>
        <v>0</v>
      </c>
      <c r="AN638" s="175"/>
      <c r="AO638" s="172" cm="1">
        <f t="array" ref="AO638">IFERROR(--('Input| Projects'!$AT638="Yes")*_xlfn.SWITCH('Input| Overheads'!$C$50,"Direct costs",'Calc| Overheads Allocation'!C$9*Q638,"Internal labour",'Calc| Overheads Allocation'!C$9*Q638*'Input| Projects'!$AO638,"DNSP defined",'Calc| Overheads Allocation'!C$79*'Input| Projects'!$AW638,0),0)</f>
        <v>0</v>
      </c>
      <c r="AP638" s="172" cm="1">
        <f t="array" ref="AP638">IFERROR(--('Input| Projects'!$AT638="Yes")*_xlfn.SWITCH('Input| Overheads'!$C$50,"Direct costs",'Calc| Overheads Allocation'!D$9*R638,"Internal labour",'Calc| Overheads Allocation'!D$9*R638*'Input| Projects'!$AO638,"DNSP defined",'Calc| Overheads Allocation'!D$79*'Input| Projects'!$AW638,0),0)</f>
        <v>0</v>
      </c>
      <c r="AQ638" s="172" cm="1">
        <f t="array" ref="AQ638">IFERROR(--('Input| Projects'!$AT638="Yes")*_xlfn.SWITCH('Input| Overheads'!$C$50,"Direct costs",'Calc| Overheads Allocation'!E$9*S638,"Internal labour",'Calc| Overheads Allocation'!E$9*S638*'Input| Projects'!$AO638,"DNSP defined",'Calc| Overheads Allocation'!E$79*'Input| Projects'!$AW638,0),0)</f>
        <v>0</v>
      </c>
      <c r="AR638" s="172" cm="1">
        <f t="array" ref="AR638">IFERROR(--('Input| Projects'!$AT638="Yes")*_xlfn.SWITCH('Input| Overheads'!$C$50,"Direct costs",'Calc| Overheads Allocation'!F$9*T638,"Internal labour",'Calc| Overheads Allocation'!F$9*T638*'Input| Projects'!$AO638,"DNSP defined",'Calc| Overheads Allocation'!F$79*'Input| Projects'!$AW638,0),0)</f>
        <v>0</v>
      </c>
      <c r="AS638" s="172" cm="1">
        <f t="array" ref="AS638">IFERROR(--('Input| Projects'!$AT638="Yes")*_xlfn.SWITCH('Input| Overheads'!$C$50,"Direct costs",'Calc| Overheads Allocation'!G$9*U638,"Internal labour",'Calc| Overheads Allocation'!G$9*U638*'Input| Projects'!$AO638,"DNSP defined",'Calc| Overheads Allocation'!G$79*'Input| Projects'!$AW638,0),0)</f>
        <v>0</v>
      </c>
      <c r="AT638" s="172" cm="1">
        <f t="array" ref="AT638">IFERROR(--('Input| Projects'!$AT638="Yes")*_xlfn.SWITCH('Input| Overheads'!$C$50,"Direct costs",'Calc| Overheads Allocation'!H$9*V638,"Internal labour",'Calc| Overheads Allocation'!H$9*V638*'Input| Projects'!$AO638,"DNSP defined",'Calc| Overheads Allocation'!H$79*'Input| Projects'!$AW638,0),0)</f>
        <v>0</v>
      </c>
      <c r="AU638" s="172" cm="1">
        <f t="array" ref="AU638">IFERROR(--('Input| Projects'!$AT638="Yes")*_xlfn.SWITCH('Input| Overheads'!$C$50,"Direct costs",'Calc| Overheads Allocation'!I$9*W638,"Internal labour",'Calc| Overheads Allocation'!I$9*W638*'Input| Projects'!$AO638,"DNSP defined",'Calc| Overheads Allocation'!I$79*'Input| Projects'!$AW638,0),0)</f>
        <v>0</v>
      </c>
      <c r="AV638" s="175"/>
      <c r="AW638" s="172">
        <f t="shared" si="222"/>
        <v>0</v>
      </c>
      <c r="AX638" s="172">
        <f t="shared" si="223"/>
        <v>0</v>
      </c>
      <c r="AY638" s="172">
        <f t="shared" si="224"/>
        <v>0</v>
      </c>
      <c r="AZ638" s="172">
        <f t="shared" si="225"/>
        <v>0</v>
      </c>
      <c r="BA638" s="172">
        <f t="shared" si="226"/>
        <v>0</v>
      </c>
      <c r="BB638" s="172">
        <f t="shared" si="227"/>
        <v>0</v>
      </c>
      <c r="BC638" s="172">
        <f t="shared" si="228"/>
        <v>0</v>
      </c>
      <c r="BD638" s="176"/>
      <c r="BE638" s="172">
        <f t="shared" si="229"/>
        <v>0</v>
      </c>
      <c r="BF638" s="172">
        <f t="shared" si="230"/>
        <v>0</v>
      </c>
      <c r="BG638" s="172">
        <f t="shared" si="231"/>
        <v>0</v>
      </c>
      <c r="BH638" s="172">
        <f t="shared" si="232"/>
        <v>0</v>
      </c>
      <c r="BI638" s="172">
        <f t="shared" si="233"/>
        <v>0</v>
      </c>
      <c r="BJ638" s="172">
        <f t="shared" si="234"/>
        <v>0</v>
      </c>
      <c r="BK638" s="172">
        <f t="shared" si="235"/>
        <v>0</v>
      </c>
      <c r="BL638" s="176"/>
      <c r="BM638" s="172">
        <f t="shared" si="214"/>
        <v>0</v>
      </c>
      <c r="BN638" s="172">
        <f t="shared" si="215"/>
        <v>0</v>
      </c>
      <c r="BO638" s="172">
        <f t="shared" si="216"/>
        <v>0</v>
      </c>
      <c r="BP638" s="172">
        <f t="shared" si="217"/>
        <v>0</v>
      </c>
      <c r="BQ638" s="172">
        <f t="shared" si="218"/>
        <v>0</v>
      </c>
      <c r="BR638" s="172">
        <f t="shared" si="219"/>
        <v>0</v>
      </c>
      <c r="BS638" s="172">
        <f t="shared" si="220"/>
        <v>0</v>
      </c>
      <c r="BT638" s="55"/>
      <c r="BU638" s="158">
        <f>SUMIF('Input| Projects'!$BA$8:$CX$8,RIGHT(BU$9,3),'Input| Projects'!$BA638:$CX638)</f>
        <v>0</v>
      </c>
      <c r="BV638" s="158">
        <f>SUMIF('Input| Projects'!$BA$8:$CX$8,RIGHT(BV$9,3),'Input| Projects'!$BA638:$CX638)</f>
        <v>0</v>
      </c>
      <c r="BW638" s="79" t="str">
        <f t="shared" si="221"/>
        <v/>
      </c>
    </row>
    <row r="639" spans="2:75" x14ac:dyDescent="0.2">
      <c r="B639" s="123">
        <f>IFERROR('Input| Projects'!B639,"")</f>
        <v>630</v>
      </c>
      <c r="C639" s="160" t="str">
        <f>IFERROR(IF('Input| Projects'!C639="","",'Input| Projects'!C639),"")</f>
        <v/>
      </c>
      <c r="D639" s="160" t="str">
        <f>IFERROR(IF('Input| Projects'!D639="","",'Input| Projects'!D639),"")</f>
        <v/>
      </c>
      <c r="E639" s="53"/>
      <c r="F639" s="160" t="str">
        <f>IF(LEN('Input| Projects'!F639)&gt;0,'Input| Projects'!F639,"")</f>
        <v/>
      </c>
      <c r="G639" s="160" t="str">
        <f>IF(LEN('Input| Projects'!G639)&gt;0,'Input| Projects'!G639,"")</f>
        <v/>
      </c>
      <c r="H639" s="10"/>
      <c r="I639" s="194" cm="1">
        <f t="array" ref="I639">IF(LEN($F639)&gt;0,1+IFERROR(SUMPRODUCT(TRANSPOSE('Input| Projects'!$AO639:$AQ639),INDEX('Input| Escalations'!$F$27:$L$29,,MATCH(Q$9,'Input| Escalations'!$F$21:$L$21,0))),0),0)</f>
        <v>0</v>
      </c>
      <c r="J639" s="194" cm="1">
        <f t="array" ref="J639">IF(LEN($F639)&gt;0,1+IFERROR(SUMPRODUCT(TRANSPOSE('Input| Projects'!$AO639:$AQ639),INDEX('Input| Escalations'!$F$27:$L$29,,MATCH(R$9,'Input| Escalations'!$F$21:$L$21,0))),0),0)</f>
        <v>0</v>
      </c>
      <c r="K639" s="194" cm="1">
        <f t="array" ref="K639">IF(LEN($F639)&gt;0,1+IFERROR(SUMPRODUCT(TRANSPOSE('Input| Projects'!$AO639:$AQ639),INDEX('Input| Escalations'!$F$27:$L$29,,MATCH(S$9,'Input| Escalations'!$F$21:$L$21,0))),0),0)</f>
        <v>0</v>
      </c>
      <c r="L639" s="194" cm="1">
        <f t="array" ref="L639">IF(LEN($F639)&gt;0,1+IFERROR(SUMPRODUCT(TRANSPOSE('Input| Projects'!$AO639:$AQ639),INDEX('Input| Escalations'!$F$27:$L$29,,MATCH(T$9,'Input| Escalations'!$F$21:$L$21,0))),0),0)</f>
        <v>0</v>
      </c>
      <c r="M639" s="194" cm="1">
        <f t="array" ref="M639">IF(LEN($F639)&gt;0,1+IFERROR(SUMPRODUCT(TRANSPOSE('Input| Projects'!$AO639:$AQ639),INDEX('Input| Escalations'!$F$27:$L$29,,MATCH(U$9,'Input| Escalations'!$F$21:$L$21,0))),0),0)</f>
        <v>0</v>
      </c>
      <c r="N639" s="194" cm="1">
        <f t="array" ref="N639">IF(LEN($F639)&gt;0,1+IFERROR(SUMPRODUCT(TRANSPOSE('Input| Projects'!$AO639:$AQ639),INDEX('Input| Escalations'!$F$27:$L$29,,MATCH(V$9,'Input| Escalations'!$F$21:$L$21,0))),0),0)</f>
        <v>0</v>
      </c>
      <c r="O639" s="194" cm="1">
        <f t="array" ref="O639">IF(LEN($F639)&gt;0,1+IFERROR(SUMPRODUCT(TRANSPOSE('Input| Projects'!$AO639:$AQ639),INDEX('Input| Escalations'!$F$27:$L$29,,MATCH(W$9,'Input| Escalations'!$F$21:$L$21,0))),0),0)</f>
        <v>0</v>
      </c>
      <c r="P639" s="10"/>
      <c r="Q639" s="172">
        <f>IFERROR(IF(ISNUMBER(FIND("decision",'Input| Setup'!$F$6)),'Input| Projects'!Y639,'Input| Projects'!I639)*'Input| Escalations'!$I$17*I639,0)</f>
        <v>0</v>
      </c>
      <c r="R639" s="172">
        <f>IFERROR(IF(ISNUMBER(FIND("decision",'Input| Setup'!$F$6)),'Input| Projects'!Z639,'Input| Projects'!J639)*'Input| Escalations'!$I$17*J639,0)</f>
        <v>0</v>
      </c>
      <c r="S639" s="172">
        <f>IFERROR(IF(ISNUMBER(FIND("decision",'Input| Setup'!$F$6)),'Input| Projects'!AA639,'Input| Projects'!K639)*'Input| Escalations'!$I$17*K639,0)</f>
        <v>0</v>
      </c>
      <c r="T639" s="172">
        <f>IFERROR(IF(ISNUMBER(FIND("decision",'Input| Setup'!$F$6)),'Input| Projects'!AB639,'Input| Projects'!L639)*'Input| Escalations'!$I$17*L639,0)</f>
        <v>0</v>
      </c>
      <c r="U639" s="172">
        <f>IFERROR(IF(ISNUMBER(FIND("decision",'Input| Setup'!$F$6)),'Input| Projects'!AC639,'Input| Projects'!M639)*'Input| Escalations'!$I$17*M639,0)</f>
        <v>0</v>
      </c>
      <c r="V639" s="172">
        <f>IFERROR(IF(ISNUMBER(FIND("decision",'Input| Setup'!$F$6)),'Input| Projects'!AD639,'Input| Projects'!N639)*'Input| Escalations'!$I$17*N639,0)</f>
        <v>0</v>
      </c>
      <c r="W639" s="172">
        <f>IFERROR(IF(ISNUMBER(FIND("decision",'Input| Setup'!$F$6)),'Input| Projects'!AE639,'Input| Projects'!O639)*'Input| Escalations'!$I$17*O639,0)</f>
        <v>0</v>
      </c>
      <c r="X639" s="175"/>
      <c r="Y639" s="172">
        <f>IF(ISNUMBER(FIND("decision",'Input| Setup'!$F$6)),'Input| Projects'!AG639,'Input| Projects'!Q639)*I639*'Input| Escalations'!$I$17</f>
        <v>0</v>
      </c>
      <c r="Z639" s="172">
        <f>IF(ISNUMBER(FIND("decision",'Input| Setup'!$F$6)),'Input| Projects'!AH639,'Input| Projects'!R639)*J639*'Input| Escalations'!$I$17</f>
        <v>0</v>
      </c>
      <c r="AA639" s="172">
        <f>IF(ISNUMBER(FIND("decision",'Input| Setup'!$F$6)),'Input| Projects'!AI639,'Input| Projects'!S639)*K639*'Input| Escalations'!$I$17</f>
        <v>0</v>
      </c>
      <c r="AB639" s="172">
        <f>IF(ISNUMBER(FIND("decision",'Input| Setup'!$F$6)),'Input| Projects'!AJ639,'Input| Projects'!T639)*L639*'Input| Escalations'!$I$17</f>
        <v>0</v>
      </c>
      <c r="AC639" s="172">
        <f>IF(ISNUMBER(FIND("decision",'Input| Setup'!$F$6)),'Input| Projects'!AK639,'Input| Projects'!U639)*M639*'Input| Escalations'!$I$17</f>
        <v>0</v>
      </c>
      <c r="AD639" s="172">
        <f>IF(ISNUMBER(FIND("decision",'Input| Setup'!$F$6)),'Input| Projects'!AL639,'Input| Projects'!V639)*N639*'Input| Escalations'!$I$17</f>
        <v>0</v>
      </c>
      <c r="AE639" s="172">
        <f>IF(ISNUMBER(FIND("decision",'Input| Setup'!$F$6)),'Input| Projects'!AM639,'Input| Projects'!W639)*O639*'Input| Escalations'!$I$17</f>
        <v>0</v>
      </c>
      <c r="AF639" s="175"/>
      <c r="AG639" s="172" cm="1">
        <f t="array" ref="AG639">IFERROR(--('Input| Projects'!$AS639="Yes")*_xlfn.SWITCH('Input| Overheads'!$C$50,"Direct costs",'Calc| Overheads Allocation'!C$8*Q639,"Internal labour",'Calc| Overheads Allocation'!C$8*Q639*'Input| Projects'!$AO639,"DNSP defined",'Calc| Overheads Allocation'!C$78*'Input| Projects'!$AV639,0),0)</f>
        <v>0</v>
      </c>
      <c r="AH639" s="172" cm="1">
        <f t="array" ref="AH639">IFERROR(--('Input| Projects'!$AS639="Yes")*_xlfn.SWITCH('Input| Overheads'!$C$50,"Direct costs",'Calc| Overheads Allocation'!D$8*R639,"Internal labour",'Calc| Overheads Allocation'!D$8*R639*'Input| Projects'!$AO639,"DNSP defined",'Calc| Overheads Allocation'!D$78*'Input| Projects'!$AV639,0),0)</f>
        <v>0</v>
      </c>
      <c r="AI639" s="172" cm="1">
        <f t="array" ref="AI639">IFERROR(--('Input| Projects'!$AS639="Yes")*_xlfn.SWITCH('Input| Overheads'!$C$50,"Direct costs",'Calc| Overheads Allocation'!E$8*S639,"Internal labour",'Calc| Overheads Allocation'!E$8*S639*'Input| Projects'!$AO639,"DNSP defined",'Calc| Overheads Allocation'!E$78*'Input| Projects'!$AV639,0),0)</f>
        <v>0</v>
      </c>
      <c r="AJ639" s="172" cm="1">
        <f t="array" ref="AJ639">IFERROR(--('Input| Projects'!$AS639="Yes")*_xlfn.SWITCH('Input| Overheads'!$C$50,"Direct costs",'Calc| Overheads Allocation'!F$8*T639,"Internal labour",'Calc| Overheads Allocation'!F$8*T639*'Input| Projects'!$AO639,"DNSP defined",'Calc| Overheads Allocation'!F$78*'Input| Projects'!$AV639,0),0)</f>
        <v>0</v>
      </c>
      <c r="AK639" s="172" cm="1">
        <f t="array" ref="AK639">IFERROR(--('Input| Projects'!$AS639="Yes")*_xlfn.SWITCH('Input| Overheads'!$C$50,"Direct costs",'Calc| Overheads Allocation'!G$8*U639,"Internal labour",'Calc| Overheads Allocation'!G$8*U639*'Input| Projects'!$AO639,"DNSP defined",'Calc| Overheads Allocation'!G$78*'Input| Projects'!$AV639,0),0)</f>
        <v>0</v>
      </c>
      <c r="AL639" s="172" cm="1">
        <f t="array" ref="AL639">IFERROR(--('Input| Projects'!$AS639="Yes")*_xlfn.SWITCH('Input| Overheads'!$C$50,"Direct costs",'Calc| Overheads Allocation'!H$8*V639,"Internal labour",'Calc| Overheads Allocation'!H$8*V639*'Input| Projects'!$AO639,"DNSP defined",'Calc| Overheads Allocation'!H$78*'Input| Projects'!$AV639,0),0)</f>
        <v>0</v>
      </c>
      <c r="AM639" s="172" cm="1">
        <f t="array" ref="AM639">IFERROR(--('Input| Projects'!$AS639="Yes")*_xlfn.SWITCH('Input| Overheads'!$C$50,"Direct costs",'Calc| Overheads Allocation'!I$8*W639,"Internal labour",'Calc| Overheads Allocation'!I$8*W639*'Input| Projects'!$AO639,"DNSP defined",'Calc| Overheads Allocation'!I$78*'Input| Projects'!$AV639,0),0)</f>
        <v>0</v>
      </c>
      <c r="AN639" s="175"/>
      <c r="AO639" s="172" cm="1">
        <f t="array" ref="AO639">IFERROR(--('Input| Projects'!$AT639="Yes")*_xlfn.SWITCH('Input| Overheads'!$C$50,"Direct costs",'Calc| Overheads Allocation'!C$9*Q639,"Internal labour",'Calc| Overheads Allocation'!C$9*Q639*'Input| Projects'!$AO639,"DNSP defined",'Calc| Overheads Allocation'!C$79*'Input| Projects'!$AW639,0),0)</f>
        <v>0</v>
      </c>
      <c r="AP639" s="172" cm="1">
        <f t="array" ref="AP639">IFERROR(--('Input| Projects'!$AT639="Yes")*_xlfn.SWITCH('Input| Overheads'!$C$50,"Direct costs",'Calc| Overheads Allocation'!D$9*R639,"Internal labour",'Calc| Overheads Allocation'!D$9*R639*'Input| Projects'!$AO639,"DNSP defined",'Calc| Overheads Allocation'!D$79*'Input| Projects'!$AW639,0),0)</f>
        <v>0</v>
      </c>
      <c r="AQ639" s="172" cm="1">
        <f t="array" ref="AQ639">IFERROR(--('Input| Projects'!$AT639="Yes")*_xlfn.SWITCH('Input| Overheads'!$C$50,"Direct costs",'Calc| Overheads Allocation'!E$9*S639,"Internal labour",'Calc| Overheads Allocation'!E$9*S639*'Input| Projects'!$AO639,"DNSP defined",'Calc| Overheads Allocation'!E$79*'Input| Projects'!$AW639,0),0)</f>
        <v>0</v>
      </c>
      <c r="AR639" s="172" cm="1">
        <f t="array" ref="AR639">IFERROR(--('Input| Projects'!$AT639="Yes")*_xlfn.SWITCH('Input| Overheads'!$C$50,"Direct costs",'Calc| Overheads Allocation'!F$9*T639,"Internal labour",'Calc| Overheads Allocation'!F$9*T639*'Input| Projects'!$AO639,"DNSP defined",'Calc| Overheads Allocation'!F$79*'Input| Projects'!$AW639,0),0)</f>
        <v>0</v>
      </c>
      <c r="AS639" s="172" cm="1">
        <f t="array" ref="AS639">IFERROR(--('Input| Projects'!$AT639="Yes")*_xlfn.SWITCH('Input| Overheads'!$C$50,"Direct costs",'Calc| Overheads Allocation'!G$9*U639,"Internal labour",'Calc| Overheads Allocation'!G$9*U639*'Input| Projects'!$AO639,"DNSP defined",'Calc| Overheads Allocation'!G$79*'Input| Projects'!$AW639,0),0)</f>
        <v>0</v>
      </c>
      <c r="AT639" s="172" cm="1">
        <f t="array" ref="AT639">IFERROR(--('Input| Projects'!$AT639="Yes")*_xlfn.SWITCH('Input| Overheads'!$C$50,"Direct costs",'Calc| Overheads Allocation'!H$9*V639,"Internal labour",'Calc| Overheads Allocation'!H$9*V639*'Input| Projects'!$AO639,"DNSP defined",'Calc| Overheads Allocation'!H$79*'Input| Projects'!$AW639,0),0)</f>
        <v>0</v>
      </c>
      <c r="AU639" s="172" cm="1">
        <f t="array" ref="AU639">IFERROR(--('Input| Projects'!$AT639="Yes")*_xlfn.SWITCH('Input| Overheads'!$C$50,"Direct costs",'Calc| Overheads Allocation'!I$9*W639,"Internal labour",'Calc| Overheads Allocation'!I$9*W639*'Input| Projects'!$AO639,"DNSP defined",'Calc| Overheads Allocation'!I$79*'Input| Projects'!$AW639,0),0)</f>
        <v>0</v>
      </c>
      <c r="AV639" s="175"/>
      <c r="AW639" s="172">
        <f t="shared" si="222"/>
        <v>0</v>
      </c>
      <c r="AX639" s="172">
        <f t="shared" si="223"/>
        <v>0</v>
      </c>
      <c r="AY639" s="172">
        <f t="shared" si="224"/>
        <v>0</v>
      </c>
      <c r="AZ639" s="172">
        <f t="shared" si="225"/>
        <v>0</v>
      </c>
      <c r="BA639" s="172">
        <f t="shared" si="226"/>
        <v>0</v>
      </c>
      <c r="BB639" s="172">
        <f t="shared" si="227"/>
        <v>0</v>
      </c>
      <c r="BC639" s="172">
        <f t="shared" si="228"/>
        <v>0</v>
      </c>
      <c r="BD639" s="176"/>
      <c r="BE639" s="172">
        <f t="shared" si="229"/>
        <v>0</v>
      </c>
      <c r="BF639" s="172">
        <f t="shared" si="230"/>
        <v>0</v>
      </c>
      <c r="BG639" s="172">
        <f t="shared" si="231"/>
        <v>0</v>
      </c>
      <c r="BH639" s="172">
        <f t="shared" si="232"/>
        <v>0</v>
      </c>
      <c r="BI639" s="172">
        <f t="shared" si="233"/>
        <v>0</v>
      </c>
      <c r="BJ639" s="172">
        <f t="shared" si="234"/>
        <v>0</v>
      </c>
      <c r="BK639" s="172">
        <f t="shared" si="235"/>
        <v>0</v>
      </c>
      <c r="BL639" s="176"/>
      <c r="BM639" s="172">
        <f t="shared" si="214"/>
        <v>0</v>
      </c>
      <c r="BN639" s="172">
        <f t="shared" si="215"/>
        <v>0</v>
      </c>
      <c r="BO639" s="172">
        <f t="shared" si="216"/>
        <v>0</v>
      </c>
      <c r="BP639" s="172">
        <f t="shared" si="217"/>
        <v>0</v>
      </c>
      <c r="BQ639" s="172">
        <f t="shared" si="218"/>
        <v>0</v>
      </c>
      <c r="BR639" s="172">
        <f t="shared" si="219"/>
        <v>0</v>
      </c>
      <c r="BS639" s="172">
        <f t="shared" si="220"/>
        <v>0</v>
      </c>
      <c r="BT639" s="55"/>
      <c r="BU639" s="158">
        <f>SUMIF('Input| Projects'!$BA$8:$CX$8,RIGHT(BU$9,3),'Input| Projects'!$BA639:$CX639)</f>
        <v>0</v>
      </c>
      <c r="BV639" s="158">
        <f>SUMIF('Input| Projects'!$BA$8:$CX$8,RIGHT(BV$9,3),'Input| Projects'!$BA639:$CX639)</f>
        <v>0</v>
      </c>
      <c r="BW639" s="79" t="str">
        <f t="shared" si="221"/>
        <v/>
      </c>
    </row>
    <row r="640" spans="2:75" x14ac:dyDescent="0.2">
      <c r="B640" s="123">
        <f>IFERROR('Input| Projects'!B640,"")</f>
        <v>631</v>
      </c>
      <c r="C640" s="160" t="str">
        <f>IFERROR(IF('Input| Projects'!C640="","",'Input| Projects'!C640),"")</f>
        <v/>
      </c>
      <c r="D640" s="160" t="str">
        <f>IFERROR(IF('Input| Projects'!D640="","",'Input| Projects'!D640),"")</f>
        <v/>
      </c>
      <c r="E640" s="53"/>
      <c r="F640" s="160" t="str">
        <f>IF(LEN('Input| Projects'!F640)&gt;0,'Input| Projects'!F640,"")</f>
        <v/>
      </c>
      <c r="G640" s="160" t="str">
        <f>IF(LEN('Input| Projects'!G640)&gt;0,'Input| Projects'!G640,"")</f>
        <v/>
      </c>
      <c r="H640" s="10"/>
      <c r="I640" s="194" cm="1">
        <f t="array" ref="I640">IF(LEN($F640)&gt;0,1+IFERROR(SUMPRODUCT(TRANSPOSE('Input| Projects'!$AO640:$AQ640),INDEX('Input| Escalations'!$F$27:$L$29,,MATCH(Q$9,'Input| Escalations'!$F$21:$L$21,0))),0),0)</f>
        <v>0</v>
      </c>
      <c r="J640" s="194" cm="1">
        <f t="array" ref="J640">IF(LEN($F640)&gt;0,1+IFERROR(SUMPRODUCT(TRANSPOSE('Input| Projects'!$AO640:$AQ640),INDEX('Input| Escalations'!$F$27:$L$29,,MATCH(R$9,'Input| Escalations'!$F$21:$L$21,0))),0),0)</f>
        <v>0</v>
      </c>
      <c r="K640" s="194" cm="1">
        <f t="array" ref="K640">IF(LEN($F640)&gt;0,1+IFERROR(SUMPRODUCT(TRANSPOSE('Input| Projects'!$AO640:$AQ640),INDEX('Input| Escalations'!$F$27:$L$29,,MATCH(S$9,'Input| Escalations'!$F$21:$L$21,0))),0),0)</f>
        <v>0</v>
      </c>
      <c r="L640" s="194" cm="1">
        <f t="array" ref="L640">IF(LEN($F640)&gt;0,1+IFERROR(SUMPRODUCT(TRANSPOSE('Input| Projects'!$AO640:$AQ640),INDEX('Input| Escalations'!$F$27:$L$29,,MATCH(T$9,'Input| Escalations'!$F$21:$L$21,0))),0),0)</f>
        <v>0</v>
      </c>
      <c r="M640" s="194" cm="1">
        <f t="array" ref="M640">IF(LEN($F640)&gt;0,1+IFERROR(SUMPRODUCT(TRANSPOSE('Input| Projects'!$AO640:$AQ640),INDEX('Input| Escalations'!$F$27:$L$29,,MATCH(U$9,'Input| Escalations'!$F$21:$L$21,0))),0),0)</f>
        <v>0</v>
      </c>
      <c r="N640" s="194" cm="1">
        <f t="array" ref="N640">IF(LEN($F640)&gt;0,1+IFERROR(SUMPRODUCT(TRANSPOSE('Input| Projects'!$AO640:$AQ640),INDEX('Input| Escalations'!$F$27:$L$29,,MATCH(V$9,'Input| Escalations'!$F$21:$L$21,0))),0),0)</f>
        <v>0</v>
      </c>
      <c r="O640" s="194" cm="1">
        <f t="array" ref="O640">IF(LEN($F640)&gt;0,1+IFERROR(SUMPRODUCT(TRANSPOSE('Input| Projects'!$AO640:$AQ640),INDEX('Input| Escalations'!$F$27:$L$29,,MATCH(W$9,'Input| Escalations'!$F$21:$L$21,0))),0),0)</f>
        <v>0</v>
      </c>
      <c r="P640" s="10"/>
      <c r="Q640" s="172">
        <f>IFERROR(IF(ISNUMBER(FIND("decision",'Input| Setup'!$F$6)),'Input| Projects'!Y640,'Input| Projects'!I640)*'Input| Escalations'!$I$17*I640,0)</f>
        <v>0</v>
      </c>
      <c r="R640" s="172">
        <f>IFERROR(IF(ISNUMBER(FIND("decision",'Input| Setup'!$F$6)),'Input| Projects'!Z640,'Input| Projects'!J640)*'Input| Escalations'!$I$17*J640,0)</f>
        <v>0</v>
      </c>
      <c r="S640" s="172">
        <f>IFERROR(IF(ISNUMBER(FIND("decision",'Input| Setup'!$F$6)),'Input| Projects'!AA640,'Input| Projects'!K640)*'Input| Escalations'!$I$17*K640,0)</f>
        <v>0</v>
      </c>
      <c r="T640" s="172">
        <f>IFERROR(IF(ISNUMBER(FIND("decision",'Input| Setup'!$F$6)),'Input| Projects'!AB640,'Input| Projects'!L640)*'Input| Escalations'!$I$17*L640,0)</f>
        <v>0</v>
      </c>
      <c r="U640" s="172">
        <f>IFERROR(IF(ISNUMBER(FIND("decision",'Input| Setup'!$F$6)),'Input| Projects'!AC640,'Input| Projects'!M640)*'Input| Escalations'!$I$17*M640,0)</f>
        <v>0</v>
      </c>
      <c r="V640" s="172">
        <f>IFERROR(IF(ISNUMBER(FIND("decision",'Input| Setup'!$F$6)),'Input| Projects'!AD640,'Input| Projects'!N640)*'Input| Escalations'!$I$17*N640,0)</f>
        <v>0</v>
      </c>
      <c r="W640" s="172">
        <f>IFERROR(IF(ISNUMBER(FIND("decision",'Input| Setup'!$F$6)),'Input| Projects'!AE640,'Input| Projects'!O640)*'Input| Escalations'!$I$17*O640,0)</f>
        <v>0</v>
      </c>
      <c r="X640" s="175"/>
      <c r="Y640" s="172">
        <f>IF(ISNUMBER(FIND("decision",'Input| Setup'!$F$6)),'Input| Projects'!AG640,'Input| Projects'!Q640)*I640*'Input| Escalations'!$I$17</f>
        <v>0</v>
      </c>
      <c r="Z640" s="172">
        <f>IF(ISNUMBER(FIND("decision",'Input| Setup'!$F$6)),'Input| Projects'!AH640,'Input| Projects'!R640)*J640*'Input| Escalations'!$I$17</f>
        <v>0</v>
      </c>
      <c r="AA640" s="172">
        <f>IF(ISNUMBER(FIND("decision",'Input| Setup'!$F$6)),'Input| Projects'!AI640,'Input| Projects'!S640)*K640*'Input| Escalations'!$I$17</f>
        <v>0</v>
      </c>
      <c r="AB640" s="172">
        <f>IF(ISNUMBER(FIND("decision",'Input| Setup'!$F$6)),'Input| Projects'!AJ640,'Input| Projects'!T640)*L640*'Input| Escalations'!$I$17</f>
        <v>0</v>
      </c>
      <c r="AC640" s="172">
        <f>IF(ISNUMBER(FIND("decision",'Input| Setup'!$F$6)),'Input| Projects'!AK640,'Input| Projects'!U640)*M640*'Input| Escalations'!$I$17</f>
        <v>0</v>
      </c>
      <c r="AD640" s="172">
        <f>IF(ISNUMBER(FIND("decision",'Input| Setup'!$F$6)),'Input| Projects'!AL640,'Input| Projects'!V640)*N640*'Input| Escalations'!$I$17</f>
        <v>0</v>
      </c>
      <c r="AE640" s="172">
        <f>IF(ISNUMBER(FIND("decision",'Input| Setup'!$F$6)),'Input| Projects'!AM640,'Input| Projects'!W640)*O640*'Input| Escalations'!$I$17</f>
        <v>0</v>
      </c>
      <c r="AF640" s="175"/>
      <c r="AG640" s="172" cm="1">
        <f t="array" ref="AG640">IFERROR(--('Input| Projects'!$AS640="Yes")*_xlfn.SWITCH('Input| Overheads'!$C$50,"Direct costs",'Calc| Overheads Allocation'!C$8*Q640,"Internal labour",'Calc| Overheads Allocation'!C$8*Q640*'Input| Projects'!$AO640,"DNSP defined",'Calc| Overheads Allocation'!C$78*'Input| Projects'!$AV640,0),0)</f>
        <v>0</v>
      </c>
      <c r="AH640" s="172" cm="1">
        <f t="array" ref="AH640">IFERROR(--('Input| Projects'!$AS640="Yes")*_xlfn.SWITCH('Input| Overheads'!$C$50,"Direct costs",'Calc| Overheads Allocation'!D$8*R640,"Internal labour",'Calc| Overheads Allocation'!D$8*R640*'Input| Projects'!$AO640,"DNSP defined",'Calc| Overheads Allocation'!D$78*'Input| Projects'!$AV640,0),0)</f>
        <v>0</v>
      </c>
      <c r="AI640" s="172" cm="1">
        <f t="array" ref="AI640">IFERROR(--('Input| Projects'!$AS640="Yes")*_xlfn.SWITCH('Input| Overheads'!$C$50,"Direct costs",'Calc| Overheads Allocation'!E$8*S640,"Internal labour",'Calc| Overheads Allocation'!E$8*S640*'Input| Projects'!$AO640,"DNSP defined",'Calc| Overheads Allocation'!E$78*'Input| Projects'!$AV640,0),0)</f>
        <v>0</v>
      </c>
      <c r="AJ640" s="172" cm="1">
        <f t="array" ref="AJ640">IFERROR(--('Input| Projects'!$AS640="Yes")*_xlfn.SWITCH('Input| Overheads'!$C$50,"Direct costs",'Calc| Overheads Allocation'!F$8*T640,"Internal labour",'Calc| Overheads Allocation'!F$8*T640*'Input| Projects'!$AO640,"DNSP defined",'Calc| Overheads Allocation'!F$78*'Input| Projects'!$AV640,0),0)</f>
        <v>0</v>
      </c>
      <c r="AK640" s="172" cm="1">
        <f t="array" ref="AK640">IFERROR(--('Input| Projects'!$AS640="Yes")*_xlfn.SWITCH('Input| Overheads'!$C$50,"Direct costs",'Calc| Overheads Allocation'!G$8*U640,"Internal labour",'Calc| Overheads Allocation'!G$8*U640*'Input| Projects'!$AO640,"DNSP defined",'Calc| Overheads Allocation'!G$78*'Input| Projects'!$AV640,0),0)</f>
        <v>0</v>
      </c>
      <c r="AL640" s="172" cm="1">
        <f t="array" ref="AL640">IFERROR(--('Input| Projects'!$AS640="Yes")*_xlfn.SWITCH('Input| Overheads'!$C$50,"Direct costs",'Calc| Overheads Allocation'!H$8*V640,"Internal labour",'Calc| Overheads Allocation'!H$8*V640*'Input| Projects'!$AO640,"DNSP defined",'Calc| Overheads Allocation'!H$78*'Input| Projects'!$AV640,0),0)</f>
        <v>0</v>
      </c>
      <c r="AM640" s="172" cm="1">
        <f t="array" ref="AM640">IFERROR(--('Input| Projects'!$AS640="Yes")*_xlfn.SWITCH('Input| Overheads'!$C$50,"Direct costs",'Calc| Overheads Allocation'!I$8*W640,"Internal labour",'Calc| Overheads Allocation'!I$8*W640*'Input| Projects'!$AO640,"DNSP defined",'Calc| Overheads Allocation'!I$78*'Input| Projects'!$AV640,0),0)</f>
        <v>0</v>
      </c>
      <c r="AN640" s="175"/>
      <c r="AO640" s="172" cm="1">
        <f t="array" ref="AO640">IFERROR(--('Input| Projects'!$AT640="Yes")*_xlfn.SWITCH('Input| Overheads'!$C$50,"Direct costs",'Calc| Overheads Allocation'!C$9*Q640,"Internal labour",'Calc| Overheads Allocation'!C$9*Q640*'Input| Projects'!$AO640,"DNSP defined",'Calc| Overheads Allocation'!C$79*'Input| Projects'!$AW640,0),0)</f>
        <v>0</v>
      </c>
      <c r="AP640" s="172" cm="1">
        <f t="array" ref="AP640">IFERROR(--('Input| Projects'!$AT640="Yes")*_xlfn.SWITCH('Input| Overheads'!$C$50,"Direct costs",'Calc| Overheads Allocation'!D$9*R640,"Internal labour",'Calc| Overheads Allocation'!D$9*R640*'Input| Projects'!$AO640,"DNSP defined",'Calc| Overheads Allocation'!D$79*'Input| Projects'!$AW640,0),0)</f>
        <v>0</v>
      </c>
      <c r="AQ640" s="172" cm="1">
        <f t="array" ref="AQ640">IFERROR(--('Input| Projects'!$AT640="Yes")*_xlfn.SWITCH('Input| Overheads'!$C$50,"Direct costs",'Calc| Overheads Allocation'!E$9*S640,"Internal labour",'Calc| Overheads Allocation'!E$9*S640*'Input| Projects'!$AO640,"DNSP defined",'Calc| Overheads Allocation'!E$79*'Input| Projects'!$AW640,0),0)</f>
        <v>0</v>
      </c>
      <c r="AR640" s="172" cm="1">
        <f t="array" ref="AR640">IFERROR(--('Input| Projects'!$AT640="Yes")*_xlfn.SWITCH('Input| Overheads'!$C$50,"Direct costs",'Calc| Overheads Allocation'!F$9*T640,"Internal labour",'Calc| Overheads Allocation'!F$9*T640*'Input| Projects'!$AO640,"DNSP defined",'Calc| Overheads Allocation'!F$79*'Input| Projects'!$AW640,0),0)</f>
        <v>0</v>
      </c>
      <c r="AS640" s="172" cm="1">
        <f t="array" ref="AS640">IFERROR(--('Input| Projects'!$AT640="Yes")*_xlfn.SWITCH('Input| Overheads'!$C$50,"Direct costs",'Calc| Overheads Allocation'!G$9*U640,"Internal labour",'Calc| Overheads Allocation'!G$9*U640*'Input| Projects'!$AO640,"DNSP defined",'Calc| Overheads Allocation'!G$79*'Input| Projects'!$AW640,0),0)</f>
        <v>0</v>
      </c>
      <c r="AT640" s="172" cm="1">
        <f t="array" ref="AT640">IFERROR(--('Input| Projects'!$AT640="Yes")*_xlfn.SWITCH('Input| Overheads'!$C$50,"Direct costs",'Calc| Overheads Allocation'!H$9*V640,"Internal labour",'Calc| Overheads Allocation'!H$9*V640*'Input| Projects'!$AO640,"DNSP defined",'Calc| Overheads Allocation'!H$79*'Input| Projects'!$AW640,0),0)</f>
        <v>0</v>
      </c>
      <c r="AU640" s="172" cm="1">
        <f t="array" ref="AU640">IFERROR(--('Input| Projects'!$AT640="Yes")*_xlfn.SWITCH('Input| Overheads'!$C$50,"Direct costs",'Calc| Overheads Allocation'!I$9*W640,"Internal labour",'Calc| Overheads Allocation'!I$9*W640*'Input| Projects'!$AO640,"DNSP defined",'Calc| Overheads Allocation'!I$79*'Input| Projects'!$AW640,0),0)</f>
        <v>0</v>
      </c>
      <c r="AV640" s="175"/>
      <c r="AW640" s="172">
        <f t="shared" si="222"/>
        <v>0</v>
      </c>
      <c r="AX640" s="172">
        <f t="shared" si="223"/>
        <v>0</v>
      </c>
      <c r="AY640" s="172">
        <f t="shared" si="224"/>
        <v>0</v>
      </c>
      <c r="AZ640" s="172">
        <f t="shared" si="225"/>
        <v>0</v>
      </c>
      <c r="BA640" s="172">
        <f t="shared" si="226"/>
        <v>0</v>
      </c>
      <c r="BB640" s="172">
        <f t="shared" si="227"/>
        <v>0</v>
      </c>
      <c r="BC640" s="172">
        <f t="shared" si="228"/>
        <v>0</v>
      </c>
      <c r="BD640" s="176"/>
      <c r="BE640" s="172">
        <f t="shared" si="229"/>
        <v>0</v>
      </c>
      <c r="BF640" s="172">
        <f t="shared" si="230"/>
        <v>0</v>
      </c>
      <c r="BG640" s="172">
        <f t="shared" si="231"/>
        <v>0</v>
      </c>
      <c r="BH640" s="172">
        <f t="shared" si="232"/>
        <v>0</v>
      </c>
      <c r="BI640" s="172">
        <f t="shared" si="233"/>
        <v>0</v>
      </c>
      <c r="BJ640" s="172">
        <f t="shared" si="234"/>
        <v>0</v>
      </c>
      <c r="BK640" s="172">
        <f t="shared" si="235"/>
        <v>0</v>
      </c>
      <c r="BL640" s="176"/>
      <c r="BM640" s="172">
        <f t="shared" si="214"/>
        <v>0</v>
      </c>
      <c r="BN640" s="172">
        <f t="shared" si="215"/>
        <v>0</v>
      </c>
      <c r="BO640" s="172">
        <f t="shared" si="216"/>
        <v>0</v>
      </c>
      <c r="BP640" s="172">
        <f t="shared" si="217"/>
        <v>0</v>
      </c>
      <c r="BQ640" s="172">
        <f t="shared" si="218"/>
        <v>0</v>
      </c>
      <c r="BR640" s="172">
        <f t="shared" si="219"/>
        <v>0</v>
      </c>
      <c r="BS640" s="172">
        <f t="shared" si="220"/>
        <v>0</v>
      </c>
      <c r="BT640" s="55"/>
      <c r="BU640" s="158">
        <f>SUMIF('Input| Projects'!$BA$8:$CX$8,RIGHT(BU$9,3),'Input| Projects'!$BA640:$CX640)</f>
        <v>0</v>
      </c>
      <c r="BV640" s="158">
        <f>SUMIF('Input| Projects'!$BA$8:$CX$8,RIGHT(BV$9,3),'Input| Projects'!$BA640:$CX640)</f>
        <v>0</v>
      </c>
      <c r="BW640" s="79" t="str">
        <f t="shared" si="221"/>
        <v/>
      </c>
    </row>
    <row r="641" spans="2:75" x14ac:dyDescent="0.2">
      <c r="B641" s="123">
        <f>IFERROR('Input| Projects'!B641,"")</f>
        <v>632</v>
      </c>
      <c r="C641" s="160" t="str">
        <f>IFERROR(IF('Input| Projects'!C641="","",'Input| Projects'!C641),"")</f>
        <v/>
      </c>
      <c r="D641" s="160" t="str">
        <f>IFERROR(IF('Input| Projects'!D641="","",'Input| Projects'!D641),"")</f>
        <v/>
      </c>
      <c r="E641" s="53"/>
      <c r="F641" s="160" t="str">
        <f>IF(LEN('Input| Projects'!F641)&gt;0,'Input| Projects'!F641,"")</f>
        <v/>
      </c>
      <c r="G641" s="160" t="str">
        <f>IF(LEN('Input| Projects'!G641)&gt;0,'Input| Projects'!G641,"")</f>
        <v/>
      </c>
      <c r="H641" s="10"/>
      <c r="I641" s="194" cm="1">
        <f t="array" ref="I641">IF(LEN($F641)&gt;0,1+IFERROR(SUMPRODUCT(TRANSPOSE('Input| Projects'!$AO641:$AQ641),INDEX('Input| Escalations'!$F$27:$L$29,,MATCH(Q$9,'Input| Escalations'!$F$21:$L$21,0))),0),0)</f>
        <v>0</v>
      </c>
      <c r="J641" s="194" cm="1">
        <f t="array" ref="J641">IF(LEN($F641)&gt;0,1+IFERROR(SUMPRODUCT(TRANSPOSE('Input| Projects'!$AO641:$AQ641),INDEX('Input| Escalations'!$F$27:$L$29,,MATCH(R$9,'Input| Escalations'!$F$21:$L$21,0))),0),0)</f>
        <v>0</v>
      </c>
      <c r="K641" s="194" cm="1">
        <f t="array" ref="K641">IF(LEN($F641)&gt;0,1+IFERROR(SUMPRODUCT(TRANSPOSE('Input| Projects'!$AO641:$AQ641),INDEX('Input| Escalations'!$F$27:$L$29,,MATCH(S$9,'Input| Escalations'!$F$21:$L$21,0))),0),0)</f>
        <v>0</v>
      </c>
      <c r="L641" s="194" cm="1">
        <f t="array" ref="L641">IF(LEN($F641)&gt;0,1+IFERROR(SUMPRODUCT(TRANSPOSE('Input| Projects'!$AO641:$AQ641),INDEX('Input| Escalations'!$F$27:$L$29,,MATCH(T$9,'Input| Escalations'!$F$21:$L$21,0))),0),0)</f>
        <v>0</v>
      </c>
      <c r="M641" s="194" cm="1">
        <f t="array" ref="M641">IF(LEN($F641)&gt;0,1+IFERROR(SUMPRODUCT(TRANSPOSE('Input| Projects'!$AO641:$AQ641),INDEX('Input| Escalations'!$F$27:$L$29,,MATCH(U$9,'Input| Escalations'!$F$21:$L$21,0))),0),0)</f>
        <v>0</v>
      </c>
      <c r="N641" s="194" cm="1">
        <f t="array" ref="N641">IF(LEN($F641)&gt;0,1+IFERROR(SUMPRODUCT(TRANSPOSE('Input| Projects'!$AO641:$AQ641),INDEX('Input| Escalations'!$F$27:$L$29,,MATCH(V$9,'Input| Escalations'!$F$21:$L$21,0))),0),0)</f>
        <v>0</v>
      </c>
      <c r="O641" s="194" cm="1">
        <f t="array" ref="O641">IF(LEN($F641)&gt;0,1+IFERROR(SUMPRODUCT(TRANSPOSE('Input| Projects'!$AO641:$AQ641),INDEX('Input| Escalations'!$F$27:$L$29,,MATCH(W$9,'Input| Escalations'!$F$21:$L$21,0))),0),0)</f>
        <v>0</v>
      </c>
      <c r="P641" s="10"/>
      <c r="Q641" s="172">
        <f>IFERROR(IF(ISNUMBER(FIND("decision",'Input| Setup'!$F$6)),'Input| Projects'!Y641,'Input| Projects'!I641)*'Input| Escalations'!$I$17*I641,0)</f>
        <v>0</v>
      </c>
      <c r="R641" s="172">
        <f>IFERROR(IF(ISNUMBER(FIND("decision",'Input| Setup'!$F$6)),'Input| Projects'!Z641,'Input| Projects'!J641)*'Input| Escalations'!$I$17*J641,0)</f>
        <v>0</v>
      </c>
      <c r="S641" s="172">
        <f>IFERROR(IF(ISNUMBER(FIND("decision",'Input| Setup'!$F$6)),'Input| Projects'!AA641,'Input| Projects'!K641)*'Input| Escalations'!$I$17*K641,0)</f>
        <v>0</v>
      </c>
      <c r="T641" s="172">
        <f>IFERROR(IF(ISNUMBER(FIND("decision",'Input| Setup'!$F$6)),'Input| Projects'!AB641,'Input| Projects'!L641)*'Input| Escalations'!$I$17*L641,0)</f>
        <v>0</v>
      </c>
      <c r="U641" s="172">
        <f>IFERROR(IF(ISNUMBER(FIND("decision",'Input| Setup'!$F$6)),'Input| Projects'!AC641,'Input| Projects'!M641)*'Input| Escalations'!$I$17*M641,0)</f>
        <v>0</v>
      </c>
      <c r="V641" s="172">
        <f>IFERROR(IF(ISNUMBER(FIND("decision",'Input| Setup'!$F$6)),'Input| Projects'!AD641,'Input| Projects'!N641)*'Input| Escalations'!$I$17*N641,0)</f>
        <v>0</v>
      </c>
      <c r="W641" s="172">
        <f>IFERROR(IF(ISNUMBER(FIND("decision",'Input| Setup'!$F$6)),'Input| Projects'!AE641,'Input| Projects'!O641)*'Input| Escalations'!$I$17*O641,0)</f>
        <v>0</v>
      </c>
      <c r="X641" s="175"/>
      <c r="Y641" s="172">
        <f>IF(ISNUMBER(FIND("decision",'Input| Setup'!$F$6)),'Input| Projects'!AG641,'Input| Projects'!Q641)*I641*'Input| Escalations'!$I$17</f>
        <v>0</v>
      </c>
      <c r="Z641" s="172">
        <f>IF(ISNUMBER(FIND("decision",'Input| Setup'!$F$6)),'Input| Projects'!AH641,'Input| Projects'!R641)*J641*'Input| Escalations'!$I$17</f>
        <v>0</v>
      </c>
      <c r="AA641" s="172">
        <f>IF(ISNUMBER(FIND("decision",'Input| Setup'!$F$6)),'Input| Projects'!AI641,'Input| Projects'!S641)*K641*'Input| Escalations'!$I$17</f>
        <v>0</v>
      </c>
      <c r="AB641" s="172">
        <f>IF(ISNUMBER(FIND("decision",'Input| Setup'!$F$6)),'Input| Projects'!AJ641,'Input| Projects'!T641)*L641*'Input| Escalations'!$I$17</f>
        <v>0</v>
      </c>
      <c r="AC641" s="172">
        <f>IF(ISNUMBER(FIND("decision",'Input| Setup'!$F$6)),'Input| Projects'!AK641,'Input| Projects'!U641)*M641*'Input| Escalations'!$I$17</f>
        <v>0</v>
      </c>
      <c r="AD641" s="172">
        <f>IF(ISNUMBER(FIND("decision",'Input| Setup'!$F$6)),'Input| Projects'!AL641,'Input| Projects'!V641)*N641*'Input| Escalations'!$I$17</f>
        <v>0</v>
      </c>
      <c r="AE641" s="172">
        <f>IF(ISNUMBER(FIND("decision",'Input| Setup'!$F$6)),'Input| Projects'!AM641,'Input| Projects'!W641)*O641*'Input| Escalations'!$I$17</f>
        <v>0</v>
      </c>
      <c r="AF641" s="175"/>
      <c r="AG641" s="172" cm="1">
        <f t="array" ref="AG641">IFERROR(--('Input| Projects'!$AS641="Yes")*_xlfn.SWITCH('Input| Overheads'!$C$50,"Direct costs",'Calc| Overheads Allocation'!C$8*Q641,"Internal labour",'Calc| Overheads Allocation'!C$8*Q641*'Input| Projects'!$AO641,"DNSP defined",'Calc| Overheads Allocation'!C$78*'Input| Projects'!$AV641,0),0)</f>
        <v>0</v>
      </c>
      <c r="AH641" s="172" cm="1">
        <f t="array" ref="AH641">IFERROR(--('Input| Projects'!$AS641="Yes")*_xlfn.SWITCH('Input| Overheads'!$C$50,"Direct costs",'Calc| Overheads Allocation'!D$8*R641,"Internal labour",'Calc| Overheads Allocation'!D$8*R641*'Input| Projects'!$AO641,"DNSP defined",'Calc| Overheads Allocation'!D$78*'Input| Projects'!$AV641,0),0)</f>
        <v>0</v>
      </c>
      <c r="AI641" s="172" cm="1">
        <f t="array" ref="AI641">IFERROR(--('Input| Projects'!$AS641="Yes")*_xlfn.SWITCH('Input| Overheads'!$C$50,"Direct costs",'Calc| Overheads Allocation'!E$8*S641,"Internal labour",'Calc| Overheads Allocation'!E$8*S641*'Input| Projects'!$AO641,"DNSP defined",'Calc| Overheads Allocation'!E$78*'Input| Projects'!$AV641,0),0)</f>
        <v>0</v>
      </c>
      <c r="AJ641" s="172" cm="1">
        <f t="array" ref="AJ641">IFERROR(--('Input| Projects'!$AS641="Yes")*_xlfn.SWITCH('Input| Overheads'!$C$50,"Direct costs",'Calc| Overheads Allocation'!F$8*T641,"Internal labour",'Calc| Overheads Allocation'!F$8*T641*'Input| Projects'!$AO641,"DNSP defined",'Calc| Overheads Allocation'!F$78*'Input| Projects'!$AV641,0),0)</f>
        <v>0</v>
      </c>
      <c r="AK641" s="172" cm="1">
        <f t="array" ref="AK641">IFERROR(--('Input| Projects'!$AS641="Yes")*_xlfn.SWITCH('Input| Overheads'!$C$50,"Direct costs",'Calc| Overheads Allocation'!G$8*U641,"Internal labour",'Calc| Overheads Allocation'!G$8*U641*'Input| Projects'!$AO641,"DNSP defined",'Calc| Overheads Allocation'!G$78*'Input| Projects'!$AV641,0),0)</f>
        <v>0</v>
      </c>
      <c r="AL641" s="172" cm="1">
        <f t="array" ref="AL641">IFERROR(--('Input| Projects'!$AS641="Yes")*_xlfn.SWITCH('Input| Overheads'!$C$50,"Direct costs",'Calc| Overheads Allocation'!H$8*V641,"Internal labour",'Calc| Overheads Allocation'!H$8*V641*'Input| Projects'!$AO641,"DNSP defined",'Calc| Overheads Allocation'!H$78*'Input| Projects'!$AV641,0),0)</f>
        <v>0</v>
      </c>
      <c r="AM641" s="172" cm="1">
        <f t="array" ref="AM641">IFERROR(--('Input| Projects'!$AS641="Yes")*_xlfn.SWITCH('Input| Overheads'!$C$50,"Direct costs",'Calc| Overheads Allocation'!I$8*W641,"Internal labour",'Calc| Overheads Allocation'!I$8*W641*'Input| Projects'!$AO641,"DNSP defined",'Calc| Overheads Allocation'!I$78*'Input| Projects'!$AV641,0),0)</f>
        <v>0</v>
      </c>
      <c r="AN641" s="175"/>
      <c r="AO641" s="172" cm="1">
        <f t="array" ref="AO641">IFERROR(--('Input| Projects'!$AT641="Yes")*_xlfn.SWITCH('Input| Overheads'!$C$50,"Direct costs",'Calc| Overheads Allocation'!C$9*Q641,"Internal labour",'Calc| Overheads Allocation'!C$9*Q641*'Input| Projects'!$AO641,"DNSP defined",'Calc| Overheads Allocation'!C$79*'Input| Projects'!$AW641,0),0)</f>
        <v>0</v>
      </c>
      <c r="AP641" s="172" cm="1">
        <f t="array" ref="AP641">IFERROR(--('Input| Projects'!$AT641="Yes")*_xlfn.SWITCH('Input| Overheads'!$C$50,"Direct costs",'Calc| Overheads Allocation'!D$9*R641,"Internal labour",'Calc| Overheads Allocation'!D$9*R641*'Input| Projects'!$AO641,"DNSP defined",'Calc| Overheads Allocation'!D$79*'Input| Projects'!$AW641,0),0)</f>
        <v>0</v>
      </c>
      <c r="AQ641" s="172" cm="1">
        <f t="array" ref="AQ641">IFERROR(--('Input| Projects'!$AT641="Yes")*_xlfn.SWITCH('Input| Overheads'!$C$50,"Direct costs",'Calc| Overheads Allocation'!E$9*S641,"Internal labour",'Calc| Overheads Allocation'!E$9*S641*'Input| Projects'!$AO641,"DNSP defined",'Calc| Overheads Allocation'!E$79*'Input| Projects'!$AW641,0),0)</f>
        <v>0</v>
      </c>
      <c r="AR641" s="172" cm="1">
        <f t="array" ref="AR641">IFERROR(--('Input| Projects'!$AT641="Yes")*_xlfn.SWITCH('Input| Overheads'!$C$50,"Direct costs",'Calc| Overheads Allocation'!F$9*T641,"Internal labour",'Calc| Overheads Allocation'!F$9*T641*'Input| Projects'!$AO641,"DNSP defined",'Calc| Overheads Allocation'!F$79*'Input| Projects'!$AW641,0),0)</f>
        <v>0</v>
      </c>
      <c r="AS641" s="172" cm="1">
        <f t="array" ref="AS641">IFERROR(--('Input| Projects'!$AT641="Yes")*_xlfn.SWITCH('Input| Overheads'!$C$50,"Direct costs",'Calc| Overheads Allocation'!G$9*U641,"Internal labour",'Calc| Overheads Allocation'!G$9*U641*'Input| Projects'!$AO641,"DNSP defined",'Calc| Overheads Allocation'!G$79*'Input| Projects'!$AW641,0),0)</f>
        <v>0</v>
      </c>
      <c r="AT641" s="172" cm="1">
        <f t="array" ref="AT641">IFERROR(--('Input| Projects'!$AT641="Yes")*_xlfn.SWITCH('Input| Overheads'!$C$50,"Direct costs",'Calc| Overheads Allocation'!H$9*V641,"Internal labour",'Calc| Overheads Allocation'!H$9*V641*'Input| Projects'!$AO641,"DNSP defined",'Calc| Overheads Allocation'!H$79*'Input| Projects'!$AW641,0),0)</f>
        <v>0</v>
      </c>
      <c r="AU641" s="172" cm="1">
        <f t="array" ref="AU641">IFERROR(--('Input| Projects'!$AT641="Yes")*_xlfn.SWITCH('Input| Overheads'!$C$50,"Direct costs",'Calc| Overheads Allocation'!I$9*W641,"Internal labour",'Calc| Overheads Allocation'!I$9*W641*'Input| Projects'!$AO641,"DNSP defined",'Calc| Overheads Allocation'!I$79*'Input| Projects'!$AW641,0),0)</f>
        <v>0</v>
      </c>
      <c r="AV641" s="175"/>
      <c r="AW641" s="172">
        <f t="shared" si="222"/>
        <v>0</v>
      </c>
      <c r="AX641" s="172">
        <f t="shared" si="223"/>
        <v>0</v>
      </c>
      <c r="AY641" s="172">
        <f t="shared" si="224"/>
        <v>0</v>
      </c>
      <c r="AZ641" s="172">
        <f t="shared" si="225"/>
        <v>0</v>
      </c>
      <c r="BA641" s="172">
        <f t="shared" si="226"/>
        <v>0</v>
      </c>
      <c r="BB641" s="172">
        <f t="shared" si="227"/>
        <v>0</v>
      </c>
      <c r="BC641" s="172">
        <f t="shared" si="228"/>
        <v>0</v>
      </c>
      <c r="BD641" s="176"/>
      <c r="BE641" s="172">
        <f t="shared" si="229"/>
        <v>0</v>
      </c>
      <c r="BF641" s="172">
        <f t="shared" si="230"/>
        <v>0</v>
      </c>
      <c r="BG641" s="172">
        <f t="shared" si="231"/>
        <v>0</v>
      </c>
      <c r="BH641" s="172">
        <f t="shared" si="232"/>
        <v>0</v>
      </c>
      <c r="BI641" s="172">
        <f t="shared" si="233"/>
        <v>0</v>
      </c>
      <c r="BJ641" s="172">
        <f t="shared" si="234"/>
        <v>0</v>
      </c>
      <c r="BK641" s="172">
        <f t="shared" si="235"/>
        <v>0</v>
      </c>
      <c r="BL641" s="176"/>
      <c r="BM641" s="172">
        <f t="shared" si="214"/>
        <v>0</v>
      </c>
      <c r="BN641" s="172">
        <f t="shared" si="215"/>
        <v>0</v>
      </c>
      <c r="BO641" s="172">
        <f t="shared" si="216"/>
        <v>0</v>
      </c>
      <c r="BP641" s="172">
        <f t="shared" si="217"/>
        <v>0</v>
      </c>
      <c r="BQ641" s="172">
        <f t="shared" si="218"/>
        <v>0</v>
      </c>
      <c r="BR641" s="172">
        <f t="shared" si="219"/>
        <v>0</v>
      </c>
      <c r="BS641" s="172">
        <f t="shared" si="220"/>
        <v>0</v>
      </c>
      <c r="BT641" s="55"/>
      <c r="BU641" s="158">
        <f>SUMIF('Input| Projects'!$BA$8:$CX$8,RIGHT(BU$9,3),'Input| Projects'!$BA641:$CX641)</f>
        <v>0</v>
      </c>
      <c r="BV641" s="158">
        <f>SUMIF('Input| Projects'!$BA$8:$CX$8,RIGHT(BV$9,3),'Input| Projects'!$BA641:$CX641)</f>
        <v>0</v>
      </c>
      <c r="BW641" s="79" t="str">
        <f t="shared" si="221"/>
        <v/>
      </c>
    </row>
    <row r="642" spans="2:75" x14ac:dyDescent="0.2">
      <c r="B642" s="123">
        <f>IFERROR('Input| Projects'!B642,"")</f>
        <v>633</v>
      </c>
      <c r="C642" s="160" t="str">
        <f>IFERROR(IF('Input| Projects'!C642="","",'Input| Projects'!C642),"")</f>
        <v/>
      </c>
      <c r="D642" s="160" t="str">
        <f>IFERROR(IF('Input| Projects'!D642="","",'Input| Projects'!D642),"")</f>
        <v/>
      </c>
      <c r="E642" s="53"/>
      <c r="F642" s="160" t="str">
        <f>IF(LEN('Input| Projects'!F642)&gt;0,'Input| Projects'!F642,"")</f>
        <v/>
      </c>
      <c r="G642" s="160" t="str">
        <f>IF(LEN('Input| Projects'!G642)&gt;0,'Input| Projects'!G642,"")</f>
        <v/>
      </c>
      <c r="H642" s="10"/>
      <c r="I642" s="194" cm="1">
        <f t="array" ref="I642">IF(LEN($F642)&gt;0,1+IFERROR(SUMPRODUCT(TRANSPOSE('Input| Projects'!$AO642:$AQ642),INDEX('Input| Escalations'!$F$27:$L$29,,MATCH(Q$9,'Input| Escalations'!$F$21:$L$21,0))),0),0)</f>
        <v>0</v>
      </c>
      <c r="J642" s="194" cm="1">
        <f t="array" ref="J642">IF(LEN($F642)&gt;0,1+IFERROR(SUMPRODUCT(TRANSPOSE('Input| Projects'!$AO642:$AQ642),INDEX('Input| Escalations'!$F$27:$L$29,,MATCH(R$9,'Input| Escalations'!$F$21:$L$21,0))),0),0)</f>
        <v>0</v>
      </c>
      <c r="K642" s="194" cm="1">
        <f t="array" ref="K642">IF(LEN($F642)&gt;0,1+IFERROR(SUMPRODUCT(TRANSPOSE('Input| Projects'!$AO642:$AQ642),INDEX('Input| Escalations'!$F$27:$L$29,,MATCH(S$9,'Input| Escalations'!$F$21:$L$21,0))),0),0)</f>
        <v>0</v>
      </c>
      <c r="L642" s="194" cm="1">
        <f t="array" ref="L642">IF(LEN($F642)&gt;0,1+IFERROR(SUMPRODUCT(TRANSPOSE('Input| Projects'!$AO642:$AQ642),INDEX('Input| Escalations'!$F$27:$L$29,,MATCH(T$9,'Input| Escalations'!$F$21:$L$21,0))),0),0)</f>
        <v>0</v>
      </c>
      <c r="M642" s="194" cm="1">
        <f t="array" ref="M642">IF(LEN($F642)&gt;0,1+IFERROR(SUMPRODUCT(TRANSPOSE('Input| Projects'!$AO642:$AQ642),INDEX('Input| Escalations'!$F$27:$L$29,,MATCH(U$9,'Input| Escalations'!$F$21:$L$21,0))),0),0)</f>
        <v>0</v>
      </c>
      <c r="N642" s="194" cm="1">
        <f t="array" ref="N642">IF(LEN($F642)&gt;0,1+IFERROR(SUMPRODUCT(TRANSPOSE('Input| Projects'!$AO642:$AQ642),INDEX('Input| Escalations'!$F$27:$L$29,,MATCH(V$9,'Input| Escalations'!$F$21:$L$21,0))),0),0)</f>
        <v>0</v>
      </c>
      <c r="O642" s="194" cm="1">
        <f t="array" ref="O642">IF(LEN($F642)&gt;0,1+IFERROR(SUMPRODUCT(TRANSPOSE('Input| Projects'!$AO642:$AQ642),INDEX('Input| Escalations'!$F$27:$L$29,,MATCH(W$9,'Input| Escalations'!$F$21:$L$21,0))),0),0)</f>
        <v>0</v>
      </c>
      <c r="P642" s="10"/>
      <c r="Q642" s="172">
        <f>IFERROR(IF(ISNUMBER(FIND("decision",'Input| Setup'!$F$6)),'Input| Projects'!Y642,'Input| Projects'!I642)*'Input| Escalations'!$I$17*I642,0)</f>
        <v>0</v>
      </c>
      <c r="R642" s="172">
        <f>IFERROR(IF(ISNUMBER(FIND("decision",'Input| Setup'!$F$6)),'Input| Projects'!Z642,'Input| Projects'!J642)*'Input| Escalations'!$I$17*J642,0)</f>
        <v>0</v>
      </c>
      <c r="S642" s="172">
        <f>IFERROR(IF(ISNUMBER(FIND("decision",'Input| Setup'!$F$6)),'Input| Projects'!AA642,'Input| Projects'!K642)*'Input| Escalations'!$I$17*K642,0)</f>
        <v>0</v>
      </c>
      <c r="T642" s="172">
        <f>IFERROR(IF(ISNUMBER(FIND("decision",'Input| Setup'!$F$6)),'Input| Projects'!AB642,'Input| Projects'!L642)*'Input| Escalations'!$I$17*L642,0)</f>
        <v>0</v>
      </c>
      <c r="U642" s="172">
        <f>IFERROR(IF(ISNUMBER(FIND("decision",'Input| Setup'!$F$6)),'Input| Projects'!AC642,'Input| Projects'!M642)*'Input| Escalations'!$I$17*M642,0)</f>
        <v>0</v>
      </c>
      <c r="V642" s="172">
        <f>IFERROR(IF(ISNUMBER(FIND("decision",'Input| Setup'!$F$6)),'Input| Projects'!AD642,'Input| Projects'!N642)*'Input| Escalations'!$I$17*N642,0)</f>
        <v>0</v>
      </c>
      <c r="W642" s="172">
        <f>IFERROR(IF(ISNUMBER(FIND("decision",'Input| Setup'!$F$6)),'Input| Projects'!AE642,'Input| Projects'!O642)*'Input| Escalations'!$I$17*O642,0)</f>
        <v>0</v>
      </c>
      <c r="X642" s="175"/>
      <c r="Y642" s="172">
        <f>IF(ISNUMBER(FIND("decision",'Input| Setup'!$F$6)),'Input| Projects'!AG642,'Input| Projects'!Q642)*I642*'Input| Escalations'!$I$17</f>
        <v>0</v>
      </c>
      <c r="Z642" s="172">
        <f>IF(ISNUMBER(FIND("decision",'Input| Setup'!$F$6)),'Input| Projects'!AH642,'Input| Projects'!R642)*J642*'Input| Escalations'!$I$17</f>
        <v>0</v>
      </c>
      <c r="AA642" s="172">
        <f>IF(ISNUMBER(FIND("decision",'Input| Setup'!$F$6)),'Input| Projects'!AI642,'Input| Projects'!S642)*K642*'Input| Escalations'!$I$17</f>
        <v>0</v>
      </c>
      <c r="AB642" s="172">
        <f>IF(ISNUMBER(FIND("decision",'Input| Setup'!$F$6)),'Input| Projects'!AJ642,'Input| Projects'!T642)*L642*'Input| Escalations'!$I$17</f>
        <v>0</v>
      </c>
      <c r="AC642" s="172">
        <f>IF(ISNUMBER(FIND("decision",'Input| Setup'!$F$6)),'Input| Projects'!AK642,'Input| Projects'!U642)*M642*'Input| Escalations'!$I$17</f>
        <v>0</v>
      </c>
      <c r="AD642" s="172">
        <f>IF(ISNUMBER(FIND("decision",'Input| Setup'!$F$6)),'Input| Projects'!AL642,'Input| Projects'!V642)*N642*'Input| Escalations'!$I$17</f>
        <v>0</v>
      </c>
      <c r="AE642" s="172">
        <f>IF(ISNUMBER(FIND("decision",'Input| Setup'!$F$6)),'Input| Projects'!AM642,'Input| Projects'!W642)*O642*'Input| Escalations'!$I$17</f>
        <v>0</v>
      </c>
      <c r="AF642" s="175"/>
      <c r="AG642" s="172" cm="1">
        <f t="array" ref="AG642">IFERROR(--('Input| Projects'!$AS642="Yes")*_xlfn.SWITCH('Input| Overheads'!$C$50,"Direct costs",'Calc| Overheads Allocation'!C$8*Q642,"Internal labour",'Calc| Overheads Allocation'!C$8*Q642*'Input| Projects'!$AO642,"DNSP defined",'Calc| Overheads Allocation'!C$78*'Input| Projects'!$AV642,0),0)</f>
        <v>0</v>
      </c>
      <c r="AH642" s="172" cm="1">
        <f t="array" ref="AH642">IFERROR(--('Input| Projects'!$AS642="Yes")*_xlfn.SWITCH('Input| Overheads'!$C$50,"Direct costs",'Calc| Overheads Allocation'!D$8*R642,"Internal labour",'Calc| Overheads Allocation'!D$8*R642*'Input| Projects'!$AO642,"DNSP defined",'Calc| Overheads Allocation'!D$78*'Input| Projects'!$AV642,0),0)</f>
        <v>0</v>
      </c>
      <c r="AI642" s="172" cm="1">
        <f t="array" ref="AI642">IFERROR(--('Input| Projects'!$AS642="Yes")*_xlfn.SWITCH('Input| Overheads'!$C$50,"Direct costs",'Calc| Overheads Allocation'!E$8*S642,"Internal labour",'Calc| Overheads Allocation'!E$8*S642*'Input| Projects'!$AO642,"DNSP defined",'Calc| Overheads Allocation'!E$78*'Input| Projects'!$AV642,0),0)</f>
        <v>0</v>
      </c>
      <c r="AJ642" s="172" cm="1">
        <f t="array" ref="AJ642">IFERROR(--('Input| Projects'!$AS642="Yes")*_xlfn.SWITCH('Input| Overheads'!$C$50,"Direct costs",'Calc| Overheads Allocation'!F$8*T642,"Internal labour",'Calc| Overheads Allocation'!F$8*T642*'Input| Projects'!$AO642,"DNSP defined",'Calc| Overheads Allocation'!F$78*'Input| Projects'!$AV642,0),0)</f>
        <v>0</v>
      </c>
      <c r="AK642" s="172" cm="1">
        <f t="array" ref="AK642">IFERROR(--('Input| Projects'!$AS642="Yes")*_xlfn.SWITCH('Input| Overheads'!$C$50,"Direct costs",'Calc| Overheads Allocation'!G$8*U642,"Internal labour",'Calc| Overheads Allocation'!G$8*U642*'Input| Projects'!$AO642,"DNSP defined",'Calc| Overheads Allocation'!G$78*'Input| Projects'!$AV642,0),0)</f>
        <v>0</v>
      </c>
      <c r="AL642" s="172" cm="1">
        <f t="array" ref="AL642">IFERROR(--('Input| Projects'!$AS642="Yes")*_xlfn.SWITCH('Input| Overheads'!$C$50,"Direct costs",'Calc| Overheads Allocation'!H$8*V642,"Internal labour",'Calc| Overheads Allocation'!H$8*V642*'Input| Projects'!$AO642,"DNSP defined",'Calc| Overheads Allocation'!H$78*'Input| Projects'!$AV642,0),0)</f>
        <v>0</v>
      </c>
      <c r="AM642" s="172" cm="1">
        <f t="array" ref="AM642">IFERROR(--('Input| Projects'!$AS642="Yes")*_xlfn.SWITCH('Input| Overheads'!$C$50,"Direct costs",'Calc| Overheads Allocation'!I$8*W642,"Internal labour",'Calc| Overheads Allocation'!I$8*W642*'Input| Projects'!$AO642,"DNSP defined",'Calc| Overheads Allocation'!I$78*'Input| Projects'!$AV642,0),0)</f>
        <v>0</v>
      </c>
      <c r="AN642" s="175"/>
      <c r="AO642" s="172" cm="1">
        <f t="array" ref="AO642">IFERROR(--('Input| Projects'!$AT642="Yes")*_xlfn.SWITCH('Input| Overheads'!$C$50,"Direct costs",'Calc| Overheads Allocation'!C$9*Q642,"Internal labour",'Calc| Overheads Allocation'!C$9*Q642*'Input| Projects'!$AO642,"DNSP defined",'Calc| Overheads Allocation'!C$79*'Input| Projects'!$AW642,0),0)</f>
        <v>0</v>
      </c>
      <c r="AP642" s="172" cm="1">
        <f t="array" ref="AP642">IFERROR(--('Input| Projects'!$AT642="Yes")*_xlfn.SWITCH('Input| Overheads'!$C$50,"Direct costs",'Calc| Overheads Allocation'!D$9*R642,"Internal labour",'Calc| Overheads Allocation'!D$9*R642*'Input| Projects'!$AO642,"DNSP defined",'Calc| Overheads Allocation'!D$79*'Input| Projects'!$AW642,0),0)</f>
        <v>0</v>
      </c>
      <c r="AQ642" s="172" cm="1">
        <f t="array" ref="AQ642">IFERROR(--('Input| Projects'!$AT642="Yes")*_xlfn.SWITCH('Input| Overheads'!$C$50,"Direct costs",'Calc| Overheads Allocation'!E$9*S642,"Internal labour",'Calc| Overheads Allocation'!E$9*S642*'Input| Projects'!$AO642,"DNSP defined",'Calc| Overheads Allocation'!E$79*'Input| Projects'!$AW642,0),0)</f>
        <v>0</v>
      </c>
      <c r="AR642" s="172" cm="1">
        <f t="array" ref="AR642">IFERROR(--('Input| Projects'!$AT642="Yes")*_xlfn.SWITCH('Input| Overheads'!$C$50,"Direct costs",'Calc| Overheads Allocation'!F$9*T642,"Internal labour",'Calc| Overheads Allocation'!F$9*T642*'Input| Projects'!$AO642,"DNSP defined",'Calc| Overheads Allocation'!F$79*'Input| Projects'!$AW642,0),0)</f>
        <v>0</v>
      </c>
      <c r="AS642" s="172" cm="1">
        <f t="array" ref="AS642">IFERROR(--('Input| Projects'!$AT642="Yes")*_xlfn.SWITCH('Input| Overheads'!$C$50,"Direct costs",'Calc| Overheads Allocation'!G$9*U642,"Internal labour",'Calc| Overheads Allocation'!G$9*U642*'Input| Projects'!$AO642,"DNSP defined",'Calc| Overheads Allocation'!G$79*'Input| Projects'!$AW642,0),0)</f>
        <v>0</v>
      </c>
      <c r="AT642" s="172" cm="1">
        <f t="array" ref="AT642">IFERROR(--('Input| Projects'!$AT642="Yes")*_xlfn.SWITCH('Input| Overheads'!$C$50,"Direct costs",'Calc| Overheads Allocation'!H$9*V642,"Internal labour",'Calc| Overheads Allocation'!H$9*V642*'Input| Projects'!$AO642,"DNSP defined",'Calc| Overheads Allocation'!H$79*'Input| Projects'!$AW642,0),0)</f>
        <v>0</v>
      </c>
      <c r="AU642" s="172" cm="1">
        <f t="array" ref="AU642">IFERROR(--('Input| Projects'!$AT642="Yes")*_xlfn.SWITCH('Input| Overheads'!$C$50,"Direct costs",'Calc| Overheads Allocation'!I$9*W642,"Internal labour",'Calc| Overheads Allocation'!I$9*W642*'Input| Projects'!$AO642,"DNSP defined",'Calc| Overheads Allocation'!I$79*'Input| Projects'!$AW642,0),0)</f>
        <v>0</v>
      </c>
      <c r="AV642" s="175"/>
      <c r="AW642" s="172">
        <f t="shared" si="222"/>
        <v>0</v>
      </c>
      <c r="AX642" s="172">
        <f t="shared" si="223"/>
        <v>0</v>
      </c>
      <c r="AY642" s="172">
        <f t="shared" si="224"/>
        <v>0</v>
      </c>
      <c r="AZ642" s="172">
        <f t="shared" si="225"/>
        <v>0</v>
      </c>
      <c r="BA642" s="172">
        <f t="shared" si="226"/>
        <v>0</v>
      </c>
      <c r="BB642" s="172">
        <f t="shared" si="227"/>
        <v>0</v>
      </c>
      <c r="BC642" s="172">
        <f t="shared" si="228"/>
        <v>0</v>
      </c>
      <c r="BD642" s="176"/>
      <c r="BE642" s="172">
        <f t="shared" si="229"/>
        <v>0</v>
      </c>
      <c r="BF642" s="172">
        <f t="shared" si="230"/>
        <v>0</v>
      </c>
      <c r="BG642" s="172">
        <f t="shared" si="231"/>
        <v>0</v>
      </c>
      <c r="BH642" s="172">
        <f t="shared" si="232"/>
        <v>0</v>
      </c>
      <c r="BI642" s="172">
        <f t="shared" si="233"/>
        <v>0</v>
      </c>
      <c r="BJ642" s="172">
        <f t="shared" si="234"/>
        <v>0</v>
      </c>
      <c r="BK642" s="172">
        <f t="shared" si="235"/>
        <v>0</v>
      </c>
      <c r="BL642" s="176"/>
      <c r="BM642" s="172">
        <f t="shared" si="214"/>
        <v>0</v>
      </c>
      <c r="BN642" s="172">
        <f t="shared" si="215"/>
        <v>0</v>
      </c>
      <c r="BO642" s="172">
        <f t="shared" si="216"/>
        <v>0</v>
      </c>
      <c r="BP642" s="172">
        <f t="shared" si="217"/>
        <v>0</v>
      </c>
      <c r="BQ642" s="172">
        <f t="shared" si="218"/>
        <v>0</v>
      </c>
      <c r="BR642" s="172">
        <f t="shared" si="219"/>
        <v>0</v>
      </c>
      <c r="BS642" s="172">
        <f t="shared" si="220"/>
        <v>0</v>
      </c>
      <c r="BT642" s="55"/>
      <c r="BU642" s="158">
        <f>SUMIF('Input| Projects'!$BA$8:$CX$8,RIGHT(BU$9,3),'Input| Projects'!$BA642:$CX642)</f>
        <v>0</v>
      </c>
      <c r="BV642" s="158">
        <f>SUMIF('Input| Projects'!$BA$8:$CX$8,RIGHT(BV$9,3),'Input| Projects'!$BA642:$CX642)</f>
        <v>0</v>
      </c>
      <c r="BW642" s="79" t="str">
        <f t="shared" si="221"/>
        <v/>
      </c>
    </row>
    <row r="643" spans="2:75" x14ac:dyDescent="0.2">
      <c r="B643" s="123">
        <f>IFERROR('Input| Projects'!B643,"")</f>
        <v>634</v>
      </c>
      <c r="C643" s="160" t="str">
        <f>IFERROR(IF('Input| Projects'!C643="","",'Input| Projects'!C643),"")</f>
        <v/>
      </c>
      <c r="D643" s="160" t="str">
        <f>IFERROR(IF('Input| Projects'!D643="","",'Input| Projects'!D643),"")</f>
        <v/>
      </c>
      <c r="E643" s="53"/>
      <c r="F643" s="160" t="str">
        <f>IF(LEN('Input| Projects'!F643)&gt;0,'Input| Projects'!F643,"")</f>
        <v/>
      </c>
      <c r="G643" s="160" t="str">
        <f>IF(LEN('Input| Projects'!G643)&gt;0,'Input| Projects'!G643,"")</f>
        <v/>
      </c>
      <c r="H643" s="10"/>
      <c r="I643" s="194" cm="1">
        <f t="array" ref="I643">IF(LEN($F643)&gt;0,1+IFERROR(SUMPRODUCT(TRANSPOSE('Input| Projects'!$AO643:$AQ643),INDEX('Input| Escalations'!$F$27:$L$29,,MATCH(Q$9,'Input| Escalations'!$F$21:$L$21,0))),0),0)</f>
        <v>0</v>
      </c>
      <c r="J643" s="194" cm="1">
        <f t="array" ref="J643">IF(LEN($F643)&gt;0,1+IFERROR(SUMPRODUCT(TRANSPOSE('Input| Projects'!$AO643:$AQ643),INDEX('Input| Escalations'!$F$27:$L$29,,MATCH(R$9,'Input| Escalations'!$F$21:$L$21,0))),0),0)</f>
        <v>0</v>
      </c>
      <c r="K643" s="194" cm="1">
        <f t="array" ref="K643">IF(LEN($F643)&gt;0,1+IFERROR(SUMPRODUCT(TRANSPOSE('Input| Projects'!$AO643:$AQ643),INDEX('Input| Escalations'!$F$27:$L$29,,MATCH(S$9,'Input| Escalations'!$F$21:$L$21,0))),0),0)</f>
        <v>0</v>
      </c>
      <c r="L643" s="194" cm="1">
        <f t="array" ref="L643">IF(LEN($F643)&gt;0,1+IFERROR(SUMPRODUCT(TRANSPOSE('Input| Projects'!$AO643:$AQ643),INDEX('Input| Escalations'!$F$27:$L$29,,MATCH(T$9,'Input| Escalations'!$F$21:$L$21,0))),0),0)</f>
        <v>0</v>
      </c>
      <c r="M643" s="194" cm="1">
        <f t="array" ref="M643">IF(LEN($F643)&gt;0,1+IFERROR(SUMPRODUCT(TRANSPOSE('Input| Projects'!$AO643:$AQ643),INDEX('Input| Escalations'!$F$27:$L$29,,MATCH(U$9,'Input| Escalations'!$F$21:$L$21,0))),0),0)</f>
        <v>0</v>
      </c>
      <c r="N643" s="194" cm="1">
        <f t="array" ref="N643">IF(LEN($F643)&gt;0,1+IFERROR(SUMPRODUCT(TRANSPOSE('Input| Projects'!$AO643:$AQ643),INDEX('Input| Escalations'!$F$27:$L$29,,MATCH(V$9,'Input| Escalations'!$F$21:$L$21,0))),0),0)</f>
        <v>0</v>
      </c>
      <c r="O643" s="194" cm="1">
        <f t="array" ref="O643">IF(LEN($F643)&gt;0,1+IFERROR(SUMPRODUCT(TRANSPOSE('Input| Projects'!$AO643:$AQ643),INDEX('Input| Escalations'!$F$27:$L$29,,MATCH(W$9,'Input| Escalations'!$F$21:$L$21,0))),0),0)</f>
        <v>0</v>
      </c>
      <c r="P643" s="10"/>
      <c r="Q643" s="172">
        <f>IFERROR(IF(ISNUMBER(FIND("decision",'Input| Setup'!$F$6)),'Input| Projects'!Y643,'Input| Projects'!I643)*'Input| Escalations'!$I$17*I643,0)</f>
        <v>0</v>
      </c>
      <c r="R643" s="172">
        <f>IFERROR(IF(ISNUMBER(FIND("decision",'Input| Setup'!$F$6)),'Input| Projects'!Z643,'Input| Projects'!J643)*'Input| Escalations'!$I$17*J643,0)</f>
        <v>0</v>
      </c>
      <c r="S643" s="172">
        <f>IFERROR(IF(ISNUMBER(FIND("decision",'Input| Setup'!$F$6)),'Input| Projects'!AA643,'Input| Projects'!K643)*'Input| Escalations'!$I$17*K643,0)</f>
        <v>0</v>
      </c>
      <c r="T643" s="172">
        <f>IFERROR(IF(ISNUMBER(FIND("decision",'Input| Setup'!$F$6)),'Input| Projects'!AB643,'Input| Projects'!L643)*'Input| Escalations'!$I$17*L643,0)</f>
        <v>0</v>
      </c>
      <c r="U643" s="172">
        <f>IFERROR(IF(ISNUMBER(FIND("decision",'Input| Setup'!$F$6)),'Input| Projects'!AC643,'Input| Projects'!M643)*'Input| Escalations'!$I$17*M643,0)</f>
        <v>0</v>
      </c>
      <c r="V643" s="172">
        <f>IFERROR(IF(ISNUMBER(FIND("decision",'Input| Setup'!$F$6)),'Input| Projects'!AD643,'Input| Projects'!N643)*'Input| Escalations'!$I$17*N643,0)</f>
        <v>0</v>
      </c>
      <c r="W643" s="172">
        <f>IFERROR(IF(ISNUMBER(FIND("decision",'Input| Setup'!$F$6)),'Input| Projects'!AE643,'Input| Projects'!O643)*'Input| Escalations'!$I$17*O643,0)</f>
        <v>0</v>
      </c>
      <c r="X643" s="175"/>
      <c r="Y643" s="172">
        <f>IF(ISNUMBER(FIND("decision",'Input| Setup'!$F$6)),'Input| Projects'!AG643,'Input| Projects'!Q643)*I643*'Input| Escalations'!$I$17</f>
        <v>0</v>
      </c>
      <c r="Z643" s="172">
        <f>IF(ISNUMBER(FIND("decision",'Input| Setup'!$F$6)),'Input| Projects'!AH643,'Input| Projects'!R643)*J643*'Input| Escalations'!$I$17</f>
        <v>0</v>
      </c>
      <c r="AA643" s="172">
        <f>IF(ISNUMBER(FIND("decision",'Input| Setup'!$F$6)),'Input| Projects'!AI643,'Input| Projects'!S643)*K643*'Input| Escalations'!$I$17</f>
        <v>0</v>
      </c>
      <c r="AB643" s="172">
        <f>IF(ISNUMBER(FIND("decision",'Input| Setup'!$F$6)),'Input| Projects'!AJ643,'Input| Projects'!T643)*L643*'Input| Escalations'!$I$17</f>
        <v>0</v>
      </c>
      <c r="AC643" s="172">
        <f>IF(ISNUMBER(FIND("decision",'Input| Setup'!$F$6)),'Input| Projects'!AK643,'Input| Projects'!U643)*M643*'Input| Escalations'!$I$17</f>
        <v>0</v>
      </c>
      <c r="AD643" s="172">
        <f>IF(ISNUMBER(FIND("decision",'Input| Setup'!$F$6)),'Input| Projects'!AL643,'Input| Projects'!V643)*N643*'Input| Escalations'!$I$17</f>
        <v>0</v>
      </c>
      <c r="AE643" s="172">
        <f>IF(ISNUMBER(FIND("decision",'Input| Setup'!$F$6)),'Input| Projects'!AM643,'Input| Projects'!W643)*O643*'Input| Escalations'!$I$17</f>
        <v>0</v>
      </c>
      <c r="AF643" s="175"/>
      <c r="AG643" s="172" cm="1">
        <f t="array" ref="AG643">IFERROR(--('Input| Projects'!$AS643="Yes")*_xlfn.SWITCH('Input| Overheads'!$C$50,"Direct costs",'Calc| Overheads Allocation'!C$8*Q643,"Internal labour",'Calc| Overheads Allocation'!C$8*Q643*'Input| Projects'!$AO643,"DNSP defined",'Calc| Overheads Allocation'!C$78*'Input| Projects'!$AV643,0),0)</f>
        <v>0</v>
      </c>
      <c r="AH643" s="172" cm="1">
        <f t="array" ref="AH643">IFERROR(--('Input| Projects'!$AS643="Yes")*_xlfn.SWITCH('Input| Overheads'!$C$50,"Direct costs",'Calc| Overheads Allocation'!D$8*R643,"Internal labour",'Calc| Overheads Allocation'!D$8*R643*'Input| Projects'!$AO643,"DNSP defined",'Calc| Overheads Allocation'!D$78*'Input| Projects'!$AV643,0),0)</f>
        <v>0</v>
      </c>
      <c r="AI643" s="172" cm="1">
        <f t="array" ref="AI643">IFERROR(--('Input| Projects'!$AS643="Yes")*_xlfn.SWITCH('Input| Overheads'!$C$50,"Direct costs",'Calc| Overheads Allocation'!E$8*S643,"Internal labour",'Calc| Overheads Allocation'!E$8*S643*'Input| Projects'!$AO643,"DNSP defined",'Calc| Overheads Allocation'!E$78*'Input| Projects'!$AV643,0),0)</f>
        <v>0</v>
      </c>
      <c r="AJ643" s="172" cm="1">
        <f t="array" ref="AJ643">IFERROR(--('Input| Projects'!$AS643="Yes")*_xlfn.SWITCH('Input| Overheads'!$C$50,"Direct costs",'Calc| Overheads Allocation'!F$8*T643,"Internal labour",'Calc| Overheads Allocation'!F$8*T643*'Input| Projects'!$AO643,"DNSP defined",'Calc| Overheads Allocation'!F$78*'Input| Projects'!$AV643,0),0)</f>
        <v>0</v>
      </c>
      <c r="AK643" s="172" cm="1">
        <f t="array" ref="AK643">IFERROR(--('Input| Projects'!$AS643="Yes")*_xlfn.SWITCH('Input| Overheads'!$C$50,"Direct costs",'Calc| Overheads Allocation'!G$8*U643,"Internal labour",'Calc| Overheads Allocation'!G$8*U643*'Input| Projects'!$AO643,"DNSP defined",'Calc| Overheads Allocation'!G$78*'Input| Projects'!$AV643,0),0)</f>
        <v>0</v>
      </c>
      <c r="AL643" s="172" cm="1">
        <f t="array" ref="AL643">IFERROR(--('Input| Projects'!$AS643="Yes")*_xlfn.SWITCH('Input| Overheads'!$C$50,"Direct costs",'Calc| Overheads Allocation'!H$8*V643,"Internal labour",'Calc| Overheads Allocation'!H$8*V643*'Input| Projects'!$AO643,"DNSP defined",'Calc| Overheads Allocation'!H$78*'Input| Projects'!$AV643,0),0)</f>
        <v>0</v>
      </c>
      <c r="AM643" s="172" cm="1">
        <f t="array" ref="AM643">IFERROR(--('Input| Projects'!$AS643="Yes")*_xlfn.SWITCH('Input| Overheads'!$C$50,"Direct costs",'Calc| Overheads Allocation'!I$8*W643,"Internal labour",'Calc| Overheads Allocation'!I$8*W643*'Input| Projects'!$AO643,"DNSP defined",'Calc| Overheads Allocation'!I$78*'Input| Projects'!$AV643,0),0)</f>
        <v>0</v>
      </c>
      <c r="AN643" s="175"/>
      <c r="AO643" s="172" cm="1">
        <f t="array" ref="AO643">IFERROR(--('Input| Projects'!$AT643="Yes")*_xlfn.SWITCH('Input| Overheads'!$C$50,"Direct costs",'Calc| Overheads Allocation'!C$9*Q643,"Internal labour",'Calc| Overheads Allocation'!C$9*Q643*'Input| Projects'!$AO643,"DNSP defined",'Calc| Overheads Allocation'!C$79*'Input| Projects'!$AW643,0),0)</f>
        <v>0</v>
      </c>
      <c r="AP643" s="172" cm="1">
        <f t="array" ref="AP643">IFERROR(--('Input| Projects'!$AT643="Yes")*_xlfn.SWITCH('Input| Overheads'!$C$50,"Direct costs",'Calc| Overheads Allocation'!D$9*R643,"Internal labour",'Calc| Overheads Allocation'!D$9*R643*'Input| Projects'!$AO643,"DNSP defined",'Calc| Overheads Allocation'!D$79*'Input| Projects'!$AW643,0),0)</f>
        <v>0</v>
      </c>
      <c r="AQ643" s="172" cm="1">
        <f t="array" ref="AQ643">IFERROR(--('Input| Projects'!$AT643="Yes")*_xlfn.SWITCH('Input| Overheads'!$C$50,"Direct costs",'Calc| Overheads Allocation'!E$9*S643,"Internal labour",'Calc| Overheads Allocation'!E$9*S643*'Input| Projects'!$AO643,"DNSP defined",'Calc| Overheads Allocation'!E$79*'Input| Projects'!$AW643,0),0)</f>
        <v>0</v>
      </c>
      <c r="AR643" s="172" cm="1">
        <f t="array" ref="AR643">IFERROR(--('Input| Projects'!$AT643="Yes")*_xlfn.SWITCH('Input| Overheads'!$C$50,"Direct costs",'Calc| Overheads Allocation'!F$9*T643,"Internal labour",'Calc| Overheads Allocation'!F$9*T643*'Input| Projects'!$AO643,"DNSP defined",'Calc| Overheads Allocation'!F$79*'Input| Projects'!$AW643,0),0)</f>
        <v>0</v>
      </c>
      <c r="AS643" s="172" cm="1">
        <f t="array" ref="AS643">IFERROR(--('Input| Projects'!$AT643="Yes")*_xlfn.SWITCH('Input| Overheads'!$C$50,"Direct costs",'Calc| Overheads Allocation'!G$9*U643,"Internal labour",'Calc| Overheads Allocation'!G$9*U643*'Input| Projects'!$AO643,"DNSP defined",'Calc| Overheads Allocation'!G$79*'Input| Projects'!$AW643,0),0)</f>
        <v>0</v>
      </c>
      <c r="AT643" s="172" cm="1">
        <f t="array" ref="AT643">IFERROR(--('Input| Projects'!$AT643="Yes")*_xlfn.SWITCH('Input| Overheads'!$C$50,"Direct costs",'Calc| Overheads Allocation'!H$9*V643,"Internal labour",'Calc| Overheads Allocation'!H$9*V643*'Input| Projects'!$AO643,"DNSP defined",'Calc| Overheads Allocation'!H$79*'Input| Projects'!$AW643,0),0)</f>
        <v>0</v>
      </c>
      <c r="AU643" s="172" cm="1">
        <f t="array" ref="AU643">IFERROR(--('Input| Projects'!$AT643="Yes")*_xlfn.SWITCH('Input| Overheads'!$C$50,"Direct costs",'Calc| Overheads Allocation'!I$9*W643,"Internal labour",'Calc| Overheads Allocation'!I$9*W643*'Input| Projects'!$AO643,"DNSP defined",'Calc| Overheads Allocation'!I$79*'Input| Projects'!$AW643,0),0)</f>
        <v>0</v>
      </c>
      <c r="AV643" s="175"/>
      <c r="AW643" s="172">
        <f t="shared" si="222"/>
        <v>0</v>
      </c>
      <c r="AX643" s="172">
        <f t="shared" si="223"/>
        <v>0</v>
      </c>
      <c r="AY643" s="172">
        <f t="shared" si="224"/>
        <v>0</v>
      </c>
      <c r="AZ643" s="172">
        <f t="shared" si="225"/>
        <v>0</v>
      </c>
      <c r="BA643" s="172">
        <f t="shared" si="226"/>
        <v>0</v>
      </c>
      <c r="BB643" s="172">
        <f t="shared" si="227"/>
        <v>0</v>
      </c>
      <c r="BC643" s="172">
        <f t="shared" si="228"/>
        <v>0</v>
      </c>
      <c r="BD643" s="176"/>
      <c r="BE643" s="172">
        <f t="shared" si="229"/>
        <v>0</v>
      </c>
      <c r="BF643" s="172">
        <f t="shared" si="230"/>
        <v>0</v>
      </c>
      <c r="BG643" s="172">
        <f t="shared" si="231"/>
        <v>0</v>
      </c>
      <c r="BH643" s="172">
        <f t="shared" si="232"/>
        <v>0</v>
      </c>
      <c r="BI643" s="172">
        <f t="shared" si="233"/>
        <v>0</v>
      </c>
      <c r="BJ643" s="172">
        <f t="shared" si="234"/>
        <v>0</v>
      </c>
      <c r="BK643" s="172">
        <f t="shared" si="235"/>
        <v>0</v>
      </c>
      <c r="BL643" s="176"/>
      <c r="BM643" s="172">
        <f t="shared" si="214"/>
        <v>0</v>
      </c>
      <c r="BN643" s="172">
        <f t="shared" si="215"/>
        <v>0</v>
      </c>
      <c r="BO643" s="172">
        <f t="shared" si="216"/>
        <v>0</v>
      </c>
      <c r="BP643" s="172">
        <f t="shared" si="217"/>
        <v>0</v>
      </c>
      <c r="BQ643" s="172">
        <f t="shared" si="218"/>
        <v>0</v>
      </c>
      <c r="BR643" s="172">
        <f t="shared" si="219"/>
        <v>0</v>
      </c>
      <c r="BS643" s="172">
        <f t="shared" si="220"/>
        <v>0</v>
      </c>
      <c r="BT643" s="55"/>
      <c r="BU643" s="158">
        <f>SUMIF('Input| Projects'!$BA$8:$CX$8,RIGHT(BU$9,3),'Input| Projects'!$BA643:$CX643)</f>
        <v>0</v>
      </c>
      <c r="BV643" s="158">
        <f>SUMIF('Input| Projects'!$BA$8:$CX$8,RIGHT(BV$9,3),'Input| Projects'!$BA643:$CX643)</f>
        <v>0</v>
      </c>
      <c r="BW643" s="79" t="str">
        <f t="shared" si="221"/>
        <v/>
      </c>
    </row>
    <row r="644" spans="2:75" x14ac:dyDescent="0.2">
      <c r="B644" s="123">
        <f>IFERROR('Input| Projects'!B644,"")</f>
        <v>635</v>
      </c>
      <c r="C644" s="160" t="str">
        <f>IFERROR(IF('Input| Projects'!C644="","",'Input| Projects'!C644),"")</f>
        <v/>
      </c>
      <c r="D644" s="160" t="str">
        <f>IFERROR(IF('Input| Projects'!D644="","",'Input| Projects'!D644),"")</f>
        <v/>
      </c>
      <c r="E644" s="53"/>
      <c r="F644" s="160" t="str">
        <f>IF(LEN('Input| Projects'!F644)&gt;0,'Input| Projects'!F644,"")</f>
        <v/>
      </c>
      <c r="G644" s="160" t="str">
        <f>IF(LEN('Input| Projects'!G644)&gt;0,'Input| Projects'!G644,"")</f>
        <v/>
      </c>
      <c r="H644" s="10"/>
      <c r="I644" s="194" cm="1">
        <f t="array" ref="I644">IF(LEN($F644)&gt;0,1+IFERROR(SUMPRODUCT(TRANSPOSE('Input| Projects'!$AO644:$AQ644),INDEX('Input| Escalations'!$F$27:$L$29,,MATCH(Q$9,'Input| Escalations'!$F$21:$L$21,0))),0),0)</f>
        <v>0</v>
      </c>
      <c r="J644" s="194" cm="1">
        <f t="array" ref="J644">IF(LEN($F644)&gt;0,1+IFERROR(SUMPRODUCT(TRANSPOSE('Input| Projects'!$AO644:$AQ644),INDEX('Input| Escalations'!$F$27:$L$29,,MATCH(R$9,'Input| Escalations'!$F$21:$L$21,0))),0),0)</f>
        <v>0</v>
      </c>
      <c r="K644" s="194" cm="1">
        <f t="array" ref="K644">IF(LEN($F644)&gt;0,1+IFERROR(SUMPRODUCT(TRANSPOSE('Input| Projects'!$AO644:$AQ644),INDEX('Input| Escalations'!$F$27:$L$29,,MATCH(S$9,'Input| Escalations'!$F$21:$L$21,0))),0),0)</f>
        <v>0</v>
      </c>
      <c r="L644" s="194" cm="1">
        <f t="array" ref="L644">IF(LEN($F644)&gt;0,1+IFERROR(SUMPRODUCT(TRANSPOSE('Input| Projects'!$AO644:$AQ644),INDEX('Input| Escalations'!$F$27:$L$29,,MATCH(T$9,'Input| Escalations'!$F$21:$L$21,0))),0),0)</f>
        <v>0</v>
      </c>
      <c r="M644" s="194" cm="1">
        <f t="array" ref="M644">IF(LEN($F644)&gt;0,1+IFERROR(SUMPRODUCT(TRANSPOSE('Input| Projects'!$AO644:$AQ644),INDEX('Input| Escalations'!$F$27:$L$29,,MATCH(U$9,'Input| Escalations'!$F$21:$L$21,0))),0),0)</f>
        <v>0</v>
      </c>
      <c r="N644" s="194" cm="1">
        <f t="array" ref="N644">IF(LEN($F644)&gt;0,1+IFERROR(SUMPRODUCT(TRANSPOSE('Input| Projects'!$AO644:$AQ644),INDEX('Input| Escalations'!$F$27:$L$29,,MATCH(V$9,'Input| Escalations'!$F$21:$L$21,0))),0),0)</f>
        <v>0</v>
      </c>
      <c r="O644" s="194" cm="1">
        <f t="array" ref="O644">IF(LEN($F644)&gt;0,1+IFERROR(SUMPRODUCT(TRANSPOSE('Input| Projects'!$AO644:$AQ644),INDEX('Input| Escalations'!$F$27:$L$29,,MATCH(W$9,'Input| Escalations'!$F$21:$L$21,0))),0),0)</f>
        <v>0</v>
      </c>
      <c r="P644" s="10"/>
      <c r="Q644" s="172">
        <f>IFERROR(IF(ISNUMBER(FIND("decision",'Input| Setup'!$F$6)),'Input| Projects'!Y644,'Input| Projects'!I644)*'Input| Escalations'!$I$17*I644,0)</f>
        <v>0</v>
      </c>
      <c r="R644" s="172">
        <f>IFERROR(IF(ISNUMBER(FIND("decision",'Input| Setup'!$F$6)),'Input| Projects'!Z644,'Input| Projects'!J644)*'Input| Escalations'!$I$17*J644,0)</f>
        <v>0</v>
      </c>
      <c r="S644" s="172">
        <f>IFERROR(IF(ISNUMBER(FIND("decision",'Input| Setup'!$F$6)),'Input| Projects'!AA644,'Input| Projects'!K644)*'Input| Escalations'!$I$17*K644,0)</f>
        <v>0</v>
      </c>
      <c r="T644" s="172">
        <f>IFERROR(IF(ISNUMBER(FIND("decision",'Input| Setup'!$F$6)),'Input| Projects'!AB644,'Input| Projects'!L644)*'Input| Escalations'!$I$17*L644,0)</f>
        <v>0</v>
      </c>
      <c r="U644" s="172">
        <f>IFERROR(IF(ISNUMBER(FIND("decision",'Input| Setup'!$F$6)),'Input| Projects'!AC644,'Input| Projects'!M644)*'Input| Escalations'!$I$17*M644,0)</f>
        <v>0</v>
      </c>
      <c r="V644" s="172">
        <f>IFERROR(IF(ISNUMBER(FIND("decision",'Input| Setup'!$F$6)),'Input| Projects'!AD644,'Input| Projects'!N644)*'Input| Escalations'!$I$17*N644,0)</f>
        <v>0</v>
      </c>
      <c r="W644" s="172">
        <f>IFERROR(IF(ISNUMBER(FIND("decision",'Input| Setup'!$F$6)),'Input| Projects'!AE644,'Input| Projects'!O644)*'Input| Escalations'!$I$17*O644,0)</f>
        <v>0</v>
      </c>
      <c r="X644" s="175"/>
      <c r="Y644" s="172">
        <f>IF(ISNUMBER(FIND("decision",'Input| Setup'!$F$6)),'Input| Projects'!AG644,'Input| Projects'!Q644)*I644*'Input| Escalations'!$I$17</f>
        <v>0</v>
      </c>
      <c r="Z644" s="172">
        <f>IF(ISNUMBER(FIND("decision",'Input| Setup'!$F$6)),'Input| Projects'!AH644,'Input| Projects'!R644)*J644*'Input| Escalations'!$I$17</f>
        <v>0</v>
      </c>
      <c r="AA644" s="172">
        <f>IF(ISNUMBER(FIND("decision",'Input| Setup'!$F$6)),'Input| Projects'!AI644,'Input| Projects'!S644)*K644*'Input| Escalations'!$I$17</f>
        <v>0</v>
      </c>
      <c r="AB644" s="172">
        <f>IF(ISNUMBER(FIND("decision",'Input| Setup'!$F$6)),'Input| Projects'!AJ644,'Input| Projects'!T644)*L644*'Input| Escalations'!$I$17</f>
        <v>0</v>
      </c>
      <c r="AC644" s="172">
        <f>IF(ISNUMBER(FIND("decision",'Input| Setup'!$F$6)),'Input| Projects'!AK644,'Input| Projects'!U644)*M644*'Input| Escalations'!$I$17</f>
        <v>0</v>
      </c>
      <c r="AD644" s="172">
        <f>IF(ISNUMBER(FIND("decision",'Input| Setup'!$F$6)),'Input| Projects'!AL644,'Input| Projects'!V644)*N644*'Input| Escalations'!$I$17</f>
        <v>0</v>
      </c>
      <c r="AE644" s="172">
        <f>IF(ISNUMBER(FIND("decision",'Input| Setup'!$F$6)),'Input| Projects'!AM644,'Input| Projects'!W644)*O644*'Input| Escalations'!$I$17</f>
        <v>0</v>
      </c>
      <c r="AF644" s="175"/>
      <c r="AG644" s="172" cm="1">
        <f t="array" ref="AG644">IFERROR(--('Input| Projects'!$AS644="Yes")*_xlfn.SWITCH('Input| Overheads'!$C$50,"Direct costs",'Calc| Overheads Allocation'!C$8*Q644,"Internal labour",'Calc| Overheads Allocation'!C$8*Q644*'Input| Projects'!$AO644,"DNSP defined",'Calc| Overheads Allocation'!C$78*'Input| Projects'!$AV644,0),0)</f>
        <v>0</v>
      </c>
      <c r="AH644" s="172" cm="1">
        <f t="array" ref="AH644">IFERROR(--('Input| Projects'!$AS644="Yes")*_xlfn.SWITCH('Input| Overheads'!$C$50,"Direct costs",'Calc| Overheads Allocation'!D$8*R644,"Internal labour",'Calc| Overheads Allocation'!D$8*R644*'Input| Projects'!$AO644,"DNSP defined",'Calc| Overheads Allocation'!D$78*'Input| Projects'!$AV644,0),0)</f>
        <v>0</v>
      </c>
      <c r="AI644" s="172" cm="1">
        <f t="array" ref="AI644">IFERROR(--('Input| Projects'!$AS644="Yes")*_xlfn.SWITCH('Input| Overheads'!$C$50,"Direct costs",'Calc| Overheads Allocation'!E$8*S644,"Internal labour",'Calc| Overheads Allocation'!E$8*S644*'Input| Projects'!$AO644,"DNSP defined",'Calc| Overheads Allocation'!E$78*'Input| Projects'!$AV644,0),0)</f>
        <v>0</v>
      </c>
      <c r="AJ644" s="172" cm="1">
        <f t="array" ref="AJ644">IFERROR(--('Input| Projects'!$AS644="Yes")*_xlfn.SWITCH('Input| Overheads'!$C$50,"Direct costs",'Calc| Overheads Allocation'!F$8*T644,"Internal labour",'Calc| Overheads Allocation'!F$8*T644*'Input| Projects'!$AO644,"DNSP defined",'Calc| Overheads Allocation'!F$78*'Input| Projects'!$AV644,0),0)</f>
        <v>0</v>
      </c>
      <c r="AK644" s="172" cm="1">
        <f t="array" ref="AK644">IFERROR(--('Input| Projects'!$AS644="Yes")*_xlfn.SWITCH('Input| Overheads'!$C$50,"Direct costs",'Calc| Overheads Allocation'!G$8*U644,"Internal labour",'Calc| Overheads Allocation'!G$8*U644*'Input| Projects'!$AO644,"DNSP defined",'Calc| Overheads Allocation'!G$78*'Input| Projects'!$AV644,0),0)</f>
        <v>0</v>
      </c>
      <c r="AL644" s="172" cm="1">
        <f t="array" ref="AL644">IFERROR(--('Input| Projects'!$AS644="Yes")*_xlfn.SWITCH('Input| Overheads'!$C$50,"Direct costs",'Calc| Overheads Allocation'!H$8*V644,"Internal labour",'Calc| Overheads Allocation'!H$8*V644*'Input| Projects'!$AO644,"DNSP defined",'Calc| Overheads Allocation'!H$78*'Input| Projects'!$AV644,0),0)</f>
        <v>0</v>
      </c>
      <c r="AM644" s="172" cm="1">
        <f t="array" ref="AM644">IFERROR(--('Input| Projects'!$AS644="Yes")*_xlfn.SWITCH('Input| Overheads'!$C$50,"Direct costs",'Calc| Overheads Allocation'!I$8*W644,"Internal labour",'Calc| Overheads Allocation'!I$8*W644*'Input| Projects'!$AO644,"DNSP defined",'Calc| Overheads Allocation'!I$78*'Input| Projects'!$AV644,0),0)</f>
        <v>0</v>
      </c>
      <c r="AN644" s="175"/>
      <c r="AO644" s="172" cm="1">
        <f t="array" ref="AO644">IFERROR(--('Input| Projects'!$AT644="Yes")*_xlfn.SWITCH('Input| Overheads'!$C$50,"Direct costs",'Calc| Overheads Allocation'!C$9*Q644,"Internal labour",'Calc| Overheads Allocation'!C$9*Q644*'Input| Projects'!$AO644,"DNSP defined",'Calc| Overheads Allocation'!C$79*'Input| Projects'!$AW644,0),0)</f>
        <v>0</v>
      </c>
      <c r="AP644" s="172" cm="1">
        <f t="array" ref="AP644">IFERROR(--('Input| Projects'!$AT644="Yes")*_xlfn.SWITCH('Input| Overheads'!$C$50,"Direct costs",'Calc| Overheads Allocation'!D$9*R644,"Internal labour",'Calc| Overheads Allocation'!D$9*R644*'Input| Projects'!$AO644,"DNSP defined",'Calc| Overheads Allocation'!D$79*'Input| Projects'!$AW644,0),0)</f>
        <v>0</v>
      </c>
      <c r="AQ644" s="172" cm="1">
        <f t="array" ref="AQ644">IFERROR(--('Input| Projects'!$AT644="Yes")*_xlfn.SWITCH('Input| Overheads'!$C$50,"Direct costs",'Calc| Overheads Allocation'!E$9*S644,"Internal labour",'Calc| Overheads Allocation'!E$9*S644*'Input| Projects'!$AO644,"DNSP defined",'Calc| Overheads Allocation'!E$79*'Input| Projects'!$AW644,0),0)</f>
        <v>0</v>
      </c>
      <c r="AR644" s="172" cm="1">
        <f t="array" ref="AR644">IFERROR(--('Input| Projects'!$AT644="Yes")*_xlfn.SWITCH('Input| Overheads'!$C$50,"Direct costs",'Calc| Overheads Allocation'!F$9*T644,"Internal labour",'Calc| Overheads Allocation'!F$9*T644*'Input| Projects'!$AO644,"DNSP defined",'Calc| Overheads Allocation'!F$79*'Input| Projects'!$AW644,0),0)</f>
        <v>0</v>
      </c>
      <c r="AS644" s="172" cm="1">
        <f t="array" ref="AS644">IFERROR(--('Input| Projects'!$AT644="Yes")*_xlfn.SWITCH('Input| Overheads'!$C$50,"Direct costs",'Calc| Overheads Allocation'!G$9*U644,"Internal labour",'Calc| Overheads Allocation'!G$9*U644*'Input| Projects'!$AO644,"DNSP defined",'Calc| Overheads Allocation'!G$79*'Input| Projects'!$AW644,0),0)</f>
        <v>0</v>
      </c>
      <c r="AT644" s="172" cm="1">
        <f t="array" ref="AT644">IFERROR(--('Input| Projects'!$AT644="Yes")*_xlfn.SWITCH('Input| Overheads'!$C$50,"Direct costs",'Calc| Overheads Allocation'!H$9*V644,"Internal labour",'Calc| Overheads Allocation'!H$9*V644*'Input| Projects'!$AO644,"DNSP defined",'Calc| Overheads Allocation'!H$79*'Input| Projects'!$AW644,0),0)</f>
        <v>0</v>
      </c>
      <c r="AU644" s="172" cm="1">
        <f t="array" ref="AU644">IFERROR(--('Input| Projects'!$AT644="Yes")*_xlfn.SWITCH('Input| Overheads'!$C$50,"Direct costs",'Calc| Overheads Allocation'!I$9*W644,"Internal labour",'Calc| Overheads Allocation'!I$9*W644*'Input| Projects'!$AO644,"DNSP defined",'Calc| Overheads Allocation'!I$79*'Input| Projects'!$AW644,0),0)</f>
        <v>0</v>
      </c>
      <c r="AV644" s="175"/>
      <c r="AW644" s="172">
        <f t="shared" si="222"/>
        <v>0</v>
      </c>
      <c r="AX644" s="172">
        <f t="shared" si="223"/>
        <v>0</v>
      </c>
      <c r="AY644" s="172">
        <f t="shared" si="224"/>
        <v>0</v>
      </c>
      <c r="AZ644" s="172">
        <f t="shared" si="225"/>
        <v>0</v>
      </c>
      <c r="BA644" s="172">
        <f t="shared" si="226"/>
        <v>0</v>
      </c>
      <c r="BB644" s="172">
        <f t="shared" si="227"/>
        <v>0</v>
      </c>
      <c r="BC644" s="172">
        <f t="shared" si="228"/>
        <v>0</v>
      </c>
      <c r="BD644" s="176"/>
      <c r="BE644" s="172">
        <f t="shared" si="229"/>
        <v>0</v>
      </c>
      <c r="BF644" s="172">
        <f t="shared" si="230"/>
        <v>0</v>
      </c>
      <c r="BG644" s="172">
        <f t="shared" si="231"/>
        <v>0</v>
      </c>
      <c r="BH644" s="172">
        <f t="shared" si="232"/>
        <v>0</v>
      </c>
      <c r="BI644" s="172">
        <f t="shared" si="233"/>
        <v>0</v>
      </c>
      <c r="BJ644" s="172">
        <f t="shared" si="234"/>
        <v>0</v>
      </c>
      <c r="BK644" s="172">
        <f t="shared" si="235"/>
        <v>0</v>
      </c>
      <c r="BL644" s="176"/>
      <c r="BM644" s="172">
        <f t="shared" si="214"/>
        <v>0</v>
      </c>
      <c r="BN644" s="172">
        <f t="shared" si="215"/>
        <v>0</v>
      </c>
      <c r="BO644" s="172">
        <f t="shared" si="216"/>
        <v>0</v>
      </c>
      <c r="BP644" s="172">
        <f t="shared" si="217"/>
        <v>0</v>
      </c>
      <c r="BQ644" s="172">
        <f t="shared" si="218"/>
        <v>0</v>
      </c>
      <c r="BR644" s="172">
        <f t="shared" si="219"/>
        <v>0</v>
      </c>
      <c r="BS644" s="172">
        <f t="shared" si="220"/>
        <v>0</v>
      </c>
      <c r="BT644" s="55"/>
      <c r="BU644" s="158">
        <f>SUMIF('Input| Projects'!$BA$8:$CX$8,RIGHT(BU$9,3),'Input| Projects'!$BA644:$CX644)</f>
        <v>0</v>
      </c>
      <c r="BV644" s="158">
        <f>SUMIF('Input| Projects'!$BA$8:$CX$8,RIGHT(BV$9,3),'Input| Projects'!$BA644:$CX644)</f>
        <v>0</v>
      </c>
      <c r="BW644" s="79" t="str">
        <f t="shared" si="221"/>
        <v/>
      </c>
    </row>
    <row r="645" spans="2:75" x14ac:dyDescent="0.2">
      <c r="B645" s="123">
        <f>IFERROR('Input| Projects'!B645,"")</f>
        <v>636</v>
      </c>
      <c r="C645" s="160" t="str">
        <f>IFERROR(IF('Input| Projects'!C645="","",'Input| Projects'!C645),"")</f>
        <v/>
      </c>
      <c r="D645" s="160" t="str">
        <f>IFERROR(IF('Input| Projects'!D645="","",'Input| Projects'!D645),"")</f>
        <v/>
      </c>
      <c r="E645" s="53"/>
      <c r="F645" s="160" t="str">
        <f>IF(LEN('Input| Projects'!F645)&gt;0,'Input| Projects'!F645,"")</f>
        <v/>
      </c>
      <c r="G645" s="160" t="str">
        <f>IF(LEN('Input| Projects'!G645)&gt;0,'Input| Projects'!G645,"")</f>
        <v/>
      </c>
      <c r="H645" s="10"/>
      <c r="I645" s="194" cm="1">
        <f t="array" ref="I645">IF(LEN($F645)&gt;0,1+IFERROR(SUMPRODUCT(TRANSPOSE('Input| Projects'!$AO645:$AQ645),INDEX('Input| Escalations'!$F$27:$L$29,,MATCH(Q$9,'Input| Escalations'!$F$21:$L$21,0))),0),0)</f>
        <v>0</v>
      </c>
      <c r="J645" s="194" cm="1">
        <f t="array" ref="J645">IF(LEN($F645)&gt;0,1+IFERROR(SUMPRODUCT(TRANSPOSE('Input| Projects'!$AO645:$AQ645),INDEX('Input| Escalations'!$F$27:$L$29,,MATCH(R$9,'Input| Escalations'!$F$21:$L$21,0))),0),0)</f>
        <v>0</v>
      </c>
      <c r="K645" s="194" cm="1">
        <f t="array" ref="K645">IF(LEN($F645)&gt;0,1+IFERROR(SUMPRODUCT(TRANSPOSE('Input| Projects'!$AO645:$AQ645),INDEX('Input| Escalations'!$F$27:$L$29,,MATCH(S$9,'Input| Escalations'!$F$21:$L$21,0))),0),0)</f>
        <v>0</v>
      </c>
      <c r="L645" s="194" cm="1">
        <f t="array" ref="L645">IF(LEN($F645)&gt;0,1+IFERROR(SUMPRODUCT(TRANSPOSE('Input| Projects'!$AO645:$AQ645),INDEX('Input| Escalations'!$F$27:$L$29,,MATCH(T$9,'Input| Escalations'!$F$21:$L$21,0))),0),0)</f>
        <v>0</v>
      </c>
      <c r="M645" s="194" cm="1">
        <f t="array" ref="M645">IF(LEN($F645)&gt;0,1+IFERROR(SUMPRODUCT(TRANSPOSE('Input| Projects'!$AO645:$AQ645),INDEX('Input| Escalations'!$F$27:$L$29,,MATCH(U$9,'Input| Escalations'!$F$21:$L$21,0))),0),0)</f>
        <v>0</v>
      </c>
      <c r="N645" s="194" cm="1">
        <f t="array" ref="N645">IF(LEN($F645)&gt;0,1+IFERROR(SUMPRODUCT(TRANSPOSE('Input| Projects'!$AO645:$AQ645),INDEX('Input| Escalations'!$F$27:$L$29,,MATCH(V$9,'Input| Escalations'!$F$21:$L$21,0))),0),0)</f>
        <v>0</v>
      </c>
      <c r="O645" s="194" cm="1">
        <f t="array" ref="O645">IF(LEN($F645)&gt;0,1+IFERROR(SUMPRODUCT(TRANSPOSE('Input| Projects'!$AO645:$AQ645),INDEX('Input| Escalations'!$F$27:$L$29,,MATCH(W$9,'Input| Escalations'!$F$21:$L$21,0))),0),0)</f>
        <v>0</v>
      </c>
      <c r="P645" s="10"/>
      <c r="Q645" s="172">
        <f>IFERROR(IF(ISNUMBER(FIND("decision",'Input| Setup'!$F$6)),'Input| Projects'!Y645,'Input| Projects'!I645)*'Input| Escalations'!$I$17*I645,0)</f>
        <v>0</v>
      </c>
      <c r="R645" s="172">
        <f>IFERROR(IF(ISNUMBER(FIND("decision",'Input| Setup'!$F$6)),'Input| Projects'!Z645,'Input| Projects'!J645)*'Input| Escalations'!$I$17*J645,0)</f>
        <v>0</v>
      </c>
      <c r="S645" s="172">
        <f>IFERROR(IF(ISNUMBER(FIND("decision",'Input| Setup'!$F$6)),'Input| Projects'!AA645,'Input| Projects'!K645)*'Input| Escalations'!$I$17*K645,0)</f>
        <v>0</v>
      </c>
      <c r="T645" s="172">
        <f>IFERROR(IF(ISNUMBER(FIND("decision",'Input| Setup'!$F$6)),'Input| Projects'!AB645,'Input| Projects'!L645)*'Input| Escalations'!$I$17*L645,0)</f>
        <v>0</v>
      </c>
      <c r="U645" s="172">
        <f>IFERROR(IF(ISNUMBER(FIND("decision",'Input| Setup'!$F$6)),'Input| Projects'!AC645,'Input| Projects'!M645)*'Input| Escalations'!$I$17*M645,0)</f>
        <v>0</v>
      </c>
      <c r="V645" s="172">
        <f>IFERROR(IF(ISNUMBER(FIND("decision",'Input| Setup'!$F$6)),'Input| Projects'!AD645,'Input| Projects'!N645)*'Input| Escalations'!$I$17*N645,0)</f>
        <v>0</v>
      </c>
      <c r="W645" s="172">
        <f>IFERROR(IF(ISNUMBER(FIND("decision",'Input| Setup'!$F$6)),'Input| Projects'!AE645,'Input| Projects'!O645)*'Input| Escalations'!$I$17*O645,0)</f>
        <v>0</v>
      </c>
      <c r="X645" s="175"/>
      <c r="Y645" s="172">
        <f>IF(ISNUMBER(FIND("decision",'Input| Setup'!$F$6)),'Input| Projects'!AG645,'Input| Projects'!Q645)*I645*'Input| Escalations'!$I$17</f>
        <v>0</v>
      </c>
      <c r="Z645" s="172">
        <f>IF(ISNUMBER(FIND("decision",'Input| Setup'!$F$6)),'Input| Projects'!AH645,'Input| Projects'!R645)*J645*'Input| Escalations'!$I$17</f>
        <v>0</v>
      </c>
      <c r="AA645" s="172">
        <f>IF(ISNUMBER(FIND("decision",'Input| Setup'!$F$6)),'Input| Projects'!AI645,'Input| Projects'!S645)*K645*'Input| Escalations'!$I$17</f>
        <v>0</v>
      </c>
      <c r="AB645" s="172">
        <f>IF(ISNUMBER(FIND("decision",'Input| Setup'!$F$6)),'Input| Projects'!AJ645,'Input| Projects'!T645)*L645*'Input| Escalations'!$I$17</f>
        <v>0</v>
      </c>
      <c r="AC645" s="172">
        <f>IF(ISNUMBER(FIND("decision",'Input| Setup'!$F$6)),'Input| Projects'!AK645,'Input| Projects'!U645)*M645*'Input| Escalations'!$I$17</f>
        <v>0</v>
      </c>
      <c r="AD645" s="172">
        <f>IF(ISNUMBER(FIND("decision",'Input| Setup'!$F$6)),'Input| Projects'!AL645,'Input| Projects'!V645)*N645*'Input| Escalations'!$I$17</f>
        <v>0</v>
      </c>
      <c r="AE645" s="172">
        <f>IF(ISNUMBER(FIND("decision",'Input| Setup'!$F$6)),'Input| Projects'!AM645,'Input| Projects'!W645)*O645*'Input| Escalations'!$I$17</f>
        <v>0</v>
      </c>
      <c r="AF645" s="175"/>
      <c r="AG645" s="172" cm="1">
        <f t="array" ref="AG645">IFERROR(--('Input| Projects'!$AS645="Yes")*_xlfn.SWITCH('Input| Overheads'!$C$50,"Direct costs",'Calc| Overheads Allocation'!C$8*Q645,"Internal labour",'Calc| Overheads Allocation'!C$8*Q645*'Input| Projects'!$AO645,"DNSP defined",'Calc| Overheads Allocation'!C$78*'Input| Projects'!$AV645,0),0)</f>
        <v>0</v>
      </c>
      <c r="AH645" s="172" cm="1">
        <f t="array" ref="AH645">IFERROR(--('Input| Projects'!$AS645="Yes")*_xlfn.SWITCH('Input| Overheads'!$C$50,"Direct costs",'Calc| Overheads Allocation'!D$8*R645,"Internal labour",'Calc| Overheads Allocation'!D$8*R645*'Input| Projects'!$AO645,"DNSP defined",'Calc| Overheads Allocation'!D$78*'Input| Projects'!$AV645,0),0)</f>
        <v>0</v>
      </c>
      <c r="AI645" s="172" cm="1">
        <f t="array" ref="AI645">IFERROR(--('Input| Projects'!$AS645="Yes")*_xlfn.SWITCH('Input| Overheads'!$C$50,"Direct costs",'Calc| Overheads Allocation'!E$8*S645,"Internal labour",'Calc| Overheads Allocation'!E$8*S645*'Input| Projects'!$AO645,"DNSP defined",'Calc| Overheads Allocation'!E$78*'Input| Projects'!$AV645,0),0)</f>
        <v>0</v>
      </c>
      <c r="AJ645" s="172" cm="1">
        <f t="array" ref="AJ645">IFERROR(--('Input| Projects'!$AS645="Yes")*_xlfn.SWITCH('Input| Overheads'!$C$50,"Direct costs",'Calc| Overheads Allocation'!F$8*T645,"Internal labour",'Calc| Overheads Allocation'!F$8*T645*'Input| Projects'!$AO645,"DNSP defined",'Calc| Overheads Allocation'!F$78*'Input| Projects'!$AV645,0),0)</f>
        <v>0</v>
      </c>
      <c r="AK645" s="172" cm="1">
        <f t="array" ref="AK645">IFERROR(--('Input| Projects'!$AS645="Yes")*_xlfn.SWITCH('Input| Overheads'!$C$50,"Direct costs",'Calc| Overheads Allocation'!G$8*U645,"Internal labour",'Calc| Overheads Allocation'!G$8*U645*'Input| Projects'!$AO645,"DNSP defined",'Calc| Overheads Allocation'!G$78*'Input| Projects'!$AV645,0),0)</f>
        <v>0</v>
      </c>
      <c r="AL645" s="172" cm="1">
        <f t="array" ref="AL645">IFERROR(--('Input| Projects'!$AS645="Yes")*_xlfn.SWITCH('Input| Overheads'!$C$50,"Direct costs",'Calc| Overheads Allocation'!H$8*V645,"Internal labour",'Calc| Overheads Allocation'!H$8*V645*'Input| Projects'!$AO645,"DNSP defined",'Calc| Overheads Allocation'!H$78*'Input| Projects'!$AV645,0),0)</f>
        <v>0</v>
      </c>
      <c r="AM645" s="172" cm="1">
        <f t="array" ref="AM645">IFERROR(--('Input| Projects'!$AS645="Yes")*_xlfn.SWITCH('Input| Overheads'!$C$50,"Direct costs",'Calc| Overheads Allocation'!I$8*W645,"Internal labour",'Calc| Overheads Allocation'!I$8*W645*'Input| Projects'!$AO645,"DNSP defined",'Calc| Overheads Allocation'!I$78*'Input| Projects'!$AV645,0),0)</f>
        <v>0</v>
      </c>
      <c r="AN645" s="175"/>
      <c r="AO645" s="172" cm="1">
        <f t="array" ref="AO645">IFERROR(--('Input| Projects'!$AT645="Yes")*_xlfn.SWITCH('Input| Overheads'!$C$50,"Direct costs",'Calc| Overheads Allocation'!C$9*Q645,"Internal labour",'Calc| Overheads Allocation'!C$9*Q645*'Input| Projects'!$AO645,"DNSP defined",'Calc| Overheads Allocation'!C$79*'Input| Projects'!$AW645,0),0)</f>
        <v>0</v>
      </c>
      <c r="AP645" s="172" cm="1">
        <f t="array" ref="AP645">IFERROR(--('Input| Projects'!$AT645="Yes")*_xlfn.SWITCH('Input| Overheads'!$C$50,"Direct costs",'Calc| Overheads Allocation'!D$9*R645,"Internal labour",'Calc| Overheads Allocation'!D$9*R645*'Input| Projects'!$AO645,"DNSP defined",'Calc| Overheads Allocation'!D$79*'Input| Projects'!$AW645,0),0)</f>
        <v>0</v>
      </c>
      <c r="AQ645" s="172" cm="1">
        <f t="array" ref="AQ645">IFERROR(--('Input| Projects'!$AT645="Yes")*_xlfn.SWITCH('Input| Overheads'!$C$50,"Direct costs",'Calc| Overheads Allocation'!E$9*S645,"Internal labour",'Calc| Overheads Allocation'!E$9*S645*'Input| Projects'!$AO645,"DNSP defined",'Calc| Overheads Allocation'!E$79*'Input| Projects'!$AW645,0),0)</f>
        <v>0</v>
      </c>
      <c r="AR645" s="172" cm="1">
        <f t="array" ref="AR645">IFERROR(--('Input| Projects'!$AT645="Yes")*_xlfn.SWITCH('Input| Overheads'!$C$50,"Direct costs",'Calc| Overheads Allocation'!F$9*T645,"Internal labour",'Calc| Overheads Allocation'!F$9*T645*'Input| Projects'!$AO645,"DNSP defined",'Calc| Overheads Allocation'!F$79*'Input| Projects'!$AW645,0),0)</f>
        <v>0</v>
      </c>
      <c r="AS645" s="172" cm="1">
        <f t="array" ref="AS645">IFERROR(--('Input| Projects'!$AT645="Yes")*_xlfn.SWITCH('Input| Overheads'!$C$50,"Direct costs",'Calc| Overheads Allocation'!G$9*U645,"Internal labour",'Calc| Overheads Allocation'!G$9*U645*'Input| Projects'!$AO645,"DNSP defined",'Calc| Overheads Allocation'!G$79*'Input| Projects'!$AW645,0),0)</f>
        <v>0</v>
      </c>
      <c r="AT645" s="172" cm="1">
        <f t="array" ref="AT645">IFERROR(--('Input| Projects'!$AT645="Yes")*_xlfn.SWITCH('Input| Overheads'!$C$50,"Direct costs",'Calc| Overheads Allocation'!H$9*V645,"Internal labour",'Calc| Overheads Allocation'!H$9*V645*'Input| Projects'!$AO645,"DNSP defined",'Calc| Overheads Allocation'!H$79*'Input| Projects'!$AW645,0),0)</f>
        <v>0</v>
      </c>
      <c r="AU645" s="172" cm="1">
        <f t="array" ref="AU645">IFERROR(--('Input| Projects'!$AT645="Yes")*_xlfn.SWITCH('Input| Overheads'!$C$50,"Direct costs",'Calc| Overheads Allocation'!I$9*W645,"Internal labour",'Calc| Overheads Allocation'!I$9*W645*'Input| Projects'!$AO645,"DNSP defined",'Calc| Overheads Allocation'!I$79*'Input| Projects'!$AW645,0),0)</f>
        <v>0</v>
      </c>
      <c r="AV645" s="175"/>
      <c r="AW645" s="172">
        <f t="shared" si="222"/>
        <v>0</v>
      </c>
      <c r="AX645" s="172">
        <f t="shared" si="223"/>
        <v>0</v>
      </c>
      <c r="AY645" s="172">
        <f t="shared" si="224"/>
        <v>0</v>
      </c>
      <c r="AZ645" s="172">
        <f t="shared" si="225"/>
        <v>0</v>
      </c>
      <c r="BA645" s="172">
        <f t="shared" si="226"/>
        <v>0</v>
      </c>
      <c r="BB645" s="172">
        <f t="shared" si="227"/>
        <v>0</v>
      </c>
      <c r="BC645" s="172">
        <f t="shared" si="228"/>
        <v>0</v>
      </c>
      <c r="BD645" s="176"/>
      <c r="BE645" s="172">
        <f t="shared" si="229"/>
        <v>0</v>
      </c>
      <c r="BF645" s="172">
        <f t="shared" si="230"/>
        <v>0</v>
      </c>
      <c r="BG645" s="172">
        <f t="shared" si="231"/>
        <v>0</v>
      </c>
      <c r="BH645" s="172">
        <f t="shared" si="232"/>
        <v>0</v>
      </c>
      <c r="BI645" s="172">
        <f t="shared" si="233"/>
        <v>0</v>
      </c>
      <c r="BJ645" s="172">
        <f t="shared" si="234"/>
        <v>0</v>
      </c>
      <c r="BK645" s="172">
        <f t="shared" si="235"/>
        <v>0</v>
      </c>
      <c r="BL645" s="176"/>
      <c r="BM645" s="172">
        <f t="shared" si="214"/>
        <v>0</v>
      </c>
      <c r="BN645" s="172">
        <f t="shared" si="215"/>
        <v>0</v>
      </c>
      <c r="BO645" s="172">
        <f t="shared" si="216"/>
        <v>0</v>
      </c>
      <c r="BP645" s="172">
        <f t="shared" si="217"/>
        <v>0</v>
      </c>
      <c r="BQ645" s="172">
        <f t="shared" si="218"/>
        <v>0</v>
      </c>
      <c r="BR645" s="172">
        <f t="shared" si="219"/>
        <v>0</v>
      </c>
      <c r="BS645" s="172">
        <f t="shared" si="220"/>
        <v>0</v>
      </c>
      <c r="BT645" s="55"/>
      <c r="BU645" s="158">
        <f>SUMIF('Input| Projects'!$BA$8:$CX$8,RIGHT(BU$9,3),'Input| Projects'!$BA645:$CX645)</f>
        <v>0</v>
      </c>
      <c r="BV645" s="158">
        <f>SUMIF('Input| Projects'!$BA$8:$CX$8,RIGHT(BV$9,3),'Input| Projects'!$BA645:$CX645)</f>
        <v>0</v>
      </c>
      <c r="BW645" s="79" t="str">
        <f t="shared" si="221"/>
        <v/>
      </c>
    </row>
    <row r="646" spans="2:75" x14ac:dyDescent="0.2">
      <c r="B646" s="123">
        <f>IFERROR('Input| Projects'!B646,"")</f>
        <v>637</v>
      </c>
      <c r="C646" s="160" t="str">
        <f>IFERROR(IF('Input| Projects'!C646="","",'Input| Projects'!C646),"")</f>
        <v/>
      </c>
      <c r="D646" s="160" t="str">
        <f>IFERROR(IF('Input| Projects'!D646="","",'Input| Projects'!D646),"")</f>
        <v/>
      </c>
      <c r="E646" s="53"/>
      <c r="F646" s="160" t="str">
        <f>IF(LEN('Input| Projects'!F646)&gt;0,'Input| Projects'!F646,"")</f>
        <v/>
      </c>
      <c r="G646" s="160" t="str">
        <f>IF(LEN('Input| Projects'!G646)&gt;0,'Input| Projects'!G646,"")</f>
        <v/>
      </c>
      <c r="H646" s="10"/>
      <c r="I646" s="194" cm="1">
        <f t="array" ref="I646">IF(LEN($F646)&gt;0,1+IFERROR(SUMPRODUCT(TRANSPOSE('Input| Projects'!$AO646:$AQ646),INDEX('Input| Escalations'!$F$27:$L$29,,MATCH(Q$9,'Input| Escalations'!$F$21:$L$21,0))),0),0)</f>
        <v>0</v>
      </c>
      <c r="J646" s="194" cm="1">
        <f t="array" ref="J646">IF(LEN($F646)&gt;0,1+IFERROR(SUMPRODUCT(TRANSPOSE('Input| Projects'!$AO646:$AQ646),INDEX('Input| Escalations'!$F$27:$L$29,,MATCH(R$9,'Input| Escalations'!$F$21:$L$21,0))),0),0)</f>
        <v>0</v>
      </c>
      <c r="K646" s="194" cm="1">
        <f t="array" ref="K646">IF(LEN($F646)&gt;0,1+IFERROR(SUMPRODUCT(TRANSPOSE('Input| Projects'!$AO646:$AQ646),INDEX('Input| Escalations'!$F$27:$L$29,,MATCH(S$9,'Input| Escalations'!$F$21:$L$21,0))),0),0)</f>
        <v>0</v>
      </c>
      <c r="L646" s="194" cm="1">
        <f t="array" ref="L646">IF(LEN($F646)&gt;0,1+IFERROR(SUMPRODUCT(TRANSPOSE('Input| Projects'!$AO646:$AQ646),INDEX('Input| Escalations'!$F$27:$L$29,,MATCH(T$9,'Input| Escalations'!$F$21:$L$21,0))),0),0)</f>
        <v>0</v>
      </c>
      <c r="M646" s="194" cm="1">
        <f t="array" ref="M646">IF(LEN($F646)&gt;0,1+IFERROR(SUMPRODUCT(TRANSPOSE('Input| Projects'!$AO646:$AQ646),INDEX('Input| Escalations'!$F$27:$L$29,,MATCH(U$9,'Input| Escalations'!$F$21:$L$21,0))),0),0)</f>
        <v>0</v>
      </c>
      <c r="N646" s="194" cm="1">
        <f t="array" ref="N646">IF(LEN($F646)&gt;0,1+IFERROR(SUMPRODUCT(TRANSPOSE('Input| Projects'!$AO646:$AQ646),INDEX('Input| Escalations'!$F$27:$L$29,,MATCH(V$9,'Input| Escalations'!$F$21:$L$21,0))),0),0)</f>
        <v>0</v>
      </c>
      <c r="O646" s="194" cm="1">
        <f t="array" ref="O646">IF(LEN($F646)&gt;0,1+IFERROR(SUMPRODUCT(TRANSPOSE('Input| Projects'!$AO646:$AQ646),INDEX('Input| Escalations'!$F$27:$L$29,,MATCH(W$9,'Input| Escalations'!$F$21:$L$21,0))),0),0)</f>
        <v>0</v>
      </c>
      <c r="P646" s="10"/>
      <c r="Q646" s="172">
        <f>IFERROR(IF(ISNUMBER(FIND("decision",'Input| Setup'!$F$6)),'Input| Projects'!Y646,'Input| Projects'!I646)*'Input| Escalations'!$I$17*I646,0)</f>
        <v>0</v>
      </c>
      <c r="R646" s="172">
        <f>IFERROR(IF(ISNUMBER(FIND("decision",'Input| Setup'!$F$6)),'Input| Projects'!Z646,'Input| Projects'!J646)*'Input| Escalations'!$I$17*J646,0)</f>
        <v>0</v>
      </c>
      <c r="S646" s="172">
        <f>IFERROR(IF(ISNUMBER(FIND("decision",'Input| Setup'!$F$6)),'Input| Projects'!AA646,'Input| Projects'!K646)*'Input| Escalations'!$I$17*K646,0)</f>
        <v>0</v>
      </c>
      <c r="T646" s="172">
        <f>IFERROR(IF(ISNUMBER(FIND("decision",'Input| Setup'!$F$6)),'Input| Projects'!AB646,'Input| Projects'!L646)*'Input| Escalations'!$I$17*L646,0)</f>
        <v>0</v>
      </c>
      <c r="U646" s="172">
        <f>IFERROR(IF(ISNUMBER(FIND("decision",'Input| Setup'!$F$6)),'Input| Projects'!AC646,'Input| Projects'!M646)*'Input| Escalations'!$I$17*M646,0)</f>
        <v>0</v>
      </c>
      <c r="V646" s="172">
        <f>IFERROR(IF(ISNUMBER(FIND("decision",'Input| Setup'!$F$6)),'Input| Projects'!AD646,'Input| Projects'!N646)*'Input| Escalations'!$I$17*N646,0)</f>
        <v>0</v>
      </c>
      <c r="W646" s="172">
        <f>IFERROR(IF(ISNUMBER(FIND("decision",'Input| Setup'!$F$6)),'Input| Projects'!AE646,'Input| Projects'!O646)*'Input| Escalations'!$I$17*O646,0)</f>
        <v>0</v>
      </c>
      <c r="X646" s="175"/>
      <c r="Y646" s="172">
        <f>IF(ISNUMBER(FIND("decision",'Input| Setup'!$F$6)),'Input| Projects'!AG646,'Input| Projects'!Q646)*I646*'Input| Escalations'!$I$17</f>
        <v>0</v>
      </c>
      <c r="Z646" s="172">
        <f>IF(ISNUMBER(FIND("decision",'Input| Setup'!$F$6)),'Input| Projects'!AH646,'Input| Projects'!R646)*J646*'Input| Escalations'!$I$17</f>
        <v>0</v>
      </c>
      <c r="AA646" s="172">
        <f>IF(ISNUMBER(FIND("decision",'Input| Setup'!$F$6)),'Input| Projects'!AI646,'Input| Projects'!S646)*K646*'Input| Escalations'!$I$17</f>
        <v>0</v>
      </c>
      <c r="AB646" s="172">
        <f>IF(ISNUMBER(FIND("decision",'Input| Setup'!$F$6)),'Input| Projects'!AJ646,'Input| Projects'!T646)*L646*'Input| Escalations'!$I$17</f>
        <v>0</v>
      </c>
      <c r="AC646" s="172">
        <f>IF(ISNUMBER(FIND("decision",'Input| Setup'!$F$6)),'Input| Projects'!AK646,'Input| Projects'!U646)*M646*'Input| Escalations'!$I$17</f>
        <v>0</v>
      </c>
      <c r="AD646" s="172">
        <f>IF(ISNUMBER(FIND("decision",'Input| Setup'!$F$6)),'Input| Projects'!AL646,'Input| Projects'!V646)*N646*'Input| Escalations'!$I$17</f>
        <v>0</v>
      </c>
      <c r="AE646" s="172">
        <f>IF(ISNUMBER(FIND("decision",'Input| Setup'!$F$6)),'Input| Projects'!AM646,'Input| Projects'!W646)*O646*'Input| Escalations'!$I$17</f>
        <v>0</v>
      </c>
      <c r="AF646" s="175"/>
      <c r="AG646" s="172" cm="1">
        <f t="array" ref="AG646">IFERROR(--('Input| Projects'!$AS646="Yes")*_xlfn.SWITCH('Input| Overheads'!$C$50,"Direct costs",'Calc| Overheads Allocation'!C$8*Q646,"Internal labour",'Calc| Overheads Allocation'!C$8*Q646*'Input| Projects'!$AO646,"DNSP defined",'Calc| Overheads Allocation'!C$78*'Input| Projects'!$AV646,0),0)</f>
        <v>0</v>
      </c>
      <c r="AH646" s="172" cm="1">
        <f t="array" ref="AH646">IFERROR(--('Input| Projects'!$AS646="Yes")*_xlfn.SWITCH('Input| Overheads'!$C$50,"Direct costs",'Calc| Overheads Allocation'!D$8*R646,"Internal labour",'Calc| Overheads Allocation'!D$8*R646*'Input| Projects'!$AO646,"DNSP defined",'Calc| Overheads Allocation'!D$78*'Input| Projects'!$AV646,0),0)</f>
        <v>0</v>
      </c>
      <c r="AI646" s="172" cm="1">
        <f t="array" ref="AI646">IFERROR(--('Input| Projects'!$AS646="Yes")*_xlfn.SWITCH('Input| Overheads'!$C$50,"Direct costs",'Calc| Overheads Allocation'!E$8*S646,"Internal labour",'Calc| Overheads Allocation'!E$8*S646*'Input| Projects'!$AO646,"DNSP defined",'Calc| Overheads Allocation'!E$78*'Input| Projects'!$AV646,0),0)</f>
        <v>0</v>
      </c>
      <c r="AJ646" s="172" cm="1">
        <f t="array" ref="AJ646">IFERROR(--('Input| Projects'!$AS646="Yes")*_xlfn.SWITCH('Input| Overheads'!$C$50,"Direct costs",'Calc| Overheads Allocation'!F$8*T646,"Internal labour",'Calc| Overheads Allocation'!F$8*T646*'Input| Projects'!$AO646,"DNSP defined",'Calc| Overheads Allocation'!F$78*'Input| Projects'!$AV646,0),0)</f>
        <v>0</v>
      </c>
      <c r="AK646" s="172" cm="1">
        <f t="array" ref="AK646">IFERROR(--('Input| Projects'!$AS646="Yes")*_xlfn.SWITCH('Input| Overheads'!$C$50,"Direct costs",'Calc| Overheads Allocation'!G$8*U646,"Internal labour",'Calc| Overheads Allocation'!G$8*U646*'Input| Projects'!$AO646,"DNSP defined",'Calc| Overheads Allocation'!G$78*'Input| Projects'!$AV646,0),0)</f>
        <v>0</v>
      </c>
      <c r="AL646" s="172" cm="1">
        <f t="array" ref="AL646">IFERROR(--('Input| Projects'!$AS646="Yes")*_xlfn.SWITCH('Input| Overheads'!$C$50,"Direct costs",'Calc| Overheads Allocation'!H$8*V646,"Internal labour",'Calc| Overheads Allocation'!H$8*V646*'Input| Projects'!$AO646,"DNSP defined",'Calc| Overheads Allocation'!H$78*'Input| Projects'!$AV646,0),0)</f>
        <v>0</v>
      </c>
      <c r="AM646" s="172" cm="1">
        <f t="array" ref="AM646">IFERROR(--('Input| Projects'!$AS646="Yes")*_xlfn.SWITCH('Input| Overheads'!$C$50,"Direct costs",'Calc| Overheads Allocation'!I$8*W646,"Internal labour",'Calc| Overheads Allocation'!I$8*W646*'Input| Projects'!$AO646,"DNSP defined",'Calc| Overheads Allocation'!I$78*'Input| Projects'!$AV646,0),0)</f>
        <v>0</v>
      </c>
      <c r="AN646" s="175"/>
      <c r="AO646" s="172" cm="1">
        <f t="array" ref="AO646">IFERROR(--('Input| Projects'!$AT646="Yes")*_xlfn.SWITCH('Input| Overheads'!$C$50,"Direct costs",'Calc| Overheads Allocation'!C$9*Q646,"Internal labour",'Calc| Overheads Allocation'!C$9*Q646*'Input| Projects'!$AO646,"DNSP defined",'Calc| Overheads Allocation'!C$79*'Input| Projects'!$AW646,0),0)</f>
        <v>0</v>
      </c>
      <c r="AP646" s="172" cm="1">
        <f t="array" ref="AP646">IFERROR(--('Input| Projects'!$AT646="Yes")*_xlfn.SWITCH('Input| Overheads'!$C$50,"Direct costs",'Calc| Overheads Allocation'!D$9*R646,"Internal labour",'Calc| Overheads Allocation'!D$9*R646*'Input| Projects'!$AO646,"DNSP defined",'Calc| Overheads Allocation'!D$79*'Input| Projects'!$AW646,0),0)</f>
        <v>0</v>
      </c>
      <c r="AQ646" s="172" cm="1">
        <f t="array" ref="AQ646">IFERROR(--('Input| Projects'!$AT646="Yes")*_xlfn.SWITCH('Input| Overheads'!$C$50,"Direct costs",'Calc| Overheads Allocation'!E$9*S646,"Internal labour",'Calc| Overheads Allocation'!E$9*S646*'Input| Projects'!$AO646,"DNSP defined",'Calc| Overheads Allocation'!E$79*'Input| Projects'!$AW646,0),0)</f>
        <v>0</v>
      </c>
      <c r="AR646" s="172" cm="1">
        <f t="array" ref="AR646">IFERROR(--('Input| Projects'!$AT646="Yes")*_xlfn.SWITCH('Input| Overheads'!$C$50,"Direct costs",'Calc| Overheads Allocation'!F$9*T646,"Internal labour",'Calc| Overheads Allocation'!F$9*T646*'Input| Projects'!$AO646,"DNSP defined",'Calc| Overheads Allocation'!F$79*'Input| Projects'!$AW646,0),0)</f>
        <v>0</v>
      </c>
      <c r="AS646" s="172" cm="1">
        <f t="array" ref="AS646">IFERROR(--('Input| Projects'!$AT646="Yes")*_xlfn.SWITCH('Input| Overheads'!$C$50,"Direct costs",'Calc| Overheads Allocation'!G$9*U646,"Internal labour",'Calc| Overheads Allocation'!G$9*U646*'Input| Projects'!$AO646,"DNSP defined",'Calc| Overheads Allocation'!G$79*'Input| Projects'!$AW646,0),0)</f>
        <v>0</v>
      </c>
      <c r="AT646" s="172" cm="1">
        <f t="array" ref="AT646">IFERROR(--('Input| Projects'!$AT646="Yes")*_xlfn.SWITCH('Input| Overheads'!$C$50,"Direct costs",'Calc| Overheads Allocation'!H$9*V646,"Internal labour",'Calc| Overheads Allocation'!H$9*V646*'Input| Projects'!$AO646,"DNSP defined",'Calc| Overheads Allocation'!H$79*'Input| Projects'!$AW646,0),0)</f>
        <v>0</v>
      </c>
      <c r="AU646" s="172" cm="1">
        <f t="array" ref="AU646">IFERROR(--('Input| Projects'!$AT646="Yes")*_xlfn.SWITCH('Input| Overheads'!$C$50,"Direct costs",'Calc| Overheads Allocation'!I$9*W646,"Internal labour",'Calc| Overheads Allocation'!I$9*W646*'Input| Projects'!$AO646,"DNSP defined",'Calc| Overheads Allocation'!I$79*'Input| Projects'!$AW646,0),0)</f>
        <v>0</v>
      </c>
      <c r="AV646" s="175"/>
      <c r="AW646" s="172">
        <f t="shared" si="222"/>
        <v>0</v>
      </c>
      <c r="AX646" s="172">
        <f t="shared" si="223"/>
        <v>0</v>
      </c>
      <c r="AY646" s="172">
        <f t="shared" si="224"/>
        <v>0</v>
      </c>
      <c r="AZ646" s="172">
        <f t="shared" si="225"/>
        <v>0</v>
      </c>
      <c r="BA646" s="172">
        <f t="shared" si="226"/>
        <v>0</v>
      </c>
      <c r="BB646" s="172">
        <f t="shared" si="227"/>
        <v>0</v>
      </c>
      <c r="BC646" s="172">
        <f t="shared" si="228"/>
        <v>0</v>
      </c>
      <c r="BD646" s="176"/>
      <c r="BE646" s="172">
        <f t="shared" si="229"/>
        <v>0</v>
      </c>
      <c r="BF646" s="172">
        <f t="shared" si="230"/>
        <v>0</v>
      </c>
      <c r="BG646" s="172">
        <f t="shared" si="231"/>
        <v>0</v>
      </c>
      <c r="BH646" s="172">
        <f t="shared" si="232"/>
        <v>0</v>
      </c>
      <c r="BI646" s="172">
        <f t="shared" si="233"/>
        <v>0</v>
      </c>
      <c r="BJ646" s="172">
        <f t="shared" si="234"/>
        <v>0</v>
      </c>
      <c r="BK646" s="172">
        <f t="shared" si="235"/>
        <v>0</v>
      </c>
      <c r="BL646" s="176"/>
      <c r="BM646" s="172">
        <f t="shared" si="214"/>
        <v>0</v>
      </c>
      <c r="BN646" s="172">
        <f t="shared" si="215"/>
        <v>0</v>
      </c>
      <c r="BO646" s="172">
        <f t="shared" si="216"/>
        <v>0</v>
      </c>
      <c r="BP646" s="172">
        <f t="shared" si="217"/>
        <v>0</v>
      </c>
      <c r="BQ646" s="172">
        <f t="shared" si="218"/>
        <v>0</v>
      </c>
      <c r="BR646" s="172">
        <f t="shared" si="219"/>
        <v>0</v>
      </c>
      <c r="BS646" s="172">
        <f t="shared" si="220"/>
        <v>0</v>
      </c>
      <c r="BT646" s="55"/>
      <c r="BU646" s="158">
        <f>SUMIF('Input| Projects'!$BA$8:$CX$8,RIGHT(BU$9,3),'Input| Projects'!$BA646:$CX646)</f>
        <v>0</v>
      </c>
      <c r="BV646" s="158">
        <f>SUMIF('Input| Projects'!$BA$8:$CX$8,RIGHT(BV$9,3),'Input| Projects'!$BA646:$CX646)</f>
        <v>0</v>
      </c>
      <c r="BW646" s="79" t="str">
        <f t="shared" si="221"/>
        <v/>
      </c>
    </row>
    <row r="647" spans="2:75" x14ac:dyDescent="0.2">
      <c r="B647" s="123">
        <f>IFERROR('Input| Projects'!B647,"")</f>
        <v>638</v>
      </c>
      <c r="C647" s="160" t="str">
        <f>IFERROR(IF('Input| Projects'!C647="","",'Input| Projects'!C647),"")</f>
        <v/>
      </c>
      <c r="D647" s="160" t="str">
        <f>IFERROR(IF('Input| Projects'!D647="","",'Input| Projects'!D647),"")</f>
        <v/>
      </c>
      <c r="E647" s="53"/>
      <c r="F647" s="160" t="str">
        <f>IF(LEN('Input| Projects'!F647)&gt;0,'Input| Projects'!F647,"")</f>
        <v/>
      </c>
      <c r="G647" s="160" t="str">
        <f>IF(LEN('Input| Projects'!G647)&gt;0,'Input| Projects'!G647,"")</f>
        <v/>
      </c>
      <c r="H647" s="10"/>
      <c r="I647" s="194" cm="1">
        <f t="array" ref="I647">IF(LEN($F647)&gt;0,1+IFERROR(SUMPRODUCT(TRANSPOSE('Input| Projects'!$AO647:$AQ647),INDEX('Input| Escalations'!$F$27:$L$29,,MATCH(Q$9,'Input| Escalations'!$F$21:$L$21,0))),0),0)</f>
        <v>0</v>
      </c>
      <c r="J647" s="194" cm="1">
        <f t="array" ref="J647">IF(LEN($F647)&gt;0,1+IFERROR(SUMPRODUCT(TRANSPOSE('Input| Projects'!$AO647:$AQ647),INDEX('Input| Escalations'!$F$27:$L$29,,MATCH(R$9,'Input| Escalations'!$F$21:$L$21,0))),0),0)</f>
        <v>0</v>
      </c>
      <c r="K647" s="194" cm="1">
        <f t="array" ref="K647">IF(LEN($F647)&gt;0,1+IFERROR(SUMPRODUCT(TRANSPOSE('Input| Projects'!$AO647:$AQ647),INDEX('Input| Escalations'!$F$27:$L$29,,MATCH(S$9,'Input| Escalations'!$F$21:$L$21,0))),0),0)</f>
        <v>0</v>
      </c>
      <c r="L647" s="194" cm="1">
        <f t="array" ref="L647">IF(LEN($F647)&gt;0,1+IFERROR(SUMPRODUCT(TRANSPOSE('Input| Projects'!$AO647:$AQ647),INDEX('Input| Escalations'!$F$27:$L$29,,MATCH(T$9,'Input| Escalations'!$F$21:$L$21,0))),0),0)</f>
        <v>0</v>
      </c>
      <c r="M647" s="194" cm="1">
        <f t="array" ref="M647">IF(LEN($F647)&gt;0,1+IFERROR(SUMPRODUCT(TRANSPOSE('Input| Projects'!$AO647:$AQ647),INDEX('Input| Escalations'!$F$27:$L$29,,MATCH(U$9,'Input| Escalations'!$F$21:$L$21,0))),0),0)</f>
        <v>0</v>
      </c>
      <c r="N647" s="194" cm="1">
        <f t="array" ref="N647">IF(LEN($F647)&gt;0,1+IFERROR(SUMPRODUCT(TRANSPOSE('Input| Projects'!$AO647:$AQ647),INDEX('Input| Escalations'!$F$27:$L$29,,MATCH(V$9,'Input| Escalations'!$F$21:$L$21,0))),0),0)</f>
        <v>0</v>
      </c>
      <c r="O647" s="194" cm="1">
        <f t="array" ref="O647">IF(LEN($F647)&gt;0,1+IFERROR(SUMPRODUCT(TRANSPOSE('Input| Projects'!$AO647:$AQ647),INDEX('Input| Escalations'!$F$27:$L$29,,MATCH(W$9,'Input| Escalations'!$F$21:$L$21,0))),0),0)</f>
        <v>0</v>
      </c>
      <c r="P647" s="10"/>
      <c r="Q647" s="172">
        <f>IFERROR(IF(ISNUMBER(FIND("decision",'Input| Setup'!$F$6)),'Input| Projects'!Y647,'Input| Projects'!I647)*'Input| Escalations'!$I$17*I647,0)</f>
        <v>0</v>
      </c>
      <c r="R647" s="172">
        <f>IFERROR(IF(ISNUMBER(FIND("decision",'Input| Setup'!$F$6)),'Input| Projects'!Z647,'Input| Projects'!J647)*'Input| Escalations'!$I$17*J647,0)</f>
        <v>0</v>
      </c>
      <c r="S647" s="172">
        <f>IFERROR(IF(ISNUMBER(FIND("decision",'Input| Setup'!$F$6)),'Input| Projects'!AA647,'Input| Projects'!K647)*'Input| Escalations'!$I$17*K647,0)</f>
        <v>0</v>
      </c>
      <c r="T647" s="172">
        <f>IFERROR(IF(ISNUMBER(FIND("decision",'Input| Setup'!$F$6)),'Input| Projects'!AB647,'Input| Projects'!L647)*'Input| Escalations'!$I$17*L647,0)</f>
        <v>0</v>
      </c>
      <c r="U647" s="172">
        <f>IFERROR(IF(ISNUMBER(FIND("decision",'Input| Setup'!$F$6)),'Input| Projects'!AC647,'Input| Projects'!M647)*'Input| Escalations'!$I$17*M647,0)</f>
        <v>0</v>
      </c>
      <c r="V647" s="172">
        <f>IFERROR(IF(ISNUMBER(FIND("decision",'Input| Setup'!$F$6)),'Input| Projects'!AD647,'Input| Projects'!N647)*'Input| Escalations'!$I$17*N647,0)</f>
        <v>0</v>
      </c>
      <c r="W647" s="172">
        <f>IFERROR(IF(ISNUMBER(FIND("decision",'Input| Setup'!$F$6)),'Input| Projects'!AE647,'Input| Projects'!O647)*'Input| Escalations'!$I$17*O647,0)</f>
        <v>0</v>
      </c>
      <c r="X647" s="175"/>
      <c r="Y647" s="172">
        <f>IF(ISNUMBER(FIND("decision",'Input| Setup'!$F$6)),'Input| Projects'!AG647,'Input| Projects'!Q647)*I647*'Input| Escalations'!$I$17</f>
        <v>0</v>
      </c>
      <c r="Z647" s="172">
        <f>IF(ISNUMBER(FIND("decision",'Input| Setup'!$F$6)),'Input| Projects'!AH647,'Input| Projects'!R647)*J647*'Input| Escalations'!$I$17</f>
        <v>0</v>
      </c>
      <c r="AA647" s="172">
        <f>IF(ISNUMBER(FIND("decision",'Input| Setup'!$F$6)),'Input| Projects'!AI647,'Input| Projects'!S647)*K647*'Input| Escalations'!$I$17</f>
        <v>0</v>
      </c>
      <c r="AB647" s="172">
        <f>IF(ISNUMBER(FIND("decision",'Input| Setup'!$F$6)),'Input| Projects'!AJ647,'Input| Projects'!T647)*L647*'Input| Escalations'!$I$17</f>
        <v>0</v>
      </c>
      <c r="AC647" s="172">
        <f>IF(ISNUMBER(FIND("decision",'Input| Setup'!$F$6)),'Input| Projects'!AK647,'Input| Projects'!U647)*M647*'Input| Escalations'!$I$17</f>
        <v>0</v>
      </c>
      <c r="AD647" s="172">
        <f>IF(ISNUMBER(FIND("decision",'Input| Setup'!$F$6)),'Input| Projects'!AL647,'Input| Projects'!V647)*N647*'Input| Escalations'!$I$17</f>
        <v>0</v>
      </c>
      <c r="AE647" s="172">
        <f>IF(ISNUMBER(FIND("decision",'Input| Setup'!$F$6)),'Input| Projects'!AM647,'Input| Projects'!W647)*O647*'Input| Escalations'!$I$17</f>
        <v>0</v>
      </c>
      <c r="AF647" s="175"/>
      <c r="AG647" s="172" cm="1">
        <f t="array" ref="AG647">IFERROR(--('Input| Projects'!$AS647="Yes")*_xlfn.SWITCH('Input| Overheads'!$C$50,"Direct costs",'Calc| Overheads Allocation'!C$8*Q647,"Internal labour",'Calc| Overheads Allocation'!C$8*Q647*'Input| Projects'!$AO647,"DNSP defined",'Calc| Overheads Allocation'!C$78*'Input| Projects'!$AV647,0),0)</f>
        <v>0</v>
      </c>
      <c r="AH647" s="172" cm="1">
        <f t="array" ref="AH647">IFERROR(--('Input| Projects'!$AS647="Yes")*_xlfn.SWITCH('Input| Overheads'!$C$50,"Direct costs",'Calc| Overheads Allocation'!D$8*R647,"Internal labour",'Calc| Overheads Allocation'!D$8*R647*'Input| Projects'!$AO647,"DNSP defined",'Calc| Overheads Allocation'!D$78*'Input| Projects'!$AV647,0),0)</f>
        <v>0</v>
      </c>
      <c r="AI647" s="172" cm="1">
        <f t="array" ref="AI647">IFERROR(--('Input| Projects'!$AS647="Yes")*_xlfn.SWITCH('Input| Overheads'!$C$50,"Direct costs",'Calc| Overheads Allocation'!E$8*S647,"Internal labour",'Calc| Overheads Allocation'!E$8*S647*'Input| Projects'!$AO647,"DNSP defined",'Calc| Overheads Allocation'!E$78*'Input| Projects'!$AV647,0),0)</f>
        <v>0</v>
      </c>
      <c r="AJ647" s="172" cm="1">
        <f t="array" ref="AJ647">IFERROR(--('Input| Projects'!$AS647="Yes")*_xlfn.SWITCH('Input| Overheads'!$C$50,"Direct costs",'Calc| Overheads Allocation'!F$8*T647,"Internal labour",'Calc| Overheads Allocation'!F$8*T647*'Input| Projects'!$AO647,"DNSP defined",'Calc| Overheads Allocation'!F$78*'Input| Projects'!$AV647,0),0)</f>
        <v>0</v>
      </c>
      <c r="AK647" s="172" cm="1">
        <f t="array" ref="AK647">IFERROR(--('Input| Projects'!$AS647="Yes")*_xlfn.SWITCH('Input| Overheads'!$C$50,"Direct costs",'Calc| Overheads Allocation'!G$8*U647,"Internal labour",'Calc| Overheads Allocation'!G$8*U647*'Input| Projects'!$AO647,"DNSP defined",'Calc| Overheads Allocation'!G$78*'Input| Projects'!$AV647,0),0)</f>
        <v>0</v>
      </c>
      <c r="AL647" s="172" cm="1">
        <f t="array" ref="AL647">IFERROR(--('Input| Projects'!$AS647="Yes")*_xlfn.SWITCH('Input| Overheads'!$C$50,"Direct costs",'Calc| Overheads Allocation'!H$8*V647,"Internal labour",'Calc| Overheads Allocation'!H$8*V647*'Input| Projects'!$AO647,"DNSP defined",'Calc| Overheads Allocation'!H$78*'Input| Projects'!$AV647,0),0)</f>
        <v>0</v>
      </c>
      <c r="AM647" s="172" cm="1">
        <f t="array" ref="AM647">IFERROR(--('Input| Projects'!$AS647="Yes")*_xlfn.SWITCH('Input| Overheads'!$C$50,"Direct costs",'Calc| Overheads Allocation'!I$8*W647,"Internal labour",'Calc| Overheads Allocation'!I$8*W647*'Input| Projects'!$AO647,"DNSP defined",'Calc| Overheads Allocation'!I$78*'Input| Projects'!$AV647,0),0)</f>
        <v>0</v>
      </c>
      <c r="AN647" s="175"/>
      <c r="AO647" s="172" cm="1">
        <f t="array" ref="AO647">IFERROR(--('Input| Projects'!$AT647="Yes")*_xlfn.SWITCH('Input| Overheads'!$C$50,"Direct costs",'Calc| Overheads Allocation'!C$9*Q647,"Internal labour",'Calc| Overheads Allocation'!C$9*Q647*'Input| Projects'!$AO647,"DNSP defined",'Calc| Overheads Allocation'!C$79*'Input| Projects'!$AW647,0),0)</f>
        <v>0</v>
      </c>
      <c r="AP647" s="172" cm="1">
        <f t="array" ref="AP647">IFERROR(--('Input| Projects'!$AT647="Yes")*_xlfn.SWITCH('Input| Overheads'!$C$50,"Direct costs",'Calc| Overheads Allocation'!D$9*R647,"Internal labour",'Calc| Overheads Allocation'!D$9*R647*'Input| Projects'!$AO647,"DNSP defined",'Calc| Overheads Allocation'!D$79*'Input| Projects'!$AW647,0),0)</f>
        <v>0</v>
      </c>
      <c r="AQ647" s="172" cm="1">
        <f t="array" ref="AQ647">IFERROR(--('Input| Projects'!$AT647="Yes")*_xlfn.SWITCH('Input| Overheads'!$C$50,"Direct costs",'Calc| Overheads Allocation'!E$9*S647,"Internal labour",'Calc| Overheads Allocation'!E$9*S647*'Input| Projects'!$AO647,"DNSP defined",'Calc| Overheads Allocation'!E$79*'Input| Projects'!$AW647,0),0)</f>
        <v>0</v>
      </c>
      <c r="AR647" s="172" cm="1">
        <f t="array" ref="AR647">IFERROR(--('Input| Projects'!$AT647="Yes")*_xlfn.SWITCH('Input| Overheads'!$C$50,"Direct costs",'Calc| Overheads Allocation'!F$9*T647,"Internal labour",'Calc| Overheads Allocation'!F$9*T647*'Input| Projects'!$AO647,"DNSP defined",'Calc| Overheads Allocation'!F$79*'Input| Projects'!$AW647,0),0)</f>
        <v>0</v>
      </c>
      <c r="AS647" s="172" cm="1">
        <f t="array" ref="AS647">IFERROR(--('Input| Projects'!$AT647="Yes")*_xlfn.SWITCH('Input| Overheads'!$C$50,"Direct costs",'Calc| Overheads Allocation'!G$9*U647,"Internal labour",'Calc| Overheads Allocation'!G$9*U647*'Input| Projects'!$AO647,"DNSP defined",'Calc| Overheads Allocation'!G$79*'Input| Projects'!$AW647,0),0)</f>
        <v>0</v>
      </c>
      <c r="AT647" s="172" cm="1">
        <f t="array" ref="AT647">IFERROR(--('Input| Projects'!$AT647="Yes")*_xlfn.SWITCH('Input| Overheads'!$C$50,"Direct costs",'Calc| Overheads Allocation'!H$9*V647,"Internal labour",'Calc| Overheads Allocation'!H$9*V647*'Input| Projects'!$AO647,"DNSP defined",'Calc| Overheads Allocation'!H$79*'Input| Projects'!$AW647,0),0)</f>
        <v>0</v>
      </c>
      <c r="AU647" s="172" cm="1">
        <f t="array" ref="AU647">IFERROR(--('Input| Projects'!$AT647="Yes")*_xlfn.SWITCH('Input| Overheads'!$C$50,"Direct costs",'Calc| Overheads Allocation'!I$9*W647,"Internal labour",'Calc| Overheads Allocation'!I$9*W647*'Input| Projects'!$AO647,"DNSP defined",'Calc| Overheads Allocation'!I$79*'Input| Projects'!$AW647,0),0)</f>
        <v>0</v>
      </c>
      <c r="AV647" s="175"/>
      <c r="AW647" s="172">
        <f t="shared" si="222"/>
        <v>0</v>
      </c>
      <c r="AX647" s="172">
        <f t="shared" si="223"/>
        <v>0</v>
      </c>
      <c r="AY647" s="172">
        <f t="shared" si="224"/>
        <v>0</v>
      </c>
      <c r="AZ647" s="172">
        <f t="shared" si="225"/>
        <v>0</v>
      </c>
      <c r="BA647" s="172">
        <f t="shared" si="226"/>
        <v>0</v>
      </c>
      <c r="BB647" s="172">
        <f t="shared" si="227"/>
        <v>0</v>
      </c>
      <c r="BC647" s="172">
        <f t="shared" si="228"/>
        <v>0</v>
      </c>
      <c r="BD647" s="176"/>
      <c r="BE647" s="172">
        <f t="shared" si="229"/>
        <v>0</v>
      </c>
      <c r="BF647" s="172">
        <f t="shared" si="230"/>
        <v>0</v>
      </c>
      <c r="BG647" s="172">
        <f t="shared" si="231"/>
        <v>0</v>
      </c>
      <c r="BH647" s="172">
        <f t="shared" si="232"/>
        <v>0</v>
      </c>
      <c r="BI647" s="172">
        <f t="shared" si="233"/>
        <v>0</v>
      </c>
      <c r="BJ647" s="172">
        <f t="shared" si="234"/>
        <v>0</v>
      </c>
      <c r="BK647" s="172">
        <f t="shared" si="235"/>
        <v>0</v>
      </c>
      <c r="BL647" s="176"/>
      <c r="BM647" s="172">
        <f t="shared" si="214"/>
        <v>0</v>
      </c>
      <c r="BN647" s="172">
        <f t="shared" si="215"/>
        <v>0</v>
      </c>
      <c r="BO647" s="172">
        <f t="shared" si="216"/>
        <v>0</v>
      </c>
      <c r="BP647" s="172">
        <f t="shared" si="217"/>
        <v>0</v>
      </c>
      <c r="BQ647" s="172">
        <f t="shared" si="218"/>
        <v>0</v>
      </c>
      <c r="BR647" s="172">
        <f t="shared" si="219"/>
        <v>0</v>
      </c>
      <c r="BS647" s="172">
        <f t="shared" si="220"/>
        <v>0</v>
      </c>
      <c r="BT647" s="55"/>
      <c r="BU647" s="158">
        <f>SUMIF('Input| Projects'!$BA$8:$CX$8,RIGHT(BU$9,3),'Input| Projects'!$BA647:$CX647)</f>
        <v>0</v>
      </c>
      <c r="BV647" s="158">
        <f>SUMIF('Input| Projects'!$BA$8:$CX$8,RIGHT(BV$9,3),'Input| Projects'!$BA647:$CX647)</f>
        <v>0</v>
      </c>
      <c r="BW647" s="79" t="str">
        <f t="shared" si="221"/>
        <v/>
      </c>
    </row>
    <row r="648" spans="2:75" x14ac:dyDescent="0.2">
      <c r="B648" s="123">
        <f>IFERROR('Input| Projects'!B648,"")</f>
        <v>639</v>
      </c>
      <c r="C648" s="160" t="str">
        <f>IFERROR(IF('Input| Projects'!C648="","",'Input| Projects'!C648),"")</f>
        <v/>
      </c>
      <c r="D648" s="160" t="str">
        <f>IFERROR(IF('Input| Projects'!D648="","",'Input| Projects'!D648),"")</f>
        <v/>
      </c>
      <c r="E648" s="53"/>
      <c r="F648" s="160" t="str">
        <f>IF(LEN('Input| Projects'!F648)&gt;0,'Input| Projects'!F648,"")</f>
        <v/>
      </c>
      <c r="G648" s="160" t="str">
        <f>IF(LEN('Input| Projects'!G648)&gt;0,'Input| Projects'!G648,"")</f>
        <v/>
      </c>
      <c r="H648" s="10"/>
      <c r="I648" s="194" cm="1">
        <f t="array" ref="I648">IF(LEN($F648)&gt;0,1+IFERROR(SUMPRODUCT(TRANSPOSE('Input| Projects'!$AO648:$AQ648),INDEX('Input| Escalations'!$F$27:$L$29,,MATCH(Q$9,'Input| Escalations'!$F$21:$L$21,0))),0),0)</f>
        <v>0</v>
      </c>
      <c r="J648" s="194" cm="1">
        <f t="array" ref="J648">IF(LEN($F648)&gt;0,1+IFERROR(SUMPRODUCT(TRANSPOSE('Input| Projects'!$AO648:$AQ648),INDEX('Input| Escalations'!$F$27:$L$29,,MATCH(R$9,'Input| Escalations'!$F$21:$L$21,0))),0),0)</f>
        <v>0</v>
      </c>
      <c r="K648" s="194" cm="1">
        <f t="array" ref="K648">IF(LEN($F648)&gt;0,1+IFERROR(SUMPRODUCT(TRANSPOSE('Input| Projects'!$AO648:$AQ648),INDEX('Input| Escalations'!$F$27:$L$29,,MATCH(S$9,'Input| Escalations'!$F$21:$L$21,0))),0),0)</f>
        <v>0</v>
      </c>
      <c r="L648" s="194" cm="1">
        <f t="array" ref="L648">IF(LEN($F648)&gt;0,1+IFERROR(SUMPRODUCT(TRANSPOSE('Input| Projects'!$AO648:$AQ648),INDEX('Input| Escalations'!$F$27:$L$29,,MATCH(T$9,'Input| Escalations'!$F$21:$L$21,0))),0),0)</f>
        <v>0</v>
      </c>
      <c r="M648" s="194" cm="1">
        <f t="array" ref="M648">IF(LEN($F648)&gt;0,1+IFERROR(SUMPRODUCT(TRANSPOSE('Input| Projects'!$AO648:$AQ648),INDEX('Input| Escalations'!$F$27:$L$29,,MATCH(U$9,'Input| Escalations'!$F$21:$L$21,0))),0),0)</f>
        <v>0</v>
      </c>
      <c r="N648" s="194" cm="1">
        <f t="array" ref="N648">IF(LEN($F648)&gt;0,1+IFERROR(SUMPRODUCT(TRANSPOSE('Input| Projects'!$AO648:$AQ648),INDEX('Input| Escalations'!$F$27:$L$29,,MATCH(V$9,'Input| Escalations'!$F$21:$L$21,0))),0),0)</f>
        <v>0</v>
      </c>
      <c r="O648" s="194" cm="1">
        <f t="array" ref="O648">IF(LEN($F648)&gt;0,1+IFERROR(SUMPRODUCT(TRANSPOSE('Input| Projects'!$AO648:$AQ648),INDEX('Input| Escalations'!$F$27:$L$29,,MATCH(W$9,'Input| Escalations'!$F$21:$L$21,0))),0),0)</f>
        <v>0</v>
      </c>
      <c r="P648" s="10"/>
      <c r="Q648" s="172">
        <f>IFERROR(IF(ISNUMBER(FIND("decision",'Input| Setup'!$F$6)),'Input| Projects'!Y648,'Input| Projects'!I648)*'Input| Escalations'!$I$17*I648,0)</f>
        <v>0</v>
      </c>
      <c r="R648" s="172">
        <f>IFERROR(IF(ISNUMBER(FIND("decision",'Input| Setup'!$F$6)),'Input| Projects'!Z648,'Input| Projects'!J648)*'Input| Escalations'!$I$17*J648,0)</f>
        <v>0</v>
      </c>
      <c r="S648" s="172">
        <f>IFERROR(IF(ISNUMBER(FIND("decision",'Input| Setup'!$F$6)),'Input| Projects'!AA648,'Input| Projects'!K648)*'Input| Escalations'!$I$17*K648,0)</f>
        <v>0</v>
      </c>
      <c r="T648" s="172">
        <f>IFERROR(IF(ISNUMBER(FIND("decision",'Input| Setup'!$F$6)),'Input| Projects'!AB648,'Input| Projects'!L648)*'Input| Escalations'!$I$17*L648,0)</f>
        <v>0</v>
      </c>
      <c r="U648" s="172">
        <f>IFERROR(IF(ISNUMBER(FIND("decision",'Input| Setup'!$F$6)),'Input| Projects'!AC648,'Input| Projects'!M648)*'Input| Escalations'!$I$17*M648,0)</f>
        <v>0</v>
      </c>
      <c r="V648" s="172">
        <f>IFERROR(IF(ISNUMBER(FIND("decision",'Input| Setup'!$F$6)),'Input| Projects'!AD648,'Input| Projects'!N648)*'Input| Escalations'!$I$17*N648,0)</f>
        <v>0</v>
      </c>
      <c r="W648" s="172">
        <f>IFERROR(IF(ISNUMBER(FIND("decision",'Input| Setup'!$F$6)),'Input| Projects'!AE648,'Input| Projects'!O648)*'Input| Escalations'!$I$17*O648,0)</f>
        <v>0</v>
      </c>
      <c r="X648" s="175"/>
      <c r="Y648" s="172">
        <f>IF(ISNUMBER(FIND("decision",'Input| Setup'!$F$6)),'Input| Projects'!AG648,'Input| Projects'!Q648)*I648*'Input| Escalations'!$I$17</f>
        <v>0</v>
      </c>
      <c r="Z648" s="172">
        <f>IF(ISNUMBER(FIND("decision",'Input| Setup'!$F$6)),'Input| Projects'!AH648,'Input| Projects'!R648)*J648*'Input| Escalations'!$I$17</f>
        <v>0</v>
      </c>
      <c r="AA648" s="172">
        <f>IF(ISNUMBER(FIND("decision",'Input| Setup'!$F$6)),'Input| Projects'!AI648,'Input| Projects'!S648)*K648*'Input| Escalations'!$I$17</f>
        <v>0</v>
      </c>
      <c r="AB648" s="172">
        <f>IF(ISNUMBER(FIND("decision",'Input| Setup'!$F$6)),'Input| Projects'!AJ648,'Input| Projects'!T648)*L648*'Input| Escalations'!$I$17</f>
        <v>0</v>
      </c>
      <c r="AC648" s="172">
        <f>IF(ISNUMBER(FIND("decision",'Input| Setup'!$F$6)),'Input| Projects'!AK648,'Input| Projects'!U648)*M648*'Input| Escalations'!$I$17</f>
        <v>0</v>
      </c>
      <c r="AD648" s="172">
        <f>IF(ISNUMBER(FIND("decision",'Input| Setup'!$F$6)),'Input| Projects'!AL648,'Input| Projects'!V648)*N648*'Input| Escalations'!$I$17</f>
        <v>0</v>
      </c>
      <c r="AE648" s="172">
        <f>IF(ISNUMBER(FIND("decision",'Input| Setup'!$F$6)),'Input| Projects'!AM648,'Input| Projects'!W648)*O648*'Input| Escalations'!$I$17</f>
        <v>0</v>
      </c>
      <c r="AF648" s="175"/>
      <c r="AG648" s="172" cm="1">
        <f t="array" ref="AG648">IFERROR(--('Input| Projects'!$AS648="Yes")*_xlfn.SWITCH('Input| Overheads'!$C$50,"Direct costs",'Calc| Overheads Allocation'!C$8*Q648,"Internal labour",'Calc| Overheads Allocation'!C$8*Q648*'Input| Projects'!$AO648,"DNSP defined",'Calc| Overheads Allocation'!C$78*'Input| Projects'!$AV648,0),0)</f>
        <v>0</v>
      </c>
      <c r="AH648" s="172" cm="1">
        <f t="array" ref="AH648">IFERROR(--('Input| Projects'!$AS648="Yes")*_xlfn.SWITCH('Input| Overheads'!$C$50,"Direct costs",'Calc| Overheads Allocation'!D$8*R648,"Internal labour",'Calc| Overheads Allocation'!D$8*R648*'Input| Projects'!$AO648,"DNSP defined",'Calc| Overheads Allocation'!D$78*'Input| Projects'!$AV648,0),0)</f>
        <v>0</v>
      </c>
      <c r="AI648" s="172" cm="1">
        <f t="array" ref="AI648">IFERROR(--('Input| Projects'!$AS648="Yes")*_xlfn.SWITCH('Input| Overheads'!$C$50,"Direct costs",'Calc| Overheads Allocation'!E$8*S648,"Internal labour",'Calc| Overheads Allocation'!E$8*S648*'Input| Projects'!$AO648,"DNSP defined",'Calc| Overheads Allocation'!E$78*'Input| Projects'!$AV648,0),0)</f>
        <v>0</v>
      </c>
      <c r="AJ648" s="172" cm="1">
        <f t="array" ref="AJ648">IFERROR(--('Input| Projects'!$AS648="Yes")*_xlfn.SWITCH('Input| Overheads'!$C$50,"Direct costs",'Calc| Overheads Allocation'!F$8*T648,"Internal labour",'Calc| Overheads Allocation'!F$8*T648*'Input| Projects'!$AO648,"DNSP defined",'Calc| Overheads Allocation'!F$78*'Input| Projects'!$AV648,0),0)</f>
        <v>0</v>
      </c>
      <c r="AK648" s="172" cm="1">
        <f t="array" ref="AK648">IFERROR(--('Input| Projects'!$AS648="Yes")*_xlfn.SWITCH('Input| Overheads'!$C$50,"Direct costs",'Calc| Overheads Allocation'!G$8*U648,"Internal labour",'Calc| Overheads Allocation'!G$8*U648*'Input| Projects'!$AO648,"DNSP defined",'Calc| Overheads Allocation'!G$78*'Input| Projects'!$AV648,0),0)</f>
        <v>0</v>
      </c>
      <c r="AL648" s="172" cm="1">
        <f t="array" ref="AL648">IFERROR(--('Input| Projects'!$AS648="Yes")*_xlfn.SWITCH('Input| Overheads'!$C$50,"Direct costs",'Calc| Overheads Allocation'!H$8*V648,"Internal labour",'Calc| Overheads Allocation'!H$8*V648*'Input| Projects'!$AO648,"DNSP defined",'Calc| Overheads Allocation'!H$78*'Input| Projects'!$AV648,0),0)</f>
        <v>0</v>
      </c>
      <c r="AM648" s="172" cm="1">
        <f t="array" ref="AM648">IFERROR(--('Input| Projects'!$AS648="Yes")*_xlfn.SWITCH('Input| Overheads'!$C$50,"Direct costs",'Calc| Overheads Allocation'!I$8*W648,"Internal labour",'Calc| Overheads Allocation'!I$8*W648*'Input| Projects'!$AO648,"DNSP defined",'Calc| Overheads Allocation'!I$78*'Input| Projects'!$AV648,0),0)</f>
        <v>0</v>
      </c>
      <c r="AN648" s="175"/>
      <c r="AO648" s="172" cm="1">
        <f t="array" ref="AO648">IFERROR(--('Input| Projects'!$AT648="Yes")*_xlfn.SWITCH('Input| Overheads'!$C$50,"Direct costs",'Calc| Overheads Allocation'!C$9*Q648,"Internal labour",'Calc| Overheads Allocation'!C$9*Q648*'Input| Projects'!$AO648,"DNSP defined",'Calc| Overheads Allocation'!C$79*'Input| Projects'!$AW648,0),0)</f>
        <v>0</v>
      </c>
      <c r="AP648" s="172" cm="1">
        <f t="array" ref="AP648">IFERROR(--('Input| Projects'!$AT648="Yes")*_xlfn.SWITCH('Input| Overheads'!$C$50,"Direct costs",'Calc| Overheads Allocation'!D$9*R648,"Internal labour",'Calc| Overheads Allocation'!D$9*R648*'Input| Projects'!$AO648,"DNSP defined",'Calc| Overheads Allocation'!D$79*'Input| Projects'!$AW648,0),0)</f>
        <v>0</v>
      </c>
      <c r="AQ648" s="172" cm="1">
        <f t="array" ref="AQ648">IFERROR(--('Input| Projects'!$AT648="Yes")*_xlfn.SWITCH('Input| Overheads'!$C$50,"Direct costs",'Calc| Overheads Allocation'!E$9*S648,"Internal labour",'Calc| Overheads Allocation'!E$9*S648*'Input| Projects'!$AO648,"DNSP defined",'Calc| Overheads Allocation'!E$79*'Input| Projects'!$AW648,0),0)</f>
        <v>0</v>
      </c>
      <c r="AR648" s="172" cm="1">
        <f t="array" ref="AR648">IFERROR(--('Input| Projects'!$AT648="Yes")*_xlfn.SWITCH('Input| Overheads'!$C$50,"Direct costs",'Calc| Overheads Allocation'!F$9*T648,"Internal labour",'Calc| Overheads Allocation'!F$9*T648*'Input| Projects'!$AO648,"DNSP defined",'Calc| Overheads Allocation'!F$79*'Input| Projects'!$AW648,0),0)</f>
        <v>0</v>
      </c>
      <c r="AS648" s="172" cm="1">
        <f t="array" ref="AS648">IFERROR(--('Input| Projects'!$AT648="Yes")*_xlfn.SWITCH('Input| Overheads'!$C$50,"Direct costs",'Calc| Overheads Allocation'!G$9*U648,"Internal labour",'Calc| Overheads Allocation'!G$9*U648*'Input| Projects'!$AO648,"DNSP defined",'Calc| Overheads Allocation'!G$79*'Input| Projects'!$AW648,0),0)</f>
        <v>0</v>
      </c>
      <c r="AT648" s="172" cm="1">
        <f t="array" ref="AT648">IFERROR(--('Input| Projects'!$AT648="Yes")*_xlfn.SWITCH('Input| Overheads'!$C$50,"Direct costs",'Calc| Overheads Allocation'!H$9*V648,"Internal labour",'Calc| Overheads Allocation'!H$9*V648*'Input| Projects'!$AO648,"DNSP defined",'Calc| Overheads Allocation'!H$79*'Input| Projects'!$AW648,0),0)</f>
        <v>0</v>
      </c>
      <c r="AU648" s="172" cm="1">
        <f t="array" ref="AU648">IFERROR(--('Input| Projects'!$AT648="Yes")*_xlfn.SWITCH('Input| Overheads'!$C$50,"Direct costs",'Calc| Overheads Allocation'!I$9*W648,"Internal labour",'Calc| Overheads Allocation'!I$9*W648*'Input| Projects'!$AO648,"DNSP defined",'Calc| Overheads Allocation'!I$79*'Input| Projects'!$AW648,0),0)</f>
        <v>0</v>
      </c>
      <c r="AV648" s="175"/>
      <c r="AW648" s="172">
        <f t="shared" si="222"/>
        <v>0</v>
      </c>
      <c r="AX648" s="172">
        <f t="shared" si="223"/>
        <v>0</v>
      </c>
      <c r="AY648" s="172">
        <f t="shared" si="224"/>
        <v>0</v>
      </c>
      <c r="AZ648" s="172">
        <f t="shared" si="225"/>
        <v>0</v>
      </c>
      <c r="BA648" s="172">
        <f t="shared" si="226"/>
        <v>0</v>
      </c>
      <c r="BB648" s="172">
        <f t="shared" si="227"/>
        <v>0</v>
      </c>
      <c r="BC648" s="172">
        <f t="shared" si="228"/>
        <v>0</v>
      </c>
      <c r="BD648" s="176"/>
      <c r="BE648" s="172">
        <f t="shared" si="229"/>
        <v>0</v>
      </c>
      <c r="BF648" s="172">
        <f t="shared" si="230"/>
        <v>0</v>
      </c>
      <c r="BG648" s="172">
        <f t="shared" si="231"/>
        <v>0</v>
      </c>
      <c r="BH648" s="172">
        <f t="shared" si="232"/>
        <v>0</v>
      </c>
      <c r="BI648" s="172">
        <f t="shared" si="233"/>
        <v>0</v>
      </c>
      <c r="BJ648" s="172">
        <f t="shared" si="234"/>
        <v>0</v>
      </c>
      <c r="BK648" s="172">
        <f t="shared" si="235"/>
        <v>0</v>
      </c>
      <c r="BL648" s="176"/>
      <c r="BM648" s="172">
        <f t="shared" si="214"/>
        <v>0</v>
      </c>
      <c r="BN648" s="172">
        <f t="shared" si="215"/>
        <v>0</v>
      </c>
      <c r="BO648" s="172">
        <f t="shared" si="216"/>
        <v>0</v>
      </c>
      <c r="BP648" s="172">
        <f t="shared" si="217"/>
        <v>0</v>
      </c>
      <c r="BQ648" s="172">
        <f t="shared" si="218"/>
        <v>0</v>
      </c>
      <c r="BR648" s="172">
        <f t="shared" si="219"/>
        <v>0</v>
      </c>
      <c r="BS648" s="172">
        <f t="shared" si="220"/>
        <v>0</v>
      </c>
      <c r="BT648" s="55"/>
      <c r="BU648" s="158">
        <f>SUMIF('Input| Projects'!$BA$8:$CX$8,RIGHT(BU$9,3),'Input| Projects'!$BA648:$CX648)</f>
        <v>0</v>
      </c>
      <c r="BV648" s="158">
        <f>SUMIF('Input| Projects'!$BA$8:$CX$8,RIGHT(BV$9,3),'Input| Projects'!$BA648:$CX648)</f>
        <v>0</v>
      </c>
      <c r="BW648" s="79" t="str">
        <f t="shared" si="221"/>
        <v/>
      </c>
    </row>
    <row r="649" spans="2:75" x14ac:dyDescent="0.2">
      <c r="B649" s="123">
        <f>IFERROR('Input| Projects'!B649,"")</f>
        <v>640</v>
      </c>
      <c r="C649" s="160" t="str">
        <f>IFERROR(IF('Input| Projects'!C649="","",'Input| Projects'!C649),"")</f>
        <v/>
      </c>
      <c r="D649" s="160" t="str">
        <f>IFERROR(IF('Input| Projects'!D649="","",'Input| Projects'!D649),"")</f>
        <v/>
      </c>
      <c r="E649" s="53"/>
      <c r="F649" s="160" t="str">
        <f>IF(LEN('Input| Projects'!F649)&gt;0,'Input| Projects'!F649,"")</f>
        <v/>
      </c>
      <c r="G649" s="160" t="str">
        <f>IF(LEN('Input| Projects'!G649)&gt;0,'Input| Projects'!G649,"")</f>
        <v/>
      </c>
      <c r="H649" s="10"/>
      <c r="I649" s="194" cm="1">
        <f t="array" ref="I649">IF(LEN($F649)&gt;0,1+IFERROR(SUMPRODUCT(TRANSPOSE('Input| Projects'!$AO649:$AQ649),INDEX('Input| Escalations'!$F$27:$L$29,,MATCH(Q$9,'Input| Escalations'!$F$21:$L$21,0))),0),0)</f>
        <v>0</v>
      </c>
      <c r="J649" s="194" cm="1">
        <f t="array" ref="J649">IF(LEN($F649)&gt;0,1+IFERROR(SUMPRODUCT(TRANSPOSE('Input| Projects'!$AO649:$AQ649),INDEX('Input| Escalations'!$F$27:$L$29,,MATCH(R$9,'Input| Escalations'!$F$21:$L$21,0))),0),0)</f>
        <v>0</v>
      </c>
      <c r="K649" s="194" cm="1">
        <f t="array" ref="K649">IF(LEN($F649)&gt;0,1+IFERROR(SUMPRODUCT(TRANSPOSE('Input| Projects'!$AO649:$AQ649),INDEX('Input| Escalations'!$F$27:$L$29,,MATCH(S$9,'Input| Escalations'!$F$21:$L$21,0))),0),0)</f>
        <v>0</v>
      </c>
      <c r="L649" s="194" cm="1">
        <f t="array" ref="L649">IF(LEN($F649)&gt;0,1+IFERROR(SUMPRODUCT(TRANSPOSE('Input| Projects'!$AO649:$AQ649),INDEX('Input| Escalations'!$F$27:$L$29,,MATCH(T$9,'Input| Escalations'!$F$21:$L$21,0))),0),0)</f>
        <v>0</v>
      </c>
      <c r="M649" s="194" cm="1">
        <f t="array" ref="M649">IF(LEN($F649)&gt;0,1+IFERROR(SUMPRODUCT(TRANSPOSE('Input| Projects'!$AO649:$AQ649),INDEX('Input| Escalations'!$F$27:$L$29,,MATCH(U$9,'Input| Escalations'!$F$21:$L$21,0))),0),0)</f>
        <v>0</v>
      </c>
      <c r="N649" s="194" cm="1">
        <f t="array" ref="N649">IF(LEN($F649)&gt;0,1+IFERROR(SUMPRODUCT(TRANSPOSE('Input| Projects'!$AO649:$AQ649),INDEX('Input| Escalations'!$F$27:$L$29,,MATCH(V$9,'Input| Escalations'!$F$21:$L$21,0))),0),0)</f>
        <v>0</v>
      </c>
      <c r="O649" s="194" cm="1">
        <f t="array" ref="O649">IF(LEN($F649)&gt;0,1+IFERROR(SUMPRODUCT(TRANSPOSE('Input| Projects'!$AO649:$AQ649),INDEX('Input| Escalations'!$F$27:$L$29,,MATCH(W$9,'Input| Escalations'!$F$21:$L$21,0))),0),0)</f>
        <v>0</v>
      </c>
      <c r="P649" s="10"/>
      <c r="Q649" s="172">
        <f>IFERROR(IF(ISNUMBER(FIND("decision",'Input| Setup'!$F$6)),'Input| Projects'!Y649,'Input| Projects'!I649)*'Input| Escalations'!$I$17*I649,0)</f>
        <v>0</v>
      </c>
      <c r="R649" s="172">
        <f>IFERROR(IF(ISNUMBER(FIND("decision",'Input| Setup'!$F$6)),'Input| Projects'!Z649,'Input| Projects'!J649)*'Input| Escalations'!$I$17*J649,0)</f>
        <v>0</v>
      </c>
      <c r="S649" s="172">
        <f>IFERROR(IF(ISNUMBER(FIND("decision",'Input| Setup'!$F$6)),'Input| Projects'!AA649,'Input| Projects'!K649)*'Input| Escalations'!$I$17*K649,0)</f>
        <v>0</v>
      </c>
      <c r="T649" s="172">
        <f>IFERROR(IF(ISNUMBER(FIND("decision",'Input| Setup'!$F$6)),'Input| Projects'!AB649,'Input| Projects'!L649)*'Input| Escalations'!$I$17*L649,0)</f>
        <v>0</v>
      </c>
      <c r="U649" s="172">
        <f>IFERROR(IF(ISNUMBER(FIND("decision",'Input| Setup'!$F$6)),'Input| Projects'!AC649,'Input| Projects'!M649)*'Input| Escalations'!$I$17*M649,0)</f>
        <v>0</v>
      </c>
      <c r="V649" s="172">
        <f>IFERROR(IF(ISNUMBER(FIND("decision",'Input| Setup'!$F$6)),'Input| Projects'!AD649,'Input| Projects'!N649)*'Input| Escalations'!$I$17*N649,0)</f>
        <v>0</v>
      </c>
      <c r="W649" s="172">
        <f>IFERROR(IF(ISNUMBER(FIND("decision",'Input| Setup'!$F$6)),'Input| Projects'!AE649,'Input| Projects'!O649)*'Input| Escalations'!$I$17*O649,0)</f>
        <v>0</v>
      </c>
      <c r="X649" s="175"/>
      <c r="Y649" s="172">
        <f>IF(ISNUMBER(FIND("decision",'Input| Setup'!$F$6)),'Input| Projects'!AG649,'Input| Projects'!Q649)*I649*'Input| Escalations'!$I$17</f>
        <v>0</v>
      </c>
      <c r="Z649" s="172">
        <f>IF(ISNUMBER(FIND("decision",'Input| Setup'!$F$6)),'Input| Projects'!AH649,'Input| Projects'!R649)*J649*'Input| Escalations'!$I$17</f>
        <v>0</v>
      </c>
      <c r="AA649" s="172">
        <f>IF(ISNUMBER(FIND("decision",'Input| Setup'!$F$6)),'Input| Projects'!AI649,'Input| Projects'!S649)*K649*'Input| Escalations'!$I$17</f>
        <v>0</v>
      </c>
      <c r="AB649" s="172">
        <f>IF(ISNUMBER(FIND("decision",'Input| Setup'!$F$6)),'Input| Projects'!AJ649,'Input| Projects'!T649)*L649*'Input| Escalations'!$I$17</f>
        <v>0</v>
      </c>
      <c r="AC649" s="172">
        <f>IF(ISNUMBER(FIND("decision",'Input| Setup'!$F$6)),'Input| Projects'!AK649,'Input| Projects'!U649)*M649*'Input| Escalations'!$I$17</f>
        <v>0</v>
      </c>
      <c r="AD649" s="172">
        <f>IF(ISNUMBER(FIND("decision",'Input| Setup'!$F$6)),'Input| Projects'!AL649,'Input| Projects'!V649)*N649*'Input| Escalations'!$I$17</f>
        <v>0</v>
      </c>
      <c r="AE649" s="172">
        <f>IF(ISNUMBER(FIND("decision",'Input| Setup'!$F$6)),'Input| Projects'!AM649,'Input| Projects'!W649)*O649*'Input| Escalations'!$I$17</f>
        <v>0</v>
      </c>
      <c r="AF649" s="175"/>
      <c r="AG649" s="172" cm="1">
        <f t="array" ref="AG649">IFERROR(--('Input| Projects'!$AS649="Yes")*_xlfn.SWITCH('Input| Overheads'!$C$50,"Direct costs",'Calc| Overheads Allocation'!C$8*Q649,"Internal labour",'Calc| Overheads Allocation'!C$8*Q649*'Input| Projects'!$AO649,"DNSP defined",'Calc| Overheads Allocation'!C$78*'Input| Projects'!$AV649,0),0)</f>
        <v>0</v>
      </c>
      <c r="AH649" s="172" cm="1">
        <f t="array" ref="AH649">IFERROR(--('Input| Projects'!$AS649="Yes")*_xlfn.SWITCH('Input| Overheads'!$C$50,"Direct costs",'Calc| Overheads Allocation'!D$8*R649,"Internal labour",'Calc| Overheads Allocation'!D$8*R649*'Input| Projects'!$AO649,"DNSP defined",'Calc| Overheads Allocation'!D$78*'Input| Projects'!$AV649,0),0)</f>
        <v>0</v>
      </c>
      <c r="AI649" s="172" cm="1">
        <f t="array" ref="AI649">IFERROR(--('Input| Projects'!$AS649="Yes")*_xlfn.SWITCH('Input| Overheads'!$C$50,"Direct costs",'Calc| Overheads Allocation'!E$8*S649,"Internal labour",'Calc| Overheads Allocation'!E$8*S649*'Input| Projects'!$AO649,"DNSP defined",'Calc| Overheads Allocation'!E$78*'Input| Projects'!$AV649,0),0)</f>
        <v>0</v>
      </c>
      <c r="AJ649" s="172" cm="1">
        <f t="array" ref="AJ649">IFERROR(--('Input| Projects'!$AS649="Yes")*_xlfn.SWITCH('Input| Overheads'!$C$50,"Direct costs",'Calc| Overheads Allocation'!F$8*T649,"Internal labour",'Calc| Overheads Allocation'!F$8*T649*'Input| Projects'!$AO649,"DNSP defined",'Calc| Overheads Allocation'!F$78*'Input| Projects'!$AV649,0),0)</f>
        <v>0</v>
      </c>
      <c r="AK649" s="172" cm="1">
        <f t="array" ref="AK649">IFERROR(--('Input| Projects'!$AS649="Yes")*_xlfn.SWITCH('Input| Overheads'!$C$50,"Direct costs",'Calc| Overheads Allocation'!G$8*U649,"Internal labour",'Calc| Overheads Allocation'!G$8*U649*'Input| Projects'!$AO649,"DNSP defined",'Calc| Overheads Allocation'!G$78*'Input| Projects'!$AV649,0),0)</f>
        <v>0</v>
      </c>
      <c r="AL649" s="172" cm="1">
        <f t="array" ref="AL649">IFERROR(--('Input| Projects'!$AS649="Yes")*_xlfn.SWITCH('Input| Overheads'!$C$50,"Direct costs",'Calc| Overheads Allocation'!H$8*V649,"Internal labour",'Calc| Overheads Allocation'!H$8*V649*'Input| Projects'!$AO649,"DNSP defined",'Calc| Overheads Allocation'!H$78*'Input| Projects'!$AV649,0),0)</f>
        <v>0</v>
      </c>
      <c r="AM649" s="172" cm="1">
        <f t="array" ref="AM649">IFERROR(--('Input| Projects'!$AS649="Yes")*_xlfn.SWITCH('Input| Overheads'!$C$50,"Direct costs",'Calc| Overheads Allocation'!I$8*W649,"Internal labour",'Calc| Overheads Allocation'!I$8*W649*'Input| Projects'!$AO649,"DNSP defined",'Calc| Overheads Allocation'!I$78*'Input| Projects'!$AV649,0),0)</f>
        <v>0</v>
      </c>
      <c r="AN649" s="175"/>
      <c r="AO649" s="172" cm="1">
        <f t="array" ref="AO649">IFERROR(--('Input| Projects'!$AT649="Yes")*_xlfn.SWITCH('Input| Overheads'!$C$50,"Direct costs",'Calc| Overheads Allocation'!C$9*Q649,"Internal labour",'Calc| Overheads Allocation'!C$9*Q649*'Input| Projects'!$AO649,"DNSP defined",'Calc| Overheads Allocation'!C$79*'Input| Projects'!$AW649,0),0)</f>
        <v>0</v>
      </c>
      <c r="AP649" s="172" cm="1">
        <f t="array" ref="AP649">IFERROR(--('Input| Projects'!$AT649="Yes")*_xlfn.SWITCH('Input| Overheads'!$C$50,"Direct costs",'Calc| Overheads Allocation'!D$9*R649,"Internal labour",'Calc| Overheads Allocation'!D$9*R649*'Input| Projects'!$AO649,"DNSP defined",'Calc| Overheads Allocation'!D$79*'Input| Projects'!$AW649,0),0)</f>
        <v>0</v>
      </c>
      <c r="AQ649" s="172" cm="1">
        <f t="array" ref="AQ649">IFERROR(--('Input| Projects'!$AT649="Yes")*_xlfn.SWITCH('Input| Overheads'!$C$50,"Direct costs",'Calc| Overheads Allocation'!E$9*S649,"Internal labour",'Calc| Overheads Allocation'!E$9*S649*'Input| Projects'!$AO649,"DNSP defined",'Calc| Overheads Allocation'!E$79*'Input| Projects'!$AW649,0),0)</f>
        <v>0</v>
      </c>
      <c r="AR649" s="172" cm="1">
        <f t="array" ref="AR649">IFERROR(--('Input| Projects'!$AT649="Yes")*_xlfn.SWITCH('Input| Overheads'!$C$50,"Direct costs",'Calc| Overheads Allocation'!F$9*T649,"Internal labour",'Calc| Overheads Allocation'!F$9*T649*'Input| Projects'!$AO649,"DNSP defined",'Calc| Overheads Allocation'!F$79*'Input| Projects'!$AW649,0),0)</f>
        <v>0</v>
      </c>
      <c r="AS649" s="172" cm="1">
        <f t="array" ref="AS649">IFERROR(--('Input| Projects'!$AT649="Yes")*_xlfn.SWITCH('Input| Overheads'!$C$50,"Direct costs",'Calc| Overheads Allocation'!G$9*U649,"Internal labour",'Calc| Overheads Allocation'!G$9*U649*'Input| Projects'!$AO649,"DNSP defined",'Calc| Overheads Allocation'!G$79*'Input| Projects'!$AW649,0),0)</f>
        <v>0</v>
      </c>
      <c r="AT649" s="172" cm="1">
        <f t="array" ref="AT649">IFERROR(--('Input| Projects'!$AT649="Yes")*_xlfn.SWITCH('Input| Overheads'!$C$50,"Direct costs",'Calc| Overheads Allocation'!H$9*V649,"Internal labour",'Calc| Overheads Allocation'!H$9*V649*'Input| Projects'!$AO649,"DNSP defined",'Calc| Overheads Allocation'!H$79*'Input| Projects'!$AW649,0),0)</f>
        <v>0</v>
      </c>
      <c r="AU649" s="172" cm="1">
        <f t="array" ref="AU649">IFERROR(--('Input| Projects'!$AT649="Yes")*_xlfn.SWITCH('Input| Overheads'!$C$50,"Direct costs",'Calc| Overheads Allocation'!I$9*W649,"Internal labour",'Calc| Overheads Allocation'!I$9*W649*'Input| Projects'!$AO649,"DNSP defined",'Calc| Overheads Allocation'!I$79*'Input| Projects'!$AW649,0),0)</f>
        <v>0</v>
      </c>
      <c r="AV649" s="175"/>
      <c r="AW649" s="172">
        <f t="shared" si="222"/>
        <v>0</v>
      </c>
      <c r="AX649" s="172">
        <f t="shared" si="223"/>
        <v>0</v>
      </c>
      <c r="AY649" s="172">
        <f t="shared" si="224"/>
        <v>0</v>
      </c>
      <c r="AZ649" s="172">
        <f t="shared" si="225"/>
        <v>0</v>
      </c>
      <c r="BA649" s="172">
        <f t="shared" si="226"/>
        <v>0</v>
      </c>
      <c r="BB649" s="172">
        <f t="shared" si="227"/>
        <v>0</v>
      </c>
      <c r="BC649" s="172">
        <f t="shared" si="228"/>
        <v>0</v>
      </c>
      <c r="BD649" s="176"/>
      <c r="BE649" s="172">
        <f t="shared" si="229"/>
        <v>0</v>
      </c>
      <c r="BF649" s="172">
        <f t="shared" si="230"/>
        <v>0</v>
      </c>
      <c r="BG649" s="172">
        <f t="shared" si="231"/>
        <v>0</v>
      </c>
      <c r="BH649" s="172">
        <f t="shared" si="232"/>
        <v>0</v>
      </c>
      <c r="BI649" s="172">
        <f t="shared" si="233"/>
        <v>0</v>
      </c>
      <c r="BJ649" s="172">
        <f t="shared" si="234"/>
        <v>0</v>
      </c>
      <c r="BK649" s="172">
        <f t="shared" si="235"/>
        <v>0</v>
      </c>
      <c r="BL649" s="176"/>
      <c r="BM649" s="172">
        <f t="shared" si="214"/>
        <v>0</v>
      </c>
      <c r="BN649" s="172">
        <f t="shared" si="215"/>
        <v>0</v>
      </c>
      <c r="BO649" s="172">
        <f t="shared" si="216"/>
        <v>0</v>
      </c>
      <c r="BP649" s="172">
        <f t="shared" si="217"/>
        <v>0</v>
      </c>
      <c r="BQ649" s="172">
        <f t="shared" si="218"/>
        <v>0</v>
      </c>
      <c r="BR649" s="172">
        <f t="shared" si="219"/>
        <v>0</v>
      </c>
      <c r="BS649" s="172">
        <f t="shared" si="220"/>
        <v>0</v>
      </c>
      <c r="BT649" s="55"/>
      <c r="BU649" s="158">
        <f>SUMIF('Input| Projects'!$BA$8:$CX$8,RIGHT(BU$9,3),'Input| Projects'!$BA649:$CX649)</f>
        <v>0</v>
      </c>
      <c r="BV649" s="158">
        <f>SUMIF('Input| Projects'!$BA$8:$CX$8,RIGHT(BV$9,3),'Input| Projects'!$BA649:$CX649)</f>
        <v>0</v>
      </c>
      <c r="BW649" s="79" t="str">
        <f t="shared" si="221"/>
        <v/>
      </c>
    </row>
    <row r="650" spans="2:75" x14ac:dyDescent="0.2">
      <c r="B650" s="123">
        <f>IFERROR('Input| Projects'!B650,"")</f>
        <v>641</v>
      </c>
      <c r="C650" s="160" t="str">
        <f>IFERROR(IF('Input| Projects'!C650="","",'Input| Projects'!C650),"")</f>
        <v/>
      </c>
      <c r="D650" s="160" t="str">
        <f>IFERROR(IF('Input| Projects'!D650="","",'Input| Projects'!D650),"")</f>
        <v/>
      </c>
      <c r="E650" s="53"/>
      <c r="F650" s="160" t="str">
        <f>IF(LEN('Input| Projects'!F650)&gt;0,'Input| Projects'!F650,"")</f>
        <v/>
      </c>
      <c r="G650" s="160" t="str">
        <f>IF(LEN('Input| Projects'!G650)&gt;0,'Input| Projects'!G650,"")</f>
        <v/>
      </c>
      <c r="H650" s="10"/>
      <c r="I650" s="194" cm="1">
        <f t="array" ref="I650">IF(LEN($F650)&gt;0,1+IFERROR(SUMPRODUCT(TRANSPOSE('Input| Projects'!$AO650:$AQ650),INDEX('Input| Escalations'!$F$27:$L$29,,MATCH(Q$9,'Input| Escalations'!$F$21:$L$21,0))),0),0)</f>
        <v>0</v>
      </c>
      <c r="J650" s="194" cm="1">
        <f t="array" ref="J650">IF(LEN($F650)&gt;0,1+IFERROR(SUMPRODUCT(TRANSPOSE('Input| Projects'!$AO650:$AQ650),INDEX('Input| Escalations'!$F$27:$L$29,,MATCH(R$9,'Input| Escalations'!$F$21:$L$21,0))),0),0)</f>
        <v>0</v>
      </c>
      <c r="K650" s="194" cm="1">
        <f t="array" ref="K650">IF(LEN($F650)&gt;0,1+IFERROR(SUMPRODUCT(TRANSPOSE('Input| Projects'!$AO650:$AQ650),INDEX('Input| Escalations'!$F$27:$L$29,,MATCH(S$9,'Input| Escalations'!$F$21:$L$21,0))),0),0)</f>
        <v>0</v>
      </c>
      <c r="L650" s="194" cm="1">
        <f t="array" ref="L650">IF(LEN($F650)&gt;0,1+IFERROR(SUMPRODUCT(TRANSPOSE('Input| Projects'!$AO650:$AQ650),INDEX('Input| Escalations'!$F$27:$L$29,,MATCH(T$9,'Input| Escalations'!$F$21:$L$21,0))),0),0)</f>
        <v>0</v>
      </c>
      <c r="M650" s="194" cm="1">
        <f t="array" ref="M650">IF(LEN($F650)&gt;0,1+IFERROR(SUMPRODUCT(TRANSPOSE('Input| Projects'!$AO650:$AQ650),INDEX('Input| Escalations'!$F$27:$L$29,,MATCH(U$9,'Input| Escalations'!$F$21:$L$21,0))),0),0)</f>
        <v>0</v>
      </c>
      <c r="N650" s="194" cm="1">
        <f t="array" ref="N650">IF(LEN($F650)&gt;0,1+IFERROR(SUMPRODUCT(TRANSPOSE('Input| Projects'!$AO650:$AQ650),INDEX('Input| Escalations'!$F$27:$L$29,,MATCH(V$9,'Input| Escalations'!$F$21:$L$21,0))),0),0)</f>
        <v>0</v>
      </c>
      <c r="O650" s="194" cm="1">
        <f t="array" ref="O650">IF(LEN($F650)&gt;0,1+IFERROR(SUMPRODUCT(TRANSPOSE('Input| Projects'!$AO650:$AQ650),INDEX('Input| Escalations'!$F$27:$L$29,,MATCH(W$9,'Input| Escalations'!$F$21:$L$21,0))),0),0)</f>
        <v>0</v>
      </c>
      <c r="P650" s="10"/>
      <c r="Q650" s="172">
        <f>IFERROR(IF(ISNUMBER(FIND("decision",'Input| Setup'!$F$6)),'Input| Projects'!Y650,'Input| Projects'!I650)*'Input| Escalations'!$I$17*I650,0)</f>
        <v>0</v>
      </c>
      <c r="R650" s="172">
        <f>IFERROR(IF(ISNUMBER(FIND("decision",'Input| Setup'!$F$6)),'Input| Projects'!Z650,'Input| Projects'!J650)*'Input| Escalations'!$I$17*J650,0)</f>
        <v>0</v>
      </c>
      <c r="S650" s="172">
        <f>IFERROR(IF(ISNUMBER(FIND("decision",'Input| Setup'!$F$6)),'Input| Projects'!AA650,'Input| Projects'!K650)*'Input| Escalations'!$I$17*K650,0)</f>
        <v>0</v>
      </c>
      <c r="T650" s="172">
        <f>IFERROR(IF(ISNUMBER(FIND("decision",'Input| Setup'!$F$6)),'Input| Projects'!AB650,'Input| Projects'!L650)*'Input| Escalations'!$I$17*L650,0)</f>
        <v>0</v>
      </c>
      <c r="U650" s="172">
        <f>IFERROR(IF(ISNUMBER(FIND("decision",'Input| Setup'!$F$6)),'Input| Projects'!AC650,'Input| Projects'!M650)*'Input| Escalations'!$I$17*M650,0)</f>
        <v>0</v>
      </c>
      <c r="V650" s="172">
        <f>IFERROR(IF(ISNUMBER(FIND("decision",'Input| Setup'!$F$6)),'Input| Projects'!AD650,'Input| Projects'!N650)*'Input| Escalations'!$I$17*N650,0)</f>
        <v>0</v>
      </c>
      <c r="W650" s="172">
        <f>IFERROR(IF(ISNUMBER(FIND("decision",'Input| Setup'!$F$6)),'Input| Projects'!AE650,'Input| Projects'!O650)*'Input| Escalations'!$I$17*O650,0)</f>
        <v>0</v>
      </c>
      <c r="X650" s="175"/>
      <c r="Y650" s="172">
        <f>IF(ISNUMBER(FIND("decision",'Input| Setup'!$F$6)),'Input| Projects'!AG650,'Input| Projects'!Q650)*I650*'Input| Escalations'!$I$17</f>
        <v>0</v>
      </c>
      <c r="Z650" s="172">
        <f>IF(ISNUMBER(FIND("decision",'Input| Setup'!$F$6)),'Input| Projects'!AH650,'Input| Projects'!R650)*J650*'Input| Escalations'!$I$17</f>
        <v>0</v>
      </c>
      <c r="AA650" s="172">
        <f>IF(ISNUMBER(FIND("decision",'Input| Setup'!$F$6)),'Input| Projects'!AI650,'Input| Projects'!S650)*K650*'Input| Escalations'!$I$17</f>
        <v>0</v>
      </c>
      <c r="AB650" s="172">
        <f>IF(ISNUMBER(FIND("decision",'Input| Setup'!$F$6)),'Input| Projects'!AJ650,'Input| Projects'!T650)*L650*'Input| Escalations'!$I$17</f>
        <v>0</v>
      </c>
      <c r="AC650" s="172">
        <f>IF(ISNUMBER(FIND("decision",'Input| Setup'!$F$6)),'Input| Projects'!AK650,'Input| Projects'!U650)*M650*'Input| Escalations'!$I$17</f>
        <v>0</v>
      </c>
      <c r="AD650" s="172">
        <f>IF(ISNUMBER(FIND("decision",'Input| Setup'!$F$6)),'Input| Projects'!AL650,'Input| Projects'!V650)*N650*'Input| Escalations'!$I$17</f>
        <v>0</v>
      </c>
      <c r="AE650" s="172">
        <f>IF(ISNUMBER(FIND("decision",'Input| Setup'!$F$6)),'Input| Projects'!AM650,'Input| Projects'!W650)*O650*'Input| Escalations'!$I$17</f>
        <v>0</v>
      </c>
      <c r="AF650" s="175"/>
      <c r="AG650" s="172" cm="1">
        <f t="array" ref="AG650">IFERROR(--('Input| Projects'!$AS650="Yes")*_xlfn.SWITCH('Input| Overheads'!$C$50,"Direct costs",'Calc| Overheads Allocation'!C$8*Q650,"Internal labour",'Calc| Overheads Allocation'!C$8*Q650*'Input| Projects'!$AO650,"DNSP defined",'Calc| Overheads Allocation'!C$78*'Input| Projects'!$AV650,0),0)</f>
        <v>0</v>
      </c>
      <c r="AH650" s="172" cm="1">
        <f t="array" ref="AH650">IFERROR(--('Input| Projects'!$AS650="Yes")*_xlfn.SWITCH('Input| Overheads'!$C$50,"Direct costs",'Calc| Overheads Allocation'!D$8*R650,"Internal labour",'Calc| Overheads Allocation'!D$8*R650*'Input| Projects'!$AO650,"DNSP defined",'Calc| Overheads Allocation'!D$78*'Input| Projects'!$AV650,0),0)</f>
        <v>0</v>
      </c>
      <c r="AI650" s="172" cm="1">
        <f t="array" ref="AI650">IFERROR(--('Input| Projects'!$AS650="Yes")*_xlfn.SWITCH('Input| Overheads'!$C$50,"Direct costs",'Calc| Overheads Allocation'!E$8*S650,"Internal labour",'Calc| Overheads Allocation'!E$8*S650*'Input| Projects'!$AO650,"DNSP defined",'Calc| Overheads Allocation'!E$78*'Input| Projects'!$AV650,0),0)</f>
        <v>0</v>
      </c>
      <c r="AJ650" s="172" cm="1">
        <f t="array" ref="AJ650">IFERROR(--('Input| Projects'!$AS650="Yes")*_xlfn.SWITCH('Input| Overheads'!$C$50,"Direct costs",'Calc| Overheads Allocation'!F$8*T650,"Internal labour",'Calc| Overheads Allocation'!F$8*T650*'Input| Projects'!$AO650,"DNSP defined",'Calc| Overheads Allocation'!F$78*'Input| Projects'!$AV650,0),0)</f>
        <v>0</v>
      </c>
      <c r="AK650" s="172" cm="1">
        <f t="array" ref="AK650">IFERROR(--('Input| Projects'!$AS650="Yes")*_xlfn.SWITCH('Input| Overheads'!$C$50,"Direct costs",'Calc| Overheads Allocation'!G$8*U650,"Internal labour",'Calc| Overheads Allocation'!G$8*U650*'Input| Projects'!$AO650,"DNSP defined",'Calc| Overheads Allocation'!G$78*'Input| Projects'!$AV650,0),0)</f>
        <v>0</v>
      </c>
      <c r="AL650" s="172" cm="1">
        <f t="array" ref="AL650">IFERROR(--('Input| Projects'!$AS650="Yes")*_xlfn.SWITCH('Input| Overheads'!$C$50,"Direct costs",'Calc| Overheads Allocation'!H$8*V650,"Internal labour",'Calc| Overheads Allocation'!H$8*V650*'Input| Projects'!$AO650,"DNSP defined",'Calc| Overheads Allocation'!H$78*'Input| Projects'!$AV650,0),0)</f>
        <v>0</v>
      </c>
      <c r="AM650" s="172" cm="1">
        <f t="array" ref="AM650">IFERROR(--('Input| Projects'!$AS650="Yes")*_xlfn.SWITCH('Input| Overheads'!$C$50,"Direct costs",'Calc| Overheads Allocation'!I$8*W650,"Internal labour",'Calc| Overheads Allocation'!I$8*W650*'Input| Projects'!$AO650,"DNSP defined",'Calc| Overheads Allocation'!I$78*'Input| Projects'!$AV650,0),0)</f>
        <v>0</v>
      </c>
      <c r="AN650" s="175"/>
      <c r="AO650" s="172" cm="1">
        <f t="array" ref="AO650">IFERROR(--('Input| Projects'!$AT650="Yes")*_xlfn.SWITCH('Input| Overheads'!$C$50,"Direct costs",'Calc| Overheads Allocation'!C$9*Q650,"Internal labour",'Calc| Overheads Allocation'!C$9*Q650*'Input| Projects'!$AO650,"DNSP defined",'Calc| Overheads Allocation'!C$79*'Input| Projects'!$AW650,0),0)</f>
        <v>0</v>
      </c>
      <c r="AP650" s="172" cm="1">
        <f t="array" ref="AP650">IFERROR(--('Input| Projects'!$AT650="Yes")*_xlfn.SWITCH('Input| Overheads'!$C$50,"Direct costs",'Calc| Overheads Allocation'!D$9*R650,"Internal labour",'Calc| Overheads Allocation'!D$9*R650*'Input| Projects'!$AO650,"DNSP defined",'Calc| Overheads Allocation'!D$79*'Input| Projects'!$AW650,0),0)</f>
        <v>0</v>
      </c>
      <c r="AQ650" s="172" cm="1">
        <f t="array" ref="AQ650">IFERROR(--('Input| Projects'!$AT650="Yes")*_xlfn.SWITCH('Input| Overheads'!$C$50,"Direct costs",'Calc| Overheads Allocation'!E$9*S650,"Internal labour",'Calc| Overheads Allocation'!E$9*S650*'Input| Projects'!$AO650,"DNSP defined",'Calc| Overheads Allocation'!E$79*'Input| Projects'!$AW650,0),0)</f>
        <v>0</v>
      </c>
      <c r="AR650" s="172" cm="1">
        <f t="array" ref="AR650">IFERROR(--('Input| Projects'!$AT650="Yes")*_xlfn.SWITCH('Input| Overheads'!$C$50,"Direct costs",'Calc| Overheads Allocation'!F$9*T650,"Internal labour",'Calc| Overheads Allocation'!F$9*T650*'Input| Projects'!$AO650,"DNSP defined",'Calc| Overheads Allocation'!F$79*'Input| Projects'!$AW650,0),0)</f>
        <v>0</v>
      </c>
      <c r="AS650" s="172" cm="1">
        <f t="array" ref="AS650">IFERROR(--('Input| Projects'!$AT650="Yes")*_xlfn.SWITCH('Input| Overheads'!$C$50,"Direct costs",'Calc| Overheads Allocation'!G$9*U650,"Internal labour",'Calc| Overheads Allocation'!G$9*U650*'Input| Projects'!$AO650,"DNSP defined",'Calc| Overheads Allocation'!G$79*'Input| Projects'!$AW650,0),0)</f>
        <v>0</v>
      </c>
      <c r="AT650" s="172" cm="1">
        <f t="array" ref="AT650">IFERROR(--('Input| Projects'!$AT650="Yes")*_xlfn.SWITCH('Input| Overheads'!$C$50,"Direct costs",'Calc| Overheads Allocation'!H$9*V650,"Internal labour",'Calc| Overheads Allocation'!H$9*V650*'Input| Projects'!$AO650,"DNSP defined",'Calc| Overheads Allocation'!H$79*'Input| Projects'!$AW650,0),0)</f>
        <v>0</v>
      </c>
      <c r="AU650" s="172" cm="1">
        <f t="array" ref="AU650">IFERROR(--('Input| Projects'!$AT650="Yes")*_xlfn.SWITCH('Input| Overheads'!$C$50,"Direct costs",'Calc| Overheads Allocation'!I$9*W650,"Internal labour",'Calc| Overheads Allocation'!I$9*W650*'Input| Projects'!$AO650,"DNSP defined",'Calc| Overheads Allocation'!I$79*'Input| Projects'!$AW650,0),0)</f>
        <v>0</v>
      </c>
      <c r="AV650" s="175"/>
      <c r="AW650" s="172">
        <f t="shared" si="222"/>
        <v>0</v>
      </c>
      <c r="AX650" s="172">
        <f t="shared" si="223"/>
        <v>0</v>
      </c>
      <c r="AY650" s="172">
        <f t="shared" si="224"/>
        <v>0</v>
      </c>
      <c r="AZ650" s="172">
        <f t="shared" si="225"/>
        <v>0</v>
      </c>
      <c r="BA650" s="172">
        <f t="shared" si="226"/>
        <v>0</v>
      </c>
      <c r="BB650" s="172">
        <f t="shared" si="227"/>
        <v>0</v>
      </c>
      <c r="BC650" s="172">
        <f t="shared" si="228"/>
        <v>0</v>
      </c>
      <c r="BD650" s="176"/>
      <c r="BE650" s="172">
        <f t="shared" si="229"/>
        <v>0</v>
      </c>
      <c r="BF650" s="172">
        <f t="shared" si="230"/>
        <v>0</v>
      </c>
      <c r="BG650" s="172">
        <f t="shared" si="231"/>
        <v>0</v>
      </c>
      <c r="BH650" s="172">
        <f t="shared" si="232"/>
        <v>0</v>
      </c>
      <c r="BI650" s="172">
        <f t="shared" si="233"/>
        <v>0</v>
      </c>
      <c r="BJ650" s="172">
        <f t="shared" si="234"/>
        <v>0</v>
      </c>
      <c r="BK650" s="172">
        <f t="shared" si="235"/>
        <v>0</v>
      </c>
      <c r="BL650" s="176"/>
      <c r="BM650" s="172">
        <f t="shared" ref="BM650:BM713" si="236">IFERROR(Q650+AW650,"")</f>
        <v>0</v>
      </c>
      <c r="BN650" s="172">
        <f t="shared" ref="BN650:BN713" si="237">IFERROR(R650+AX650,"")</f>
        <v>0</v>
      </c>
      <c r="BO650" s="172">
        <f t="shared" ref="BO650:BO713" si="238">IFERROR(S650+AY650,"")</f>
        <v>0</v>
      </c>
      <c r="BP650" s="172">
        <f t="shared" ref="BP650:BP713" si="239">IFERROR(T650+AZ650,"")</f>
        <v>0</v>
      </c>
      <c r="BQ650" s="172">
        <f t="shared" ref="BQ650:BQ713" si="240">IFERROR(U650+BA650,"")</f>
        <v>0</v>
      </c>
      <c r="BR650" s="172">
        <f t="shared" ref="BR650:BR713" si="241">IFERROR(V650+BB650,"")</f>
        <v>0</v>
      </c>
      <c r="BS650" s="172">
        <f t="shared" ref="BS650:BS713" si="242">IFERROR(W650+BC650,"")</f>
        <v>0</v>
      </c>
      <c r="BT650" s="55"/>
      <c r="BU650" s="158">
        <f>SUMIF('Input| Projects'!$BA$8:$CX$8,RIGHT(BU$9,3),'Input| Projects'!$BA650:$CX650)</f>
        <v>0</v>
      </c>
      <c r="BV650" s="158">
        <f>SUMIF('Input| Projects'!$BA$8:$CX$8,RIGHT(BV$9,3),'Input| Projects'!$BA650:$CX650)</f>
        <v>0</v>
      </c>
      <c r="BW650" s="79" t="str">
        <f t="shared" ref="BW650:BW713" si="243">IF(SUM(BU650:BV650,F650:G650)=0,"",IF(SUM(BU650:BV650)=1,"",1))</f>
        <v/>
      </c>
    </row>
    <row r="651" spans="2:75" x14ac:dyDescent="0.2">
      <c r="B651" s="123">
        <f>IFERROR('Input| Projects'!B651,"")</f>
        <v>642</v>
      </c>
      <c r="C651" s="160" t="str">
        <f>IFERROR(IF('Input| Projects'!C651="","",'Input| Projects'!C651),"")</f>
        <v/>
      </c>
      <c r="D651" s="160" t="str">
        <f>IFERROR(IF('Input| Projects'!D651="","",'Input| Projects'!D651),"")</f>
        <v/>
      </c>
      <c r="E651" s="53"/>
      <c r="F651" s="160" t="str">
        <f>IF(LEN('Input| Projects'!F651)&gt;0,'Input| Projects'!F651,"")</f>
        <v/>
      </c>
      <c r="G651" s="160" t="str">
        <f>IF(LEN('Input| Projects'!G651)&gt;0,'Input| Projects'!G651,"")</f>
        <v/>
      </c>
      <c r="H651" s="10"/>
      <c r="I651" s="194" cm="1">
        <f t="array" ref="I651">IF(LEN($F651)&gt;0,1+IFERROR(SUMPRODUCT(TRANSPOSE('Input| Projects'!$AO651:$AQ651),INDEX('Input| Escalations'!$F$27:$L$29,,MATCH(Q$9,'Input| Escalations'!$F$21:$L$21,0))),0),0)</f>
        <v>0</v>
      </c>
      <c r="J651" s="194" cm="1">
        <f t="array" ref="J651">IF(LEN($F651)&gt;0,1+IFERROR(SUMPRODUCT(TRANSPOSE('Input| Projects'!$AO651:$AQ651),INDEX('Input| Escalations'!$F$27:$L$29,,MATCH(R$9,'Input| Escalations'!$F$21:$L$21,0))),0),0)</f>
        <v>0</v>
      </c>
      <c r="K651" s="194" cm="1">
        <f t="array" ref="K651">IF(LEN($F651)&gt;0,1+IFERROR(SUMPRODUCT(TRANSPOSE('Input| Projects'!$AO651:$AQ651),INDEX('Input| Escalations'!$F$27:$L$29,,MATCH(S$9,'Input| Escalations'!$F$21:$L$21,0))),0),0)</f>
        <v>0</v>
      </c>
      <c r="L651" s="194" cm="1">
        <f t="array" ref="L651">IF(LEN($F651)&gt;0,1+IFERROR(SUMPRODUCT(TRANSPOSE('Input| Projects'!$AO651:$AQ651),INDEX('Input| Escalations'!$F$27:$L$29,,MATCH(T$9,'Input| Escalations'!$F$21:$L$21,0))),0),0)</f>
        <v>0</v>
      </c>
      <c r="M651" s="194" cm="1">
        <f t="array" ref="M651">IF(LEN($F651)&gt;0,1+IFERROR(SUMPRODUCT(TRANSPOSE('Input| Projects'!$AO651:$AQ651),INDEX('Input| Escalations'!$F$27:$L$29,,MATCH(U$9,'Input| Escalations'!$F$21:$L$21,0))),0),0)</f>
        <v>0</v>
      </c>
      <c r="N651" s="194" cm="1">
        <f t="array" ref="N651">IF(LEN($F651)&gt;0,1+IFERROR(SUMPRODUCT(TRANSPOSE('Input| Projects'!$AO651:$AQ651),INDEX('Input| Escalations'!$F$27:$L$29,,MATCH(V$9,'Input| Escalations'!$F$21:$L$21,0))),0),0)</f>
        <v>0</v>
      </c>
      <c r="O651" s="194" cm="1">
        <f t="array" ref="O651">IF(LEN($F651)&gt;0,1+IFERROR(SUMPRODUCT(TRANSPOSE('Input| Projects'!$AO651:$AQ651),INDEX('Input| Escalations'!$F$27:$L$29,,MATCH(W$9,'Input| Escalations'!$F$21:$L$21,0))),0),0)</f>
        <v>0</v>
      </c>
      <c r="P651" s="10"/>
      <c r="Q651" s="172">
        <f>IFERROR(IF(ISNUMBER(FIND("decision",'Input| Setup'!$F$6)),'Input| Projects'!Y651,'Input| Projects'!I651)*'Input| Escalations'!$I$17*I651,0)</f>
        <v>0</v>
      </c>
      <c r="R651" s="172">
        <f>IFERROR(IF(ISNUMBER(FIND("decision",'Input| Setup'!$F$6)),'Input| Projects'!Z651,'Input| Projects'!J651)*'Input| Escalations'!$I$17*J651,0)</f>
        <v>0</v>
      </c>
      <c r="S651" s="172">
        <f>IFERROR(IF(ISNUMBER(FIND("decision",'Input| Setup'!$F$6)),'Input| Projects'!AA651,'Input| Projects'!K651)*'Input| Escalations'!$I$17*K651,0)</f>
        <v>0</v>
      </c>
      <c r="T651" s="172">
        <f>IFERROR(IF(ISNUMBER(FIND("decision",'Input| Setup'!$F$6)),'Input| Projects'!AB651,'Input| Projects'!L651)*'Input| Escalations'!$I$17*L651,0)</f>
        <v>0</v>
      </c>
      <c r="U651" s="172">
        <f>IFERROR(IF(ISNUMBER(FIND("decision",'Input| Setup'!$F$6)),'Input| Projects'!AC651,'Input| Projects'!M651)*'Input| Escalations'!$I$17*M651,0)</f>
        <v>0</v>
      </c>
      <c r="V651" s="172">
        <f>IFERROR(IF(ISNUMBER(FIND("decision",'Input| Setup'!$F$6)),'Input| Projects'!AD651,'Input| Projects'!N651)*'Input| Escalations'!$I$17*N651,0)</f>
        <v>0</v>
      </c>
      <c r="W651" s="172">
        <f>IFERROR(IF(ISNUMBER(FIND("decision",'Input| Setup'!$F$6)),'Input| Projects'!AE651,'Input| Projects'!O651)*'Input| Escalations'!$I$17*O651,0)</f>
        <v>0</v>
      </c>
      <c r="X651" s="175"/>
      <c r="Y651" s="172">
        <f>IF(ISNUMBER(FIND("decision",'Input| Setup'!$F$6)),'Input| Projects'!AG651,'Input| Projects'!Q651)*I651*'Input| Escalations'!$I$17</f>
        <v>0</v>
      </c>
      <c r="Z651" s="172">
        <f>IF(ISNUMBER(FIND("decision",'Input| Setup'!$F$6)),'Input| Projects'!AH651,'Input| Projects'!R651)*J651*'Input| Escalations'!$I$17</f>
        <v>0</v>
      </c>
      <c r="AA651" s="172">
        <f>IF(ISNUMBER(FIND("decision",'Input| Setup'!$F$6)),'Input| Projects'!AI651,'Input| Projects'!S651)*K651*'Input| Escalations'!$I$17</f>
        <v>0</v>
      </c>
      <c r="AB651" s="172">
        <f>IF(ISNUMBER(FIND("decision",'Input| Setup'!$F$6)),'Input| Projects'!AJ651,'Input| Projects'!T651)*L651*'Input| Escalations'!$I$17</f>
        <v>0</v>
      </c>
      <c r="AC651" s="172">
        <f>IF(ISNUMBER(FIND("decision",'Input| Setup'!$F$6)),'Input| Projects'!AK651,'Input| Projects'!U651)*M651*'Input| Escalations'!$I$17</f>
        <v>0</v>
      </c>
      <c r="AD651" s="172">
        <f>IF(ISNUMBER(FIND("decision",'Input| Setup'!$F$6)),'Input| Projects'!AL651,'Input| Projects'!V651)*N651*'Input| Escalations'!$I$17</f>
        <v>0</v>
      </c>
      <c r="AE651" s="172">
        <f>IF(ISNUMBER(FIND("decision",'Input| Setup'!$F$6)),'Input| Projects'!AM651,'Input| Projects'!W651)*O651*'Input| Escalations'!$I$17</f>
        <v>0</v>
      </c>
      <c r="AF651" s="175"/>
      <c r="AG651" s="172" cm="1">
        <f t="array" ref="AG651">IFERROR(--('Input| Projects'!$AS651="Yes")*_xlfn.SWITCH('Input| Overheads'!$C$50,"Direct costs",'Calc| Overheads Allocation'!C$8*Q651,"Internal labour",'Calc| Overheads Allocation'!C$8*Q651*'Input| Projects'!$AO651,"DNSP defined",'Calc| Overheads Allocation'!C$78*'Input| Projects'!$AV651,0),0)</f>
        <v>0</v>
      </c>
      <c r="AH651" s="172" cm="1">
        <f t="array" ref="AH651">IFERROR(--('Input| Projects'!$AS651="Yes")*_xlfn.SWITCH('Input| Overheads'!$C$50,"Direct costs",'Calc| Overheads Allocation'!D$8*R651,"Internal labour",'Calc| Overheads Allocation'!D$8*R651*'Input| Projects'!$AO651,"DNSP defined",'Calc| Overheads Allocation'!D$78*'Input| Projects'!$AV651,0),0)</f>
        <v>0</v>
      </c>
      <c r="AI651" s="172" cm="1">
        <f t="array" ref="AI651">IFERROR(--('Input| Projects'!$AS651="Yes")*_xlfn.SWITCH('Input| Overheads'!$C$50,"Direct costs",'Calc| Overheads Allocation'!E$8*S651,"Internal labour",'Calc| Overheads Allocation'!E$8*S651*'Input| Projects'!$AO651,"DNSP defined",'Calc| Overheads Allocation'!E$78*'Input| Projects'!$AV651,0),0)</f>
        <v>0</v>
      </c>
      <c r="AJ651" s="172" cm="1">
        <f t="array" ref="AJ651">IFERROR(--('Input| Projects'!$AS651="Yes")*_xlfn.SWITCH('Input| Overheads'!$C$50,"Direct costs",'Calc| Overheads Allocation'!F$8*T651,"Internal labour",'Calc| Overheads Allocation'!F$8*T651*'Input| Projects'!$AO651,"DNSP defined",'Calc| Overheads Allocation'!F$78*'Input| Projects'!$AV651,0),0)</f>
        <v>0</v>
      </c>
      <c r="AK651" s="172" cm="1">
        <f t="array" ref="AK651">IFERROR(--('Input| Projects'!$AS651="Yes")*_xlfn.SWITCH('Input| Overheads'!$C$50,"Direct costs",'Calc| Overheads Allocation'!G$8*U651,"Internal labour",'Calc| Overheads Allocation'!G$8*U651*'Input| Projects'!$AO651,"DNSP defined",'Calc| Overheads Allocation'!G$78*'Input| Projects'!$AV651,0),0)</f>
        <v>0</v>
      </c>
      <c r="AL651" s="172" cm="1">
        <f t="array" ref="AL651">IFERROR(--('Input| Projects'!$AS651="Yes")*_xlfn.SWITCH('Input| Overheads'!$C$50,"Direct costs",'Calc| Overheads Allocation'!H$8*V651,"Internal labour",'Calc| Overheads Allocation'!H$8*V651*'Input| Projects'!$AO651,"DNSP defined",'Calc| Overheads Allocation'!H$78*'Input| Projects'!$AV651,0),0)</f>
        <v>0</v>
      </c>
      <c r="AM651" s="172" cm="1">
        <f t="array" ref="AM651">IFERROR(--('Input| Projects'!$AS651="Yes")*_xlfn.SWITCH('Input| Overheads'!$C$50,"Direct costs",'Calc| Overheads Allocation'!I$8*W651,"Internal labour",'Calc| Overheads Allocation'!I$8*W651*'Input| Projects'!$AO651,"DNSP defined",'Calc| Overheads Allocation'!I$78*'Input| Projects'!$AV651,0),0)</f>
        <v>0</v>
      </c>
      <c r="AN651" s="175"/>
      <c r="AO651" s="172" cm="1">
        <f t="array" ref="AO651">IFERROR(--('Input| Projects'!$AT651="Yes")*_xlfn.SWITCH('Input| Overheads'!$C$50,"Direct costs",'Calc| Overheads Allocation'!C$9*Q651,"Internal labour",'Calc| Overheads Allocation'!C$9*Q651*'Input| Projects'!$AO651,"DNSP defined",'Calc| Overheads Allocation'!C$79*'Input| Projects'!$AW651,0),0)</f>
        <v>0</v>
      </c>
      <c r="AP651" s="172" cm="1">
        <f t="array" ref="AP651">IFERROR(--('Input| Projects'!$AT651="Yes")*_xlfn.SWITCH('Input| Overheads'!$C$50,"Direct costs",'Calc| Overheads Allocation'!D$9*R651,"Internal labour",'Calc| Overheads Allocation'!D$9*R651*'Input| Projects'!$AO651,"DNSP defined",'Calc| Overheads Allocation'!D$79*'Input| Projects'!$AW651,0),0)</f>
        <v>0</v>
      </c>
      <c r="AQ651" s="172" cm="1">
        <f t="array" ref="AQ651">IFERROR(--('Input| Projects'!$AT651="Yes")*_xlfn.SWITCH('Input| Overheads'!$C$50,"Direct costs",'Calc| Overheads Allocation'!E$9*S651,"Internal labour",'Calc| Overheads Allocation'!E$9*S651*'Input| Projects'!$AO651,"DNSP defined",'Calc| Overheads Allocation'!E$79*'Input| Projects'!$AW651,0),0)</f>
        <v>0</v>
      </c>
      <c r="AR651" s="172" cm="1">
        <f t="array" ref="AR651">IFERROR(--('Input| Projects'!$AT651="Yes")*_xlfn.SWITCH('Input| Overheads'!$C$50,"Direct costs",'Calc| Overheads Allocation'!F$9*T651,"Internal labour",'Calc| Overheads Allocation'!F$9*T651*'Input| Projects'!$AO651,"DNSP defined",'Calc| Overheads Allocation'!F$79*'Input| Projects'!$AW651,0),0)</f>
        <v>0</v>
      </c>
      <c r="AS651" s="172" cm="1">
        <f t="array" ref="AS651">IFERROR(--('Input| Projects'!$AT651="Yes")*_xlfn.SWITCH('Input| Overheads'!$C$50,"Direct costs",'Calc| Overheads Allocation'!G$9*U651,"Internal labour",'Calc| Overheads Allocation'!G$9*U651*'Input| Projects'!$AO651,"DNSP defined",'Calc| Overheads Allocation'!G$79*'Input| Projects'!$AW651,0),0)</f>
        <v>0</v>
      </c>
      <c r="AT651" s="172" cm="1">
        <f t="array" ref="AT651">IFERROR(--('Input| Projects'!$AT651="Yes")*_xlfn.SWITCH('Input| Overheads'!$C$50,"Direct costs",'Calc| Overheads Allocation'!H$9*V651,"Internal labour",'Calc| Overheads Allocation'!H$9*V651*'Input| Projects'!$AO651,"DNSP defined",'Calc| Overheads Allocation'!H$79*'Input| Projects'!$AW651,0),0)</f>
        <v>0</v>
      </c>
      <c r="AU651" s="172" cm="1">
        <f t="array" ref="AU651">IFERROR(--('Input| Projects'!$AT651="Yes")*_xlfn.SWITCH('Input| Overheads'!$C$50,"Direct costs",'Calc| Overheads Allocation'!I$9*W651,"Internal labour",'Calc| Overheads Allocation'!I$9*W651*'Input| Projects'!$AO651,"DNSP defined",'Calc| Overheads Allocation'!I$79*'Input| Projects'!$AW651,0),0)</f>
        <v>0</v>
      </c>
      <c r="AV651" s="175"/>
      <c r="AW651" s="172">
        <f t="shared" ref="AW651:AW714" si="244">IFERROR(AO651+AG651,"")</f>
        <v>0</v>
      </c>
      <c r="AX651" s="172">
        <f t="shared" ref="AX651:AX714" si="245">IFERROR(AP651+AH651,"")</f>
        <v>0</v>
      </c>
      <c r="AY651" s="172">
        <f t="shared" ref="AY651:AY714" si="246">IFERROR(AQ651+AI651,"")</f>
        <v>0</v>
      </c>
      <c r="AZ651" s="172">
        <f t="shared" ref="AZ651:AZ714" si="247">IFERROR(AR651+AJ651,"")</f>
        <v>0</v>
      </c>
      <c r="BA651" s="172">
        <f t="shared" ref="BA651:BA714" si="248">IFERROR(AS651+AK651,"")</f>
        <v>0</v>
      </c>
      <c r="BB651" s="172">
        <f t="shared" ref="BB651:BB714" si="249">IFERROR(AT651+AL651,"")</f>
        <v>0</v>
      </c>
      <c r="BC651" s="172">
        <f t="shared" ref="BC651:BC714" si="250">IFERROR(AU651+AM651,"")</f>
        <v>0</v>
      </c>
      <c r="BD651" s="176"/>
      <c r="BE651" s="172">
        <f t="shared" ref="BE651:BE714" si="251">IFERROR(IF(Q651&gt;0,AW651*(Y651/Q651),0),"")</f>
        <v>0</v>
      </c>
      <c r="BF651" s="172">
        <f t="shared" ref="BF651:BF714" si="252">IFERROR(IF(R651&gt;0,AX651*(Z651/R651),0),"")</f>
        <v>0</v>
      </c>
      <c r="BG651" s="172">
        <f t="shared" ref="BG651:BG714" si="253">IFERROR(IF(S651&gt;0,AY651*(AA651/S651),0),"")</f>
        <v>0</v>
      </c>
      <c r="BH651" s="172">
        <f t="shared" ref="BH651:BH714" si="254">IFERROR(IF(T651&gt;0,AZ651*(AB651/T651),0),"")</f>
        <v>0</v>
      </c>
      <c r="BI651" s="172">
        <f t="shared" ref="BI651:BI714" si="255">IFERROR(IF(U651&gt;0,BA651*(AC651/U651),0),"")</f>
        <v>0</v>
      </c>
      <c r="BJ651" s="172">
        <f t="shared" ref="BJ651:BJ714" si="256">IFERROR(IF(V651&gt;0,BB651*(AD651/V651),0),"")</f>
        <v>0</v>
      </c>
      <c r="BK651" s="172">
        <f t="shared" ref="BK651:BK714" si="257">IFERROR(IF(W651&gt;0,BC651*(AE651/W651),0),"")</f>
        <v>0</v>
      </c>
      <c r="BL651" s="176"/>
      <c r="BM651" s="172">
        <f t="shared" si="236"/>
        <v>0</v>
      </c>
      <c r="BN651" s="172">
        <f t="shared" si="237"/>
        <v>0</v>
      </c>
      <c r="BO651" s="172">
        <f t="shared" si="238"/>
        <v>0</v>
      </c>
      <c r="BP651" s="172">
        <f t="shared" si="239"/>
        <v>0</v>
      </c>
      <c r="BQ651" s="172">
        <f t="shared" si="240"/>
        <v>0</v>
      </c>
      <c r="BR651" s="172">
        <f t="shared" si="241"/>
        <v>0</v>
      </c>
      <c r="BS651" s="172">
        <f t="shared" si="242"/>
        <v>0</v>
      </c>
      <c r="BT651" s="55"/>
      <c r="BU651" s="158">
        <f>SUMIF('Input| Projects'!$BA$8:$CX$8,RIGHT(BU$9,3),'Input| Projects'!$BA651:$CX651)</f>
        <v>0</v>
      </c>
      <c r="BV651" s="158">
        <f>SUMIF('Input| Projects'!$BA$8:$CX$8,RIGHT(BV$9,3),'Input| Projects'!$BA651:$CX651)</f>
        <v>0</v>
      </c>
      <c r="BW651" s="79" t="str">
        <f t="shared" si="243"/>
        <v/>
      </c>
    </row>
    <row r="652" spans="2:75" x14ac:dyDescent="0.2">
      <c r="B652" s="123">
        <f>IFERROR('Input| Projects'!B652,"")</f>
        <v>643</v>
      </c>
      <c r="C652" s="160" t="str">
        <f>IFERROR(IF('Input| Projects'!C652="","",'Input| Projects'!C652),"")</f>
        <v/>
      </c>
      <c r="D652" s="160" t="str">
        <f>IFERROR(IF('Input| Projects'!D652="","",'Input| Projects'!D652),"")</f>
        <v/>
      </c>
      <c r="E652" s="53"/>
      <c r="F652" s="160" t="str">
        <f>IF(LEN('Input| Projects'!F652)&gt;0,'Input| Projects'!F652,"")</f>
        <v/>
      </c>
      <c r="G652" s="160" t="str">
        <f>IF(LEN('Input| Projects'!G652)&gt;0,'Input| Projects'!G652,"")</f>
        <v/>
      </c>
      <c r="H652" s="10"/>
      <c r="I652" s="194" cm="1">
        <f t="array" ref="I652">IF(LEN($F652)&gt;0,1+IFERROR(SUMPRODUCT(TRANSPOSE('Input| Projects'!$AO652:$AQ652),INDEX('Input| Escalations'!$F$27:$L$29,,MATCH(Q$9,'Input| Escalations'!$F$21:$L$21,0))),0),0)</f>
        <v>0</v>
      </c>
      <c r="J652" s="194" cm="1">
        <f t="array" ref="J652">IF(LEN($F652)&gt;0,1+IFERROR(SUMPRODUCT(TRANSPOSE('Input| Projects'!$AO652:$AQ652),INDEX('Input| Escalations'!$F$27:$L$29,,MATCH(R$9,'Input| Escalations'!$F$21:$L$21,0))),0),0)</f>
        <v>0</v>
      </c>
      <c r="K652" s="194" cm="1">
        <f t="array" ref="K652">IF(LEN($F652)&gt;0,1+IFERROR(SUMPRODUCT(TRANSPOSE('Input| Projects'!$AO652:$AQ652),INDEX('Input| Escalations'!$F$27:$L$29,,MATCH(S$9,'Input| Escalations'!$F$21:$L$21,0))),0),0)</f>
        <v>0</v>
      </c>
      <c r="L652" s="194" cm="1">
        <f t="array" ref="L652">IF(LEN($F652)&gt;0,1+IFERROR(SUMPRODUCT(TRANSPOSE('Input| Projects'!$AO652:$AQ652),INDEX('Input| Escalations'!$F$27:$L$29,,MATCH(T$9,'Input| Escalations'!$F$21:$L$21,0))),0),0)</f>
        <v>0</v>
      </c>
      <c r="M652" s="194" cm="1">
        <f t="array" ref="M652">IF(LEN($F652)&gt;0,1+IFERROR(SUMPRODUCT(TRANSPOSE('Input| Projects'!$AO652:$AQ652),INDEX('Input| Escalations'!$F$27:$L$29,,MATCH(U$9,'Input| Escalations'!$F$21:$L$21,0))),0),0)</f>
        <v>0</v>
      </c>
      <c r="N652" s="194" cm="1">
        <f t="array" ref="N652">IF(LEN($F652)&gt;0,1+IFERROR(SUMPRODUCT(TRANSPOSE('Input| Projects'!$AO652:$AQ652),INDEX('Input| Escalations'!$F$27:$L$29,,MATCH(V$9,'Input| Escalations'!$F$21:$L$21,0))),0),0)</f>
        <v>0</v>
      </c>
      <c r="O652" s="194" cm="1">
        <f t="array" ref="O652">IF(LEN($F652)&gt;0,1+IFERROR(SUMPRODUCT(TRANSPOSE('Input| Projects'!$AO652:$AQ652),INDEX('Input| Escalations'!$F$27:$L$29,,MATCH(W$9,'Input| Escalations'!$F$21:$L$21,0))),0),0)</f>
        <v>0</v>
      </c>
      <c r="P652" s="10"/>
      <c r="Q652" s="172">
        <f>IFERROR(IF(ISNUMBER(FIND("decision",'Input| Setup'!$F$6)),'Input| Projects'!Y652,'Input| Projects'!I652)*'Input| Escalations'!$I$17*I652,0)</f>
        <v>0</v>
      </c>
      <c r="R652" s="172">
        <f>IFERROR(IF(ISNUMBER(FIND("decision",'Input| Setup'!$F$6)),'Input| Projects'!Z652,'Input| Projects'!J652)*'Input| Escalations'!$I$17*J652,0)</f>
        <v>0</v>
      </c>
      <c r="S652" s="172">
        <f>IFERROR(IF(ISNUMBER(FIND("decision",'Input| Setup'!$F$6)),'Input| Projects'!AA652,'Input| Projects'!K652)*'Input| Escalations'!$I$17*K652,0)</f>
        <v>0</v>
      </c>
      <c r="T652" s="172">
        <f>IFERROR(IF(ISNUMBER(FIND("decision",'Input| Setup'!$F$6)),'Input| Projects'!AB652,'Input| Projects'!L652)*'Input| Escalations'!$I$17*L652,0)</f>
        <v>0</v>
      </c>
      <c r="U652" s="172">
        <f>IFERROR(IF(ISNUMBER(FIND("decision",'Input| Setup'!$F$6)),'Input| Projects'!AC652,'Input| Projects'!M652)*'Input| Escalations'!$I$17*M652,0)</f>
        <v>0</v>
      </c>
      <c r="V652" s="172">
        <f>IFERROR(IF(ISNUMBER(FIND("decision",'Input| Setup'!$F$6)),'Input| Projects'!AD652,'Input| Projects'!N652)*'Input| Escalations'!$I$17*N652,0)</f>
        <v>0</v>
      </c>
      <c r="W652" s="172">
        <f>IFERROR(IF(ISNUMBER(FIND("decision",'Input| Setup'!$F$6)),'Input| Projects'!AE652,'Input| Projects'!O652)*'Input| Escalations'!$I$17*O652,0)</f>
        <v>0</v>
      </c>
      <c r="X652" s="175"/>
      <c r="Y652" s="172">
        <f>IF(ISNUMBER(FIND("decision",'Input| Setup'!$F$6)),'Input| Projects'!AG652,'Input| Projects'!Q652)*I652*'Input| Escalations'!$I$17</f>
        <v>0</v>
      </c>
      <c r="Z652" s="172">
        <f>IF(ISNUMBER(FIND("decision",'Input| Setup'!$F$6)),'Input| Projects'!AH652,'Input| Projects'!R652)*J652*'Input| Escalations'!$I$17</f>
        <v>0</v>
      </c>
      <c r="AA652" s="172">
        <f>IF(ISNUMBER(FIND("decision",'Input| Setup'!$F$6)),'Input| Projects'!AI652,'Input| Projects'!S652)*K652*'Input| Escalations'!$I$17</f>
        <v>0</v>
      </c>
      <c r="AB652" s="172">
        <f>IF(ISNUMBER(FIND("decision",'Input| Setup'!$F$6)),'Input| Projects'!AJ652,'Input| Projects'!T652)*L652*'Input| Escalations'!$I$17</f>
        <v>0</v>
      </c>
      <c r="AC652" s="172">
        <f>IF(ISNUMBER(FIND("decision",'Input| Setup'!$F$6)),'Input| Projects'!AK652,'Input| Projects'!U652)*M652*'Input| Escalations'!$I$17</f>
        <v>0</v>
      </c>
      <c r="AD652" s="172">
        <f>IF(ISNUMBER(FIND("decision",'Input| Setup'!$F$6)),'Input| Projects'!AL652,'Input| Projects'!V652)*N652*'Input| Escalations'!$I$17</f>
        <v>0</v>
      </c>
      <c r="AE652" s="172">
        <f>IF(ISNUMBER(FIND("decision",'Input| Setup'!$F$6)),'Input| Projects'!AM652,'Input| Projects'!W652)*O652*'Input| Escalations'!$I$17</f>
        <v>0</v>
      </c>
      <c r="AF652" s="175"/>
      <c r="AG652" s="172" cm="1">
        <f t="array" ref="AG652">IFERROR(--('Input| Projects'!$AS652="Yes")*_xlfn.SWITCH('Input| Overheads'!$C$50,"Direct costs",'Calc| Overheads Allocation'!C$8*Q652,"Internal labour",'Calc| Overheads Allocation'!C$8*Q652*'Input| Projects'!$AO652,"DNSP defined",'Calc| Overheads Allocation'!C$78*'Input| Projects'!$AV652,0),0)</f>
        <v>0</v>
      </c>
      <c r="AH652" s="172" cm="1">
        <f t="array" ref="AH652">IFERROR(--('Input| Projects'!$AS652="Yes")*_xlfn.SWITCH('Input| Overheads'!$C$50,"Direct costs",'Calc| Overheads Allocation'!D$8*R652,"Internal labour",'Calc| Overheads Allocation'!D$8*R652*'Input| Projects'!$AO652,"DNSP defined",'Calc| Overheads Allocation'!D$78*'Input| Projects'!$AV652,0),0)</f>
        <v>0</v>
      </c>
      <c r="AI652" s="172" cm="1">
        <f t="array" ref="AI652">IFERROR(--('Input| Projects'!$AS652="Yes")*_xlfn.SWITCH('Input| Overheads'!$C$50,"Direct costs",'Calc| Overheads Allocation'!E$8*S652,"Internal labour",'Calc| Overheads Allocation'!E$8*S652*'Input| Projects'!$AO652,"DNSP defined",'Calc| Overheads Allocation'!E$78*'Input| Projects'!$AV652,0),0)</f>
        <v>0</v>
      </c>
      <c r="AJ652" s="172" cm="1">
        <f t="array" ref="AJ652">IFERROR(--('Input| Projects'!$AS652="Yes")*_xlfn.SWITCH('Input| Overheads'!$C$50,"Direct costs",'Calc| Overheads Allocation'!F$8*T652,"Internal labour",'Calc| Overheads Allocation'!F$8*T652*'Input| Projects'!$AO652,"DNSP defined",'Calc| Overheads Allocation'!F$78*'Input| Projects'!$AV652,0),0)</f>
        <v>0</v>
      </c>
      <c r="AK652" s="172" cm="1">
        <f t="array" ref="AK652">IFERROR(--('Input| Projects'!$AS652="Yes")*_xlfn.SWITCH('Input| Overheads'!$C$50,"Direct costs",'Calc| Overheads Allocation'!G$8*U652,"Internal labour",'Calc| Overheads Allocation'!G$8*U652*'Input| Projects'!$AO652,"DNSP defined",'Calc| Overheads Allocation'!G$78*'Input| Projects'!$AV652,0),0)</f>
        <v>0</v>
      </c>
      <c r="AL652" s="172" cm="1">
        <f t="array" ref="AL652">IFERROR(--('Input| Projects'!$AS652="Yes")*_xlfn.SWITCH('Input| Overheads'!$C$50,"Direct costs",'Calc| Overheads Allocation'!H$8*V652,"Internal labour",'Calc| Overheads Allocation'!H$8*V652*'Input| Projects'!$AO652,"DNSP defined",'Calc| Overheads Allocation'!H$78*'Input| Projects'!$AV652,0),0)</f>
        <v>0</v>
      </c>
      <c r="AM652" s="172" cm="1">
        <f t="array" ref="AM652">IFERROR(--('Input| Projects'!$AS652="Yes")*_xlfn.SWITCH('Input| Overheads'!$C$50,"Direct costs",'Calc| Overheads Allocation'!I$8*W652,"Internal labour",'Calc| Overheads Allocation'!I$8*W652*'Input| Projects'!$AO652,"DNSP defined",'Calc| Overheads Allocation'!I$78*'Input| Projects'!$AV652,0),0)</f>
        <v>0</v>
      </c>
      <c r="AN652" s="175"/>
      <c r="AO652" s="172" cm="1">
        <f t="array" ref="AO652">IFERROR(--('Input| Projects'!$AT652="Yes")*_xlfn.SWITCH('Input| Overheads'!$C$50,"Direct costs",'Calc| Overheads Allocation'!C$9*Q652,"Internal labour",'Calc| Overheads Allocation'!C$9*Q652*'Input| Projects'!$AO652,"DNSP defined",'Calc| Overheads Allocation'!C$79*'Input| Projects'!$AW652,0),0)</f>
        <v>0</v>
      </c>
      <c r="AP652" s="172" cm="1">
        <f t="array" ref="AP652">IFERROR(--('Input| Projects'!$AT652="Yes")*_xlfn.SWITCH('Input| Overheads'!$C$50,"Direct costs",'Calc| Overheads Allocation'!D$9*R652,"Internal labour",'Calc| Overheads Allocation'!D$9*R652*'Input| Projects'!$AO652,"DNSP defined",'Calc| Overheads Allocation'!D$79*'Input| Projects'!$AW652,0),0)</f>
        <v>0</v>
      </c>
      <c r="AQ652" s="172" cm="1">
        <f t="array" ref="AQ652">IFERROR(--('Input| Projects'!$AT652="Yes")*_xlfn.SWITCH('Input| Overheads'!$C$50,"Direct costs",'Calc| Overheads Allocation'!E$9*S652,"Internal labour",'Calc| Overheads Allocation'!E$9*S652*'Input| Projects'!$AO652,"DNSP defined",'Calc| Overheads Allocation'!E$79*'Input| Projects'!$AW652,0),0)</f>
        <v>0</v>
      </c>
      <c r="AR652" s="172" cm="1">
        <f t="array" ref="AR652">IFERROR(--('Input| Projects'!$AT652="Yes")*_xlfn.SWITCH('Input| Overheads'!$C$50,"Direct costs",'Calc| Overheads Allocation'!F$9*T652,"Internal labour",'Calc| Overheads Allocation'!F$9*T652*'Input| Projects'!$AO652,"DNSP defined",'Calc| Overheads Allocation'!F$79*'Input| Projects'!$AW652,0),0)</f>
        <v>0</v>
      </c>
      <c r="AS652" s="172" cm="1">
        <f t="array" ref="AS652">IFERROR(--('Input| Projects'!$AT652="Yes")*_xlfn.SWITCH('Input| Overheads'!$C$50,"Direct costs",'Calc| Overheads Allocation'!G$9*U652,"Internal labour",'Calc| Overheads Allocation'!G$9*U652*'Input| Projects'!$AO652,"DNSP defined",'Calc| Overheads Allocation'!G$79*'Input| Projects'!$AW652,0),0)</f>
        <v>0</v>
      </c>
      <c r="AT652" s="172" cm="1">
        <f t="array" ref="AT652">IFERROR(--('Input| Projects'!$AT652="Yes")*_xlfn.SWITCH('Input| Overheads'!$C$50,"Direct costs",'Calc| Overheads Allocation'!H$9*V652,"Internal labour",'Calc| Overheads Allocation'!H$9*V652*'Input| Projects'!$AO652,"DNSP defined",'Calc| Overheads Allocation'!H$79*'Input| Projects'!$AW652,0),0)</f>
        <v>0</v>
      </c>
      <c r="AU652" s="172" cm="1">
        <f t="array" ref="AU652">IFERROR(--('Input| Projects'!$AT652="Yes")*_xlfn.SWITCH('Input| Overheads'!$C$50,"Direct costs",'Calc| Overheads Allocation'!I$9*W652,"Internal labour",'Calc| Overheads Allocation'!I$9*W652*'Input| Projects'!$AO652,"DNSP defined",'Calc| Overheads Allocation'!I$79*'Input| Projects'!$AW652,0),0)</f>
        <v>0</v>
      </c>
      <c r="AV652" s="175"/>
      <c r="AW652" s="172">
        <f t="shared" si="244"/>
        <v>0</v>
      </c>
      <c r="AX652" s="172">
        <f t="shared" si="245"/>
        <v>0</v>
      </c>
      <c r="AY652" s="172">
        <f t="shared" si="246"/>
        <v>0</v>
      </c>
      <c r="AZ652" s="172">
        <f t="shared" si="247"/>
        <v>0</v>
      </c>
      <c r="BA652" s="172">
        <f t="shared" si="248"/>
        <v>0</v>
      </c>
      <c r="BB652" s="172">
        <f t="shared" si="249"/>
        <v>0</v>
      </c>
      <c r="BC652" s="172">
        <f t="shared" si="250"/>
        <v>0</v>
      </c>
      <c r="BD652" s="176"/>
      <c r="BE652" s="172">
        <f t="shared" si="251"/>
        <v>0</v>
      </c>
      <c r="BF652" s="172">
        <f t="shared" si="252"/>
        <v>0</v>
      </c>
      <c r="BG652" s="172">
        <f t="shared" si="253"/>
        <v>0</v>
      </c>
      <c r="BH652" s="172">
        <f t="shared" si="254"/>
        <v>0</v>
      </c>
      <c r="BI652" s="172">
        <f t="shared" si="255"/>
        <v>0</v>
      </c>
      <c r="BJ652" s="172">
        <f t="shared" si="256"/>
        <v>0</v>
      </c>
      <c r="BK652" s="172">
        <f t="shared" si="257"/>
        <v>0</v>
      </c>
      <c r="BL652" s="176"/>
      <c r="BM652" s="172">
        <f t="shared" si="236"/>
        <v>0</v>
      </c>
      <c r="BN652" s="172">
        <f t="shared" si="237"/>
        <v>0</v>
      </c>
      <c r="BO652" s="172">
        <f t="shared" si="238"/>
        <v>0</v>
      </c>
      <c r="BP652" s="172">
        <f t="shared" si="239"/>
        <v>0</v>
      </c>
      <c r="BQ652" s="172">
        <f t="shared" si="240"/>
        <v>0</v>
      </c>
      <c r="BR652" s="172">
        <f t="shared" si="241"/>
        <v>0</v>
      </c>
      <c r="BS652" s="172">
        <f t="shared" si="242"/>
        <v>0</v>
      </c>
      <c r="BT652" s="55"/>
      <c r="BU652" s="158">
        <f>SUMIF('Input| Projects'!$BA$8:$CX$8,RIGHT(BU$9,3),'Input| Projects'!$BA652:$CX652)</f>
        <v>0</v>
      </c>
      <c r="BV652" s="158">
        <f>SUMIF('Input| Projects'!$BA$8:$CX$8,RIGHT(BV$9,3),'Input| Projects'!$BA652:$CX652)</f>
        <v>0</v>
      </c>
      <c r="BW652" s="79" t="str">
        <f t="shared" si="243"/>
        <v/>
      </c>
    </row>
    <row r="653" spans="2:75" x14ac:dyDescent="0.2">
      <c r="B653" s="123">
        <f>IFERROR('Input| Projects'!B653,"")</f>
        <v>644</v>
      </c>
      <c r="C653" s="160" t="str">
        <f>IFERROR(IF('Input| Projects'!C653="","",'Input| Projects'!C653),"")</f>
        <v/>
      </c>
      <c r="D653" s="160" t="str">
        <f>IFERROR(IF('Input| Projects'!D653="","",'Input| Projects'!D653),"")</f>
        <v/>
      </c>
      <c r="E653" s="53"/>
      <c r="F653" s="160" t="str">
        <f>IF(LEN('Input| Projects'!F653)&gt;0,'Input| Projects'!F653,"")</f>
        <v/>
      </c>
      <c r="G653" s="160" t="str">
        <f>IF(LEN('Input| Projects'!G653)&gt;0,'Input| Projects'!G653,"")</f>
        <v/>
      </c>
      <c r="H653" s="10"/>
      <c r="I653" s="194" cm="1">
        <f t="array" ref="I653">IF(LEN($F653)&gt;0,1+IFERROR(SUMPRODUCT(TRANSPOSE('Input| Projects'!$AO653:$AQ653),INDEX('Input| Escalations'!$F$27:$L$29,,MATCH(Q$9,'Input| Escalations'!$F$21:$L$21,0))),0),0)</f>
        <v>0</v>
      </c>
      <c r="J653" s="194" cm="1">
        <f t="array" ref="J653">IF(LEN($F653)&gt;0,1+IFERROR(SUMPRODUCT(TRANSPOSE('Input| Projects'!$AO653:$AQ653),INDEX('Input| Escalations'!$F$27:$L$29,,MATCH(R$9,'Input| Escalations'!$F$21:$L$21,0))),0),0)</f>
        <v>0</v>
      </c>
      <c r="K653" s="194" cm="1">
        <f t="array" ref="K653">IF(LEN($F653)&gt;0,1+IFERROR(SUMPRODUCT(TRANSPOSE('Input| Projects'!$AO653:$AQ653),INDEX('Input| Escalations'!$F$27:$L$29,,MATCH(S$9,'Input| Escalations'!$F$21:$L$21,0))),0),0)</f>
        <v>0</v>
      </c>
      <c r="L653" s="194" cm="1">
        <f t="array" ref="L653">IF(LEN($F653)&gt;0,1+IFERROR(SUMPRODUCT(TRANSPOSE('Input| Projects'!$AO653:$AQ653),INDEX('Input| Escalations'!$F$27:$L$29,,MATCH(T$9,'Input| Escalations'!$F$21:$L$21,0))),0),0)</f>
        <v>0</v>
      </c>
      <c r="M653" s="194" cm="1">
        <f t="array" ref="M653">IF(LEN($F653)&gt;0,1+IFERROR(SUMPRODUCT(TRANSPOSE('Input| Projects'!$AO653:$AQ653),INDEX('Input| Escalations'!$F$27:$L$29,,MATCH(U$9,'Input| Escalations'!$F$21:$L$21,0))),0),0)</f>
        <v>0</v>
      </c>
      <c r="N653" s="194" cm="1">
        <f t="array" ref="N653">IF(LEN($F653)&gt;0,1+IFERROR(SUMPRODUCT(TRANSPOSE('Input| Projects'!$AO653:$AQ653),INDEX('Input| Escalations'!$F$27:$L$29,,MATCH(V$9,'Input| Escalations'!$F$21:$L$21,0))),0),0)</f>
        <v>0</v>
      </c>
      <c r="O653" s="194" cm="1">
        <f t="array" ref="O653">IF(LEN($F653)&gt;0,1+IFERROR(SUMPRODUCT(TRANSPOSE('Input| Projects'!$AO653:$AQ653),INDEX('Input| Escalations'!$F$27:$L$29,,MATCH(W$9,'Input| Escalations'!$F$21:$L$21,0))),0),0)</f>
        <v>0</v>
      </c>
      <c r="P653" s="10"/>
      <c r="Q653" s="172">
        <f>IFERROR(IF(ISNUMBER(FIND("decision",'Input| Setup'!$F$6)),'Input| Projects'!Y653,'Input| Projects'!I653)*'Input| Escalations'!$I$17*I653,0)</f>
        <v>0</v>
      </c>
      <c r="R653" s="172">
        <f>IFERROR(IF(ISNUMBER(FIND("decision",'Input| Setup'!$F$6)),'Input| Projects'!Z653,'Input| Projects'!J653)*'Input| Escalations'!$I$17*J653,0)</f>
        <v>0</v>
      </c>
      <c r="S653" s="172">
        <f>IFERROR(IF(ISNUMBER(FIND("decision",'Input| Setup'!$F$6)),'Input| Projects'!AA653,'Input| Projects'!K653)*'Input| Escalations'!$I$17*K653,0)</f>
        <v>0</v>
      </c>
      <c r="T653" s="172">
        <f>IFERROR(IF(ISNUMBER(FIND("decision",'Input| Setup'!$F$6)),'Input| Projects'!AB653,'Input| Projects'!L653)*'Input| Escalations'!$I$17*L653,0)</f>
        <v>0</v>
      </c>
      <c r="U653" s="172">
        <f>IFERROR(IF(ISNUMBER(FIND("decision",'Input| Setup'!$F$6)),'Input| Projects'!AC653,'Input| Projects'!M653)*'Input| Escalations'!$I$17*M653,0)</f>
        <v>0</v>
      </c>
      <c r="V653" s="172">
        <f>IFERROR(IF(ISNUMBER(FIND("decision",'Input| Setup'!$F$6)),'Input| Projects'!AD653,'Input| Projects'!N653)*'Input| Escalations'!$I$17*N653,0)</f>
        <v>0</v>
      </c>
      <c r="W653" s="172">
        <f>IFERROR(IF(ISNUMBER(FIND("decision",'Input| Setup'!$F$6)),'Input| Projects'!AE653,'Input| Projects'!O653)*'Input| Escalations'!$I$17*O653,0)</f>
        <v>0</v>
      </c>
      <c r="X653" s="175"/>
      <c r="Y653" s="172">
        <f>IF(ISNUMBER(FIND("decision",'Input| Setup'!$F$6)),'Input| Projects'!AG653,'Input| Projects'!Q653)*I653*'Input| Escalations'!$I$17</f>
        <v>0</v>
      </c>
      <c r="Z653" s="172">
        <f>IF(ISNUMBER(FIND("decision",'Input| Setup'!$F$6)),'Input| Projects'!AH653,'Input| Projects'!R653)*J653*'Input| Escalations'!$I$17</f>
        <v>0</v>
      </c>
      <c r="AA653" s="172">
        <f>IF(ISNUMBER(FIND("decision",'Input| Setup'!$F$6)),'Input| Projects'!AI653,'Input| Projects'!S653)*K653*'Input| Escalations'!$I$17</f>
        <v>0</v>
      </c>
      <c r="AB653" s="172">
        <f>IF(ISNUMBER(FIND("decision",'Input| Setup'!$F$6)),'Input| Projects'!AJ653,'Input| Projects'!T653)*L653*'Input| Escalations'!$I$17</f>
        <v>0</v>
      </c>
      <c r="AC653" s="172">
        <f>IF(ISNUMBER(FIND("decision",'Input| Setup'!$F$6)),'Input| Projects'!AK653,'Input| Projects'!U653)*M653*'Input| Escalations'!$I$17</f>
        <v>0</v>
      </c>
      <c r="AD653" s="172">
        <f>IF(ISNUMBER(FIND("decision",'Input| Setup'!$F$6)),'Input| Projects'!AL653,'Input| Projects'!V653)*N653*'Input| Escalations'!$I$17</f>
        <v>0</v>
      </c>
      <c r="AE653" s="172">
        <f>IF(ISNUMBER(FIND("decision",'Input| Setup'!$F$6)),'Input| Projects'!AM653,'Input| Projects'!W653)*O653*'Input| Escalations'!$I$17</f>
        <v>0</v>
      </c>
      <c r="AF653" s="175"/>
      <c r="AG653" s="172" cm="1">
        <f t="array" ref="AG653">IFERROR(--('Input| Projects'!$AS653="Yes")*_xlfn.SWITCH('Input| Overheads'!$C$50,"Direct costs",'Calc| Overheads Allocation'!C$8*Q653,"Internal labour",'Calc| Overheads Allocation'!C$8*Q653*'Input| Projects'!$AO653,"DNSP defined",'Calc| Overheads Allocation'!C$78*'Input| Projects'!$AV653,0),0)</f>
        <v>0</v>
      </c>
      <c r="AH653" s="172" cm="1">
        <f t="array" ref="AH653">IFERROR(--('Input| Projects'!$AS653="Yes")*_xlfn.SWITCH('Input| Overheads'!$C$50,"Direct costs",'Calc| Overheads Allocation'!D$8*R653,"Internal labour",'Calc| Overheads Allocation'!D$8*R653*'Input| Projects'!$AO653,"DNSP defined",'Calc| Overheads Allocation'!D$78*'Input| Projects'!$AV653,0),0)</f>
        <v>0</v>
      </c>
      <c r="AI653" s="172" cm="1">
        <f t="array" ref="AI653">IFERROR(--('Input| Projects'!$AS653="Yes")*_xlfn.SWITCH('Input| Overheads'!$C$50,"Direct costs",'Calc| Overheads Allocation'!E$8*S653,"Internal labour",'Calc| Overheads Allocation'!E$8*S653*'Input| Projects'!$AO653,"DNSP defined",'Calc| Overheads Allocation'!E$78*'Input| Projects'!$AV653,0),0)</f>
        <v>0</v>
      </c>
      <c r="AJ653" s="172" cm="1">
        <f t="array" ref="AJ653">IFERROR(--('Input| Projects'!$AS653="Yes")*_xlfn.SWITCH('Input| Overheads'!$C$50,"Direct costs",'Calc| Overheads Allocation'!F$8*T653,"Internal labour",'Calc| Overheads Allocation'!F$8*T653*'Input| Projects'!$AO653,"DNSP defined",'Calc| Overheads Allocation'!F$78*'Input| Projects'!$AV653,0),0)</f>
        <v>0</v>
      </c>
      <c r="AK653" s="172" cm="1">
        <f t="array" ref="AK653">IFERROR(--('Input| Projects'!$AS653="Yes")*_xlfn.SWITCH('Input| Overheads'!$C$50,"Direct costs",'Calc| Overheads Allocation'!G$8*U653,"Internal labour",'Calc| Overheads Allocation'!G$8*U653*'Input| Projects'!$AO653,"DNSP defined",'Calc| Overheads Allocation'!G$78*'Input| Projects'!$AV653,0),0)</f>
        <v>0</v>
      </c>
      <c r="AL653" s="172" cm="1">
        <f t="array" ref="AL653">IFERROR(--('Input| Projects'!$AS653="Yes")*_xlfn.SWITCH('Input| Overheads'!$C$50,"Direct costs",'Calc| Overheads Allocation'!H$8*V653,"Internal labour",'Calc| Overheads Allocation'!H$8*V653*'Input| Projects'!$AO653,"DNSP defined",'Calc| Overheads Allocation'!H$78*'Input| Projects'!$AV653,0),0)</f>
        <v>0</v>
      </c>
      <c r="AM653" s="172" cm="1">
        <f t="array" ref="AM653">IFERROR(--('Input| Projects'!$AS653="Yes")*_xlfn.SWITCH('Input| Overheads'!$C$50,"Direct costs",'Calc| Overheads Allocation'!I$8*W653,"Internal labour",'Calc| Overheads Allocation'!I$8*W653*'Input| Projects'!$AO653,"DNSP defined",'Calc| Overheads Allocation'!I$78*'Input| Projects'!$AV653,0),0)</f>
        <v>0</v>
      </c>
      <c r="AN653" s="175"/>
      <c r="AO653" s="172" cm="1">
        <f t="array" ref="AO653">IFERROR(--('Input| Projects'!$AT653="Yes")*_xlfn.SWITCH('Input| Overheads'!$C$50,"Direct costs",'Calc| Overheads Allocation'!C$9*Q653,"Internal labour",'Calc| Overheads Allocation'!C$9*Q653*'Input| Projects'!$AO653,"DNSP defined",'Calc| Overheads Allocation'!C$79*'Input| Projects'!$AW653,0),0)</f>
        <v>0</v>
      </c>
      <c r="AP653" s="172" cm="1">
        <f t="array" ref="AP653">IFERROR(--('Input| Projects'!$AT653="Yes")*_xlfn.SWITCH('Input| Overheads'!$C$50,"Direct costs",'Calc| Overheads Allocation'!D$9*R653,"Internal labour",'Calc| Overheads Allocation'!D$9*R653*'Input| Projects'!$AO653,"DNSP defined",'Calc| Overheads Allocation'!D$79*'Input| Projects'!$AW653,0),0)</f>
        <v>0</v>
      </c>
      <c r="AQ653" s="172" cm="1">
        <f t="array" ref="AQ653">IFERROR(--('Input| Projects'!$AT653="Yes")*_xlfn.SWITCH('Input| Overheads'!$C$50,"Direct costs",'Calc| Overheads Allocation'!E$9*S653,"Internal labour",'Calc| Overheads Allocation'!E$9*S653*'Input| Projects'!$AO653,"DNSP defined",'Calc| Overheads Allocation'!E$79*'Input| Projects'!$AW653,0),0)</f>
        <v>0</v>
      </c>
      <c r="AR653" s="172" cm="1">
        <f t="array" ref="AR653">IFERROR(--('Input| Projects'!$AT653="Yes")*_xlfn.SWITCH('Input| Overheads'!$C$50,"Direct costs",'Calc| Overheads Allocation'!F$9*T653,"Internal labour",'Calc| Overheads Allocation'!F$9*T653*'Input| Projects'!$AO653,"DNSP defined",'Calc| Overheads Allocation'!F$79*'Input| Projects'!$AW653,0),0)</f>
        <v>0</v>
      </c>
      <c r="AS653" s="172" cm="1">
        <f t="array" ref="AS653">IFERROR(--('Input| Projects'!$AT653="Yes")*_xlfn.SWITCH('Input| Overheads'!$C$50,"Direct costs",'Calc| Overheads Allocation'!G$9*U653,"Internal labour",'Calc| Overheads Allocation'!G$9*U653*'Input| Projects'!$AO653,"DNSP defined",'Calc| Overheads Allocation'!G$79*'Input| Projects'!$AW653,0),0)</f>
        <v>0</v>
      </c>
      <c r="AT653" s="172" cm="1">
        <f t="array" ref="AT653">IFERROR(--('Input| Projects'!$AT653="Yes")*_xlfn.SWITCH('Input| Overheads'!$C$50,"Direct costs",'Calc| Overheads Allocation'!H$9*V653,"Internal labour",'Calc| Overheads Allocation'!H$9*V653*'Input| Projects'!$AO653,"DNSP defined",'Calc| Overheads Allocation'!H$79*'Input| Projects'!$AW653,0),0)</f>
        <v>0</v>
      </c>
      <c r="AU653" s="172" cm="1">
        <f t="array" ref="AU653">IFERROR(--('Input| Projects'!$AT653="Yes")*_xlfn.SWITCH('Input| Overheads'!$C$50,"Direct costs",'Calc| Overheads Allocation'!I$9*W653,"Internal labour",'Calc| Overheads Allocation'!I$9*W653*'Input| Projects'!$AO653,"DNSP defined",'Calc| Overheads Allocation'!I$79*'Input| Projects'!$AW653,0),0)</f>
        <v>0</v>
      </c>
      <c r="AV653" s="175"/>
      <c r="AW653" s="172">
        <f t="shared" si="244"/>
        <v>0</v>
      </c>
      <c r="AX653" s="172">
        <f t="shared" si="245"/>
        <v>0</v>
      </c>
      <c r="AY653" s="172">
        <f t="shared" si="246"/>
        <v>0</v>
      </c>
      <c r="AZ653" s="172">
        <f t="shared" si="247"/>
        <v>0</v>
      </c>
      <c r="BA653" s="172">
        <f t="shared" si="248"/>
        <v>0</v>
      </c>
      <c r="BB653" s="172">
        <f t="shared" si="249"/>
        <v>0</v>
      </c>
      <c r="BC653" s="172">
        <f t="shared" si="250"/>
        <v>0</v>
      </c>
      <c r="BD653" s="176"/>
      <c r="BE653" s="172">
        <f t="shared" si="251"/>
        <v>0</v>
      </c>
      <c r="BF653" s="172">
        <f t="shared" si="252"/>
        <v>0</v>
      </c>
      <c r="BG653" s="172">
        <f t="shared" si="253"/>
        <v>0</v>
      </c>
      <c r="BH653" s="172">
        <f t="shared" si="254"/>
        <v>0</v>
      </c>
      <c r="BI653" s="172">
        <f t="shared" si="255"/>
        <v>0</v>
      </c>
      <c r="BJ653" s="172">
        <f t="shared" si="256"/>
        <v>0</v>
      </c>
      <c r="BK653" s="172">
        <f t="shared" si="257"/>
        <v>0</v>
      </c>
      <c r="BL653" s="176"/>
      <c r="BM653" s="172">
        <f t="shared" si="236"/>
        <v>0</v>
      </c>
      <c r="BN653" s="172">
        <f t="shared" si="237"/>
        <v>0</v>
      </c>
      <c r="BO653" s="172">
        <f t="shared" si="238"/>
        <v>0</v>
      </c>
      <c r="BP653" s="172">
        <f t="shared" si="239"/>
        <v>0</v>
      </c>
      <c r="BQ653" s="172">
        <f t="shared" si="240"/>
        <v>0</v>
      </c>
      <c r="BR653" s="172">
        <f t="shared" si="241"/>
        <v>0</v>
      </c>
      <c r="BS653" s="172">
        <f t="shared" si="242"/>
        <v>0</v>
      </c>
      <c r="BT653" s="55"/>
      <c r="BU653" s="158">
        <f>SUMIF('Input| Projects'!$BA$8:$CX$8,RIGHT(BU$9,3),'Input| Projects'!$BA653:$CX653)</f>
        <v>0</v>
      </c>
      <c r="BV653" s="158">
        <f>SUMIF('Input| Projects'!$BA$8:$CX$8,RIGHT(BV$9,3),'Input| Projects'!$BA653:$CX653)</f>
        <v>0</v>
      </c>
      <c r="BW653" s="79" t="str">
        <f t="shared" si="243"/>
        <v/>
      </c>
    </row>
    <row r="654" spans="2:75" x14ac:dyDescent="0.2">
      <c r="B654" s="123">
        <f>IFERROR('Input| Projects'!B654,"")</f>
        <v>645</v>
      </c>
      <c r="C654" s="160" t="str">
        <f>IFERROR(IF('Input| Projects'!C654="","",'Input| Projects'!C654),"")</f>
        <v/>
      </c>
      <c r="D654" s="160" t="str">
        <f>IFERROR(IF('Input| Projects'!D654="","",'Input| Projects'!D654),"")</f>
        <v/>
      </c>
      <c r="E654" s="53"/>
      <c r="F654" s="160" t="str">
        <f>IF(LEN('Input| Projects'!F654)&gt;0,'Input| Projects'!F654,"")</f>
        <v/>
      </c>
      <c r="G654" s="160" t="str">
        <f>IF(LEN('Input| Projects'!G654)&gt;0,'Input| Projects'!G654,"")</f>
        <v/>
      </c>
      <c r="H654" s="10"/>
      <c r="I654" s="194" cm="1">
        <f t="array" ref="I654">IF(LEN($F654)&gt;0,1+IFERROR(SUMPRODUCT(TRANSPOSE('Input| Projects'!$AO654:$AQ654),INDEX('Input| Escalations'!$F$27:$L$29,,MATCH(Q$9,'Input| Escalations'!$F$21:$L$21,0))),0),0)</f>
        <v>0</v>
      </c>
      <c r="J654" s="194" cm="1">
        <f t="array" ref="J654">IF(LEN($F654)&gt;0,1+IFERROR(SUMPRODUCT(TRANSPOSE('Input| Projects'!$AO654:$AQ654),INDEX('Input| Escalations'!$F$27:$L$29,,MATCH(R$9,'Input| Escalations'!$F$21:$L$21,0))),0),0)</f>
        <v>0</v>
      </c>
      <c r="K654" s="194" cm="1">
        <f t="array" ref="K654">IF(LEN($F654)&gt;0,1+IFERROR(SUMPRODUCT(TRANSPOSE('Input| Projects'!$AO654:$AQ654),INDEX('Input| Escalations'!$F$27:$L$29,,MATCH(S$9,'Input| Escalations'!$F$21:$L$21,0))),0),0)</f>
        <v>0</v>
      </c>
      <c r="L654" s="194" cm="1">
        <f t="array" ref="L654">IF(LEN($F654)&gt;0,1+IFERROR(SUMPRODUCT(TRANSPOSE('Input| Projects'!$AO654:$AQ654),INDEX('Input| Escalations'!$F$27:$L$29,,MATCH(T$9,'Input| Escalations'!$F$21:$L$21,0))),0),0)</f>
        <v>0</v>
      </c>
      <c r="M654" s="194" cm="1">
        <f t="array" ref="M654">IF(LEN($F654)&gt;0,1+IFERROR(SUMPRODUCT(TRANSPOSE('Input| Projects'!$AO654:$AQ654),INDEX('Input| Escalations'!$F$27:$L$29,,MATCH(U$9,'Input| Escalations'!$F$21:$L$21,0))),0),0)</f>
        <v>0</v>
      </c>
      <c r="N654" s="194" cm="1">
        <f t="array" ref="N654">IF(LEN($F654)&gt;0,1+IFERROR(SUMPRODUCT(TRANSPOSE('Input| Projects'!$AO654:$AQ654),INDEX('Input| Escalations'!$F$27:$L$29,,MATCH(V$9,'Input| Escalations'!$F$21:$L$21,0))),0),0)</f>
        <v>0</v>
      </c>
      <c r="O654" s="194" cm="1">
        <f t="array" ref="O654">IF(LEN($F654)&gt;0,1+IFERROR(SUMPRODUCT(TRANSPOSE('Input| Projects'!$AO654:$AQ654),INDEX('Input| Escalations'!$F$27:$L$29,,MATCH(W$9,'Input| Escalations'!$F$21:$L$21,0))),0),0)</f>
        <v>0</v>
      </c>
      <c r="P654" s="10"/>
      <c r="Q654" s="172">
        <f>IFERROR(IF(ISNUMBER(FIND("decision",'Input| Setup'!$F$6)),'Input| Projects'!Y654,'Input| Projects'!I654)*'Input| Escalations'!$I$17*I654,0)</f>
        <v>0</v>
      </c>
      <c r="R654" s="172">
        <f>IFERROR(IF(ISNUMBER(FIND("decision",'Input| Setup'!$F$6)),'Input| Projects'!Z654,'Input| Projects'!J654)*'Input| Escalations'!$I$17*J654,0)</f>
        <v>0</v>
      </c>
      <c r="S654" s="172">
        <f>IFERROR(IF(ISNUMBER(FIND("decision",'Input| Setup'!$F$6)),'Input| Projects'!AA654,'Input| Projects'!K654)*'Input| Escalations'!$I$17*K654,0)</f>
        <v>0</v>
      </c>
      <c r="T654" s="172">
        <f>IFERROR(IF(ISNUMBER(FIND("decision",'Input| Setup'!$F$6)),'Input| Projects'!AB654,'Input| Projects'!L654)*'Input| Escalations'!$I$17*L654,0)</f>
        <v>0</v>
      </c>
      <c r="U654" s="172">
        <f>IFERROR(IF(ISNUMBER(FIND("decision",'Input| Setup'!$F$6)),'Input| Projects'!AC654,'Input| Projects'!M654)*'Input| Escalations'!$I$17*M654,0)</f>
        <v>0</v>
      </c>
      <c r="V654" s="172">
        <f>IFERROR(IF(ISNUMBER(FIND("decision",'Input| Setup'!$F$6)),'Input| Projects'!AD654,'Input| Projects'!N654)*'Input| Escalations'!$I$17*N654,0)</f>
        <v>0</v>
      </c>
      <c r="W654" s="172">
        <f>IFERROR(IF(ISNUMBER(FIND("decision",'Input| Setup'!$F$6)),'Input| Projects'!AE654,'Input| Projects'!O654)*'Input| Escalations'!$I$17*O654,0)</f>
        <v>0</v>
      </c>
      <c r="X654" s="175"/>
      <c r="Y654" s="172">
        <f>IF(ISNUMBER(FIND("decision",'Input| Setup'!$F$6)),'Input| Projects'!AG654,'Input| Projects'!Q654)*I654*'Input| Escalations'!$I$17</f>
        <v>0</v>
      </c>
      <c r="Z654" s="172">
        <f>IF(ISNUMBER(FIND("decision",'Input| Setup'!$F$6)),'Input| Projects'!AH654,'Input| Projects'!R654)*J654*'Input| Escalations'!$I$17</f>
        <v>0</v>
      </c>
      <c r="AA654" s="172">
        <f>IF(ISNUMBER(FIND("decision",'Input| Setup'!$F$6)),'Input| Projects'!AI654,'Input| Projects'!S654)*K654*'Input| Escalations'!$I$17</f>
        <v>0</v>
      </c>
      <c r="AB654" s="172">
        <f>IF(ISNUMBER(FIND("decision",'Input| Setup'!$F$6)),'Input| Projects'!AJ654,'Input| Projects'!T654)*L654*'Input| Escalations'!$I$17</f>
        <v>0</v>
      </c>
      <c r="AC654" s="172">
        <f>IF(ISNUMBER(FIND("decision",'Input| Setup'!$F$6)),'Input| Projects'!AK654,'Input| Projects'!U654)*M654*'Input| Escalations'!$I$17</f>
        <v>0</v>
      </c>
      <c r="AD654" s="172">
        <f>IF(ISNUMBER(FIND("decision",'Input| Setup'!$F$6)),'Input| Projects'!AL654,'Input| Projects'!V654)*N654*'Input| Escalations'!$I$17</f>
        <v>0</v>
      </c>
      <c r="AE654" s="172">
        <f>IF(ISNUMBER(FIND("decision",'Input| Setup'!$F$6)),'Input| Projects'!AM654,'Input| Projects'!W654)*O654*'Input| Escalations'!$I$17</f>
        <v>0</v>
      </c>
      <c r="AF654" s="175"/>
      <c r="AG654" s="172" cm="1">
        <f t="array" ref="AG654">IFERROR(--('Input| Projects'!$AS654="Yes")*_xlfn.SWITCH('Input| Overheads'!$C$50,"Direct costs",'Calc| Overheads Allocation'!C$8*Q654,"Internal labour",'Calc| Overheads Allocation'!C$8*Q654*'Input| Projects'!$AO654,"DNSP defined",'Calc| Overheads Allocation'!C$78*'Input| Projects'!$AV654,0),0)</f>
        <v>0</v>
      </c>
      <c r="AH654" s="172" cm="1">
        <f t="array" ref="AH654">IFERROR(--('Input| Projects'!$AS654="Yes")*_xlfn.SWITCH('Input| Overheads'!$C$50,"Direct costs",'Calc| Overheads Allocation'!D$8*R654,"Internal labour",'Calc| Overheads Allocation'!D$8*R654*'Input| Projects'!$AO654,"DNSP defined",'Calc| Overheads Allocation'!D$78*'Input| Projects'!$AV654,0),0)</f>
        <v>0</v>
      </c>
      <c r="AI654" s="172" cm="1">
        <f t="array" ref="AI654">IFERROR(--('Input| Projects'!$AS654="Yes")*_xlfn.SWITCH('Input| Overheads'!$C$50,"Direct costs",'Calc| Overheads Allocation'!E$8*S654,"Internal labour",'Calc| Overheads Allocation'!E$8*S654*'Input| Projects'!$AO654,"DNSP defined",'Calc| Overheads Allocation'!E$78*'Input| Projects'!$AV654,0),0)</f>
        <v>0</v>
      </c>
      <c r="AJ654" s="172" cm="1">
        <f t="array" ref="AJ654">IFERROR(--('Input| Projects'!$AS654="Yes")*_xlfn.SWITCH('Input| Overheads'!$C$50,"Direct costs",'Calc| Overheads Allocation'!F$8*T654,"Internal labour",'Calc| Overheads Allocation'!F$8*T654*'Input| Projects'!$AO654,"DNSP defined",'Calc| Overheads Allocation'!F$78*'Input| Projects'!$AV654,0),0)</f>
        <v>0</v>
      </c>
      <c r="AK654" s="172" cm="1">
        <f t="array" ref="AK654">IFERROR(--('Input| Projects'!$AS654="Yes")*_xlfn.SWITCH('Input| Overheads'!$C$50,"Direct costs",'Calc| Overheads Allocation'!G$8*U654,"Internal labour",'Calc| Overheads Allocation'!G$8*U654*'Input| Projects'!$AO654,"DNSP defined",'Calc| Overheads Allocation'!G$78*'Input| Projects'!$AV654,0),0)</f>
        <v>0</v>
      </c>
      <c r="AL654" s="172" cm="1">
        <f t="array" ref="AL654">IFERROR(--('Input| Projects'!$AS654="Yes")*_xlfn.SWITCH('Input| Overheads'!$C$50,"Direct costs",'Calc| Overheads Allocation'!H$8*V654,"Internal labour",'Calc| Overheads Allocation'!H$8*V654*'Input| Projects'!$AO654,"DNSP defined",'Calc| Overheads Allocation'!H$78*'Input| Projects'!$AV654,0),0)</f>
        <v>0</v>
      </c>
      <c r="AM654" s="172" cm="1">
        <f t="array" ref="AM654">IFERROR(--('Input| Projects'!$AS654="Yes")*_xlfn.SWITCH('Input| Overheads'!$C$50,"Direct costs",'Calc| Overheads Allocation'!I$8*W654,"Internal labour",'Calc| Overheads Allocation'!I$8*W654*'Input| Projects'!$AO654,"DNSP defined",'Calc| Overheads Allocation'!I$78*'Input| Projects'!$AV654,0),0)</f>
        <v>0</v>
      </c>
      <c r="AN654" s="175"/>
      <c r="AO654" s="172" cm="1">
        <f t="array" ref="AO654">IFERROR(--('Input| Projects'!$AT654="Yes")*_xlfn.SWITCH('Input| Overheads'!$C$50,"Direct costs",'Calc| Overheads Allocation'!C$9*Q654,"Internal labour",'Calc| Overheads Allocation'!C$9*Q654*'Input| Projects'!$AO654,"DNSP defined",'Calc| Overheads Allocation'!C$79*'Input| Projects'!$AW654,0),0)</f>
        <v>0</v>
      </c>
      <c r="AP654" s="172" cm="1">
        <f t="array" ref="AP654">IFERROR(--('Input| Projects'!$AT654="Yes")*_xlfn.SWITCH('Input| Overheads'!$C$50,"Direct costs",'Calc| Overheads Allocation'!D$9*R654,"Internal labour",'Calc| Overheads Allocation'!D$9*R654*'Input| Projects'!$AO654,"DNSP defined",'Calc| Overheads Allocation'!D$79*'Input| Projects'!$AW654,0),0)</f>
        <v>0</v>
      </c>
      <c r="AQ654" s="172" cm="1">
        <f t="array" ref="AQ654">IFERROR(--('Input| Projects'!$AT654="Yes")*_xlfn.SWITCH('Input| Overheads'!$C$50,"Direct costs",'Calc| Overheads Allocation'!E$9*S654,"Internal labour",'Calc| Overheads Allocation'!E$9*S654*'Input| Projects'!$AO654,"DNSP defined",'Calc| Overheads Allocation'!E$79*'Input| Projects'!$AW654,0),0)</f>
        <v>0</v>
      </c>
      <c r="AR654" s="172" cm="1">
        <f t="array" ref="AR654">IFERROR(--('Input| Projects'!$AT654="Yes")*_xlfn.SWITCH('Input| Overheads'!$C$50,"Direct costs",'Calc| Overheads Allocation'!F$9*T654,"Internal labour",'Calc| Overheads Allocation'!F$9*T654*'Input| Projects'!$AO654,"DNSP defined",'Calc| Overheads Allocation'!F$79*'Input| Projects'!$AW654,0),0)</f>
        <v>0</v>
      </c>
      <c r="AS654" s="172" cm="1">
        <f t="array" ref="AS654">IFERROR(--('Input| Projects'!$AT654="Yes")*_xlfn.SWITCH('Input| Overheads'!$C$50,"Direct costs",'Calc| Overheads Allocation'!G$9*U654,"Internal labour",'Calc| Overheads Allocation'!G$9*U654*'Input| Projects'!$AO654,"DNSP defined",'Calc| Overheads Allocation'!G$79*'Input| Projects'!$AW654,0),0)</f>
        <v>0</v>
      </c>
      <c r="AT654" s="172" cm="1">
        <f t="array" ref="AT654">IFERROR(--('Input| Projects'!$AT654="Yes")*_xlfn.SWITCH('Input| Overheads'!$C$50,"Direct costs",'Calc| Overheads Allocation'!H$9*V654,"Internal labour",'Calc| Overheads Allocation'!H$9*V654*'Input| Projects'!$AO654,"DNSP defined",'Calc| Overheads Allocation'!H$79*'Input| Projects'!$AW654,0),0)</f>
        <v>0</v>
      </c>
      <c r="AU654" s="172" cm="1">
        <f t="array" ref="AU654">IFERROR(--('Input| Projects'!$AT654="Yes")*_xlfn.SWITCH('Input| Overheads'!$C$50,"Direct costs",'Calc| Overheads Allocation'!I$9*W654,"Internal labour",'Calc| Overheads Allocation'!I$9*W654*'Input| Projects'!$AO654,"DNSP defined",'Calc| Overheads Allocation'!I$79*'Input| Projects'!$AW654,0),0)</f>
        <v>0</v>
      </c>
      <c r="AV654" s="175"/>
      <c r="AW654" s="172">
        <f t="shared" si="244"/>
        <v>0</v>
      </c>
      <c r="AX654" s="172">
        <f t="shared" si="245"/>
        <v>0</v>
      </c>
      <c r="AY654" s="172">
        <f t="shared" si="246"/>
        <v>0</v>
      </c>
      <c r="AZ654" s="172">
        <f t="shared" si="247"/>
        <v>0</v>
      </c>
      <c r="BA654" s="172">
        <f t="shared" si="248"/>
        <v>0</v>
      </c>
      <c r="BB654" s="172">
        <f t="shared" si="249"/>
        <v>0</v>
      </c>
      <c r="BC654" s="172">
        <f t="shared" si="250"/>
        <v>0</v>
      </c>
      <c r="BD654" s="176"/>
      <c r="BE654" s="172">
        <f t="shared" si="251"/>
        <v>0</v>
      </c>
      <c r="BF654" s="172">
        <f t="shared" si="252"/>
        <v>0</v>
      </c>
      <c r="BG654" s="172">
        <f t="shared" si="253"/>
        <v>0</v>
      </c>
      <c r="BH654" s="172">
        <f t="shared" si="254"/>
        <v>0</v>
      </c>
      <c r="BI654" s="172">
        <f t="shared" si="255"/>
        <v>0</v>
      </c>
      <c r="BJ654" s="172">
        <f t="shared" si="256"/>
        <v>0</v>
      </c>
      <c r="BK654" s="172">
        <f t="shared" si="257"/>
        <v>0</v>
      </c>
      <c r="BL654" s="176"/>
      <c r="BM654" s="172">
        <f t="shared" si="236"/>
        <v>0</v>
      </c>
      <c r="BN654" s="172">
        <f t="shared" si="237"/>
        <v>0</v>
      </c>
      <c r="BO654" s="172">
        <f t="shared" si="238"/>
        <v>0</v>
      </c>
      <c r="BP654" s="172">
        <f t="shared" si="239"/>
        <v>0</v>
      </c>
      <c r="BQ654" s="172">
        <f t="shared" si="240"/>
        <v>0</v>
      </c>
      <c r="BR654" s="172">
        <f t="shared" si="241"/>
        <v>0</v>
      </c>
      <c r="BS654" s="172">
        <f t="shared" si="242"/>
        <v>0</v>
      </c>
      <c r="BT654" s="55"/>
      <c r="BU654" s="158">
        <f>SUMIF('Input| Projects'!$BA$8:$CX$8,RIGHT(BU$9,3),'Input| Projects'!$BA654:$CX654)</f>
        <v>0</v>
      </c>
      <c r="BV654" s="158">
        <f>SUMIF('Input| Projects'!$BA$8:$CX$8,RIGHT(BV$9,3),'Input| Projects'!$BA654:$CX654)</f>
        <v>0</v>
      </c>
      <c r="BW654" s="79" t="str">
        <f t="shared" si="243"/>
        <v/>
      </c>
    </row>
    <row r="655" spans="2:75" x14ac:dyDescent="0.2">
      <c r="B655" s="123">
        <f>IFERROR('Input| Projects'!B655,"")</f>
        <v>646</v>
      </c>
      <c r="C655" s="160" t="str">
        <f>IFERROR(IF('Input| Projects'!C655="","",'Input| Projects'!C655),"")</f>
        <v/>
      </c>
      <c r="D655" s="160" t="str">
        <f>IFERROR(IF('Input| Projects'!D655="","",'Input| Projects'!D655),"")</f>
        <v/>
      </c>
      <c r="E655" s="53"/>
      <c r="F655" s="160" t="str">
        <f>IF(LEN('Input| Projects'!F655)&gt;0,'Input| Projects'!F655,"")</f>
        <v/>
      </c>
      <c r="G655" s="160" t="str">
        <f>IF(LEN('Input| Projects'!G655)&gt;0,'Input| Projects'!G655,"")</f>
        <v/>
      </c>
      <c r="H655" s="10"/>
      <c r="I655" s="194" cm="1">
        <f t="array" ref="I655">IF(LEN($F655)&gt;0,1+IFERROR(SUMPRODUCT(TRANSPOSE('Input| Projects'!$AO655:$AQ655),INDEX('Input| Escalations'!$F$27:$L$29,,MATCH(Q$9,'Input| Escalations'!$F$21:$L$21,0))),0),0)</f>
        <v>0</v>
      </c>
      <c r="J655" s="194" cm="1">
        <f t="array" ref="J655">IF(LEN($F655)&gt;0,1+IFERROR(SUMPRODUCT(TRANSPOSE('Input| Projects'!$AO655:$AQ655),INDEX('Input| Escalations'!$F$27:$L$29,,MATCH(R$9,'Input| Escalations'!$F$21:$L$21,0))),0),0)</f>
        <v>0</v>
      </c>
      <c r="K655" s="194" cm="1">
        <f t="array" ref="K655">IF(LEN($F655)&gt;0,1+IFERROR(SUMPRODUCT(TRANSPOSE('Input| Projects'!$AO655:$AQ655),INDEX('Input| Escalations'!$F$27:$L$29,,MATCH(S$9,'Input| Escalations'!$F$21:$L$21,0))),0),0)</f>
        <v>0</v>
      </c>
      <c r="L655" s="194" cm="1">
        <f t="array" ref="L655">IF(LEN($F655)&gt;0,1+IFERROR(SUMPRODUCT(TRANSPOSE('Input| Projects'!$AO655:$AQ655),INDEX('Input| Escalations'!$F$27:$L$29,,MATCH(T$9,'Input| Escalations'!$F$21:$L$21,0))),0),0)</f>
        <v>0</v>
      </c>
      <c r="M655" s="194" cm="1">
        <f t="array" ref="M655">IF(LEN($F655)&gt;0,1+IFERROR(SUMPRODUCT(TRANSPOSE('Input| Projects'!$AO655:$AQ655),INDEX('Input| Escalations'!$F$27:$L$29,,MATCH(U$9,'Input| Escalations'!$F$21:$L$21,0))),0),0)</f>
        <v>0</v>
      </c>
      <c r="N655" s="194" cm="1">
        <f t="array" ref="N655">IF(LEN($F655)&gt;0,1+IFERROR(SUMPRODUCT(TRANSPOSE('Input| Projects'!$AO655:$AQ655),INDEX('Input| Escalations'!$F$27:$L$29,,MATCH(V$9,'Input| Escalations'!$F$21:$L$21,0))),0),0)</f>
        <v>0</v>
      </c>
      <c r="O655" s="194" cm="1">
        <f t="array" ref="O655">IF(LEN($F655)&gt;0,1+IFERROR(SUMPRODUCT(TRANSPOSE('Input| Projects'!$AO655:$AQ655),INDEX('Input| Escalations'!$F$27:$L$29,,MATCH(W$9,'Input| Escalations'!$F$21:$L$21,0))),0),0)</f>
        <v>0</v>
      </c>
      <c r="P655" s="10"/>
      <c r="Q655" s="172">
        <f>IFERROR(IF(ISNUMBER(FIND("decision",'Input| Setup'!$F$6)),'Input| Projects'!Y655,'Input| Projects'!I655)*'Input| Escalations'!$I$17*I655,0)</f>
        <v>0</v>
      </c>
      <c r="R655" s="172">
        <f>IFERROR(IF(ISNUMBER(FIND("decision",'Input| Setup'!$F$6)),'Input| Projects'!Z655,'Input| Projects'!J655)*'Input| Escalations'!$I$17*J655,0)</f>
        <v>0</v>
      </c>
      <c r="S655" s="172">
        <f>IFERROR(IF(ISNUMBER(FIND("decision",'Input| Setup'!$F$6)),'Input| Projects'!AA655,'Input| Projects'!K655)*'Input| Escalations'!$I$17*K655,0)</f>
        <v>0</v>
      </c>
      <c r="T655" s="172">
        <f>IFERROR(IF(ISNUMBER(FIND("decision",'Input| Setup'!$F$6)),'Input| Projects'!AB655,'Input| Projects'!L655)*'Input| Escalations'!$I$17*L655,0)</f>
        <v>0</v>
      </c>
      <c r="U655" s="172">
        <f>IFERROR(IF(ISNUMBER(FIND("decision",'Input| Setup'!$F$6)),'Input| Projects'!AC655,'Input| Projects'!M655)*'Input| Escalations'!$I$17*M655,0)</f>
        <v>0</v>
      </c>
      <c r="V655" s="172">
        <f>IFERROR(IF(ISNUMBER(FIND("decision",'Input| Setup'!$F$6)),'Input| Projects'!AD655,'Input| Projects'!N655)*'Input| Escalations'!$I$17*N655,0)</f>
        <v>0</v>
      </c>
      <c r="W655" s="172">
        <f>IFERROR(IF(ISNUMBER(FIND("decision",'Input| Setup'!$F$6)),'Input| Projects'!AE655,'Input| Projects'!O655)*'Input| Escalations'!$I$17*O655,0)</f>
        <v>0</v>
      </c>
      <c r="X655" s="175"/>
      <c r="Y655" s="172">
        <f>IF(ISNUMBER(FIND("decision",'Input| Setup'!$F$6)),'Input| Projects'!AG655,'Input| Projects'!Q655)*I655*'Input| Escalations'!$I$17</f>
        <v>0</v>
      </c>
      <c r="Z655" s="172">
        <f>IF(ISNUMBER(FIND("decision",'Input| Setup'!$F$6)),'Input| Projects'!AH655,'Input| Projects'!R655)*J655*'Input| Escalations'!$I$17</f>
        <v>0</v>
      </c>
      <c r="AA655" s="172">
        <f>IF(ISNUMBER(FIND("decision",'Input| Setup'!$F$6)),'Input| Projects'!AI655,'Input| Projects'!S655)*K655*'Input| Escalations'!$I$17</f>
        <v>0</v>
      </c>
      <c r="AB655" s="172">
        <f>IF(ISNUMBER(FIND("decision",'Input| Setup'!$F$6)),'Input| Projects'!AJ655,'Input| Projects'!T655)*L655*'Input| Escalations'!$I$17</f>
        <v>0</v>
      </c>
      <c r="AC655" s="172">
        <f>IF(ISNUMBER(FIND("decision",'Input| Setup'!$F$6)),'Input| Projects'!AK655,'Input| Projects'!U655)*M655*'Input| Escalations'!$I$17</f>
        <v>0</v>
      </c>
      <c r="AD655" s="172">
        <f>IF(ISNUMBER(FIND("decision",'Input| Setup'!$F$6)),'Input| Projects'!AL655,'Input| Projects'!V655)*N655*'Input| Escalations'!$I$17</f>
        <v>0</v>
      </c>
      <c r="AE655" s="172">
        <f>IF(ISNUMBER(FIND("decision",'Input| Setup'!$F$6)),'Input| Projects'!AM655,'Input| Projects'!W655)*O655*'Input| Escalations'!$I$17</f>
        <v>0</v>
      </c>
      <c r="AF655" s="175"/>
      <c r="AG655" s="172" cm="1">
        <f t="array" ref="AG655">IFERROR(--('Input| Projects'!$AS655="Yes")*_xlfn.SWITCH('Input| Overheads'!$C$50,"Direct costs",'Calc| Overheads Allocation'!C$8*Q655,"Internal labour",'Calc| Overheads Allocation'!C$8*Q655*'Input| Projects'!$AO655,"DNSP defined",'Calc| Overheads Allocation'!C$78*'Input| Projects'!$AV655,0),0)</f>
        <v>0</v>
      </c>
      <c r="AH655" s="172" cm="1">
        <f t="array" ref="AH655">IFERROR(--('Input| Projects'!$AS655="Yes")*_xlfn.SWITCH('Input| Overheads'!$C$50,"Direct costs",'Calc| Overheads Allocation'!D$8*R655,"Internal labour",'Calc| Overheads Allocation'!D$8*R655*'Input| Projects'!$AO655,"DNSP defined",'Calc| Overheads Allocation'!D$78*'Input| Projects'!$AV655,0),0)</f>
        <v>0</v>
      </c>
      <c r="AI655" s="172" cm="1">
        <f t="array" ref="AI655">IFERROR(--('Input| Projects'!$AS655="Yes")*_xlfn.SWITCH('Input| Overheads'!$C$50,"Direct costs",'Calc| Overheads Allocation'!E$8*S655,"Internal labour",'Calc| Overheads Allocation'!E$8*S655*'Input| Projects'!$AO655,"DNSP defined",'Calc| Overheads Allocation'!E$78*'Input| Projects'!$AV655,0),0)</f>
        <v>0</v>
      </c>
      <c r="AJ655" s="172" cm="1">
        <f t="array" ref="AJ655">IFERROR(--('Input| Projects'!$AS655="Yes")*_xlfn.SWITCH('Input| Overheads'!$C$50,"Direct costs",'Calc| Overheads Allocation'!F$8*T655,"Internal labour",'Calc| Overheads Allocation'!F$8*T655*'Input| Projects'!$AO655,"DNSP defined",'Calc| Overheads Allocation'!F$78*'Input| Projects'!$AV655,0),0)</f>
        <v>0</v>
      </c>
      <c r="AK655" s="172" cm="1">
        <f t="array" ref="AK655">IFERROR(--('Input| Projects'!$AS655="Yes")*_xlfn.SWITCH('Input| Overheads'!$C$50,"Direct costs",'Calc| Overheads Allocation'!G$8*U655,"Internal labour",'Calc| Overheads Allocation'!G$8*U655*'Input| Projects'!$AO655,"DNSP defined",'Calc| Overheads Allocation'!G$78*'Input| Projects'!$AV655,0),0)</f>
        <v>0</v>
      </c>
      <c r="AL655" s="172" cm="1">
        <f t="array" ref="AL655">IFERROR(--('Input| Projects'!$AS655="Yes")*_xlfn.SWITCH('Input| Overheads'!$C$50,"Direct costs",'Calc| Overheads Allocation'!H$8*V655,"Internal labour",'Calc| Overheads Allocation'!H$8*V655*'Input| Projects'!$AO655,"DNSP defined",'Calc| Overheads Allocation'!H$78*'Input| Projects'!$AV655,0),0)</f>
        <v>0</v>
      </c>
      <c r="AM655" s="172" cm="1">
        <f t="array" ref="AM655">IFERROR(--('Input| Projects'!$AS655="Yes")*_xlfn.SWITCH('Input| Overheads'!$C$50,"Direct costs",'Calc| Overheads Allocation'!I$8*W655,"Internal labour",'Calc| Overheads Allocation'!I$8*W655*'Input| Projects'!$AO655,"DNSP defined",'Calc| Overheads Allocation'!I$78*'Input| Projects'!$AV655,0),0)</f>
        <v>0</v>
      </c>
      <c r="AN655" s="175"/>
      <c r="AO655" s="172" cm="1">
        <f t="array" ref="AO655">IFERROR(--('Input| Projects'!$AT655="Yes")*_xlfn.SWITCH('Input| Overheads'!$C$50,"Direct costs",'Calc| Overheads Allocation'!C$9*Q655,"Internal labour",'Calc| Overheads Allocation'!C$9*Q655*'Input| Projects'!$AO655,"DNSP defined",'Calc| Overheads Allocation'!C$79*'Input| Projects'!$AW655,0),0)</f>
        <v>0</v>
      </c>
      <c r="AP655" s="172" cm="1">
        <f t="array" ref="AP655">IFERROR(--('Input| Projects'!$AT655="Yes")*_xlfn.SWITCH('Input| Overheads'!$C$50,"Direct costs",'Calc| Overheads Allocation'!D$9*R655,"Internal labour",'Calc| Overheads Allocation'!D$9*R655*'Input| Projects'!$AO655,"DNSP defined",'Calc| Overheads Allocation'!D$79*'Input| Projects'!$AW655,0),0)</f>
        <v>0</v>
      </c>
      <c r="AQ655" s="172" cm="1">
        <f t="array" ref="AQ655">IFERROR(--('Input| Projects'!$AT655="Yes")*_xlfn.SWITCH('Input| Overheads'!$C$50,"Direct costs",'Calc| Overheads Allocation'!E$9*S655,"Internal labour",'Calc| Overheads Allocation'!E$9*S655*'Input| Projects'!$AO655,"DNSP defined",'Calc| Overheads Allocation'!E$79*'Input| Projects'!$AW655,0),0)</f>
        <v>0</v>
      </c>
      <c r="AR655" s="172" cm="1">
        <f t="array" ref="AR655">IFERROR(--('Input| Projects'!$AT655="Yes")*_xlfn.SWITCH('Input| Overheads'!$C$50,"Direct costs",'Calc| Overheads Allocation'!F$9*T655,"Internal labour",'Calc| Overheads Allocation'!F$9*T655*'Input| Projects'!$AO655,"DNSP defined",'Calc| Overheads Allocation'!F$79*'Input| Projects'!$AW655,0),0)</f>
        <v>0</v>
      </c>
      <c r="AS655" s="172" cm="1">
        <f t="array" ref="AS655">IFERROR(--('Input| Projects'!$AT655="Yes")*_xlfn.SWITCH('Input| Overheads'!$C$50,"Direct costs",'Calc| Overheads Allocation'!G$9*U655,"Internal labour",'Calc| Overheads Allocation'!G$9*U655*'Input| Projects'!$AO655,"DNSP defined",'Calc| Overheads Allocation'!G$79*'Input| Projects'!$AW655,0),0)</f>
        <v>0</v>
      </c>
      <c r="AT655" s="172" cm="1">
        <f t="array" ref="AT655">IFERROR(--('Input| Projects'!$AT655="Yes")*_xlfn.SWITCH('Input| Overheads'!$C$50,"Direct costs",'Calc| Overheads Allocation'!H$9*V655,"Internal labour",'Calc| Overheads Allocation'!H$9*V655*'Input| Projects'!$AO655,"DNSP defined",'Calc| Overheads Allocation'!H$79*'Input| Projects'!$AW655,0),0)</f>
        <v>0</v>
      </c>
      <c r="AU655" s="172" cm="1">
        <f t="array" ref="AU655">IFERROR(--('Input| Projects'!$AT655="Yes")*_xlfn.SWITCH('Input| Overheads'!$C$50,"Direct costs",'Calc| Overheads Allocation'!I$9*W655,"Internal labour",'Calc| Overheads Allocation'!I$9*W655*'Input| Projects'!$AO655,"DNSP defined",'Calc| Overheads Allocation'!I$79*'Input| Projects'!$AW655,0),0)</f>
        <v>0</v>
      </c>
      <c r="AV655" s="175"/>
      <c r="AW655" s="172">
        <f t="shared" si="244"/>
        <v>0</v>
      </c>
      <c r="AX655" s="172">
        <f t="shared" si="245"/>
        <v>0</v>
      </c>
      <c r="AY655" s="172">
        <f t="shared" si="246"/>
        <v>0</v>
      </c>
      <c r="AZ655" s="172">
        <f t="shared" si="247"/>
        <v>0</v>
      </c>
      <c r="BA655" s="172">
        <f t="shared" si="248"/>
        <v>0</v>
      </c>
      <c r="BB655" s="172">
        <f t="shared" si="249"/>
        <v>0</v>
      </c>
      <c r="BC655" s="172">
        <f t="shared" si="250"/>
        <v>0</v>
      </c>
      <c r="BD655" s="176"/>
      <c r="BE655" s="172">
        <f t="shared" si="251"/>
        <v>0</v>
      </c>
      <c r="BF655" s="172">
        <f t="shared" si="252"/>
        <v>0</v>
      </c>
      <c r="BG655" s="172">
        <f t="shared" si="253"/>
        <v>0</v>
      </c>
      <c r="BH655" s="172">
        <f t="shared" si="254"/>
        <v>0</v>
      </c>
      <c r="BI655" s="172">
        <f t="shared" si="255"/>
        <v>0</v>
      </c>
      <c r="BJ655" s="172">
        <f t="shared" si="256"/>
        <v>0</v>
      </c>
      <c r="BK655" s="172">
        <f t="shared" si="257"/>
        <v>0</v>
      </c>
      <c r="BL655" s="176"/>
      <c r="BM655" s="172">
        <f t="shared" si="236"/>
        <v>0</v>
      </c>
      <c r="BN655" s="172">
        <f t="shared" si="237"/>
        <v>0</v>
      </c>
      <c r="BO655" s="172">
        <f t="shared" si="238"/>
        <v>0</v>
      </c>
      <c r="BP655" s="172">
        <f t="shared" si="239"/>
        <v>0</v>
      </c>
      <c r="BQ655" s="172">
        <f t="shared" si="240"/>
        <v>0</v>
      </c>
      <c r="BR655" s="172">
        <f t="shared" si="241"/>
        <v>0</v>
      </c>
      <c r="BS655" s="172">
        <f t="shared" si="242"/>
        <v>0</v>
      </c>
      <c r="BT655" s="55"/>
      <c r="BU655" s="158">
        <f>SUMIF('Input| Projects'!$BA$8:$CX$8,RIGHT(BU$9,3),'Input| Projects'!$BA655:$CX655)</f>
        <v>0</v>
      </c>
      <c r="BV655" s="158">
        <f>SUMIF('Input| Projects'!$BA$8:$CX$8,RIGHT(BV$9,3),'Input| Projects'!$BA655:$CX655)</f>
        <v>0</v>
      </c>
      <c r="BW655" s="79" t="str">
        <f t="shared" si="243"/>
        <v/>
      </c>
    </row>
    <row r="656" spans="2:75" x14ac:dyDescent="0.2">
      <c r="B656" s="123">
        <f>IFERROR('Input| Projects'!B656,"")</f>
        <v>647</v>
      </c>
      <c r="C656" s="160" t="str">
        <f>IFERROR(IF('Input| Projects'!C656="","",'Input| Projects'!C656),"")</f>
        <v/>
      </c>
      <c r="D656" s="160" t="str">
        <f>IFERROR(IF('Input| Projects'!D656="","",'Input| Projects'!D656),"")</f>
        <v/>
      </c>
      <c r="E656" s="53"/>
      <c r="F656" s="160" t="str">
        <f>IF(LEN('Input| Projects'!F656)&gt;0,'Input| Projects'!F656,"")</f>
        <v/>
      </c>
      <c r="G656" s="160" t="str">
        <f>IF(LEN('Input| Projects'!G656)&gt;0,'Input| Projects'!G656,"")</f>
        <v/>
      </c>
      <c r="H656" s="10"/>
      <c r="I656" s="194" cm="1">
        <f t="array" ref="I656">IF(LEN($F656)&gt;0,1+IFERROR(SUMPRODUCT(TRANSPOSE('Input| Projects'!$AO656:$AQ656),INDEX('Input| Escalations'!$F$27:$L$29,,MATCH(Q$9,'Input| Escalations'!$F$21:$L$21,0))),0),0)</f>
        <v>0</v>
      </c>
      <c r="J656" s="194" cm="1">
        <f t="array" ref="J656">IF(LEN($F656)&gt;0,1+IFERROR(SUMPRODUCT(TRANSPOSE('Input| Projects'!$AO656:$AQ656),INDEX('Input| Escalations'!$F$27:$L$29,,MATCH(R$9,'Input| Escalations'!$F$21:$L$21,0))),0),0)</f>
        <v>0</v>
      </c>
      <c r="K656" s="194" cm="1">
        <f t="array" ref="K656">IF(LEN($F656)&gt;0,1+IFERROR(SUMPRODUCT(TRANSPOSE('Input| Projects'!$AO656:$AQ656),INDEX('Input| Escalations'!$F$27:$L$29,,MATCH(S$9,'Input| Escalations'!$F$21:$L$21,0))),0),0)</f>
        <v>0</v>
      </c>
      <c r="L656" s="194" cm="1">
        <f t="array" ref="L656">IF(LEN($F656)&gt;0,1+IFERROR(SUMPRODUCT(TRANSPOSE('Input| Projects'!$AO656:$AQ656),INDEX('Input| Escalations'!$F$27:$L$29,,MATCH(T$9,'Input| Escalations'!$F$21:$L$21,0))),0),0)</f>
        <v>0</v>
      </c>
      <c r="M656" s="194" cm="1">
        <f t="array" ref="M656">IF(LEN($F656)&gt;0,1+IFERROR(SUMPRODUCT(TRANSPOSE('Input| Projects'!$AO656:$AQ656),INDEX('Input| Escalations'!$F$27:$L$29,,MATCH(U$9,'Input| Escalations'!$F$21:$L$21,0))),0),0)</f>
        <v>0</v>
      </c>
      <c r="N656" s="194" cm="1">
        <f t="array" ref="N656">IF(LEN($F656)&gt;0,1+IFERROR(SUMPRODUCT(TRANSPOSE('Input| Projects'!$AO656:$AQ656),INDEX('Input| Escalations'!$F$27:$L$29,,MATCH(V$9,'Input| Escalations'!$F$21:$L$21,0))),0),0)</f>
        <v>0</v>
      </c>
      <c r="O656" s="194" cm="1">
        <f t="array" ref="O656">IF(LEN($F656)&gt;0,1+IFERROR(SUMPRODUCT(TRANSPOSE('Input| Projects'!$AO656:$AQ656),INDEX('Input| Escalations'!$F$27:$L$29,,MATCH(W$9,'Input| Escalations'!$F$21:$L$21,0))),0),0)</f>
        <v>0</v>
      </c>
      <c r="P656" s="10"/>
      <c r="Q656" s="172">
        <f>IFERROR(IF(ISNUMBER(FIND("decision",'Input| Setup'!$F$6)),'Input| Projects'!Y656,'Input| Projects'!I656)*'Input| Escalations'!$I$17*I656,0)</f>
        <v>0</v>
      </c>
      <c r="R656" s="172">
        <f>IFERROR(IF(ISNUMBER(FIND("decision",'Input| Setup'!$F$6)),'Input| Projects'!Z656,'Input| Projects'!J656)*'Input| Escalations'!$I$17*J656,0)</f>
        <v>0</v>
      </c>
      <c r="S656" s="172">
        <f>IFERROR(IF(ISNUMBER(FIND("decision",'Input| Setup'!$F$6)),'Input| Projects'!AA656,'Input| Projects'!K656)*'Input| Escalations'!$I$17*K656,0)</f>
        <v>0</v>
      </c>
      <c r="T656" s="172">
        <f>IFERROR(IF(ISNUMBER(FIND("decision",'Input| Setup'!$F$6)),'Input| Projects'!AB656,'Input| Projects'!L656)*'Input| Escalations'!$I$17*L656,0)</f>
        <v>0</v>
      </c>
      <c r="U656" s="172">
        <f>IFERROR(IF(ISNUMBER(FIND("decision",'Input| Setup'!$F$6)),'Input| Projects'!AC656,'Input| Projects'!M656)*'Input| Escalations'!$I$17*M656,0)</f>
        <v>0</v>
      </c>
      <c r="V656" s="172">
        <f>IFERROR(IF(ISNUMBER(FIND("decision",'Input| Setup'!$F$6)),'Input| Projects'!AD656,'Input| Projects'!N656)*'Input| Escalations'!$I$17*N656,0)</f>
        <v>0</v>
      </c>
      <c r="W656" s="172">
        <f>IFERROR(IF(ISNUMBER(FIND("decision",'Input| Setup'!$F$6)),'Input| Projects'!AE656,'Input| Projects'!O656)*'Input| Escalations'!$I$17*O656,0)</f>
        <v>0</v>
      </c>
      <c r="X656" s="175"/>
      <c r="Y656" s="172">
        <f>IF(ISNUMBER(FIND("decision",'Input| Setup'!$F$6)),'Input| Projects'!AG656,'Input| Projects'!Q656)*I656*'Input| Escalations'!$I$17</f>
        <v>0</v>
      </c>
      <c r="Z656" s="172">
        <f>IF(ISNUMBER(FIND("decision",'Input| Setup'!$F$6)),'Input| Projects'!AH656,'Input| Projects'!R656)*J656*'Input| Escalations'!$I$17</f>
        <v>0</v>
      </c>
      <c r="AA656" s="172">
        <f>IF(ISNUMBER(FIND("decision",'Input| Setup'!$F$6)),'Input| Projects'!AI656,'Input| Projects'!S656)*K656*'Input| Escalations'!$I$17</f>
        <v>0</v>
      </c>
      <c r="AB656" s="172">
        <f>IF(ISNUMBER(FIND("decision",'Input| Setup'!$F$6)),'Input| Projects'!AJ656,'Input| Projects'!T656)*L656*'Input| Escalations'!$I$17</f>
        <v>0</v>
      </c>
      <c r="AC656" s="172">
        <f>IF(ISNUMBER(FIND("decision",'Input| Setup'!$F$6)),'Input| Projects'!AK656,'Input| Projects'!U656)*M656*'Input| Escalations'!$I$17</f>
        <v>0</v>
      </c>
      <c r="AD656" s="172">
        <f>IF(ISNUMBER(FIND("decision",'Input| Setup'!$F$6)),'Input| Projects'!AL656,'Input| Projects'!V656)*N656*'Input| Escalations'!$I$17</f>
        <v>0</v>
      </c>
      <c r="AE656" s="172">
        <f>IF(ISNUMBER(FIND("decision",'Input| Setup'!$F$6)),'Input| Projects'!AM656,'Input| Projects'!W656)*O656*'Input| Escalations'!$I$17</f>
        <v>0</v>
      </c>
      <c r="AF656" s="175"/>
      <c r="AG656" s="172" cm="1">
        <f t="array" ref="AG656">IFERROR(--('Input| Projects'!$AS656="Yes")*_xlfn.SWITCH('Input| Overheads'!$C$50,"Direct costs",'Calc| Overheads Allocation'!C$8*Q656,"Internal labour",'Calc| Overheads Allocation'!C$8*Q656*'Input| Projects'!$AO656,"DNSP defined",'Calc| Overheads Allocation'!C$78*'Input| Projects'!$AV656,0),0)</f>
        <v>0</v>
      </c>
      <c r="AH656" s="172" cm="1">
        <f t="array" ref="AH656">IFERROR(--('Input| Projects'!$AS656="Yes")*_xlfn.SWITCH('Input| Overheads'!$C$50,"Direct costs",'Calc| Overheads Allocation'!D$8*R656,"Internal labour",'Calc| Overheads Allocation'!D$8*R656*'Input| Projects'!$AO656,"DNSP defined",'Calc| Overheads Allocation'!D$78*'Input| Projects'!$AV656,0),0)</f>
        <v>0</v>
      </c>
      <c r="AI656" s="172" cm="1">
        <f t="array" ref="AI656">IFERROR(--('Input| Projects'!$AS656="Yes")*_xlfn.SWITCH('Input| Overheads'!$C$50,"Direct costs",'Calc| Overheads Allocation'!E$8*S656,"Internal labour",'Calc| Overheads Allocation'!E$8*S656*'Input| Projects'!$AO656,"DNSP defined",'Calc| Overheads Allocation'!E$78*'Input| Projects'!$AV656,0),0)</f>
        <v>0</v>
      </c>
      <c r="AJ656" s="172" cm="1">
        <f t="array" ref="AJ656">IFERROR(--('Input| Projects'!$AS656="Yes")*_xlfn.SWITCH('Input| Overheads'!$C$50,"Direct costs",'Calc| Overheads Allocation'!F$8*T656,"Internal labour",'Calc| Overheads Allocation'!F$8*T656*'Input| Projects'!$AO656,"DNSP defined",'Calc| Overheads Allocation'!F$78*'Input| Projects'!$AV656,0),0)</f>
        <v>0</v>
      </c>
      <c r="AK656" s="172" cm="1">
        <f t="array" ref="AK656">IFERROR(--('Input| Projects'!$AS656="Yes")*_xlfn.SWITCH('Input| Overheads'!$C$50,"Direct costs",'Calc| Overheads Allocation'!G$8*U656,"Internal labour",'Calc| Overheads Allocation'!G$8*U656*'Input| Projects'!$AO656,"DNSP defined",'Calc| Overheads Allocation'!G$78*'Input| Projects'!$AV656,0),0)</f>
        <v>0</v>
      </c>
      <c r="AL656" s="172" cm="1">
        <f t="array" ref="AL656">IFERROR(--('Input| Projects'!$AS656="Yes")*_xlfn.SWITCH('Input| Overheads'!$C$50,"Direct costs",'Calc| Overheads Allocation'!H$8*V656,"Internal labour",'Calc| Overheads Allocation'!H$8*V656*'Input| Projects'!$AO656,"DNSP defined",'Calc| Overheads Allocation'!H$78*'Input| Projects'!$AV656,0),0)</f>
        <v>0</v>
      </c>
      <c r="AM656" s="172" cm="1">
        <f t="array" ref="AM656">IFERROR(--('Input| Projects'!$AS656="Yes")*_xlfn.SWITCH('Input| Overheads'!$C$50,"Direct costs",'Calc| Overheads Allocation'!I$8*W656,"Internal labour",'Calc| Overheads Allocation'!I$8*W656*'Input| Projects'!$AO656,"DNSP defined",'Calc| Overheads Allocation'!I$78*'Input| Projects'!$AV656,0),0)</f>
        <v>0</v>
      </c>
      <c r="AN656" s="175"/>
      <c r="AO656" s="172" cm="1">
        <f t="array" ref="AO656">IFERROR(--('Input| Projects'!$AT656="Yes")*_xlfn.SWITCH('Input| Overheads'!$C$50,"Direct costs",'Calc| Overheads Allocation'!C$9*Q656,"Internal labour",'Calc| Overheads Allocation'!C$9*Q656*'Input| Projects'!$AO656,"DNSP defined",'Calc| Overheads Allocation'!C$79*'Input| Projects'!$AW656,0),0)</f>
        <v>0</v>
      </c>
      <c r="AP656" s="172" cm="1">
        <f t="array" ref="AP656">IFERROR(--('Input| Projects'!$AT656="Yes")*_xlfn.SWITCH('Input| Overheads'!$C$50,"Direct costs",'Calc| Overheads Allocation'!D$9*R656,"Internal labour",'Calc| Overheads Allocation'!D$9*R656*'Input| Projects'!$AO656,"DNSP defined",'Calc| Overheads Allocation'!D$79*'Input| Projects'!$AW656,0),0)</f>
        <v>0</v>
      </c>
      <c r="AQ656" s="172" cm="1">
        <f t="array" ref="AQ656">IFERROR(--('Input| Projects'!$AT656="Yes")*_xlfn.SWITCH('Input| Overheads'!$C$50,"Direct costs",'Calc| Overheads Allocation'!E$9*S656,"Internal labour",'Calc| Overheads Allocation'!E$9*S656*'Input| Projects'!$AO656,"DNSP defined",'Calc| Overheads Allocation'!E$79*'Input| Projects'!$AW656,0),0)</f>
        <v>0</v>
      </c>
      <c r="AR656" s="172" cm="1">
        <f t="array" ref="AR656">IFERROR(--('Input| Projects'!$AT656="Yes")*_xlfn.SWITCH('Input| Overheads'!$C$50,"Direct costs",'Calc| Overheads Allocation'!F$9*T656,"Internal labour",'Calc| Overheads Allocation'!F$9*T656*'Input| Projects'!$AO656,"DNSP defined",'Calc| Overheads Allocation'!F$79*'Input| Projects'!$AW656,0),0)</f>
        <v>0</v>
      </c>
      <c r="AS656" s="172" cm="1">
        <f t="array" ref="AS656">IFERROR(--('Input| Projects'!$AT656="Yes")*_xlfn.SWITCH('Input| Overheads'!$C$50,"Direct costs",'Calc| Overheads Allocation'!G$9*U656,"Internal labour",'Calc| Overheads Allocation'!G$9*U656*'Input| Projects'!$AO656,"DNSP defined",'Calc| Overheads Allocation'!G$79*'Input| Projects'!$AW656,0),0)</f>
        <v>0</v>
      </c>
      <c r="AT656" s="172" cm="1">
        <f t="array" ref="AT656">IFERROR(--('Input| Projects'!$AT656="Yes")*_xlfn.SWITCH('Input| Overheads'!$C$50,"Direct costs",'Calc| Overheads Allocation'!H$9*V656,"Internal labour",'Calc| Overheads Allocation'!H$9*V656*'Input| Projects'!$AO656,"DNSP defined",'Calc| Overheads Allocation'!H$79*'Input| Projects'!$AW656,0),0)</f>
        <v>0</v>
      </c>
      <c r="AU656" s="172" cm="1">
        <f t="array" ref="AU656">IFERROR(--('Input| Projects'!$AT656="Yes")*_xlfn.SWITCH('Input| Overheads'!$C$50,"Direct costs",'Calc| Overheads Allocation'!I$9*W656,"Internal labour",'Calc| Overheads Allocation'!I$9*W656*'Input| Projects'!$AO656,"DNSP defined",'Calc| Overheads Allocation'!I$79*'Input| Projects'!$AW656,0),0)</f>
        <v>0</v>
      </c>
      <c r="AV656" s="175"/>
      <c r="AW656" s="172">
        <f t="shared" si="244"/>
        <v>0</v>
      </c>
      <c r="AX656" s="172">
        <f t="shared" si="245"/>
        <v>0</v>
      </c>
      <c r="AY656" s="172">
        <f t="shared" si="246"/>
        <v>0</v>
      </c>
      <c r="AZ656" s="172">
        <f t="shared" si="247"/>
        <v>0</v>
      </c>
      <c r="BA656" s="172">
        <f t="shared" si="248"/>
        <v>0</v>
      </c>
      <c r="BB656" s="172">
        <f t="shared" si="249"/>
        <v>0</v>
      </c>
      <c r="BC656" s="172">
        <f t="shared" si="250"/>
        <v>0</v>
      </c>
      <c r="BD656" s="176"/>
      <c r="BE656" s="172">
        <f t="shared" si="251"/>
        <v>0</v>
      </c>
      <c r="BF656" s="172">
        <f t="shared" si="252"/>
        <v>0</v>
      </c>
      <c r="BG656" s="172">
        <f t="shared" si="253"/>
        <v>0</v>
      </c>
      <c r="BH656" s="172">
        <f t="shared" si="254"/>
        <v>0</v>
      </c>
      <c r="BI656" s="172">
        <f t="shared" si="255"/>
        <v>0</v>
      </c>
      <c r="BJ656" s="172">
        <f t="shared" si="256"/>
        <v>0</v>
      </c>
      <c r="BK656" s="172">
        <f t="shared" si="257"/>
        <v>0</v>
      </c>
      <c r="BL656" s="176"/>
      <c r="BM656" s="172">
        <f t="shared" si="236"/>
        <v>0</v>
      </c>
      <c r="BN656" s="172">
        <f t="shared" si="237"/>
        <v>0</v>
      </c>
      <c r="BO656" s="172">
        <f t="shared" si="238"/>
        <v>0</v>
      </c>
      <c r="BP656" s="172">
        <f t="shared" si="239"/>
        <v>0</v>
      </c>
      <c r="BQ656" s="172">
        <f t="shared" si="240"/>
        <v>0</v>
      </c>
      <c r="BR656" s="172">
        <f t="shared" si="241"/>
        <v>0</v>
      </c>
      <c r="BS656" s="172">
        <f t="shared" si="242"/>
        <v>0</v>
      </c>
      <c r="BT656" s="55"/>
      <c r="BU656" s="158">
        <f>SUMIF('Input| Projects'!$BA$8:$CX$8,RIGHT(BU$9,3),'Input| Projects'!$BA656:$CX656)</f>
        <v>0</v>
      </c>
      <c r="BV656" s="158">
        <f>SUMIF('Input| Projects'!$BA$8:$CX$8,RIGHT(BV$9,3),'Input| Projects'!$BA656:$CX656)</f>
        <v>0</v>
      </c>
      <c r="BW656" s="79" t="str">
        <f t="shared" si="243"/>
        <v/>
      </c>
    </row>
    <row r="657" spans="2:75" x14ac:dyDescent="0.2">
      <c r="B657" s="123">
        <f>IFERROR('Input| Projects'!B657,"")</f>
        <v>648</v>
      </c>
      <c r="C657" s="160" t="str">
        <f>IFERROR(IF('Input| Projects'!C657="","",'Input| Projects'!C657),"")</f>
        <v/>
      </c>
      <c r="D657" s="160" t="str">
        <f>IFERROR(IF('Input| Projects'!D657="","",'Input| Projects'!D657),"")</f>
        <v/>
      </c>
      <c r="E657" s="53"/>
      <c r="F657" s="160" t="str">
        <f>IF(LEN('Input| Projects'!F657)&gt;0,'Input| Projects'!F657,"")</f>
        <v/>
      </c>
      <c r="G657" s="160" t="str">
        <f>IF(LEN('Input| Projects'!G657)&gt;0,'Input| Projects'!G657,"")</f>
        <v/>
      </c>
      <c r="H657" s="10"/>
      <c r="I657" s="194" cm="1">
        <f t="array" ref="I657">IF(LEN($F657)&gt;0,1+IFERROR(SUMPRODUCT(TRANSPOSE('Input| Projects'!$AO657:$AQ657),INDEX('Input| Escalations'!$F$27:$L$29,,MATCH(Q$9,'Input| Escalations'!$F$21:$L$21,0))),0),0)</f>
        <v>0</v>
      </c>
      <c r="J657" s="194" cm="1">
        <f t="array" ref="J657">IF(LEN($F657)&gt;0,1+IFERROR(SUMPRODUCT(TRANSPOSE('Input| Projects'!$AO657:$AQ657),INDEX('Input| Escalations'!$F$27:$L$29,,MATCH(R$9,'Input| Escalations'!$F$21:$L$21,0))),0),0)</f>
        <v>0</v>
      </c>
      <c r="K657" s="194" cm="1">
        <f t="array" ref="K657">IF(LEN($F657)&gt;0,1+IFERROR(SUMPRODUCT(TRANSPOSE('Input| Projects'!$AO657:$AQ657),INDEX('Input| Escalations'!$F$27:$L$29,,MATCH(S$9,'Input| Escalations'!$F$21:$L$21,0))),0),0)</f>
        <v>0</v>
      </c>
      <c r="L657" s="194" cm="1">
        <f t="array" ref="L657">IF(LEN($F657)&gt;0,1+IFERROR(SUMPRODUCT(TRANSPOSE('Input| Projects'!$AO657:$AQ657),INDEX('Input| Escalations'!$F$27:$L$29,,MATCH(T$9,'Input| Escalations'!$F$21:$L$21,0))),0),0)</f>
        <v>0</v>
      </c>
      <c r="M657" s="194" cm="1">
        <f t="array" ref="M657">IF(LEN($F657)&gt;0,1+IFERROR(SUMPRODUCT(TRANSPOSE('Input| Projects'!$AO657:$AQ657),INDEX('Input| Escalations'!$F$27:$L$29,,MATCH(U$9,'Input| Escalations'!$F$21:$L$21,0))),0),0)</f>
        <v>0</v>
      </c>
      <c r="N657" s="194" cm="1">
        <f t="array" ref="N657">IF(LEN($F657)&gt;0,1+IFERROR(SUMPRODUCT(TRANSPOSE('Input| Projects'!$AO657:$AQ657),INDEX('Input| Escalations'!$F$27:$L$29,,MATCH(V$9,'Input| Escalations'!$F$21:$L$21,0))),0),0)</f>
        <v>0</v>
      </c>
      <c r="O657" s="194" cm="1">
        <f t="array" ref="O657">IF(LEN($F657)&gt;0,1+IFERROR(SUMPRODUCT(TRANSPOSE('Input| Projects'!$AO657:$AQ657),INDEX('Input| Escalations'!$F$27:$L$29,,MATCH(W$9,'Input| Escalations'!$F$21:$L$21,0))),0),0)</f>
        <v>0</v>
      </c>
      <c r="P657" s="10"/>
      <c r="Q657" s="172">
        <f>IFERROR(IF(ISNUMBER(FIND("decision",'Input| Setup'!$F$6)),'Input| Projects'!Y657,'Input| Projects'!I657)*'Input| Escalations'!$I$17*I657,0)</f>
        <v>0</v>
      </c>
      <c r="R657" s="172">
        <f>IFERROR(IF(ISNUMBER(FIND("decision",'Input| Setup'!$F$6)),'Input| Projects'!Z657,'Input| Projects'!J657)*'Input| Escalations'!$I$17*J657,0)</f>
        <v>0</v>
      </c>
      <c r="S657" s="172">
        <f>IFERROR(IF(ISNUMBER(FIND("decision",'Input| Setup'!$F$6)),'Input| Projects'!AA657,'Input| Projects'!K657)*'Input| Escalations'!$I$17*K657,0)</f>
        <v>0</v>
      </c>
      <c r="T657" s="172">
        <f>IFERROR(IF(ISNUMBER(FIND("decision",'Input| Setup'!$F$6)),'Input| Projects'!AB657,'Input| Projects'!L657)*'Input| Escalations'!$I$17*L657,0)</f>
        <v>0</v>
      </c>
      <c r="U657" s="172">
        <f>IFERROR(IF(ISNUMBER(FIND("decision",'Input| Setup'!$F$6)),'Input| Projects'!AC657,'Input| Projects'!M657)*'Input| Escalations'!$I$17*M657,0)</f>
        <v>0</v>
      </c>
      <c r="V657" s="172">
        <f>IFERROR(IF(ISNUMBER(FIND("decision",'Input| Setup'!$F$6)),'Input| Projects'!AD657,'Input| Projects'!N657)*'Input| Escalations'!$I$17*N657,0)</f>
        <v>0</v>
      </c>
      <c r="W657" s="172">
        <f>IFERROR(IF(ISNUMBER(FIND("decision",'Input| Setup'!$F$6)),'Input| Projects'!AE657,'Input| Projects'!O657)*'Input| Escalations'!$I$17*O657,0)</f>
        <v>0</v>
      </c>
      <c r="X657" s="175"/>
      <c r="Y657" s="172">
        <f>IF(ISNUMBER(FIND("decision",'Input| Setup'!$F$6)),'Input| Projects'!AG657,'Input| Projects'!Q657)*I657*'Input| Escalations'!$I$17</f>
        <v>0</v>
      </c>
      <c r="Z657" s="172">
        <f>IF(ISNUMBER(FIND("decision",'Input| Setup'!$F$6)),'Input| Projects'!AH657,'Input| Projects'!R657)*J657*'Input| Escalations'!$I$17</f>
        <v>0</v>
      </c>
      <c r="AA657" s="172">
        <f>IF(ISNUMBER(FIND("decision",'Input| Setup'!$F$6)),'Input| Projects'!AI657,'Input| Projects'!S657)*K657*'Input| Escalations'!$I$17</f>
        <v>0</v>
      </c>
      <c r="AB657" s="172">
        <f>IF(ISNUMBER(FIND("decision",'Input| Setup'!$F$6)),'Input| Projects'!AJ657,'Input| Projects'!T657)*L657*'Input| Escalations'!$I$17</f>
        <v>0</v>
      </c>
      <c r="AC657" s="172">
        <f>IF(ISNUMBER(FIND("decision",'Input| Setup'!$F$6)),'Input| Projects'!AK657,'Input| Projects'!U657)*M657*'Input| Escalations'!$I$17</f>
        <v>0</v>
      </c>
      <c r="AD657" s="172">
        <f>IF(ISNUMBER(FIND("decision",'Input| Setup'!$F$6)),'Input| Projects'!AL657,'Input| Projects'!V657)*N657*'Input| Escalations'!$I$17</f>
        <v>0</v>
      </c>
      <c r="AE657" s="172">
        <f>IF(ISNUMBER(FIND("decision",'Input| Setup'!$F$6)),'Input| Projects'!AM657,'Input| Projects'!W657)*O657*'Input| Escalations'!$I$17</f>
        <v>0</v>
      </c>
      <c r="AF657" s="175"/>
      <c r="AG657" s="172" cm="1">
        <f t="array" ref="AG657">IFERROR(--('Input| Projects'!$AS657="Yes")*_xlfn.SWITCH('Input| Overheads'!$C$50,"Direct costs",'Calc| Overheads Allocation'!C$8*Q657,"Internal labour",'Calc| Overheads Allocation'!C$8*Q657*'Input| Projects'!$AO657,"DNSP defined",'Calc| Overheads Allocation'!C$78*'Input| Projects'!$AV657,0),0)</f>
        <v>0</v>
      </c>
      <c r="AH657" s="172" cm="1">
        <f t="array" ref="AH657">IFERROR(--('Input| Projects'!$AS657="Yes")*_xlfn.SWITCH('Input| Overheads'!$C$50,"Direct costs",'Calc| Overheads Allocation'!D$8*R657,"Internal labour",'Calc| Overheads Allocation'!D$8*R657*'Input| Projects'!$AO657,"DNSP defined",'Calc| Overheads Allocation'!D$78*'Input| Projects'!$AV657,0),0)</f>
        <v>0</v>
      </c>
      <c r="AI657" s="172" cm="1">
        <f t="array" ref="AI657">IFERROR(--('Input| Projects'!$AS657="Yes")*_xlfn.SWITCH('Input| Overheads'!$C$50,"Direct costs",'Calc| Overheads Allocation'!E$8*S657,"Internal labour",'Calc| Overheads Allocation'!E$8*S657*'Input| Projects'!$AO657,"DNSP defined",'Calc| Overheads Allocation'!E$78*'Input| Projects'!$AV657,0),0)</f>
        <v>0</v>
      </c>
      <c r="AJ657" s="172" cm="1">
        <f t="array" ref="AJ657">IFERROR(--('Input| Projects'!$AS657="Yes")*_xlfn.SWITCH('Input| Overheads'!$C$50,"Direct costs",'Calc| Overheads Allocation'!F$8*T657,"Internal labour",'Calc| Overheads Allocation'!F$8*T657*'Input| Projects'!$AO657,"DNSP defined",'Calc| Overheads Allocation'!F$78*'Input| Projects'!$AV657,0),0)</f>
        <v>0</v>
      </c>
      <c r="AK657" s="172" cm="1">
        <f t="array" ref="AK657">IFERROR(--('Input| Projects'!$AS657="Yes")*_xlfn.SWITCH('Input| Overheads'!$C$50,"Direct costs",'Calc| Overheads Allocation'!G$8*U657,"Internal labour",'Calc| Overheads Allocation'!G$8*U657*'Input| Projects'!$AO657,"DNSP defined",'Calc| Overheads Allocation'!G$78*'Input| Projects'!$AV657,0),0)</f>
        <v>0</v>
      </c>
      <c r="AL657" s="172" cm="1">
        <f t="array" ref="AL657">IFERROR(--('Input| Projects'!$AS657="Yes")*_xlfn.SWITCH('Input| Overheads'!$C$50,"Direct costs",'Calc| Overheads Allocation'!H$8*V657,"Internal labour",'Calc| Overheads Allocation'!H$8*V657*'Input| Projects'!$AO657,"DNSP defined",'Calc| Overheads Allocation'!H$78*'Input| Projects'!$AV657,0),0)</f>
        <v>0</v>
      </c>
      <c r="AM657" s="172" cm="1">
        <f t="array" ref="AM657">IFERROR(--('Input| Projects'!$AS657="Yes")*_xlfn.SWITCH('Input| Overheads'!$C$50,"Direct costs",'Calc| Overheads Allocation'!I$8*W657,"Internal labour",'Calc| Overheads Allocation'!I$8*W657*'Input| Projects'!$AO657,"DNSP defined",'Calc| Overheads Allocation'!I$78*'Input| Projects'!$AV657,0),0)</f>
        <v>0</v>
      </c>
      <c r="AN657" s="175"/>
      <c r="AO657" s="172" cm="1">
        <f t="array" ref="AO657">IFERROR(--('Input| Projects'!$AT657="Yes")*_xlfn.SWITCH('Input| Overheads'!$C$50,"Direct costs",'Calc| Overheads Allocation'!C$9*Q657,"Internal labour",'Calc| Overheads Allocation'!C$9*Q657*'Input| Projects'!$AO657,"DNSP defined",'Calc| Overheads Allocation'!C$79*'Input| Projects'!$AW657,0),0)</f>
        <v>0</v>
      </c>
      <c r="AP657" s="172" cm="1">
        <f t="array" ref="AP657">IFERROR(--('Input| Projects'!$AT657="Yes")*_xlfn.SWITCH('Input| Overheads'!$C$50,"Direct costs",'Calc| Overheads Allocation'!D$9*R657,"Internal labour",'Calc| Overheads Allocation'!D$9*R657*'Input| Projects'!$AO657,"DNSP defined",'Calc| Overheads Allocation'!D$79*'Input| Projects'!$AW657,0),0)</f>
        <v>0</v>
      </c>
      <c r="AQ657" s="172" cm="1">
        <f t="array" ref="AQ657">IFERROR(--('Input| Projects'!$AT657="Yes")*_xlfn.SWITCH('Input| Overheads'!$C$50,"Direct costs",'Calc| Overheads Allocation'!E$9*S657,"Internal labour",'Calc| Overheads Allocation'!E$9*S657*'Input| Projects'!$AO657,"DNSP defined",'Calc| Overheads Allocation'!E$79*'Input| Projects'!$AW657,0),0)</f>
        <v>0</v>
      </c>
      <c r="AR657" s="172" cm="1">
        <f t="array" ref="AR657">IFERROR(--('Input| Projects'!$AT657="Yes")*_xlfn.SWITCH('Input| Overheads'!$C$50,"Direct costs",'Calc| Overheads Allocation'!F$9*T657,"Internal labour",'Calc| Overheads Allocation'!F$9*T657*'Input| Projects'!$AO657,"DNSP defined",'Calc| Overheads Allocation'!F$79*'Input| Projects'!$AW657,0),0)</f>
        <v>0</v>
      </c>
      <c r="AS657" s="172" cm="1">
        <f t="array" ref="AS657">IFERROR(--('Input| Projects'!$AT657="Yes")*_xlfn.SWITCH('Input| Overheads'!$C$50,"Direct costs",'Calc| Overheads Allocation'!G$9*U657,"Internal labour",'Calc| Overheads Allocation'!G$9*U657*'Input| Projects'!$AO657,"DNSP defined",'Calc| Overheads Allocation'!G$79*'Input| Projects'!$AW657,0),0)</f>
        <v>0</v>
      </c>
      <c r="AT657" s="172" cm="1">
        <f t="array" ref="AT657">IFERROR(--('Input| Projects'!$AT657="Yes")*_xlfn.SWITCH('Input| Overheads'!$C$50,"Direct costs",'Calc| Overheads Allocation'!H$9*V657,"Internal labour",'Calc| Overheads Allocation'!H$9*V657*'Input| Projects'!$AO657,"DNSP defined",'Calc| Overheads Allocation'!H$79*'Input| Projects'!$AW657,0),0)</f>
        <v>0</v>
      </c>
      <c r="AU657" s="172" cm="1">
        <f t="array" ref="AU657">IFERROR(--('Input| Projects'!$AT657="Yes")*_xlfn.SWITCH('Input| Overheads'!$C$50,"Direct costs",'Calc| Overheads Allocation'!I$9*W657,"Internal labour",'Calc| Overheads Allocation'!I$9*W657*'Input| Projects'!$AO657,"DNSP defined",'Calc| Overheads Allocation'!I$79*'Input| Projects'!$AW657,0),0)</f>
        <v>0</v>
      </c>
      <c r="AV657" s="175"/>
      <c r="AW657" s="172">
        <f t="shared" si="244"/>
        <v>0</v>
      </c>
      <c r="AX657" s="172">
        <f t="shared" si="245"/>
        <v>0</v>
      </c>
      <c r="AY657" s="172">
        <f t="shared" si="246"/>
        <v>0</v>
      </c>
      <c r="AZ657" s="172">
        <f t="shared" si="247"/>
        <v>0</v>
      </c>
      <c r="BA657" s="172">
        <f t="shared" si="248"/>
        <v>0</v>
      </c>
      <c r="BB657" s="172">
        <f t="shared" si="249"/>
        <v>0</v>
      </c>
      <c r="BC657" s="172">
        <f t="shared" si="250"/>
        <v>0</v>
      </c>
      <c r="BD657" s="176"/>
      <c r="BE657" s="172">
        <f t="shared" si="251"/>
        <v>0</v>
      </c>
      <c r="BF657" s="172">
        <f t="shared" si="252"/>
        <v>0</v>
      </c>
      <c r="BG657" s="172">
        <f t="shared" si="253"/>
        <v>0</v>
      </c>
      <c r="BH657" s="172">
        <f t="shared" si="254"/>
        <v>0</v>
      </c>
      <c r="BI657" s="172">
        <f t="shared" si="255"/>
        <v>0</v>
      </c>
      <c r="BJ657" s="172">
        <f t="shared" si="256"/>
        <v>0</v>
      </c>
      <c r="BK657" s="172">
        <f t="shared" si="257"/>
        <v>0</v>
      </c>
      <c r="BL657" s="176"/>
      <c r="BM657" s="172">
        <f t="shared" si="236"/>
        <v>0</v>
      </c>
      <c r="BN657" s="172">
        <f t="shared" si="237"/>
        <v>0</v>
      </c>
      <c r="BO657" s="172">
        <f t="shared" si="238"/>
        <v>0</v>
      </c>
      <c r="BP657" s="172">
        <f t="shared" si="239"/>
        <v>0</v>
      </c>
      <c r="BQ657" s="172">
        <f t="shared" si="240"/>
        <v>0</v>
      </c>
      <c r="BR657" s="172">
        <f t="shared" si="241"/>
        <v>0</v>
      </c>
      <c r="BS657" s="172">
        <f t="shared" si="242"/>
        <v>0</v>
      </c>
      <c r="BT657" s="55"/>
      <c r="BU657" s="158">
        <f>SUMIF('Input| Projects'!$BA$8:$CX$8,RIGHT(BU$9,3),'Input| Projects'!$BA657:$CX657)</f>
        <v>0</v>
      </c>
      <c r="BV657" s="158">
        <f>SUMIF('Input| Projects'!$BA$8:$CX$8,RIGHT(BV$9,3),'Input| Projects'!$BA657:$CX657)</f>
        <v>0</v>
      </c>
      <c r="BW657" s="79" t="str">
        <f t="shared" si="243"/>
        <v/>
      </c>
    </row>
    <row r="658" spans="2:75" x14ac:dyDescent="0.2">
      <c r="B658" s="123">
        <f>IFERROR('Input| Projects'!B658,"")</f>
        <v>649</v>
      </c>
      <c r="C658" s="160" t="str">
        <f>IFERROR(IF('Input| Projects'!C658="","",'Input| Projects'!C658),"")</f>
        <v/>
      </c>
      <c r="D658" s="160" t="str">
        <f>IFERROR(IF('Input| Projects'!D658="","",'Input| Projects'!D658),"")</f>
        <v/>
      </c>
      <c r="E658" s="53"/>
      <c r="F658" s="160" t="str">
        <f>IF(LEN('Input| Projects'!F658)&gt;0,'Input| Projects'!F658,"")</f>
        <v/>
      </c>
      <c r="G658" s="160" t="str">
        <f>IF(LEN('Input| Projects'!G658)&gt;0,'Input| Projects'!G658,"")</f>
        <v/>
      </c>
      <c r="H658" s="10"/>
      <c r="I658" s="194" cm="1">
        <f t="array" ref="I658">IF(LEN($F658)&gt;0,1+IFERROR(SUMPRODUCT(TRANSPOSE('Input| Projects'!$AO658:$AQ658),INDEX('Input| Escalations'!$F$27:$L$29,,MATCH(Q$9,'Input| Escalations'!$F$21:$L$21,0))),0),0)</f>
        <v>0</v>
      </c>
      <c r="J658" s="194" cm="1">
        <f t="array" ref="J658">IF(LEN($F658)&gt;0,1+IFERROR(SUMPRODUCT(TRANSPOSE('Input| Projects'!$AO658:$AQ658),INDEX('Input| Escalations'!$F$27:$L$29,,MATCH(R$9,'Input| Escalations'!$F$21:$L$21,0))),0),0)</f>
        <v>0</v>
      </c>
      <c r="K658" s="194" cm="1">
        <f t="array" ref="K658">IF(LEN($F658)&gt;0,1+IFERROR(SUMPRODUCT(TRANSPOSE('Input| Projects'!$AO658:$AQ658),INDEX('Input| Escalations'!$F$27:$L$29,,MATCH(S$9,'Input| Escalations'!$F$21:$L$21,0))),0),0)</f>
        <v>0</v>
      </c>
      <c r="L658" s="194" cm="1">
        <f t="array" ref="L658">IF(LEN($F658)&gt;0,1+IFERROR(SUMPRODUCT(TRANSPOSE('Input| Projects'!$AO658:$AQ658),INDEX('Input| Escalations'!$F$27:$L$29,,MATCH(T$9,'Input| Escalations'!$F$21:$L$21,0))),0),0)</f>
        <v>0</v>
      </c>
      <c r="M658" s="194" cm="1">
        <f t="array" ref="M658">IF(LEN($F658)&gt;0,1+IFERROR(SUMPRODUCT(TRANSPOSE('Input| Projects'!$AO658:$AQ658),INDEX('Input| Escalations'!$F$27:$L$29,,MATCH(U$9,'Input| Escalations'!$F$21:$L$21,0))),0),0)</f>
        <v>0</v>
      </c>
      <c r="N658" s="194" cm="1">
        <f t="array" ref="N658">IF(LEN($F658)&gt;0,1+IFERROR(SUMPRODUCT(TRANSPOSE('Input| Projects'!$AO658:$AQ658),INDEX('Input| Escalations'!$F$27:$L$29,,MATCH(V$9,'Input| Escalations'!$F$21:$L$21,0))),0),0)</f>
        <v>0</v>
      </c>
      <c r="O658" s="194" cm="1">
        <f t="array" ref="O658">IF(LEN($F658)&gt;0,1+IFERROR(SUMPRODUCT(TRANSPOSE('Input| Projects'!$AO658:$AQ658),INDEX('Input| Escalations'!$F$27:$L$29,,MATCH(W$9,'Input| Escalations'!$F$21:$L$21,0))),0),0)</f>
        <v>0</v>
      </c>
      <c r="P658" s="10"/>
      <c r="Q658" s="172">
        <f>IFERROR(IF(ISNUMBER(FIND("decision",'Input| Setup'!$F$6)),'Input| Projects'!Y658,'Input| Projects'!I658)*'Input| Escalations'!$I$17*I658,0)</f>
        <v>0</v>
      </c>
      <c r="R658" s="172">
        <f>IFERROR(IF(ISNUMBER(FIND("decision",'Input| Setup'!$F$6)),'Input| Projects'!Z658,'Input| Projects'!J658)*'Input| Escalations'!$I$17*J658,0)</f>
        <v>0</v>
      </c>
      <c r="S658" s="172">
        <f>IFERROR(IF(ISNUMBER(FIND("decision",'Input| Setup'!$F$6)),'Input| Projects'!AA658,'Input| Projects'!K658)*'Input| Escalations'!$I$17*K658,0)</f>
        <v>0</v>
      </c>
      <c r="T658" s="172">
        <f>IFERROR(IF(ISNUMBER(FIND("decision",'Input| Setup'!$F$6)),'Input| Projects'!AB658,'Input| Projects'!L658)*'Input| Escalations'!$I$17*L658,0)</f>
        <v>0</v>
      </c>
      <c r="U658" s="172">
        <f>IFERROR(IF(ISNUMBER(FIND("decision",'Input| Setup'!$F$6)),'Input| Projects'!AC658,'Input| Projects'!M658)*'Input| Escalations'!$I$17*M658,0)</f>
        <v>0</v>
      </c>
      <c r="V658" s="172">
        <f>IFERROR(IF(ISNUMBER(FIND("decision",'Input| Setup'!$F$6)),'Input| Projects'!AD658,'Input| Projects'!N658)*'Input| Escalations'!$I$17*N658,0)</f>
        <v>0</v>
      </c>
      <c r="W658" s="172">
        <f>IFERROR(IF(ISNUMBER(FIND("decision",'Input| Setup'!$F$6)),'Input| Projects'!AE658,'Input| Projects'!O658)*'Input| Escalations'!$I$17*O658,0)</f>
        <v>0</v>
      </c>
      <c r="X658" s="175"/>
      <c r="Y658" s="172">
        <f>IF(ISNUMBER(FIND("decision",'Input| Setup'!$F$6)),'Input| Projects'!AG658,'Input| Projects'!Q658)*I658*'Input| Escalations'!$I$17</f>
        <v>0</v>
      </c>
      <c r="Z658" s="172">
        <f>IF(ISNUMBER(FIND("decision",'Input| Setup'!$F$6)),'Input| Projects'!AH658,'Input| Projects'!R658)*J658*'Input| Escalations'!$I$17</f>
        <v>0</v>
      </c>
      <c r="AA658" s="172">
        <f>IF(ISNUMBER(FIND("decision",'Input| Setup'!$F$6)),'Input| Projects'!AI658,'Input| Projects'!S658)*K658*'Input| Escalations'!$I$17</f>
        <v>0</v>
      </c>
      <c r="AB658" s="172">
        <f>IF(ISNUMBER(FIND("decision",'Input| Setup'!$F$6)),'Input| Projects'!AJ658,'Input| Projects'!T658)*L658*'Input| Escalations'!$I$17</f>
        <v>0</v>
      </c>
      <c r="AC658" s="172">
        <f>IF(ISNUMBER(FIND("decision",'Input| Setup'!$F$6)),'Input| Projects'!AK658,'Input| Projects'!U658)*M658*'Input| Escalations'!$I$17</f>
        <v>0</v>
      </c>
      <c r="AD658" s="172">
        <f>IF(ISNUMBER(FIND("decision",'Input| Setup'!$F$6)),'Input| Projects'!AL658,'Input| Projects'!V658)*N658*'Input| Escalations'!$I$17</f>
        <v>0</v>
      </c>
      <c r="AE658" s="172">
        <f>IF(ISNUMBER(FIND("decision",'Input| Setup'!$F$6)),'Input| Projects'!AM658,'Input| Projects'!W658)*O658*'Input| Escalations'!$I$17</f>
        <v>0</v>
      </c>
      <c r="AF658" s="175"/>
      <c r="AG658" s="172" cm="1">
        <f t="array" ref="AG658">IFERROR(--('Input| Projects'!$AS658="Yes")*_xlfn.SWITCH('Input| Overheads'!$C$50,"Direct costs",'Calc| Overheads Allocation'!C$8*Q658,"Internal labour",'Calc| Overheads Allocation'!C$8*Q658*'Input| Projects'!$AO658,"DNSP defined",'Calc| Overheads Allocation'!C$78*'Input| Projects'!$AV658,0),0)</f>
        <v>0</v>
      </c>
      <c r="AH658" s="172" cm="1">
        <f t="array" ref="AH658">IFERROR(--('Input| Projects'!$AS658="Yes")*_xlfn.SWITCH('Input| Overheads'!$C$50,"Direct costs",'Calc| Overheads Allocation'!D$8*R658,"Internal labour",'Calc| Overheads Allocation'!D$8*R658*'Input| Projects'!$AO658,"DNSP defined",'Calc| Overheads Allocation'!D$78*'Input| Projects'!$AV658,0),0)</f>
        <v>0</v>
      </c>
      <c r="AI658" s="172" cm="1">
        <f t="array" ref="AI658">IFERROR(--('Input| Projects'!$AS658="Yes")*_xlfn.SWITCH('Input| Overheads'!$C$50,"Direct costs",'Calc| Overheads Allocation'!E$8*S658,"Internal labour",'Calc| Overheads Allocation'!E$8*S658*'Input| Projects'!$AO658,"DNSP defined",'Calc| Overheads Allocation'!E$78*'Input| Projects'!$AV658,0),0)</f>
        <v>0</v>
      </c>
      <c r="AJ658" s="172" cm="1">
        <f t="array" ref="AJ658">IFERROR(--('Input| Projects'!$AS658="Yes")*_xlfn.SWITCH('Input| Overheads'!$C$50,"Direct costs",'Calc| Overheads Allocation'!F$8*T658,"Internal labour",'Calc| Overheads Allocation'!F$8*T658*'Input| Projects'!$AO658,"DNSP defined",'Calc| Overheads Allocation'!F$78*'Input| Projects'!$AV658,0),0)</f>
        <v>0</v>
      </c>
      <c r="AK658" s="172" cm="1">
        <f t="array" ref="AK658">IFERROR(--('Input| Projects'!$AS658="Yes")*_xlfn.SWITCH('Input| Overheads'!$C$50,"Direct costs",'Calc| Overheads Allocation'!G$8*U658,"Internal labour",'Calc| Overheads Allocation'!G$8*U658*'Input| Projects'!$AO658,"DNSP defined",'Calc| Overheads Allocation'!G$78*'Input| Projects'!$AV658,0),0)</f>
        <v>0</v>
      </c>
      <c r="AL658" s="172" cm="1">
        <f t="array" ref="AL658">IFERROR(--('Input| Projects'!$AS658="Yes")*_xlfn.SWITCH('Input| Overheads'!$C$50,"Direct costs",'Calc| Overheads Allocation'!H$8*V658,"Internal labour",'Calc| Overheads Allocation'!H$8*V658*'Input| Projects'!$AO658,"DNSP defined",'Calc| Overheads Allocation'!H$78*'Input| Projects'!$AV658,0),0)</f>
        <v>0</v>
      </c>
      <c r="AM658" s="172" cm="1">
        <f t="array" ref="AM658">IFERROR(--('Input| Projects'!$AS658="Yes")*_xlfn.SWITCH('Input| Overheads'!$C$50,"Direct costs",'Calc| Overheads Allocation'!I$8*W658,"Internal labour",'Calc| Overheads Allocation'!I$8*W658*'Input| Projects'!$AO658,"DNSP defined",'Calc| Overheads Allocation'!I$78*'Input| Projects'!$AV658,0),0)</f>
        <v>0</v>
      </c>
      <c r="AN658" s="175"/>
      <c r="AO658" s="172" cm="1">
        <f t="array" ref="AO658">IFERROR(--('Input| Projects'!$AT658="Yes")*_xlfn.SWITCH('Input| Overheads'!$C$50,"Direct costs",'Calc| Overheads Allocation'!C$9*Q658,"Internal labour",'Calc| Overheads Allocation'!C$9*Q658*'Input| Projects'!$AO658,"DNSP defined",'Calc| Overheads Allocation'!C$79*'Input| Projects'!$AW658,0),0)</f>
        <v>0</v>
      </c>
      <c r="AP658" s="172" cm="1">
        <f t="array" ref="AP658">IFERROR(--('Input| Projects'!$AT658="Yes")*_xlfn.SWITCH('Input| Overheads'!$C$50,"Direct costs",'Calc| Overheads Allocation'!D$9*R658,"Internal labour",'Calc| Overheads Allocation'!D$9*R658*'Input| Projects'!$AO658,"DNSP defined",'Calc| Overheads Allocation'!D$79*'Input| Projects'!$AW658,0),0)</f>
        <v>0</v>
      </c>
      <c r="AQ658" s="172" cm="1">
        <f t="array" ref="AQ658">IFERROR(--('Input| Projects'!$AT658="Yes")*_xlfn.SWITCH('Input| Overheads'!$C$50,"Direct costs",'Calc| Overheads Allocation'!E$9*S658,"Internal labour",'Calc| Overheads Allocation'!E$9*S658*'Input| Projects'!$AO658,"DNSP defined",'Calc| Overheads Allocation'!E$79*'Input| Projects'!$AW658,0),0)</f>
        <v>0</v>
      </c>
      <c r="AR658" s="172" cm="1">
        <f t="array" ref="AR658">IFERROR(--('Input| Projects'!$AT658="Yes")*_xlfn.SWITCH('Input| Overheads'!$C$50,"Direct costs",'Calc| Overheads Allocation'!F$9*T658,"Internal labour",'Calc| Overheads Allocation'!F$9*T658*'Input| Projects'!$AO658,"DNSP defined",'Calc| Overheads Allocation'!F$79*'Input| Projects'!$AW658,0),0)</f>
        <v>0</v>
      </c>
      <c r="AS658" s="172" cm="1">
        <f t="array" ref="AS658">IFERROR(--('Input| Projects'!$AT658="Yes")*_xlfn.SWITCH('Input| Overheads'!$C$50,"Direct costs",'Calc| Overheads Allocation'!G$9*U658,"Internal labour",'Calc| Overheads Allocation'!G$9*U658*'Input| Projects'!$AO658,"DNSP defined",'Calc| Overheads Allocation'!G$79*'Input| Projects'!$AW658,0),0)</f>
        <v>0</v>
      </c>
      <c r="AT658" s="172" cm="1">
        <f t="array" ref="AT658">IFERROR(--('Input| Projects'!$AT658="Yes")*_xlfn.SWITCH('Input| Overheads'!$C$50,"Direct costs",'Calc| Overheads Allocation'!H$9*V658,"Internal labour",'Calc| Overheads Allocation'!H$9*V658*'Input| Projects'!$AO658,"DNSP defined",'Calc| Overheads Allocation'!H$79*'Input| Projects'!$AW658,0),0)</f>
        <v>0</v>
      </c>
      <c r="AU658" s="172" cm="1">
        <f t="array" ref="AU658">IFERROR(--('Input| Projects'!$AT658="Yes")*_xlfn.SWITCH('Input| Overheads'!$C$50,"Direct costs",'Calc| Overheads Allocation'!I$9*W658,"Internal labour",'Calc| Overheads Allocation'!I$9*W658*'Input| Projects'!$AO658,"DNSP defined",'Calc| Overheads Allocation'!I$79*'Input| Projects'!$AW658,0),0)</f>
        <v>0</v>
      </c>
      <c r="AV658" s="175"/>
      <c r="AW658" s="172">
        <f t="shared" si="244"/>
        <v>0</v>
      </c>
      <c r="AX658" s="172">
        <f t="shared" si="245"/>
        <v>0</v>
      </c>
      <c r="AY658" s="172">
        <f t="shared" si="246"/>
        <v>0</v>
      </c>
      <c r="AZ658" s="172">
        <f t="shared" si="247"/>
        <v>0</v>
      </c>
      <c r="BA658" s="172">
        <f t="shared" si="248"/>
        <v>0</v>
      </c>
      <c r="BB658" s="172">
        <f t="shared" si="249"/>
        <v>0</v>
      </c>
      <c r="BC658" s="172">
        <f t="shared" si="250"/>
        <v>0</v>
      </c>
      <c r="BD658" s="176"/>
      <c r="BE658" s="172">
        <f t="shared" si="251"/>
        <v>0</v>
      </c>
      <c r="BF658" s="172">
        <f t="shared" si="252"/>
        <v>0</v>
      </c>
      <c r="BG658" s="172">
        <f t="shared" si="253"/>
        <v>0</v>
      </c>
      <c r="BH658" s="172">
        <f t="shared" si="254"/>
        <v>0</v>
      </c>
      <c r="BI658" s="172">
        <f t="shared" si="255"/>
        <v>0</v>
      </c>
      <c r="BJ658" s="172">
        <f t="shared" si="256"/>
        <v>0</v>
      </c>
      <c r="BK658" s="172">
        <f t="shared" si="257"/>
        <v>0</v>
      </c>
      <c r="BL658" s="176"/>
      <c r="BM658" s="172">
        <f t="shared" si="236"/>
        <v>0</v>
      </c>
      <c r="BN658" s="172">
        <f t="shared" si="237"/>
        <v>0</v>
      </c>
      <c r="BO658" s="172">
        <f t="shared" si="238"/>
        <v>0</v>
      </c>
      <c r="BP658" s="172">
        <f t="shared" si="239"/>
        <v>0</v>
      </c>
      <c r="BQ658" s="172">
        <f t="shared" si="240"/>
        <v>0</v>
      </c>
      <c r="BR658" s="172">
        <f t="shared" si="241"/>
        <v>0</v>
      </c>
      <c r="BS658" s="172">
        <f t="shared" si="242"/>
        <v>0</v>
      </c>
      <c r="BT658" s="55"/>
      <c r="BU658" s="158">
        <f>SUMIF('Input| Projects'!$BA$8:$CX$8,RIGHT(BU$9,3),'Input| Projects'!$BA658:$CX658)</f>
        <v>0</v>
      </c>
      <c r="BV658" s="158">
        <f>SUMIF('Input| Projects'!$BA$8:$CX$8,RIGHT(BV$9,3),'Input| Projects'!$BA658:$CX658)</f>
        <v>0</v>
      </c>
      <c r="BW658" s="79" t="str">
        <f t="shared" si="243"/>
        <v/>
      </c>
    </row>
    <row r="659" spans="2:75" x14ac:dyDescent="0.2">
      <c r="B659" s="123">
        <f>IFERROR('Input| Projects'!B659,"")</f>
        <v>650</v>
      </c>
      <c r="C659" s="160" t="str">
        <f>IFERROR(IF('Input| Projects'!C659="","",'Input| Projects'!C659),"")</f>
        <v/>
      </c>
      <c r="D659" s="160" t="str">
        <f>IFERROR(IF('Input| Projects'!D659="","",'Input| Projects'!D659),"")</f>
        <v/>
      </c>
      <c r="E659" s="53"/>
      <c r="F659" s="160" t="str">
        <f>IF(LEN('Input| Projects'!F659)&gt;0,'Input| Projects'!F659,"")</f>
        <v/>
      </c>
      <c r="G659" s="160" t="str">
        <f>IF(LEN('Input| Projects'!G659)&gt;0,'Input| Projects'!G659,"")</f>
        <v/>
      </c>
      <c r="H659" s="10"/>
      <c r="I659" s="194" cm="1">
        <f t="array" ref="I659">IF(LEN($F659)&gt;0,1+IFERROR(SUMPRODUCT(TRANSPOSE('Input| Projects'!$AO659:$AQ659),INDEX('Input| Escalations'!$F$27:$L$29,,MATCH(Q$9,'Input| Escalations'!$F$21:$L$21,0))),0),0)</f>
        <v>0</v>
      </c>
      <c r="J659" s="194" cm="1">
        <f t="array" ref="J659">IF(LEN($F659)&gt;0,1+IFERROR(SUMPRODUCT(TRANSPOSE('Input| Projects'!$AO659:$AQ659),INDEX('Input| Escalations'!$F$27:$L$29,,MATCH(R$9,'Input| Escalations'!$F$21:$L$21,0))),0),0)</f>
        <v>0</v>
      </c>
      <c r="K659" s="194" cm="1">
        <f t="array" ref="K659">IF(LEN($F659)&gt;0,1+IFERROR(SUMPRODUCT(TRANSPOSE('Input| Projects'!$AO659:$AQ659),INDEX('Input| Escalations'!$F$27:$L$29,,MATCH(S$9,'Input| Escalations'!$F$21:$L$21,0))),0),0)</f>
        <v>0</v>
      </c>
      <c r="L659" s="194" cm="1">
        <f t="array" ref="L659">IF(LEN($F659)&gt;0,1+IFERROR(SUMPRODUCT(TRANSPOSE('Input| Projects'!$AO659:$AQ659),INDEX('Input| Escalations'!$F$27:$L$29,,MATCH(T$9,'Input| Escalations'!$F$21:$L$21,0))),0),0)</f>
        <v>0</v>
      </c>
      <c r="M659" s="194" cm="1">
        <f t="array" ref="M659">IF(LEN($F659)&gt;0,1+IFERROR(SUMPRODUCT(TRANSPOSE('Input| Projects'!$AO659:$AQ659),INDEX('Input| Escalations'!$F$27:$L$29,,MATCH(U$9,'Input| Escalations'!$F$21:$L$21,0))),0),0)</f>
        <v>0</v>
      </c>
      <c r="N659" s="194" cm="1">
        <f t="array" ref="N659">IF(LEN($F659)&gt;0,1+IFERROR(SUMPRODUCT(TRANSPOSE('Input| Projects'!$AO659:$AQ659),INDEX('Input| Escalations'!$F$27:$L$29,,MATCH(V$9,'Input| Escalations'!$F$21:$L$21,0))),0),0)</f>
        <v>0</v>
      </c>
      <c r="O659" s="194" cm="1">
        <f t="array" ref="O659">IF(LEN($F659)&gt;0,1+IFERROR(SUMPRODUCT(TRANSPOSE('Input| Projects'!$AO659:$AQ659),INDEX('Input| Escalations'!$F$27:$L$29,,MATCH(W$9,'Input| Escalations'!$F$21:$L$21,0))),0),0)</f>
        <v>0</v>
      </c>
      <c r="P659" s="10"/>
      <c r="Q659" s="172">
        <f>IFERROR(IF(ISNUMBER(FIND("decision",'Input| Setup'!$F$6)),'Input| Projects'!Y659,'Input| Projects'!I659)*'Input| Escalations'!$I$17*I659,0)</f>
        <v>0</v>
      </c>
      <c r="R659" s="172">
        <f>IFERROR(IF(ISNUMBER(FIND("decision",'Input| Setup'!$F$6)),'Input| Projects'!Z659,'Input| Projects'!J659)*'Input| Escalations'!$I$17*J659,0)</f>
        <v>0</v>
      </c>
      <c r="S659" s="172">
        <f>IFERROR(IF(ISNUMBER(FIND("decision",'Input| Setup'!$F$6)),'Input| Projects'!AA659,'Input| Projects'!K659)*'Input| Escalations'!$I$17*K659,0)</f>
        <v>0</v>
      </c>
      <c r="T659" s="172">
        <f>IFERROR(IF(ISNUMBER(FIND("decision",'Input| Setup'!$F$6)),'Input| Projects'!AB659,'Input| Projects'!L659)*'Input| Escalations'!$I$17*L659,0)</f>
        <v>0</v>
      </c>
      <c r="U659" s="172">
        <f>IFERROR(IF(ISNUMBER(FIND("decision",'Input| Setup'!$F$6)),'Input| Projects'!AC659,'Input| Projects'!M659)*'Input| Escalations'!$I$17*M659,0)</f>
        <v>0</v>
      </c>
      <c r="V659" s="172">
        <f>IFERROR(IF(ISNUMBER(FIND("decision",'Input| Setup'!$F$6)),'Input| Projects'!AD659,'Input| Projects'!N659)*'Input| Escalations'!$I$17*N659,0)</f>
        <v>0</v>
      </c>
      <c r="W659" s="172">
        <f>IFERROR(IF(ISNUMBER(FIND("decision",'Input| Setup'!$F$6)),'Input| Projects'!AE659,'Input| Projects'!O659)*'Input| Escalations'!$I$17*O659,0)</f>
        <v>0</v>
      </c>
      <c r="X659" s="175"/>
      <c r="Y659" s="172">
        <f>IF(ISNUMBER(FIND("decision",'Input| Setup'!$F$6)),'Input| Projects'!AG659,'Input| Projects'!Q659)*I659*'Input| Escalations'!$I$17</f>
        <v>0</v>
      </c>
      <c r="Z659" s="172">
        <f>IF(ISNUMBER(FIND("decision",'Input| Setup'!$F$6)),'Input| Projects'!AH659,'Input| Projects'!R659)*J659*'Input| Escalations'!$I$17</f>
        <v>0</v>
      </c>
      <c r="AA659" s="172">
        <f>IF(ISNUMBER(FIND("decision",'Input| Setup'!$F$6)),'Input| Projects'!AI659,'Input| Projects'!S659)*K659*'Input| Escalations'!$I$17</f>
        <v>0</v>
      </c>
      <c r="AB659" s="172">
        <f>IF(ISNUMBER(FIND("decision",'Input| Setup'!$F$6)),'Input| Projects'!AJ659,'Input| Projects'!T659)*L659*'Input| Escalations'!$I$17</f>
        <v>0</v>
      </c>
      <c r="AC659" s="172">
        <f>IF(ISNUMBER(FIND("decision",'Input| Setup'!$F$6)),'Input| Projects'!AK659,'Input| Projects'!U659)*M659*'Input| Escalations'!$I$17</f>
        <v>0</v>
      </c>
      <c r="AD659" s="172">
        <f>IF(ISNUMBER(FIND("decision",'Input| Setup'!$F$6)),'Input| Projects'!AL659,'Input| Projects'!V659)*N659*'Input| Escalations'!$I$17</f>
        <v>0</v>
      </c>
      <c r="AE659" s="172">
        <f>IF(ISNUMBER(FIND("decision",'Input| Setup'!$F$6)),'Input| Projects'!AM659,'Input| Projects'!W659)*O659*'Input| Escalations'!$I$17</f>
        <v>0</v>
      </c>
      <c r="AF659" s="175"/>
      <c r="AG659" s="172" cm="1">
        <f t="array" ref="AG659">IFERROR(--('Input| Projects'!$AS659="Yes")*_xlfn.SWITCH('Input| Overheads'!$C$50,"Direct costs",'Calc| Overheads Allocation'!C$8*Q659,"Internal labour",'Calc| Overheads Allocation'!C$8*Q659*'Input| Projects'!$AO659,"DNSP defined",'Calc| Overheads Allocation'!C$78*'Input| Projects'!$AV659,0),0)</f>
        <v>0</v>
      </c>
      <c r="AH659" s="172" cm="1">
        <f t="array" ref="AH659">IFERROR(--('Input| Projects'!$AS659="Yes")*_xlfn.SWITCH('Input| Overheads'!$C$50,"Direct costs",'Calc| Overheads Allocation'!D$8*R659,"Internal labour",'Calc| Overheads Allocation'!D$8*R659*'Input| Projects'!$AO659,"DNSP defined",'Calc| Overheads Allocation'!D$78*'Input| Projects'!$AV659,0),0)</f>
        <v>0</v>
      </c>
      <c r="AI659" s="172" cm="1">
        <f t="array" ref="AI659">IFERROR(--('Input| Projects'!$AS659="Yes")*_xlfn.SWITCH('Input| Overheads'!$C$50,"Direct costs",'Calc| Overheads Allocation'!E$8*S659,"Internal labour",'Calc| Overheads Allocation'!E$8*S659*'Input| Projects'!$AO659,"DNSP defined",'Calc| Overheads Allocation'!E$78*'Input| Projects'!$AV659,0),0)</f>
        <v>0</v>
      </c>
      <c r="AJ659" s="172" cm="1">
        <f t="array" ref="AJ659">IFERROR(--('Input| Projects'!$AS659="Yes")*_xlfn.SWITCH('Input| Overheads'!$C$50,"Direct costs",'Calc| Overheads Allocation'!F$8*T659,"Internal labour",'Calc| Overheads Allocation'!F$8*T659*'Input| Projects'!$AO659,"DNSP defined",'Calc| Overheads Allocation'!F$78*'Input| Projects'!$AV659,0),0)</f>
        <v>0</v>
      </c>
      <c r="AK659" s="172" cm="1">
        <f t="array" ref="AK659">IFERROR(--('Input| Projects'!$AS659="Yes")*_xlfn.SWITCH('Input| Overheads'!$C$50,"Direct costs",'Calc| Overheads Allocation'!G$8*U659,"Internal labour",'Calc| Overheads Allocation'!G$8*U659*'Input| Projects'!$AO659,"DNSP defined",'Calc| Overheads Allocation'!G$78*'Input| Projects'!$AV659,0),0)</f>
        <v>0</v>
      </c>
      <c r="AL659" s="172" cm="1">
        <f t="array" ref="AL659">IFERROR(--('Input| Projects'!$AS659="Yes")*_xlfn.SWITCH('Input| Overheads'!$C$50,"Direct costs",'Calc| Overheads Allocation'!H$8*V659,"Internal labour",'Calc| Overheads Allocation'!H$8*V659*'Input| Projects'!$AO659,"DNSP defined",'Calc| Overheads Allocation'!H$78*'Input| Projects'!$AV659,0),0)</f>
        <v>0</v>
      </c>
      <c r="AM659" s="172" cm="1">
        <f t="array" ref="AM659">IFERROR(--('Input| Projects'!$AS659="Yes")*_xlfn.SWITCH('Input| Overheads'!$C$50,"Direct costs",'Calc| Overheads Allocation'!I$8*W659,"Internal labour",'Calc| Overheads Allocation'!I$8*W659*'Input| Projects'!$AO659,"DNSP defined",'Calc| Overheads Allocation'!I$78*'Input| Projects'!$AV659,0),0)</f>
        <v>0</v>
      </c>
      <c r="AN659" s="175"/>
      <c r="AO659" s="172" cm="1">
        <f t="array" ref="AO659">IFERROR(--('Input| Projects'!$AT659="Yes")*_xlfn.SWITCH('Input| Overheads'!$C$50,"Direct costs",'Calc| Overheads Allocation'!C$9*Q659,"Internal labour",'Calc| Overheads Allocation'!C$9*Q659*'Input| Projects'!$AO659,"DNSP defined",'Calc| Overheads Allocation'!C$79*'Input| Projects'!$AW659,0),0)</f>
        <v>0</v>
      </c>
      <c r="AP659" s="172" cm="1">
        <f t="array" ref="AP659">IFERROR(--('Input| Projects'!$AT659="Yes")*_xlfn.SWITCH('Input| Overheads'!$C$50,"Direct costs",'Calc| Overheads Allocation'!D$9*R659,"Internal labour",'Calc| Overheads Allocation'!D$9*R659*'Input| Projects'!$AO659,"DNSP defined",'Calc| Overheads Allocation'!D$79*'Input| Projects'!$AW659,0),0)</f>
        <v>0</v>
      </c>
      <c r="AQ659" s="172" cm="1">
        <f t="array" ref="AQ659">IFERROR(--('Input| Projects'!$AT659="Yes")*_xlfn.SWITCH('Input| Overheads'!$C$50,"Direct costs",'Calc| Overheads Allocation'!E$9*S659,"Internal labour",'Calc| Overheads Allocation'!E$9*S659*'Input| Projects'!$AO659,"DNSP defined",'Calc| Overheads Allocation'!E$79*'Input| Projects'!$AW659,0),0)</f>
        <v>0</v>
      </c>
      <c r="AR659" s="172" cm="1">
        <f t="array" ref="AR659">IFERROR(--('Input| Projects'!$AT659="Yes")*_xlfn.SWITCH('Input| Overheads'!$C$50,"Direct costs",'Calc| Overheads Allocation'!F$9*T659,"Internal labour",'Calc| Overheads Allocation'!F$9*T659*'Input| Projects'!$AO659,"DNSP defined",'Calc| Overheads Allocation'!F$79*'Input| Projects'!$AW659,0),0)</f>
        <v>0</v>
      </c>
      <c r="AS659" s="172" cm="1">
        <f t="array" ref="AS659">IFERROR(--('Input| Projects'!$AT659="Yes")*_xlfn.SWITCH('Input| Overheads'!$C$50,"Direct costs",'Calc| Overheads Allocation'!G$9*U659,"Internal labour",'Calc| Overheads Allocation'!G$9*U659*'Input| Projects'!$AO659,"DNSP defined",'Calc| Overheads Allocation'!G$79*'Input| Projects'!$AW659,0),0)</f>
        <v>0</v>
      </c>
      <c r="AT659" s="172" cm="1">
        <f t="array" ref="AT659">IFERROR(--('Input| Projects'!$AT659="Yes")*_xlfn.SWITCH('Input| Overheads'!$C$50,"Direct costs",'Calc| Overheads Allocation'!H$9*V659,"Internal labour",'Calc| Overheads Allocation'!H$9*V659*'Input| Projects'!$AO659,"DNSP defined",'Calc| Overheads Allocation'!H$79*'Input| Projects'!$AW659,0),0)</f>
        <v>0</v>
      </c>
      <c r="AU659" s="172" cm="1">
        <f t="array" ref="AU659">IFERROR(--('Input| Projects'!$AT659="Yes")*_xlfn.SWITCH('Input| Overheads'!$C$50,"Direct costs",'Calc| Overheads Allocation'!I$9*W659,"Internal labour",'Calc| Overheads Allocation'!I$9*W659*'Input| Projects'!$AO659,"DNSP defined",'Calc| Overheads Allocation'!I$79*'Input| Projects'!$AW659,0),0)</f>
        <v>0</v>
      </c>
      <c r="AV659" s="175"/>
      <c r="AW659" s="172">
        <f t="shared" si="244"/>
        <v>0</v>
      </c>
      <c r="AX659" s="172">
        <f t="shared" si="245"/>
        <v>0</v>
      </c>
      <c r="AY659" s="172">
        <f t="shared" si="246"/>
        <v>0</v>
      </c>
      <c r="AZ659" s="172">
        <f t="shared" si="247"/>
        <v>0</v>
      </c>
      <c r="BA659" s="172">
        <f t="shared" si="248"/>
        <v>0</v>
      </c>
      <c r="BB659" s="172">
        <f t="shared" si="249"/>
        <v>0</v>
      </c>
      <c r="BC659" s="172">
        <f t="shared" si="250"/>
        <v>0</v>
      </c>
      <c r="BD659" s="176"/>
      <c r="BE659" s="172">
        <f t="shared" si="251"/>
        <v>0</v>
      </c>
      <c r="BF659" s="172">
        <f t="shared" si="252"/>
        <v>0</v>
      </c>
      <c r="BG659" s="172">
        <f t="shared" si="253"/>
        <v>0</v>
      </c>
      <c r="BH659" s="172">
        <f t="shared" si="254"/>
        <v>0</v>
      </c>
      <c r="BI659" s="172">
        <f t="shared" si="255"/>
        <v>0</v>
      </c>
      <c r="BJ659" s="172">
        <f t="shared" si="256"/>
        <v>0</v>
      </c>
      <c r="BK659" s="172">
        <f t="shared" si="257"/>
        <v>0</v>
      </c>
      <c r="BL659" s="176"/>
      <c r="BM659" s="172">
        <f t="shared" si="236"/>
        <v>0</v>
      </c>
      <c r="BN659" s="172">
        <f t="shared" si="237"/>
        <v>0</v>
      </c>
      <c r="BO659" s="172">
        <f t="shared" si="238"/>
        <v>0</v>
      </c>
      <c r="BP659" s="172">
        <f t="shared" si="239"/>
        <v>0</v>
      </c>
      <c r="BQ659" s="172">
        <f t="shared" si="240"/>
        <v>0</v>
      </c>
      <c r="BR659" s="172">
        <f t="shared" si="241"/>
        <v>0</v>
      </c>
      <c r="BS659" s="172">
        <f t="shared" si="242"/>
        <v>0</v>
      </c>
      <c r="BT659" s="55"/>
      <c r="BU659" s="158">
        <f>SUMIF('Input| Projects'!$BA$8:$CX$8,RIGHT(BU$9,3),'Input| Projects'!$BA659:$CX659)</f>
        <v>0</v>
      </c>
      <c r="BV659" s="158">
        <f>SUMIF('Input| Projects'!$BA$8:$CX$8,RIGHT(BV$9,3),'Input| Projects'!$BA659:$CX659)</f>
        <v>0</v>
      </c>
      <c r="BW659" s="79" t="str">
        <f t="shared" si="243"/>
        <v/>
      </c>
    </row>
    <row r="660" spans="2:75" x14ac:dyDescent="0.2">
      <c r="B660" s="123">
        <f>IFERROR('Input| Projects'!B660,"")</f>
        <v>651</v>
      </c>
      <c r="C660" s="160" t="str">
        <f>IFERROR(IF('Input| Projects'!C660="","",'Input| Projects'!C660),"")</f>
        <v/>
      </c>
      <c r="D660" s="160" t="str">
        <f>IFERROR(IF('Input| Projects'!D660="","",'Input| Projects'!D660),"")</f>
        <v/>
      </c>
      <c r="E660" s="53"/>
      <c r="F660" s="160" t="str">
        <f>IF(LEN('Input| Projects'!F660)&gt;0,'Input| Projects'!F660,"")</f>
        <v/>
      </c>
      <c r="G660" s="160" t="str">
        <f>IF(LEN('Input| Projects'!G660)&gt;0,'Input| Projects'!G660,"")</f>
        <v/>
      </c>
      <c r="H660" s="10"/>
      <c r="I660" s="194" cm="1">
        <f t="array" ref="I660">IF(LEN($F660)&gt;0,1+IFERROR(SUMPRODUCT(TRANSPOSE('Input| Projects'!$AO660:$AQ660),INDEX('Input| Escalations'!$F$27:$L$29,,MATCH(Q$9,'Input| Escalations'!$F$21:$L$21,0))),0),0)</f>
        <v>0</v>
      </c>
      <c r="J660" s="194" cm="1">
        <f t="array" ref="J660">IF(LEN($F660)&gt;0,1+IFERROR(SUMPRODUCT(TRANSPOSE('Input| Projects'!$AO660:$AQ660),INDEX('Input| Escalations'!$F$27:$L$29,,MATCH(R$9,'Input| Escalations'!$F$21:$L$21,0))),0),0)</f>
        <v>0</v>
      </c>
      <c r="K660" s="194" cm="1">
        <f t="array" ref="K660">IF(LEN($F660)&gt;0,1+IFERROR(SUMPRODUCT(TRANSPOSE('Input| Projects'!$AO660:$AQ660),INDEX('Input| Escalations'!$F$27:$L$29,,MATCH(S$9,'Input| Escalations'!$F$21:$L$21,0))),0),0)</f>
        <v>0</v>
      </c>
      <c r="L660" s="194" cm="1">
        <f t="array" ref="L660">IF(LEN($F660)&gt;0,1+IFERROR(SUMPRODUCT(TRANSPOSE('Input| Projects'!$AO660:$AQ660),INDEX('Input| Escalations'!$F$27:$L$29,,MATCH(T$9,'Input| Escalations'!$F$21:$L$21,0))),0),0)</f>
        <v>0</v>
      </c>
      <c r="M660" s="194" cm="1">
        <f t="array" ref="M660">IF(LEN($F660)&gt;0,1+IFERROR(SUMPRODUCT(TRANSPOSE('Input| Projects'!$AO660:$AQ660),INDEX('Input| Escalations'!$F$27:$L$29,,MATCH(U$9,'Input| Escalations'!$F$21:$L$21,0))),0),0)</f>
        <v>0</v>
      </c>
      <c r="N660" s="194" cm="1">
        <f t="array" ref="N660">IF(LEN($F660)&gt;0,1+IFERROR(SUMPRODUCT(TRANSPOSE('Input| Projects'!$AO660:$AQ660),INDEX('Input| Escalations'!$F$27:$L$29,,MATCH(V$9,'Input| Escalations'!$F$21:$L$21,0))),0),0)</f>
        <v>0</v>
      </c>
      <c r="O660" s="194" cm="1">
        <f t="array" ref="O660">IF(LEN($F660)&gt;0,1+IFERROR(SUMPRODUCT(TRANSPOSE('Input| Projects'!$AO660:$AQ660),INDEX('Input| Escalations'!$F$27:$L$29,,MATCH(W$9,'Input| Escalations'!$F$21:$L$21,0))),0),0)</f>
        <v>0</v>
      </c>
      <c r="P660" s="10"/>
      <c r="Q660" s="172">
        <f>IFERROR(IF(ISNUMBER(FIND("decision",'Input| Setup'!$F$6)),'Input| Projects'!Y660,'Input| Projects'!I660)*'Input| Escalations'!$I$17*I660,0)</f>
        <v>0</v>
      </c>
      <c r="R660" s="172">
        <f>IFERROR(IF(ISNUMBER(FIND("decision",'Input| Setup'!$F$6)),'Input| Projects'!Z660,'Input| Projects'!J660)*'Input| Escalations'!$I$17*J660,0)</f>
        <v>0</v>
      </c>
      <c r="S660" s="172">
        <f>IFERROR(IF(ISNUMBER(FIND("decision",'Input| Setup'!$F$6)),'Input| Projects'!AA660,'Input| Projects'!K660)*'Input| Escalations'!$I$17*K660,0)</f>
        <v>0</v>
      </c>
      <c r="T660" s="172">
        <f>IFERROR(IF(ISNUMBER(FIND("decision",'Input| Setup'!$F$6)),'Input| Projects'!AB660,'Input| Projects'!L660)*'Input| Escalations'!$I$17*L660,0)</f>
        <v>0</v>
      </c>
      <c r="U660" s="172">
        <f>IFERROR(IF(ISNUMBER(FIND("decision",'Input| Setup'!$F$6)),'Input| Projects'!AC660,'Input| Projects'!M660)*'Input| Escalations'!$I$17*M660,0)</f>
        <v>0</v>
      </c>
      <c r="V660" s="172">
        <f>IFERROR(IF(ISNUMBER(FIND("decision",'Input| Setup'!$F$6)),'Input| Projects'!AD660,'Input| Projects'!N660)*'Input| Escalations'!$I$17*N660,0)</f>
        <v>0</v>
      </c>
      <c r="W660" s="172">
        <f>IFERROR(IF(ISNUMBER(FIND("decision",'Input| Setup'!$F$6)),'Input| Projects'!AE660,'Input| Projects'!O660)*'Input| Escalations'!$I$17*O660,0)</f>
        <v>0</v>
      </c>
      <c r="X660" s="175"/>
      <c r="Y660" s="172">
        <f>IF(ISNUMBER(FIND("decision",'Input| Setup'!$F$6)),'Input| Projects'!AG660,'Input| Projects'!Q660)*I660*'Input| Escalations'!$I$17</f>
        <v>0</v>
      </c>
      <c r="Z660" s="172">
        <f>IF(ISNUMBER(FIND("decision",'Input| Setup'!$F$6)),'Input| Projects'!AH660,'Input| Projects'!R660)*J660*'Input| Escalations'!$I$17</f>
        <v>0</v>
      </c>
      <c r="AA660" s="172">
        <f>IF(ISNUMBER(FIND("decision",'Input| Setup'!$F$6)),'Input| Projects'!AI660,'Input| Projects'!S660)*K660*'Input| Escalations'!$I$17</f>
        <v>0</v>
      </c>
      <c r="AB660" s="172">
        <f>IF(ISNUMBER(FIND("decision",'Input| Setup'!$F$6)),'Input| Projects'!AJ660,'Input| Projects'!T660)*L660*'Input| Escalations'!$I$17</f>
        <v>0</v>
      </c>
      <c r="AC660" s="172">
        <f>IF(ISNUMBER(FIND("decision",'Input| Setup'!$F$6)),'Input| Projects'!AK660,'Input| Projects'!U660)*M660*'Input| Escalations'!$I$17</f>
        <v>0</v>
      </c>
      <c r="AD660" s="172">
        <f>IF(ISNUMBER(FIND("decision",'Input| Setup'!$F$6)),'Input| Projects'!AL660,'Input| Projects'!V660)*N660*'Input| Escalations'!$I$17</f>
        <v>0</v>
      </c>
      <c r="AE660" s="172">
        <f>IF(ISNUMBER(FIND("decision",'Input| Setup'!$F$6)),'Input| Projects'!AM660,'Input| Projects'!W660)*O660*'Input| Escalations'!$I$17</f>
        <v>0</v>
      </c>
      <c r="AF660" s="175"/>
      <c r="AG660" s="172" cm="1">
        <f t="array" ref="AG660">IFERROR(--('Input| Projects'!$AS660="Yes")*_xlfn.SWITCH('Input| Overheads'!$C$50,"Direct costs",'Calc| Overheads Allocation'!C$8*Q660,"Internal labour",'Calc| Overheads Allocation'!C$8*Q660*'Input| Projects'!$AO660,"DNSP defined",'Calc| Overheads Allocation'!C$78*'Input| Projects'!$AV660,0),0)</f>
        <v>0</v>
      </c>
      <c r="AH660" s="172" cm="1">
        <f t="array" ref="AH660">IFERROR(--('Input| Projects'!$AS660="Yes")*_xlfn.SWITCH('Input| Overheads'!$C$50,"Direct costs",'Calc| Overheads Allocation'!D$8*R660,"Internal labour",'Calc| Overheads Allocation'!D$8*R660*'Input| Projects'!$AO660,"DNSP defined",'Calc| Overheads Allocation'!D$78*'Input| Projects'!$AV660,0),0)</f>
        <v>0</v>
      </c>
      <c r="AI660" s="172" cm="1">
        <f t="array" ref="AI660">IFERROR(--('Input| Projects'!$AS660="Yes")*_xlfn.SWITCH('Input| Overheads'!$C$50,"Direct costs",'Calc| Overheads Allocation'!E$8*S660,"Internal labour",'Calc| Overheads Allocation'!E$8*S660*'Input| Projects'!$AO660,"DNSP defined",'Calc| Overheads Allocation'!E$78*'Input| Projects'!$AV660,0),0)</f>
        <v>0</v>
      </c>
      <c r="AJ660" s="172" cm="1">
        <f t="array" ref="AJ660">IFERROR(--('Input| Projects'!$AS660="Yes")*_xlfn.SWITCH('Input| Overheads'!$C$50,"Direct costs",'Calc| Overheads Allocation'!F$8*T660,"Internal labour",'Calc| Overheads Allocation'!F$8*T660*'Input| Projects'!$AO660,"DNSP defined",'Calc| Overheads Allocation'!F$78*'Input| Projects'!$AV660,0),0)</f>
        <v>0</v>
      </c>
      <c r="AK660" s="172" cm="1">
        <f t="array" ref="AK660">IFERROR(--('Input| Projects'!$AS660="Yes")*_xlfn.SWITCH('Input| Overheads'!$C$50,"Direct costs",'Calc| Overheads Allocation'!G$8*U660,"Internal labour",'Calc| Overheads Allocation'!G$8*U660*'Input| Projects'!$AO660,"DNSP defined",'Calc| Overheads Allocation'!G$78*'Input| Projects'!$AV660,0),0)</f>
        <v>0</v>
      </c>
      <c r="AL660" s="172" cm="1">
        <f t="array" ref="AL660">IFERROR(--('Input| Projects'!$AS660="Yes")*_xlfn.SWITCH('Input| Overheads'!$C$50,"Direct costs",'Calc| Overheads Allocation'!H$8*V660,"Internal labour",'Calc| Overheads Allocation'!H$8*V660*'Input| Projects'!$AO660,"DNSP defined",'Calc| Overheads Allocation'!H$78*'Input| Projects'!$AV660,0),0)</f>
        <v>0</v>
      </c>
      <c r="AM660" s="172" cm="1">
        <f t="array" ref="AM660">IFERROR(--('Input| Projects'!$AS660="Yes")*_xlfn.SWITCH('Input| Overheads'!$C$50,"Direct costs",'Calc| Overheads Allocation'!I$8*W660,"Internal labour",'Calc| Overheads Allocation'!I$8*W660*'Input| Projects'!$AO660,"DNSP defined",'Calc| Overheads Allocation'!I$78*'Input| Projects'!$AV660,0),0)</f>
        <v>0</v>
      </c>
      <c r="AN660" s="175"/>
      <c r="AO660" s="172" cm="1">
        <f t="array" ref="AO660">IFERROR(--('Input| Projects'!$AT660="Yes")*_xlfn.SWITCH('Input| Overheads'!$C$50,"Direct costs",'Calc| Overheads Allocation'!C$9*Q660,"Internal labour",'Calc| Overheads Allocation'!C$9*Q660*'Input| Projects'!$AO660,"DNSP defined",'Calc| Overheads Allocation'!C$79*'Input| Projects'!$AW660,0),0)</f>
        <v>0</v>
      </c>
      <c r="AP660" s="172" cm="1">
        <f t="array" ref="AP660">IFERROR(--('Input| Projects'!$AT660="Yes")*_xlfn.SWITCH('Input| Overheads'!$C$50,"Direct costs",'Calc| Overheads Allocation'!D$9*R660,"Internal labour",'Calc| Overheads Allocation'!D$9*R660*'Input| Projects'!$AO660,"DNSP defined",'Calc| Overheads Allocation'!D$79*'Input| Projects'!$AW660,0),0)</f>
        <v>0</v>
      </c>
      <c r="AQ660" s="172" cm="1">
        <f t="array" ref="AQ660">IFERROR(--('Input| Projects'!$AT660="Yes")*_xlfn.SWITCH('Input| Overheads'!$C$50,"Direct costs",'Calc| Overheads Allocation'!E$9*S660,"Internal labour",'Calc| Overheads Allocation'!E$9*S660*'Input| Projects'!$AO660,"DNSP defined",'Calc| Overheads Allocation'!E$79*'Input| Projects'!$AW660,0),0)</f>
        <v>0</v>
      </c>
      <c r="AR660" s="172" cm="1">
        <f t="array" ref="AR660">IFERROR(--('Input| Projects'!$AT660="Yes")*_xlfn.SWITCH('Input| Overheads'!$C$50,"Direct costs",'Calc| Overheads Allocation'!F$9*T660,"Internal labour",'Calc| Overheads Allocation'!F$9*T660*'Input| Projects'!$AO660,"DNSP defined",'Calc| Overheads Allocation'!F$79*'Input| Projects'!$AW660,0),0)</f>
        <v>0</v>
      </c>
      <c r="AS660" s="172" cm="1">
        <f t="array" ref="AS660">IFERROR(--('Input| Projects'!$AT660="Yes")*_xlfn.SWITCH('Input| Overheads'!$C$50,"Direct costs",'Calc| Overheads Allocation'!G$9*U660,"Internal labour",'Calc| Overheads Allocation'!G$9*U660*'Input| Projects'!$AO660,"DNSP defined",'Calc| Overheads Allocation'!G$79*'Input| Projects'!$AW660,0),0)</f>
        <v>0</v>
      </c>
      <c r="AT660" s="172" cm="1">
        <f t="array" ref="AT660">IFERROR(--('Input| Projects'!$AT660="Yes")*_xlfn.SWITCH('Input| Overheads'!$C$50,"Direct costs",'Calc| Overheads Allocation'!H$9*V660,"Internal labour",'Calc| Overheads Allocation'!H$9*V660*'Input| Projects'!$AO660,"DNSP defined",'Calc| Overheads Allocation'!H$79*'Input| Projects'!$AW660,0),0)</f>
        <v>0</v>
      </c>
      <c r="AU660" s="172" cm="1">
        <f t="array" ref="AU660">IFERROR(--('Input| Projects'!$AT660="Yes")*_xlfn.SWITCH('Input| Overheads'!$C$50,"Direct costs",'Calc| Overheads Allocation'!I$9*W660,"Internal labour",'Calc| Overheads Allocation'!I$9*W660*'Input| Projects'!$AO660,"DNSP defined",'Calc| Overheads Allocation'!I$79*'Input| Projects'!$AW660,0),0)</f>
        <v>0</v>
      </c>
      <c r="AV660" s="175"/>
      <c r="AW660" s="172">
        <f t="shared" si="244"/>
        <v>0</v>
      </c>
      <c r="AX660" s="172">
        <f t="shared" si="245"/>
        <v>0</v>
      </c>
      <c r="AY660" s="172">
        <f t="shared" si="246"/>
        <v>0</v>
      </c>
      <c r="AZ660" s="172">
        <f t="shared" si="247"/>
        <v>0</v>
      </c>
      <c r="BA660" s="172">
        <f t="shared" si="248"/>
        <v>0</v>
      </c>
      <c r="BB660" s="172">
        <f t="shared" si="249"/>
        <v>0</v>
      </c>
      <c r="BC660" s="172">
        <f t="shared" si="250"/>
        <v>0</v>
      </c>
      <c r="BD660" s="176"/>
      <c r="BE660" s="172">
        <f t="shared" si="251"/>
        <v>0</v>
      </c>
      <c r="BF660" s="172">
        <f t="shared" si="252"/>
        <v>0</v>
      </c>
      <c r="BG660" s="172">
        <f t="shared" si="253"/>
        <v>0</v>
      </c>
      <c r="BH660" s="172">
        <f t="shared" si="254"/>
        <v>0</v>
      </c>
      <c r="BI660" s="172">
        <f t="shared" si="255"/>
        <v>0</v>
      </c>
      <c r="BJ660" s="172">
        <f t="shared" si="256"/>
        <v>0</v>
      </c>
      <c r="BK660" s="172">
        <f t="shared" si="257"/>
        <v>0</v>
      </c>
      <c r="BL660" s="176"/>
      <c r="BM660" s="172">
        <f t="shared" si="236"/>
        <v>0</v>
      </c>
      <c r="BN660" s="172">
        <f t="shared" si="237"/>
        <v>0</v>
      </c>
      <c r="BO660" s="172">
        <f t="shared" si="238"/>
        <v>0</v>
      </c>
      <c r="BP660" s="172">
        <f t="shared" si="239"/>
        <v>0</v>
      </c>
      <c r="BQ660" s="172">
        <f t="shared" si="240"/>
        <v>0</v>
      </c>
      <c r="BR660" s="172">
        <f t="shared" si="241"/>
        <v>0</v>
      </c>
      <c r="BS660" s="172">
        <f t="shared" si="242"/>
        <v>0</v>
      </c>
      <c r="BT660" s="55"/>
      <c r="BU660" s="158">
        <f>SUMIF('Input| Projects'!$BA$8:$CX$8,RIGHT(BU$9,3),'Input| Projects'!$BA660:$CX660)</f>
        <v>0</v>
      </c>
      <c r="BV660" s="158">
        <f>SUMIF('Input| Projects'!$BA$8:$CX$8,RIGHT(BV$9,3),'Input| Projects'!$BA660:$CX660)</f>
        <v>0</v>
      </c>
      <c r="BW660" s="79" t="str">
        <f t="shared" si="243"/>
        <v/>
      </c>
    </row>
    <row r="661" spans="2:75" x14ac:dyDescent="0.2">
      <c r="B661" s="123">
        <f>IFERROR('Input| Projects'!B661,"")</f>
        <v>652</v>
      </c>
      <c r="C661" s="160" t="str">
        <f>IFERROR(IF('Input| Projects'!C661="","",'Input| Projects'!C661),"")</f>
        <v/>
      </c>
      <c r="D661" s="160" t="str">
        <f>IFERROR(IF('Input| Projects'!D661="","",'Input| Projects'!D661),"")</f>
        <v/>
      </c>
      <c r="E661" s="53"/>
      <c r="F661" s="160" t="str">
        <f>IF(LEN('Input| Projects'!F661)&gt;0,'Input| Projects'!F661,"")</f>
        <v/>
      </c>
      <c r="G661" s="160" t="str">
        <f>IF(LEN('Input| Projects'!G661)&gt;0,'Input| Projects'!G661,"")</f>
        <v/>
      </c>
      <c r="H661" s="10"/>
      <c r="I661" s="194" cm="1">
        <f t="array" ref="I661">IF(LEN($F661)&gt;0,1+IFERROR(SUMPRODUCT(TRANSPOSE('Input| Projects'!$AO661:$AQ661),INDEX('Input| Escalations'!$F$27:$L$29,,MATCH(Q$9,'Input| Escalations'!$F$21:$L$21,0))),0),0)</f>
        <v>0</v>
      </c>
      <c r="J661" s="194" cm="1">
        <f t="array" ref="J661">IF(LEN($F661)&gt;0,1+IFERROR(SUMPRODUCT(TRANSPOSE('Input| Projects'!$AO661:$AQ661),INDEX('Input| Escalations'!$F$27:$L$29,,MATCH(R$9,'Input| Escalations'!$F$21:$L$21,0))),0),0)</f>
        <v>0</v>
      </c>
      <c r="K661" s="194" cm="1">
        <f t="array" ref="K661">IF(LEN($F661)&gt;0,1+IFERROR(SUMPRODUCT(TRANSPOSE('Input| Projects'!$AO661:$AQ661),INDEX('Input| Escalations'!$F$27:$L$29,,MATCH(S$9,'Input| Escalations'!$F$21:$L$21,0))),0),0)</f>
        <v>0</v>
      </c>
      <c r="L661" s="194" cm="1">
        <f t="array" ref="L661">IF(LEN($F661)&gt;0,1+IFERROR(SUMPRODUCT(TRANSPOSE('Input| Projects'!$AO661:$AQ661),INDEX('Input| Escalations'!$F$27:$L$29,,MATCH(T$9,'Input| Escalations'!$F$21:$L$21,0))),0),0)</f>
        <v>0</v>
      </c>
      <c r="M661" s="194" cm="1">
        <f t="array" ref="M661">IF(LEN($F661)&gt;0,1+IFERROR(SUMPRODUCT(TRANSPOSE('Input| Projects'!$AO661:$AQ661),INDEX('Input| Escalations'!$F$27:$L$29,,MATCH(U$9,'Input| Escalations'!$F$21:$L$21,0))),0),0)</f>
        <v>0</v>
      </c>
      <c r="N661" s="194" cm="1">
        <f t="array" ref="N661">IF(LEN($F661)&gt;0,1+IFERROR(SUMPRODUCT(TRANSPOSE('Input| Projects'!$AO661:$AQ661),INDEX('Input| Escalations'!$F$27:$L$29,,MATCH(V$9,'Input| Escalations'!$F$21:$L$21,0))),0),0)</f>
        <v>0</v>
      </c>
      <c r="O661" s="194" cm="1">
        <f t="array" ref="O661">IF(LEN($F661)&gt;0,1+IFERROR(SUMPRODUCT(TRANSPOSE('Input| Projects'!$AO661:$AQ661),INDEX('Input| Escalations'!$F$27:$L$29,,MATCH(W$9,'Input| Escalations'!$F$21:$L$21,0))),0),0)</f>
        <v>0</v>
      </c>
      <c r="P661" s="10"/>
      <c r="Q661" s="172">
        <f>IFERROR(IF(ISNUMBER(FIND("decision",'Input| Setup'!$F$6)),'Input| Projects'!Y661,'Input| Projects'!I661)*'Input| Escalations'!$I$17*I661,0)</f>
        <v>0</v>
      </c>
      <c r="R661" s="172">
        <f>IFERROR(IF(ISNUMBER(FIND("decision",'Input| Setup'!$F$6)),'Input| Projects'!Z661,'Input| Projects'!J661)*'Input| Escalations'!$I$17*J661,0)</f>
        <v>0</v>
      </c>
      <c r="S661" s="172">
        <f>IFERROR(IF(ISNUMBER(FIND("decision",'Input| Setup'!$F$6)),'Input| Projects'!AA661,'Input| Projects'!K661)*'Input| Escalations'!$I$17*K661,0)</f>
        <v>0</v>
      </c>
      <c r="T661" s="172">
        <f>IFERROR(IF(ISNUMBER(FIND("decision",'Input| Setup'!$F$6)),'Input| Projects'!AB661,'Input| Projects'!L661)*'Input| Escalations'!$I$17*L661,0)</f>
        <v>0</v>
      </c>
      <c r="U661" s="172">
        <f>IFERROR(IF(ISNUMBER(FIND("decision",'Input| Setup'!$F$6)),'Input| Projects'!AC661,'Input| Projects'!M661)*'Input| Escalations'!$I$17*M661,0)</f>
        <v>0</v>
      </c>
      <c r="V661" s="172">
        <f>IFERROR(IF(ISNUMBER(FIND("decision",'Input| Setup'!$F$6)),'Input| Projects'!AD661,'Input| Projects'!N661)*'Input| Escalations'!$I$17*N661,0)</f>
        <v>0</v>
      </c>
      <c r="W661" s="172">
        <f>IFERROR(IF(ISNUMBER(FIND("decision",'Input| Setup'!$F$6)),'Input| Projects'!AE661,'Input| Projects'!O661)*'Input| Escalations'!$I$17*O661,0)</f>
        <v>0</v>
      </c>
      <c r="X661" s="175"/>
      <c r="Y661" s="172">
        <f>IF(ISNUMBER(FIND("decision",'Input| Setup'!$F$6)),'Input| Projects'!AG661,'Input| Projects'!Q661)*I661*'Input| Escalations'!$I$17</f>
        <v>0</v>
      </c>
      <c r="Z661" s="172">
        <f>IF(ISNUMBER(FIND("decision",'Input| Setup'!$F$6)),'Input| Projects'!AH661,'Input| Projects'!R661)*J661*'Input| Escalations'!$I$17</f>
        <v>0</v>
      </c>
      <c r="AA661" s="172">
        <f>IF(ISNUMBER(FIND("decision",'Input| Setup'!$F$6)),'Input| Projects'!AI661,'Input| Projects'!S661)*K661*'Input| Escalations'!$I$17</f>
        <v>0</v>
      </c>
      <c r="AB661" s="172">
        <f>IF(ISNUMBER(FIND("decision",'Input| Setup'!$F$6)),'Input| Projects'!AJ661,'Input| Projects'!T661)*L661*'Input| Escalations'!$I$17</f>
        <v>0</v>
      </c>
      <c r="AC661" s="172">
        <f>IF(ISNUMBER(FIND("decision",'Input| Setup'!$F$6)),'Input| Projects'!AK661,'Input| Projects'!U661)*M661*'Input| Escalations'!$I$17</f>
        <v>0</v>
      </c>
      <c r="AD661" s="172">
        <f>IF(ISNUMBER(FIND("decision",'Input| Setup'!$F$6)),'Input| Projects'!AL661,'Input| Projects'!V661)*N661*'Input| Escalations'!$I$17</f>
        <v>0</v>
      </c>
      <c r="AE661" s="172">
        <f>IF(ISNUMBER(FIND("decision",'Input| Setup'!$F$6)),'Input| Projects'!AM661,'Input| Projects'!W661)*O661*'Input| Escalations'!$I$17</f>
        <v>0</v>
      </c>
      <c r="AF661" s="175"/>
      <c r="AG661" s="172" cm="1">
        <f t="array" ref="AG661">IFERROR(--('Input| Projects'!$AS661="Yes")*_xlfn.SWITCH('Input| Overheads'!$C$50,"Direct costs",'Calc| Overheads Allocation'!C$8*Q661,"Internal labour",'Calc| Overheads Allocation'!C$8*Q661*'Input| Projects'!$AO661,"DNSP defined",'Calc| Overheads Allocation'!C$78*'Input| Projects'!$AV661,0),0)</f>
        <v>0</v>
      </c>
      <c r="AH661" s="172" cm="1">
        <f t="array" ref="AH661">IFERROR(--('Input| Projects'!$AS661="Yes")*_xlfn.SWITCH('Input| Overheads'!$C$50,"Direct costs",'Calc| Overheads Allocation'!D$8*R661,"Internal labour",'Calc| Overheads Allocation'!D$8*R661*'Input| Projects'!$AO661,"DNSP defined",'Calc| Overheads Allocation'!D$78*'Input| Projects'!$AV661,0),0)</f>
        <v>0</v>
      </c>
      <c r="AI661" s="172" cm="1">
        <f t="array" ref="AI661">IFERROR(--('Input| Projects'!$AS661="Yes")*_xlfn.SWITCH('Input| Overheads'!$C$50,"Direct costs",'Calc| Overheads Allocation'!E$8*S661,"Internal labour",'Calc| Overheads Allocation'!E$8*S661*'Input| Projects'!$AO661,"DNSP defined",'Calc| Overheads Allocation'!E$78*'Input| Projects'!$AV661,0),0)</f>
        <v>0</v>
      </c>
      <c r="AJ661" s="172" cm="1">
        <f t="array" ref="AJ661">IFERROR(--('Input| Projects'!$AS661="Yes")*_xlfn.SWITCH('Input| Overheads'!$C$50,"Direct costs",'Calc| Overheads Allocation'!F$8*T661,"Internal labour",'Calc| Overheads Allocation'!F$8*T661*'Input| Projects'!$AO661,"DNSP defined",'Calc| Overheads Allocation'!F$78*'Input| Projects'!$AV661,0),0)</f>
        <v>0</v>
      </c>
      <c r="AK661" s="172" cm="1">
        <f t="array" ref="AK661">IFERROR(--('Input| Projects'!$AS661="Yes")*_xlfn.SWITCH('Input| Overheads'!$C$50,"Direct costs",'Calc| Overheads Allocation'!G$8*U661,"Internal labour",'Calc| Overheads Allocation'!G$8*U661*'Input| Projects'!$AO661,"DNSP defined",'Calc| Overheads Allocation'!G$78*'Input| Projects'!$AV661,0),0)</f>
        <v>0</v>
      </c>
      <c r="AL661" s="172" cm="1">
        <f t="array" ref="AL661">IFERROR(--('Input| Projects'!$AS661="Yes")*_xlfn.SWITCH('Input| Overheads'!$C$50,"Direct costs",'Calc| Overheads Allocation'!H$8*V661,"Internal labour",'Calc| Overheads Allocation'!H$8*V661*'Input| Projects'!$AO661,"DNSP defined",'Calc| Overheads Allocation'!H$78*'Input| Projects'!$AV661,0),0)</f>
        <v>0</v>
      </c>
      <c r="AM661" s="172" cm="1">
        <f t="array" ref="AM661">IFERROR(--('Input| Projects'!$AS661="Yes")*_xlfn.SWITCH('Input| Overheads'!$C$50,"Direct costs",'Calc| Overheads Allocation'!I$8*W661,"Internal labour",'Calc| Overheads Allocation'!I$8*W661*'Input| Projects'!$AO661,"DNSP defined",'Calc| Overheads Allocation'!I$78*'Input| Projects'!$AV661,0),0)</f>
        <v>0</v>
      </c>
      <c r="AN661" s="175"/>
      <c r="AO661" s="172" cm="1">
        <f t="array" ref="AO661">IFERROR(--('Input| Projects'!$AT661="Yes")*_xlfn.SWITCH('Input| Overheads'!$C$50,"Direct costs",'Calc| Overheads Allocation'!C$9*Q661,"Internal labour",'Calc| Overheads Allocation'!C$9*Q661*'Input| Projects'!$AO661,"DNSP defined",'Calc| Overheads Allocation'!C$79*'Input| Projects'!$AW661,0),0)</f>
        <v>0</v>
      </c>
      <c r="AP661" s="172" cm="1">
        <f t="array" ref="AP661">IFERROR(--('Input| Projects'!$AT661="Yes")*_xlfn.SWITCH('Input| Overheads'!$C$50,"Direct costs",'Calc| Overheads Allocation'!D$9*R661,"Internal labour",'Calc| Overheads Allocation'!D$9*R661*'Input| Projects'!$AO661,"DNSP defined",'Calc| Overheads Allocation'!D$79*'Input| Projects'!$AW661,0),0)</f>
        <v>0</v>
      </c>
      <c r="AQ661" s="172" cm="1">
        <f t="array" ref="AQ661">IFERROR(--('Input| Projects'!$AT661="Yes")*_xlfn.SWITCH('Input| Overheads'!$C$50,"Direct costs",'Calc| Overheads Allocation'!E$9*S661,"Internal labour",'Calc| Overheads Allocation'!E$9*S661*'Input| Projects'!$AO661,"DNSP defined",'Calc| Overheads Allocation'!E$79*'Input| Projects'!$AW661,0),0)</f>
        <v>0</v>
      </c>
      <c r="AR661" s="172" cm="1">
        <f t="array" ref="AR661">IFERROR(--('Input| Projects'!$AT661="Yes")*_xlfn.SWITCH('Input| Overheads'!$C$50,"Direct costs",'Calc| Overheads Allocation'!F$9*T661,"Internal labour",'Calc| Overheads Allocation'!F$9*T661*'Input| Projects'!$AO661,"DNSP defined",'Calc| Overheads Allocation'!F$79*'Input| Projects'!$AW661,0),0)</f>
        <v>0</v>
      </c>
      <c r="AS661" s="172" cm="1">
        <f t="array" ref="AS661">IFERROR(--('Input| Projects'!$AT661="Yes")*_xlfn.SWITCH('Input| Overheads'!$C$50,"Direct costs",'Calc| Overheads Allocation'!G$9*U661,"Internal labour",'Calc| Overheads Allocation'!G$9*U661*'Input| Projects'!$AO661,"DNSP defined",'Calc| Overheads Allocation'!G$79*'Input| Projects'!$AW661,0),0)</f>
        <v>0</v>
      </c>
      <c r="AT661" s="172" cm="1">
        <f t="array" ref="AT661">IFERROR(--('Input| Projects'!$AT661="Yes")*_xlfn.SWITCH('Input| Overheads'!$C$50,"Direct costs",'Calc| Overheads Allocation'!H$9*V661,"Internal labour",'Calc| Overheads Allocation'!H$9*V661*'Input| Projects'!$AO661,"DNSP defined",'Calc| Overheads Allocation'!H$79*'Input| Projects'!$AW661,0),0)</f>
        <v>0</v>
      </c>
      <c r="AU661" s="172" cm="1">
        <f t="array" ref="AU661">IFERROR(--('Input| Projects'!$AT661="Yes")*_xlfn.SWITCH('Input| Overheads'!$C$50,"Direct costs",'Calc| Overheads Allocation'!I$9*W661,"Internal labour",'Calc| Overheads Allocation'!I$9*W661*'Input| Projects'!$AO661,"DNSP defined",'Calc| Overheads Allocation'!I$79*'Input| Projects'!$AW661,0),0)</f>
        <v>0</v>
      </c>
      <c r="AV661" s="175"/>
      <c r="AW661" s="172">
        <f t="shared" si="244"/>
        <v>0</v>
      </c>
      <c r="AX661" s="172">
        <f t="shared" si="245"/>
        <v>0</v>
      </c>
      <c r="AY661" s="172">
        <f t="shared" si="246"/>
        <v>0</v>
      </c>
      <c r="AZ661" s="172">
        <f t="shared" si="247"/>
        <v>0</v>
      </c>
      <c r="BA661" s="172">
        <f t="shared" si="248"/>
        <v>0</v>
      </c>
      <c r="BB661" s="172">
        <f t="shared" si="249"/>
        <v>0</v>
      </c>
      <c r="BC661" s="172">
        <f t="shared" si="250"/>
        <v>0</v>
      </c>
      <c r="BD661" s="176"/>
      <c r="BE661" s="172">
        <f t="shared" si="251"/>
        <v>0</v>
      </c>
      <c r="BF661" s="172">
        <f t="shared" si="252"/>
        <v>0</v>
      </c>
      <c r="BG661" s="172">
        <f t="shared" si="253"/>
        <v>0</v>
      </c>
      <c r="BH661" s="172">
        <f t="shared" si="254"/>
        <v>0</v>
      </c>
      <c r="BI661" s="172">
        <f t="shared" si="255"/>
        <v>0</v>
      </c>
      <c r="BJ661" s="172">
        <f t="shared" si="256"/>
        <v>0</v>
      </c>
      <c r="BK661" s="172">
        <f t="shared" si="257"/>
        <v>0</v>
      </c>
      <c r="BL661" s="176"/>
      <c r="BM661" s="172">
        <f t="shared" si="236"/>
        <v>0</v>
      </c>
      <c r="BN661" s="172">
        <f t="shared" si="237"/>
        <v>0</v>
      </c>
      <c r="BO661" s="172">
        <f t="shared" si="238"/>
        <v>0</v>
      </c>
      <c r="BP661" s="172">
        <f t="shared" si="239"/>
        <v>0</v>
      </c>
      <c r="BQ661" s="172">
        <f t="shared" si="240"/>
        <v>0</v>
      </c>
      <c r="BR661" s="172">
        <f t="shared" si="241"/>
        <v>0</v>
      </c>
      <c r="BS661" s="172">
        <f t="shared" si="242"/>
        <v>0</v>
      </c>
      <c r="BT661" s="55"/>
      <c r="BU661" s="158">
        <f>SUMIF('Input| Projects'!$BA$8:$CX$8,RIGHT(BU$9,3),'Input| Projects'!$BA661:$CX661)</f>
        <v>0</v>
      </c>
      <c r="BV661" s="158">
        <f>SUMIF('Input| Projects'!$BA$8:$CX$8,RIGHT(BV$9,3),'Input| Projects'!$BA661:$CX661)</f>
        <v>0</v>
      </c>
      <c r="BW661" s="79" t="str">
        <f t="shared" si="243"/>
        <v/>
      </c>
    </row>
    <row r="662" spans="2:75" x14ac:dyDescent="0.2">
      <c r="B662" s="123">
        <f>IFERROR('Input| Projects'!B662,"")</f>
        <v>653</v>
      </c>
      <c r="C662" s="160" t="str">
        <f>IFERROR(IF('Input| Projects'!C662="","",'Input| Projects'!C662),"")</f>
        <v/>
      </c>
      <c r="D662" s="160" t="str">
        <f>IFERROR(IF('Input| Projects'!D662="","",'Input| Projects'!D662),"")</f>
        <v/>
      </c>
      <c r="E662" s="53"/>
      <c r="F662" s="160" t="str">
        <f>IF(LEN('Input| Projects'!F662)&gt;0,'Input| Projects'!F662,"")</f>
        <v/>
      </c>
      <c r="G662" s="160" t="str">
        <f>IF(LEN('Input| Projects'!G662)&gt;0,'Input| Projects'!G662,"")</f>
        <v/>
      </c>
      <c r="H662" s="10"/>
      <c r="I662" s="194" cm="1">
        <f t="array" ref="I662">IF(LEN($F662)&gt;0,1+IFERROR(SUMPRODUCT(TRANSPOSE('Input| Projects'!$AO662:$AQ662),INDEX('Input| Escalations'!$F$27:$L$29,,MATCH(Q$9,'Input| Escalations'!$F$21:$L$21,0))),0),0)</f>
        <v>0</v>
      </c>
      <c r="J662" s="194" cm="1">
        <f t="array" ref="J662">IF(LEN($F662)&gt;0,1+IFERROR(SUMPRODUCT(TRANSPOSE('Input| Projects'!$AO662:$AQ662),INDEX('Input| Escalations'!$F$27:$L$29,,MATCH(R$9,'Input| Escalations'!$F$21:$L$21,0))),0),0)</f>
        <v>0</v>
      </c>
      <c r="K662" s="194" cm="1">
        <f t="array" ref="K662">IF(LEN($F662)&gt;0,1+IFERROR(SUMPRODUCT(TRANSPOSE('Input| Projects'!$AO662:$AQ662),INDEX('Input| Escalations'!$F$27:$L$29,,MATCH(S$9,'Input| Escalations'!$F$21:$L$21,0))),0),0)</f>
        <v>0</v>
      </c>
      <c r="L662" s="194" cm="1">
        <f t="array" ref="L662">IF(LEN($F662)&gt;0,1+IFERROR(SUMPRODUCT(TRANSPOSE('Input| Projects'!$AO662:$AQ662),INDEX('Input| Escalations'!$F$27:$L$29,,MATCH(T$9,'Input| Escalations'!$F$21:$L$21,0))),0),0)</f>
        <v>0</v>
      </c>
      <c r="M662" s="194" cm="1">
        <f t="array" ref="M662">IF(LEN($F662)&gt;0,1+IFERROR(SUMPRODUCT(TRANSPOSE('Input| Projects'!$AO662:$AQ662),INDEX('Input| Escalations'!$F$27:$L$29,,MATCH(U$9,'Input| Escalations'!$F$21:$L$21,0))),0),0)</f>
        <v>0</v>
      </c>
      <c r="N662" s="194" cm="1">
        <f t="array" ref="N662">IF(LEN($F662)&gt;0,1+IFERROR(SUMPRODUCT(TRANSPOSE('Input| Projects'!$AO662:$AQ662),INDEX('Input| Escalations'!$F$27:$L$29,,MATCH(V$9,'Input| Escalations'!$F$21:$L$21,0))),0),0)</f>
        <v>0</v>
      </c>
      <c r="O662" s="194" cm="1">
        <f t="array" ref="O662">IF(LEN($F662)&gt;0,1+IFERROR(SUMPRODUCT(TRANSPOSE('Input| Projects'!$AO662:$AQ662),INDEX('Input| Escalations'!$F$27:$L$29,,MATCH(W$9,'Input| Escalations'!$F$21:$L$21,0))),0),0)</f>
        <v>0</v>
      </c>
      <c r="P662" s="10"/>
      <c r="Q662" s="172">
        <f>IFERROR(IF(ISNUMBER(FIND("decision",'Input| Setup'!$F$6)),'Input| Projects'!Y662,'Input| Projects'!I662)*'Input| Escalations'!$I$17*I662,0)</f>
        <v>0</v>
      </c>
      <c r="R662" s="172">
        <f>IFERROR(IF(ISNUMBER(FIND("decision",'Input| Setup'!$F$6)),'Input| Projects'!Z662,'Input| Projects'!J662)*'Input| Escalations'!$I$17*J662,0)</f>
        <v>0</v>
      </c>
      <c r="S662" s="172">
        <f>IFERROR(IF(ISNUMBER(FIND("decision",'Input| Setup'!$F$6)),'Input| Projects'!AA662,'Input| Projects'!K662)*'Input| Escalations'!$I$17*K662,0)</f>
        <v>0</v>
      </c>
      <c r="T662" s="172">
        <f>IFERROR(IF(ISNUMBER(FIND("decision",'Input| Setup'!$F$6)),'Input| Projects'!AB662,'Input| Projects'!L662)*'Input| Escalations'!$I$17*L662,0)</f>
        <v>0</v>
      </c>
      <c r="U662" s="172">
        <f>IFERROR(IF(ISNUMBER(FIND("decision",'Input| Setup'!$F$6)),'Input| Projects'!AC662,'Input| Projects'!M662)*'Input| Escalations'!$I$17*M662,0)</f>
        <v>0</v>
      </c>
      <c r="V662" s="172">
        <f>IFERROR(IF(ISNUMBER(FIND("decision",'Input| Setup'!$F$6)),'Input| Projects'!AD662,'Input| Projects'!N662)*'Input| Escalations'!$I$17*N662,0)</f>
        <v>0</v>
      </c>
      <c r="W662" s="172">
        <f>IFERROR(IF(ISNUMBER(FIND("decision",'Input| Setup'!$F$6)),'Input| Projects'!AE662,'Input| Projects'!O662)*'Input| Escalations'!$I$17*O662,0)</f>
        <v>0</v>
      </c>
      <c r="X662" s="175"/>
      <c r="Y662" s="172">
        <f>IF(ISNUMBER(FIND("decision",'Input| Setup'!$F$6)),'Input| Projects'!AG662,'Input| Projects'!Q662)*I662*'Input| Escalations'!$I$17</f>
        <v>0</v>
      </c>
      <c r="Z662" s="172">
        <f>IF(ISNUMBER(FIND("decision",'Input| Setup'!$F$6)),'Input| Projects'!AH662,'Input| Projects'!R662)*J662*'Input| Escalations'!$I$17</f>
        <v>0</v>
      </c>
      <c r="AA662" s="172">
        <f>IF(ISNUMBER(FIND("decision",'Input| Setup'!$F$6)),'Input| Projects'!AI662,'Input| Projects'!S662)*K662*'Input| Escalations'!$I$17</f>
        <v>0</v>
      </c>
      <c r="AB662" s="172">
        <f>IF(ISNUMBER(FIND("decision",'Input| Setup'!$F$6)),'Input| Projects'!AJ662,'Input| Projects'!T662)*L662*'Input| Escalations'!$I$17</f>
        <v>0</v>
      </c>
      <c r="AC662" s="172">
        <f>IF(ISNUMBER(FIND("decision",'Input| Setup'!$F$6)),'Input| Projects'!AK662,'Input| Projects'!U662)*M662*'Input| Escalations'!$I$17</f>
        <v>0</v>
      </c>
      <c r="AD662" s="172">
        <f>IF(ISNUMBER(FIND("decision",'Input| Setup'!$F$6)),'Input| Projects'!AL662,'Input| Projects'!V662)*N662*'Input| Escalations'!$I$17</f>
        <v>0</v>
      </c>
      <c r="AE662" s="172">
        <f>IF(ISNUMBER(FIND("decision",'Input| Setup'!$F$6)),'Input| Projects'!AM662,'Input| Projects'!W662)*O662*'Input| Escalations'!$I$17</f>
        <v>0</v>
      </c>
      <c r="AF662" s="175"/>
      <c r="AG662" s="172" cm="1">
        <f t="array" ref="AG662">IFERROR(--('Input| Projects'!$AS662="Yes")*_xlfn.SWITCH('Input| Overheads'!$C$50,"Direct costs",'Calc| Overheads Allocation'!C$8*Q662,"Internal labour",'Calc| Overheads Allocation'!C$8*Q662*'Input| Projects'!$AO662,"DNSP defined",'Calc| Overheads Allocation'!C$78*'Input| Projects'!$AV662,0),0)</f>
        <v>0</v>
      </c>
      <c r="AH662" s="172" cm="1">
        <f t="array" ref="AH662">IFERROR(--('Input| Projects'!$AS662="Yes")*_xlfn.SWITCH('Input| Overheads'!$C$50,"Direct costs",'Calc| Overheads Allocation'!D$8*R662,"Internal labour",'Calc| Overheads Allocation'!D$8*R662*'Input| Projects'!$AO662,"DNSP defined",'Calc| Overheads Allocation'!D$78*'Input| Projects'!$AV662,0),0)</f>
        <v>0</v>
      </c>
      <c r="AI662" s="172" cm="1">
        <f t="array" ref="AI662">IFERROR(--('Input| Projects'!$AS662="Yes")*_xlfn.SWITCH('Input| Overheads'!$C$50,"Direct costs",'Calc| Overheads Allocation'!E$8*S662,"Internal labour",'Calc| Overheads Allocation'!E$8*S662*'Input| Projects'!$AO662,"DNSP defined",'Calc| Overheads Allocation'!E$78*'Input| Projects'!$AV662,0),0)</f>
        <v>0</v>
      </c>
      <c r="AJ662" s="172" cm="1">
        <f t="array" ref="AJ662">IFERROR(--('Input| Projects'!$AS662="Yes")*_xlfn.SWITCH('Input| Overheads'!$C$50,"Direct costs",'Calc| Overheads Allocation'!F$8*T662,"Internal labour",'Calc| Overheads Allocation'!F$8*T662*'Input| Projects'!$AO662,"DNSP defined",'Calc| Overheads Allocation'!F$78*'Input| Projects'!$AV662,0),0)</f>
        <v>0</v>
      </c>
      <c r="AK662" s="172" cm="1">
        <f t="array" ref="AK662">IFERROR(--('Input| Projects'!$AS662="Yes")*_xlfn.SWITCH('Input| Overheads'!$C$50,"Direct costs",'Calc| Overheads Allocation'!G$8*U662,"Internal labour",'Calc| Overheads Allocation'!G$8*U662*'Input| Projects'!$AO662,"DNSP defined",'Calc| Overheads Allocation'!G$78*'Input| Projects'!$AV662,0),0)</f>
        <v>0</v>
      </c>
      <c r="AL662" s="172" cm="1">
        <f t="array" ref="AL662">IFERROR(--('Input| Projects'!$AS662="Yes")*_xlfn.SWITCH('Input| Overheads'!$C$50,"Direct costs",'Calc| Overheads Allocation'!H$8*V662,"Internal labour",'Calc| Overheads Allocation'!H$8*V662*'Input| Projects'!$AO662,"DNSP defined",'Calc| Overheads Allocation'!H$78*'Input| Projects'!$AV662,0),0)</f>
        <v>0</v>
      </c>
      <c r="AM662" s="172" cm="1">
        <f t="array" ref="AM662">IFERROR(--('Input| Projects'!$AS662="Yes")*_xlfn.SWITCH('Input| Overheads'!$C$50,"Direct costs",'Calc| Overheads Allocation'!I$8*W662,"Internal labour",'Calc| Overheads Allocation'!I$8*W662*'Input| Projects'!$AO662,"DNSP defined",'Calc| Overheads Allocation'!I$78*'Input| Projects'!$AV662,0),0)</f>
        <v>0</v>
      </c>
      <c r="AN662" s="175"/>
      <c r="AO662" s="172" cm="1">
        <f t="array" ref="AO662">IFERROR(--('Input| Projects'!$AT662="Yes")*_xlfn.SWITCH('Input| Overheads'!$C$50,"Direct costs",'Calc| Overheads Allocation'!C$9*Q662,"Internal labour",'Calc| Overheads Allocation'!C$9*Q662*'Input| Projects'!$AO662,"DNSP defined",'Calc| Overheads Allocation'!C$79*'Input| Projects'!$AW662,0),0)</f>
        <v>0</v>
      </c>
      <c r="AP662" s="172" cm="1">
        <f t="array" ref="AP662">IFERROR(--('Input| Projects'!$AT662="Yes")*_xlfn.SWITCH('Input| Overheads'!$C$50,"Direct costs",'Calc| Overheads Allocation'!D$9*R662,"Internal labour",'Calc| Overheads Allocation'!D$9*R662*'Input| Projects'!$AO662,"DNSP defined",'Calc| Overheads Allocation'!D$79*'Input| Projects'!$AW662,0),0)</f>
        <v>0</v>
      </c>
      <c r="AQ662" s="172" cm="1">
        <f t="array" ref="AQ662">IFERROR(--('Input| Projects'!$AT662="Yes")*_xlfn.SWITCH('Input| Overheads'!$C$50,"Direct costs",'Calc| Overheads Allocation'!E$9*S662,"Internal labour",'Calc| Overheads Allocation'!E$9*S662*'Input| Projects'!$AO662,"DNSP defined",'Calc| Overheads Allocation'!E$79*'Input| Projects'!$AW662,0),0)</f>
        <v>0</v>
      </c>
      <c r="AR662" s="172" cm="1">
        <f t="array" ref="AR662">IFERROR(--('Input| Projects'!$AT662="Yes")*_xlfn.SWITCH('Input| Overheads'!$C$50,"Direct costs",'Calc| Overheads Allocation'!F$9*T662,"Internal labour",'Calc| Overheads Allocation'!F$9*T662*'Input| Projects'!$AO662,"DNSP defined",'Calc| Overheads Allocation'!F$79*'Input| Projects'!$AW662,0),0)</f>
        <v>0</v>
      </c>
      <c r="AS662" s="172" cm="1">
        <f t="array" ref="AS662">IFERROR(--('Input| Projects'!$AT662="Yes")*_xlfn.SWITCH('Input| Overheads'!$C$50,"Direct costs",'Calc| Overheads Allocation'!G$9*U662,"Internal labour",'Calc| Overheads Allocation'!G$9*U662*'Input| Projects'!$AO662,"DNSP defined",'Calc| Overheads Allocation'!G$79*'Input| Projects'!$AW662,0),0)</f>
        <v>0</v>
      </c>
      <c r="AT662" s="172" cm="1">
        <f t="array" ref="AT662">IFERROR(--('Input| Projects'!$AT662="Yes")*_xlfn.SWITCH('Input| Overheads'!$C$50,"Direct costs",'Calc| Overheads Allocation'!H$9*V662,"Internal labour",'Calc| Overheads Allocation'!H$9*V662*'Input| Projects'!$AO662,"DNSP defined",'Calc| Overheads Allocation'!H$79*'Input| Projects'!$AW662,0),0)</f>
        <v>0</v>
      </c>
      <c r="AU662" s="172" cm="1">
        <f t="array" ref="AU662">IFERROR(--('Input| Projects'!$AT662="Yes")*_xlfn.SWITCH('Input| Overheads'!$C$50,"Direct costs",'Calc| Overheads Allocation'!I$9*W662,"Internal labour",'Calc| Overheads Allocation'!I$9*W662*'Input| Projects'!$AO662,"DNSP defined",'Calc| Overheads Allocation'!I$79*'Input| Projects'!$AW662,0),0)</f>
        <v>0</v>
      </c>
      <c r="AV662" s="175"/>
      <c r="AW662" s="172">
        <f t="shared" si="244"/>
        <v>0</v>
      </c>
      <c r="AX662" s="172">
        <f t="shared" si="245"/>
        <v>0</v>
      </c>
      <c r="AY662" s="172">
        <f t="shared" si="246"/>
        <v>0</v>
      </c>
      <c r="AZ662" s="172">
        <f t="shared" si="247"/>
        <v>0</v>
      </c>
      <c r="BA662" s="172">
        <f t="shared" si="248"/>
        <v>0</v>
      </c>
      <c r="BB662" s="172">
        <f t="shared" si="249"/>
        <v>0</v>
      </c>
      <c r="BC662" s="172">
        <f t="shared" si="250"/>
        <v>0</v>
      </c>
      <c r="BD662" s="176"/>
      <c r="BE662" s="172">
        <f t="shared" si="251"/>
        <v>0</v>
      </c>
      <c r="BF662" s="172">
        <f t="shared" si="252"/>
        <v>0</v>
      </c>
      <c r="BG662" s="172">
        <f t="shared" si="253"/>
        <v>0</v>
      </c>
      <c r="BH662" s="172">
        <f t="shared" si="254"/>
        <v>0</v>
      </c>
      <c r="BI662" s="172">
        <f t="shared" si="255"/>
        <v>0</v>
      </c>
      <c r="BJ662" s="172">
        <f t="shared" si="256"/>
        <v>0</v>
      </c>
      <c r="BK662" s="172">
        <f t="shared" si="257"/>
        <v>0</v>
      </c>
      <c r="BL662" s="176"/>
      <c r="BM662" s="172">
        <f t="shared" si="236"/>
        <v>0</v>
      </c>
      <c r="BN662" s="172">
        <f t="shared" si="237"/>
        <v>0</v>
      </c>
      <c r="BO662" s="172">
        <f t="shared" si="238"/>
        <v>0</v>
      </c>
      <c r="BP662" s="172">
        <f t="shared" si="239"/>
        <v>0</v>
      </c>
      <c r="BQ662" s="172">
        <f t="shared" si="240"/>
        <v>0</v>
      </c>
      <c r="BR662" s="172">
        <f t="shared" si="241"/>
        <v>0</v>
      </c>
      <c r="BS662" s="172">
        <f t="shared" si="242"/>
        <v>0</v>
      </c>
      <c r="BT662" s="55"/>
      <c r="BU662" s="158">
        <f>SUMIF('Input| Projects'!$BA$8:$CX$8,RIGHT(BU$9,3),'Input| Projects'!$BA662:$CX662)</f>
        <v>0</v>
      </c>
      <c r="BV662" s="158">
        <f>SUMIF('Input| Projects'!$BA$8:$CX$8,RIGHT(BV$9,3),'Input| Projects'!$BA662:$CX662)</f>
        <v>0</v>
      </c>
      <c r="BW662" s="79" t="str">
        <f t="shared" si="243"/>
        <v/>
      </c>
    </row>
    <row r="663" spans="2:75" x14ac:dyDescent="0.2">
      <c r="B663" s="123">
        <f>IFERROR('Input| Projects'!B663,"")</f>
        <v>654</v>
      </c>
      <c r="C663" s="160" t="str">
        <f>IFERROR(IF('Input| Projects'!C663="","",'Input| Projects'!C663),"")</f>
        <v/>
      </c>
      <c r="D663" s="160" t="str">
        <f>IFERROR(IF('Input| Projects'!D663="","",'Input| Projects'!D663),"")</f>
        <v/>
      </c>
      <c r="E663" s="53"/>
      <c r="F663" s="160" t="str">
        <f>IF(LEN('Input| Projects'!F663)&gt;0,'Input| Projects'!F663,"")</f>
        <v/>
      </c>
      <c r="G663" s="160" t="str">
        <f>IF(LEN('Input| Projects'!G663)&gt;0,'Input| Projects'!G663,"")</f>
        <v/>
      </c>
      <c r="H663" s="10"/>
      <c r="I663" s="194" cm="1">
        <f t="array" ref="I663">IF(LEN($F663)&gt;0,1+IFERROR(SUMPRODUCT(TRANSPOSE('Input| Projects'!$AO663:$AQ663),INDEX('Input| Escalations'!$F$27:$L$29,,MATCH(Q$9,'Input| Escalations'!$F$21:$L$21,0))),0),0)</f>
        <v>0</v>
      </c>
      <c r="J663" s="194" cm="1">
        <f t="array" ref="J663">IF(LEN($F663)&gt;0,1+IFERROR(SUMPRODUCT(TRANSPOSE('Input| Projects'!$AO663:$AQ663),INDEX('Input| Escalations'!$F$27:$L$29,,MATCH(R$9,'Input| Escalations'!$F$21:$L$21,0))),0),0)</f>
        <v>0</v>
      </c>
      <c r="K663" s="194" cm="1">
        <f t="array" ref="K663">IF(LEN($F663)&gt;0,1+IFERROR(SUMPRODUCT(TRANSPOSE('Input| Projects'!$AO663:$AQ663),INDEX('Input| Escalations'!$F$27:$L$29,,MATCH(S$9,'Input| Escalations'!$F$21:$L$21,0))),0),0)</f>
        <v>0</v>
      </c>
      <c r="L663" s="194" cm="1">
        <f t="array" ref="L663">IF(LEN($F663)&gt;0,1+IFERROR(SUMPRODUCT(TRANSPOSE('Input| Projects'!$AO663:$AQ663),INDEX('Input| Escalations'!$F$27:$L$29,,MATCH(T$9,'Input| Escalations'!$F$21:$L$21,0))),0),0)</f>
        <v>0</v>
      </c>
      <c r="M663" s="194" cm="1">
        <f t="array" ref="M663">IF(LEN($F663)&gt;0,1+IFERROR(SUMPRODUCT(TRANSPOSE('Input| Projects'!$AO663:$AQ663),INDEX('Input| Escalations'!$F$27:$L$29,,MATCH(U$9,'Input| Escalations'!$F$21:$L$21,0))),0),0)</f>
        <v>0</v>
      </c>
      <c r="N663" s="194" cm="1">
        <f t="array" ref="N663">IF(LEN($F663)&gt;0,1+IFERROR(SUMPRODUCT(TRANSPOSE('Input| Projects'!$AO663:$AQ663),INDEX('Input| Escalations'!$F$27:$L$29,,MATCH(V$9,'Input| Escalations'!$F$21:$L$21,0))),0),0)</f>
        <v>0</v>
      </c>
      <c r="O663" s="194" cm="1">
        <f t="array" ref="O663">IF(LEN($F663)&gt;0,1+IFERROR(SUMPRODUCT(TRANSPOSE('Input| Projects'!$AO663:$AQ663),INDEX('Input| Escalations'!$F$27:$L$29,,MATCH(W$9,'Input| Escalations'!$F$21:$L$21,0))),0),0)</f>
        <v>0</v>
      </c>
      <c r="P663" s="10"/>
      <c r="Q663" s="172">
        <f>IFERROR(IF(ISNUMBER(FIND("decision",'Input| Setup'!$F$6)),'Input| Projects'!Y663,'Input| Projects'!I663)*'Input| Escalations'!$I$17*I663,0)</f>
        <v>0</v>
      </c>
      <c r="R663" s="172">
        <f>IFERROR(IF(ISNUMBER(FIND("decision",'Input| Setup'!$F$6)),'Input| Projects'!Z663,'Input| Projects'!J663)*'Input| Escalations'!$I$17*J663,0)</f>
        <v>0</v>
      </c>
      <c r="S663" s="172">
        <f>IFERROR(IF(ISNUMBER(FIND("decision",'Input| Setup'!$F$6)),'Input| Projects'!AA663,'Input| Projects'!K663)*'Input| Escalations'!$I$17*K663,0)</f>
        <v>0</v>
      </c>
      <c r="T663" s="172">
        <f>IFERROR(IF(ISNUMBER(FIND("decision",'Input| Setup'!$F$6)),'Input| Projects'!AB663,'Input| Projects'!L663)*'Input| Escalations'!$I$17*L663,0)</f>
        <v>0</v>
      </c>
      <c r="U663" s="172">
        <f>IFERROR(IF(ISNUMBER(FIND("decision",'Input| Setup'!$F$6)),'Input| Projects'!AC663,'Input| Projects'!M663)*'Input| Escalations'!$I$17*M663,0)</f>
        <v>0</v>
      </c>
      <c r="V663" s="172">
        <f>IFERROR(IF(ISNUMBER(FIND("decision",'Input| Setup'!$F$6)),'Input| Projects'!AD663,'Input| Projects'!N663)*'Input| Escalations'!$I$17*N663,0)</f>
        <v>0</v>
      </c>
      <c r="W663" s="172">
        <f>IFERROR(IF(ISNUMBER(FIND("decision",'Input| Setup'!$F$6)),'Input| Projects'!AE663,'Input| Projects'!O663)*'Input| Escalations'!$I$17*O663,0)</f>
        <v>0</v>
      </c>
      <c r="X663" s="175"/>
      <c r="Y663" s="172">
        <f>IF(ISNUMBER(FIND("decision",'Input| Setup'!$F$6)),'Input| Projects'!AG663,'Input| Projects'!Q663)*I663*'Input| Escalations'!$I$17</f>
        <v>0</v>
      </c>
      <c r="Z663" s="172">
        <f>IF(ISNUMBER(FIND("decision",'Input| Setup'!$F$6)),'Input| Projects'!AH663,'Input| Projects'!R663)*J663*'Input| Escalations'!$I$17</f>
        <v>0</v>
      </c>
      <c r="AA663" s="172">
        <f>IF(ISNUMBER(FIND("decision",'Input| Setup'!$F$6)),'Input| Projects'!AI663,'Input| Projects'!S663)*K663*'Input| Escalations'!$I$17</f>
        <v>0</v>
      </c>
      <c r="AB663" s="172">
        <f>IF(ISNUMBER(FIND("decision",'Input| Setup'!$F$6)),'Input| Projects'!AJ663,'Input| Projects'!T663)*L663*'Input| Escalations'!$I$17</f>
        <v>0</v>
      </c>
      <c r="AC663" s="172">
        <f>IF(ISNUMBER(FIND("decision",'Input| Setup'!$F$6)),'Input| Projects'!AK663,'Input| Projects'!U663)*M663*'Input| Escalations'!$I$17</f>
        <v>0</v>
      </c>
      <c r="AD663" s="172">
        <f>IF(ISNUMBER(FIND("decision",'Input| Setup'!$F$6)),'Input| Projects'!AL663,'Input| Projects'!V663)*N663*'Input| Escalations'!$I$17</f>
        <v>0</v>
      </c>
      <c r="AE663" s="172">
        <f>IF(ISNUMBER(FIND("decision",'Input| Setup'!$F$6)),'Input| Projects'!AM663,'Input| Projects'!W663)*O663*'Input| Escalations'!$I$17</f>
        <v>0</v>
      </c>
      <c r="AF663" s="175"/>
      <c r="AG663" s="172" cm="1">
        <f t="array" ref="AG663">IFERROR(--('Input| Projects'!$AS663="Yes")*_xlfn.SWITCH('Input| Overheads'!$C$50,"Direct costs",'Calc| Overheads Allocation'!C$8*Q663,"Internal labour",'Calc| Overheads Allocation'!C$8*Q663*'Input| Projects'!$AO663,"DNSP defined",'Calc| Overheads Allocation'!C$78*'Input| Projects'!$AV663,0),0)</f>
        <v>0</v>
      </c>
      <c r="AH663" s="172" cm="1">
        <f t="array" ref="AH663">IFERROR(--('Input| Projects'!$AS663="Yes")*_xlfn.SWITCH('Input| Overheads'!$C$50,"Direct costs",'Calc| Overheads Allocation'!D$8*R663,"Internal labour",'Calc| Overheads Allocation'!D$8*R663*'Input| Projects'!$AO663,"DNSP defined",'Calc| Overheads Allocation'!D$78*'Input| Projects'!$AV663,0),0)</f>
        <v>0</v>
      </c>
      <c r="AI663" s="172" cm="1">
        <f t="array" ref="AI663">IFERROR(--('Input| Projects'!$AS663="Yes")*_xlfn.SWITCH('Input| Overheads'!$C$50,"Direct costs",'Calc| Overheads Allocation'!E$8*S663,"Internal labour",'Calc| Overheads Allocation'!E$8*S663*'Input| Projects'!$AO663,"DNSP defined",'Calc| Overheads Allocation'!E$78*'Input| Projects'!$AV663,0),0)</f>
        <v>0</v>
      </c>
      <c r="AJ663" s="172" cm="1">
        <f t="array" ref="AJ663">IFERROR(--('Input| Projects'!$AS663="Yes")*_xlfn.SWITCH('Input| Overheads'!$C$50,"Direct costs",'Calc| Overheads Allocation'!F$8*T663,"Internal labour",'Calc| Overheads Allocation'!F$8*T663*'Input| Projects'!$AO663,"DNSP defined",'Calc| Overheads Allocation'!F$78*'Input| Projects'!$AV663,0),0)</f>
        <v>0</v>
      </c>
      <c r="AK663" s="172" cm="1">
        <f t="array" ref="AK663">IFERROR(--('Input| Projects'!$AS663="Yes")*_xlfn.SWITCH('Input| Overheads'!$C$50,"Direct costs",'Calc| Overheads Allocation'!G$8*U663,"Internal labour",'Calc| Overheads Allocation'!G$8*U663*'Input| Projects'!$AO663,"DNSP defined",'Calc| Overheads Allocation'!G$78*'Input| Projects'!$AV663,0),0)</f>
        <v>0</v>
      </c>
      <c r="AL663" s="172" cm="1">
        <f t="array" ref="AL663">IFERROR(--('Input| Projects'!$AS663="Yes")*_xlfn.SWITCH('Input| Overheads'!$C$50,"Direct costs",'Calc| Overheads Allocation'!H$8*V663,"Internal labour",'Calc| Overheads Allocation'!H$8*V663*'Input| Projects'!$AO663,"DNSP defined",'Calc| Overheads Allocation'!H$78*'Input| Projects'!$AV663,0),0)</f>
        <v>0</v>
      </c>
      <c r="AM663" s="172" cm="1">
        <f t="array" ref="AM663">IFERROR(--('Input| Projects'!$AS663="Yes")*_xlfn.SWITCH('Input| Overheads'!$C$50,"Direct costs",'Calc| Overheads Allocation'!I$8*W663,"Internal labour",'Calc| Overheads Allocation'!I$8*W663*'Input| Projects'!$AO663,"DNSP defined",'Calc| Overheads Allocation'!I$78*'Input| Projects'!$AV663,0),0)</f>
        <v>0</v>
      </c>
      <c r="AN663" s="175"/>
      <c r="AO663" s="172" cm="1">
        <f t="array" ref="AO663">IFERROR(--('Input| Projects'!$AT663="Yes")*_xlfn.SWITCH('Input| Overheads'!$C$50,"Direct costs",'Calc| Overheads Allocation'!C$9*Q663,"Internal labour",'Calc| Overheads Allocation'!C$9*Q663*'Input| Projects'!$AO663,"DNSP defined",'Calc| Overheads Allocation'!C$79*'Input| Projects'!$AW663,0),0)</f>
        <v>0</v>
      </c>
      <c r="AP663" s="172" cm="1">
        <f t="array" ref="AP663">IFERROR(--('Input| Projects'!$AT663="Yes")*_xlfn.SWITCH('Input| Overheads'!$C$50,"Direct costs",'Calc| Overheads Allocation'!D$9*R663,"Internal labour",'Calc| Overheads Allocation'!D$9*R663*'Input| Projects'!$AO663,"DNSP defined",'Calc| Overheads Allocation'!D$79*'Input| Projects'!$AW663,0),0)</f>
        <v>0</v>
      </c>
      <c r="AQ663" s="172" cm="1">
        <f t="array" ref="AQ663">IFERROR(--('Input| Projects'!$AT663="Yes")*_xlfn.SWITCH('Input| Overheads'!$C$50,"Direct costs",'Calc| Overheads Allocation'!E$9*S663,"Internal labour",'Calc| Overheads Allocation'!E$9*S663*'Input| Projects'!$AO663,"DNSP defined",'Calc| Overheads Allocation'!E$79*'Input| Projects'!$AW663,0),0)</f>
        <v>0</v>
      </c>
      <c r="AR663" s="172" cm="1">
        <f t="array" ref="AR663">IFERROR(--('Input| Projects'!$AT663="Yes")*_xlfn.SWITCH('Input| Overheads'!$C$50,"Direct costs",'Calc| Overheads Allocation'!F$9*T663,"Internal labour",'Calc| Overheads Allocation'!F$9*T663*'Input| Projects'!$AO663,"DNSP defined",'Calc| Overheads Allocation'!F$79*'Input| Projects'!$AW663,0),0)</f>
        <v>0</v>
      </c>
      <c r="AS663" s="172" cm="1">
        <f t="array" ref="AS663">IFERROR(--('Input| Projects'!$AT663="Yes")*_xlfn.SWITCH('Input| Overheads'!$C$50,"Direct costs",'Calc| Overheads Allocation'!G$9*U663,"Internal labour",'Calc| Overheads Allocation'!G$9*U663*'Input| Projects'!$AO663,"DNSP defined",'Calc| Overheads Allocation'!G$79*'Input| Projects'!$AW663,0),0)</f>
        <v>0</v>
      </c>
      <c r="AT663" s="172" cm="1">
        <f t="array" ref="AT663">IFERROR(--('Input| Projects'!$AT663="Yes")*_xlfn.SWITCH('Input| Overheads'!$C$50,"Direct costs",'Calc| Overheads Allocation'!H$9*V663,"Internal labour",'Calc| Overheads Allocation'!H$9*V663*'Input| Projects'!$AO663,"DNSP defined",'Calc| Overheads Allocation'!H$79*'Input| Projects'!$AW663,0),0)</f>
        <v>0</v>
      </c>
      <c r="AU663" s="172" cm="1">
        <f t="array" ref="AU663">IFERROR(--('Input| Projects'!$AT663="Yes")*_xlfn.SWITCH('Input| Overheads'!$C$50,"Direct costs",'Calc| Overheads Allocation'!I$9*W663,"Internal labour",'Calc| Overheads Allocation'!I$9*W663*'Input| Projects'!$AO663,"DNSP defined",'Calc| Overheads Allocation'!I$79*'Input| Projects'!$AW663,0),0)</f>
        <v>0</v>
      </c>
      <c r="AV663" s="175"/>
      <c r="AW663" s="172">
        <f t="shared" si="244"/>
        <v>0</v>
      </c>
      <c r="AX663" s="172">
        <f t="shared" si="245"/>
        <v>0</v>
      </c>
      <c r="AY663" s="172">
        <f t="shared" si="246"/>
        <v>0</v>
      </c>
      <c r="AZ663" s="172">
        <f t="shared" si="247"/>
        <v>0</v>
      </c>
      <c r="BA663" s="172">
        <f t="shared" si="248"/>
        <v>0</v>
      </c>
      <c r="BB663" s="172">
        <f t="shared" si="249"/>
        <v>0</v>
      </c>
      <c r="BC663" s="172">
        <f t="shared" si="250"/>
        <v>0</v>
      </c>
      <c r="BD663" s="176"/>
      <c r="BE663" s="172">
        <f t="shared" si="251"/>
        <v>0</v>
      </c>
      <c r="BF663" s="172">
        <f t="shared" si="252"/>
        <v>0</v>
      </c>
      <c r="BG663" s="172">
        <f t="shared" si="253"/>
        <v>0</v>
      </c>
      <c r="BH663" s="172">
        <f t="shared" si="254"/>
        <v>0</v>
      </c>
      <c r="BI663" s="172">
        <f t="shared" si="255"/>
        <v>0</v>
      </c>
      <c r="BJ663" s="172">
        <f t="shared" si="256"/>
        <v>0</v>
      </c>
      <c r="BK663" s="172">
        <f t="shared" si="257"/>
        <v>0</v>
      </c>
      <c r="BL663" s="176"/>
      <c r="BM663" s="172">
        <f t="shared" si="236"/>
        <v>0</v>
      </c>
      <c r="BN663" s="172">
        <f t="shared" si="237"/>
        <v>0</v>
      </c>
      <c r="BO663" s="172">
        <f t="shared" si="238"/>
        <v>0</v>
      </c>
      <c r="BP663" s="172">
        <f t="shared" si="239"/>
        <v>0</v>
      </c>
      <c r="BQ663" s="172">
        <f t="shared" si="240"/>
        <v>0</v>
      </c>
      <c r="BR663" s="172">
        <f t="shared" si="241"/>
        <v>0</v>
      </c>
      <c r="BS663" s="172">
        <f t="shared" si="242"/>
        <v>0</v>
      </c>
      <c r="BT663" s="55"/>
      <c r="BU663" s="158">
        <f>SUMIF('Input| Projects'!$BA$8:$CX$8,RIGHT(BU$9,3),'Input| Projects'!$BA663:$CX663)</f>
        <v>0</v>
      </c>
      <c r="BV663" s="158">
        <f>SUMIF('Input| Projects'!$BA$8:$CX$8,RIGHT(BV$9,3),'Input| Projects'!$BA663:$CX663)</f>
        <v>0</v>
      </c>
      <c r="BW663" s="79" t="str">
        <f t="shared" si="243"/>
        <v/>
      </c>
    </row>
    <row r="664" spans="2:75" x14ac:dyDescent="0.2">
      <c r="B664" s="123">
        <f>IFERROR('Input| Projects'!B664,"")</f>
        <v>655</v>
      </c>
      <c r="C664" s="160" t="str">
        <f>IFERROR(IF('Input| Projects'!C664="","",'Input| Projects'!C664),"")</f>
        <v/>
      </c>
      <c r="D664" s="160" t="str">
        <f>IFERROR(IF('Input| Projects'!D664="","",'Input| Projects'!D664),"")</f>
        <v/>
      </c>
      <c r="E664" s="53"/>
      <c r="F664" s="160" t="str">
        <f>IF(LEN('Input| Projects'!F664)&gt;0,'Input| Projects'!F664,"")</f>
        <v/>
      </c>
      <c r="G664" s="160" t="str">
        <f>IF(LEN('Input| Projects'!G664)&gt;0,'Input| Projects'!G664,"")</f>
        <v/>
      </c>
      <c r="H664" s="10"/>
      <c r="I664" s="194" cm="1">
        <f t="array" ref="I664">IF(LEN($F664)&gt;0,1+IFERROR(SUMPRODUCT(TRANSPOSE('Input| Projects'!$AO664:$AQ664),INDEX('Input| Escalations'!$F$27:$L$29,,MATCH(Q$9,'Input| Escalations'!$F$21:$L$21,0))),0),0)</f>
        <v>0</v>
      </c>
      <c r="J664" s="194" cm="1">
        <f t="array" ref="J664">IF(LEN($F664)&gt;0,1+IFERROR(SUMPRODUCT(TRANSPOSE('Input| Projects'!$AO664:$AQ664),INDEX('Input| Escalations'!$F$27:$L$29,,MATCH(R$9,'Input| Escalations'!$F$21:$L$21,0))),0),0)</f>
        <v>0</v>
      </c>
      <c r="K664" s="194" cm="1">
        <f t="array" ref="K664">IF(LEN($F664)&gt;0,1+IFERROR(SUMPRODUCT(TRANSPOSE('Input| Projects'!$AO664:$AQ664),INDEX('Input| Escalations'!$F$27:$L$29,,MATCH(S$9,'Input| Escalations'!$F$21:$L$21,0))),0),0)</f>
        <v>0</v>
      </c>
      <c r="L664" s="194" cm="1">
        <f t="array" ref="L664">IF(LEN($F664)&gt;0,1+IFERROR(SUMPRODUCT(TRANSPOSE('Input| Projects'!$AO664:$AQ664),INDEX('Input| Escalations'!$F$27:$L$29,,MATCH(T$9,'Input| Escalations'!$F$21:$L$21,0))),0),0)</f>
        <v>0</v>
      </c>
      <c r="M664" s="194" cm="1">
        <f t="array" ref="M664">IF(LEN($F664)&gt;0,1+IFERROR(SUMPRODUCT(TRANSPOSE('Input| Projects'!$AO664:$AQ664),INDEX('Input| Escalations'!$F$27:$L$29,,MATCH(U$9,'Input| Escalations'!$F$21:$L$21,0))),0),0)</f>
        <v>0</v>
      </c>
      <c r="N664" s="194" cm="1">
        <f t="array" ref="N664">IF(LEN($F664)&gt;0,1+IFERROR(SUMPRODUCT(TRANSPOSE('Input| Projects'!$AO664:$AQ664),INDEX('Input| Escalations'!$F$27:$L$29,,MATCH(V$9,'Input| Escalations'!$F$21:$L$21,0))),0),0)</f>
        <v>0</v>
      </c>
      <c r="O664" s="194" cm="1">
        <f t="array" ref="O664">IF(LEN($F664)&gt;0,1+IFERROR(SUMPRODUCT(TRANSPOSE('Input| Projects'!$AO664:$AQ664),INDEX('Input| Escalations'!$F$27:$L$29,,MATCH(W$9,'Input| Escalations'!$F$21:$L$21,0))),0),0)</f>
        <v>0</v>
      </c>
      <c r="P664" s="10"/>
      <c r="Q664" s="172">
        <f>IFERROR(IF(ISNUMBER(FIND("decision",'Input| Setup'!$F$6)),'Input| Projects'!Y664,'Input| Projects'!I664)*'Input| Escalations'!$I$17*I664,0)</f>
        <v>0</v>
      </c>
      <c r="R664" s="172">
        <f>IFERROR(IF(ISNUMBER(FIND("decision",'Input| Setup'!$F$6)),'Input| Projects'!Z664,'Input| Projects'!J664)*'Input| Escalations'!$I$17*J664,0)</f>
        <v>0</v>
      </c>
      <c r="S664" s="172">
        <f>IFERROR(IF(ISNUMBER(FIND("decision",'Input| Setup'!$F$6)),'Input| Projects'!AA664,'Input| Projects'!K664)*'Input| Escalations'!$I$17*K664,0)</f>
        <v>0</v>
      </c>
      <c r="T664" s="172">
        <f>IFERROR(IF(ISNUMBER(FIND("decision",'Input| Setup'!$F$6)),'Input| Projects'!AB664,'Input| Projects'!L664)*'Input| Escalations'!$I$17*L664,0)</f>
        <v>0</v>
      </c>
      <c r="U664" s="172">
        <f>IFERROR(IF(ISNUMBER(FIND("decision",'Input| Setup'!$F$6)),'Input| Projects'!AC664,'Input| Projects'!M664)*'Input| Escalations'!$I$17*M664,0)</f>
        <v>0</v>
      </c>
      <c r="V664" s="172">
        <f>IFERROR(IF(ISNUMBER(FIND("decision",'Input| Setup'!$F$6)),'Input| Projects'!AD664,'Input| Projects'!N664)*'Input| Escalations'!$I$17*N664,0)</f>
        <v>0</v>
      </c>
      <c r="W664" s="172">
        <f>IFERROR(IF(ISNUMBER(FIND("decision",'Input| Setup'!$F$6)),'Input| Projects'!AE664,'Input| Projects'!O664)*'Input| Escalations'!$I$17*O664,0)</f>
        <v>0</v>
      </c>
      <c r="X664" s="175"/>
      <c r="Y664" s="172">
        <f>IF(ISNUMBER(FIND("decision",'Input| Setup'!$F$6)),'Input| Projects'!AG664,'Input| Projects'!Q664)*I664*'Input| Escalations'!$I$17</f>
        <v>0</v>
      </c>
      <c r="Z664" s="172">
        <f>IF(ISNUMBER(FIND("decision",'Input| Setup'!$F$6)),'Input| Projects'!AH664,'Input| Projects'!R664)*J664*'Input| Escalations'!$I$17</f>
        <v>0</v>
      </c>
      <c r="AA664" s="172">
        <f>IF(ISNUMBER(FIND("decision",'Input| Setup'!$F$6)),'Input| Projects'!AI664,'Input| Projects'!S664)*K664*'Input| Escalations'!$I$17</f>
        <v>0</v>
      </c>
      <c r="AB664" s="172">
        <f>IF(ISNUMBER(FIND("decision",'Input| Setup'!$F$6)),'Input| Projects'!AJ664,'Input| Projects'!T664)*L664*'Input| Escalations'!$I$17</f>
        <v>0</v>
      </c>
      <c r="AC664" s="172">
        <f>IF(ISNUMBER(FIND("decision",'Input| Setup'!$F$6)),'Input| Projects'!AK664,'Input| Projects'!U664)*M664*'Input| Escalations'!$I$17</f>
        <v>0</v>
      </c>
      <c r="AD664" s="172">
        <f>IF(ISNUMBER(FIND("decision",'Input| Setup'!$F$6)),'Input| Projects'!AL664,'Input| Projects'!V664)*N664*'Input| Escalations'!$I$17</f>
        <v>0</v>
      </c>
      <c r="AE664" s="172">
        <f>IF(ISNUMBER(FIND("decision",'Input| Setup'!$F$6)),'Input| Projects'!AM664,'Input| Projects'!W664)*O664*'Input| Escalations'!$I$17</f>
        <v>0</v>
      </c>
      <c r="AF664" s="175"/>
      <c r="AG664" s="172" cm="1">
        <f t="array" ref="AG664">IFERROR(--('Input| Projects'!$AS664="Yes")*_xlfn.SWITCH('Input| Overheads'!$C$50,"Direct costs",'Calc| Overheads Allocation'!C$8*Q664,"Internal labour",'Calc| Overheads Allocation'!C$8*Q664*'Input| Projects'!$AO664,"DNSP defined",'Calc| Overheads Allocation'!C$78*'Input| Projects'!$AV664,0),0)</f>
        <v>0</v>
      </c>
      <c r="AH664" s="172" cm="1">
        <f t="array" ref="AH664">IFERROR(--('Input| Projects'!$AS664="Yes")*_xlfn.SWITCH('Input| Overheads'!$C$50,"Direct costs",'Calc| Overheads Allocation'!D$8*R664,"Internal labour",'Calc| Overheads Allocation'!D$8*R664*'Input| Projects'!$AO664,"DNSP defined",'Calc| Overheads Allocation'!D$78*'Input| Projects'!$AV664,0),0)</f>
        <v>0</v>
      </c>
      <c r="AI664" s="172" cm="1">
        <f t="array" ref="AI664">IFERROR(--('Input| Projects'!$AS664="Yes")*_xlfn.SWITCH('Input| Overheads'!$C$50,"Direct costs",'Calc| Overheads Allocation'!E$8*S664,"Internal labour",'Calc| Overheads Allocation'!E$8*S664*'Input| Projects'!$AO664,"DNSP defined",'Calc| Overheads Allocation'!E$78*'Input| Projects'!$AV664,0),0)</f>
        <v>0</v>
      </c>
      <c r="AJ664" s="172" cm="1">
        <f t="array" ref="AJ664">IFERROR(--('Input| Projects'!$AS664="Yes")*_xlfn.SWITCH('Input| Overheads'!$C$50,"Direct costs",'Calc| Overheads Allocation'!F$8*T664,"Internal labour",'Calc| Overheads Allocation'!F$8*T664*'Input| Projects'!$AO664,"DNSP defined",'Calc| Overheads Allocation'!F$78*'Input| Projects'!$AV664,0),0)</f>
        <v>0</v>
      </c>
      <c r="AK664" s="172" cm="1">
        <f t="array" ref="AK664">IFERROR(--('Input| Projects'!$AS664="Yes")*_xlfn.SWITCH('Input| Overheads'!$C$50,"Direct costs",'Calc| Overheads Allocation'!G$8*U664,"Internal labour",'Calc| Overheads Allocation'!G$8*U664*'Input| Projects'!$AO664,"DNSP defined",'Calc| Overheads Allocation'!G$78*'Input| Projects'!$AV664,0),0)</f>
        <v>0</v>
      </c>
      <c r="AL664" s="172" cm="1">
        <f t="array" ref="AL664">IFERROR(--('Input| Projects'!$AS664="Yes")*_xlfn.SWITCH('Input| Overheads'!$C$50,"Direct costs",'Calc| Overheads Allocation'!H$8*V664,"Internal labour",'Calc| Overheads Allocation'!H$8*V664*'Input| Projects'!$AO664,"DNSP defined",'Calc| Overheads Allocation'!H$78*'Input| Projects'!$AV664,0),0)</f>
        <v>0</v>
      </c>
      <c r="AM664" s="172" cm="1">
        <f t="array" ref="AM664">IFERROR(--('Input| Projects'!$AS664="Yes")*_xlfn.SWITCH('Input| Overheads'!$C$50,"Direct costs",'Calc| Overheads Allocation'!I$8*W664,"Internal labour",'Calc| Overheads Allocation'!I$8*W664*'Input| Projects'!$AO664,"DNSP defined",'Calc| Overheads Allocation'!I$78*'Input| Projects'!$AV664,0),0)</f>
        <v>0</v>
      </c>
      <c r="AN664" s="175"/>
      <c r="AO664" s="172" cm="1">
        <f t="array" ref="AO664">IFERROR(--('Input| Projects'!$AT664="Yes")*_xlfn.SWITCH('Input| Overheads'!$C$50,"Direct costs",'Calc| Overheads Allocation'!C$9*Q664,"Internal labour",'Calc| Overheads Allocation'!C$9*Q664*'Input| Projects'!$AO664,"DNSP defined",'Calc| Overheads Allocation'!C$79*'Input| Projects'!$AW664,0),0)</f>
        <v>0</v>
      </c>
      <c r="AP664" s="172" cm="1">
        <f t="array" ref="AP664">IFERROR(--('Input| Projects'!$AT664="Yes")*_xlfn.SWITCH('Input| Overheads'!$C$50,"Direct costs",'Calc| Overheads Allocation'!D$9*R664,"Internal labour",'Calc| Overheads Allocation'!D$9*R664*'Input| Projects'!$AO664,"DNSP defined",'Calc| Overheads Allocation'!D$79*'Input| Projects'!$AW664,0),0)</f>
        <v>0</v>
      </c>
      <c r="AQ664" s="172" cm="1">
        <f t="array" ref="AQ664">IFERROR(--('Input| Projects'!$AT664="Yes")*_xlfn.SWITCH('Input| Overheads'!$C$50,"Direct costs",'Calc| Overheads Allocation'!E$9*S664,"Internal labour",'Calc| Overheads Allocation'!E$9*S664*'Input| Projects'!$AO664,"DNSP defined",'Calc| Overheads Allocation'!E$79*'Input| Projects'!$AW664,0),0)</f>
        <v>0</v>
      </c>
      <c r="AR664" s="172" cm="1">
        <f t="array" ref="AR664">IFERROR(--('Input| Projects'!$AT664="Yes")*_xlfn.SWITCH('Input| Overheads'!$C$50,"Direct costs",'Calc| Overheads Allocation'!F$9*T664,"Internal labour",'Calc| Overheads Allocation'!F$9*T664*'Input| Projects'!$AO664,"DNSP defined",'Calc| Overheads Allocation'!F$79*'Input| Projects'!$AW664,0),0)</f>
        <v>0</v>
      </c>
      <c r="AS664" s="172" cm="1">
        <f t="array" ref="AS664">IFERROR(--('Input| Projects'!$AT664="Yes")*_xlfn.SWITCH('Input| Overheads'!$C$50,"Direct costs",'Calc| Overheads Allocation'!G$9*U664,"Internal labour",'Calc| Overheads Allocation'!G$9*U664*'Input| Projects'!$AO664,"DNSP defined",'Calc| Overheads Allocation'!G$79*'Input| Projects'!$AW664,0),0)</f>
        <v>0</v>
      </c>
      <c r="AT664" s="172" cm="1">
        <f t="array" ref="AT664">IFERROR(--('Input| Projects'!$AT664="Yes")*_xlfn.SWITCH('Input| Overheads'!$C$50,"Direct costs",'Calc| Overheads Allocation'!H$9*V664,"Internal labour",'Calc| Overheads Allocation'!H$9*V664*'Input| Projects'!$AO664,"DNSP defined",'Calc| Overheads Allocation'!H$79*'Input| Projects'!$AW664,0),0)</f>
        <v>0</v>
      </c>
      <c r="AU664" s="172" cm="1">
        <f t="array" ref="AU664">IFERROR(--('Input| Projects'!$AT664="Yes")*_xlfn.SWITCH('Input| Overheads'!$C$50,"Direct costs",'Calc| Overheads Allocation'!I$9*W664,"Internal labour",'Calc| Overheads Allocation'!I$9*W664*'Input| Projects'!$AO664,"DNSP defined",'Calc| Overheads Allocation'!I$79*'Input| Projects'!$AW664,0),0)</f>
        <v>0</v>
      </c>
      <c r="AV664" s="175"/>
      <c r="AW664" s="172">
        <f t="shared" si="244"/>
        <v>0</v>
      </c>
      <c r="AX664" s="172">
        <f t="shared" si="245"/>
        <v>0</v>
      </c>
      <c r="AY664" s="172">
        <f t="shared" si="246"/>
        <v>0</v>
      </c>
      <c r="AZ664" s="172">
        <f t="shared" si="247"/>
        <v>0</v>
      </c>
      <c r="BA664" s="172">
        <f t="shared" si="248"/>
        <v>0</v>
      </c>
      <c r="BB664" s="172">
        <f t="shared" si="249"/>
        <v>0</v>
      </c>
      <c r="BC664" s="172">
        <f t="shared" si="250"/>
        <v>0</v>
      </c>
      <c r="BD664" s="176"/>
      <c r="BE664" s="172">
        <f t="shared" si="251"/>
        <v>0</v>
      </c>
      <c r="BF664" s="172">
        <f t="shared" si="252"/>
        <v>0</v>
      </c>
      <c r="BG664" s="172">
        <f t="shared" si="253"/>
        <v>0</v>
      </c>
      <c r="BH664" s="172">
        <f t="shared" si="254"/>
        <v>0</v>
      </c>
      <c r="BI664" s="172">
        <f t="shared" si="255"/>
        <v>0</v>
      </c>
      <c r="BJ664" s="172">
        <f t="shared" si="256"/>
        <v>0</v>
      </c>
      <c r="BK664" s="172">
        <f t="shared" si="257"/>
        <v>0</v>
      </c>
      <c r="BL664" s="176"/>
      <c r="BM664" s="172">
        <f t="shared" si="236"/>
        <v>0</v>
      </c>
      <c r="BN664" s="172">
        <f t="shared" si="237"/>
        <v>0</v>
      </c>
      <c r="BO664" s="172">
        <f t="shared" si="238"/>
        <v>0</v>
      </c>
      <c r="BP664" s="172">
        <f t="shared" si="239"/>
        <v>0</v>
      </c>
      <c r="BQ664" s="172">
        <f t="shared" si="240"/>
        <v>0</v>
      </c>
      <c r="BR664" s="172">
        <f t="shared" si="241"/>
        <v>0</v>
      </c>
      <c r="BS664" s="172">
        <f t="shared" si="242"/>
        <v>0</v>
      </c>
      <c r="BT664" s="55"/>
      <c r="BU664" s="158">
        <f>SUMIF('Input| Projects'!$BA$8:$CX$8,RIGHT(BU$9,3),'Input| Projects'!$BA664:$CX664)</f>
        <v>0</v>
      </c>
      <c r="BV664" s="158">
        <f>SUMIF('Input| Projects'!$BA$8:$CX$8,RIGHT(BV$9,3),'Input| Projects'!$BA664:$CX664)</f>
        <v>0</v>
      </c>
      <c r="BW664" s="79" t="str">
        <f t="shared" si="243"/>
        <v/>
      </c>
    </row>
    <row r="665" spans="2:75" x14ac:dyDescent="0.2">
      <c r="B665" s="123">
        <f>IFERROR('Input| Projects'!B665,"")</f>
        <v>656</v>
      </c>
      <c r="C665" s="160" t="str">
        <f>IFERROR(IF('Input| Projects'!C665="","",'Input| Projects'!C665),"")</f>
        <v/>
      </c>
      <c r="D665" s="160" t="str">
        <f>IFERROR(IF('Input| Projects'!D665="","",'Input| Projects'!D665),"")</f>
        <v/>
      </c>
      <c r="E665" s="53"/>
      <c r="F665" s="160" t="str">
        <f>IF(LEN('Input| Projects'!F665)&gt;0,'Input| Projects'!F665,"")</f>
        <v/>
      </c>
      <c r="G665" s="160" t="str">
        <f>IF(LEN('Input| Projects'!G665)&gt;0,'Input| Projects'!G665,"")</f>
        <v/>
      </c>
      <c r="H665" s="10"/>
      <c r="I665" s="194" cm="1">
        <f t="array" ref="I665">IF(LEN($F665)&gt;0,1+IFERROR(SUMPRODUCT(TRANSPOSE('Input| Projects'!$AO665:$AQ665),INDEX('Input| Escalations'!$F$27:$L$29,,MATCH(Q$9,'Input| Escalations'!$F$21:$L$21,0))),0),0)</f>
        <v>0</v>
      </c>
      <c r="J665" s="194" cm="1">
        <f t="array" ref="J665">IF(LEN($F665)&gt;0,1+IFERROR(SUMPRODUCT(TRANSPOSE('Input| Projects'!$AO665:$AQ665),INDEX('Input| Escalations'!$F$27:$L$29,,MATCH(R$9,'Input| Escalations'!$F$21:$L$21,0))),0),0)</f>
        <v>0</v>
      </c>
      <c r="K665" s="194" cm="1">
        <f t="array" ref="K665">IF(LEN($F665)&gt;0,1+IFERROR(SUMPRODUCT(TRANSPOSE('Input| Projects'!$AO665:$AQ665),INDEX('Input| Escalations'!$F$27:$L$29,,MATCH(S$9,'Input| Escalations'!$F$21:$L$21,0))),0),0)</f>
        <v>0</v>
      </c>
      <c r="L665" s="194" cm="1">
        <f t="array" ref="L665">IF(LEN($F665)&gt;0,1+IFERROR(SUMPRODUCT(TRANSPOSE('Input| Projects'!$AO665:$AQ665),INDEX('Input| Escalations'!$F$27:$L$29,,MATCH(T$9,'Input| Escalations'!$F$21:$L$21,0))),0),0)</f>
        <v>0</v>
      </c>
      <c r="M665" s="194" cm="1">
        <f t="array" ref="M665">IF(LEN($F665)&gt;0,1+IFERROR(SUMPRODUCT(TRANSPOSE('Input| Projects'!$AO665:$AQ665),INDEX('Input| Escalations'!$F$27:$L$29,,MATCH(U$9,'Input| Escalations'!$F$21:$L$21,0))),0),0)</f>
        <v>0</v>
      </c>
      <c r="N665" s="194" cm="1">
        <f t="array" ref="N665">IF(LEN($F665)&gt;0,1+IFERROR(SUMPRODUCT(TRANSPOSE('Input| Projects'!$AO665:$AQ665),INDEX('Input| Escalations'!$F$27:$L$29,,MATCH(V$9,'Input| Escalations'!$F$21:$L$21,0))),0),0)</f>
        <v>0</v>
      </c>
      <c r="O665" s="194" cm="1">
        <f t="array" ref="O665">IF(LEN($F665)&gt;0,1+IFERROR(SUMPRODUCT(TRANSPOSE('Input| Projects'!$AO665:$AQ665),INDEX('Input| Escalations'!$F$27:$L$29,,MATCH(W$9,'Input| Escalations'!$F$21:$L$21,0))),0),0)</f>
        <v>0</v>
      </c>
      <c r="P665" s="10"/>
      <c r="Q665" s="172">
        <f>IFERROR(IF(ISNUMBER(FIND("decision",'Input| Setup'!$F$6)),'Input| Projects'!Y665,'Input| Projects'!I665)*'Input| Escalations'!$I$17*I665,0)</f>
        <v>0</v>
      </c>
      <c r="R665" s="172">
        <f>IFERROR(IF(ISNUMBER(FIND("decision",'Input| Setup'!$F$6)),'Input| Projects'!Z665,'Input| Projects'!J665)*'Input| Escalations'!$I$17*J665,0)</f>
        <v>0</v>
      </c>
      <c r="S665" s="172">
        <f>IFERROR(IF(ISNUMBER(FIND("decision",'Input| Setup'!$F$6)),'Input| Projects'!AA665,'Input| Projects'!K665)*'Input| Escalations'!$I$17*K665,0)</f>
        <v>0</v>
      </c>
      <c r="T665" s="172">
        <f>IFERROR(IF(ISNUMBER(FIND("decision",'Input| Setup'!$F$6)),'Input| Projects'!AB665,'Input| Projects'!L665)*'Input| Escalations'!$I$17*L665,0)</f>
        <v>0</v>
      </c>
      <c r="U665" s="172">
        <f>IFERROR(IF(ISNUMBER(FIND("decision",'Input| Setup'!$F$6)),'Input| Projects'!AC665,'Input| Projects'!M665)*'Input| Escalations'!$I$17*M665,0)</f>
        <v>0</v>
      </c>
      <c r="V665" s="172">
        <f>IFERROR(IF(ISNUMBER(FIND("decision",'Input| Setup'!$F$6)),'Input| Projects'!AD665,'Input| Projects'!N665)*'Input| Escalations'!$I$17*N665,0)</f>
        <v>0</v>
      </c>
      <c r="W665" s="172">
        <f>IFERROR(IF(ISNUMBER(FIND("decision",'Input| Setup'!$F$6)),'Input| Projects'!AE665,'Input| Projects'!O665)*'Input| Escalations'!$I$17*O665,0)</f>
        <v>0</v>
      </c>
      <c r="X665" s="175"/>
      <c r="Y665" s="172">
        <f>IF(ISNUMBER(FIND("decision",'Input| Setup'!$F$6)),'Input| Projects'!AG665,'Input| Projects'!Q665)*I665*'Input| Escalations'!$I$17</f>
        <v>0</v>
      </c>
      <c r="Z665" s="172">
        <f>IF(ISNUMBER(FIND("decision",'Input| Setup'!$F$6)),'Input| Projects'!AH665,'Input| Projects'!R665)*J665*'Input| Escalations'!$I$17</f>
        <v>0</v>
      </c>
      <c r="AA665" s="172">
        <f>IF(ISNUMBER(FIND("decision",'Input| Setup'!$F$6)),'Input| Projects'!AI665,'Input| Projects'!S665)*K665*'Input| Escalations'!$I$17</f>
        <v>0</v>
      </c>
      <c r="AB665" s="172">
        <f>IF(ISNUMBER(FIND("decision",'Input| Setup'!$F$6)),'Input| Projects'!AJ665,'Input| Projects'!T665)*L665*'Input| Escalations'!$I$17</f>
        <v>0</v>
      </c>
      <c r="AC665" s="172">
        <f>IF(ISNUMBER(FIND("decision",'Input| Setup'!$F$6)),'Input| Projects'!AK665,'Input| Projects'!U665)*M665*'Input| Escalations'!$I$17</f>
        <v>0</v>
      </c>
      <c r="AD665" s="172">
        <f>IF(ISNUMBER(FIND("decision",'Input| Setup'!$F$6)),'Input| Projects'!AL665,'Input| Projects'!V665)*N665*'Input| Escalations'!$I$17</f>
        <v>0</v>
      </c>
      <c r="AE665" s="172">
        <f>IF(ISNUMBER(FIND("decision",'Input| Setup'!$F$6)),'Input| Projects'!AM665,'Input| Projects'!W665)*O665*'Input| Escalations'!$I$17</f>
        <v>0</v>
      </c>
      <c r="AF665" s="175"/>
      <c r="AG665" s="172" cm="1">
        <f t="array" ref="AG665">IFERROR(--('Input| Projects'!$AS665="Yes")*_xlfn.SWITCH('Input| Overheads'!$C$50,"Direct costs",'Calc| Overheads Allocation'!C$8*Q665,"Internal labour",'Calc| Overheads Allocation'!C$8*Q665*'Input| Projects'!$AO665,"DNSP defined",'Calc| Overheads Allocation'!C$78*'Input| Projects'!$AV665,0),0)</f>
        <v>0</v>
      </c>
      <c r="AH665" s="172" cm="1">
        <f t="array" ref="AH665">IFERROR(--('Input| Projects'!$AS665="Yes")*_xlfn.SWITCH('Input| Overheads'!$C$50,"Direct costs",'Calc| Overheads Allocation'!D$8*R665,"Internal labour",'Calc| Overheads Allocation'!D$8*R665*'Input| Projects'!$AO665,"DNSP defined",'Calc| Overheads Allocation'!D$78*'Input| Projects'!$AV665,0),0)</f>
        <v>0</v>
      </c>
      <c r="AI665" s="172" cm="1">
        <f t="array" ref="AI665">IFERROR(--('Input| Projects'!$AS665="Yes")*_xlfn.SWITCH('Input| Overheads'!$C$50,"Direct costs",'Calc| Overheads Allocation'!E$8*S665,"Internal labour",'Calc| Overheads Allocation'!E$8*S665*'Input| Projects'!$AO665,"DNSP defined",'Calc| Overheads Allocation'!E$78*'Input| Projects'!$AV665,0),0)</f>
        <v>0</v>
      </c>
      <c r="AJ665" s="172" cm="1">
        <f t="array" ref="AJ665">IFERROR(--('Input| Projects'!$AS665="Yes")*_xlfn.SWITCH('Input| Overheads'!$C$50,"Direct costs",'Calc| Overheads Allocation'!F$8*T665,"Internal labour",'Calc| Overheads Allocation'!F$8*T665*'Input| Projects'!$AO665,"DNSP defined",'Calc| Overheads Allocation'!F$78*'Input| Projects'!$AV665,0),0)</f>
        <v>0</v>
      </c>
      <c r="AK665" s="172" cm="1">
        <f t="array" ref="AK665">IFERROR(--('Input| Projects'!$AS665="Yes")*_xlfn.SWITCH('Input| Overheads'!$C$50,"Direct costs",'Calc| Overheads Allocation'!G$8*U665,"Internal labour",'Calc| Overheads Allocation'!G$8*U665*'Input| Projects'!$AO665,"DNSP defined",'Calc| Overheads Allocation'!G$78*'Input| Projects'!$AV665,0),0)</f>
        <v>0</v>
      </c>
      <c r="AL665" s="172" cm="1">
        <f t="array" ref="AL665">IFERROR(--('Input| Projects'!$AS665="Yes")*_xlfn.SWITCH('Input| Overheads'!$C$50,"Direct costs",'Calc| Overheads Allocation'!H$8*V665,"Internal labour",'Calc| Overheads Allocation'!H$8*V665*'Input| Projects'!$AO665,"DNSP defined",'Calc| Overheads Allocation'!H$78*'Input| Projects'!$AV665,0),0)</f>
        <v>0</v>
      </c>
      <c r="AM665" s="172" cm="1">
        <f t="array" ref="AM665">IFERROR(--('Input| Projects'!$AS665="Yes")*_xlfn.SWITCH('Input| Overheads'!$C$50,"Direct costs",'Calc| Overheads Allocation'!I$8*W665,"Internal labour",'Calc| Overheads Allocation'!I$8*W665*'Input| Projects'!$AO665,"DNSP defined",'Calc| Overheads Allocation'!I$78*'Input| Projects'!$AV665,0),0)</f>
        <v>0</v>
      </c>
      <c r="AN665" s="175"/>
      <c r="AO665" s="172" cm="1">
        <f t="array" ref="AO665">IFERROR(--('Input| Projects'!$AT665="Yes")*_xlfn.SWITCH('Input| Overheads'!$C$50,"Direct costs",'Calc| Overheads Allocation'!C$9*Q665,"Internal labour",'Calc| Overheads Allocation'!C$9*Q665*'Input| Projects'!$AO665,"DNSP defined",'Calc| Overheads Allocation'!C$79*'Input| Projects'!$AW665,0),0)</f>
        <v>0</v>
      </c>
      <c r="AP665" s="172" cm="1">
        <f t="array" ref="AP665">IFERROR(--('Input| Projects'!$AT665="Yes")*_xlfn.SWITCH('Input| Overheads'!$C$50,"Direct costs",'Calc| Overheads Allocation'!D$9*R665,"Internal labour",'Calc| Overheads Allocation'!D$9*R665*'Input| Projects'!$AO665,"DNSP defined",'Calc| Overheads Allocation'!D$79*'Input| Projects'!$AW665,0),0)</f>
        <v>0</v>
      </c>
      <c r="AQ665" s="172" cm="1">
        <f t="array" ref="AQ665">IFERROR(--('Input| Projects'!$AT665="Yes")*_xlfn.SWITCH('Input| Overheads'!$C$50,"Direct costs",'Calc| Overheads Allocation'!E$9*S665,"Internal labour",'Calc| Overheads Allocation'!E$9*S665*'Input| Projects'!$AO665,"DNSP defined",'Calc| Overheads Allocation'!E$79*'Input| Projects'!$AW665,0),0)</f>
        <v>0</v>
      </c>
      <c r="AR665" s="172" cm="1">
        <f t="array" ref="AR665">IFERROR(--('Input| Projects'!$AT665="Yes")*_xlfn.SWITCH('Input| Overheads'!$C$50,"Direct costs",'Calc| Overheads Allocation'!F$9*T665,"Internal labour",'Calc| Overheads Allocation'!F$9*T665*'Input| Projects'!$AO665,"DNSP defined",'Calc| Overheads Allocation'!F$79*'Input| Projects'!$AW665,0),0)</f>
        <v>0</v>
      </c>
      <c r="AS665" s="172" cm="1">
        <f t="array" ref="AS665">IFERROR(--('Input| Projects'!$AT665="Yes")*_xlfn.SWITCH('Input| Overheads'!$C$50,"Direct costs",'Calc| Overheads Allocation'!G$9*U665,"Internal labour",'Calc| Overheads Allocation'!G$9*U665*'Input| Projects'!$AO665,"DNSP defined",'Calc| Overheads Allocation'!G$79*'Input| Projects'!$AW665,0),0)</f>
        <v>0</v>
      </c>
      <c r="AT665" s="172" cm="1">
        <f t="array" ref="AT665">IFERROR(--('Input| Projects'!$AT665="Yes")*_xlfn.SWITCH('Input| Overheads'!$C$50,"Direct costs",'Calc| Overheads Allocation'!H$9*V665,"Internal labour",'Calc| Overheads Allocation'!H$9*V665*'Input| Projects'!$AO665,"DNSP defined",'Calc| Overheads Allocation'!H$79*'Input| Projects'!$AW665,0),0)</f>
        <v>0</v>
      </c>
      <c r="AU665" s="172" cm="1">
        <f t="array" ref="AU665">IFERROR(--('Input| Projects'!$AT665="Yes")*_xlfn.SWITCH('Input| Overheads'!$C$50,"Direct costs",'Calc| Overheads Allocation'!I$9*W665,"Internal labour",'Calc| Overheads Allocation'!I$9*W665*'Input| Projects'!$AO665,"DNSP defined",'Calc| Overheads Allocation'!I$79*'Input| Projects'!$AW665,0),0)</f>
        <v>0</v>
      </c>
      <c r="AV665" s="175"/>
      <c r="AW665" s="172">
        <f t="shared" si="244"/>
        <v>0</v>
      </c>
      <c r="AX665" s="172">
        <f t="shared" si="245"/>
        <v>0</v>
      </c>
      <c r="AY665" s="172">
        <f t="shared" si="246"/>
        <v>0</v>
      </c>
      <c r="AZ665" s="172">
        <f t="shared" si="247"/>
        <v>0</v>
      </c>
      <c r="BA665" s="172">
        <f t="shared" si="248"/>
        <v>0</v>
      </c>
      <c r="BB665" s="172">
        <f t="shared" si="249"/>
        <v>0</v>
      </c>
      <c r="BC665" s="172">
        <f t="shared" si="250"/>
        <v>0</v>
      </c>
      <c r="BD665" s="176"/>
      <c r="BE665" s="172">
        <f t="shared" si="251"/>
        <v>0</v>
      </c>
      <c r="BF665" s="172">
        <f t="shared" si="252"/>
        <v>0</v>
      </c>
      <c r="BG665" s="172">
        <f t="shared" si="253"/>
        <v>0</v>
      </c>
      <c r="BH665" s="172">
        <f t="shared" si="254"/>
        <v>0</v>
      </c>
      <c r="BI665" s="172">
        <f t="shared" si="255"/>
        <v>0</v>
      </c>
      <c r="BJ665" s="172">
        <f t="shared" si="256"/>
        <v>0</v>
      </c>
      <c r="BK665" s="172">
        <f t="shared" si="257"/>
        <v>0</v>
      </c>
      <c r="BL665" s="176"/>
      <c r="BM665" s="172">
        <f t="shared" si="236"/>
        <v>0</v>
      </c>
      <c r="BN665" s="172">
        <f t="shared" si="237"/>
        <v>0</v>
      </c>
      <c r="BO665" s="172">
        <f t="shared" si="238"/>
        <v>0</v>
      </c>
      <c r="BP665" s="172">
        <f t="shared" si="239"/>
        <v>0</v>
      </c>
      <c r="BQ665" s="172">
        <f t="shared" si="240"/>
        <v>0</v>
      </c>
      <c r="BR665" s="172">
        <f t="shared" si="241"/>
        <v>0</v>
      </c>
      <c r="BS665" s="172">
        <f t="shared" si="242"/>
        <v>0</v>
      </c>
      <c r="BT665" s="55"/>
      <c r="BU665" s="158">
        <f>SUMIF('Input| Projects'!$BA$8:$CX$8,RIGHT(BU$9,3),'Input| Projects'!$BA665:$CX665)</f>
        <v>0</v>
      </c>
      <c r="BV665" s="158">
        <f>SUMIF('Input| Projects'!$BA$8:$CX$8,RIGHT(BV$9,3),'Input| Projects'!$BA665:$CX665)</f>
        <v>0</v>
      </c>
      <c r="BW665" s="79" t="str">
        <f t="shared" si="243"/>
        <v/>
      </c>
    </row>
    <row r="666" spans="2:75" x14ac:dyDescent="0.2">
      <c r="B666" s="123">
        <f>IFERROR('Input| Projects'!B666,"")</f>
        <v>657</v>
      </c>
      <c r="C666" s="160" t="str">
        <f>IFERROR(IF('Input| Projects'!C666="","",'Input| Projects'!C666),"")</f>
        <v/>
      </c>
      <c r="D666" s="160" t="str">
        <f>IFERROR(IF('Input| Projects'!D666="","",'Input| Projects'!D666),"")</f>
        <v/>
      </c>
      <c r="E666" s="53"/>
      <c r="F666" s="160" t="str">
        <f>IF(LEN('Input| Projects'!F666)&gt;0,'Input| Projects'!F666,"")</f>
        <v/>
      </c>
      <c r="G666" s="160" t="str">
        <f>IF(LEN('Input| Projects'!G666)&gt;0,'Input| Projects'!G666,"")</f>
        <v/>
      </c>
      <c r="H666" s="10"/>
      <c r="I666" s="194" cm="1">
        <f t="array" ref="I666">IF(LEN($F666)&gt;0,1+IFERROR(SUMPRODUCT(TRANSPOSE('Input| Projects'!$AO666:$AQ666),INDEX('Input| Escalations'!$F$27:$L$29,,MATCH(Q$9,'Input| Escalations'!$F$21:$L$21,0))),0),0)</f>
        <v>0</v>
      </c>
      <c r="J666" s="194" cm="1">
        <f t="array" ref="J666">IF(LEN($F666)&gt;0,1+IFERROR(SUMPRODUCT(TRANSPOSE('Input| Projects'!$AO666:$AQ666),INDEX('Input| Escalations'!$F$27:$L$29,,MATCH(R$9,'Input| Escalations'!$F$21:$L$21,0))),0),0)</f>
        <v>0</v>
      </c>
      <c r="K666" s="194" cm="1">
        <f t="array" ref="K666">IF(LEN($F666)&gt;0,1+IFERROR(SUMPRODUCT(TRANSPOSE('Input| Projects'!$AO666:$AQ666),INDEX('Input| Escalations'!$F$27:$L$29,,MATCH(S$9,'Input| Escalations'!$F$21:$L$21,0))),0),0)</f>
        <v>0</v>
      </c>
      <c r="L666" s="194" cm="1">
        <f t="array" ref="L666">IF(LEN($F666)&gt;0,1+IFERROR(SUMPRODUCT(TRANSPOSE('Input| Projects'!$AO666:$AQ666),INDEX('Input| Escalations'!$F$27:$L$29,,MATCH(T$9,'Input| Escalations'!$F$21:$L$21,0))),0),0)</f>
        <v>0</v>
      </c>
      <c r="M666" s="194" cm="1">
        <f t="array" ref="M666">IF(LEN($F666)&gt;0,1+IFERROR(SUMPRODUCT(TRANSPOSE('Input| Projects'!$AO666:$AQ666),INDEX('Input| Escalations'!$F$27:$L$29,,MATCH(U$9,'Input| Escalations'!$F$21:$L$21,0))),0),0)</f>
        <v>0</v>
      </c>
      <c r="N666" s="194" cm="1">
        <f t="array" ref="N666">IF(LEN($F666)&gt;0,1+IFERROR(SUMPRODUCT(TRANSPOSE('Input| Projects'!$AO666:$AQ666),INDEX('Input| Escalations'!$F$27:$L$29,,MATCH(V$9,'Input| Escalations'!$F$21:$L$21,0))),0),0)</f>
        <v>0</v>
      </c>
      <c r="O666" s="194" cm="1">
        <f t="array" ref="O666">IF(LEN($F666)&gt;0,1+IFERROR(SUMPRODUCT(TRANSPOSE('Input| Projects'!$AO666:$AQ666),INDEX('Input| Escalations'!$F$27:$L$29,,MATCH(W$9,'Input| Escalations'!$F$21:$L$21,0))),0),0)</f>
        <v>0</v>
      </c>
      <c r="P666" s="10"/>
      <c r="Q666" s="172">
        <f>IFERROR(IF(ISNUMBER(FIND("decision",'Input| Setup'!$F$6)),'Input| Projects'!Y666,'Input| Projects'!I666)*'Input| Escalations'!$I$17*I666,0)</f>
        <v>0</v>
      </c>
      <c r="R666" s="172">
        <f>IFERROR(IF(ISNUMBER(FIND("decision",'Input| Setup'!$F$6)),'Input| Projects'!Z666,'Input| Projects'!J666)*'Input| Escalations'!$I$17*J666,0)</f>
        <v>0</v>
      </c>
      <c r="S666" s="172">
        <f>IFERROR(IF(ISNUMBER(FIND("decision",'Input| Setup'!$F$6)),'Input| Projects'!AA666,'Input| Projects'!K666)*'Input| Escalations'!$I$17*K666,0)</f>
        <v>0</v>
      </c>
      <c r="T666" s="172">
        <f>IFERROR(IF(ISNUMBER(FIND("decision",'Input| Setup'!$F$6)),'Input| Projects'!AB666,'Input| Projects'!L666)*'Input| Escalations'!$I$17*L666,0)</f>
        <v>0</v>
      </c>
      <c r="U666" s="172">
        <f>IFERROR(IF(ISNUMBER(FIND("decision",'Input| Setup'!$F$6)),'Input| Projects'!AC666,'Input| Projects'!M666)*'Input| Escalations'!$I$17*M666,0)</f>
        <v>0</v>
      </c>
      <c r="V666" s="172">
        <f>IFERROR(IF(ISNUMBER(FIND("decision",'Input| Setup'!$F$6)),'Input| Projects'!AD666,'Input| Projects'!N666)*'Input| Escalations'!$I$17*N666,0)</f>
        <v>0</v>
      </c>
      <c r="W666" s="172">
        <f>IFERROR(IF(ISNUMBER(FIND("decision",'Input| Setup'!$F$6)),'Input| Projects'!AE666,'Input| Projects'!O666)*'Input| Escalations'!$I$17*O666,0)</f>
        <v>0</v>
      </c>
      <c r="X666" s="175"/>
      <c r="Y666" s="172">
        <f>IF(ISNUMBER(FIND("decision",'Input| Setup'!$F$6)),'Input| Projects'!AG666,'Input| Projects'!Q666)*I666*'Input| Escalations'!$I$17</f>
        <v>0</v>
      </c>
      <c r="Z666" s="172">
        <f>IF(ISNUMBER(FIND("decision",'Input| Setup'!$F$6)),'Input| Projects'!AH666,'Input| Projects'!R666)*J666*'Input| Escalations'!$I$17</f>
        <v>0</v>
      </c>
      <c r="AA666" s="172">
        <f>IF(ISNUMBER(FIND("decision",'Input| Setup'!$F$6)),'Input| Projects'!AI666,'Input| Projects'!S666)*K666*'Input| Escalations'!$I$17</f>
        <v>0</v>
      </c>
      <c r="AB666" s="172">
        <f>IF(ISNUMBER(FIND("decision",'Input| Setup'!$F$6)),'Input| Projects'!AJ666,'Input| Projects'!T666)*L666*'Input| Escalations'!$I$17</f>
        <v>0</v>
      </c>
      <c r="AC666" s="172">
        <f>IF(ISNUMBER(FIND("decision",'Input| Setup'!$F$6)),'Input| Projects'!AK666,'Input| Projects'!U666)*M666*'Input| Escalations'!$I$17</f>
        <v>0</v>
      </c>
      <c r="AD666" s="172">
        <f>IF(ISNUMBER(FIND("decision",'Input| Setup'!$F$6)),'Input| Projects'!AL666,'Input| Projects'!V666)*N666*'Input| Escalations'!$I$17</f>
        <v>0</v>
      </c>
      <c r="AE666" s="172">
        <f>IF(ISNUMBER(FIND("decision",'Input| Setup'!$F$6)),'Input| Projects'!AM666,'Input| Projects'!W666)*O666*'Input| Escalations'!$I$17</f>
        <v>0</v>
      </c>
      <c r="AF666" s="175"/>
      <c r="AG666" s="172" cm="1">
        <f t="array" ref="AG666">IFERROR(--('Input| Projects'!$AS666="Yes")*_xlfn.SWITCH('Input| Overheads'!$C$50,"Direct costs",'Calc| Overheads Allocation'!C$8*Q666,"Internal labour",'Calc| Overheads Allocation'!C$8*Q666*'Input| Projects'!$AO666,"DNSP defined",'Calc| Overheads Allocation'!C$78*'Input| Projects'!$AV666,0),0)</f>
        <v>0</v>
      </c>
      <c r="AH666" s="172" cm="1">
        <f t="array" ref="AH666">IFERROR(--('Input| Projects'!$AS666="Yes")*_xlfn.SWITCH('Input| Overheads'!$C$50,"Direct costs",'Calc| Overheads Allocation'!D$8*R666,"Internal labour",'Calc| Overheads Allocation'!D$8*R666*'Input| Projects'!$AO666,"DNSP defined",'Calc| Overheads Allocation'!D$78*'Input| Projects'!$AV666,0),0)</f>
        <v>0</v>
      </c>
      <c r="AI666" s="172" cm="1">
        <f t="array" ref="AI666">IFERROR(--('Input| Projects'!$AS666="Yes")*_xlfn.SWITCH('Input| Overheads'!$C$50,"Direct costs",'Calc| Overheads Allocation'!E$8*S666,"Internal labour",'Calc| Overheads Allocation'!E$8*S666*'Input| Projects'!$AO666,"DNSP defined",'Calc| Overheads Allocation'!E$78*'Input| Projects'!$AV666,0),0)</f>
        <v>0</v>
      </c>
      <c r="AJ666" s="172" cm="1">
        <f t="array" ref="AJ666">IFERROR(--('Input| Projects'!$AS666="Yes")*_xlfn.SWITCH('Input| Overheads'!$C$50,"Direct costs",'Calc| Overheads Allocation'!F$8*T666,"Internal labour",'Calc| Overheads Allocation'!F$8*T666*'Input| Projects'!$AO666,"DNSP defined",'Calc| Overheads Allocation'!F$78*'Input| Projects'!$AV666,0),0)</f>
        <v>0</v>
      </c>
      <c r="AK666" s="172" cm="1">
        <f t="array" ref="AK666">IFERROR(--('Input| Projects'!$AS666="Yes")*_xlfn.SWITCH('Input| Overheads'!$C$50,"Direct costs",'Calc| Overheads Allocation'!G$8*U666,"Internal labour",'Calc| Overheads Allocation'!G$8*U666*'Input| Projects'!$AO666,"DNSP defined",'Calc| Overheads Allocation'!G$78*'Input| Projects'!$AV666,0),0)</f>
        <v>0</v>
      </c>
      <c r="AL666" s="172" cm="1">
        <f t="array" ref="AL666">IFERROR(--('Input| Projects'!$AS666="Yes")*_xlfn.SWITCH('Input| Overheads'!$C$50,"Direct costs",'Calc| Overheads Allocation'!H$8*V666,"Internal labour",'Calc| Overheads Allocation'!H$8*V666*'Input| Projects'!$AO666,"DNSP defined",'Calc| Overheads Allocation'!H$78*'Input| Projects'!$AV666,0),0)</f>
        <v>0</v>
      </c>
      <c r="AM666" s="172" cm="1">
        <f t="array" ref="AM666">IFERROR(--('Input| Projects'!$AS666="Yes")*_xlfn.SWITCH('Input| Overheads'!$C$50,"Direct costs",'Calc| Overheads Allocation'!I$8*W666,"Internal labour",'Calc| Overheads Allocation'!I$8*W666*'Input| Projects'!$AO666,"DNSP defined",'Calc| Overheads Allocation'!I$78*'Input| Projects'!$AV666,0),0)</f>
        <v>0</v>
      </c>
      <c r="AN666" s="175"/>
      <c r="AO666" s="172" cm="1">
        <f t="array" ref="AO666">IFERROR(--('Input| Projects'!$AT666="Yes")*_xlfn.SWITCH('Input| Overheads'!$C$50,"Direct costs",'Calc| Overheads Allocation'!C$9*Q666,"Internal labour",'Calc| Overheads Allocation'!C$9*Q666*'Input| Projects'!$AO666,"DNSP defined",'Calc| Overheads Allocation'!C$79*'Input| Projects'!$AW666,0),0)</f>
        <v>0</v>
      </c>
      <c r="AP666" s="172" cm="1">
        <f t="array" ref="AP666">IFERROR(--('Input| Projects'!$AT666="Yes")*_xlfn.SWITCH('Input| Overheads'!$C$50,"Direct costs",'Calc| Overheads Allocation'!D$9*R666,"Internal labour",'Calc| Overheads Allocation'!D$9*R666*'Input| Projects'!$AO666,"DNSP defined",'Calc| Overheads Allocation'!D$79*'Input| Projects'!$AW666,0),0)</f>
        <v>0</v>
      </c>
      <c r="AQ666" s="172" cm="1">
        <f t="array" ref="AQ666">IFERROR(--('Input| Projects'!$AT666="Yes")*_xlfn.SWITCH('Input| Overheads'!$C$50,"Direct costs",'Calc| Overheads Allocation'!E$9*S666,"Internal labour",'Calc| Overheads Allocation'!E$9*S666*'Input| Projects'!$AO666,"DNSP defined",'Calc| Overheads Allocation'!E$79*'Input| Projects'!$AW666,0),0)</f>
        <v>0</v>
      </c>
      <c r="AR666" s="172" cm="1">
        <f t="array" ref="AR666">IFERROR(--('Input| Projects'!$AT666="Yes")*_xlfn.SWITCH('Input| Overheads'!$C$50,"Direct costs",'Calc| Overheads Allocation'!F$9*T666,"Internal labour",'Calc| Overheads Allocation'!F$9*T666*'Input| Projects'!$AO666,"DNSP defined",'Calc| Overheads Allocation'!F$79*'Input| Projects'!$AW666,0),0)</f>
        <v>0</v>
      </c>
      <c r="AS666" s="172" cm="1">
        <f t="array" ref="AS666">IFERROR(--('Input| Projects'!$AT666="Yes")*_xlfn.SWITCH('Input| Overheads'!$C$50,"Direct costs",'Calc| Overheads Allocation'!G$9*U666,"Internal labour",'Calc| Overheads Allocation'!G$9*U666*'Input| Projects'!$AO666,"DNSP defined",'Calc| Overheads Allocation'!G$79*'Input| Projects'!$AW666,0),0)</f>
        <v>0</v>
      </c>
      <c r="AT666" s="172" cm="1">
        <f t="array" ref="AT666">IFERROR(--('Input| Projects'!$AT666="Yes")*_xlfn.SWITCH('Input| Overheads'!$C$50,"Direct costs",'Calc| Overheads Allocation'!H$9*V666,"Internal labour",'Calc| Overheads Allocation'!H$9*V666*'Input| Projects'!$AO666,"DNSP defined",'Calc| Overheads Allocation'!H$79*'Input| Projects'!$AW666,0),0)</f>
        <v>0</v>
      </c>
      <c r="AU666" s="172" cm="1">
        <f t="array" ref="AU666">IFERROR(--('Input| Projects'!$AT666="Yes")*_xlfn.SWITCH('Input| Overheads'!$C$50,"Direct costs",'Calc| Overheads Allocation'!I$9*W666,"Internal labour",'Calc| Overheads Allocation'!I$9*W666*'Input| Projects'!$AO666,"DNSP defined",'Calc| Overheads Allocation'!I$79*'Input| Projects'!$AW666,0),0)</f>
        <v>0</v>
      </c>
      <c r="AV666" s="175"/>
      <c r="AW666" s="172">
        <f t="shared" si="244"/>
        <v>0</v>
      </c>
      <c r="AX666" s="172">
        <f t="shared" si="245"/>
        <v>0</v>
      </c>
      <c r="AY666" s="172">
        <f t="shared" si="246"/>
        <v>0</v>
      </c>
      <c r="AZ666" s="172">
        <f t="shared" si="247"/>
        <v>0</v>
      </c>
      <c r="BA666" s="172">
        <f t="shared" si="248"/>
        <v>0</v>
      </c>
      <c r="BB666" s="172">
        <f t="shared" si="249"/>
        <v>0</v>
      </c>
      <c r="BC666" s="172">
        <f t="shared" si="250"/>
        <v>0</v>
      </c>
      <c r="BD666" s="176"/>
      <c r="BE666" s="172">
        <f t="shared" si="251"/>
        <v>0</v>
      </c>
      <c r="BF666" s="172">
        <f t="shared" si="252"/>
        <v>0</v>
      </c>
      <c r="BG666" s="172">
        <f t="shared" si="253"/>
        <v>0</v>
      </c>
      <c r="BH666" s="172">
        <f t="shared" si="254"/>
        <v>0</v>
      </c>
      <c r="BI666" s="172">
        <f t="shared" si="255"/>
        <v>0</v>
      </c>
      <c r="BJ666" s="172">
        <f t="shared" si="256"/>
        <v>0</v>
      </c>
      <c r="BK666" s="172">
        <f t="shared" si="257"/>
        <v>0</v>
      </c>
      <c r="BL666" s="176"/>
      <c r="BM666" s="172">
        <f t="shared" si="236"/>
        <v>0</v>
      </c>
      <c r="BN666" s="172">
        <f t="shared" si="237"/>
        <v>0</v>
      </c>
      <c r="BO666" s="172">
        <f t="shared" si="238"/>
        <v>0</v>
      </c>
      <c r="BP666" s="172">
        <f t="shared" si="239"/>
        <v>0</v>
      </c>
      <c r="BQ666" s="172">
        <f t="shared" si="240"/>
        <v>0</v>
      </c>
      <c r="BR666" s="172">
        <f t="shared" si="241"/>
        <v>0</v>
      </c>
      <c r="BS666" s="172">
        <f t="shared" si="242"/>
        <v>0</v>
      </c>
      <c r="BT666" s="55"/>
      <c r="BU666" s="158">
        <f>SUMIF('Input| Projects'!$BA$8:$CX$8,RIGHT(BU$9,3),'Input| Projects'!$BA666:$CX666)</f>
        <v>0</v>
      </c>
      <c r="BV666" s="158">
        <f>SUMIF('Input| Projects'!$BA$8:$CX$8,RIGHT(BV$9,3),'Input| Projects'!$BA666:$CX666)</f>
        <v>0</v>
      </c>
      <c r="BW666" s="79" t="str">
        <f t="shared" si="243"/>
        <v/>
      </c>
    </row>
    <row r="667" spans="2:75" x14ac:dyDescent="0.2">
      <c r="B667" s="123">
        <f>IFERROR('Input| Projects'!B667,"")</f>
        <v>658</v>
      </c>
      <c r="C667" s="160" t="str">
        <f>IFERROR(IF('Input| Projects'!C667="","",'Input| Projects'!C667),"")</f>
        <v/>
      </c>
      <c r="D667" s="160" t="str">
        <f>IFERROR(IF('Input| Projects'!D667="","",'Input| Projects'!D667),"")</f>
        <v/>
      </c>
      <c r="E667" s="53"/>
      <c r="F667" s="160" t="str">
        <f>IF(LEN('Input| Projects'!F667)&gt;0,'Input| Projects'!F667,"")</f>
        <v/>
      </c>
      <c r="G667" s="160" t="str">
        <f>IF(LEN('Input| Projects'!G667)&gt;0,'Input| Projects'!G667,"")</f>
        <v/>
      </c>
      <c r="H667" s="10"/>
      <c r="I667" s="194" cm="1">
        <f t="array" ref="I667">IF(LEN($F667)&gt;0,1+IFERROR(SUMPRODUCT(TRANSPOSE('Input| Projects'!$AO667:$AQ667),INDEX('Input| Escalations'!$F$27:$L$29,,MATCH(Q$9,'Input| Escalations'!$F$21:$L$21,0))),0),0)</f>
        <v>0</v>
      </c>
      <c r="J667" s="194" cm="1">
        <f t="array" ref="J667">IF(LEN($F667)&gt;0,1+IFERROR(SUMPRODUCT(TRANSPOSE('Input| Projects'!$AO667:$AQ667),INDEX('Input| Escalations'!$F$27:$L$29,,MATCH(R$9,'Input| Escalations'!$F$21:$L$21,0))),0),0)</f>
        <v>0</v>
      </c>
      <c r="K667" s="194" cm="1">
        <f t="array" ref="K667">IF(LEN($F667)&gt;0,1+IFERROR(SUMPRODUCT(TRANSPOSE('Input| Projects'!$AO667:$AQ667),INDEX('Input| Escalations'!$F$27:$L$29,,MATCH(S$9,'Input| Escalations'!$F$21:$L$21,0))),0),0)</f>
        <v>0</v>
      </c>
      <c r="L667" s="194" cm="1">
        <f t="array" ref="L667">IF(LEN($F667)&gt;0,1+IFERROR(SUMPRODUCT(TRANSPOSE('Input| Projects'!$AO667:$AQ667),INDEX('Input| Escalations'!$F$27:$L$29,,MATCH(T$9,'Input| Escalations'!$F$21:$L$21,0))),0),0)</f>
        <v>0</v>
      </c>
      <c r="M667" s="194" cm="1">
        <f t="array" ref="M667">IF(LEN($F667)&gt;0,1+IFERROR(SUMPRODUCT(TRANSPOSE('Input| Projects'!$AO667:$AQ667),INDEX('Input| Escalations'!$F$27:$L$29,,MATCH(U$9,'Input| Escalations'!$F$21:$L$21,0))),0),0)</f>
        <v>0</v>
      </c>
      <c r="N667" s="194" cm="1">
        <f t="array" ref="N667">IF(LEN($F667)&gt;0,1+IFERROR(SUMPRODUCT(TRANSPOSE('Input| Projects'!$AO667:$AQ667),INDEX('Input| Escalations'!$F$27:$L$29,,MATCH(V$9,'Input| Escalations'!$F$21:$L$21,0))),0),0)</f>
        <v>0</v>
      </c>
      <c r="O667" s="194" cm="1">
        <f t="array" ref="O667">IF(LEN($F667)&gt;0,1+IFERROR(SUMPRODUCT(TRANSPOSE('Input| Projects'!$AO667:$AQ667),INDEX('Input| Escalations'!$F$27:$L$29,,MATCH(W$9,'Input| Escalations'!$F$21:$L$21,0))),0),0)</f>
        <v>0</v>
      </c>
      <c r="P667" s="10"/>
      <c r="Q667" s="172">
        <f>IFERROR(IF(ISNUMBER(FIND("decision",'Input| Setup'!$F$6)),'Input| Projects'!Y667,'Input| Projects'!I667)*'Input| Escalations'!$I$17*I667,0)</f>
        <v>0</v>
      </c>
      <c r="R667" s="172">
        <f>IFERROR(IF(ISNUMBER(FIND("decision",'Input| Setup'!$F$6)),'Input| Projects'!Z667,'Input| Projects'!J667)*'Input| Escalations'!$I$17*J667,0)</f>
        <v>0</v>
      </c>
      <c r="S667" s="172">
        <f>IFERROR(IF(ISNUMBER(FIND("decision",'Input| Setup'!$F$6)),'Input| Projects'!AA667,'Input| Projects'!K667)*'Input| Escalations'!$I$17*K667,0)</f>
        <v>0</v>
      </c>
      <c r="T667" s="172">
        <f>IFERROR(IF(ISNUMBER(FIND("decision",'Input| Setup'!$F$6)),'Input| Projects'!AB667,'Input| Projects'!L667)*'Input| Escalations'!$I$17*L667,0)</f>
        <v>0</v>
      </c>
      <c r="U667" s="172">
        <f>IFERROR(IF(ISNUMBER(FIND("decision",'Input| Setup'!$F$6)),'Input| Projects'!AC667,'Input| Projects'!M667)*'Input| Escalations'!$I$17*M667,0)</f>
        <v>0</v>
      </c>
      <c r="V667" s="172">
        <f>IFERROR(IF(ISNUMBER(FIND("decision",'Input| Setup'!$F$6)),'Input| Projects'!AD667,'Input| Projects'!N667)*'Input| Escalations'!$I$17*N667,0)</f>
        <v>0</v>
      </c>
      <c r="W667" s="172">
        <f>IFERROR(IF(ISNUMBER(FIND("decision",'Input| Setup'!$F$6)),'Input| Projects'!AE667,'Input| Projects'!O667)*'Input| Escalations'!$I$17*O667,0)</f>
        <v>0</v>
      </c>
      <c r="X667" s="175"/>
      <c r="Y667" s="172">
        <f>IF(ISNUMBER(FIND("decision",'Input| Setup'!$F$6)),'Input| Projects'!AG667,'Input| Projects'!Q667)*I667*'Input| Escalations'!$I$17</f>
        <v>0</v>
      </c>
      <c r="Z667" s="172">
        <f>IF(ISNUMBER(FIND("decision",'Input| Setup'!$F$6)),'Input| Projects'!AH667,'Input| Projects'!R667)*J667*'Input| Escalations'!$I$17</f>
        <v>0</v>
      </c>
      <c r="AA667" s="172">
        <f>IF(ISNUMBER(FIND("decision",'Input| Setup'!$F$6)),'Input| Projects'!AI667,'Input| Projects'!S667)*K667*'Input| Escalations'!$I$17</f>
        <v>0</v>
      </c>
      <c r="AB667" s="172">
        <f>IF(ISNUMBER(FIND("decision",'Input| Setup'!$F$6)),'Input| Projects'!AJ667,'Input| Projects'!T667)*L667*'Input| Escalations'!$I$17</f>
        <v>0</v>
      </c>
      <c r="AC667" s="172">
        <f>IF(ISNUMBER(FIND("decision",'Input| Setup'!$F$6)),'Input| Projects'!AK667,'Input| Projects'!U667)*M667*'Input| Escalations'!$I$17</f>
        <v>0</v>
      </c>
      <c r="AD667" s="172">
        <f>IF(ISNUMBER(FIND("decision",'Input| Setup'!$F$6)),'Input| Projects'!AL667,'Input| Projects'!V667)*N667*'Input| Escalations'!$I$17</f>
        <v>0</v>
      </c>
      <c r="AE667" s="172">
        <f>IF(ISNUMBER(FIND("decision",'Input| Setup'!$F$6)),'Input| Projects'!AM667,'Input| Projects'!W667)*O667*'Input| Escalations'!$I$17</f>
        <v>0</v>
      </c>
      <c r="AF667" s="175"/>
      <c r="AG667" s="172" cm="1">
        <f t="array" ref="AG667">IFERROR(--('Input| Projects'!$AS667="Yes")*_xlfn.SWITCH('Input| Overheads'!$C$50,"Direct costs",'Calc| Overheads Allocation'!C$8*Q667,"Internal labour",'Calc| Overheads Allocation'!C$8*Q667*'Input| Projects'!$AO667,"DNSP defined",'Calc| Overheads Allocation'!C$78*'Input| Projects'!$AV667,0),0)</f>
        <v>0</v>
      </c>
      <c r="AH667" s="172" cm="1">
        <f t="array" ref="AH667">IFERROR(--('Input| Projects'!$AS667="Yes")*_xlfn.SWITCH('Input| Overheads'!$C$50,"Direct costs",'Calc| Overheads Allocation'!D$8*R667,"Internal labour",'Calc| Overheads Allocation'!D$8*R667*'Input| Projects'!$AO667,"DNSP defined",'Calc| Overheads Allocation'!D$78*'Input| Projects'!$AV667,0),0)</f>
        <v>0</v>
      </c>
      <c r="AI667" s="172" cm="1">
        <f t="array" ref="AI667">IFERROR(--('Input| Projects'!$AS667="Yes")*_xlfn.SWITCH('Input| Overheads'!$C$50,"Direct costs",'Calc| Overheads Allocation'!E$8*S667,"Internal labour",'Calc| Overheads Allocation'!E$8*S667*'Input| Projects'!$AO667,"DNSP defined",'Calc| Overheads Allocation'!E$78*'Input| Projects'!$AV667,0),0)</f>
        <v>0</v>
      </c>
      <c r="AJ667" s="172" cm="1">
        <f t="array" ref="AJ667">IFERROR(--('Input| Projects'!$AS667="Yes")*_xlfn.SWITCH('Input| Overheads'!$C$50,"Direct costs",'Calc| Overheads Allocation'!F$8*T667,"Internal labour",'Calc| Overheads Allocation'!F$8*T667*'Input| Projects'!$AO667,"DNSP defined",'Calc| Overheads Allocation'!F$78*'Input| Projects'!$AV667,0),0)</f>
        <v>0</v>
      </c>
      <c r="AK667" s="172" cm="1">
        <f t="array" ref="AK667">IFERROR(--('Input| Projects'!$AS667="Yes")*_xlfn.SWITCH('Input| Overheads'!$C$50,"Direct costs",'Calc| Overheads Allocation'!G$8*U667,"Internal labour",'Calc| Overheads Allocation'!G$8*U667*'Input| Projects'!$AO667,"DNSP defined",'Calc| Overheads Allocation'!G$78*'Input| Projects'!$AV667,0),0)</f>
        <v>0</v>
      </c>
      <c r="AL667" s="172" cm="1">
        <f t="array" ref="AL667">IFERROR(--('Input| Projects'!$AS667="Yes")*_xlfn.SWITCH('Input| Overheads'!$C$50,"Direct costs",'Calc| Overheads Allocation'!H$8*V667,"Internal labour",'Calc| Overheads Allocation'!H$8*V667*'Input| Projects'!$AO667,"DNSP defined",'Calc| Overheads Allocation'!H$78*'Input| Projects'!$AV667,0),0)</f>
        <v>0</v>
      </c>
      <c r="AM667" s="172" cm="1">
        <f t="array" ref="AM667">IFERROR(--('Input| Projects'!$AS667="Yes")*_xlfn.SWITCH('Input| Overheads'!$C$50,"Direct costs",'Calc| Overheads Allocation'!I$8*W667,"Internal labour",'Calc| Overheads Allocation'!I$8*W667*'Input| Projects'!$AO667,"DNSP defined",'Calc| Overheads Allocation'!I$78*'Input| Projects'!$AV667,0),0)</f>
        <v>0</v>
      </c>
      <c r="AN667" s="175"/>
      <c r="AO667" s="172" cm="1">
        <f t="array" ref="AO667">IFERROR(--('Input| Projects'!$AT667="Yes")*_xlfn.SWITCH('Input| Overheads'!$C$50,"Direct costs",'Calc| Overheads Allocation'!C$9*Q667,"Internal labour",'Calc| Overheads Allocation'!C$9*Q667*'Input| Projects'!$AO667,"DNSP defined",'Calc| Overheads Allocation'!C$79*'Input| Projects'!$AW667,0),0)</f>
        <v>0</v>
      </c>
      <c r="AP667" s="172" cm="1">
        <f t="array" ref="AP667">IFERROR(--('Input| Projects'!$AT667="Yes")*_xlfn.SWITCH('Input| Overheads'!$C$50,"Direct costs",'Calc| Overheads Allocation'!D$9*R667,"Internal labour",'Calc| Overheads Allocation'!D$9*R667*'Input| Projects'!$AO667,"DNSP defined",'Calc| Overheads Allocation'!D$79*'Input| Projects'!$AW667,0),0)</f>
        <v>0</v>
      </c>
      <c r="AQ667" s="172" cm="1">
        <f t="array" ref="AQ667">IFERROR(--('Input| Projects'!$AT667="Yes")*_xlfn.SWITCH('Input| Overheads'!$C$50,"Direct costs",'Calc| Overheads Allocation'!E$9*S667,"Internal labour",'Calc| Overheads Allocation'!E$9*S667*'Input| Projects'!$AO667,"DNSP defined",'Calc| Overheads Allocation'!E$79*'Input| Projects'!$AW667,0),0)</f>
        <v>0</v>
      </c>
      <c r="AR667" s="172" cm="1">
        <f t="array" ref="AR667">IFERROR(--('Input| Projects'!$AT667="Yes")*_xlfn.SWITCH('Input| Overheads'!$C$50,"Direct costs",'Calc| Overheads Allocation'!F$9*T667,"Internal labour",'Calc| Overheads Allocation'!F$9*T667*'Input| Projects'!$AO667,"DNSP defined",'Calc| Overheads Allocation'!F$79*'Input| Projects'!$AW667,0),0)</f>
        <v>0</v>
      </c>
      <c r="AS667" s="172" cm="1">
        <f t="array" ref="AS667">IFERROR(--('Input| Projects'!$AT667="Yes")*_xlfn.SWITCH('Input| Overheads'!$C$50,"Direct costs",'Calc| Overheads Allocation'!G$9*U667,"Internal labour",'Calc| Overheads Allocation'!G$9*U667*'Input| Projects'!$AO667,"DNSP defined",'Calc| Overheads Allocation'!G$79*'Input| Projects'!$AW667,0),0)</f>
        <v>0</v>
      </c>
      <c r="AT667" s="172" cm="1">
        <f t="array" ref="AT667">IFERROR(--('Input| Projects'!$AT667="Yes")*_xlfn.SWITCH('Input| Overheads'!$C$50,"Direct costs",'Calc| Overheads Allocation'!H$9*V667,"Internal labour",'Calc| Overheads Allocation'!H$9*V667*'Input| Projects'!$AO667,"DNSP defined",'Calc| Overheads Allocation'!H$79*'Input| Projects'!$AW667,0),0)</f>
        <v>0</v>
      </c>
      <c r="AU667" s="172" cm="1">
        <f t="array" ref="AU667">IFERROR(--('Input| Projects'!$AT667="Yes")*_xlfn.SWITCH('Input| Overheads'!$C$50,"Direct costs",'Calc| Overheads Allocation'!I$9*W667,"Internal labour",'Calc| Overheads Allocation'!I$9*W667*'Input| Projects'!$AO667,"DNSP defined",'Calc| Overheads Allocation'!I$79*'Input| Projects'!$AW667,0),0)</f>
        <v>0</v>
      </c>
      <c r="AV667" s="175"/>
      <c r="AW667" s="172">
        <f t="shared" si="244"/>
        <v>0</v>
      </c>
      <c r="AX667" s="172">
        <f t="shared" si="245"/>
        <v>0</v>
      </c>
      <c r="AY667" s="172">
        <f t="shared" si="246"/>
        <v>0</v>
      </c>
      <c r="AZ667" s="172">
        <f t="shared" si="247"/>
        <v>0</v>
      </c>
      <c r="BA667" s="172">
        <f t="shared" si="248"/>
        <v>0</v>
      </c>
      <c r="BB667" s="172">
        <f t="shared" si="249"/>
        <v>0</v>
      </c>
      <c r="BC667" s="172">
        <f t="shared" si="250"/>
        <v>0</v>
      </c>
      <c r="BD667" s="176"/>
      <c r="BE667" s="172">
        <f t="shared" si="251"/>
        <v>0</v>
      </c>
      <c r="BF667" s="172">
        <f t="shared" si="252"/>
        <v>0</v>
      </c>
      <c r="BG667" s="172">
        <f t="shared" si="253"/>
        <v>0</v>
      </c>
      <c r="BH667" s="172">
        <f t="shared" si="254"/>
        <v>0</v>
      </c>
      <c r="BI667" s="172">
        <f t="shared" si="255"/>
        <v>0</v>
      </c>
      <c r="BJ667" s="172">
        <f t="shared" si="256"/>
        <v>0</v>
      </c>
      <c r="BK667" s="172">
        <f t="shared" si="257"/>
        <v>0</v>
      </c>
      <c r="BL667" s="176"/>
      <c r="BM667" s="172">
        <f t="shared" si="236"/>
        <v>0</v>
      </c>
      <c r="BN667" s="172">
        <f t="shared" si="237"/>
        <v>0</v>
      </c>
      <c r="BO667" s="172">
        <f t="shared" si="238"/>
        <v>0</v>
      </c>
      <c r="BP667" s="172">
        <f t="shared" si="239"/>
        <v>0</v>
      </c>
      <c r="BQ667" s="172">
        <f t="shared" si="240"/>
        <v>0</v>
      </c>
      <c r="BR667" s="172">
        <f t="shared" si="241"/>
        <v>0</v>
      </c>
      <c r="BS667" s="172">
        <f t="shared" si="242"/>
        <v>0</v>
      </c>
      <c r="BT667" s="55"/>
      <c r="BU667" s="158">
        <f>SUMIF('Input| Projects'!$BA$8:$CX$8,RIGHT(BU$9,3),'Input| Projects'!$BA667:$CX667)</f>
        <v>0</v>
      </c>
      <c r="BV667" s="158">
        <f>SUMIF('Input| Projects'!$BA$8:$CX$8,RIGHT(BV$9,3),'Input| Projects'!$BA667:$CX667)</f>
        <v>0</v>
      </c>
      <c r="BW667" s="79" t="str">
        <f t="shared" si="243"/>
        <v/>
      </c>
    </row>
    <row r="668" spans="2:75" x14ac:dyDescent="0.2">
      <c r="B668" s="123">
        <f>IFERROR('Input| Projects'!B668,"")</f>
        <v>659</v>
      </c>
      <c r="C668" s="160" t="str">
        <f>IFERROR(IF('Input| Projects'!C668="","",'Input| Projects'!C668),"")</f>
        <v/>
      </c>
      <c r="D668" s="160" t="str">
        <f>IFERROR(IF('Input| Projects'!D668="","",'Input| Projects'!D668),"")</f>
        <v/>
      </c>
      <c r="E668" s="53"/>
      <c r="F668" s="160" t="str">
        <f>IF(LEN('Input| Projects'!F668)&gt;0,'Input| Projects'!F668,"")</f>
        <v/>
      </c>
      <c r="G668" s="160" t="str">
        <f>IF(LEN('Input| Projects'!G668)&gt;0,'Input| Projects'!G668,"")</f>
        <v/>
      </c>
      <c r="H668" s="10"/>
      <c r="I668" s="194" cm="1">
        <f t="array" ref="I668">IF(LEN($F668)&gt;0,1+IFERROR(SUMPRODUCT(TRANSPOSE('Input| Projects'!$AO668:$AQ668),INDEX('Input| Escalations'!$F$27:$L$29,,MATCH(Q$9,'Input| Escalations'!$F$21:$L$21,0))),0),0)</f>
        <v>0</v>
      </c>
      <c r="J668" s="194" cm="1">
        <f t="array" ref="J668">IF(LEN($F668)&gt;0,1+IFERROR(SUMPRODUCT(TRANSPOSE('Input| Projects'!$AO668:$AQ668),INDEX('Input| Escalations'!$F$27:$L$29,,MATCH(R$9,'Input| Escalations'!$F$21:$L$21,0))),0),0)</f>
        <v>0</v>
      </c>
      <c r="K668" s="194" cm="1">
        <f t="array" ref="K668">IF(LEN($F668)&gt;0,1+IFERROR(SUMPRODUCT(TRANSPOSE('Input| Projects'!$AO668:$AQ668),INDEX('Input| Escalations'!$F$27:$L$29,,MATCH(S$9,'Input| Escalations'!$F$21:$L$21,0))),0),0)</f>
        <v>0</v>
      </c>
      <c r="L668" s="194" cm="1">
        <f t="array" ref="L668">IF(LEN($F668)&gt;0,1+IFERROR(SUMPRODUCT(TRANSPOSE('Input| Projects'!$AO668:$AQ668),INDEX('Input| Escalations'!$F$27:$L$29,,MATCH(T$9,'Input| Escalations'!$F$21:$L$21,0))),0),0)</f>
        <v>0</v>
      </c>
      <c r="M668" s="194" cm="1">
        <f t="array" ref="M668">IF(LEN($F668)&gt;0,1+IFERROR(SUMPRODUCT(TRANSPOSE('Input| Projects'!$AO668:$AQ668),INDEX('Input| Escalations'!$F$27:$L$29,,MATCH(U$9,'Input| Escalations'!$F$21:$L$21,0))),0),0)</f>
        <v>0</v>
      </c>
      <c r="N668" s="194" cm="1">
        <f t="array" ref="N668">IF(LEN($F668)&gt;0,1+IFERROR(SUMPRODUCT(TRANSPOSE('Input| Projects'!$AO668:$AQ668),INDEX('Input| Escalations'!$F$27:$L$29,,MATCH(V$9,'Input| Escalations'!$F$21:$L$21,0))),0),0)</f>
        <v>0</v>
      </c>
      <c r="O668" s="194" cm="1">
        <f t="array" ref="O668">IF(LEN($F668)&gt;0,1+IFERROR(SUMPRODUCT(TRANSPOSE('Input| Projects'!$AO668:$AQ668),INDEX('Input| Escalations'!$F$27:$L$29,,MATCH(W$9,'Input| Escalations'!$F$21:$L$21,0))),0),0)</f>
        <v>0</v>
      </c>
      <c r="P668" s="10"/>
      <c r="Q668" s="172">
        <f>IFERROR(IF(ISNUMBER(FIND("decision",'Input| Setup'!$F$6)),'Input| Projects'!Y668,'Input| Projects'!I668)*'Input| Escalations'!$I$17*I668,0)</f>
        <v>0</v>
      </c>
      <c r="R668" s="172">
        <f>IFERROR(IF(ISNUMBER(FIND("decision",'Input| Setup'!$F$6)),'Input| Projects'!Z668,'Input| Projects'!J668)*'Input| Escalations'!$I$17*J668,0)</f>
        <v>0</v>
      </c>
      <c r="S668" s="172">
        <f>IFERROR(IF(ISNUMBER(FIND("decision",'Input| Setup'!$F$6)),'Input| Projects'!AA668,'Input| Projects'!K668)*'Input| Escalations'!$I$17*K668,0)</f>
        <v>0</v>
      </c>
      <c r="T668" s="172">
        <f>IFERROR(IF(ISNUMBER(FIND("decision",'Input| Setup'!$F$6)),'Input| Projects'!AB668,'Input| Projects'!L668)*'Input| Escalations'!$I$17*L668,0)</f>
        <v>0</v>
      </c>
      <c r="U668" s="172">
        <f>IFERROR(IF(ISNUMBER(FIND("decision",'Input| Setup'!$F$6)),'Input| Projects'!AC668,'Input| Projects'!M668)*'Input| Escalations'!$I$17*M668,0)</f>
        <v>0</v>
      </c>
      <c r="V668" s="172">
        <f>IFERROR(IF(ISNUMBER(FIND("decision",'Input| Setup'!$F$6)),'Input| Projects'!AD668,'Input| Projects'!N668)*'Input| Escalations'!$I$17*N668,0)</f>
        <v>0</v>
      </c>
      <c r="W668" s="172">
        <f>IFERROR(IF(ISNUMBER(FIND("decision",'Input| Setup'!$F$6)),'Input| Projects'!AE668,'Input| Projects'!O668)*'Input| Escalations'!$I$17*O668,0)</f>
        <v>0</v>
      </c>
      <c r="X668" s="175"/>
      <c r="Y668" s="172">
        <f>IF(ISNUMBER(FIND("decision",'Input| Setup'!$F$6)),'Input| Projects'!AG668,'Input| Projects'!Q668)*I668*'Input| Escalations'!$I$17</f>
        <v>0</v>
      </c>
      <c r="Z668" s="172">
        <f>IF(ISNUMBER(FIND("decision",'Input| Setup'!$F$6)),'Input| Projects'!AH668,'Input| Projects'!R668)*J668*'Input| Escalations'!$I$17</f>
        <v>0</v>
      </c>
      <c r="AA668" s="172">
        <f>IF(ISNUMBER(FIND("decision",'Input| Setup'!$F$6)),'Input| Projects'!AI668,'Input| Projects'!S668)*K668*'Input| Escalations'!$I$17</f>
        <v>0</v>
      </c>
      <c r="AB668" s="172">
        <f>IF(ISNUMBER(FIND("decision",'Input| Setup'!$F$6)),'Input| Projects'!AJ668,'Input| Projects'!T668)*L668*'Input| Escalations'!$I$17</f>
        <v>0</v>
      </c>
      <c r="AC668" s="172">
        <f>IF(ISNUMBER(FIND("decision",'Input| Setup'!$F$6)),'Input| Projects'!AK668,'Input| Projects'!U668)*M668*'Input| Escalations'!$I$17</f>
        <v>0</v>
      </c>
      <c r="AD668" s="172">
        <f>IF(ISNUMBER(FIND("decision",'Input| Setup'!$F$6)),'Input| Projects'!AL668,'Input| Projects'!V668)*N668*'Input| Escalations'!$I$17</f>
        <v>0</v>
      </c>
      <c r="AE668" s="172">
        <f>IF(ISNUMBER(FIND("decision",'Input| Setup'!$F$6)),'Input| Projects'!AM668,'Input| Projects'!W668)*O668*'Input| Escalations'!$I$17</f>
        <v>0</v>
      </c>
      <c r="AF668" s="175"/>
      <c r="AG668" s="172" cm="1">
        <f t="array" ref="AG668">IFERROR(--('Input| Projects'!$AS668="Yes")*_xlfn.SWITCH('Input| Overheads'!$C$50,"Direct costs",'Calc| Overheads Allocation'!C$8*Q668,"Internal labour",'Calc| Overheads Allocation'!C$8*Q668*'Input| Projects'!$AO668,"DNSP defined",'Calc| Overheads Allocation'!C$78*'Input| Projects'!$AV668,0),0)</f>
        <v>0</v>
      </c>
      <c r="AH668" s="172" cm="1">
        <f t="array" ref="AH668">IFERROR(--('Input| Projects'!$AS668="Yes")*_xlfn.SWITCH('Input| Overheads'!$C$50,"Direct costs",'Calc| Overheads Allocation'!D$8*R668,"Internal labour",'Calc| Overheads Allocation'!D$8*R668*'Input| Projects'!$AO668,"DNSP defined",'Calc| Overheads Allocation'!D$78*'Input| Projects'!$AV668,0),0)</f>
        <v>0</v>
      </c>
      <c r="AI668" s="172" cm="1">
        <f t="array" ref="AI668">IFERROR(--('Input| Projects'!$AS668="Yes")*_xlfn.SWITCH('Input| Overheads'!$C$50,"Direct costs",'Calc| Overheads Allocation'!E$8*S668,"Internal labour",'Calc| Overheads Allocation'!E$8*S668*'Input| Projects'!$AO668,"DNSP defined",'Calc| Overheads Allocation'!E$78*'Input| Projects'!$AV668,0),0)</f>
        <v>0</v>
      </c>
      <c r="AJ668" s="172" cm="1">
        <f t="array" ref="AJ668">IFERROR(--('Input| Projects'!$AS668="Yes")*_xlfn.SWITCH('Input| Overheads'!$C$50,"Direct costs",'Calc| Overheads Allocation'!F$8*T668,"Internal labour",'Calc| Overheads Allocation'!F$8*T668*'Input| Projects'!$AO668,"DNSP defined",'Calc| Overheads Allocation'!F$78*'Input| Projects'!$AV668,0),0)</f>
        <v>0</v>
      </c>
      <c r="AK668" s="172" cm="1">
        <f t="array" ref="AK668">IFERROR(--('Input| Projects'!$AS668="Yes")*_xlfn.SWITCH('Input| Overheads'!$C$50,"Direct costs",'Calc| Overheads Allocation'!G$8*U668,"Internal labour",'Calc| Overheads Allocation'!G$8*U668*'Input| Projects'!$AO668,"DNSP defined",'Calc| Overheads Allocation'!G$78*'Input| Projects'!$AV668,0),0)</f>
        <v>0</v>
      </c>
      <c r="AL668" s="172" cm="1">
        <f t="array" ref="AL668">IFERROR(--('Input| Projects'!$AS668="Yes")*_xlfn.SWITCH('Input| Overheads'!$C$50,"Direct costs",'Calc| Overheads Allocation'!H$8*V668,"Internal labour",'Calc| Overheads Allocation'!H$8*V668*'Input| Projects'!$AO668,"DNSP defined",'Calc| Overheads Allocation'!H$78*'Input| Projects'!$AV668,0),0)</f>
        <v>0</v>
      </c>
      <c r="AM668" s="172" cm="1">
        <f t="array" ref="AM668">IFERROR(--('Input| Projects'!$AS668="Yes")*_xlfn.SWITCH('Input| Overheads'!$C$50,"Direct costs",'Calc| Overheads Allocation'!I$8*W668,"Internal labour",'Calc| Overheads Allocation'!I$8*W668*'Input| Projects'!$AO668,"DNSP defined",'Calc| Overheads Allocation'!I$78*'Input| Projects'!$AV668,0),0)</f>
        <v>0</v>
      </c>
      <c r="AN668" s="175"/>
      <c r="AO668" s="172" cm="1">
        <f t="array" ref="AO668">IFERROR(--('Input| Projects'!$AT668="Yes")*_xlfn.SWITCH('Input| Overheads'!$C$50,"Direct costs",'Calc| Overheads Allocation'!C$9*Q668,"Internal labour",'Calc| Overheads Allocation'!C$9*Q668*'Input| Projects'!$AO668,"DNSP defined",'Calc| Overheads Allocation'!C$79*'Input| Projects'!$AW668,0),0)</f>
        <v>0</v>
      </c>
      <c r="AP668" s="172" cm="1">
        <f t="array" ref="AP668">IFERROR(--('Input| Projects'!$AT668="Yes")*_xlfn.SWITCH('Input| Overheads'!$C$50,"Direct costs",'Calc| Overheads Allocation'!D$9*R668,"Internal labour",'Calc| Overheads Allocation'!D$9*R668*'Input| Projects'!$AO668,"DNSP defined",'Calc| Overheads Allocation'!D$79*'Input| Projects'!$AW668,0),0)</f>
        <v>0</v>
      </c>
      <c r="AQ668" s="172" cm="1">
        <f t="array" ref="AQ668">IFERROR(--('Input| Projects'!$AT668="Yes")*_xlfn.SWITCH('Input| Overheads'!$C$50,"Direct costs",'Calc| Overheads Allocation'!E$9*S668,"Internal labour",'Calc| Overheads Allocation'!E$9*S668*'Input| Projects'!$AO668,"DNSP defined",'Calc| Overheads Allocation'!E$79*'Input| Projects'!$AW668,0),0)</f>
        <v>0</v>
      </c>
      <c r="AR668" s="172" cm="1">
        <f t="array" ref="AR668">IFERROR(--('Input| Projects'!$AT668="Yes")*_xlfn.SWITCH('Input| Overheads'!$C$50,"Direct costs",'Calc| Overheads Allocation'!F$9*T668,"Internal labour",'Calc| Overheads Allocation'!F$9*T668*'Input| Projects'!$AO668,"DNSP defined",'Calc| Overheads Allocation'!F$79*'Input| Projects'!$AW668,0),0)</f>
        <v>0</v>
      </c>
      <c r="AS668" s="172" cm="1">
        <f t="array" ref="AS668">IFERROR(--('Input| Projects'!$AT668="Yes")*_xlfn.SWITCH('Input| Overheads'!$C$50,"Direct costs",'Calc| Overheads Allocation'!G$9*U668,"Internal labour",'Calc| Overheads Allocation'!G$9*U668*'Input| Projects'!$AO668,"DNSP defined",'Calc| Overheads Allocation'!G$79*'Input| Projects'!$AW668,0),0)</f>
        <v>0</v>
      </c>
      <c r="AT668" s="172" cm="1">
        <f t="array" ref="AT668">IFERROR(--('Input| Projects'!$AT668="Yes")*_xlfn.SWITCH('Input| Overheads'!$C$50,"Direct costs",'Calc| Overheads Allocation'!H$9*V668,"Internal labour",'Calc| Overheads Allocation'!H$9*V668*'Input| Projects'!$AO668,"DNSP defined",'Calc| Overheads Allocation'!H$79*'Input| Projects'!$AW668,0),0)</f>
        <v>0</v>
      </c>
      <c r="AU668" s="172" cm="1">
        <f t="array" ref="AU668">IFERROR(--('Input| Projects'!$AT668="Yes")*_xlfn.SWITCH('Input| Overheads'!$C$50,"Direct costs",'Calc| Overheads Allocation'!I$9*W668,"Internal labour",'Calc| Overheads Allocation'!I$9*W668*'Input| Projects'!$AO668,"DNSP defined",'Calc| Overheads Allocation'!I$79*'Input| Projects'!$AW668,0),0)</f>
        <v>0</v>
      </c>
      <c r="AV668" s="175"/>
      <c r="AW668" s="172">
        <f t="shared" si="244"/>
        <v>0</v>
      </c>
      <c r="AX668" s="172">
        <f t="shared" si="245"/>
        <v>0</v>
      </c>
      <c r="AY668" s="172">
        <f t="shared" si="246"/>
        <v>0</v>
      </c>
      <c r="AZ668" s="172">
        <f t="shared" si="247"/>
        <v>0</v>
      </c>
      <c r="BA668" s="172">
        <f t="shared" si="248"/>
        <v>0</v>
      </c>
      <c r="BB668" s="172">
        <f t="shared" si="249"/>
        <v>0</v>
      </c>
      <c r="BC668" s="172">
        <f t="shared" si="250"/>
        <v>0</v>
      </c>
      <c r="BD668" s="176"/>
      <c r="BE668" s="172">
        <f t="shared" si="251"/>
        <v>0</v>
      </c>
      <c r="BF668" s="172">
        <f t="shared" si="252"/>
        <v>0</v>
      </c>
      <c r="BG668" s="172">
        <f t="shared" si="253"/>
        <v>0</v>
      </c>
      <c r="BH668" s="172">
        <f t="shared" si="254"/>
        <v>0</v>
      </c>
      <c r="BI668" s="172">
        <f t="shared" si="255"/>
        <v>0</v>
      </c>
      <c r="BJ668" s="172">
        <f t="shared" si="256"/>
        <v>0</v>
      </c>
      <c r="BK668" s="172">
        <f t="shared" si="257"/>
        <v>0</v>
      </c>
      <c r="BL668" s="176"/>
      <c r="BM668" s="172">
        <f t="shared" si="236"/>
        <v>0</v>
      </c>
      <c r="BN668" s="172">
        <f t="shared" si="237"/>
        <v>0</v>
      </c>
      <c r="BO668" s="172">
        <f t="shared" si="238"/>
        <v>0</v>
      </c>
      <c r="BP668" s="172">
        <f t="shared" si="239"/>
        <v>0</v>
      </c>
      <c r="BQ668" s="172">
        <f t="shared" si="240"/>
        <v>0</v>
      </c>
      <c r="BR668" s="172">
        <f t="shared" si="241"/>
        <v>0</v>
      </c>
      <c r="BS668" s="172">
        <f t="shared" si="242"/>
        <v>0</v>
      </c>
      <c r="BT668" s="55"/>
      <c r="BU668" s="158">
        <f>SUMIF('Input| Projects'!$BA$8:$CX$8,RIGHT(BU$9,3),'Input| Projects'!$BA668:$CX668)</f>
        <v>0</v>
      </c>
      <c r="BV668" s="158">
        <f>SUMIF('Input| Projects'!$BA$8:$CX$8,RIGHT(BV$9,3),'Input| Projects'!$BA668:$CX668)</f>
        <v>0</v>
      </c>
      <c r="BW668" s="79" t="str">
        <f t="shared" si="243"/>
        <v/>
      </c>
    </row>
    <row r="669" spans="2:75" x14ac:dyDescent="0.2">
      <c r="B669" s="123">
        <f>IFERROR('Input| Projects'!B669,"")</f>
        <v>660</v>
      </c>
      <c r="C669" s="160" t="str">
        <f>IFERROR(IF('Input| Projects'!C669="","",'Input| Projects'!C669),"")</f>
        <v/>
      </c>
      <c r="D669" s="160" t="str">
        <f>IFERROR(IF('Input| Projects'!D669="","",'Input| Projects'!D669),"")</f>
        <v/>
      </c>
      <c r="E669" s="53"/>
      <c r="F669" s="160" t="str">
        <f>IF(LEN('Input| Projects'!F669)&gt;0,'Input| Projects'!F669,"")</f>
        <v/>
      </c>
      <c r="G669" s="160" t="str">
        <f>IF(LEN('Input| Projects'!G669)&gt;0,'Input| Projects'!G669,"")</f>
        <v/>
      </c>
      <c r="H669" s="10"/>
      <c r="I669" s="194" cm="1">
        <f t="array" ref="I669">IF(LEN($F669)&gt;0,1+IFERROR(SUMPRODUCT(TRANSPOSE('Input| Projects'!$AO669:$AQ669),INDEX('Input| Escalations'!$F$27:$L$29,,MATCH(Q$9,'Input| Escalations'!$F$21:$L$21,0))),0),0)</f>
        <v>0</v>
      </c>
      <c r="J669" s="194" cm="1">
        <f t="array" ref="J669">IF(LEN($F669)&gt;0,1+IFERROR(SUMPRODUCT(TRANSPOSE('Input| Projects'!$AO669:$AQ669),INDEX('Input| Escalations'!$F$27:$L$29,,MATCH(R$9,'Input| Escalations'!$F$21:$L$21,0))),0),0)</f>
        <v>0</v>
      </c>
      <c r="K669" s="194" cm="1">
        <f t="array" ref="K669">IF(LEN($F669)&gt;0,1+IFERROR(SUMPRODUCT(TRANSPOSE('Input| Projects'!$AO669:$AQ669),INDEX('Input| Escalations'!$F$27:$L$29,,MATCH(S$9,'Input| Escalations'!$F$21:$L$21,0))),0),0)</f>
        <v>0</v>
      </c>
      <c r="L669" s="194" cm="1">
        <f t="array" ref="L669">IF(LEN($F669)&gt;0,1+IFERROR(SUMPRODUCT(TRANSPOSE('Input| Projects'!$AO669:$AQ669),INDEX('Input| Escalations'!$F$27:$L$29,,MATCH(T$9,'Input| Escalations'!$F$21:$L$21,0))),0),0)</f>
        <v>0</v>
      </c>
      <c r="M669" s="194" cm="1">
        <f t="array" ref="M669">IF(LEN($F669)&gt;0,1+IFERROR(SUMPRODUCT(TRANSPOSE('Input| Projects'!$AO669:$AQ669),INDEX('Input| Escalations'!$F$27:$L$29,,MATCH(U$9,'Input| Escalations'!$F$21:$L$21,0))),0),0)</f>
        <v>0</v>
      </c>
      <c r="N669" s="194" cm="1">
        <f t="array" ref="N669">IF(LEN($F669)&gt;0,1+IFERROR(SUMPRODUCT(TRANSPOSE('Input| Projects'!$AO669:$AQ669),INDEX('Input| Escalations'!$F$27:$L$29,,MATCH(V$9,'Input| Escalations'!$F$21:$L$21,0))),0),0)</f>
        <v>0</v>
      </c>
      <c r="O669" s="194" cm="1">
        <f t="array" ref="O669">IF(LEN($F669)&gt;0,1+IFERROR(SUMPRODUCT(TRANSPOSE('Input| Projects'!$AO669:$AQ669),INDEX('Input| Escalations'!$F$27:$L$29,,MATCH(W$9,'Input| Escalations'!$F$21:$L$21,0))),0),0)</f>
        <v>0</v>
      </c>
      <c r="P669" s="10"/>
      <c r="Q669" s="172">
        <f>IFERROR(IF(ISNUMBER(FIND("decision",'Input| Setup'!$F$6)),'Input| Projects'!Y669,'Input| Projects'!I669)*'Input| Escalations'!$I$17*I669,0)</f>
        <v>0</v>
      </c>
      <c r="R669" s="172">
        <f>IFERROR(IF(ISNUMBER(FIND("decision",'Input| Setup'!$F$6)),'Input| Projects'!Z669,'Input| Projects'!J669)*'Input| Escalations'!$I$17*J669,0)</f>
        <v>0</v>
      </c>
      <c r="S669" s="172">
        <f>IFERROR(IF(ISNUMBER(FIND("decision",'Input| Setup'!$F$6)),'Input| Projects'!AA669,'Input| Projects'!K669)*'Input| Escalations'!$I$17*K669,0)</f>
        <v>0</v>
      </c>
      <c r="T669" s="172">
        <f>IFERROR(IF(ISNUMBER(FIND("decision",'Input| Setup'!$F$6)),'Input| Projects'!AB669,'Input| Projects'!L669)*'Input| Escalations'!$I$17*L669,0)</f>
        <v>0</v>
      </c>
      <c r="U669" s="172">
        <f>IFERROR(IF(ISNUMBER(FIND("decision",'Input| Setup'!$F$6)),'Input| Projects'!AC669,'Input| Projects'!M669)*'Input| Escalations'!$I$17*M669,0)</f>
        <v>0</v>
      </c>
      <c r="V669" s="172">
        <f>IFERROR(IF(ISNUMBER(FIND("decision",'Input| Setup'!$F$6)),'Input| Projects'!AD669,'Input| Projects'!N669)*'Input| Escalations'!$I$17*N669,0)</f>
        <v>0</v>
      </c>
      <c r="W669" s="172">
        <f>IFERROR(IF(ISNUMBER(FIND("decision",'Input| Setup'!$F$6)),'Input| Projects'!AE669,'Input| Projects'!O669)*'Input| Escalations'!$I$17*O669,0)</f>
        <v>0</v>
      </c>
      <c r="X669" s="175"/>
      <c r="Y669" s="172">
        <f>IF(ISNUMBER(FIND("decision",'Input| Setup'!$F$6)),'Input| Projects'!AG669,'Input| Projects'!Q669)*I669*'Input| Escalations'!$I$17</f>
        <v>0</v>
      </c>
      <c r="Z669" s="172">
        <f>IF(ISNUMBER(FIND("decision",'Input| Setup'!$F$6)),'Input| Projects'!AH669,'Input| Projects'!R669)*J669*'Input| Escalations'!$I$17</f>
        <v>0</v>
      </c>
      <c r="AA669" s="172">
        <f>IF(ISNUMBER(FIND("decision",'Input| Setup'!$F$6)),'Input| Projects'!AI669,'Input| Projects'!S669)*K669*'Input| Escalations'!$I$17</f>
        <v>0</v>
      </c>
      <c r="AB669" s="172">
        <f>IF(ISNUMBER(FIND("decision",'Input| Setup'!$F$6)),'Input| Projects'!AJ669,'Input| Projects'!T669)*L669*'Input| Escalations'!$I$17</f>
        <v>0</v>
      </c>
      <c r="AC669" s="172">
        <f>IF(ISNUMBER(FIND("decision",'Input| Setup'!$F$6)),'Input| Projects'!AK669,'Input| Projects'!U669)*M669*'Input| Escalations'!$I$17</f>
        <v>0</v>
      </c>
      <c r="AD669" s="172">
        <f>IF(ISNUMBER(FIND("decision",'Input| Setup'!$F$6)),'Input| Projects'!AL669,'Input| Projects'!V669)*N669*'Input| Escalations'!$I$17</f>
        <v>0</v>
      </c>
      <c r="AE669" s="172">
        <f>IF(ISNUMBER(FIND("decision",'Input| Setup'!$F$6)),'Input| Projects'!AM669,'Input| Projects'!W669)*O669*'Input| Escalations'!$I$17</f>
        <v>0</v>
      </c>
      <c r="AF669" s="175"/>
      <c r="AG669" s="172" cm="1">
        <f t="array" ref="AG669">IFERROR(--('Input| Projects'!$AS669="Yes")*_xlfn.SWITCH('Input| Overheads'!$C$50,"Direct costs",'Calc| Overheads Allocation'!C$8*Q669,"Internal labour",'Calc| Overheads Allocation'!C$8*Q669*'Input| Projects'!$AO669,"DNSP defined",'Calc| Overheads Allocation'!C$78*'Input| Projects'!$AV669,0),0)</f>
        <v>0</v>
      </c>
      <c r="AH669" s="172" cm="1">
        <f t="array" ref="AH669">IFERROR(--('Input| Projects'!$AS669="Yes")*_xlfn.SWITCH('Input| Overheads'!$C$50,"Direct costs",'Calc| Overheads Allocation'!D$8*R669,"Internal labour",'Calc| Overheads Allocation'!D$8*R669*'Input| Projects'!$AO669,"DNSP defined",'Calc| Overheads Allocation'!D$78*'Input| Projects'!$AV669,0),0)</f>
        <v>0</v>
      </c>
      <c r="AI669" s="172" cm="1">
        <f t="array" ref="AI669">IFERROR(--('Input| Projects'!$AS669="Yes")*_xlfn.SWITCH('Input| Overheads'!$C$50,"Direct costs",'Calc| Overheads Allocation'!E$8*S669,"Internal labour",'Calc| Overheads Allocation'!E$8*S669*'Input| Projects'!$AO669,"DNSP defined",'Calc| Overheads Allocation'!E$78*'Input| Projects'!$AV669,0),0)</f>
        <v>0</v>
      </c>
      <c r="AJ669" s="172" cm="1">
        <f t="array" ref="AJ669">IFERROR(--('Input| Projects'!$AS669="Yes")*_xlfn.SWITCH('Input| Overheads'!$C$50,"Direct costs",'Calc| Overheads Allocation'!F$8*T669,"Internal labour",'Calc| Overheads Allocation'!F$8*T669*'Input| Projects'!$AO669,"DNSP defined",'Calc| Overheads Allocation'!F$78*'Input| Projects'!$AV669,0),0)</f>
        <v>0</v>
      </c>
      <c r="AK669" s="172" cm="1">
        <f t="array" ref="AK669">IFERROR(--('Input| Projects'!$AS669="Yes")*_xlfn.SWITCH('Input| Overheads'!$C$50,"Direct costs",'Calc| Overheads Allocation'!G$8*U669,"Internal labour",'Calc| Overheads Allocation'!G$8*U669*'Input| Projects'!$AO669,"DNSP defined",'Calc| Overheads Allocation'!G$78*'Input| Projects'!$AV669,0),0)</f>
        <v>0</v>
      </c>
      <c r="AL669" s="172" cm="1">
        <f t="array" ref="AL669">IFERROR(--('Input| Projects'!$AS669="Yes")*_xlfn.SWITCH('Input| Overheads'!$C$50,"Direct costs",'Calc| Overheads Allocation'!H$8*V669,"Internal labour",'Calc| Overheads Allocation'!H$8*V669*'Input| Projects'!$AO669,"DNSP defined",'Calc| Overheads Allocation'!H$78*'Input| Projects'!$AV669,0),0)</f>
        <v>0</v>
      </c>
      <c r="AM669" s="172" cm="1">
        <f t="array" ref="AM669">IFERROR(--('Input| Projects'!$AS669="Yes")*_xlfn.SWITCH('Input| Overheads'!$C$50,"Direct costs",'Calc| Overheads Allocation'!I$8*W669,"Internal labour",'Calc| Overheads Allocation'!I$8*W669*'Input| Projects'!$AO669,"DNSP defined",'Calc| Overheads Allocation'!I$78*'Input| Projects'!$AV669,0),0)</f>
        <v>0</v>
      </c>
      <c r="AN669" s="175"/>
      <c r="AO669" s="172" cm="1">
        <f t="array" ref="AO669">IFERROR(--('Input| Projects'!$AT669="Yes")*_xlfn.SWITCH('Input| Overheads'!$C$50,"Direct costs",'Calc| Overheads Allocation'!C$9*Q669,"Internal labour",'Calc| Overheads Allocation'!C$9*Q669*'Input| Projects'!$AO669,"DNSP defined",'Calc| Overheads Allocation'!C$79*'Input| Projects'!$AW669,0),0)</f>
        <v>0</v>
      </c>
      <c r="AP669" s="172" cm="1">
        <f t="array" ref="AP669">IFERROR(--('Input| Projects'!$AT669="Yes")*_xlfn.SWITCH('Input| Overheads'!$C$50,"Direct costs",'Calc| Overheads Allocation'!D$9*R669,"Internal labour",'Calc| Overheads Allocation'!D$9*R669*'Input| Projects'!$AO669,"DNSP defined",'Calc| Overheads Allocation'!D$79*'Input| Projects'!$AW669,0),0)</f>
        <v>0</v>
      </c>
      <c r="AQ669" s="172" cm="1">
        <f t="array" ref="AQ669">IFERROR(--('Input| Projects'!$AT669="Yes")*_xlfn.SWITCH('Input| Overheads'!$C$50,"Direct costs",'Calc| Overheads Allocation'!E$9*S669,"Internal labour",'Calc| Overheads Allocation'!E$9*S669*'Input| Projects'!$AO669,"DNSP defined",'Calc| Overheads Allocation'!E$79*'Input| Projects'!$AW669,0),0)</f>
        <v>0</v>
      </c>
      <c r="AR669" s="172" cm="1">
        <f t="array" ref="AR669">IFERROR(--('Input| Projects'!$AT669="Yes")*_xlfn.SWITCH('Input| Overheads'!$C$50,"Direct costs",'Calc| Overheads Allocation'!F$9*T669,"Internal labour",'Calc| Overheads Allocation'!F$9*T669*'Input| Projects'!$AO669,"DNSP defined",'Calc| Overheads Allocation'!F$79*'Input| Projects'!$AW669,0),0)</f>
        <v>0</v>
      </c>
      <c r="AS669" s="172" cm="1">
        <f t="array" ref="AS669">IFERROR(--('Input| Projects'!$AT669="Yes")*_xlfn.SWITCH('Input| Overheads'!$C$50,"Direct costs",'Calc| Overheads Allocation'!G$9*U669,"Internal labour",'Calc| Overheads Allocation'!G$9*U669*'Input| Projects'!$AO669,"DNSP defined",'Calc| Overheads Allocation'!G$79*'Input| Projects'!$AW669,0),0)</f>
        <v>0</v>
      </c>
      <c r="AT669" s="172" cm="1">
        <f t="array" ref="AT669">IFERROR(--('Input| Projects'!$AT669="Yes")*_xlfn.SWITCH('Input| Overheads'!$C$50,"Direct costs",'Calc| Overheads Allocation'!H$9*V669,"Internal labour",'Calc| Overheads Allocation'!H$9*V669*'Input| Projects'!$AO669,"DNSP defined",'Calc| Overheads Allocation'!H$79*'Input| Projects'!$AW669,0),0)</f>
        <v>0</v>
      </c>
      <c r="AU669" s="172" cm="1">
        <f t="array" ref="AU669">IFERROR(--('Input| Projects'!$AT669="Yes")*_xlfn.SWITCH('Input| Overheads'!$C$50,"Direct costs",'Calc| Overheads Allocation'!I$9*W669,"Internal labour",'Calc| Overheads Allocation'!I$9*W669*'Input| Projects'!$AO669,"DNSP defined",'Calc| Overheads Allocation'!I$79*'Input| Projects'!$AW669,0),0)</f>
        <v>0</v>
      </c>
      <c r="AV669" s="175"/>
      <c r="AW669" s="172">
        <f t="shared" si="244"/>
        <v>0</v>
      </c>
      <c r="AX669" s="172">
        <f t="shared" si="245"/>
        <v>0</v>
      </c>
      <c r="AY669" s="172">
        <f t="shared" si="246"/>
        <v>0</v>
      </c>
      <c r="AZ669" s="172">
        <f t="shared" si="247"/>
        <v>0</v>
      </c>
      <c r="BA669" s="172">
        <f t="shared" si="248"/>
        <v>0</v>
      </c>
      <c r="BB669" s="172">
        <f t="shared" si="249"/>
        <v>0</v>
      </c>
      <c r="BC669" s="172">
        <f t="shared" si="250"/>
        <v>0</v>
      </c>
      <c r="BD669" s="176"/>
      <c r="BE669" s="172">
        <f t="shared" si="251"/>
        <v>0</v>
      </c>
      <c r="BF669" s="172">
        <f t="shared" si="252"/>
        <v>0</v>
      </c>
      <c r="BG669" s="172">
        <f t="shared" si="253"/>
        <v>0</v>
      </c>
      <c r="BH669" s="172">
        <f t="shared" si="254"/>
        <v>0</v>
      </c>
      <c r="BI669" s="172">
        <f t="shared" si="255"/>
        <v>0</v>
      </c>
      <c r="BJ669" s="172">
        <f t="shared" si="256"/>
        <v>0</v>
      </c>
      <c r="BK669" s="172">
        <f t="shared" si="257"/>
        <v>0</v>
      </c>
      <c r="BL669" s="176"/>
      <c r="BM669" s="172">
        <f t="shared" si="236"/>
        <v>0</v>
      </c>
      <c r="BN669" s="172">
        <f t="shared" si="237"/>
        <v>0</v>
      </c>
      <c r="BO669" s="172">
        <f t="shared" si="238"/>
        <v>0</v>
      </c>
      <c r="BP669" s="172">
        <f t="shared" si="239"/>
        <v>0</v>
      </c>
      <c r="BQ669" s="172">
        <f t="shared" si="240"/>
        <v>0</v>
      </c>
      <c r="BR669" s="172">
        <f t="shared" si="241"/>
        <v>0</v>
      </c>
      <c r="BS669" s="172">
        <f t="shared" si="242"/>
        <v>0</v>
      </c>
      <c r="BT669" s="55"/>
      <c r="BU669" s="158">
        <f>SUMIF('Input| Projects'!$BA$8:$CX$8,RIGHT(BU$9,3),'Input| Projects'!$BA669:$CX669)</f>
        <v>0</v>
      </c>
      <c r="BV669" s="158">
        <f>SUMIF('Input| Projects'!$BA$8:$CX$8,RIGHT(BV$9,3),'Input| Projects'!$BA669:$CX669)</f>
        <v>0</v>
      </c>
      <c r="BW669" s="79" t="str">
        <f t="shared" si="243"/>
        <v/>
      </c>
    </row>
    <row r="670" spans="2:75" x14ac:dyDescent="0.2">
      <c r="B670" s="123">
        <f>IFERROR('Input| Projects'!B670,"")</f>
        <v>661</v>
      </c>
      <c r="C670" s="160" t="str">
        <f>IFERROR(IF('Input| Projects'!C670="","",'Input| Projects'!C670),"")</f>
        <v/>
      </c>
      <c r="D670" s="160" t="str">
        <f>IFERROR(IF('Input| Projects'!D670="","",'Input| Projects'!D670),"")</f>
        <v/>
      </c>
      <c r="E670" s="53"/>
      <c r="F670" s="160" t="str">
        <f>IF(LEN('Input| Projects'!F670)&gt;0,'Input| Projects'!F670,"")</f>
        <v/>
      </c>
      <c r="G670" s="160" t="str">
        <f>IF(LEN('Input| Projects'!G670)&gt;0,'Input| Projects'!G670,"")</f>
        <v/>
      </c>
      <c r="H670" s="10"/>
      <c r="I670" s="194" cm="1">
        <f t="array" ref="I670">IF(LEN($F670)&gt;0,1+IFERROR(SUMPRODUCT(TRANSPOSE('Input| Projects'!$AO670:$AQ670),INDEX('Input| Escalations'!$F$27:$L$29,,MATCH(Q$9,'Input| Escalations'!$F$21:$L$21,0))),0),0)</f>
        <v>0</v>
      </c>
      <c r="J670" s="194" cm="1">
        <f t="array" ref="J670">IF(LEN($F670)&gt;0,1+IFERROR(SUMPRODUCT(TRANSPOSE('Input| Projects'!$AO670:$AQ670),INDEX('Input| Escalations'!$F$27:$L$29,,MATCH(R$9,'Input| Escalations'!$F$21:$L$21,0))),0),0)</f>
        <v>0</v>
      </c>
      <c r="K670" s="194" cm="1">
        <f t="array" ref="K670">IF(LEN($F670)&gt;0,1+IFERROR(SUMPRODUCT(TRANSPOSE('Input| Projects'!$AO670:$AQ670),INDEX('Input| Escalations'!$F$27:$L$29,,MATCH(S$9,'Input| Escalations'!$F$21:$L$21,0))),0),0)</f>
        <v>0</v>
      </c>
      <c r="L670" s="194" cm="1">
        <f t="array" ref="L670">IF(LEN($F670)&gt;0,1+IFERROR(SUMPRODUCT(TRANSPOSE('Input| Projects'!$AO670:$AQ670),INDEX('Input| Escalations'!$F$27:$L$29,,MATCH(T$9,'Input| Escalations'!$F$21:$L$21,0))),0),0)</f>
        <v>0</v>
      </c>
      <c r="M670" s="194" cm="1">
        <f t="array" ref="M670">IF(LEN($F670)&gt;0,1+IFERROR(SUMPRODUCT(TRANSPOSE('Input| Projects'!$AO670:$AQ670),INDEX('Input| Escalations'!$F$27:$L$29,,MATCH(U$9,'Input| Escalations'!$F$21:$L$21,0))),0),0)</f>
        <v>0</v>
      </c>
      <c r="N670" s="194" cm="1">
        <f t="array" ref="N670">IF(LEN($F670)&gt;0,1+IFERROR(SUMPRODUCT(TRANSPOSE('Input| Projects'!$AO670:$AQ670),INDEX('Input| Escalations'!$F$27:$L$29,,MATCH(V$9,'Input| Escalations'!$F$21:$L$21,0))),0),0)</f>
        <v>0</v>
      </c>
      <c r="O670" s="194" cm="1">
        <f t="array" ref="O670">IF(LEN($F670)&gt;0,1+IFERROR(SUMPRODUCT(TRANSPOSE('Input| Projects'!$AO670:$AQ670),INDEX('Input| Escalations'!$F$27:$L$29,,MATCH(W$9,'Input| Escalations'!$F$21:$L$21,0))),0),0)</f>
        <v>0</v>
      </c>
      <c r="P670" s="10"/>
      <c r="Q670" s="172">
        <f>IFERROR(IF(ISNUMBER(FIND("decision",'Input| Setup'!$F$6)),'Input| Projects'!Y670,'Input| Projects'!I670)*'Input| Escalations'!$I$17*I670,0)</f>
        <v>0</v>
      </c>
      <c r="R670" s="172">
        <f>IFERROR(IF(ISNUMBER(FIND("decision",'Input| Setup'!$F$6)),'Input| Projects'!Z670,'Input| Projects'!J670)*'Input| Escalations'!$I$17*J670,0)</f>
        <v>0</v>
      </c>
      <c r="S670" s="172">
        <f>IFERROR(IF(ISNUMBER(FIND("decision",'Input| Setup'!$F$6)),'Input| Projects'!AA670,'Input| Projects'!K670)*'Input| Escalations'!$I$17*K670,0)</f>
        <v>0</v>
      </c>
      <c r="T670" s="172">
        <f>IFERROR(IF(ISNUMBER(FIND("decision",'Input| Setup'!$F$6)),'Input| Projects'!AB670,'Input| Projects'!L670)*'Input| Escalations'!$I$17*L670,0)</f>
        <v>0</v>
      </c>
      <c r="U670" s="172">
        <f>IFERROR(IF(ISNUMBER(FIND("decision",'Input| Setup'!$F$6)),'Input| Projects'!AC670,'Input| Projects'!M670)*'Input| Escalations'!$I$17*M670,0)</f>
        <v>0</v>
      </c>
      <c r="V670" s="172">
        <f>IFERROR(IF(ISNUMBER(FIND("decision",'Input| Setup'!$F$6)),'Input| Projects'!AD670,'Input| Projects'!N670)*'Input| Escalations'!$I$17*N670,0)</f>
        <v>0</v>
      </c>
      <c r="W670" s="172">
        <f>IFERROR(IF(ISNUMBER(FIND("decision",'Input| Setup'!$F$6)),'Input| Projects'!AE670,'Input| Projects'!O670)*'Input| Escalations'!$I$17*O670,0)</f>
        <v>0</v>
      </c>
      <c r="X670" s="175"/>
      <c r="Y670" s="172">
        <f>IF(ISNUMBER(FIND("decision",'Input| Setup'!$F$6)),'Input| Projects'!AG670,'Input| Projects'!Q670)*I670*'Input| Escalations'!$I$17</f>
        <v>0</v>
      </c>
      <c r="Z670" s="172">
        <f>IF(ISNUMBER(FIND("decision",'Input| Setup'!$F$6)),'Input| Projects'!AH670,'Input| Projects'!R670)*J670*'Input| Escalations'!$I$17</f>
        <v>0</v>
      </c>
      <c r="AA670" s="172">
        <f>IF(ISNUMBER(FIND("decision",'Input| Setup'!$F$6)),'Input| Projects'!AI670,'Input| Projects'!S670)*K670*'Input| Escalations'!$I$17</f>
        <v>0</v>
      </c>
      <c r="AB670" s="172">
        <f>IF(ISNUMBER(FIND("decision",'Input| Setup'!$F$6)),'Input| Projects'!AJ670,'Input| Projects'!T670)*L670*'Input| Escalations'!$I$17</f>
        <v>0</v>
      </c>
      <c r="AC670" s="172">
        <f>IF(ISNUMBER(FIND("decision",'Input| Setup'!$F$6)),'Input| Projects'!AK670,'Input| Projects'!U670)*M670*'Input| Escalations'!$I$17</f>
        <v>0</v>
      </c>
      <c r="AD670" s="172">
        <f>IF(ISNUMBER(FIND("decision",'Input| Setup'!$F$6)),'Input| Projects'!AL670,'Input| Projects'!V670)*N670*'Input| Escalations'!$I$17</f>
        <v>0</v>
      </c>
      <c r="AE670" s="172">
        <f>IF(ISNUMBER(FIND("decision",'Input| Setup'!$F$6)),'Input| Projects'!AM670,'Input| Projects'!W670)*O670*'Input| Escalations'!$I$17</f>
        <v>0</v>
      </c>
      <c r="AF670" s="175"/>
      <c r="AG670" s="172" cm="1">
        <f t="array" ref="AG670">IFERROR(--('Input| Projects'!$AS670="Yes")*_xlfn.SWITCH('Input| Overheads'!$C$50,"Direct costs",'Calc| Overheads Allocation'!C$8*Q670,"Internal labour",'Calc| Overheads Allocation'!C$8*Q670*'Input| Projects'!$AO670,"DNSP defined",'Calc| Overheads Allocation'!C$78*'Input| Projects'!$AV670,0),0)</f>
        <v>0</v>
      </c>
      <c r="AH670" s="172" cm="1">
        <f t="array" ref="AH670">IFERROR(--('Input| Projects'!$AS670="Yes")*_xlfn.SWITCH('Input| Overheads'!$C$50,"Direct costs",'Calc| Overheads Allocation'!D$8*R670,"Internal labour",'Calc| Overheads Allocation'!D$8*R670*'Input| Projects'!$AO670,"DNSP defined",'Calc| Overheads Allocation'!D$78*'Input| Projects'!$AV670,0),0)</f>
        <v>0</v>
      </c>
      <c r="AI670" s="172" cm="1">
        <f t="array" ref="AI670">IFERROR(--('Input| Projects'!$AS670="Yes")*_xlfn.SWITCH('Input| Overheads'!$C$50,"Direct costs",'Calc| Overheads Allocation'!E$8*S670,"Internal labour",'Calc| Overheads Allocation'!E$8*S670*'Input| Projects'!$AO670,"DNSP defined",'Calc| Overheads Allocation'!E$78*'Input| Projects'!$AV670,0),0)</f>
        <v>0</v>
      </c>
      <c r="AJ670" s="172" cm="1">
        <f t="array" ref="AJ670">IFERROR(--('Input| Projects'!$AS670="Yes")*_xlfn.SWITCH('Input| Overheads'!$C$50,"Direct costs",'Calc| Overheads Allocation'!F$8*T670,"Internal labour",'Calc| Overheads Allocation'!F$8*T670*'Input| Projects'!$AO670,"DNSP defined",'Calc| Overheads Allocation'!F$78*'Input| Projects'!$AV670,0),0)</f>
        <v>0</v>
      </c>
      <c r="AK670" s="172" cm="1">
        <f t="array" ref="AK670">IFERROR(--('Input| Projects'!$AS670="Yes")*_xlfn.SWITCH('Input| Overheads'!$C$50,"Direct costs",'Calc| Overheads Allocation'!G$8*U670,"Internal labour",'Calc| Overheads Allocation'!G$8*U670*'Input| Projects'!$AO670,"DNSP defined",'Calc| Overheads Allocation'!G$78*'Input| Projects'!$AV670,0),0)</f>
        <v>0</v>
      </c>
      <c r="AL670" s="172" cm="1">
        <f t="array" ref="AL670">IFERROR(--('Input| Projects'!$AS670="Yes")*_xlfn.SWITCH('Input| Overheads'!$C$50,"Direct costs",'Calc| Overheads Allocation'!H$8*V670,"Internal labour",'Calc| Overheads Allocation'!H$8*V670*'Input| Projects'!$AO670,"DNSP defined",'Calc| Overheads Allocation'!H$78*'Input| Projects'!$AV670,0),0)</f>
        <v>0</v>
      </c>
      <c r="AM670" s="172" cm="1">
        <f t="array" ref="AM670">IFERROR(--('Input| Projects'!$AS670="Yes")*_xlfn.SWITCH('Input| Overheads'!$C$50,"Direct costs",'Calc| Overheads Allocation'!I$8*W670,"Internal labour",'Calc| Overheads Allocation'!I$8*W670*'Input| Projects'!$AO670,"DNSP defined",'Calc| Overheads Allocation'!I$78*'Input| Projects'!$AV670,0),0)</f>
        <v>0</v>
      </c>
      <c r="AN670" s="175"/>
      <c r="AO670" s="172" cm="1">
        <f t="array" ref="AO670">IFERROR(--('Input| Projects'!$AT670="Yes")*_xlfn.SWITCH('Input| Overheads'!$C$50,"Direct costs",'Calc| Overheads Allocation'!C$9*Q670,"Internal labour",'Calc| Overheads Allocation'!C$9*Q670*'Input| Projects'!$AO670,"DNSP defined",'Calc| Overheads Allocation'!C$79*'Input| Projects'!$AW670,0),0)</f>
        <v>0</v>
      </c>
      <c r="AP670" s="172" cm="1">
        <f t="array" ref="AP670">IFERROR(--('Input| Projects'!$AT670="Yes")*_xlfn.SWITCH('Input| Overheads'!$C$50,"Direct costs",'Calc| Overheads Allocation'!D$9*R670,"Internal labour",'Calc| Overheads Allocation'!D$9*R670*'Input| Projects'!$AO670,"DNSP defined",'Calc| Overheads Allocation'!D$79*'Input| Projects'!$AW670,0),0)</f>
        <v>0</v>
      </c>
      <c r="AQ670" s="172" cm="1">
        <f t="array" ref="AQ670">IFERROR(--('Input| Projects'!$AT670="Yes")*_xlfn.SWITCH('Input| Overheads'!$C$50,"Direct costs",'Calc| Overheads Allocation'!E$9*S670,"Internal labour",'Calc| Overheads Allocation'!E$9*S670*'Input| Projects'!$AO670,"DNSP defined",'Calc| Overheads Allocation'!E$79*'Input| Projects'!$AW670,0),0)</f>
        <v>0</v>
      </c>
      <c r="AR670" s="172" cm="1">
        <f t="array" ref="AR670">IFERROR(--('Input| Projects'!$AT670="Yes")*_xlfn.SWITCH('Input| Overheads'!$C$50,"Direct costs",'Calc| Overheads Allocation'!F$9*T670,"Internal labour",'Calc| Overheads Allocation'!F$9*T670*'Input| Projects'!$AO670,"DNSP defined",'Calc| Overheads Allocation'!F$79*'Input| Projects'!$AW670,0),0)</f>
        <v>0</v>
      </c>
      <c r="AS670" s="172" cm="1">
        <f t="array" ref="AS670">IFERROR(--('Input| Projects'!$AT670="Yes")*_xlfn.SWITCH('Input| Overheads'!$C$50,"Direct costs",'Calc| Overheads Allocation'!G$9*U670,"Internal labour",'Calc| Overheads Allocation'!G$9*U670*'Input| Projects'!$AO670,"DNSP defined",'Calc| Overheads Allocation'!G$79*'Input| Projects'!$AW670,0),0)</f>
        <v>0</v>
      </c>
      <c r="AT670" s="172" cm="1">
        <f t="array" ref="AT670">IFERROR(--('Input| Projects'!$AT670="Yes")*_xlfn.SWITCH('Input| Overheads'!$C$50,"Direct costs",'Calc| Overheads Allocation'!H$9*V670,"Internal labour",'Calc| Overheads Allocation'!H$9*V670*'Input| Projects'!$AO670,"DNSP defined",'Calc| Overheads Allocation'!H$79*'Input| Projects'!$AW670,0),0)</f>
        <v>0</v>
      </c>
      <c r="AU670" s="172" cm="1">
        <f t="array" ref="AU670">IFERROR(--('Input| Projects'!$AT670="Yes")*_xlfn.SWITCH('Input| Overheads'!$C$50,"Direct costs",'Calc| Overheads Allocation'!I$9*W670,"Internal labour",'Calc| Overheads Allocation'!I$9*W670*'Input| Projects'!$AO670,"DNSP defined",'Calc| Overheads Allocation'!I$79*'Input| Projects'!$AW670,0),0)</f>
        <v>0</v>
      </c>
      <c r="AV670" s="175"/>
      <c r="AW670" s="172">
        <f t="shared" si="244"/>
        <v>0</v>
      </c>
      <c r="AX670" s="172">
        <f t="shared" si="245"/>
        <v>0</v>
      </c>
      <c r="AY670" s="172">
        <f t="shared" si="246"/>
        <v>0</v>
      </c>
      <c r="AZ670" s="172">
        <f t="shared" si="247"/>
        <v>0</v>
      </c>
      <c r="BA670" s="172">
        <f t="shared" si="248"/>
        <v>0</v>
      </c>
      <c r="BB670" s="172">
        <f t="shared" si="249"/>
        <v>0</v>
      </c>
      <c r="BC670" s="172">
        <f t="shared" si="250"/>
        <v>0</v>
      </c>
      <c r="BD670" s="176"/>
      <c r="BE670" s="172">
        <f t="shared" si="251"/>
        <v>0</v>
      </c>
      <c r="BF670" s="172">
        <f t="shared" si="252"/>
        <v>0</v>
      </c>
      <c r="BG670" s="172">
        <f t="shared" si="253"/>
        <v>0</v>
      </c>
      <c r="BH670" s="172">
        <f t="shared" si="254"/>
        <v>0</v>
      </c>
      <c r="BI670" s="172">
        <f t="shared" si="255"/>
        <v>0</v>
      </c>
      <c r="BJ670" s="172">
        <f t="shared" si="256"/>
        <v>0</v>
      </c>
      <c r="BK670" s="172">
        <f t="shared" si="257"/>
        <v>0</v>
      </c>
      <c r="BL670" s="176"/>
      <c r="BM670" s="172">
        <f t="shared" si="236"/>
        <v>0</v>
      </c>
      <c r="BN670" s="172">
        <f t="shared" si="237"/>
        <v>0</v>
      </c>
      <c r="BO670" s="172">
        <f t="shared" si="238"/>
        <v>0</v>
      </c>
      <c r="BP670" s="172">
        <f t="shared" si="239"/>
        <v>0</v>
      </c>
      <c r="BQ670" s="172">
        <f t="shared" si="240"/>
        <v>0</v>
      </c>
      <c r="BR670" s="172">
        <f t="shared" si="241"/>
        <v>0</v>
      </c>
      <c r="BS670" s="172">
        <f t="shared" si="242"/>
        <v>0</v>
      </c>
      <c r="BT670" s="55"/>
      <c r="BU670" s="158">
        <f>SUMIF('Input| Projects'!$BA$8:$CX$8,RIGHT(BU$9,3),'Input| Projects'!$BA670:$CX670)</f>
        <v>0</v>
      </c>
      <c r="BV670" s="158">
        <f>SUMIF('Input| Projects'!$BA$8:$CX$8,RIGHT(BV$9,3),'Input| Projects'!$BA670:$CX670)</f>
        <v>0</v>
      </c>
      <c r="BW670" s="79" t="str">
        <f t="shared" si="243"/>
        <v/>
      </c>
    </row>
    <row r="671" spans="2:75" x14ac:dyDescent="0.2">
      <c r="B671" s="123">
        <f>IFERROR('Input| Projects'!B671,"")</f>
        <v>662</v>
      </c>
      <c r="C671" s="160" t="str">
        <f>IFERROR(IF('Input| Projects'!C671="","",'Input| Projects'!C671),"")</f>
        <v/>
      </c>
      <c r="D671" s="160" t="str">
        <f>IFERROR(IF('Input| Projects'!D671="","",'Input| Projects'!D671),"")</f>
        <v/>
      </c>
      <c r="E671" s="53"/>
      <c r="F671" s="160" t="str">
        <f>IF(LEN('Input| Projects'!F671)&gt;0,'Input| Projects'!F671,"")</f>
        <v/>
      </c>
      <c r="G671" s="160" t="str">
        <f>IF(LEN('Input| Projects'!G671)&gt;0,'Input| Projects'!G671,"")</f>
        <v/>
      </c>
      <c r="H671" s="10"/>
      <c r="I671" s="194" cm="1">
        <f t="array" ref="I671">IF(LEN($F671)&gt;0,1+IFERROR(SUMPRODUCT(TRANSPOSE('Input| Projects'!$AO671:$AQ671),INDEX('Input| Escalations'!$F$27:$L$29,,MATCH(Q$9,'Input| Escalations'!$F$21:$L$21,0))),0),0)</f>
        <v>0</v>
      </c>
      <c r="J671" s="194" cm="1">
        <f t="array" ref="J671">IF(LEN($F671)&gt;0,1+IFERROR(SUMPRODUCT(TRANSPOSE('Input| Projects'!$AO671:$AQ671),INDEX('Input| Escalations'!$F$27:$L$29,,MATCH(R$9,'Input| Escalations'!$F$21:$L$21,0))),0),0)</f>
        <v>0</v>
      </c>
      <c r="K671" s="194" cm="1">
        <f t="array" ref="K671">IF(LEN($F671)&gt;0,1+IFERROR(SUMPRODUCT(TRANSPOSE('Input| Projects'!$AO671:$AQ671),INDEX('Input| Escalations'!$F$27:$L$29,,MATCH(S$9,'Input| Escalations'!$F$21:$L$21,0))),0),0)</f>
        <v>0</v>
      </c>
      <c r="L671" s="194" cm="1">
        <f t="array" ref="L671">IF(LEN($F671)&gt;0,1+IFERROR(SUMPRODUCT(TRANSPOSE('Input| Projects'!$AO671:$AQ671),INDEX('Input| Escalations'!$F$27:$L$29,,MATCH(T$9,'Input| Escalations'!$F$21:$L$21,0))),0),0)</f>
        <v>0</v>
      </c>
      <c r="M671" s="194" cm="1">
        <f t="array" ref="M671">IF(LEN($F671)&gt;0,1+IFERROR(SUMPRODUCT(TRANSPOSE('Input| Projects'!$AO671:$AQ671),INDEX('Input| Escalations'!$F$27:$L$29,,MATCH(U$9,'Input| Escalations'!$F$21:$L$21,0))),0),0)</f>
        <v>0</v>
      </c>
      <c r="N671" s="194" cm="1">
        <f t="array" ref="N671">IF(LEN($F671)&gt;0,1+IFERROR(SUMPRODUCT(TRANSPOSE('Input| Projects'!$AO671:$AQ671),INDEX('Input| Escalations'!$F$27:$L$29,,MATCH(V$9,'Input| Escalations'!$F$21:$L$21,0))),0),0)</f>
        <v>0</v>
      </c>
      <c r="O671" s="194" cm="1">
        <f t="array" ref="O671">IF(LEN($F671)&gt;0,1+IFERROR(SUMPRODUCT(TRANSPOSE('Input| Projects'!$AO671:$AQ671),INDEX('Input| Escalations'!$F$27:$L$29,,MATCH(W$9,'Input| Escalations'!$F$21:$L$21,0))),0),0)</f>
        <v>0</v>
      </c>
      <c r="P671" s="10"/>
      <c r="Q671" s="172">
        <f>IFERROR(IF(ISNUMBER(FIND("decision",'Input| Setup'!$F$6)),'Input| Projects'!Y671,'Input| Projects'!I671)*'Input| Escalations'!$I$17*I671,0)</f>
        <v>0</v>
      </c>
      <c r="R671" s="172">
        <f>IFERROR(IF(ISNUMBER(FIND("decision",'Input| Setup'!$F$6)),'Input| Projects'!Z671,'Input| Projects'!J671)*'Input| Escalations'!$I$17*J671,0)</f>
        <v>0</v>
      </c>
      <c r="S671" s="172">
        <f>IFERROR(IF(ISNUMBER(FIND("decision",'Input| Setup'!$F$6)),'Input| Projects'!AA671,'Input| Projects'!K671)*'Input| Escalations'!$I$17*K671,0)</f>
        <v>0</v>
      </c>
      <c r="T671" s="172">
        <f>IFERROR(IF(ISNUMBER(FIND("decision",'Input| Setup'!$F$6)),'Input| Projects'!AB671,'Input| Projects'!L671)*'Input| Escalations'!$I$17*L671,0)</f>
        <v>0</v>
      </c>
      <c r="U671" s="172">
        <f>IFERROR(IF(ISNUMBER(FIND("decision",'Input| Setup'!$F$6)),'Input| Projects'!AC671,'Input| Projects'!M671)*'Input| Escalations'!$I$17*M671,0)</f>
        <v>0</v>
      </c>
      <c r="V671" s="172">
        <f>IFERROR(IF(ISNUMBER(FIND("decision",'Input| Setup'!$F$6)),'Input| Projects'!AD671,'Input| Projects'!N671)*'Input| Escalations'!$I$17*N671,0)</f>
        <v>0</v>
      </c>
      <c r="W671" s="172">
        <f>IFERROR(IF(ISNUMBER(FIND("decision",'Input| Setup'!$F$6)),'Input| Projects'!AE671,'Input| Projects'!O671)*'Input| Escalations'!$I$17*O671,0)</f>
        <v>0</v>
      </c>
      <c r="X671" s="175"/>
      <c r="Y671" s="172">
        <f>IF(ISNUMBER(FIND("decision",'Input| Setup'!$F$6)),'Input| Projects'!AG671,'Input| Projects'!Q671)*I671*'Input| Escalations'!$I$17</f>
        <v>0</v>
      </c>
      <c r="Z671" s="172">
        <f>IF(ISNUMBER(FIND("decision",'Input| Setup'!$F$6)),'Input| Projects'!AH671,'Input| Projects'!R671)*J671*'Input| Escalations'!$I$17</f>
        <v>0</v>
      </c>
      <c r="AA671" s="172">
        <f>IF(ISNUMBER(FIND("decision",'Input| Setup'!$F$6)),'Input| Projects'!AI671,'Input| Projects'!S671)*K671*'Input| Escalations'!$I$17</f>
        <v>0</v>
      </c>
      <c r="AB671" s="172">
        <f>IF(ISNUMBER(FIND("decision",'Input| Setup'!$F$6)),'Input| Projects'!AJ671,'Input| Projects'!T671)*L671*'Input| Escalations'!$I$17</f>
        <v>0</v>
      </c>
      <c r="AC671" s="172">
        <f>IF(ISNUMBER(FIND("decision",'Input| Setup'!$F$6)),'Input| Projects'!AK671,'Input| Projects'!U671)*M671*'Input| Escalations'!$I$17</f>
        <v>0</v>
      </c>
      <c r="AD671" s="172">
        <f>IF(ISNUMBER(FIND("decision",'Input| Setup'!$F$6)),'Input| Projects'!AL671,'Input| Projects'!V671)*N671*'Input| Escalations'!$I$17</f>
        <v>0</v>
      </c>
      <c r="AE671" s="172">
        <f>IF(ISNUMBER(FIND("decision",'Input| Setup'!$F$6)),'Input| Projects'!AM671,'Input| Projects'!W671)*O671*'Input| Escalations'!$I$17</f>
        <v>0</v>
      </c>
      <c r="AF671" s="175"/>
      <c r="AG671" s="172" cm="1">
        <f t="array" ref="AG671">IFERROR(--('Input| Projects'!$AS671="Yes")*_xlfn.SWITCH('Input| Overheads'!$C$50,"Direct costs",'Calc| Overheads Allocation'!C$8*Q671,"Internal labour",'Calc| Overheads Allocation'!C$8*Q671*'Input| Projects'!$AO671,"DNSP defined",'Calc| Overheads Allocation'!C$78*'Input| Projects'!$AV671,0),0)</f>
        <v>0</v>
      </c>
      <c r="AH671" s="172" cm="1">
        <f t="array" ref="AH671">IFERROR(--('Input| Projects'!$AS671="Yes")*_xlfn.SWITCH('Input| Overheads'!$C$50,"Direct costs",'Calc| Overheads Allocation'!D$8*R671,"Internal labour",'Calc| Overheads Allocation'!D$8*R671*'Input| Projects'!$AO671,"DNSP defined",'Calc| Overheads Allocation'!D$78*'Input| Projects'!$AV671,0),0)</f>
        <v>0</v>
      </c>
      <c r="AI671" s="172" cm="1">
        <f t="array" ref="AI671">IFERROR(--('Input| Projects'!$AS671="Yes")*_xlfn.SWITCH('Input| Overheads'!$C$50,"Direct costs",'Calc| Overheads Allocation'!E$8*S671,"Internal labour",'Calc| Overheads Allocation'!E$8*S671*'Input| Projects'!$AO671,"DNSP defined",'Calc| Overheads Allocation'!E$78*'Input| Projects'!$AV671,0),0)</f>
        <v>0</v>
      </c>
      <c r="AJ671" s="172" cm="1">
        <f t="array" ref="AJ671">IFERROR(--('Input| Projects'!$AS671="Yes")*_xlfn.SWITCH('Input| Overheads'!$C$50,"Direct costs",'Calc| Overheads Allocation'!F$8*T671,"Internal labour",'Calc| Overheads Allocation'!F$8*T671*'Input| Projects'!$AO671,"DNSP defined",'Calc| Overheads Allocation'!F$78*'Input| Projects'!$AV671,0),0)</f>
        <v>0</v>
      </c>
      <c r="AK671" s="172" cm="1">
        <f t="array" ref="AK671">IFERROR(--('Input| Projects'!$AS671="Yes")*_xlfn.SWITCH('Input| Overheads'!$C$50,"Direct costs",'Calc| Overheads Allocation'!G$8*U671,"Internal labour",'Calc| Overheads Allocation'!G$8*U671*'Input| Projects'!$AO671,"DNSP defined",'Calc| Overheads Allocation'!G$78*'Input| Projects'!$AV671,0),0)</f>
        <v>0</v>
      </c>
      <c r="AL671" s="172" cm="1">
        <f t="array" ref="AL671">IFERROR(--('Input| Projects'!$AS671="Yes")*_xlfn.SWITCH('Input| Overheads'!$C$50,"Direct costs",'Calc| Overheads Allocation'!H$8*V671,"Internal labour",'Calc| Overheads Allocation'!H$8*V671*'Input| Projects'!$AO671,"DNSP defined",'Calc| Overheads Allocation'!H$78*'Input| Projects'!$AV671,0),0)</f>
        <v>0</v>
      </c>
      <c r="AM671" s="172" cm="1">
        <f t="array" ref="AM671">IFERROR(--('Input| Projects'!$AS671="Yes")*_xlfn.SWITCH('Input| Overheads'!$C$50,"Direct costs",'Calc| Overheads Allocation'!I$8*W671,"Internal labour",'Calc| Overheads Allocation'!I$8*W671*'Input| Projects'!$AO671,"DNSP defined",'Calc| Overheads Allocation'!I$78*'Input| Projects'!$AV671,0),0)</f>
        <v>0</v>
      </c>
      <c r="AN671" s="175"/>
      <c r="AO671" s="172" cm="1">
        <f t="array" ref="AO671">IFERROR(--('Input| Projects'!$AT671="Yes")*_xlfn.SWITCH('Input| Overheads'!$C$50,"Direct costs",'Calc| Overheads Allocation'!C$9*Q671,"Internal labour",'Calc| Overheads Allocation'!C$9*Q671*'Input| Projects'!$AO671,"DNSP defined",'Calc| Overheads Allocation'!C$79*'Input| Projects'!$AW671,0),0)</f>
        <v>0</v>
      </c>
      <c r="AP671" s="172" cm="1">
        <f t="array" ref="AP671">IFERROR(--('Input| Projects'!$AT671="Yes")*_xlfn.SWITCH('Input| Overheads'!$C$50,"Direct costs",'Calc| Overheads Allocation'!D$9*R671,"Internal labour",'Calc| Overheads Allocation'!D$9*R671*'Input| Projects'!$AO671,"DNSP defined",'Calc| Overheads Allocation'!D$79*'Input| Projects'!$AW671,0),0)</f>
        <v>0</v>
      </c>
      <c r="AQ671" s="172" cm="1">
        <f t="array" ref="AQ671">IFERROR(--('Input| Projects'!$AT671="Yes")*_xlfn.SWITCH('Input| Overheads'!$C$50,"Direct costs",'Calc| Overheads Allocation'!E$9*S671,"Internal labour",'Calc| Overheads Allocation'!E$9*S671*'Input| Projects'!$AO671,"DNSP defined",'Calc| Overheads Allocation'!E$79*'Input| Projects'!$AW671,0),0)</f>
        <v>0</v>
      </c>
      <c r="AR671" s="172" cm="1">
        <f t="array" ref="AR671">IFERROR(--('Input| Projects'!$AT671="Yes")*_xlfn.SWITCH('Input| Overheads'!$C$50,"Direct costs",'Calc| Overheads Allocation'!F$9*T671,"Internal labour",'Calc| Overheads Allocation'!F$9*T671*'Input| Projects'!$AO671,"DNSP defined",'Calc| Overheads Allocation'!F$79*'Input| Projects'!$AW671,0),0)</f>
        <v>0</v>
      </c>
      <c r="AS671" s="172" cm="1">
        <f t="array" ref="AS671">IFERROR(--('Input| Projects'!$AT671="Yes")*_xlfn.SWITCH('Input| Overheads'!$C$50,"Direct costs",'Calc| Overheads Allocation'!G$9*U671,"Internal labour",'Calc| Overheads Allocation'!G$9*U671*'Input| Projects'!$AO671,"DNSP defined",'Calc| Overheads Allocation'!G$79*'Input| Projects'!$AW671,0),0)</f>
        <v>0</v>
      </c>
      <c r="AT671" s="172" cm="1">
        <f t="array" ref="AT671">IFERROR(--('Input| Projects'!$AT671="Yes")*_xlfn.SWITCH('Input| Overheads'!$C$50,"Direct costs",'Calc| Overheads Allocation'!H$9*V671,"Internal labour",'Calc| Overheads Allocation'!H$9*V671*'Input| Projects'!$AO671,"DNSP defined",'Calc| Overheads Allocation'!H$79*'Input| Projects'!$AW671,0),0)</f>
        <v>0</v>
      </c>
      <c r="AU671" s="172" cm="1">
        <f t="array" ref="AU671">IFERROR(--('Input| Projects'!$AT671="Yes")*_xlfn.SWITCH('Input| Overheads'!$C$50,"Direct costs",'Calc| Overheads Allocation'!I$9*W671,"Internal labour",'Calc| Overheads Allocation'!I$9*W671*'Input| Projects'!$AO671,"DNSP defined",'Calc| Overheads Allocation'!I$79*'Input| Projects'!$AW671,0),0)</f>
        <v>0</v>
      </c>
      <c r="AV671" s="175"/>
      <c r="AW671" s="172">
        <f t="shared" si="244"/>
        <v>0</v>
      </c>
      <c r="AX671" s="172">
        <f t="shared" si="245"/>
        <v>0</v>
      </c>
      <c r="AY671" s="172">
        <f t="shared" si="246"/>
        <v>0</v>
      </c>
      <c r="AZ671" s="172">
        <f t="shared" si="247"/>
        <v>0</v>
      </c>
      <c r="BA671" s="172">
        <f t="shared" si="248"/>
        <v>0</v>
      </c>
      <c r="BB671" s="172">
        <f t="shared" si="249"/>
        <v>0</v>
      </c>
      <c r="BC671" s="172">
        <f t="shared" si="250"/>
        <v>0</v>
      </c>
      <c r="BD671" s="176"/>
      <c r="BE671" s="172">
        <f t="shared" si="251"/>
        <v>0</v>
      </c>
      <c r="BF671" s="172">
        <f t="shared" si="252"/>
        <v>0</v>
      </c>
      <c r="BG671" s="172">
        <f t="shared" si="253"/>
        <v>0</v>
      </c>
      <c r="BH671" s="172">
        <f t="shared" si="254"/>
        <v>0</v>
      </c>
      <c r="BI671" s="172">
        <f t="shared" si="255"/>
        <v>0</v>
      </c>
      <c r="BJ671" s="172">
        <f t="shared" si="256"/>
        <v>0</v>
      </c>
      <c r="BK671" s="172">
        <f t="shared" si="257"/>
        <v>0</v>
      </c>
      <c r="BL671" s="176"/>
      <c r="BM671" s="172">
        <f t="shared" si="236"/>
        <v>0</v>
      </c>
      <c r="BN671" s="172">
        <f t="shared" si="237"/>
        <v>0</v>
      </c>
      <c r="BO671" s="172">
        <f t="shared" si="238"/>
        <v>0</v>
      </c>
      <c r="BP671" s="172">
        <f t="shared" si="239"/>
        <v>0</v>
      </c>
      <c r="BQ671" s="172">
        <f t="shared" si="240"/>
        <v>0</v>
      </c>
      <c r="BR671" s="172">
        <f t="shared" si="241"/>
        <v>0</v>
      </c>
      <c r="BS671" s="172">
        <f t="shared" si="242"/>
        <v>0</v>
      </c>
      <c r="BT671" s="55"/>
      <c r="BU671" s="158">
        <f>SUMIF('Input| Projects'!$BA$8:$CX$8,RIGHT(BU$9,3),'Input| Projects'!$BA671:$CX671)</f>
        <v>0</v>
      </c>
      <c r="BV671" s="158">
        <f>SUMIF('Input| Projects'!$BA$8:$CX$8,RIGHT(BV$9,3),'Input| Projects'!$BA671:$CX671)</f>
        <v>0</v>
      </c>
      <c r="BW671" s="79" t="str">
        <f t="shared" si="243"/>
        <v/>
      </c>
    </row>
    <row r="672" spans="2:75" x14ac:dyDescent="0.2">
      <c r="B672" s="123">
        <f>IFERROR('Input| Projects'!B672,"")</f>
        <v>663</v>
      </c>
      <c r="C672" s="160" t="str">
        <f>IFERROR(IF('Input| Projects'!C672="","",'Input| Projects'!C672),"")</f>
        <v/>
      </c>
      <c r="D672" s="160" t="str">
        <f>IFERROR(IF('Input| Projects'!D672="","",'Input| Projects'!D672),"")</f>
        <v/>
      </c>
      <c r="E672" s="53"/>
      <c r="F672" s="160" t="str">
        <f>IF(LEN('Input| Projects'!F672)&gt;0,'Input| Projects'!F672,"")</f>
        <v/>
      </c>
      <c r="G672" s="160" t="str">
        <f>IF(LEN('Input| Projects'!G672)&gt;0,'Input| Projects'!G672,"")</f>
        <v/>
      </c>
      <c r="H672" s="10"/>
      <c r="I672" s="194" cm="1">
        <f t="array" ref="I672">IF(LEN($F672)&gt;0,1+IFERROR(SUMPRODUCT(TRANSPOSE('Input| Projects'!$AO672:$AQ672),INDEX('Input| Escalations'!$F$27:$L$29,,MATCH(Q$9,'Input| Escalations'!$F$21:$L$21,0))),0),0)</f>
        <v>0</v>
      </c>
      <c r="J672" s="194" cm="1">
        <f t="array" ref="J672">IF(LEN($F672)&gt;0,1+IFERROR(SUMPRODUCT(TRANSPOSE('Input| Projects'!$AO672:$AQ672),INDEX('Input| Escalations'!$F$27:$L$29,,MATCH(R$9,'Input| Escalations'!$F$21:$L$21,0))),0),0)</f>
        <v>0</v>
      </c>
      <c r="K672" s="194" cm="1">
        <f t="array" ref="K672">IF(LEN($F672)&gt;0,1+IFERROR(SUMPRODUCT(TRANSPOSE('Input| Projects'!$AO672:$AQ672),INDEX('Input| Escalations'!$F$27:$L$29,,MATCH(S$9,'Input| Escalations'!$F$21:$L$21,0))),0),0)</f>
        <v>0</v>
      </c>
      <c r="L672" s="194" cm="1">
        <f t="array" ref="L672">IF(LEN($F672)&gt;0,1+IFERROR(SUMPRODUCT(TRANSPOSE('Input| Projects'!$AO672:$AQ672),INDEX('Input| Escalations'!$F$27:$L$29,,MATCH(T$9,'Input| Escalations'!$F$21:$L$21,0))),0),0)</f>
        <v>0</v>
      </c>
      <c r="M672" s="194" cm="1">
        <f t="array" ref="M672">IF(LEN($F672)&gt;0,1+IFERROR(SUMPRODUCT(TRANSPOSE('Input| Projects'!$AO672:$AQ672),INDEX('Input| Escalations'!$F$27:$L$29,,MATCH(U$9,'Input| Escalations'!$F$21:$L$21,0))),0),0)</f>
        <v>0</v>
      </c>
      <c r="N672" s="194" cm="1">
        <f t="array" ref="N672">IF(LEN($F672)&gt;0,1+IFERROR(SUMPRODUCT(TRANSPOSE('Input| Projects'!$AO672:$AQ672),INDEX('Input| Escalations'!$F$27:$L$29,,MATCH(V$9,'Input| Escalations'!$F$21:$L$21,0))),0),0)</f>
        <v>0</v>
      </c>
      <c r="O672" s="194" cm="1">
        <f t="array" ref="O672">IF(LEN($F672)&gt;0,1+IFERROR(SUMPRODUCT(TRANSPOSE('Input| Projects'!$AO672:$AQ672),INDEX('Input| Escalations'!$F$27:$L$29,,MATCH(W$9,'Input| Escalations'!$F$21:$L$21,0))),0),0)</f>
        <v>0</v>
      </c>
      <c r="P672" s="10"/>
      <c r="Q672" s="172">
        <f>IFERROR(IF(ISNUMBER(FIND("decision",'Input| Setup'!$F$6)),'Input| Projects'!Y672,'Input| Projects'!I672)*'Input| Escalations'!$I$17*I672,0)</f>
        <v>0</v>
      </c>
      <c r="R672" s="172">
        <f>IFERROR(IF(ISNUMBER(FIND("decision",'Input| Setup'!$F$6)),'Input| Projects'!Z672,'Input| Projects'!J672)*'Input| Escalations'!$I$17*J672,0)</f>
        <v>0</v>
      </c>
      <c r="S672" s="172">
        <f>IFERROR(IF(ISNUMBER(FIND("decision",'Input| Setup'!$F$6)),'Input| Projects'!AA672,'Input| Projects'!K672)*'Input| Escalations'!$I$17*K672,0)</f>
        <v>0</v>
      </c>
      <c r="T672" s="172">
        <f>IFERROR(IF(ISNUMBER(FIND("decision",'Input| Setup'!$F$6)),'Input| Projects'!AB672,'Input| Projects'!L672)*'Input| Escalations'!$I$17*L672,0)</f>
        <v>0</v>
      </c>
      <c r="U672" s="172">
        <f>IFERROR(IF(ISNUMBER(FIND("decision",'Input| Setup'!$F$6)),'Input| Projects'!AC672,'Input| Projects'!M672)*'Input| Escalations'!$I$17*M672,0)</f>
        <v>0</v>
      </c>
      <c r="V672" s="172">
        <f>IFERROR(IF(ISNUMBER(FIND("decision",'Input| Setup'!$F$6)),'Input| Projects'!AD672,'Input| Projects'!N672)*'Input| Escalations'!$I$17*N672,0)</f>
        <v>0</v>
      </c>
      <c r="W672" s="172">
        <f>IFERROR(IF(ISNUMBER(FIND("decision",'Input| Setup'!$F$6)),'Input| Projects'!AE672,'Input| Projects'!O672)*'Input| Escalations'!$I$17*O672,0)</f>
        <v>0</v>
      </c>
      <c r="X672" s="175"/>
      <c r="Y672" s="172">
        <f>IF(ISNUMBER(FIND("decision",'Input| Setup'!$F$6)),'Input| Projects'!AG672,'Input| Projects'!Q672)*I672*'Input| Escalations'!$I$17</f>
        <v>0</v>
      </c>
      <c r="Z672" s="172">
        <f>IF(ISNUMBER(FIND("decision",'Input| Setup'!$F$6)),'Input| Projects'!AH672,'Input| Projects'!R672)*J672*'Input| Escalations'!$I$17</f>
        <v>0</v>
      </c>
      <c r="AA672" s="172">
        <f>IF(ISNUMBER(FIND("decision",'Input| Setup'!$F$6)),'Input| Projects'!AI672,'Input| Projects'!S672)*K672*'Input| Escalations'!$I$17</f>
        <v>0</v>
      </c>
      <c r="AB672" s="172">
        <f>IF(ISNUMBER(FIND("decision",'Input| Setup'!$F$6)),'Input| Projects'!AJ672,'Input| Projects'!T672)*L672*'Input| Escalations'!$I$17</f>
        <v>0</v>
      </c>
      <c r="AC672" s="172">
        <f>IF(ISNUMBER(FIND("decision",'Input| Setup'!$F$6)),'Input| Projects'!AK672,'Input| Projects'!U672)*M672*'Input| Escalations'!$I$17</f>
        <v>0</v>
      </c>
      <c r="AD672" s="172">
        <f>IF(ISNUMBER(FIND("decision",'Input| Setup'!$F$6)),'Input| Projects'!AL672,'Input| Projects'!V672)*N672*'Input| Escalations'!$I$17</f>
        <v>0</v>
      </c>
      <c r="AE672" s="172">
        <f>IF(ISNUMBER(FIND("decision",'Input| Setup'!$F$6)),'Input| Projects'!AM672,'Input| Projects'!W672)*O672*'Input| Escalations'!$I$17</f>
        <v>0</v>
      </c>
      <c r="AF672" s="175"/>
      <c r="AG672" s="172" cm="1">
        <f t="array" ref="AG672">IFERROR(--('Input| Projects'!$AS672="Yes")*_xlfn.SWITCH('Input| Overheads'!$C$50,"Direct costs",'Calc| Overheads Allocation'!C$8*Q672,"Internal labour",'Calc| Overheads Allocation'!C$8*Q672*'Input| Projects'!$AO672,"DNSP defined",'Calc| Overheads Allocation'!C$78*'Input| Projects'!$AV672,0),0)</f>
        <v>0</v>
      </c>
      <c r="AH672" s="172" cm="1">
        <f t="array" ref="AH672">IFERROR(--('Input| Projects'!$AS672="Yes")*_xlfn.SWITCH('Input| Overheads'!$C$50,"Direct costs",'Calc| Overheads Allocation'!D$8*R672,"Internal labour",'Calc| Overheads Allocation'!D$8*R672*'Input| Projects'!$AO672,"DNSP defined",'Calc| Overheads Allocation'!D$78*'Input| Projects'!$AV672,0),0)</f>
        <v>0</v>
      </c>
      <c r="AI672" s="172" cm="1">
        <f t="array" ref="AI672">IFERROR(--('Input| Projects'!$AS672="Yes")*_xlfn.SWITCH('Input| Overheads'!$C$50,"Direct costs",'Calc| Overheads Allocation'!E$8*S672,"Internal labour",'Calc| Overheads Allocation'!E$8*S672*'Input| Projects'!$AO672,"DNSP defined",'Calc| Overheads Allocation'!E$78*'Input| Projects'!$AV672,0),0)</f>
        <v>0</v>
      </c>
      <c r="AJ672" s="172" cm="1">
        <f t="array" ref="AJ672">IFERROR(--('Input| Projects'!$AS672="Yes")*_xlfn.SWITCH('Input| Overheads'!$C$50,"Direct costs",'Calc| Overheads Allocation'!F$8*T672,"Internal labour",'Calc| Overheads Allocation'!F$8*T672*'Input| Projects'!$AO672,"DNSP defined",'Calc| Overheads Allocation'!F$78*'Input| Projects'!$AV672,0),0)</f>
        <v>0</v>
      </c>
      <c r="AK672" s="172" cm="1">
        <f t="array" ref="AK672">IFERROR(--('Input| Projects'!$AS672="Yes")*_xlfn.SWITCH('Input| Overheads'!$C$50,"Direct costs",'Calc| Overheads Allocation'!G$8*U672,"Internal labour",'Calc| Overheads Allocation'!G$8*U672*'Input| Projects'!$AO672,"DNSP defined",'Calc| Overheads Allocation'!G$78*'Input| Projects'!$AV672,0),0)</f>
        <v>0</v>
      </c>
      <c r="AL672" s="172" cm="1">
        <f t="array" ref="AL672">IFERROR(--('Input| Projects'!$AS672="Yes")*_xlfn.SWITCH('Input| Overheads'!$C$50,"Direct costs",'Calc| Overheads Allocation'!H$8*V672,"Internal labour",'Calc| Overheads Allocation'!H$8*V672*'Input| Projects'!$AO672,"DNSP defined",'Calc| Overheads Allocation'!H$78*'Input| Projects'!$AV672,0),0)</f>
        <v>0</v>
      </c>
      <c r="AM672" s="172" cm="1">
        <f t="array" ref="AM672">IFERROR(--('Input| Projects'!$AS672="Yes")*_xlfn.SWITCH('Input| Overheads'!$C$50,"Direct costs",'Calc| Overheads Allocation'!I$8*W672,"Internal labour",'Calc| Overheads Allocation'!I$8*W672*'Input| Projects'!$AO672,"DNSP defined",'Calc| Overheads Allocation'!I$78*'Input| Projects'!$AV672,0),0)</f>
        <v>0</v>
      </c>
      <c r="AN672" s="175"/>
      <c r="AO672" s="172" cm="1">
        <f t="array" ref="AO672">IFERROR(--('Input| Projects'!$AT672="Yes")*_xlfn.SWITCH('Input| Overheads'!$C$50,"Direct costs",'Calc| Overheads Allocation'!C$9*Q672,"Internal labour",'Calc| Overheads Allocation'!C$9*Q672*'Input| Projects'!$AO672,"DNSP defined",'Calc| Overheads Allocation'!C$79*'Input| Projects'!$AW672,0),0)</f>
        <v>0</v>
      </c>
      <c r="AP672" s="172" cm="1">
        <f t="array" ref="AP672">IFERROR(--('Input| Projects'!$AT672="Yes")*_xlfn.SWITCH('Input| Overheads'!$C$50,"Direct costs",'Calc| Overheads Allocation'!D$9*R672,"Internal labour",'Calc| Overheads Allocation'!D$9*R672*'Input| Projects'!$AO672,"DNSP defined",'Calc| Overheads Allocation'!D$79*'Input| Projects'!$AW672,0),0)</f>
        <v>0</v>
      </c>
      <c r="AQ672" s="172" cm="1">
        <f t="array" ref="AQ672">IFERROR(--('Input| Projects'!$AT672="Yes")*_xlfn.SWITCH('Input| Overheads'!$C$50,"Direct costs",'Calc| Overheads Allocation'!E$9*S672,"Internal labour",'Calc| Overheads Allocation'!E$9*S672*'Input| Projects'!$AO672,"DNSP defined",'Calc| Overheads Allocation'!E$79*'Input| Projects'!$AW672,0),0)</f>
        <v>0</v>
      </c>
      <c r="AR672" s="172" cm="1">
        <f t="array" ref="AR672">IFERROR(--('Input| Projects'!$AT672="Yes")*_xlfn.SWITCH('Input| Overheads'!$C$50,"Direct costs",'Calc| Overheads Allocation'!F$9*T672,"Internal labour",'Calc| Overheads Allocation'!F$9*T672*'Input| Projects'!$AO672,"DNSP defined",'Calc| Overheads Allocation'!F$79*'Input| Projects'!$AW672,0),0)</f>
        <v>0</v>
      </c>
      <c r="AS672" s="172" cm="1">
        <f t="array" ref="AS672">IFERROR(--('Input| Projects'!$AT672="Yes")*_xlfn.SWITCH('Input| Overheads'!$C$50,"Direct costs",'Calc| Overheads Allocation'!G$9*U672,"Internal labour",'Calc| Overheads Allocation'!G$9*U672*'Input| Projects'!$AO672,"DNSP defined",'Calc| Overheads Allocation'!G$79*'Input| Projects'!$AW672,0),0)</f>
        <v>0</v>
      </c>
      <c r="AT672" s="172" cm="1">
        <f t="array" ref="AT672">IFERROR(--('Input| Projects'!$AT672="Yes")*_xlfn.SWITCH('Input| Overheads'!$C$50,"Direct costs",'Calc| Overheads Allocation'!H$9*V672,"Internal labour",'Calc| Overheads Allocation'!H$9*V672*'Input| Projects'!$AO672,"DNSP defined",'Calc| Overheads Allocation'!H$79*'Input| Projects'!$AW672,0),0)</f>
        <v>0</v>
      </c>
      <c r="AU672" s="172" cm="1">
        <f t="array" ref="AU672">IFERROR(--('Input| Projects'!$AT672="Yes")*_xlfn.SWITCH('Input| Overheads'!$C$50,"Direct costs",'Calc| Overheads Allocation'!I$9*W672,"Internal labour",'Calc| Overheads Allocation'!I$9*W672*'Input| Projects'!$AO672,"DNSP defined",'Calc| Overheads Allocation'!I$79*'Input| Projects'!$AW672,0),0)</f>
        <v>0</v>
      </c>
      <c r="AV672" s="175"/>
      <c r="AW672" s="172">
        <f t="shared" si="244"/>
        <v>0</v>
      </c>
      <c r="AX672" s="172">
        <f t="shared" si="245"/>
        <v>0</v>
      </c>
      <c r="AY672" s="172">
        <f t="shared" si="246"/>
        <v>0</v>
      </c>
      <c r="AZ672" s="172">
        <f t="shared" si="247"/>
        <v>0</v>
      </c>
      <c r="BA672" s="172">
        <f t="shared" si="248"/>
        <v>0</v>
      </c>
      <c r="BB672" s="172">
        <f t="shared" si="249"/>
        <v>0</v>
      </c>
      <c r="BC672" s="172">
        <f t="shared" si="250"/>
        <v>0</v>
      </c>
      <c r="BD672" s="176"/>
      <c r="BE672" s="172">
        <f t="shared" si="251"/>
        <v>0</v>
      </c>
      <c r="BF672" s="172">
        <f t="shared" si="252"/>
        <v>0</v>
      </c>
      <c r="BG672" s="172">
        <f t="shared" si="253"/>
        <v>0</v>
      </c>
      <c r="BH672" s="172">
        <f t="shared" si="254"/>
        <v>0</v>
      </c>
      <c r="BI672" s="172">
        <f t="shared" si="255"/>
        <v>0</v>
      </c>
      <c r="BJ672" s="172">
        <f t="shared" si="256"/>
        <v>0</v>
      </c>
      <c r="BK672" s="172">
        <f t="shared" si="257"/>
        <v>0</v>
      </c>
      <c r="BL672" s="176"/>
      <c r="BM672" s="172">
        <f t="shared" si="236"/>
        <v>0</v>
      </c>
      <c r="BN672" s="172">
        <f t="shared" si="237"/>
        <v>0</v>
      </c>
      <c r="BO672" s="172">
        <f t="shared" si="238"/>
        <v>0</v>
      </c>
      <c r="BP672" s="172">
        <f t="shared" si="239"/>
        <v>0</v>
      </c>
      <c r="BQ672" s="172">
        <f t="shared" si="240"/>
        <v>0</v>
      </c>
      <c r="BR672" s="172">
        <f t="shared" si="241"/>
        <v>0</v>
      </c>
      <c r="BS672" s="172">
        <f t="shared" si="242"/>
        <v>0</v>
      </c>
      <c r="BT672" s="55"/>
      <c r="BU672" s="158">
        <f>SUMIF('Input| Projects'!$BA$8:$CX$8,RIGHT(BU$9,3),'Input| Projects'!$BA672:$CX672)</f>
        <v>0</v>
      </c>
      <c r="BV672" s="158">
        <f>SUMIF('Input| Projects'!$BA$8:$CX$8,RIGHT(BV$9,3),'Input| Projects'!$BA672:$CX672)</f>
        <v>0</v>
      </c>
      <c r="BW672" s="79" t="str">
        <f t="shared" si="243"/>
        <v/>
      </c>
    </row>
    <row r="673" spans="2:75" x14ac:dyDescent="0.2">
      <c r="B673" s="123">
        <f>IFERROR('Input| Projects'!B673,"")</f>
        <v>664</v>
      </c>
      <c r="C673" s="160" t="str">
        <f>IFERROR(IF('Input| Projects'!C673="","",'Input| Projects'!C673),"")</f>
        <v/>
      </c>
      <c r="D673" s="160" t="str">
        <f>IFERROR(IF('Input| Projects'!D673="","",'Input| Projects'!D673),"")</f>
        <v/>
      </c>
      <c r="E673" s="53"/>
      <c r="F673" s="160" t="str">
        <f>IF(LEN('Input| Projects'!F673)&gt;0,'Input| Projects'!F673,"")</f>
        <v/>
      </c>
      <c r="G673" s="160" t="str">
        <f>IF(LEN('Input| Projects'!G673)&gt;0,'Input| Projects'!G673,"")</f>
        <v/>
      </c>
      <c r="H673" s="10"/>
      <c r="I673" s="194" cm="1">
        <f t="array" ref="I673">IF(LEN($F673)&gt;0,1+IFERROR(SUMPRODUCT(TRANSPOSE('Input| Projects'!$AO673:$AQ673),INDEX('Input| Escalations'!$F$27:$L$29,,MATCH(Q$9,'Input| Escalations'!$F$21:$L$21,0))),0),0)</f>
        <v>0</v>
      </c>
      <c r="J673" s="194" cm="1">
        <f t="array" ref="J673">IF(LEN($F673)&gt;0,1+IFERROR(SUMPRODUCT(TRANSPOSE('Input| Projects'!$AO673:$AQ673),INDEX('Input| Escalations'!$F$27:$L$29,,MATCH(R$9,'Input| Escalations'!$F$21:$L$21,0))),0),0)</f>
        <v>0</v>
      </c>
      <c r="K673" s="194" cm="1">
        <f t="array" ref="K673">IF(LEN($F673)&gt;0,1+IFERROR(SUMPRODUCT(TRANSPOSE('Input| Projects'!$AO673:$AQ673),INDEX('Input| Escalations'!$F$27:$L$29,,MATCH(S$9,'Input| Escalations'!$F$21:$L$21,0))),0),0)</f>
        <v>0</v>
      </c>
      <c r="L673" s="194" cm="1">
        <f t="array" ref="L673">IF(LEN($F673)&gt;0,1+IFERROR(SUMPRODUCT(TRANSPOSE('Input| Projects'!$AO673:$AQ673),INDEX('Input| Escalations'!$F$27:$L$29,,MATCH(T$9,'Input| Escalations'!$F$21:$L$21,0))),0),0)</f>
        <v>0</v>
      </c>
      <c r="M673" s="194" cm="1">
        <f t="array" ref="M673">IF(LEN($F673)&gt;0,1+IFERROR(SUMPRODUCT(TRANSPOSE('Input| Projects'!$AO673:$AQ673),INDEX('Input| Escalations'!$F$27:$L$29,,MATCH(U$9,'Input| Escalations'!$F$21:$L$21,0))),0),0)</f>
        <v>0</v>
      </c>
      <c r="N673" s="194" cm="1">
        <f t="array" ref="N673">IF(LEN($F673)&gt;0,1+IFERROR(SUMPRODUCT(TRANSPOSE('Input| Projects'!$AO673:$AQ673),INDEX('Input| Escalations'!$F$27:$L$29,,MATCH(V$9,'Input| Escalations'!$F$21:$L$21,0))),0),0)</f>
        <v>0</v>
      </c>
      <c r="O673" s="194" cm="1">
        <f t="array" ref="O673">IF(LEN($F673)&gt;0,1+IFERROR(SUMPRODUCT(TRANSPOSE('Input| Projects'!$AO673:$AQ673),INDEX('Input| Escalations'!$F$27:$L$29,,MATCH(W$9,'Input| Escalations'!$F$21:$L$21,0))),0),0)</f>
        <v>0</v>
      </c>
      <c r="P673" s="10"/>
      <c r="Q673" s="172">
        <f>IFERROR(IF(ISNUMBER(FIND("decision",'Input| Setup'!$F$6)),'Input| Projects'!Y673,'Input| Projects'!I673)*'Input| Escalations'!$I$17*I673,0)</f>
        <v>0</v>
      </c>
      <c r="R673" s="172">
        <f>IFERROR(IF(ISNUMBER(FIND("decision",'Input| Setup'!$F$6)),'Input| Projects'!Z673,'Input| Projects'!J673)*'Input| Escalations'!$I$17*J673,0)</f>
        <v>0</v>
      </c>
      <c r="S673" s="172">
        <f>IFERROR(IF(ISNUMBER(FIND("decision",'Input| Setup'!$F$6)),'Input| Projects'!AA673,'Input| Projects'!K673)*'Input| Escalations'!$I$17*K673,0)</f>
        <v>0</v>
      </c>
      <c r="T673" s="172">
        <f>IFERROR(IF(ISNUMBER(FIND("decision",'Input| Setup'!$F$6)),'Input| Projects'!AB673,'Input| Projects'!L673)*'Input| Escalations'!$I$17*L673,0)</f>
        <v>0</v>
      </c>
      <c r="U673" s="172">
        <f>IFERROR(IF(ISNUMBER(FIND("decision",'Input| Setup'!$F$6)),'Input| Projects'!AC673,'Input| Projects'!M673)*'Input| Escalations'!$I$17*M673,0)</f>
        <v>0</v>
      </c>
      <c r="V673" s="172">
        <f>IFERROR(IF(ISNUMBER(FIND("decision",'Input| Setup'!$F$6)),'Input| Projects'!AD673,'Input| Projects'!N673)*'Input| Escalations'!$I$17*N673,0)</f>
        <v>0</v>
      </c>
      <c r="W673" s="172">
        <f>IFERROR(IF(ISNUMBER(FIND("decision",'Input| Setup'!$F$6)),'Input| Projects'!AE673,'Input| Projects'!O673)*'Input| Escalations'!$I$17*O673,0)</f>
        <v>0</v>
      </c>
      <c r="X673" s="175"/>
      <c r="Y673" s="172">
        <f>IF(ISNUMBER(FIND("decision",'Input| Setup'!$F$6)),'Input| Projects'!AG673,'Input| Projects'!Q673)*I673*'Input| Escalations'!$I$17</f>
        <v>0</v>
      </c>
      <c r="Z673" s="172">
        <f>IF(ISNUMBER(FIND("decision",'Input| Setup'!$F$6)),'Input| Projects'!AH673,'Input| Projects'!R673)*J673*'Input| Escalations'!$I$17</f>
        <v>0</v>
      </c>
      <c r="AA673" s="172">
        <f>IF(ISNUMBER(FIND("decision",'Input| Setup'!$F$6)),'Input| Projects'!AI673,'Input| Projects'!S673)*K673*'Input| Escalations'!$I$17</f>
        <v>0</v>
      </c>
      <c r="AB673" s="172">
        <f>IF(ISNUMBER(FIND("decision",'Input| Setup'!$F$6)),'Input| Projects'!AJ673,'Input| Projects'!T673)*L673*'Input| Escalations'!$I$17</f>
        <v>0</v>
      </c>
      <c r="AC673" s="172">
        <f>IF(ISNUMBER(FIND("decision",'Input| Setup'!$F$6)),'Input| Projects'!AK673,'Input| Projects'!U673)*M673*'Input| Escalations'!$I$17</f>
        <v>0</v>
      </c>
      <c r="AD673" s="172">
        <f>IF(ISNUMBER(FIND("decision",'Input| Setup'!$F$6)),'Input| Projects'!AL673,'Input| Projects'!V673)*N673*'Input| Escalations'!$I$17</f>
        <v>0</v>
      </c>
      <c r="AE673" s="172">
        <f>IF(ISNUMBER(FIND("decision",'Input| Setup'!$F$6)),'Input| Projects'!AM673,'Input| Projects'!W673)*O673*'Input| Escalations'!$I$17</f>
        <v>0</v>
      </c>
      <c r="AF673" s="175"/>
      <c r="AG673" s="172" cm="1">
        <f t="array" ref="AG673">IFERROR(--('Input| Projects'!$AS673="Yes")*_xlfn.SWITCH('Input| Overheads'!$C$50,"Direct costs",'Calc| Overheads Allocation'!C$8*Q673,"Internal labour",'Calc| Overheads Allocation'!C$8*Q673*'Input| Projects'!$AO673,"DNSP defined",'Calc| Overheads Allocation'!C$78*'Input| Projects'!$AV673,0),0)</f>
        <v>0</v>
      </c>
      <c r="AH673" s="172" cm="1">
        <f t="array" ref="AH673">IFERROR(--('Input| Projects'!$AS673="Yes")*_xlfn.SWITCH('Input| Overheads'!$C$50,"Direct costs",'Calc| Overheads Allocation'!D$8*R673,"Internal labour",'Calc| Overheads Allocation'!D$8*R673*'Input| Projects'!$AO673,"DNSP defined",'Calc| Overheads Allocation'!D$78*'Input| Projects'!$AV673,0),0)</f>
        <v>0</v>
      </c>
      <c r="AI673" s="172" cm="1">
        <f t="array" ref="AI673">IFERROR(--('Input| Projects'!$AS673="Yes")*_xlfn.SWITCH('Input| Overheads'!$C$50,"Direct costs",'Calc| Overheads Allocation'!E$8*S673,"Internal labour",'Calc| Overheads Allocation'!E$8*S673*'Input| Projects'!$AO673,"DNSP defined",'Calc| Overheads Allocation'!E$78*'Input| Projects'!$AV673,0),0)</f>
        <v>0</v>
      </c>
      <c r="AJ673" s="172" cm="1">
        <f t="array" ref="AJ673">IFERROR(--('Input| Projects'!$AS673="Yes")*_xlfn.SWITCH('Input| Overheads'!$C$50,"Direct costs",'Calc| Overheads Allocation'!F$8*T673,"Internal labour",'Calc| Overheads Allocation'!F$8*T673*'Input| Projects'!$AO673,"DNSP defined",'Calc| Overheads Allocation'!F$78*'Input| Projects'!$AV673,0),0)</f>
        <v>0</v>
      </c>
      <c r="AK673" s="172" cm="1">
        <f t="array" ref="AK673">IFERROR(--('Input| Projects'!$AS673="Yes")*_xlfn.SWITCH('Input| Overheads'!$C$50,"Direct costs",'Calc| Overheads Allocation'!G$8*U673,"Internal labour",'Calc| Overheads Allocation'!G$8*U673*'Input| Projects'!$AO673,"DNSP defined",'Calc| Overheads Allocation'!G$78*'Input| Projects'!$AV673,0),0)</f>
        <v>0</v>
      </c>
      <c r="AL673" s="172" cm="1">
        <f t="array" ref="AL673">IFERROR(--('Input| Projects'!$AS673="Yes")*_xlfn.SWITCH('Input| Overheads'!$C$50,"Direct costs",'Calc| Overheads Allocation'!H$8*V673,"Internal labour",'Calc| Overheads Allocation'!H$8*V673*'Input| Projects'!$AO673,"DNSP defined",'Calc| Overheads Allocation'!H$78*'Input| Projects'!$AV673,0),0)</f>
        <v>0</v>
      </c>
      <c r="AM673" s="172" cm="1">
        <f t="array" ref="AM673">IFERROR(--('Input| Projects'!$AS673="Yes")*_xlfn.SWITCH('Input| Overheads'!$C$50,"Direct costs",'Calc| Overheads Allocation'!I$8*W673,"Internal labour",'Calc| Overheads Allocation'!I$8*W673*'Input| Projects'!$AO673,"DNSP defined",'Calc| Overheads Allocation'!I$78*'Input| Projects'!$AV673,0),0)</f>
        <v>0</v>
      </c>
      <c r="AN673" s="175"/>
      <c r="AO673" s="172" cm="1">
        <f t="array" ref="AO673">IFERROR(--('Input| Projects'!$AT673="Yes")*_xlfn.SWITCH('Input| Overheads'!$C$50,"Direct costs",'Calc| Overheads Allocation'!C$9*Q673,"Internal labour",'Calc| Overheads Allocation'!C$9*Q673*'Input| Projects'!$AO673,"DNSP defined",'Calc| Overheads Allocation'!C$79*'Input| Projects'!$AW673,0),0)</f>
        <v>0</v>
      </c>
      <c r="AP673" s="172" cm="1">
        <f t="array" ref="AP673">IFERROR(--('Input| Projects'!$AT673="Yes")*_xlfn.SWITCH('Input| Overheads'!$C$50,"Direct costs",'Calc| Overheads Allocation'!D$9*R673,"Internal labour",'Calc| Overheads Allocation'!D$9*R673*'Input| Projects'!$AO673,"DNSP defined",'Calc| Overheads Allocation'!D$79*'Input| Projects'!$AW673,0),0)</f>
        <v>0</v>
      </c>
      <c r="AQ673" s="172" cm="1">
        <f t="array" ref="AQ673">IFERROR(--('Input| Projects'!$AT673="Yes")*_xlfn.SWITCH('Input| Overheads'!$C$50,"Direct costs",'Calc| Overheads Allocation'!E$9*S673,"Internal labour",'Calc| Overheads Allocation'!E$9*S673*'Input| Projects'!$AO673,"DNSP defined",'Calc| Overheads Allocation'!E$79*'Input| Projects'!$AW673,0),0)</f>
        <v>0</v>
      </c>
      <c r="AR673" s="172" cm="1">
        <f t="array" ref="AR673">IFERROR(--('Input| Projects'!$AT673="Yes")*_xlfn.SWITCH('Input| Overheads'!$C$50,"Direct costs",'Calc| Overheads Allocation'!F$9*T673,"Internal labour",'Calc| Overheads Allocation'!F$9*T673*'Input| Projects'!$AO673,"DNSP defined",'Calc| Overheads Allocation'!F$79*'Input| Projects'!$AW673,0),0)</f>
        <v>0</v>
      </c>
      <c r="AS673" s="172" cm="1">
        <f t="array" ref="AS673">IFERROR(--('Input| Projects'!$AT673="Yes")*_xlfn.SWITCH('Input| Overheads'!$C$50,"Direct costs",'Calc| Overheads Allocation'!G$9*U673,"Internal labour",'Calc| Overheads Allocation'!G$9*U673*'Input| Projects'!$AO673,"DNSP defined",'Calc| Overheads Allocation'!G$79*'Input| Projects'!$AW673,0),0)</f>
        <v>0</v>
      </c>
      <c r="AT673" s="172" cm="1">
        <f t="array" ref="AT673">IFERROR(--('Input| Projects'!$AT673="Yes")*_xlfn.SWITCH('Input| Overheads'!$C$50,"Direct costs",'Calc| Overheads Allocation'!H$9*V673,"Internal labour",'Calc| Overheads Allocation'!H$9*V673*'Input| Projects'!$AO673,"DNSP defined",'Calc| Overheads Allocation'!H$79*'Input| Projects'!$AW673,0),0)</f>
        <v>0</v>
      </c>
      <c r="AU673" s="172" cm="1">
        <f t="array" ref="AU673">IFERROR(--('Input| Projects'!$AT673="Yes")*_xlfn.SWITCH('Input| Overheads'!$C$50,"Direct costs",'Calc| Overheads Allocation'!I$9*W673,"Internal labour",'Calc| Overheads Allocation'!I$9*W673*'Input| Projects'!$AO673,"DNSP defined",'Calc| Overheads Allocation'!I$79*'Input| Projects'!$AW673,0),0)</f>
        <v>0</v>
      </c>
      <c r="AV673" s="175"/>
      <c r="AW673" s="172">
        <f t="shared" si="244"/>
        <v>0</v>
      </c>
      <c r="AX673" s="172">
        <f t="shared" si="245"/>
        <v>0</v>
      </c>
      <c r="AY673" s="172">
        <f t="shared" si="246"/>
        <v>0</v>
      </c>
      <c r="AZ673" s="172">
        <f t="shared" si="247"/>
        <v>0</v>
      </c>
      <c r="BA673" s="172">
        <f t="shared" si="248"/>
        <v>0</v>
      </c>
      <c r="BB673" s="172">
        <f t="shared" si="249"/>
        <v>0</v>
      </c>
      <c r="BC673" s="172">
        <f t="shared" si="250"/>
        <v>0</v>
      </c>
      <c r="BD673" s="176"/>
      <c r="BE673" s="172">
        <f t="shared" si="251"/>
        <v>0</v>
      </c>
      <c r="BF673" s="172">
        <f t="shared" si="252"/>
        <v>0</v>
      </c>
      <c r="BG673" s="172">
        <f t="shared" si="253"/>
        <v>0</v>
      </c>
      <c r="BH673" s="172">
        <f t="shared" si="254"/>
        <v>0</v>
      </c>
      <c r="BI673" s="172">
        <f t="shared" si="255"/>
        <v>0</v>
      </c>
      <c r="BJ673" s="172">
        <f t="shared" si="256"/>
        <v>0</v>
      </c>
      <c r="BK673" s="172">
        <f t="shared" si="257"/>
        <v>0</v>
      </c>
      <c r="BL673" s="176"/>
      <c r="BM673" s="172">
        <f t="shared" si="236"/>
        <v>0</v>
      </c>
      <c r="BN673" s="172">
        <f t="shared" si="237"/>
        <v>0</v>
      </c>
      <c r="BO673" s="172">
        <f t="shared" si="238"/>
        <v>0</v>
      </c>
      <c r="BP673" s="172">
        <f t="shared" si="239"/>
        <v>0</v>
      </c>
      <c r="BQ673" s="172">
        <f t="shared" si="240"/>
        <v>0</v>
      </c>
      <c r="BR673" s="172">
        <f t="shared" si="241"/>
        <v>0</v>
      </c>
      <c r="BS673" s="172">
        <f t="shared" si="242"/>
        <v>0</v>
      </c>
      <c r="BT673" s="55"/>
      <c r="BU673" s="158">
        <f>SUMIF('Input| Projects'!$BA$8:$CX$8,RIGHT(BU$9,3),'Input| Projects'!$BA673:$CX673)</f>
        <v>0</v>
      </c>
      <c r="BV673" s="158">
        <f>SUMIF('Input| Projects'!$BA$8:$CX$8,RIGHT(BV$9,3),'Input| Projects'!$BA673:$CX673)</f>
        <v>0</v>
      </c>
      <c r="BW673" s="79" t="str">
        <f t="shared" si="243"/>
        <v/>
      </c>
    </row>
    <row r="674" spans="2:75" x14ac:dyDescent="0.2">
      <c r="B674" s="123">
        <f>IFERROR('Input| Projects'!B674,"")</f>
        <v>665</v>
      </c>
      <c r="C674" s="160" t="str">
        <f>IFERROR(IF('Input| Projects'!C674="","",'Input| Projects'!C674),"")</f>
        <v/>
      </c>
      <c r="D674" s="160" t="str">
        <f>IFERROR(IF('Input| Projects'!D674="","",'Input| Projects'!D674),"")</f>
        <v/>
      </c>
      <c r="E674" s="53"/>
      <c r="F674" s="160" t="str">
        <f>IF(LEN('Input| Projects'!F674)&gt;0,'Input| Projects'!F674,"")</f>
        <v/>
      </c>
      <c r="G674" s="160" t="str">
        <f>IF(LEN('Input| Projects'!G674)&gt;0,'Input| Projects'!G674,"")</f>
        <v/>
      </c>
      <c r="H674" s="10"/>
      <c r="I674" s="194" cm="1">
        <f t="array" ref="I674">IF(LEN($F674)&gt;0,1+IFERROR(SUMPRODUCT(TRANSPOSE('Input| Projects'!$AO674:$AQ674),INDEX('Input| Escalations'!$F$27:$L$29,,MATCH(Q$9,'Input| Escalations'!$F$21:$L$21,0))),0),0)</f>
        <v>0</v>
      </c>
      <c r="J674" s="194" cm="1">
        <f t="array" ref="J674">IF(LEN($F674)&gt;0,1+IFERROR(SUMPRODUCT(TRANSPOSE('Input| Projects'!$AO674:$AQ674),INDEX('Input| Escalations'!$F$27:$L$29,,MATCH(R$9,'Input| Escalations'!$F$21:$L$21,0))),0),0)</f>
        <v>0</v>
      </c>
      <c r="K674" s="194" cm="1">
        <f t="array" ref="K674">IF(LEN($F674)&gt;0,1+IFERROR(SUMPRODUCT(TRANSPOSE('Input| Projects'!$AO674:$AQ674),INDEX('Input| Escalations'!$F$27:$L$29,,MATCH(S$9,'Input| Escalations'!$F$21:$L$21,0))),0),0)</f>
        <v>0</v>
      </c>
      <c r="L674" s="194" cm="1">
        <f t="array" ref="L674">IF(LEN($F674)&gt;0,1+IFERROR(SUMPRODUCT(TRANSPOSE('Input| Projects'!$AO674:$AQ674),INDEX('Input| Escalations'!$F$27:$L$29,,MATCH(T$9,'Input| Escalations'!$F$21:$L$21,0))),0),0)</f>
        <v>0</v>
      </c>
      <c r="M674" s="194" cm="1">
        <f t="array" ref="M674">IF(LEN($F674)&gt;0,1+IFERROR(SUMPRODUCT(TRANSPOSE('Input| Projects'!$AO674:$AQ674),INDEX('Input| Escalations'!$F$27:$L$29,,MATCH(U$9,'Input| Escalations'!$F$21:$L$21,0))),0),0)</f>
        <v>0</v>
      </c>
      <c r="N674" s="194" cm="1">
        <f t="array" ref="N674">IF(LEN($F674)&gt;0,1+IFERROR(SUMPRODUCT(TRANSPOSE('Input| Projects'!$AO674:$AQ674),INDEX('Input| Escalations'!$F$27:$L$29,,MATCH(V$9,'Input| Escalations'!$F$21:$L$21,0))),0),0)</f>
        <v>0</v>
      </c>
      <c r="O674" s="194" cm="1">
        <f t="array" ref="O674">IF(LEN($F674)&gt;0,1+IFERROR(SUMPRODUCT(TRANSPOSE('Input| Projects'!$AO674:$AQ674),INDEX('Input| Escalations'!$F$27:$L$29,,MATCH(W$9,'Input| Escalations'!$F$21:$L$21,0))),0),0)</f>
        <v>0</v>
      </c>
      <c r="P674" s="10"/>
      <c r="Q674" s="172">
        <f>IFERROR(IF(ISNUMBER(FIND("decision",'Input| Setup'!$F$6)),'Input| Projects'!Y674,'Input| Projects'!I674)*'Input| Escalations'!$I$17*I674,0)</f>
        <v>0</v>
      </c>
      <c r="R674" s="172">
        <f>IFERROR(IF(ISNUMBER(FIND("decision",'Input| Setup'!$F$6)),'Input| Projects'!Z674,'Input| Projects'!J674)*'Input| Escalations'!$I$17*J674,0)</f>
        <v>0</v>
      </c>
      <c r="S674" s="172">
        <f>IFERROR(IF(ISNUMBER(FIND("decision",'Input| Setup'!$F$6)),'Input| Projects'!AA674,'Input| Projects'!K674)*'Input| Escalations'!$I$17*K674,0)</f>
        <v>0</v>
      </c>
      <c r="T674" s="172">
        <f>IFERROR(IF(ISNUMBER(FIND("decision",'Input| Setup'!$F$6)),'Input| Projects'!AB674,'Input| Projects'!L674)*'Input| Escalations'!$I$17*L674,0)</f>
        <v>0</v>
      </c>
      <c r="U674" s="172">
        <f>IFERROR(IF(ISNUMBER(FIND("decision",'Input| Setup'!$F$6)),'Input| Projects'!AC674,'Input| Projects'!M674)*'Input| Escalations'!$I$17*M674,0)</f>
        <v>0</v>
      </c>
      <c r="V674" s="172">
        <f>IFERROR(IF(ISNUMBER(FIND("decision",'Input| Setup'!$F$6)),'Input| Projects'!AD674,'Input| Projects'!N674)*'Input| Escalations'!$I$17*N674,0)</f>
        <v>0</v>
      </c>
      <c r="W674" s="172">
        <f>IFERROR(IF(ISNUMBER(FIND("decision",'Input| Setup'!$F$6)),'Input| Projects'!AE674,'Input| Projects'!O674)*'Input| Escalations'!$I$17*O674,0)</f>
        <v>0</v>
      </c>
      <c r="X674" s="175"/>
      <c r="Y674" s="172">
        <f>IF(ISNUMBER(FIND("decision",'Input| Setup'!$F$6)),'Input| Projects'!AG674,'Input| Projects'!Q674)*I674*'Input| Escalations'!$I$17</f>
        <v>0</v>
      </c>
      <c r="Z674" s="172">
        <f>IF(ISNUMBER(FIND("decision",'Input| Setup'!$F$6)),'Input| Projects'!AH674,'Input| Projects'!R674)*J674*'Input| Escalations'!$I$17</f>
        <v>0</v>
      </c>
      <c r="AA674" s="172">
        <f>IF(ISNUMBER(FIND("decision",'Input| Setup'!$F$6)),'Input| Projects'!AI674,'Input| Projects'!S674)*K674*'Input| Escalations'!$I$17</f>
        <v>0</v>
      </c>
      <c r="AB674" s="172">
        <f>IF(ISNUMBER(FIND("decision",'Input| Setup'!$F$6)),'Input| Projects'!AJ674,'Input| Projects'!T674)*L674*'Input| Escalations'!$I$17</f>
        <v>0</v>
      </c>
      <c r="AC674" s="172">
        <f>IF(ISNUMBER(FIND("decision",'Input| Setup'!$F$6)),'Input| Projects'!AK674,'Input| Projects'!U674)*M674*'Input| Escalations'!$I$17</f>
        <v>0</v>
      </c>
      <c r="AD674" s="172">
        <f>IF(ISNUMBER(FIND("decision",'Input| Setup'!$F$6)),'Input| Projects'!AL674,'Input| Projects'!V674)*N674*'Input| Escalations'!$I$17</f>
        <v>0</v>
      </c>
      <c r="AE674" s="172">
        <f>IF(ISNUMBER(FIND("decision",'Input| Setup'!$F$6)),'Input| Projects'!AM674,'Input| Projects'!W674)*O674*'Input| Escalations'!$I$17</f>
        <v>0</v>
      </c>
      <c r="AF674" s="175"/>
      <c r="AG674" s="172" cm="1">
        <f t="array" ref="AG674">IFERROR(--('Input| Projects'!$AS674="Yes")*_xlfn.SWITCH('Input| Overheads'!$C$50,"Direct costs",'Calc| Overheads Allocation'!C$8*Q674,"Internal labour",'Calc| Overheads Allocation'!C$8*Q674*'Input| Projects'!$AO674,"DNSP defined",'Calc| Overheads Allocation'!C$78*'Input| Projects'!$AV674,0),0)</f>
        <v>0</v>
      </c>
      <c r="AH674" s="172" cm="1">
        <f t="array" ref="AH674">IFERROR(--('Input| Projects'!$AS674="Yes")*_xlfn.SWITCH('Input| Overheads'!$C$50,"Direct costs",'Calc| Overheads Allocation'!D$8*R674,"Internal labour",'Calc| Overheads Allocation'!D$8*R674*'Input| Projects'!$AO674,"DNSP defined",'Calc| Overheads Allocation'!D$78*'Input| Projects'!$AV674,0),0)</f>
        <v>0</v>
      </c>
      <c r="AI674" s="172" cm="1">
        <f t="array" ref="AI674">IFERROR(--('Input| Projects'!$AS674="Yes")*_xlfn.SWITCH('Input| Overheads'!$C$50,"Direct costs",'Calc| Overheads Allocation'!E$8*S674,"Internal labour",'Calc| Overheads Allocation'!E$8*S674*'Input| Projects'!$AO674,"DNSP defined",'Calc| Overheads Allocation'!E$78*'Input| Projects'!$AV674,0),0)</f>
        <v>0</v>
      </c>
      <c r="AJ674" s="172" cm="1">
        <f t="array" ref="AJ674">IFERROR(--('Input| Projects'!$AS674="Yes")*_xlfn.SWITCH('Input| Overheads'!$C$50,"Direct costs",'Calc| Overheads Allocation'!F$8*T674,"Internal labour",'Calc| Overheads Allocation'!F$8*T674*'Input| Projects'!$AO674,"DNSP defined",'Calc| Overheads Allocation'!F$78*'Input| Projects'!$AV674,0),0)</f>
        <v>0</v>
      </c>
      <c r="AK674" s="172" cm="1">
        <f t="array" ref="AK674">IFERROR(--('Input| Projects'!$AS674="Yes")*_xlfn.SWITCH('Input| Overheads'!$C$50,"Direct costs",'Calc| Overheads Allocation'!G$8*U674,"Internal labour",'Calc| Overheads Allocation'!G$8*U674*'Input| Projects'!$AO674,"DNSP defined",'Calc| Overheads Allocation'!G$78*'Input| Projects'!$AV674,0),0)</f>
        <v>0</v>
      </c>
      <c r="AL674" s="172" cm="1">
        <f t="array" ref="AL674">IFERROR(--('Input| Projects'!$AS674="Yes")*_xlfn.SWITCH('Input| Overheads'!$C$50,"Direct costs",'Calc| Overheads Allocation'!H$8*V674,"Internal labour",'Calc| Overheads Allocation'!H$8*V674*'Input| Projects'!$AO674,"DNSP defined",'Calc| Overheads Allocation'!H$78*'Input| Projects'!$AV674,0),0)</f>
        <v>0</v>
      </c>
      <c r="AM674" s="172" cm="1">
        <f t="array" ref="AM674">IFERROR(--('Input| Projects'!$AS674="Yes")*_xlfn.SWITCH('Input| Overheads'!$C$50,"Direct costs",'Calc| Overheads Allocation'!I$8*W674,"Internal labour",'Calc| Overheads Allocation'!I$8*W674*'Input| Projects'!$AO674,"DNSP defined",'Calc| Overheads Allocation'!I$78*'Input| Projects'!$AV674,0),0)</f>
        <v>0</v>
      </c>
      <c r="AN674" s="175"/>
      <c r="AO674" s="172" cm="1">
        <f t="array" ref="AO674">IFERROR(--('Input| Projects'!$AT674="Yes")*_xlfn.SWITCH('Input| Overheads'!$C$50,"Direct costs",'Calc| Overheads Allocation'!C$9*Q674,"Internal labour",'Calc| Overheads Allocation'!C$9*Q674*'Input| Projects'!$AO674,"DNSP defined",'Calc| Overheads Allocation'!C$79*'Input| Projects'!$AW674,0),0)</f>
        <v>0</v>
      </c>
      <c r="AP674" s="172" cm="1">
        <f t="array" ref="AP674">IFERROR(--('Input| Projects'!$AT674="Yes")*_xlfn.SWITCH('Input| Overheads'!$C$50,"Direct costs",'Calc| Overheads Allocation'!D$9*R674,"Internal labour",'Calc| Overheads Allocation'!D$9*R674*'Input| Projects'!$AO674,"DNSP defined",'Calc| Overheads Allocation'!D$79*'Input| Projects'!$AW674,0),0)</f>
        <v>0</v>
      </c>
      <c r="AQ674" s="172" cm="1">
        <f t="array" ref="AQ674">IFERROR(--('Input| Projects'!$AT674="Yes")*_xlfn.SWITCH('Input| Overheads'!$C$50,"Direct costs",'Calc| Overheads Allocation'!E$9*S674,"Internal labour",'Calc| Overheads Allocation'!E$9*S674*'Input| Projects'!$AO674,"DNSP defined",'Calc| Overheads Allocation'!E$79*'Input| Projects'!$AW674,0),0)</f>
        <v>0</v>
      </c>
      <c r="AR674" s="172" cm="1">
        <f t="array" ref="AR674">IFERROR(--('Input| Projects'!$AT674="Yes")*_xlfn.SWITCH('Input| Overheads'!$C$50,"Direct costs",'Calc| Overheads Allocation'!F$9*T674,"Internal labour",'Calc| Overheads Allocation'!F$9*T674*'Input| Projects'!$AO674,"DNSP defined",'Calc| Overheads Allocation'!F$79*'Input| Projects'!$AW674,0),0)</f>
        <v>0</v>
      </c>
      <c r="AS674" s="172" cm="1">
        <f t="array" ref="AS674">IFERROR(--('Input| Projects'!$AT674="Yes")*_xlfn.SWITCH('Input| Overheads'!$C$50,"Direct costs",'Calc| Overheads Allocation'!G$9*U674,"Internal labour",'Calc| Overheads Allocation'!G$9*U674*'Input| Projects'!$AO674,"DNSP defined",'Calc| Overheads Allocation'!G$79*'Input| Projects'!$AW674,0),0)</f>
        <v>0</v>
      </c>
      <c r="AT674" s="172" cm="1">
        <f t="array" ref="AT674">IFERROR(--('Input| Projects'!$AT674="Yes")*_xlfn.SWITCH('Input| Overheads'!$C$50,"Direct costs",'Calc| Overheads Allocation'!H$9*V674,"Internal labour",'Calc| Overheads Allocation'!H$9*V674*'Input| Projects'!$AO674,"DNSP defined",'Calc| Overheads Allocation'!H$79*'Input| Projects'!$AW674,0),0)</f>
        <v>0</v>
      </c>
      <c r="AU674" s="172" cm="1">
        <f t="array" ref="AU674">IFERROR(--('Input| Projects'!$AT674="Yes")*_xlfn.SWITCH('Input| Overheads'!$C$50,"Direct costs",'Calc| Overheads Allocation'!I$9*W674,"Internal labour",'Calc| Overheads Allocation'!I$9*W674*'Input| Projects'!$AO674,"DNSP defined",'Calc| Overheads Allocation'!I$79*'Input| Projects'!$AW674,0),0)</f>
        <v>0</v>
      </c>
      <c r="AV674" s="175"/>
      <c r="AW674" s="172">
        <f t="shared" si="244"/>
        <v>0</v>
      </c>
      <c r="AX674" s="172">
        <f t="shared" si="245"/>
        <v>0</v>
      </c>
      <c r="AY674" s="172">
        <f t="shared" si="246"/>
        <v>0</v>
      </c>
      <c r="AZ674" s="172">
        <f t="shared" si="247"/>
        <v>0</v>
      </c>
      <c r="BA674" s="172">
        <f t="shared" si="248"/>
        <v>0</v>
      </c>
      <c r="BB674" s="172">
        <f t="shared" si="249"/>
        <v>0</v>
      </c>
      <c r="BC674" s="172">
        <f t="shared" si="250"/>
        <v>0</v>
      </c>
      <c r="BD674" s="176"/>
      <c r="BE674" s="172">
        <f t="shared" si="251"/>
        <v>0</v>
      </c>
      <c r="BF674" s="172">
        <f t="shared" si="252"/>
        <v>0</v>
      </c>
      <c r="BG674" s="172">
        <f t="shared" si="253"/>
        <v>0</v>
      </c>
      <c r="BH674" s="172">
        <f t="shared" si="254"/>
        <v>0</v>
      </c>
      <c r="BI674" s="172">
        <f t="shared" si="255"/>
        <v>0</v>
      </c>
      <c r="BJ674" s="172">
        <f t="shared" si="256"/>
        <v>0</v>
      </c>
      <c r="BK674" s="172">
        <f t="shared" si="257"/>
        <v>0</v>
      </c>
      <c r="BL674" s="176"/>
      <c r="BM674" s="172">
        <f t="shared" si="236"/>
        <v>0</v>
      </c>
      <c r="BN674" s="172">
        <f t="shared" si="237"/>
        <v>0</v>
      </c>
      <c r="BO674" s="172">
        <f t="shared" si="238"/>
        <v>0</v>
      </c>
      <c r="BP674" s="172">
        <f t="shared" si="239"/>
        <v>0</v>
      </c>
      <c r="BQ674" s="172">
        <f t="shared" si="240"/>
        <v>0</v>
      </c>
      <c r="BR674" s="172">
        <f t="shared" si="241"/>
        <v>0</v>
      </c>
      <c r="BS674" s="172">
        <f t="shared" si="242"/>
        <v>0</v>
      </c>
      <c r="BT674" s="55"/>
      <c r="BU674" s="158">
        <f>SUMIF('Input| Projects'!$BA$8:$CX$8,RIGHT(BU$9,3),'Input| Projects'!$BA674:$CX674)</f>
        <v>0</v>
      </c>
      <c r="BV674" s="158">
        <f>SUMIF('Input| Projects'!$BA$8:$CX$8,RIGHT(BV$9,3),'Input| Projects'!$BA674:$CX674)</f>
        <v>0</v>
      </c>
      <c r="BW674" s="79" t="str">
        <f t="shared" si="243"/>
        <v/>
      </c>
    </row>
    <row r="675" spans="2:75" x14ac:dyDescent="0.2">
      <c r="B675" s="123">
        <f>IFERROR('Input| Projects'!B675,"")</f>
        <v>666</v>
      </c>
      <c r="C675" s="160" t="str">
        <f>IFERROR(IF('Input| Projects'!C675="","",'Input| Projects'!C675),"")</f>
        <v/>
      </c>
      <c r="D675" s="160" t="str">
        <f>IFERROR(IF('Input| Projects'!D675="","",'Input| Projects'!D675),"")</f>
        <v/>
      </c>
      <c r="E675" s="53"/>
      <c r="F675" s="160" t="str">
        <f>IF(LEN('Input| Projects'!F675)&gt;0,'Input| Projects'!F675,"")</f>
        <v/>
      </c>
      <c r="G675" s="160" t="str">
        <f>IF(LEN('Input| Projects'!G675)&gt;0,'Input| Projects'!G675,"")</f>
        <v/>
      </c>
      <c r="H675" s="10"/>
      <c r="I675" s="194" cm="1">
        <f t="array" ref="I675">IF(LEN($F675)&gt;0,1+IFERROR(SUMPRODUCT(TRANSPOSE('Input| Projects'!$AO675:$AQ675),INDEX('Input| Escalations'!$F$27:$L$29,,MATCH(Q$9,'Input| Escalations'!$F$21:$L$21,0))),0),0)</f>
        <v>0</v>
      </c>
      <c r="J675" s="194" cm="1">
        <f t="array" ref="J675">IF(LEN($F675)&gt;0,1+IFERROR(SUMPRODUCT(TRANSPOSE('Input| Projects'!$AO675:$AQ675),INDEX('Input| Escalations'!$F$27:$L$29,,MATCH(R$9,'Input| Escalations'!$F$21:$L$21,0))),0),0)</f>
        <v>0</v>
      </c>
      <c r="K675" s="194" cm="1">
        <f t="array" ref="K675">IF(LEN($F675)&gt;0,1+IFERROR(SUMPRODUCT(TRANSPOSE('Input| Projects'!$AO675:$AQ675),INDEX('Input| Escalations'!$F$27:$L$29,,MATCH(S$9,'Input| Escalations'!$F$21:$L$21,0))),0),0)</f>
        <v>0</v>
      </c>
      <c r="L675" s="194" cm="1">
        <f t="array" ref="L675">IF(LEN($F675)&gt;0,1+IFERROR(SUMPRODUCT(TRANSPOSE('Input| Projects'!$AO675:$AQ675),INDEX('Input| Escalations'!$F$27:$L$29,,MATCH(T$9,'Input| Escalations'!$F$21:$L$21,0))),0),0)</f>
        <v>0</v>
      </c>
      <c r="M675" s="194" cm="1">
        <f t="array" ref="M675">IF(LEN($F675)&gt;0,1+IFERROR(SUMPRODUCT(TRANSPOSE('Input| Projects'!$AO675:$AQ675),INDEX('Input| Escalations'!$F$27:$L$29,,MATCH(U$9,'Input| Escalations'!$F$21:$L$21,0))),0),0)</f>
        <v>0</v>
      </c>
      <c r="N675" s="194" cm="1">
        <f t="array" ref="N675">IF(LEN($F675)&gt;0,1+IFERROR(SUMPRODUCT(TRANSPOSE('Input| Projects'!$AO675:$AQ675),INDEX('Input| Escalations'!$F$27:$L$29,,MATCH(V$9,'Input| Escalations'!$F$21:$L$21,0))),0),0)</f>
        <v>0</v>
      </c>
      <c r="O675" s="194" cm="1">
        <f t="array" ref="O675">IF(LEN($F675)&gt;0,1+IFERROR(SUMPRODUCT(TRANSPOSE('Input| Projects'!$AO675:$AQ675),INDEX('Input| Escalations'!$F$27:$L$29,,MATCH(W$9,'Input| Escalations'!$F$21:$L$21,0))),0),0)</f>
        <v>0</v>
      </c>
      <c r="P675" s="10"/>
      <c r="Q675" s="172">
        <f>IFERROR(IF(ISNUMBER(FIND("decision",'Input| Setup'!$F$6)),'Input| Projects'!Y675,'Input| Projects'!I675)*'Input| Escalations'!$I$17*I675,0)</f>
        <v>0</v>
      </c>
      <c r="R675" s="172">
        <f>IFERROR(IF(ISNUMBER(FIND("decision",'Input| Setup'!$F$6)),'Input| Projects'!Z675,'Input| Projects'!J675)*'Input| Escalations'!$I$17*J675,0)</f>
        <v>0</v>
      </c>
      <c r="S675" s="172">
        <f>IFERROR(IF(ISNUMBER(FIND("decision",'Input| Setup'!$F$6)),'Input| Projects'!AA675,'Input| Projects'!K675)*'Input| Escalations'!$I$17*K675,0)</f>
        <v>0</v>
      </c>
      <c r="T675" s="172">
        <f>IFERROR(IF(ISNUMBER(FIND("decision",'Input| Setup'!$F$6)),'Input| Projects'!AB675,'Input| Projects'!L675)*'Input| Escalations'!$I$17*L675,0)</f>
        <v>0</v>
      </c>
      <c r="U675" s="172">
        <f>IFERROR(IF(ISNUMBER(FIND("decision",'Input| Setup'!$F$6)),'Input| Projects'!AC675,'Input| Projects'!M675)*'Input| Escalations'!$I$17*M675,0)</f>
        <v>0</v>
      </c>
      <c r="V675" s="172">
        <f>IFERROR(IF(ISNUMBER(FIND("decision",'Input| Setup'!$F$6)),'Input| Projects'!AD675,'Input| Projects'!N675)*'Input| Escalations'!$I$17*N675,0)</f>
        <v>0</v>
      </c>
      <c r="W675" s="172">
        <f>IFERROR(IF(ISNUMBER(FIND("decision",'Input| Setup'!$F$6)),'Input| Projects'!AE675,'Input| Projects'!O675)*'Input| Escalations'!$I$17*O675,0)</f>
        <v>0</v>
      </c>
      <c r="X675" s="175"/>
      <c r="Y675" s="172">
        <f>IF(ISNUMBER(FIND("decision",'Input| Setup'!$F$6)),'Input| Projects'!AG675,'Input| Projects'!Q675)*I675*'Input| Escalations'!$I$17</f>
        <v>0</v>
      </c>
      <c r="Z675" s="172">
        <f>IF(ISNUMBER(FIND("decision",'Input| Setup'!$F$6)),'Input| Projects'!AH675,'Input| Projects'!R675)*J675*'Input| Escalations'!$I$17</f>
        <v>0</v>
      </c>
      <c r="AA675" s="172">
        <f>IF(ISNUMBER(FIND("decision",'Input| Setup'!$F$6)),'Input| Projects'!AI675,'Input| Projects'!S675)*K675*'Input| Escalations'!$I$17</f>
        <v>0</v>
      </c>
      <c r="AB675" s="172">
        <f>IF(ISNUMBER(FIND("decision",'Input| Setup'!$F$6)),'Input| Projects'!AJ675,'Input| Projects'!T675)*L675*'Input| Escalations'!$I$17</f>
        <v>0</v>
      </c>
      <c r="AC675" s="172">
        <f>IF(ISNUMBER(FIND("decision",'Input| Setup'!$F$6)),'Input| Projects'!AK675,'Input| Projects'!U675)*M675*'Input| Escalations'!$I$17</f>
        <v>0</v>
      </c>
      <c r="AD675" s="172">
        <f>IF(ISNUMBER(FIND("decision",'Input| Setup'!$F$6)),'Input| Projects'!AL675,'Input| Projects'!V675)*N675*'Input| Escalations'!$I$17</f>
        <v>0</v>
      </c>
      <c r="AE675" s="172">
        <f>IF(ISNUMBER(FIND("decision",'Input| Setup'!$F$6)),'Input| Projects'!AM675,'Input| Projects'!W675)*O675*'Input| Escalations'!$I$17</f>
        <v>0</v>
      </c>
      <c r="AF675" s="175"/>
      <c r="AG675" s="172" cm="1">
        <f t="array" ref="AG675">IFERROR(--('Input| Projects'!$AS675="Yes")*_xlfn.SWITCH('Input| Overheads'!$C$50,"Direct costs",'Calc| Overheads Allocation'!C$8*Q675,"Internal labour",'Calc| Overheads Allocation'!C$8*Q675*'Input| Projects'!$AO675,"DNSP defined",'Calc| Overheads Allocation'!C$78*'Input| Projects'!$AV675,0),0)</f>
        <v>0</v>
      </c>
      <c r="AH675" s="172" cm="1">
        <f t="array" ref="AH675">IFERROR(--('Input| Projects'!$AS675="Yes")*_xlfn.SWITCH('Input| Overheads'!$C$50,"Direct costs",'Calc| Overheads Allocation'!D$8*R675,"Internal labour",'Calc| Overheads Allocation'!D$8*R675*'Input| Projects'!$AO675,"DNSP defined",'Calc| Overheads Allocation'!D$78*'Input| Projects'!$AV675,0),0)</f>
        <v>0</v>
      </c>
      <c r="AI675" s="172" cm="1">
        <f t="array" ref="AI675">IFERROR(--('Input| Projects'!$AS675="Yes")*_xlfn.SWITCH('Input| Overheads'!$C$50,"Direct costs",'Calc| Overheads Allocation'!E$8*S675,"Internal labour",'Calc| Overheads Allocation'!E$8*S675*'Input| Projects'!$AO675,"DNSP defined",'Calc| Overheads Allocation'!E$78*'Input| Projects'!$AV675,0),0)</f>
        <v>0</v>
      </c>
      <c r="AJ675" s="172" cm="1">
        <f t="array" ref="AJ675">IFERROR(--('Input| Projects'!$AS675="Yes")*_xlfn.SWITCH('Input| Overheads'!$C$50,"Direct costs",'Calc| Overheads Allocation'!F$8*T675,"Internal labour",'Calc| Overheads Allocation'!F$8*T675*'Input| Projects'!$AO675,"DNSP defined",'Calc| Overheads Allocation'!F$78*'Input| Projects'!$AV675,0),0)</f>
        <v>0</v>
      </c>
      <c r="AK675" s="172" cm="1">
        <f t="array" ref="AK675">IFERROR(--('Input| Projects'!$AS675="Yes")*_xlfn.SWITCH('Input| Overheads'!$C$50,"Direct costs",'Calc| Overheads Allocation'!G$8*U675,"Internal labour",'Calc| Overheads Allocation'!G$8*U675*'Input| Projects'!$AO675,"DNSP defined",'Calc| Overheads Allocation'!G$78*'Input| Projects'!$AV675,0),0)</f>
        <v>0</v>
      </c>
      <c r="AL675" s="172" cm="1">
        <f t="array" ref="AL675">IFERROR(--('Input| Projects'!$AS675="Yes")*_xlfn.SWITCH('Input| Overheads'!$C$50,"Direct costs",'Calc| Overheads Allocation'!H$8*V675,"Internal labour",'Calc| Overheads Allocation'!H$8*V675*'Input| Projects'!$AO675,"DNSP defined",'Calc| Overheads Allocation'!H$78*'Input| Projects'!$AV675,0),0)</f>
        <v>0</v>
      </c>
      <c r="AM675" s="172" cm="1">
        <f t="array" ref="AM675">IFERROR(--('Input| Projects'!$AS675="Yes")*_xlfn.SWITCH('Input| Overheads'!$C$50,"Direct costs",'Calc| Overheads Allocation'!I$8*W675,"Internal labour",'Calc| Overheads Allocation'!I$8*W675*'Input| Projects'!$AO675,"DNSP defined",'Calc| Overheads Allocation'!I$78*'Input| Projects'!$AV675,0),0)</f>
        <v>0</v>
      </c>
      <c r="AN675" s="175"/>
      <c r="AO675" s="172" cm="1">
        <f t="array" ref="AO675">IFERROR(--('Input| Projects'!$AT675="Yes")*_xlfn.SWITCH('Input| Overheads'!$C$50,"Direct costs",'Calc| Overheads Allocation'!C$9*Q675,"Internal labour",'Calc| Overheads Allocation'!C$9*Q675*'Input| Projects'!$AO675,"DNSP defined",'Calc| Overheads Allocation'!C$79*'Input| Projects'!$AW675,0),0)</f>
        <v>0</v>
      </c>
      <c r="AP675" s="172" cm="1">
        <f t="array" ref="AP675">IFERROR(--('Input| Projects'!$AT675="Yes")*_xlfn.SWITCH('Input| Overheads'!$C$50,"Direct costs",'Calc| Overheads Allocation'!D$9*R675,"Internal labour",'Calc| Overheads Allocation'!D$9*R675*'Input| Projects'!$AO675,"DNSP defined",'Calc| Overheads Allocation'!D$79*'Input| Projects'!$AW675,0),0)</f>
        <v>0</v>
      </c>
      <c r="AQ675" s="172" cm="1">
        <f t="array" ref="AQ675">IFERROR(--('Input| Projects'!$AT675="Yes")*_xlfn.SWITCH('Input| Overheads'!$C$50,"Direct costs",'Calc| Overheads Allocation'!E$9*S675,"Internal labour",'Calc| Overheads Allocation'!E$9*S675*'Input| Projects'!$AO675,"DNSP defined",'Calc| Overheads Allocation'!E$79*'Input| Projects'!$AW675,0),0)</f>
        <v>0</v>
      </c>
      <c r="AR675" s="172" cm="1">
        <f t="array" ref="AR675">IFERROR(--('Input| Projects'!$AT675="Yes")*_xlfn.SWITCH('Input| Overheads'!$C$50,"Direct costs",'Calc| Overheads Allocation'!F$9*T675,"Internal labour",'Calc| Overheads Allocation'!F$9*T675*'Input| Projects'!$AO675,"DNSP defined",'Calc| Overheads Allocation'!F$79*'Input| Projects'!$AW675,0),0)</f>
        <v>0</v>
      </c>
      <c r="AS675" s="172" cm="1">
        <f t="array" ref="AS675">IFERROR(--('Input| Projects'!$AT675="Yes")*_xlfn.SWITCH('Input| Overheads'!$C$50,"Direct costs",'Calc| Overheads Allocation'!G$9*U675,"Internal labour",'Calc| Overheads Allocation'!G$9*U675*'Input| Projects'!$AO675,"DNSP defined",'Calc| Overheads Allocation'!G$79*'Input| Projects'!$AW675,0),0)</f>
        <v>0</v>
      </c>
      <c r="AT675" s="172" cm="1">
        <f t="array" ref="AT675">IFERROR(--('Input| Projects'!$AT675="Yes")*_xlfn.SWITCH('Input| Overheads'!$C$50,"Direct costs",'Calc| Overheads Allocation'!H$9*V675,"Internal labour",'Calc| Overheads Allocation'!H$9*V675*'Input| Projects'!$AO675,"DNSP defined",'Calc| Overheads Allocation'!H$79*'Input| Projects'!$AW675,0),0)</f>
        <v>0</v>
      </c>
      <c r="AU675" s="172" cm="1">
        <f t="array" ref="AU675">IFERROR(--('Input| Projects'!$AT675="Yes")*_xlfn.SWITCH('Input| Overheads'!$C$50,"Direct costs",'Calc| Overheads Allocation'!I$9*W675,"Internal labour",'Calc| Overheads Allocation'!I$9*W675*'Input| Projects'!$AO675,"DNSP defined",'Calc| Overheads Allocation'!I$79*'Input| Projects'!$AW675,0),0)</f>
        <v>0</v>
      </c>
      <c r="AV675" s="175"/>
      <c r="AW675" s="172">
        <f t="shared" si="244"/>
        <v>0</v>
      </c>
      <c r="AX675" s="172">
        <f t="shared" si="245"/>
        <v>0</v>
      </c>
      <c r="AY675" s="172">
        <f t="shared" si="246"/>
        <v>0</v>
      </c>
      <c r="AZ675" s="172">
        <f t="shared" si="247"/>
        <v>0</v>
      </c>
      <c r="BA675" s="172">
        <f t="shared" si="248"/>
        <v>0</v>
      </c>
      <c r="BB675" s="172">
        <f t="shared" si="249"/>
        <v>0</v>
      </c>
      <c r="BC675" s="172">
        <f t="shared" si="250"/>
        <v>0</v>
      </c>
      <c r="BD675" s="176"/>
      <c r="BE675" s="172">
        <f t="shared" si="251"/>
        <v>0</v>
      </c>
      <c r="BF675" s="172">
        <f t="shared" si="252"/>
        <v>0</v>
      </c>
      <c r="BG675" s="172">
        <f t="shared" si="253"/>
        <v>0</v>
      </c>
      <c r="BH675" s="172">
        <f t="shared" si="254"/>
        <v>0</v>
      </c>
      <c r="BI675" s="172">
        <f t="shared" si="255"/>
        <v>0</v>
      </c>
      <c r="BJ675" s="172">
        <f t="shared" si="256"/>
        <v>0</v>
      </c>
      <c r="BK675" s="172">
        <f t="shared" si="257"/>
        <v>0</v>
      </c>
      <c r="BL675" s="176"/>
      <c r="BM675" s="172">
        <f t="shared" si="236"/>
        <v>0</v>
      </c>
      <c r="BN675" s="172">
        <f t="shared" si="237"/>
        <v>0</v>
      </c>
      <c r="BO675" s="172">
        <f t="shared" si="238"/>
        <v>0</v>
      </c>
      <c r="BP675" s="172">
        <f t="shared" si="239"/>
        <v>0</v>
      </c>
      <c r="BQ675" s="172">
        <f t="shared" si="240"/>
        <v>0</v>
      </c>
      <c r="BR675" s="172">
        <f t="shared" si="241"/>
        <v>0</v>
      </c>
      <c r="BS675" s="172">
        <f t="shared" si="242"/>
        <v>0</v>
      </c>
      <c r="BT675" s="55"/>
      <c r="BU675" s="158">
        <f>SUMIF('Input| Projects'!$BA$8:$CX$8,RIGHT(BU$9,3),'Input| Projects'!$BA675:$CX675)</f>
        <v>0</v>
      </c>
      <c r="BV675" s="158">
        <f>SUMIF('Input| Projects'!$BA$8:$CX$8,RIGHT(BV$9,3),'Input| Projects'!$BA675:$CX675)</f>
        <v>0</v>
      </c>
      <c r="BW675" s="79" t="str">
        <f t="shared" si="243"/>
        <v/>
      </c>
    </row>
    <row r="676" spans="2:75" x14ac:dyDescent="0.2">
      <c r="B676" s="123">
        <f>IFERROR('Input| Projects'!B676,"")</f>
        <v>667</v>
      </c>
      <c r="C676" s="160" t="str">
        <f>IFERROR(IF('Input| Projects'!C676="","",'Input| Projects'!C676),"")</f>
        <v/>
      </c>
      <c r="D676" s="160" t="str">
        <f>IFERROR(IF('Input| Projects'!D676="","",'Input| Projects'!D676),"")</f>
        <v/>
      </c>
      <c r="E676" s="53"/>
      <c r="F676" s="160" t="str">
        <f>IF(LEN('Input| Projects'!F676)&gt;0,'Input| Projects'!F676,"")</f>
        <v/>
      </c>
      <c r="G676" s="160" t="str">
        <f>IF(LEN('Input| Projects'!G676)&gt;0,'Input| Projects'!G676,"")</f>
        <v/>
      </c>
      <c r="H676" s="10"/>
      <c r="I676" s="194" cm="1">
        <f t="array" ref="I676">IF(LEN($F676)&gt;0,1+IFERROR(SUMPRODUCT(TRANSPOSE('Input| Projects'!$AO676:$AQ676),INDEX('Input| Escalations'!$F$27:$L$29,,MATCH(Q$9,'Input| Escalations'!$F$21:$L$21,0))),0),0)</f>
        <v>0</v>
      </c>
      <c r="J676" s="194" cm="1">
        <f t="array" ref="J676">IF(LEN($F676)&gt;0,1+IFERROR(SUMPRODUCT(TRANSPOSE('Input| Projects'!$AO676:$AQ676),INDEX('Input| Escalations'!$F$27:$L$29,,MATCH(R$9,'Input| Escalations'!$F$21:$L$21,0))),0),0)</f>
        <v>0</v>
      </c>
      <c r="K676" s="194" cm="1">
        <f t="array" ref="K676">IF(LEN($F676)&gt;0,1+IFERROR(SUMPRODUCT(TRANSPOSE('Input| Projects'!$AO676:$AQ676),INDEX('Input| Escalations'!$F$27:$L$29,,MATCH(S$9,'Input| Escalations'!$F$21:$L$21,0))),0),0)</f>
        <v>0</v>
      </c>
      <c r="L676" s="194" cm="1">
        <f t="array" ref="L676">IF(LEN($F676)&gt;0,1+IFERROR(SUMPRODUCT(TRANSPOSE('Input| Projects'!$AO676:$AQ676),INDEX('Input| Escalations'!$F$27:$L$29,,MATCH(T$9,'Input| Escalations'!$F$21:$L$21,0))),0),0)</f>
        <v>0</v>
      </c>
      <c r="M676" s="194" cm="1">
        <f t="array" ref="M676">IF(LEN($F676)&gt;0,1+IFERROR(SUMPRODUCT(TRANSPOSE('Input| Projects'!$AO676:$AQ676),INDEX('Input| Escalations'!$F$27:$L$29,,MATCH(U$9,'Input| Escalations'!$F$21:$L$21,0))),0),0)</f>
        <v>0</v>
      </c>
      <c r="N676" s="194" cm="1">
        <f t="array" ref="N676">IF(LEN($F676)&gt;0,1+IFERROR(SUMPRODUCT(TRANSPOSE('Input| Projects'!$AO676:$AQ676),INDEX('Input| Escalations'!$F$27:$L$29,,MATCH(V$9,'Input| Escalations'!$F$21:$L$21,0))),0),0)</f>
        <v>0</v>
      </c>
      <c r="O676" s="194" cm="1">
        <f t="array" ref="O676">IF(LEN($F676)&gt;0,1+IFERROR(SUMPRODUCT(TRANSPOSE('Input| Projects'!$AO676:$AQ676),INDEX('Input| Escalations'!$F$27:$L$29,,MATCH(W$9,'Input| Escalations'!$F$21:$L$21,0))),0),0)</f>
        <v>0</v>
      </c>
      <c r="P676" s="10"/>
      <c r="Q676" s="172">
        <f>IFERROR(IF(ISNUMBER(FIND("decision",'Input| Setup'!$F$6)),'Input| Projects'!Y676,'Input| Projects'!I676)*'Input| Escalations'!$I$17*I676,0)</f>
        <v>0</v>
      </c>
      <c r="R676" s="172">
        <f>IFERROR(IF(ISNUMBER(FIND("decision",'Input| Setup'!$F$6)),'Input| Projects'!Z676,'Input| Projects'!J676)*'Input| Escalations'!$I$17*J676,0)</f>
        <v>0</v>
      </c>
      <c r="S676" s="172">
        <f>IFERROR(IF(ISNUMBER(FIND("decision",'Input| Setup'!$F$6)),'Input| Projects'!AA676,'Input| Projects'!K676)*'Input| Escalations'!$I$17*K676,0)</f>
        <v>0</v>
      </c>
      <c r="T676" s="172">
        <f>IFERROR(IF(ISNUMBER(FIND("decision",'Input| Setup'!$F$6)),'Input| Projects'!AB676,'Input| Projects'!L676)*'Input| Escalations'!$I$17*L676,0)</f>
        <v>0</v>
      </c>
      <c r="U676" s="172">
        <f>IFERROR(IF(ISNUMBER(FIND("decision",'Input| Setup'!$F$6)),'Input| Projects'!AC676,'Input| Projects'!M676)*'Input| Escalations'!$I$17*M676,0)</f>
        <v>0</v>
      </c>
      <c r="V676" s="172">
        <f>IFERROR(IF(ISNUMBER(FIND("decision",'Input| Setup'!$F$6)),'Input| Projects'!AD676,'Input| Projects'!N676)*'Input| Escalations'!$I$17*N676,0)</f>
        <v>0</v>
      </c>
      <c r="W676" s="172">
        <f>IFERROR(IF(ISNUMBER(FIND("decision",'Input| Setup'!$F$6)),'Input| Projects'!AE676,'Input| Projects'!O676)*'Input| Escalations'!$I$17*O676,0)</f>
        <v>0</v>
      </c>
      <c r="X676" s="175"/>
      <c r="Y676" s="172">
        <f>IF(ISNUMBER(FIND("decision",'Input| Setup'!$F$6)),'Input| Projects'!AG676,'Input| Projects'!Q676)*I676*'Input| Escalations'!$I$17</f>
        <v>0</v>
      </c>
      <c r="Z676" s="172">
        <f>IF(ISNUMBER(FIND("decision",'Input| Setup'!$F$6)),'Input| Projects'!AH676,'Input| Projects'!R676)*J676*'Input| Escalations'!$I$17</f>
        <v>0</v>
      </c>
      <c r="AA676" s="172">
        <f>IF(ISNUMBER(FIND("decision",'Input| Setup'!$F$6)),'Input| Projects'!AI676,'Input| Projects'!S676)*K676*'Input| Escalations'!$I$17</f>
        <v>0</v>
      </c>
      <c r="AB676" s="172">
        <f>IF(ISNUMBER(FIND("decision",'Input| Setup'!$F$6)),'Input| Projects'!AJ676,'Input| Projects'!T676)*L676*'Input| Escalations'!$I$17</f>
        <v>0</v>
      </c>
      <c r="AC676" s="172">
        <f>IF(ISNUMBER(FIND("decision",'Input| Setup'!$F$6)),'Input| Projects'!AK676,'Input| Projects'!U676)*M676*'Input| Escalations'!$I$17</f>
        <v>0</v>
      </c>
      <c r="AD676" s="172">
        <f>IF(ISNUMBER(FIND("decision",'Input| Setup'!$F$6)),'Input| Projects'!AL676,'Input| Projects'!V676)*N676*'Input| Escalations'!$I$17</f>
        <v>0</v>
      </c>
      <c r="AE676" s="172">
        <f>IF(ISNUMBER(FIND("decision",'Input| Setup'!$F$6)),'Input| Projects'!AM676,'Input| Projects'!W676)*O676*'Input| Escalations'!$I$17</f>
        <v>0</v>
      </c>
      <c r="AF676" s="175"/>
      <c r="AG676" s="172" cm="1">
        <f t="array" ref="AG676">IFERROR(--('Input| Projects'!$AS676="Yes")*_xlfn.SWITCH('Input| Overheads'!$C$50,"Direct costs",'Calc| Overheads Allocation'!C$8*Q676,"Internal labour",'Calc| Overheads Allocation'!C$8*Q676*'Input| Projects'!$AO676,"DNSP defined",'Calc| Overheads Allocation'!C$78*'Input| Projects'!$AV676,0),0)</f>
        <v>0</v>
      </c>
      <c r="AH676" s="172" cm="1">
        <f t="array" ref="AH676">IFERROR(--('Input| Projects'!$AS676="Yes")*_xlfn.SWITCH('Input| Overheads'!$C$50,"Direct costs",'Calc| Overheads Allocation'!D$8*R676,"Internal labour",'Calc| Overheads Allocation'!D$8*R676*'Input| Projects'!$AO676,"DNSP defined",'Calc| Overheads Allocation'!D$78*'Input| Projects'!$AV676,0),0)</f>
        <v>0</v>
      </c>
      <c r="AI676" s="172" cm="1">
        <f t="array" ref="AI676">IFERROR(--('Input| Projects'!$AS676="Yes")*_xlfn.SWITCH('Input| Overheads'!$C$50,"Direct costs",'Calc| Overheads Allocation'!E$8*S676,"Internal labour",'Calc| Overheads Allocation'!E$8*S676*'Input| Projects'!$AO676,"DNSP defined",'Calc| Overheads Allocation'!E$78*'Input| Projects'!$AV676,0),0)</f>
        <v>0</v>
      </c>
      <c r="AJ676" s="172" cm="1">
        <f t="array" ref="AJ676">IFERROR(--('Input| Projects'!$AS676="Yes")*_xlfn.SWITCH('Input| Overheads'!$C$50,"Direct costs",'Calc| Overheads Allocation'!F$8*T676,"Internal labour",'Calc| Overheads Allocation'!F$8*T676*'Input| Projects'!$AO676,"DNSP defined",'Calc| Overheads Allocation'!F$78*'Input| Projects'!$AV676,0),0)</f>
        <v>0</v>
      </c>
      <c r="AK676" s="172" cm="1">
        <f t="array" ref="AK676">IFERROR(--('Input| Projects'!$AS676="Yes")*_xlfn.SWITCH('Input| Overheads'!$C$50,"Direct costs",'Calc| Overheads Allocation'!G$8*U676,"Internal labour",'Calc| Overheads Allocation'!G$8*U676*'Input| Projects'!$AO676,"DNSP defined",'Calc| Overheads Allocation'!G$78*'Input| Projects'!$AV676,0),0)</f>
        <v>0</v>
      </c>
      <c r="AL676" s="172" cm="1">
        <f t="array" ref="AL676">IFERROR(--('Input| Projects'!$AS676="Yes")*_xlfn.SWITCH('Input| Overheads'!$C$50,"Direct costs",'Calc| Overheads Allocation'!H$8*V676,"Internal labour",'Calc| Overheads Allocation'!H$8*V676*'Input| Projects'!$AO676,"DNSP defined",'Calc| Overheads Allocation'!H$78*'Input| Projects'!$AV676,0),0)</f>
        <v>0</v>
      </c>
      <c r="AM676" s="172" cm="1">
        <f t="array" ref="AM676">IFERROR(--('Input| Projects'!$AS676="Yes")*_xlfn.SWITCH('Input| Overheads'!$C$50,"Direct costs",'Calc| Overheads Allocation'!I$8*W676,"Internal labour",'Calc| Overheads Allocation'!I$8*W676*'Input| Projects'!$AO676,"DNSP defined",'Calc| Overheads Allocation'!I$78*'Input| Projects'!$AV676,0),0)</f>
        <v>0</v>
      </c>
      <c r="AN676" s="175"/>
      <c r="AO676" s="172" cm="1">
        <f t="array" ref="AO676">IFERROR(--('Input| Projects'!$AT676="Yes")*_xlfn.SWITCH('Input| Overheads'!$C$50,"Direct costs",'Calc| Overheads Allocation'!C$9*Q676,"Internal labour",'Calc| Overheads Allocation'!C$9*Q676*'Input| Projects'!$AO676,"DNSP defined",'Calc| Overheads Allocation'!C$79*'Input| Projects'!$AW676,0),0)</f>
        <v>0</v>
      </c>
      <c r="AP676" s="172" cm="1">
        <f t="array" ref="AP676">IFERROR(--('Input| Projects'!$AT676="Yes")*_xlfn.SWITCH('Input| Overheads'!$C$50,"Direct costs",'Calc| Overheads Allocation'!D$9*R676,"Internal labour",'Calc| Overheads Allocation'!D$9*R676*'Input| Projects'!$AO676,"DNSP defined",'Calc| Overheads Allocation'!D$79*'Input| Projects'!$AW676,0),0)</f>
        <v>0</v>
      </c>
      <c r="AQ676" s="172" cm="1">
        <f t="array" ref="AQ676">IFERROR(--('Input| Projects'!$AT676="Yes")*_xlfn.SWITCH('Input| Overheads'!$C$50,"Direct costs",'Calc| Overheads Allocation'!E$9*S676,"Internal labour",'Calc| Overheads Allocation'!E$9*S676*'Input| Projects'!$AO676,"DNSP defined",'Calc| Overheads Allocation'!E$79*'Input| Projects'!$AW676,0),0)</f>
        <v>0</v>
      </c>
      <c r="AR676" s="172" cm="1">
        <f t="array" ref="AR676">IFERROR(--('Input| Projects'!$AT676="Yes")*_xlfn.SWITCH('Input| Overheads'!$C$50,"Direct costs",'Calc| Overheads Allocation'!F$9*T676,"Internal labour",'Calc| Overheads Allocation'!F$9*T676*'Input| Projects'!$AO676,"DNSP defined",'Calc| Overheads Allocation'!F$79*'Input| Projects'!$AW676,0),0)</f>
        <v>0</v>
      </c>
      <c r="AS676" s="172" cm="1">
        <f t="array" ref="AS676">IFERROR(--('Input| Projects'!$AT676="Yes")*_xlfn.SWITCH('Input| Overheads'!$C$50,"Direct costs",'Calc| Overheads Allocation'!G$9*U676,"Internal labour",'Calc| Overheads Allocation'!G$9*U676*'Input| Projects'!$AO676,"DNSP defined",'Calc| Overheads Allocation'!G$79*'Input| Projects'!$AW676,0),0)</f>
        <v>0</v>
      </c>
      <c r="AT676" s="172" cm="1">
        <f t="array" ref="AT676">IFERROR(--('Input| Projects'!$AT676="Yes")*_xlfn.SWITCH('Input| Overheads'!$C$50,"Direct costs",'Calc| Overheads Allocation'!H$9*V676,"Internal labour",'Calc| Overheads Allocation'!H$9*V676*'Input| Projects'!$AO676,"DNSP defined",'Calc| Overheads Allocation'!H$79*'Input| Projects'!$AW676,0),0)</f>
        <v>0</v>
      </c>
      <c r="AU676" s="172" cm="1">
        <f t="array" ref="AU676">IFERROR(--('Input| Projects'!$AT676="Yes")*_xlfn.SWITCH('Input| Overheads'!$C$50,"Direct costs",'Calc| Overheads Allocation'!I$9*W676,"Internal labour",'Calc| Overheads Allocation'!I$9*W676*'Input| Projects'!$AO676,"DNSP defined",'Calc| Overheads Allocation'!I$79*'Input| Projects'!$AW676,0),0)</f>
        <v>0</v>
      </c>
      <c r="AV676" s="175"/>
      <c r="AW676" s="172">
        <f t="shared" si="244"/>
        <v>0</v>
      </c>
      <c r="AX676" s="172">
        <f t="shared" si="245"/>
        <v>0</v>
      </c>
      <c r="AY676" s="172">
        <f t="shared" si="246"/>
        <v>0</v>
      </c>
      <c r="AZ676" s="172">
        <f t="shared" si="247"/>
        <v>0</v>
      </c>
      <c r="BA676" s="172">
        <f t="shared" si="248"/>
        <v>0</v>
      </c>
      <c r="BB676" s="172">
        <f t="shared" si="249"/>
        <v>0</v>
      </c>
      <c r="BC676" s="172">
        <f t="shared" si="250"/>
        <v>0</v>
      </c>
      <c r="BD676" s="176"/>
      <c r="BE676" s="172">
        <f t="shared" si="251"/>
        <v>0</v>
      </c>
      <c r="BF676" s="172">
        <f t="shared" si="252"/>
        <v>0</v>
      </c>
      <c r="BG676" s="172">
        <f t="shared" si="253"/>
        <v>0</v>
      </c>
      <c r="BH676" s="172">
        <f t="shared" si="254"/>
        <v>0</v>
      </c>
      <c r="BI676" s="172">
        <f t="shared" si="255"/>
        <v>0</v>
      </c>
      <c r="BJ676" s="172">
        <f t="shared" si="256"/>
        <v>0</v>
      </c>
      <c r="BK676" s="172">
        <f t="shared" si="257"/>
        <v>0</v>
      </c>
      <c r="BL676" s="176"/>
      <c r="BM676" s="172">
        <f t="shared" si="236"/>
        <v>0</v>
      </c>
      <c r="BN676" s="172">
        <f t="shared" si="237"/>
        <v>0</v>
      </c>
      <c r="BO676" s="172">
        <f t="shared" si="238"/>
        <v>0</v>
      </c>
      <c r="BP676" s="172">
        <f t="shared" si="239"/>
        <v>0</v>
      </c>
      <c r="BQ676" s="172">
        <f t="shared" si="240"/>
        <v>0</v>
      </c>
      <c r="BR676" s="172">
        <f t="shared" si="241"/>
        <v>0</v>
      </c>
      <c r="BS676" s="172">
        <f t="shared" si="242"/>
        <v>0</v>
      </c>
      <c r="BT676" s="55"/>
      <c r="BU676" s="158">
        <f>SUMIF('Input| Projects'!$BA$8:$CX$8,RIGHT(BU$9,3),'Input| Projects'!$BA676:$CX676)</f>
        <v>0</v>
      </c>
      <c r="BV676" s="158">
        <f>SUMIF('Input| Projects'!$BA$8:$CX$8,RIGHT(BV$9,3),'Input| Projects'!$BA676:$CX676)</f>
        <v>0</v>
      </c>
      <c r="BW676" s="79" t="str">
        <f t="shared" si="243"/>
        <v/>
      </c>
    </row>
    <row r="677" spans="2:75" x14ac:dyDescent="0.2">
      <c r="B677" s="123">
        <f>IFERROR('Input| Projects'!B677,"")</f>
        <v>668</v>
      </c>
      <c r="C677" s="160" t="str">
        <f>IFERROR(IF('Input| Projects'!C677="","",'Input| Projects'!C677),"")</f>
        <v/>
      </c>
      <c r="D677" s="160" t="str">
        <f>IFERROR(IF('Input| Projects'!D677="","",'Input| Projects'!D677),"")</f>
        <v/>
      </c>
      <c r="E677" s="53"/>
      <c r="F677" s="160" t="str">
        <f>IF(LEN('Input| Projects'!F677)&gt;0,'Input| Projects'!F677,"")</f>
        <v/>
      </c>
      <c r="G677" s="160" t="str">
        <f>IF(LEN('Input| Projects'!G677)&gt;0,'Input| Projects'!G677,"")</f>
        <v/>
      </c>
      <c r="H677" s="10"/>
      <c r="I677" s="194" cm="1">
        <f t="array" ref="I677">IF(LEN($F677)&gt;0,1+IFERROR(SUMPRODUCT(TRANSPOSE('Input| Projects'!$AO677:$AQ677),INDEX('Input| Escalations'!$F$27:$L$29,,MATCH(Q$9,'Input| Escalations'!$F$21:$L$21,0))),0),0)</f>
        <v>0</v>
      </c>
      <c r="J677" s="194" cm="1">
        <f t="array" ref="J677">IF(LEN($F677)&gt;0,1+IFERROR(SUMPRODUCT(TRANSPOSE('Input| Projects'!$AO677:$AQ677),INDEX('Input| Escalations'!$F$27:$L$29,,MATCH(R$9,'Input| Escalations'!$F$21:$L$21,0))),0),0)</f>
        <v>0</v>
      </c>
      <c r="K677" s="194" cm="1">
        <f t="array" ref="K677">IF(LEN($F677)&gt;0,1+IFERROR(SUMPRODUCT(TRANSPOSE('Input| Projects'!$AO677:$AQ677),INDEX('Input| Escalations'!$F$27:$L$29,,MATCH(S$9,'Input| Escalations'!$F$21:$L$21,0))),0),0)</f>
        <v>0</v>
      </c>
      <c r="L677" s="194" cm="1">
        <f t="array" ref="L677">IF(LEN($F677)&gt;0,1+IFERROR(SUMPRODUCT(TRANSPOSE('Input| Projects'!$AO677:$AQ677),INDEX('Input| Escalations'!$F$27:$L$29,,MATCH(T$9,'Input| Escalations'!$F$21:$L$21,0))),0),0)</f>
        <v>0</v>
      </c>
      <c r="M677" s="194" cm="1">
        <f t="array" ref="M677">IF(LEN($F677)&gt;0,1+IFERROR(SUMPRODUCT(TRANSPOSE('Input| Projects'!$AO677:$AQ677),INDEX('Input| Escalations'!$F$27:$L$29,,MATCH(U$9,'Input| Escalations'!$F$21:$L$21,0))),0),0)</f>
        <v>0</v>
      </c>
      <c r="N677" s="194" cm="1">
        <f t="array" ref="N677">IF(LEN($F677)&gt;0,1+IFERROR(SUMPRODUCT(TRANSPOSE('Input| Projects'!$AO677:$AQ677),INDEX('Input| Escalations'!$F$27:$L$29,,MATCH(V$9,'Input| Escalations'!$F$21:$L$21,0))),0),0)</f>
        <v>0</v>
      </c>
      <c r="O677" s="194" cm="1">
        <f t="array" ref="O677">IF(LEN($F677)&gt;0,1+IFERROR(SUMPRODUCT(TRANSPOSE('Input| Projects'!$AO677:$AQ677),INDEX('Input| Escalations'!$F$27:$L$29,,MATCH(W$9,'Input| Escalations'!$F$21:$L$21,0))),0),0)</f>
        <v>0</v>
      </c>
      <c r="P677" s="10"/>
      <c r="Q677" s="172">
        <f>IFERROR(IF(ISNUMBER(FIND("decision",'Input| Setup'!$F$6)),'Input| Projects'!Y677,'Input| Projects'!I677)*'Input| Escalations'!$I$17*I677,0)</f>
        <v>0</v>
      </c>
      <c r="R677" s="172">
        <f>IFERROR(IF(ISNUMBER(FIND("decision",'Input| Setup'!$F$6)),'Input| Projects'!Z677,'Input| Projects'!J677)*'Input| Escalations'!$I$17*J677,0)</f>
        <v>0</v>
      </c>
      <c r="S677" s="172">
        <f>IFERROR(IF(ISNUMBER(FIND("decision",'Input| Setup'!$F$6)),'Input| Projects'!AA677,'Input| Projects'!K677)*'Input| Escalations'!$I$17*K677,0)</f>
        <v>0</v>
      </c>
      <c r="T677" s="172">
        <f>IFERROR(IF(ISNUMBER(FIND("decision",'Input| Setup'!$F$6)),'Input| Projects'!AB677,'Input| Projects'!L677)*'Input| Escalations'!$I$17*L677,0)</f>
        <v>0</v>
      </c>
      <c r="U677" s="172">
        <f>IFERROR(IF(ISNUMBER(FIND("decision",'Input| Setup'!$F$6)),'Input| Projects'!AC677,'Input| Projects'!M677)*'Input| Escalations'!$I$17*M677,0)</f>
        <v>0</v>
      </c>
      <c r="V677" s="172">
        <f>IFERROR(IF(ISNUMBER(FIND("decision",'Input| Setup'!$F$6)),'Input| Projects'!AD677,'Input| Projects'!N677)*'Input| Escalations'!$I$17*N677,0)</f>
        <v>0</v>
      </c>
      <c r="W677" s="172">
        <f>IFERROR(IF(ISNUMBER(FIND("decision",'Input| Setup'!$F$6)),'Input| Projects'!AE677,'Input| Projects'!O677)*'Input| Escalations'!$I$17*O677,0)</f>
        <v>0</v>
      </c>
      <c r="X677" s="175"/>
      <c r="Y677" s="172">
        <f>IF(ISNUMBER(FIND("decision",'Input| Setup'!$F$6)),'Input| Projects'!AG677,'Input| Projects'!Q677)*I677*'Input| Escalations'!$I$17</f>
        <v>0</v>
      </c>
      <c r="Z677" s="172">
        <f>IF(ISNUMBER(FIND("decision",'Input| Setup'!$F$6)),'Input| Projects'!AH677,'Input| Projects'!R677)*J677*'Input| Escalations'!$I$17</f>
        <v>0</v>
      </c>
      <c r="AA677" s="172">
        <f>IF(ISNUMBER(FIND("decision",'Input| Setup'!$F$6)),'Input| Projects'!AI677,'Input| Projects'!S677)*K677*'Input| Escalations'!$I$17</f>
        <v>0</v>
      </c>
      <c r="AB677" s="172">
        <f>IF(ISNUMBER(FIND("decision",'Input| Setup'!$F$6)),'Input| Projects'!AJ677,'Input| Projects'!T677)*L677*'Input| Escalations'!$I$17</f>
        <v>0</v>
      </c>
      <c r="AC677" s="172">
        <f>IF(ISNUMBER(FIND("decision",'Input| Setup'!$F$6)),'Input| Projects'!AK677,'Input| Projects'!U677)*M677*'Input| Escalations'!$I$17</f>
        <v>0</v>
      </c>
      <c r="AD677" s="172">
        <f>IF(ISNUMBER(FIND("decision",'Input| Setup'!$F$6)),'Input| Projects'!AL677,'Input| Projects'!V677)*N677*'Input| Escalations'!$I$17</f>
        <v>0</v>
      </c>
      <c r="AE677" s="172">
        <f>IF(ISNUMBER(FIND("decision",'Input| Setup'!$F$6)),'Input| Projects'!AM677,'Input| Projects'!W677)*O677*'Input| Escalations'!$I$17</f>
        <v>0</v>
      </c>
      <c r="AF677" s="175"/>
      <c r="AG677" s="172" cm="1">
        <f t="array" ref="AG677">IFERROR(--('Input| Projects'!$AS677="Yes")*_xlfn.SWITCH('Input| Overheads'!$C$50,"Direct costs",'Calc| Overheads Allocation'!C$8*Q677,"Internal labour",'Calc| Overheads Allocation'!C$8*Q677*'Input| Projects'!$AO677,"DNSP defined",'Calc| Overheads Allocation'!C$78*'Input| Projects'!$AV677,0),0)</f>
        <v>0</v>
      </c>
      <c r="AH677" s="172" cm="1">
        <f t="array" ref="AH677">IFERROR(--('Input| Projects'!$AS677="Yes")*_xlfn.SWITCH('Input| Overheads'!$C$50,"Direct costs",'Calc| Overheads Allocation'!D$8*R677,"Internal labour",'Calc| Overheads Allocation'!D$8*R677*'Input| Projects'!$AO677,"DNSP defined",'Calc| Overheads Allocation'!D$78*'Input| Projects'!$AV677,0),0)</f>
        <v>0</v>
      </c>
      <c r="AI677" s="172" cm="1">
        <f t="array" ref="AI677">IFERROR(--('Input| Projects'!$AS677="Yes")*_xlfn.SWITCH('Input| Overheads'!$C$50,"Direct costs",'Calc| Overheads Allocation'!E$8*S677,"Internal labour",'Calc| Overheads Allocation'!E$8*S677*'Input| Projects'!$AO677,"DNSP defined",'Calc| Overheads Allocation'!E$78*'Input| Projects'!$AV677,0),0)</f>
        <v>0</v>
      </c>
      <c r="AJ677" s="172" cm="1">
        <f t="array" ref="AJ677">IFERROR(--('Input| Projects'!$AS677="Yes")*_xlfn.SWITCH('Input| Overheads'!$C$50,"Direct costs",'Calc| Overheads Allocation'!F$8*T677,"Internal labour",'Calc| Overheads Allocation'!F$8*T677*'Input| Projects'!$AO677,"DNSP defined",'Calc| Overheads Allocation'!F$78*'Input| Projects'!$AV677,0),0)</f>
        <v>0</v>
      </c>
      <c r="AK677" s="172" cm="1">
        <f t="array" ref="AK677">IFERROR(--('Input| Projects'!$AS677="Yes")*_xlfn.SWITCH('Input| Overheads'!$C$50,"Direct costs",'Calc| Overheads Allocation'!G$8*U677,"Internal labour",'Calc| Overheads Allocation'!G$8*U677*'Input| Projects'!$AO677,"DNSP defined",'Calc| Overheads Allocation'!G$78*'Input| Projects'!$AV677,0),0)</f>
        <v>0</v>
      </c>
      <c r="AL677" s="172" cm="1">
        <f t="array" ref="AL677">IFERROR(--('Input| Projects'!$AS677="Yes")*_xlfn.SWITCH('Input| Overheads'!$C$50,"Direct costs",'Calc| Overheads Allocation'!H$8*V677,"Internal labour",'Calc| Overheads Allocation'!H$8*V677*'Input| Projects'!$AO677,"DNSP defined",'Calc| Overheads Allocation'!H$78*'Input| Projects'!$AV677,0),0)</f>
        <v>0</v>
      </c>
      <c r="AM677" s="172" cm="1">
        <f t="array" ref="AM677">IFERROR(--('Input| Projects'!$AS677="Yes")*_xlfn.SWITCH('Input| Overheads'!$C$50,"Direct costs",'Calc| Overheads Allocation'!I$8*W677,"Internal labour",'Calc| Overheads Allocation'!I$8*W677*'Input| Projects'!$AO677,"DNSP defined",'Calc| Overheads Allocation'!I$78*'Input| Projects'!$AV677,0),0)</f>
        <v>0</v>
      </c>
      <c r="AN677" s="175"/>
      <c r="AO677" s="172" cm="1">
        <f t="array" ref="AO677">IFERROR(--('Input| Projects'!$AT677="Yes")*_xlfn.SWITCH('Input| Overheads'!$C$50,"Direct costs",'Calc| Overheads Allocation'!C$9*Q677,"Internal labour",'Calc| Overheads Allocation'!C$9*Q677*'Input| Projects'!$AO677,"DNSP defined",'Calc| Overheads Allocation'!C$79*'Input| Projects'!$AW677,0),0)</f>
        <v>0</v>
      </c>
      <c r="AP677" s="172" cm="1">
        <f t="array" ref="AP677">IFERROR(--('Input| Projects'!$AT677="Yes")*_xlfn.SWITCH('Input| Overheads'!$C$50,"Direct costs",'Calc| Overheads Allocation'!D$9*R677,"Internal labour",'Calc| Overheads Allocation'!D$9*R677*'Input| Projects'!$AO677,"DNSP defined",'Calc| Overheads Allocation'!D$79*'Input| Projects'!$AW677,0),0)</f>
        <v>0</v>
      </c>
      <c r="AQ677" s="172" cm="1">
        <f t="array" ref="AQ677">IFERROR(--('Input| Projects'!$AT677="Yes")*_xlfn.SWITCH('Input| Overheads'!$C$50,"Direct costs",'Calc| Overheads Allocation'!E$9*S677,"Internal labour",'Calc| Overheads Allocation'!E$9*S677*'Input| Projects'!$AO677,"DNSP defined",'Calc| Overheads Allocation'!E$79*'Input| Projects'!$AW677,0),0)</f>
        <v>0</v>
      </c>
      <c r="AR677" s="172" cm="1">
        <f t="array" ref="AR677">IFERROR(--('Input| Projects'!$AT677="Yes")*_xlfn.SWITCH('Input| Overheads'!$C$50,"Direct costs",'Calc| Overheads Allocation'!F$9*T677,"Internal labour",'Calc| Overheads Allocation'!F$9*T677*'Input| Projects'!$AO677,"DNSP defined",'Calc| Overheads Allocation'!F$79*'Input| Projects'!$AW677,0),0)</f>
        <v>0</v>
      </c>
      <c r="AS677" s="172" cm="1">
        <f t="array" ref="AS677">IFERROR(--('Input| Projects'!$AT677="Yes")*_xlfn.SWITCH('Input| Overheads'!$C$50,"Direct costs",'Calc| Overheads Allocation'!G$9*U677,"Internal labour",'Calc| Overheads Allocation'!G$9*U677*'Input| Projects'!$AO677,"DNSP defined",'Calc| Overheads Allocation'!G$79*'Input| Projects'!$AW677,0),0)</f>
        <v>0</v>
      </c>
      <c r="AT677" s="172" cm="1">
        <f t="array" ref="AT677">IFERROR(--('Input| Projects'!$AT677="Yes")*_xlfn.SWITCH('Input| Overheads'!$C$50,"Direct costs",'Calc| Overheads Allocation'!H$9*V677,"Internal labour",'Calc| Overheads Allocation'!H$9*V677*'Input| Projects'!$AO677,"DNSP defined",'Calc| Overheads Allocation'!H$79*'Input| Projects'!$AW677,0),0)</f>
        <v>0</v>
      </c>
      <c r="AU677" s="172" cm="1">
        <f t="array" ref="AU677">IFERROR(--('Input| Projects'!$AT677="Yes")*_xlfn.SWITCH('Input| Overheads'!$C$50,"Direct costs",'Calc| Overheads Allocation'!I$9*W677,"Internal labour",'Calc| Overheads Allocation'!I$9*W677*'Input| Projects'!$AO677,"DNSP defined",'Calc| Overheads Allocation'!I$79*'Input| Projects'!$AW677,0),0)</f>
        <v>0</v>
      </c>
      <c r="AV677" s="175"/>
      <c r="AW677" s="172">
        <f t="shared" si="244"/>
        <v>0</v>
      </c>
      <c r="AX677" s="172">
        <f t="shared" si="245"/>
        <v>0</v>
      </c>
      <c r="AY677" s="172">
        <f t="shared" si="246"/>
        <v>0</v>
      </c>
      <c r="AZ677" s="172">
        <f t="shared" si="247"/>
        <v>0</v>
      </c>
      <c r="BA677" s="172">
        <f t="shared" si="248"/>
        <v>0</v>
      </c>
      <c r="BB677" s="172">
        <f t="shared" si="249"/>
        <v>0</v>
      </c>
      <c r="BC677" s="172">
        <f t="shared" si="250"/>
        <v>0</v>
      </c>
      <c r="BD677" s="176"/>
      <c r="BE677" s="172">
        <f t="shared" si="251"/>
        <v>0</v>
      </c>
      <c r="BF677" s="172">
        <f t="shared" si="252"/>
        <v>0</v>
      </c>
      <c r="BG677" s="172">
        <f t="shared" si="253"/>
        <v>0</v>
      </c>
      <c r="BH677" s="172">
        <f t="shared" si="254"/>
        <v>0</v>
      </c>
      <c r="BI677" s="172">
        <f t="shared" si="255"/>
        <v>0</v>
      </c>
      <c r="BJ677" s="172">
        <f t="shared" si="256"/>
        <v>0</v>
      </c>
      <c r="BK677" s="172">
        <f t="shared" si="257"/>
        <v>0</v>
      </c>
      <c r="BL677" s="176"/>
      <c r="BM677" s="172">
        <f t="shared" si="236"/>
        <v>0</v>
      </c>
      <c r="BN677" s="172">
        <f t="shared" si="237"/>
        <v>0</v>
      </c>
      <c r="BO677" s="172">
        <f t="shared" si="238"/>
        <v>0</v>
      </c>
      <c r="BP677" s="172">
        <f t="shared" si="239"/>
        <v>0</v>
      </c>
      <c r="BQ677" s="172">
        <f t="shared" si="240"/>
        <v>0</v>
      </c>
      <c r="BR677" s="172">
        <f t="shared" si="241"/>
        <v>0</v>
      </c>
      <c r="BS677" s="172">
        <f t="shared" si="242"/>
        <v>0</v>
      </c>
      <c r="BT677" s="55"/>
      <c r="BU677" s="158">
        <f>SUMIF('Input| Projects'!$BA$8:$CX$8,RIGHT(BU$9,3),'Input| Projects'!$BA677:$CX677)</f>
        <v>0</v>
      </c>
      <c r="BV677" s="158">
        <f>SUMIF('Input| Projects'!$BA$8:$CX$8,RIGHT(BV$9,3),'Input| Projects'!$BA677:$CX677)</f>
        <v>0</v>
      </c>
      <c r="BW677" s="79" t="str">
        <f t="shared" si="243"/>
        <v/>
      </c>
    </row>
    <row r="678" spans="2:75" x14ac:dyDescent="0.2">
      <c r="B678" s="123">
        <f>IFERROR('Input| Projects'!B678,"")</f>
        <v>669</v>
      </c>
      <c r="C678" s="160" t="str">
        <f>IFERROR(IF('Input| Projects'!C678="","",'Input| Projects'!C678),"")</f>
        <v/>
      </c>
      <c r="D678" s="160" t="str">
        <f>IFERROR(IF('Input| Projects'!D678="","",'Input| Projects'!D678),"")</f>
        <v/>
      </c>
      <c r="E678" s="53"/>
      <c r="F678" s="160" t="str">
        <f>IF(LEN('Input| Projects'!F678)&gt;0,'Input| Projects'!F678,"")</f>
        <v/>
      </c>
      <c r="G678" s="160" t="str">
        <f>IF(LEN('Input| Projects'!G678)&gt;0,'Input| Projects'!G678,"")</f>
        <v/>
      </c>
      <c r="H678" s="10"/>
      <c r="I678" s="194" cm="1">
        <f t="array" ref="I678">IF(LEN($F678)&gt;0,1+IFERROR(SUMPRODUCT(TRANSPOSE('Input| Projects'!$AO678:$AQ678),INDEX('Input| Escalations'!$F$27:$L$29,,MATCH(Q$9,'Input| Escalations'!$F$21:$L$21,0))),0),0)</f>
        <v>0</v>
      </c>
      <c r="J678" s="194" cm="1">
        <f t="array" ref="J678">IF(LEN($F678)&gt;0,1+IFERROR(SUMPRODUCT(TRANSPOSE('Input| Projects'!$AO678:$AQ678),INDEX('Input| Escalations'!$F$27:$L$29,,MATCH(R$9,'Input| Escalations'!$F$21:$L$21,0))),0),0)</f>
        <v>0</v>
      </c>
      <c r="K678" s="194" cm="1">
        <f t="array" ref="K678">IF(LEN($F678)&gt;0,1+IFERROR(SUMPRODUCT(TRANSPOSE('Input| Projects'!$AO678:$AQ678),INDEX('Input| Escalations'!$F$27:$L$29,,MATCH(S$9,'Input| Escalations'!$F$21:$L$21,0))),0),0)</f>
        <v>0</v>
      </c>
      <c r="L678" s="194" cm="1">
        <f t="array" ref="L678">IF(LEN($F678)&gt;0,1+IFERROR(SUMPRODUCT(TRANSPOSE('Input| Projects'!$AO678:$AQ678),INDEX('Input| Escalations'!$F$27:$L$29,,MATCH(T$9,'Input| Escalations'!$F$21:$L$21,0))),0),0)</f>
        <v>0</v>
      </c>
      <c r="M678" s="194" cm="1">
        <f t="array" ref="M678">IF(LEN($F678)&gt;0,1+IFERROR(SUMPRODUCT(TRANSPOSE('Input| Projects'!$AO678:$AQ678),INDEX('Input| Escalations'!$F$27:$L$29,,MATCH(U$9,'Input| Escalations'!$F$21:$L$21,0))),0),0)</f>
        <v>0</v>
      </c>
      <c r="N678" s="194" cm="1">
        <f t="array" ref="N678">IF(LEN($F678)&gt;0,1+IFERROR(SUMPRODUCT(TRANSPOSE('Input| Projects'!$AO678:$AQ678),INDEX('Input| Escalations'!$F$27:$L$29,,MATCH(V$9,'Input| Escalations'!$F$21:$L$21,0))),0),0)</f>
        <v>0</v>
      </c>
      <c r="O678" s="194" cm="1">
        <f t="array" ref="O678">IF(LEN($F678)&gt;0,1+IFERROR(SUMPRODUCT(TRANSPOSE('Input| Projects'!$AO678:$AQ678),INDEX('Input| Escalations'!$F$27:$L$29,,MATCH(W$9,'Input| Escalations'!$F$21:$L$21,0))),0),0)</f>
        <v>0</v>
      </c>
      <c r="P678" s="10"/>
      <c r="Q678" s="172">
        <f>IFERROR(IF(ISNUMBER(FIND("decision",'Input| Setup'!$F$6)),'Input| Projects'!Y678,'Input| Projects'!I678)*'Input| Escalations'!$I$17*I678,0)</f>
        <v>0</v>
      </c>
      <c r="R678" s="172">
        <f>IFERROR(IF(ISNUMBER(FIND("decision",'Input| Setup'!$F$6)),'Input| Projects'!Z678,'Input| Projects'!J678)*'Input| Escalations'!$I$17*J678,0)</f>
        <v>0</v>
      </c>
      <c r="S678" s="172">
        <f>IFERROR(IF(ISNUMBER(FIND("decision",'Input| Setup'!$F$6)),'Input| Projects'!AA678,'Input| Projects'!K678)*'Input| Escalations'!$I$17*K678,0)</f>
        <v>0</v>
      </c>
      <c r="T678" s="172">
        <f>IFERROR(IF(ISNUMBER(FIND("decision",'Input| Setup'!$F$6)),'Input| Projects'!AB678,'Input| Projects'!L678)*'Input| Escalations'!$I$17*L678,0)</f>
        <v>0</v>
      </c>
      <c r="U678" s="172">
        <f>IFERROR(IF(ISNUMBER(FIND("decision",'Input| Setup'!$F$6)),'Input| Projects'!AC678,'Input| Projects'!M678)*'Input| Escalations'!$I$17*M678,0)</f>
        <v>0</v>
      </c>
      <c r="V678" s="172">
        <f>IFERROR(IF(ISNUMBER(FIND("decision",'Input| Setup'!$F$6)),'Input| Projects'!AD678,'Input| Projects'!N678)*'Input| Escalations'!$I$17*N678,0)</f>
        <v>0</v>
      </c>
      <c r="W678" s="172">
        <f>IFERROR(IF(ISNUMBER(FIND("decision",'Input| Setup'!$F$6)),'Input| Projects'!AE678,'Input| Projects'!O678)*'Input| Escalations'!$I$17*O678,0)</f>
        <v>0</v>
      </c>
      <c r="X678" s="175"/>
      <c r="Y678" s="172">
        <f>IF(ISNUMBER(FIND("decision",'Input| Setup'!$F$6)),'Input| Projects'!AG678,'Input| Projects'!Q678)*I678*'Input| Escalations'!$I$17</f>
        <v>0</v>
      </c>
      <c r="Z678" s="172">
        <f>IF(ISNUMBER(FIND("decision",'Input| Setup'!$F$6)),'Input| Projects'!AH678,'Input| Projects'!R678)*J678*'Input| Escalations'!$I$17</f>
        <v>0</v>
      </c>
      <c r="AA678" s="172">
        <f>IF(ISNUMBER(FIND("decision",'Input| Setup'!$F$6)),'Input| Projects'!AI678,'Input| Projects'!S678)*K678*'Input| Escalations'!$I$17</f>
        <v>0</v>
      </c>
      <c r="AB678" s="172">
        <f>IF(ISNUMBER(FIND("decision",'Input| Setup'!$F$6)),'Input| Projects'!AJ678,'Input| Projects'!T678)*L678*'Input| Escalations'!$I$17</f>
        <v>0</v>
      </c>
      <c r="AC678" s="172">
        <f>IF(ISNUMBER(FIND("decision",'Input| Setup'!$F$6)),'Input| Projects'!AK678,'Input| Projects'!U678)*M678*'Input| Escalations'!$I$17</f>
        <v>0</v>
      </c>
      <c r="AD678" s="172">
        <f>IF(ISNUMBER(FIND("decision",'Input| Setup'!$F$6)),'Input| Projects'!AL678,'Input| Projects'!V678)*N678*'Input| Escalations'!$I$17</f>
        <v>0</v>
      </c>
      <c r="AE678" s="172">
        <f>IF(ISNUMBER(FIND("decision",'Input| Setup'!$F$6)),'Input| Projects'!AM678,'Input| Projects'!W678)*O678*'Input| Escalations'!$I$17</f>
        <v>0</v>
      </c>
      <c r="AF678" s="175"/>
      <c r="AG678" s="172" cm="1">
        <f t="array" ref="AG678">IFERROR(--('Input| Projects'!$AS678="Yes")*_xlfn.SWITCH('Input| Overheads'!$C$50,"Direct costs",'Calc| Overheads Allocation'!C$8*Q678,"Internal labour",'Calc| Overheads Allocation'!C$8*Q678*'Input| Projects'!$AO678,"DNSP defined",'Calc| Overheads Allocation'!C$78*'Input| Projects'!$AV678,0),0)</f>
        <v>0</v>
      </c>
      <c r="AH678" s="172" cm="1">
        <f t="array" ref="AH678">IFERROR(--('Input| Projects'!$AS678="Yes")*_xlfn.SWITCH('Input| Overheads'!$C$50,"Direct costs",'Calc| Overheads Allocation'!D$8*R678,"Internal labour",'Calc| Overheads Allocation'!D$8*R678*'Input| Projects'!$AO678,"DNSP defined",'Calc| Overheads Allocation'!D$78*'Input| Projects'!$AV678,0),0)</f>
        <v>0</v>
      </c>
      <c r="AI678" s="172" cm="1">
        <f t="array" ref="AI678">IFERROR(--('Input| Projects'!$AS678="Yes")*_xlfn.SWITCH('Input| Overheads'!$C$50,"Direct costs",'Calc| Overheads Allocation'!E$8*S678,"Internal labour",'Calc| Overheads Allocation'!E$8*S678*'Input| Projects'!$AO678,"DNSP defined",'Calc| Overheads Allocation'!E$78*'Input| Projects'!$AV678,0),0)</f>
        <v>0</v>
      </c>
      <c r="AJ678" s="172" cm="1">
        <f t="array" ref="AJ678">IFERROR(--('Input| Projects'!$AS678="Yes")*_xlfn.SWITCH('Input| Overheads'!$C$50,"Direct costs",'Calc| Overheads Allocation'!F$8*T678,"Internal labour",'Calc| Overheads Allocation'!F$8*T678*'Input| Projects'!$AO678,"DNSP defined",'Calc| Overheads Allocation'!F$78*'Input| Projects'!$AV678,0),0)</f>
        <v>0</v>
      </c>
      <c r="AK678" s="172" cm="1">
        <f t="array" ref="AK678">IFERROR(--('Input| Projects'!$AS678="Yes")*_xlfn.SWITCH('Input| Overheads'!$C$50,"Direct costs",'Calc| Overheads Allocation'!G$8*U678,"Internal labour",'Calc| Overheads Allocation'!G$8*U678*'Input| Projects'!$AO678,"DNSP defined",'Calc| Overheads Allocation'!G$78*'Input| Projects'!$AV678,0),0)</f>
        <v>0</v>
      </c>
      <c r="AL678" s="172" cm="1">
        <f t="array" ref="AL678">IFERROR(--('Input| Projects'!$AS678="Yes")*_xlfn.SWITCH('Input| Overheads'!$C$50,"Direct costs",'Calc| Overheads Allocation'!H$8*V678,"Internal labour",'Calc| Overheads Allocation'!H$8*V678*'Input| Projects'!$AO678,"DNSP defined",'Calc| Overheads Allocation'!H$78*'Input| Projects'!$AV678,0),0)</f>
        <v>0</v>
      </c>
      <c r="AM678" s="172" cm="1">
        <f t="array" ref="AM678">IFERROR(--('Input| Projects'!$AS678="Yes")*_xlfn.SWITCH('Input| Overheads'!$C$50,"Direct costs",'Calc| Overheads Allocation'!I$8*W678,"Internal labour",'Calc| Overheads Allocation'!I$8*W678*'Input| Projects'!$AO678,"DNSP defined",'Calc| Overheads Allocation'!I$78*'Input| Projects'!$AV678,0),0)</f>
        <v>0</v>
      </c>
      <c r="AN678" s="175"/>
      <c r="AO678" s="172" cm="1">
        <f t="array" ref="AO678">IFERROR(--('Input| Projects'!$AT678="Yes")*_xlfn.SWITCH('Input| Overheads'!$C$50,"Direct costs",'Calc| Overheads Allocation'!C$9*Q678,"Internal labour",'Calc| Overheads Allocation'!C$9*Q678*'Input| Projects'!$AO678,"DNSP defined",'Calc| Overheads Allocation'!C$79*'Input| Projects'!$AW678,0),0)</f>
        <v>0</v>
      </c>
      <c r="AP678" s="172" cm="1">
        <f t="array" ref="AP678">IFERROR(--('Input| Projects'!$AT678="Yes")*_xlfn.SWITCH('Input| Overheads'!$C$50,"Direct costs",'Calc| Overheads Allocation'!D$9*R678,"Internal labour",'Calc| Overheads Allocation'!D$9*R678*'Input| Projects'!$AO678,"DNSP defined",'Calc| Overheads Allocation'!D$79*'Input| Projects'!$AW678,0),0)</f>
        <v>0</v>
      </c>
      <c r="AQ678" s="172" cm="1">
        <f t="array" ref="AQ678">IFERROR(--('Input| Projects'!$AT678="Yes")*_xlfn.SWITCH('Input| Overheads'!$C$50,"Direct costs",'Calc| Overheads Allocation'!E$9*S678,"Internal labour",'Calc| Overheads Allocation'!E$9*S678*'Input| Projects'!$AO678,"DNSP defined",'Calc| Overheads Allocation'!E$79*'Input| Projects'!$AW678,0),0)</f>
        <v>0</v>
      </c>
      <c r="AR678" s="172" cm="1">
        <f t="array" ref="AR678">IFERROR(--('Input| Projects'!$AT678="Yes")*_xlfn.SWITCH('Input| Overheads'!$C$50,"Direct costs",'Calc| Overheads Allocation'!F$9*T678,"Internal labour",'Calc| Overheads Allocation'!F$9*T678*'Input| Projects'!$AO678,"DNSP defined",'Calc| Overheads Allocation'!F$79*'Input| Projects'!$AW678,0),0)</f>
        <v>0</v>
      </c>
      <c r="AS678" s="172" cm="1">
        <f t="array" ref="AS678">IFERROR(--('Input| Projects'!$AT678="Yes")*_xlfn.SWITCH('Input| Overheads'!$C$50,"Direct costs",'Calc| Overheads Allocation'!G$9*U678,"Internal labour",'Calc| Overheads Allocation'!G$9*U678*'Input| Projects'!$AO678,"DNSP defined",'Calc| Overheads Allocation'!G$79*'Input| Projects'!$AW678,0),0)</f>
        <v>0</v>
      </c>
      <c r="AT678" s="172" cm="1">
        <f t="array" ref="AT678">IFERROR(--('Input| Projects'!$AT678="Yes")*_xlfn.SWITCH('Input| Overheads'!$C$50,"Direct costs",'Calc| Overheads Allocation'!H$9*V678,"Internal labour",'Calc| Overheads Allocation'!H$9*V678*'Input| Projects'!$AO678,"DNSP defined",'Calc| Overheads Allocation'!H$79*'Input| Projects'!$AW678,0),0)</f>
        <v>0</v>
      </c>
      <c r="AU678" s="172" cm="1">
        <f t="array" ref="AU678">IFERROR(--('Input| Projects'!$AT678="Yes")*_xlfn.SWITCH('Input| Overheads'!$C$50,"Direct costs",'Calc| Overheads Allocation'!I$9*W678,"Internal labour",'Calc| Overheads Allocation'!I$9*W678*'Input| Projects'!$AO678,"DNSP defined",'Calc| Overheads Allocation'!I$79*'Input| Projects'!$AW678,0),0)</f>
        <v>0</v>
      </c>
      <c r="AV678" s="175"/>
      <c r="AW678" s="172">
        <f t="shared" si="244"/>
        <v>0</v>
      </c>
      <c r="AX678" s="172">
        <f t="shared" si="245"/>
        <v>0</v>
      </c>
      <c r="AY678" s="172">
        <f t="shared" si="246"/>
        <v>0</v>
      </c>
      <c r="AZ678" s="172">
        <f t="shared" si="247"/>
        <v>0</v>
      </c>
      <c r="BA678" s="172">
        <f t="shared" si="248"/>
        <v>0</v>
      </c>
      <c r="BB678" s="172">
        <f t="shared" si="249"/>
        <v>0</v>
      </c>
      <c r="BC678" s="172">
        <f t="shared" si="250"/>
        <v>0</v>
      </c>
      <c r="BD678" s="176"/>
      <c r="BE678" s="172">
        <f t="shared" si="251"/>
        <v>0</v>
      </c>
      <c r="BF678" s="172">
        <f t="shared" si="252"/>
        <v>0</v>
      </c>
      <c r="BG678" s="172">
        <f t="shared" si="253"/>
        <v>0</v>
      </c>
      <c r="BH678" s="172">
        <f t="shared" si="254"/>
        <v>0</v>
      </c>
      <c r="BI678" s="172">
        <f t="shared" si="255"/>
        <v>0</v>
      </c>
      <c r="BJ678" s="172">
        <f t="shared" si="256"/>
        <v>0</v>
      </c>
      <c r="BK678" s="172">
        <f t="shared" si="257"/>
        <v>0</v>
      </c>
      <c r="BL678" s="176"/>
      <c r="BM678" s="172">
        <f t="shared" si="236"/>
        <v>0</v>
      </c>
      <c r="BN678" s="172">
        <f t="shared" si="237"/>
        <v>0</v>
      </c>
      <c r="BO678" s="172">
        <f t="shared" si="238"/>
        <v>0</v>
      </c>
      <c r="BP678" s="172">
        <f t="shared" si="239"/>
        <v>0</v>
      </c>
      <c r="BQ678" s="172">
        <f t="shared" si="240"/>
        <v>0</v>
      </c>
      <c r="BR678" s="172">
        <f t="shared" si="241"/>
        <v>0</v>
      </c>
      <c r="BS678" s="172">
        <f t="shared" si="242"/>
        <v>0</v>
      </c>
      <c r="BT678" s="55"/>
      <c r="BU678" s="158">
        <f>SUMIF('Input| Projects'!$BA$8:$CX$8,RIGHT(BU$9,3),'Input| Projects'!$BA678:$CX678)</f>
        <v>0</v>
      </c>
      <c r="BV678" s="158">
        <f>SUMIF('Input| Projects'!$BA$8:$CX$8,RIGHT(BV$9,3),'Input| Projects'!$BA678:$CX678)</f>
        <v>0</v>
      </c>
      <c r="BW678" s="79" t="str">
        <f t="shared" si="243"/>
        <v/>
      </c>
    </row>
    <row r="679" spans="2:75" x14ac:dyDescent="0.2">
      <c r="B679" s="123">
        <f>IFERROR('Input| Projects'!B679,"")</f>
        <v>670</v>
      </c>
      <c r="C679" s="160" t="str">
        <f>IFERROR(IF('Input| Projects'!C679="","",'Input| Projects'!C679),"")</f>
        <v/>
      </c>
      <c r="D679" s="160" t="str">
        <f>IFERROR(IF('Input| Projects'!D679="","",'Input| Projects'!D679),"")</f>
        <v/>
      </c>
      <c r="E679" s="53"/>
      <c r="F679" s="160" t="str">
        <f>IF(LEN('Input| Projects'!F679)&gt;0,'Input| Projects'!F679,"")</f>
        <v/>
      </c>
      <c r="G679" s="160" t="str">
        <f>IF(LEN('Input| Projects'!G679)&gt;0,'Input| Projects'!G679,"")</f>
        <v/>
      </c>
      <c r="H679" s="10"/>
      <c r="I679" s="194" cm="1">
        <f t="array" ref="I679">IF(LEN($F679)&gt;0,1+IFERROR(SUMPRODUCT(TRANSPOSE('Input| Projects'!$AO679:$AQ679),INDEX('Input| Escalations'!$F$27:$L$29,,MATCH(Q$9,'Input| Escalations'!$F$21:$L$21,0))),0),0)</f>
        <v>0</v>
      </c>
      <c r="J679" s="194" cm="1">
        <f t="array" ref="J679">IF(LEN($F679)&gt;0,1+IFERROR(SUMPRODUCT(TRANSPOSE('Input| Projects'!$AO679:$AQ679),INDEX('Input| Escalations'!$F$27:$L$29,,MATCH(R$9,'Input| Escalations'!$F$21:$L$21,0))),0),0)</f>
        <v>0</v>
      </c>
      <c r="K679" s="194" cm="1">
        <f t="array" ref="K679">IF(LEN($F679)&gt;0,1+IFERROR(SUMPRODUCT(TRANSPOSE('Input| Projects'!$AO679:$AQ679),INDEX('Input| Escalations'!$F$27:$L$29,,MATCH(S$9,'Input| Escalations'!$F$21:$L$21,0))),0),0)</f>
        <v>0</v>
      </c>
      <c r="L679" s="194" cm="1">
        <f t="array" ref="L679">IF(LEN($F679)&gt;0,1+IFERROR(SUMPRODUCT(TRANSPOSE('Input| Projects'!$AO679:$AQ679),INDEX('Input| Escalations'!$F$27:$L$29,,MATCH(T$9,'Input| Escalations'!$F$21:$L$21,0))),0),0)</f>
        <v>0</v>
      </c>
      <c r="M679" s="194" cm="1">
        <f t="array" ref="M679">IF(LEN($F679)&gt;0,1+IFERROR(SUMPRODUCT(TRANSPOSE('Input| Projects'!$AO679:$AQ679),INDEX('Input| Escalations'!$F$27:$L$29,,MATCH(U$9,'Input| Escalations'!$F$21:$L$21,0))),0),0)</f>
        <v>0</v>
      </c>
      <c r="N679" s="194" cm="1">
        <f t="array" ref="N679">IF(LEN($F679)&gt;0,1+IFERROR(SUMPRODUCT(TRANSPOSE('Input| Projects'!$AO679:$AQ679),INDEX('Input| Escalations'!$F$27:$L$29,,MATCH(V$9,'Input| Escalations'!$F$21:$L$21,0))),0),0)</f>
        <v>0</v>
      </c>
      <c r="O679" s="194" cm="1">
        <f t="array" ref="O679">IF(LEN($F679)&gt;0,1+IFERROR(SUMPRODUCT(TRANSPOSE('Input| Projects'!$AO679:$AQ679),INDEX('Input| Escalations'!$F$27:$L$29,,MATCH(W$9,'Input| Escalations'!$F$21:$L$21,0))),0),0)</f>
        <v>0</v>
      </c>
      <c r="P679" s="10"/>
      <c r="Q679" s="172">
        <f>IFERROR(IF(ISNUMBER(FIND("decision",'Input| Setup'!$F$6)),'Input| Projects'!Y679,'Input| Projects'!I679)*'Input| Escalations'!$I$17*I679,0)</f>
        <v>0</v>
      </c>
      <c r="R679" s="172">
        <f>IFERROR(IF(ISNUMBER(FIND("decision",'Input| Setup'!$F$6)),'Input| Projects'!Z679,'Input| Projects'!J679)*'Input| Escalations'!$I$17*J679,0)</f>
        <v>0</v>
      </c>
      <c r="S679" s="172">
        <f>IFERROR(IF(ISNUMBER(FIND("decision",'Input| Setup'!$F$6)),'Input| Projects'!AA679,'Input| Projects'!K679)*'Input| Escalations'!$I$17*K679,0)</f>
        <v>0</v>
      </c>
      <c r="T679" s="172">
        <f>IFERROR(IF(ISNUMBER(FIND("decision",'Input| Setup'!$F$6)),'Input| Projects'!AB679,'Input| Projects'!L679)*'Input| Escalations'!$I$17*L679,0)</f>
        <v>0</v>
      </c>
      <c r="U679" s="172">
        <f>IFERROR(IF(ISNUMBER(FIND("decision",'Input| Setup'!$F$6)),'Input| Projects'!AC679,'Input| Projects'!M679)*'Input| Escalations'!$I$17*M679,0)</f>
        <v>0</v>
      </c>
      <c r="V679" s="172">
        <f>IFERROR(IF(ISNUMBER(FIND("decision",'Input| Setup'!$F$6)),'Input| Projects'!AD679,'Input| Projects'!N679)*'Input| Escalations'!$I$17*N679,0)</f>
        <v>0</v>
      </c>
      <c r="W679" s="172">
        <f>IFERROR(IF(ISNUMBER(FIND("decision",'Input| Setup'!$F$6)),'Input| Projects'!AE679,'Input| Projects'!O679)*'Input| Escalations'!$I$17*O679,0)</f>
        <v>0</v>
      </c>
      <c r="X679" s="175"/>
      <c r="Y679" s="172">
        <f>IF(ISNUMBER(FIND("decision",'Input| Setup'!$F$6)),'Input| Projects'!AG679,'Input| Projects'!Q679)*I679*'Input| Escalations'!$I$17</f>
        <v>0</v>
      </c>
      <c r="Z679" s="172">
        <f>IF(ISNUMBER(FIND("decision",'Input| Setup'!$F$6)),'Input| Projects'!AH679,'Input| Projects'!R679)*J679*'Input| Escalations'!$I$17</f>
        <v>0</v>
      </c>
      <c r="AA679" s="172">
        <f>IF(ISNUMBER(FIND("decision",'Input| Setup'!$F$6)),'Input| Projects'!AI679,'Input| Projects'!S679)*K679*'Input| Escalations'!$I$17</f>
        <v>0</v>
      </c>
      <c r="AB679" s="172">
        <f>IF(ISNUMBER(FIND("decision",'Input| Setup'!$F$6)),'Input| Projects'!AJ679,'Input| Projects'!T679)*L679*'Input| Escalations'!$I$17</f>
        <v>0</v>
      </c>
      <c r="AC679" s="172">
        <f>IF(ISNUMBER(FIND("decision",'Input| Setup'!$F$6)),'Input| Projects'!AK679,'Input| Projects'!U679)*M679*'Input| Escalations'!$I$17</f>
        <v>0</v>
      </c>
      <c r="AD679" s="172">
        <f>IF(ISNUMBER(FIND("decision",'Input| Setup'!$F$6)),'Input| Projects'!AL679,'Input| Projects'!V679)*N679*'Input| Escalations'!$I$17</f>
        <v>0</v>
      </c>
      <c r="AE679" s="172">
        <f>IF(ISNUMBER(FIND("decision",'Input| Setup'!$F$6)),'Input| Projects'!AM679,'Input| Projects'!W679)*O679*'Input| Escalations'!$I$17</f>
        <v>0</v>
      </c>
      <c r="AF679" s="175"/>
      <c r="AG679" s="172" cm="1">
        <f t="array" ref="AG679">IFERROR(--('Input| Projects'!$AS679="Yes")*_xlfn.SWITCH('Input| Overheads'!$C$50,"Direct costs",'Calc| Overheads Allocation'!C$8*Q679,"Internal labour",'Calc| Overheads Allocation'!C$8*Q679*'Input| Projects'!$AO679,"DNSP defined",'Calc| Overheads Allocation'!C$78*'Input| Projects'!$AV679,0),0)</f>
        <v>0</v>
      </c>
      <c r="AH679" s="172" cm="1">
        <f t="array" ref="AH679">IFERROR(--('Input| Projects'!$AS679="Yes")*_xlfn.SWITCH('Input| Overheads'!$C$50,"Direct costs",'Calc| Overheads Allocation'!D$8*R679,"Internal labour",'Calc| Overheads Allocation'!D$8*R679*'Input| Projects'!$AO679,"DNSP defined",'Calc| Overheads Allocation'!D$78*'Input| Projects'!$AV679,0),0)</f>
        <v>0</v>
      </c>
      <c r="AI679" s="172" cm="1">
        <f t="array" ref="AI679">IFERROR(--('Input| Projects'!$AS679="Yes")*_xlfn.SWITCH('Input| Overheads'!$C$50,"Direct costs",'Calc| Overheads Allocation'!E$8*S679,"Internal labour",'Calc| Overheads Allocation'!E$8*S679*'Input| Projects'!$AO679,"DNSP defined",'Calc| Overheads Allocation'!E$78*'Input| Projects'!$AV679,0),0)</f>
        <v>0</v>
      </c>
      <c r="AJ679" s="172" cm="1">
        <f t="array" ref="AJ679">IFERROR(--('Input| Projects'!$AS679="Yes")*_xlfn.SWITCH('Input| Overheads'!$C$50,"Direct costs",'Calc| Overheads Allocation'!F$8*T679,"Internal labour",'Calc| Overheads Allocation'!F$8*T679*'Input| Projects'!$AO679,"DNSP defined",'Calc| Overheads Allocation'!F$78*'Input| Projects'!$AV679,0),0)</f>
        <v>0</v>
      </c>
      <c r="AK679" s="172" cm="1">
        <f t="array" ref="AK679">IFERROR(--('Input| Projects'!$AS679="Yes")*_xlfn.SWITCH('Input| Overheads'!$C$50,"Direct costs",'Calc| Overheads Allocation'!G$8*U679,"Internal labour",'Calc| Overheads Allocation'!G$8*U679*'Input| Projects'!$AO679,"DNSP defined",'Calc| Overheads Allocation'!G$78*'Input| Projects'!$AV679,0),0)</f>
        <v>0</v>
      </c>
      <c r="AL679" s="172" cm="1">
        <f t="array" ref="AL679">IFERROR(--('Input| Projects'!$AS679="Yes")*_xlfn.SWITCH('Input| Overheads'!$C$50,"Direct costs",'Calc| Overheads Allocation'!H$8*V679,"Internal labour",'Calc| Overheads Allocation'!H$8*V679*'Input| Projects'!$AO679,"DNSP defined",'Calc| Overheads Allocation'!H$78*'Input| Projects'!$AV679,0),0)</f>
        <v>0</v>
      </c>
      <c r="AM679" s="172" cm="1">
        <f t="array" ref="AM679">IFERROR(--('Input| Projects'!$AS679="Yes")*_xlfn.SWITCH('Input| Overheads'!$C$50,"Direct costs",'Calc| Overheads Allocation'!I$8*W679,"Internal labour",'Calc| Overheads Allocation'!I$8*W679*'Input| Projects'!$AO679,"DNSP defined",'Calc| Overheads Allocation'!I$78*'Input| Projects'!$AV679,0),0)</f>
        <v>0</v>
      </c>
      <c r="AN679" s="175"/>
      <c r="AO679" s="172" cm="1">
        <f t="array" ref="AO679">IFERROR(--('Input| Projects'!$AT679="Yes")*_xlfn.SWITCH('Input| Overheads'!$C$50,"Direct costs",'Calc| Overheads Allocation'!C$9*Q679,"Internal labour",'Calc| Overheads Allocation'!C$9*Q679*'Input| Projects'!$AO679,"DNSP defined",'Calc| Overheads Allocation'!C$79*'Input| Projects'!$AW679,0),0)</f>
        <v>0</v>
      </c>
      <c r="AP679" s="172" cm="1">
        <f t="array" ref="AP679">IFERROR(--('Input| Projects'!$AT679="Yes")*_xlfn.SWITCH('Input| Overheads'!$C$50,"Direct costs",'Calc| Overheads Allocation'!D$9*R679,"Internal labour",'Calc| Overheads Allocation'!D$9*R679*'Input| Projects'!$AO679,"DNSP defined",'Calc| Overheads Allocation'!D$79*'Input| Projects'!$AW679,0),0)</f>
        <v>0</v>
      </c>
      <c r="AQ679" s="172" cm="1">
        <f t="array" ref="AQ679">IFERROR(--('Input| Projects'!$AT679="Yes")*_xlfn.SWITCH('Input| Overheads'!$C$50,"Direct costs",'Calc| Overheads Allocation'!E$9*S679,"Internal labour",'Calc| Overheads Allocation'!E$9*S679*'Input| Projects'!$AO679,"DNSP defined",'Calc| Overheads Allocation'!E$79*'Input| Projects'!$AW679,0),0)</f>
        <v>0</v>
      </c>
      <c r="AR679" s="172" cm="1">
        <f t="array" ref="AR679">IFERROR(--('Input| Projects'!$AT679="Yes")*_xlfn.SWITCH('Input| Overheads'!$C$50,"Direct costs",'Calc| Overheads Allocation'!F$9*T679,"Internal labour",'Calc| Overheads Allocation'!F$9*T679*'Input| Projects'!$AO679,"DNSP defined",'Calc| Overheads Allocation'!F$79*'Input| Projects'!$AW679,0),0)</f>
        <v>0</v>
      </c>
      <c r="AS679" s="172" cm="1">
        <f t="array" ref="AS679">IFERROR(--('Input| Projects'!$AT679="Yes")*_xlfn.SWITCH('Input| Overheads'!$C$50,"Direct costs",'Calc| Overheads Allocation'!G$9*U679,"Internal labour",'Calc| Overheads Allocation'!G$9*U679*'Input| Projects'!$AO679,"DNSP defined",'Calc| Overheads Allocation'!G$79*'Input| Projects'!$AW679,0),0)</f>
        <v>0</v>
      </c>
      <c r="AT679" s="172" cm="1">
        <f t="array" ref="AT679">IFERROR(--('Input| Projects'!$AT679="Yes")*_xlfn.SWITCH('Input| Overheads'!$C$50,"Direct costs",'Calc| Overheads Allocation'!H$9*V679,"Internal labour",'Calc| Overheads Allocation'!H$9*V679*'Input| Projects'!$AO679,"DNSP defined",'Calc| Overheads Allocation'!H$79*'Input| Projects'!$AW679,0),0)</f>
        <v>0</v>
      </c>
      <c r="AU679" s="172" cm="1">
        <f t="array" ref="AU679">IFERROR(--('Input| Projects'!$AT679="Yes")*_xlfn.SWITCH('Input| Overheads'!$C$50,"Direct costs",'Calc| Overheads Allocation'!I$9*W679,"Internal labour",'Calc| Overheads Allocation'!I$9*W679*'Input| Projects'!$AO679,"DNSP defined",'Calc| Overheads Allocation'!I$79*'Input| Projects'!$AW679,0),0)</f>
        <v>0</v>
      </c>
      <c r="AV679" s="175"/>
      <c r="AW679" s="172">
        <f t="shared" si="244"/>
        <v>0</v>
      </c>
      <c r="AX679" s="172">
        <f t="shared" si="245"/>
        <v>0</v>
      </c>
      <c r="AY679" s="172">
        <f t="shared" si="246"/>
        <v>0</v>
      </c>
      <c r="AZ679" s="172">
        <f t="shared" si="247"/>
        <v>0</v>
      </c>
      <c r="BA679" s="172">
        <f t="shared" si="248"/>
        <v>0</v>
      </c>
      <c r="BB679" s="172">
        <f t="shared" si="249"/>
        <v>0</v>
      </c>
      <c r="BC679" s="172">
        <f t="shared" si="250"/>
        <v>0</v>
      </c>
      <c r="BD679" s="176"/>
      <c r="BE679" s="172">
        <f t="shared" si="251"/>
        <v>0</v>
      </c>
      <c r="BF679" s="172">
        <f t="shared" si="252"/>
        <v>0</v>
      </c>
      <c r="BG679" s="172">
        <f t="shared" si="253"/>
        <v>0</v>
      </c>
      <c r="BH679" s="172">
        <f t="shared" si="254"/>
        <v>0</v>
      </c>
      <c r="BI679" s="172">
        <f t="shared" si="255"/>
        <v>0</v>
      </c>
      <c r="BJ679" s="172">
        <f t="shared" si="256"/>
        <v>0</v>
      </c>
      <c r="BK679" s="172">
        <f t="shared" si="257"/>
        <v>0</v>
      </c>
      <c r="BL679" s="176"/>
      <c r="BM679" s="172">
        <f t="shared" si="236"/>
        <v>0</v>
      </c>
      <c r="BN679" s="172">
        <f t="shared" si="237"/>
        <v>0</v>
      </c>
      <c r="BO679" s="172">
        <f t="shared" si="238"/>
        <v>0</v>
      </c>
      <c r="BP679" s="172">
        <f t="shared" si="239"/>
        <v>0</v>
      </c>
      <c r="BQ679" s="172">
        <f t="shared" si="240"/>
        <v>0</v>
      </c>
      <c r="BR679" s="172">
        <f t="shared" si="241"/>
        <v>0</v>
      </c>
      <c r="BS679" s="172">
        <f t="shared" si="242"/>
        <v>0</v>
      </c>
      <c r="BT679" s="55"/>
      <c r="BU679" s="158">
        <f>SUMIF('Input| Projects'!$BA$8:$CX$8,RIGHT(BU$9,3),'Input| Projects'!$BA679:$CX679)</f>
        <v>0</v>
      </c>
      <c r="BV679" s="158">
        <f>SUMIF('Input| Projects'!$BA$8:$CX$8,RIGHT(BV$9,3),'Input| Projects'!$BA679:$CX679)</f>
        <v>0</v>
      </c>
      <c r="BW679" s="79" t="str">
        <f t="shared" si="243"/>
        <v/>
      </c>
    </row>
    <row r="680" spans="2:75" x14ac:dyDescent="0.2">
      <c r="B680" s="123">
        <f>IFERROR('Input| Projects'!B680,"")</f>
        <v>671</v>
      </c>
      <c r="C680" s="160" t="str">
        <f>IFERROR(IF('Input| Projects'!C680="","",'Input| Projects'!C680),"")</f>
        <v/>
      </c>
      <c r="D680" s="160" t="str">
        <f>IFERROR(IF('Input| Projects'!D680="","",'Input| Projects'!D680),"")</f>
        <v/>
      </c>
      <c r="E680" s="53"/>
      <c r="F680" s="160" t="str">
        <f>IF(LEN('Input| Projects'!F680)&gt;0,'Input| Projects'!F680,"")</f>
        <v/>
      </c>
      <c r="G680" s="160" t="str">
        <f>IF(LEN('Input| Projects'!G680)&gt;0,'Input| Projects'!G680,"")</f>
        <v/>
      </c>
      <c r="H680" s="10"/>
      <c r="I680" s="194" cm="1">
        <f t="array" ref="I680">IF(LEN($F680)&gt;0,1+IFERROR(SUMPRODUCT(TRANSPOSE('Input| Projects'!$AO680:$AQ680),INDEX('Input| Escalations'!$F$27:$L$29,,MATCH(Q$9,'Input| Escalations'!$F$21:$L$21,0))),0),0)</f>
        <v>0</v>
      </c>
      <c r="J680" s="194" cm="1">
        <f t="array" ref="J680">IF(LEN($F680)&gt;0,1+IFERROR(SUMPRODUCT(TRANSPOSE('Input| Projects'!$AO680:$AQ680),INDEX('Input| Escalations'!$F$27:$L$29,,MATCH(R$9,'Input| Escalations'!$F$21:$L$21,0))),0),0)</f>
        <v>0</v>
      </c>
      <c r="K680" s="194" cm="1">
        <f t="array" ref="K680">IF(LEN($F680)&gt;0,1+IFERROR(SUMPRODUCT(TRANSPOSE('Input| Projects'!$AO680:$AQ680),INDEX('Input| Escalations'!$F$27:$L$29,,MATCH(S$9,'Input| Escalations'!$F$21:$L$21,0))),0),0)</f>
        <v>0</v>
      </c>
      <c r="L680" s="194" cm="1">
        <f t="array" ref="L680">IF(LEN($F680)&gt;0,1+IFERROR(SUMPRODUCT(TRANSPOSE('Input| Projects'!$AO680:$AQ680),INDEX('Input| Escalations'!$F$27:$L$29,,MATCH(T$9,'Input| Escalations'!$F$21:$L$21,0))),0),0)</f>
        <v>0</v>
      </c>
      <c r="M680" s="194" cm="1">
        <f t="array" ref="M680">IF(LEN($F680)&gt;0,1+IFERROR(SUMPRODUCT(TRANSPOSE('Input| Projects'!$AO680:$AQ680),INDEX('Input| Escalations'!$F$27:$L$29,,MATCH(U$9,'Input| Escalations'!$F$21:$L$21,0))),0),0)</f>
        <v>0</v>
      </c>
      <c r="N680" s="194" cm="1">
        <f t="array" ref="N680">IF(LEN($F680)&gt;0,1+IFERROR(SUMPRODUCT(TRANSPOSE('Input| Projects'!$AO680:$AQ680),INDEX('Input| Escalations'!$F$27:$L$29,,MATCH(V$9,'Input| Escalations'!$F$21:$L$21,0))),0),0)</f>
        <v>0</v>
      </c>
      <c r="O680" s="194" cm="1">
        <f t="array" ref="O680">IF(LEN($F680)&gt;0,1+IFERROR(SUMPRODUCT(TRANSPOSE('Input| Projects'!$AO680:$AQ680),INDEX('Input| Escalations'!$F$27:$L$29,,MATCH(W$9,'Input| Escalations'!$F$21:$L$21,0))),0),0)</f>
        <v>0</v>
      </c>
      <c r="P680" s="10"/>
      <c r="Q680" s="172">
        <f>IFERROR(IF(ISNUMBER(FIND("decision",'Input| Setup'!$F$6)),'Input| Projects'!Y680,'Input| Projects'!I680)*'Input| Escalations'!$I$17*I680,0)</f>
        <v>0</v>
      </c>
      <c r="R680" s="172">
        <f>IFERROR(IF(ISNUMBER(FIND("decision",'Input| Setup'!$F$6)),'Input| Projects'!Z680,'Input| Projects'!J680)*'Input| Escalations'!$I$17*J680,0)</f>
        <v>0</v>
      </c>
      <c r="S680" s="172">
        <f>IFERROR(IF(ISNUMBER(FIND("decision",'Input| Setup'!$F$6)),'Input| Projects'!AA680,'Input| Projects'!K680)*'Input| Escalations'!$I$17*K680,0)</f>
        <v>0</v>
      </c>
      <c r="T680" s="172">
        <f>IFERROR(IF(ISNUMBER(FIND("decision",'Input| Setup'!$F$6)),'Input| Projects'!AB680,'Input| Projects'!L680)*'Input| Escalations'!$I$17*L680,0)</f>
        <v>0</v>
      </c>
      <c r="U680" s="172">
        <f>IFERROR(IF(ISNUMBER(FIND("decision",'Input| Setup'!$F$6)),'Input| Projects'!AC680,'Input| Projects'!M680)*'Input| Escalations'!$I$17*M680,0)</f>
        <v>0</v>
      </c>
      <c r="V680" s="172">
        <f>IFERROR(IF(ISNUMBER(FIND("decision",'Input| Setup'!$F$6)),'Input| Projects'!AD680,'Input| Projects'!N680)*'Input| Escalations'!$I$17*N680,0)</f>
        <v>0</v>
      </c>
      <c r="W680" s="172">
        <f>IFERROR(IF(ISNUMBER(FIND("decision",'Input| Setup'!$F$6)),'Input| Projects'!AE680,'Input| Projects'!O680)*'Input| Escalations'!$I$17*O680,0)</f>
        <v>0</v>
      </c>
      <c r="X680" s="175"/>
      <c r="Y680" s="172">
        <f>IF(ISNUMBER(FIND("decision",'Input| Setup'!$F$6)),'Input| Projects'!AG680,'Input| Projects'!Q680)*I680*'Input| Escalations'!$I$17</f>
        <v>0</v>
      </c>
      <c r="Z680" s="172">
        <f>IF(ISNUMBER(FIND("decision",'Input| Setup'!$F$6)),'Input| Projects'!AH680,'Input| Projects'!R680)*J680*'Input| Escalations'!$I$17</f>
        <v>0</v>
      </c>
      <c r="AA680" s="172">
        <f>IF(ISNUMBER(FIND("decision",'Input| Setup'!$F$6)),'Input| Projects'!AI680,'Input| Projects'!S680)*K680*'Input| Escalations'!$I$17</f>
        <v>0</v>
      </c>
      <c r="AB680" s="172">
        <f>IF(ISNUMBER(FIND("decision",'Input| Setup'!$F$6)),'Input| Projects'!AJ680,'Input| Projects'!T680)*L680*'Input| Escalations'!$I$17</f>
        <v>0</v>
      </c>
      <c r="AC680" s="172">
        <f>IF(ISNUMBER(FIND("decision",'Input| Setup'!$F$6)),'Input| Projects'!AK680,'Input| Projects'!U680)*M680*'Input| Escalations'!$I$17</f>
        <v>0</v>
      </c>
      <c r="AD680" s="172">
        <f>IF(ISNUMBER(FIND("decision",'Input| Setup'!$F$6)),'Input| Projects'!AL680,'Input| Projects'!V680)*N680*'Input| Escalations'!$I$17</f>
        <v>0</v>
      </c>
      <c r="AE680" s="172">
        <f>IF(ISNUMBER(FIND("decision",'Input| Setup'!$F$6)),'Input| Projects'!AM680,'Input| Projects'!W680)*O680*'Input| Escalations'!$I$17</f>
        <v>0</v>
      </c>
      <c r="AF680" s="175"/>
      <c r="AG680" s="172" cm="1">
        <f t="array" ref="AG680">IFERROR(--('Input| Projects'!$AS680="Yes")*_xlfn.SWITCH('Input| Overheads'!$C$50,"Direct costs",'Calc| Overheads Allocation'!C$8*Q680,"Internal labour",'Calc| Overheads Allocation'!C$8*Q680*'Input| Projects'!$AO680,"DNSP defined",'Calc| Overheads Allocation'!C$78*'Input| Projects'!$AV680,0),0)</f>
        <v>0</v>
      </c>
      <c r="AH680" s="172" cm="1">
        <f t="array" ref="AH680">IFERROR(--('Input| Projects'!$AS680="Yes")*_xlfn.SWITCH('Input| Overheads'!$C$50,"Direct costs",'Calc| Overheads Allocation'!D$8*R680,"Internal labour",'Calc| Overheads Allocation'!D$8*R680*'Input| Projects'!$AO680,"DNSP defined",'Calc| Overheads Allocation'!D$78*'Input| Projects'!$AV680,0),0)</f>
        <v>0</v>
      </c>
      <c r="AI680" s="172" cm="1">
        <f t="array" ref="AI680">IFERROR(--('Input| Projects'!$AS680="Yes")*_xlfn.SWITCH('Input| Overheads'!$C$50,"Direct costs",'Calc| Overheads Allocation'!E$8*S680,"Internal labour",'Calc| Overheads Allocation'!E$8*S680*'Input| Projects'!$AO680,"DNSP defined",'Calc| Overheads Allocation'!E$78*'Input| Projects'!$AV680,0),0)</f>
        <v>0</v>
      </c>
      <c r="AJ680" s="172" cm="1">
        <f t="array" ref="AJ680">IFERROR(--('Input| Projects'!$AS680="Yes")*_xlfn.SWITCH('Input| Overheads'!$C$50,"Direct costs",'Calc| Overheads Allocation'!F$8*T680,"Internal labour",'Calc| Overheads Allocation'!F$8*T680*'Input| Projects'!$AO680,"DNSP defined",'Calc| Overheads Allocation'!F$78*'Input| Projects'!$AV680,0),0)</f>
        <v>0</v>
      </c>
      <c r="AK680" s="172" cm="1">
        <f t="array" ref="AK680">IFERROR(--('Input| Projects'!$AS680="Yes")*_xlfn.SWITCH('Input| Overheads'!$C$50,"Direct costs",'Calc| Overheads Allocation'!G$8*U680,"Internal labour",'Calc| Overheads Allocation'!G$8*U680*'Input| Projects'!$AO680,"DNSP defined",'Calc| Overheads Allocation'!G$78*'Input| Projects'!$AV680,0),0)</f>
        <v>0</v>
      </c>
      <c r="AL680" s="172" cm="1">
        <f t="array" ref="AL680">IFERROR(--('Input| Projects'!$AS680="Yes")*_xlfn.SWITCH('Input| Overheads'!$C$50,"Direct costs",'Calc| Overheads Allocation'!H$8*V680,"Internal labour",'Calc| Overheads Allocation'!H$8*V680*'Input| Projects'!$AO680,"DNSP defined",'Calc| Overheads Allocation'!H$78*'Input| Projects'!$AV680,0),0)</f>
        <v>0</v>
      </c>
      <c r="AM680" s="172" cm="1">
        <f t="array" ref="AM680">IFERROR(--('Input| Projects'!$AS680="Yes")*_xlfn.SWITCH('Input| Overheads'!$C$50,"Direct costs",'Calc| Overheads Allocation'!I$8*W680,"Internal labour",'Calc| Overheads Allocation'!I$8*W680*'Input| Projects'!$AO680,"DNSP defined",'Calc| Overheads Allocation'!I$78*'Input| Projects'!$AV680,0),0)</f>
        <v>0</v>
      </c>
      <c r="AN680" s="175"/>
      <c r="AO680" s="172" cm="1">
        <f t="array" ref="AO680">IFERROR(--('Input| Projects'!$AT680="Yes")*_xlfn.SWITCH('Input| Overheads'!$C$50,"Direct costs",'Calc| Overheads Allocation'!C$9*Q680,"Internal labour",'Calc| Overheads Allocation'!C$9*Q680*'Input| Projects'!$AO680,"DNSP defined",'Calc| Overheads Allocation'!C$79*'Input| Projects'!$AW680,0),0)</f>
        <v>0</v>
      </c>
      <c r="AP680" s="172" cm="1">
        <f t="array" ref="AP680">IFERROR(--('Input| Projects'!$AT680="Yes")*_xlfn.SWITCH('Input| Overheads'!$C$50,"Direct costs",'Calc| Overheads Allocation'!D$9*R680,"Internal labour",'Calc| Overheads Allocation'!D$9*R680*'Input| Projects'!$AO680,"DNSP defined",'Calc| Overheads Allocation'!D$79*'Input| Projects'!$AW680,0),0)</f>
        <v>0</v>
      </c>
      <c r="AQ680" s="172" cm="1">
        <f t="array" ref="AQ680">IFERROR(--('Input| Projects'!$AT680="Yes")*_xlfn.SWITCH('Input| Overheads'!$C$50,"Direct costs",'Calc| Overheads Allocation'!E$9*S680,"Internal labour",'Calc| Overheads Allocation'!E$9*S680*'Input| Projects'!$AO680,"DNSP defined",'Calc| Overheads Allocation'!E$79*'Input| Projects'!$AW680,0),0)</f>
        <v>0</v>
      </c>
      <c r="AR680" s="172" cm="1">
        <f t="array" ref="AR680">IFERROR(--('Input| Projects'!$AT680="Yes")*_xlfn.SWITCH('Input| Overheads'!$C$50,"Direct costs",'Calc| Overheads Allocation'!F$9*T680,"Internal labour",'Calc| Overheads Allocation'!F$9*T680*'Input| Projects'!$AO680,"DNSP defined",'Calc| Overheads Allocation'!F$79*'Input| Projects'!$AW680,0),0)</f>
        <v>0</v>
      </c>
      <c r="AS680" s="172" cm="1">
        <f t="array" ref="AS680">IFERROR(--('Input| Projects'!$AT680="Yes")*_xlfn.SWITCH('Input| Overheads'!$C$50,"Direct costs",'Calc| Overheads Allocation'!G$9*U680,"Internal labour",'Calc| Overheads Allocation'!G$9*U680*'Input| Projects'!$AO680,"DNSP defined",'Calc| Overheads Allocation'!G$79*'Input| Projects'!$AW680,0),0)</f>
        <v>0</v>
      </c>
      <c r="AT680" s="172" cm="1">
        <f t="array" ref="AT680">IFERROR(--('Input| Projects'!$AT680="Yes")*_xlfn.SWITCH('Input| Overheads'!$C$50,"Direct costs",'Calc| Overheads Allocation'!H$9*V680,"Internal labour",'Calc| Overheads Allocation'!H$9*V680*'Input| Projects'!$AO680,"DNSP defined",'Calc| Overheads Allocation'!H$79*'Input| Projects'!$AW680,0),0)</f>
        <v>0</v>
      </c>
      <c r="AU680" s="172" cm="1">
        <f t="array" ref="AU680">IFERROR(--('Input| Projects'!$AT680="Yes")*_xlfn.SWITCH('Input| Overheads'!$C$50,"Direct costs",'Calc| Overheads Allocation'!I$9*W680,"Internal labour",'Calc| Overheads Allocation'!I$9*W680*'Input| Projects'!$AO680,"DNSP defined",'Calc| Overheads Allocation'!I$79*'Input| Projects'!$AW680,0),0)</f>
        <v>0</v>
      </c>
      <c r="AV680" s="175"/>
      <c r="AW680" s="172">
        <f t="shared" si="244"/>
        <v>0</v>
      </c>
      <c r="AX680" s="172">
        <f t="shared" si="245"/>
        <v>0</v>
      </c>
      <c r="AY680" s="172">
        <f t="shared" si="246"/>
        <v>0</v>
      </c>
      <c r="AZ680" s="172">
        <f t="shared" si="247"/>
        <v>0</v>
      </c>
      <c r="BA680" s="172">
        <f t="shared" si="248"/>
        <v>0</v>
      </c>
      <c r="BB680" s="172">
        <f t="shared" si="249"/>
        <v>0</v>
      </c>
      <c r="BC680" s="172">
        <f t="shared" si="250"/>
        <v>0</v>
      </c>
      <c r="BD680" s="176"/>
      <c r="BE680" s="172">
        <f t="shared" si="251"/>
        <v>0</v>
      </c>
      <c r="BF680" s="172">
        <f t="shared" si="252"/>
        <v>0</v>
      </c>
      <c r="BG680" s="172">
        <f t="shared" si="253"/>
        <v>0</v>
      </c>
      <c r="BH680" s="172">
        <f t="shared" si="254"/>
        <v>0</v>
      </c>
      <c r="BI680" s="172">
        <f t="shared" si="255"/>
        <v>0</v>
      </c>
      <c r="BJ680" s="172">
        <f t="shared" si="256"/>
        <v>0</v>
      </c>
      <c r="BK680" s="172">
        <f t="shared" si="257"/>
        <v>0</v>
      </c>
      <c r="BL680" s="176"/>
      <c r="BM680" s="172">
        <f t="shared" si="236"/>
        <v>0</v>
      </c>
      <c r="BN680" s="172">
        <f t="shared" si="237"/>
        <v>0</v>
      </c>
      <c r="BO680" s="172">
        <f t="shared" si="238"/>
        <v>0</v>
      </c>
      <c r="BP680" s="172">
        <f t="shared" si="239"/>
        <v>0</v>
      </c>
      <c r="BQ680" s="172">
        <f t="shared" si="240"/>
        <v>0</v>
      </c>
      <c r="BR680" s="172">
        <f t="shared" si="241"/>
        <v>0</v>
      </c>
      <c r="BS680" s="172">
        <f t="shared" si="242"/>
        <v>0</v>
      </c>
      <c r="BT680" s="55"/>
      <c r="BU680" s="158">
        <f>SUMIF('Input| Projects'!$BA$8:$CX$8,RIGHT(BU$9,3),'Input| Projects'!$BA680:$CX680)</f>
        <v>0</v>
      </c>
      <c r="BV680" s="158">
        <f>SUMIF('Input| Projects'!$BA$8:$CX$8,RIGHT(BV$9,3),'Input| Projects'!$BA680:$CX680)</f>
        <v>0</v>
      </c>
      <c r="BW680" s="79" t="str">
        <f t="shared" si="243"/>
        <v/>
      </c>
    </row>
    <row r="681" spans="2:75" x14ac:dyDescent="0.2">
      <c r="B681" s="123">
        <f>IFERROR('Input| Projects'!B681,"")</f>
        <v>672</v>
      </c>
      <c r="C681" s="160" t="str">
        <f>IFERROR(IF('Input| Projects'!C681="","",'Input| Projects'!C681),"")</f>
        <v/>
      </c>
      <c r="D681" s="160" t="str">
        <f>IFERROR(IF('Input| Projects'!D681="","",'Input| Projects'!D681),"")</f>
        <v/>
      </c>
      <c r="E681" s="53"/>
      <c r="F681" s="160" t="str">
        <f>IF(LEN('Input| Projects'!F681)&gt;0,'Input| Projects'!F681,"")</f>
        <v/>
      </c>
      <c r="G681" s="160" t="str">
        <f>IF(LEN('Input| Projects'!G681)&gt;0,'Input| Projects'!G681,"")</f>
        <v/>
      </c>
      <c r="H681" s="10"/>
      <c r="I681" s="194" cm="1">
        <f t="array" ref="I681">IF(LEN($F681)&gt;0,1+IFERROR(SUMPRODUCT(TRANSPOSE('Input| Projects'!$AO681:$AQ681),INDEX('Input| Escalations'!$F$27:$L$29,,MATCH(Q$9,'Input| Escalations'!$F$21:$L$21,0))),0),0)</f>
        <v>0</v>
      </c>
      <c r="J681" s="194" cm="1">
        <f t="array" ref="J681">IF(LEN($F681)&gt;0,1+IFERROR(SUMPRODUCT(TRANSPOSE('Input| Projects'!$AO681:$AQ681),INDEX('Input| Escalations'!$F$27:$L$29,,MATCH(R$9,'Input| Escalations'!$F$21:$L$21,0))),0),0)</f>
        <v>0</v>
      </c>
      <c r="K681" s="194" cm="1">
        <f t="array" ref="K681">IF(LEN($F681)&gt;0,1+IFERROR(SUMPRODUCT(TRANSPOSE('Input| Projects'!$AO681:$AQ681),INDEX('Input| Escalations'!$F$27:$L$29,,MATCH(S$9,'Input| Escalations'!$F$21:$L$21,0))),0),0)</f>
        <v>0</v>
      </c>
      <c r="L681" s="194" cm="1">
        <f t="array" ref="L681">IF(LEN($F681)&gt;0,1+IFERROR(SUMPRODUCT(TRANSPOSE('Input| Projects'!$AO681:$AQ681),INDEX('Input| Escalations'!$F$27:$L$29,,MATCH(T$9,'Input| Escalations'!$F$21:$L$21,0))),0),0)</f>
        <v>0</v>
      </c>
      <c r="M681" s="194" cm="1">
        <f t="array" ref="M681">IF(LEN($F681)&gt;0,1+IFERROR(SUMPRODUCT(TRANSPOSE('Input| Projects'!$AO681:$AQ681),INDEX('Input| Escalations'!$F$27:$L$29,,MATCH(U$9,'Input| Escalations'!$F$21:$L$21,0))),0),0)</f>
        <v>0</v>
      </c>
      <c r="N681" s="194" cm="1">
        <f t="array" ref="N681">IF(LEN($F681)&gt;0,1+IFERROR(SUMPRODUCT(TRANSPOSE('Input| Projects'!$AO681:$AQ681),INDEX('Input| Escalations'!$F$27:$L$29,,MATCH(V$9,'Input| Escalations'!$F$21:$L$21,0))),0),0)</f>
        <v>0</v>
      </c>
      <c r="O681" s="194" cm="1">
        <f t="array" ref="O681">IF(LEN($F681)&gt;0,1+IFERROR(SUMPRODUCT(TRANSPOSE('Input| Projects'!$AO681:$AQ681),INDEX('Input| Escalations'!$F$27:$L$29,,MATCH(W$9,'Input| Escalations'!$F$21:$L$21,0))),0),0)</f>
        <v>0</v>
      </c>
      <c r="P681" s="10"/>
      <c r="Q681" s="172">
        <f>IFERROR(IF(ISNUMBER(FIND("decision",'Input| Setup'!$F$6)),'Input| Projects'!Y681,'Input| Projects'!I681)*'Input| Escalations'!$I$17*I681,0)</f>
        <v>0</v>
      </c>
      <c r="R681" s="172">
        <f>IFERROR(IF(ISNUMBER(FIND("decision",'Input| Setup'!$F$6)),'Input| Projects'!Z681,'Input| Projects'!J681)*'Input| Escalations'!$I$17*J681,0)</f>
        <v>0</v>
      </c>
      <c r="S681" s="172">
        <f>IFERROR(IF(ISNUMBER(FIND("decision",'Input| Setup'!$F$6)),'Input| Projects'!AA681,'Input| Projects'!K681)*'Input| Escalations'!$I$17*K681,0)</f>
        <v>0</v>
      </c>
      <c r="T681" s="172">
        <f>IFERROR(IF(ISNUMBER(FIND("decision",'Input| Setup'!$F$6)),'Input| Projects'!AB681,'Input| Projects'!L681)*'Input| Escalations'!$I$17*L681,0)</f>
        <v>0</v>
      </c>
      <c r="U681" s="172">
        <f>IFERROR(IF(ISNUMBER(FIND("decision",'Input| Setup'!$F$6)),'Input| Projects'!AC681,'Input| Projects'!M681)*'Input| Escalations'!$I$17*M681,0)</f>
        <v>0</v>
      </c>
      <c r="V681" s="172">
        <f>IFERROR(IF(ISNUMBER(FIND("decision",'Input| Setup'!$F$6)),'Input| Projects'!AD681,'Input| Projects'!N681)*'Input| Escalations'!$I$17*N681,0)</f>
        <v>0</v>
      </c>
      <c r="W681" s="172">
        <f>IFERROR(IF(ISNUMBER(FIND("decision",'Input| Setup'!$F$6)),'Input| Projects'!AE681,'Input| Projects'!O681)*'Input| Escalations'!$I$17*O681,0)</f>
        <v>0</v>
      </c>
      <c r="X681" s="175"/>
      <c r="Y681" s="172">
        <f>IF(ISNUMBER(FIND("decision",'Input| Setup'!$F$6)),'Input| Projects'!AG681,'Input| Projects'!Q681)*I681*'Input| Escalations'!$I$17</f>
        <v>0</v>
      </c>
      <c r="Z681" s="172">
        <f>IF(ISNUMBER(FIND("decision",'Input| Setup'!$F$6)),'Input| Projects'!AH681,'Input| Projects'!R681)*J681*'Input| Escalations'!$I$17</f>
        <v>0</v>
      </c>
      <c r="AA681" s="172">
        <f>IF(ISNUMBER(FIND("decision",'Input| Setup'!$F$6)),'Input| Projects'!AI681,'Input| Projects'!S681)*K681*'Input| Escalations'!$I$17</f>
        <v>0</v>
      </c>
      <c r="AB681" s="172">
        <f>IF(ISNUMBER(FIND("decision",'Input| Setup'!$F$6)),'Input| Projects'!AJ681,'Input| Projects'!T681)*L681*'Input| Escalations'!$I$17</f>
        <v>0</v>
      </c>
      <c r="AC681" s="172">
        <f>IF(ISNUMBER(FIND("decision",'Input| Setup'!$F$6)),'Input| Projects'!AK681,'Input| Projects'!U681)*M681*'Input| Escalations'!$I$17</f>
        <v>0</v>
      </c>
      <c r="AD681" s="172">
        <f>IF(ISNUMBER(FIND("decision",'Input| Setup'!$F$6)),'Input| Projects'!AL681,'Input| Projects'!V681)*N681*'Input| Escalations'!$I$17</f>
        <v>0</v>
      </c>
      <c r="AE681" s="172">
        <f>IF(ISNUMBER(FIND("decision",'Input| Setup'!$F$6)),'Input| Projects'!AM681,'Input| Projects'!W681)*O681*'Input| Escalations'!$I$17</f>
        <v>0</v>
      </c>
      <c r="AF681" s="175"/>
      <c r="AG681" s="172" cm="1">
        <f t="array" ref="AG681">IFERROR(--('Input| Projects'!$AS681="Yes")*_xlfn.SWITCH('Input| Overheads'!$C$50,"Direct costs",'Calc| Overheads Allocation'!C$8*Q681,"Internal labour",'Calc| Overheads Allocation'!C$8*Q681*'Input| Projects'!$AO681,"DNSP defined",'Calc| Overheads Allocation'!C$78*'Input| Projects'!$AV681,0),0)</f>
        <v>0</v>
      </c>
      <c r="AH681" s="172" cm="1">
        <f t="array" ref="AH681">IFERROR(--('Input| Projects'!$AS681="Yes")*_xlfn.SWITCH('Input| Overheads'!$C$50,"Direct costs",'Calc| Overheads Allocation'!D$8*R681,"Internal labour",'Calc| Overheads Allocation'!D$8*R681*'Input| Projects'!$AO681,"DNSP defined",'Calc| Overheads Allocation'!D$78*'Input| Projects'!$AV681,0),0)</f>
        <v>0</v>
      </c>
      <c r="AI681" s="172" cm="1">
        <f t="array" ref="AI681">IFERROR(--('Input| Projects'!$AS681="Yes")*_xlfn.SWITCH('Input| Overheads'!$C$50,"Direct costs",'Calc| Overheads Allocation'!E$8*S681,"Internal labour",'Calc| Overheads Allocation'!E$8*S681*'Input| Projects'!$AO681,"DNSP defined",'Calc| Overheads Allocation'!E$78*'Input| Projects'!$AV681,0),0)</f>
        <v>0</v>
      </c>
      <c r="AJ681" s="172" cm="1">
        <f t="array" ref="AJ681">IFERROR(--('Input| Projects'!$AS681="Yes")*_xlfn.SWITCH('Input| Overheads'!$C$50,"Direct costs",'Calc| Overheads Allocation'!F$8*T681,"Internal labour",'Calc| Overheads Allocation'!F$8*T681*'Input| Projects'!$AO681,"DNSP defined",'Calc| Overheads Allocation'!F$78*'Input| Projects'!$AV681,0),0)</f>
        <v>0</v>
      </c>
      <c r="AK681" s="172" cm="1">
        <f t="array" ref="AK681">IFERROR(--('Input| Projects'!$AS681="Yes")*_xlfn.SWITCH('Input| Overheads'!$C$50,"Direct costs",'Calc| Overheads Allocation'!G$8*U681,"Internal labour",'Calc| Overheads Allocation'!G$8*U681*'Input| Projects'!$AO681,"DNSP defined",'Calc| Overheads Allocation'!G$78*'Input| Projects'!$AV681,0),0)</f>
        <v>0</v>
      </c>
      <c r="AL681" s="172" cm="1">
        <f t="array" ref="AL681">IFERROR(--('Input| Projects'!$AS681="Yes")*_xlfn.SWITCH('Input| Overheads'!$C$50,"Direct costs",'Calc| Overheads Allocation'!H$8*V681,"Internal labour",'Calc| Overheads Allocation'!H$8*V681*'Input| Projects'!$AO681,"DNSP defined",'Calc| Overheads Allocation'!H$78*'Input| Projects'!$AV681,0),0)</f>
        <v>0</v>
      </c>
      <c r="AM681" s="172" cm="1">
        <f t="array" ref="AM681">IFERROR(--('Input| Projects'!$AS681="Yes")*_xlfn.SWITCH('Input| Overheads'!$C$50,"Direct costs",'Calc| Overheads Allocation'!I$8*W681,"Internal labour",'Calc| Overheads Allocation'!I$8*W681*'Input| Projects'!$AO681,"DNSP defined",'Calc| Overheads Allocation'!I$78*'Input| Projects'!$AV681,0),0)</f>
        <v>0</v>
      </c>
      <c r="AN681" s="175"/>
      <c r="AO681" s="172" cm="1">
        <f t="array" ref="AO681">IFERROR(--('Input| Projects'!$AT681="Yes")*_xlfn.SWITCH('Input| Overheads'!$C$50,"Direct costs",'Calc| Overheads Allocation'!C$9*Q681,"Internal labour",'Calc| Overheads Allocation'!C$9*Q681*'Input| Projects'!$AO681,"DNSP defined",'Calc| Overheads Allocation'!C$79*'Input| Projects'!$AW681,0),0)</f>
        <v>0</v>
      </c>
      <c r="AP681" s="172" cm="1">
        <f t="array" ref="AP681">IFERROR(--('Input| Projects'!$AT681="Yes")*_xlfn.SWITCH('Input| Overheads'!$C$50,"Direct costs",'Calc| Overheads Allocation'!D$9*R681,"Internal labour",'Calc| Overheads Allocation'!D$9*R681*'Input| Projects'!$AO681,"DNSP defined",'Calc| Overheads Allocation'!D$79*'Input| Projects'!$AW681,0),0)</f>
        <v>0</v>
      </c>
      <c r="AQ681" s="172" cm="1">
        <f t="array" ref="AQ681">IFERROR(--('Input| Projects'!$AT681="Yes")*_xlfn.SWITCH('Input| Overheads'!$C$50,"Direct costs",'Calc| Overheads Allocation'!E$9*S681,"Internal labour",'Calc| Overheads Allocation'!E$9*S681*'Input| Projects'!$AO681,"DNSP defined",'Calc| Overheads Allocation'!E$79*'Input| Projects'!$AW681,0),0)</f>
        <v>0</v>
      </c>
      <c r="AR681" s="172" cm="1">
        <f t="array" ref="AR681">IFERROR(--('Input| Projects'!$AT681="Yes")*_xlfn.SWITCH('Input| Overheads'!$C$50,"Direct costs",'Calc| Overheads Allocation'!F$9*T681,"Internal labour",'Calc| Overheads Allocation'!F$9*T681*'Input| Projects'!$AO681,"DNSP defined",'Calc| Overheads Allocation'!F$79*'Input| Projects'!$AW681,0),0)</f>
        <v>0</v>
      </c>
      <c r="AS681" s="172" cm="1">
        <f t="array" ref="AS681">IFERROR(--('Input| Projects'!$AT681="Yes")*_xlfn.SWITCH('Input| Overheads'!$C$50,"Direct costs",'Calc| Overheads Allocation'!G$9*U681,"Internal labour",'Calc| Overheads Allocation'!G$9*U681*'Input| Projects'!$AO681,"DNSP defined",'Calc| Overheads Allocation'!G$79*'Input| Projects'!$AW681,0),0)</f>
        <v>0</v>
      </c>
      <c r="AT681" s="172" cm="1">
        <f t="array" ref="AT681">IFERROR(--('Input| Projects'!$AT681="Yes")*_xlfn.SWITCH('Input| Overheads'!$C$50,"Direct costs",'Calc| Overheads Allocation'!H$9*V681,"Internal labour",'Calc| Overheads Allocation'!H$9*V681*'Input| Projects'!$AO681,"DNSP defined",'Calc| Overheads Allocation'!H$79*'Input| Projects'!$AW681,0),0)</f>
        <v>0</v>
      </c>
      <c r="AU681" s="172" cm="1">
        <f t="array" ref="AU681">IFERROR(--('Input| Projects'!$AT681="Yes")*_xlfn.SWITCH('Input| Overheads'!$C$50,"Direct costs",'Calc| Overheads Allocation'!I$9*W681,"Internal labour",'Calc| Overheads Allocation'!I$9*W681*'Input| Projects'!$AO681,"DNSP defined",'Calc| Overheads Allocation'!I$79*'Input| Projects'!$AW681,0),0)</f>
        <v>0</v>
      </c>
      <c r="AV681" s="175"/>
      <c r="AW681" s="172">
        <f t="shared" si="244"/>
        <v>0</v>
      </c>
      <c r="AX681" s="172">
        <f t="shared" si="245"/>
        <v>0</v>
      </c>
      <c r="AY681" s="172">
        <f t="shared" si="246"/>
        <v>0</v>
      </c>
      <c r="AZ681" s="172">
        <f t="shared" si="247"/>
        <v>0</v>
      </c>
      <c r="BA681" s="172">
        <f t="shared" si="248"/>
        <v>0</v>
      </c>
      <c r="BB681" s="172">
        <f t="shared" si="249"/>
        <v>0</v>
      </c>
      <c r="BC681" s="172">
        <f t="shared" si="250"/>
        <v>0</v>
      </c>
      <c r="BD681" s="176"/>
      <c r="BE681" s="172">
        <f t="shared" si="251"/>
        <v>0</v>
      </c>
      <c r="BF681" s="172">
        <f t="shared" si="252"/>
        <v>0</v>
      </c>
      <c r="BG681" s="172">
        <f t="shared" si="253"/>
        <v>0</v>
      </c>
      <c r="BH681" s="172">
        <f t="shared" si="254"/>
        <v>0</v>
      </c>
      <c r="BI681" s="172">
        <f t="shared" si="255"/>
        <v>0</v>
      </c>
      <c r="BJ681" s="172">
        <f t="shared" si="256"/>
        <v>0</v>
      </c>
      <c r="BK681" s="172">
        <f t="shared" si="257"/>
        <v>0</v>
      </c>
      <c r="BL681" s="176"/>
      <c r="BM681" s="172">
        <f t="shared" si="236"/>
        <v>0</v>
      </c>
      <c r="BN681" s="172">
        <f t="shared" si="237"/>
        <v>0</v>
      </c>
      <c r="BO681" s="172">
        <f t="shared" si="238"/>
        <v>0</v>
      </c>
      <c r="BP681" s="172">
        <f t="shared" si="239"/>
        <v>0</v>
      </c>
      <c r="BQ681" s="172">
        <f t="shared" si="240"/>
        <v>0</v>
      </c>
      <c r="BR681" s="172">
        <f t="shared" si="241"/>
        <v>0</v>
      </c>
      <c r="BS681" s="172">
        <f t="shared" si="242"/>
        <v>0</v>
      </c>
      <c r="BT681" s="55"/>
      <c r="BU681" s="158">
        <f>SUMIF('Input| Projects'!$BA$8:$CX$8,RIGHT(BU$9,3),'Input| Projects'!$BA681:$CX681)</f>
        <v>0</v>
      </c>
      <c r="BV681" s="158">
        <f>SUMIF('Input| Projects'!$BA$8:$CX$8,RIGHT(BV$9,3),'Input| Projects'!$BA681:$CX681)</f>
        <v>0</v>
      </c>
      <c r="BW681" s="79" t="str">
        <f t="shared" si="243"/>
        <v/>
      </c>
    </row>
    <row r="682" spans="2:75" x14ac:dyDescent="0.2">
      <c r="B682" s="123">
        <f>IFERROR('Input| Projects'!B682,"")</f>
        <v>673</v>
      </c>
      <c r="C682" s="160" t="str">
        <f>IFERROR(IF('Input| Projects'!C682="","",'Input| Projects'!C682),"")</f>
        <v/>
      </c>
      <c r="D682" s="160" t="str">
        <f>IFERROR(IF('Input| Projects'!D682="","",'Input| Projects'!D682),"")</f>
        <v/>
      </c>
      <c r="E682" s="53"/>
      <c r="F682" s="160" t="str">
        <f>IF(LEN('Input| Projects'!F682)&gt;0,'Input| Projects'!F682,"")</f>
        <v/>
      </c>
      <c r="G682" s="160" t="str">
        <f>IF(LEN('Input| Projects'!G682)&gt;0,'Input| Projects'!G682,"")</f>
        <v/>
      </c>
      <c r="H682" s="10"/>
      <c r="I682" s="194" cm="1">
        <f t="array" ref="I682">IF(LEN($F682)&gt;0,1+IFERROR(SUMPRODUCT(TRANSPOSE('Input| Projects'!$AO682:$AQ682),INDEX('Input| Escalations'!$F$27:$L$29,,MATCH(Q$9,'Input| Escalations'!$F$21:$L$21,0))),0),0)</f>
        <v>0</v>
      </c>
      <c r="J682" s="194" cm="1">
        <f t="array" ref="J682">IF(LEN($F682)&gt;0,1+IFERROR(SUMPRODUCT(TRANSPOSE('Input| Projects'!$AO682:$AQ682),INDEX('Input| Escalations'!$F$27:$L$29,,MATCH(R$9,'Input| Escalations'!$F$21:$L$21,0))),0),0)</f>
        <v>0</v>
      </c>
      <c r="K682" s="194" cm="1">
        <f t="array" ref="K682">IF(LEN($F682)&gt;0,1+IFERROR(SUMPRODUCT(TRANSPOSE('Input| Projects'!$AO682:$AQ682),INDEX('Input| Escalations'!$F$27:$L$29,,MATCH(S$9,'Input| Escalations'!$F$21:$L$21,0))),0),0)</f>
        <v>0</v>
      </c>
      <c r="L682" s="194" cm="1">
        <f t="array" ref="L682">IF(LEN($F682)&gt;0,1+IFERROR(SUMPRODUCT(TRANSPOSE('Input| Projects'!$AO682:$AQ682),INDEX('Input| Escalations'!$F$27:$L$29,,MATCH(T$9,'Input| Escalations'!$F$21:$L$21,0))),0),0)</f>
        <v>0</v>
      </c>
      <c r="M682" s="194" cm="1">
        <f t="array" ref="M682">IF(LEN($F682)&gt;0,1+IFERROR(SUMPRODUCT(TRANSPOSE('Input| Projects'!$AO682:$AQ682),INDEX('Input| Escalations'!$F$27:$L$29,,MATCH(U$9,'Input| Escalations'!$F$21:$L$21,0))),0),0)</f>
        <v>0</v>
      </c>
      <c r="N682" s="194" cm="1">
        <f t="array" ref="N682">IF(LEN($F682)&gt;0,1+IFERROR(SUMPRODUCT(TRANSPOSE('Input| Projects'!$AO682:$AQ682),INDEX('Input| Escalations'!$F$27:$L$29,,MATCH(V$9,'Input| Escalations'!$F$21:$L$21,0))),0),0)</f>
        <v>0</v>
      </c>
      <c r="O682" s="194" cm="1">
        <f t="array" ref="O682">IF(LEN($F682)&gt;0,1+IFERROR(SUMPRODUCT(TRANSPOSE('Input| Projects'!$AO682:$AQ682),INDEX('Input| Escalations'!$F$27:$L$29,,MATCH(W$9,'Input| Escalations'!$F$21:$L$21,0))),0),0)</f>
        <v>0</v>
      </c>
      <c r="P682" s="10"/>
      <c r="Q682" s="172">
        <f>IFERROR(IF(ISNUMBER(FIND("decision",'Input| Setup'!$F$6)),'Input| Projects'!Y682,'Input| Projects'!I682)*'Input| Escalations'!$I$17*I682,0)</f>
        <v>0</v>
      </c>
      <c r="R682" s="172">
        <f>IFERROR(IF(ISNUMBER(FIND("decision",'Input| Setup'!$F$6)),'Input| Projects'!Z682,'Input| Projects'!J682)*'Input| Escalations'!$I$17*J682,0)</f>
        <v>0</v>
      </c>
      <c r="S682" s="172">
        <f>IFERROR(IF(ISNUMBER(FIND("decision",'Input| Setup'!$F$6)),'Input| Projects'!AA682,'Input| Projects'!K682)*'Input| Escalations'!$I$17*K682,0)</f>
        <v>0</v>
      </c>
      <c r="T682" s="172">
        <f>IFERROR(IF(ISNUMBER(FIND("decision",'Input| Setup'!$F$6)),'Input| Projects'!AB682,'Input| Projects'!L682)*'Input| Escalations'!$I$17*L682,0)</f>
        <v>0</v>
      </c>
      <c r="U682" s="172">
        <f>IFERROR(IF(ISNUMBER(FIND("decision",'Input| Setup'!$F$6)),'Input| Projects'!AC682,'Input| Projects'!M682)*'Input| Escalations'!$I$17*M682,0)</f>
        <v>0</v>
      </c>
      <c r="V682" s="172">
        <f>IFERROR(IF(ISNUMBER(FIND("decision",'Input| Setup'!$F$6)),'Input| Projects'!AD682,'Input| Projects'!N682)*'Input| Escalations'!$I$17*N682,0)</f>
        <v>0</v>
      </c>
      <c r="W682" s="172">
        <f>IFERROR(IF(ISNUMBER(FIND("decision",'Input| Setup'!$F$6)),'Input| Projects'!AE682,'Input| Projects'!O682)*'Input| Escalations'!$I$17*O682,0)</f>
        <v>0</v>
      </c>
      <c r="X682" s="175"/>
      <c r="Y682" s="172">
        <f>IF(ISNUMBER(FIND("decision",'Input| Setup'!$F$6)),'Input| Projects'!AG682,'Input| Projects'!Q682)*I682*'Input| Escalations'!$I$17</f>
        <v>0</v>
      </c>
      <c r="Z682" s="172">
        <f>IF(ISNUMBER(FIND("decision",'Input| Setup'!$F$6)),'Input| Projects'!AH682,'Input| Projects'!R682)*J682*'Input| Escalations'!$I$17</f>
        <v>0</v>
      </c>
      <c r="AA682" s="172">
        <f>IF(ISNUMBER(FIND("decision",'Input| Setup'!$F$6)),'Input| Projects'!AI682,'Input| Projects'!S682)*K682*'Input| Escalations'!$I$17</f>
        <v>0</v>
      </c>
      <c r="AB682" s="172">
        <f>IF(ISNUMBER(FIND("decision",'Input| Setup'!$F$6)),'Input| Projects'!AJ682,'Input| Projects'!T682)*L682*'Input| Escalations'!$I$17</f>
        <v>0</v>
      </c>
      <c r="AC682" s="172">
        <f>IF(ISNUMBER(FIND("decision",'Input| Setup'!$F$6)),'Input| Projects'!AK682,'Input| Projects'!U682)*M682*'Input| Escalations'!$I$17</f>
        <v>0</v>
      </c>
      <c r="AD682" s="172">
        <f>IF(ISNUMBER(FIND("decision",'Input| Setup'!$F$6)),'Input| Projects'!AL682,'Input| Projects'!V682)*N682*'Input| Escalations'!$I$17</f>
        <v>0</v>
      </c>
      <c r="AE682" s="172">
        <f>IF(ISNUMBER(FIND("decision",'Input| Setup'!$F$6)),'Input| Projects'!AM682,'Input| Projects'!W682)*O682*'Input| Escalations'!$I$17</f>
        <v>0</v>
      </c>
      <c r="AF682" s="175"/>
      <c r="AG682" s="172" cm="1">
        <f t="array" ref="AG682">IFERROR(--('Input| Projects'!$AS682="Yes")*_xlfn.SWITCH('Input| Overheads'!$C$50,"Direct costs",'Calc| Overheads Allocation'!C$8*Q682,"Internal labour",'Calc| Overheads Allocation'!C$8*Q682*'Input| Projects'!$AO682,"DNSP defined",'Calc| Overheads Allocation'!C$78*'Input| Projects'!$AV682,0),0)</f>
        <v>0</v>
      </c>
      <c r="AH682" s="172" cm="1">
        <f t="array" ref="AH682">IFERROR(--('Input| Projects'!$AS682="Yes")*_xlfn.SWITCH('Input| Overheads'!$C$50,"Direct costs",'Calc| Overheads Allocation'!D$8*R682,"Internal labour",'Calc| Overheads Allocation'!D$8*R682*'Input| Projects'!$AO682,"DNSP defined",'Calc| Overheads Allocation'!D$78*'Input| Projects'!$AV682,0),0)</f>
        <v>0</v>
      </c>
      <c r="AI682" s="172" cm="1">
        <f t="array" ref="AI682">IFERROR(--('Input| Projects'!$AS682="Yes")*_xlfn.SWITCH('Input| Overheads'!$C$50,"Direct costs",'Calc| Overheads Allocation'!E$8*S682,"Internal labour",'Calc| Overheads Allocation'!E$8*S682*'Input| Projects'!$AO682,"DNSP defined",'Calc| Overheads Allocation'!E$78*'Input| Projects'!$AV682,0),0)</f>
        <v>0</v>
      </c>
      <c r="AJ682" s="172" cm="1">
        <f t="array" ref="AJ682">IFERROR(--('Input| Projects'!$AS682="Yes")*_xlfn.SWITCH('Input| Overheads'!$C$50,"Direct costs",'Calc| Overheads Allocation'!F$8*T682,"Internal labour",'Calc| Overheads Allocation'!F$8*T682*'Input| Projects'!$AO682,"DNSP defined",'Calc| Overheads Allocation'!F$78*'Input| Projects'!$AV682,0),0)</f>
        <v>0</v>
      </c>
      <c r="AK682" s="172" cm="1">
        <f t="array" ref="AK682">IFERROR(--('Input| Projects'!$AS682="Yes")*_xlfn.SWITCH('Input| Overheads'!$C$50,"Direct costs",'Calc| Overheads Allocation'!G$8*U682,"Internal labour",'Calc| Overheads Allocation'!G$8*U682*'Input| Projects'!$AO682,"DNSP defined",'Calc| Overheads Allocation'!G$78*'Input| Projects'!$AV682,0),0)</f>
        <v>0</v>
      </c>
      <c r="AL682" s="172" cm="1">
        <f t="array" ref="AL682">IFERROR(--('Input| Projects'!$AS682="Yes")*_xlfn.SWITCH('Input| Overheads'!$C$50,"Direct costs",'Calc| Overheads Allocation'!H$8*V682,"Internal labour",'Calc| Overheads Allocation'!H$8*V682*'Input| Projects'!$AO682,"DNSP defined",'Calc| Overheads Allocation'!H$78*'Input| Projects'!$AV682,0),0)</f>
        <v>0</v>
      </c>
      <c r="AM682" s="172" cm="1">
        <f t="array" ref="AM682">IFERROR(--('Input| Projects'!$AS682="Yes")*_xlfn.SWITCH('Input| Overheads'!$C$50,"Direct costs",'Calc| Overheads Allocation'!I$8*W682,"Internal labour",'Calc| Overheads Allocation'!I$8*W682*'Input| Projects'!$AO682,"DNSP defined",'Calc| Overheads Allocation'!I$78*'Input| Projects'!$AV682,0),0)</f>
        <v>0</v>
      </c>
      <c r="AN682" s="175"/>
      <c r="AO682" s="172" cm="1">
        <f t="array" ref="AO682">IFERROR(--('Input| Projects'!$AT682="Yes")*_xlfn.SWITCH('Input| Overheads'!$C$50,"Direct costs",'Calc| Overheads Allocation'!C$9*Q682,"Internal labour",'Calc| Overheads Allocation'!C$9*Q682*'Input| Projects'!$AO682,"DNSP defined",'Calc| Overheads Allocation'!C$79*'Input| Projects'!$AW682,0),0)</f>
        <v>0</v>
      </c>
      <c r="AP682" s="172" cm="1">
        <f t="array" ref="AP682">IFERROR(--('Input| Projects'!$AT682="Yes")*_xlfn.SWITCH('Input| Overheads'!$C$50,"Direct costs",'Calc| Overheads Allocation'!D$9*R682,"Internal labour",'Calc| Overheads Allocation'!D$9*R682*'Input| Projects'!$AO682,"DNSP defined",'Calc| Overheads Allocation'!D$79*'Input| Projects'!$AW682,0),0)</f>
        <v>0</v>
      </c>
      <c r="AQ682" s="172" cm="1">
        <f t="array" ref="AQ682">IFERROR(--('Input| Projects'!$AT682="Yes")*_xlfn.SWITCH('Input| Overheads'!$C$50,"Direct costs",'Calc| Overheads Allocation'!E$9*S682,"Internal labour",'Calc| Overheads Allocation'!E$9*S682*'Input| Projects'!$AO682,"DNSP defined",'Calc| Overheads Allocation'!E$79*'Input| Projects'!$AW682,0),0)</f>
        <v>0</v>
      </c>
      <c r="AR682" s="172" cm="1">
        <f t="array" ref="AR682">IFERROR(--('Input| Projects'!$AT682="Yes")*_xlfn.SWITCH('Input| Overheads'!$C$50,"Direct costs",'Calc| Overheads Allocation'!F$9*T682,"Internal labour",'Calc| Overheads Allocation'!F$9*T682*'Input| Projects'!$AO682,"DNSP defined",'Calc| Overheads Allocation'!F$79*'Input| Projects'!$AW682,0),0)</f>
        <v>0</v>
      </c>
      <c r="AS682" s="172" cm="1">
        <f t="array" ref="AS682">IFERROR(--('Input| Projects'!$AT682="Yes")*_xlfn.SWITCH('Input| Overheads'!$C$50,"Direct costs",'Calc| Overheads Allocation'!G$9*U682,"Internal labour",'Calc| Overheads Allocation'!G$9*U682*'Input| Projects'!$AO682,"DNSP defined",'Calc| Overheads Allocation'!G$79*'Input| Projects'!$AW682,0),0)</f>
        <v>0</v>
      </c>
      <c r="AT682" s="172" cm="1">
        <f t="array" ref="AT682">IFERROR(--('Input| Projects'!$AT682="Yes")*_xlfn.SWITCH('Input| Overheads'!$C$50,"Direct costs",'Calc| Overheads Allocation'!H$9*V682,"Internal labour",'Calc| Overheads Allocation'!H$9*V682*'Input| Projects'!$AO682,"DNSP defined",'Calc| Overheads Allocation'!H$79*'Input| Projects'!$AW682,0),0)</f>
        <v>0</v>
      </c>
      <c r="AU682" s="172" cm="1">
        <f t="array" ref="AU682">IFERROR(--('Input| Projects'!$AT682="Yes")*_xlfn.SWITCH('Input| Overheads'!$C$50,"Direct costs",'Calc| Overheads Allocation'!I$9*W682,"Internal labour",'Calc| Overheads Allocation'!I$9*W682*'Input| Projects'!$AO682,"DNSP defined",'Calc| Overheads Allocation'!I$79*'Input| Projects'!$AW682,0),0)</f>
        <v>0</v>
      </c>
      <c r="AV682" s="175"/>
      <c r="AW682" s="172">
        <f t="shared" si="244"/>
        <v>0</v>
      </c>
      <c r="AX682" s="172">
        <f t="shared" si="245"/>
        <v>0</v>
      </c>
      <c r="AY682" s="172">
        <f t="shared" si="246"/>
        <v>0</v>
      </c>
      <c r="AZ682" s="172">
        <f t="shared" si="247"/>
        <v>0</v>
      </c>
      <c r="BA682" s="172">
        <f t="shared" si="248"/>
        <v>0</v>
      </c>
      <c r="BB682" s="172">
        <f t="shared" si="249"/>
        <v>0</v>
      </c>
      <c r="BC682" s="172">
        <f t="shared" si="250"/>
        <v>0</v>
      </c>
      <c r="BD682" s="176"/>
      <c r="BE682" s="172">
        <f t="shared" si="251"/>
        <v>0</v>
      </c>
      <c r="BF682" s="172">
        <f t="shared" si="252"/>
        <v>0</v>
      </c>
      <c r="BG682" s="172">
        <f t="shared" si="253"/>
        <v>0</v>
      </c>
      <c r="BH682" s="172">
        <f t="shared" si="254"/>
        <v>0</v>
      </c>
      <c r="BI682" s="172">
        <f t="shared" si="255"/>
        <v>0</v>
      </c>
      <c r="BJ682" s="172">
        <f t="shared" si="256"/>
        <v>0</v>
      </c>
      <c r="BK682" s="172">
        <f t="shared" si="257"/>
        <v>0</v>
      </c>
      <c r="BL682" s="176"/>
      <c r="BM682" s="172">
        <f t="shared" si="236"/>
        <v>0</v>
      </c>
      <c r="BN682" s="172">
        <f t="shared" si="237"/>
        <v>0</v>
      </c>
      <c r="BO682" s="172">
        <f t="shared" si="238"/>
        <v>0</v>
      </c>
      <c r="BP682" s="172">
        <f t="shared" si="239"/>
        <v>0</v>
      </c>
      <c r="BQ682" s="172">
        <f t="shared" si="240"/>
        <v>0</v>
      </c>
      <c r="BR682" s="172">
        <f t="shared" si="241"/>
        <v>0</v>
      </c>
      <c r="BS682" s="172">
        <f t="shared" si="242"/>
        <v>0</v>
      </c>
      <c r="BT682" s="55"/>
      <c r="BU682" s="158">
        <f>SUMIF('Input| Projects'!$BA$8:$CX$8,RIGHT(BU$9,3),'Input| Projects'!$BA682:$CX682)</f>
        <v>0</v>
      </c>
      <c r="BV682" s="158">
        <f>SUMIF('Input| Projects'!$BA$8:$CX$8,RIGHT(BV$9,3),'Input| Projects'!$BA682:$CX682)</f>
        <v>0</v>
      </c>
      <c r="BW682" s="79" t="str">
        <f t="shared" si="243"/>
        <v/>
      </c>
    </row>
    <row r="683" spans="2:75" x14ac:dyDescent="0.2">
      <c r="B683" s="123">
        <f>IFERROR('Input| Projects'!B683,"")</f>
        <v>674</v>
      </c>
      <c r="C683" s="160" t="str">
        <f>IFERROR(IF('Input| Projects'!C683="","",'Input| Projects'!C683),"")</f>
        <v/>
      </c>
      <c r="D683" s="160" t="str">
        <f>IFERROR(IF('Input| Projects'!D683="","",'Input| Projects'!D683),"")</f>
        <v/>
      </c>
      <c r="E683" s="53"/>
      <c r="F683" s="160" t="str">
        <f>IF(LEN('Input| Projects'!F683)&gt;0,'Input| Projects'!F683,"")</f>
        <v/>
      </c>
      <c r="G683" s="160" t="str">
        <f>IF(LEN('Input| Projects'!G683)&gt;0,'Input| Projects'!G683,"")</f>
        <v/>
      </c>
      <c r="H683" s="10"/>
      <c r="I683" s="194" cm="1">
        <f t="array" ref="I683">IF(LEN($F683)&gt;0,1+IFERROR(SUMPRODUCT(TRANSPOSE('Input| Projects'!$AO683:$AQ683),INDEX('Input| Escalations'!$F$27:$L$29,,MATCH(Q$9,'Input| Escalations'!$F$21:$L$21,0))),0),0)</f>
        <v>0</v>
      </c>
      <c r="J683" s="194" cm="1">
        <f t="array" ref="J683">IF(LEN($F683)&gt;0,1+IFERROR(SUMPRODUCT(TRANSPOSE('Input| Projects'!$AO683:$AQ683),INDEX('Input| Escalations'!$F$27:$L$29,,MATCH(R$9,'Input| Escalations'!$F$21:$L$21,0))),0),0)</f>
        <v>0</v>
      </c>
      <c r="K683" s="194" cm="1">
        <f t="array" ref="K683">IF(LEN($F683)&gt;0,1+IFERROR(SUMPRODUCT(TRANSPOSE('Input| Projects'!$AO683:$AQ683),INDEX('Input| Escalations'!$F$27:$L$29,,MATCH(S$9,'Input| Escalations'!$F$21:$L$21,0))),0),0)</f>
        <v>0</v>
      </c>
      <c r="L683" s="194" cm="1">
        <f t="array" ref="L683">IF(LEN($F683)&gt;0,1+IFERROR(SUMPRODUCT(TRANSPOSE('Input| Projects'!$AO683:$AQ683),INDEX('Input| Escalations'!$F$27:$L$29,,MATCH(T$9,'Input| Escalations'!$F$21:$L$21,0))),0),0)</f>
        <v>0</v>
      </c>
      <c r="M683" s="194" cm="1">
        <f t="array" ref="M683">IF(LEN($F683)&gt;0,1+IFERROR(SUMPRODUCT(TRANSPOSE('Input| Projects'!$AO683:$AQ683),INDEX('Input| Escalations'!$F$27:$L$29,,MATCH(U$9,'Input| Escalations'!$F$21:$L$21,0))),0),0)</f>
        <v>0</v>
      </c>
      <c r="N683" s="194" cm="1">
        <f t="array" ref="N683">IF(LEN($F683)&gt;0,1+IFERROR(SUMPRODUCT(TRANSPOSE('Input| Projects'!$AO683:$AQ683),INDEX('Input| Escalations'!$F$27:$L$29,,MATCH(V$9,'Input| Escalations'!$F$21:$L$21,0))),0),0)</f>
        <v>0</v>
      </c>
      <c r="O683" s="194" cm="1">
        <f t="array" ref="O683">IF(LEN($F683)&gt;0,1+IFERROR(SUMPRODUCT(TRANSPOSE('Input| Projects'!$AO683:$AQ683),INDEX('Input| Escalations'!$F$27:$L$29,,MATCH(W$9,'Input| Escalations'!$F$21:$L$21,0))),0),0)</f>
        <v>0</v>
      </c>
      <c r="P683" s="10"/>
      <c r="Q683" s="172">
        <f>IFERROR(IF(ISNUMBER(FIND("decision",'Input| Setup'!$F$6)),'Input| Projects'!Y683,'Input| Projects'!I683)*'Input| Escalations'!$I$17*I683,0)</f>
        <v>0</v>
      </c>
      <c r="R683" s="172">
        <f>IFERROR(IF(ISNUMBER(FIND("decision",'Input| Setup'!$F$6)),'Input| Projects'!Z683,'Input| Projects'!J683)*'Input| Escalations'!$I$17*J683,0)</f>
        <v>0</v>
      </c>
      <c r="S683" s="172">
        <f>IFERROR(IF(ISNUMBER(FIND("decision",'Input| Setup'!$F$6)),'Input| Projects'!AA683,'Input| Projects'!K683)*'Input| Escalations'!$I$17*K683,0)</f>
        <v>0</v>
      </c>
      <c r="T683" s="172">
        <f>IFERROR(IF(ISNUMBER(FIND("decision",'Input| Setup'!$F$6)),'Input| Projects'!AB683,'Input| Projects'!L683)*'Input| Escalations'!$I$17*L683,0)</f>
        <v>0</v>
      </c>
      <c r="U683" s="172">
        <f>IFERROR(IF(ISNUMBER(FIND("decision",'Input| Setup'!$F$6)),'Input| Projects'!AC683,'Input| Projects'!M683)*'Input| Escalations'!$I$17*M683,0)</f>
        <v>0</v>
      </c>
      <c r="V683" s="172">
        <f>IFERROR(IF(ISNUMBER(FIND("decision",'Input| Setup'!$F$6)),'Input| Projects'!AD683,'Input| Projects'!N683)*'Input| Escalations'!$I$17*N683,0)</f>
        <v>0</v>
      </c>
      <c r="W683" s="172">
        <f>IFERROR(IF(ISNUMBER(FIND("decision",'Input| Setup'!$F$6)),'Input| Projects'!AE683,'Input| Projects'!O683)*'Input| Escalations'!$I$17*O683,0)</f>
        <v>0</v>
      </c>
      <c r="X683" s="175"/>
      <c r="Y683" s="172">
        <f>IF(ISNUMBER(FIND("decision",'Input| Setup'!$F$6)),'Input| Projects'!AG683,'Input| Projects'!Q683)*I683*'Input| Escalations'!$I$17</f>
        <v>0</v>
      </c>
      <c r="Z683" s="172">
        <f>IF(ISNUMBER(FIND("decision",'Input| Setup'!$F$6)),'Input| Projects'!AH683,'Input| Projects'!R683)*J683*'Input| Escalations'!$I$17</f>
        <v>0</v>
      </c>
      <c r="AA683" s="172">
        <f>IF(ISNUMBER(FIND("decision",'Input| Setup'!$F$6)),'Input| Projects'!AI683,'Input| Projects'!S683)*K683*'Input| Escalations'!$I$17</f>
        <v>0</v>
      </c>
      <c r="AB683" s="172">
        <f>IF(ISNUMBER(FIND("decision",'Input| Setup'!$F$6)),'Input| Projects'!AJ683,'Input| Projects'!T683)*L683*'Input| Escalations'!$I$17</f>
        <v>0</v>
      </c>
      <c r="AC683" s="172">
        <f>IF(ISNUMBER(FIND("decision",'Input| Setup'!$F$6)),'Input| Projects'!AK683,'Input| Projects'!U683)*M683*'Input| Escalations'!$I$17</f>
        <v>0</v>
      </c>
      <c r="AD683" s="172">
        <f>IF(ISNUMBER(FIND("decision",'Input| Setup'!$F$6)),'Input| Projects'!AL683,'Input| Projects'!V683)*N683*'Input| Escalations'!$I$17</f>
        <v>0</v>
      </c>
      <c r="AE683" s="172">
        <f>IF(ISNUMBER(FIND("decision",'Input| Setup'!$F$6)),'Input| Projects'!AM683,'Input| Projects'!W683)*O683*'Input| Escalations'!$I$17</f>
        <v>0</v>
      </c>
      <c r="AF683" s="175"/>
      <c r="AG683" s="172" cm="1">
        <f t="array" ref="AG683">IFERROR(--('Input| Projects'!$AS683="Yes")*_xlfn.SWITCH('Input| Overheads'!$C$50,"Direct costs",'Calc| Overheads Allocation'!C$8*Q683,"Internal labour",'Calc| Overheads Allocation'!C$8*Q683*'Input| Projects'!$AO683,"DNSP defined",'Calc| Overheads Allocation'!C$78*'Input| Projects'!$AV683,0),0)</f>
        <v>0</v>
      </c>
      <c r="AH683" s="172" cm="1">
        <f t="array" ref="AH683">IFERROR(--('Input| Projects'!$AS683="Yes")*_xlfn.SWITCH('Input| Overheads'!$C$50,"Direct costs",'Calc| Overheads Allocation'!D$8*R683,"Internal labour",'Calc| Overheads Allocation'!D$8*R683*'Input| Projects'!$AO683,"DNSP defined",'Calc| Overheads Allocation'!D$78*'Input| Projects'!$AV683,0),0)</f>
        <v>0</v>
      </c>
      <c r="AI683" s="172" cm="1">
        <f t="array" ref="AI683">IFERROR(--('Input| Projects'!$AS683="Yes")*_xlfn.SWITCH('Input| Overheads'!$C$50,"Direct costs",'Calc| Overheads Allocation'!E$8*S683,"Internal labour",'Calc| Overheads Allocation'!E$8*S683*'Input| Projects'!$AO683,"DNSP defined",'Calc| Overheads Allocation'!E$78*'Input| Projects'!$AV683,0),0)</f>
        <v>0</v>
      </c>
      <c r="AJ683" s="172" cm="1">
        <f t="array" ref="AJ683">IFERROR(--('Input| Projects'!$AS683="Yes")*_xlfn.SWITCH('Input| Overheads'!$C$50,"Direct costs",'Calc| Overheads Allocation'!F$8*T683,"Internal labour",'Calc| Overheads Allocation'!F$8*T683*'Input| Projects'!$AO683,"DNSP defined",'Calc| Overheads Allocation'!F$78*'Input| Projects'!$AV683,0),0)</f>
        <v>0</v>
      </c>
      <c r="AK683" s="172" cm="1">
        <f t="array" ref="AK683">IFERROR(--('Input| Projects'!$AS683="Yes")*_xlfn.SWITCH('Input| Overheads'!$C$50,"Direct costs",'Calc| Overheads Allocation'!G$8*U683,"Internal labour",'Calc| Overheads Allocation'!G$8*U683*'Input| Projects'!$AO683,"DNSP defined",'Calc| Overheads Allocation'!G$78*'Input| Projects'!$AV683,0),0)</f>
        <v>0</v>
      </c>
      <c r="AL683" s="172" cm="1">
        <f t="array" ref="AL683">IFERROR(--('Input| Projects'!$AS683="Yes")*_xlfn.SWITCH('Input| Overheads'!$C$50,"Direct costs",'Calc| Overheads Allocation'!H$8*V683,"Internal labour",'Calc| Overheads Allocation'!H$8*V683*'Input| Projects'!$AO683,"DNSP defined",'Calc| Overheads Allocation'!H$78*'Input| Projects'!$AV683,0),0)</f>
        <v>0</v>
      </c>
      <c r="AM683" s="172" cm="1">
        <f t="array" ref="AM683">IFERROR(--('Input| Projects'!$AS683="Yes")*_xlfn.SWITCH('Input| Overheads'!$C$50,"Direct costs",'Calc| Overheads Allocation'!I$8*W683,"Internal labour",'Calc| Overheads Allocation'!I$8*W683*'Input| Projects'!$AO683,"DNSP defined",'Calc| Overheads Allocation'!I$78*'Input| Projects'!$AV683,0),0)</f>
        <v>0</v>
      </c>
      <c r="AN683" s="175"/>
      <c r="AO683" s="172" cm="1">
        <f t="array" ref="AO683">IFERROR(--('Input| Projects'!$AT683="Yes")*_xlfn.SWITCH('Input| Overheads'!$C$50,"Direct costs",'Calc| Overheads Allocation'!C$9*Q683,"Internal labour",'Calc| Overheads Allocation'!C$9*Q683*'Input| Projects'!$AO683,"DNSP defined",'Calc| Overheads Allocation'!C$79*'Input| Projects'!$AW683,0),0)</f>
        <v>0</v>
      </c>
      <c r="AP683" s="172" cm="1">
        <f t="array" ref="AP683">IFERROR(--('Input| Projects'!$AT683="Yes")*_xlfn.SWITCH('Input| Overheads'!$C$50,"Direct costs",'Calc| Overheads Allocation'!D$9*R683,"Internal labour",'Calc| Overheads Allocation'!D$9*R683*'Input| Projects'!$AO683,"DNSP defined",'Calc| Overheads Allocation'!D$79*'Input| Projects'!$AW683,0),0)</f>
        <v>0</v>
      </c>
      <c r="AQ683" s="172" cm="1">
        <f t="array" ref="AQ683">IFERROR(--('Input| Projects'!$AT683="Yes")*_xlfn.SWITCH('Input| Overheads'!$C$50,"Direct costs",'Calc| Overheads Allocation'!E$9*S683,"Internal labour",'Calc| Overheads Allocation'!E$9*S683*'Input| Projects'!$AO683,"DNSP defined",'Calc| Overheads Allocation'!E$79*'Input| Projects'!$AW683,0),0)</f>
        <v>0</v>
      </c>
      <c r="AR683" s="172" cm="1">
        <f t="array" ref="AR683">IFERROR(--('Input| Projects'!$AT683="Yes")*_xlfn.SWITCH('Input| Overheads'!$C$50,"Direct costs",'Calc| Overheads Allocation'!F$9*T683,"Internal labour",'Calc| Overheads Allocation'!F$9*T683*'Input| Projects'!$AO683,"DNSP defined",'Calc| Overheads Allocation'!F$79*'Input| Projects'!$AW683,0),0)</f>
        <v>0</v>
      </c>
      <c r="AS683" s="172" cm="1">
        <f t="array" ref="AS683">IFERROR(--('Input| Projects'!$AT683="Yes")*_xlfn.SWITCH('Input| Overheads'!$C$50,"Direct costs",'Calc| Overheads Allocation'!G$9*U683,"Internal labour",'Calc| Overheads Allocation'!G$9*U683*'Input| Projects'!$AO683,"DNSP defined",'Calc| Overheads Allocation'!G$79*'Input| Projects'!$AW683,0),0)</f>
        <v>0</v>
      </c>
      <c r="AT683" s="172" cm="1">
        <f t="array" ref="AT683">IFERROR(--('Input| Projects'!$AT683="Yes")*_xlfn.SWITCH('Input| Overheads'!$C$50,"Direct costs",'Calc| Overheads Allocation'!H$9*V683,"Internal labour",'Calc| Overheads Allocation'!H$9*V683*'Input| Projects'!$AO683,"DNSP defined",'Calc| Overheads Allocation'!H$79*'Input| Projects'!$AW683,0),0)</f>
        <v>0</v>
      </c>
      <c r="AU683" s="172" cm="1">
        <f t="array" ref="AU683">IFERROR(--('Input| Projects'!$AT683="Yes")*_xlfn.SWITCH('Input| Overheads'!$C$50,"Direct costs",'Calc| Overheads Allocation'!I$9*W683,"Internal labour",'Calc| Overheads Allocation'!I$9*W683*'Input| Projects'!$AO683,"DNSP defined",'Calc| Overheads Allocation'!I$79*'Input| Projects'!$AW683,0),0)</f>
        <v>0</v>
      </c>
      <c r="AV683" s="175"/>
      <c r="AW683" s="172">
        <f t="shared" si="244"/>
        <v>0</v>
      </c>
      <c r="AX683" s="172">
        <f t="shared" si="245"/>
        <v>0</v>
      </c>
      <c r="AY683" s="172">
        <f t="shared" si="246"/>
        <v>0</v>
      </c>
      <c r="AZ683" s="172">
        <f t="shared" si="247"/>
        <v>0</v>
      </c>
      <c r="BA683" s="172">
        <f t="shared" si="248"/>
        <v>0</v>
      </c>
      <c r="BB683" s="172">
        <f t="shared" si="249"/>
        <v>0</v>
      </c>
      <c r="BC683" s="172">
        <f t="shared" si="250"/>
        <v>0</v>
      </c>
      <c r="BD683" s="176"/>
      <c r="BE683" s="172">
        <f t="shared" si="251"/>
        <v>0</v>
      </c>
      <c r="BF683" s="172">
        <f t="shared" si="252"/>
        <v>0</v>
      </c>
      <c r="BG683" s="172">
        <f t="shared" si="253"/>
        <v>0</v>
      </c>
      <c r="BH683" s="172">
        <f t="shared" si="254"/>
        <v>0</v>
      </c>
      <c r="BI683" s="172">
        <f t="shared" si="255"/>
        <v>0</v>
      </c>
      <c r="BJ683" s="172">
        <f t="shared" si="256"/>
        <v>0</v>
      </c>
      <c r="BK683" s="172">
        <f t="shared" si="257"/>
        <v>0</v>
      </c>
      <c r="BL683" s="176"/>
      <c r="BM683" s="172">
        <f t="shared" si="236"/>
        <v>0</v>
      </c>
      <c r="BN683" s="172">
        <f t="shared" si="237"/>
        <v>0</v>
      </c>
      <c r="BO683" s="172">
        <f t="shared" si="238"/>
        <v>0</v>
      </c>
      <c r="BP683" s="172">
        <f t="shared" si="239"/>
        <v>0</v>
      </c>
      <c r="BQ683" s="172">
        <f t="shared" si="240"/>
        <v>0</v>
      </c>
      <c r="BR683" s="172">
        <f t="shared" si="241"/>
        <v>0</v>
      </c>
      <c r="BS683" s="172">
        <f t="shared" si="242"/>
        <v>0</v>
      </c>
      <c r="BT683" s="55"/>
      <c r="BU683" s="158">
        <f>SUMIF('Input| Projects'!$BA$8:$CX$8,RIGHT(BU$9,3),'Input| Projects'!$BA683:$CX683)</f>
        <v>0</v>
      </c>
      <c r="BV683" s="158">
        <f>SUMIF('Input| Projects'!$BA$8:$CX$8,RIGHT(BV$9,3),'Input| Projects'!$BA683:$CX683)</f>
        <v>0</v>
      </c>
      <c r="BW683" s="79" t="str">
        <f t="shared" si="243"/>
        <v/>
      </c>
    </row>
    <row r="684" spans="2:75" x14ac:dyDescent="0.2">
      <c r="B684" s="123">
        <f>IFERROR('Input| Projects'!B684,"")</f>
        <v>675</v>
      </c>
      <c r="C684" s="160" t="str">
        <f>IFERROR(IF('Input| Projects'!C684="","",'Input| Projects'!C684),"")</f>
        <v/>
      </c>
      <c r="D684" s="160" t="str">
        <f>IFERROR(IF('Input| Projects'!D684="","",'Input| Projects'!D684),"")</f>
        <v/>
      </c>
      <c r="E684" s="53"/>
      <c r="F684" s="160" t="str">
        <f>IF(LEN('Input| Projects'!F684)&gt;0,'Input| Projects'!F684,"")</f>
        <v/>
      </c>
      <c r="G684" s="160" t="str">
        <f>IF(LEN('Input| Projects'!G684)&gt;0,'Input| Projects'!G684,"")</f>
        <v/>
      </c>
      <c r="H684" s="10"/>
      <c r="I684" s="194" cm="1">
        <f t="array" ref="I684">IF(LEN($F684)&gt;0,1+IFERROR(SUMPRODUCT(TRANSPOSE('Input| Projects'!$AO684:$AQ684),INDEX('Input| Escalations'!$F$27:$L$29,,MATCH(Q$9,'Input| Escalations'!$F$21:$L$21,0))),0),0)</f>
        <v>0</v>
      </c>
      <c r="J684" s="194" cm="1">
        <f t="array" ref="J684">IF(LEN($F684)&gt;0,1+IFERROR(SUMPRODUCT(TRANSPOSE('Input| Projects'!$AO684:$AQ684),INDEX('Input| Escalations'!$F$27:$L$29,,MATCH(R$9,'Input| Escalations'!$F$21:$L$21,0))),0),0)</f>
        <v>0</v>
      </c>
      <c r="K684" s="194" cm="1">
        <f t="array" ref="K684">IF(LEN($F684)&gt;0,1+IFERROR(SUMPRODUCT(TRANSPOSE('Input| Projects'!$AO684:$AQ684),INDEX('Input| Escalations'!$F$27:$L$29,,MATCH(S$9,'Input| Escalations'!$F$21:$L$21,0))),0),0)</f>
        <v>0</v>
      </c>
      <c r="L684" s="194" cm="1">
        <f t="array" ref="L684">IF(LEN($F684)&gt;0,1+IFERROR(SUMPRODUCT(TRANSPOSE('Input| Projects'!$AO684:$AQ684),INDEX('Input| Escalations'!$F$27:$L$29,,MATCH(T$9,'Input| Escalations'!$F$21:$L$21,0))),0),0)</f>
        <v>0</v>
      </c>
      <c r="M684" s="194" cm="1">
        <f t="array" ref="M684">IF(LEN($F684)&gt;0,1+IFERROR(SUMPRODUCT(TRANSPOSE('Input| Projects'!$AO684:$AQ684),INDEX('Input| Escalations'!$F$27:$L$29,,MATCH(U$9,'Input| Escalations'!$F$21:$L$21,0))),0),0)</f>
        <v>0</v>
      </c>
      <c r="N684" s="194" cm="1">
        <f t="array" ref="N684">IF(LEN($F684)&gt;0,1+IFERROR(SUMPRODUCT(TRANSPOSE('Input| Projects'!$AO684:$AQ684),INDEX('Input| Escalations'!$F$27:$L$29,,MATCH(V$9,'Input| Escalations'!$F$21:$L$21,0))),0),0)</f>
        <v>0</v>
      </c>
      <c r="O684" s="194" cm="1">
        <f t="array" ref="O684">IF(LEN($F684)&gt;0,1+IFERROR(SUMPRODUCT(TRANSPOSE('Input| Projects'!$AO684:$AQ684),INDEX('Input| Escalations'!$F$27:$L$29,,MATCH(W$9,'Input| Escalations'!$F$21:$L$21,0))),0),0)</f>
        <v>0</v>
      </c>
      <c r="P684" s="10"/>
      <c r="Q684" s="172">
        <f>IFERROR(IF(ISNUMBER(FIND("decision",'Input| Setup'!$F$6)),'Input| Projects'!Y684,'Input| Projects'!I684)*'Input| Escalations'!$I$17*I684,0)</f>
        <v>0</v>
      </c>
      <c r="R684" s="172">
        <f>IFERROR(IF(ISNUMBER(FIND("decision",'Input| Setup'!$F$6)),'Input| Projects'!Z684,'Input| Projects'!J684)*'Input| Escalations'!$I$17*J684,0)</f>
        <v>0</v>
      </c>
      <c r="S684" s="172">
        <f>IFERROR(IF(ISNUMBER(FIND("decision",'Input| Setup'!$F$6)),'Input| Projects'!AA684,'Input| Projects'!K684)*'Input| Escalations'!$I$17*K684,0)</f>
        <v>0</v>
      </c>
      <c r="T684" s="172">
        <f>IFERROR(IF(ISNUMBER(FIND("decision",'Input| Setup'!$F$6)),'Input| Projects'!AB684,'Input| Projects'!L684)*'Input| Escalations'!$I$17*L684,0)</f>
        <v>0</v>
      </c>
      <c r="U684" s="172">
        <f>IFERROR(IF(ISNUMBER(FIND("decision",'Input| Setup'!$F$6)),'Input| Projects'!AC684,'Input| Projects'!M684)*'Input| Escalations'!$I$17*M684,0)</f>
        <v>0</v>
      </c>
      <c r="V684" s="172">
        <f>IFERROR(IF(ISNUMBER(FIND("decision",'Input| Setup'!$F$6)),'Input| Projects'!AD684,'Input| Projects'!N684)*'Input| Escalations'!$I$17*N684,0)</f>
        <v>0</v>
      </c>
      <c r="W684" s="172">
        <f>IFERROR(IF(ISNUMBER(FIND("decision",'Input| Setup'!$F$6)),'Input| Projects'!AE684,'Input| Projects'!O684)*'Input| Escalations'!$I$17*O684,0)</f>
        <v>0</v>
      </c>
      <c r="X684" s="175"/>
      <c r="Y684" s="172">
        <f>IF(ISNUMBER(FIND("decision",'Input| Setup'!$F$6)),'Input| Projects'!AG684,'Input| Projects'!Q684)*I684*'Input| Escalations'!$I$17</f>
        <v>0</v>
      </c>
      <c r="Z684" s="172">
        <f>IF(ISNUMBER(FIND("decision",'Input| Setup'!$F$6)),'Input| Projects'!AH684,'Input| Projects'!R684)*J684*'Input| Escalations'!$I$17</f>
        <v>0</v>
      </c>
      <c r="AA684" s="172">
        <f>IF(ISNUMBER(FIND("decision",'Input| Setup'!$F$6)),'Input| Projects'!AI684,'Input| Projects'!S684)*K684*'Input| Escalations'!$I$17</f>
        <v>0</v>
      </c>
      <c r="AB684" s="172">
        <f>IF(ISNUMBER(FIND("decision",'Input| Setup'!$F$6)),'Input| Projects'!AJ684,'Input| Projects'!T684)*L684*'Input| Escalations'!$I$17</f>
        <v>0</v>
      </c>
      <c r="AC684" s="172">
        <f>IF(ISNUMBER(FIND("decision",'Input| Setup'!$F$6)),'Input| Projects'!AK684,'Input| Projects'!U684)*M684*'Input| Escalations'!$I$17</f>
        <v>0</v>
      </c>
      <c r="AD684" s="172">
        <f>IF(ISNUMBER(FIND("decision",'Input| Setup'!$F$6)),'Input| Projects'!AL684,'Input| Projects'!V684)*N684*'Input| Escalations'!$I$17</f>
        <v>0</v>
      </c>
      <c r="AE684" s="172">
        <f>IF(ISNUMBER(FIND("decision",'Input| Setup'!$F$6)),'Input| Projects'!AM684,'Input| Projects'!W684)*O684*'Input| Escalations'!$I$17</f>
        <v>0</v>
      </c>
      <c r="AF684" s="175"/>
      <c r="AG684" s="172" cm="1">
        <f t="array" ref="AG684">IFERROR(--('Input| Projects'!$AS684="Yes")*_xlfn.SWITCH('Input| Overheads'!$C$50,"Direct costs",'Calc| Overheads Allocation'!C$8*Q684,"Internal labour",'Calc| Overheads Allocation'!C$8*Q684*'Input| Projects'!$AO684,"DNSP defined",'Calc| Overheads Allocation'!C$78*'Input| Projects'!$AV684,0),0)</f>
        <v>0</v>
      </c>
      <c r="AH684" s="172" cm="1">
        <f t="array" ref="AH684">IFERROR(--('Input| Projects'!$AS684="Yes")*_xlfn.SWITCH('Input| Overheads'!$C$50,"Direct costs",'Calc| Overheads Allocation'!D$8*R684,"Internal labour",'Calc| Overheads Allocation'!D$8*R684*'Input| Projects'!$AO684,"DNSP defined",'Calc| Overheads Allocation'!D$78*'Input| Projects'!$AV684,0),0)</f>
        <v>0</v>
      </c>
      <c r="AI684" s="172" cm="1">
        <f t="array" ref="AI684">IFERROR(--('Input| Projects'!$AS684="Yes")*_xlfn.SWITCH('Input| Overheads'!$C$50,"Direct costs",'Calc| Overheads Allocation'!E$8*S684,"Internal labour",'Calc| Overheads Allocation'!E$8*S684*'Input| Projects'!$AO684,"DNSP defined",'Calc| Overheads Allocation'!E$78*'Input| Projects'!$AV684,0),0)</f>
        <v>0</v>
      </c>
      <c r="AJ684" s="172" cm="1">
        <f t="array" ref="AJ684">IFERROR(--('Input| Projects'!$AS684="Yes")*_xlfn.SWITCH('Input| Overheads'!$C$50,"Direct costs",'Calc| Overheads Allocation'!F$8*T684,"Internal labour",'Calc| Overheads Allocation'!F$8*T684*'Input| Projects'!$AO684,"DNSP defined",'Calc| Overheads Allocation'!F$78*'Input| Projects'!$AV684,0),0)</f>
        <v>0</v>
      </c>
      <c r="AK684" s="172" cm="1">
        <f t="array" ref="AK684">IFERROR(--('Input| Projects'!$AS684="Yes")*_xlfn.SWITCH('Input| Overheads'!$C$50,"Direct costs",'Calc| Overheads Allocation'!G$8*U684,"Internal labour",'Calc| Overheads Allocation'!G$8*U684*'Input| Projects'!$AO684,"DNSP defined",'Calc| Overheads Allocation'!G$78*'Input| Projects'!$AV684,0),0)</f>
        <v>0</v>
      </c>
      <c r="AL684" s="172" cm="1">
        <f t="array" ref="AL684">IFERROR(--('Input| Projects'!$AS684="Yes")*_xlfn.SWITCH('Input| Overheads'!$C$50,"Direct costs",'Calc| Overheads Allocation'!H$8*V684,"Internal labour",'Calc| Overheads Allocation'!H$8*V684*'Input| Projects'!$AO684,"DNSP defined",'Calc| Overheads Allocation'!H$78*'Input| Projects'!$AV684,0),0)</f>
        <v>0</v>
      </c>
      <c r="AM684" s="172" cm="1">
        <f t="array" ref="AM684">IFERROR(--('Input| Projects'!$AS684="Yes")*_xlfn.SWITCH('Input| Overheads'!$C$50,"Direct costs",'Calc| Overheads Allocation'!I$8*W684,"Internal labour",'Calc| Overheads Allocation'!I$8*W684*'Input| Projects'!$AO684,"DNSP defined",'Calc| Overheads Allocation'!I$78*'Input| Projects'!$AV684,0),0)</f>
        <v>0</v>
      </c>
      <c r="AN684" s="175"/>
      <c r="AO684" s="172" cm="1">
        <f t="array" ref="AO684">IFERROR(--('Input| Projects'!$AT684="Yes")*_xlfn.SWITCH('Input| Overheads'!$C$50,"Direct costs",'Calc| Overheads Allocation'!C$9*Q684,"Internal labour",'Calc| Overheads Allocation'!C$9*Q684*'Input| Projects'!$AO684,"DNSP defined",'Calc| Overheads Allocation'!C$79*'Input| Projects'!$AW684,0),0)</f>
        <v>0</v>
      </c>
      <c r="AP684" s="172" cm="1">
        <f t="array" ref="AP684">IFERROR(--('Input| Projects'!$AT684="Yes")*_xlfn.SWITCH('Input| Overheads'!$C$50,"Direct costs",'Calc| Overheads Allocation'!D$9*R684,"Internal labour",'Calc| Overheads Allocation'!D$9*R684*'Input| Projects'!$AO684,"DNSP defined",'Calc| Overheads Allocation'!D$79*'Input| Projects'!$AW684,0),0)</f>
        <v>0</v>
      </c>
      <c r="AQ684" s="172" cm="1">
        <f t="array" ref="AQ684">IFERROR(--('Input| Projects'!$AT684="Yes")*_xlfn.SWITCH('Input| Overheads'!$C$50,"Direct costs",'Calc| Overheads Allocation'!E$9*S684,"Internal labour",'Calc| Overheads Allocation'!E$9*S684*'Input| Projects'!$AO684,"DNSP defined",'Calc| Overheads Allocation'!E$79*'Input| Projects'!$AW684,0),0)</f>
        <v>0</v>
      </c>
      <c r="AR684" s="172" cm="1">
        <f t="array" ref="AR684">IFERROR(--('Input| Projects'!$AT684="Yes")*_xlfn.SWITCH('Input| Overheads'!$C$50,"Direct costs",'Calc| Overheads Allocation'!F$9*T684,"Internal labour",'Calc| Overheads Allocation'!F$9*T684*'Input| Projects'!$AO684,"DNSP defined",'Calc| Overheads Allocation'!F$79*'Input| Projects'!$AW684,0),0)</f>
        <v>0</v>
      </c>
      <c r="AS684" s="172" cm="1">
        <f t="array" ref="AS684">IFERROR(--('Input| Projects'!$AT684="Yes")*_xlfn.SWITCH('Input| Overheads'!$C$50,"Direct costs",'Calc| Overheads Allocation'!G$9*U684,"Internal labour",'Calc| Overheads Allocation'!G$9*U684*'Input| Projects'!$AO684,"DNSP defined",'Calc| Overheads Allocation'!G$79*'Input| Projects'!$AW684,0),0)</f>
        <v>0</v>
      </c>
      <c r="AT684" s="172" cm="1">
        <f t="array" ref="AT684">IFERROR(--('Input| Projects'!$AT684="Yes")*_xlfn.SWITCH('Input| Overheads'!$C$50,"Direct costs",'Calc| Overheads Allocation'!H$9*V684,"Internal labour",'Calc| Overheads Allocation'!H$9*V684*'Input| Projects'!$AO684,"DNSP defined",'Calc| Overheads Allocation'!H$79*'Input| Projects'!$AW684,0),0)</f>
        <v>0</v>
      </c>
      <c r="AU684" s="172" cm="1">
        <f t="array" ref="AU684">IFERROR(--('Input| Projects'!$AT684="Yes")*_xlfn.SWITCH('Input| Overheads'!$C$50,"Direct costs",'Calc| Overheads Allocation'!I$9*W684,"Internal labour",'Calc| Overheads Allocation'!I$9*W684*'Input| Projects'!$AO684,"DNSP defined",'Calc| Overheads Allocation'!I$79*'Input| Projects'!$AW684,0),0)</f>
        <v>0</v>
      </c>
      <c r="AV684" s="175"/>
      <c r="AW684" s="172">
        <f t="shared" si="244"/>
        <v>0</v>
      </c>
      <c r="AX684" s="172">
        <f t="shared" si="245"/>
        <v>0</v>
      </c>
      <c r="AY684" s="172">
        <f t="shared" si="246"/>
        <v>0</v>
      </c>
      <c r="AZ684" s="172">
        <f t="shared" si="247"/>
        <v>0</v>
      </c>
      <c r="BA684" s="172">
        <f t="shared" si="248"/>
        <v>0</v>
      </c>
      <c r="BB684" s="172">
        <f t="shared" si="249"/>
        <v>0</v>
      </c>
      <c r="BC684" s="172">
        <f t="shared" si="250"/>
        <v>0</v>
      </c>
      <c r="BD684" s="176"/>
      <c r="BE684" s="172">
        <f t="shared" si="251"/>
        <v>0</v>
      </c>
      <c r="BF684" s="172">
        <f t="shared" si="252"/>
        <v>0</v>
      </c>
      <c r="BG684" s="172">
        <f t="shared" si="253"/>
        <v>0</v>
      </c>
      <c r="BH684" s="172">
        <f t="shared" si="254"/>
        <v>0</v>
      </c>
      <c r="BI684" s="172">
        <f t="shared" si="255"/>
        <v>0</v>
      </c>
      <c r="BJ684" s="172">
        <f t="shared" si="256"/>
        <v>0</v>
      </c>
      <c r="BK684" s="172">
        <f t="shared" si="257"/>
        <v>0</v>
      </c>
      <c r="BL684" s="176"/>
      <c r="BM684" s="172">
        <f t="shared" si="236"/>
        <v>0</v>
      </c>
      <c r="BN684" s="172">
        <f t="shared" si="237"/>
        <v>0</v>
      </c>
      <c r="BO684" s="172">
        <f t="shared" si="238"/>
        <v>0</v>
      </c>
      <c r="BP684" s="172">
        <f t="shared" si="239"/>
        <v>0</v>
      </c>
      <c r="BQ684" s="172">
        <f t="shared" si="240"/>
        <v>0</v>
      </c>
      <c r="BR684" s="172">
        <f t="shared" si="241"/>
        <v>0</v>
      </c>
      <c r="BS684" s="172">
        <f t="shared" si="242"/>
        <v>0</v>
      </c>
      <c r="BT684" s="55"/>
      <c r="BU684" s="158">
        <f>SUMIF('Input| Projects'!$BA$8:$CX$8,RIGHT(BU$9,3),'Input| Projects'!$BA684:$CX684)</f>
        <v>0</v>
      </c>
      <c r="BV684" s="158">
        <f>SUMIF('Input| Projects'!$BA$8:$CX$8,RIGHT(BV$9,3),'Input| Projects'!$BA684:$CX684)</f>
        <v>0</v>
      </c>
      <c r="BW684" s="79" t="str">
        <f t="shared" si="243"/>
        <v/>
      </c>
    </row>
    <row r="685" spans="2:75" x14ac:dyDescent="0.2">
      <c r="B685" s="123">
        <f>IFERROR('Input| Projects'!B685,"")</f>
        <v>676</v>
      </c>
      <c r="C685" s="160" t="str">
        <f>IFERROR(IF('Input| Projects'!C685="","",'Input| Projects'!C685),"")</f>
        <v/>
      </c>
      <c r="D685" s="160" t="str">
        <f>IFERROR(IF('Input| Projects'!D685="","",'Input| Projects'!D685),"")</f>
        <v/>
      </c>
      <c r="E685" s="53"/>
      <c r="F685" s="160" t="str">
        <f>IF(LEN('Input| Projects'!F685)&gt;0,'Input| Projects'!F685,"")</f>
        <v/>
      </c>
      <c r="G685" s="160" t="str">
        <f>IF(LEN('Input| Projects'!G685)&gt;0,'Input| Projects'!G685,"")</f>
        <v/>
      </c>
      <c r="H685" s="10"/>
      <c r="I685" s="194" cm="1">
        <f t="array" ref="I685">IF(LEN($F685)&gt;0,1+IFERROR(SUMPRODUCT(TRANSPOSE('Input| Projects'!$AO685:$AQ685),INDEX('Input| Escalations'!$F$27:$L$29,,MATCH(Q$9,'Input| Escalations'!$F$21:$L$21,0))),0),0)</f>
        <v>0</v>
      </c>
      <c r="J685" s="194" cm="1">
        <f t="array" ref="J685">IF(LEN($F685)&gt;0,1+IFERROR(SUMPRODUCT(TRANSPOSE('Input| Projects'!$AO685:$AQ685),INDEX('Input| Escalations'!$F$27:$L$29,,MATCH(R$9,'Input| Escalations'!$F$21:$L$21,0))),0),0)</f>
        <v>0</v>
      </c>
      <c r="K685" s="194" cm="1">
        <f t="array" ref="K685">IF(LEN($F685)&gt;0,1+IFERROR(SUMPRODUCT(TRANSPOSE('Input| Projects'!$AO685:$AQ685),INDEX('Input| Escalations'!$F$27:$L$29,,MATCH(S$9,'Input| Escalations'!$F$21:$L$21,0))),0),0)</f>
        <v>0</v>
      </c>
      <c r="L685" s="194" cm="1">
        <f t="array" ref="L685">IF(LEN($F685)&gt;0,1+IFERROR(SUMPRODUCT(TRANSPOSE('Input| Projects'!$AO685:$AQ685),INDEX('Input| Escalations'!$F$27:$L$29,,MATCH(T$9,'Input| Escalations'!$F$21:$L$21,0))),0),0)</f>
        <v>0</v>
      </c>
      <c r="M685" s="194" cm="1">
        <f t="array" ref="M685">IF(LEN($F685)&gt;0,1+IFERROR(SUMPRODUCT(TRANSPOSE('Input| Projects'!$AO685:$AQ685),INDEX('Input| Escalations'!$F$27:$L$29,,MATCH(U$9,'Input| Escalations'!$F$21:$L$21,0))),0),0)</f>
        <v>0</v>
      </c>
      <c r="N685" s="194" cm="1">
        <f t="array" ref="N685">IF(LEN($F685)&gt;0,1+IFERROR(SUMPRODUCT(TRANSPOSE('Input| Projects'!$AO685:$AQ685),INDEX('Input| Escalations'!$F$27:$L$29,,MATCH(V$9,'Input| Escalations'!$F$21:$L$21,0))),0),0)</f>
        <v>0</v>
      </c>
      <c r="O685" s="194" cm="1">
        <f t="array" ref="O685">IF(LEN($F685)&gt;0,1+IFERROR(SUMPRODUCT(TRANSPOSE('Input| Projects'!$AO685:$AQ685),INDEX('Input| Escalations'!$F$27:$L$29,,MATCH(W$9,'Input| Escalations'!$F$21:$L$21,0))),0),0)</f>
        <v>0</v>
      </c>
      <c r="P685" s="10"/>
      <c r="Q685" s="172">
        <f>IFERROR(IF(ISNUMBER(FIND("decision",'Input| Setup'!$F$6)),'Input| Projects'!Y685,'Input| Projects'!I685)*'Input| Escalations'!$I$17*I685,0)</f>
        <v>0</v>
      </c>
      <c r="R685" s="172">
        <f>IFERROR(IF(ISNUMBER(FIND("decision",'Input| Setup'!$F$6)),'Input| Projects'!Z685,'Input| Projects'!J685)*'Input| Escalations'!$I$17*J685,0)</f>
        <v>0</v>
      </c>
      <c r="S685" s="172">
        <f>IFERROR(IF(ISNUMBER(FIND("decision",'Input| Setup'!$F$6)),'Input| Projects'!AA685,'Input| Projects'!K685)*'Input| Escalations'!$I$17*K685,0)</f>
        <v>0</v>
      </c>
      <c r="T685" s="172">
        <f>IFERROR(IF(ISNUMBER(FIND("decision",'Input| Setup'!$F$6)),'Input| Projects'!AB685,'Input| Projects'!L685)*'Input| Escalations'!$I$17*L685,0)</f>
        <v>0</v>
      </c>
      <c r="U685" s="172">
        <f>IFERROR(IF(ISNUMBER(FIND("decision",'Input| Setup'!$F$6)),'Input| Projects'!AC685,'Input| Projects'!M685)*'Input| Escalations'!$I$17*M685,0)</f>
        <v>0</v>
      </c>
      <c r="V685" s="172">
        <f>IFERROR(IF(ISNUMBER(FIND("decision",'Input| Setup'!$F$6)),'Input| Projects'!AD685,'Input| Projects'!N685)*'Input| Escalations'!$I$17*N685,0)</f>
        <v>0</v>
      </c>
      <c r="W685" s="172">
        <f>IFERROR(IF(ISNUMBER(FIND("decision",'Input| Setup'!$F$6)),'Input| Projects'!AE685,'Input| Projects'!O685)*'Input| Escalations'!$I$17*O685,0)</f>
        <v>0</v>
      </c>
      <c r="X685" s="175"/>
      <c r="Y685" s="172">
        <f>IF(ISNUMBER(FIND("decision",'Input| Setup'!$F$6)),'Input| Projects'!AG685,'Input| Projects'!Q685)*I685*'Input| Escalations'!$I$17</f>
        <v>0</v>
      </c>
      <c r="Z685" s="172">
        <f>IF(ISNUMBER(FIND("decision",'Input| Setup'!$F$6)),'Input| Projects'!AH685,'Input| Projects'!R685)*J685*'Input| Escalations'!$I$17</f>
        <v>0</v>
      </c>
      <c r="AA685" s="172">
        <f>IF(ISNUMBER(FIND("decision",'Input| Setup'!$F$6)),'Input| Projects'!AI685,'Input| Projects'!S685)*K685*'Input| Escalations'!$I$17</f>
        <v>0</v>
      </c>
      <c r="AB685" s="172">
        <f>IF(ISNUMBER(FIND("decision",'Input| Setup'!$F$6)),'Input| Projects'!AJ685,'Input| Projects'!T685)*L685*'Input| Escalations'!$I$17</f>
        <v>0</v>
      </c>
      <c r="AC685" s="172">
        <f>IF(ISNUMBER(FIND("decision",'Input| Setup'!$F$6)),'Input| Projects'!AK685,'Input| Projects'!U685)*M685*'Input| Escalations'!$I$17</f>
        <v>0</v>
      </c>
      <c r="AD685" s="172">
        <f>IF(ISNUMBER(FIND("decision",'Input| Setup'!$F$6)),'Input| Projects'!AL685,'Input| Projects'!V685)*N685*'Input| Escalations'!$I$17</f>
        <v>0</v>
      </c>
      <c r="AE685" s="172">
        <f>IF(ISNUMBER(FIND("decision",'Input| Setup'!$F$6)),'Input| Projects'!AM685,'Input| Projects'!W685)*O685*'Input| Escalations'!$I$17</f>
        <v>0</v>
      </c>
      <c r="AF685" s="175"/>
      <c r="AG685" s="172" cm="1">
        <f t="array" ref="AG685">IFERROR(--('Input| Projects'!$AS685="Yes")*_xlfn.SWITCH('Input| Overheads'!$C$50,"Direct costs",'Calc| Overheads Allocation'!C$8*Q685,"Internal labour",'Calc| Overheads Allocation'!C$8*Q685*'Input| Projects'!$AO685,"DNSP defined",'Calc| Overheads Allocation'!C$78*'Input| Projects'!$AV685,0),0)</f>
        <v>0</v>
      </c>
      <c r="AH685" s="172" cm="1">
        <f t="array" ref="AH685">IFERROR(--('Input| Projects'!$AS685="Yes")*_xlfn.SWITCH('Input| Overheads'!$C$50,"Direct costs",'Calc| Overheads Allocation'!D$8*R685,"Internal labour",'Calc| Overheads Allocation'!D$8*R685*'Input| Projects'!$AO685,"DNSP defined",'Calc| Overheads Allocation'!D$78*'Input| Projects'!$AV685,0),0)</f>
        <v>0</v>
      </c>
      <c r="AI685" s="172" cm="1">
        <f t="array" ref="AI685">IFERROR(--('Input| Projects'!$AS685="Yes")*_xlfn.SWITCH('Input| Overheads'!$C$50,"Direct costs",'Calc| Overheads Allocation'!E$8*S685,"Internal labour",'Calc| Overheads Allocation'!E$8*S685*'Input| Projects'!$AO685,"DNSP defined",'Calc| Overheads Allocation'!E$78*'Input| Projects'!$AV685,0),0)</f>
        <v>0</v>
      </c>
      <c r="AJ685" s="172" cm="1">
        <f t="array" ref="AJ685">IFERROR(--('Input| Projects'!$AS685="Yes")*_xlfn.SWITCH('Input| Overheads'!$C$50,"Direct costs",'Calc| Overheads Allocation'!F$8*T685,"Internal labour",'Calc| Overheads Allocation'!F$8*T685*'Input| Projects'!$AO685,"DNSP defined",'Calc| Overheads Allocation'!F$78*'Input| Projects'!$AV685,0),0)</f>
        <v>0</v>
      </c>
      <c r="AK685" s="172" cm="1">
        <f t="array" ref="AK685">IFERROR(--('Input| Projects'!$AS685="Yes")*_xlfn.SWITCH('Input| Overheads'!$C$50,"Direct costs",'Calc| Overheads Allocation'!G$8*U685,"Internal labour",'Calc| Overheads Allocation'!G$8*U685*'Input| Projects'!$AO685,"DNSP defined",'Calc| Overheads Allocation'!G$78*'Input| Projects'!$AV685,0),0)</f>
        <v>0</v>
      </c>
      <c r="AL685" s="172" cm="1">
        <f t="array" ref="AL685">IFERROR(--('Input| Projects'!$AS685="Yes")*_xlfn.SWITCH('Input| Overheads'!$C$50,"Direct costs",'Calc| Overheads Allocation'!H$8*V685,"Internal labour",'Calc| Overheads Allocation'!H$8*V685*'Input| Projects'!$AO685,"DNSP defined",'Calc| Overheads Allocation'!H$78*'Input| Projects'!$AV685,0),0)</f>
        <v>0</v>
      </c>
      <c r="AM685" s="172" cm="1">
        <f t="array" ref="AM685">IFERROR(--('Input| Projects'!$AS685="Yes")*_xlfn.SWITCH('Input| Overheads'!$C$50,"Direct costs",'Calc| Overheads Allocation'!I$8*W685,"Internal labour",'Calc| Overheads Allocation'!I$8*W685*'Input| Projects'!$AO685,"DNSP defined",'Calc| Overheads Allocation'!I$78*'Input| Projects'!$AV685,0),0)</f>
        <v>0</v>
      </c>
      <c r="AN685" s="175"/>
      <c r="AO685" s="172" cm="1">
        <f t="array" ref="AO685">IFERROR(--('Input| Projects'!$AT685="Yes")*_xlfn.SWITCH('Input| Overheads'!$C$50,"Direct costs",'Calc| Overheads Allocation'!C$9*Q685,"Internal labour",'Calc| Overheads Allocation'!C$9*Q685*'Input| Projects'!$AO685,"DNSP defined",'Calc| Overheads Allocation'!C$79*'Input| Projects'!$AW685,0),0)</f>
        <v>0</v>
      </c>
      <c r="AP685" s="172" cm="1">
        <f t="array" ref="AP685">IFERROR(--('Input| Projects'!$AT685="Yes")*_xlfn.SWITCH('Input| Overheads'!$C$50,"Direct costs",'Calc| Overheads Allocation'!D$9*R685,"Internal labour",'Calc| Overheads Allocation'!D$9*R685*'Input| Projects'!$AO685,"DNSP defined",'Calc| Overheads Allocation'!D$79*'Input| Projects'!$AW685,0),0)</f>
        <v>0</v>
      </c>
      <c r="AQ685" s="172" cm="1">
        <f t="array" ref="AQ685">IFERROR(--('Input| Projects'!$AT685="Yes")*_xlfn.SWITCH('Input| Overheads'!$C$50,"Direct costs",'Calc| Overheads Allocation'!E$9*S685,"Internal labour",'Calc| Overheads Allocation'!E$9*S685*'Input| Projects'!$AO685,"DNSP defined",'Calc| Overheads Allocation'!E$79*'Input| Projects'!$AW685,0),0)</f>
        <v>0</v>
      </c>
      <c r="AR685" s="172" cm="1">
        <f t="array" ref="AR685">IFERROR(--('Input| Projects'!$AT685="Yes")*_xlfn.SWITCH('Input| Overheads'!$C$50,"Direct costs",'Calc| Overheads Allocation'!F$9*T685,"Internal labour",'Calc| Overheads Allocation'!F$9*T685*'Input| Projects'!$AO685,"DNSP defined",'Calc| Overheads Allocation'!F$79*'Input| Projects'!$AW685,0),0)</f>
        <v>0</v>
      </c>
      <c r="AS685" s="172" cm="1">
        <f t="array" ref="AS685">IFERROR(--('Input| Projects'!$AT685="Yes")*_xlfn.SWITCH('Input| Overheads'!$C$50,"Direct costs",'Calc| Overheads Allocation'!G$9*U685,"Internal labour",'Calc| Overheads Allocation'!G$9*U685*'Input| Projects'!$AO685,"DNSP defined",'Calc| Overheads Allocation'!G$79*'Input| Projects'!$AW685,0),0)</f>
        <v>0</v>
      </c>
      <c r="AT685" s="172" cm="1">
        <f t="array" ref="AT685">IFERROR(--('Input| Projects'!$AT685="Yes")*_xlfn.SWITCH('Input| Overheads'!$C$50,"Direct costs",'Calc| Overheads Allocation'!H$9*V685,"Internal labour",'Calc| Overheads Allocation'!H$9*V685*'Input| Projects'!$AO685,"DNSP defined",'Calc| Overheads Allocation'!H$79*'Input| Projects'!$AW685,0),0)</f>
        <v>0</v>
      </c>
      <c r="AU685" s="172" cm="1">
        <f t="array" ref="AU685">IFERROR(--('Input| Projects'!$AT685="Yes")*_xlfn.SWITCH('Input| Overheads'!$C$50,"Direct costs",'Calc| Overheads Allocation'!I$9*W685,"Internal labour",'Calc| Overheads Allocation'!I$9*W685*'Input| Projects'!$AO685,"DNSP defined",'Calc| Overheads Allocation'!I$79*'Input| Projects'!$AW685,0),0)</f>
        <v>0</v>
      </c>
      <c r="AV685" s="175"/>
      <c r="AW685" s="172">
        <f t="shared" si="244"/>
        <v>0</v>
      </c>
      <c r="AX685" s="172">
        <f t="shared" si="245"/>
        <v>0</v>
      </c>
      <c r="AY685" s="172">
        <f t="shared" si="246"/>
        <v>0</v>
      </c>
      <c r="AZ685" s="172">
        <f t="shared" si="247"/>
        <v>0</v>
      </c>
      <c r="BA685" s="172">
        <f t="shared" si="248"/>
        <v>0</v>
      </c>
      <c r="BB685" s="172">
        <f t="shared" si="249"/>
        <v>0</v>
      </c>
      <c r="BC685" s="172">
        <f t="shared" si="250"/>
        <v>0</v>
      </c>
      <c r="BD685" s="176"/>
      <c r="BE685" s="172">
        <f t="shared" si="251"/>
        <v>0</v>
      </c>
      <c r="BF685" s="172">
        <f t="shared" si="252"/>
        <v>0</v>
      </c>
      <c r="BG685" s="172">
        <f t="shared" si="253"/>
        <v>0</v>
      </c>
      <c r="BH685" s="172">
        <f t="shared" si="254"/>
        <v>0</v>
      </c>
      <c r="BI685" s="172">
        <f t="shared" si="255"/>
        <v>0</v>
      </c>
      <c r="BJ685" s="172">
        <f t="shared" si="256"/>
        <v>0</v>
      </c>
      <c r="BK685" s="172">
        <f t="shared" si="257"/>
        <v>0</v>
      </c>
      <c r="BL685" s="176"/>
      <c r="BM685" s="172">
        <f t="shared" si="236"/>
        <v>0</v>
      </c>
      <c r="BN685" s="172">
        <f t="shared" si="237"/>
        <v>0</v>
      </c>
      <c r="BO685" s="172">
        <f t="shared" si="238"/>
        <v>0</v>
      </c>
      <c r="BP685" s="172">
        <f t="shared" si="239"/>
        <v>0</v>
      </c>
      <c r="BQ685" s="172">
        <f t="shared" si="240"/>
        <v>0</v>
      </c>
      <c r="BR685" s="172">
        <f t="shared" si="241"/>
        <v>0</v>
      </c>
      <c r="BS685" s="172">
        <f t="shared" si="242"/>
        <v>0</v>
      </c>
      <c r="BT685" s="55"/>
      <c r="BU685" s="158">
        <f>SUMIF('Input| Projects'!$BA$8:$CX$8,RIGHT(BU$9,3),'Input| Projects'!$BA685:$CX685)</f>
        <v>0</v>
      </c>
      <c r="BV685" s="158">
        <f>SUMIF('Input| Projects'!$BA$8:$CX$8,RIGHT(BV$9,3),'Input| Projects'!$BA685:$CX685)</f>
        <v>0</v>
      </c>
      <c r="BW685" s="79" t="str">
        <f t="shared" si="243"/>
        <v/>
      </c>
    </row>
    <row r="686" spans="2:75" x14ac:dyDescent="0.2">
      <c r="B686" s="123">
        <f>IFERROR('Input| Projects'!B686,"")</f>
        <v>677</v>
      </c>
      <c r="C686" s="160" t="str">
        <f>IFERROR(IF('Input| Projects'!C686="","",'Input| Projects'!C686),"")</f>
        <v/>
      </c>
      <c r="D686" s="160" t="str">
        <f>IFERROR(IF('Input| Projects'!D686="","",'Input| Projects'!D686),"")</f>
        <v/>
      </c>
      <c r="E686" s="53"/>
      <c r="F686" s="160" t="str">
        <f>IF(LEN('Input| Projects'!F686)&gt;0,'Input| Projects'!F686,"")</f>
        <v/>
      </c>
      <c r="G686" s="160" t="str">
        <f>IF(LEN('Input| Projects'!G686)&gt;0,'Input| Projects'!G686,"")</f>
        <v/>
      </c>
      <c r="H686" s="10"/>
      <c r="I686" s="194" cm="1">
        <f t="array" ref="I686">IF(LEN($F686)&gt;0,1+IFERROR(SUMPRODUCT(TRANSPOSE('Input| Projects'!$AO686:$AQ686),INDEX('Input| Escalations'!$F$27:$L$29,,MATCH(Q$9,'Input| Escalations'!$F$21:$L$21,0))),0),0)</f>
        <v>0</v>
      </c>
      <c r="J686" s="194" cm="1">
        <f t="array" ref="J686">IF(LEN($F686)&gt;0,1+IFERROR(SUMPRODUCT(TRANSPOSE('Input| Projects'!$AO686:$AQ686),INDEX('Input| Escalations'!$F$27:$L$29,,MATCH(R$9,'Input| Escalations'!$F$21:$L$21,0))),0),0)</f>
        <v>0</v>
      </c>
      <c r="K686" s="194" cm="1">
        <f t="array" ref="K686">IF(LEN($F686)&gt;0,1+IFERROR(SUMPRODUCT(TRANSPOSE('Input| Projects'!$AO686:$AQ686),INDEX('Input| Escalations'!$F$27:$L$29,,MATCH(S$9,'Input| Escalations'!$F$21:$L$21,0))),0),0)</f>
        <v>0</v>
      </c>
      <c r="L686" s="194" cm="1">
        <f t="array" ref="L686">IF(LEN($F686)&gt;0,1+IFERROR(SUMPRODUCT(TRANSPOSE('Input| Projects'!$AO686:$AQ686),INDEX('Input| Escalations'!$F$27:$L$29,,MATCH(T$9,'Input| Escalations'!$F$21:$L$21,0))),0),0)</f>
        <v>0</v>
      </c>
      <c r="M686" s="194" cm="1">
        <f t="array" ref="M686">IF(LEN($F686)&gt;0,1+IFERROR(SUMPRODUCT(TRANSPOSE('Input| Projects'!$AO686:$AQ686),INDEX('Input| Escalations'!$F$27:$L$29,,MATCH(U$9,'Input| Escalations'!$F$21:$L$21,0))),0),0)</f>
        <v>0</v>
      </c>
      <c r="N686" s="194" cm="1">
        <f t="array" ref="N686">IF(LEN($F686)&gt;0,1+IFERROR(SUMPRODUCT(TRANSPOSE('Input| Projects'!$AO686:$AQ686),INDEX('Input| Escalations'!$F$27:$L$29,,MATCH(V$9,'Input| Escalations'!$F$21:$L$21,0))),0),0)</f>
        <v>0</v>
      </c>
      <c r="O686" s="194" cm="1">
        <f t="array" ref="O686">IF(LEN($F686)&gt;0,1+IFERROR(SUMPRODUCT(TRANSPOSE('Input| Projects'!$AO686:$AQ686),INDEX('Input| Escalations'!$F$27:$L$29,,MATCH(W$9,'Input| Escalations'!$F$21:$L$21,0))),0),0)</f>
        <v>0</v>
      </c>
      <c r="P686" s="10"/>
      <c r="Q686" s="172">
        <f>IFERROR(IF(ISNUMBER(FIND("decision",'Input| Setup'!$F$6)),'Input| Projects'!Y686,'Input| Projects'!I686)*'Input| Escalations'!$I$17*I686,0)</f>
        <v>0</v>
      </c>
      <c r="R686" s="172">
        <f>IFERROR(IF(ISNUMBER(FIND("decision",'Input| Setup'!$F$6)),'Input| Projects'!Z686,'Input| Projects'!J686)*'Input| Escalations'!$I$17*J686,0)</f>
        <v>0</v>
      </c>
      <c r="S686" s="172">
        <f>IFERROR(IF(ISNUMBER(FIND("decision",'Input| Setup'!$F$6)),'Input| Projects'!AA686,'Input| Projects'!K686)*'Input| Escalations'!$I$17*K686,0)</f>
        <v>0</v>
      </c>
      <c r="T686" s="172">
        <f>IFERROR(IF(ISNUMBER(FIND("decision",'Input| Setup'!$F$6)),'Input| Projects'!AB686,'Input| Projects'!L686)*'Input| Escalations'!$I$17*L686,0)</f>
        <v>0</v>
      </c>
      <c r="U686" s="172">
        <f>IFERROR(IF(ISNUMBER(FIND("decision",'Input| Setup'!$F$6)),'Input| Projects'!AC686,'Input| Projects'!M686)*'Input| Escalations'!$I$17*M686,0)</f>
        <v>0</v>
      </c>
      <c r="V686" s="172">
        <f>IFERROR(IF(ISNUMBER(FIND("decision",'Input| Setup'!$F$6)),'Input| Projects'!AD686,'Input| Projects'!N686)*'Input| Escalations'!$I$17*N686,0)</f>
        <v>0</v>
      </c>
      <c r="W686" s="172">
        <f>IFERROR(IF(ISNUMBER(FIND("decision",'Input| Setup'!$F$6)),'Input| Projects'!AE686,'Input| Projects'!O686)*'Input| Escalations'!$I$17*O686,0)</f>
        <v>0</v>
      </c>
      <c r="X686" s="175"/>
      <c r="Y686" s="172">
        <f>IF(ISNUMBER(FIND("decision",'Input| Setup'!$F$6)),'Input| Projects'!AG686,'Input| Projects'!Q686)*I686*'Input| Escalations'!$I$17</f>
        <v>0</v>
      </c>
      <c r="Z686" s="172">
        <f>IF(ISNUMBER(FIND("decision",'Input| Setup'!$F$6)),'Input| Projects'!AH686,'Input| Projects'!R686)*J686*'Input| Escalations'!$I$17</f>
        <v>0</v>
      </c>
      <c r="AA686" s="172">
        <f>IF(ISNUMBER(FIND("decision",'Input| Setup'!$F$6)),'Input| Projects'!AI686,'Input| Projects'!S686)*K686*'Input| Escalations'!$I$17</f>
        <v>0</v>
      </c>
      <c r="AB686" s="172">
        <f>IF(ISNUMBER(FIND("decision",'Input| Setup'!$F$6)),'Input| Projects'!AJ686,'Input| Projects'!T686)*L686*'Input| Escalations'!$I$17</f>
        <v>0</v>
      </c>
      <c r="AC686" s="172">
        <f>IF(ISNUMBER(FIND("decision",'Input| Setup'!$F$6)),'Input| Projects'!AK686,'Input| Projects'!U686)*M686*'Input| Escalations'!$I$17</f>
        <v>0</v>
      </c>
      <c r="AD686" s="172">
        <f>IF(ISNUMBER(FIND("decision",'Input| Setup'!$F$6)),'Input| Projects'!AL686,'Input| Projects'!V686)*N686*'Input| Escalations'!$I$17</f>
        <v>0</v>
      </c>
      <c r="AE686" s="172">
        <f>IF(ISNUMBER(FIND("decision",'Input| Setup'!$F$6)),'Input| Projects'!AM686,'Input| Projects'!W686)*O686*'Input| Escalations'!$I$17</f>
        <v>0</v>
      </c>
      <c r="AF686" s="175"/>
      <c r="AG686" s="172" cm="1">
        <f t="array" ref="AG686">IFERROR(--('Input| Projects'!$AS686="Yes")*_xlfn.SWITCH('Input| Overheads'!$C$50,"Direct costs",'Calc| Overheads Allocation'!C$8*Q686,"Internal labour",'Calc| Overheads Allocation'!C$8*Q686*'Input| Projects'!$AO686,"DNSP defined",'Calc| Overheads Allocation'!C$78*'Input| Projects'!$AV686,0),0)</f>
        <v>0</v>
      </c>
      <c r="AH686" s="172" cm="1">
        <f t="array" ref="AH686">IFERROR(--('Input| Projects'!$AS686="Yes")*_xlfn.SWITCH('Input| Overheads'!$C$50,"Direct costs",'Calc| Overheads Allocation'!D$8*R686,"Internal labour",'Calc| Overheads Allocation'!D$8*R686*'Input| Projects'!$AO686,"DNSP defined",'Calc| Overheads Allocation'!D$78*'Input| Projects'!$AV686,0),0)</f>
        <v>0</v>
      </c>
      <c r="AI686" s="172" cm="1">
        <f t="array" ref="AI686">IFERROR(--('Input| Projects'!$AS686="Yes")*_xlfn.SWITCH('Input| Overheads'!$C$50,"Direct costs",'Calc| Overheads Allocation'!E$8*S686,"Internal labour",'Calc| Overheads Allocation'!E$8*S686*'Input| Projects'!$AO686,"DNSP defined",'Calc| Overheads Allocation'!E$78*'Input| Projects'!$AV686,0),0)</f>
        <v>0</v>
      </c>
      <c r="AJ686" s="172" cm="1">
        <f t="array" ref="AJ686">IFERROR(--('Input| Projects'!$AS686="Yes")*_xlfn.SWITCH('Input| Overheads'!$C$50,"Direct costs",'Calc| Overheads Allocation'!F$8*T686,"Internal labour",'Calc| Overheads Allocation'!F$8*T686*'Input| Projects'!$AO686,"DNSP defined",'Calc| Overheads Allocation'!F$78*'Input| Projects'!$AV686,0),0)</f>
        <v>0</v>
      </c>
      <c r="AK686" s="172" cm="1">
        <f t="array" ref="AK686">IFERROR(--('Input| Projects'!$AS686="Yes")*_xlfn.SWITCH('Input| Overheads'!$C$50,"Direct costs",'Calc| Overheads Allocation'!G$8*U686,"Internal labour",'Calc| Overheads Allocation'!G$8*U686*'Input| Projects'!$AO686,"DNSP defined",'Calc| Overheads Allocation'!G$78*'Input| Projects'!$AV686,0),0)</f>
        <v>0</v>
      </c>
      <c r="AL686" s="172" cm="1">
        <f t="array" ref="AL686">IFERROR(--('Input| Projects'!$AS686="Yes")*_xlfn.SWITCH('Input| Overheads'!$C$50,"Direct costs",'Calc| Overheads Allocation'!H$8*V686,"Internal labour",'Calc| Overheads Allocation'!H$8*V686*'Input| Projects'!$AO686,"DNSP defined",'Calc| Overheads Allocation'!H$78*'Input| Projects'!$AV686,0),0)</f>
        <v>0</v>
      </c>
      <c r="AM686" s="172" cm="1">
        <f t="array" ref="AM686">IFERROR(--('Input| Projects'!$AS686="Yes")*_xlfn.SWITCH('Input| Overheads'!$C$50,"Direct costs",'Calc| Overheads Allocation'!I$8*W686,"Internal labour",'Calc| Overheads Allocation'!I$8*W686*'Input| Projects'!$AO686,"DNSP defined",'Calc| Overheads Allocation'!I$78*'Input| Projects'!$AV686,0),0)</f>
        <v>0</v>
      </c>
      <c r="AN686" s="175"/>
      <c r="AO686" s="172" cm="1">
        <f t="array" ref="AO686">IFERROR(--('Input| Projects'!$AT686="Yes")*_xlfn.SWITCH('Input| Overheads'!$C$50,"Direct costs",'Calc| Overheads Allocation'!C$9*Q686,"Internal labour",'Calc| Overheads Allocation'!C$9*Q686*'Input| Projects'!$AO686,"DNSP defined",'Calc| Overheads Allocation'!C$79*'Input| Projects'!$AW686,0),0)</f>
        <v>0</v>
      </c>
      <c r="AP686" s="172" cm="1">
        <f t="array" ref="AP686">IFERROR(--('Input| Projects'!$AT686="Yes")*_xlfn.SWITCH('Input| Overheads'!$C$50,"Direct costs",'Calc| Overheads Allocation'!D$9*R686,"Internal labour",'Calc| Overheads Allocation'!D$9*R686*'Input| Projects'!$AO686,"DNSP defined",'Calc| Overheads Allocation'!D$79*'Input| Projects'!$AW686,0),0)</f>
        <v>0</v>
      </c>
      <c r="AQ686" s="172" cm="1">
        <f t="array" ref="AQ686">IFERROR(--('Input| Projects'!$AT686="Yes")*_xlfn.SWITCH('Input| Overheads'!$C$50,"Direct costs",'Calc| Overheads Allocation'!E$9*S686,"Internal labour",'Calc| Overheads Allocation'!E$9*S686*'Input| Projects'!$AO686,"DNSP defined",'Calc| Overheads Allocation'!E$79*'Input| Projects'!$AW686,0),0)</f>
        <v>0</v>
      </c>
      <c r="AR686" s="172" cm="1">
        <f t="array" ref="AR686">IFERROR(--('Input| Projects'!$AT686="Yes")*_xlfn.SWITCH('Input| Overheads'!$C$50,"Direct costs",'Calc| Overheads Allocation'!F$9*T686,"Internal labour",'Calc| Overheads Allocation'!F$9*T686*'Input| Projects'!$AO686,"DNSP defined",'Calc| Overheads Allocation'!F$79*'Input| Projects'!$AW686,0),0)</f>
        <v>0</v>
      </c>
      <c r="AS686" s="172" cm="1">
        <f t="array" ref="AS686">IFERROR(--('Input| Projects'!$AT686="Yes")*_xlfn.SWITCH('Input| Overheads'!$C$50,"Direct costs",'Calc| Overheads Allocation'!G$9*U686,"Internal labour",'Calc| Overheads Allocation'!G$9*U686*'Input| Projects'!$AO686,"DNSP defined",'Calc| Overheads Allocation'!G$79*'Input| Projects'!$AW686,0),0)</f>
        <v>0</v>
      </c>
      <c r="AT686" s="172" cm="1">
        <f t="array" ref="AT686">IFERROR(--('Input| Projects'!$AT686="Yes")*_xlfn.SWITCH('Input| Overheads'!$C$50,"Direct costs",'Calc| Overheads Allocation'!H$9*V686,"Internal labour",'Calc| Overheads Allocation'!H$9*V686*'Input| Projects'!$AO686,"DNSP defined",'Calc| Overheads Allocation'!H$79*'Input| Projects'!$AW686,0),0)</f>
        <v>0</v>
      </c>
      <c r="AU686" s="172" cm="1">
        <f t="array" ref="AU686">IFERROR(--('Input| Projects'!$AT686="Yes")*_xlfn.SWITCH('Input| Overheads'!$C$50,"Direct costs",'Calc| Overheads Allocation'!I$9*W686,"Internal labour",'Calc| Overheads Allocation'!I$9*W686*'Input| Projects'!$AO686,"DNSP defined",'Calc| Overheads Allocation'!I$79*'Input| Projects'!$AW686,0),0)</f>
        <v>0</v>
      </c>
      <c r="AV686" s="175"/>
      <c r="AW686" s="172">
        <f t="shared" si="244"/>
        <v>0</v>
      </c>
      <c r="AX686" s="172">
        <f t="shared" si="245"/>
        <v>0</v>
      </c>
      <c r="AY686" s="172">
        <f t="shared" si="246"/>
        <v>0</v>
      </c>
      <c r="AZ686" s="172">
        <f t="shared" si="247"/>
        <v>0</v>
      </c>
      <c r="BA686" s="172">
        <f t="shared" si="248"/>
        <v>0</v>
      </c>
      <c r="BB686" s="172">
        <f t="shared" si="249"/>
        <v>0</v>
      </c>
      <c r="BC686" s="172">
        <f t="shared" si="250"/>
        <v>0</v>
      </c>
      <c r="BD686" s="176"/>
      <c r="BE686" s="172">
        <f t="shared" si="251"/>
        <v>0</v>
      </c>
      <c r="BF686" s="172">
        <f t="shared" si="252"/>
        <v>0</v>
      </c>
      <c r="BG686" s="172">
        <f t="shared" si="253"/>
        <v>0</v>
      </c>
      <c r="BH686" s="172">
        <f t="shared" si="254"/>
        <v>0</v>
      </c>
      <c r="BI686" s="172">
        <f t="shared" si="255"/>
        <v>0</v>
      </c>
      <c r="BJ686" s="172">
        <f t="shared" si="256"/>
        <v>0</v>
      </c>
      <c r="BK686" s="172">
        <f t="shared" si="257"/>
        <v>0</v>
      </c>
      <c r="BL686" s="176"/>
      <c r="BM686" s="172">
        <f t="shared" si="236"/>
        <v>0</v>
      </c>
      <c r="BN686" s="172">
        <f t="shared" si="237"/>
        <v>0</v>
      </c>
      <c r="BO686" s="172">
        <f t="shared" si="238"/>
        <v>0</v>
      </c>
      <c r="BP686" s="172">
        <f t="shared" si="239"/>
        <v>0</v>
      </c>
      <c r="BQ686" s="172">
        <f t="shared" si="240"/>
        <v>0</v>
      </c>
      <c r="BR686" s="172">
        <f t="shared" si="241"/>
        <v>0</v>
      </c>
      <c r="BS686" s="172">
        <f t="shared" si="242"/>
        <v>0</v>
      </c>
      <c r="BT686" s="55"/>
      <c r="BU686" s="158">
        <f>SUMIF('Input| Projects'!$BA$8:$CX$8,RIGHT(BU$9,3),'Input| Projects'!$BA686:$CX686)</f>
        <v>0</v>
      </c>
      <c r="BV686" s="158">
        <f>SUMIF('Input| Projects'!$BA$8:$CX$8,RIGHT(BV$9,3),'Input| Projects'!$BA686:$CX686)</f>
        <v>0</v>
      </c>
      <c r="BW686" s="79" t="str">
        <f t="shared" si="243"/>
        <v/>
      </c>
    </row>
    <row r="687" spans="2:75" x14ac:dyDescent="0.2">
      <c r="B687" s="123">
        <f>IFERROR('Input| Projects'!B687,"")</f>
        <v>678</v>
      </c>
      <c r="C687" s="160" t="str">
        <f>IFERROR(IF('Input| Projects'!C687="","",'Input| Projects'!C687),"")</f>
        <v/>
      </c>
      <c r="D687" s="160" t="str">
        <f>IFERROR(IF('Input| Projects'!D687="","",'Input| Projects'!D687),"")</f>
        <v/>
      </c>
      <c r="E687" s="53"/>
      <c r="F687" s="160" t="str">
        <f>IF(LEN('Input| Projects'!F687)&gt;0,'Input| Projects'!F687,"")</f>
        <v/>
      </c>
      <c r="G687" s="160" t="str">
        <f>IF(LEN('Input| Projects'!G687)&gt;0,'Input| Projects'!G687,"")</f>
        <v/>
      </c>
      <c r="H687" s="10"/>
      <c r="I687" s="194" cm="1">
        <f t="array" ref="I687">IF(LEN($F687)&gt;0,1+IFERROR(SUMPRODUCT(TRANSPOSE('Input| Projects'!$AO687:$AQ687),INDEX('Input| Escalations'!$F$27:$L$29,,MATCH(Q$9,'Input| Escalations'!$F$21:$L$21,0))),0),0)</f>
        <v>0</v>
      </c>
      <c r="J687" s="194" cm="1">
        <f t="array" ref="J687">IF(LEN($F687)&gt;0,1+IFERROR(SUMPRODUCT(TRANSPOSE('Input| Projects'!$AO687:$AQ687),INDEX('Input| Escalations'!$F$27:$L$29,,MATCH(R$9,'Input| Escalations'!$F$21:$L$21,0))),0),0)</f>
        <v>0</v>
      </c>
      <c r="K687" s="194" cm="1">
        <f t="array" ref="K687">IF(LEN($F687)&gt;0,1+IFERROR(SUMPRODUCT(TRANSPOSE('Input| Projects'!$AO687:$AQ687),INDEX('Input| Escalations'!$F$27:$L$29,,MATCH(S$9,'Input| Escalations'!$F$21:$L$21,0))),0),0)</f>
        <v>0</v>
      </c>
      <c r="L687" s="194" cm="1">
        <f t="array" ref="L687">IF(LEN($F687)&gt;0,1+IFERROR(SUMPRODUCT(TRANSPOSE('Input| Projects'!$AO687:$AQ687),INDEX('Input| Escalations'!$F$27:$L$29,,MATCH(T$9,'Input| Escalations'!$F$21:$L$21,0))),0),0)</f>
        <v>0</v>
      </c>
      <c r="M687" s="194" cm="1">
        <f t="array" ref="M687">IF(LEN($F687)&gt;0,1+IFERROR(SUMPRODUCT(TRANSPOSE('Input| Projects'!$AO687:$AQ687),INDEX('Input| Escalations'!$F$27:$L$29,,MATCH(U$9,'Input| Escalations'!$F$21:$L$21,0))),0),0)</f>
        <v>0</v>
      </c>
      <c r="N687" s="194" cm="1">
        <f t="array" ref="N687">IF(LEN($F687)&gt;0,1+IFERROR(SUMPRODUCT(TRANSPOSE('Input| Projects'!$AO687:$AQ687),INDEX('Input| Escalations'!$F$27:$L$29,,MATCH(V$9,'Input| Escalations'!$F$21:$L$21,0))),0),0)</f>
        <v>0</v>
      </c>
      <c r="O687" s="194" cm="1">
        <f t="array" ref="O687">IF(LEN($F687)&gt;0,1+IFERROR(SUMPRODUCT(TRANSPOSE('Input| Projects'!$AO687:$AQ687),INDEX('Input| Escalations'!$F$27:$L$29,,MATCH(W$9,'Input| Escalations'!$F$21:$L$21,0))),0),0)</f>
        <v>0</v>
      </c>
      <c r="P687" s="10"/>
      <c r="Q687" s="172">
        <f>IFERROR(IF(ISNUMBER(FIND("decision",'Input| Setup'!$F$6)),'Input| Projects'!Y687,'Input| Projects'!I687)*'Input| Escalations'!$I$17*I687,0)</f>
        <v>0</v>
      </c>
      <c r="R687" s="172">
        <f>IFERROR(IF(ISNUMBER(FIND("decision",'Input| Setup'!$F$6)),'Input| Projects'!Z687,'Input| Projects'!J687)*'Input| Escalations'!$I$17*J687,0)</f>
        <v>0</v>
      </c>
      <c r="S687" s="172">
        <f>IFERROR(IF(ISNUMBER(FIND("decision",'Input| Setup'!$F$6)),'Input| Projects'!AA687,'Input| Projects'!K687)*'Input| Escalations'!$I$17*K687,0)</f>
        <v>0</v>
      </c>
      <c r="T687" s="172">
        <f>IFERROR(IF(ISNUMBER(FIND("decision",'Input| Setup'!$F$6)),'Input| Projects'!AB687,'Input| Projects'!L687)*'Input| Escalations'!$I$17*L687,0)</f>
        <v>0</v>
      </c>
      <c r="U687" s="172">
        <f>IFERROR(IF(ISNUMBER(FIND("decision",'Input| Setup'!$F$6)),'Input| Projects'!AC687,'Input| Projects'!M687)*'Input| Escalations'!$I$17*M687,0)</f>
        <v>0</v>
      </c>
      <c r="V687" s="172">
        <f>IFERROR(IF(ISNUMBER(FIND("decision",'Input| Setup'!$F$6)),'Input| Projects'!AD687,'Input| Projects'!N687)*'Input| Escalations'!$I$17*N687,0)</f>
        <v>0</v>
      </c>
      <c r="W687" s="172">
        <f>IFERROR(IF(ISNUMBER(FIND("decision",'Input| Setup'!$F$6)),'Input| Projects'!AE687,'Input| Projects'!O687)*'Input| Escalations'!$I$17*O687,0)</f>
        <v>0</v>
      </c>
      <c r="X687" s="175"/>
      <c r="Y687" s="172">
        <f>IF(ISNUMBER(FIND("decision",'Input| Setup'!$F$6)),'Input| Projects'!AG687,'Input| Projects'!Q687)*I687*'Input| Escalations'!$I$17</f>
        <v>0</v>
      </c>
      <c r="Z687" s="172">
        <f>IF(ISNUMBER(FIND("decision",'Input| Setup'!$F$6)),'Input| Projects'!AH687,'Input| Projects'!R687)*J687*'Input| Escalations'!$I$17</f>
        <v>0</v>
      </c>
      <c r="AA687" s="172">
        <f>IF(ISNUMBER(FIND("decision",'Input| Setup'!$F$6)),'Input| Projects'!AI687,'Input| Projects'!S687)*K687*'Input| Escalations'!$I$17</f>
        <v>0</v>
      </c>
      <c r="AB687" s="172">
        <f>IF(ISNUMBER(FIND("decision",'Input| Setup'!$F$6)),'Input| Projects'!AJ687,'Input| Projects'!T687)*L687*'Input| Escalations'!$I$17</f>
        <v>0</v>
      </c>
      <c r="AC687" s="172">
        <f>IF(ISNUMBER(FIND("decision",'Input| Setup'!$F$6)),'Input| Projects'!AK687,'Input| Projects'!U687)*M687*'Input| Escalations'!$I$17</f>
        <v>0</v>
      </c>
      <c r="AD687" s="172">
        <f>IF(ISNUMBER(FIND("decision",'Input| Setup'!$F$6)),'Input| Projects'!AL687,'Input| Projects'!V687)*N687*'Input| Escalations'!$I$17</f>
        <v>0</v>
      </c>
      <c r="AE687" s="172">
        <f>IF(ISNUMBER(FIND("decision",'Input| Setup'!$F$6)),'Input| Projects'!AM687,'Input| Projects'!W687)*O687*'Input| Escalations'!$I$17</f>
        <v>0</v>
      </c>
      <c r="AF687" s="175"/>
      <c r="AG687" s="172" cm="1">
        <f t="array" ref="AG687">IFERROR(--('Input| Projects'!$AS687="Yes")*_xlfn.SWITCH('Input| Overheads'!$C$50,"Direct costs",'Calc| Overheads Allocation'!C$8*Q687,"Internal labour",'Calc| Overheads Allocation'!C$8*Q687*'Input| Projects'!$AO687,"DNSP defined",'Calc| Overheads Allocation'!C$78*'Input| Projects'!$AV687,0),0)</f>
        <v>0</v>
      </c>
      <c r="AH687" s="172" cm="1">
        <f t="array" ref="AH687">IFERROR(--('Input| Projects'!$AS687="Yes")*_xlfn.SWITCH('Input| Overheads'!$C$50,"Direct costs",'Calc| Overheads Allocation'!D$8*R687,"Internal labour",'Calc| Overheads Allocation'!D$8*R687*'Input| Projects'!$AO687,"DNSP defined",'Calc| Overheads Allocation'!D$78*'Input| Projects'!$AV687,0),0)</f>
        <v>0</v>
      </c>
      <c r="AI687" s="172" cm="1">
        <f t="array" ref="AI687">IFERROR(--('Input| Projects'!$AS687="Yes")*_xlfn.SWITCH('Input| Overheads'!$C$50,"Direct costs",'Calc| Overheads Allocation'!E$8*S687,"Internal labour",'Calc| Overheads Allocation'!E$8*S687*'Input| Projects'!$AO687,"DNSP defined",'Calc| Overheads Allocation'!E$78*'Input| Projects'!$AV687,0),0)</f>
        <v>0</v>
      </c>
      <c r="AJ687" s="172" cm="1">
        <f t="array" ref="AJ687">IFERROR(--('Input| Projects'!$AS687="Yes")*_xlfn.SWITCH('Input| Overheads'!$C$50,"Direct costs",'Calc| Overheads Allocation'!F$8*T687,"Internal labour",'Calc| Overheads Allocation'!F$8*T687*'Input| Projects'!$AO687,"DNSP defined",'Calc| Overheads Allocation'!F$78*'Input| Projects'!$AV687,0),0)</f>
        <v>0</v>
      </c>
      <c r="AK687" s="172" cm="1">
        <f t="array" ref="AK687">IFERROR(--('Input| Projects'!$AS687="Yes")*_xlfn.SWITCH('Input| Overheads'!$C$50,"Direct costs",'Calc| Overheads Allocation'!G$8*U687,"Internal labour",'Calc| Overheads Allocation'!G$8*U687*'Input| Projects'!$AO687,"DNSP defined",'Calc| Overheads Allocation'!G$78*'Input| Projects'!$AV687,0),0)</f>
        <v>0</v>
      </c>
      <c r="AL687" s="172" cm="1">
        <f t="array" ref="AL687">IFERROR(--('Input| Projects'!$AS687="Yes")*_xlfn.SWITCH('Input| Overheads'!$C$50,"Direct costs",'Calc| Overheads Allocation'!H$8*V687,"Internal labour",'Calc| Overheads Allocation'!H$8*V687*'Input| Projects'!$AO687,"DNSP defined",'Calc| Overheads Allocation'!H$78*'Input| Projects'!$AV687,0),0)</f>
        <v>0</v>
      </c>
      <c r="AM687" s="172" cm="1">
        <f t="array" ref="AM687">IFERROR(--('Input| Projects'!$AS687="Yes")*_xlfn.SWITCH('Input| Overheads'!$C$50,"Direct costs",'Calc| Overheads Allocation'!I$8*W687,"Internal labour",'Calc| Overheads Allocation'!I$8*W687*'Input| Projects'!$AO687,"DNSP defined",'Calc| Overheads Allocation'!I$78*'Input| Projects'!$AV687,0),0)</f>
        <v>0</v>
      </c>
      <c r="AN687" s="175"/>
      <c r="AO687" s="172" cm="1">
        <f t="array" ref="AO687">IFERROR(--('Input| Projects'!$AT687="Yes")*_xlfn.SWITCH('Input| Overheads'!$C$50,"Direct costs",'Calc| Overheads Allocation'!C$9*Q687,"Internal labour",'Calc| Overheads Allocation'!C$9*Q687*'Input| Projects'!$AO687,"DNSP defined",'Calc| Overheads Allocation'!C$79*'Input| Projects'!$AW687,0),0)</f>
        <v>0</v>
      </c>
      <c r="AP687" s="172" cm="1">
        <f t="array" ref="AP687">IFERROR(--('Input| Projects'!$AT687="Yes")*_xlfn.SWITCH('Input| Overheads'!$C$50,"Direct costs",'Calc| Overheads Allocation'!D$9*R687,"Internal labour",'Calc| Overheads Allocation'!D$9*R687*'Input| Projects'!$AO687,"DNSP defined",'Calc| Overheads Allocation'!D$79*'Input| Projects'!$AW687,0),0)</f>
        <v>0</v>
      </c>
      <c r="AQ687" s="172" cm="1">
        <f t="array" ref="AQ687">IFERROR(--('Input| Projects'!$AT687="Yes")*_xlfn.SWITCH('Input| Overheads'!$C$50,"Direct costs",'Calc| Overheads Allocation'!E$9*S687,"Internal labour",'Calc| Overheads Allocation'!E$9*S687*'Input| Projects'!$AO687,"DNSP defined",'Calc| Overheads Allocation'!E$79*'Input| Projects'!$AW687,0),0)</f>
        <v>0</v>
      </c>
      <c r="AR687" s="172" cm="1">
        <f t="array" ref="AR687">IFERROR(--('Input| Projects'!$AT687="Yes")*_xlfn.SWITCH('Input| Overheads'!$C$50,"Direct costs",'Calc| Overheads Allocation'!F$9*T687,"Internal labour",'Calc| Overheads Allocation'!F$9*T687*'Input| Projects'!$AO687,"DNSP defined",'Calc| Overheads Allocation'!F$79*'Input| Projects'!$AW687,0),0)</f>
        <v>0</v>
      </c>
      <c r="AS687" s="172" cm="1">
        <f t="array" ref="AS687">IFERROR(--('Input| Projects'!$AT687="Yes")*_xlfn.SWITCH('Input| Overheads'!$C$50,"Direct costs",'Calc| Overheads Allocation'!G$9*U687,"Internal labour",'Calc| Overheads Allocation'!G$9*U687*'Input| Projects'!$AO687,"DNSP defined",'Calc| Overheads Allocation'!G$79*'Input| Projects'!$AW687,0),0)</f>
        <v>0</v>
      </c>
      <c r="AT687" s="172" cm="1">
        <f t="array" ref="AT687">IFERROR(--('Input| Projects'!$AT687="Yes")*_xlfn.SWITCH('Input| Overheads'!$C$50,"Direct costs",'Calc| Overheads Allocation'!H$9*V687,"Internal labour",'Calc| Overheads Allocation'!H$9*V687*'Input| Projects'!$AO687,"DNSP defined",'Calc| Overheads Allocation'!H$79*'Input| Projects'!$AW687,0),0)</f>
        <v>0</v>
      </c>
      <c r="AU687" s="172" cm="1">
        <f t="array" ref="AU687">IFERROR(--('Input| Projects'!$AT687="Yes")*_xlfn.SWITCH('Input| Overheads'!$C$50,"Direct costs",'Calc| Overheads Allocation'!I$9*W687,"Internal labour",'Calc| Overheads Allocation'!I$9*W687*'Input| Projects'!$AO687,"DNSP defined",'Calc| Overheads Allocation'!I$79*'Input| Projects'!$AW687,0),0)</f>
        <v>0</v>
      </c>
      <c r="AV687" s="175"/>
      <c r="AW687" s="172">
        <f t="shared" si="244"/>
        <v>0</v>
      </c>
      <c r="AX687" s="172">
        <f t="shared" si="245"/>
        <v>0</v>
      </c>
      <c r="AY687" s="172">
        <f t="shared" si="246"/>
        <v>0</v>
      </c>
      <c r="AZ687" s="172">
        <f t="shared" si="247"/>
        <v>0</v>
      </c>
      <c r="BA687" s="172">
        <f t="shared" si="248"/>
        <v>0</v>
      </c>
      <c r="BB687" s="172">
        <f t="shared" si="249"/>
        <v>0</v>
      </c>
      <c r="BC687" s="172">
        <f t="shared" si="250"/>
        <v>0</v>
      </c>
      <c r="BD687" s="176"/>
      <c r="BE687" s="172">
        <f t="shared" si="251"/>
        <v>0</v>
      </c>
      <c r="BF687" s="172">
        <f t="shared" si="252"/>
        <v>0</v>
      </c>
      <c r="BG687" s="172">
        <f t="shared" si="253"/>
        <v>0</v>
      </c>
      <c r="BH687" s="172">
        <f t="shared" si="254"/>
        <v>0</v>
      </c>
      <c r="BI687" s="172">
        <f t="shared" si="255"/>
        <v>0</v>
      </c>
      <c r="BJ687" s="172">
        <f t="shared" si="256"/>
        <v>0</v>
      </c>
      <c r="BK687" s="172">
        <f t="shared" si="257"/>
        <v>0</v>
      </c>
      <c r="BL687" s="176"/>
      <c r="BM687" s="172">
        <f t="shared" si="236"/>
        <v>0</v>
      </c>
      <c r="BN687" s="172">
        <f t="shared" si="237"/>
        <v>0</v>
      </c>
      <c r="BO687" s="172">
        <f t="shared" si="238"/>
        <v>0</v>
      </c>
      <c r="BP687" s="172">
        <f t="shared" si="239"/>
        <v>0</v>
      </c>
      <c r="BQ687" s="172">
        <f t="shared" si="240"/>
        <v>0</v>
      </c>
      <c r="BR687" s="172">
        <f t="shared" si="241"/>
        <v>0</v>
      </c>
      <c r="BS687" s="172">
        <f t="shared" si="242"/>
        <v>0</v>
      </c>
      <c r="BT687" s="55"/>
      <c r="BU687" s="158">
        <f>SUMIF('Input| Projects'!$BA$8:$CX$8,RIGHT(BU$9,3),'Input| Projects'!$BA687:$CX687)</f>
        <v>0</v>
      </c>
      <c r="BV687" s="158">
        <f>SUMIF('Input| Projects'!$BA$8:$CX$8,RIGHT(BV$9,3),'Input| Projects'!$BA687:$CX687)</f>
        <v>0</v>
      </c>
      <c r="BW687" s="79" t="str">
        <f t="shared" si="243"/>
        <v/>
      </c>
    </row>
    <row r="688" spans="2:75" x14ac:dyDescent="0.2">
      <c r="B688" s="123">
        <f>IFERROR('Input| Projects'!B688,"")</f>
        <v>679</v>
      </c>
      <c r="C688" s="160" t="str">
        <f>IFERROR(IF('Input| Projects'!C688="","",'Input| Projects'!C688),"")</f>
        <v/>
      </c>
      <c r="D688" s="160" t="str">
        <f>IFERROR(IF('Input| Projects'!D688="","",'Input| Projects'!D688),"")</f>
        <v/>
      </c>
      <c r="E688" s="53"/>
      <c r="F688" s="160" t="str">
        <f>IF(LEN('Input| Projects'!F688)&gt;0,'Input| Projects'!F688,"")</f>
        <v/>
      </c>
      <c r="G688" s="160" t="str">
        <f>IF(LEN('Input| Projects'!G688)&gt;0,'Input| Projects'!G688,"")</f>
        <v/>
      </c>
      <c r="H688" s="10"/>
      <c r="I688" s="194" cm="1">
        <f t="array" ref="I688">IF(LEN($F688)&gt;0,1+IFERROR(SUMPRODUCT(TRANSPOSE('Input| Projects'!$AO688:$AQ688),INDEX('Input| Escalations'!$F$27:$L$29,,MATCH(Q$9,'Input| Escalations'!$F$21:$L$21,0))),0),0)</f>
        <v>0</v>
      </c>
      <c r="J688" s="194" cm="1">
        <f t="array" ref="J688">IF(LEN($F688)&gt;0,1+IFERROR(SUMPRODUCT(TRANSPOSE('Input| Projects'!$AO688:$AQ688),INDEX('Input| Escalations'!$F$27:$L$29,,MATCH(R$9,'Input| Escalations'!$F$21:$L$21,0))),0),0)</f>
        <v>0</v>
      </c>
      <c r="K688" s="194" cm="1">
        <f t="array" ref="K688">IF(LEN($F688)&gt;0,1+IFERROR(SUMPRODUCT(TRANSPOSE('Input| Projects'!$AO688:$AQ688),INDEX('Input| Escalations'!$F$27:$L$29,,MATCH(S$9,'Input| Escalations'!$F$21:$L$21,0))),0),0)</f>
        <v>0</v>
      </c>
      <c r="L688" s="194" cm="1">
        <f t="array" ref="L688">IF(LEN($F688)&gt;0,1+IFERROR(SUMPRODUCT(TRANSPOSE('Input| Projects'!$AO688:$AQ688),INDEX('Input| Escalations'!$F$27:$L$29,,MATCH(T$9,'Input| Escalations'!$F$21:$L$21,0))),0),0)</f>
        <v>0</v>
      </c>
      <c r="M688" s="194" cm="1">
        <f t="array" ref="M688">IF(LEN($F688)&gt;0,1+IFERROR(SUMPRODUCT(TRANSPOSE('Input| Projects'!$AO688:$AQ688),INDEX('Input| Escalations'!$F$27:$L$29,,MATCH(U$9,'Input| Escalations'!$F$21:$L$21,0))),0),0)</f>
        <v>0</v>
      </c>
      <c r="N688" s="194" cm="1">
        <f t="array" ref="N688">IF(LEN($F688)&gt;0,1+IFERROR(SUMPRODUCT(TRANSPOSE('Input| Projects'!$AO688:$AQ688),INDEX('Input| Escalations'!$F$27:$L$29,,MATCH(V$9,'Input| Escalations'!$F$21:$L$21,0))),0),0)</f>
        <v>0</v>
      </c>
      <c r="O688" s="194" cm="1">
        <f t="array" ref="O688">IF(LEN($F688)&gt;0,1+IFERROR(SUMPRODUCT(TRANSPOSE('Input| Projects'!$AO688:$AQ688),INDEX('Input| Escalations'!$F$27:$L$29,,MATCH(W$9,'Input| Escalations'!$F$21:$L$21,0))),0),0)</f>
        <v>0</v>
      </c>
      <c r="P688" s="10"/>
      <c r="Q688" s="172">
        <f>IFERROR(IF(ISNUMBER(FIND("decision",'Input| Setup'!$F$6)),'Input| Projects'!Y688,'Input| Projects'!I688)*'Input| Escalations'!$I$17*I688,0)</f>
        <v>0</v>
      </c>
      <c r="R688" s="172">
        <f>IFERROR(IF(ISNUMBER(FIND("decision",'Input| Setup'!$F$6)),'Input| Projects'!Z688,'Input| Projects'!J688)*'Input| Escalations'!$I$17*J688,0)</f>
        <v>0</v>
      </c>
      <c r="S688" s="172">
        <f>IFERROR(IF(ISNUMBER(FIND("decision",'Input| Setup'!$F$6)),'Input| Projects'!AA688,'Input| Projects'!K688)*'Input| Escalations'!$I$17*K688,0)</f>
        <v>0</v>
      </c>
      <c r="T688" s="172">
        <f>IFERROR(IF(ISNUMBER(FIND("decision",'Input| Setup'!$F$6)),'Input| Projects'!AB688,'Input| Projects'!L688)*'Input| Escalations'!$I$17*L688,0)</f>
        <v>0</v>
      </c>
      <c r="U688" s="172">
        <f>IFERROR(IF(ISNUMBER(FIND("decision",'Input| Setup'!$F$6)),'Input| Projects'!AC688,'Input| Projects'!M688)*'Input| Escalations'!$I$17*M688,0)</f>
        <v>0</v>
      </c>
      <c r="V688" s="172">
        <f>IFERROR(IF(ISNUMBER(FIND("decision",'Input| Setup'!$F$6)),'Input| Projects'!AD688,'Input| Projects'!N688)*'Input| Escalations'!$I$17*N688,0)</f>
        <v>0</v>
      </c>
      <c r="W688" s="172">
        <f>IFERROR(IF(ISNUMBER(FIND("decision",'Input| Setup'!$F$6)),'Input| Projects'!AE688,'Input| Projects'!O688)*'Input| Escalations'!$I$17*O688,0)</f>
        <v>0</v>
      </c>
      <c r="X688" s="175"/>
      <c r="Y688" s="172">
        <f>IF(ISNUMBER(FIND("decision",'Input| Setup'!$F$6)),'Input| Projects'!AG688,'Input| Projects'!Q688)*I688*'Input| Escalations'!$I$17</f>
        <v>0</v>
      </c>
      <c r="Z688" s="172">
        <f>IF(ISNUMBER(FIND("decision",'Input| Setup'!$F$6)),'Input| Projects'!AH688,'Input| Projects'!R688)*J688*'Input| Escalations'!$I$17</f>
        <v>0</v>
      </c>
      <c r="AA688" s="172">
        <f>IF(ISNUMBER(FIND("decision",'Input| Setup'!$F$6)),'Input| Projects'!AI688,'Input| Projects'!S688)*K688*'Input| Escalations'!$I$17</f>
        <v>0</v>
      </c>
      <c r="AB688" s="172">
        <f>IF(ISNUMBER(FIND("decision",'Input| Setup'!$F$6)),'Input| Projects'!AJ688,'Input| Projects'!T688)*L688*'Input| Escalations'!$I$17</f>
        <v>0</v>
      </c>
      <c r="AC688" s="172">
        <f>IF(ISNUMBER(FIND("decision",'Input| Setup'!$F$6)),'Input| Projects'!AK688,'Input| Projects'!U688)*M688*'Input| Escalations'!$I$17</f>
        <v>0</v>
      </c>
      <c r="AD688" s="172">
        <f>IF(ISNUMBER(FIND("decision",'Input| Setup'!$F$6)),'Input| Projects'!AL688,'Input| Projects'!V688)*N688*'Input| Escalations'!$I$17</f>
        <v>0</v>
      </c>
      <c r="AE688" s="172">
        <f>IF(ISNUMBER(FIND("decision",'Input| Setup'!$F$6)),'Input| Projects'!AM688,'Input| Projects'!W688)*O688*'Input| Escalations'!$I$17</f>
        <v>0</v>
      </c>
      <c r="AF688" s="175"/>
      <c r="AG688" s="172" cm="1">
        <f t="array" ref="AG688">IFERROR(--('Input| Projects'!$AS688="Yes")*_xlfn.SWITCH('Input| Overheads'!$C$50,"Direct costs",'Calc| Overheads Allocation'!C$8*Q688,"Internal labour",'Calc| Overheads Allocation'!C$8*Q688*'Input| Projects'!$AO688,"DNSP defined",'Calc| Overheads Allocation'!C$78*'Input| Projects'!$AV688,0),0)</f>
        <v>0</v>
      </c>
      <c r="AH688" s="172" cm="1">
        <f t="array" ref="AH688">IFERROR(--('Input| Projects'!$AS688="Yes")*_xlfn.SWITCH('Input| Overheads'!$C$50,"Direct costs",'Calc| Overheads Allocation'!D$8*R688,"Internal labour",'Calc| Overheads Allocation'!D$8*R688*'Input| Projects'!$AO688,"DNSP defined",'Calc| Overheads Allocation'!D$78*'Input| Projects'!$AV688,0),0)</f>
        <v>0</v>
      </c>
      <c r="AI688" s="172" cm="1">
        <f t="array" ref="AI688">IFERROR(--('Input| Projects'!$AS688="Yes")*_xlfn.SWITCH('Input| Overheads'!$C$50,"Direct costs",'Calc| Overheads Allocation'!E$8*S688,"Internal labour",'Calc| Overheads Allocation'!E$8*S688*'Input| Projects'!$AO688,"DNSP defined",'Calc| Overheads Allocation'!E$78*'Input| Projects'!$AV688,0),0)</f>
        <v>0</v>
      </c>
      <c r="AJ688" s="172" cm="1">
        <f t="array" ref="AJ688">IFERROR(--('Input| Projects'!$AS688="Yes")*_xlfn.SWITCH('Input| Overheads'!$C$50,"Direct costs",'Calc| Overheads Allocation'!F$8*T688,"Internal labour",'Calc| Overheads Allocation'!F$8*T688*'Input| Projects'!$AO688,"DNSP defined",'Calc| Overheads Allocation'!F$78*'Input| Projects'!$AV688,0),0)</f>
        <v>0</v>
      </c>
      <c r="AK688" s="172" cm="1">
        <f t="array" ref="AK688">IFERROR(--('Input| Projects'!$AS688="Yes")*_xlfn.SWITCH('Input| Overheads'!$C$50,"Direct costs",'Calc| Overheads Allocation'!G$8*U688,"Internal labour",'Calc| Overheads Allocation'!G$8*U688*'Input| Projects'!$AO688,"DNSP defined",'Calc| Overheads Allocation'!G$78*'Input| Projects'!$AV688,0),0)</f>
        <v>0</v>
      </c>
      <c r="AL688" s="172" cm="1">
        <f t="array" ref="AL688">IFERROR(--('Input| Projects'!$AS688="Yes")*_xlfn.SWITCH('Input| Overheads'!$C$50,"Direct costs",'Calc| Overheads Allocation'!H$8*V688,"Internal labour",'Calc| Overheads Allocation'!H$8*V688*'Input| Projects'!$AO688,"DNSP defined",'Calc| Overheads Allocation'!H$78*'Input| Projects'!$AV688,0),0)</f>
        <v>0</v>
      </c>
      <c r="AM688" s="172" cm="1">
        <f t="array" ref="AM688">IFERROR(--('Input| Projects'!$AS688="Yes")*_xlfn.SWITCH('Input| Overheads'!$C$50,"Direct costs",'Calc| Overheads Allocation'!I$8*W688,"Internal labour",'Calc| Overheads Allocation'!I$8*W688*'Input| Projects'!$AO688,"DNSP defined",'Calc| Overheads Allocation'!I$78*'Input| Projects'!$AV688,0),0)</f>
        <v>0</v>
      </c>
      <c r="AN688" s="175"/>
      <c r="AO688" s="172" cm="1">
        <f t="array" ref="AO688">IFERROR(--('Input| Projects'!$AT688="Yes")*_xlfn.SWITCH('Input| Overheads'!$C$50,"Direct costs",'Calc| Overheads Allocation'!C$9*Q688,"Internal labour",'Calc| Overheads Allocation'!C$9*Q688*'Input| Projects'!$AO688,"DNSP defined",'Calc| Overheads Allocation'!C$79*'Input| Projects'!$AW688,0),0)</f>
        <v>0</v>
      </c>
      <c r="AP688" s="172" cm="1">
        <f t="array" ref="AP688">IFERROR(--('Input| Projects'!$AT688="Yes")*_xlfn.SWITCH('Input| Overheads'!$C$50,"Direct costs",'Calc| Overheads Allocation'!D$9*R688,"Internal labour",'Calc| Overheads Allocation'!D$9*R688*'Input| Projects'!$AO688,"DNSP defined",'Calc| Overheads Allocation'!D$79*'Input| Projects'!$AW688,0),0)</f>
        <v>0</v>
      </c>
      <c r="AQ688" s="172" cm="1">
        <f t="array" ref="AQ688">IFERROR(--('Input| Projects'!$AT688="Yes")*_xlfn.SWITCH('Input| Overheads'!$C$50,"Direct costs",'Calc| Overheads Allocation'!E$9*S688,"Internal labour",'Calc| Overheads Allocation'!E$9*S688*'Input| Projects'!$AO688,"DNSP defined",'Calc| Overheads Allocation'!E$79*'Input| Projects'!$AW688,0),0)</f>
        <v>0</v>
      </c>
      <c r="AR688" s="172" cm="1">
        <f t="array" ref="AR688">IFERROR(--('Input| Projects'!$AT688="Yes")*_xlfn.SWITCH('Input| Overheads'!$C$50,"Direct costs",'Calc| Overheads Allocation'!F$9*T688,"Internal labour",'Calc| Overheads Allocation'!F$9*T688*'Input| Projects'!$AO688,"DNSP defined",'Calc| Overheads Allocation'!F$79*'Input| Projects'!$AW688,0),0)</f>
        <v>0</v>
      </c>
      <c r="AS688" s="172" cm="1">
        <f t="array" ref="AS688">IFERROR(--('Input| Projects'!$AT688="Yes")*_xlfn.SWITCH('Input| Overheads'!$C$50,"Direct costs",'Calc| Overheads Allocation'!G$9*U688,"Internal labour",'Calc| Overheads Allocation'!G$9*U688*'Input| Projects'!$AO688,"DNSP defined",'Calc| Overheads Allocation'!G$79*'Input| Projects'!$AW688,0),0)</f>
        <v>0</v>
      </c>
      <c r="AT688" s="172" cm="1">
        <f t="array" ref="AT688">IFERROR(--('Input| Projects'!$AT688="Yes")*_xlfn.SWITCH('Input| Overheads'!$C$50,"Direct costs",'Calc| Overheads Allocation'!H$9*V688,"Internal labour",'Calc| Overheads Allocation'!H$9*V688*'Input| Projects'!$AO688,"DNSP defined",'Calc| Overheads Allocation'!H$79*'Input| Projects'!$AW688,0),0)</f>
        <v>0</v>
      </c>
      <c r="AU688" s="172" cm="1">
        <f t="array" ref="AU688">IFERROR(--('Input| Projects'!$AT688="Yes")*_xlfn.SWITCH('Input| Overheads'!$C$50,"Direct costs",'Calc| Overheads Allocation'!I$9*W688,"Internal labour",'Calc| Overheads Allocation'!I$9*W688*'Input| Projects'!$AO688,"DNSP defined",'Calc| Overheads Allocation'!I$79*'Input| Projects'!$AW688,0),0)</f>
        <v>0</v>
      </c>
      <c r="AV688" s="175"/>
      <c r="AW688" s="172">
        <f t="shared" si="244"/>
        <v>0</v>
      </c>
      <c r="AX688" s="172">
        <f t="shared" si="245"/>
        <v>0</v>
      </c>
      <c r="AY688" s="172">
        <f t="shared" si="246"/>
        <v>0</v>
      </c>
      <c r="AZ688" s="172">
        <f t="shared" si="247"/>
        <v>0</v>
      </c>
      <c r="BA688" s="172">
        <f t="shared" si="248"/>
        <v>0</v>
      </c>
      <c r="BB688" s="172">
        <f t="shared" si="249"/>
        <v>0</v>
      </c>
      <c r="BC688" s="172">
        <f t="shared" si="250"/>
        <v>0</v>
      </c>
      <c r="BD688" s="176"/>
      <c r="BE688" s="172">
        <f t="shared" si="251"/>
        <v>0</v>
      </c>
      <c r="BF688" s="172">
        <f t="shared" si="252"/>
        <v>0</v>
      </c>
      <c r="BG688" s="172">
        <f t="shared" si="253"/>
        <v>0</v>
      </c>
      <c r="BH688" s="172">
        <f t="shared" si="254"/>
        <v>0</v>
      </c>
      <c r="BI688" s="172">
        <f t="shared" si="255"/>
        <v>0</v>
      </c>
      <c r="BJ688" s="172">
        <f t="shared" si="256"/>
        <v>0</v>
      </c>
      <c r="BK688" s="172">
        <f t="shared" si="257"/>
        <v>0</v>
      </c>
      <c r="BL688" s="176"/>
      <c r="BM688" s="172">
        <f t="shared" si="236"/>
        <v>0</v>
      </c>
      <c r="BN688" s="172">
        <f t="shared" si="237"/>
        <v>0</v>
      </c>
      <c r="BO688" s="172">
        <f t="shared" si="238"/>
        <v>0</v>
      </c>
      <c r="BP688" s="172">
        <f t="shared" si="239"/>
        <v>0</v>
      </c>
      <c r="BQ688" s="172">
        <f t="shared" si="240"/>
        <v>0</v>
      </c>
      <c r="BR688" s="172">
        <f t="shared" si="241"/>
        <v>0</v>
      </c>
      <c r="BS688" s="172">
        <f t="shared" si="242"/>
        <v>0</v>
      </c>
      <c r="BT688" s="55"/>
      <c r="BU688" s="158">
        <f>SUMIF('Input| Projects'!$BA$8:$CX$8,RIGHT(BU$9,3),'Input| Projects'!$BA688:$CX688)</f>
        <v>0</v>
      </c>
      <c r="BV688" s="158">
        <f>SUMIF('Input| Projects'!$BA$8:$CX$8,RIGHT(BV$9,3),'Input| Projects'!$BA688:$CX688)</f>
        <v>0</v>
      </c>
      <c r="BW688" s="79" t="str">
        <f t="shared" si="243"/>
        <v/>
      </c>
    </row>
    <row r="689" spans="2:75" x14ac:dyDescent="0.2">
      <c r="B689" s="123">
        <f>IFERROR('Input| Projects'!B689,"")</f>
        <v>680</v>
      </c>
      <c r="C689" s="160" t="str">
        <f>IFERROR(IF('Input| Projects'!C689="","",'Input| Projects'!C689),"")</f>
        <v/>
      </c>
      <c r="D689" s="160" t="str">
        <f>IFERROR(IF('Input| Projects'!D689="","",'Input| Projects'!D689),"")</f>
        <v/>
      </c>
      <c r="E689" s="53"/>
      <c r="F689" s="160" t="str">
        <f>IF(LEN('Input| Projects'!F689)&gt;0,'Input| Projects'!F689,"")</f>
        <v/>
      </c>
      <c r="G689" s="160" t="str">
        <f>IF(LEN('Input| Projects'!G689)&gt;0,'Input| Projects'!G689,"")</f>
        <v/>
      </c>
      <c r="H689" s="10"/>
      <c r="I689" s="194" cm="1">
        <f t="array" ref="I689">IF(LEN($F689)&gt;0,1+IFERROR(SUMPRODUCT(TRANSPOSE('Input| Projects'!$AO689:$AQ689),INDEX('Input| Escalations'!$F$27:$L$29,,MATCH(Q$9,'Input| Escalations'!$F$21:$L$21,0))),0),0)</f>
        <v>0</v>
      </c>
      <c r="J689" s="194" cm="1">
        <f t="array" ref="J689">IF(LEN($F689)&gt;0,1+IFERROR(SUMPRODUCT(TRANSPOSE('Input| Projects'!$AO689:$AQ689),INDEX('Input| Escalations'!$F$27:$L$29,,MATCH(R$9,'Input| Escalations'!$F$21:$L$21,0))),0),0)</f>
        <v>0</v>
      </c>
      <c r="K689" s="194" cm="1">
        <f t="array" ref="K689">IF(LEN($F689)&gt;0,1+IFERROR(SUMPRODUCT(TRANSPOSE('Input| Projects'!$AO689:$AQ689),INDEX('Input| Escalations'!$F$27:$L$29,,MATCH(S$9,'Input| Escalations'!$F$21:$L$21,0))),0),0)</f>
        <v>0</v>
      </c>
      <c r="L689" s="194" cm="1">
        <f t="array" ref="L689">IF(LEN($F689)&gt;0,1+IFERROR(SUMPRODUCT(TRANSPOSE('Input| Projects'!$AO689:$AQ689),INDEX('Input| Escalations'!$F$27:$L$29,,MATCH(T$9,'Input| Escalations'!$F$21:$L$21,0))),0),0)</f>
        <v>0</v>
      </c>
      <c r="M689" s="194" cm="1">
        <f t="array" ref="M689">IF(LEN($F689)&gt;0,1+IFERROR(SUMPRODUCT(TRANSPOSE('Input| Projects'!$AO689:$AQ689),INDEX('Input| Escalations'!$F$27:$L$29,,MATCH(U$9,'Input| Escalations'!$F$21:$L$21,0))),0),0)</f>
        <v>0</v>
      </c>
      <c r="N689" s="194" cm="1">
        <f t="array" ref="N689">IF(LEN($F689)&gt;0,1+IFERROR(SUMPRODUCT(TRANSPOSE('Input| Projects'!$AO689:$AQ689),INDEX('Input| Escalations'!$F$27:$L$29,,MATCH(V$9,'Input| Escalations'!$F$21:$L$21,0))),0),0)</f>
        <v>0</v>
      </c>
      <c r="O689" s="194" cm="1">
        <f t="array" ref="O689">IF(LEN($F689)&gt;0,1+IFERROR(SUMPRODUCT(TRANSPOSE('Input| Projects'!$AO689:$AQ689),INDEX('Input| Escalations'!$F$27:$L$29,,MATCH(W$9,'Input| Escalations'!$F$21:$L$21,0))),0),0)</f>
        <v>0</v>
      </c>
      <c r="P689" s="10"/>
      <c r="Q689" s="172">
        <f>IFERROR(IF(ISNUMBER(FIND("decision",'Input| Setup'!$F$6)),'Input| Projects'!Y689,'Input| Projects'!I689)*'Input| Escalations'!$I$17*I689,0)</f>
        <v>0</v>
      </c>
      <c r="R689" s="172">
        <f>IFERROR(IF(ISNUMBER(FIND("decision",'Input| Setup'!$F$6)),'Input| Projects'!Z689,'Input| Projects'!J689)*'Input| Escalations'!$I$17*J689,0)</f>
        <v>0</v>
      </c>
      <c r="S689" s="172">
        <f>IFERROR(IF(ISNUMBER(FIND("decision",'Input| Setup'!$F$6)),'Input| Projects'!AA689,'Input| Projects'!K689)*'Input| Escalations'!$I$17*K689,0)</f>
        <v>0</v>
      </c>
      <c r="T689" s="172">
        <f>IFERROR(IF(ISNUMBER(FIND("decision",'Input| Setup'!$F$6)),'Input| Projects'!AB689,'Input| Projects'!L689)*'Input| Escalations'!$I$17*L689,0)</f>
        <v>0</v>
      </c>
      <c r="U689" s="172">
        <f>IFERROR(IF(ISNUMBER(FIND("decision",'Input| Setup'!$F$6)),'Input| Projects'!AC689,'Input| Projects'!M689)*'Input| Escalations'!$I$17*M689,0)</f>
        <v>0</v>
      </c>
      <c r="V689" s="172">
        <f>IFERROR(IF(ISNUMBER(FIND("decision",'Input| Setup'!$F$6)),'Input| Projects'!AD689,'Input| Projects'!N689)*'Input| Escalations'!$I$17*N689,0)</f>
        <v>0</v>
      </c>
      <c r="W689" s="172">
        <f>IFERROR(IF(ISNUMBER(FIND("decision",'Input| Setup'!$F$6)),'Input| Projects'!AE689,'Input| Projects'!O689)*'Input| Escalations'!$I$17*O689,0)</f>
        <v>0</v>
      </c>
      <c r="X689" s="175"/>
      <c r="Y689" s="172">
        <f>IF(ISNUMBER(FIND("decision",'Input| Setup'!$F$6)),'Input| Projects'!AG689,'Input| Projects'!Q689)*I689*'Input| Escalations'!$I$17</f>
        <v>0</v>
      </c>
      <c r="Z689" s="172">
        <f>IF(ISNUMBER(FIND("decision",'Input| Setup'!$F$6)),'Input| Projects'!AH689,'Input| Projects'!R689)*J689*'Input| Escalations'!$I$17</f>
        <v>0</v>
      </c>
      <c r="AA689" s="172">
        <f>IF(ISNUMBER(FIND("decision",'Input| Setup'!$F$6)),'Input| Projects'!AI689,'Input| Projects'!S689)*K689*'Input| Escalations'!$I$17</f>
        <v>0</v>
      </c>
      <c r="AB689" s="172">
        <f>IF(ISNUMBER(FIND("decision",'Input| Setup'!$F$6)),'Input| Projects'!AJ689,'Input| Projects'!T689)*L689*'Input| Escalations'!$I$17</f>
        <v>0</v>
      </c>
      <c r="AC689" s="172">
        <f>IF(ISNUMBER(FIND("decision",'Input| Setup'!$F$6)),'Input| Projects'!AK689,'Input| Projects'!U689)*M689*'Input| Escalations'!$I$17</f>
        <v>0</v>
      </c>
      <c r="AD689" s="172">
        <f>IF(ISNUMBER(FIND("decision",'Input| Setup'!$F$6)),'Input| Projects'!AL689,'Input| Projects'!V689)*N689*'Input| Escalations'!$I$17</f>
        <v>0</v>
      </c>
      <c r="AE689" s="172">
        <f>IF(ISNUMBER(FIND("decision",'Input| Setup'!$F$6)),'Input| Projects'!AM689,'Input| Projects'!W689)*O689*'Input| Escalations'!$I$17</f>
        <v>0</v>
      </c>
      <c r="AF689" s="175"/>
      <c r="AG689" s="172" cm="1">
        <f t="array" ref="AG689">IFERROR(--('Input| Projects'!$AS689="Yes")*_xlfn.SWITCH('Input| Overheads'!$C$50,"Direct costs",'Calc| Overheads Allocation'!C$8*Q689,"Internal labour",'Calc| Overheads Allocation'!C$8*Q689*'Input| Projects'!$AO689,"DNSP defined",'Calc| Overheads Allocation'!C$78*'Input| Projects'!$AV689,0),0)</f>
        <v>0</v>
      </c>
      <c r="AH689" s="172" cm="1">
        <f t="array" ref="AH689">IFERROR(--('Input| Projects'!$AS689="Yes")*_xlfn.SWITCH('Input| Overheads'!$C$50,"Direct costs",'Calc| Overheads Allocation'!D$8*R689,"Internal labour",'Calc| Overheads Allocation'!D$8*R689*'Input| Projects'!$AO689,"DNSP defined",'Calc| Overheads Allocation'!D$78*'Input| Projects'!$AV689,0),0)</f>
        <v>0</v>
      </c>
      <c r="AI689" s="172" cm="1">
        <f t="array" ref="AI689">IFERROR(--('Input| Projects'!$AS689="Yes")*_xlfn.SWITCH('Input| Overheads'!$C$50,"Direct costs",'Calc| Overheads Allocation'!E$8*S689,"Internal labour",'Calc| Overheads Allocation'!E$8*S689*'Input| Projects'!$AO689,"DNSP defined",'Calc| Overheads Allocation'!E$78*'Input| Projects'!$AV689,0),0)</f>
        <v>0</v>
      </c>
      <c r="AJ689" s="172" cm="1">
        <f t="array" ref="AJ689">IFERROR(--('Input| Projects'!$AS689="Yes")*_xlfn.SWITCH('Input| Overheads'!$C$50,"Direct costs",'Calc| Overheads Allocation'!F$8*T689,"Internal labour",'Calc| Overheads Allocation'!F$8*T689*'Input| Projects'!$AO689,"DNSP defined",'Calc| Overheads Allocation'!F$78*'Input| Projects'!$AV689,0),0)</f>
        <v>0</v>
      </c>
      <c r="AK689" s="172" cm="1">
        <f t="array" ref="AK689">IFERROR(--('Input| Projects'!$AS689="Yes")*_xlfn.SWITCH('Input| Overheads'!$C$50,"Direct costs",'Calc| Overheads Allocation'!G$8*U689,"Internal labour",'Calc| Overheads Allocation'!G$8*U689*'Input| Projects'!$AO689,"DNSP defined",'Calc| Overheads Allocation'!G$78*'Input| Projects'!$AV689,0),0)</f>
        <v>0</v>
      </c>
      <c r="AL689" s="172" cm="1">
        <f t="array" ref="AL689">IFERROR(--('Input| Projects'!$AS689="Yes")*_xlfn.SWITCH('Input| Overheads'!$C$50,"Direct costs",'Calc| Overheads Allocation'!H$8*V689,"Internal labour",'Calc| Overheads Allocation'!H$8*V689*'Input| Projects'!$AO689,"DNSP defined",'Calc| Overheads Allocation'!H$78*'Input| Projects'!$AV689,0),0)</f>
        <v>0</v>
      </c>
      <c r="AM689" s="172" cm="1">
        <f t="array" ref="AM689">IFERROR(--('Input| Projects'!$AS689="Yes")*_xlfn.SWITCH('Input| Overheads'!$C$50,"Direct costs",'Calc| Overheads Allocation'!I$8*W689,"Internal labour",'Calc| Overheads Allocation'!I$8*W689*'Input| Projects'!$AO689,"DNSP defined",'Calc| Overheads Allocation'!I$78*'Input| Projects'!$AV689,0),0)</f>
        <v>0</v>
      </c>
      <c r="AN689" s="175"/>
      <c r="AO689" s="172" cm="1">
        <f t="array" ref="AO689">IFERROR(--('Input| Projects'!$AT689="Yes")*_xlfn.SWITCH('Input| Overheads'!$C$50,"Direct costs",'Calc| Overheads Allocation'!C$9*Q689,"Internal labour",'Calc| Overheads Allocation'!C$9*Q689*'Input| Projects'!$AO689,"DNSP defined",'Calc| Overheads Allocation'!C$79*'Input| Projects'!$AW689,0),0)</f>
        <v>0</v>
      </c>
      <c r="AP689" s="172" cm="1">
        <f t="array" ref="AP689">IFERROR(--('Input| Projects'!$AT689="Yes")*_xlfn.SWITCH('Input| Overheads'!$C$50,"Direct costs",'Calc| Overheads Allocation'!D$9*R689,"Internal labour",'Calc| Overheads Allocation'!D$9*R689*'Input| Projects'!$AO689,"DNSP defined",'Calc| Overheads Allocation'!D$79*'Input| Projects'!$AW689,0),0)</f>
        <v>0</v>
      </c>
      <c r="AQ689" s="172" cm="1">
        <f t="array" ref="AQ689">IFERROR(--('Input| Projects'!$AT689="Yes")*_xlfn.SWITCH('Input| Overheads'!$C$50,"Direct costs",'Calc| Overheads Allocation'!E$9*S689,"Internal labour",'Calc| Overheads Allocation'!E$9*S689*'Input| Projects'!$AO689,"DNSP defined",'Calc| Overheads Allocation'!E$79*'Input| Projects'!$AW689,0),0)</f>
        <v>0</v>
      </c>
      <c r="AR689" s="172" cm="1">
        <f t="array" ref="AR689">IFERROR(--('Input| Projects'!$AT689="Yes")*_xlfn.SWITCH('Input| Overheads'!$C$50,"Direct costs",'Calc| Overheads Allocation'!F$9*T689,"Internal labour",'Calc| Overheads Allocation'!F$9*T689*'Input| Projects'!$AO689,"DNSP defined",'Calc| Overheads Allocation'!F$79*'Input| Projects'!$AW689,0),0)</f>
        <v>0</v>
      </c>
      <c r="AS689" s="172" cm="1">
        <f t="array" ref="AS689">IFERROR(--('Input| Projects'!$AT689="Yes")*_xlfn.SWITCH('Input| Overheads'!$C$50,"Direct costs",'Calc| Overheads Allocation'!G$9*U689,"Internal labour",'Calc| Overheads Allocation'!G$9*U689*'Input| Projects'!$AO689,"DNSP defined",'Calc| Overheads Allocation'!G$79*'Input| Projects'!$AW689,0),0)</f>
        <v>0</v>
      </c>
      <c r="AT689" s="172" cm="1">
        <f t="array" ref="AT689">IFERROR(--('Input| Projects'!$AT689="Yes")*_xlfn.SWITCH('Input| Overheads'!$C$50,"Direct costs",'Calc| Overheads Allocation'!H$9*V689,"Internal labour",'Calc| Overheads Allocation'!H$9*V689*'Input| Projects'!$AO689,"DNSP defined",'Calc| Overheads Allocation'!H$79*'Input| Projects'!$AW689,0),0)</f>
        <v>0</v>
      </c>
      <c r="AU689" s="172" cm="1">
        <f t="array" ref="AU689">IFERROR(--('Input| Projects'!$AT689="Yes")*_xlfn.SWITCH('Input| Overheads'!$C$50,"Direct costs",'Calc| Overheads Allocation'!I$9*W689,"Internal labour",'Calc| Overheads Allocation'!I$9*W689*'Input| Projects'!$AO689,"DNSP defined",'Calc| Overheads Allocation'!I$79*'Input| Projects'!$AW689,0),0)</f>
        <v>0</v>
      </c>
      <c r="AV689" s="175"/>
      <c r="AW689" s="172">
        <f t="shared" si="244"/>
        <v>0</v>
      </c>
      <c r="AX689" s="172">
        <f t="shared" si="245"/>
        <v>0</v>
      </c>
      <c r="AY689" s="172">
        <f t="shared" si="246"/>
        <v>0</v>
      </c>
      <c r="AZ689" s="172">
        <f t="shared" si="247"/>
        <v>0</v>
      </c>
      <c r="BA689" s="172">
        <f t="shared" si="248"/>
        <v>0</v>
      </c>
      <c r="BB689" s="172">
        <f t="shared" si="249"/>
        <v>0</v>
      </c>
      <c r="BC689" s="172">
        <f t="shared" si="250"/>
        <v>0</v>
      </c>
      <c r="BD689" s="176"/>
      <c r="BE689" s="172">
        <f t="shared" si="251"/>
        <v>0</v>
      </c>
      <c r="BF689" s="172">
        <f t="shared" si="252"/>
        <v>0</v>
      </c>
      <c r="BG689" s="172">
        <f t="shared" si="253"/>
        <v>0</v>
      </c>
      <c r="BH689" s="172">
        <f t="shared" si="254"/>
        <v>0</v>
      </c>
      <c r="BI689" s="172">
        <f t="shared" si="255"/>
        <v>0</v>
      </c>
      <c r="BJ689" s="172">
        <f t="shared" si="256"/>
        <v>0</v>
      </c>
      <c r="BK689" s="172">
        <f t="shared" si="257"/>
        <v>0</v>
      </c>
      <c r="BL689" s="176"/>
      <c r="BM689" s="172">
        <f t="shared" si="236"/>
        <v>0</v>
      </c>
      <c r="BN689" s="172">
        <f t="shared" si="237"/>
        <v>0</v>
      </c>
      <c r="BO689" s="172">
        <f t="shared" si="238"/>
        <v>0</v>
      </c>
      <c r="BP689" s="172">
        <f t="shared" si="239"/>
        <v>0</v>
      </c>
      <c r="BQ689" s="172">
        <f t="shared" si="240"/>
        <v>0</v>
      </c>
      <c r="BR689" s="172">
        <f t="shared" si="241"/>
        <v>0</v>
      </c>
      <c r="BS689" s="172">
        <f t="shared" si="242"/>
        <v>0</v>
      </c>
      <c r="BT689" s="55"/>
      <c r="BU689" s="158">
        <f>SUMIF('Input| Projects'!$BA$8:$CX$8,RIGHT(BU$9,3),'Input| Projects'!$BA689:$CX689)</f>
        <v>0</v>
      </c>
      <c r="BV689" s="158">
        <f>SUMIF('Input| Projects'!$BA$8:$CX$8,RIGHT(BV$9,3),'Input| Projects'!$BA689:$CX689)</f>
        <v>0</v>
      </c>
      <c r="BW689" s="79" t="str">
        <f t="shared" si="243"/>
        <v/>
      </c>
    </row>
    <row r="690" spans="2:75" x14ac:dyDescent="0.2">
      <c r="B690" s="123">
        <f>IFERROR('Input| Projects'!B690,"")</f>
        <v>681</v>
      </c>
      <c r="C690" s="160" t="str">
        <f>IFERROR(IF('Input| Projects'!C690="","",'Input| Projects'!C690),"")</f>
        <v/>
      </c>
      <c r="D690" s="160" t="str">
        <f>IFERROR(IF('Input| Projects'!D690="","",'Input| Projects'!D690),"")</f>
        <v/>
      </c>
      <c r="E690" s="53"/>
      <c r="F690" s="160" t="str">
        <f>IF(LEN('Input| Projects'!F690)&gt;0,'Input| Projects'!F690,"")</f>
        <v/>
      </c>
      <c r="G690" s="160" t="str">
        <f>IF(LEN('Input| Projects'!G690)&gt;0,'Input| Projects'!G690,"")</f>
        <v/>
      </c>
      <c r="H690" s="10"/>
      <c r="I690" s="194" cm="1">
        <f t="array" ref="I690">IF(LEN($F690)&gt;0,1+IFERROR(SUMPRODUCT(TRANSPOSE('Input| Projects'!$AO690:$AQ690),INDEX('Input| Escalations'!$F$27:$L$29,,MATCH(Q$9,'Input| Escalations'!$F$21:$L$21,0))),0),0)</f>
        <v>0</v>
      </c>
      <c r="J690" s="194" cm="1">
        <f t="array" ref="J690">IF(LEN($F690)&gt;0,1+IFERROR(SUMPRODUCT(TRANSPOSE('Input| Projects'!$AO690:$AQ690),INDEX('Input| Escalations'!$F$27:$L$29,,MATCH(R$9,'Input| Escalations'!$F$21:$L$21,0))),0),0)</f>
        <v>0</v>
      </c>
      <c r="K690" s="194" cm="1">
        <f t="array" ref="K690">IF(LEN($F690)&gt;0,1+IFERROR(SUMPRODUCT(TRANSPOSE('Input| Projects'!$AO690:$AQ690),INDEX('Input| Escalations'!$F$27:$L$29,,MATCH(S$9,'Input| Escalations'!$F$21:$L$21,0))),0),0)</f>
        <v>0</v>
      </c>
      <c r="L690" s="194" cm="1">
        <f t="array" ref="L690">IF(LEN($F690)&gt;0,1+IFERROR(SUMPRODUCT(TRANSPOSE('Input| Projects'!$AO690:$AQ690),INDEX('Input| Escalations'!$F$27:$L$29,,MATCH(T$9,'Input| Escalations'!$F$21:$L$21,0))),0),0)</f>
        <v>0</v>
      </c>
      <c r="M690" s="194" cm="1">
        <f t="array" ref="M690">IF(LEN($F690)&gt;0,1+IFERROR(SUMPRODUCT(TRANSPOSE('Input| Projects'!$AO690:$AQ690),INDEX('Input| Escalations'!$F$27:$L$29,,MATCH(U$9,'Input| Escalations'!$F$21:$L$21,0))),0),0)</f>
        <v>0</v>
      </c>
      <c r="N690" s="194" cm="1">
        <f t="array" ref="N690">IF(LEN($F690)&gt;0,1+IFERROR(SUMPRODUCT(TRANSPOSE('Input| Projects'!$AO690:$AQ690),INDEX('Input| Escalations'!$F$27:$L$29,,MATCH(V$9,'Input| Escalations'!$F$21:$L$21,0))),0),0)</f>
        <v>0</v>
      </c>
      <c r="O690" s="194" cm="1">
        <f t="array" ref="O690">IF(LEN($F690)&gt;0,1+IFERROR(SUMPRODUCT(TRANSPOSE('Input| Projects'!$AO690:$AQ690),INDEX('Input| Escalations'!$F$27:$L$29,,MATCH(W$9,'Input| Escalations'!$F$21:$L$21,0))),0),0)</f>
        <v>0</v>
      </c>
      <c r="P690" s="10"/>
      <c r="Q690" s="172">
        <f>IFERROR(IF(ISNUMBER(FIND("decision",'Input| Setup'!$F$6)),'Input| Projects'!Y690,'Input| Projects'!I690)*'Input| Escalations'!$I$17*I690,0)</f>
        <v>0</v>
      </c>
      <c r="R690" s="172">
        <f>IFERROR(IF(ISNUMBER(FIND("decision",'Input| Setup'!$F$6)),'Input| Projects'!Z690,'Input| Projects'!J690)*'Input| Escalations'!$I$17*J690,0)</f>
        <v>0</v>
      </c>
      <c r="S690" s="172">
        <f>IFERROR(IF(ISNUMBER(FIND("decision",'Input| Setup'!$F$6)),'Input| Projects'!AA690,'Input| Projects'!K690)*'Input| Escalations'!$I$17*K690,0)</f>
        <v>0</v>
      </c>
      <c r="T690" s="172">
        <f>IFERROR(IF(ISNUMBER(FIND("decision",'Input| Setup'!$F$6)),'Input| Projects'!AB690,'Input| Projects'!L690)*'Input| Escalations'!$I$17*L690,0)</f>
        <v>0</v>
      </c>
      <c r="U690" s="172">
        <f>IFERROR(IF(ISNUMBER(FIND("decision",'Input| Setup'!$F$6)),'Input| Projects'!AC690,'Input| Projects'!M690)*'Input| Escalations'!$I$17*M690,0)</f>
        <v>0</v>
      </c>
      <c r="V690" s="172">
        <f>IFERROR(IF(ISNUMBER(FIND("decision",'Input| Setup'!$F$6)),'Input| Projects'!AD690,'Input| Projects'!N690)*'Input| Escalations'!$I$17*N690,0)</f>
        <v>0</v>
      </c>
      <c r="W690" s="172">
        <f>IFERROR(IF(ISNUMBER(FIND("decision",'Input| Setup'!$F$6)),'Input| Projects'!AE690,'Input| Projects'!O690)*'Input| Escalations'!$I$17*O690,0)</f>
        <v>0</v>
      </c>
      <c r="X690" s="175"/>
      <c r="Y690" s="172">
        <f>IF(ISNUMBER(FIND("decision",'Input| Setup'!$F$6)),'Input| Projects'!AG690,'Input| Projects'!Q690)*I690*'Input| Escalations'!$I$17</f>
        <v>0</v>
      </c>
      <c r="Z690" s="172">
        <f>IF(ISNUMBER(FIND("decision",'Input| Setup'!$F$6)),'Input| Projects'!AH690,'Input| Projects'!R690)*J690*'Input| Escalations'!$I$17</f>
        <v>0</v>
      </c>
      <c r="AA690" s="172">
        <f>IF(ISNUMBER(FIND("decision",'Input| Setup'!$F$6)),'Input| Projects'!AI690,'Input| Projects'!S690)*K690*'Input| Escalations'!$I$17</f>
        <v>0</v>
      </c>
      <c r="AB690" s="172">
        <f>IF(ISNUMBER(FIND("decision",'Input| Setup'!$F$6)),'Input| Projects'!AJ690,'Input| Projects'!T690)*L690*'Input| Escalations'!$I$17</f>
        <v>0</v>
      </c>
      <c r="AC690" s="172">
        <f>IF(ISNUMBER(FIND("decision",'Input| Setup'!$F$6)),'Input| Projects'!AK690,'Input| Projects'!U690)*M690*'Input| Escalations'!$I$17</f>
        <v>0</v>
      </c>
      <c r="AD690" s="172">
        <f>IF(ISNUMBER(FIND("decision",'Input| Setup'!$F$6)),'Input| Projects'!AL690,'Input| Projects'!V690)*N690*'Input| Escalations'!$I$17</f>
        <v>0</v>
      </c>
      <c r="AE690" s="172">
        <f>IF(ISNUMBER(FIND("decision",'Input| Setup'!$F$6)),'Input| Projects'!AM690,'Input| Projects'!W690)*O690*'Input| Escalations'!$I$17</f>
        <v>0</v>
      </c>
      <c r="AF690" s="175"/>
      <c r="AG690" s="172" cm="1">
        <f t="array" ref="AG690">IFERROR(--('Input| Projects'!$AS690="Yes")*_xlfn.SWITCH('Input| Overheads'!$C$50,"Direct costs",'Calc| Overheads Allocation'!C$8*Q690,"Internal labour",'Calc| Overheads Allocation'!C$8*Q690*'Input| Projects'!$AO690,"DNSP defined",'Calc| Overheads Allocation'!C$78*'Input| Projects'!$AV690,0),0)</f>
        <v>0</v>
      </c>
      <c r="AH690" s="172" cm="1">
        <f t="array" ref="AH690">IFERROR(--('Input| Projects'!$AS690="Yes")*_xlfn.SWITCH('Input| Overheads'!$C$50,"Direct costs",'Calc| Overheads Allocation'!D$8*R690,"Internal labour",'Calc| Overheads Allocation'!D$8*R690*'Input| Projects'!$AO690,"DNSP defined",'Calc| Overheads Allocation'!D$78*'Input| Projects'!$AV690,0),0)</f>
        <v>0</v>
      </c>
      <c r="AI690" s="172" cm="1">
        <f t="array" ref="AI690">IFERROR(--('Input| Projects'!$AS690="Yes")*_xlfn.SWITCH('Input| Overheads'!$C$50,"Direct costs",'Calc| Overheads Allocation'!E$8*S690,"Internal labour",'Calc| Overheads Allocation'!E$8*S690*'Input| Projects'!$AO690,"DNSP defined",'Calc| Overheads Allocation'!E$78*'Input| Projects'!$AV690,0),0)</f>
        <v>0</v>
      </c>
      <c r="AJ690" s="172" cm="1">
        <f t="array" ref="AJ690">IFERROR(--('Input| Projects'!$AS690="Yes")*_xlfn.SWITCH('Input| Overheads'!$C$50,"Direct costs",'Calc| Overheads Allocation'!F$8*T690,"Internal labour",'Calc| Overheads Allocation'!F$8*T690*'Input| Projects'!$AO690,"DNSP defined",'Calc| Overheads Allocation'!F$78*'Input| Projects'!$AV690,0),0)</f>
        <v>0</v>
      </c>
      <c r="AK690" s="172" cm="1">
        <f t="array" ref="AK690">IFERROR(--('Input| Projects'!$AS690="Yes")*_xlfn.SWITCH('Input| Overheads'!$C$50,"Direct costs",'Calc| Overheads Allocation'!G$8*U690,"Internal labour",'Calc| Overheads Allocation'!G$8*U690*'Input| Projects'!$AO690,"DNSP defined",'Calc| Overheads Allocation'!G$78*'Input| Projects'!$AV690,0),0)</f>
        <v>0</v>
      </c>
      <c r="AL690" s="172" cm="1">
        <f t="array" ref="AL690">IFERROR(--('Input| Projects'!$AS690="Yes")*_xlfn.SWITCH('Input| Overheads'!$C$50,"Direct costs",'Calc| Overheads Allocation'!H$8*V690,"Internal labour",'Calc| Overheads Allocation'!H$8*V690*'Input| Projects'!$AO690,"DNSP defined",'Calc| Overheads Allocation'!H$78*'Input| Projects'!$AV690,0),0)</f>
        <v>0</v>
      </c>
      <c r="AM690" s="172" cm="1">
        <f t="array" ref="AM690">IFERROR(--('Input| Projects'!$AS690="Yes")*_xlfn.SWITCH('Input| Overheads'!$C$50,"Direct costs",'Calc| Overheads Allocation'!I$8*W690,"Internal labour",'Calc| Overheads Allocation'!I$8*W690*'Input| Projects'!$AO690,"DNSP defined",'Calc| Overheads Allocation'!I$78*'Input| Projects'!$AV690,0),0)</f>
        <v>0</v>
      </c>
      <c r="AN690" s="175"/>
      <c r="AO690" s="172" cm="1">
        <f t="array" ref="AO690">IFERROR(--('Input| Projects'!$AT690="Yes")*_xlfn.SWITCH('Input| Overheads'!$C$50,"Direct costs",'Calc| Overheads Allocation'!C$9*Q690,"Internal labour",'Calc| Overheads Allocation'!C$9*Q690*'Input| Projects'!$AO690,"DNSP defined",'Calc| Overheads Allocation'!C$79*'Input| Projects'!$AW690,0),0)</f>
        <v>0</v>
      </c>
      <c r="AP690" s="172" cm="1">
        <f t="array" ref="AP690">IFERROR(--('Input| Projects'!$AT690="Yes")*_xlfn.SWITCH('Input| Overheads'!$C$50,"Direct costs",'Calc| Overheads Allocation'!D$9*R690,"Internal labour",'Calc| Overheads Allocation'!D$9*R690*'Input| Projects'!$AO690,"DNSP defined",'Calc| Overheads Allocation'!D$79*'Input| Projects'!$AW690,0),0)</f>
        <v>0</v>
      </c>
      <c r="AQ690" s="172" cm="1">
        <f t="array" ref="AQ690">IFERROR(--('Input| Projects'!$AT690="Yes")*_xlfn.SWITCH('Input| Overheads'!$C$50,"Direct costs",'Calc| Overheads Allocation'!E$9*S690,"Internal labour",'Calc| Overheads Allocation'!E$9*S690*'Input| Projects'!$AO690,"DNSP defined",'Calc| Overheads Allocation'!E$79*'Input| Projects'!$AW690,0),0)</f>
        <v>0</v>
      </c>
      <c r="AR690" s="172" cm="1">
        <f t="array" ref="AR690">IFERROR(--('Input| Projects'!$AT690="Yes")*_xlfn.SWITCH('Input| Overheads'!$C$50,"Direct costs",'Calc| Overheads Allocation'!F$9*T690,"Internal labour",'Calc| Overheads Allocation'!F$9*T690*'Input| Projects'!$AO690,"DNSP defined",'Calc| Overheads Allocation'!F$79*'Input| Projects'!$AW690,0),0)</f>
        <v>0</v>
      </c>
      <c r="AS690" s="172" cm="1">
        <f t="array" ref="AS690">IFERROR(--('Input| Projects'!$AT690="Yes")*_xlfn.SWITCH('Input| Overheads'!$C$50,"Direct costs",'Calc| Overheads Allocation'!G$9*U690,"Internal labour",'Calc| Overheads Allocation'!G$9*U690*'Input| Projects'!$AO690,"DNSP defined",'Calc| Overheads Allocation'!G$79*'Input| Projects'!$AW690,0),0)</f>
        <v>0</v>
      </c>
      <c r="AT690" s="172" cm="1">
        <f t="array" ref="AT690">IFERROR(--('Input| Projects'!$AT690="Yes")*_xlfn.SWITCH('Input| Overheads'!$C$50,"Direct costs",'Calc| Overheads Allocation'!H$9*V690,"Internal labour",'Calc| Overheads Allocation'!H$9*V690*'Input| Projects'!$AO690,"DNSP defined",'Calc| Overheads Allocation'!H$79*'Input| Projects'!$AW690,0),0)</f>
        <v>0</v>
      </c>
      <c r="AU690" s="172" cm="1">
        <f t="array" ref="AU690">IFERROR(--('Input| Projects'!$AT690="Yes")*_xlfn.SWITCH('Input| Overheads'!$C$50,"Direct costs",'Calc| Overheads Allocation'!I$9*W690,"Internal labour",'Calc| Overheads Allocation'!I$9*W690*'Input| Projects'!$AO690,"DNSP defined",'Calc| Overheads Allocation'!I$79*'Input| Projects'!$AW690,0),0)</f>
        <v>0</v>
      </c>
      <c r="AV690" s="175"/>
      <c r="AW690" s="172">
        <f t="shared" si="244"/>
        <v>0</v>
      </c>
      <c r="AX690" s="172">
        <f t="shared" si="245"/>
        <v>0</v>
      </c>
      <c r="AY690" s="172">
        <f t="shared" si="246"/>
        <v>0</v>
      </c>
      <c r="AZ690" s="172">
        <f t="shared" si="247"/>
        <v>0</v>
      </c>
      <c r="BA690" s="172">
        <f t="shared" si="248"/>
        <v>0</v>
      </c>
      <c r="BB690" s="172">
        <f t="shared" si="249"/>
        <v>0</v>
      </c>
      <c r="BC690" s="172">
        <f t="shared" si="250"/>
        <v>0</v>
      </c>
      <c r="BD690" s="176"/>
      <c r="BE690" s="172">
        <f t="shared" si="251"/>
        <v>0</v>
      </c>
      <c r="BF690" s="172">
        <f t="shared" si="252"/>
        <v>0</v>
      </c>
      <c r="BG690" s="172">
        <f t="shared" si="253"/>
        <v>0</v>
      </c>
      <c r="BH690" s="172">
        <f t="shared" si="254"/>
        <v>0</v>
      </c>
      <c r="BI690" s="172">
        <f t="shared" si="255"/>
        <v>0</v>
      </c>
      <c r="BJ690" s="172">
        <f t="shared" si="256"/>
        <v>0</v>
      </c>
      <c r="BK690" s="172">
        <f t="shared" si="257"/>
        <v>0</v>
      </c>
      <c r="BL690" s="176"/>
      <c r="BM690" s="172">
        <f t="shared" si="236"/>
        <v>0</v>
      </c>
      <c r="BN690" s="172">
        <f t="shared" si="237"/>
        <v>0</v>
      </c>
      <c r="BO690" s="172">
        <f t="shared" si="238"/>
        <v>0</v>
      </c>
      <c r="BP690" s="172">
        <f t="shared" si="239"/>
        <v>0</v>
      </c>
      <c r="BQ690" s="172">
        <f t="shared" si="240"/>
        <v>0</v>
      </c>
      <c r="BR690" s="172">
        <f t="shared" si="241"/>
        <v>0</v>
      </c>
      <c r="BS690" s="172">
        <f t="shared" si="242"/>
        <v>0</v>
      </c>
      <c r="BT690" s="55"/>
      <c r="BU690" s="158">
        <f>SUMIF('Input| Projects'!$BA$8:$CX$8,RIGHT(BU$9,3),'Input| Projects'!$BA690:$CX690)</f>
        <v>0</v>
      </c>
      <c r="BV690" s="158">
        <f>SUMIF('Input| Projects'!$BA$8:$CX$8,RIGHT(BV$9,3),'Input| Projects'!$BA690:$CX690)</f>
        <v>0</v>
      </c>
      <c r="BW690" s="79" t="str">
        <f t="shared" si="243"/>
        <v/>
      </c>
    </row>
    <row r="691" spans="2:75" x14ac:dyDescent="0.2">
      <c r="B691" s="123">
        <f>IFERROR('Input| Projects'!B691,"")</f>
        <v>682</v>
      </c>
      <c r="C691" s="160" t="str">
        <f>IFERROR(IF('Input| Projects'!C691="","",'Input| Projects'!C691),"")</f>
        <v/>
      </c>
      <c r="D691" s="160" t="str">
        <f>IFERROR(IF('Input| Projects'!D691="","",'Input| Projects'!D691),"")</f>
        <v/>
      </c>
      <c r="E691" s="53"/>
      <c r="F691" s="160" t="str">
        <f>IF(LEN('Input| Projects'!F691)&gt;0,'Input| Projects'!F691,"")</f>
        <v/>
      </c>
      <c r="G691" s="160" t="str">
        <f>IF(LEN('Input| Projects'!G691)&gt;0,'Input| Projects'!G691,"")</f>
        <v/>
      </c>
      <c r="H691" s="10"/>
      <c r="I691" s="194" cm="1">
        <f t="array" ref="I691">IF(LEN($F691)&gt;0,1+IFERROR(SUMPRODUCT(TRANSPOSE('Input| Projects'!$AO691:$AQ691),INDEX('Input| Escalations'!$F$27:$L$29,,MATCH(Q$9,'Input| Escalations'!$F$21:$L$21,0))),0),0)</f>
        <v>0</v>
      </c>
      <c r="J691" s="194" cm="1">
        <f t="array" ref="J691">IF(LEN($F691)&gt;0,1+IFERROR(SUMPRODUCT(TRANSPOSE('Input| Projects'!$AO691:$AQ691),INDEX('Input| Escalations'!$F$27:$L$29,,MATCH(R$9,'Input| Escalations'!$F$21:$L$21,0))),0),0)</f>
        <v>0</v>
      </c>
      <c r="K691" s="194" cm="1">
        <f t="array" ref="K691">IF(LEN($F691)&gt;0,1+IFERROR(SUMPRODUCT(TRANSPOSE('Input| Projects'!$AO691:$AQ691),INDEX('Input| Escalations'!$F$27:$L$29,,MATCH(S$9,'Input| Escalations'!$F$21:$L$21,0))),0),0)</f>
        <v>0</v>
      </c>
      <c r="L691" s="194" cm="1">
        <f t="array" ref="L691">IF(LEN($F691)&gt;0,1+IFERROR(SUMPRODUCT(TRANSPOSE('Input| Projects'!$AO691:$AQ691),INDEX('Input| Escalations'!$F$27:$L$29,,MATCH(T$9,'Input| Escalations'!$F$21:$L$21,0))),0),0)</f>
        <v>0</v>
      </c>
      <c r="M691" s="194" cm="1">
        <f t="array" ref="M691">IF(LEN($F691)&gt;0,1+IFERROR(SUMPRODUCT(TRANSPOSE('Input| Projects'!$AO691:$AQ691),INDEX('Input| Escalations'!$F$27:$L$29,,MATCH(U$9,'Input| Escalations'!$F$21:$L$21,0))),0),0)</f>
        <v>0</v>
      </c>
      <c r="N691" s="194" cm="1">
        <f t="array" ref="N691">IF(LEN($F691)&gt;0,1+IFERROR(SUMPRODUCT(TRANSPOSE('Input| Projects'!$AO691:$AQ691),INDEX('Input| Escalations'!$F$27:$L$29,,MATCH(V$9,'Input| Escalations'!$F$21:$L$21,0))),0),0)</f>
        <v>0</v>
      </c>
      <c r="O691" s="194" cm="1">
        <f t="array" ref="O691">IF(LEN($F691)&gt;0,1+IFERROR(SUMPRODUCT(TRANSPOSE('Input| Projects'!$AO691:$AQ691),INDEX('Input| Escalations'!$F$27:$L$29,,MATCH(W$9,'Input| Escalations'!$F$21:$L$21,0))),0),0)</f>
        <v>0</v>
      </c>
      <c r="P691" s="10"/>
      <c r="Q691" s="172">
        <f>IFERROR(IF(ISNUMBER(FIND("decision",'Input| Setup'!$F$6)),'Input| Projects'!Y691,'Input| Projects'!I691)*'Input| Escalations'!$I$17*I691,0)</f>
        <v>0</v>
      </c>
      <c r="R691" s="172">
        <f>IFERROR(IF(ISNUMBER(FIND("decision",'Input| Setup'!$F$6)),'Input| Projects'!Z691,'Input| Projects'!J691)*'Input| Escalations'!$I$17*J691,0)</f>
        <v>0</v>
      </c>
      <c r="S691" s="172">
        <f>IFERROR(IF(ISNUMBER(FIND("decision",'Input| Setup'!$F$6)),'Input| Projects'!AA691,'Input| Projects'!K691)*'Input| Escalations'!$I$17*K691,0)</f>
        <v>0</v>
      </c>
      <c r="T691" s="172">
        <f>IFERROR(IF(ISNUMBER(FIND("decision",'Input| Setup'!$F$6)),'Input| Projects'!AB691,'Input| Projects'!L691)*'Input| Escalations'!$I$17*L691,0)</f>
        <v>0</v>
      </c>
      <c r="U691" s="172">
        <f>IFERROR(IF(ISNUMBER(FIND("decision",'Input| Setup'!$F$6)),'Input| Projects'!AC691,'Input| Projects'!M691)*'Input| Escalations'!$I$17*M691,0)</f>
        <v>0</v>
      </c>
      <c r="V691" s="172">
        <f>IFERROR(IF(ISNUMBER(FIND("decision",'Input| Setup'!$F$6)),'Input| Projects'!AD691,'Input| Projects'!N691)*'Input| Escalations'!$I$17*N691,0)</f>
        <v>0</v>
      </c>
      <c r="W691" s="172">
        <f>IFERROR(IF(ISNUMBER(FIND("decision",'Input| Setup'!$F$6)),'Input| Projects'!AE691,'Input| Projects'!O691)*'Input| Escalations'!$I$17*O691,0)</f>
        <v>0</v>
      </c>
      <c r="X691" s="175"/>
      <c r="Y691" s="172">
        <f>IF(ISNUMBER(FIND("decision",'Input| Setup'!$F$6)),'Input| Projects'!AG691,'Input| Projects'!Q691)*I691*'Input| Escalations'!$I$17</f>
        <v>0</v>
      </c>
      <c r="Z691" s="172">
        <f>IF(ISNUMBER(FIND("decision",'Input| Setup'!$F$6)),'Input| Projects'!AH691,'Input| Projects'!R691)*J691*'Input| Escalations'!$I$17</f>
        <v>0</v>
      </c>
      <c r="AA691" s="172">
        <f>IF(ISNUMBER(FIND("decision",'Input| Setup'!$F$6)),'Input| Projects'!AI691,'Input| Projects'!S691)*K691*'Input| Escalations'!$I$17</f>
        <v>0</v>
      </c>
      <c r="AB691" s="172">
        <f>IF(ISNUMBER(FIND("decision",'Input| Setup'!$F$6)),'Input| Projects'!AJ691,'Input| Projects'!T691)*L691*'Input| Escalations'!$I$17</f>
        <v>0</v>
      </c>
      <c r="AC691" s="172">
        <f>IF(ISNUMBER(FIND("decision",'Input| Setup'!$F$6)),'Input| Projects'!AK691,'Input| Projects'!U691)*M691*'Input| Escalations'!$I$17</f>
        <v>0</v>
      </c>
      <c r="AD691" s="172">
        <f>IF(ISNUMBER(FIND("decision",'Input| Setup'!$F$6)),'Input| Projects'!AL691,'Input| Projects'!V691)*N691*'Input| Escalations'!$I$17</f>
        <v>0</v>
      </c>
      <c r="AE691" s="172">
        <f>IF(ISNUMBER(FIND("decision",'Input| Setup'!$F$6)),'Input| Projects'!AM691,'Input| Projects'!W691)*O691*'Input| Escalations'!$I$17</f>
        <v>0</v>
      </c>
      <c r="AF691" s="175"/>
      <c r="AG691" s="172" cm="1">
        <f t="array" ref="AG691">IFERROR(--('Input| Projects'!$AS691="Yes")*_xlfn.SWITCH('Input| Overheads'!$C$50,"Direct costs",'Calc| Overheads Allocation'!C$8*Q691,"Internal labour",'Calc| Overheads Allocation'!C$8*Q691*'Input| Projects'!$AO691,"DNSP defined",'Calc| Overheads Allocation'!C$78*'Input| Projects'!$AV691,0),0)</f>
        <v>0</v>
      </c>
      <c r="AH691" s="172" cm="1">
        <f t="array" ref="AH691">IFERROR(--('Input| Projects'!$AS691="Yes")*_xlfn.SWITCH('Input| Overheads'!$C$50,"Direct costs",'Calc| Overheads Allocation'!D$8*R691,"Internal labour",'Calc| Overheads Allocation'!D$8*R691*'Input| Projects'!$AO691,"DNSP defined",'Calc| Overheads Allocation'!D$78*'Input| Projects'!$AV691,0),0)</f>
        <v>0</v>
      </c>
      <c r="AI691" s="172" cm="1">
        <f t="array" ref="AI691">IFERROR(--('Input| Projects'!$AS691="Yes")*_xlfn.SWITCH('Input| Overheads'!$C$50,"Direct costs",'Calc| Overheads Allocation'!E$8*S691,"Internal labour",'Calc| Overheads Allocation'!E$8*S691*'Input| Projects'!$AO691,"DNSP defined",'Calc| Overheads Allocation'!E$78*'Input| Projects'!$AV691,0),0)</f>
        <v>0</v>
      </c>
      <c r="AJ691" s="172" cm="1">
        <f t="array" ref="AJ691">IFERROR(--('Input| Projects'!$AS691="Yes")*_xlfn.SWITCH('Input| Overheads'!$C$50,"Direct costs",'Calc| Overheads Allocation'!F$8*T691,"Internal labour",'Calc| Overheads Allocation'!F$8*T691*'Input| Projects'!$AO691,"DNSP defined",'Calc| Overheads Allocation'!F$78*'Input| Projects'!$AV691,0),0)</f>
        <v>0</v>
      </c>
      <c r="AK691" s="172" cm="1">
        <f t="array" ref="AK691">IFERROR(--('Input| Projects'!$AS691="Yes")*_xlfn.SWITCH('Input| Overheads'!$C$50,"Direct costs",'Calc| Overheads Allocation'!G$8*U691,"Internal labour",'Calc| Overheads Allocation'!G$8*U691*'Input| Projects'!$AO691,"DNSP defined",'Calc| Overheads Allocation'!G$78*'Input| Projects'!$AV691,0),0)</f>
        <v>0</v>
      </c>
      <c r="AL691" s="172" cm="1">
        <f t="array" ref="AL691">IFERROR(--('Input| Projects'!$AS691="Yes")*_xlfn.SWITCH('Input| Overheads'!$C$50,"Direct costs",'Calc| Overheads Allocation'!H$8*V691,"Internal labour",'Calc| Overheads Allocation'!H$8*V691*'Input| Projects'!$AO691,"DNSP defined",'Calc| Overheads Allocation'!H$78*'Input| Projects'!$AV691,0),0)</f>
        <v>0</v>
      </c>
      <c r="AM691" s="172" cm="1">
        <f t="array" ref="AM691">IFERROR(--('Input| Projects'!$AS691="Yes")*_xlfn.SWITCH('Input| Overheads'!$C$50,"Direct costs",'Calc| Overheads Allocation'!I$8*W691,"Internal labour",'Calc| Overheads Allocation'!I$8*W691*'Input| Projects'!$AO691,"DNSP defined",'Calc| Overheads Allocation'!I$78*'Input| Projects'!$AV691,0),0)</f>
        <v>0</v>
      </c>
      <c r="AN691" s="175"/>
      <c r="AO691" s="172" cm="1">
        <f t="array" ref="AO691">IFERROR(--('Input| Projects'!$AT691="Yes")*_xlfn.SWITCH('Input| Overheads'!$C$50,"Direct costs",'Calc| Overheads Allocation'!C$9*Q691,"Internal labour",'Calc| Overheads Allocation'!C$9*Q691*'Input| Projects'!$AO691,"DNSP defined",'Calc| Overheads Allocation'!C$79*'Input| Projects'!$AW691,0),0)</f>
        <v>0</v>
      </c>
      <c r="AP691" s="172" cm="1">
        <f t="array" ref="AP691">IFERROR(--('Input| Projects'!$AT691="Yes")*_xlfn.SWITCH('Input| Overheads'!$C$50,"Direct costs",'Calc| Overheads Allocation'!D$9*R691,"Internal labour",'Calc| Overheads Allocation'!D$9*R691*'Input| Projects'!$AO691,"DNSP defined",'Calc| Overheads Allocation'!D$79*'Input| Projects'!$AW691,0),0)</f>
        <v>0</v>
      </c>
      <c r="AQ691" s="172" cm="1">
        <f t="array" ref="AQ691">IFERROR(--('Input| Projects'!$AT691="Yes")*_xlfn.SWITCH('Input| Overheads'!$C$50,"Direct costs",'Calc| Overheads Allocation'!E$9*S691,"Internal labour",'Calc| Overheads Allocation'!E$9*S691*'Input| Projects'!$AO691,"DNSP defined",'Calc| Overheads Allocation'!E$79*'Input| Projects'!$AW691,0),0)</f>
        <v>0</v>
      </c>
      <c r="AR691" s="172" cm="1">
        <f t="array" ref="AR691">IFERROR(--('Input| Projects'!$AT691="Yes")*_xlfn.SWITCH('Input| Overheads'!$C$50,"Direct costs",'Calc| Overheads Allocation'!F$9*T691,"Internal labour",'Calc| Overheads Allocation'!F$9*T691*'Input| Projects'!$AO691,"DNSP defined",'Calc| Overheads Allocation'!F$79*'Input| Projects'!$AW691,0),0)</f>
        <v>0</v>
      </c>
      <c r="AS691" s="172" cm="1">
        <f t="array" ref="AS691">IFERROR(--('Input| Projects'!$AT691="Yes")*_xlfn.SWITCH('Input| Overheads'!$C$50,"Direct costs",'Calc| Overheads Allocation'!G$9*U691,"Internal labour",'Calc| Overheads Allocation'!G$9*U691*'Input| Projects'!$AO691,"DNSP defined",'Calc| Overheads Allocation'!G$79*'Input| Projects'!$AW691,0),0)</f>
        <v>0</v>
      </c>
      <c r="AT691" s="172" cm="1">
        <f t="array" ref="AT691">IFERROR(--('Input| Projects'!$AT691="Yes")*_xlfn.SWITCH('Input| Overheads'!$C$50,"Direct costs",'Calc| Overheads Allocation'!H$9*V691,"Internal labour",'Calc| Overheads Allocation'!H$9*V691*'Input| Projects'!$AO691,"DNSP defined",'Calc| Overheads Allocation'!H$79*'Input| Projects'!$AW691,0),0)</f>
        <v>0</v>
      </c>
      <c r="AU691" s="172" cm="1">
        <f t="array" ref="AU691">IFERROR(--('Input| Projects'!$AT691="Yes")*_xlfn.SWITCH('Input| Overheads'!$C$50,"Direct costs",'Calc| Overheads Allocation'!I$9*W691,"Internal labour",'Calc| Overheads Allocation'!I$9*W691*'Input| Projects'!$AO691,"DNSP defined",'Calc| Overheads Allocation'!I$79*'Input| Projects'!$AW691,0),0)</f>
        <v>0</v>
      </c>
      <c r="AV691" s="175"/>
      <c r="AW691" s="172">
        <f t="shared" si="244"/>
        <v>0</v>
      </c>
      <c r="AX691" s="172">
        <f t="shared" si="245"/>
        <v>0</v>
      </c>
      <c r="AY691" s="172">
        <f t="shared" si="246"/>
        <v>0</v>
      </c>
      <c r="AZ691" s="172">
        <f t="shared" si="247"/>
        <v>0</v>
      </c>
      <c r="BA691" s="172">
        <f t="shared" si="248"/>
        <v>0</v>
      </c>
      <c r="BB691" s="172">
        <f t="shared" si="249"/>
        <v>0</v>
      </c>
      <c r="BC691" s="172">
        <f t="shared" si="250"/>
        <v>0</v>
      </c>
      <c r="BD691" s="176"/>
      <c r="BE691" s="172">
        <f t="shared" si="251"/>
        <v>0</v>
      </c>
      <c r="BF691" s="172">
        <f t="shared" si="252"/>
        <v>0</v>
      </c>
      <c r="BG691" s="172">
        <f t="shared" si="253"/>
        <v>0</v>
      </c>
      <c r="BH691" s="172">
        <f t="shared" si="254"/>
        <v>0</v>
      </c>
      <c r="BI691" s="172">
        <f t="shared" si="255"/>
        <v>0</v>
      </c>
      <c r="BJ691" s="172">
        <f t="shared" si="256"/>
        <v>0</v>
      </c>
      <c r="BK691" s="172">
        <f t="shared" si="257"/>
        <v>0</v>
      </c>
      <c r="BL691" s="176"/>
      <c r="BM691" s="172">
        <f t="shared" si="236"/>
        <v>0</v>
      </c>
      <c r="BN691" s="172">
        <f t="shared" si="237"/>
        <v>0</v>
      </c>
      <c r="BO691" s="172">
        <f t="shared" si="238"/>
        <v>0</v>
      </c>
      <c r="BP691" s="172">
        <f t="shared" si="239"/>
        <v>0</v>
      </c>
      <c r="BQ691" s="172">
        <f t="shared" si="240"/>
        <v>0</v>
      </c>
      <c r="BR691" s="172">
        <f t="shared" si="241"/>
        <v>0</v>
      </c>
      <c r="BS691" s="172">
        <f t="shared" si="242"/>
        <v>0</v>
      </c>
      <c r="BT691" s="55"/>
      <c r="BU691" s="158">
        <f>SUMIF('Input| Projects'!$BA$8:$CX$8,RIGHT(BU$9,3),'Input| Projects'!$BA691:$CX691)</f>
        <v>0</v>
      </c>
      <c r="BV691" s="158">
        <f>SUMIF('Input| Projects'!$BA$8:$CX$8,RIGHT(BV$9,3),'Input| Projects'!$BA691:$CX691)</f>
        <v>0</v>
      </c>
      <c r="BW691" s="79" t="str">
        <f t="shared" si="243"/>
        <v/>
      </c>
    </row>
    <row r="692" spans="2:75" x14ac:dyDescent="0.2">
      <c r="B692" s="123">
        <f>IFERROR('Input| Projects'!B692,"")</f>
        <v>683</v>
      </c>
      <c r="C692" s="160" t="str">
        <f>IFERROR(IF('Input| Projects'!C692="","",'Input| Projects'!C692),"")</f>
        <v/>
      </c>
      <c r="D692" s="160" t="str">
        <f>IFERROR(IF('Input| Projects'!D692="","",'Input| Projects'!D692),"")</f>
        <v/>
      </c>
      <c r="E692" s="53"/>
      <c r="F692" s="160" t="str">
        <f>IF(LEN('Input| Projects'!F692)&gt;0,'Input| Projects'!F692,"")</f>
        <v/>
      </c>
      <c r="G692" s="160" t="str">
        <f>IF(LEN('Input| Projects'!G692)&gt;0,'Input| Projects'!G692,"")</f>
        <v/>
      </c>
      <c r="H692" s="10"/>
      <c r="I692" s="194" cm="1">
        <f t="array" ref="I692">IF(LEN($F692)&gt;0,1+IFERROR(SUMPRODUCT(TRANSPOSE('Input| Projects'!$AO692:$AQ692),INDEX('Input| Escalations'!$F$27:$L$29,,MATCH(Q$9,'Input| Escalations'!$F$21:$L$21,0))),0),0)</f>
        <v>0</v>
      </c>
      <c r="J692" s="194" cm="1">
        <f t="array" ref="J692">IF(LEN($F692)&gt;0,1+IFERROR(SUMPRODUCT(TRANSPOSE('Input| Projects'!$AO692:$AQ692),INDEX('Input| Escalations'!$F$27:$L$29,,MATCH(R$9,'Input| Escalations'!$F$21:$L$21,0))),0),0)</f>
        <v>0</v>
      </c>
      <c r="K692" s="194" cm="1">
        <f t="array" ref="K692">IF(LEN($F692)&gt;0,1+IFERROR(SUMPRODUCT(TRANSPOSE('Input| Projects'!$AO692:$AQ692),INDEX('Input| Escalations'!$F$27:$L$29,,MATCH(S$9,'Input| Escalations'!$F$21:$L$21,0))),0),0)</f>
        <v>0</v>
      </c>
      <c r="L692" s="194" cm="1">
        <f t="array" ref="L692">IF(LEN($F692)&gt;0,1+IFERROR(SUMPRODUCT(TRANSPOSE('Input| Projects'!$AO692:$AQ692),INDEX('Input| Escalations'!$F$27:$L$29,,MATCH(T$9,'Input| Escalations'!$F$21:$L$21,0))),0),0)</f>
        <v>0</v>
      </c>
      <c r="M692" s="194" cm="1">
        <f t="array" ref="M692">IF(LEN($F692)&gt;0,1+IFERROR(SUMPRODUCT(TRANSPOSE('Input| Projects'!$AO692:$AQ692),INDEX('Input| Escalations'!$F$27:$L$29,,MATCH(U$9,'Input| Escalations'!$F$21:$L$21,0))),0),0)</f>
        <v>0</v>
      </c>
      <c r="N692" s="194" cm="1">
        <f t="array" ref="N692">IF(LEN($F692)&gt;0,1+IFERROR(SUMPRODUCT(TRANSPOSE('Input| Projects'!$AO692:$AQ692),INDEX('Input| Escalations'!$F$27:$L$29,,MATCH(V$9,'Input| Escalations'!$F$21:$L$21,0))),0),0)</f>
        <v>0</v>
      </c>
      <c r="O692" s="194" cm="1">
        <f t="array" ref="O692">IF(LEN($F692)&gt;0,1+IFERROR(SUMPRODUCT(TRANSPOSE('Input| Projects'!$AO692:$AQ692),INDEX('Input| Escalations'!$F$27:$L$29,,MATCH(W$9,'Input| Escalations'!$F$21:$L$21,0))),0),0)</f>
        <v>0</v>
      </c>
      <c r="P692" s="10"/>
      <c r="Q692" s="172">
        <f>IFERROR(IF(ISNUMBER(FIND("decision",'Input| Setup'!$F$6)),'Input| Projects'!Y692,'Input| Projects'!I692)*'Input| Escalations'!$I$17*I692,0)</f>
        <v>0</v>
      </c>
      <c r="R692" s="172">
        <f>IFERROR(IF(ISNUMBER(FIND("decision",'Input| Setup'!$F$6)),'Input| Projects'!Z692,'Input| Projects'!J692)*'Input| Escalations'!$I$17*J692,0)</f>
        <v>0</v>
      </c>
      <c r="S692" s="172">
        <f>IFERROR(IF(ISNUMBER(FIND("decision",'Input| Setup'!$F$6)),'Input| Projects'!AA692,'Input| Projects'!K692)*'Input| Escalations'!$I$17*K692,0)</f>
        <v>0</v>
      </c>
      <c r="T692" s="172">
        <f>IFERROR(IF(ISNUMBER(FIND("decision",'Input| Setup'!$F$6)),'Input| Projects'!AB692,'Input| Projects'!L692)*'Input| Escalations'!$I$17*L692,0)</f>
        <v>0</v>
      </c>
      <c r="U692" s="172">
        <f>IFERROR(IF(ISNUMBER(FIND("decision",'Input| Setup'!$F$6)),'Input| Projects'!AC692,'Input| Projects'!M692)*'Input| Escalations'!$I$17*M692,0)</f>
        <v>0</v>
      </c>
      <c r="V692" s="172">
        <f>IFERROR(IF(ISNUMBER(FIND("decision",'Input| Setup'!$F$6)),'Input| Projects'!AD692,'Input| Projects'!N692)*'Input| Escalations'!$I$17*N692,0)</f>
        <v>0</v>
      </c>
      <c r="W692" s="172">
        <f>IFERROR(IF(ISNUMBER(FIND("decision",'Input| Setup'!$F$6)),'Input| Projects'!AE692,'Input| Projects'!O692)*'Input| Escalations'!$I$17*O692,0)</f>
        <v>0</v>
      </c>
      <c r="X692" s="175"/>
      <c r="Y692" s="172">
        <f>IF(ISNUMBER(FIND("decision",'Input| Setup'!$F$6)),'Input| Projects'!AG692,'Input| Projects'!Q692)*I692*'Input| Escalations'!$I$17</f>
        <v>0</v>
      </c>
      <c r="Z692" s="172">
        <f>IF(ISNUMBER(FIND("decision",'Input| Setup'!$F$6)),'Input| Projects'!AH692,'Input| Projects'!R692)*J692*'Input| Escalations'!$I$17</f>
        <v>0</v>
      </c>
      <c r="AA692" s="172">
        <f>IF(ISNUMBER(FIND("decision",'Input| Setup'!$F$6)),'Input| Projects'!AI692,'Input| Projects'!S692)*K692*'Input| Escalations'!$I$17</f>
        <v>0</v>
      </c>
      <c r="AB692" s="172">
        <f>IF(ISNUMBER(FIND("decision",'Input| Setup'!$F$6)),'Input| Projects'!AJ692,'Input| Projects'!T692)*L692*'Input| Escalations'!$I$17</f>
        <v>0</v>
      </c>
      <c r="AC692" s="172">
        <f>IF(ISNUMBER(FIND("decision",'Input| Setup'!$F$6)),'Input| Projects'!AK692,'Input| Projects'!U692)*M692*'Input| Escalations'!$I$17</f>
        <v>0</v>
      </c>
      <c r="AD692" s="172">
        <f>IF(ISNUMBER(FIND("decision",'Input| Setup'!$F$6)),'Input| Projects'!AL692,'Input| Projects'!V692)*N692*'Input| Escalations'!$I$17</f>
        <v>0</v>
      </c>
      <c r="AE692" s="172">
        <f>IF(ISNUMBER(FIND("decision",'Input| Setup'!$F$6)),'Input| Projects'!AM692,'Input| Projects'!W692)*O692*'Input| Escalations'!$I$17</f>
        <v>0</v>
      </c>
      <c r="AF692" s="175"/>
      <c r="AG692" s="172" cm="1">
        <f t="array" ref="AG692">IFERROR(--('Input| Projects'!$AS692="Yes")*_xlfn.SWITCH('Input| Overheads'!$C$50,"Direct costs",'Calc| Overheads Allocation'!C$8*Q692,"Internal labour",'Calc| Overheads Allocation'!C$8*Q692*'Input| Projects'!$AO692,"DNSP defined",'Calc| Overheads Allocation'!C$78*'Input| Projects'!$AV692,0),0)</f>
        <v>0</v>
      </c>
      <c r="AH692" s="172" cm="1">
        <f t="array" ref="AH692">IFERROR(--('Input| Projects'!$AS692="Yes")*_xlfn.SWITCH('Input| Overheads'!$C$50,"Direct costs",'Calc| Overheads Allocation'!D$8*R692,"Internal labour",'Calc| Overheads Allocation'!D$8*R692*'Input| Projects'!$AO692,"DNSP defined",'Calc| Overheads Allocation'!D$78*'Input| Projects'!$AV692,0),0)</f>
        <v>0</v>
      </c>
      <c r="AI692" s="172" cm="1">
        <f t="array" ref="AI692">IFERROR(--('Input| Projects'!$AS692="Yes")*_xlfn.SWITCH('Input| Overheads'!$C$50,"Direct costs",'Calc| Overheads Allocation'!E$8*S692,"Internal labour",'Calc| Overheads Allocation'!E$8*S692*'Input| Projects'!$AO692,"DNSP defined",'Calc| Overheads Allocation'!E$78*'Input| Projects'!$AV692,0),0)</f>
        <v>0</v>
      </c>
      <c r="AJ692" s="172" cm="1">
        <f t="array" ref="AJ692">IFERROR(--('Input| Projects'!$AS692="Yes")*_xlfn.SWITCH('Input| Overheads'!$C$50,"Direct costs",'Calc| Overheads Allocation'!F$8*T692,"Internal labour",'Calc| Overheads Allocation'!F$8*T692*'Input| Projects'!$AO692,"DNSP defined",'Calc| Overheads Allocation'!F$78*'Input| Projects'!$AV692,0),0)</f>
        <v>0</v>
      </c>
      <c r="AK692" s="172" cm="1">
        <f t="array" ref="AK692">IFERROR(--('Input| Projects'!$AS692="Yes")*_xlfn.SWITCH('Input| Overheads'!$C$50,"Direct costs",'Calc| Overheads Allocation'!G$8*U692,"Internal labour",'Calc| Overheads Allocation'!G$8*U692*'Input| Projects'!$AO692,"DNSP defined",'Calc| Overheads Allocation'!G$78*'Input| Projects'!$AV692,0),0)</f>
        <v>0</v>
      </c>
      <c r="AL692" s="172" cm="1">
        <f t="array" ref="AL692">IFERROR(--('Input| Projects'!$AS692="Yes")*_xlfn.SWITCH('Input| Overheads'!$C$50,"Direct costs",'Calc| Overheads Allocation'!H$8*V692,"Internal labour",'Calc| Overheads Allocation'!H$8*V692*'Input| Projects'!$AO692,"DNSP defined",'Calc| Overheads Allocation'!H$78*'Input| Projects'!$AV692,0),0)</f>
        <v>0</v>
      </c>
      <c r="AM692" s="172" cm="1">
        <f t="array" ref="AM692">IFERROR(--('Input| Projects'!$AS692="Yes")*_xlfn.SWITCH('Input| Overheads'!$C$50,"Direct costs",'Calc| Overheads Allocation'!I$8*W692,"Internal labour",'Calc| Overheads Allocation'!I$8*W692*'Input| Projects'!$AO692,"DNSP defined",'Calc| Overheads Allocation'!I$78*'Input| Projects'!$AV692,0),0)</f>
        <v>0</v>
      </c>
      <c r="AN692" s="175"/>
      <c r="AO692" s="172" cm="1">
        <f t="array" ref="AO692">IFERROR(--('Input| Projects'!$AT692="Yes")*_xlfn.SWITCH('Input| Overheads'!$C$50,"Direct costs",'Calc| Overheads Allocation'!C$9*Q692,"Internal labour",'Calc| Overheads Allocation'!C$9*Q692*'Input| Projects'!$AO692,"DNSP defined",'Calc| Overheads Allocation'!C$79*'Input| Projects'!$AW692,0),0)</f>
        <v>0</v>
      </c>
      <c r="AP692" s="172" cm="1">
        <f t="array" ref="AP692">IFERROR(--('Input| Projects'!$AT692="Yes")*_xlfn.SWITCH('Input| Overheads'!$C$50,"Direct costs",'Calc| Overheads Allocation'!D$9*R692,"Internal labour",'Calc| Overheads Allocation'!D$9*R692*'Input| Projects'!$AO692,"DNSP defined",'Calc| Overheads Allocation'!D$79*'Input| Projects'!$AW692,0),0)</f>
        <v>0</v>
      </c>
      <c r="AQ692" s="172" cm="1">
        <f t="array" ref="AQ692">IFERROR(--('Input| Projects'!$AT692="Yes")*_xlfn.SWITCH('Input| Overheads'!$C$50,"Direct costs",'Calc| Overheads Allocation'!E$9*S692,"Internal labour",'Calc| Overheads Allocation'!E$9*S692*'Input| Projects'!$AO692,"DNSP defined",'Calc| Overheads Allocation'!E$79*'Input| Projects'!$AW692,0),0)</f>
        <v>0</v>
      </c>
      <c r="AR692" s="172" cm="1">
        <f t="array" ref="AR692">IFERROR(--('Input| Projects'!$AT692="Yes")*_xlfn.SWITCH('Input| Overheads'!$C$50,"Direct costs",'Calc| Overheads Allocation'!F$9*T692,"Internal labour",'Calc| Overheads Allocation'!F$9*T692*'Input| Projects'!$AO692,"DNSP defined",'Calc| Overheads Allocation'!F$79*'Input| Projects'!$AW692,0),0)</f>
        <v>0</v>
      </c>
      <c r="AS692" s="172" cm="1">
        <f t="array" ref="AS692">IFERROR(--('Input| Projects'!$AT692="Yes")*_xlfn.SWITCH('Input| Overheads'!$C$50,"Direct costs",'Calc| Overheads Allocation'!G$9*U692,"Internal labour",'Calc| Overheads Allocation'!G$9*U692*'Input| Projects'!$AO692,"DNSP defined",'Calc| Overheads Allocation'!G$79*'Input| Projects'!$AW692,0),0)</f>
        <v>0</v>
      </c>
      <c r="AT692" s="172" cm="1">
        <f t="array" ref="AT692">IFERROR(--('Input| Projects'!$AT692="Yes")*_xlfn.SWITCH('Input| Overheads'!$C$50,"Direct costs",'Calc| Overheads Allocation'!H$9*V692,"Internal labour",'Calc| Overheads Allocation'!H$9*V692*'Input| Projects'!$AO692,"DNSP defined",'Calc| Overheads Allocation'!H$79*'Input| Projects'!$AW692,0),0)</f>
        <v>0</v>
      </c>
      <c r="AU692" s="172" cm="1">
        <f t="array" ref="AU692">IFERROR(--('Input| Projects'!$AT692="Yes")*_xlfn.SWITCH('Input| Overheads'!$C$50,"Direct costs",'Calc| Overheads Allocation'!I$9*W692,"Internal labour",'Calc| Overheads Allocation'!I$9*W692*'Input| Projects'!$AO692,"DNSP defined",'Calc| Overheads Allocation'!I$79*'Input| Projects'!$AW692,0),0)</f>
        <v>0</v>
      </c>
      <c r="AV692" s="175"/>
      <c r="AW692" s="172">
        <f t="shared" si="244"/>
        <v>0</v>
      </c>
      <c r="AX692" s="172">
        <f t="shared" si="245"/>
        <v>0</v>
      </c>
      <c r="AY692" s="172">
        <f t="shared" si="246"/>
        <v>0</v>
      </c>
      <c r="AZ692" s="172">
        <f t="shared" si="247"/>
        <v>0</v>
      </c>
      <c r="BA692" s="172">
        <f t="shared" si="248"/>
        <v>0</v>
      </c>
      <c r="BB692" s="172">
        <f t="shared" si="249"/>
        <v>0</v>
      </c>
      <c r="BC692" s="172">
        <f t="shared" si="250"/>
        <v>0</v>
      </c>
      <c r="BD692" s="176"/>
      <c r="BE692" s="172">
        <f t="shared" si="251"/>
        <v>0</v>
      </c>
      <c r="BF692" s="172">
        <f t="shared" si="252"/>
        <v>0</v>
      </c>
      <c r="BG692" s="172">
        <f t="shared" si="253"/>
        <v>0</v>
      </c>
      <c r="BH692" s="172">
        <f t="shared" si="254"/>
        <v>0</v>
      </c>
      <c r="BI692" s="172">
        <f t="shared" si="255"/>
        <v>0</v>
      </c>
      <c r="BJ692" s="172">
        <f t="shared" si="256"/>
        <v>0</v>
      </c>
      <c r="BK692" s="172">
        <f t="shared" si="257"/>
        <v>0</v>
      </c>
      <c r="BL692" s="176"/>
      <c r="BM692" s="172">
        <f t="shared" si="236"/>
        <v>0</v>
      </c>
      <c r="BN692" s="172">
        <f t="shared" si="237"/>
        <v>0</v>
      </c>
      <c r="BO692" s="172">
        <f t="shared" si="238"/>
        <v>0</v>
      </c>
      <c r="BP692" s="172">
        <f t="shared" si="239"/>
        <v>0</v>
      </c>
      <c r="BQ692" s="172">
        <f t="shared" si="240"/>
        <v>0</v>
      </c>
      <c r="BR692" s="172">
        <f t="shared" si="241"/>
        <v>0</v>
      </c>
      <c r="BS692" s="172">
        <f t="shared" si="242"/>
        <v>0</v>
      </c>
      <c r="BT692" s="55"/>
      <c r="BU692" s="158">
        <f>SUMIF('Input| Projects'!$BA$8:$CX$8,RIGHT(BU$9,3),'Input| Projects'!$BA692:$CX692)</f>
        <v>0</v>
      </c>
      <c r="BV692" s="158">
        <f>SUMIF('Input| Projects'!$BA$8:$CX$8,RIGHT(BV$9,3),'Input| Projects'!$BA692:$CX692)</f>
        <v>0</v>
      </c>
      <c r="BW692" s="79" t="str">
        <f t="shared" si="243"/>
        <v/>
      </c>
    </row>
    <row r="693" spans="2:75" x14ac:dyDescent="0.2">
      <c r="B693" s="123">
        <f>IFERROR('Input| Projects'!B693,"")</f>
        <v>684</v>
      </c>
      <c r="C693" s="160" t="str">
        <f>IFERROR(IF('Input| Projects'!C693="","",'Input| Projects'!C693),"")</f>
        <v/>
      </c>
      <c r="D693" s="160" t="str">
        <f>IFERROR(IF('Input| Projects'!D693="","",'Input| Projects'!D693),"")</f>
        <v/>
      </c>
      <c r="E693" s="53"/>
      <c r="F693" s="160" t="str">
        <f>IF(LEN('Input| Projects'!F693)&gt;0,'Input| Projects'!F693,"")</f>
        <v/>
      </c>
      <c r="G693" s="160" t="str">
        <f>IF(LEN('Input| Projects'!G693)&gt;0,'Input| Projects'!G693,"")</f>
        <v/>
      </c>
      <c r="H693" s="10"/>
      <c r="I693" s="194" cm="1">
        <f t="array" ref="I693">IF(LEN($F693)&gt;0,1+IFERROR(SUMPRODUCT(TRANSPOSE('Input| Projects'!$AO693:$AQ693),INDEX('Input| Escalations'!$F$27:$L$29,,MATCH(Q$9,'Input| Escalations'!$F$21:$L$21,0))),0),0)</f>
        <v>0</v>
      </c>
      <c r="J693" s="194" cm="1">
        <f t="array" ref="J693">IF(LEN($F693)&gt;0,1+IFERROR(SUMPRODUCT(TRANSPOSE('Input| Projects'!$AO693:$AQ693),INDEX('Input| Escalations'!$F$27:$L$29,,MATCH(R$9,'Input| Escalations'!$F$21:$L$21,0))),0),0)</f>
        <v>0</v>
      </c>
      <c r="K693" s="194" cm="1">
        <f t="array" ref="K693">IF(LEN($F693)&gt;0,1+IFERROR(SUMPRODUCT(TRANSPOSE('Input| Projects'!$AO693:$AQ693),INDEX('Input| Escalations'!$F$27:$L$29,,MATCH(S$9,'Input| Escalations'!$F$21:$L$21,0))),0),0)</f>
        <v>0</v>
      </c>
      <c r="L693" s="194" cm="1">
        <f t="array" ref="L693">IF(LEN($F693)&gt;0,1+IFERROR(SUMPRODUCT(TRANSPOSE('Input| Projects'!$AO693:$AQ693),INDEX('Input| Escalations'!$F$27:$L$29,,MATCH(T$9,'Input| Escalations'!$F$21:$L$21,0))),0),0)</f>
        <v>0</v>
      </c>
      <c r="M693" s="194" cm="1">
        <f t="array" ref="M693">IF(LEN($F693)&gt;0,1+IFERROR(SUMPRODUCT(TRANSPOSE('Input| Projects'!$AO693:$AQ693),INDEX('Input| Escalations'!$F$27:$L$29,,MATCH(U$9,'Input| Escalations'!$F$21:$L$21,0))),0),0)</f>
        <v>0</v>
      </c>
      <c r="N693" s="194" cm="1">
        <f t="array" ref="N693">IF(LEN($F693)&gt;0,1+IFERROR(SUMPRODUCT(TRANSPOSE('Input| Projects'!$AO693:$AQ693),INDEX('Input| Escalations'!$F$27:$L$29,,MATCH(V$9,'Input| Escalations'!$F$21:$L$21,0))),0),0)</f>
        <v>0</v>
      </c>
      <c r="O693" s="194" cm="1">
        <f t="array" ref="O693">IF(LEN($F693)&gt;0,1+IFERROR(SUMPRODUCT(TRANSPOSE('Input| Projects'!$AO693:$AQ693),INDEX('Input| Escalations'!$F$27:$L$29,,MATCH(W$9,'Input| Escalations'!$F$21:$L$21,0))),0),0)</f>
        <v>0</v>
      </c>
      <c r="P693" s="10"/>
      <c r="Q693" s="172">
        <f>IFERROR(IF(ISNUMBER(FIND("decision",'Input| Setup'!$F$6)),'Input| Projects'!Y693,'Input| Projects'!I693)*'Input| Escalations'!$I$17*I693,0)</f>
        <v>0</v>
      </c>
      <c r="R693" s="172">
        <f>IFERROR(IF(ISNUMBER(FIND("decision",'Input| Setup'!$F$6)),'Input| Projects'!Z693,'Input| Projects'!J693)*'Input| Escalations'!$I$17*J693,0)</f>
        <v>0</v>
      </c>
      <c r="S693" s="172">
        <f>IFERROR(IF(ISNUMBER(FIND("decision",'Input| Setup'!$F$6)),'Input| Projects'!AA693,'Input| Projects'!K693)*'Input| Escalations'!$I$17*K693,0)</f>
        <v>0</v>
      </c>
      <c r="T693" s="172">
        <f>IFERROR(IF(ISNUMBER(FIND("decision",'Input| Setup'!$F$6)),'Input| Projects'!AB693,'Input| Projects'!L693)*'Input| Escalations'!$I$17*L693,0)</f>
        <v>0</v>
      </c>
      <c r="U693" s="172">
        <f>IFERROR(IF(ISNUMBER(FIND("decision",'Input| Setup'!$F$6)),'Input| Projects'!AC693,'Input| Projects'!M693)*'Input| Escalations'!$I$17*M693,0)</f>
        <v>0</v>
      </c>
      <c r="V693" s="172">
        <f>IFERROR(IF(ISNUMBER(FIND("decision",'Input| Setup'!$F$6)),'Input| Projects'!AD693,'Input| Projects'!N693)*'Input| Escalations'!$I$17*N693,0)</f>
        <v>0</v>
      </c>
      <c r="W693" s="172">
        <f>IFERROR(IF(ISNUMBER(FIND("decision",'Input| Setup'!$F$6)),'Input| Projects'!AE693,'Input| Projects'!O693)*'Input| Escalations'!$I$17*O693,0)</f>
        <v>0</v>
      </c>
      <c r="X693" s="175"/>
      <c r="Y693" s="172">
        <f>IF(ISNUMBER(FIND("decision",'Input| Setup'!$F$6)),'Input| Projects'!AG693,'Input| Projects'!Q693)*I693*'Input| Escalations'!$I$17</f>
        <v>0</v>
      </c>
      <c r="Z693" s="172">
        <f>IF(ISNUMBER(FIND("decision",'Input| Setup'!$F$6)),'Input| Projects'!AH693,'Input| Projects'!R693)*J693*'Input| Escalations'!$I$17</f>
        <v>0</v>
      </c>
      <c r="AA693" s="172">
        <f>IF(ISNUMBER(FIND("decision",'Input| Setup'!$F$6)),'Input| Projects'!AI693,'Input| Projects'!S693)*K693*'Input| Escalations'!$I$17</f>
        <v>0</v>
      </c>
      <c r="AB693" s="172">
        <f>IF(ISNUMBER(FIND("decision",'Input| Setup'!$F$6)),'Input| Projects'!AJ693,'Input| Projects'!T693)*L693*'Input| Escalations'!$I$17</f>
        <v>0</v>
      </c>
      <c r="AC693" s="172">
        <f>IF(ISNUMBER(FIND("decision",'Input| Setup'!$F$6)),'Input| Projects'!AK693,'Input| Projects'!U693)*M693*'Input| Escalations'!$I$17</f>
        <v>0</v>
      </c>
      <c r="AD693" s="172">
        <f>IF(ISNUMBER(FIND("decision",'Input| Setup'!$F$6)),'Input| Projects'!AL693,'Input| Projects'!V693)*N693*'Input| Escalations'!$I$17</f>
        <v>0</v>
      </c>
      <c r="AE693" s="172">
        <f>IF(ISNUMBER(FIND("decision",'Input| Setup'!$F$6)),'Input| Projects'!AM693,'Input| Projects'!W693)*O693*'Input| Escalations'!$I$17</f>
        <v>0</v>
      </c>
      <c r="AF693" s="175"/>
      <c r="AG693" s="172" cm="1">
        <f t="array" ref="AG693">IFERROR(--('Input| Projects'!$AS693="Yes")*_xlfn.SWITCH('Input| Overheads'!$C$50,"Direct costs",'Calc| Overheads Allocation'!C$8*Q693,"Internal labour",'Calc| Overheads Allocation'!C$8*Q693*'Input| Projects'!$AO693,"DNSP defined",'Calc| Overheads Allocation'!C$78*'Input| Projects'!$AV693,0),0)</f>
        <v>0</v>
      </c>
      <c r="AH693" s="172" cm="1">
        <f t="array" ref="AH693">IFERROR(--('Input| Projects'!$AS693="Yes")*_xlfn.SWITCH('Input| Overheads'!$C$50,"Direct costs",'Calc| Overheads Allocation'!D$8*R693,"Internal labour",'Calc| Overheads Allocation'!D$8*R693*'Input| Projects'!$AO693,"DNSP defined",'Calc| Overheads Allocation'!D$78*'Input| Projects'!$AV693,0),0)</f>
        <v>0</v>
      </c>
      <c r="AI693" s="172" cm="1">
        <f t="array" ref="AI693">IFERROR(--('Input| Projects'!$AS693="Yes")*_xlfn.SWITCH('Input| Overheads'!$C$50,"Direct costs",'Calc| Overheads Allocation'!E$8*S693,"Internal labour",'Calc| Overheads Allocation'!E$8*S693*'Input| Projects'!$AO693,"DNSP defined",'Calc| Overheads Allocation'!E$78*'Input| Projects'!$AV693,0),0)</f>
        <v>0</v>
      </c>
      <c r="AJ693" s="172" cm="1">
        <f t="array" ref="AJ693">IFERROR(--('Input| Projects'!$AS693="Yes")*_xlfn.SWITCH('Input| Overheads'!$C$50,"Direct costs",'Calc| Overheads Allocation'!F$8*T693,"Internal labour",'Calc| Overheads Allocation'!F$8*T693*'Input| Projects'!$AO693,"DNSP defined",'Calc| Overheads Allocation'!F$78*'Input| Projects'!$AV693,0),0)</f>
        <v>0</v>
      </c>
      <c r="AK693" s="172" cm="1">
        <f t="array" ref="AK693">IFERROR(--('Input| Projects'!$AS693="Yes")*_xlfn.SWITCH('Input| Overheads'!$C$50,"Direct costs",'Calc| Overheads Allocation'!G$8*U693,"Internal labour",'Calc| Overheads Allocation'!G$8*U693*'Input| Projects'!$AO693,"DNSP defined",'Calc| Overheads Allocation'!G$78*'Input| Projects'!$AV693,0),0)</f>
        <v>0</v>
      </c>
      <c r="AL693" s="172" cm="1">
        <f t="array" ref="AL693">IFERROR(--('Input| Projects'!$AS693="Yes")*_xlfn.SWITCH('Input| Overheads'!$C$50,"Direct costs",'Calc| Overheads Allocation'!H$8*V693,"Internal labour",'Calc| Overheads Allocation'!H$8*V693*'Input| Projects'!$AO693,"DNSP defined",'Calc| Overheads Allocation'!H$78*'Input| Projects'!$AV693,0),0)</f>
        <v>0</v>
      </c>
      <c r="AM693" s="172" cm="1">
        <f t="array" ref="AM693">IFERROR(--('Input| Projects'!$AS693="Yes")*_xlfn.SWITCH('Input| Overheads'!$C$50,"Direct costs",'Calc| Overheads Allocation'!I$8*W693,"Internal labour",'Calc| Overheads Allocation'!I$8*W693*'Input| Projects'!$AO693,"DNSP defined",'Calc| Overheads Allocation'!I$78*'Input| Projects'!$AV693,0),0)</f>
        <v>0</v>
      </c>
      <c r="AN693" s="175"/>
      <c r="AO693" s="172" cm="1">
        <f t="array" ref="AO693">IFERROR(--('Input| Projects'!$AT693="Yes")*_xlfn.SWITCH('Input| Overheads'!$C$50,"Direct costs",'Calc| Overheads Allocation'!C$9*Q693,"Internal labour",'Calc| Overheads Allocation'!C$9*Q693*'Input| Projects'!$AO693,"DNSP defined",'Calc| Overheads Allocation'!C$79*'Input| Projects'!$AW693,0),0)</f>
        <v>0</v>
      </c>
      <c r="AP693" s="172" cm="1">
        <f t="array" ref="AP693">IFERROR(--('Input| Projects'!$AT693="Yes")*_xlfn.SWITCH('Input| Overheads'!$C$50,"Direct costs",'Calc| Overheads Allocation'!D$9*R693,"Internal labour",'Calc| Overheads Allocation'!D$9*R693*'Input| Projects'!$AO693,"DNSP defined",'Calc| Overheads Allocation'!D$79*'Input| Projects'!$AW693,0),0)</f>
        <v>0</v>
      </c>
      <c r="AQ693" s="172" cm="1">
        <f t="array" ref="AQ693">IFERROR(--('Input| Projects'!$AT693="Yes")*_xlfn.SWITCH('Input| Overheads'!$C$50,"Direct costs",'Calc| Overheads Allocation'!E$9*S693,"Internal labour",'Calc| Overheads Allocation'!E$9*S693*'Input| Projects'!$AO693,"DNSP defined",'Calc| Overheads Allocation'!E$79*'Input| Projects'!$AW693,0),0)</f>
        <v>0</v>
      </c>
      <c r="AR693" s="172" cm="1">
        <f t="array" ref="AR693">IFERROR(--('Input| Projects'!$AT693="Yes")*_xlfn.SWITCH('Input| Overheads'!$C$50,"Direct costs",'Calc| Overheads Allocation'!F$9*T693,"Internal labour",'Calc| Overheads Allocation'!F$9*T693*'Input| Projects'!$AO693,"DNSP defined",'Calc| Overheads Allocation'!F$79*'Input| Projects'!$AW693,0),0)</f>
        <v>0</v>
      </c>
      <c r="AS693" s="172" cm="1">
        <f t="array" ref="AS693">IFERROR(--('Input| Projects'!$AT693="Yes")*_xlfn.SWITCH('Input| Overheads'!$C$50,"Direct costs",'Calc| Overheads Allocation'!G$9*U693,"Internal labour",'Calc| Overheads Allocation'!G$9*U693*'Input| Projects'!$AO693,"DNSP defined",'Calc| Overheads Allocation'!G$79*'Input| Projects'!$AW693,0),0)</f>
        <v>0</v>
      </c>
      <c r="AT693" s="172" cm="1">
        <f t="array" ref="AT693">IFERROR(--('Input| Projects'!$AT693="Yes")*_xlfn.SWITCH('Input| Overheads'!$C$50,"Direct costs",'Calc| Overheads Allocation'!H$9*V693,"Internal labour",'Calc| Overheads Allocation'!H$9*V693*'Input| Projects'!$AO693,"DNSP defined",'Calc| Overheads Allocation'!H$79*'Input| Projects'!$AW693,0),0)</f>
        <v>0</v>
      </c>
      <c r="AU693" s="172" cm="1">
        <f t="array" ref="AU693">IFERROR(--('Input| Projects'!$AT693="Yes")*_xlfn.SWITCH('Input| Overheads'!$C$50,"Direct costs",'Calc| Overheads Allocation'!I$9*W693,"Internal labour",'Calc| Overheads Allocation'!I$9*W693*'Input| Projects'!$AO693,"DNSP defined",'Calc| Overheads Allocation'!I$79*'Input| Projects'!$AW693,0),0)</f>
        <v>0</v>
      </c>
      <c r="AV693" s="175"/>
      <c r="AW693" s="172">
        <f t="shared" si="244"/>
        <v>0</v>
      </c>
      <c r="AX693" s="172">
        <f t="shared" si="245"/>
        <v>0</v>
      </c>
      <c r="AY693" s="172">
        <f t="shared" si="246"/>
        <v>0</v>
      </c>
      <c r="AZ693" s="172">
        <f t="shared" si="247"/>
        <v>0</v>
      </c>
      <c r="BA693" s="172">
        <f t="shared" si="248"/>
        <v>0</v>
      </c>
      <c r="BB693" s="172">
        <f t="shared" si="249"/>
        <v>0</v>
      </c>
      <c r="BC693" s="172">
        <f t="shared" si="250"/>
        <v>0</v>
      </c>
      <c r="BD693" s="176"/>
      <c r="BE693" s="172">
        <f t="shared" si="251"/>
        <v>0</v>
      </c>
      <c r="BF693" s="172">
        <f t="shared" si="252"/>
        <v>0</v>
      </c>
      <c r="BG693" s="172">
        <f t="shared" si="253"/>
        <v>0</v>
      </c>
      <c r="BH693" s="172">
        <f t="shared" si="254"/>
        <v>0</v>
      </c>
      <c r="BI693" s="172">
        <f t="shared" si="255"/>
        <v>0</v>
      </c>
      <c r="BJ693" s="172">
        <f t="shared" si="256"/>
        <v>0</v>
      </c>
      <c r="BK693" s="172">
        <f t="shared" si="257"/>
        <v>0</v>
      </c>
      <c r="BL693" s="176"/>
      <c r="BM693" s="172">
        <f t="shared" si="236"/>
        <v>0</v>
      </c>
      <c r="BN693" s="172">
        <f t="shared" si="237"/>
        <v>0</v>
      </c>
      <c r="BO693" s="172">
        <f t="shared" si="238"/>
        <v>0</v>
      </c>
      <c r="BP693" s="172">
        <f t="shared" si="239"/>
        <v>0</v>
      </c>
      <c r="BQ693" s="172">
        <f t="shared" si="240"/>
        <v>0</v>
      </c>
      <c r="BR693" s="172">
        <f t="shared" si="241"/>
        <v>0</v>
      </c>
      <c r="BS693" s="172">
        <f t="shared" si="242"/>
        <v>0</v>
      </c>
      <c r="BT693" s="55"/>
      <c r="BU693" s="158">
        <f>SUMIF('Input| Projects'!$BA$8:$CX$8,RIGHT(BU$9,3),'Input| Projects'!$BA693:$CX693)</f>
        <v>0</v>
      </c>
      <c r="BV693" s="158">
        <f>SUMIF('Input| Projects'!$BA$8:$CX$8,RIGHT(BV$9,3),'Input| Projects'!$BA693:$CX693)</f>
        <v>0</v>
      </c>
      <c r="BW693" s="79" t="str">
        <f t="shared" si="243"/>
        <v/>
      </c>
    </row>
    <row r="694" spans="2:75" x14ac:dyDescent="0.2">
      <c r="B694" s="123">
        <f>IFERROR('Input| Projects'!B694,"")</f>
        <v>685</v>
      </c>
      <c r="C694" s="160" t="str">
        <f>IFERROR(IF('Input| Projects'!C694="","",'Input| Projects'!C694),"")</f>
        <v/>
      </c>
      <c r="D694" s="160" t="str">
        <f>IFERROR(IF('Input| Projects'!D694="","",'Input| Projects'!D694),"")</f>
        <v/>
      </c>
      <c r="E694" s="53"/>
      <c r="F694" s="160" t="str">
        <f>IF(LEN('Input| Projects'!F694)&gt;0,'Input| Projects'!F694,"")</f>
        <v/>
      </c>
      <c r="G694" s="160" t="str">
        <f>IF(LEN('Input| Projects'!G694)&gt;0,'Input| Projects'!G694,"")</f>
        <v/>
      </c>
      <c r="H694" s="10"/>
      <c r="I694" s="194" cm="1">
        <f t="array" ref="I694">IF(LEN($F694)&gt;0,1+IFERROR(SUMPRODUCT(TRANSPOSE('Input| Projects'!$AO694:$AQ694),INDEX('Input| Escalations'!$F$27:$L$29,,MATCH(Q$9,'Input| Escalations'!$F$21:$L$21,0))),0),0)</f>
        <v>0</v>
      </c>
      <c r="J694" s="194" cm="1">
        <f t="array" ref="J694">IF(LEN($F694)&gt;0,1+IFERROR(SUMPRODUCT(TRANSPOSE('Input| Projects'!$AO694:$AQ694),INDEX('Input| Escalations'!$F$27:$L$29,,MATCH(R$9,'Input| Escalations'!$F$21:$L$21,0))),0),0)</f>
        <v>0</v>
      </c>
      <c r="K694" s="194" cm="1">
        <f t="array" ref="K694">IF(LEN($F694)&gt;0,1+IFERROR(SUMPRODUCT(TRANSPOSE('Input| Projects'!$AO694:$AQ694),INDEX('Input| Escalations'!$F$27:$L$29,,MATCH(S$9,'Input| Escalations'!$F$21:$L$21,0))),0),0)</f>
        <v>0</v>
      </c>
      <c r="L694" s="194" cm="1">
        <f t="array" ref="L694">IF(LEN($F694)&gt;0,1+IFERROR(SUMPRODUCT(TRANSPOSE('Input| Projects'!$AO694:$AQ694),INDEX('Input| Escalations'!$F$27:$L$29,,MATCH(T$9,'Input| Escalations'!$F$21:$L$21,0))),0),0)</f>
        <v>0</v>
      </c>
      <c r="M694" s="194" cm="1">
        <f t="array" ref="M694">IF(LEN($F694)&gt;0,1+IFERROR(SUMPRODUCT(TRANSPOSE('Input| Projects'!$AO694:$AQ694),INDEX('Input| Escalations'!$F$27:$L$29,,MATCH(U$9,'Input| Escalations'!$F$21:$L$21,0))),0),0)</f>
        <v>0</v>
      </c>
      <c r="N694" s="194" cm="1">
        <f t="array" ref="N694">IF(LEN($F694)&gt;0,1+IFERROR(SUMPRODUCT(TRANSPOSE('Input| Projects'!$AO694:$AQ694),INDEX('Input| Escalations'!$F$27:$L$29,,MATCH(V$9,'Input| Escalations'!$F$21:$L$21,0))),0),0)</f>
        <v>0</v>
      </c>
      <c r="O694" s="194" cm="1">
        <f t="array" ref="O694">IF(LEN($F694)&gt;0,1+IFERROR(SUMPRODUCT(TRANSPOSE('Input| Projects'!$AO694:$AQ694),INDEX('Input| Escalations'!$F$27:$L$29,,MATCH(W$9,'Input| Escalations'!$F$21:$L$21,0))),0),0)</f>
        <v>0</v>
      </c>
      <c r="P694" s="10"/>
      <c r="Q694" s="172">
        <f>IFERROR(IF(ISNUMBER(FIND("decision",'Input| Setup'!$F$6)),'Input| Projects'!Y694,'Input| Projects'!I694)*'Input| Escalations'!$I$17*I694,0)</f>
        <v>0</v>
      </c>
      <c r="R694" s="172">
        <f>IFERROR(IF(ISNUMBER(FIND("decision",'Input| Setup'!$F$6)),'Input| Projects'!Z694,'Input| Projects'!J694)*'Input| Escalations'!$I$17*J694,0)</f>
        <v>0</v>
      </c>
      <c r="S694" s="172">
        <f>IFERROR(IF(ISNUMBER(FIND("decision",'Input| Setup'!$F$6)),'Input| Projects'!AA694,'Input| Projects'!K694)*'Input| Escalations'!$I$17*K694,0)</f>
        <v>0</v>
      </c>
      <c r="T694" s="172">
        <f>IFERROR(IF(ISNUMBER(FIND("decision",'Input| Setup'!$F$6)),'Input| Projects'!AB694,'Input| Projects'!L694)*'Input| Escalations'!$I$17*L694,0)</f>
        <v>0</v>
      </c>
      <c r="U694" s="172">
        <f>IFERROR(IF(ISNUMBER(FIND("decision",'Input| Setup'!$F$6)),'Input| Projects'!AC694,'Input| Projects'!M694)*'Input| Escalations'!$I$17*M694,0)</f>
        <v>0</v>
      </c>
      <c r="V694" s="172">
        <f>IFERROR(IF(ISNUMBER(FIND("decision",'Input| Setup'!$F$6)),'Input| Projects'!AD694,'Input| Projects'!N694)*'Input| Escalations'!$I$17*N694,0)</f>
        <v>0</v>
      </c>
      <c r="W694" s="172">
        <f>IFERROR(IF(ISNUMBER(FIND("decision",'Input| Setup'!$F$6)),'Input| Projects'!AE694,'Input| Projects'!O694)*'Input| Escalations'!$I$17*O694,0)</f>
        <v>0</v>
      </c>
      <c r="X694" s="175"/>
      <c r="Y694" s="172">
        <f>IF(ISNUMBER(FIND("decision",'Input| Setup'!$F$6)),'Input| Projects'!AG694,'Input| Projects'!Q694)*I694*'Input| Escalations'!$I$17</f>
        <v>0</v>
      </c>
      <c r="Z694" s="172">
        <f>IF(ISNUMBER(FIND("decision",'Input| Setup'!$F$6)),'Input| Projects'!AH694,'Input| Projects'!R694)*J694*'Input| Escalations'!$I$17</f>
        <v>0</v>
      </c>
      <c r="AA694" s="172">
        <f>IF(ISNUMBER(FIND("decision",'Input| Setup'!$F$6)),'Input| Projects'!AI694,'Input| Projects'!S694)*K694*'Input| Escalations'!$I$17</f>
        <v>0</v>
      </c>
      <c r="AB694" s="172">
        <f>IF(ISNUMBER(FIND("decision",'Input| Setup'!$F$6)),'Input| Projects'!AJ694,'Input| Projects'!T694)*L694*'Input| Escalations'!$I$17</f>
        <v>0</v>
      </c>
      <c r="AC694" s="172">
        <f>IF(ISNUMBER(FIND("decision",'Input| Setup'!$F$6)),'Input| Projects'!AK694,'Input| Projects'!U694)*M694*'Input| Escalations'!$I$17</f>
        <v>0</v>
      </c>
      <c r="AD694" s="172">
        <f>IF(ISNUMBER(FIND("decision",'Input| Setup'!$F$6)),'Input| Projects'!AL694,'Input| Projects'!V694)*N694*'Input| Escalations'!$I$17</f>
        <v>0</v>
      </c>
      <c r="AE694" s="172">
        <f>IF(ISNUMBER(FIND("decision",'Input| Setup'!$F$6)),'Input| Projects'!AM694,'Input| Projects'!W694)*O694*'Input| Escalations'!$I$17</f>
        <v>0</v>
      </c>
      <c r="AF694" s="175"/>
      <c r="AG694" s="172" cm="1">
        <f t="array" ref="AG694">IFERROR(--('Input| Projects'!$AS694="Yes")*_xlfn.SWITCH('Input| Overheads'!$C$50,"Direct costs",'Calc| Overheads Allocation'!C$8*Q694,"Internal labour",'Calc| Overheads Allocation'!C$8*Q694*'Input| Projects'!$AO694,"DNSP defined",'Calc| Overheads Allocation'!C$78*'Input| Projects'!$AV694,0),0)</f>
        <v>0</v>
      </c>
      <c r="AH694" s="172" cm="1">
        <f t="array" ref="AH694">IFERROR(--('Input| Projects'!$AS694="Yes")*_xlfn.SWITCH('Input| Overheads'!$C$50,"Direct costs",'Calc| Overheads Allocation'!D$8*R694,"Internal labour",'Calc| Overheads Allocation'!D$8*R694*'Input| Projects'!$AO694,"DNSP defined",'Calc| Overheads Allocation'!D$78*'Input| Projects'!$AV694,0),0)</f>
        <v>0</v>
      </c>
      <c r="AI694" s="172" cm="1">
        <f t="array" ref="AI694">IFERROR(--('Input| Projects'!$AS694="Yes")*_xlfn.SWITCH('Input| Overheads'!$C$50,"Direct costs",'Calc| Overheads Allocation'!E$8*S694,"Internal labour",'Calc| Overheads Allocation'!E$8*S694*'Input| Projects'!$AO694,"DNSP defined",'Calc| Overheads Allocation'!E$78*'Input| Projects'!$AV694,0),0)</f>
        <v>0</v>
      </c>
      <c r="AJ694" s="172" cm="1">
        <f t="array" ref="AJ694">IFERROR(--('Input| Projects'!$AS694="Yes")*_xlfn.SWITCH('Input| Overheads'!$C$50,"Direct costs",'Calc| Overheads Allocation'!F$8*T694,"Internal labour",'Calc| Overheads Allocation'!F$8*T694*'Input| Projects'!$AO694,"DNSP defined",'Calc| Overheads Allocation'!F$78*'Input| Projects'!$AV694,0),0)</f>
        <v>0</v>
      </c>
      <c r="AK694" s="172" cm="1">
        <f t="array" ref="AK694">IFERROR(--('Input| Projects'!$AS694="Yes")*_xlfn.SWITCH('Input| Overheads'!$C$50,"Direct costs",'Calc| Overheads Allocation'!G$8*U694,"Internal labour",'Calc| Overheads Allocation'!G$8*U694*'Input| Projects'!$AO694,"DNSP defined",'Calc| Overheads Allocation'!G$78*'Input| Projects'!$AV694,0),0)</f>
        <v>0</v>
      </c>
      <c r="AL694" s="172" cm="1">
        <f t="array" ref="AL694">IFERROR(--('Input| Projects'!$AS694="Yes")*_xlfn.SWITCH('Input| Overheads'!$C$50,"Direct costs",'Calc| Overheads Allocation'!H$8*V694,"Internal labour",'Calc| Overheads Allocation'!H$8*V694*'Input| Projects'!$AO694,"DNSP defined",'Calc| Overheads Allocation'!H$78*'Input| Projects'!$AV694,0),0)</f>
        <v>0</v>
      </c>
      <c r="AM694" s="172" cm="1">
        <f t="array" ref="AM694">IFERROR(--('Input| Projects'!$AS694="Yes")*_xlfn.SWITCH('Input| Overheads'!$C$50,"Direct costs",'Calc| Overheads Allocation'!I$8*W694,"Internal labour",'Calc| Overheads Allocation'!I$8*W694*'Input| Projects'!$AO694,"DNSP defined",'Calc| Overheads Allocation'!I$78*'Input| Projects'!$AV694,0),0)</f>
        <v>0</v>
      </c>
      <c r="AN694" s="175"/>
      <c r="AO694" s="172" cm="1">
        <f t="array" ref="AO694">IFERROR(--('Input| Projects'!$AT694="Yes")*_xlfn.SWITCH('Input| Overheads'!$C$50,"Direct costs",'Calc| Overheads Allocation'!C$9*Q694,"Internal labour",'Calc| Overheads Allocation'!C$9*Q694*'Input| Projects'!$AO694,"DNSP defined",'Calc| Overheads Allocation'!C$79*'Input| Projects'!$AW694,0),0)</f>
        <v>0</v>
      </c>
      <c r="AP694" s="172" cm="1">
        <f t="array" ref="AP694">IFERROR(--('Input| Projects'!$AT694="Yes")*_xlfn.SWITCH('Input| Overheads'!$C$50,"Direct costs",'Calc| Overheads Allocation'!D$9*R694,"Internal labour",'Calc| Overheads Allocation'!D$9*R694*'Input| Projects'!$AO694,"DNSP defined",'Calc| Overheads Allocation'!D$79*'Input| Projects'!$AW694,0),0)</f>
        <v>0</v>
      </c>
      <c r="AQ694" s="172" cm="1">
        <f t="array" ref="AQ694">IFERROR(--('Input| Projects'!$AT694="Yes")*_xlfn.SWITCH('Input| Overheads'!$C$50,"Direct costs",'Calc| Overheads Allocation'!E$9*S694,"Internal labour",'Calc| Overheads Allocation'!E$9*S694*'Input| Projects'!$AO694,"DNSP defined",'Calc| Overheads Allocation'!E$79*'Input| Projects'!$AW694,0),0)</f>
        <v>0</v>
      </c>
      <c r="AR694" s="172" cm="1">
        <f t="array" ref="AR694">IFERROR(--('Input| Projects'!$AT694="Yes")*_xlfn.SWITCH('Input| Overheads'!$C$50,"Direct costs",'Calc| Overheads Allocation'!F$9*T694,"Internal labour",'Calc| Overheads Allocation'!F$9*T694*'Input| Projects'!$AO694,"DNSP defined",'Calc| Overheads Allocation'!F$79*'Input| Projects'!$AW694,0),0)</f>
        <v>0</v>
      </c>
      <c r="AS694" s="172" cm="1">
        <f t="array" ref="AS694">IFERROR(--('Input| Projects'!$AT694="Yes")*_xlfn.SWITCH('Input| Overheads'!$C$50,"Direct costs",'Calc| Overheads Allocation'!G$9*U694,"Internal labour",'Calc| Overheads Allocation'!G$9*U694*'Input| Projects'!$AO694,"DNSP defined",'Calc| Overheads Allocation'!G$79*'Input| Projects'!$AW694,0),0)</f>
        <v>0</v>
      </c>
      <c r="AT694" s="172" cm="1">
        <f t="array" ref="AT694">IFERROR(--('Input| Projects'!$AT694="Yes")*_xlfn.SWITCH('Input| Overheads'!$C$50,"Direct costs",'Calc| Overheads Allocation'!H$9*V694,"Internal labour",'Calc| Overheads Allocation'!H$9*V694*'Input| Projects'!$AO694,"DNSP defined",'Calc| Overheads Allocation'!H$79*'Input| Projects'!$AW694,0),0)</f>
        <v>0</v>
      </c>
      <c r="AU694" s="172" cm="1">
        <f t="array" ref="AU694">IFERROR(--('Input| Projects'!$AT694="Yes")*_xlfn.SWITCH('Input| Overheads'!$C$50,"Direct costs",'Calc| Overheads Allocation'!I$9*W694,"Internal labour",'Calc| Overheads Allocation'!I$9*W694*'Input| Projects'!$AO694,"DNSP defined",'Calc| Overheads Allocation'!I$79*'Input| Projects'!$AW694,0),0)</f>
        <v>0</v>
      </c>
      <c r="AV694" s="175"/>
      <c r="AW694" s="172">
        <f t="shared" si="244"/>
        <v>0</v>
      </c>
      <c r="AX694" s="172">
        <f t="shared" si="245"/>
        <v>0</v>
      </c>
      <c r="AY694" s="172">
        <f t="shared" si="246"/>
        <v>0</v>
      </c>
      <c r="AZ694" s="172">
        <f t="shared" si="247"/>
        <v>0</v>
      </c>
      <c r="BA694" s="172">
        <f t="shared" si="248"/>
        <v>0</v>
      </c>
      <c r="BB694" s="172">
        <f t="shared" si="249"/>
        <v>0</v>
      </c>
      <c r="BC694" s="172">
        <f t="shared" si="250"/>
        <v>0</v>
      </c>
      <c r="BD694" s="176"/>
      <c r="BE694" s="172">
        <f t="shared" si="251"/>
        <v>0</v>
      </c>
      <c r="BF694" s="172">
        <f t="shared" si="252"/>
        <v>0</v>
      </c>
      <c r="BG694" s="172">
        <f t="shared" si="253"/>
        <v>0</v>
      </c>
      <c r="BH694" s="172">
        <f t="shared" si="254"/>
        <v>0</v>
      </c>
      <c r="BI694" s="172">
        <f t="shared" si="255"/>
        <v>0</v>
      </c>
      <c r="BJ694" s="172">
        <f t="shared" si="256"/>
        <v>0</v>
      </c>
      <c r="BK694" s="172">
        <f t="shared" si="257"/>
        <v>0</v>
      </c>
      <c r="BL694" s="176"/>
      <c r="BM694" s="172">
        <f t="shared" si="236"/>
        <v>0</v>
      </c>
      <c r="BN694" s="172">
        <f t="shared" si="237"/>
        <v>0</v>
      </c>
      <c r="BO694" s="172">
        <f t="shared" si="238"/>
        <v>0</v>
      </c>
      <c r="BP694" s="172">
        <f t="shared" si="239"/>
        <v>0</v>
      </c>
      <c r="BQ694" s="172">
        <f t="shared" si="240"/>
        <v>0</v>
      </c>
      <c r="BR694" s="172">
        <f t="shared" si="241"/>
        <v>0</v>
      </c>
      <c r="BS694" s="172">
        <f t="shared" si="242"/>
        <v>0</v>
      </c>
      <c r="BT694" s="55"/>
      <c r="BU694" s="158">
        <f>SUMIF('Input| Projects'!$BA$8:$CX$8,RIGHT(BU$9,3),'Input| Projects'!$BA694:$CX694)</f>
        <v>0</v>
      </c>
      <c r="BV694" s="158">
        <f>SUMIF('Input| Projects'!$BA$8:$CX$8,RIGHT(BV$9,3),'Input| Projects'!$BA694:$CX694)</f>
        <v>0</v>
      </c>
      <c r="BW694" s="79" t="str">
        <f t="shared" si="243"/>
        <v/>
      </c>
    </row>
    <row r="695" spans="2:75" x14ac:dyDescent="0.2">
      <c r="B695" s="123">
        <f>IFERROR('Input| Projects'!B695,"")</f>
        <v>686</v>
      </c>
      <c r="C695" s="160" t="str">
        <f>IFERROR(IF('Input| Projects'!C695="","",'Input| Projects'!C695),"")</f>
        <v/>
      </c>
      <c r="D695" s="160" t="str">
        <f>IFERROR(IF('Input| Projects'!D695="","",'Input| Projects'!D695),"")</f>
        <v/>
      </c>
      <c r="E695" s="53"/>
      <c r="F695" s="160" t="str">
        <f>IF(LEN('Input| Projects'!F695)&gt;0,'Input| Projects'!F695,"")</f>
        <v/>
      </c>
      <c r="G695" s="160" t="str">
        <f>IF(LEN('Input| Projects'!G695)&gt;0,'Input| Projects'!G695,"")</f>
        <v/>
      </c>
      <c r="H695" s="10"/>
      <c r="I695" s="194" cm="1">
        <f t="array" ref="I695">IF(LEN($F695)&gt;0,1+IFERROR(SUMPRODUCT(TRANSPOSE('Input| Projects'!$AO695:$AQ695),INDEX('Input| Escalations'!$F$27:$L$29,,MATCH(Q$9,'Input| Escalations'!$F$21:$L$21,0))),0),0)</f>
        <v>0</v>
      </c>
      <c r="J695" s="194" cm="1">
        <f t="array" ref="J695">IF(LEN($F695)&gt;0,1+IFERROR(SUMPRODUCT(TRANSPOSE('Input| Projects'!$AO695:$AQ695),INDEX('Input| Escalations'!$F$27:$L$29,,MATCH(R$9,'Input| Escalations'!$F$21:$L$21,0))),0),0)</f>
        <v>0</v>
      </c>
      <c r="K695" s="194" cm="1">
        <f t="array" ref="K695">IF(LEN($F695)&gt;0,1+IFERROR(SUMPRODUCT(TRANSPOSE('Input| Projects'!$AO695:$AQ695),INDEX('Input| Escalations'!$F$27:$L$29,,MATCH(S$9,'Input| Escalations'!$F$21:$L$21,0))),0),0)</f>
        <v>0</v>
      </c>
      <c r="L695" s="194" cm="1">
        <f t="array" ref="L695">IF(LEN($F695)&gt;0,1+IFERROR(SUMPRODUCT(TRANSPOSE('Input| Projects'!$AO695:$AQ695),INDEX('Input| Escalations'!$F$27:$L$29,,MATCH(T$9,'Input| Escalations'!$F$21:$L$21,0))),0),0)</f>
        <v>0</v>
      </c>
      <c r="M695" s="194" cm="1">
        <f t="array" ref="M695">IF(LEN($F695)&gt;0,1+IFERROR(SUMPRODUCT(TRANSPOSE('Input| Projects'!$AO695:$AQ695),INDEX('Input| Escalations'!$F$27:$L$29,,MATCH(U$9,'Input| Escalations'!$F$21:$L$21,0))),0),0)</f>
        <v>0</v>
      </c>
      <c r="N695" s="194" cm="1">
        <f t="array" ref="N695">IF(LEN($F695)&gt;0,1+IFERROR(SUMPRODUCT(TRANSPOSE('Input| Projects'!$AO695:$AQ695),INDEX('Input| Escalations'!$F$27:$L$29,,MATCH(V$9,'Input| Escalations'!$F$21:$L$21,0))),0),0)</f>
        <v>0</v>
      </c>
      <c r="O695" s="194" cm="1">
        <f t="array" ref="O695">IF(LEN($F695)&gt;0,1+IFERROR(SUMPRODUCT(TRANSPOSE('Input| Projects'!$AO695:$AQ695),INDEX('Input| Escalations'!$F$27:$L$29,,MATCH(W$9,'Input| Escalations'!$F$21:$L$21,0))),0),0)</f>
        <v>0</v>
      </c>
      <c r="P695" s="10"/>
      <c r="Q695" s="172">
        <f>IFERROR(IF(ISNUMBER(FIND("decision",'Input| Setup'!$F$6)),'Input| Projects'!Y695,'Input| Projects'!I695)*'Input| Escalations'!$I$17*I695,0)</f>
        <v>0</v>
      </c>
      <c r="R695" s="172">
        <f>IFERROR(IF(ISNUMBER(FIND("decision",'Input| Setup'!$F$6)),'Input| Projects'!Z695,'Input| Projects'!J695)*'Input| Escalations'!$I$17*J695,0)</f>
        <v>0</v>
      </c>
      <c r="S695" s="172">
        <f>IFERROR(IF(ISNUMBER(FIND("decision",'Input| Setup'!$F$6)),'Input| Projects'!AA695,'Input| Projects'!K695)*'Input| Escalations'!$I$17*K695,0)</f>
        <v>0</v>
      </c>
      <c r="T695" s="172">
        <f>IFERROR(IF(ISNUMBER(FIND("decision",'Input| Setup'!$F$6)),'Input| Projects'!AB695,'Input| Projects'!L695)*'Input| Escalations'!$I$17*L695,0)</f>
        <v>0</v>
      </c>
      <c r="U695" s="172">
        <f>IFERROR(IF(ISNUMBER(FIND("decision",'Input| Setup'!$F$6)),'Input| Projects'!AC695,'Input| Projects'!M695)*'Input| Escalations'!$I$17*M695,0)</f>
        <v>0</v>
      </c>
      <c r="V695" s="172">
        <f>IFERROR(IF(ISNUMBER(FIND("decision",'Input| Setup'!$F$6)),'Input| Projects'!AD695,'Input| Projects'!N695)*'Input| Escalations'!$I$17*N695,0)</f>
        <v>0</v>
      </c>
      <c r="W695" s="172">
        <f>IFERROR(IF(ISNUMBER(FIND("decision",'Input| Setup'!$F$6)),'Input| Projects'!AE695,'Input| Projects'!O695)*'Input| Escalations'!$I$17*O695,0)</f>
        <v>0</v>
      </c>
      <c r="X695" s="175"/>
      <c r="Y695" s="172">
        <f>IF(ISNUMBER(FIND("decision",'Input| Setup'!$F$6)),'Input| Projects'!AG695,'Input| Projects'!Q695)*I695*'Input| Escalations'!$I$17</f>
        <v>0</v>
      </c>
      <c r="Z695" s="172">
        <f>IF(ISNUMBER(FIND("decision",'Input| Setup'!$F$6)),'Input| Projects'!AH695,'Input| Projects'!R695)*J695*'Input| Escalations'!$I$17</f>
        <v>0</v>
      </c>
      <c r="AA695" s="172">
        <f>IF(ISNUMBER(FIND("decision",'Input| Setup'!$F$6)),'Input| Projects'!AI695,'Input| Projects'!S695)*K695*'Input| Escalations'!$I$17</f>
        <v>0</v>
      </c>
      <c r="AB695" s="172">
        <f>IF(ISNUMBER(FIND("decision",'Input| Setup'!$F$6)),'Input| Projects'!AJ695,'Input| Projects'!T695)*L695*'Input| Escalations'!$I$17</f>
        <v>0</v>
      </c>
      <c r="AC695" s="172">
        <f>IF(ISNUMBER(FIND("decision",'Input| Setup'!$F$6)),'Input| Projects'!AK695,'Input| Projects'!U695)*M695*'Input| Escalations'!$I$17</f>
        <v>0</v>
      </c>
      <c r="AD695" s="172">
        <f>IF(ISNUMBER(FIND("decision",'Input| Setup'!$F$6)),'Input| Projects'!AL695,'Input| Projects'!V695)*N695*'Input| Escalations'!$I$17</f>
        <v>0</v>
      </c>
      <c r="AE695" s="172">
        <f>IF(ISNUMBER(FIND("decision",'Input| Setup'!$F$6)),'Input| Projects'!AM695,'Input| Projects'!W695)*O695*'Input| Escalations'!$I$17</f>
        <v>0</v>
      </c>
      <c r="AF695" s="175"/>
      <c r="AG695" s="172" cm="1">
        <f t="array" ref="AG695">IFERROR(--('Input| Projects'!$AS695="Yes")*_xlfn.SWITCH('Input| Overheads'!$C$50,"Direct costs",'Calc| Overheads Allocation'!C$8*Q695,"Internal labour",'Calc| Overheads Allocation'!C$8*Q695*'Input| Projects'!$AO695,"DNSP defined",'Calc| Overheads Allocation'!C$78*'Input| Projects'!$AV695,0),0)</f>
        <v>0</v>
      </c>
      <c r="AH695" s="172" cm="1">
        <f t="array" ref="AH695">IFERROR(--('Input| Projects'!$AS695="Yes")*_xlfn.SWITCH('Input| Overheads'!$C$50,"Direct costs",'Calc| Overheads Allocation'!D$8*R695,"Internal labour",'Calc| Overheads Allocation'!D$8*R695*'Input| Projects'!$AO695,"DNSP defined",'Calc| Overheads Allocation'!D$78*'Input| Projects'!$AV695,0),0)</f>
        <v>0</v>
      </c>
      <c r="AI695" s="172" cm="1">
        <f t="array" ref="AI695">IFERROR(--('Input| Projects'!$AS695="Yes")*_xlfn.SWITCH('Input| Overheads'!$C$50,"Direct costs",'Calc| Overheads Allocation'!E$8*S695,"Internal labour",'Calc| Overheads Allocation'!E$8*S695*'Input| Projects'!$AO695,"DNSP defined",'Calc| Overheads Allocation'!E$78*'Input| Projects'!$AV695,0),0)</f>
        <v>0</v>
      </c>
      <c r="AJ695" s="172" cm="1">
        <f t="array" ref="AJ695">IFERROR(--('Input| Projects'!$AS695="Yes")*_xlfn.SWITCH('Input| Overheads'!$C$50,"Direct costs",'Calc| Overheads Allocation'!F$8*T695,"Internal labour",'Calc| Overheads Allocation'!F$8*T695*'Input| Projects'!$AO695,"DNSP defined",'Calc| Overheads Allocation'!F$78*'Input| Projects'!$AV695,0),0)</f>
        <v>0</v>
      </c>
      <c r="AK695" s="172" cm="1">
        <f t="array" ref="AK695">IFERROR(--('Input| Projects'!$AS695="Yes")*_xlfn.SWITCH('Input| Overheads'!$C$50,"Direct costs",'Calc| Overheads Allocation'!G$8*U695,"Internal labour",'Calc| Overheads Allocation'!G$8*U695*'Input| Projects'!$AO695,"DNSP defined",'Calc| Overheads Allocation'!G$78*'Input| Projects'!$AV695,0),0)</f>
        <v>0</v>
      </c>
      <c r="AL695" s="172" cm="1">
        <f t="array" ref="AL695">IFERROR(--('Input| Projects'!$AS695="Yes")*_xlfn.SWITCH('Input| Overheads'!$C$50,"Direct costs",'Calc| Overheads Allocation'!H$8*V695,"Internal labour",'Calc| Overheads Allocation'!H$8*V695*'Input| Projects'!$AO695,"DNSP defined",'Calc| Overheads Allocation'!H$78*'Input| Projects'!$AV695,0),0)</f>
        <v>0</v>
      </c>
      <c r="AM695" s="172" cm="1">
        <f t="array" ref="AM695">IFERROR(--('Input| Projects'!$AS695="Yes")*_xlfn.SWITCH('Input| Overheads'!$C$50,"Direct costs",'Calc| Overheads Allocation'!I$8*W695,"Internal labour",'Calc| Overheads Allocation'!I$8*W695*'Input| Projects'!$AO695,"DNSP defined",'Calc| Overheads Allocation'!I$78*'Input| Projects'!$AV695,0),0)</f>
        <v>0</v>
      </c>
      <c r="AN695" s="175"/>
      <c r="AO695" s="172" cm="1">
        <f t="array" ref="AO695">IFERROR(--('Input| Projects'!$AT695="Yes")*_xlfn.SWITCH('Input| Overheads'!$C$50,"Direct costs",'Calc| Overheads Allocation'!C$9*Q695,"Internal labour",'Calc| Overheads Allocation'!C$9*Q695*'Input| Projects'!$AO695,"DNSP defined",'Calc| Overheads Allocation'!C$79*'Input| Projects'!$AW695,0),0)</f>
        <v>0</v>
      </c>
      <c r="AP695" s="172" cm="1">
        <f t="array" ref="AP695">IFERROR(--('Input| Projects'!$AT695="Yes")*_xlfn.SWITCH('Input| Overheads'!$C$50,"Direct costs",'Calc| Overheads Allocation'!D$9*R695,"Internal labour",'Calc| Overheads Allocation'!D$9*R695*'Input| Projects'!$AO695,"DNSP defined",'Calc| Overheads Allocation'!D$79*'Input| Projects'!$AW695,0),0)</f>
        <v>0</v>
      </c>
      <c r="AQ695" s="172" cm="1">
        <f t="array" ref="AQ695">IFERROR(--('Input| Projects'!$AT695="Yes")*_xlfn.SWITCH('Input| Overheads'!$C$50,"Direct costs",'Calc| Overheads Allocation'!E$9*S695,"Internal labour",'Calc| Overheads Allocation'!E$9*S695*'Input| Projects'!$AO695,"DNSP defined",'Calc| Overheads Allocation'!E$79*'Input| Projects'!$AW695,0),0)</f>
        <v>0</v>
      </c>
      <c r="AR695" s="172" cm="1">
        <f t="array" ref="AR695">IFERROR(--('Input| Projects'!$AT695="Yes")*_xlfn.SWITCH('Input| Overheads'!$C$50,"Direct costs",'Calc| Overheads Allocation'!F$9*T695,"Internal labour",'Calc| Overheads Allocation'!F$9*T695*'Input| Projects'!$AO695,"DNSP defined",'Calc| Overheads Allocation'!F$79*'Input| Projects'!$AW695,0),0)</f>
        <v>0</v>
      </c>
      <c r="AS695" s="172" cm="1">
        <f t="array" ref="AS695">IFERROR(--('Input| Projects'!$AT695="Yes")*_xlfn.SWITCH('Input| Overheads'!$C$50,"Direct costs",'Calc| Overheads Allocation'!G$9*U695,"Internal labour",'Calc| Overheads Allocation'!G$9*U695*'Input| Projects'!$AO695,"DNSP defined",'Calc| Overheads Allocation'!G$79*'Input| Projects'!$AW695,0),0)</f>
        <v>0</v>
      </c>
      <c r="AT695" s="172" cm="1">
        <f t="array" ref="AT695">IFERROR(--('Input| Projects'!$AT695="Yes")*_xlfn.SWITCH('Input| Overheads'!$C$50,"Direct costs",'Calc| Overheads Allocation'!H$9*V695,"Internal labour",'Calc| Overheads Allocation'!H$9*V695*'Input| Projects'!$AO695,"DNSP defined",'Calc| Overheads Allocation'!H$79*'Input| Projects'!$AW695,0),0)</f>
        <v>0</v>
      </c>
      <c r="AU695" s="172" cm="1">
        <f t="array" ref="AU695">IFERROR(--('Input| Projects'!$AT695="Yes")*_xlfn.SWITCH('Input| Overheads'!$C$50,"Direct costs",'Calc| Overheads Allocation'!I$9*W695,"Internal labour",'Calc| Overheads Allocation'!I$9*W695*'Input| Projects'!$AO695,"DNSP defined",'Calc| Overheads Allocation'!I$79*'Input| Projects'!$AW695,0),0)</f>
        <v>0</v>
      </c>
      <c r="AV695" s="175"/>
      <c r="AW695" s="172">
        <f t="shared" si="244"/>
        <v>0</v>
      </c>
      <c r="AX695" s="172">
        <f t="shared" si="245"/>
        <v>0</v>
      </c>
      <c r="AY695" s="172">
        <f t="shared" si="246"/>
        <v>0</v>
      </c>
      <c r="AZ695" s="172">
        <f t="shared" si="247"/>
        <v>0</v>
      </c>
      <c r="BA695" s="172">
        <f t="shared" si="248"/>
        <v>0</v>
      </c>
      <c r="BB695" s="172">
        <f t="shared" si="249"/>
        <v>0</v>
      </c>
      <c r="BC695" s="172">
        <f t="shared" si="250"/>
        <v>0</v>
      </c>
      <c r="BD695" s="176"/>
      <c r="BE695" s="172">
        <f t="shared" si="251"/>
        <v>0</v>
      </c>
      <c r="BF695" s="172">
        <f t="shared" si="252"/>
        <v>0</v>
      </c>
      <c r="BG695" s="172">
        <f t="shared" si="253"/>
        <v>0</v>
      </c>
      <c r="BH695" s="172">
        <f t="shared" si="254"/>
        <v>0</v>
      </c>
      <c r="BI695" s="172">
        <f t="shared" si="255"/>
        <v>0</v>
      </c>
      <c r="BJ695" s="172">
        <f t="shared" si="256"/>
        <v>0</v>
      </c>
      <c r="BK695" s="172">
        <f t="shared" si="257"/>
        <v>0</v>
      </c>
      <c r="BL695" s="176"/>
      <c r="BM695" s="172">
        <f t="shared" si="236"/>
        <v>0</v>
      </c>
      <c r="BN695" s="172">
        <f t="shared" si="237"/>
        <v>0</v>
      </c>
      <c r="BO695" s="172">
        <f t="shared" si="238"/>
        <v>0</v>
      </c>
      <c r="BP695" s="172">
        <f t="shared" si="239"/>
        <v>0</v>
      </c>
      <c r="BQ695" s="172">
        <f t="shared" si="240"/>
        <v>0</v>
      </c>
      <c r="BR695" s="172">
        <f t="shared" si="241"/>
        <v>0</v>
      </c>
      <c r="BS695" s="172">
        <f t="shared" si="242"/>
        <v>0</v>
      </c>
      <c r="BT695" s="55"/>
      <c r="BU695" s="158">
        <f>SUMIF('Input| Projects'!$BA$8:$CX$8,RIGHT(BU$9,3),'Input| Projects'!$BA695:$CX695)</f>
        <v>0</v>
      </c>
      <c r="BV695" s="158">
        <f>SUMIF('Input| Projects'!$BA$8:$CX$8,RIGHT(BV$9,3),'Input| Projects'!$BA695:$CX695)</f>
        <v>0</v>
      </c>
      <c r="BW695" s="79" t="str">
        <f t="shared" si="243"/>
        <v/>
      </c>
    </row>
    <row r="696" spans="2:75" x14ac:dyDescent="0.2">
      <c r="B696" s="123">
        <f>IFERROR('Input| Projects'!B696,"")</f>
        <v>687</v>
      </c>
      <c r="C696" s="160" t="str">
        <f>IFERROR(IF('Input| Projects'!C696="","",'Input| Projects'!C696),"")</f>
        <v/>
      </c>
      <c r="D696" s="160" t="str">
        <f>IFERROR(IF('Input| Projects'!D696="","",'Input| Projects'!D696),"")</f>
        <v/>
      </c>
      <c r="E696" s="53"/>
      <c r="F696" s="160" t="str">
        <f>IF(LEN('Input| Projects'!F696)&gt;0,'Input| Projects'!F696,"")</f>
        <v/>
      </c>
      <c r="G696" s="160" t="str">
        <f>IF(LEN('Input| Projects'!G696)&gt;0,'Input| Projects'!G696,"")</f>
        <v/>
      </c>
      <c r="H696" s="10"/>
      <c r="I696" s="194" cm="1">
        <f t="array" ref="I696">IF(LEN($F696)&gt;0,1+IFERROR(SUMPRODUCT(TRANSPOSE('Input| Projects'!$AO696:$AQ696),INDEX('Input| Escalations'!$F$27:$L$29,,MATCH(Q$9,'Input| Escalations'!$F$21:$L$21,0))),0),0)</f>
        <v>0</v>
      </c>
      <c r="J696" s="194" cm="1">
        <f t="array" ref="J696">IF(LEN($F696)&gt;0,1+IFERROR(SUMPRODUCT(TRANSPOSE('Input| Projects'!$AO696:$AQ696),INDEX('Input| Escalations'!$F$27:$L$29,,MATCH(R$9,'Input| Escalations'!$F$21:$L$21,0))),0),0)</f>
        <v>0</v>
      </c>
      <c r="K696" s="194" cm="1">
        <f t="array" ref="K696">IF(LEN($F696)&gt;0,1+IFERROR(SUMPRODUCT(TRANSPOSE('Input| Projects'!$AO696:$AQ696),INDEX('Input| Escalations'!$F$27:$L$29,,MATCH(S$9,'Input| Escalations'!$F$21:$L$21,0))),0),0)</f>
        <v>0</v>
      </c>
      <c r="L696" s="194" cm="1">
        <f t="array" ref="L696">IF(LEN($F696)&gt;0,1+IFERROR(SUMPRODUCT(TRANSPOSE('Input| Projects'!$AO696:$AQ696),INDEX('Input| Escalations'!$F$27:$L$29,,MATCH(T$9,'Input| Escalations'!$F$21:$L$21,0))),0),0)</f>
        <v>0</v>
      </c>
      <c r="M696" s="194" cm="1">
        <f t="array" ref="M696">IF(LEN($F696)&gt;0,1+IFERROR(SUMPRODUCT(TRANSPOSE('Input| Projects'!$AO696:$AQ696),INDEX('Input| Escalations'!$F$27:$L$29,,MATCH(U$9,'Input| Escalations'!$F$21:$L$21,0))),0),0)</f>
        <v>0</v>
      </c>
      <c r="N696" s="194" cm="1">
        <f t="array" ref="N696">IF(LEN($F696)&gt;0,1+IFERROR(SUMPRODUCT(TRANSPOSE('Input| Projects'!$AO696:$AQ696),INDEX('Input| Escalations'!$F$27:$L$29,,MATCH(V$9,'Input| Escalations'!$F$21:$L$21,0))),0),0)</f>
        <v>0</v>
      </c>
      <c r="O696" s="194" cm="1">
        <f t="array" ref="O696">IF(LEN($F696)&gt;0,1+IFERROR(SUMPRODUCT(TRANSPOSE('Input| Projects'!$AO696:$AQ696),INDEX('Input| Escalations'!$F$27:$L$29,,MATCH(W$9,'Input| Escalations'!$F$21:$L$21,0))),0),0)</f>
        <v>0</v>
      </c>
      <c r="P696" s="10"/>
      <c r="Q696" s="172">
        <f>IFERROR(IF(ISNUMBER(FIND("decision",'Input| Setup'!$F$6)),'Input| Projects'!Y696,'Input| Projects'!I696)*'Input| Escalations'!$I$17*I696,0)</f>
        <v>0</v>
      </c>
      <c r="R696" s="172">
        <f>IFERROR(IF(ISNUMBER(FIND("decision",'Input| Setup'!$F$6)),'Input| Projects'!Z696,'Input| Projects'!J696)*'Input| Escalations'!$I$17*J696,0)</f>
        <v>0</v>
      </c>
      <c r="S696" s="172">
        <f>IFERROR(IF(ISNUMBER(FIND("decision",'Input| Setup'!$F$6)),'Input| Projects'!AA696,'Input| Projects'!K696)*'Input| Escalations'!$I$17*K696,0)</f>
        <v>0</v>
      </c>
      <c r="T696" s="172">
        <f>IFERROR(IF(ISNUMBER(FIND("decision",'Input| Setup'!$F$6)),'Input| Projects'!AB696,'Input| Projects'!L696)*'Input| Escalations'!$I$17*L696,0)</f>
        <v>0</v>
      </c>
      <c r="U696" s="172">
        <f>IFERROR(IF(ISNUMBER(FIND("decision",'Input| Setup'!$F$6)),'Input| Projects'!AC696,'Input| Projects'!M696)*'Input| Escalations'!$I$17*M696,0)</f>
        <v>0</v>
      </c>
      <c r="V696" s="172">
        <f>IFERROR(IF(ISNUMBER(FIND("decision",'Input| Setup'!$F$6)),'Input| Projects'!AD696,'Input| Projects'!N696)*'Input| Escalations'!$I$17*N696,0)</f>
        <v>0</v>
      </c>
      <c r="W696" s="172">
        <f>IFERROR(IF(ISNUMBER(FIND("decision",'Input| Setup'!$F$6)),'Input| Projects'!AE696,'Input| Projects'!O696)*'Input| Escalations'!$I$17*O696,0)</f>
        <v>0</v>
      </c>
      <c r="X696" s="175"/>
      <c r="Y696" s="172">
        <f>IF(ISNUMBER(FIND("decision",'Input| Setup'!$F$6)),'Input| Projects'!AG696,'Input| Projects'!Q696)*I696*'Input| Escalations'!$I$17</f>
        <v>0</v>
      </c>
      <c r="Z696" s="172">
        <f>IF(ISNUMBER(FIND("decision",'Input| Setup'!$F$6)),'Input| Projects'!AH696,'Input| Projects'!R696)*J696*'Input| Escalations'!$I$17</f>
        <v>0</v>
      </c>
      <c r="AA696" s="172">
        <f>IF(ISNUMBER(FIND("decision",'Input| Setup'!$F$6)),'Input| Projects'!AI696,'Input| Projects'!S696)*K696*'Input| Escalations'!$I$17</f>
        <v>0</v>
      </c>
      <c r="AB696" s="172">
        <f>IF(ISNUMBER(FIND("decision",'Input| Setup'!$F$6)),'Input| Projects'!AJ696,'Input| Projects'!T696)*L696*'Input| Escalations'!$I$17</f>
        <v>0</v>
      </c>
      <c r="AC696" s="172">
        <f>IF(ISNUMBER(FIND("decision",'Input| Setup'!$F$6)),'Input| Projects'!AK696,'Input| Projects'!U696)*M696*'Input| Escalations'!$I$17</f>
        <v>0</v>
      </c>
      <c r="AD696" s="172">
        <f>IF(ISNUMBER(FIND("decision",'Input| Setup'!$F$6)),'Input| Projects'!AL696,'Input| Projects'!V696)*N696*'Input| Escalations'!$I$17</f>
        <v>0</v>
      </c>
      <c r="AE696" s="172">
        <f>IF(ISNUMBER(FIND("decision",'Input| Setup'!$F$6)),'Input| Projects'!AM696,'Input| Projects'!W696)*O696*'Input| Escalations'!$I$17</f>
        <v>0</v>
      </c>
      <c r="AF696" s="175"/>
      <c r="AG696" s="172" cm="1">
        <f t="array" ref="AG696">IFERROR(--('Input| Projects'!$AS696="Yes")*_xlfn.SWITCH('Input| Overheads'!$C$50,"Direct costs",'Calc| Overheads Allocation'!C$8*Q696,"Internal labour",'Calc| Overheads Allocation'!C$8*Q696*'Input| Projects'!$AO696,"DNSP defined",'Calc| Overheads Allocation'!C$78*'Input| Projects'!$AV696,0),0)</f>
        <v>0</v>
      </c>
      <c r="AH696" s="172" cm="1">
        <f t="array" ref="AH696">IFERROR(--('Input| Projects'!$AS696="Yes")*_xlfn.SWITCH('Input| Overheads'!$C$50,"Direct costs",'Calc| Overheads Allocation'!D$8*R696,"Internal labour",'Calc| Overheads Allocation'!D$8*R696*'Input| Projects'!$AO696,"DNSP defined",'Calc| Overheads Allocation'!D$78*'Input| Projects'!$AV696,0),0)</f>
        <v>0</v>
      </c>
      <c r="AI696" s="172" cm="1">
        <f t="array" ref="AI696">IFERROR(--('Input| Projects'!$AS696="Yes")*_xlfn.SWITCH('Input| Overheads'!$C$50,"Direct costs",'Calc| Overheads Allocation'!E$8*S696,"Internal labour",'Calc| Overheads Allocation'!E$8*S696*'Input| Projects'!$AO696,"DNSP defined",'Calc| Overheads Allocation'!E$78*'Input| Projects'!$AV696,0),0)</f>
        <v>0</v>
      </c>
      <c r="AJ696" s="172" cm="1">
        <f t="array" ref="AJ696">IFERROR(--('Input| Projects'!$AS696="Yes")*_xlfn.SWITCH('Input| Overheads'!$C$50,"Direct costs",'Calc| Overheads Allocation'!F$8*T696,"Internal labour",'Calc| Overheads Allocation'!F$8*T696*'Input| Projects'!$AO696,"DNSP defined",'Calc| Overheads Allocation'!F$78*'Input| Projects'!$AV696,0),0)</f>
        <v>0</v>
      </c>
      <c r="AK696" s="172" cm="1">
        <f t="array" ref="AK696">IFERROR(--('Input| Projects'!$AS696="Yes")*_xlfn.SWITCH('Input| Overheads'!$C$50,"Direct costs",'Calc| Overheads Allocation'!G$8*U696,"Internal labour",'Calc| Overheads Allocation'!G$8*U696*'Input| Projects'!$AO696,"DNSP defined",'Calc| Overheads Allocation'!G$78*'Input| Projects'!$AV696,0),0)</f>
        <v>0</v>
      </c>
      <c r="AL696" s="172" cm="1">
        <f t="array" ref="AL696">IFERROR(--('Input| Projects'!$AS696="Yes")*_xlfn.SWITCH('Input| Overheads'!$C$50,"Direct costs",'Calc| Overheads Allocation'!H$8*V696,"Internal labour",'Calc| Overheads Allocation'!H$8*V696*'Input| Projects'!$AO696,"DNSP defined",'Calc| Overheads Allocation'!H$78*'Input| Projects'!$AV696,0),0)</f>
        <v>0</v>
      </c>
      <c r="AM696" s="172" cm="1">
        <f t="array" ref="AM696">IFERROR(--('Input| Projects'!$AS696="Yes")*_xlfn.SWITCH('Input| Overheads'!$C$50,"Direct costs",'Calc| Overheads Allocation'!I$8*W696,"Internal labour",'Calc| Overheads Allocation'!I$8*W696*'Input| Projects'!$AO696,"DNSP defined",'Calc| Overheads Allocation'!I$78*'Input| Projects'!$AV696,0),0)</f>
        <v>0</v>
      </c>
      <c r="AN696" s="175"/>
      <c r="AO696" s="172" cm="1">
        <f t="array" ref="AO696">IFERROR(--('Input| Projects'!$AT696="Yes")*_xlfn.SWITCH('Input| Overheads'!$C$50,"Direct costs",'Calc| Overheads Allocation'!C$9*Q696,"Internal labour",'Calc| Overheads Allocation'!C$9*Q696*'Input| Projects'!$AO696,"DNSP defined",'Calc| Overheads Allocation'!C$79*'Input| Projects'!$AW696,0),0)</f>
        <v>0</v>
      </c>
      <c r="AP696" s="172" cm="1">
        <f t="array" ref="AP696">IFERROR(--('Input| Projects'!$AT696="Yes")*_xlfn.SWITCH('Input| Overheads'!$C$50,"Direct costs",'Calc| Overheads Allocation'!D$9*R696,"Internal labour",'Calc| Overheads Allocation'!D$9*R696*'Input| Projects'!$AO696,"DNSP defined",'Calc| Overheads Allocation'!D$79*'Input| Projects'!$AW696,0),0)</f>
        <v>0</v>
      </c>
      <c r="AQ696" s="172" cm="1">
        <f t="array" ref="AQ696">IFERROR(--('Input| Projects'!$AT696="Yes")*_xlfn.SWITCH('Input| Overheads'!$C$50,"Direct costs",'Calc| Overheads Allocation'!E$9*S696,"Internal labour",'Calc| Overheads Allocation'!E$9*S696*'Input| Projects'!$AO696,"DNSP defined",'Calc| Overheads Allocation'!E$79*'Input| Projects'!$AW696,0),0)</f>
        <v>0</v>
      </c>
      <c r="AR696" s="172" cm="1">
        <f t="array" ref="AR696">IFERROR(--('Input| Projects'!$AT696="Yes")*_xlfn.SWITCH('Input| Overheads'!$C$50,"Direct costs",'Calc| Overheads Allocation'!F$9*T696,"Internal labour",'Calc| Overheads Allocation'!F$9*T696*'Input| Projects'!$AO696,"DNSP defined",'Calc| Overheads Allocation'!F$79*'Input| Projects'!$AW696,0),0)</f>
        <v>0</v>
      </c>
      <c r="AS696" s="172" cm="1">
        <f t="array" ref="AS696">IFERROR(--('Input| Projects'!$AT696="Yes")*_xlfn.SWITCH('Input| Overheads'!$C$50,"Direct costs",'Calc| Overheads Allocation'!G$9*U696,"Internal labour",'Calc| Overheads Allocation'!G$9*U696*'Input| Projects'!$AO696,"DNSP defined",'Calc| Overheads Allocation'!G$79*'Input| Projects'!$AW696,0),0)</f>
        <v>0</v>
      </c>
      <c r="AT696" s="172" cm="1">
        <f t="array" ref="AT696">IFERROR(--('Input| Projects'!$AT696="Yes")*_xlfn.SWITCH('Input| Overheads'!$C$50,"Direct costs",'Calc| Overheads Allocation'!H$9*V696,"Internal labour",'Calc| Overheads Allocation'!H$9*V696*'Input| Projects'!$AO696,"DNSP defined",'Calc| Overheads Allocation'!H$79*'Input| Projects'!$AW696,0),0)</f>
        <v>0</v>
      </c>
      <c r="AU696" s="172" cm="1">
        <f t="array" ref="AU696">IFERROR(--('Input| Projects'!$AT696="Yes")*_xlfn.SWITCH('Input| Overheads'!$C$50,"Direct costs",'Calc| Overheads Allocation'!I$9*W696,"Internal labour",'Calc| Overheads Allocation'!I$9*W696*'Input| Projects'!$AO696,"DNSP defined",'Calc| Overheads Allocation'!I$79*'Input| Projects'!$AW696,0),0)</f>
        <v>0</v>
      </c>
      <c r="AV696" s="175"/>
      <c r="AW696" s="172">
        <f t="shared" si="244"/>
        <v>0</v>
      </c>
      <c r="AX696" s="172">
        <f t="shared" si="245"/>
        <v>0</v>
      </c>
      <c r="AY696" s="172">
        <f t="shared" si="246"/>
        <v>0</v>
      </c>
      <c r="AZ696" s="172">
        <f t="shared" si="247"/>
        <v>0</v>
      </c>
      <c r="BA696" s="172">
        <f t="shared" si="248"/>
        <v>0</v>
      </c>
      <c r="BB696" s="172">
        <f t="shared" si="249"/>
        <v>0</v>
      </c>
      <c r="BC696" s="172">
        <f t="shared" si="250"/>
        <v>0</v>
      </c>
      <c r="BD696" s="176"/>
      <c r="BE696" s="172">
        <f t="shared" si="251"/>
        <v>0</v>
      </c>
      <c r="BF696" s="172">
        <f t="shared" si="252"/>
        <v>0</v>
      </c>
      <c r="BG696" s="172">
        <f t="shared" si="253"/>
        <v>0</v>
      </c>
      <c r="BH696" s="172">
        <f t="shared" si="254"/>
        <v>0</v>
      </c>
      <c r="BI696" s="172">
        <f t="shared" si="255"/>
        <v>0</v>
      </c>
      <c r="BJ696" s="172">
        <f t="shared" si="256"/>
        <v>0</v>
      </c>
      <c r="BK696" s="172">
        <f t="shared" si="257"/>
        <v>0</v>
      </c>
      <c r="BL696" s="176"/>
      <c r="BM696" s="172">
        <f t="shared" si="236"/>
        <v>0</v>
      </c>
      <c r="BN696" s="172">
        <f t="shared" si="237"/>
        <v>0</v>
      </c>
      <c r="BO696" s="172">
        <f t="shared" si="238"/>
        <v>0</v>
      </c>
      <c r="BP696" s="172">
        <f t="shared" si="239"/>
        <v>0</v>
      </c>
      <c r="BQ696" s="172">
        <f t="shared" si="240"/>
        <v>0</v>
      </c>
      <c r="BR696" s="172">
        <f t="shared" si="241"/>
        <v>0</v>
      </c>
      <c r="BS696" s="172">
        <f t="shared" si="242"/>
        <v>0</v>
      </c>
      <c r="BT696" s="55"/>
      <c r="BU696" s="158">
        <f>SUMIF('Input| Projects'!$BA$8:$CX$8,RIGHT(BU$9,3),'Input| Projects'!$BA696:$CX696)</f>
        <v>0</v>
      </c>
      <c r="BV696" s="158">
        <f>SUMIF('Input| Projects'!$BA$8:$CX$8,RIGHT(BV$9,3),'Input| Projects'!$BA696:$CX696)</f>
        <v>0</v>
      </c>
      <c r="BW696" s="79" t="str">
        <f t="shared" si="243"/>
        <v/>
      </c>
    </row>
    <row r="697" spans="2:75" x14ac:dyDescent="0.2">
      <c r="B697" s="123">
        <f>IFERROR('Input| Projects'!B697,"")</f>
        <v>688</v>
      </c>
      <c r="C697" s="160" t="str">
        <f>IFERROR(IF('Input| Projects'!C697="","",'Input| Projects'!C697),"")</f>
        <v/>
      </c>
      <c r="D697" s="160" t="str">
        <f>IFERROR(IF('Input| Projects'!D697="","",'Input| Projects'!D697),"")</f>
        <v/>
      </c>
      <c r="E697" s="53"/>
      <c r="F697" s="160" t="str">
        <f>IF(LEN('Input| Projects'!F697)&gt;0,'Input| Projects'!F697,"")</f>
        <v/>
      </c>
      <c r="G697" s="160" t="str">
        <f>IF(LEN('Input| Projects'!G697)&gt;0,'Input| Projects'!G697,"")</f>
        <v/>
      </c>
      <c r="H697" s="10"/>
      <c r="I697" s="194" cm="1">
        <f t="array" ref="I697">IF(LEN($F697)&gt;0,1+IFERROR(SUMPRODUCT(TRANSPOSE('Input| Projects'!$AO697:$AQ697),INDEX('Input| Escalations'!$F$27:$L$29,,MATCH(Q$9,'Input| Escalations'!$F$21:$L$21,0))),0),0)</f>
        <v>0</v>
      </c>
      <c r="J697" s="194" cm="1">
        <f t="array" ref="J697">IF(LEN($F697)&gt;0,1+IFERROR(SUMPRODUCT(TRANSPOSE('Input| Projects'!$AO697:$AQ697),INDEX('Input| Escalations'!$F$27:$L$29,,MATCH(R$9,'Input| Escalations'!$F$21:$L$21,0))),0),0)</f>
        <v>0</v>
      </c>
      <c r="K697" s="194" cm="1">
        <f t="array" ref="K697">IF(LEN($F697)&gt;0,1+IFERROR(SUMPRODUCT(TRANSPOSE('Input| Projects'!$AO697:$AQ697),INDEX('Input| Escalations'!$F$27:$L$29,,MATCH(S$9,'Input| Escalations'!$F$21:$L$21,0))),0),0)</f>
        <v>0</v>
      </c>
      <c r="L697" s="194" cm="1">
        <f t="array" ref="L697">IF(LEN($F697)&gt;0,1+IFERROR(SUMPRODUCT(TRANSPOSE('Input| Projects'!$AO697:$AQ697),INDEX('Input| Escalations'!$F$27:$L$29,,MATCH(T$9,'Input| Escalations'!$F$21:$L$21,0))),0),0)</f>
        <v>0</v>
      </c>
      <c r="M697" s="194" cm="1">
        <f t="array" ref="M697">IF(LEN($F697)&gt;0,1+IFERROR(SUMPRODUCT(TRANSPOSE('Input| Projects'!$AO697:$AQ697),INDEX('Input| Escalations'!$F$27:$L$29,,MATCH(U$9,'Input| Escalations'!$F$21:$L$21,0))),0),0)</f>
        <v>0</v>
      </c>
      <c r="N697" s="194" cm="1">
        <f t="array" ref="N697">IF(LEN($F697)&gt;0,1+IFERROR(SUMPRODUCT(TRANSPOSE('Input| Projects'!$AO697:$AQ697),INDEX('Input| Escalations'!$F$27:$L$29,,MATCH(V$9,'Input| Escalations'!$F$21:$L$21,0))),0),0)</f>
        <v>0</v>
      </c>
      <c r="O697" s="194" cm="1">
        <f t="array" ref="O697">IF(LEN($F697)&gt;0,1+IFERROR(SUMPRODUCT(TRANSPOSE('Input| Projects'!$AO697:$AQ697),INDEX('Input| Escalations'!$F$27:$L$29,,MATCH(W$9,'Input| Escalations'!$F$21:$L$21,0))),0),0)</f>
        <v>0</v>
      </c>
      <c r="P697" s="10"/>
      <c r="Q697" s="172">
        <f>IFERROR(IF(ISNUMBER(FIND("decision",'Input| Setup'!$F$6)),'Input| Projects'!Y697,'Input| Projects'!I697)*'Input| Escalations'!$I$17*I697,0)</f>
        <v>0</v>
      </c>
      <c r="R697" s="172">
        <f>IFERROR(IF(ISNUMBER(FIND("decision",'Input| Setup'!$F$6)),'Input| Projects'!Z697,'Input| Projects'!J697)*'Input| Escalations'!$I$17*J697,0)</f>
        <v>0</v>
      </c>
      <c r="S697" s="172">
        <f>IFERROR(IF(ISNUMBER(FIND("decision",'Input| Setup'!$F$6)),'Input| Projects'!AA697,'Input| Projects'!K697)*'Input| Escalations'!$I$17*K697,0)</f>
        <v>0</v>
      </c>
      <c r="T697" s="172">
        <f>IFERROR(IF(ISNUMBER(FIND("decision",'Input| Setup'!$F$6)),'Input| Projects'!AB697,'Input| Projects'!L697)*'Input| Escalations'!$I$17*L697,0)</f>
        <v>0</v>
      </c>
      <c r="U697" s="172">
        <f>IFERROR(IF(ISNUMBER(FIND("decision",'Input| Setup'!$F$6)),'Input| Projects'!AC697,'Input| Projects'!M697)*'Input| Escalations'!$I$17*M697,0)</f>
        <v>0</v>
      </c>
      <c r="V697" s="172">
        <f>IFERROR(IF(ISNUMBER(FIND("decision",'Input| Setup'!$F$6)),'Input| Projects'!AD697,'Input| Projects'!N697)*'Input| Escalations'!$I$17*N697,0)</f>
        <v>0</v>
      </c>
      <c r="W697" s="172">
        <f>IFERROR(IF(ISNUMBER(FIND("decision",'Input| Setup'!$F$6)),'Input| Projects'!AE697,'Input| Projects'!O697)*'Input| Escalations'!$I$17*O697,0)</f>
        <v>0</v>
      </c>
      <c r="X697" s="175"/>
      <c r="Y697" s="172">
        <f>IF(ISNUMBER(FIND("decision",'Input| Setup'!$F$6)),'Input| Projects'!AG697,'Input| Projects'!Q697)*I697*'Input| Escalations'!$I$17</f>
        <v>0</v>
      </c>
      <c r="Z697" s="172">
        <f>IF(ISNUMBER(FIND("decision",'Input| Setup'!$F$6)),'Input| Projects'!AH697,'Input| Projects'!R697)*J697*'Input| Escalations'!$I$17</f>
        <v>0</v>
      </c>
      <c r="AA697" s="172">
        <f>IF(ISNUMBER(FIND("decision",'Input| Setup'!$F$6)),'Input| Projects'!AI697,'Input| Projects'!S697)*K697*'Input| Escalations'!$I$17</f>
        <v>0</v>
      </c>
      <c r="AB697" s="172">
        <f>IF(ISNUMBER(FIND("decision",'Input| Setup'!$F$6)),'Input| Projects'!AJ697,'Input| Projects'!T697)*L697*'Input| Escalations'!$I$17</f>
        <v>0</v>
      </c>
      <c r="AC697" s="172">
        <f>IF(ISNUMBER(FIND("decision",'Input| Setup'!$F$6)),'Input| Projects'!AK697,'Input| Projects'!U697)*M697*'Input| Escalations'!$I$17</f>
        <v>0</v>
      </c>
      <c r="AD697" s="172">
        <f>IF(ISNUMBER(FIND("decision",'Input| Setup'!$F$6)),'Input| Projects'!AL697,'Input| Projects'!V697)*N697*'Input| Escalations'!$I$17</f>
        <v>0</v>
      </c>
      <c r="AE697" s="172">
        <f>IF(ISNUMBER(FIND("decision",'Input| Setup'!$F$6)),'Input| Projects'!AM697,'Input| Projects'!W697)*O697*'Input| Escalations'!$I$17</f>
        <v>0</v>
      </c>
      <c r="AF697" s="175"/>
      <c r="AG697" s="172" cm="1">
        <f t="array" ref="AG697">IFERROR(--('Input| Projects'!$AS697="Yes")*_xlfn.SWITCH('Input| Overheads'!$C$50,"Direct costs",'Calc| Overheads Allocation'!C$8*Q697,"Internal labour",'Calc| Overheads Allocation'!C$8*Q697*'Input| Projects'!$AO697,"DNSP defined",'Calc| Overheads Allocation'!C$78*'Input| Projects'!$AV697,0),0)</f>
        <v>0</v>
      </c>
      <c r="AH697" s="172" cm="1">
        <f t="array" ref="AH697">IFERROR(--('Input| Projects'!$AS697="Yes")*_xlfn.SWITCH('Input| Overheads'!$C$50,"Direct costs",'Calc| Overheads Allocation'!D$8*R697,"Internal labour",'Calc| Overheads Allocation'!D$8*R697*'Input| Projects'!$AO697,"DNSP defined",'Calc| Overheads Allocation'!D$78*'Input| Projects'!$AV697,0),0)</f>
        <v>0</v>
      </c>
      <c r="AI697" s="172" cm="1">
        <f t="array" ref="AI697">IFERROR(--('Input| Projects'!$AS697="Yes")*_xlfn.SWITCH('Input| Overheads'!$C$50,"Direct costs",'Calc| Overheads Allocation'!E$8*S697,"Internal labour",'Calc| Overheads Allocation'!E$8*S697*'Input| Projects'!$AO697,"DNSP defined",'Calc| Overheads Allocation'!E$78*'Input| Projects'!$AV697,0),0)</f>
        <v>0</v>
      </c>
      <c r="AJ697" s="172" cm="1">
        <f t="array" ref="AJ697">IFERROR(--('Input| Projects'!$AS697="Yes")*_xlfn.SWITCH('Input| Overheads'!$C$50,"Direct costs",'Calc| Overheads Allocation'!F$8*T697,"Internal labour",'Calc| Overheads Allocation'!F$8*T697*'Input| Projects'!$AO697,"DNSP defined",'Calc| Overheads Allocation'!F$78*'Input| Projects'!$AV697,0),0)</f>
        <v>0</v>
      </c>
      <c r="AK697" s="172" cm="1">
        <f t="array" ref="AK697">IFERROR(--('Input| Projects'!$AS697="Yes")*_xlfn.SWITCH('Input| Overheads'!$C$50,"Direct costs",'Calc| Overheads Allocation'!G$8*U697,"Internal labour",'Calc| Overheads Allocation'!G$8*U697*'Input| Projects'!$AO697,"DNSP defined",'Calc| Overheads Allocation'!G$78*'Input| Projects'!$AV697,0),0)</f>
        <v>0</v>
      </c>
      <c r="AL697" s="172" cm="1">
        <f t="array" ref="AL697">IFERROR(--('Input| Projects'!$AS697="Yes")*_xlfn.SWITCH('Input| Overheads'!$C$50,"Direct costs",'Calc| Overheads Allocation'!H$8*V697,"Internal labour",'Calc| Overheads Allocation'!H$8*V697*'Input| Projects'!$AO697,"DNSP defined",'Calc| Overheads Allocation'!H$78*'Input| Projects'!$AV697,0),0)</f>
        <v>0</v>
      </c>
      <c r="AM697" s="172" cm="1">
        <f t="array" ref="AM697">IFERROR(--('Input| Projects'!$AS697="Yes")*_xlfn.SWITCH('Input| Overheads'!$C$50,"Direct costs",'Calc| Overheads Allocation'!I$8*W697,"Internal labour",'Calc| Overheads Allocation'!I$8*W697*'Input| Projects'!$AO697,"DNSP defined",'Calc| Overheads Allocation'!I$78*'Input| Projects'!$AV697,0),0)</f>
        <v>0</v>
      </c>
      <c r="AN697" s="175"/>
      <c r="AO697" s="172" cm="1">
        <f t="array" ref="AO697">IFERROR(--('Input| Projects'!$AT697="Yes")*_xlfn.SWITCH('Input| Overheads'!$C$50,"Direct costs",'Calc| Overheads Allocation'!C$9*Q697,"Internal labour",'Calc| Overheads Allocation'!C$9*Q697*'Input| Projects'!$AO697,"DNSP defined",'Calc| Overheads Allocation'!C$79*'Input| Projects'!$AW697,0),0)</f>
        <v>0</v>
      </c>
      <c r="AP697" s="172" cm="1">
        <f t="array" ref="AP697">IFERROR(--('Input| Projects'!$AT697="Yes")*_xlfn.SWITCH('Input| Overheads'!$C$50,"Direct costs",'Calc| Overheads Allocation'!D$9*R697,"Internal labour",'Calc| Overheads Allocation'!D$9*R697*'Input| Projects'!$AO697,"DNSP defined",'Calc| Overheads Allocation'!D$79*'Input| Projects'!$AW697,0),0)</f>
        <v>0</v>
      </c>
      <c r="AQ697" s="172" cm="1">
        <f t="array" ref="AQ697">IFERROR(--('Input| Projects'!$AT697="Yes")*_xlfn.SWITCH('Input| Overheads'!$C$50,"Direct costs",'Calc| Overheads Allocation'!E$9*S697,"Internal labour",'Calc| Overheads Allocation'!E$9*S697*'Input| Projects'!$AO697,"DNSP defined",'Calc| Overheads Allocation'!E$79*'Input| Projects'!$AW697,0),0)</f>
        <v>0</v>
      </c>
      <c r="AR697" s="172" cm="1">
        <f t="array" ref="AR697">IFERROR(--('Input| Projects'!$AT697="Yes")*_xlfn.SWITCH('Input| Overheads'!$C$50,"Direct costs",'Calc| Overheads Allocation'!F$9*T697,"Internal labour",'Calc| Overheads Allocation'!F$9*T697*'Input| Projects'!$AO697,"DNSP defined",'Calc| Overheads Allocation'!F$79*'Input| Projects'!$AW697,0),0)</f>
        <v>0</v>
      </c>
      <c r="AS697" s="172" cm="1">
        <f t="array" ref="AS697">IFERROR(--('Input| Projects'!$AT697="Yes")*_xlfn.SWITCH('Input| Overheads'!$C$50,"Direct costs",'Calc| Overheads Allocation'!G$9*U697,"Internal labour",'Calc| Overheads Allocation'!G$9*U697*'Input| Projects'!$AO697,"DNSP defined",'Calc| Overheads Allocation'!G$79*'Input| Projects'!$AW697,0),0)</f>
        <v>0</v>
      </c>
      <c r="AT697" s="172" cm="1">
        <f t="array" ref="AT697">IFERROR(--('Input| Projects'!$AT697="Yes")*_xlfn.SWITCH('Input| Overheads'!$C$50,"Direct costs",'Calc| Overheads Allocation'!H$9*V697,"Internal labour",'Calc| Overheads Allocation'!H$9*V697*'Input| Projects'!$AO697,"DNSP defined",'Calc| Overheads Allocation'!H$79*'Input| Projects'!$AW697,0),0)</f>
        <v>0</v>
      </c>
      <c r="AU697" s="172" cm="1">
        <f t="array" ref="AU697">IFERROR(--('Input| Projects'!$AT697="Yes")*_xlfn.SWITCH('Input| Overheads'!$C$50,"Direct costs",'Calc| Overheads Allocation'!I$9*W697,"Internal labour",'Calc| Overheads Allocation'!I$9*W697*'Input| Projects'!$AO697,"DNSP defined",'Calc| Overheads Allocation'!I$79*'Input| Projects'!$AW697,0),0)</f>
        <v>0</v>
      </c>
      <c r="AV697" s="175"/>
      <c r="AW697" s="172">
        <f t="shared" si="244"/>
        <v>0</v>
      </c>
      <c r="AX697" s="172">
        <f t="shared" si="245"/>
        <v>0</v>
      </c>
      <c r="AY697" s="172">
        <f t="shared" si="246"/>
        <v>0</v>
      </c>
      <c r="AZ697" s="172">
        <f t="shared" si="247"/>
        <v>0</v>
      </c>
      <c r="BA697" s="172">
        <f t="shared" si="248"/>
        <v>0</v>
      </c>
      <c r="BB697" s="172">
        <f t="shared" si="249"/>
        <v>0</v>
      </c>
      <c r="BC697" s="172">
        <f t="shared" si="250"/>
        <v>0</v>
      </c>
      <c r="BD697" s="176"/>
      <c r="BE697" s="172">
        <f t="shared" si="251"/>
        <v>0</v>
      </c>
      <c r="BF697" s="172">
        <f t="shared" si="252"/>
        <v>0</v>
      </c>
      <c r="BG697" s="172">
        <f t="shared" si="253"/>
        <v>0</v>
      </c>
      <c r="BH697" s="172">
        <f t="shared" si="254"/>
        <v>0</v>
      </c>
      <c r="BI697" s="172">
        <f t="shared" si="255"/>
        <v>0</v>
      </c>
      <c r="BJ697" s="172">
        <f t="shared" si="256"/>
        <v>0</v>
      </c>
      <c r="BK697" s="172">
        <f t="shared" si="257"/>
        <v>0</v>
      </c>
      <c r="BL697" s="176"/>
      <c r="BM697" s="172">
        <f t="shared" si="236"/>
        <v>0</v>
      </c>
      <c r="BN697" s="172">
        <f t="shared" si="237"/>
        <v>0</v>
      </c>
      <c r="BO697" s="172">
        <f t="shared" si="238"/>
        <v>0</v>
      </c>
      <c r="BP697" s="172">
        <f t="shared" si="239"/>
        <v>0</v>
      </c>
      <c r="BQ697" s="172">
        <f t="shared" si="240"/>
        <v>0</v>
      </c>
      <c r="BR697" s="172">
        <f t="shared" si="241"/>
        <v>0</v>
      </c>
      <c r="BS697" s="172">
        <f t="shared" si="242"/>
        <v>0</v>
      </c>
      <c r="BT697" s="55"/>
      <c r="BU697" s="158">
        <f>SUMIF('Input| Projects'!$BA$8:$CX$8,RIGHT(BU$9,3),'Input| Projects'!$BA697:$CX697)</f>
        <v>0</v>
      </c>
      <c r="BV697" s="158">
        <f>SUMIF('Input| Projects'!$BA$8:$CX$8,RIGHT(BV$9,3),'Input| Projects'!$BA697:$CX697)</f>
        <v>0</v>
      </c>
      <c r="BW697" s="79" t="str">
        <f t="shared" si="243"/>
        <v/>
      </c>
    </row>
    <row r="698" spans="2:75" x14ac:dyDescent="0.2">
      <c r="B698" s="123">
        <f>IFERROR('Input| Projects'!B698,"")</f>
        <v>689</v>
      </c>
      <c r="C698" s="160" t="str">
        <f>IFERROR(IF('Input| Projects'!C698="","",'Input| Projects'!C698),"")</f>
        <v/>
      </c>
      <c r="D698" s="160" t="str">
        <f>IFERROR(IF('Input| Projects'!D698="","",'Input| Projects'!D698),"")</f>
        <v/>
      </c>
      <c r="E698" s="53"/>
      <c r="F698" s="160" t="str">
        <f>IF(LEN('Input| Projects'!F698)&gt;0,'Input| Projects'!F698,"")</f>
        <v/>
      </c>
      <c r="G698" s="160" t="str">
        <f>IF(LEN('Input| Projects'!G698)&gt;0,'Input| Projects'!G698,"")</f>
        <v/>
      </c>
      <c r="H698" s="10"/>
      <c r="I698" s="194" cm="1">
        <f t="array" ref="I698">IF(LEN($F698)&gt;0,1+IFERROR(SUMPRODUCT(TRANSPOSE('Input| Projects'!$AO698:$AQ698),INDEX('Input| Escalations'!$F$27:$L$29,,MATCH(Q$9,'Input| Escalations'!$F$21:$L$21,0))),0),0)</f>
        <v>0</v>
      </c>
      <c r="J698" s="194" cm="1">
        <f t="array" ref="J698">IF(LEN($F698)&gt;0,1+IFERROR(SUMPRODUCT(TRANSPOSE('Input| Projects'!$AO698:$AQ698),INDEX('Input| Escalations'!$F$27:$L$29,,MATCH(R$9,'Input| Escalations'!$F$21:$L$21,0))),0),0)</f>
        <v>0</v>
      </c>
      <c r="K698" s="194" cm="1">
        <f t="array" ref="K698">IF(LEN($F698)&gt;0,1+IFERROR(SUMPRODUCT(TRANSPOSE('Input| Projects'!$AO698:$AQ698),INDEX('Input| Escalations'!$F$27:$L$29,,MATCH(S$9,'Input| Escalations'!$F$21:$L$21,0))),0),0)</f>
        <v>0</v>
      </c>
      <c r="L698" s="194" cm="1">
        <f t="array" ref="L698">IF(LEN($F698)&gt;0,1+IFERROR(SUMPRODUCT(TRANSPOSE('Input| Projects'!$AO698:$AQ698),INDEX('Input| Escalations'!$F$27:$L$29,,MATCH(T$9,'Input| Escalations'!$F$21:$L$21,0))),0),0)</f>
        <v>0</v>
      </c>
      <c r="M698" s="194" cm="1">
        <f t="array" ref="M698">IF(LEN($F698)&gt;0,1+IFERROR(SUMPRODUCT(TRANSPOSE('Input| Projects'!$AO698:$AQ698),INDEX('Input| Escalations'!$F$27:$L$29,,MATCH(U$9,'Input| Escalations'!$F$21:$L$21,0))),0),0)</f>
        <v>0</v>
      </c>
      <c r="N698" s="194" cm="1">
        <f t="array" ref="N698">IF(LEN($F698)&gt;0,1+IFERROR(SUMPRODUCT(TRANSPOSE('Input| Projects'!$AO698:$AQ698),INDEX('Input| Escalations'!$F$27:$L$29,,MATCH(V$9,'Input| Escalations'!$F$21:$L$21,0))),0),0)</f>
        <v>0</v>
      </c>
      <c r="O698" s="194" cm="1">
        <f t="array" ref="O698">IF(LEN($F698)&gt;0,1+IFERROR(SUMPRODUCT(TRANSPOSE('Input| Projects'!$AO698:$AQ698),INDEX('Input| Escalations'!$F$27:$L$29,,MATCH(W$9,'Input| Escalations'!$F$21:$L$21,0))),0),0)</f>
        <v>0</v>
      </c>
      <c r="P698" s="10"/>
      <c r="Q698" s="172">
        <f>IFERROR(IF(ISNUMBER(FIND("decision",'Input| Setup'!$F$6)),'Input| Projects'!Y698,'Input| Projects'!I698)*'Input| Escalations'!$I$17*I698,0)</f>
        <v>0</v>
      </c>
      <c r="R698" s="172">
        <f>IFERROR(IF(ISNUMBER(FIND("decision",'Input| Setup'!$F$6)),'Input| Projects'!Z698,'Input| Projects'!J698)*'Input| Escalations'!$I$17*J698,0)</f>
        <v>0</v>
      </c>
      <c r="S698" s="172">
        <f>IFERROR(IF(ISNUMBER(FIND("decision",'Input| Setup'!$F$6)),'Input| Projects'!AA698,'Input| Projects'!K698)*'Input| Escalations'!$I$17*K698,0)</f>
        <v>0</v>
      </c>
      <c r="T698" s="172">
        <f>IFERROR(IF(ISNUMBER(FIND("decision",'Input| Setup'!$F$6)),'Input| Projects'!AB698,'Input| Projects'!L698)*'Input| Escalations'!$I$17*L698,0)</f>
        <v>0</v>
      </c>
      <c r="U698" s="172">
        <f>IFERROR(IF(ISNUMBER(FIND("decision",'Input| Setup'!$F$6)),'Input| Projects'!AC698,'Input| Projects'!M698)*'Input| Escalations'!$I$17*M698,0)</f>
        <v>0</v>
      </c>
      <c r="V698" s="172">
        <f>IFERROR(IF(ISNUMBER(FIND("decision",'Input| Setup'!$F$6)),'Input| Projects'!AD698,'Input| Projects'!N698)*'Input| Escalations'!$I$17*N698,0)</f>
        <v>0</v>
      </c>
      <c r="W698" s="172">
        <f>IFERROR(IF(ISNUMBER(FIND("decision",'Input| Setup'!$F$6)),'Input| Projects'!AE698,'Input| Projects'!O698)*'Input| Escalations'!$I$17*O698,0)</f>
        <v>0</v>
      </c>
      <c r="X698" s="175"/>
      <c r="Y698" s="172">
        <f>IF(ISNUMBER(FIND("decision",'Input| Setup'!$F$6)),'Input| Projects'!AG698,'Input| Projects'!Q698)*I698*'Input| Escalations'!$I$17</f>
        <v>0</v>
      </c>
      <c r="Z698" s="172">
        <f>IF(ISNUMBER(FIND("decision",'Input| Setup'!$F$6)),'Input| Projects'!AH698,'Input| Projects'!R698)*J698*'Input| Escalations'!$I$17</f>
        <v>0</v>
      </c>
      <c r="AA698" s="172">
        <f>IF(ISNUMBER(FIND("decision",'Input| Setup'!$F$6)),'Input| Projects'!AI698,'Input| Projects'!S698)*K698*'Input| Escalations'!$I$17</f>
        <v>0</v>
      </c>
      <c r="AB698" s="172">
        <f>IF(ISNUMBER(FIND("decision",'Input| Setup'!$F$6)),'Input| Projects'!AJ698,'Input| Projects'!T698)*L698*'Input| Escalations'!$I$17</f>
        <v>0</v>
      </c>
      <c r="AC698" s="172">
        <f>IF(ISNUMBER(FIND("decision",'Input| Setup'!$F$6)),'Input| Projects'!AK698,'Input| Projects'!U698)*M698*'Input| Escalations'!$I$17</f>
        <v>0</v>
      </c>
      <c r="AD698" s="172">
        <f>IF(ISNUMBER(FIND("decision",'Input| Setup'!$F$6)),'Input| Projects'!AL698,'Input| Projects'!V698)*N698*'Input| Escalations'!$I$17</f>
        <v>0</v>
      </c>
      <c r="AE698" s="172">
        <f>IF(ISNUMBER(FIND("decision",'Input| Setup'!$F$6)),'Input| Projects'!AM698,'Input| Projects'!W698)*O698*'Input| Escalations'!$I$17</f>
        <v>0</v>
      </c>
      <c r="AF698" s="175"/>
      <c r="AG698" s="172" cm="1">
        <f t="array" ref="AG698">IFERROR(--('Input| Projects'!$AS698="Yes")*_xlfn.SWITCH('Input| Overheads'!$C$50,"Direct costs",'Calc| Overheads Allocation'!C$8*Q698,"Internal labour",'Calc| Overheads Allocation'!C$8*Q698*'Input| Projects'!$AO698,"DNSP defined",'Calc| Overheads Allocation'!C$78*'Input| Projects'!$AV698,0),0)</f>
        <v>0</v>
      </c>
      <c r="AH698" s="172" cm="1">
        <f t="array" ref="AH698">IFERROR(--('Input| Projects'!$AS698="Yes")*_xlfn.SWITCH('Input| Overheads'!$C$50,"Direct costs",'Calc| Overheads Allocation'!D$8*R698,"Internal labour",'Calc| Overheads Allocation'!D$8*R698*'Input| Projects'!$AO698,"DNSP defined",'Calc| Overheads Allocation'!D$78*'Input| Projects'!$AV698,0),0)</f>
        <v>0</v>
      </c>
      <c r="AI698" s="172" cm="1">
        <f t="array" ref="AI698">IFERROR(--('Input| Projects'!$AS698="Yes")*_xlfn.SWITCH('Input| Overheads'!$C$50,"Direct costs",'Calc| Overheads Allocation'!E$8*S698,"Internal labour",'Calc| Overheads Allocation'!E$8*S698*'Input| Projects'!$AO698,"DNSP defined",'Calc| Overheads Allocation'!E$78*'Input| Projects'!$AV698,0),0)</f>
        <v>0</v>
      </c>
      <c r="AJ698" s="172" cm="1">
        <f t="array" ref="AJ698">IFERROR(--('Input| Projects'!$AS698="Yes")*_xlfn.SWITCH('Input| Overheads'!$C$50,"Direct costs",'Calc| Overheads Allocation'!F$8*T698,"Internal labour",'Calc| Overheads Allocation'!F$8*T698*'Input| Projects'!$AO698,"DNSP defined",'Calc| Overheads Allocation'!F$78*'Input| Projects'!$AV698,0),0)</f>
        <v>0</v>
      </c>
      <c r="AK698" s="172" cm="1">
        <f t="array" ref="AK698">IFERROR(--('Input| Projects'!$AS698="Yes")*_xlfn.SWITCH('Input| Overheads'!$C$50,"Direct costs",'Calc| Overheads Allocation'!G$8*U698,"Internal labour",'Calc| Overheads Allocation'!G$8*U698*'Input| Projects'!$AO698,"DNSP defined",'Calc| Overheads Allocation'!G$78*'Input| Projects'!$AV698,0),0)</f>
        <v>0</v>
      </c>
      <c r="AL698" s="172" cm="1">
        <f t="array" ref="AL698">IFERROR(--('Input| Projects'!$AS698="Yes")*_xlfn.SWITCH('Input| Overheads'!$C$50,"Direct costs",'Calc| Overheads Allocation'!H$8*V698,"Internal labour",'Calc| Overheads Allocation'!H$8*V698*'Input| Projects'!$AO698,"DNSP defined",'Calc| Overheads Allocation'!H$78*'Input| Projects'!$AV698,0),0)</f>
        <v>0</v>
      </c>
      <c r="AM698" s="172" cm="1">
        <f t="array" ref="AM698">IFERROR(--('Input| Projects'!$AS698="Yes")*_xlfn.SWITCH('Input| Overheads'!$C$50,"Direct costs",'Calc| Overheads Allocation'!I$8*W698,"Internal labour",'Calc| Overheads Allocation'!I$8*W698*'Input| Projects'!$AO698,"DNSP defined",'Calc| Overheads Allocation'!I$78*'Input| Projects'!$AV698,0),0)</f>
        <v>0</v>
      </c>
      <c r="AN698" s="175"/>
      <c r="AO698" s="172" cm="1">
        <f t="array" ref="AO698">IFERROR(--('Input| Projects'!$AT698="Yes")*_xlfn.SWITCH('Input| Overheads'!$C$50,"Direct costs",'Calc| Overheads Allocation'!C$9*Q698,"Internal labour",'Calc| Overheads Allocation'!C$9*Q698*'Input| Projects'!$AO698,"DNSP defined",'Calc| Overheads Allocation'!C$79*'Input| Projects'!$AW698,0),0)</f>
        <v>0</v>
      </c>
      <c r="AP698" s="172" cm="1">
        <f t="array" ref="AP698">IFERROR(--('Input| Projects'!$AT698="Yes")*_xlfn.SWITCH('Input| Overheads'!$C$50,"Direct costs",'Calc| Overheads Allocation'!D$9*R698,"Internal labour",'Calc| Overheads Allocation'!D$9*R698*'Input| Projects'!$AO698,"DNSP defined",'Calc| Overheads Allocation'!D$79*'Input| Projects'!$AW698,0),0)</f>
        <v>0</v>
      </c>
      <c r="AQ698" s="172" cm="1">
        <f t="array" ref="AQ698">IFERROR(--('Input| Projects'!$AT698="Yes")*_xlfn.SWITCH('Input| Overheads'!$C$50,"Direct costs",'Calc| Overheads Allocation'!E$9*S698,"Internal labour",'Calc| Overheads Allocation'!E$9*S698*'Input| Projects'!$AO698,"DNSP defined",'Calc| Overheads Allocation'!E$79*'Input| Projects'!$AW698,0),0)</f>
        <v>0</v>
      </c>
      <c r="AR698" s="172" cm="1">
        <f t="array" ref="AR698">IFERROR(--('Input| Projects'!$AT698="Yes")*_xlfn.SWITCH('Input| Overheads'!$C$50,"Direct costs",'Calc| Overheads Allocation'!F$9*T698,"Internal labour",'Calc| Overheads Allocation'!F$9*T698*'Input| Projects'!$AO698,"DNSP defined",'Calc| Overheads Allocation'!F$79*'Input| Projects'!$AW698,0),0)</f>
        <v>0</v>
      </c>
      <c r="AS698" s="172" cm="1">
        <f t="array" ref="AS698">IFERROR(--('Input| Projects'!$AT698="Yes")*_xlfn.SWITCH('Input| Overheads'!$C$50,"Direct costs",'Calc| Overheads Allocation'!G$9*U698,"Internal labour",'Calc| Overheads Allocation'!G$9*U698*'Input| Projects'!$AO698,"DNSP defined",'Calc| Overheads Allocation'!G$79*'Input| Projects'!$AW698,0),0)</f>
        <v>0</v>
      </c>
      <c r="AT698" s="172" cm="1">
        <f t="array" ref="AT698">IFERROR(--('Input| Projects'!$AT698="Yes")*_xlfn.SWITCH('Input| Overheads'!$C$50,"Direct costs",'Calc| Overheads Allocation'!H$9*V698,"Internal labour",'Calc| Overheads Allocation'!H$9*V698*'Input| Projects'!$AO698,"DNSP defined",'Calc| Overheads Allocation'!H$79*'Input| Projects'!$AW698,0),0)</f>
        <v>0</v>
      </c>
      <c r="AU698" s="172" cm="1">
        <f t="array" ref="AU698">IFERROR(--('Input| Projects'!$AT698="Yes")*_xlfn.SWITCH('Input| Overheads'!$C$50,"Direct costs",'Calc| Overheads Allocation'!I$9*W698,"Internal labour",'Calc| Overheads Allocation'!I$9*W698*'Input| Projects'!$AO698,"DNSP defined",'Calc| Overheads Allocation'!I$79*'Input| Projects'!$AW698,0),0)</f>
        <v>0</v>
      </c>
      <c r="AV698" s="175"/>
      <c r="AW698" s="172">
        <f t="shared" si="244"/>
        <v>0</v>
      </c>
      <c r="AX698" s="172">
        <f t="shared" si="245"/>
        <v>0</v>
      </c>
      <c r="AY698" s="172">
        <f t="shared" si="246"/>
        <v>0</v>
      </c>
      <c r="AZ698" s="172">
        <f t="shared" si="247"/>
        <v>0</v>
      </c>
      <c r="BA698" s="172">
        <f t="shared" si="248"/>
        <v>0</v>
      </c>
      <c r="BB698" s="172">
        <f t="shared" si="249"/>
        <v>0</v>
      </c>
      <c r="BC698" s="172">
        <f t="shared" si="250"/>
        <v>0</v>
      </c>
      <c r="BD698" s="176"/>
      <c r="BE698" s="172">
        <f t="shared" si="251"/>
        <v>0</v>
      </c>
      <c r="BF698" s="172">
        <f t="shared" si="252"/>
        <v>0</v>
      </c>
      <c r="BG698" s="172">
        <f t="shared" si="253"/>
        <v>0</v>
      </c>
      <c r="BH698" s="172">
        <f t="shared" si="254"/>
        <v>0</v>
      </c>
      <c r="BI698" s="172">
        <f t="shared" si="255"/>
        <v>0</v>
      </c>
      <c r="BJ698" s="172">
        <f t="shared" si="256"/>
        <v>0</v>
      </c>
      <c r="BK698" s="172">
        <f t="shared" si="257"/>
        <v>0</v>
      </c>
      <c r="BL698" s="176"/>
      <c r="BM698" s="172">
        <f t="shared" si="236"/>
        <v>0</v>
      </c>
      <c r="BN698" s="172">
        <f t="shared" si="237"/>
        <v>0</v>
      </c>
      <c r="BO698" s="172">
        <f t="shared" si="238"/>
        <v>0</v>
      </c>
      <c r="BP698" s="172">
        <f t="shared" si="239"/>
        <v>0</v>
      </c>
      <c r="BQ698" s="172">
        <f t="shared" si="240"/>
        <v>0</v>
      </c>
      <c r="BR698" s="172">
        <f t="shared" si="241"/>
        <v>0</v>
      </c>
      <c r="BS698" s="172">
        <f t="shared" si="242"/>
        <v>0</v>
      </c>
      <c r="BT698" s="55"/>
      <c r="BU698" s="158">
        <f>SUMIF('Input| Projects'!$BA$8:$CX$8,RIGHT(BU$9,3),'Input| Projects'!$BA698:$CX698)</f>
        <v>0</v>
      </c>
      <c r="BV698" s="158">
        <f>SUMIF('Input| Projects'!$BA$8:$CX$8,RIGHT(BV$9,3),'Input| Projects'!$BA698:$CX698)</f>
        <v>0</v>
      </c>
      <c r="BW698" s="79" t="str">
        <f t="shared" si="243"/>
        <v/>
      </c>
    </row>
    <row r="699" spans="2:75" x14ac:dyDescent="0.2">
      <c r="B699" s="123">
        <f>IFERROR('Input| Projects'!B699,"")</f>
        <v>690</v>
      </c>
      <c r="C699" s="160" t="str">
        <f>IFERROR(IF('Input| Projects'!C699="","",'Input| Projects'!C699),"")</f>
        <v/>
      </c>
      <c r="D699" s="160" t="str">
        <f>IFERROR(IF('Input| Projects'!D699="","",'Input| Projects'!D699),"")</f>
        <v/>
      </c>
      <c r="E699" s="53"/>
      <c r="F699" s="160" t="str">
        <f>IF(LEN('Input| Projects'!F699)&gt;0,'Input| Projects'!F699,"")</f>
        <v/>
      </c>
      <c r="G699" s="160" t="str">
        <f>IF(LEN('Input| Projects'!G699)&gt;0,'Input| Projects'!G699,"")</f>
        <v/>
      </c>
      <c r="H699" s="10"/>
      <c r="I699" s="194" cm="1">
        <f t="array" ref="I699">IF(LEN($F699)&gt;0,1+IFERROR(SUMPRODUCT(TRANSPOSE('Input| Projects'!$AO699:$AQ699),INDEX('Input| Escalations'!$F$27:$L$29,,MATCH(Q$9,'Input| Escalations'!$F$21:$L$21,0))),0),0)</f>
        <v>0</v>
      </c>
      <c r="J699" s="194" cm="1">
        <f t="array" ref="J699">IF(LEN($F699)&gt;0,1+IFERROR(SUMPRODUCT(TRANSPOSE('Input| Projects'!$AO699:$AQ699),INDEX('Input| Escalations'!$F$27:$L$29,,MATCH(R$9,'Input| Escalations'!$F$21:$L$21,0))),0),0)</f>
        <v>0</v>
      </c>
      <c r="K699" s="194" cm="1">
        <f t="array" ref="K699">IF(LEN($F699)&gt;0,1+IFERROR(SUMPRODUCT(TRANSPOSE('Input| Projects'!$AO699:$AQ699),INDEX('Input| Escalations'!$F$27:$L$29,,MATCH(S$9,'Input| Escalations'!$F$21:$L$21,0))),0),0)</f>
        <v>0</v>
      </c>
      <c r="L699" s="194" cm="1">
        <f t="array" ref="L699">IF(LEN($F699)&gt;0,1+IFERROR(SUMPRODUCT(TRANSPOSE('Input| Projects'!$AO699:$AQ699),INDEX('Input| Escalations'!$F$27:$L$29,,MATCH(T$9,'Input| Escalations'!$F$21:$L$21,0))),0),0)</f>
        <v>0</v>
      </c>
      <c r="M699" s="194" cm="1">
        <f t="array" ref="M699">IF(LEN($F699)&gt;0,1+IFERROR(SUMPRODUCT(TRANSPOSE('Input| Projects'!$AO699:$AQ699),INDEX('Input| Escalations'!$F$27:$L$29,,MATCH(U$9,'Input| Escalations'!$F$21:$L$21,0))),0),0)</f>
        <v>0</v>
      </c>
      <c r="N699" s="194" cm="1">
        <f t="array" ref="N699">IF(LEN($F699)&gt;0,1+IFERROR(SUMPRODUCT(TRANSPOSE('Input| Projects'!$AO699:$AQ699),INDEX('Input| Escalations'!$F$27:$L$29,,MATCH(V$9,'Input| Escalations'!$F$21:$L$21,0))),0),0)</f>
        <v>0</v>
      </c>
      <c r="O699" s="194" cm="1">
        <f t="array" ref="O699">IF(LEN($F699)&gt;0,1+IFERROR(SUMPRODUCT(TRANSPOSE('Input| Projects'!$AO699:$AQ699),INDEX('Input| Escalations'!$F$27:$L$29,,MATCH(W$9,'Input| Escalations'!$F$21:$L$21,0))),0),0)</f>
        <v>0</v>
      </c>
      <c r="P699" s="10"/>
      <c r="Q699" s="172">
        <f>IFERROR(IF(ISNUMBER(FIND("decision",'Input| Setup'!$F$6)),'Input| Projects'!Y699,'Input| Projects'!I699)*'Input| Escalations'!$I$17*I699,0)</f>
        <v>0</v>
      </c>
      <c r="R699" s="172">
        <f>IFERROR(IF(ISNUMBER(FIND("decision",'Input| Setup'!$F$6)),'Input| Projects'!Z699,'Input| Projects'!J699)*'Input| Escalations'!$I$17*J699,0)</f>
        <v>0</v>
      </c>
      <c r="S699" s="172">
        <f>IFERROR(IF(ISNUMBER(FIND("decision",'Input| Setup'!$F$6)),'Input| Projects'!AA699,'Input| Projects'!K699)*'Input| Escalations'!$I$17*K699,0)</f>
        <v>0</v>
      </c>
      <c r="T699" s="172">
        <f>IFERROR(IF(ISNUMBER(FIND("decision",'Input| Setup'!$F$6)),'Input| Projects'!AB699,'Input| Projects'!L699)*'Input| Escalations'!$I$17*L699,0)</f>
        <v>0</v>
      </c>
      <c r="U699" s="172">
        <f>IFERROR(IF(ISNUMBER(FIND("decision",'Input| Setup'!$F$6)),'Input| Projects'!AC699,'Input| Projects'!M699)*'Input| Escalations'!$I$17*M699,0)</f>
        <v>0</v>
      </c>
      <c r="V699" s="172">
        <f>IFERROR(IF(ISNUMBER(FIND("decision",'Input| Setup'!$F$6)),'Input| Projects'!AD699,'Input| Projects'!N699)*'Input| Escalations'!$I$17*N699,0)</f>
        <v>0</v>
      </c>
      <c r="W699" s="172">
        <f>IFERROR(IF(ISNUMBER(FIND("decision",'Input| Setup'!$F$6)),'Input| Projects'!AE699,'Input| Projects'!O699)*'Input| Escalations'!$I$17*O699,0)</f>
        <v>0</v>
      </c>
      <c r="X699" s="175"/>
      <c r="Y699" s="172">
        <f>IF(ISNUMBER(FIND("decision",'Input| Setup'!$F$6)),'Input| Projects'!AG699,'Input| Projects'!Q699)*I699*'Input| Escalations'!$I$17</f>
        <v>0</v>
      </c>
      <c r="Z699" s="172">
        <f>IF(ISNUMBER(FIND("decision",'Input| Setup'!$F$6)),'Input| Projects'!AH699,'Input| Projects'!R699)*J699*'Input| Escalations'!$I$17</f>
        <v>0</v>
      </c>
      <c r="AA699" s="172">
        <f>IF(ISNUMBER(FIND("decision",'Input| Setup'!$F$6)),'Input| Projects'!AI699,'Input| Projects'!S699)*K699*'Input| Escalations'!$I$17</f>
        <v>0</v>
      </c>
      <c r="AB699" s="172">
        <f>IF(ISNUMBER(FIND("decision",'Input| Setup'!$F$6)),'Input| Projects'!AJ699,'Input| Projects'!T699)*L699*'Input| Escalations'!$I$17</f>
        <v>0</v>
      </c>
      <c r="AC699" s="172">
        <f>IF(ISNUMBER(FIND("decision",'Input| Setup'!$F$6)),'Input| Projects'!AK699,'Input| Projects'!U699)*M699*'Input| Escalations'!$I$17</f>
        <v>0</v>
      </c>
      <c r="AD699" s="172">
        <f>IF(ISNUMBER(FIND("decision",'Input| Setup'!$F$6)),'Input| Projects'!AL699,'Input| Projects'!V699)*N699*'Input| Escalations'!$I$17</f>
        <v>0</v>
      </c>
      <c r="AE699" s="172">
        <f>IF(ISNUMBER(FIND("decision",'Input| Setup'!$F$6)),'Input| Projects'!AM699,'Input| Projects'!W699)*O699*'Input| Escalations'!$I$17</f>
        <v>0</v>
      </c>
      <c r="AF699" s="175"/>
      <c r="AG699" s="172" cm="1">
        <f t="array" ref="AG699">IFERROR(--('Input| Projects'!$AS699="Yes")*_xlfn.SWITCH('Input| Overheads'!$C$50,"Direct costs",'Calc| Overheads Allocation'!C$8*Q699,"Internal labour",'Calc| Overheads Allocation'!C$8*Q699*'Input| Projects'!$AO699,"DNSP defined",'Calc| Overheads Allocation'!C$78*'Input| Projects'!$AV699,0),0)</f>
        <v>0</v>
      </c>
      <c r="AH699" s="172" cm="1">
        <f t="array" ref="AH699">IFERROR(--('Input| Projects'!$AS699="Yes")*_xlfn.SWITCH('Input| Overheads'!$C$50,"Direct costs",'Calc| Overheads Allocation'!D$8*R699,"Internal labour",'Calc| Overheads Allocation'!D$8*R699*'Input| Projects'!$AO699,"DNSP defined",'Calc| Overheads Allocation'!D$78*'Input| Projects'!$AV699,0),0)</f>
        <v>0</v>
      </c>
      <c r="AI699" s="172" cm="1">
        <f t="array" ref="AI699">IFERROR(--('Input| Projects'!$AS699="Yes")*_xlfn.SWITCH('Input| Overheads'!$C$50,"Direct costs",'Calc| Overheads Allocation'!E$8*S699,"Internal labour",'Calc| Overheads Allocation'!E$8*S699*'Input| Projects'!$AO699,"DNSP defined",'Calc| Overheads Allocation'!E$78*'Input| Projects'!$AV699,0),0)</f>
        <v>0</v>
      </c>
      <c r="AJ699" s="172" cm="1">
        <f t="array" ref="AJ699">IFERROR(--('Input| Projects'!$AS699="Yes")*_xlfn.SWITCH('Input| Overheads'!$C$50,"Direct costs",'Calc| Overheads Allocation'!F$8*T699,"Internal labour",'Calc| Overheads Allocation'!F$8*T699*'Input| Projects'!$AO699,"DNSP defined",'Calc| Overheads Allocation'!F$78*'Input| Projects'!$AV699,0),0)</f>
        <v>0</v>
      </c>
      <c r="AK699" s="172" cm="1">
        <f t="array" ref="AK699">IFERROR(--('Input| Projects'!$AS699="Yes")*_xlfn.SWITCH('Input| Overheads'!$C$50,"Direct costs",'Calc| Overheads Allocation'!G$8*U699,"Internal labour",'Calc| Overheads Allocation'!G$8*U699*'Input| Projects'!$AO699,"DNSP defined",'Calc| Overheads Allocation'!G$78*'Input| Projects'!$AV699,0),0)</f>
        <v>0</v>
      </c>
      <c r="AL699" s="172" cm="1">
        <f t="array" ref="AL699">IFERROR(--('Input| Projects'!$AS699="Yes")*_xlfn.SWITCH('Input| Overheads'!$C$50,"Direct costs",'Calc| Overheads Allocation'!H$8*V699,"Internal labour",'Calc| Overheads Allocation'!H$8*V699*'Input| Projects'!$AO699,"DNSP defined",'Calc| Overheads Allocation'!H$78*'Input| Projects'!$AV699,0),0)</f>
        <v>0</v>
      </c>
      <c r="AM699" s="172" cm="1">
        <f t="array" ref="AM699">IFERROR(--('Input| Projects'!$AS699="Yes")*_xlfn.SWITCH('Input| Overheads'!$C$50,"Direct costs",'Calc| Overheads Allocation'!I$8*W699,"Internal labour",'Calc| Overheads Allocation'!I$8*W699*'Input| Projects'!$AO699,"DNSP defined",'Calc| Overheads Allocation'!I$78*'Input| Projects'!$AV699,0),0)</f>
        <v>0</v>
      </c>
      <c r="AN699" s="175"/>
      <c r="AO699" s="172" cm="1">
        <f t="array" ref="AO699">IFERROR(--('Input| Projects'!$AT699="Yes")*_xlfn.SWITCH('Input| Overheads'!$C$50,"Direct costs",'Calc| Overheads Allocation'!C$9*Q699,"Internal labour",'Calc| Overheads Allocation'!C$9*Q699*'Input| Projects'!$AO699,"DNSP defined",'Calc| Overheads Allocation'!C$79*'Input| Projects'!$AW699,0),0)</f>
        <v>0</v>
      </c>
      <c r="AP699" s="172" cm="1">
        <f t="array" ref="AP699">IFERROR(--('Input| Projects'!$AT699="Yes")*_xlfn.SWITCH('Input| Overheads'!$C$50,"Direct costs",'Calc| Overheads Allocation'!D$9*R699,"Internal labour",'Calc| Overheads Allocation'!D$9*R699*'Input| Projects'!$AO699,"DNSP defined",'Calc| Overheads Allocation'!D$79*'Input| Projects'!$AW699,0),0)</f>
        <v>0</v>
      </c>
      <c r="AQ699" s="172" cm="1">
        <f t="array" ref="AQ699">IFERROR(--('Input| Projects'!$AT699="Yes")*_xlfn.SWITCH('Input| Overheads'!$C$50,"Direct costs",'Calc| Overheads Allocation'!E$9*S699,"Internal labour",'Calc| Overheads Allocation'!E$9*S699*'Input| Projects'!$AO699,"DNSP defined",'Calc| Overheads Allocation'!E$79*'Input| Projects'!$AW699,0),0)</f>
        <v>0</v>
      </c>
      <c r="AR699" s="172" cm="1">
        <f t="array" ref="AR699">IFERROR(--('Input| Projects'!$AT699="Yes")*_xlfn.SWITCH('Input| Overheads'!$C$50,"Direct costs",'Calc| Overheads Allocation'!F$9*T699,"Internal labour",'Calc| Overheads Allocation'!F$9*T699*'Input| Projects'!$AO699,"DNSP defined",'Calc| Overheads Allocation'!F$79*'Input| Projects'!$AW699,0),0)</f>
        <v>0</v>
      </c>
      <c r="AS699" s="172" cm="1">
        <f t="array" ref="AS699">IFERROR(--('Input| Projects'!$AT699="Yes")*_xlfn.SWITCH('Input| Overheads'!$C$50,"Direct costs",'Calc| Overheads Allocation'!G$9*U699,"Internal labour",'Calc| Overheads Allocation'!G$9*U699*'Input| Projects'!$AO699,"DNSP defined",'Calc| Overheads Allocation'!G$79*'Input| Projects'!$AW699,0),0)</f>
        <v>0</v>
      </c>
      <c r="AT699" s="172" cm="1">
        <f t="array" ref="AT699">IFERROR(--('Input| Projects'!$AT699="Yes")*_xlfn.SWITCH('Input| Overheads'!$C$50,"Direct costs",'Calc| Overheads Allocation'!H$9*V699,"Internal labour",'Calc| Overheads Allocation'!H$9*V699*'Input| Projects'!$AO699,"DNSP defined",'Calc| Overheads Allocation'!H$79*'Input| Projects'!$AW699,0),0)</f>
        <v>0</v>
      </c>
      <c r="AU699" s="172" cm="1">
        <f t="array" ref="AU699">IFERROR(--('Input| Projects'!$AT699="Yes")*_xlfn.SWITCH('Input| Overheads'!$C$50,"Direct costs",'Calc| Overheads Allocation'!I$9*W699,"Internal labour",'Calc| Overheads Allocation'!I$9*W699*'Input| Projects'!$AO699,"DNSP defined",'Calc| Overheads Allocation'!I$79*'Input| Projects'!$AW699,0),0)</f>
        <v>0</v>
      </c>
      <c r="AV699" s="175"/>
      <c r="AW699" s="172">
        <f t="shared" si="244"/>
        <v>0</v>
      </c>
      <c r="AX699" s="172">
        <f t="shared" si="245"/>
        <v>0</v>
      </c>
      <c r="AY699" s="172">
        <f t="shared" si="246"/>
        <v>0</v>
      </c>
      <c r="AZ699" s="172">
        <f t="shared" si="247"/>
        <v>0</v>
      </c>
      <c r="BA699" s="172">
        <f t="shared" si="248"/>
        <v>0</v>
      </c>
      <c r="BB699" s="172">
        <f t="shared" si="249"/>
        <v>0</v>
      </c>
      <c r="BC699" s="172">
        <f t="shared" si="250"/>
        <v>0</v>
      </c>
      <c r="BD699" s="176"/>
      <c r="BE699" s="172">
        <f t="shared" si="251"/>
        <v>0</v>
      </c>
      <c r="BF699" s="172">
        <f t="shared" si="252"/>
        <v>0</v>
      </c>
      <c r="BG699" s="172">
        <f t="shared" si="253"/>
        <v>0</v>
      </c>
      <c r="BH699" s="172">
        <f t="shared" si="254"/>
        <v>0</v>
      </c>
      <c r="BI699" s="172">
        <f t="shared" si="255"/>
        <v>0</v>
      </c>
      <c r="BJ699" s="172">
        <f t="shared" si="256"/>
        <v>0</v>
      </c>
      <c r="BK699" s="172">
        <f t="shared" si="257"/>
        <v>0</v>
      </c>
      <c r="BL699" s="176"/>
      <c r="BM699" s="172">
        <f t="shared" si="236"/>
        <v>0</v>
      </c>
      <c r="BN699" s="172">
        <f t="shared" si="237"/>
        <v>0</v>
      </c>
      <c r="BO699" s="172">
        <f t="shared" si="238"/>
        <v>0</v>
      </c>
      <c r="BP699" s="172">
        <f t="shared" si="239"/>
        <v>0</v>
      </c>
      <c r="BQ699" s="172">
        <f t="shared" si="240"/>
        <v>0</v>
      </c>
      <c r="BR699" s="172">
        <f t="shared" si="241"/>
        <v>0</v>
      </c>
      <c r="BS699" s="172">
        <f t="shared" si="242"/>
        <v>0</v>
      </c>
      <c r="BT699" s="55"/>
      <c r="BU699" s="158">
        <f>SUMIF('Input| Projects'!$BA$8:$CX$8,RIGHT(BU$9,3),'Input| Projects'!$BA699:$CX699)</f>
        <v>0</v>
      </c>
      <c r="BV699" s="158">
        <f>SUMIF('Input| Projects'!$BA$8:$CX$8,RIGHT(BV$9,3),'Input| Projects'!$BA699:$CX699)</f>
        <v>0</v>
      </c>
      <c r="BW699" s="79" t="str">
        <f t="shared" si="243"/>
        <v/>
      </c>
    </row>
    <row r="700" spans="2:75" x14ac:dyDescent="0.2">
      <c r="B700" s="123">
        <f>IFERROR('Input| Projects'!B700,"")</f>
        <v>691</v>
      </c>
      <c r="C700" s="160" t="str">
        <f>IFERROR(IF('Input| Projects'!C700="","",'Input| Projects'!C700),"")</f>
        <v/>
      </c>
      <c r="D700" s="160" t="str">
        <f>IFERROR(IF('Input| Projects'!D700="","",'Input| Projects'!D700),"")</f>
        <v/>
      </c>
      <c r="E700" s="53"/>
      <c r="F700" s="160" t="str">
        <f>IF(LEN('Input| Projects'!F700)&gt;0,'Input| Projects'!F700,"")</f>
        <v/>
      </c>
      <c r="G700" s="160" t="str">
        <f>IF(LEN('Input| Projects'!G700)&gt;0,'Input| Projects'!G700,"")</f>
        <v/>
      </c>
      <c r="H700" s="10"/>
      <c r="I700" s="194" cm="1">
        <f t="array" ref="I700">IF(LEN($F700)&gt;0,1+IFERROR(SUMPRODUCT(TRANSPOSE('Input| Projects'!$AO700:$AQ700),INDEX('Input| Escalations'!$F$27:$L$29,,MATCH(Q$9,'Input| Escalations'!$F$21:$L$21,0))),0),0)</f>
        <v>0</v>
      </c>
      <c r="J700" s="194" cm="1">
        <f t="array" ref="J700">IF(LEN($F700)&gt;0,1+IFERROR(SUMPRODUCT(TRANSPOSE('Input| Projects'!$AO700:$AQ700),INDEX('Input| Escalations'!$F$27:$L$29,,MATCH(R$9,'Input| Escalations'!$F$21:$L$21,0))),0),0)</f>
        <v>0</v>
      </c>
      <c r="K700" s="194" cm="1">
        <f t="array" ref="K700">IF(LEN($F700)&gt;0,1+IFERROR(SUMPRODUCT(TRANSPOSE('Input| Projects'!$AO700:$AQ700),INDEX('Input| Escalations'!$F$27:$L$29,,MATCH(S$9,'Input| Escalations'!$F$21:$L$21,0))),0),0)</f>
        <v>0</v>
      </c>
      <c r="L700" s="194" cm="1">
        <f t="array" ref="L700">IF(LEN($F700)&gt;0,1+IFERROR(SUMPRODUCT(TRANSPOSE('Input| Projects'!$AO700:$AQ700),INDEX('Input| Escalations'!$F$27:$L$29,,MATCH(T$9,'Input| Escalations'!$F$21:$L$21,0))),0),0)</f>
        <v>0</v>
      </c>
      <c r="M700" s="194" cm="1">
        <f t="array" ref="M700">IF(LEN($F700)&gt;0,1+IFERROR(SUMPRODUCT(TRANSPOSE('Input| Projects'!$AO700:$AQ700),INDEX('Input| Escalations'!$F$27:$L$29,,MATCH(U$9,'Input| Escalations'!$F$21:$L$21,0))),0),0)</f>
        <v>0</v>
      </c>
      <c r="N700" s="194" cm="1">
        <f t="array" ref="N700">IF(LEN($F700)&gt;0,1+IFERROR(SUMPRODUCT(TRANSPOSE('Input| Projects'!$AO700:$AQ700),INDEX('Input| Escalations'!$F$27:$L$29,,MATCH(V$9,'Input| Escalations'!$F$21:$L$21,0))),0),0)</f>
        <v>0</v>
      </c>
      <c r="O700" s="194" cm="1">
        <f t="array" ref="O700">IF(LEN($F700)&gt;0,1+IFERROR(SUMPRODUCT(TRANSPOSE('Input| Projects'!$AO700:$AQ700),INDEX('Input| Escalations'!$F$27:$L$29,,MATCH(W$9,'Input| Escalations'!$F$21:$L$21,0))),0),0)</f>
        <v>0</v>
      </c>
      <c r="P700" s="10"/>
      <c r="Q700" s="172">
        <f>IFERROR(IF(ISNUMBER(FIND("decision",'Input| Setup'!$F$6)),'Input| Projects'!Y700,'Input| Projects'!I700)*'Input| Escalations'!$I$17*I700,0)</f>
        <v>0</v>
      </c>
      <c r="R700" s="172">
        <f>IFERROR(IF(ISNUMBER(FIND("decision",'Input| Setup'!$F$6)),'Input| Projects'!Z700,'Input| Projects'!J700)*'Input| Escalations'!$I$17*J700,0)</f>
        <v>0</v>
      </c>
      <c r="S700" s="172">
        <f>IFERROR(IF(ISNUMBER(FIND("decision",'Input| Setup'!$F$6)),'Input| Projects'!AA700,'Input| Projects'!K700)*'Input| Escalations'!$I$17*K700,0)</f>
        <v>0</v>
      </c>
      <c r="T700" s="172">
        <f>IFERROR(IF(ISNUMBER(FIND("decision",'Input| Setup'!$F$6)),'Input| Projects'!AB700,'Input| Projects'!L700)*'Input| Escalations'!$I$17*L700,0)</f>
        <v>0</v>
      </c>
      <c r="U700" s="172">
        <f>IFERROR(IF(ISNUMBER(FIND("decision",'Input| Setup'!$F$6)),'Input| Projects'!AC700,'Input| Projects'!M700)*'Input| Escalations'!$I$17*M700,0)</f>
        <v>0</v>
      </c>
      <c r="V700" s="172">
        <f>IFERROR(IF(ISNUMBER(FIND("decision",'Input| Setup'!$F$6)),'Input| Projects'!AD700,'Input| Projects'!N700)*'Input| Escalations'!$I$17*N700,0)</f>
        <v>0</v>
      </c>
      <c r="W700" s="172">
        <f>IFERROR(IF(ISNUMBER(FIND("decision",'Input| Setup'!$F$6)),'Input| Projects'!AE700,'Input| Projects'!O700)*'Input| Escalations'!$I$17*O700,0)</f>
        <v>0</v>
      </c>
      <c r="X700" s="175"/>
      <c r="Y700" s="172">
        <f>IF(ISNUMBER(FIND("decision",'Input| Setup'!$F$6)),'Input| Projects'!AG700,'Input| Projects'!Q700)*I700*'Input| Escalations'!$I$17</f>
        <v>0</v>
      </c>
      <c r="Z700" s="172">
        <f>IF(ISNUMBER(FIND("decision",'Input| Setup'!$F$6)),'Input| Projects'!AH700,'Input| Projects'!R700)*J700*'Input| Escalations'!$I$17</f>
        <v>0</v>
      </c>
      <c r="AA700" s="172">
        <f>IF(ISNUMBER(FIND("decision",'Input| Setup'!$F$6)),'Input| Projects'!AI700,'Input| Projects'!S700)*K700*'Input| Escalations'!$I$17</f>
        <v>0</v>
      </c>
      <c r="AB700" s="172">
        <f>IF(ISNUMBER(FIND("decision",'Input| Setup'!$F$6)),'Input| Projects'!AJ700,'Input| Projects'!T700)*L700*'Input| Escalations'!$I$17</f>
        <v>0</v>
      </c>
      <c r="AC700" s="172">
        <f>IF(ISNUMBER(FIND("decision",'Input| Setup'!$F$6)),'Input| Projects'!AK700,'Input| Projects'!U700)*M700*'Input| Escalations'!$I$17</f>
        <v>0</v>
      </c>
      <c r="AD700" s="172">
        <f>IF(ISNUMBER(FIND("decision",'Input| Setup'!$F$6)),'Input| Projects'!AL700,'Input| Projects'!V700)*N700*'Input| Escalations'!$I$17</f>
        <v>0</v>
      </c>
      <c r="AE700" s="172">
        <f>IF(ISNUMBER(FIND("decision",'Input| Setup'!$F$6)),'Input| Projects'!AM700,'Input| Projects'!W700)*O700*'Input| Escalations'!$I$17</f>
        <v>0</v>
      </c>
      <c r="AF700" s="175"/>
      <c r="AG700" s="172" cm="1">
        <f t="array" ref="AG700">IFERROR(--('Input| Projects'!$AS700="Yes")*_xlfn.SWITCH('Input| Overheads'!$C$50,"Direct costs",'Calc| Overheads Allocation'!C$8*Q700,"Internal labour",'Calc| Overheads Allocation'!C$8*Q700*'Input| Projects'!$AO700,"DNSP defined",'Calc| Overheads Allocation'!C$78*'Input| Projects'!$AV700,0),0)</f>
        <v>0</v>
      </c>
      <c r="AH700" s="172" cm="1">
        <f t="array" ref="AH700">IFERROR(--('Input| Projects'!$AS700="Yes")*_xlfn.SWITCH('Input| Overheads'!$C$50,"Direct costs",'Calc| Overheads Allocation'!D$8*R700,"Internal labour",'Calc| Overheads Allocation'!D$8*R700*'Input| Projects'!$AO700,"DNSP defined",'Calc| Overheads Allocation'!D$78*'Input| Projects'!$AV700,0),0)</f>
        <v>0</v>
      </c>
      <c r="AI700" s="172" cm="1">
        <f t="array" ref="AI700">IFERROR(--('Input| Projects'!$AS700="Yes")*_xlfn.SWITCH('Input| Overheads'!$C$50,"Direct costs",'Calc| Overheads Allocation'!E$8*S700,"Internal labour",'Calc| Overheads Allocation'!E$8*S700*'Input| Projects'!$AO700,"DNSP defined",'Calc| Overheads Allocation'!E$78*'Input| Projects'!$AV700,0),0)</f>
        <v>0</v>
      </c>
      <c r="AJ700" s="172" cm="1">
        <f t="array" ref="AJ700">IFERROR(--('Input| Projects'!$AS700="Yes")*_xlfn.SWITCH('Input| Overheads'!$C$50,"Direct costs",'Calc| Overheads Allocation'!F$8*T700,"Internal labour",'Calc| Overheads Allocation'!F$8*T700*'Input| Projects'!$AO700,"DNSP defined",'Calc| Overheads Allocation'!F$78*'Input| Projects'!$AV700,0),0)</f>
        <v>0</v>
      </c>
      <c r="AK700" s="172" cm="1">
        <f t="array" ref="AK700">IFERROR(--('Input| Projects'!$AS700="Yes")*_xlfn.SWITCH('Input| Overheads'!$C$50,"Direct costs",'Calc| Overheads Allocation'!G$8*U700,"Internal labour",'Calc| Overheads Allocation'!G$8*U700*'Input| Projects'!$AO700,"DNSP defined",'Calc| Overheads Allocation'!G$78*'Input| Projects'!$AV700,0),0)</f>
        <v>0</v>
      </c>
      <c r="AL700" s="172" cm="1">
        <f t="array" ref="AL700">IFERROR(--('Input| Projects'!$AS700="Yes")*_xlfn.SWITCH('Input| Overheads'!$C$50,"Direct costs",'Calc| Overheads Allocation'!H$8*V700,"Internal labour",'Calc| Overheads Allocation'!H$8*V700*'Input| Projects'!$AO700,"DNSP defined",'Calc| Overheads Allocation'!H$78*'Input| Projects'!$AV700,0),0)</f>
        <v>0</v>
      </c>
      <c r="AM700" s="172" cm="1">
        <f t="array" ref="AM700">IFERROR(--('Input| Projects'!$AS700="Yes")*_xlfn.SWITCH('Input| Overheads'!$C$50,"Direct costs",'Calc| Overheads Allocation'!I$8*W700,"Internal labour",'Calc| Overheads Allocation'!I$8*W700*'Input| Projects'!$AO700,"DNSP defined",'Calc| Overheads Allocation'!I$78*'Input| Projects'!$AV700,0),0)</f>
        <v>0</v>
      </c>
      <c r="AN700" s="175"/>
      <c r="AO700" s="172" cm="1">
        <f t="array" ref="AO700">IFERROR(--('Input| Projects'!$AT700="Yes")*_xlfn.SWITCH('Input| Overheads'!$C$50,"Direct costs",'Calc| Overheads Allocation'!C$9*Q700,"Internal labour",'Calc| Overheads Allocation'!C$9*Q700*'Input| Projects'!$AO700,"DNSP defined",'Calc| Overheads Allocation'!C$79*'Input| Projects'!$AW700,0),0)</f>
        <v>0</v>
      </c>
      <c r="AP700" s="172" cm="1">
        <f t="array" ref="AP700">IFERROR(--('Input| Projects'!$AT700="Yes")*_xlfn.SWITCH('Input| Overheads'!$C$50,"Direct costs",'Calc| Overheads Allocation'!D$9*R700,"Internal labour",'Calc| Overheads Allocation'!D$9*R700*'Input| Projects'!$AO700,"DNSP defined",'Calc| Overheads Allocation'!D$79*'Input| Projects'!$AW700,0),0)</f>
        <v>0</v>
      </c>
      <c r="AQ700" s="172" cm="1">
        <f t="array" ref="AQ700">IFERROR(--('Input| Projects'!$AT700="Yes")*_xlfn.SWITCH('Input| Overheads'!$C$50,"Direct costs",'Calc| Overheads Allocation'!E$9*S700,"Internal labour",'Calc| Overheads Allocation'!E$9*S700*'Input| Projects'!$AO700,"DNSP defined",'Calc| Overheads Allocation'!E$79*'Input| Projects'!$AW700,0),0)</f>
        <v>0</v>
      </c>
      <c r="AR700" s="172" cm="1">
        <f t="array" ref="AR700">IFERROR(--('Input| Projects'!$AT700="Yes")*_xlfn.SWITCH('Input| Overheads'!$C$50,"Direct costs",'Calc| Overheads Allocation'!F$9*T700,"Internal labour",'Calc| Overheads Allocation'!F$9*T700*'Input| Projects'!$AO700,"DNSP defined",'Calc| Overheads Allocation'!F$79*'Input| Projects'!$AW700,0),0)</f>
        <v>0</v>
      </c>
      <c r="AS700" s="172" cm="1">
        <f t="array" ref="AS700">IFERROR(--('Input| Projects'!$AT700="Yes")*_xlfn.SWITCH('Input| Overheads'!$C$50,"Direct costs",'Calc| Overheads Allocation'!G$9*U700,"Internal labour",'Calc| Overheads Allocation'!G$9*U700*'Input| Projects'!$AO700,"DNSP defined",'Calc| Overheads Allocation'!G$79*'Input| Projects'!$AW700,0),0)</f>
        <v>0</v>
      </c>
      <c r="AT700" s="172" cm="1">
        <f t="array" ref="AT700">IFERROR(--('Input| Projects'!$AT700="Yes")*_xlfn.SWITCH('Input| Overheads'!$C$50,"Direct costs",'Calc| Overheads Allocation'!H$9*V700,"Internal labour",'Calc| Overheads Allocation'!H$9*V700*'Input| Projects'!$AO700,"DNSP defined",'Calc| Overheads Allocation'!H$79*'Input| Projects'!$AW700,0),0)</f>
        <v>0</v>
      </c>
      <c r="AU700" s="172" cm="1">
        <f t="array" ref="AU700">IFERROR(--('Input| Projects'!$AT700="Yes")*_xlfn.SWITCH('Input| Overheads'!$C$50,"Direct costs",'Calc| Overheads Allocation'!I$9*W700,"Internal labour",'Calc| Overheads Allocation'!I$9*W700*'Input| Projects'!$AO700,"DNSP defined",'Calc| Overheads Allocation'!I$79*'Input| Projects'!$AW700,0),0)</f>
        <v>0</v>
      </c>
      <c r="AV700" s="175"/>
      <c r="AW700" s="172">
        <f t="shared" si="244"/>
        <v>0</v>
      </c>
      <c r="AX700" s="172">
        <f t="shared" si="245"/>
        <v>0</v>
      </c>
      <c r="AY700" s="172">
        <f t="shared" si="246"/>
        <v>0</v>
      </c>
      <c r="AZ700" s="172">
        <f t="shared" si="247"/>
        <v>0</v>
      </c>
      <c r="BA700" s="172">
        <f t="shared" si="248"/>
        <v>0</v>
      </c>
      <c r="BB700" s="172">
        <f t="shared" si="249"/>
        <v>0</v>
      </c>
      <c r="BC700" s="172">
        <f t="shared" si="250"/>
        <v>0</v>
      </c>
      <c r="BD700" s="176"/>
      <c r="BE700" s="172">
        <f t="shared" si="251"/>
        <v>0</v>
      </c>
      <c r="BF700" s="172">
        <f t="shared" si="252"/>
        <v>0</v>
      </c>
      <c r="BG700" s="172">
        <f t="shared" si="253"/>
        <v>0</v>
      </c>
      <c r="BH700" s="172">
        <f t="shared" si="254"/>
        <v>0</v>
      </c>
      <c r="BI700" s="172">
        <f t="shared" si="255"/>
        <v>0</v>
      </c>
      <c r="BJ700" s="172">
        <f t="shared" si="256"/>
        <v>0</v>
      </c>
      <c r="BK700" s="172">
        <f t="shared" si="257"/>
        <v>0</v>
      </c>
      <c r="BL700" s="176"/>
      <c r="BM700" s="172">
        <f t="shared" si="236"/>
        <v>0</v>
      </c>
      <c r="BN700" s="172">
        <f t="shared" si="237"/>
        <v>0</v>
      </c>
      <c r="BO700" s="172">
        <f t="shared" si="238"/>
        <v>0</v>
      </c>
      <c r="BP700" s="172">
        <f t="shared" si="239"/>
        <v>0</v>
      </c>
      <c r="BQ700" s="172">
        <f t="shared" si="240"/>
        <v>0</v>
      </c>
      <c r="BR700" s="172">
        <f t="shared" si="241"/>
        <v>0</v>
      </c>
      <c r="BS700" s="172">
        <f t="shared" si="242"/>
        <v>0</v>
      </c>
      <c r="BT700" s="55"/>
      <c r="BU700" s="158">
        <f>SUMIF('Input| Projects'!$BA$8:$CX$8,RIGHT(BU$9,3),'Input| Projects'!$BA700:$CX700)</f>
        <v>0</v>
      </c>
      <c r="BV700" s="158">
        <f>SUMIF('Input| Projects'!$BA$8:$CX$8,RIGHT(BV$9,3),'Input| Projects'!$BA700:$CX700)</f>
        <v>0</v>
      </c>
      <c r="BW700" s="79" t="str">
        <f t="shared" si="243"/>
        <v/>
      </c>
    </row>
    <row r="701" spans="2:75" x14ac:dyDescent="0.2">
      <c r="B701" s="123">
        <f>IFERROR('Input| Projects'!B701,"")</f>
        <v>692</v>
      </c>
      <c r="C701" s="160" t="str">
        <f>IFERROR(IF('Input| Projects'!C701="","",'Input| Projects'!C701),"")</f>
        <v/>
      </c>
      <c r="D701" s="160" t="str">
        <f>IFERROR(IF('Input| Projects'!D701="","",'Input| Projects'!D701),"")</f>
        <v/>
      </c>
      <c r="E701" s="53"/>
      <c r="F701" s="160" t="str">
        <f>IF(LEN('Input| Projects'!F701)&gt;0,'Input| Projects'!F701,"")</f>
        <v/>
      </c>
      <c r="G701" s="160" t="str">
        <f>IF(LEN('Input| Projects'!G701)&gt;0,'Input| Projects'!G701,"")</f>
        <v/>
      </c>
      <c r="H701" s="10"/>
      <c r="I701" s="194" cm="1">
        <f t="array" ref="I701">IF(LEN($F701)&gt;0,1+IFERROR(SUMPRODUCT(TRANSPOSE('Input| Projects'!$AO701:$AQ701),INDEX('Input| Escalations'!$F$27:$L$29,,MATCH(Q$9,'Input| Escalations'!$F$21:$L$21,0))),0),0)</f>
        <v>0</v>
      </c>
      <c r="J701" s="194" cm="1">
        <f t="array" ref="J701">IF(LEN($F701)&gt;0,1+IFERROR(SUMPRODUCT(TRANSPOSE('Input| Projects'!$AO701:$AQ701),INDEX('Input| Escalations'!$F$27:$L$29,,MATCH(R$9,'Input| Escalations'!$F$21:$L$21,0))),0),0)</f>
        <v>0</v>
      </c>
      <c r="K701" s="194" cm="1">
        <f t="array" ref="K701">IF(LEN($F701)&gt;0,1+IFERROR(SUMPRODUCT(TRANSPOSE('Input| Projects'!$AO701:$AQ701),INDEX('Input| Escalations'!$F$27:$L$29,,MATCH(S$9,'Input| Escalations'!$F$21:$L$21,0))),0),0)</f>
        <v>0</v>
      </c>
      <c r="L701" s="194" cm="1">
        <f t="array" ref="L701">IF(LEN($F701)&gt;0,1+IFERROR(SUMPRODUCT(TRANSPOSE('Input| Projects'!$AO701:$AQ701),INDEX('Input| Escalations'!$F$27:$L$29,,MATCH(T$9,'Input| Escalations'!$F$21:$L$21,0))),0),0)</f>
        <v>0</v>
      </c>
      <c r="M701" s="194" cm="1">
        <f t="array" ref="M701">IF(LEN($F701)&gt;0,1+IFERROR(SUMPRODUCT(TRANSPOSE('Input| Projects'!$AO701:$AQ701),INDEX('Input| Escalations'!$F$27:$L$29,,MATCH(U$9,'Input| Escalations'!$F$21:$L$21,0))),0),0)</f>
        <v>0</v>
      </c>
      <c r="N701" s="194" cm="1">
        <f t="array" ref="N701">IF(LEN($F701)&gt;0,1+IFERROR(SUMPRODUCT(TRANSPOSE('Input| Projects'!$AO701:$AQ701),INDEX('Input| Escalations'!$F$27:$L$29,,MATCH(V$9,'Input| Escalations'!$F$21:$L$21,0))),0),0)</f>
        <v>0</v>
      </c>
      <c r="O701" s="194" cm="1">
        <f t="array" ref="O701">IF(LEN($F701)&gt;0,1+IFERROR(SUMPRODUCT(TRANSPOSE('Input| Projects'!$AO701:$AQ701),INDEX('Input| Escalations'!$F$27:$L$29,,MATCH(W$9,'Input| Escalations'!$F$21:$L$21,0))),0),0)</f>
        <v>0</v>
      </c>
      <c r="P701" s="10"/>
      <c r="Q701" s="172">
        <f>IFERROR(IF(ISNUMBER(FIND("decision",'Input| Setup'!$F$6)),'Input| Projects'!Y701,'Input| Projects'!I701)*'Input| Escalations'!$I$17*I701,0)</f>
        <v>0</v>
      </c>
      <c r="R701" s="172">
        <f>IFERROR(IF(ISNUMBER(FIND("decision",'Input| Setup'!$F$6)),'Input| Projects'!Z701,'Input| Projects'!J701)*'Input| Escalations'!$I$17*J701,0)</f>
        <v>0</v>
      </c>
      <c r="S701" s="172">
        <f>IFERROR(IF(ISNUMBER(FIND("decision",'Input| Setup'!$F$6)),'Input| Projects'!AA701,'Input| Projects'!K701)*'Input| Escalations'!$I$17*K701,0)</f>
        <v>0</v>
      </c>
      <c r="T701" s="172">
        <f>IFERROR(IF(ISNUMBER(FIND("decision",'Input| Setup'!$F$6)),'Input| Projects'!AB701,'Input| Projects'!L701)*'Input| Escalations'!$I$17*L701,0)</f>
        <v>0</v>
      </c>
      <c r="U701" s="172">
        <f>IFERROR(IF(ISNUMBER(FIND("decision",'Input| Setup'!$F$6)),'Input| Projects'!AC701,'Input| Projects'!M701)*'Input| Escalations'!$I$17*M701,0)</f>
        <v>0</v>
      </c>
      <c r="V701" s="172">
        <f>IFERROR(IF(ISNUMBER(FIND("decision",'Input| Setup'!$F$6)),'Input| Projects'!AD701,'Input| Projects'!N701)*'Input| Escalations'!$I$17*N701,0)</f>
        <v>0</v>
      </c>
      <c r="W701" s="172">
        <f>IFERROR(IF(ISNUMBER(FIND("decision",'Input| Setup'!$F$6)),'Input| Projects'!AE701,'Input| Projects'!O701)*'Input| Escalations'!$I$17*O701,0)</f>
        <v>0</v>
      </c>
      <c r="X701" s="175"/>
      <c r="Y701" s="172">
        <f>IF(ISNUMBER(FIND("decision",'Input| Setup'!$F$6)),'Input| Projects'!AG701,'Input| Projects'!Q701)*I701*'Input| Escalations'!$I$17</f>
        <v>0</v>
      </c>
      <c r="Z701" s="172">
        <f>IF(ISNUMBER(FIND("decision",'Input| Setup'!$F$6)),'Input| Projects'!AH701,'Input| Projects'!R701)*J701*'Input| Escalations'!$I$17</f>
        <v>0</v>
      </c>
      <c r="AA701" s="172">
        <f>IF(ISNUMBER(FIND("decision",'Input| Setup'!$F$6)),'Input| Projects'!AI701,'Input| Projects'!S701)*K701*'Input| Escalations'!$I$17</f>
        <v>0</v>
      </c>
      <c r="AB701" s="172">
        <f>IF(ISNUMBER(FIND("decision",'Input| Setup'!$F$6)),'Input| Projects'!AJ701,'Input| Projects'!T701)*L701*'Input| Escalations'!$I$17</f>
        <v>0</v>
      </c>
      <c r="AC701" s="172">
        <f>IF(ISNUMBER(FIND("decision",'Input| Setup'!$F$6)),'Input| Projects'!AK701,'Input| Projects'!U701)*M701*'Input| Escalations'!$I$17</f>
        <v>0</v>
      </c>
      <c r="AD701" s="172">
        <f>IF(ISNUMBER(FIND("decision",'Input| Setup'!$F$6)),'Input| Projects'!AL701,'Input| Projects'!V701)*N701*'Input| Escalations'!$I$17</f>
        <v>0</v>
      </c>
      <c r="AE701" s="172">
        <f>IF(ISNUMBER(FIND("decision",'Input| Setup'!$F$6)),'Input| Projects'!AM701,'Input| Projects'!W701)*O701*'Input| Escalations'!$I$17</f>
        <v>0</v>
      </c>
      <c r="AF701" s="175"/>
      <c r="AG701" s="172" cm="1">
        <f t="array" ref="AG701">IFERROR(--('Input| Projects'!$AS701="Yes")*_xlfn.SWITCH('Input| Overheads'!$C$50,"Direct costs",'Calc| Overheads Allocation'!C$8*Q701,"Internal labour",'Calc| Overheads Allocation'!C$8*Q701*'Input| Projects'!$AO701,"DNSP defined",'Calc| Overheads Allocation'!C$78*'Input| Projects'!$AV701,0),0)</f>
        <v>0</v>
      </c>
      <c r="AH701" s="172" cm="1">
        <f t="array" ref="AH701">IFERROR(--('Input| Projects'!$AS701="Yes")*_xlfn.SWITCH('Input| Overheads'!$C$50,"Direct costs",'Calc| Overheads Allocation'!D$8*R701,"Internal labour",'Calc| Overheads Allocation'!D$8*R701*'Input| Projects'!$AO701,"DNSP defined",'Calc| Overheads Allocation'!D$78*'Input| Projects'!$AV701,0),0)</f>
        <v>0</v>
      </c>
      <c r="AI701" s="172" cm="1">
        <f t="array" ref="AI701">IFERROR(--('Input| Projects'!$AS701="Yes")*_xlfn.SWITCH('Input| Overheads'!$C$50,"Direct costs",'Calc| Overheads Allocation'!E$8*S701,"Internal labour",'Calc| Overheads Allocation'!E$8*S701*'Input| Projects'!$AO701,"DNSP defined",'Calc| Overheads Allocation'!E$78*'Input| Projects'!$AV701,0),0)</f>
        <v>0</v>
      </c>
      <c r="AJ701" s="172" cm="1">
        <f t="array" ref="AJ701">IFERROR(--('Input| Projects'!$AS701="Yes")*_xlfn.SWITCH('Input| Overheads'!$C$50,"Direct costs",'Calc| Overheads Allocation'!F$8*T701,"Internal labour",'Calc| Overheads Allocation'!F$8*T701*'Input| Projects'!$AO701,"DNSP defined",'Calc| Overheads Allocation'!F$78*'Input| Projects'!$AV701,0),0)</f>
        <v>0</v>
      </c>
      <c r="AK701" s="172" cm="1">
        <f t="array" ref="AK701">IFERROR(--('Input| Projects'!$AS701="Yes")*_xlfn.SWITCH('Input| Overheads'!$C$50,"Direct costs",'Calc| Overheads Allocation'!G$8*U701,"Internal labour",'Calc| Overheads Allocation'!G$8*U701*'Input| Projects'!$AO701,"DNSP defined",'Calc| Overheads Allocation'!G$78*'Input| Projects'!$AV701,0),0)</f>
        <v>0</v>
      </c>
      <c r="AL701" s="172" cm="1">
        <f t="array" ref="AL701">IFERROR(--('Input| Projects'!$AS701="Yes")*_xlfn.SWITCH('Input| Overheads'!$C$50,"Direct costs",'Calc| Overheads Allocation'!H$8*V701,"Internal labour",'Calc| Overheads Allocation'!H$8*V701*'Input| Projects'!$AO701,"DNSP defined",'Calc| Overheads Allocation'!H$78*'Input| Projects'!$AV701,0),0)</f>
        <v>0</v>
      </c>
      <c r="AM701" s="172" cm="1">
        <f t="array" ref="AM701">IFERROR(--('Input| Projects'!$AS701="Yes")*_xlfn.SWITCH('Input| Overheads'!$C$50,"Direct costs",'Calc| Overheads Allocation'!I$8*W701,"Internal labour",'Calc| Overheads Allocation'!I$8*W701*'Input| Projects'!$AO701,"DNSP defined",'Calc| Overheads Allocation'!I$78*'Input| Projects'!$AV701,0),0)</f>
        <v>0</v>
      </c>
      <c r="AN701" s="175"/>
      <c r="AO701" s="172" cm="1">
        <f t="array" ref="AO701">IFERROR(--('Input| Projects'!$AT701="Yes")*_xlfn.SWITCH('Input| Overheads'!$C$50,"Direct costs",'Calc| Overheads Allocation'!C$9*Q701,"Internal labour",'Calc| Overheads Allocation'!C$9*Q701*'Input| Projects'!$AO701,"DNSP defined",'Calc| Overheads Allocation'!C$79*'Input| Projects'!$AW701,0),0)</f>
        <v>0</v>
      </c>
      <c r="AP701" s="172" cm="1">
        <f t="array" ref="AP701">IFERROR(--('Input| Projects'!$AT701="Yes")*_xlfn.SWITCH('Input| Overheads'!$C$50,"Direct costs",'Calc| Overheads Allocation'!D$9*R701,"Internal labour",'Calc| Overheads Allocation'!D$9*R701*'Input| Projects'!$AO701,"DNSP defined",'Calc| Overheads Allocation'!D$79*'Input| Projects'!$AW701,0),0)</f>
        <v>0</v>
      </c>
      <c r="AQ701" s="172" cm="1">
        <f t="array" ref="AQ701">IFERROR(--('Input| Projects'!$AT701="Yes")*_xlfn.SWITCH('Input| Overheads'!$C$50,"Direct costs",'Calc| Overheads Allocation'!E$9*S701,"Internal labour",'Calc| Overheads Allocation'!E$9*S701*'Input| Projects'!$AO701,"DNSP defined",'Calc| Overheads Allocation'!E$79*'Input| Projects'!$AW701,0),0)</f>
        <v>0</v>
      </c>
      <c r="AR701" s="172" cm="1">
        <f t="array" ref="AR701">IFERROR(--('Input| Projects'!$AT701="Yes")*_xlfn.SWITCH('Input| Overheads'!$C$50,"Direct costs",'Calc| Overheads Allocation'!F$9*T701,"Internal labour",'Calc| Overheads Allocation'!F$9*T701*'Input| Projects'!$AO701,"DNSP defined",'Calc| Overheads Allocation'!F$79*'Input| Projects'!$AW701,0),0)</f>
        <v>0</v>
      </c>
      <c r="AS701" s="172" cm="1">
        <f t="array" ref="AS701">IFERROR(--('Input| Projects'!$AT701="Yes")*_xlfn.SWITCH('Input| Overheads'!$C$50,"Direct costs",'Calc| Overheads Allocation'!G$9*U701,"Internal labour",'Calc| Overheads Allocation'!G$9*U701*'Input| Projects'!$AO701,"DNSP defined",'Calc| Overheads Allocation'!G$79*'Input| Projects'!$AW701,0),0)</f>
        <v>0</v>
      </c>
      <c r="AT701" s="172" cm="1">
        <f t="array" ref="AT701">IFERROR(--('Input| Projects'!$AT701="Yes")*_xlfn.SWITCH('Input| Overheads'!$C$50,"Direct costs",'Calc| Overheads Allocation'!H$9*V701,"Internal labour",'Calc| Overheads Allocation'!H$9*V701*'Input| Projects'!$AO701,"DNSP defined",'Calc| Overheads Allocation'!H$79*'Input| Projects'!$AW701,0),0)</f>
        <v>0</v>
      </c>
      <c r="AU701" s="172" cm="1">
        <f t="array" ref="AU701">IFERROR(--('Input| Projects'!$AT701="Yes")*_xlfn.SWITCH('Input| Overheads'!$C$50,"Direct costs",'Calc| Overheads Allocation'!I$9*W701,"Internal labour",'Calc| Overheads Allocation'!I$9*W701*'Input| Projects'!$AO701,"DNSP defined",'Calc| Overheads Allocation'!I$79*'Input| Projects'!$AW701,0),0)</f>
        <v>0</v>
      </c>
      <c r="AV701" s="175"/>
      <c r="AW701" s="172">
        <f t="shared" si="244"/>
        <v>0</v>
      </c>
      <c r="AX701" s="172">
        <f t="shared" si="245"/>
        <v>0</v>
      </c>
      <c r="AY701" s="172">
        <f t="shared" si="246"/>
        <v>0</v>
      </c>
      <c r="AZ701" s="172">
        <f t="shared" si="247"/>
        <v>0</v>
      </c>
      <c r="BA701" s="172">
        <f t="shared" si="248"/>
        <v>0</v>
      </c>
      <c r="BB701" s="172">
        <f t="shared" si="249"/>
        <v>0</v>
      </c>
      <c r="BC701" s="172">
        <f t="shared" si="250"/>
        <v>0</v>
      </c>
      <c r="BD701" s="176"/>
      <c r="BE701" s="172">
        <f t="shared" si="251"/>
        <v>0</v>
      </c>
      <c r="BF701" s="172">
        <f t="shared" si="252"/>
        <v>0</v>
      </c>
      <c r="BG701" s="172">
        <f t="shared" si="253"/>
        <v>0</v>
      </c>
      <c r="BH701" s="172">
        <f t="shared" si="254"/>
        <v>0</v>
      </c>
      <c r="BI701" s="172">
        <f t="shared" si="255"/>
        <v>0</v>
      </c>
      <c r="BJ701" s="172">
        <f t="shared" si="256"/>
        <v>0</v>
      </c>
      <c r="BK701" s="172">
        <f t="shared" si="257"/>
        <v>0</v>
      </c>
      <c r="BL701" s="176"/>
      <c r="BM701" s="172">
        <f t="shared" si="236"/>
        <v>0</v>
      </c>
      <c r="BN701" s="172">
        <f t="shared" si="237"/>
        <v>0</v>
      </c>
      <c r="BO701" s="172">
        <f t="shared" si="238"/>
        <v>0</v>
      </c>
      <c r="BP701" s="172">
        <f t="shared" si="239"/>
        <v>0</v>
      </c>
      <c r="BQ701" s="172">
        <f t="shared" si="240"/>
        <v>0</v>
      </c>
      <c r="BR701" s="172">
        <f t="shared" si="241"/>
        <v>0</v>
      </c>
      <c r="BS701" s="172">
        <f t="shared" si="242"/>
        <v>0</v>
      </c>
      <c r="BT701" s="55"/>
      <c r="BU701" s="158">
        <f>SUMIF('Input| Projects'!$BA$8:$CX$8,RIGHT(BU$9,3),'Input| Projects'!$BA701:$CX701)</f>
        <v>0</v>
      </c>
      <c r="BV701" s="158">
        <f>SUMIF('Input| Projects'!$BA$8:$CX$8,RIGHT(BV$9,3),'Input| Projects'!$BA701:$CX701)</f>
        <v>0</v>
      </c>
      <c r="BW701" s="79" t="str">
        <f t="shared" si="243"/>
        <v/>
      </c>
    </row>
    <row r="702" spans="2:75" x14ac:dyDescent="0.2">
      <c r="B702" s="123">
        <f>IFERROR('Input| Projects'!B702,"")</f>
        <v>693</v>
      </c>
      <c r="C702" s="160" t="str">
        <f>IFERROR(IF('Input| Projects'!C702="","",'Input| Projects'!C702),"")</f>
        <v/>
      </c>
      <c r="D702" s="160" t="str">
        <f>IFERROR(IF('Input| Projects'!D702="","",'Input| Projects'!D702),"")</f>
        <v/>
      </c>
      <c r="E702" s="53"/>
      <c r="F702" s="160" t="str">
        <f>IF(LEN('Input| Projects'!F702)&gt;0,'Input| Projects'!F702,"")</f>
        <v/>
      </c>
      <c r="G702" s="160" t="str">
        <f>IF(LEN('Input| Projects'!G702)&gt;0,'Input| Projects'!G702,"")</f>
        <v/>
      </c>
      <c r="H702" s="10"/>
      <c r="I702" s="194" cm="1">
        <f t="array" ref="I702">IF(LEN($F702)&gt;0,1+IFERROR(SUMPRODUCT(TRANSPOSE('Input| Projects'!$AO702:$AQ702),INDEX('Input| Escalations'!$F$27:$L$29,,MATCH(Q$9,'Input| Escalations'!$F$21:$L$21,0))),0),0)</f>
        <v>0</v>
      </c>
      <c r="J702" s="194" cm="1">
        <f t="array" ref="J702">IF(LEN($F702)&gt;0,1+IFERROR(SUMPRODUCT(TRANSPOSE('Input| Projects'!$AO702:$AQ702),INDEX('Input| Escalations'!$F$27:$L$29,,MATCH(R$9,'Input| Escalations'!$F$21:$L$21,0))),0),0)</f>
        <v>0</v>
      </c>
      <c r="K702" s="194" cm="1">
        <f t="array" ref="K702">IF(LEN($F702)&gt;0,1+IFERROR(SUMPRODUCT(TRANSPOSE('Input| Projects'!$AO702:$AQ702),INDEX('Input| Escalations'!$F$27:$L$29,,MATCH(S$9,'Input| Escalations'!$F$21:$L$21,0))),0),0)</f>
        <v>0</v>
      </c>
      <c r="L702" s="194" cm="1">
        <f t="array" ref="L702">IF(LEN($F702)&gt;0,1+IFERROR(SUMPRODUCT(TRANSPOSE('Input| Projects'!$AO702:$AQ702),INDEX('Input| Escalations'!$F$27:$L$29,,MATCH(T$9,'Input| Escalations'!$F$21:$L$21,0))),0),0)</f>
        <v>0</v>
      </c>
      <c r="M702" s="194" cm="1">
        <f t="array" ref="M702">IF(LEN($F702)&gt;0,1+IFERROR(SUMPRODUCT(TRANSPOSE('Input| Projects'!$AO702:$AQ702),INDEX('Input| Escalations'!$F$27:$L$29,,MATCH(U$9,'Input| Escalations'!$F$21:$L$21,0))),0),0)</f>
        <v>0</v>
      </c>
      <c r="N702" s="194" cm="1">
        <f t="array" ref="N702">IF(LEN($F702)&gt;0,1+IFERROR(SUMPRODUCT(TRANSPOSE('Input| Projects'!$AO702:$AQ702),INDEX('Input| Escalations'!$F$27:$L$29,,MATCH(V$9,'Input| Escalations'!$F$21:$L$21,0))),0),0)</f>
        <v>0</v>
      </c>
      <c r="O702" s="194" cm="1">
        <f t="array" ref="O702">IF(LEN($F702)&gt;0,1+IFERROR(SUMPRODUCT(TRANSPOSE('Input| Projects'!$AO702:$AQ702),INDEX('Input| Escalations'!$F$27:$L$29,,MATCH(W$9,'Input| Escalations'!$F$21:$L$21,0))),0),0)</f>
        <v>0</v>
      </c>
      <c r="P702" s="10"/>
      <c r="Q702" s="172">
        <f>IFERROR(IF(ISNUMBER(FIND("decision",'Input| Setup'!$F$6)),'Input| Projects'!Y702,'Input| Projects'!I702)*'Input| Escalations'!$I$17*I702,0)</f>
        <v>0</v>
      </c>
      <c r="R702" s="172">
        <f>IFERROR(IF(ISNUMBER(FIND("decision",'Input| Setup'!$F$6)),'Input| Projects'!Z702,'Input| Projects'!J702)*'Input| Escalations'!$I$17*J702,0)</f>
        <v>0</v>
      </c>
      <c r="S702" s="172">
        <f>IFERROR(IF(ISNUMBER(FIND("decision",'Input| Setup'!$F$6)),'Input| Projects'!AA702,'Input| Projects'!K702)*'Input| Escalations'!$I$17*K702,0)</f>
        <v>0</v>
      </c>
      <c r="T702" s="172">
        <f>IFERROR(IF(ISNUMBER(FIND("decision",'Input| Setup'!$F$6)),'Input| Projects'!AB702,'Input| Projects'!L702)*'Input| Escalations'!$I$17*L702,0)</f>
        <v>0</v>
      </c>
      <c r="U702" s="172">
        <f>IFERROR(IF(ISNUMBER(FIND("decision",'Input| Setup'!$F$6)),'Input| Projects'!AC702,'Input| Projects'!M702)*'Input| Escalations'!$I$17*M702,0)</f>
        <v>0</v>
      </c>
      <c r="V702" s="172">
        <f>IFERROR(IF(ISNUMBER(FIND("decision",'Input| Setup'!$F$6)),'Input| Projects'!AD702,'Input| Projects'!N702)*'Input| Escalations'!$I$17*N702,0)</f>
        <v>0</v>
      </c>
      <c r="W702" s="172">
        <f>IFERROR(IF(ISNUMBER(FIND("decision",'Input| Setup'!$F$6)),'Input| Projects'!AE702,'Input| Projects'!O702)*'Input| Escalations'!$I$17*O702,0)</f>
        <v>0</v>
      </c>
      <c r="X702" s="175"/>
      <c r="Y702" s="172">
        <f>IF(ISNUMBER(FIND("decision",'Input| Setup'!$F$6)),'Input| Projects'!AG702,'Input| Projects'!Q702)*I702*'Input| Escalations'!$I$17</f>
        <v>0</v>
      </c>
      <c r="Z702" s="172">
        <f>IF(ISNUMBER(FIND("decision",'Input| Setup'!$F$6)),'Input| Projects'!AH702,'Input| Projects'!R702)*J702*'Input| Escalations'!$I$17</f>
        <v>0</v>
      </c>
      <c r="AA702" s="172">
        <f>IF(ISNUMBER(FIND("decision",'Input| Setup'!$F$6)),'Input| Projects'!AI702,'Input| Projects'!S702)*K702*'Input| Escalations'!$I$17</f>
        <v>0</v>
      </c>
      <c r="AB702" s="172">
        <f>IF(ISNUMBER(FIND("decision",'Input| Setup'!$F$6)),'Input| Projects'!AJ702,'Input| Projects'!T702)*L702*'Input| Escalations'!$I$17</f>
        <v>0</v>
      </c>
      <c r="AC702" s="172">
        <f>IF(ISNUMBER(FIND("decision",'Input| Setup'!$F$6)),'Input| Projects'!AK702,'Input| Projects'!U702)*M702*'Input| Escalations'!$I$17</f>
        <v>0</v>
      </c>
      <c r="AD702" s="172">
        <f>IF(ISNUMBER(FIND("decision",'Input| Setup'!$F$6)),'Input| Projects'!AL702,'Input| Projects'!V702)*N702*'Input| Escalations'!$I$17</f>
        <v>0</v>
      </c>
      <c r="AE702" s="172">
        <f>IF(ISNUMBER(FIND("decision",'Input| Setup'!$F$6)),'Input| Projects'!AM702,'Input| Projects'!W702)*O702*'Input| Escalations'!$I$17</f>
        <v>0</v>
      </c>
      <c r="AF702" s="175"/>
      <c r="AG702" s="172" cm="1">
        <f t="array" ref="AG702">IFERROR(--('Input| Projects'!$AS702="Yes")*_xlfn.SWITCH('Input| Overheads'!$C$50,"Direct costs",'Calc| Overheads Allocation'!C$8*Q702,"Internal labour",'Calc| Overheads Allocation'!C$8*Q702*'Input| Projects'!$AO702,"DNSP defined",'Calc| Overheads Allocation'!C$78*'Input| Projects'!$AV702,0),0)</f>
        <v>0</v>
      </c>
      <c r="AH702" s="172" cm="1">
        <f t="array" ref="AH702">IFERROR(--('Input| Projects'!$AS702="Yes")*_xlfn.SWITCH('Input| Overheads'!$C$50,"Direct costs",'Calc| Overheads Allocation'!D$8*R702,"Internal labour",'Calc| Overheads Allocation'!D$8*R702*'Input| Projects'!$AO702,"DNSP defined",'Calc| Overheads Allocation'!D$78*'Input| Projects'!$AV702,0),0)</f>
        <v>0</v>
      </c>
      <c r="AI702" s="172" cm="1">
        <f t="array" ref="AI702">IFERROR(--('Input| Projects'!$AS702="Yes")*_xlfn.SWITCH('Input| Overheads'!$C$50,"Direct costs",'Calc| Overheads Allocation'!E$8*S702,"Internal labour",'Calc| Overheads Allocation'!E$8*S702*'Input| Projects'!$AO702,"DNSP defined",'Calc| Overheads Allocation'!E$78*'Input| Projects'!$AV702,0),0)</f>
        <v>0</v>
      </c>
      <c r="AJ702" s="172" cm="1">
        <f t="array" ref="AJ702">IFERROR(--('Input| Projects'!$AS702="Yes")*_xlfn.SWITCH('Input| Overheads'!$C$50,"Direct costs",'Calc| Overheads Allocation'!F$8*T702,"Internal labour",'Calc| Overheads Allocation'!F$8*T702*'Input| Projects'!$AO702,"DNSP defined",'Calc| Overheads Allocation'!F$78*'Input| Projects'!$AV702,0),0)</f>
        <v>0</v>
      </c>
      <c r="AK702" s="172" cm="1">
        <f t="array" ref="AK702">IFERROR(--('Input| Projects'!$AS702="Yes")*_xlfn.SWITCH('Input| Overheads'!$C$50,"Direct costs",'Calc| Overheads Allocation'!G$8*U702,"Internal labour",'Calc| Overheads Allocation'!G$8*U702*'Input| Projects'!$AO702,"DNSP defined",'Calc| Overheads Allocation'!G$78*'Input| Projects'!$AV702,0),0)</f>
        <v>0</v>
      </c>
      <c r="AL702" s="172" cm="1">
        <f t="array" ref="AL702">IFERROR(--('Input| Projects'!$AS702="Yes")*_xlfn.SWITCH('Input| Overheads'!$C$50,"Direct costs",'Calc| Overheads Allocation'!H$8*V702,"Internal labour",'Calc| Overheads Allocation'!H$8*V702*'Input| Projects'!$AO702,"DNSP defined",'Calc| Overheads Allocation'!H$78*'Input| Projects'!$AV702,0),0)</f>
        <v>0</v>
      </c>
      <c r="AM702" s="172" cm="1">
        <f t="array" ref="AM702">IFERROR(--('Input| Projects'!$AS702="Yes")*_xlfn.SWITCH('Input| Overheads'!$C$50,"Direct costs",'Calc| Overheads Allocation'!I$8*W702,"Internal labour",'Calc| Overheads Allocation'!I$8*W702*'Input| Projects'!$AO702,"DNSP defined",'Calc| Overheads Allocation'!I$78*'Input| Projects'!$AV702,0),0)</f>
        <v>0</v>
      </c>
      <c r="AN702" s="175"/>
      <c r="AO702" s="172" cm="1">
        <f t="array" ref="AO702">IFERROR(--('Input| Projects'!$AT702="Yes")*_xlfn.SWITCH('Input| Overheads'!$C$50,"Direct costs",'Calc| Overheads Allocation'!C$9*Q702,"Internal labour",'Calc| Overheads Allocation'!C$9*Q702*'Input| Projects'!$AO702,"DNSP defined",'Calc| Overheads Allocation'!C$79*'Input| Projects'!$AW702,0),0)</f>
        <v>0</v>
      </c>
      <c r="AP702" s="172" cm="1">
        <f t="array" ref="AP702">IFERROR(--('Input| Projects'!$AT702="Yes")*_xlfn.SWITCH('Input| Overheads'!$C$50,"Direct costs",'Calc| Overheads Allocation'!D$9*R702,"Internal labour",'Calc| Overheads Allocation'!D$9*R702*'Input| Projects'!$AO702,"DNSP defined",'Calc| Overheads Allocation'!D$79*'Input| Projects'!$AW702,0),0)</f>
        <v>0</v>
      </c>
      <c r="AQ702" s="172" cm="1">
        <f t="array" ref="AQ702">IFERROR(--('Input| Projects'!$AT702="Yes")*_xlfn.SWITCH('Input| Overheads'!$C$50,"Direct costs",'Calc| Overheads Allocation'!E$9*S702,"Internal labour",'Calc| Overheads Allocation'!E$9*S702*'Input| Projects'!$AO702,"DNSP defined",'Calc| Overheads Allocation'!E$79*'Input| Projects'!$AW702,0),0)</f>
        <v>0</v>
      </c>
      <c r="AR702" s="172" cm="1">
        <f t="array" ref="AR702">IFERROR(--('Input| Projects'!$AT702="Yes")*_xlfn.SWITCH('Input| Overheads'!$C$50,"Direct costs",'Calc| Overheads Allocation'!F$9*T702,"Internal labour",'Calc| Overheads Allocation'!F$9*T702*'Input| Projects'!$AO702,"DNSP defined",'Calc| Overheads Allocation'!F$79*'Input| Projects'!$AW702,0),0)</f>
        <v>0</v>
      </c>
      <c r="AS702" s="172" cm="1">
        <f t="array" ref="AS702">IFERROR(--('Input| Projects'!$AT702="Yes")*_xlfn.SWITCH('Input| Overheads'!$C$50,"Direct costs",'Calc| Overheads Allocation'!G$9*U702,"Internal labour",'Calc| Overheads Allocation'!G$9*U702*'Input| Projects'!$AO702,"DNSP defined",'Calc| Overheads Allocation'!G$79*'Input| Projects'!$AW702,0),0)</f>
        <v>0</v>
      </c>
      <c r="AT702" s="172" cm="1">
        <f t="array" ref="AT702">IFERROR(--('Input| Projects'!$AT702="Yes")*_xlfn.SWITCH('Input| Overheads'!$C$50,"Direct costs",'Calc| Overheads Allocation'!H$9*V702,"Internal labour",'Calc| Overheads Allocation'!H$9*V702*'Input| Projects'!$AO702,"DNSP defined",'Calc| Overheads Allocation'!H$79*'Input| Projects'!$AW702,0),0)</f>
        <v>0</v>
      </c>
      <c r="AU702" s="172" cm="1">
        <f t="array" ref="AU702">IFERROR(--('Input| Projects'!$AT702="Yes")*_xlfn.SWITCH('Input| Overheads'!$C$50,"Direct costs",'Calc| Overheads Allocation'!I$9*W702,"Internal labour",'Calc| Overheads Allocation'!I$9*W702*'Input| Projects'!$AO702,"DNSP defined",'Calc| Overheads Allocation'!I$79*'Input| Projects'!$AW702,0),0)</f>
        <v>0</v>
      </c>
      <c r="AV702" s="175"/>
      <c r="AW702" s="172">
        <f t="shared" si="244"/>
        <v>0</v>
      </c>
      <c r="AX702" s="172">
        <f t="shared" si="245"/>
        <v>0</v>
      </c>
      <c r="AY702" s="172">
        <f t="shared" si="246"/>
        <v>0</v>
      </c>
      <c r="AZ702" s="172">
        <f t="shared" si="247"/>
        <v>0</v>
      </c>
      <c r="BA702" s="172">
        <f t="shared" si="248"/>
        <v>0</v>
      </c>
      <c r="BB702" s="172">
        <f t="shared" si="249"/>
        <v>0</v>
      </c>
      <c r="BC702" s="172">
        <f t="shared" si="250"/>
        <v>0</v>
      </c>
      <c r="BD702" s="176"/>
      <c r="BE702" s="172">
        <f t="shared" si="251"/>
        <v>0</v>
      </c>
      <c r="BF702" s="172">
        <f t="shared" si="252"/>
        <v>0</v>
      </c>
      <c r="BG702" s="172">
        <f t="shared" si="253"/>
        <v>0</v>
      </c>
      <c r="BH702" s="172">
        <f t="shared" si="254"/>
        <v>0</v>
      </c>
      <c r="BI702" s="172">
        <f t="shared" si="255"/>
        <v>0</v>
      </c>
      <c r="BJ702" s="172">
        <f t="shared" si="256"/>
        <v>0</v>
      </c>
      <c r="BK702" s="172">
        <f t="shared" si="257"/>
        <v>0</v>
      </c>
      <c r="BL702" s="176"/>
      <c r="BM702" s="172">
        <f t="shared" si="236"/>
        <v>0</v>
      </c>
      <c r="BN702" s="172">
        <f t="shared" si="237"/>
        <v>0</v>
      </c>
      <c r="BO702" s="172">
        <f t="shared" si="238"/>
        <v>0</v>
      </c>
      <c r="BP702" s="172">
        <f t="shared" si="239"/>
        <v>0</v>
      </c>
      <c r="BQ702" s="172">
        <f t="shared" si="240"/>
        <v>0</v>
      </c>
      <c r="BR702" s="172">
        <f t="shared" si="241"/>
        <v>0</v>
      </c>
      <c r="BS702" s="172">
        <f t="shared" si="242"/>
        <v>0</v>
      </c>
      <c r="BT702" s="55"/>
      <c r="BU702" s="158">
        <f>SUMIF('Input| Projects'!$BA$8:$CX$8,RIGHT(BU$9,3),'Input| Projects'!$BA702:$CX702)</f>
        <v>0</v>
      </c>
      <c r="BV702" s="158">
        <f>SUMIF('Input| Projects'!$BA$8:$CX$8,RIGHT(BV$9,3),'Input| Projects'!$BA702:$CX702)</f>
        <v>0</v>
      </c>
      <c r="BW702" s="79" t="str">
        <f t="shared" si="243"/>
        <v/>
      </c>
    </row>
    <row r="703" spans="2:75" x14ac:dyDescent="0.2">
      <c r="B703" s="123">
        <f>IFERROR('Input| Projects'!B703,"")</f>
        <v>694</v>
      </c>
      <c r="C703" s="160" t="str">
        <f>IFERROR(IF('Input| Projects'!C703="","",'Input| Projects'!C703),"")</f>
        <v/>
      </c>
      <c r="D703" s="160" t="str">
        <f>IFERROR(IF('Input| Projects'!D703="","",'Input| Projects'!D703),"")</f>
        <v/>
      </c>
      <c r="E703" s="53"/>
      <c r="F703" s="160" t="str">
        <f>IF(LEN('Input| Projects'!F703)&gt;0,'Input| Projects'!F703,"")</f>
        <v/>
      </c>
      <c r="G703" s="160" t="str">
        <f>IF(LEN('Input| Projects'!G703)&gt;0,'Input| Projects'!G703,"")</f>
        <v/>
      </c>
      <c r="H703" s="10"/>
      <c r="I703" s="194" cm="1">
        <f t="array" ref="I703">IF(LEN($F703)&gt;0,1+IFERROR(SUMPRODUCT(TRANSPOSE('Input| Projects'!$AO703:$AQ703),INDEX('Input| Escalations'!$F$27:$L$29,,MATCH(Q$9,'Input| Escalations'!$F$21:$L$21,0))),0),0)</f>
        <v>0</v>
      </c>
      <c r="J703" s="194" cm="1">
        <f t="array" ref="J703">IF(LEN($F703)&gt;0,1+IFERROR(SUMPRODUCT(TRANSPOSE('Input| Projects'!$AO703:$AQ703),INDEX('Input| Escalations'!$F$27:$L$29,,MATCH(R$9,'Input| Escalations'!$F$21:$L$21,0))),0),0)</f>
        <v>0</v>
      </c>
      <c r="K703" s="194" cm="1">
        <f t="array" ref="K703">IF(LEN($F703)&gt;0,1+IFERROR(SUMPRODUCT(TRANSPOSE('Input| Projects'!$AO703:$AQ703),INDEX('Input| Escalations'!$F$27:$L$29,,MATCH(S$9,'Input| Escalations'!$F$21:$L$21,0))),0),0)</f>
        <v>0</v>
      </c>
      <c r="L703" s="194" cm="1">
        <f t="array" ref="L703">IF(LEN($F703)&gt;0,1+IFERROR(SUMPRODUCT(TRANSPOSE('Input| Projects'!$AO703:$AQ703),INDEX('Input| Escalations'!$F$27:$L$29,,MATCH(T$9,'Input| Escalations'!$F$21:$L$21,0))),0),0)</f>
        <v>0</v>
      </c>
      <c r="M703" s="194" cm="1">
        <f t="array" ref="M703">IF(LEN($F703)&gt;0,1+IFERROR(SUMPRODUCT(TRANSPOSE('Input| Projects'!$AO703:$AQ703),INDEX('Input| Escalations'!$F$27:$L$29,,MATCH(U$9,'Input| Escalations'!$F$21:$L$21,0))),0),0)</f>
        <v>0</v>
      </c>
      <c r="N703" s="194" cm="1">
        <f t="array" ref="N703">IF(LEN($F703)&gt;0,1+IFERROR(SUMPRODUCT(TRANSPOSE('Input| Projects'!$AO703:$AQ703),INDEX('Input| Escalations'!$F$27:$L$29,,MATCH(V$9,'Input| Escalations'!$F$21:$L$21,0))),0),0)</f>
        <v>0</v>
      </c>
      <c r="O703" s="194" cm="1">
        <f t="array" ref="O703">IF(LEN($F703)&gt;0,1+IFERROR(SUMPRODUCT(TRANSPOSE('Input| Projects'!$AO703:$AQ703),INDEX('Input| Escalations'!$F$27:$L$29,,MATCH(W$9,'Input| Escalations'!$F$21:$L$21,0))),0),0)</f>
        <v>0</v>
      </c>
      <c r="P703" s="10"/>
      <c r="Q703" s="172">
        <f>IFERROR(IF(ISNUMBER(FIND("decision",'Input| Setup'!$F$6)),'Input| Projects'!Y703,'Input| Projects'!I703)*'Input| Escalations'!$I$17*I703,0)</f>
        <v>0</v>
      </c>
      <c r="R703" s="172">
        <f>IFERROR(IF(ISNUMBER(FIND("decision",'Input| Setup'!$F$6)),'Input| Projects'!Z703,'Input| Projects'!J703)*'Input| Escalations'!$I$17*J703,0)</f>
        <v>0</v>
      </c>
      <c r="S703" s="172">
        <f>IFERROR(IF(ISNUMBER(FIND("decision",'Input| Setup'!$F$6)),'Input| Projects'!AA703,'Input| Projects'!K703)*'Input| Escalations'!$I$17*K703,0)</f>
        <v>0</v>
      </c>
      <c r="T703" s="172">
        <f>IFERROR(IF(ISNUMBER(FIND("decision",'Input| Setup'!$F$6)),'Input| Projects'!AB703,'Input| Projects'!L703)*'Input| Escalations'!$I$17*L703,0)</f>
        <v>0</v>
      </c>
      <c r="U703" s="172">
        <f>IFERROR(IF(ISNUMBER(FIND("decision",'Input| Setup'!$F$6)),'Input| Projects'!AC703,'Input| Projects'!M703)*'Input| Escalations'!$I$17*M703,0)</f>
        <v>0</v>
      </c>
      <c r="V703" s="172">
        <f>IFERROR(IF(ISNUMBER(FIND("decision",'Input| Setup'!$F$6)),'Input| Projects'!AD703,'Input| Projects'!N703)*'Input| Escalations'!$I$17*N703,0)</f>
        <v>0</v>
      </c>
      <c r="W703" s="172">
        <f>IFERROR(IF(ISNUMBER(FIND("decision",'Input| Setup'!$F$6)),'Input| Projects'!AE703,'Input| Projects'!O703)*'Input| Escalations'!$I$17*O703,0)</f>
        <v>0</v>
      </c>
      <c r="X703" s="175"/>
      <c r="Y703" s="172">
        <f>IF(ISNUMBER(FIND("decision",'Input| Setup'!$F$6)),'Input| Projects'!AG703,'Input| Projects'!Q703)*I703*'Input| Escalations'!$I$17</f>
        <v>0</v>
      </c>
      <c r="Z703" s="172">
        <f>IF(ISNUMBER(FIND("decision",'Input| Setup'!$F$6)),'Input| Projects'!AH703,'Input| Projects'!R703)*J703*'Input| Escalations'!$I$17</f>
        <v>0</v>
      </c>
      <c r="AA703" s="172">
        <f>IF(ISNUMBER(FIND("decision",'Input| Setup'!$F$6)),'Input| Projects'!AI703,'Input| Projects'!S703)*K703*'Input| Escalations'!$I$17</f>
        <v>0</v>
      </c>
      <c r="AB703" s="172">
        <f>IF(ISNUMBER(FIND("decision",'Input| Setup'!$F$6)),'Input| Projects'!AJ703,'Input| Projects'!T703)*L703*'Input| Escalations'!$I$17</f>
        <v>0</v>
      </c>
      <c r="AC703" s="172">
        <f>IF(ISNUMBER(FIND("decision",'Input| Setup'!$F$6)),'Input| Projects'!AK703,'Input| Projects'!U703)*M703*'Input| Escalations'!$I$17</f>
        <v>0</v>
      </c>
      <c r="AD703" s="172">
        <f>IF(ISNUMBER(FIND("decision",'Input| Setup'!$F$6)),'Input| Projects'!AL703,'Input| Projects'!V703)*N703*'Input| Escalations'!$I$17</f>
        <v>0</v>
      </c>
      <c r="AE703" s="172">
        <f>IF(ISNUMBER(FIND("decision",'Input| Setup'!$F$6)),'Input| Projects'!AM703,'Input| Projects'!W703)*O703*'Input| Escalations'!$I$17</f>
        <v>0</v>
      </c>
      <c r="AF703" s="175"/>
      <c r="AG703" s="172" cm="1">
        <f t="array" ref="AG703">IFERROR(--('Input| Projects'!$AS703="Yes")*_xlfn.SWITCH('Input| Overheads'!$C$50,"Direct costs",'Calc| Overheads Allocation'!C$8*Q703,"Internal labour",'Calc| Overheads Allocation'!C$8*Q703*'Input| Projects'!$AO703,"DNSP defined",'Calc| Overheads Allocation'!C$78*'Input| Projects'!$AV703,0),0)</f>
        <v>0</v>
      </c>
      <c r="AH703" s="172" cm="1">
        <f t="array" ref="AH703">IFERROR(--('Input| Projects'!$AS703="Yes")*_xlfn.SWITCH('Input| Overheads'!$C$50,"Direct costs",'Calc| Overheads Allocation'!D$8*R703,"Internal labour",'Calc| Overheads Allocation'!D$8*R703*'Input| Projects'!$AO703,"DNSP defined",'Calc| Overheads Allocation'!D$78*'Input| Projects'!$AV703,0),0)</f>
        <v>0</v>
      </c>
      <c r="AI703" s="172" cm="1">
        <f t="array" ref="AI703">IFERROR(--('Input| Projects'!$AS703="Yes")*_xlfn.SWITCH('Input| Overheads'!$C$50,"Direct costs",'Calc| Overheads Allocation'!E$8*S703,"Internal labour",'Calc| Overheads Allocation'!E$8*S703*'Input| Projects'!$AO703,"DNSP defined",'Calc| Overheads Allocation'!E$78*'Input| Projects'!$AV703,0),0)</f>
        <v>0</v>
      </c>
      <c r="AJ703" s="172" cm="1">
        <f t="array" ref="AJ703">IFERROR(--('Input| Projects'!$AS703="Yes")*_xlfn.SWITCH('Input| Overheads'!$C$50,"Direct costs",'Calc| Overheads Allocation'!F$8*T703,"Internal labour",'Calc| Overheads Allocation'!F$8*T703*'Input| Projects'!$AO703,"DNSP defined",'Calc| Overheads Allocation'!F$78*'Input| Projects'!$AV703,0),0)</f>
        <v>0</v>
      </c>
      <c r="AK703" s="172" cm="1">
        <f t="array" ref="AK703">IFERROR(--('Input| Projects'!$AS703="Yes")*_xlfn.SWITCH('Input| Overheads'!$C$50,"Direct costs",'Calc| Overheads Allocation'!G$8*U703,"Internal labour",'Calc| Overheads Allocation'!G$8*U703*'Input| Projects'!$AO703,"DNSP defined",'Calc| Overheads Allocation'!G$78*'Input| Projects'!$AV703,0),0)</f>
        <v>0</v>
      </c>
      <c r="AL703" s="172" cm="1">
        <f t="array" ref="AL703">IFERROR(--('Input| Projects'!$AS703="Yes")*_xlfn.SWITCH('Input| Overheads'!$C$50,"Direct costs",'Calc| Overheads Allocation'!H$8*V703,"Internal labour",'Calc| Overheads Allocation'!H$8*V703*'Input| Projects'!$AO703,"DNSP defined",'Calc| Overheads Allocation'!H$78*'Input| Projects'!$AV703,0),0)</f>
        <v>0</v>
      </c>
      <c r="AM703" s="172" cm="1">
        <f t="array" ref="AM703">IFERROR(--('Input| Projects'!$AS703="Yes")*_xlfn.SWITCH('Input| Overheads'!$C$50,"Direct costs",'Calc| Overheads Allocation'!I$8*W703,"Internal labour",'Calc| Overheads Allocation'!I$8*W703*'Input| Projects'!$AO703,"DNSP defined",'Calc| Overheads Allocation'!I$78*'Input| Projects'!$AV703,0),0)</f>
        <v>0</v>
      </c>
      <c r="AN703" s="175"/>
      <c r="AO703" s="172" cm="1">
        <f t="array" ref="AO703">IFERROR(--('Input| Projects'!$AT703="Yes")*_xlfn.SWITCH('Input| Overheads'!$C$50,"Direct costs",'Calc| Overheads Allocation'!C$9*Q703,"Internal labour",'Calc| Overheads Allocation'!C$9*Q703*'Input| Projects'!$AO703,"DNSP defined",'Calc| Overheads Allocation'!C$79*'Input| Projects'!$AW703,0),0)</f>
        <v>0</v>
      </c>
      <c r="AP703" s="172" cm="1">
        <f t="array" ref="AP703">IFERROR(--('Input| Projects'!$AT703="Yes")*_xlfn.SWITCH('Input| Overheads'!$C$50,"Direct costs",'Calc| Overheads Allocation'!D$9*R703,"Internal labour",'Calc| Overheads Allocation'!D$9*R703*'Input| Projects'!$AO703,"DNSP defined",'Calc| Overheads Allocation'!D$79*'Input| Projects'!$AW703,0),0)</f>
        <v>0</v>
      </c>
      <c r="AQ703" s="172" cm="1">
        <f t="array" ref="AQ703">IFERROR(--('Input| Projects'!$AT703="Yes")*_xlfn.SWITCH('Input| Overheads'!$C$50,"Direct costs",'Calc| Overheads Allocation'!E$9*S703,"Internal labour",'Calc| Overheads Allocation'!E$9*S703*'Input| Projects'!$AO703,"DNSP defined",'Calc| Overheads Allocation'!E$79*'Input| Projects'!$AW703,0),0)</f>
        <v>0</v>
      </c>
      <c r="AR703" s="172" cm="1">
        <f t="array" ref="AR703">IFERROR(--('Input| Projects'!$AT703="Yes")*_xlfn.SWITCH('Input| Overheads'!$C$50,"Direct costs",'Calc| Overheads Allocation'!F$9*T703,"Internal labour",'Calc| Overheads Allocation'!F$9*T703*'Input| Projects'!$AO703,"DNSP defined",'Calc| Overheads Allocation'!F$79*'Input| Projects'!$AW703,0),0)</f>
        <v>0</v>
      </c>
      <c r="AS703" s="172" cm="1">
        <f t="array" ref="AS703">IFERROR(--('Input| Projects'!$AT703="Yes")*_xlfn.SWITCH('Input| Overheads'!$C$50,"Direct costs",'Calc| Overheads Allocation'!G$9*U703,"Internal labour",'Calc| Overheads Allocation'!G$9*U703*'Input| Projects'!$AO703,"DNSP defined",'Calc| Overheads Allocation'!G$79*'Input| Projects'!$AW703,0),0)</f>
        <v>0</v>
      </c>
      <c r="AT703" s="172" cm="1">
        <f t="array" ref="AT703">IFERROR(--('Input| Projects'!$AT703="Yes")*_xlfn.SWITCH('Input| Overheads'!$C$50,"Direct costs",'Calc| Overheads Allocation'!H$9*V703,"Internal labour",'Calc| Overheads Allocation'!H$9*V703*'Input| Projects'!$AO703,"DNSP defined",'Calc| Overheads Allocation'!H$79*'Input| Projects'!$AW703,0),0)</f>
        <v>0</v>
      </c>
      <c r="AU703" s="172" cm="1">
        <f t="array" ref="AU703">IFERROR(--('Input| Projects'!$AT703="Yes")*_xlfn.SWITCH('Input| Overheads'!$C$50,"Direct costs",'Calc| Overheads Allocation'!I$9*W703,"Internal labour",'Calc| Overheads Allocation'!I$9*W703*'Input| Projects'!$AO703,"DNSP defined",'Calc| Overheads Allocation'!I$79*'Input| Projects'!$AW703,0),0)</f>
        <v>0</v>
      </c>
      <c r="AV703" s="175"/>
      <c r="AW703" s="172">
        <f t="shared" si="244"/>
        <v>0</v>
      </c>
      <c r="AX703" s="172">
        <f t="shared" si="245"/>
        <v>0</v>
      </c>
      <c r="AY703" s="172">
        <f t="shared" si="246"/>
        <v>0</v>
      </c>
      <c r="AZ703" s="172">
        <f t="shared" si="247"/>
        <v>0</v>
      </c>
      <c r="BA703" s="172">
        <f t="shared" si="248"/>
        <v>0</v>
      </c>
      <c r="BB703" s="172">
        <f t="shared" si="249"/>
        <v>0</v>
      </c>
      <c r="BC703" s="172">
        <f t="shared" si="250"/>
        <v>0</v>
      </c>
      <c r="BD703" s="176"/>
      <c r="BE703" s="172">
        <f t="shared" si="251"/>
        <v>0</v>
      </c>
      <c r="BF703" s="172">
        <f t="shared" si="252"/>
        <v>0</v>
      </c>
      <c r="BG703" s="172">
        <f t="shared" si="253"/>
        <v>0</v>
      </c>
      <c r="BH703" s="172">
        <f t="shared" si="254"/>
        <v>0</v>
      </c>
      <c r="BI703" s="172">
        <f t="shared" si="255"/>
        <v>0</v>
      </c>
      <c r="BJ703" s="172">
        <f t="shared" si="256"/>
        <v>0</v>
      </c>
      <c r="BK703" s="172">
        <f t="shared" si="257"/>
        <v>0</v>
      </c>
      <c r="BL703" s="176"/>
      <c r="BM703" s="172">
        <f t="shared" si="236"/>
        <v>0</v>
      </c>
      <c r="BN703" s="172">
        <f t="shared" si="237"/>
        <v>0</v>
      </c>
      <c r="BO703" s="172">
        <f t="shared" si="238"/>
        <v>0</v>
      </c>
      <c r="BP703" s="172">
        <f t="shared" si="239"/>
        <v>0</v>
      </c>
      <c r="BQ703" s="172">
        <f t="shared" si="240"/>
        <v>0</v>
      </c>
      <c r="BR703" s="172">
        <f t="shared" si="241"/>
        <v>0</v>
      </c>
      <c r="BS703" s="172">
        <f t="shared" si="242"/>
        <v>0</v>
      </c>
      <c r="BT703" s="55"/>
      <c r="BU703" s="158">
        <f>SUMIF('Input| Projects'!$BA$8:$CX$8,RIGHT(BU$9,3),'Input| Projects'!$BA703:$CX703)</f>
        <v>0</v>
      </c>
      <c r="BV703" s="158">
        <f>SUMIF('Input| Projects'!$BA$8:$CX$8,RIGHT(BV$9,3),'Input| Projects'!$BA703:$CX703)</f>
        <v>0</v>
      </c>
      <c r="BW703" s="79" t="str">
        <f t="shared" si="243"/>
        <v/>
      </c>
    </row>
    <row r="704" spans="2:75" x14ac:dyDescent="0.2">
      <c r="B704" s="123">
        <f>IFERROR('Input| Projects'!B704,"")</f>
        <v>695</v>
      </c>
      <c r="C704" s="160" t="str">
        <f>IFERROR(IF('Input| Projects'!C704="","",'Input| Projects'!C704),"")</f>
        <v/>
      </c>
      <c r="D704" s="160" t="str">
        <f>IFERROR(IF('Input| Projects'!D704="","",'Input| Projects'!D704),"")</f>
        <v/>
      </c>
      <c r="E704" s="53"/>
      <c r="F704" s="160" t="str">
        <f>IF(LEN('Input| Projects'!F704)&gt;0,'Input| Projects'!F704,"")</f>
        <v/>
      </c>
      <c r="G704" s="160" t="str">
        <f>IF(LEN('Input| Projects'!G704)&gt;0,'Input| Projects'!G704,"")</f>
        <v/>
      </c>
      <c r="H704" s="10"/>
      <c r="I704" s="194" cm="1">
        <f t="array" ref="I704">IF(LEN($F704)&gt;0,1+IFERROR(SUMPRODUCT(TRANSPOSE('Input| Projects'!$AO704:$AQ704),INDEX('Input| Escalations'!$F$27:$L$29,,MATCH(Q$9,'Input| Escalations'!$F$21:$L$21,0))),0),0)</f>
        <v>0</v>
      </c>
      <c r="J704" s="194" cm="1">
        <f t="array" ref="J704">IF(LEN($F704)&gt;0,1+IFERROR(SUMPRODUCT(TRANSPOSE('Input| Projects'!$AO704:$AQ704),INDEX('Input| Escalations'!$F$27:$L$29,,MATCH(R$9,'Input| Escalations'!$F$21:$L$21,0))),0),0)</f>
        <v>0</v>
      </c>
      <c r="K704" s="194" cm="1">
        <f t="array" ref="K704">IF(LEN($F704)&gt;0,1+IFERROR(SUMPRODUCT(TRANSPOSE('Input| Projects'!$AO704:$AQ704),INDEX('Input| Escalations'!$F$27:$L$29,,MATCH(S$9,'Input| Escalations'!$F$21:$L$21,0))),0),0)</f>
        <v>0</v>
      </c>
      <c r="L704" s="194" cm="1">
        <f t="array" ref="L704">IF(LEN($F704)&gt;0,1+IFERROR(SUMPRODUCT(TRANSPOSE('Input| Projects'!$AO704:$AQ704),INDEX('Input| Escalations'!$F$27:$L$29,,MATCH(T$9,'Input| Escalations'!$F$21:$L$21,0))),0),0)</f>
        <v>0</v>
      </c>
      <c r="M704" s="194" cm="1">
        <f t="array" ref="M704">IF(LEN($F704)&gt;0,1+IFERROR(SUMPRODUCT(TRANSPOSE('Input| Projects'!$AO704:$AQ704),INDEX('Input| Escalations'!$F$27:$L$29,,MATCH(U$9,'Input| Escalations'!$F$21:$L$21,0))),0),0)</f>
        <v>0</v>
      </c>
      <c r="N704" s="194" cm="1">
        <f t="array" ref="N704">IF(LEN($F704)&gt;0,1+IFERROR(SUMPRODUCT(TRANSPOSE('Input| Projects'!$AO704:$AQ704),INDEX('Input| Escalations'!$F$27:$L$29,,MATCH(V$9,'Input| Escalations'!$F$21:$L$21,0))),0),0)</f>
        <v>0</v>
      </c>
      <c r="O704" s="194" cm="1">
        <f t="array" ref="O704">IF(LEN($F704)&gt;0,1+IFERROR(SUMPRODUCT(TRANSPOSE('Input| Projects'!$AO704:$AQ704),INDEX('Input| Escalations'!$F$27:$L$29,,MATCH(W$9,'Input| Escalations'!$F$21:$L$21,0))),0),0)</f>
        <v>0</v>
      </c>
      <c r="P704" s="10"/>
      <c r="Q704" s="172">
        <f>IFERROR(IF(ISNUMBER(FIND("decision",'Input| Setup'!$F$6)),'Input| Projects'!Y704,'Input| Projects'!I704)*'Input| Escalations'!$I$17*I704,0)</f>
        <v>0</v>
      </c>
      <c r="R704" s="172">
        <f>IFERROR(IF(ISNUMBER(FIND("decision",'Input| Setup'!$F$6)),'Input| Projects'!Z704,'Input| Projects'!J704)*'Input| Escalations'!$I$17*J704,0)</f>
        <v>0</v>
      </c>
      <c r="S704" s="172">
        <f>IFERROR(IF(ISNUMBER(FIND("decision",'Input| Setup'!$F$6)),'Input| Projects'!AA704,'Input| Projects'!K704)*'Input| Escalations'!$I$17*K704,0)</f>
        <v>0</v>
      </c>
      <c r="T704" s="172">
        <f>IFERROR(IF(ISNUMBER(FIND("decision",'Input| Setup'!$F$6)),'Input| Projects'!AB704,'Input| Projects'!L704)*'Input| Escalations'!$I$17*L704,0)</f>
        <v>0</v>
      </c>
      <c r="U704" s="172">
        <f>IFERROR(IF(ISNUMBER(FIND("decision",'Input| Setup'!$F$6)),'Input| Projects'!AC704,'Input| Projects'!M704)*'Input| Escalations'!$I$17*M704,0)</f>
        <v>0</v>
      </c>
      <c r="V704" s="172">
        <f>IFERROR(IF(ISNUMBER(FIND("decision",'Input| Setup'!$F$6)),'Input| Projects'!AD704,'Input| Projects'!N704)*'Input| Escalations'!$I$17*N704,0)</f>
        <v>0</v>
      </c>
      <c r="W704" s="172">
        <f>IFERROR(IF(ISNUMBER(FIND("decision",'Input| Setup'!$F$6)),'Input| Projects'!AE704,'Input| Projects'!O704)*'Input| Escalations'!$I$17*O704,0)</f>
        <v>0</v>
      </c>
      <c r="X704" s="175"/>
      <c r="Y704" s="172">
        <f>IF(ISNUMBER(FIND("decision",'Input| Setup'!$F$6)),'Input| Projects'!AG704,'Input| Projects'!Q704)*I704*'Input| Escalations'!$I$17</f>
        <v>0</v>
      </c>
      <c r="Z704" s="172">
        <f>IF(ISNUMBER(FIND("decision",'Input| Setup'!$F$6)),'Input| Projects'!AH704,'Input| Projects'!R704)*J704*'Input| Escalations'!$I$17</f>
        <v>0</v>
      </c>
      <c r="AA704" s="172">
        <f>IF(ISNUMBER(FIND("decision",'Input| Setup'!$F$6)),'Input| Projects'!AI704,'Input| Projects'!S704)*K704*'Input| Escalations'!$I$17</f>
        <v>0</v>
      </c>
      <c r="AB704" s="172">
        <f>IF(ISNUMBER(FIND("decision",'Input| Setup'!$F$6)),'Input| Projects'!AJ704,'Input| Projects'!T704)*L704*'Input| Escalations'!$I$17</f>
        <v>0</v>
      </c>
      <c r="AC704" s="172">
        <f>IF(ISNUMBER(FIND("decision",'Input| Setup'!$F$6)),'Input| Projects'!AK704,'Input| Projects'!U704)*M704*'Input| Escalations'!$I$17</f>
        <v>0</v>
      </c>
      <c r="AD704" s="172">
        <f>IF(ISNUMBER(FIND("decision",'Input| Setup'!$F$6)),'Input| Projects'!AL704,'Input| Projects'!V704)*N704*'Input| Escalations'!$I$17</f>
        <v>0</v>
      </c>
      <c r="AE704" s="172">
        <f>IF(ISNUMBER(FIND("decision",'Input| Setup'!$F$6)),'Input| Projects'!AM704,'Input| Projects'!W704)*O704*'Input| Escalations'!$I$17</f>
        <v>0</v>
      </c>
      <c r="AF704" s="175"/>
      <c r="AG704" s="172" cm="1">
        <f t="array" ref="AG704">IFERROR(--('Input| Projects'!$AS704="Yes")*_xlfn.SWITCH('Input| Overheads'!$C$50,"Direct costs",'Calc| Overheads Allocation'!C$8*Q704,"Internal labour",'Calc| Overheads Allocation'!C$8*Q704*'Input| Projects'!$AO704,"DNSP defined",'Calc| Overheads Allocation'!C$78*'Input| Projects'!$AV704,0),0)</f>
        <v>0</v>
      </c>
      <c r="AH704" s="172" cm="1">
        <f t="array" ref="AH704">IFERROR(--('Input| Projects'!$AS704="Yes")*_xlfn.SWITCH('Input| Overheads'!$C$50,"Direct costs",'Calc| Overheads Allocation'!D$8*R704,"Internal labour",'Calc| Overheads Allocation'!D$8*R704*'Input| Projects'!$AO704,"DNSP defined",'Calc| Overheads Allocation'!D$78*'Input| Projects'!$AV704,0),0)</f>
        <v>0</v>
      </c>
      <c r="AI704" s="172" cm="1">
        <f t="array" ref="AI704">IFERROR(--('Input| Projects'!$AS704="Yes")*_xlfn.SWITCH('Input| Overheads'!$C$50,"Direct costs",'Calc| Overheads Allocation'!E$8*S704,"Internal labour",'Calc| Overheads Allocation'!E$8*S704*'Input| Projects'!$AO704,"DNSP defined",'Calc| Overheads Allocation'!E$78*'Input| Projects'!$AV704,0),0)</f>
        <v>0</v>
      </c>
      <c r="AJ704" s="172" cm="1">
        <f t="array" ref="AJ704">IFERROR(--('Input| Projects'!$AS704="Yes")*_xlfn.SWITCH('Input| Overheads'!$C$50,"Direct costs",'Calc| Overheads Allocation'!F$8*T704,"Internal labour",'Calc| Overheads Allocation'!F$8*T704*'Input| Projects'!$AO704,"DNSP defined",'Calc| Overheads Allocation'!F$78*'Input| Projects'!$AV704,0),0)</f>
        <v>0</v>
      </c>
      <c r="AK704" s="172" cm="1">
        <f t="array" ref="AK704">IFERROR(--('Input| Projects'!$AS704="Yes")*_xlfn.SWITCH('Input| Overheads'!$C$50,"Direct costs",'Calc| Overheads Allocation'!G$8*U704,"Internal labour",'Calc| Overheads Allocation'!G$8*U704*'Input| Projects'!$AO704,"DNSP defined",'Calc| Overheads Allocation'!G$78*'Input| Projects'!$AV704,0),0)</f>
        <v>0</v>
      </c>
      <c r="AL704" s="172" cm="1">
        <f t="array" ref="AL704">IFERROR(--('Input| Projects'!$AS704="Yes")*_xlfn.SWITCH('Input| Overheads'!$C$50,"Direct costs",'Calc| Overheads Allocation'!H$8*V704,"Internal labour",'Calc| Overheads Allocation'!H$8*V704*'Input| Projects'!$AO704,"DNSP defined",'Calc| Overheads Allocation'!H$78*'Input| Projects'!$AV704,0),0)</f>
        <v>0</v>
      </c>
      <c r="AM704" s="172" cm="1">
        <f t="array" ref="AM704">IFERROR(--('Input| Projects'!$AS704="Yes")*_xlfn.SWITCH('Input| Overheads'!$C$50,"Direct costs",'Calc| Overheads Allocation'!I$8*W704,"Internal labour",'Calc| Overheads Allocation'!I$8*W704*'Input| Projects'!$AO704,"DNSP defined",'Calc| Overheads Allocation'!I$78*'Input| Projects'!$AV704,0),0)</f>
        <v>0</v>
      </c>
      <c r="AN704" s="175"/>
      <c r="AO704" s="172" cm="1">
        <f t="array" ref="AO704">IFERROR(--('Input| Projects'!$AT704="Yes")*_xlfn.SWITCH('Input| Overheads'!$C$50,"Direct costs",'Calc| Overheads Allocation'!C$9*Q704,"Internal labour",'Calc| Overheads Allocation'!C$9*Q704*'Input| Projects'!$AO704,"DNSP defined",'Calc| Overheads Allocation'!C$79*'Input| Projects'!$AW704,0),0)</f>
        <v>0</v>
      </c>
      <c r="AP704" s="172" cm="1">
        <f t="array" ref="AP704">IFERROR(--('Input| Projects'!$AT704="Yes")*_xlfn.SWITCH('Input| Overheads'!$C$50,"Direct costs",'Calc| Overheads Allocation'!D$9*R704,"Internal labour",'Calc| Overheads Allocation'!D$9*R704*'Input| Projects'!$AO704,"DNSP defined",'Calc| Overheads Allocation'!D$79*'Input| Projects'!$AW704,0),0)</f>
        <v>0</v>
      </c>
      <c r="AQ704" s="172" cm="1">
        <f t="array" ref="AQ704">IFERROR(--('Input| Projects'!$AT704="Yes")*_xlfn.SWITCH('Input| Overheads'!$C$50,"Direct costs",'Calc| Overheads Allocation'!E$9*S704,"Internal labour",'Calc| Overheads Allocation'!E$9*S704*'Input| Projects'!$AO704,"DNSP defined",'Calc| Overheads Allocation'!E$79*'Input| Projects'!$AW704,0),0)</f>
        <v>0</v>
      </c>
      <c r="AR704" s="172" cm="1">
        <f t="array" ref="AR704">IFERROR(--('Input| Projects'!$AT704="Yes")*_xlfn.SWITCH('Input| Overheads'!$C$50,"Direct costs",'Calc| Overheads Allocation'!F$9*T704,"Internal labour",'Calc| Overheads Allocation'!F$9*T704*'Input| Projects'!$AO704,"DNSP defined",'Calc| Overheads Allocation'!F$79*'Input| Projects'!$AW704,0),0)</f>
        <v>0</v>
      </c>
      <c r="AS704" s="172" cm="1">
        <f t="array" ref="AS704">IFERROR(--('Input| Projects'!$AT704="Yes")*_xlfn.SWITCH('Input| Overheads'!$C$50,"Direct costs",'Calc| Overheads Allocation'!G$9*U704,"Internal labour",'Calc| Overheads Allocation'!G$9*U704*'Input| Projects'!$AO704,"DNSP defined",'Calc| Overheads Allocation'!G$79*'Input| Projects'!$AW704,0),0)</f>
        <v>0</v>
      </c>
      <c r="AT704" s="172" cm="1">
        <f t="array" ref="AT704">IFERROR(--('Input| Projects'!$AT704="Yes")*_xlfn.SWITCH('Input| Overheads'!$C$50,"Direct costs",'Calc| Overheads Allocation'!H$9*V704,"Internal labour",'Calc| Overheads Allocation'!H$9*V704*'Input| Projects'!$AO704,"DNSP defined",'Calc| Overheads Allocation'!H$79*'Input| Projects'!$AW704,0),0)</f>
        <v>0</v>
      </c>
      <c r="AU704" s="172" cm="1">
        <f t="array" ref="AU704">IFERROR(--('Input| Projects'!$AT704="Yes")*_xlfn.SWITCH('Input| Overheads'!$C$50,"Direct costs",'Calc| Overheads Allocation'!I$9*W704,"Internal labour",'Calc| Overheads Allocation'!I$9*W704*'Input| Projects'!$AO704,"DNSP defined",'Calc| Overheads Allocation'!I$79*'Input| Projects'!$AW704,0),0)</f>
        <v>0</v>
      </c>
      <c r="AV704" s="175"/>
      <c r="AW704" s="172">
        <f t="shared" si="244"/>
        <v>0</v>
      </c>
      <c r="AX704" s="172">
        <f t="shared" si="245"/>
        <v>0</v>
      </c>
      <c r="AY704" s="172">
        <f t="shared" si="246"/>
        <v>0</v>
      </c>
      <c r="AZ704" s="172">
        <f t="shared" si="247"/>
        <v>0</v>
      </c>
      <c r="BA704" s="172">
        <f t="shared" si="248"/>
        <v>0</v>
      </c>
      <c r="BB704" s="172">
        <f t="shared" si="249"/>
        <v>0</v>
      </c>
      <c r="BC704" s="172">
        <f t="shared" si="250"/>
        <v>0</v>
      </c>
      <c r="BD704" s="176"/>
      <c r="BE704" s="172">
        <f t="shared" si="251"/>
        <v>0</v>
      </c>
      <c r="BF704" s="172">
        <f t="shared" si="252"/>
        <v>0</v>
      </c>
      <c r="BG704" s="172">
        <f t="shared" si="253"/>
        <v>0</v>
      </c>
      <c r="BH704" s="172">
        <f t="shared" si="254"/>
        <v>0</v>
      </c>
      <c r="BI704" s="172">
        <f t="shared" si="255"/>
        <v>0</v>
      </c>
      <c r="BJ704" s="172">
        <f t="shared" si="256"/>
        <v>0</v>
      </c>
      <c r="BK704" s="172">
        <f t="shared" si="257"/>
        <v>0</v>
      </c>
      <c r="BL704" s="176"/>
      <c r="BM704" s="172">
        <f t="shared" si="236"/>
        <v>0</v>
      </c>
      <c r="BN704" s="172">
        <f t="shared" si="237"/>
        <v>0</v>
      </c>
      <c r="BO704" s="172">
        <f t="shared" si="238"/>
        <v>0</v>
      </c>
      <c r="BP704" s="172">
        <f t="shared" si="239"/>
        <v>0</v>
      </c>
      <c r="BQ704" s="172">
        <f t="shared" si="240"/>
        <v>0</v>
      </c>
      <c r="BR704" s="172">
        <f t="shared" si="241"/>
        <v>0</v>
      </c>
      <c r="BS704" s="172">
        <f t="shared" si="242"/>
        <v>0</v>
      </c>
      <c r="BT704" s="55"/>
      <c r="BU704" s="158">
        <f>SUMIF('Input| Projects'!$BA$8:$CX$8,RIGHT(BU$9,3),'Input| Projects'!$BA704:$CX704)</f>
        <v>0</v>
      </c>
      <c r="BV704" s="158">
        <f>SUMIF('Input| Projects'!$BA$8:$CX$8,RIGHT(BV$9,3),'Input| Projects'!$BA704:$CX704)</f>
        <v>0</v>
      </c>
      <c r="BW704" s="79" t="str">
        <f t="shared" si="243"/>
        <v/>
      </c>
    </row>
    <row r="705" spans="2:75" x14ac:dyDescent="0.2">
      <c r="B705" s="123">
        <f>IFERROR('Input| Projects'!B705,"")</f>
        <v>696</v>
      </c>
      <c r="C705" s="160" t="str">
        <f>IFERROR(IF('Input| Projects'!C705="","",'Input| Projects'!C705),"")</f>
        <v/>
      </c>
      <c r="D705" s="160" t="str">
        <f>IFERROR(IF('Input| Projects'!D705="","",'Input| Projects'!D705),"")</f>
        <v/>
      </c>
      <c r="E705" s="53"/>
      <c r="F705" s="160" t="str">
        <f>IF(LEN('Input| Projects'!F705)&gt;0,'Input| Projects'!F705,"")</f>
        <v/>
      </c>
      <c r="G705" s="160" t="str">
        <f>IF(LEN('Input| Projects'!G705)&gt;0,'Input| Projects'!G705,"")</f>
        <v/>
      </c>
      <c r="H705" s="10"/>
      <c r="I705" s="194" cm="1">
        <f t="array" ref="I705">IF(LEN($F705)&gt;0,1+IFERROR(SUMPRODUCT(TRANSPOSE('Input| Projects'!$AO705:$AQ705),INDEX('Input| Escalations'!$F$27:$L$29,,MATCH(Q$9,'Input| Escalations'!$F$21:$L$21,0))),0),0)</f>
        <v>0</v>
      </c>
      <c r="J705" s="194" cm="1">
        <f t="array" ref="J705">IF(LEN($F705)&gt;0,1+IFERROR(SUMPRODUCT(TRANSPOSE('Input| Projects'!$AO705:$AQ705),INDEX('Input| Escalations'!$F$27:$L$29,,MATCH(R$9,'Input| Escalations'!$F$21:$L$21,0))),0),0)</f>
        <v>0</v>
      </c>
      <c r="K705" s="194" cm="1">
        <f t="array" ref="K705">IF(LEN($F705)&gt;0,1+IFERROR(SUMPRODUCT(TRANSPOSE('Input| Projects'!$AO705:$AQ705),INDEX('Input| Escalations'!$F$27:$L$29,,MATCH(S$9,'Input| Escalations'!$F$21:$L$21,0))),0),0)</f>
        <v>0</v>
      </c>
      <c r="L705" s="194" cm="1">
        <f t="array" ref="L705">IF(LEN($F705)&gt;0,1+IFERROR(SUMPRODUCT(TRANSPOSE('Input| Projects'!$AO705:$AQ705),INDEX('Input| Escalations'!$F$27:$L$29,,MATCH(T$9,'Input| Escalations'!$F$21:$L$21,0))),0),0)</f>
        <v>0</v>
      </c>
      <c r="M705" s="194" cm="1">
        <f t="array" ref="M705">IF(LEN($F705)&gt;0,1+IFERROR(SUMPRODUCT(TRANSPOSE('Input| Projects'!$AO705:$AQ705),INDEX('Input| Escalations'!$F$27:$L$29,,MATCH(U$9,'Input| Escalations'!$F$21:$L$21,0))),0),0)</f>
        <v>0</v>
      </c>
      <c r="N705" s="194" cm="1">
        <f t="array" ref="N705">IF(LEN($F705)&gt;0,1+IFERROR(SUMPRODUCT(TRANSPOSE('Input| Projects'!$AO705:$AQ705),INDEX('Input| Escalations'!$F$27:$L$29,,MATCH(V$9,'Input| Escalations'!$F$21:$L$21,0))),0),0)</f>
        <v>0</v>
      </c>
      <c r="O705" s="194" cm="1">
        <f t="array" ref="O705">IF(LEN($F705)&gt;0,1+IFERROR(SUMPRODUCT(TRANSPOSE('Input| Projects'!$AO705:$AQ705),INDEX('Input| Escalations'!$F$27:$L$29,,MATCH(W$9,'Input| Escalations'!$F$21:$L$21,0))),0),0)</f>
        <v>0</v>
      </c>
      <c r="P705" s="10"/>
      <c r="Q705" s="172">
        <f>IFERROR(IF(ISNUMBER(FIND("decision",'Input| Setup'!$F$6)),'Input| Projects'!Y705,'Input| Projects'!I705)*'Input| Escalations'!$I$17*I705,0)</f>
        <v>0</v>
      </c>
      <c r="R705" s="172">
        <f>IFERROR(IF(ISNUMBER(FIND("decision",'Input| Setup'!$F$6)),'Input| Projects'!Z705,'Input| Projects'!J705)*'Input| Escalations'!$I$17*J705,0)</f>
        <v>0</v>
      </c>
      <c r="S705" s="172">
        <f>IFERROR(IF(ISNUMBER(FIND("decision",'Input| Setup'!$F$6)),'Input| Projects'!AA705,'Input| Projects'!K705)*'Input| Escalations'!$I$17*K705,0)</f>
        <v>0</v>
      </c>
      <c r="T705" s="172">
        <f>IFERROR(IF(ISNUMBER(FIND("decision",'Input| Setup'!$F$6)),'Input| Projects'!AB705,'Input| Projects'!L705)*'Input| Escalations'!$I$17*L705,0)</f>
        <v>0</v>
      </c>
      <c r="U705" s="172">
        <f>IFERROR(IF(ISNUMBER(FIND("decision",'Input| Setup'!$F$6)),'Input| Projects'!AC705,'Input| Projects'!M705)*'Input| Escalations'!$I$17*M705,0)</f>
        <v>0</v>
      </c>
      <c r="V705" s="172">
        <f>IFERROR(IF(ISNUMBER(FIND("decision",'Input| Setup'!$F$6)),'Input| Projects'!AD705,'Input| Projects'!N705)*'Input| Escalations'!$I$17*N705,0)</f>
        <v>0</v>
      </c>
      <c r="W705" s="172">
        <f>IFERROR(IF(ISNUMBER(FIND("decision",'Input| Setup'!$F$6)),'Input| Projects'!AE705,'Input| Projects'!O705)*'Input| Escalations'!$I$17*O705,0)</f>
        <v>0</v>
      </c>
      <c r="X705" s="175"/>
      <c r="Y705" s="172">
        <f>IF(ISNUMBER(FIND("decision",'Input| Setup'!$F$6)),'Input| Projects'!AG705,'Input| Projects'!Q705)*I705*'Input| Escalations'!$I$17</f>
        <v>0</v>
      </c>
      <c r="Z705" s="172">
        <f>IF(ISNUMBER(FIND("decision",'Input| Setup'!$F$6)),'Input| Projects'!AH705,'Input| Projects'!R705)*J705*'Input| Escalations'!$I$17</f>
        <v>0</v>
      </c>
      <c r="AA705" s="172">
        <f>IF(ISNUMBER(FIND("decision",'Input| Setup'!$F$6)),'Input| Projects'!AI705,'Input| Projects'!S705)*K705*'Input| Escalations'!$I$17</f>
        <v>0</v>
      </c>
      <c r="AB705" s="172">
        <f>IF(ISNUMBER(FIND("decision",'Input| Setup'!$F$6)),'Input| Projects'!AJ705,'Input| Projects'!T705)*L705*'Input| Escalations'!$I$17</f>
        <v>0</v>
      </c>
      <c r="AC705" s="172">
        <f>IF(ISNUMBER(FIND("decision",'Input| Setup'!$F$6)),'Input| Projects'!AK705,'Input| Projects'!U705)*M705*'Input| Escalations'!$I$17</f>
        <v>0</v>
      </c>
      <c r="AD705" s="172">
        <f>IF(ISNUMBER(FIND("decision",'Input| Setup'!$F$6)),'Input| Projects'!AL705,'Input| Projects'!V705)*N705*'Input| Escalations'!$I$17</f>
        <v>0</v>
      </c>
      <c r="AE705" s="172">
        <f>IF(ISNUMBER(FIND("decision",'Input| Setup'!$F$6)),'Input| Projects'!AM705,'Input| Projects'!W705)*O705*'Input| Escalations'!$I$17</f>
        <v>0</v>
      </c>
      <c r="AF705" s="175"/>
      <c r="AG705" s="172" cm="1">
        <f t="array" ref="AG705">IFERROR(--('Input| Projects'!$AS705="Yes")*_xlfn.SWITCH('Input| Overheads'!$C$50,"Direct costs",'Calc| Overheads Allocation'!C$8*Q705,"Internal labour",'Calc| Overheads Allocation'!C$8*Q705*'Input| Projects'!$AO705,"DNSP defined",'Calc| Overheads Allocation'!C$78*'Input| Projects'!$AV705,0),0)</f>
        <v>0</v>
      </c>
      <c r="AH705" s="172" cm="1">
        <f t="array" ref="AH705">IFERROR(--('Input| Projects'!$AS705="Yes")*_xlfn.SWITCH('Input| Overheads'!$C$50,"Direct costs",'Calc| Overheads Allocation'!D$8*R705,"Internal labour",'Calc| Overheads Allocation'!D$8*R705*'Input| Projects'!$AO705,"DNSP defined",'Calc| Overheads Allocation'!D$78*'Input| Projects'!$AV705,0),0)</f>
        <v>0</v>
      </c>
      <c r="AI705" s="172" cm="1">
        <f t="array" ref="AI705">IFERROR(--('Input| Projects'!$AS705="Yes")*_xlfn.SWITCH('Input| Overheads'!$C$50,"Direct costs",'Calc| Overheads Allocation'!E$8*S705,"Internal labour",'Calc| Overheads Allocation'!E$8*S705*'Input| Projects'!$AO705,"DNSP defined",'Calc| Overheads Allocation'!E$78*'Input| Projects'!$AV705,0),0)</f>
        <v>0</v>
      </c>
      <c r="AJ705" s="172" cm="1">
        <f t="array" ref="AJ705">IFERROR(--('Input| Projects'!$AS705="Yes")*_xlfn.SWITCH('Input| Overheads'!$C$50,"Direct costs",'Calc| Overheads Allocation'!F$8*T705,"Internal labour",'Calc| Overheads Allocation'!F$8*T705*'Input| Projects'!$AO705,"DNSP defined",'Calc| Overheads Allocation'!F$78*'Input| Projects'!$AV705,0),0)</f>
        <v>0</v>
      </c>
      <c r="AK705" s="172" cm="1">
        <f t="array" ref="AK705">IFERROR(--('Input| Projects'!$AS705="Yes")*_xlfn.SWITCH('Input| Overheads'!$C$50,"Direct costs",'Calc| Overheads Allocation'!G$8*U705,"Internal labour",'Calc| Overheads Allocation'!G$8*U705*'Input| Projects'!$AO705,"DNSP defined",'Calc| Overheads Allocation'!G$78*'Input| Projects'!$AV705,0),0)</f>
        <v>0</v>
      </c>
      <c r="AL705" s="172" cm="1">
        <f t="array" ref="AL705">IFERROR(--('Input| Projects'!$AS705="Yes")*_xlfn.SWITCH('Input| Overheads'!$C$50,"Direct costs",'Calc| Overheads Allocation'!H$8*V705,"Internal labour",'Calc| Overheads Allocation'!H$8*V705*'Input| Projects'!$AO705,"DNSP defined",'Calc| Overheads Allocation'!H$78*'Input| Projects'!$AV705,0),0)</f>
        <v>0</v>
      </c>
      <c r="AM705" s="172" cm="1">
        <f t="array" ref="AM705">IFERROR(--('Input| Projects'!$AS705="Yes")*_xlfn.SWITCH('Input| Overheads'!$C$50,"Direct costs",'Calc| Overheads Allocation'!I$8*W705,"Internal labour",'Calc| Overheads Allocation'!I$8*W705*'Input| Projects'!$AO705,"DNSP defined",'Calc| Overheads Allocation'!I$78*'Input| Projects'!$AV705,0),0)</f>
        <v>0</v>
      </c>
      <c r="AN705" s="175"/>
      <c r="AO705" s="172" cm="1">
        <f t="array" ref="AO705">IFERROR(--('Input| Projects'!$AT705="Yes")*_xlfn.SWITCH('Input| Overheads'!$C$50,"Direct costs",'Calc| Overheads Allocation'!C$9*Q705,"Internal labour",'Calc| Overheads Allocation'!C$9*Q705*'Input| Projects'!$AO705,"DNSP defined",'Calc| Overheads Allocation'!C$79*'Input| Projects'!$AW705,0),0)</f>
        <v>0</v>
      </c>
      <c r="AP705" s="172" cm="1">
        <f t="array" ref="AP705">IFERROR(--('Input| Projects'!$AT705="Yes")*_xlfn.SWITCH('Input| Overheads'!$C$50,"Direct costs",'Calc| Overheads Allocation'!D$9*R705,"Internal labour",'Calc| Overheads Allocation'!D$9*R705*'Input| Projects'!$AO705,"DNSP defined",'Calc| Overheads Allocation'!D$79*'Input| Projects'!$AW705,0),0)</f>
        <v>0</v>
      </c>
      <c r="AQ705" s="172" cm="1">
        <f t="array" ref="AQ705">IFERROR(--('Input| Projects'!$AT705="Yes")*_xlfn.SWITCH('Input| Overheads'!$C$50,"Direct costs",'Calc| Overheads Allocation'!E$9*S705,"Internal labour",'Calc| Overheads Allocation'!E$9*S705*'Input| Projects'!$AO705,"DNSP defined",'Calc| Overheads Allocation'!E$79*'Input| Projects'!$AW705,0),0)</f>
        <v>0</v>
      </c>
      <c r="AR705" s="172" cm="1">
        <f t="array" ref="AR705">IFERROR(--('Input| Projects'!$AT705="Yes")*_xlfn.SWITCH('Input| Overheads'!$C$50,"Direct costs",'Calc| Overheads Allocation'!F$9*T705,"Internal labour",'Calc| Overheads Allocation'!F$9*T705*'Input| Projects'!$AO705,"DNSP defined",'Calc| Overheads Allocation'!F$79*'Input| Projects'!$AW705,0),0)</f>
        <v>0</v>
      </c>
      <c r="AS705" s="172" cm="1">
        <f t="array" ref="AS705">IFERROR(--('Input| Projects'!$AT705="Yes")*_xlfn.SWITCH('Input| Overheads'!$C$50,"Direct costs",'Calc| Overheads Allocation'!G$9*U705,"Internal labour",'Calc| Overheads Allocation'!G$9*U705*'Input| Projects'!$AO705,"DNSP defined",'Calc| Overheads Allocation'!G$79*'Input| Projects'!$AW705,0),0)</f>
        <v>0</v>
      </c>
      <c r="AT705" s="172" cm="1">
        <f t="array" ref="AT705">IFERROR(--('Input| Projects'!$AT705="Yes")*_xlfn.SWITCH('Input| Overheads'!$C$50,"Direct costs",'Calc| Overheads Allocation'!H$9*V705,"Internal labour",'Calc| Overheads Allocation'!H$9*V705*'Input| Projects'!$AO705,"DNSP defined",'Calc| Overheads Allocation'!H$79*'Input| Projects'!$AW705,0),0)</f>
        <v>0</v>
      </c>
      <c r="AU705" s="172" cm="1">
        <f t="array" ref="AU705">IFERROR(--('Input| Projects'!$AT705="Yes")*_xlfn.SWITCH('Input| Overheads'!$C$50,"Direct costs",'Calc| Overheads Allocation'!I$9*W705,"Internal labour",'Calc| Overheads Allocation'!I$9*W705*'Input| Projects'!$AO705,"DNSP defined",'Calc| Overheads Allocation'!I$79*'Input| Projects'!$AW705,0),0)</f>
        <v>0</v>
      </c>
      <c r="AV705" s="175"/>
      <c r="AW705" s="172">
        <f t="shared" si="244"/>
        <v>0</v>
      </c>
      <c r="AX705" s="172">
        <f t="shared" si="245"/>
        <v>0</v>
      </c>
      <c r="AY705" s="172">
        <f t="shared" si="246"/>
        <v>0</v>
      </c>
      <c r="AZ705" s="172">
        <f t="shared" si="247"/>
        <v>0</v>
      </c>
      <c r="BA705" s="172">
        <f t="shared" si="248"/>
        <v>0</v>
      </c>
      <c r="BB705" s="172">
        <f t="shared" si="249"/>
        <v>0</v>
      </c>
      <c r="BC705" s="172">
        <f t="shared" si="250"/>
        <v>0</v>
      </c>
      <c r="BD705" s="176"/>
      <c r="BE705" s="172">
        <f t="shared" si="251"/>
        <v>0</v>
      </c>
      <c r="BF705" s="172">
        <f t="shared" si="252"/>
        <v>0</v>
      </c>
      <c r="BG705" s="172">
        <f t="shared" si="253"/>
        <v>0</v>
      </c>
      <c r="BH705" s="172">
        <f t="shared" si="254"/>
        <v>0</v>
      </c>
      <c r="BI705" s="172">
        <f t="shared" si="255"/>
        <v>0</v>
      </c>
      <c r="BJ705" s="172">
        <f t="shared" si="256"/>
        <v>0</v>
      </c>
      <c r="BK705" s="172">
        <f t="shared" si="257"/>
        <v>0</v>
      </c>
      <c r="BL705" s="176"/>
      <c r="BM705" s="172">
        <f t="shared" si="236"/>
        <v>0</v>
      </c>
      <c r="BN705" s="172">
        <f t="shared" si="237"/>
        <v>0</v>
      </c>
      <c r="BO705" s="172">
        <f t="shared" si="238"/>
        <v>0</v>
      </c>
      <c r="BP705" s="172">
        <f t="shared" si="239"/>
        <v>0</v>
      </c>
      <c r="BQ705" s="172">
        <f t="shared" si="240"/>
        <v>0</v>
      </c>
      <c r="BR705" s="172">
        <f t="shared" si="241"/>
        <v>0</v>
      </c>
      <c r="BS705" s="172">
        <f t="shared" si="242"/>
        <v>0</v>
      </c>
      <c r="BT705" s="55"/>
      <c r="BU705" s="158">
        <f>SUMIF('Input| Projects'!$BA$8:$CX$8,RIGHT(BU$9,3),'Input| Projects'!$BA705:$CX705)</f>
        <v>0</v>
      </c>
      <c r="BV705" s="158">
        <f>SUMIF('Input| Projects'!$BA$8:$CX$8,RIGHT(BV$9,3),'Input| Projects'!$BA705:$CX705)</f>
        <v>0</v>
      </c>
      <c r="BW705" s="79" t="str">
        <f t="shared" si="243"/>
        <v/>
      </c>
    </row>
    <row r="706" spans="2:75" x14ac:dyDescent="0.2">
      <c r="B706" s="123">
        <f>IFERROR('Input| Projects'!B706,"")</f>
        <v>697</v>
      </c>
      <c r="C706" s="160" t="str">
        <f>IFERROR(IF('Input| Projects'!C706="","",'Input| Projects'!C706),"")</f>
        <v/>
      </c>
      <c r="D706" s="160" t="str">
        <f>IFERROR(IF('Input| Projects'!D706="","",'Input| Projects'!D706),"")</f>
        <v/>
      </c>
      <c r="E706" s="53"/>
      <c r="F706" s="160" t="str">
        <f>IF(LEN('Input| Projects'!F706)&gt;0,'Input| Projects'!F706,"")</f>
        <v/>
      </c>
      <c r="G706" s="160" t="str">
        <f>IF(LEN('Input| Projects'!G706)&gt;0,'Input| Projects'!G706,"")</f>
        <v/>
      </c>
      <c r="H706" s="10"/>
      <c r="I706" s="194" cm="1">
        <f t="array" ref="I706">IF(LEN($F706)&gt;0,1+IFERROR(SUMPRODUCT(TRANSPOSE('Input| Projects'!$AO706:$AQ706),INDEX('Input| Escalations'!$F$27:$L$29,,MATCH(Q$9,'Input| Escalations'!$F$21:$L$21,0))),0),0)</f>
        <v>0</v>
      </c>
      <c r="J706" s="194" cm="1">
        <f t="array" ref="J706">IF(LEN($F706)&gt;0,1+IFERROR(SUMPRODUCT(TRANSPOSE('Input| Projects'!$AO706:$AQ706),INDEX('Input| Escalations'!$F$27:$L$29,,MATCH(R$9,'Input| Escalations'!$F$21:$L$21,0))),0),0)</f>
        <v>0</v>
      </c>
      <c r="K706" s="194" cm="1">
        <f t="array" ref="K706">IF(LEN($F706)&gt;0,1+IFERROR(SUMPRODUCT(TRANSPOSE('Input| Projects'!$AO706:$AQ706),INDEX('Input| Escalations'!$F$27:$L$29,,MATCH(S$9,'Input| Escalations'!$F$21:$L$21,0))),0),0)</f>
        <v>0</v>
      </c>
      <c r="L706" s="194" cm="1">
        <f t="array" ref="L706">IF(LEN($F706)&gt;0,1+IFERROR(SUMPRODUCT(TRANSPOSE('Input| Projects'!$AO706:$AQ706),INDEX('Input| Escalations'!$F$27:$L$29,,MATCH(T$9,'Input| Escalations'!$F$21:$L$21,0))),0),0)</f>
        <v>0</v>
      </c>
      <c r="M706" s="194" cm="1">
        <f t="array" ref="M706">IF(LEN($F706)&gt;0,1+IFERROR(SUMPRODUCT(TRANSPOSE('Input| Projects'!$AO706:$AQ706),INDEX('Input| Escalations'!$F$27:$L$29,,MATCH(U$9,'Input| Escalations'!$F$21:$L$21,0))),0),0)</f>
        <v>0</v>
      </c>
      <c r="N706" s="194" cm="1">
        <f t="array" ref="N706">IF(LEN($F706)&gt;0,1+IFERROR(SUMPRODUCT(TRANSPOSE('Input| Projects'!$AO706:$AQ706),INDEX('Input| Escalations'!$F$27:$L$29,,MATCH(V$9,'Input| Escalations'!$F$21:$L$21,0))),0),0)</f>
        <v>0</v>
      </c>
      <c r="O706" s="194" cm="1">
        <f t="array" ref="O706">IF(LEN($F706)&gt;0,1+IFERROR(SUMPRODUCT(TRANSPOSE('Input| Projects'!$AO706:$AQ706),INDEX('Input| Escalations'!$F$27:$L$29,,MATCH(W$9,'Input| Escalations'!$F$21:$L$21,0))),0),0)</f>
        <v>0</v>
      </c>
      <c r="P706" s="10"/>
      <c r="Q706" s="172">
        <f>IFERROR(IF(ISNUMBER(FIND("decision",'Input| Setup'!$F$6)),'Input| Projects'!Y706,'Input| Projects'!I706)*'Input| Escalations'!$I$17*I706,0)</f>
        <v>0</v>
      </c>
      <c r="R706" s="172">
        <f>IFERROR(IF(ISNUMBER(FIND("decision",'Input| Setup'!$F$6)),'Input| Projects'!Z706,'Input| Projects'!J706)*'Input| Escalations'!$I$17*J706,0)</f>
        <v>0</v>
      </c>
      <c r="S706" s="172">
        <f>IFERROR(IF(ISNUMBER(FIND("decision",'Input| Setup'!$F$6)),'Input| Projects'!AA706,'Input| Projects'!K706)*'Input| Escalations'!$I$17*K706,0)</f>
        <v>0</v>
      </c>
      <c r="T706" s="172">
        <f>IFERROR(IF(ISNUMBER(FIND("decision",'Input| Setup'!$F$6)),'Input| Projects'!AB706,'Input| Projects'!L706)*'Input| Escalations'!$I$17*L706,0)</f>
        <v>0</v>
      </c>
      <c r="U706" s="172">
        <f>IFERROR(IF(ISNUMBER(FIND("decision",'Input| Setup'!$F$6)),'Input| Projects'!AC706,'Input| Projects'!M706)*'Input| Escalations'!$I$17*M706,0)</f>
        <v>0</v>
      </c>
      <c r="V706" s="172">
        <f>IFERROR(IF(ISNUMBER(FIND("decision",'Input| Setup'!$F$6)),'Input| Projects'!AD706,'Input| Projects'!N706)*'Input| Escalations'!$I$17*N706,0)</f>
        <v>0</v>
      </c>
      <c r="W706" s="172">
        <f>IFERROR(IF(ISNUMBER(FIND("decision",'Input| Setup'!$F$6)),'Input| Projects'!AE706,'Input| Projects'!O706)*'Input| Escalations'!$I$17*O706,0)</f>
        <v>0</v>
      </c>
      <c r="X706" s="175"/>
      <c r="Y706" s="172">
        <f>IF(ISNUMBER(FIND("decision",'Input| Setup'!$F$6)),'Input| Projects'!AG706,'Input| Projects'!Q706)*I706*'Input| Escalations'!$I$17</f>
        <v>0</v>
      </c>
      <c r="Z706" s="172">
        <f>IF(ISNUMBER(FIND("decision",'Input| Setup'!$F$6)),'Input| Projects'!AH706,'Input| Projects'!R706)*J706*'Input| Escalations'!$I$17</f>
        <v>0</v>
      </c>
      <c r="AA706" s="172">
        <f>IF(ISNUMBER(FIND("decision",'Input| Setup'!$F$6)),'Input| Projects'!AI706,'Input| Projects'!S706)*K706*'Input| Escalations'!$I$17</f>
        <v>0</v>
      </c>
      <c r="AB706" s="172">
        <f>IF(ISNUMBER(FIND("decision",'Input| Setup'!$F$6)),'Input| Projects'!AJ706,'Input| Projects'!T706)*L706*'Input| Escalations'!$I$17</f>
        <v>0</v>
      </c>
      <c r="AC706" s="172">
        <f>IF(ISNUMBER(FIND("decision",'Input| Setup'!$F$6)),'Input| Projects'!AK706,'Input| Projects'!U706)*M706*'Input| Escalations'!$I$17</f>
        <v>0</v>
      </c>
      <c r="AD706" s="172">
        <f>IF(ISNUMBER(FIND("decision",'Input| Setup'!$F$6)),'Input| Projects'!AL706,'Input| Projects'!V706)*N706*'Input| Escalations'!$I$17</f>
        <v>0</v>
      </c>
      <c r="AE706" s="172">
        <f>IF(ISNUMBER(FIND("decision",'Input| Setup'!$F$6)),'Input| Projects'!AM706,'Input| Projects'!W706)*O706*'Input| Escalations'!$I$17</f>
        <v>0</v>
      </c>
      <c r="AF706" s="175"/>
      <c r="AG706" s="172" cm="1">
        <f t="array" ref="AG706">IFERROR(--('Input| Projects'!$AS706="Yes")*_xlfn.SWITCH('Input| Overheads'!$C$50,"Direct costs",'Calc| Overheads Allocation'!C$8*Q706,"Internal labour",'Calc| Overheads Allocation'!C$8*Q706*'Input| Projects'!$AO706,"DNSP defined",'Calc| Overheads Allocation'!C$78*'Input| Projects'!$AV706,0),0)</f>
        <v>0</v>
      </c>
      <c r="AH706" s="172" cm="1">
        <f t="array" ref="AH706">IFERROR(--('Input| Projects'!$AS706="Yes")*_xlfn.SWITCH('Input| Overheads'!$C$50,"Direct costs",'Calc| Overheads Allocation'!D$8*R706,"Internal labour",'Calc| Overheads Allocation'!D$8*R706*'Input| Projects'!$AO706,"DNSP defined",'Calc| Overheads Allocation'!D$78*'Input| Projects'!$AV706,0),0)</f>
        <v>0</v>
      </c>
      <c r="AI706" s="172" cm="1">
        <f t="array" ref="AI706">IFERROR(--('Input| Projects'!$AS706="Yes")*_xlfn.SWITCH('Input| Overheads'!$C$50,"Direct costs",'Calc| Overheads Allocation'!E$8*S706,"Internal labour",'Calc| Overheads Allocation'!E$8*S706*'Input| Projects'!$AO706,"DNSP defined",'Calc| Overheads Allocation'!E$78*'Input| Projects'!$AV706,0),0)</f>
        <v>0</v>
      </c>
      <c r="AJ706" s="172" cm="1">
        <f t="array" ref="AJ706">IFERROR(--('Input| Projects'!$AS706="Yes")*_xlfn.SWITCH('Input| Overheads'!$C$50,"Direct costs",'Calc| Overheads Allocation'!F$8*T706,"Internal labour",'Calc| Overheads Allocation'!F$8*T706*'Input| Projects'!$AO706,"DNSP defined",'Calc| Overheads Allocation'!F$78*'Input| Projects'!$AV706,0),0)</f>
        <v>0</v>
      </c>
      <c r="AK706" s="172" cm="1">
        <f t="array" ref="AK706">IFERROR(--('Input| Projects'!$AS706="Yes")*_xlfn.SWITCH('Input| Overheads'!$C$50,"Direct costs",'Calc| Overheads Allocation'!G$8*U706,"Internal labour",'Calc| Overheads Allocation'!G$8*U706*'Input| Projects'!$AO706,"DNSP defined",'Calc| Overheads Allocation'!G$78*'Input| Projects'!$AV706,0),0)</f>
        <v>0</v>
      </c>
      <c r="AL706" s="172" cm="1">
        <f t="array" ref="AL706">IFERROR(--('Input| Projects'!$AS706="Yes")*_xlfn.SWITCH('Input| Overheads'!$C$50,"Direct costs",'Calc| Overheads Allocation'!H$8*V706,"Internal labour",'Calc| Overheads Allocation'!H$8*V706*'Input| Projects'!$AO706,"DNSP defined",'Calc| Overheads Allocation'!H$78*'Input| Projects'!$AV706,0),0)</f>
        <v>0</v>
      </c>
      <c r="AM706" s="172" cm="1">
        <f t="array" ref="AM706">IFERROR(--('Input| Projects'!$AS706="Yes")*_xlfn.SWITCH('Input| Overheads'!$C$50,"Direct costs",'Calc| Overheads Allocation'!I$8*W706,"Internal labour",'Calc| Overheads Allocation'!I$8*W706*'Input| Projects'!$AO706,"DNSP defined",'Calc| Overheads Allocation'!I$78*'Input| Projects'!$AV706,0),0)</f>
        <v>0</v>
      </c>
      <c r="AN706" s="175"/>
      <c r="AO706" s="172" cm="1">
        <f t="array" ref="AO706">IFERROR(--('Input| Projects'!$AT706="Yes")*_xlfn.SWITCH('Input| Overheads'!$C$50,"Direct costs",'Calc| Overheads Allocation'!C$9*Q706,"Internal labour",'Calc| Overheads Allocation'!C$9*Q706*'Input| Projects'!$AO706,"DNSP defined",'Calc| Overheads Allocation'!C$79*'Input| Projects'!$AW706,0),0)</f>
        <v>0</v>
      </c>
      <c r="AP706" s="172" cm="1">
        <f t="array" ref="AP706">IFERROR(--('Input| Projects'!$AT706="Yes")*_xlfn.SWITCH('Input| Overheads'!$C$50,"Direct costs",'Calc| Overheads Allocation'!D$9*R706,"Internal labour",'Calc| Overheads Allocation'!D$9*R706*'Input| Projects'!$AO706,"DNSP defined",'Calc| Overheads Allocation'!D$79*'Input| Projects'!$AW706,0),0)</f>
        <v>0</v>
      </c>
      <c r="AQ706" s="172" cm="1">
        <f t="array" ref="AQ706">IFERROR(--('Input| Projects'!$AT706="Yes")*_xlfn.SWITCH('Input| Overheads'!$C$50,"Direct costs",'Calc| Overheads Allocation'!E$9*S706,"Internal labour",'Calc| Overheads Allocation'!E$9*S706*'Input| Projects'!$AO706,"DNSP defined",'Calc| Overheads Allocation'!E$79*'Input| Projects'!$AW706,0),0)</f>
        <v>0</v>
      </c>
      <c r="AR706" s="172" cm="1">
        <f t="array" ref="AR706">IFERROR(--('Input| Projects'!$AT706="Yes")*_xlfn.SWITCH('Input| Overheads'!$C$50,"Direct costs",'Calc| Overheads Allocation'!F$9*T706,"Internal labour",'Calc| Overheads Allocation'!F$9*T706*'Input| Projects'!$AO706,"DNSP defined",'Calc| Overheads Allocation'!F$79*'Input| Projects'!$AW706,0),0)</f>
        <v>0</v>
      </c>
      <c r="AS706" s="172" cm="1">
        <f t="array" ref="AS706">IFERROR(--('Input| Projects'!$AT706="Yes")*_xlfn.SWITCH('Input| Overheads'!$C$50,"Direct costs",'Calc| Overheads Allocation'!G$9*U706,"Internal labour",'Calc| Overheads Allocation'!G$9*U706*'Input| Projects'!$AO706,"DNSP defined",'Calc| Overheads Allocation'!G$79*'Input| Projects'!$AW706,0),0)</f>
        <v>0</v>
      </c>
      <c r="AT706" s="172" cm="1">
        <f t="array" ref="AT706">IFERROR(--('Input| Projects'!$AT706="Yes")*_xlfn.SWITCH('Input| Overheads'!$C$50,"Direct costs",'Calc| Overheads Allocation'!H$9*V706,"Internal labour",'Calc| Overheads Allocation'!H$9*V706*'Input| Projects'!$AO706,"DNSP defined",'Calc| Overheads Allocation'!H$79*'Input| Projects'!$AW706,0),0)</f>
        <v>0</v>
      </c>
      <c r="AU706" s="172" cm="1">
        <f t="array" ref="AU706">IFERROR(--('Input| Projects'!$AT706="Yes")*_xlfn.SWITCH('Input| Overheads'!$C$50,"Direct costs",'Calc| Overheads Allocation'!I$9*W706,"Internal labour",'Calc| Overheads Allocation'!I$9*W706*'Input| Projects'!$AO706,"DNSP defined",'Calc| Overheads Allocation'!I$79*'Input| Projects'!$AW706,0),0)</f>
        <v>0</v>
      </c>
      <c r="AV706" s="175"/>
      <c r="AW706" s="172">
        <f t="shared" si="244"/>
        <v>0</v>
      </c>
      <c r="AX706" s="172">
        <f t="shared" si="245"/>
        <v>0</v>
      </c>
      <c r="AY706" s="172">
        <f t="shared" si="246"/>
        <v>0</v>
      </c>
      <c r="AZ706" s="172">
        <f t="shared" si="247"/>
        <v>0</v>
      </c>
      <c r="BA706" s="172">
        <f t="shared" si="248"/>
        <v>0</v>
      </c>
      <c r="BB706" s="172">
        <f t="shared" si="249"/>
        <v>0</v>
      </c>
      <c r="BC706" s="172">
        <f t="shared" si="250"/>
        <v>0</v>
      </c>
      <c r="BD706" s="176"/>
      <c r="BE706" s="172">
        <f t="shared" si="251"/>
        <v>0</v>
      </c>
      <c r="BF706" s="172">
        <f t="shared" si="252"/>
        <v>0</v>
      </c>
      <c r="BG706" s="172">
        <f t="shared" si="253"/>
        <v>0</v>
      </c>
      <c r="BH706" s="172">
        <f t="shared" si="254"/>
        <v>0</v>
      </c>
      <c r="BI706" s="172">
        <f t="shared" si="255"/>
        <v>0</v>
      </c>
      <c r="BJ706" s="172">
        <f t="shared" si="256"/>
        <v>0</v>
      </c>
      <c r="BK706" s="172">
        <f t="shared" si="257"/>
        <v>0</v>
      </c>
      <c r="BL706" s="176"/>
      <c r="BM706" s="172">
        <f t="shared" si="236"/>
        <v>0</v>
      </c>
      <c r="BN706" s="172">
        <f t="shared" si="237"/>
        <v>0</v>
      </c>
      <c r="BO706" s="172">
        <f t="shared" si="238"/>
        <v>0</v>
      </c>
      <c r="BP706" s="172">
        <f t="shared" si="239"/>
        <v>0</v>
      </c>
      <c r="BQ706" s="172">
        <f t="shared" si="240"/>
        <v>0</v>
      </c>
      <c r="BR706" s="172">
        <f t="shared" si="241"/>
        <v>0</v>
      </c>
      <c r="BS706" s="172">
        <f t="shared" si="242"/>
        <v>0</v>
      </c>
      <c r="BT706" s="55"/>
      <c r="BU706" s="158">
        <f>SUMIF('Input| Projects'!$BA$8:$CX$8,RIGHT(BU$9,3),'Input| Projects'!$BA706:$CX706)</f>
        <v>0</v>
      </c>
      <c r="BV706" s="158">
        <f>SUMIF('Input| Projects'!$BA$8:$CX$8,RIGHT(BV$9,3),'Input| Projects'!$BA706:$CX706)</f>
        <v>0</v>
      </c>
      <c r="BW706" s="79" t="str">
        <f t="shared" si="243"/>
        <v/>
      </c>
    </row>
    <row r="707" spans="2:75" x14ac:dyDescent="0.2">
      <c r="B707" s="123">
        <f>IFERROR('Input| Projects'!B707,"")</f>
        <v>698</v>
      </c>
      <c r="C707" s="160" t="str">
        <f>IFERROR(IF('Input| Projects'!C707="","",'Input| Projects'!C707),"")</f>
        <v/>
      </c>
      <c r="D707" s="160" t="str">
        <f>IFERROR(IF('Input| Projects'!D707="","",'Input| Projects'!D707),"")</f>
        <v/>
      </c>
      <c r="E707" s="53"/>
      <c r="F707" s="160" t="str">
        <f>IF(LEN('Input| Projects'!F707)&gt;0,'Input| Projects'!F707,"")</f>
        <v/>
      </c>
      <c r="G707" s="160" t="str">
        <f>IF(LEN('Input| Projects'!G707)&gt;0,'Input| Projects'!G707,"")</f>
        <v/>
      </c>
      <c r="H707" s="10"/>
      <c r="I707" s="194" cm="1">
        <f t="array" ref="I707">IF(LEN($F707)&gt;0,1+IFERROR(SUMPRODUCT(TRANSPOSE('Input| Projects'!$AO707:$AQ707),INDEX('Input| Escalations'!$F$27:$L$29,,MATCH(Q$9,'Input| Escalations'!$F$21:$L$21,0))),0),0)</f>
        <v>0</v>
      </c>
      <c r="J707" s="194" cm="1">
        <f t="array" ref="J707">IF(LEN($F707)&gt;0,1+IFERROR(SUMPRODUCT(TRANSPOSE('Input| Projects'!$AO707:$AQ707),INDEX('Input| Escalations'!$F$27:$L$29,,MATCH(R$9,'Input| Escalations'!$F$21:$L$21,0))),0),0)</f>
        <v>0</v>
      </c>
      <c r="K707" s="194" cm="1">
        <f t="array" ref="K707">IF(LEN($F707)&gt;0,1+IFERROR(SUMPRODUCT(TRANSPOSE('Input| Projects'!$AO707:$AQ707),INDEX('Input| Escalations'!$F$27:$L$29,,MATCH(S$9,'Input| Escalations'!$F$21:$L$21,0))),0),0)</f>
        <v>0</v>
      </c>
      <c r="L707" s="194" cm="1">
        <f t="array" ref="L707">IF(LEN($F707)&gt;0,1+IFERROR(SUMPRODUCT(TRANSPOSE('Input| Projects'!$AO707:$AQ707),INDEX('Input| Escalations'!$F$27:$L$29,,MATCH(T$9,'Input| Escalations'!$F$21:$L$21,0))),0),0)</f>
        <v>0</v>
      </c>
      <c r="M707" s="194" cm="1">
        <f t="array" ref="M707">IF(LEN($F707)&gt;0,1+IFERROR(SUMPRODUCT(TRANSPOSE('Input| Projects'!$AO707:$AQ707),INDEX('Input| Escalations'!$F$27:$L$29,,MATCH(U$9,'Input| Escalations'!$F$21:$L$21,0))),0),0)</f>
        <v>0</v>
      </c>
      <c r="N707" s="194" cm="1">
        <f t="array" ref="N707">IF(LEN($F707)&gt;0,1+IFERROR(SUMPRODUCT(TRANSPOSE('Input| Projects'!$AO707:$AQ707),INDEX('Input| Escalations'!$F$27:$L$29,,MATCH(V$9,'Input| Escalations'!$F$21:$L$21,0))),0),0)</f>
        <v>0</v>
      </c>
      <c r="O707" s="194" cm="1">
        <f t="array" ref="O707">IF(LEN($F707)&gt;0,1+IFERROR(SUMPRODUCT(TRANSPOSE('Input| Projects'!$AO707:$AQ707),INDEX('Input| Escalations'!$F$27:$L$29,,MATCH(W$9,'Input| Escalations'!$F$21:$L$21,0))),0),0)</f>
        <v>0</v>
      </c>
      <c r="P707" s="10"/>
      <c r="Q707" s="172">
        <f>IFERROR(IF(ISNUMBER(FIND("decision",'Input| Setup'!$F$6)),'Input| Projects'!Y707,'Input| Projects'!I707)*'Input| Escalations'!$I$17*I707,0)</f>
        <v>0</v>
      </c>
      <c r="R707" s="172">
        <f>IFERROR(IF(ISNUMBER(FIND("decision",'Input| Setup'!$F$6)),'Input| Projects'!Z707,'Input| Projects'!J707)*'Input| Escalations'!$I$17*J707,0)</f>
        <v>0</v>
      </c>
      <c r="S707" s="172">
        <f>IFERROR(IF(ISNUMBER(FIND("decision",'Input| Setup'!$F$6)),'Input| Projects'!AA707,'Input| Projects'!K707)*'Input| Escalations'!$I$17*K707,0)</f>
        <v>0</v>
      </c>
      <c r="T707" s="172">
        <f>IFERROR(IF(ISNUMBER(FIND("decision",'Input| Setup'!$F$6)),'Input| Projects'!AB707,'Input| Projects'!L707)*'Input| Escalations'!$I$17*L707,0)</f>
        <v>0</v>
      </c>
      <c r="U707" s="172">
        <f>IFERROR(IF(ISNUMBER(FIND("decision",'Input| Setup'!$F$6)),'Input| Projects'!AC707,'Input| Projects'!M707)*'Input| Escalations'!$I$17*M707,0)</f>
        <v>0</v>
      </c>
      <c r="V707" s="172">
        <f>IFERROR(IF(ISNUMBER(FIND("decision",'Input| Setup'!$F$6)),'Input| Projects'!AD707,'Input| Projects'!N707)*'Input| Escalations'!$I$17*N707,0)</f>
        <v>0</v>
      </c>
      <c r="W707" s="172">
        <f>IFERROR(IF(ISNUMBER(FIND("decision",'Input| Setup'!$F$6)),'Input| Projects'!AE707,'Input| Projects'!O707)*'Input| Escalations'!$I$17*O707,0)</f>
        <v>0</v>
      </c>
      <c r="X707" s="175"/>
      <c r="Y707" s="172">
        <f>IF(ISNUMBER(FIND("decision",'Input| Setup'!$F$6)),'Input| Projects'!AG707,'Input| Projects'!Q707)*I707*'Input| Escalations'!$I$17</f>
        <v>0</v>
      </c>
      <c r="Z707" s="172">
        <f>IF(ISNUMBER(FIND("decision",'Input| Setup'!$F$6)),'Input| Projects'!AH707,'Input| Projects'!R707)*J707*'Input| Escalations'!$I$17</f>
        <v>0</v>
      </c>
      <c r="AA707" s="172">
        <f>IF(ISNUMBER(FIND("decision",'Input| Setup'!$F$6)),'Input| Projects'!AI707,'Input| Projects'!S707)*K707*'Input| Escalations'!$I$17</f>
        <v>0</v>
      </c>
      <c r="AB707" s="172">
        <f>IF(ISNUMBER(FIND("decision",'Input| Setup'!$F$6)),'Input| Projects'!AJ707,'Input| Projects'!T707)*L707*'Input| Escalations'!$I$17</f>
        <v>0</v>
      </c>
      <c r="AC707" s="172">
        <f>IF(ISNUMBER(FIND("decision",'Input| Setup'!$F$6)),'Input| Projects'!AK707,'Input| Projects'!U707)*M707*'Input| Escalations'!$I$17</f>
        <v>0</v>
      </c>
      <c r="AD707" s="172">
        <f>IF(ISNUMBER(FIND("decision",'Input| Setup'!$F$6)),'Input| Projects'!AL707,'Input| Projects'!V707)*N707*'Input| Escalations'!$I$17</f>
        <v>0</v>
      </c>
      <c r="AE707" s="172">
        <f>IF(ISNUMBER(FIND("decision",'Input| Setup'!$F$6)),'Input| Projects'!AM707,'Input| Projects'!W707)*O707*'Input| Escalations'!$I$17</f>
        <v>0</v>
      </c>
      <c r="AF707" s="175"/>
      <c r="AG707" s="172" cm="1">
        <f t="array" ref="AG707">IFERROR(--('Input| Projects'!$AS707="Yes")*_xlfn.SWITCH('Input| Overheads'!$C$50,"Direct costs",'Calc| Overheads Allocation'!C$8*Q707,"Internal labour",'Calc| Overheads Allocation'!C$8*Q707*'Input| Projects'!$AO707,"DNSP defined",'Calc| Overheads Allocation'!C$78*'Input| Projects'!$AV707,0),0)</f>
        <v>0</v>
      </c>
      <c r="AH707" s="172" cm="1">
        <f t="array" ref="AH707">IFERROR(--('Input| Projects'!$AS707="Yes")*_xlfn.SWITCH('Input| Overheads'!$C$50,"Direct costs",'Calc| Overheads Allocation'!D$8*R707,"Internal labour",'Calc| Overheads Allocation'!D$8*R707*'Input| Projects'!$AO707,"DNSP defined",'Calc| Overheads Allocation'!D$78*'Input| Projects'!$AV707,0),0)</f>
        <v>0</v>
      </c>
      <c r="AI707" s="172" cm="1">
        <f t="array" ref="AI707">IFERROR(--('Input| Projects'!$AS707="Yes")*_xlfn.SWITCH('Input| Overheads'!$C$50,"Direct costs",'Calc| Overheads Allocation'!E$8*S707,"Internal labour",'Calc| Overheads Allocation'!E$8*S707*'Input| Projects'!$AO707,"DNSP defined",'Calc| Overheads Allocation'!E$78*'Input| Projects'!$AV707,0),0)</f>
        <v>0</v>
      </c>
      <c r="AJ707" s="172" cm="1">
        <f t="array" ref="AJ707">IFERROR(--('Input| Projects'!$AS707="Yes")*_xlfn.SWITCH('Input| Overheads'!$C$50,"Direct costs",'Calc| Overheads Allocation'!F$8*T707,"Internal labour",'Calc| Overheads Allocation'!F$8*T707*'Input| Projects'!$AO707,"DNSP defined",'Calc| Overheads Allocation'!F$78*'Input| Projects'!$AV707,0),0)</f>
        <v>0</v>
      </c>
      <c r="AK707" s="172" cm="1">
        <f t="array" ref="AK707">IFERROR(--('Input| Projects'!$AS707="Yes")*_xlfn.SWITCH('Input| Overheads'!$C$50,"Direct costs",'Calc| Overheads Allocation'!G$8*U707,"Internal labour",'Calc| Overheads Allocation'!G$8*U707*'Input| Projects'!$AO707,"DNSP defined",'Calc| Overheads Allocation'!G$78*'Input| Projects'!$AV707,0),0)</f>
        <v>0</v>
      </c>
      <c r="AL707" s="172" cm="1">
        <f t="array" ref="AL707">IFERROR(--('Input| Projects'!$AS707="Yes")*_xlfn.SWITCH('Input| Overheads'!$C$50,"Direct costs",'Calc| Overheads Allocation'!H$8*V707,"Internal labour",'Calc| Overheads Allocation'!H$8*V707*'Input| Projects'!$AO707,"DNSP defined",'Calc| Overheads Allocation'!H$78*'Input| Projects'!$AV707,0),0)</f>
        <v>0</v>
      </c>
      <c r="AM707" s="172" cm="1">
        <f t="array" ref="AM707">IFERROR(--('Input| Projects'!$AS707="Yes")*_xlfn.SWITCH('Input| Overheads'!$C$50,"Direct costs",'Calc| Overheads Allocation'!I$8*W707,"Internal labour",'Calc| Overheads Allocation'!I$8*W707*'Input| Projects'!$AO707,"DNSP defined",'Calc| Overheads Allocation'!I$78*'Input| Projects'!$AV707,0),0)</f>
        <v>0</v>
      </c>
      <c r="AN707" s="175"/>
      <c r="AO707" s="172" cm="1">
        <f t="array" ref="AO707">IFERROR(--('Input| Projects'!$AT707="Yes")*_xlfn.SWITCH('Input| Overheads'!$C$50,"Direct costs",'Calc| Overheads Allocation'!C$9*Q707,"Internal labour",'Calc| Overheads Allocation'!C$9*Q707*'Input| Projects'!$AO707,"DNSP defined",'Calc| Overheads Allocation'!C$79*'Input| Projects'!$AW707,0),0)</f>
        <v>0</v>
      </c>
      <c r="AP707" s="172" cm="1">
        <f t="array" ref="AP707">IFERROR(--('Input| Projects'!$AT707="Yes")*_xlfn.SWITCH('Input| Overheads'!$C$50,"Direct costs",'Calc| Overheads Allocation'!D$9*R707,"Internal labour",'Calc| Overheads Allocation'!D$9*R707*'Input| Projects'!$AO707,"DNSP defined",'Calc| Overheads Allocation'!D$79*'Input| Projects'!$AW707,0),0)</f>
        <v>0</v>
      </c>
      <c r="AQ707" s="172" cm="1">
        <f t="array" ref="AQ707">IFERROR(--('Input| Projects'!$AT707="Yes")*_xlfn.SWITCH('Input| Overheads'!$C$50,"Direct costs",'Calc| Overheads Allocation'!E$9*S707,"Internal labour",'Calc| Overheads Allocation'!E$9*S707*'Input| Projects'!$AO707,"DNSP defined",'Calc| Overheads Allocation'!E$79*'Input| Projects'!$AW707,0),0)</f>
        <v>0</v>
      </c>
      <c r="AR707" s="172" cm="1">
        <f t="array" ref="AR707">IFERROR(--('Input| Projects'!$AT707="Yes")*_xlfn.SWITCH('Input| Overheads'!$C$50,"Direct costs",'Calc| Overheads Allocation'!F$9*T707,"Internal labour",'Calc| Overheads Allocation'!F$9*T707*'Input| Projects'!$AO707,"DNSP defined",'Calc| Overheads Allocation'!F$79*'Input| Projects'!$AW707,0),0)</f>
        <v>0</v>
      </c>
      <c r="AS707" s="172" cm="1">
        <f t="array" ref="AS707">IFERROR(--('Input| Projects'!$AT707="Yes")*_xlfn.SWITCH('Input| Overheads'!$C$50,"Direct costs",'Calc| Overheads Allocation'!G$9*U707,"Internal labour",'Calc| Overheads Allocation'!G$9*U707*'Input| Projects'!$AO707,"DNSP defined",'Calc| Overheads Allocation'!G$79*'Input| Projects'!$AW707,0),0)</f>
        <v>0</v>
      </c>
      <c r="AT707" s="172" cm="1">
        <f t="array" ref="AT707">IFERROR(--('Input| Projects'!$AT707="Yes")*_xlfn.SWITCH('Input| Overheads'!$C$50,"Direct costs",'Calc| Overheads Allocation'!H$9*V707,"Internal labour",'Calc| Overheads Allocation'!H$9*V707*'Input| Projects'!$AO707,"DNSP defined",'Calc| Overheads Allocation'!H$79*'Input| Projects'!$AW707,0),0)</f>
        <v>0</v>
      </c>
      <c r="AU707" s="172" cm="1">
        <f t="array" ref="AU707">IFERROR(--('Input| Projects'!$AT707="Yes")*_xlfn.SWITCH('Input| Overheads'!$C$50,"Direct costs",'Calc| Overheads Allocation'!I$9*W707,"Internal labour",'Calc| Overheads Allocation'!I$9*W707*'Input| Projects'!$AO707,"DNSP defined",'Calc| Overheads Allocation'!I$79*'Input| Projects'!$AW707,0),0)</f>
        <v>0</v>
      </c>
      <c r="AV707" s="175"/>
      <c r="AW707" s="172">
        <f t="shared" si="244"/>
        <v>0</v>
      </c>
      <c r="AX707" s="172">
        <f t="shared" si="245"/>
        <v>0</v>
      </c>
      <c r="AY707" s="172">
        <f t="shared" si="246"/>
        <v>0</v>
      </c>
      <c r="AZ707" s="172">
        <f t="shared" si="247"/>
        <v>0</v>
      </c>
      <c r="BA707" s="172">
        <f t="shared" si="248"/>
        <v>0</v>
      </c>
      <c r="BB707" s="172">
        <f t="shared" si="249"/>
        <v>0</v>
      </c>
      <c r="BC707" s="172">
        <f t="shared" si="250"/>
        <v>0</v>
      </c>
      <c r="BD707" s="176"/>
      <c r="BE707" s="172">
        <f t="shared" si="251"/>
        <v>0</v>
      </c>
      <c r="BF707" s="172">
        <f t="shared" si="252"/>
        <v>0</v>
      </c>
      <c r="BG707" s="172">
        <f t="shared" si="253"/>
        <v>0</v>
      </c>
      <c r="BH707" s="172">
        <f t="shared" si="254"/>
        <v>0</v>
      </c>
      <c r="BI707" s="172">
        <f t="shared" si="255"/>
        <v>0</v>
      </c>
      <c r="BJ707" s="172">
        <f t="shared" si="256"/>
        <v>0</v>
      </c>
      <c r="BK707" s="172">
        <f t="shared" si="257"/>
        <v>0</v>
      </c>
      <c r="BL707" s="176"/>
      <c r="BM707" s="172">
        <f t="shared" si="236"/>
        <v>0</v>
      </c>
      <c r="BN707" s="172">
        <f t="shared" si="237"/>
        <v>0</v>
      </c>
      <c r="BO707" s="172">
        <f t="shared" si="238"/>
        <v>0</v>
      </c>
      <c r="BP707" s="172">
        <f t="shared" si="239"/>
        <v>0</v>
      </c>
      <c r="BQ707" s="172">
        <f t="shared" si="240"/>
        <v>0</v>
      </c>
      <c r="BR707" s="172">
        <f t="shared" si="241"/>
        <v>0</v>
      </c>
      <c r="BS707" s="172">
        <f t="shared" si="242"/>
        <v>0</v>
      </c>
      <c r="BT707" s="55"/>
      <c r="BU707" s="158">
        <f>SUMIF('Input| Projects'!$BA$8:$CX$8,RIGHT(BU$9,3),'Input| Projects'!$BA707:$CX707)</f>
        <v>0</v>
      </c>
      <c r="BV707" s="158">
        <f>SUMIF('Input| Projects'!$BA$8:$CX$8,RIGHT(BV$9,3),'Input| Projects'!$BA707:$CX707)</f>
        <v>0</v>
      </c>
      <c r="BW707" s="79" t="str">
        <f t="shared" si="243"/>
        <v/>
      </c>
    </row>
    <row r="708" spans="2:75" x14ac:dyDescent="0.2">
      <c r="B708" s="123">
        <f>IFERROR('Input| Projects'!B708,"")</f>
        <v>699</v>
      </c>
      <c r="C708" s="160" t="str">
        <f>IFERROR(IF('Input| Projects'!C708="","",'Input| Projects'!C708),"")</f>
        <v/>
      </c>
      <c r="D708" s="160" t="str">
        <f>IFERROR(IF('Input| Projects'!D708="","",'Input| Projects'!D708),"")</f>
        <v/>
      </c>
      <c r="E708" s="53"/>
      <c r="F708" s="160" t="str">
        <f>IF(LEN('Input| Projects'!F708)&gt;0,'Input| Projects'!F708,"")</f>
        <v/>
      </c>
      <c r="G708" s="160" t="str">
        <f>IF(LEN('Input| Projects'!G708)&gt;0,'Input| Projects'!G708,"")</f>
        <v/>
      </c>
      <c r="H708" s="10"/>
      <c r="I708" s="194" cm="1">
        <f t="array" ref="I708">IF(LEN($F708)&gt;0,1+IFERROR(SUMPRODUCT(TRANSPOSE('Input| Projects'!$AO708:$AQ708),INDEX('Input| Escalations'!$F$27:$L$29,,MATCH(Q$9,'Input| Escalations'!$F$21:$L$21,0))),0),0)</f>
        <v>0</v>
      </c>
      <c r="J708" s="194" cm="1">
        <f t="array" ref="J708">IF(LEN($F708)&gt;0,1+IFERROR(SUMPRODUCT(TRANSPOSE('Input| Projects'!$AO708:$AQ708),INDEX('Input| Escalations'!$F$27:$L$29,,MATCH(R$9,'Input| Escalations'!$F$21:$L$21,0))),0),0)</f>
        <v>0</v>
      </c>
      <c r="K708" s="194" cm="1">
        <f t="array" ref="K708">IF(LEN($F708)&gt;0,1+IFERROR(SUMPRODUCT(TRANSPOSE('Input| Projects'!$AO708:$AQ708),INDEX('Input| Escalations'!$F$27:$L$29,,MATCH(S$9,'Input| Escalations'!$F$21:$L$21,0))),0),0)</f>
        <v>0</v>
      </c>
      <c r="L708" s="194" cm="1">
        <f t="array" ref="L708">IF(LEN($F708)&gt;0,1+IFERROR(SUMPRODUCT(TRANSPOSE('Input| Projects'!$AO708:$AQ708),INDEX('Input| Escalations'!$F$27:$L$29,,MATCH(T$9,'Input| Escalations'!$F$21:$L$21,0))),0),0)</f>
        <v>0</v>
      </c>
      <c r="M708" s="194" cm="1">
        <f t="array" ref="M708">IF(LEN($F708)&gt;0,1+IFERROR(SUMPRODUCT(TRANSPOSE('Input| Projects'!$AO708:$AQ708),INDEX('Input| Escalations'!$F$27:$L$29,,MATCH(U$9,'Input| Escalations'!$F$21:$L$21,0))),0),0)</f>
        <v>0</v>
      </c>
      <c r="N708" s="194" cm="1">
        <f t="array" ref="N708">IF(LEN($F708)&gt;0,1+IFERROR(SUMPRODUCT(TRANSPOSE('Input| Projects'!$AO708:$AQ708),INDEX('Input| Escalations'!$F$27:$L$29,,MATCH(V$9,'Input| Escalations'!$F$21:$L$21,0))),0),0)</f>
        <v>0</v>
      </c>
      <c r="O708" s="194" cm="1">
        <f t="array" ref="O708">IF(LEN($F708)&gt;0,1+IFERROR(SUMPRODUCT(TRANSPOSE('Input| Projects'!$AO708:$AQ708),INDEX('Input| Escalations'!$F$27:$L$29,,MATCH(W$9,'Input| Escalations'!$F$21:$L$21,0))),0),0)</f>
        <v>0</v>
      </c>
      <c r="P708" s="10"/>
      <c r="Q708" s="172">
        <f>IFERROR(IF(ISNUMBER(FIND("decision",'Input| Setup'!$F$6)),'Input| Projects'!Y708,'Input| Projects'!I708)*'Input| Escalations'!$I$17*I708,0)</f>
        <v>0</v>
      </c>
      <c r="R708" s="172">
        <f>IFERROR(IF(ISNUMBER(FIND("decision",'Input| Setup'!$F$6)),'Input| Projects'!Z708,'Input| Projects'!J708)*'Input| Escalations'!$I$17*J708,0)</f>
        <v>0</v>
      </c>
      <c r="S708" s="172">
        <f>IFERROR(IF(ISNUMBER(FIND("decision",'Input| Setup'!$F$6)),'Input| Projects'!AA708,'Input| Projects'!K708)*'Input| Escalations'!$I$17*K708,0)</f>
        <v>0</v>
      </c>
      <c r="T708" s="172">
        <f>IFERROR(IF(ISNUMBER(FIND("decision",'Input| Setup'!$F$6)),'Input| Projects'!AB708,'Input| Projects'!L708)*'Input| Escalations'!$I$17*L708,0)</f>
        <v>0</v>
      </c>
      <c r="U708" s="172">
        <f>IFERROR(IF(ISNUMBER(FIND("decision",'Input| Setup'!$F$6)),'Input| Projects'!AC708,'Input| Projects'!M708)*'Input| Escalations'!$I$17*M708,0)</f>
        <v>0</v>
      </c>
      <c r="V708" s="172">
        <f>IFERROR(IF(ISNUMBER(FIND("decision",'Input| Setup'!$F$6)),'Input| Projects'!AD708,'Input| Projects'!N708)*'Input| Escalations'!$I$17*N708,0)</f>
        <v>0</v>
      </c>
      <c r="W708" s="172">
        <f>IFERROR(IF(ISNUMBER(FIND("decision",'Input| Setup'!$F$6)),'Input| Projects'!AE708,'Input| Projects'!O708)*'Input| Escalations'!$I$17*O708,0)</f>
        <v>0</v>
      </c>
      <c r="X708" s="175"/>
      <c r="Y708" s="172">
        <f>IF(ISNUMBER(FIND("decision",'Input| Setup'!$F$6)),'Input| Projects'!AG708,'Input| Projects'!Q708)*I708*'Input| Escalations'!$I$17</f>
        <v>0</v>
      </c>
      <c r="Z708" s="172">
        <f>IF(ISNUMBER(FIND("decision",'Input| Setup'!$F$6)),'Input| Projects'!AH708,'Input| Projects'!R708)*J708*'Input| Escalations'!$I$17</f>
        <v>0</v>
      </c>
      <c r="AA708" s="172">
        <f>IF(ISNUMBER(FIND("decision",'Input| Setup'!$F$6)),'Input| Projects'!AI708,'Input| Projects'!S708)*K708*'Input| Escalations'!$I$17</f>
        <v>0</v>
      </c>
      <c r="AB708" s="172">
        <f>IF(ISNUMBER(FIND("decision",'Input| Setup'!$F$6)),'Input| Projects'!AJ708,'Input| Projects'!T708)*L708*'Input| Escalations'!$I$17</f>
        <v>0</v>
      </c>
      <c r="AC708" s="172">
        <f>IF(ISNUMBER(FIND("decision",'Input| Setup'!$F$6)),'Input| Projects'!AK708,'Input| Projects'!U708)*M708*'Input| Escalations'!$I$17</f>
        <v>0</v>
      </c>
      <c r="AD708" s="172">
        <f>IF(ISNUMBER(FIND("decision",'Input| Setup'!$F$6)),'Input| Projects'!AL708,'Input| Projects'!V708)*N708*'Input| Escalations'!$I$17</f>
        <v>0</v>
      </c>
      <c r="AE708" s="172">
        <f>IF(ISNUMBER(FIND("decision",'Input| Setup'!$F$6)),'Input| Projects'!AM708,'Input| Projects'!W708)*O708*'Input| Escalations'!$I$17</f>
        <v>0</v>
      </c>
      <c r="AF708" s="175"/>
      <c r="AG708" s="172" cm="1">
        <f t="array" ref="AG708">IFERROR(--('Input| Projects'!$AS708="Yes")*_xlfn.SWITCH('Input| Overheads'!$C$50,"Direct costs",'Calc| Overheads Allocation'!C$8*Q708,"Internal labour",'Calc| Overheads Allocation'!C$8*Q708*'Input| Projects'!$AO708,"DNSP defined",'Calc| Overheads Allocation'!C$78*'Input| Projects'!$AV708,0),0)</f>
        <v>0</v>
      </c>
      <c r="AH708" s="172" cm="1">
        <f t="array" ref="AH708">IFERROR(--('Input| Projects'!$AS708="Yes")*_xlfn.SWITCH('Input| Overheads'!$C$50,"Direct costs",'Calc| Overheads Allocation'!D$8*R708,"Internal labour",'Calc| Overheads Allocation'!D$8*R708*'Input| Projects'!$AO708,"DNSP defined",'Calc| Overheads Allocation'!D$78*'Input| Projects'!$AV708,0),0)</f>
        <v>0</v>
      </c>
      <c r="AI708" s="172" cm="1">
        <f t="array" ref="AI708">IFERROR(--('Input| Projects'!$AS708="Yes")*_xlfn.SWITCH('Input| Overheads'!$C$50,"Direct costs",'Calc| Overheads Allocation'!E$8*S708,"Internal labour",'Calc| Overheads Allocation'!E$8*S708*'Input| Projects'!$AO708,"DNSP defined",'Calc| Overheads Allocation'!E$78*'Input| Projects'!$AV708,0),0)</f>
        <v>0</v>
      </c>
      <c r="AJ708" s="172" cm="1">
        <f t="array" ref="AJ708">IFERROR(--('Input| Projects'!$AS708="Yes")*_xlfn.SWITCH('Input| Overheads'!$C$50,"Direct costs",'Calc| Overheads Allocation'!F$8*T708,"Internal labour",'Calc| Overheads Allocation'!F$8*T708*'Input| Projects'!$AO708,"DNSP defined",'Calc| Overheads Allocation'!F$78*'Input| Projects'!$AV708,0),0)</f>
        <v>0</v>
      </c>
      <c r="AK708" s="172" cm="1">
        <f t="array" ref="AK708">IFERROR(--('Input| Projects'!$AS708="Yes")*_xlfn.SWITCH('Input| Overheads'!$C$50,"Direct costs",'Calc| Overheads Allocation'!G$8*U708,"Internal labour",'Calc| Overheads Allocation'!G$8*U708*'Input| Projects'!$AO708,"DNSP defined",'Calc| Overheads Allocation'!G$78*'Input| Projects'!$AV708,0),0)</f>
        <v>0</v>
      </c>
      <c r="AL708" s="172" cm="1">
        <f t="array" ref="AL708">IFERROR(--('Input| Projects'!$AS708="Yes")*_xlfn.SWITCH('Input| Overheads'!$C$50,"Direct costs",'Calc| Overheads Allocation'!H$8*V708,"Internal labour",'Calc| Overheads Allocation'!H$8*V708*'Input| Projects'!$AO708,"DNSP defined",'Calc| Overheads Allocation'!H$78*'Input| Projects'!$AV708,0),0)</f>
        <v>0</v>
      </c>
      <c r="AM708" s="172" cm="1">
        <f t="array" ref="AM708">IFERROR(--('Input| Projects'!$AS708="Yes")*_xlfn.SWITCH('Input| Overheads'!$C$50,"Direct costs",'Calc| Overheads Allocation'!I$8*W708,"Internal labour",'Calc| Overheads Allocation'!I$8*W708*'Input| Projects'!$AO708,"DNSP defined",'Calc| Overheads Allocation'!I$78*'Input| Projects'!$AV708,0),0)</f>
        <v>0</v>
      </c>
      <c r="AN708" s="175"/>
      <c r="AO708" s="172" cm="1">
        <f t="array" ref="AO708">IFERROR(--('Input| Projects'!$AT708="Yes")*_xlfn.SWITCH('Input| Overheads'!$C$50,"Direct costs",'Calc| Overheads Allocation'!C$9*Q708,"Internal labour",'Calc| Overheads Allocation'!C$9*Q708*'Input| Projects'!$AO708,"DNSP defined",'Calc| Overheads Allocation'!C$79*'Input| Projects'!$AW708,0),0)</f>
        <v>0</v>
      </c>
      <c r="AP708" s="172" cm="1">
        <f t="array" ref="AP708">IFERROR(--('Input| Projects'!$AT708="Yes")*_xlfn.SWITCH('Input| Overheads'!$C$50,"Direct costs",'Calc| Overheads Allocation'!D$9*R708,"Internal labour",'Calc| Overheads Allocation'!D$9*R708*'Input| Projects'!$AO708,"DNSP defined",'Calc| Overheads Allocation'!D$79*'Input| Projects'!$AW708,0),0)</f>
        <v>0</v>
      </c>
      <c r="AQ708" s="172" cm="1">
        <f t="array" ref="AQ708">IFERROR(--('Input| Projects'!$AT708="Yes")*_xlfn.SWITCH('Input| Overheads'!$C$50,"Direct costs",'Calc| Overheads Allocation'!E$9*S708,"Internal labour",'Calc| Overheads Allocation'!E$9*S708*'Input| Projects'!$AO708,"DNSP defined",'Calc| Overheads Allocation'!E$79*'Input| Projects'!$AW708,0),0)</f>
        <v>0</v>
      </c>
      <c r="AR708" s="172" cm="1">
        <f t="array" ref="AR708">IFERROR(--('Input| Projects'!$AT708="Yes")*_xlfn.SWITCH('Input| Overheads'!$C$50,"Direct costs",'Calc| Overheads Allocation'!F$9*T708,"Internal labour",'Calc| Overheads Allocation'!F$9*T708*'Input| Projects'!$AO708,"DNSP defined",'Calc| Overheads Allocation'!F$79*'Input| Projects'!$AW708,0),0)</f>
        <v>0</v>
      </c>
      <c r="AS708" s="172" cm="1">
        <f t="array" ref="AS708">IFERROR(--('Input| Projects'!$AT708="Yes")*_xlfn.SWITCH('Input| Overheads'!$C$50,"Direct costs",'Calc| Overheads Allocation'!G$9*U708,"Internal labour",'Calc| Overheads Allocation'!G$9*U708*'Input| Projects'!$AO708,"DNSP defined",'Calc| Overheads Allocation'!G$79*'Input| Projects'!$AW708,0),0)</f>
        <v>0</v>
      </c>
      <c r="AT708" s="172" cm="1">
        <f t="array" ref="AT708">IFERROR(--('Input| Projects'!$AT708="Yes")*_xlfn.SWITCH('Input| Overheads'!$C$50,"Direct costs",'Calc| Overheads Allocation'!H$9*V708,"Internal labour",'Calc| Overheads Allocation'!H$9*V708*'Input| Projects'!$AO708,"DNSP defined",'Calc| Overheads Allocation'!H$79*'Input| Projects'!$AW708,0),0)</f>
        <v>0</v>
      </c>
      <c r="AU708" s="172" cm="1">
        <f t="array" ref="AU708">IFERROR(--('Input| Projects'!$AT708="Yes")*_xlfn.SWITCH('Input| Overheads'!$C$50,"Direct costs",'Calc| Overheads Allocation'!I$9*W708,"Internal labour",'Calc| Overheads Allocation'!I$9*W708*'Input| Projects'!$AO708,"DNSP defined",'Calc| Overheads Allocation'!I$79*'Input| Projects'!$AW708,0),0)</f>
        <v>0</v>
      </c>
      <c r="AV708" s="175"/>
      <c r="AW708" s="172">
        <f t="shared" si="244"/>
        <v>0</v>
      </c>
      <c r="AX708" s="172">
        <f t="shared" si="245"/>
        <v>0</v>
      </c>
      <c r="AY708" s="172">
        <f t="shared" si="246"/>
        <v>0</v>
      </c>
      <c r="AZ708" s="172">
        <f t="shared" si="247"/>
        <v>0</v>
      </c>
      <c r="BA708" s="172">
        <f t="shared" si="248"/>
        <v>0</v>
      </c>
      <c r="BB708" s="172">
        <f t="shared" si="249"/>
        <v>0</v>
      </c>
      <c r="BC708" s="172">
        <f t="shared" si="250"/>
        <v>0</v>
      </c>
      <c r="BD708" s="176"/>
      <c r="BE708" s="172">
        <f t="shared" si="251"/>
        <v>0</v>
      </c>
      <c r="BF708" s="172">
        <f t="shared" si="252"/>
        <v>0</v>
      </c>
      <c r="BG708" s="172">
        <f t="shared" si="253"/>
        <v>0</v>
      </c>
      <c r="BH708" s="172">
        <f t="shared" si="254"/>
        <v>0</v>
      </c>
      <c r="BI708" s="172">
        <f t="shared" si="255"/>
        <v>0</v>
      </c>
      <c r="BJ708" s="172">
        <f t="shared" si="256"/>
        <v>0</v>
      </c>
      <c r="BK708" s="172">
        <f t="shared" si="257"/>
        <v>0</v>
      </c>
      <c r="BL708" s="176"/>
      <c r="BM708" s="172">
        <f t="shared" si="236"/>
        <v>0</v>
      </c>
      <c r="BN708" s="172">
        <f t="shared" si="237"/>
        <v>0</v>
      </c>
      <c r="BO708" s="172">
        <f t="shared" si="238"/>
        <v>0</v>
      </c>
      <c r="BP708" s="172">
        <f t="shared" si="239"/>
        <v>0</v>
      </c>
      <c r="BQ708" s="172">
        <f t="shared" si="240"/>
        <v>0</v>
      </c>
      <c r="BR708" s="172">
        <f t="shared" si="241"/>
        <v>0</v>
      </c>
      <c r="BS708" s="172">
        <f t="shared" si="242"/>
        <v>0</v>
      </c>
      <c r="BT708" s="55"/>
      <c r="BU708" s="158">
        <f>SUMIF('Input| Projects'!$BA$8:$CX$8,RIGHT(BU$9,3),'Input| Projects'!$BA708:$CX708)</f>
        <v>0</v>
      </c>
      <c r="BV708" s="158">
        <f>SUMIF('Input| Projects'!$BA$8:$CX$8,RIGHT(BV$9,3),'Input| Projects'!$BA708:$CX708)</f>
        <v>0</v>
      </c>
      <c r="BW708" s="79" t="str">
        <f t="shared" si="243"/>
        <v/>
      </c>
    </row>
    <row r="709" spans="2:75" x14ac:dyDescent="0.2">
      <c r="B709" s="123">
        <f>IFERROR('Input| Projects'!B709,"")</f>
        <v>700</v>
      </c>
      <c r="C709" s="160" t="str">
        <f>IFERROR(IF('Input| Projects'!C709="","",'Input| Projects'!C709),"")</f>
        <v/>
      </c>
      <c r="D709" s="160" t="str">
        <f>IFERROR(IF('Input| Projects'!D709="","",'Input| Projects'!D709),"")</f>
        <v/>
      </c>
      <c r="E709" s="53"/>
      <c r="F709" s="160" t="str">
        <f>IF(LEN('Input| Projects'!F709)&gt;0,'Input| Projects'!F709,"")</f>
        <v/>
      </c>
      <c r="G709" s="160" t="str">
        <f>IF(LEN('Input| Projects'!G709)&gt;0,'Input| Projects'!G709,"")</f>
        <v/>
      </c>
      <c r="H709" s="10"/>
      <c r="I709" s="194" cm="1">
        <f t="array" ref="I709">IF(LEN($F709)&gt;0,1+IFERROR(SUMPRODUCT(TRANSPOSE('Input| Projects'!$AO709:$AQ709),INDEX('Input| Escalations'!$F$27:$L$29,,MATCH(Q$9,'Input| Escalations'!$F$21:$L$21,0))),0),0)</f>
        <v>0</v>
      </c>
      <c r="J709" s="194" cm="1">
        <f t="array" ref="J709">IF(LEN($F709)&gt;0,1+IFERROR(SUMPRODUCT(TRANSPOSE('Input| Projects'!$AO709:$AQ709),INDEX('Input| Escalations'!$F$27:$L$29,,MATCH(R$9,'Input| Escalations'!$F$21:$L$21,0))),0),0)</f>
        <v>0</v>
      </c>
      <c r="K709" s="194" cm="1">
        <f t="array" ref="K709">IF(LEN($F709)&gt;0,1+IFERROR(SUMPRODUCT(TRANSPOSE('Input| Projects'!$AO709:$AQ709),INDEX('Input| Escalations'!$F$27:$L$29,,MATCH(S$9,'Input| Escalations'!$F$21:$L$21,0))),0),0)</f>
        <v>0</v>
      </c>
      <c r="L709" s="194" cm="1">
        <f t="array" ref="L709">IF(LEN($F709)&gt;0,1+IFERROR(SUMPRODUCT(TRANSPOSE('Input| Projects'!$AO709:$AQ709),INDEX('Input| Escalations'!$F$27:$L$29,,MATCH(T$9,'Input| Escalations'!$F$21:$L$21,0))),0),0)</f>
        <v>0</v>
      </c>
      <c r="M709" s="194" cm="1">
        <f t="array" ref="M709">IF(LEN($F709)&gt;0,1+IFERROR(SUMPRODUCT(TRANSPOSE('Input| Projects'!$AO709:$AQ709),INDEX('Input| Escalations'!$F$27:$L$29,,MATCH(U$9,'Input| Escalations'!$F$21:$L$21,0))),0),0)</f>
        <v>0</v>
      </c>
      <c r="N709" s="194" cm="1">
        <f t="array" ref="N709">IF(LEN($F709)&gt;0,1+IFERROR(SUMPRODUCT(TRANSPOSE('Input| Projects'!$AO709:$AQ709),INDEX('Input| Escalations'!$F$27:$L$29,,MATCH(V$9,'Input| Escalations'!$F$21:$L$21,0))),0),0)</f>
        <v>0</v>
      </c>
      <c r="O709" s="194" cm="1">
        <f t="array" ref="O709">IF(LEN($F709)&gt;0,1+IFERROR(SUMPRODUCT(TRANSPOSE('Input| Projects'!$AO709:$AQ709),INDEX('Input| Escalations'!$F$27:$L$29,,MATCH(W$9,'Input| Escalations'!$F$21:$L$21,0))),0),0)</f>
        <v>0</v>
      </c>
      <c r="P709" s="10"/>
      <c r="Q709" s="172">
        <f>IFERROR(IF(ISNUMBER(FIND("decision",'Input| Setup'!$F$6)),'Input| Projects'!Y709,'Input| Projects'!I709)*'Input| Escalations'!$I$17*I709,0)</f>
        <v>0</v>
      </c>
      <c r="R709" s="172">
        <f>IFERROR(IF(ISNUMBER(FIND("decision",'Input| Setup'!$F$6)),'Input| Projects'!Z709,'Input| Projects'!J709)*'Input| Escalations'!$I$17*J709,0)</f>
        <v>0</v>
      </c>
      <c r="S709" s="172">
        <f>IFERROR(IF(ISNUMBER(FIND("decision",'Input| Setup'!$F$6)),'Input| Projects'!AA709,'Input| Projects'!K709)*'Input| Escalations'!$I$17*K709,0)</f>
        <v>0</v>
      </c>
      <c r="T709" s="172">
        <f>IFERROR(IF(ISNUMBER(FIND("decision",'Input| Setup'!$F$6)),'Input| Projects'!AB709,'Input| Projects'!L709)*'Input| Escalations'!$I$17*L709,0)</f>
        <v>0</v>
      </c>
      <c r="U709" s="172">
        <f>IFERROR(IF(ISNUMBER(FIND("decision",'Input| Setup'!$F$6)),'Input| Projects'!AC709,'Input| Projects'!M709)*'Input| Escalations'!$I$17*M709,0)</f>
        <v>0</v>
      </c>
      <c r="V709" s="172">
        <f>IFERROR(IF(ISNUMBER(FIND("decision",'Input| Setup'!$F$6)),'Input| Projects'!AD709,'Input| Projects'!N709)*'Input| Escalations'!$I$17*N709,0)</f>
        <v>0</v>
      </c>
      <c r="W709" s="172">
        <f>IFERROR(IF(ISNUMBER(FIND("decision",'Input| Setup'!$F$6)),'Input| Projects'!AE709,'Input| Projects'!O709)*'Input| Escalations'!$I$17*O709,0)</f>
        <v>0</v>
      </c>
      <c r="X709" s="175"/>
      <c r="Y709" s="172">
        <f>IF(ISNUMBER(FIND("decision",'Input| Setup'!$F$6)),'Input| Projects'!AG709,'Input| Projects'!Q709)*I709*'Input| Escalations'!$I$17</f>
        <v>0</v>
      </c>
      <c r="Z709" s="172">
        <f>IF(ISNUMBER(FIND("decision",'Input| Setup'!$F$6)),'Input| Projects'!AH709,'Input| Projects'!R709)*J709*'Input| Escalations'!$I$17</f>
        <v>0</v>
      </c>
      <c r="AA709" s="172">
        <f>IF(ISNUMBER(FIND("decision",'Input| Setup'!$F$6)),'Input| Projects'!AI709,'Input| Projects'!S709)*K709*'Input| Escalations'!$I$17</f>
        <v>0</v>
      </c>
      <c r="AB709" s="172">
        <f>IF(ISNUMBER(FIND("decision",'Input| Setup'!$F$6)),'Input| Projects'!AJ709,'Input| Projects'!T709)*L709*'Input| Escalations'!$I$17</f>
        <v>0</v>
      </c>
      <c r="AC709" s="172">
        <f>IF(ISNUMBER(FIND("decision",'Input| Setup'!$F$6)),'Input| Projects'!AK709,'Input| Projects'!U709)*M709*'Input| Escalations'!$I$17</f>
        <v>0</v>
      </c>
      <c r="AD709" s="172">
        <f>IF(ISNUMBER(FIND("decision",'Input| Setup'!$F$6)),'Input| Projects'!AL709,'Input| Projects'!V709)*N709*'Input| Escalations'!$I$17</f>
        <v>0</v>
      </c>
      <c r="AE709" s="172">
        <f>IF(ISNUMBER(FIND("decision",'Input| Setup'!$F$6)),'Input| Projects'!AM709,'Input| Projects'!W709)*O709*'Input| Escalations'!$I$17</f>
        <v>0</v>
      </c>
      <c r="AF709" s="175"/>
      <c r="AG709" s="172" cm="1">
        <f t="array" ref="AG709">IFERROR(--('Input| Projects'!$AS709="Yes")*_xlfn.SWITCH('Input| Overheads'!$C$50,"Direct costs",'Calc| Overheads Allocation'!C$8*Q709,"Internal labour",'Calc| Overheads Allocation'!C$8*Q709*'Input| Projects'!$AO709,"DNSP defined",'Calc| Overheads Allocation'!C$78*'Input| Projects'!$AV709,0),0)</f>
        <v>0</v>
      </c>
      <c r="AH709" s="172" cm="1">
        <f t="array" ref="AH709">IFERROR(--('Input| Projects'!$AS709="Yes")*_xlfn.SWITCH('Input| Overheads'!$C$50,"Direct costs",'Calc| Overheads Allocation'!D$8*R709,"Internal labour",'Calc| Overheads Allocation'!D$8*R709*'Input| Projects'!$AO709,"DNSP defined",'Calc| Overheads Allocation'!D$78*'Input| Projects'!$AV709,0),0)</f>
        <v>0</v>
      </c>
      <c r="AI709" s="172" cm="1">
        <f t="array" ref="AI709">IFERROR(--('Input| Projects'!$AS709="Yes")*_xlfn.SWITCH('Input| Overheads'!$C$50,"Direct costs",'Calc| Overheads Allocation'!E$8*S709,"Internal labour",'Calc| Overheads Allocation'!E$8*S709*'Input| Projects'!$AO709,"DNSP defined",'Calc| Overheads Allocation'!E$78*'Input| Projects'!$AV709,0),0)</f>
        <v>0</v>
      </c>
      <c r="AJ709" s="172" cm="1">
        <f t="array" ref="AJ709">IFERROR(--('Input| Projects'!$AS709="Yes")*_xlfn.SWITCH('Input| Overheads'!$C$50,"Direct costs",'Calc| Overheads Allocation'!F$8*T709,"Internal labour",'Calc| Overheads Allocation'!F$8*T709*'Input| Projects'!$AO709,"DNSP defined",'Calc| Overheads Allocation'!F$78*'Input| Projects'!$AV709,0),0)</f>
        <v>0</v>
      </c>
      <c r="AK709" s="172" cm="1">
        <f t="array" ref="AK709">IFERROR(--('Input| Projects'!$AS709="Yes")*_xlfn.SWITCH('Input| Overheads'!$C$50,"Direct costs",'Calc| Overheads Allocation'!G$8*U709,"Internal labour",'Calc| Overheads Allocation'!G$8*U709*'Input| Projects'!$AO709,"DNSP defined",'Calc| Overheads Allocation'!G$78*'Input| Projects'!$AV709,0),0)</f>
        <v>0</v>
      </c>
      <c r="AL709" s="172" cm="1">
        <f t="array" ref="AL709">IFERROR(--('Input| Projects'!$AS709="Yes")*_xlfn.SWITCH('Input| Overheads'!$C$50,"Direct costs",'Calc| Overheads Allocation'!H$8*V709,"Internal labour",'Calc| Overheads Allocation'!H$8*V709*'Input| Projects'!$AO709,"DNSP defined",'Calc| Overheads Allocation'!H$78*'Input| Projects'!$AV709,0),0)</f>
        <v>0</v>
      </c>
      <c r="AM709" s="172" cm="1">
        <f t="array" ref="AM709">IFERROR(--('Input| Projects'!$AS709="Yes")*_xlfn.SWITCH('Input| Overheads'!$C$50,"Direct costs",'Calc| Overheads Allocation'!I$8*W709,"Internal labour",'Calc| Overheads Allocation'!I$8*W709*'Input| Projects'!$AO709,"DNSP defined",'Calc| Overheads Allocation'!I$78*'Input| Projects'!$AV709,0),0)</f>
        <v>0</v>
      </c>
      <c r="AN709" s="175"/>
      <c r="AO709" s="172" cm="1">
        <f t="array" ref="AO709">IFERROR(--('Input| Projects'!$AT709="Yes")*_xlfn.SWITCH('Input| Overheads'!$C$50,"Direct costs",'Calc| Overheads Allocation'!C$9*Q709,"Internal labour",'Calc| Overheads Allocation'!C$9*Q709*'Input| Projects'!$AO709,"DNSP defined",'Calc| Overheads Allocation'!C$79*'Input| Projects'!$AW709,0),0)</f>
        <v>0</v>
      </c>
      <c r="AP709" s="172" cm="1">
        <f t="array" ref="AP709">IFERROR(--('Input| Projects'!$AT709="Yes")*_xlfn.SWITCH('Input| Overheads'!$C$50,"Direct costs",'Calc| Overheads Allocation'!D$9*R709,"Internal labour",'Calc| Overheads Allocation'!D$9*R709*'Input| Projects'!$AO709,"DNSP defined",'Calc| Overheads Allocation'!D$79*'Input| Projects'!$AW709,0),0)</f>
        <v>0</v>
      </c>
      <c r="AQ709" s="172" cm="1">
        <f t="array" ref="AQ709">IFERROR(--('Input| Projects'!$AT709="Yes")*_xlfn.SWITCH('Input| Overheads'!$C$50,"Direct costs",'Calc| Overheads Allocation'!E$9*S709,"Internal labour",'Calc| Overheads Allocation'!E$9*S709*'Input| Projects'!$AO709,"DNSP defined",'Calc| Overheads Allocation'!E$79*'Input| Projects'!$AW709,0),0)</f>
        <v>0</v>
      </c>
      <c r="AR709" s="172" cm="1">
        <f t="array" ref="AR709">IFERROR(--('Input| Projects'!$AT709="Yes")*_xlfn.SWITCH('Input| Overheads'!$C$50,"Direct costs",'Calc| Overheads Allocation'!F$9*T709,"Internal labour",'Calc| Overheads Allocation'!F$9*T709*'Input| Projects'!$AO709,"DNSP defined",'Calc| Overheads Allocation'!F$79*'Input| Projects'!$AW709,0),0)</f>
        <v>0</v>
      </c>
      <c r="AS709" s="172" cm="1">
        <f t="array" ref="AS709">IFERROR(--('Input| Projects'!$AT709="Yes")*_xlfn.SWITCH('Input| Overheads'!$C$50,"Direct costs",'Calc| Overheads Allocation'!G$9*U709,"Internal labour",'Calc| Overheads Allocation'!G$9*U709*'Input| Projects'!$AO709,"DNSP defined",'Calc| Overheads Allocation'!G$79*'Input| Projects'!$AW709,0),0)</f>
        <v>0</v>
      </c>
      <c r="AT709" s="172" cm="1">
        <f t="array" ref="AT709">IFERROR(--('Input| Projects'!$AT709="Yes")*_xlfn.SWITCH('Input| Overheads'!$C$50,"Direct costs",'Calc| Overheads Allocation'!H$9*V709,"Internal labour",'Calc| Overheads Allocation'!H$9*V709*'Input| Projects'!$AO709,"DNSP defined",'Calc| Overheads Allocation'!H$79*'Input| Projects'!$AW709,0),0)</f>
        <v>0</v>
      </c>
      <c r="AU709" s="172" cm="1">
        <f t="array" ref="AU709">IFERROR(--('Input| Projects'!$AT709="Yes")*_xlfn.SWITCH('Input| Overheads'!$C$50,"Direct costs",'Calc| Overheads Allocation'!I$9*W709,"Internal labour",'Calc| Overheads Allocation'!I$9*W709*'Input| Projects'!$AO709,"DNSP defined",'Calc| Overheads Allocation'!I$79*'Input| Projects'!$AW709,0),0)</f>
        <v>0</v>
      </c>
      <c r="AV709" s="175"/>
      <c r="AW709" s="172">
        <f t="shared" si="244"/>
        <v>0</v>
      </c>
      <c r="AX709" s="172">
        <f t="shared" si="245"/>
        <v>0</v>
      </c>
      <c r="AY709" s="172">
        <f t="shared" si="246"/>
        <v>0</v>
      </c>
      <c r="AZ709" s="172">
        <f t="shared" si="247"/>
        <v>0</v>
      </c>
      <c r="BA709" s="172">
        <f t="shared" si="248"/>
        <v>0</v>
      </c>
      <c r="BB709" s="172">
        <f t="shared" si="249"/>
        <v>0</v>
      </c>
      <c r="BC709" s="172">
        <f t="shared" si="250"/>
        <v>0</v>
      </c>
      <c r="BD709" s="176"/>
      <c r="BE709" s="172">
        <f t="shared" si="251"/>
        <v>0</v>
      </c>
      <c r="BF709" s="172">
        <f t="shared" si="252"/>
        <v>0</v>
      </c>
      <c r="BG709" s="172">
        <f t="shared" si="253"/>
        <v>0</v>
      </c>
      <c r="BH709" s="172">
        <f t="shared" si="254"/>
        <v>0</v>
      </c>
      <c r="BI709" s="172">
        <f t="shared" si="255"/>
        <v>0</v>
      </c>
      <c r="BJ709" s="172">
        <f t="shared" si="256"/>
        <v>0</v>
      </c>
      <c r="BK709" s="172">
        <f t="shared" si="257"/>
        <v>0</v>
      </c>
      <c r="BL709" s="176"/>
      <c r="BM709" s="172">
        <f t="shared" si="236"/>
        <v>0</v>
      </c>
      <c r="BN709" s="172">
        <f t="shared" si="237"/>
        <v>0</v>
      </c>
      <c r="BO709" s="172">
        <f t="shared" si="238"/>
        <v>0</v>
      </c>
      <c r="BP709" s="172">
        <f t="shared" si="239"/>
        <v>0</v>
      </c>
      <c r="BQ709" s="172">
        <f t="shared" si="240"/>
        <v>0</v>
      </c>
      <c r="BR709" s="172">
        <f t="shared" si="241"/>
        <v>0</v>
      </c>
      <c r="BS709" s="172">
        <f t="shared" si="242"/>
        <v>0</v>
      </c>
      <c r="BT709" s="55"/>
      <c r="BU709" s="158">
        <f>SUMIF('Input| Projects'!$BA$8:$CX$8,RIGHT(BU$9,3),'Input| Projects'!$BA709:$CX709)</f>
        <v>0</v>
      </c>
      <c r="BV709" s="158">
        <f>SUMIF('Input| Projects'!$BA$8:$CX$8,RIGHT(BV$9,3),'Input| Projects'!$BA709:$CX709)</f>
        <v>0</v>
      </c>
      <c r="BW709" s="79" t="str">
        <f t="shared" si="243"/>
        <v/>
      </c>
    </row>
    <row r="710" spans="2:75" x14ac:dyDescent="0.2">
      <c r="B710" s="123">
        <f>IFERROR('Input| Projects'!B710,"")</f>
        <v>701</v>
      </c>
      <c r="C710" s="160" t="str">
        <f>IFERROR(IF('Input| Projects'!C710="","",'Input| Projects'!C710),"")</f>
        <v/>
      </c>
      <c r="D710" s="160" t="str">
        <f>IFERROR(IF('Input| Projects'!D710="","",'Input| Projects'!D710),"")</f>
        <v/>
      </c>
      <c r="E710" s="53"/>
      <c r="F710" s="160" t="str">
        <f>IF(LEN('Input| Projects'!F710)&gt;0,'Input| Projects'!F710,"")</f>
        <v/>
      </c>
      <c r="G710" s="160" t="str">
        <f>IF(LEN('Input| Projects'!G710)&gt;0,'Input| Projects'!G710,"")</f>
        <v/>
      </c>
      <c r="H710" s="10"/>
      <c r="I710" s="194" cm="1">
        <f t="array" ref="I710">IF(LEN($F710)&gt;0,1+IFERROR(SUMPRODUCT(TRANSPOSE('Input| Projects'!$AO710:$AQ710),INDEX('Input| Escalations'!$F$27:$L$29,,MATCH(Q$9,'Input| Escalations'!$F$21:$L$21,0))),0),0)</f>
        <v>0</v>
      </c>
      <c r="J710" s="194" cm="1">
        <f t="array" ref="J710">IF(LEN($F710)&gt;0,1+IFERROR(SUMPRODUCT(TRANSPOSE('Input| Projects'!$AO710:$AQ710),INDEX('Input| Escalations'!$F$27:$L$29,,MATCH(R$9,'Input| Escalations'!$F$21:$L$21,0))),0),0)</f>
        <v>0</v>
      </c>
      <c r="K710" s="194" cm="1">
        <f t="array" ref="K710">IF(LEN($F710)&gt;0,1+IFERROR(SUMPRODUCT(TRANSPOSE('Input| Projects'!$AO710:$AQ710),INDEX('Input| Escalations'!$F$27:$L$29,,MATCH(S$9,'Input| Escalations'!$F$21:$L$21,0))),0),0)</f>
        <v>0</v>
      </c>
      <c r="L710" s="194" cm="1">
        <f t="array" ref="L710">IF(LEN($F710)&gt;0,1+IFERROR(SUMPRODUCT(TRANSPOSE('Input| Projects'!$AO710:$AQ710),INDEX('Input| Escalations'!$F$27:$L$29,,MATCH(T$9,'Input| Escalations'!$F$21:$L$21,0))),0),0)</f>
        <v>0</v>
      </c>
      <c r="M710" s="194" cm="1">
        <f t="array" ref="M710">IF(LEN($F710)&gt;0,1+IFERROR(SUMPRODUCT(TRANSPOSE('Input| Projects'!$AO710:$AQ710),INDEX('Input| Escalations'!$F$27:$L$29,,MATCH(U$9,'Input| Escalations'!$F$21:$L$21,0))),0),0)</f>
        <v>0</v>
      </c>
      <c r="N710" s="194" cm="1">
        <f t="array" ref="N710">IF(LEN($F710)&gt;0,1+IFERROR(SUMPRODUCT(TRANSPOSE('Input| Projects'!$AO710:$AQ710),INDEX('Input| Escalations'!$F$27:$L$29,,MATCH(V$9,'Input| Escalations'!$F$21:$L$21,0))),0),0)</f>
        <v>0</v>
      </c>
      <c r="O710" s="194" cm="1">
        <f t="array" ref="O710">IF(LEN($F710)&gt;0,1+IFERROR(SUMPRODUCT(TRANSPOSE('Input| Projects'!$AO710:$AQ710),INDEX('Input| Escalations'!$F$27:$L$29,,MATCH(W$9,'Input| Escalations'!$F$21:$L$21,0))),0),0)</f>
        <v>0</v>
      </c>
      <c r="P710" s="10"/>
      <c r="Q710" s="172">
        <f>IFERROR(IF(ISNUMBER(FIND("decision",'Input| Setup'!$F$6)),'Input| Projects'!Y710,'Input| Projects'!I710)*'Input| Escalations'!$I$17*I710,0)</f>
        <v>0</v>
      </c>
      <c r="R710" s="172">
        <f>IFERROR(IF(ISNUMBER(FIND("decision",'Input| Setup'!$F$6)),'Input| Projects'!Z710,'Input| Projects'!J710)*'Input| Escalations'!$I$17*J710,0)</f>
        <v>0</v>
      </c>
      <c r="S710" s="172">
        <f>IFERROR(IF(ISNUMBER(FIND("decision",'Input| Setup'!$F$6)),'Input| Projects'!AA710,'Input| Projects'!K710)*'Input| Escalations'!$I$17*K710,0)</f>
        <v>0</v>
      </c>
      <c r="T710" s="172">
        <f>IFERROR(IF(ISNUMBER(FIND("decision",'Input| Setup'!$F$6)),'Input| Projects'!AB710,'Input| Projects'!L710)*'Input| Escalations'!$I$17*L710,0)</f>
        <v>0</v>
      </c>
      <c r="U710" s="172">
        <f>IFERROR(IF(ISNUMBER(FIND("decision",'Input| Setup'!$F$6)),'Input| Projects'!AC710,'Input| Projects'!M710)*'Input| Escalations'!$I$17*M710,0)</f>
        <v>0</v>
      </c>
      <c r="V710" s="172">
        <f>IFERROR(IF(ISNUMBER(FIND("decision",'Input| Setup'!$F$6)),'Input| Projects'!AD710,'Input| Projects'!N710)*'Input| Escalations'!$I$17*N710,0)</f>
        <v>0</v>
      </c>
      <c r="W710" s="172">
        <f>IFERROR(IF(ISNUMBER(FIND("decision",'Input| Setup'!$F$6)),'Input| Projects'!AE710,'Input| Projects'!O710)*'Input| Escalations'!$I$17*O710,0)</f>
        <v>0</v>
      </c>
      <c r="X710" s="175"/>
      <c r="Y710" s="172">
        <f>IF(ISNUMBER(FIND("decision",'Input| Setup'!$F$6)),'Input| Projects'!AG710,'Input| Projects'!Q710)*I710*'Input| Escalations'!$I$17</f>
        <v>0</v>
      </c>
      <c r="Z710" s="172">
        <f>IF(ISNUMBER(FIND("decision",'Input| Setup'!$F$6)),'Input| Projects'!AH710,'Input| Projects'!R710)*J710*'Input| Escalations'!$I$17</f>
        <v>0</v>
      </c>
      <c r="AA710" s="172">
        <f>IF(ISNUMBER(FIND("decision",'Input| Setup'!$F$6)),'Input| Projects'!AI710,'Input| Projects'!S710)*K710*'Input| Escalations'!$I$17</f>
        <v>0</v>
      </c>
      <c r="AB710" s="172">
        <f>IF(ISNUMBER(FIND("decision",'Input| Setup'!$F$6)),'Input| Projects'!AJ710,'Input| Projects'!T710)*L710*'Input| Escalations'!$I$17</f>
        <v>0</v>
      </c>
      <c r="AC710" s="172">
        <f>IF(ISNUMBER(FIND("decision",'Input| Setup'!$F$6)),'Input| Projects'!AK710,'Input| Projects'!U710)*M710*'Input| Escalations'!$I$17</f>
        <v>0</v>
      </c>
      <c r="AD710" s="172">
        <f>IF(ISNUMBER(FIND("decision",'Input| Setup'!$F$6)),'Input| Projects'!AL710,'Input| Projects'!V710)*N710*'Input| Escalations'!$I$17</f>
        <v>0</v>
      </c>
      <c r="AE710" s="172">
        <f>IF(ISNUMBER(FIND("decision",'Input| Setup'!$F$6)),'Input| Projects'!AM710,'Input| Projects'!W710)*O710*'Input| Escalations'!$I$17</f>
        <v>0</v>
      </c>
      <c r="AF710" s="175"/>
      <c r="AG710" s="172" cm="1">
        <f t="array" ref="AG710">IFERROR(--('Input| Projects'!$AS710="Yes")*_xlfn.SWITCH('Input| Overheads'!$C$50,"Direct costs",'Calc| Overheads Allocation'!C$8*Q710,"Internal labour",'Calc| Overheads Allocation'!C$8*Q710*'Input| Projects'!$AO710,"DNSP defined",'Calc| Overheads Allocation'!C$78*'Input| Projects'!$AV710,0),0)</f>
        <v>0</v>
      </c>
      <c r="AH710" s="172" cm="1">
        <f t="array" ref="AH710">IFERROR(--('Input| Projects'!$AS710="Yes")*_xlfn.SWITCH('Input| Overheads'!$C$50,"Direct costs",'Calc| Overheads Allocation'!D$8*R710,"Internal labour",'Calc| Overheads Allocation'!D$8*R710*'Input| Projects'!$AO710,"DNSP defined",'Calc| Overheads Allocation'!D$78*'Input| Projects'!$AV710,0),0)</f>
        <v>0</v>
      </c>
      <c r="AI710" s="172" cm="1">
        <f t="array" ref="AI710">IFERROR(--('Input| Projects'!$AS710="Yes")*_xlfn.SWITCH('Input| Overheads'!$C$50,"Direct costs",'Calc| Overheads Allocation'!E$8*S710,"Internal labour",'Calc| Overheads Allocation'!E$8*S710*'Input| Projects'!$AO710,"DNSP defined",'Calc| Overheads Allocation'!E$78*'Input| Projects'!$AV710,0),0)</f>
        <v>0</v>
      </c>
      <c r="AJ710" s="172" cm="1">
        <f t="array" ref="AJ710">IFERROR(--('Input| Projects'!$AS710="Yes")*_xlfn.SWITCH('Input| Overheads'!$C$50,"Direct costs",'Calc| Overheads Allocation'!F$8*T710,"Internal labour",'Calc| Overheads Allocation'!F$8*T710*'Input| Projects'!$AO710,"DNSP defined",'Calc| Overheads Allocation'!F$78*'Input| Projects'!$AV710,0),0)</f>
        <v>0</v>
      </c>
      <c r="AK710" s="172" cm="1">
        <f t="array" ref="AK710">IFERROR(--('Input| Projects'!$AS710="Yes")*_xlfn.SWITCH('Input| Overheads'!$C$50,"Direct costs",'Calc| Overheads Allocation'!G$8*U710,"Internal labour",'Calc| Overheads Allocation'!G$8*U710*'Input| Projects'!$AO710,"DNSP defined",'Calc| Overheads Allocation'!G$78*'Input| Projects'!$AV710,0),0)</f>
        <v>0</v>
      </c>
      <c r="AL710" s="172" cm="1">
        <f t="array" ref="AL710">IFERROR(--('Input| Projects'!$AS710="Yes")*_xlfn.SWITCH('Input| Overheads'!$C$50,"Direct costs",'Calc| Overheads Allocation'!H$8*V710,"Internal labour",'Calc| Overheads Allocation'!H$8*V710*'Input| Projects'!$AO710,"DNSP defined",'Calc| Overheads Allocation'!H$78*'Input| Projects'!$AV710,0),0)</f>
        <v>0</v>
      </c>
      <c r="AM710" s="172" cm="1">
        <f t="array" ref="AM710">IFERROR(--('Input| Projects'!$AS710="Yes")*_xlfn.SWITCH('Input| Overheads'!$C$50,"Direct costs",'Calc| Overheads Allocation'!I$8*W710,"Internal labour",'Calc| Overheads Allocation'!I$8*W710*'Input| Projects'!$AO710,"DNSP defined",'Calc| Overheads Allocation'!I$78*'Input| Projects'!$AV710,0),0)</f>
        <v>0</v>
      </c>
      <c r="AN710" s="175"/>
      <c r="AO710" s="172" cm="1">
        <f t="array" ref="AO710">IFERROR(--('Input| Projects'!$AT710="Yes")*_xlfn.SWITCH('Input| Overheads'!$C$50,"Direct costs",'Calc| Overheads Allocation'!C$9*Q710,"Internal labour",'Calc| Overheads Allocation'!C$9*Q710*'Input| Projects'!$AO710,"DNSP defined",'Calc| Overheads Allocation'!C$79*'Input| Projects'!$AW710,0),0)</f>
        <v>0</v>
      </c>
      <c r="AP710" s="172" cm="1">
        <f t="array" ref="AP710">IFERROR(--('Input| Projects'!$AT710="Yes")*_xlfn.SWITCH('Input| Overheads'!$C$50,"Direct costs",'Calc| Overheads Allocation'!D$9*R710,"Internal labour",'Calc| Overheads Allocation'!D$9*R710*'Input| Projects'!$AO710,"DNSP defined",'Calc| Overheads Allocation'!D$79*'Input| Projects'!$AW710,0),0)</f>
        <v>0</v>
      </c>
      <c r="AQ710" s="172" cm="1">
        <f t="array" ref="AQ710">IFERROR(--('Input| Projects'!$AT710="Yes")*_xlfn.SWITCH('Input| Overheads'!$C$50,"Direct costs",'Calc| Overheads Allocation'!E$9*S710,"Internal labour",'Calc| Overheads Allocation'!E$9*S710*'Input| Projects'!$AO710,"DNSP defined",'Calc| Overheads Allocation'!E$79*'Input| Projects'!$AW710,0),0)</f>
        <v>0</v>
      </c>
      <c r="AR710" s="172" cm="1">
        <f t="array" ref="AR710">IFERROR(--('Input| Projects'!$AT710="Yes")*_xlfn.SWITCH('Input| Overheads'!$C$50,"Direct costs",'Calc| Overheads Allocation'!F$9*T710,"Internal labour",'Calc| Overheads Allocation'!F$9*T710*'Input| Projects'!$AO710,"DNSP defined",'Calc| Overheads Allocation'!F$79*'Input| Projects'!$AW710,0),0)</f>
        <v>0</v>
      </c>
      <c r="AS710" s="172" cm="1">
        <f t="array" ref="AS710">IFERROR(--('Input| Projects'!$AT710="Yes")*_xlfn.SWITCH('Input| Overheads'!$C$50,"Direct costs",'Calc| Overheads Allocation'!G$9*U710,"Internal labour",'Calc| Overheads Allocation'!G$9*U710*'Input| Projects'!$AO710,"DNSP defined",'Calc| Overheads Allocation'!G$79*'Input| Projects'!$AW710,0),0)</f>
        <v>0</v>
      </c>
      <c r="AT710" s="172" cm="1">
        <f t="array" ref="AT710">IFERROR(--('Input| Projects'!$AT710="Yes")*_xlfn.SWITCH('Input| Overheads'!$C$50,"Direct costs",'Calc| Overheads Allocation'!H$9*V710,"Internal labour",'Calc| Overheads Allocation'!H$9*V710*'Input| Projects'!$AO710,"DNSP defined",'Calc| Overheads Allocation'!H$79*'Input| Projects'!$AW710,0),0)</f>
        <v>0</v>
      </c>
      <c r="AU710" s="172" cm="1">
        <f t="array" ref="AU710">IFERROR(--('Input| Projects'!$AT710="Yes")*_xlfn.SWITCH('Input| Overheads'!$C$50,"Direct costs",'Calc| Overheads Allocation'!I$9*W710,"Internal labour",'Calc| Overheads Allocation'!I$9*W710*'Input| Projects'!$AO710,"DNSP defined",'Calc| Overheads Allocation'!I$79*'Input| Projects'!$AW710,0),0)</f>
        <v>0</v>
      </c>
      <c r="AV710" s="175"/>
      <c r="AW710" s="172">
        <f t="shared" si="244"/>
        <v>0</v>
      </c>
      <c r="AX710" s="172">
        <f t="shared" si="245"/>
        <v>0</v>
      </c>
      <c r="AY710" s="172">
        <f t="shared" si="246"/>
        <v>0</v>
      </c>
      <c r="AZ710" s="172">
        <f t="shared" si="247"/>
        <v>0</v>
      </c>
      <c r="BA710" s="172">
        <f t="shared" si="248"/>
        <v>0</v>
      </c>
      <c r="BB710" s="172">
        <f t="shared" si="249"/>
        <v>0</v>
      </c>
      <c r="BC710" s="172">
        <f t="shared" si="250"/>
        <v>0</v>
      </c>
      <c r="BD710" s="176"/>
      <c r="BE710" s="172">
        <f t="shared" si="251"/>
        <v>0</v>
      </c>
      <c r="BF710" s="172">
        <f t="shared" si="252"/>
        <v>0</v>
      </c>
      <c r="BG710" s="172">
        <f t="shared" si="253"/>
        <v>0</v>
      </c>
      <c r="BH710" s="172">
        <f t="shared" si="254"/>
        <v>0</v>
      </c>
      <c r="BI710" s="172">
        <f t="shared" si="255"/>
        <v>0</v>
      </c>
      <c r="BJ710" s="172">
        <f t="shared" si="256"/>
        <v>0</v>
      </c>
      <c r="BK710" s="172">
        <f t="shared" si="257"/>
        <v>0</v>
      </c>
      <c r="BL710" s="176"/>
      <c r="BM710" s="172">
        <f t="shared" si="236"/>
        <v>0</v>
      </c>
      <c r="BN710" s="172">
        <f t="shared" si="237"/>
        <v>0</v>
      </c>
      <c r="BO710" s="172">
        <f t="shared" si="238"/>
        <v>0</v>
      </c>
      <c r="BP710" s="172">
        <f t="shared" si="239"/>
        <v>0</v>
      </c>
      <c r="BQ710" s="172">
        <f t="shared" si="240"/>
        <v>0</v>
      </c>
      <c r="BR710" s="172">
        <f t="shared" si="241"/>
        <v>0</v>
      </c>
      <c r="BS710" s="172">
        <f t="shared" si="242"/>
        <v>0</v>
      </c>
      <c r="BT710" s="55"/>
      <c r="BU710" s="158">
        <f>SUMIF('Input| Projects'!$BA$8:$CX$8,RIGHT(BU$9,3),'Input| Projects'!$BA710:$CX710)</f>
        <v>0</v>
      </c>
      <c r="BV710" s="158">
        <f>SUMIF('Input| Projects'!$BA$8:$CX$8,RIGHT(BV$9,3),'Input| Projects'!$BA710:$CX710)</f>
        <v>0</v>
      </c>
      <c r="BW710" s="79" t="str">
        <f t="shared" si="243"/>
        <v/>
      </c>
    </row>
    <row r="711" spans="2:75" x14ac:dyDescent="0.2">
      <c r="B711" s="123">
        <f>IFERROR('Input| Projects'!B711,"")</f>
        <v>702</v>
      </c>
      <c r="C711" s="160" t="str">
        <f>IFERROR(IF('Input| Projects'!C711="","",'Input| Projects'!C711),"")</f>
        <v/>
      </c>
      <c r="D711" s="160" t="str">
        <f>IFERROR(IF('Input| Projects'!D711="","",'Input| Projects'!D711),"")</f>
        <v/>
      </c>
      <c r="E711" s="53"/>
      <c r="F711" s="160" t="str">
        <f>IF(LEN('Input| Projects'!F711)&gt;0,'Input| Projects'!F711,"")</f>
        <v/>
      </c>
      <c r="G711" s="160" t="str">
        <f>IF(LEN('Input| Projects'!G711)&gt;0,'Input| Projects'!G711,"")</f>
        <v/>
      </c>
      <c r="H711" s="10"/>
      <c r="I711" s="194" cm="1">
        <f t="array" ref="I711">IF(LEN($F711)&gt;0,1+IFERROR(SUMPRODUCT(TRANSPOSE('Input| Projects'!$AO711:$AQ711),INDEX('Input| Escalations'!$F$27:$L$29,,MATCH(Q$9,'Input| Escalations'!$F$21:$L$21,0))),0),0)</f>
        <v>0</v>
      </c>
      <c r="J711" s="194" cm="1">
        <f t="array" ref="J711">IF(LEN($F711)&gt;0,1+IFERROR(SUMPRODUCT(TRANSPOSE('Input| Projects'!$AO711:$AQ711),INDEX('Input| Escalations'!$F$27:$L$29,,MATCH(R$9,'Input| Escalations'!$F$21:$L$21,0))),0),0)</f>
        <v>0</v>
      </c>
      <c r="K711" s="194" cm="1">
        <f t="array" ref="K711">IF(LEN($F711)&gt;0,1+IFERROR(SUMPRODUCT(TRANSPOSE('Input| Projects'!$AO711:$AQ711),INDEX('Input| Escalations'!$F$27:$L$29,,MATCH(S$9,'Input| Escalations'!$F$21:$L$21,0))),0),0)</f>
        <v>0</v>
      </c>
      <c r="L711" s="194" cm="1">
        <f t="array" ref="L711">IF(LEN($F711)&gt;0,1+IFERROR(SUMPRODUCT(TRANSPOSE('Input| Projects'!$AO711:$AQ711),INDEX('Input| Escalations'!$F$27:$L$29,,MATCH(T$9,'Input| Escalations'!$F$21:$L$21,0))),0),0)</f>
        <v>0</v>
      </c>
      <c r="M711" s="194" cm="1">
        <f t="array" ref="M711">IF(LEN($F711)&gt;0,1+IFERROR(SUMPRODUCT(TRANSPOSE('Input| Projects'!$AO711:$AQ711),INDEX('Input| Escalations'!$F$27:$L$29,,MATCH(U$9,'Input| Escalations'!$F$21:$L$21,0))),0),0)</f>
        <v>0</v>
      </c>
      <c r="N711" s="194" cm="1">
        <f t="array" ref="N711">IF(LEN($F711)&gt;0,1+IFERROR(SUMPRODUCT(TRANSPOSE('Input| Projects'!$AO711:$AQ711),INDEX('Input| Escalations'!$F$27:$L$29,,MATCH(V$9,'Input| Escalations'!$F$21:$L$21,0))),0),0)</f>
        <v>0</v>
      </c>
      <c r="O711" s="194" cm="1">
        <f t="array" ref="O711">IF(LEN($F711)&gt;0,1+IFERROR(SUMPRODUCT(TRANSPOSE('Input| Projects'!$AO711:$AQ711),INDEX('Input| Escalations'!$F$27:$L$29,,MATCH(W$9,'Input| Escalations'!$F$21:$L$21,0))),0),0)</f>
        <v>0</v>
      </c>
      <c r="P711" s="10"/>
      <c r="Q711" s="172">
        <f>IFERROR(IF(ISNUMBER(FIND("decision",'Input| Setup'!$F$6)),'Input| Projects'!Y711,'Input| Projects'!I711)*'Input| Escalations'!$I$17*I711,0)</f>
        <v>0</v>
      </c>
      <c r="R711" s="172">
        <f>IFERROR(IF(ISNUMBER(FIND("decision",'Input| Setup'!$F$6)),'Input| Projects'!Z711,'Input| Projects'!J711)*'Input| Escalations'!$I$17*J711,0)</f>
        <v>0</v>
      </c>
      <c r="S711" s="172">
        <f>IFERROR(IF(ISNUMBER(FIND("decision",'Input| Setup'!$F$6)),'Input| Projects'!AA711,'Input| Projects'!K711)*'Input| Escalations'!$I$17*K711,0)</f>
        <v>0</v>
      </c>
      <c r="T711" s="172">
        <f>IFERROR(IF(ISNUMBER(FIND("decision",'Input| Setup'!$F$6)),'Input| Projects'!AB711,'Input| Projects'!L711)*'Input| Escalations'!$I$17*L711,0)</f>
        <v>0</v>
      </c>
      <c r="U711" s="172">
        <f>IFERROR(IF(ISNUMBER(FIND("decision",'Input| Setup'!$F$6)),'Input| Projects'!AC711,'Input| Projects'!M711)*'Input| Escalations'!$I$17*M711,0)</f>
        <v>0</v>
      </c>
      <c r="V711" s="172">
        <f>IFERROR(IF(ISNUMBER(FIND("decision",'Input| Setup'!$F$6)),'Input| Projects'!AD711,'Input| Projects'!N711)*'Input| Escalations'!$I$17*N711,0)</f>
        <v>0</v>
      </c>
      <c r="W711" s="172">
        <f>IFERROR(IF(ISNUMBER(FIND("decision",'Input| Setup'!$F$6)),'Input| Projects'!AE711,'Input| Projects'!O711)*'Input| Escalations'!$I$17*O711,0)</f>
        <v>0</v>
      </c>
      <c r="X711" s="175"/>
      <c r="Y711" s="172">
        <f>IF(ISNUMBER(FIND("decision",'Input| Setup'!$F$6)),'Input| Projects'!AG711,'Input| Projects'!Q711)*I711*'Input| Escalations'!$I$17</f>
        <v>0</v>
      </c>
      <c r="Z711" s="172">
        <f>IF(ISNUMBER(FIND("decision",'Input| Setup'!$F$6)),'Input| Projects'!AH711,'Input| Projects'!R711)*J711*'Input| Escalations'!$I$17</f>
        <v>0</v>
      </c>
      <c r="AA711" s="172">
        <f>IF(ISNUMBER(FIND("decision",'Input| Setup'!$F$6)),'Input| Projects'!AI711,'Input| Projects'!S711)*K711*'Input| Escalations'!$I$17</f>
        <v>0</v>
      </c>
      <c r="AB711" s="172">
        <f>IF(ISNUMBER(FIND("decision",'Input| Setup'!$F$6)),'Input| Projects'!AJ711,'Input| Projects'!T711)*L711*'Input| Escalations'!$I$17</f>
        <v>0</v>
      </c>
      <c r="AC711" s="172">
        <f>IF(ISNUMBER(FIND("decision",'Input| Setup'!$F$6)),'Input| Projects'!AK711,'Input| Projects'!U711)*M711*'Input| Escalations'!$I$17</f>
        <v>0</v>
      </c>
      <c r="AD711" s="172">
        <f>IF(ISNUMBER(FIND("decision",'Input| Setup'!$F$6)),'Input| Projects'!AL711,'Input| Projects'!V711)*N711*'Input| Escalations'!$I$17</f>
        <v>0</v>
      </c>
      <c r="AE711" s="172">
        <f>IF(ISNUMBER(FIND("decision",'Input| Setup'!$F$6)),'Input| Projects'!AM711,'Input| Projects'!W711)*O711*'Input| Escalations'!$I$17</f>
        <v>0</v>
      </c>
      <c r="AF711" s="175"/>
      <c r="AG711" s="172" cm="1">
        <f t="array" ref="AG711">IFERROR(--('Input| Projects'!$AS711="Yes")*_xlfn.SWITCH('Input| Overheads'!$C$50,"Direct costs",'Calc| Overheads Allocation'!C$8*Q711,"Internal labour",'Calc| Overheads Allocation'!C$8*Q711*'Input| Projects'!$AO711,"DNSP defined",'Calc| Overheads Allocation'!C$78*'Input| Projects'!$AV711,0),0)</f>
        <v>0</v>
      </c>
      <c r="AH711" s="172" cm="1">
        <f t="array" ref="AH711">IFERROR(--('Input| Projects'!$AS711="Yes")*_xlfn.SWITCH('Input| Overheads'!$C$50,"Direct costs",'Calc| Overheads Allocation'!D$8*R711,"Internal labour",'Calc| Overheads Allocation'!D$8*R711*'Input| Projects'!$AO711,"DNSP defined",'Calc| Overheads Allocation'!D$78*'Input| Projects'!$AV711,0),0)</f>
        <v>0</v>
      </c>
      <c r="AI711" s="172" cm="1">
        <f t="array" ref="AI711">IFERROR(--('Input| Projects'!$AS711="Yes")*_xlfn.SWITCH('Input| Overheads'!$C$50,"Direct costs",'Calc| Overheads Allocation'!E$8*S711,"Internal labour",'Calc| Overheads Allocation'!E$8*S711*'Input| Projects'!$AO711,"DNSP defined",'Calc| Overheads Allocation'!E$78*'Input| Projects'!$AV711,0),0)</f>
        <v>0</v>
      </c>
      <c r="AJ711" s="172" cm="1">
        <f t="array" ref="AJ711">IFERROR(--('Input| Projects'!$AS711="Yes")*_xlfn.SWITCH('Input| Overheads'!$C$50,"Direct costs",'Calc| Overheads Allocation'!F$8*T711,"Internal labour",'Calc| Overheads Allocation'!F$8*T711*'Input| Projects'!$AO711,"DNSP defined",'Calc| Overheads Allocation'!F$78*'Input| Projects'!$AV711,0),0)</f>
        <v>0</v>
      </c>
      <c r="AK711" s="172" cm="1">
        <f t="array" ref="AK711">IFERROR(--('Input| Projects'!$AS711="Yes")*_xlfn.SWITCH('Input| Overheads'!$C$50,"Direct costs",'Calc| Overheads Allocation'!G$8*U711,"Internal labour",'Calc| Overheads Allocation'!G$8*U711*'Input| Projects'!$AO711,"DNSP defined",'Calc| Overheads Allocation'!G$78*'Input| Projects'!$AV711,0),0)</f>
        <v>0</v>
      </c>
      <c r="AL711" s="172" cm="1">
        <f t="array" ref="AL711">IFERROR(--('Input| Projects'!$AS711="Yes")*_xlfn.SWITCH('Input| Overheads'!$C$50,"Direct costs",'Calc| Overheads Allocation'!H$8*V711,"Internal labour",'Calc| Overheads Allocation'!H$8*V711*'Input| Projects'!$AO711,"DNSP defined",'Calc| Overheads Allocation'!H$78*'Input| Projects'!$AV711,0),0)</f>
        <v>0</v>
      </c>
      <c r="AM711" s="172" cm="1">
        <f t="array" ref="AM711">IFERROR(--('Input| Projects'!$AS711="Yes")*_xlfn.SWITCH('Input| Overheads'!$C$50,"Direct costs",'Calc| Overheads Allocation'!I$8*W711,"Internal labour",'Calc| Overheads Allocation'!I$8*W711*'Input| Projects'!$AO711,"DNSP defined",'Calc| Overheads Allocation'!I$78*'Input| Projects'!$AV711,0),0)</f>
        <v>0</v>
      </c>
      <c r="AN711" s="175"/>
      <c r="AO711" s="172" cm="1">
        <f t="array" ref="AO711">IFERROR(--('Input| Projects'!$AT711="Yes")*_xlfn.SWITCH('Input| Overheads'!$C$50,"Direct costs",'Calc| Overheads Allocation'!C$9*Q711,"Internal labour",'Calc| Overheads Allocation'!C$9*Q711*'Input| Projects'!$AO711,"DNSP defined",'Calc| Overheads Allocation'!C$79*'Input| Projects'!$AW711,0),0)</f>
        <v>0</v>
      </c>
      <c r="AP711" s="172" cm="1">
        <f t="array" ref="AP711">IFERROR(--('Input| Projects'!$AT711="Yes")*_xlfn.SWITCH('Input| Overheads'!$C$50,"Direct costs",'Calc| Overheads Allocation'!D$9*R711,"Internal labour",'Calc| Overheads Allocation'!D$9*R711*'Input| Projects'!$AO711,"DNSP defined",'Calc| Overheads Allocation'!D$79*'Input| Projects'!$AW711,0),0)</f>
        <v>0</v>
      </c>
      <c r="AQ711" s="172" cm="1">
        <f t="array" ref="AQ711">IFERROR(--('Input| Projects'!$AT711="Yes")*_xlfn.SWITCH('Input| Overheads'!$C$50,"Direct costs",'Calc| Overheads Allocation'!E$9*S711,"Internal labour",'Calc| Overheads Allocation'!E$9*S711*'Input| Projects'!$AO711,"DNSP defined",'Calc| Overheads Allocation'!E$79*'Input| Projects'!$AW711,0),0)</f>
        <v>0</v>
      </c>
      <c r="AR711" s="172" cm="1">
        <f t="array" ref="AR711">IFERROR(--('Input| Projects'!$AT711="Yes")*_xlfn.SWITCH('Input| Overheads'!$C$50,"Direct costs",'Calc| Overheads Allocation'!F$9*T711,"Internal labour",'Calc| Overheads Allocation'!F$9*T711*'Input| Projects'!$AO711,"DNSP defined",'Calc| Overheads Allocation'!F$79*'Input| Projects'!$AW711,0),0)</f>
        <v>0</v>
      </c>
      <c r="AS711" s="172" cm="1">
        <f t="array" ref="AS711">IFERROR(--('Input| Projects'!$AT711="Yes")*_xlfn.SWITCH('Input| Overheads'!$C$50,"Direct costs",'Calc| Overheads Allocation'!G$9*U711,"Internal labour",'Calc| Overheads Allocation'!G$9*U711*'Input| Projects'!$AO711,"DNSP defined",'Calc| Overheads Allocation'!G$79*'Input| Projects'!$AW711,0),0)</f>
        <v>0</v>
      </c>
      <c r="AT711" s="172" cm="1">
        <f t="array" ref="AT711">IFERROR(--('Input| Projects'!$AT711="Yes")*_xlfn.SWITCH('Input| Overheads'!$C$50,"Direct costs",'Calc| Overheads Allocation'!H$9*V711,"Internal labour",'Calc| Overheads Allocation'!H$9*V711*'Input| Projects'!$AO711,"DNSP defined",'Calc| Overheads Allocation'!H$79*'Input| Projects'!$AW711,0),0)</f>
        <v>0</v>
      </c>
      <c r="AU711" s="172" cm="1">
        <f t="array" ref="AU711">IFERROR(--('Input| Projects'!$AT711="Yes")*_xlfn.SWITCH('Input| Overheads'!$C$50,"Direct costs",'Calc| Overheads Allocation'!I$9*W711,"Internal labour",'Calc| Overheads Allocation'!I$9*W711*'Input| Projects'!$AO711,"DNSP defined",'Calc| Overheads Allocation'!I$79*'Input| Projects'!$AW711,0),0)</f>
        <v>0</v>
      </c>
      <c r="AV711" s="175"/>
      <c r="AW711" s="172">
        <f t="shared" si="244"/>
        <v>0</v>
      </c>
      <c r="AX711" s="172">
        <f t="shared" si="245"/>
        <v>0</v>
      </c>
      <c r="AY711" s="172">
        <f t="shared" si="246"/>
        <v>0</v>
      </c>
      <c r="AZ711" s="172">
        <f t="shared" si="247"/>
        <v>0</v>
      </c>
      <c r="BA711" s="172">
        <f t="shared" si="248"/>
        <v>0</v>
      </c>
      <c r="BB711" s="172">
        <f t="shared" si="249"/>
        <v>0</v>
      </c>
      <c r="BC711" s="172">
        <f t="shared" si="250"/>
        <v>0</v>
      </c>
      <c r="BD711" s="176"/>
      <c r="BE711" s="172">
        <f t="shared" si="251"/>
        <v>0</v>
      </c>
      <c r="BF711" s="172">
        <f t="shared" si="252"/>
        <v>0</v>
      </c>
      <c r="BG711" s="172">
        <f t="shared" si="253"/>
        <v>0</v>
      </c>
      <c r="BH711" s="172">
        <f t="shared" si="254"/>
        <v>0</v>
      </c>
      <c r="BI711" s="172">
        <f t="shared" si="255"/>
        <v>0</v>
      </c>
      <c r="BJ711" s="172">
        <f t="shared" si="256"/>
        <v>0</v>
      </c>
      <c r="BK711" s="172">
        <f t="shared" si="257"/>
        <v>0</v>
      </c>
      <c r="BL711" s="176"/>
      <c r="BM711" s="172">
        <f t="shared" si="236"/>
        <v>0</v>
      </c>
      <c r="BN711" s="172">
        <f t="shared" si="237"/>
        <v>0</v>
      </c>
      <c r="BO711" s="172">
        <f t="shared" si="238"/>
        <v>0</v>
      </c>
      <c r="BP711" s="172">
        <f t="shared" si="239"/>
        <v>0</v>
      </c>
      <c r="BQ711" s="172">
        <f t="shared" si="240"/>
        <v>0</v>
      </c>
      <c r="BR711" s="172">
        <f t="shared" si="241"/>
        <v>0</v>
      </c>
      <c r="BS711" s="172">
        <f t="shared" si="242"/>
        <v>0</v>
      </c>
      <c r="BT711" s="55"/>
      <c r="BU711" s="158">
        <f>SUMIF('Input| Projects'!$BA$8:$CX$8,RIGHT(BU$9,3),'Input| Projects'!$BA711:$CX711)</f>
        <v>0</v>
      </c>
      <c r="BV711" s="158">
        <f>SUMIF('Input| Projects'!$BA$8:$CX$8,RIGHT(BV$9,3),'Input| Projects'!$BA711:$CX711)</f>
        <v>0</v>
      </c>
      <c r="BW711" s="79" t="str">
        <f t="shared" si="243"/>
        <v/>
      </c>
    </row>
    <row r="712" spans="2:75" x14ac:dyDescent="0.2">
      <c r="B712" s="123">
        <f>IFERROR('Input| Projects'!B712,"")</f>
        <v>703</v>
      </c>
      <c r="C712" s="160" t="str">
        <f>IFERROR(IF('Input| Projects'!C712="","",'Input| Projects'!C712),"")</f>
        <v/>
      </c>
      <c r="D712" s="160" t="str">
        <f>IFERROR(IF('Input| Projects'!D712="","",'Input| Projects'!D712),"")</f>
        <v/>
      </c>
      <c r="E712" s="53"/>
      <c r="F712" s="160" t="str">
        <f>IF(LEN('Input| Projects'!F712)&gt;0,'Input| Projects'!F712,"")</f>
        <v/>
      </c>
      <c r="G712" s="160" t="str">
        <f>IF(LEN('Input| Projects'!G712)&gt;0,'Input| Projects'!G712,"")</f>
        <v/>
      </c>
      <c r="H712" s="10"/>
      <c r="I712" s="194" cm="1">
        <f t="array" ref="I712">IF(LEN($F712)&gt;0,1+IFERROR(SUMPRODUCT(TRANSPOSE('Input| Projects'!$AO712:$AQ712),INDEX('Input| Escalations'!$F$27:$L$29,,MATCH(Q$9,'Input| Escalations'!$F$21:$L$21,0))),0),0)</f>
        <v>0</v>
      </c>
      <c r="J712" s="194" cm="1">
        <f t="array" ref="J712">IF(LEN($F712)&gt;0,1+IFERROR(SUMPRODUCT(TRANSPOSE('Input| Projects'!$AO712:$AQ712),INDEX('Input| Escalations'!$F$27:$L$29,,MATCH(R$9,'Input| Escalations'!$F$21:$L$21,0))),0),0)</f>
        <v>0</v>
      </c>
      <c r="K712" s="194" cm="1">
        <f t="array" ref="K712">IF(LEN($F712)&gt;0,1+IFERROR(SUMPRODUCT(TRANSPOSE('Input| Projects'!$AO712:$AQ712),INDEX('Input| Escalations'!$F$27:$L$29,,MATCH(S$9,'Input| Escalations'!$F$21:$L$21,0))),0),0)</f>
        <v>0</v>
      </c>
      <c r="L712" s="194" cm="1">
        <f t="array" ref="L712">IF(LEN($F712)&gt;0,1+IFERROR(SUMPRODUCT(TRANSPOSE('Input| Projects'!$AO712:$AQ712),INDEX('Input| Escalations'!$F$27:$L$29,,MATCH(T$9,'Input| Escalations'!$F$21:$L$21,0))),0),0)</f>
        <v>0</v>
      </c>
      <c r="M712" s="194" cm="1">
        <f t="array" ref="M712">IF(LEN($F712)&gt;0,1+IFERROR(SUMPRODUCT(TRANSPOSE('Input| Projects'!$AO712:$AQ712),INDEX('Input| Escalations'!$F$27:$L$29,,MATCH(U$9,'Input| Escalations'!$F$21:$L$21,0))),0),0)</f>
        <v>0</v>
      </c>
      <c r="N712" s="194" cm="1">
        <f t="array" ref="N712">IF(LEN($F712)&gt;0,1+IFERROR(SUMPRODUCT(TRANSPOSE('Input| Projects'!$AO712:$AQ712),INDEX('Input| Escalations'!$F$27:$L$29,,MATCH(V$9,'Input| Escalations'!$F$21:$L$21,0))),0),0)</f>
        <v>0</v>
      </c>
      <c r="O712" s="194" cm="1">
        <f t="array" ref="O712">IF(LEN($F712)&gt;0,1+IFERROR(SUMPRODUCT(TRANSPOSE('Input| Projects'!$AO712:$AQ712),INDEX('Input| Escalations'!$F$27:$L$29,,MATCH(W$9,'Input| Escalations'!$F$21:$L$21,0))),0),0)</f>
        <v>0</v>
      </c>
      <c r="P712" s="10"/>
      <c r="Q712" s="172">
        <f>IFERROR(IF(ISNUMBER(FIND("decision",'Input| Setup'!$F$6)),'Input| Projects'!Y712,'Input| Projects'!I712)*'Input| Escalations'!$I$17*I712,0)</f>
        <v>0</v>
      </c>
      <c r="R712" s="172">
        <f>IFERROR(IF(ISNUMBER(FIND("decision",'Input| Setup'!$F$6)),'Input| Projects'!Z712,'Input| Projects'!J712)*'Input| Escalations'!$I$17*J712,0)</f>
        <v>0</v>
      </c>
      <c r="S712" s="172">
        <f>IFERROR(IF(ISNUMBER(FIND("decision",'Input| Setup'!$F$6)),'Input| Projects'!AA712,'Input| Projects'!K712)*'Input| Escalations'!$I$17*K712,0)</f>
        <v>0</v>
      </c>
      <c r="T712" s="172">
        <f>IFERROR(IF(ISNUMBER(FIND("decision",'Input| Setup'!$F$6)),'Input| Projects'!AB712,'Input| Projects'!L712)*'Input| Escalations'!$I$17*L712,0)</f>
        <v>0</v>
      </c>
      <c r="U712" s="172">
        <f>IFERROR(IF(ISNUMBER(FIND("decision",'Input| Setup'!$F$6)),'Input| Projects'!AC712,'Input| Projects'!M712)*'Input| Escalations'!$I$17*M712,0)</f>
        <v>0</v>
      </c>
      <c r="V712" s="172">
        <f>IFERROR(IF(ISNUMBER(FIND("decision",'Input| Setup'!$F$6)),'Input| Projects'!AD712,'Input| Projects'!N712)*'Input| Escalations'!$I$17*N712,0)</f>
        <v>0</v>
      </c>
      <c r="W712" s="172">
        <f>IFERROR(IF(ISNUMBER(FIND("decision",'Input| Setup'!$F$6)),'Input| Projects'!AE712,'Input| Projects'!O712)*'Input| Escalations'!$I$17*O712,0)</f>
        <v>0</v>
      </c>
      <c r="X712" s="175"/>
      <c r="Y712" s="172">
        <f>IF(ISNUMBER(FIND("decision",'Input| Setup'!$F$6)),'Input| Projects'!AG712,'Input| Projects'!Q712)*I712*'Input| Escalations'!$I$17</f>
        <v>0</v>
      </c>
      <c r="Z712" s="172">
        <f>IF(ISNUMBER(FIND("decision",'Input| Setup'!$F$6)),'Input| Projects'!AH712,'Input| Projects'!R712)*J712*'Input| Escalations'!$I$17</f>
        <v>0</v>
      </c>
      <c r="AA712" s="172">
        <f>IF(ISNUMBER(FIND("decision",'Input| Setup'!$F$6)),'Input| Projects'!AI712,'Input| Projects'!S712)*K712*'Input| Escalations'!$I$17</f>
        <v>0</v>
      </c>
      <c r="AB712" s="172">
        <f>IF(ISNUMBER(FIND("decision",'Input| Setup'!$F$6)),'Input| Projects'!AJ712,'Input| Projects'!T712)*L712*'Input| Escalations'!$I$17</f>
        <v>0</v>
      </c>
      <c r="AC712" s="172">
        <f>IF(ISNUMBER(FIND("decision",'Input| Setup'!$F$6)),'Input| Projects'!AK712,'Input| Projects'!U712)*M712*'Input| Escalations'!$I$17</f>
        <v>0</v>
      </c>
      <c r="AD712" s="172">
        <f>IF(ISNUMBER(FIND("decision",'Input| Setup'!$F$6)),'Input| Projects'!AL712,'Input| Projects'!V712)*N712*'Input| Escalations'!$I$17</f>
        <v>0</v>
      </c>
      <c r="AE712" s="172">
        <f>IF(ISNUMBER(FIND("decision",'Input| Setup'!$F$6)),'Input| Projects'!AM712,'Input| Projects'!W712)*O712*'Input| Escalations'!$I$17</f>
        <v>0</v>
      </c>
      <c r="AF712" s="175"/>
      <c r="AG712" s="172" cm="1">
        <f t="array" ref="AG712">IFERROR(--('Input| Projects'!$AS712="Yes")*_xlfn.SWITCH('Input| Overheads'!$C$50,"Direct costs",'Calc| Overheads Allocation'!C$8*Q712,"Internal labour",'Calc| Overheads Allocation'!C$8*Q712*'Input| Projects'!$AO712,"DNSP defined",'Calc| Overheads Allocation'!C$78*'Input| Projects'!$AV712,0),0)</f>
        <v>0</v>
      </c>
      <c r="AH712" s="172" cm="1">
        <f t="array" ref="AH712">IFERROR(--('Input| Projects'!$AS712="Yes")*_xlfn.SWITCH('Input| Overheads'!$C$50,"Direct costs",'Calc| Overheads Allocation'!D$8*R712,"Internal labour",'Calc| Overheads Allocation'!D$8*R712*'Input| Projects'!$AO712,"DNSP defined",'Calc| Overheads Allocation'!D$78*'Input| Projects'!$AV712,0),0)</f>
        <v>0</v>
      </c>
      <c r="AI712" s="172" cm="1">
        <f t="array" ref="AI712">IFERROR(--('Input| Projects'!$AS712="Yes")*_xlfn.SWITCH('Input| Overheads'!$C$50,"Direct costs",'Calc| Overheads Allocation'!E$8*S712,"Internal labour",'Calc| Overheads Allocation'!E$8*S712*'Input| Projects'!$AO712,"DNSP defined",'Calc| Overheads Allocation'!E$78*'Input| Projects'!$AV712,0),0)</f>
        <v>0</v>
      </c>
      <c r="AJ712" s="172" cm="1">
        <f t="array" ref="AJ712">IFERROR(--('Input| Projects'!$AS712="Yes")*_xlfn.SWITCH('Input| Overheads'!$C$50,"Direct costs",'Calc| Overheads Allocation'!F$8*T712,"Internal labour",'Calc| Overheads Allocation'!F$8*T712*'Input| Projects'!$AO712,"DNSP defined",'Calc| Overheads Allocation'!F$78*'Input| Projects'!$AV712,0),0)</f>
        <v>0</v>
      </c>
      <c r="AK712" s="172" cm="1">
        <f t="array" ref="AK712">IFERROR(--('Input| Projects'!$AS712="Yes")*_xlfn.SWITCH('Input| Overheads'!$C$50,"Direct costs",'Calc| Overheads Allocation'!G$8*U712,"Internal labour",'Calc| Overheads Allocation'!G$8*U712*'Input| Projects'!$AO712,"DNSP defined",'Calc| Overheads Allocation'!G$78*'Input| Projects'!$AV712,0),0)</f>
        <v>0</v>
      </c>
      <c r="AL712" s="172" cm="1">
        <f t="array" ref="AL712">IFERROR(--('Input| Projects'!$AS712="Yes")*_xlfn.SWITCH('Input| Overheads'!$C$50,"Direct costs",'Calc| Overheads Allocation'!H$8*V712,"Internal labour",'Calc| Overheads Allocation'!H$8*V712*'Input| Projects'!$AO712,"DNSP defined",'Calc| Overheads Allocation'!H$78*'Input| Projects'!$AV712,0),0)</f>
        <v>0</v>
      </c>
      <c r="AM712" s="172" cm="1">
        <f t="array" ref="AM712">IFERROR(--('Input| Projects'!$AS712="Yes")*_xlfn.SWITCH('Input| Overheads'!$C$50,"Direct costs",'Calc| Overheads Allocation'!I$8*W712,"Internal labour",'Calc| Overheads Allocation'!I$8*W712*'Input| Projects'!$AO712,"DNSP defined",'Calc| Overheads Allocation'!I$78*'Input| Projects'!$AV712,0),0)</f>
        <v>0</v>
      </c>
      <c r="AN712" s="175"/>
      <c r="AO712" s="172" cm="1">
        <f t="array" ref="AO712">IFERROR(--('Input| Projects'!$AT712="Yes")*_xlfn.SWITCH('Input| Overheads'!$C$50,"Direct costs",'Calc| Overheads Allocation'!C$9*Q712,"Internal labour",'Calc| Overheads Allocation'!C$9*Q712*'Input| Projects'!$AO712,"DNSP defined",'Calc| Overheads Allocation'!C$79*'Input| Projects'!$AW712,0),0)</f>
        <v>0</v>
      </c>
      <c r="AP712" s="172" cm="1">
        <f t="array" ref="AP712">IFERROR(--('Input| Projects'!$AT712="Yes")*_xlfn.SWITCH('Input| Overheads'!$C$50,"Direct costs",'Calc| Overheads Allocation'!D$9*R712,"Internal labour",'Calc| Overheads Allocation'!D$9*R712*'Input| Projects'!$AO712,"DNSP defined",'Calc| Overheads Allocation'!D$79*'Input| Projects'!$AW712,0),0)</f>
        <v>0</v>
      </c>
      <c r="AQ712" s="172" cm="1">
        <f t="array" ref="AQ712">IFERROR(--('Input| Projects'!$AT712="Yes")*_xlfn.SWITCH('Input| Overheads'!$C$50,"Direct costs",'Calc| Overheads Allocation'!E$9*S712,"Internal labour",'Calc| Overheads Allocation'!E$9*S712*'Input| Projects'!$AO712,"DNSP defined",'Calc| Overheads Allocation'!E$79*'Input| Projects'!$AW712,0),0)</f>
        <v>0</v>
      </c>
      <c r="AR712" s="172" cm="1">
        <f t="array" ref="AR712">IFERROR(--('Input| Projects'!$AT712="Yes")*_xlfn.SWITCH('Input| Overheads'!$C$50,"Direct costs",'Calc| Overheads Allocation'!F$9*T712,"Internal labour",'Calc| Overheads Allocation'!F$9*T712*'Input| Projects'!$AO712,"DNSP defined",'Calc| Overheads Allocation'!F$79*'Input| Projects'!$AW712,0),0)</f>
        <v>0</v>
      </c>
      <c r="AS712" s="172" cm="1">
        <f t="array" ref="AS712">IFERROR(--('Input| Projects'!$AT712="Yes")*_xlfn.SWITCH('Input| Overheads'!$C$50,"Direct costs",'Calc| Overheads Allocation'!G$9*U712,"Internal labour",'Calc| Overheads Allocation'!G$9*U712*'Input| Projects'!$AO712,"DNSP defined",'Calc| Overheads Allocation'!G$79*'Input| Projects'!$AW712,0),0)</f>
        <v>0</v>
      </c>
      <c r="AT712" s="172" cm="1">
        <f t="array" ref="AT712">IFERROR(--('Input| Projects'!$AT712="Yes")*_xlfn.SWITCH('Input| Overheads'!$C$50,"Direct costs",'Calc| Overheads Allocation'!H$9*V712,"Internal labour",'Calc| Overheads Allocation'!H$9*V712*'Input| Projects'!$AO712,"DNSP defined",'Calc| Overheads Allocation'!H$79*'Input| Projects'!$AW712,0),0)</f>
        <v>0</v>
      </c>
      <c r="AU712" s="172" cm="1">
        <f t="array" ref="AU712">IFERROR(--('Input| Projects'!$AT712="Yes")*_xlfn.SWITCH('Input| Overheads'!$C$50,"Direct costs",'Calc| Overheads Allocation'!I$9*W712,"Internal labour",'Calc| Overheads Allocation'!I$9*W712*'Input| Projects'!$AO712,"DNSP defined",'Calc| Overheads Allocation'!I$79*'Input| Projects'!$AW712,0),0)</f>
        <v>0</v>
      </c>
      <c r="AV712" s="175"/>
      <c r="AW712" s="172">
        <f t="shared" si="244"/>
        <v>0</v>
      </c>
      <c r="AX712" s="172">
        <f t="shared" si="245"/>
        <v>0</v>
      </c>
      <c r="AY712" s="172">
        <f t="shared" si="246"/>
        <v>0</v>
      </c>
      <c r="AZ712" s="172">
        <f t="shared" si="247"/>
        <v>0</v>
      </c>
      <c r="BA712" s="172">
        <f t="shared" si="248"/>
        <v>0</v>
      </c>
      <c r="BB712" s="172">
        <f t="shared" si="249"/>
        <v>0</v>
      </c>
      <c r="BC712" s="172">
        <f t="shared" si="250"/>
        <v>0</v>
      </c>
      <c r="BD712" s="176"/>
      <c r="BE712" s="172">
        <f t="shared" si="251"/>
        <v>0</v>
      </c>
      <c r="BF712" s="172">
        <f t="shared" si="252"/>
        <v>0</v>
      </c>
      <c r="BG712" s="172">
        <f t="shared" si="253"/>
        <v>0</v>
      </c>
      <c r="BH712" s="172">
        <f t="shared" si="254"/>
        <v>0</v>
      </c>
      <c r="BI712" s="172">
        <f t="shared" si="255"/>
        <v>0</v>
      </c>
      <c r="BJ712" s="172">
        <f t="shared" si="256"/>
        <v>0</v>
      </c>
      <c r="BK712" s="172">
        <f t="shared" si="257"/>
        <v>0</v>
      </c>
      <c r="BL712" s="176"/>
      <c r="BM712" s="172">
        <f t="shared" si="236"/>
        <v>0</v>
      </c>
      <c r="BN712" s="172">
        <f t="shared" si="237"/>
        <v>0</v>
      </c>
      <c r="BO712" s="172">
        <f t="shared" si="238"/>
        <v>0</v>
      </c>
      <c r="BP712" s="172">
        <f t="shared" si="239"/>
        <v>0</v>
      </c>
      <c r="BQ712" s="172">
        <f t="shared" si="240"/>
        <v>0</v>
      </c>
      <c r="BR712" s="172">
        <f t="shared" si="241"/>
        <v>0</v>
      </c>
      <c r="BS712" s="172">
        <f t="shared" si="242"/>
        <v>0</v>
      </c>
      <c r="BT712" s="55"/>
      <c r="BU712" s="158">
        <f>SUMIF('Input| Projects'!$BA$8:$CX$8,RIGHT(BU$9,3),'Input| Projects'!$BA712:$CX712)</f>
        <v>0</v>
      </c>
      <c r="BV712" s="158">
        <f>SUMIF('Input| Projects'!$BA$8:$CX$8,RIGHT(BV$9,3),'Input| Projects'!$BA712:$CX712)</f>
        <v>0</v>
      </c>
      <c r="BW712" s="79" t="str">
        <f t="shared" si="243"/>
        <v/>
      </c>
    </row>
    <row r="713" spans="2:75" x14ac:dyDescent="0.2">
      <c r="B713" s="123">
        <f>IFERROR('Input| Projects'!B713,"")</f>
        <v>704</v>
      </c>
      <c r="C713" s="160" t="str">
        <f>IFERROR(IF('Input| Projects'!C713="","",'Input| Projects'!C713),"")</f>
        <v/>
      </c>
      <c r="D713" s="160" t="str">
        <f>IFERROR(IF('Input| Projects'!D713="","",'Input| Projects'!D713),"")</f>
        <v/>
      </c>
      <c r="E713" s="53"/>
      <c r="F713" s="160" t="str">
        <f>IF(LEN('Input| Projects'!F713)&gt;0,'Input| Projects'!F713,"")</f>
        <v/>
      </c>
      <c r="G713" s="160" t="str">
        <f>IF(LEN('Input| Projects'!G713)&gt;0,'Input| Projects'!G713,"")</f>
        <v/>
      </c>
      <c r="H713" s="10"/>
      <c r="I713" s="194" cm="1">
        <f t="array" ref="I713">IF(LEN($F713)&gt;0,1+IFERROR(SUMPRODUCT(TRANSPOSE('Input| Projects'!$AO713:$AQ713),INDEX('Input| Escalations'!$F$27:$L$29,,MATCH(Q$9,'Input| Escalations'!$F$21:$L$21,0))),0),0)</f>
        <v>0</v>
      </c>
      <c r="J713" s="194" cm="1">
        <f t="array" ref="J713">IF(LEN($F713)&gt;0,1+IFERROR(SUMPRODUCT(TRANSPOSE('Input| Projects'!$AO713:$AQ713),INDEX('Input| Escalations'!$F$27:$L$29,,MATCH(R$9,'Input| Escalations'!$F$21:$L$21,0))),0),0)</f>
        <v>0</v>
      </c>
      <c r="K713" s="194" cm="1">
        <f t="array" ref="K713">IF(LEN($F713)&gt;0,1+IFERROR(SUMPRODUCT(TRANSPOSE('Input| Projects'!$AO713:$AQ713),INDEX('Input| Escalations'!$F$27:$L$29,,MATCH(S$9,'Input| Escalations'!$F$21:$L$21,0))),0),0)</f>
        <v>0</v>
      </c>
      <c r="L713" s="194" cm="1">
        <f t="array" ref="L713">IF(LEN($F713)&gt;0,1+IFERROR(SUMPRODUCT(TRANSPOSE('Input| Projects'!$AO713:$AQ713),INDEX('Input| Escalations'!$F$27:$L$29,,MATCH(T$9,'Input| Escalations'!$F$21:$L$21,0))),0),0)</f>
        <v>0</v>
      </c>
      <c r="M713" s="194" cm="1">
        <f t="array" ref="M713">IF(LEN($F713)&gt;0,1+IFERROR(SUMPRODUCT(TRANSPOSE('Input| Projects'!$AO713:$AQ713),INDEX('Input| Escalations'!$F$27:$L$29,,MATCH(U$9,'Input| Escalations'!$F$21:$L$21,0))),0),0)</f>
        <v>0</v>
      </c>
      <c r="N713" s="194" cm="1">
        <f t="array" ref="N713">IF(LEN($F713)&gt;0,1+IFERROR(SUMPRODUCT(TRANSPOSE('Input| Projects'!$AO713:$AQ713),INDEX('Input| Escalations'!$F$27:$L$29,,MATCH(V$9,'Input| Escalations'!$F$21:$L$21,0))),0),0)</f>
        <v>0</v>
      </c>
      <c r="O713" s="194" cm="1">
        <f t="array" ref="O713">IF(LEN($F713)&gt;0,1+IFERROR(SUMPRODUCT(TRANSPOSE('Input| Projects'!$AO713:$AQ713),INDEX('Input| Escalations'!$F$27:$L$29,,MATCH(W$9,'Input| Escalations'!$F$21:$L$21,0))),0),0)</f>
        <v>0</v>
      </c>
      <c r="P713" s="10"/>
      <c r="Q713" s="172">
        <f>IFERROR(IF(ISNUMBER(FIND("decision",'Input| Setup'!$F$6)),'Input| Projects'!Y713,'Input| Projects'!I713)*'Input| Escalations'!$I$17*I713,0)</f>
        <v>0</v>
      </c>
      <c r="R713" s="172">
        <f>IFERROR(IF(ISNUMBER(FIND("decision",'Input| Setup'!$F$6)),'Input| Projects'!Z713,'Input| Projects'!J713)*'Input| Escalations'!$I$17*J713,0)</f>
        <v>0</v>
      </c>
      <c r="S713" s="172">
        <f>IFERROR(IF(ISNUMBER(FIND("decision",'Input| Setup'!$F$6)),'Input| Projects'!AA713,'Input| Projects'!K713)*'Input| Escalations'!$I$17*K713,0)</f>
        <v>0</v>
      </c>
      <c r="T713" s="172">
        <f>IFERROR(IF(ISNUMBER(FIND("decision",'Input| Setup'!$F$6)),'Input| Projects'!AB713,'Input| Projects'!L713)*'Input| Escalations'!$I$17*L713,0)</f>
        <v>0</v>
      </c>
      <c r="U713" s="172">
        <f>IFERROR(IF(ISNUMBER(FIND("decision",'Input| Setup'!$F$6)),'Input| Projects'!AC713,'Input| Projects'!M713)*'Input| Escalations'!$I$17*M713,0)</f>
        <v>0</v>
      </c>
      <c r="V713" s="172">
        <f>IFERROR(IF(ISNUMBER(FIND("decision",'Input| Setup'!$F$6)),'Input| Projects'!AD713,'Input| Projects'!N713)*'Input| Escalations'!$I$17*N713,0)</f>
        <v>0</v>
      </c>
      <c r="W713" s="172">
        <f>IFERROR(IF(ISNUMBER(FIND("decision",'Input| Setup'!$F$6)),'Input| Projects'!AE713,'Input| Projects'!O713)*'Input| Escalations'!$I$17*O713,0)</f>
        <v>0</v>
      </c>
      <c r="X713" s="175"/>
      <c r="Y713" s="172">
        <f>IF(ISNUMBER(FIND("decision",'Input| Setup'!$F$6)),'Input| Projects'!AG713,'Input| Projects'!Q713)*I713*'Input| Escalations'!$I$17</f>
        <v>0</v>
      </c>
      <c r="Z713" s="172">
        <f>IF(ISNUMBER(FIND("decision",'Input| Setup'!$F$6)),'Input| Projects'!AH713,'Input| Projects'!R713)*J713*'Input| Escalations'!$I$17</f>
        <v>0</v>
      </c>
      <c r="AA713" s="172">
        <f>IF(ISNUMBER(FIND("decision",'Input| Setup'!$F$6)),'Input| Projects'!AI713,'Input| Projects'!S713)*K713*'Input| Escalations'!$I$17</f>
        <v>0</v>
      </c>
      <c r="AB713" s="172">
        <f>IF(ISNUMBER(FIND("decision",'Input| Setup'!$F$6)),'Input| Projects'!AJ713,'Input| Projects'!T713)*L713*'Input| Escalations'!$I$17</f>
        <v>0</v>
      </c>
      <c r="AC713" s="172">
        <f>IF(ISNUMBER(FIND("decision",'Input| Setup'!$F$6)),'Input| Projects'!AK713,'Input| Projects'!U713)*M713*'Input| Escalations'!$I$17</f>
        <v>0</v>
      </c>
      <c r="AD713" s="172">
        <f>IF(ISNUMBER(FIND("decision",'Input| Setup'!$F$6)),'Input| Projects'!AL713,'Input| Projects'!V713)*N713*'Input| Escalations'!$I$17</f>
        <v>0</v>
      </c>
      <c r="AE713" s="172">
        <f>IF(ISNUMBER(FIND("decision",'Input| Setup'!$F$6)),'Input| Projects'!AM713,'Input| Projects'!W713)*O713*'Input| Escalations'!$I$17</f>
        <v>0</v>
      </c>
      <c r="AF713" s="175"/>
      <c r="AG713" s="172" cm="1">
        <f t="array" ref="AG713">IFERROR(--('Input| Projects'!$AS713="Yes")*_xlfn.SWITCH('Input| Overheads'!$C$50,"Direct costs",'Calc| Overheads Allocation'!C$8*Q713,"Internal labour",'Calc| Overheads Allocation'!C$8*Q713*'Input| Projects'!$AO713,"DNSP defined",'Calc| Overheads Allocation'!C$78*'Input| Projects'!$AV713,0),0)</f>
        <v>0</v>
      </c>
      <c r="AH713" s="172" cm="1">
        <f t="array" ref="AH713">IFERROR(--('Input| Projects'!$AS713="Yes")*_xlfn.SWITCH('Input| Overheads'!$C$50,"Direct costs",'Calc| Overheads Allocation'!D$8*R713,"Internal labour",'Calc| Overheads Allocation'!D$8*R713*'Input| Projects'!$AO713,"DNSP defined",'Calc| Overheads Allocation'!D$78*'Input| Projects'!$AV713,0),0)</f>
        <v>0</v>
      </c>
      <c r="AI713" s="172" cm="1">
        <f t="array" ref="AI713">IFERROR(--('Input| Projects'!$AS713="Yes")*_xlfn.SWITCH('Input| Overheads'!$C$50,"Direct costs",'Calc| Overheads Allocation'!E$8*S713,"Internal labour",'Calc| Overheads Allocation'!E$8*S713*'Input| Projects'!$AO713,"DNSP defined",'Calc| Overheads Allocation'!E$78*'Input| Projects'!$AV713,0),0)</f>
        <v>0</v>
      </c>
      <c r="AJ713" s="172" cm="1">
        <f t="array" ref="AJ713">IFERROR(--('Input| Projects'!$AS713="Yes")*_xlfn.SWITCH('Input| Overheads'!$C$50,"Direct costs",'Calc| Overheads Allocation'!F$8*T713,"Internal labour",'Calc| Overheads Allocation'!F$8*T713*'Input| Projects'!$AO713,"DNSP defined",'Calc| Overheads Allocation'!F$78*'Input| Projects'!$AV713,0),0)</f>
        <v>0</v>
      </c>
      <c r="AK713" s="172" cm="1">
        <f t="array" ref="AK713">IFERROR(--('Input| Projects'!$AS713="Yes")*_xlfn.SWITCH('Input| Overheads'!$C$50,"Direct costs",'Calc| Overheads Allocation'!G$8*U713,"Internal labour",'Calc| Overheads Allocation'!G$8*U713*'Input| Projects'!$AO713,"DNSP defined",'Calc| Overheads Allocation'!G$78*'Input| Projects'!$AV713,0),0)</f>
        <v>0</v>
      </c>
      <c r="AL713" s="172" cm="1">
        <f t="array" ref="AL713">IFERROR(--('Input| Projects'!$AS713="Yes")*_xlfn.SWITCH('Input| Overheads'!$C$50,"Direct costs",'Calc| Overheads Allocation'!H$8*V713,"Internal labour",'Calc| Overheads Allocation'!H$8*V713*'Input| Projects'!$AO713,"DNSP defined",'Calc| Overheads Allocation'!H$78*'Input| Projects'!$AV713,0),0)</f>
        <v>0</v>
      </c>
      <c r="AM713" s="172" cm="1">
        <f t="array" ref="AM713">IFERROR(--('Input| Projects'!$AS713="Yes")*_xlfn.SWITCH('Input| Overheads'!$C$50,"Direct costs",'Calc| Overheads Allocation'!I$8*W713,"Internal labour",'Calc| Overheads Allocation'!I$8*W713*'Input| Projects'!$AO713,"DNSP defined",'Calc| Overheads Allocation'!I$78*'Input| Projects'!$AV713,0),0)</f>
        <v>0</v>
      </c>
      <c r="AN713" s="175"/>
      <c r="AO713" s="172" cm="1">
        <f t="array" ref="AO713">IFERROR(--('Input| Projects'!$AT713="Yes")*_xlfn.SWITCH('Input| Overheads'!$C$50,"Direct costs",'Calc| Overheads Allocation'!C$9*Q713,"Internal labour",'Calc| Overheads Allocation'!C$9*Q713*'Input| Projects'!$AO713,"DNSP defined",'Calc| Overheads Allocation'!C$79*'Input| Projects'!$AW713,0),0)</f>
        <v>0</v>
      </c>
      <c r="AP713" s="172" cm="1">
        <f t="array" ref="AP713">IFERROR(--('Input| Projects'!$AT713="Yes")*_xlfn.SWITCH('Input| Overheads'!$C$50,"Direct costs",'Calc| Overheads Allocation'!D$9*R713,"Internal labour",'Calc| Overheads Allocation'!D$9*R713*'Input| Projects'!$AO713,"DNSP defined",'Calc| Overheads Allocation'!D$79*'Input| Projects'!$AW713,0),0)</f>
        <v>0</v>
      </c>
      <c r="AQ713" s="172" cm="1">
        <f t="array" ref="AQ713">IFERROR(--('Input| Projects'!$AT713="Yes")*_xlfn.SWITCH('Input| Overheads'!$C$50,"Direct costs",'Calc| Overheads Allocation'!E$9*S713,"Internal labour",'Calc| Overheads Allocation'!E$9*S713*'Input| Projects'!$AO713,"DNSP defined",'Calc| Overheads Allocation'!E$79*'Input| Projects'!$AW713,0),0)</f>
        <v>0</v>
      </c>
      <c r="AR713" s="172" cm="1">
        <f t="array" ref="AR713">IFERROR(--('Input| Projects'!$AT713="Yes")*_xlfn.SWITCH('Input| Overheads'!$C$50,"Direct costs",'Calc| Overheads Allocation'!F$9*T713,"Internal labour",'Calc| Overheads Allocation'!F$9*T713*'Input| Projects'!$AO713,"DNSP defined",'Calc| Overheads Allocation'!F$79*'Input| Projects'!$AW713,0),0)</f>
        <v>0</v>
      </c>
      <c r="AS713" s="172" cm="1">
        <f t="array" ref="AS713">IFERROR(--('Input| Projects'!$AT713="Yes")*_xlfn.SWITCH('Input| Overheads'!$C$50,"Direct costs",'Calc| Overheads Allocation'!G$9*U713,"Internal labour",'Calc| Overheads Allocation'!G$9*U713*'Input| Projects'!$AO713,"DNSP defined",'Calc| Overheads Allocation'!G$79*'Input| Projects'!$AW713,0),0)</f>
        <v>0</v>
      </c>
      <c r="AT713" s="172" cm="1">
        <f t="array" ref="AT713">IFERROR(--('Input| Projects'!$AT713="Yes")*_xlfn.SWITCH('Input| Overheads'!$C$50,"Direct costs",'Calc| Overheads Allocation'!H$9*V713,"Internal labour",'Calc| Overheads Allocation'!H$9*V713*'Input| Projects'!$AO713,"DNSP defined",'Calc| Overheads Allocation'!H$79*'Input| Projects'!$AW713,0),0)</f>
        <v>0</v>
      </c>
      <c r="AU713" s="172" cm="1">
        <f t="array" ref="AU713">IFERROR(--('Input| Projects'!$AT713="Yes")*_xlfn.SWITCH('Input| Overheads'!$C$50,"Direct costs",'Calc| Overheads Allocation'!I$9*W713,"Internal labour",'Calc| Overheads Allocation'!I$9*W713*'Input| Projects'!$AO713,"DNSP defined",'Calc| Overheads Allocation'!I$79*'Input| Projects'!$AW713,0),0)</f>
        <v>0</v>
      </c>
      <c r="AV713" s="175"/>
      <c r="AW713" s="172">
        <f t="shared" si="244"/>
        <v>0</v>
      </c>
      <c r="AX713" s="172">
        <f t="shared" si="245"/>
        <v>0</v>
      </c>
      <c r="AY713" s="172">
        <f t="shared" si="246"/>
        <v>0</v>
      </c>
      <c r="AZ713" s="172">
        <f t="shared" si="247"/>
        <v>0</v>
      </c>
      <c r="BA713" s="172">
        <f t="shared" si="248"/>
        <v>0</v>
      </c>
      <c r="BB713" s="172">
        <f t="shared" si="249"/>
        <v>0</v>
      </c>
      <c r="BC713" s="172">
        <f t="shared" si="250"/>
        <v>0</v>
      </c>
      <c r="BD713" s="176"/>
      <c r="BE713" s="172">
        <f t="shared" si="251"/>
        <v>0</v>
      </c>
      <c r="BF713" s="172">
        <f t="shared" si="252"/>
        <v>0</v>
      </c>
      <c r="BG713" s="172">
        <f t="shared" si="253"/>
        <v>0</v>
      </c>
      <c r="BH713" s="172">
        <f t="shared" si="254"/>
        <v>0</v>
      </c>
      <c r="BI713" s="172">
        <f t="shared" si="255"/>
        <v>0</v>
      </c>
      <c r="BJ713" s="172">
        <f t="shared" si="256"/>
        <v>0</v>
      </c>
      <c r="BK713" s="172">
        <f t="shared" si="257"/>
        <v>0</v>
      </c>
      <c r="BL713" s="176"/>
      <c r="BM713" s="172">
        <f t="shared" si="236"/>
        <v>0</v>
      </c>
      <c r="BN713" s="172">
        <f t="shared" si="237"/>
        <v>0</v>
      </c>
      <c r="BO713" s="172">
        <f t="shared" si="238"/>
        <v>0</v>
      </c>
      <c r="BP713" s="172">
        <f t="shared" si="239"/>
        <v>0</v>
      </c>
      <c r="BQ713" s="172">
        <f t="shared" si="240"/>
        <v>0</v>
      </c>
      <c r="BR713" s="172">
        <f t="shared" si="241"/>
        <v>0</v>
      </c>
      <c r="BS713" s="172">
        <f t="shared" si="242"/>
        <v>0</v>
      </c>
      <c r="BT713" s="55"/>
      <c r="BU713" s="158">
        <f>SUMIF('Input| Projects'!$BA$8:$CX$8,RIGHT(BU$9,3),'Input| Projects'!$BA713:$CX713)</f>
        <v>0</v>
      </c>
      <c r="BV713" s="158">
        <f>SUMIF('Input| Projects'!$BA$8:$CX$8,RIGHT(BV$9,3),'Input| Projects'!$BA713:$CX713)</f>
        <v>0</v>
      </c>
      <c r="BW713" s="79" t="str">
        <f t="shared" si="243"/>
        <v/>
      </c>
    </row>
    <row r="714" spans="2:75" x14ac:dyDescent="0.2">
      <c r="B714" s="123">
        <f>IFERROR('Input| Projects'!B714,"")</f>
        <v>705</v>
      </c>
      <c r="C714" s="160" t="str">
        <f>IFERROR(IF('Input| Projects'!C714="","",'Input| Projects'!C714),"")</f>
        <v/>
      </c>
      <c r="D714" s="160" t="str">
        <f>IFERROR(IF('Input| Projects'!D714="","",'Input| Projects'!D714),"")</f>
        <v/>
      </c>
      <c r="E714" s="53"/>
      <c r="F714" s="160" t="str">
        <f>IF(LEN('Input| Projects'!F714)&gt;0,'Input| Projects'!F714,"")</f>
        <v/>
      </c>
      <c r="G714" s="160" t="str">
        <f>IF(LEN('Input| Projects'!G714)&gt;0,'Input| Projects'!G714,"")</f>
        <v/>
      </c>
      <c r="H714" s="10"/>
      <c r="I714" s="194" cm="1">
        <f t="array" ref="I714">IF(LEN($F714)&gt;0,1+IFERROR(SUMPRODUCT(TRANSPOSE('Input| Projects'!$AO714:$AQ714),INDEX('Input| Escalations'!$F$27:$L$29,,MATCH(Q$9,'Input| Escalations'!$F$21:$L$21,0))),0),0)</f>
        <v>0</v>
      </c>
      <c r="J714" s="194" cm="1">
        <f t="array" ref="J714">IF(LEN($F714)&gt;0,1+IFERROR(SUMPRODUCT(TRANSPOSE('Input| Projects'!$AO714:$AQ714),INDEX('Input| Escalations'!$F$27:$L$29,,MATCH(R$9,'Input| Escalations'!$F$21:$L$21,0))),0),0)</f>
        <v>0</v>
      </c>
      <c r="K714" s="194" cm="1">
        <f t="array" ref="K714">IF(LEN($F714)&gt;0,1+IFERROR(SUMPRODUCT(TRANSPOSE('Input| Projects'!$AO714:$AQ714),INDEX('Input| Escalations'!$F$27:$L$29,,MATCH(S$9,'Input| Escalations'!$F$21:$L$21,0))),0),0)</f>
        <v>0</v>
      </c>
      <c r="L714" s="194" cm="1">
        <f t="array" ref="L714">IF(LEN($F714)&gt;0,1+IFERROR(SUMPRODUCT(TRANSPOSE('Input| Projects'!$AO714:$AQ714),INDEX('Input| Escalations'!$F$27:$L$29,,MATCH(T$9,'Input| Escalations'!$F$21:$L$21,0))),0),0)</f>
        <v>0</v>
      </c>
      <c r="M714" s="194" cm="1">
        <f t="array" ref="M714">IF(LEN($F714)&gt;0,1+IFERROR(SUMPRODUCT(TRANSPOSE('Input| Projects'!$AO714:$AQ714),INDEX('Input| Escalations'!$F$27:$L$29,,MATCH(U$9,'Input| Escalations'!$F$21:$L$21,0))),0),0)</f>
        <v>0</v>
      </c>
      <c r="N714" s="194" cm="1">
        <f t="array" ref="N714">IF(LEN($F714)&gt;0,1+IFERROR(SUMPRODUCT(TRANSPOSE('Input| Projects'!$AO714:$AQ714),INDEX('Input| Escalations'!$F$27:$L$29,,MATCH(V$9,'Input| Escalations'!$F$21:$L$21,0))),0),0)</f>
        <v>0</v>
      </c>
      <c r="O714" s="194" cm="1">
        <f t="array" ref="O714">IF(LEN($F714)&gt;0,1+IFERROR(SUMPRODUCT(TRANSPOSE('Input| Projects'!$AO714:$AQ714),INDEX('Input| Escalations'!$F$27:$L$29,,MATCH(W$9,'Input| Escalations'!$F$21:$L$21,0))),0),0)</f>
        <v>0</v>
      </c>
      <c r="P714" s="10"/>
      <c r="Q714" s="172">
        <f>IFERROR(IF(ISNUMBER(FIND("decision",'Input| Setup'!$F$6)),'Input| Projects'!Y714,'Input| Projects'!I714)*'Input| Escalations'!$I$17*I714,0)</f>
        <v>0</v>
      </c>
      <c r="R714" s="172">
        <f>IFERROR(IF(ISNUMBER(FIND("decision",'Input| Setup'!$F$6)),'Input| Projects'!Z714,'Input| Projects'!J714)*'Input| Escalations'!$I$17*J714,0)</f>
        <v>0</v>
      </c>
      <c r="S714" s="172">
        <f>IFERROR(IF(ISNUMBER(FIND("decision",'Input| Setup'!$F$6)),'Input| Projects'!AA714,'Input| Projects'!K714)*'Input| Escalations'!$I$17*K714,0)</f>
        <v>0</v>
      </c>
      <c r="T714" s="172">
        <f>IFERROR(IF(ISNUMBER(FIND("decision",'Input| Setup'!$F$6)),'Input| Projects'!AB714,'Input| Projects'!L714)*'Input| Escalations'!$I$17*L714,0)</f>
        <v>0</v>
      </c>
      <c r="U714" s="172">
        <f>IFERROR(IF(ISNUMBER(FIND("decision",'Input| Setup'!$F$6)),'Input| Projects'!AC714,'Input| Projects'!M714)*'Input| Escalations'!$I$17*M714,0)</f>
        <v>0</v>
      </c>
      <c r="V714" s="172">
        <f>IFERROR(IF(ISNUMBER(FIND("decision",'Input| Setup'!$F$6)),'Input| Projects'!AD714,'Input| Projects'!N714)*'Input| Escalations'!$I$17*N714,0)</f>
        <v>0</v>
      </c>
      <c r="W714" s="172">
        <f>IFERROR(IF(ISNUMBER(FIND("decision",'Input| Setup'!$F$6)),'Input| Projects'!AE714,'Input| Projects'!O714)*'Input| Escalations'!$I$17*O714,0)</f>
        <v>0</v>
      </c>
      <c r="X714" s="175"/>
      <c r="Y714" s="172">
        <f>IF(ISNUMBER(FIND("decision",'Input| Setup'!$F$6)),'Input| Projects'!AG714,'Input| Projects'!Q714)*I714*'Input| Escalations'!$I$17</f>
        <v>0</v>
      </c>
      <c r="Z714" s="172">
        <f>IF(ISNUMBER(FIND("decision",'Input| Setup'!$F$6)),'Input| Projects'!AH714,'Input| Projects'!R714)*J714*'Input| Escalations'!$I$17</f>
        <v>0</v>
      </c>
      <c r="AA714" s="172">
        <f>IF(ISNUMBER(FIND("decision",'Input| Setup'!$F$6)),'Input| Projects'!AI714,'Input| Projects'!S714)*K714*'Input| Escalations'!$I$17</f>
        <v>0</v>
      </c>
      <c r="AB714" s="172">
        <f>IF(ISNUMBER(FIND("decision",'Input| Setup'!$F$6)),'Input| Projects'!AJ714,'Input| Projects'!T714)*L714*'Input| Escalations'!$I$17</f>
        <v>0</v>
      </c>
      <c r="AC714" s="172">
        <f>IF(ISNUMBER(FIND("decision",'Input| Setup'!$F$6)),'Input| Projects'!AK714,'Input| Projects'!U714)*M714*'Input| Escalations'!$I$17</f>
        <v>0</v>
      </c>
      <c r="AD714" s="172">
        <f>IF(ISNUMBER(FIND("decision",'Input| Setup'!$F$6)),'Input| Projects'!AL714,'Input| Projects'!V714)*N714*'Input| Escalations'!$I$17</f>
        <v>0</v>
      </c>
      <c r="AE714" s="172">
        <f>IF(ISNUMBER(FIND("decision",'Input| Setup'!$F$6)),'Input| Projects'!AM714,'Input| Projects'!W714)*O714*'Input| Escalations'!$I$17</f>
        <v>0</v>
      </c>
      <c r="AF714" s="175"/>
      <c r="AG714" s="172" cm="1">
        <f t="array" ref="AG714">IFERROR(--('Input| Projects'!$AS714="Yes")*_xlfn.SWITCH('Input| Overheads'!$C$50,"Direct costs",'Calc| Overheads Allocation'!C$8*Q714,"Internal labour",'Calc| Overheads Allocation'!C$8*Q714*'Input| Projects'!$AO714,"DNSP defined",'Calc| Overheads Allocation'!C$78*'Input| Projects'!$AV714,0),0)</f>
        <v>0</v>
      </c>
      <c r="AH714" s="172" cm="1">
        <f t="array" ref="AH714">IFERROR(--('Input| Projects'!$AS714="Yes")*_xlfn.SWITCH('Input| Overheads'!$C$50,"Direct costs",'Calc| Overheads Allocation'!D$8*R714,"Internal labour",'Calc| Overheads Allocation'!D$8*R714*'Input| Projects'!$AO714,"DNSP defined",'Calc| Overheads Allocation'!D$78*'Input| Projects'!$AV714,0),0)</f>
        <v>0</v>
      </c>
      <c r="AI714" s="172" cm="1">
        <f t="array" ref="AI714">IFERROR(--('Input| Projects'!$AS714="Yes")*_xlfn.SWITCH('Input| Overheads'!$C$50,"Direct costs",'Calc| Overheads Allocation'!E$8*S714,"Internal labour",'Calc| Overheads Allocation'!E$8*S714*'Input| Projects'!$AO714,"DNSP defined",'Calc| Overheads Allocation'!E$78*'Input| Projects'!$AV714,0),0)</f>
        <v>0</v>
      </c>
      <c r="AJ714" s="172" cm="1">
        <f t="array" ref="AJ714">IFERROR(--('Input| Projects'!$AS714="Yes")*_xlfn.SWITCH('Input| Overheads'!$C$50,"Direct costs",'Calc| Overheads Allocation'!F$8*T714,"Internal labour",'Calc| Overheads Allocation'!F$8*T714*'Input| Projects'!$AO714,"DNSP defined",'Calc| Overheads Allocation'!F$78*'Input| Projects'!$AV714,0),0)</f>
        <v>0</v>
      </c>
      <c r="AK714" s="172" cm="1">
        <f t="array" ref="AK714">IFERROR(--('Input| Projects'!$AS714="Yes")*_xlfn.SWITCH('Input| Overheads'!$C$50,"Direct costs",'Calc| Overheads Allocation'!G$8*U714,"Internal labour",'Calc| Overheads Allocation'!G$8*U714*'Input| Projects'!$AO714,"DNSP defined",'Calc| Overheads Allocation'!G$78*'Input| Projects'!$AV714,0),0)</f>
        <v>0</v>
      </c>
      <c r="AL714" s="172" cm="1">
        <f t="array" ref="AL714">IFERROR(--('Input| Projects'!$AS714="Yes")*_xlfn.SWITCH('Input| Overheads'!$C$50,"Direct costs",'Calc| Overheads Allocation'!H$8*V714,"Internal labour",'Calc| Overheads Allocation'!H$8*V714*'Input| Projects'!$AO714,"DNSP defined",'Calc| Overheads Allocation'!H$78*'Input| Projects'!$AV714,0),0)</f>
        <v>0</v>
      </c>
      <c r="AM714" s="172" cm="1">
        <f t="array" ref="AM714">IFERROR(--('Input| Projects'!$AS714="Yes")*_xlfn.SWITCH('Input| Overheads'!$C$50,"Direct costs",'Calc| Overheads Allocation'!I$8*W714,"Internal labour",'Calc| Overheads Allocation'!I$8*W714*'Input| Projects'!$AO714,"DNSP defined",'Calc| Overheads Allocation'!I$78*'Input| Projects'!$AV714,0),0)</f>
        <v>0</v>
      </c>
      <c r="AN714" s="175"/>
      <c r="AO714" s="172" cm="1">
        <f t="array" ref="AO714">IFERROR(--('Input| Projects'!$AT714="Yes")*_xlfn.SWITCH('Input| Overheads'!$C$50,"Direct costs",'Calc| Overheads Allocation'!C$9*Q714,"Internal labour",'Calc| Overheads Allocation'!C$9*Q714*'Input| Projects'!$AO714,"DNSP defined",'Calc| Overheads Allocation'!C$79*'Input| Projects'!$AW714,0),0)</f>
        <v>0</v>
      </c>
      <c r="AP714" s="172" cm="1">
        <f t="array" ref="AP714">IFERROR(--('Input| Projects'!$AT714="Yes")*_xlfn.SWITCH('Input| Overheads'!$C$50,"Direct costs",'Calc| Overheads Allocation'!D$9*R714,"Internal labour",'Calc| Overheads Allocation'!D$9*R714*'Input| Projects'!$AO714,"DNSP defined",'Calc| Overheads Allocation'!D$79*'Input| Projects'!$AW714,0),0)</f>
        <v>0</v>
      </c>
      <c r="AQ714" s="172" cm="1">
        <f t="array" ref="AQ714">IFERROR(--('Input| Projects'!$AT714="Yes")*_xlfn.SWITCH('Input| Overheads'!$C$50,"Direct costs",'Calc| Overheads Allocation'!E$9*S714,"Internal labour",'Calc| Overheads Allocation'!E$9*S714*'Input| Projects'!$AO714,"DNSP defined",'Calc| Overheads Allocation'!E$79*'Input| Projects'!$AW714,0),0)</f>
        <v>0</v>
      </c>
      <c r="AR714" s="172" cm="1">
        <f t="array" ref="AR714">IFERROR(--('Input| Projects'!$AT714="Yes")*_xlfn.SWITCH('Input| Overheads'!$C$50,"Direct costs",'Calc| Overheads Allocation'!F$9*T714,"Internal labour",'Calc| Overheads Allocation'!F$9*T714*'Input| Projects'!$AO714,"DNSP defined",'Calc| Overheads Allocation'!F$79*'Input| Projects'!$AW714,0),0)</f>
        <v>0</v>
      </c>
      <c r="AS714" s="172" cm="1">
        <f t="array" ref="AS714">IFERROR(--('Input| Projects'!$AT714="Yes")*_xlfn.SWITCH('Input| Overheads'!$C$50,"Direct costs",'Calc| Overheads Allocation'!G$9*U714,"Internal labour",'Calc| Overheads Allocation'!G$9*U714*'Input| Projects'!$AO714,"DNSP defined",'Calc| Overheads Allocation'!G$79*'Input| Projects'!$AW714,0),0)</f>
        <v>0</v>
      </c>
      <c r="AT714" s="172" cm="1">
        <f t="array" ref="AT714">IFERROR(--('Input| Projects'!$AT714="Yes")*_xlfn.SWITCH('Input| Overheads'!$C$50,"Direct costs",'Calc| Overheads Allocation'!H$9*V714,"Internal labour",'Calc| Overheads Allocation'!H$9*V714*'Input| Projects'!$AO714,"DNSP defined",'Calc| Overheads Allocation'!H$79*'Input| Projects'!$AW714,0),0)</f>
        <v>0</v>
      </c>
      <c r="AU714" s="172" cm="1">
        <f t="array" ref="AU714">IFERROR(--('Input| Projects'!$AT714="Yes")*_xlfn.SWITCH('Input| Overheads'!$C$50,"Direct costs",'Calc| Overheads Allocation'!I$9*W714,"Internal labour",'Calc| Overheads Allocation'!I$9*W714*'Input| Projects'!$AO714,"DNSP defined",'Calc| Overheads Allocation'!I$79*'Input| Projects'!$AW714,0),0)</f>
        <v>0</v>
      </c>
      <c r="AV714" s="175"/>
      <c r="AW714" s="172">
        <f t="shared" si="244"/>
        <v>0</v>
      </c>
      <c r="AX714" s="172">
        <f t="shared" si="245"/>
        <v>0</v>
      </c>
      <c r="AY714" s="172">
        <f t="shared" si="246"/>
        <v>0</v>
      </c>
      <c r="AZ714" s="172">
        <f t="shared" si="247"/>
        <v>0</v>
      </c>
      <c r="BA714" s="172">
        <f t="shared" si="248"/>
        <v>0</v>
      </c>
      <c r="BB714" s="172">
        <f t="shared" si="249"/>
        <v>0</v>
      </c>
      <c r="BC714" s="172">
        <f t="shared" si="250"/>
        <v>0</v>
      </c>
      <c r="BD714" s="176"/>
      <c r="BE714" s="172">
        <f t="shared" si="251"/>
        <v>0</v>
      </c>
      <c r="BF714" s="172">
        <f t="shared" si="252"/>
        <v>0</v>
      </c>
      <c r="BG714" s="172">
        <f t="shared" si="253"/>
        <v>0</v>
      </c>
      <c r="BH714" s="172">
        <f t="shared" si="254"/>
        <v>0</v>
      </c>
      <c r="BI714" s="172">
        <f t="shared" si="255"/>
        <v>0</v>
      </c>
      <c r="BJ714" s="172">
        <f t="shared" si="256"/>
        <v>0</v>
      </c>
      <c r="BK714" s="172">
        <f t="shared" si="257"/>
        <v>0</v>
      </c>
      <c r="BL714" s="176"/>
      <c r="BM714" s="172">
        <f t="shared" ref="BM714:BM777" si="258">IFERROR(Q714+AW714,"")</f>
        <v>0</v>
      </c>
      <c r="BN714" s="172">
        <f t="shared" ref="BN714:BN777" si="259">IFERROR(R714+AX714,"")</f>
        <v>0</v>
      </c>
      <c r="BO714" s="172">
        <f t="shared" ref="BO714:BO777" si="260">IFERROR(S714+AY714,"")</f>
        <v>0</v>
      </c>
      <c r="BP714" s="172">
        <f t="shared" ref="BP714:BP777" si="261">IFERROR(T714+AZ714,"")</f>
        <v>0</v>
      </c>
      <c r="BQ714" s="172">
        <f t="shared" ref="BQ714:BQ777" si="262">IFERROR(U714+BA714,"")</f>
        <v>0</v>
      </c>
      <c r="BR714" s="172">
        <f t="shared" ref="BR714:BR777" si="263">IFERROR(V714+BB714,"")</f>
        <v>0</v>
      </c>
      <c r="BS714" s="172">
        <f t="shared" ref="BS714:BS777" si="264">IFERROR(W714+BC714,"")</f>
        <v>0</v>
      </c>
      <c r="BT714" s="55"/>
      <c r="BU714" s="158">
        <f>SUMIF('Input| Projects'!$BA$8:$CX$8,RIGHT(BU$9,3),'Input| Projects'!$BA714:$CX714)</f>
        <v>0</v>
      </c>
      <c r="BV714" s="158">
        <f>SUMIF('Input| Projects'!$BA$8:$CX$8,RIGHT(BV$9,3),'Input| Projects'!$BA714:$CX714)</f>
        <v>0</v>
      </c>
      <c r="BW714" s="79" t="str">
        <f t="shared" ref="BW714:BW777" si="265">IF(SUM(BU714:BV714,F714:G714)=0,"",IF(SUM(BU714:BV714)=1,"",1))</f>
        <v/>
      </c>
    </row>
    <row r="715" spans="2:75" x14ac:dyDescent="0.2">
      <c r="B715" s="123">
        <f>IFERROR('Input| Projects'!B715,"")</f>
        <v>706</v>
      </c>
      <c r="C715" s="160" t="str">
        <f>IFERROR(IF('Input| Projects'!C715="","",'Input| Projects'!C715),"")</f>
        <v/>
      </c>
      <c r="D715" s="160" t="str">
        <f>IFERROR(IF('Input| Projects'!D715="","",'Input| Projects'!D715),"")</f>
        <v/>
      </c>
      <c r="E715" s="53"/>
      <c r="F715" s="160" t="str">
        <f>IF(LEN('Input| Projects'!F715)&gt;0,'Input| Projects'!F715,"")</f>
        <v/>
      </c>
      <c r="G715" s="160" t="str">
        <f>IF(LEN('Input| Projects'!G715)&gt;0,'Input| Projects'!G715,"")</f>
        <v/>
      </c>
      <c r="H715" s="10"/>
      <c r="I715" s="194" cm="1">
        <f t="array" ref="I715">IF(LEN($F715)&gt;0,1+IFERROR(SUMPRODUCT(TRANSPOSE('Input| Projects'!$AO715:$AQ715),INDEX('Input| Escalations'!$F$27:$L$29,,MATCH(Q$9,'Input| Escalations'!$F$21:$L$21,0))),0),0)</f>
        <v>0</v>
      </c>
      <c r="J715" s="194" cm="1">
        <f t="array" ref="J715">IF(LEN($F715)&gt;0,1+IFERROR(SUMPRODUCT(TRANSPOSE('Input| Projects'!$AO715:$AQ715),INDEX('Input| Escalations'!$F$27:$L$29,,MATCH(R$9,'Input| Escalations'!$F$21:$L$21,0))),0),0)</f>
        <v>0</v>
      </c>
      <c r="K715" s="194" cm="1">
        <f t="array" ref="K715">IF(LEN($F715)&gt;0,1+IFERROR(SUMPRODUCT(TRANSPOSE('Input| Projects'!$AO715:$AQ715),INDEX('Input| Escalations'!$F$27:$L$29,,MATCH(S$9,'Input| Escalations'!$F$21:$L$21,0))),0),0)</f>
        <v>0</v>
      </c>
      <c r="L715" s="194" cm="1">
        <f t="array" ref="L715">IF(LEN($F715)&gt;0,1+IFERROR(SUMPRODUCT(TRANSPOSE('Input| Projects'!$AO715:$AQ715),INDEX('Input| Escalations'!$F$27:$L$29,,MATCH(T$9,'Input| Escalations'!$F$21:$L$21,0))),0),0)</f>
        <v>0</v>
      </c>
      <c r="M715" s="194" cm="1">
        <f t="array" ref="M715">IF(LEN($F715)&gt;0,1+IFERROR(SUMPRODUCT(TRANSPOSE('Input| Projects'!$AO715:$AQ715),INDEX('Input| Escalations'!$F$27:$L$29,,MATCH(U$9,'Input| Escalations'!$F$21:$L$21,0))),0),0)</f>
        <v>0</v>
      </c>
      <c r="N715" s="194" cm="1">
        <f t="array" ref="N715">IF(LEN($F715)&gt;0,1+IFERROR(SUMPRODUCT(TRANSPOSE('Input| Projects'!$AO715:$AQ715),INDEX('Input| Escalations'!$F$27:$L$29,,MATCH(V$9,'Input| Escalations'!$F$21:$L$21,0))),0),0)</f>
        <v>0</v>
      </c>
      <c r="O715" s="194" cm="1">
        <f t="array" ref="O715">IF(LEN($F715)&gt;0,1+IFERROR(SUMPRODUCT(TRANSPOSE('Input| Projects'!$AO715:$AQ715),INDEX('Input| Escalations'!$F$27:$L$29,,MATCH(W$9,'Input| Escalations'!$F$21:$L$21,0))),0),0)</f>
        <v>0</v>
      </c>
      <c r="P715" s="10"/>
      <c r="Q715" s="172">
        <f>IFERROR(IF(ISNUMBER(FIND("decision",'Input| Setup'!$F$6)),'Input| Projects'!Y715,'Input| Projects'!I715)*'Input| Escalations'!$I$17*I715,0)</f>
        <v>0</v>
      </c>
      <c r="R715" s="172">
        <f>IFERROR(IF(ISNUMBER(FIND("decision",'Input| Setup'!$F$6)),'Input| Projects'!Z715,'Input| Projects'!J715)*'Input| Escalations'!$I$17*J715,0)</f>
        <v>0</v>
      </c>
      <c r="S715" s="172">
        <f>IFERROR(IF(ISNUMBER(FIND("decision",'Input| Setup'!$F$6)),'Input| Projects'!AA715,'Input| Projects'!K715)*'Input| Escalations'!$I$17*K715,0)</f>
        <v>0</v>
      </c>
      <c r="T715" s="172">
        <f>IFERROR(IF(ISNUMBER(FIND("decision",'Input| Setup'!$F$6)),'Input| Projects'!AB715,'Input| Projects'!L715)*'Input| Escalations'!$I$17*L715,0)</f>
        <v>0</v>
      </c>
      <c r="U715" s="172">
        <f>IFERROR(IF(ISNUMBER(FIND("decision",'Input| Setup'!$F$6)),'Input| Projects'!AC715,'Input| Projects'!M715)*'Input| Escalations'!$I$17*M715,0)</f>
        <v>0</v>
      </c>
      <c r="V715" s="172">
        <f>IFERROR(IF(ISNUMBER(FIND("decision",'Input| Setup'!$F$6)),'Input| Projects'!AD715,'Input| Projects'!N715)*'Input| Escalations'!$I$17*N715,0)</f>
        <v>0</v>
      </c>
      <c r="W715" s="172">
        <f>IFERROR(IF(ISNUMBER(FIND("decision",'Input| Setup'!$F$6)),'Input| Projects'!AE715,'Input| Projects'!O715)*'Input| Escalations'!$I$17*O715,0)</f>
        <v>0</v>
      </c>
      <c r="X715" s="175"/>
      <c r="Y715" s="172">
        <f>IF(ISNUMBER(FIND("decision",'Input| Setup'!$F$6)),'Input| Projects'!AG715,'Input| Projects'!Q715)*I715*'Input| Escalations'!$I$17</f>
        <v>0</v>
      </c>
      <c r="Z715" s="172">
        <f>IF(ISNUMBER(FIND("decision",'Input| Setup'!$F$6)),'Input| Projects'!AH715,'Input| Projects'!R715)*J715*'Input| Escalations'!$I$17</f>
        <v>0</v>
      </c>
      <c r="AA715" s="172">
        <f>IF(ISNUMBER(FIND("decision",'Input| Setup'!$F$6)),'Input| Projects'!AI715,'Input| Projects'!S715)*K715*'Input| Escalations'!$I$17</f>
        <v>0</v>
      </c>
      <c r="AB715" s="172">
        <f>IF(ISNUMBER(FIND("decision",'Input| Setup'!$F$6)),'Input| Projects'!AJ715,'Input| Projects'!T715)*L715*'Input| Escalations'!$I$17</f>
        <v>0</v>
      </c>
      <c r="AC715" s="172">
        <f>IF(ISNUMBER(FIND("decision",'Input| Setup'!$F$6)),'Input| Projects'!AK715,'Input| Projects'!U715)*M715*'Input| Escalations'!$I$17</f>
        <v>0</v>
      </c>
      <c r="AD715" s="172">
        <f>IF(ISNUMBER(FIND("decision",'Input| Setup'!$F$6)),'Input| Projects'!AL715,'Input| Projects'!V715)*N715*'Input| Escalations'!$I$17</f>
        <v>0</v>
      </c>
      <c r="AE715" s="172">
        <f>IF(ISNUMBER(FIND("decision",'Input| Setup'!$F$6)),'Input| Projects'!AM715,'Input| Projects'!W715)*O715*'Input| Escalations'!$I$17</f>
        <v>0</v>
      </c>
      <c r="AF715" s="175"/>
      <c r="AG715" s="172" cm="1">
        <f t="array" ref="AG715">IFERROR(--('Input| Projects'!$AS715="Yes")*_xlfn.SWITCH('Input| Overheads'!$C$50,"Direct costs",'Calc| Overheads Allocation'!C$8*Q715,"Internal labour",'Calc| Overheads Allocation'!C$8*Q715*'Input| Projects'!$AO715,"DNSP defined",'Calc| Overheads Allocation'!C$78*'Input| Projects'!$AV715,0),0)</f>
        <v>0</v>
      </c>
      <c r="AH715" s="172" cm="1">
        <f t="array" ref="AH715">IFERROR(--('Input| Projects'!$AS715="Yes")*_xlfn.SWITCH('Input| Overheads'!$C$50,"Direct costs",'Calc| Overheads Allocation'!D$8*R715,"Internal labour",'Calc| Overheads Allocation'!D$8*R715*'Input| Projects'!$AO715,"DNSP defined",'Calc| Overheads Allocation'!D$78*'Input| Projects'!$AV715,0),0)</f>
        <v>0</v>
      </c>
      <c r="AI715" s="172" cm="1">
        <f t="array" ref="AI715">IFERROR(--('Input| Projects'!$AS715="Yes")*_xlfn.SWITCH('Input| Overheads'!$C$50,"Direct costs",'Calc| Overheads Allocation'!E$8*S715,"Internal labour",'Calc| Overheads Allocation'!E$8*S715*'Input| Projects'!$AO715,"DNSP defined",'Calc| Overheads Allocation'!E$78*'Input| Projects'!$AV715,0),0)</f>
        <v>0</v>
      </c>
      <c r="AJ715" s="172" cm="1">
        <f t="array" ref="AJ715">IFERROR(--('Input| Projects'!$AS715="Yes")*_xlfn.SWITCH('Input| Overheads'!$C$50,"Direct costs",'Calc| Overheads Allocation'!F$8*T715,"Internal labour",'Calc| Overheads Allocation'!F$8*T715*'Input| Projects'!$AO715,"DNSP defined",'Calc| Overheads Allocation'!F$78*'Input| Projects'!$AV715,0),0)</f>
        <v>0</v>
      </c>
      <c r="AK715" s="172" cm="1">
        <f t="array" ref="AK715">IFERROR(--('Input| Projects'!$AS715="Yes")*_xlfn.SWITCH('Input| Overheads'!$C$50,"Direct costs",'Calc| Overheads Allocation'!G$8*U715,"Internal labour",'Calc| Overheads Allocation'!G$8*U715*'Input| Projects'!$AO715,"DNSP defined",'Calc| Overheads Allocation'!G$78*'Input| Projects'!$AV715,0),0)</f>
        <v>0</v>
      </c>
      <c r="AL715" s="172" cm="1">
        <f t="array" ref="AL715">IFERROR(--('Input| Projects'!$AS715="Yes")*_xlfn.SWITCH('Input| Overheads'!$C$50,"Direct costs",'Calc| Overheads Allocation'!H$8*V715,"Internal labour",'Calc| Overheads Allocation'!H$8*V715*'Input| Projects'!$AO715,"DNSP defined",'Calc| Overheads Allocation'!H$78*'Input| Projects'!$AV715,0),0)</f>
        <v>0</v>
      </c>
      <c r="AM715" s="172" cm="1">
        <f t="array" ref="AM715">IFERROR(--('Input| Projects'!$AS715="Yes")*_xlfn.SWITCH('Input| Overheads'!$C$50,"Direct costs",'Calc| Overheads Allocation'!I$8*W715,"Internal labour",'Calc| Overheads Allocation'!I$8*W715*'Input| Projects'!$AO715,"DNSP defined",'Calc| Overheads Allocation'!I$78*'Input| Projects'!$AV715,0),0)</f>
        <v>0</v>
      </c>
      <c r="AN715" s="175"/>
      <c r="AO715" s="172" cm="1">
        <f t="array" ref="AO715">IFERROR(--('Input| Projects'!$AT715="Yes")*_xlfn.SWITCH('Input| Overheads'!$C$50,"Direct costs",'Calc| Overheads Allocation'!C$9*Q715,"Internal labour",'Calc| Overheads Allocation'!C$9*Q715*'Input| Projects'!$AO715,"DNSP defined",'Calc| Overheads Allocation'!C$79*'Input| Projects'!$AW715,0),0)</f>
        <v>0</v>
      </c>
      <c r="AP715" s="172" cm="1">
        <f t="array" ref="AP715">IFERROR(--('Input| Projects'!$AT715="Yes")*_xlfn.SWITCH('Input| Overheads'!$C$50,"Direct costs",'Calc| Overheads Allocation'!D$9*R715,"Internal labour",'Calc| Overheads Allocation'!D$9*R715*'Input| Projects'!$AO715,"DNSP defined",'Calc| Overheads Allocation'!D$79*'Input| Projects'!$AW715,0),0)</f>
        <v>0</v>
      </c>
      <c r="AQ715" s="172" cm="1">
        <f t="array" ref="AQ715">IFERROR(--('Input| Projects'!$AT715="Yes")*_xlfn.SWITCH('Input| Overheads'!$C$50,"Direct costs",'Calc| Overheads Allocation'!E$9*S715,"Internal labour",'Calc| Overheads Allocation'!E$9*S715*'Input| Projects'!$AO715,"DNSP defined",'Calc| Overheads Allocation'!E$79*'Input| Projects'!$AW715,0),0)</f>
        <v>0</v>
      </c>
      <c r="AR715" s="172" cm="1">
        <f t="array" ref="AR715">IFERROR(--('Input| Projects'!$AT715="Yes")*_xlfn.SWITCH('Input| Overheads'!$C$50,"Direct costs",'Calc| Overheads Allocation'!F$9*T715,"Internal labour",'Calc| Overheads Allocation'!F$9*T715*'Input| Projects'!$AO715,"DNSP defined",'Calc| Overheads Allocation'!F$79*'Input| Projects'!$AW715,0),0)</f>
        <v>0</v>
      </c>
      <c r="AS715" s="172" cm="1">
        <f t="array" ref="AS715">IFERROR(--('Input| Projects'!$AT715="Yes")*_xlfn.SWITCH('Input| Overheads'!$C$50,"Direct costs",'Calc| Overheads Allocation'!G$9*U715,"Internal labour",'Calc| Overheads Allocation'!G$9*U715*'Input| Projects'!$AO715,"DNSP defined",'Calc| Overheads Allocation'!G$79*'Input| Projects'!$AW715,0),0)</f>
        <v>0</v>
      </c>
      <c r="AT715" s="172" cm="1">
        <f t="array" ref="AT715">IFERROR(--('Input| Projects'!$AT715="Yes")*_xlfn.SWITCH('Input| Overheads'!$C$50,"Direct costs",'Calc| Overheads Allocation'!H$9*V715,"Internal labour",'Calc| Overheads Allocation'!H$9*V715*'Input| Projects'!$AO715,"DNSP defined",'Calc| Overheads Allocation'!H$79*'Input| Projects'!$AW715,0),0)</f>
        <v>0</v>
      </c>
      <c r="AU715" s="172" cm="1">
        <f t="array" ref="AU715">IFERROR(--('Input| Projects'!$AT715="Yes")*_xlfn.SWITCH('Input| Overheads'!$C$50,"Direct costs",'Calc| Overheads Allocation'!I$9*W715,"Internal labour",'Calc| Overheads Allocation'!I$9*W715*'Input| Projects'!$AO715,"DNSP defined",'Calc| Overheads Allocation'!I$79*'Input| Projects'!$AW715,0),0)</f>
        <v>0</v>
      </c>
      <c r="AV715" s="175"/>
      <c r="AW715" s="172">
        <f t="shared" ref="AW715:AW778" si="266">IFERROR(AO715+AG715,"")</f>
        <v>0</v>
      </c>
      <c r="AX715" s="172">
        <f t="shared" ref="AX715:AX778" si="267">IFERROR(AP715+AH715,"")</f>
        <v>0</v>
      </c>
      <c r="AY715" s="172">
        <f t="shared" ref="AY715:AY778" si="268">IFERROR(AQ715+AI715,"")</f>
        <v>0</v>
      </c>
      <c r="AZ715" s="172">
        <f t="shared" ref="AZ715:AZ778" si="269">IFERROR(AR715+AJ715,"")</f>
        <v>0</v>
      </c>
      <c r="BA715" s="172">
        <f t="shared" ref="BA715:BA778" si="270">IFERROR(AS715+AK715,"")</f>
        <v>0</v>
      </c>
      <c r="BB715" s="172">
        <f t="shared" ref="BB715:BB778" si="271">IFERROR(AT715+AL715,"")</f>
        <v>0</v>
      </c>
      <c r="BC715" s="172">
        <f t="shared" ref="BC715:BC778" si="272">IFERROR(AU715+AM715,"")</f>
        <v>0</v>
      </c>
      <c r="BD715" s="176"/>
      <c r="BE715" s="172">
        <f t="shared" ref="BE715:BE778" si="273">IFERROR(IF(Q715&gt;0,AW715*(Y715/Q715),0),"")</f>
        <v>0</v>
      </c>
      <c r="BF715" s="172">
        <f t="shared" ref="BF715:BF778" si="274">IFERROR(IF(R715&gt;0,AX715*(Z715/R715),0),"")</f>
        <v>0</v>
      </c>
      <c r="BG715" s="172">
        <f t="shared" ref="BG715:BG778" si="275">IFERROR(IF(S715&gt;0,AY715*(AA715/S715),0),"")</f>
        <v>0</v>
      </c>
      <c r="BH715" s="172">
        <f t="shared" ref="BH715:BH778" si="276">IFERROR(IF(T715&gt;0,AZ715*(AB715/T715),0),"")</f>
        <v>0</v>
      </c>
      <c r="BI715" s="172">
        <f t="shared" ref="BI715:BI778" si="277">IFERROR(IF(U715&gt;0,BA715*(AC715/U715),0),"")</f>
        <v>0</v>
      </c>
      <c r="BJ715" s="172">
        <f t="shared" ref="BJ715:BJ778" si="278">IFERROR(IF(V715&gt;0,BB715*(AD715/V715),0),"")</f>
        <v>0</v>
      </c>
      <c r="BK715" s="172">
        <f t="shared" ref="BK715:BK778" si="279">IFERROR(IF(W715&gt;0,BC715*(AE715/W715),0),"")</f>
        <v>0</v>
      </c>
      <c r="BL715" s="176"/>
      <c r="BM715" s="172">
        <f t="shared" si="258"/>
        <v>0</v>
      </c>
      <c r="BN715" s="172">
        <f t="shared" si="259"/>
        <v>0</v>
      </c>
      <c r="BO715" s="172">
        <f t="shared" si="260"/>
        <v>0</v>
      </c>
      <c r="BP715" s="172">
        <f t="shared" si="261"/>
        <v>0</v>
      </c>
      <c r="BQ715" s="172">
        <f t="shared" si="262"/>
        <v>0</v>
      </c>
      <c r="BR715" s="172">
        <f t="shared" si="263"/>
        <v>0</v>
      </c>
      <c r="BS715" s="172">
        <f t="shared" si="264"/>
        <v>0</v>
      </c>
      <c r="BT715" s="55"/>
      <c r="BU715" s="158">
        <f>SUMIF('Input| Projects'!$BA$8:$CX$8,RIGHT(BU$9,3),'Input| Projects'!$BA715:$CX715)</f>
        <v>0</v>
      </c>
      <c r="BV715" s="158">
        <f>SUMIF('Input| Projects'!$BA$8:$CX$8,RIGHT(BV$9,3),'Input| Projects'!$BA715:$CX715)</f>
        <v>0</v>
      </c>
      <c r="BW715" s="79" t="str">
        <f t="shared" si="265"/>
        <v/>
      </c>
    </row>
    <row r="716" spans="2:75" x14ac:dyDescent="0.2">
      <c r="B716" s="123">
        <f>IFERROR('Input| Projects'!B716,"")</f>
        <v>707</v>
      </c>
      <c r="C716" s="160" t="str">
        <f>IFERROR(IF('Input| Projects'!C716="","",'Input| Projects'!C716),"")</f>
        <v/>
      </c>
      <c r="D716" s="160" t="str">
        <f>IFERROR(IF('Input| Projects'!D716="","",'Input| Projects'!D716),"")</f>
        <v/>
      </c>
      <c r="E716" s="53"/>
      <c r="F716" s="160" t="str">
        <f>IF(LEN('Input| Projects'!F716)&gt;0,'Input| Projects'!F716,"")</f>
        <v/>
      </c>
      <c r="G716" s="160" t="str">
        <f>IF(LEN('Input| Projects'!G716)&gt;0,'Input| Projects'!G716,"")</f>
        <v/>
      </c>
      <c r="H716" s="10"/>
      <c r="I716" s="194" cm="1">
        <f t="array" ref="I716">IF(LEN($F716)&gt;0,1+IFERROR(SUMPRODUCT(TRANSPOSE('Input| Projects'!$AO716:$AQ716),INDEX('Input| Escalations'!$F$27:$L$29,,MATCH(Q$9,'Input| Escalations'!$F$21:$L$21,0))),0),0)</f>
        <v>0</v>
      </c>
      <c r="J716" s="194" cm="1">
        <f t="array" ref="J716">IF(LEN($F716)&gt;0,1+IFERROR(SUMPRODUCT(TRANSPOSE('Input| Projects'!$AO716:$AQ716),INDEX('Input| Escalations'!$F$27:$L$29,,MATCH(R$9,'Input| Escalations'!$F$21:$L$21,0))),0),0)</f>
        <v>0</v>
      </c>
      <c r="K716" s="194" cm="1">
        <f t="array" ref="K716">IF(LEN($F716)&gt;0,1+IFERROR(SUMPRODUCT(TRANSPOSE('Input| Projects'!$AO716:$AQ716),INDEX('Input| Escalations'!$F$27:$L$29,,MATCH(S$9,'Input| Escalations'!$F$21:$L$21,0))),0),0)</f>
        <v>0</v>
      </c>
      <c r="L716" s="194" cm="1">
        <f t="array" ref="L716">IF(LEN($F716)&gt;0,1+IFERROR(SUMPRODUCT(TRANSPOSE('Input| Projects'!$AO716:$AQ716),INDEX('Input| Escalations'!$F$27:$L$29,,MATCH(T$9,'Input| Escalations'!$F$21:$L$21,0))),0),0)</f>
        <v>0</v>
      </c>
      <c r="M716" s="194" cm="1">
        <f t="array" ref="M716">IF(LEN($F716)&gt;0,1+IFERROR(SUMPRODUCT(TRANSPOSE('Input| Projects'!$AO716:$AQ716),INDEX('Input| Escalations'!$F$27:$L$29,,MATCH(U$9,'Input| Escalations'!$F$21:$L$21,0))),0),0)</f>
        <v>0</v>
      </c>
      <c r="N716" s="194" cm="1">
        <f t="array" ref="N716">IF(LEN($F716)&gt;0,1+IFERROR(SUMPRODUCT(TRANSPOSE('Input| Projects'!$AO716:$AQ716),INDEX('Input| Escalations'!$F$27:$L$29,,MATCH(V$9,'Input| Escalations'!$F$21:$L$21,0))),0),0)</f>
        <v>0</v>
      </c>
      <c r="O716" s="194" cm="1">
        <f t="array" ref="O716">IF(LEN($F716)&gt;0,1+IFERROR(SUMPRODUCT(TRANSPOSE('Input| Projects'!$AO716:$AQ716),INDEX('Input| Escalations'!$F$27:$L$29,,MATCH(W$9,'Input| Escalations'!$F$21:$L$21,0))),0),0)</f>
        <v>0</v>
      </c>
      <c r="P716" s="10"/>
      <c r="Q716" s="172">
        <f>IFERROR(IF(ISNUMBER(FIND("decision",'Input| Setup'!$F$6)),'Input| Projects'!Y716,'Input| Projects'!I716)*'Input| Escalations'!$I$17*I716,0)</f>
        <v>0</v>
      </c>
      <c r="R716" s="172">
        <f>IFERROR(IF(ISNUMBER(FIND("decision",'Input| Setup'!$F$6)),'Input| Projects'!Z716,'Input| Projects'!J716)*'Input| Escalations'!$I$17*J716,0)</f>
        <v>0</v>
      </c>
      <c r="S716" s="172">
        <f>IFERROR(IF(ISNUMBER(FIND("decision",'Input| Setup'!$F$6)),'Input| Projects'!AA716,'Input| Projects'!K716)*'Input| Escalations'!$I$17*K716,0)</f>
        <v>0</v>
      </c>
      <c r="T716" s="172">
        <f>IFERROR(IF(ISNUMBER(FIND("decision",'Input| Setup'!$F$6)),'Input| Projects'!AB716,'Input| Projects'!L716)*'Input| Escalations'!$I$17*L716,0)</f>
        <v>0</v>
      </c>
      <c r="U716" s="172">
        <f>IFERROR(IF(ISNUMBER(FIND("decision",'Input| Setup'!$F$6)),'Input| Projects'!AC716,'Input| Projects'!M716)*'Input| Escalations'!$I$17*M716,0)</f>
        <v>0</v>
      </c>
      <c r="V716" s="172">
        <f>IFERROR(IF(ISNUMBER(FIND("decision",'Input| Setup'!$F$6)),'Input| Projects'!AD716,'Input| Projects'!N716)*'Input| Escalations'!$I$17*N716,0)</f>
        <v>0</v>
      </c>
      <c r="W716" s="172">
        <f>IFERROR(IF(ISNUMBER(FIND("decision",'Input| Setup'!$F$6)),'Input| Projects'!AE716,'Input| Projects'!O716)*'Input| Escalations'!$I$17*O716,0)</f>
        <v>0</v>
      </c>
      <c r="X716" s="175"/>
      <c r="Y716" s="172">
        <f>IF(ISNUMBER(FIND("decision",'Input| Setup'!$F$6)),'Input| Projects'!AG716,'Input| Projects'!Q716)*I716*'Input| Escalations'!$I$17</f>
        <v>0</v>
      </c>
      <c r="Z716" s="172">
        <f>IF(ISNUMBER(FIND("decision",'Input| Setup'!$F$6)),'Input| Projects'!AH716,'Input| Projects'!R716)*J716*'Input| Escalations'!$I$17</f>
        <v>0</v>
      </c>
      <c r="AA716" s="172">
        <f>IF(ISNUMBER(FIND("decision",'Input| Setup'!$F$6)),'Input| Projects'!AI716,'Input| Projects'!S716)*K716*'Input| Escalations'!$I$17</f>
        <v>0</v>
      </c>
      <c r="AB716" s="172">
        <f>IF(ISNUMBER(FIND("decision",'Input| Setup'!$F$6)),'Input| Projects'!AJ716,'Input| Projects'!T716)*L716*'Input| Escalations'!$I$17</f>
        <v>0</v>
      </c>
      <c r="AC716" s="172">
        <f>IF(ISNUMBER(FIND("decision",'Input| Setup'!$F$6)),'Input| Projects'!AK716,'Input| Projects'!U716)*M716*'Input| Escalations'!$I$17</f>
        <v>0</v>
      </c>
      <c r="AD716" s="172">
        <f>IF(ISNUMBER(FIND("decision",'Input| Setup'!$F$6)),'Input| Projects'!AL716,'Input| Projects'!V716)*N716*'Input| Escalations'!$I$17</f>
        <v>0</v>
      </c>
      <c r="AE716" s="172">
        <f>IF(ISNUMBER(FIND("decision",'Input| Setup'!$F$6)),'Input| Projects'!AM716,'Input| Projects'!W716)*O716*'Input| Escalations'!$I$17</f>
        <v>0</v>
      </c>
      <c r="AF716" s="175"/>
      <c r="AG716" s="172" cm="1">
        <f t="array" ref="AG716">IFERROR(--('Input| Projects'!$AS716="Yes")*_xlfn.SWITCH('Input| Overheads'!$C$50,"Direct costs",'Calc| Overheads Allocation'!C$8*Q716,"Internal labour",'Calc| Overheads Allocation'!C$8*Q716*'Input| Projects'!$AO716,"DNSP defined",'Calc| Overheads Allocation'!C$78*'Input| Projects'!$AV716,0),0)</f>
        <v>0</v>
      </c>
      <c r="AH716" s="172" cm="1">
        <f t="array" ref="AH716">IFERROR(--('Input| Projects'!$AS716="Yes")*_xlfn.SWITCH('Input| Overheads'!$C$50,"Direct costs",'Calc| Overheads Allocation'!D$8*R716,"Internal labour",'Calc| Overheads Allocation'!D$8*R716*'Input| Projects'!$AO716,"DNSP defined",'Calc| Overheads Allocation'!D$78*'Input| Projects'!$AV716,0),0)</f>
        <v>0</v>
      </c>
      <c r="AI716" s="172" cm="1">
        <f t="array" ref="AI716">IFERROR(--('Input| Projects'!$AS716="Yes")*_xlfn.SWITCH('Input| Overheads'!$C$50,"Direct costs",'Calc| Overheads Allocation'!E$8*S716,"Internal labour",'Calc| Overheads Allocation'!E$8*S716*'Input| Projects'!$AO716,"DNSP defined",'Calc| Overheads Allocation'!E$78*'Input| Projects'!$AV716,0),0)</f>
        <v>0</v>
      </c>
      <c r="AJ716" s="172" cm="1">
        <f t="array" ref="AJ716">IFERROR(--('Input| Projects'!$AS716="Yes")*_xlfn.SWITCH('Input| Overheads'!$C$50,"Direct costs",'Calc| Overheads Allocation'!F$8*T716,"Internal labour",'Calc| Overheads Allocation'!F$8*T716*'Input| Projects'!$AO716,"DNSP defined",'Calc| Overheads Allocation'!F$78*'Input| Projects'!$AV716,0),0)</f>
        <v>0</v>
      </c>
      <c r="AK716" s="172" cm="1">
        <f t="array" ref="AK716">IFERROR(--('Input| Projects'!$AS716="Yes")*_xlfn.SWITCH('Input| Overheads'!$C$50,"Direct costs",'Calc| Overheads Allocation'!G$8*U716,"Internal labour",'Calc| Overheads Allocation'!G$8*U716*'Input| Projects'!$AO716,"DNSP defined",'Calc| Overheads Allocation'!G$78*'Input| Projects'!$AV716,0),0)</f>
        <v>0</v>
      </c>
      <c r="AL716" s="172" cm="1">
        <f t="array" ref="AL716">IFERROR(--('Input| Projects'!$AS716="Yes")*_xlfn.SWITCH('Input| Overheads'!$C$50,"Direct costs",'Calc| Overheads Allocation'!H$8*V716,"Internal labour",'Calc| Overheads Allocation'!H$8*V716*'Input| Projects'!$AO716,"DNSP defined",'Calc| Overheads Allocation'!H$78*'Input| Projects'!$AV716,0),0)</f>
        <v>0</v>
      </c>
      <c r="AM716" s="172" cm="1">
        <f t="array" ref="AM716">IFERROR(--('Input| Projects'!$AS716="Yes")*_xlfn.SWITCH('Input| Overheads'!$C$50,"Direct costs",'Calc| Overheads Allocation'!I$8*W716,"Internal labour",'Calc| Overheads Allocation'!I$8*W716*'Input| Projects'!$AO716,"DNSP defined",'Calc| Overheads Allocation'!I$78*'Input| Projects'!$AV716,0),0)</f>
        <v>0</v>
      </c>
      <c r="AN716" s="175"/>
      <c r="AO716" s="172" cm="1">
        <f t="array" ref="AO716">IFERROR(--('Input| Projects'!$AT716="Yes")*_xlfn.SWITCH('Input| Overheads'!$C$50,"Direct costs",'Calc| Overheads Allocation'!C$9*Q716,"Internal labour",'Calc| Overheads Allocation'!C$9*Q716*'Input| Projects'!$AO716,"DNSP defined",'Calc| Overheads Allocation'!C$79*'Input| Projects'!$AW716,0),0)</f>
        <v>0</v>
      </c>
      <c r="AP716" s="172" cm="1">
        <f t="array" ref="AP716">IFERROR(--('Input| Projects'!$AT716="Yes")*_xlfn.SWITCH('Input| Overheads'!$C$50,"Direct costs",'Calc| Overheads Allocation'!D$9*R716,"Internal labour",'Calc| Overheads Allocation'!D$9*R716*'Input| Projects'!$AO716,"DNSP defined",'Calc| Overheads Allocation'!D$79*'Input| Projects'!$AW716,0),0)</f>
        <v>0</v>
      </c>
      <c r="AQ716" s="172" cm="1">
        <f t="array" ref="AQ716">IFERROR(--('Input| Projects'!$AT716="Yes")*_xlfn.SWITCH('Input| Overheads'!$C$50,"Direct costs",'Calc| Overheads Allocation'!E$9*S716,"Internal labour",'Calc| Overheads Allocation'!E$9*S716*'Input| Projects'!$AO716,"DNSP defined",'Calc| Overheads Allocation'!E$79*'Input| Projects'!$AW716,0),0)</f>
        <v>0</v>
      </c>
      <c r="AR716" s="172" cm="1">
        <f t="array" ref="AR716">IFERROR(--('Input| Projects'!$AT716="Yes")*_xlfn.SWITCH('Input| Overheads'!$C$50,"Direct costs",'Calc| Overheads Allocation'!F$9*T716,"Internal labour",'Calc| Overheads Allocation'!F$9*T716*'Input| Projects'!$AO716,"DNSP defined",'Calc| Overheads Allocation'!F$79*'Input| Projects'!$AW716,0),0)</f>
        <v>0</v>
      </c>
      <c r="AS716" s="172" cm="1">
        <f t="array" ref="AS716">IFERROR(--('Input| Projects'!$AT716="Yes")*_xlfn.SWITCH('Input| Overheads'!$C$50,"Direct costs",'Calc| Overheads Allocation'!G$9*U716,"Internal labour",'Calc| Overheads Allocation'!G$9*U716*'Input| Projects'!$AO716,"DNSP defined",'Calc| Overheads Allocation'!G$79*'Input| Projects'!$AW716,0),0)</f>
        <v>0</v>
      </c>
      <c r="AT716" s="172" cm="1">
        <f t="array" ref="AT716">IFERROR(--('Input| Projects'!$AT716="Yes")*_xlfn.SWITCH('Input| Overheads'!$C$50,"Direct costs",'Calc| Overheads Allocation'!H$9*V716,"Internal labour",'Calc| Overheads Allocation'!H$9*V716*'Input| Projects'!$AO716,"DNSP defined",'Calc| Overheads Allocation'!H$79*'Input| Projects'!$AW716,0),0)</f>
        <v>0</v>
      </c>
      <c r="AU716" s="172" cm="1">
        <f t="array" ref="AU716">IFERROR(--('Input| Projects'!$AT716="Yes")*_xlfn.SWITCH('Input| Overheads'!$C$50,"Direct costs",'Calc| Overheads Allocation'!I$9*W716,"Internal labour",'Calc| Overheads Allocation'!I$9*W716*'Input| Projects'!$AO716,"DNSP defined",'Calc| Overheads Allocation'!I$79*'Input| Projects'!$AW716,0),0)</f>
        <v>0</v>
      </c>
      <c r="AV716" s="175"/>
      <c r="AW716" s="172">
        <f t="shared" si="266"/>
        <v>0</v>
      </c>
      <c r="AX716" s="172">
        <f t="shared" si="267"/>
        <v>0</v>
      </c>
      <c r="AY716" s="172">
        <f t="shared" si="268"/>
        <v>0</v>
      </c>
      <c r="AZ716" s="172">
        <f t="shared" si="269"/>
        <v>0</v>
      </c>
      <c r="BA716" s="172">
        <f t="shared" si="270"/>
        <v>0</v>
      </c>
      <c r="BB716" s="172">
        <f t="shared" si="271"/>
        <v>0</v>
      </c>
      <c r="BC716" s="172">
        <f t="shared" si="272"/>
        <v>0</v>
      </c>
      <c r="BD716" s="176"/>
      <c r="BE716" s="172">
        <f t="shared" si="273"/>
        <v>0</v>
      </c>
      <c r="BF716" s="172">
        <f t="shared" si="274"/>
        <v>0</v>
      </c>
      <c r="BG716" s="172">
        <f t="shared" si="275"/>
        <v>0</v>
      </c>
      <c r="BH716" s="172">
        <f t="shared" si="276"/>
        <v>0</v>
      </c>
      <c r="BI716" s="172">
        <f t="shared" si="277"/>
        <v>0</v>
      </c>
      <c r="BJ716" s="172">
        <f t="shared" si="278"/>
        <v>0</v>
      </c>
      <c r="BK716" s="172">
        <f t="shared" si="279"/>
        <v>0</v>
      </c>
      <c r="BL716" s="176"/>
      <c r="BM716" s="172">
        <f t="shared" si="258"/>
        <v>0</v>
      </c>
      <c r="BN716" s="172">
        <f t="shared" si="259"/>
        <v>0</v>
      </c>
      <c r="BO716" s="172">
        <f t="shared" si="260"/>
        <v>0</v>
      </c>
      <c r="BP716" s="172">
        <f t="shared" si="261"/>
        <v>0</v>
      </c>
      <c r="BQ716" s="172">
        <f t="shared" si="262"/>
        <v>0</v>
      </c>
      <c r="BR716" s="172">
        <f t="shared" si="263"/>
        <v>0</v>
      </c>
      <c r="BS716" s="172">
        <f t="shared" si="264"/>
        <v>0</v>
      </c>
      <c r="BT716" s="55"/>
      <c r="BU716" s="158">
        <f>SUMIF('Input| Projects'!$BA$8:$CX$8,RIGHT(BU$9,3),'Input| Projects'!$BA716:$CX716)</f>
        <v>0</v>
      </c>
      <c r="BV716" s="158">
        <f>SUMIF('Input| Projects'!$BA$8:$CX$8,RIGHT(BV$9,3),'Input| Projects'!$BA716:$CX716)</f>
        <v>0</v>
      </c>
      <c r="BW716" s="79" t="str">
        <f t="shared" si="265"/>
        <v/>
      </c>
    </row>
    <row r="717" spans="2:75" x14ac:dyDescent="0.2">
      <c r="B717" s="123">
        <f>IFERROR('Input| Projects'!B717,"")</f>
        <v>708</v>
      </c>
      <c r="C717" s="160" t="str">
        <f>IFERROR(IF('Input| Projects'!C717="","",'Input| Projects'!C717),"")</f>
        <v/>
      </c>
      <c r="D717" s="160" t="str">
        <f>IFERROR(IF('Input| Projects'!D717="","",'Input| Projects'!D717),"")</f>
        <v/>
      </c>
      <c r="E717" s="53"/>
      <c r="F717" s="160" t="str">
        <f>IF(LEN('Input| Projects'!F717)&gt;0,'Input| Projects'!F717,"")</f>
        <v/>
      </c>
      <c r="G717" s="160" t="str">
        <f>IF(LEN('Input| Projects'!G717)&gt;0,'Input| Projects'!G717,"")</f>
        <v/>
      </c>
      <c r="H717" s="10"/>
      <c r="I717" s="194" cm="1">
        <f t="array" ref="I717">IF(LEN($F717)&gt;0,1+IFERROR(SUMPRODUCT(TRANSPOSE('Input| Projects'!$AO717:$AQ717),INDEX('Input| Escalations'!$F$27:$L$29,,MATCH(Q$9,'Input| Escalations'!$F$21:$L$21,0))),0),0)</f>
        <v>0</v>
      </c>
      <c r="J717" s="194" cm="1">
        <f t="array" ref="J717">IF(LEN($F717)&gt;0,1+IFERROR(SUMPRODUCT(TRANSPOSE('Input| Projects'!$AO717:$AQ717),INDEX('Input| Escalations'!$F$27:$L$29,,MATCH(R$9,'Input| Escalations'!$F$21:$L$21,0))),0),0)</f>
        <v>0</v>
      </c>
      <c r="K717" s="194" cm="1">
        <f t="array" ref="K717">IF(LEN($F717)&gt;0,1+IFERROR(SUMPRODUCT(TRANSPOSE('Input| Projects'!$AO717:$AQ717),INDEX('Input| Escalations'!$F$27:$L$29,,MATCH(S$9,'Input| Escalations'!$F$21:$L$21,0))),0),0)</f>
        <v>0</v>
      </c>
      <c r="L717" s="194" cm="1">
        <f t="array" ref="L717">IF(LEN($F717)&gt;0,1+IFERROR(SUMPRODUCT(TRANSPOSE('Input| Projects'!$AO717:$AQ717),INDEX('Input| Escalations'!$F$27:$L$29,,MATCH(T$9,'Input| Escalations'!$F$21:$L$21,0))),0),0)</f>
        <v>0</v>
      </c>
      <c r="M717" s="194" cm="1">
        <f t="array" ref="M717">IF(LEN($F717)&gt;0,1+IFERROR(SUMPRODUCT(TRANSPOSE('Input| Projects'!$AO717:$AQ717),INDEX('Input| Escalations'!$F$27:$L$29,,MATCH(U$9,'Input| Escalations'!$F$21:$L$21,0))),0),0)</f>
        <v>0</v>
      </c>
      <c r="N717" s="194" cm="1">
        <f t="array" ref="N717">IF(LEN($F717)&gt;0,1+IFERROR(SUMPRODUCT(TRANSPOSE('Input| Projects'!$AO717:$AQ717),INDEX('Input| Escalations'!$F$27:$L$29,,MATCH(V$9,'Input| Escalations'!$F$21:$L$21,0))),0),0)</f>
        <v>0</v>
      </c>
      <c r="O717" s="194" cm="1">
        <f t="array" ref="O717">IF(LEN($F717)&gt;0,1+IFERROR(SUMPRODUCT(TRANSPOSE('Input| Projects'!$AO717:$AQ717),INDEX('Input| Escalations'!$F$27:$L$29,,MATCH(W$9,'Input| Escalations'!$F$21:$L$21,0))),0),0)</f>
        <v>0</v>
      </c>
      <c r="P717" s="10"/>
      <c r="Q717" s="172">
        <f>IFERROR(IF(ISNUMBER(FIND("decision",'Input| Setup'!$F$6)),'Input| Projects'!Y717,'Input| Projects'!I717)*'Input| Escalations'!$I$17*I717,0)</f>
        <v>0</v>
      </c>
      <c r="R717" s="172">
        <f>IFERROR(IF(ISNUMBER(FIND("decision",'Input| Setup'!$F$6)),'Input| Projects'!Z717,'Input| Projects'!J717)*'Input| Escalations'!$I$17*J717,0)</f>
        <v>0</v>
      </c>
      <c r="S717" s="172">
        <f>IFERROR(IF(ISNUMBER(FIND("decision",'Input| Setup'!$F$6)),'Input| Projects'!AA717,'Input| Projects'!K717)*'Input| Escalations'!$I$17*K717,0)</f>
        <v>0</v>
      </c>
      <c r="T717" s="172">
        <f>IFERROR(IF(ISNUMBER(FIND("decision",'Input| Setup'!$F$6)),'Input| Projects'!AB717,'Input| Projects'!L717)*'Input| Escalations'!$I$17*L717,0)</f>
        <v>0</v>
      </c>
      <c r="U717" s="172">
        <f>IFERROR(IF(ISNUMBER(FIND("decision",'Input| Setup'!$F$6)),'Input| Projects'!AC717,'Input| Projects'!M717)*'Input| Escalations'!$I$17*M717,0)</f>
        <v>0</v>
      </c>
      <c r="V717" s="172">
        <f>IFERROR(IF(ISNUMBER(FIND("decision",'Input| Setup'!$F$6)),'Input| Projects'!AD717,'Input| Projects'!N717)*'Input| Escalations'!$I$17*N717,0)</f>
        <v>0</v>
      </c>
      <c r="W717" s="172">
        <f>IFERROR(IF(ISNUMBER(FIND("decision",'Input| Setup'!$F$6)),'Input| Projects'!AE717,'Input| Projects'!O717)*'Input| Escalations'!$I$17*O717,0)</f>
        <v>0</v>
      </c>
      <c r="X717" s="175"/>
      <c r="Y717" s="172">
        <f>IF(ISNUMBER(FIND("decision",'Input| Setup'!$F$6)),'Input| Projects'!AG717,'Input| Projects'!Q717)*I717*'Input| Escalations'!$I$17</f>
        <v>0</v>
      </c>
      <c r="Z717" s="172">
        <f>IF(ISNUMBER(FIND("decision",'Input| Setup'!$F$6)),'Input| Projects'!AH717,'Input| Projects'!R717)*J717*'Input| Escalations'!$I$17</f>
        <v>0</v>
      </c>
      <c r="AA717" s="172">
        <f>IF(ISNUMBER(FIND("decision",'Input| Setup'!$F$6)),'Input| Projects'!AI717,'Input| Projects'!S717)*K717*'Input| Escalations'!$I$17</f>
        <v>0</v>
      </c>
      <c r="AB717" s="172">
        <f>IF(ISNUMBER(FIND("decision",'Input| Setup'!$F$6)),'Input| Projects'!AJ717,'Input| Projects'!T717)*L717*'Input| Escalations'!$I$17</f>
        <v>0</v>
      </c>
      <c r="AC717" s="172">
        <f>IF(ISNUMBER(FIND("decision",'Input| Setup'!$F$6)),'Input| Projects'!AK717,'Input| Projects'!U717)*M717*'Input| Escalations'!$I$17</f>
        <v>0</v>
      </c>
      <c r="AD717" s="172">
        <f>IF(ISNUMBER(FIND("decision",'Input| Setup'!$F$6)),'Input| Projects'!AL717,'Input| Projects'!V717)*N717*'Input| Escalations'!$I$17</f>
        <v>0</v>
      </c>
      <c r="AE717" s="172">
        <f>IF(ISNUMBER(FIND("decision",'Input| Setup'!$F$6)),'Input| Projects'!AM717,'Input| Projects'!W717)*O717*'Input| Escalations'!$I$17</f>
        <v>0</v>
      </c>
      <c r="AF717" s="175"/>
      <c r="AG717" s="172" cm="1">
        <f t="array" ref="AG717">IFERROR(--('Input| Projects'!$AS717="Yes")*_xlfn.SWITCH('Input| Overheads'!$C$50,"Direct costs",'Calc| Overheads Allocation'!C$8*Q717,"Internal labour",'Calc| Overheads Allocation'!C$8*Q717*'Input| Projects'!$AO717,"DNSP defined",'Calc| Overheads Allocation'!C$78*'Input| Projects'!$AV717,0),0)</f>
        <v>0</v>
      </c>
      <c r="AH717" s="172" cm="1">
        <f t="array" ref="AH717">IFERROR(--('Input| Projects'!$AS717="Yes")*_xlfn.SWITCH('Input| Overheads'!$C$50,"Direct costs",'Calc| Overheads Allocation'!D$8*R717,"Internal labour",'Calc| Overheads Allocation'!D$8*R717*'Input| Projects'!$AO717,"DNSP defined",'Calc| Overheads Allocation'!D$78*'Input| Projects'!$AV717,0),0)</f>
        <v>0</v>
      </c>
      <c r="AI717" s="172" cm="1">
        <f t="array" ref="AI717">IFERROR(--('Input| Projects'!$AS717="Yes")*_xlfn.SWITCH('Input| Overheads'!$C$50,"Direct costs",'Calc| Overheads Allocation'!E$8*S717,"Internal labour",'Calc| Overheads Allocation'!E$8*S717*'Input| Projects'!$AO717,"DNSP defined",'Calc| Overheads Allocation'!E$78*'Input| Projects'!$AV717,0),0)</f>
        <v>0</v>
      </c>
      <c r="AJ717" s="172" cm="1">
        <f t="array" ref="AJ717">IFERROR(--('Input| Projects'!$AS717="Yes")*_xlfn.SWITCH('Input| Overheads'!$C$50,"Direct costs",'Calc| Overheads Allocation'!F$8*T717,"Internal labour",'Calc| Overheads Allocation'!F$8*T717*'Input| Projects'!$AO717,"DNSP defined",'Calc| Overheads Allocation'!F$78*'Input| Projects'!$AV717,0),0)</f>
        <v>0</v>
      </c>
      <c r="AK717" s="172" cm="1">
        <f t="array" ref="AK717">IFERROR(--('Input| Projects'!$AS717="Yes")*_xlfn.SWITCH('Input| Overheads'!$C$50,"Direct costs",'Calc| Overheads Allocation'!G$8*U717,"Internal labour",'Calc| Overheads Allocation'!G$8*U717*'Input| Projects'!$AO717,"DNSP defined",'Calc| Overheads Allocation'!G$78*'Input| Projects'!$AV717,0),0)</f>
        <v>0</v>
      </c>
      <c r="AL717" s="172" cm="1">
        <f t="array" ref="AL717">IFERROR(--('Input| Projects'!$AS717="Yes")*_xlfn.SWITCH('Input| Overheads'!$C$50,"Direct costs",'Calc| Overheads Allocation'!H$8*V717,"Internal labour",'Calc| Overheads Allocation'!H$8*V717*'Input| Projects'!$AO717,"DNSP defined",'Calc| Overheads Allocation'!H$78*'Input| Projects'!$AV717,0),0)</f>
        <v>0</v>
      </c>
      <c r="AM717" s="172" cm="1">
        <f t="array" ref="AM717">IFERROR(--('Input| Projects'!$AS717="Yes")*_xlfn.SWITCH('Input| Overheads'!$C$50,"Direct costs",'Calc| Overheads Allocation'!I$8*W717,"Internal labour",'Calc| Overheads Allocation'!I$8*W717*'Input| Projects'!$AO717,"DNSP defined",'Calc| Overheads Allocation'!I$78*'Input| Projects'!$AV717,0),0)</f>
        <v>0</v>
      </c>
      <c r="AN717" s="175"/>
      <c r="AO717" s="172" cm="1">
        <f t="array" ref="AO717">IFERROR(--('Input| Projects'!$AT717="Yes")*_xlfn.SWITCH('Input| Overheads'!$C$50,"Direct costs",'Calc| Overheads Allocation'!C$9*Q717,"Internal labour",'Calc| Overheads Allocation'!C$9*Q717*'Input| Projects'!$AO717,"DNSP defined",'Calc| Overheads Allocation'!C$79*'Input| Projects'!$AW717,0),0)</f>
        <v>0</v>
      </c>
      <c r="AP717" s="172" cm="1">
        <f t="array" ref="AP717">IFERROR(--('Input| Projects'!$AT717="Yes")*_xlfn.SWITCH('Input| Overheads'!$C$50,"Direct costs",'Calc| Overheads Allocation'!D$9*R717,"Internal labour",'Calc| Overheads Allocation'!D$9*R717*'Input| Projects'!$AO717,"DNSP defined",'Calc| Overheads Allocation'!D$79*'Input| Projects'!$AW717,0),0)</f>
        <v>0</v>
      </c>
      <c r="AQ717" s="172" cm="1">
        <f t="array" ref="AQ717">IFERROR(--('Input| Projects'!$AT717="Yes")*_xlfn.SWITCH('Input| Overheads'!$C$50,"Direct costs",'Calc| Overheads Allocation'!E$9*S717,"Internal labour",'Calc| Overheads Allocation'!E$9*S717*'Input| Projects'!$AO717,"DNSP defined",'Calc| Overheads Allocation'!E$79*'Input| Projects'!$AW717,0),0)</f>
        <v>0</v>
      </c>
      <c r="AR717" s="172" cm="1">
        <f t="array" ref="AR717">IFERROR(--('Input| Projects'!$AT717="Yes")*_xlfn.SWITCH('Input| Overheads'!$C$50,"Direct costs",'Calc| Overheads Allocation'!F$9*T717,"Internal labour",'Calc| Overheads Allocation'!F$9*T717*'Input| Projects'!$AO717,"DNSP defined",'Calc| Overheads Allocation'!F$79*'Input| Projects'!$AW717,0),0)</f>
        <v>0</v>
      </c>
      <c r="AS717" s="172" cm="1">
        <f t="array" ref="AS717">IFERROR(--('Input| Projects'!$AT717="Yes")*_xlfn.SWITCH('Input| Overheads'!$C$50,"Direct costs",'Calc| Overheads Allocation'!G$9*U717,"Internal labour",'Calc| Overheads Allocation'!G$9*U717*'Input| Projects'!$AO717,"DNSP defined",'Calc| Overheads Allocation'!G$79*'Input| Projects'!$AW717,0),0)</f>
        <v>0</v>
      </c>
      <c r="AT717" s="172" cm="1">
        <f t="array" ref="AT717">IFERROR(--('Input| Projects'!$AT717="Yes")*_xlfn.SWITCH('Input| Overheads'!$C$50,"Direct costs",'Calc| Overheads Allocation'!H$9*V717,"Internal labour",'Calc| Overheads Allocation'!H$9*V717*'Input| Projects'!$AO717,"DNSP defined",'Calc| Overheads Allocation'!H$79*'Input| Projects'!$AW717,0),0)</f>
        <v>0</v>
      </c>
      <c r="AU717" s="172" cm="1">
        <f t="array" ref="AU717">IFERROR(--('Input| Projects'!$AT717="Yes")*_xlfn.SWITCH('Input| Overheads'!$C$50,"Direct costs",'Calc| Overheads Allocation'!I$9*W717,"Internal labour",'Calc| Overheads Allocation'!I$9*W717*'Input| Projects'!$AO717,"DNSP defined",'Calc| Overheads Allocation'!I$79*'Input| Projects'!$AW717,0),0)</f>
        <v>0</v>
      </c>
      <c r="AV717" s="175"/>
      <c r="AW717" s="172">
        <f t="shared" si="266"/>
        <v>0</v>
      </c>
      <c r="AX717" s="172">
        <f t="shared" si="267"/>
        <v>0</v>
      </c>
      <c r="AY717" s="172">
        <f t="shared" si="268"/>
        <v>0</v>
      </c>
      <c r="AZ717" s="172">
        <f t="shared" si="269"/>
        <v>0</v>
      </c>
      <c r="BA717" s="172">
        <f t="shared" si="270"/>
        <v>0</v>
      </c>
      <c r="BB717" s="172">
        <f t="shared" si="271"/>
        <v>0</v>
      </c>
      <c r="BC717" s="172">
        <f t="shared" si="272"/>
        <v>0</v>
      </c>
      <c r="BD717" s="176"/>
      <c r="BE717" s="172">
        <f t="shared" si="273"/>
        <v>0</v>
      </c>
      <c r="BF717" s="172">
        <f t="shared" si="274"/>
        <v>0</v>
      </c>
      <c r="BG717" s="172">
        <f t="shared" si="275"/>
        <v>0</v>
      </c>
      <c r="BH717" s="172">
        <f t="shared" si="276"/>
        <v>0</v>
      </c>
      <c r="BI717" s="172">
        <f t="shared" si="277"/>
        <v>0</v>
      </c>
      <c r="BJ717" s="172">
        <f t="shared" si="278"/>
        <v>0</v>
      </c>
      <c r="BK717" s="172">
        <f t="shared" si="279"/>
        <v>0</v>
      </c>
      <c r="BL717" s="176"/>
      <c r="BM717" s="172">
        <f t="shared" si="258"/>
        <v>0</v>
      </c>
      <c r="BN717" s="172">
        <f t="shared" si="259"/>
        <v>0</v>
      </c>
      <c r="BO717" s="172">
        <f t="shared" si="260"/>
        <v>0</v>
      </c>
      <c r="BP717" s="172">
        <f t="shared" si="261"/>
        <v>0</v>
      </c>
      <c r="BQ717" s="172">
        <f t="shared" si="262"/>
        <v>0</v>
      </c>
      <c r="BR717" s="172">
        <f t="shared" si="263"/>
        <v>0</v>
      </c>
      <c r="BS717" s="172">
        <f t="shared" si="264"/>
        <v>0</v>
      </c>
      <c r="BT717" s="55"/>
      <c r="BU717" s="158">
        <f>SUMIF('Input| Projects'!$BA$8:$CX$8,RIGHT(BU$9,3),'Input| Projects'!$BA717:$CX717)</f>
        <v>0</v>
      </c>
      <c r="BV717" s="158">
        <f>SUMIF('Input| Projects'!$BA$8:$CX$8,RIGHT(BV$9,3),'Input| Projects'!$BA717:$CX717)</f>
        <v>0</v>
      </c>
      <c r="BW717" s="79" t="str">
        <f t="shared" si="265"/>
        <v/>
      </c>
    </row>
    <row r="718" spans="2:75" x14ac:dyDescent="0.2">
      <c r="B718" s="123">
        <f>IFERROR('Input| Projects'!B718,"")</f>
        <v>709</v>
      </c>
      <c r="C718" s="160" t="str">
        <f>IFERROR(IF('Input| Projects'!C718="","",'Input| Projects'!C718),"")</f>
        <v/>
      </c>
      <c r="D718" s="160" t="str">
        <f>IFERROR(IF('Input| Projects'!D718="","",'Input| Projects'!D718),"")</f>
        <v/>
      </c>
      <c r="E718" s="53"/>
      <c r="F718" s="160" t="str">
        <f>IF(LEN('Input| Projects'!F718)&gt;0,'Input| Projects'!F718,"")</f>
        <v/>
      </c>
      <c r="G718" s="160" t="str">
        <f>IF(LEN('Input| Projects'!G718)&gt;0,'Input| Projects'!G718,"")</f>
        <v/>
      </c>
      <c r="H718" s="10"/>
      <c r="I718" s="194" cm="1">
        <f t="array" ref="I718">IF(LEN($F718)&gt;0,1+IFERROR(SUMPRODUCT(TRANSPOSE('Input| Projects'!$AO718:$AQ718),INDEX('Input| Escalations'!$F$27:$L$29,,MATCH(Q$9,'Input| Escalations'!$F$21:$L$21,0))),0),0)</f>
        <v>0</v>
      </c>
      <c r="J718" s="194" cm="1">
        <f t="array" ref="J718">IF(LEN($F718)&gt;0,1+IFERROR(SUMPRODUCT(TRANSPOSE('Input| Projects'!$AO718:$AQ718),INDEX('Input| Escalations'!$F$27:$L$29,,MATCH(R$9,'Input| Escalations'!$F$21:$L$21,0))),0),0)</f>
        <v>0</v>
      </c>
      <c r="K718" s="194" cm="1">
        <f t="array" ref="K718">IF(LEN($F718)&gt;0,1+IFERROR(SUMPRODUCT(TRANSPOSE('Input| Projects'!$AO718:$AQ718),INDEX('Input| Escalations'!$F$27:$L$29,,MATCH(S$9,'Input| Escalations'!$F$21:$L$21,0))),0),0)</f>
        <v>0</v>
      </c>
      <c r="L718" s="194" cm="1">
        <f t="array" ref="L718">IF(LEN($F718)&gt;0,1+IFERROR(SUMPRODUCT(TRANSPOSE('Input| Projects'!$AO718:$AQ718),INDEX('Input| Escalations'!$F$27:$L$29,,MATCH(T$9,'Input| Escalations'!$F$21:$L$21,0))),0),0)</f>
        <v>0</v>
      </c>
      <c r="M718" s="194" cm="1">
        <f t="array" ref="M718">IF(LEN($F718)&gt;0,1+IFERROR(SUMPRODUCT(TRANSPOSE('Input| Projects'!$AO718:$AQ718),INDEX('Input| Escalations'!$F$27:$L$29,,MATCH(U$9,'Input| Escalations'!$F$21:$L$21,0))),0),0)</f>
        <v>0</v>
      </c>
      <c r="N718" s="194" cm="1">
        <f t="array" ref="N718">IF(LEN($F718)&gt;0,1+IFERROR(SUMPRODUCT(TRANSPOSE('Input| Projects'!$AO718:$AQ718),INDEX('Input| Escalations'!$F$27:$L$29,,MATCH(V$9,'Input| Escalations'!$F$21:$L$21,0))),0),0)</f>
        <v>0</v>
      </c>
      <c r="O718" s="194" cm="1">
        <f t="array" ref="O718">IF(LEN($F718)&gt;0,1+IFERROR(SUMPRODUCT(TRANSPOSE('Input| Projects'!$AO718:$AQ718),INDEX('Input| Escalations'!$F$27:$L$29,,MATCH(W$9,'Input| Escalations'!$F$21:$L$21,0))),0),0)</f>
        <v>0</v>
      </c>
      <c r="P718" s="10"/>
      <c r="Q718" s="172">
        <f>IFERROR(IF(ISNUMBER(FIND("decision",'Input| Setup'!$F$6)),'Input| Projects'!Y718,'Input| Projects'!I718)*'Input| Escalations'!$I$17*I718,0)</f>
        <v>0</v>
      </c>
      <c r="R718" s="172">
        <f>IFERROR(IF(ISNUMBER(FIND("decision",'Input| Setup'!$F$6)),'Input| Projects'!Z718,'Input| Projects'!J718)*'Input| Escalations'!$I$17*J718,0)</f>
        <v>0</v>
      </c>
      <c r="S718" s="172">
        <f>IFERROR(IF(ISNUMBER(FIND("decision",'Input| Setup'!$F$6)),'Input| Projects'!AA718,'Input| Projects'!K718)*'Input| Escalations'!$I$17*K718,0)</f>
        <v>0</v>
      </c>
      <c r="T718" s="172">
        <f>IFERROR(IF(ISNUMBER(FIND("decision",'Input| Setup'!$F$6)),'Input| Projects'!AB718,'Input| Projects'!L718)*'Input| Escalations'!$I$17*L718,0)</f>
        <v>0</v>
      </c>
      <c r="U718" s="172">
        <f>IFERROR(IF(ISNUMBER(FIND("decision",'Input| Setup'!$F$6)),'Input| Projects'!AC718,'Input| Projects'!M718)*'Input| Escalations'!$I$17*M718,0)</f>
        <v>0</v>
      </c>
      <c r="V718" s="172">
        <f>IFERROR(IF(ISNUMBER(FIND("decision",'Input| Setup'!$F$6)),'Input| Projects'!AD718,'Input| Projects'!N718)*'Input| Escalations'!$I$17*N718,0)</f>
        <v>0</v>
      </c>
      <c r="W718" s="172">
        <f>IFERROR(IF(ISNUMBER(FIND("decision",'Input| Setup'!$F$6)),'Input| Projects'!AE718,'Input| Projects'!O718)*'Input| Escalations'!$I$17*O718,0)</f>
        <v>0</v>
      </c>
      <c r="X718" s="175"/>
      <c r="Y718" s="172">
        <f>IF(ISNUMBER(FIND("decision",'Input| Setup'!$F$6)),'Input| Projects'!AG718,'Input| Projects'!Q718)*I718*'Input| Escalations'!$I$17</f>
        <v>0</v>
      </c>
      <c r="Z718" s="172">
        <f>IF(ISNUMBER(FIND("decision",'Input| Setup'!$F$6)),'Input| Projects'!AH718,'Input| Projects'!R718)*J718*'Input| Escalations'!$I$17</f>
        <v>0</v>
      </c>
      <c r="AA718" s="172">
        <f>IF(ISNUMBER(FIND("decision",'Input| Setup'!$F$6)),'Input| Projects'!AI718,'Input| Projects'!S718)*K718*'Input| Escalations'!$I$17</f>
        <v>0</v>
      </c>
      <c r="AB718" s="172">
        <f>IF(ISNUMBER(FIND("decision",'Input| Setup'!$F$6)),'Input| Projects'!AJ718,'Input| Projects'!T718)*L718*'Input| Escalations'!$I$17</f>
        <v>0</v>
      </c>
      <c r="AC718" s="172">
        <f>IF(ISNUMBER(FIND("decision",'Input| Setup'!$F$6)),'Input| Projects'!AK718,'Input| Projects'!U718)*M718*'Input| Escalations'!$I$17</f>
        <v>0</v>
      </c>
      <c r="AD718" s="172">
        <f>IF(ISNUMBER(FIND("decision",'Input| Setup'!$F$6)),'Input| Projects'!AL718,'Input| Projects'!V718)*N718*'Input| Escalations'!$I$17</f>
        <v>0</v>
      </c>
      <c r="AE718" s="172">
        <f>IF(ISNUMBER(FIND("decision",'Input| Setup'!$F$6)),'Input| Projects'!AM718,'Input| Projects'!W718)*O718*'Input| Escalations'!$I$17</f>
        <v>0</v>
      </c>
      <c r="AF718" s="175"/>
      <c r="AG718" s="172" cm="1">
        <f t="array" ref="AG718">IFERROR(--('Input| Projects'!$AS718="Yes")*_xlfn.SWITCH('Input| Overheads'!$C$50,"Direct costs",'Calc| Overheads Allocation'!C$8*Q718,"Internal labour",'Calc| Overheads Allocation'!C$8*Q718*'Input| Projects'!$AO718,"DNSP defined",'Calc| Overheads Allocation'!C$78*'Input| Projects'!$AV718,0),0)</f>
        <v>0</v>
      </c>
      <c r="AH718" s="172" cm="1">
        <f t="array" ref="AH718">IFERROR(--('Input| Projects'!$AS718="Yes")*_xlfn.SWITCH('Input| Overheads'!$C$50,"Direct costs",'Calc| Overheads Allocation'!D$8*R718,"Internal labour",'Calc| Overheads Allocation'!D$8*R718*'Input| Projects'!$AO718,"DNSP defined",'Calc| Overheads Allocation'!D$78*'Input| Projects'!$AV718,0),0)</f>
        <v>0</v>
      </c>
      <c r="AI718" s="172" cm="1">
        <f t="array" ref="AI718">IFERROR(--('Input| Projects'!$AS718="Yes")*_xlfn.SWITCH('Input| Overheads'!$C$50,"Direct costs",'Calc| Overheads Allocation'!E$8*S718,"Internal labour",'Calc| Overheads Allocation'!E$8*S718*'Input| Projects'!$AO718,"DNSP defined",'Calc| Overheads Allocation'!E$78*'Input| Projects'!$AV718,0),0)</f>
        <v>0</v>
      </c>
      <c r="AJ718" s="172" cm="1">
        <f t="array" ref="AJ718">IFERROR(--('Input| Projects'!$AS718="Yes")*_xlfn.SWITCH('Input| Overheads'!$C$50,"Direct costs",'Calc| Overheads Allocation'!F$8*T718,"Internal labour",'Calc| Overheads Allocation'!F$8*T718*'Input| Projects'!$AO718,"DNSP defined",'Calc| Overheads Allocation'!F$78*'Input| Projects'!$AV718,0),0)</f>
        <v>0</v>
      </c>
      <c r="AK718" s="172" cm="1">
        <f t="array" ref="AK718">IFERROR(--('Input| Projects'!$AS718="Yes")*_xlfn.SWITCH('Input| Overheads'!$C$50,"Direct costs",'Calc| Overheads Allocation'!G$8*U718,"Internal labour",'Calc| Overheads Allocation'!G$8*U718*'Input| Projects'!$AO718,"DNSP defined",'Calc| Overheads Allocation'!G$78*'Input| Projects'!$AV718,0),0)</f>
        <v>0</v>
      </c>
      <c r="AL718" s="172" cm="1">
        <f t="array" ref="AL718">IFERROR(--('Input| Projects'!$AS718="Yes")*_xlfn.SWITCH('Input| Overheads'!$C$50,"Direct costs",'Calc| Overheads Allocation'!H$8*V718,"Internal labour",'Calc| Overheads Allocation'!H$8*V718*'Input| Projects'!$AO718,"DNSP defined",'Calc| Overheads Allocation'!H$78*'Input| Projects'!$AV718,0),0)</f>
        <v>0</v>
      </c>
      <c r="AM718" s="172" cm="1">
        <f t="array" ref="AM718">IFERROR(--('Input| Projects'!$AS718="Yes")*_xlfn.SWITCH('Input| Overheads'!$C$50,"Direct costs",'Calc| Overheads Allocation'!I$8*W718,"Internal labour",'Calc| Overheads Allocation'!I$8*W718*'Input| Projects'!$AO718,"DNSP defined",'Calc| Overheads Allocation'!I$78*'Input| Projects'!$AV718,0),0)</f>
        <v>0</v>
      </c>
      <c r="AN718" s="175"/>
      <c r="AO718" s="172" cm="1">
        <f t="array" ref="AO718">IFERROR(--('Input| Projects'!$AT718="Yes")*_xlfn.SWITCH('Input| Overheads'!$C$50,"Direct costs",'Calc| Overheads Allocation'!C$9*Q718,"Internal labour",'Calc| Overheads Allocation'!C$9*Q718*'Input| Projects'!$AO718,"DNSP defined",'Calc| Overheads Allocation'!C$79*'Input| Projects'!$AW718,0),0)</f>
        <v>0</v>
      </c>
      <c r="AP718" s="172" cm="1">
        <f t="array" ref="AP718">IFERROR(--('Input| Projects'!$AT718="Yes")*_xlfn.SWITCH('Input| Overheads'!$C$50,"Direct costs",'Calc| Overheads Allocation'!D$9*R718,"Internal labour",'Calc| Overheads Allocation'!D$9*R718*'Input| Projects'!$AO718,"DNSP defined",'Calc| Overheads Allocation'!D$79*'Input| Projects'!$AW718,0),0)</f>
        <v>0</v>
      </c>
      <c r="AQ718" s="172" cm="1">
        <f t="array" ref="AQ718">IFERROR(--('Input| Projects'!$AT718="Yes")*_xlfn.SWITCH('Input| Overheads'!$C$50,"Direct costs",'Calc| Overheads Allocation'!E$9*S718,"Internal labour",'Calc| Overheads Allocation'!E$9*S718*'Input| Projects'!$AO718,"DNSP defined",'Calc| Overheads Allocation'!E$79*'Input| Projects'!$AW718,0),0)</f>
        <v>0</v>
      </c>
      <c r="AR718" s="172" cm="1">
        <f t="array" ref="AR718">IFERROR(--('Input| Projects'!$AT718="Yes")*_xlfn.SWITCH('Input| Overheads'!$C$50,"Direct costs",'Calc| Overheads Allocation'!F$9*T718,"Internal labour",'Calc| Overheads Allocation'!F$9*T718*'Input| Projects'!$AO718,"DNSP defined",'Calc| Overheads Allocation'!F$79*'Input| Projects'!$AW718,0),0)</f>
        <v>0</v>
      </c>
      <c r="AS718" s="172" cm="1">
        <f t="array" ref="AS718">IFERROR(--('Input| Projects'!$AT718="Yes")*_xlfn.SWITCH('Input| Overheads'!$C$50,"Direct costs",'Calc| Overheads Allocation'!G$9*U718,"Internal labour",'Calc| Overheads Allocation'!G$9*U718*'Input| Projects'!$AO718,"DNSP defined",'Calc| Overheads Allocation'!G$79*'Input| Projects'!$AW718,0),0)</f>
        <v>0</v>
      </c>
      <c r="AT718" s="172" cm="1">
        <f t="array" ref="AT718">IFERROR(--('Input| Projects'!$AT718="Yes")*_xlfn.SWITCH('Input| Overheads'!$C$50,"Direct costs",'Calc| Overheads Allocation'!H$9*V718,"Internal labour",'Calc| Overheads Allocation'!H$9*V718*'Input| Projects'!$AO718,"DNSP defined",'Calc| Overheads Allocation'!H$79*'Input| Projects'!$AW718,0),0)</f>
        <v>0</v>
      </c>
      <c r="AU718" s="172" cm="1">
        <f t="array" ref="AU718">IFERROR(--('Input| Projects'!$AT718="Yes")*_xlfn.SWITCH('Input| Overheads'!$C$50,"Direct costs",'Calc| Overheads Allocation'!I$9*W718,"Internal labour",'Calc| Overheads Allocation'!I$9*W718*'Input| Projects'!$AO718,"DNSP defined",'Calc| Overheads Allocation'!I$79*'Input| Projects'!$AW718,0),0)</f>
        <v>0</v>
      </c>
      <c r="AV718" s="175"/>
      <c r="AW718" s="172">
        <f t="shared" si="266"/>
        <v>0</v>
      </c>
      <c r="AX718" s="172">
        <f t="shared" si="267"/>
        <v>0</v>
      </c>
      <c r="AY718" s="172">
        <f t="shared" si="268"/>
        <v>0</v>
      </c>
      <c r="AZ718" s="172">
        <f t="shared" si="269"/>
        <v>0</v>
      </c>
      <c r="BA718" s="172">
        <f t="shared" si="270"/>
        <v>0</v>
      </c>
      <c r="BB718" s="172">
        <f t="shared" si="271"/>
        <v>0</v>
      </c>
      <c r="BC718" s="172">
        <f t="shared" si="272"/>
        <v>0</v>
      </c>
      <c r="BD718" s="176"/>
      <c r="BE718" s="172">
        <f t="shared" si="273"/>
        <v>0</v>
      </c>
      <c r="BF718" s="172">
        <f t="shared" si="274"/>
        <v>0</v>
      </c>
      <c r="BG718" s="172">
        <f t="shared" si="275"/>
        <v>0</v>
      </c>
      <c r="BH718" s="172">
        <f t="shared" si="276"/>
        <v>0</v>
      </c>
      <c r="BI718" s="172">
        <f t="shared" si="277"/>
        <v>0</v>
      </c>
      <c r="BJ718" s="172">
        <f t="shared" si="278"/>
        <v>0</v>
      </c>
      <c r="BK718" s="172">
        <f t="shared" si="279"/>
        <v>0</v>
      </c>
      <c r="BL718" s="176"/>
      <c r="BM718" s="172">
        <f t="shared" si="258"/>
        <v>0</v>
      </c>
      <c r="BN718" s="172">
        <f t="shared" si="259"/>
        <v>0</v>
      </c>
      <c r="BO718" s="172">
        <f t="shared" si="260"/>
        <v>0</v>
      </c>
      <c r="BP718" s="172">
        <f t="shared" si="261"/>
        <v>0</v>
      </c>
      <c r="BQ718" s="172">
        <f t="shared" si="262"/>
        <v>0</v>
      </c>
      <c r="BR718" s="172">
        <f t="shared" si="263"/>
        <v>0</v>
      </c>
      <c r="BS718" s="172">
        <f t="shared" si="264"/>
        <v>0</v>
      </c>
      <c r="BT718" s="55"/>
      <c r="BU718" s="158">
        <f>SUMIF('Input| Projects'!$BA$8:$CX$8,RIGHT(BU$9,3),'Input| Projects'!$BA718:$CX718)</f>
        <v>0</v>
      </c>
      <c r="BV718" s="158">
        <f>SUMIF('Input| Projects'!$BA$8:$CX$8,RIGHT(BV$9,3),'Input| Projects'!$BA718:$CX718)</f>
        <v>0</v>
      </c>
      <c r="BW718" s="79" t="str">
        <f t="shared" si="265"/>
        <v/>
      </c>
    </row>
    <row r="719" spans="2:75" x14ac:dyDescent="0.2">
      <c r="B719" s="123">
        <f>IFERROR('Input| Projects'!B719,"")</f>
        <v>710</v>
      </c>
      <c r="C719" s="160" t="str">
        <f>IFERROR(IF('Input| Projects'!C719="","",'Input| Projects'!C719),"")</f>
        <v/>
      </c>
      <c r="D719" s="160" t="str">
        <f>IFERROR(IF('Input| Projects'!D719="","",'Input| Projects'!D719),"")</f>
        <v/>
      </c>
      <c r="E719" s="53"/>
      <c r="F719" s="160" t="str">
        <f>IF(LEN('Input| Projects'!F719)&gt;0,'Input| Projects'!F719,"")</f>
        <v/>
      </c>
      <c r="G719" s="160" t="str">
        <f>IF(LEN('Input| Projects'!G719)&gt;0,'Input| Projects'!G719,"")</f>
        <v/>
      </c>
      <c r="H719" s="10"/>
      <c r="I719" s="194" cm="1">
        <f t="array" ref="I719">IF(LEN($F719)&gt;0,1+IFERROR(SUMPRODUCT(TRANSPOSE('Input| Projects'!$AO719:$AQ719),INDEX('Input| Escalations'!$F$27:$L$29,,MATCH(Q$9,'Input| Escalations'!$F$21:$L$21,0))),0),0)</f>
        <v>0</v>
      </c>
      <c r="J719" s="194" cm="1">
        <f t="array" ref="J719">IF(LEN($F719)&gt;0,1+IFERROR(SUMPRODUCT(TRANSPOSE('Input| Projects'!$AO719:$AQ719),INDEX('Input| Escalations'!$F$27:$L$29,,MATCH(R$9,'Input| Escalations'!$F$21:$L$21,0))),0),0)</f>
        <v>0</v>
      </c>
      <c r="K719" s="194" cm="1">
        <f t="array" ref="K719">IF(LEN($F719)&gt;0,1+IFERROR(SUMPRODUCT(TRANSPOSE('Input| Projects'!$AO719:$AQ719),INDEX('Input| Escalations'!$F$27:$L$29,,MATCH(S$9,'Input| Escalations'!$F$21:$L$21,0))),0),0)</f>
        <v>0</v>
      </c>
      <c r="L719" s="194" cm="1">
        <f t="array" ref="L719">IF(LEN($F719)&gt;0,1+IFERROR(SUMPRODUCT(TRANSPOSE('Input| Projects'!$AO719:$AQ719),INDEX('Input| Escalations'!$F$27:$L$29,,MATCH(T$9,'Input| Escalations'!$F$21:$L$21,0))),0),0)</f>
        <v>0</v>
      </c>
      <c r="M719" s="194" cm="1">
        <f t="array" ref="M719">IF(LEN($F719)&gt;0,1+IFERROR(SUMPRODUCT(TRANSPOSE('Input| Projects'!$AO719:$AQ719),INDEX('Input| Escalations'!$F$27:$L$29,,MATCH(U$9,'Input| Escalations'!$F$21:$L$21,0))),0),0)</f>
        <v>0</v>
      </c>
      <c r="N719" s="194" cm="1">
        <f t="array" ref="N719">IF(LEN($F719)&gt;0,1+IFERROR(SUMPRODUCT(TRANSPOSE('Input| Projects'!$AO719:$AQ719),INDEX('Input| Escalations'!$F$27:$L$29,,MATCH(V$9,'Input| Escalations'!$F$21:$L$21,0))),0),0)</f>
        <v>0</v>
      </c>
      <c r="O719" s="194" cm="1">
        <f t="array" ref="O719">IF(LEN($F719)&gt;0,1+IFERROR(SUMPRODUCT(TRANSPOSE('Input| Projects'!$AO719:$AQ719),INDEX('Input| Escalations'!$F$27:$L$29,,MATCH(W$9,'Input| Escalations'!$F$21:$L$21,0))),0),0)</f>
        <v>0</v>
      </c>
      <c r="P719" s="10"/>
      <c r="Q719" s="172">
        <f>IFERROR(IF(ISNUMBER(FIND("decision",'Input| Setup'!$F$6)),'Input| Projects'!Y719,'Input| Projects'!I719)*'Input| Escalations'!$I$17*I719,0)</f>
        <v>0</v>
      </c>
      <c r="R719" s="172">
        <f>IFERROR(IF(ISNUMBER(FIND("decision",'Input| Setup'!$F$6)),'Input| Projects'!Z719,'Input| Projects'!J719)*'Input| Escalations'!$I$17*J719,0)</f>
        <v>0</v>
      </c>
      <c r="S719" s="172">
        <f>IFERROR(IF(ISNUMBER(FIND("decision",'Input| Setup'!$F$6)),'Input| Projects'!AA719,'Input| Projects'!K719)*'Input| Escalations'!$I$17*K719,0)</f>
        <v>0</v>
      </c>
      <c r="T719" s="172">
        <f>IFERROR(IF(ISNUMBER(FIND("decision",'Input| Setup'!$F$6)),'Input| Projects'!AB719,'Input| Projects'!L719)*'Input| Escalations'!$I$17*L719,0)</f>
        <v>0</v>
      </c>
      <c r="U719" s="172">
        <f>IFERROR(IF(ISNUMBER(FIND("decision",'Input| Setup'!$F$6)),'Input| Projects'!AC719,'Input| Projects'!M719)*'Input| Escalations'!$I$17*M719,0)</f>
        <v>0</v>
      </c>
      <c r="V719" s="172">
        <f>IFERROR(IF(ISNUMBER(FIND("decision",'Input| Setup'!$F$6)),'Input| Projects'!AD719,'Input| Projects'!N719)*'Input| Escalations'!$I$17*N719,0)</f>
        <v>0</v>
      </c>
      <c r="W719" s="172">
        <f>IFERROR(IF(ISNUMBER(FIND("decision",'Input| Setup'!$F$6)),'Input| Projects'!AE719,'Input| Projects'!O719)*'Input| Escalations'!$I$17*O719,0)</f>
        <v>0</v>
      </c>
      <c r="X719" s="175"/>
      <c r="Y719" s="172">
        <f>IF(ISNUMBER(FIND("decision",'Input| Setup'!$F$6)),'Input| Projects'!AG719,'Input| Projects'!Q719)*I719*'Input| Escalations'!$I$17</f>
        <v>0</v>
      </c>
      <c r="Z719" s="172">
        <f>IF(ISNUMBER(FIND("decision",'Input| Setup'!$F$6)),'Input| Projects'!AH719,'Input| Projects'!R719)*J719*'Input| Escalations'!$I$17</f>
        <v>0</v>
      </c>
      <c r="AA719" s="172">
        <f>IF(ISNUMBER(FIND("decision",'Input| Setup'!$F$6)),'Input| Projects'!AI719,'Input| Projects'!S719)*K719*'Input| Escalations'!$I$17</f>
        <v>0</v>
      </c>
      <c r="AB719" s="172">
        <f>IF(ISNUMBER(FIND("decision",'Input| Setup'!$F$6)),'Input| Projects'!AJ719,'Input| Projects'!T719)*L719*'Input| Escalations'!$I$17</f>
        <v>0</v>
      </c>
      <c r="AC719" s="172">
        <f>IF(ISNUMBER(FIND("decision",'Input| Setup'!$F$6)),'Input| Projects'!AK719,'Input| Projects'!U719)*M719*'Input| Escalations'!$I$17</f>
        <v>0</v>
      </c>
      <c r="AD719" s="172">
        <f>IF(ISNUMBER(FIND("decision",'Input| Setup'!$F$6)),'Input| Projects'!AL719,'Input| Projects'!V719)*N719*'Input| Escalations'!$I$17</f>
        <v>0</v>
      </c>
      <c r="AE719" s="172">
        <f>IF(ISNUMBER(FIND("decision",'Input| Setup'!$F$6)),'Input| Projects'!AM719,'Input| Projects'!W719)*O719*'Input| Escalations'!$I$17</f>
        <v>0</v>
      </c>
      <c r="AF719" s="175"/>
      <c r="AG719" s="172" cm="1">
        <f t="array" ref="AG719">IFERROR(--('Input| Projects'!$AS719="Yes")*_xlfn.SWITCH('Input| Overheads'!$C$50,"Direct costs",'Calc| Overheads Allocation'!C$8*Q719,"Internal labour",'Calc| Overheads Allocation'!C$8*Q719*'Input| Projects'!$AO719,"DNSP defined",'Calc| Overheads Allocation'!C$78*'Input| Projects'!$AV719,0),0)</f>
        <v>0</v>
      </c>
      <c r="AH719" s="172" cm="1">
        <f t="array" ref="AH719">IFERROR(--('Input| Projects'!$AS719="Yes")*_xlfn.SWITCH('Input| Overheads'!$C$50,"Direct costs",'Calc| Overheads Allocation'!D$8*R719,"Internal labour",'Calc| Overheads Allocation'!D$8*R719*'Input| Projects'!$AO719,"DNSP defined",'Calc| Overheads Allocation'!D$78*'Input| Projects'!$AV719,0),0)</f>
        <v>0</v>
      </c>
      <c r="AI719" s="172" cm="1">
        <f t="array" ref="AI719">IFERROR(--('Input| Projects'!$AS719="Yes")*_xlfn.SWITCH('Input| Overheads'!$C$50,"Direct costs",'Calc| Overheads Allocation'!E$8*S719,"Internal labour",'Calc| Overheads Allocation'!E$8*S719*'Input| Projects'!$AO719,"DNSP defined",'Calc| Overheads Allocation'!E$78*'Input| Projects'!$AV719,0),0)</f>
        <v>0</v>
      </c>
      <c r="AJ719" s="172" cm="1">
        <f t="array" ref="AJ719">IFERROR(--('Input| Projects'!$AS719="Yes")*_xlfn.SWITCH('Input| Overheads'!$C$50,"Direct costs",'Calc| Overheads Allocation'!F$8*T719,"Internal labour",'Calc| Overheads Allocation'!F$8*T719*'Input| Projects'!$AO719,"DNSP defined",'Calc| Overheads Allocation'!F$78*'Input| Projects'!$AV719,0),0)</f>
        <v>0</v>
      </c>
      <c r="AK719" s="172" cm="1">
        <f t="array" ref="AK719">IFERROR(--('Input| Projects'!$AS719="Yes")*_xlfn.SWITCH('Input| Overheads'!$C$50,"Direct costs",'Calc| Overheads Allocation'!G$8*U719,"Internal labour",'Calc| Overheads Allocation'!G$8*U719*'Input| Projects'!$AO719,"DNSP defined",'Calc| Overheads Allocation'!G$78*'Input| Projects'!$AV719,0),0)</f>
        <v>0</v>
      </c>
      <c r="AL719" s="172" cm="1">
        <f t="array" ref="AL719">IFERROR(--('Input| Projects'!$AS719="Yes")*_xlfn.SWITCH('Input| Overheads'!$C$50,"Direct costs",'Calc| Overheads Allocation'!H$8*V719,"Internal labour",'Calc| Overheads Allocation'!H$8*V719*'Input| Projects'!$AO719,"DNSP defined",'Calc| Overheads Allocation'!H$78*'Input| Projects'!$AV719,0),0)</f>
        <v>0</v>
      </c>
      <c r="AM719" s="172" cm="1">
        <f t="array" ref="AM719">IFERROR(--('Input| Projects'!$AS719="Yes")*_xlfn.SWITCH('Input| Overheads'!$C$50,"Direct costs",'Calc| Overheads Allocation'!I$8*W719,"Internal labour",'Calc| Overheads Allocation'!I$8*W719*'Input| Projects'!$AO719,"DNSP defined",'Calc| Overheads Allocation'!I$78*'Input| Projects'!$AV719,0),0)</f>
        <v>0</v>
      </c>
      <c r="AN719" s="175"/>
      <c r="AO719" s="172" cm="1">
        <f t="array" ref="AO719">IFERROR(--('Input| Projects'!$AT719="Yes")*_xlfn.SWITCH('Input| Overheads'!$C$50,"Direct costs",'Calc| Overheads Allocation'!C$9*Q719,"Internal labour",'Calc| Overheads Allocation'!C$9*Q719*'Input| Projects'!$AO719,"DNSP defined",'Calc| Overheads Allocation'!C$79*'Input| Projects'!$AW719,0),0)</f>
        <v>0</v>
      </c>
      <c r="AP719" s="172" cm="1">
        <f t="array" ref="AP719">IFERROR(--('Input| Projects'!$AT719="Yes")*_xlfn.SWITCH('Input| Overheads'!$C$50,"Direct costs",'Calc| Overheads Allocation'!D$9*R719,"Internal labour",'Calc| Overheads Allocation'!D$9*R719*'Input| Projects'!$AO719,"DNSP defined",'Calc| Overheads Allocation'!D$79*'Input| Projects'!$AW719,0),0)</f>
        <v>0</v>
      </c>
      <c r="AQ719" s="172" cm="1">
        <f t="array" ref="AQ719">IFERROR(--('Input| Projects'!$AT719="Yes")*_xlfn.SWITCH('Input| Overheads'!$C$50,"Direct costs",'Calc| Overheads Allocation'!E$9*S719,"Internal labour",'Calc| Overheads Allocation'!E$9*S719*'Input| Projects'!$AO719,"DNSP defined",'Calc| Overheads Allocation'!E$79*'Input| Projects'!$AW719,0),0)</f>
        <v>0</v>
      </c>
      <c r="AR719" s="172" cm="1">
        <f t="array" ref="AR719">IFERROR(--('Input| Projects'!$AT719="Yes")*_xlfn.SWITCH('Input| Overheads'!$C$50,"Direct costs",'Calc| Overheads Allocation'!F$9*T719,"Internal labour",'Calc| Overheads Allocation'!F$9*T719*'Input| Projects'!$AO719,"DNSP defined",'Calc| Overheads Allocation'!F$79*'Input| Projects'!$AW719,0),0)</f>
        <v>0</v>
      </c>
      <c r="AS719" s="172" cm="1">
        <f t="array" ref="AS719">IFERROR(--('Input| Projects'!$AT719="Yes")*_xlfn.SWITCH('Input| Overheads'!$C$50,"Direct costs",'Calc| Overheads Allocation'!G$9*U719,"Internal labour",'Calc| Overheads Allocation'!G$9*U719*'Input| Projects'!$AO719,"DNSP defined",'Calc| Overheads Allocation'!G$79*'Input| Projects'!$AW719,0),0)</f>
        <v>0</v>
      </c>
      <c r="AT719" s="172" cm="1">
        <f t="array" ref="AT719">IFERROR(--('Input| Projects'!$AT719="Yes")*_xlfn.SWITCH('Input| Overheads'!$C$50,"Direct costs",'Calc| Overheads Allocation'!H$9*V719,"Internal labour",'Calc| Overheads Allocation'!H$9*V719*'Input| Projects'!$AO719,"DNSP defined",'Calc| Overheads Allocation'!H$79*'Input| Projects'!$AW719,0),0)</f>
        <v>0</v>
      </c>
      <c r="AU719" s="172" cm="1">
        <f t="array" ref="AU719">IFERROR(--('Input| Projects'!$AT719="Yes")*_xlfn.SWITCH('Input| Overheads'!$C$50,"Direct costs",'Calc| Overheads Allocation'!I$9*W719,"Internal labour",'Calc| Overheads Allocation'!I$9*W719*'Input| Projects'!$AO719,"DNSP defined",'Calc| Overheads Allocation'!I$79*'Input| Projects'!$AW719,0),0)</f>
        <v>0</v>
      </c>
      <c r="AV719" s="175"/>
      <c r="AW719" s="172">
        <f t="shared" si="266"/>
        <v>0</v>
      </c>
      <c r="AX719" s="172">
        <f t="shared" si="267"/>
        <v>0</v>
      </c>
      <c r="AY719" s="172">
        <f t="shared" si="268"/>
        <v>0</v>
      </c>
      <c r="AZ719" s="172">
        <f t="shared" si="269"/>
        <v>0</v>
      </c>
      <c r="BA719" s="172">
        <f t="shared" si="270"/>
        <v>0</v>
      </c>
      <c r="BB719" s="172">
        <f t="shared" si="271"/>
        <v>0</v>
      </c>
      <c r="BC719" s="172">
        <f t="shared" si="272"/>
        <v>0</v>
      </c>
      <c r="BD719" s="176"/>
      <c r="BE719" s="172">
        <f t="shared" si="273"/>
        <v>0</v>
      </c>
      <c r="BF719" s="172">
        <f t="shared" si="274"/>
        <v>0</v>
      </c>
      <c r="BG719" s="172">
        <f t="shared" si="275"/>
        <v>0</v>
      </c>
      <c r="BH719" s="172">
        <f t="shared" si="276"/>
        <v>0</v>
      </c>
      <c r="BI719" s="172">
        <f t="shared" si="277"/>
        <v>0</v>
      </c>
      <c r="BJ719" s="172">
        <f t="shared" si="278"/>
        <v>0</v>
      </c>
      <c r="BK719" s="172">
        <f t="shared" si="279"/>
        <v>0</v>
      </c>
      <c r="BL719" s="176"/>
      <c r="BM719" s="172">
        <f t="shared" si="258"/>
        <v>0</v>
      </c>
      <c r="BN719" s="172">
        <f t="shared" si="259"/>
        <v>0</v>
      </c>
      <c r="BO719" s="172">
        <f t="shared" si="260"/>
        <v>0</v>
      </c>
      <c r="BP719" s="172">
        <f t="shared" si="261"/>
        <v>0</v>
      </c>
      <c r="BQ719" s="172">
        <f t="shared" si="262"/>
        <v>0</v>
      </c>
      <c r="BR719" s="172">
        <f t="shared" si="263"/>
        <v>0</v>
      </c>
      <c r="BS719" s="172">
        <f t="shared" si="264"/>
        <v>0</v>
      </c>
      <c r="BT719" s="55"/>
      <c r="BU719" s="158">
        <f>SUMIF('Input| Projects'!$BA$8:$CX$8,RIGHT(BU$9,3),'Input| Projects'!$BA719:$CX719)</f>
        <v>0</v>
      </c>
      <c r="BV719" s="158">
        <f>SUMIF('Input| Projects'!$BA$8:$CX$8,RIGHT(BV$9,3),'Input| Projects'!$BA719:$CX719)</f>
        <v>0</v>
      </c>
      <c r="BW719" s="79" t="str">
        <f t="shared" si="265"/>
        <v/>
      </c>
    </row>
    <row r="720" spans="2:75" x14ac:dyDescent="0.2">
      <c r="B720" s="123">
        <f>IFERROR('Input| Projects'!B720,"")</f>
        <v>711</v>
      </c>
      <c r="C720" s="160" t="str">
        <f>IFERROR(IF('Input| Projects'!C720="","",'Input| Projects'!C720),"")</f>
        <v/>
      </c>
      <c r="D720" s="160" t="str">
        <f>IFERROR(IF('Input| Projects'!D720="","",'Input| Projects'!D720),"")</f>
        <v/>
      </c>
      <c r="E720" s="53"/>
      <c r="F720" s="160" t="str">
        <f>IF(LEN('Input| Projects'!F720)&gt;0,'Input| Projects'!F720,"")</f>
        <v/>
      </c>
      <c r="G720" s="160" t="str">
        <f>IF(LEN('Input| Projects'!G720)&gt;0,'Input| Projects'!G720,"")</f>
        <v/>
      </c>
      <c r="H720" s="10"/>
      <c r="I720" s="194" cm="1">
        <f t="array" ref="I720">IF(LEN($F720)&gt;0,1+IFERROR(SUMPRODUCT(TRANSPOSE('Input| Projects'!$AO720:$AQ720),INDEX('Input| Escalations'!$F$27:$L$29,,MATCH(Q$9,'Input| Escalations'!$F$21:$L$21,0))),0),0)</f>
        <v>0</v>
      </c>
      <c r="J720" s="194" cm="1">
        <f t="array" ref="J720">IF(LEN($F720)&gt;0,1+IFERROR(SUMPRODUCT(TRANSPOSE('Input| Projects'!$AO720:$AQ720),INDEX('Input| Escalations'!$F$27:$L$29,,MATCH(R$9,'Input| Escalations'!$F$21:$L$21,0))),0),0)</f>
        <v>0</v>
      </c>
      <c r="K720" s="194" cm="1">
        <f t="array" ref="K720">IF(LEN($F720)&gt;0,1+IFERROR(SUMPRODUCT(TRANSPOSE('Input| Projects'!$AO720:$AQ720),INDEX('Input| Escalations'!$F$27:$L$29,,MATCH(S$9,'Input| Escalations'!$F$21:$L$21,0))),0),0)</f>
        <v>0</v>
      </c>
      <c r="L720" s="194" cm="1">
        <f t="array" ref="L720">IF(LEN($F720)&gt;0,1+IFERROR(SUMPRODUCT(TRANSPOSE('Input| Projects'!$AO720:$AQ720),INDEX('Input| Escalations'!$F$27:$L$29,,MATCH(T$9,'Input| Escalations'!$F$21:$L$21,0))),0),0)</f>
        <v>0</v>
      </c>
      <c r="M720" s="194" cm="1">
        <f t="array" ref="M720">IF(LEN($F720)&gt;0,1+IFERROR(SUMPRODUCT(TRANSPOSE('Input| Projects'!$AO720:$AQ720),INDEX('Input| Escalations'!$F$27:$L$29,,MATCH(U$9,'Input| Escalations'!$F$21:$L$21,0))),0),0)</f>
        <v>0</v>
      </c>
      <c r="N720" s="194" cm="1">
        <f t="array" ref="N720">IF(LEN($F720)&gt;0,1+IFERROR(SUMPRODUCT(TRANSPOSE('Input| Projects'!$AO720:$AQ720),INDEX('Input| Escalations'!$F$27:$L$29,,MATCH(V$9,'Input| Escalations'!$F$21:$L$21,0))),0),0)</f>
        <v>0</v>
      </c>
      <c r="O720" s="194" cm="1">
        <f t="array" ref="O720">IF(LEN($F720)&gt;0,1+IFERROR(SUMPRODUCT(TRANSPOSE('Input| Projects'!$AO720:$AQ720),INDEX('Input| Escalations'!$F$27:$L$29,,MATCH(W$9,'Input| Escalations'!$F$21:$L$21,0))),0),0)</f>
        <v>0</v>
      </c>
      <c r="P720" s="10"/>
      <c r="Q720" s="172">
        <f>IFERROR(IF(ISNUMBER(FIND("decision",'Input| Setup'!$F$6)),'Input| Projects'!Y720,'Input| Projects'!I720)*'Input| Escalations'!$I$17*I720,0)</f>
        <v>0</v>
      </c>
      <c r="R720" s="172">
        <f>IFERROR(IF(ISNUMBER(FIND("decision",'Input| Setup'!$F$6)),'Input| Projects'!Z720,'Input| Projects'!J720)*'Input| Escalations'!$I$17*J720,0)</f>
        <v>0</v>
      </c>
      <c r="S720" s="172">
        <f>IFERROR(IF(ISNUMBER(FIND("decision",'Input| Setup'!$F$6)),'Input| Projects'!AA720,'Input| Projects'!K720)*'Input| Escalations'!$I$17*K720,0)</f>
        <v>0</v>
      </c>
      <c r="T720" s="172">
        <f>IFERROR(IF(ISNUMBER(FIND("decision",'Input| Setup'!$F$6)),'Input| Projects'!AB720,'Input| Projects'!L720)*'Input| Escalations'!$I$17*L720,0)</f>
        <v>0</v>
      </c>
      <c r="U720" s="172">
        <f>IFERROR(IF(ISNUMBER(FIND("decision",'Input| Setup'!$F$6)),'Input| Projects'!AC720,'Input| Projects'!M720)*'Input| Escalations'!$I$17*M720,0)</f>
        <v>0</v>
      </c>
      <c r="V720" s="172">
        <f>IFERROR(IF(ISNUMBER(FIND("decision",'Input| Setup'!$F$6)),'Input| Projects'!AD720,'Input| Projects'!N720)*'Input| Escalations'!$I$17*N720,0)</f>
        <v>0</v>
      </c>
      <c r="W720" s="172">
        <f>IFERROR(IF(ISNUMBER(FIND("decision",'Input| Setup'!$F$6)),'Input| Projects'!AE720,'Input| Projects'!O720)*'Input| Escalations'!$I$17*O720,0)</f>
        <v>0</v>
      </c>
      <c r="X720" s="175"/>
      <c r="Y720" s="172">
        <f>IF(ISNUMBER(FIND("decision",'Input| Setup'!$F$6)),'Input| Projects'!AG720,'Input| Projects'!Q720)*I720*'Input| Escalations'!$I$17</f>
        <v>0</v>
      </c>
      <c r="Z720" s="172">
        <f>IF(ISNUMBER(FIND("decision",'Input| Setup'!$F$6)),'Input| Projects'!AH720,'Input| Projects'!R720)*J720*'Input| Escalations'!$I$17</f>
        <v>0</v>
      </c>
      <c r="AA720" s="172">
        <f>IF(ISNUMBER(FIND("decision",'Input| Setup'!$F$6)),'Input| Projects'!AI720,'Input| Projects'!S720)*K720*'Input| Escalations'!$I$17</f>
        <v>0</v>
      </c>
      <c r="AB720" s="172">
        <f>IF(ISNUMBER(FIND("decision",'Input| Setup'!$F$6)),'Input| Projects'!AJ720,'Input| Projects'!T720)*L720*'Input| Escalations'!$I$17</f>
        <v>0</v>
      </c>
      <c r="AC720" s="172">
        <f>IF(ISNUMBER(FIND("decision",'Input| Setup'!$F$6)),'Input| Projects'!AK720,'Input| Projects'!U720)*M720*'Input| Escalations'!$I$17</f>
        <v>0</v>
      </c>
      <c r="AD720" s="172">
        <f>IF(ISNUMBER(FIND("decision",'Input| Setup'!$F$6)),'Input| Projects'!AL720,'Input| Projects'!V720)*N720*'Input| Escalations'!$I$17</f>
        <v>0</v>
      </c>
      <c r="AE720" s="172">
        <f>IF(ISNUMBER(FIND("decision",'Input| Setup'!$F$6)),'Input| Projects'!AM720,'Input| Projects'!W720)*O720*'Input| Escalations'!$I$17</f>
        <v>0</v>
      </c>
      <c r="AF720" s="175"/>
      <c r="AG720" s="172" cm="1">
        <f t="array" ref="AG720">IFERROR(--('Input| Projects'!$AS720="Yes")*_xlfn.SWITCH('Input| Overheads'!$C$50,"Direct costs",'Calc| Overheads Allocation'!C$8*Q720,"Internal labour",'Calc| Overheads Allocation'!C$8*Q720*'Input| Projects'!$AO720,"DNSP defined",'Calc| Overheads Allocation'!C$78*'Input| Projects'!$AV720,0),0)</f>
        <v>0</v>
      </c>
      <c r="AH720" s="172" cm="1">
        <f t="array" ref="AH720">IFERROR(--('Input| Projects'!$AS720="Yes")*_xlfn.SWITCH('Input| Overheads'!$C$50,"Direct costs",'Calc| Overheads Allocation'!D$8*R720,"Internal labour",'Calc| Overheads Allocation'!D$8*R720*'Input| Projects'!$AO720,"DNSP defined",'Calc| Overheads Allocation'!D$78*'Input| Projects'!$AV720,0),0)</f>
        <v>0</v>
      </c>
      <c r="AI720" s="172" cm="1">
        <f t="array" ref="AI720">IFERROR(--('Input| Projects'!$AS720="Yes")*_xlfn.SWITCH('Input| Overheads'!$C$50,"Direct costs",'Calc| Overheads Allocation'!E$8*S720,"Internal labour",'Calc| Overheads Allocation'!E$8*S720*'Input| Projects'!$AO720,"DNSP defined",'Calc| Overheads Allocation'!E$78*'Input| Projects'!$AV720,0),0)</f>
        <v>0</v>
      </c>
      <c r="AJ720" s="172" cm="1">
        <f t="array" ref="AJ720">IFERROR(--('Input| Projects'!$AS720="Yes")*_xlfn.SWITCH('Input| Overheads'!$C$50,"Direct costs",'Calc| Overheads Allocation'!F$8*T720,"Internal labour",'Calc| Overheads Allocation'!F$8*T720*'Input| Projects'!$AO720,"DNSP defined",'Calc| Overheads Allocation'!F$78*'Input| Projects'!$AV720,0),0)</f>
        <v>0</v>
      </c>
      <c r="AK720" s="172" cm="1">
        <f t="array" ref="AK720">IFERROR(--('Input| Projects'!$AS720="Yes")*_xlfn.SWITCH('Input| Overheads'!$C$50,"Direct costs",'Calc| Overheads Allocation'!G$8*U720,"Internal labour",'Calc| Overheads Allocation'!G$8*U720*'Input| Projects'!$AO720,"DNSP defined",'Calc| Overheads Allocation'!G$78*'Input| Projects'!$AV720,0),0)</f>
        <v>0</v>
      </c>
      <c r="AL720" s="172" cm="1">
        <f t="array" ref="AL720">IFERROR(--('Input| Projects'!$AS720="Yes")*_xlfn.SWITCH('Input| Overheads'!$C$50,"Direct costs",'Calc| Overheads Allocation'!H$8*V720,"Internal labour",'Calc| Overheads Allocation'!H$8*V720*'Input| Projects'!$AO720,"DNSP defined",'Calc| Overheads Allocation'!H$78*'Input| Projects'!$AV720,0),0)</f>
        <v>0</v>
      </c>
      <c r="AM720" s="172" cm="1">
        <f t="array" ref="AM720">IFERROR(--('Input| Projects'!$AS720="Yes")*_xlfn.SWITCH('Input| Overheads'!$C$50,"Direct costs",'Calc| Overheads Allocation'!I$8*W720,"Internal labour",'Calc| Overheads Allocation'!I$8*W720*'Input| Projects'!$AO720,"DNSP defined",'Calc| Overheads Allocation'!I$78*'Input| Projects'!$AV720,0),0)</f>
        <v>0</v>
      </c>
      <c r="AN720" s="175"/>
      <c r="AO720" s="172" cm="1">
        <f t="array" ref="AO720">IFERROR(--('Input| Projects'!$AT720="Yes")*_xlfn.SWITCH('Input| Overheads'!$C$50,"Direct costs",'Calc| Overheads Allocation'!C$9*Q720,"Internal labour",'Calc| Overheads Allocation'!C$9*Q720*'Input| Projects'!$AO720,"DNSP defined",'Calc| Overheads Allocation'!C$79*'Input| Projects'!$AW720,0),0)</f>
        <v>0</v>
      </c>
      <c r="AP720" s="172" cm="1">
        <f t="array" ref="AP720">IFERROR(--('Input| Projects'!$AT720="Yes")*_xlfn.SWITCH('Input| Overheads'!$C$50,"Direct costs",'Calc| Overheads Allocation'!D$9*R720,"Internal labour",'Calc| Overheads Allocation'!D$9*R720*'Input| Projects'!$AO720,"DNSP defined",'Calc| Overheads Allocation'!D$79*'Input| Projects'!$AW720,0),0)</f>
        <v>0</v>
      </c>
      <c r="AQ720" s="172" cm="1">
        <f t="array" ref="AQ720">IFERROR(--('Input| Projects'!$AT720="Yes")*_xlfn.SWITCH('Input| Overheads'!$C$50,"Direct costs",'Calc| Overheads Allocation'!E$9*S720,"Internal labour",'Calc| Overheads Allocation'!E$9*S720*'Input| Projects'!$AO720,"DNSP defined",'Calc| Overheads Allocation'!E$79*'Input| Projects'!$AW720,0),0)</f>
        <v>0</v>
      </c>
      <c r="AR720" s="172" cm="1">
        <f t="array" ref="AR720">IFERROR(--('Input| Projects'!$AT720="Yes")*_xlfn.SWITCH('Input| Overheads'!$C$50,"Direct costs",'Calc| Overheads Allocation'!F$9*T720,"Internal labour",'Calc| Overheads Allocation'!F$9*T720*'Input| Projects'!$AO720,"DNSP defined",'Calc| Overheads Allocation'!F$79*'Input| Projects'!$AW720,0),0)</f>
        <v>0</v>
      </c>
      <c r="AS720" s="172" cm="1">
        <f t="array" ref="AS720">IFERROR(--('Input| Projects'!$AT720="Yes")*_xlfn.SWITCH('Input| Overheads'!$C$50,"Direct costs",'Calc| Overheads Allocation'!G$9*U720,"Internal labour",'Calc| Overheads Allocation'!G$9*U720*'Input| Projects'!$AO720,"DNSP defined",'Calc| Overheads Allocation'!G$79*'Input| Projects'!$AW720,0),0)</f>
        <v>0</v>
      </c>
      <c r="AT720" s="172" cm="1">
        <f t="array" ref="AT720">IFERROR(--('Input| Projects'!$AT720="Yes")*_xlfn.SWITCH('Input| Overheads'!$C$50,"Direct costs",'Calc| Overheads Allocation'!H$9*V720,"Internal labour",'Calc| Overheads Allocation'!H$9*V720*'Input| Projects'!$AO720,"DNSP defined",'Calc| Overheads Allocation'!H$79*'Input| Projects'!$AW720,0),0)</f>
        <v>0</v>
      </c>
      <c r="AU720" s="172" cm="1">
        <f t="array" ref="AU720">IFERROR(--('Input| Projects'!$AT720="Yes")*_xlfn.SWITCH('Input| Overheads'!$C$50,"Direct costs",'Calc| Overheads Allocation'!I$9*W720,"Internal labour",'Calc| Overheads Allocation'!I$9*W720*'Input| Projects'!$AO720,"DNSP defined",'Calc| Overheads Allocation'!I$79*'Input| Projects'!$AW720,0),0)</f>
        <v>0</v>
      </c>
      <c r="AV720" s="175"/>
      <c r="AW720" s="172">
        <f t="shared" si="266"/>
        <v>0</v>
      </c>
      <c r="AX720" s="172">
        <f t="shared" si="267"/>
        <v>0</v>
      </c>
      <c r="AY720" s="172">
        <f t="shared" si="268"/>
        <v>0</v>
      </c>
      <c r="AZ720" s="172">
        <f t="shared" si="269"/>
        <v>0</v>
      </c>
      <c r="BA720" s="172">
        <f t="shared" si="270"/>
        <v>0</v>
      </c>
      <c r="BB720" s="172">
        <f t="shared" si="271"/>
        <v>0</v>
      </c>
      <c r="BC720" s="172">
        <f t="shared" si="272"/>
        <v>0</v>
      </c>
      <c r="BD720" s="176"/>
      <c r="BE720" s="172">
        <f t="shared" si="273"/>
        <v>0</v>
      </c>
      <c r="BF720" s="172">
        <f t="shared" si="274"/>
        <v>0</v>
      </c>
      <c r="BG720" s="172">
        <f t="shared" si="275"/>
        <v>0</v>
      </c>
      <c r="BH720" s="172">
        <f t="shared" si="276"/>
        <v>0</v>
      </c>
      <c r="BI720" s="172">
        <f t="shared" si="277"/>
        <v>0</v>
      </c>
      <c r="BJ720" s="172">
        <f t="shared" si="278"/>
        <v>0</v>
      </c>
      <c r="BK720" s="172">
        <f t="shared" si="279"/>
        <v>0</v>
      </c>
      <c r="BL720" s="176"/>
      <c r="BM720" s="172">
        <f t="shared" si="258"/>
        <v>0</v>
      </c>
      <c r="BN720" s="172">
        <f t="shared" si="259"/>
        <v>0</v>
      </c>
      <c r="BO720" s="172">
        <f t="shared" si="260"/>
        <v>0</v>
      </c>
      <c r="BP720" s="172">
        <f t="shared" si="261"/>
        <v>0</v>
      </c>
      <c r="BQ720" s="172">
        <f t="shared" si="262"/>
        <v>0</v>
      </c>
      <c r="BR720" s="172">
        <f t="shared" si="263"/>
        <v>0</v>
      </c>
      <c r="BS720" s="172">
        <f t="shared" si="264"/>
        <v>0</v>
      </c>
      <c r="BT720" s="55"/>
      <c r="BU720" s="158">
        <f>SUMIF('Input| Projects'!$BA$8:$CX$8,RIGHT(BU$9,3),'Input| Projects'!$BA720:$CX720)</f>
        <v>0</v>
      </c>
      <c r="BV720" s="158">
        <f>SUMIF('Input| Projects'!$BA$8:$CX$8,RIGHT(BV$9,3),'Input| Projects'!$BA720:$CX720)</f>
        <v>0</v>
      </c>
      <c r="BW720" s="79" t="str">
        <f t="shared" si="265"/>
        <v/>
      </c>
    </row>
    <row r="721" spans="2:75" x14ac:dyDescent="0.2">
      <c r="B721" s="123">
        <f>IFERROR('Input| Projects'!B721,"")</f>
        <v>712</v>
      </c>
      <c r="C721" s="160" t="str">
        <f>IFERROR(IF('Input| Projects'!C721="","",'Input| Projects'!C721),"")</f>
        <v/>
      </c>
      <c r="D721" s="160" t="str">
        <f>IFERROR(IF('Input| Projects'!D721="","",'Input| Projects'!D721),"")</f>
        <v/>
      </c>
      <c r="E721" s="53"/>
      <c r="F721" s="160" t="str">
        <f>IF(LEN('Input| Projects'!F721)&gt;0,'Input| Projects'!F721,"")</f>
        <v/>
      </c>
      <c r="G721" s="160" t="str">
        <f>IF(LEN('Input| Projects'!G721)&gt;0,'Input| Projects'!G721,"")</f>
        <v/>
      </c>
      <c r="H721" s="10"/>
      <c r="I721" s="194" cm="1">
        <f t="array" ref="I721">IF(LEN($F721)&gt;0,1+IFERROR(SUMPRODUCT(TRANSPOSE('Input| Projects'!$AO721:$AQ721),INDEX('Input| Escalations'!$F$27:$L$29,,MATCH(Q$9,'Input| Escalations'!$F$21:$L$21,0))),0),0)</f>
        <v>0</v>
      </c>
      <c r="J721" s="194" cm="1">
        <f t="array" ref="J721">IF(LEN($F721)&gt;0,1+IFERROR(SUMPRODUCT(TRANSPOSE('Input| Projects'!$AO721:$AQ721),INDEX('Input| Escalations'!$F$27:$L$29,,MATCH(R$9,'Input| Escalations'!$F$21:$L$21,0))),0),0)</f>
        <v>0</v>
      </c>
      <c r="K721" s="194" cm="1">
        <f t="array" ref="K721">IF(LEN($F721)&gt;0,1+IFERROR(SUMPRODUCT(TRANSPOSE('Input| Projects'!$AO721:$AQ721),INDEX('Input| Escalations'!$F$27:$L$29,,MATCH(S$9,'Input| Escalations'!$F$21:$L$21,0))),0),0)</f>
        <v>0</v>
      </c>
      <c r="L721" s="194" cm="1">
        <f t="array" ref="L721">IF(LEN($F721)&gt;0,1+IFERROR(SUMPRODUCT(TRANSPOSE('Input| Projects'!$AO721:$AQ721),INDEX('Input| Escalations'!$F$27:$L$29,,MATCH(T$9,'Input| Escalations'!$F$21:$L$21,0))),0),0)</f>
        <v>0</v>
      </c>
      <c r="M721" s="194" cm="1">
        <f t="array" ref="M721">IF(LEN($F721)&gt;0,1+IFERROR(SUMPRODUCT(TRANSPOSE('Input| Projects'!$AO721:$AQ721),INDEX('Input| Escalations'!$F$27:$L$29,,MATCH(U$9,'Input| Escalations'!$F$21:$L$21,0))),0),0)</f>
        <v>0</v>
      </c>
      <c r="N721" s="194" cm="1">
        <f t="array" ref="N721">IF(LEN($F721)&gt;0,1+IFERROR(SUMPRODUCT(TRANSPOSE('Input| Projects'!$AO721:$AQ721),INDEX('Input| Escalations'!$F$27:$L$29,,MATCH(V$9,'Input| Escalations'!$F$21:$L$21,0))),0),0)</f>
        <v>0</v>
      </c>
      <c r="O721" s="194" cm="1">
        <f t="array" ref="O721">IF(LEN($F721)&gt;0,1+IFERROR(SUMPRODUCT(TRANSPOSE('Input| Projects'!$AO721:$AQ721),INDEX('Input| Escalations'!$F$27:$L$29,,MATCH(W$9,'Input| Escalations'!$F$21:$L$21,0))),0),0)</f>
        <v>0</v>
      </c>
      <c r="P721" s="10"/>
      <c r="Q721" s="172">
        <f>IFERROR(IF(ISNUMBER(FIND("decision",'Input| Setup'!$F$6)),'Input| Projects'!Y721,'Input| Projects'!I721)*'Input| Escalations'!$I$17*I721,0)</f>
        <v>0</v>
      </c>
      <c r="R721" s="172">
        <f>IFERROR(IF(ISNUMBER(FIND("decision",'Input| Setup'!$F$6)),'Input| Projects'!Z721,'Input| Projects'!J721)*'Input| Escalations'!$I$17*J721,0)</f>
        <v>0</v>
      </c>
      <c r="S721" s="172">
        <f>IFERROR(IF(ISNUMBER(FIND("decision",'Input| Setup'!$F$6)),'Input| Projects'!AA721,'Input| Projects'!K721)*'Input| Escalations'!$I$17*K721,0)</f>
        <v>0</v>
      </c>
      <c r="T721" s="172">
        <f>IFERROR(IF(ISNUMBER(FIND("decision",'Input| Setup'!$F$6)),'Input| Projects'!AB721,'Input| Projects'!L721)*'Input| Escalations'!$I$17*L721,0)</f>
        <v>0</v>
      </c>
      <c r="U721" s="172">
        <f>IFERROR(IF(ISNUMBER(FIND("decision",'Input| Setup'!$F$6)),'Input| Projects'!AC721,'Input| Projects'!M721)*'Input| Escalations'!$I$17*M721,0)</f>
        <v>0</v>
      </c>
      <c r="V721" s="172">
        <f>IFERROR(IF(ISNUMBER(FIND("decision",'Input| Setup'!$F$6)),'Input| Projects'!AD721,'Input| Projects'!N721)*'Input| Escalations'!$I$17*N721,0)</f>
        <v>0</v>
      </c>
      <c r="W721" s="172">
        <f>IFERROR(IF(ISNUMBER(FIND("decision",'Input| Setup'!$F$6)),'Input| Projects'!AE721,'Input| Projects'!O721)*'Input| Escalations'!$I$17*O721,0)</f>
        <v>0</v>
      </c>
      <c r="X721" s="175"/>
      <c r="Y721" s="172">
        <f>IF(ISNUMBER(FIND("decision",'Input| Setup'!$F$6)),'Input| Projects'!AG721,'Input| Projects'!Q721)*I721*'Input| Escalations'!$I$17</f>
        <v>0</v>
      </c>
      <c r="Z721" s="172">
        <f>IF(ISNUMBER(FIND("decision",'Input| Setup'!$F$6)),'Input| Projects'!AH721,'Input| Projects'!R721)*J721*'Input| Escalations'!$I$17</f>
        <v>0</v>
      </c>
      <c r="AA721" s="172">
        <f>IF(ISNUMBER(FIND("decision",'Input| Setup'!$F$6)),'Input| Projects'!AI721,'Input| Projects'!S721)*K721*'Input| Escalations'!$I$17</f>
        <v>0</v>
      </c>
      <c r="AB721" s="172">
        <f>IF(ISNUMBER(FIND("decision",'Input| Setup'!$F$6)),'Input| Projects'!AJ721,'Input| Projects'!T721)*L721*'Input| Escalations'!$I$17</f>
        <v>0</v>
      </c>
      <c r="AC721" s="172">
        <f>IF(ISNUMBER(FIND("decision",'Input| Setup'!$F$6)),'Input| Projects'!AK721,'Input| Projects'!U721)*M721*'Input| Escalations'!$I$17</f>
        <v>0</v>
      </c>
      <c r="AD721" s="172">
        <f>IF(ISNUMBER(FIND("decision",'Input| Setup'!$F$6)),'Input| Projects'!AL721,'Input| Projects'!V721)*N721*'Input| Escalations'!$I$17</f>
        <v>0</v>
      </c>
      <c r="AE721" s="172">
        <f>IF(ISNUMBER(FIND("decision",'Input| Setup'!$F$6)),'Input| Projects'!AM721,'Input| Projects'!W721)*O721*'Input| Escalations'!$I$17</f>
        <v>0</v>
      </c>
      <c r="AF721" s="175"/>
      <c r="AG721" s="172" cm="1">
        <f t="array" ref="AG721">IFERROR(--('Input| Projects'!$AS721="Yes")*_xlfn.SWITCH('Input| Overheads'!$C$50,"Direct costs",'Calc| Overheads Allocation'!C$8*Q721,"Internal labour",'Calc| Overheads Allocation'!C$8*Q721*'Input| Projects'!$AO721,"DNSP defined",'Calc| Overheads Allocation'!C$78*'Input| Projects'!$AV721,0),0)</f>
        <v>0</v>
      </c>
      <c r="AH721" s="172" cm="1">
        <f t="array" ref="AH721">IFERROR(--('Input| Projects'!$AS721="Yes")*_xlfn.SWITCH('Input| Overheads'!$C$50,"Direct costs",'Calc| Overheads Allocation'!D$8*R721,"Internal labour",'Calc| Overheads Allocation'!D$8*R721*'Input| Projects'!$AO721,"DNSP defined",'Calc| Overheads Allocation'!D$78*'Input| Projects'!$AV721,0),0)</f>
        <v>0</v>
      </c>
      <c r="AI721" s="172" cm="1">
        <f t="array" ref="AI721">IFERROR(--('Input| Projects'!$AS721="Yes")*_xlfn.SWITCH('Input| Overheads'!$C$50,"Direct costs",'Calc| Overheads Allocation'!E$8*S721,"Internal labour",'Calc| Overheads Allocation'!E$8*S721*'Input| Projects'!$AO721,"DNSP defined",'Calc| Overheads Allocation'!E$78*'Input| Projects'!$AV721,0),0)</f>
        <v>0</v>
      </c>
      <c r="AJ721" s="172" cm="1">
        <f t="array" ref="AJ721">IFERROR(--('Input| Projects'!$AS721="Yes")*_xlfn.SWITCH('Input| Overheads'!$C$50,"Direct costs",'Calc| Overheads Allocation'!F$8*T721,"Internal labour",'Calc| Overheads Allocation'!F$8*T721*'Input| Projects'!$AO721,"DNSP defined",'Calc| Overheads Allocation'!F$78*'Input| Projects'!$AV721,0),0)</f>
        <v>0</v>
      </c>
      <c r="AK721" s="172" cm="1">
        <f t="array" ref="AK721">IFERROR(--('Input| Projects'!$AS721="Yes")*_xlfn.SWITCH('Input| Overheads'!$C$50,"Direct costs",'Calc| Overheads Allocation'!G$8*U721,"Internal labour",'Calc| Overheads Allocation'!G$8*U721*'Input| Projects'!$AO721,"DNSP defined",'Calc| Overheads Allocation'!G$78*'Input| Projects'!$AV721,0),0)</f>
        <v>0</v>
      </c>
      <c r="AL721" s="172" cm="1">
        <f t="array" ref="AL721">IFERROR(--('Input| Projects'!$AS721="Yes")*_xlfn.SWITCH('Input| Overheads'!$C$50,"Direct costs",'Calc| Overheads Allocation'!H$8*V721,"Internal labour",'Calc| Overheads Allocation'!H$8*V721*'Input| Projects'!$AO721,"DNSP defined",'Calc| Overheads Allocation'!H$78*'Input| Projects'!$AV721,0),0)</f>
        <v>0</v>
      </c>
      <c r="AM721" s="172" cm="1">
        <f t="array" ref="AM721">IFERROR(--('Input| Projects'!$AS721="Yes")*_xlfn.SWITCH('Input| Overheads'!$C$50,"Direct costs",'Calc| Overheads Allocation'!I$8*W721,"Internal labour",'Calc| Overheads Allocation'!I$8*W721*'Input| Projects'!$AO721,"DNSP defined",'Calc| Overheads Allocation'!I$78*'Input| Projects'!$AV721,0),0)</f>
        <v>0</v>
      </c>
      <c r="AN721" s="175"/>
      <c r="AO721" s="172" cm="1">
        <f t="array" ref="AO721">IFERROR(--('Input| Projects'!$AT721="Yes")*_xlfn.SWITCH('Input| Overheads'!$C$50,"Direct costs",'Calc| Overheads Allocation'!C$9*Q721,"Internal labour",'Calc| Overheads Allocation'!C$9*Q721*'Input| Projects'!$AO721,"DNSP defined",'Calc| Overheads Allocation'!C$79*'Input| Projects'!$AW721,0),0)</f>
        <v>0</v>
      </c>
      <c r="AP721" s="172" cm="1">
        <f t="array" ref="AP721">IFERROR(--('Input| Projects'!$AT721="Yes")*_xlfn.SWITCH('Input| Overheads'!$C$50,"Direct costs",'Calc| Overheads Allocation'!D$9*R721,"Internal labour",'Calc| Overheads Allocation'!D$9*R721*'Input| Projects'!$AO721,"DNSP defined",'Calc| Overheads Allocation'!D$79*'Input| Projects'!$AW721,0),0)</f>
        <v>0</v>
      </c>
      <c r="AQ721" s="172" cm="1">
        <f t="array" ref="AQ721">IFERROR(--('Input| Projects'!$AT721="Yes")*_xlfn.SWITCH('Input| Overheads'!$C$50,"Direct costs",'Calc| Overheads Allocation'!E$9*S721,"Internal labour",'Calc| Overheads Allocation'!E$9*S721*'Input| Projects'!$AO721,"DNSP defined",'Calc| Overheads Allocation'!E$79*'Input| Projects'!$AW721,0),0)</f>
        <v>0</v>
      </c>
      <c r="AR721" s="172" cm="1">
        <f t="array" ref="AR721">IFERROR(--('Input| Projects'!$AT721="Yes")*_xlfn.SWITCH('Input| Overheads'!$C$50,"Direct costs",'Calc| Overheads Allocation'!F$9*T721,"Internal labour",'Calc| Overheads Allocation'!F$9*T721*'Input| Projects'!$AO721,"DNSP defined",'Calc| Overheads Allocation'!F$79*'Input| Projects'!$AW721,0),0)</f>
        <v>0</v>
      </c>
      <c r="AS721" s="172" cm="1">
        <f t="array" ref="AS721">IFERROR(--('Input| Projects'!$AT721="Yes")*_xlfn.SWITCH('Input| Overheads'!$C$50,"Direct costs",'Calc| Overheads Allocation'!G$9*U721,"Internal labour",'Calc| Overheads Allocation'!G$9*U721*'Input| Projects'!$AO721,"DNSP defined",'Calc| Overheads Allocation'!G$79*'Input| Projects'!$AW721,0),0)</f>
        <v>0</v>
      </c>
      <c r="AT721" s="172" cm="1">
        <f t="array" ref="AT721">IFERROR(--('Input| Projects'!$AT721="Yes")*_xlfn.SWITCH('Input| Overheads'!$C$50,"Direct costs",'Calc| Overheads Allocation'!H$9*V721,"Internal labour",'Calc| Overheads Allocation'!H$9*V721*'Input| Projects'!$AO721,"DNSP defined",'Calc| Overheads Allocation'!H$79*'Input| Projects'!$AW721,0),0)</f>
        <v>0</v>
      </c>
      <c r="AU721" s="172" cm="1">
        <f t="array" ref="AU721">IFERROR(--('Input| Projects'!$AT721="Yes")*_xlfn.SWITCH('Input| Overheads'!$C$50,"Direct costs",'Calc| Overheads Allocation'!I$9*W721,"Internal labour",'Calc| Overheads Allocation'!I$9*W721*'Input| Projects'!$AO721,"DNSP defined",'Calc| Overheads Allocation'!I$79*'Input| Projects'!$AW721,0),0)</f>
        <v>0</v>
      </c>
      <c r="AV721" s="175"/>
      <c r="AW721" s="172">
        <f t="shared" si="266"/>
        <v>0</v>
      </c>
      <c r="AX721" s="172">
        <f t="shared" si="267"/>
        <v>0</v>
      </c>
      <c r="AY721" s="172">
        <f t="shared" si="268"/>
        <v>0</v>
      </c>
      <c r="AZ721" s="172">
        <f t="shared" si="269"/>
        <v>0</v>
      </c>
      <c r="BA721" s="172">
        <f t="shared" si="270"/>
        <v>0</v>
      </c>
      <c r="BB721" s="172">
        <f t="shared" si="271"/>
        <v>0</v>
      </c>
      <c r="BC721" s="172">
        <f t="shared" si="272"/>
        <v>0</v>
      </c>
      <c r="BD721" s="176"/>
      <c r="BE721" s="172">
        <f t="shared" si="273"/>
        <v>0</v>
      </c>
      <c r="BF721" s="172">
        <f t="shared" si="274"/>
        <v>0</v>
      </c>
      <c r="BG721" s="172">
        <f t="shared" si="275"/>
        <v>0</v>
      </c>
      <c r="BH721" s="172">
        <f t="shared" si="276"/>
        <v>0</v>
      </c>
      <c r="BI721" s="172">
        <f t="shared" si="277"/>
        <v>0</v>
      </c>
      <c r="BJ721" s="172">
        <f t="shared" si="278"/>
        <v>0</v>
      </c>
      <c r="BK721" s="172">
        <f t="shared" si="279"/>
        <v>0</v>
      </c>
      <c r="BL721" s="176"/>
      <c r="BM721" s="172">
        <f t="shared" si="258"/>
        <v>0</v>
      </c>
      <c r="BN721" s="172">
        <f t="shared" si="259"/>
        <v>0</v>
      </c>
      <c r="BO721" s="172">
        <f t="shared" si="260"/>
        <v>0</v>
      </c>
      <c r="BP721" s="172">
        <f t="shared" si="261"/>
        <v>0</v>
      </c>
      <c r="BQ721" s="172">
        <f t="shared" si="262"/>
        <v>0</v>
      </c>
      <c r="BR721" s="172">
        <f t="shared" si="263"/>
        <v>0</v>
      </c>
      <c r="BS721" s="172">
        <f t="shared" si="264"/>
        <v>0</v>
      </c>
      <c r="BT721" s="55"/>
      <c r="BU721" s="158">
        <f>SUMIF('Input| Projects'!$BA$8:$CX$8,RIGHT(BU$9,3),'Input| Projects'!$BA721:$CX721)</f>
        <v>0</v>
      </c>
      <c r="BV721" s="158">
        <f>SUMIF('Input| Projects'!$BA$8:$CX$8,RIGHT(BV$9,3),'Input| Projects'!$BA721:$CX721)</f>
        <v>0</v>
      </c>
      <c r="BW721" s="79" t="str">
        <f t="shared" si="265"/>
        <v/>
      </c>
    </row>
    <row r="722" spans="2:75" x14ac:dyDescent="0.2">
      <c r="B722" s="123">
        <f>IFERROR('Input| Projects'!B722,"")</f>
        <v>713</v>
      </c>
      <c r="C722" s="160" t="str">
        <f>IFERROR(IF('Input| Projects'!C722="","",'Input| Projects'!C722),"")</f>
        <v/>
      </c>
      <c r="D722" s="160" t="str">
        <f>IFERROR(IF('Input| Projects'!D722="","",'Input| Projects'!D722),"")</f>
        <v/>
      </c>
      <c r="E722" s="53"/>
      <c r="F722" s="160" t="str">
        <f>IF(LEN('Input| Projects'!F722)&gt;0,'Input| Projects'!F722,"")</f>
        <v/>
      </c>
      <c r="G722" s="160" t="str">
        <f>IF(LEN('Input| Projects'!G722)&gt;0,'Input| Projects'!G722,"")</f>
        <v/>
      </c>
      <c r="H722" s="10"/>
      <c r="I722" s="194" cm="1">
        <f t="array" ref="I722">IF(LEN($F722)&gt;0,1+IFERROR(SUMPRODUCT(TRANSPOSE('Input| Projects'!$AO722:$AQ722),INDEX('Input| Escalations'!$F$27:$L$29,,MATCH(Q$9,'Input| Escalations'!$F$21:$L$21,0))),0),0)</f>
        <v>0</v>
      </c>
      <c r="J722" s="194" cm="1">
        <f t="array" ref="J722">IF(LEN($F722)&gt;0,1+IFERROR(SUMPRODUCT(TRANSPOSE('Input| Projects'!$AO722:$AQ722),INDEX('Input| Escalations'!$F$27:$L$29,,MATCH(R$9,'Input| Escalations'!$F$21:$L$21,0))),0),0)</f>
        <v>0</v>
      </c>
      <c r="K722" s="194" cm="1">
        <f t="array" ref="K722">IF(LEN($F722)&gt;0,1+IFERROR(SUMPRODUCT(TRANSPOSE('Input| Projects'!$AO722:$AQ722),INDEX('Input| Escalations'!$F$27:$L$29,,MATCH(S$9,'Input| Escalations'!$F$21:$L$21,0))),0),0)</f>
        <v>0</v>
      </c>
      <c r="L722" s="194" cm="1">
        <f t="array" ref="L722">IF(LEN($F722)&gt;0,1+IFERROR(SUMPRODUCT(TRANSPOSE('Input| Projects'!$AO722:$AQ722),INDEX('Input| Escalations'!$F$27:$L$29,,MATCH(T$9,'Input| Escalations'!$F$21:$L$21,0))),0),0)</f>
        <v>0</v>
      </c>
      <c r="M722" s="194" cm="1">
        <f t="array" ref="M722">IF(LEN($F722)&gt;0,1+IFERROR(SUMPRODUCT(TRANSPOSE('Input| Projects'!$AO722:$AQ722),INDEX('Input| Escalations'!$F$27:$L$29,,MATCH(U$9,'Input| Escalations'!$F$21:$L$21,0))),0),0)</f>
        <v>0</v>
      </c>
      <c r="N722" s="194" cm="1">
        <f t="array" ref="N722">IF(LEN($F722)&gt;0,1+IFERROR(SUMPRODUCT(TRANSPOSE('Input| Projects'!$AO722:$AQ722),INDEX('Input| Escalations'!$F$27:$L$29,,MATCH(V$9,'Input| Escalations'!$F$21:$L$21,0))),0),0)</f>
        <v>0</v>
      </c>
      <c r="O722" s="194" cm="1">
        <f t="array" ref="O722">IF(LEN($F722)&gt;0,1+IFERROR(SUMPRODUCT(TRANSPOSE('Input| Projects'!$AO722:$AQ722),INDEX('Input| Escalations'!$F$27:$L$29,,MATCH(W$9,'Input| Escalations'!$F$21:$L$21,0))),0),0)</f>
        <v>0</v>
      </c>
      <c r="P722" s="10"/>
      <c r="Q722" s="172">
        <f>IFERROR(IF(ISNUMBER(FIND("decision",'Input| Setup'!$F$6)),'Input| Projects'!Y722,'Input| Projects'!I722)*'Input| Escalations'!$I$17*I722,0)</f>
        <v>0</v>
      </c>
      <c r="R722" s="172">
        <f>IFERROR(IF(ISNUMBER(FIND("decision",'Input| Setup'!$F$6)),'Input| Projects'!Z722,'Input| Projects'!J722)*'Input| Escalations'!$I$17*J722,0)</f>
        <v>0</v>
      </c>
      <c r="S722" s="172">
        <f>IFERROR(IF(ISNUMBER(FIND("decision",'Input| Setup'!$F$6)),'Input| Projects'!AA722,'Input| Projects'!K722)*'Input| Escalations'!$I$17*K722,0)</f>
        <v>0</v>
      </c>
      <c r="T722" s="172">
        <f>IFERROR(IF(ISNUMBER(FIND("decision",'Input| Setup'!$F$6)),'Input| Projects'!AB722,'Input| Projects'!L722)*'Input| Escalations'!$I$17*L722,0)</f>
        <v>0</v>
      </c>
      <c r="U722" s="172">
        <f>IFERROR(IF(ISNUMBER(FIND("decision",'Input| Setup'!$F$6)),'Input| Projects'!AC722,'Input| Projects'!M722)*'Input| Escalations'!$I$17*M722,0)</f>
        <v>0</v>
      </c>
      <c r="V722" s="172">
        <f>IFERROR(IF(ISNUMBER(FIND("decision",'Input| Setup'!$F$6)),'Input| Projects'!AD722,'Input| Projects'!N722)*'Input| Escalations'!$I$17*N722,0)</f>
        <v>0</v>
      </c>
      <c r="W722" s="172">
        <f>IFERROR(IF(ISNUMBER(FIND("decision",'Input| Setup'!$F$6)),'Input| Projects'!AE722,'Input| Projects'!O722)*'Input| Escalations'!$I$17*O722,0)</f>
        <v>0</v>
      </c>
      <c r="X722" s="175"/>
      <c r="Y722" s="172">
        <f>IF(ISNUMBER(FIND("decision",'Input| Setup'!$F$6)),'Input| Projects'!AG722,'Input| Projects'!Q722)*I722*'Input| Escalations'!$I$17</f>
        <v>0</v>
      </c>
      <c r="Z722" s="172">
        <f>IF(ISNUMBER(FIND("decision",'Input| Setup'!$F$6)),'Input| Projects'!AH722,'Input| Projects'!R722)*J722*'Input| Escalations'!$I$17</f>
        <v>0</v>
      </c>
      <c r="AA722" s="172">
        <f>IF(ISNUMBER(FIND("decision",'Input| Setup'!$F$6)),'Input| Projects'!AI722,'Input| Projects'!S722)*K722*'Input| Escalations'!$I$17</f>
        <v>0</v>
      </c>
      <c r="AB722" s="172">
        <f>IF(ISNUMBER(FIND("decision",'Input| Setup'!$F$6)),'Input| Projects'!AJ722,'Input| Projects'!T722)*L722*'Input| Escalations'!$I$17</f>
        <v>0</v>
      </c>
      <c r="AC722" s="172">
        <f>IF(ISNUMBER(FIND("decision",'Input| Setup'!$F$6)),'Input| Projects'!AK722,'Input| Projects'!U722)*M722*'Input| Escalations'!$I$17</f>
        <v>0</v>
      </c>
      <c r="AD722" s="172">
        <f>IF(ISNUMBER(FIND("decision",'Input| Setup'!$F$6)),'Input| Projects'!AL722,'Input| Projects'!V722)*N722*'Input| Escalations'!$I$17</f>
        <v>0</v>
      </c>
      <c r="AE722" s="172">
        <f>IF(ISNUMBER(FIND("decision",'Input| Setup'!$F$6)),'Input| Projects'!AM722,'Input| Projects'!W722)*O722*'Input| Escalations'!$I$17</f>
        <v>0</v>
      </c>
      <c r="AF722" s="175"/>
      <c r="AG722" s="172" cm="1">
        <f t="array" ref="AG722">IFERROR(--('Input| Projects'!$AS722="Yes")*_xlfn.SWITCH('Input| Overheads'!$C$50,"Direct costs",'Calc| Overheads Allocation'!C$8*Q722,"Internal labour",'Calc| Overheads Allocation'!C$8*Q722*'Input| Projects'!$AO722,"DNSP defined",'Calc| Overheads Allocation'!C$78*'Input| Projects'!$AV722,0),0)</f>
        <v>0</v>
      </c>
      <c r="AH722" s="172" cm="1">
        <f t="array" ref="AH722">IFERROR(--('Input| Projects'!$AS722="Yes")*_xlfn.SWITCH('Input| Overheads'!$C$50,"Direct costs",'Calc| Overheads Allocation'!D$8*R722,"Internal labour",'Calc| Overheads Allocation'!D$8*R722*'Input| Projects'!$AO722,"DNSP defined",'Calc| Overheads Allocation'!D$78*'Input| Projects'!$AV722,0),0)</f>
        <v>0</v>
      </c>
      <c r="AI722" s="172" cm="1">
        <f t="array" ref="AI722">IFERROR(--('Input| Projects'!$AS722="Yes")*_xlfn.SWITCH('Input| Overheads'!$C$50,"Direct costs",'Calc| Overheads Allocation'!E$8*S722,"Internal labour",'Calc| Overheads Allocation'!E$8*S722*'Input| Projects'!$AO722,"DNSP defined",'Calc| Overheads Allocation'!E$78*'Input| Projects'!$AV722,0),0)</f>
        <v>0</v>
      </c>
      <c r="AJ722" s="172" cm="1">
        <f t="array" ref="AJ722">IFERROR(--('Input| Projects'!$AS722="Yes")*_xlfn.SWITCH('Input| Overheads'!$C$50,"Direct costs",'Calc| Overheads Allocation'!F$8*T722,"Internal labour",'Calc| Overheads Allocation'!F$8*T722*'Input| Projects'!$AO722,"DNSP defined",'Calc| Overheads Allocation'!F$78*'Input| Projects'!$AV722,0),0)</f>
        <v>0</v>
      </c>
      <c r="AK722" s="172" cm="1">
        <f t="array" ref="AK722">IFERROR(--('Input| Projects'!$AS722="Yes")*_xlfn.SWITCH('Input| Overheads'!$C$50,"Direct costs",'Calc| Overheads Allocation'!G$8*U722,"Internal labour",'Calc| Overheads Allocation'!G$8*U722*'Input| Projects'!$AO722,"DNSP defined",'Calc| Overheads Allocation'!G$78*'Input| Projects'!$AV722,0),0)</f>
        <v>0</v>
      </c>
      <c r="AL722" s="172" cm="1">
        <f t="array" ref="AL722">IFERROR(--('Input| Projects'!$AS722="Yes")*_xlfn.SWITCH('Input| Overheads'!$C$50,"Direct costs",'Calc| Overheads Allocation'!H$8*V722,"Internal labour",'Calc| Overheads Allocation'!H$8*V722*'Input| Projects'!$AO722,"DNSP defined",'Calc| Overheads Allocation'!H$78*'Input| Projects'!$AV722,0),0)</f>
        <v>0</v>
      </c>
      <c r="AM722" s="172" cm="1">
        <f t="array" ref="AM722">IFERROR(--('Input| Projects'!$AS722="Yes")*_xlfn.SWITCH('Input| Overheads'!$C$50,"Direct costs",'Calc| Overheads Allocation'!I$8*W722,"Internal labour",'Calc| Overheads Allocation'!I$8*W722*'Input| Projects'!$AO722,"DNSP defined",'Calc| Overheads Allocation'!I$78*'Input| Projects'!$AV722,0),0)</f>
        <v>0</v>
      </c>
      <c r="AN722" s="175"/>
      <c r="AO722" s="172" cm="1">
        <f t="array" ref="AO722">IFERROR(--('Input| Projects'!$AT722="Yes")*_xlfn.SWITCH('Input| Overheads'!$C$50,"Direct costs",'Calc| Overheads Allocation'!C$9*Q722,"Internal labour",'Calc| Overheads Allocation'!C$9*Q722*'Input| Projects'!$AO722,"DNSP defined",'Calc| Overheads Allocation'!C$79*'Input| Projects'!$AW722,0),0)</f>
        <v>0</v>
      </c>
      <c r="AP722" s="172" cm="1">
        <f t="array" ref="AP722">IFERROR(--('Input| Projects'!$AT722="Yes")*_xlfn.SWITCH('Input| Overheads'!$C$50,"Direct costs",'Calc| Overheads Allocation'!D$9*R722,"Internal labour",'Calc| Overheads Allocation'!D$9*R722*'Input| Projects'!$AO722,"DNSP defined",'Calc| Overheads Allocation'!D$79*'Input| Projects'!$AW722,0),0)</f>
        <v>0</v>
      </c>
      <c r="AQ722" s="172" cm="1">
        <f t="array" ref="AQ722">IFERROR(--('Input| Projects'!$AT722="Yes")*_xlfn.SWITCH('Input| Overheads'!$C$50,"Direct costs",'Calc| Overheads Allocation'!E$9*S722,"Internal labour",'Calc| Overheads Allocation'!E$9*S722*'Input| Projects'!$AO722,"DNSP defined",'Calc| Overheads Allocation'!E$79*'Input| Projects'!$AW722,0),0)</f>
        <v>0</v>
      </c>
      <c r="AR722" s="172" cm="1">
        <f t="array" ref="AR722">IFERROR(--('Input| Projects'!$AT722="Yes")*_xlfn.SWITCH('Input| Overheads'!$C$50,"Direct costs",'Calc| Overheads Allocation'!F$9*T722,"Internal labour",'Calc| Overheads Allocation'!F$9*T722*'Input| Projects'!$AO722,"DNSP defined",'Calc| Overheads Allocation'!F$79*'Input| Projects'!$AW722,0),0)</f>
        <v>0</v>
      </c>
      <c r="AS722" s="172" cm="1">
        <f t="array" ref="AS722">IFERROR(--('Input| Projects'!$AT722="Yes")*_xlfn.SWITCH('Input| Overheads'!$C$50,"Direct costs",'Calc| Overheads Allocation'!G$9*U722,"Internal labour",'Calc| Overheads Allocation'!G$9*U722*'Input| Projects'!$AO722,"DNSP defined",'Calc| Overheads Allocation'!G$79*'Input| Projects'!$AW722,0),0)</f>
        <v>0</v>
      </c>
      <c r="AT722" s="172" cm="1">
        <f t="array" ref="AT722">IFERROR(--('Input| Projects'!$AT722="Yes")*_xlfn.SWITCH('Input| Overheads'!$C$50,"Direct costs",'Calc| Overheads Allocation'!H$9*V722,"Internal labour",'Calc| Overheads Allocation'!H$9*V722*'Input| Projects'!$AO722,"DNSP defined",'Calc| Overheads Allocation'!H$79*'Input| Projects'!$AW722,0),0)</f>
        <v>0</v>
      </c>
      <c r="AU722" s="172" cm="1">
        <f t="array" ref="AU722">IFERROR(--('Input| Projects'!$AT722="Yes")*_xlfn.SWITCH('Input| Overheads'!$C$50,"Direct costs",'Calc| Overheads Allocation'!I$9*W722,"Internal labour",'Calc| Overheads Allocation'!I$9*W722*'Input| Projects'!$AO722,"DNSP defined",'Calc| Overheads Allocation'!I$79*'Input| Projects'!$AW722,0),0)</f>
        <v>0</v>
      </c>
      <c r="AV722" s="175"/>
      <c r="AW722" s="172">
        <f t="shared" si="266"/>
        <v>0</v>
      </c>
      <c r="AX722" s="172">
        <f t="shared" si="267"/>
        <v>0</v>
      </c>
      <c r="AY722" s="172">
        <f t="shared" si="268"/>
        <v>0</v>
      </c>
      <c r="AZ722" s="172">
        <f t="shared" si="269"/>
        <v>0</v>
      </c>
      <c r="BA722" s="172">
        <f t="shared" si="270"/>
        <v>0</v>
      </c>
      <c r="BB722" s="172">
        <f t="shared" si="271"/>
        <v>0</v>
      </c>
      <c r="BC722" s="172">
        <f t="shared" si="272"/>
        <v>0</v>
      </c>
      <c r="BD722" s="176"/>
      <c r="BE722" s="172">
        <f t="shared" si="273"/>
        <v>0</v>
      </c>
      <c r="BF722" s="172">
        <f t="shared" si="274"/>
        <v>0</v>
      </c>
      <c r="BG722" s="172">
        <f t="shared" si="275"/>
        <v>0</v>
      </c>
      <c r="BH722" s="172">
        <f t="shared" si="276"/>
        <v>0</v>
      </c>
      <c r="BI722" s="172">
        <f t="shared" si="277"/>
        <v>0</v>
      </c>
      <c r="BJ722" s="172">
        <f t="shared" si="278"/>
        <v>0</v>
      </c>
      <c r="BK722" s="172">
        <f t="shared" si="279"/>
        <v>0</v>
      </c>
      <c r="BL722" s="176"/>
      <c r="BM722" s="172">
        <f t="shared" si="258"/>
        <v>0</v>
      </c>
      <c r="BN722" s="172">
        <f t="shared" si="259"/>
        <v>0</v>
      </c>
      <c r="BO722" s="172">
        <f t="shared" si="260"/>
        <v>0</v>
      </c>
      <c r="BP722" s="172">
        <f t="shared" si="261"/>
        <v>0</v>
      </c>
      <c r="BQ722" s="172">
        <f t="shared" si="262"/>
        <v>0</v>
      </c>
      <c r="BR722" s="172">
        <f t="shared" si="263"/>
        <v>0</v>
      </c>
      <c r="BS722" s="172">
        <f t="shared" si="264"/>
        <v>0</v>
      </c>
      <c r="BT722" s="55"/>
      <c r="BU722" s="158">
        <f>SUMIF('Input| Projects'!$BA$8:$CX$8,RIGHT(BU$9,3),'Input| Projects'!$BA722:$CX722)</f>
        <v>0</v>
      </c>
      <c r="BV722" s="158">
        <f>SUMIF('Input| Projects'!$BA$8:$CX$8,RIGHT(BV$9,3),'Input| Projects'!$BA722:$CX722)</f>
        <v>0</v>
      </c>
      <c r="BW722" s="79" t="str">
        <f t="shared" si="265"/>
        <v/>
      </c>
    </row>
    <row r="723" spans="2:75" x14ac:dyDescent="0.2">
      <c r="B723" s="123">
        <f>IFERROR('Input| Projects'!B723,"")</f>
        <v>714</v>
      </c>
      <c r="C723" s="160" t="str">
        <f>IFERROR(IF('Input| Projects'!C723="","",'Input| Projects'!C723),"")</f>
        <v/>
      </c>
      <c r="D723" s="160" t="str">
        <f>IFERROR(IF('Input| Projects'!D723="","",'Input| Projects'!D723),"")</f>
        <v/>
      </c>
      <c r="E723" s="53"/>
      <c r="F723" s="160" t="str">
        <f>IF(LEN('Input| Projects'!F723)&gt;0,'Input| Projects'!F723,"")</f>
        <v/>
      </c>
      <c r="G723" s="160" t="str">
        <f>IF(LEN('Input| Projects'!G723)&gt;0,'Input| Projects'!G723,"")</f>
        <v/>
      </c>
      <c r="H723" s="10"/>
      <c r="I723" s="194" cm="1">
        <f t="array" ref="I723">IF(LEN($F723)&gt;0,1+IFERROR(SUMPRODUCT(TRANSPOSE('Input| Projects'!$AO723:$AQ723),INDEX('Input| Escalations'!$F$27:$L$29,,MATCH(Q$9,'Input| Escalations'!$F$21:$L$21,0))),0),0)</f>
        <v>0</v>
      </c>
      <c r="J723" s="194" cm="1">
        <f t="array" ref="J723">IF(LEN($F723)&gt;0,1+IFERROR(SUMPRODUCT(TRANSPOSE('Input| Projects'!$AO723:$AQ723),INDEX('Input| Escalations'!$F$27:$L$29,,MATCH(R$9,'Input| Escalations'!$F$21:$L$21,0))),0),0)</f>
        <v>0</v>
      </c>
      <c r="K723" s="194" cm="1">
        <f t="array" ref="K723">IF(LEN($F723)&gt;0,1+IFERROR(SUMPRODUCT(TRANSPOSE('Input| Projects'!$AO723:$AQ723),INDEX('Input| Escalations'!$F$27:$L$29,,MATCH(S$9,'Input| Escalations'!$F$21:$L$21,0))),0),0)</f>
        <v>0</v>
      </c>
      <c r="L723" s="194" cm="1">
        <f t="array" ref="L723">IF(LEN($F723)&gt;0,1+IFERROR(SUMPRODUCT(TRANSPOSE('Input| Projects'!$AO723:$AQ723),INDEX('Input| Escalations'!$F$27:$L$29,,MATCH(T$9,'Input| Escalations'!$F$21:$L$21,0))),0),0)</f>
        <v>0</v>
      </c>
      <c r="M723" s="194" cm="1">
        <f t="array" ref="M723">IF(LEN($F723)&gt;0,1+IFERROR(SUMPRODUCT(TRANSPOSE('Input| Projects'!$AO723:$AQ723),INDEX('Input| Escalations'!$F$27:$L$29,,MATCH(U$9,'Input| Escalations'!$F$21:$L$21,0))),0),0)</f>
        <v>0</v>
      </c>
      <c r="N723" s="194" cm="1">
        <f t="array" ref="N723">IF(LEN($F723)&gt;0,1+IFERROR(SUMPRODUCT(TRANSPOSE('Input| Projects'!$AO723:$AQ723),INDEX('Input| Escalations'!$F$27:$L$29,,MATCH(V$9,'Input| Escalations'!$F$21:$L$21,0))),0),0)</f>
        <v>0</v>
      </c>
      <c r="O723" s="194" cm="1">
        <f t="array" ref="O723">IF(LEN($F723)&gt;0,1+IFERROR(SUMPRODUCT(TRANSPOSE('Input| Projects'!$AO723:$AQ723),INDEX('Input| Escalations'!$F$27:$L$29,,MATCH(W$9,'Input| Escalations'!$F$21:$L$21,0))),0),0)</f>
        <v>0</v>
      </c>
      <c r="P723" s="10"/>
      <c r="Q723" s="172">
        <f>IFERROR(IF(ISNUMBER(FIND("decision",'Input| Setup'!$F$6)),'Input| Projects'!Y723,'Input| Projects'!I723)*'Input| Escalations'!$I$17*I723,0)</f>
        <v>0</v>
      </c>
      <c r="R723" s="172">
        <f>IFERROR(IF(ISNUMBER(FIND("decision",'Input| Setup'!$F$6)),'Input| Projects'!Z723,'Input| Projects'!J723)*'Input| Escalations'!$I$17*J723,0)</f>
        <v>0</v>
      </c>
      <c r="S723" s="172">
        <f>IFERROR(IF(ISNUMBER(FIND("decision",'Input| Setup'!$F$6)),'Input| Projects'!AA723,'Input| Projects'!K723)*'Input| Escalations'!$I$17*K723,0)</f>
        <v>0</v>
      </c>
      <c r="T723" s="172">
        <f>IFERROR(IF(ISNUMBER(FIND("decision",'Input| Setup'!$F$6)),'Input| Projects'!AB723,'Input| Projects'!L723)*'Input| Escalations'!$I$17*L723,0)</f>
        <v>0</v>
      </c>
      <c r="U723" s="172">
        <f>IFERROR(IF(ISNUMBER(FIND("decision",'Input| Setup'!$F$6)),'Input| Projects'!AC723,'Input| Projects'!M723)*'Input| Escalations'!$I$17*M723,0)</f>
        <v>0</v>
      </c>
      <c r="V723" s="172">
        <f>IFERROR(IF(ISNUMBER(FIND("decision",'Input| Setup'!$F$6)),'Input| Projects'!AD723,'Input| Projects'!N723)*'Input| Escalations'!$I$17*N723,0)</f>
        <v>0</v>
      </c>
      <c r="W723" s="172">
        <f>IFERROR(IF(ISNUMBER(FIND("decision",'Input| Setup'!$F$6)),'Input| Projects'!AE723,'Input| Projects'!O723)*'Input| Escalations'!$I$17*O723,0)</f>
        <v>0</v>
      </c>
      <c r="X723" s="175"/>
      <c r="Y723" s="172">
        <f>IF(ISNUMBER(FIND("decision",'Input| Setup'!$F$6)),'Input| Projects'!AG723,'Input| Projects'!Q723)*I723*'Input| Escalations'!$I$17</f>
        <v>0</v>
      </c>
      <c r="Z723" s="172">
        <f>IF(ISNUMBER(FIND("decision",'Input| Setup'!$F$6)),'Input| Projects'!AH723,'Input| Projects'!R723)*J723*'Input| Escalations'!$I$17</f>
        <v>0</v>
      </c>
      <c r="AA723" s="172">
        <f>IF(ISNUMBER(FIND("decision",'Input| Setup'!$F$6)),'Input| Projects'!AI723,'Input| Projects'!S723)*K723*'Input| Escalations'!$I$17</f>
        <v>0</v>
      </c>
      <c r="AB723" s="172">
        <f>IF(ISNUMBER(FIND("decision",'Input| Setup'!$F$6)),'Input| Projects'!AJ723,'Input| Projects'!T723)*L723*'Input| Escalations'!$I$17</f>
        <v>0</v>
      </c>
      <c r="AC723" s="172">
        <f>IF(ISNUMBER(FIND("decision",'Input| Setup'!$F$6)),'Input| Projects'!AK723,'Input| Projects'!U723)*M723*'Input| Escalations'!$I$17</f>
        <v>0</v>
      </c>
      <c r="AD723" s="172">
        <f>IF(ISNUMBER(FIND("decision",'Input| Setup'!$F$6)),'Input| Projects'!AL723,'Input| Projects'!V723)*N723*'Input| Escalations'!$I$17</f>
        <v>0</v>
      </c>
      <c r="AE723" s="172">
        <f>IF(ISNUMBER(FIND("decision",'Input| Setup'!$F$6)),'Input| Projects'!AM723,'Input| Projects'!W723)*O723*'Input| Escalations'!$I$17</f>
        <v>0</v>
      </c>
      <c r="AF723" s="175"/>
      <c r="AG723" s="172" cm="1">
        <f t="array" ref="AG723">IFERROR(--('Input| Projects'!$AS723="Yes")*_xlfn.SWITCH('Input| Overheads'!$C$50,"Direct costs",'Calc| Overheads Allocation'!C$8*Q723,"Internal labour",'Calc| Overheads Allocation'!C$8*Q723*'Input| Projects'!$AO723,"DNSP defined",'Calc| Overheads Allocation'!C$78*'Input| Projects'!$AV723,0),0)</f>
        <v>0</v>
      </c>
      <c r="AH723" s="172" cm="1">
        <f t="array" ref="AH723">IFERROR(--('Input| Projects'!$AS723="Yes")*_xlfn.SWITCH('Input| Overheads'!$C$50,"Direct costs",'Calc| Overheads Allocation'!D$8*R723,"Internal labour",'Calc| Overheads Allocation'!D$8*R723*'Input| Projects'!$AO723,"DNSP defined",'Calc| Overheads Allocation'!D$78*'Input| Projects'!$AV723,0),0)</f>
        <v>0</v>
      </c>
      <c r="AI723" s="172" cm="1">
        <f t="array" ref="AI723">IFERROR(--('Input| Projects'!$AS723="Yes")*_xlfn.SWITCH('Input| Overheads'!$C$50,"Direct costs",'Calc| Overheads Allocation'!E$8*S723,"Internal labour",'Calc| Overheads Allocation'!E$8*S723*'Input| Projects'!$AO723,"DNSP defined",'Calc| Overheads Allocation'!E$78*'Input| Projects'!$AV723,0),0)</f>
        <v>0</v>
      </c>
      <c r="AJ723" s="172" cm="1">
        <f t="array" ref="AJ723">IFERROR(--('Input| Projects'!$AS723="Yes")*_xlfn.SWITCH('Input| Overheads'!$C$50,"Direct costs",'Calc| Overheads Allocation'!F$8*T723,"Internal labour",'Calc| Overheads Allocation'!F$8*T723*'Input| Projects'!$AO723,"DNSP defined",'Calc| Overheads Allocation'!F$78*'Input| Projects'!$AV723,0),0)</f>
        <v>0</v>
      </c>
      <c r="AK723" s="172" cm="1">
        <f t="array" ref="AK723">IFERROR(--('Input| Projects'!$AS723="Yes")*_xlfn.SWITCH('Input| Overheads'!$C$50,"Direct costs",'Calc| Overheads Allocation'!G$8*U723,"Internal labour",'Calc| Overheads Allocation'!G$8*U723*'Input| Projects'!$AO723,"DNSP defined",'Calc| Overheads Allocation'!G$78*'Input| Projects'!$AV723,0),0)</f>
        <v>0</v>
      </c>
      <c r="AL723" s="172" cm="1">
        <f t="array" ref="AL723">IFERROR(--('Input| Projects'!$AS723="Yes")*_xlfn.SWITCH('Input| Overheads'!$C$50,"Direct costs",'Calc| Overheads Allocation'!H$8*V723,"Internal labour",'Calc| Overheads Allocation'!H$8*V723*'Input| Projects'!$AO723,"DNSP defined",'Calc| Overheads Allocation'!H$78*'Input| Projects'!$AV723,0),0)</f>
        <v>0</v>
      </c>
      <c r="AM723" s="172" cm="1">
        <f t="array" ref="AM723">IFERROR(--('Input| Projects'!$AS723="Yes")*_xlfn.SWITCH('Input| Overheads'!$C$50,"Direct costs",'Calc| Overheads Allocation'!I$8*W723,"Internal labour",'Calc| Overheads Allocation'!I$8*W723*'Input| Projects'!$AO723,"DNSP defined",'Calc| Overheads Allocation'!I$78*'Input| Projects'!$AV723,0),0)</f>
        <v>0</v>
      </c>
      <c r="AN723" s="175"/>
      <c r="AO723" s="172" cm="1">
        <f t="array" ref="AO723">IFERROR(--('Input| Projects'!$AT723="Yes")*_xlfn.SWITCH('Input| Overheads'!$C$50,"Direct costs",'Calc| Overheads Allocation'!C$9*Q723,"Internal labour",'Calc| Overheads Allocation'!C$9*Q723*'Input| Projects'!$AO723,"DNSP defined",'Calc| Overheads Allocation'!C$79*'Input| Projects'!$AW723,0),0)</f>
        <v>0</v>
      </c>
      <c r="AP723" s="172" cm="1">
        <f t="array" ref="AP723">IFERROR(--('Input| Projects'!$AT723="Yes")*_xlfn.SWITCH('Input| Overheads'!$C$50,"Direct costs",'Calc| Overheads Allocation'!D$9*R723,"Internal labour",'Calc| Overheads Allocation'!D$9*R723*'Input| Projects'!$AO723,"DNSP defined",'Calc| Overheads Allocation'!D$79*'Input| Projects'!$AW723,0),0)</f>
        <v>0</v>
      </c>
      <c r="AQ723" s="172" cm="1">
        <f t="array" ref="AQ723">IFERROR(--('Input| Projects'!$AT723="Yes")*_xlfn.SWITCH('Input| Overheads'!$C$50,"Direct costs",'Calc| Overheads Allocation'!E$9*S723,"Internal labour",'Calc| Overheads Allocation'!E$9*S723*'Input| Projects'!$AO723,"DNSP defined",'Calc| Overheads Allocation'!E$79*'Input| Projects'!$AW723,0),0)</f>
        <v>0</v>
      </c>
      <c r="AR723" s="172" cm="1">
        <f t="array" ref="AR723">IFERROR(--('Input| Projects'!$AT723="Yes")*_xlfn.SWITCH('Input| Overheads'!$C$50,"Direct costs",'Calc| Overheads Allocation'!F$9*T723,"Internal labour",'Calc| Overheads Allocation'!F$9*T723*'Input| Projects'!$AO723,"DNSP defined",'Calc| Overheads Allocation'!F$79*'Input| Projects'!$AW723,0),0)</f>
        <v>0</v>
      </c>
      <c r="AS723" s="172" cm="1">
        <f t="array" ref="AS723">IFERROR(--('Input| Projects'!$AT723="Yes")*_xlfn.SWITCH('Input| Overheads'!$C$50,"Direct costs",'Calc| Overheads Allocation'!G$9*U723,"Internal labour",'Calc| Overheads Allocation'!G$9*U723*'Input| Projects'!$AO723,"DNSP defined",'Calc| Overheads Allocation'!G$79*'Input| Projects'!$AW723,0),0)</f>
        <v>0</v>
      </c>
      <c r="AT723" s="172" cm="1">
        <f t="array" ref="AT723">IFERROR(--('Input| Projects'!$AT723="Yes")*_xlfn.SWITCH('Input| Overheads'!$C$50,"Direct costs",'Calc| Overheads Allocation'!H$9*V723,"Internal labour",'Calc| Overheads Allocation'!H$9*V723*'Input| Projects'!$AO723,"DNSP defined",'Calc| Overheads Allocation'!H$79*'Input| Projects'!$AW723,0),0)</f>
        <v>0</v>
      </c>
      <c r="AU723" s="172" cm="1">
        <f t="array" ref="AU723">IFERROR(--('Input| Projects'!$AT723="Yes")*_xlfn.SWITCH('Input| Overheads'!$C$50,"Direct costs",'Calc| Overheads Allocation'!I$9*W723,"Internal labour",'Calc| Overheads Allocation'!I$9*W723*'Input| Projects'!$AO723,"DNSP defined",'Calc| Overheads Allocation'!I$79*'Input| Projects'!$AW723,0),0)</f>
        <v>0</v>
      </c>
      <c r="AV723" s="175"/>
      <c r="AW723" s="172">
        <f t="shared" si="266"/>
        <v>0</v>
      </c>
      <c r="AX723" s="172">
        <f t="shared" si="267"/>
        <v>0</v>
      </c>
      <c r="AY723" s="172">
        <f t="shared" si="268"/>
        <v>0</v>
      </c>
      <c r="AZ723" s="172">
        <f t="shared" si="269"/>
        <v>0</v>
      </c>
      <c r="BA723" s="172">
        <f t="shared" si="270"/>
        <v>0</v>
      </c>
      <c r="BB723" s="172">
        <f t="shared" si="271"/>
        <v>0</v>
      </c>
      <c r="BC723" s="172">
        <f t="shared" si="272"/>
        <v>0</v>
      </c>
      <c r="BD723" s="176"/>
      <c r="BE723" s="172">
        <f t="shared" si="273"/>
        <v>0</v>
      </c>
      <c r="BF723" s="172">
        <f t="shared" si="274"/>
        <v>0</v>
      </c>
      <c r="BG723" s="172">
        <f t="shared" si="275"/>
        <v>0</v>
      </c>
      <c r="BH723" s="172">
        <f t="shared" si="276"/>
        <v>0</v>
      </c>
      <c r="BI723" s="172">
        <f t="shared" si="277"/>
        <v>0</v>
      </c>
      <c r="BJ723" s="172">
        <f t="shared" si="278"/>
        <v>0</v>
      </c>
      <c r="BK723" s="172">
        <f t="shared" si="279"/>
        <v>0</v>
      </c>
      <c r="BL723" s="176"/>
      <c r="BM723" s="172">
        <f t="shared" si="258"/>
        <v>0</v>
      </c>
      <c r="BN723" s="172">
        <f t="shared" si="259"/>
        <v>0</v>
      </c>
      <c r="BO723" s="172">
        <f t="shared" si="260"/>
        <v>0</v>
      </c>
      <c r="BP723" s="172">
        <f t="shared" si="261"/>
        <v>0</v>
      </c>
      <c r="BQ723" s="172">
        <f t="shared" si="262"/>
        <v>0</v>
      </c>
      <c r="BR723" s="172">
        <f t="shared" si="263"/>
        <v>0</v>
      </c>
      <c r="BS723" s="172">
        <f t="shared" si="264"/>
        <v>0</v>
      </c>
      <c r="BT723" s="55"/>
      <c r="BU723" s="158">
        <f>SUMIF('Input| Projects'!$BA$8:$CX$8,RIGHT(BU$9,3),'Input| Projects'!$BA723:$CX723)</f>
        <v>0</v>
      </c>
      <c r="BV723" s="158">
        <f>SUMIF('Input| Projects'!$BA$8:$CX$8,RIGHT(BV$9,3),'Input| Projects'!$BA723:$CX723)</f>
        <v>0</v>
      </c>
      <c r="BW723" s="79" t="str">
        <f t="shared" si="265"/>
        <v/>
      </c>
    </row>
    <row r="724" spans="2:75" x14ac:dyDescent="0.2">
      <c r="B724" s="123">
        <f>IFERROR('Input| Projects'!B724,"")</f>
        <v>715</v>
      </c>
      <c r="C724" s="160" t="str">
        <f>IFERROR(IF('Input| Projects'!C724="","",'Input| Projects'!C724),"")</f>
        <v/>
      </c>
      <c r="D724" s="160" t="str">
        <f>IFERROR(IF('Input| Projects'!D724="","",'Input| Projects'!D724),"")</f>
        <v/>
      </c>
      <c r="E724" s="53"/>
      <c r="F724" s="160" t="str">
        <f>IF(LEN('Input| Projects'!F724)&gt;0,'Input| Projects'!F724,"")</f>
        <v/>
      </c>
      <c r="G724" s="160" t="str">
        <f>IF(LEN('Input| Projects'!G724)&gt;0,'Input| Projects'!G724,"")</f>
        <v/>
      </c>
      <c r="H724" s="10"/>
      <c r="I724" s="194" cm="1">
        <f t="array" ref="I724">IF(LEN($F724)&gt;0,1+IFERROR(SUMPRODUCT(TRANSPOSE('Input| Projects'!$AO724:$AQ724),INDEX('Input| Escalations'!$F$27:$L$29,,MATCH(Q$9,'Input| Escalations'!$F$21:$L$21,0))),0),0)</f>
        <v>0</v>
      </c>
      <c r="J724" s="194" cm="1">
        <f t="array" ref="J724">IF(LEN($F724)&gt;0,1+IFERROR(SUMPRODUCT(TRANSPOSE('Input| Projects'!$AO724:$AQ724),INDEX('Input| Escalations'!$F$27:$L$29,,MATCH(R$9,'Input| Escalations'!$F$21:$L$21,0))),0),0)</f>
        <v>0</v>
      </c>
      <c r="K724" s="194" cm="1">
        <f t="array" ref="K724">IF(LEN($F724)&gt;0,1+IFERROR(SUMPRODUCT(TRANSPOSE('Input| Projects'!$AO724:$AQ724),INDEX('Input| Escalations'!$F$27:$L$29,,MATCH(S$9,'Input| Escalations'!$F$21:$L$21,0))),0),0)</f>
        <v>0</v>
      </c>
      <c r="L724" s="194" cm="1">
        <f t="array" ref="L724">IF(LEN($F724)&gt;0,1+IFERROR(SUMPRODUCT(TRANSPOSE('Input| Projects'!$AO724:$AQ724),INDEX('Input| Escalations'!$F$27:$L$29,,MATCH(T$9,'Input| Escalations'!$F$21:$L$21,0))),0),0)</f>
        <v>0</v>
      </c>
      <c r="M724" s="194" cm="1">
        <f t="array" ref="M724">IF(LEN($F724)&gt;0,1+IFERROR(SUMPRODUCT(TRANSPOSE('Input| Projects'!$AO724:$AQ724),INDEX('Input| Escalations'!$F$27:$L$29,,MATCH(U$9,'Input| Escalations'!$F$21:$L$21,0))),0),0)</f>
        <v>0</v>
      </c>
      <c r="N724" s="194" cm="1">
        <f t="array" ref="N724">IF(LEN($F724)&gt;0,1+IFERROR(SUMPRODUCT(TRANSPOSE('Input| Projects'!$AO724:$AQ724),INDEX('Input| Escalations'!$F$27:$L$29,,MATCH(V$9,'Input| Escalations'!$F$21:$L$21,0))),0),0)</f>
        <v>0</v>
      </c>
      <c r="O724" s="194" cm="1">
        <f t="array" ref="O724">IF(LEN($F724)&gt;0,1+IFERROR(SUMPRODUCT(TRANSPOSE('Input| Projects'!$AO724:$AQ724),INDEX('Input| Escalations'!$F$27:$L$29,,MATCH(W$9,'Input| Escalations'!$F$21:$L$21,0))),0),0)</f>
        <v>0</v>
      </c>
      <c r="P724" s="10"/>
      <c r="Q724" s="172">
        <f>IFERROR(IF(ISNUMBER(FIND("decision",'Input| Setup'!$F$6)),'Input| Projects'!Y724,'Input| Projects'!I724)*'Input| Escalations'!$I$17*I724,0)</f>
        <v>0</v>
      </c>
      <c r="R724" s="172">
        <f>IFERROR(IF(ISNUMBER(FIND("decision",'Input| Setup'!$F$6)),'Input| Projects'!Z724,'Input| Projects'!J724)*'Input| Escalations'!$I$17*J724,0)</f>
        <v>0</v>
      </c>
      <c r="S724" s="172">
        <f>IFERROR(IF(ISNUMBER(FIND("decision",'Input| Setup'!$F$6)),'Input| Projects'!AA724,'Input| Projects'!K724)*'Input| Escalations'!$I$17*K724,0)</f>
        <v>0</v>
      </c>
      <c r="T724" s="172">
        <f>IFERROR(IF(ISNUMBER(FIND("decision",'Input| Setup'!$F$6)),'Input| Projects'!AB724,'Input| Projects'!L724)*'Input| Escalations'!$I$17*L724,0)</f>
        <v>0</v>
      </c>
      <c r="U724" s="172">
        <f>IFERROR(IF(ISNUMBER(FIND("decision",'Input| Setup'!$F$6)),'Input| Projects'!AC724,'Input| Projects'!M724)*'Input| Escalations'!$I$17*M724,0)</f>
        <v>0</v>
      </c>
      <c r="V724" s="172">
        <f>IFERROR(IF(ISNUMBER(FIND("decision",'Input| Setup'!$F$6)),'Input| Projects'!AD724,'Input| Projects'!N724)*'Input| Escalations'!$I$17*N724,0)</f>
        <v>0</v>
      </c>
      <c r="W724" s="172">
        <f>IFERROR(IF(ISNUMBER(FIND("decision",'Input| Setup'!$F$6)),'Input| Projects'!AE724,'Input| Projects'!O724)*'Input| Escalations'!$I$17*O724,0)</f>
        <v>0</v>
      </c>
      <c r="X724" s="175"/>
      <c r="Y724" s="172">
        <f>IF(ISNUMBER(FIND("decision",'Input| Setup'!$F$6)),'Input| Projects'!AG724,'Input| Projects'!Q724)*I724*'Input| Escalations'!$I$17</f>
        <v>0</v>
      </c>
      <c r="Z724" s="172">
        <f>IF(ISNUMBER(FIND("decision",'Input| Setup'!$F$6)),'Input| Projects'!AH724,'Input| Projects'!R724)*J724*'Input| Escalations'!$I$17</f>
        <v>0</v>
      </c>
      <c r="AA724" s="172">
        <f>IF(ISNUMBER(FIND("decision",'Input| Setup'!$F$6)),'Input| Projects'!AI724,'Input| Projects'!S724)*K724*'Input| Escalations'!$I$17</f>
        <v>0</v>
      </c>
      <c r="AB724" s="172">
        <f>IF(ISNUMBER(FIND("decision",'Input| Setup'!$F$6)),'Input| Projects'!AJ724,'Input| Projects'!T724)*L724*'Input| Escalations'!$I$17</f>
        <v>0</v>
      </c>
      <c r="AC724" s="172">
        <f>IF(ISNUMBER(FIND("decision",'Input| Setup'!$F$6)),'Input| Projects'!AK724,'Input| Projects'!U724)*M724*'Input| Escalations'!$I$17</f>
        <v>0</v>
      </c>
      <c r="AD724" s="172">
        <f>IF(ISNUMBER(FIND("decision",'Input| Setup'!$F$6)),'Input| Projects'!AL724,'Input| Projects'!V724)*N724*'Input| Escalations'!$I$17</f>
        <v>0</v>
      </c>
      <c r="AE724" s="172">
        <f>IF(ISNUMBER(FIND("decision",'Input| Setup'!$F$6)),'Input| Projects'!AM724,'Input| Projects'!W724)*O724*'Input| Escalations'!$I$17</f>
        <v>0</v>
      </c>
      <c r="AF724" s="175"/>
      <c r="AG724" s="172" cm="1">
        <f t="array" ref="AG724">IFERROR(--('Input| Projects'!$AS724="Yes")*_xlfn.SWITCH('Input| Overheads'!$C$50,"Direct costs",'Calc| Overheads Allocation'!C$8*Q724,"Internal labour",'Calc| Overheads Allocation'!C$8*Q724*'Input| Projects'!$AO724,"DNSP defined",'Calc| Overheads Allocation'!C$78*'Input| Projects'!$AV724,0),0)</f>
        <v>0</v>
      </c>
      <c r="AH724" s="172" cm="1">
        <f t="array" ref="AH724">IFERROR(--('Input| Projects'!$AS724="Yes")*_xlfn.SWITCH('Input| Overheads'!$C$50,"Direct costs",'Calc| Overheads Allocation'!D$8*R724,"Internal labour",'Calc| Overheads Allocation'!D$8*R724*'Input| Projects'!$AO724,"DNSP defined",'Calc| Overheads Allocation'!D$78*'Input| Projects'!$AV724,0),0)</f>
        <v>0</v>
      </c>
      <c r="AI724" s="172" cm="1">
        <f t="array" ref="AI724">IFERROR(--('Input| Projects'!$AS724="Yes")*_xlfn.SWITCH('Input| Overheads'!$C$50,"Direct costs",'Calc| Overheads Allocation'!E$8*S724,"Internal labour",'Calc| Overheads Allocation'!E$8*S724*'Input| Projects'!$AO724,"DNSP defined",'Calc| Overheads Allocation'!E$78*'Input| Projects'!$AV724,0),0)</f>
        <v>0</v>
      </c>
      <c r="AJ724" s="172" cm="1">
        <f t="array" ref="AJ724">IFERROR(--('Input| Projects'!$AS724="Yes")*_xlfn.SWITCH('Input| Overheads'!$C$50,"Direct costs",'Calc| Overheads Allocation'!F$8*T724,"Internal labour",'Calc| Overheads Allocation'!F$8*T724*'Input| Projects'!$AO724,"DNSP defined",'Calc| Overheads Allocation'!F$78*'Input| Projects'!$AV724,0),0)</f>
        <v>0</v>
      </c>
      <c r="AK724" s="172" cm="1">
        <f t="array" ref="AK724">IFERROR(--('Input| Projects'!$AS724="Yes")*_xlfn.SWITCH('Input| Overheads'!$C$50,"Direct costs",'Calc| Overheads Allocation'!G$8*U724,"Internal labour",'Calc| Overheads Allocation'!G$8*U724*'Input| Projects'!$AO724,"DNSP defined",'Calc| Overheads Allocation'!G$78*'Input| Projects'!$AV724,0),0)</f>
        <v>0</v>
      </c>
      <c r="AL724" s="172" cm="1">
        <f t="array" ref="AL724">IFERROR(--('Input| Projects'!$AS724="Yes")*_xlfn.SWITCH('Input| Overheads'!$C$50,"Direct costs",'Calc| Overheads Allocation'!H$8*V724,"Internal labour",'Calc| Overheads Allocation'!H$8*V724*'Input| Projects'!$AO724,"DNSP defined",'Calc| Overheads Allocation'!H$78*'Input| Projects'!$AV724,0),0)</f>
        <v>0</v>
      </c>
      <c r="AM724" s="172" cm="1">
        <f t="array" ref="AM724">IFERROR(--('Input| Projects'!$AS724="Yes")*_xlfn.SWITCH('Input| Overheads'!$C$50,"Direct costs",'Calc| Overheads Allocation'!I$8*W724,"Internal labour",'Calc| Overheads Allocation'!I$8*W724*'Input| Projects'!$AO724,"DNSP defined",'Calc| Overheads Allocation'!I$78*'Input| Projects'!$AV724,0),0)</f>
        <v>0</v>
      </c>
      <c r="AN724" s="175"/>
      <c r="AO724" s="172" cm="1">
        <f t="array" ref="AO724">IFERROR(--('Input| Projects'!$AT724="Yes")*_xlfn.SWITCH('Input| Overheads'!$C$50,"Direct costs",'Calc| Overheads Allocation'!C$9*Q724,"Internal labour",'Calc| Overheads Allocation'!C$9*Q724*'Input| Projects'!$AO724,"DNSP defined",'Calc| Overheads Allocation'!C$79*'Input| Projects'!$AW724,0),0)</f>
        <v>0</v>
      </c>
      <c r="AP724" s="172" cm="1">
        <f t="array" ref="AP724">IFERROR(--('Input| Projects'!$AT724="Yes")*_xlfn.SWITCH('Input| Overheads'!$C$50,"Direct costs",'Calc| Overheads Allocation'!D$9*R724,"Internal labour",'Calc| Overheads Allocation'!D$9*R724*'Input| Projects'!$AO724,"DNSP defined",'Calc| Overheads Allocation'!D$79*'Input| Projects'!$AW724,0),0)</f>
        <v>0</v>
      </c>
      <c r="AQ724" s="172" cm="1">
        <f t="array" ref="AQ724">IFERROR(--('Input| Projects'!$AT724="Yes")*_xlfn.SWITCH('Input| Overheads'!$C$50,"Direct costs",'Calc| Overheads Allocation'!E$9*S724,"Internal labour",'Calc| Overheads Allocation'!E$9*S724*'Input| Projects'!$AO724,"DNSP defined",'Calc| Overheads Allocation'!E$79*'Input| Projects'!$AW724,0),0)</f>
        <v>0</v>
      </c>
      <c r="AR724" s="172" cm="1">
        <f t="array" ref="AR724">IFERROR(--('Input| Projects'!$AT724="Yes")*_xlfn.SWITCH('Input| Overheads'!$C$50,"Direct costs",'Calc| Overheads Allocation'!F$9*T724,"Internal labour",'Calc| Overheads Allocation'!F$9*T724*'Input| Projects'!$AO724,"DNSP defined",'Calc| Overheads Allocation'!F$79*'Input| Projects'!$AW724,0),0)</f>
        <v>0</v>
      </c>
      <c r="AS724" s="172" cm="1">
        <f t="array" ref="AS724">IFERROR(--('Input| Projects'!$AT724="Yes")*_xlfn.SWITCH('Input| Overheads'!$C$50,"Direct costs",'Calc| Overheads Allocation'!G$9*U724,"Internal labour",'Calc| Overheads Allocation'!G$9*U724*'Input| Projects'!$AO724,"DNSP defined",'Calc| Overheads Allocation'!G$79*'Input| Projects'!$AW724,0),0)</f>
        <v>0</v>
      </c>
      <c r="AT724" s="172" cm="1">
        <f t="array" ref="AT724">IFERROR(--('Input| Projects'!$AT724="Yes")*_xlfn.SWITCH('Input| Overheads'!$C$50,"Direct costs",'Calc| Overheads Allocation'!H$9*V724,"Internal labour",'Calc| Overheads Allocation'!H$9*V724*'Input| Projects'!$AO724,"DNSP defined",'Calc| Overheads Allocation'!H$79*'Input| Projects'!$AW724,0),0)</f>
        <v>0</v>
      </c>
      <c r="AU724" s="172" cm="1">
        <f t="array" ref="AU724">IFERROR(--('Input| Projects'!$AT724="Yes")*_xlfn.SWITCH('Input| Overheads'!$C$50,"Direct costs",'Calc| Overheads Allocation'!I$9*W724,"Internal labour",'Calc| Overheads Allocation'!I$9*W724*'Input| Projects'!$AO724,"DNSP defined",'Calc| Overheads Allocation'!I$79*'Input| Projects'!$AW724,0),0)</f>
        <v>0</v>
      </c>
      <c r="AV724" s="175"/>
      <c r="AW724" s="172">
        <f t="shared" si="266"/>
        <v>0</v>
      </c>
      <c r="AX724" s="172">
        <f t="shared" si="267"/>
        <v>0</v>
      </c>
      <c r="AY724" s="172">
        <f t="shared" si="268"/>
        <v>0</v>
      </c>
      <c r="AZ724" s="172">
        <f t="shared" si="269"/>
        <v>0</v>
      </c>
      <c r="BA724" s="172">
        <f t="shared" si="270"/>
        <v>0</v>
      </c>
      <c r="BB724" s="172">
        <f t="shared" si="271"/>
        <v>0</v>
      </c>
      <c r="BC724" s="172">
        <f t="shared" si="272"/>
        <v>0</v>
      </c>
      <c r="BD724" s="176"/>
      <c r="BE724" s="172">
        <f t="shared" si="273"/>
        <v>0</v>
      </c>
      <c r="BF724" s="172">
        <f t="shared" si="274"/>
        <v>0</v>
      </c>
      <c r="BG724" s="172">
        <f t="shared" si="275"/>
        <v>0</v>
      </c>
      <c r="BH724" s="172">
        <f t="shared" si="276"/>
        <v>0</v>
      </c>
      <c r="BI724" s="172">
        <f t="shared" si="277"/>
        <v>0</v>
      </c>
      <c r="BJ724" s="172">
        <f t="shared" si="278"/>
        <v>0</v>
      </c>
      <c r="BK724" s="172">
        <f t="shared" si="279"/>
        <v>0</v>
      </c>
      <c r="BL724" s="176"/>
      <c r="BM724" s="172">
        <f t="shared" si="258"/>
        <v>0</v>
      </c>
      <c r="BN724" s="172">
        <f t="shared" si="259"/>
        <v>0</v>
      </c>
      <c r="BO724" s="172">
        <f t="shared" si="260"/>
        <v>0</v>
      </c>
      <c r="BP724" s="172">
        <f t="shared" si="261"/>
        <v>0</v>
      </c>
      <c r="BQ724" s="172">
        <f t="shared" si="262"/>
        <v>0</v>
      </c>
      <c r="BR724" s="172">
        <f t="shared" si="263"/>
        <v>0</v>
      </c>
      <c r="BS724" s="172">
        <f t="shared" si="264"/>
        <v>0</v>
      </c>
      <c r="BT724" s="55"/>
      <c r="BU724" s="158">
        <f>SUMIF('Input| Projects'!$BA$8:$CX$8,RIGHT(BU$9,3),'Input| Projects'!$BA724:$CX724)</f>
        <v>0</v>
      </c>
      <c r="BV724" s="158">
        <f>SUMIF('Input| Projects'!$BA$8:$CX$8,RIGHT(BV$9,3),'Input| Projects'!$BA724:$CX724)</f>
        <v>0</v>
      </c>
      <c r="BW724" s="79" t="str">
        <f t="shared" si="265"/>
        <v/>
      </c>
    </row>
    <row r="725" spans="2:75" x14ac:dyDescent="0.2">
      <c r="B725" s="123">
        <f>IFERROR('Input| Projects'!B725,"")</f>
        <v>716</v>
      </c>
      <c r="C725" s="160" t="str">
        <f>IFERROR(IF('Input| Projects'!C725="","",'Input| Projects'!C725),"")</f>
        <v/>
      </c>
      <c r="D725" s="160" t="str">
        <f>IFERROR(IF('Input| Projects'!D725="","",'Input| Projects'!D725),"")</f>
        <v/>
      </c>
      <c r="E725" s="53"/>
      <c r="F725" s="160" t="str">
        <f>IF(LEN('Input| Projects'!F725)&gt;0,'Input| Projects'!F725,"")</f>
        <v/>
      </c>
      <c r="G725" s="160" t="str">
        <f>IF(LEN('Input| Projects'!G725)&gt;0,'Input| Projects'!G725,"")</f>
        <v/>
      </c>
      <c r="H725" s="10"/>
      <c r="I725" s="194" cm="1">
        <f t="array" ref="I725">IF(LEN($F725)&gt;0,1+IFERROR(SUMPRODUCT(TRANSPOSE('Input| Projects'!$AO725:$AQ725),INDEX('Input| Escalations'!$F$27:$L$29,,MATCH(Q$9,'Input| Escalations'!$F$21:$L$21,0))),0),0)</f>
        <v>0</v>
      </c>
      <c r="J725" s="194" cm="1">
        <f t="array" ref="J725">IF(LEN($F725)&gt;0,1+IFERROR(SUMPRODUCT(TRANSPOSE('Input| Projects'!$AO725:$AQ725),INDEX('Input| Escalations'!$F$27:$L$29,,MATCH(R$9,'Input| Escalations'!$F$21:$L$21,0))),0),0)</f>
        <v>0</v>
      </c>
      <c r="K725" s="194" cm="1">
        <f t="array" ref="K725">IF(LEN($F725)&gt;0,1+IFERROR(SUMPRODUCT(TRANSPOSE('Input| Projects'!$AO725:$AQ725),INDEX('Input| Escalations'!$F$27:$L$29,,MATCH(S$9,'Input| Escalations'!$F$21:$L$21,0))),0),0)</f>
        <v>0</v>
      </c>
      <c r="L725" s="194" cm="1">
        <f t="array" ref="L725">IF(LEN($F725)&gt;0,1+IFERROR(SUMPRODUCT(TRANSPOSE('Input| Projects'!$AO725:$AQ725),INDEX('Input| Escalations'!$F$27:$L$29,,MATCH(T$9,'Input| Escalations'!$F$21:$L$21,0))),0),0)</f>
        <v>0</v>
      </c>
      <c r="M725" s="194" cm="1">
        <f t="array" ref="M725">IF(LEN($F725)&gt;0,1+IFERROR(SUMPRODUCT(TRANSPOSE('Input| Projects'!$AO725:$AQ725),INDEX('Input| Escalations'!$F$27:$L$29,,MATCH(U$9,'Input| Escalations'!$F$21:$L$21,0))),0),0)</f>
        <v>0</v>
      </c>
      <c r="N725" s="194" cm="1">
        <f t="array" ref="N725">IF(LEN($F725)&gt;0,1+IFERROR(SUMPRODUCT(TRANSPOSE('Input| Projects'!$AO725:$AQ725),INDEX('Input| Escalations'!$F$27:$L$29,,MATCH(V$9,'Input| Escalations'!$F$21:$L$21,0))),0),0)</f>
        <v>0</v>
      </c>
      <c r="O725" s="194" cm="1">
        <f t="array" ref="O725">IF(LEN($F725)&gt;0,1+IFERROR(SUMPRODUCT(TRANSPOSE('Input| Projects'!$AO725:$AQ725),INDEX('Input| Escalations'!$F$27:$L$29,,MATCH(W$9,'Input| Escalations'!$F$21:$L$21,0))),0),0)</f>
        <v>0</v>
      </c>
      <c r="P725" s="10"/>
      <c r="Q725" s="172">
        <f>IFERROR(IF(ISNUMBER(FIND("decision",'Input| Setup'!$F$6)),'Input| Projects'!Y725,'Input| Projects'!I725)*'Input| Escalations'!$I$17*I725,0)</f>
        <v>0</v>
      </c>
      <c r="R725" s="172">
        <f>IFERROR(IF(ISNUMBER(FIND("decision",'Input| Setup'!$F$6)),'Input| Projects'!Z725,'Input| Projects'!J725)*'Input| Escalations'!$I$17*J725,0)</f>
        <v>0</v>
      </c>
      <c r="S725" s="172">
        <f>IFERROR(IF(ISNUMBER(FIND("decision",'Input| Setup'!$F$6)),'Input| Projects'!AA725,'Input| Projects'!K725)*'Input| Escalations'!$I$17*K725,0)</f>
        <v>0</v>
      </c>
      <c r="T725" s="172">
        <f>IFERROR(IF(ISNUMBER(FIND("decision",'Input| Setup'!$F$6)),'Input| Projects'!AB725,'Input| Projects'!L725)*'Input| Escalations'!$I$17*L725,0)</f>
        <v>0</v>
      </c>
      <c r="U725" s="172">
        <f>IFERROR(IF(ISNUMBER(FIND("decision",'Input| Setup'!$F$6)),'Input| Projects'!AC725,'Input| Projects'!M725)*'Input| Escalations'!$I$17*M725,0)</f>
        <v>0</v>
      </c>
      <c r="V725" s="172">
        <f>IFERROR(IF(ISNUMBER(FIND("decision",'Input| Setup'!$F$6)),'Input| Projects'!AD725,'Input| Projects'!N725)*'Input| Escalations'!$I$17*N725,0)</f>
        <v>0</v>
      </c>
      <c r="W725" s="172">
        <f>IFERROR(IF(ISNUMBER(FIND("decision",'Input| Setup'!$F$6)),'Input| Projects'!AE725,'Input| Projects'!O725)*'Input| Escalations'!$I$17*O725,0)</f>
        <v>0</v>
      </c>
      <c r="X725" s="175"/>
      <c r="Y725" s="172">
        <f>IF(ISNUMBER(FIND("decision",'Input| Setup'!$F$6)),'Input| Projects'!AG725,'Input| Projects'!Q725)*I725*'Input| Escalations'!$I$17</f>
        <v>0</v>
      </c>
      <c r="Z725" s="172">
        <f>IF(ISNUMBER(FIND("decision",'Input| Setup'!$F$6)),'Input| Projects'!AH725,'Input| Projects'!R725)*J725*'Input| Escalations'!$I$17</f>
        <v>0</v>
      </c>
      <c r="AA725" s="172">
        <f>IF(ISNUMBER(FIND("decision",'Input| Setup'!$F$6)),'Input| Projects'!AI725,'Input| Projects'!S725)*K725*'Input| Escalations'!$I$17</f>
        <v>0</v>
      </c>
      <c r="AB725" s="172">
        <f>IF(ISNUMBER(FIND("decision",'Input| Setup'!$F$6)),'Input| Projects'!AJ725,'Input| Projects'!T725)*L725*'Input| Escalations'!$I$17</f>
        <v>0</v>
      </c>
      <c r="AC725" s="172">
        <f>IF(ISNUMBER(FIND("decision",'Input| Setup'!$F$6)),'Input| Projects'!AK725,'Input| Projects'!U725)*M725*'Input| Escalations'!$I$17</f>
        <v>0</v>
      </c>
      <c r="AD725" s="172">
        <f>IF(ISNUMBER(FIND("decision",'Input| Setup'!$F$6)),'Input| Projects'!AL725,'Input| Projects'!V725)*N725*'Input| Escalations'!$I$17</f>
        <v>0</v>
      </c>
      <c r="AE725" s="172">
        <f>IF(ISNUMBER(FIND("decision",'Input| Setup'!$F$6)),'Input| Projects'!AM725,'Input| Projects'!W725)*O725*'Input| Escalations'!$I$17</f>
        <v>0</v>
      </c>
      <c r="AF725" s="175"/>
      <c r="AG725" s="172" cm="1">
        <f t="array" ref="AG725">IFERROR(--('Input| Projects'!$AS725="Yes")*_xlfn.SWITCH('Input| Overheads'!$C$50,"Direct costs",'Calc| Overheads Allocation'!C$8*Q725,"Internal labour",'Calc| Overheads Allocation'!C$8*Q725*'Input| Projects'!$AO725,"DNSP defined",'Calc| Overheads Allocation'!C$78*'Input| Projects'!$AV725,0),0)</f>
        <v>0</v>
      </c>
      <c r="AH725" s="172" cm="1">
        <f t="array" ref="AH725">IFERROR(--('Input| Projects'!$AS725="Yes")*_xlfn.SWITCH('Input| Overheads'!$C$50,"Direct costs",'Calc| Overheads Allocation'!D$8*R725,"Internal labour",'Calc| Overheads Allocation'!D$8*R725*'Input| Projects'!$AO725,"DNSP defined",'Calc| Overheads Allocation'!D$78*'Input| Projects'!$AV725,0),0)</f>
        <v>0</v>
      </c>
      <c r="AI725" s="172" cm="1">
        <f t="array" ref="AI725">IFERROR(--('Input| Projects'!$AS725="Yes")*_xlfn.SWITCH('Input| Overheads'!$C$50,"Direct costs",'Calc| Overheads Allocation'!E$8*S725,"Internal labour",'Calc| Overheads Allocation'!E$8*S725*'Input| Projects'!$AO725,"DNSP defined",'Calc| Overheads Allocation'!E$78*'Input| Projects'!$AV725,0),0)</f>
        <v>0</v>
      </c>
      <c r="AJ725" s="172" cm="1">
        <f t="array" ref="AJ725">IFERROR(--('Input| Projects'!$AS725="Yes")*_xlfn.SWITCH('Input| Overheads'!$C$50,"Direct costs",'Calc| Overheads Allocation'!F$8*T725,"Internal labour",'Calc| Overheads Allocation'!F$8*T725*'Input| Projects'!$AO725,"DNSP defined",'Calc| Overheads Allocation'!F$78*'Input| Projects'!$AV725,0),0)</f>
        <v>0</v>
      </c>
      <c r="AK725" s="172" cm="1">
        <f t="array" ref="AK725">IFERROR(--('Input| Projects'!$AS725="Yes")*_xlfn.SWITCH('Input| Overheads'!$C$50,"Direct costs",'Calc| Overheads Allocation'!G$8*U725,"Internal labour",'Calc| Overheads Allocation'!G$8*U725*'Input| Projects'!$AO725,"DNSP defined",'Calc| Overheads Allocation'!G$78*'Input| Projects'!$AV725,0),0)</f>
        <v>0</v>
      </c>
      <c r="AL725" s="172" cm="1">
        <f t="array" ref="AL725">IFERROR(--('Input| Projects'!$AS725="Yes")*_xlfn.SWITCH('Input| Overheads'!$C$50,"Direct costs",'Calc| Overheads Allocation'!H$8*V725,"Internal labour",'Calc| Overheads Allocation'!H$8*V725*'Input| Projects'!$AO725,"DNSP defined",'Calc| Overheads Allocation'!H$78*'Input| Projects'!$AV725,0),0)</f>
        <v>0</v>
      </c>
      <c r="AM725" s="172" cm="1">
        <f t="array" ref="AM725">IFERROR(--('Input| Projects'!$AS725="Yes")*_xlfn.SWITCH('Input| Overheads'!$C$50,"Direct costs",'Calc| Overheads Allocation'!I$8*W725,"Internal labour",'Calc| Overheads Allocation'!I$8*W725*'Input| Projects'!$AO725,"DNSP defined",'Calc| Overheads Allocation'!I$78*'Input| Projects'!$AV725,0),0)</f>
        <v>0</v>
      </c>
      <c r="AN725" s="175"/>
      <c r="AO725" s="172" cm="1">
        <f t="array" ref="AO725">IFERROR(--('Input| Projects'!$AT725="Yes")*_xlfn.SWITCH('Input| Overheads'!$C$50,"Direct costs",'Calc| Overheads Allocation'!C$9*Q725,"Internal labour",'Calc| Overheads Allocation'!C$9*Q725*'Input| Projects'!$AO725,"DNSP defined",'Calc| Overheads Allocation'!C$79*'Input| Projects'!$AW725,0),0)</f>
        <v>0</v>
      </c>
      <c r="AP725" s="172" cm="1">
        <f t="array" ref="AP725">IFERROR(--('Input| Projects'!$AT725="Yes")*_xlfn.SWITCH('Input| Overheads'!$C$50,"Direct costs",'Calc| Overheads Allocation'!D$9*R725,"Internal labour",'Calc| Overheads Allocation'!D$9*R725*'Input| Projects'!$AO725,"DNSP defined",'Calc| Overheads Allocation'!D$79*'Input| Projects'!$AW725,0),0)</f>
        <v>0</v>
      </c>
      <c r="AQ725" s="172" cm="1">
        <f t="array" ref="AQ725">IFERROR(--('Input| Projects'!$AT725="Yes")*_xlfn.SWITCH('Input| Overheads'!$C$50,"Direct costs",'Calc| Overheads Allocation'!E$9*S725,"Internal labour",'Calc| Overheads Allocation'!E$9*S725*'Input| Projects'!$AO725,"DNSP defined",'Calc| Overheads Allocation'!E$79*'Input| Projects'!$AW725,0),0)</f>
        <v>0</v>
      </c>
      <c r="AR725" s="172" cm="1">
        <f t="array" ref="AR725">IFERROR(--('Input| Projects'!$AT725="Yes")*_xlfn.SWITCH('Input| Overheads'!$C$50,"Direct costs",'Calc| Overheads Allocation'!F$9*T725,"Internal labour",'Calc| Overheads Allocation'!F$9*T725*'Input| Projects'!$AO725,"DNSP defined",'Calc| Overheads Allocation'!F$79*'Input| Projects'!$AW725,0),0)</f>
        <v>0</v>
      </c>
      <c r="AS725" s="172" cm="1">
        <f t="array" ref="AS725">IFERROR(--('Input| Projects'!$AT725="Yes")*_xlfn.SWITCH('Input| Overheads'!$C$50,"Direct costs",'Calc| Overheads Allocation'!G$9*U725,"Internal labour",'Calc| Overheads Allocation'!G$9*U725*'Input| Projects'!$AO725,"DNSP defined",'Calc| Overheads Allocation'!G$79*'Input| Projects'!$AW725,0),0)</f>
        <v>0</v>
      </c>
      <c r="AT725" s="172" cm="1">
        <f t="array" ref="AT725">IFERROR(--('Input| Projects'!$AT725="Yes")*_xlfn.SWITCH('Input| Overheads'!$C$50,"Direct costs",'Calc| Overheads Allocation'!H$9*V725,"Internal labour",'Calc| Overheads Allocation'!H$9*V725*'Input| Projects'!$AO725,"DNSP defined",'Calc| Overheads Allocation'!H$79*'Input| Projects'!$AW725,0),0)</f>
        <v>0</v>
      </c>
      <c r="AU725" s="172" cm="1">
        <f t="array" ref="AU725">IFERROR(--('Input| Projects'!$AT725="Yes")*_xlfn.SWITCH('Input| Overheads'!$C$50,"Direct costs",'Calc| Overheads Allocation'!I$9*W725,"Internal labour",'Calc| Overheads Allocation'!I$9*W725*'Input| Projects'!$AO725,"DNSP defined",'Calc| Overheads Allocation'!I$79*'Input| Projects'!$AW725,0),0)</f>
        <v>0</v>
      </c>
      <c r="AV725" s="175"/>
      <c r="AW725" s="172">
        <f t="shared" si="266"/>
        <v>0</v>
      </c>
      <c r="AX725" s="172">
        <f t="shared" si="267"/>
        <v>0</v>
      </c>
      <c r="AY725" s="172">
        <f t="shared" si="268"/>
        <v>0</v>
      </c>
      <c r="AZ725" s="172">
        <f t="shared" si="269"/>
        <v>0</v>
      </c>
      <c r="BA725" s="172">
        <f t="shared" si="270"/>
        <v>0</v>
      </c>
      <c r="BB725" s="172">
        <f t="shared" si="271"/>
        <v>0</v>
      </c>
      <c r="BC725" s="172">
        <f t="shared" si="272"/>
        <v>0</v>
      </c>
      <c r="BD725" s="176"/>
      <c r="BE725" s="172">
        <f t="shared" si="273"/>
        <v>0</v>
      </c>
      <c r="BF725" s="172">
        <f t="shared" si="274"/>
        <v>0</v>
      </c>
      <c r="BG725" s="172">
        <f t="shared" si="275"/>
        <v>0</v>
      </c>
      <c r="BH725" s="172">
        <f t="shared" si="276"/>
        <v>0</v>
      </c>
      <c r="BI725" s="172">
        <f t="shared" si="277"/>
        <v>0</v>
      </c>
      <c r="BJ725" s="172">
        <f t="shared" si="278"/>
        <v>0</v>
      </c>
      <c r="BK725" s="172">
        <f t="shared" si="279"/>
        <v>0</v>
      </c>
      <c r="BL725" s="176"/>
      <c r="BM725" s="172">
        <f t="shared" si="258"/>
        <v>0</v>
      </c>
      <c r="BN725" s="172">
        <f t="shared" si="259"/>
        <v>0</v>
      </c>
      <c r="BO725" s="172">
        <f t="shared" si="260"/>
        <v>0</v>
      </c>
      <c r="BP725" s="172">
        <f t="shared" si="261"/>
        <v>0</v>
      </c>
      <c r="BQ725" s="172">
        <f t="shared" si="262"/>
        <v>0</v>
      </c>
      <c r="BR725" s="172">
        <f t="shared" si="263"/>
        <v>0</v>
      </c>
      <c r="BS725" s="172">
        <f t="shared" si="264"/>
        <v>0</v>
      </c>
      <c r="BT725" s="55"/>
      <c r="BU725" s="158">
        <f>SUMIF('Input| Projects'!$BA$8:$CX$8,RIGHT(BU$9,3),'Input| Projects'!$BA725:$CX725)</f>
        <v>0</v>
      </c>
      <c r="BV725" s="158">
        <f>SUMIF('Input| Projects'!$BA$8:$CX$8,RIGHT(BV$9,3),'Input| Projects'!$BA725:$CX725)</f>
        <v>0</v>
      </c>
      <c r="BW725" s="79" t="str">
        <f t="shared" si="265"/>
        <v/>
      </c>
    </row>
    <row r="726" spans="2:75" x14ac:dyDescent="0.2">
      <c r="B726" s="123">
        <f>IFERROR('Input| Projects'!B726,"")</f>
        <v>717</v>
      </c>
      <c r="C726" s="160" t="str">
        <f>IFERROR(IF('Input| Projects'!C726="","",'Input| Projects'!C726),"")</f>
        <v/>
      </c>
      <c r="D726" s="160" t="str">
        <f>IFERROR(IF('Input| Projects'!D726="","",'Input| Projects'!D726),"")</f>
        <v/>
      </c>
      <c r="E726" s="53"/>
      <c r="F726" s="160" t="str">
        <f>IF(LEN('Input| Projects'!F726)&gt;0,'Input| Projects'!F726,"")</f>
        <v/>
      </c>
      <c r="G726" s="160" t="str">
        <f>IF(LEN('Input| Projects'!G726)&gt;0,'Input| Projects'!G726,"")</f>
        <v/>
      </c>
      <c r="H726" s="10"/>
      <c r="I726" s="194" cm="1">
        <f t="array" ref="I726">IF(LEN($F726)&gt;0,1+IFERROR(SUMPRODUCT(TRANSPOSE('Input| Projects'!$AO726:$AQ726),INDEX('Input| Escalations'!$F$27:$L$29,,MATCH(Q$9,'Input| Escalations'!$F$21:$L$21,0))),0),0)</f>
        <v>0</v>
      </c>
      <c r="J726" s="194" cm="1">
        <f t="array" ref="J726">IF(LEN($F726)&gt;0,1+IFERROR(SUMPRODUCT(TRANSPOSE('Input| Projects'!$AO726:$AQ726),INDEX('Input| Escalations'!$F$27:$L$29,,MATCH(R$9,'Input| Escalations'!$F$21:$L$21,0))),0),0)</f>
        <v>0</v>
      </c>
      <c r="K726" s="194" cm="1">
        <f t="array" ref="K726">IF(LEN($F726)&gt;0,1+IFERROR(SUMPRODUCT(TRANSPOSE('Input| Projects'!$AO726:$AQ726),INDEX('Input| Escalations'!$F$27:$L$29,,MATCH(S$9,'Input| Escalations'!$F$21:$L$21,0))),0),0)</f>
        <v>0</v>
      </c>
      <c r="L726" s="194" cm="1">
        <f t="array" ref="L726">IF(LEN($F726)&gt;0,1+IFERROR(SUMPRODUCT(TRANSPOSE('Input| Projects'!$AO726:$AQ726),INDEX('Input| Escalations'!$F$27:$L$29,,MATCH(T$9,'Input| Escalations'!$F$21:$L$21,0))),0),0)</f>
        <v>0</v>
      </c>
      <c r="M726" s="194" cm="1">
        <f t="array" ref="M726">IF(LEN($F726)&gt;0,1+IFERROR(SUMPRODUCT(TRANSPOSE('Input| Projects'!$AO726:$AQ726),INDEX('Input| Escalations'!$F$27:$L$29,,MATCH(U$9,'Input| Escalations'!$F$21:$L$21,0))),0),0)</f>
        <v>0</v>
      </c>
      <c r="N726" s="194" cm="1">
        <f t="array" ref="N726">IF(LEN($F726)&gt;0,1+IFERROR(SUMPRODUCT(TRANSPOSE('Input| Projects'!$AO726:$AQ726),INDEX('Input| Escalations'!$F$27:$L$29,,MATCH(V$9,'Input| Escalations'!$F$21:$L$21,0))),0),0)</f>
        <v>0</v>
      </c>
      <c r="O726" s="194" cm="1">
        <f t="array" ref="O726">IF(LEN($F726)&gt;0,1+IFERROR(SUMPRODUCT(TRANSPOSE('Input| Projects'!$AO726:$AQ726),INDEX('Input| Escalations'!$F$27:$L$29,,MATCH(W$9,'Input| Escalations'!$F$21:$L$21,0))),0),0)</f>
        <v>0</v>
      </c>
      <c r="P726" s="10"/>
      <c r="Q726" s="172">
        <f>IFERROR(IF(ISNUMBER(FIND("decision",'Input| Setup'!$F$6)),'Input| Projects'!Y726,'Input| Projects'!I726)*'Input| Escalations'!$I$17*I726,0)</f>
        <v>0</v>
      </c>
      <c r="R726" s="172">
        <f>IFERROR(IF(ISNUMBER(FIND("decision",'Input| Setup'!$F$6)),'Input| Projects'!Z726,'Input| Projects'!J726)*'Input| Escalations'!$I$17*J726,0)</f>
        <v>0</v>
      </c>
      <c r="S726" s="172">
        <f>IFERROR(IF(ISNUMBER(FIND("decision",'Input| Setup'!$F$6)),'Input| Projects'!AA726,'Input| Projects'!K726)*'Input| Escalations'!$I$17*K726,0)</f>
        <v>0</v>
      </c>
      <c r="T726" s="172">
        <f>IFERROR(IF(ISNUMBER(FIND("decision",'Input| Setup'!$F$6)),'Input| Projects'!AB726,'Input| Projects'!L726)*'Input| Escalations'!$I$17*L726,0)</f>
        <v>0</v>
      </c>
      <c r="U726" s="172">
        <f>IFERROR(IF(ISNUMBER(FIND("decision",'Input| Setup'!$F$6)),'Input| Projects'!AC726,'Input| Projects'!M726)*'Input| Escalations'!$I$17*M726,0)</f>
        <v>0</v>
      </c>
      <c r="V726" s="172">
        <f>IFERROR(IF(ISNUMBER(FIND("decision",'Input| Setup'!$F$6)),'Input| Projects'!AD726,'Input| Projects'!N726)*'Input| Escalations'!$I$17*N726,0)</f>
        <v>0</v>
      </c>
      <c r="W726" s="172">
        <f>IFERROR(IF(ISNUMBER(FIND("decision",'Input| Setup'!$F$6)),'Input| Projects'!AE726,'Input| Projects'!O726)*'Input| Escalations'!$I$17*O726,0)</f>
        <v>0</v>
      </c>
      <c r="X726" s="175"/>
      <c r="Y726" s="172">
        <f>IF(ISNUMBER(FIND("decision",'Input| Setup'!$F$6)),'Input| Projects'!AG726,'Input| Projects'!Q726)*I726*'Input| Escalations'!$I$17</f>
        <v>0</v>
      </c>
      <c r="Z726" s="172">
        <f>IF(ISNUMBER(FIND("decision",'Input| Setup'!$F$6)),'Input| Projects'!AH726,'Input| Projects'!R726)*J726*'Input| Escalations'!$I$17</f>
        <v>0</v>
      </c>
      <c r="AA726" s="172">
        <f>IF(ISNUMBER(FIND("decision",'Input| Setup'!$F$6)),'Input| Projects'!AI726,'Input| Projects'!S726)*K726*'Input| Escalations'!$I$17</f>
        <v>0</v>
      </c>
      <c r="AB726" s="172">
        <f>IF(ISNUMBER(FIND("decision",'Input| Setup'!$F$6)),'Input| Projects'!AJ726,'Input| Projects'!T726)*L726*'Input| Escalations'!$I$17</f>
        <v>0</v>
      </c>
      <c r="AC726" s="172">
        <f>IF(ISNUMBER(FIND("decision",'Input| Setup'!$F$6)),'Input| Projects'!AK726,'Input| Projects'!U726)*M726*'Input| Escalations'!$I$17</f>
        <v>0</v>
      </c>
      <c r="AD726" s="172">
        <f>IF(ISNUMBER(FIND("decision",'Input| Setup'!$F$6)),'Input| Projects'!AL726,'Input| Projects'!V726)*N726*'Input| Escalations'!$I$17</f>
        <v>0</v>
      </c>
      <c r="AE726" s="172">
        <f>IF(ISNUMBER(FIND("decision",'Input| Setup'!$F$6)),'Input| Projects'!AM726,'Input| Projects'!W726)*O726*'Input| Escalations'!$I$17</f>
        <v>0</v>
      </c>
      <c r="AF726" s="175"/>
      <c r="AG726" s="172" cm="1">
        <f t="array" ref="AG726">IFERROR(--('Input| Projects'!$AS726="Yes")*_xlfn.SWITCH('Input| Overheads'!$C$50,"Direct costs",'Calc| Overheads Allocation'!C$8*Q726,"Internal labour",'Calc| Overheads Allocation'!C$8*Q726*'Input| Projects'!$AO726,"DNSP defined",'Calc| Overheads Allocation'!C$78*'Input| Projects'!$AV726,0),0)</f>
        <v>0</v>
      </c>
      <c r="AH726" s="172" cm="1">
        <f t="array" ref="AH726">IFERROR(--('Input| Projects'!$AS726="Yes")*_xlfn.SWITCH('Input| Overheads'!$C$50,"Direct costs",'Calc| Overheads Allocation'!D$8*R726,"Internal labour",'Calc| Overheads Allocation'!D$8*R726*'Input| Projects'!$AO726,"DNSP defined",'Calc| Overheads Allocation'!D$78*'Input| Projects'!$AV726,0),0)</f>
        <v>0</v>
      </c>
      <c r="AI726" s="172" cm="1">
        <f t="array" ref="AI726">IFERROR(--('Input| Projects'!$AS726="Yes")*_xlfn.SWITCH('Input| Overheads'!$C$50,"Direct costs",'Calc| Overheads Allocation'!E$8*S726,"Internal labour",'Calc| Overheads Allocation'!E$8*S726*'Input| Projects'!$AO726,"DNSP defined",'Calc| Overheads Allocation'!E$78*'Input| Projects'!$AV726,0),0)</f>
        <v>0</v>
      </c>
      <c r="AJ726" s="172" cm="1">
        <f t="array" ref="AJ726">IFERROR(--('Input| Projects'!$AS726="Yes")*_xlfn.SWITCH('Input| Overheads'!$C$50,"Direct costs",'Calc| Overheads Allocation'!F$8*T726,"Internal labour",'Calc| Overheads Allocation'!F$8*T726*'Input| Projects'!$AO726,"DNSP defined",'Calc| Overheads Allocation'!F$78*'Input| Projects'!$AV726,0),0)</f>
        <v>0</v>
      </c>
      <c r="AK726" s="172" cm="1">
        <f t="array" ref="AK726">IFERROR(--('Input| Projects'!$AS726="Yes")*_xlfn.SWITCH('Input| Overheads'!$C$50,"Direct costs",'Calc| Overheads Allocation'!G$8*U726,"Internal labour",'Calc| Overheads Allocation'!G$8*U726*'Input| Projects'!$AO726,"DNSP defined",'Calc| Overheads Allocation'!G$78*'Input| Projects'!$AV726,0),0)</f>
        <v>0</v>
      </c>
      <c r="AL726" s="172" cm="1">
        <f t="array" ref="AL726">IFERROR(--('Input| Projects'!$AS726="Yes")*_xlfn.SWITCH('Input| Overheads'!$C$50,"Direct costs",'Calc| Overheads Allocation'!H$8*V726,"Internal labour",'Calc| Overheads Allocation'!H$8*V726*'Input| Projects'!$AO726,"DNSP defined",'Calc| Overheads Allocation'!H$78*'Input| Projects'!$AV726,0),0)</f>
        <v>0</v>
      </c>
      <c r="AM726" s="172" cm="1">
        <f t="array" ref="AM726">IFERROR(--('Input| Projects'!$AS726="Yes")*_xlfn.SWITCH('Input| Overheads'!$C$50,"Direct costs",'Calc| Overheads Allocation'!I$8*W726,"Internal labour",'Calc| Overheads Allocation'!I$8*W726*'Input| Projects'!$AO726,"DNSP defined",'Calc| Overheads Allocation'!I$78*'Input| Projects'!$AV726,0),0)</f>
        <v>0</v>
      </c>
      <c r="AN726" s="175"/>
      <c r="AO726" s="172" cm="1">
        <f t="array" ref="AO726">IFERROR(--('Input| Projects'!$AT726="Yes")*_xlfn.SWITCH('Input| Overheads'!$C$50,"Direct costs",'Calc| Overheads Allocation'!C$9*Q726,"Internal labour",'Calc| Overheads Allocation'!C$9*Q726*'Input| Projects'!$AO726,"DNSP defined",'Calc| Overheads Allocation'!C$79*'Input| Projects'!$AW726,0),0)</f>
        <v>0</v>
      </c>
      <c r="AP726" s="172" cm="1">
        <f t="array" ref="AP726">IFERROR(--('Input| Projects'!$AT726="Yes")*_xlfn.SWITCH('Input| Overheads'!$C$50,"Direct costs",'Calc| Overheads Allocation'!D$9*R726,"Internal labour",'Calc| Overheads Allocation'!D$9*R726*'Input| Projects'!$AO726,"DNSP defined",'Calc| Overheads Allocation'!D$79*'Input| Projects'!$AW726,0),0)</f>
        <v>0</v>
      </c>
      <c r="AQ726" s="172" cm="1">
        <f t="array" ref="AQ726">IFERROR(--('Input| Projects'!$AT726="Yes")*_xlfn.SWITCH('Input| Overheads'!$C$50,"Direct costs",'Calc| Overheads Allocation'!E$9*S726,"Internal labour",'Calc| Overheads Allocation'!E$9*S726*'Input| Projects'!$AO726,"DNSP defined",'Calc| Overheads Allocation'!E$79*'Input| Projects'!$AW726,0),0)</f>
        <v>0</v>
      </c>
      <c r="AR726" s="172" cm="1">
        <f t="array" ref="AR726">IFERROR(--('Input| Projects'!$AT726="Yes")*_xlfn.SWITCH('Input| Overheads'!$C$50,"Direct costs",'Calc| Overheads Allocation'!F$9*T726,"Internal labour",'Calc| Overheads Allocation'!F$9*T726*'Input| Projects'!$AO726,"DNSP defined",'Calc| Overheads Allocation'!F$79*'Input| Projects'!$AW726,0),0)</f>
        <v>0</v>
      </c>
      <c r="AS726" s="172" cm="1">
        <f t="array" ref="AS726">IFERROR(--('Input| Projects'!$AT726="Yes")*_xlfn.SWITCH('Input| Overheads'!$C$50,"Direct costs",'Calc| Overheads Allocation'!G$9*U726,"Internal labour",'Calc| Overheads Allocation'!G$9*U726*'Input| Projects'!$AO726,"DNSP defined",'Calc| Overheads Allocation'!G$79*'Input| Projects'!$AW726,0),0)</f>
        <v>0</v>
      </c>
      <c r="AT726" s="172" cm="1">
        <f t="array" ref="AT726">IFERROR(--('Input| Projects'!$AT726="Yes")*_xlfn.SWITCH('Input| Overheads'!$C$50,"Direct costs",'Calc| Overheads Allocation'!H$9*V726,"Internal labour",'Calc| Overheads Allocation'!H$9*V726*'Input| Projects'!$AO726,"DNSP defined",'Calc| Overheads Allocation'!H$79*'Input| Projects'!$AW726,0),0)</f>
        <v>0</v>
      </c>
      <c r="AU726" s="172" cm="1">
        <f t="array" ref="AU726">IFERROR(--('Input| Projects'!$AT726="Yes")*_xlfn.SWITCH('Input| Overheads'!$C$50,"Direct costs",'Calc| Overheads Allocation'!I$9*W726,"Internal labour",'Calc| Overheads Allocation'!I$9*W726*'Input| Projects'!$AO726,"DNSP defined",'Calc| Overheads Allocation'!I$79*'Input| Projects'!$AW726,0),0)</f>
        <v>0</v>
      </c>
      <c r="AV726" s="175"/>
      <c r="AW726" s="172">
        <f t="shared" si="266"/>
        <v>0</v>
      </c>
      <c r="AX726" s="172">
        <f t="shared" si="267"/>
        <v>0</v>
      </c>
      <c r="AY726" s="172">
        <f t="shared" si="268"/>
        <v>0</v>
      </c>
      <c r="AZ726" s="172">
        <f t="shared" si="269"/>
        <v>0</v>
      </c>
      <c r="BA726" s="172">
        <f t="shared" si="270"/>
        <v>0</v>
      </c>
      <c r="BB726" s="172">
        <f t="shared" si="271"/>
        <v>0</v>
      </c>
      <c r="BC726" s="172">
        <f t="shared" si="272"/>
        <v>0</v>
      </c>
      <c r="BD726" s="176"/>
      <c r="BE726" s="172">
        <f t="shared" si="273"/>
        <v>0</v>
      </c>
      <c r="BF726" s="172">
        <f t="shared" si="274"/>
        <v>0</v>
      </c>
      <c r="BG726" s="172">
        <f t="shared" si="275"/>
        <v>0</v>
      </c>
      <c r="BH726" s="172">
        <f t="shared" si="276"/>
        <v>0</v>
      </c>
      <c r="BI726" s="172">
        <f t="shared" si="277"/>
        <v>0</v>
      </c>
      <c r="BJ726" s="172">
        <f t="shared" si="278"/>
        <v>0</v>
      </c>
      <c r="BK726" s="172">
        <f t="shared" si="279"/>
        <v>0</v>
      </c>
      <c r="BL726" s="176"/>
      <c r="BM726" s="172">
        <f t="shared" si="258"/>
        <v>0</v>
      </c>
      <c r="BN726" s="172">
        <f t="shared" si="259"/>
        <v>0</v>
      </c>
      <c r="BO726" s="172">
        <f t="shared" si="260"/>
        <v>0</v>
      </c>
      <c r="BP726" s="172">
        <f t="shared" si="261"/>
        <v>0</v>
      </c>
      <c r="BQ726" s="172">
        <f t="shared" si="262"/>
        <v>0</v>
      </c>
      <c r="BR726" s="172">
        <f t="shared" si="263"/>
        <v>0</v>
      </c>
      <c r="BS726" s="172">
        <f t="shared" si="264"/>
        <v>0</v>
      </c>
      <c r="BT726" s="55"/>
      <c r="BU726" s="158">
        <f>SUMIF('Input| Projects'!$BA$8:$CX$8,RIGHT(BU$9,3),'Input| Projects'!$BA726:$CX726)</f>
        <v>0</v>
      </c>
      <c r="BV726" s="158">
        <f>SUMIF('Input| Projects'!$BA$8:$CX$8,RIGHT(BV$9,3),'Input| Projects'!$BA726:$CX726)</f>
        <v>0</v>
      </c>
      <c r="BW726" s="79" t="str">
        <f t="shared" si="265"/>
        <v/>
      </c>
    </row>
    <row r="727" spans="2:75" x14ac:dyDescent="0.2">
      <c r="B727" s="123">
        <f>IFERROR('Input| Projects'!B727,"")</f>
        <v>718</v>
      </c>
      <c r="C727" s="160" t="str">
        <f>IFERROR(IF('Input| Projects'!C727="","",'Input| Projects'!C727),"")</f>
        <v/>
      </c>
      <c r="D727" s="160" t="str">
        <f>IFERROR(IF('Input| Projects'!D727="","",'Input| Projects'!D727),"")</f>
        <v/>
      </c>
      <c r="E727" s="53"/>
      <c r="F727" s="160" t="str">
        <f>IF(LEN('Input| Projects'!F727)&gt;0,'Input| Projects'!F727,"")</f>
        <v/>
      </c>
      <c r="G727" s="160" t="str">
        <f>IF(LEN('Input| Projects'!G727)&gt;0,'Input| Projects'!G727,"")</f>
        <v/>
      </c>
      <c r="H727" s="10"/>
      <c r="I727" s="194" cm="1">
        <f t="array" ref="I727">IF(LEN($F727)&gt;0,1+IFERROR(SUMPRODUCT(TRANSPOSE('Input| Projects'!$AO727:$AQ727),INDEX('Input| Escalations'!$F$27:$L$29,,MATCH(Q$9,'Input| Escalations'!$F$21:$L$21,0))),0),0)</f>
        <v>0</v>
      </c>
      <c r="J727" s="194" cm="1">
        <f t="array" ref="J727">IF(LEN($F727)&gt;0,1+IFERROR(SUMPRODUCT(TRANSPOSE('Input| Projects'!$AO727:$AQ727),INDEX('Input| Escalations'!$F$27:$L$29,,MATCH(R$9,'Input| Escalations'!$F$21:$L$21,0))),0),0)</f>
        <v>0</v>
      </c>
      <c r="K727" s="194" cm="1">
        <f t="array" ref="K727">IF(LEN($F727)&gt;0,1+IFERROR(SUMPRODUCT(TRANSPOSE('Input| Projects'!$AO727:$AQ727),INDEX('Input| Escalations'!$F$27:$L$29,,MATCH(S$9,'Input| Escalations'!$F$21:$L$21,0))),0),0)</f>
        <v>0</v>
      </c>
      <c r="L727" s="194" cm="1">
        <f t="array" ref="L727">IF(LEN($F727)&gt;0,1+IFERROR(SUMPRODUCT(TRANSPOSE('Input| Projects'!$AO727:$AQ727),INDEX('Input| Escalations'!$F$27:$L$29,,MATCH(T$9,'Input| Escalations'!$F$21:$L$21,0))),0),0)</f>
        <v>0</v>
      </c>
      <c r="M727" s="194" cm="1">
        <f t="array" ref="M727">IF(LEN($F727)&gt;0,1+IFERROR(SUMPRODUCT(TRANSPOSE('Input| Projects'!$AO727:$AQ727),INDEX('Input| Escalations'!$F$27:$L$29,,MATCH(U$9,'Input| Escalations'!$F$21:$L$21,0))),0),0)</f>
        <v>0</v>
      </c>
      <c r="N727" s="194" cm="1">
        <f t="array" ref="N727">IF(LEN($F727)&gt;0,1+IFERROR(SUMPRODUCT(TRANSPOSE('Input| Projects'!$AO727:$AQ727),INDEX('Input| Escalations'!$F$27:$L$29,,MATCH(V$9,'Input| Escalations'!$F$21:$L$21,0))),0),0)</f>
        <v>0</v>
      </c>
      <c r="O727" s="194" cm="1">
        <f t="array" ref="O727">IF(LEN($F727)&gt;0,1+IFERROR(SUMPRODUCT(TRANSPOSE('Input| Projects'!$AO727:$AQ727),INDEX('Input| Escalations'!$F$27:$L$29,,MATCH(W$9,'Input| Escalations'!$F$21:$L$21,0))),0),0)</f>
        <v>0</v>
      </c>
      <c r="P727" s="10"/>
      <c r="Q727" s="172">
        <f>IFERROR(IF(ISNUMBER(FIND("decision",'Input| Setup'!$F$6)),'Input| Projects'!Y727,'Input| Projects'!I727)*'Input| Escalations'!$I$17*I727,0)</f>
        <v>0</v>
      </c>
      <c r="R727" s="172">
        <f>IFERROR(IF(ISNUMBER(FIND("decision",'Input| Setup'!$F$6)),'Input| Projects'!Z727,'Input| Projects'!J727)*'Input| Escalations'!$I$17*J727,0)</f>
        <v>0</v>
      </c>
      <c r="S727" s="172">
        <f>IFERROR(IF(ISNUMBER(FIND("decision",'Input| Setup'!$F$6)),'Input| Projects'!AA727,'Input| Projects'!K727)*'Input| Escalations'!$I$17*K727,0)</f>
        <v>0</v>
      </c>
      <c r="T727" s="172">
        <f>IFERROR(IF(ISNUMBER(FIND("decision",'Input| Setup'!$F$6)),'Input| Projects'!AB727,'Input| Projects'!L727)*'Input| Escalations'!$I$17*L727,0)</f>
        <v>0</v>
      </c>
      <c r="U727" s="172">
        <f>IFERROR(IF(ISNUMBER(FIND("decision",'Input| Setup'!$F$6)),'Input| Projects'!AC727,'Input| Projects'!M727)*'Input| Escalations'!$I$17*M727,0)</f>
        <v>0</v>
      </c>
      <c r="V727" s="172">
        <f>IFERROR(IF(ISNUMBER(FIND("decision",'Input| Setup'!$F$6)),'Input| Projects'!AD727,'Input| Projects'!N727)*'Input| Escalations'!$I$17*N727,0)</f>
        <v>0</v>
      </c>
      <c r="W727" s="172">
        <f>IFERROR(IF(ISNUMBER(FIND("decision",'Input| Setup'!$F$6)),'Input| Projects'!AE727,'Input| Projects'!O727)*'Input| Escalations'!$I$17*O727,0)</f>
        <v>0</v>
      </c>
      <c r="X727" s="175"/>
      <c r="Y727" s="172">
        <f>IF(ISNUMBER(FIND("decision",'Input| Setup'!$F$6)),'Input| Projects'!AG727,'Input| Projects'!Q727)*I727*'Input| Escalations'!$I$17</f>
        <v>0</v>
      </c>
      <c r="Z727" s="172">
        <f>IF(ISNUMBER(FIND("decision",'Input| Setup'!$F$6)),'Input| Projects'!AH727,'Input| Projects'!R727)*J727*'Input| Escalations'!$I$17</f>
        <v>0</v>
      </c>
      <c r="AA727" s="172">
        <f>IF(ISNUMBER(FIND("decision",'Input| Setup'!$F$6)),'Input| Projects'!AI727,'Input| Projects'!S727)*K727*'Input| Escalations'!$I$17</f>
        <v>0</v>
      </c>
      <c r="AB727" s="172">
        <f>IF(ISNUMBER(FIND("decision",'Input| Setup'!$F$6)),'Input| Projects'!AJ727,'Input| Projects'!T727)*L727*'Input| Escalations'!$I$17</f>
        <v>0</v>
      </c>
      <c r="AC727" s="172">
        <f>IF(ISNUMBER(FIND("decision",'Input| Setup'!$F$6)),'Input| Projects'!AK727,'Input| Projects'!U727)*M727*'Input| Escalations'!$I$17</f>
        <v>0</v>
      </c>
      <c r="AD727" s="172">
        <f>IF(ISNUMBER(FIND("decision",'Input| Setup'!$F$6)),'Input| Projects'!AL727,'Input| Projects'!V727)*N727*'Input| Escalations'!$I$17</f>
        <v>0</v>
      </c>
      <c r="AE727" s="172">
        <f>IF(ISNUMBER(FIND("decision",'Input| Setup'!$F$6)),'Input| Projects'!AM727,'Input| Projects'!W727)*O727*'Input| Escalations'!$I$17</f>
        <v>0</v>
      </c>
      <c r="AF727" s="175"/>
      <c r="AG727" s="172" cm="1">
        <f t="array" ref="AG727">IFERROR(--('Input| Projects'!$AS727="Yes")*_xlfn.SWITCH('Input| Overheads'!$C$50,"Direct costs",'Calc| Overheads Allocation'!C$8*Q727,"Internal labour",'Calc| Overheads Allocation'!C$8*Q727*'Input| Projects'!$AO727,"DNSP defined",'Calc| Overheads Allocation'!C$78*'Input| Projects'!$AV727,0),0)</f>
        <v>0</v>
      </c>
      <c r="AH727" s="172" cm="1">
        <f t="array" ref="AH727">IFERROR(--('Input| Projects'!$AS727="Yes")*_xlfn.SWITCH('Input| Overheads'!$C$50,"Direct costs",'Calc| Overheads Allocation'!D$8*R727,"Internal labour",'Calc| Overheads Allocation'!D$8*R727*'Input| Projects'!$AO727,"DNSP defined",'Calc| Overheads Allocation'!D$78*'Input| Projects'!$AV727,0),0)</f>
        <v>0</v>
      </c>
      <c r="AI727" s="172" cm="1">
        <f t="array" ref="AI727">IFERROR(--('Input| Projects'!$AS727="Yes")*_xlfn.SWITCH('Input| Overheads'!$C$50,"Direct costs",'Calc| Overheads Allocation'!E$8*S727,"Internal labour",'Calc| Overheads Allocation'!E$8*S727*'Input| Projects'!$AO727,"DNSP defined",'Calc| Overheads Allocation'!E$78*'Input| Projects'!$AV727,0),0)</f>
        <v>0</v>
      </c>
      <c r="AJ727" s="172" cm="1">
        <f t="array" ref="AJ727">IFERROR(--('Input| Projects'!$AS727="Yes")*_xlfn.SWITCH('Input| Overheads'!$C$50,"Direct costs",'Calc| Overheads Allocation'!F$8*T727,"Internal labour",'Calc| Overheads Allocation'!F$8*T727*'Input| Projects'!$AO727,"DNSP defined",'Calc| Overheads Allocation'!F$78*'Input| Projects'!$AV727,0),0)</f>
        <v>0</v>
      </c>
      <c r="AK727" s="172" cm="1">
        <f t="array" ref="AK727">IFERROR(--('Input| Projects'!$AS727="Yes")*_xlfn.SWITCH('Input| Overheads'!$C$50,"Direct costs",'Calc| Overheads Allocation'!G$8*U727,"Internal labour",'Calc| Overheads Allocation'!G$8*U727*'Input| Projects'!$AO727,"DNSP defined",'Calc| Overheads Allocation'!G$78*'Input| Projects'!$AV727,0),0)</f>
        <v>0</v>
      </c>
      <c r="AL727" s="172" cm="1">
        <f t="array" ref="AL727">IFERROR(--('Input| Projects'!$AS727="Yes")*_xlfn.SWITCH('Input| Overheads'!$C$50,"Direct costs",'Calc| Overheads Allocation'!H$8*V727,"Internal labour",'Calc| Overheads Allocation'!H$8*V727*'Input| Projects'!$AO727,"DNSP defined",'Calc| Overheads Allocation'!H$78*'Input| Projects'!$AV727,0),0)</f>
        <v>0</v>
      </c>
      <c r="AM727" s="172" cm="1">
        <f t="array" ref="AM727">IFERROR(--('Input| Projects'!$AS727="Yes")*_xlfn.SWITCH('Input| Overheads'!$C$50,"Direct costs",'Calc| Overheads Allocation'!I$8*W727,"Internal labour",'Calc| Overheads Allocation'!I$8*W727*'Input| Projects'!$AO727,"DNSP defined",'Calc| Overheads Allocation'!I$78*'Input| Projects'!$AV727,0),0)</f>
        <v>0</v>
      </c>
      <c r="AN727" s="175"/>
      <c r="AO727" s="172" cm="1">
        <f t="array" ref="AO727">IFERROR(--('Input| Projects'!$AT727="Yes")*_xlfn.SWITCH('Input| Overheads'!$C$50,"Direct costs",'Calc| Overheads Allocation'!C$9*Q727,"Internal labour",'Calc| Overheads Allocation'!C$9*Q727*'Input| Projects'!$AO727,"DNSP defined",'Calc| Overheads Allocation'!C$79*'Input| Projects'!$AW727,0),0)</f>
        <v>0</v>
      </c>
      <c r="AP727" s="172" cm="1">
        <f t="array" ref="AP727">IFERROR(--('Input| Projects'!$AT727="Yes")*_xlfn.SWITCH('Input| Overheads'!$C$50,"Direct costs",'Calc| Overheads Allocation'!D$9*R727,"Internal labour",'Calc| Overheads Allocation'!D$9*R727*'Input| Projects'!$AO727,"DNSP defined",'Calc| Overheads Allocation'!D$79*'Input| Projects'!$AW727,0),0)</f>
        <v>0</v>
      </c>
      <c r="AQ727" s="172" cm="1">
        <f t="array" ref="AQ727">IFERROR(--('Input| Projects'!$AT727="Yes")*_xlfn.SWITCH('Input| Overheads'!$C$50,"Direct costs",'Calc| Overheads Allocation'!E$9*S727,"Internal labour",'Calc| Overheads Allocation'!E$9*S727*'Input| Projects'!$AO727,"DNSP defined",'Calc| Overheads Allocation'!E$79*'Input| Projects'!$AW727,0),0)</f>
        <v>0</v>
      </c>
      <c r="AR727" s="172" cm="1">
        <f t="array" ref="AR727">IFERROR(--('Input| Projects'!$AT727="Yes")*_xlfn.SWITCH('Input| Overheads'!$C$50,"Direct costs",'Calc| Overheads Allocation'!F$9*T727,"Internal labour",'Calc| Overheads Allocation'!F$9*T727*'Input| Projects'!$AO727,"DNSP defined",'Calc| Overheads Allocation'!F$79*'Input| Projects'!$AW727,0),0)</f>
        <v>0</v>
      </c>
      <c r="AS727" s="172" cm="1">
        <f t="array" ref="AS727">IFERROR(--('Input| Projects'!$AT727="Yes")*_xlfn.SWITCH('Input| Overheads'!$C$50,"Direct costs",'Calc| Overheads Allocation'!G$9*U727,"Internal labour",'Calc| Overheads Allocation'!G$9*U727*'Input| Projects'!$AO727,"DNSP defined",'Calc| Overheads Allocation'!G$79*'Input| Projects'!$AW727,0),0)</f>
        <v>0</v>
      </c>
      <c r="AT727" s="172" cm="1">
        <f t="array" ref="AT727">IFERROR(--('Input| Projects'!$AT727="Yes")*_xlfn.SWITCH('Input| Overheads'!$C$50,"Direct costs",'Calc| Overheads Allocation'!H$9*V727,"Internal labour",'Calc| Overheads Allocation'!H$9*V727*'Input| Projects'!$AO727,"DNSP defined",'Calc| Overheads Allocation'!H$79*'Input| Projects'!$AW727,0),0)</f>
        <v>0</v>
      </c>
      <c r="AU727" s="172" cm="1">
        <f t="array" ref="AU727">IFERROR(--('Input| Projects'!$AT727="Yes")*_xlfn.SWITCH('Input| Overheads'!$C$50,"Direct costs",'Calc| Overheads Allocation'!I$9*W727,"Internal labour",'Calc| Overheads Allocation'!I$9*W727*'Input| Projects'!$AO727,"DNSP defined",'Calc| Overheads Allocation'!I$79*'Input| Projects'!$AW727,0),0)</f>
        <v>0</v>
      </c>
      <c r="AV727" s="175"/>
      <c r="AW727" s="172">
        <f t="shared" si="266"/>
        <v>0</v>
      </c>
      <c r="AX727" s="172">
        <f t="shared" si="267"/>
        <v>0</v>
      </c>
      <c r="AY727" s="172">
        <f t="shared" si="268"/>
        <v>0</v>
      </c>
      <c r="AZ727" s="172">
        <f t="shared" si="269"/>
        <v>0</v>
      </c>
      <c r="BA727" s="172">
        <f t="shared" si="270"/>
        <v>0</v>
      </c>
      <c r="BB727" s="172">
        <f t="shared" si="271"/>
        <v>0</v>
      </c>
      <c r="BC727" s="172">
        <f t="shared" si="272"/>
        <v>0</v>
      </c>
      <c r="BD727" s="176"/>
      <c r="BE727" s="172">
        <f t="shared" si="273"/>
        <v>0</v>
      </c>
      <c r="BF727" s="172">
        <f t="shared" si="274"/>
        <v>0</v>
      </c>
      <c r="BG727" s="172">
        <f t="shared" si="275"/>
        <v>0</v>
      </c>
      <c r="BH727" s="172">
        <f t="shared" si="276"/>
        <v>0</v>
      </c>
      <c r="BI727" s="172">
        <f t="shared" si="277"/>
        <v>0</v>
      </c>
      <c r="BJ727" s="172">
        <f t="shared" si="278"/>
        <v>0</v>
      </c>
      <c r="BK727" s="172">
        <f t="shared" si="279"/>
        <v>0</v>
      </c>
      <c r="BL727" s="176"/>
      <c r="BM727" s="172">
        <f t="shared" si="258"/>
        <v>0</v>
      </c>
      <c r="BN727" s="172">
        <f t="shared" si="259"/>
        <v>0</v>
      </c>
      <c r="BO727" s="172">
        <f t="shared" si="260"/>
        <v>0</v>
      </c>
      <c r="BP727" s="172">
        <f t="shared" si="261"/>
        <v>0</v>
      </c>
      <c r="BQ727" s="172">
        <f t="shared" si="262"/>
        <v>0</v>
      </c>
      <c r="BR727" s="172">
        <f t="shared" si="263"/>
        <v>0</v>
      </c>
      <c r="BS727" s="172">
        <f t="shared" si="264"/>
        <v>0</v>
      </c>
      <c r="BT727" s="55"/>
      <c r="BU727" s="158">
        <f>SUMIF('Input| Projects'!$BA$8:$CX$8,RIGHT(BU$9,3),'Input| Projects'!$BA727:$CX727)</f>
        <v>0</v>
      </c>
      <c r="BV727" s="158">
        <f>SUMIF('Input| Projects'!$BA$8:$CX$8,RIGHT(BV$9,3),'Input| Projects'!$BA727:$CX727)</f>
        <v>0</v>
      </c>
      <c r="BW727" s="79" t="str">
        <f t="shared" si="265"/>
        <v/>
      </c>
    </row>
    <row r="728" spans="2:75" x14ac:dyDescent="0.2">
      <c r="B728" s="123">
        <f>IFERROR('Input| Projects'!B728,"")</f>
        <v>719</v>
      </c>
      <c r="C728" s="160" t="str">
        <f>IFERROR(IF('Input| Projects'!C728="","",'Input| Projects'!C728),"")</f>
        <v/>
      </c>
      <c r="D728" s="160" t="str">
        <f>IFERROR(IF('Input| Projects'!D728="","",'Input| Projects'!D728),"")</f>
        <v/>
      </c>
      <c r="E728" s="53"/>
      <c r="F728" s="160" t="str">
        <f>IF(LEN('Input| Projects'!F728)&gt;0,'Input| Projects'!F728,"")</f>
        <v/>
      </c>
      <c r="G728" s="160" t="str">
        <f>IF(LEN('Input| Projects'!G728)&gt;0,'Input| Projects'!G728,"")</f>
        <v/>
      </c>
      <c r="H728" s="10"/>
      <c r="I728" s="194" cm="1">
        <f t="array" ref="I728">IF(LEN($F728)&gt;0,1+IFERROR(SUMPRODUCT(TRANSPOSE('Input| Projects'!$AO728:$AQ728),INDEX('Input| Escalations'!$F$27:$L$29,,MATCH(Q$9,'Input| Escalations'!$F$21:$L$21,0))),0),0)</f>
        <v>0</v>
      </c>
      <c r="J728" s="194" cm="1">
        <f t="array" ref="J728">IF(LEN($F728)&gt;0,1+IFERROR(SUMPRODUCT(TRANSPOSE('Input| Projects'!$AO728:$AQ728),INDEX('Input| Escalations'!$F$27:$L$29,,MATCH(R$9,'Input| Escalations'!$F$21:$L$21,0))),0),0)</f>
        <v>0</v>
      </c>
      <c r="K728" s="194" cm="1">
        <f t="array" ref="K728">IF(LEN($F728)&gt;0,1+IFERROR(SUMPRODUCT(TRANSPOSE('Input| Projects'!$AO728:$AQ728),INDEX('Input| Escalations'!$F$27:$L$29,,MATCH(S$9,'Input| Escalations'!$F$21:$L$21,0))),0),0)</f>
        <v>0</v>
      </c>
      <c r="L728" s="194" cm="1">
        <f t="array" ref="L728">IF(LEN($F728)&gt;0,1+IFERROR(SUMPRODUCT(TRANSPOSE('Input| Projects'!$AO728:$AQ728),INDEX('Input| Escalations'!$F$27:$L$29,,MATCH(T$9,'Input| Escalations'!$F$21:$L$21,0))),0),0)</f>
        <v>0</v>
      </c>
      <c r="M728" s="194" cm="1">
        <f t="array" ref="M728">IF(LEN($F728)&gt;0,1+IFERROR(SUMPRODUCT(TRANSPOSE('Input| Projects'!$AO728:$AQ728),INDEX('Input| Escalations'!$F$27:$L$29,,MATCH(U$9,'Input| Escalations'!$F$21:$L$21,0))),0),0)</f>
        <v>0</v>
      </c>
      <c r="N728" s="194" cm="1">
        <f t="array" ref="N728">IF(LEN($F728)&gt;0,1+IFERROR(SUMPRODUCT(TRANSPOSE('Input| Projects'!$AO728:$AQ728),INDEX('Input| Escalations'!$F$27:$L$29,,MATCH(V$9,'Input| Escalations'!$F$21:$L$21,0))),0),0)</f>
        <v>0</v>
      </c>
      <c r="O728" s="194" cm="1">
        <f t="array" ref="O728">IF(LEN($F728)&gt;0,1+IFERROR(SUMPRODUCT(TRANSPOSE('Input| Projects'!$AO728:$AQ728),INDEX('Input| Escalations'!$F$27:$L$29,,MATCH(W$9,'Input| Escalations'!$F$21:$L$21,0))),0),0)</f>
        <v>0</v>
      </c>
      <c r="P728" s="10"/>
      <c r="Q728" s="172">
        <f>IFERROR(IF(ISNUMBER(FIND("decision",'Input| Setup'!$F$6)),'Input| Projects'!Y728,'Input| Projects'!I728)*'Input| Escalations'!$I$17*I728,0)</f>
        <v>0</v>
      </c>
      <c r="R728" s="172">
        <f>IFERROR(IF(ISNUMBER(FIND("decision",'Input| Setup'!$F$6)),'Input| Projects'!Z728,'Input| Projects'!J728)*'Input| Escalations'!$I$17*J728,0)</f>
        <v>0</v>
      </c>
      <c r="S728" s="172">
        <f>IFERROR(IF(ISNUMBER(FIND("decision",'Input| Setup'!$F$6)),'Input| Projects'!AA728,'Input| Projects'!K728)*'Input| Escalations'!$I$17*K728,0)</f>
        <v>0</v>
      </c>
      <c r="T728" s="172">
        <f>IFERROR(IF(ISNUMBER(FIND("decision",'Input| Setup'!$F$6)),'Input| Projects'!AB728,'Input| Projects'!L728)*'Input| Escalations'!$I$17*L728,0)</f>
        <v>0</v>
      </c>
      <c r="U728" s="172">
        <f>IFERROR(IF(ISNUMBER(FIND("decision",'Input| Setup'!$F$6)),'Input| Projects'!AC728,'Input| Projects'!M728)*'Input| Escalations'!$I$17*M728,0)</f>
        <v>0</v>
      </c>
      <c r="V728" s="172">
        <f>IFERROR(IF(ISNUMBER(FIND("decision",'Input| Setup'!$F$6)),'Input| Projects'!AD728,'Input| Projects'!N728)*'Input| Escalations'!$I$17*N728,0)</f>
        <v>0</v>
      </c>
      <c r="W728" s="172">
        <f>IFERROR(IF(ISNUMBER(FIND("decision",'Input| Setup'!$F$6)),'Input| Projects'!AE728,'Input| Projects'!O728)*'Input| Escalations'!$I$17*O728,0)</f>
        <v>0</v>
      </c>
      <c r="X728" s="175"/>
      <c r="Y728" s="172">
        <f>IF(ISNUMBER(FIND("decision",'Input| Setup'!$F$6)),'Input| Projects'!AG728,'Input| Projects'!Q728)*I728*'Input| Escalations'!$I$17</f>
        <v>0</v>
      </c>
      <c r="Z728" s="172">
        <f>IF(ISNUMBER(FIND("decision",'Input| Setup'!$F$6)),'Input| Projects'!AH728,'Input| Projects'!R728)*J728*'Input| Escalations'!$I$17</f>
        <v>0</v>
      </c>
      <c r="AA728" s="172">
        <f>IF(ISNUMBER(FIND("decision",'Input| Setup'!$F$6)),'Input| Projects'!AI728,'Input| Projects'!S728)*K728*'Input| Escalations'!$I$17</f>
        <v>0</v>
      </c>
      <c r="AB728" s="172">
        <f>IF(ISNUMBER(FIND("decision",'Input| Setup'!$F$6)),'Input| Projects'!AJ728,'Input| Projects'!T728)*L728*'Input| Escalations'!$I$17</f>
        <v>0</v>
      </c>
      <c r="AC728" s="172">
        <f>IF(ISNUMBER(FIND("decision",'Input| Setup'!$F$6)),'Input| Projects'!AK728,'Input| Projects'!U728)*M728*'Input| Escalations'!$I$17</f>
        <v>0</v>
      </c>
      <c r="AD728" s="172">
        <f>IF(ISNUMBER(FIND("decision",'Input| Setup'!$F$6)),'Input| Projects'!AL728,'Input| Projects'!V728)*N728*'Input| Escalations'!$I$17</f>
        <v>0</v>
      </c>
      <c r="AE728" s="172">
        <f>IF(ISNUMBER(FIND("decision",'Input| Setup'!$F$6)),'Input| Projects'!AM728,'Input| Projects'!W728)*O728*'Input| Escalations'!$I$17</f>
        <v>0</v>
      </c>
      <c r="AF728" s="175"/>
      <c r="AG728" s="172" cm="1">
        <f t="array" ref="AG728">IFERROR(--('Input| Projects'!$AS728="Yes")*_xlfn.SWITCH('Input| Overheads'!$C$50,"Direct costs",'Calc| Overheads Allocation'!C$8*Q728,"Internal labour",'Calc| Overheads Allocation'!C$8*Q728*'Input| Projects'!$AO728,"DNSP defined",'Calc| Overheads Allocation'!C$78*'Input| Projects'!$AV728,0),0)</f>
        <v>0</v>
      </c>
      <c r="AH728" s="172" cm="1">
        <f t="array" ref="AH728">IFERROR(--('Input| Projects'!$AS728="Yes")*_xlfn.SWITCH('Input| Overheads'!$C$50,"Direct costs",'Calc| Overheads Allocation'!D$8*R728,"Internal labour",'Calc| Overheads Allocation'!D$8*R728*'Input| Projects'!$AO728,"DNSP defined",'Calc| Overheads Allocation'!D$78*'Input| Projects'!$AV728,0),0)</f>
        <v>0</v>
      </c>
      <c r="AI728" s="172" cm="1">
        <f t="array" ref="AI728">IFERROR(--('Input| Projects'!$AS728="Yes")*_xlfn.SWITCH('Input| Overheads'!$C$50,"Direct costs",'Calc| Overheads Allocation'!E$8*S728,"Internal labour",'Calc| Overheads Allocation'!E$8*S728*'Input| Projects'!$AO728,"DNSP defined",'Calc| Overheads Allocation'!E$78*'Input| Projects'!$AV728,0),0)</f>
        <v>0</v>
      </c>
      <c r="AJ728" s="172" cm="1">
        <f t="array" ref="AJ728">IFERROR(--('Input| Projects'!$AS728="Yes")*_xlfn.SWITCH('Input| Overheads'!$C$50,"Direct costs",'Calc| Overheads Allocation'!F$8*T728,"Internal labour",'Calc| Overheads Allocation'!F$8*T728*'Input| Projects'!$AO728,"DNSP defined",'Calc| Overheads Allocation'!F$78*'Input| Projects'!$AV728,0),0)</f>
        <v>0</v>
      </c>
      <c r="AK728" s="172" cm="1">
        <f t="array" ref="AK728">IFERROR(--('Input| Projects'!$AS728="Yes")*_xlfn.SWITCH('Input| Overheads'!$C$50,"Direct costs",'Calc| Overheads Allocation'!G$8*U728,"Internal labour",'Calc| Overheads Allocation'!G$8*U728*'Input| Projects'!$AO728,"DNSP defined",'Calc| Overheads Allocation'!G$78*'Input| Projects'!$AV728,0),0)</f>
        <v>0</v>
      </c>
      <c r="AL728" s="172" cm="1">
        <f t="array" ref="AL728">IFERROR(--('Input| Projects'!$AS728="Yes")*_xlfn.SWITCH('Input| Overheads'!$C$50,"Direct costs",'Calc| Overheads Allocation'!H$8*V728,"Internal labour",'Calc| Overheads Allocation'!H$8*V728*'Input| Projects'!$AO728,"DNSP defined",'Calc| Overheads Allocation'!H$78*'Input| Projects'!$AV728,0),0)</f>
        <v>0</v>
      </c>
      <c r="AM728" s="172" cm="1">
        <f t="array" ref="AM728">IFERROR(--('Input| Projects'!$AS728="Yes")*_xlfn.SWITCH('Input| Overheads'!$C$50,"Direct costs",'Calc| Overheads Allocation'!I$8*W728,"Internal labour",'Calc| Overheads Allocation'!I$8*W728*'Input| Projects'!$AO728,"DNSP defined",'Calc| Overheads Allocation'!I$78*'Input| Projects'!$AV728,0),0)</f>
        <v>0</v>
      </c>
      <c r="AN728" s="175"/>
      <c r="AO728" s="172" cm="1">
        <f t="array" ref="AO728">IFERROR(--('Input| Projects'!$AT728="Yes")*_xlfn.SWITCH('Input| Overheads'!$C$50,"Direct costs",'Calc| Overheads Allocation'!C$9*Q728,"Internal labour",'Calc| Overheads Allocation'!C$9*Q728*'Input| Projects'!$AO728,"DNSP defined",'Calc| Overheads Allocation'!C$79*'Input| Projects'!$AW728,0),0)</f>
        <v>0</v>
      </c>
      <c r="AP728" s="172" cm="1">
        <f t="array" ref="AP728">IFERROR(--('Input| Projects'!$AT728="Yes")*_xlfn.SWITCH('Input| Overheads'!$C$50,"Direct costs",'Calc| Overheads Allocation'!D$9*R728,"Internal labour",'Calc| Overheads Allocation'!D$9*R728*'Input| Projects'!$AO728,"DNSP defined",'Calc| Overheads Allocation'!D$79*'Input| Projects'!$AW728,0),0)</f>
        <v>0</v>
      </c>
      <c r="AQ728" s="172" cm="1">
        <f t="array" ref="AQ728">IFERROR(--('Input| Projects'!$AT728="Yes")*_xlfn.SWITCH('Input| Overheads'!$C$50,"Direct costs",'Calc| Overheads Allocation'!E$9*S728,"Internal labour",'Calc| Overheads Allocation'!E$9*S728*'Input| Projects'!$AO728,"DNSP defined",'Calc| Overheads Allocation'!E$79*'Input| Projects'!$AW728,0),0)</f>
        <v>0</v>
      </c>
      <c r="AR728" s="172" cm="1">
        <f t="array" ref="AR728">IFERROR(--('Input| Projects'!$AT728="Yes")*_xlfn.SWITCH('Input| Overheads'!$C$50,"Direct costs",'Calc| Overheads Allocation'!F$9*T728,"Internal labour",'Calc| Overheads Allocation'!F$9*T728*'Input| Projects'!$AO728,"DNSP defined",'Calc| Overheads Allocation'!F$79*'Input| Projects'!$AW728,0),0)</f>
        <v>0</v>
      </c>
      <c r="AS728" s="172" cm="1">
        <f t="array" ref="AS728">IFERROR(--('Input| Projects'!$AT728="Yes")*_xlfn.SWITCH('Input| Overheads'!$C$50,"Direct costs",'Calc| Overheads Allocation'!G$9*U728,"Internal labour",'Calc| Overheads Allocation'!G$9*U728*'Input| Projects'!$AO728,"DNSP defined",'Calc| Overheads Allocation'!G$79*'Input| Projects'!$AW728,0),0)</f>
        <v>0</v>
      </c>
      <c r="AT728" s="172" cm="1">
        <f t="array" ref="AT728">IFERROR(--('Input| Projects'!$AT728="Yes")*_xlfn.SWITCH('Input| Overheads'!$C$50,"Direct costs",'Calc| Overheads Allocation'!H$9*V728,"Internal labour",'Calc| Overheads Allocation'!H$9*V728*'Input| Projects'!$AO728,"DNSP defined",'Calc| Overheads Allocation'!H$79*'Input| Projects'!$AW728,0),0)</f>
        <v>0</v>
      </c>
      <c r="AU728" s="172" cm="1">
        <f t="array" ref="AU728">IFERROR(--('Input| Projects'!$AT728="Yes")*_xlfn.SWITCH('Input| Overheads'!$C$50,"Direct costs",'Calc| Overheads Allocation'!I$9*W728,"Internal labour",'Calc| Overheads Allocation'!I$9*W728*'Input| Projects'!$AO728,"DNSP defined",'Calc| Overheads Allocation'!I$79*'Input| Projects'!$AW728,0),0)</f>
        <v>0</v>
      </c>
      <c r="AV728" s="175"/>
      <c r="AW728" s="172">
        <f t="shared" si="266"/>
        <v>0</v>
      </c>
      <c r="AX728" s="172">
        <f t="shared" si="267"/>
        <v>0</v>
      </c>
      <c r="AY728" s="172">
        <f t="shared" si="268"/>
        <v>0</v>
      </c>
      <c r="AZ728" s="172">
        <f t="shared" si="269"/>
        <v>0</v>
      </c>
      <c r="BA728" s="172">
        <f t="shared" si="270"/>
        <v>0</v>
      </c>
      <c r="BB728" s="172">
        <f t="shared" si="271"/>
        <v>0</v>
      </c>
      <c r="BC728" s="172">
        <f t="shared" si="272"/>
        <v>0</v>
      </c>
      <c r="BD728" s="176"/>
      <c r="BE728" s="172">
        <f t="shared" si="273"/>
        <v>0</v>
      </c>
      <c r="BF728" s="172">
        <f t="shared" si="274"/>
        <v>0</v>
      </c>
      <c r="BG728" s="172">
        <f t="shared" si="275"/>
        <v>0</v>
      </c>
      <c r="BH728" s="172">
        <f t="shared" si="276"/>
        <v>0</v>
      </c>
      <c r="BI728" s="172">
        <f t="shared" si="277"/>
        <v>0</v>
      </c>
      <c r="BJ728" s="172">
        <f t="shared" si="278"/>
        <v>0</v>
      </c>
      <c r="BK728" s="172">
        <f t="shared" si="279"/>
        <v>0</v>
      </c>
      <c r="BL728" s="176"/>
      <c r="BM728" s="172">
        <f t="shared" si="258"/>
        <v>0</v>
      </c>
      <c r="BN728" s="172">
        <f t="shared" si="259"/>
        <v>0</v>
      </c>
      <c r="BO728" s="172">
        <f t="shared" si="260"/>
        <v>0</v>
      </c>
      <c r="BP728" s="172">
        <f t="shared" si="261"/>
        <v>0</v>
      </c>
      <c r="BQ728" s="172">
        <f t="shared" si="262"/>
        <v>0</v>
      </c>
      <c r="BR728" s="172">
        <f t="shared" si="263"/>
        <v>0</v>
      </c>
      <c r="BS728" s="172">
        <f t="shared" si="264"/>
        <v>0</v>
      </c>
      <c r="BT728" s="55"/>
      <c r="BU728" s="158">
        <f>SUMIF('Input| Projects'!$BA$8:$CX$8,RIGHT(BU$9,3),'Input| Projects'!$BA728:$CX728)</f>
        <v>0</v>
      </c>
      <c r="BV728" s="158">
        <f>SUMIF('Input| Projects'!$BA$8:$CX$8,RIGHT(BV$9,3),'Input| Projects'!$BA728:$CX728)</f>
        <v>0</v>
      </c>
      <c r="BW728" s="79" t="str">
        <f t="shared" si="265"/>
        <v/>
      </c>
    </row>
    <row r="729" spans="2:75" x14ac:dyDescent="0.2">
      <c r="B729" s="123">
        <f>IFERROR('Input| Projects'!B729,"")</f>
        <v>720</v>
      </c>
      <c r="C729" s="160" t="str">
        <f>IFERROR(IF('Input| Projects'!C729="","",'Input| Projects'!C729),"")</f>
        <v/>
      </c>
      <c r="D729" s="160" t="str">
        <f>IFERROR(IF('Input| Projects'!D729="","",'Input| Projects'!D729),"")</f>
        <v/>
      </c>
      <c r="E729" s="53"/>
      <c r="F729" s="160" t="str">
        <f>IF(LEN('Input| Projects'!F729)&gt;0,'Input| Projects'!F729,"")</f>
        <v/>
      </c>
      <c r="G729" s="160" t="str">
        <f>IF(LEN('Input| Projects'!G729)&gt;0,'Input| Projects'!G729,"")</f>
        <v/>
      </c>
      <c r="H729" s="10"/>
      <c r="I729" s="194" cm="1">
        <f t="array" ref="I729">IF(LEN($F729)&gt;0,1+IFERROR(SUMPRODUCT(TRANSPOSE('Input| Projects'!$AO729:$AQ729),INDEX('Input| Escalations'!$F$27:$L$29,,MATCH(Q$9,'Input| Escalations'!$F$21:$L$21,0))),0),0)</f>
        <v>0</v>
      </c>
      <c r="J729" s="194" cm="1">
        <f t="array" ref="J729">IF(LEN($F729)&gt;0,1+IFERROR(SUMPRODUCT(TRANSPOSE('Input| Projects'!$AO729:$AQ729),INDEX('Input| Escalations'!$F$27:$L$29,,MATCH(R$9,'Input| Escalations'!$F$21:$L$21,0))),0),0)</f>
        <v>0</v>
      </c>
      <c r="K729" s="194" cm="1">
        <f t="array" ref="K729">IF(LEN($F729)&gt;0,1+IFERROR(SUMPRODUCT(TRANSPOSE('Input| Projects'!$AO729:$AQ729),INDEX('Input| Escalations'!$F$27:$L$29,,MATCH(S$9,'Input| Escalations'!$F$21:$L$21,0))),0),0)</f>
        <v>0</v>
      </c>
      <c r="L729" s="194" cm="1">
        <f t="array" ref="L729">IF(LEN($F729)&gt;0,1+IFERROR(SUMPRODUCT(TRANSPOSE('Input| Projects'!$AO729:$AQ729),INDEX('Input| Escalations'!$F$27:$L$29,,MATCH(T$9,'Input| Escalations'!$F$21:$L$21,0))),0),0)</f>
        <v>0</v>
      </c>
      <c r="M729" s="194" cm="1">
        <f t="array" ref="M729">IF(LEN($F729)&gt;0,1+IFERROR(SUMPRODUCT(TRANSPOSE('Input| Projects'!$AO729:$AQ729),INDEX('Input| Escalations'!$F$27:$L$29,,MATCH(U$9,'Input| Escalations'!$F$21:$L$21,0))),0),0)</f>
        <v>0</v>
      </c>
      <c r="N729" s="194" cm="1">
        <f t="array" ref="N729">IF(LEN($F729)&gt;0,1+IFERROR(SUMPRODUCT(TRANSPOSE('Input| Projects'!$AO729:$AQ729),INDEX('Input| Escalations'!$F$27:$L$29,,MATCH(V$9,'Input| Escalations'!$F$21:$L$21,0))),0),0)</f>
        <v>0</v>
      </c>
      <c r="O729" s="194" cm="1">
        <f t="array" ref="O729">IF(LEN($F729)&gt;0,1+IFERROR(SUMPRODUCT(TRANSPOSE('Input| Projects'!$AO729:$AQ729),INDEX('Input| Escalations'!$F$27:$L$29,,MATCH(W$9,'Input| Escalations'!$F$21:$L$21,0))),0),0)</f>
        <v>0</v>
      </c>
      <c r="P729" s="10"/>
      <c r="Q729" s="172">
        <f>IFERROR(IF(ISNUMBER(FIND("decision",'Input| Setup'!$F$6)),'Input| Projects'!Y729,'Input| Projects'!I729)*'Input| Escalations'!$I$17*I729,0)</f>
        <v>0</v>
      </c>
      <c r="R729" s="172">
        <f>IFERROR(IF(ISNUMBER(FIND("decision",'Input| Setup'!$F$6)),'Input| Projects'!Z729,'Input| Projects'!J729)*'Input| Escalations'!$I$17*J729,0)</f>
        <v>0</v>
      </c>
      <c r="S729" s="172">
        <f>IFERROR(IF(ISNUMBER(FIND("decision",'Input| Setup'!$F$6)),'Input| Projects'!AA729,'Input| Projects'!K729)*'Input| Escalations'!$I$17*K729,0)</f>
        <v>0</v>
      </c>
      <c r="T729" s="172">
        <f>IFERROR(IF(ISNUMBER(FIND("decision",'Input| Setup'!$F$6)),'Input| Projects'!AB729,'Input| Projects'!L729)*'Input| Escalations'!$I$17*L729,0)</f>
        <v>0</v>
      </c>
      <c r="U729" s="172">
        <f>IFERROR(IF(ISNUMBER(FIND("decision",'Input| Setup'!$F$6)),'Input| Projects'!AC729,'Input| Projects'!M729)*'Input| Escalations'!$I$17*M729,0)</f>
        <v>0</v>
      </c>
      <c r="V729" s="172">
        <f>IFERROR(IF(ISNUMBER(FIND("decision",'Input| Setup'!$F$6)),'Input| Projects'!AD729,'Input| Projects'!N729)*'Input| Escalations'!$I$17*N729,0)</f>
        <v>0</v>
      </c>
      <c r="W729" s="172">
        <f>IFERROR(IF(ISNUMBER(FIND("decision",'Input| Setup'!$F$6)),'Input| Projects'!AE729,'Input| Projects'!O729)*'Input| Escalations'!$I$17*O729,0)</f>
        <v>0</v>
      </c>
      <c r="X729" s="175"/>
      <c r="Y729" s="172">
        <f>IF(ISNUMBER(FIND("decision",'Input| Setup'!$F$6)),'Input| Projects'!AG729,'Input| Projects'!Q729)*I729*'Input| Escalations'!$I$17</f>
        <v>0</v>
      </c>
      <c r="Z729" s="172">
        <f>IF(ISNUMBER(FIND("decision",'Input| Setup'!$F$6)),'Input| Projects'!AH729,'Input| Projects'!R729)*J729*'Input| Escalations'!$I$17</f>
        <v>0</v>
      </c>
      <c r="AA729" s="172">
        <f>IF(ISNUMBER(FIND("decision",'Input| Setup'!$F$6)),'Input| Projects'!AI729,'Input| Projects'!S729)*K729*'Input| Escalations'!$I$17</f>
        <v>0</v>
      </c>
      <c r="AB729" s="172">
        <f>IF(ISNUMBER(FIND("decision",'Input| Setup'!$F$6)),'Input| Projects'!AJ729,'Input| Projects'!T729)*L729*'Input| Escalations'!$I$17</f>
        <v>0</v>
      </c>
      <c r="AC729" s="172">
        <f>IF(ISNUMBER(FIND("decision",'Input| Setup'!$F$6)),'Input| Projects'!AK729,'Input| Projects'!U729)*M729*'Input| Escalations'!$I$17</f>
        <v>0</v>
      </c>
      <c r="AD729" s="172">
        <f>IF(ISNUMBER(FIND("decision",'Input| Setup'!$F$6)),'Input| Projects'!AL729,'Input| Projects'!V729)*N729*'Input| Escalations'!$I$17</f>
        <v>0</v>
      </c>
      <c r="AE729" s="172">
        <f>IF(ISNUMBER(FIND("decision",'Input| Setup'!$F$6)),'Input| Projects'!AM729,'Input| Projects'!W729)*O729*'Input| Escalations'!$I$17</f>
        <v>0</v>
      </c>
      <c r="AF729" s="175"/>
      <c r="AG729" s="172" cm="1">
        <f t="array" ref="AG729">IFERROR(--('Input| Projects'!$AS729="Yes")*_xlfn.SWITCH('Input| Overheads'!$C$50,"Direct costs",'Calc| Overheads Allocation'!C$8*Q729,"Internal labour",'Calc| Overheads Allocation'!C$8*Q729*'Input| Projects'!$AO729,"DNSP defined",'Calc| Overheads Allocation'!C$78*'Input| Projects'!$AV729,0),0)</f>
        <v>0</v>
      </c>
      <c r="AH729" s="172" cm="1">
        <f t="array" ref="AH729">IFERROR(--('Input| Projects'!$AS729="Yes")*_xlfn.SWITCH('Input| Overheads'!$C$50,"Direct costs",'Calc| Overheads Allocation'!D$8*R729,"Internal labour",'Calc| Overheads Allocation'!D$8*R729*'Input| Projects'!$AO729,"DNSP defined",'Calc| Overheads Allocation'!D$78*'Input| Projects'!$AV729,0),0)</f>
        <v>0</v>
      </c>
      <c r="AI729" s="172" cm="1">
        <f t="array" ref="AI729">IFERROR(--('Input| Projects'!$AS729="Yes")*_xlfn.SWITCH('Input| Overheads'!$C$50,"Direct costs",'Calc| Overheads Allocation'!E$8*S729,"Internal labour",'Calc| Overheads Allocation'!E$8*S729*'Input| Projects'!$AO729,"DNSP defined",'Calc| Overheads Allocation'!E$78*'Input| Projects'!$AV729,0),0)</f>
        <v>0</v>
      </c>
      <c r="AJ729" s="172" cm="1">
        <f t="array" ref="AJ729">IFERROR(--('Input| Projects'!$AS729="Yes")*_xlfn.SWITCH('Input| Overheads'!$C$50,"Direct costs",'Calc| Overheads Allocation'!F$8*T729,"Internal labour",'Calc| Overheads Allocation'!F$8*T729*'Input| Projects'!$AO729,"DNSP defined",'Calc| Overheads Allocation'!F$78*'Input| Projects'!$AV729,0),0)</f>
        <v>0</v>
      </c>
      <c r="AK729" s="172" cm="1">
        <f t="array" ref="AK729">IFERROR(--('Input| Projects'!$AS729="Yes")*_xlfn.SWITCH('Input| Overheads'!$C$50,"Direct costs",'Calc| Overheads Allocation'!G$8*U729,"Internal labour",'Calc| Overheads Allocation'!G$8*U729*'Input| Projects'!$AO729,"DNSP defined",'Calc| Overheads Allocation'!G$78*'Input| Projects'!$AV729,0),0)</f>
        <v>0</v>
      </c>
      <c r="AL729" s="172" cm="1">
        <f t="array" ref="AL729">IFERROR(--('Input| Projects'!$AS729="Yes")*_xlfn.SWITCH('Input| Overheads'!$C$50,"Direct costs",'Calc| Overheads Allocation'!H$8*V729,"Internal labour",'Calc| Overheads Allocation'!H$8*V729*'Input| Projects'!$AO729,"DNSP defined",'Calc| Overheads Allocation'!H$78*'Input| Projects'!$AV729,0),0)</f>
        <v>0</v>
      </c>
      <c r="AM729" s="172" cm="1">
        <f t="array" ref="AM729">IFERROR(--('Input| Projects'!$AS729="Yes")*_xlfn.SWITCH('Input| Overheads'!$C$50,"Direct costs",'Calc| Overheads Allocation'!I$8*W729,"Internal labour",'Calc| Overheads Allocation'!I$8*W729*'Input| Projects'!$AO729,"DNSP defined",'Calc| Overheads Allocation'!I$78*'Input| Projects'!$AV729,0),0)</f>
        <v>0</v>
      </c>
      <c r="AN729" s="175"/>
      <c r="AO729" s="172" cm="1">
        <f t="array" ref="AO729">IFERROR(--('Input| Projects'!$AT729="Yes")*_xlfn.SWITCH('Input| Overheads'!$C$50,"Direct costs",'Calc| Overheads Allocation'!C$9*Q729,"Internal labour",'Calc| Overheads Allocation'!C$9*Q729*'Input| Projects'!$AO729,"DNSP defined",'Calc| Overheads Allocation'!C$79*'Input| Projects'!$AW729,0),0)</f>
        <v>0</v>
      </c>
      <c r="AP729" s="172" cm="1">
        <f t="array" ref="AP729">IFERROR(--('Input| Projects'!$AT729="Yes")*_xlfn.SWITCH('Input| Overheads'!$C$50,"Direct costs",'Calc| Overheads Allocation'!D$9*R729,"Internal labour",'Calc| Overheads Allocation'!D$9*R729*'Input| Projects'!$AO729,"DNSP defined",'Calc| Overheads Allocation'!D$79*'Input| Projects'!$AW729,0),0)</f>
        <v>0</v>
      </c>
      <c r="AQ729" s="172" cm="1">
        <f t="array" ref="AQ729">IFERROR(--('Input| Projects'!$AT729="Yes")*_xlfn.SWITCH('Input| Overheads'!$C$50,"Direct costs",'Calc| Overheads Allocation'!E$9*S729,"Internal labour",'Calc| Overheads Allocation'!E$9*S729*'Input| Projects'!$AO729,"DNSP defined",'Calc| Overheads Allocation'!E$79*'Input| Projects'!$AW729,0),0)</f>
        <v>0</v>
      </c>
      <c r="AR729" s="172" cm="1">
        <f t="array" ref="AR729">IFERROR(--('Input| Projects'!$AT729="Yes")*_xlfn.SWITCH('Input| Overheads'!$C$50,"Direct costs",'Calc| Overheads Allocation'!F$9*T729,"Internal labour",'Calc| Overheads Allocation'!F$9*T729*'Input| Projects'!$AO729,"DNSP defined",'Calc| Overheads Allocation'!F$79*'Input| Projects'!$AW729,0),0)</f>
        <v>0</v>
      </c>
      <c r="AS729" s="172" cm="1">
        <f t="array" ref="AS729">IFERROR(--('Input| Projects'!$AT729="Yes")*_xlfn.SWITCH('Input| Overheads'!$C$50,"Direct costs",'Calc| Overheads Allocation'!G$9*U729,"Internal labour",'Calc| Overheads Allocation'!G$9*U729*'Input| Projects'!$AO729,"DNSP defined",'Calc| Overheads Allocation'!G$79*'Input| Projects'!$AW729,0),0)</f>
        <v>0</v>
      </c>
      <c r="AT729" s="172" cm="1">
        <f t="array" ref="AT729">IFERROR(--('Input| Projects'!$AT729="Yes")*_xlfn.SWITCH('Input| Overheads'!$C$50,"Direct costs",'Calc| Overheads Allocation'!H$9*V729,"Internal labour",'Calc| Overheads Allocation'!H$9*V729*'Input| Projects'!$AO729,"DNSP defined",'Calc| Overheads Allocation'!H$79*'Input| Projects'!$AW729,0),0)</f>
        <v>0</v>
      </c>
      <c r="AU729" s="172" cm="1">
        <f t="array" ref="AU729">IFERROR(--('Input| Projects'!$AT729="Yes")*_xlfn.SWITCH('Input| Overheads'!$C$50,"Direct costs",'Calc| Overheads Allocation'!I$9*W729,"Internal labour",'Calc| Overheads Allocation'!I$9*W729*'Input| Projects'!$AO729,"DNSP defined",'Calc| Overheads Allocation'!I$79*'Input| Projects'!$AW729,0),0)</f>
        <v>0</v>
      </c>
      <c r="AV729" s="175"/>
      <c r="AW729" s="172">
        <f t="shared" si="266"/>
        <v>0</v>
      </c>
      <c r="AX729" s="172">
        <f t="shared" si="267"/>
        <v>0</v>
      </c>
      <c r="AY729" s="172">
        <f t="shared" si="268"/>
        <v>0</v>
      </c>
      <c r="AZ729" s="172">
        <f t="shared" si="269"/>
        <v>0</v>
      </c>
      <c r="BA729" s="172">
        <f t="shared" si="270"/>
        <v>0</v>
      </c>
      <c r="BB729" s="172">
        <f t="shared" si="271"/>
        <v>0</v>
      </c>
      <c r="BC729" s="172">
        <f t="shared" si="272"/>
        <v>0</v>
      </c>
      <c r="BD729" s="176"/>
      <c r="BE729" s="172">
        <f t="shared" si="273"/>
        <v>0</v>
      </c>
      <c r="BF729" s="172">
        <f t="shared" si="274"/>
        <v>0</v>
      </c>
      <c r="BG729" s="172">
        <f t="shared" si="275"/>
        <v>0</v>
      </c>
      <c r="BH729" s="172">
        <f t="shared" si="276"/>
        <v>0</v>
      </c>
      <c r="BI729" s="172">
        <f t="shared" si="277"/>
        <v>0</v>
      </c>
      <c r="BJ729" s="172">
        <f t="shared" si="278"/>
        <v>0</v>
      </c>
      <c r="BK729" s="172">
        <f t="shared" si="279"/>
        <v>0</v>
      </c>
      <c r="BL729" s="176"/>
      <c r="BM729" s="172">
        <f t="shared" si="258"/>
        <v>0</v>
      </c>
      <c r="BN729" s="172">
        <f t="shared" si="259"/>
        <v>0</v>
      </c>
      <c r="BO729" s="172">
        <f t="shared" si="260"/>
        <v>0</v>
      </c>
      <c r="BP729" s="172">
        <f t="shared" si="261"/>
        <v>0</v>
      </c>
      <c r="BQ729" s="172">
        <f t="shared" si="262"/>
        <v>0</v>
      </c>
      <c r="BR729" s="172">
        <f t="shared" si="263"/>
        <v>0</v>
      </c>
      <c r="BS729" s="172">
        <f t="shared" si="264"/>
        <v>0</v>
      </c>
      <c r="BT729" s="55"/>
      <c r="BU729" s="158">
        <f>SUMIF('Input| Projects'!$BA$8:$CX$8,RIGHT(BU$9,3),'Input| Projects'!$BA729:$CX729)</f>
        <v>0</v>
      </c>
      <c r="BV729" s="158">
        <f>SUMIF('Input| Projects'!$BA$8:$CX$8,RIGHT(BV$9,3),'Input| Projects'!$BA729:$CX729)</f>
        <v>0</v>
      </c>
      <c r="BW729" s="79" t="str">
        <f t="shared" si="265"/>
        <v/>
      </c>
    </row>
    <row r="730" spans="2:75" x14ac:dyDescent="0.2">
      <c r="B730" s="123">
        <f>IFERROR('Input| Projects'!B730,"")</f>
        <v>721</v>
      </c>
      <c r="C730" s="160" t="str">
        <f>IFERROR(IF('Input| Projects'!C730="","",'Input| Projects'!C730),"")</f>
        <v/>
      </c>
      <c r="D730" s="160" t="str">
        <f>IFERROR(IF('Input| Projects'!D730="","",'Input| Projects'!D730),"")</f>
        <v/>
      </c>
      <c r="E730" s="53"/>
      <c r="F730" s="160" t="str">
        <f>IF(LEN('Input| Projects'!F730)&gt;0,'Input| Projects'!F730,"")</f>
        <v/>
      </c>
      <c r="G730" s="160" t="str">
        <f>IF(LEN('Input| Projects'!G730)&gt;0,'Input| Projects'!G730,"")</f>
        <v/>
      </c>
      <c r="H730" s="10"/>
      <c r="I730" s="194" cm="1">
        <f t="array" ref="I730">IF(LEN($F730)&gt;0,1+IFERROR(SUMPRODUCT(TRANSPOSE('Input| Projects'!$AO730:$AQ730),INDEX('Input| Escalations'!$F$27:$L$29,,MATCH(Q$9,'Input| Escalations'!$F$21:$L$21,0))),0),0)</f>
        <v>0</v>
      </c>
      <c r="J730" s="194" cm="1">
        <f t="array" ref="J730">IF(LEN($F730)&gt;0,1+IFERROR(SUMPRODUCT(TRANSPOSE('Input| Projects'!$AO730:$AQ730),INDEX('Input| Escalations'!$F$27:$L$29,,MATCH(R$9,'Input| Escalations'!$F$21:$L$21,0))),0),0)</f>
        <v>0</v>
      </c>
      <c r="K730" s="194" cm="1">
        <f t="array" ref="K730">IF(LEN($F730)&gt;0,1+IFERROR(SUMPRODUCT(TRANSPOSE('Input| Projects'!$AO730:$AQ730),INDEX('Input| Escalations'!$F$27:$L$29,,MATCH(S$9,'Input| Escalations'!$F$21:$L$21,0))),0),0)</f>
        <v>0</v>
      </c>
      <c r="L730" s="194" cm="1">
        <f t="array" ref="L730">IF(LEN($F730)&gt;0,1+IFERROR(SUMPRODUCT(TRANSPOSE('Input| Projects'!$AO730:$AQ730),INDEX('Input| Escalations'!$F$27:$L$29,,MATCH(T$9,'Input| Escalations'!$F$21:$L$21,0))),0),0)</f>
        <v>0</v>
      </c>
      <c r="M730" s="194" cm="1">
        <f t="array" ref="M730">IF(LEN($F730)&gt;0,1+IFERROR(SUMPRODUCT(TRANSPOSE('Input| Projects'!$AO730:$AQ730),INDEX('Input| Escalations'!$F$27:$L$29,,MATCH(U$9,'Input| Escalations'!$F$21:$L$21,0))),0),0)</f>
        <v>0</v>
      </c>
      <c r="N730" s="194" cm="1">
        <f t="array" ref="N730">IF(LEN($F730)&gt;0,1+IFERROR(SUMPRODUCT(TRANSPOSE('Input| Projects'!$AO730:$AQ730),INDEX('Input| Escalations'!$F$27:$L$29,,MATCH(V$9,'Input| Escalations'!$F$21:$L$21,0))),0),0)</f>
        <v>0</v>
      </c>
      <c r="O730" s="194" cm="1">
        <f t="array" ref="O730">IF(LEN($F730)&gt;0,1+IFERROR(SUMPRODUCT(TRANSPOSE('Input| Projects'!$AO730:$AQ730),INDEX('Input| Escalations'!$F$27:$L$29,,MATCH(W$9,'Input| Escalations'!$F$21:$L$21,0))),0),0)</f>
        <v>0</v>
      </c>
      <c r="P730" s="10"/>
      <c r="Q730" s="172">
        <f>IFERROR(IF(ISNUMBER(FIND("decision",'Input| Setup'!$F$6)),'Input| Projects'!Y730,'Input| Projects'!I730)*'Input| Escalations'!$I$17*I730,0)</f>
        <v>0</v>
      </c>
      <c r="R730" s="172">
        <f>IFERROR(IF(ISNUMBER(FIND("decision",'Input| Setup'!$F$6)),'Input| Projects'!Z730,'Input| Projects'!J730)*'Input| Escalations'!$I$17*J730,0)</f>
        <v>0</v>
      </c>
      <c r="S730" s="172">
        <f>IFERROR(IF(ISNUMBER(FIND("decision",'Input| Setup'!$F$6)),'Input| Projects'!AA730,'Input| Projects'!K730)*'Input| Escalations'!$I$17*K730,0)</f>
        <v>0</v>
      </c>
      <c r="T730" s="172">
        <f>IFERROR(IF(ISNUMBER(FIND("decision",'Input| Setup'!$F$6)),'Input| Projects'!AB730,'Input| Projects'!L730)*'Input| Escalations'!$I$17*L730,0)</f>
        <v>0</v>
      </c>
      <c r="U730" s="172">
        <f>IFERROR(IF(ISNUMBER(FIND("decision",'Input| Setup'!$F$6)),'Input| Projects'!AC730,'Input| Projects'!M730)*'Input| Escalations'!$I$17*M730,0)</f>
        <v>0</v>
      </c>
      <c r="V730" s="172">
        <f>IFERROR(IF(ISNUMBER(FIND("decision",'Input| Setup'!$F$6)),'Input| Projects'!AD730,'Input| Projects'!N730)*'Input| Escalations'!$I$17*N730,0)</f>
        <v>0</v>
      </c>
      <c r="W730" s="172">
        <f>IFERROR(IF(ISNUMBER(FIND("decision",'Input| Setup'!$F$6)),'Input| Projects'!AE730,'Input| Projects'!O730)*'Input| Escalations'!$I$17*O730,0)</f>
        <v>0</v>
      </c>
      <c r="X730" s="175"/>
      <c r="Y730" s="172">
        <f>IF(ISNUMBER(FIND("decision",'Input| Setup'!$F$6)),'Input| Projects'!AG730,'Input| Projects'!Q730)*I730*'Input| Escalations'!$I$17</f>
        <v>0</v>
      </c>
      <c r="Z730" s="172">
        <f>IF(ISNUMBER(FIND("decision",'Input| Setup'!$F$6)),'Input| Projects'!AH730,'Input| Projects'!R730)*J730*'Input| Escalations'!$I$17</f>
        <v>0</v>
      </c>
      <c r="AA730" s="172">
        <f>IF(ISNUMBER(FIND("decision",'Input| Setup'!$F$6)),'Input| Projects'!AI730,'Input| Projects'!S730)*K730*'Input| Escalations'!$I$17</f>
        <v>0</v>
      </c>
      <c r="AB730" s="172">
        <f>IF(ISNUMBER(FIND("decision",'Input| Setup'!$F$6)),'Input| Projects'!AJ730,'Input| Projects'!T730)*L730*'Input| Escalations'!$I$17</f>
        <v>0</v>
      </c>
      <c r="AC730" s="172">
        <f>IF(ISNUMBER(FIND("decision",'Input| Setup'!$F$6)),'Input| Projects'!AK730,'Input| Projects'!U730)*M730*'Input| Escalations'!$I$17</f>
        <v>0</v>
      </c>
      <c r="AD730" s="172">
        <f>IF(ISNUMBER(FIND("decision",'Input| Setup'!$F$6)),'Input| Projects'!AL730,'Input| Projects'!V730)*N730*'Input| Escalations'!$I$17</f>
        <v>0</v>
      </c>
      <c r="AE730" s="172">
        <f>IF(ISNUMBER(FIND("decision",'Input| Setup'!$F$6)),'Input| Projects'!AM730,'Input| Projects'!W730)*O730*'Input| Escalations'!$I$17</f>
        <v>0</v>
      </c>
      <c r="AF730" s="175"/>
      <c r="AG730" s="172" cm="1">
        <f t="array" ref="AG730">IFERROR(--('Input| Projects'!$AS730="Yes")*_xlfn.SWITCH('Input| Overheads'!$C$50,"Direct costs",'Calc| Overheads Allocation'!C$8*Q730,"Internal labour",'Calc| Overheads Allocation'!C$8*Q730*'Input| Projects'!$AO730,"DNSP defined",'Calc| Overheads Allocation'!C$78*'Input| Projects'!$AV730,0),0)</f>
        <v>0</v>
      </c>
      <c r="AH730" s="172" cm="1">
        <f t="array" ref="AH730">IFERROR(--('Input| Projects'!$AS730="Yes")*_xlfn.SWITCH('Input| Overheads'!$C$50,"Direct costs",'Calc| Overheads Allocation'!D$8*R730,"Internal labour",'Calc| Overheads Allocation'!D$8*R730*'Input| Projects'!$AO730,"DNSP defined",'Calc| Overheads Allocation'!D$78*'Input| Projects'!$AV730,0),0)</f>
        <v>0</v>
      </c>
      <c r="AI730" s="172" cm="1">
        <f t="array" ref="AI730">IFERROR(--('Input| Projects'!$AS730="Yes")*_xlfn.SWITCH('Input| Overheads'!$C$50,"Direct costs",'Calc| Overheads Allocation'!E$8*S730,"Internal labour",'Calc| Overheads Allocation'!E$8*S730*'Input| Projects'!$AO730,"DNSP defined",'Calc| Overheads Allocation'!E$78*'Input| Projects'!$AV730,0),0)</f>
        <v>0</v>
      </c>
      <c r="AJ730" s="172" cm="1">
        <f t="array" ref="AJ730">IFERROR(--('Input| Projects'!$AS730="Yes")*_xlfn.SWITCH('Input| Overheads'!$C$50,"Direct costs",'Calc| Overheads Allocation'!F$8*T730,"Internal labour",'Calc| Overheads Allocation'!F$8*T730*'Input| Projects'!$AO730,"DNSP defined",'Calc| Overheads Allocation'!F$78*'Input| Projects'!$AV730,0),0)</f>
        <v>0</v>
      </c>
      <c r="AK730" s="172" cm="1">
        <f t="array" ref="AK730">IFERROR(--('Input| Projects'!$AS730="Yes")*_xlfn.SWITCH('Input| Overheads'!$C$50,"Direct costs",'Calc| Overheads Allocation'!G$8*U730,"Internal labour",'Calc| Overheads Allocation'!G$8*U730*'Input| Projects'!$AO730,"DNSP defined",'Calc| Overheads Allocation'!G$78*'Input| Projects'!$AV730,0),0)</f>
        <v>0</v>
      </c>
      <c r="AL730" s="172" cm="1">
        <f t="array" ref="AL730">IFERROR(--('Input| Projects'!$AS730="Yes")*_xlfn.SWITCH('Input| Overheads'!$C$50,"Direct costs",'Calc| Overheads Allocation'!H$8*V730,"Internal labour",'Calc| Overheads Allocation'!H$8*V730*'Input| Projects'!$AO730,"DNSP defined",'Calc| Overheads Allocation'!H$78*'Input| Projects'!$AV730,0),0)</f>
        <v>0</v>
      </c>
      <c r="AM730" s="172" cm="1">
        <f t="array" ref="AM730">IFERROR(--('Input| Projects'!$AS730="Yes")*_xlfn.SWITCH('Input| Overheads'!$C$50,"Direct costs",'Calc| Overheads Allocation'!I$8*W730,"Internal labour",'Calc| Overheads Allocation'!I$8*W730*'Input| Projects'!$AO730,"DNSP defined",'Calc| Overheads Allocation'!I$78*'Input| Projects'!$AV730,0),0)</f>
        <v>0</v>
      </c>
      <c r="AN730" s="175"/>
      <c r="AO730" s="172" cm="1">
        <f t="array" ref="AO730">IFERROR(--('Input| Projects'!$AT730="Yes")*_xlfn.SWITCH('Input| Overheads'!$C$50,"Direct costs",'Calc| Overheads Allocation'!C$9*Q730,"Internal labour",'Calc| Overheads Allocation'!C$9*Q730*'Input| Projects'!$AO730,"DNSP defined",'Calc| Overheads Allocation'!C$79*'Input| Projects'!$AW730,0),0)</f>
        <v>0</v>
      </c>
      <c r="AP730" s="172" cm="1">
        <f t="array" ref="AP730">IFERROR(--('Input| Projects'!$AT730="Yes")*_xlfn.SWITCH('Input| Overheads'!$C$50,"Direct costs",'Calc| Overheads Allocation'!D$9*R730,"Internal labour",'Calc| Overheads Allocation'!D$9*R730*'Input| Projects'!$AO730,"DNSP defined",'Calc| Overheads Allocation'!D$79*'Input| Projects'!$AW730,0),0)</f>
        <v>0</v>
      </c>
      <c r="AQ730" s="172" cm="1">
        <f t="array" ref="AQ730">IFERROR(--('Input| Projects'!$AT730="Yes")*_xlfn.SWITCH('Input| Overheads'!$C$50,"Direct costs",'Calc| Overheads Allocation'!E$9*S730,"Internal labour",'Calc| Overheads Allocation'!E$9*S730*'Input| Projects'!$AO730,"DNSP defined",'Calc| Overheads Allocation'!E$79*'Input| Projects'!$AW730,0),0)</f>
        <v>0</v>
      </c>
      <c r="AR730" s="172" cm="1">
        <f t="array" ref="AR730">IFERROR(--('Input| Projects'!$AT730="Yes")*_xlfn.SWITCH('Input| Overheads'!$C$50,"Direct costs",'Calc| Overheads Allocation'!F$9*T730,"Internal labour",'Calc| Overheads Allocation'!F$9*T730*'Input| Projects'!$AO730,"DNSP defined",'Calc| Overheads Allocation'!F$79*'Input| Projects'!$AW730,0),0)</f>
        <v>0</v>
      </c>
      <c r="AS730" s="172" cm="1">
        <f t="array" ref="AS730">IFERROR(--('Input| Projects'!$AT730="Yes")*_xlfn.SWITCH('Input| Overheads'!$C$50,"Direct costs",'Calc| Overheads Allocation'!G$9*U730,"Internal labour",'Calc| Overheads Allocation'!G$9*U730*'Input| Projects'!$AO730,"DNSP defined",'Calc| Overheads Allocation'!G$79*'Input| Projects'!$AW730,0),0)</f>
        <v>0</v>
      </c>
      <c r="AT730" s="172" cm="1">
        <f t="array" ref="AT730">IFERROR(--('Input| Projects'!$AT730="Yes")*_xlfn.SWITCH('Input| Overheads'!$C$50,"Direct costs",'Calc| Overheads Allocation'!H$9*V730,"Internal labour",'Calc| Overheads Allocation'!H$9*V730*'Input| Projects'!$AO730,"DNSP defined",'Calc| Overheads Allocation'!H$79*'Input| Projects'!$AW730,0),0)</f>
        <v>0</v>
      </c>
      <c r="AU730" s="172" cm="1">
        <f t="array" ref="AU730">IFERROR(--('Input| Projects'!$AT730="Yes")*_xlfn.SWITCH('Input| Overheads'!$C$50,"Direct costs",'Calc| Overheads Allocation'!I$9*W730,"Internal labour",'Calc| Overheads Allocation'!I$9*W730*'Input| Projects'!$AO730,"DNSP defined",'Calc| Overheads Allocation'!I$79*'Input| Projects'!$AW730,0),0)</f>
        <v>0</v>
      </c>
      <c r="AV730" s="175"/>
      <c r="AW730" s="172">
        <f t="shared" si="266"/>
        <v>0</v>
      </c>
      <c r="AX730" s="172">
        <f t="shared" si="267"/>
        <v>0</v>
      </c>
      <c r="AY730" s="172">
        <f t="shared" si="268"/>
        <v>0</v>
      </c>
      <c r="AZ730" s="172">
        <f t="shared" si="269"/>
        <v>0</v>
      </c>
      <c r="BA730" s="172">
        <f t="shared" si="270"/>
        <v>0</v>
      </c>
      <c r="BB730" s="172">
        <f t="shared" si="271"/>
        <v>0</v>
      </c>
      <c r="BC730" s="172">
        <f t="shared" si="272"/>
        <v>0</v>
      </c>
      <c r="BD730" s="176"/>
      <c r="BE730" s="172">
        <f t="shared" si="273"/>
        <v>0</v>
      </c>
      <c r="BF730" s="172">
        <f t="shared" si="274"/>
        <v>0</v>
      </c>
      <c r="BG730" s="172">
        <f t="shared" si="275"/>
        <v>0</v>
      </c>
      <c r="BH730" s="172">
        <f t="shared" si="276"/>
        <v>0</v>
      </c>
      <c r="BI730" s="172">
        <f t="shared" si="277"/>
        <v>0</v>
      </c>
      <c r="BJ730" s="172">
        <f t="shared" si="278"/>
        <v>0</v>
      </c>
      <c r="BK730" s="172">
        <f t="shared" si="279"/>
        <v>0</v>
      </c>
      <c r="BL730" s="176"/>
      <c r="BM730" s="172">
        <f t="shared" si="258"/>
        <v>0</v>
      </c>
      <c r="BN730" s="172">
        <f t="shared" si="259"/>
        <v>0</v>
      </c>
      <c r="BO730" s="172">
        <f t="shared" si="260"/>
        <v>0</v>
      </c>
      <c r="BP730" s="172">
        <f t="shared" si="261"/>
        <v>0</v>
      </c>
      <c r="BQ730" s="172">
        <f t="shared" si="262"/>
        <v>0</v>
      </c>
      <c r="BR730" s="172">
        <f t="shared" si="263"/>
        <v>0</v>
      </c>
      <c r="BS730" s="172">
        <f t="shared" si="264"/>
        <v>0</v>
      </c>
      <c r="BT730" s="55"/>
      <c r="BU730" s="158">
        <f>SUMIF('Input| Projects'!$BA$8:$CX$8,RIGHT(BU$9,3),'Input| Projects'!$BA730:$CX730)</f>
        <v>0</v>
      </c>
      <c r="BV730" s="158">
        <f>SUMIF('Input| Projects'!$BA$8:$CX$8,RIGHT(BV$9,3),'Input| Projects'!$BA730:$CX730)</f>
        <v>0</v>
      </c>
      <c r="BW730" s="79" t="str">
        <f t="shared" si="265"/>
        <v/>
      </c>
    </row>
    <row r="731" spans="2:75" x14ac:dyDescent="0.2">
      <c r="B731" s="123">
        <f>IFERROR('Input| Projects'!B731,"")</f>
        <v>722</v>
      </c>
      <c r="C731" s="160" t="str">
        <f>IFERROR(IF('Input| Projects'!C731="","",'Input| Projects'!C731),"")</f>
        <v/>
      </c>
      <c r="D731" s="160" t="str">
        <f>IFERROR(IF('Input| Projects'!D731="","",'Input| Projects'!D731),"")</f>
        <v/>
      </c>
      <c r="E731" s="53"/>
      <c r="F731" s="160" t="str">
        <f>IF(LEN('Input| Projects'!F731)&gt;0,'Input| Projects'!F731,"")</f>
        <v/>
      </c>
      <c r="G731" s="160" t="str">
        <f>IF(LEN('Input| Projects'!G731)&gt;0,'Input| Projects'!G731,"")</f>
        <v/>
      </c>
      <c r="H731" s="10"/>
      <c r="I731" s="194" cm="1">
        <f t="array" ref="I731">IF(LEN($F731)&gt;0,1+IFERROR(SUMPRODUCT(TRANSPOSE('Input| Projects'!$AO731:$AQ731),INDEX('Input| Escalations'!$F$27:$L$29,,MATCH(Q$9,'Input| Escalations'!$F$21:$L$21,0))),0),0)</f>
        <v>0</v>
      </c>
      <c r="J731" s="194" cm="1">
        <f t="array" ref="J731">IF(LEN($F731)&gt;0,1+IFERROR(SUMPRODUCT(TRANSPOSE('Input| Projects'!$AO731:$AQ731),INDEX('Input| Escalations'!$F$27:$L$29,,MATCH(R$9,'Input| Escalations'!$F$21:$L$21,0))),0),0)</f>
        <v>0</v>
      </c>
      <c r="K731" s="194" cm="1">
        <f t="array" ref="K731">IF(LEN($F731)&gt;0,1+IFERROR(SUMPRODUCT(TRANSPOSE('Input| Projects'!$AO731:$AQ731),INDEX('Input| Escalations'!$F$27:$L$29,,MATCH(S$9,'Input| Escalations'!$F$21:$L$21,0))),0),0)</f>
        <v>0</v>
      </c>
      <c r="L731" s="194" cm="1">
        <f t="array" ref="L731">IF(LEN($F731)&gt;0,1+IFERROR(SUMPRODUCT(TRANSPOSE('Input| Projects'!$AO731:$AQ731),INDEX('Input| Escalations'!$F$27:$L$29,,MATCH(T$9,'Input| Escalations'!$F$21:$L$21,0))),0),0)</f>
        <v>0</v>
      </c>
      <c r="M731" s="194" cm="1">
        <f t="array" ref="M731">IF(LEN($F731)&gt;0,1+IFERROR(SUMPRODUCT(TRANSPOSE('Input| Projects'!$AO731:$AQ731),INDEX('Input| Escalations'!$F$27:$L$29,,MATCH(U$9,'Input| Escalations'!$F$21:$L$21,0))),0),0)</f>
        <v>0</v>
      </c>
      <c r="N731" s="194" cm="1">
        <f t="array" ref="N731">IF(LEN($F731)&gt;0,1+IFERROR(SUMPRODUCT(TRANSPOSE('Input| Projects'!$AO731:$AQ731),INDEX('Input| Escalations'!$F$27:$L$29,,MATCH(V$9,'Input| Escalations'!$F$21:$L$21,0))),0),0)</f>
        <v>0</v>
      </c>
      <c r="O731" s="194" cm="1">
        <f t="array" ref="O731">IF(LEN($F731)&gt;0,1+IFERROR(SUMPRODUCT(TRANSPOSE('Input| Projects'!$AO731:$AQ731),INDEX('Input| Escalations'!$F$27:$L$29,,MATCH(W$9,'Input| Escalations'!$F$21:$L$21,0))),0),0)</f>
        <v>0</v>
      </c>
      <c r="P731" s="10"/>
      <c r="Q731" s="172">
        <f>IFERROR(IF(ISNUMBER(FIND("decision",'Input| Setup'!$F$6)),'Input| Projects'!Y731,'Input| Projects'!I731)*'Input| Escalations'!$I$17*I731,0)</f>
        <v>0</v>
      </c>
      <c r="R731" s="172">
        <f>IFERROR(IF(ISNUMBER(FIND("decision",'Input| Setup'!$F$6)),'Input| Projects'!Z731,'Input| Projects'!J731)*'Input| Escalations'!$I$17*J731,0)</f>
        <v>0</v>
      </c>
      <c r="S731" s="172">
        <f>IFERROR(IF(ISNUMBER(FIND("decision",'Input| Setup'!$F$6)),'Input| Projects'!AA731,'Input| Projects'!K731)*'Input| Escalations'!$I$17*K731,0)</f>
        <v>0</v>
      </c>
      <c r="T731" s="172">
        <f>IFERROR(IF(ISNUMBER(FIND("decision",'Input| Setup'!$F$6)),'Input| Projects'!AB731,'Input| Projects'!L731)*'Input| Escalations'!$I$17*L731,0)</f>
        <v>0</v>
      </c>
      <c r="U731" s="172">
        <f>IFERROR(IF(ISNUMBER(FIND("decision",'Input| Setup'!$F$6)),'Input| Projects'!AC731,'Input| Projects'!M731)*'Input| Escalations'!$I$17*M731,0)</f>
        <v>0</v>
      </c>
      <c r="V731" s="172">
        <f>IFERROR(IF(ISNUMBER(FIND("decision",'Input| Setup'!$F$6)),'Input| Projects'!AD731,'Input| Projects'!N731)*'Input| Escalations'!$I$17*N731,0)</f>
        <v>0</v>
      </c>
      <c r="W731" s="172">
        <f>IFERROR(IF(ISNUMBER(FIND("decision",'Input| Setup'!$F$6)),'Input| Projects'!AE731,'Input| Projects'!O731)*'Input| Escalations'!$I$17*O731,0)</f>
        <v>0</v>
      </c>
      <c r="X731" s="175"/>
      <c r="Y731" s="172">
        <f>IF(ISNUMBER(FIND("decision",'Input| Setup'!$F$6)),'Input| Projects'!AG731,'Input| Projects'!Q731)*I731*'Input| Escalations'!$I$17</f>
        <v>0</v>
      </c>
      <c r="Z731" s="172">
        <f>IF(ISNUMBER(FIND("decision",'Input| Setup'!$F$6)),'Input| Projects'!AH731,'Input| Projects'!R731)*J731*'Input| Escalations'!$I$17</f>
        <v>0</v>
      </c>
      <c r="AA731" s="172">
        <f>IF(ISNUMBER(FIND("decision",'Input| Setup'!$F$6)),'Input| Projects'!AI731,'Input| Projects'!S731)*K731*'Input| Escalations'!$I$17</f>
        <v>0</v>
      </c>
      <c r="AB731" s="172">
        <f>IF(ISNUMBER(FIND("decision",'Input| Setup'!$F$6)),'Input| Projects'!AJ731,'Input| Projects'!T731)*L731*'Input| Escalations'!$I$17</f>
        <v>0</v>
      </c>
      <c r="AC731" s="172">
        <f>IF(ISNUMBER(FIND("decision",'Input| Setup'!$F$6)),'Input| Projects'!AK731,'Input| Projects'!U731)*M731*'Input| Escalations'!$I$17</f>
        <v>0</v>
      </c>
      <c r="AD731" s="172">
        <f>IF(ISNUMBER(FIND("decision",'Input| Setup'!$F$6)),'Input| Projects'!AL731,'Input| Projects'!V731)*N731*'Input| Escalations'!$I$17</f>
        <v>0</v>
      </c>
      <c r="AE731" s="172">
        <f>IF(ISNUMBER(FIND("decision",'Input| Setup'!$F$6)),'Input| Projects'!AM731,'Input| Projects'!W731)*O731*'Input| Escalations'!$I$17</f>
        <v>0</v>
      </c>
      <c r="AF731" s="175"/>
      <c r="AG731" s="172" cm="1">
        <f t="array" ref="AG731">IFERROR(--('Input| Projects'!$AS731="Yes")*_xlfn.SWITCH('Input| Overheads'!$C$50,"Direct costs",'Calc| Overheads Allocation'!C$8*Q731,"Internal labour",'Calc| Overheads Allocation'!C$8*Q731*'Input| Projects'!$AO731,"DNSP defined",'Calc| Overheads Allocation'!C$78*'Input| Projects'!$AV731,0),0)</f>
        <v>0</v>
      </c>
      <c r="AH731" s="172" cm="1">
        <f t="array" ref="AH731">IFERROR(--('Input| Projects'!$AS731="Yes")*_xlfn.SWITCH('Input| Overheads'!$C$50,"Direct costs",'Calc| Overheads Allocation'!D$8*R731,"Internal labour",'Calc| Overheads Allocation'!D$8*R731*'Input| Projects'!$AO731,"DNSP defined",'Calc| Overheads Allocation'!D$78*'Input| Projects'!$AV731,0),0)</f>
        <v>0</v>
      </c>
      <c r="AI731" s="172" cm="1">
        <f t="array" ref="AI731">IFERROR(--('Input| Projects'!$AS731="Yes")*_xlfn.SWITCH('Input| Overheads'!$C$50,"Direct costs",'Calc| Overheads Allocation'!E$8*S731,"Internal labour",'Calc| Overheads Allocation'!E$8*S731*'Input| Projects'!$AO731,"DNSP defined",'Calc| Overheads Allocation'!E$78*'Input| Projects'!$AV731,0),0)</f>
        <v>0</v>
      </c>
      <c r="AJ731" s="172" cm="1">
        <f t="array" ref="AJ731">IFERROR(--('Input| Projects'!$AS731="Yes")*_xlfn.SWITCH('Input| Overheads'!$C$50,"Direct costs",'Calc| Overheads Allocation'!F$8*T731,"Internal labour",'Calc| Overheads Allocation'!F$8*T731*'Input| Projects'!$AO731,"DNSP defined",'Calc| Overheads Allocation'!F$78*'Input| Projects'!$AV731,0),0)</f>
        <v>0</v>
      </c>
      <c r="AK731" s="172" cm="1">
        <f t="array" ref="AK731">IFERROR(--('Input| Projects'!$AS731="Yes")*_xlfn.SWITCH('Input| Overheads'!$C$50,"Direct costs",'Calc| Overheads Allocation'!G$8*U731,"Internal labour",'Calc| Overheads Allocation'!G$8*U731*'Input| Projects'!$AO731,"DNSP defined",'Calc| Overheads Allocation'!G$78*'Input| Projects'!$AV731,0),0)</f>
        <v>0</v>
      </c>
      <c r="AL731" s="172" cm="1">
        <f t="array" ref="AL731">IFERROR(--('Input| Projects'!$AS731="Yes")*_xlfn.SWITCH('Input| Overheads'!$C$50,"Direct costs",'Calc| Overheads Allocation'!H$8*V731,"Internal labour",'Calc| Overheads Allocation'!H$8*V731*'Input| Projects'!$AO731,"DNSP defined",'Calc| Overheads Allocation'!H$78*'Input| Projects'!$AV731,0),0)</f>
        <v>0</v>
      </c>
      <c r="AM731" s="172" cm="1">
        <f t="array" ref="AM731">IFERROR(--('Input| Projects'!$AS731="Yes")*_xlfn.SWITCH('Input| Overheads'!$C$50,"Direct costs",'Calc| Overheads Allocation'!I$8*W731,"Internal labour",'Calc| Overheads Allocation'!I$8*W731*'Input| Projects'!$AO731,"DNSP defined",'Calc| Overheads Allocation'!I$78*'Input| Projects'!$AV731,0),0)</f>
        <v>0</v>
      </c>
      <c r="AN731" s="175"/>
      <c r="AO731" s="172" cm="1">
        <f t="array" ref="AO731">IFERROR(--('Input| Projects'!$AT731="Yes")*_xlfn.SWITCH('Input| Overheads'!$C$50,"Direct costs",'Calc| Overheads Allocation'!C$9*Q731,"Internal labour",'Calc| Overheads Allocation'!C$9*Q731*'Input| Projects'!$AO731,"DNSP defined",'Calc| Overheads Allocation'!C$79*'Input| Projects'!$AW731,0),0)</f>
        <v>0</v>
      </c>
      <c r="AP731" s="172" cm="1">
        <f t="array" ref="AP731">IFERROR(--('Input| Projects'!$AT731="Yes")*_xlfn.SWITCH('Input| Overheads'!$C$50,"Direct costs",'Calc| Overheads Allocation'!D$9*R731,"Internal labour",'Calc| Overheads Allocation'!D$9*R731*'Input| Projects'!$AO731,"DNSP defined",'Calc| Overheads Allocation'!D$79*'Input| Projects'!$AW731,0),0)</f>
        <v>0</v>
      </c>
      <c r="AQ731" s="172" cm="1">
        <f t="array" ref="AQ731">IFERROR(--('Input| Projects'!$AT731="Yes")*_xlfn.SWITCH('Input| Overheads'!$C$50,"Direct costs",'Calc| Overheads Allocation'!E$9*S731,"Internal labour",'Calc| Overheads Allocation'!E$9*S731*'Input| Projects'!$AO731,"DNSP defined",'Calc| Overheads Allocation'!E$79*'Input| Projects'!$AW731,0),0)</f>
        <v>0</v>
      </c>
      <c r="AR731" s="172" cm="1">
        <f t="array" ref="AR731">IFERROR(--('Input| Projects'!$AT731="Yes")*_xlfn.SWITCH('Input| Overheads'!$C$50,"Direct costs",'Calc| Overheads Allocation'!F$9*T731,"Internal labour",'Calc| Overheads Allocation'!F$9*T731*'Input| Projects'!$AO731,"DNSP defined",'Calc| Overheads Allocation'!F$79*'Input| Projects'!$AW731,0),0)</f>
        <v>0</v>
      </c>
      <c r="AS731" s="172" cm="1">
        <f t="array" ref="AS731">IFERROR(--('Input| Projects'!$AT731="Yes")*_xlfn.SWITCH('Input| Overheads'!$C$50,"Direct costs",'Calc| Overheads Allocation'!G$9*U731,"Internal labour",'Calc| Overheads Allocation'!G$9*U731*'Input| Projects'!$AO731,"DNSP defined",'Calc| Overheads Allocation'!G$79*'Input| Projects'!$AW731,0),0)</f>
        <v>0</v>
      </c>
      <c r="AT731" s="172" cm="1">
        <f t="array" ref="AT731">IFERROR(--('Input| Projects'!$AT731="Yes")*_xlfn.SWITCH('Input| Overheads'!$C$50,"Direct costs",'Calc| Overheads Allocation'!H$9*V731,"Internal labour",'Calc| Overheads Allocation'!H$9*V731*'Input| Projects'!$AO731,"DNSP defined",'Calc| Overheads Allocation'!H$79*'Input| Projects'!$AW731,0),0)</f>
        <v>0</v>
      </c>
      <c r="AU731" s="172" cm="1">
        <f t="array" ref="AU731">IFERROR(--('Input| Projects'!$AT731="Yes")*_xlfn.SWITCH('Input| Overheads'!$C$50,"Direct costs",'Calc| Overheads Allocation'!I$9*W731,"Internal labour",'Calc| Overheads Allocation'!I$9*W731*'Input| Projects'!$AO731,"DNSP defined",'Calc| Overheads Allocation'!I$79*'Input| Projects'!$AW731,0),0)</f>
        <v>0</v>
      </c>
      <c r="AV731" s="175"/>
      <c r="AW731" s="172">
        <f t="shared" si="266"/>
        <v>0</v>
      </c>
      <c r="AX731" s="172">
        <f t="shared" si="267"/>
        <v>0</v>
      </c>
      <c r="AY731" s="172">
        <f t="shared" si="268"/>
        <v>0</v>
      </c>
      <c r="AZ731" s="172">
        <f t="shared" si="269"/>
        <v>0</v>
      </c>
      <c r="BA731" s="172">
        <f t="shared" si="270"/>
        <v>0</v>
      </c>
      <c r="BB731" s="172">
        <f t="shared" si="271"/>
        <v>0</v>
      </c>
      <c r="BC731" s="172">
        <f t="shared" si="272"/>
        <v>0</v>
      </c>
      <c r="BD731" s="176"/>
      <c r="BE731" s="172">
        <f t="shared" si="273"/>
        <v>0</v>
      </c>
      <c r="BF731" s="172">
        <f t="shared" si="274"/>
        <v>0</v>
      </c>
      <c r="BG731" s="172">
        <f t="shared" si="275"/>
        <v>0</v>
      </c>
      <c r="BH731" s="172">
        <f t="shared" si="276"/>
        <v>0</v>
      </c>
      <c r="BI731" s="172">
        <f t="shared" si="277"/>
        <v>0</v>
      </c>
      <c r="BJ731" s="172">
        <f t="shared" si="278"/>
        <v>0</v>
      </c>
      <c r="BK731" s="172">
        <f t="shared" si="279"/>
        <v>0</v>
      </c>
      <c r="BL731" s="176"/>
      <c r="BM731" s="172">
        <f t="shared" si="258"/>
        <v>0</v>
      </c>
      <c r="BN731" s="172">
        <f t="shared" si="259"/>
        <v>0</v>
      </c>
      <c r="BO731" s="172">
        <f t="shared" si="260"/>
        <v>0</v>
      </c>
      <c r="BP731" s="172">
        <f t="shared" si="261"/>
        <v>0</v>
      </c>
      <c r="BQ731" s="172">
        <f t="shared" si="262"/>
        <v>0</v>
      </c>
      <c r="BR731" s="172">
        <f t="shared" si="263"/>
        <v>0</v>
      </c>
      <c r="BS731" s="172">
        <f t="shared" si="264"/>
        <v>0</v>
      </c>
      <c r="BT731" s="55"/>
      <c r="BU731" s="158">
        <f>SUMIF('Input| Projects'!$BA$8:$CX$8,RIGHT(BU$9,3),'Input| Projects'!$BA731:$CX731)</f>
        <v>0</v>
      </c>
      <c r="BV731" s="158">
        <f>SUMIF('Input| Projects'!$BA$8:$CX$8,RIGHT(BV$9,3),'Input| Projects'!$BA731:$CX731)</f>
        <v>0</v>
      </c>
      <c r="BW731" s="79" t="str">
        <f t="shared" si="265"/>
        <v/>
      </c>
    </row>
    <row r="732" spans="2:75" x14ac:dyDescent="0.2">
      <c r="B732" s="123">
        <f>IFERROR('Input| Projects'!B732,"")</f>
        <v>723</v>
      </c>
      <c r="C732" s="160" t="str">
        <f>IFERROR(IF('Input| Projects'!C732="","",'Input| Projects'!C732),"")</f>
        <v/>
      </c>
      <c r="D732" s="160" t="str">
        <f>IFERROR(IF('Input| Projects'!D732="","",'Input| Projects'!D732),"")</f>
        <v/>
      </c>
      <c r="E732" s="53"/>
      <c r="F732" s="160" t="str">
        <f>IF(LEN('Input| Projects'!F732)&gt;0,'Input| Projects'!F732,"")</f>
        <v/>
      </c>
      <c r="G732" s="160" t="str">
        <f>IF(LEN('Input| Projects'!G732)&gt;0,'Input| Projects'!G732,"")</f>
        <v/>
      </c>
      <c r="H732" s="10"/>
      <c r="I732" s="194" cm="1">
        <f t="array" ref="I732">IF(LEN($F732)&gt;0,1+IFERROR(SUMPRODUCT(TRANSPOSE('Input| Projects'!$AO732:$AQ732),INDEX('Input| Escalations'!$F$27:$L$29,,MATCH(Q$9,'Input| Escalations'!$F$21:$L$21,0))),0),0)</f>
        <v>0</v>
      </c>
      <c r="J732" s="194" cm="1">
        <f t="array" ref="J732">IF(LEN($F732)&gt;0,1+IFERROR(SUMPRODUCT(TRANSPOSE('Input| Projects'!$AO732:$AQ732),INDEX('Input| Escalations'!$F$27:$L$29,,MATCH(R$9,'Input| Escalations'!$F$21:$L$21,0))),0),0)</f>
        <v>0</v>
      </c>
      <c r="K732" s="194" cm="1">
        <f t="array" ref="K732">IF(LEN($F732)&gt;0,1+IFERROR(SUMPRODUCT(TRANSPOSE('Input| Projects'!$AO732:$AQ732),INDEX('Input| Escalations'!$F$27:$L$29,,MATCH(S$9,'Input| Escalations'!$F$21:$L$21,0))),0),0)</f>
        <v>0</v>
      </c>
      <c r="L732" s="194" cm="1">
        <f t="array" ref="L732">IF(LEN($F732)&gt;0,1+IFERROR(SUMPRODUCT(TRANSPOSE('Input| Projects'!$AO732:$AQ732),INDEX('Input| Escalations'!$F$27:$L$29,,MATCH(T$9,'Input| Escalations'!$F$21:$L$21,0))),0),0)</f>
        <v>0</v>
      </c>
      <c r="M732" s="194" cm="1">
        <f t="array" ref="M732">IF(LEN($F732)&gt;0,1+IFERROR(SUMPRODUCT(TRANSPOSE('Input| Projects'!$AO732:$AQ732),INDEX('Input| Escalations'!$F$27:$L$29,,MATCH(U$9,'Input| Escalations'!$F$21:$L$21,0))),0),0)</f>
        <v>0</v>
      </c>
      <c r="N732" s="194" cm="1">
        <f t="array" ref="N732">IF(LEN($F732)&gt;0,1+IFERROR(SUMPRODUCT(TRANSPOSE('Input| Projects'!$AO732:$AQ732),INDEX('Input| Escalations'!$F$27:$L$29,,MATCH(V$9,'Input| Escalations'!$F$21:$L$21,0))),0),0)</f>
        <v>0</v>
      </c>
      <c r="O732" s="194" cm="1">
        <f t="array" ref="O732">IF(LEN($F732)&gt;0,1+IFERROR(SUMPRODUCT(TRANSPOSE('Input| Projects'!$AO732:$AQ732),INDEX('Input| Escalations'!$F$27:$L$29,,MATCH(W$9,'Input| Escalations'!$F$21:$L$21,0))),0),0)</f>
        <v>0</v>
      </c>
      <c r="P732" s="10"/>
      <c r="Q732" s="172">
        <f>IFERROR(IF(ISNUMBER(FIND("decision",'Input| Setup'!$F$6)),'Input| Projects'!Y732,'Input| Projects'!I732)*'Input| Escalations'!$I$17*I732,0)</f>
        <v>0</v>
      </c>
      <c r="R732" s="172">
        <f>IFERROR(IF(ISNUMBER(FIND("decision",'Input| Setup'!$F$6)),'Input| Projects'!Z732,'Input| Projects'!J732)*'Input| Escalations'!$I$17*J732,0)</f>
        <v>0</v>
      </c>
      <c r="S732" s="172">
        <f>IFERROR(IF(ISNUMBER(FIND("decision",'Input| Setup'!$F$6)),'Input| Projects'!AA732,'Input| Projects'!K732)*'Input| Escalations'!$I$17*K732,0)</f>
        <v>0</v>
      </c>
      <c r="T732" s="172">
        <f>IFERROR(IF(ISNUMBER(FIND("decision",'Input| Setup'!$F$6)),'Input| Projects'!AB732,'Input| Projects'!L732)*'Input| Escalations'!$I$17*L732,0)</f>
        <v>0</v>
      </c>
      <c r="U732" s="172">
        <f>IFERROR(IF(ISNUMBER(FIND("decision",'Input| Setup'!$F$6)),'Input| Projects'!AC732,'Input| Projects'!M732)*'Input| Escalations'!$I$17*M732,0)</f>
        <v>0</v>
      </c>
      <c r="V732" s="172">
        <f>IFERROR(IF(ISNUMBER(FIND("decision",'Input| Setup'!$F$6)),'Input| Projects'!AD732,'Input| Projects'!N732)*'Input| Escalations'!$I$17*N732,0)</f>
        <v>0</v>
      </c>
      <c r="W732" s="172">
        <f>IFERROR(IF(ISNUMBER(FIND("decision",'Input| Setup'!$F$6)),'Input| Projects'!AE732,'Input| Projects'!O732)*'Input| Escalations'!$I$17*O732,0)</f>
        <v>0</v>
      </c>
      <c r="X732" s="175"/>
      <c r="Y732" s="172">
        <f>IF(ISNUMBER(FIND("decision",'Input| Setup'!$F$6)),'Input| Projects'!AG732,'Input| Projects'!Q732)*I732*'Input| Escalations'!$I$17</f>
        <v>0</v>
      </c>
      <c r="Z732" s="172">
        <f>IF(ISNUMBER(FIND("decision",'Input| Setup'!$F$6)),'Input| Projects'!AH732,'Input| Projects'!R732)*J732*'Input| Escalations'!$I$17</f>
        <v>0</v>
      </c>
      <c r="AA732" s="172">
        <f>IF(ISNUMBER(FIND("decision",'Input| Setup'!$F$6)),'Input| Projects'!AI732,'Input| Projects'!S732)*K732*'Input| Escalations'!$I$17</f>
        <v>0</v>
      </c>
      <c r="AB732" s="172">
        <f>IF(ISNUMBER(FIND("decision",'Input| Setup'!$F$6)),'Input| Projects'!AJ732,'Input| Projects'!T732)*L732*'Input| Escalations'!$I$17</f>
        <v>0</v>
      </c>
      <c r="AC732" s="172">
        <f>IF(ISNUMBER(FIND("decision",'Input| Setup'!$F$6)),'Input| Projects'!AK732,'Input| Projects'!U732)*M732*'Input| Escalations'!$I$17</f>
        <v>0</v>
      </c>
      <c r="AD732" s="172">
        <f>IF(ISNUMBER(FIND("decision",'Input| Setup'!$F$6)),'Input| Projects'!AL732,'Input| Projects'!V732)*N732*'Input| Escalations'!$I$17</f>
        <v>0</v>
      </c>
      <c r="AE732" s="172">
        <f>IF(ISNUMBER(FIND("decision",'Input| Setup'!$F$6)),'Input| Projects'!AM732,'Input| Projects'!W732)*O732*'Input| Escalations'!$I$17</f>
        <v>0</v>
      </c>
      <c r="AF732" s="175"/>
      <c r="AG732" s="172" cm="1">
        <f t="array" ref="AG732">IFERROR(--('Input| Projects'!$AS732="Yes")*_xlfn.SWITCH('Input| Overheads'!$C$50,"Direct costs",'Calc| Overheads Allocation'!C$8*Q732,"Internal labour",'Calc| Overheads Allocation'!C$8*Q732*'Input| Projects'!$AO732,"DNSP defined",'Calc| Overheads Allocation'!C$78*'Input| Projects'!$AV732,0),0)</f>
        <v>0</v>
      </c>
      <c r="AH732" s="172" cm="1">
        <f t="array" ref="AH732">IFERROR(--('Input| Projects'!$AS732="Yes")*_xlfn.SWITCH('Input| Overheads'!$C$50,"Direct costs",'Calc| Overheads Allocation'!D$8*R732,"Internal labour",'Calc| Overheads Allocation'!D$8*R732*'Input| Projects'!$AO732,"DNSP defined",'Calc| Overheads Allocation'!D$78*'Input| Projects'!$AV732,0),0)</f>
        <v>0</v>
      </c>
      <c r="AI732" s="172" cm="1">
        <f t="array" ref="AI732">IFERROR(--('Input| Projects'!$AS732="Yes")*_xlfn.SWITCH('Input| Overheads'!$C$50,"Direct costs",'Calc| Overheads Allocation'!E$8*S732,"Internal labour",'Calc| Overheads Allocation'!E$8*S732*'Input| Projects'!$AO732,"DNSP defined",'Calc| Overheads Allocation'!E$78*'Input| Projects'!$AV732,0),0)</f>
        <v>0</v>
      </c>
      <c r="AJ732" s="172" cm="1">
        <f t="array" ref="AJ732">IFERROR(--('Input| Projects'!$AS732="Yes")*_xlfn.SWITCH('Input| Overheads'!$C$50,"Direct costs",'Calc| Overheads Allocation'!F$8*T732,"Internal labour",'Calc| Overheads Allocation'!F$8*T732*'Input| Projects'!$AO732,"DNSP defined",'Calc| Overheads Allocation'!F$78*'Input| Projects'!$AV732,0),0)</f>
        <v>0</v>
      </c>
      <c r="AK732" s="172" cm="1">
        <f t="array" ref="AK732">IFERROR(--('Input| Projects'!$AS732="Yes")*_xlfn.SWITCH('Input| Overheads'!$C$50,"Direct costs",'Calc| Overheads Allocation'!G$8*U732,"Internal labour",'Calc| Overheads Allocation'!G$8*U732*'Input| Projects'!$AO732,"DNSP defined",'Calc| Overheads Allocation'!G$78*'Input| Projects'!$AV732,0),0)</f>
        <v>0</v>
      </c>
      <c r="AL732" s="172" cm="1">
        <f t="array" ref="AL732">IFERROR(--('Input| Projects'!$AS732="Yes")*_xlfn.SWITCH('Input| Overheads'!$C$50,"Direct costs",'Calc| Overheads Allocation'!H$8*V732,"Internal labour",'Calc| Overheads Allocation'!H$8*V732*'Input| Projects'!$AO732,"DNSP defined",'Calc| Overheads Allocation'!H$78*'Input| Projects'!$AV732,0),0)</f>
        <v>0</v>
      </c>
      <c r="AM732" s="172" cm="1">
        <f t="array" ref="AM732">IFERROR(--('Input| Projects'!$AS732="Yes")*_xlfn.SWITCH('Input| Overheads'!$C$50,"Direct costs",'Calc| Overheads Allocation'!I$8*W732,"Internal labour",'Calc| Overheads Allocation'!I$8*W732*'Input| Projects'!$AO732,"DNSP defined",'Calc| Overheads Allocation'!I$78*'Input| Projects'!$AV732,0),0)</f>
        <v>0</v>
      </c>
      <c r="AN732" s="175"/>
      <c r="AO732" s="172" cm="1">
        <f t="array" ref="AO732">IFERROR(--('Input| Projects'!$AT732="Yes")*_xlfn.SWITCH('Input| Overheads'!$C$50,"Direct costs",'Calc| Overheads Allocation'!C$9*Q732,"Internal labour",'Calc| Overheads Allocation'!C$9*Q732*'Input| Projects'!$AO732,"DNSP defined",'Calc| Overheads Allocation'!C$79*'Input| Projects'!$AW732,0),0)</f>
        <v>0</v>
      </c>
      <c r="AP732" s="172" cm="1">
        <f t="array" ref="AP732">IFERROR(--('Input| Projects'!$AT732="Yes")*_xlfn.SWITCH('Input| Overheads'!$C$50,"Direct costs",'Calc| Overheads Allocation'!D$9*R732,"Internal labour",'Calc| Overheads Allocation'!D$9*R732*'Input| Projects'!$AO732,"DNSP defined",'Calc| Overheads Allocation'!D$79*'Input| Projects'!$AW732,0),0)</f>
        <v>0</v>
      </c>
      <c r="AQ732" s="172" cm="1">
        <f t="array" ref="AQ732">IFERROR(--('Input| Projects'!$AT732="Yes")*_xlfn.SWITCH('Input| Overheads'!$C$50,"Direct costs",'Calc| Overheads Allocation'!E$9*S732,"Internal labour",'Calc| Overheads Allocation'!E$9*S732*'Input| Projects'!$AO732,"DNSP defined",'Calc| Overheads Allocation'!E$79*'Input| Projects'!$AW732,0),0)</f>
        <v>0</v>
      </c>
      <c r="AR732" s="172" cm="1">
        <f t="array" ref="AR732">IFERROR(--('Input| Projects'!$AT732="Yes")*_xlfn.SWITCH('Input| Overheads'!$C$50,"Direct costs",'Calc| Overheads Allocation'!F$9*T732,"Internal labour",'Calc| Overheads Allocation'!F$9*T732*'Input| Projects'!$AO732,"DNSP defined",'Calc| Overheads Allocation'!F$79*'Input| Projects'!$AW732,0),0)</f>
        <v>0</v>
      </c>
      <c r="AS732" s="172" cm="1">
        <f t="array" ref="AS732">IFERROR(--('Input| Projects'!$AT732="Yes")*_xlfn.SWITCH('Input| Overheads'!$C$50,"Direct costs",'Calc| Overheads Allocation'!G$9*U732,"Internal labour",'Calc| Overheads Allocation'!G$9*U732*'Input| Projects'!$AO732,"DNSP defined",'Calc| Overheads Allocation'!G$79*'Input| Projects'!$AW732,0),0)</f>
        <v>0</v>
      </c>
      <c r="AT732" s="172" cm="1">
        <f t="array" ref="AT732">IFERROR(--('Input| Projects'!$AT732="Yes")*_xlfn.SWITCH('Input| Overheads'!$C$50,"Direct costs",'Calc| Overheads Allocation'!H$9*V732,"Internal labour",'Calc| Overheads Allocation'!H$9*V732*'Input| Projects'!$AO732,"DNSP defined",'Calc| Overheads Allocation'!H$79*'Input| Projects'!$AW732,0),0)</f>
        <v>0</v>
      </c>
      <c r="AU732" s="172" cm="1">
        <f t="array" ref="AU732">IFERROR(--('Input| Projects'!$AT732="Yes")*_xlfn.SWITCH('Input| Overheads'!$C$50,"Direct costs",'Calc| Overheads Allocation'!I$9*W732,"Internal labour",'Calc| Overheads Allocation'!I$9*W732*'Input| Projects'!$AO732,"DNSP defined",'Calc| Overheads Allocation'!I$79*'Input| Projects'!$AW732,0),0)</f>
        <v>0</v>
      </c>
      <c r="AV732" s="175"/>
      <c r="AW732" s="172">
        <f t="shared" si="266"/>
        <v>0</v>
      </c>
      <c r="AX732" s="172">
        <f t="shared" si="267"/>
        <v>0</v>
      </c>
      <c r="AY732" s="172">
        <f t="shared" si="268"/>
        <v>0</v>
      </c>
      <c r="AZ732" s="172">
        <f t="shared" si="269"/>
        <v>0</v>
      </c>
      <c r="BA732" s="172">
        <f t="shared" si="270"/>
        <v>0</v>
      </c>
      <c r="BB732" s="172">
        <f t="shared" si="271"/>
        <v>0</v>
      </c>
      <c r="BC732" s="172">
        <f t="shared" si="272"/>
        <v>0</v>
      </c>
      <c r="BD732" s="176"/>
      <c r="BE732" s="172">
        <f t="shared" si="273"/>
        <v>0</v>
      </c>
      <c r="BF732" s="172">
        <f t="shared" si="274"/>
        <v>0</v>
      </c>
      <c r="BG732" s="172">
        <f t="shared" si="275"/>
        <v>0</v>
      </c>
      <c r="BH732" s="172">
        <f t="shared" si="276"/>
        <v>0</v>
      </c>
      <c r="BI732" s="172">
        <f t="shared" si="277"/>
        <v>0</v>
      </c>
      <c r="BJ732" s="172">
        <f t="shared" si="278"/>
        <v>0</v>
      </c>
      <c r="BK732" s="172">
        <f t="shared" si="279"/>
        <v>0</v>
      </c>
      <c r="BL732" s="176"/>
      <c r="BM732" s="172">
        <f t="shared" si="258"/>
        <v>0</v>
      </c>
      <c r="BN732" s="172">
        <f t="shared" si="259"/>
        <v>0</v>
      </c>
      <c r="BO732" s="172">
        <f t="shared" si="260"/>
        <v>0</v>
      </c>
      <c r="BP732" s="172">
        <f t="shared" si="261"/>
        <v>0</v>
      </c>
      <c r="BQ732" s="172">
        <f t="shared" si="262"/>
        <v>0</v>
      </c>
      <c r="BR732" s="172">
        <f t="shared" si="263"/>
        <v>0</v>
      </c>
      <c r="BS732" s="172">
        <f t="shared" si="264"/>
        <v>0</v>
      </c>
      <c r="BT732" s="55"/>
      <c r="BU732" s="158">
        <f>SUMIF('Input| Projects'!$BA$8:$CX$8,RIGHT(BU$9,3),'Input| Projects'!$BA732:$CX732)</f>
        <v>0</v>
      </c>
      <c r="BV732" s="158">
        <f>SUMIF('Input| Projects'!$BA$8:$CX$8,RIGHT(BV$9,3),'Input| Projects'!$BA732:$CX732)</f>
        <v>0</v>
      </c>
      <c r="BW732" s="79" t="str">
        <f t="shared" si="265"/>
        <v/>
      </c>
    </row>
    <row r="733" spans="2:75" x14ac:dyDescent="0.2">
      <c r="B733" s="123">
        <f>IFERROR('Input| Projects'!B733,"")</f>
        <v>724</v>
      </c>
      <c r="C733" s="160" t="str">
        <f>IFERROR(IF('Input| Projects'!C733="","",'Input| Projects'!C733),"")</f>
        <v/>
      </c>
      <c r="D733" s="160" t="str">
        <f>IFERROR(IF('Input| Projects'!D733="","",'Input| Projects'!D733),"")</f>
        <v/>
      </c>
      <c r="E733" s="53"/>
      <c r="F733" s="160" t="str">
        <f>IF(LEN('Input| Projects'!F733)&gt;0,'Input| Projects'!F733,"")</f>
        <v/>
      </c>
      <c r="G733" s="160" t="str">
        <f>IF(LEN('Input| Projects'!G733)&gt;0,'Input| Projects'!G733,"")</f>
        <v/>
      </c>
      <c r="H733" s="10"/>
      <c r="I733" s="194" cm="1">
        <f t="array" ref="I733">IF(LEN($F733)&gt;0,1+IFERROR(SUMPRODUCT(TRANSPOSE('Input| Projects'!$AO733:$AQ733),INDEX('Input| Escalations'!$F$27:$L$29,,MATCH(Q$9,'Input| Escalations'!$F$21:$L$21,0))),0),0)</f>
        <v>0</v>
      </c>
      <c r="J733" s="194" cm="1">
        <f t="array" ref="J733">IF(LEN($F733)&gt;0,1+IFERROR(SUMPRODUCT(TRANSPOSE('Input| Projects'!$AO733:$AQ733),INDEX('Input| Escalations'!$F$27:$L$29,,MATCH(R$9,'Input| Escalations'!$F$21:$L$21,0))),0),0)</f>
        <v>0</v>
      </c>
      <c r="K733" s="194" cm="1">
        <f t="array" ref="K733">IF(LEN($F733)&gt;0,1+IFERROR(SUMPRODUCT(TRANSPOSE('Input| Projects'!$AO733:$AQ733),INDEX('Input| Escalations'!$F$27:$L$29,,MATCH(S$9,'Input| Escalations'!$F$21:$L$21,0))),0),0)</f>
        <v>0</v>
      </c>
      <c r="L733" s="194" cm="1">
        <f t="array" ref="L733">IF(LEN($F733)&gt;0,1+IFERROR(SUMPRODUCT(TRANSPOSE('Input| Projects'!$AO733:$AQ733),INDEX('Input| Escalations'!$F$27:$L$29,,MATCH(T$9,'Input| Escalations'!$F$21:$L$21,0))),0),0)</f>
        <v>0</v>
      </c>
      <c r="M733" s="194" cm="1">
        <f t="array" ref="M733">IF(LEN($F733)&gt;0,1+IFERROR(SUMPRODUCT(TRANSPOSE('Input| Projects'!$AO733:$AQ733),INDEX('Input| Escalations'!$F$27:$L$29,,MATCH(U$9,'Input| Escalations'!$F$21:$L$21,0))),0),0)</f>
        <v>0</v>
      </c>
      <c r="N733" s="194" cm="1">
        <f t="array" ref="N733">IF(LEN($F733)&gt;0,1+IFERROR(SUMPRODUCT(TRANSPOSE('Input| Projects'!$AO733:$AQ733),INDEX('Input| Escalations'!$F$27:$L$29,,MATCH(V$9,'Input| Escalations'!$F$21:$L$21,0))),0),0)</f>
        <v>0</v>
      </c>
      <c r="O733" s="194" cm="1">
        <f t="array" ref="O733">IF(LEN($F733)&gt;0,1+IFERROR(SUMPRODUCT(TRANSPOSE('Input| Projects'!$AO733:$AQ733),INDEX('Input| Escalations'!$F$27:$L$29,,MATCH(W$9,'Input| Escalations'!$F$21:$L$21,0))),0),0)</f>
        <v>0</v>
      </c>
      <c r="P733" s="10"/>
      <c r="Q733" s="172">
        <f>IFERROR(IF(ISNUMBER(FIND("decision",'Input| Setup'!$F$6)),'Input| Projects'!Y733,'Input| Projects'!I733)*'Input| Escalations'!$I$17*I733,0)</f>
        <v>0</v>
      </c>
      <c r="R733" s="172">
        <f>IFERROR(IF(ISNUMBER(FIND("decision",'Input| Setup'!$F$6)),'Input| Projects'!Z733,'Input| Projects'!J733)*'Input| Escalations'!$I$17*J733,0)</f>
        <v>0</v>
      </c>
      <c r="S733" s="172">
        <f>IFERROR(IF(ISNUMBER(FIND("decision",'Input| Setup'!$F$6)),'Input| Projects'!AA733,'Input| Projects'!K733)*'Input| Escalations'!$I$17*K733,0)</f>
        <v>0</v>
      </c>
      <c r="T733" s="172">
        <f>IFERROR(IF(ISNUMBER(FIND("decision",'Input| Setup'!$F$6)),'Input| Projects'!AB733,'Input| Projects'!L733)*'Input| Escalations'!$I$17*L733,0)</f>
        <v>0</v>
      </c>
      <c r="U733" s="172">
        <f>IFERROR(IF(ISNUMBER(FIND("decision",'Input| Setup'!$F$6)),'Input| Projects'!AC733,'Input| Projects'!M733)*'Input| Escalations'!$I$17*M733,0)</f>
        <v>0</v>
      </c>
      <c r="V733" s="172">
        <f>IFERROR(IF(ISNUMBER(FIND("decision",'Input| Setup'!$F$6)),'Input| Projects'!AD733,'Input| Projects'!N733)*'Input| Escalations'!$I$17*N733,0)</f>
        <v>0</v>
      </c>
      <c r="W733" s="172">
        <f>IFERROR(IF(ISNUMBER(FIND("decision",'Input| Setup'!$F$6)),'Input| Projects'!AE733,'Input| Projects'!O733)*'Input| Escalations'!$I$17*O733,0)</f>
        <v>0</v>
      </c>
      <c r="X733" s="175"/>
      <c r="Y733" s="172">
        <f>IF(ISNUMBER(FIND("decision",'Input| Setup'!$F$6)),'Input| Projects'!AG733,'Input| Projects'!Q733)*I733*'Input| Escalations'!$I$17</f>
        <v>0</v>
      </c>
      <c r="Z733" s="172">
        <f>IF(ISNUMBER(FIND("decision",'Input| Setup'!$F$6)),'Input| Projects'!AH733,'Input| Projects'!R733)*J733*'Input| Escalations'!$I$17</f>
        <v>0</v>
      </c>
      <c r="AA733" s="172">
        <f>IF(ISNUMBER(FIND("decision",'Input| Setup'!$F$6)),'Input| Projects'!AI733,'Input| Projects'!S733)*K733*'Input| Escalations'!$I$17</f>
        <v>0</v>
      </c>
      <c r="AB733" s="172">
        <f>IF(ISNUMBER(FIND("decision",'Input| Setup'!$F$6)),'Input| Projects'!AJ733,'Input| Projects'!T733)*L733*'Input| Escalations'!$I$17</f>
        <v>0</v>
      </c>
      <c r="AC733" s="172">
        <f>IF(ISNUMBER(FIND("decision",'Input| Setup'!$F$6)),'Input| Projects'!AK733,'Input| Projects'!U733)*M733*'Input| Escalations'!$I$17</f>
        <v>0</v>
      </c>
      <c r="AD733" s="172">
        <f>IF(ISNUMBER(FIND("decision",'Input| Setup'!$F$6)),'Input| Projects'!AL733,'Input| Projects'!V733)*N733*'Input| Escalations'!$I$17</f>
        <v>0</v>
      </c>
      <c r="AE733" s="172">
        <f>IF(ISNUMBER(FIND("decision",'Input| Setup'!$F$6)),'Input| Projects'!AM733,'Input| Projects'!W733)*O733*'Input| Escalations'!$I$17</f>
        <v>0</v>
      </c>
      <c r="AF733" s="175"/>
      <c r="AG733" s="172" cm="1">
        <f t="array" ref="AG733">IFERROR(--('Input| Projects'!$AS733="Yes")*_xlfn.SWITCH('Input| Overheads'!$C$50,"Direct costs",'Calc| Overheads Allocation'!C$8*Q733,"Internal labour",'Calc| Overheads Allocation'!C$8*Q733*'Input| Projects'!$AO733,"DNSP defined",'Calc| Overheads Allocation'!C$78*'Input| Projects'!$AV733,0),0)</f>
        <v>0</v>
      </c>
      <c r="AH733" s="172" cm="1">
        <f t="array" ref="AH733">IFERROR(--('Input| Projects'!$AS733="Yes")*_xlfn.SWITCH('Input| Overheads'!$C$50,"Direct costs",'Calc| Overheads Allocation'!D$8*R733,"Internal labour",'Calc| Overheads Allocation'!D$8*R733*'Input| Projects'!$AO733,"DNSP defined",'Calc| Overheads Allocation'!D$78*'Input| Projects'!$AV733,0),0)</f>
        <v>0</v>
      </c>
      <c r="AI733" s="172" cm="1">
        <f t="array" ref="AI733">IFERROR(--('Input| Projects'!$AS733="Yes")*_xlfn.SWITCH('Input| Overheads'!$C$50,"Direct costs",'Calc| Overheads Allocation'!E$8*S733,"Internal labour",'Calc| Overheads Allocation'!E$8*S733*'Input| Projects'!$AO733,"DNSP defined",'Calc| Overheads Allocation'!E$78*'Input| Projects'!$AV733,0),0)</f>
        <v>0</v>
      </c>
      <c r="AJ733" s="172" cm="1">
        <f t="array" ref="AJ733">IFERROR(--('Input| Projects'!$AS733="Yes")*_xlfn.SWITCH('Input| Overheads'!$C$50,"Direct costs",'Calc| Overheads Allocation'!F$8*T733,"Internal labour",'Calc| Overheads Allocation'!F$8*T733*'Input| Projects'!$AO733,"DNSP defined",'Calc| Overheads Allocation'!F$78*'Input| Projects'!$AV733,0),0)</f>
        <v>0</v>
      </c>
      <c r="AK733" s="172" cm="1">
        <f t="array" ref="AK733">IFERROR(--('Input| Projects'!$AS733="Yes")*_xlfn.SWITCH('Input| Overheads'!$C$50,"Direct costs",'Calc| Overheads Allocation'!G$8*U733,"Internal labour",'Calc| Overheads Allocation'!G$8*U733*'Input| Projects'!$AO733,"DNSP defined",'Calc| Overheads Allocation'!G$78*'Input| Projects'!$AV733,0),0)</f>
        <v>0</v>
      </c>
      <c r="AL733" s="172" cm="1">
        <f t="array" ref="AL733">IFERROR(--('Input| Projects'!$AS733="Yes")*_xlfn.SWITCH('Input| Overheads'!$C$50,"Direct costs",'Calc| Overheads Allocation'!H$8*V733,"Internal labour",'Calc| Overheads Allocation'!H$8*V733*'Input| Projects'!$AO733,"DNSP defined",'Calc| Overheads Allocation'!H$78*'Input| Projects'!$AV733,0),0)</f>
        <v>0</v>
      </c>
      <c r="AM733" s="172" cm="1">
        <f t="array" ref="AM733">IFERROR(--('Input| Projects'!$AS733="Yes")*_xlfn.SWITCH('Input| Overheads'!$C$50,"Direct costs",'Calc| Overheads Allocation'!I$8*W733,"Internal labour",'Calc| Overheads Allocation'!I$8*W733*'Input| Projects'!$AO733,"DNSP defined",'Calc| Overheads Allocation'!I$78*'Input| Projects'!$AV733,0),0)</f>
        <v>0</v>
      </c>
      <c r="AN733" s="175"/>
      <c r="AO733" s="172" cm="1">
        <f t="array" ref="AO733">IFERROR(--('Input| Projects'!$AT733="Yes")*_xlfn.SWITCH('Input| Overheads'!$C$50,"Direct costs",'Calc| Overheads Allocation'!C$9*Q733,"Internal labour",'Calc| Overheads Allocation'!C$9*Q733*'Input| Projects'!$AO733,"DNSP defined",'Calc| Overheads Allocation'!C$79*'Input| Projects'!$AW733,0),0)</f>
        <v>0</v>
      </c>
      <c r="AP733" s="172" cm="1">
        <f t="array" ref="AP733">IFERROR(--('Input| Projects'!$AT733="Yes")*_xlfn.SWITCH('Input| Overheads'!$C$50,"Direct costs",'Calc| Overheads Allocation'!D$9*R733,"Internal labour",'Calc| Overheads Allocation'!D$9*R733*'Input| Projects'!$AO733,"DNSP defined",'Calc| Overheads Allocation'!D$79*'Input| Projects'!$AW733,0),0)</f>
        <v>0</v>
      </c>
      <c r="AQ733" s="172" cm="1">
        <f t="array" ref="AQ733">IFERROR(--('Input| Projects'!$AT733="Yes")*_xlfn.SWITCH('Input| Overheads'!$C$50,"Direct costs",'Calc| Overheads Allocation'!E$9*S733,"Internal labour",'Calc| Overheads Allocation'!E$9*S733*'Input| Projects'!$AO733,"DNSP defined",'Calc| Overheads Allocation'!E$79*'Input| Projects'!$AW733,0),0)</f>
        <v>0</v>
      </c>
      <c r="AR733" s="172" cm="1">
        <f t="array" ref="AR733">IFERROR(--('Input| Projects'!$AT733="Yes")*_xlfn.SWITCH('Input| Overheads'!$C$50,"Direct costs",'Calc| Overheads Allocation'!F$9*T733,"Internal labour",'Calc| Overheads Allocation'!F$9*T733*'Input| Projects'!$AO733,"DNSP defined",'Calc| Overheads Allocation'!F$79*'Input| Projects'!$AW733,0),0)</f>
        <v>0</v>
      </c>
      <c r="AS733" s="172" cm="1">
        <f t="array" ref="AS733">IFERROR(--('Input| Projects'!$AT733="Yes")*_xlfn.SWITCH('Input| Overheads'!$C$50,"Direct costs",'Calc| Overheads Allocation'!G$9*U733,"Internal labour",'Calc| Overheads Allocation'!G$9*U733*'Input| Projects'!$AO733,"DNSP defined",'Calc| Overheads Allocation'!G$79*'Input| Projects'!$AW733,0),0)</f>
        <v>0</v>
      </c>
      <c r="AT733" s="172" cm="1">
        <f t="array" ref="AT733">IFERROR(--('Input| Projects'!$AT733="Yes")*_xlfn.SWITCH('Input| Overheads'!$C$50,"Direct costs",'Calc| Overheads Allocation'!H$9*V733,"Internal labour",'Calc| Overheads Allocation'!H$9*V733*'Input| Projects'!$AO733,"DNSP defined",'Calc| Overheads Allocation'!H$79*'Input| Projects'!$AW733,0),0)</f>
        <v>0</v>
      </c>
      <c r="AU733" s="172" cm="1">
        <f t="array" ref="AU733">IFERROR(--('Input| Projects'!$AT733="Yes")*_xlfn.SWITCH('Input| Overheads'!$C$50,"Direct costs",'Calc| Overheads Allocation'!I$9*W733,"Internal labour",'Calc| Overheads Allocation'!I$9*W733*'Input| Projects'!$AO733,"DNSP defined",'Calc| Overheads Allocation'!I$79*'Input| Projects'!$AW733,0),0)</f>
        <v>0</v>
      </c>
      <c r="AV733" s="175"/>
      <c r="AW733" s="172">
        <f t="shared" si="266"/>
        <v>0</v>
      </c>
      <c r="AX733" s="172">
        <f t="shared" si="267"/>
        <v>0</v>
      </c>
      <c r="AY733" s="172">
        <f t="shared" si="268"/>
        <v>0</v>
      </c>
      <c r="AZ733" s="172">
        <f t="shared" si="269"/>
        <v>0</v>
      </c>
      <c r="BA733" s="172">
        <f t="shared" si="270"/>
        <v>0</v>
      </c>
      <c r="BB733" s="172">
        <f t="shared" si="271"/>
        <v>0</v>
      </c>
      <c r="BC733" s="172">
        <f t="shared" si="272"/>
        <v>0</v>
      </c>
      <c r="BD733" s="176"/>
      <c r="BE733" s="172">
        <f t="shared" si="273"/>
        <v>0</v>
      </c>
      <c r="BF733" s="172">
        <f t="shared" si="274"/>
        <v>0</v>
      </c>
      <c r="BG733" s="172">
        <f t="shared" si="275"/>
        <v>0</v>
      </c>
      <c r="BH733" s="172">
        <f t="shared" si="276"/>
        <v>0</v>
      </c>
      <c r="BI733" s="172">
        <f t="shared" si="277"/>
        <v>0</v>
      </c>
      <c r="BJ733" s="172">
        <f t="shared" si="278"/>
        <v>0</v>
      </c>
      <c r="BK733" s="172">
        <f t="shared" si="279"/>
        <v>0</v>
      </c>
      <c r="BL733" s="176"/>
      <c r="BM733" s="172">
        <f t="shared" si="258"/>
        <v>0</v>
      </c>
      <c r="BN733" s="172">
        <f t="shared" si="259"/>
        <v>0</v>
      </c>
      <c r="BO733" s="172">
        <f t="shared" si="260"/>
        <v>0</v>
      </c>
      <c r="BP733" s="172">
        <f t="shared" si="261"/>
        <v>0</v>
      </c>
      <c r="BQ733" s="172">
        <f t="shared" si="262"/>
        <v>0</v>
      </c>
      <c r="BR733" s="172">
        <f t="shared" si="263"/>
        <v>0</v>
      </c>
      <c r="BS733" s="172">
        <f t="shared" si="264"/>
        <v>0</v>
      </c>
      <c r="BT733" s="55"/>
      <c r="BU733" s="158">
        <f>SUMIF('Input| Projects'!$BA$8:$CX$8,RIGHT(BU$9,3),'Input| Projects'!$BA733:$CX733)</f>
        <v>0</v>
      </c>
      <c r="BV733" s="158">
        <f>SUMIF('Input| Projects'!$BA$8:$CX$8,RIGHT(BV$9,3),'Input| Projects'!$BA733:$CX733)</f>
        <v>0</v>
      </c>
      <c r="BW733" s="79" t="str">
        <f t="shared" si="265"/>
        <v/>
      </c>
    </row>
    <row r="734" spans="2:75" x14ac:dyDescent="0.2">
      <c r="B734" s="123">
        <f>IFERROR('Input| Projects'!B734,"")</f>
        <v>725</v>
      </c>
      <c r="C734" s="160" t="str">
        <f>IFERROR(IF('Input| Projects'!C734="","",'Input| Projects'!C734),"")</f>
        <v/>
      </c>
      <c r="D734" s="160" t="str">
        <f>IFERROR(IF('Input| Projects'!D734="","",'Input| Projects'!D734),"")</f>
        <v/>
      </c>
      <c r="E734" s="53"/>
      <c r="F734" s="160" t="str">
        <f>IF(LEN('Input| Projects'!F734)&gt;0,'Input| Projects'!F734,"")</f>
        <v/>
      </c>
      <c r="G734" s="160" t="str">
        <f>IF(LEN('Input| Projects'!G734)&gt;0,'Input| Projects'!G734,"")</f>
        <v/>
      </c>
      <c r="H734" s="10"/>
      <c r="I734" s="194" cm="1">
        <f t="array" ref="I734">IF(LEN($F734)&gt;0,1+IFERROR(SUMPRODUCT(TRANSPOSE('Input| Projects'!$AO734:$AQ734),INDEX('Input| Escalations'!$F$27:$L$29,,MATCH(Q$9,'Input| Escalations'!$F$21:$L$21,0))),0),0)</f>
        <v>0</v>
      </c>
      <c r="J734" s="194" cm="1">
        <f t="array" ref="J734">IF(LEN($F734)&gt;0,1+IFERROR(SUMPRODUCT(TRANSPOSE('Input| Projects'!$AO734:$AQ734),INDEX('Input| Escalations'!$F$27:$L$29,,MATCH(R$9,'Input| Escalations'!$F$21:$L$21,0))),0),0)</f>
        <v>0</v>
      </c>
      <c r="K734" s="194" cm="1">
        <f t="array" ref="K734">IF(LEN($F734)&gt;0,1+IFERROR(SUMPRODUCT(TRANSPOSE('Input| Projects'!$AO734:$AQ734),INDEX('Input| Escalations'!$F$27:$L$29,,MATCH(S$9,'Input| Escalations'!$F$21:$L$21,0))),0),0)</f>
        <v>0</v>
      </c>
      <c r="L734" s="194" cm="1">
        <f t="array" ref="L734">IF(LEN($F734)&gt;0,1+IFERROR(SUMPRODUCT(TRANSPOSE('Input| Projects'!$AO734:$AQ734),INDEX('Input| Escalations'!$F$27:$L$29,,MATCH(T$9,'Input| Escalations'!$F$21:$L$21,0))),0),0)</f>
        <v>0</v>
      </c>
      <c r="M734" s="194" cm="1">
        <f t="array" ref="M734">IF(LEN($F734)&gt;0,1+IFERROR(SUMPRODUCT(TRANSPOSE('Input| Projects'!$AO734:$AQ734),INDEX('Input| Escalations'!$F$27:$L$29,,MATCH(U$9,'Input| Escalations'!$F$21:$L$21,0))),0),0)</f>
        <v>0</v>
      </c>
      <c r="N734" s="194" cm="1">
        <f t="array" ref="N734">IF(LEN($F734)&gt;0,1+IFERROR(SUMPRODUCT(TRANSPOSE('Input| Projects'!$AO734:$AQ734),INDEX('Input| Escalations'!$F$27:$L$29,,MATCH(V$9,'Input| Escalations'!$F$21:$L$21,0))),0),0)</f>
        <v>0</v>
      </c>
      <c r="O734" s="194" cm="1">
        <f t="array" ref="O734">IF(LEN($F734)&gt;0,1+IFERROR(SUMPRODUCT(TRANSPOSE('Input| Projects'!$AO734:$AQ734),INDEX('Input| Escalations'!$F$27:$L$29,,MATCH(W$9,'Input| Escalations'!$F$21:$L$21,0))),0),0)</f>
        <v>0</v>
      </c>
      <c r="P734" s="10"/>
      <c r="Q734" s="172">
        <f>IFERROR(IF(ISNUMBER(FIND("decision",'Input| Setup'!$F$6)),'Input| Projects'!Y734,'Input| Projects'!I734)*'Input| Escalations'!$I$17*I734,0)</f>
        <v>0</v>
      </c>
      <c r="R734" s="172">
        <f>IFERROR(IF(ISNUMBER(FIND("decision",'Input| Setup'!$F$6)),'Input| Projects'!Z734,'Input| Projects'!J734)*'Input| Escalations'!$I$17*J734,0)</f>
        <v>0</v>
      </c>
      <c r="S734" s="172">
        <f>IFERROR(IF(ISNUMBER(FIND("decision",'Input| Setup'!$F$6)),'Input| Projects'!AA734,'Input| Projects'!K734)*'Input| Escalations'!$I$17*K734,0)</f>
        <v>0</v>
      </c>
      <c r="T734" s="172">
        <f>IFERROR(IF(ISNUMBER(FIND("decision",'Input| Setup'!$F$6)),'Input| Projects'!AB734,'Input| Projects'!L734)*'Input| Escalations'!$I$17*L734,0)</f>
        <v>0</v>
      </c>
      <c r="U734" s="172">
        <f>IFERROR(IF(ISNUMBER(FIND("decision",'Input| Setup'!$F$6)),'Input| Projects'!AC734,'Input| Projects'!M734)*'Input| Escalations'!$I$17*M734,0)</f>
        <v>0</v>
      </c>
      <c r="V734" s="172">
        <f>IFERROR(IF(ISNUMBER(FIND("decision",'Input| Setup'!$F$6)),'Input| Projects'!AD734,'Input| Projects'!N734)*'Input| Escalations'!$I$17*N734,0)</f>
        <v>0</v>
      </c>
      <c r="W734" s="172">
        <f>IFERROR(IF(ISNUMBER(FIND("decision",'Input| Setup'!$F$6)),'Input| Projects'!AE734,'Input| Projects'!O734)*'Input| Escalations'!$I$17*O734,0)</f>
        <v>0</v>
      </c>
      <c r="X734" s="175"/>
      <c r="Y734" s="172">
        <f>IF(ISNUMBER(FIND("decision",'Input| Setup'!$F$6)),'Input| Projects'!AG734,'Input| Projects'!Q734)*I734*'Input| Escalations'!$I$17</f>
        <v>0</v>
      </c>
      <c r="Z734" s="172">
        <f>IF(ISNUMBER(FIND("decision",'Input| Setup'!$F$6)),'Input| Projects'!AH734,'Input| Projects'!R734)*J734*'Input| Escalations'!$I$17</f>
        <v>0</v>
      </c>
      <c r="AA734" s="172">
        <f>IF(ISNUMBER(FIND("decision",'Input| Setup'!$F$6)),'Input| Projects'!AI734,'Input| Projects'!S734)*K734*'Input| Escalations'!$I$17</f>
        <v>0</v>
      </c>
      <c r="AB734" s="172">
        <f>IF(ISNUMBER(FIND("decision",'Input| Setup'!$F$6)),'Input| Projects'!AJ734,'Input| Projects'!T734)*L734*'Input| Escalations'!$I$17</f>
        <v>0</v>
      </c>
      <c r="AC734" s="172">
        <f>IF(ISNUMBER(FIND("decision",'Input| Setup'!$F$6)),'Input| Projects'!AK734,'Input| Projects'!U734)*M734*'Input| Escalations'!$I$17</f>
        <v>0</v>
      </c>
      <c r="AD734" s="172">
        <f>IF(ISNUMBER(FIND("decision",'Input| Setup'!$F$6)),'Input| Projects'!AL734,'Input| Projects'!V734)*N734*'Input| Escalations'!$I$17</f>
        <v>0</v>
      </c>
      <c r="AE734" s="172">
        <f>IF(ISNUMBER(FIND("decision",'Input| Setup'!$F$6)),'Input| Projects'!AM734,'Input| Projects'!W734)*O734*'Input| Escalations'!$I$17</f>
        <v>0</v>
      </c>
      <c r="AF734" s="175"/>
      <c r="AG734" s="172" cm="1">
        <f t="array" ref="AG734">IFERROR(--('Input| Projects'!$AS734="Yes")*_xlfn.SWITCH('Input| Overheads'!$C$50,"Direct costs",'Calc| Overheads Allocation'!C$8*Q734,"Internal labour",'Calc| Overheads Allocation'!C$8*Q734*'Input| Projects'!$AO734,"DNSP defined",'Calc| Overheads Allocation'!C$78*'Input| Projects'!$AV734,0),0)</f>
        <v>0</v>
      </c>
      <c r="AH734" s="172" cm="1">
        <f t="array" ref="AH734">IFERROR(--('Input| Projects'!$AS734="Yes")*_xlfn.SWITCH('Input| Overheads'!$C$50,"Direct costs",'Calc| Overheads Allocation'!D$8*R734,"Internal labour",'Calc| Overheads Allocation'!D$8*R734*'Input| Projects'!$AO734,"DNSP defined",'Calc| Overheads Allocation'!D$78*'Input| Projects'!$AV734,0),0)</f>
        <v>0</v>
      </c>
      <c r="AI734" s="172" cm="1">
        <f t="array" ref="AI734">IFERROR(--('Input| Projects'!$AS734="Yes")*_xlfn.SWITCH('Input| Overheads'!$C$50,"Direct costs",'Calc| Overheads Allocation'!E$8*S734,"Internal labour",'Calc| Overheads Allocation'!E$8*S734*'Input| Projects'!$AO734,"DNSP defined",'Calc| Overheads Allocation'!E$78*'Input| Projects'!$AV734,0),0)</f>
        <v>0</v>
      </c>
      <c r="AJ734" s="172" cm="1">
        <f t="array" ref="AJ734">IFERROR(--('Input| Projects'!$AS734="Yes")*_xlfn.SWITCH('Input| Overheads'!$C$50,"Direct costs",'Calc| Overheads Allocation'!F$8*T734,"Internal labour",'Calc| Overheads Allocation'!F$8*T734*'Input| Projects'!$AO734,"DNSP defined",'Calc| Overheads Allocation'!F$78*'Input| Projects'!$AV734,0),0)</f>
        <v>0</v>
      </c>
      <c r="AK734" s="172" cm="1">
        <f t="array" ref="AK734">IFERROR(--('Input| Projects'!$AS734="Yes")*_xlfn.SWITCH('Input| Overheads'!$C$50,"Direct costs",'Calc| Overheads Allocation'!G$8*U734,"Internal labour",'Calc| Overheads Allocation'!G$8*U734*'Input| Projects'!$AO734,"DNSP defined",'Calc| Overheads Allocation'!G$78*'Input| Projects'!$AV734,0),0)</f>
        <v>0</v>
      </c>
      <c r="AL734" s="172" cm="1">
        <f t="array" ref="AL734">IFERROR(--('Input| Projects'!$AS734="Yes")*_xlfn.SWITCH('Input| Overheads'!$C$50,"Direct costs",'Calc| Overheads Allocation'!H$8*V734,"Internal labour",'Calc| Overheads Allocation'!H$8*V734*'Input| Projects'!$AO734,"DNSP defined",'Calc| Overheads Allocation'!H$78*'Input| Projects'!$AV734,0),0)</f>
        <v>0</v>
      </c>
      <c r="AM734" s="172" cm="1">
        <f t="array" ref="AM734">IFERROR(--('Input| Projects'!$AS734="Yes")*_xlfn.SWITCH('Input| Overheads'!$C$50,"Direct costs",'Calc| Overheads Allocation'!I$8*W734,"Internal labour",'Calc| Overheads Allocation'!I$8*W734*'Input| Projects'!$AO734,"DNSP defined",'Calc| Overheads Allocation'!I$78*'Input| Projects'!$AV734,0),0)</f>
        <v>0</v>
      </c>
      <c r="AN734" s="175"/>
      <c r="AO734" s="172" cm="1">
        <f t="array" ref="AO734">IFERROR(--('Input| Projects'!$AT734="Yes")*_xlfn.SWITCH('Input| Overheads'!$C$50,"Direct costs",'Calc| Overheads Allocation'!C$9*Q734,"Internal labour",'Calc| Overheads Allocation'!C$9*Q734*'Input| Projects'!$AO734,"DNSP defined",'Calc| Overheads Allocation'!C$79*'Input| Projects'!$AW734,0),0)</f>
        <v>0</v>
      </c>
      <c r="AP734" s="172" cm="1">
        <f t="array" ref="AP734">IFERROR(--('Input| Projects'!$AT734="Yes")*_xlfn.SWITCH('Input| Overheads'!$C$50,"Direct costs",'Calc| Overheads Allocation'!D$9*R734,"Internal labour",'Calc| Overheads Allocation'!D$9*R734*'Input| Projects'!$AO734,"DNSP defined",'Calc| Overheads Allocation'!D$79*'Input| Projects'!$AW734,0),0)</f>
        <v>0</v>
      </c>
      <c r="AQ734" s="172" cm="1">
        <f t="array" ref="AQ734">IFERROR(--('Input| Projects'!$AT734="Yes")*_xlfn.SWITCH('Input| Overheads'!$C$50,"Direct costs",'Calc| Overheads Allocation'!E$9*S734,"Internal labour",'Calc| Overheads Allocation'!E$9*S734*'Input| Projects'!$AO734,"DNSP defined",'Calc| Overheads Allocation'!E$79*'Input| Projects'!$AW734,0),0)</f>
        <v>0</v>
      </c>
      <c r="AR734" s="172" cm="1">
        <f t="array" ref="AR734">IFERROR(--('Input| Projects'!$AT734="Yes")*_xlfn.SWITCH('Input| Overheads'!$C$50,"Direct costs",'Calc| Overheads Allocation'!F$9*T734,"Internal labour",'Calc| Overheads Allocation'!F$9*T734*'Input| Projects'!$AO734,"DNSP defined",'Calc| Overheads Allocation'!F$79*'Input| Projects'!$AW734,0),0)</f>
        <v>0</v>
      </c>
      <c r="AS734" s="172" cm="1">
        <f t="array" ref="AS734">IFERROR(--('Input| Projects'!$AT734="Yes")*_xlfn.SWITCH('Input| Overheads'!$C$50,"Direct costs",'Calc| Overheads Allocation'!G$9*U734,"Internal labour",'Calc| Overheads Allocation'!G$9*U734*'Input| Projects'!$AO734,"DNSP defined",'Calc| Overheads Allocation'!G$79*'Input| Projects'!$AW734,0),0)</f>
        <v>0</v>
      </c>
      <c r="AT734" s="172" cm="1">
        <f t="array" ref="AT734">IFERROR(--('Input| Projects'!$AT734="Yes")*_xlfn.SWITCH('Input| Overheads'!$C$50,"Direct costs",'Calc| Overheads Allocation'!H$9*V734,"Internal labour",'Calc| Overheads Allocation'!H$9*V734*'Input| Projects'!$AO734,"DNSP defined",'Calc| Overheads Allocation'!H$79*'Input| Projects'!$AW734,0),0)</f>
        <v>0</v>
      </c>
      <c r="AU734" s="172" cm="1">
        <f t="array" ref="AU734">IFERROR(--('Input| Projects'!$AT734="Yes")*_xlfn.SWITCH('Input| Overheads'!$C$50,"Direct costs",'Calc| Overheads Allocation'!I$9*W734,"Internal labour",'Calc| Overheads Allocation'!I$9*W734*'Input| Projects'!$AO734,"DNSP defined",'Calc| Overheads Allocation'!I$79*'Input| Projects'!$AW734,0),0)</f>
        <v>0</v>
      </c>
      <c r="AV734" s="175"/>
      <c r="AW734" s="172">
        <f t="shared" si="266"/>
        <v>0</v>
      </c>
      <c r="AX734" s="172">
        <f t="shared" si="267"/>
        <v>0</v>
      </c>
      <c r="AY734" s="172">
        <f t="shared" si="268"/>
        <v>0</v>
      </c>
      <c r="AZ734" s="172">
        <f t="shared" si="269"/>
        <v>0</v>
      </c>
      <c r="BA734" s="172">
        <f t="shared" si="270"/>
        <v>0</v>
      </c>
      <c r="BB734" s="172">
        <f t="shared" si="271"/>
        <v>0</v>
      </c>
      <c r="BC734" s="172">
        <f t="shared" si="272"/>
        <v>0</v>
      </c>
      <c r="BD734" s="176"/>
      <c r="BE734" s="172">
        <f t="shared" si="273"/>
        <v>0</v>
      </c>
      <c r="BF734" s="172">
        <f t="shared" si="274"/>
        <v>0</v>
      </c>
      <c r="BG734" s="172">
        <f t="shared" si="275"/>
        <v>0</v>
      </c>
      <c r="BH734" s="172">
        <f t="shared" si="276"/>
        <v>0</v>
      </c>
      <c r="BI734" s="172">
        <f t="shared" si="277"/>
        <v>0</v>
      </c>
      <c r="BJ734" s="172">
        <f t="shared" si="278"/>
        <v>0</v>
      </c>
      <c r="BK734" s="172">
        <f t="shared" si="279"/>
        <v>0</v>
      </c>
      <c r="BL734" s="176"/>
      <c r="BM734" s="172">
        <f t="shared" si="258"/>
        <v>0</v>
      </c>
      <c r="BN734" s="172">
        <f t="shared" si="259"/>
        <v>0</v>
      </c>
      <c r="BO734" s="172">
        <f t="shared" si="260"/>
        <v>0</v>
      </c>
      <c r="BP734" s="172">
        <f t="shared" si="261"/>
        <v>0</v>
      </c>
      <c r="BQ734" s="172">
        <f t="shared" si="262"/>
        <v>0</v>
      </c>
      <c r="BR734" s="172">
        <f t="shared" si="263"/>
        <v>0</v>
      </c>
      <c r="BS734" s="172">
        <f t="shared" si="264"/>
        <v>0</v>
      </c>
      <c r="BT734" s="55"/>
      <c r="BU734" s="158">
        <f>SUMIF('Input| Projects'!$BA$8:$CX$8,RIGHT(BU$9,3),'Input| Projects'!$BA734:$CX734)</f>
        <v>0</v>
      </c>
      <c r="BV734" s="158">
        <f>SUMIF('Input| Projects'!$BA$8:$CX$8,RIGHT(BV$9,3),'Input| Projects'!$BA734:$CX734)</f>
        <v>0</v>
      </c>
      <c r="BW734" s="79" t="str">
        <f t="shared" si="265"/>
        <v/>
      </c>
    </row>
    <row r="735" spans="2:75" x14ac:dyDescent="0.2">
      <c r="B735" s="123">
        <f>IFERROR('Input| Projects'!B735,"")</f>
        <v>726</v>
      </c>
      <c r="C735" s="160" t="str">
        <f>IFERROR(IF('Input| Projects'!C735="","",'Input| Projects'!C735),"")</f>
        <v/>
      </c>
      <c r="D735" s="160" t="str">
        <f>IFERROR(IF('Input| Projects'!D735="","",'Input| Projects'!D735),"")</f>
        <v/>
      </c>
      <c r="E735" s="53"/>
      <c r="F735" s="160" t="str">
        <f>IF(LEN('Input| Projects'!F735)&gt;0,'Input| Projects'!F735,"")</f>
        <v/>
      </c>
      <c r="G735" s="160" t="str">
        <f>IF(LEN('Input| Projects'!G735)&gt;0,'Input| Projects'!G735,"")</f>
        <v/>
      </c>
      <c r="H735" s="10"/>
      <c r="I735" s="194" cm="1">
        <f t="array" ref="I735">IF(LEN($F735)&gt;0,1+IFERROR(SUMPRODUCT(TRANSPOSE('Input| Projects'!$AO735:$AQ735),INDEX('Input| Escalations'!$F$27:$L$29,,MATCH(Q$9,'Input| Escalations'!$F$21:$L$21,0))),0),0)</f>
        <v>0</v>
      </c>
      <c r="J735" s="194" cm="1">
        <f t="array" ref="J735">IF(LEN($F735)&gt;0,1+IFERROR(SUMPRODUCT(TRANSPOSE('Input| Projects'!$AO735:$AQ735),INDEX('Input| Escalations'!$F$27:$L$29,,MATCH(R$9,'Input| Escalations'!$F$21:$L$21,0))),0),0)</f>
        <v>0</v>
      </c>
      <c r="K735" s="194" cm="1">
        <f t="array" ref="K735">IF(LEN($F735)&gt;0,1+IFERROR(SUMPRODUCT(TRANSPOSE('Input| Projects'!$AO735:$AQ735),INDEX('Input| Escalations'!$F$27:$L$29,,MATCH(S$9,'Input| Escalations'!$F$21:$L$21,0))),0),0)</f>
        <v>0</v>
      </c>
      <c r="L735" s="194" cm="1">
        <f t="array" ref="L735">IF(LEN($F735)&gt;0,1+IFERROR(SUMPRODUCT(TRANSPOSE('Input| Projects'!$AO735:$AQ735),INDEX('Input| Escalations'!$F$27:$L$29,,MATCH(T$9,'Input| Escalations'!$F$21:$L$21,0))),0),0)</f>
        <v>0</v>
      </c>
      <c r="M735" s="194" cm="1">
        <f t="array" ref="M735">IF(LEN($F735)&gt;0,1+IFERROR(SUMPRODUCT(TRANSPOSE('Input| Projects'!$AO735:$AQ735),INDEX('Input| Escalations'!$F$27:$L$29,,MATCH(U$9,'Input| Escalations'!$F$21:$L$21,0))),0),0)</f>
        <v>0</v>
      </c>
      <c r="N735" s="194" cm="1">
        <f t="array" ref="N735">IF(LEN($F735)&gt;0,1+IFERROR(SUMPRODUCT(TRANSPOSE('Input| Projects'!$AO735:$AQ735),INDEX('Input| Escalations'!$F$27:$L$29,,MATCH(V$9,'Input| Escalations'!$F$21:$L$21,0))),0),0)</f>
        <v>0</v>
      </c>
      <c r="O735" s="194" cm="1">
        <f t="array" ref="O735">IF(LEN($F735)&gt;0,1+IFERROR(SUMPRODUCT(TRANSPOSE('Input| Projects'!$AO735:$AQ735),INDEX('Input| Escalations'!$F$27:$L$29,,MATCH(W$9,'Input| Escalations'!$F$21:$L$21,0))),0),0)</f>
        <v>0</v>
      </c>
      <c r="P735" s="10"/>
      <c r="Q735" s="172">
        <f>IFERROR(IF(ISNUMBER(FIND("decision",'Input| Setup'!$F$6)),'Input| Projects'!Y735,'Input| Projects'!I735)*'Input| Escalations'!$I$17*I735,0)</f>
        <v>0</v>
      </c>
      <c r="R735" s="172">
        <f>IFERROR(IF(ISNUMBER(FIND("decision",'Input| Setup'!$F$6)),'Input| Projects'!Z735,'Input| Projects'!J735)*'Input| Escalations'!$I$17*J735,0)</f>
        <v>0</v>
      </c>
      <c r="S735" s="172">
        <f>IFERROR(IF(ISNUMBER(FIND("decision",'Input| Setup'!$F$6)),'Input| Projects'!AA735,'Input| Projects'!K735)*'Input| Escalations'!$I$17*K735,0)</f>
        <v>0</v>
      </c>
      <c r="T735" s="172">
        <f>IFERROR(IF(ISNUMBER(FIND("decision",'Input| Setup'!$F$6)),'Input| Projects'!AB735,'Input| Projects'!L735)*'Input| Escalations'!$I$17*L735,0)</f>
        <v>0</v>
      </c>
      <c r="U735" s="172">
        <f>IFERROR(IF(ISNUMBER(FIND("decision",'Input| Setup'!$F$6)),'Input| Projects'!AC735,'Input| Projects'!M735)*'Input| Escalations'!$I$17*M735,0)</f>
        <v>0</v>
      </c>
      <c r="V735" s="172">
        <f>IFERROR(IF(ISNUMBER(FIND("decision",'Input| Setup'!$F$6)),'Input| Projects'!AD735,'Input| Projects'!N735)*'Input| Escalations'!$I$17*N735,0)</f>
        <v>0</v>
      </c>
      <c r="W735" s="172">
        <f>IFERROR(IF(ISNUMBER(FIND("decision",'Input| Setup'!$F$6)),'Input| Projects'!AE735,'Input| Projects'!O735)*'Input| Escalations'!$I$17*O735,0)</f>
        <v>0</v>
      </c>
      <c r="X735" s="175"/>
      <c r="Y735" s="172">
        <f>IF(ISNUMBER(FIND("decision",'Input| Setup'!$F$6)),'Input| Projects'!AG735,'Input| Projects'!Q735)*I735*'Input| Escalations'!$I$17</f>
        <v>0</v>
      </c>
      <c r="Z735" s="172">
        <f>IF(ISNUMBER(FIND("decision",'Input| Setup'!$F$6)),'Input| Projects'!AH735,'Input| Projects'!R735)*J735*'Input| Escalations'!$I$17</f>
        <v>0</v>
      </c>
      <c r="AA735" s="172">
        <f>IF(ISNUMBER(FIND("decision",'Input| Setup'!$F$6)),'Input| Projects'!AI735,'Input| Projects'!S735)*K735*'Input| Escalations'!$I$17</f>
        <v>0</v>
      </c>
      <c r="AB735" s="172">
        <f>IF(ISNUMBER(FIND("decision",'Input| Setup'!$F$6)),'Input| Projects'!AJ735,'Input| Projects'!T735)*L735*'Input| Escalations'!$I$17</f>
        <v>0</v>
      </c>
      <c r="AC735" s="172">
        <f>IF(ISNUMBER(FIND("decision",'Input| Setup'!$F$6)),'Input| Projects'!AK735,'Input| Projects'!U735)*M735*'Input| Escalations'!$I$17</f>
        <v>0</v>
      </c>
      <c r="AD735" s="172">
        <f>IF(ISNUMBER(FIND("decision",'Input| Setup'!$F$6)),'Input| Projects'!AL735,'Input| Projects'!V735)*N735*'Input| Escalations'!$I$17</f>
        <v>0</v>
      </c>
      <c r="AE735" s="172">
        <f>IF(ISNUMBER(FIND("decision",'Input| Setup'!$F$6)),'Input| Projects'!AM735,'Input| Projects'!W735)*O735*'Input| Escalations'!$I$17</f>
        <v>0</v>
      </c>
      <c r="AF735" s="175"/>
      <c r="AG735" s="172" cm="1">
        <f t="array" ref="AG735">IFERROR(--('Input| Projects'!$AS735="Yes")*_xlfn.SWITCH('Input| Overheads'!$C$50,"Direct costs",'Calc| Overheads Allocation'!C$8*Q735,"Internal labour",'Calc| Overheads Allocation'!C$8*Q735*'Input| Projects'!$AO735,"DNSP defined",'Calc| Overheads Allocation'!C$78*'Input| Projects'!$AV735,0),0)</f>
        <v>0</v>
      </c>
      <c r="AH735" s="172" cm="1">
        <f t="array" ref="AH735">IFERROR(--('Input| Projects'!$AS735="Yes")*_xlfn.SWITCH('Input| Overheads'!$C$50,"Direct costs",'Calc| Overheads Allocation'!D$8*R735,"Internal labour",'Calc| Overheads Allocation'!D$8*R735*'Input| Projects'!$AO735,"DNSP defined",'Calc| Overheads Allocation'!D$78*'Input| Projects'!$AV735,0),0)</f>
        <v>0</v>
      </c>
      <c r="AI735" s="172" cm="1">
        <f t="array" ref="AI735">IFERROR(--('Input| Projects'!$AS735="Yes")*_xlfn.SWITCH('Input| Overheads'!$C$50,"Direct costs",'Calc| Overheads Allocation'!E$8*S735,"Internal labour",'Calc| Overheads Allocation'!E$8*S735*'Input| Projects'!$AO735,"DNSP defined",'Calc| Overheads Allocation'!E$78*'Input| Projects'!$AV735,0),0)</f>
        <v>0</v>
      </c>
      <c r="AJ735" s="172" cm="1">
        <f t="array" ref="AJ735">IFERROR(--('Input| Projects'!$AS735="Yes")*_xlfn.SWITCH('Input| Overheads'!$C$50,"Direct costs",'Calc| Overheads Allocation'!F$8*T735,"Internal labour",'Calc| Overheads Allocation'!F$8*T735*'Input| Projects'!$AO735,"DNSP defined",'Calc| Overheads Allocation'!F$78*'Input| Projects'!$AV735,0),0)</f>
        <v>0</v>
      </c>
      <c r="AK735" s="172" cm="1">
        <f t="array" ref="AK735">IFERROR(--('Input| Projects'!$AS735="Yes")*_xlfn.SWITCH('Input| Overheads'!$C$50,"Direct costs",'Calc| Overheads Allocation'!G$8*U735,"Internal labour",'Calc| Overheads Allocation'!G$8*U735*'Input| Projects'!$AO735,"DNSP defined",'Calc| Overheads Allocation'!G$78*'Input| Projects'!$AV735,0),0)</f>
        <v>0</v>
      </c>
      <c r="AL735" s="172" cm="1">
        <f t="array" ref="AL735">IFERROR(--('Input| Projects'!$AS735="Yes")*_xlfn.SWITCH('Input| Overheads'!$C$50,"Direct costs",'Calc| Overheads Allocation'!H$8*V735,"Internal labour",'Calc| Overheads Allocation'!H$8*V735*'Input| Projects'!$AO735,"DNSP defined",'Calc| Overheads Allocation'!H$78*'Input| Projects'!$AV735,0),0)</f>
        <v>0</v>
      </c>
      <c r="AM735" s="172" cm="1">
        <f t="array" ref="AM735">IFERROR(--('Input| Projects'!$AS735="Yes")*_xlfn.SWITCH('Input| Overheads'!$C$50,"Direct costs",'Calc| Overheads Allocation'!I$8*W735,"Internal labour",'Calc| Overheads Allocation'!I$8*W735*'Input| Projects'!$AO735,"DNSP defined",'Calc| Overheads Allocation'!I$78*'Input| Projects'!$AV735,0),0)</f>
        <v>0</v>
      </c>
      <c r="AN735" s="175"/>
      <c r="AO735" s="172" cm="1">
        <f t="array" ref="AO735">IFERROR(--('Input| Projects'!$AT735="Yes")*_xlfn.SWITCH('Input| Overheads'!$C$50,"Direct costs",'Calc| Overheads Allocation'!C$9*Q735,"Internal labour",'Calc| Overheads Allocation'!C$9*Q735*'Input| Projects'!$AO735,"DNSP defined",'Calc| Overheads Allocation'!C$79*'Input| Projects'!$AW735,0),0)</f>
        <v>0</v>
      </c>
      <c r="AP735" s="172" cm="1">
        <f t="array" ref="AP735">IFERROR(--('Input| Projects'!$AT735="Yes")*_xlfn.SWITCH('Input| Overheads'!$C$50,"Direct costs",'Calc| Overheads Allocation'!D$9*R735,"Internal labour",'Calc| Overheads Allocation'!D$9*R735*'Input| Projects'!$AO735,"DNSP defined",'Calc| Overheads Allocation'!D$79*'Input| Projects'!$AW735,0),0)</f>
        <v>0</v>
      </c>
      <c r="AQ735" s="172" cm="1">
        <f t="array" ref="AQ735">IFERROR(--('Input| Projects'!$AT735="Yes")*_xlfn.SWITCH('Input| Overheads'!$C$50,"Direct costs",'Calc| Overheads Allocation'!E$9*S735,"Internal labour",'Calc| Overheads Allocation'!E$9*S735*'Input| Projects'!$AO735,"DNSP defined",'Calc| Overheads Allocation'!E$79*'Input| Projects'!$AW735,0),0)</f>
        <v>0</v>
      </c>
      <c r="AR735" s="172" cm="1">
        <f t="array" ref="AR735">IFERROR(--('Input| Projects'!$AT735="Yes")*_xlfn.SWITCH('Input| Overheads'!$C$50,"Direct costs",'Calc| Overheads Allocation'!F$9*T735,"Internal labour",'Calc| Overheads Allocation'!F$9*T735*'Input| Projects'!$AO735,"DNSP defined",'Calc| Overheads Allocation'!F$79*'Input| Projects'!$AW735,0),0)</f>
        <v>0</v>
      </c>
      <c r="AS735" s="172" cm="1">
        <f t="array" ref="AS735">IFERROR(--('Input| Projects'!$AT735="Yes")*_xlfn.SWITCH('Input| Overheads'!$C$50,"Direct costs",'Calc| Overheads Allocation'!G$9*U735,"Internal labour",'Calc| Overheads Allocation'!G$9*U735*'Input| Projects'!$AO735,"DNSP defined",'Calc| Overheads Allocation'!G$79*'Input| Projects'!$AW735,0),0)</f>
        <v>0</v>
      </c>
      <c r="AT735" s="172" cm="1">
        <f t="array" ref="AT735">IFERROR(--('Input| Projects'!$AT735="Yes")*_xlfn.SWITCH('Input| Overheads'!$C$50,"Direct costs",'Calc| Overheads Allocation'!H$9*V735,"Internal labour",'Calc| Overheads Allocation'!H$9*V735*'Input| Projects'!$AO735,"DNSP defined",'Calc| Overheads Allocation'!H$79*'Input| Projects'!$AW735,0),0)</f>
        <v>0</v>
      </c>
      <c r="AU735" s="172" cm="1">
        <f t="array" ref="AU735">IFERROR(--('Input| Projects'!$AT735="Yes")*_xlfn.SWITCH('Input| Overheads'!$C$50,"Direct costs",'Calc| Overheads Allocation'!I$9*W735,"Internal labour",'Calc| Overheads Allocation'!I$9*W735*'Input| Projects'!$AO735,"DNSP defined",'Calc| Overheads Allocation'!I$79*'Input| Projects'!$AW735,0),0)</f>
        <v>0</v>
      </c>
      <c r="AV735" s="175"/>
      <c r="AW735" s="172">
        <f t="shared" si="266"/>
        <v>0</v>
      </c>
      <c r="AX735" s="172">
        <f t="shared" si="267"/>
        <v>0</v>
      </c>
      <c r="AY735" s="172">
        <f t="shared" si="268"/>
        <v>0</v>
      </c>
      <c r="AZ735" s="172">
        <f t="shared" si="269"/>
        <v>0</v>
      </c>
      <c r="BA735" s="172">
        <f t="shared" si="270"/>
        <v>0</v>
      </c>
      <c r="BB735" s="172">
        <f t="shared" si="271"/>
        <v>0</v>
      </c>
      <c r="BC735" s="172">
        <f t="shared" si="272"/>
        <v>0</v>
      </c>
      <c r="BD735" s="176"/>
      <c r="BE735" s="172">
        <f t="shared" si="273"/>
        <v>0</v>
      </c>
      <c r="BF735" s="172">
        <f t="shared" si="274"/>
        <v>0</v>
      </c>
      <c r="BG735" s="172">
        <f t="shared" si="275"/>
        <v>0</v>
      </c>
      <c r="BH735" s="172">
        <f t="shared" si="276"/>
        <v>0</v>
      </c>
      <c r="BI735" s="172">
        <f t="shared" si="277"/>
        <v>0</v>
      </c>
      <c r="BJ735" s="172">
        <f t="shared" si="278"/>
        <v>0</v>
      </c>
      <c r="BK735" s="172">
        <f t="shared" si="279"/>
        <v>0</v>
      </c>
      <c r="BL735" s="176"/>
      <c r="BM735" s="172">
        <f t="shared" si="258"/>
        <v>0</v>
      </c>
      <c r="BN735" s="172">
        <f t="shared" si="259"/>
        <v>0</v>
      </c>
      <c r="BO735" s="172">
        <f t="shared" si="260"/>
        <v>0</v>
      </c>
      <c r="BP735" s="172">
        <f t="shared" si="261"/>
        <v>0</v>
      </c>
      <c r="BQ735" s="172">
        <f t="shared" si="262"/>
        <v>0</v>
      </c>
      <c r="BR735" s="172">
        <f t="shared" si="263"/>
        <v>0</v>
      </c>
      <c r="BS735" s="172">
        <f t="shared" si="264"/>
        <v>0</v>
      </c>
      <c r="BT735" s="55"/>
      <c r="BU735" s="158">
        <f>SUMIF('Input| Projects'!$BA$8:$CX$8,RIGHT(BU$9,3),'Input| Projects'!$BA735:$CX735)</f>
        <v>0</v>
      </c>
      <c r="BV735" s="158">
        <f>SUMIF('Input| Projects'!$BA$8:$CX$8,RIGHT(BV$9,3),'Input| Projects'!$BA735:$CX735)</f>
        <v>0</v>
      </c>
      <c r="BW735" s="79" t="str">
        <f t="shared" si="265"/>
        <v/>
      </c>
    </row>
    <row r="736" spans="2:75" x14ac:dyDescent="0.2">
      <c r="B736" s="123">
        <f>IFERROR('Input| Projects'!B736,"")</f>
        <v>727</v>
      </c>
      <c r="C736" s="160" t="str">
        <f>IFERROR(IF('Input| Projects'!C736="","",'Input| Projects'!C736),"")</f>
        <v/>
      </c>
      <c r="D736" s="160" t="str">
        <f>IFERROR(IF('Input| Projects'!D736="","",'Input| Projects'!D736),"")</f>
        <v/>
      </c>
      <c r="E736" s="53"/>
      <c r="F736" s="160" t="str">
        <f>IF(LEN('Input| Projects'!F736)&gt;0,'Input| Projects'!F736,"")</f>
        <v/>
      </c>
      <c r="G736" s="160" t="str">
        <f>IF(LEN('Input| Projects'!G736)&gt;0,'Input| Projects'!G736,"")</f>
        <v/>
      </c>
      <c r="H736" s="10"/>
      <c r="I736" s="194" cm="1">
        <f t="array" ref="I736">IF(LEN($F736)&gt;0,1+IFERROR(SUMPRODUCT(TRANSPOSE('Input| Projects'!$AO736:$AQ736),INDEX('Input| Escalations'!$F$27:$L$29,,MATCH(Q$9,'Input| Escalations'!$F$21:$L$21,0))),0),0)</f>
        <v>0</v>
      </c>
      <c r="J736" s="194" cm="1">
        <f t="array" ref="J736">IF(LEN($F736)&gt;0,1+IFERROR(SUMPRODUCT(TRANSPOSE('Input| Projects'!$AO736:$AQ736),INDEX('Input| Escalations'!$F$27:$L$29,,MATCH(R$9,'Input| Escalations'!$F$21:$L$21,0))),0),0)</f>
        <v>0</v>
      </c>
      <c r="K736" s="194" cm="1">
        <f t="array" ref="K736">IF(LEN($F736)&gt;0,1+IFERROR(SUMPRODUCT(TRANSPOSE('Input| Projects'!$AO736:$AQ736),INDEX('Input| Escalations'!$F$27:$L$29,,MATCH(S$9,'Input| Escalations'!$F$21:$L$21,0))),0),0)</f>
        <v>0</v>
      </c>
      <c r="L736" s="194" cm="1">
        <f t="array" ref="L736">IF(LEN($F736)&gt;0,1+IFERROR(SUMPRODUCT(TRANSPOSE('Input| Projects'!$AO736:$AQ736),INDEX('Input| Escalations'!$F$27:$L$29,,MATCH(T$9,'Input| Escalations'!$F$21:$L$21,0))),0),0)</f>
        <v>0</v>
      </c>
      <c r="M736" s="194" cm="1">
        <f t="array" ref="M736">IF(LEN($F736)&gt;0,1+IFERROR(SUMPRODUCT(TRANSPOSE('Input| Projects'!$AO736:$AQ736),INDEX('Input| Escalations'!$F$27:$L$29,,MATCH(U$9,'Input| Escalations'!$F$21:$L$21,0))),0),0)</f>
        <v>0</v>
      </c>
      <c r="N736" s="194" cm="1">
        <f t="array" ref="N736">IF(LEN($F736)&gt;0,1+IFERROR(SUMPRODUCT(TRANSPOSE('Input| Projects'!$AO736:$AQ736),INDEX('Input| Escalations'!$F$27:$L$29,,MATCH(V$9,'Input| Escalations'!$F$21:$L$21,0))),0),0)</f>
        <v>0</v>
      </c>
      <c r="O736" s="194" cm="1">
        <f t="array" ref="O736">IF(LEN($F736)&gt;0,1+IFERROR(SUMPRODUCT(TRANSPOSE('Input| Projects'!$AO736:$AQ736),INDEX('Input| Escalations'!$F$27:$L$29,,MATCH(W$9,'Input| Escalations'!$F$21:$L$21,0))),0),0)</f>
        <v>0</v>
      </c>
      <c r="P736" s="10"/>
      <c r="Q736" s="172">
        <f>IFERROR(IF(ISNUMBER(FIND("decision",'Input| Setup'!$F$6)),'Input| Projects'!Y736,'Input| Projects'!I736)*'Input| Escalations'!$I$17*I736,0)</f>
        <v>0</v>
      </c>
      <c r="R736" s="172">
        <f>IFERROR(IF(ISNUMBER(FIND("decision",'Input| Setup'!$F$6)),'Input| Projects'!Z736,'Input| Projects'!J736)*'Input| Escalations'!$I$17*J736,0)</f>
        <v>0</v>
      </c>
      <c r="S736" s="172">
        <f>IFERROR(IF(ISNUMBER(FIND("decision",'Input| Setup'!$F$6)),'Input| Projects'!AA736,'Input| Projects'!K736)*'Input| Escalations'!$I$17*K736,0)</f>
        <v>0</v>
      </c>
      <c r="T736" s="172">
        <f>IFERROR(IF(ISNUMBER(FIND("decision",'Input| Setup'!$F$6)),'Input| Projects'!AB736,'Input| Projects'!L736)*'Input| Escalations'!$I$17*L736,0)</f>
        <v>0</v>
      </c>
      <c r="U736" s="172">
        <f>IFERROR(IF(ISNUMBER(FIND("decision",'Input| Setup'!$F$6)),'Input| Projects'!AC736,'Input| Projects'!M736)*'Input| Escalations'!$I$17*M736,0)</f>
        <v>0</v>
      </c>
      <c r="V736" s="172">
        <f>IFERROR(IF(ISNUMBER(FIND("decision",'Input| Setup'!$F$6)),'Input| Projects'!AD736,'Input| Projects'!N736)*'Input| Escalations'!$I$17*N736,0)</f>
        <v>0</v>
      </c>
      <c r="W736" s="172">
        <f>IFERROR(IF(ISNUMBER(FIND("decision",'Input| Setup'!$F$6)),'Input| Projects'!AE736,'Input| Projects'!O736)*'Input| Escalations'!$I$17*O736,0)</f>
        <v>0</v>
      </c>
      <c r="X736" s="175"/>
      <c r="Y736" s="172">
        <f>IF(ISNUMBER(FIND("decision",'Input| Setup'!$F$6)),'Input| Projects'!AG736,'Input| Projects'!Q736)*I736*'Input| Escalations'!$I$17</f>
        <v>0</v>
      </c>
      <c r="Z736" s="172">
        <f>IF(ISNUMBER(FIND("decision",'Input| Setup'!$F$6)),'Input| Projects'!AH736,'Input| Projects'!R736)*J736*'Input| Escalations'!$I$17</f>
        <v>0</v>
      </c>
      <c r="AA736" s="172">
        <f>IF(ISNUMBER(FIND("decision",'Input| Setup'!$F$6)),'Input| Projects'!AI736,'Input| Projects'!S736)*K736*'Input| Escalations'!$I$17</f>
        <v>0</v>
      </c>
      <c r="AB736" s="172">
        <f>IF(ISNUMBER(FIND("decision",'Input| Setup'!$F$6)),'Input| Projects'!AJ736,'Input| Projects'!T736)*L736*'Input| Escalations'!$I$17</f>
        <v>0</v>
      </c>
      <c r="AC736" s="172">
        <f>IF(ISNUMBER(FIND("decision",'Input| Setup'!$F$6)),'Input| Projects'!AK736,'Input| Projects'!U736)*M736*'Input| Escalations'!$I$17</f>
        <v>0</v>
      </c>
      <c r="AD736" s="172">
        <f>IF(ISNUMBER(FIND("decision",'Input| Setup'!$F$6)),'Input| Projects'!AL736,'Input| Projects'!V736)*N736*'Input| Escalations'!$I$17</f>
        <v>0</v>
      </c>
      <c r="AE736" s="172">
        <f>IF(ISNUMBER(FIND("decision",'Input| Setup'!$F$6)),'Input| Projects'!AM736,'Input| Projects'!W736)*O736*'Input| Escalations'!$I$17</f>
        <v>0</v>
      </c>
      <c r="AF736" s="175"/>
      <c r="AG736" s="172" cm="1">
        <f t="array" ref="AG736">IFERROR(--('Input| Projects'!$AS736="Yes")*_xlfn.SWITCH('Input| Overheads'!$C$50,"Direct costs",'Calc| Overheads Allocation'!C$8*Q736,"Internal labour",'Calc| Overheads Allocation'!C$8*Q736*'Input| Projects'!$AO736,"DNSP defined",'Calc| Overheads Allocation'!C$78*'Input| Projects'!$AV736,0),0)</f>
        <v>0</v>
      </c>
      <c r="AH736" s="172" cm="1">
        <f t="array" ref="AH736">IFERROR(--('Input| Projects'!$AS736="Yes")*_xlfn.SWITCH('Input| Overheads'!$C$50,"Direct costs",'Calc| Overheads Allocation'!D$8*R736,"Internal labour",'Calc| Overheads Allocation'!D$8*R736*'Input| Projects'!$AO736,"DNSP defined",'Calc| Overheads Allocation'!D$78*'Input| Projects'!$AV736,0),0)</f>
        <v>0</v>
      </c>
      <c r="AI736" s="172" cm="1">
        <f t="array" ref="AI736">IFERROR(--('Input| Projects'!$AS736="Yes")*_xlfn.SWITCH('Input| Overheads'!$C$50,"Direct costs",'Calc| Overheads Allocation'!E$8*S736,"Internal labour",'Calc| Overheads Allocation'!E$8*S736*'Input| Projects'!$AO736,"DNSP defined",'Calc| Overheads Allocation'!E$78*'Input| Projects'!$AV736,0),0)</f>
        <v>0</v>
      </c>
      <c r="AJ736" s="172" cm="1">
        <f t="array" ref="AJ736">IFERROR(--('Input| Projects'!$AS736="Yes")*_xlfn.SWITCH('Input| Overheads'!$C$50,"Direct costs",'Calc| Overheads Allocation'!F$8*T736,"Internal labour",'Calc| Overheads Allocation'!F$8*T736*'Input| Projects'!$AO736,"DNSP defined",'Calc| Overheads Allocation'!F$78*'Input| Projects'!$AV736,0),0)</f>
        <v>0</v>
      </c>
      <c r="AK736" s="172" cm="1">
        <f t="array" ref="AK736">IFERROR(--('Input| Projects'!$AS736="Yes")*_xlfn.SWITCH('Input| Overheads'!$C$50,"Direct costs",'Calc| Overheads Allocation'!G$8*U736,"Internal labour",'Calc| Overheads Allocation'!G$8*U736*'Input| Projects'!$AO736,"DNSP defined",'Calc| Overheads Allocation'!G$78*'Input| Projects'!$AV736,0),0)</f>
        <v>0</v>
      </c>
      <c r="AL736" s="172" cm="1">
        <f t="array" ref="AL736">IFERROR(--('Input| Projects'!$AS736="Yes")*_xlfn.SWITCH('Input| Overheads'!$C$50,"Direct costs",'Calc| Overheads Allocation'!H$8*V736,"Internal labour",'Calc| Overheads Allocation'!H$8*V736*'Input| Projects'!$AO736,"DNSP defined",'Calc| Overheads Allocation'!H$78*'Input| Projects'!$AV736,0),0)</f>
        <v>0</v>
      </c>
      <c r="AM736" s="172" cm="1">
        <f t="array" ref="AM736">IFERROR(--('Input| Projects'!$AS736="Yes")*_xlfn.SWITCH('Input| Overheads'!$C$50,"Direct costs",'Calc| Overheads Allocation'!I$8*W736,"Internal labour",'Calc| Overheads Allocation'!I$8*W736*'Input| Projects'!$AO736,"DNSP defined",'Calc| Overheads Allocation'!I$78*'Input| Projects'!$AV736,0),0)</f>
        <v>0</v>
      </c>
      <c r="AN736" s="175"/>
      <c r="AO736" s="172" cm="1">
        <f t="array" ref="AO736">IFERROR(--('Input| Projects'!$AT736="Yes")*_xlfn.SWITCH('Input| Overheads'!$C$50,"Direct costs",'Calc| Overheads Allocation'!C$9*Q736,"Internal labour",'Calc| Overheads Allocation'!C$9*Q736*'Input| Projects'!$AO736,"DNSP defined",'Calc| Overheads Allocation'!C$79*'Input| Projects'!$AW736,0),0)</f>
        <v>0</v>
      </c>
      <c r="AP736" s="172" cm="1">
        <f t="array" ref="AP736">IFERROR(--('Input| Projects'!$AT736="Yes")*_xlfn.SWITCH('Input| Overheads'!$C$50,"Direct costs",'Calc| Overheads Allocation'!D$9*R736,"Internal labour",'Calc| Overheads Allocation'!D$9*R736*'Input| Projects'!$AO736,"DNSP defined",'Calc| Overheads Allocation'!D$79*'Input| Projects'!$AW736,0),0)</f>
        <v>0</v>
      </c>
      <c r="AQ736" s="172" cm="1">
        <f t="array" ref="AQ736">IFERROR(--('Input| Projects'!$AT736="Yes")*_xlfn.SWITCH('Input| Overheads'!$C$50,"Direct costs",'Calc| Overheads Allocation'!E$9*S736,"Internal labour",'Calc| Overheads Allocation'!E$9*S736*'Input| Projects'!$AO736,"DNSP defined",'Calc| Overheads Allocation'!E$79*'Input| Projects'!$AW736,0),0)</f>
        <v>0</v>
      </c>
      <c r="AR736" s="172" cm="1">
        <f t="array" ref="AR736">IFERROR(--('Input| Projects'!$AT736="Yes")*_xlfn.SWITCH('Input| Overheads'!$C$50,"Direct costs",'Calc| Overheads Allocation'!F$9*T736,"Internal labour",'Calc| Overheads Allocation'!F$9*T736*'Input| Projects'!$AO736,"DNSP defined",'Calc| Overheads Allocation'!F$79*'Input| Projects'!$AW736,0),0)</f>
        <v>0</v>
      </c>
      <c r="AS736" s="172" cm="1">
        <f t="array" ref="AS736">IFERROR(--('Input| Projects'!$AT736="Yes")*_xlfn.SWITCH('Input| Overheads'!$C$50,"Direct costs",'Calc| Overheads Allocation'!G$9*U736,"Internal labour",'Calc| Overheads Allocation'!G$9*U736*'Input| Projects'!$AO736,"DNSP defined",'Calc| Overheads Allocation'!G$79*'Input| Projects'!$AW736,0),0)</f>
        <v>0</v>
      </c>
      <c r="AT736" s="172" cm="1">
        <f t="array" ref="AT736">IFERROR(--('Input| Projects'!$AT736="Yes")*_xlfn.SWITCH('Input| Overheads'!$C$50,"Direct costs",'Calc| Overheads Allocation'!H$9*V736,"Internal labour",'Calc| Overheads Allocation'!H$9*V736*'Input| Projects'!$AO736,"DNSP defined",'Calc| Overheads Allocation'!H$79*'Input| Projects'!$AW736,0),0)</f>
        <v>0</v>
      </c>
      <c r="AU736" s="172" cm="1">
        <f t="array" ref="AU736">IFERROR(--('Input| Projects'!$AT736="Yes")*_xlfn.SWITCH('Input| Overheads'!$C$50,"Direct costs",'Calc| Overheads Allocation'!I$9*W736,"Internal labour",'Calc| Overheads Allocation'!I$9*W736*'Input| Projects'!$AO736,"DNSP defined",'Calc| Overheads Allocation'!I$79*'Input| Projects'!$AW736,0),0)</f>
        <v>0</v>
      </c>
      <c r="AV736" s="175"/>
      <c r="AW736" s="172">
        <f t="shared" si="266"/>
        <v>0</v>
      </c>
      <c r="AX736" s="172">
        <f t="shared" si="267"/>
        <v>0</v>
      </c>
      <c r="AY736" s="172">
        <f t="shared" si="268"/>
        <v>0</v>
      </c>
      <c r="AZ736" s="172">
        <f t="shared" si="269"/>
        <v>0</v>
      </c>
      <c r="BA736" s="172">
        <f t="shared" si="270"/>
        <v>0</v>
      </c>
      <c r="BB736" s="172">
        <f t="shared" si="271"/>
        <v>0</v>
      </c>
      <c r="BC736" s="172">
        <f t="shared" si="272"/>
        <v>0</v>
      </c>
      <c r="BD736" s="176"/>
      <c r="BE736" s="172">
        <f t="shared" si="273"/>
        <v>0</v>
      </c>
      <c r="BF736" s="172">
        <f t="shared" si="274"/>
        <v>0</v>
      </c>
      <c r="BG736" s="172">
        <f t="shared" si="275"/>
        <v>0</v>
      </c>
      <c r="BH736" s="172">
        <f t="shared" si="276"/>
        <v>0</v>
      </c>
      <c r="BI736" s="172">
        <f t="shared" si="277"/>
        <v>0</v>
      </c>
      <c r="BJ736" s="172">
        <f t="shared" si="278"/>
        <v>0</v>
      </c>
      <c r="BK736" s="172">
        <f t="shared" si="279"/>
        <v>0</v>
      </c>
      <c r="BL736" s="176"/>
      <c r="BM736" s="172">
        <f t="shared" si="258"/>
        <v>0</v>
      </c>
      <c r="BN736" s="172">
        <f t="shared" si="259"/>
        <v>0</v>
      </c>
      <c r="BO736" s="172">
        <f t="shared" si="260"/>
        <v>0</v>
      </c>
      <c r="BP736" s="172">
        <f t="shared" si="261"/>
        <v>0</v>
      </c>
      <c r="BQ736" s="172">
        <f t="shared" si="262"/>
        <v>0</v>
      </c>
      <c r="BR736" s="172">
        <f t="shared" si="263"/>
        <v>0</v>
      </c>
      <c r="BS736" s="172">
        <f t="shared" si="264"/>
        <v>0</v>
      </c>
      <c r="BT736" s="55"/>
      <c r="BU736" s="158">
        <f>SUMIF('Input| Projects'!$BA$8:$CX$8,RIGHT(BU$9,3),'Input| Projects'!$BA736:$CX736)</f>
        <v>0</v>
      </c>
      <c r="BV736" s="158">
        <f>SUMIF('Input| Projects'!$BA$8:$CX$8,RIGHT(BV$9,3),'Input| Projects'!$BA736:$CX736)</f>
        <v>0</v>
      </c>
      <c r="BW736" s="79" t="str">
        <f t="shared" si="265"/>
        <v/>
      </c>
    </row>
    <row r="737" spans="2:75" x14ac:dyDescent="0.2">
      <c r="B737" s="123">
        <f>IFERROR('Input| Projects'!B737,"")</f>
        <v>728</v>
      </c>
      <c r="C737" s="160" t="str">
        <f>IFERROR(IF('Input| Projects'!C737="","",'Input| Projects'!C737),"")</f>
        <v/>
      </c>
      <c r="D737" s="160" t="str">
        <f>IFERROR(IF('Input| Projects'!D737="","",'Input| Projects'!D737),"")</f>
        <v/>
      </c>
      <c r="E737" s="53"/>
      <c r="F737" s="160" t="str">
        <f>IF(LEN('Input| Projects'!F737)&gt;0,'Input| Projects'!F737,"")</f>
        <v/>
      </c>
      <c r="G737" s="160" t="str">
        <f>IF(LEN('Input| Projects'!G737)&gt;0,'Input| Projects'!G737,"")</f>
        <v/>
      </c>
      <c r="H737" s="10"/>
      <c r="I737" s="194" cm="1">
        <f t="array" ref="I737">IF(LEN($F737)&gt;0,1+IFERROR(SUMPRODUCT(TRANSPOSE('Input| Projects'!$AO737:$AQ737),INDEX('Input| Escalations'!$F$27:$L$29,,MATCH(Q$9,'Input| Escalations'!$F$21:$L$21,0))),0),0)</f>
        <v>0</v>
      </c>
      <c r="J737" s="194" cm="1">
        <f t="array" ref="J737">IF(LEN($F737)&gt;0,1+IFERROR(SUMPRODUCT(TRANSPOSE('Input| Projects'!$AO737:$AQ737),INDEX('Input| Escalations'!$F$27:$L$29,,MATCH(R$9,'Input| Escalations'!$F$21:$L$21,0))),0),0)</f>
        <v>0</v>
      </c>
      <c r="K737" s="194" cm="1">
        <f t="array" ref="K737">IF(LEN($F737)&gt;0,1+IFERROR(SUMPRODUCT(TRANSPOSE('Input| Projects'!$AO737:$AQ737),INDEX('Input| Escalations'!$F$27:$L$29,,MATCH(S$9,'Input| Escalations'!$F$21:$L$21,0))),0),0)</f>
        <v>0</v>
      </c>
      <c r="L737" s="194" cm="1">
        <f t="array" ref="L737">IF(LEN($F737)&gt;0,1+IFERROR(SUMPRODUCT(TRANSPOSE('Input| Projects'!$AO737:$AQ737),INDEX('Input| Escalations'!$F$27:$L$29,,MATCH(T$9,'Input| Escalations'!$F$21:$L$21,0))),0),0)</f>
        <v>0</v>
      </c>
      <c r="M737" s="194" cm="1">
        <f t="array" ref="M737">IF(LEN($F737)&gt;0,1+IFERROR(SUMPRODUCT(TRANSPOSE('Input| Projects'!$AO737:$AQ737),INDEX('Input| Escalations'!$F$27:$L$29,,MATCH(U$9,'Input| Escalations'!$F$21:$L$21,0))),0),0)</f>
        <v>0</v>
      </c>
      <c r="N737" s="194" cm="1">
        <f t="array" ref="N737">IF(LEN($F737)&gt;0,1+IFERROR(SUMPRODUCT(TRANSPOSE('Input| Projects'!$AO737:$AQ737),INDEX('Input| Escalations'!$F$27:$L$29,,MATCH(V$9,'Input| Escalations'!$F$21:$L$21,0))),0),0)</f>
        <v>0</v>
      </c>
      <c r="O737" s="194" cm="1">
        <f t="array" ref="O737">IF(LEN($F737)&gt;0,1+IFERROR(SUMPRODUCT(TRANSPOSE('Input| Projects'!$AO737:$AQ737),INDEX('Input| Escalations'!$F$27:$L$29,,MATCH(W$9,'Input| Escalations'!$F$21:$L$21,0))),0),0)</f>
        <v>0</v>
      </c>
      <c r="P737" s="10"/>
      <c r="Q737" s="172">
        <f>IFERROR(IF(ISNUMBER(FIND("decision",'Input| Setup'!$F$6)),'Input| Projects'!Y737,'Input| Projects'!I737)*'Input| Escalations'!$I$17*I737,0)</f>
        <v>0</v>
      </c>
      <c r="R737" s="172">
        <f>IFERROR(IF(ISNUMBER(FIND("decision",'Input| Setup'!$F$6)),'Input| Projects'!Z737,'Input| Projects'!J737)*'Input| Escalations'!$I$17*J737,0)</f>
        <v>0</v>
      </c>
      <c r="S737" s="172">
        <f>IFERROR(IF(ISNUMBER(FIND("decision",'Input| Setup'!$F$6)),'Input| Projects'!AA737,'Input| Projects'!K737)*'Input| Escalations'!$I$17*K737,0)</f>
        <v>0</v>
      </c>
      <c r="T737" s="172">
        <f>IFERROR(IF(ISNUMBER(FIND("decision",'Input| Setup'!$F$6)),'Input| Projects'!AB737,'Input| Projects'!L737)*'Input| Escalations'!$I$17*L737,0)</f>
        <v>0</v>
      </c>
      <c r="U737" s="172">
        <f>IFERROR(IF(ISNUMBER(FIND("decision",'Input| Setup'!$F$6)),'Input| Projects'!AC737,'Input| Projects'!M737)*'Input| Escalations'!$I$17*M737,0)</f>
        <v>0</v>
      </c>
      <c r="V737" s="172">
        <f>IFERROR(IF(ISNUMBER(FIND("decision",'Input| Setup'!$F$6)),'Input| Projects'!AD737,'Input| Projects'!N737)*'Input| Escalations'!$I$17*N737,0)</f>
        <v>0</v>
      </c>
      <c r="W737" s="172">
        <f>IFERROR(IF(ISNUMBER(FIND("decision",'Input| Setup'!$F$6)),'Input| Projects'!AE737,'Input| Projects'!O737)*'Input| Escalations'!$I$17*O737,0)</f>
        <v>0</v>
      </c>
      <c r="X737" s="175"/>
      <c r="Y737" s="172">
        <f>IF(ISNUMBER(FIND("decision",'Input| Setup'!$F$6)),'Input| Projects'!AG737,'Input| Projects'!Q737)*I737*'Input| Escalations'!$I$17</f>
        <v>0</v>
      </c>
      <c r="Z737" s="172">
        <f>IF(ISNUMBER(FIND("decision",'Input| Setup'!$F$6)),'Input| Projects'!AH737,'Input| Projects'!R737)*J737*'Input| Escalations'!$I$17</f>
        <v>0</v>
      </c>
      <c r="AA737" s="172">
        <f>IF(ISNUMBER(FIND("decision",'Input| Setup'!$F$6)),'Input| Projects'!AI737,'Input| Projects'!S737)*K737*'Input| Escalations'!$I$17</f>
        <v>0</v>
      </c>
      <c r="AB737" s="172">
        <f>IF(ISNUMBER(FIND("decision",'Input| Setup'!$F$6)),'Input| Projects'!AJ737,'Input| Projects'!T737)*L737*'Input| Escalations'!$I$17</f>
        <v>0</v>
      </c>
      <c r="AC737" s="172">
        <f>IF(ISNUMBER(FIND("decision",'Input| Setup'!$F$6)),'Input| Projects'!AK737,'Input| Projects'!U737)*M737*'Input| Escalations'!$I$17</f>
        <v>0</v>
      </c>
      <c r="AD737" s="172">
        <f>IF(ISNUMBER(FIND("decision",'Input| Setup'!$F$6)),'Input| Projects'!AL737,'Input| Projects'!V737)*N737*'Input| Escalations'!$I$17</f>
        <v>0</v>
      </c>
      <c r="AE737" s="172">
        <f>IF(ISNUMBER(FIND("decision",'Input| Setup'!$F$6)),'Input| Projects'!AM737,'Input| Projects'!W737)*O737*'Input| Escalations'!$I$17</f>
        <v>0</v>
      </c>
      <c r="AF737" s="175"/>
      <c r="AG737" s="172" cm="1">
        <f t="array" ref="AG737">IFERROR(--('Input| Projects'!$AS737="Yes")*_xlfn.SWITCH('Input| Overheads'!$C$50,"Direct costs",'Calc| Overheads Allocation'!C$8*Q737,"Internal labour",'Calc| Overheads Allocation'!C$8*Q737*'Input| Projects'!$AO737,"DNSP defined",'Calc| Overheads Allocation'!C$78*'Input| Projects'!$AV737,0),0)</f>
        <v>0</v>
      </c>
      <c r="AH737" s="172" cm="1">
        <f t="array" ref="AH737">IFERROR(--('Input| Projects'!$AS737="Yes")*_xlfn.SWITCH('Input| Overheads'!$C$50,"Direct costs",'Calc| Overheads Allocation'!D$8*R737,"Internal labour",'Calc| Overheads Allocation'!D$8*R737*'Input| Projects'!$AO737,"DNSP defined",'Calc| Overheads Allocation'!D$78*'Input| Projects'!$AV737,0),0)</f>
        <v>0</v>
      </c>
      <c r="AI737" s="172" cm="1">
        <f t="array" ref="AI737">IFERROR(--('Input| Projects'!$AS737="Yes")*_xlfn.SWITCH('Input| Overheads'!$C$50,"Direct costs",'Calc| Overheads Allocation'!E$8*S737,"Internal labour",'Calc| Overheads Allocation'!E$8*S737*'Input| Projects'!$AO737,"DNSP defined",'Calc| Overheads Allocation'!E$78*'Input| Projects'!$AV737,0),0)</f>
        <v>0</v>
      </c>
      <c r="AJ737" s="172" cm="1">
        <f t="array" ref="AJ737">IFERROR(--('Input| Projects'!$AS737="Yes")*_xlfn.SWITCH('Input| Overheads'!$C$50,"Direct costs",'Calc| Overheads Allocation'!F$8*T737,"Internal labour",'Calc| Overheads Allocation'!F$8*T737*'Input| Projects'!$AO737,"DNSP defined",'Calc| Overheads Allocation'!F$78*'Input| Projects'!$AV737,0),0)</f>
        <v>0</v>
      </c>
      <c r="AK737" s="172" cm="1">
        <f t="array" ref="AK737">IFERROR(--('Input| Projects'!$AS737="Yes")*_xlfn.SWITCH('Input| Overheads'!$C$50,"Direct costs",'Calc| Overheads Allocation'!G$8*U737,"Internal labour",'Calc| Overheads Allocation'!G$8*U737*'Input| Projects'!$AO737,"DNSP defined",'Calc| Overheads Allocation'!G$78*'Input| Projects'!$AV737,0),0)</f>
        <v>0</v>
      </c>
      <c r="AL737" s="172" cm="1">
        <f t="array" ref="AL737">IFERROR(--('Input| Projects'!$AS737="Yes")*_xlfn.SWITCH('Input| Overheads'!$C$50,"Direct costs",'Calc| Overheads Allocation'!H$8*V737,"Internal labour",'Calc| Overheads Allocation'!H$8*V737*'Input| Projects'!$AO737,"DNSP defined",'Calc| Overheads Allocation'!H$78*'Input| Projects'!$AV737,0),0)</f>
        <v>0</v>
      </c>
      <c r="AM737" s="172" cm="1">
        <f t="array" ref="AM737">IFERROR(--('Input| Projects'!$AS737="Yes")*_xlfn.SWITCH('Input| Overheads'!$C$50,"Direct costs",'Calc| Overheads Allocation'!I$8*W737,"Internal labour",'Calc| Overheads Allocation'!I$8*W737*'Input| Projects'!$AO737,"DNSP defined",'Calc| Overheads Allocation'!I$78*'Input| Projects'!$AV737,0),0)</f>
        <v>0</v>
      </c>
      <c r="AN737" s="175"/>
      <c r="AO737" s="172" cm="1">
        <f t="array" ref="AO737">IFERROR(--('Input| Projects'!$AT737="Yes")*_xlfn.SWITCH('Input| Overheads'!$C$50,"Direct costs",'Calc| Overheads Allocation'!C$9*Q737,"Internal labour",'Calc| Overheads Allocation'!C$9*Q737*'Input| Projects'!$AO737,"DNSP defined",'Calc| Overheads Allocation'!C$79*'Input| Projects'!$AW737,0),0)</f>
        <v>0</v>
      </c>
      <c r="AP737" s="172" cm="1">
        <f t="array" ref="AP737">IFERROR(--('Input| Projects'!$AT737="Yes")*_xlfn.SWITCH('Input| Overheads'!$C$50,"Direct costs",'Calc| Overheads Allocation'!D$9*R737,"Internal labour",'Calc| Overheads Allocation'!D$9*R737*'Input| Projects'!$AO737,"DNSP defined",'Calc| Overheads Allocation'!D$79*'Input| Projects'!$AW737,0),0)</f>
        <v>0</v>
      </c>
      <c r="AQ737" s="172" cm="1">
        <f t="array" ref="AQ737">IFERROR(--('Input| Projects'!$AT737="Yes")*_xlfn.SWITCH('Input| Overheads'!$C$50,"Direct costs",'Calc| Overheads Allocation'!E$9*S737,"Internal labour",'Calc| Overheads Allocation'!E$9*S737*'Input| Projects'!$AO737,"DNSP defined",'Calc| Overheads Allocation'!E$79*'Input| Projects'!$AW737,0),0)</f>
        <v>0</v>
      </c>
      <c r="AR737" s="172" cm="1">
        <f t="array" ref="AR737">IFERROR(--('Input| Projects'!$AT737="Yes")*_xlfn.SWITCH('Input| Overheads'!$C$50,"Direct costs",'Calc| Overheads Allocation'!F$9*T737,"Internal labour",'Calc| Overheads Allocation'!F$9*T737*'Input| Projects'!$AO737,"DNSP defined",'Calc| Overheads Allocation'!F$79*'Input| Projects'!$AW737,0),0)</f>
        <v>0</v>
      </c>
      <c r="AS737" s="172" cm="1">
        <f t="array" ref="AS737">IFERROR(--('Input| Projects'!$AT737="Yes")*_xlfn.SWITCH('Input| Overheads'!$C$50,"Direct costs",'Calc| Overheads Allocation'!G$9*U737,"Internal labour",'Calc| Overheads Allocation'!G$9*U737*'Input| Projects'!$AO737,"DNSP defined",'Calc| Overheads Allocation'!G$79*'Input| Projects'!$AW737,0),0)</f>
        <v>0</v>
      </c>
      <c r="AT737" s="172" cm="1">
        <f t="array" ref="AT737">IFERROR(--('Input| Projects'!$AT737="Yes")*_xlfn.SWITCH('Input| Overheads'!$C$50,"Direct costs",'Calc| Overheads Allocation'!H$9*V737,"Internal labour",'Calc| Overheads Allocation'!H$9*V737*'Input| Projects'!$AO737,"DNSP defined",'Calc| Overheads Allocation'!H$79*'Input| Projects'!$AW737,0),0)</f>
        <v>0</v>
      </c>
      <c r="AU737" s="172" cm="1">
        <f t="array" ref="AU737">IFERROR(--('Input| Projects'!$AT737="Yes")*_xlfn.SWITCH('Input| Overheads'!$C$50,"Direct costs",'Calc| Overheads Allocation'!I$9*W737,"Internal labour",'Calc| Overheads Allocation'!I$9*W737*'Input| Projects'!$AO737,"DNSP defined",'Calc| Overheads Allocation'!I$79*'Input| Projects'!$AW737,0),0)</f>
        <v>0</v>
      </c>
      <c r="AV737" s="175"/>
      <c r="AW737" s="172">
        <f t="shared" si="266"/>
        <v>0</v>
      </c>
      <c r="AX737" s="172">
        <f t="shared" si="267"/>
        <v>0</v>
      </c>
      <c r="AY737" s="172">
        <f t="shared" si="268"/>
        <v>0</v>
      </c>
      <c r="AZ737" s="172">
        <f t="shared" si="269"/>
        <v>0</v>
      </c>
      <c r="BA737" s="172">
        <f t="shared" si="270"/>
        <v>0</v>
      </c>
      <c r="BB737" s="172">
        <f t="shared" si="271"/>
        <v>0</v>
      </c>
      <c r="BC737" s="172">
        <f t="shared" si="272"/>
        <v>0</v>
      </c>
      <c r="BD737" s="176"/>
      <c r="BE737" s="172">
        <f t="shared" si="273"/>
        <v>0</v>
      </c>
      <c r="BF737" s="172">
        <f t="shared" si="274"/>
        <v>0</v>
      </c>
      <c r="BG737" s="172">
        <f t="shared" si="275"/>
        <v>0</v>
      </c>
      <c r="BH737" s="172">
        <f t="shared" si="276"/>
        <v>0</v>
      </c>
      <c r="BI737" s="172">
        <f t="shared" si="277"/>
        <v>0</v>
      </c>
      <c r="BJ737" s="172">
        <f t="shared" si="278"/>
        <v>0</v>
      </c>
      <c r="BK737" s="172">
        <f t="shared" si="279"/>
        <v>0</v>
      </c>
      <c r="BL737" s="176"/>
      <c r="BM737" s="172">
        <f t="shared" si="258"/>
        <v>0</v>
      </c>
      <c r="BN737" s="172">
        <f t="shared" si="259"/>
        <v>0</v>
      </c>
      <c r="BO737" s="172">
        <f t="shared" si="260"/>
        <v>0</v>
      </c>
      <c r="BP737" s="172">
        <f t="shared" si="261"/>
        <v>0</v>
      </c>
      <c r="BQ737" s="172">
        <f t="shared" si="262"/>
        <v>0</v>
      </c>
      <c r="BR737" s="172">
        <f t="shared" si="263"/>
        <v>0</v>
      </c>
      <c r="BS737" s="172">
        <f t="shared" si="264"/>
        <v>0</v>
      </c>
      <c r="BT737" s="55"/>
      <c r="BU737" s="158">
        <f>SUMIF('Input| Projects'!$BA$8:$CX$8,RIGHT(BU$9,3),'Input| Projects'!$BA737:$CX737)</f>
        <v>0</v>
      </c>
      <c r="BV737" s="158">
        <f>SUMIF('Input| Projects'!$BA$8:$CX$8,RIGHT(BV$9,3),'Input| Projects'!$BA737:$CX737)</f>
        <v>0</v>
      </c>
      <c r="BW737" s="79" t="str">
        <f t="shared" si="265"/>
        <v/>
      </c>
    </row>
    <row r="738" spans="2:75" x14ac:dyDescent="0.2">
      <c r="B738" s="123">
        <f>IFERROR('Input| Projects'!B738,"")</f>
        <v>729</v>
      </c>
      <c r="C738" s="160" t="str">
        <f>IFERROR(IF('Input| Projects'!C738="","",'Input| Projects'!C738),"")</f>
        <v/>
      </c>
      <c r="D738" s="160" t="str">
        <f>IFERROR(IF('Input| Projects'!D738="","",'Input| Projects'!D738),"")</f>
        <v/>
      </c>
      <c r="E738" s="53"/>
      <c r="F738" s="160" t="str">
        <f>IF(LEN('Input| Projects'!F738)&gt;0,'Input| Projects'!F738,"")</f>
        <v/>
      </c>
      <c r="G738" s="160" t="str">
        <f>IF(LEN('Input| Projects'!G738)&gt;0,'Input| Projects'!G738,"")</f>
        <v/>
      </c>
      <c r="H738" s="10"/>
      <c r="I738" s="194" cm="1">
        <f t="array" ref="I738">IF(LEN($F738)&gt;0,1+IFERROR(SUMPRODUCT(TRANSPOSE('Input| Projects'!$AO738:$AQ738),INDEX('Input| Escalations'!$F$27:$L$29,,MATCH(Q$9,'Input| Escalations'!$F$21:$L$21,0))),0),0)</f>
        <v>0</v>
      </c>
      <c r="J738" s="194" cm="1">
        <f t="array" ref="J738">IF(LEN($F738)&gt;0,1+IFERROR(SUMPRODUCT(TRANSPOSE('Input| Projects'!$AO738:$AQ738),INDEX('Input| Escalations'!$F$27:$L$29,,MATCH(R$9,'Input| Escalations'!$F$21:$L$21,0))),0),0)</f>
        <v>0</v>
      </c>
      <c r="K738" s="194" cm="1">
        <f t="array" ref="K738">IF(LEN($F738)&gt;0,1+IFERROR(SUMPRODUCT(TRANSPOSE('Input| Projects'!$AO738:$AQ738),INDEX('Input| Escalations'!$F$27:$L$29,,MATCH(S$9,'Input| Escalations'!$F$21:$L$21,0))),0),0)</f>
        <v>0</v>
      </c>
      <c r="L738" s="194" cm="1">
        <f t="array" ref="L738">IF(LEN($F738)&gt;0,1+IFERROR(SUMPRODUCT(TRANSPOSE('Input| Projects'!$AO738:$AQ738),INDEX('Input| Escalations'!$F$27:$L$29,,MATCH(T$9,'Input| Escalations'!$F$21:$L$21,0))),0),0)</f>
        <v>0</v>
      </c>
      <c r="M738" s="194" cm="1">
        <f t="array" ref="M738">IF(LEN($F738)&gt;0,1+IFERROR(SUMPRODUCT(TRANSPOSE('Input| Projects'!$AO738:$AQ738),INDEX('Input| Escalations'!$F$27:$L$29,,MATCH(U$9,'Input| Escalations'!$F$21:$L$21,0))),0),0)</f>
        <v>0</v>
      </c>
      <c r="N738" s="194" cm="1">
        <f t="array" ref="N738">IF(LEN($F738)&gt;0,1+IFERROR(SUMPRODUCT(TRANSPOSE('Input| Projects'!$AO738:$AQ738),INDEX('Input| Escalations'!$F$27:$L$29,,MATCH(V$9,'Input| Escalations'!$F$21:$L$21,0))),0),0)</f>
        <v>0</v>
      </c>
      <c r="O738" s="194" cm="1">
        <f t="array" ref="O738">IF(LEN($F738)&gt;0,1+IFERROR(SUMPRODUCT(TRANSPOSE('Input| Projects'!$AO738:$AQ738),INDEX('Input| Escalations'!$F$27:$L$29,,MATCH(W$9,'Input| Escalations'!$F$21:$L$21,0))),0),0)</f>
        <v>0</v>
      </c>
      <c r="P738" s="10"/>
      <c r="Q738" s="172">
        <f>IFERROR(IF(ISNUMBER(FIND("decision",'Input| Setup'!$F$6)),'Input| Projects'!Y738,'Input| Projects'!I738)*'Input| Escalations'!$I$17*I738,0)</f>
        <v>0</v>
      </c>
      <c r="R738" s="172">
        <f>IFERROR(IF(ISNUMBER(FIND("decision",'Input| Setup'!$F$6)),'Input| Projects'!Z738,'Input| Projects'!J738)*'Input| Escalations'!$I$17*J738,0)</f>
        <v>0</v>
      </c>
      <c r="S738" s="172">
        <f>IFERROR(IF(ISNUMBER(FIND("decision",'Input| Setup'!$F$6)),'Input| Projects'!AA738,'Input| Projects'!K738)*'Input| Escalations'!$I$17*K738,0)</f>
        <v>0</v>
      </c>
      <c r="T738" s="172">
        <f>IFERROR(IF(ISNUMBER(FIND("decision",'Input| Setup'!$F$6)),'Input| Projects'!AB738,'Input| Projects'!L738)*'Input| Escalations'!$I$17*L738,0)</f>
        <v>0</v>
      </c>
      <c r="U738" s="172">
        <f>IFERROR(IF(ISNUMBER(FIND("decision",'Input| Setup'!$F$6)),'Input| Projects'!AC738,'Input| Projects'!M738)*'Input| Escalations'!$I$17*M738,0)</f>
        <v>0</v>
      </c>
      <c r="V738" s="172">
        <f>IFERROR(IF(ISNUMBER(FIND("decision",'Input| Setup'!$F$6)),'Input| Projects'!AD738,'Input| Projects'!N738)*'Input| Escalations'!$I$17*N738,0)</f>
        <v>0</v>
      </c>
      <c r="W738" s="172">
        <f>IFERROR(IF(ISNUMBER(FIND("decision",'Input| Setup'!$F$6)),'Input| Projects'!AE738,'Input| Projects'!O738)*'Input| Escalations'!$I$17*O738,0)</f>
        <v>0</v>
      </c>
      <c r="X738" s="175"/>
      <c r="Y738" s="172">
        <f>IF(ISNUMBER(FIND("decision",'Input| Setup'!$F$6)),'Input| Projects'!AG738,'Input| Projects'!Q738)*I738*'Input| Escalations'!$I$17</f>
        <v>0</v>
      </c>
      <c r="Z738" s="172">
        <f>IF(ISNUMBER(FIND("decision",'Input| Setup'!$F$6)),'Input| Projects'!AH738,'Input| Projects'!R738)*J738*'Input| Escalations'!$I$17</f>
        <v>0</v>
      </c>
      <c r="AA738" s="172">
        <f>IF(ISNUMBER(FIND("decision",'Input| Setup'!$F$6)),'Input| Projects'!AI738,'Input| Projects'!S738)*K738*'Input| Escalations'!$I$17</f>
        <v>0</v>
      </c>
      <c r="AB738" s="172">
        <f>IF(ISNUMBER(FIND("decision",'Input| Setup'!$F$6)),'Input| Projects'!AJ738,'Input| Projects'!T738)*L738*'Input| Escalations'!$I$17</f>
        <v>0</v>
      </c>
      <c r="AC738" s="172">
        <f>IF(ISNUMBER(FIND("decision",'Input| Setup'!$F$6)),'Input| Projects'!AK738,'Input| Projects'!U738)*M738*'Input| Escalations'!$I$17</f>
        <v>0</v>
      </c>
      <c r="AD738" s="172">
        <f>IF(ISNUMBER(FIND("decision",'Input| Setup'!$F$6)),'Input| Projects'!AL738,'Input| Projects'!V738)*N738*'Input| Escalations'!$I$17</f>
        <v>0</v>
      </c>
      <c r="AE738" s="172">
        <f>IF(ISNUMBER(FIND("decision",'Input| Setup'!$F$6)),'Input| Projects'!AM738,'Input| Projects'!W738)*O738*'Input| Escalations'!$I$17</f>
        <v>0</v>
      </c>
      <c r="AF738" s="175"/>
      <c r="AG738" s="172" cm="1">
        <f t="array" ref="AG738">IFERROR(--('Input| Projects'!$AS738="Yes")*_xlfn.SWITCH('Input| Overheads'!$C$50,"Direct costs",'Calc| Overheads Allocation'!C$8*Q738,"Internal labour",'Calc| Overheads Allocation'!C$8*Q738*'Input| Projects'!$AO738,"DNSP defined",'Calc| Overheads Allocation'!C$78*'Input| Projects'!$AV738,0),0)</f>
        <v>0</v>
      </c>
      <c r="AH738" s="172" cm="1">
        <f t="array" ref="AH738">IFERROR(--('Input| Projects'!$AS738="Yes")*_xlfn.SWITCH('Input| Overheads'!$C$50,"Direct costs",'Calc| Overheads Allocation'!D$8*R738,"Internal labour",'Calc| Overheads Allocation'!D$8*R738*'Input| Projects'!$AO738,"DNSP defined",'Calc| Overheads Allocation'!D$78*'Input| Projects'!$AV738,0),0)</f>
        <v>0</v>
      </c>
      <c r="AI738" s="172" cm="1">
        <f t="array" ref="AI738">IFERROR(--('Input| Projects'!$AS738="Yes")*_xlfn.SWITCH('Input| Overheads'!$C$50,"Direct costs",'Calc| Overheads Allocation'!E$8*S738,"Internal labour",'Calc| Overheads Allocation'!E$8*S738*'Input| Projects'!$AO738,"DNSP defined",'Calc| Overheads Allocation'!E$78*'Input| Projects'!$AV738,0),0)</f>
        <v>0</v>
      </c>
      <c r="AJ738" s="172" cm="1">
        <f t="array" ref="AJ738">IFERROR(--('Input| Projects'!$AS738="Yes")*_xlfn.SWITCH('Input| Overheads'!$C$50,"Direct costs",'Calc| Overheads Allocation'!F$8*T738,"Internal labour",'Calc| Overheads Allocation'!F$8*T738*'Input| Projects'!$AO738,"DNSP defined",'Calc| Overheads Allocation'!F$78*'Input| Projects'!$AV738,0),0)</f>
        <v>0</v>
      </c>
      <c r="AK738" s="172" cm="1">
        <f t="array" ref="AK738">IFERROR(--('Input| Projects'!$AS738="Yes")*_xlfn.SWITCH('Input| Overheads'!$C$50,"Direct costs",'Calc| Overheads Allocation'!G$8*U738,"Internal labour",'Calc| Overheads Allocation'!G$8*U738*'Input| Projects'!$AO738,"DNSP defined",'Calc| Overheads Allocation'!G$78*'Input| Projects'!$AV738,0),0)</f>
        <v>0</v>
      </c>
      <c r="AL738" s="172" cm="1">
        <f t="array" ref="AL738">IFERROR(--('Input| Projects'!$AS738="Yes")*_xlfn.SWITCH('Input| Overheads'!$C$50,"Direct costs",'Calc| Overheads Allocation'!H$8*V738,"Internal labour",'Calc| Overheads Allocation'!H$8*V738*'Input| Projects'!$AO738,"DNSP defined",'Calc| Overheads Allocation'!H$78*'Input| Projects'!$AV738,0),0)</f>
        <v>0</v>
      </c>
      <c r="AM738" s="172" cm="1">
        <f t="array" ref="AM738">IFERROR(--('Input| Projects'!$AS738="Yes")*_xlfn.SWITCH('Input| Overheads'!$C$50,"Direct costs",'Calc| Overheads Allocation'!I$8*W738,"Internal labour",'Calc| Overheads Allocation'!I$8*W738*'Input| Projects'!$AO738,"DNSP defined",'Calc| Overheads Allocation'!I$78*'Input| Projects'!$AV738,0),0)</f>
        <v>0</v>
      </c>
      <c r="AN738" s="175"/>
      <c r="AO738" s="172" cm="1">
        <f t="array" ref="AO738">IFERROR(--('Input| Projects'!$AT738="Yes")*_xlfn.SWITCH('Input| Overheads'!$C$50,"Direct costs",'Calc| Overheads Allocation'!C$9*Q738,"Internal labour",'Calc| Overheads Allocation'!C$9*Q738*'Input| Projects'!$AO738,"DNSP defined",'Calc| Overheads Allocation'!C$79*'Input| Projects'!$AW738,0),0)</f>
        <v>0</v>
      </c>
      <c r="AP738" s="172" cm="1">
        <f t="array" ref="AP738">IFERROR(--('Input| Projects'!$AT738="Yes")*_xlfn.SWITCH('Input| Overheads'!$C$50,"Direct costs",'Calc| Overheads Allocation'!D$9*R738,"Internal labour",'Calc| Overheads Allocation'!D$9*R738*'Input| Projects'!$AO738,"DNSP defined",'Calc| Overheads Allocation'!D$79*'Input| Projects'!$AW738,0),0)</f>
        <v>0</v>
      </c>
      <c r="AQ738" s="172" cm="1">
        <f t="array" ref="AQ738">IFERROR(--('Input| Projects'!$AT738="Yes")*_xlfn.SWITCH('Input| Overheads'!$C$50,"Direct costs",'Calc| Overheads Allocation'!E$9*S738,"Internal labour",'Calc| Overheads Allocation'!E$9*S738*'Input| Projects'!$AO738,"DNSP defined",'Calc| Overheads Allocation'!E$79*'Input| Projects'!$AW738,0),0)</f>
        <v>0</v>
      </c>
      <c r="AR738" s="172" cm="1">
        <f t="array" ref="AR738">IFERROR(--('Input| Projects'!$AT738="Yes")*_xlfn.SWITCH('Input| Overheads'!$C$50,"Direct costs",'Calc| Overheads Allocation'!F$9*T738,"Internal labour",'Calc| Overheads Allocation'!F$9*T738*'Input| Projects'!$AO738,"DNSP defined",'Calc| Overheads Allocation'!F$79*'Input| Projects'!$AW738,0),0)</f>
        <v>0</v>
      </c>
      <c r="AS738" s="172" cm="1">
        <f t="array" ref="AS738">IFERROR(--('Input| Projects'!$AT738="Yes")*_xlfn.SWITCH('Input| Overheads'!$C$50,"Direct costs",'Calc| Overheads Allocation'!G$9*U738,"Internal labour",'Calc| Overheads Allocation'!G$9*U738*'Input| Projects'!$AO738,"DNSP defined",'Calc| Overheads Allocation'!G$79*'Input| Projects'!$AW738,0),0)</f>
        <v>0</v>
      </c>
      <c r="AT738" s="172" cm="1">
        <f t="array" ref="AT738">IFERROR(--('Input| Projects'!$AT738="Yes")*_xlfn.SWITCH('Input| Overheads'!$C$50,"Direct costs",'Calc| Overheads Allocation'!H$9*V738,"Internal labour",'Calc| Overheads Allocation'!H$9*V738*'Input| Projects'!$AO738,"DNSP defined",'Calc| Overheads Allocation'!H$79*'Input| Projects'!$AW738,0),0)</f>
        <v>0</v>
      </c>
      <c r="AU738" s="172" cm="1">
        <f t="array" ref="AU738">IFERROR(--('Input| Projects'!$AT738="Yes")*_xlfn.SWITCH('Input| Overheads'!$C$50,"Direct costs",'Calc| Overheads Allocation'!I$9*W738,"Internal labour",'Calc| Overheads Allocation'!I$9*W738*'Input| Projects'!$AO738,"DNSP defined",'Calc| Overheads Allocation'!I$79*'Input| Projects'!$AW738,0),0)</f>
        <v>0</v>
      </c>
      <c r="AV738" s="175"/>
      <c r="AW738" s="172">
        <f t="shared" si="266"/>
        <v>0</v>
      </c>
      <c r="AX738" s="172">
        <f t="shared" si="267"/>
        <v>0</v>
      </c>
      <c r="AY738" s="172">
        <f t="shared" si="268"/>
        <v>0</v>
      </c>
      <c r="AZ738" s="172">
        <f t="shared" si="269"/>
        <v>0</v>
      </c>
      <c r="BA738" s="172">
        <f t="shared" si="270"/>
        <v>0</v>
      </c>
      <c r="BB738" s="172">
        <f t="shared" si="271"/>
        <v>0</v>
      </c>
      <c r="BC738" s="172">
        <f t="shared" si="272"/>
        <v>0</v>
      </c>
      <c r="BD738" s="176"/>
      <c r="BE738" s="172">
        <f t="shared" si="273"/>
        <v>0</v>
      </c>
      <c r="BF738" s="172">
        <f t="shared" si="274"/>
        <v>0</v>
      </c>
      <c r="BG738" s="172">
        <f t="shared" si="275"/>
        <v>0</v>
      </c>
      <c r="BH738" s="172">
        <f t="shared" si="276"/>
        <v>0</v>
      </c>
      <c r="BI738" s="172">
        <f t="shared" si="277"/>
        <v>0</v>
      </c>
      <c r="BJ738" s="172">
        <f t="shared" si="278"/>
        <v>0</v>
      </c>
      <c r="BK738" s="172">
        <f t="shared" si="279"/>
        <v>0</v>
      </c>
      <c r="BL738" s="176"/>
      <c r="BM738" s="172">
        <f t="shared" si="258"/>
        <v>0</v>
      </c>
      <c r="BN738" s="172">
        <f t="shared" si="259"/>
        <v>0</v>
      </c>
      <c r="BO738" s="172">
        <f t="shared" si="260"/>
        <v>0</v>
      </c>
      <c r="BP738" s="172">
        <f t="shared" si="261"/>
        <v>0</v>
      </c>
      <c r="BQ738" s="172">
        <f t="shared" si="262"/>
        <v>0</v>
      </c>
      <c r="BR738" s="172">
        <f t="shared" si="263"/>
        <v>0</v>
      </c>
      <c r="BS738" s="172">
        <f t="shared" si="264"/>
        <v>0</v>
      </c>
      <c r="BT738" s="55"/>
      <c r="BU738" s="158">
        <f>SUMIF('Input| Projects'!$BA$8:$CX$8,RIGHT(BU$9,3),'Input| Projects'!$BA738:$CX738)</f>
        <v>0</v>
      </c>
      <c r="BV738" s="158">
        <f>SUMIF('Input| Projects'!$BA$8:$CX$8,RIGHT(BV$9,3),'Input| Projects'!$BA738:$CX738)</f>
        <v>0</v>
      </c>
      <c r="BW738" s="79" t="str">
        <f t="shared" si="265"/>
        <v/>
      </c>
    </row>
    <row r="739" spans="2:75" x14ac:dyDescent="0.2">
      <c r="B739" s="123">
        <f>IFERROR('Input| Projects'!B739,"")</f>
        <v>730</v>
      </c>
      <c r="C739" s="160" t="str">
        <f>IFERROR(IF('Input| Projects'!C739="","",'Input| Projects'!C739),"")</f>
        <v/>
      </c>
      <c r="D739" s="160" t="str">
        <f>IFERROR(IF('Input| Projects'!D739="","",'Input| Projects'!D739),"")</f>
        <v/>
      </c>
      <c r="E739" s="53"/>
      <c r="F739" s="160" t="str">
        <f>IF(LEN('Input| Projects'!F739)&gt;0,'Input| Projects'!F739,"")</f>
        <v/>
      </c>
      <c r="G739" s="160" t="str">
        <f>IF(LEN('Input| Projects'!G739)&gt;0,'Input| Projects'!G739,"")</f>
        <v/>
      </c>
      <c r="H739" s="10"/>
      <c r="I739" s="194" cm="1">
        <f t="array" ref="I739">IF(LEN($F739)&gt;0,1+IFERROR(SUMPRODUCT(TRANSPOSE('Input| Projects'!$AO739:$AQ739),INDEX('Input| Escalations'!$F$27:$L$29,,MATCH(Q$9,'Input| Escalations'!$F$21:$L$21,0))),0),0)</f>
        <v>0</v>
      </c>
      <c r="J739" s="194" cm="1">
        <f t="array" ref="J739">IF(LEN($F739)&gt;0,1+IFERROR(SUMPRODUCT(TRANSPOSE('Input| Projects'!$AO739:$AQ739),INDEX('Input| Escalations'!$F$27:$L$29,,MATCH(R$9,'Input| Escalations'!$F$21:$L$21,0))),0),0)</f>
        <v>0</v>
      </c>
      <c r="K739" s="194" cm="1">
        <f t="array" ref="K739">IF(LEN($F739)&gt;0,1+IFERROR(SUMPRODUCT(TRANSPOSE('Input| Projects'!$AO739:$AQ739),INDEX('Input| Escalations'!$F$27:$L$29,,MATCH(S$9,'Input| Escalations'!$F$21:$L$21,0))),0),0)</f>
        <v>0</v>
      </c>
      <c r="L739" s="194" cm="1">
        <f t="array" ref="L739">IF(LEN($F739)&gt;0,1+IFERROR(SUMPRODUCT(TRANSPOSE('Input| Projects'!$AO739:$AQ739),INDEX('Input| Escalations'!$F$27:$L$29,,MATCH(T$9,'Input| Escalations'!$F$21:$L$21,0))),0),0)</f>
        <v>0</v>
      </c>
      <c r="M739" s="194" cm="1">
        <f t="array" ref="M739">IF(LEN($F739)&gt;0,1+IFERROR(SUMPRODUCT(TRANSPOSE('Input| Projects'!$AO739:$AQ739),INDEX('Input| Escalations'!$F$27:$L$29,,MATCH(U$9,'Input| Escalations'!$F$21:$L$21,0))),0),0)</f>
        <v>0</v>
      </c>
      <c r="N739" s="194" cm="1">
        <f t="array" ref="N739">IF(LEN($F739)&gt;0,1+IFERROR(SUMPRODUCT(TRANSPOSE('Input| Projects'!$AO739:$AQ739),INDEX('Input| Escalations'!$F$27:$L$29,,MATCH(V$9,'Input| Escalations'!$F$21:$L$21,0))),0),0)</f>
        <v>0</v>
      </c>
      <c r="O739" s="194" cm="1">
        <f t="array" ref="O739">IF(LEN($F739)&gt;0,1+IFERROR(SUMPRODUCT(TRANSPOSE('Input| Projects'!$AO739:$AQ739),INDEX('Input| Escalations'!$F$27:$L$29,,MATCH(W$9,'Input| Escalations'!$F$21:$L$21,0))),0),0)</f>
        <v>0</v>
      </c>
      <c r="P739" s="10"/>
      <c r="Q739" s="172">
        <f>IFERROR(IF(ISNUMBER(FIND("decision",'Input| Setup'!$F$6)),'Input| Projects'!Y739,'Input| Projects'!I739)*'Input| Escalations'!$I$17*I739,0)</f>
        <v>0</v>
      </c>
      <c r="R739" s="172">
        <f>IFERROR(IF(ISNUMBER(FIND("decision",'Input| Setup'!$F$6)),'Input| Projects'!Z739,'Input| Projects'!J739)*'Input| Escalations'!$I$17*J739,0)</f>
        <v>0</v>
      </c>
      <c r="S739" s="172">
        <f>IFERROR(IF(ISNUMBER(FIND("decision",'Input| Setup'!$F$6)),'Input| Projects'!AA739,'Input| Projects'!K739)*'Input| Escalations'!$I$17*K739,0)</f>
        <v>0</v>
      </c>
      <c r="T739" s="172">
        <f>IFERROR(IF(ISNUMBER(FIND("decision",'Input| Setup'!$F$6)),'Input| Projects'!AB739,'Input| Projects'!L739)*'Input| Escalations'!$I$17*L739,0)</f>
        <v>0</v>
      </c>
      <c r="U739" s="172">
        <f>IFERROR(IF(ISNUMBER(FIND("decision",'Input| Setup'!$F$6)),'Input| Projects'!AC739,'Input| Projects'!M739)*'Input| Escalations'!$I$17*M739,0)</f>
        <v>0</v>
      </c>
      <c r="V739" s="172">
        <f>IFERROR(IF(ISNUMBER(FIND("decision",'Input| Setup'!$F$6)),'Input| Projects'!AD739,'Input| Projects'!N739)*'Input| Escalations'!$I$17*N739,0)</f>
        <v>0</v>
      </c>
      <c r="W739" s="172">
        <f>IFERROR(IF(ISNUMBER(FIND("decision",'Input| Setup'!$F$6)),'Input| Projects'!AE739,'Input| Projects'!O739)*'Input| Escalations'!$I$17*O739,0)</f>
        <v>0</v>
      </c>
      <c r="X739" s="175"/>
      <c r="Y739" s="172">
        <f>IF(ISNUMBER(FIND("decision",'Input| Setup'!$F$6)),'Input| Projects'!AG739,'Input| Projects'!Q739)*I739*'Input| Escalations'!$I$17</f>
        <v>0</v>
      </c>
      <c r="Z739" s="172">
        <f>IF(ISNUMBER(FIND("decision",'Input| Setup'!$F$6)),'Input| Projects'!AH739,'Input| Projects'!R739)*J739*'Input| Escalations'!$I$17</f>
        <v>0</v>
      </c>
      <c r="AA739" s="172">
        <f>IF(ISNUMBER(FIND("decision",'Input| Setup'!$F$6)),'Input| Projects'!AI739,'Input| Projects'!S739)*K739*'Input| Escalations'!$I$17</f>
        <v>0</v>
      </c>
      <c r="AB739" s="172">
        <f>IF(ISNUMBER(FIND("decision",'Input| Setup'!$F$6)),'Input| Projects'!AJ739,'Input| Projects'!T739)*L739*'Input| Escalations'!$I$17</f>
        <v>0</v>
      </c>
      <c r="AC739" s="172">
        <f>IF(ISNUMBER(FIND("decision",'Input| Setup'!$F$6)),'Input| Projects'!AK739,'Input| Projects'!U739)*M739*'Input| Escalations'!$I$17</f>
        <v>0</v>
      </c>
      <c r="AD739" s="172">
        <f>IF(ISNUMBER(FIND("decision",'Input| Setup'!$F$6)),'Input| Projects'!AL739,'Input| Projects'!V739)*N739*'Input| Escalations'!$I$17</f>
        <v>0</v>
      </c>
      <c r="AE739" s="172">
        <f>IF(ISNUMBER(FIND("decision",'Input| Setup'!$F$6)),'Input| Projects'!AM739,'Input| Projects'!W739)*O739*'Input| Escalations'!$I$17</f>
        <v>0</v>
      </c>
      <c r="AF739" s="175"/>
      <c r="AG739" s="172" cm="1">
        <f t="array" ref="AG739">IFERROR(--('Input| Projects'!$AS739="Yes")*_xlfn.SWITCH('Input| Overheads'!$C$50,"Direct costs",'Calc| Overheads Allocation'!C$8*Q739,"Internal labour",'Calc| Overheads Allocation'!C$8*Q739*'Input| Projects'!$AO739,"DNSP defined",'Calc| Overheads Allocation'!C$78*'Input| Projects'!$AV739,0),0)</f>
        <v>0</v>
      </c>
      <c r="AH739" s="172" cm="1">
        <f t="array" ref="AH739">IFERROR(--('Input| Projects'!$AS739="Yes")*_xlfn.SWITCH('Input| Overheads'!$C$50,"Direct costs",'Calc| Overheads Allocation'!D$8*R739,"Internal labour",'Calc| Overheads Allocation'!D$8*R739*'Input| Projects'!$AO739,"DNSP defined",'Calc| Overheads Allocation'!D$78*'Input| Projects'!$AV739,0),0)</f>
        <v>0</v>
      </c>
      <c r="AI739" s="172" cm="1">
        <f t="array" ref="AI739">IFERROR(--('Input| Projects'!$AS739="Yes")*_xlfn.SWITCH('Input| Overheads'!$C$50,"Direct costs",'Calc| Overheads Allocation'!E$8*S739,"Internal labour",'Calc| Overheads Allocation'!E$8*S739*'Input| Projects'!$AO739,"DNSP defined",'Calc| Overheads Allocation'!E$78*'Input| Projects'!$AV739,0),0)</f>
        <v>0</v>
      </c>
      <c r="AJ739" s="172" cm="1">
        <f t="array" ref="AJ739">IFERROR(--('Input| Projects'!$AS739="Yes")*_xlfn.SWITCH('Input| Overheads'!$C$50,"Direct costs",'Calc| Overheads Allocation'!F$8*T739,"Internal labour",'Calc| Overheads Allocation'!F$8*T739*'Input| Projects'!$AO739,"DNSP defined",'Calc| Overheads Allocation'!F$78*'Input| Projects'!$AV739,0),0)</f>
        <v>0</v>
      </c>
      <c r="AK739" s="172" cm="1">
        <f t="array" ref="AK739">IFERROR(--('Input| Projects'!$AS739="Yes")*_xlfn.SWITCH('Input| Overheads'!$C$50,"Direct costs",'Calc| Overheads Allocation'!G$8*U739,"Internal labour",'Calc| Overheads Allocation'!G$8*U739*'Input| Projects'!$AO739,"DNSP defined",'Calc| Overheads Allocation'!G$78*'Input| Projects'!$AV739,0),0)</f>
        <v>0</v>
      </c>
      <c r="AL739" s="172" cm="1">
        <f t="array" ref="AL739">IFERROR(--('Input| Projects'!$AS739="Yes")*_xlfn.SWITCH('Input| Overheads'!$C$50,"Direct costs",'Calc| Overheads Allocation'!H$8*V739,"Internal labour",'Calc| Overheads Allocation'!H$8*V739*'Input| Projects'!$AO739,"DNSP defined",'Calc| Overheads Allocation'!H$78*'Input| Projects'!$AV739,0),0)</f>
        <v>0</v>
      </c>
      <c r="AM739" s="172" cm="1">
        <f t="array" ref="AM739">IFERROR(--('Input| Projects'!$AS739="Yes")*_xlfn.SWITCH('Input| Overheads'!$C$50,"Direct costs",'Calc| Overheads Allocation'!I$8*W739,"Internal labour",'Calc| Overheads Allocation'!I$8*W739*'Input| Projects'!$AO739,"DNSP defined",'Calc| Overheads Allocation'!I$78*'Input| Projects'!$AV739,0),0)</f>
        <v>0</v>
      </c>
      <c r="AN739" s="175"/>
      <c r="AO739" s="172" cm="1">
        <f t="array" ref="AO739">IFERROR(--('Input| Projects'!$AT739="Yes")*_xlfn.SWITCH('Input| Overheads'!$C$50,"Direct costs",'Calc| Overheads Allocation'!C$9*Q739,"Internal labour",'Calc| Overheads Allocation'!C$9*Q739*'Input| Projects'!$AO739,"DNSP defined",'Calc| Overheads Allocation'!C$79*'Input| Projects'!$AW739,0),0)</f>
        <v>0</v>
      </c>
      <c r="AP739" s="172" cm="1">
        <f t="array" ref="AP739">IFERROR(--('Input| Projects'!$AT739="Yes")*_xlfn.SWITCH('Input| Overheads'!$C$50,"Direct costs",'Calc| Overheads Allocation'!D$9*R739,"Internal labour",'Calc| Overheads Allocation'!D$9*R739*'Input| Projects'!$AO739,"DNSP defined",'Calc| Overheads Allocation'!D$79*'Input| Projects'!$AW739,0),0)</f>
        <v>0</v>
      </c>
      <c r="AQ739" s="172" cm="1">
        <f t="array" ref="AQ739">IFERROR(--('Input| Projects'!$AT739="Yes")*_xlfn.SWITCH('Input| Overheads'!$C$50,"Direct costs",'Calc| Overheads Allocation'!E$9*S739,"Internal labour",'Calc| Overheads Allocation'!E$9*S739*'Input| Projects'!$AO739,"DNSP defined",'Calc| Overheads Allocation'!E$79*'Input| Projects'!$AW739,0),0)</f>
        <v>0</v>
      </c>
      <c r="AR739" s="172" cm="1">
        <f t="array" ref="AR739">IFERROR(--('Input| Projects'!$AT739="Yes")*_xlfn.SWITCH('Input| Overheads'!$C$50,"Direct costs",'Calc| Overheads Allocation'!F$9*T739,"Internal labour",'Calc| Overheads Allocation'!F$9*T739*'Input| Projects'!$AO739,"DNSP defined",'Calc| Overheads Allocation'!F$79*'Input| Projects'!$AW739,0),0)</f>
        <v>0</v>
      </c>
      <c r="AS739" s="172" cm="1">
        <f t="array" ref="AS739">IFERROR(--('Input| Projects'!$AT739="Yes")*_xlfn.SWITCH('Input| Overheads'!$C$50,"Direct costs",'Calc| Overheads Allocation'!G$9*U739,"Internal labour",'Calc| Overheads Allocation'!G$9*U739*'Input| Projects'!$AO739,"DNSP defined",'Calc| Overheads Allocation'!G$79*'Input| Projects'!$AW739,0),0)</f>
        <v>0</v>
      </c>
      <c r="AT739" s="172" cm="1">
        <f t="array" ref="AT739">IFERROR(--('Input| Projects'!$AT739="Yes")*_xlfn.SWITCH('Input| Overheads'!$C$50,"Direct costs",'Calc| Overheads Allocation'!H$9*V739,"Internal labour",'Calc| Overheads Allocation'!H$9*V739*'Input| Projects'!$AO739,"DNSP defined",'Calc| Overheads Allocation'!H$79*'Input| Projects'!$AW739,0),0)</f>
        <v>0</v>
      </c>
      <c r="AU739" s="172" cm="1">
        <f t="array" ref="AU739">IFERROR(--('Input| Projects'!$AT739="Yes")*_xlfn.SWITCH('Input| Overheads'!$C$50,"Direct costs",'Calc| Overheads Allocation'!I$9*W739,"Internal labour",'Calc| Overheads Allocation'!I$9*W739*'Input| Projects'!$AO739,"DNSP defined",'Calc| Overheads Allocation'!I$79*'Input| Projects'!$AW739,0),0)</f>
        <v>0</v>
      </c>
      <c r="AV739" s="175"/>
      <c r="AW739" s="172">
        <f t="shared" si="266"/>
        <v>0</v>
      </c>
      <c r="AX739" s="172">
        <f t="shared" si="267"/>
        <v>0</v>
      </c>
      <c r="AY739" s="172">
        <f t="shared" si="268"/>
        <v>0</v>
      </c>
      <c r="AZ739" s="172">
        <f t="shared" si="269"/>
        <v>0</v>
      </c>
      <c r="BA739" s="172">
        <f t="shared" si="270"/>
        <v>0</v>
      </c>
      <c r="BB739" s="172">
        <f t="shared" si="271"/>
        <v>0</v>
      </c>
      <c r="BC739" s="172">
        <f t="shared" si="272"/>
        <v>0</v>
      </c>
      <c r="BD739" s="176"/>
      <c r="BE739" s="172">
        <f t="shared" si="273"/>
        <v>0</v>
      </c>
      <c r="BF739" s="172">
        <f t="shared" si="274"/>
        <v>0</v>
      </c>
      <c r="BG739" s="172">
        <f t="shared" si="275"/>
        <v>0</v>
      </c>
      <c r="BH739" s="172">
        <f t="shared" si="276"/>
        <v>0</v>
      </c>
      <c r="BI739" s="172">
        <f t="shared" si="277"/>
        <v>0</v>
      </c>
      <c r="BJ739" s="172">
        <f t="shared" si="278"/>
        <v>0</v>
      </c>
      <c r="BK739" s="172">
        <f t="shared" si="279"/>
        <v>0</v>
      </c>
      <c r="BL739" s="176"/>
      <c r="BM739" s="172">
        <f t="shared" si="258"/>
        <v>0</v>
      </c>
      <c r="BN739" s="172">
        <f t="shared" si="259"/>
        <v>0</v>
      </c>
      <c r="BO739" s="172">
        <f t="shared" si="260"/>
        <v>0</v>
      </c>
      <c r="BP739" s="172">
        <f t="shared" si="261"/>
        <v>0</v>
      </c>
      <c r="BQ739" s="172">
        <f t="shared" si="262"/>
        <v>0</v>
      </c>
      <c r="BR739" s="172">
        <f t="shared" si="263"/>
        <v>0</v>
      </c>
      <c r="BS739" s="172">
        <f t="shared" si="264"/>
        <v>0</v>
      </c>
      <c r="BT739" s="55"/>
      <c r="BU739" s="158">
        <f>SUMIF('Input| Projects'!$BA$8:$CX$8,RIGHT(BU$9,3),'Input| Projects'!$BA739:$CX739)</f>
        <v>0</v>
      </c>
      <c r="BV739" s="158">
        <f>SUMIF('Input| Projects'!$BA$8:$CX$8,RIGHT(BV$9,3),'Input| Projects'!$BA739:$CX739)</f>
        <v>0</v>
      </c>
      <c r="BW739" s="79" t="str">
        <f t="shared" si="265"/>
        <v/>
      </c>
    </row>
    <row r="740" spans="2:75" x14ac:dyDescent="0.2">
      <c r="B740" s="123">
        <f>IFERROR('Input| Projects'!B740,"")</f>
        <v>731</v>
      </c>
      <c r="C740" s="160" t="str">
        <f>IFERROR(IF('Input| Projects'!C740="","",'Input| Projects'!C740),"")</f>
        <v/>
      </c>
      <c r="D740" s="160" t="str">
        <f>IFERROR(IF('Input| Projects'!D740="","",'Input| Projects'!D740),"")</f>
        <v/>
      </c>
      <c r="E740" s="53"/>
      <c r="F740" s="160" t="str">
        <f>IF(LEN('Input| Projects'!F740)&gt;0,'Input| Projects'!F740,"")</f>
        <v/>
      </c>
      <c r="G740" s="160" t="str">
        <f>IF(LEN('Input| Projects'!G740)&gt;0,'Input| Projects'!G740,"")</f>
        <v/>
      </c>
      <c r="H740" s="10"/>
      <c r="I740" s="194" cm="1">
        <f t="array" ref="I740">IF(LEN($F740)&gt;0,1+IFERROR(SUMPRODUCT(TRANSPOSE('Input| Projects'!$AO740:$AQ740),INDEX('Input| Escalations'!$F$27:$L$29,,MATCH(Q$9,'Input| Escalations'!$F$21:$L$21,0))),0),0)</f>
        <v>0</v>
      </c>
      <c r="J740" s="194" cm="1">
        <f t="array" ref="J740">IF(LEN($F740)&gt;0,1+IFERROR(SUMPRODUCT(TRANSPOSE('Input| Projects'!$AO740:$AQ740),INDEX('Input| Escalations'!$F$27:$L$29,,MATCH(R$9,'Input| Escalations'!$F$21:$L$21,0))),0),0)</f>
        <v>0</v>
      </c>
      <c r="K740" s="194" cm="1">
        <f t="array" ref="K740">IF(LEN($F740)&gt;0,1+IFERROR(SUMPRODUCT(TRANSPOSE('Input| Projects'!$AO740:$AQ740),INDEX('Input| Escalations'!$F$27:$L$29,,MATCH(S$9,'Input| Escalations'!$F$21:$L$21,0))),0),0)</f>
        <v>0</v>
      </c>
      <c r="L740" s="194" cm="1">
        <f t="array" ref="L740">IF(LEN($F740)&gt;0,1+IFERROR(SUMPRODUCT(TRANSPOSE('Input| Projects'!$AO740:$AQ740),INDEX('Input| Escalations'!$F$27:$L$29,,MATCH(T$9,'Input| Escalations'!$F$21:$L$21,0))),0),0)</f>
        <v>0</v>
      </c>
      <c r="M740" s="194" cm="1">
        <f t="array" ref="M740">IF(LEN($F740)&gt;0,1+IFERROR(SUMPRODUCT(TRANSPOSE('Input| Projects'!$AO740:$AQ740),INDEX('Input| Escalations'!$F$27:$L$29,,MATCH(U$9,'Input| Escalations'!$F$21:$L$21,0))),0),0)</f>
        <v>0</v>
      </c>
      <c r="N740" s="194" cm="1">
        <f t="array" ref="N740">IF(LEN($F740)&gt;0,1+IFERROR(SUMPRODUCT(TRANSPOSE('Input| Projects'!$AO740:$AQ740),INDEX('Input| Escalations'!$F$27:$L$29,,MATCH(V$9,'Input| Escalations'!$F$21:$L$21,0))),0),0)</f>
        <v>0</v>
      </c>
      <c r="O740" s="194" cm="1">
        <f t="array" ref="O740">IF(LEN($F740)&gt;0,1+IFERROR(SUMPRODUCT(TRANSPOSE('Input| Projects'!$AO740:$AQ740),INDEX('Input| Escalations'!$F$27:$L$29,,MATCH(W$9,'Input| Escalations'!$F$21:$L$21,0))),0),0)</f>
        <v>0</v>
      </c>
      <c r="P740" s="10"/>
      <c r="Q740" s="172">
        <f>IFERROR(IF(ISNUMBER(FIND("decision",'Input| Setup'!$F$6)),'Input| Projects'!Y740,'Input| Projects'!I740)*'Input| Escalations'!$I$17*I740,0)</f>
        <v>0</v>
      </c>
      <c r="R740" s="172">
        <f>IFERROR(IF(ISNUMBER(FIND("decision",'Input| Setup'!$F$6)),'Input| Projects'!Z740,'Input| Projects'!J740)*'Input| Escalations'!$I$17*J740,0)</f>
        <v>0</v>
      </c>
      <c r="S740" s="172">
        <f>IFERROR(IF(ISNUMBER(FIND("decision",'Input| Setup'!$F$6)),'Input| Projects'!AA740,'Input| Projects'!K740)*'Input| Escalations'!$I$17*K740,0)</f>
        <v>0</v>
      </c>
      <c r="T740" s="172">
        <f>IFERROR(IF(ISNUMBER(FIND("decision",'Input| Setup'!$F$6)),'Input| Projects'!AB740,'Input| Projects'!L740)*'Input| Escalations'!$I$17*L740,0)</f>
        <v>0</v>
      </c>
      <c r="U740" s="172">
        <f>IFERROR(IF(ISNUMBER(FIND("decision",'Input| Setup'!$F$6)),'Input| Projects'!AC740,'Input| Projects'!M740)*'Input| Escalations'!$I$17*M740,0)</f>
        <v>0</v>
      </c>
      <c r="V740" s="172">
        <f>IFERROR(IF(ISNUMBER(FIND("decision",'Input| Setup'!$F$6)),'Input| Projects'!AD740,'Input| Projects'!N740)*'Input| Escalations'!$I$17*N740,0)</f>
        <v>0</v>
      </c>
      <c r="W740" s="172">
        <f>IFERROR(IF(ISNUMBER(FIND("decision",'Input| Setup'!$F$6)),'Input| Projects'!AE740,'Input| Projects'!O740)*'Input| Escalations'!$I$17*O740,0)</f>
        <v>0</v>
      </c>
      <c r="X740" s="175"/>
      <c r="Y740" s="172">
        <f>IF(ISNUMBER(FIND("decision",'Input| Setup'!$F$6)),'Input| Projects'!AG740,'Input| Projects'!Q740)*I740*'Input| Escalations'!$I$17</f>
        <v>0</v>
      </c>
      <c r="Z740" s="172">
        <f>IF(ISNUMBER(FIND("decision",'Input| Setup'!$F$6)),'Input| Projects'!AH740,'Input| Projects'!R740)*J740*'Input| Escalations'!$I$17</f>
        <v>0</v>
      </c>
      <c r="AA740" s="172">
        <f>IF(ISNUMBER(FIND("decision",'Input| Setup'!$F$6)),'Input| Projects'!AI740,'Input| Projects'!S740)*K740*'Input| Escalations'!$I$17</f>
        <v>0</v>
      </c>
      <c r="AB740" s="172">
        <f>IF(ISNUMBER(FIND("decision",'Input| Setup'!$F$6)),'Input| Projects'!AJ740,'Input| Projects'!T740)*L740*'Input| Escalations'!$I$17</f>
        <v>0</v>
      </c>
      <c r="AC740" s="172">
        <f>IF(ISNUMBER(FIND("decision",'Input| Setup'!$F$6)),'Input| Projects'!AK740,'Input| Projects'!U740)*M740*'Input| Escalations'!$I$17</f>
        <v>0</v>
      </c>
      <c r="AD740" s="172">
        <f>IF(ISNUMBER(FIND("decision",'Input| Setup'!$F$6)),'Input| Projects'!AL740,'Input| Projects'!V740)*N740*'Input| Escalations'!$I$17</f>
        <v>0</v>
      </c>
      <c r="AE740" s="172">
        <f>IF(ISNUMBER(FIND("decision",'Input| Setup'!$F$6)),'Input| Projects'!AM740,'Input| Projects'!W740)*O740*'Input| Escalations'!$I$17</f>
        <v>0</v>
      </c>
      <c r="AF740" s="175"/>
      <c r="AG740" s="172" cm="1">
        <f t="array" ref="AG740">IFERROR(--('Input| Projects'!$AS740="Yes")*_xlfn.SWITCH('Input| Overheads'!$C$50,"Direct costs",'Calc| Overheads Allocation'!C$8*Q740,"Internal labour",'Calc| Overheads Allocation'!C$8*Q740*'Input| Projects'!$AO740,"DNSP defined",'Calc| Overheads Allocation'!C$78*'Input| Projects'!$AV740,0),0)</f>
        <v>0</v>
      </c>
      <c r="AH740" s="172" cm="1">
        <f t="array" ref="AH740">IFERROR(--('Input| Projects'!$AS740="Yes")*_xlfn.SWITCH('Input| Overheads'!$C$50,"Direct costs",'Calc| Overheads Allocation'!D$8*R740,"Internal labour",'Calc| Overheads Allocation'!D$8*R740*'Input| Projects'!$AO740,"DNSP defined",'Calc| Overheads Allocation'!D$78*'Input| Projects'!$AV740,0),0)</f>
        <v>0</v>
      </c>
      <c r="AI740" s="172" cm="1">
        <f t="array" ref="AI740">IFERROR(--('Input| Projects'!$AS740="Yes")*_xlfn.SWITCH('Input| Overheads'!$C$50,"Direct costs",'Calc| Overheads Allocation'!E$8*S740,"Internal labour",'Calc| Overheads Allocation'!E$8*S740*'Input| Projects'!$AO740,"DNSP defined",'Calc| Overheads Allocation'!E$78*'Input| Projects'!$AV740,0),0)</f>
        <v>0</v>
      </c>
      <c r="AJ740" s="172" cm="1">
        <f t="array" ref="AJ740">IFERROR(--('Input| Projects'!$AS740="Yes")*_xlfn.SWITCH('Input| Overheads'!$C$50,"Direct costs",'Calc| Overheads Allocation'!F$8*T740,"Internal labour",'Calc| Overheads Allocation'!F$8*T740*'Input| Projects'!$AO740,"DNSP defined",'Calc| Overheads Allocation'!F$78*'Input| Projects'!$AV740,0),0)</f>
        <v>0</v>
      </c>
      <c r="AK740" s="172" cm="1">
        <f t="array" ref="AK740">IFERROR(--('Input| Projects'!$AS740="Yes")*_xlfn.SWITCH('Input| Overheads'!$C$50,"Direct costs",'Calc| Overheads Allocation'!G$8*U740,"Internal labour",'Calc| Overheads Allocation'!G$8*U740*'Input| Projects'!$AO740,"DNSP defined",'Calc| Overheads Allocation'!G$78*'Input| Projects'!$AV740,0),0)</f>
        <v>0</v>
      </c>
      <c r="AL740" s="172" cm="1">
        <f t="array" ref="AL740">IFERROR(--('Input| Projects'!$AS740="Yes")*_xlfn.SWITCH('Input| Overheads'!$C$50,"Direct costs",'Calc| Overheads Allocation'!H$8*V740,"Internal labour",'Calc| Overheads Allocation'!H$8*V740*'Input| Projects'!$AO740,"DNSP defined",'Calc| Overheads Allocation'!H$78*'Input| Projects'!$AV740,0),0)</f>
        <v>0</v>
      </c>
      <c r="AM740" s="172" cm="1">
        <f t="array" ref="AM740">IFERROR(--('Input| Projects'!$AS740="Yes")*_xlfn.SWITCH('Input| Overheads'!$C$50,"Direct costs",'Calc| Overheads Allocation'!I$8*W740,"Internal labour",'Calc| Overheads Allocation'!I$8*W740*'Input| Projects'!$AO740,"DNSP defined",'Calc| Overheads Allocation'!I$78*'Input| Projects'!$AV740,0),0)</f>
        <v>0</v>
      </c>
      <c r="AN740" s="175"/>
      <c r="AO740" s="172" cm="1">
        <f t="array" ref="AO740">IFERROR(--('Input| Projects'!$AT740="Yes")*_xlfn.SWITCH('Input| Overheads'!$C$50,"Direct costs",'Calc| Overheads Allocation'!C$9*Q740,"Internal labour",'Calc| Overheads Allocation'!C$9*Q740*'Input| Projects'!$AO740,"DNSP defined",'Calc| Overheads Allocation'!C$79*'Input| Projects'!$AW740,0),0)</f>
        <v>0</v>
      </c>
      <c r="AP740" s="172" cm="1">
        <f t="array" ref="AP740">IFERROR(--('Input| Projects'!$AT740="Yes")*_xlfn.SWITCH('Input| Overheads'!$C$50,"Direct costs",'Calc| Overheads Allocation'!D$9*R740,"Internal labour",'Calc| Overheads Allocation'!D$9*R740*'Input| Projects'!$AO740,"DNSP defined",'Calc| Overheads Allocation'!D$79*'Input| Projects'!$AW740,0),0)</f>
        <v>0</v>
      </c>
      <c r="AQ740" s="172" cm="1">
        <f t="array" ref="AQ740">IFERROR(--('Input| Projects'!$AT740="Yes")*_xlfn.SWITCH('Input| Overheads'!$C$50,"Direct costs",'Calc| Overheads Allocation'!E$9*S740,"Internal labour",'Calc| Overheads Allocation'!E$9*S740*'Input| Projects'!$AO740,"DNSP defined",'Calc| Overheads Allocation'!E$79*'Input| Projects'!$AW740,0),0)</f>
        <v>0</v>
      </c>
      <c r="AR740" s="172" cm="1">
        <f t="array" ref="AR740">IFERROR(--('Input| Projects'!$AT740="Yes")*_xlfn.SWITCH('Input| Overheads'!$C$50,"Direct costs",'Calc| Overheads Allocation'!F$9*T740,"Internal labour",'Calc| Overheads Allocation'!F$9*T740*'Input| Projects'!$AO740,"DNSP defined",'Calc| Overheads Allocation'!F$79*'Input| Projects'!$AW740,0),0)</f>
        <v>0</v>
      </c>
      <c r="AS740" s="172" cm="1">
        <f t="array" ref="AS740">IFERROR(--('Input| Projects'!$AT740="Yes")*_xlfn.SWITCH('Input| Overheads'!$C$50,"Direct costs",'Calc| Overheads Allocation'!G$9*U740,"Internal labour",'Calc| Overheads Allocation'!G$9*U740*'Input| Projects'!$AO740,"DNSP defined",'Calc| Overheads Allocation'!G$79*'Input| Projects'!$AW740,0),0)</f>
        <v>0</v>
      </c>
      <c r="AT740" s="172" cm="1">
        <f t="array" ref="AT740">IFERROR(--('Input| Projects'!$AT740="Yes")*_xlfn.SWITCH('Input| Overheads'!$C$50,"Direct costs",'Calc| Overheads Allocation'!H$9*V740,"Internal labour",'Calc| Overheads Allocation'!H$9*V740*'Input| Projects'!$AO740,"DNSP defined",'Calc| Overheads Allocation'!H$79*'Input| Projects'!$AW740,0),0)</f>
        <v>0</v>
      </c>
      <c r="AU740" s="172" cm="1">
        <f t="array" ref="AU740">IFERROR(--('Input| Projects'!$AT740="Yes")*_xlfn.SWITCH('Input| Overheads'!$C$50,"Direct costs",'Calc| Overheads Allocation'!I$9*W740,"Internal labour",'Calc| Overheads Allocation'!I$9*W740*'Input| Projects'!$AO740,"DNSP defined",'Calc| Overheads Allocation'!I$79*'Input| Projects'!$AW740,0),0)</f>
        <v>0</v>
      </c>
      <c r="AV740" s="175"/>
      <c r="AW740" s="172">
        <f t="shared" si="266"/>
        <v>0</v>
      </c>
      <c r="AX740" s="172">
        <f t="shared" si="267"/>
        <v>0</v>
      </c>
      <c r="AY740" s="172">
        <f t="shared" si="268"/>
        <v>0</v>
      </c>
      <c r="AZ740" s="172">
        <f t="shared" si="269"/>
        <v>0</v>
      </c>
      <c r="BA740" s="172">
        <f t="shared" si="270"/>
        <v>0</v>
      </c>
      <c r="BB740" s="172">
        <f t="shared" si="271"/>
        <v>0</v>
      </c>
      <c r="BC740" s="172">
        <f t="shared" si="272"/>
        <v>0</v>
      </c>
      <c r="BD740" s="176"/>
      <c r="BE740" s="172">
        <f t="shared" si="273"/>
        <v>0</v>
      </c>
      <c r="BF740" s="172">
        <f t="shared" si="274"/>
        <v>0</v>
      </c>
      <c r="BG740" s="172">
        <f t="shared" si="275"/>
        <v>0</v>
      </c>
      <c r="BH740" s="172">
        <f t="shared" si="276"/>
        <v>0</v>
      </c>
      <c r="BI740" s="172">
        <f t="shared" si="277"/>
        <v>0</v>
      </c>
      <c r="BJ740" s="172">
        <f t="shared" si="278"/>
        <v>0</v>
      </c>
      <c r="BK740" s="172">
        <f t="shared" si="279"/>
        <v>0</v>
      </c>
      <c r="BL740" s="176"/>
      <c r="BM740" s="172">
        <f t="shared" si="258"/>
        <v>0</v>
      </c>
      <c r="BN740" s="172">
        <f t="shared" si="259"/>
        <v>0</v>
      </c>
      <c r="BO740" s="172">
        <f t="shared" si="260"/>
        <v>0</v>
      </c>
      <c r="BP740" s="172">
        <f t="shared" si="261"/>
        <v>0</v>
      </c>
      <c r="BQ740" s="172">
        <f t="shared" si="262"/>
        <v>0</v>
      </c>
      <c r="BR740" s="172">
        <f t="shared" si="263"/>
        <v>0</v>
      </c>
      <c r="BS740" s="172">
        <f t="shared" si="264"/>
        <v>0</v>
      </c>
      <c r="BT740" s="55"/>
      <c r="BU740" s="158">
        <f>SUMIF('Input| Projects'!$BA$8:$CX$8,RIGHT(BU$9,3),'Input| Projects'!$BA740:$CX740)</f>
        <v>0</v>
      </c>
      <c r="BV740" s="158">
        <f>SUMIF('Input| Projects'!$BA$8:$CX$8,RIGHT(BV$9,3),'Input| Projects'!$BA740:$CX740)</f>
        <v>0</v>
      </c>
      <c r="BW740" s="79" t="str">
        <f t="shared" si="265"/>
        <v/>
      </c>
    </row>
    <row r="741" spans="2:75" x14ac:dyDescent="0.2">
      <c r="B741" s="123">
        <f>IFERROR('Input| Projects'!B741,"")</f>
        <v>732</v>
      </c>
      <c r="C741" s="160" t="str">
        <f>IFERROR(IF('Input| Projects'!C741="","",'Input| Projects'!C741),"")</f>
        <v/>
      </c>
      <c r="D741" s="160" t="str">
        <f>IFERROR(IF('Input| Projects'!D741="","",'Input| Projects'!D741),"")</f>
        <v/>
      </c>
      <c r="E741" s="53"/>
      <c r="F741" s="160" t="str">
        <f>IF(LEN('Input| Projects'!F741)&gt;0,'Input| Projects'!F741,"")</f>
        <v/>
      </c>
      <c r="G741" s="160" t="str">
        <f>IF(LEN('Input| Projects'!G741)&gt;0,'Input| Projects'!G741,"")</f>
        <v/>
      </c>
      <c r="H741" s="10"/>
      <c r="I741" s="194" cm="1">
        <f t="array" ref="I741">IF(LEN($F741)&gt;0,1+IFERROR(SUMPRODUCT(TRANSPOSE('Input| Projects'!$AO741:$AQ741),INDEX('Input| Escalations'!$F$27:$L$29,,MATCH(Q$9,'Input| Escalations'!$F$21:$L$21,0))),0),0)</f>
        <v>0</v>
      </c>
      <c r="J741" s="194" cm="1">
        <f t="array" ref="J741">IF(LEN($F741)&gt;0,1+IFERROR(SUMPRODUCT(TRANSPOSE('Input| Projects'!$AO741:$AQ741),INDEX('Input| Escalations'!$F$27:$L$29,,MATCH(R$9,'Input| Escalations'!$F$21:$L$21,0))),0),0)</f>
        <v>0</v>
      </c>
      <c r="K741" s="194" cm="1">
        <f t="array" ref="K741">IF(LEN($F741)&gt;0,1+IFERROR(SUMPRODUCT(TRANSPOSE('Input| Projects'!$AO741:$AQ741),INDEX('Input| Escalations'!$F$27:$L$29,,MATCH(S$9,'Input| Escalations'!$F$21:$L$21,0))),0),0)</f>
        <v>0</v>
      </c>
      <c r="L741" s="194" cm="1">
        <f t="array" ref="L741">IF(LEN($F741)&gt;0,1+IFERROR(SUMPRODUCT(TRANSPOSE('Input| Projects'!$AO741:$AQ741),INDEX('Input| Escalations'!$F$27:$L$29,,MATCH(T$9,'Input| Escalations'!$F$21:$L$21,0))),0),0)</f>
        <v>0</v>
      </c>
      <c r="M741" s="194" cm="1">
        <f t="array" ref="M741">IF(LEN($F741)&gt;0,1+IFERROR(SUMPRODUCT(TRANSPOSE('Input| Projects'!$AO741:$AQ741),INDEX('Input| Escalations'!$F$27:$L$29,,MATCH(U$9,'Input| Escalations'!$F$21:$L$21,0))),0),0)</f>
        <v>0</v>
      </c>
      <c r="N741" s="194" cm="1">
        <f t="array" ref="N741">IF(LEN($F741)&gt;0,1+IFERROR(SUMPRODUCT(TRANSPOSE('Input| Projects'!$AO741:$AQ741),INDEX('Input| Escalations'!$F$27:$L$29,,MATCH(V$9,'Input| Escalations'!$F$21:$L$21,0))),0),0)</f>
        <v>0</v>
      </c>
      <c r="O741" s="194" cm="1">
        <f t="array" ref="O741">IF(LEN($F741)&gt;0,1+IFERROR(SUMPRODUCT(TRANSPOSE('Input| Projects'!$AO741:$AQ741),INDEX('Input| Escalations'!$F$27:$L$29,,MATCH(W$9,'Input| Escalations'!$F$21:$L$21,0))),0),0)</f>
        <v>0</v>
      </c>
      <c r="P741" s="10"/>
      <c r="Q741" s="172">
        <f>IFERROR(IF(ISNUMBER(FIND("decision",'Input| Setup'!$F$6)),'Input| Projects'!Y741,'Input| Projects'!I741)*'Input| Escalations'!$I$17*I741,0)</f>
        <v>0</v>
      </c>
      <c r="R741" s="172">
        <f>IFERROR(IF(ISNUMBER(FIND("decision",'Input| Setup'!$F$6)),'Input| Projects'!Z741,'Input| Projects'!J741)*'Input| Escalations'!$I$17*J741,0)</f>
        <v>0</v>
      </c>
      <c r="S741" s="172">
        <f>IFERROR(IF(ISNUMBER(FIND("decision",'Input| Setup'!$F$6)),'Input| Projects'!AA741,'Input| Projects'!K741)*'Input| Escalations'!$I$17*K741,0)</f>
        <v>0</v>
      </c>
      <c r="T741" s="172">
        <f>IFERROR(IF(ISNUMBER(FIND("decision",'Input| Setup'!$F$6)),'Input| Projects'!AB741,'Input| Projects'!L741)*'Input| Escalations'!$I$17*L741,0)</f>
        <v>0</v>
      </c>
      <c r="U741" s="172">
        <f>IFERROR(IF(ISNUMBER(FIND("decision",'Input| Setup'!$F$6)),'Input| Projects'!AC741,'Input| Projects'!M741)*'Input| Escalations'!$I$17*M741,0)</f>
        <v>0</v>
      </c>
      <c r="V741" s="172">
        <f>IFERROR(IF(ISNUMBER(FIND("decision",'Input| Setup'!$F$6)),'Input| Projects'!AD741,'Input| Projects'!N741)*'Input| Escalations'!$I$17*N741,0)</f>
        <v>0</v>
      </c>
      <c r="W741" s="172">
        <f>IFERROR(IF(ISNUMBER(FIND("decision",'Input| Setup'!$F$6)),'Input| Projects'!AE741,'Input| Projects'!O741)*'Input| Escalations'!$I$17*O741,0)</f>
        <v>0</v>
      </c>
      <c r="X741" s="175"/>
      <c r="Y741" s="172">
        <f>IF(ISNUMBER(FIND("decision",'Input| Setup'!$F$6)),'Input| Projects'!AG741,'Input| Projects'!Q741)*I741*'Input| Escalations'!$I$17</f>
        <v>0</v>
      </c>
      <c r="Z741" s="172">
        <f>IF(ISNUMBER(FIND("decision",'Input| Setup'!$F$6)),'Input| Projects'!AH741,'Input| Projects'!R741)*J741*'Input| Escalations'!$I$17</f>
        <v>0</v>
      </c>
      <c r="AA741" s="172">
        <f>IF(ISNUMBER(FIND("decision",'Input| Setup'!$F$6)),'Input| Projects'!AI741,'Input| Projects'!S741)*K741*'Input| Escalations'!$I$17</f>
        <v>0</v>
      </c>
      <c r="AB741" s="172">
        <f>IF(ISNUMBER(FIND("decision",'Input| Setup'!$F$6)),'Input| Projects'!AJ741,'Input| Projects'!T741)*L741*'Input| Escalations'!$I$17</f>
        <v>0</v>
      </c>
      <c r="AC741" s="172">
        <f>IF(ISNUMBER(FIND("decision",'Input| Setup'!$F$6)),'Input| Projects'!AK741,'Input| Projects'!U741)*M741*'Input| Escalations'!$I$17</f>
        <v>0</v>
      </c>
      <c r="AD741" s="172">
        <f>IF(ISNUMBER(FIND("decision",'Input| Setup'!$F$6)),'Input| Projects'!AL741,'Input| Projects'!V741)*N741*'Input| Escalations'!$I$17</f>
        <v>0</v>
      </c>
      <c r="AE741" s="172">
        <f>IF(ISNUMBER(FIND("decision",'Input| Setup'!$F$6)),'Input| Projects'!AM741,'Input| Projects'!W741)*O741*'Input| Escalations'!$I$17</f>
        <v>0</v>
      </c>
      <c r="AF741" s="175"/>
      <c r="AG741" s="172" cm="1">
        <f t="array" ref="AG741">IFERROR(--('Input| Projects'!$AS741="Yes")*_xlfn.SWITCH('Input| Overheads'!$C$50,"Direct costs",'Calc| Overheads Allocation'!C$8*Q741,"Internal labour",'Calc| Overheads Allocation'!C$8*Q741*'Input| Projects'!$AO741,"DNSP defined",'Calc| Overheads Allocation'!C$78*'Input| Projects'!$AV741,0),0)</f>
        <v>0</v>
      </c>
      <c r="AH741" s="172" cm="1">
        <f t="array" ref="AH741">IFERROR(--('Input| Projects'!$AS741="Yes")*_xlfn.SWITCH('Input| Overheads'!$C$50,"Direct costs",'Calc| Overheads Allocation'!D$8*R741,"Internal labour",'Calc| Overheads Allocation'!D$8*R741*'Input| Projects'!$AO741,"DNSP defined",'Calc| Overheads Allocation'!D$78*'Input| Projects'!$AV741,0),0)</f>
        <v>0</v>
      </c>
      <c r="AI741" s="172" cm="1">
        <f t="array" ref="AI741">IFERROR(--('Input| Projects'!$AS741="Yes")*_xlfn.SWITCH('Input| Overheads'!$C$50,"Direct costs",'Calc| Overheads Allocation'!E$8*S741,"Internal labour",'Calc| Overheads Allocation'!E$8*S741*'Input| Projects'!$AO741,"DNSP defined",'Calc| Overheads Allocation'!E$78*'Input| Projects'!$AV741,0),0)</f>
        <v>0</v>
      </c>
      <c r="AJ741" s="172" cm="1">
        <f t="array" ref="AJ741">IFERROR(--('Input| Projects'!$AS741="Yes")*_xlfn.SWITCH('Input| Overheads'!$C$50,"Direct costs",'Calc| Overheads Allocation'!F$8*T741,"Internal labour",'Calc| Overheads Allocation'!F$8*T741*'Input| Projects'!$AO741,"DNSP defined",'Calc| Overheads Allocation'!F$78*'Input| Projects'!$AV741,0),0)</f>
        <v>0</v>
      </c>
      <c r="AK741" s="172" cm="1">
        <f t="array" ref="AK741">IFERROR(--('Input| Projects'!$AS741="Yes")*_xlfn.SWITCH('Input| Overheads'!$C$50,"Direct costs",'Calc| Overheads Allocation'!G$8*U741,"Internal labour",'Calc| Overheads Allocation'!G$8*U741*'Input| Projects'!$AO741,"DNSP defined",'Calc| Overheads Allocation'!G$78*'Input| Projects'!$AV741,0),0)</f>
        <v>0</v>
      </c>
      <c r="AL741" s="172" cm="1">
        <f t="array" ref="AL741">IFERROR(--('Input| Projects'!$AS741="Yes")*_xlfn.SWITCH('Input| Overheads'!$C$50,"Direct costs",'Calc| Overheads Allocation'!H$8*V741,"Internal labour",'Calc| Overheads Allocation'!H$8*V741*'Input| Projects'!$AO741,"DNSP defined",'Calc| Overheads Allocation'!H$78*'Input| Projects'!$AV741,0),0)</f>
        <v>0</v>
      </c>
      <c r="AM741" s="172" cm="1">
        <f t="array" ref="AM741">IFERROR(--('Input| Projects'!$AS741="Yes")*_xlfn.SWITCH('Input| Overheads'!$C$50,"Direct costs",'Calc| Overheads Allocation'!I$8*W741,"Internal labour",'Calc| Overheads Allocation'!I$8*W741*'Input| Projects'!$AO741,"DNSP defined",'Calc| Overheads Allocation'!I$78*'Input| Projects'!$AV741,0),0)</f>
        <v>0</v>
      </c>
      <c r="AN741" s="175"/>
      <c r="AO741" s="172" cm="1">
        <f t="array" ref="AO741">IFERROR(--('Input| Projects'!$AT741="Yes")*_xlfn.SWITCH('Input| Overheads'!$C$50,"Direct costs",'Calc| Overheads Allocation'!C$9*Q741,"Internal labour",'Calc| Overheads Allocation'!C$9*Q741*'Input| Projects'!$AO741,"DNSP defined",'Calc| Overheads Allocation'!C$79*'Input| Projects'!$AW741,0),0)</f>
        <v>0</v>
      </c>
      <c r="AP741" s="172" cm="1">
        <f t="array" ref="AP741">IFERROR(--('Input| Projects'!$AT741="Yes")*_xlfn.SWITCH('Input| Overheads'!$C$50,"Direct costs",'Calc| Overheads Allocation'!D$9*R741,"Internal labour",'Calc| Overheads Allocation'!D$9*R741*'Input| Projects'!$AO741,"DNSP defined",'Calc| Overheads Allocation'!D$79*'Input| Projects'!$AW741,0),0)</f>
        <v>0</v>
      </c>
      <c r="AQ741" s="172" cm="1">
        <f t="array" ref="AQ741">IFERROR(--('Input| Projects'!$AT741="Yes")*_xlfn.SWITCH('Input| Overheads'!$C$50,"Direct costs",'Calc| Overheads Allocation'!E$9*S741,"Internal labour",'Calc| Overheads Allocation'!E$9*S741*'Input| Projects'!$AO741,"DNSP defined",'Calc| Overheads Allocation'!E$79*'Input| Projects'!$AW741,0),0)</f>
        <v>0</v>
      </c>
      <c r="AR741" s="172" cm="1">
        <f t="array" ref="AR741">IFERROR(--('Input| Projects'!$AT741="Yes")*_xlfn.SWITCH('Input| Overheads'!$C$50,"Direct costs",'Calc| Overheads Allocation'!F$9*T741,"Internal labour",'Calc| Overheads Allocation'!F$9*T741*'Input| Projects'!$AO741,"DNSP defined",'Calc| Overheads Allocation'!F$79*'Input| Projects'!$AW741,0),0)</f>
        <v>0</v>
      </c>
      <c r="AS741" s="172" cm="1">
        <f t="array" ref="AS741">IFERROR(--('Input| Projects'!$AT741="Yes")*_xlfn.SWITCH('Input| Overheads'!$C$50,"Direct costs",'Calc| Overheads Allocation'!G$9*U741,"Internal labour",'Calc| Overheads Allocation'!G$9*U741*'Input| Projects'!$AO741,"DNSP defined",'Calc| Overheads Allocation'!G$79*'Input| Projects'!$AW741,0),0)</f>
        <v>0</v>
      </c>
      <c r="AT741" s="172" cm="1">
        <f t="array" ref="AT741">IFERROR(--('Input| Projects'!$AT741="Yes")*_xlfn.SWITCH('Input| Overheads'!$C$50,"Direct costs",'Calc| Overheads Allocation'!H$9*V741,"Internal labour",'Calc| Overheads Allocation'!H$9*V741*'Input| Projects'!$AO741,"DNSP defined",'Calc| Overheads Allocation'!H$79*'Input| Projects'!$AW741,0),0)</f>
        <v>0</v>
      </c>
      <c r="AU741" s="172" cm="1">
        <f t="array" ref="AU741">IFERROR(--('Input| Projects'!$AT741="Yes")*_xlfn.SWITCH('Input| Overheads'!$C$50,"Direct costs",'Calc| Overheads Allocation'!I$9*W741,"Internal labour",'Calc| Overheads Allocation'!I$9*W741*'Input| Projects'!$AO741,"DNSP defined",'Calc| Overheads Allocation'!I$79*'Input| Projects'!$AW741,0),0)</f>
        <v>0</v>
      </c>
      <c r="AV741" s="175"/>
      <c r="AW741" s="172">
        <f t="shared" si="266"/>
        <v>0</v>
      </c>
      <c r="AX741" s="172">
        <f t="shared" si="267"/>
        <v>0</v>
      </c>
      <c r="AY741" s="172">
        <f t="shared" si="268"/>
        <v>0</v>
      </c>
      <c r="AZ741" s="172">
        <f t="shared" si="269"/>
        <v>0</v>
      </c>
      <c r="BA741" s="172">
        <f t="shared" si="270"/>
        <v>0</v>
      </c>
      <c r="BB741" s="172">
        <f t="shared" si="271"/>
        <v>0</v>
      </c>
      <c r="BC741" s="172">
        <f t="shared" si="272"/>
        <v>0</v>
      </c>
      <c r="BD741" s="176"/>
      <c r="BE741" s="172">
        <f t="shared" si="273"/>
        <v>0</v>
      </c>
      <c r="BF741" s="172">
        <f t="shared" si="274"/>
        <v>0</v>
      </c>
      <c r="BG741" s="172">
        <f t="shared" si="275"/>
        <v>0</v>
      </c>
      <c r="BH741" s="172">
        <f t="shared" si="276"/>
        <v>0</v>
      </c>
      <c r="BI741" s="172">
        <f t="shared" si="277"/>
        <v>0</v>
      </c>
      <c r="BJ741" s="172">
        <f t="shared" si="278"/>
        <v>0</v>
      </c>
      <c r="BK741" s="172">
        <f t="shared" si="279"/>
        <v>0</v>
      </c>
      <c r="BL741" s="176"/>
      <c r="BM741" s="172">
        <f t="shared" si="258"/>
        <v>0</v>
      </c>
      <c r="BN741" s="172">
        <f t="shared" si="259"/>
        <v>0</v>
      </c>
      <c r="BO741" s="172">
        <f t="shared" si="260"/>
        <v>0</v>
      </c>
      <c r="BP741" s="172">
        <f t="shared" si="261"/>
        <v>0</v>
      </c>
      <c r="BQ741" s="172">
        <f t="shared" si="262"/>
        <v>0</v>
      </c>
      <c r="BR741" s="172">
        <f t="shared" si="263"/>
        <v>0</v>
      </c>
      <c r="BS741" s="172">
        <f t="shared" si="264"/>
        <v>0</v>
      </c>
      <c r="BT741" s="55"/>
      <c r="BU741" s="158">
        <f>SUMIF('Input| Projects'!$BA$8:$CX$8,RIGHT(BU$9,3),'Input| Projects'!$BA741:$CX741)</f>
        <v>0</v>
      </c>
      <c r="BV741" s="158">
        <f>SUMIF('Input| Projects'!$BA$8:$CX$8,RIGHT(BV$9,3),'Input| Projects'!$BA741:$CX741)</f>
        <v>0</v>
      </c>
      <c r="BW741" s="79" t="str">
        <f t="shared" si="265"/>
        <v/>
      </c>
    </row>
    <row r="742" spans="2:75" x14ac:dyDescent="0.2">
      <c r="B742" s="123">
        <f>IFERROR('Input| Projects'!B742,"")</f>
        <v>733</v>
      </c>
      <c r="C742" s="160" t="str">
        <f>IFERROR(IF('Input| Projects'!C742="","",'Input| Projects'!C742),"")</f>
        <v/>
      </c>
      <c r="D742" s="160" t="str">
        <f>IFERROR(IF('Input| Projects'!D742="","",'Input| Projects'!D742),"")</f>
        <v/>
      </c>
      <c r="E742" s="53"/>
      <c r="F742" s="160" t="str">
        <f>IF(LEN('Input| Projects'!F742)&gt;0,'Input| Projects'!F742,"")</f>
        <v/>
      </c>
      <c r="G742" s="160" t="str">
        <f>IF(LEN('Input| Projects'!G742)&gt;0,'Input| Projects'!G742,"")</f>
        <v/>
      </c>
      <c r="H742" s="10"/>
      <c r="I742" s="194" cm="1">
        <f t="array" ref="I742">IF(LEN($F742)&gt;0,1+IFERROR(SUMPRODUCT(TRANSPOSE('Input| Projects'!$AO742:$AQ742),INDEX('Input| Escalations'!$F$27:$L$29,,MATCH(Q$9,'Input| Escalations'!$F$21:$L$21,0))),0),0)</f>
        <v>0</v>
      </c>
      <c r="J742" s="194" cm="1">
        <f t="array" ref="J742">IF(LEN($F742)&gt;0,1+IFERROR(SUMPRODUCT(TRANSPOSE('Input| Projects'!$AO742:$AQ742),INDEX('Input| Escalations'!$F$27:$L$29,,MATCH(R$9,'Input| Escalations'!$F$21:$L$21,0))),0),0)</f>
        <v>0</v>
      </c>
      <c r="K742" s="194" cm="1">
        <f t="array" ref="K742">IF(LEN($F742)&gt;0,1+IFERROR(SUMPRODUCT(TRANSPOSE('Input| Projects'!$AO742:$AQ742),INDEX('Input| Escalations'!$F$27:$L$29,,MATCH(S$9,'Input| Escalations'!$F$21:$L$21,0))),0),0)</f>
        <v>0</v>
      </c>
      <c r="L742" s="194" cm="1">
        <f t="array" ref="L742">IF(LEN($F742)&gt;0,1+IFERROR(SUMPRODUCT(TRANSPOSE('Input| Projects'!$AO742:$AQ742),INDEX('Input| Escalations'!$F$27:$L$29,,MATCH(T$9,'Input| Escalations'!$F$21:$L$21,0))),0),0)</f>
        <v>0</v>
      </c>
      <c r="M742" s="194" cm="1">
        <f t="array" ref="M742">IF(LEN($F742)&gt;0,1+IFERROR(SUMPRODUCT(TRANSPOSE('Input| Projects'!$AO742:$AQ742),INDEX('Input| Escalations'!$F$27:$L$29,,MATCH(U$9,'Input| Escalations'!$F$21:$L$21,0))),0),0)</f>
        <v>0</v>
      </c>
      <c r="N742" s="194" cm="1">
        <f t="array" ref="N742">IF(LEN($F742)&gt;0,1+IFERROR(SUMPRODUCT(TRANSPOSE('Input| Projects'!$AO742:$AQ742),INDEX('Input| Escalations'!$F$27:$L$29,,MATCH(V$9,'Input| Escalations'!$F$21:$L$21,0))),0),0)</f>
        <v>0</v>
      </c>
      <c r="O742" s="194" cm="1">
        <f t="array" ref="O742">IF(LEN($F742)&gt;0,1+IFERROR(SUMPRODUCT(TRANSPOSE('Input| Projects'!$AO742:$AQ742),INDEX('Input| Escalations'!$F$27:$L$29,,MATCH(W$9,'Input| Escalations'!$F$21:$L$21,0))),0),0)</f>
        <v>0</v>
      </c>
      <c r="P742" s="10"/>
      <c r="Q742" s="172">
        <f>IFERROR(IF(ISNUMBER(FIND("decision",'Input| Setup'!$F$6)),'Input| Projects'!Y742,'Input| Projects'!I742)*'Input| Escalations'!$I$17*I742,0)</f>
        <v>0</v>
      </c>
      <c r="R742" s="172">
        <f>IFERROR(IF(ISNUMBER(FIND("decision",'Input| Setup'!$F$6)),'Input| Projects'!Z742,'Input| Projects'!J742)*'Input| Escalations'!$I$17*J742,0)</f>
        <v>0</v>
      </c>
      <c r="S742" s="172">
        <f>IFERROR(IF(ISNUMBER(FIND("decision",'Input| Setup'!$F$6)),'Input| Projects'!AA742,'Input| Projects'!K742)*'Input| Escalations'!$I$17*K742,0)</f>
        <v>0</v>
      </c>
      <c r="T742" s="172">
        <f>IFERROR(IF(ISNUMBER(FIND("decision",'Input| Setup'!$F$6)),'Input| Projects'!AB742,'Input| Projects'!L742)*'Input| Escalations'!$I$17*L742,0)</f>
        <v>0</v>
      </c>
      <c r="U742" s="172">
        <f>IFERROR(IF(ISNUMBER(FIND("decision",'Input| Setup'!$F$6)),'Input| Projects'!AC742,'Input| Projects'!M742)*'Input| Escalations'!$I$17*M742,0)</f>
        <v>0</v>
      </c>
      <c r="V742" s="172">
        <f>IFERROR(IF(ISNUMBER(FIND("decision",'Input| Setup'!$F$6)),'Input| Projects'!AD742,'Input| Projects'!N742)*'Input| Escalations'!$I$17*N742,0)</f>
        <v>0</v>
      </c>
      <c r="W742" s="172">
        <f>IFERROR(IF(ISNUMBER(FIND("decision",'Input| Setup'!$F$6)),'Input| Projects'!AE742,'Input| Projects'!O742)*'Input| Escalations'!$I$17*O742,0)</f>
        <v>0</v>
      </c>
      <c r="X742" s="175"/>
      <c r="Y742" s="172">
        <f>IF(ISNUMBER(FIND("decision",'Input| Setup'!$F$6)),'Input| Projects'!AG742,'Input| Projects'!Q742)*I742*'Input| Escalations'!$I$17</f>
        <v>0</v>
      </c>
      <c r="Z742" s="172">
        <f>IF(ISNUMBER(FIND("decision",'Input| Setup'!$F$6)),'Input| Projects'!AH742,'Input| Projects'!R742)*J742*'Input| Escalations'!$I$17</f>
        <v>0</v>
      </c>
      <c r="AA742" s="172">
        <f>IF(ISNUMBER(FIND("decision",'Input| Setup'!$F$6)),'Input| Projects'!AI742,'Input| Projects'!S742)*K742*'Input| Escalations'!$I$17</f>
        <v>0</v>
      </c>
      <c r="AB742" s="172">
        <f>IF(ISNUMBER(FIND("decision",'Input| Setup'!$F$6)),'Input| Projects'!AJ742,'Input| Projects'!T742)*L742*'Input| Escalations'!$I$17</f>
        <v>0</v>
      </c>
      <c r="AC742" s="172">
        <f>IF(ISNUMBER(FIND("decision",'Input| Setup'!$F$6)),'Input| Projects'!AK742,'Input| Projects'!U742)*M742*'Input| Escalations'!$I$17</f>
        <v>0</v>
      </c>
      <c r="AD742" s="172">
        <f>IF(ISNUMBER(FIND("decision",'Input| Setup'!$F$6)),'Input| Projects'!AL742,'Input| Projects'!V742)*N742*'Input| Escalations'!$I$17</f>
        <v>0</v>
      </c>
      <c r="AE742" s="172">
        <f>IF(ISNUMBER(FIND("decision",'Input| Setup'!$F$6)),'Input| Projects'!AM742,'Input| Projects'!W742)*O742*'Input| Escalations'!$I$17</f>
        <v>0</v>
      </c>
      <c r="AF742" s="175"/>
      <c r="AG742" s="172" cm="1">
        <f t="array" ref="AG742">IFERROR(--('Input| Projects'!$AS742="Yes")*_xlfn.SWITCH('Input| Overheads'!$C$50,"Direct costs",'Calc| Overheads Allocation'!C$8*Q742,"Internal labour",'Calc| Overheads Allocation'!C$8*Q742*'Input| Projects'!$AO742,"DNSP defined",'Calc| Overheads Allocation'!C$78*'Input| Projects'!$AV742,0),0)</f>
        <v>0</v>
      </c>
      <c r="AH742" s="172" cm="1">
        <f t="array" ref="AH742">IFERROR(--('Input| Projects'!$AS742="Yes")*_xlfn.SWITCH('Input| Overheads'!$C$50,"Direct costs",'Calc| Overheads Allocation'!D$8*R742,"Internal labour",'Calc| Overheads Allocation'!D$8*R742*'Input| Projects'!$AO742,"DNSP defined",'Calc| Overheads Allocation'!D$78*'Input| Projects'!$AV742,0),0)</f>
        <v>0</v>
      </c>
      <c r="AI742" s="172" cm="1">
        <f t="array" ref="AI742">IFERROR(--('Input| Projects'!$AS742="Yes")*_xlfn.SWITCH('Input| Overheads'!$C$50,"Direct costs",'Calc| Overheads Allocation'!E$8*S742,"Internal labour",'Calc| Overheads Allocation'!E$8*S742*'Input| Projects'!$AO742,"DNSP defined",'Calc| Overheads Allocation'!E$78*'Input| Projects'!$AV742,0),0)</f>
        <v>0</v>
      </c>
      <c r="AJ742" s="172" cm="1">
        <f t="array" ref="AJ742">IFERROR(--('Input| Projects'!$AS742="Yes")*_xlfn.SWITCH('Input| Overheads'!$C$50,"Direct costs",'Calc| Overheads Allocation'!F$8*T742,"Internal labour",'Calc| Overheads Allocation'!F$8*T742*'Input| Projects'!$AO742,"DNSP defined",'Calc| Overheads Allocation'!F$78*'Input| Projects'!$AV742,0),0)</f>
        <v>0</v>
      </c>
      <c r="AK742" s="172" cm="1">
        <f t="array" ref="AK742">IFERROR(--('Input| Projects'!$AS742="Yes")*_xlfn.SWITCH('Input| Overheads'!$C$50,"Direct costs",'Calc| Overheads Allocation'!G$8*U742,"Internal labour",'Calc| Overheads Allocation'!G$8*U742*'Input| Projects'!$AO742,"DNSP defined",'Calc| Overheads Allocation'!G$78*'Input| Projects'!$AV742,0),0)</f>
        <v>0</v>
      </c>
      <c r="AL742" s="172" cm="1">
        <f t="array" ref="AL742">IFERROR(--('Input| Projects'!$AS742="Yes")*_xlfn.SWITCH('Input| Overheads'!$C$50,"Direct costs",'Calc| Overheads Allocation'!H$8*V742,"Internal labour",'Calc| Overheads Allocation'!H$8*V742*'Input| Projects'!$AO742,"DNSP defined",'Calc| Overheads Allocation'!H$78*'Input| Projects'!$AV742,0),0)</f>
        <v>0</v>
      </c>
      <c r="AM742" s="172" cm="1">
        <f t="array" ref="AM742">IFERROR(--('Input| Projects'!$AS742="Yes")*_xlfn.SWITCH('Input| Overheads'!$C$50,"Direct costs",'Calc| Overheads Allocation'!I$8*W742,"Internal labour",'Calc| Overheads Allocation'!I$8*W742*'Input| Projects'!$AO742,"DNSP defined",'Calc| Overheads Allocation'!I$78*'Input| Projects'!$AV742,0),0)</f>
        <v>0</v>
      </c>
      <c r="AN742" s="175"/>
      <c r="AO742" s="172" cm="1">
        <f t="array" ref="AO742">IFERROR(--('Input| Projects'!$AT742="Yes")*_xlfn.SWITCH('Input| Overheads'!$C$50,"Direct costs",'Calc| Overheads Allocation'!C$9*Q742,"Internal labour",'Calc| Overheads Allocation'!C$9*Q742*'Input| Projects'!$AO742,"DNSP defined",'Calc| Overheads Allocation'!C$79*'Input| Projects'!$AW742,0),0)</f>
        <v>0</v>
      </c>
      <c r="AP742" s="172" cm="1">
        <f t="array" ref="AP742">IFERROR(--('Input| Projects'!$AT742="Yes")*_xlfn.SWITCH('Input| Overheads'!$C$50,"Direct costs",'Calc| Overheads Allocation'!D$9*R742,"Internal labour",'Calc| Overheads Allocation'!D$9*R742*'Input| Projects'!$AO742,"DNSP defined",'Calc| Overheads Allocation'!D$79*'Input| Projects'!$AW742,0),0)</f>
        <v>0</v>
      </c>
      <c r="AQ742" s="172" cm="1">
        <f t="array" ref="AQ742">IFERROR(--('Input| Projects'!$AT742="Yes")*_xlfn.SWITCH('Input| Overheads'!$C$50,"Direct costs",'Calc| Overheads Allocation'!E$9*S742,"Internal labour",'Calc| Overheads Allocation'!E$9*S742*'Input| Projects'!$AO742,"DNSP defined",'Calc| Overheads Allocation'!E$79*'Input| Projects'!$AW742,0),0)</f>
        <v>0</v>
      </c>
      <c r="AR742" s="172" cm="1">
        <f t="array" ref="AR742">IFERROR(--('Input| Projects'!$AT742="Yes")*_xlfn.SWITCH('Input| Overheads'!$C$50,"Direct costs",'Calc| Overheads Allocation'!F$9*T742,"Internal labour",'Calc| Overheads Allocation'!F$9*T742*'Input| Projects'!$AO742,"DNSP defined",'Calc| Overheads Allocation'!F$79*'Input| Projects'!$AW742,0),0)</f>
        <v>0</v>
      </c>
      <c r="AS742" s="172" cm="1">
        <f t="array" ref="AS742">IFERROR(--('Input| Projects'!$AT742="Yes")*_xlfn.SWITCH('Input| Overheads'!$C$50,"Direct costs",'Calc| Overheads Allocation'!G$9*U742,"Internal labour",'Calc| Overheads Allocation'!G$9*U742*'Input| Projects'!$AO742,"DNSP defined",'Calc| Overheads Allocation'!G$79*'Input| Projects'!$AW742,0),0)</f>
        <v>0</v>
      </c>
      <c r="AT742" s="172" cm="1">
        <f t="array" ref="AT742">IFERROR(--('Input| Projects'!$AT742="Yes")*_xlfn.SWITCH('Input| Overheads'!$C$50,"Direct costs",'Calc| Overheads Allocation'!H$9*V742,"Internal labour",'Calc| Overheads Allocation'!H$9*V742*'Input| Projects'!$AO742,"DNSP defined",'Calc| Overheads Allocation'!H$79*'Input| Projects'!$AW742,0),0)</f>
        <v>0</v>
      </c>
      <c r="AU742" s="172" cm="1">
        <f t="array" ref="AU742">IFERROR(--('Input| Projects'!$AT742="Yes")*_xlfn.SWITCH('Input| Overheads'!$C$50,"Direct costs",'Calc| Overheads Allocation'!I$9*W742,"Internal labour",'Calc| Overheads Allocation'!I$9*W742*'Input| Projects'!$AO742,"DNSP defined",'Calc| Overheads Allocation'!I$79*'Input| Projects'!$AW742,0),0)</f>
        <v>0</v>
      </c>
      <c r="AV742" s="175"/>
      <c r="AW742" s="172">
        <f t="shared" si="266"/>
        <v>0</v>
      </c>
      <c r="AX742" s="172">
        <f t="shared" si="267"/>
        <v>0</v>
      </c>
      <c r="AY742" s="172">
        <f t="shared" si="268"/>
        <v>0</v>
      </c>
      <c r="AZ742" s="172">
        <f t="shared" si="269"/>
        <v>0</v>
      </c>
      <c r="BA742" s="172">
        <f t="shared" si="270"/>
        <v>0</v>
      </c>
      <c r="BB742" s="172">
        <f t="shared" si="271"/>
        <v>0</v>
      </c>
      <c r="BC742" s="172">
        <f t="shared" si="272"/>
        <v>0</v>
      </c>
      <c r="BD742" s="176"/>
      <c r="BE742" s="172">
        <f t="shared" si="273"/>
        <v>0</v>
      </c>
      <c r="BF742" s="172">
        <f t="shared" si="274"/>
        <v>0</v>
      </c>
      <c r="BG742" s="172">
        <f t="shared" si="275"/>
        <v>0</v>
      </c>
      <c r="BH742" s="172">
        <f t="shared" si="276"/>
        <v>0</v>
      </c>
      <c r="BI742" s="172">
        <f t="shared" si="277"/>
        <v>0</v>
      </c>
      <c r="BJ742" s="172">
        <f t="shared" si="278"/>
        <v>0</v>
      </c>
      <c r="BK742" s="172">
        <f t="shared" si="279"/>
        <v>0</v>
      </c>
      <c r="BL742" s="176"/>
      <c r="BM742" s="172">
        <f t="shared" si="258"/>
        <v>0</v>
      </c>
      <c r="BN742" s="172">
        <f t="shared" si="259"/>
        <v>0</v>
      </c>
      <c r="BO742" s="172">
        <f t="shared" si="260"/>
        <v>0</v>
      </c>
      <c r="BP742" s="172">
        <f t="shared" si="261"/>
        <v>0</v>
      </c>
      <c r="BQ742" s="172">
        <f t="shared" si="262"/>
        <v>0</v>
      </c>
      <c r="BR742" s="172">
        <f t="shared" si="263"/>
        <v>0</v>
      </c>
      <c r="BS742" s="172">
        <f t="shared" si="264"/>
        <v>0</v>
      </c>
      <c r="BT742" s="55"/>
      <c r="BU742" s="158">
        <f>SUMIF('Input| Projects'!$BA$8:$CX$8,RIGHT(BU$9,3),'Input| Projects'!$BA742:$CX742)</f>
        <v>0</v>
      </c>
      <c r="BV742" s="158">
        <f>SUMIF('Input| Projects'!$BA$8:$CX$8,RIGHT(BV$9,3),'Input| Projects'!$BA742:$CX742)</f>
        <v>0</v>
      </c>
      <c r="BW742" s="79" t="str">
        <f t="shared" si="265"/>
        <v/>
      </c>
    </row>
    <row r="743" spans="2:75" x14ac:dyDescent="0.2">
      <c r="B743" s="123">
        <f>IFERROR('Input| Projects'!B743,"")</f>
        <v>734</v>
      </c>
      <c r="C743" s="160" t="str">
        <f>IFERROR(IF('Input| Projects'!C743="","",'Input| Projects'!C743),"")</f>
        <v/>
      </c>
      <c r="D743" s="160" t="str">
        <f>IFERROR(IF('Input| Projects'!D743="","",'Input| Projects'!D743),"")</f>
        <v/>
      </c>
      <c r="E743" s="53"/>
      <c r="F743" s="160" t="str">
        <f>IF(LEN('Input| Projects'!F743)&gt;0,'Input| Projects'!F743,"")</f>
        <v/>
      </c>
      <c r="G743" s="160" t="str">
        <f>IF(LEN('Input| Projects'!G743)&gt;0,'Input| Projects'!G743,"")</f>
        <v/>
      </c>
      <c r="H743" s="10"/>
      <c r="I743" s="194" cm="1">
        <f t="array" ref="I743">IF(LEN($F743)&gt;0,1+IFERROR(SUMPRODUCT(TRANSPOSE('Input| Projects'!$AO743:$AQ743),INDEX('Input| Escalations'!$F$27:$L$29,,MATCH(Q$9,'Input| Escalations'!$F$21:$L$21,0))),0),0)</f>
        <v>0</v>
      </c>
      <c r="J743" s="194" cm="1">
        <f t="array" ref="J743">IF(LEN($F743)&gt;0,1+IFERROR(SUMPRODUCT(TRANSPOSE('Input| Projects'!$AO743:$AQ743),INDEX('Input| Escalations'!$F$27:$L$29,,MATCH(R$9,'Input| Escalations'!$F$21:$L$21,0))),0),0)</f>
        <v>0</v>
      </c>
      <c r="K743" s="194" cm="1">
        <f t="array" ref="K743">IF(LEN($F743)&gt;0,1+IFERROR(SUMPRODUCT(TRANSPOSE('Input| Projects'!$AO743:$AQ743),INDEX('Input| Escalations'!$F$27:$L$29,,MATCH(S$9,'Input| Escalations'!$F$21:$L$21,0))),0),0)</f>
        <v>0</v>
      </c>
      <c r="L743" s="194" cm="1">
        <f t="array" ref="L743">IF(LEN($F743)&gt;0,1+IFERROR(SUMPRODUCT(TRANSPOSE('Input| Projects'!$AO743:$AQ743),INDEX('Input| Escalations'!$F$27:$L$29,,MATCH(T$9,'Input| Escalations'!$F$21:$L$21,0))),0),0)</f>
        <v>0</v>
      </c>
      <c r="M743" s="194" cm="1">
        <f t="array" ref="M743">IF(LEN($F743)&gt;0,1+IFERROR(SUMPRODUCT(TRANSPOSE('Input| Projects'!$AO743:$AQ743),INDEX('Input| Escalations'!$F$27:$L$29,,MATCH(U$9,'Input| Escalations'!$F$21:$L$21,0))),0),0)</f>
        <v>0</v>
      </c>
      <c r="N743" s="194" cm="1">
        <f t="array" ref="N743">IF(LEN($F743)&gt;0,1+IFERROR(SUMPRODUCT(TRANSPOSE('Input| Projects'!$AO743:$AQ743),INDEX('Input| Escalations'!$F$27:$L$29,,MATCH(V$9,'Input| Escalations'!$F$21:$L$21,0))),0),0)</f>
        <v>0</v>
      </c>
      <c r="O743" s="194" cm="1">
        <f t="array" ref="O743">IF(LEN($F743)&gt;0,1+IFERROR(SUMPRODUCT(TRANSPOSE('Input| Projects'!$AO743:$AQ743),INDEX('Input| Escalations'!$F$27:$L$29,,MATCH(W$9,'Input| Escalations'!$F$21:$L$21,0))),0),0)</f>
        <v>0</v>
      </c>
      <c r="P743" s="10"/>
      <c r="Q743" s="172">
        <f>IFERROR(IF(ISNUMBER(FIND("decision",'Input| Setup'!$F$6)),'Input| Projects'!Y743,'Input| Projects'!I743)*'Input| Escalations'!$I$17*I743,0)</f>
        <v>0</v>
      </c>
      <c r="R743" s="172">
        <f>IFERROR(IF(ISNUMBER(FIND("decision",'Input| Setup'!$F$6)),'Input| Projects'!Z743,'Input| Projects'!J743)*'Input| Escalations'!$I$17*J743,0)</f>
        <v>0</v>
      </c>
      <c r="S743" s="172">
        <f>IFERROR(IF(ISNUMBER(FIND("decision",'Input| Setup'!$F$6)),'Input| Projects'!AA743,'Input| Projects'!K743)*'Input| Escalations'!$I$17*K743,0)</f>
        <v>0</v>
      </c>
      <c r="T743" s="172">
        <f>IFERROR(IF(ISNUMBER(FIND("decision",'Input| Setup'!$F$6)),'Input| Projects'!AB743,'Input| Projects'!L743)*'Input| Escalations'!$I$17*L743,0)</f>
        <v>0</v>
      </c>
      <c r="U743" s="172">
        <f>IFERROR(IF(ISNUMBER(FIND("decision",'Input| Setup'!$F$6)),'Input| Projects'!AC743,'Input| Projects'!M743)*'Input| Escalations'!$I$17*M743,0)</f>
        <v>0</v>
      </c>
      <c r="V743" s="172">
        <f>IFERROR(IF(ISNUMBER(FIND("decision",'Input| Setup'!$F$6)),'Input| Projects'!AD743,'Input| Projects'!N743)*'Input| Escalations'!$I$17*N743,0)</f>
        <v>0</v>
      </c>
      <c r="W743" s="172">
        <f>IFERROR(IF(ISNUMBER(FIND("decision",'Input| Setup'!$F$6)),'Input| Projects'!AE743,'Input| Projects'!O743)*'Input| Escalations'!$I$17*O743,0)</f>
        <v>0</v>
      </c>
      <c r="X743" s="175"/>
      <c r="Y743" s="172">
        <f>IF(ISNUMBER(FIND("decision",'Input| Setup'!$F$6)),'Input| Projects'!AG743,'Input| Projects'!Q743)*I743*'Input| Escalations'!$I$17</f>
        <v>0</v>
      </c>
      <c r="Z743" s="172">
        <f>IF(ISNUMBER(FIND("decision",'Input| Setup'!$F$6)),'Input| Projects'!AH743,'Input| Projects'!R743)*J743*'Input| Escalations'!$I$17</f>
        <v>0</v>
      </c>
      <c r="AA743" s="172">
        <f>IF(ISNUMBER(FIND("decision",'Input| Setup'!$F$6)),'Input| Projects'!AI743,'Input| Projects'!S743)*K743*'Input| Escalations'!$I$17</f>
        <v>0</v>
      </c>
      <c r="AB743" s="172">
        <f>IF(ISNUMBER(FIND("decision",'Input| Setup'!$F$6)),'Input| Projects'!AJ743,'Input| Projects'!T743)*L743*'Input| Escalations'!$I$17</f>
        <v>0</v>
      </c>
      <c r="AC743" s="172">
        <f>IF(ISNUMBER(FIND("decision",'Input| Setup'!$F$6)),'Input| Projects'!AK743,'Input| Projects'!U743)*M743*'Input| Escalations'!$I$17</f>
        <v>0</v>
      </c>
      <c r="AD743" s="172">
        <f>IF(ISNUMBER(FIND("decision",'Input| Setup'!$F$6)),'Input| Projects'!AL743,'Input| Projects'!V743)*N743*'Input| Escalations'!$I$17</f>
        <v>0</v>
      </c>
      <c r="AE743" s="172">
        <f>IF(ISNUMBER(FIND("decision",'Input| Setup'!$F$6)),'Input| Projects'!AM743,'Input| Projects'!W743)*O743*'Input| Escalations'!$I$17</f>
        <v>0</v>
      </c>
      <c r="AF743" s="175"/>
      <c r="AG743" s="172" cm="1">
        <f t="array" ref="AG743">IFERROR(--('Input| Projects'!$AS743="Yes")*_xlfn.SWITCH('Input| Overheads'!$C$50,"Direct costs",'Calc| Overheads Allocation'!C$8*Q743,"Internal labour",'Calc| Overheads Allocation'!C$8*Q743*'Input| Projects'!$AO743,"DNSP defined",'Calc| Overheads Allocation'!C$78*'Input| Projects'!$AV743,0),0)</f>
        <v>0</v>
      </c>
      <c r="AH743" s="172" cm="1">
        <f t="array" ref="AH743">IFERROR(--('Input| Projects'!$AS743="Yes")*_xlfn.SWITCH('Input| Overheads'!$C$50,"Direct costs",'Calc| Overheads Allocation'!D$8*R743,"Internal labour",'Calc| Overheads Allocation'!D$8*R743*'Input| Projects'!$AO743,"DNSP defined",'Calc| Overheads Allocation'!D$78*'Input| Projects'!$AV743,0),0)</f>
        <v>0</v>
      </c>
      <c r="AI743" s="172" cm="1">
        <f t="array" ref="AI743">IFERROR(--('Input| Projects'!$AS743="Yes")*_xlfn.SWITCH('Input| Overheads'!$C$50,"Direct costs",'Calc| Overheads Allocation'!E$8*S743,"Internal labour",'Calc| Overheads Allocation'!E$8*S743*'Input| Projects'!$AO743,"DNSP defined",'Calc| Overheads Allocation'!E$78*'Input| Projects'!$AV743,0),0)</f>
        <v>0</v>
      </c>
      <c r="AJ743" s="172" cm="1">
        <f t="array" ref="AJ743">IFERROR(--('Input| Projects'!$AS743="Yes")*_xlfn.SWITCH('Input| Overheads'!$C$50,"Direct costs",'Calc| Overheads Allocation'!F$8*T743,"Internal labour",'Calc| Overheads Allocation'!F$8*T743*'Input| Projects'!$AO743,"DNSP defined",'Calc| Overheads Allocation'!F$78*'Input| Projects'!$AV743,0),0)</f>
        <v>0</v>
      </c>
      <c r="AK743" s="172" cm="1">
        <f t="array" ref="AK743">IFERROR(--('Input| Projects'!$AS743="Yes")*_xlfn.SWITCH('Input| Overheads'!$C$50,"Direct costs",'Calc| Overheads Allocation'!G$8*U743,"Internal labour",'Calc| Overheads Allocation'!G$8*U743*'Input| Projects'!$AO743,"DNSP defined",'Calc| Overheads Allocation'!G$78*'Input| Projects'!$AV743,0),0)</f>
        <v>0</v>
      </c>
      <c r="AL743" s="172" cm="1">
        <f t="array" ref="AL743">IFERROR(--('Input| Projects'!$AS743="Yes")*_xlfn.SWITCH('Input| Overheads'!$C$50,"Direct costs",'Calc| Overheads Allocation'!H$8*V743,"Internal labour",'Calc| Overheads Allocation'!H$8*V743*'Input| Projects'!$AO743,"DNSP defined",'Calc| Overheads Allocation'!H$78*'Input| Projects'!$AV743,0),0)</f>
        <v>0</v>
      </c>
      <c r="AM743" s="172" cm="1">
        <f t="array" ref="AM743">IFERROR(--('Input| Projects'!$AS743="Yes")*_xlfn.SWITCH('Input| Overheads'!$C$50,"Direct costs",'Calc| Overheads Allocation'!I$8*W743,"Internal labour",'Calc| Overheads Allocation'!I$8*W743*'Input| Projects'!$AO743,"DNSP defined",'Calc| Overheads Allocation'!I$78*'Input| Projects'!$AV743,0),0)</f>
        <v>0</v>
      </c>
      <c r="AN743" s="175"/>
      <c r="AO743" s="172" cm="1">
        <f t="array" ref="AO743">IFERROR(--('Input| Projects'!$AT743="Yes")*_xlfn.SWITCH('Input| Overheads'!$C$50,"Direct costs",'Calc| Overheads Allocation'!C$9*Q743,"Internal labour",'Calc| Overheads Allocation'!C$9*Q743*'Input| Projects'!$AO743,"DNSP defined",'Calc| Overheads Allocation'!C$79*'Input| Projects'!$AW743,0),0)</f>
        <v>0</v>
      </c>
      <c r="AP743" s="172" cm="1">
        <f t="array" ref="AP743">IFERROR(--('Input| Projects'!$AT743="Yes")*_xlfn.SWITCH('Input| Overheads'!$C$50,"Direct costs",'Calc| Overheads Allocation'!D$9*R743,"Internal labour",'Calc| Overheads Allocation'!D$9*R743*'Input| Projects'!$AO743,"DNSP defined",'Calc| Overheads Allocation'!D$79*'Input| Projects'!$AW743,0),0)</f>
        <v>0</v>
      </c>
      <c r="AQ743" s="172" cm="1">
        <f t="array" ref="AQ743">IFERROR(--('Input| Projects'!$AT743="Yes")*_xlfn.SWITCH('Input| Overheads'!$C$50,"Direct costs",'Calc| Overheads Allocation'!E$9*S743,"Internal labour",'Calc| Overheads Allocation'!E$9*S743*'Input| Projects'!$AO743,"DNSP defined",'Calc| Overheads Allocation'!E$79*'Input| Projects'!$AW743,0),0)</f>
        <v>0</v>
      </c>
      <c r="AR743" s="172" cm="1">
        <f t="array" ref="AR743">IFERROR(--('Input| Projects'!$AT743="Yes")*_xlfn.SWITCH('Input| Overheads'!$C$50,"Direct costs",'Calc| Overheads Allocation'!F$9*T743,"Internal labour",'Calc| Overheads Allocation'!F$9*T743*'Input| Projects'!$AO743,"DNSP defined",'Calc| Overheads Allocation'!F$79*'Input| Projects'!$AW743,0),0)</f>
        <v>0</v>
      </c>
      <c r="AS743" s="172" cm="1">
        <f t="array" ref="AS743">IFERROR(--('Input| Projects'!$AT743="Yes")*_xlfn.SWITCH('Input| Overheads'!$C$50,"Direct costs",'Calc| Overheads Allocation'!G$9*U743,"Internal labour",'Calc| Overheads Allocation'!G$9*U743*'Input| Projects'!$AO743,"DNSP defined",'Calc| Overheads Allocation'!G$79*'Input| Projects'!$AW743,0),0)</f>
        <v>0</v>
      </c>
      <c r="AT743" s="172" cm="1">
        <f t="array" ref="AT743">IFERROR(--('Input| Projects'!$AT743="Yes")*_xlfn.SWITCH('Input| Overheads'!$C$50,"Direct costs",'Calc| Overheads Allocation'!H$9*V743,"Internal labour",'Calc| Overheads Allocation'!H$9*V743*'Input| Projects'!$AO743,"DNSP defined",'Calc| Overheads Allocation'!H$79*'Input| Projects'!$AW743,0),0)</f>
        <v>0</v>
      </c>
      <c r="AU743" s="172" cm="1">
        <f t="array" ref="AU743">IFERROR(--('Input| Projects'!$AT743="Yes")*_xlfn.SWITCH('Input| Overheads'!$C$50,"Direct costs",'Calc| Overheads Allocation'!I$9*W743,"Internal labour",'Calc| Overheads Allocation'!I$9*W743*'Input| Projects'!$AO743,"DNSP defined",'Calc| Overheads Allocation'!I$79*'Input| Projects'!$AW743,0),0)</f>
        <v>0</v>
      </c>
      <c r="AV743" s="175"/>
      <c r="AW743" s="172">
        <f t="shared" si="266"/>
        <v>0</v>
      </c>
      <c r="AX743" s="172">
        <f t="shared" si="267"/>
        <v>0</v>
      </c>
      <c r="AY743" s="172">
        <f t="shared" si="268"/>
        <v>0</v>
      </c>
      <c r="AZ743" s="172">
        <f t="shared" si="269"/>
        <v>0</v>
      </c>
      <c r="BA743" s="172">
        <f t="shared" si="270"/>
        <v>0</v>
      </c>
      <c r="BB743" s="172">
        <f t="shared" si="271"/>
        <v>0</v>
      </c>
      <c r="BC743" s="172">
        <f t="shared" si="272"/>
        <v>0</v>
      </c>
      <c r="BD743" s="176"/>
      <c r="BE743" s="172">
        <f t="shared" si="273"/>
        <v>0</v>
      </c>
      <c r="BF743" s="172">
        <f t="shared" si="274"/>
        <v>0</v>
      </c>
      <c r="BG743" s="172">
        <f t="shared" si="275"/>
        <v>0</v>
      </c>
      <c r="BH743" s="172">
        <f t="shared" si="276"/>
        <v>0</v>
      </c>
      <c r="BI743" s="172">
        <f t="shared" si="277"/>
        <v>0</v>
      </c>
      <c r="BJ743" s="172">
        <f t="shared" si="278"/>
        <v>0</v>
      </c>
      <c r="BK743" s="172">
        <f t="shared" si="279"/>
        <v>0</v>
      </c>
      <c r="BL743" s="176"/>
      <c r="BM743" s="172">
        <f t="shared" si="258"/>
        <v>0</v>
      </c>
      <c r="BN743" s="172">
        <f t="shared" si="259"/>
        <v>0</v>
      </c>
      <c r="BO743" s="172">
        <f t="shared" si="260"/>
        <v>0</v>
      </c>
      <c r="BP743" s="172">
        <f t="shared" si="261"/>
        <v>0</v>
      </c>
      <c r="BQ743" s="172">
        <f t="shared" si="262"/>
        <v>0</v>
      </c>
      <c r="BR743" s="172">
        <f t="shared" si="263"/>
        <v>0</v>
      </c>
      <c r="BS743" s="172">
        <f t="shared" si="264"/>
        <v>0</v>
      </c>
      <c r="BT743" s="55"/>
      <c r="BU743" s="158">
        <f>SUMIF('Input| Projects'!$BA$8:$CX$8,RIGHT(BU$9,3),'Input| Projects'!$BA743:$CX743)</f>
        <v>0</v>
      </c>
      <c r="BV743" s="158">
        <f>SUMIF('Input| Projects'!$BA$8:$CX$8,RIGHT(BV$9,3),'Input| Projects'!$BA743:$CX743)</f>
        <v>0</v>
      </c>
      <c r="BW743" s="79" t="str">
        <f t="shared" si="265"/>
        <v/>
      </c>
    </row>
    <row r="744" spans="2:75" x14ac:dyDescent="0.2">
      <c r="B744" s="123">
        <f>IFERROR('Input| Projects'!B744,"")</f>
        <v>735</v>
      </c>
      <c r="C744" s="160" t="str">
        <f>IFERROR(IF('Input| Projects'!C744="","",'Input| Projects'!C744),"")</f>
        <v/>
      </c>
      <c r="D744" s="160" t="str">
        <f>IFERROR(IF('Input| Projects'!D744="","",'Input| Projects'!D744),"")</f>
        <v/>
      </c>
      <c r="E744" s="53"/>
      <c r="F744" s="160" t="str">
        <f>IF(LEN('Input| Projects'!F744)&gt;0,'Input| Projects'!F744,"")</f>
        <v/>
      </c>
      <c r="G744" s="160" t="str">
        <f>IF(LEN('Input| Projects'!G744)&gt;0,'Input| Projects'!G744,"")</f>
        <v/>
      </c>
      <c r="H744" s="10"/>
      <c r="I744" s="194" cm="1">
        <f t="array" ref="I744">IF(LEN($F744)&gt;0,1+IFERROR(SUMPRODUCT(TRANSPOSE('Input| Projects'!$AO744:$AQ744),INDEX('Input| Escalations'!$F$27:$L$29,,MATCH(Q$9,'Input| Escalations'!$F$21:$L$21,0))),0),0)</f>
        <v>0</v>
      </c>
      <c r="J744" s="194" cm="1">
        <f t="array" ref="J744">IF(LEN($F744)&gt;0,1+IFERROR(SUMPRODUCT(TRANSPOSE('Input| Projects'!$AO744:$AQ744),INDEX('Input| Escalations'!$F$27:$L$29,,MATCH(R$9,'Input| Escalations'!$F$21:$L$21,0))),0),0)</f>
        <v>0</v>
      </c>
      <c r="K744" s="194" cm="1">
        <f t="array" ref="K744">IF(LEN($F744)&gt;0,1+IFERROR(SUMPRODUCT(TRANSPOSE('Input| Projects'!$AO744:$AQ744),INDEX('Input| Escalations'!$F$27:$L$29,,MATCH(S$9,'Input| Escalations'!$F$21:$L$21,0))),0),0)</f>
        <v>0</v>
      </c>
      <c r="L744" s="194" cm="1">
        <f t="array" ref="L744">IF(LEN($F744)&gt;0,1+IFERROR(SUMPRODUCT(TRANSPOSE('Input| Projects'!$AO744:$AQ744),INDEX('Input| Escalations'!$F$27:$L$29,,MATCH(T$9,'Input| Escalations'!$F$21:$L$21,0))),0),0)</f>
        <v>0</v>
      </c>
      <c r="M744" s="194" cm="1">
        <f t="array" ref="M744">IF(LEN($F744)&gt;0,1+IFERROR(SUMPRODUCT(TRANSPOSE('Input| Projects'!$AO744:$AQ744),INDEX('Input| Escalations'!$F$27:$L$29,,MATCH(U$9,'Input| Escalations'!$F$21:$L$21,0))),0),0)</f>
        <v>0</v>
      </c>
      <c r="N744" s="194" cm="1">
        <f t="array" ref="N744">IF(LEN($F744)&gt;0,1+IFERROR(SUMPRODUCT(TRANSPOSE('Input| Projects'!$AO744:$AQ744),INDEX('Input| Escalations'!$F$27:$L$29,,MATCH(V$9,'Input| Escalations'!$F$21:$L$21,0))),0),0)</f>
        <v>0</v>
      </c>
      <c r="O744" s="194" cm="1">
        <f t="array" ref="O744">IF(LEN($F744)&gt;0,1+IFERROR(SUMPRODUCT(TRANSPOSE('Input| Projects'!$AO744:$AQ744),INDEX('Input| Escalations'!$F$27:$L$29,,MATCH(W$9,'Input| Escalations'!$F$21:$L$21,0))),0),0)</f>
        <v>0</v>
      </c>
      <c r="P744" s="10"/>
      <c r="Q744" s="172">
        <f>IFERROR(IF(ISNUMBER(FIND("decision",'Input| Setup'!$F$6)),'Input| Projects'!Y744,'Input| Projects'!I744)*'Input| Escalations'!$I$17*I744,0)</f>
        <v>0</v>
      </c>
      <c r="R744" s="172">
        <f>IFERROR(IF(ISNUMBER(FIND("decision",'Input| Setup'!$F$6)),'Input| Projects'!Z744,'Input| Projects'!J744)*'Input| Escalations'!$I$17*J744,0)</f>
        <v>0</v>
      </c>
      <c r="S744" s="172">
        <f>IFERROR(IF(ISNUMBER(FIND("decision",'Input| Setup'!$F$6)),'Input| Projects'!AA744,'Input| Projects'!K744)*'Input| Escalations'!$I$17*K744,0)</f>
        <v>0</v>
      </c>
      <c r="T744" s="172">
        <f>IFERROR(IF(ISNUMBER(FIND("decision",'Input| Setup'!$F$6)),'Input| Projects'!AB744,'Input| Projects'!L744)*'Input| Escalations'!$I$17*L744,0)</f>
        <v>0</v>
      </c>
      <c r="U744" s="172">
        <f>IFERROR(IF(ISNUMBER(FIND("decision",'Input| Setup'!$F$6)),'Input| Projects'!AC744,'Input| Projects'!M744)*'Input| Escalations'!$I$17*M744,0)</f>
        <v>0</v>
      </c>
      <c r="V744" s="172">
        <f>IFERROR(IF(ISNUMBER(FIND("decision",'Input| Setup'!$F$6)),'Input| Projects'!AD744,'Input| Projects'!N744)*'Input| Escalations'!$I$17*N744,0)</f>
        <v>0</v>
      </c>
      <c r="W744" s="172">
        <f>IFERROR(IF(ISNUMBER(FIND("decision",'Input| Setup'!$F$6)),'Input| Projects'!AE744,'Input| Projects'!O744)*'Input| Escalations'!$I$17*O744,0)</f>
        <v>0</v>
      </c>
      <c r="X744" s="175"/>
      <c r="Y744" s="172">
        <f>IF(ISNUMBER(FIND("decision",'Input| Setup'!$F$6)),'Input| Projects'!AG744,'Input| Projects'!Q744)*I744*'Input| Escalations'!$I$17</f>
        <v>0</v>
      </c>
      <c r="Z744" s="172">
        <f>IF(ISNUMBER(FIND("decision",'Input| Setup'!$F$6)),'Input| Projects'!AH744,'Input| Projects'!R744)*J744*'Input| Escalations'!$I$17</f>
        <v>0</v>
      </c>
      <c r="AA744" s="172">
        <f>IF(ISNUMBER(FIND("decision",'Input| Setup'!$F$6)),'Input| Projects'!AI744,'Input| Projects'!S744)*K744*'Input| Escalations'!$I$17</f>
        <v>0</v>
      </c>
      <c r="AB744" s="172">
        <f>IF(ISNUMBER(FIND("decision",'Input| Setup'!$F$6)),'Input| Projects'!AJ744,'Input| Projects'!T744)*L744*'Input| Escalations'!$I$17</f>
        <v>0</v>
      </c>
      <c r="AC744" s="172">
        <f>IF(ISNUMBER(FIND("decision",'Input| Setup'!$F$6)),'Input| Projects'!AK744,'Input| Projects'!U744)*M744*'Input| Escalations'!$I$17</f>
        <v>0</v>
      </c>
      <c r="AD744" s="172">
        <f>IF(ISNUMBER(FIND("decision",'Input| Setup'!$F$6)),'Input| Projects'!AL744,'Input| Projects'!V744)*N744*'Input| Escalations'!$I$17</f>
        <v>0</v>
      </c>
      <c r="AE744" s="172">
        <f>IF(ISNUMBER(FIND("decision",'Input| Setup'!$F$6)),'Input| Projects'!AM744,'Input| Projects'!W744)*O744*'Input| Escalations'!$I$17</f>
        <v>0</v>
      </c>
      <c r="AF744" s="175"/>
      <c r="AG744" s="172" cm="1">
        <f t="array" ref="AG744">IFERROR(--('Input| Projects'!$AS744="Yes")*_xlfn.SWITCH('Input| Overheads'!$C$50,"Direct costs",'Calc| Overheads Allocation'!C$8*Q744,"Internal labour",'Calc| Overheads Allocation'!C$8*Q744*'Input| Projects'!$AO744,"DNSP defined",'Calc| Overheads Allocation'!C$78*'Input| Projects'!$AV744,0),0)</f>
        <v>0</v>
      </c>
      <c r="AH744" s="172" cm="1">
        <f t="array" ref="AH744">IFERROR(--('Input| Projects'!$AS744="Yes")*_xlfn.SWITCH('Input| Overheads'!$C$50,"Direct costs",'Calc| Overheads Allocation'!D$8*R744,"Internal labour",'Calc| Overheads Allocation'!D$8*R744*'Input| Projects'!$AO744,"DNSP defined",'Calc| Overheads Allocation'!D$78*'Input| Projects'!$AV744,0),0)</f>
        <v>0</v>
      </c>
      <c r="AI744" s="172" cm="1">
        <f t="array" ref="AI744">IFERROR(--('Input| Projects'!$AS744="Yes")*_xlfn.SWITCH('Input| Overheads'!$C$50,"Direct costs",'Calc| Overheads Allocation'!E$8*S744,"Internal labour",'Calc| Overheads Allocation'!E$8*S744*'Input| Projects'!$AO744,"DNSP defined",'Calc| Overheads Allocation'!E$78*'Input| Projects'!$AV744,0),0)</f>
        <v>0</v>
      </c>
      <c r="AJ744" s="172" cm="1">
        <f t="array" ref="AJ744">IFERROR(--('Input| Projects'!$AS744="Yes")*_xlfn.SWITCH('Input| Overheads'!$C$50,"Direct costs",'Calc| Overheads Allocation'!F$8*T744,"Internal labour",'Calc| Overheads Allocation'!F$8*T744*'Input| Projects'!$AO744,"DNSP defined",'Calc| Overheads Allocation'!F$78*'Input| Projects'!$AV744,0),0)</f>
        <v>0</v>
      </c>
      <c r="AK744" s="172" cm="1">
        <f t="array" ref="AK744">IFERROR(--('Input| Projects'!$AS744="Yes")*_xlfn.SWITCH('Input| Overheads'!$C$50,"Direct costs",'Calc| Overheads Allocation'!G$8*U744,"Internal labour",'Calc| Overheads Allocation'!G$8*U744*'Input| Projects'!$AO744,"DNSP defined",'Calc| Overheads Allocation'!G$78*'Input| Projects'!$AV744,0),0)</f>
        <v>0</v>
      </c>
      <c r="AL744" s="172" cm="1">
        <f t="array" ref="AL744">IFERROR(--('Input| Projects'!$AS744="Yes")*_xlfn.SWITCH('Input| Overheads'!$C$50,"Direct costs",'Calc| Overheads Allocation'!H$8*V744,"Internal labour",'Calc| Overheads Allocation'!H$8*V744*'Input| Projects'!$AO744,"DNSP defined",'Calc| Overheads Allocation'!H$78*'Input| Projects'!$AV744,0),0)</f>
        <v>0</v>
      </c>
      <c r="AM744" s="172" cm="1">
        <f t="array" ref="AM744">IFERROR(--('Input| Projects'!$AS744="Yes")*_xlfn.SWITCH('Input| Overheads'!$C$50,"Direct costs",'Calc| Overheads Allocation'!I$8*W744,"Internal labour",'Calc| Overheads Allocation'!I$8*W744*'Input| Projects'!$AO744,"DNSP defined",'Calc| Overheads Allocation'!I$78*'Input| Projects'!$AV744,0),0)</f>
        <v>0</v>
      </c>
      <c r="AN744" s="175"/>
      <c r="AO744" s="172" cm="1">
        <f t="array" ref="AO744">IFERROR(--('Input| Projects'!$AT744="Yes")*_xlfn.SWITCH('Input| Overheads'!$C$50,"Direct costs",'Calc| Overheads Allocation'!C$9*Q744,"Internal labour",'Calc| Overheads Allocation'!C$9*Q744*'Input| Projects'!$AO744,"DNSP defined",'Calc| Overheads Allocation'!C$79*'Input| Projects'!$AW744,0),0)</f>
        <v>0</v>
      </c>
      <c r="AP744" s="172" cm="1">
        <f t="array" ref="AP744">IFERROR(--('Input| Projects'!$AT744="Yes")*_xlfn.SWITCH('Input| Overheads'!$C$50,"Direct costs",'Calc| Overheads Allocation'!D$9*R744,"Internal labour",'Calc| Overheads Allocation'!D$9*R744*'Input| Projects'!$AO744,"DNSP defined",'Calc| Overheads Allocation'!D$79*'Input| Projects'!$AW744,0),0)</f>
        <v>0</v>
      </c>
      <c r="AQ744" s="172" cm="1">
        <f t="array" ref="AQ744">IFERROR(--('Input| Projects'!$AT744="Yes")*_xlfn.SWITCH('Input| Overheads'!$C$50,"Direct costs",'Calc| Overheads Allocation'!E$9*S744,"Internal labour",'Calc| Overheads Allocation'!E$9*S744*'Input| Projects'!$AO744,"DNSP defined",'Calc| Overheads Allocation'!E$79*'Input| Projects'!$AW744,0),0)</f>
        <v>0</v>
      </c>
      <c r="AR744" s="172" cm="1">
        <f t="array" ref="AR744">IFERROR(--('Input| Projects'!$AT744="Yes")*_xlfn.SWITCH('Input| Overheads'!$C$50,"Direct costs",'Calc| Overheads Allocation'!F$9*T744,"Internal labour",'Calc| Overheads Allocation'!F$9*T744*'Input| Projects'!$AO744,"DNSP defined",'Calc| Overheads Allocation'!F$79*'Input| Projects'!$AW744,0),0)</f>
        <v>0</v>
      </c>
      <c r="AS744" s="172" cm="1">
        <f t="array" ref="AS744">IFERROR(--('Input| Projects'!$AT744="Yes")*_xlfn.SWITCH('Input| Overheads'!$C$50,"Direct costs",'Calc| Overheads Allocation'!G$9*U744,"Internal labour",'Calc| Overheads Allocation'!G$9*U744*'Input| Projects'!$AO744,"DNSP defined",'Calc| Overheads Allocation'!G$79*'Input| Projects'!$AW744,0),0)</f>
        <v>0</v>
      </c>
      <c r="AT744" s="172" cm="1">
        <f t="array" ref="AT744">IFERROR(--('Input| Projects'!$AT744="Yes")*_xlfn.SWITCH('Input| Overheads'!$C$50,"Direct costs",'Calc| Overheads Allocation'!H$9*V744,"Internal labour",'Calc| Overheads Allocation'!H$9*V744*'Input| Projects'!$AO744,"DNSP defined",'Calc| Overheads Allocation'!H$79*'Input| Projects'!$AW744,0),0)</f>
        <v>0</v>
      </c>
      <c r="AU744" s="172" cm="1">
        <f t="array" ref="AU744">IFERROR(--('Input| Projects'!$AT744="Yes")*_xlfn.SWITCH('Input| Overheads'!$C$50,"Direct costs",'Calc| Overheads Allocation'!I$9*W744,"Internal labour",'Calc| Overheads Allocation'!I$9*W744*'Input| Projects'!$AO744,"DNSP defined",'Calc| Overheads Allocation'!I$79*'Input| Projects'!$AW744,0),0)</f>
        <v>0</v>
      </c>
      <c r="AV744" s="175"/>
      <c r="AW744" s="172">
        <f t="shared" si="266"/>
        <v>0</v>
      </c>
      <c r="AX744" s="172">
        <f t="shared" si="267"/>
        <v>0</v>
      </c>
      <c r="AY744" s="172">
        <f t="shared" si="268"/>
        <v>0</v>
      </c>
      <c r="AZ744" s="172">
        <f t="shared" si="269"/>
        <v>0</v>
      </c>
      <c r="BA744" s="172">
        <f t="shared" si="270"/>
        <v>0</v>
      </c>
      <c r="BB744" s="172">
        <f t="shared" si="271"/>
        <v>0</v>
      </c>
      <c r="BC744" s="172">
        <f t="shared" si="272"/>
        <v>0</v>
      </c>
      <c r="BD744" s="176"/>
      <c r="BE744" s="172">
        <f t="shared" si="273"/>
        <v>0</v>
      </c>
      <c r="BF744" s="172">
        <f t="shared" si="274"/>
        <v>0</v>
      </c>
      <c r="BG744" s="172">
        <f t="shared" si="275"/>
        <v>0</v>
      </c>
      <c r="BH744" s="172">
        <f t="shared" si="276"/>
        <v>0</v>
      </c>
      <c r="BI744" s="172">
        <f t="shared" si="277"/>
        <v>0</v>
      </c>
      <c r="BJ744" s="172">
        <f t="shared" si="278"/>
        <v>0</v>
      </c>
      <c r="BK744" s="172">
        <f t="shared" si="279"/>
        <v>0</v>
      </c>
      <c r="BL744" s="176"/>
      <c r="BM744" s="172">
        <f t="shared" si="258"/>
        <v>0</v>
      </c>
      <c r="BN744" s="172">
        <f t="shared" si="259"/>
        <v>0</v>
      </c>
      <c r="BO744" s="172">
        <f t="shared" si="260"/>
        <v>0</v>
      </c>
      <c r="BP744" s="172">
        <f t="shared" si="261"/>
        <v>0</v>
      </c>
      <c r="BQ744" s="172">
        <f t="shared" si="262"/>
        <v>0</v>
      </c>
      <c r="BR744" s="172">
        <f t="shared" si="263"/>
        <v>0</v>
      </c>
      <c r="BS744" s="172">
        <f t="shared" si="264"/>
        <v>0</v>
      </c>
      <c r="BT744" s="55"/>
      <c r="BU744" s="158">
        <f>SUMIF('Input| Projects'!$BA$8:$CX$8,RIGHT(BU$9,3),'Input| Projects'!$BA744:$CX744)</f>
        <v>0</v>
      </c>
      <c r="BV744" s="158">
        <f>SUMIF('Input| Projects'!$BA$8:$CX$8,RIGHT(BV$9,3),'Input| Projects'!$BA744:$CX744)</f>
        <v>0</v>
      </c>
      <c r="BW744" s="79" t="str">
        <f t="shared" si="265"/>
        <v/>
      </c>
    </row>
    <row r="745" spans="2:75" x14ac:dyDescent="0.2">
      <c r="B745" s="123">
        <f>IFERROR('Input| Projects'!B745,"")</f>
        <v>736</v>
      </c>
      <c r="C745" s="160" t="str">
        <f>IFERROR(IF('Input| Projects'!C745="","",'Input| Projects'!C745),"")</f>
        <v/>
      </c>
      <c r="D745" s="160" t="str">
        <f>IFERROR(IF('Input| Projects'!D745="","",'Input| Projects'!D745),"")</f>
        <v/>
      </c>
      <c r="E745" s="53"/>
      <c r="F745" s="160" t="str">
        <f>IF(LEN('Input| Projects'!F745)&gt;0,'Input| Projects'!F745,"")</f>
        <v/>
      </c>
      <c r="G745" s="160" t="str">
        <f>IF(LEN('Input| Projects'!G745)&gt;0,'Input| Projects'!G745,"")</f>
        <v/>
      </c>
      <c r="H745" s="10"/>
      <c r="I745" s="194" cm="1">
        <f t="array" ref="I745">IF(LEN($F745)&gt;0,1+IFERROR(SUMPRODUCT(TRANSPOSE('Input| Projects'!$AO745:$AQ745),INDEX('Input| Escalations'!$F$27:$L$29,,MATCH(Q$9,'Input| Escalations'!$F$21:$L$21,0))),0),0)</f>
        <v>0</v>
      </c>
      <c r="J745" s="194" cm="1">
        <f t="array" ref="J745">IF(LEN($F745)&gt;0,1+IFERROR(SUMPRODUCT(TRANSPOSE('Input| Projects'!$AO745:$AQ745),INDEX('Input| Escalations'!$F$27:$L$29,,MATCH(R$9,'Input| Escalations'!$F$21:$L$21,0))),0),0)</f>
        <v>0</v>
      </c>
      <c r="K745" s="194" cm="1">
        <f t="array" ref="K745">IF(LEN($F745)&gt;0,1+IFERROR(SUMPRODUCT(TRANSPOSE('Input| Projects'!$AO745:$AQ745),INDEX('Input| Escalations'!$F$27:$L$29,,MATCH(S$9,'Input| Escalations'!$F$21:$L$21,0))),0),0)</f>
        <v>0</v>
      </c>
      <c r="L745" s="194" cm="1">
        <f t="array" ref="L745">IF(LEN($F745)&gt;0,1+IFERROR(SUMPRODUCT(TRANSPOSE('Input| Projects'!$AO745:$AQ745),INDEX('Input| Escalations'!$F$27:$L$29,,MATCH(T$9,'Input| Escalations'!$F$21:$L$21,0))),0),0)</f>
        <v>0</v>
      </c>
      <c r="M745" s="194" cm="1">
        <f t="array" ref="M745">IF(LEN($F745)&gt;0,1+IFERROR(SUMPRODUCT(TRANSPOSE('Input| Projects'!$AO745:$AQ745),INDEX('Input| Escalations'!$F$27:$L$29,,MATCH(U$9,'Input| Escalations'!$F$21:$L$21,0))),0),0)</f>
        <v>0</v>
      </c>
      <c r="N745" s="194" cm="1">
        <f t="array" ref="N745">IF(LEN($F745)&gt;0,1+IFERROR(SUMPRODUCT(TRANSPOSE('Input| Projects'!$AO745:$AQ745),INDEX('Input| Escalations'!$F$27:$L$29,,MATCH(V$9,'Input| Escalations'!$F$21:$L$21,0))),0),0)</f>
        <v>0</v>
      </c>
      <c r="O745" s="194" cm="1">
        <f t="array" ref="O745">IF(LEN($F745)&gt;0,1+IFERROR(SUMPRODUCT(TRANSPOSE('Input| Projects'!$AO745:$AQ745),INDEX('Input| Escalations'!$F$27:$L$29,,MATCH(W$9,'Input| Escalations'!$F$21:$L$21,0))),0),0)</f>
        <v>0</v>
      </c>
      <c r="P745" s="10"/>
      <c r="Q745" s="172">
        <f>IFERROR(IF(ISNUMBER(FIND("decision",'Input| Setup'!$F$6)),'Input| Projects'!Y745,'Input| Projects'!I745)*'Input| Escalations'!$I$17*I745,0)</f>
        <v>0</v>
      </c>
      <c r="R745" s="172">
        <f>IFERROR(IF(ISNUMBER(FIND("decision",'Input| Setup'!$F$6)),'Input| Projects'!Z745,'Input| Projects'!J745)*'Input| Escalations'!$I$17*J745,0)</f>
        <v>0</v>
      </c>
      <c r="S745" s="172">
        <f>IFERROR(IF(ISNUMBER(FIND("decision",'Input| Setup'!$F$6)),'Input| Projects'!AA745,'Input| Projects'!K745)*'Input| Escalations'!$I$17*K745,0)</f>
        <v>0</v>
      </c>
      <c r="T745" s="172">
        <f>IFERROR(IF(ISNUMBER(FIND("decision",'Input| Setup'!$F$6)),'Input| Projects'!AB745,'Input| Projects'!L745)*'Input| Escalations'!$I$17*L745,0)</f>
        <v>0</v>
      </c>
      <c r="U745" s="172">
        <f>IFERROR(IF(ISNUMBER(FIND("decision",'Input| Setup'!$F$6)),'Input| Projects'!AC745,'Input| Projects'!M745)*'Input| Escalations'!$I$17*M745,0)</f>
        <v>0</v>
      </c>
      <c r="V745" s="172">
        <f>IFERROR(IF(ISNUMBER(FIND("decision",'Input| Setup'!$F$6)),'Input| Projects'!AD745,'Input| Projects'!N745)*'Input| Escalations'!$I$17*N745,0)</f>
        <v>0</v>
      </c>
      <c r="W745" s="172">
        <f>IFERROR(IF(ISNUMBER(FIND("decision",'Input| Setup'!$F$6)),'Input| Projects'!AE745,'Input| Projects'!O745)*'Input| Escalations'!$I$17*O745,0)</f>
        <v>0</v>
      </c>
      <c r="X745" s="175"/>
      <c r="Y745" s="172">
        <f>IF(ISNUMBER(FIND("decision",'Input| Setup'!$F$6)),'Input| Projects'!AG745,'Input| Projects'!Q745)*I745*'Input| Escalations'!$I$17</f>
        <v>0</v>
      </c>
      <c r="Z745" s="172">
        <f>IF(ISNUMBER(FIND("decision",'Input| Setup'!$F$6)),'Input| Projects'!AH745,'Input| Projects'!R745)*J745*'Input| Escalations'!$I$17</f>
        <v>0</v>
      </c>
      <c r="AA745" s="172">
        <f>IF(ISNUMBER(FIND("decision",'Input| Setup'!$F$6)),'Input| Projects'!AI745,'Input| Projects'!S745)*K745*'Input| Escalations'!$I$17</f>
        <v>0</v>
      </c>
      <c r="AB745" s="172">
        <f>IF(ISNUMBER(FIND("decision",'Input| Setup'!$F$6)),'Input| Projects'!AJ745,'Input| Projects'!T745)*L745*'Input| Escalations'!$I$17</f>
        <v>0</v>
      </c>
      <c r="AC745" s="172">
        <f>IF(ISNUMBER(FIND("decision",'Input| Setup'!$F$6)),'Input| Projects'!AK745,'Input| Projects'!U745)*M745*'Input| Escalations'!$I$17</f>
        <v>0</v>
      </c>
      <c r="AD745" s="172">
        <f>IF(ISNUMBER(FIND("decision",'Input| Setup'!$F$6)),'Input| Projects'!AL745,'Input| Projects'!V745)*N745*'Input| Escalations'!$I$17</f>
        <v>0</v>
      </c>
      <c r="AE745" s="172">
        <f>IF(ISNUMBER(FIND("decision",'Input| Setup'!$F$6)),'Input| Projects'!AM745,'Input| Projects'!W745)*O745*'Input| Escalations'!$I$17</f>
        <v>0</v>
      </c>
      <c r="AF745" s="175"/>
      <c r="AG745" s="172" cm="1">
        <f t="array" ref="AG745">IFERROR(--('Input| Projects'!$AS745="Yes")*_xlfn.SWITCH('Input| Overheads'!$C$50,"Direct costs",'Calc| Overheads Allocation'!C$8*Q745,"Internal labour",'Calc| Overheads Allocation'!C$8*Q745*'Input| Projects'!$AO745,"DNSP defined",'Calc| Overheads Allocation'!C$78*'Input| Projects'!$AV745,0),0)</f>
        <v>0</v>
      </c>
      <c r="AH745" s="172" cm="1">
        <f t="array" ref="AH745">IFERROR(--('Input| Projects'!$AS745="Yes")*_xlfn.SWITCH('Input| Overheads'!$C$50,"Direct costs",'Calc| Overheads Allocation'!D$8*R745,"Internal labour",'Calc| Overheads Allocation'!D$8*R745*'Input| Projects'!$AO745,"DNSP defined",'Calc| Overheads Allocation'!D$78*'Input| Projects'!$AV745,0),0)</f>
        <v>0</v>
      </c>
      <c r="AI745" s="172" cm="1">
        <f t="array" ref="AI745">IFERROR(--('Input| Projects'!$AS745="Yes")*_xlfn.SWITCH('Input| Overheads'!$C$50,"Direct costs",'Calc| Overheads Allocation'!E$8*S745,"Internal labour",'Calc| Overheads Allocation'!E$8*S745*'Input| Projects'!$AO745,"DNSP defined",'Calc| Overheads Allocation'!E$78*'Input| Projects'!$AV745,0),0)</f>
        <v>0</v>
      </c>
      <c r="AJ745" s="172" cm="1">
        <f t="array" ref="AJ745">IFERROR(--('Input| Projects'!$AS745="Yes")*_xlfn.SWITCH('Input| Overheads'!$C$50,"Direct costs",'Calc| Overheads Allocation'!F$8*T745,"Internal labour",'Calc| Overheads Allocation'!F$8*T745*'Input| Projects'!$AO745,"DNSP defined",'Calc| Overheads Allocation'!F$78*'Input| Projects'!$AV745,0),0)</f>
        <v>0</v>
      </c>
      <c r="AK745" s="172" cm="1">
        <f t="array" ref="AK745">IFERROR(--('Input| Projects'!$AS745="Yes")*_xlfn.SWITCH('Input| Overheads'!$C$50,"Direct costs",'Calc| Overheads Allocation'!G$8*U745,"Internal labour",'Calc| Overheads Allocation'!G$8*U745*'Input| Projects'!$AO745,"DNSP defined",'Calc| Overheads Allocation'!G$78*'Input| Projects'!$AV745,0),0)</f>
        <v>0</v>
      </c>
      <c r="AL745" s="172" cm="1">
        <f t="array" ref="AL745">IFERROR(--('Input| Projects'!$AS745="Yes")*_xlfn.SWITCH('Input| Overheads'!$C$50,"Direct costs",'Calc| Overheads Allocation'!H$8*V745,"Internal labour",'Calc| Overheads Allocation'!H$8*V745*'Input| Projects'!$AO745,"DNSP defined",'Calc| Overheads Allocation'!H$78*'Input| Projects'!$AV745,0),0)</f>
        <v>0</v>
      </c>
      <c r="AM745" s="172" cm="1">
        <f t="array" ref="AM745">IFERROR(--('Input| Projects'!$AS745="Yes")*_xlfn.SWITCH('Input| Overheads'!$C$50,"Direct costs",'Calc| Overheads Allocation'!I$8*W745,"Internal labour",'Calc| Overheads Allocation'!I$8*W745*'Input| Projects'!$AO745,"DNSP defined",'Calc| Overheads Allocation'!I$78*'Input| Projects'!$AV745,0),0)</f>
        <v>0</v>
      </c>
      <c r="AN745" s="175"/>
      <c r="AO745" s="172" cm="1">
        <f t="array" ref="AO745">IFERROR(--('Input| Projects'!$AT745="Yes")*_xlfn.SWITCH('Input| Overheads'!$C$50,"Direct costs",'Calc| Overheads Allocation'!C$9*Q745,"Internal labour",'Calc| Overheads Allocation'!C$9*Q745*'Input| Projects'!$AO745,"DNSP defined",'Calc| Overheads Allocation'!C$79*'Input| Projects'!$AW745,0),0)</f>
        <v>0</v>
      </c>
      <c r="AP745" s="172" cm="1">
        <f t="array" ref="AP745">IFERROR(--('Input| Projects'!$AT745="Yes")*_xlfn.SWITCH('Input| Overheads'!$C$50,"Direct costs",'Calc| Overheads Allocation'!D$9*R745,"Internal labour",'Calc| Overheads Allocation'!D$9*R745*'Input| Projects'!$AO745,"DNSP defined",'Calc| Overheads Allocation'!D$79*'Input| Projects'!$AW745,0),0)</f>
        <v>0</v>
      </c>
      <c r="AQ745" s="172" cm="1">
        <f t="array" ref="AQ745">IFERROR(--('Input| Projects'!$AT745="Yes")*_xlfn.SWITCH('Input| Overheads'!$C$50,"Direct costs",'Calc| Overheads Allocation'!E$9*S745,"Internal labour",'Calc| Overheads Allocation'!E$9*S745*'Input| Projects'!$AO745,"DNSP defined",'Calc| Overheads Allocation'!E$79*'Input| Projects'!$AW745,0),0)</f>
        <v>0</v>
      </c>
      <c r="AR745" s="172" cm="1">
        <f t="array" ref="AR745">IFERROR(--('Input| Projects'!$AT745="Yes")*_xlfn.SWITCH('Input| Overheads'!$C$50,"Direct costs",'Calc| Overheads Allocation'!F$9*T745,"Internal labour",'Calc| Overheads Allocation'!F$9*T745*'Input| Projects'!$AO745,"DNSP defined",'Calc| Overheads Allocation'!F$79*'Input| Projects'!$AW745,0),0)</f>
        <v>0</v>
      </c>
      <c r="AS745" s="172" cm="1">
        <f t="array" ref="AS745">IFERROR(--('Input| Projects'!$AT745="Yes")*_xlfn.SWITCH('Input| Overheads'!$C$50,"Direct costs",'Calc| Overheads Allocation'!G$9*U745,"Internal labour",'Calc| Overheads Allocation'!G$9*U745*'Input| Projects'!$AO745,"DNSP defined",'Calc| Overheads Allocation'!G$79*'Input| Projects'!$AW745,0),0)</f>
        <v>0</v>
      </c>
      <c r="AT745" s="172" cm="1">
        <f t="array" ref="AT745">IFERROR(--('Input| Projects'!$AT745="Yes")*_xlfn.SWITCH('Input| Overheads'!$C$50,"Direct costs",'Calc| Overheads Allocation'!H$9*V745,"Internal labour",'Calc| Overheads Allocation'!H$9*V745*'Input| Projects'!$AO745,"DNSP defined",'Calc| Overheads Allocation'!H$79*'Input| Projects'!$AW745,0),0)</f>
        <v>0</v>
      </c>
      <c r="AU745" s="172" cm="1">
        <f t="array" ref="AU745">IFERROR(--('Input| Projects'!$AT745="Yes")*_xlfn.SWITCH('Input| Overheads'!$C$50,"Direct costs",'Calc| Overheads Allocation'!I$9*W745,"Internal labour",'Calc| Overheads Allocation'!I$9*W745*'Input| Projects'!$AO745,"DNSP defined",'Calc| Overheads Allocation'!I$79*'Input| Projects'!$AW745,0),0)</f>
        <v>0</v>
      </c>
      <c r="AV745" s="175"/>
      <c r="AW745" s="172">
        <f t="shared" si="266"/>
        <v>0</v>
      </c>
      <c r="AX745" s="172">
        <f t="shared" si="267"/>
        <v>0</v>
      </c>
      <c r="AY745" s="172">
        <f t="shared" si="268"/>
        <v>0</v>
      </c>
      <c r="AZ745" s="172">
        <f t="shared" si="269"/>
        <v>0</v>
      </c>
      <c r="BA745" s="172">
        <f t="shared" si="270"/>
        <v>0</v>
      </c>
      <c r="BB745" s="172">
        <f t="shared" si="271"/>
        <v>0</v>
      </c>
      <c r="BC745" s="172">
        <f t="shared" si="272"/>
        <v>0</v>
      </c>
      <c r="BD745" s="176"/>
      <c r="BE745" s="172">
        <f t="shared" si="273"/>
        <v>0</v>
      </c>
      <c r="BF745" s="172">
        <f t="shared" si="274"/>
        <v>0</v>
      </c>
      <c r="BG745" s="172">
        <f t="shared" si="275"/>
        <v>0</v>
      </c>
      <c r="BH745" s="172">
        <f t="shared" si="276"/>
        <v>0</v>
      </c>
      <c r="BI745" s="172">
        <f t="shared" si="277"/>
        <v>0</v>
      </c>
      <c r="BJ745" s="172">
        <f t="shared" si="278"/>
        <v>0</v>
      </c>
      <c r="BK745" s="172">
        <f t="shared" si="279"/>
        <v>0</v>
      </c>
      <c r="BL745" s="176"/>
      <c r="BM745" s="172">
        <f t="shared" si="258"/>
        <v>0</v>
      </c>
      <c r="BN745" s="172">
        <f t="shared" si="259"/>
        <v>0</v>
      </c>
      <c r="BO745" s="172">
        <f t="shared" si="260"/>
        <v>0</v>
      </c>
      <c r="BP745" s="172">
        <f t="shared" si="261"/>
        <v>0</v>
      </c>
      <c r="BQ745" s="172">
        <f t="shared" si="262"/>
        <v>0</v>
      </c>
      <c r="BR745" s="172">
        <f t="shared" si="263"/>
        <v>0</v>
      </c>
      <c r="BS745" s="172">
        <f t="shared" si="264"/>
        <v>0</v>
      </c>
      <c r="BT745" s="55"/>
      <c r="BU745" s="158">
        <f>SUMIF('Input| Projects'!$BA$8:$CX$8,RIGHT(BU$9,3),'Input| Projects'!$BA745:$CX745)</f>
        <v>0</v>
      </c>
      <c r="BV745" s="158">
        <f>SUMIF('Input| Projects'!$BA$8:$CX$8,RIGHT(BV$9,3),'Input| Projects'!$BA745:$CX745)</f>
        <v>0</v>
      </c>
      <c r="BW745" s="79" t="str">
        <f t="shared" si="265"/>
        <v/>
      </c>
    </row>
    <row r="746" spans="2:75" x14ac:dyDescent="0.2">
      <c r="B746" s="123">
        <f>IFERROR('Input| Projects'!B746,"")</f>
        <v>737</v>
      </c>
      <c r="C746" s="160" t="str">
        <f>IFERROR(IF('Input| Projects'!C746="","",'Input| Projects'!C746),"")</f>
        <v/>
      </c>
      <c r="D746" s="160" t="str">
        <f>IFERROR(IF('Input| Projects'!D746="","",'Input| Projects'!D746),"")</f>
        <v/>
      </c>
      <c r="E746" s="53"/>
      <c r="F746" s="160" t="str">
        <f>IF(LEN('Input| Projects'!F746)&gt;0,'Input| Projects'!F746,"")</f>
        <v/>
      </c>
      <c r="G746" s="160" t="str">
        <f>IF(LEN('Input| Projects'!G746)&gt;0,'Input| Projects'!G746,"")</f>
        <v/>
      </c>
      <c r="H746" s="10"/>
      <c r="I746" s="194" cm="1">
        <f t="array" ref="I746">IF(LEN($F746)&gt;0,1+IFERROR(SUMPRODUCT(TRANSPOSE('Input| Projects'!$AO746:$AQ746),INDEX('Input| Escalations'!$F$27:$L$29,,MATCH(Q$9,'Input| Escalations'!$F$21:$L$21,0))),0),0)</f>
        <v>0</v>
      </c>
      <c r="J746" s="194" cm="1">
        <f t="array" ref="J746">IF(LEN($F746)&gt;0,1+IFERROR(SUMPRODUCT(TRANSPOSE('Input| Projects'!$AO746:$AQ746),INDEX('Input| Escalations'!$F$27:$L$29,,MATCH(R$9,'Input| Escalations'!$F$21:$L$21,0))),0),0)</f>
        <v>0</v>
      </c>
      <c r="K746" s="194" cm="1">
        <f t="array" ref="K746">IF(LEN($F746)&gt;0,1+IFERROR(SUMPRODUCT(TRANSPOSE('Input| Projects'!$AO746:$AQ746),INDEX('Input| Escalations'!$F$27:$L$29,,MATCH(S$9,'Input| Escalations'!$F$21:$L$21,0))),0),0)</f>
        <v>0</v>
      </c>
      <c r="L746" s="194" cm="1">
        <f t="array" ref="L746">IF(LEN($F746)&gt;0,1+IFERROR(SUMPRODUCT(TRANSPOSE('Input| Projects'!$AO746:$AQ746),INDEX('Input| Escalations'!$F$27:$L$29,,MATCH(T$9,'Input| Escalations'!$F$21:$L$21,0))),0),0)</f>
        <v>0</v>
      </c>
      <c r="M746" s="194" cm="1">
        <f t="array" ref="M746">IF(LEN($F746)&gt;0,1+IFERROR(SUMPRODUCT(TRANSPOSE('Input| Projects'!$AO746:$AQ746),INDEX('Input| Escalations'!$F$27:$L$29,,MATCH(U$9,'Input| Escalations'!$F$21:$L$21,0))),0),0)</f>
        <v>0</v>
      </c>
      <c r="N746" s="194" cm="1">
        <f t="array" ref="N746">IF(LEN($F746)&gt;0,1+IFERROR(SUMPRODUCT(TRANSPOSE('Input| Projects'!$AO746:$AQ746),INDEX('Input| Escalations'!$F$27:$L$29,,MATCH(V$9,'Input| Escalations'!$F$21:$L$21,0))),0),0)</f>
        <v>0</v>
      </c>
      <c r="O746" s="194" cm="1">
        <f t="array" ref="O746">IF(LEN($F746)&gt;0,1+IFERROR(SUMPRODUCT(TRANSPOSE('Input| Projects'!$AO746:$AQ746),INDEX('Input| Escalations'!$F$27:$L$29,,MATCH(W$9,'Input| Escalations'!$F$21:$L$21,0))),0),0)</f>
        <v>0</v>
      </c>
      <c r="P746" s="10"/>
      <c r="Q746" s="172">
        <f>IFERROR(IF(ISNUMBER(FIND("decision",'Input| Setup'!$F$6)),'Input| Projects'!Y746,'Input| Projects'!I746)*'Input| Escalations'!$I$17*I746,0)</f>
        <v>0</v>
      </c>
      <c r="R746" s="172">
        <f>IFERROR(IF(ISNUMBER(FIND("decision",'Input| Setup'!$F$6)),'Input| Projects'!Z746,'Input| Projects'!J746)*'Input| Escalations'!$I$17*J746,0)</f>
        <v>0</v>
      </c>
      <c r="S746" s="172">
        <f>IFERROR(IF(ISNUMBER(FIND("decision",'Input| Setup'!$F$6)),'Input| Projects'!AA746,'Input| Projects'!K746)*'Input| Escalations'!$I$17*K746,0)</f>
        <v>0</v>
      </c>
      <c r="T746" s="172">
        <f>IFERROR(IF(ISNUMBER(FIND("decision",'Input| Setup'!$F$6)),'Input| Projects'!AB746,'Input| Projects'!L746)*'Input| Escalations'!$I$17*L746,0)</f>
        <v>0</v>
      </c>
      <c r="U746" s="172">
        <f>IFERROR(IF(ISNUMBER(FIND("decision",'Input| Setup'!$F$6)),'Input| Projects'!AC746,'Input| Projects'!M746)*'Input| Escalations'!$I$17*M746,0)</f>
        <v>0</v>
      </c>
      <c r="V746" s="172">
        <f>IFERROR(IF(ISNUMBER(FIND("decision",'Input| Setup'!$F$6)),'Input| Projects'!AD746,'Input| Projects'!N746)*'Input| Escalations'!$I$17*N746,0)</f>
        <v>0</v>
      </c>
      <c r="W746" s="172">
        <f>IFERROR(IF(ISNUMBER(FIND("decision",'Input| Setup'!$F$6)),'Input| Projects'!AE746,'Input| Projects'!O746)*'Input| Escalations'!$I$17*O746,0)</f>
        <v>0</v>
      </c>
      <c r="X746" s="175"/>
      <c r="Y746" s="172">
        <f>IF(ISNUMBER(FIND("decision",'Input| Setup'!$F$6)),'Input| Projects'!AG746,'Input| Projects'!Q746)*I746*'Input| Escalations'!$I$17</f>
        <v>0</v>
      </c>
      <c r="Z746" s="172">
        <f>IF(ISNUMBER(FIND("decision",'Input| Setup'!$F$6)),'Input| Projects'!AH746,'Input| Projects'!R746)*J746*'Input| Escalations'!$I$17</f>
        <v>0</v>
      </c>
      <c r="AA746" s="172">
        <f>IF(ISNUMBER(FIND("decision",'Input| Setup'!$F$6)),'Input| Projects'!AI746,'Input| Projects'!S746)*K746*'Input| Escalations'!$I$17</f>
        <v>0</v>
      </c>
      <c r="AB746" s="172">
        <f>IF(ISNUMBER(FIND("decision",'Input| Setup'!$F$6)),'Input| Projects'!AJ746,'Input| Projects'!T746)*L746*'Input| Escalations'!$I$17</f>
        <v>0</v>
      </c>
      <c r="AC746" s="172">
        <f>IF(ISNUMBER(FIND("decision",'Input| Setup'!$F$6)),'Input| Projects'!AK746,'Input| Projects'!U746)*M746*'Input| Escalations'!$I$17</f>
        <v>0</v>
      </c>
      <c r="AD746" s="172">
        <f>IF(ISNUMBER(FIND("decision",'Input| Setup'!$F$6)),'Input| Projects'!AL746,'Input| Projects'!V746)*N746*'Input| Escalations'!$I$17</f>
        <v>0</v>
      </c>
      <c r="AE746" s="172">
        <f>IF(ISNUMBER(FIND("decision",'Input| Setup'!$F$6)),'Input| Projects'!AM746,'Input| Projects'!W746)*O746*'Input| Escalations'!$I$17</f>
        <v>0</v>
      </c>
      <c r="AF746" s="175"/>
      <c r="AG746" s="172" cm="1">
        <f t="array" ref="AG746">IFERROR(--('Input| Projects'!$AS746="Yes")*_xlfn.SWITCH('Input| Overheads'!$C$50,"Direct costs",'Calc| Overheads Allocation'!C$8*Q746,"Internal labour",'Calc| Overheads Allocation'!C$8*Q746*'Input| Projects'!$AO746,"DNSP defined",'Calc| Overheads Allocation'!C$78*'Input| Projects'!$AV746,0),0)</f>
        <v>0</v>
      </c>
      <c r="AH746" s="172" cm="1">
        <f t="array" ref="AH746">IFERROR(--('Input| Projects'!$AS746="Yes")*_xlfn.SWITCH('Input| Overheads'!$C$50,"Direct costs",'Calc| Overheads Allocation'!D$8*R746,"Internal labour",'Calc| Overheads Allocation'!D$8*R746*'Input| Projects'!$AO746,"DNSP defined",'Calc| Overheads Allocation'!D$78*'Input| Projects'!$AV746,0),0)</f>
        <v>0</v>
      </c>
      <c r="AI746" s="172" cm="1">
        <f t="array" ref="AI746">IFERROR(--('Input| Projects'!$AS746="Yes")*_xlfn.SWITCH('Input| Overheads'!$C$50,"Direct costs",'Calc| Overheads Allocation'!E$8*S746,"Internal labour",'Calc| Overheads Allocation'!E$8*S746*'Input| Projects'!$AO746,"DNSP defined",'Calc| Overheads Allocation'!E$78*'Input| Projects'!$AV746,0),0)</f>
        <v>0</v>
      </c>
      <c r="AJ746" s="172" cm="1">
        <f t="array" ref="AJ746">IFERROR(--('Input| Projects'!$AS746="Yes")*_xlfn.SWITCH('Input| Overheads'!$C$50,"Direct costs",'Calc| Overheads Allocation'!F$8*T746,"Internal labour",'Calc| Overheads Allocation'!F$8*T746*'Input| Projects'!$AO746,"DNSP defined",'Calc| Overheads Allocation'!F$78*'Input| Projects'!$AV746,0),0)</f>
        <v>0</v>
      </c>
      <c r="AK746" s="172" cm="1">
        <f t="array" ref="AK746">IFERROR(--('Input| Projects'!$AS746="Yes")*_xlfn.SWITCH('Input| Overheads'!$C$50,"Direct costs",'Calc| Overheads Allocation'!G$8*U746,"Internal labour",'Calc| Overheads Allocation'!G$8*U746*'Input| Projects'!$AO746,"DNSP defined",'Calc| Overheads Allocation'!G$78*'Input| Projects'!$AV746,0),0)</f>
        <v>0</v>
      </c>
      <c r="AL746" s="172" cm="1">
        <f t="array" ref="AL746">IFERROR(--('Input| Projects'!$AS746="Yes")*_xlfn.SWITCH('Input| Overheads'!$C$50,"Direct costs",'Calc| Overheads Allocation'!H$8*V746,"Internal labour",'Calc| Overheads Allocation'!H$8*V746*'Input| Projects'!$AO746,"DNSP defined",'Calc| Overheads Allocation'!H$78*'Input| Projects'!$AV746,0),0)</f>
        <v>0</v>
      </c>
      <c r="AM746" s="172" cm="1">
        <f t="array" ref="AM746">IFERROR(--('Input| Projects'!$AS746="Yes")*_xlfn.SWITCH('Input| Overheads'!$C$50,"Direct costs",'Calc| Overheads Allocation'!I$8*W746,"Internal labour",'Calc| Overheads Allocation'!I$8*W746*'Input| Projects'!$AO746,"DNSP defined",'Calc| Overheads Allocation'!I$78*'Input| Projects'!$AV746,0),0)</f>
        <v>0</v>
      </c>
      <c r="AN746" s="175"/>
      <c r="AO746" s="172" cm="1">
        <f t="array" ref="AO746">IFERROR(--('Input| Projects'!$AT746="Yes")*_xlfn.SWITCH('Input| Overheads'!$C$50,"Direct costs",'Calc| Overheads Allocation'!C$9*Q746,"Internal labour",'Calc| Overheads Allocation'!C$9*Q746*'Input| Projects'!$AO746,"DNSP defined",'Calc| Overheads Allocation'!C$79*'Input| Projects'!$AW746,0),0)</f>
        <v>0</v>
      </c>
      <c r="AP746" s="172" cm="1">
        <f t="array" ref="AP746">IFERROR(--('Input| Projects'!$AT746="Yes")*_xlfn.SWITCH('Input| Overheads'!$C$50,"Direct costs",'Calc| Overheads Allocation'!D$9*R746,"Internal labour",'Calc| Overheads Allocation'!D$9*R746*'Input| Projects'!$AO746,"DNSP defined",'Calc| Overheads Allocation'!D$79*'Input| Projects'!$AW746,0),0)</f>
        <v>0</v>
      </c>
      <c r="AQ746" s="172" cm="1">
        <f t="array" ref="AQ746">IFERROR(--('Input| Projects'!$AT746="Yes")*_xlfn.SWITCH('Input| Overheads'!$C$50,"Direct costs",'Calc| Overheads Allocation'!E$9*S746,"Internal labour",'Calc| Overheads Allocation'!E$9*S746*'Input| Projects'!$AO746,"DNSP defined",'Calc| Overheads Allocation'!E$79*'Input| Projects'!$AW746,0),0)</f>
        <v>0</v>
      </c>
      <c r="AR746" s="172" cm="1">
        <f t="array" ref="AR746">IFERROR(--('Input| Projects'!$AT746="Yes")*_xlfn.SWITCH('Input| Overheads'!$C$50,"Direct costs",'Calc| Overheads Allocation'!F$9*T746,"Internal labour",'Calc| Overheads Allocation'!F$9*T746*'Input| Projects'!$AO746,"DNSP defined",'Calc| Overheads Allocation'!F$79*'Input| Projects'!$AW746,0),0)</f>
        <v>0</v>
      </c>
      <c r="AS746" s="172" cm="1">
        <f t="array" ref="AS746">IFERROR(--('Input| Projects'!$AT746="Yes")*_xlfn.SWITCH('Input| Overheads'!$C$50,"Direct costs",'Calc| Overheads Allocation'!G$9*U746,"Internal labour",'Calc| Overheads Allocation'!G$9*U746*'Input| Projects'!$AO746,"DNSP defined",'Calc| Overheads Allocation'!G$79*'Input| Projects'!$AW746,0),0)</f>
        <v>0</v>
      </c>
      <c r="AT746" s="172" cm="1">
        <f t="array" ref="AT746">IFERROR(--('Input| Projects'!$AT746="Yes")*_xlfn.SWITCH('Input| Overheads'!$C$50,"Direct costs",'Calc| Overheads Allocation'!H$9*V746,"Internal labour",'Calc| Overheads Allocation'!H$9*V746*'Input| Projects'!$AO746,"DNSP defined",'Calc| Overheads Allocation'!H$79*'Input| Projects'!$AW746,0),0)</f>
        <v>0</v>
      </c>
      <c r="AU746" s="172" cm="1">
        <f t="array" ref="AU746">IFERROR(--('Input| Projects'!$AT746="Yes")*_xlfn.SWITCH('Input| Overheads'!$C$50,"Direct costs",'Calc| Overheads Allocation'!I$9*W746,"Internal labour",'Calc| Overheads Allocation'!I$9*W746*'Input| Projects'!$AO746,"DNSP defined",'Calc| Overheads Allocation'!I$79*'Input| Projects'!$AW746,0),0)</f>
        <v>0</v>
      </c>
      <c r="AV746" s="175"/>
      <c r="AW746" s="172">
        <f t="shared" si="266"/>
        <v>0</v>
      </c>
      <c r="AX746" s="172">
        <f t="shared" si="267"/>
        <v>0</v>
      </c>
      <c r="AY746" s="172">
        <f t="shared" si="268"/>
        <v>0</v>
      </c>
      <c r="AZ746" s="172">
        <f t="shared" si="269"/>
        <v>0</v>
      </c>
      <c r="BA746" s="172">
        <f t="shared" si="270"/>
        <v>0</v>
      </c>
      <c r="BB746" s="172">
        <f t="shared" si="271"/>
        <v>0</v>
      </c>
      <c r="BC746" s="172">
        <f t="shared" si="272"/>
        <v>0</v>
      </c>
      <c r="BD746" s="176"/>
      <c r="BE746" s="172">
        <f t="shared" si="273"/>
        <v>0</v>
      </c>
      <c r="BF746" s="172">
        <f t="shared" si="274"/>
        <v>0</v>
      </c>
      <c r="BG746" s="172">
        <f t="shared" si="275"/>
        <v>0</v>
      </c>
      <c r="BH746" s="172">
        <f t="shared" si="276"/>
        <v>0</v>
      </c>
      <c r="BI746" s="172">
        <f t="shared" si="277"/>
        <v>0</v>
      </c>
      <c r="BJ746" s="172">
        <f t="shared" si="278"/>
        <v>0</v>
      </c>
      <c r="BK746" s="172">
        <f t="shared" si="279"/>
        <v>0</v>
      </c>
      <c r="BL746" s="176"/>
      <c r="BM746" s="172">
        <f t="shared" si="258"/>
        <v>0</v>
      </c>
      <c r="BN746" s="172">
        <f t="shared" si="259"/>
        <v>0</v>
      </c>
      <c r="BO746" s="172">
        <f t="shared" si="260"/>
        <v>0</v>
      </c>
      <c r="BP746" s="172">
        <f t="shared" si="261"/>
        <v>0</v>
      </c>
      <c r="BQ746" s="172">
        <f t="shared" si="262"/>
        <v>0</v>
      </c>
      <c r="BR746" s="172">
        <f t="shared" si="263"/>
        <v>0</v>
      </c>
      <c r="BS746" s="172">
        <f t="shared" si="264"/>
        <v>0</v>
      </c>
      <c r="BT746" s="55"/>
      <c r="BU746" s="158">
        <f>SUMIF('Input| Projects'!$BA$8:$CX$8,RIGHT(BU$9,3),'Input| Projects'!$BA746:$CX746)</f>
        <v>0</v>
      </c>
      <c r="BV746" s="158">
        <f>SUMIF('Input| Projects'!$BA$8:$CX$8,RIGHT(BV$9,3),'Input| Projects'!$BA746:$CX746)</f>
        <v>0</v>
      </c>
      <c r="BW746" s="79" t="str">
        <f t="shared" si="265"/>
        <v/>
      </c>
    </row>
    <row r="747" spans="2:75" x14ac:dyDescent="0.2">
      <c r="B747" s="123">
        <f>IFERROR('Input| Projects'!B747,"")</f>
        <v>738</v>
      </c>
      <c r="C747" s="160" t="str">
        <f>IFERROR(IF('Input| Projects'!C747="","",'Input| Projects'!C747),"")</f>
        <v/>
      </c>
      <c r="D747" s="160" t="str">
        <f>IFERROR(IF('Input| Projects'!D747="","",'Input| Projects'!D747),"")</f>
        <v/>
      </c>
      <c r="E747" s="53"/>
      <c r="F747" s="160" t="str">
        <f>IF(LEN('Input| Projects'!F747)&gt;0,'Input| Projects'!F747,"")</f>
        <v/>
      </c>
      <c r="G747" s="160" t="str">
        <f>IF(LEN('Input| Projects'!G747)&gt;0,'Input| Projects'!G747,"")</f>
        <v/>
      </c>
      <c r="H747" s="10"/>
      <c r="I747" s="194" cm="1">
        <f t="array" ref="I747">IF(LEN($F747)&gt;0,1+IFERROR(SUMPRODUCT(TRANSPOSE('Input| Projects'!$AO747:$AQ747),INDEX('Input| Escalations'!$F$27:$L$29,,MATCH(Q$9,'Input| Escalations'!$F$21:$L$21,0))),0),0)</f>
        <v>0</v>
      </c>
      <c r="J747" s="194" cm="1">
        <f t="array" ref="J747">IF(LEN($F747)&gt;0,1+IFERROR(SUMPRODUCT(TRANSPOSE('Input| Projects'!$AO747:$AQ747),INDEX('Input| Escalations'!$F$27:$L$29,,MATCH(R$9,'Input| Escalations'!$F$21:$L$21,0))),0),0)</f>
        <v>0</v>
      </c>
      <c r="K747" s="194" cm="1">
        <f t="array" ref="K747">IF(LEN($F747)&gt;0,1+IFERROR(SUMPRODUCT(TRANSPOSE('Input| Projects'!$AO747:$AQ747),INDEX('Input| Escalations'!$F$27:$L$29,,MATCH(S$9,'Input| Escalations'!$F$21:$L$21,0))),0),0)</f>
        <v>0</v>
      </c>
      <c r="L747" s="194" cm="1">
        <f t="array" ref="L747">IF(LEN($F747)&gt;0,1+IFERROR(SUMPRODUCT(TRANSPOSE('Input| Projects'!$AO747:$AQ747),INDEX('Input| Escalations'!$F$27:$L$29,,MATCH(T$9,'Input| Escalations'!$F$21:$L$21,0))),0),0)</f>
        <v>0</v>
      </c>
      <c r="M747" s="194" cm="1">
        <f t="array" ref="M747">IF(LEN($F747)&gt;0,1+IFERROR(SUMPRODUCT(TRANSPOSE('Input| Projects'!$AO747:$AQ747),INDEX('Input| Escalations'!$F$27:$L$29,,MATCH(U$9,'Input| Escalations'!$F$21:$L$21,0))),0),0)</f>
        <v>0</v>
      </c>
      <c r="N747" s="194" cm="1">
        <f t="array" ref="N747">IF(LEN($F747)&gt;0,1+IFERROR(SUMPRODUCT(TRANSPOSE('Input| Projects'!$AO747:$AQ747),INDEX('Input| Escalations'!$F$27:$L$29,,MATCH(V$9,'Input| Escalations'!$F$21:$L$21,0))),0),0)</f>
        <v>0</v>
      </c>
      <c r="O747" s="194" cm="1">
        <f t="array" ref="O747">IF(LEN($F747)&gt;0,1+IFERROR(SUMPRODUCT(TRANSPOSE('Input| Projects'!$AO747:$AQ747),INDEX('Input| Escalations'!$F$27:$L$29,,MATCH(W$9,'Input| Escalations'!$F$21:$L$21,0))),0),0)</f>
        <v>0</v>
      </c>
      <c r="P747" s="10"/>
      <c r="Q747" s="172">
        <f>IFERROR(IF(ISNUMBER(FIND("decision",'Input| Setup'!$F$6)),'Input| Projects'!Y747,'Input| Projects'!I747)*'Input| Escalations'!$I$17*I747,0)</f>
        <v>0</v>
      </c>
      <c r="R747" s="172">
        <f>IFERROR(IF(ISNUMBER(FIND("decision",'Input| Setup'!$F$6)),'Input| Projects'!Z747,'Input| Projects'!J747)*'Input| Escalations'!$I$17*J747,0)</f>
        <v>0</v>
      </c>
      <c r="S747" s="172">
        <f>IFERROR(IF(ISNUMBER(FIND("decision",'Input| Setup'!$F$6)),'Input| Projects'!AA747,'Input| Projects'!K747)*'Input| Escalations'!$I$17*K747,0)</f>
        <v>0</v>
      </c>
      <c r="T747" s="172">
        <f>IFERROR(IF(ISNUMBER(FIND("decision",'Input| Setup'!$F$6)),'Input| Projects'!AB747,'Input| Projects'!L747)*'Input| Escalations'!$I$17*L747,0)</f>
        <v>0</v>
      </c>
      <c r="U747" s="172">
        <f>IFERROR(IF(ISNUMBER(FIND("decision",'Input| Setup'!$F$6)),'Input| Projects'!AC747,'Input| Projects'!M747)*'Input| Escalations'!$I$17*M747,0)</f>
        <v>0</v>
      </c>
      <c r="V747" s="172">
        <f>IFERROR(IF(ISNUMBER(FIND("decision",'Input| Setup'!$F$6)),'Input| Projects'!AD747,'Input| Projects'!N747)*'Input| Escalations'!$I$17*N747,0)</f>
        <v>0</v>
      </c>
      <c r="W747" s="172">
        <f>IFERROR(IF(ISNUMBER(FIND("decision",'Input| Setup'!$F$6)),'Input| Projects'!AE747,'Input| Projects'!O747)*'Input| Escalations'!$I$17*O747,0)</f>
        <v>0</v>
      </c>
      <c r="X747" s="175"/>
      <c r="Y747" s="172">
        <f>IF(ISNUMBER(FIND("decision",'Input| Setup'!$F$6)),'Input| Projects'!AG747,'Input| Projects'!Q747)*I747*'Input| Escalations'!$I$17</f>
        <v>0</v>
      </c>
      <c r="Z747" s="172">
        <f>IF(ISNUMBER(FIND("decision",'Input| Setup'!$F$6)),'Input| Projects'!AH747,'Input| Projects'!R747)*J747*'Input| Escalations'!$I$17</f>
        <v>0</v>
      </c>
      <c r="AA747" s="172">
        <f>IF(ISNUMBER(FIND("decision",'Input| Setup'!$F$6)),'Input| Projects'!AI747,'Input| Projects'!S747)*K747*'Input| Escalations'!$I$17</f>
        <v>0</v>
      </c>
      <c r="AB747" s="172">
        <f>IF(ISNUMBER(FIND("decision",'Input| Setup'!$F$6)),'Input| Projects'!AJ747,'Input| Projects'!T747)*L747*'Input| Escalations'!$I$17</f>
        <v>0</v>
      </c>
      <c r="AC747" s="172">
        <f>IF(ISNUMBER(FIND("decision",'Input| Setup'!$F$6)),'Input| Projects'!AK747,'Input| Projects'!U747)*M747*'Input| Escalations'!$I$17</f>
        <v>0</v>
      </c>
      <c r="AD747" s="172">
        <f>IF(ISNUMBER(FIND("decision",'Input| Setup'!$F$6)),'Input| Projects'!AL747,'Input| Projects'!V747)*N747*'Input| Escalations'!$I$17</f>
        <v>0</v>
      </c>
      <c r="AE747" s="172">
        <f>IF(ISNUMBER(FIND("decision",'Input| Setup'!$F$6)),'Input| Projects'!AM747,'Input| Projects'!W747)*O747*'Input| Escalations'!$I$17</f>
        <v>0</v>
      </c>
      <c r="AF747" s="175"/>
      <c r="AG747" s="172" cm="1">
        <f t="array" ref="AG747">IFERROR(--('Input| Projects'!$AS747="Yes")*_xlfn.SWITCH('Input| Overheads'!$C$50,"Direct costs",'Calc| Overheads Allocation'!C$8*Q747,"Internal labour",'Calc| Overheads Allocation'!C$8*Q747*'Input| Projects'!$AO747,"DNSP defined",'Calc| Overheads Allocation'!C$78*'Input| Projects'!$AV747,0),0)</f>
        <v>0</v>
      </c>
      <c r="AH747" s="172" cm="1">
        <f t="array" ref="AH747">IFERROR(--('Input| Projects'!$AS747="Yes")*_xlfn.SWITCH('Input| Overheads'!$C$50,"Direct costs",'Calc| Overheads Allocation'!D$8*R747,"Internal labour",'Calc| Overheads Allocation'!D$8*R747*'Input| Projects'!$AO747,"DNSP defined",'Calc| Overheads Allocation'!D$78*'Input| Projects'!$AV747,0),0)</f>
        <v>0</v>
      </c>
      <c r="AI747" s="172" cm="1">
        <f t="array" ref="AI747">IFERROR(--('Input| Projects'!$AS747="Yes")*_xlfn.SWITCH('Input| Overheads'!$C$50,"Direct costs",'Calc| Overheads Allocation'!E$8*S747,"Internal labour",'Calc| Overheads Allocation'!E$8*S747*'Input| Projects'!$AO747,"DNSP defined",'Calc| Overheads Allocation'!E$78*'Input| Projects'!$AV747,0),0)</f>
        <v>0</v>
      </c>
      <c r="AJ747" s="172" cm="1">
        <f t="array" ref="AJ747">IFERROR(--('Input| Projects'!$AS747="Yes")*_xlfn.SWITCH('Input| Overheads'!$C$50,"Direct costs",'Calc| Overheads Allocation'!F$8*T747,"Internal labour",'Calc| Overheads Allocation'!F$8*T747*'Input| Projects'!$AO747,"DNSP defined",'Calc| Overheads Allocation'!F$78*'Input| Projects'!$AV747,0),0)</f>
        <v>0</v>
      </c>
      <c r="AK747" s="172" cm="1">
        <f t="array" ref="AK747">IFERROR(--('Input| Projects'!$AS747="Yes")*_xlfn.SWITCH('Input| Overheads'!$C$50,"Direct costs",'Calc| Overheads Allocation'!G$8*U747,"Internal labour",'Calc| Overheads Allocation'!G$8*U747*'Input| Projects'!$AO747,"DNSP defined",'Calc| Overheads Allocation'!G$78*'Input| Projects'!$AV747,0),0)</f>
        <v>0</v>
      </c>
      <c r="AL747" s="172" cm="1">
        <f t="array" ref="AL747">IFERROR(--('Input| Projects'!$AS747="Yes")*_xlfn.SWITCH('Input| Overheads'!$C$50,"Direct costs",'Calc| Overheads Allocation'!H$8*V747,"Internal labour",'Calc| Overheads Allocation'!H$8*V747*'Input| Projects'!$AO747,"DNSP defined",'Calc| Overheads Allocation'!H$78*'Input| Projects'!$AV747,0),0)</f>
        <v>0</v>
      </c>
      <c r="AM747" s="172" cm="1">
        <f t="array" ref="AM747">IFERROR(--('Input| Projects'!$AS747="Yes")*_xlfn.SWITCH('Input| Overheads'!$C$50,"Direct costs",'Calc| Overheads Allocation'!I$8*W747,"Internal labour",'Calc| Overheads Allocation'!I$8*W747*'Input| Projects'!$AO747,"DNSP defined",'Calc| Overheads Allocation'!I$78*'Input| Projects'!$AV747,0),0)</f>
        <v>0</v>
      </c>
      <c r="AN747" s="175"/>
      <c r="AO747" s="172" cm="1">
        <f t="array" ref="AO747">IFERROR(--('Input| Projects'!$AT747="Yes")*_xlfn.SWITCH('Input| Overheads'!$C$50,"Direct costs",'Calc| Overheads Allocation'!C$9*Q747,"Internal labour",'Calc| Overheads Allocation'!C$9*Q747*'Input| Projects'!$AO747,"DNSP defined",'Calc| Overheads Allocation'!C$79*'Input| Projects'!$AW747,0),0)</f>
        <v>0</v>
      </c>
      <c r="AP747" s="172" cm="1">
        <f t="array" ref="AP747">IFERROR(--('Input| Projects'!$AT747="Yes")*_xlfn.SWITCH('Input| Overheads'!$C$50,"Direct costs",'Calc| Overheads Allocation'!D$9*R747,"Internal labour",'Calc| Overheads Allocation'!D$9*R747*'Input| Projects'!$AO747,"DNSP defined",'Calc| Overheads Allocation'!D$79*'Input| Projects'!$AW747,0),0)</f>
        <v>0</v>
      </c>
      <c r="AQ747" s="172" cm="1">
        <f t="array" ref="AQ747">IFERROR(--('Input| Projects'!$AT747="Yes")*_xlfn.SWITCH('Input| Overheads'!$C$50,"Direct costs",'Calc| Overheads Allocation'!E$9*S747,"Internal labour",'Calc| Overheads Allocation'!E$9*S747*'Input| Projects'!$AO747,"DNSP defined",'Calc| Overheads Allocation'!E$79*'Input| Projects'!$AW747,0),0)</f>
        <v>0</v>
      </c>
      <c r="AR747" s="172" cm="1">
        <f t="array" ref="AR747">IFERROR(--('Input| Projects'!$AT747="Yes")*_xlfn.SWITCH('Input| Overheads'!$C$50,"Direct costs",'Calc| Overheads Allocation'!F$9*T747,"Internal labour",'Calc| Overheads Allocation'!F$9*T747*'Input| Projects'!$AO747,"DNSP defined",'Calc| Overheads Allocation'!F$79*'Input| Projects'!$AW747,0),0)</f>
        <v>0</v>
      </c>
      <c r="AS747" s="172" cm="1">
        <f t="array" ref="AS747">IFERROR(--('Input| Projects'!$AT747="Yes")*_xlfn.SWITCH('Input| Overheads'!$C$50,"Direct costs",'Calc| Overheads Allocation'!G$9*U747,"Internal labour",'Calc| Overheads Allocation'!G$9*U747*'Input| Projects'!$AO747,"DNSP defined",'Calc| Overheads Allocation'!G$79*'Input| Projects'!$AW747,0),0)</f>
        <v>0</v>
      </c>
      <c r="AT747" s="172" cm="1">
        <f t="array" ref="AT747">IFERROR(--('Input| Projects'!$AT747="Yes")*_xlfn.SWITCH('Input| Overheads'!$C$50,"Direct costs",'Calc| Overheads Allocation'!H$9*V747,"Internal labour",'Calc| Overheads Allocation'!H$9*V747*'Input| Projects'!$AO747,"DNSP defined",'Calc| Overheads Allocation'!H$79*'Input| Projects'!$AW747,0),0)</f>
        <v>0</v>
      </c>
      <c r="AU747" s="172" cm="1">
        <f t="array" ref="AU747">IFERROR(--('Input| Projects'!$AT747="Yes")*_xlfn.SWITCH('Input| Overheads'!$C$50,"Direct costs",'Calc| Overheads Allocation'!I$9*W747,"Internal labour",'Calc| Overheads Allocation'!I$9*W747*'Input| Projects'!$AO747,"DNSP defined",'Calc| Overheads Allocation'!I$79*'Input| Projects'!$AW747,0),0)</f>
        <v>0</v>
      </c>
      <c r="AV747" s="175"/>
      <c r="AW747" s="172">
        <f t="shared" si="266"/>
        <v>0</v>
      </c>
      <c r="AX747" s="172">
        <f t="shared" si="267"/>
        <v>0</v>
      </c>
      <c r="AY747" s="172">
        <f t="shared" si="268"/>
        <v>0</v>
      </c>
      <c r="AZ747" s="172">
        <f t="shared" si="269"/>
        <v>0</v>
      </c>
      <c r="BA747" s="172">
        <f t="shared" si="270"/>
        <v>0</v>
      </c>
      <c r="BB747" s="172">
        <f t="shared" si="271"/>
        <v>0</v>
      </c>
      <c r="BC747" s="172">
        <f t="shared" si="272"/>
        <v>0</v>
      </c>
      <c r="BD747" s="176"/>
      <c r="BE747" s="172">
        <f t="shared" si="273"/>
        <v>0</v>
      </c>
      <c r="BF747" s="172">
        <f t="shared" si="274"/>
        <v>0</v>
      </c>
      <c r="BG747" s="172">
        <f t="shared" si="275"/>
        <v>0</v>
      </c>
      <c r="BH747" s="172">
        <f t="shared" si="276"/>
        <v>0</v>
      </c>
      <c r="BI747" s="172">
        <f t="shared" si="277"/>
        <v>0</v>
      </c>
      <c r="BJ747" s="172">
        <f t="shared" si="278"/>
        <v>0</v>
      </c>
      <c r="BK747" s="172">
        <f t="shared" si="279"/>
        <v>0</v>
      </c>
      <c r="BL747" s="176"/>
      <c r="BM747" s="172">
        <f t="shared" si="258"/>
        <v>0</v>
      </c>
      <c r="BN747" s="172">
        <f t="shared" si="259"/>
        <v>0</v>
      </c>
      <c r="BO747" s="172">
        <f t="shared" si="260"/>
        <v>0</v>
      </c>
      <c r="BP747" s="172">
        <f t="shared" si="261"/>
        <v>0</v>
      </c>
      <c r="BQ747" s="172">
        <f t="shared" si="262"/>
        <v>0</v>
      </c>
      <c r="BR747" s="172">
        <f t="shared" si="263"/>
        <v>0</v>
      </c>
      <c r="BS747" s="172">
        <f t="shared" si="264"/>
        <v>0</v>
      </c>
      <c r="BT747" s="55"/>
      <c r="BU747" s="158">
        <f>SUMIF('Input| Projects'!$BA$8:$CX$8,RIGHT(BU$9,3),'Input| Projects'!$BA747:$CX747)</f>
        <v>0</v>
      </c>
      <c r="BV747" s="158">
        <f>SUMIF('Input| Projects'!$BA$8:$CX$8,RIGHT(BV$9,3),'Input| Projects'!$BA747:$CX747)</f>
        <v>0</v>
      </c>
      <c r="BW747" s="79" t="str">
        <f t="shared" si="265"/>
        <v/>
      </c>
    </row>
    <row r="748" spans="2:75" x14ac:dyDescent="0.2">
      <c r="B748" s="123">
        <f>IFERROR('Input| Projects'!B748,"")</f>
        <v>739</v>
      </c>
      <c r="C748" s="160" t="str">
        <f>IFERROR(IF('Input| Projects'!C748="","",'Input| Projects'!C748),"")</f>
        <v/>
      </c>
      <c r="D748" s="160" t="str">
        <f>IFERROR(IF('Input| Projects'!D748="","",'Input| Projects'!D748),"")</f>
        <v/>
      </c>
      <c r="E748" s="53"/>
      <c r="F748" s="160" t="str">
        <f>IF(LEN('Input| Projects'!F748)&gt;0,'Input| Projects'!F748,"")</f>
        <v/>
      </c>
      <c r="G748" s="160" t="str">
        <f>IF(LEN('Input| Projects'!G748)&gt;0,'Input| Projects'!G748,"")</f>
        <v/>
      </c>
      <c r="H748" s="10"/>
      <c r="I748" s="194" cm="1">
        <f t="array" ref="I748">IF(LEN($F748)&gt;0,1+IFERROR(SUMPRODUCT(TRANSPOSE('Input| Projects'!$AO748:$AQ748),INDEX('Input| Escalations'!$F$27:$L$29,,MATCH(Q$9,'Input| Escalations'!$F$21:$L$21,0))),0),0)</f>
        <v>0</v>
      </c>
      <c r="J748" s="194" cm="1">
        <f t="array" ref="J748">IF(LEN($F748)&gt;0,1+IFERROR(SUMPRODUCT(TRANSPOSE('Input| Projects'!$AO748:$AQ748),INDEX('Input| Escalations'!$F$27:$L$29,,MATCH(R$9,'Input| Escalations'!$F$21:$L$21,0))),0),0)</f>
        <v>0</v>
      </c>
      <c r="K748" s="194" cm="1">
        <f t="array" ref="K748">IF(LEN($F748)&gt;0,1+IFERROR(SUMPRODUCT(TRANSPOSE('Input| Projects'!$AO748:$AQ748),INDEX('Input| Escalations'!$F$27:$L$29,,MATCH(S$9,'Input| Escalations'!$F$21:$L$21,0))),0),0)</f>
        <v>0</v>
      </c>
      <c r="L748" s="194" cm="1">
        <f t="array" ref="L748">IF(LEN($F748)&gt;0,1+IFERROR(SUMPRODUCT(TRANSPOSE('Input| Projects'!$AO748:$AQ748),INDEX('Input| Escalations'!$F$27:$L$29,,MATCH(T$9,'Input| Escalations'!$F$21:$L$21,0))),0),0)</f>
        <v>0</v>
      </c>
      <c r="M748" s="194" cm="1">
        <f t="array" ref="M748">IF(LEN($F748)&gt;0,1+IFERROR(SUMPRODUCT(TRANSPOSE('Input| Projects'!$AO748:$AQ748),INDEX('Input| Escalations'!$F$27:$L$29,,MATCH(U$9,'Input| Escalations'!$F$21:$L$21,0))),0),0)</f>
        <v>0</v>
      </c>
      <c r="N748" s="194" cm="1">
        <f t="array" ref="N748">IF(LEN($F748)&gt;0,1+IFERROR(SUMPRODUCT(TRANSPOSE('Input| Projects'!$AO748:$AQ748),INDEX('Input| Escalations'!$F$27:$L$29,,MATCH(V$9,'Input| Escalations'!$F$21:$L$21,0))),0),0)</f>
        <v>0</v>
      </c>
      <c r="O748" s="194" cm="1">
        <f t="array" ref="O748">IF(LEN($F748)&gt;0,1+IFERROR(SUMPRODUCT(TRANSPOSE('Input| Projects'!$AO748:$AQ748),INDEX('Input| Escalations'!$F$27:$L$29,,MATCH(W$9,'Input| Escalations'!$F$21:$L$21,0))),0),0)</f>
        <v>0</v>
      </c>
      <c r="P748" s="10"/>
      <c r="Q748" s="172">
        <f>IFERROR(IF(ISNUMBER(FIND("decision",'Input| Setup'!$F$6)),'Input| Projects'!Y748,'Input| Projects'!I748)*'Input| Escalations'!$I$17*I748,0)</f>
        <v>0</v>
      </c>
      <c r="R748" s="172">
        <f>IFERROR(IF(ISNUMBER(FIND("decision",'Input| Setup'!$F$6)),'Input| Projects'!Z748,'Input| Projects'!J748)*'Input| Escalations'!$I$17*J748,0)</f>
        <v>0</v>
      </c>
      <c r="S748" s="172">
        <f>IFERROR(IF(ISNUMBER(FIND("decision",'Input| Setup'!$F$6)),'Input| Projects'!AA748,'Input| Projects'!K748)*'Input| Escalations'!$I$17*K748,0)</f>
        <v>0</v>
      </c>
      <c r="T748" s="172">
        <f>IFERROR(IF(ISNUMBER(FIND("decision",'Input| Setup'!$F$6)),'Input| Projects'!AB748,'Input| Projects'!L748)*'Input| Escalations'!$I$17*L748,0)</f>
        <v>0</v>
      </c>
      <c r="U748" s="172">
        <f>IFERROR(IF(ISNUMBER(FIND("decision",'Input| Setup'!$F$6)),'Input| Projects'!AC748,'Input| Projects'!M748)*'Input| Escalations'!$I$17*M748,0)</f>
        <v>0</v>
      </c>
      <c r="V748" s="172">
        <f>IFERROR(IF(ISNUMBER(FIND("decision",'Input| Setup'!$F$6)),'Input| Projects'!AD748,'Input| Projects'!N748)*'Input| Escalations'!$I$17*N748,0)</f>
        <v>0</v>
      </c>
      <c r="W748" s="172">
        <f>IFERROR(IF(ISNUMBER(FIND("decision",'Input| Setup'!$F$6)),'Input| Projects'!AE748,'Input| Projects'!O748)*'Input| Escalations'!$I$17*O748,0)</f>
        <v>0</v>
      </c>
      <c r="X748" s="175"/>
      <c r="Y748" s="172">
        <f>IF(ISNUMBER(FIND("decision",'Input| Setup'!$F$6)),'Input| Projects'!AG748,'Input| Projects'!Q748)*I748*'Input| Escalations'!$I$17</f>
        <v>0</v>
      </c>
      <c r="Z748" s="172">
        <f>IF(ISNUMBER(FIND("decision",'Input| Setup'!$F$6)),'Input| Projects'!AH748,'Input| Projects'!R748)*J748*'Input| Escalations'!$I$17</f>
        <v>0</v>
      </c>
      <c r="AA748" s="172">
        <f>IF(ISNUMBER(FIND("decision",'Input| Setup'!$F$6)),'Input| Projects'!AI748,'Input| Projects'!S748)*K748*'Input| Escalations'!$I$17</f>
        <v>0</v>
      </c>
      <c r="AB748" s="172">
        <f>IF(ISNUMBER(FIND("decision",'Input| Setup'!$F$6)),'Input| Projects'!AJ748,'Input| Projects'!T748)*L748*'Input| Escalations'!$I$17</f>
        <v>0</v>
      </c>
      <c r="AC748" s="172">
        <f>IF(ISNUMBER(FIND("decision",'Input| Setup'!$F$6)),'Input| Projects'!AK748,'Input| Projects'!U748)*M748*'Input| Escalations'!$I$17</f>
        <v>0</v>
      </c>
      <c r="AD748" s="172">
        <f>IF(ISNUMBER(FIND("decision",'Input| Setup'!$F$6)),'Input| Projects'!AL748,'Input| Projects'!V748)*N748*'Input| Escalations'!$I$17</f>
        <v>0</v>
      </c>
      <c r="AE748" s="172">
        <f>IF(ISNUMBER(FIND("decision",'Input| Setup'!$F$6)),'Input| Projects'!AM748,'Input| Projects'!W748)*O748*'Input| Escalations'!$I$17</f>
        <v>0</v>
      </c>
      <c r="AF748" s="175"/>
      <c r="AG748" s="172" cm="1">
        <f t="array" ref="AG748">IFERROR(--('Input| Projects'!$AS748="Yes")*_xlfn.SWITCH('Input| Overheads'!$C$50,"Direct costs",'Calc| Overheads Allocation'!C$8*Q748,"Internal labour",'Calc| Overheads Allocation'!C$8*Q748*'Input| Projects'!$AO748,"DNSP defined",'Calc| Overheads Allocation'!C$78*'Input| Projects'!$AV748,0),0)</f>
        <v>0</v>
      </c>
      <c r="AH748" s="172" cm="1">
        <f t="array" ref="AH748">IFERROR(--('Input| Projects'!$AS748="Yes")*_xlfn.SWITCH('Input| Overheads'!$C$50,"Direct costs",'Calc| Overheads Allocation'!D$8*R748,"Internal labour",'Calc| Overheads Allocation'!D$8*R748*'Input| Projects'!$AO748,"DNSP defined",'Calc| Overheads Allocation'!D$78*'Input| Projects'!$AV748,0),0)</f>
        <v>0</v>
      </c>
      <c r="AI748" s="172" cm="1">
        <f t="array" ref="AI748">IFERROR(--('Input| Projects'!$AS748="Yes")*_xlfn.SWITCH('Input| Overheads'!$C$50,"Direct costs",'Calc| Overheads Allocation'!E$8*S748,"Internal labour",'Calc| Overheads Allocation'!E$8*S748*'Input| Projects'!$AO748,"DNSP defined",'Calc| Overheads Allocation'!E$78*'Input| Projects'!$AV748,0),0)</f>
        <v>0</v>
      </c>
      <c r="AJ748" s="172" cm="1">
        <f t="array" ref="AJ748">IFERROR(--('Input| Projects'!$AS748="Yes")*_xlfn.SWITCH('Input| Overheads'!$C$50,"Direct costs",'Calc| Overheads Allocation'!F$8*T748,"Internal labour",'Calc| Overheads Allocation'!F$8*T748*'Input| Projects'!$AO748,"DNSP defined",'Calc| Overheads Allocation'!F$78*'Input| Projects'!$AV748,0),0)</f>
        <v>0</v>
      </c>
      <c r="AK748" s="172" cm="1">
        <f t="array" ref="AK748">IFERROR(--('Input| Projects'!$AS748="Yes")*_xlfn.SWITCH('Input| Overheads'!$C$50,"Direct costs",'Calc| Overheads Allocation'!G$8*U748,"Internal labour",'Calc| Overheads Allocation'!G$8*U748*'Input| Projects'!$AO748,"DNSP defined",'Calc| Overheads Allocation'!G$78*'Input| Projects'!$AV748,0),0)</f>
        <v>0</v>
      </c>
      <c r="AL748" s="172" cm="1">
        <f t="array" ref="AL748">IFERROR(--('Input| Projects'!$AS748="Yes")*_xlfn.SWITCH('Input| Overheads'!$C$50,"Direct costs",'Calc| Overheads Allocation'!H$8*V748,"Internal labour",'Calc| Overheads Allocation'!H$8*V748*'Input| Projects'!$AO748,"DNSP defined",'Calc| Overheads Allocation'!H$78*'Input| Projects'!$AV748,0),0)</f>
        <v>0</v>
      </c>
      <c r="AM748" s="172" cm="1">
        <f t="array" ref="AM748">IFERROR(--('Input| Projects'!$AS748="Yes")*_xlfn.SWITCH('Input| Overheads'!$C$50,"Direct costs",'Calc| Overheads Allocation'!I$8*W748,"Internal labour",'Calc| Overheads Allocation'!I$8*W748*'Input| Projects'!$AO748,"DNSP defined",'Calc| Overheads Allocation'!I$78*'Input| Projects'!$AV748,0),0)</f>
        <v>0</v>
      </c>
      <c r="AN748" s="175"/>
      <c r="AO748" s="172" cm="1">
        <f t="array" ref="AO748">IFERROR(--('Input| Projects'!$AT748="Yes")*_xlfn.SWITCH('Input| Overheads'!$C$50,"Direct costs",'Calc| Overheads Allocation'!C$9*Q748,"Internal labour",'Calc| Overheads Allocation'!C$9*Q748*'Input| Projects'!$AO748,"DNSP defined",'Calc| Overheads Allocation'!C$79*'Input| Projects'!$AW748,0),0)</f>
        <v>0</v>
      </c>
      <c r="AP748" s="172" cm="1">
        <f t="array" ref="AP748">IFERROR(--('Input| Projects'!$AT748="Yes")*_xlfn.SWITCH('Input| Overheads'!$C$50,"Direct costs",'Calc| Overheads Allocation'!D$9*R748,"Internal labour",'Calc| Overheads Allocation'!D$9*R748*'Input| Projects'!$AO748,"DNSP defined",'Calc| Overheads Allocation'!D$79*'Input| Projects'!$AW748,0),0)</f>
        <v>0</v>
      </c>
      <c r="AQ748" s="172" cm="1">
        <f t="array" ref="AQ748">IFERROR(--('Input| Projects'!$AT748="Yes")*_xlfn.SWITCH('Input| Overheads'!$C$50,"Direct costs",'Calc| Overheads Allocation'!E$9*S748,"Internal labour",'Calc| Overheads Allocation'!E$9*S748*'Input| Projects'!$AO748,"DNSP defined",'Calc| Overheads Allocation'!E$79*'Input| Projects'!$AW748,0),0)</f>
        <v>0</v>
      </c>
      <c r="AR748" s="172" cm="1">
        <f t="array" ref="AR748">IFERROR(--('Input| Projects'!$AT748="Yes")*_xlfn.SWITCH('Input| Overheads'!$C$50,"Direct costs",'Calc| Overheads Allocation'!F$9*T748,"Internal labour",'Calc| Overheads Allocation'!F$9*T748*'Input| Projects'!$AO748,"DNSP defined",'Calc| Overheads Allocation'!F$79*'Input| Projects'!$AW748,0),0)</f>
        <v>0</v>
      </c>
      <c r="AS748" s="172" cm="1">
        <f t="array" ref="AS748">IFERROR(--('Input| Projects'!$AT748="Yes")*_xlfn.SWITCH('Input| Overheads'!$C$50,"Direct costs",'Calc| Overheads Allocation'!G$9*U748,"Internal labour",'Calc| Overheads Allocation'!G$9*U748*'Input| Projects'!$AO748,"DNSP defined",'Calc| Overheads Allocation'!G$79*'Input| Projects'!$AW748,0),0)</f>
        <v>0</v>
      </c>
      <c r="AT748" s="172" cm="1">
        <f t="array" ref="AT748">IFERROR(--('Input| Projects'!$AT748="Yes")*_xlfn.SWITCH('Input| Overheads'!$C$50,"Direct costs",'Calc| Overheads Allocation'!H$9*V748,"Internal labour",'Calc| Overheads Allocation'!H$9*V748*'Input| Projects'!$AO748,"DNSP defined",'Calc| Overheads Allocation'!H$79*'Input| Projects'!$AW748,0),0)</f>
        <v>0</v>
      </c>
      <c r="AU748" s="172" cm="1">
        <f t="array" ref="AU748">IFERROR(--('Input| Projects'!$AT748="Yes")*_xlfn.SWITCH('Input| Overheads'!$C$50,"Direct costs",'Calc| Overheads Allocation'!I$9*W748,"Internal labour",'Calc| Overheads Allocation'!I$9*W748*'Input| Projects'!$AO748,"DNSP defined",'Calc| Overheads Allocation'!I$79*'Input| Projects'!$AW748,0),0)</f>
        <v>0</v>
      </c>
      <c r="AV748" s="175"/>
      <c r="AW748" s="172">
        <f t="shared" si="266"/>
        <v>0</v>
      </c>
      <c r="AX748" s="172">
        <f t="shared" si="267"/>
        <v>0</v>
      </c>
      <c r="AY748" s="172">
        <f t="shared" si="268"/>
        <v>0</v>
      </c>
      <c r="AZ748" s="172">
        <f t="shared" si="269"/>
        <v>0</v>
      </c>
      <c r="BA748" s="172">
        <f t="shared" si="270"/>
        <v>0</v>
      </c>
      <c r="BB748" s="172">
        <f t="shared" si="271"/>
        <v>0</v>
      </c>
      <c r="BC748" s="172">
        <f t="shared" si="272"/>
        <v>0</v>
      </c>
      <c r="BD748" s="176"/>
      <c r="BE748" s="172">
        <f t="shared" si="273"/>
        <v>0</v>
      </c>
      <c r="BF748" s="172">
        <f t="shared" si="274"/>
        <v>0</v>
      </c>
      <c r="BG748" s="172">
        <f t="shared" si="275"/>
        <v>0</v>
      </c>
      <c r="BH748" s="172">
        <f t="shared" si="276"/>
        <v>0</v>
      </c>
      <c r="BI748" s="172">
        <f t="shared" si="277"/>
        <v>0</v>
      </c>
      <c r="BJ748" s="172">
        <f t="shared" si="278"/>
        <v>0</v>
      </c>
      <c r="BK748" s="172">
        <f t="shared" si="279"/>
        <v>0</v>
      </c>
      <c r="BL748" s="176"/>
      <c r="BM748" s="172">
        <f t="shared" si="258"/>
        <v>0</v>
      </c>
      <c r="BN748" s="172">
        <f t="shared" si="259"/>
        <v>0</v>
      </c>
      <c r="BO748" s="172">
        <f t="shared" si="260"/>
        <v>0</v>
      </c>
      <c r="BP748" s="172">
        <f t="shared" si="261"/>
        <v>0</v>
      </c>
      <c r="BQ748" s="172">
        <f t="shared" si="262"/>
        <v>0</v>
      </c>
      <c r="BR748" s="172">
        <f t="shared" si="263"/>
        <v>0</v>
      </c>
      <c r="BS748" s="172">
        <f t="shared" si="264"/>
        <v>0</v>
      </c>
      <c r="BT748" s="55"/>
      <c r="BU748" s="158">
        <f>SUMIF('Input| Projects'!$BA$8:$CX$8,RIGHT(BU$9,3),'Input| Projects'!$BA748:$CX748)</f>
        <v>0</v>
      </c>
      <c r="BV748" s="158">
        <f>SUMIF('Input| Projects'!$BA$8:$CX$8,RIGHT(BV$9,3),'Input| Projects'!$BA748:$CX748)</f>
        <v>0</v>
      </c>
      <c r="BW748" s="79" t="str">
        <f t="shared" si="265"/>
        <v/>
      </c>
    </row>
    <row r="749" spans="2:75" x14ac:dyDescent="0.2">
      <c r="B749" s="123">
        <f>IFERROR('Input| Projects'!B749,"")</f>
        <v>740</v>
      </c>
      <c r="C749" s="160" t="str">
        <f>IFERROR(IF('Input| Projects'!C749="","",'Input| Projects'!C749),"")</f>
        <v/>
      </c>
      <c r="D749" s="160" t="str">
        <f>IFERROR(IF('Input| Projects'!D749="","",'Input| Projects'!D749),"")</f>
        <v/>
      </c>
      <c r="E749" s="53"/>
      <c r="F749" s="160" t="str">
        <f>IF(LEN('Input| Projects'!F749)&gt;0,'Input| Projects'!F749,"")</f>
        <v/>
      </c>
      <c r="G749" s="160" t="str">
        <f>IF(LEN('Input| Projects'!G749)&gt;0,'Input| Projects'!G749,"")</f>
        <v/>
      </c>
      <c r="H749" s="10"/>
      <c r="I749" s="194" cm="1">
        <f t="array" ref="I749">IF(LEN($F749)&gt;0,1+IFERROR(SUMPRODUCT(TRANSPOSE('Input| Projects'!$AO749:$AQ749),INDEX('Input| Escalations'!$F$27:$L$29,,MATCH(Q$9,'Input| Escalations'!$F$21:$L$21,0))),0),0)</f>
        <v>0</v>
      </c>
      <c r="J749" s="194" cm="1">
        <f t="array" ref="J749">IF(LEN($F749)&gt;0,1+IFERROR(SUMPRODUCT(TRANSPOSE('Input| Projects'!$AO749:$AQ749),INDEX('Input| Escalations'!$F$27:$L$29,,MATCH(R$9,'Input| Escalations'!$F$21:$L$21,0))),0),0)</f>
        <v>0</v>
      </c>
      <c r="K749" s="194" cm="1">
        <f t="array" ref="K749">IF(LEN($F749)&gt;0,1+IFERROR(SUMPRODUCT(TRANSPOSE('Input| Projects'!$AO749:$AQ749),INDEX('Input| Escalations'!$F$27:$L$29,,MATCH(S$9,'Input| Escalations'!$F$21:$L$21,0))),0),0)</f>
        <v>0</v>
      </c>
      <c r="L749" s="194" cm="1">
        <f t="array" ref="L749">IF(LEN($F749)&gt;0,1+IFERROR(SUMPRODUCT(TRANSPOSE('Input| Projects'!$AO749:$AQ749),INDEX('Input| Escalations'!$F$27:$L$29,,MATCH(T$9,'Input| Escalations'!$F$21:$L$21,0))),0),0)</f>
        <v>0</v>
      </c>
      <c r="M749" s="194" cm="1">
        <f t="array" ref="M749">IF(LEN($F749)&gt;0,1+IFERROR(SUMPRODUCT(TRANSPOSE('Input| Projects'!$AO749:$AQ749),INDEX('Input| Escalations'!$F$27:$L$29,,MATCH(U$9,'Input| Escalations'!$F$21:$L$21,0))),0),0)</f>
        <v>0</v>
      </c>
      <c r="N749" s="194" cm="1">
        <f t="array" ref="N749">IF(LEN($F749)&gt;0,1+IFERROR(SUMPRODUCT(TRANSPOSE('Input| Projects'!$AO749:$AQ749),INDEX('Input| Escalations'!$F$27:$L$29,,MATCH(V$9,'Input| Escalations'!$F$21:$L$21,0))),0),0)</f>
        <v>0</v>
      </c>
      <c r="O749" s="194" cm="1">
        <f t="array" ref="O749">IF(LEN($F749)&gt;0,1+IFERROR(SUMPRODUCT(TRANSPOSE('Input| Projects'!$AO749:$AQ749),INDEX('Input| Escalations'!$F$27:$L$29,,MATCH(W$9,'Input| Escalations'!$F$21:$L$21,0))),0),0)</f>
        <v>0</v>
      </c>
      <c r="P749" s="10"/>
      <c r="Q749" s="172">
        <f>IFERROR(IF(ISNUMBER(FIND("decision",'Input| Setup'!$F$6)),'Input| Projects'!Y749,'Input| Projects'!I749)*'Input| Escalations'!$I$17*I749,0)</f>
        <v>0</v>
      </c>
      <c r="R749" s="172">
        <f>IFERROR(IF(ISNUMBER(FIND("decision",'Input| Setup'!$F$6)),'Input| Projects'!Z749,'Input| Projects'!J749)*'Input| Escalations'!$I$17*J749,0)</f>
        <v>0</v>
      </c>
      <c r="S749" s="172">
        <f>IFERROR(IF(ISNUMBER(FIND("decision",'Input| Setup'!$F$6)),'Input| Projects'!AA749,'Input| Projects'!K749)*'Input| Escalations'!$I$17*K749,0)</f>
        <v>0</v>
      </c>
      <c r="T749" s="172">
        <f>IFERROR(IF(ISNUMBER(FIND("decision",'Input| Setup'!$F$6)),'Input| Projects'!AB749,'Input| Projects'!L749)*'Input| Escalations'!$I$17*L749,0)</f>
        <v>0</v>
      </c>
      <c r="U749" s="172">
        <f>IFERROR(IF(ISNUMBER(FIND("decision",'Input| Setup'!$F$6)),'Input| Projects'!AC749,'Input| Projects'!M749)*'Input| Escalations'!$I$17*M749,0)</f>
        <v>0</v>
      </c>
      <c r="V749" s="172">
        <f>IFERROR(IF(ISNUMBER(FIND("decision",'Input| Setup'!$F$6)),'Input| Projects'!AD749,'Input| Projects'!N749)*'Input| Escalations'!$I$17*N749,0)</f>
        <v>0</v>
      </c>
      <c r="W749" s="172">
        <f>IFERROR(IF(ISNUMBER(FIND("decision",'Input| Setup'!$F$6)),'Input| Projects'!AE749,'Input| Projects'!O749)*'Input| Escalations'!$I$17*O749,0)</f>
        <v>0</v>
      </c>
      <c r="X749" s="175"/>
      <c r="Y749" s="172">
        <f>IF(ISNUMBER(FIND("decision",'Input| Setup'!$F$6)),'Input| Projects'!AG749,'Input| Projects'!Q749)*I749*'Input| Escalations'!$I$17</f>
        <v>0</v>
      </c>
      <c r="Z749" s="172">
        <f>IF(ISNUMBER(FIND("decision",'Input| Setup'!$F$6)),'Input| Projects'!AH749,'Input| Projects'!R749)*J749*'Input| Escalations'!$I$17</f>
        <v>0</v>
      </c>
      <c r="AA749" s="172">
        <f>IF(ISNUMBER(FIND("decision",'Input| Setup'!$F$6)),'Input| Projects'!AI749,'Input| Projects'!S749)*K749*'Input| Escalations'!$I$17</f>
        <v>0</v>
      </c>
      <c r="AB749" s="172">
        <f>IF(ISNUMBER(FIND("decision",'Input| Setup'!$F$6)),'Input| Projects'!AJ749,'Input| Projects'!T749)*L749*'Input| Escalations'!$I$17</f>
        <v>0</v>
      </c>
      <c r="AC749" s="172">
        <f>IF(ISNUMBER(FIND("decision",'Input| Setup'!$F$6)),'Input| Projects'!AK749,'Input| Projects'!U749)*M749*'Input| Escalations'!$I$17</f>
        <v>0</v>
      </c>
      <c r="AD749" s="172">
        <f>IF(ISNUMBER(FIND("decision",'Input| Setup'!$F$6)),'Input| Projects'!AL749,'Input| Projects'!V749)*N749*'Input| Escalations'!$I$17</f>
        <v>0</v>
      </c>
      <c r="AE749" s="172">
        <f>IF(ISNUMBER(FIND("decision",'Input| Setup'!$F$6)),'Input| Projects'!AM749,'Input| Projects'!W749)*O749*'Input| Escalations'!$I$17</f>
        <v>0</v>
      </c>
      <c r="AF749" s="175"/>
      <c r="AG749" s="172" cm="1">
        <f t="array" ref="AG749">IFERROR(--('Input| Projects'!$AS749="Yes")*_xlfn.SWITCH('Input| Overheads'!$C$50,"Direct costs",'Calc| Overheads Allocation'!C$8*Q749,"Internal labour",'Calc| Overheads Allocation'!C$8*Q749*'Input| Projects'!$AO749,"DNSP defined",'Calc| Overheads Allocation'!C$78*'Input| Projects'!$AV749,0),0)</f>
        <v>0</v>
      </c>
      <c r="AH749" s="172" cm="1">
        <f t="array" ref="AH749">IFERROR(--('Input| Projects'!$AS749="Yes")*_xlfn.SWITCH('Input| Overheads'!$C$50,"Direct costs",'Calc| Overheads Allocation'!D$8*R749,"Internal labour",'Calc| Overheads Allocation'!D$8*R749*'Input| Projects'!$AO749,"DNSP defined",'Calc| Overheads Allocation'!D$78*'Input| Projects'!$AV749,0),0)</f>
        <v>0</v>
      </c>
      <c r="AI749" s="172" cm="1">
        <f t="array" ref="AI749">IFERROR(--('Input| Projects'!$AS749="Yes")*_xlfn.SWITCH('Input| Overheads'!$C$50,"Direct costs",'Calc| Overheads Allocation'!E$8*S749,"Internal labour",'Calc| Overheads Allocation'!E$8*S749*'Input| Projects'!$AO749,"DNSP defined",'Calc| Overheads Allocation'!E$78*'Input| Projects'!$AV749,0),0)</f>
        <v>0</v>
      </c>
      <c r="AJ749" s="172" cm="1">
        <f t="array" ref="AJ749">IFERROR(--('Input| Projects'!$AS749="Yes")*_xlfn.SWITCH('Input| Overheads'!$C$50,"Direct costs",'Calc| Overheads Allocation'!F$8*T749,"Internal labour",'Calc| Overheads Allocation'!F$8*T749*'Input| Projects'!$AO749,"DNSP defined",'Calc| Overheads Allocation'!F$78*'Input| Projects'!$AV749,0),0)</f>
        <v>0</v>
      </c>
      <c r="AK749" s="172" cm="1">
        <f t="array" ref="AK749">IFERROR(--('Input| Projects'!$AS749="Yes")*_xlfn.SWITCH('Input| Overheads'!$C$50,"Direct costs",'Calc| Overheads Allocation'!G$8*U749,"Internal labour",'Calc| Overheads Allocation'!G$8*U749*'Input| Projects'!$AO749,"DNSP defined",'Calc| Overheads Allocation'!G$78*'Input| Projects'!$AV749,0),0)</f>
        <v>0</v>
      </c>
      <c r="AL749" s="172" cm="1">
        <f t="array" ref="AL749">IFERROR(--('Input| Projects'!$AS749="Yes")*_xlfn.SWITCH('Input| Overheads'!$C$50,"Direct costs",'Calc| Overheads Allocation'!H$8*V749,"Internal labour",'Calc| Overheads Allocation'!H$8*V749*'Input| Projects'!$AO749,"DNSP defined",'Calc| Overheads Allocation'!H$78*'Input| Projects'!$AV749,0),0)</f>
        <v>0</v>
      </c>
      <c r="AM749" s="172" cm="1">
        <f t="array" ref="AM749">IFERROR(--('Input| Projects'!$AS749="Yes")*_xlfn.SWITCH('Input| Overheads'!$C$50,"Direct costs",'Calc| Overheads Allocation'!I$8*W749,"Internal labour",'Calc| Overheads Allocation'!I$8*W749*'Input| Projects'!$AO749,"DNSP defined",'Calc| Overheads Allocation'!I$78*'Input| Projects'!$AV749,0),0)</f>
        <v>0</v>
      </c>
      <c r="AN749" s="175"/>
      <c r="AO749" s="172" cm="1">
        <f t="array" ref="AO749">IFERROR(--('Input| Projects'!$AT749="Yes")*_xlfn.SWITCH('Input| Overheads'!$C$50,"Direct costs",'Calc| Overheads Allocation'!C$9*Q749,"Internal labour",'Calc| Overheads Allocation'!C$9*Q749*'Input| Projects'!$AO749,"DNSP defined",'Calc| Overheads Allocation'!C$79*'Input| Projects'!$AW749,0),0)</f>
        <v>0</v>
      </c>
      <c r="AP749" s="172" cm="1">
        <f t="array" ref="AP749">IFERROR(--('Input| Projects'!$AT749="Yes")*_xlfn.SWITCH('Input| Overheads'!$C$50,"Direct costs",'Calc| Overheads Allocation'!D$9*R749,"Internal labour",'Calc| Overheads Allocation'!D$9*R749*'Input| Projects'!$AO749,"DNSP defined",'Calc| Overheads Allocation'!D$79*'Input| Projects'!$AW749,0),0)</f>
        <v>0</v>
      </c>
      <c r="AQ749" s="172" cm="1">
        <f t="array" ref="AQ749">IFERROR(--('Input| Projects'!$AT749="Yes")*_xlfn.SWITCH('Input| Overheads'!$C$50,"Direct costs",'Calc| Overheads Allocation'!E$9*S749,"Internal labour",'Calc| Overheads Allocation'!E$9*S749*'Input| Projects'!$AO749,"DNSP defined",'Calc| Overheads Allocation'!E$79*'Input| Projects'!$AW749,0),0)</f>
        <v>0</v>
      </c>
      <c r="AR749" s="172" cm="1">
        <f t="array" ref="AR749">IFERROR(--('Input| Projects'!$AT749="Yes")*_xlfn.SWITCH('Input| Overheads'!$C$50,"Direct costs",'Calc| Overheads Allocation'!F$9*T749,"Internal labour",'Calc| Overheads Allocation'!F$9*T749*'Input| Projects'!$AO749,"DNSP defined",'Calc| Overheads Allocation'!F$79*'Input| Projects'!$AW749,0),0)</f>
        <v>0</v>
      </c>
      <c r="AS749" s="172" cm="1">
        <f t="array" ref="AS749">IFERROR(--('Input| Projects'!$AT749="Yes")*_xlfn.SWITCH('Input| Overheads'!$C$50,"Direct costs",'Calc| Overheads Allocation'!G$9*U749,"Internal labour",'Calc| Overheads Allocation'!G$9*U749*'Input| Projects'!$AO749,"DNSP defined",'Calc| Overheads Allocation'!G$79*'Input| Projects'!$AW749,0),0)</f>
        <v>0</v>
      </c>
      <c r="AT749" s="172" cm="1">
        <f t="array" ref="AT749">IFERROR(--('Input| Projects'!$AT749="Yes")*_xlfn.SWITCH('Input| Overheads'!$C$50,"Direct costs",'Calc| Overheads Allocation'!H$9*V749,"Internal labour",'Calc| Overheads Allocation'!H$9*V749*'Input| Projects'!$AO749,"DNSP defined",'Calc| Overheads Allocation'!H$79*'Input| Projects'!$AW749,0),0)</f>
        <v>0</v>
      </c>
      <c r="AU749" s="172" cm="1">
        <f t="array" ref="AU749">IFERROR(--('Input| Projects'!$AT749="Yes")*_xlfn.SWITCH('Input| Overheads'!$C$50,"Direct costs",'Calc| Overheads Allocation'!I$9*W749,"Internal labour",'Calc| Overheads Allocation'!I$9*W749*'Input| Projects'!$AO749,"DNSP defined",'Calc| Overheads Allocation'!I$79*'Input| Projects'!$AW749,0),0)</f>
        <v>0</v>
      </c>
      <c r="AV749" s="175"/>
      <c r="AW749" s="172">
        <f t="shared" si="266"/>
        <v>0</v>
      </c>
      <c r="AX749" s="172">
        <f t="shared" si="267"/>
        <v>0</v>
      </c>
      <c r="AY749" s="172">
        <f t="shared" si="268"/>
        <v>0</v>
      </c>
      <c r="AZ749" s="172">
        <f t="shared" si="269"/>
        <v>0</v>
      </c>
      <c r="BA749" s="172">
        <f t="shared" si="270"/>
        <v>0</v>
      </c>
      <c r="BB749" s="172">
        <f t="shared" si="271"/>
        <v>0</v>
      </c>
      <c r="BC749" s="172">
        <f t="shared" si="272"/>
        <v>0</v>
      </c>
      <c r="BD749" s="176"/>
      <c r="BE749" s="172">
        <f t="shared" si="273"/>
        <v>0</v>
      </c>
      <c r="BF749" s="172">
        <f t="shared" si="274"/>
        <v>0</v>
      </c>
      <c r="BG749" s="172">
        <f t="shared" si="275"/>
        <v>0</v>
      </c>
      <c r="BH749" s="172">
        <f t="shared" si="276"/>
        <v>0</v>
      </c>
      <c r="BI749" s="172">
        <f t="shared" si="277"/>
        <v>0</v>
      </c>
      <c r="BJ749" s="172">
        <f t="shared" si="278"/>
        <v>0</v>
      </c>
      <c r="BK749" s="172">
        <f t="shared" si="279"/>
        <v>0</v>
      </c>
      <c r="BL749" s="176"/>
      <c r="BM749" s="172">
        <f t="shared" si="258"/>
        <v>0</v>
      </c>
      <c r="BN749" s="172">
        <f t="shared" si="259"/>
        <v>0</v>
      </c>
      <c r="BO749" s="172">
        <f t="shared" si="260"/>
        <v>0</v>
      </c>
      <c r="BP749" s="172">
        <f t="shared" si="261"/>
        <v>0</v>
      </c>
      <c r="BQ749" s="172">
        <f t="shared" si="262"/>
        <v>0</v>
      </c>
      <c r="BR749" s="172">
        <f t="shared" si="263"/>
        <v>0</v>
      </c>
      <c r="BS749" s="172">
        <f t="shared" si="264"/>
        <v>0</v>
      </c>
      <c r="BT749" s="55"/>
      <c r="BU749" s="158">
        <f>SUMIF('Input| Projects'!$BA$8:$CX$8,RIGHT(BU$9,3),'Input| Projects'!$BA749:$CX749)</f>
        <v>0</v>
      </c>
      <c r="BV749" s="158">
        <f>SUMIF('Input| Projects'!$BA$8:$CX$8,RIGHT(BV$9,3),'Input| Projects'!$BA749:$CX749)</f>
        <v>0</v>
      </c>
      <c r="BW749" s="79" t="str">
        <f t="shared" si="265"/>
        <v/>
      </c>
    </row>
    <row r="750" spans="2:75" x14ac:dyDescent="0.2">
      <c r="B750" s="123">
        <f>IFERROR('Input| Projects'!B750,"")</f>
        <v>741</v>
      </c>
      <c r="C750" s="160" t="str">
        <f>IFERROR(IF('Input| Projects'!C750="","",'Input| Projects'!C750),"")</f>
        <v/>
      </c>
      <c r="D750" s="160" t="str">
        <f>IFERROR(IF('Input| Projects'!D750="","",'Input| Projects'!D750),"")</f>
        <v/>
      </c>
      <c r="E750" s="53"/>
      <c r="F750" s="160" t="str">
        <f>IF(LEN('Input| Projects'!F750)&gt;0,'Input| Projects'!F750,"")</f>
        <v/>
      </c>
      <c r="G750" s="160" t="str">
        <f>IF(LEN('Input| Projects'!G750)&gt;0,'Input| Projects'!G750,"")</f>
        <v/>
      </c>
      <c r="H750" s="10"/>
      <c r="I750" s="194" cm="1">
        <f t="array" ref="I750">IF(LEN($F750)&gt;0,1+IFERROR(SUMPRODUCT(TRANSPOSE('Input| Projects'!$AO750:$AQ750),INDEX('Input| Escalations'!$F$27:$L$29,,MATCH(Q$9,'Input| Escalations'!$F$21:$L$21,0))),0),0)</f>
        <v>0</v>
      </c>
      <c r="J750" s="194" cm="1">
        <f t="array" ref="J750">IF(LEN($F750)&gt;0,1+IFERROR(SUMPRODUCT(TRANSPOSE('Input| Projects'!$AO750:$AQ750),INDEX('Input| Escalations'!$F$27:$L$29,,MATCH(R$9,'Input| Escalations'!$F$21:$L$21,0))),0),0)</f>
        <v>0</v>
      </c>
      <c r="K750" s="194" cm="1">
        <f t="array" ref="K750">IF(LEN($F750)&gt;0,1+IFERROR(SUMPRODUCT(TRANSPOSE('Input| Projects'!$AO750:$AQ750),INDEX('Input| Escalations'!$F$27:$L$29,,MATCH(S$9,'Input| Escalations'!$F$21:$L$21,0))),0),0)</f>
        <v>0</v>
      </c>
      <c r="L750" s="194" cm="1">
        <f t="array" ref="L750">IF(LEN($F750)&gt;0,1+IFERROR(SUMPRODUCT(TRANSPOSE('Input| Projects'!$AO750:$AQ750),INDEX('Input| Escalations'!$F$27:$L$29,,MATCH(T$9,'Input| Escalations'!$F$21:$L$21,0))),0),0)</f>
        <v>0</v>
      </c>
      <c r="M750" s="194" cm="1">
        <f t="array" ref="M750">IF(LEN($F750)&gt;0,1+IFERROR(SUMPRODUCT(TRANSPOSE('Input| Projects'!$AO750:$AQ750),INDEX('Input| Escalations'!$F$27:$L$29,,MATCH(U$9,'Input| Escalations'!$F$21:$L$21,0))),0),0)</f>
        <v>0</v>
      </c>
      <c r="N750" s="194" cm="1">
        <f t="array" ref="N750">IF(LEN($F750)&gt;0,1+IFERROR(SUMPRODUCT(TRANSPOSE('Input| Projects'!$AO750:$AQ750),INDEX('Input| Escalations'!$F$27:$L$29,,MATCH(V$9,'Input| Escalations'!$F$21:$L$21,0))),0),0)</f>
        <v>0</v>
      </c>
      <c r="O750" s="194" cm="1">
        <f t="array" ref="O750">IF(LEN($F750)&gt;0,1+IFERROR(SUMPRODUCT(TRANSPOSE('Input| Projects'!$AO750:$AQ750),INDEX('Input| Escalations'!$F$27:$L$29,,MATCH(W$9,'Input| Escalations'!$F$21:$L$21,0))),0),0)</f>
        <v>0</v>
      </c>
      <c r="P750" s="10"/>
      <c r="Q750" s="172">
        <f>IFERROR(IF(ISNUMBER(FIND("decision",'Input| Setup'!$F$6)),'Input| Projects'!Y750,'Input| Projects'!I750)*'Input| Escalations'!$I$17*I750,0)</f>
        <v>0</v>
      </c>
      <c r="R750" s="172">
        <f>IFERROR(IF(ISNUMBER(FIND("decision",'Input| Setup'!$F$6)),'Input| Projects'!Z750,'Input| Projects'!J750)*'Input| Escalations'!$I$17*J750,0)</f>
        <v>0</v>
      </c>
      <c r="S750" s="172">
        <f>IFERROR(IF(ISNUMBER(FIND("decision",'Input| Setup'!$F$6)),'Input| Projects'!AA750,'Input| Projects'!K750)*'Input| Escalations'!$I$17*K750,0)</f>
        <v>0</v>
      </c>
      <c r="T750" s="172">
        <f>IFERROR(IF(ISNUMBER(FIND("decision",'Input| Setup'!$F$6)),'Input| Projects'!AB750,'Input| Projects'!L750)*'Input| Escalations'!$I$17*L750,0)</f>
        <v>0</v>
      </c>
      <c r="U750" s="172">
        <f>IFERROR(IF(ISNUMBER(FIND("decision",'Input| Setup'!$F$6)),'Input| Projects'!AC750,'Input| Projects'!M750)*'Input| Escalations'!$I$17*M750,0)</f>
        <v>0</v>
      </c>
      <c r="V750" s="172">
        <f>IFERROR(IF(ISNUMBER(FIND("decision",'Input| Setup'!$F$6)),'Input| Projects'!AD750,'Input| Projects'!N750)*'Input| Escalations'!$I$17*N750,0)</f>
        <v>0</v>
      </c>
      <c r="W750" s="172">
        <f>IFERROR(IF(ISNUMBER(FIND("decision",'Input| Setup'!$F$6)),'Input| Projects'!AE750,'Input| Projects'!O750)*'Input| Escalations'!$I$17*O750,0)</f>
        <v>0</v>
      </c>
      <c r="X750" s="175"/>
      <c r="Y750" s="172">
        <f>IF(ISNUMBER(FIND("decision",'Input| Setup'!$F$6)),'Input| Projects'!AG750,'Input| Projects'!Q750)*I750*'Input| Escalations'!$I$17</f>
        <v>0</v>
      </c>
      <c r="Z750" s="172">
        <f>IF(ISNUMBER(FIND("decision",'Input| Setup'!$F$6)),'Input| Projects'!AH750,'Input| Projects'!R750)*J750*'Input| Escalations'!$I$17</f>
        <v>0</v>
      </c>
      <c r="AA750" s="172">
        <f>IF(ISNUMBER(FIND("decision",'Input| Setup'!$F$6)),'Input| Projects'!AI750,'Input| Projects'!S750)*K750*'Input| Escalations'!$I$17</f>
        <v>0</v>
      </c>
      <c r="AB750" s="172">
        <f>IF(ISNUMBER(FIND("decision",'Input| Setup'!$F$6)),'Input| Projects'!AJ750,'Input| Projects'!T750)*L750*'Input| Escalations'!$I$17</f>
        <v>0</v>
      </c>
      <c r="AC750" s="172">
        <f>IF(ISNUMBER(FIND("decision",'Input| Setup'!$F$6)),'Input| Projects'!AK750,'Input| Projects'!U750)*M750*'Input| Escalations'!$I$17</f>
        <v>0</v>
      </c>
      <c r="AD750" s="172">
        <f>IF(ISNUMBER(FIND("decision",'Input| Setup'!$F$6)),'Input| Projects'!AL750,'Input| Projects'!V750)*N750*'Input| Escalations'!$I$17</f>
        <v>0</v>
      </c>
      <c r="AE750" s="172">
        <f>IF(ISNUMBER(FIND("decision",'Input| Setup'!$F$6)),'Input| Projects'!AM750,'Input| Projects'!W750)*O750*'Input| Escalations'!$I$17</f>
        <v>0</v>
      </c>
      <c r="AF750" s="175"/>
      <c r="AG750" s="172" cm="1">
        <f t="array" ref="AG750">IFERROR(--('Input| Projects'!$AS750="Yes")*_xlfn.SWITCH('Input| Overheads'!$C$50,"Direct costs",'Calc| Overheads Allocation'!C$8*Q750,"Internal labour",'Calc| Overheads Allocation'!C$8*Q750*'Input| Projects'!$AO750,"DNSP defined",'Calc| Overheads Allocation'!C$78*'Input| Projects'!$AV750,0),0)</f>
        <v>0</v>
      </c>
      <c r="AH750" s="172" cm="1">
        <f t="array" ref="AH750">IFERROR(--('Input| Projects'!$AS750="Yes")*_xlfn.SWITCH('Input| Overheads'!$C$50,"Direct costs",'Calc| Overheads Allocation'!D$8*R750,"Internal labour",'Calc| Overheads Allocation'!D$8*R750*'Input| Projects'!$AO750,"DNSP defined",'Calc| Overheads Allocation'!D$78*'Input| Projects'!$AV750,0),0)</f>
        <v>0</v>
      </c>
      <c r="AI750" s="172" cm="1">
        <f t="array" ref="AI750">IFERROR(--('Input| Projects'!$AS750="Yes")*_xlfn.SWITCH('Input| Overheads'!$C$50,"Direct costs",'Calc| Overheads Allocation'!E$8*S750,"Internal labour",'Calc| Overheads Allocation'!E$8*S750*'Input| Projects'!$AO750,"DNSP defined",'Calc| Overheads Allocation'!E$78*'Input| Projects'!$AV750,0),0)</f>
        <v>0</v>
      </c>
      <c r="AJ750" s="172" cm="1">
        <f t="array" ref="AJ750">IFERROR(--('Input| Projects'!$AS750="Yes")*_xlfn.SWITCH('Input| Overheads'!$C$50,"Direct costs",'Calc| Overheads Allocation'!F$8*T750,"Internal labour",'Calc| Overheads Allocation'!F$8*T750*'Input| Projects'!$AO750,"DNSP defined",'Calc| Overheads Allocation'!F$78*'Input| Projects'!$AV750,0),0)</f>
        <v>0</v>
      </c>
      <c r="AK750" s="172" cm="1">
        <f t="array" ref="AK750">IFERROR(--('Input| Projects'!$AS750="Yes")*_xlfn.SWITCH('Input| Overheads'!$C$50,"Direct costs",'Calc| Overheads Allocation'!G$8*U750,"Internal labour",'Calc| Overheads Allocation'!G$8*U750*'Input| Projects'!$AO750,"DNSP defined",'Calc| Overheads Allocation'!G$78*'Input| Projects'!$AV750,0),0)</f>
        <v>0</v>
      </c>
      <c r="AL750" s="172" cm="1">
        <f t="array" ref="AL750">IFERROR(--('Input| Projects'!$AS750="Yes")*_xlfn.SWITCH('Input| Overheads'!$C$50,"Direct costs",'Calc| Overheads Allocation'!H$8*V750,"Internal labour",'Calc| Overheads Allocation'!H$8*V750*'Input| Projects'!$AO750,"DNSP defined",'Calc| Overheads Allocation'!H$78*'Input| Projects'!$AV750,0),0)</f>
        <v>0</v>
      </c>
      <c r="AM750" s="172" cm="1">
        <f t="array" ref="AM750">IFERROR(--('Input| Projects'!$AS750="Yes")*_xlfn.SWITCH('Input| Overheads'!$C$50,"Direct costs",'Calc| Overheads Allocation'!I$8*W750,"Internal labour",'Calc| Overheads Allocation'!I$8*W750*'Input| Projects'!$AO750,"DNSP defined",'Calc| Overheads Allocation'!I$78*'Input| Projects'!$AV750,0),0)</f>
        <v>0</v>
      </c>
      <c r="AN750" s="175"/>
      <c r="AO750" s="172" cm="1">
        <f t="array" ref="AO750">IFERROR(--('Input| Projects'!$AT750="Yes")*_xlfn.SWITCH('Input| Overheads'!$C$50,"Direct costs",'Calc| Overheads Allocation'!C$9*Q750,"Internal labour",'Calc| Overheads Allocation'!C$9*Q750*'Input| Projects'!$AO750,"DNSP defined",'Calc| Overheads Allocation'!C$79*'Input| Projects'!$AW750,0),0)</f>
        <v>0</v>
      </c>
      <c r="AP750" s="172" cm="1">
        <f t="array" ref="AP750">IFERROR(--('Input| Projects'!$AT750="Yes")*_xlfn.SWITCH('Input| Overheads'!$C$50,"Direct costs",'Calc| Overheads Allocation'!D$9*R750,"Internal labour",'Calc| Overheads Allocation'!D$9*R750*'Input| Projects'!$AO750,"DNSP defined",'Calc| Overheads Allocation'!D$79*'Input| Projects'!$AW750,0),0)</f>
        <v>0</v>
      </c>
      <c r="AQ750" s="172" cm="1">
        <f t="array" ref="AQ750">IFERROR(--('Input| Projects'!$AT750="Yes")*_xlfn.SWITCH('Input| Overheads'!$C$50,"Direct costs",'Calc| Overheads Allocation'!E$9*S750,"Internal labour",'Calc| Overheads Allocation'!E$9*S750*'Input| Projects'!$AO750,"DNSP defined",'Calc| Overheads Allocation'!E$79*'Input| Projects'!$AW750,0),0)</f>
        <v>0</v>
      </c>
      <c r="AR750" s="172" cm="1">
        <f t="array" ref="AR750">IFERROR(--('Input| Projects'!$AT750="Yes")*_xlfn.SWITCH('Input| Overheads'!$C$50,"Direct costs",'Calc| Overheads Allocation'!F$9*T750,"Internal labour",'Calc| Overheads Allocation'!F$9*T750*'Input| Projects'!$AO750,"DNSP defined",'Calc| Overheads Allocation'!F$79*'Input| Projects'!$AW750,0),0)</f>
        <v>0</v>
      </c>
      <c r="AS750" s="172" cm="1">
        <f t="array" ref="AS750">IFERROR(--('Input| Projects'!$AT750="Yes")*_xlfn.SWITCH('Input| Overheads'!$C$50,"Direct costs",'Calc| Overheads Allocation'!G$9*U750,"Internal labour",'Calc| Overheads Allocation'!G$9*U750*'Input| Projects'!$AO750,"DNSP defined",'Calc| Overheads Allocation'!G$79*'Input| Projects'!$AW750,0),0)</f>
        <v>0</v>
      </c>
      <c r="AT750" s="172" cm="1">
        <f t="array" ref="AT750">IFERROR(--('Input| Projects'!$AT750="Yes")*_xlfn.SWITCH('Input| Overheads'!$C$50,"Direct costs",'Calc| Overheads Allocation'!H$9*V750,"Internal labour",'Calc| Overheads Allocation'!H$9*V750*'Input| Projects'!$AO750,"DNSP defined",'Calc| Overheads Allocation'!H$79*'Input| Projects'!$AW750,0),0)</f>
        <v>0</v>
      </c>
      <c r="AU750" s="172" cm="1">
        <f t="array" ref="AU750">IFERROR(--('Input| Projects'!$AT750="Yes")*_xlfn.SWITCH('Input| Overheads'!$C$50,"Direct costs",'Calc| Overheads Allocation'!I$9*W750,"Internal labour",'Calc| Overheads Allocation'!I$9*W750*'Input| Projects'!$AO750,"DNSP defined",'Calc| Overheads Allocation'!I$79*'Input| Projects'!$AW750,0),0)</f>
        <v>0</v>
      </c>
      <c r="AV750" s="175"/>
      <c r="AW750" s="172">
        <f t="shared" si="266"/>
        <v>0</v>
      </c>
      <c r="AX750" s="172">
        <f t="shared" si="267"/>
        <v>0</v>
      </c>
      <c r="AY750" s="172">
        <f t="shared" si="268"/>
        <v>0</v>
      </c>
      <c r="AZ750" s="172">
        <f t="shared" si="269"/>
        <v>0</v>
      </c>
      <c r="BA750" s="172">
        <f t="shared" si="270"/>
        <v>0</v>
      </c>
      <c r="BB750" s="172">
        <f t="shared" si="271"/>
        <v>0</v>
      </c>
      <c r="BC750" s="172">
        <f t="shared" si="272"/>
        <v>0</v>
      </c>
      <c r="BD750" s="176"/>
      <c r="BE750" s="172">
        <f t="shared" si="273"/>
        <v>0</v>
      </c>
      <c r="BF750" s="172">
        <f t="shared" si="274"/>
        <v>0</v>
      </c>
      <c r="BG750" s="172">
        <f t="shared" si="275"/>
        <v>0</v>
      </c>
      <c r="BH750" s="172">
        <f t="shared" si="276"/>
        <v>0</v>
      </c>
      <c r="BI750" s="172">
        <f t="shared" si="277"/>
        <v>0</v>
      </c>
      <c r="BJ750" s="172">
        <f t="shared" si="278"/>
        <v>0</v>
      </c>
      <c r="BK750" s="172">
        <f t="shared" si="279"/>
        <v>0</v>
      </c>
      <c r="BL750" s="176"/>
      <c r="BM750" s="172">
        <f t="shared" si="258"/>
        <v>0</v>
      </c>
      <c r="BN750" s="172">
        <f t="shared" si="259"/>
        <v>0</v>
      </c>
      <c r="BO750" s="172">
        <f t="shared" si="260"/>
        <v>0</v>
      </c>
      <c r="BP750" s="172">
        <f t="shared" si="261"/>
        <v>0</v>
      </c>
      <c r="BQ750" s="172">
        <f t="shared" si="262"/>
        <v>0</v>
      </c>
      <c r="BR750" s="172">
        <f t="shared" si="263"/>
        <v>0</v>
      </c>
      <c r="BS750" s="172">
        <f t="shared" si="264"/>
        <v>0</v>
      </c>
      <c r="BT750" s="55"/>
      <c r="BU750" s="158">
        <f>SUMIF('Input| Projects'!$BA$8:$CX$8,RIGHT(BU$9,3),'Input| Projects'!$BA750:$CX750)</f>
        <v>0</v>
      </c>
      <c r="BV750" s="158">
        <f>SUMIF('Input| Projects'!$BA$8:$CX$8,RIGHT(BV$9,3),'Input| Projects'!$BA750:$CX750)</f>
        <v>0</v>
      </c>
      <c r="BW750" s="79" t="str">
        <f t="shared" si="265"/>
        <v/>
      </c>
    </row>
    <row r="751" spans="2:75" x14ac:dyDescent="0.2">
      <c r="B751" s="123">
        <f>IFERROR('Input| Projects'!B751,"")</f>
        <v>742</v>
      </c>
      <c r="C751" s="160" t="str">
        <f>IFERROR(IF('Input| Projects'!C751="","",'Input| Projects'!C751),"")</f>
        <v/>
      </c>
      <c r="D751" s="160" t="str">
        <f>IFERROR(IF('Input| Projects'!D751="","",'Input| Projects'!D751),"")</f>
        <v/>
      </c>
      <c r="E751" s="53"/>
      <c r="F751" s="160" t="str">
        <f>IF(LEN('Input| Projects'!F751)&gt;0,'Input| Projects'!F751,"")</f>
        <v/>
      </c>
      <c r="G751" s="160" t="str">
        <f>IF(LEN('Input| Projects'!G751)&gt;0,'Input| Projects'!G751,"")</f>
        <v/>
      </c>
      <c r="H751" s="10"/>
      <c r="I751" s="194" cm="1">
        <f t="array" ref="I751">IF(LEN($F751)&gt;0,1+IFERROR(SUMPRODUCT(TRANSPOSE('Input| Projects'!$AO751:$AQ751),INDEX('Input| Escalations'!$F$27:$L$29,,MATCH(Q$9,'Input| Escalations'!$F$21:$L$21,0))),0),0)</f>
        <v>0</v>
      </c>
      <c r="J751" s="194" cm="1">
        <f t="array" ref="J751">IF(LEN($F751)&gt;0,1+IFERROR(SUMPRODUCT(TRANSPOSE('Input| Projects'!$AO751:$AQ751),INDEX('Input| Escalations'!$F$27:$L$29,,MATCH(R$9,'Input| Escalations'!$F$21:$L$21,0))),0),0)</f>
        <v>0</v>
      </c>
      <c r="K751" s="194" cm="1">
        <f t="array" ref="K751">IF(LEN($F751)&gt;0,1+IFERROR(SUMPRODUCT(TRANSPOSE('Input| Projects'!$AO751:$AQ751),INDEX('Input| Escalations'!$F$27:$L$29,,MATCH(S$9,'Input| Escalations'!$F$21:$L$21,0))),0),0)</f>
        <v>0</v>
      </c>
      <c r="L751" s="194" cm="1">
        <f t="array" ref="L751">IF(LEN($F751)&gt;0,1+IFERROR(SUMPRODUCT(TRANSPOSE('Input| Projects'!$AO751:$AQ751),INDEX('Input| Escalations'!$F$27:$L$29,,MATCH(T$9,'Input| Escalations'!$F$21:$L$21,0))),0),0)</f>
        <v>0</v>
      </c>
      <c r="M751" s="194" cm="1">
        <f t="array" ref="M751">IF(LEN($F751)&gt;0,1+IFERROR(SUMPRODUCT(TRANSPOSE('Input| Projects'!$AO751:$AQ751),INDEX('Input| Escalations'!$F$27:$L$29,,MATCH(U$9,'Input| Escalations'!$F$21:$L$21,0))),0),0)</f>
        <v>0</v>
      </c>
      <c r="N751" s="194" cm="1">
        <f t="array" ref="N751">IF(LEN($F751)&gt;0,1+IFERROR(SUMPRODUCT(TRANSPOSE('Input| Projects'!$AO751:$AQ751),INDEX('Input| Escalations'!$F$27:$L$29,,MATCH(V$9,'Input| Escalations'!$F$21:$L$21,0))),0),0)</f>
        <v>0</v>
      </c>
      <c r="O751" s="194" cm="1">
        <f t="array" ref="O751">IF(LEN($F751)&gt;0,1+IFERROR(SUMPRODUCT(TRANSPOSE('Input| Projects'!$AO751:$AQ751),INDEX('Input| Escalations'!$F$27:$L$29,,MATCH(W$9,'Input| Escalations'!$F$21:$L$21,0))),0),0)</f>
        <v>0</v>
      </c>
      <c r="P751" s="10"/>
      <c r="Q751" s="172">
        <f>IFERROR(IF(ISNUMBER(FIND("decision",'Input| Setup'!$F$6)),'Input| Projects'!Y751,'Input| Projects'!I751)*'Input| Escalations'!$I$17*I751,0)</f>
        <v>0</v>
      </c>
      <c r="R751" s="172">
        <f>IFERROR(IF(ISNUMBER(FIND("decision",'Input| Setup'!$F$6)),'Input| Projects'!Z751,'Input| Projects'!J751)*'Input| Escalations'!$I$17*J751,0)</f>
        <v>0</v>
      </c>
      <c r="S751" s="172">
        <f>IFERROR(IF(ISNUMBER(FIND("decision",'Input| Setup'!$F$6)),'Input| Projects'!AA751,'Input| Projects'!K751)*'Input| Escalations'!$I$17*K751,0)</f>
        <v>0</v>
      </c>
      <c r="T751" s="172">
        <f>IFERROR(IF(ISNUMBER(FIND("decision",'Input| Setup'!$F$6)),'Input| Projects'!AB751,'Input| Projects'!L751)*'Input| Escalations'!$I$17*L751,0)</f>
        <v>0</v>
      </c>
      <c r="U751" s="172">
        <f>IFERROR(IF(ISNUMBER(FIND("decision",'Input| Setup'!$F$6)),'Input| Projects'!AC751,'Input| Projects'!M751)*'Input| Escalations'!$I$17*M751,0)</f>
        <v>0</v>
      </c>
      <c r="V751" s="172">
        <f>IFERROR(IF(ISNUMBER(FIND("decision",'Input| Setup'!$F$6)),'Input| Projects'!AD751,'Input| Projects'!N751)*'Input| Escalations'!$I$17*N751,0)</f>
        <v>0</v>
      </c>
      <c r="W751" s="172">
        <f>IFERROR(IF(ISNUMBER(FIND("decision",'Input| Setup'!$F$6)),'Input| Projects'!AE751,'Input| Projects'!O751)*'Input| Escalations'!$I$17*O751,0)</f>
        <v>0</v>
      </c>
      <c r="X751" s="175"/>
      <c r="Y751" s="172">
        <f>IF(ISNUMBER(FIND("decision",'Input| Setup'!$F$6)),'Input| Projects'!AG751,'Input| Projects'!Q751)*I751*'Input| Escalations'!$I$17</f>
        <v>0</v>
      </c>
      <c r="Z751" s="172">
        <f>IF(ISNUMBER(FIND("decision",'Input| Setup'!$F$6)),'Input| Projects'!AH751,'Input| Projects'!R751)*J751*'Input| Escalations'!$I$17</f>
        <v>0</v>
      </c>
      <c r="AA751" s="172">
        <f>IF(ISNUMBER(FIND("decision",'Input| Setup'!$F$6)),'Input| Projects'!AI751,'Input| Projects'!S751)*K751*'Input| Escalations'!$I$17</f>
        <v>0</v>
      </c>
      <c r="AB751" s="172">
        <f>IF(ISNUMBER(FIND("decision",'Input| Setup'!$F$6)),'Input| Projects'!AJ751,'Input| Projects'!T751)*L751*'Input| Escalations'!$I$17</f>
        <v>0</v>
      </c>
      <c r="AC751" s="172">
        <f>IF(ISNUMBER(FIND("decision",'Input| Setup'!$F$6)),'Input| Projects'!AK751,'Input| Projects'!U751)*M751*'Input| Escalations'!$I$17</f>
        <v>0</v>
      </c>
      <c r="AD751" s="172">
        <f>IF(ISNUMBER(FIND("decision",'Input| Setup'!$F$6)),'Input| Projects'!AL751,'Input| Projects'!V751)*N751*'Input| Escalations'!$I$17</f>
        <v>0</v>
      </c>
      <c r="AE751" s="172">
        <f>IF(ISNUMBER(FIND("decision",'Input| Setup'!$F$6)),'Input| Projects'!AM751,'Input| Projects'!W751)*O751*'Input| Escalations'!$I$17</f>
        <v>0</v>
      </c>
      <c r="AF751" s="175"/>
      <c r="AG751" s="172" cm="1">
        <f t="array" ref="AG751">IFERROR(--('Input| Projects'!$AS751="Yes")*_xlfn.SWITCH('Input| Overheads'!$C$50,"Direct costs",'Calc| Overheads Allocation'!C$8*Q751,"Internal labour",'Calc| Overheads Allocation'!C$8*Q751*'Input| Projects'!$AO751,"DNSP defined",'Calc| Overheads Allocation'!C$78*'Input| Projects'!$AV751,0),0)</f>
        <v>0</v>
      </c>
      <c r="AH751" s="172" cm="1">
        <f t="array" ref="AH751">IFERROR(--('Input| Projects'!$AS751="Yes")*_xlfn.SWITCH('Input| Overheads'!$C$50,"Direct costs",'Calc| Overheads Allocation'!D$8*R751,"Internal labour",'Calc| Overheads Allocation'!D$8*R751*'Input| Projects'!$AO751,"DNSP defined",'Calc| Overheads Allocation'!D$78*'Input| Projects'!$AV751,0),0)</f>
        <v>0</v>
      </c>
      <c r="AI751" s="172" cm="1">
        <f t="array" ref="AI751">IFERROR(--('Input| Projects'!$AS751="Yes")*_xlfn.SWITCH('Input| Overheads'!$C$50,"Direct costs",'Calc| Overheads Allocation'!E$8*S751,"Internal labour",'Calc| Overheads Allocation'!E$8*S751*'Input| Projects'!$AO751,"DNSP defined",'Calc| Overheads Allocation'!E$78*'Input| Projects'!$AV751,0),0)</f>
        <v>0</v>
      </c>
      <c r="AJ751" s="172" cm="1">
        <f t="array" ref="AJ751">IFERROR(--('Input| Projects'!$AS751="Yes")*_xlfn.SWITCH('Input| Overheads'!$C$50,"Direct costs",'Calc| Overheads Allocation'!F$8*T751,"Internal labour",'Calc| Overheads Allocation'!F$8*T751*'Input| Projects'!$AO751,"DNSP defined",'Calc| Overheads Allocation'!F$78*'Input| Projects'!$AV751,0),0)</f>
        <v>0</v>
      </c>
      <c r="AK751" s="172" cm="1">
        <f t="array" ref="AK751">IFERROR(--('Input| Projects'!$AS751="Yes")*_xlfn.SWITCH('Input| Overheads'!$C$50,"Direct costs",'Calc| Overheads Allocation'!G$8*U751,"Internal labour",'Calc| Overheads Allocation'!G$8*U751*'Input| Projects'!$AO751,"DNSP defined",'Calc| Overheads Allocation'!G$78*'Input| Projects'!$AV751,0),0)</f>
        <v>0</v>
      </c>
      <c r="AL751" s="172" cm="1">
        <f t="array" ref="AL751">IFERROR(--('Input| Projects'!$AS751="Yes")*_xlfn.SWITCH('Input| Overheads'!$C$50,"Direct costs",'Calc| Overheads Allocation'!H$8*V751,"Internal labour",'Calc| Overheads Allocation'!H$8*V751*'Input| Projects'!$AO751,"DNSP defined",'Calc| Overheads Allocation'!H$78*'Input| Projects'!$AV751,0),0)</f>
        <v>0</v>
      </c>
      <c r="AM751" s="172" cm="1">
        <f t="array" ref="AM751">IFERROR(--('Input| Projects'!$AS751="Yes")*_xlfn.SWITCH('Input| Overheads'!$C$50,"Direct costs",'Calc| Overheads Allocation'!I$8*W751,"Internal labour",'Calc| Overheads Allocation'!I$8*W751*'Input| Projects'!$AO751,"DNSP defined",'Calc| Overheads Allocation'!I$78*'Input| Projects'!$AV751,0),0)</f>
        <v>0</v>
      </c>
      <c r="AN751" s="175"/>
      <c r="AO751" s="172" cm="1">
        <f t="array" ref="AO751">IFERROR(--('Input| Projects'!$AT751="Yes")*_xlfn.SWITCH('Input| Overheads'!$C$50,"Direct costs",'Calc| Overheads Allocation'!C$9*Q751,"Internal labour",'Calc| Overheads Allocation'!C$9*Q751*'Input| Projects'!$AO751,"DNSP defined",'Calc| Overheads Allocation'!C$79*'Input| Projects'!$AW751,0),0)</f>
        <v>0</v>
      </c>
      <c r="AP751" s="172" cm="1">
        <f t="array" ref="AP751">IFERROR(--('Input| Projects'!$AT751="Yes")*_xlfn.SWITCH('Input| Overheads'!$C$50,"Direct costs",'Calc| Overheads Allocation'!D$9*R751,"Internal labour",'Calc| Overheads Allocation'!D$9*R751*'Input| Projects'!$AO751,"DNSP defined",'Calc| Overheads Allocation'!D$79*'Input| Projects'!$AW751,0),0)</f>
        <v>0</v>
      </c>
      <c r="AQ751" s="172" cm="1">
        <f t="array" ref="AQ751">IFERROR(--('Input| Projects'!$AT751="Yes")*_xlfn.SWITCH('Input| Overheads'!$C$50,"Direct costs",'Calc| Overheads Allocation'!E$9*S751,"Internal labour",'Calc| Overheads Allocation'!E$9*S751*'Input| Projects'!$AO751,"DNSP defined",'Calc| Overheads Allocation'!E$79*'Input| Projects'!$AW751,0),0)</f>
        <v>0</v>
      </c>
      <c r="AR751" s="172" cm="1">
        <f t="array" ref="AR751">IFERROR(--('Input| Projects'!$AT751="Yes")*_xlfn.SWITCH('Input| Overheads'!$C$50,"Direct costs",'Calc| Overheads Allocation'!F$9*T751,"Internal labour",'Calc| Overheads Allocation'!F$9*T751*'Input| Projects'!$AO751,"DNSP defined",'Calc| Overheads Allocation'!F$79*'Input| Projects'!$AW751,0),0)</f>
        <v>0</v>
      </c>
      <c r="AS751" s="172" cm="1">
        <f t="array" ref="AS751">IFERROR(--('Input| Projects'!$AT751="Yes")*_xlfn.SWITCH('Input| Overheads'!$C$50,"Direct costs",'Calc| Overheads Allocation'!G$9*U751,"Internal labour",'Calc| Overheads Allocation'!G$9*U751*'Input| Projects'!$AO751,"DNSP defined",'Calc| Overheads Allocation'!G$79*'Input| Projects'!$AW751,0),0)</f>
        <v>0</v>
      </c>
      <c r="AT751" s="172" cm="1">
        <f t="array" ref="AT751">IFERROR(--('Input| Projects'!$AT751="Yes")*_xlfn.SWITCH('Input| Overheads'!$C$50,"Direct costs",'Calc| Overheads Allocation'!H$9*V751,"Internal labour",'Calc| Overheads Allocation'!H$9*V751*'Input| Projects'!$AO751,"DNSP defined",'Calc| Overheads Allocation'!H$79*'Input| Projects'!$AW751,0),0)</f>
        <v>0</v>
      </c>
      <c r="AU751" s="172" cm="1">
        <f t="array" ref="AU751">IFERROR(--('Input| Projects'!$AT751="Yes")*_xlfn.SWITCH('Input| Overheads'!$C$50,"Direct costs",'Calc| Overheads Allocation'!I$9*W751,"Internal labour",'Calc| Overheads Allocation'!I$9*W751*'Input| Projects'!$AO751,"DNSP defined",'Calc| Overheads Allocation'!I$79*'Input| Projects'!$AW751,0),0)</f>
        <v>0</v>
      </c>
      <c r="AV751" s="175"/>
      <c r="AW751" s="172">
        <f t="shared" si="266"/>
        <v>0</v>
      </c>
      <c r="AX751" s="172">
        <f t="shared" si="267"/>
        <v>0</v>
      </c>
      <c r="AY751" s="172">
        <f t="shared" si="268"/>
        <v>0</v>
      </c>
      <c r="AZ751" s="172">
        <f t="shared" si="269"/>
        <v>0</v>
      </c>
      <c r="BA751" s="172">
        <f t="shared" si="270"/>
        <v>0</v>
      </c>
      <c r="BB751" s="172">
        <f t="shared" si="271"/>
        <v>0</v>
      </c>
      <c r="BC751" s="172">
        <f t="shared" si="272"/>
        <v>0</v>
      </c>
      <c r="BD751" s="176"/>
      <c r="BE751" s="172">
        <f t="shared" si="273"/>
        <v>0</v>
      </c>
      <c r="BF751" s="172">
        <f t="shared" si="274"/>
        <v>0</v>
      </c>
      <c r="BG751" s="172">
        <f t="shared" si="275"/>
        <v>0</v>
      </c>
      <c r="BH751" s="172">
        <f t="shared" si="276"/>
        <v>0</v>
      </c>
      <c r="BI751" s="172">
        <f t="shared" si="277"/>
        <v>0</v>
      </c>
      <c r="BJ751" s="172">
        <f t="shared" si="278"/>
        <v>0</v>
      </c>
      <c r="BK751" s="172">
        <f t="shared" si="279"/>
        <v>0</v>
      </c>
      <c r="BL751" s="176"/>
      <c r="BM751" s="172">
        <f t="shared" si="258"/>
        <v>0</v>
      </c>
      <c r="BN751" s="172">
        <f t="shared" si="259"/>
        <v>0</v>
      </c>
      <c r="BO751" s="172">
        <f t="shared" si="260"/>
        <v>0</v>
      </c>
      <c r="BP751" s="172">
        <f t="shared" si="261"/>
        <v>0</v>
      </c>
      <c r="BQ751" s="172">
        <f t="shared" si="262"/>
        <v>0</v>
      </c>
      <c r="BR751" s="172">
        <f t="shared" si="263"/>
        <v>0</v>
      </c>
      <c r="BS751" s="172">
        <f t="shared" si="264"/>
        <v>0</v>
      </c>
      <c r="BT751" s="55"/>
      <c r="BU751" s="158">
        <f>SUMIF('Input| Projects'!$BA$8:$CX$8,RIGHT(BU$9,3),'Input| Projects'!$BA751:$CX751)</f>
        <v>0</v>
      </c>
      <c r="BV751" s="158">
        <f>SUMIF('Input| Projects'!$BA$8:$CX$8,RIGHT(BV$9,3),'Input| Projects'!$BA751:$CX751)</f>
        <v>0</v>
      </c>
      <c r="BW751" s="79" t="str">
        <f t="shared" si="265"/>
        <v/>
      </c>
    </row>
    <row r="752" spans="2:75" x14ac:dyDescent="0.2">
      <c r="B752" s="123">
        <f>IFERROR('Input| Projects'!B752,"")</f>
        <v>743</v>
      </c>
      <c r="C752" s="160" t="str">
        <f>IFERROR(IF('Input| Projects'!C752="","",'Input| Projects'!C752),"")</f>
        <v/>
      </c>
      <c r="D752" s="160" t="str">
        <f>IFERROR(IF('Input| Projects'!D752="","",'Input| Projects'!D752),"")</f>
        <v/>
      </c>
      <c r="E752" s="53"/>
      <c r="F752" s="160" t="str">
        <f>IF(LEN('Input| Projects'!F752)&gt;0,'Input| Projects'!F752,"")</f>
        <v/>
      </c>
      <c r="G752" s="160" t="str">
        <f>IF(LEN('Input| Projects'!G752)&gt;0,'Input| Projects'!G752,"")</f>
        <v/>
      </c>
      <c r="H752" s="10"/>
      <c r="I752" s="194" cm="1">
        <f t="array" ref="I752">IF(LEN($F752)&gt;0,1+IFERROR(SUMPRODUCT(TRANSPOSE('Input| Projects'!$AO752:$AQ752),INDEX('Input| Escalations'!$F$27:$L$29,,MATCH(Q$9,'Input| Escalations'!$F$21:$L$21,0))),0),0)</f>
        <v>0</v>
      </c>
      <c r="J752" s="194" cm="1">
        <f t="array" ref="J752">IF(LEN($F752)&gt;0,1+IFERROR(SUMPRODUCT(TRANSPOSE('Input| Projects'!$AO752:$AQ752),INDEX('Input| Escalations'!$F$27:$L$29,,MATCH(R$9,'Input| Escalations'!$F$21:$L$21,0))),0),0)</f>
        <v>0</v>
      </c>
      <c r="K752" s="194" cm="1">
        <f t="array" ref="K752">IF(LEN($F752)&gt;0,1+IFERROR(SUMPRODUCT(TRANSPOSE('Input| Projects'!$AO752:$AQ752),INDEX('Input| Escalations'!$F$27:$L$29,,MATCH(S$9,'Input| Escalations'!$F$21:$L$21,0))),0),0)</f>
        <v>0</v>
      </c>
      <c r="L752" s="194" cm="1">
        <f t="array" ref="L752">IF(LEN($F752)&gt;0,1+IFERROR(SUMPRODUCT(TRANSPOSE('Input| Projects'!$AO752:$AQ752),INDEX('Input| Escalations'!$F$27:$L$29,,MATCH(T$9,'Input| Escalations'!$F$21:$L$21,0))),0),0)</f>
        <v>0</v>
      </c>
      <c r="M752" s="194" cm="1">
        <f t="array" ref="M752">IF(LEN($F752)&gt;0,1+IFERROR(SUMPRODUCT(TRANSPOSE('Input| Projects'!$AO752:$AQ752),INDEX('Input| Escalations'!$F$27:$L$29,,MATCH(U$9,'Input| Escalations'!$F$21:$L$21,0))),0),0)</f>
        <v>0</v>
      </c>
      <c r="N752" s="194" cm="1">
        <f t="array" ref="N752">IF(LEN($F752)&gt;0,1+IFERROR(SUMPRODUCT(TRANSPOSE('Input| Projects'!$AO752:$AQ752),INDEX('Input| Escalations'!$F$27:$L$29,,MATCH(V$9,'Input| Escalations'!$F$21:$L$21,0))),0),0)</f>
        <v>0</v>
      </c>
      <c r="O752" s="194" cm="1">
        <f t="array" ref="O752">IF(LEN($F752)&gt;0,1+IFERROR(SUMPRODUCT(TRANSPOSE('Input| Projects'!$AO752:$AQ752),INDEX('Input| Escalations'!$F$27:$L$29,,MATCH(W$9,'Input| Escalations'!$F$21:$L$21,0))),0),0)</f>
        <v>0</v>
      </c>
      <c r="P752" s="10"/>
      <c r="Q752" s="172">
        <f>IFERROR(IF(ISNUMBER(FIND("decision",'Input| Setup'!$F$6)),'Input| Projects'!Y752,'Input| Projects'!I752)*'Input| Escalations'!$I$17*I752,0)</f>
        <v>0</v>
      </c>
      <c r="R752" s="172">
        <f>IFERROR(IF(ISNUMBER(FIND("decision",'Input| Setup'!$F$6)),'Input| Projects'!Z752,'Input| Projects'!J752)*'Input| Escalations'!$I$17*J752,0)</f>
        <v>0</v>
      </c>
      <c r="S752" s="172">
        <f>IFERROR(IF(ISNUMBER(FIND("decision",'Input| Setup'!$F$6)),'Input| Projects'!AA752,'Input| Projects'!K752)*'Input| Escalations'!$I$17*K752,0)</f>
        <v>0</v>
      </c>
      <c r="T752" s="172">
        <f>IFERROR(IF(ISNUMBER(FIND("decision",'Input| Setup'!$F$6)),'Input| Projects'!AB752,'Input| Projects'!L752)*'Input| Escalations'!$I$17*L752,0)</f>
        <v>0</v>
      </c>
      <c r="U752" s="172">
        <f>IFERROR(IF(ISNUMBER(FIND("decision",'Input| Setup'!$F$6)),'Input| Projects'!AC752,'Input| Projects'!M752)*'Input| Escalations'!$I$17*M752,0)</f>
        <v>0</v>
      </c>
      <c r="V752" s="172">
        <f>IFERROR(IF(ISNUMBER(FIND("decision",'Input| Setup'!$F$6)),'Input| Projects'!AD752,'Input| Projects'!N752)*'Input| Escalations'!$I$17*N752,0)</f>
        <v>0</v>
      </c>
      <c r="W752" s="172">
        <f>IFERROR(IF(ISNUMBER(FIND("decision",'Input| Setup'!$F$6)),'Input| Projects'!AE752,'Input| Projects'!O752)*'Input| Escalations'!$I$17*O752,0)</f>
        <v>0</v>
      </c>
      <c r="X752" s="175"/>
      <c r="Y752" s="172">
        <f>IF(ISNUMBER(FIND("decision",'Input| Setup'!$F$6)),'Input| Projects'!AG752,'Input| Projects'!Q752)*I752*'Input| Escalations'!$I$17</f>
        <v>0</v>
      </c>
      <c r="Z752" s="172">
        <f>IF(ISNUMBER(FIND("decision",'Input| Setup'!$F$6)),'Input| Projects'!AH752,'Input| Projects'!R752)*J752*'Input| Escalations'!$I$17</f>
        <v>0</v>
      </c>
      <c r="AA752" s="172">
        <f>IF(ISNUMBER(FIND("decision",'Input| Setup'!$F$6)),'Input| Projects'!AI752,'Input| Projects'!S752)*K752*'Input| Escalations'!$I$17</f>
        <v>0</v>
      </c>
      <c r="AB752" s="172">
        <f>IF(ISNUMBER(FIND("decision",'Input| Setup'!$F$6)),'Input| Projects'!AJ752,'Input| Projects'!T752)*L752*'Input| Escalations'!$I$17</f>
        <v>0</v>
      </c>
      <c r="AC752" s="172">
        <f>IF(ISNUMBER(FIND("decision",'Input| Setup'!$F$6)),'Input| Projects'!AK752,'Input| Projects'!U752)*M752*'Input| Escalations'!$I$17</f>
        <v>0</v>
      </c>
      <c r="AD752" s="172">
        <f>IF(ISNUMBER(FIND("decision",'Input| Setup'!$F$6)),'Input| Projects'!AL752,'Input| Projects'!V752)*N752*'Input| Escalations'!$I$17</f>
        <v>0</v>
      </c>
      <c r="AE752" s="172">
        <f>IF(ISNUMBER(FIND("decision",'Input| Setup'!$F$6)),'Input| Projects'!AM752,'Input| Projects'!W752)*O752*'Input| Escalations'!$I$17</f>
        <v>0</v>
      </c>
      <c r="AF752" s="175"/>
      <c r="AG752" s="172" cm="1">
        <f t="array" ref="AG752">IFERROR(--('Input| Projects'!$AS752="Yes")*_xlfn.SWITCH('Input| Overheads'!$C$50,"Direct costs",'Calc| Overheads Allocation'!C$8*Q752,"Internal labour",'Calc| Overheads Allocation'!C$8*Q752*'Input| Projects'!$AO752,"DNSP defined",'Calc| Overheads Allocation'!C$78*'Input| Projects'!$AV752,0),0)</f>
        <v>0</v>
      </c>
      <c r="AH752" s="172" cm="1">
        <f t="array" ref="AH752">IFERROR(--('Input| Projects'!$AS752="Yes")*_xlfn.SWITCH('Input| Overheads'!$C$50,"Direct costs",'Calc| Overheads Allocation'!D$8*R752,"Internal labour",'Calc| Overheads Allocation'!D$8*R752*'Input| Projects'!$AO752,"DNSP defined",'Calc| Overheads Allocation'!D$78*'Input| Projects'!$AV752,0),0)</f>
        <v>0</v>
      </c>
      <c r="AI752" s="172" cm="1">
        <f t="array" ref="AI752">IFERROR(--('Input| Projects'!$AS752="Yes")*_xlfn.SWITCH('Input| Overheads'!$C$50,"Direct costs",'Calc| Overheads Allocation'!E$8*S752,"Internal labour",'Calc| Overheads Allocation'!E$8*S752*'Input| Projects'!$AO752,"DNSP defined",'Calc| Overheads Allocation'!E$78*'Input| Projects'!$AV752,0),0)</f>
        <v>0</v>
      </c>
      <c r="AJ752" s="172" cm="1">
        <f t="array" ref="AJ752">IFERROR(--('Input| Projects'!$AS752="Yes")*_xlfn.SWITCH('Input| Overheads'!$C$50,"Direct costs",'Calc| Overheads Allocation'!F$8*T752,"Internal labour",'Calc| Overheads Allocation'!F$8*T752*'Input| Projects'!$AO752,"DNSP defined",'Calc| Overheads Allocation'!F$78*'Input| Projects'!$AV752,0),0)</f>
        <v>0</v>
      </c>
      <c r="AK752" s="172" cm="1">
        <f t="array" ref="AK752">IFERROR(--('Input| Projects'!$AS752="Yes")*_xlfn.SWITCH('Input| Overheads'!$C$50,"Direct costs",'Calc| Overheads Allocation'!G$8*U752,"Internal labour",'Calc| Overheads Allocation'!G$8*U752*'Input| Projects'!$AO752,"DNSP defined",'Calc| Overheads Allocation'!G$78*'Input| Projects'!$AV752,0),0)</f>
        <v>0</v>
      </c>
      <c r="AL752" s="172" cm="1">
        <f t="array" ref="AL752">IFERROR(--('Input| Projects'!$AS752="Yes")*_xlfn.SWITCH('Input| Overheads'!$C$50,"Direct costs",'Calc| Overheads Allocation'!H$8*V752,"Internal labour",'Calc| Overheads Allocation'!H$8*V752*'Input| Projects'!$AO752,"DNSP defined",'Calc| Overheads Allocation'!H$78*'Input| Projects'!$AV752,0),0)</f>
        <v>0</v>
      </c>
      <c r="AM752" s="172" cm="1">
        <f t="array" ref="AM752">IFERROR(--('Input| Projects'!$AS752="Yes")*_xlfn.SWITCH('Input| Overheads'!$C$50,"Direct costs",'Calc| Overheads Allocation'!I$8*W752,"Internal labour",'Calc| Overheads Allocation'!I$8*W752*'Input| Projects'!$AO752,"DNSP defined",'Calc| Overheads Allocation'!I$78*'Input| Projects'!$AV752,0),0)</f>
        <v>0</v>
      </c>
      <c r="AN752" s="175"/>
      <c r="AO752" s="172" cm="1">
        <f t="array" ref="AO752">IFERROR(--('Input| Projects'!$AT752="Yes")*_xlfn.SWITCH('Input| Overheads'!$C$50,"Direct costs",'Calc| Overheads Allocation'!C$9*Q752,"Internal labour",'Calc| Overheads Allocation'!C$9*Q752*'Input| Projects'!$AO752,"DNSP defined",'Calc| Overheads Allocation'!C$79*'Input| Projects'!$AW752,0),0)</f>
        <v>0</v>
      </c>
      <c r="AP752" s="172" cm="1">
        <f t="array" ref="AP752">IFERROR(--('Input| Projects'!$AT752="Yes")*_xlfn.SWITCH('Input| Overheads'!$C$50,"Direct costs",'Calc| Overheads Allocation'!D$9*R752,"Internal labour",'Calc| Overheads Allocation'!D$9*R752*'Input| Projects'!$AO752,"DNSP defined",'Calc| Overheads Allocation'!D$79*'Input| Projects'!$AW752,0),0)</f>
        <v>0</v>
      </c>
      <c r="AQ752" s="172" cm="1">
        <f t="array" ref="AQ752">IFERROR(--('Input| Projects'!$AT752="Yes")*_xlfn.SWITCH('Input| Overheads'!$C$50,"Direct costs",'Calc| Overheads Allocation'!E$9*S752,"Internal labour",'Calc| Overheads Allocation'!E$9*S752*'Input| Projects'!$AO752,"DNSP defined",'Calc| Overheads Allocation'!E$79*'Input| Projects'!$AW752,0),0)</f>
        <v>0</v>
      </c>
      <c r="AR752" s="172" cm="1">
        <f t="array" ref="AR752">IFERROR(--('Input| Projects'!$AT752="Yes")*_xlfn.SWITCH('Input| Overheads'!$C$50,"Direct costs",'Calc| Overheads Allocation'!F$9*T752,"Internal labour",'Calc| Overheads Allocation'!F$9*T752*'Input| Projects'!$AO752,"DNSP defined",'Calc| Overheads Allocation'!F$79*'Input| Projects'!$AW752,0),0)</f>
        <v>0</v>
      </c>
      <c r="AS752" s="172" cm="1">
        <f t="array" ref="AS752">IFERROR(--('Input| Projects'!$AT752="Yes")*_xlfn.SWITCH('Input| Overheads'!$C$50,"Direct costs",'Calc| Overheads Allocation'!G$9*U752,"Internal labour",'Calc| Overheads Allocation'!G$9*U752*'Input| Projects'!$AO752,"DNSP defined",'Calc| Overheads Allocation'!G$79*'Input| Projects'!$AW752,0),0)</f>
        <v>0</v>
      </c>
      <c r="AT752" s="172" cm="1">
        <f t="array" ref="AT752">IFERROR(--('Input| Projects'!$AT752="Yes")*_xlfn.SWITCH('Input| Overheads'!$C$50,"Direct costs",'Calc| Overheads Allocation'!H$9*V752,"Internal labour",'Calc| Overheads Allocation'!H$9*V752*'Input| Projects'!$AO752,"DNSP defined",'Calc| Overheads Allocation'!H$79*'Input| Projects'!$AW752,0),0)</f>
        <v>0</v>
      </c>
      <c r="AU752" s="172" cm="1">
        <f t="array" ref="AU752">IFERROR(--('Input| Projects'!$AT752="Yes")*_xlfn.SWITCH('Input| Overheads'!$C$50,"Direct costs",'Calc| Overheads Allocation'!I$9*W752,"Internal labour",'Calc| Overheads Allocation'!I$9*W752*'Input| Projects'!$AO752,"DNSP defined",'Calc| Overheads Allocation'!I$79*'Input| Projects'!$AW752,0),0)</f>
        <v>0</v>
      </c>
      <c r="AV752" s="175"/>
      <c r="AW752" s="172">
        <f t="shared" si="266"/>
        <v>0</v>
      </c>
      <c r="AX752" s="172">
        <f t="shared" si="267"/>
        <v>0</v>
      </c>
      <c r="AY752" s="172">
        <f t="shared" si="268"/>
        <v>0</v>
      </c>
      <c r="AZ752" s="172">
        <f t="shared" si="269"/>
        <v>0</v>
      </c>
      <c r="BA752" s="172">
        <f t="shared" si="270"/>
        <v>0</v>
      </c>
      <c r="BB752" s="172">
        <f t="shared" si="271"/>
        <v>0</v>
      </c>
      <c r="BC752" s="172">
        <f t="shared" si="272"/>
        <v>0</v>
      </c>
      <c r="BD752" s="176"/>
      <c r="BE752" s="172">
        <f t="shared" si="273"/>
        <v>0</v>
      </c>
      <c r="BF752" s="172">
        <f t="shared" si="274"/>
        <v>0</v>
      </c>
      <c r="BG752" s="172">
        <f t="shared" si="275"/>
        <v>0</v>
      </c>
      <c r="BH752" s="172">
        <f t="shared" si="276"/>
        <v>0</v>
      </c>
      <c r="BI752" s="172">
        <f t="shared" si="277"/>
        <v>0</v>
      </c>
      <c r="BJ752" s="172">
        <f t="shared" si="278"/>
        <v>0</v>
      </c>
      <c r="BK752" s="172">
        <f t="shared" si="279"/>
        <v>0</v>
      </c>
      <c r="BL752" s="176"/>
      <c r="BM752" s="172">
        <f t="shared" si="258"/>
        <v>0</v>
      </c>
      <c r="BN752" s="172">
        <f t="shared" si="259"/>
        <v>0</v>
      </c>
      <c r="BO752" s="172">
        <f t="shared" si="260"/>
        <v>0</v>
      </c>
      <c r="BP752" s="172">
        <f t="shared" si="261"/>
        <v>0</v>
      </c>
      <c r="BQ752" s="172">
        <f t="shared" si="262"/>
        <v>0</v>
      </c>
      <c r="BR752" s="172">
        <f t="shared" si="263"/>
        <v>0</v>
      </c>
      <c r="BS752" s="172">
        <f t="shared" si="264"/>
        <v>0</v>
      </c>
      <c r="BT752" s="55"/>
      <c r="BU752" s="158">
        <f>SUMIF('Input| Projects'!$BA$8:$CX$8,RIGHT(BU$9,3),'Input| Projects'!$BA752:$CX752)</f>
        <v>0</v>
      </c>
      <c r="BV752" s="158">
        <f>SUMIF('Input| Projects'!$BA$8:$CX$8,RIGHT(BV$9,3),'Input| Projects'!$BA752:$CX752)</f>
        <v>0</v>
      </c>
      <c r="BW752" s="79" t="str">
        <f t="shared" si="265"/>
        <v/>
      </c>
    </row>
    <row r="753" spans="2:75" x14ac:dyDescent="0.2">
      <c r="B753" s="123">
        <f>IFERROR('Input| Projects'!B753,"")</f>
        <v>744</v>
      </c>
      <c r="C753" s="160" t="str">
        <f>IFERROR(IF('Input| Projects'!C753="","",'Input| Projects'!C753),"")</f>
        <v/>
      </c>
      <c r="D753" s="160" t="str">
        <f>IFERROR(IF('Input| Projects'!D753="","",'Input| Projects'!D753),"")</f>
        <v/>
      </c>
      <c r="E753" s="53"/>
      <c r="F753" s="160" t="str">
        <f>IF(LEN('Input| Projects'!F753)&gt;0,'Input| Projects'!F753,"")</f>
        <v/>
      </c>
      <c r="G753" s="160" t="str">
        <f>IF(LEN('Input| Projects'!G753)&gt;0,'Input| Projects'!G753,"")</f>
        <v/>
      </c>
      <c r="H753" s="10"/>
      <c r="I753" s="194" cm="1">
        <f t="array" ref="I753">IF(LEN($F753)&gt;0,1+IFERROR(SUMPRODUCT(TRANSPOSE('Input| Projects'!$AO753:$AQ753),INDEX('Input| Escalations'!$F$27:$L$29,,MATCH(Q$9,'Input| Escalations'!$F$21:$L$21,0))),0),0)</f>
        <v>0</v>
      </c>
      <c r="J753" s="194" cm="1">
        <f t="array" ref="J753">IF(LEN($F753)&gt;0,1+IFERROR(SUMPRODUCT(TRANSPOSE('Input| Projects'!$AO753:$AQ753),INDEX('Input| Escalations'!$F$27:$L$29,,MATCH(R$9,'Input| Escalations'!$F$21:$L$21,0))),0),0)</f>
        <v>0</v>
      </c>
      <c r="K753" s="194" cm="1">
        <f t="array" ref="K753">IF(LEN($F753)&gt;0,1+IFERROR(SUMPRODUCT(TRANSPOSE('Input| Projects'!$AO753:$AQ753),INDEX('Input| Escalations'!$F$27:$L$29,,MATCH(S$9,'Input| Escalations'!$F$21:$L$21,0))),0),0)</f>
        <v>0</v>
      </c>
      <c r="L753" s="194" cm="1">
        <f t="array" ref="L753">IF(LEN($F753)&gt;0,1+IFERROR(SUMPRODUCT(TRANSPOSE('Input| Projects'!$AO753:$AQ753),INDEX('Input| Escalations'!$F$27:$L$29,,MATCH(T$9,'Input| Escalations'!$F$21:$L$21,0))),0),0)</f>
        <v>0</v>
      </c>
      <c r="M753" s="194" cm="1">
        <f t="array" ref="M753">IF(LEN($F753)&gt;0,1+IFERROR(SUMPRODUCT(TRANSPOSE('Input| Projects'!$AO753:$AQ753),INDEX('Input| Escalations'!$F$27:$L$29,,MATCH(U$9,'Input| Escalations'!$F$21:$L$21,0))),0),0)</f>
        <v>0</v>
      </c>
      <c r="N753" s="194" cm="1">
        <f t="array" ref="N753">IF(LEN($F753)&gt;0,1+IFERROR(SUMPRODUCT(TRANSPOSE('Input| Projects'!$AO753:$AQ753),INDEX('Input| Escalations'!$F$27:$L$29,,MATCH(V$9,'Input| Escalations'!$F$21:$L$21,0))),0),0)</f>
        <v>0</v>
      </c>
      <c r="O753" s="194" cm="1">
        <f t="array" ref="O753">IF(LEN($F753)&gt;0,1+IFERROR(SUMPRODUCT(TRANSPOSE('Input| Projects'!$AO753:$AQ753),INDEX('Input| Escalations'!$F$27:$L$29,,MATCH(W$9,'Input| Escalations'!$F$21:$L$21,0))),0),0)</f>
        <v>0</v>
      </c>
      <c r="P753" s="10"/>
      <c r="Q753" s="172">
        <f>IFERROR(IF(ISNUMBER(FIND("decision",'Input| Setup'!$F$6)),'Input| Projects'!Y753,'Input| Projects'!I753)*'Input| Escalations'!$I$17*I753,0)</f>
        <v>0</v>
      </c>
      <c r="R753" s="172">
        <f>IFERROR(IF(ISNUMBER(FIND("decision",'Input| Setup'!$F$6)),'Input| Projects'!Z753,'Input| Projects'!J753)*'Input| Escalations'!$I$17*J753,0)</f>
        <v>0</v>
      </c>
      <c r="S753" s="172">
        <f>IFERROR(IF(ISNUMBER(FIND("decision",'Input| Setup'!$F$6)),'Input| Projects'!AA753,'Input| Projects'!K753)*'Input| Escalations'!$I$17*K753,0)</f>
        <v>0</v>
      </c>
      <c r="T753" s="172">
        <f>IFERROR(IF(ISNUMBER(FIND("decision",'Input| Setup'!$F$6)),'Input| Projects'!AB753,'Input| Projects'!L753)*'Input| Escalations'!$I$17*L753,0)</f>
        <v>0</v>
      </c>
      <c r="U753" s="172">
        <f>IFERROR(IF(ISNUMBER(FIND("decision",'Input| Setup'!$F$6)),'Input| Projects'!AC753,'Input| Projects'!M753)*'Input| Escalations'!$I$17*M753,0)</f>
        <v>0</v>
      </c>
      <c r="V753" s="172">
        <f>IFERROR(IF(ISNUMBER(FIND("decision",'Input| Setup'!$F$6)),'Input| Projects'!AD753,'Input| Projects'!N753)*'Input| Escalations'!$I$17*N753,0)</f>
        <v>0</v>
      </c>
      <c r="W753" s="172">
        <f>IFERROR(IF(ISNUMBER(FIND("decision",'Input| Setup'!$F$6)),'Input| Projects'!AE753,'Input| Projects'!O753)*'Input| Escalations'!$I$17*O753,0)</f>
        <v>0</v>
      </c>
      <c r="X753" s="175"/>
      <c r="Y753" s="172">
        <f>IF(ISNUMBER(FIND("decision",'Input| Setup'!$F$6)),'Input| Projects'!AG753,'Input| Projects'!Q753)*I753*'Input| Escalations'!$I$17</f>
        <v>0</v>
      </c>
      <c r="Z753" s="172">
        <f>IF(ISNUMBER(FIND("decision",'Input| Setup'!$F$6)),'Input| Projects'!AH753,'Input| Projects'!R753)*J753*'Input| Escalations'!$I$17</f>
        <v>0</v>
      </c>
      <c r="AA753" s="172">
        <f>IF(ISNUMBER(FIND("decision",'Input| Setup'!$F$6)),'Input| Projects'!AI753,'Input| Projects'!S753)*K753*'Input| Escalations'!$I$17</f>
        <v>0</v>
      </c>
      <c r="AB753" s="172">
        <f>IF(ISNUMBER(FIND("decision",'Input| Setup'!$F$6)),'Input| Projects'!AJ753,'Input| Projects'!T753)*L753*'Input| Escalations'!$I$17</f>
        <v>0</v>
      </c>
      <c r="AC753" s="172">
        <f>IF(ISNUMBER(FIND("decision",'Input| Setup'!$F$6)),'Input| Projects'!AK753,'Input| Projects'!U753)*M753*'Input| Escalations'!$I$17</f>
        <v>0</v>
      </c>
      <c r="AD753" s="172">
        <f>IF(ISNUMBER(FIND("decision",'Input| Setup'!$F$6)),'Input| Projects'!AL753,'Input| Projects'!V753)*N753*'Input| Escalations'!$I$17</f>
        <v>0</v>
      </c>
      <c r="AE753" s="172">
        <f>IF(ISNUMBER(FIND("decision",'Input| Setup'!$F$6)),'Input| Projects'!AM753,'Input| Projects'!W753)*O753*'Input| Escalations'!$I$17</f>
        <v>0</v>
      </c>
      <c r="AF753" s="175"/>
      <c r="AG753" s="172" cm="1">
        <f t="array" ref="AG753">IFERROR(--('Input| Projects'!$AS753="Yes")*_xlfn.SWITCH('Input| Overheads'!$C$50,"Direct costs",'Calc| Overheads Allocation'!C$8*Q753,"Internal labour",'Calc| Overheads Allocation'!C$8*Q753*'Input| Projects'!$AO753,"DNSP defined",'Calc| Overheads Allocation'!C$78*'Input| Projects'!$AV753,0),0)</f>
        <v>0</v>
      </c>
      <c r="AH753" s="172" cm="1">
        <f t="array" ref="AH753">IFERROR(--('Input| Projects'!$AS753="Yes")*_xlfn.SWITCH('Input| Overheads'!$C$50,"Direct costs",'Calc| Overheads Allocation'!D$8*R753,"Internal labour",'Calc| Overheads Allocation'!D$8*R753*'Input| Projects'!$AO753,"DNSP defined",'Calc| Overheads Allocation'!D$78*'Input| Projects'!$AV753,0),0)</f>
        <v>0</v>
      </c>
      <c r="AI753" s="172" cm="1">
        <f t="array" ref="AI753">IFERROR(--('Input| Projects'!$AS753="Yes")*_xlfn.SWITCH('Input| Overheads'!$C$50,"Direct costs",'Calc| Overheads Allocation'!E$8*S753,"Internal labour",'Calc| Overheads Allocation'!E$8*S753*'Input| Projects'!$AO753,"DNSP defined",'Calc| Overheads Allocation'!E$78*'Input| Projects'!$AV753,0),0)</f>
        <v>0</v>
      </c>
      <c r="AJ753" s="172" cm="1">
        <f t="array" ref="AJ753">IFERROR(--('Input| Projects'!$AS753="Yes")*_xlfn.SWITCH('Input| Overheads'!$C$50,"Direct costs",'Calc| Overheads Allocation'!F$8*T753,"Internal labour",'Calc| Overheads Allocation'!F$8*T753*'Input| Projects'!$AO753,"DNSP defined",'Calc| Overheads Allocation'!F$78*'Input| Projects'!$AV753,0),0)</f>
        <v>0</v>
      </c>
      <c r="AK753" s="172" cm="1">
        <f t="array" ref="AK753">IFERROR(--('Input| Projects'!$AS753="Yes")*_xlfn.SWITCH('Input| Overheads'!$C$50,"Direct costs",'Calc| Overheads Allocation'!G$8*U753,"Internal labour",'Calc| Overheads Allocation'!G$8*U753*'Input| Projects'!$AO753,"DNSP defined",'Calc| Overheads Allocation'!G$78*'Input| Projects'!$AV753,0),0)</f>
        <v>0</v>
      </c>
      <c r="AL753" s="172" cm="1">
        <f t="array" ref="AL753">IFERROR(--('Input| Projects'!$AS753="Yes")*_xlfn.SWITCH('Input| Overheads'!$C$50,"Direct costs",'Calc| Overheads Allocation'!H$8*V753,"Internal labour",'Calc| Overheads Allocation'!H$8*V753*'Input| Projects'!$AO753,"DNSP defined",'Calc| Overheads Allocation'!H$78*'Input| Projects'!$AV753,0),0)</f>
        <v>0</v>
      </c>
      <c r="AM753" s="172" cm="1">
        <f t="array" ref="AM753">IFERROR(--('Input| Projects'!$AS753="Yes")*_xlfn.SWITCH('Input| Overheads'!$C$50,"Direct costs",'Calc| Overheads Allocation'!I$8*W753,"Internal labour",'Calc| Overheads Allocation'!I$8*W753*'Input| Projects'!$AO753,"DNSP defined",'Calc| Overheads Allocation'!I$78*'Input| Projects'!$AV753,0),0)</f>
        <v>0</v>
      </c>
      <c r="AN753" s="175"/>
      <c r="AO753" s="172" cm="1">
        <f t="array" ref="AO753">IFERROR(--('Input| Projects'!$AT753="Yes")*_xlfn.SWITCH('Input| Overheads'!$C$50,"Direct costs",'Calc| Overheads Allocation'!C$9*Q753,"Internal labour",'Calc| Overheads Allocation'!C$9*Q753*'Input| Projects'!$AO753,"DNSP defined",'Calc| Overheads Allocation'!C$79*'Input| Projects'!$AW753,0),0)</f>
        <v>0</v>
      </c>
      <c r="AP753" s="172" cm="1">
        <f t="array" ref="AP753">IFERROR(--('Input| Projects'!$AT753="Yes")*_xlfn.SWITCH('Input| Overheads'!$C$50,"Direct costs",'Calc| Overheads Allocation'!D$9*R753,"Internal labour",'Calc| Overheads Allocation'!D$9*R753*'Input| Projects'!$AO753,"DNSP defined",'Calc| Overheads Allocation'!D$79*'Input| Projects'!$AW753,0),0)</f>
        <v>0</v>
      </c>
      <c r="AQ753" s="172" cm="1">
        <f t="array" ref="AQ753">IFERROR(--('Input| Projects'!$AT753="Yes")*_xlfn.SWITCH('Input| Overheads'!$C$50,"Direct costs",'Calc| Overheads Allocation'!E$9*S753,"Internal labour",'Calc| Overheads Allocation'!E$9*S753*'Input| Projects'!$AO753,"DNSP defined",'Calc| Overheads Allocation'!E$79*'Input| Projects'!$AW753,0),0)</f>
        <v>0</v>
      </c>
      <c r="AR753" s="172" cm="1">
        <f t="array" ref="AR753">IFERROR(--('Input| Projects'!$AT753="Yes")*_xlfn.SWITCH('Input| Overheads'!$C$50,"Direct costs",'Calc| Overheads Allocation'!F$9*T753,"Internal labour",'Calc| Overheads Allocation'!F$9*T753*'Input| Projects'!$AO753,"DNSP defined",'Calc| Overheads Allocation'!F$79*'Input| Projects'!$AW753,0),0)</f>
        <v>0</v>
      </c>
      <c r="AS753" s="172" cm="1">
        <f t="array" ref="AS753">IFERROR(--('Input| Projects'!$AT753="Yes")*_xlfn.SWITCH('Input| Overheads'!$C$50,"Direct costs",'Calc| Overheads Allocation'!G$9*U753,"Internal labour",'Calc| Overheads Allocation'!G$9*U753*'Input| Projects'!$AO753,"DNSP defined",'Calc| Overheads Allocation'!G$79*'Input| Projects'!$AW753,0),0)</f>
        <v>0</v>
      </c>
      <c r="AT753" s="172" cm="1">
        <f t="array" ref="AT753">IFERROR(--('Input| Projects'!$AT753="Yes")*_xlfn.SWITCH('Input| Overheads'!$C$50,"Direct costs",'Calc| Overheads Allocation'!H$9*V753,"Internal labour",'Calc| Overheads Allocation'!H$9*V753*'Input| Projects'!$AO753,"DNSP defined",'Calc| Overheads Allocation'!H$79*'Input| Projects'!$AW753,0),0)</f>
        <v>0</v>
      </c>
      <c r="AU753" s="172" cm="1">
        <f t="array" ref="AU753">IFERROR(--('Input| Projects'!$AT753="Yes")*_xlfn.SWITCH('Input| Overheads'!$C$50,"Direct costs",'Calc| Overheads Allocation'!I$9*W753,"Internal labour",'Calc| Overheads Allocation'!I$9*W753*'Input| Projects'!$AO753,"DNSP defined",'Calc| Overheads Allocation'!I$79*'Input| Projects'!$AW753,0),0)</f>
        <v>0</v>
      </c>
      <c r="AV753" s="175"/>
      <c r="AW753" s="172">
        <f t="shared" si="266"/>
        <v>0</v>
      </c>
      <c r="AX753" s="172">
        <f t="shared" si="267"/>
        <v>0</v>
      </c>
      <c r="AY753" s="172">
        <f t="shared" si="268"/>
        <v>0</v>
      </c>
      <c r="AZ753" s="172">
        <f t="shared" si="269"/>
        <v>0</v>
      </c>
      <c r="BA753" s="172">
        <f t="shared" si="270"/>
        <v>0</v>
      </c>
      <c r="BB753" s="172">
        <f t="shared" si="271"/>
        <v>0</v>
      </c>
      <c r="BC753" s="172">
        <f t="shared" si="272"/>
        <v>0</v>
      </c>
      <c r="BD753" s="176"/>
      <c r="BE753" s="172">
        <f t="shared" si="273"/>
        <v>0</v>
      </c>
      <c r="BF753" s="172">
        <f t="shared" si="274"/>
        <v>0</v>
      </c>
      <c r="BG753" s="172">
        <f t="shared" si="275"/>
        <v>0</v>
      </c>
      <c r="BH753" s="172">
        <f t="shared" si="276"/>
        <v>0</v>
      </c>
      <c r="BI753" s="172">
        <f t="shared" si="277"/>
        <v>0</v>
      </c>
      <c r="BJ753" s="172">
        <f t="shared" si="278"/>
        <v>0</v>
      </c>
      <c r="BK753" s="172">
        <f t="shared" si="279"/>
        <v>0</v>
      </c>
      <c r="BL753" s="176"/>
      <c r="BM753" s="172">
        <f t="shared" si="258"/>
        <v>0</v>
      </c>
      <c r="BN753" s="172">
        <f t="shared" si="259"/>
        <v>0</v>
      </c>
      <c r="BO753" s="172">
        <f t="shared" si="260"/>
        <v>0</v>
      </c>
      <c r="BP753" s="172">
        <f t="shared" si="261"/>
        <v>0</v>
      </c>
      <c r="BQ753" s="172">
        <f t="shared" si="262"/>
        <v>0</v>
      </c>
      <c r="BR753" s="172">
        <f t="shared" si="263"/>
        <v>0</v>
      </c>
      <c r="BS753" s="172">
        <f t="shared" si="264"/>
        <v>0</v>
      </c>
      <c r="BT753" s="55"/>
      <c r="BU753" s="158">
        <f>SUMIF('Input| Projects'!$BA$8:$CX$8,RIGHT(BU$9,3),'Input| Projects'!$BA753:$CX753)</f>
        <v>0</v>
      </c>
      <c r="BV753" s="158">
        <f>SUMIF('Input| Projects'!$BA$8:$CX$8,RIGHT(BV$9,3),'Input| Projects'!$BA753:$CX753)</f>
        <v>0</v>
      </c>
      <c r="BW753" s="79" t="str">
        <f t="shared" si="265"/>
        <v/>
      </c>
    </row>
    <row r="754" spans="2:75" x14ac:dyDescent="0.2">
      <c r="B754" s="123">
        <f>IFERROR('Input| Projects'!B754,"")</f>
        <v>745</v>
      </c>
      <c r="C754" s="160" t="str">
        <f>IFERROR(IF('Input| Projects'!C754="","",'Input| Projects'!C754),"")</f>
        <v/>
      </c>
      <c r="D754" s="160" t="str">
        <f>IFERROR(IF('Input| Projects'!D754="","",'Input| Projects'!D754),"")</f>
        <v/>
      </c>
      <c r="E754" s="53"/>
      <c r="F754" s="160" t="str">
        <f>IF(LEN('Input| Projects'!F754)&gt;0,'Input| Projects'!F754,"")</f>
        <v/>
      </c>
      <c r="G754" s="160" t="str">
        <f>IF(LEN('Input| Projects'!G754)&gt;0,'Input| Projects'!G754,"")</f>
        <v/>
      </c>
      <c r="H754" s="10"/>
      <c r="I754" s="194" cm="1">
        <f t="array" ref="I754">IF(LEN($F754)&gt;0,1+IFERROR(SUMPRODUCT(TRANSPOSE('Input| Projects'!$AO754:$AQ754),INDEX('Input| Escalations'!$F$27:$L$29,,MATCH(Q$9,'Input| Escalations'!$F$21:$L$21,0))),0),0)</f>
        <v>0</v>
      </c>
      <c r="J754" s="194" cm="1">
        <f t="array" ref="J754">IF(LEN($F754)&gt;0,1+IFERROR(SUMPRODUCT(TRANSPOSE('Input| Projects'!$AO754:$AQ754),INDEX('Input| Escalations'!$F$27:$L$29,,MATCH(R$9,'Input| Escalations'!$F$21:$L$21,0))),0),0)</f>
        <v>0</v>
      </c>
      <c r="K754" s="194" cm="1">
        <f t="array" ref="K754">IF(LEN($F754)&gt;0,1+IFERROR(SUMPRODUCT(TRANSPOSE('Input| Projects'!$AO754:$AQ754),INDEX('Input| Escalations'!$F$27:$L$29,,MATCH(S$9,'Input| Escalations'!$F$21:$L$21,0))),0),0)</f>
        <v>0</v>
      </c>
      <c r="L754" s="194" cm="1">
        <f t="array" ref="L754">IF(LEN($F754)&gt;0,1+IFERROR(SUMPRODUCT(TRANSPOSE('Input| Projects'!$AO754:$AQ754),INDEX('Input| Escalations'!$F$27:$L$29,,MATCH(T$9,'Input| Escalations'!$F$21:$L$21,0))),0),0)</f>
        <v>0</v>
      </c>
      <c r="M754" s="194" cm="1">
        <f t="array" ref="M754">IF(LEN($F754)&gt;0,1+IFERROR(SUMPRODUCT(TRANSPOSE('Input| Projects'!$AO754:$AQ754),INDEX('Input| Escalations'!$F$27:$L$29,,MATCH(U$9,'Input| Escalations'!$F$21:$L$21,0))),0),0)</f>
        <v>0</v>
      </c>
      <c r="N754" s="194" cm="1">
        <f t="array" ref="N754">IF(LEN($F754)&gt;0,1+IFERROR(SUMPRODUCT(TRANSPOSE('Input| Projects'!$AO754:$AQ754),INDEX('Input| Escalations'!$F$27:$L$29,,MATCH(V$9,'Input| Escalations'!$F$21:$L$21,0))),0),0)</f>
        <v>0</v>
      </c>
      <c r="O754" s="194" cm="1">
        <f t="array" ref="O754">IF(LEN($F754)&gt;0,1+IFERROR(SUMPRODUCT(TRANSPOSE('Input| Projects'!$AO754:$AQ754),INDEX('Input| Escalations'!$F$27:$L$29,,MATCH(W$9,'Input| Escalations'!$F$21:$L$21,0))),0),0)</f>
        <v>0</v>
      </c>
      <c r="P754" s="10"/>
      <c r="Q754" s="172">
        <f>IFERROR(IF(ISNUMBER(FIND("decision",'Input| Setup'!$F$6)),'Input| Projects'!Y754,'Input| Projects'!I754)*'Input| Escalations'!$I$17*I754,0)</f>
        <v>0</v>
      </c>
      <c r="R754" s="172">
        <f>IFERROR(IF(ISNUMBER(FIND("decision",'Input| Setup'!$F$6)),'Input| Projects'!Z754,'Input| Projects'!J754)*'Input| Escalations'!$I$17*J754,0)</f>
        <v>0</v>
      </c>
      <c r="S754" s="172">
        <f>IFERROR(IF(ISNUMBER(FIND("decision",'Input| Setup'!$F$6)),'Input| Projects'!AA754,'Input| Projects'!K754)*'Input| Escalations'!$I$17*K754,0)</f>
        <v>0</v>
      </c>
      <c r="T754" s="172">
        <f>IFERROR(IF(ISNUMBER(FIND("decision",'Input| Setup'!$F$6)),'Input| Projects'!AB754,'Input| Projects'!L754)*'Input| Escalations'!$I$17*L754,0)</f>
        <v>0</v>
      </c>
      <c r="U754" s="172">
        <f>IFERROR(IF(ISNUMBER(FIND("decision",'Input| Setup'!$F$6)),'Input| Projects'!AC754,'Input| Projects'!M754)*'Input| Escalations'!$I$17*M754,0)</f>
        <v>0</v>
      </c>
      <c r="V754" s="172">
        <f>IFERROR(IF(ISNUMBER(FIND("decision",'Input| Setup'!$F$6)),'Input| Projects'!AD754,'Input| Projects'!N754)*'Input| Escalations'!$I$17*N754,0)</f>
        <v>0</v>
      </c>
      <c r="W754" s="172">
        <f>IFERROR(IF(ISNUMBER(FIND("decision",'Input| Setup'!$F$6)),'Input| Projects'!AE754,'Input| Projects'!O754)*'Input| Escalations'!$I$17*O754,0)</f>
        <v>0</v>
      </c>
      <c r="X754" s="175"/>
      <c r="Y754" s="172">
        <f>IF(ISNUMBER(FIND("decision",'Input| Setup'!$F$6)),'Input| Projects'!AG754,'Input| Projects'!Q754)*I754*'Input| Escalations'!$I$17</f>
        <v>0</v>
      </c>
      <c r="Z754" s="172">
        <f>IF(ISNUMBER(FIND("decision",'Input| Setup'!$F$6)),'Input| Projects'!AH754,'Input| Projects'!R754)*J754*'Input| Escalations'!$I$17</f>
        <v>0</v>
      </c>
      <c r="AA754" s="172">
        <f>IF(ISNUMBER(FIND("decision",'Input| Setup'!$F$6)),'Input| Projects'!AI754,'Input| Projects'!S754)*K754*'Input| Escalations'!$I$17</f>
        <v>0</v>
      </c>
      <c r="AB754" s="172">
        <f>IF(ISNUMBER(FIND("decision",'Input| Setup'!$F$6)),'Input| Projects'!AJ754,'Input| Projects'!T754)*L754*'Input| Escalations'!$I$17</f>
        <v>0</v>
      </c>
      <c r="AC754" s="172">
        <f>IF(ISNUMBER(FIND("decision",'Input| Setup'!$F$6)),'Input| Projects'!AK754,'Input| Projects'!U754)*M754*'Input| Escalations'!$I$17</f>
        <v>0</v>
      </c>
      <c r="AD754" s="172">
        <f>IF(ISNUMBER(FIND("decision",'Input| Setup'!$F$6)),'Input| Projects'!AL754,'Input| Projects'!V754)*N754*'Input| Escalations'!$I$17</f>
        <v>0</v>
      </c>
      <c r="AE754" s="172">
        <f>IF(ISNUMBER(FIND("decision",'Input| Setup'!$F$6)),'Input| Projects'!AM754,'Input| Projects'!W754)*O754*'Input| Escalations'!$I$17</f>
        <v>0</v>
      </c>
      <c r="AF754" s="175"/>
      <c r="AG754" s="172" cm="1">
        <f t="array" ref="AG754">IFERROR(--('Input| Projects'!$AS754="Yes")*_xlfn.SWITCH('Input| Overheads'!$C$50,"Direct costs",'Calc| Overheads Allocation'!C$8*Q754,"Internal labour",'Calc| Overheads Allocation'!C$8*Q754*'Input| Projects'!$AO754,"DNSP defined",'Calc| Overheads Allocation'!C$78*'Input| Projects'!$AV754,0),0)</f>
        <v>0</v>
      </c>
      <c r="AH754" s="172" cm="1">
        <f t="array" ref="AH754">IFERROR(--('Input| Projects'!$AS754="Yes")*_xlfn.SWITCH('Input| Overheads'!$C$50,"Direct costs",'Calc| Overheads Allocation'!D$8*R754,"Internal labour",'Calc| Overheads Allocation'!D$8*R754*'Input| Projects'!$AO754,"DNSP defined",'Calc| Overheads Allocation'!D$78*'Input| Projects'!$AV754,0),0)</f>
        <v>0</v>
      </c>
      <c r="AI754" s="172" cm="1">
        <f t="array" ref="AI754">IFERROR(--('Input| Projects'!$AS754="Yes")*_xlfn.SWITCH('Input| Overheads'!$C$50,"Direct costs",'Calc| Overheads Allocation'!E$8*S754,"Internal labour",'Calc| Overheads Allocation'!E$8*S754*'Input| Projects'!$AO754,"DNSP defined",'Calc| Overheads Allocation'!E$78*'Input| Projects'!$AV754,0),0)</f>
        <v>0</v>
      </c>
      <c r="AJ754" s="172" cm="1">
        <f t="array" ref="AJ754">IFERROR(--('Input| Projects'!$AS754="Yes")*_xlfn.SWITCH('Input| Overheads'!$C$50,"Direct costs",'Calc| Overheads Allocation'!F$8*T754,"Internal labour",'Calc| Overheads Allocation'!F$8*T754*'Input| Projects'!$AO754,"DNSP defined",'Calc| Overheads Allocation'!F$78*'Input| Projects'!$AV754,0),0)</f>
        <v>0</v>
      </c>
      <c r="AK754" s="172" cm="1">
        <f t="array" ref="AK754">IFERROR(--('Input| Projects'!$AS754="Yes")*_xlfn.SWITCH('Input| Overheads'!$C$50,"Direct costs",'Calc| Overheads Allocation'!G$8*U754,"Internal labour",'Calc| Overheads Allocation'!G$8*U754*'Input| Projects'!$AO754,"DNSP defined",'Calc| Overheads Allocation'!G$78*'Input| Projects'!$AV754,0),0)</f>
        <v>0</v>
      </c>
      <c r="AL754" s="172" cm="1">
        <f t="array" ref="AL754">IFERROR(--('Input| Projects'!$AS754="Yes")*_xlfn.SWITCH('Input| Overheads'!$C$50,"Direct costs",'Calc| Overheads Allocation'!H$8*V754,"Internal labour",'Calc| Overheads Allocation'!H$8*V754*'Input| Projects'!$AO754,"DNSP defined",'Calc| Overheads Allocation'!H$78*'Input| Projects'!$AV754,0),0)</f>
        <v>0</v>
      </c>
      <c r="AM754" s="172" cm="1">
        <f t="array" ref="AM754">IFERROR(--('Input| Projects'!$AS754="Yes")*_xlfn.SWITCH('Input| Overheads'!$C$50,"Direct costs",'Calc| Overheads Allocation'!I$8*W754,"Internal labour",'Calc| Overheads Allocation'!I$8*W754*'Input| Projects'!$AO754,"DNSP defined",'Calc| Overheads Allocation'!I$78*'Input| Projects'!$AV754,0),0)</f>
        <v>0</v>
      </c>
      <c r="AN754" s="175"/>
      <c r="AO754" s="172" cm="1">
        <f t="array" ref="AO754">IFERROR(--('Input| Projects'!$AT754="Yes")*_xlfn.SWITCH('Input| Overheads'!$C$50,"Direct costs",'Calc| Overheads Allocation'!C$9*Q754,"Internal labour",'Calc| Overheads Allocation'!C$9*Q754*'Input| Projects'!$AO754,"DNSP defined",'Calc| Overheads Allocation'!C$79*'Input| Projects'!$AW754,0),0)</f>
        <v>0</v>
      </c>
      <c r="AP754" s="172" cm="1">
        <f t="array" ref="AP754">IFERROR(--('Input| Projects'!$AT754="Yes")*_xlfn.SWITCH('Input| Overheads'!$C$50,"Direct costs",'Calc| Overheads Allocation'!D$9*R754,"Internal labour",'Calc| Overheads Allocation'!D$9*R754*'Input| Projects'!$AO754,"DNSP defined",'Calc| Overheads Allocation'!D$79*'Input| Projects'!$AW754,0),0)</f>
        <v>0</v>
      </c>
      <c r="AQ754" s="172" cm="1">
        <f t="array" ref="AQ754">IFERROR(--('Input| Projects'!$AT754="Yes")*_xlfn.SWITCH('Input| Overheads'!$C$50,"Direct costs",'Calc| Overheads Allocation'!E$9*S754,"Internal labour",'Calc| Overheads Allocation'!E$9*S754*'Input| Projects'!$AO754,"DNSP defined",'Calc| Overheads Allocation'!E$79*'Input| Projects'!$AW754,0),0)</f>
        <v>0</v>
      </c>
      <c r="AR754" s="172" cm="1">
        <f t="array" ref="AR754">IFERROR(--('Input| Projects'!$AT754="Yes")*_xlfn.SWITCH('Input| Overheads'!$C$50,"Direct costs",'Calc| Overheads Allocation'!F$9*T754,"Internal labour",'Calc| Overheads Allocation'!F$9*T754*'Input| Projects'!$AO754,"DNSP defined",'Calc| Overheads Allocation'!F$79*'Input| Projects'!$AW754,0),0)</f>
        <v>0</v>
      </c>
      <c r="AS754" s="172" cm="1">
        <f t="array" ref="AS754">IFERROR(--('Input| Projects'!$AT754="Yes")*_xlfn.SWITCH('Input| Overheads'!$C$50,"Direct costs",'Calc| Overheads Allocation'!G$9*U754,"Internal labour",'Calc| Overheads Allocation'!G$9*U754*'Input| Projects'!$AO754,"DNSP defined",'Calc| Overheads Allocation'!G$79*'Input| Projects'!$AW754,0),0)</f>
        <v>0</v>
      </c>
      <c r="AT754" s="172" cm="1">
        <f t="array" ref="AT754">IFERROR(--('Input| Projects'!$AT754="Yes")*_xlfn.SWITCH('Input| Overheads'!$C$50,"Direct costs",'Calc| Overheads Allocation'!H$9*V754,"Internal labour",'Calc| Overheads Allocation'!H$9*V754*'Input| Projects'!$AO754,"DNSP defined",'Calc| Overheads Allocation'!H$79*'Input| Projects'!$AW754,0),0)</f>
        <v>0</v>
      </c>
      <c r="AU754" s="172" cm="1">
        <f t="array" ref="AU754">IFERROR(--('Input| Projects'!$AT754="Yes")*_xlfn.SWITCH('Input| Overheads'!$C$50,"Direct costs",'Calc| Overheads Allocation'!I$9*W754,"Internal labour",'Calc| Overheads Allocation'!I$9*W754*'Input| Projects'!$AO754,"DNSP defined",'Calc| Overheads Allocation'!I$79*'Input| Projects'!$AW754,0),0)</f>
        <v>0</v>
      </c>
      <c r="AV754" s="175"/>
      <c r="AW754" s="172">
        <f t="shared" si="266"/>
        <v>0</v>
      </c>
      <c r="AX754" s="172">
        <f t="shared" si="267"/>
        <v>0</v>
      </c>
      <c r="AY754" s="172">
        <f t="shared" si="268"/>
        <v>0</v>
      </c>
      <c r="AZ754" s="172">
        <f t="shared" si="269"/>
        <v>0</v>
      </c>
      <c r="BA754" s="172">
        <f t="shared" si="270"/>
        <v>0</v>
      </c>
      <c r="BB754" s="172">
        <f t="shared" si="271"/>
        <v>0</v>
      </c>
      <c r="BC754" s="172">
        <f t="shared" si="272"/>
        <v>0</v>
      </c>
      <c r="BD754" s="176"/>
      <c r="BE754" s="172">
        <f t="shared" si="273"/>
        <v>0</v>
      </c>
      <c r="BF754" s="172">
        <f t="shared" si="274"/>
        <v>0</v>
      </c>
      <c r="BG754" s="172">
        <f t="shared" si="275"/>
        <v>0</v>
      </c>
      <c r="BH754" s="172">
        <f t="shared" si="276"/>
        <v>0</v>
      </c>
      <c r="BI754" s="172">
        <f t="shared" si="277"/>
        <v>0</v>
      </c>
      <c r="BJ754" s="172">
        <f t="shared" si="278"/>
        <v>0</v>
      </c>
      <c r="BK754" s="172">
        <f t="shared" si="279"/>
        <v>0</v>
      </c>
      <c r="BL754" s="176"/>
      <c r="BM754" s="172">
        <f t="shared" si="258"/>
        <v>0</v>
      </c>
      <c r="BN754" s="172">
        <f t="shared" si="259"/>
        <v>0</v>
      </c>
      <c r="BO754" s="172">
        <f t="shared" si="260"/>
        <v>0</v>
      </c>
      <c r="BP754" s="172">
        <f t="shared" si="261"/>
        <v>0</v>
      </c>
      <c r="BQ754" s="172">
        <f t="shared" si="262"/>
        <v>0</v>
      </c>
      <c r="BR754" s="172">
        <f t="shared" si="263"/>
        <v>0</v>
      </c>
      <c r="BS754" s="172">
        <f t="shared" si="264"/>
        <v>0</v>
      </c>
      <c r="BT754" s="55"/>
      <c r="BU754" s="158">
        <f>SUMIF('Input| Projects'!$BA$8:$CX$8,RIGHT(BU$9,3),'Input| Projects'!$BA754:$CX754)</f>
        <v>0</v>
      </c>
      <c r="BV754" s="158">
        <f>SUMIF('Input| Projects'!$BA$8:$CX$8,RIGHT(BV$9,3),'Input| Projects'!$BA754:$CX754)</f>
        <v>0</v>
      </c>
      <c r="BW754" s="79" t="str">
        <f t="shared" si="265"/>
        <v/>
      </c>
    </row>
    <row r="755" spans="2:75" x14ac:dyDescent="0.2">
      <c r="B755" s="123">
        <f>IFERROR('Input| Projects'!B755,"")</f>
        <v>746</v>
      </c>
      <c r="C755" s="160" t="str">
        <f>IFERROR(IF('Input| Projects'!C755="","",'Input| Projects'!C755),"")</f>
        <v/>
      </c>
      <c r="D755" s="160" t="str">
        <f>IFERROR(IF('Input| Projects'!D755="","",'Input| Projects'!D755),"")</f>
        <v/>
      </c>
      <c r="E755" s="53"/>
      <c r="F755" s="160" t="str">
        <f>IF(LEN('Input| Projects'!F755)&gt;0,'Input| Projects'!F755,"")</f>
        <v/>
      </c>
      <c r="G755" s="160" t="str">
        <f>IF(LEN('Input| Projects'!G755)&gt;0,'Input| Projects'!G755,"")</f>
        <v/>
      </c>
      <c r="H755" s="10"/>
      <c r="I755" s="194" cm="1">
        <f t="array" ref="I755">IF(LEN($F755)&gt;0,1+IFERROR(SUMPRODUCT(TRANSPOSE('Input| Projects'!$AO755:$AQ755),INDEX('Input| Escalations'!$F$27:$L$29,,MATCH(Q$9,'Input| Escalations'!$F$21:$L$21,0))),0),0)</f>
        <v>0</v>
      </c>
      <c r="J755" s="194" cm="1">
        <f t="array" ref="J755">IF(LEN($F755)&gt;0,1+IFERROR(SUMPRODUCT(TRANSPOSE('Input| Projects'!$AO755:$AQ755),INDEX('Input| Escalations'!$F$27:$L$29,,MATCH(R$9,'Input| Escalations'!$F$21:$L$21,0))),0),0)</f>
        <v>0</v>
      </c>
      <c r="K755" s="194" cm="1">
        <f t="array" ref="K755">IF(LEN($F755)&gt;0,1+IFERROR(SUMPRODUCT(TRANSPOSE('Input| Projects'!$AO755:$AQ755),INDEX('Input| Escalations'!$F$27:$L$29,,MATCH(S$9,'Input| Escalations'!$F$21:$L$21,0))),0),0)</f>
        <v>0</v>
      </c>
      <c r="L755" s="194" cm="1">
        <f t="array" ref="L755">IF(LEN($F755)&gt;0,1+IFERROR(SUMPRODUCT(TRANSPOSE('Input| Projects'!$AO755:$AQ755),INDEX('Input| Escalations'!$F$27:$L$29,,MATCH(T$9,'Input| Escalations'!$F$21:$L$21,0))),0),0)</f>
        <v>0</v>
      </c>
      <c r="M755" s="194" cm="1">
        <f t="array" ref="M755">IF(LEN($F755)&gt;0,1+IFERROR(SUMPRODUCT(TRANSPOSE('Input| Projects'!$AO755:$AQ755),INDEX('Input| Escalations'!$F$27:$L$29,,MATCH(U$9,'Input| Escalations'!$F$21:$L$21,0))),0),0)</f>
        <v>0</v>
      </c>
      <c r="N755" s="194" cm="1">
        <f t="array" ref="N755">IF(LEN($F755)&gt;0,1+IFERROR(SUMPRODUCT(TRANSPOSE('Input| Projects'!$AO755:$AQ755),INDEX('Input| Escalations'!$F$27:$L$29,,MATCH(V$9,'Input| Escalations'!$F$21:$L$21,0))),0),0)</f>
        <v>0</v>
      </c>
      <c r="O755" s="194" cm="1">
        <f t="array" ref="O755">IF(LEN($F755)&gt;0,1+IFERROR(SUMPRODUCT(TRANSPOSE('Input| Projects'!$AO755:$AQ755),INDEX('Input| Escalations'!$F$27:$L$29,,MATCH(W$9,'Input| Escalations'!$F$21:$L$21,0))),0),0)</f>
        <v>0</v>
      </c>
      <c r="P755" s="10"/>
      <c r="Q755" s="172">
        <f>IFERROR(IF(ISNUMBER(FIND("decision",'Input| Setup'!$F$6)),'Input| Projects'!Y755,'Input| Projects'!I755)*'Input| Escalations'!$I$17*I755,0)</f>
        <v>0</v>
      </c>
      <c r="R755" s="172">
        <f>IFERROR(IF(ISNUMBER(FIND("decision",'Input| Setup'!$F$6)),'Input| Projects'!Z755,'Input| Projects'!J755)*'Input| Escalations'!$I$17*J755,0)</f>
        <v>0</v>
      </c>
      <c r="S755" s="172">
        <f>IFERROR(IF(ISNUMBER(FIND("decision",'Input| Setup'!$F$6)),'Input| Projects'!AA755,'Input| Projects'!K755)*'Input| Escalations'!$I$17*K755,0)</f>
        <v>0</v>
      </c>
      <c r="T755" s="172">
        <f>IFERROR(IF(ISNUMBER(FIND("decision",'Input| Setup'!$F$6)),'Input| Projects'!AB755,'Input| Projects'!L755)*'Input| Escalations'!$I$17*L755,0)</f>
        <v>0</v>
      </c>
      <c r="U755" s="172">
        <f>IFERROR(IF(ISNUMBER(FIND("decision",'Input| Setup'!$F$6)),'Input| Projects'!AC755,'Input| Projects'!M755)*'Input| Escalations'!$I$17*M755,0)</f>
        <v>0</v>
      </c>
      <c r="V755" s="172">
        <f>IFERROR(IF(ISNUMBER(FIND("decision",'Input| Setup'!$F$6)),'Input| Projects'!AD755,'Input| Projects'!N755)*'Input| Escalations'!$I$17*N755,0)</f>
        <v>0</v>
      </c>
      <c r="W755" s="172">
        <f>IFERROR(IF(ISNUMBER(FIND("decision",'Input| Setup'!$F$6)),'Input| Projects'!AE755,'Input| Projects'!O755)*'Input| Escalations'!$I$17*O755,0)</f>
        <v>0</v>
      </c>
      <c r="X755" s="175"/>
      <c r="Y755" s="172">
        <f>IF(ISNUMBER(FIND("decision",'Input| Setup'!$F$6)),'Input| Projects'!AG755,'Input| Projects'!Q755)*I755*'Input| Escalations'!$I$17</f>
        <v>0</v>
      </c>
      <c r="Z755" s="172">
        <f>IF(ISNUMBER(FIND("decision",'Input| Setup'!$F$6)),'Input| Projects'!AH755,'Input| Projects'!R755)*J755*'Input| Escalations'!$I$17</f>
        <v>0</v>
      </c>
      <c r="AA755" s="172">
        <f>IF(ISNUMBER(FIND("decision",'Input| Setup'!$F$6)),'Input| Projects'!AI755,'Input| Projects'!S755)*K755*'Input| Escalations'!$I$17</f>
        <v>0</v>
      </c>
      <c r="AB755" s="172">
        <f>IF(ISNUMBER(FIND("decision",'Input| Setup'!$F$6)),'Input| Projects'!AJ755,'Input| Projects'!T755)*L755*'Input| Escalations'!$I$17</f>
        <v>0</v>
      </c>
      <c r="AC755" s="172">
        <f>IF(ISNUMBER(FIND("decision",'Input| Setup'!$F$6)),'Input| Projects'!AK755,'Input| Projects'!U755)*M755*'Input| Escalations'!$I$17</f>
        <v>0</v>
      </c>
      <c r="AD755" s="172">
        <f>IF(ISNUMBER(FIND("decision",'Input| Setup'!$F$6)),'Input| Projects'!AL755,'Input| Projects'!V755)*N755*'Input| Escalations'!$I$17</f>
        <v>0</v>
      </c>
      <c r="AE755" s="172">
        <f>IF(ISNUMBER(FIND("decision",'Input| Setup'!$F$6)),'Input| Projects'!AM755,'Input| Projects'!W755)*O755*'Input| Escalations'!$I$17</f>
        <v>0</v>
      </c>
      <c r="AF755" s="175"/>
      <c r="AG755" s="172" cm="1">
        <f t="array" ref="AG755">IFERROR(--('Input| Projects'!$AS755="Yes")*_xlfn.SWITCH('Input| Overheads'!$C$50,"Direct costs",'Calc| Overheads Allocation'!C$8*Q755,"Internal labour",'Calc| Overheads Allocation'!C$8*Q755*'Input| Projects'!$AO755,"DNSP defined",'Calc| Overheads Allocation'!C$78*'Input| Projects'!$AV755,0),0)</f>
        <v>0</v>
      </c>
      <c r="AH755" s="172" cm="1">
        <f t="array" ref="AH755">IFERROR(--('Input| Projects'!$AS755="Yes")*_xlfn.SWITCH('Input| Overheads'!$C$50,"Direct costs",'Calc| Overheads Allocation'!D$8*R755,"Internal labour",'Calc| Overheads Allocation'!D$8*R755*'Input| Projects'!$AO755,"DNSP defined",'Calc| Overheads Allocation'!D$78*'Input| Projects'!$AV755,0),0)</f>
        <v>0</v>
      </c>
      <c r="AI755" s="172" cm="1">
        <f t="array" ref="AI755">IFERROR(--('Input| Projects'!$AS755="Yes")*_xlfn.SWITCH('Input| Overheads'!$C$50,"Direct costs",'Calc| Overheads Allocation'!E$8*S755,"Internal labour",'Calc| Overheads Allocation'!E$8*S755*'Input| Projects'!$AO755,"DNSP defined",'Calc| Overheads Allocation'!E$78*'Input| Projects'!$AV755,0),0)</f>
        <v>0</v>
      </c>
      <c r="AJ755" s="172" cm="1">
        <f t="array" ref="AJ755">IFERROR(--('Input| Projects'!$AS755="Yes")*_xlfn.SWITCH('Input| Overheads'!$C$50,"Direct costs",'Calc| Overheads Allocation'!F$8*T755,"Internal labour",'Calc| Overheads Allocation'!F$8*T755*'Input| Projects'!$AO755,"DNSP defined",'Calc| Overheads Allocation'!F$78*'Input| Projects'!$AV755,0),0)</f>
        <v>0</v>
      </c>
      <c r="AK755" s="172" cm="1">
        <f t="array" ref="AK755">IFERROR(--('Input| Projects'!$AS755="Yes")*_xlfn.SWITCH('Input| Overheads'!$C$50,"Direct costs",'Calc| Overheads Allocation'!G$8*U755,"Internal labour",'Calc| Overheads Allocation'!G$8*U755*'Input| Projects'!$AO755,"DNSP defined",'Calc| Overheads Allocation'!G$78*'Input| Projects'!$AV755,0),0)</f>
        <v>0</v>
      </c>
      <c r="AL755" s="172" cm="1">
        <f t="array" ref="AL755">IFERROR(--('Input| Projects'!$AS755="Yes")*_xlfn.SWITCH('Input| Overheads'!$C$50,"Direct costs",'Calc| Overheads Allocation'!H$8*V755,"Internal labour",'Calc| Overheads Allocation'!H$8*V755*'Input| Projects'!$AO755,"DNSP defined",'Calc| Overheads Allocation'!H$78*'Input| Projects'!$AV755,0),0)</f>
        <v>0</v>
      </c>
      <c r="AM755" s="172" cm="1">
        <f t="array" ref="AM755">IFERROR(--('Input| Projects'!$AS755="Yes")*_xlfn.SWITCH('Input| Overheads'!$C$50,"Direct costs",'Calc| Overheads Allocation'!I$8*W755,"Internal labour",'Calc| Overheads Allocation'!I$8*W755*'Input| Projects'!$AO755,"DNSP defined",'Calc| Overheads Allocation'!I$78*'Input| Projects'!$AV755,0),0)</f>
        <v>0</v>
      </c>
      <c r="AN755" s="175"/>
      <c r="AO755" s="172" cm="1">
        <f t="array" ref="AO755">IFERROR(--('Input| Projects'!$AT755="Yes")*_xlfn.SWITCH('Input| Overheads'!$C$50,"Direct costs",'Calc| Overheads Allocation'!C$9*Q755,"Internal labour",'Calc| Overheads Allocation'!C$9*Q755*'Input| Projects'!$AO755,"DNSP defined",'Calc| Overheads Allocation'!C$79*'Input| Projects'!$AW755,0),0)</f>
        <v>0</v>
      </c>
      <c r="AP755" s="172" cm="1">
        <f t="array" ref="AP755">IFERROR(--('Input| Projects'!$AT755="Yes")*_xlfn.SWITCH('Input| Overheads'!$C$50,"Direct costs",'Calc| Overheads Allocation'!D$9*R755,"Internal labour",'Calc| Overheads Allocation'!D$9*R755*'Input| Projects'!$AO755,"DNSP defined",'Calc| Overheads Allocation'!D$79*'Input| Projects'!$AW755,0),0)</f>
        <v>0</v>
      </c>
      <c r="AQ755" s="172" cm="1">
        <f t="array" ref="AQ755">IFERROR(--('Input| Projects'!$AT755="Yes")*_xlfn.SWITCH('Input| Overheads'!$C$50,"Direct costs",'Calc| Overheads Allocation'!E$9*S755,"Internal labour",'Calc| Overheads Allocation'!E$9*S755*'Input| Projects'!$AO755,"DNSP defined",'Calc| Overheads Allocation'!E$79*'Input| Projects'!$AW755,0),0)</f>
        <v>0</v>
      </c>
      <c r="AR755" s="172" cm="1">
        <f t="array" ref="AR755">IFERROR(--('Input| Projects'!$AT755="Yes")*_xlfn.SWITCH('Input| Overheads'!$C$50,"Direct costs",'Calc| Overheads Allocation'!F$9*T755,"Internal labour",'Calc| Overheads Allocation'!F$9*T755*'Input| Projects'!$AO755,"DNSP defined",'Calc| Overheads Allocation'!F$79*'Input| Projects'!$AW755,0),0)</f>
        <v>0</v>
      </c>
      <c r="AS755" s="172" cm="1">
        <f t="array" ref="AS755">IFERROR(--('Input| Projects'!$AT755="Yes")*_xlfn.SWITCH('Input| Overheads'!$C$50,"Direct costs",'Calc| Overheads Allocation'!G$9*U755,"Internal labour",'Calc| Overheads Allocation'!G$9*U755*'Input| Projects'!$AO755,"DNSP defined",'Calc| Overheads Allocation'!G$79*'Input| Projects'!$AW755,0),0)</f>
        <v>0</v>
      </c>
      <c r="AT755" s="172" cm="1">
        <f t="array" ref="AT755">IFERROR(--('Input| Projects'!$AT755="Yes")*_xlfn.SWITCH('Input| Overheads'!$C$50,"Direct costs",'Calc| Overheads Allocation'!H$9*V755,"Internal labour",'Calc| Overheads Allocation'!H$9*V755*'Input| Projects'!$AO755,"DNSP defined",'Calc| Overheads Allocation'!H$79*'Input| Projects'!$AW755,0),0)</f>
        <v>0</v>
      </c>
      <c r="AU755" s="172" cm="1">
        <f t="array" ref="AU755">IFERROR(--('Input| Projects'!$AT755="Yes")*_xlfn.SWITCH('Input| Overheads'!$C$50,"Direct costs",'Calc| Overheads Allocation'!I$9*W755,"Internal labour",'Calc| Overheads Allocation'!I$9*W755*'Input| Projects'!$AO755,"DNSP defined",'Calc| Overheads Allocation'!I$79*'Input| Projects'!$AW755,0),0)</f>
        <v>0</v>
      </c>
      <c r="AV755" s="175"/>
      <c r="AW755" s="172">
        <f t="shared" si="266"/>
        <v>0</v>
      </c>
      <c r="AX755" s="172">
        <f t="shared" si="267"/>
        <v>0</v>
      </c>
      <c r="AY755" s="172">
        <f t="shared" si="268"/>
        <v>0</v>
      </c>
      <c r="AZ755" s="172">
        <f t="shared" si="269"/>
        <v>0</v>
      </c>
      <c r="BA755" s="172">
        <f t="shared" si="270"/>
        <v>0</v>
      </c>
      <c r="BB755" s="172">
        <f t="shared" si="271"/>
        <v>0</v>
      </c>
      <c r="BC755" s="172">
        <f t="shared" si="272"/>
        <v>0</v>
      </c>
      <c r="BD755" s="176"/>
      <c r="BE755" s="172">
        <f t="shared" si="273"/>
        <v>0</v>
      </c>
      <c r="BF755" s="172">
        <f t="shared" si="274"/>
        <v>0</v>
      </c>
      <c r="BG755" s="172">
        <f t="shared" si="275"/>
        <v>0</v>
      </c>
      <c r="BH755" s="172">
        <f t="shared" si="276"/>
        <v>0</v>
      </c>
      <c r="BI755" s="172">
        <f t="shared" si="277"/>
        <v>0</v>
      </c>
      <c r="BJ755" s="172">
        <f t="shared" si="278"/>
        <v>0</v>
      </c>
      <c r="BK755" s="172">
        <f t="shared" si="279"/>
        <v>0</v>
      </c>
      <c r="BL755" s="176"/>
      <c r="BM755" s="172">
        <f t="shared" si="258"/>
        <v>0</v>
      </c>
      <c r="BN755" s="172">
        <f t="shared" si="259"/>
        <v>0</v>
      </c>
      <c r="BO755" s="172">
        <f t="shared" si="260"/>
        <v>0</v>
      </c>
      <c r="BP755" s="172">
        <f t="shared" si="261"/>
        <v>0</v>
      </c>
      <c r="BQ755" s="172">
        <f t="shared" si="262"/>
        <v>0</v>
      </c>
      <c r="BR755" s="172">
        <f t="shared" si="263"/>
        <v>0</v>
      </c>
      <c r="BS755" s="172">
        <f t="shared" si="264"/>
        <v>0</v>
      </c>
      <c r="BT755" s="55"/>
      <c r="BU755" s="158">
        <f>SUMIF('Input| Projects'!$BA$8:$CX$8,RIGHT(BU$9,3),'Input| Projects'!$BA755:$CX755)</f>
        <v>0</v>
      </c>
      <c r="BV755" s="158">
        <f>SUMIF('Input| Projects'!$BA$8:$CX$8,RIGHT(BV$9,3),'Input| Projects'!$BA755:$CX755)</f>
        <v>0</v>
      </c>
      <c r="BW755" s="79" t="str">
        <f t="shared" si="265"/>
        <v/>
      </c>
    </row>
    <row r="756" spans="2:75" x14ac:dyDescent="0.2">
      <c r="B756" s="123">
        <f>IFERROR('Input| Projects'!B756,"")</f>
        <v>747</v>
      </c>
      <c r="C756" s="160" t="str">
        <f>IFERROR(IF('Input| Projects'!C756="","",'Input| Projects'!C756),"")</f>
        <v/>
      </c>
      <c r="D756" s="160" t="str">
        <f>IFERROR(IF('Input| Projects'!D756="","",'Input| Projects'!D756),"")</f>
        <v/>
      </c>
      <c r="E756" s="53"/>
      <c r="F756" s="160" t="str">
        <f>IF(LEN('Input| Projects'!F756)&gt;0,'Input| Projects'!F756,"")</f>
        <v/>
      </c>
      <c r="G756" s="160" t="str">
        <f>IF(LEN('Input| Projects'!G756)&gt;0,'Input| Projects'!G756,"")</f>
        <v/>
      </c>
      <c r="H756" s="10"/>
      <c r="I756" s="194" cm="1">
        <f t="array" ref="I756">IF(LEN($F756)&gt;0,1+IFERROR(SUMPRODUCT(TRANSPOSE('Input| Projects'!$AO756:$AQ756),INDEX('Input| Escalations'!$F$27:$L$29,,MATCH(Q$9,'Input| Escalations'!$F$21:$L$21,0))),0),0)</f>
        <v>0</v>
      </c>
      <c r="J756" s="194" cm="1">
        <f t="array" ref="J756">IF(LEN($F756)&gt;0,1+IFERROR(SUMPRODUCT(TRANSPOSE('Input| Projects'!$AO756:$AQ756),INDEX('Input| Escalations'!$F$27:$L$29,,MATCH(R$9,'Input| Escalations'!$F$21:$L$21,0))),0),0)</f>
        <v>0</v>
      </c>
      <c r="K756" s="194" cm="1">
        <f t="array" ref="K756">IF(LEN($F756)&gt;0,1+IFERROR(SUMPRODUCT(TRANSPOSE('Input| Projects'!$AO756:$AQ756),INDEX('Input| Escalations'!$F$27:$L$29,,MATCH(S$9,'Input| Escalations'!$F$21:$L$21,0))),0),0)</f>
        <v>0</v>
      </c>
      <c r="L756" s="194" cm="1">
        <f t="array" ref="L756">IF(LEN($F756)&gt;0,1+IFERROR(SUMPRODUCT(TRANSPOSE('Input| Projects'!$AO756:$AQ756),INDEX('Input| Escalations'!$F$27:$L$29,,MATCH(T$9,'Input| Escalations'!$F$21:$L$21,0))),0),0)</f>
        <v>0</v>
      </c>
      <c r="M756" s="194" cm="1">
        <f t="array" ref="M756">IF(LEN($F756)&gt;0,1+IFERROR(SUMPRODUCT(TRANSPOSE('Input| Projects'!$AO756:$AQ756),INDEX('Input| Escalations'!$F$27:$L$29,,MATCH(U$9,'Input| Escalations'!$F$21:$L$21,0))),0),0)</f>
        <v>0</v>
      </c>
      <c r="N756" s="194" cm="1">
        <f t="array" ref="N756">IF(LEN($F756)&gt;0,1+IFERROR(SUMPRODUCT(TRANSPOSE('Input| Projects'!$AO756:$AQ756),INDEX('Input| Escalations'!$F$27:$L$29,,MATCH(V$9,'Input| Escalations'!$F$21:$L$21,0))),0),0)</f>
        <v>0</v>
      </c>
      <c r="O756" s="194" cm="1">
        <f t="array" ref="O756">IF(LEN($F756)&gt;0,1+IFERROR(SUMPRODUCT(TRANSPOSE('Input| Projects'!$AO756:$AQ756),INDEX('Input| Escalations'!$F$27:$L$29,,MATCH(W$9,'Input| Escalations'!$F$21:$L$21,0))),0),0)</f>
        <v>0</v>
      </c>
      <c r="P756" s="10"/>
      <c r="Q756" s="172">
        <f>IFERROR(IF(ISNUMBER(FIND("decision",'Input| Setup'!$F$6)),'Input| Projects'!Y756,'Input| Projects'!I756)*'Input| Escalations'!$I$17*I756,0)</f>
        <v>0</v>
      </c>
      <c r="R756" s="172">
        <f>IFERROR(IF(ISNUMBER(FIND("decision",'Input| Setup'!$F$6)),'Input| Projects'!Z756,'Input| Projects'!J756)*'Input| Escalations'!$I$17*J756,0)</f>
        <v>0</v>
      </c>
      <c r="S756" s="172">
        <f>IFERROR(IF(ISNUMBER(FIND("decision",'Input| Setup'!$F$6)),'Input| Projects'!AA756,'Input| Projects'!K756)*'Input| Escalations'!$I$17*K756,0)</f>
        <v>0</v>
      </c>
      <c r="T756" s="172">
        <f>IFERROR(IF(ISNUMBER(FIND("decision",'Input| Setup'!$F$6)),'Input| Projects'!AB756,'Input| Projects'!L756)*'Input| Escalations'!$I$17*L756,0)</f>
        <v>0</v>
      </c>
      <c r="U756" s="172">
        <f>IFERROR(IF(ISNUMBER(FIND("decision",'Input| Setup'!$F$6)),'Input| Projects'!AC756,'Input| Projects'!M756)*'Input| Escalations'!$I$17*M756,0)</f>
        <v>0</v>
      </c>
      <c r="V756" s="172">
        <f>IFERROR(IF(ISNUMBER(FIND("decision",'Input| Setup'!$F$6)),'Input| Projects'!AD756,'Input| Projects'!N756)*'Input| Escalations'!$I$17*N756,0)</f>
        <v>0</v>
      </c>
      <c r="W756" s="172">
        <f>IFERROR(IF(ISNUMBER(FIND("decision",'Input| Setup'!$F$6)),'Input| Projects'!AE756,'Input| Projects'!O756)*'Input| Escalations'!$I$17*O756,0)</f>
        <v>0</v>
      </c>
      <c r="X756" s="175"/>
      <c r="Y756" s="172">
        <f>IF(ISNUMBER(FIND("decision",'Input| Setup'!$F$6)),'Input| Projects'!AG756,'Input| Projects'!Q756)*I756*'Input| Escalations'!$I$17</f>
        <v>0</v>
      </c>
      <c r="Z756" s="172">
        <f>IF(ISNUMBER(FIND("decision",'Input| Setup'!$F$6)),'Input| Projects'!AH756,'Input| Projects'!R756)*J756*'Input| Escalations'!$I$17</f>
        <v>0</v>
      </c>
      <c r="AA756" s="172">
        <f>IF(ISNUMBER(FIND("decision",'Input| Setup'!$F$6)),'Input| Projects'!AI756,'Input| Projects'!S756)*K756*'Input| Escalations'!$I$17</f>
        <v>0</v>
      </c>
      <c r="AB756" s="172">
        <f>IF(ISNUMBER(FIND("decision",'Input| Setup'!$F$6)),'Input| Projects'!AJ756,'Input| Projects'!T756)*L756*'Input| Escalations'!$I$17</f>
        <v>0</v>
      </c>
      <c r="AC756" s="172">
        <f>IF(ISNUMBER(FIND("decision",'Input| Setup'!$F$6)),'Input| Projects'!AK756,'Input| Projects'!U756)*M756*'Input| Escalations'!$I$17</f>
        <v>0</v>
      </c>
      <c r="AD756" s="172">
        <f>IF(ISNUMBER(FIND("decision",'Input| Setup'!$F$6)),'Input| Projects'!AL756,'Input| Projects'!V756)*N756*'Input| Escalations'!$I$17</f>
        <v>0</v>
      </c>
      <c r="AE756" s="172">
        <f>IF(ISNUMBER(FIND("decision",'Input| Setup'!$F$6)),'Input| Projects'!AM756,'Input| Projects'!W756)*O756*'Input| Escalations'!$I$17</f>
        <v>0</v>
      </c>
      <c r="AF756" s="175"/>
      <c r="AG756" s="172" cm="1">
        <f t="array" ref="AG756">IFERROR(--('Input| Projects'!$AS756="Yes")*_xlfn.SWITCH('Input| Overheads'!$C$50,"Direct costs",'Calc| Overheads Allocation'!C$8*Q756,"Internal labour",'Calc| Overheads Allocation'!C$8*Q756*'Input| Projects'!$AO756,"DNSP defined",'Calc| Overheads Allocation'!C$78*'Input| Projects'!$AV756,0),0)</f>
        <v>0</v>
      </c>
      <c r="AH756" s="172" cm="1">
        <f t="array" ref="AH756">IFERROR(--('Input| Projects'!$AS756="Yes")*_xlfn.SWITCH('Input| Overheads'!$C$50,"Direct costs",'Calc| Overheads Allocation'!D$8*R756,"Internal labour",'Calc| Overheads Allocation'!D$8*R756*'Input| Projects'!$AO756,"DNSP defined",'Calc| Overheads Allocation'!D$78*'Input| Projects'!$AV756,0),0)</f>
        <v>0</v>
      </c>
      <c r="AI756" s="172" cm="1">
        <f t="array" ref="AI756">IFERROR(--('Input| Projects'!$AS756="Yes")*_xlfn.SWITCH('Input| Overheads'!$C$50,"Direct costs",'Calc| Overheads Allocation'!E$8*S756,"Internal labour",'Calc| Overheads Allocation'!E$8*S756*'Input| Projects'!$AO756,"DNSP defined",'Calc| Overheads Allocation'!E$78*'Input| Projects'!$AV756,0),0)</f>
        <v>0</v>
      </c>
      <c r="AJ756" s="172" cm="1">
        <f t="array" ref="AJ756">IFERROR(--('Input| Projects'!$AS756="Yes")*_xlfn.SWITCH('Input| Overheads'!$C$50,"Direct costs",'Calc| Overheads Allocation'!F$8*T756,"Internal labour",'Calc| Overheads Allocation'!F$8*T756*'Input| Projects'!$AO756,"DNSP defined",'Calc| Overheads Allocation'!F$78*'Input| Projects'!$AV756,0),0)</f>
        <v>0</v>
      </c>
      <c r="AK756" s="172" cm="1">
        <f t="array" ref="AK756">IFERROR(--('Input| Projects'!$AS756="Yes")*_xlfn.SWITCH('Input| Overheads'!$C$50,"Direct costs",'Calc| Overheads Allocation'!G$8*U756,"Internal labour",'Calc| Overheads Allocation'!G$8*U756*'Input| Projects'!$AO756,"DNSP defined",'Calc| Overheads Allocation'!G$78*'Input| Projects'!$AV756,0),0)</f>
        <v>0</v>
      </c>
      <c r="AL756" s="172" cm="1">
        <f t="array" ref="AL756">IFERROR(--('Input| Projects'!$AS756="Yes")*_xlfn.SWITCH('Input| Overheads'!$C$50,"Direct costs",'Calc| Overheads Allocation'!H$8*V756,"Internal labour",'Calc| Overheads Allocation'!H$8*V756*'Input| Projects'!$AO756,"DNSP defined",'Calc| Overheads Allocation'!H$78*'Input| Projects'!$AV756,0),0)</f>
        <v>0</v>
      </c>
      <c r="AM756" s="172" cm="1">
        <f t="array" ref="AM756">IFERROR(--('Input| Projects'!$AS756="Yes")*_xlfn.SWITCH('Input| Overheads'!$C$50,"Direct costs",'Calc| Overheads Allocation'!I$8*W756,"Internal labour",'Calc| Overheads Allocation'!I$8*W756*'Input| Projects'!$AO756,"DNSP defined",'Calc| Overheads Allocation'!I$78*'Input| Projects'!$AV756,0),0)</f>
        <v>0</v>
      </c>
      <c r="AN756" s="175"/>
      <c r="AO756" s="172" cm="1">
        <f t="array" ref="AO756">IFERROR(--('Input| Projects'!$AT756="Yes")*_xlfn.SWITCH('Input| Overheads'!$C$50,"Direct costs",'Calc| Overheads Allocation'!C$9*Q756,"Internal labour",'Calc| Overheads Allocation'!C$9*Q756*'Input| Projects'!$AO756,"DNSP defined",'Calc| Overheads Allocation'!C$79*'Input| Projects'!$AW756,0),0)</f>
        <v>0</v>
      </c>
      <c r="AP756" s="172" cm="1">
        <f t="array" ref="AP756">IFERROR(--('Input| Projects'!$AT756="Yes")*_xlfn.SWITCH('Input| Overheads'!$C$50,"Direct costs",'Calc| Overheads Allocation'!D$9*R756,"Internal labour",'Calc| Overheads Allocation'!D$9*R756*'Input| Projects'!$AO756,"DNSP defined",'Calc| Overheads Allocation'!D$79*'Input| Projects'!$AW756,0),0)</f>
        <v>0</v>
      </c>
      <c r="AQ756" s="172" cm="1">
        <f t="array" ref="AQ756">IFERROR(--('Input| Projects'!$AT756="Yes")*_xlfn.SWITCH('Input| Overheads'!$C$50,"Direct costs",'Calc| Overheads Allocation'!E$9*S756,"Internal labour",'Calc| Overheads Allocation'!E$9*S756*'Input| Projects'!$AO756,"DNSP defined",'Calc| Overheads Allocation'!E$79*'Input| Projects'!$AW756,0),0)</f>
        <v>0</v>
      </c>
      <c r="AR756" s="172" cm="1">
        <f t="array" ref="AR756">IFERROR(--('Input| Projects'!$AT756="Yes")*_xlfn.SWITCH('Input| Overheads'!$C$50,"Direct costs",'Calc| Overheads Allocation'!F$9*T756,"Internal labour",'Calc| Overheads Allocation'!F$9*T756*'Input| Projects'!$AO756,"DNSP defined",'Calc| Overheads Allocation'!F$79*'Input| Projects'!$AW756,0),0)</f>
        <v>0</v>
      </c>
      <c r="AS756" s="172" cm="1">
        <f t="array" ref="AS756">IFERROR(--('Input| Projects'!$AT756="Yes")*_xlfn.SWITCH('Input| Overheads'!$C$50,"Direct costs",'Calc| Overheads Allocation'!G$9*U756,"Internal labour",'Calc| Overheads Allocation'!G$9*U756*'Input| Projects'!$AO756,"DNSP defined",'Calc| Overheads Allocation'!G$79*'Input| Projects'!$AW756,0),0)</f>
        <v>0</v>
      </c>
      <c r="AT756" s="172" cm="1">
        <f t="array" ref="AT756">IFERROR(--('Input| Projects'!$AT756="Yes")*_xlfn.SWITCH('Input| Overheads'!$C$50,"Direct costs",'Calc| Overheads Allocation'!H$9*V756,"Internal labour",'Calc| Overheads Allocation'!H$9*V756*'Input| Projects'!$AO756,"DNSP defined",'Calc| Overheads Allocation'!H$79*'Input| Projects'!$AW756,0),0)</f>
        <v>0</v>
      </c>
      <c r="AU756" s="172" cm="1">
        <f t="array" ref="AU756">IFERROR(--('Input| Projects'!$AT756="Yes")*_xlfn.SWITCH('Input| Overheads'!$C$50,"Direct costs",'Calc| Overheads Allocation'!I$9*W756,"Internal labour",'Calc| Overheads Allocation'!I$9*W756*'Input| Projects'!$AO756,"DNSP defined",'Calc| Overheads Allocation'!I$79*'Input| Projects'!$AW756,0),0)</f>
        <v>0</v>
      </c>
      <c r="AV756" s="175"/>
      <c r="AW756" s="172">
        <f t="shared" si="266"/>
        <v>0</v>
      </c>
      <c r="AX756" s="172">
        <f t="shared" si="267"/>
        <v>0</v>
      </c>
      <c r="AY756" s="172">
        <f t="shared" si="268"/>
        <v>0</v>
      </c>
      <c r="AZ756" s="172">
        <f t="shared" si="269"/>
        <v>0</v>
      </c>
      <c r="BA756" s="172">
        <f t="shared" si="270"/>
        <v>0</v>
      </c>
      <c r="BB756" s="172">
        <f t="shared" si="271"/>
        <v>0</v>
      </c>
      <c r="BC756" s="172">
        <f t="shared" si="272"/>
        <v>0</v>
      </c>
      <c r="BD756" s="176"/>
      <c r="BE756" s="172">
        <f t="shared" si="273"/>
        <v>0</v>
      </c>
      <c r="BF756" s="172">
        <f t="shared" si="274"/>
        <v>0</v>
      </c>
      <c r="BG756" s="172">
        <f t="shared" si="275"/>
        <v>0</v>
      </c>
      <c r="BH756" s="172">
        <f t="shared" si="276"/>
        <v>0</v>
      </c>
      <c r="BI756" s="172">
        <f t="shared" si="277"/>
        <v>0</v>
      </c>
      <c r="BJ756" s="172">
        <f t="shared" si="278"/>
        <v>0</v>
      </c>
      <c r="BK756" s="172">
        <f t="shared" si="279"/>
        <v>0</v>
      </c>
      <c r="BL756" s="176"/>
      <c r="BM756" s="172">
        <f t="shared" si="258"/>
        <v>0</v>
      </c>
      <c r="BN756" s="172">
        <f t="shared" si="259"/>
        <v>0</v>
      </c>
      <c r="BO756" s="172">
        <f t="shared" si="260"/>
        <v>0</v>
      </c>
      <c r="BP756" s="172">
        <f t="shared" si="261"/>
        <v>0</v>
      </c>
      <c r="BQ756" s="172">
        <f t="shared" si="262"/>
        <v>0</v>
      </c>
      <c r="BR756" s="172">
        <f t="shared" si="263"/>
        <v>0</v>
      </c>
      <c r="BS756" s="172">
        <f t="shared" si="264"/>
        <v>0</v>
      </c>
      <c r="BT756" s="55"/>
      <c r="BU756" s="158">
        <f>SUMIF('Input| Projects'!$BA$8:$CX$8,RIGHT(BU$9,3),'Input| Projects'!$BA756:$CX756)</f>
        <v>0</v>
      </c>
      <c r="BV756" s="158">
        <f>SUMIF('Input| Projects'!$BA$8:$CX$8,RIGHT(BV$9,3),'Input| Projects'!$BA756:$CX756)</f>
        <v>0</v>
      </c>
      <c r="BW756" s="79" t="str">
        <f t="shared" si="265"/>
        <v/>
      </c>
    </row>
    <row r="757" spans="2:75" x14ac:dyDescent="0.2">
      <c r="B757" s="123">
        <f>IFERROR('Input| Projects'!B757,"")</f>
        <v>748</v>
      </c>
      <c r="C757" s="160" t="str">
        <f>IFERROR(IF('Input| Projects'!C757="","",'Input| Projects'!C757),"")</f>
        <v/>
      </c>
      <c r="D757" s="160" t="str">
        <f>IFERROR(IF('Input| Projects'!D757="","",'Input| Projects'!D757),"")</f>
        <v/>
      </c>
      <c r="E757" s="53"/>
      <c r="F757" s="160" t="str">
        <f>IF(LEN('Input| Projects'!F757)&gt;0,'Input| Projects'!F757,"")</f>
        <v/>
      </c>
      <c r="G757" s="160" t="str">
        <f>IF(LEN('Input| Projects'!G757)&gt;0,'Input| Projects'!G757,"")</f>
        <v/>
      </c>
      <c r="H757" s="10"/>
      <c r="I757" s="194" cm="1">
        <f t="array" ref="I757">IF(LEN($F757)&gt;0,1+IFERROR(SUMPRODUCT(TRANSPOSE('Input| Projects'!$AO757:$AQ757),INDEX('Input| Escalations'!$F$27:$L$29,,MATCH(Q$9,'Input| Escalations'!$F$21:$L$21,0))),0),0)</f>
        <v>0</v>
      </c>
      <c r="J757" s="194" cm="1">
        <f t="array" ref="J757">IF(LEN($F757)&gt;0,1+IFERROR(SUMPRODUCT(TRANSPOSE('Input| Projects'!$AO757:$AQ757),INDEX('Input| Escalations'!$F$27:$L$29,,MATCH(R$9,'Input| Escalations'!$F$21:$L$21,0))),0),0)</f>
        <v>0</v>
      </c>
      <c r="K757" s="194" cm="1">
        <f t="array" ref="K757">IF(LEN($F757)&gt;0,1+IFERROR(SUMPRODUCT(TRANSPOSE('Input| Projects'!$AO757:$AQ757),INDEX('Input| Escalations'!$F$27:$L$29,,MATCH(S$9,'Input| Escalations'!$F$21:$L$21,0))),0),0)</f>
        <v>0</v>
      </c>
      <c r="L757" s="194" cm="1">
        <f t="array" ref="L757">IF(LEN($F757)&gt;0,1+IFERROR(SUMPRODUCT(TRANSPOSE('Input| Projects'!$AO757:$AQ757),INDEX('Input| Escalations'!$F$27:$L$29,,MATCH(T$9,'Input| Escalations'!$F$21:$L$21,0))),0),0)</f>
        <v>0</v>
      </c>
      <c r="M757" s="194" cm="1">
        <f t="array" ref="M757">IF(LEN($F757)&gt;0,1+IFERROR(SUMPRODUCT(TRANSPOSE('Input| Projects'!$AO757:$AQ757),INDEX('Input| Escalations'!$F$27:$L$29,,MATCH(U$9,'Input| Escalations'!$F$21:$L$21,0))),0),0)</f>
        <v>0</v>
      </c>
      <c r="N757" s="194" cm="1">
        <f t="array" ref="N757">IF(LEN($F757)&gt;0,1+IFERROR(SUMPRODUCT(TRANSPOSE('Input| Projects'!$AO757:$AQ757),INDEX('Input| Escalations'!$F$27:$L$29,,MATCH(V$9,'Input| Escalations'!$F$21:$L$21,0))),0),0)</f>
        <v>0</v>
      </c>
      <c r="O757" s="194" cm="1">
        <f t="array" ref="O757">IF(LEN($F757)&gt;0,1+IFERROR(SUMPRODUCT(TRANSPOSE('Input| Projects'!$AO757:$AQ757),INDEX('Input| Escalations'!$F$27:$L$29,,MATCH(W$9,'Input| Escalations'!$F$21:$L$21,0))),0),0)</f>
        <v>0</v>
      </c>
      <c r="P757" s="10"/>
      <c r="Q757" s="172">
        <f>IFERROR(IF(ISNUMBER(FIND("decision",'Input| Setup'!$F$6)),'Input| Projects'!Y757,'Input| Projects'!I757)*'Input| Escalations'!$I$17*I757,0)</f>
        <v>0</v>
      </c>
      <c r="R757" s="172">
        <f>IFERROR(IF(ISNUMBER(FIND("decision",'Input| Setup'!$F$6)),'Input| Projects'!Z757,'Input| Projects'!J757)*'Input| Escalations'!$I$17*J757,0)</f>
        <v>0</v>
      </c>
      <c r="S757" s="172">
        <f>IFERROR(IF(ISNUMBER(FIND("decision",'Input| Setup'!$F$6)),'Input| Projects'!AA757,'Input| Projects'!K757)*'Input| Escalations'!$I$17*K757,0)</f>
        <v>0</v>
      </c>
      <c r="T757" s="172">
        <f>IFERROR(IF(ISNUMBER(FIND("decision",'Input| Setup'!$F$6)),'Input| Projects'!AB757,'Input| Projects'!L757)*'Input| Escalations'!$I$17*L757,0)</f>
        <v>0</v>
      </c>
      <c r="U757" s="172">
        <f>IFERROR(IF(ISNUMBER(FIND("decision",'Input| Setup'!$F$6)),'Input| Projects'!AC757,'Input| Projects'!M757)*'Input| Escalations'!$I$17*M757,0)</f>
        <v>0</v>
      </c>
      <c r="V757" s="172">
        <f>IFERROR(IF(ISNUMBER(FIND("decision",'Input| Setup'!$F$6)),'Input| Projects'!AD757,'Input| Projects'!N757)*'Input| Escalations'!$I$17*N757,0)</f>
        <v>0</v>
      </c>
      <c r="W757" s="172">
        <f>IFERROR(IF(ISNUMBER(FIND("decision",'Input| Setup'!$F$6)),'Input| Projects'!AE757,'Input| Projects'!O757)*'Input| Escalations'!$I$17*O757,0)</f>
        <v>0</v>
      </c>
      <c r="X757" s="175"/>
      <c r="Y757" s="172">
        <f>IF(ISNUMBER(FIND("decision",'Input| Setup'!$F$6)),'Input| Projects'!AG757,'Input| Projects'!Q757)*I757*'Input| Escalations'!$I$17</f>
        <v>0</v>
      </c>
      <c r="Z757" s="172">
        <f>IF(ISNUMBER(FIND("decision",'Input| Setup'!$F$6)),'Input| Projects'!AH757,'Input| Projects'!R757)*J757*'Input| Escalations'!$I$17</f>
        <v>0</v>
      </c>
      <c r="AA757" s="172">
        <f>IF(ISNUMBER(FIND("decision",'Input| Setup'!$F$6)),'Input| Projects'!AI757,'Input| Projects'!S757)*K757*'Input| Escalations'!$I$17</f>
        <v>0</v>
      </c>
      <c r="AB757" s="172">
        <f>IF(ISNUMBER(FIND("decision",'Input| Setup'!$F$6)),'Input| Projects'!AJ757,'Input| Projects'!T757)*L757*'Input| Escalations'!$I$17</f>
        <v>0</v>
      </c>
      <c r="AC757" s="172">
        <f>IF(ISNUMBER(FIND("decision",'Input| Setup'!$F$6)),'Input| Projects'!AK757,'Input| Projects'!U757)*M757*'Input| Escalations'!$I$17</f>
        <v>0</v>
      </c>
      <c r="AD757" s="172">
        <f>IF(ISNUMBER(FIND("decision",'Input| Setup'!$F$6)),'Input| Projects'!AL757,'Input| Projects'!V757)*N757*'Input| Escalations'!$I$17</f>
        <v>0</v>
      </c>
      <c r="AE757" s="172">
        <f>IF(ISNUMBER(FIND("decision",'Input| Setup'!$F$6)),'Input| Projects'!AM757,'Input| Projects'!W757)*O757*'Input| Escalations'!$I$17</f>
        <v>0</v>
      </c>
      <c r="AF757" s="175"/>
      <c r="AG757" s="172" cm="1">
        <f t="array" ref="AG757">IFERROR(--('Input| Projects'!$AS757="Yes")*_xlfn.SWITCH('Input| Overheads'!$C$50,"Direct costs",'Calc| Overheads Allocation'!C$8*Q757,"Internal labour",'Calc| Overheads Allocation'!C$8*Q757*'Input| Projects'!$AO757,"DNSP defined",'Calc| Overheads Allocation'!C$78*'Input| Projects'!$AV757,0),0)</f>
        <v>0</v>
      </c>
      <c r="AH757" s="172" cm="1">
        <f t="array" ref="AH757">IFERROR(--('Input| Projects'!$AS757="Yes")*_xlfn.SWITCH('Input| Overheads'!$C$50,"Direct costs",'Calc| Overheads Allocation'!D$8*R757,"Internal labour",'Calc| Overheads Allocation'!D$8*R757*'Input| Projects'!$AO757,"DNSP defined",'Calc| Overheads Allocation'!D$78*'Input| Projects'!$AV757,0),0)</f>
        <v>0</v>
      </c>
      <c r="AI757" s="172" cm="1">
        <f t="array" ref="AI757">IFERROR(--('Input| Projects'!$AS757="Yes")*_xlfn.SWITCH('Input| Overheads'!$C$50,"Direct costs",'Calc| Overheads Allocation'!E$8*S757,"Internal labour",'Calc| Overheads Allocation'!E$8*S757*'Input| Projects'!$AO757,"DNSP defined",'Calc| Overheads Allocation'!E$78*'Input| Projects'!$AV757,0),0)</f>
        <v>0</v>
      </c>
      <c r="AJ757" s="172" cm="1">
        <f t="array" ref="AJ757">IFERROR(--('Input| Projects'!$AS757="Yes")*_xlfn.SWITCH('Input| Overheads'!$C$50,"Direct costs",'Calc| Overheads Allocation'!F$8*T757,"Internal labour",'Calc| Overheads Allocation'!F$8*T757*'Input| Projects'!$AO757,"DNSP defined",'Calc| Overheads Allocation'!F$78*'Input| Projects'!$AV757,0),0)</f>
        <v>0</v>
      </c>
      <c r="AK757" s="172" cm="1">
        <f t="array" ref="AK757">IFERROR(--('Input| Projects'!$AS757="Yes")*_xlfn.SWITCH('Input| Overheads'!$C$50,"Direct costs",'Calc| Overheads Allocation'!G$8*U757,"Internal labour",'Calc| Overheads Allocation'!G$8*U757*'Input| Projects'!$AO757,"DNSP defined",'Calc| Overheads Allocation'!G$78*'Input| Projects'!$AV757,0),0)</f>
        <v>0</v>
      </c>
      <c r="AL757" s="172" cm="1">
        <f t="array" ref="AL757">IFERROR(--('Input| Projects'!$AS757="Yes")*_xlfn.SWITCH('Input| Overheads'!$C$50,"Direct costs",'Calc| Overheads Allocation'!H$8*V757,"Internal labour",'Calc| Overheads Allocation'!H$8*V757*'Input| Projects'!$AO757,"DNSP defined",'Calc| Overheads Allocation'!H$78*'Input| Projects'!$AV757,0),0)</f>
        <v>0</v>
      </c>
      <c r="AM757" s="172" cm="1">
        <f t="array" ref="AM757">IFERROR(--('Input| Projects'!$AS757="Yes")*_xlfn.SWITCH('Input| Overheads'!$C$50,"Direct costs",'Calc| Overheads Allocation'!I$8*W757,"Internal labour",'Calc| Overheads Allocation'!I$8*W757*'Input| Projects'!$AO757,"DNSP defined",'Calc| Overheads Allocation'!I$78*'Input| Projects'!$AV757,0),0)</f>
        <v>0</v>
      </c>
      <c r="AN757" s="175"/>
      <c r="AO757" s="172" cm="1">
        <f t="array" ref="AO757">IFERROR(--('Input| Projects'!$AT757="Yes")*_xlfn.SWITCH('Input| Overheads'!$C$50,"Direct costs",'Calc| Overheads Allocation'!C$9*Q757,"Internal labour",'Calc| Overheads Allocation'!C$9*Q757*'Input| Projects'!$AO757,"DNSP defined",'Calc| Overheads Allocation'!C$79*'Input| Projects'!$AW757,0),0)</f>
        <v>0</v>
      </c>
      <c r="AP757" s="172" cm="1">
        <f t="array" ref="AP757">IFERROR(--('Input| Projects'!$AT757="Yes")*_xlfn.SWITCH('Input| Overheads'!$C$50,"Direct costs",'Calc| Overheads Allocation'!D$9*R757,"Internal labour",'Calc| Overheads Allocation'!D$9*R757*'Input| Projects'!$AO757,"DNSP defined",'Calc| Overheads Allocation'!D$79*'Input| Projects'!$AW757,0),0)</f>
        <v>0</v>
      </c>
      <c r="AQ757" s="172" cm="1">
        <f t="array" ref="AQ757">IFERROR(--('Input| Projects'!$AT757="Yes")*_xlfn.SWITCH('Input| Overheads'!$C$50,"Direct costs",'Calc| Overheads Allocation'!E$9*S757,"Internal labour",'Calc| Overheads Allocation'!E$9*S757*'Input| Projects'!$AO757,"DNSP defined",'Calc| Overheads Allocation'!E$79*'Input| Projects'!$AW757,0),0)</f>
        <v>0</v>
      </c>
      <c r="AR757" s="172" cm="1">
        <f t="array" ref="AR757">IFERROR(--('Input| Projects'!$AT757="Yes")*_xlfn.SWITCH('Input| Overheads'!$C$50,"Direct costs",'Calc| Overheads Allocation'!F$9*T757,"Internal labour",'Calc| Overheads Allocation'!F$9*T757*'Input| Projects'!$AO757,"DNSP defined",'Calc| Overheads Allocation'!F$79*'Input| Projects'!$AW757,0),0)</f>
        <v>0</v>
      </c>
      <c r="AS757" s="172" cm="1">
        <f t="array" ref="AS757">IFERROR(--('Input| Projects'!$AT757="Yes")*_xlfn.SWITCH('Input| Overheads'!$C$50,"Direct costs",'Calc| Overheads Allocation'!G$9*U757,"Internal labour",'Calc| Overheads Allocation'!G$9*U757*'Input| Projects'!$AO757,"DNSP defined",'Calc| Overheads Allocation'!G$79*'Input| Projects'!$AW757,0),0)</f>
        <v>0</v>
      </c>
      <c r="AT757" s="172" cm="1">
        <f t="array" ref="AT757">IFERROR(--('Input| Projects'!$AT757="Yes")*_xlfn.SWITCH('Input| Overheads'!$C$50,"Direct costs",'Calc| Overheads Allocation'!H$9*V757,"Internal labour",'Calc| Overheads Allocation'!H$9*V757*'Input| Projects'!$AO757,"DNSP defined",'Calc| Overheads Allocation'!H$79*'Input| Projects'!$AW757,0),0)</f>
        <v>0</v>
      </c>
      <c r="AU757" s="172" cm="1">
        <f t="array" ref="AU757">IFERROR(--('Input| Projects'!$AT757="Yes")*_xlfn.SWITCH('Input| Overheads'!$C$50,"Direct costs",'Calc| Overheads Allocation'!I$9*W757,"Internal labour",'Calc| Overheads Allocation'!I$9*W757*'Input| Projects'!$AO757,"DNSP defined",'Calc| Overheads Allocation'!I$79*'Input| Projects'!$AW757,0),0)</f>
        <v>0</v>
      </c>
      <c r="AV757" s="175"/>
      <c r="AW757" s="172">
        <f t="shared" si="266"/>
        <v>0</v>
      </c>
      <c r="AX757" s="172">
        <f t="shared" si="267"/>
        <v>0</v>
      </c>
      <c r="AY757" s="172">
        <f t="shared" si="268"/>
        <v>0</v>
      </c>
      <c r="AZ757" s="172">
        <f t="shared" si="269"/>
        <v>0</v>
      </c>
      <c r="BA757" s="172">
        <f t="shared" si="270"/>
        <v>0</v>
      </c>
      <c r="BB757" s="172">
        <f t="shared" si="271"/>
        <v>0</v>
      </c>
      <c r="BC757" s="172">
        <f t="shared" si="272"/>
        <v>0</v>
      </c>
      <c r="BD757" s="176"/>
      <c r="BE757" s="172">
        <f t="shared" si="273"/>
        <v>0</v>
      </c>
      <c r="BF757" s="172">
        <f t="shared" si="274"/>
        <v>0</v>
      </c>
      <c r="BG757" s="172">
        <f t="shared" si="275"/>
        <v>0</v>
      </c>
      <c r="BH757" s="172">
        <f t="shared" si="276"/>
        <v>0</v>
      </c>
      <c r="BI757" s="172">
        <f t="shared" si="277"/>
        <v>0</v>
      </c>
      <c r="BJ757" s="172">
        <f t="shared" si="278"/>
        <v>0</v>
      </c>
      <c r="BK757" s="172">
        <f t="shared" si="279"/>
        <v>0</v>
      </c>
      <c r="BL757" s="176"/>
      <c r="BM757" s="172">
        <f t="shared" si="258"/>
        <v>0</v>
      </c>
      <c r="BN757" s="172">
        <f t="shared" si="259"/>
        <v>0</v>
      </c>
      <c r="BO757" s="172">
        <f t="shared" si="260"/>
        <v>0</v>
      </c>
      <c r="BP757" s="172">
        <f t="shared" si="261"/>
        <v>0</v>
      </c>
      <c r="BQ757" s="172">
        <f t="shared" si="262"/>
        <v>0</v>
      </c>
      <c r="BR757" s="172">
        <f t="shared" si="263"/>
        <v>0</v>
      </c>
      <c r="BS757" s="172">
        <f t="shared" si="264"/>
        <v>0</v>
      </c>
      <c r="BT757" s="55"/>
      <c r="BU757" s="158">
        <f>SUMIF('Input| Projects'!$BA$8:$CX$8,RIGHT(BU$9,3),'Input| Projects'!$BA757:$CX757)</f>
        <v>0</v>
      </c>
      <c r="BV757" s="158">
        <f>SUMIF('Input| Projects'!$BA$8:$CX$8,RIGHT(BV$9,3),'Input| Projects'!$BA757:$CX757)</f>
        <v>0</v>
      </c>
      <c r="BW757" s="79" t="str">
        <f t="shared" si="265"/>
        <v/>
      </c>
    </row>
    <row r="758" spans="2:75" x14ac:dyDescent="0.2">
      <c r="B758" s="123">
        <f>IFERROR('Input| Projects'!B758,"")</f>
        <v>749</v>
      </c>
      <c r="C758" s="160" t="str">
        <f>IFERROR(IF('Input| Projects'!C758="","",'Input| Projects'!C758),"")</f>
        <v/>
      </c>
      <c r="D758" s="160" t="str">
        <f>IFERROR(IF('Input| Projects'!D758="","",'Input| Projects'!D758),"")</f>
        <v/>
      </c>
      <c r="E758" s="53"/>
      <c r="F758" s="160" t="str">
        <f>IF(LEN('Input| Projects'!F758)&gt;0,'Input| Projects'!F758,"")</f>
        <v/>
      </c>
      <c r="G758" s="160" t="str">
        <f>IF(LEN('Input| Projects'!G758)&gt;0,'Input| Projects'!G758,"")</f>
        <v/>
      </c>
      <c r="H758" s="10"/>
      <c r="I758" s="194" cm="1">
        <f t="array" ref="I758">IF(LEN($F758)&gt;0,1+IFERROR(SUMPRODUCT(TRANSPOSE('Input| Projects'!$AO758:$AQ758),INDEX('Input| Escalations'!$F$27:$L$29,,MATCH(Q$9,'Input| Escalations'!$F$21:$L$21,0))),0),0)</f>
        <v>0</v>
      </c>
      <c r="J758" s="194" cm="1">
        <f t="array" ref="J758">IF(LEN($F758)&gt;0,1+IFERROR(SUMPRODUCT(TRANSPOSE('Input| Projects'!$AO758:$AQ758),INDEX('Input| Escalations'!$F$27:$L$29,,MATCH(R$9,'Input| Escalations'!$F$21:$L$21,0))),0),0)</f>
        <v>0</v>
      </c>
      <c r="K758" s="194" cm="1">
        <f t="array" ref="K758">IF(LEN($F758)&gt;0,1+IFERROR(SUMPRODUCT(TRANSPOSE('Input| Projects'!$AO758:$AQ758),INDEX('Input| Escalations'!$F$27:$L$29,,MATCH(S$9,'Input| Escalations'!$F$21:$L$21,0))),0),0)</f>
        <v>0</v>
      </c>
      <c r="L758" s="194" cm="1">
        <f t="array" ref="L758">IF(LEN($F758)&gt;0,1+IFERROR(SUMPRODUCT(TRANSPOSE('Input| Projects'!$AO758:$AQ758),INDEX('Input| Escalations'!$F$27:$L$29,,MATCH(T$9,'Input| Escalations'!$F$21:$L$21,0))),0),0)</f>
        <v>0</v>
      </c>
      <c r="M758" s="194" cm="1">
        <f t="array" ref="M758">IF(LEN($F758)&gt;0,1+IFERROR(SUMPRODUCT(TRANSPOSE('Input| Projects'!$AO758:$AQ758),INDEX('Input| Escalations'!$F$27:$L$29,,MATCH(U$9,'Input| Escalations'!$F$21:$L$21,0))),0),0)</f>
        <v>0</v>
      </c>
      <c r="N758" s="194" cm="1">
        <f t="array" ref="N758">IF(LEN($F758)&gt;0,1+IFERROR(SUMPRODUCT(TRANSPOSE('Input| Projects'!$AO758:$AQ758),INDEX('Input| Escalations'!$F$27:$L$29,,MATCH(V$9,'Input| Escalations'!$F$21:$L$21,0))),0),0)</f>
        <v>0</v>
      </c>
      <c r="O758" s="194" cm="1">
        <f t="array" ref="O758">IF(LEN($F758)&gt;0,1+IFERROR(SUMPRODUCT(TRANSPOSE('Input| Projects'!$AO758:$AQ758),INDEX('Input| Escalations'!$F$27:$L$29,,MATCH(W$9,'Input| Escalations'!$F$21:$L$21,0))),0),0)</f>
        <v>0</v>
      </c>
      <c r="P758" s="10"/>
      <c r="Q758" s="172">
        <f>IFERROR(IF(ISNUMBER(FIND("decision",'Input| Setup'!$F$6)),'Input| Projects'!Y758,'Input| Projects'!I758)*'Input| Escalations'!$I$17*I758,0)</f>
        <v>0</v>
      </c>
      <c r="R758" s="172">
        <f>IFERROR(IF(ISNUMBER(FIND("decision",'Input| Setup'!$F$6)),'Input| Projects'!Z758,'Input| Projects'!J758)*'Input| Escalations'!$I$17*J758,0)</f>
        <v>0</v>
      </c>
      <c r="S758" s="172">
        <f>IFERROR(IF(ISNUMBER(FIND("decision",'Input| Setup'!$F$6)),'Input| Projects'!AA758,'Input| Projects'!K758)*'Input| Escalations'!$I$17*K758,0)</f>
        <v>0</v>
      </c>
      <c r="T758" s="172">
        <f>IFERROR(IF(ISNUMBER(FIND("decision",'Input| Setup'!$F$6)),'Input| Projects'!AB758,'Input| Projects'!L758)*'Input| Escalations'!$I$17*L758,0)</f>
        <v>0</v>
      </c>
      <c r="U758" s="172">
        <f>IFERROR(IF(ISNUMBER(FIND("decision",'Input| Setup'!$F$6)),'Input| Projects'!AC758,'Input| Projects'!M758)*'Input| Escalations'!$I$17*M758,0)</f>
        <v>0</v>
      </c>
      <c r="V758" s="172">
        <f>IFERROR(IF(ISNUMBER(FIND("decision",'Input| Setup'!$F$6)),'Input| Projects'!AD758,'Input| Projects'!N758)*'Input| Escalations'!$I$17*N758,0)</f>
        <v>0</v>
      </c>
      <c r="W758" s="172">
        <f>IFERROR(IF(ISNUMBER(FIND("decision",'Input| Setup'!$F$6)),'Input| Projects'!AE758,'Input| Projects'!O758)*'Input| Escalations'!$I$17*O758,0)</f>
        <v>0</v>
      </c>
      <c r="X758" s="175"/>
      <c r="Y758" s="172">
        <f>IF(ISNUMBER(FIND("decision",'Input| Setup'!$F$6)),'Input| Projects'!AG758,'Input| Projects'!Q758)*I758*'Input| Escalations'!$I$17</f>
        <v>0</v>
      </c>
      <c r="Z758" s="172">
        <f>IF(ISNUMBER(FIND("decision",'Input| Setup'!$F$6)),'Input| Projects'!AH758,'Input| Projects'!R758)*J758*'Input| Escalations'!$I$17</f>
        <v>0</v>
      </c>
      <c r="AA758" s="172">
        <f>IF(ISNUMBER(FIND("decision",'Input| Setup'!$F$6)),'Input| Projects'!AI758,'Input| Projects'!S758)*K758*'Input| Escalations'!$I$17</f>
        <v>0</v>
      </c>
      <c r="AB758" s="172">
        <f>IF(ISNUMBER(FIND("decision",'Input| Setup'!$F$6)),'Input| Projects'!AJ758,'Input| Projects'!T758)*L758*'Input| Escalations'!$I$17</f>
        <v>0</v>
      </c>
      <c r="AC758" s="172">
        <f>IF(ISNUMBER(FIND("decision",'Input| Setup'!$F$6)),'Input| Projects'!AK758,'Input| Projects'!U758)*M758*'Input| Escalations'!$I$17</f>
        <v>0</v>
      </c>
      <c r="AD758" s="172">
        <f>IF(ISNUMBER(FIND("decision",'Input| Setup'!$F$6)),'Input| Projects'!AL758,'Input| Projects'!V758)*N758*'Input| Escalations'!$I$17</f>
        <v>0</v>
      </c>
      <c r="AE758" s="172">
        <f>IF(ISNUMBER(FIND("decision",'Input| Setup'!$F$6)),'Input| Projects'!AM758,'Input| Projects'!W758)*O758*'Input| Escalations'!$I$17</f>
        <v>0</v>
      </c>
      <c r="AF758" s="175"/>
      <c r="AG758" s="172" cm="1">
        <f t="array" ref="AG758">IFERROR(--('Input| Projects'!$AS758="Yes")*_xlfn.SWITCH('Input| Overheads'!$C$50,"Direct costs",'Calc| Overheads Allocation'!C$8*Q758,"Internal labour",'Calc| Overheads Allocation'!C$8*Q758*'Input| Projects'!$AO758,"DNSP defined",'Calc| Overheads Allocation'!C$78*'Input| Projects'!$AV758,0),0)</f>
        <v>0</v>
      </c>
      <c r="AH758" s="172" cm="1">
        <f t="array" ref="AH758">IFERROR(--('Input| Projects'!$AS758="Yes")*_xlfn.SWITCH('Input| Overheads'!$C$50,"Direct costs",'Calc| Overheads Allocation'!D$8*R758,"Internal labour",'Calc| Overheads Allocation'!D$8*R758*'Input| Projects'!$AO758,"DNSP defined",'Calc| Overheads Allocation'!D$78*'Input| Projects'!$AV758,0),0)</f>
        <v>0</v>
      </c>
      <c r="AI758" s="172" cm="1">
        <f t="array" ref="AI758">IFERROR(--('Input| Projects'!$AS758="Yes")*_xlfn.SWITCH('Input| Overheads'!$C$50,"Direct costs",'Calc| Overheads Allocation'!E$8*S758,"Internal labour",'Calc| Overheads Allocation'!E$8*S758*'Input| Projects'!$AO758,"DNSP defined",'Calc| Overheads Allocation'!E$78*'Input| Projects'!$AV758,0),0)</f>
        <v>0</v>
      </c>
      <c r="AJ758" s="172" cm="1">
        <f t="array" ref="AJ758">IFERROR(--('Input| Projects'!$AS758="Yes")*_xlfn.SWITCH('Input| Overheads'!$C$50,"Direct costs",'Calc| Overheads Allocation'!F$8*T758,"Internal labour",'Calc| Overheads Allocation'!F$8*T758*'Input| Projects'!$AO758,"DNSP defined",'Calc| Overheads Allocation'!F$78*'Input| Projects'!$AV758,0),0)</f>
        <v>0</v>
      </c>
      <c r="AK758" s="172" cm="1">
        <f t="array" ref="AK758">IFERROR(--('Input| Projects'!$AS758="Yes")*_xlfn.SWITCH('Input| Overheads'!$C$50,"Direct costs",'Calc| Overheads Allocation'!G$8*U758,"Internal labour",'Calc| Overheads Allocation'!G$8*U758*'Input| Projects'!$AO758,"DNSP defined",'Calc| Overheads Allocation'!G$78*'Input| Projects'!$AV758,0),0)</f>
        <v>0</v>
      </c>
      <c r="AL758" s="172" cm="1">
        <f t="array" ref="AL758">IFERROR(--('Input| Projects'!$AS758="Yes")*_xlfn.SWITCH('Input| Overheads'!$C$50,"Direct costs",'Calc| Overheads Allocation'!H$8*V758,"Internal labour",'Calc| Overheads Allocation'!H$8*V758*'Input| Projects'!$AO758,"DNSP defined",'Calc| Overheads Allocation'!H$78*'Input| Projects'!$AV758,0),0)</f>
        <v>0</v>
      </c>
      <c r="AM758" s="172" cm="1">
        <f t="array" ref="AM758">IFERROR(--('Input| Projects'!$AS758="Yes")*_xlfn.SWITCH('Input| Overheads'!$C$50,"Direct costs",'Calc| Overheads Allocation'!I$8*W758,"Internal labour",'Calc| Overheads Allocation'!I$8*W758*'Input| Projects'!$AO758,"DNSP defined",'Calc| Overheads Allocation'!I$78*'Input| Projects'!$AV758,0),0)</f>
        <v>0</v>
      </c>
      <c r="AN758" s="175"/>
      <c r="AO758" s="172" cm="1">
        <f t="array" ref="AO758">IFERROR(--('Input| Projects'!$AT758="Yes")*_xlfn.SWITCH('Input| Overheads'!$C$50,"Direct costs",'Calc| Overheads Allocation'!C$9*Q758,"Internal labour",'Calc| Overheads Allocation'!C$9*Q758*'Input| Projects'!$AO758,"DNSP defined",'Calc| Overheads Allocation'!C$79*'Input| Projects'!$AW758,0),0)</f>
        <v>0</v>
      </c>
      <c r="AP758" s="172" cm="1">
        <f t="array" ref="AP758">IFERROR(--('Input| Projects'!$AT758="Yes")*_xlfn.SWITCH('Input| Overheads'!$C$50,"Direct costs",'Calc| Overheads Allocation'!D$9*R758,"Internal labour",'Calc| Overheads Allocation'!D$9*R758*'Input| Projects'!$AO758,"DNSP defined",'Calc| Overheads Allocation'!D$79*'Input| Projects'!$AW758,0),0)</f>
        <v>0</v>
      </c>
      <c r="AQ758" s="172" cm="1">
        <f t="array" ref="AQ758">IFERROR(--('Input| Projects'!$AT758="Yes")*_xlfn.SWITCH('Input| Overheads'!$C$50,"Direct costs",'Calc| Overheads Allocation'!E$9*S758,"Internal labour",'Calc| Overheads Allocation'!E$9*S758*'Input| Projects'!$AO758,"DNSP defined",'Calc| Overheads Allocation'!E$79*'Input| Projects'!$AW758,0),0)</f>
        <v>0</v>
      </c>
      <c r="AR758" s="172" cm="1">
        <f t="array" ref="AR758">IFERROR(--('Input| Projects'!$AT758="Yes")*_xlfn.SWITCH('Input| Overheads'!$C$50,"Direct costs",'Calc| Overheads Allocation'!F$9*T758,"Internal labour",'Calc| Overheads Allocation'!F$9*T758*'Input| Projects'!$AO758,"DNSP defined",'Calc| Overheads Allocation'!F$79*'Input| Projects'!$AW758,0),0)</f>
        <v>0</v>
      </c>
      <c r="AS758" s="172" cm="1">
        <f t="array" ref="AS758">IFERROR(--('Input| Projects'!$AT758="Yes")*_xlfn.SWITCH('Input| Overheads'!$C$50,"Direct costs",'Calc| Overheads Allocation'!G$9*U758,"Internal labour",'Calc| Overheads Allocation'!G$9*U758*'Input| Projects'!$AO758,"DNSP defined",'Calc| Overheads Allocation'!G$79*'Input| Projects'!$AW758,0),0)</f>
        <v>0</v>
      </c>
      <c r="AT758" s="172" cm="1">
        <f t="array" ref="AT758">IFERROR(--('Input| Projects'!$AT758="Yes")*_xlfn.SWITCH('Input| Overheads'!$C$50,"Direct costs",'Calc| Overheads Allocation'!H$9*V758,"Internal labour",'Calc| Overheads Allocation'!H$9*V758*'Input| Projects'!$AO758,"DNSP defined",'Calc| Overheads Allocation'!H$79*'Input| Projects'!$AW758,0),0)</f>
        <v>0</v>
      </c>
      <c r="AU758" s="172" cm="1">
        <f t="array" ref="AU758">IFERROR(--('Input| Projects'!$AT758="Yes")*_xlfn.SWITCH('Input| Overheads'!$C$50,"Direct costs",'Calc| Overheads Allocation'!I$9*W758,"Internal labour",'Calc| Overheads Allocation'!I$9*W758*'Input| Projects'!$AO758,"DNSP defined",'Calc| Overheads Allocation'!I$79*'Input| Projects'!$AW758,0),0)</f>
        <v>0</v>
      </c>
      <c r="AV758" s="175"/>
      <c r="AW758" s="172">
        <f t="shared" si="266"/>
        <v>0</v>
      </c>
      <c r="AX758" s="172">
        <f t="shared" si="267"/>
        <v>0</v>
      </c>
      <c r="AY758" s="172">
        <f t="shared" si="268"/>
        <v>0</v>
      </c>
      <c r="AZ758" s="172">
        <f t="shared" si="269"/>
        <v>0</v>
      </c>
      <c r="BA758" s="172">
        <f t="shared" si="270"/>
        <v>0</v>
      </c>
      <c r="BB758" s="172">
        <f t="shared" si="271"/>
        <v>0</v>
      </c>
      <c r="BC758" s="172">
        <f t="shared" si="272"/>
        <v>0</v>
      </c>
      <c r="BD758" s="176"/>
      <c r="BE758" s="172">
        <f t="shared" si="273"/>
        <v>0</v>
      </c>
      <c r="BF758" s="172">
        <f t="shared" si="274"/>
        <v>0</v>
      </c>
      <c r="BG758" s="172">
        <f t="shared" si="275"/>
        <v>0</v>
      </c>
      <c r="BH758" s="172">
        <f t="shared" si="276"/>
        <v>0</v>
      </c>
      <c r="BI758" s="172">
        <f t="shared" si="277"/>
        <v>0</v>
      </c>
      <c r="BJ758" s="172">
        <f t="shared" si="278"/>
        <v>0</v>
      </c>
      <c r="BK758" s="172">
        <f t="shared" si="279"/>
        <v>0</v>
      </c>
      <c r="BL758" s="176"/>
      <c r="BM758" s="172">
        <f t="shared" si="258"/>
        <v>0</v>
      </c>
      <c r="BN758" s="172">
        <f t="shared" si="259"/>
        <v>0</v>
      </c>
      <c r="BO758" s="172">
        <f t="shared" si="260"/>
        <v>0</v>
      </c>
      <c r="BP758" s="172">
        <f t="shared" si="261"/>
        <v>0</v>
      </c>
      <c r="BQ758" s="172">
        <f t="shared" si="262"/>
        <v>0</v>
      </c>
      <c r="BR758" s="172">
        <f t="shared" si="263"/>
        <v>0</v>
      </c>
      <c r="BS758" s="172">
        <f t="shared" si="264"/>
        <v>0</v>
      </c>
      <c r="BT758" s="55"/>
      <c r="BU758" s="158">
        <f>SUMIF('Input| Projects'!$BA$8:$CX$8,RIGHT(BU$9,3),'Input| Projects'!$BA758:$CX758)</f>
        <v>0</v>
      </c>
      <c r="BV758" s="158">
        <f>SUMIF('Input| Projects'!$BA$8:$CX$8,RIGHT(BV$9,3),'Input| Projects'!$BA758:$CX758)</f>
        <v>0</v>
      </c>
      <c r="BW758" s="79" t="str">
        <f t="shared" si="265"/>
        <v/>
      </c>
    </row>
    <row r="759" spans="2:75" x14ac:dyDescent="0.2">
      <c r="B759" s="123">
        <f>IFERROR('Input| Projects'!B759,"")</f>
        <v>750</v>
      </c>
      <c r="C759" s="160" t="str">
        <f>IFERROR(IF('Input| Projects'!C759="","",'Input| Projects'!C759),"")</f>
        <v/>
      </c>
      <c r="D759" s="160" t="str">
        <f>IFERROR(IF('Input| Projects'!D759="","",'Input| Projects'!D759),"")</f>
        <v/>
      </c>
      <c r="E759" s="53"/>
      <c r="F759" s="160" t="str">
        <f>IF(LEN('Input| Projects'!F759)&gt;0,'Input| Projects'!F759,"")</f>
        <v/>
      </c>
      <c r="G759" s="160" t="str">
        <f>IF(LEN('Input| Projects'!G759)&gt;0,'Input| Projects'!G759,"")</f>
        <v/>
      </c>
      <c r="H759" s="10"/>
      <c r="I759" s="194" cm="1">
        <f t="array" ref="I759">IF(LEN($F759)&gt;0,1+IFERROR(SUMPRODUCT(TRANSPOSE('Input| Projects'!$AO759:$AQ759),INDEX('Input| Escalations'!$F$27:$L$29,,MATCH(Q$9,'Input| Escalations'!$F$21:$L$21,0))),0),0)</f>
        <v>0</v>
      </c>
      <c r="J759" s="194" cm="1">
        <f t="array" ref="J759">IF(LEN($F759)&gt;0,1+IFERROR(SUMPRODUCT(TRANSPOSE('Input| Projects'!$AO759:$AQ759),INDEX('Input| Escalations'!$F$27:$L$29,,MATCH(R$9,'Input| Escalations'!$F$21:$L$21,0))),0),0)</f>
        <v>0</v>
      </c>
      <c r="K759" s="194" cm="1">
        <f t="array" ref="K759">IF(LEN($F759)&gt;0,1+IFERROR(SUMPRODUCT(TRANSPOSE('Input| Projects'!$AO759:$AQ759),INDEX('Input| Escalations'!$F$27:$L$29,,MATCH(S$9,'Input| Escalations'!$F$21:$L$21,0))),0),0)</f>
        <v>0</v>
      </c>
      <c r="L759" s="194" cm="1">
        <f t="array" ref="L759">IF(LEN($F759)&gt;0,1+IFERROR(SUMPRODUCT(TRANSPOSE('Input| Projects'!$AO759:$AQ759),INDEX('Input| Escalations'!$F$27:$L$29,,MATCH(T$9,'Input| Escalations'!$F$21:$L$21,0))),0),0)</f>
        <v>0</v>
      </c>
      <c r="M759" s="194" cm="1">
        <f t="array" ref="M759">IF(LEN($F759)&gt;0,1+IFERROR(SUMPRODUCT(TRANSPOSE('Input| Projects'!$AO759:$AQ759),INDEX('Input| Escalations'!$F$27:$L$29,,MATCH(U$9,'Input| Escalations'!$F$21:$L$21,0))),0),0)</f>
        <v>0</v>
      </c>
      <c r="N759" s="194" cm="1">
        <f t="array" ref="N759">IF(LEN($F759)&gt;0,1+IFERROR(SUMPRODUCT(TRANSPOSE('Input| Projects'!$AO759:$AQ759),INDEX('Input| Escalations'!$F$27:$L$29,,MATCH(V$9,'Input| Escalations'!$F$21:$L$21,0))),0),0)</f>
        <v>0</v>
      </c>
      <c r="O759" s="194" cm="1">
        <f t="array" ref="O759">IF(LEN($F759)&gt;0,1+IFERROR(SUMPRODUCT(TRANSPOSE('Input| Projects'!$AO759:$AQ759),INDEX('Input| Escalations'!$F$27:$L$29,,MATCH(W$9,'Input| Escalations'!$F$21:$L$21,0))),0),0)</f>
        <v>0</v>
      </c>
      <c r="P759" s="10"/>
      <c r="Q759" s="172">
        <f>IFERROR(IF(ISNUMBER(FIND("decision",'Input| Setup'!$F$6)),'Input| Projects'!Y759,'Input| Projects'!I759)*'Input| Escalations'!$I$17*I759,0)</f>
        <v>0</v>
      </c>
      <c r="R759" s="172">
        <f>IFERROR(IF(ISNUMBER(FIND("decision",'Input| Setup'!$F$6)),'Input| Projects'!Z759,'Input| Projects'!J759)*'Input| Escalations'!$I$17*J759,0)</f>
        <v>0</v>
      </c>
      <c r="S759" s="172">
        <f>IFERROR(IF(ISNUMBER(FIND("decision",'Input| Setup'!$F$6)),'Input| Projects'!AA759,'Input| Projects'!K759)*'Input| Escalations'!$I$17*K759,0)</f>
        <v>0</v>
      </c>
      <c r="T759" s="172">
        <f>IFERROR(IF(ISNUMBER(FIND("decision",'Input| Setup'!$F$6)),'Input| Projects'!AB759,'Input| Projects'!L759)*'Input| Escalations'!$I$17*L759,0)</f>
        <v>0</v>
      </c>
      <c r="U759" s="172">
        <f>IFERROR(IF(ISNUMBER(FIND("decision",'Input| Setup'!$F$6)),'Input| Projects'!AC759,'Input| Projects'!M759)*'Input| Escalations'!$I$17*M759,0)</f>
        <v>0</v>
      </c>
      <c r="V759" s="172">
        <f>IFERROR(IF(ISNUMBER(FIND("decision",'Input| Setup'!$F$6)),'Input| Projects'!AD759,'Input| Projects'!N759)*'Input| Escalations'!$I$17*N759,0)</f>
        <v>0</v>
      </c>
      <c r="W759" s="172">
        <f>IFERROR(IF(ISNUMBER(FIND("decision",'Input| Setup'!$F$6)),'Input| Projects'!AE759,'Input| Projects'!O759)*'Input| Escalations'!$I$17*O759,0)</f>
        <v>0</v>
      </c>
      <c r="X759" s="175"/>
      <c r="Y759" s="172">
        <f>IF(ISNUMBER(FIND("decision",'Input| Setup'!$F$6)),'Input| Projects'!AG759,'Input| Projects'!Q759)*I759*'Input| Escalations'!$I$17</f>
        <v>0</v>
      </c>
      <c r="Z759" s="172">
        <f>IF(ISNUMBER(FIND("decision",'Input| Setup'!$F$6)),'Input| Projects'!AH759,'Input| Projects'!R759)*J759*'Input| Escalations'!$I$17</f>
        <v>0</v>
      </c>
      <c r="AA759" s="172">
        <f>IF(ISNUMBER(FIND("decision",'Input| Setup'!$F$6)),'Input| Projects'!AI759,'Input| Projects'!S759)*K759*'Input| Escalations'!$I$17</f>
        <v>0</v>
      </c>
      <c r="AB759" s="172">
        <f>IF(ISNUMBER(FIND("decision",'Input| Setup'!$F$6)),'Input| Projects'!AJ759,'Input| Projects'!T759)*L759*'Input| Escalations'!$I$17</f>
        <v>0</v>
      </c>
      <c r="AC759" s="172">
        <f>IF(ISNUMBER(FIND("decision",'Input| Setup'!$F$6)),'Input| Projects'!AK759,'Input| Projects'!U759)*M759*'Input| Escalations'!$I$17</f>
        <v>0</v>
      </c>
      <c r="AD759" s="172">
        <f>IF(ISNUMBER(FIND("decision",'Input| Setup'!$F$6)),'Input| Projects'!AL759,'Input| Projects'!V759)*N759*'Input| Escalations'!$I$17</f>
        <v>0</v>
      </c>
      <c r="AE759" s="172">
        <f>IF(ISNUMBER(FIND("decision",'Input| Setup'!$F$6)),'Input| Projects'!AM759,'Input| Projects'!W759)*O759*'Input| Escalations'!$I$17</f>
        <v>0</v>
      </c>
      <c r="AF759" s="175"/>
      <c r="AG759" s="172" cm="1">
        <f t="array" ref="AG759">IFERROR(--('Input| Projects'!$AS759="Yes")*_xlfn.SWITCH('Input| Overheads'!$C$50,"Direct costs",'Calc| Overheads Allocation'!C$8*Q759,"Internal labour",'Calc| Overheads Allocation'!C$8*Q759*'Input| Projects'!$AO759,"DNSP defined",'Calc| Overheads Allocation'!C$78*'Input| Projects'!$AV759,0),0)</f>
        <v>0</v>
      </c>
      <c r="AH759" s="172" cm="1">
        <f t="array" ref="AH759">IFERROR(--('Input| Projects'!$AS759="Yes")*_xlfn.SWITCH('Input| Overheads'!$C$50,"Direct costs",'Calc| Overheads Allocation'!D$8*R759,"Internal labour",'Calc| Overheads Allocation'!D$8*R759*'Input| Projects'!$AO759,"DNSP defined",'Calc| Overheads Allocation'!D$78*'Input| Projects'!$AV759,0),0)</f>
        <v>0</v>
      </c>
      <c r="AI759" s="172" cm="1">
        <f t="array" ref="AI759">IFERROR(--('Input| Projects'!$AS759="Yes")*_xlfn.SWITCH('Input| Overheads'!$C$50,"Direct costs",'Calc| Overheads Allocation'!E$8*S759,"Internal labour",'Calc| Overheads Allocation'!E$8*S759*'Input| Projects'!$AO759,"DNSP defined",'Calc| Overheads Allocation'!E$78*'Input| Projects'!$AV759,0),0)</f>
        <v>0</v>
      </c>
      <c r="AJ759" s="172" cm="1">
        <f t="array" ref="AJ759">IFERROR(--('Input| Projects'!$AS759="Yes")*_xlfn.SWITCH('Input| Overheads'!$C$50,"Direct costs",'Calc| Overheads Allocation'!F$8*T759,"Internal labour",'Calc| Overheads Allocation'!F$8*T759*'Input| Projects'!$AO759,"DNSP defined",'Calc| Overheads Allocation'!F$78*'Input| Projects'!$AV759,0),0)</f>
        <v>0</v>
      </c>
      <c r="AK759" s="172" cm="1">
        <f t="array" ref="AK759">IFERROR(--('Input| Projects'!$AS759="Yes")*_xlfn.SWITCH('Input| Overheads'!$C$50,"Direct costs",'Calc| Overheads Allocation'!G$8*U759,"Internal labour",'Calc| Overheads Allocation'!G$8*U759*'Input| Projects'!$AO759,"DNSP defined",'Calc| Overheads Allocation'!G$78*'Input| Projects'!$AV759,0),0)</f>
        <v>0</v>
      </c>
      <c r="AL759" s="172" cm="1">
        <f t="array" ref="AL759">IFERROR(--('Input| Projects'!$AS759="Yes")*_xlfn.SWITCH('Input| Overheads'!$C$50,"Direct costs",'Calc| Overheads Allocation'!H$8*V759,"Internal labour",'Calc| Overheads Allocation'!H$8*V759*'Input| Projects'!$AO759,"DNSP defined",'Calc| Overheads Allocation'!H$78*'Input| Projects'!$AV759,0),0)</f>
        <v>0</v>
      </c>
      <c r="AM759" s="172" cm="1">
        <f t="array" ref="AM759">IFERROR(--('Input| Projects'!$AS759="Yes")*_xlfn.SWITCH('Input| Overheads'!$C$50,"Direct costs",'Calc| Overheads Allocation'!I$8*W759,"Internal labour",'Calc| Overheads Allocation'!I$8*W759*'Input| Projects'!$AO759,"DNSP defined",'Calc| Overheads Allocation'!I$78*'Input| Projects'!$AV759,0),0)</f>
        <v>0</v>
      </c>
      <c r="AN759" s="175"/>
      <c r="AO759" s="172" cm="1">
        <f t="array" ref="AO759">IFERROR(--('Input| Projects'!$AT759="Yes")*_xlfn.SWITCH('Input| Overheads'!$C$50,"Direct costs",'Calc| Overheads Allocation'!C$9*Q759,"Internal labour",'Calc| Overheads Allocation'!C$9*Q759*'Input| Projects'!$AO759,"DNSP defined",'Calc| Overheads Allocation'!C$79*'Input| Projects'!$AW759,0),0)</f>
        <v>0</v>
      </c>
      <c r="AP759" s="172" cm="1">
        <f t="array" ref="AP759">IFERROR(--('Input| Projects'!$AT759="Yes")*_xlfn.SWITCH('Input| Overheads'!$C$50,"Direct costs",'Calc| Overheads Allocation'!D$9*R759,"Internal labour",'Calc| Overheads Allocation'!D$9*R759*'Input| Projects'!$AO759,"DNSP defined",'Calc| Overheads Allocation'!D$79*'Input| Projects'!$AW759,0),0)</f>
        <v>0</v>
      </c>
      <c r="AQ759" s="172" cm="1">
        <f t="array" ref="AQ759">IFERROR(--('Input| Projects'!$AT759="Yes")*_xlfn.SWITCH('Input| Overheads'!$C$50,"Direct costs",'Calc| Overheads Allocation'!E$9*S759,"Internal labour",'Calc| Overheads Allocation'!E$9*S759*'Input| Projects'!$AO759,"DNSP defined",'Calc| Overheads Allocation'!E$79*'Input| Projects'!$AW759,0),0)</f>
        <v>0</v>
      </c>
      <c r="AR759" s="172" cm="1">
        <f t="array" ref="AR759">IFERROR(--('Input| Projects'!$AT759="Yes")*_xlfn.SWITCH('Input| Overheads'!$C$50,"Direct costs",'Calc| Overheads Allocation'!F$9*T759,"Internal labour",'Calc| Overheads Allocation'!F$9*T759*'Input| Projects'!$AO759,"DNSP defined",'Calc| Overheads Allocation'!F$79*'Input| Projects'!$AW759,0),0)</f>
        <v>0</v>
      </c>
      <c r="AS759" s="172" cm="1">
        <f t="array" ref="AS759">IFERROR(--('Input| Projects'!$AT759="Yes")*_xlfn.SWITCH('Input| Overheads'!$C$50,"Direct costs",'Calc| Overheads Allocation'!G$9*U759,"Internal labour",'Calc| Overheads Allocation'!G$9*U759*'Input| Projects'!$AO759,"DNSP defined",'Calc| Overheads Allocation'!G$79*'Input| Projects'!$AW759,0),0)</f>
        <v>0</v>
      </c>
      <c r="AT759" s="172" cm="1">
        <f t="array" ref="AT759">IFERROR(--('Input| Projects'!$AT759="Yes")*_xlfn.SWITCH('Input| Overheads'!$C$50,"Direct costs",'Calc| Overheads Allocation'!H$9*V759,"Internal labour",'Calc| Overheads Allocation'!H$9*V759*'Input| Projects'!$AO759,"DNSP defined",'Calc| Overheads Allocation'!H$79*'Input| Projects'!$AW759,0),0)</f>
        <v>0</v>
      </c>
      <c r="AU759" s="172" cm="1">
        <f t="array" ref="AU759">IFERROR(--('Input| Projects'!$AT759="Yes")*_xlfn.SWITCH('Input| Overheads'!$C$50,"Direct costs",'Calc| Overheads Allocation'!I$9*W759,"Internal labour",'Calc| Overheads Allocation'!I$9*W759*'Input| Projects'!$AO759,"DNSP defined",'Calc| Overheads Allocation'!I$79*'Input| Projects'!$AW759,0),0)</f>
        <v>0</v>
      </c>
      <c r="AV759" s="175"/>
      <c r="AW759" s="172">
        <f t="shared" si="266"/>
        <v>0</v>
      </c>
      <c r="AX759" s="172">
        <f t="shared" si="267"/>
        <v>0</v>
      </c>
      <c r="AY759" s="172">
        <f t="shared" si="268"/>
        <v>0</v>
      </c>
      <c r="AZ759" s="172">
        <f t="shared" si="269"/>
        <v>0</v>
      </c>
      <c r="BA759" s="172">
        <f t="shared" si="270"/>
        <v>0</v>
      </c>
      <c r="BB759" s="172">
        <f t="shared" si="271"/>
        <v>0</v>
      </c>
      <c r="BC759" s="172">
        <f t="shared" si="272"/>
        <v>0</v>
      </c>
      <c r="BD759" s="176"/>
      <c r="BE759" s="172">
        <f t="shared" si="273"/>
        <v>0</v>
      </c>
      <c r="BF759" s="172">
        <f t="shared" si="274"/>
        <v>0</v>
      </c>
      <c r="BG759" s="172">
        <f t="shared" si="275"/>
        <v>0</v>
      </c>
      <c r="BH759" s="172">
        <f t="shared" si="276"/>
        <v>0</v>
      </c>
      <c r="BI759" s="172">
        <f t="shared" si="277"/>
        <v>0</v>
      </c>
      <c r="BJ759" s="172">
        <f t="shared" si="278"/>
        <v>0</v>
      </c>
      <c r="BK759" s="172">
        <f t="shared" si="279"/>
        <v>0</v>
      </c>
      <c r="BL759" s="176"/>
      <c r="BM759" s="172">
        <f t="shared" si="258"/>
        <v>0</v>
      </c>
      <c r="BN759" s="172">
        <f t="shared" si="259"/>
        <v>0</v>
      </c>
      <c r="BO759" s="172">
        <f t="shared" si="260"/>
        <v>0</v>
      </c>
      <c r="BP759" s="172">
        <f t="shared" si="261"/>
        <v>0</v>
      </c>
      <c r="BQ759" s="172">
        <f t="shared" si="262"/>
        <v>0</v>
      </c>
      <c r="BR759" s="172">
        <f t="shared" si="263"/>
        <v>0</v>
      </c>
      <c r="BS759" s="172">
        <f t="shared" si="264"/>
        <v>0</v>
      </c>
      <c r="BT759" s="55"/>
      <c r="BU759" s="158">
        <f>SUMIF('Input| Projects'!$BA$8:$CX$8,RIGHT(BU$9,3),'Input| Projects'!$BA759:$CX759)</f>
        <v>0</v>
      </c>
      <c r="BV759" s="158">
        <f>SUMIF('Input| Projects'!$BA$8:$CX$8,RIGHT(BV$9,3),'Input| Projects'!$BA759:$CX759)</f>
        <v>0</v>
      </c>
      <c r="BW759" s="79" t="str">
        <f t="shared" si="265"/>
        <v/>
      </c>
    </row>
    <row r="760" spans="2:75" x14ac:dyDescent="0.2">
      <c r="B760" s="123">
        <f>IFERROR('Input| Projects'!B760,"")</f>
        <v>751</v>
      </c>
      <c r="C760" s="160" t="str">
        <f>IFERROR(IF('Input| Projects'!C760="","",'Input| Projects'!C760),"")</f>
        <v/>
      </c>
      <c r="D760" s="160" t="str">
        <f>IFERROR(IF('Input| Projects'!D760="","",'Input| Projects'!D760),"")</f>
        <v/>
      </c>
      <c r="E760" s="53"/>
      <c r="F760" s="160" t="str">
        <f>IF(LEN('Input| Projects'!F760)&gt;0,'Input| Projects'!F760,"")</f>
        <v/>
      </c>
      <c r="G760" s="160" t="str">
        <f>IF(LEN('Input| Projects'!G760)&gt;0,'Input| Projects'!G760,"")</f>
        <v/>
      </c>
      <c r="H760" s="10"/>
      <c r="I760" s="194" cm="1">
        <f t="array" ref="I760">IF(LEN($F760)&gt;0,1+IFERROR(SUMPRODUCT(TRANSPOSE('Input| Projects'!$AO760:$AQ760),INDEX('Input| Escalations'!$F$27:$L$29,,MATCH(Q$9,'Input| Escalations'!$F$21:$L$21,0))),0),0)</f>
        <v>0</v>
      </c>
      <c r="J760" s="194" cm="1">
        <f t="array" ref="J760">IF(LEN($F760)&gt;0,1+IFERROR(SUMPRODUCT(TRANSPOSE('Input| Projects'!$AO760:$AQ760),INDEX('Input| Escalations'!$F$27:$L$29,,MATCH(R$9,'Input| Escalations'!$F$21:$L$21,0))),0),0)</f>
        <v>0</v>
      </c>
      <c r="K760" s="194" cm="1">
        <f t="array" ref="K760">IF(LEN($F760)&gt;0,1+IFERROR(SUMPRODUCT(TRANSPOSE('Input| Projects'!$AO760:$AQ760),INDEX('Input| Escalations'!$F$27:$L$29,,MATCH(S$9,'Input| Escalations'!$F$21:$L$21,0))),0),0)</f>
        <v>0</v>
      </c>
      <c r="L760" s="194" cm="1">
        <f t="array" ref="L760">IF(LEN($F760)&gt;0,1+IFERROR(SUMPRODUCT(TRANSPOSE('Input| Projects'!$AO760:$AQ760),INDEX('Input| Escalations'!$F$27:$L$29,,MATCH(T$9,'Input| Escalations'!$F$21:$L$21,0))),0),0)</f>
        <v>0</v>
      </c>
      <c r="M760" s="194" cm="1">
        <f t="array" ref="M760">IF(LEN($F760)&gt;0,1+IFERROR(SUMPRODUCT(TRANSPOSE('Input| Projects'!$AO760:$AQ760),INDEX('Input| Escalations'!$F$27:$L$29,,MATCH(U$9,'Input| Escalations'!$F$21:$L$21,0))),0),0)</f>
        <v>0</v>
      </c>
      <c r="N760" s="194" cm="1">
        <f t="array" ref="N760">IF(LEN($F760)&gt;0,1+IFERROR(SUMPRODUCT(TRANSPOSE('Input| Projects'!$AO760:$AQ760),INDEX('Input| Escalations'!$F$27:$L$29,,MATCH(V$9,'Input| Escalations'!$F$21:$L$21,0))),0),0)</f>
        <v>0</v>
      </c>
      <c r="O760" s="194" cm="1">
        <f t="array" ref="O760">IF(LEN($F760)&gt;0,1+IFERROR(SUMPRODUCT(TRANSPOSE('Input| Projects'!$AO760:$AQ760),INDEX('Input| Escalations'!$F$27:$L$29,,MATCH(W$9,'Input| Escalations'!$F$21:$L$21,0))),0),0)</f>
        <v>0</v>
      </c>
      <c r="P760" s="10"/>
      <c r="Q760" s="172">
        <f>IFERROR(IF(ISNUMBER(FIND("decision",'Input| Setup'!$F$6)),'Input| Projects'!Y760,'Input| Projects'!I760)*'Input| Escalations'!$I$17*I760,0)</f>
        <v>0</v>
      </c>
      <c r="R760" s="172">
        <f>IFERROR(IF(ISNUMBER(FIND("decision",'Input| Setup'!$F$6)),'Input| Projects'!Z760,'Input| Projects'!J760)*'Input| Escalations'!$I$17*J760,0)</f>
        <v>0</v>
      </c>
      <c r="S760" s="172">
        <f>IFERROR(IF(ISNUMBER(FIND("decision",'Input| Setup'!$F$6)),'Input| Projects'!AA760,'Input| Projects'!K760)*'Input| Escalations'!$I$17*K760,0)</f>
        <v>0</v>
      </c>
      <c r="T760" s="172">
        <f>IFERROR(IF(ISNUMBER(FIND("decision",'Input| Setup'!$F$6)),'Input| Projects'!AB760,'Input| Projects'!L760)*'Input| Escalations'!$I$17*L760,0)</f>
        <v>0</v>
      </c>
      <c r="U760" s="172">
        <f>IFERROR(IF(ISNUMBER(FIND("decision",'Input| Setup'!$F$6)),'Input| Projects'!AC760,'Input| Projects'!M760)*'Input| Escalations'!$I$17*M760,0)</f>
        <v>0</v>
      </c>
      <c r="V760" s="172">
        <f>IFERROR(IF(ISNUMBER(FIND("decision",'Input| Setup'!$F$6)),'Input| Projects'!AD760,'Input| Projects'!N760)*'Input| Escalations'!$I$17*N760,0)</f>
        <v>0</v>
      </c>
      <c r="W760" s="172">
        <f>IFERROR(IF(ISNUMBER(FIND("decision",'Input| Setup'!$F$6)),'Input| Projects'!AE760,'Input| Projects'!O760)*'Input| Escalations'!$I$17*O760,0)</f>
        <v>0</v>
      </c>
      <c r="X760" s="175"/>
      <c r="Y760" s="172">
        <f>IF(ISNUMBER(FIND("decision",'Input| Setup'!$F$6)),'Input| Projects'!AG760,'Input| Projects'!Q760)*I760*'Input| Escalations'!$I$17</f>
        <v>0</v>
      </c>
      <c r="Z760" s="172">
        <f>IF(ISNUMBER(FIND("decision",'Input| Setup'!$F$6)),'Input| Projects'!AH760,'Input| Projects'!R760)*J760*'Input| Escalations'!$I$17</f>
        <v>0</v>
      </c>
      <c r="AA760" s="172">
        <f>IF(ISNUMBER(FIND("decision",'Input| Setup'!$F$6)),'Input| Projects'!AI760,'Input| Projects'!S760)*K760*'Input| Escalations'!$I$17</f>
        <v>0</v>
      </c>
      <c r="AB760" s="172">
        <f>IF(ISNUMBER(FIND("decision",'Input| Setup'!$F$6)),'Input| Projects'!AJ760,'Input| Projects'!T760)*L760*'Input| Escalations'!$I$17</f>
        <v>0</v>
      </c>
      <c r="AC760" s="172">
        <f>IF(ISNUMBER(FIND("decision",'Input| Setup'!$F$6)),'Input| Projects'!AK760,'Input| Projects'!U760)*M760*'Input| Escalations'!$I$17</f>
        <v>0</v>
      </c>
      <c r="AD760" s="172">
        <f>IF(ISNUMBER(FIND("decision",'Input| Setup'!$F$6)),'Input| Projects'!AL760,'Input| Projects'!V760)*N760*'Input| Escalations'!$I$17</f>
        <v>0</v>
      </c>
      <c r="AE760" s="172">
        <f>IF(ISNUMBER(FIND("decision",'Input| Setup'!$F$6)),'Input| Projects'!AM760,'Input| Projects'!W760)*O760*'Input| Escalations'!$I$17</f>
        <v>0</v>
      </c>
      <c r="AF760" s="175"/>
      <c r="AG760" s="172" cm="1">
        <f t="array" ref="AG760">IFERROR(--('Input| Projects'!$AS760="Yes")*_xlfn.SWITCH('Input| Overheads'!$C$50,"Direct costs",'Calc| Overheads Allocation'!C$8*Q760,"Internal labour",'Calc| Overheads Allocation'!C$8*Q760*'Input| Projects'!$AO760,"DNSP defined",'Calc| Overheads Allocation'!C$78*'Input| Projects'!$AV760,0),0)</f>
        <v>0</v>
      </c>
      <c r="AH760" s="172" cm="1">
        <f t="array" ref="AH760">IFERROR(--('Input| Projects'!$AS760="Yes")*_xlfn.SWITCH('Input| Overheads'!$C$50,"Direct costs",'Calc| Overheads Allocation'!D$8*R760,"Internal labour",'Calc| Overheads Allocation'!D$8*R760*'Input| Projects'!$AO760,"DNSP defined",'Calc| Overheads Allocation'!D$78*'Input| Projects'!$AV760,0),0)</f>
        <v>0</v>
      </c>
      <c r="AI760" s="172" cm="1">
        <f t="array" ref="AI760">IFERROR(--('Input| Projects'!$AS760="Yes")*_xlfn.SWITCH('Input| Overheads'!$C$50,"Direct costs",'Calc| Overheads Allocation'!E$8*S760,"Internal labour",'Calc| Overheads Allocation'!E$8*S760*'Input| Projects'!$AO760,"DNSP defined",'Calc| Overheads Allocation'!E$78*'Input| Projects'!$AV760,0),0)</f>
        <v>0</v>
      </c>
      <c r="AJ760" s="172" cm="1">
        <f t="array" ref="AJ760">IFERROR(--('Input| Projects'!$AS760="Yes")*_xlfn.SWITCH('Input| Overheads'!$C$50,"Direct costs",'Calc| Overheads Allocation'!F$8*T760,"Internal labour",'Calc| Overheads Allocation'!F$8*T760*'Input| Projects'!$AO760,"DNSP defined",'Calc| Overheads Allocation'!F$78*'Input| Projects'!$AV760,0),0)</f>
        <v>0</v>
      </c>
      <c r="AK760" s="172" cm="1">
        <f t="array" ref="AK760">IFERROR(--('Input| Projects'!$AS760="Yes")*_xlfn.SWITCH('Input| Overheads'!$C$50,"Direct costs",'Calc| Overheads Allocation'!G$8*U760,"Internal labour",'Calc| Overheads Allocation'!G$8*U760*'Input| Projects'!$AO760,"DNSP defined",'Calc| Overheads Allocation'!G$78*'Input| Projects'!$AV760,0),0)</f>
        <v>0</v>
      </c>
      <c r="AL760" s="172" cm="1">
        <f t="array" ref="AL760">IFERROR(--('Input| Projects'!$AS760="Yes")*_xlfn.SWITCH('Input| Overheads'!$C$50,"Direct costs",'Calc| Overheads Allocation'!H$8*V760,"Internal labour",'Calc| Overheads Allocation'!H$8*V760*'Input| Projects'!$AO760,"DNSP defined",'Calc| Overheads Allocation'!H$78*'Input| Projects'!$AV760,0),0)</f>
        <v>0</v>
      </c>
      <c r="AM760" s="172" cm="1">
        <f t="array" ref="AM760">IFERROR(--('Input| Projects'!$AS760="Yes")*_xlfn.SWITCH('Input| Overheads'!$C$50,"Direct costs",'Calc| Overheads Allocation'!I$8*W760,"Internal labour",'Calc| Overheads Allocation'!I$8*W760*'Input| Projects'!$AO760,"DNSP defined",'Calc| Overheads Allocation'!I$78*'Input| Projects'!$AV760,0),0)</f>
        <v>0</v>
      </c>
      <c r="AN760" s="175"/>
      <c r="AO760" s="172" cm="1">
        <f t="array" ref="AO760">IFERROR(--('Input| Projects'!$AT760="Yes")*_xlfn.SWITCH('Input| Overheads'!$C$50,"Direct costs",'Calc| Overheads Allocation'!C$9*Q760,"Internal labour",'Calc| Overheads Allocation'!C$9*Q760*'Input| Projects'!$AO760,"DNSP defined",'Calc| Overheads Allocation'!C$79*'Input| Projects'!$AW760,0),0)</f>
        <v>0</v>
      </c>
      <c r="AP760" s="172" cm="1">
        <f t="array" ref="AP760">IFERROR(--('Input| Projects'!$AT760="Yes")*_xlfn.SWITCH('Input| Overheads'!$C$50,"Direct costs",'Calc| Overheads Allocation'!D$9*R760,"Internal labour",'Calc| Overheads Allocation'!D$9*R760*'Input| Projects'!$AO760,"DNSP defined",'Calc| Overheads Allocation'!D$79*'Input| Projects'!$AW760,0),0)</f>
        <v>0</v>
      </c>
      <c r="AQ760" s="172" cm="1">
        <f t="array" ref="AQ760">IFERROR(--('Input| Projects'!$AT760="Yes")*_xlfn.SWITCH('Input| Overheads'!$C$50,"Direct costs",'Calc| Overheads Allocation'!E$9*S760,"Internal labour",'Calc| Overheads Allocation'!E$9*S760*'Input| Projects'!$AO760,"DNSP defined",'Calc| Overheads Allocation'!E$79*'Input| Projects'!$AW760,0),0)</f>
        <v>0</v>
      </c>
      <c r="AR760" s="172" cm="1">
        <f t="array" ref="AR760">IFERROR(--('Input| Projects'!$AT760="Yes")*_xlfn.SWITCH('Input| Overheads'!$C$50,"Direct costs",'Calc| Overheads Allocation'!F$9*T760,"Internal labour",'Calc| Overheads Allocation'!F$9*T760*'Input| Projects'!$AO760,"DNSP defined",'Calc| Overheads Allocation'!F$79*'Input| Projects'!$AW760,0),0)</f>
        <v>0</v>
      </c>
      <c r="AS760" s="172" cm="1">
        <f t="array" ref="AS760">IFERROR(--('Input| Projects'!$AT760="Yes")*_xlfn.SWITCH('Input| Overheads'!$C$50,"Direct costs",'Calc| Overheads Allocation'!G$9*U760,"Internal labour",'Calc| Overheads Allocation'!G$9*U760*'Input| Projects'!$AO760,"DNSP defined",'Calc| Overheads Allocation'!G$79*'Input| Projects'!$AW760,0),0)</f>
        <v>0</v>
      </c>
      <c r="AT760" s="172" cm="1">
        <f t="array" ref="AT760">IFERROR(--('Input| Projects'!$AT760="Yes")*_xlfn.SWITCH('Input| Overheads'!$C$50,"Direct costs",'Calc| Overheads Allocation'!H$9*V760,"Internal labour",'Calc| Overheads Allocation'!H$9*V760*'Input| Projects'!$AO760,"DNSP defined",'Calc| Overheads Allocation'!H$79*'Input| Projects'!$AW760,0),0)</f>
        <v>0</v>
      </c>
      <c r="AU760" s="172" cm="1">
        <f t="array" ref="AU760">IFERROR(--('Input| Projects'!$AT760="Yes")*_xlfn.SWITCH('Input| Overheads'!$C$50,"Direct costs",'Calc| Overheads Allocation'!I$9*W760,"Internal labour",'Calc| Overheads Allocation'!I$9*W760*'Input| Projects'!$AO760,"DNSP defined",'Calc| Overheads Allocation'!I$79*'Input| Projects'!$AW760,0),0)</f>
        <v>0</v>
      </c>
      <c r="AV760" s="175"/>
      <c r="AW760" s="172">
        <f t="shared" si="266"/>
        <v>0</v>
      </c>
      <c r="AX760" s="172">
        <f t="shared" si="267"/>
        <v>0</v>
      </c>
      <c r="AY760" s="172">
        <f t="shared" si="268"/>
        <v>0</v>
      </c>
      <c r="AZ760" s="172">
        <f t="shared" si="269"/>
        <v>0</v>
      </c>
      <c r="BA760" s="172">
        <f t="shared" si="270"/>
        <v>0</v>
      </c>
      <c r="BB760" s="172">
        <f t="shared" si="271"/>
        <v>0</v>
      </c>
      <c r="BC760" s="172">
        <f t="shared" si="272"/>
        <v>0</v>
      </c>
      <c r="BD760" s="176"/>
      <c r="BE760" s="172">
        <f t="shared" si="273"/>
        <v>0</v>
      </c>
      <c r="BF760" s="172">
        <f t="shared" si="274"/>
        <v>0</v>
      </c>
      <c r="BG760" s="172">
        <f t="shared" si="275"/>
        <v>0</v>
      </c>
      <c r="BH760" s="172">
        <f t="shared" si="276"/>
        <v>0</v>
      </c>
      <c r="BI760" s="172">
        <f t="shared" si="277"/>
        <v>0</v>
      </c>
      <c r="BJ760" s="172">
        <f t="shared" si="278"/>
        <v>0</v>
      </c>
      <c r="BK760" s="172">
        <f t="shared" si="279"/>
        <v>0</v>
      </c>
      <c r="BL760" s="176"/>
      <c r="BM760" s="172">
        <f t="shared" si="258"/>
        <v>0</v>
      </c>
      <c r="BN760" s="172">
        <f t="shared" si="259"/>
        <v>0</v>
      </c>
      <c r="BO760" s="172">
        <f t="shared" si="260"/>
        <v>0</v>
      </c>
      <c r="BP760" s="172">
        <f t="shared" si="261"/>
        <v>0</v>
      </c>
      <c r="BQ760" s="172">
        <f t="shared" si="262"/>
        <v>0</v>
      </c>
      <c r="BR760" s="172">
        <f t="shared" si="263"/>
        <v>0</v>
      </c>
      <c r="BS760" s="172">
        <f t="shared" si="264"/>
        <v>0</v>
      </c>
      <c r="BT760" s="55"/>
      <c r="BU760" s="158">
        <f>SUMIF('Input| Projects'!$BA$8:$CX$8,RIGHT(BU$9,3),'Input| Projects'!$BA760:$CX760)</f>
        <v>0</v>
      </c>
      <c r="BV760" s="158">
        <f>SUMIF('Input| Projects'!$BA$8:$CX$8,RIGHT(BV$9,3),'Input| Projects'!$BA760:$CX760)</f>
        <v>0</v>
      </c>
      <c r="BW760" s="79" t="str">
        <f t="shared" si="265"/>
        <v/>
      </c>
    </row>
    <row r="761" spans="2:75" x14ac:dyDescent="0.2">
      <c r="B761" s="123">
        <f>IFERROR('Input| Projects'!B761,"")</f>
        <v>752</v>
      </c>
      <c r="C761" s="160" t="str">
        <f>IFERROR(IF('Input| Projects'!C761="","",'Input| Projects'!C761),"")</f>
        <v/>
      </c>
      <c r="D761" s="160" t="str">
        <f>IFERROR(IF('Input| Projects'!D761="","",'Input| Projects'!D761),"")</f>
        <v/>
      </c>
      <c r="E761" s="53"/>
      <c r="F761" s="160" t="str">
        <f>IF(LEN('Input| Projects'!F761)&gt;0,'Input| Projects'!F761,"")</f>
        <v/>
      </c>
      <c r="G761" s="160" t="str">
        <f>IF(LEN('Input| Projects'!G761)&gt;0,'Input| Projects'!G761,"")</f>
        <v/>
      </c>
      <c r="H761" s="10"/>
      <c r="I761" s="194" cm="1">
        <f t="array" ref="I761">IF(LEN($F761)&gt;0,1+IFERROR(SUMPRODUCT(TRANSPOSE('Input| Projects'!$AO761:$AQ761),INDEX('Input| Escalations'!$F$27:$L$29,,MATCH(Q$9,'Input| Escalations'!$F$21:$L$21,0))),0),0)</f>
        <v>0</v>
      </c>
      <c r="J761" s="194" cm="1">
        <f t="array" ref="J761">IF(LEN($F761)&gt;0,1+IFERROR(SUMPRODUCT(TRANSPOSE('Input| Projects'!$AO761:$AQ761),INDEX('Input| Escalations'!$F$27:$L$29,,MATCH(R$9,'Input| Escalations'!$F$21:$L$21,0))),0),0)</f>
        <v>0</v>
      </c>
      <c r="K761" s="194" cm="1">
        <f t="array" ref="K761">IF(LEN($F761)&gt;0,1+IFERROR(SUMPRODUCT(TRANSPOSE('Input| Projects'!$AO761:$AQ761),INDEX('Input| Escalations'!$F$27:$L$29,,MATCH(S$9,'Input| Escalations'!$F$21:$L$21,0))),0),0)</f>
        <v>0</v>
      </c>
      <c r="L761" s="194" cm="1">
        <f t="array" ref="L761">IF(LEN($F761)&gt;0,1+IFERROR(SUMPRODUCT(TRANSPOSE('Input| Projects'!$AO761:$AQ761),INDEX('Input| Escalations'!$F$27:$L$29,,MATCH(T$9,'Input| Escalations'!$F$21:$L$21,0))),0),0)</f>
        <v>0</v>
      </c>
      <c r="M761" s="194" cm="1">
        <f t="array" ref="M761">IF(LEN($F761)&gt;0,1+IFERROR(SUMPRODUCT(TRANSPOSE('Input| Projects'!$AO761:$AQ761),INDEX('Input| Escalations'!$F$27:$L$29,,MATCH(U$9,'Input| Escalations'!$F$21:$L$21,0))),0),0)</f>
        <v>0</v>
      </c>
      <c r="N761" s="194" cm="1">
        <f t="array" ref="N761">IF(LEN($F761)&gt;0,1+IFERROR(SUMPRODUCT(TRANSPOSE('Input| Projects'!$AO761:$AQ761),INDEX('Input| Escalations'!$F$27:$L$29,,MATCH(V$9,'Input| Escalations'!$F$21:$L$21,0))),0),0)</f>
        <v>0</v>
      </c>
      <c r="O761" s="194" cm="1">
        <f t="array" ref="O761">IF(LEN($F761)&gt;0,1+IFERROR(SUMPRODUCT(TRANSPOSE('Input| Projects'!$AO761:$AQ761),INDEX('Input| Escalations'!$F$27:$L$29,,MATCH(W$9,'Input| Escalations'!$F$21:$L$21,0))),0),0)</f>
        <v>0</v>
      </c>
      <c r="P761" s="10"/>
      <c r="Q761" s="172">
        <f>IFERROR(IF(ISNUMBER(FIND("decision",'Input| Setup'!$F$6)),'Input| Projects'!Y761,'Input| Projects'!I761)*'Input| Escalations'!$I$17*I761,0)</f>
        <v>0</v>
      </c>
      <c r="R761" s="172">
        <f>IFERROR(IF(ISNUMBER(FIND("decision",'Input| Setup'!$F$6)),'Input| Projects'!Z761,'Input| Projects'!J761)*'Input| Escalations'!$I$17*J761,0)</f>
        <v>0</v>
      </c>
      <c r="S761" s="172">
        <f>IFERROR(IF(ISNUMBER(FIND("decision",'Input| Setup'!$F$6)),'Input| Projects'!AA761,'Input| Projects'!K761)*'Input| Escalations'!$I$17*K761,0)</f>
        <v>0</v>
      </c>
      <c r="T761" s="172">
        <f>IFERROR(IF(ISNUMBER(FIND("decision",'Input| Setup'!$F$6)),'Input| Projects'!AB761,'Input| Projects'!L761)*'Input| Escalations'!$I$17*L761,0)</f>
        <v>0</v>
      </c>
      <c r="U761" s="172">
        <f>IFERROR(IF(ISNUMBER(FIND("decision",'Input| Setup'!$F$6)),'Input| Projects'!AC761,'Input| Projects'!M761)*'Input| Escalations'!$I$17*M761,0)</f>
        <v>0</v>
      </c>
      <c r="V761" s="172">
        <f>IFERROR(IF(ISNUMBER(FIND("decision",'Input| Setup'!$F$6)),'Input| Projects'!AD761,'Input| Projects'!N761)*'Input| Escalations'!$I$17*N761,0)</f>
        <v>0</v>
      </c>
      <c r="W761" s="172">
        <f>IFERROR(IF(ISNUMBER(FIND("decision",'Input| Setup'!$F$6)),'Input| Projects'!AE761,'Input| Projects'!O761)*'Input| Escalations'!$I$17*O761,0)</f>
        <v>0</v>
      </c>
      <c r="X761" s="175"/>
      <c r="Y761" s="172">
        <f>IF(ISNUMBER(FIND("decision",'Input| Setup'!$F$6)),'Input| Projects'!AG761,'Input| Projects'!Q761)*I761*'Input| Escalations'!$I$17</f>
        <v>0</v>
      </c>
      <c r="Z761" s="172">
        <f>IF(ISNUMBER(FIND("decision",'Input| Setup'!$F$6)),'Input| Projects'!AH761,'Input| Projects'!R761)*J761*'Input| Escalations'!$I$17</f>
        <v>0</v>
      </c>
      <c r="AA761" s="172">
        <f>IF(ISNUMBER(FIND("decision",'Input| Setup'!$F$6)),'Input| Projects'!AI761,'Input| Projects'!S761)*K761*'Input| Escalations'!$I$17</f>
        <v>0</v>
      </c>
      <c r="AB761" s="172">
        <f>IF(ISNUMBER(FIND("decision",'Input| Setup'!$F$6)),'Input| Projects'!AJ761,'Input| Projects'!T761)*L761*'Input| Escalations'!$I$17</f>
        <v>0</v>
      </c>
      <c r="AC761" s="172">
        <f>IF(ISNUMBER(FIND("decision",'Input| Setup'!$F$6)),'Input| Projects'!AK761,'Input| Projects'!U761)*M761*'Input| Escalations'!$I$17</f>
        <v>0</v>
      </c>
      <c r="AD761" s="172">
        <f>IF(ISNUMBER(FIND("decision",'Input| Setup'!$F$6)),'Input| Projects'!AL761,'Input| Projects'!V761)*N761*'Input| Escalations'!$I$17</f>
        <v>0</v>
      </c>
      <c r="AE761" s="172">
        <f>IF(ISNUMBER(FIND("decision",'Input| Setup'!$F$6)),'Input| Projects'!AM761,'Input| Projects'!W761)*O761*'Input| Escalations'!$I$17</f>
        <v>0</v>
      </c>
      <c r="AF761" s="175"/>
      <c r="AG761" s="172" cm="1">
        <f t="array" ref="AG761">IFERROR(--('Input| Projects'!$AS761="Yes")*_xlfn.SWITCH('Input| Overheads'!$C$50,"Direct costs",'Calc| Overheads Allocation'!C$8*Q761,"Internal labour",'Calc| Overheads Allocation'!C$8*Q761*'Input| Projects'!$AO761,"DNSP defined",'Calc| Overheads Allocation'!C$78*'Input| Projects'!$AV761,0),0)</f>
        <v>0</v>
      </c>
      <c r="AH761" s="172" cm="1">
        <f t="array" ref="AH761">IFERROR(--('Input| Projects'!$AS761="Yes")*_xlfn.SWITCH('Input| Overheads'!$C$50,"Direct costs",'Calc| Overheads Allocation'!D$8*R761,"Internal labour",'Calc| Overheads Allocation'!D$8*R761*'Input| Projects'!$AO761,"DNSP defined",'Calc| Overheads Allocation'!D$78*'Input| Projects'!$AV761,0),0)</f>
        <v>0</v>
      </c>
      <c r="AI761" s="172" cm="1">
        <f t="array" ref="AI761">IFERROR(--('Input| Projects'!$AS761="Yes")*_xlfn.SWITCH('Input| Overheads'!$C$50,"Direct costs",'Calc| Overheads Allocation'!E$8*S761,"Internal labour",'Calc| Overheads Allocation'!E$8*S761*'Input| Projects'!$AO761,"DNSP defined",'Calc| Overheads Allocation'!E$78*'Input| Projects'!$AV761,0),0)</f>
        <v>0</v>
      </c>
      <c r="AJ761" s="172" cm="1">
        <f t="array" ref="AJ761">IFERROR(--('Input| Projects'!$AS761="Yes")*_xlfn.SWITCH('Input| Overheads'!$C$50,"Direct costs",'Calc| Overheads Allocation'!F$8*T761,"Internal labour",'Calc| Overheads Allocation'!F$8*T761*'Input| Projects'!$AO761,"DNSP defined",'Calc| Overheads Allocation'!F$78*'Input| Projects'!$AV761,0),0)</f>
        <v>0</v>
      </c>
      <c r="AK761" s="172" cm="1">
        <f t="array" ref="AK761">IFERROR(--('Input| Projects'!$AS761="Yes")*_xlfn.SWITCH('Input| Overheads'!$C$50,"Direct costs",'Calc| Overheads Allocation'!G$8*U761,"Internal labour",'Calc| Overheads Allocation'!G$8*U761*'Input| Projects'!$AO761,"DNSP defined",'Calc| Overheads Allocation'!G$78*'Input| Projects'!$AV761,0),0)</f>
        <v>0</v>
      </c>
      <c r="AL761" s="172" cm="1">
        <f t="array" ref="AL761">IFERROR(--('Input| Projects'!$AS761="Yes")*_xlfn.SWITCH('Input| Overheads'!$C$50,"Direct costs",'Calc| Overheads Allocation'!H$8*V761,"Internal labour",'Calc| Overheads Allocation'!H$8*V761*'Input| Projects'!$AO761,"DNSP defined",'Calc| Overheads Allocation'!H$78*'Input| Projects'!$AV761,0),0)</f>
        <v>0</v>
      </c>
      <c r="AM761" s="172" cm="1">
        <f t="array" ref="AM761">IFERROR(--('Input| Projects'!$AS761="Yes")*_xlfn.SWITCH('Input| Overheads'!$C$50,"Direct costs",'Calc| Overheads Allocation'!I$8*W761,"Internal labour",'Calc| Overheads Allocation'!I$8*W761*'Input| Projects'!$AO761,"DNSP defined",'Calc| Overheads Allocation'!I$78*'Input| Projects'!$AV761,0),0)</f>
        <v>0</v>
      </c>
      <c r="AN761" s="175"/>
      <c r="AO761" s="172" cm="1">
        <f t="array" ref="AO761">IFERROR(--('Input| Projects'!$AT761="Yes")*_xlfn.SWITCH('Input| Overheads'!$C$50,"Direct costs",'Calc| Overheads Allocation'!C$9*Q761,"Internal labour",'Calc| Overheads Allocation'!C$9*Q761*'Input| Projects'!$AO761,"DNSP defined",'Calc| Overheads Allocation'!C$79*'Input| Projects'!$AW761,0),0)</f>
        <v>0</v>
      </c>
      <c r="AP761" s="172" cm="1">
        <f t="array" ref="AP761">IFERROR(--('Input| Projects'!$AT761="Yes")*_xlfn.SWITCH('Input| Overheads'!$C$50,"Direct costs",'Calc| Overheads Allocation'!D$9*R761,"Internal labour",'Calc| Overheads Allocation'!D$9*R761*'Input| Projects'!$AO761,"DNSP defined",'Calc| Overheads Allocation'!D$79*'Input| Projects'!$AW761,0),0)</f>
        <v>0</v>
      </c>
      <c r="AQ761" s="172" cm="1">
        <f t="array" ref="AQ761">IFERROR(--('Input| Projects'!$AT761="Yes")*_xlfn.SWITCH('Input| Overheads'!$C$50,"Direct costs",'Calc| Overheads Allocation'!E$9*S761,"Internal labour",'Calc| Overheads Allocation'!E$9*S761*'Input| Projects'!$AO761,"DNSP defined",'Calc| Overheads Allocation'!E$79*'Input| Projects'!$AW761,0),0)</f>
        <v>0</v>
      </c>
      <c r="AR761" s="172" cm="1">
        <f t="array" ref="AR761">IFERROR(--('Input| Projects'!$AT761="Yes")*_xlfn.SWITCH('Input| Overheads'!$C$50,"Direct costs",'Calc| Overheads Allocation'!F$9*T761,"Internal labour",'Calc| Overheads Allocation'!F$9*T761*'Input| Projects'!$AO761,"DNSP defined",'Calc| Overheads Allocation'!F$79*'Input| Projects'!$AW761,0),0)</f>
        <v>0</v>
      </c>
      <c r="AS761" s="172" cm="1">
        <f t="array" ref="AS761">IFERROR(--('Input| Projects'!$AT761="Yes")*_xlfn.SWITCH('Input| Overheads'!$C$50,"Direct costs",'Calc| Overheads Allocation'!G$9*U761,"Internal labour",'Calc| Overheads Allocation'!G$9*U761*'Input| Projects'!$AO761,"DNSP defined",'Calc| Overheads Allocation'!G$79*'Input| Projects'!$AW761,0),0)</f>
        <v>0</v>
      </c>
      <c r="AT761" s="172" cm="1">
        <f t="array" ref="AT761">IFERROR(--('Input| Projects'!$AT761="Yes")*_xlfn.SWITCH('Input| Overheads'!$C$50,"Direct costs",'Calc| Overheads Allocation'!H$9*V761,"Internal labour",'Calc| Overheads Allocation'!H$9*V761*'Input| Projects'!$AO761,"DNSP defined",'Calc| Overheads Allocation'!H$79*'Input| Projects'!$AW761,0),0)</f>
        <v>0</v>
      </c>
      <c r="AU761" s="172" cm="1">
        <f t="array" ref="AU761">IFERROR(--('Input| Projects'!$AT761="Yes")*_xlfn.SWITCH('Input| Overheads'!$C$50,"Direct costs",'Calc| Overheads Allocation'!I$9*W761,"Internal labour",'Calc| Overheads Allocation'!I$9*W761*'Input| Projects'!$AO761,"DNSP defined",'Calc| Overheads Allocation'!I$79*'Input| Projects'!$AW761,0),0)</f>
        <v>0</v>
      </c>
      <c r="AV761" s="175"/>
      <c r="AW761" s="172">
        <f t="shared" si="266"/>
        <v>0</v>
      </c>
      <c r="AX761" s="172">
        <f t="shared" si="267"/>
        <v>0</v>
      </c>
      <c r="AY761" s="172">
        <f t="shared" si="268"/>
        <v>0</v>
      </c>
      <c r="AZ761" s="172">
        <f t="shared" si="269"/>
        <v>0</v>
      </c>
      <c r="BA761" s="172">
        <f t="shared" si="270"/>
        <v>0</v>
      </c>
      <c r="BB761" s="172">
        <f t="shared" si="271"/>
        <v>0</v>
      </c>
      <c r="BC761" s="172">
        <f t="shared" si="272"/>
        <v>0</v>
      </c>
      <c r="BD761" s="176"/>
      <c r="BE761" s="172">
        <f t="shared" si="273"/>
        <v>0</v>
      </c>
      <c r="BF761" s="172">
        <f t="shared" si="274"/>
        <v>0</v>
      </c>
      <c r="BG761" s="172">
        <f t="shared" si="275"/>
        <v>0</v>
      </c>
      <c r="BH761" s="172">
        <f t="shared" si="276"/>
        <v>0</v>
      </c>
      <c r="BI761" s="172">
        <f t="shared" si="277"/>
        <v>0</v>
      </c>
      <c r="BJ761" s="172">
        <f t="shared" si="278"/>
        <v>0</v>
      </c>
      <c r="BK761" s="172">
        <f t="shared" si="279"/>
        <v>0</v>
      </c>
      <c r="BL761" s="176"/>
      <c r="BM761" s="172">
        <f t="shared" si="258"/>
        <v>0</v>
      </c>
      <c r="BN761" s="172">
        <f t="shared" si="259"/>
        <v>0</v>
      </c>
      <c r="BO761" s="172">
        <f t="shared" si="260"/>
        <v>0</v>
      </c>
      <c r="BP761" s="172">
        <f t="shared" si="261"/>
        <v>0</v>
      </c>
      <c r="BQ761" s="172">
        <f t="shared" si="262"/>
        <v>0</v>
      </c>
      <c r="BR761" s="172">
        <f t="shared" si="263"/>
        <v>0</v>
      </c>
      <c r="BS761" s="172">
        <f t="shared" si="264"/>
        <v>0</v>
      </c>
      <c r="BT761" s="55"/>
      <c r="BU761" s="158">
        <f>SUMIF('Input| Projects'!$BA$8:$CX$8,RIGHT(BU$9,3),'Input| Projects'!$BA761:$CX761)</f>
        <v>0</v>
      </c>
      <c r="BV761" s="158">
        <f>SUMIF('Input| Projects'!$BA$8:$CX$8,RIGHT(BV$9,3),'Input| Projects'!$BA761:$CX761)</f>
        <v>0</v>
      </c>
      <c r="BW761" s="79" t="str">
        <f t="shared" si="265"/>
        <v/>
      </c>
    </row>
    <row r="762" spans="2:75" x14ac:dyDescent="0.2">
      <c r="B762" s="123">
        <f>IFERROR('Input| Projects'!B762,"")</f>
        <v>753</v>
      </c>
      <c r="C762" s="160" t="str">
        <f>IFERROR(IF('Input| Projects'!C762="","",'Input| Projects'!C762),"")</f>
        <v/>
      </c>
      <c r="D762" s="160" t="str">
        <f>IFERROR(IF('Input| Projects'!D762="","",'Input| Projects'!D762),"")</f>
        <v/>
      </c>
      <c r="E762" s="53"/>
      <c r="F762" s="160" t="str">
        <f>IF(LEN('Input| Projects'!F762)&gt;0,'Input| Projects'!F762,"")</f>
        <v/>
      </c>
      <c r="G762" s="160" t="str">
        <f>IF(LEN('Input| Projects'!G762)&gt;0,'Input| Projects'!G762,"")</f>
        <v/>
      </c>
      <c r="H762" s="10"/>
      <c r="I762" s="194" cm="1">
        <f t="array" ref="I762">IF(LEN($F762)&gt;0,1+IFERROR(SUMPRODUCT(TRANSPOSE('Input| Projects'!$AO762:$AQ762),INDEX('Input| Escalations'!$F$27:$L$29,,MATCH(Q$9,'Input| Escalations'!$F$21:$L$21,0))),0),0)</f>
        <v>0</v>
      </c>
      <c r="J762" s="194" cm="1">
        <f t="array" ref="J762">IF(LEN($F762)&gt;0,1+IFERROR(SUMPRODUCT(TRANSPOSE('Input| Projects'!$AO762:$AQ762),INDEX('Input| Escalations'!$F$27:$L$29,,MATCH(R$9,'Input| Escalations'!$F$21:$L$21,0))),0),0)</f>
        <v>0</v>
      </c>
      <c r="K762" s="194" cm="1">
        <f t="array" ref="K762">IF(LEN($F762)&gt;0,1+IFERROR(SUMPRODUCT(TRANSPOSE('Input| Projects'!$AO762:$AQ762),INDEX('Input| Escalations'!$F$27:$L$29,,MATCH(S$9,'Input| Escalations'!$F$21:$L$21,0))),0),0)</f>
        <v>0</v>
      </c>
      <c r="L762" s="194" cm="1">
        <f t="array" ref="L762">IF(LEN($F762)&gt;0,1+IFERROR(SUMPRODUCT(TRANSPOSE('Input| Projects'!$AO762:$AQ762),INDEX('Input| Escalations'!$F$27:$L$29,,MATCH(T$9,'Input| Escalations'!$F$21:$L$21,0))),0),0)</f>
        <v>0</v>
      </c>
      <c r="M762" s="194" cm="1">
        <f t="array" ref="M762">IF(LEN($F762)&gt;0,1+IFERROR(SUMPRODUCT(TRANSPOSE('Input| Projects'!$AO762:$AQ762),INDEX('Input| Escalations'!$F$27:$L$29,,MATCH(U$9,'Input| Escalations'!$F$21:$L$21,0))),0),0)</f>
        <v>0</v>
      </c>
      <c r="N762" s="194" cm="1">
        <f t="array" ref="N762">IF(LEN($F762)&gt;0,1+IFERROR(SUMPRODUCT(TRANSPOSE('Input| Projects'!$AO762:$AQ762),INDEX('Input| Escalations'!$F$27:$L$29,,MATCH(V$9,'Input| Escalations'!$F$21:$L$21,0))),0),0)</f>
        <v>0</v>
      </c>
      <c r="O762" s="194" cm="1">
        <f t="array" ref="O762">IF(LEN($F762)&gt;0,1+IFERROR(SUMPRODUCT(TRANSPOSE('Input| Projects'!$AO762:$AQ762),INDEX('Input| Escalations'!$F$27:$L$29,,MATCH(W$9,'Input| Escalations'!$F$21:$L$21,0))),0),0)</f>
        <v>0</v>
      </c>
      <c r="P762" s="10"/>
      <c r="Q762" s="172">
        <f>IFERROR(IF(ISNUMBER(FIND("decision",'Input| Setup'!$F$6)),'Input| Projects'!Y762,'Input| Projects'!I762)*'Input| Escalations'!$I$17*I762,0)</f>
        <v>0</v>
      </c>
      <c r="R762" s="172">
        <f>IFERROR(IF(ISNUMBER(FIND("decision",'Input| Setup'!$F$6)),'Input| Projects'!Z762,'Input| Projects'!J762)*'Input| Escalations'!$I$17*J762,0)</f>
        <v>0</v>
      </c>
      <c r="S762" s="172">
        <f>IFERROR(IF(ISNUMBER(FIND("decision",'Input| Setup'!$F$6)),'Input| Projects'!AA762,'Input| Projects'!K762)*'Input| Escalations'!$I$17*K762,0)</f>
        <v>0</v>
      </c>
      <c r="T762" s="172">
        <f>IFERROR(IF(ISNUMBER(FIND("decision",'Input| Setup'!$F$6)),'Input| Projects'!AB762,'Input| Projects'!L762)*'Input| Escalations'!$I$17*L762,0)</f>
        <v>0</v>
      </c>
      <c r="U762" s="172">
        <f>IFERROR(IF(ISNUMBER(FIND("decision",'Input| Setup'!$F$6)),'Input| Projects'!AC762,'Input| Projects'!M762)*'Input| Escalations'!$I$17*M762,0)</f>
        <v>0</v>
      </c>
      <c r="V762" s="172">
        <f>IFERROR(IF(ISNUMBER(FIND("decision",'Input| Setup'!$F$6)),'Input| Projects'!AD762,'Input| Projects'!N762)*'Input| Escalations'!$I$17*N762,0)</f>
        <v>0</v>
      </c>
      <c r="W762" s="172">
        <f>IFERROR(IF(ISNUMBER(FIND("decision",'Input| Setup'!$F$6)),'Input| Projects'!AE762,'Input| Projects'!O762)*'Input| Escalations'!$I$17*O762,0)</f>
        <v>0</v>
      </c>
      <c r="X762" s="175"/>
      <c r="Y762" s="172">
        <f>IF(ISNUMBER(FIND("decision",'Input| Setup'!$F$6)),'Input| Projects'!AG762,'Input| Projects'!Q762)*I762*'Input| Escalations'!$I$17</f>
        <v>0</v>
      </c>
      <c r="Z762" s="172">
        <f>IF(ISNUMBER(FIND("decision",'Input| Setup'!$F$6)),'Input| Projects'!AH762,'Input| Projects'!R762)*J762*'Input| Escalations'!$I$17</f>
        <v>0</v>
      </c>
      <c r="AA762" s="172">
        <f>IF(ISNUMBER(FIND("decision",'Input| Setup'!$F$6)),'Input| Projects'!AI762,'Input| Projects'!S762)*K762*'Input| Escalations'!$I$17</f>
        <v>0</v>
      </c>
      <c r="AB762" s="172">
        <f>IF(ISNUMBER(FIND("decision",'Input| Setup'!$F$6)),'Input| Projects'!AJ762,'Input| Projects'!T762)*L762*'Input| Escalations'!$I$17</f>
        <v>0</v>
      </c>
      <c r="AC762" s="172">
        <f>IF(ISNUMBER(FIND("decision",'Input| Setup'!$F$6)),'Input| Projects'!AK762,'Input| Projects'!U762)*M762*'Input| Escalations'!$I$17</f>
        <v>0</v>
      </c>
      <c r="AD762" s="172">
        <f>IF(ISNUMBER(FIND("decision",'Input| Setup'!$F$6)),'Input| Projects'!AL762,'Input| Projects'!V762)*N762*'Input| Escalations'!$I$17</f>
        <v>0</v>
      </c>
      <c r="AE762" s="172">
        <f>IF(ISNUMBER(FIND("decision",'Input| Setup'!$F$6)),'Input| Projects'!AM762,'Input| Projects'!W762)*O762*'Input| Escalations'!$I$17</f>
        <v>0</v>
      </c>
      <c r="AF762" s="175"/>
      <c r="AG762" s="172" cm="1">
        <f t="array" ref="AG762">IFERROR(--('Input| Projects'!$AS762="Yes")*_xlfn.SWITCH('Input| Overheads'!$C$50,"Direct costs",'Calc| Overheads Allocation'!C$8*Q762,"Internal labour",'Calc| Overheads Allocation'!C$8*Q762*'Input| Projects'!$AO762,"DNSP defined",'Calc| Overheads Allocation'!C$78*'Input| Projects'!$AV762,0),0)</f>
        <v>0</v>
      </c>
      <c r="AH762" s="172" cm="1">
        <f t="array" ref="AH762">IFERROR(--('Input| Projects'!$AS762="Yes")*_xlfn.SWITCH('Input| Overheads'!$C$50,"Direct costs",'Calc| Overheads Allocation'!D$8*R762,"Internal labour",'Calc| Overheads Allocation'!D$8*R762*'Input| Projects'!$AO762,"DNSP defined",'Calc| Overheads Allocation'!D$78*'Input| Projects'!$AV762,0),0)</f>
        <v>0</v>
      </c>
      <c r="AI762" s="172" cm="1">
        <f t="array" ref="AI762">IFERROR(--('Input| Projects'!$AS762="Yes")*_xlfn.SWITCH('Input| Overheads'!$C$50,"Direct costs",'Calc| Overheads Allocation'!E$8*S762,"Internal labour",'Calc| Overheads Allocation'!E$8*S762*'Input| Projects'!$AO762,"DNSP defined",'Calc| Overheads Allocation'!E$78*'Input| Projects'!$AV762,0),0)</f>
        <v>0</v>
      </c>
      <c r="AJ762" s="172" cm="1">
        <f t="array" ref="AJ762">IFERROR(--('Input| Projects'!$AS762="Yes")*_xlfn.SWITCH('Input| Overheads'!$C$50,"Direct costs",'Calc| Overheads Allocation'!F$8*T762,"Internal labour",'Calc| Overheads Allocation'!F$8*T762*'Input| Projects'!$AO762,"DNSP defined",'Calc| Overheads Allocation'!F$78*'Input| Projects'!$AV762,0),0)</f>
        <v>0</v>
      </c>
      <c r="AK762" s="172" cm="1">
        <f t="array" ref="AK762">IFERROR(--('Input| Projects'!$AS762="Yes")*_xlfn.SWITCH('Input| Overheads'!$C$50,"Direct costs",'Calc| Overheads Allocation'!G$8*U762,"Internal labour",'Calc| Overheads Allocation'!G$8*U762*'Input| Projects'!$AO762,"DNSP defined",'Calc| Overheads Allocation'!G$78*'Input| Projects'!$AV762,0),0)</f>
        <v>0</v>
      </c>
      <c r="AL762" s="172" cm="1">
        <f t="array" ref="AL762">IFERROR(--('Input| Projects'!$AS762="Yes")*_xlfn.SWITCH('Input| Overheads'!$C$50,"Direct costs",'Calc| Overheads Allocation'!H$8*V762,"Internal labour",'Calc| Overheads Allocation'!H$8*V762*'Input| Projects'!$AO762,"DNSP defined",'Calc| Overheads Allocation'!H$78*'Input| Projects'!$AV762,0),0)</f>
        <v>0</v>
      </c>
      <c r="AM762" s="172" cm="1">
        <f t="array" ref="AM762">IFERROR(--('Input| Projects'!$AS762="Yes")*_xlfn.SWITCH('Input| Overheads'!$C$50,"Direct costs",'Calc| Overheads Allocation'!I$8*W762,"Internal labour",'Calc| Overheads Allocation'!I$8*W762*'Input| Projects'!$AO762,"DNSP defined",'Calc| Overheads Allocation'!I$78*'Input| Projects'!$AV762,0),0)</f>
        <v>0</v>
      </c>
      <c r="AN762" s="175"/>
      <c r="AO762" s="172" cm="1">
        <f t="array" ref="AO762">IFERROR(--('Input| Projects'!$AT762="Yes")*_xlfn.SWITCH('Input| Overheads'!$C$50,"Direct costs",'Calc| Overheads Allocation'!C$9*Q762,"Internal labour",'Calc| Overheads Allocation'!C$9*Q762*'Input| Projects'!$AO762,"DNSP defined",'Calc| Overheads Allocation'!C$79*'Input| Projects'!$AW762,0),0)</f>
        <v>0</v>
      </c>
      <c r="AP762" s="172" cm="1">
        <f t="array" ref="AP762">IFERROR(--('Input| Projects'!$AT762="Yes")*_xlfn.SWITCH('Input| Overheads'!$C$50,"Direct costs",'Calc| Overheads Allocation'!D$9*R762,"Internal labour",'Calc| Overheads Allocation'!D$9*R762*'Input| Projects'!$AO762,"DNSP defined",'Calc| Overheads Allocation'!D$79*'Input| Projects'!$AW762,0),0)</f>
        <v>0</v>
      </c>
      <c r="AQ762" s="172" cm="1">
        <f t="array" ref="AQ762">IFERROR(--('Input| Projects'!$AT762="Yes")*_xlfn.SWITCH('Input| Overheads'!$C$50,"Direct costs",'Calc| Overheads Allocation'!E$9*S762,"Internal labour",'Calc| Overheads Allocation'!E$9*S762*'Input| Projects'!$AO762,"DNSP defined",'Calc| Overheads Allocation'!E$79*'Input| Projects'!$AW762,0),0)</f>
        <v>0</v>
      </c>
      <c r="AR762" s="172" cm="1">
        <f t="array" ref="AR762">IFERROR(--('Input| Projects'!$AT762="Yes")*_xlfn.SWITCH('Input| Overheads'!$C$50,"Direct costs",'Calc| Overheads Allocation'!F$9*T762,"Internal labour",'Calc| Overheads Allocation'!F$9*T762*'Input| Projects'!$AO762,"DNSP defined",'Calc| Overheads Allocation'!F$79*'Input| Projects'!$AW762,0),0)</f>
        <v>0</v>
      </c>
      <c r="AS762" s="172" cm="1">
        <f t="array" ref="AS762">IFERROR(--('Input| Projects'!$AT762="Yes")*_xlfn.SWITCH('Input| Overheads'!$C$50,"Direct costs",'Calc| Overheads Allocation'!G$9*U762,"Internal labour",'Calc| Overheads Allocation'!G$9*U762*'Input| Projects'!$AO762,"DNSP defined",'Calc| Overheads Allocation'!G$79*'Input| Projects'!$AW762,0),0)</f>
        <v>0</v>
      </c>
      <c r="AT762" s="172" cm="1">
        <f t="array" ref="AT762">IFERROR(--('Input| Projects'!$AT762="Yes")*_xlfn.SWITCH('Input| Overheads'!$C$50,"Direct costs",'Calc| Overheads Allocation'!H$9*V762,"Internal labour",'Calc| Overheads Allocation'!H$9*V762*'Input| Projects'!$AO762,"DNSP defined",'Calc| Overheads Allocation'!H$79*'Input| Projects'!$AW762,0),0)</f>
        <v>0</v>
      </c>
      <c r="AU762" s="172" cm="1">
        <f t="array" ref="AU762">IFERROR(--('Input| Projects'!$AT762="Yes")*_xlfn.SWITCH('Input| Overheads'!$C$50,"Direct costs",'Calc| Overheads Allocation'!I$9*W762,"Internal labour",'Calc| Overheads Allocation'!I$9*W762*'Input| Projects'!$AO762,"DNSP defined",'Calc| Overheads Allocation'!I$79*'Input| Projects'!$AW762,0),0)</f>
        <v>0</v>
      </c>
      <c r="AV762" s="175"/>
      <c r="AW762" s="172">
        <f t="shared" si="266"/>
        <v>0</v>
      </c>
      <c r="AX762" s="172">
        <f t="shared" si="267"/>
        <v>0</v>
      </c>
      <c r="AY762" s="172">
        <f t="shared" si="268"/>
        <v>0</v>
      </c>
      <c r="AZ762" s="172">
        <f t="shared" si="269"/>
        <v>0</v>
      </c>
      <c r="BA762" s="172">
        <f t="shared" si="270"/>
        <v>0</v>
      </c>
      <c r="BB762" s="172">
        <f t="shared" si="271"/>
        <v>0</v>
      </c>
      <c r="BC762" s="172">
        <f t="shared" si="272"/>
        <v>0</v>
      </c>
      <c r="BD762" s="176"/>
      <c r="BE762" s="172">
        <f t="shared" si="273"/>
        <v>0</v>
      </c>
      <c r="BF762" s="172">
        <f t="shared" si="274"/>
        <v>0</v>
      </c>
      <c r="BG762" s="172">
        <f t="shared" si="275"/>
        <v>0</v>
      </c>
      <c r="BH762" s="172">
        <f t="shared" si="276"/>
        <v>0</v>
      </c>
      <c r="BI762" s="172">
        <f t="shared" si="277"/>
        <v>0</v>
      </c>
      <c r="BJ762" s="172">
        <f t="shared" si="278"/>
        <v>0</v>
      </c>
      <c r="BK762" s="172">
        <f t="shared" si="279"/>
        <v>0</v>
      </c>
      <c r="BL762" s="176"/>
      <c r="BM762" s="172">
        <f t="shared" si="258"/>
        <v>0</v>
      </c>
      <c r="BN762" s="172">
        <f t="shared" si="259"/>
        <v>0</v>
      </c>
      <c r="BO762" s="172">
        <f t="shared" si="260"/>
        <v>0</v>
      </c>
      <c r="BP762" s="172">
        <f t="shared" si="261"/>
        <v>0</v>
      </c>
      <c r="BQ762" s="172">
        <f t="shared" si="262"/>
        <v>0</v>
      </c>
      <c r="BR762" s="172">
        <f t="shared" si="263"/>
        <v>0</v>
      </c>
      <c r="BS762" s="172">
        <f t="shared" si="264"/>
        <v>0</v>
      </c>
      <c r="BT762" s="55"/>
      <c r="BU762" s="158">
        <f>SUMIF('Input| Projects'!$BA$8:$CX$8,RIGHT(BU$9,3),'Input| Projects'!$BA762:$CX762)</f>
        <v>0</v>
      </c>
      <c r="BV762" s="158">
        <f>SUMIF('Input| Projects'!$BA$8:$CX$8,RIGHT(BV$9,3),'Input| Projects'!$BA762:$CX762)</f>
        <v>0</v>
      </c>
      <c r="BW762" s="79" t="str">
        <f t="shared" si="265"/>
        <v/>
      </c>
    </row>
    <row r="763" spans="2:75" x14ac:dyDescent="0.2">
      <c r="B763" s="123">
        <f>IFERROR('Input| Projects'!B763,"")</f>
        <v>754</v>
      </c>
      <c r="C763" s="160" t="str">
        <f>IFERROR(IF('Input| Projects'!C763="","",'Input| Projects'!C763),"")</f>
        <v/>
      </c>
      <c r="D763" s="160" t="str">
        <f>IFERROR(IF('Input| Projects'!D763="","",'Input| Projects'!D763),"")</f>
        <v/>
      </c>
      <c r="E763" s="53"/>
      <c r="F763" s="160" t="str">
        <f>IF(LEN('Input| Projects'!F763)&gt;0,'Input| Projects'!F763,"")</f>
        <v/>
      </c>
      <c r="G763" s="160" t="str">
        <f>IF(LEN('Input| Projects'!G763)&gt;0,'Input| Projects'!G763,"")</f>
        <v/>
      </c>
      <c r="H763" s="10"/>
      <c r="I763" s="194" cm="1">
        <f t="array" ref="I763">IF(LEN($F763)&gt;0,1+IFERROR(SUMPRODUCT(TRANSPOSE('Input| Projects'!$AO763:$AQ763),INDEX('Input| Escalations'!$F$27:$L$29,,MATCH(Q$9,'Input| Escalations'!$F$21:$L$21,0))),0),0)</f>
        <v>0</v>
      </c>
      <c r="J763" s="194" cm="1">
        <f t="array" ref="J763">IF(LEN($F763)&gt;0,1+IFERROR(SUMPRODUCT(TRANSPOSE('Input| Projects'!$AO763:$AQ763),INDEX('Input| Escalations'!$F$27:$L$29,,MATCH(R$9,'Input| Escalations'!$F$21:$L$21,0))),0),0)</f>
        <v>0</v>
      </c>
      <c r="K763" s="194" cm="1">
        <f t="array" ref="K763">IF(LEN($F763)&gt;0,1+IFERROR(SUMPRODUCT(TRANSPOSE('Input| Projects'!$AO763:$AQ763),INDEX('Input| Escalations'!$F$27:$L$29,,MATCH(S$9,'Input| Escalations'!$F$21:$L$21,0))),0),0)</f>
        <v>0</v>
      </c>
      <c r="L763" s="194" cm="1">
        <f t="array" ref="L763">IF(LEN($F763)&gt;0,1+IFERROR(SUMPRODUCT(TRANSPOSE('Input| Projects'!$AO763:$AQ763),INDEX('Input| Escalations'!$F$27:$L$29,,MATCH(T$9,'Input| Escalations'!$F$21:$L$21,0))),0),0)</f>
        <v>0</v>
      </c>
      <c r="M763" s="194" cm="1">
        <f t="array" ref="M763">IF(LEN($F763)&gt;0,1+IFERROR(SUMPRODUCT(TRANSPOSE('Input| Projects'!$AO763:$AQ763),INDEX('Input| Escalations'!$F$27:$L$29,,MATCH(U$9,'Input| Escalations'!$F$21:$L$21,0))),0),0)</f>
        <v>0</v>
      </c>
      <c r="N763" s="194" cm="1">
        <f t="array" ref="N763">IF(LEN($F763)&gt;0,1+IFERROR(SUMPRODUCT(TRANSPOSE('Input| Projects'!$AO763:$AQ763),INDEX('Input| Escalations'!$F$27:$L$29,,MATCH(V$9,'Input| Escalations'!$F$21:$L$21,0))),0),0)</f>
        <v>0</v>
      </c>
      <c r="O763" s="194" cm="1">
        <f t="array" ref="O763">IF(LEN($F763)&gt;0,1+IFERROR(SUMPRODUCT(TRANSPOSE('Input| Projects'!$AO763:$AQ763),INDEX('Input| Escalations'!$F$27:$L$29,,MATCH(W$9,'Input| Escalations'!$F$21:$L$21,0))),0),0)</f>
        <v>0</v>
      </c>
      <c r="P763" s="10"/>
      <c r="Q763" s="172">
        <f>IFERROR(IF(ISNUMBER(FIND("decision",'Input| Setup'!$F$6)),'Input| Projects'!Y763,'Input| Projects'!I763)*'Input| Escalations'!$I$17*I763,0)</f>
        <v>0</v>
      </c>
      <c r="R763" s="172">
        <f>IFERROR(IF(ISNUMBER(FIND("decision",'Input| Setup'!$F$6)),'Input| Projects'!Z763,'Input| Projects'!J763)*'Input| Escalations'!$I$17*J763,0)</f>
        <v>0</v>
      </c>
      <c r="S763" s="172">
        <f>IFERROR(IF(ISNUMBER(FIND("decision",'Input| Setup'!$F$6)),'Input| Projects'!AA763,'Input| Projects'!K763)*'Input| Escalations'!$I$17*K763,0)</f>
        <v>0</v>
      </c>
      <c r="T763" s="172">
        <f>IFERROR(IF(ISNUMBER(FIND("decision",'Input| Setup'!$F$6)),'Input| Projects'!AB763,'Input| Projects'!L763)*'Input| Escalations'!$I$17*L763,0)</f>
        <v>0</v>
      </c>
      <c r="U763" s="172">
        <f>IFERROR(IF(ISNUMBER(FIND("decision",'Input| Setup'!$F$6)),'Input| Projects'!AC763,'Input| Projects'!M763)*'Input| Escalations'!$I$17*M763,0)</f>
        <v>0</v>
      </c>
      <c r="V763" s="172">
        <f>IFERROR(IF(ISNUMBER(FIND("decision",'Input| Setup'!$F$6)),'Input| Projects'!AD763,'Input| Projects'!N763)*'Input| Escalations'!$I$17*N763,0)</f>
        <v>0</v>
      </c>
      <c r="W763" s="172">
        <f>IFERROR(IF(ISNUMBER(FIND("decision",'Input| Setup'!$F$6)),'Input| Projects'!AE763,'Input| Projects'!O763)*'Input| Escalations'!$I$17*O763,0)</f>
        <v>0</v>
      </c>
      <c r="X763" s="175"/>
      <c r="Y763" s="172">
        <f>IF(ISNUMBER(FIND("decision",'Input| Setup'!$F$6)),'Input| Projects'!AG763,'Input| Projects'!Q763)*I763*'Input| Escalations'!$I$17</f>
        <v>0</v>
      </c>
      <c r="Z763" s="172">
        <f>IF(ISNUMBER(FIND("decision",'Input| Setup'!$F$6)),'Input| Projects'!AH763,'Input| Projects'!R763)*J763*'Input| Escalations'!$I$17</f>
        <v>0</v>
      </c>
      <c r="AA763" s="172">
        <f>IF(ISNUMBER(FIND("decision",'Input| Setup'!$F$6)),'Input| Projects'!AI763,'Input| Projects'!S763)*K763*'Input| Escalations'!$I$17</f>
        <v>0</v>
      </c>
      <c r="AB763" s="172">
        <f>IF(ISNUMBER(FIND("decision",'Input| Setup'!$F$6)),'Input| Projects'!AJ763,'Input| Projects'!T763)*L763*'Input| Escalations'!$I$17</f>
        <v>0</v>
      </c>
      <c r="AC763" s="172">
        <f>IF(ISNUMBER(FIND("decision",'Input| Setup'!$F$6)),'Input| Projects'!AK763,'Input| Projects'!U763)*M763*'Input| Escalations'!$I$17</f>
        <v>0</v>
      </c>
      <c r="AD763" s="172">
        <f>IF(ISNUMBER(FIND("decision",'Input| Setup'!$F$6)),'Input| Projects'!AL763,'Input| Projects'!V763)*N763*'Input| Escalations'!$I$17</f>
        <v>0</v>
      </c>
      <c r="AE763" s="172">
        <f>IF(ISNUMBER(FIND("decision",'Input| Setup'!$F$6)),'Input| Projects'!AM763,'Input| Projects'!W763)*O763*'Input| Escalations'!$I$17</f>
        <v>0</v>
      </c>
      <c r="AF763" s="175"/>
      <c r="AG763" s="172" cm="1">
        <f t="array" ref="AG763">IFERROR(--('Input| Projects'!$AS763="Yes")*_xlfn.SWITCH('Input| Overheads'!$C$50,"Direct costs",'Calc| Overheads Allocation'!C$8*Q763,"Internal labour",'Calc| Overheads Allocation'!C$8*Q763*'Input| Projects'!$AO763,"DNSP defined",'Calc| Overheads Allocation'!C$78*'Input| Projects'!$AV763,0),0)</f>
        <v>0</v>
      </c>
      <c r="AH763" s="172" cm="1">
        <f t="array" ref="AH763">IFERROR(--('Input| Projects'!$AS763="Yes")*_xlfn.SWITCH('Input| Overheads'!$C$50,"Direct costs",'Calc| Overheads Allocation'!D$8*R763,"Internal labour",'Calc| Overheads Allocation'!D$8*R763*'Input| Projects'!$AO763,"DNSP defined",'Calc| Overheads Allocation'!D$78*'Input| Projects'!$AV763,0),0)</f>
        <v>0</v>
      </c>
      <c r="AI763" s="172" cm="1">
        <f t="array" ref="AI763">IFERROR(--('Input| Projects'!$AS763="Yes")*_xlfn.SWITCH('Input| Overheads'!$C$50,"Direct costs",'Calc| Overheads Allocation'!E$8*S763,"Internal labour",'Calc| Overheads Allocation'!E$8*S763*'Input| Projects'!$AO763,"DNSP defined",'Calc| Overheads Allocation'!E$78*'Input| Projects'!$AV763,0),0)</f>
        <v>0</v>
      </c>
      <c r="AJ763" s="172" cm="1">
        <f t="array" ref="AJ763">IFERROR(--('Input| Projects'!$AS763="Yes")*_xlfn.SWITCH('Input| Overheads'!$C$50,"Direct costs",'Calc| Overheads Allocation'!F$8*T763,"Internal labour",'Calc| Overheads Allocation'!F$8*T763*'Input| Projects'!$AO763,"DNSP defined",'Calc| Overheads Allocation'!F$78*'Input| Projects'!$AV763,0),0)</f>
        <v>0</v>
      </c>
      <c r="AK763" s="172" cm="1">
        <f t="array" ref="AK763">IFERROR(--('Input| Projects'!$AS763="Yes")*_xlfn.SWITCH('Input| Overheads'!$C$50,"Direct costs",'Calc| Overheads Allocation'!G$8*U763,"Internal labour",'Calc| Overheads Allocation'!G$8*U763*'Input| Projects'!$AO763,"DNSP defined",'Calc| Overheads Allocation'!G$78*'Input| Projects'!$AV763,0),0)</f>
        <v>0</v>
      </c>
      <c r="AL763" s="172" cm="1">
        <f t="array" ref="AL763">IFERROR(--('Input| Projects'!$AS763="Yes")*_xlfn.SWITCH('Input| Overheads'!$C$50,"Direct costs",'Calc| Overheads Allocation'!H$8*V763,"Internal labour",'Calc| Overheads Allocation'!H$8*V763*'Input| Projects'!$AO763,"DNSP defined",'Calc| Overheads Allocation'!H$78*'Input| Projects'!$AV763,0),0)</f>
        <v>0</v>
      </c>
      <c r="AM763" s="172" cm="1">
        <f t="array" ref="AM763">IFERROR(--('Input| Projects'!$AS763="Yes")*_xlfn.SWITCH('Input| Overheads'!$C$50,"Direct costs",'Calc| Overheads Allocation'!I$8*W763,"Internal labour",'Calc| Overheads Allocation'!I$8*W763*'Input| Projects'!$AO763,"DNSP defined",'Calc| Overheads Allocation'!I$78*'Input| Projects'!$AV763,0),0)</f>
        <v>0</v>
      </c>
      <c r="AN763" s="175"/>
      <c r="AO763" s="172" cm="1">
        <f t="array" ref="AO763">IFERROR(--('Input| Projects'!$AT763="Yes")*_xlfn.SWITCH('Input| Overheads'!$C$50,"Direct costs",'Calc| Overheads Allocation'!C$9*Q763,"Internal labour",'Calc| Overheads Allocation'!C$9*Q763*'Input| Projects'!$AO763,"DNSP defined",'Calc| Overheads Allocation'!C$79*'Input| Projects'!$AW763,0),0)</f>
        <v>0</v>
      </c>
      <c r="AP763" s="172" cm="1">
        <f t="array" ref="AP763">IFERROR(--('Input| Projects'!$AT763="Yes")*_xlfn.SWITCH('Input| Overheads'!$C$50,"Direct costs",'Calc| Overheads Allocation'!D$9*R763,"Internal labour",'Calc| Overheads Allocation'!D$9*R763*'Input| Projects'!$AO763,"DNSP defined",'Calc| Overheads Allocation'!D$79*'Input| Projects'!$AW763,0),0)</f>
        <v>0</v>
      </c>
      <c r="AQ763" s="172" cm="1">
        <f t="array" ref="AQ763">IFERROR(--('Input| Projects'!$AT763="Yes")*_xlfn.SWITCH('Input| Overheads'!$C$50,"Direct costs",'Calc| Overheads Allocation'!E$9*S763,"Internal labour",'Calc| Overheads Allocation'!E$9*S763*'Input| Projects'!$AO763,"DNSP defined",'Calc| Overheads Allocation'!E$79*'Input| Projects'!$AW763,0),0)</f>
        <v>0</v>
      </c>
      <c r="AR763" s="172" cm="1">
        <f t="array" ref="AR763">IFERROR(--('Input| Projects'!$AT763="Yes")*_xlfn.SWITCH('Input| Overheads'!$C$50,"Direct costs",'Calc| Overheads Allocation'!F$9*T763,"Internal labour",'Calc| Overheads Allocation'!F$9*T763*'Input| Projects'!$AO763,"DNSP defined",'Calc| Overheads Allocation'!F$79*'Input| Projects'!$AW763,0),0)</f>
        <v>0</v>
      </c>
      <c r="AS763" s="172" cm="1">
        <f t="array" ref="AS763">IFERROR(--('Input| Projects'!$AT763="Yes")*_xlfn.SWITCH('Input| Overheads'!$C$50,"Direct costs",'Calc| Overheads Allocation'!G$9*U763,"Internal labour",'Calc| Overheads Allocation'!G$9*U763*'Input| Projects'!$AO763,"DNSP defined",'Calc| Overheads Allocation'!G$79*'Input| Projects'!$AW763,0),0)</f>
        <v>0</v>
      </c>
      <c r="AT763" s="172" cm="1">
        <f t="array" ref="AT763">IFERROR(--('Input| Projects'!$AT763="Yes")*_xlfn.SWITCH('Input| Overheads'!$C$50,"Direct costs",'Calc| Overheads Allocation'!H$9*V763,"Internal labour",'Calc| Overheads Allocation'!H$9*V763*'Input| Projects'!$AO763,"DNSP defined",'Calc| Overheads Allocation'!H$79*'Input| Projects'!$AW763,0),0)</f>
        <v>0</v>
      </c>
      <c r="AU763" s="172" cm="1">
        <f t="array" ref="AU763">IFERROR(--('Input| Projects'!$AT763="Yes")*_xlfn.SWITCH('Input| Overheads'!$C$50,"Direct costs",'Calc| Overheads Allocation'!I$9*W763,"Internal labour",'Calc| Overheads Allocation'!I$9*W763*'Input| Projects'!$AO763,"DNSP defined",'Calc| Overheads Allocation'!I$79*'Input| Projects'!$AW763,0),0)</f>
        <v>0</v>
      </c>
      <c r="AV763" s="175"/>
      <c r="AW763" s="172">
        <f t="shared" si="266"/>
        <v>0</v>
      </c>
      <c r="AX763" s="172">
        <f t="shared" si="267"/>
        <v>0</v>
      </c>
      <c r="AY763" s="172">
        <f t="shared" si="268"/>
        <v>0</v>
      </c>
      <c r="AZ763" s="172">
        <f t="shared" si="269"/>
        <v>0</v>
      </c>
      <c r="BA763" s="172">
        <f t="shared" si="270"/>
        <v>0</v>
      </c>
      <c r="BB763" s="172">
        <f t="shared" si="271"/>
        <v>0</v>
      </c>
      <c r="BC763" s="172">
        <f t="shared" si="272"/>
        <v>0</v>
      </c>
      <c r="BD763" s="176"/>
      <c r="BE763" s="172">
        <f t="shared" si="273"/>
        <v>0</v>
      </c>
      <c r="BF763" s="172">
        <f t="shared" si="274"/>
        <v>0</v>
      </c>
      <c r="BG763" s="172">
        <f t="shared" si="275"/>
        <v>0</v>
      </c>
      <c r="BH763" s="172">
        <f t="shared" si="276"/>
        <v>0</v>
      </c>
      <c r="BI763" s="172">
        <f t="shared" si="277"/>
        <v>0</v>
      </c>
      <c r="BJ763" s="172">
        <f t="shared" si="278"/>
        <v>0</v>
      </c>
      <c r="BK763" s="172">
        <f t="shared" si="279"/>
        <v>0</v>
      </c>
      <c r="BL763" s="176"/>
      <c r="BM763" s="172">
        <f t="shared" si="258"/>
        <v>0</v>
      </c>
      <c r="BN763" s="172">
        <f t="shared" si="259"/>
        <v>0</v>
      </c>
      <c r="BO763" s="172">
        <f t="shared" si="260"/>
        <v>0</v>
      </c>
      <c r="BP763" s="172">
        <f t="shared" si="261"/>
        <v>0</v>
      </c>
      <c r="BQ763" s="172">
        <f t="shared" si="262"/>
        <v>0</v>
      </c>
      <c r="BR763" s="172">
        <f t="shared" si="263"/>
        <v>0</v>
      </c>
      <c r="BS763" s="172">
        <f t="shared" si="264"/>
        <v>0</v>
      </c>
      <c r="BT763" s="55"/>
      <c r="BU763" s="158">
        <f>SUMIF('Input| Projects'!$BA$8:$CX$8,RIGHT(BU$9,3),'Input| Projects'!$BA763:$CX763)</f>
        <v>0</v>
      </c>
      <c r="BV763" s="158">
        <f>SUMIF('Input| Projects'!$BA$8:$CX$8,RIGHT(BV$9,3),'Input| Projects'!$BA763:$CX763)</f>
        <v>0</v>
      </c>
      <c r="BW763" s="79" t="str">
        <f t="shared" si="265"/>
        <v/>
      </c>
    </row>
    <row r="764" spans="2:75" x14ac:dyDescent="0.2">
      <c r="B764" s="123">
        <f>IFERROR('Input| Projects'!B764,"")</f>
        <v>755</v>
      </c>
      <c r="C764" s="160" t="str">
        <f>IFERROR(IF('Input| Projects'!C764="","",'Input| Projects'!C764),"")</f>
        <v/>
      </c>
      <c r="D764" s="160" t="str">
        <f>IFERROR(IF('Input| Projects'!D764="","",'Input| Projects'!D764),"")</f>
        <v/>
      </c>
      <c r="E764" s="53"/>
      <c r="F764" s="160" t="str">
        <f>IF(LEN('Input| Projects'!F764)&gt;0,'Input| Projects'!F764,"")</f>
        <v/>
      </c>
      <c r="G764" s="160" t="str">
        <f>IF(LEN('Input| Projects'!G764)&gt;0,'Input| Projects'!G764,"")</f>
        <v/>
      </c>
      <c r="H764" s="10"/>
      <c r="I764" s="194" cm="1">
        <f t="array" ref="I764">IF(LEN($F764)&gt;0,1+IFERROR(SUMPRODUCT(TRANSPOSE('Input| Projects'!$AO764:$AQ764),INDEX('Input| Escalations'!$F$27:$L$29,,MATCH(Q$9,'Input| Escalations'!$F$21:$L$21,0))),0),0)</f>
        <v>0</v>
      </c>
      <c r="J764" s="194" cm="1">
        <f t="array" ref="J764">IF(LEN($F764)&gt;0,1+IFERROR(SUMPRODUCT(TRANSPOSE('Input| Projects'!$AO764:$AQ764),INDEX('Input| Escalations'!$F$27:$L$29,,MATCH(R$9,'Input| Escalations'!$F$21:$L$21,0))),0),0)</f>
        <v>0</v>
      </c>
      <c r="K764" s="194" cm="1">
        <f t="array" ref="K764">IF(LEN($F764)&gt;0,1+IFERROR(SUMPRODUCT(TRANSPOSE('Input| Projects'!$AO764:$AQ764),INDEX('Input| Escalations'!$F$27:$L$29,,MATCH(S$9,'Input| Escalations'!$F$21:$L$21,0))),0),0)</f>
        <v>0</v>
      </c>
      <c r="L764" s="194" cm="1">
        <f t="array" ref="L764">IF(LEN($F764)&gt;0,1+IFERROR(SUMPRODUCT(TRANSPOSE('Input| Projects'!$AO764:$AQ764),INDEX('Input| Escalations'!$F$27:$L$29,,MATCH(T$9,'Input| Escalations'!$F$21:$L$21,0))),0),0)</f>
        <v>0</v>
      </c>
      <c r="M764" s="194" cm="1">
        <f t="array" ref="M764">IF(LEN($F764)&gt;0,1+IFERROR(SUMPRODUCT(TRANSPOSE('Input| Projects'!$AO764:$AQ764),INDEX('Input| Escalations'!$F$27:$L$29,,MATCH(U$9,'Input| Escalations'!$F$21:$L$21,0))),0),0)</f>
        <v>0</v>
      </c>
      <c r="N764" s="194" cm="1">
        <f t="array" ref="N764">IF(LEN($F764)&gt;0,1+IFERROR(SUMPRODUCT(TRANSPOSE('Input| Projects'!$AO764:$AQ764),INDEX('Input| Escalations'!$F$27:$L$29,,MATCH(V$9,'Input| Escalations'!$F$21:$L$21,0))),0),0)</f>
        <v>0</v>
      </c>
      <c r="O764" s="194" cm="1">
        <f t="array" ref="O764">IF(LEN($F764)&gt;0,1+IFERROR(SUMPRODUCT(TRANSPOSE('Input| Projects'!$AO764:$AQ764),INDEX('Input| Escalations'!$F$27:$L$29,,MATCH(W$9,'Input| Escalations'!$F$21:$L$21,0))),0),0)</f>
        <v>0</v>
      </c>
      <c r="P764" s="10"/>
      <c r="Q764" s="172">
        <f>IFERROR(IF(ISNUMBER(FIND("decision",'Input| Setup'!$F$6)),'Input| Projects'!Y764,'Input| Projects'!I764)*'Input| Escalations'!$I$17*I764,0)</f>
        <v>0</v>
      </c>
      <c r="R764" s="172">
        <f>IFERROR(IF(ISNUMBER(FIND("decision",'Input| Setup'!$F$6)),'Input| Projects'!Z764,'Input| Projects'!J764)*'Input| Escalations'!$I$17*J764,0)</f>
        <v>0</v>
      </c>
      <c r="S764" s="172">
        <f>IFERROR(IF(ISNUMBER(FIND("decision",'Input| Setup'!$F$6)),'Input| Projects'!AA764,'Input| Projects'!K764)*'Input| Escalations'!$I$17*K764,0)</f>
        <v>0</v>
      </c>
      <c r="T764" s="172">
        <f>IFERROR(IF(ISNUMBER(FIND("decision",'Input| Setup'!$F$6)),'Input| Projects'!AB764,'Input| Projects'!L764)*'Input| Escalations'!$I$17*L764,0)</f>
        <v>0</v>
      </c>
      <c r="U764" s="172">
        <f>IFERROR(IF(ISNUMBER(FIND("decision",'Input| Setup'!$F$6)),'Input| Projects'!AC764,'Input| Projects'!M764)*'Input| Escalations'!$I$17*M764,0)</f>
        <v>0</v>
      </c>
      <c r="V764" s="172">
        <f>IFERROR(IF(ISNUMBER(FIND("decision",'Input| Setup'!$F$6)),'Input| Projects'!AD764,'Input| Projects'!N764)*'Input| Escalations'!$I$17*N764,0)</f>
        <v>0</v>
      </c>
      <c r="W764" s="172">
        <f>IFERROR(IF(ISNUMBER(FIND("decision",'Input| Setup'!$F$6)),'Input| Projects'!AE764,'Input| Projects'!O764)*'Input| Escalations'!$I$17*O764,0)</f>
        <v>0</v>
      </c>
      <c r="X764" s="175"/>
      <c r="Y764" s="172">
        <f>IF(ISNUMBER(FIND("decision",'Input| Setup'!$F$6)),'Input| Projects'!AG764,'Input| Projects'!Q764)*I764*'Input| Escalations'!$I$17</f>
        <v>0</v>
      </c>
      <c r="Z764" s="172">
        <f>IF(ISNUMBER(FIND("decision",'Input| Setup'!$F$6)),'Input| Projects'!AH764,'Input| Projects'!R764)*J764*'Input| Escalations'!$I$17</f>
        <v>0</v>
      </c>
      <c r="AA764" s="172">
        <f>IF(ISNUMBER(FIND("decision",'Input| Setup'!$F$6)),'Input| Projects'!AI764,'Input| Projects'!S764)*K764*'Input| Escalations'!$I$17</f>
        <v>0</v>
      </c>
      <c r="AB764" s="172">
        <f>IF(ISNUMBER(FIND("decision",'Input| Setup'!$F$6)),'Input| Projects'!AJ764,'Input| Projects'!T764)*L764*'Input| Escalations'!$I$17</f>
        <v>0</v>
      </c>
      <c r="AC764" s="172">
        <f>IF(ISNUMBER(FIND("decision",'Input| Setup'!$F$6)),'Input| Projects'!AK764,'Input| Projects'!U764)*M764*'Input| Escalations'!$I$17</f>
        <v>0</v>
      </c>
      <c r="AD764" s="172">
        <f>IF(ISNUMBER(FIND("decision",'Input| Setup'!$F$6)),'Input| Projects'!AL764,'Input| Projects'!V764)*N764*'Input| Escalations'!$I$17</f>
        <v>0</v>
      </c>
      <c r="AE764" s="172">
        <f>IF(ISNUMBER(FIND("decision",'Input| Setup'!$F$6)),'Input| Projects'!AM764,'Input| Projects'!W764)*O764*'Input| Escalations'!$I$17</f>
        <v>0</v>
      </c>
      <c r="AF764" s="175"/>
      <c r="AG764" s="172" cm="1">
        <f t="array" ref="AG764">IFERROR(--('Input| Projects'!$AS764="Yes")*_xlfn.SWITCH('Input| Overheads'!$C$50,"Direct costs",'Calc| Overheads Allocation'!C$8*Q764,"Internal labour",'Calc| Overheads Allocation'!C$8*Q764*'Input| Projects'!$AO764,"DNSP defined",'Calc| Overheads Allocation'!C$78*'Input| Projects'!$AV764,0),0)</f>
        <v>0</v>
      </c>
      <c r="AH764" s="172" cm="1">
        <f t="array" ref="AH764">IFERROR(--('Input| Projects'!$AS764="Yes")*_xlfn.SWITCH('Input| Overheads'!$C$50,"Direct costs",'Calc| Overheads Allocation'!D$8*R764,"Internal labour",'Calc| Overheads Allocation'!D$8*R764*'Input| Projects'!$AO764,"DNSP defined",'Calc| Overheads Allocation'!D$78*'Input| Projects'!$AV764,0),0)</f>
        <v>0</v>
      </c>
      <c r="AI764" s="172" cm="1">
        <f t="array" ref="AI764">IFERROR(--('Input| Projects'!$AS764="Yes")*_xlfn.SWITCH('Input| Overheads'!$C$50,"Direct costs",'Calc| Overheads Allocation'!E$8*S764,"Internal labour",'Calc| Overheads Allocation'!E$8*S764*'Input| Projects'!$AO764,"DNSP defined",'Calc| Overheads Allocation'!E$78*'Input| Projects'!$AV764,0),0)</f>
        <v>0</v>
      </c>
      <c r="AJ764" s="172" cm="1">
        <f t="array" ref="AJ764">IFERROR(--('Input| Projects'!$AS764="Yes")*_xlfn.SWITCH('Input| Overheads'!$C$50,"Direct costs",'Calc| Overheads Allocation'!F$8*T764,"Internal labour",'Calc| Overheads Allocation'!F$8*T764*'Input| Projects'!$AO764,"DNSP defined",'Calc| Overheads Allocation'!F$78*'Input| Projects'!$AV764,0),0)</f>
        <v>0</v>
      </c>
      <c r="AK764" s="172" cm="1">
        <f t="array" ref="AK764">IFERROR(--('Input| Projects'!$AS764="Yes")*_xlfn.SWITCH('Input| Overheads'!$C$50,"Direct costs",'Calc| Overheads Allocation'!G$8*U764,"Internal labour",'Calc| Overheads Allocation'!G$8*U764*'Input| Projects'!$AO764,"DNSP defined",'Calc| Overheads Allocation'!G$78*'Input| Projects'!$AV764,0),0)</f>
        <v>0</v>
      </c>
      <c r="AL764" s="172" cm="1">
        <f t="array" ref="AL764">IFERROR(--('Input| Projects'!$AS764="Yes")*_xlfn.SWITCH('Input| Overheads'!$C$50,"Direct costs",'Calc| Overheads Allocation'!H$8*V764,"Internal labour",'Calc| Overheads Allocation'!H$8*V764*'Input| Projects'!$AO764,"DNSP defined",'Calc| Overheads Allocation'!H$78*'Input| Projects'!$AV764,0),0)</f>
        <v>0</v>
      </c>
      <c r="AM764" s="172" cm="1">
        <f t="array" ref="AM764">IFERROR(--('Input| Projects'!$AS764="Yes")*_xlfn.SWITCH('Input| Overheads'!$C$50,"Direct costs",'Calc| Overheads Allocation'!I$8*W764,"Internal labour",'Calc| Overheads Allocation'!I$8*W764*'Input| Projects'!$AO764,"DNSP defined",'Calc| Overheads Allocation'!I$78*'Input| Projects'!$AV764,0),0)</f>
        <v>0</v>
      </c>
      <c r="AN764" s="175"/>
      <c r="AO764" s="172" cm="1">
        <f t="array" ref="AO764">IFERROR(--('Input| Projects'!$AT764="Yes")*_xlfn.SWITCH('Input| Overheads'!$C$50,"Direct costs",'Calc| Overheads Allocation'!C$9*Q764,"Internal labour",'Calc| Overheads Allocation'!C$9*Q764*'Input| Projects'!$AO764,"DNSP defined",'Calc| Overheads Allocation'!C$79*'Input| Projects'!$AW764,0),0)</f>
        <v>0</v>
      </c>
      <c r="AP764" s="172" cm="1">
        <f t="array" ref="AP764">IFERROR(--('Input| Projects'!$AT764="Yes")*_xlfn.SWITCH('Input| Overheads'!$C$50,"Direct costs",'Calc| Overheads Allocation'!D$9*R764,"Internal labour",'Calc| Overheads Allocation'!D$9*R764*'Input| Projects'!$AO764,"DNSP defined",'Calc| Overheads Allocation'!D$79*'Input| Projects'!$AW764,0),0)</f>
        <v>0</v>
      </c>
      <c r="AQ764" s="172" cm="1">
        <f t="array" ref="AQ764">IFERROR(--('Input| Projects'!$AT764="Yes")*_xlfn.SWITCH('Input| Overheads'!$C$50,"Direct costs",'Calc| Overheads Allocation'!E$9*S764,"Internal labour",'Calc| Overheads Allocation'!E$9*S764*'Input| Projects'!$AO764,"DNSP defined",'Calc| Overheads Allocation'!E$79*'Input| Projects'!$AW764,0),0)</f>
        <v>0</v>
      </c>
      <c r="AR764" s="172" cm="1">
        <f t="array" ref="AR764">IFERROR(--('Input| Projects'!$AT764="Yes")*_xlfn.SWITCH('Input| Overheads'!$C$50,"Direct costs",'Calc| Overheads Allocation'!F$9*T764,"Internal labour",'Calc| Overheads Allocation'!F$9*T764*'Input| Projects'!$AO764,"DNSP defined",'Calc| Overheads Allocation'!F$79*'Input| Projects'!$AW764,0),0)</f>
        <v>0</v>
      </c>
      <c r="AS764" s="172" cm="1">
        <f t="array" ref="AS764">IFERROR(--('Input| Projects'!$AT764="Yes")*_xlfn.SWITCH('Input| Overheads'!$C$50,"Direct costs",'Calc| Overheads Allocation'!G$9*U764,"Internal labour",'Calc| Overheads Allocation'!G$9*U764*'Input| Projects'!$AO764,"DNSP defined",'Calc| Overheads Allocation'!G$79*'Input| Projects'!$AW764,0),0)</f>
        <v>0</v>
      </c>
      <c r="AT764" s="172" cm="1">
        <f t="array" ref="AT764">IFERROR(--('Input| Projects'!$AT764="Yes")*_xlfn.SWITCH('Input| Overheads'!$C$50,"Direct costs",'Calc| Overheads Allocation'!H$9*V764,"Internal labour",'Calc| Overheads Allocation'!H$9*V764*'Input| Projects'!$AO764,"DNSP defined",'Calc| Overheads Allocation'!H$79*'Input| Projects'!$AW764,0),0)</f>
        <v>0</v>
      </c>
      <c r="AU764" s="172" cm="1">
        <f t="array" ref="AU764">IFERROR(--('Input| Projects'!$AT764="Yes")*_xlfn.SWITCH('Input| Overheads'!$C$50,"Direct costs",'Calc| Overheads Allocation'!I$9*W764,"Internal labour",'Calc| Overheads Allocation'!I$9*W764*'Input| Projects'!$AO764,"DNSP defined",'Calc| Overheads Allocation'!I$79*'Input| Projects'!$AW764,0),0)</f>
        <v>0</v>
      </c>
      <c r="AV764" s="175"/>
      <c r="AW764" s="172">
        <f t="shared" si="266"/>
        <v>0</v>
      </c>
      <c r="AX764" s="172">
        <f t="shared" si="267"/>
        <v>0</v>
      </c>
      <c r="AY764" s="172">
        <f t="shared" si="268"/>
        <v>0</v>
      </c>
      <c r="AZ764" s="172">
        <f t="shared" si="269"/>
        <v>0</v>
      </c>
      <c r="BA764" s="172">
        <f t="shared" si="270"/>
        <v>0</v>
      </c>
      <c r="BB764" s="172">
        <f t="shared" si="271"/>
        <v>0</v>
      </c>
      <c r="BC764" s="172">
        <f t="shared" si="272"/>
        <v>0</v>
      </c>
      <c r="BD764" s="176"/>
      <c r="BE764" s="172">
        <f t="shared" si="273"/>
        <v>0</v>
      </c>
      <c r="BF764" s="172">
        <f t="shared" si="274"/>
        <v>0</v>
      </c>
      <c r="BG764" s="172">
        <f t="shared" si="275"/>
        <v>0</v>
      </c>
      <c r="BH764" s="172">
        <f t="shared" si="276"/>
        <v>0</v>
      </c>
      <c r="BI764" s="172">
        <f t="shared" si="277"/>
        <v>0</v>
      </c>
      <c r="BJ764" s="172">
        <f t="shared" si="278"/>
        <v>0</v>
      </c>
      <c r="BK764" s="172">
        <f t="shared" si="279"/>
        <v>0</v>
      </c>
      <c r="BL764" s="176"/>
      <c r="BM764" s="172">
        <f t="shared" si="258"/>
        <v>0</v>
      </c>
      <c r="BN764" s="172">
        <f t="shared" si="259"/>
        <v>0</v>
      </c>
      <c r="BO764" s="172">
        <f t="shared" si="260"/>
        <v>0</v>
      </c>
      <c r="BP764" s="172">
        <f t="shared" si="261"/>
        <v>0</v>
      </c>
      <c r="BQ764" s="172">
        <f t="shared" si="262"/>
        <v>0</v>
      </c>
      <c r="BR764" s="172">
        <f t="shared" si="263"/>
        <v>0</v>
      </c>
      <c r="BS764" s="172">
        <f t="shared" si="264"/>
        <v>0</v>
      </c>
      <c r="BT764" s="55"/>
      <c r="BU764" s="158">
        <f>SUMIF('Input| Projects'!$BA$8:$CX$8,RIGHT(BU$9,3),'Input| Projects'!$BA764:$CX764)</f>
        <v>0</v>
      </c>
      <c r="BV764" s="158">
        <f>SUMIF('Input| Projects'!$BA$8:$CX$8,RIGHT(BV$9,3),'Input| Projects'!$BA764:$CX764)</f>
        <v>0</v>
      </c>
      <c r="BW764" s="79" t="str">
        <f t="shared" si="265"/>
        <v/>
      </c>
    </row>
    <row r="765" spans="2:75" x14ac:dyDescent="0.2">
      <c r="B765" s="123">
        <f>IFERROR('Input| Projects'!B765,"")</f>
        <v>756</v>
      </c>
      <c r="C765" s="160" t="str">
        <f>IFERROR(IF('Input| Projects'!C765="","",'Input| Projects'!C765),"")</f>
        <v/>
      </c>
      <c r="D765" s="160" t="str">
        <f>IFERROR(IF('Input| Projects'!D765="","",'Input| Projects'!D765),"")</f>
        <v/>
      </c>
      <c r="E765" s="53"/>
      <c r="F765" s="160" t="str">
        <f>IF(LEN('Input| Projects'!F765)&gt;0,'Input| Projects'!F765,"")</f>
        <v/>
      </c>
      <c r="G765" s="160" t="str">
        <f>IF(LEN('Input| Projects'!G765)&gt;0,'Input| Projects'!G765,"")</f>
        <v/>
      </c>
      <c r="H765" s="10"/>
      <c r="I765" s="194" cm="1">
        <f t="array" ref="I765">IF(LEN($F765)&gt;0,1+IFERROR(SUMPRODUCT(TRANSPOSE('Input| Projects'!$AO765:$AQ765),INDEX('Input| Escalations'!$F$27:$L$29,,MATCH(Q$9,'Input| Escalations'!$F$21:$L$21,0))),0),0)</f>
        <v>0</v>
      </c>
      <c r="J765" s="194" cm="1">
        <f t="array" ref="J765">IF(LEN($F765)&gt;0,1+IFERROR(SUMPRODUCT(TRANSPOSE('Input| Projects'!$AO765:$AQ765),INDEX('Input| Escalations'!$F$27:$L$29,,MATCH(R$9,'Input| Escalations'!$F$21:$L$21,0))),0),0)</f>
        <v>0</v>
      </c>
      <c r="K765" s="194" cm="1">
        <f t="array" ref="K765">IF(LEN($F765)&gt;0,1+IFERROR(SUMPRODUCT(TRANSPOSE('Input| Projects'!$AO765:$AQ765),INDEX('Input| Escalations'!$F$27:$L$29,,MATCH(S$9,'Input| Escalations'!$F$21:$L$21,0))),0),0)</f>
        <v>0</v>
      </c>
      <c r="L765" s="194" cm="1">
        <f t="array" ref="L765">IF(LEN($F765)&gt;0,1+IFERROR(SUMPRODUCT(TRANSPOSE('Input| Projects'!$AO765:$AQ765),INDEX('Input| Escalations'!$F$27:$L$29,,MATCH(T$9,'Input| Escalations'!$F$21:$L$21,0))),0),0)</f>
        <v>0</v>
      </c>
      <c r="M765" s="194" cm="1">
        <f t="array" ref="M765">IF(LEN($F765)&gt;0,1+IFERROR(SUMPRODUCT(TRANSPOSE('Input| Projects'!$AO765:$AQ765),INDEX('Input| Escalations'!$F$27:$L$29,,MATCH(U$9,'Input| Escalations'!$F$21:$L$21,0))),0),0)</f>
        <v>0</v>
      </c>
      <c r="N765" s="194" cm="1">
        <f t="array" ref="N765">IF(LEN($F765)&gt;0,1+IFERROR(SUMPRODUCT(TRANSPOSE('Input| Projects'!$AO765:$AQ765),INDEX('Input| Escalations'!$F$27:$L$29,,MATCH(V$9,'Input| Escalations'!$F$21:$L$21,0))),0),0)</f>
        <v>0</v>
      </c>
      <c r="O765" s="194" cm="1">
        <f t="array" ref="O765">IF(LEN($F765)&gt;0,1+IFERROR(SUMPRODUCT(TRANSPOSE('Input| Projects'!$AO765:$AQ765),INDEX('Input| Escalations'!$F$27:$L$29,,MATCH(W$9,'Input| Escalations'!$F$21:$L$21,0))),0),0)</f>
        <v>0</v>
      </c>
      <c r="P765" s="10"/>
      <c r="Q765" s="172">
        <f>IFERROR(IF(ISNUMBER(FIND("decision",'Input| Setup'!$F$6)),'Input| Projects'!Y765,'Input| Projects'!I765)*'Input| Escalations'!$I$17*I765,0)</f>
        <v>0</v>
      </c>
      <c r="R765" s="172">
        <f>IFERROR(IF(ISNUMBER(FIND("decision",'Input| Setup'!$F$6)),'Input| Projects'!Z765,'Input| Projects'!J765)*'Input| Escalations'!$I$17*J765,0)</f>
        <v>0</v>
      </c>
      <c r="S765" s="172">
        <f>IFERROR(IF(ISNUMBER(FIND("decision",'Input| Setup'!$F$6)),'Input| Projects'!AA765,'Input| Projects'!K765)*'Input| Escalations'!$I$17*K765,0)</f>
        <v>0</v>
      </c>
      <c r="T765" s="172">
        <f>IFERROR(IF(ISNUMBER(FIND("decision",'Input| Setup'!$F$6)),'Input| Projects'!AB765,'Input| Projects'!L765)*'Input| Escalations'!$I$17*L765,0)</f>
        <v>0</v>
      </c>
      <c r="U765" s="172">
        <f>IFERROR(IF(ISNUMBER(FIND("decision",'Input| Setup'!$F$6)),'Input| Projects'!AC765,'Input| Projects'!M765)*'Input| Escalations'!$I$17*M765,0)</f>
        <v>0</v>
      </c>
      <c r="V765" s="172">
        <f>IFERROR(IF(ISNUMBER(FIND("decision",'Input| Setup'!$F$6)),'Input| Projects'!AD765,'Input| Projects'!N765)*'Input| Escalations'!$I$17*N765,0)</f>
        <v>0</v>
      </c>
      <c r="W765" s="172">
        <f>IFERROR(IF(ISNUMBER(FIND("decision",'Input| Setup'!$F$6)),'Input| Projects'!AE765,'Input| Projects'!O765)*'Input| Escalations'!$I$17*O765,0)</f>
        <v>0</v>
      </c>
      <c r="X765" s="175"/>
      <c r="Y765" s="172">
        <f>IF(ISNUMBER(FIND("decision",'Input| Setup'!$F$6)),'Input| Projects'!AG765,'Input| Projects'!Q765)*I765*'Input| Escalations'!$I$17</f>
        <v>0</v>
      </c>
      <c r="Z765" s="172">
        <f>IF(ISNUMBER(FIND("decision",'Input| Setup'!$F$6)),'Input| Projects'!AH765,'Input| Projects'!R765)*J765*'Input| Escalations'!$I$17</f>
        <v>0</v>
      </c>
      <c r="AA765" s="172">
        <f>IF(ISNUMBER(FIND("decision",'Input| Setup'!$F$6)),'Input| Projects'!AI765,'Input| Projects'!S765)*K765*'Input| Escalations'!$I$17</f>
        <v>0</v>
      </c>
      <c r="AB765" s="172">
        <f>IF(ISNUMBER(FIND("decision",'Input| Setup'!$F$6)),'Input| Projects'!AJ765,'Input| Projects'!T765)*L765*'Input| Escalations'!$I$17</f>
        <v>0</v>
      </c>
      <c r="AC765" s="172">
        <f>IF(ISNUMBER(FIND("decision",'Input| Setup'!$F$6)),'Input| Projects'!AK765,'Input| Projects'!U765)*M765*'Input| Escalations'!$I$17</f>
        <v>0</v>
      </c>
      <c r="AD765" s="172">
        <f>IF(ISNUMBER(FIND("decision",'Input| Setup'!$F$6)),'Input| Projects'!AL765,'Input| Projects'!V765)*N765*'Input| Escalations'!$I$17</f>
        <v>0</v>
      </c>
      <c r="AE765" s="172">
        <f>IF(ISNUMBER(FIND("decision",'Input| Setup'!$F$6)),'Input| Projects'!AM765,'Input| Projects'!W765)*O765*'Input| Escalations'!$I$17</f>
        <v>0</v>
      </c>
      <c r="AF765" s="175"/>
      <c r="AG765" s="172" cm="1">
        <f t="array" ref="AG765">IFERROR(--('Input| Projects'!$AS765="Yes")*_xlfn.SWITCH('Input| Overheads'!$C$50,"Direct costs",'Calc| Overheads Allocation'!C$8*Q765,"Internal labour",'Calc| Overheads Allocation'!C$8*Q765*'Input| Projects'!$AO765,"DNSP defined",'Calc| Overheads Allocation'!C$78*'Input| Projects'!$AV765,0),0)</f>
        <v>0</v>
      </c>
      <c r="AH765" s="172" cm="1">
        <f t="array" ref="AH765">IFERROR(--('Input| Projects'!$AS765="Yes")*_xlfn.SWITCH('Input| Overheads'!$C$50,"Direct costs",'Calc| Overheads Allocation'!D$8*R765,"Internal labour",'Calc| Overheads Allocation'!D$8*R765*'Input| Projects'!$AO765,"DNSP defined",'Calc| Overheads Allocation'!D$78*'Input| Projects'!$AV765,0),0)</f>
        <v>0</v>
      </c>
      <c r="AI765" s="172" cm="1">
        <f t="array" ref="AI765">IFERROR(--('Input| Projects'!$AS765="Yes")*_xlfn.SWITCH('Input| Overheads'!$C$50,"Direct costs",'Calc| Overheads Allocation'!E$8*S765,"Internal labour",'Calc| Overheads Allocation'!E$8*S765*'Input| Projects'!$AO765,"DNSP defined",'Calc| Overheads Allocation'!E$78*'Input| Projects'!$AV765,0),0)</f>
        <v>0</v>
      </c>
      <c r="AJ765" s="172" cm="1">
        <f t="array" ref="AJ765">IFERROR(--('Input| Projects'!$AS765="Yes")*_xlfn.SWITCH('Input| Overheads'!$C$50,"Direct costs",'Calc| Overheads Allocation'!F$8*T765,"Internal labour",'Calc| Overheads Allocation'!F$8*T765*'Input| Projects'!$AO765,"DNSP defined",'Calc| Overheads Allocation'!F$78*'Input| Projects'!$AV765,0),0)</f>
        <v>0</v>
      </c>
      <c r="AK765" s="172" cm="1">
        <f t="array" ref="AK765">IFERROR(--('Input| Projects'!$AS765="Yes")*_xlfn.SWITCH('Input| Overheads'!$C$50,"Direct costs",'Calc| Overheads Allocation'!G$8*U765,"Internal labour",'Calc| Overheads Allocation'!G$8*U765*'Input| Projects'!$AO765,"DNSP defined",'Calc| Overheads Allocation'!G$78*'Input| Projects'!$AV765,0),0)</f>
        <v>0</v>
      </c>
      <c r="AL765" s="172" cm="1">
        <f t="array" ref="AL765">IFERROR(--('Input| Projects'!$AS765="Yes")*_xlfn.SWITCH('Input| Overheads'!$C$50,"Direct costs",'Calc| Overheads Allocation'!H$8*V765,"Internal labour",'Calc| Overheads Allocation'!H$8*V765*'Input| Projects'!$AO765,"DNSP defined",'Calc| Overheads Allocation'!H$78*'Input| Projects'!$AV765,0),0)</f>
        <v>0</v>
      </c>
      <c r="AM765" s="172" cm="1">
        <f t="array" ref="AM765">IFERROR(--('Input| Projects'!$AS765="Yes")*_xlfn.SWITCH('Input| Overheads'!$C$50,"Direct costs",'Calc| Overheads Allocation'!I$8*W765,"Internal labour",'Calc| Overheads Allocation'!I$8*W765*'Input| Projects'!$AO765,"DNSP defined",'Calc| Overheads Allocation'!I$78*'Input| Projects'!$AV765,0),0)</f>
        <v>0</v>
      </c>
      <c r="AN765" s="175"/>
      <c r="AO765" s="172" cm="1">
        <f t="array" ref="AO765">IFERROR(--('Input| Projects'!$AT765="Yes")*_xlfn.SWITCH('Input| Overheads'!$C$50,"Direct costs",'Calc| Overheads Allocation'!C$9*Q765,"Internal labour",'Calc| Overheads Allocation'!C$9*Q765*'Input| Projects'!$AO765,"DNSP defined",'Calc| Overheads Allocation'!C$79*'Input| Projects'!$AW765,0),0)</f>
        <v>0</v>
      </c>
      <c r="AP765" s="172" cm="1">
        <f t="array" ref="AP765">IFERROR(--('Input| Projects'!$AT765="Yes")*_xlfn.SWITCH('Input| Overheads'!$C$50,"Direct costs",'Calc| Overheads Allocation'!D$9*R765,"Internal labour",'Calc| Overheads Allocation'!D$9*R765*'Input| Projects'!$AO765,"DNSP defined",'Calc| Overheads Allocation'!D$79*'Input| Projects'!$AW765,0),0)</f>
        <v>0</v>
      </c>
      <c r="AQ765" s="172" cm="1">
        <f t="array" ref="AQ765">IFERROR(--('Input| Projects'!$AT765="Yes")*_xlfn.SWITCH('Input| Overheads'!$C$50,"Direct costs",'Calc| Overheads Allocation'!E$9*S765,"Internal labour",'Calc| Overheads Allocation'!E$9*S765*'Input| Projects'!$AO765,"DNSP defined",'Calc| Overheads Allocation'!E$79*'Input| Projects'!$AW765,0),0)</f>
        <v>0</v>
      </c>
      <c r="AR765" s="172" cm="1">
        <f t="array" ref="AR765">IFERROR(--('Input| Projects'!$AT765="Yes")*_xlfn.SWITCH('Input| Overheads'!$C$50,"Direct costs",'Calc| Overheads Allocation'!F$9*T765,"Internal labour",'Calc| Overheads Allocation'!F$9*T765*'Input| Projects'!$AO765,"DNSP defined",'Calc| Overheads Allocation'!F$79*'Input| Projects'!$AW765,0),0)</f>
        <v>0</v>
      </c>
      <c r="AS765" s="172" cm="1">
        <f t="array" ref="AS765">IFERROR(--('Input| Projects'!$AT765="Yes")*_xlfn.SWITCH('Input| Overheads'!$C$50,"Direct costs",'Calc| Overheads Allocation'!G$9*U765,"Internal labour",'Calc| Overheads Allocation'!G$9*U765*'Input| Projects'!$AO765,"DNSP defined",'Calc| Overheads Allocation'!G$79*'Input| Projects'!$AW765,0),0)</f>
        <v>0</v>
      </c>
      <c r="AT765" s="172" cm="1">
        <f t="array" ref="AT765">IFERROR(--('Input| Projects'!$AT765="Yes")*_xlfn.SWITCH('Input| Overheads'!$C$50,"Direct costs",'Calc| Overheads Allocation'!H$9*V765,"Internal labour",'Calc| Overheads Allocation'!H$9*V765*'Input| Projects'!$AO765,"DNSP defined",'Calc| Overheads Allocation'!H$79*'Input| Projects'!$AW765,0),0)</f>
        <v>0</v>
      </c>
      <c r="AU765" s="172" cm="1">
        <f t="array" ref="AU765">IFERROR(--('Input| Projects'!$AT765="Yes")*_xlfn.SWITCH('Input| Overheads'!$C$50,"Direct costs",'Calc| Overheads Allocation'!I$9*W765,"Internal labour",'Calc| Overheads Allocation'!I$9*W765*'Input| Projects'!$AO765,"DNSP defined",'Calc| Overheads Allocation'!I$79*'Input| Projects'!$AW765,0),0)</f>
        <v>0</v>
      </c>
      <c r="AV765" s="175"/>
      <c r="AW765" s="172">
        <f t="shared" si="266"/>
        <v>0</v>
      </c>
      <c r="AX765" s="172">
        <f t="shared" si="267"/>
        <v>0</v>
      </c>
      <c r="AY765" s="172">
        <f t="shared" si="268"/>
        <v>0</v>
      </c>
      <c r="AZ765" s="172">
        <f t="shared" si="269"/>
        <v>0</v>
      </c>
      <c r="BA765" s="172">
        <f t="shared" si="270"/>
        <v>0</v>
      </c>
      <c r="BB765" s="172">
        <f t="shared" si="271"/>
        <v>0</v>
      </c>
      <c r="BC765" s="172">
        <f t="shared" si="272"/>
        <v>0</v>
      </c>
      <c r="BD765" s="176"/>
      <c r="BE765" s="172">
        <f t="shared" si="273"/>
        <v>0</v>
      </c>
      <c r="BF765" s="172">
        <f t="shared" si="274"/>
        <v>0</v>
      </c>
      <c r="BG765" s="172">
        <f t="shared" si="275"/>
        <v>0</v>
      </c>
      <c r="BH765" s="172">
        <f t="shared" si="276"/>
        <v>0</v>
      </c>
      <c r="BI765" s="172">
        <f t="shared" si="277"/>
        <v>0</v>
      </c>
      <c r="BJ765" s="172">
        <f t="shared" si="278"/>
        <v>0</v>
      </c>
      <c r="BK765" s="172">
        <f t="shared" si="279"/>
        <v>0</v>
      </c>
      <c r="BL765" s="176"/>
      <c r="BM765" s="172">
        <f t="shared" si="258"/>
        <v>0</v>
      </c>
      <c r="BN765" s="172">
        <f t="shared" si="259"/>
        <v>0</v>
      </c>
      <c r="BO765" s="172">
        <f t="shared" si="260"/>
        <v>0</v>
      </c>
      <c r="BP765" s="172">
        <f t="shared" si="261"/>
        <v>0</v>
      </c>
      <c r="BQ765" s="172">
        <f t="shared" si="262"/>
        <v>0</v>
      </c>
      <c r="BR765" s="172">
        <f t="shared" si="263"/>
        <v>0</v>
      </c>
      <c r="BS765" s="172">
        <f t="shared" si="264"/>
        <v>0</v>
      </c>
      <c r="BT765" s="55"/>
      <c r="BU765" s="158">
        <f>SUMIF('Input| Projects'!$BA$8:$CX$8,RIGHT(BU$9,3),'Input| Projects'!$BA765:$CX765)</f>
        <v>0</v>
      </c>
      <c r="BV765" s="158">
        <f>SUMIF('Input| Projects'!$BA$8:$CX$8,RIGHT(BV$9,3),'Input| Projects'!$BA765:$CX765)</f>
        <v>0</v>
      </c>
      <c r="BW765" s="79" t="str">
        <f t="shared" si="265"/>
        <v/>
      </c>
    </row>
    <row r="766" spans="2:75" x14ac:dyDescent="0.2">
      <c r="B766" s="123">
        <f>IFERROR('Input| Projects'!B766,"")</f>
        <v>757</v>
      </c>
      <c r="C766" s="160" t="str">
        <f>IFERROR(IF('Input| Projects'!C766="","",'Input| Projects'!C766),"")</f>
        <v/>
      </c>
      <c r="D766" s="160" t="str">
        <f>IFERROR(IF('Input| Projects'!D766="","",'Input| Projects'!D766),"")</f>
        <v/>
      </c>
      <c r="E766" s="53"/>
      <c r="F766" s="160" t="str">
        <f>IF(LEN('Input| Projects'!F766)&gt;0,'Input| Projects'!F766,"")</f>
        <v/>
      </c>
      <c r="G766" s="160" t="str">
        <f>IF(LEN('Input| Projects'!G766)&gt;0,'Input| Projects'!G766,"")</f>
        <v/>
      </c>
      <c r="H766" s="10"/>
      <c r="I766" s="194" cm="1">
        <f t="array" ref="I766">IF(LEN($F766)&gt;0,1+IFERROR(SUMPRODUCT(TRANSPOSE('Input| Projects'!$AO766:$AQ766),INDEX('Input| Escalations'!$F$27:$L$29,,MATCH(Q$9,'Input| Escalations'!$F$21:$L$21,0))),0),0)</f>
        <v>0</v>
      </c>
      <c r="J766" s="194" cm="1">
        <f t="array" ref="J766">IF(LEN($F766)&gt;0,1+IFERROR(SUMPRODUCT(TRANSPOSE('Input| Projects'!$AO766:$AQ766),INDEX('Input| Escalations'!$F$27:$L$29,,MATCH(R$9,'Input| Escalations'!$F$21:$L$21,0))),0),0)</f>
        <v>0</v>
      </c>
      <c r="K766" s="194" cm="1">
        <f t="array" ref="K766">IF(LEN($F766)&gt;0,1+IFERROR(SUMPRODUCT(TRANSPOSE('Input| Projects'!$AO766:$AQ766),INDEX('Input| Escalations'!$F$27:$L$29,,MATCH(S$9,'Input| Escalations'!$F$21:$L$21,0))),0),0)</f>
        <v>0</v>
      </c>
      <c r="L766" s="194" cm="1">
        <f t="array" ref="L766">IF(LEN($F766)&gt;0,1+IFERROR(SUMPRODUCT(TRANSPOSE('Input| Projects'!$AO766:$AQ766),INDEX('Input| Escalations'!$F$27:$L$29,,MATCH(T$9,'Input| Escalations'!$F$21:$L$21,0))),0),0)</f>
        <v>0</v>
      </c>
      <c r="M766" s="194" cm="1">
        <f t="array" ref="M766">IF(LEN($F766)&gt;0,1+IFERROR(SUMPRODUCT(TRANSPOSE('Input| Projects'!$AO766:$AQ766),INDEX('Input| Escalations'!$F$27:$L$29,,MATCH(U$9,'Input| Escalations'!$F$21:$L$21,0))),0),0)</f>
        <v>0</v>
      </c>
      <c r="N766" s="194" cm="1">
        <f t="array" ref="N766">IF(LEN($F766)&gt;0,1+IFERROR(SUMPRODUCT(TRANSPOSE('Input| Projects'!$AO766:$AQ766),INDEX('Input| Escalations'!$F$27:$L$29,,MATCH(V$9,'Input| Escalations'!$F$21:$L$21,0))),0),0)</f>
        <v>0</v>
      </c>
      <c r="O766" s="194" cm="1">
        <f t="array" ref="O766">IF(LEN($F766)&gt;0,1+IFERROR(SUMPRODUCT(TRANSPOSE('Input| Projects'!$AO766:$AQ766),INDEX('Input| Escalations'!$F$27:$L$29,,MATCH(W$9,'Input| Escalations'!$F$21:$L$21,0))),0),0)</f>
        <v>0</v>
      </c>
      <c r="P766" s="10"/>
      <c r="Q766" s="172">
        <f>IFERROR(IF(ISNUMBER(FIND("decision",'Input| Setup'!$F$6)),'Input| Projects'!Y766,'Input| Projects'!I766)*'Input| Escalations'!$I$17*I766,0)</f>
        <v>0</v>
      </c>
      <c r="R766" s="172">
        <f>IFERROR(IF(ISNUMBER(FIND("decision",'Input| Setup'!$F$6)),'Input| Projects'!Z766,'Input| Projects'!J766)*'Input| Escalations'!$I$17*J766,0)</f>
        <v>0</v>
      </c>
      <c r="S766" s="172">
        <f>IFERROR(IF(ISNUMBER(FIND("decision",'Input| Setup'!$F$6)),'Input| Projects'!AA766,'Input| Projects'!K766)*'Input| Escalations'!$I$17*K766,0)</f>
        <v>0</v>
      </c>
      <c r="T766" s="172">
        <f>IFERROR(IF(ISNUMBER(FIND("decision",'Input| Setup'!$F$6)),'Input| Projects'!AB766,'Input| Projects'!L766)*'Input| Escalations'!$I$17*L766,0)</f>
        <v>0</v>
      </c>
      <c r="U766" s="172">
        <f>IFERROR(IF(ISNUMBER(FIND("decision",'Input| Setup'!$F$6)),'Input| Projects'!AC766,'Input| Projects'!M766)*'Input| Escalations'!$I$17*M766,0)</f>
        <v>0</v>
      </c>
      <c r="V766" s="172">
        <f>IFERROR(IF(ISNUMBER(FIND("decision",'Input| Setup'!$F$6)),'Input| Projects'!AD766,'Input| Projects'!N766)*'Input| Escalations'!$I$17*N766,0)</f>
        <v>0</v>
      </c>
      <c r="W766" s="172">
        <f>IFERROR(IF(ISNUMBER(FIND("decision",'Input| Setup'!$F$6)),'Input| Projects'!AE766,'Input| Projects'!O766)*'Input| Escalations'!$I$17*O766,0)</f>
        <v>0</v>
      </c>
      <c r="X766" s="175"/>
      <c r="Y766" s="172">
        <f>IF(ISNUMBER(FIND("decision",'Input| Setup'!$F$6)),'Input| Projects'!AG766,'Input| Projects'!Q766)*I766*'Input| Escalations'!$I$17</f>
        <v>0</v>
      </c>
      <c r="Z766" s="172">
        <f>IF(ISNUMBER(FIND("decision",'Input| Setup'!$F$6)),'Input| Projects'!AH766,'Input| Projects'!R766)*J766*'Input| Escalations'!$I$17</f>
        <v>0</v>
      </c>
      <c r="AA766" s="172">
        <f>IF(ISNUMBER(FIND("decision",'Input| Setup'!$F$6)),'Input| Projects'!AI766,'Input| Projects'!S766)*K766*'Input| Escalations'!$I$17</f>
        <v>0</v>
      </c>
      <c r="AB766" s="172">
        <f>IF(ISNUMBER(FIND("decision",'Input| Setup'!$F$6)),'Input| Projects'!AJ766,'Input| Projects'!T766)*L766*'Input| Escalations'!$I$17</f>
        <v>0</v>
      </c>
      <c r="AC766" s="172">
        <f>IF(ISNUMBER(FIND("decision",'Input| Setup'!$F$6)),'Input| Projects'!AK766,'Input| Projects'!U766)*M766*'Input| Escalations'!$I$17</f>
        <v>0</v>
      </c>
      <c r="AD766" s="172">
        <f>IF(ISNUMBER(FIND("decision",'Input| Setup'!$F$6)),'Input| Projects'!AL766,'Input| Projects'!V766)*N766*'Input| Escalations'!$I$17</f>
        <v>0</v>
      </c>
      <c r="AE766" s="172">
        <f>IF(ISNUMBER(FIND("decision",'Input| Setup'!$F$6)),'Input| Projects'!AM766,'Input| Projects'!W766)*O766*'Input| Escalations'!$I$17</f>
        <v>0</v>
      </c>
      <c r="AF766" s="175"/>
      <c r="AG766" s="172" cm="1">
        <f t="array" ref="AG766">IFERROR(--('Input| Projects'!$AS766="Yes")*_xlfn.SWITCH('Input| Overheads'!$C$50,"Direct costs",'Calc| Overheads Allocation'!C$8*Q766,"Internal labour",'Calc| Overheads Allocation'!C$8*Q766*'Input| Projects'!$AO766,"DNSP defined",'Calc| Overheads Allocation'!C$78*'Input| Projects'!$AV766,0),0)</f>
        <v>0</v>
      </c>
      <c r="AH766" s="172" cm="1">
        <f t="array" ref="AH766">IFERROR(--('Input| Projects'!$AS766="Yes")*_xlfn.SWITCH('Input| Overheads'!$C$50,"Direct costs",'Calc| Overheads Allocation'!D$8*R766,"Internal labour",'Calc| Overheads Allocation'!D$8*R766*'Input| Projects'!$AO766,"DNSP defined",'Calc| Overheads Allocation'!D$78*'Input| Projects'!$AV766,0),0)</f>
        <v>0</v>
      </c>
      <c r="AI766" s="172" cm="1">
        <f t="array" ref="AI766">IFERROR(--('Input| Projects'!$AS766="Yes")*_xlfn.SWITCH('Input| Overheads'!$C$50,"Direct costs",'Calc| Overheads Allocation'!E$8*S766,"Internal labour",'Calc| Overheads Allocation'!E$8*S766*'Input| Projects'!$AO766,"DNSP defined",'Calc| Overheads Allocation'!E$78*'Input| Projects'!$AV766,0),0)</f>
        <v>0</v>
      </c>
      <c r="AJ766" s="172" cm="1">
        <f t="array" ref="AJ766">IFERROR(--('Input| Projects'!$AS766="Yes")*_xlfn.SWITCH('Input| Overheads'!$C$50,"Direct costs",'Calc| Overheads Allocation'!F$8*T766,"Internal labour",'Calc| Overheads Allocation'!F$8*T766*'Input| Projects'!$AO766,"DNSP defined",'Calc| Overheads Allocation'!F$78*'Input| Projects'!$AV766,0),0)</f>
        <v>0</v>
      </c>
      <c r="AK766" s="172" cm="1">
        <f t="array" ref="AK766">IFERROR(--('Input| Projects'!$AS766="Yes")*_xlfn.SWITCH('Input| Overheads'!$C$50,"Direct costs",'Calc| Overheads Allocation'!G$8*U766,"Internal labour",'Calc| Overheads Allocation'!G$8*U766*'Input| Projects'!$AO766,"DNSP defined",'Calc| Overheads Allocation'!G$78*'Input| Projects'!$AV766,0),0)</f>
        <v>0</v>
      </c>
      <c r="AL766" s="172" cm="1">
        <f t="array" ref="AL766">IFERROR(--('Input| Projects'!$AS766="Yes")*_xlfn.SWITCH('Input| Overheads'!$C$50,"Direct costs",'Calc| Overheads Allocation'!H$8*V766,"Internal labour",'Calc| Overheads Allocation'!H$8*V766*'Input| Projects'!$AO766,"DNSP defined",'Calc| Overheads Allocation'!H$78*'Input| Projects'!$AV766,0),0)</f>
        <v>0</v>
      </c>
      <c r="AM766" s="172" cm="1">
        <f t="array" ref="AM766">IFERROR(--('Input| Projects'!$AS766="Yes")*_xlfn.SWITCH('Input| Overheads'!$C$50,"Direct costs",'Calc| Overheads Allocation'!I$8*W766,"Internal labour",'Calc| Overheads Allocation'!I$8*W766*'Input| Projects'!$AO766,"DNSP defined",'Calc| Overheads Allocation'!I$78*'Input| Projects'!$AV766,0),0)</f>
        <v>0</v>
      </c>
      <c r="AN766" s="175"/>
      <c r="AO766" s="172" cm="1">
        <f t="array" ref="AO766">IFERROR(--('Input| Projects'!$AT766="Yes")*_xlfn.SWITCH('Input| Overheads'!$C$50,"Direct costs",'Calc| Overheads Allocation'!C$9*Q766,"Internal labour",'Calc| Overheads Allocation'!C$9*Q766*'Input| Projects'!$AO766,"DNSP defined",'Calc| Overheads Allocation'!C$79*'Input| Projects'!$AW766,0),0)</f>
        <v>0</v>
      </c>
      <c r="AP766" s="172" cm="1">
        <f t="array" ref="AP766">IFERROR(--('Input| Projects'!$AT766="Yes")*_xlfn.SWITCH('Input| Overheads'!$C$50,"Direct costs",'Calc| Overheads Allocation'!D$9*R766,"Internal labour",'Calc| Overheads Allocation'!D$9*R766*'Input| Projects'!$AO766,"DNSP defined",'Calc| Overheads Allocation'!D$79*'Input| Projects'!$AW766,0),0)</f>
        <v>0</v>
      </c>
      <c r="AQ766" s="172" cm="1">
        <f t="array" ref="AQ766">IFERROR(--('Input| Projects'!$AT766="Yes")*_xlfn.SWITCH('Input| Overheads'!$C$50,"Direct costs",'Calc| Overheads Allocation'!E$9*S766,"Internal labour",'Calc| Overheads Allocation'!E$9*S766*'Input| Projects'!$AO766,"DNSP defined",'Calc| Overheads Allocation'!E$79*'Input| Projects'!$AW766,0),0)</f>
        <v>0</v>
      </c>
      <c r="AR766" s="172" cm="1">
        <f t="array" ref="AR766">IFERROR(--('Input| Projects'!$AT766="Yes")*_xlfn.SWITCH('Input| Overheads'!$C$50,"Direct costs",'Calc| Overheads Allocation'!F$9*T766,"Internal labour",'Calc| Overheads Allocation'!F$9*T766*'Input| Projects'!$AO766,"DNSP defined",'Calc| Overheads Allocation'!F$79*'Input| Projects'!$AW766,0),0)</f>
        <v>0</v>
      </c>
      <c r="AS766" s="172" cm="1">
        <f t="array" ref="AS766">IFERROR(--('Input| Projects'!$AT766="Yes")*_xlfn.SWITCH('Input| Overheads'!$C$50,"Direct costs",'Calc| Overheads Allocation'!G$9*U766,"Internal labour",'Calc| Overheads Allocation'!G$9*U766*'Input| Projects'!$AO766,"DNSP defined",'Calc| Overheads Allocation'!G$79*'Input| Projects'!$AW766,0),0)</f>
        <v>0</v>
      </c>
      <c r="AT766" s="172" cm="1">
        <f t="array" ref="AT766">IFERROR(--('Input| Projects'!$AT766="Yes")*_xlfn.SWITCH('Input| Overheads'!$C$50,"Direct costs",'Calc| Overheads Allocation'!H$9*V766,"Internal labour",'Calc| Overheads Allocation'!H$9*V766*'Input| Projects'!$AO766,"DNSP defined",'Calc| Overheads Allocation'!H$79*'Input| Projects'!$AW766,0),0)</f>
        <v>0</v>
      </c>
      <c r="AU766" s="172" cm="1">
        <f t="array" ref="AU766">IFERROR(--('Input| Projects'!$AT766="Yes")*_xlfn.SWITCH('Input| Overheads'!$C$50,"Direct costs",'Calc| Overheads Allocation'!I$9*W766,"Internal labour",'Calc| Overheads Allocation'!I$9*W766*'Input| Projects'!$AO766,"DNSP defined",'Calc| Overheads Allocation'!I$79*'Input| Projects'!$AW766,0),0)</f>
        <v>0</v>
      </c>
      <c r="AV766" s="175"/>
      <c r="AW766" s="172">
        <f t="shared" si="266"/>
        <v>0</v>
      </c>
      <c r="AX766" s="172">
        <f t="shared" si="267"/>
        <v>0</v>
      </c>
      <c r="AY766" s="172">
        <f t="shared" si="268"/>
        <v>0</v>
      </c>
      <c r="AZ766" s="172">
        <f t="shared" si="269"/>
        <v>0</v>
      </c>
      <c r="BA766" s="172">
        <f t="shared" si="270"/>
        <v>0</v>
      </c>
      <c r="BB766" s="172">
        <f t="shared" si="271"/>
        <v>0</v>
      </c>
      <c r="BC766" s="172">
        <f t="shared" si="272"/>
        <v>0</v>
      </c>
      <c r="BD766" s="176"/>
      <c r="BE766" s="172">
        <f t="shared" si="273"/>
        <v>0</v>
      </c>
      <c r="BF766" s="172">
        <f t="shared" si="274"/>
        <v>0</v>
      </c>
      <c r="BG766" s="172">
        <f t="shared" si="275"/>
        <v>0</v>
      </c>
      <c r="BH766" s="172">
        <f t="shared" si="276"/>
        <v>0</v>
      </c>
      <c r="BI766" s="172">
        <f t="shared" si="277"/>
        <v>0</v>
      </c>
      <c r="BJ766" s="172">
        <f t="shared" si="278"/>
        <v>0</v>
      </c>
      <c r="BK766" s="172">
        <f t="shared" si="279"/>
        <v>0</v>
      </c>
      <c r="BL766" s="176"/>
      <c r="BM766" s="172">
        <f t="shared" si="258"/>
        <v>0</v>
      </c>
      <c r="BN766" s="172">
        <f t="shared" si="259"/>
        <v>0</v>
      </c>
      <c r="BO766" s="172">
        <f t="shared" si="260"/>
        <v>0</v>
      </c>
      <c r="BP766" s="172">
        <f t="shared" si="261"/>
        <v>0</v>
      </c>
      <c r="BQ766" s="172">
        <f t="shared" si="262"/>
        <v>0</v>
      </c>
      <c r="BR766" s="172">
        <f t="shared" si="263"/>
        <v>0</v>
      </c>
      <c r="BS766" s="172">
        <f t="shared" si="264"/>
        <v>0</v>
      </c>
      <c r="BT766" s="55"/>
      <c r="BU766" s="158">
        <f>SUMIF('Input| Projects'!$BA$8:$CX$8,RIGHT(BU$9,3),'Input| Projects'!$BA766:$CX766)</f>
        <v>0</v>
      </c>
      <c r="BV766" s="158">
        <f>SUMIF('Input| Projects'!$BA$8:$CX$8,RIGHT(BV$9,3),'Input| Projects'!$BA766:$CX766)</f>
        <v>0</v>
      </c>
      <c r="BW766" s="79" t="str">
        <f t="shared" si="265"/>
        <v/>
      </c>
    </row>
    <row r="767" spans="2:75" x14ac:dyDescent="0.2">
      <c r="B767" s="123">
        <f>IFERROR('Input| Projects'!B767,"")</f>
        <v>758</v>
      </c>
      <c r="C767" s="160" t="str">
        <f>IFERROR(IF('Input| Projects'!C767="","",'Input| Projects'!C767),"")</f>
        <v/>
      </c>
      <c r="D767" s="160" t="str">
        <f>IFERROR(IF('Input| Projects'!D767="","",'Input| Projects'!D767),"")</f>
        <v/>
      </c>
      <c r="E767" s="53"/>
      <c r="F767" s="160" t="str">
        <f>IF(LEN('Input| Projects'!F767)&gt;0,'Input| Projects'!F767,"")</f>
        <v/>
      </c>
      <c r="G767" s="160" t="str">
        <f>IF(LEN('Input| Projects'!G767)&gt;0,'Input| Projects'!G767,"")</f>
        <v/>
      </c>
      <c r="H767" s="10"/>
      <c r="I767" s="194" cm="1">
        <f t="array" ref="I767">IF(LEN($F767)&gt;0,1+IFERROR(SUMPRODUCT(TRANSPOSE('Input| Projects'!$AO767:$AQ767),INDEX('Input| Escalations'!$F$27:$L$29,,MATCH(Q$9,'Input| Escalations'!$F$21:$L$21,0))),0),0)</f>
        <v>0</v>
      </c>
      <c r="J767" s="194" cm="1">
        <f t="array" ref="J767">IF(LEN($F767)&gt;0,1+IFERROR(SUMPRODUCT(TRANSPOSE('Input| Projects'!$AO767:$AQ767),INDEX('Input| Escalations'!$F$27:$L$29,,MATCH(R$9,'Input| Escalations'!$F$21:$L$21,0))),0),0)</f>
        <v>0</v>
      </c>
      <c r="K767" s="194" cm="1">
        <f t="array" ref="K767">IF(LEN($F767)&gt;0,1+IFERROR(SUMPRODUCT(TRANSPOSE('Input| Projects'!$AO767:$AQ767),INDEX('Input| Escalations'!$F$27:$L$29,,MATCH(S$9,'Input| Escalations'!$F$21:$L$21,0))),0),0)</f>
        <v>0</v>
      </c>
      <c r="L767" s="194" cm="1">
        <f t="array" ref="L767">IF(LEN($F767)&gt;0,1+IFERROR(SUMPRODUCT(TRANSPOSE('Input| Projects'!$AO767:$AQ767),INDEX('Input| Escalations'!$F$27:$L$29,,MATCH(T$9,'Input| Escalations'!$F$21:$L$21,0))),0),0)</f>
        <v>0</v>
      </c>
      <c r="M767" s="194" cm="1">
        <f t="array" ref="M767">IF(LEN($F767)&gt;0,1+IFERROR(SUMPRODUCT(TRANSPOSE('Input| Projects'!$AO767:$AQ767),INDEX('Input| Escalations'!$F$27:$L$29,,MATCH(U$9,'Input| Escalations'!$F$21:$L$21,0))),0),0)</f>
        <v>0</v>
      </c>
      <c r="N767" s="194" cm="1">
        <f t="array" ref="N767">IF(LEN($F767)&gt;0,1+IFERROR(SUMPRODUCT(TRANSPOSE('Input| Projects'!$AO767:$AQ767),INDEX('Input| Escalations'!$F$27:$L$29,,MATCH(V$9,'Input| Escalations'!$F$21:$L$21,0))),0),0)</f>
        <v>0</v>
      </c>
      <c r="O767" s="194" cm="1">
        <f t="array" ref="O767">IF(LEN($F767)&gt;0,1+IFERROR(SUMPRODUCT(TRANSPOSE('Input| Projects'!$AO767:$AQ767),INDEX('Input| Escalations'!$F$27:$L$29,,MATCH(W$9,'Input| Escalations'!$F$21:$L$21,0))),0),0)</f>
        <v>0</v>
      </c>
      <c r="P767" s="10"/>
      <c r="Q767" s="172">
        <f>IFERROR(IF(ISNUMBER(FIND("decision",'Input| Setup'!$F$6)),'Input| Projects'!Y767,'Input| Projects'!I767)*'Input| Escalations'!$I$17*I767,0)</f>
        <v>0</v>
      </c>
      <c r="R767" s="172">
        <f>IFERROR(IF(ISNUMBER(FIND("decision",'Input| Setup'!$F$6)),'Input| Projects'!Z767,'Input| Projects'!J767)*'Input| Escalations'!$I$17*J767,0)</f>
        <v>0</v>
      </c>
      <c r="S767" s="172">
        <f>IFERROR(IF(ISNUMBER(FIND("decision",'Input| Setup'!$F$6)),'Input| Projects'!AA767,'Input| Projects'!K767)*'Input| Escalations'!$I$17*K767,0)</f>
        <v>0</v>
      </c>
      <c r="T767" s="172">
        <f>IFERROR(IF(ISNUMBER(FIND("decision",'Input| Setup'!$F$6)),'Input| Projects'!AB767,'Input| Projects'!L767)*'Input| Escalations'!$I$17*L767,0)</f>
        <v>0</v>
      </c>
      <c r="U767" s="172">
        <f>IFERROR(IF(ISNUMBER(FIND("decision",'Input| Setup'!$F$6)),'Input| Projects'!AC767,'Input| Projects'!M767)*'Input| Escalations'!$I$17*M767,0)</f>
        <v>0</v>
      </c>
      <c r="V767" s="172">
        <f>IFERROR(IF(ISNUMBER(FIND("decision",'Input| Setup'!$F$6)),'Input| Projects'!AD767,'Input| Projects'!N767)*'Input| Escalations'!$I$17*N767,0)</f>
        <v>0</v>
      </c>
      <c r="W767" s="172">
        <f>IFERROR(IF(ISNUMBER(FIND("decision",'Input| Setup'!$F$6)),'Input| Projects'!AE767,'Input| Projects'!O767)*'Input| Escalations'!$I$17*O767,0)</f>
        <v>0</v>
      </c>
      <c r="X767" s="175"/>
      <c r="Y767" s="172">
        <f>IF(ISNUMBER(FIND("decision",'Input| Setup'!$F$6)),'Input| Projects'!AG767,'Input| Projects'!Q767)*I767*'Input| Escalations'!$I$17</f>
        <v>0</v>
      </c>
      <c r="Z767" s="172">
        <f>IF(ISNUMBER(FIND("decision",'Input| Setup'!$F$6)),'Input| Projects'!AH767,'Input| Projects'!R767)*J767*'Input| Escalations'!$I$17</f>
        <v>0</v>
      </c>
      <c r="AA767" s="172">
        <f>IF(ISNUMBER(FIND("decision",'Input| Setup'!$F$6)),'Input| Projects'!AI767,'Input| Projects'!S767)*K767*'Input| Escalations'!$I$17</f>
        <v>0</v>
      </c>
      <c r="AB767" s="172">
        <f>IF(ISNUMBER(FIND("decision",'Input| Setup'!$F$6)),'Input| Projects'!AJ767,'Input| Projects'!T767)*L767*'Input| Escalations'!$I$17</f>
        <v>0</v>
      </c>
      <c r="AC767" s="172">
        <f>IF(ISNUMBER(FIND("decision",'Input| Setup'!$F$6)),'Input| Projects'!AK767,'Input| Projects'!U767)*M767*'Input| Escalations'!$I$17</f>
        <v>0</v>
      </c>
      <c r="AD767" s="172">
        <f>IF(ISNUMBER(FIND("decision",'Input| Setup'!$F$6)),'Input| Projects'!AL767,'Input| Projects'!V767)*N767*'Input| Escalations'!$I$17</f>
        <v>0</v>
      </c>
      <c r="AE767" s="172">
        <f>IF(ISNUMBER(FIND("decision",'Input| Setup'!$F$6)),'Input| Projects'!AM767,'Input| Projects'!W767)*O767*'Input| Escalations'!$I$17</f>
        <v>0</v>
      </c>
      <c r="AF767" s="175"/>
      <c r="AG767" s="172" cm="1">
        <f t="array" ref="AG767">IFERROR(--('Input| Projects'!$AS767="Yes")*_xlfn.SWITCH('Input| Overheads'!$C$50,"Direct costs",'Calc| Overheads Allocation'!C$8*Q767,"Internal labour",'Calc| Overheads Allocation'!C$8*Q767*'Input| Projects'!$AO767,"DNSP defined",'Calc| Overheads Allocation'!C$78*'Input| Projects'!$AV767,0),0)</f>
        <v>0</v>
      </c>
      <c r="AH767" s="172" cm="1">
        <f t="array" ref="AH767">IFERROR(--('Input| Projects'!$AS767="Yes")*_xlfn.SWITCH('Input| Overheads'!$C$50,"Direct costs",'Calc| Overheads Allocation'!D$8*R767,"Internal labour",'Calc| Overheads Allocation'!D$8*R767*'Input| Projects'!$AO767,"DNSP defined",'Calc| Overheads Allocation'!D$78*'Input| Projects'!$AV767,0),0)</f>
        <v>0</v>
      </c>
      <c r="AI767" s="172" cm="1">
        <f t="array" ref="AI767">IFERROR(--('Input| Projects'!$AS767="Yes")*_xlfn.SWITCH('Input| Overheads'!$C$50,"Direct costs",'Calc| Overheads Allocation'!E$8*S767,"Internal labour",'Calc| Overheads Allocation'!E$8*S767*'Input| Projects'!$AO767,"DNSP defined",'Calc| Overheads Allocation'!E$78*'Input| Projects'!$AV767,0),0)</f>
        <v>0</v>
      </c>
      <c r="AJ767" s="172" cm="1">
        <f t="array" ref="AJ767">IFERROR(--('Input| Projects'!$AS767="Yes")*_xlfn.SWITCH('Input| Overheads'!$C$50,"Direct costs",'Calc| Overheads Allocation'!F$8*T767,"Internal labour",'Calc| Overheads Allocation'!F$8*T767*'Input| Projects'!$AO767,"DNSP defined",'Calc| Overheads Allocation'!F$78*'Input| Projects'!$AV767,0),0)</f>
        <v>0</v>
      </c>
      <c r="AK767" s="172" cm="1">
        <f t="array" ref="AK767">IFERROR(--('Input| Projects'!$AS767="Yes")*_xlfn.SWITCH('Input| Overheads'!$C$50,"Direct costs",'Calc| Overheads Allocation'!G$8*U767,"Internal labour",'Calc| Overheads Allocation'!G$8*U767*'Input| Projects'!$AO767,"DNSP defined",'Calc| Overheads Allocation'!G$78*'Input| Projects'!$AV767,0),0)</f>
        <v>0</v>
      </c>
      <c r="AL767" s="172" cm="1">
        <f t="array" ref="AL767">IFERROR(--('Input| Projects'!$AS767="Yes")*_xlfn.SWITCH('Input| Overheads'!$C$50,"Direct costs",'Calc| Overheads Allocation'!H$8*V767,"Internal labour",'Calc| Overheads Allocation'!H$8*V767*'Input| Projects'!$AO767,"DNSP defined",'Calc| Overheads Allocation'!H$78*'Input| Projects'!$AV767,0),0)</f>
        <v>0</v>
      </c>
      <c r="AM767" s="172" cm="1">
        <f t="array" ref="AM767">IFERROR(--('Input| Projects'!$AS767="Yes")*_xlfn.SWITCH('Input| Overheads'!$C$50,"Direct costs",'Calc| Overheads Allocation'!I$8*W767,"Internal labour",'Calc| Overheads Allocation'!I$8*W767*'Input| Projects'!$AO767,"DNSP defined",'Calc| Overheads Allocation'!I$78*'Input| Projects'!$AV767,0),0)</f>
        <v>0</v>
      </c>
      <c r="AN767" s="175"/>
      <c r="AO767" s="172" cm="1">
        <f t="array" ref="AO767">IFERROR(--('Input| Projects'!$AT767="Yes")*_xlfn.SWITCH('Input| Overheads'!$C$50,"Direct costs",'Calc| Overheads Allocation'!C$9*Q767,"Internal labour",'Calc| Overheads Allocation'!C$9*Q767*'Input| Projects'!$AO767,"DNSP defined",'Calc| Overheads Allocation'!C$79*'Input| Projects'!$AW767,0),0)</f>
        <v>0</v>
      </c>
      <c r="AP767" s="172" cm="1">
        <f t="array" ref="AP767">IFERROR(--('Input| Projects'!$AT767="Yes")*_xlfn.SWITCH('Input| Overheads'!$C$50,"Direct costs",'Calc| Overheads Allocation'!D$9*R767,"Internal labour",'Calc| Overheads Allocation'!D$9*R767*'Input| Projects'!$AO767,"DNSP defined",'Calc| Overheads Allocation'!D$79*'Input| Projects'!$AW767,0),0)</f>
        <v>0</v>
      </c>
      <c r="AQ767" s="172" cm="1">
        <f t="array" ref="AQ767">IFERROR(--('Input| Projects'!$AT767="Yes")*_xlfn.SWITCH('Input| Overheads'!$C$50,"Direct costs",'Calc| Overheads Allocation'!E$9*S767,"Internal labour",'Calc| Overheads Allocation'!E$9*S767*'Input| Projects'!$AO767,"DNSP defined",'Calc| Overheads Allocation'!E$79*'Input| Projects'!$AW767,0),0)</f>
        <v>0</v>
      </c>
      <c r="AR767" s="172" cm="1">
        <f t="array" ref="AR767">IFERROR(--('Input| Projects'!$AT767="Yes")*_xlfn.SWITCH('Input| Overheads'!$C$50,"Direct costs",'Calc| Overheads Allocation'!F$9*T767,"Internal labour",'Calc| Overheads Allocation'!F$9*T767*'Input| Projects'!$AO767,"DNSP defined",'Calc| Overheads Allocation'!F$79*'Input| Projects'!$AW767,0),0)</f>
        <v>0</v>
      </c>
      <c r="AS767" s="172" cm="1">
        <f t="array" ref="AS767">IFERROR(--('Input| Projects'!$AT767="Yes")*_xlfn.SWITCH('Input| Overheads'!$C$50,"Direct costs",'Calc| Overheads Allocation'!G$9*U767,"Internal labour",'Calc| Overheads Allocation'!G$9*U767*'Input| Projects'!$AO767,"DNSP defined",'Calc| Overheads Allocation'!G$79*'Input| Projects'!$AW767,0),0)</f>
        <v>0</v>
      </c>
      <c r="AT767" s="172" cm="1">
        <f t="array" ref="AT767">IFERROR(--('Input| Projects'!$AT767="Yes")*_xlfn.SWITCH('Input| Overheads'!$C$50,"Direct costs",'Calc| Overheads Allocation'!H$9*V767,"Internal labour",'Calc| Overheads Allocation'!H$9*V767*'Input| Projects'!$AO767,"DNSP defined",'Calc| Overheads Allocation'!H$79*'Input| Projects'!$AW767,0),0)</f>
        <v>0</v>
      </c>
      <c r="AU767" s="172" cm="1">
        <f t="array" ref="AU767">IFERROR(--('Input| Projects'!$AT767="Yes")*_xlfn.SWITCH('Input| Overheads'!$C$50,"Direct costs",'Calc| Overheads Allocation'!I$9*W767,"Internal labour",'Calc| Overheads Allocation'!I$9*W767*'Input| Projects'!$AO767,"DNSP defined",'Calc| Overheads Allocation'!I$79*'Input| Projects'!$AW767,0),0)</f>
        <v>0</v>
      </c>
      <c r="AV767" s="175"/>
      <c r="AW767" s="172">
        <f t="shared" si="266"/>
        <v>0</v>
      </c>
      <c r="AX767" s="172">
        <f t="shared" si="267"/>
        <v>0</v>
      </c>
      <c r="AY767" s="172">
        <f t="shared" si="268"/>
        <v>0</v>
      </c>
      <c r="AZ767" s="172">
        <f t="shared" si="269"/>
        <v>0</v>
      </c>
      <c r="BA767" s="172">
        <f t="shared" si="270"/>
        <v>0</v>
      </c>
      <c r="BB767" s="172">
        <f t="shared" si="271"/>
        <v>0</v>
      </c>
      <c r="BC767" s="172">
        <f t="shared" si="272"/>
        <v>0</v>
      </c>
      <c r="BD767" s="176"/>
      <c r="BE767" s="172">
        <f t="shared" si="273"/>
        <v>0</v>
      </c>
      <c r="BF767" s="172">
        <f t="shared" si="274"/>
        <v>0</v>
      </c>
      <c r="BG767" s="172">
        <f t="shared" si="275"/>
        <v>0</v>
      </c>
      <c r="BH767" s="172">
        <f t="shared" si="276"/>
        <v>0</v>
      </c>
      <c r="BI767" s="172">
        <f t="shared" si="277"/>
        <v>0</v>
      </c>
      <c r="BJ767" s="172">
        <f t="shared" si="278"/>
        <v>0</v>
      </c>
      <c r="BK767" s="172">
        <f t="shared" si="279"/>
        <v>0</v>
      </c>
      <c r="BL767" s="176"/>
      <c r="BM767" s="172">
        <f t="shared" si="258"/>
        <v>0</v>
      </c>
      <c r="BN767" s="172">
        <f t="shared" si="259"/>
        <v>0</v>
      </c>
      <c r="BO767" s="172">
        <f t="shared" si="260"/>
        <v>0</v>
      </c>
      <c r="BP767" s="172">
        <f t="shared" si="261"/>
        <v>0</v>
      </c>
      <c r="BQ767" s="172">
        <f t="shared" si="262"/>
        <v>0</v>
      </c>
      <c r="BR767" s="172">
        <f t="shared" si="263"/>
        <v>0</v>
      </c>
      <c r="BS767" s="172">
        <f t="shared" si="264"/>
        <v>0</v>
      </c>
      <c r="BT767" s="55"/>
      <c r="BU767" s="158">
        <f>SUMIF('Input| Projects'!$BA$8:$CX$8,RIGHT(BU$9,3),'Input| Projects'!$BA767:$CX767)</f>
        <v>0</v>
      </c>
      <c r="BV767" s="158">
        <f>SUMIF('Input| Projects'!$BA$8:$CX$8,RIGHT(BV$9,3),'Input| Projects'!$BA767:$CX767)</f>
        <v>0</v>
      </c>
      <c r="BW767" s="79" t="str">
        <f t="shared" si="265"/>
        <v/>
      </c>
    </row>
    <row r="768" spans="2:75" x14ac:dyDescent="0.2">
      <c r="B768" s="123">
        <f>IFERROR('Input| Projects'!B768,"")</f>
        <v>759</v>
      </c>
      <c r="C768" s="160" t="str">
        <f>IFERROR(IF('Input| Projects'!C768="","",'Input| Projects'!C768),"")</f>
        <v/>
      </c>
      <c r="D768" s="160" t="str">
        <f>IFERROR(IF('Input| Projects'!D768="","",'Input| Projects'!D768),"")</f>
        <v/>
      </c>
      <c r="E768" s="53"/>
      <c r="F768" s="160" t="str">
        <f>IF(LEN('Input| Projects'!F768)&gt;0,'Input| Projects'!F768,"")</f>
        <v/>
      </c>
      <c r="G768" s="160" t="str">
        <f>IF(LEN('Input| Projects'!G768)&gt;0,'Input| Projects'!G768,"")</f>
        <v/>
      </c>
      <c r="H768" s="10"/>
      <c r="I768" s="194" cm="1">
        <f t="array" ref="I768">IF(LEN($F768)&gt;0,1+IFERROR(SUMPRODUCT(TRANSPOSE('Input| Projects'!$AO768:$AQ768),INDEX('Input| Escalations'!$F$27:$L$29,,MATCH(Q$9,'Input| Escalations'!$F$21:$L$21,0))),0),0)</f>
        <v>0</v>
      </c>
      <c r="J768" s="194" cm="1">
        <f t="array" ref="J768">IF(LEN($F768)&gt;0,1+IFERROR(SUMPRODUCT(TRANSPOSE('Input| Projects'!$AO768:$AQ768),INDEX('Input| Escalations'!$F$27:$L$29,,MATCH(R$9,'Input| Escalations'!$F$21:$L$21,0))),0),0)</f>
        <v>0</v>
      </c>
      <c r="K768" s="194" cm="1">
        <f t="array" ref="K768">IF(LEN($F768)&gt;0,1+IFERROR(SUMPRODUCT(TRANSPOSE('Input| Projects'!$AO768:$AQ768),INDEX('Input| Escalations'!$F$27:$L$29,,MATCH(S$9,'Input| Escalations'!$F$21:$L$21,0))),0),0)</f>
        <v>0</v>
      </c>
      <c r="L768" s="194" cm="1">
        <f t="array" ref="L768">IF(LEN($F768)&gt;0,1+IFERROR(SUMPRODUCT(TRANSPOSE('Input| Projects'!$AO768:$AQ768),INDEX('Input| Escalations'!$F$27:$L$29,,MATCH(T$9,'Input| Escalations'!$F$21:$L$21,0))),0),0)</f>
        <v>0</v>
      </c>
      <c r="M768" s="194" cm="1">
        <f t="array" ref="M768">IF(LEN($F768)&gt;0,1+IFERROR(SUMPRODUCT(TRANSPOSE('Input| Projects'!$AO768:$AQ768),INDEX('Input| Escalations'!$F$27:$L$29,,MATCH(U$9,'Input| Escalations'!$F$21:$L$21,0))),0),0)</f>
        <v>0</v>
      </c>
      <c r="N768" s="194" cm="1">
        <f t="array" ref="N768">IF(LEN($F768)&gt;0,1+IFERROR(SUMPRODUCT(TRANSPOSE('Input| Projects'!$AO768:$AQ768),INDEX('Input| Escalations'!$F$27:$L$29,,MATCH(V$9,'Input| Escalations'!$F$21:$L$21,0))),0),0)</f>
        <v>0</v>
      </c>
      <c r="O768" s="194" cm="1">
        <f t="array" ref="O768">IF(LEN($F768)&gt;0,1+IFERROR(SUMPRODUCT(TRANSPOSE('Input| Projects'!$AO768:$AQ768),INDEX('Input| Escalations'!$F$27:$L$29,,MATCH(W$9,'Input| Escalations'!$F$21:$L$21,0))),0),0)</f>
        <v>0</v>
      </c>
      <c r="P768" s="10"/>
      <c r="Q768" s="172">
        <f>IFERROR(IF(ISNUMBER(FIND("decision",'Input| Setup'!$F$6)),'Input| Projects'!Y768,'Input| Projects'!I768)*'Input| Escalations'!$I$17*I768,0)</f>
        <v>0</v>
      </c>
      <c r="R768" s="172">
        <f>IFERROR(IF(ISNUMBER(FIND("decision",'Input| Setup'!$F$6)),'Input| Projects'!Z768,'Input| Projects'!J768)*'Input| Escalations'!$I$17*J768,0)</f>
        <v>0</v>
      </c>
      <c r="S768" s="172">
        <f>IFERROR(IF(ISNUMBER(FIND("decision",'Input| Setup'!$F$6)),'Input| Projects'!AA768,'Input| Projects'!K768)*'Input| Escalations'!$I$17*K768,0)</f>
        <v>0</v>
      </c>
      <c r="T768" s="172">
        <f>IFERROR(IF(ISNUMBER(FIND("decision",'Input| Setup'!$F$6)),'Input| Projects'!AB768,'Input| Projects'!L768)*'Input| Escalations'!$I$17*L768,0)</f>
        <v>0</v>
      </c>
      <c r="U768" s="172">
        <f>IFERROR(IF(ISNUMBER(FIND("decision",'Input| Setup'!$F$6)),'Input| Projects'!AC768,'Input| Projects'!M768)*'Input| Escalations'!$I$17*M768,0)</f>
        <v>0</v>
      </c>
      <c r="V768" s="172">
        <f>IFERROR(IF(ISNUMBER(FIND("decision",'Input| Setup'!$F$6)),'Input| Projects'!AD768,'Input| Projects'!N768)*'Input| Escalations'!$I$17*N768,0)</f>
        <v>0</v>
      </c>
      <c r="W768" s="172">
        <f>IFERROR(IF(ISNUMBER(FIND("decision",'Input| Setup'!$F$6)),'Input| Projects'!AE768,'Input| Projects'!O768)*'Input| Escalations'!$I$17*O768,0)</f>
        <v>0</v>
      </c>
      <c r="X768" s="175"/>
      <c r="Y768" s="172">
        <f>IF(ISNUMBER(FIND("decision",'Input| Setup'!$F$6)),'Input| Projects'!AG768,'Input| Projects'!Q768)*I768*'Input| Escalations'!$I$17</f>
        <v>0</v>
      </c>
      <c r="Z768" s="172">
        <f>IF(ISNUMBER(FIND("decision",'Input| Setup'!$F$6)),'Input| Projects'!AH768,'Input| Projects'!R768)*J768*'Input| Escalations'!$I$17</f>
        <v>0</v>
      </c>
      <c r="AA768" s="172">
        <f>IF(ISNUMBER(FIND("decision",'Input| Setup'!$F$6)),'Input| Projects'!AI768,'Input| Projects'!S768)*K768*'Input| Escalations'!$I$17</f>
        <v>0</v>
      </c>
      <c r="AB768" s="172">
        <f>IF(ISNUMBER(FIND("decision",'Input| Setup'!$F$6)),'Input| Projects'!AJ768,'Input| Projects'!T768)*L768*'Input| Escalations'!$I$17</f>
        <v>0</v>
      </c>
      <c r="AC768" s="172">
        <f>IF(ISNUMBER(FIND("decision",'Input| Setup'!$F$6)),'Input| Projects'!AK768,'Input| Projects'!U768)*M768*'Input| Escalations'!$I$17</f>
        <v>0</v>
      </c>
      <c r="AD768" s="172">
        <f>IF(ISNUMBER(FIND("decision",'Input| Setup'!$F$6)),'Input| Projects'!AL768,'Input| Projects'!V768)*N768*'Input| Escalations'!$I$17</f>
        <v>0</v>
      </c>
      <c r="AE768" s="172">
        <f>IF(ISNUMBER(FIND("decision",'Input| Setup'!$F$6)),'Input| Projects'!AM768,'Input| Projects'!W768)*O768*'Input| Escalations'!$I$17</f>
        <v>0</v>
      </c>
      <c r="AF768" s="175"/>
      <c r="AG768" s="172" cm="1">
        <f t="array" ref="AG768">IFERROR(--('Input| Projects'!$AS768="Yes")*_xlfn.SWITCH('Input| Overheads'!$C$50,"Direct costs",'Calc| Overheads Allocation'!C$8*Q768,"Internal labour",'Calc| Overheads Allocation'!C$8*Q768*'Input| Projects'!$AO768,"DNSP defined",'Calc| Overheads Allocation'!C$78*'Input| Projects'!$AV768,0),0)</f>
        <v>0</v>
      </c>
      <c r="AH768" s="172" cm="1">
        <f t="array" ref="AH768">IFERROR(--('Input| Projects'!$AS768="Yes")*_xlfn.SWITCH('Input| Overheads'!$C$50,"Direct costs",'Calc| Overheads Allocation'!D$8*R768,"Internal labour",'Calc| Overheads Allocation'!D$8*R768*'Input| Projects'!$AO768,"DNSP defined",'Calc| Overheads Allocation'!D$78*'Input| Projects'!$AV768,0),0)</f>
        <v>0</v>
      </c>
      <c r="AI768" s="172" cm="1">
        <f t="array" ref="AI768">IFERROR(--('Input| Projects'!$AS768="Yes")*_xlfn.SWITCH('Input| Overheads'!$C$50,"Direct costs",'Calc| Overheads Allocation'!E$8*S768,"Internal labour",'Calc| Overheads Allocation'!E$8*S768*'Input| Projects'!$AO768,"DNSP defined",'Calc| Overheads Allocation'!E$78*'Input| Projects'!$AV768,0),0)</f>
        <v>0</v>
      </c>
      <c r="AJ768" s="172" cm="1">
        <f t="array" ref="AJ768">IFERROR(--('Input| Projects'!$AS768="Yes")*_xlfn.SWITCH('Input| Overheads'!$C$50,"Direct costs",'Calc| Overheads Allocation'!F$8*T768,"Internal labour",'Calc| Overheads Allocation'!F$8*T768*'Input| Projects'!$AO768,"DNSP defined",'Calc| Overheads Allocation'!F$78*'Input| Projects'!$AV768,0),0)</f>
        <v>0</v>
      </c>
      <c r="AK768" s="172" cm="1">
        <f t="array" ref="AK768">IFERROR(--('Input| Projects'!$AS768="Yes")*_xlfn.SWITCH('Input| Overheads'!$C$50,"Direct costs",'Calc| Overheads Allocation'!G$8*U768,"Internal labour",'Calc| Overheads Allocation'!G$8*U768*'Input| Projects'!$AO768,"DNSP defined",'Calc| Overheads Allocation'!G$78*'Input| Projects'!$AV768,0),0)</f>
        <v>0</v>
      </c>
      <c r="AL768" s="172" cm="1">
        <f t="array" ref="AL768">IFERROR(--('Input| Projects'!$AS768="Yes")*_xlfn.SWITCH('Input| Overheads'!$C$50,"Direct costs",'Calc| Overheads Allocation'!H$8*V768,"Internal labour",'Calc| Overheads Allocation'!H$8*V768*'Input| Projects'!$AO768,"DNSP defined",'Calc| Overheads Allocation'!H$78*'Input| Projects'!$AV768,0),0)</f>
        <v>0</v>
      </c>
      <c r="AM768" s="172" cm="1">
        <f t="array" ref="AM768">IFERROR(--('Input| Projects'!$AS768="Yes")*_xlfn.SWITCH('Input| Overheads'!$C$50,"Direct costs",'Calc| Overheads Allocation'!I$8*W768,"Internal labour",'Calc| Overheads Allocation'!I$8*W768*'Input| Projects'!$AO768,"DNSP defined",'Calc| Overheads Allocation'!I$78*'Input| Projects'!$AV768,0),0)</f>
        <v>0</v>
      </c>
      <c r="AN768" s="175"/>
      <c r="AO768" s="172" cm="1">
        <f t="array" ref="AO768">IFERROR(--('Input| Projects'!$AT768="Yes")*_xlfn.SWITCH('Input| Overheads'!$C$50,"Direct costs",'Calc| Overheads Allocation'!C$9*Q768,"Internal labour",'Calc| Overheads Allocation'!C$9*Q768*'Input| Projects'!$AO768,"DNSP defined",'Calc| Overheads Allocation'!C$79*'Input| Projects'!$AW768,0),0)</f>
        <v>0</v>
      </c>
      <c r="AP768" s="172" cm="1">
        <f t="array" ref="AP768">IFERROR(--('Input| Projects'!$AT768="Yes")*_xlfn.SWITCH('Input| Overheads'!$C$50,"Direct costs",'Calc| Overheads Allocation'!D$9*R768,"Internal labour",'Calc| Overheads Allocation'!D$9*R768*'Input| Projects'!$AO768,"DNSP defined",'Calc| Overheads Allocation'!D$79*'Input| Projects'!$AW768,0),0)</f>
        <v>0</v>
      </c>
      <c r="AQ768" s="172" cm="1">
        <f t="array" ref="AQ768">IFERROR(--('Input| Projects'!$AT768="Yes")*_xlfn.SWITCH('Input| Overheads'!$C$50,"Direct costs",'Calc| Overheads Allocation'!E$9*S768,"Internal labour",'Calc| Overheads Allocation'!E$9*S768*'Input| Projects'!$AO768,"DNSP defined",'Calc| Overheads Allocation'!E$79*'Input| Projects'!$AW768,0),0)</f>
        <v>0</v>
      </c>
      <c r="AR768" s="172" cm="1">
        <f t="array" ref="AR768">IFERROR(--('Input| Projects'!$AT768="Yes")*_xlfn.SWITCH('Input| Overheads'!$C$50,"Direct costs",'Calc| Overheads Allocation'!F$9*T768,"Internal labour",'Calc| Overheads Allocation'!F$9*T768*'Input| Projects'!$AO768,"DNSP defined",'Calc| Overheads Allocation'!F$79*'Input| Projects'!$AW768,0),0)</f>
        <v>0</v>
      </c>
      <c r="AS768" s="172" cm="1">
        <f t="array" ref="AS768">IFERROR(--('Input| Projects'!$AT768="Yes")*_xlfn.SWITCH('Input| Overheads'!$C$50,"Direct costs",'Calc| Overheads Allocation'!G$9*U768,"Internal labour",'Calc| Overheads Allocation'!G$9*U768*'Input| Projects'!$AO768,"DNSP defined",'Calc| Overheads Allocation'!G$79*'Input| Projects'!$AW768,0),0)</f>
        <v>0</v>
      </c>
      <c r="AT768" s="172" cm="1">
        <f t="array" ref="AT768">IFERROR(--('Input| Projects'!$AT768="Yes")*_xlfn.SWITCH('Input| Overheads'!$C$50,"Direct costs",'Calc| Overheads Allocation'!H$9*V768,"Internal labour",'Calc| Overheads Allocation'!H$9*V768*'Input| Projects'!$AO768,"DNSP defined",'Calc| Overheads Allocation'!H$79*'Input| Projects'!$AW768,0),0)</f>
        <v>0</v>
      </c>
      <c r="AU768" s="172" cm="1">
        <f t="array" ref="AU768">IFERROR(--('Input| Projects'!$AT768="Yes")*_xlfn.SWITCH('Input| Overheads'!$C$50,"Direct costs",'Calc| Overheads Allocation'!I$9*W768,"Internal labour",'Calc| Overheads Allocation'!I$9*W768*'Input| Projects'!$AO768,"DNSP defined",'Calc| Overheads Allocation'!I$79*'Input| Projects'!$AW768,0),0)</f>
        <v>0</v>
      </c>
      <c r="AV768" s="175"/>
      <c r="AW768" s="172">
        <f t="shared" si="266"/>
        <v>0</v>
      </c>
      <c r="AX768" s="172">
        <f t="shared" si="267"/>
        <v>0</v>
      </c>
      <c r="AY768" s="172">
        <f t="shared" si="268"/>
        <v>0</v>
      </c>
      <c r="AZ768" s="172">
        <f t="shared" si="269"/>
        <v>0</v>
      </c>
      <c r="BA768" s="172">
        <f t="shared" si="270"/>
        <v>0</v>
      </c>
      <c r="BB768" s="172">
        <f t="shared" si="271"/>
        <v>0</v>
      </c>
      <c r="BC768" s="172">
        <f t="shared" si="272"/>
        <v>0</v>
      </c>
      <c r="BD768" s="176"/>
      <c r="BE768" s="172">
        <f t="shared" si="273"/>
        <v>0</v>
      </c>
      <c r="BF768" s="172">
        <f t="shared" si="274"/>
        <v>0</v>
      </c>
      <c r="BG768" s="172">
        <f t="shared" si="275"/>
        <v>0</v>
      </c>
      <c r="BH768" s="172">
        <f t="shared" si="276"/>
        <v>0</v>
      </c>
      <c r="BI768" s="172">
        <f t="shared" si="277"/>
        <v>0</v>
      </c>
      <c r="BJ768" s="172">
        <f t="shared" si="278"/>
        <v>0</v>
      </c>
      <c r="BK768" s="172">
        <f t="shared" si="279"/>
        <v>0</v>
      </c>
      <c r="BL768" s="176"/>
      <c r="BM768" s="172">
        <f t="shared" si="258"/>
        <v>0</v>
      </c>
      <c r="BN768" s="172">
        <f t="shared" si="259"/>
        <v>0</v>
      </c>
      <c r="BO768" s="172">
        <f t="shared" si="260"/>
        <v>0</v>
      </c>
      <c r="BP768" s="172">
        <f t="shared" si="261"/>
        <v>0</v>
      </c>
      <c r="BQ768" s="172">
        <f t="shared" si="262"/>
        <v>0</v>
      </c>
      <c r="BR768" s="172">
        <f t="shared" si="263"/>
        <v>0</v>
      </c>
      <c r="BS768" s="172">
        <f t="shared" si="264"/>
        <v>0</v>
      </c>
      <c r="BT768" s="55"/>
      <c r="BU768" s="158">
        <f>SUMIF('Input| Projects'!$BA$8:$CX$8,RIGHT(BU$9,3),'Input| Projects'!$BA768:$CX768)</f>
        <v>0</v>
      </c>
      <c r="BV768" s="158">
        <f>SUMIF('Input| Projects'!$BA$8:$CX$8,RIGHT(BV$9,3),'Input| Projects'!$BA768:$CX768)</f>
        <v>0</v>
      </c>
      <c r="BW768" s="79" t="str">
        <f t="shared" si="265"/>
        <v/>
      </c>
    </row>
    <row r="769" spans="2:75" x14ac:dyDescent="0.2">
      <c r="B769" s="123">
        <f>IFERROR('Input| Projects'!B769,"")</f>
        <v>760</v>
      </c>
      <c r="C769" s="160" t="str">
        <f>IFERROR(IF('Input| Projects'!C769="","",'Input| Projects'!C769),"")</f>
        <v/>
      </c>
      <c r="D769" s="160" t="str">
        <f>IFERROR(IF('Input| Projects'!D769="","",'Input| Projects'!D769),"")</f>
        <v/>
      </c>
      <c r="E769" s="53"/>
      <c r="F769" s="160" t="str">
        <f>IF(LEN('Input| Projects'!F769)&gt;0,'Input| Projects'!F769,"")</f>
        <v/>
      </c>
      <c r="G769" s="160" t="str">
        <f>IF(LEN('Input| Projects'!G769)&gt;0,'Input| Projects'!G769,"")</f>
        <v/>
      </c>
      <c r="H769" s="10"/>
      <c r="I769" s="194" cm="1">
        <f t="array" ref="I769">IF(LEN($F769)&gt;0,1+IFERROR(SUMPRODUCT(TRANSPOSE('Input| Projects'!$AO769:$AQ769),INDEX('Input| Escalations'!$F$27:$L$29,,MATCH(Q$9,'Input| Escalations'!$F$21:$L$21,0))),0),0)</f>
        <v>0</v>
      </c>
      <c r="J769" s="194" cm="1">
        <f t="array" ref="J769">IF(LEN($F769)&gt;0,1+IFERROR(SUMPRODUCT(TRANSPOSE('Input| Projects'!$AO769:$AQ769),INDEX('Input| Escalations'!$F$27:$L$29,,MATCH(R$9,'Input| Escalations'!$F$21:$L$21,0))),0),0)</f>
        <v>0</v>
      </c>
      <c r="K769" s="194" cm="1">
        <f t="array" ref="K769">IF(LEN($F769)&gt;0,1+IFERROR(SUMPRODUCT(TRANSPOSE('Input| Projects'!$AO769:$AQ769),INDEX('Input| Escalations'!$F$27:$L$29,,MATCH(S$9,'Input| Escalations'!$F$21:$L$21,0))),0),0)</f>
        <v>0</v>
      </c>
      <c r="L769" s="194" cm="1">
        <f t="array" ref="L769">IF(LEN($F769)&gt;0,1+IFERROR(SUMPRODUCT(TRANSPOSE('Input| Projects'!$AO769:$AQ769),INDEX('Input| Escalations'!$F$27:$L$29,,MATCH(T$9,'Input| Escalations'!$F$21:$L$21,0))),0),0)</f>
        <v>0</v>
      </c>
      <c r="M769" s="194" cm="1">
        <f t="array" ref="M769">IF(LEN($F769)&gt;0,1+IFERROR(SUMPRODUCT(TRANSPOSE('Input| Projects'!$AO769:$AQ769),INDEX('Input| Escalations'!$F$27:$L$29,,MATCH(U$9,'Input| Escalations'!$F$21:$L$21,0))),0),0)</f>
        <v>0</v>
      </c>
      <c r="N769" s="194" cm="1">
        <f t="array" ref="N769">IF(LEN($F769)&gt;0,1+IFERROR(SUMPRODUCT(TRANSPOSE('Input| Projects'!$AO769:$AQ769),INDEX('Input| Escalations'!$F$27:$L$29,,MATCH(V$9,'Input| Escalations'!$F$21:$L$21,0))),0),0)</f>
        <v>0</v>
      </c>
      <c r="O769" s="194" cm="1">
        <f t="array" ref="O769">IF(LEN($F769)&gt;0,1+IFERROR(SUMPRODUCT(TRANSPOSE('Input| Projects'!$AO769:$AQ769),INDEX('Input| Escalations'!$F$27:$L$29,,MATCH(W$9,'Input| Escalations'!$F$21:$L$21,0))),0),0)</f>
        <v>0</v>
      </c>
      <c r="P769" s="10"/>
      <c r="Q769" s="172">
        <f>IFERROR(IF(ISNUMBER(FIND("decision",'Input| Setup'!$F$6)),'Input| Projects'!Y769,'Input| Projects'!I769)*'Input| Escalations'!$I$17*I769,0)</f>
        <v>0</v>
      </c>
      <c r="R769" s="172">
        <f>IFERROR(IF(ISNUMBER(FIND("decision",'Input| Setup'!$F$6)),'Input| Projects'!Z769,'Input| Projects'!J769)*'Input| Escalations'!$I$17*J769,0)</f>
        <v>0</v>
      </c>
      <c r="S769" s="172">
        <f>IFERROR(IF(ISNUMBER(FIND("decision",'Input| Setup'!$F$6)),'Input| Projects'!AA769,'Input| Projects'!K769)*'Input| Escalations'!$I$17*K769,0)</f>
        <v>0</v>
      </c>
      <c r="T769" s="172">
        <f>IFERROR(IF(ISNUMBER(FIND("decision",'Input| Setup'!$F$6)),'Input| Projects'!AB769,'Input| Projects'!L769)*'Input| Escalations'!$I$17*L769,0)</f>
        <v>0</v>
      </c>
      <c r="U769" s="172">
        <f>IFERROR(IF(ISNUMBER(FIND("decision",'Input| Setup'!$F$6)),'Input| Projects'!AC769,'Input| Projects'!M769)*'Input| Escalations'!$I$17*M769,0)</f>
        <v>0</v>
      </c>
      <c r="V769" s="172">
        <f>IFERROR(IF(ISNUMBER(FIND("decision",'Input| Setup'!$F$6)),'Input| Projects'!AD769,'Input| Projects'!N769)*'Input| Escalations'!$I$17*N769,0)</f>
        <v>0</v>
      </c>
      <c r="W769" s="172">
        <f>IFERROR(IF(ISNUMBER(FIND("decision",'Input| Setup'!$F$6)),'Input| Projects'!AE769,'Input| Projects'!O769)*'Input| Escalations'!$I$17*O769,0)</f>
        <v>0</v>
      </c>
      <c r="X769" s="175"/>
      <c r="Y769" s="172">
        <f>IF(ISNUMBER(FIND("decision",'Input| Setup'!$F$6)),'Input| Projects'!AG769,'Input| Projects'!Q769)*I769*'Input| Escalations'!$I$17</f>
        <v>0</v>
      </c>
      <c r="Z769" s="172">
        <f>IF(ISNUMBER(FIND("decision",'Input| Setup'!$F$6)),'Input| Projects'!AH769,'Input| Projects'!R769)*J769*'Input| Escalations'!$I$17</f>
        <v>0</v>
      </c>
      <c r="AA769" s="172">
        <f>IF(ISNUMBER(FIND("decision",'Input| Setup'!$F$6)),'Input| Projects'!AI769,'Input| Projects'!S769)*K769*'Input| Escalations'!$I$17</f>
        <v>0</v>
      </c>
      <c r="AB769" s="172">
        <f>IF(ISNUMBER(FIND("decision",'Input| Setup'!$F$6)),'Input| Projects'!AJ769,'Input| Projects'!T769)*L769*'Input| Escalations'!$I$17</f>
        <v>0</v>
      </c>
      <c r="AC769" s="172">
        <f>IF(ISNUMBER(FIND("decision",'Input| Setup'!$F$6)),'Input| Projects'!AK769,'Input| Projects'!U769)*M769*'Input| Escalations'!$I$17</f>
        <v>0</v>
      </c>
      <c r="AD769" s="172">
        <f>IF(ISNUMBER(FIND("decision",'Input| Setup'!$F$6)),'Input| Projects'!AL769,'Input| Projects'!V769)*N769*'Input| Escalations'!$I$17</f>
        <v>0</v>
      </c>
      <c r="AE769" s="172">
        <f>IF(ISNUMBER(FIND("decision",'Input| Setup'!$F$6)),'Input| Projects'!AM769,'Input| Projects'!W769)*O769*'Input| Escalations'!$I$17</f>
        <v>0</v>
      </c>
      <c r="AF769" s="175"/>
      <c r="AG769" s="172" cm="1">
        <f t="array" ref="AG769">IFERROR(--('Input| Projects'!$AS769="Yes")*_xlfn.SWITCH('Input| Overheads'!$C$50,"Direct costs",'Calc| Overheads Allocation'!C$8*Q769,"Internal labour",'Calc| Overheads Allocation'!C$8*Q769*'Input| Projects'!$AO769,"DNSP defined",'Calc| Overheads Allocation'!C$78*'Input| Projects'!$AV769,0),0)</f>
        <v>0</v>
      </c>
      <c r="AH769" s="172" cm="1">
        <f t="array" ref="AH769">IFERROR(--('Input| Projects'!$AS769="Yes")*_xlfn.SWITCH('Input| Overheads'!$C$50,"Direct costs",'Calc| Overheads Allocation'!D$8*R769,"Internal labour",'Calc| Overheads Allocation'!D$8*R769*'Input| Projects'!$AO769,"DNSP defined",'Calc| Overheads Allocation'!D$78*'Input| Projects'!$AV769,0),0)</f>
        <v>0</v>
      </c>
      <c r="AI769" s="172" cm="1">
        <f t="array" ref="AI769">IFERROR(--('Input| Projects'!$AS769="Yes")*_xlfn.SWITCH('Input| Overheads'!$C$50,"Direct costs",'Calc| Overheads Allocation'!E$8*S769,"Internal labour",'Calc| Overheads Allocation'!E$8*S769*'Input| Projects'!$AO769,"DNSP defined",'Calc| Overheads Allocation'!E$78*'Input| Projects'!$AV769,0),0)</f>
        <v>0</v>
      </c>
      <c r="AJ769" s="172" cm="1">
        <f t="array" ref="AJ769">IFERROR(--('Input| Projects'!$AS769="Yes")*_xlfn.SWITCH('Input| Overheads'!$C$50,"Direct costs",'Calc| Overheads Allocation'!F$8*T769,"Internal labour",'Calc| Overheads Allocation'!F$8*T769*'Input| Projects'!$AO769,"DNSP defined",'Calc| Overheads Allocation'!F$78*'Input| Projects'!$AV769,0),0)</f>
        <v>0</v>
      </c>
      <c r="AK769" s="172" cm="1">
        <f t="array" ref="AK769">IFERROR(--('Input| Projects'!$AS769="Yes")*_xlfn.SWITCH('Input| Overheads'!$C$50,"Direct costs",'Calc| Overheads Allocation'!G$8*U769,"Internal labour",'Calc| Overheads Allocation'!G$8*U769*'Input| Projects'!$AO769,"DNSP defined",'Calc| Overheads Allocation'!G$78*'Input| Projects'!$AV769,0),0)</f>
        <v>0</v>
      </c>
      <c r="AL769" s="172" cm="1">
        <f t="array" ref="AL769">IFERROR(--('Input| Projects'!$AS769="Yes")*_xlfn.SWITCH('Input| Overheads'!$C$50,"Direct costs",'Calc| Overheads Allocation'!H$8*V769,"Internal labour",'Calc| Overheads Allocation'!H$8*V769*'Input| Projects'!$AO769,"DNSP defined",'Calc| Overheads Allocation'!H$78*'Input| Projects'!$AV769,0),0)</f>
        <v>0</v>
      </c>
      <c r="AM769" s="172" cm="1">
        <f t="array" ref="AM769">IFERROR(--('Input| Projects'!$AS769="Yes")*_xlfn.SWITCH('Input| Overheads'!$C$50,"Direct costs",'Calc| Overheads Allocation'!I$8*W769,"Internal labour",'Calc| Overheads Allocation'!I$8*W769*'Input| Projects'!$AO769,"DNSP defined",'Calc| Overheads Allocation'!I$78*'Input| Projects'!$AV769,0),0)</f>
        <v>0</v>
      </c>
      <c r="AN769" s="175"/>
      <c r="AO769" s="172" cm="1">
        <f t="array" ref="AO769">IFERROR(--('Input| Projects'!$AT769="Yes")*_xlfn.SWITCH('Input| Overheads'!$C$50,"Direct costs",'Calc| Overheads Allocation'!C$9*Q769,"Internal labour",'Calc| Overheads Allocation'!C$9*Q769*'Input| Projects'!$AO769,"DNSP defined",'Calc| Overheads Allocation'!C$79*'Input| Projects'!$AW769,0),0)</f>
        <v>0</v>
      </c>
      <c r="AP769" s="172" cm="1">
        <f t="array" ref="AP769">IFERROR(--('Input| Projects'!$AT769="Yes")*_xlfn.SWITCH('Input| Overheads'!$C$50,"Direct costs",'Calc| Overheads Allocation'!D$9*R769,"Internal labour",'Calc| Overheads Allocation'!D$9*R769*'Input| Projects'!$AO769,"DNSP defined",'Calc| Overheads Allocation'!D$79*'Input| Projects'!$AW769,0),0)</f>
        <v>0</v>
      </c>
      <c r="AQ769" s="172" cm="1">
        <f t="array" ref="AQ769">IFERROR(--('Input| Projects'!$AT769="Yes")*_xlfn.SWITCH('Input| Overheads'!$C$50,"Direct costs",'Calc| Overheads Allocation'!E$9*S769,"Internal labour",'Calc| Overheads Allocation'!E$9*S769*'Input| Projects'!$AO769,"DNSP defined",'Calc| Overheads Allocation'!E$79*'Input| Projects'!$AW769,0),0)</f>
        <v>0</v>
      </c>
      <c r="AR769" s="172" cm="1">
        <f t="array" ref="AR769">IFERROR(--('Input| Projects'!$AT769="Yes")*_xlfn.SWITCH('Input| Overheads'!$C$50,"Direct costs",'Calc| Overheads Allocation'!F$9*T769,"Internal labour",'Calc| Overheads Allocation'!F$9*T769*'Input| Projects'!$AO769,"DNSP defined",'Calc| Overheads Allocation'!F$79*'Input| Projects'!$AW769,0),0)</f>
        <v>0</v>
      </c>
      <c r="AS769" s="172" cm="1">
        <f t="array" ref="AS769">IFERROR(--('Input| Projects'!$AT769="Yes")*_xlfn.SWITCH('Input| Overheads'!$C$50,"Direct costs",'Calc| Overheads Allocation'!G$9*U769,"Internal labour",'Calc| Overheads Allocation'!G$9*U769*'Input| Projects'!$AO769,"DNSP defined",'Calc| Overheads Allocation'!G$79*'Input| Projects'!$AW769,0),0)</f>
        <v>0</v>
      </c>
      <c r="AT769" s="172" cm="1">
        <f t="array" ref="AT769">IFERROR(--('Input| Projects'!$AT769="Yes")*_xlfn.SWITCH('Input| Overheads'!$C$50,"Direct costs",'Calc| Overheads Allocation'!H$9*V769,"Internal labour",'Calc| Overheads Allocation'!H$9*V769*'Input| Projects'!$AO769,"DNSP defined",'Calc| Overheads Allocation'!H$79*'Input| Projects'!$AW769,0),0)</f>
        <v>0</v>
      </c>
      <c r="AU769" s="172" cm="1">
        <f t="array" ref="AU769">IFERROR(--('Input| Projects'!$AT769="Yes")*_xlfn.SWITCH('Input| Overheads'!$C$50,"Direct costs",'Calc| Overheads Allocation'!I$9*W769,"Internal labour",'Calc| Overheads Allocation'!I$9*W769*'Input| Projects'!$AO769,"DNSP defined",'Calc| Overheads Allocation'!I$79*'Input| Projects'!$AW769,0),0)</f>
        <v>0</v>
      </c>
      <c r="AV769" s="175"/>
      <c r="AW769" s="172">
        <f t="shared" si="266"/>
        <v>0</v>
      </c>
      <c r="AX769" s="172">
        <f t="shared" si="267"/>
        <v>0</v>
      </c>
      <c r="AY769" s="172">
        <f t="shared" si="268"/>
        <v>0</v>
      </c>
      <c r="AZ769" s="172">
        <f t="shared" si="269"/>
        <v>0</v>
      </c>
      <c r="BA769" s="172">
        <f t="shared" si="270"/>
        <v>0</v>
      </c>
      <c r="BB769" s="172">
        <f t="shared" si="271"/>
        <v>0</v>
      </c>
      <c r="BC769" s="172">
        <f t="shared" si="272"/>
        <v>0</v>
      </c>
      <c r="BD769" s="176"/>
      <c r="BE769" s="172">
        <f t="shared" si="273"/>
        <v>0</v>
      </c>
      <c r="BF769" s="172">
        <f t="shared" si="274"/>
        <v>0</v>
      </c>
      <c r="BG769" s="172">
        <f t="shared" si="275"/>
        <v>0</v>
      </c>
      <c r="BH769" s="172">
        <f t="shared" si="276"/>
        <v>0</v>
      </c>
      <c r="BI769" s="172">
        <f t="shared" si="277"/>
        <v>0</v>
      </c>
      <c r="BJ769" s="172">
        <f t="shared" si="278"/>
        <v>0</v>
      </c>
      <c r="BK769" s="172">
        <f t="shared" si="279"/>
        <v>0</v>
      </c>
      <c r="BL769" s="176"/>
      <c r="BM769" s="172">
        <f t="shared" si="258"/>
        <v>0</v>
      </c>
      <c r="BN769" s="172">
        <f t="shared" si="259"/>
        <v>0</v>
      </c>
      <c r="BO769" s="172">
        <f t="shared" si="260"/>
        <v>0</v>
      </c>
      <c r="BP769" s="172">
        <f t="shared" si="261"/>
        <v>0</v>
      </c>
      <c r="BQ769" s="172">
        <f t="shared" si="262"/>
        <v>0</v>
      </c>
      <c r="BR769" s="172">
        <f t="shared" si="263"/>
        <v>0</v>
      </c>
      <c r="BS769" s="172">
        <f t="shared" si="264"/>
        <v>0</v>
      </c>
      <c r="BT769" s="55"/>
      <c r="BU769" s="158">
        <f>SUMIF('Input| Projects'!$BA$8:$CX$8,RIGHT(BU$9,3),'Input| Projects'!$BA769:$CX769)</f>
        <v>0</v>
      </c>
      <c r="BV769" s="158">
        <f>SUMIF('Input| Projects'!$BA$8:$CX$8,RIGHT(BV$9,3),'Input| Projects'!$BA769:$CX769)</f>
        <v>0</v>
      </c>
      <c r="BW769" s="79" t="str">
        <f t="shared" si="265"/>
        <v/>
      </c>
    </row>
    <row r="770" spans="2:75" x14ac:dyDescent="0.2">
      <c r="B770" s="123">
        <f>IFERROR('Input| Projects'!B770,"")</f>
        <v>761</v>
      </c>
      <c r="C770" s="160" t="str">
        <f>IFERROR(IF('Input| Projects'!C770="","",'Input| Projects'!C770),"")</f>
        <v/>
      </c>
      <c r="D770" s="160" t="str">
        <f>IFERROR(IF('Input| Projects'!D770="","",'Input| Projects'!D770),"")</f>
        <v/>
      </c>
      <c r="E770" s="53"/>
      <c r="F770" s="160" t="str">
        <f>IF(LEN('Input| Projects'!F770)&gt;0,'Input| Projects'!F770,"")</f>
        <v/>
      </c>
      <c r="G770" s="160" t="str">
        <f>IF(LEN('Input| Projects'!G770)&gt;0,'Input| Projects'!G770,"")</f>
        <v/>
      </c>
      <c r="H770" s="10"/>
      <c r="I770" s="194" cm="1">
        <f t="array" ref="I770">IF(LEN($F770)&gt;0,1+IFERROR(SUMPRODUCT(TRANSPOSE('Input| Projects'!$AO770:$AQ770),INDEX('Input| Escalations'!$F$27:$L$29,,MATCH(Q$9,'Input| Escalations'!$F$21:$L$21,0))),0),0)</f>
        <v>0</v>
      </c>
      <c r="J770" s="194" cm="1">
        <f t="array" ref="J770">IF(LEN($F770)&gt;0,1+IFERROR(SUMPRODUCT(TRANSPOSE('Input| Projects'!$AO770:$AQ770),INDEX('Input| Escalations'!$F$27:$L$29,,MATCH(R$9,'Input| Escalations'!$F$21:$L$21,0))),0),0)</f>
        <v>0</v>
      </c>
      <c r="K770" s="194" cm="1">
        <f t="array" ref="K770">IF(LEN($F770)&gt;0,1+IFERROR(SUMPRODUCT(TRANSPOSE('Input| Projects'!$AO770:$AQ770),INDEX('Input| Escalations'!$F$27:$L$29,,MATCH(S$9,'Input| Escalations'!$F$21:$L$21,0))),0),0)</f>
        <v>0</v>
      </c>
      <c r="L770" s="194" cm="1">
        <f t="array" ref="L770">IF(LEN($F770)&gt;0,1+IFERROR(SUMPRODUCT(TRANSPOSE('Input| Projects'!$AO770:$AQ770),INDEX('Input| Escalations'!$F$27:$L$29,,MATCH(T$9,'Input| Escalations'!$F$21:$L$21,0))),0),0)</f>
        <v>0</v>
      </c>
      <c r="M770" s="194" cm="1">
        <f t="array" ref="M770">IF(LEN($F770)&gt;0,1+IFERROR(SUMPRODUCT(TRANSPOSE('Input| Projects'!$AO770:$AQ770),INDEX('Input| Escalations'!$F$27:$L$29,,MATCH(U$9,'Input| Escalations'!$F$21:$L$21,0))),0),0)</f>
        <v>0</v>
      </c>
      <c r="N770" s="194" cm="1">
        <f t="array" ref="N770">IF(LEN($F770)&gt;0,1+IFERROR(SUMPRODUCT(TRANSPOSE('Input| Projects'!$AO770:$AQ770),INDEX('Input| Escalations'!$F$27:$L$29,,MATCH(V$9,'Input| Escalations'!$F$21:$L$21,0))),0),0)</f>
        <v>0</v>
      </c>
      <c r="O770" s="194" cm="1">
        <f t="array" ref="O770">IF(LEN($F770)&gt;0,1+IFERROR(SUMPRODUCT(TRANSPOSE('Input| Projects'!$AO770:$AQ770),INDEX('Input| Escalations'!$F$27:$L$29,,MATCH(W$9,'Input| Escalations'!$F$21:$L$21,0))),0),0)</f>
        <v>0</v>
      </c>
      <c r="P770" s="10"/>
      <c r="Q770" s="172">
        <f>IFERROR(IF(ISNUMBER(FIND("decision",'Input| Setup'!$F$6)),'Input| Projects'!Y770,'Input| Projects'!I770)*'Input| Escalations'!$I$17*I770,0)</f>
        <v>0</v>
      </c>
      <c r="R770" s="172">
        <f>IFERROR(IF(ISNUMBER(FIND("decision",'Input| Setup'!$F$6)),'Input| Projects'!Z770,'Input| Projects'!J770)*'Input| Escalations'!$I$17*J770,0)</f>
        <v>0</v>
      </c>
      <c r="S770" s="172">
        <f>IFERROR(IF(ISNUMBER(FIND("decision",'Input| Setup'!$F$6)),'Input| Projects'!AA770,'Input| Projects'!K770)*'Input| Escalations'!$I$17*K770,0)</f>
        <v>0</v>
      </c>
      <c r="T770" s="172">
        <f>IFERROR(IF(ISNUMBER(FIND("decision",'Input| Setup'!$F$6)),'Input| Projects'!AB770,'Input| Projects'!L770)*'Input| Escalations'!$I$17*L770,0)</f>
        <v>0</v>
      </c>
      <c r="U770" s="172">
        <f>IFERROR(IF(ISNUMBER(FIND("decision",'Input| Setup'!$F$6)),'Input| Projects'!AC770,'Input| Projects'!M770)*'Input| Escalations'!$I$17*M770,0)</f>
        <v>0</v>
      </c>
      <c r="V770" s="172">
        <f>IFERROR(IF(ISNUMBER(FIND("decision",'Input| Setup'!$F$6)),'Input| Projects'!AD770,'Input| Projects'!N770)*'Input| Escalations'!$I$17*N770,0)</f>
        <v>0</v>
      </c>
      <c r="W770" s="172">
        <f>IFERROR(IF(ISNUMBER(FIND("decision",'Input| Setup'!$F$6)),'Input| Projects'!AE770,'Input| Projects'!O770)*'Input| Escalations'!$I$17*O770,0)</f>
        <v>0</v>
      </c>
      <c r="X770" s="175"/>
      <c r="Y770" s="172">
        <f>IF(ISNUMBER(FIND("decision",'Input| Setup'!$F$6)),'Input| Projects'!AG770,'Input| Projects'!Q770)*I770*'Input| Escalations'!$I$17</f>
        <v>0</v>
      </c>
      <c r="Z770" s="172">
        <f>IF(ISNUMBER(FIND("decision",'Input| Setup'!$F$6)),'Input| Projects'!AH770,'Input| Projects'!R770)*J770*'Input| Escalations'!$I$17</f>
        <v>0</v>
      </c>
      <c r="AA770" s="172">
        <f>IF(ISNUMBER(FIND("decision",'Input| Setup'!$F$6)),'Input| Projects'!AI770,'Input| Projects'!S770)*K770*'Input| Escalations'!$I$17</f>
        <v>0</v>
      </c>
      <c r="AB770" s="172">
        <f>IF(ISNUMBER(FIND("decision",'Input| Setup'!$F$6)),'Input| Projects'!AJ770,'Input| Projects'!T770)*L770*'Input| Escalations'!$I$17</f>
        <v>0</v>
      </c>
      <c r="AC770" s="172">
        <f>IF(ISNUMBER(FIND("decision",'Input| Setup'!$F$6)),'Input| Projects'!AK770,'Input| Projects'!U770)*M770*'Input| Escalations'!$I$17</f>
        <v>0</v>
      </c>
      <c r="AD770" s="172">
        <f>IF(ISNUMBER(FIND("decision",'Input| Setup'!$F$6)),'Input| Projects'!AL770,'Input| Projects'!V770)*N770*'Input| Escalations'!$I$17</f>
        <v>0</v>
      </c>
      <c r="AE770" s="172">
        <f>IF(ISNUMBER(FIND("decision",'Input| Setup'!$F$6)),'Input| Projects'!AM770,'Input| Projects'!W770)*O770*'Input| Escalations'!$I$17</f>
        <v>0</v>
      </c>
      <c r="AF770" s="175"/>
      <c r="AG770" s="172" cm="1">
        <f t="array" ref="AG770">IFERROR(--('Input| Projects'!$AS770="Yes")*_xlfn.SWITCH('Input| Overheads'!$C$50,"Direct costs",'Calc| Overheads Allocation'!C$8*Q770,"Internal labour",'Calc| Overheads Allocation'!C$8*Q770*'Input| Projects'!$AO770,"DNSP defined",'Calc| Overheads Allocation'!C$78*'Input| Projects'!$AV770,0),0)</f>
        <v>0</v>
      </c>
      <c r="AH770" s="172" cm="1">
        <f t="array" ref="AH770">IFERROR(--('Input| Projects'!$AS770="Yes")*_xlfn.SWITCH('Input| Overheads'!$C$50,"Direct costs",'Calc| Overheads Allocation'!D$8*R770,"Internal labour",'Calc| Overheads Allocation'!D$8*R770*'Input| Projects'!$AO770,"DNSP defined",'Calc| Overheads Allocation'!D$78*'Input| Projects'!$AV770,0),0)</f>
        <v>0</v>
      </c>
      <c r="AI770" s="172" cm="1">
        <f t="array" ref="AI770">IFERROR(--('Input| Projects'!$AS770="Yes")*_xlfn.SWITCH('Input| Overheads'!$C$50,"Direct costs",'Calc| Overheads Allocation'!E$8*S770,"Internal labour",'Calc| Overheads Allocation'!E$8*S770*'Input| Projects'!$AO770,"DNSP defined",'Calc| Overheads Allocation'!E$78*'Input| Projects'!$AV770,0),0)</f>
        <v>0</v>
      </c>
      <c r="AJ770" s="172" cm="1">
        <f t="array" ref="AJ770">IFERROR(--('Input| Projects'!$AS770="Yes")*_xlfn.SWITCH('Input| Overheads'!$C$50,"Direct costs",'Calc| Overheads Allocation'!F$8*T770,"Internal labour",'Calc| Overheads Allocation'!F$8*T770*'Input| Projects'!$AO770,"DNSP defined",'Calc| Overheads Allocation'!F$78*'Input| Projects'!$AV770,0),0)</f>
        <v>0</v>
      </c>
      <c r="AK770" s="172" cm="1">
        <f t="array" ref="AK770">IFERROR(--('Input| Projects'!$AS770="Yes")*_xlfn.SWITCH('Input| Overheads'!$C$50,"Direct costs",'Calc| Overheads Allocation'!G$8*U770,"Internal labour",'Calc| Overheads Allocation'!G$8*U770*'Input| Projects'!$AO770,"DNSP defined",'Calc| Overheads Allocation'!G$78*'Input| Projects'!$AV770,0),0)</f>
        <v>0</v>
      </c>
      <c r="AL770" s="172" cm="1">
        <f t="array" ref="AL770">IFERROR(--('Input| Projects'!$AS770="Yes")*_xlfn.SWITCH('Input| Overheads'!$C$50,"Direct costs",'Calc| Overheads Allocation'!H$8*V770,"Internal labour",'Calc| Overheads Allocation'!H$8*V770*'Input| Projects'!$AO770,"DNSP defined",'Calc| Overheads Allocation'!H$78*'Input| Projects'!$AV770,0),0)</f>
        <v>0</v>
      </c>
      <c r="AM770" s="172" cm="1">
        <f t="array" ref="AM770">IFERROR(--('Input| Projects'!$AS770="Yes")*_xlfn.SWITCH('Input| Overheads'!$C$50,"Direct costs",'Calc| Overheads Allocation'!I$8*W770,"Internal labour",'Calc| Overheads Allocation'!I$8*W770*'Input| Projects'!$AO770,"DNSP defined",'Calc| Overheads Allocation'!I$78*'Input| Projects'!$AV770,0),0)</f>
        <v>0</v>
      </c>
      <c r="AN770" s="175"/>
      <c r="AO770" s="172" cm="1">
        <f t="array" ref="AO770">IFERROR(--('Input| Projects'!$AT770="Yes")*_xlfn.SWITCH('Input| Overheads'!$C$50,"Direct costs",'Calc| Overheads Allocation'!C$9*Q770,"Internal labour",'Calc| Overheads Allocation'!C$9*Q770*'Input| Projects'!$AO770,"DNSP defined",'Calc| Overheads Allocation'!C$79*'Input| Projects'!$AW770,0),0)</f>
        <v>0</v>
      </c>
      <c r="AP770" s="172" cm="1">
        <f t="array" ref="AP770">IFERROR(--('Input| Projects'!$AT770="Yes")*_xlfn.SWITCH('Input| Overheads'!$C$50,"Direct costs",'Calc| Overheads Allocation'!D$9*R770,"Internal labour",'Calc| Overheads Allocation'!D$9*R770*'Input| Projects'!$AO770,"DNSP defined",'Calc| Overheads Allocation'!D$79*'Input| Projects'!$AW770,0),0)</f>
        <v>0</v>
      </c>
      <c r="AQ770" s="172" cm="1">
        <f t="array" ref="AQ770">IFERROR(--('Input| Projects'!$AT770="Yes")*_xlfn.SWITCH('Input| Overheads'!$C$50,"Direct costs",'Calc| Overheads Allocation'!E$9*S770,"Internal labour",'Calc| Overheads Allocation'!E$9*S770*'Input| Projects'!$AO770,"DNSP defined",'Calc| Overheads Allocation'!E$79*'Input| Projects'!$AW770,0),0)</f>
        <v>0</v>
      </c>
      <c r="AR770" s="172" cm="1">
        <f t="array" ref="AR770">IFERROR(--('Input| Projects'!$AT770="Yes")*_xlfn.SWITCH('Input| Overheads'!$C$50,"Direct costs",'Calc| Overheads Allocation'!F$9*T770,"Internal labour",'Calc| Overheads Allocation'!F$9*T770*'Input| Projects'!$AO770,"DNSP defined",'Calc| Overheads Allocation'!F$79*'Input| Projects'!$AW770,0),0)</f>
        <v>0</v>
      </c>
      <c r="AS770" s="172" cm="1">
        <f t="array" ref="AS770">IFERROR(--('Input| Projects'!$AT770="Yes")*_xlfn.SWITCH('Input| Overheads'!$C$50,"Direct costs",'Calc| Overheads Allocation'!G$9*U770,"Internal labour",'Calc| Overheads Allocation'!G$9*U770*'Input| Projects'!$AO770,"DNSP defined",'Calc| Overheads Allocation'!G$79*'Input| Projects'!$AW770,0),0)</f>
        <v>0</v>
      </c>
      <c r="AT770" s="172" cm="1">
        <f t="array" ref="AT770">IFERROR(--('Input| Projects'!$AT770="Yes")*_xlfn.SWITCH('Input| Overheads'!$C$50,"Direct costs",'Calc| Overheads Allocation'!H$9*V770,"Internal labour",'Calc| Overheads Allocation'!H$9*V770*'Input| Projects'!$AO770,"DNSP defined",'Calc| Overheads Allocation'!H$79*'Input| Projects'!$AW770,0),0)</f>
        <v>0</v>
      </c>
      <c r="AU770" s="172" cm="1">
        <f t="array" ref="AU770">IFERROR(--('Input| Projects'!$AT770="Yes")*_xlfn.SWITCH('Input| Overheads'!$C$50,"Direct costs",'Calc| Overheads Allocation'!I$9*W770,"Internal labour",'Calc| Overheads Allocation'!I$9*W770*'Input| Projects'!$AO770,"DNSP defined",'Calc| Overheads Allocation'!I$79*'Input| Projects'!$AW770,0),0)</f>
        <v>0</v>
      </c>
      <c r="AV770" s="175"/>
      <c r="AW770" s="172">
        <f t="shared" si="266"/>
        <v>0</v>
      </c>
      <c r="AX770" s="172">
        <f t="shared" si="267"/>
        <v>0</v>
      </c>
      <c r="AY770" s="172">
        <f t="shared" si="268"/>
        <v>0</v>
      </c>
      <c r="AZ770" s="172">
        <f t="shared" si="269"/>
        <v>0</v>
      </c>
      <c r="BA770" s="172">
        <f t="shared" si="270"/>
        <v>0</v>
      </c>
      <c r="BB770" s="172">
        <f t="shared" si="271"/>
        <v>0</v>
      </c>
      <c r="BC770" s="172">
        <f t="shared" si="272"/>
        <v>0</v>
      </c>
      <c r="BD770" s="176"/>
      <c r="BE770" s="172">
        <f t="shared" si="273"/>
        <v>0</v>
      </c>
      <c r="BF770" s="172">
        <f t="shared" si="274"/>
        <v>0</v>
      </c>
      <c r="BG770" s="172">
        <f t="shared" si="275"/>
        <v>0</v>
      </c>
      <c r="BH770" s="172">
        <f t="shared" si="276"/>
        <v>0</v>
      </c>
      <c r="BI770" s="172">
        <f t="shared" si="277"/>
        <v>0</v>
      </c>
      <c r="BJ770" s="172">
        <f t="shared" si="278"/>
        <v>0</v>
      </c>
      <c r="BK770" s="172">
        <f t="shared" si="279"/>
        <v>0</v>
      </c>
      <c r="BL770" s="176"/>
      <c r="BM770" s="172">
        <f t="shared" si="258"/>
        <v>0</v>
      </c>
      <c r="BN770" s="172">
        <f t="shared" si="259"/>
        <v>0</v>
      </c>
      <c r="BO770" s="172">
        <f t="shared" si="260"/>
        <v>0</v>
      </c>
      <c r="BP770" s="172">
        <f t="shared" si="261"/>
        <v>0</v>
      </c>
      <c r="BQ770" s="172">
        <f t="shared" si="262"/>
        <v>0</v>
      </c>
      <c r="BR770" s="172">
        <f t="shared" si="263"/>
        <v>0</v>
      </c>
      <c r="BS770" s="172">
        <f t="shared" si="264"/>
        <v>0</v>
      </c>
      <c r="BT770" s="55"/>
      <c r="BU770" s="158">
        <f>SUMIF('Input| Projects'!$BA$8:$CX$8,RIGHT(BU$9,3),'Input| Projects'!$BA770:$CX770)</f>
        <v>0</v>
      </c>
      <c r="BV770" s="158">
        <f>SUMIF('Input| Projects'!$BA$8:$CX$8,RIGHT(BV$9,3),'Input| Projects'!$BA770:$CX770)</f>
        <v>0</v>
      </c>
      <c r="BW770" s="79" t="str">
        <f t="shared" si="265"/>
        <v/>
      </c>
    </row>
    <row r="771" spans="2:75" x14ac:dyDescent="0.2">
      <c r="B771" s="123">
        <f>IFERROR('Input| Projects'!B771,"")</f>
        <v>762</v>
      </c>
      <c r="C771" s="160" t="str">
        <f>IFERROR(IF('Input| Projects'!C771="","",'Input| Projects'!C771),"")</f>
        <v/>
      </c>
      <c r="D771" s="160" t="str">
        <f>IFERROR(IF('Input| Projects'!D771="","",'Input| Projects'!D771),"")</f>
        <v/>
      </c>
      <c r="E771" s="53"/>
      <c r="F771" s="160" t="str">
        <f>IF(LEN('Input| Projects'!F771)&gt;0,'Input| Projects'!F771,"")</f>
        <v/>
      </c>
      <c r="G771" s="160" t="str">
        <f>IF(LEN('Input| Projects'!G771)&gt;0,'Input| Projects'!G771,"")</f>
        <v/>
      </c>
      <c r="H771" s="10"/>
      <c r="I771" s="194" cm="1">
        <f t="array" ref="I771">IF(LEN($F771)&gt;0,1+IFERROR(SUMPRODUCT(TRANSPOSE('Input| Projects'!$AO771:$AQ771),INDEX('Input| Escalations'!$F$27:$L$29,,MATCH(Q$9,'Input| Escalations'!$F$21:$L$21,0))),0),0)</f>
        <v>0</v>
      </c>
      <c r="J771" s="194" cm="1">
        <f t="array" ref="J771">IF(LEN($F771)&gt;0,1+IFERROR(SUMPRODUCT(TRANSPOSE('Input| Projects'!$AO771:$AQ771),INDEX('Input| Escalations'!$F$27:$L$29,,MATCH(R$9,'Input| Escalations'!$F$21:$L$21,0))),0),0)</f>
        <v>0</v>
      </c>
      <c r="K771" s="194" cm="1">
        <f t="array" ref="K771">IF(LEN($F771)&gt;0,1+IFERROR(SUMPRODUCT(TRANSPOSE('Input| Projects'!$AO771:$AQ771),INDEX('Input| Escalations'!$F$27:$L$29,,MATCH(S$9,'Input| Escalations'!$F$21:$L$21,0))),0),0)</f>
        <v>0</v>
      </c>
      <c r="L771" s="194" cm="1">
        <f t="array" ref="L771">IF(LEN($F771)&gt;0,1+IFERROR(SUMPRODUCT(TRANSPOSE('Input| Projects'!$AO771:$AQ771),INDEX('Input| Escalations'!$F$27:$L$29,,MATCH(T$9,'Input| Escalations'!$F$21:$L$21,0))),0),0)</f>
        <v>0</v>
      </c>
      <c r="M771" s="194" cm="1">
        <f t="array" ref="M771">IF(LEN($F771)&gt;0,1+IFERROR(SUMPRODUCT(TRANSPOSE('Input| Projects'!$AO771:$AQ771),INDEX('Input| Escalations'!$F$27:$L$29,,MATCH(U$9,'Input| Escalations'!$F$21:$L$21,0))),0),0)</f>
        <v>0</v>
      </c>
      <c r="N771" s="194" cm="1">
        <f t="array" ref="N771">IF(LEN($F771)&gt;0,1+IFERROR(SUMPRODUCT(TRANSPOSE('Input| Projects'!$AO771:$AQ771),INDEX('Input| Escalations'!$F$27:$L$29,,MATCH(V$9,'Input| Escalations'!$F$21:$L$21,0))),0),0)</f>
        <v>0</v>
      </c>
      <c r="O771" s="194" cm="1">
        <f t="array" ref="O771">IF(LEN($F771)&gt;0,1+IFERROR(SUMPRODUCT(TRANSPOSE('Input| Projects'!$AO771:$AQ771),INDEX('Input| Escalations'!$F$27:$L$29,,MATCH(W$9,'Input| Escalations'!$F$21:$L$21,0))),0),0)</f>
        <v>0</v>
      </c>
      <c r="P771" s="10"/>
      <c r="Q771" s="172">
        <f>IFERROR(IF(ISNUMBER(FIND("decision",'Input| Setup'!$F$6)),'Input| Projects'!Y771,'Input| Projects'!I771)*'Input| Escalations'!$I$17*I771,0)</f>
        <v>0</v>
      </c>
      <c r="R771" s="172">
        <f>IFERROR(IF(ISNUMBER(FIND("decision",'Input| Setup'!$F$6)),'Input| Projects'!Z771,'Input| Projects'!J771)*'Input| Escalations'!$I$17*J771,0)</f>
        <v>0</v>
      </c>
      <c r="S771" s="172">
        <f>IFERROR(IF(ISNUMBER(FIND("decision",'Input| Setup'!$F$6)),'Input| Projects'!AA771,'Input| Projects'!K771)*'Input| Escalations'!$I$17*K771,0)</f>
        <v>0</v>
      </c>
      <c r="T771" s="172">
        <f>IFERROR(IF(ISNUMBER(FIND("decision",'Input| Setup'!$F$6)),'Input| Projects'!AB771,'Input| Projects'!L771)*'Input| Escalations'!$I$17*L771,0)</f>
        <v>0</v>
      </c>
      <c r="U771" s="172">
        <f>IFERROR(IF(ISNUMBER(FIND("decision",'Input| Setup'!$F$6)),'Input| Projects'!AC771,'Input| Projects'!M771)*'Input| Escalations'!$I$17*M771,0)</f>
        <v>0</v>
      </c>
      <c r="V771" s="172">
        <f>IFERROR(IF(ISNUMBER(FIND("decision",'Input| Setup'!$F$6)),'Input| Projects'!AD771,'Input| Projects'!N771)*'Input| Escalations'!$I$17*N771,0)</f>
        <v>0</v>
      </c>
      <c r="W771" s="172">
        <f>IFERROR(IF(ISNUMBER(FIND("decision",'Input| Setup'!$F$6)),'Input| Projects'!AE771,'Input| Projects'!O771)*'Input| Escalations'!$I$17*O771,0)</f>
        <v>0</v>
      </c>
      <c r="X771" s="175"/>
      <c r="Y771" s="172">
        <f>IF(ISNUMBER(FIND("decision",'Input| Setup'!$F$6)),'Input| Projects'!AG771,'Input| Projects'!Q771)*I771*'Input| Escalations'!$I$17</f>
        <v>0</v>
      </c>
      <c r="Z771" s="172">
        <f>IF(ISNUMBER(FIND("decision",'Input| Setup'!$F$6)),'Input| Projects'!AH771,'Input| Projects'!R771)*J771*'Input| Escalations'!$I$17</f>
        <v>0</v>
      </c>
      <c r="AA771" s="172">
        <f>IF(ISNUMBER(FIND("decision",'Input| Setup'!$F$6)),'Input| Projects'!AI771,'Input| Projects'!S771)*K771*'Input| Escalations'!$I$17</f>
        <v>0</v>
      </c>
      <c r="AB771" s="172">
        <f>IF(ISNUMBER(FIND("decision",'Input| Setup'!$F$6)),'Input| Projects'!AJ771,'Input| Projects'!T771)*L771*'Input| Escalations'!$I$17</f>
        <v>0</v>
      </c>
      <c r="AC771" s="172">
        <f>IF(ISNUMBER(FIND("decision",'Input| Setup'!$F$6)),'Input| Projects'!AK771,'Input| Projects'!U771)*M771*'Input| Escalations'!$I$17</f>
        <v>0</v>
      </c>
      <c r="AD771" s="172">
        <f>IF(ISNUMBER(FIND("decision",'Input| Setup'!$F$6)),'Input| Projects'!AL771,'Input| Projects'!V771)*N771*'Input| Escalations'!$I$17</f>
        <v>0</v>
      </c>
      <c r="AE771" s="172">
        <f>IF(ISNUMBER(FIND("decision",'Input| Setup'!$F$6)),'Input| Projects'!AM771,'Input| Projects'!W771)*O771*'Input| Escalations'!$I$17</f>
        <v>0</v>
      </c>
      <c r="AF771" s="175"/>
      <c r="AG771" s="172" cm="1">
        <f t="array" ref="AG771">IFERROR(--('Input| Projects'!$AS771="Yes")*_xlfn.SWITCH('Input| Overheads'!$C$50,"Direct costs",'Calc| Overheads Allocation'!C$8*Q771,"Internal labour",'Calc| Overheads Allocation'!C$8*Q771*'Input| Projects'!$AO771,"DNSP defined",'Calc| Overheads Allocation'!C$78*'Input| Projects'!$AV771,0),0)</f>
        <v>0</v>
      </c>
      <c r="AH771" s="172" cm="1">
        <f t="array" ref="AH771">IFERROR(--('Input| Projects'!$AS771="Yes")*_xlfn.SWITCH('Input| Overheads'!$C$50,"Direct costs",'Calc| Overheads Allocation'!D$8*R771,"Internal labour",'Calc| Overheads Allocation'!D$8*R771*'Input| Projects'!$AO771,"DNSP defined",'Calc| Overheads Allocation'!D$78*'Input| Projects'!$AV771,0),0)</f>
        <v>0</v>
      </c>
      <c r="AI771" s="172" cm="1">
        <f t="array" ref="AI771">IFERROR(--('Input| Projects'!$AS771="Yes")*_xlfn.SWITCH('Input| Overheads'!$C$50,"Direct costs",'Calc| Overheads Allocation'!E$8*S771,"Internal labour",'Calc| Overheads Allocation'!E$8*S771*'Input| Projects'!$AO771,"DNSP defined",'Calc| Overheads Allocation'!E$78*'Input| Projects'!$AV771,0),0)</f>
        <v>0</v>
      </c>
      <c r="AJ771" s="172" cm="1">
        <f t="array" ref="AJ771">IFERROR(--('Input| Projects'!$AS771="Yes")*_xlfn.SWITCH('Input| Overheads'!$C$50,"Direct costs",'Calc| Overheads Allocation'!F$8*T771,"Internal labour",'Calc| Overheads Allocation'!F$8*T771*'Input| Projects'!$AO771,"DNSP defined",'Calc| Overheads Allocation'!F$78*'Input| Projects'!$AV771,0),0)</f>
        <v>0</v>
      </c>
      <c r="AK771" s="172" cm="1">
        <f t="array" ref="AK771">IFERROR(--('Input| Projects'!$AS771="Yes")*_xlfn.SWITCH('Input| Overheads'!$C$50,"Direct costs",'Calc| Overheads Allocation'!G$8*U771,"Internal labour",'Calc| Overheads Allocation'!G$8*U771*'Input| Projects'!$AO771,"DNSP defined",'Calc| Overheads Allocation'!G$78*'Input| Projects'!$AV771,0),0)</f>
        <v>0</v>
      </c>
      <c r="AL771" s="172" cm="1">
        <f t="array" ref="AL771">IFERROR(--('Input| Projects'!$AS771="Yes")*_xlfn.SWITCH('Input| Overheads'!$C$50,"Direct costs",'Calc| Overheads Allocation'!H$8*V771,"Internal labour",'Calc| Overheads Allocation'!H$8*V771*'Input| Projects'!$AO771,"DNSP defined",'Calc| Overheads Allocation'!H$78*'Input| Projects'!$AV771,0),0)</f>
        <v>0</v>
      </c>
      <c r="AM771" s="172" cm="1">
        <f t="array" ref="AM771">IFERROR(--('Input| Projects'!$AS771="Yes")*_xlfn.SWITCH('Input| Overheads'!$C$50,"Direct costs",'Calc| Overheads Allocation'!I$8*W771,"Internal labour",'Calc| Overheads Allocation'!I$8*W771*'Input| Projects'!$AO771,"DNSP defined",'Calc| Overheads Allocation'!I$78*'Input| Projects'!$AV771,0),0)</f>
        <v>0</v>
      </c>
      <c r="AN771" s="175"/>
      <c r="AO771" s="172" cm="1">
        <f t="array" ref="AO771">IFERROR(--('Input| Projects'!$AT771="Yes")*_xlfn.SWITCH('Input| Overheads'!$C$50,"Direct costs",'Calc| Overheads Allocation'!C$9*Q771,"Internal labour",'Calc| Overheads Allocation'!C$9*Q771*'Input| Projects'!$AO771,"DNSP defined",'Calc| Overheads Allocation'!C$79*'Input| Projects'!$AW771,0),0)</f>
        <v>0</v>
      </c>
      <c r="AP771" s="172" cm="1">
        <f t="array" ref="AP771">IFERROR(--('Input| Projects'!$AT771="Yes")*_xlfn.SWITCH('Input| Overheads'!$C$50,"Direct costs",'Calc| Overheads Allocation'!D$9*R771,"Internal labour",'Calc| Overheads Allocation'!D$9*R771*'Input| Projects'!$AO771,"DNSP defined",'Calc| Overheads Allocation'!D$79*'Input| Projects'!$AW771,0),0)</f>
        <v>0</v>
      </c>
      <c r="AQ771" s="172" cm="1">
        <f t="array" ref="AQ771">IFERROR(--('Input| Projects'!$AT771="Yes")*_xlfn.SWITCH('Input| Overheads'!$C$50,"Direct costs",'Calc| Overheads Allocation'!E$9*S771,"Internal labour",'Calc| Overheads Allocation'!E$9*S771*'Input| Projects'!$AO771,"DNSP defined",'Calc| Overheads Allocation'!E$79*'Input| Projects'!$AW771,0),0)</f>
        <v>0</v>
      </c>
      <c r="AR771" s="172" cm="1">
        <f t="array" ref="AR771">IFERROR(--('Input| Projects'!$AT771="Yes")*_xlfn.SWITCH('Input| Overheads'!$C$50,"Direct costs",'Calc| Overheads Allocation'!F$9*T771,"Internal labour",'Calc| Overheads Allocation'!F$9*T771*'Input| Projects'!$AO771,"DNSP defined",'Calc| Overheads Allocation'!F$79*'Input| Projects'!$AW771,0),0)</f>
        <v>0</v>
      </c>
      <c r="AS771" s="172" cm="1">
        <f t="array" ref="AS771">IFERROR(--('Input| Projects'!$AT771="Yes")*_xlfn.SWITCH('Input| Overheads'!$C$50,"Direct costs",'Calc| Overheads Allocation'!G$9*U771,"Internal labour",'Calc| Overheads Allocation'!G$9*U771*'Input| Projects'!$AO771,"DNSP defined",'Calc| Overheads Allocation'!G$79*'Input| Projects'!$AW771,0),0)</f>
        <v>0</v>
      </c>
      <c r="AT771" s="172" cm="1">
        <f t="array" ref="AT771">IFERROR(--('Input| Projects'!$AT771="Yes")*_xlfn.SWITCH('Input| Overheads'!$C$50,"Direct costs",'Calc| Overheads Allocation'!H$9*V771,"Internal labour",'Calc| Overheads Allocation'!H$9*V771*'Input| Projects'!$AO771,"DNSP defined",'Calc| Overheads Allocation'!H$79*'Input| Projects'!$AW771,0),0)</f>
        <v>0</v>
      </c>
      <c r="AU771" s="172" cm="1">
        <f t="array" ref="AU771">IFERROR(--('Input| Projects'!$AT771="Yes")*_xlfn.SWITCH('Input| Overheads'!$C$50,"Direct costs",'Calc| Overheads Allocation'!I$9*W771,"Internal labour",'Calc| Overheads Allocation'!I$9*W771*'Input| Projects'!$AO771,"DNSP defined",'Calc| Overheads Allocation'!I$79*'Input| Projects'!$AW771,0),0)</f>
        <v>0</v>
      </c>
      <c r="AV771" s="175"/>
      <c r="AW771" s="172">
        <f t="shared" si="266"/>
        <v>0</v>
      </c>
      <c r="AX771" s="172">
        <f t="shared" si="267"/>
        <v>0</v>
      </c>
      <c r="AY771" s="172">
        <f t="shared" si="268"/>
        <v>0</v>
      </c>
      <c r="AZ771" s="172">
        <f t="shared" si="269"/>
        <v>0</v>
      </c>
      <c r="BA771" s="172">
        <f t="shared" si="270"/>
        <v>0</v>
      </c>
      <c r="BB771" s="172">
        <f t="shared" si="271"/>
        <v>0</v>
      </c>
      <c r="BC771" s="172">
        <f t="shared" si="272"/>
        <v>0</v>
      </c>
      <c r="BD771" s="176"/>
      <c r="BE771" s="172">
        <f t="shared" si="273"/>
        <v>0</v>
      </c>
      <c r="BF771" s="172">
        <f t="shared" si="274"/>
        <v>0</v>
      </c>
      <c r="BG771" s="172">
        <f t="shared" si="275"/>
        <v>0</v>
      </c>
      <c r="BH771" s="172">
        <f t="shared" si="276"/>
        <v>0</v>
      </c>
      <c r="BI771" s="172">
        <f t="shared" si="277"/>
        <v>0</v>
      </c>
      <c r="BJ771" s="172">
        <f t="shared" si="278"/>
        <v>0</v>
      </c>
      <c r="BK771" s="172">
        <f t="shared" si="279"/>
        <v>0</v>
      </c>
      <c r="BL771" s="176"/>
      <c r="BM771" s="172">
        <f t="shared" si="258"/>
        <v>0</v>
      </c>
      <c r="BN771" s="172">
        <f t="shared" si="259"/>
        <v>0</v>
      </c>
      <c r="BO771" s="172">
        <f t="shared" si="260"/>
        <v>0</v>
      </c>
      <c r="BP771" s="172">
        <f t="shared" si="261"/>
        <v>0</v>
      </c>
      <c r="BQ771" s="172">
        <f t="shared" si="262"/>
        <v>0</v>
      </c>
      <c r="BR771" s="172">
        <f t="shared" si="263"/>
        <v>0</v>
      </c>
      <c r="BS771" s="172">
        <f t="shared" si="264"/>
        <v>0</v>
      </c>
      <c r="BT771" s="55"/>
      <c r="BU771" s="158">
        <f>SUMIF('Input| Projects'!$BA$8:$CX$8,RIGHT(BU$9,3),'Input| Projects'!$BA771:$CX771)</f>
        <v>0</v>
      </c>
      <c r="BV771" s="158">
        <f>SUMIF('Input| Projects'!$BA$8:$CX$8,RIGHT(BV$9,3),'Input| Projects'!$BA771:$CX771)</f>
        <v>0</v>
      </c>
      <c r="BW771" s="79" t="str">
        <f t="shared" si="265"/>
        <v/>
      </c>
    </row>
    <row r="772" spans="2:75" x14ac:dyDescent="0.2">
      <c r="B772" s="123">
        <f>IFERROR('Input| Projects'!B772,"")</f>
        <v>763</v>
      </c>
      <c r="C772" s="160" t="str">
        <f>IFERROR(IF('Input| Projects'!C772="","",'Input| Projects'!C772),"")</f>
        <v/>
      </c>
      <c r="D772" s="160" t="str">
        <f>IFERROR(IF('Input| Projects'!D772="","",'Input| Projects'!D772),"")</f>
        <v/>
      </c>
      <c r="E772" s="53"/>
      <c r="F772" s="160" t="str">
        <f>IF(LEN('Input| Projects'!F772)&gt;0,'Input| Projects'!F772,"")</f>
        <v/>
      </c>
      <c r="G772" s="160" t="str">
        <f>IF(LEN('Input| Projects'!G772)&gt;0,'Input| Projects'!G772,"")</f>
        <v/>
      </c>
      <c r="H772" s="10"/>
      <c r="I772" s="194" cm="1">
        <f t="array" ref="I772">IF(LEN($F772)&gt;0,1+IFERROR(SUMPRODUCT(TRANSPOSE('Input| Projects'!$AO772:$AQ772),INDEX('Input| Escalations'!$F$27:$L$29,,MATCH(Q$9,'Input| Escalations'!$F$21:$L$21,0))),0),0)</f>
        <v>0</v>
      </c>
      <c r="J772" s="194" cm="1">
        <f t="array" ref="J772">IF(LEN($F772)&gt;0,1+IFERROR(SUMPRODUCT(TRANSPOSE('Input| Projects'!$AO772:$AQ772),INDEX('Input| Escalations'!$F$27:$L$29,,MATCH(R$9,'Input| Escalations'!$F$21:$L$21,0))),0),0)</f>
        <v>0</v>
      </c>
      <c r="K772" s="194" cm="1">
        <f t="array" ref="K772">IF(LEN($F772)&gt;0,1+IFERROR(SUMPRODUCT(TRANSPOSE('Input| Projects'!$AO772:$AQ772),INDEX('Input| Escalations'!$F$27:$L$29,,MATCH(S$9,'Input| Escalations'!$F$21:$L$21,0))),0),0)</f>
        <v>0</v>
      </c>
      <c r="L772" s="194" cm="1">
        <f t="array" ref="L772">IF(LEN($F772)&gt;0,1+IFERROR(SUMPRODUCT(TRANSPOSE('Input| Projects'!$AO772:$AQ772),INDEX('Input| Escalations'!$F$27:$L$29,,MATCH(T$9,'Input| Escalations'!$F$21:$L$21,0))),0),0)</f>
        <v>0</v>
      </c>
      <c r="M772" s="194" cm="1">
        <f t="array" ref="M772">IF(LEN($F772)&gt;0,1+IFERROR(SUMPRODUCT(TRANSPOSE('Input| Projects'!$AO772:$AQ772),INDEX('Input| Escalations'!$F$27:$L$29,,MATCH(U$9,'Input| Escalations'!$F$21:$L$21,0))),0),0)</f>
        <v>0</v>
      </c>
      <c r="N772" s="194" cm="1">
        <f t="array" ref="N772">IF(LEN($F772)&gt;0,1+IFERROR(SUMPRODUCT(TRANSPOSE('Input| Projects'!$AO772:$AQ772),INDEX('Input| Escalations'!$F$27:$L$29,,MATCH(V$9,'Input| Escalations'!$F$21:$L$21,0))),0),0)</f>
        <v>0</v>
      </c>
      <c r="O772" s="194" cm="1">
        <f t="array" ref="O772">IF(LEN($F772)&gt;0,1+IFERROR(SUMPRODUCT(TRANSPOSE('Input| Projects'!$AO772:$AQ772),INDEX('Input| Escalations'!$F$27:$L$29,,MATCH(W$9,'Input| Escalations'!$F$21:$L$21,0))),0),0)</f>
        <v>0</v>
      </c>
      <c r="P772" s="10"/>
      <c r="Q772" s="172">
        <f>IFERROR(IF(ISNUMBER(FIND("decision",'Input| Setup'!$F$6)),'Input| Projects'!Y772,'Input| Projects'!I772)*'Input| Escalations'!$I$17*I772,0)</f>
        <v>0</v>
      </c>
      <c r="R772" s="172">
        <f>IFERROR(IF(ISNUMBER(FIND("decision",'Input| Setup'!$F$6)),'Input| Projects'!Z772,'Input| Projects'!J772)*'Input| Escalations'!$I$17*J772,0)</f>
        <v>0</v>
      </c>
      <c r="S772" s="172">
        <f>IFERROR(IF(ISNUMBER(FIND("decision",'Input| Setup'!$F$6)),'Input| Projects'!AA772,'Input| Projects'!K772)*'Input| Escalations'!$I$17*K772,0)</f>
        <v>0</v>
      </c>
      <c r="T772" s="172">
        <f>IFERROR(IF(ISNUMBER(FIND("decision",'Input| Setup'!$F$6)),'Input| Projects'!AB772,'Input| Projects'!L772)*'Input| Escalations'!$I$17*L772,0)</f>
        <v>0</v>
      </c>
      <c r="U772" s="172">
        <f>IFERROR(IF(ISNUMBER(FIND("decision",'Input| Setup'!$F$6)),'Input| Projects'!AC772,'Input| Projects'!M772)*'Input| Escalations'!$I$17*M772,0)</f>
        <v>0</v>
      </c>
      <c r="V772" s="172">
        <f>IFERROR(IF(ISNUMBER(FIND("decision",'Input| Setup'!$F$6)),'Input| Projects'!AD772,'Input| Projects'!N772)*'Input| Escalations'!$I$17*N772,0)</f>
        <v>0</v>
      </c>
      <c r="W772" s="172">
        <f>IFERROR(IF(ISNUMBER(FIND("decision",'Input| Setup'!$F$6)),'Input| Projects'!AE772,'Input| Projects'!O772)*'Input| Escalations'!$I$17*O772,0)</f>
        <v>0</v>
      </c>
      <c r="X772" s="175"/>
      <c r="Y772" s="172">
        <f>IF(ISNUMBER(FIND("decision",'Input| Setup'!$F$6)),'Input| Projects'!AG772,'Input| Projects'!Q772)*I772*'Input| Escalations'!$I$17</f>
        <v>0</v>
      </c>
      <c r="Z772" s="172">
        <f>IF(ISNUMBER(FIND("decision",'Input| Setup'!$F$6)),'Input| Projects'!AH772,'Input| Projects'!R772)*J772*'Input| Escalations'!$I$17</f>
        <v>0</v>
      </c>
      <c r="AA772" s="172">
        <f>IF(ISNUMBER(FIND("decision",'Input| Setup'!$F$6)),'Input| Projects'!AI772,'Input| Projects'!S772)*K772*'Input| Escalations'!$I$17</f>
        <v>0</v>
      </c>
      <c r="AB772" s="172">
        <f>IF(ISNUMBER(FIND("decision",'Input| Setup'!$F$6)),'Input| Projects'!AJ772,'Input| Projects'!T772)*L772*'Input| Escalations'!$I$17</f>
        <v>0</v>
      </c>
      <c r="AC772" s="172">
        <f>IF(ISNUMBER(FIND("decision",'Input| Setup'!$F$6)),'Input| Projects'!AK772,'Input| Projects'!U772)*M772*'Input| Escalations'!$I$17</f>
        <v>0</v>
      </c>
      <c r="AD772" s="172">
        <f>IF(ISNUMBER(FIND("decision",'Input| Setup'!$F$6)),'Input| Projects'!AL772,'Input| Projects'!V772)*N772*'Input| Escalations'!$I$17</f>
        <v>0</v>
      </c>
      <c r="AE772" s="172">
        <f>IF(ISNUMBER(FIND("decision",'Input| Setup'!$F$6)),'Input| Projects'!AM772,'Input| Projects'!W772)*O772*'Input| Escalations'!$I$17</f>
        <v>0</v>
      </c>
      <c r="AF772" s="175"/>
      <c r="AG772" s="172" cm="1">
        <f t="array" ref="AG772">IFERROR(--('Input| Projects'!$AS772="Yes")*_xlfn.SWITCH('Input| Overheads'!$C$50,"Direct costs",'Calc| Overheads Allocation'!C$8*Q772,"Internal labour",'Calc| Overheads Allocation'!C$8*Q772*'Input| Projects'!$AO772,"DNSP defined",'Calc| Overheads Allocation'!C$78*'Input| Projects'!$AV772,0),0)</f>
        <v>0</v>
      </c>
      <c r="AH772" s="172" cm="1">
        <f t="array" ref="AH772">IFERROR(--('Input| Projects'!$AS772="Yes")*_xlfn.SWITCH('Input| Overheads'!$C$50,"Direct costs",'Calc| Overheads Allocation'!D$8*R772,"Internal labour",'Calc| Overheads Allocation'!D$8*R772*'Input| Projects'!$AO772,"DNSP defined",'Calc| Overheads Allocation'!D$78*'Input| Projects'!$AV772,0),0)</f>
        <v>0</v>
      </c>
      <c r="AI772" s="172" cm="1">
        <f t="array" ref="AI772">IFERROR(--('Input| Projects'!$AS772="Yes")*_xlfn.SWITCH('Input| Overheads'!$C$50,"Direct costs",'Calc| Overheads Allocation'!E$8*S772,"Internal labour",'Calc| Overheads Allocation'!E$8*S772*'Input| Projects'!$AO772,"DNSP defined",'Calc| Overheads Allocation'!E$78*'Input| Projects'!$AV772,0),0)</f>
        <v>0</v>
      </c>
      <c r="AJ772" s="172" cm="1">
        <f t="array" ref="AJ772">IFERROR(--('Input| Projects'!$AS772="Yes")*_xlfn.SWITCH('Input| Overheads'!$C$50,"Direct costs",'Calc| Overheads Allocation'!F$8*T772,"Internal labour",'Calc| Overheads Allocation'!F$8*T772*'Input| Projects'!$AO772,"DNSP defined",'Calc| Overheads Allocation'!F$78*'Input| Projects'!$AV772,0),0)</f>
        <v>0</v>
      </c>
      <c r="AK772" s="172" cm="1">
        <f t="array" ref="AK772">IFERROR(--('Input| Projects'!$AS772="Yes")*_xlfn.SWITCH('Input| Overheads'!$C$50,"Direct costs",'Calc| Overheads Allocation'!G$8*U772,"Internal labour",'Calc| Overheads Allocation'!G$8*U772*'Input| Projects'!$AO772,"DNSP defined",'Calc| Overheads Allocation'!G$78*'Input| Projects'!$AV772,0),0)</f>
        <v>0</v>
      </c>
      <c r="AL772" s="172" cm="1">
        <f t="array" ref="AL772">IFERROR(--('Input| Projects'!$AS772="Yes")*_xlfn.SWITCH('Input| Overheads'!$C$50,"Direct costs",'Calc| Overheads Allocation'!H$8*V772,"Internal labour",'Calc| Overheads Allocation'!H$8*V772*'Input| Projects'!$AO772,"DNSP defined",'Calc| Overheads Allocation'!H$78*'Input| Projects'!$AV772,0),0)</f>
        <v>0</v>
      </c>
      <c r="AM772" s="172" cm="1">
        <f t="array" ref="AM772">IFERROR(--('Input| Projects'!$AS772="Yes")*_xlfn.SWITCH('Input| Overheads'!$C$50,"Direct costs",'Calc| Overheads Allocation'!I$8*W772,"Internal labour",'Calc| Overheads Allocation'!I$8*W772*'Input| Projects'!$AO772,"DNSP defined",'Calc| Overheads Allocation'!I$78*'Input| Projects'!$AV772,0),0)</f>
        <v>0</v>
      </c>
      <c r="AN772" s="175"/>
      <c r="AO772" s="172" cm="1">
        <f t="array" ref="AO772">IFERROR(--('Input| Projects'!$AT772="Yes")*_xlfn.SWITCH('Input| Overheads'!$C$50,"Direct costs",'Calc| Overheads Allocation'!C$9*Q772,"Internal labour",'Calc| Overheads Allocation'!C$9*Q772*'Input| Projects'!$AO772,"DNSP defined",'Calc| Overheads Allocation'!C$79*'Input| Projects'!$AW772,0),0)</f>
        <v>0</v>
      </c>
      <c r="AP772" s="172" cm="1">
        <f t="array" ref="AP772">IFERROR(--('Input| Projects'!$AT772="Yes")*_xlfn.SWITCH('Input| Overheads'!$C$50,"Direct costs",'Calc| Overheads Allocation'!D$9*R772,"Internal labour",'Calc| Overheads Allocation'!D$9*R772*'Input| Projects'!$AO772,"DNSP defined",'Calc| Overheads Allocation'!D$79*'Input| Projects'!$AW772,0),0)</f>
        <v>0</v>
      </c>
      <c r="AQ772" s="172" cm="1">
        <f t="array" ref="AQ772">IFERROR(--('Input| Projects'!$AT772="Yes")*_xlfn.SWITCH('Input| Overheads'!$C$50,"Direct costs",'Calc| Overheads Allocation'!E$9*S772,"Internal labour",'Calc| Overheads Allocation'!E$9*S772*'Input| Projects'!$AO772,"DNSP defined",'Calc| Overheads Allocation'!E$79*'Input| Projects'!$AW772,0),0)</f>
        <v>0</v>
      </c>
      <c r="AR772" s="172" cm="1">
        <f t="array" ref="AR772">IFERROR(--('Input| Projects'!$AT772="Yes")*_xlfn.SWITCH('Input| Overheads'!$C$50,"Direct costs",'Calc| Overheads Allocation'!F$9*T772,"Internal labour",'Calc| Overheads Allocation'!F$9*T772*'Input| Projects'!$AO772,"DNSP defined",'Calc| Overheads Allocation'!F$79*'Input| Projects'!$AW772,0),0)</f>
        <v>0</v>
      </c>
      <c r="AS772" s="172" cm="1">
        <f t="array" ref="AS772">IFERROR(--('Input| Projects'!$AT772="Yes")*_xlfn.SWITCH('Input| Overheads'!$C$50,"Direct costs",'Calc| Overheads Allocation'!G$9*U772,"Internal labour",'Calc| Overheads Allocation'!G$9*U772*'Input| Projects'!$AO772,"DNSP defined",'Calc| Overheads Allocation'!G$79*'Input| Projects'!$AW772,0),0)</f>
        <v>0</v>
      </c>
      <c r="AT772" s="172" cm="1">
        <f t="array" ref="AT772">IFERROR(--('Input| Projects'!$AT772="Yes")*_xlfn.SWITCH('Input| Overheads'!$C$50,"Direct costs",'Calc| Overheads Allocation'!H$9*V772,"Internal labour",'Calc| Overheads Allocation'!H$9*V772*'Input| Projects'!$AO772,"DNSP defined",'Calc| Overheads Allocation'!H$79*'Input| Projects'!$AW772,0),0)</f>
        <v>0</v>
      </c>
      <c r="AU772" s="172" cm="1">
        <f t="array" ref="AU772">IFERROR(--('Input| Projects'!$AT772="Yes")*_xlfn.SWITCH('Input| Overheads'!$C$50,"Direct costs",'Calc| Overheads Allocation'!I$9*W772,"Internal labour",'Calc| Overheads Allocation'!I$9*W772*'Input| Projects'!$AO772,"DNSP defined",'Calc| Overheads Allocation'!I$79*'Input| Projects'!$AW772,0),0)</f>
        <v>0</v>
      </c>
      <c r="AV772" s="175"/>
      <c r="AW772" s="172">
        <f t="shared" si="266"/>
        <v>0</v>
      </c>
      <c r="AX772" s="172">
        <f t="shared" si="267"/>
        <v>0</v>
      </c>
      <c r="AY772" s="172">
        <f t="shared" si="268"/>
        <v>0</v>
      </c>
      <c r="AZ772" s="172">
        <f t="shared" si="269"/>
        <v>0</v>
      </c>
      <c r="BA772" s="172">
        <f t="shared" si="270"/>
        <v>0</v>
      </c>
      <c r="BB772" s="172">
        <f t="shared" si="271"/>
        <v>0</v>
      </c>
      <c r="BC772" s="172">
        <f t="shared" si="272"/>
        <v>0</v>
      </c>
      <c r="BD772" s="176"/>
      <c r="BE772" s="172">
        <f t="shared" si="273"/>
        <v>0</v>
      </c>
      <c r="BF772" s="172">
        <f t="shared" si="274"/>
        <v>0</v>
      </c>
      <c r="BG772" s="172">
        <f t="shared" si="275"/>
        <v>0</v>
      </c>
      <c r="BH772" s="172">
        <f t="shared" si="276"/>
        <v>0</v>
      </c>
      <c r="BI772" s="172">
        <f t="shared" si="277"/>
        <v>0</v>
      </c>
      <c r="BJ772" s="172">
        <f t="shared" si="278"/>
        <v>0</v>
      </c>
      <c r="BK772" s="172">
        <f t="shared" si="279"/>
        <v>0</v>
      </c>
      <c r="BL772" s="176"/>
      <c r="BM772" s="172">
        <f t="shared" si="258"/>
        <v>0</v>
      </c>
      <c r="BN772" s="172">
        <f t="shared" si="259"/>
        <v>0</v>
      </c>
      <c r="BO772" s="172">
        <f t="shared" si="260"/>
        <v>0</v>
      </c>
      <c r="BP772" s="172">
        <f t="shared" si="261"/>
        <v>0</v>
      </c>
      <c r="BQ772" s="172">
        <f t="shared" si="262"/>
        <v>0</v>
      </c>
      <c r="BR772" s="172">
        <f t="shared" si="263"/>
        <v>0</v>
      </c>
      <c r="BS772" s="172">
        <f t="shared" si="264"/>
        <v>0</v>
      </c>
      <c r="BT772" s="55"/>
      <c r="BU772" s="158">
        <f>SUMIF('Input| Projects'!$BA$8:$CX$8,RIGHT(BU$9,3),'Input| Projects'!$BA772:$CX772)</f>
        <v>0</v>
      </c>
      <c r="BV772" s="158">
        <f>SUMIF('Input| Projects'!$BA$8:$CX$8,RIGHT(BV$9,3),'Input| Projects'!$BA772:$CX772)</f>
        <v>0</v>
      </c>
      <c r="BW772" s="79" t="str">
        <f t="shared" si="265"/>
        <v/>
      </c>
    </row>
    <row r="773" spans="2:75" x14ac:dyDescent="0.2">
      <c r="B773" s="123">
        <f>IFERROR('Input| Projects'!B773,"")</f>
        <v>764</v>
      </c>
      <c r="C773" s="160" t="str">
        <f>IFERROR(IF('Input| Projects'!C773="","",'Input| Projects'!C773),"")</f>
        <v/>
      </c>
      <c r="D773" s="160" t="str">
        <f>IFERROR(IF('Input| Projects'!D773="","",'Input| Projects'!D773),"")</f>
        <v/>
      </c>
      <c r="E773" s="53"/>
      <c r="F773" s="160" t="str">
        <f>IF(LEN('Input| Projects'!F773)&gt;0,'Input| Projects'!F773,"")</f>
        <v/>
      </c>
      <c r="G773" s="160" t="str">
        <f>IF(LEN('Input| Projects'!G773)&gt;0,'Input| Projects'!G773,"")</f>
        <v/>
      </c>
      <c r="H773" s="10"/>
      <c r="I773" s="194" cm="1">
        <f t="array" ref="I773">IF(LEN($F773)&gt;0,1+IFERROR(SUMPRODUCT(TRANSPOSE('Input| Projects'!$AO773:$AQ773),INDEX('Input| Escalations'!$F$27:$L$29,,MATCH(Q$9,'Input| Escalations'!$F$21:$L$21,0))),0),0)</f>
        <v>0</v>
      </c>
      <c r="J773" s="194" cm="1">
        <f t="array" ref="J773">IF(LEN($F773)&gt;0,1+IFERROR(SUMPRODUCT(TRANSPOSE('Input| Projects'!$AO773:$AQ773),INDEX('Input| Escalations'!$F$27:$L$29,,MATCH(R$9,'Input| Escalations'!$F$21:$L$21,0))),0),0)</f>
        <v>0</v>
      </c>
      <c r="K773" s="194" cm="1">
        <f t="array" ref="K773">IF(LEN($F773)&gt;0,1+IFERROR(SUMPRODUCT(TRANSPOSE('Input| Projects'!$AO773:$AQ773),INDEX('Input| Escalations'!$F$27:$L$29,,MATCH(S$9,'Input| Escalations'!$F$21:$L$21,0))),0),0)</f>
        <v>0</v>
      </c>
      <c r="L773" s="194" cm="1">
        <f t="array" ref="L773">IF(LEN($F773)&gt;0,1+IFERROR(SUMPRODUCT(TRANSPOSE('Input| Projects'!$AO773:$AQ773),INDEX('Input| Escalations'!$F$27:$L$29,,MATCH(T$9,'Input| Escalations'!$F$21:$L$21,0))),0),0)</f>
        <v>0</v>
      </c>
      <c r="M773" s="194" cm="1">
        <f t="array" ref="M773">IF(LEN($F773)&gt;0,1+IFERROR(SUMPRODUCT(TRANSPOSE('Input| Projects'!$AO773:$AQ773),INDEX('Input| Escalations'!$F$27:$L$29,,MATCH(U$9,'Input| Escalations'!$F$21:$L$21,0))),0),0)</f>
        <v>0</v>
      </c>
      <c r="N773" s="194" cm="1">
        <f t="array" ref="N773">IF(LEN($F773)&gt;0,1+IFERROR(SUMPRODUCT(TRANSPOSE('Input| Projects'!$AO773:$AQ773),INDEX('Input| Escalations'!$F$27:$L$29,,MATCH(V$9,'Input| Escalations'!$F$21:$L$21,0))),0),0)</f>
        <v>0</v>
      </c>
      <c r="O773" s="194" cm="1">
        <f t="array" ref="O773">IF(LEN($F773)&gt;0,1+IFERROR(SUMPRODUCT(TRANSPOSE('Input| Projects'!$AO773:$AQ773),INDEX('Input| Escalations'!$F$27:$L$29,,MATCH(W$9,'Input| Escalations'!$F$21:$L$21,0))),0),0)</f>
        <v>0</v>
      </c>
      <c r="P773" s="10"/>
      <c r="Q773" s="172">
        <f>IFERROR(IF(ISNUMBER(FIND("decision",'Input| Setup'!$F$6)),'Input| Projects'!Y773,'Input| Projects'!I773)*'Input| Escalations'!$I$17*I773,0)</f>
        <v>0</v>
      </c>
      <c r="R773" s="172">
        <f>IFERROR(IF(ISNUMBER(FIND("decision",'Input| Setup'!$F$6)),'Input| Projects'!Z773,'Input| Projects'!J773)*'Input| Escalations'!$I$17*J773,0)</f>
        <v>0</v>
      </c>
      <c r="S773" s="172">
        <f>IFERROR(IF(ISNUMBER(FIND("decision",'Input| Setup'!$F$6)),'Input| Projects'!AA773,'Input| Projects'!K773)*'Input| Escalations'!$I$17*K773,0)</f>
        <v>0</v>
      </c>
      <c r="T773" s="172">
        <f>IFERROR(IF(ISNUMBER(FIND("decision",'Input| Setup'!$F$6)),'Input| Projects'!AB773,'Input| Projects'!L773)*'Input| Escalations'!$I$17*L773,0)</f>
        <v>0</v>
      </c>
      <c r="U773" s="172">
        <f>IFERROR(IF(ISNUMBER(FIND("decision",'Input| Setup'!$F$6)),'Input| Projects'!AC773,'Input| Projects'!M773)*'Input| Escalations'!$I$17*M773,0)</f>
        <v>0</v>
      </c>
      <c r="V773" s="172">
        <f>IFERROR(IF(ISNUMBER(FIND("decision",'Input| Setup'!$F$6)),'Input| Projects'!AD773,'Input| Projects'!N773)*'Input| Escalations'!$I$17*N773,0)</f>
        <v>0</v>
      </c>
      <c r="W773" s="172">
        <f>IFERROR(IF(ISNUMBER(FIND("decision",'Input| Setup'!$F$6)),'Input| Projects'!AE773,'Input| Projects'!O773)*'Input| Escalations'!$I$17*O773,0)</f>
        <v>0</v>
      </c>
      <c r="X773" s="175"/>
      <c r="Y773" s="172">
        <f>IF(ISNUMBER(FIND("decision",'Input| Setup'!$F$6)),'Input| Projects'!AG773,'Input| Projects'!Q773)*I773*'Input| Escalations'!$I$17</f>
        <v>0</v>
      </c>
      <c r="Z773" s="172">
        <f>IF(ISNUMBER(FIND("decision",'Input| Setup'!$F$6)),'Input| Projects'!AH773,'Input| Projects'!R773)*J773*'Input| Escalations'!$I$17</f>
        <v>0</v>
      </c>
      <c r="AA773" s="172">
        <f>IF(ISNUMBER(FIND("decision",'Input| Setup'!$F$6)),'Input| Projects'!AI773,'Input| Projects'!S773)*K773*'Input| Escalations'!$I$17</f>
        <v>0</v>
      </c>
      <c r="AB773" s="172">
        <f>IF(ISNUMBER(FIND("decision",'Input| Setup'!$F$6)),'Input| Projects'!AJ773,'Input| Projects'!T773)*L773*'Input| Escalations'!$I$17</f>
        <v>0</v>
      </c>
      <c r="AC773" s="172">
        <f>IF(ISNUMBER(FIND("decision",'Input| Setup'!$F$6)),'Input| Projects'!AK773,'Input| Projects'!U773)*M773*'Input| Escalations'!$I$17</f>
        <v>0</v>
      </c>
      <c r="AD773" s="172">
        <f>IF(ISNUMBER(FIND("decision",'Input| Setup'!$F$6)),'Input| Projects'!AL773,'Input| Projects'!V773)*N773*'Input| Escalations'!$I$17</f>
        <v>0</v>
      </c>
      <c r="AE773" s="172">
        <f>IF(ISNUMBER(FIND("decision",'Input| Setup'!$F$6)),'Input| Projects'!AM773,'Input| Projects'!W773)*O773*'Input| Escalations'!$I$17</f>
        <v>0</v>
      </c>
      <c r="AF773" s="175"/>
      <c r="AG773" s="172" cm="1">
        <f t="array" ref="AG773">IFERROR(--('Input| Projects'!$AS773="Yes")*_xlfn.SWITCH('Input| Overheads'!$C$50,"Direct costs",'Calc| Overheads Allocation'!C$8*Q773,"Internal labour",'Calc| Overheads Allocation'!C$8*Q773*'Input| Projects'!$AO773,"DNSP defined",'Calc| Overheads Allocation'!C$78*'Input| Projects'!$AV773,0),0)</f>
        <v>0</v>
      </c>
      <c r="AH773" s="172" cm="1">
        <f t="array" ref="AH773">IFERROR(--('Input| Projects'!$AS773="Yes")*_xlfn.SWITCH('Input| Overheads'!$C$50,"Direct costs",'Calc| Overheads Allocation'!D$8*R773,"Internal labour",'Calc| Overheads Allocation'!D$8*R773*'Input| Projects'!$AO773,"DNSP defined",'Calc| Overheads Allocation'!D$78*'Input| Projects'!$AV773,0),0)</f>
        <v>0</v>
      </c>
      <c r="AI773" s="172" cm="1">
        <f t="array" ref="AI773">IFERROR(--('Input| Projects'!$AS773="Yes")*_xlfn.SWITCH('Input| Overheads'!$C$50,"Direct costs",'Calc| Overheads Allocation'!E$8*S773,"Internal labour",'Calc| Overheads Allocation'!E$8*S773*'Input| Projects'!$AO773,"DNSP defined",'Calc| Overheads Allocation'!E$78*'Input| Projects'!$AV773,0),0)</f>
        <v>0</v>
      </c>
      <c r="AJ773" s="172" cm="1">
        <f t="array" ref="AJ773">IFERROR(--('Input| Projects'!$AS773="Yes")*_xlfn.SWITCH('Input| Overheads'!$C$50,"Direct costs",'Calc| Overheads Allocation'!F$8*T773,"Internal labour",'Calc| Overheads Allocation'!F$8*T773*'Input| Projects'!$AO773,"DNSP defined",'Calc| Overheads Allocation'!F$78*'Input| Projects'!$AV773,0),0)</f>
        <v>0</v>
      </c>
      <c r="AK773" s="172" cm="1">
        <f t="array" ref="AK773">IFERROR(--('Input| Projects'!$AS773="Yes")*_xlfn.SWITCH('Input| Overheads'!$C$50,"Direct costs",'Calc| Overheads Allocation'!G$8*U773,"Internal labour",'Calc| Overheads Allocation'!G$8*U773*'Input| Projects'!$AO773,"DNSP defined",'Calc| Overheads Allocation'!G$78*'Input| Projects'!$AV773,0),0)</f>
        <v>0</v>
      </c>
      <c r="AL773" s="172" cm="1">
        <f t="array" ref="AL773">IFERROR(--('Input| Projects'!$AS773="Yes")*_xlfn.SWITCH('Input| Overheads'!$C$50,"Direct costs",'Calc| Overheads Allocation'!H$8*V773,"Internal labour",'Calc| Overheads Allocation'!H$8*V773*'Input| Projects'!$AO773,"DNSP defined",'Calc| Overheads Allocation'!H$78*'Input| Projects'!$AV773,0),0)</f>
        <v>0</v>
      </c>
      <c r="AM773" s="172" cm="1">
        <f t="array" ref="AM773">IFERROR(--('Input| Projects'!$AS773="Yes")*_xlfn.SWITCH('Input| Overheads'!$C$50,"Direct costs",'Calc| Overheads Allocation'!I$8*W773,"Internal labour",'Calc| Overheads Allocation'!I$8*W773*'Input| Projects'!$AO773,"DNSP defined",'Calc| Overheads Allocation'!I$78*'Input| Projects'!$AV773,0),0)</f>
        <v>0</v>
      </c>
      <c r="AN773" s="175"/>
      <c r="AO773" s="172" cm="1">
        <f t="array" ref="AO773">IFERROR(--('Input| Projects'!$AT773="Yes")*_xlfn.SWITCH('Input| Overheads'!$C$50,"Direct costs",'Calc| Overheads Allocation'!C$9*Q773,"Internal labour",'Calc| Overheads Allocation'!C$9*Q773*'Input| Projects'!$AO773,"DNSP defined",'Calc| Overheads Allocation'!C$79*'Input| Projects'!$AW773,0),0)</f>
        <v>0</v>
      </c>
      <c r="AP773" s="172" cm="1">
        <f t="array" ref="AP773">IFERROR(--('Input| Projects'!$AT773="Yes")*_xlfn.SWITCH('Input| Overheads'!$C$50,"Direct costs",'Calc| Overheads Allocation'!D$9*R773,"Internal labour",'Calc| Overheads Allocation'!D$9*R773*'Input| Projects'!$AO773,"DNSP defined",'Calc| Overheads Allocation'!D$79*'Input| Projects'!$AW773,0),0)</f>
        <v>0</v>
      </c>
      <c r="AQ773" s="172" cm="1">
        <f t="array" ref="AQ773">IFERROR(--('Input| Projects'!$AT773="Yes")*_xlfn.SWITCH('Input| Overheads'!$C$50,"Direct costs",'Calc| Overheads Allocation'!E$9*S773,"Internal labour",'Calc| Overheads Allocation'!E$9*S773*'Input| Projects'!$AO773,"DNSP defined",'Calc| Overheads Allocation'!E$79*'Input| Projects'!$AW773,0),0)</f>
        <v>0</v>
      </c>
      <c r="AR773" s="172" cm="1">
        <f t="array" ref="AR773">IFERROR(--('Input| Projects'!$AT773="Yes")*_xlfn.SWITCH('Input| Overheads'!$C$50,"Direct costs",'Calc| Overheads Allocation'!F$9*T773,"Internal labour",'Calc| Overheads Allocation'!F$9*T773*'Input| Projects'!$AO773,"DNSP defined",'Calc| Overheads Allocation'!F$79*'Input| Projects'!$AW773,0),0)</f>
        <v>0</v>
      </c>
      <c r="AS773" s="172" cm="1">
        <f t="array" ref="AS773">IFERROR(--('Input| Projects'!$AT773="Yes")*_xlfn.SWITCH('Input| Overheads'!$C$50,"Direct costs",'Calc| Overheads Allocation'!G$9*U773,"Internal labour",'Calc| Overheads Allocation'!G$9*U773*'Input| Projects'!$AO773,"DNSP defined",'Calc| Overheads Allocation'!G$79*'Input| Projects'!$AW773,0),0)</f>
        <v>0</v>
      </c>
      <c r="AT773" s="172" cm="1">
        <f t="array" ref="AT773">IFERROR(--('Input| Projects'!$AT773="Yes")*_xlfn.SWITCH('Input| Overheads'!$C$50,"Direct costs",'Calc| Overheads Allocation'!H$9*V773,"Internal labour",'Calc| Overheads Allocation'!H$9*V773*'Input| Projects'!$AO773,"DNSP defined",'Calc| Overheads Allocation'!H$79*'Input| Projects'!$AW773,0),0)</f>
        <v>0</v>
      </c>
      <c r="AU773" s="172" cm="1">
        <f t="array" ref="AU773">IFERROR(--('Input| Projects'!$AT773="Yes")*_xlfn.SWITCH('Input| Overheads'!$C$50,"Direct costs",'Calc| Overheads Allocation'!I$9*W773,"Internal labour",'Calc| Overheads Allocation'!I$9*W773*'Input| Projects'!$AO773,"DNSP defined",'Calc| Overheads Allocation'!I$79*'Input| Projects'!$AW773,0),0)</f>
        <v>0</v>
      </c>
      <c r="AV773" s="175"/>
      <c r="AW773" s="172">
        <f t="shared" si="266"/>
        <v>0</v>
      </c>
      <c r="AX773" s="172">
        <f t="shared" si="267"/>
        <v>0</v>
      </c>
      <c r="AY773" s="172">
        <f t="shared" si="268"/>
        <v>0</v>
      </c>
      <c r="AZ773" s="172">
        <f t="shared" si="269"/>
        <v>0</v>
      </c>
      <c r="BA773" s="172">
        <f t="shared" si="270"/>
        <v>0</v>
      </c>
      <c r="BB773" s="172">
        <f t="shared" si="271"/>
        <v>0</v>
      </c>
      <c r="BC773" s="172">
        <f t="shared" si="272"/>
        <v>0</v>
      </c>
      <c r="BD773" s="176"/>
      <c r="BE773" s="172">
        <f t="shared" si="273"/>
        <v>0</v>
      </c>
      <c r="BF773" s="172">
        <f t="shared" si="274"/>
        <v>0</v>
      </c>
      <c r="BG773" s="172">
        <f t="shared" si="275"/>
        <v>0</v>
      </c>
      <c r="BH773" s="172">
        <f t="shared" si="276"/>
        <v>0</v>
      </c>
      <c r="BI773" s="172">
        <f t="shared" si="277"/>
        <v>0</v>
      </c>
      <c r="BJ773" s="172">
        <f t="shared" si="278"/>
        <v>0</v>
      </c>
      <c r="BK773" s="172">
        <f t="shared" si="279"/>
        <v>0</v>
      </c>
      <c r="BL773" s="176"/>
      <c r="BM773" s="172">
        <f t="shared" si="258"/>
        <v>0</v>
      </c>
      <c r="BN773" s="172">
        <f t="shared" si="259"/>
        <v>0</v>
      </c>
      <c r="BO773" s="172">
        <f t="shared" si="260"/>
        <v>0</v>
      </c>
      <c r="BP773" s="172">
        <f t="shared" si="261"/>
        <v>0</v>
      </c>
      <c r="BQ773" s="172">
        <f t="shared" si="262"/>
        <v>0</v>
      </c>
      <c r="BR773" s="172">
        <f t="shared" si="263"/>
        <v>0</v>
      </c>
      <c r="BS773" s="172">
        <f t="shared" si="264"/>
        <v>0</v>
      </c>
      <c r="BT773" s="55"/>
      <c r="BU773" s="158">
        <f>SUMIF('Input| Projects'!$BA$8:$CX$8,RIGHT(BU$9,3),'Input| Projects'!$BA773:$CX773)</f>
        <v>0</v>
      </c>
      <c r="BV773" s="158">
        <f>SUMIF('Input| Projects'!$BA$8:$CX$8,RIGHT(BV$9,3),'Input| Projects'!$BA773:$CX773)</f>
        <v>0</v>
      </c>
      <c r="BW773" s="79" t="str">
        <f t="shared" si="265"/>
        <v/>
      </c>
    </row>
    <row r="774" spans="2:75" x14ac:dyDescent="0.2">
      <c r="B774" s="123">
        <f>IFERROR('Input| Projects'!B774,"")</f>
        <v>765</v>
      </c>
      <c r="C774" s="160" t="str">
        <f>IFERROR(IF('Input| Projects'!C774="","",'Input| Projects'!C774),"")</f>
        <v/>
      </c>
      <c r="D774" s="160" t="str">
        <f>IFERROR(IF('Input| Projects'!D774="","",'Input| Projects'!D774),"")</f>
        <v/>
      </c>
      <c r="E774" s="53"/>
      <c r="F774" s="160" t="str">
        <f>IF(LEN('Input| Projects'!F774)&gt;0,'Input| Projects'!F774,"")</f>
        <v/>
      </c>
      <c r="G774" s="160" t="str">
        <f>IF(LEN('Input| Projects'!G774)&gt;0,'Input| Projects'!G774,"")</f>
        <v/>
      </c>
      <c r="H774" s="10"/>
      <c r="I774" s="194" cm="1">
        <f t="array" ref="I774">IF(LEN($F774)&gt;0,1+IFERROR(SUMPRODUCT(TRANSPOSE('Input| Projects'!$AO774:$AQ774),INDEX('Input| Escalations'!$F$27:$L$29,,MATCH(Q$9,'Input| Escalations'!$F$21:$L$21,0))),0),0)</f>
        <v>0</v>
      </c>
      <c r="J774" s="194" cm="1">
        <f t="array" ref="J774">IF(LEN($F774)&gt;0,1+IFERROR(SUMPRODUCT(TRANSPOSE('Input| Projects'!$AO774:$AQ774),INDEX('Input| Escalations'!$F$27:$L$29,,MATCH(R$9,'Input| Escalations'!$F$21:$L$21,0))),0),0)</f>
        <v>0</v>
      </c>
      <c r="K774" s="194" cm="1">
        <f t="array" ref="K774">IF(LEN($F774)&gt;0,1+IFERROR(SUMPRODUCT(TRANSPOSE('Input| Projects'!$AO774:$AQ774),INDEX('Input| Escalations'!$F$27:$L$29,,MATCH(S$9,'Input| Escalations'!$F$21:$L$21,0))),0),0)</f>
        <v>0</v>
      </c>
      <c r="L774" s="194" cm="1">
        <f t="array" ref="L774">IF(LEN($F774)&gt;0,1+IFERROR(SUMPRODUCT(TRANSPOSE('Input| Projects'!$AO774:$AQ774),INDEX('Input| Escalations'!$F$27:$L$29,,MATCH(T$9,'Input| Escalations'!$F$21:$L$21,0))),0),0)</f>
        <v>0</v>
      </c>
      <c r="M774" s="194" cm="1">
        <f t="array" ref="M774">IF(LEN($F774)&gt;0,1+IFERROR(SUMPRODUCT(TRANSPOSE('Input| Projects'!$AO774:$AQ774),INDEX('Input| Escalations'!$F$27:$L$29,,MATCH(U$9,'Input| Escalations'!$F$21:$L$21,0))),0),0)</f>
        <v>0</v>
      </c>
      <c r="N774" s="194" cm="1">
        <f t="array" ref="N774">IF(LEN($F774)&gt;0,1+IFERROR(SUMPRODUCT(TRANSPOSE('Input| Projects'!$AO774:$AQ774),INDEX('Input| Escalations'!$F$27:$L$29,,MATCH(V$9,'Input| Escalations'!$F$21:$L$21,0))),0),0)</f>
        <v>0</v>
      </c>
      <c r="O774" s="194" cm="1">
        <f t="array" ref="O774">IF(LEN($F774)&gt;0,1+IFERROR(SUMPRODUCT(TRANSPOSE('Input| Projects'!$AO774:$AQ774),INDEX('Input| Escalations'!$F$27:$L$29,,MATCH(W$9,'Input| Escalations'!$F$21:$L$21,0))),0),0)</f>
        <v>0</v>
      </c>
      <c r="P774" s="10"/>
      <c r="Q774" s="172">
        <f>IFERROR(IF(ISNUMBER(FIND("decision",'Input| Setup'!$F$6)),'Input| Projects'!Y774,'Input| Projects'!I774)*'Input| Escalations'!$I$17*I774,0)</f>
        <v>0</v>
      </c>
      <c r="R774" s="172">
        <f>IFERROR(IF(ISNUMBER(FIND("decision",'Input| Setup'!$F$6)),'Input| Projects'!Z774,'Input| Projects'!J774)*'Input| Escalations'!$I$17*J774,0)</f>
        <v>0</v>
      </c>
      <c r="S774" s="172">
        <f>IFERROR(IF(ISNUMBER(FIND("decision",'Input| Setup'!$F$6)),'Input| Projects'!AA774,'Input| Projects'!K774)*'Input| Escalations'!$I$17*K774,0)</f>
        <v>0</v>
      </c>
      <c r="T774" s="172">
        <f>IFERROR(IF(ISNUMBER(FIND("decision",'Input| Setup'!$F$6)),'Input| Projects'!AB774,'Input| Projects'!L774)*'Input| Escalations'!$I$17*L774,0)</f>
        <v>0</v>
      </c>
      <c r="U774" s="172">
        <f>IFERROR(IF(ISNUMBER(FIND("decision",'Input| Setup'!$F$6)),'Input| Projects'!AC774,'Input| Projects'!M774)*'Input| Escalations'!$I$17*M774,0)</f>
        <v>0</v>
      </c>
      <c r="V774" s="172">
        <f>IFERROR(IF(ISNUMBER(FIND("decision",'Input| Setup'!$F$6)),'Input| Projects'!AD774,'Input| Projects'!N774)*'Input| Escalations'!$I$17*N774,0)</f>
        <v>0</v>
      </c>
      <c r="W774" s="172">
        <f>IFERROR(IF(ISNUMBER(FIND("decision",'Input| Setup'!$F$6)),'Input| Projects'!AE774,'Input| Projects'!O774)*'Input| Escalations'!$I$17*O774,0)</f>
        <v>0</v>
      </c>
      <c r="X774" s="175"/>
      <c r="Y774" s="172">
        <f>IF(ISNUMBER(FIND("decision",'Input| Setup'!$F$6)),'Input| Projects'!AG774,'Input| Projects'!Q774)*I774*'Input| Escalations'!$I$17</f>
        <v>0</v>
      </c>
      <c r="Z774" s="172">
        <f>IF(ISNUMBER(FIND("decision",'Input| Setup'!$F$6)),'Input| Projects'!AH774,'Input| Projects'!R774)*J774*'Input| Escalations'!$I$17</f>
        <v>0</v>
      </c>
      <c r="AA774" s="172">
        <f>IF(ISNUMBER(FIND("decision",'Input| Setup'!$F$6)),'Input| Projects'!AI774,'Input| Projects'!S774)*K774*'Input| Escalations'!$I$17</f>
        <v>0</v>
      </c>
      <c r="AB774" s="172">
        <f>IF(ISNUMBER(FIND("decision",'Input| Setup'!$F$6)),'Input| Projects'!AJ774,'Input| Projects'!T774)*L774*'Input| Escalations'!$I$17</f>
        <v>0</v>
      </c>
      <c r="AC774" s="172">
        <f>IF(ISNUMBER(FIND("decision",'Input| Setup'!$F$6)),'Input| Projects'!AK774,'Input| Projects'!U774)*M774*'Input| Escalations'!$I$17</f>
        <v>0</v>
      </c>
      <c r="AD774" s="172">
        <f>IF(ISNUMBER(FIND("decision",'Input| Setup'!$F$6)),'Input| Projects'!AL774,'Input| Projects'!V774)*N774*'Input| Escalations'!$I$17</f>
        <v>0</v>
      </c>
      <c r="AE774" s="172">
        <f>IF(ISNUMBER(FIND("decision",'Input| Setup'!$F$6)),'Input| Projects'!AM774,'Input| Projects'!W774)*O774*'Input| Escalations'!$I$17</f>
        <v>0</v>
      </c>
      <c r="AF774" s="175"/>
      <c r="AG774" s="172" cm="1">
        <f t="array" ref="AG774">IFERROR(--('Input| Projects'!$AS774="Yes")*_xlfn.SWITCH('Input| Overheads'!$C$50,"Direct costs",'Calc| Overheads Allocation'!C$8*Q774,"Internal labour",'Calc| Overheads Allocation'!C$8*Q774*'Input| Projects'!$AO774,"DNSP defined",'Calc| Overheads Allocation'!C$78*'Input| Projects'!$AV774,0),0)</f>
        <v>0</v>
      </c>
      <c r="AH774" s="172" cm="1">
        <f t="array" ref="AH774">IFERROR(--('Input| Projects'!$AS774="Yes")*_xlfn.SWITCH('Input| Overheads'!$C$50,"Direct costs",'Calc| Overheads Allocation'!D$8*R774,"Internal labour",'Calc| Overheads Allocation'!D$8*R774*'Input| Projects'!$AO774,"DNSP defined",'Calc| Overheads Allocation'!D$78*'Input| Projects'!$AV774,0),0)</f>
        <v>0</v>
      </c>
      <c r="AI774" s="172" cm="1">
        <f t="array" ref="AI774">IFERROR(--('Input| Projects'!$AS774="Yes")*_xlfn.SWITCH('Input| Overheads'!$C$50,"Direct costs",'Calc| Overheads Allocation'!E$8*S774,"Internal labour",'Calc| Overheads Allocation'!E$8*S774*'Input| Projects'!$AO774,"DNSP defined",'Calc| Overheads Allocation'!E$78*'Input| Projects'!$AV774,0),0)</f>
        <v>0</v>
      </c>
      <c r="AJ774" s="172" cm="1">
        <f t="array" ref="AJ774">IFERROR(--('Input| Projects'!$AS774="Yes")*_xlfn.SWITCH('Input| Overheads'!$C$50,"Direct costs",'Calc| Overheads Allocation'!F$8*T774,"Internal labour",'Calc| Overheads Allocation'!F$8*T774*'Input| Projects'!$AO774,"DNSP defined",'Calc| Overheads Allocation'!F$78*'Input| Projects'!$AV774,0),0)</f>
        <v>0</v>
      </c>
      <c r="AK774" s="172" cm="1">
        <f t="array" ref="AK774">IFERROR(--('Input| Projects'!$AS774="Yes")*_xlfn.SWITCH('Input| Overheads'!$C$50,"Direct costs",'Calc| Overheads Allocation'!G$8*U774,"Internal labour",'Calc| Overheads Allocation'!G$8*U774*'Input| Projects'!$AO774,"DNSP defined",'Calc| Overheads Allocation'!G$78*'Input| Projects'!$AV774,0),0)</f>
        <v>0</v>
      </c>
      <c r="AL774" s="172" cm="1">
        <f t="array" ref="AL774">IFERROR(--('Input| Projects'!$AS774="Yes")*_xlfn.SWITCH('Input| Overheads'!$C$50,"Direct costs",'Calc| Overheads Allocation'!H$8*V774,"Internal labour",'Calc| Overheads Allocation'!H$8*V774*'Input| Projects'!$AO774,"DNSP defined",'Calc| Overheads Allocation'!H$78*'Input| Projects'!$AV774,0),0)</f>
        <v>0</v>
      </c>
      <c r="AM774" s="172" cm="1">
        <f t="array" ref="AM774">IFERROR(--('Input| Projects'!$AS774="Yes")*_xlfn.SWITCH('Input| Overheads'!$C$50,"Direct costs",'Calc| Overheads Allocation'!I$8*W774,"Internal labour",'Calc| Overheads Allocation'!I$8*W774*'Input| Projects'!$AO774,"DNSP defined",'Calc| Overheads Allocation'!I$78*'Input| Projects'!$AV774,0),0)</f>
        <v>0</v>
      </c>
      <c r="AN774" s="175"/>
      <c r="AO774" s="172" cm="1">
        <f t="array" ref="AO774">IFERROR(--('Input| Projects'!$AT774="Yes")*_xlfn.SWITCH('Input| Overheads'!$C$50,"Direct costs",'Calc| Overheads Allocation'!C$9*Q774,"Internal labour",'Calc| Overheads Allocation'!C$9*Q774*'Input| Projects'!$AO774,"DNSP defined",'Calc| Overheads Allocation'!C$79*'Input| Projects'!$AW774,0),0)</f>
        <v>0</v>
      </c>
      <c r="AP774" s="172" cm="1">
        <f t="array" ref="AP774">IFERROR(--('Input| Projects'!$AT774="Yes")*_xlfn.SWITCH('Input| Overheads'!$C$50,"Direct costs",'Calc| Overheads Allocation'!D$9*R774,"Internal labour",'Calc| Overheads Allocation'!D$9*R774*'Input| Projects'!$AO774,"DNSP defined",'Calc| Overheads Allocation'!D$79*'Input| Projects'!$AW774,0),0)</f>
        <v>0</v>
      </c>
      <c r="AQ774" s="172" cm="1">
        <f t="array" ref="AQ774">IFERROR(--('Input| Projects'!$AT774="Yes")*_xlfn.SWITCH('Input| Overheads'!$C$50,"Direct costs",'Calc| Overheads Allocation'!E$9*S774,"Internal labour",'Calc| Overheads Allocation'!E$9*S774*'Input| Projects'!$AO774,"DNSP defined",'Calc| Overheads Allocation'!E$79*'Input| Projects'!$AW774,0),0)</f>
        <v>0</v>
      </c>
      <c r="AR774" s="172" cm="1">
        <f t="array" ref="AR774">IFERROR(--('Input| Projects'!$AT774="Yes")*_xlfn.SWITCH('Input| Overheads'!$C$50,"Direct costs",'Calc| Overheads Allocation'!F$9*T774,"Internal labour",'Calc| Overheads Allocation'!F$9*T774*'Input| Projects'!$AO774,"DNSP defined",'Calc| Overheads Allocation'!F$79*'Input| Projects'!$AW774,0),0)</f>
        <v>0</v>
      </c>
      <c r="AS774" s="172" cm="1">
        <f t="array" ref="AS774">IFERROR(--('Input| Projects'!$AT774="Yes")*_xlfn.SWITCH('Input| Overheads'!$C$50,"Direct costs",'Calc| Overheads Allocation'!G$9*U774,"Internal labour",'Calc| Overheads Allocation'!G$9*U774*'Input| Projects'!$AO774,"DNSP defined",'Calc| Overheads Allocation'!G$79*'Input| Projects'!$AW774,0),0)</f>
        <v>0</v>
      </c>
      <c r="AT774" s="172" cm="1">
        <f t="array" ref="AT774">IFERROR(--('Input| Projects'!$AT774="Yes")*_xlfn.SWITCH('Input| Overheads'!$C$50,"Direct costs",'Calc| Overheads Allocation'!H$9*V774,"Internal labour",'Calc| Overheads Allocation'!H$9*V774*'Input| Projects'!$AO774,"DNSP defined",'Calc| Overheads Allocation'!H$79*'Input| Projects'!$AW774,0),0)</f>
        <v>0</v>
      </c>
      <c r="AU774" s="172" cm="1">
        <f t="array" ref="AU774">IFERROR(--('Input| Projects'!$AT774="Yes")*_xlfn.SWITCH('Input| Overheads'!$C$50,"Direct costs",'Calc| Overheads Allocation'!I$9*W774,"Internal labour",'Calc| Overheads Allocation'!I$9*W774*'Input| Projects'!$AO774,"DNSP defined",'Calc| Overheads Allocation'!I$79*'Input| Projects'!$AW774,0),0)</f>
        <v>0</v>
      </c>
      <c r="AV774" s="175"/>
      <c r="AW774" s="172">
        <f t="shared" si="266"/>
        <v>0</v>
      </c>
      <c r="AX774" s="172">
        <f t="shared" si="267"/>
        <v>0</v>
      </c>
      <c r="AY774" s="172">
        <f t="shared" si="268"/>
        <v>0</v>
      </c>
      <c r="AZ774" s="172">
        <f t="shared" si="269"/>
        <v>0</v>
      </c>
      <c r="BA774" s="172">
        <f t="shared" si="270"/>
        <v>0</v>
      </c>
      <c r="BB774" s="172">
        <f t="shared" si="271"/>
        <v>0</v>
      </c>
      <c r="BC774" s="172">
        <f t="shared" si="272"/>
        <v>0</v>
      </c>
      <c r="BD774" s="176"/>
      <c r="BE774" s="172">
        <f t="shared" si="273"/>
        <v>0</v>
      </c>
      <c r="BF774" s="172">
        <f t="shared" si="274"/>
        <v>0</v>
      </c>
      <c r="BG774" s="172">
        <f t="shared" si="275"/>
        <v>0</v>
      </c>
      <c r="BH774" s="172">
        <f t="shared" si="276"/>
        <v>0</v>
      </c>
      <c r="BI774" s="172">
        <f t="shared" si="277"/>
        <v>0</v>
      </c>
      <c r="BJ774" s="172">
        <f t="shared" si="278"/>
        <v>0</v>
      </c>
      <c r="BK774" s="172">
        <f t="shared" si="279"/>
        <v>0</v>
      </c>
      <c r="BL774" s="176"/>
      <c r="BM774" s="172">
        <f t="shared" si="258"/>
        <v>0</v>
      </c>
      <c r="BN774" s="172">
        <f t="shared" si="259"/>
        <v>0</v>
      </c>
      <c r="BO774" s="172">
        <f t="shared" si="260"/>
        <v>0</v>
      </c>
      <c r="BP774" s="172">
        <f t="shared" si="261"/>
        <v>0</v>
      </c>
      <c r="BQ774" s="172">
        <f t="shared" si="262"/>
        <v>0</v>
      </c>
      <c r="BR774" s="172">
        <f t="shared" si="263"/>
        <v>0</v>
      </c>
      <c r="BS774" s="172">
        <f t="shared" si="264"/>
        <v>0</v>
      </c>
      <c r="BT774" s="55"/>
      <c r="BU774" s="158">
        <f>SUMIF('Input| Projects'!$BA$8:$CX$8,RIGHT(BU$9,3),'Input| Projects'!$BA774:$CX774)</f>
        <v>0</v>
      </c>
      <c r="BV774" s="158">
        <f>SUMIF('Input| Projects'!$BA$8:$CX$8,RIGHT(BV$9,3),'Input| Projects'!$BA774:$CX774)</f>
        <v>0</v>
      </c>
      <c r="BW774" s="79" t="str">
        <f t="shared" si="265"/>
        <v/>
      </c>
    </row>
    <row r="775" spans="2:75" x14ac:dyDescent="0.2">
      <c r="B775" s="123">
        <f>IFERROR('Input| Projects'!B775,"")</f>
        <v>766</v>
      </c>
      <c r="C775" s="160" t="str">
        <f>IFERROR(IF('Input| Projects'!C775="","",'Input| Projects'!C775),"")</f>
        <v/>
      </c>
      <c r="D775" s="160" t="str">
        <f>IFERROR(IF('Input| Projects'!D775="","",'Input| Projects'!D775),"")</f>
        <v/>
      </c>
      <c r="E775" s="53"/>
      <c r="F775" s="160" t="str">
        <f>IF(LEN('Input| Projects'!F775)&gt;0,'Input| Projects'!F775,"")</f>
        <v/>
      </c>
      <c r="G775" s="160" t="str">
        <f>IF(LEN('Input| Projects'!G775)&gt;0,'Input| Projects'!G775,"")</f>
        <v/>
      </c>
      <c r="H775" s="10"/>
      <c r="I775" s="194" cm="1">
        <f t="array" ref="I775">IF(LEN($F775)&gt;0,1+IFERROR(SUMPRODUCT(TRANSPOSE('Input| Projects'!$AO775:$AQ775),INDEX('Input| Escalations'!$F$27:$L$29,,MATCH(Q$9,'Input| Escalations'!$F$21:$L$21,0))),0),0)</f>
        <v>0</v>
      </c>
      <c r="J775" s="194" cm="1">
        <f t="array" ref="J775">IF(LEN($F775)&gt;0,1+IFERROR(SUMPRODUCT(TRANSPOSE('Input| Projects'!$AO775:$AQ775),INDEX('Input| Escalations'!$F$27:$L$29,,MATCH(R$9,'Input| Escalations'!$F$21:$L$21,0))),0),0)</f>
        <v>0</v>
      </c>
      <c r="K775" s="194" cm="1">
        <f t="array" ref="K775">IF(LEN($F775)&gt;0,1+IFERROR(SUMPRODUCT(TRANSPOSE('Input| Projects'!$AO775:$AQ775),INDEX('Input| Escalations'!$F$27:$L$29,,MATCH(S$9,'Input| Escalations'!$F$21:$L$21,0))),0),0)</f>
        <v>0</v>
      </c>
      <c r="L775" s="194" cm="1">
        <f t="array" ref="L775">IF(LEN($F775)&gt;0,1+IFERROR(SUMPRODUCT(TRANSPOSE('Input| Projects'!$AO775:$AQ775),INDEX('Input| Escalations'!$F$27:$L$29,,MATCH(T$9,'Input| Escalations'!$F$21:$L$21,0))),0),0)</f>
        <v>0</v>
      </c>
      <c r="M775" s="194" cm="1">
        <f t="array" ref="M775">IF(LEN($F775)&gt;0,1+IFERROR(SUMPRODUCT(TRANSPOSE('Input| Projects'!$AO775:$AQ775),INDEX('Input| Escalations'!$F$27:$L$29,,MATCH(U$9,'Input| Escalations'!$F$21:$L$21,0))),0),0)</f>
        <v>0</v>
      </c>
      <c r="N775" s="194" cm="1">
        <f t="array" ref="N775">IF(LEN($F775)&gt;0,1+IFERROR(SUMPRODUCT(TRANSPOSE('Input| Projects'!$AO775:$AQ775),INDEX('Input| Escalations'!$F$27:$L$29,,MATCH(V$9,'Input| Escalations'!$F$21:$L$21,0))),0),0)</f>
        <v>0</v>
      </c>
      <c r="O775" s="194" cm="1">
        <f t="array" ref="O775">IF(LEN($F775)&gt;0,1+IFERROR(SUMPRODUCT(TRANSPOSE('Input| Projects'!$AO775:$AQ775),INDEX('Input| Escalations'!$F$27:$L$29,,MATCH(W$9,'Input| Escalations'!$F$21:$L$21,0))),0),0)</f>
        <v>0</v>
      </c>
      <c r="P775" s="10"/>
      <c r="Q775" s="172">
        <f>IFERROR(IF(ISNUMBER(FIND("decision",'Input| Setup'!$F$6)),'Input| Projects'!Y775,'Input| Projects'!I775)*'Input| Escalations'!$I$17*I775,0)</f>
        <v>0</v>
      </c>
      <c r="R775" s="172">
        <f>IFERROR(IF(ISNUMBER(FIND("decision",'Input| Setup'!$F$6)),'Input| Projects'!Z775,'Input| Projects'!J775)*'Input| Escalations'!$I$17*J775,0)</f>
        <v>0</v>
      </c>
      <c r="S775" s="172">
        <f>IFERROR(IF(ISNUMBER(FIND("decision",'Input| Setup'!$F$6)),'Input| Projects'!AA775,'Input| Projects'!K775)*'Input| Escalations'!$I$17*K775,0)</f>
        <v>0</v>
      </c>
      <c r="T775" s="172">
        <f>IFERROR(IF(ISNUMBER(FIND("decision",'Input| Setup'!$F$6)),'Input| Projects'!AB775,'Input| Projects'!L775)*'Input| Escalations'!$I$17*L775,0)</f>
        <v>0</v>
      </c>
      <c r="U775" s="172">
        <f>IFERROR(IF(ISNUMBER(FIND("decision",'Input| Setup'!$F$6)),'Input| Projects'!AC775,'Input| Projects'!M775)*'Input| Escalations'!$I$17*M775,0)</f>
        <v>0</v>
      </c>
      <c r="V775" s="172">
        <f>IFERROR(IF(ISNUMBER(FIND("decision",'Input| Setup'!$F$6)),'Input| Projects'!AD775,'Input| Projects'!N775)*'Input| Escalations'!$I$17*N775,0)</f>
        <v>0</v>
      </c>
      <c r="W775" s="172">
        <f>IFERROR(IF(ISNUMBER(FIND("decision",'Input| Setup'!$F$6)),'Input| Projects'!AE775,'Input| Projects'!O775)*'Input| Escalations'!$I$17*O775,0)</f>
        <v>0</v>
      </c>
      <c r="X775" s="175"/>
      <c r="Y775" s="172">
        <f>IF(ISNUMBER(FIND("decision",'Input| Setup'!$F$6)),'Input| Projects'!AG775,'Input| Projects'!Q775)*I775*'Input| Escalations'!$I$17</f>
        <v>0</v>
      </c>
      <c r="Z775" s="172">
        <f>IF(ISNUMBER(FIND("decision",'Input| Setup'!$F$6)),'Input| Projects'!AH775,'Input| Projects'!R775)*J775*'Input| Escalations'!$I$17</f>
        <v>0</v>
      </c>
      <c r="AA775" s="172">
        <f>IF(ISNUMBER(FIND("decision",'Input| Setup'!$F$6)),'Input| Projects'!AI775,'Input| Projects'!S775)*K775*'Input| Escalations'!$I$17</f>
        <v>0</v>
      </c>
      <c r="AB775" s="172">
        <f>IF(ISNUMBER(FIND("decision",'Input| Setup'!$F$6)),'Input| Projects'!AJ775,'Input| Projects'!T775)*L775*'Input| Escalations'!$I$17</f>
        <v>0</v>
      </c>
      <c r="AC775" s="172">
        <f>IF(ISNUMBER(FIND("decision",'Input| Setup'!$F$6)),'Input| Projects'!AK775,'Input| Projects'!U775)*M775*'Input| Escalations'!$I$17</f>
        <v>0</v>
      </c>
      <c r="AD775" s="172">
        <f>IF(ISNUMBER(FIND("decision",'Input| Setup'!$F$6)),'Input| Projects'!AL775,'Input| Projects'!V775)*N775*'Input| Escalations'!$I$17</f>
        <v>0</v>
      </c>
      <c r="AE775" s="172">
        <f>IF(ISNUMBER(FIND("decision",'Input| Setup'!$F$6)),'Input| Projects'!AM775,'Input| Projects'!W775)*O775*'Input| Escalations'!$I$17</f>
        <v>0</v>
      </c>
      <c r="AF775" s="175"/>
      <c r="AG775" s="172" cm="1">
        <f t="array" ref="AG775">IFERROR(--('Input| Projects'!$AS775="Yes")*_xlfn.SWITCH('Input| Overheads'!$C$50,"Direct costs",'Calc| Overheads Allocation'!C$8*Q775,"Internal labour",'Calc| Overheads Allocation'!C$8*Q775*'Input| Projects'!$AO775,"DNSP defined",'Calc| Overheads Allocation'!C$78*'Input| Projects'!$AV775,0),0)</f>
        <v>0</v>
      </c>
      <c r="AH775" s="172" cm="1">
        <f t="array" ref="AH775">IFERROR(--('Input| Projects'!$AS775="Yes")*_xlfn.SWITCH('Input| Overheads'!$C$50,"Direct costs",'Calc| Overheads Allocation'!D$8*R775,"Internal labour",'Calc| Overheads Allocation'!D$8*R775*'Input| Projects'!$AO775,"DNSP defined",'Calc| Overheads Allocation'!D$78*'Input| Projects'!$AV775,0),0)</f>
        <v>0</v>
      </c>
      <c r="AI775" s="172" cm="1">
        <f t="array" ref="AI775">IFERROR(--('Input| Projects'!$AS775="Yes")*_xlfn.SWITCH('Input| Overheads'!$C$50,"Direct costs",'Calc| Overheads Allocation'!E$8*S775,"Internal labour",'Calc| Overheads Allocation'!E$8*S775*'Input| Projects'!$AO775,"DNSP defined",'Calc| Overheads Allocation'!E$78*'Input| Projects'!$AV775,0),0)</f>
        <v>0</v>
      </c>
      <c r="AJ775" s="172" cm="1">
        <f t="array" ref="AJ775">IFERROR(--('Input| Projects'!$AS775="Yes")*_xlfn.SWITCH('Input| Overheads'!$C$50,"Direct costs",'Calc| Overheads Allocation'!F$8*T775,"Internal labour",'Calc| Overheads Allocation'!F$8*T775*'Input| Projects'!$AO775,"DNSP defined",'Calc| Overheads Allocation'!F$78*'Input| Projects'!$AV775,0),0)</f>
        <v>0</v>
      </c>
      <c r="AK775" s="172" cm="1">
        <f t="array" ref="AK775">IFERROR(--('Input| Projects'!$AS775="Yes")*_xlfn.SWITCH('Input| Overheads'!$C$50,"Direct costs",'Calc| Overheads Allocation'!G$8*U775,"Internal labour",'Calc| Overheads Allocation'!G$8*U775*'Input| Projects'!$AO775,"DNSP defined",'Calc| Overheads Allocation'!G$78*'Input| Projects'!$AV775,0),0)</f>
        <v>0</v>
      </c>
      <c r="AL775" s="172" cm="1">
        <f t="array" ref="AL775">IFERROR(--('Input| Projects'!$AS775="Yes")*_xlfn.SWITCH('Input| Overheads'!$C$50,"Direct costs",'Calc| Overheads Allocation'!H$8*V775,"Internal labour",'Calc| Overheads Allocation'!H$8*V775*'Input| Projects'!$AO775,"DNSP defined",'Calc| Overheads Allocation'!H$78*'Input| Projects'!$AV775,0),0)</f>
        <v>0</v>
      </c>
      <c r="AM775" s="172" cm="1">
        <f t="array" ref="AM775">IFERROR(--('Input| Projects'!$AS775="Yes")*_xlfn.SWITCH('Input| Overheads'!$C$50,"Direct costs",'Calc| Overheads Allocation'!I$8*W775,"Internal labour",'Calc| Overheads Allocation'!I$8*W775*'Input| Projects'!$AO775,"DNSP defined",'Calc| Overheads Allocation'!I$78*'Input| Projects'!$AV775,0),0)</f>
        <v>0</v>
      </c>
      <c r="AN775" s="175"/>
      <c r="AO775" s="172" cm="1">
        <f t="array" ref="AO775">IFERROR(--('Input| Projects'!$AT775="Yes")*_xlfn.SWITCH('Input| Overheads'!$C$50,"Direct costs",'Calc| Overheads Allocation'!C$9*Q775,"Internal labour",'Calc| Overheads Allocation'!C$9*Q775*'Input| Projects'!$AO775,"DNSP defined",'Calc| Overheads Allocation'!C$79*'Input| Projects'!$AW775,0),0)</f>
        <v>0</v>
      </c>
      <c r="AP775" s="172" cm="1">
        <f t="array" ref="AP775">IFERROR(--('Input| Projects'!$AT775="Yes")*_xlfn.SWITCH('Input| Overheads'!$C$50,"Direct costs",'Calc| Overheads Allocation'!D$9*R775,"Internal labour",'Calc| Overheads Allocation'!D$9*R775*'Input| Projects'!$AO775,"DNSP defined",'Calc| Overheads Allocation'!D$79*'Input| Projects'!$AW775,0),0)</f>
        <v>0</v>
      </c>
      <c r="AQ775" s="172" cm="1">
        <f t="array" ref="AQ775">IFERROR(--('Input| Projects'!$AT775="Yes")*_xlfn.SWITCH('Input| Overheads'!$C$50,"Direct costs",'Calc| Overheads Allocation'!E$9*S775,"Internal labour",'Calc| Overheads Allocation'!E$9*S775*'Input| Projects'!$AO775,"DNSP defined",'Calc| Overheads Allocation'!E$79*'Input| Projects'!$AW775,0),0)</f>
        <v>0</v>
      </c>
      <c r="AR775" s="172" cm="1">
        <f t="array" ref="AR775">IFERROR(--('Input| Projects'!$AT775="Yes")*_xlfn.SWITCH('Input| Overheads'!$C$50,"Direct costs",'Calc| Overheads Allocation'!F$9*T775,"Internal labour",'Calc| Overheads Allocation'!F$9*T775*'Input| Projects'!$AO775,"DNSP defined",'Calc| Overheads Allocation'!F$79*'Input| Projects'!$AW775,0),0)</f>
        <v>0</v>
      </c>
      <c r="AS775" s="172" cm="1">
        <f t="array" ref="AS775">IFERROR(--('Input| Projects'!$AT775="Yes")*_xlfn.SWITCH('Input| Overheads'!$C$50,"Direct costs",'Calc| Overheads Allocation'!G$9*U775,"Internal labour",'Calc| Overheads Allocation'!G$9*U775*'Input| Projects'!$AO775,"DNSP defined",'Calc| Overheads Allocation'!G$79*'Input| Projects'!$AW775,0),0)</f>
        <v>0</v>
      </c>
      <c r="AT775" s="172" cm="1">
        <f t="array" ref="AT775">IFERROR(--('Input| Projects'!$AT775="Yes")*_xlfn.SWITCH('Input| Overheads'!$C$50,"Direct costs",'Calc| Overheads Allocation'!H$9*V775,"Internal labour",'Calc| Overheads Allocation'!H$9*V775*'Input| Projects'!$AO775,"DNSP defined",'Calc| Overheads Allocation'!H$79*'Input| Projects'!$AW775,0),0)</f>
        <v>0</v>
      </c>
      <c r="AU775" s="172" cm="1">
        <f t="array" ref="AU775">IFERROR(--('Input| Projects'!$AT775="Yes")*_xlfn.SWITCH('Input| Overheads'!$C$50,"Direct costs",'Calc| Overheads Allocation'!I$9*W775,"Internal labour",'Calc| Overheads Allocation'!I$9*W775*'Input| Projects'!$AO775,"DNSP defined",'Calc| Overheads Allocation'!I$79*'Input| Projects'!$AW775,0),0)</f>
        <v>0</v>
      </c>
      <c r="AV775" s="175"/>
      <c r="AW775" s="172">
        <f t="shared" si="266"/>
        <v>0</v>
      </c>
      <c r="AX775" s="172">
        <f t="shared" si="267"/>
        <v>0</v>
      </c>
      <c r="AY775" s="172">
        <f t="shared" si="268"/>
        <v>0</v>
      </c>
      <c r="AZ775" s="172">
        <f t="shared" si="269"/>
        <v>0</v>
      </c>
      <c r="BA775" s="172">
        <f t="shared" si="270"/>
        <v>0</v>
      </c>
      <c r="BB775" s="172">
        <f t="shared" si="271"/>
        <v>0</v>
      </c>
      <c r="BC775" s="172">
        <f t="shared" si="272"/>
        <v>0</v>
      </c>
      <c r="BD775" s="176"/>
      <c r="BE775" s="172">
        <f t="shared" si="273"/>
        <v>0</v>
      </c>
      <c r="BF775" s="172">
        <f t="shared" si="274"/>
        <v>0</v>
      </c>
      <c r="BG775" s="172">
        <f t="shared" si="275"/>
        <v>0</v>
      </c>
      <c r="BH775" s="172">
        <f t="shared" si="276"/>
        <v>0</v>
      </c>
      <c r="BI775" s="172">
        <f t="shared" si="277"/>
        <v>0</v>
      </c>
      <c r="BJ775" s="172">
        <f t="shared" si="278"/>
        <v>0</v>
      </c>
      <c r="BK775" s="172">
        <f t="shared" si="279"/>
        <v>0</v>
      </c>
      <c r="BL775" s="176"/>
      <c r="BM775" s="172">
        <f t="shared" si="258"/>
        <v>0</v>
      </c>
      <c r="BN775" s="172">
        <f t="shared" si="259"/>
        <v>0</v>
      </c>
      <c r="BO775" s="172">
        <f t="shared" si="260"/>
        <v>0</v>
      </c>
      <c r="BP775" s="172">
        <f t="shared" si="261"/>
        <v>0</v>
      </c>
      <c r="BQ775" s="172">
        <f t="shared" si="262"/>
        <v>0</v>
      </c>
      <c r="BR775" s="172">
        <f t="shared" si="263"/>
        <v>0</v>
      </c>
      <c r="BS775" s="172">
        <f t="shared" si="264"/>
        <v>0</v>
      </c>
      <c r="BT775" s="55"/>
      <c r="BU775" s="158">
        <f>SUMIF('Input| Projects'!$BA$8:$CX$8,RIGHT(BU$9,3),'Input| Projects'!$BA775:$CX775)</f>
        <v>0</v>
      </c>
      <c r="BV775" s="158">
        <f>SUMIF('Input| Projects'!$BA$8:$CX$8,RIGHT(BV$9,3),'Input| Projects'!$BA775:$CX775)</f>
        <v>0</v>
      </c>
      <c r="BW775" s="79" t="str">
        <f t="shared" si="265"/>
        <v/>
      </c>
    </row>
    <row r="776" spans="2:75" x14ac:dyDescent="0.2">
      <c r="B776" s="123">
        <f>IFERROR('Input| Projects'!B776,"")</f>
        <v>767</v>
      </c>
      <c r="C776" s="160" t="str">
        <f>IFERROR(IF('Input| Projects'!C776="","",'Input| Projects'!C776),"")</f>
        <v/>
      </c>
      <c r="D776" s="160" t="str">
        <f>IFERROR(IF('Input| Projects'!D776="","",'Input| Projects'!D776),"")</f>
        <v/>
      </c>
      <c r="E776" s="53"/>
      <c r="F776" s="160" t="str">
        <f>IF(LEN('Input| Projects'!F776)&gt;0,'Input| Projects'!F776,"")</f>
        <v/>
      </c>
      <c r="G776" s="160" t="str">
        <f>IF(LEN('Input| Projects'!G776)&gt;0,'Input| Projects'!G776,"")</f>
        <v/>
      </c>
      <c r="H776" s="10"/>
      <c r="I776" s="194" cm="1">
        <f t="array" ref="I776">IF(LEN($F776)&gt;0,1+IFERROR(SUMPRODUCT(TRANSPOSE('Input| Projects'!$AO776:$AQ776),INDEX('Input| Escalations'!$F$27:$L$29,,MATCH(Q$9,'Input| Escalations'!$F$21:$L$21,0))),0),0)</f>
        <v>0</v>
      </c>
      <c r="J776" s="194" cm="1">
        <f t="array" ref="J776">IF(LEN($F776)&gt;0,1+IFERROR(SUMPRODUCT(TRANSPOSE('Input| Projects'!$AO776:$AQ776),INDEX('Input| Escalations'!$F$27:$L$29,,MATCH(R$9,'Input| Escalations'!$F$21:$L$21,0))),0),0)</f>
        <v>0</v>
      </c>
      <c r="K776" s="194" cm="1">
        <f t="array" ref="K776">IF(LEN($F776)&gt;0,1+IFERROR(SUMPRODUCT(TRANSPOSE('Input| Projects'!$AO776:$AQ776),INDEX('Input| Escalations'!$F$27:$L$29,,MATCH(S$9,'Input| Escalations'!$F$21:$L$21,0))),0),0)</f>
        <v>0</v>
      </c>
      <c r="L776" s="194" cm="1">
        <f t="array" ref="L776">IF(LEN($F776)&gt;0,1+IFERROR(SUMPRODUCT(TRANSPOSE('Input| Projects'!$AO776:$AQ776),INDEX('Input| Escalations'!$F$27:$L$29,,MATCH(T$9,'Input| Escalations'!$F$21:$L$21,0))),0),0)</f>
        <v>0</v>
      </c>
      <c r="M776" s="194" cm="1">
        <f t="array" ref="M776">IF(LEN($F776)&gt;0,1+IFERROR(SUMPRODUCT(TRANSPOSE('Input| Projects'!$AO776:$AQ776),INDEX('Input| Escalations'!$F$27:$L$29,,MATCH(U$9,'Input| Escalations'!$F$21:$L$21,0))),0),0)</f>
        <v>0</v>
      </c>
      <c r="N776" s="194" cm="1">
        <f t="array" ref="N776">IF(LEN($F776)&gt;0,1+IFERROR(SUMPRODUCT(TRANSPOSE('Input| Projects'!$AO776:$AQ776),INDEX('Input| Escalations'!$F$27:$L$29,,MATCH(V$9,'Input| Escalations'!$F$21:$L$21,0))),0),0)</f>
        <v>0</v>
      </c>
      <c r="O776" s="194" cm="1">
        <f t="array" ref="O776">IF(LEN($F776)&gt;0,1+IFERROR(SUMPRODUCT(TRANSPOSE('Input| Projects'!$AO776:$AQ776),INDEX('Input| Escalations'!$F$27:$L$29,,MATCH(W$9,'Input| Escalations'!$F$21:$L$21,0))),0),0)</f>
        <v>0</v>
      </c>
      <c r="P776" s="10"/>
      <c r="Q776" s="172">
        <f>IFERROR(IF(ISNUMBER(FIND("decision",'Input| Setup'!$F$6)),'Input| Projects'!Y776,'Input| Projects'!I776)*'Input| Escalations'!$I$17*I776,0)</f>
        <v>0</v>
      </c>
      <c r="R776" s="172">
        <f>IFERROR(IF(ISNUMBER(FIND("decision",'Input| Setup'!$F$6)),'Input| Projects'!Z776,'Input| Projects'!J776)*'Input| Escalations'!$I$17*J776,0)</f>
        <v>0</v>
      </c>
      <c r="S776" s="172">
        <f>IFERROR(IF(ISNUMBER(FIND("decision",'Input| Setup'!$F$6)),'Input| Projects'!AA776,'Input| Projects'!K776)*'Input| Escalations'!$I$17*K776,0)</f>
        <v>0</v>
      </c>
      <c r="T776" s="172">
        <f>IFERROR(IF(ISNUMBER(FIND("decision",'Input| Setup'!$F$6)),'Input| Projects'!AB776,'Input| Projects'!L776)*'Input| Escalations'!$I$17*L776,0)</f>
        <v>0</v>
      </c>
      <c r="U776" s="172">
        <f>IFERROR(IF(ISNUMBER(FIND("decision",'Input| Setup'!$F$6)),'Input| Projects'!AC776,'Input| Projects'!M776)*'Input| Escalations'!$I$17*M776,0)</f>
        <v>0</v>
      </c>
      <c r="V776" s="172">
        <f>IFERROR(IF(ISNUMBER(FIND("decision",'Input| Setup'!$F$6)),'Input| Projects'!AD776,'Input| Projects'!N776)*'Input| Escalations'!$I$17*N776,0)</f>
        <v>0</v>
      </c>
      <c r="W776" s="172">
        <f>IFERROR(IF(ISNUMBER(FIND("decision",'Input| Setup'!$F$6)),'Input| Projects'!AE776,'Input| Projects'!O776)*'Input| Escalations'!$I$17*O776,0)</f>
        <v>0</v>
      </c>
      <c r="X776" s="175"/>
      <c r="Y776" s="172">
        <f>IF(ISNUMBER(FIND("decision",'Input| Setup'!$F$6)),'Input| Projects'!AG776,'Input| Projects'!Q776)*I776*'Input| Escalations'!$I$17</f>
        <v>0</v>
      </c>
      <c r="Z776" s="172">
        <f>IF(ISNUMBER(FIND("decision",'Input| Setup'!$F$6)),'Input| Projects'!AH776,'Input| Projects'!R776)*J776*'Input| Escalations'!$I$17</f>
        <v>0</v>
      </c>
      <c r="AA776" s="172">
        <f>IF(ISNUMBER(FIND("decision",'Input| Setup'!$F$6)),'Input| Projects'!AI776,'Input| Projects'!S776)*K776*'Input| Escalations'!$I$17</f>
        <v>0</v>
      </c>
      <c r="AB776" s="172">
        <f>IF(ISNUMBER(FIND("decision",'Input| Setup'!$F$6)),'Input| Projects'!AJ776,'Input| Projects'!T776)*L776*'Input| Escalations'!$I$17</f>
        <v>0</v>
      </c>
      <c r="AC776" s="172">
        <f>IF(ISNUMBER(FIND("decision",'Input| Setup'!$F$6)),'Input| Projects'!AK776,'Input| Projects'!U776)*M776*'Input| Escalations'!$I$17</f>
        <v>0</v>
      </c>
      <c r="AD776" s="172">
        <f>IF(ISNUMBER(FIND("decision",'Input| Setup'!$F$6)),'Input| Projects'!AL776,'Input| Projects'!V776)*N776*'Input| Escalations'!$I$17</f>
        <v>0</v>
      </c>
      <c r="AE776" s="172">
        <f>IF(ISNUMBER(FIND("decision",'Input| Setup'!$F$6)),'Input| Projects'!AM776,'Input| Projects'!W776)*O776*'Input| Escalations'!$I$17</f>
        <v>0</v>
      </c>
      <c r="AF776" s="175"/>
      <c r="AG776" s="172" cm="1">
        <f t="array" ref="AG776">IFERROR(--('Input| Projects'!$AS776="Yes")*_xlfn.SWITCH('Input| Overheads'!$C$50,"Direct costs",'Calc| Overheads Allocation'!C$8*Q776,"Internal labour",'Calc| Overheads Allocation'!C$8*Q776*'Input| Projects'!$AO776,"DNSP defined",'Calc| Overheads Allocation'!C$78*'Input| Projects'!$AV776,0),0)</f>
        <v>0</v>
      </c>
      <c r="AH776" s="172" cm="1">
        <f t="array" ref="AH776">IFERROR(--('Input| Projects'!$AS776="Yes")*_xlfn.SWITCH('Input| Overheads'!$C$50,"Direct costs",'Calc| Overheads Allocation'!D$8*R776,"Internal labour",'Calc| Overheads Allocation'!D$8*R776*'Input| Projects'!$AO776,"DNSP defined",'Calc| Overheads Allocation'!D$78*'Input| Projects'!$AV776,0),0)</f>
        <v>0</v>
      </c>
      <c r="AI776" s="172" cm="1">
        <f t="array" ref="AI776">IFERROR(--('Input| Projects'!$AS776="Yes")*_xlfn.SWITCH('Input| Overheads'!$C$50,"Direct costs",'Calc| Overheads Allocation'!E$8*S776,"Internal labour",'Calc| Overheads Allocation'!E$8*S776*'Input| Projects'!$AO776,"DNSP defined",'Calc| Overheads Allocation'!E$78*'Input| Projects'!$AV776,0),0)</f>
        <v>0</v>
      </c>
      <c r="AJ776" s="172" cm="1">
        <f t="array" ref="AJ776">IFERROR(--('Input| Projects'!$AS776="Yes")*_xlfn.SWITCH('Input| Overheads'!$C$50,"Direct costs",'Calc| Overheads Allocation'!F$8*T776,"Internal labour",'Calc| Overheads Allocation'!F$8*T776*'Input| Projects'!$AO776,"DNSP defined",'Calc| Overheads Allocation'!F$78*'Input| Projects'!$AV776,0),0)</f>
        <v>0</v>
      </c>
      <c r="AK776" s="172" cm="1">
        <f t="array" ref="AK776">IFERROR(--('Input| Projects'!$AS776="Yes")*_xlfn.SWITCH('Input| Overheads'!$C$50,"Direct costs",'Calc| Overheads Allocation'!G$8*U776,"Internal labour",'Calc| Overheads Allocation'!G$8*U776*'Input| Projects'!$AO776,"DNSP defined",'Calc| Overheads Allocation'!G$78*'Input| Projects'!$AV776,0),0)</f>
        <v>0</v>
      </c>
      <c r="AL776" s="172" cm="1">
        <f t="array" ref="AL776">IFERROR(--('Input| Projects'!$AS776="Yes")*_xlfn.SWITCH('Input| Overheads'!$C$50,"Direct costs",'Calc| Overheads Allocation'!H$8*V776,"Internal labour",'Calc| Overheads Allocation'!H$8*V776*'Input| Projects'!$AO776,"DNSP defined",'Calc| Overheads Allocation'!H$78*'Input| Projects'!$AV776,0),0)</f>
        <v>0</v>
      </c>
      <c r="AM776" s="172" cm="1">
        <f t="array" ref="AM776">IFERROR(--('Input| Projects'!$AS776="Yes")*_xlfn.SWITCH('Input| Overheads'!$C$50,"Direct costs",'Calc| Overheads Allocation'!I$8*W776,"Internal labour",'Calc| Overheads Allocation'!I$8*W776*'Input| Projects'!$AO776,"DNSP defined",'Calc| Overheads Allocation'!I$78*'Input| Projects'!$AV776,0),0)</f>
        <v>0</v>
      </c>
      <c r="AN776" s="175"/>
      <c r="AO776" s="172" cm="1">
        <f t="array" ref="AO776">IFERROR(--('Input| Projects'!$AT776="Yes")*_xlfn.SWITCH('Input| Overheads'!$C$50,"Direct costs",'Calc| Overheads Allocation'!C$9*Q776,"Internal labour",'Calc| Overheads Allocation'!C$9*Q776*'Input| Projects'!$AO776,"DNSP defined",'Calc| Overheads Allocation'!C$79*'Input| Projects'!$AW776,0),0)</f>
        <v>0</v>
      </c>
      <c r="AP776" s="172" cm="1">
        <f t="array" ref="AP776">IFERROR(--('Input| Projects'!$AT776="Yes")*_xlfn.SWITCH('Input| Overheads'!$C$50,"Direct costs",'Calc| Overheads Allocation'!D$9*R776,"Internal labour",'Calc| Overheads Allocation'!D$9*R776*'Input| Projects'!$AO776,"DNSP defined",'Calc| Overheads Allocation'!D$79*'Input| Projects'!$AW776,0),0)</f>
        <v>0</v>
      </c>
      <c r="AQ776" s="172" cm="1">
        <f t="array" ref="AQ776">IFERROR(--('Input| Projects'!$AT776="Yes")*_xlfn.SWITCH('Input| Overheads'!$C$50,"Direct costs",'Calc| Overheads Allocation'!E$9*S776,"Internal labour",'Calc| Overheads Allocation'!E$9*S776*'Input| Projects'!$AO776,"DNSP defined",'Calc| Overheads Allocation'!E$79*'Input| Projects'!$AW776,0),0)</f>
        <v>0</v>
      </c>
      <c r="AR776" s="172" cm="1">
        <f t="array" ref="AR776">IFERROR(--('Input| Projects'!$AT776="Yes")*_xlfn.SWITCH('Input| Overheads'!$C$50,"Direct costs",'Calc| Overheads Allocation'!F$9*T776,"Internal labour",'Calc| Overheads Allocation'!F$9*T776*'Input| Projects'!$AO776,"DNSP defined",'Calc| Overheads Allocation'!F$79*'Input| Projects'!$AW776,0),0)</f>
        <v>0</v>
      </c>
      <c r="AS776" s="172" cm="1">
        <f t="array" ref="AS776">IFERROR(--('Input| Projects'!$AT776="Yes")*_xlfn.SWITCH('Input| Overheads'!$C$50,"Direct costs",'Calc| Overheads Allocation'!G$9*U776,"Internal labour",'Calc| Overheads Allocation'!G$9*U776*'Input| Projects'!$AO776,"DNSP defined",'Calc| Overheads Allocation'!G$79*'Input| Projects'!$AW776,0),0)</f>
        <v>0</v>
      </c>
      <c r="AT776" s="172" cm="1">
        <f t="array" ref="AT776">IFERROR(--('Input| Projects'!$AT776="Yes")*_xlfn.SWITCH('Input| Overheads'!$C$50,"Direct costs",'Calc| Overheads Allocation'!H$9*V776,"Internal labour",'Calc| Overheads Allocation'!H$9*V776*'Input| Projects'!$AO776,"DNSP defined",'Calc| Overheads Allocation'!H$79*'Input| Projects'!$AW776,0),0)</f>
        <v>0</v>
      </c>
      <c r="AU776" s="172" cm="1">
        <f t="array" ref="AU776">IFERROR(--('Input| Projects'!$AT776="Yes")*_xlfn.SWITCH('Input| Overheads'!$C$50,"Direct costs",'Calc| Overheads Allocation'!I$9*W776,"Internal labour",'Calc| Overheads Allocation'!I$9*W776*'Input| Projects'!$AO776,"DNSP defined",'Calc| Overheads Allocation'!I$79*'Input| Projects'!$AW776,0),0)</f>
        <v>0</v>
      </c>
      <c r="AV776" s="175"/>
      <c r="AW776" s="172">
        <f t="shared" si="266"/>
        <v>0</v>
      </c>
      <c r="AX776" s="172">
        <f t="shared" si="267"/>
        <v>0</v>
      </c>
      <c r="AY776" s="172">
        <f t="shared" si="268"/>
        <v>0</v>
      </c>
      <c r="AZ776" s="172">
        <f t="shared" si="269"/>
        <v>0</v>
      </c>
      <c r="BA776" s="172">
        <f t="shared" si="270"/>
        <v>0</v>
      </c>
      <c r="BB776" s="172">
        <f t="shared" si="271"/>
        <v>0</v>
      </c>
      <c r="BC776" s="172">
        <f t="shared" si="272"/>
        <v>0</v>
      </c>
      <c r="BD776" s="176"/>
      <c r="BE776" s="172">
        <f t="shared" si="273"/>
        <v>0</v>
      </c>
      <c r="BF776" s="172">
        <f t="shared" si="274"/>
        <v>0</v>
      </c>
      <c r="BG776" s="172">
        <f t="shared" si="275"/>
        <v>0</v>
      </c>
      <c r="BH776" s="172">
        <f t="shared" si="276"/>
        <v>0</v>
      </c>
      <c r="BI776" s="172">
        <f t="shared" si="277"/>
        <v>0</v>
      </c>
      <c r="BJ776" s="172">
        <f t="shared" si="278"/>
        <v>0</v>
      </c>
      <c r="BK776" s="172">
        <f t="shared" si="279"/>
        <v>0</v>
      </c>
      <c r="BL776" s="176"/>
      <c r="BM776" s="172">
        <f t="shared" si="258"/>
        <v>0</v>
      </c>
      <c r="BN776" s="172">
        <f t="shared" si="259"/>
        <v>0</v>
      </c>
      <c r="BO776" s="172">
        <f t="shared" si="260"/>
        <v>0</v>
      </c>
      <c r="BP776" s="172">
        <f t="shared" si="261"/>
        <v>0</v>
      </c>
      <c r="BQ776" s="172">
        <f t="shared" si="262"/>
        <v>0</v>
      </c>
      <c r="BR776" s="172">
        <f t="shared" si="263"/>
        <v>0</v>
      </c>
      <c r="BS776" s="172">
        <f t="shared" si="264"/>
        <v>0</v>
      </c>
      <c r="BT776" s="55"/>
      <c r="BU776" s="158">
        <f>SUMIF('Input| Projects'!$BA$8:$CX$8,RIGHT(BU$9,3),'Input| Projects'!$BA776:$CX776)</f>
        <v>0</v>
      </c>
      <c r="BV776" s="158">
        <f>SUMIF('Input| Projects'!$BA$8:$CX$8,RIGHT(BV$9,3),'Input| Projects'!$BA776:$CX776)</f>
        <v>0</v>
      </c>
      <c r="BW776" s="79" t="str">
        <f t="shared" si="265"/>
        <v/>
      </c>
    </row>
    <row r="777" spans="2:75" x14ac:dyDescent="0.2">
      <c r="B777" s="123">
        <f>IFERROR('Input| Projects'!B777,"")</f>
        <v>768</v>
      </c>
      <c r="C777" s="160" t="str">
        <f>IFERROR(IF('Input| Projects'!C777="","",'Input| Projects'!C777),"")</f>
        <v/>
      </c>
      <c r="D777" s="160" t="str">
        <f>IFERROR(IF('Input| Projects'!D777="","",'Input| Projects'!D777),"")</f>
        <v/>
      </c>
      <c r="E777" s="53"/>
      <c r="F777" s="160" t="str">
        <f>IF(LEN('Input| Projects'!F777)&gt;0,'Input| Projects'!F777,"")</f>
        <v/>
      </c>
      <c r="G777" s="160" t="str">
        <f>IF(LEN('Input| Projects'!G777)&gt;0,'Input| Projects'!G777,"")</f>
        <v/>
      </c>
      <c r="H777" s="10"/>
      <c r="I777" s="194" cm="1">
        <f t="array" ref="I777">IF(LEN($F777)&gt;0,1+IFERROR(SUMPRODUCT(TRANSPOSE('Input| Projects'!$AO777:$AQ777),INDEX('Input| Escalations'!$F$27:$L$29,,MATCH(Q$9,'Input| Escalations'!$F$21:$L$21,0))),0),0)</f>
        <v>0</v>
      </c>
      <c r="J777" s="194" cm="1">
        <f t="array" ref="J777">IF(LEN($F777)&gt;0,1+IFERROR(SUMPRODUCT(TRANSPOSE('Input| Projects'!$AO777:$AQ777),INDEX('Input| Escalations'!$F$27:$L$29,,MATCH(R$9,'Input| Escalations'!$F$21:$L$21,0))),0),0)</f>
        <v>0</v>
      </c>
      <c r="K777" s="194" cm="1">
        <f t="array" ref="K777">IF(LEN($F777)&gt;0,1+IFERROR(SUMPRODUCT(TRANSPOSE('Input| Projects'!$AO777:$AQ777),INDEX('Input| Escalations'!$F$27:$L$29,,MATCH(S$9,'Input| Escalations'!$F$21:$L$21,0))),0),0)</f>
        <v>0</v>
      </c>
      <c r="L777" s="194" cm="1">
        <f t="array" ref="L777">IF(LEN($F777)&gt;0,1+IFERROR(SUMPRODUCT(TRANSPOSE('Input| Projects'!$AO777:$AQ777),INDEX('Input| Escalations'!$F$27:$L$29,,MATCH(T$9,'Input| Escalations'!$F$21:$L$21,0))),0),0)</f>
        <v>0</v>
      </c>
      <c r="M777" s="194" cm="1">
        <f t="array" ref="M777">IF(LEN($F777)&gt;0,1+IFERROR(SUMPRODUCT(TRANSPOSE('Input| Projects'!$AO777:$AQ777),INDEX('Input| Escalations'!$F$27:$L$29,,MATCH(U$9,'Input| Escalations'!$F$21:$L$21,0))),0),0)</f>
        <v>0</v>
      </c>
      <c r="N777" s="194" cm="1">
        <f t="array" ref="N777">IF(LEN($F777)&gt;0,1+IFERROR(SUMPRODUCT(TRANSPOSE('Input| Projects'!$AO777:$AQ777),INDEX('Input| Escalations'!$F$27:$L$29,,MATCH(V$9,'Input| Escalations'!$F$21:$L$21,0))),0),0)</f>
        <v>0</v>
      </c>
      <c r="O777" s="194" cm="1">
        <f t="array" ref="O777">IF(LEN($F777)&gt;0,1+IFERROR(SUMPRODUCT(TRANSPOSE('Input| Projects'!$AO777:$AQ777),INDEX('Input| Escalations'!$F$27:$L$29,,MATCH(W$9,'Input| Escalations'!$F$21:$L$21,0))),0),0)</f>
        <v>0</v>
      </c>
      <c r="P777" s="10"/>
      <c r="Q777" s="172">
        <f>IFERROR(IF(ISNUMBER(FIND("decision",'Input| Setup'!$F$6)),'Input| Projects'!Y777,'Input| Projects'!I777)*'Input| Escalations'!$I$17*I777,0)</f>
        <v>0</v>
      </c>
      <c r="R777" s="172">
        <f>IFERROR(IF(ISNUMBER(FIND("decision",'Input| Setup'!$F$6)),'Input| Projects'!Z777,'Input| Projects'!J777)*'Input| Escalations'!$I$17*J777,0)</f>
        <v>0</v>
      </c>
      <c r="S777" s="172">
        <f>IFERROR(IF(ISNUMBER(FIND("decision",'Input| Setup'!$F$6)),'Input| Projects'!AA777,'Input| Projects'!K777)*'Input| Escalations'!$I$17*K777,0)</f>
        <v>0</v>
      </c>
      <c r="T777" s="172">
        <f>IFERROR(IF(ISNUMBER(FIND("decision",'Input| Setup'!$F$6)),'Input| Projects'!AB777,'Input| Projects'!L777)*'Input| Escalations'!$I$17*L777,0)</f>
        <v>0</v>
      </c>
      <c r="U777" s="172">
        <f>IFERROR(IF(ISNUMBER(FIND("decision",'Input| Setup'!$F$6)),'Input| Projects'!AC777,'Input| Projects'!M777)*'Input| Escalations'!$I$17*M777,0)</f>
        <v>0</v>
      </c>
      <c r="V777" s="172">
        <f>IFERROR(IF(ISNUMBER(FIND("decision",'Input| Setup'!$F$6)),'Input| Projects'!AD777,'Input| Projects'!N777)*'Input| Escalations'!$I$17*N777,0)</f>
        <v>0</v>
      </c>
      <c r="W777" s="172">
        <f>IFERROR(IF(ISNUMBER(FIND("decision",'Input| Setup'!$F$6)),'Input| Projects'!AE777,'Input| Projects'!O777)*'Input| Escalations'!$I$17*O777,0)</f>
        <v>0</v>
      </c>
      <c r="X777" s="175"/>
      <c r="Y777" s="172">
        <f>IF(ISNUMBER(FIND("decision",'Input| Setup'!$F$6)),'Input| Projects'!AG777,'Input| Projects'!Q777)*I777*'Input| Escalations'!$I$17</f>
        <v>0</v>
      </c>
      <c r="Z777" s="172">
        <f>IF(ISNUMBER(FIND("decision",'Input| Setup'!$F$6)),'Input| Projects'!AH777,'Input| Projects'!R777)*J777*'Input| Escalations'!$I$17</f>
        <v>0</v>
      </c>
      <c r="AA777" s="172">
        <f>IF(ISNUMBER(FIND("decision",'Input| Setup'!$F$6)),'Input| Projects'!AI777,'Input| Projects'!S777)*K777*'Input| Escalations'!$I$17</f>
        <v>0</v>
      </c>
      <c r="AB777" s="172">
        <f>IF(ISNUMBER(FIND("decision",'Input| Setup'!$F$6)),'Input| Projects'!AJ777,'Input| Projects'!T777)*L777*'Input| Escalations'!$I$17</f>
        <v>0</v>
      </c>
      <c r="AC777" s="172">
        <f>IF(ISNUMBER(FIND("decision",'Input| Setup'!$F$6)),'Input| Projects'!AK777,'Input| Projects'!U777)*M777*'Input| Escalations'!$I$17</f>
        <v>0</v>
      </c>
      <c r="AD777" s="172">
        <f>IF(ISNUMBER(FIND("decision",'Input| Setup'!$F$6)),'Input| Projects'!AL777,'Input| Projects'!V777)*N777*'Input| Escalations'!$I$17</f>
        <v>0</v>
      </c>
      <c r="AE777" s="172">
        <f>IF(ISNUMBER(FIND("decision",'Input| Setup'!$F$6)),'Input| Projects'!AM777,'Input| Projects'!W777)*O777*'Input| Escalations'!$I$17</f>
        <v>0</v>
      </c>
      <c r="AF777" s="175"/>
      <c r="AG777" s="172" cm="1">
        <f t="array" ref="AG777">IFERROR(--('Input| Projects'!$AS777="Yes")*_xlfn.SWITCH('Input| Overheads'!$C$50,"Direct costs",'Calc| Overheads Allocation'!C$8*Q777,"Internal labour",'Calc| Overheads Allocation'!C$8*Q777*'Input| Projects'!$AO777,"DNSP defined",'Calc| Overheads Allocation'!C$78*'Input| Projects'!$AV777,0),0)</f>
        <v>0</v>
      </c>
      <c r="AH777" s="172" cm="1">
        <f t="array" ref="AH777">IFERROR(--('Input| Projects'!$AS777="Yes")*_xlfn.SWITCH('Input| Overheads'!$C$50,"Direct costs",'Calc| Overheads Allocation'!D$8*R777,"Internal labour",'Calc| Overheads Allocation'!D$8*R777*'Input| Projects'!$AO777,"DNSP defined",'Calc| Overheads Allocation'!D$78*'Input| Projects'!$AV777,0),0)</f>
        <v>0</v>
      </c>
      <c r="AI777" s="172" cm="1">
        <f t="array" ref="AI777">IFERROR(--('Input| Projects'!$AS777="Yes")*_xlfn.SWITCH('Input| Overheads'!$C$50,"Direct costs",'Calc| Overheads Allocation'!E$8*S777,"Internal labour",'Calc| Overheads Allocation'!E$8*S777*'Input| Projects'!$AO777,"DNSP defined",'Calc| Overheads Allocation'!E$78*'Input| Projects'!$AV777,0),0)</f>
        <v>0</v>
      </c>
      <c r="AJ777" s="172" cm="1">
        <f t="array" ref="AJ777">IFERROR(--('Input| Projects'!$AS777="Yes")*_xlfn.SWITCH('Input| Overheads'!$C$50,"Direct costs",'Calc| Overheads Allocation'!F$8*T777,"Internal labour",'Calc| Overheads Allocation'!F$8*T777*'Input| Projects'!$AO777,"DNSP defined",'Calc| Overheads Allocation'!F$78*'Input| Projects'!$AV777,0),0)</f>
        <v>0</v>
      </c>
      <c r="AK777" s="172" cm="1">
        <f t="array" ref="AK777">IFERROR(--('Input| Projects'!$AS777="Yes")*_xlfn.SWITCH('Input| Overheads'!$C$50,"Direct costs",'Calc| Overheads Allocation'!G$8*U777,"Internal labour",'Calc| Overheads Allocation'!G$8*U777*'Input| Projects'!$AO777,"DNSP defined",'Calc| Overheads Allocation'!G$78*'Input| Projects'!$AV777,0),0)</f>
        <v>0</v>
      </c>
      <c r="AL777" s="172" cm="1">
        <f t="array" ref="AL777">IFERROR(--('Input| Projects'!$AS777="Yes")*_xlfn.SWITCH('Input| Overheads'!$C$50,"Direct costs",'Calc| Overheads Allocation'!H$8*V777,"Internal labour",'Calc| Overheads Allocation'!H$8*V777*'Input| Projects'!$AO777,"DNSP defined",'Calc| Overheads Allocation'!H$78*'Input| Projects'!$AV777,0),0)</f>
        <v>0</v>
      </c>
      <c r="AM777" s="172" cm="1">
        <f t="array" ref="AM777">IFERROR(--('Input| Projects'!$AS777="Yes")*_xlfn.SWITCH('Input| Overheads'!$C$50,"Direct costs",'Calc| Overheads Allocation'!I$8*W777,"Internal labour",'Calc| Overheads Allocation'!I$8*W777*'Input| Projects'!$AO777,"DNSP defined",'Calc| Overheads Allocation'!I$78*'Input| Projects'!$AV777,0),0)</f>
        <v>0</v>
      </c>
      <c r="AN777" s="175"/>
      <c r="AO777" s="172" cm="1">
        <f t="array" ref="AO777">IFERROR(--('Input| Projects'!$AT777="Yes")*_xlfn.SWITCH('Input| Overheads'!$C$50,"Direct costs",'Calc| Overheads Allocation'!C$9*Q777,"Internal labour",'Calc| Overheads Allocation'!C$9*Q777*'Input| Projects'!$AO777,"DNSP defined",'Calc| Overheads Allocation'!C$79*'Input| Projects'!$AW777,0),0)</f>
        <v>0</v>
      </c>
      <c r="AP777" s="172" cm="1">
        <f t="array" ref="AP777">IFERROR(--('Input| Projects'!$AT777="Yes")*_xlfn.SWITCH('Input| Overheads'!$C$50,"Direct costs",'Calc| Overheads Allocation'!D$9*R777,"Internal labour",'Calc| Overheads Allocation'!D$9*R777*'Input| Projects'!$AO777,"DNSP defined",'Calc| Overheads Allocation'!D$79*'Input| Projects'!$AW777,0),0)</f>
        <v>0</v>
      </c>
      <c r="AQ777" s="172" cm="1">
        <f t="array" ref="AQ777">IFERROR(--('Input| Projects'!$AT777="Yes")*_xlfn.SWITCH('Input| Overheads'!$C$50,"Direct costs",'Calc| Overheads Allocation'!E$9*S777,"Internal labour",'Calc| Overheads Allocation'!E$9*S777*'Input| Projects'!$AO777,"DNSP defined",'Calc| Overheads Allocation'!E$79*'Input| Projects'!$AW777,0),0)</f>
        <v>0</v>
      </c>
      <c r="AR777" s="172" cm="1">
        <f t="array" ref="AR777">IFERROR(--('Input| Projects'!$AT777="Yes")*_xlfn.SWITCH('Input| Overheads'!$C$50,"Direct costs",'Calc| Overheads Allocation'!F$9*T777,"Internal labour",'Calc| Overheads Allocation'!F$9*T777*'Input| Projects'!$AO777,"DNSP defined",'Calc| Overheads Allocation'!F$79*'Input| Projects'!$AW777,0),0)</f>
        <v>0</v>
      </c>
      <c r="AS777" s="172" cm="1">
        <f t="array" ref="AS777">IFERROR(--('Input| Projects'!$AT777="Yes")*_xlfn.SWITCH('Input| Overheads'!$C$50,"Direct costs",'Calc| Overheads Allocation'!G$9*U777,"Internal labour",'Calc| Overheads Allocation'!G$9*U777*'Input| Projects'!$AO777,"DNSP defined",'Calc| Overheads Allocation'!G$79*'Input| Projects'!$AW777,0),0)</f>
        <v>0</v>
      </c>
      <c r="AT777" s="172" cm="1">
        <f t="array" ref="AT777">IFERROR(--('Input| Projects'!$AT777="Yes")*_xlfn.SWITCH('Input| Overheads'!$C$50,"Direct costs",'Calc| Overheads Allocation'!H$9*V777,"Internal labour",'Calc| Overheads Allocation'!H$9*V777*'Input| Projects'!$AO777,"DNSP defined",'Calc| Overheads Allocation'!H$79*'Input| Projects'!$AW777,0),0)</f>
        <v>0</v>
      </c>
      <c r="AU777" s="172" cm="1">
        <f t="array" ref="AU777">IFERROR(--('Input| Projects'!$AT777="Yes")*_xlfn.SWITCH('Input| Overheads'!$C$50,"Direct costs",'Calc| Overheads Allocation'!I$9*W777,"Internal labour",'Calc| Overheads Allocation'!I$9*W777*'Input| Projects'!$AO777,"DNSP defined",'Calc| Overheads Allocation'!I$79*'Input| Projects'!$AW777,0),0)</f>
        <v>0</v>
      </c>
      <c r="AV777" s="175"/>
      <c r="AW777" s="172">
        <f t="shared" si="266"/>
        <v>0</v>
      </c>
      <c r="AX777" s="172">
        <f t="shared" si="267"/>
        <v>0</v>
      </c>
      <c r="AY777" s="172">
        <f t="shared" si="268"/>
        <v>0</v>
      </c>
      <c r="AZ777" s="172">
        <f t="shared" si="269"/>
        <v>0</v>
      </c>
      <c r="BA777" s="172">
        <f t="shared" si="270"/>
        <v>0</v>
      </c>
      <c r="BB777" s="172">
        <f t="shared" si="271"/>
        <v>0</v>
      </c>
      <c r="BC777" s="172">
        <f t="shared" si="272"/>
        <v>0</v>
      </c>
      <c r="BD777" s="176"/>
      <c r="BE777" s="172">
        <f t="shared" si="273"/>
        <v>0</v>
      </c>
      <c r="BF777" s="172">
        <f t="shared" si="274"/>
        <v>0</v>
      </c>
      <c r="BG777" s="172">
        <f t="shared" si="275"/>
        <v>0</v>
      </c>
      <c r="BH777" s="172">
        <f t="shared" si="276"/>
        <v>0</v>
      </c>
      <c r="BI777" s="172">
        <f t="shared" si="277"/>
        <v>0</v>
      </c>
      <c r="BJ777" s="172">
        <f t="shared" si="278"/>
        <v>0</v>
      </c>
      <c r="BK777" s="172">
        <f t="shared" si="279"/>
        <v>0</v>
      </c>
      <c r="BL777" s="176"/>
      <c r="BM777" s="172">
        <f t="shared" si="258"/>
        <v>0</v>
      </c>
      <c r="BN777" s="172">
        <f t="shared" si="259"/>
        <v>0</v>
      </c>
      <c r="BO777" s="172">
        <f t="shared" si="260"/>
        <v>0</v>
      </c>
      <c r="BP777" s="172">
        <f t="shared" si="261"/>
        <v>0</v>
      </c>
      <c r="BQ777" s="172">
        <f t="shared" si="262"/>
        <v>0</v>
      </c>
      <c r="BR777" s="172">
        <f t="shared" si="263"/>
        <v>0</v>
      </c>
      <c r="BS777" s="172">
        <f t="shared" si="264"/>
        <v>0</v>
      </c>
      <c r="BT777" s="55"/>
      <c r="BU777" s="158">
        <f>SUMIF('Input| Projects'!$BA$8:$CX$8,RIGHT(BU$9,3),'Input| Projects'!$BA777:$CX777)</f>
        <v>0</v>
      </c>
      <c r="BV777" s="158">
        <f>SUMIF('Input| Projects'!$BA$8:$CX$8,RIGHT(BV$9,3),'Input| Projects'!$BA777:$CX777)</f>
        <v>0</v>
      </c>
      <c r="BW777" s="79" t="str">
        <f t="shared" si="265"/>
        <v/>
      </c>
    </row>
    <row r="778" spans="2:75" x14ac:dyDescent="0.2">
      <c r="B778" s="123">
        <f>IFERROR('Input| Projects'!B778,"")</f>
        <v>769</v>
      </c>
      <c r="C778" s="160" t="str">
        <f>IFERROR(IF('Input| Projects'!C778="","",'Input| Projects'!C778),"")</f>
        <v/>
      </c>
      <c r="D778" s="160" t="str">
        <f>IFERROR(IF('Input| Projects'!D778="","",'Input| Projects'!D778),"")</f>
        <v/>
      </c>
      <c r="E778" s="53"/>
      <c r="F778" s="160" t="str">
        <f>IF(LEN('Input| Projects'!F778)&gt;0,'Input| Projects'!F778,"")</f>
        <v/>
      </c>
      <c r="G778" s="160" t="str">
        <f>IF(LEN('Input| Projects'!G778)&gt;0,'Input| Projects'!G778,"")</f>
        <v/>
      </c>
      <c r="H778" s="10"/>
      <c r="I778" s="194" cm="1">
        <f t="array" ref="I778">IF(LEN($F778)&gt;0,1+IFERROR(SUMPRODUCT(TRANSPOSE('Input| Projects'!$AO778:$AQ778),INDEX('Input| Escalations'!$F$27:$L$29,,MATCH(Q$9,'Input| Escalations'!$F$21:$L$21,0))),0),0)</f>
        <v>0</v>
      </c>
      <c r="J778" s="194" cm="1">
        <f t="array" ref="J778">IF(LEN($F778)&gt;0,1+IFERROR(SUMPRODUCT(TRANSPOSE('Input| Projects'!$AO778:$AQ778),INDEX('Input| Escalations'!$F$27:$L$29,,MATCH(R$9,'Input| Escalations'!$F$21:$L$21,0))),0),0)</f>
        <v>0</v>
      </c>
      <c r="K778" s="194" cm="1">
        <f t="array" ref="K778">IF(LEN($F778)&gt;0,1+IFERROR(SUMPRODUCT(TRANSPOSE('Input| Projects'!$AO778:$AQ778),INDEX('Input| Escalations'!$F$27:$L$29,,MATCH(S$9,'Input| Escalations'!$F$21:$L$21,0))),0),0)</f>
        <v>0</v>
      </c>
      <c r="L778" s="194" cm="1">
        <f t="array" ref="L778">IF(LEN($F778)&gt;0,1+IFERROR(SUMPRODUCT(TRANSPOSE('Input| Projects'!$AO778:$AQ778),INDEX('Input| Escalations'!$F$27:$L$29,,MATCH(T$9,'Input| Escalations'!$F$21:$L$21,0))),0),0)</f>
        <v>0</v>
      </c>
      <c r="M778" s="194" cm="1">
        <f t="array" ref="M778">IF(LEN($F778)&gt;0,1+IFERROR(SUMPRODUCT(TRANSPOSE('Input| Projects'!$AO778:$AQ778),INDEX('Input| Escalations'!$F$27:$L$29,,MATCH(U$9,'Input| Escalations'!$F$21:$L$21,0))),0),0)</f>
        <v>0</v>
      </c>
      <c r="N778" s="194" cm="1">
        <f t="array" ref="N778">IF(LEN($F778)&gt;0,1+IFERROR(SUMPRODUCT(TRANSPOSE('Input| Projects'!$AO778:$AQ778),INDEX('Input| Escalations'!$F$27:$L$29,,MATCH(V$9,'Input| Escalations'!$F$21:$L$21,0))),0),0)</f>
        <v>0</v>
      </c>
      <c r="O778" s="194" cm="1">
        <f t="array" ref="O778">IF(LEN($F778)&gt;0,1+IFERROR(SUMPRODUCT(TRANSPOSE('Input| Projects'!$AO778:$AQ778),INDEX('Input| Escalations'!$F$27:$L$29,,MATCH(W$9,'Input| Escalations'!$F$21:$L$21,0))),0),0)</f>
        <v>0</v>
      </c>
      <c r="P778" s="10"/>
      <c r="Q778" s="172">
        <f>IFERROR(IF(ISNUMBER(FIND("decision",'Input| Setup'!$F$6)),'Input| Projects'!Y778,'Input| Projects'!I778)*'Input| Escalations'!$I$17*I778,0)</f>
        <v>0</v>
      </c>
      <c r="R778" s="172">
        <f>IFERROR(IF(ISNUMBER(FIND("decision",'Input| Setup'!$F$6)),'Input| Projects'!Z778,'Input| Projects'!J778)*'Input| Escalations'!$I$17*J778,0)</f>
        <v>0</v>
      </c>
      <c r="S778" s="172">
        <f>IFERROR(IF(ISNUMBER(FIND("decision",'Input| Setup'!$F$6)),'Input| Projects'!AA778,'Input| Projects'!K778)*'Input| Escalations'!$I$17*K778,0)</f>
        <v>0</v>
      </c>
      <c r="T778" s="172">
        <f>IFERROR(IF(ISNUMBER(FIND("decision",'Input| Setup'!$F$6)),'Input| Projects'!AB778,'Input| Projects'!L778)*'Input| Escalations'!$I$17*L778,0)</f>
        <v>0</v>
      </c>
      <c r="U778" s="172">
        <f>IFERROR(IF(ISNUMBER(FIND("decision",'Input| Setup'!$F$6)),'Input| Projects'!AC778,'Input| Projects'!M778)*'Input| Escalations'!$I$17*M778,0)</f>
        <v>0</v>
      </c>
      <c r="V778" s="172">
        <f>IFERROR(IF(ISNUMBER(FIND("decision",'Input| Setup'!$F$6)),'Input| Projects'!AD778,'Input| Projects'!N778)*'Input| Escalations'!$I$17*N778,0)</f>
        <v>0</v>
      </c>
      <c r="W778" s="172">
        <f>IFERROR(IF(ISNUMBER(FIND("decision",'Input| Setup'!$F$6)),'Input| Projects'!AE778,'Input| Projects'!O778)*'Input| Escalations'!$I$17*O778,0)</f>
        <v>0</v>
      </c>
      <c r="X778" s="175"/>
      <c r="Y778" s="172">
        <f>IF(ISNUMBER(FIND("decision",'Input| Setup'!$F$6)),'Input| Projects'!AG778,'Input| Projects'!Q778)*I778*'Input| Escalations'!$I$17</f>
        <v>0</v>
      </c>
      <c r="Z778" s="172">
        <f>IF(ISNUMBER(FIND("decision",'Input| Setup'!$F$6)),'Input| Projects'!AH778,'Input| Projects'!R778)*J778*'Input| Escalations'!$I$17</f>
        <v>0</v>
      </c>
      <c r="AA778" s="172">
        <f>IF(ISNUMBER(FIND("decision",'Input| Setup'!$F$6)),'Input| Projects'!AI778,'Input| Projects'!S778)*K778*'Input| Escalations'!$I$17</f>
        <v>0</v>
      </c>
      <c r="AB778" s="172">
        <f>IF(ISNUMBER(FIND("decision",'Input| Setup'!$F$6)),'Input| Projects'!AJ778,'Input| Projects'!T778)*L778*'Input| Escalations'!$I$17</f>
        <v>0</v>
      </c>
      <c r="AC778" s="172">
        <f>IF(ISNUMBER(FIND("decision",'Input| Setup'!$F$6)),'Input| Projects'!AK778,'Input| Projects'!U778)*M778*'Input| Escalations'!$I$17</f>
        <v>0</v>
      </c>
      <c r="AD778" s="172">
        <f>IF(ISNUMBER(FIND("decision",'Input| Setup'!$F$6)),'Input| Projects'!AL778,'Input| Projects'!V778)*N778*'Input| Escalations'!$I$17</f>
        <v>0</v>
      </c>
      <c r="AE778" s="172">
        <f>IF(ISNUMBER(FIND("decision",'Input| Setup'!$F$6)),'Input| Projects'!AM778,'Input| Projects'!W778)*O778*'Input| Escalations'!$I$17</f>
        <v>0</v>
      </c>
      <c r="AF778" s="175"/>
      <c r="AG778" s="172" cm="1">
        <f t="array" ref="AG778">IFERROR(--('Input| Projects'!$AS778="Yes")*_xlfn.SWITCH('Input| Overheads'!$C$50,"Direct costs",'Calc| Overheads Allocation'!C$8*Q778,"Internal labour",'Calc| Overheads Allocation'!C$8*Q778*'Input| Projects'!$AO778,"DNSP defined",'Calc| Overheads Allocation'!C$78*'Input| Projects'!$AV778,0),0)</f>
        <v>0</v>
      </c>
      <c r="AH778" s="172" cm="1">
        <f t="array" ref="AH778">IFERROR(--('Input| Projects'!$AS778="Yes")*_xlfn.SWITCH('Input| Overheads'!$C$50,"Direct costs",'Calc| Overheads Allocation'!D$8*R778,"Internal labour",'Calc| Overheads Allocation'!D$8*R778*'Input| Projects'!$AO778,"DNSP defined",'Calc| Overheads Allocation'!D$78*'Input| Projects'!$AV778,0),0)</f>
        <v>0</v>
      </c>
      <c r="AI778" s="172" cm="1">
        <f t="array" ref="AI778">IFERROR(--('Input| Projects'!$AS778="Yes")*_xlfn.SWITCH('Input| Overheads'!$C$50,"Direct costs",'Calc| Overheads Allocation'!E$8*S778,"Internal labour",'Calc| Overheads Allocation'!E$8*S778*'Input| Projects'!$AO778,"DNSP defined",'Calc| Overheads Allocation'!E$78*'Input| Projects'!$AV778,0),0)</f>
        <v>0</v>
      </c>
      <c r="AJ778" s="172" cm="1">
        <f t="array" ref="AJ778">IFERROR(--('Input| Projects'!$AS778="Yes")*_xlfn.SWITCH('Input| Overheads'!$C$50,"Direct costs",'Calc| Overheads Allocation'!F$8*T778,"Internal labour",'Calc| Overheads Allocation'!F$8*T778*'Input| Projects'!$AO778,"DNSP defined",'Calc| Overheads Allocation'!F$78*'Input| Projects'!$AV778,0),0)</f>
        <v>0</v>
      </c>
      <c r="AK778" s="172" cm="1">
        <f t="array" ref="AK778">IFERROR(--('Input| Projects'!$AS778="Yes")*_xlfn.SWITCH('Input| Overheads'!$C$50,"Direct costs",'Calc| Overheads Allocation'!G$8*U778,"Internal labour",'Calc| Overheads Allocation'!G$8*U778*'Input| Projects'!$AO778,"DNSP defined",'Calc| Overheads Allocation'!G$78*'Input| Projects'!$AV778,0),0)</f>
        <v>0</v>
      </c>
      <c r="AL778" s="172" cm="1">
        <f t="array" ref="AL778">IFERROR(--('Input| Projects'!$AS778="Yes")*_xlfn.SWITCH('Input| Overheads'!$C$50,"Direct costs",'Calc| Overheads Allocation'!H$8*V778,"Internal labour",'Calc| Overheads Allocation'!H$8*V778*'Input| Projects'!$AO778,"DNSP defined",'Calc| Overheads Allocation'!H$78*'Input| Projects'!$AV778,0),0)</f>
        <v>0</v>
      </c>
      <c r="AM778" s="172" cm="1">
        <f t="array" ref="AM778">IFERROR(--('Input| Projects'!$AS778="Yes")*_xlfn.SWITCH('Input| Overheads'!$C$50,"Direct costs",'Calc| Overheads Allocation'!I$8*W778,"Internal labour",'Calc| Overheads Allocation'!I$8*W778*'Input| Projects'!$AO778,"DNSP defined",'Calc| Overheads Allocation'!I$78*'Input| Projects'!$AV778,0),0)</f>
        <v>0</v>
      </c>
      <c r="AN778" s="175"/>
      <c r="AO778" s="172" cm="1">
        <f t="array" ref="AO778">IFERROR(--('Input| Projects'!$AT778="Yes")*_xlfn.SWITCH('Input| Overheads'!$C$50,"Direct costs",'Calc| Overheads Allocation'!C$9*Q778,"Internal labour",'Calc| Overheads Allocation'!C$9*Q778*'Input| Projects'!$AO778,"DNSP defined",'Calc| Overheads Allocation'!C$79*'Input| Projects'!$AW778,0),0)</f>
        <v>0</v>
      </c>
      <c r="AP778" s="172" cm="1">
        <f t="array" ref="AP778">IFERROR(--('Input| Projects'!$AT778="Yes")*_xlfn.SWITCH('Input| Overheads'!$C$50,"Direct costs",'Calc| Overheads Allocation'!D$9*R778,"Internal labour",'Calc| Overheads Allocation'!D$9*R778*'Input| Projects'!$AO778,"DNSP defined",'Calc| Overheads Allocation'!D$79*'Input| Projects'!$AW778,0),0)</f>
        <v>0</v>
      </c>
      <c r="AQ778" s="172" cm="1">
        <f t="array" ref="AQ778">IFERROR(--('Input| Projects'!$AT778="Yes")*_xlfn.SWITCH('Input| Overheads'!$C$50,"Direct costs",'Calc| Overheads Allocation'!E$9*S778,"Internal labour",'Calc| Overheads Allocation'!E$9*S778*'Input| Projects'!$AO778,"DNSP defined",'Calc| Overheads Allocation'!E$79*'Input| Projects'!$AW778,0),0)</f>
        <v>0</v>
      </c>
      <c r="AR778" s="172" cm="1">
        <f t="array" ref="AR778">IFERROR(--('Input| Projects'!$AT778="Yes")*_xlfn.SWITCH('Input| Overheads'!$C$50,"Direct costs",'Calc| Overheads Allocation'!F$9*T778,"Internal labour",'Calc| Overheads Allocation'!F$9*T778*'Input| Projects'!$AO778,"DNSP defined",'Calc| Overheads Allocation'!F$79*'Input| Projects'!$AW778,0),0)</f>
        <v>0</v>
      </c>
      <c r="AS778" s="172" cm="1">
        <f t="array" ref="AS778">IFERROR(--('Input| Projects'!$AT778="Yes")*_xlfn.SWITCH('Input| Overheads'!$C$50,"Direct costs",'Calc| Overheads Allocation'!G$9*U778,"Internal labour",'Calc| Overheads Allocation'!G$9*U778*'Input| Projects'!$AO778,"DNSP defined",'Calc| Overheads Allocation'!G$79*'Input| Projects'!$AW778,0),0)</f>
        <v>0</v>
      </c>
      <c r="AT778" s="172" cm="1">
        <f t="array" ref="AT778">IFERROR(--('Input| Projects'!$AT778="Yes")*_xlfn.SWITCH('Input| Overheads'!$C$50,"Direct costs",'Calc| Overheads Allocation'!H$9*V778,"Internal labour",'Calc| Overheads Allocation'!H$9*V778*'Input| Projects'!$AO778,"DNSP defined",'Calc| Overheads Allocation'!H$79*'Input| Projects'!$AW778,0),0)</f>
        <v>0</v>
      </c>
      <c r="AU778" s="172" cm="1">
        <f t="array" ref="AU778">IFERROR(--('Input| Projects'!$AT778="Yes")*_xlfn.SWITCH('Input| Overheads'!$C$50,"Direct costs",'Calc| Overheads Allocation'!I$9*W778,"Internal labour",'Calc| Overheads Allocation'!I$9*W778*'Input| Projects'!$AO778,"DNSP defined",'Calc| Overheads Allocation'!I$79*'Input| Projects'!$AW778,0),0)</f>
        <v>0</v>
      </c>
      <c r="AV778" s="175"/>
      <c r="AW778" s="172">
        <f t="shared" si="266"/>
        <v>0</v>
      </c>
      <c r="AX778" s="172">
        <f t="shared" si="267"/>
        <v>0</v>
      </c>
      <c r="AY778" s="172">
        <f t="shared" si="268"/>
        <v>0</v>
      </c>
      <c r="AZ778" s="172">
        <f t="shared" si="269"/>
        <v>0</v>
      </c>
      <c r="BA778" s="172">
        <f t="shared" si="270"/>
        <v>0</v>
      </c>
      <c r="BB778" s="172">
        <f t="shared" si="271"/>
        <v>0</v>
      </c>
      <c r="BC778" s="172">
        <f t="shared" si="272"/>
        <v>0</v>
      </c>
      <c r="BD778" s="176"/>
      <c r="BE778" s="172">
        <f t="shared" si="273"/>
        <v>0</v>
      </c>
      <c r="BF778" s="172">
        <f t="shared" si="274"/>
        <v>0</v>
      </c>
      <c r="BG778" s="172">
        <f t="shared" si="275"/>
        <v>0</v>
      </c>
      <c r="BH778" s="172">
        <f t="shared" si="276"/>
        <v>0</v>
      </c>
      <c r="BI778" s="172">
        <f t="shared" si="277"/>
        <v>0</v>
      </c>
      <c r="BJ778" s="172">
        <f t="shared" si="278"/>
        <v>0</v>
      </c>
      <c r="BK778" s="172">
        <f t="shared" si="279"/>
        <v>0</v>
      </c>
      <c r="BL778" s="176"/>
      <c r="BM778" s="172">
        <f t="shared" ref="BM778:BM841" si="280">IFERROR(Q778+AW778,"")</f>
        <v>0</v>
      </c>
      <c r="BN778" s="172">
        <f t="shared" ref="BN778:BN841" si="281">IFERROR(R778+AX778,"")</f>
        <v>0</v>
      </c>
      <c r="BO778" s="172">
        <f t="shared" ref="BO778:BO841" si="282">IFERROR(S778+AY778,"")</f>
        <v>0</v>
      </c>
      <c r="BP778" s="172">
        <f t="shared" ref="BP778:BP841" si="283">IFERROR(T778+AZ778,"")</f>
        <v>0</v>
      </c>
      <c r="BQ778" s="172">
        <f t="shared" ref="BQ778:BQ841" si="284">IFERROR(U778+BA778,"")</f>
        <v>0</v>
      </c>
      <c r="BR778" s="172">
        <f t="shared" ref="BR778:BR841" si="285">IFERROR(V778+BB778,"")</f>
        <v>0</v>
      </c>
      <c r="BS778" s="172">
        <f t="shared" ref="BS778:BS841" si="286">IFERROR(W778+BC778,"")</f>
        <v>0</v>
      </c>
      <c r="BT778" s="55"/>
      <c r="BU778" s="158">
        <f>SUMIF('Input| Projects'!$BA$8:$CX$8,RIGHT(BU$9,3),'Input| Projects'!$BA778:$CX778)</f>
        <v>0</v>
      </c>
      <c r="BV778" s="158">
        <f>SUMIF('Input| Projects'!$BA$8:$CX$8,RIGHT(BV$9,3),'Input| Projects'!$BA778:$CX778)</f>
        <v>0</v>
      </c>
      <c r="BW778" s="79" t="str">
        <f t="shared" ref="BW778:BW841" si="287">IF(SUM(BU778:BV778,F778:G778)=0,"",IF(SUM(BU778:BV778)=1,"",1))</f>
        <v/>
      </c>
    </row>
    <row r="779" spans="2:75" x14ac:dyDescent="0.2">
      <c r="B779" s="123">
        <f>IFERROR('Input| Projects'!B779,"")</f>
        <v>770</v>
      </c>
      <c r="C779" s="160" t="str">
        <f>IFERROR(IF('Input| Projects'!C779="","",'Input| Projects'!C779),"")</f>
        <v/>
      </c>
      <c r="D779" s="160" t="str">
        <f>IFERROR(IF('Input| Projects'!D779="","",'Input| Projects'!D779),"")</f>
        <v/>
      </c>
      <c r="E779" s="53"/>
      <c r="F779" s="160" t="str">
        <f>IF(LEN('Input| Projects'!F779)&gt;0,'Input| Projects'!F779,"")</f>
        <v/>
      </c>
      <c r="G779" s="160" t="str">
        <f>IF(LEN('Input| Projects'!G779)&gt;0,'Input| Projects'!G779,"")</f>
        <v/>
      </c>
      <c r="H779" s="10"/>
      <c r="I779" s="194" cm="1">
        <f t="array" ref="I779">IF(LEN($F779)&gt;0,1+IFERROR(SUMPRODUCT(TRANSPOSE('Input| Projects'!$AO779:$AQ779),INDEX('Input| Escalations'!$F$27:$L$29,,MATCH(Q$9,'Input| Escalations'!$F$21:$L$21,0))),0),0)</f>
        <v>0</v>
      </c>
      <c r="J779" s="194" cm="1">
        <f t="array" ref="J779">IF(LEN($F779)&gt;0,1+IFERROR(SUMPRODUCT(TRANSPOSE('Input| Projects'!$AO779:$AQ779),INDEX('Input| Escalations'!$F$27:$L$29,,MATCH(R$9,'Input| Escalations'!$F$21:$L$21,0))),0),0)</f>
        <v>0</v>
      </c>
      <c r="K779" s="194" cm="1">
        <f t="array" ref="K779">IF(LEN($F779)&gt;0,1+IFERROR(SUMPRODUCT(TRANSPOSE('Input| Projects'!$AO779:$AQ779),INDEX('Input| Escalations'!$F$27:$L$29,,MATCH(S$9,'Input| Escalations'!$F$21:$L$21,0))),0),0)</f>
        <v>0</v>
      </c>
      <c r="L779" s="194" cm="1">
        <f t="array" ref="L779">IF(LEN($F779)&gt;0,1+IFERROR(SUMPRODUCT(TRANSPOSE('Input| Projects'!$AO779:$AQ779),INDEX('Input| Escalations'!$F$27:$L$29,,MATCH(T$9,'Input| Escalations'!$F$21:$L$21,0))),0),0)</f>
        <v>0</v>
      </c>
      <c r="M779" s="194" cm="1">
        <f t="array" ref="M779">IF(LEN($F779)&gt;0,1+IFERROR(SUMPRODUCT(TRANSPOSE('Input| Projects'!$AO779:$AQ779),INDEX('Input| Escalations'!$F$27:$L$29,,MATCH(U$9,'Input| Escalations'!$F$21:$L$21,0))),0),0)</f>
        <v>0</v>
      </c>
      <c r="N779" s="194" cm="1">
        <f t="array" ref="N779">IF(LEN($F779)&gt;0,1+IFERROR(SUMPRODUCT(TRANSPOSE('Input| Projects'!$AO779:$AQ779),INDEX('Input| Escalations'!$F$27:$L$29,,MATCH(V$9,'Input| Escalations'!$F$21:$L$21,0))),0),0)</f>
        <v>0</v>
      </c>
      <c r="O779" s="194" cm="1">
        <f t="array" ref="O779">IF(LEN($F779)&gt;0,1+IFERROR(SUMPRODUCT(TRANSPOSE('Input| Projects'!$AO779:$AQ779),INDEX('Input| Escalations'!$F$27:$L$29,,MATCH(W$9,'Input| Escalations'!$F$21:$L$21,0))),0),0)</f>
        <v>0</v>
      </c>
      <c r="P779" s="10"/>
      <c r="Q779" s="172">
        <f>IFERROR(IF(ISNUMBER(FIND("decision",'Input| Setup'!$F$6)),'Input| Projects'!Y779,'Input| Projects'!I779)*'Input| Escalations'!$I$17*I779,0)</f>
        <v>0</v>
      </c>
      <c r="R779" s="172">
        <f>IFERROR(IF(ISNUMBER(FIND("decision",'Input| Setup'!$F$6)),'Input| Projects'!Z779,'Input| Projects'!J779)*'Input| Escalations'!$I$17*J779,0)</f>
        <v>0</v>
      </c>
      <c r="S779" s="172">
        <f>IFERROR(IF(ISNUMBER(FIND("decision",'Input| Setup'!$F$6)),'Input| Projects'!AA779,'Input| Projects'!K779)*'Input| Escalations'!$I$17*K779,0)</f>
        <v>0</v>
      </c>
      <c r="T779" s="172">
        <f>IFERROR(IF(ISNUMBER(FIND("decision",'Input| Setup'!$F$6)),'Input| Projects'!AB779,'Input| Projects'!L779)*'Input| Escalations'!$I$17*L779,0)</f>
        <v>0</v>
      </c>
      <c r="U779" s="172">
        <f>IFERROR(IF(ISNUMBER(FIND("decision",'Input| Setup'!$F$6)),'Input| Projects'!AC779,'Input| Projects'!M779)*'Input| Escalations'!$I$17*M779,0)</f>
        <v>0</v>
      </c>
      <c r="V779" s="172">
        <f>IFERROR(IF(ISNUMBER(FIND("decision",'Input| Setup'!$F$6)),'Input| Projects'!AD779,'Input| Projects'!N779)*'Input| Escalations'!$I$17*N779,0)</f>
        <v>0</v>
      </c>
      <c r="W779" s="172">
        <f>IFERROR(IF(ISNUMBER(FIND("decision",'Input| Setup'!$F$6)),'Input| Projects'!AE779,'Input| Projects'!O779)*'Input| Escalations'!$I$17*O779,0)</f>
        <v>0</v>
      </c>
      <c r="X779" s="175"/>
      <c r="Y779" s="172">
        <f>IF(ISNUMBER(FIND("decision",'Input| Setup'!$F$6)),'Input| Projects'!AG779,'Input| Projects'!Q779)*I779*'Input| Escalations'!$I$17</f>
        <v>0</v>
      </c>
      <c r="Z779" s="172">
        <f>IF(ISNUMBER(FIND("decision",'Input| Setup'!$F$6)),'Input| Projects'!AH779,'Input| Projects'!R779)*J779*'Input| Escalations'!$I$17</f>
        <v>0</v>
      </c>
      <c r="AA779" s="172">
        <f>IF(ISNUMBER(FIND("decision",'Input| Setup'!$F$6)),'Input| Projects'!AI779,'Input| Projects'!S779)*K779*'Input| Escalations'!$I$17</f>
        <v>0</v>
      </c>
      <c r="AB779" s="172">
        <f>IF(ISNUMBER(FIND("decision",'Input| Setup'!$F$6)),'Input| Projects'!AJ779,'Input| Projects'!T779)*L779*'Input| Escalations'!$I$17</f>
        <v>0</v>
      </c>
      <c r="AC779" s="172">
        <f>IF(ISNUMBER(FIND("decision",'Input| Setup'!$F$6)),'Input| Projects'!AK779,'Input| Projects'!U779)*M779*'Input| Escalations'!$I$17</f>
        <v>0</v>
      </c>
      <c r="AD779" s="172">
        <f>IF(ISNUMBER(FIND("decision",'Input| Setup'!$F$6)),'Input| Projects'!AL779,'Input| Projects'!V779)*N779*'Input| Escalations'!$I$17</f>
        <v>0</v>
      </c>
      <c r="AE779" s="172">
        <f>IF(ISNUMBER(FIND("decision",'Input| Setup'!$F$6)),'Input| Projects'!AM779,'Input| Projects'!W779)*O779*'Input| Escalations'!$I$17</f>
        <v>0</v>
      </c>
      <c r="AF779" s="175"/>
      <c r="AG779" s="172" cm="1">
        <f t="array" ref="AG779">IFERROR(--('Input| Projects'!$AS779="Yes")*_xlfn.SWITCH('Input| Overheads'!$C$50,"Direct costs",'Calc| Overheads Allocation'!C$8*Q779,"Internal labour",'Calc| Overheads Allocation'!C$8*Q779*'Input| Projects'!$AO779,"DNSP defined",'Calc| Overheads Allocation'!C$78*'Input| Projects'!$AV779,0),0)</f>
        <v>0</v>
      </c>
      <c r="AH779" s="172" cm="1">
        <f t="array" ref="AH779">IFERROR(--('Input| Projects'!$AS779="Yes")*_xlfn.SWITCH('Input| Overheads'!$C$50,"Direct costs",'Calc| Overheads Allocation'!D$8*R779,"Internal labour",'Calc| Overheads Allocation'!D$8*R779*'Input| Projects'!$AO779,"DNSP defined",'Calc| Overheads Allocation'!D$78*'Input| Projects'!$AV779,0),0)</f>
        <v>0</v>
      </c>
      <c r="AI779" s="172" cm="1">
        <f t="array" ref="AI779">IFERROR(--('Input| Projects'!$AS779="Yes")*_xlfn.SWITCH('Input| Overheads'!$C$50,"Direct costs",'Calc| Overheads Allocation'!E$8*S779,"Internal labour",'Calc| Overheads Allocation'!E$8*S779*'Input| Projects'!$AO779,"DNSP defined",'Calc| Overheads Allocation'!E$78*'Input| Projects'!$AV779,0),0)</f>
        <v>0</v>
      </c>
      <c r="AJ779" s="172" cm="1">
        <f t="array" ref="AJ779">IFERROR(--('Input| Projects'!$AS779="Yes")*_xlfn.SWITCH('Input| Overheads'!$C$50,"Direct costs",'Calc| Overheads Allocation'!F$8*T779,"Internal labour",'Calc| Overheads Allocation'!F$8*T779*'Input| Projects'!$AO779,"DNSP defined",'Calc| Overheads Allocation'!F$78*'Input| Projects'!$AV779,0),0)</f>
        <v>0</v>
      </c>
      <c r="AK779" s="172" cm="1">
        <f t="array" ref="AK779">IFERROR(--('Input| Projects'!$AS779="Yes")*_xlfn.SWITCH('Input| Overheads'!$C$50,"Direct costs",'Calc| Overheads Allocation'!G$8*U779,"Internal labour",'Calc| Overheads Allocation'!G$8*U779*'Input| Projects'!$AO779,"DNSP defined",'Calc| Overheads Allocation'!G$78*'Input| Projects'!$AV779,0),0)</f>
        <v>0</v>
      </c>
      <c r="AL779" s="172" cm="1">
        <f t="array" ref="AL779">IFERROR(--('Input| Projects'!$AS779="Yes")*_xlfn.SWITCH('Input| Overheads'!$C$50,"Direct costs",'Calc| Overheads Allocation'!H$8*V779,"Internal labour",'Calc| Overheads Allocation'!H$8*V779*'Input| Projects'!$AO779,"DNSP defined",'Calc| Overheads Allocation'!H$78*'Input| Projects'!$AV779,0),0)</f>
        <v>0</v>
      </c>
      <c r="AM779" s="172" cm="1">
        <f t="array" ref="AM779">IFERROR(--('Input| Projects'!$AS779="Yes")*_xlfn.SWITCH('Input| Overheads'!$C$50,"Direct costs",'Calc| Overheads Allocation'!I$8*W779,"Internal labour",'Calc| Overheads Allocation'!I$8*W779*'Input| Projects'!$AO779,"DNSP defined",'Calc| Overheads Allocation'!I$78*'Input| Projects'!$AV779,0),0)</f>
        <v>0</v>
      </c>
      <c r="AN779" s="175"/>
      <c r="AO779" s="172" cm="1">
        <f t="array" ref="AO779">IFERROR(--('Input| Projects'!$AT779="Yes")*_xlfn.SWITCH('Input| Overheads'!$C$50,"Direct costs",'Calc| Overheads Allocation'!C$9*Q779,"Internal labour",'Calc| Overheads Allocation'!C$9*Q779*'Input| Projects'!$AO779,"DNSP defined",'Calc| Overheads Allocation'!C$79*'Input| Projects'!$AW779,0),0)</f>
        <v>0</v>
      </c>
      <c r="AP779" s="172" cm="1">
        <f t="array" ref="AP779">IFERROR(--('Input| Projects'!$AT779="Yes")*_xlfn.SWITCH('Input| Overheads'!$C$50,"Direct costs",'Calc| Overheads Allocation'!D$9*R779,"Internal labour",'Calc| Overheads Allocation'!D$9*R779*'Input| Projects'!$AO779,"DNSP defined",'Calc| Overheads Allocation'!D$79*'Input| Projects'!$AW779,0),0)</f>
        <v>0</v>
      </c>
      <c r="AQ779" s="172" cm="1">
        <f t="array" ref="AQ779">IFERROR(--('Input| Projects'!$AT779="Yes")*_xlfn.SWITCH('Input| Overheads'!$C$50,"Direct costs",'Calc| Overheads Allocation'!E$9*S779,"Internal labour",'Calc| Overheads Allocation'!E$9*S779*'Input| Projects'!$AO779,"DNSP defined",'Calc| Overheads Allocation'!E$79*'Input| Projects'!$AW779,0),0)</f>
        <v>0</v>
      </c>
      <c r="AR779" s="172" cm="1">
        <f t="array" ref="AR779">IFERROR(--('Input| Projects'!$AT779="Yes")*_xlfn.SWITCH('Input| Overheads'!$C$50,"Direct costs",'Calc| Overheads Allocation'!F$9*T779,"Internal labour",'Calc| Overheads Allocation'!F$9*T779*'Input| Projects'!$AO779,"DNSP defined",'Calc| Overheads Allocation'!F$79*'Input| Projects'!$AW779,0),0)</f>
        <v>0</v>
      </c>
      <c r="AS779" s="172" cm="1">
        <f t="array" ref="AS779">IFERROR(--('Input| Projects'!$AT779="Yes")*_xlfn.SWITCH('Input| Overheads'!$C$50,"Direct costs",'Calc| Overheads Allocation'!G$9*U779,"Internal labour",'Calc| Overheads Allocation'!G$9*U779*'Input| Projects'!$AO779,"DNSP defined",'Calc| Overheads Allocation'!G$79*'Input| Projects'!$AW779,0),0)</f>
        <v>0</v>
      </c>
      <c r="AT779" s="172" cm="1">
        <f t="array" ref="AT779">IFERROR(--('Input| Projects'!$AT779="Yes")*_xlfn.SWITCH('Input| Overheads'!$C$50,"Direct costs",'Calc| Overheads Allocation'!H$9*V779,"Internal labour",'Calc| Overheads Allocation'!H$9*V779*'Input| Projects'!$AO779,"DNSP defined",'Calc| Overheads Allocation'!H$79*'Input| Projects'!$AW779,0),0)</f>
        <v>0</v>
      </c>
      <c r="AU779" s="172" cm="1">
        <f t="array" ref="AU779">IFERROR(--('Input| Projects'!$AT779="Yes")*_xlfn.SWITCH('Input| Overheads'!$C$50,"Direct costs",'Calc| Overheads Allocation'!I$9*W779,"Internal labour",'Calc| Overheads Allocation'!I$9*W779*'Input| Projects'!$AO779,"DNSP defined",'Calc| Overheads Allocation'!I$79*'Input| Projects'!$AW779,0),0)</f>
        <v>0</v>
      </c>
      <c r="AV779" s="175"/>
      <c r="AW779" s="172">
        <f t="shared" ref="AW779:AW842" si="288">IFERROR(AO779+AG779,"")</f>
        <v>0</v>
      </c>
      <c r="AX779" s="172">
        <f t="shared" ref="AX779:AX842" si="289">IFERROR(AP779+AH779,"")</f>
        <v>0</v>
      </c>
      <c r="AY779" s="172">
        <f t="shared" ref="AY779:AY842" si="290">IFERROR(AQ779+AI779,"")</f>
        <v>0</v>
      </c>
      <c r="AZ779" s="172">
        <f t="shared" ref="AZ779:AZ842" si="291">IFERROR(AR779+AJ779,"")</f>
        <v>0</v>
      </c>
      <c r="BA779" s="172">
        <f t="shared" ref="BA779:BA842" si="292">IFERROR(AS779+AK779,"")</f>
        <v>0</v>
      </c>
      <c r="BB779" s="172">
        <f t="shared" ref="BB779:BB842" si="293">IFERROR(AT779+AL779,"")</f>
        <v>0</v>
      </c>
      <c r="BC779" s="172">
        <f t="shared" ref="BC779:BC842" si="294">IFERROR(AU779+AM779,"")</f>
        <v>0</v>
      </c>
      <c r="BD779" s="176"/>
      <c r="BE779" s="172">
        <f t="shared" ref="BE779:BE842" si="295">IFERROR(IF(Q779&gt;0,AW779*(Y779/Q779),0),"")</f>
        <v>0</v>
      </c>
      <c r="BF779" s="172">
        <f t="shared" ref="BF779:BF842" si="296">IFERROR(IF(R779&gt;0,AX779*(Z779/R779),0),"")</f>
        <v>0</v>
      </c>
      <c r="BG779" s="172">
        <f t="shared" ref="BG779:BG842" si="297">IFERROR(IF(S779&gt;0,AY779*(AA779/S779),0),"")</f>
        <v>0</v>
      </c>
      <c r="BH779" s="172">
        <f t="shared" ref="BH779:BH842" si="298">IFERROR(IF(T779&gt;0,AZ779*(AB779/T779),0),"")</f>
        <v>0</v>
      </c>
      <c r="BI779" s="172">
        <f t="shared" ref="BI779:BI842" si="299">IFERROR(IF(U779&gt;0,BA779*(AC779/U779),0),"")</f>
        <v>0</v>
      </c>
      <c r="BJ779" s="172">
        <f t="shared" ref="BJ779:BJ842" si="300">IFERROR(IF(V779&gt;0,BB779*(AD779/V779),0),"")</f>
        <v>0</v>
      </c>
      <c r="BK779" s="172">
        <f t="shared" ref="BK779:BK842" si="301">IFERROR(IF(W779&gt;0,BC779*(AE779/W779),0),"")</f>
        <v>0</v>
      </c>
      <c r="BL779" s="176"/>
      <c r="BM779" s="172">
        <f t="shared" si="280"/>
        <v>0</v>
      </c>
      <c r="BN779" s="172">
        <f t="shared" si="281"/>
        <v>0</v>
      </c>
      <c r="BO779" s="172">
        <f t="shared" si="282"/>
        <v>0</v>
      </c>
      <c r="BP779" s="172">
        <f t="shared" si="283"/>
        <v>0</v>
      </c>
      <c r="BQ779" s="172">
        <f t="shared" si="284"/>
        <v>0</v>
      </c>
      <c r="BR779" s="172">
        <f t="shared" si="285"/>
        <v>0</v>
      </c>
      <c r="BS779" s="172">
        <f t="shared" si="286"/>
        <v>0</v>
      </c>
      <c r="BT779" s="55"/>
      <c r="BU779" s="158">
        <f>SUMIF('Input| Projects'!$BA$8:$CX$8,RIGHT(BU$9,3),'Input| Projects'!$BA779:$CX779)</f>
        <v>0</v>
      </c>
      <c r="BV779" s="158">
        <f>SUMIF('Input| Projects'!$BA$8:$CX$8,RIGHT(BV$9,3),'Input| Projects'!$BA779:$CX779)</f>
        <v>0</v>
      </c>
      <c r="BW779" s="79" t="str">
        <f t="shared" si="287"/>
        <v/>
      </c>
    </row>
    <row r="780" spans="2:75" x14ac:dyDescent="0.2">
      <c r="B780" s="123">
        <f>IFERROR('Input| Projects'!B780,"")</f>
        <v>771</v>
      </c>
      <c r="C780" s="160" t="str">
        <f>IFERROR(IF('Input| Projects'!C780="","",'Input| Projects'!C780),"")</f>
        <v/>
      </c>
      <c r="D780" s="160" t="str">
        <f>IFERROR(IF('Input| Projects'!D780="","",'Input| Projects'!D780),"")</f>
        <v/>
      </c>
      <c r="E780" s="53"/>
      <c r="F780" s="160" t="str">
        <f>IF(LEN('Input| Projects'!F780)&gt;0,'Input| Projects'!F780,"")</f>
        <v/>
      </c>
      <c r="G780" s="160" t="str">
        <f>IF(LEN('Input| Projects'!G780)&gt;0,'Input| Projects'!G780,"")</f>
        <v/>
      </c>
      <c r="H780" s="10"/>
      <c r="I780" s="194" cm="1">
        <f t="array" ref="I780">IF(LEN($F780)&gt;0,1+IFERROR(SUMPRODUCT(TRANSPOSE('Input| Projects'!$AO780:$AQ780),INDEX('Input| Escalations'!$F$27:$L$29,,MATCH(Q$9,'Input| Escalations'!$F$21:$L$21,0))),0),0)</f>
        <v>0</v>
      </c>
      <c r="J780" s="194" cm="1">
        <f t="array" ref="J780">IF(LEN($F780)&gt;0,1+IFERROR(SUMPRODUCT(TRANSPOSE('Input| Projects'!$AO780:$AQ780),INDEX('Input| Escalations'!$F$27:$L$29,,MATCH(R$9,'Input| Escalations'!$F$21:$L$21,0))),0),0)</f>
        <v>0</v>
      </c>
      <c r="K780" s="194" cm="1">
        <f t="array" ref="K780">IF(LEN($F780)&gt;0,1+IFERROR(SUMPRODUCT(TRANSPOSE('Input| Projects'!$AO780:$AQ780),INDEX('Input| Escalations'!$F$27:$L$29,,MATCH(S$9,'Input| Escalations'!$F$21:$L$21,0))),0),0)</f>
        <v>0</v>
      </c>
      <c r="L780" s="194" cm="1">
        <f t="array" ref="L780">IF(LEN($F780)&gt;0,1+IFERROR(SUMPRODUCT(TRANSPOSE('Input| Projects'!$AO780:$AQ780),INDEX('Input| Escalations'!$F$27:$L$29,,MATCH(T$9,'Input| Escalations'!$F$21:$L$21,0))),0),0)</f>
        <v>0</v>
      </c>
      <c r="M780" s="194" cm="1">
        <f t="array" ref="M780">IF(LEN($F780)&gt;0,1+IFERROR(SUMPRODUCT(TRANSPOSE('Input| Projects'!$AO780:$AQ780),INDEX('Input| Escalations'!$F$27:$L$29,,MATCH(U$9,'Input| Escalations'!$F$21:$L$21,0))),0),0)</f>
        <v>0</v>
      </c>
      <c r="N780" s="194" cm="1">
        <f t="array" ref="N780">IF(LEN($F780)&gt;0,1+IFERROR(SUMPRODUCT(TRANSPOSE('Input| Projects'!$AO780:$AQ780),INDEX('Input| Escalations'!$F$27:$L$29,,MATCH(V$9,'Input| Escalations'!$F$21:$L$21,0))),0),0)</f>
        <v>0</v>
      </c>
      <c r="O780" s="194" cm="1">
        <f t="array" ref="O780">IF(LEN($F780)&gt;0,1+IFERROR(SUMPRODUCT(TRANSPOSE('Input| Projects'!$AO780:$AQ780),INDEX('Input| Escalations'!$F$27:$L$29,,MATCH(W$9,'Input| Escalations'!$F$21:$L$21,0))),0),0)</f>
        <v>0</v>
      </c>
      <c r="P780" s="10"/>
      <c r="Q780" s="172">
        <f>IFERROR(IF(ISNUMBER(FIND("decision",'Input| Setup'!$F$6)),'Input| Projects'!Y780,'Input| Projects'!I780)*'Input| Escalations'!$I$17*I780,0)</f>
        <v>0</v>
      </c>
      <c r="R780" s="172">
        <f>IFERROR(IF(ISNUMBER(FIND("decision",'Input| Setup'!$F$6)),'Input| Projects'!Z780,'Input| Projects'!J780)*'Input| Escalations'!$I$17*J780,0)</f>
        <v>0</v>
      </c>
      <c r="S780" s="172">
        <f>IFERROR(IF(ISNUMBER(FIND("decision",'Input| Setup'!$F$6)),'Input| Projects'!AA780,'Input| Projects'!K780)*'Input| Escalations'!$I$17*K780,0)</f>
        <v>0</v>
      </c>
      <c r="T780" s="172">
        <f>IFERROR(IF(ISNUMBER(FIND("decision",'Input| Setup'!$F$6)),'Input| Projects'!AB780,'Input| Projects'!L780)*'Input| Escalations'!$I$17*L780,0)</f>
        <v>0</v>
      </c>
      <c r="U780" s="172">
        <f>IFERROR(IF(ISNUMBER(FIND("decision",'Input| Setup'!$F$6)),'Input| Projects'!AC780,'Input| Projects'!M780)*'Input| Escalations'!$I$17*M780,0)</f>
        <v>0</v>
      </c>
      <c r="V780" s="172">
        <f>IFERROR(IF(ISNUMBER(FIND("decision",'Input| Setup'!$F$6)),'Input| Projects'!AD780,'Input| Projects'!N780)*'Input| Escalations'!$I$17*N780,0)</f>
        <v>0</v>
      </c>
      <c r="W780" s="172">
        <f>IFERROR(IF(ISNUMBER(FIND("decision",'Input| Setup'!$F$6)),'Input| Projects'!AE780,'Input| Projects'!O780)*'Input| Escalations'!$I$17*O780,0)</f>
        <v>0</v>
      </c>
      <c r="X780" s="175"/>
      <c r="Y780" s="172">
        <f>IF(ISNUMBER(FIND("decision",'Input| Setup'!$F$6)),'Input| Projects'!AG780,'Input| Projects'!Q780)*I780*'Input| Escalations'!$I$17</f>
        <v>0</v>
      </c>
      <c r="Z780" s="172">
        <f>IF(ISNUMBER(FIND("decision",'Input| Setup'!$F$6)),'Input| Projects'!AH780,'Input| Projects'!R780)*J780*'Input| Escalations'!$I$17</f>
        <v>0</v>
      </c>
      <c r="AA780" s="172">
        <f>IF(ISNUMBER(FIND("decision",'Input| Setup'!$F$6)),'Input| Projects'!AI780,'Input| Projects'!S780)*K780*'Input| Escalations'!$I$17</f>
        <v>0</v>
      </c>
      <c r="AB780" s="172">
        <f>IF(ISNUMBER(FIND("decision",'Input| Setup'!$F$6)),'Input| Projects'!AJ780,'Input| Projects'!T780)*L780*'Input| Escalations'!$I$17</f>
        <v>0</v>
      </c>
      <c r="AC780" s="172">
        <f>IF(ISNUMBER(FIND("decision",'Input| Setup'!$F$6)),'Input| Projects'!AK780,'Input| Projects'!U780)*M780*'Input| Escalations'!$I$17</f>
        <v>0</v>
      </c>
      <c r="AD780" s="172">
        <f>IF(ISNUMBER(FIND("decision",'Input| Setup'!$F$6)),'Input| Projects'!AL780,'Input| Projects'!V780)*N780*'Input| Escalations'!$I$17</f>
        <v>0</v>
      </c>
      <c r="AE780" s="172">
        <f>IF(ISNUMBER(FIND("decision",'Input| Setup'!$F$6)),'Input| Projects'!AM780,'Input| Projects'!W780)*O780*'Input| Escalations'!$I$17</f>
        <v>0</v>
      </c>
      <c r="AF780" s="175"/>
      <c r="AG780" s="172" cm="1">
        <f t="array" ref="AG780">IFERROR(--('Input| Projects'!$AS780="Yes")*_xlfn.SWITCH('Input| Overheads'!$C$50,"Direct costs",'Calc| Overheads Allocation'!C$8*Q780,"Internal labour",'Calc| Overheads Allocation'!C$8*Q780*'Input| Projects'!$AO780,"DNSP defined",'Calc| Overheads Allocation'!C$78*'Input| Projects'!$AV780,0),0)</f>
        <v>0</v>
      </c>
      <c r="AH780" s="172" cm="1">
        <f t="array" ref="AH780">IFERROR(--('Input| Projects'!$AS780="Yes")*_xlfn.SWITCH('Input| Overheads'!$C$50,"Direct costs",'Calc| Overheads Allocation'!D$8*R780,"Internal labour",'Calc| Overheads Allocation'!D$8*R780*'Input| Projects'!$AO780,"DNSP defined",'Calc| Overheads Allocation'!D$78*'Input| Projects'!$AV780,0),0)</f>
        <v>0</v>
      </c>
      <c r="AI780" s="172" cm="1">
        <f t="array" ref="AI780">IFERROR(--('Input| Projects'!$AS780="Yes")*_xlfn.SWITCH('Input| Overheads'!$C$50,"Direct costs",'Calc| Overheads Allocation'!E$8*S780,"Internal labour",'Calc| Overheads Allocation'!E$8*S780*'Input| Projects'!$AO780,"DNSP defined",'Calc| Overheads Allocation'!E$78*'Input| Projects'!$AV780,0),0)</f>
        <v>0</v>
      </c>
      <c r="AJ780" s="172" cm="1">
        <f t="array" ref="AJ780">IFERROR(--('Input| Projects'!$AS780="Yes")*_xlfn.SWITCH('Input| Overheads'!$C$50,"Direct costs",'Calc| Overheads Allocation'!F$8*T780,"Internal labour",'Calc| Overheads Allocation'!F$8*T780*'Input| Projects'!$AO780,"DNSP defined",'Calc| Overheads Allocation'!F$78*'Input| Projects'!$AV780,0),0)</f>
        <v>0</v>
      </c>
      <c r="AK780" s="172" cm="1">
        <f t="array" ref="AK780">IFERROR(--('Input| Projects'!$AS780="Yes")*_xlfn.SWITCH('Input| Overheads'!$C$50,"Direct costs",'Calc| Overheads Allocation'!G$8*U780,"Internal labour",'Calc| Overheads Allocation'!G$8*U780*'Input| Projects'!$AO780,"DNSP defined",'Calc| Overheads Allocation'!G$78*'Input| Projects'!$AV780,0),0)</f>
        <v>0</v>
      </c>
      <c r="AL780" s="172" cm="1">
        <f t="array" ref="AL780">IFERROR(--('Input| Projects'!$AS780="Yes")*_xlfn.SWITCH('Input| Overheads'!$C$50,"Direct costs",'Calc| Overheads Allocation'!H$8*V780,"Internal labour",'Calc| Overheads Allocation'!H$8*V780*'Input| Projects'!$AO780,"DNSP defined",'Calc| Overheads Allocation'!H$78*'Input| Projects'!$AV780,0),0)</f>
        <v>0</v>
      </c>
      <c r="AM780" s="172" cm="1">
        <f t="array" ref="AM780">IFERROR(--('Input| Projects'!$AS780="Yes")*_xlfn.SWITCH('Input| Overheads'!$C$50,"Direct costs",'Calc| Overheads Allocation'!I$8*W780,"Internal labour",'Calc| Overheads Allocation'!I$8*W780*'Input| Projects'!$AO780,"DNSP defined",'Calc| Overheads Allocation'!I$78*'Input| Projects'!$AV780,0),0)</f>
        <v>0</v>
      </c>
      <c r="AN780" s="175"/>
      <c r="AO780" s="172" cm="1">
        <f t="array" ref="AO780">IFERROR(--('Input| Projects'!$AT780="Yes")*_xlfn.SWITCH('Input| Overheads'!$C$50,"Direct costs",'Calc| Overheads Allocation'!C$9*Q780,"Internal labour",'Calc| Overheads Allocation'!C$9*Q780*'Input| Projects'!$AO780,"DNSP defined",'Calc| Overheads Allocation'!C$79*'Input| Projects'!$AW780,0),0)</f>
        <v>0</v>
      </c>
      <c r="AP780" s="172" cm="1">
        <f t="array" ref="AP780">IFERROR(--('Input| Projects'!$AT780="Yes")*_xlfn.SWITCH('Input| Overheads'!$C$50,"Direct costs",'Calc| Overheads Allocation'!D$9*R780,"Internal labour",'Calc| Overheads Allocation'!D$9*R780*'Input| Projects'!$AO780,"DNSP defined",'Calc| Overheads Allocation'!D$79*'Input| Projects'!$AW780,0),0)</f>
        <v>0</v>
      </c>
      <c r="AQ780" s="172" cm="1">
        <f t="array" ref="AQ780">IFERROR(--('Input| Projects'!$AT780="Yes")*_xlfn.SWITCH('Input| Overheads'!$C$50,"Direct costs",'Calc| Overheads Allocation'!E$9*S780,"Internal labour",'Calc| Overheads Allocation'!E$9*S780*'Input| Projects'!$AO780,"DNSP defined",'Calc| Overheads Allocation'!E$79*'Input| Projects'!$AW780,0),0)</f>
        <v>0</v>
      </c>
      <c r="AR780" s="172" cm="1">
        <f t="array" ref="AR780">IFERROR(--('Input| Projects'!$AT780="Yes")*_xlfn.SWITCH('Input| Overheads'!$C$50,"Direct costs",'Calc| Overheads Allocation'!F$9*T780,"Internal labour",'Calc| Overheads Allocation'!F$9*T780*'Input| Projects'!$AO780,"DNSP defined",'Calc| Overheads Allocation'!F$79*'Input| Projects'!$AW780,0),0)</f>
        <v>0</v>
      </c>
      <c r="AS780" s="172" cm="1">
        <f t="array" ref="AS780">IFERROR(--('Input| Projects'!$AT780="Yes")*_xlfn.SWITCH('Input| Overheads'!$C$50,"Direct costs",'Calc| Overheads Allocation'!G$9*U780,"Internal labour",'Calc| Overheads Allocation'!G$9*U780*'Input| Projects'!$AO780,"DNSP defined",'Calc| Overheads Allocation'!G$79*'Input| Projects'!$AW780,0),0)</f>
        <v>0</v>
      </c>
      <c r="AT780" s="172" cm="1">
        <f t="array" ref="AT780">IFERROR(--('Input| Projects'!$AT780="Yes")*_xlfn.SWITCH('Input| Overheads'!$C$50,"Direct costs",'Calc| Overheads Allocation'!H$9*V780,"Internal labour",'Calc| Overheads Allocation'!H$9*V780*'Input| Projects'!$AO780,"DNSP defined",'Calc| Overheads Allocation'!H$79*'Input| Projects'!$AW780,0),0)</f>
        <v>0</v>
      </c>
      <c r="AU780" s="172" cm="1">
        <f t="array" ref="AU780">IFERROR(--('Input| Projects'!$AT780="Yes")*_xlfn.SWITCH('Input| Overheads'!$C$50,"Direct costs",'Calc| Overheads Allocation'!I$9*W780,"Internal labour",'Calc| Overheads Allocation'!I$9*W780*'Input| Projects'!$AO780,"DNSP defined",'Calc| Overheads Allocation'!I$79*'Input| Projects'!$AW780,0),0)</f>
        <v>0</v>
      </c>
      <c r="AV780" s="175"/>
      <c r="AW780" s="172">
        <f t="shared" si="288"/>
        <v>0</v>
      </c>
      <c r="AX780" s="172">
        <f t="shared" si="289"/>
        <v>0</v>
      </c>
      <c r="AY780" s="172">
        <f t="shared" si="290"/>
        <v>0</v>
      </c>
      <c r="AZ780" s="172">
        <f t="shared" si="291"/>
        <v>0</v>
      </c>
      <c r="BA780" s="172">
        <f t="shared" si="292"/>
        <v>0</v>
      </c>
      <c r="BB780" s="172">
        <f t="shared" si="293"/>
        <v>0</v>
      </c>
      <c r="BC780" s="172">
        <f t="shared" si="294"/>
        <v>0</v>
      </c>
      <c r="BD780" s="176"/>
      <c r="BE780" s="172">
        <f t="shared" si="295"/>
        <v>0</v>
      </c>
      <c r="BF780" s="172">
        <f t="shared" si="296"/>
        <v>0</v>
      </c>
      <c r="BG780" s="172">
        <f t="shared" si="297"/>
        <v>0</v>
      </c>
      <c r="BH780" s="172">
        <f t="shared" si="298"/>
        <v>0</v>
      </c>
      <c r="BI780" s="172">
        <f t="shared" si="299"/>
        <v>0</v>
      </c>
      <c r="BJ780" s="172">
        <f t="shared" si="300"/>
        <v>0</v>
      </c>
      <c r="BK780" s="172">
        <f t="shared" si="301"/>
        <v>0</v>
      </c>
      <c r="BL780" s="176"/>
      <c r="BM780" s="172">
        <f t="shared" si="280"/>
        <v>0</v>
      </c>
      <c r="BN780" s="172">
        <f t="shared" si="281"/>
        <v>0</v>
      </c>
      <c r="BO780" s="172">
        <f t="shared" si="282"/>
        <v>0</v>
      </c>
      <c r="BP780" s="172">
        <f t="shared" si="283"/>
        <v>0</v>
      </c>
      <c r="BQ780" s="172">
        <f t="shared" si="284"/>
        <v>0</v>
      </c>
      <c r="BR780" s="172">
        <f t="shared" si="285"/>
        <v>0</v>
      </c>
      <c r="BS780" s="172">
        <f t="shared" si="286"/>
        <v>0</v>
      </c>
      <c r="BT780" s="55"/>
      <c r="BU780" s="158">
        <f>SUMIF('Input| Projects'!$BA$8:$CX$8,RIGHT(BU$9,3),'Input| Projects'!$BA780:$CX780)</f>
        <v>0</v>
      </c>
      <c r="BV780" s="158">
        <f>SUMIF('Input| Projects'!$BA$8:$CX$8,RIGHT(BV$9,3),'Input| Projects'!$BA780:$CX780)</f>
        <v>0</v>
      </c>
      <c r="BW780" s="79" t="str">
        <f t="shared" si="287"/>
        <v/>
      </c>
    </row>
    <row r="781" spans="2:75" x14ac:dyDescent="0.2">
      <c r="B781" s="123">
        <f>IFERROR('Input| Projects'!B781,"")</f>
        <v>772</v>
      </c>
      <c r="C781" s="160" t="str">
        <f>IFERROR(IF('Input| Projects'!C781="","",'Input| Projects'!C781),"")</f>
        <v/>
      </c>
      <c r="D781" s="160" t="str">
        <f>IFERROR(IF('Input| Projects'!D781="","",'Input| Projects'!D781),"")</f>
        <v/>
      </c>
      <c r="E781" s="53"/>
      <c r="F781" s="160" t="str">
        <f>IF(LEN('Input| Projects'!F781)&gt;0,'Input| Projects'!F781,"")</f>
        <v/>
      </c>
      <c r="G781" s="160" t="str">
        <f>IF(LEN('Input| Projects'!G781)&gt;0,'Input| Projects'!G781,"")</f>
        <v/>
      </c>
      <c r="H781" s="10"/>
      <c r="I781" s="194" cm="1">
        <f t="array" ref="I781">IF(LEN($F781)&gt;0,1+IFERROR(SUMPRODUCT(TRANSPOSE('Input| Projects'!$AO781:$AQ781),INDEX('Input| Escalations'!$F$27:$L$29,,MATCH(Q$9,'Input| Escalations'!$F$21:$L$21,0))),0),0)</f>
        <v>0</v>
      </c>
      <c r="J781" s="194" cm="1">
        <f t="array" ref="J781">IF(LEN($F781)&gt;0,1+IFERROR(SUMPRODUCT(TRANSPOSE('Input| Projects'!$AO781:$AQ781),INDEX('Input| Escalations'!$F$27:$L$29,,MATCH(R$9,'Input| Escalations'!$F$21:$L$21,0))),0),0)</f>
        <v>0</v>
      </c>
      <c r="K781" s="194" cm="1">
        <f t="array" ref="K781">IF(LEN($F781)&gt;0,1+IFERROR(SUMPRODUCT(TRANSPOSE('Input| Projects'!$AO781:$AQ781),INDEX('Input| Escalations'!$F$27:$L$29,,MATCH(S$9,'Input| Escalations'!$F$21:$L$21,0))),0),0)</f>
        <v>0</v>
      </c>
      <c r="L781" s="194" cm="1">
        <f t="array" ref="L781">IF(LEN($F781)&gt;0,1+IFERROR(SUMPRODUCT(TRANSPOSE('Input| Projects'!$AO781:$AQ781),INDEX('Input| Escalations'!$F$27:$L$29,,MATCH(T$9,'Input| Escalations'!$F$21:$L$21,0))),0),0)</f>
        <v>0</v>
      </c>
      <c r="M781" s="194" cm="1">
        <f t="array" ref="M781">IF(LEN($F781)&gt;0,1+IFERROR(SUMPRODUCT(TRANSPOSE('Input| Projects'!$AO781:$AQ781),INDEX('Input| Escalations'!$F$27:$L$29,,MATCH(U$9,'Input| Escalations'!$F$21:$L$21,0))),0),0)</f>
        <v>0</v>
      </c>
      <c r="N781" s="194" cm="1">
        <f t="array" ref="N781">IF(LEN($F781)&gt;0,1+IFERROR(SUMPRODUCT(TRANSPOSE('Input| Projects'!$AO781:$AQ781),INDEX('Input| Escalations'!$F$27:$L$29,,MATCH(V$9,'Input| Escalations'!$F$21:$L$21,0))),0),0)</f>
        <v>0</v>
      </c>
      <c r="O781" s="194" cm="1">
        <f t="array" ref="O781">IF(LEN($F781)&gt;0,1+IFERROR(SUMPRODUCT(TRANSPOSE('Input| Projects'!$AO781:$AQ781),INDEX('Input| Escalations'!$F$27:$L$29,,MATCH(W$9,'Input| Escalations'!$F$21:$L$21,0))),0),0)</f>
        <v>0</v>
      </c>
      <c r="P781" s="10"/>
      <c r="Q781" s="172">
        <f>IFERROR(IF(ISNUMBER(FIND("decision",'Input| Setup'!$F$6)),'Input| Projects'!Y781,'Input| Projects'!I781)*'Input| Escalations'!$I$17*I781,0)</f>
        <v>0</v>
      </c>
      <c r="R781" s="172">
        <f>IFERROR(IF(ISNUMBER(FIND("decision",'Input| Setup'!$F$6)),'Input| Projects'!Z781,'Input| Projects'!J781)*'Input| Escalations'!$I$17*J781,0)</f>
        <v>0</v>
      </c>
      <c r="S781" s="172">
        <f>IFERROR(IF(ISNUMBER(FIND("decision",'Input| Setup'!$F$6)),'Input| Projects'!AA781,'Input| Projects'!K781)*'Input| Escalations'!$I$17*K781,0)</f>
        <v>0</v>
      </c>
      <c r="T781" s="172">
        <f>IFERROR(IF(ISNUMBER(FIND("decision",'Input| Setup'!$F$6)),'Input| Projects'!AB781,'Input| Projects'!L781)*'Input| Escalations'!$I$17*L781,0)</f>
        <v>0</v>
      </c>
      <c r="U781" s="172">
        <f>IFERROR(IF(ISNUMBER(FIND("decision",'Input| Setup'!$F$6)),'Input| Projects'!AC781,'Input| Projects'!M781)*'Input| Escalations'!$I$17*M781,0)</f>
        <v>0</v>
      </c>
      <c r="V781" s="172">
        <f>IFERROR(IF(ISNUMBER(FIND("decision",'Input| Setup'!$F$6)),'Input| Projects'!AD781,'Input| Projects'!N781)*'Input| Escalations'!$I$17*N781,0)</f>
        <v>0</v>
      </c>
      <c r="W781" s="172">
        <f>IFERROR(IF(ISNUMBER(FIND("decision",'Input| Setup'!$F$6)),'Input| Projects'!AE781,'Input| Projects'!O781)*'Input| Escalations'!$I$17*O781,0)</f>
        <v>0</v>
      </c>
      <c r="X781" s="175"/>
      <c r="Y781" s="172">
        <f>IF(ISNUMBER(FIND("decision",'Input| Setup'!$F$6)),'Input| Projects'!AG781,'Input| Projects'!Q781)*I781*'Input| Escalations'!$I$17</f>
        <v>0</v>
      </c>
      <c r="Z781" s="172">
        <f>IF(ISNUMBER(FIND("decision",'Input| Setup'!$F$6)),'Input| Projects'!AH781,'Input| Projects'!R781)*J781*'Input| Escalations'!$I$17</f>
        <v>0</v>
      </c>
      <c r="AA781" s="172">
        <f>IF(ISNUMBER(FIND("decision",'Input| Setup'!$F$6)),'Input| Projects'!AI781,'Input| Projects'!S781)*K781*'Input| Escalations'!$I$17</f>
        <v>0</v>
      </c>
      <c r="AB781" s="172">
        <f>IF(ISNUMBER(FIND("decision",'Input| Setup'!$F$6)),'Input| Projects'!AJ781,'Input| Projects'!T781)*L781*'Input| Escalations'!$I$17</f>
        <v>0</v>
      </c>
      <c r="AC781" s="172">
        <f>IF(ISNUMBER(FIND("decision",'Input| Setup'!$F$6)),'Input| Projects'!AK781,'Input| Projects'!U781)*M781*'Input| Escalations'!$I$17</f>
        <v>0</v>
      </c>
      <c r="AD781" s="172">
        <f>IF(ISNUMBER(FIND("decision",'Input| Setup'!$F$6)),'Input| Projects'!AL781,'Input| Projects'!V781)*N781*'Input| Escalations'!$I$17</f>
        <v>0</v>
      </c>
      <c r="AE781" s="172">
        <f>IF(ISNUMBER(FIND("decision",'Input| Setup'!$F$6)),'Input| Projects'!AM781,'Input| Projects'!W781)*O781*'Input| Escalations'!$I$17</f>
        <v>0</v>
      </c>
      <c r="AF781" s="175"/>
      <c r="AG781" s="172" cm="1">
        <f t="array" ref="AG781">IFERROR(--('Input| Projects'!$AS781="Yes")*_xlfn.SWITCH('Input| Overheads'!$C$50,"Direct costs",'Calc| Overheads Allocation'!C$8*Q781,"Internal labour",'Calc| Overheads Allocation'!C$8*Q781*'Input| Projects'!$AO781,"DNSP defined",'Calc| Overheads Allocation'!C$78*'Input| Projects'!$AV781,0),0)</f>
        <v>0</v>
      </c>
      <c r="AH781" s="172" cm="1">
        <f t="array" ref="AH781">IFERROR(--('Input| Projects'!$AS781="Yes")*_xlfn.SWITCH('Input| Overheads'!$C$50,"Direct costs",'Calc| Overheads Allocation'!D$8*R781,"Internal labour",'Calc| Overheads Allocation'!D$8*R781*'Input| Projects'!$AO781,"DNSP defined",'Calc| Overheads Allocation'!D$78*'Input| Projects'!$AV781,0),0)</f>
        <v>0</v>
      </c>
      <c r="AI781" s="172" cm="1">
        <f t="array" ref="AI781">IFERROR(--('Input| Projects'!$AS781="Yes")*_xlfn.SWITCH('Input| Overheads'!$C$50,"Direct costs",'Calc| Overheads Allocation'!E$8*S781,"Internal labour",'Calc| Overheads Allocation'!E$8*S781*'Input| Projects'!$AO781,"DNSP defined",'Calc| Overheads Allocation'!E$78*'Input| Projects'!$AV781,0),0)</f>
        <v>0</v>
      </c>
      <c r="AJ781" s="172" cm="1">
        <f t="array" ref="AJ781">IFERROR(--('Input| Projects'!$AS781="Yes")*_xlfn.SWITCH('Input| Overheads'!$C$50,"Direct costs",'Calc| Overheads Allocation'!F$8*T781,"Internal labour",'Calc| Overheads Allocation'!F$8*T781*'Input| Projects'!$AO781,"DNSP defined",'Calc| Overheads Allocation'!F$78*'Input| Projects'!$AV781,0),0)</f>
        <v>0</v>
      </c>
      <c r="AK781" s="172" cm="1">
        <f t="array" ref="AK781">IFERROR(--('Input| Projects'!$AS781="Yes")*_xlfn.SWITCH('Input| Overheads'!$C$50,"Direct costs",'Calc| Overheads Allocation'!G$8*U781,"Internal labour",'Calc| Overheads Allocation'!G$8*U781*'Input| Projects'!$AO781,"DNSP defined",'Calc| Overheads Allocation'!G$78*'Input| Projects'!$AV781,0),0)</f>
        <v>0</v>
      </c>
      <c r="AL781" s="172" cm="1">
        <f t="array" ref="AL781">IFERROR(--('Input| Projects'!$AS781="Yes")*_xlfn.SWITCH('Input| Overheads'!$C$50,"Direct costs",'Calc| Overheads Allocation'!H$8*V781,"Internal labour",'Calc| Overheads Allocation'!H$8*V781*'Input| Projects'!$AO781,"DNSP defined",'Calc| Overheads Allocation'!H$78*'Input| Projects'!$AV781,0),0)</f>
        <v>0</v>
      </c>
      <c r="AM781" s="172" cm="1">
        <f t="array" ref="AM781">IFERROR(--('Input| Projects'!$AS781="Yes")*_xlfn.SWITCH('Input| Overheads'!$C$50,"Direct costs",'Calc| Overheads Allocation'!I$8*W781,"Internal labour",'Calc| Overheads Allocation'!I$8*W781*'Input| Projects'!$AO781,"DNSP defined",'Calc| Overheads Allocation'!I$78*'Input| Projects'!$AV781,0),0)</f>
        <v>0</v>
      </c>
      <c r="AN781" s="175"/>
      <c r="AO781" s="172" cm="1">
        <f t="array" ref="AO781">IFERROR(--('Input| Projects'!$AT781="Yes")*_xlfn.SWITCH('Input| Overheads'!$C$50,"Direct costs",'Calc| Overheads Allocation'!C$9*Q781,"Internal labour",'Calc| Overheads Allocation'!C$9*Q781*'Input| Projects'!$AO781,"DNSP defined",'Calc| Overheads Allocation'!C$79*'Input| Projects'!$AW781,0),0)</f>
        <v>0</v>
      </c>
      <c r="AP781" s="172" cm="1">
        <f t="array" ref="AP781">IFERROR(--('Input| Projects'!$AT781="Yes")*_xlfn.SWITCH('Input| Overheads'!$C$50,"Direct costs",'Calc| Overheads Allocation'!D$9*R781,"Internal labour",'Calc| Overheads Allocation'!D$9*R781*'Input| Projects'!$AO781,"DNSP defined",'Calc| Overheads Allocation'!D$79*'Input| Projects'!$AW781,0),0)</f>
        <v>0</v>
      </c>
      <c r="AQ781" s="172" cm="1">
        <f t="array" ref="AQ781">IFERROR(--('Input| Projects'!$AT781="Yes")*_xlfn.SWITCH('Input| Overheads'!$C$50,"Direct costs",'Calc| Overheads Allocation'!E$9*S781,"Internal labour",'Calc| Overheads Allocation'!E$9*S781*'Input| Projects'!$AO781,"DNSP defined",'Calc| Overheads Allocation'!E$79*'Input| Projects'!$AW781,0),0)</f>
        <v>0</v>
      </c>
      <c r="AR781" s="172" cm="1">
        <f t="array" ref="AR781">IFERROR(--('Input| Projects'!$AT781="Yes")*_xlfn.SWITCH('Input| Overheads'!$C$50,"Direct costs",'Calc| Overheads Allocation'!F$9*T781,"Internal labour",'Calc| Overheads Allocation'!F$9*T781*'Input| Projects'!$AO781,"DNSP defined",'Calc| Overheads Allocation'!F$79*'Input| Projects'!$AW781,0),0)</f>
        <v>0</v>
      </c>
      <c r="AS781" s="172" cm="1">
        <f t="array" ref="AS781">IFERROR(--('Input| Projects'!$AT781="Yes")*_xlfn.SWITCH('Input| Overheads'!$C$50,"Direct costs",'Calc| Overheads Allocation'!G$9*U781,"Internal labour",'Calc| Overheads Allocation'!G$9*U781*'Input| Projects'!$AO781,"DNSP defined",'Calc| Overheads Allocation'!G$79*'Input| Projects'!$AW781,0),0)</f>
        <v>0</v>
      </c>
      <c r="AT781" s="172" cm="1">
        <f t="array" ref="AT781">IFERROR(--('Input| Projects'!$AT781="Yes")*_xlfn.SWITCH('Input| Overheads'!$C$50,"Direct costs",'Calc| Overheads Allocation'!H$9*V781,"Internal labour",'Calc| Overheads Allocation'!H$9*V781*'Input| Projects'!$AO781,"DNSP defined",'Calc| Overheads Allocation'!H$79*'Input| Projects'!$AW781,0),0)</f>
        <v>0</v>
      </c>
      <c r="AU781" s="172" cm="1">
        <f t="array" ref="AU781">IFERROR(--('Input| Projects'!$AT781="Yes")*_xlfn.SWITCH('Input| Overheads'!$C$50,"Direct costs",'Calc| Overheads Allocation'!I$9*W781,"Internal labour",'Calc| Overheads Allocation'!I$9*W781*'Input| Projects'!$AO781,"DNSP defined",'Calc| Overheads Allocation'!I$79*'Input| Projects'!$AW781,0),0)</f>
        <v>0</v>
      </c>
      <c r="AV781" s="175"/>
      <c r="AW781" s="172">
        <f t="shared" si="288"/>
        <v>0</v>
      </c>
      <c r="AX781" s="172">
        <f t="shared" si="289"/>
        <v>0</v>
      </c>
      <c r="AY781" s="172">
        <f t="shared" si="290"/>
        <v>0</v>
      </c>
      <c r="AZ781" s="172">
        <f t="shared" si="291"/>
        <v>0</v>
      </c>
      <c r="BA781" s="172">
        <f t="shared" si="292"/>
        <v>0</v>
      </c>
      <c r="BB781" s="172">
        <f t="shared" si="293"/>
        <v>0</v>
      </c>
      <c r="BC781" s="172">
        <f t="shared" si="294"/>
        <v>0</v>
      </c>
      <c r="BD781" s="176"/>
      <c r="BE781" s="172">
        <f t="shared" si="295"/>
        <v>0</v>
      </c>
      <c r="BF781" s="172">
        <f t="shared" si="296"/>
        <v>0</v>
      </c>
      <c r="BG781" s="172">
        <f t="shared" si="297"/>
        <v>0</v>
      </c>
      <c r="BH781" s="172">
        <f t="shared" si="298"/>
        <v>0</v>
      </c>
      <c r="BI781" s="172">
        <f t="shared" si="299"/>
        <v>0</v>
      </c>
      <c r="BJ781" s="172">
        <f t="shared" si="300"/>
        <v>0</v>
      </c>
      <c r="BK781" s="172">
        <f t="shared" si="301"/>
        <v>0</v>
      </c>
      <c r="BL781" s="176"/>
      <c r="BM781" s="172">
        <f t="shared" si="280"/>
        <v>0</v>
      </c>
      <c r="BN781" s="172">
        <f t="shared" si="281"/>
        <v>0</v>
      </c>
      <c r="BO781" s="172">
        <f t="shared" si="282"/>
        <v>0</v>
      </c>
      <c r="BP781" s="172">
        <f t="shared" si="283"/>
        <v>0</v>
      </c>
      <c r="BQ781" s="172">
        <f t="shared" si="284"/>
        <v>0</v>
      </c>
      <c r="BR781" s="172">
        <f t="shared" si="285"/>
        <v>0</v>
      </c>
      <c r="BS781" s="172">
        <f t="shared" si="286"/>
        <v>0</v>
      </c>
      <c r="BT781" s="55"/>
      <c r="BU781" s="158">
        <f>SUMIF('Input| Projects'!$BA$8:$CX$8,RIGHT(BU$9,3),'Input| Projects'!$BA781:$CX781)</f>
        <v>0</v>
      </c>
      <c r="BV781" s="158">
        <f>SUMIF('Input| Projects'!$BA$8:$CX$8,RIGHT(BV$9,3),'Input| Projects'!$BA781:$CX781)</f>
        <v>0</v>
      </c>
      <c r="BW781" s="79" t="str">
        <f t="shared" si="287"/>
        <v/>
      </c>
    </row>
    <row r="782" spans="2:75" x14ac:dyDescent="0.2">
      <c r="B782" s="123">
        <f>IFERROR('Input| Projects'!B782,"")</f>
        <v>773</v>
      </c>
      <c r="C782" s="160" t="str">
        <f>IFERROR(IF('Input| Projects'!C782="","",'Input| Projects'!C782),"")</f>
        <v/>
      </c>
      <c r="D782" s="160" t="str">
        <f>IFERROR(IF('Input| Projects'!D782="","",'Input| Projects'!D782),"")</f>
        <v/>
      </c>
      <c r="E782" s="53"/>
      <c r="F782" s="160" t="str">
        <f>IF(LEN('Input| Projects'!F782)&gt;0,'Input| Projects'!F782,"")</f>
        <v/>
      </c>
      <c r="G782" s="160" t="str">
        <f>IF(LEN('Input| Projects'!G782)&gt;0,'Input| Projects'!G782,"")</f>
        <v/>
      </c>
      <c r="H782" s="10"/>
      <c r="I782" s="194" cm="1">
        <f t="array" ref="I782">IF(LEN($F782)&gt;0,1+IFERROR(SUMPRODUCT(TRANSPOSE('Input| Projects'!$AO782:$AQ782),INDEX('Input| Escalations'!$F$27:$L$29,,MATCH(Q$9,'Input| Escalations'!$F$21:$L$21,0))),0),0)</f>
        <v>0</v>
      </c>
      <c r="J782" s="194" cm="1">
        <f t="array" ref="J782">IF(LEN($F782)&gt;0,1+IFERROR(SUMPRODUCT(TRANSPOSE('Input| Projects'!$AO782:$AQ782),INDEX('Input| Escalations'!$F$27:$L$29,,MATCH(R$9,'Input| Escalations'!$F$21:$L$21,0))),0),0)</f>
        <v>0</v>
      </c>
      <c r="K782" s="194" cm="1">
        <f t="array" ref="K782">IF(LEN($F782)&gt;0,1+IFERROR(SUMPRODUCT(TRANSPOSE('Input| Projects'!$AO782:$AQ782),INDEX('Input| Escalations'!$F$27:$L$29,,MATCH(S$9,'Input| Escalations'!$F$21:$L$21,0))),0),0)</f>
        <v>0</v>
      </c>
      <c r="L782" s="194" cm="1">
        <f t="array" ref="L782">IF(LEN($F782)&gt;0,1+IFERROR(SUMPRODUCT(TRANSPOSE('Input| Projects'!$AO782:$AQ782),INDEX('Input| Escalations'!$F$27:$L$29,,MATCH(T$9,'Input| Escalations'!$F$21:$L$21,0))),0),0)</f>
        <v>0</v>
      </c>
      <c r="M782" s="194" cm="1">
        <f t="array" ref="M782">IF(LEN($F782)&gt;0,1+IFERROR(SUMPRODUCT(TRANSPOSE('Input| Projects'!$AO782:$AQ782),INDEX('Input| Escalations'!$F$27:$L$29,,MATCH(U$9,'Input| Escalations'!$F$21:$L$21,0))),0),0)</f>
        <v>0</v>
      </c>
      <c r="N782" s="194" cm="1">
        <f t="array" ref="N782">IF(LEN($F782)&gt;0,1+IFERROR(SUMPRODUCT(TRANSPOSE('Input| Projects'!$AO782:$AQ782),INDEX('Input| Escalations'!$F$27:$L$29,,MATCH(V$9,'Input| Escalations'!$F$21:$L$21,0))),0),0)</f>
        <v>0</v>
      </c>
      <c r="O782" s="194" cm="1">
        <f t="array" ref="O782">IF(LEN($F782)&gt;0,1+IFERROR(SUMPRODUCT(TRANSPOSE('Input| Projects'!$AO782:$AQ782),INDEX('Input| Escalations'!$F$27:$L$29,,MATCH(W$9,'Input| Escalations'!$F$21:$L$21,0))),0),0)</f>
        <v>0</v>
      </c>
      <c r="P782" s="10"/>
      <c r="Q782" s="172">
        <f>IFERROR(IF(ISNUMBER(FIND("decision",'Input| Setup'!$F$6)),'Input| Projects'!Y782,'Input| Projects'!I782)*'Input| Escalations'!$I$17*I782,0)</f>
        <v>0</v>
      </c>
      <c r="R782" s="172">
        <f>IFERROR(IF(ISNUMBER(FIND("decision",'Input| Setup'!$F$6)),'Input| Projects'!Z782,'Input| Projects'!J782)*'Input| Escalations'!$I$17*J782,0)</f>
        <v>0</v>
      </c>
      <c r="S782" s="172">
        <f>IFERROR(IF(ISNUMBER(FIND("decision",'Input| Setup'!$F$6)),'Input| Projects'!AA782,'Input| Projects'!K782)*'Input| Escalations'!$I$17*K782,0)</f>
        <v>0</v>
      </c>
      <c r="T782" s="172">
        <f>IFERROR(IF(ISNUMBER(FIND("decision",'Input| Setup'!$F$6)),'Input| Projects'!AB782,'Input| Projects'!L782)*'Input| Escalations'!$I$17*L782,0)</f>
        <v>0</v>
      </c>
      <c r="U782" s="172">
        <f>IFERROR(IF(ISNUMBER(FIND("decision",'Input| Setup'!$F$6)),'Input| Projects'!AC782,'Input| Projects'!M782)*'Input| Escalations'!$I$17*M782,0)</f>
        <v>0</v>
      </c>
      <c r="V782" s="172">
        <f>IFERROR(IF(ISNUMBER(FIND("decision",'Input| Setup'!$F$6)),'Input| Projects'!AD782,'Input| Projects'!N782)*'Input| Escalations'!$I$17*N782,0)</f>
        <v>0</v>
      </c>
      <c r="W782" s="172">
        <f>IFERROR(IF(ISNUMBER(FIND("decision",'Input| Setup'!$F$6)),'Input| Projects'!AE782,'Input| Projects'!O782)*'Input| Escalations'!$I$17*O782,0)</f>
        <v>0</v>
      </c>
      <c r="X782" s="175"/>
      <c r="Y782" s="172">
        <f>IF(ISNUMBER(FIND("decision",'Input| Setup'!$F$6)),'Input| Projects'!AG782,'Input| Projects'!Q782)*I782*'Input| Escalations'!$I$17</f>
        <v>0</v>
      </c>
      <c r="Z782" s="172">
        <f>IF(ISNUMBER(FIND("decision",'Input| Setup'!$F$6)),'Input| Projects'!AH782,'Input| Projects'!R782)*J782*'Input| Escalations'!$I$17</f>
        <v>0</v>
      </c>
      <c r="AA782" s="172">
        <f>IF(ISNUMBER(FIND("decision",'Input| Setup'!$F$6)),'Input| Projects'!AI782,'Input| Projects'!S782)*K782*'Input| Escalations'!$I$17</f>
        <v>0</v>
      </c>
      <c r="AB782" s="172">
        <f>IF(ISNUMBER(FIND("decision",'Input| Setup'!$F$6)),'Input| Projects'!AJ782,'Input| Projects'!T782)*L782*'Input| Escalations'!$I$17</f>
        <v>0</v>
      </c>
      <c r="AC782" s="172">
        <f>IF(ISNUMBER(FIND("decision",'Input| Setup'!$F$6)),'Input| Projects'!AK782,'Input| Projects'!U782)*M782*'Input| Escalations'!$I$17</f>
        <v>0</v>
      </c>
      <c r="AD782" s="172">
        <f>IF(ISNUMBER(FIND("decision",'Input| Setup'!$F$6)),'Input| Projects'!AL782,'Input| Projects'!V782)*N782*'Input| Escalations'!$I$17</f>
        <v>0</v>
      </c>
      <c r="AE782" s="172">
        <f>IF(ISNUMBER(FIND("decision",'Input| Setup'!$F$6)),'Input| Projects'!AM782,'Input| Projects'!W782)*O782*'Input| Escalations'!$I$17</f>
        <v>0</v>
      </c>
      <c r="AF782" s="175"/>
      <c r="AG782" s="172" cm="1">
        <f t="array" ref="AG782">IFERROR(--('Input| Projects'!$AS782="Yes")*_xlfn.SWITCH('Input| Overheads'!$C$50,"Direct costs",'Calc| Overheads Allocation'!C$8*Q782,"Internal labour",'Calc| Overheads Allocation'!C$8*Q782*'Input| Projects'!$AO782,"DNSP defined",'Calc| Overheads Allocation'!C$78*'Input| Projects'!$AV782,0),0)</f>
        <v>0</v>
      </c>
      <c r="AH782" s="172" cm="1">
        <f t="array" ref="AH782">IFERROR(--('Input| Projects'!$AS782="Yes")*_xlfn.SWITCH('Input| Overheads'!$C$50,"Direct costs",'Calc| Overheads Allocation'!D$8*R782,"Internal labour",'Calc| Overheads Allocation'!D$8*R782*'Input| Projects'!$AO782,"DNSP defined",'Calc| Overheads Allocation'!D$78*'Input| Projects'!$AV782,0),0)</f>
        <v>0</v>
      </c>
      <c r="AI782" s="172" cm="1">
        <f t="array" ref="AI782">IFERROR(--('Input| Projects'!$AS782="Yes")*_xlfn.SWITCH('Input| Overheads'!$C$50,"Direct costs",'Calc| Overheads Allocation'!E$8*S782,"Internal labour",'Calc| Overheads Allocation'!E$8*S782*'Input| Projects'!$AO782,"DNSP defined",'Calc| Overheads Allocation'!E$78*'Input| Projects'!$AV782,0),0)</f>
        <v>0</v>
      </c>
      <c r="AJ782" s="172" cm="1">
        <f t="array" ref="AJ782">IFERROR(--('Input| Projects'!$AS782="Yes")*_xlfn.SWITCH('Input| Overheads'!$C$50,"Direct costs",'Calc| Overheads Allocation'!F$8*T782,"Internal labour",'Calc| Overheads Allocation'!F$8*T782*'Input| Projects'!$AO782,"DNSP defined",'Calc| Overheads Allocation'!F$78*'Input| Projects'!$AV782,0),0)</f>
        <v>0</v>
      </c>
      <c r="AK782" s="172" cm="1">
        <f t="array" ref="AK782">IFERROR(--('Input| Projects'!$AS782="Yes")*_xlfn.SWITCH('Input| Overheads'!$C$50,"Direct costs",'Calc| Overheads Allocation'!G$8*U782,"Internal labour",'Calc| Overheads Allocation'!G$8*U782*'Input| Projects'!$AO782,"DNSP defined",'Calc| Overheads Allocation'!G$78*'Input| Projects'!$AV782,0),0)</f>
        <v>0</v>
      </c>
      <c r="AL782" s="172" cm="1">
        <f t="array" ref="AL782">IFERROR(--('Input| Projects'!$AS782="Yes")*_xlfn.SWITCH('Input| Overheads'!$C$50,"Direct costs",'Calc| Overheads Allocation'!H$8*V782,"Internal labour",'Calc| Overheads Allocation'!H$8*V782*'Input| Projects'!$AO782,"DNSP defined",'Calc| Overheads Allocation'!H$78*'Input| Projects'!$AV782,0),0)</f>
        <v>0</v>
      </c>
      <c r="AM782" s="172" cm="1">
        <f t="array" ref="AM782">IFERROR(--('Input| Projects'!$AS782="Yes")*_xlfn.SWITCH('Input| Overheads'!$C$50,"Direct costs",'Calc| Overheads Allocation'!I$8*W782,"Internal labour",'Calc| Overheads Allocation'!I$8*W782*'Input| Projects'!$AO782,"DNSP defined",'Calc| Overheads Allocation'!I$78*'Input| Projects'!$AV782,0),0)</f>
        <v>0</v>
      </c>
      <c r="AN782" s="175"/>
      <c r="AO782" s="172" cm="1">
        <f t="array" ref="AO782">IFERROR(--('Input| Projects'!$AT782="Yes")*_xlfn.SWITCH('Input| Overheads'!$C$50,"Direct costs",'Calc| Overheads Allocation'!C$9*Q782,"Internal labour",'Calc| Overheads Allocation'!C$9*Q782*'Input| Projects'!$AO782,"DNSP defined",'Calc| Overheads Allocation'!C$79*'Input| Projects'!$AW782,0),0)</f>
        <v>0</v>
      </c>
      <c r="AP782" s="172" cm="1">
        <f t="array" ref="AP782">IFERROR(--('Input| Projects'!$AT782="Yes")*_xlfn.SWITCH('Input| Overheads'!$C$50,"Direct costs",'Calc| Overheads Allocation'!D$9*R782,"Internal labour",'Calc| Overheads Allocation'!D$9*R782*'Input| Projects'!$AO782,"DNSP defined",'Calc| Overheads Allocation'!D$79*'Input| Projects'!$AW782,0),0)</f>
        <v>0</v>
      </c>
      <c r="AQ782" s="172" cm="1">
        <f t="array" ref="AQ782">IFERROR(--('Input| Projects'!$AT782="Yes")*_xlfn.SWITCH('Input| Overheads'!$C$50,"Direct costs",'Calc| Overheads Allocation'!E$9*S782,"Internal labour",'Calc| Overheads Allocation'!E$9*S782*'Input| Projects'!$AO782,"DNSP defined",'Calc| Overheads Allocation'!E$79*'Input| Projects'!$AW782,0),0)</f>
        <v>0</v>
      </c>
      <c r="AR782" s="172" cm="1">
        <f t="array" ref="AR782">IFERROR(--('Input| Projects'!$AT782="Yes")*_xlfn.SWITCH('Input| Overheads'!$C$50,"Direct costs",'Calc| Overheads Allocation'!F$9*T782,"Internal labour",'Calc| Overheads Allocation'!F$9*T782*'Input| Projects'!$AO782,"DNSP defined",'Calc| Overheads Allocation'!F$79*'Input| Projects'!$AW782,0),0)</f>
        <v>0</v>
      </c>
      <c r="AS782" s="172" cm="1">
        <f t="array" ref="AS782">IFERROR(--('Input| Projects'!$AT782="Yes")*_xlfn.SWITCH('Input| Overheads'!$C$50,"Direct costs",'Calc| Overheads Allocation'!G$9*U782,"Internal labour",'Calc| Overheads Allocation'!G$9*U782*'Input| Projects'!$AO782,"DNSP defined",'Calc| Overheads Allocation'!G$79*'Input| Projects'!$AW782,0),0)</f>
        <v>0</v>
      </c>
      <c r="AT782" s="172" cm="1">
        <f t="array" ref="AT782">IFERROR(--('Input| Projects'!$AT782="Yes")*_xlfn.SWITCH('Input| Overheads'!$C$50,"Direct costs",'Calc| Overheads Allocation'!H$9*V782,"Internal labour",'Calc| Overheads Allocation'!H$9*V782*'Input| Projects'!$AO782,"DNSP defined",'Calc| Overheads Allocation'!H$79*'Input| Projects'!$AW782,0),0)</f>
        <v>0</v>
      </c>
      <c r="AU782" s="172" cm="1">
        <f t="array" ref="AU782">IFERROR(--('Input| Projects'!$AT782="Yes")*_xlfn.SWITCH('Input| Overheads'!$C$50,"Direct costs",'Calc| Overheads Allocation'!I$9*W782,"Internal labour",'Calc| Overheads Allocation'!I$9*W782*'Input| Projects'!$AO782,"DNSP defined",'Calc| Overheads Allocation'!I$79*'Input| Projects'!$AW782,0),0)</f>
        <v>0</v>
      </c>
      <c r="AV782" s="175"/>
      <c r="AW782" s="172">
        <f t="shared" si="288"/>
        <v>0</v>
      </c>
      <c r="AX782" s="172">
        <f t="shared" si="289"/>
        <v>0</v>
      </c>
      <c r="AY782" s="172">
        <f t="shared" si="290"/>
        <v>0</v>
      </c>
      <c r="AZ782" s="172">
        <f t="shared" si="291"/>
        <v>0</v>
      </c>
      <c r="BA782" s="172">
        <f t="shared" si="292"/>
        <v>0</v>
      </c>
      <c r="BB782" s="172">
        <f t="shared" si="293"/>
        <v>0</v>
      </c>
      <c r="BC782" s="172">
        <f t="shared" si="294"/>
        <v>0</v>
      </c>
      <c r="BD782" s="176"/>
      <c r="BE782" s="172">
        <f t="shared" si="295"/>
        <v>0</v>
      </c>
      <c r="BF782" s="172">
        <f t="shared" si="296"/>
        <v>0</v>
      </c>
      <c r="BG782" s="172">
        <f t="shared" si="297"/>
        <v>0</v>
      </c>
      <c r="BH782" s="172">
        <f t="shared" si="298"/>
        <v>0</v>
      </c>
      <c r="BI782" s="172">
        <f t="shared" si="299"/>
        <v>0</v>
      </c>
      <c r="BJ782" s="172">
        <f t="shared" si="300"/>
        <v>0</v>
      </c>
      <c r="BK782" s="172">
        <f t="shared" si="301"/>
        <v>0</v>
      </c>
      <c r="BL782" s="176"/>
      <c r="BM782" s="172">
        <f t="shared" si="280"/>
        <v>0</v>
      </c>
      <c r="BN782" s="172">
        <f t="shared" si="281"/>
        <v>0</v>
      </c>
      <c r="BO782" s="172">
        <f t="shared" si="282"/>
        <v>0</v>
      </c>
      <c r="BP782" s="172">
        <f t="shared" si="283"/>
        <v>0</v>
      </c>
      <c r="BQ782" s="172">
        <f t="shared" si="284"/>
        <v>0</v>
      </c>
      <c r="BR782" s="172">
        <f t="shared" si="285"/>
        <v>0</v>
      </c>
      <c r="BS782" s="172">
        <f t="shared" si="286"/>
        <v>0</v>
      </c>
      <c r="BT782" s="55"/>
      <c r="BU782" s="158">
        <f>SUMIF('Input| Projects'!$BA$8:$CX$8,RIGHT(BU$9,3),'Input| Projects'!$BA782:$CX782)</f>
        <v>0</v>
      </c>
      <c r="BV782" s="158">
        <f>SUMIF('Input| Projects'!$BA$8:$CX$8,RIGHT(BV$9,3),'Input| Projects'!$BA782:$CX782)</f>
        <v>0</v>
      </c>
      <c r="BW782" s="79" t="str">
        <f t="shared" si="287"/>
        <v/>
      </c>
    </row>
    <row r="783" spans="2:75" x14ac:dyDescent="0.2">
      <c r="B783" s="123">
        <f>IFERROR('Input| Projects'!B783,"")</f>
        <v>774</v>
      </c>
      <c r="C783" s="160" t="str">
        <f>IFERROR(IF('Input| Projects'!C783="","",'Input| Projects'!C783),"")</f>
        <v/>
      </c>
      <c r="D783" s="160" t="str">
        <f>IFERROR(IF('Input| Projects'!D783="","",'Input| Projects'!D783),"")</f>
        <v/>
      </c>
      <c r="E783" s="53"/>
      <c r="F783" s="160" t="str">
        <f>IF(LEN('Input| Projects'!F783)&gt;0,'Input| Projects'!F783,"")</f>
        <v/>
      </c>
      <c r="G783" s="160" t="str">
        <f>IF(LEN('Input| Projects'!G783)&gt;0,'Input| Projects'!G783,"")</f>
        <v/>
      </c>
      <c r="H783" s="10"/>
      <c r="I783" s="194" cm="1">
        <f t="array" ref="I783">IF(LEN($F783)&gt;0,1+IFERROR(SUMPRODUCT(TRANSPOSE('Input| Projects'!$AO783:$AQ783),INDEX('Input| Escalations'!$F$27:$L$29,,MATCH(Q$9,'Input| Escalations'!$F$21:$L$21,0))),0),0)</f>
        <v>0</v>
      </c>
      <c r="J783" s="194" cm="1">
        <f t="array" ref="J783">IF(LEN($F783)&gt;0,1+IFERROR(SUMPRODUCT(TRANSPOSE('Input| Projects'!$AO783:$AQ783),INDEX('Input| Escalations'!$F$27:$L$29,,MATCH(R$9,'Input| Escalations'!$F$21:$L$21,0))),0),0)</f>
        <v>0</v>
      </c>
      <c r="K783" s="194" cm="1">
        <f t="array" ref="K783">IF(LEN($F783)&gt;0,1+IFERROR(SUMPRODUCT(TRANSPOSE('Input| Projects'!$AO783:$AQ783),INDEX('Input| Escalations'!$F$27:$L$29,,MATCH(S$9,'Input| Escalations'!$F$21:$L$21,0))),0),0)</f>
        <v>0</v>
      </c>
      <c r="L783" s="194" cm="1">
        <f t="array" ref="L783">IF(LEN($F783)&gt;0,1+IFERROR(SUMPRODUCT(TRANSPOSE('Input| Projects'!$AO783:$AQ783),INDEX('Input| Escalations'!$F$27:$L$29,,MATCH(T$9,'Input| Escalations'!$F$21:$L$21,0))),0),0)</f>
        <v>0</v>
      </c>
      <c r="M783" s="194" cm="1">
        <f t="array" ref="M783">IF(LEN($F783)&gt;0,1+IFERROR(SUMPRODUCT(TRANSPOSE('Input| Projects'!$AO783:$AQ783),INDEX('Input| Escalations'!$F$27:$L$29,,MATCH(U$9,'Input| Escalations'!$F$21:$L$21,0))),0),0)</f>
        <v>0</v>
      </c>
      <c r="N783" s="194" cm="1">
        <f t="array" ref="N783">IF(LEN($F783)&gt;0,1+IFERROR(SUMPRODUCT(TRANSPOSE('Input| Projects'!$AO783:$AQ783),INDEX('Input| Escalations'!$F$27:$L$29,,MATCH(V$9,'Input| Escalations'!$F$21:$L$21,0))),0),0)</f>
        <v>0</v>
      </c>
      <c r="O783" s="194" cm="1">
        <f t="array" ref="O783">IF(LEN($F783)&gt;0,1+IFERROR(SUMPRODUCT(TRANSPOSE('Input| Projects'!$AO783:$AQ783),INDEX('Input| Escalations'!$F$27:$L$29,,MATCH(W$9,'Input| Escalations'!$F$21:$L$21,0))),0),0)</f>
        <v>0</v>
      </c>
      <c r="P783" s="10"/>
      <c r="Q783" s="172">
        <f>IFERROR(IF(ISNUMBER(FIND("decision",'Input| Setup'!$F$6)),'Input| Projects'!Y783,'Input| Projects'!I783)*'Input| Escalations'!$I$17*I783,0)</f>
        <v>0</v>
      </c>
      <c r="R783" s="172">
        <f>IFERROR(IF(ISNUMBER(FIND("decision",'Input| Setup'!$F$6)),'Input| Projects'!Z783,'Input| Projects'!J783)*'Input| Escalations'!$I$17*J783,0)</f>
        <v>0</v>
      </c>
      <c r="S783" s="172">
        <f>IFERROR(IF(ISNUMBER(FIND("decision",'Input| Setup'!$F$6)),'Input| Projects'!AA783,'Input| Projects'!K783)*'Input| Escalations'!$I$17*K783,0)</f>
        <v>0</v>
      </c>
      <c r="T783" s="172">
        <f>IFERROR(IF(ISNUMBER(FIND("decision",'Input| Setup'!$F$6)),'Input| Projects'!AB783,'Input| Projects'!L783)*'Input| Escalations'!$I$17*L783,0)</f>
        <v>0</v>
      </c>
      <c r="U783" s="172">
        <f>IFERROR(IF(ISNUMBER(FIND("decision",'Input| Setup'!$F$6)),'Input| Projects'!AC783,'Input| Projects'!M783)*'Input| Escalations'!$I$17*M783,0)</f>
        <v>0</v>
      </c>
      <c r="V783" s="172">
        <f>IFERROR(IF(ISNUMBER(FIND("decision",'Input| Setup'!$F$6)),'Input| Projects'!AD783,'Input| Projects'!N783)*'Input| Escalations'!$I$17*N783,0)</f>
        <v>0</v>
      </c>
      <c r="W783" s="172">
        <f>IFERROR(IF(ISNUMBER(FIND("decision",'Input| Setup'!$F$6)),'Input| Projects'!AE783,'Input| Projects'!O783)*'Input| Escalations'!$I$17*O783,0)</f>
        <v>0</v>
      </c>
      <c r="X783" s="175"/>
      <c r="Y783" s="172">
        <f>IF(ISNUMBER(FIND("decision",'Input| Setup'!$F$6)),'Input| Projects'!AG783,'Input| Projects'!Q783)*I783*'Input| Escalations'!$I$17</f>
        <v>0</v>
      </c>
      <c r="Z783" s="172">
        <f>IF(ISNUMBER(FIND("decision",'Input| Setup'!$F$6)),'Input| Projects'!AH783,'Input| Projects'!R783)*J783*'Input| Escalations'!$I$17</f>
        <v>0</v>
      </c>
      <c r="AA783" s="172">
        <f>IF(ISNUMBER(FIND("decision",'Input| Setup'!$F$6)),'Input| Projects'!AI783,'Input| Projects'!S783)*K783*'Input| Escalations'!$I$17</f>
        <v>0</v>
      </c>
      <c r="AB783" s="172">
        <f>IF(ISNUMBER(FIND("decision",'Input| Setup'!$F$6)),'Input| Projects'!AJ783,'Input| Projects'!T783)*L783*'Input| Escalations'!$I$17</f>
        <v>0</v>
      </c>
      <c r="AC783" s="172">
        <f>IF(ISNUMBER(FIND("decision",'Input| Setup'!$F$6)),'Input| Projects'!AK783,'Input| Projects'!U783)*M783*'Input| Escalations'!$I$17</f>
        <v>0</v>
      </c>
      <c r="AD783" s="172">
        <f>IF(ISNUMBER(FIND("decision",'Input| Setup'!$F$6)),'Input| Projects'!AL783,'Input| Projects'!V783)*N783*'Input| Escalations'!$I$17</f>
        <v>0</v>
      </c>
      <c r="AE783" s="172">
        <f>IF(ISNUMBER(FIND("decision",'Input| Setup'!$F$6)),'Input| Projects'!AM783,'Input| Projects'!W783)*O783*'Input| Escalations'!$I$17</f>
        <v>0</v>
      </c>
      <c r="AF783" s="175"/>
      <c r="AG783" s="172" cm="1">
        <f t="array" ref="AG783">IFERROR(--('Input| Projects'!$AS783="Yes")*_xlfn.SWITCH('Input| Overheads'!$C$50,"Direct costs",'Calc| Overheads Allocation'!C$8*Q783,"Internal labour",'Calc| Overheads Allocation'!C$8*Q783*'Input| Projects'!$AO783,"DNSP defined",'Calc| Overheads Allocation'!C$78*'Input| Projects'!$AV783,0),0)</f>
        <v>0</v>
      </c>
      <c r="AH783" s="172" cm="1">
        <f t="array" ref="AH783">IFERROR(--('Input| Projects'!$AS783="Yes")*_xlfn.SWITCH('Input| Overheads'!$C$50,"Direct costs",'Calc| Overheads Allocation'!D$8*R783,"Internal labour",'Calc| Overheads Allocation'!D$8*R783*'Input| Projects'!$AO783,"DNSP defined",'Calc| Overheads Allocation'!D$78*'Input| Projects'!$AV783,0),0)</f>
        <v>0</v>
      </c>
      <c r="AI783" s="172" cm="1">
        <f t="array" ref="AI783">IFERROR(--('Input| Projects'!$AS783="Yes")*_xlfn.SWITCH('Input| Overheads'!$C$50,"Direct costs",'Calc| Overheads Allocation'!E$8*S783,"Internal labour",'Calc| Overheads Allocation'!E$8*S783*'Input| Projects'!$AO783,"DNSP defined",'Calc| Overheads Allocation'!E$78*'Input| Projects'!$AV783,0),0)</f>
        <v>0</v>
      </c>
      <c r="AJ783" s="172" cm="1">
        <f t="array" ref="AJ783">IFERROR(--('Input| Projects'!$AS783="Yes")*_xlfn.SWITCH('Input| Overheads'!$C$50,"Direct costs",'Calc| Overheads Allocation'!F$8*T783,"Internal labour",'Calc| Overheads Allocation'!F$8*T783*'Input| Projects'!$AO783,"DNSP defined",'Calc| Overheads Allocation'!F$78*'Input| Projects'!$AV783,0),0)</f>
        <v>0</v>
      </c>
      <c r="AK783" s="172" cm="1">
        <f t="array" ref="AK783">IFERROR(--('Input| Projects'!$AS783="Yes")*_xlfn.SWITCH('Input| Overheads'!$C$50,"Direct costs",'Calc| Overheads Allocation'!G$8*U783,"Internal labour",'Calc| Overheads Allocation'!G$8*U783*'Input| Projects'!$AO783,"DNSP defined",'Calc| Overheads Allocation'!G$78*'Input| Projects'!$AV783,0),0)</f>
        <v>0</v>
      </c>
      <c r="AL783" s="172" cm="1">
        <f t="array" ref="AL783">IFERROR(--('Input| Projects'!$AS783="Yes")*_xlfn.SWITCH('Input| Overheads'!$C$50,"Direct costs",'Calc| Overheads Allocation'!H$8*V783,"Internal labour",'Calc| Overheads Allocation'!H$8*V783*'Input| Projects'!$AO783,"DNSP defined",'Calc| Overheads Allocation'!H$78*'Input| Projects'!$AV783,0),0)</f>
        <v>0</v>
      </c>
      <c r="AM783" s="172" cm="1">
        <f t="array" ref="AM783">IFERROR(--('Input| Projects'!$AS783="Yes")*_xlfn.SWITCH('Input| Overheads'!$C$50,"Direct costs",'Calc| Overheads Allocation'!I$8*W783,"Internal labour",'Calc| Overheads Allocation'!I$8*W783*'Input| Projects'!$AO783,"DNSP defined",'Calc| Overheads Allocation'!I$78*'Input| Projects'!$AV783,0),0)</f>
        <v>0</v>
      </c>
      <c r="AN783" s="175"/>
      <c r="AO783" s="172" cm="1">
        <f t="array" ref="AO783">IFERROR(--('Input| Projects'!$AT783="Yes")*_xlfn.SWITCH('Input| Overheads'!$C$50,"Direct costs",'Calc| Overheads Allocation'!C$9*Q783,"Internal labour",'Calc| Overheads Allocation'!C$9*Q783*'Input| Projects'!$AO783,"DNSP defined",'Calc| Overheads Allocation'!C$79*'Input| Projects'!$AW783,0),0)</f>
        <v>0</v>
      </c>
      <c r="AP783" s="172" cm="1">
        <f t="array" ref="AP783">IFERROR(--('Input| Projects'!$AT783="Yes")*_xlfn.SWITCH('Input| Overheads'!$C$50,"Direct costs",'Calc| Overheads Allocation'!D$9*R783,"Internal labour",'Calc| Overheads Allocation'!D$9*R783*'Input| Projects'!$AO783,"DNSP defined",'Calc| Overheads Allocation'!D$79*'Input| Projects'!$AW783,0),0)</f>
        <v>0</v>
      </c>
      <c r="AQ783" s="172" cm="1">
        <f t="array" ref="AQ783">IFERROR(--('Input| Projects'!$AT783="Yes")*_xlfn.SWITCH('Input| Overheads'!$C$50,"Direct costs",'Calc| Overheads Allocation'!E$9*S783,"Internal labour",'Calc| Overheads Allocation'!E$9*S783*'Input| Projects'!$AO783,"DNSP defined",'Calc| Overheads Allocation'!E$79*'Input| Projects'!$AW783,0),0)</f>
        <v>0</v>
      </c>
      <c r="AR783" s="172" cm="1">
        <f t="array" ref="AR783">IFERROR(--('Input| Projects'!$AT783="Yes")*_xlfn.SWITCH('Input| Overheads'!$C$50,"Direct costs",'Calc| Overheads Allocation'!F$9*T783,"Internal labour",'Calc| Overheads Allocation'!F$9*T783*'Input| Projects'!$AO783,"DNSP defined",'Calc| Overheads Allocation'!F$79*'Input| Projects'!$AW783,0),0)</f>
        <v>0</v>
      </c>
      <c r="AS783" s="172" cm="1">
        <f t="array" ref="AS783">IFERROR(--('Input| Projects'!$AT783="Yes")*_xlfn.SWITCH('Input| Overheads'!$C$50,"Direct costs",'Calc| Overheads Allocation'!G$9*U783,"Internal labour",'Calc| Overheads Allocation'!G$9*U783*'Input| Projects'!$AO783,"DNSP defined",'Calc| Overheads Allocation'!G$79*'Input| Projects'!$AW783,0),0)</f>
        <v>0</v>
      </c>
      <c r="AT783" s="172" cm="1">
        <f t="array" ref="AT783">IFERROR(--('Input| Projects'!$AT783="Yes")*_xlfn.SWITCH('Input| Overheads'!$C$50,"Direct costs",'Calc| Overheads Allocation'!H$9*V783,"Internal labour",'Calc| Overheads Allocation'!H$9*V783*'Input| Projects'!$AO783,"DNSP defined",'Calc| Overheads Allocation'!H$79*'Input| Projects'!$AW783,0),0)</f>
        <v>0</v>
      </c>
      <c r="AU783" s="172" cm="1">
        <f t="array" ref="AU783">IFERROR(--('Input| Projects'!$AT783="Yes")*_xlfn.SWITCH('Input| Overheads'!$C$50,"Direct costs",'Calc| Overheads Allocation'!I$9*W783,"Internal labour",'Calc| Overheads Allocation'!I$9*W783*'Input| Projects'!$AO783,"DNSP defined",'Calc| Overheads Allocation'!I$79*'Input| Projects'!$AW783,0),0)</f>
        <v>0</v>
      </c>
      <c r="AV783" s="175"/>
      <c r="AW783" s="172">
        <f t="shared" si="288"/>
        <v>0</v>
      </c>
      <c r="AX783" s="172">
        <f t="shared" si="289"/>
        <v>0</v>
      </c>
      <c r="AY783" s="172">
        <f t="shared" si="290"/>
        <v>0</v>
      </c>
      <c r="AZ783" s="172">
        <f t="shared" si="291"/>
        <v>0</v>
      </c>
      <c r="BA783" s="172">
        <f t="shared" si="292"/>
        <v>0</v>
      </c>
      <c r="BB783" s="172">
        <f t="shared" si="293"/>
        <v>0</v>
      </c>
      <c r="BC783" s="172">
        <f t="shared" si="294"/>
        <v>0</v>
      </c>
      <c r="BD783" s="176"/>
      <c r="BE783" s="172">
        <f t="shared" si="295"/>
        <v>0</v>
      </c>
      <c r="BF783" s="172">
        <f t="shared" si="296"/>
        <v>0</v>
      </c>
      <c r="BG783" s="172">
        <f t="shared" si="297"/>
        <v>0</v>
      </c>
      <c r="BH783" s="172">
        <f t="shared" si="298"/>
        <v>0</v>
      </c>
      <c r="BI783" s="172">
        <f t="shared" si="299"/>
        <v>0</v>
      </c>
      <c r="BJ783" s="172">
        <f t="shared" si="300"/>
        <v>0</v>
      </c>
      <c r="BK783" s="172">
        <f t="shared" si="301"/>
        <v>0</v>
      </c>
      <c r="BL783" s="176"/>
      <c r="BM783" s="172">
        <f t="shared" si="280"/>
        <v>0</v>
      </c>
      <c r="BN783" s="172">
        <f t="shared" si="281"/>
        <v>0</v>
      </c>
      <c r="BO783" s="172">
        <f t="shared" si="282"/>
        <v>0</v>
      </c>
      <c r="BP783" s="172">
        <f t="shared" si="283"/>
        <v>0</v>
      </c>
      <c r="BQ783" s="172">
        <f t="shared" si="284"/>
        <v>0</v>
      </c>
      <c r="BR783" s="172">
        <f t="shared" si="285"/>
        <v>0</v>
      </c>
      <c r="BS783" s="172">
        <f t="shared" si="286"/>
        <v>0</v>
      </c>
      <c r="BT783" s="55"/>
      <c r="BU783" s="158">
        <f>SUMIF('Input| Projects'!$BA$8:$CX$8,RIGHT(BU$9,3),'Input| Projects'!$BA783:$CX783)</f>
        <v>0</v>
      </c>
      <c r="BV783" s="158">
        <f>SUMIF('Input| Projects'!$BA$8:$CX$8,RIGHT(BV$9,3),'Input| Projects'!$BA783:$CX783)</f>
        <v>0</v>
      </c>
      <c r="BW783" s="79" t="str">
        <f t="shared" si="287"/>
        <v/>
      </c>
    </row>
    <row r="784" spans="2:75" x14ac:dyDescent="0.2">
      <c r="B784" s="123">
        <f>IFERROR('Input| Projects'!B784,"")</f>
        <v>775</v>
      </c>
      <c r="C784" s="160" t="str">
        <f>IFERROR(IF('Input| Projects'!C784="","",'Input| Projects'!C784),"")</f>
        <v/>
      </c>
      <c r="D784" s="160" t="str">
        <f>IFERROR(IF('Input| Projects'!D784="","",'Input| Projects'!D784),"")</f>
        <v/>
      </c>
      <c r="E784" s="53"/>
      <c r="F784" s="160" t="str">
        <f>IF(LEN('Input| Projects'!F784)&gt;0,'Input| Projects'!F784,"")</f>
        <v/>
      </c>
      <c r="G784" s="160" t="str">
        <f>IF(LEN('Input| Projects'!G784)&gt;0,'Input| Projects'!G784,"")</f>
        <v/>
      </c>
      <c r="H784" s="10"/>
      <c r="I784" s="194" cm="1">
        <f t="array" ref="I784">IF(LEN($F784)&gt;0,1+IFERROR(SUMPRODUCT(TRANSPOSE('Input| Projects'!$AO784:$AQ784),INDEX('Input| Escalations'!$F$27:$L$29,,MATCH(Q$9,'Input| Escalations'!$F$21:$L$21,0))),0),0)</f>
        <v>0</v>
      </c>
      <c r="J784" s="194" cm="1">
        <f t="array" ref="J784">IF(LEN($F784)&gt;0,1+IFERROR(SUMPRODUCT(TRANSPOSE('Input| Projects'!$AO784:$AQ784),INDEX('Input| Escalations'!$F$27:$L$29,,MATCH(R$9,'Input| Escalations'!$F$21:$L$21,0))),0),0)</f>
        <v>0</v>
      </c>
      <c r="K784" s="194" cm="1">
        <f t="array" ref="K784">IF(LEN($F784)&gt;0,1+IFERROR(SUMPRODUCT(TRANSPOSE('Input| Projects'!$AO784:$AQ784),INDEX('Input| Escalations'!$F$27:$L$29,,MATCH(S$9,'Input| Escalations'!$F$21:$L$21,0))),0),0)</f>
        <v>0</v>
      </c>
      <c r="L784" s="194" cm="1">
        <f t="array" ref="L784">IF(LEN($F784)&gt;0,1+IFERROR(SUMPRODUCT(TRANSPOSE('Input| Projects'!$AO784:$AQ784),INDEX('Input| Escalations'!$F$27:$L$29,,MATCH(T$9,'Input| Escalations'!$F$21:$L$21,0))),0),0)</f>
        <v>0</v>
      </c>
      <c r="M784" s="194" cm="1">
        <f t="array" ref="M784">IF(LEN($F784)&gt;0,1+IFERROR(SUMPRODUCT(TRANSPOSE('Input| Projects'!$AO784:$AQ784),INDEX('Input| Escalations'!$F$27:$L$29,,MATCH(U$9,'Input| Escalations'!$F$21:$L$21,0))),0),0)</f>
        <v>0</v>
      </c>
      <c r="N784" s="194" cm="1">
        <f t="array" ref="N784">IF(LEN($F784)&gt;0,1+IFERROR(SUMPRODUCT(TRANSPOSE('Input| Projects'!$AO784:$AQ784),INDEX('Input| Escalations'!$F$27:$L$29,,MATCH(V$9,'Input| Escalations'!$F$21:$L$21,0))),0),0)</f>
        <v>0</v>
      </c>
      <c r="O784" s="194" cm="1">
        <f t="array" ref="O784">IF(LEN($F784)&gt;0,1+IFERROR(SUMPRODUCT(TRANSPOSE('Input| Projects'!$AO784:$AQ784),INDEX('Input| Escalations'!$F$27:$L$29,,MATCH(W$9,'Input| Escalations'!$F$21:$L$21,0))),0),0)</f>
        <v>0</v>
      </c>
      <c r="P784" s="10"/>
      <c r="Q784" s="172">
        <f>IFERROR(IF(ISNUMBER(FIND("decision",'Input| Setup'!$F$6)),'Input| Projects'!Y784,'Input| Projects'!I784)*'Input| Escalations'!$I$17*I784,0)</f>
        <v>0</v>
      </c>
      <c r="R784" s="172">
        <f>IFERROR(IF(ISNUMBER(FIND("decision",'Input| Setup'!$F$6)),'Input| Projects'!Z784,'Input| Projects'!J784)*'Input| Escalations'!$I$17*J784,0)</f>
        <v>0</v>
      </c>
      <c r="S784" s="172">
        <f>IFERROR(IF(ISNUMBER(FIND("decision",'Input| Setup'!$F$6)),'Input| Projects'!AA784,'Input| Projects'!K784)*'Input| Escalations'!$I$17*K784,0)</f>
        <v>0</v>
      </c>
      <c r="T784" s="172">
        <f>IFERROR(IF(ISNUMBER(FIND("decision",'Input| Setup'!$F$6)),'Input| Projects'!AB784,'Input| Projects'!L784)*'Input| Escalations'!$I$17*L784,0)</f>
        <v>0</v>
      </c>
      <c r="U784" s="172">
        <f>IFERROR(IF(ISNUMBER(FIND("decision",'Input| Setup'!$F$6)),'Input| Projects'!AC784,'Input| Projects'!M784)*'Input| Escalations'!$I$17*M784,0)</f>
        <v>0</v>
      </c>
      <c r="V784" s="172">
        <f>IFERROR(IF(ISNUMBER(FIND("decision",'Input| Setup'!$F$6)),'Input| Projects'!AD784,'Input| Projects'!N784)*'Input| Escalations'!$I$17*N784,0)</f>
        <v>0</v>
      </c>
      <c r="W784" s="172">
        <f>IFERROR(IF(ISNUMBER(FIND("decision",'Input| Setup'!$F$6)),'Input| Projects'!AE784,'Input| Projects'!O784)*'Input| Escalations'!$I$17*O784,0)</f>
        <v>0</v>
      </c>
      <c r="X784" s="175"/>
      <c r="Y784" s="172">
        <f>IF(ISNUMBER(FIND("decision",'Input| Setup'!$F$6)),'Input| Projects'!AG784,'Input| Projects'!Q784)*I784*'Input| Escalations'!$I$17</f>
        <v>0</v>
      </c>
      <c r="Z784" s="172">
        <f>IF(ISNUMBER(FIND("decision",'Input| Setup'!$F$6)),'Input| Projects'!AH784,'Input| Projects'!R784)*J784*'Input| Escalations'!$I$17</f>
        <v>0</v>
      </c>
      <c r="AA784" s="172">
        <f>IF(ISNUMBER(FIND("decision",'Input| Setup'!$F$6)),'Input| Projects'!AI784,'Input| Projects'!S784)*K784*'Input| Escalations'!$I$17</f>
        <v>0</v>
      </c>
      <c r="AB784" s="172">
        <f>IF(ISNUMBER(FIND("decision",'Input| Setup'!$F$6)),'Input| Projects'!AJ784,'Input| Projects'!T784)*L784*'Input| Escalations'!$I$17</f>
        <v>0</v>
      </c>
      <c r="AC784" s="172">
        <f>IF(ISNUMBER(FIND("decision",'Input| Setup'!$F$6)),'Input| Projects'!AK784,'Input| Projects'!U784)*M784*'Input| Escalations'!$I$17</f>
        <v>0</v>
      </c>
      <c r="AD784" s="172">
        <f>IF(ISNUMBER(FIND("decision",'Input| Setup'!$F$6)),'Input| Projects'!AL784,'Input| Projects'!V784)*N784*'Input| Escalations'!$I$17</f>
        <v>0</v>
      </c>
      <c r="AE784" s="172">
        <f>IF(ISNUMBER(FIND("decision",'Input| Setup'!$F$6)),'Input| Projects'!AM784,'Input| Projects'!W784)*O784*'Input| Escalations'!$I$17</f>
        <v>0</v>
      </c>
      <c r="AF784" s="175"/>
      <c r="AG784" s="172" cm="1">
        <f t="array" ref="AG784">IFERROR(--('Input| Projects'!$AS784="Yes")*_xlfn.SWITCH('Input| Overheads'!$C$50,"Direct costs",'Calc| Overheads Allocation'!C$8*Q784,"Internal labour",'Calc| Overheads Allocation'!C$8*Q784*'Input| Projects'!$AO784,"DNSP defined",'Calc| Overheads Allocation'!C$78*'Input| Projects'!$AV784,0),0)</f>
        <v>0</v>
      </c>
      <c r="AH784" s="172" cm="1">
        <f t="array" ref="AH784">IFERROR(--('Input| Projects'!$AS784="Yes")*_xlfn.SWITCH('Input| Overheads'!$C$50,"Direct costs",'Calc| Overheads Allocation'!D$8*R784,"Internal labour",'Calc| Overheads Allocation'!D$8*R784*'Input| Projects'!$AO784,"DNSP defined",'Calc| Overheads Allocation'!D$78*'Input| Projects'!$AV784,0),0)</f>
        <v>0</v>
      </c>
      <c r="AI784" s="172" cm="1">
        <f t="array" ref="AI784">IFERROR(--('Input| Projects'!$AS784="Yes")*_xlfn.SWITCH('Input| Overheads'!$C$50,"Direct costs",'Calc| Overheads Allocation'!E$8*S784,"Internal labour",'Calc| Overheads Allocation'!E$8*S784*'Input| Projects'!$AO784,"DNSP defined",'Calc| Overheads Allocation'!E$78*'Input| Projects'!$AV784,0),0)</f>
        <v>0</v>
      </c>
      <c r="AJ784" s="172" cm="1">
        <f t="array" ref="AJ784">IFERROR(--('Input| Projects'!$AS784="Yes")*_xlfn.SWITCH('Input| Overheads'!$C$50,"Direct costs",'Calc| Overheads Allocation'!F$8*T784,"Internal labour",'Calc| Overheads Allocation'!F$8*T784*'Input| Projects'!$AO784,"DNSP defined",'Calc| Overheads Allocation'!F$78*'Input| Projects'!$AV784,0),0)</f>
        <v>0</v>
      </c>
      <c r="AK784" s="172" cm="1">
        <f t="array" ref="AK784">IFERROR(--('Input| Projects'!$AS784="Yes")*_xlfn.SWITCH('Input| Overheads'!$C$50,"Direct costs",'Calc| Overheads Allocation'!G$8*U784,"Internal labour",'Calc| Overheads Allocation'!G$8*U784*'Input| Projects'!$AO784,"DNSP defined",'Calc| Overheads Allocation'!G$78*'Input| Projects'!$AV784,0),0)</f>
        <v>0</v>
      </c>
      <c r="AL784" s="172" cm="1">
        <f t="array" ref="AL784">IFERROR(--('Input| Projects'!$AS784="Yes")*_xlfn.SWITCH('Input| Overheads'!$C$50,"Direct costs",'Calc| Overheads Allocation'!H$8*V784,"Internal labour",'Calc| Overheads Allocation'!H$8*V784*'Input| Projects'!$AO784,"DNSP defined",'Calc| Overheads Allocation'!H$78*'Input| Projects'!$AV784,0),0)</f>
        <v>0</v>
      </c>
      <c r="AM784" s="172" cm="1">
        <f t="array" ref="AM784">IFERROR(--('Input| Projects'!$AS784="Yes")*_xlfn.SWITCH('Input| Overheads'!$C$50,"Direct costs",'Calc| Overheads Allocation'!I$8*W784,"Internal labour",'Calc| Overheads Allocation'!I$8*W784*'Input| Projects'!$AO784,"DNSP defined",'Calc| Overheads Allocation'!I$78*'Input| Projects'!$AV784,0),0)</f>
        <v>0</v>
      </c>
      <c r="AN784" s="175"/>
      <c r="AO784" s="172" cm="1">
        <f t="array" ref="AO784">IFERROR(--('Input| Projects'!$AT784="Yes")*_xlfn.SWITCH('Input| Overheads'!$C$50,"Direct costs",'Calc| Overheads Allocation'!C$9*Q784,"Internal labour",'Calc| Overheads Allocation'!C$9*Q784*'Input| Projects'!$AO784,"DNSP defined",'Calc| Overheads Allocation'!C$79*'Input| Projects'!$AW784,0),0)</f>
        <v>0</v>
      </c>
      <c r="AP784" s="172" cm="1">
        <f t="array" ref="AP784">IFERROR(--('Input| Projects'!$AT784="Yes")*_xlfn.SWITCH('Input| Overheads'!$C$50,"Direct costs",'Calc| Overheads Allocation'!D$9*R784,"Internal labour",'Calc| Overheads Allocation'!D$9*R784*'Input| Projects'!$AO784,"DNSP defined",'Calc| Overheads Allocation'!D$79*'Input| Projects'!$AW784,0),0)</f>
        <v>0</v>
      </c>
      <c r="AQ784" s="172" cm="1">
        <f t="array" ref="AQ784">IFERROR(--('Input| Projects'!$AT784="Yes")*_xlfn.SWITCH('Input| Overheads'!$C$50,"Direct costs",'Calc| Overheads Allocation'!E$9*S784,"Internal labour",'Calc| Overheads Allocation'!E$9*S784*'Input| Projects'!$AO784,"DNSP defined",'Calc| Overheads Allocation'!E$79*'Input| Projects'!$AW784,0),0)</f>
        <v>0</v>
      </c>
      <c r="AR784" s="172" cm="1">
        <f t="array" ref="AR784">IFERROR(--('Input| Projects'!$AT784="Yes")*_xlfn.SWITCH('Input| Overheads'!$C$50,"Direct costs",'Calc| Overheads Allocation'!F$9*T784,"Internal labour",'Calc| Overheads Allocation'!F$9*T784*'Input| Projects'!$AO784,"DNSP defined",'Calc| Overheads Allocation'!F$79*'Input| Projects'!$AW784,0),0)</f>
        <v>0</v>
      </c>
      <c r="AS784" s="172" cm="1">
        <f t="array" ref="AS784">IFERROR(--('Input| Projects'!$AT784="Yes")*_xlfn.SWITCH('Input| Overheads'!$C$50,"Direct costs",'Calc| Overheads Allocation'!G$9*U784,"Internal labour",'Calc| Overheads Allocation'!G$9*U784*'Input| Projects'!$AO784,"DNSP defined",'Calc| Overheads Allocation'!G$79*'Input| Projects'!$AW784,0),0)</f>
        <v>0</v>
      </c>
      <c r="AT784" s="172" cm="1">
        <f t="array" ref="AT784">IFERROR(--('Input| Projects'!$AT784="Yes")*_xlfn.SWITCH('Input| Overheads'!$C$50,"Direct costs",'Calc| Overheads Allocation'!H$9*V784,"Internal labour",'Calc| Overheads Allocation'!H$9*V784*'Input| Projects'!$AO784,"DNSP defined",'Calc| Overheads Allocation'!H$79*'Input| Projects'!$AW784,0),0)</f>
        <v>0</v>
      </c>
      <c r="AU784" s="172" cm="1">
        <f t="array" ref="AU784">IFERROR(--('Input| Projects'!$AT784="Yes")*_xlfn.SWITCH('Input| Overheads'!$C$50,"Direct costs",'Calc| Overheads Allocation'!I$9*W784,"Internal labour",'Calc| Overheads Allocation'!I$9*W784*'Input| Projects'!$AO784,"DNSP defined",'Calc| Overheads Allocation'!I$79*'Input| Projects'!$AW784,0),0)</f>
        <v>0</v>
      </c>
      <c r="AV784" s="175"/>
      <c r="AW784" s="172">
        <f t="shared" si="288"/>
        <v>0</v>
      </c>
      <c r="AX784" s="172">
        <f t="shared" si="289"/>
        <v>0</v>
      </c>
      <c r="AY784" s="172">
        <f t="shared" si="290"/>
        <v>0</v>
      </c>
      <c r="AZ784" s="172">
        <f t="shared" si="291"/>
        <v>0</v>
      </c>
      <c r="BA784" s="172">
        <f t="shared" si="292"/>
        <v>0</v>
      </c>
      <c r="BB784" s="172">
        <f t="shared" si="293"/>
        <v>0</v>
      </c>
      <c r="BC784" s="172">
        <f t="shared" si="294"/>
        <v>0</v>
      </c>
      <c r="BD784" s="176"/>
      <c r="BE784" s="172">
        <f t="shared" si="295"/>
        <v>0</v>
      </c>
      <c r="BF784" s="172">
        <f t="shared" si="296"/>
        <v>0</v>
      </c>
      <c r="BG784" s="172">
        <f t="shared" si="297"/>
        <v>0</v>
      </c>
      <c r="BH784" s="172">
        <f t="shared" si="298"/>
        <v>0</v>
      </c>
      <c r="BI784" s="172">
        <f t="shared" si="299"/>
        <v>0</v>
      </c>
      <c r="BJ784" s="172">
        <f t="shared" si="300"/>
        <v>0</v>
      </c>
      <c r="BK784" s="172">
        <f t="shared" si="301"/>
        <v>0</v>
      </c>
      <c r="BL784" s="176"/>
      <c r="BM784" s="172">
        <f t="shared" si="280"/>
        <v>0</v>
      </c>
      <c r="BN784" s="172">
        <f t="shared" si="281"/>
        <v>0</v>
      </c>
      <c r="BO784" s="172">
        <f t="shared" si="282"/>
        <v>0</v>
      </c>
      <c r="BP784" s="172">
        <f t="shared" si="283"/>
        <v>0</v>
      </c>
      <c r="BQ784" s="172">
        <f t="shared" si="284"/>
        <v>0</v>
      </c>
      <c r="BR784" s="172">
        <f t="shared" si="285"/>
        <v>0</v>
      </c>
      <c r="BS784" s="172">
        <f t="shared" si="286"/>
        <v>0</v>
      </c>
      <c r="BT784" s="55"/>
      <c r="BU784" s="158">
        <f>SUMIF('Input| Projects'!$BA$8:$CX$8,RIGHT(BU$9,3),'Input| Projects'!$BA784:$CX784)</f>
        <v>0</v>
      </c>
      <c r="BV784" s="158">
        <f>SUMIF('Input| Projects'!$BA$8:$CX$8,RIGHT(BV$9,3),'Input| Projects'!$BA784:$CX784)</f>
        <v>0</v>
      </c>
      <c r="BW784" s="79" t="str">
        <f t="shared" si="287"/>
        <v/>
      </c>
    </row>
    <row r="785" spans="2:75" x14ac:dyDescent="0.2">
      <c r="B785" s="123">
        <f>IFERROR('Input| Projects'!B785,"")</f>
        <v>776</v>
      </c>
      <c r="C785" s="160" t="str">
        <f>IFERROR(IF('Input| Projects'!C785="","",'Input| Projects'!C785),"")</f>
        <v/>
      </c>
      <c r="D785" s="160" t="str">
        <f>IFERROR(IF('Input| Projects'!D785="","",'Input| Projects'!D785),"")</f>
        <v/>
      </c>
      <c r="E785" s="53"/>
      <c r="F785" s="160" t="str">
        <f>IF(LEN('Input| Projects'!F785)&gt;0,'Input| Projects'!F785,"")</f>
        <v/>
      </c>
      <c r="G785" s="160" t="str">
        <f>IF(LEN('Input| Projects'!G785)&gt;0,'Input| Projects'!G785,"")</f>
        <v/>
      </c>
      <c r="H785" s="10"/>
      <c r="I785" s="194" cm="1">
        <f t="array" ref="I785">IF(LEN($F785)&gt;0,1+IFERROR(SUMPRODUCT(TRANSPOSE('Input| Projects'!$AO785:$AQ785),INDEX('Input| Escalations'!$F$27:$L$29,,MATCH(Q$9,'Input| Escalations'!$F$21:$L$21,0))),0),0)</f>
        <v>0</v>
      </c>
      <c r="J785" s="194" cm="1">
        <f t="array" ref="J785">IF(LEN($F785)&gt;0,1+IFERROR(SUMPRODUCT(TRANSPOSE('Input| Projects'!$AO785:$AQ785),INDEX('Input| Escalations'!$F$27:$L$29,,MATCH(R$9,'Input| Escalations'!$F$21:$L$21,0))),0),0)</f>
        <v>0</v>
      </c>
      <c r="K785" s="194" cm="1">
        <f t="array" ref="K785">IF(LEN($F785)&gt;0,1+IFERROR(SUMPRODUCT(TRANSPOSE('Input| Projects'!$AO785:$AQ785),INDEX('Input| Escalations'!$F$27:$L$29,,MATCH(S$9,'Input| Escalations'!$F$21:$L$21,0))),0),0)</f>
        <v>0</v>
      </c>
      <c r="L785" s="194" cm="1">
        <f t="array" ref="L785">IF(LEN($F785)&gt;0,1+IFERROR(SUMPRODUCT(TRANSPOSE('Input| Projects'!$AO785:$AQ785),INDEX('Input| Escalations'!$F$27:$L$29,,MATCH(T$9,'Input| Escalations'!$F$21:$L$21,0))),0),0)</f>
        <v>0</v>
      </c>
      <c r="M785" s="194" cm="1">
        <f t="array" ref="M785">IF(LEN($F785)&gt;0,1+IFERROR(SUMPRODUCT(TRANSPOSE('Input| Projects'!$AO785:$AQ785),INDEX('Input| Escalations'!$F$27:$L$29,,MATCH(U$9,'Input| Escalations'!$F$21:$L$21,0))),0),0)</f>
        <v>0</v>
      </c>
      <c r="N785" s="194" cm="1">
        <f t="array" ref="N785">IF(LEN($F785)&gt;0,1+IFERROR(SUMPRODUCT(TRANSPOSE('Input| Projects'!$AO785:$AQ785),INDEX('Input| Escalations'!$F$27:$L$29,,MATCH(V$9,'Input| Escalations'!$F$21:$L$21,0))),0),0)</f>
        <v>0</v>
      </c>
      <c r="O785" s="194" cm="1">
        <f t="array" ref="O785">IF(LEN($F785)&gt;0,1+IFERROR(SUMPRODUCT(TRANSPOSE('Input| Projects'!$AO785:$AQ785),INDEX('Input| Escalations'!$F$27:$L$29,,MATCH(W$9,'Input| Escalations'!$F$21:$L$21,0))),0),0)</f>
        <v>0</v>
      </c>
      <c r="P785" s="10"/>
      <c r="Q785" s="172">
        <f>IFERROR(IF(ISNUMBER(FIND("decision",'Input| Setup'!$F$6)),'Input| Projects'!Y785,'Input| Projects'!I785)*'Input| Escalations'!$I$17*I785,0)</f>
        <v>0</v>
      </c>
      <c r="R785" s="172">
        <f>IFERROR(IF(ISNUMBER(FIND("decision",'Input| Setup'!$F$6)),'Input| Projects'!Z785,'Input| Projects'!J785)*'Input| Escalations'!$I$17*J785,0)</f>
        <v>0</v>
      </c>
      <c r="S785" s="172">
        <f>IFERROR(IF(ISNUMBER(FIND("decision",'Input| Setup'!$F$6)),'Input| Projects'!AA785,'Input| Projects'!K785)*'Input| Escalations'!$I$17*K785,0)</f>
        <v>0</v>
      </c>
      <c r="T785" s="172">
        <f>IFERROR(IF(ISNUMBER(FIND("decision",'Input| Setup'!$F$6)),'Input| Projects'!AB785,'Input| Projects'!L785)*'Input| Escalations'!$I$17*L785,0)</f>
        <v>0</v>
      </c>
      <c r="U785" s="172">
        <f>IFERROR(IF(ISNUMBER(FIND("decision",'Input| Setup'!$F$6)),'Input| Projects'!AC785,'Input| Projects'!M785)*'Input| Escalations'!$I$17*M785,0)</f>
        <v>0</v>
      </c>
      <c r="V785" s="172">
        <f>IFERROR(IF(ISNUMBER(FIND("decision",'Input| Setup'!$F$6)),'Input| Projects'!AD785,'Input| Projects'!N785)*'Input| Escalations'!$I$17*N785,0)</f>
        <v>0</v>
      </c>
      <c r="W785" s="172">
        <f>IFERROR(IF(ISNUMBER(FIND("decision",'Input| Setup'!$F$6)),'Input| Projects'!AE785,'Input| Projects'!O785)*'Input| Escalations'!$I$17*O785,0)</f>
        <v>0</v>
      </c>
      <c r="X785" s="175"/>
      <c r="Y785" s="172">
        <f>IF(ISNUMBER(FIND("decision",'Input| Setup'!$F$6)),'Input| Projects'!AG785,'Input| Projects'!Q785)*I785*'Input| Escalations'!$I$17</f>
        <v>0</v>
      </c>
      <c r="Z785" s="172">
        <f>IF(ISNUMBER(FIND("decision",'Input| Setup'!$F$6)),'Input| Projects'!AH785,'Input| Projects'!R785)*J785*'Input| Escalations'!$I$17</f>
        <v>0</v>
      </c>
      <c r="AA785" s="172">
        <f>IF(ISNUMBER(FIND("decision",'Input| Setup'!$F$6)),'Input| Projects'!AI785,'Input| Projects'!S785)*K785*'Input| Escalations'!$I$17</f>
        <v>0</v>
      </c>
      <c r="AB785" s="172">
        <f>IF(ISNUMBER(FIND("decision",'Input| Setup'!$F$6)),'Input| Projects'!AJ785,'Input| Projects'!T785)*L785*'Input| Escalations'!$I$17</f>
        <v>0</v>
      </c>
      <c r="AC785" s="172">
        <f>IF(ISNUMBER(FIND("decision",'Input| Setup'!$F$6)),'Input| Projects'!AK785,'Input| Projects'!U785)*M785*'Input| Escalations'!$I$17</f>
        <v>0</v>
      </c>
      <c r="AD785" s="172">
        <f>IF(ISNUMBER(FIND("decision",'Input| Setup'!$F$6)),'Input| Projects'!AL785,'Input| Projects'!V785)*N785*'Input| Escalations'!$I$17</f>
        <v>0</v>
      </c>
      <c r="AE785" s="172">
        <f>IF(ISNUMBER(FIND("decision",'Input| Setup'!$F$6)),'Input| Projects'!AM785,'Input| Projects'!W785)*O785*'Input| Escalations'!$I$17</f>
        <v>0</v>
      </c>
      <c r="AF785" s="175"/>
      <c r="AG785" s="172" cm="1">
        <f t="array" ref="AG785">IFERROR(--('Input| Projects'!$AS785="Yes")*_xlfn.SWITCH('Input| Overheads'!$C$50,"Direct costs",'Calc| Overheads Allocation'!C$8*Q785,"Internal labour",'Calc| Overheads Allocation'!C$8*Q785*'Input| Projects'!$AO785,"DNSP defined",'Calc| Overheads Allocation'!C$78*'Input| Projects'!$AV785,0),0)</f>
        <v>0</v>
      </c>
      <c r="AH785" s="172" cm="1">
        <f t="array" ref="AH785">IFERROR(--('Input| Projects'!$AS785="Yes")*_xlfn.SWITCH('Input| Overheads'!$C$50,"Direct costs",'Calc| Overheads Allocation'!D$8*R785,"Internal labour",'Calc| Overheads Allocation'!D$8*R785*'Input| Projects'!$AO785,"DNSP defined",'Calc| Overheads Allocation'!D$78*'Input| Projects'!$AV785,0),0)</f>
        <v>0</v>
      </c>
      <c r="AI785" s="172" cm="1">
        <f t="array" ref="AI785">IFERROR(--('Input| Projects'!$AS785="Yes")*_xlfn.SWITCH('Input| Overheads'!$C$50,"Direct costs",'Calc| Overheads Allocation'!E$8*S785,"Internal labour",'Calc| Overheads Allocation'!E$8*S785*'Input| Projects'!$AO785,"DNSP defined",'Calc| Overheads Allocation'!E$78*'Input| Projects'!$AV785,0),0)</f>
        <v>0</v>
      </c>
      <c r="AJ785" s="172" cm="1">
        <f t="array" ref="AJ785">IFERROR(--('Input| Projects'!$AS785="Yes")*_xlfn.SWITCH('Input| Overheads'!$C$50,"Direct costs",'Calc| Overheads Allocation'!F$8*T785,"Internal labour",'Calc| Overheads Allocation'!F$8*T785*'Input| Projects'!$AO785,"DNSP defined",'Calc| Overheads Allocation'!F$78*'Input| Projects'!$AV785,0),0)</f>
        <v>0</v>
      </c>
      <c r="AK785" s="172" cm="1">
        <f t="array" ref="AK785">IFERROR(--('Input| Projects'!$AS785="Yes")*_xlfn.SWITCH('Input| Overheads'!$C$50,"Direct costs",'Calc| Overheads Allocation'!G$8*U785,"Internal labour",'Calc| Overheads Allocation'!G$8*U785*'Input| Projects'!$AO785,"DNSP defined",'Calc| Overheads Allocation'!G$78*'Input| Projects'!$AV785,0),0)</f>
        <v>0</v>
      </c>
      <c r="AL785" s="172" cm="1">
        <f t="array" ref="AL785">IFERROR(--('Input| Projects'!$AS785="Yes")*_xlfn.SWITCH('Input| Overheads'!$C$50,"Direct costs",'Calc| Overheads Allocation'!H$8*V785,"Internal labour",'Calc| Overheads Allocation'!H$8*V785*'Input| Projects'!$AO785,"DNSP defined",'Calc| Overheads Allocation'!H$78*'Input| Projects'!$AV785,0),0)</f>
        <v>0</v>
      </c>
      <c r="AM785" s="172" cm="1">
        <f t="array" ref="AM785">IFERROR(--('Input| Projects'!$AS785="Yes")*_xlfn.SWITCH('Input| Overheads'!$C$50,"Direct costs",'Calc| Overheads Allocation'!I$8*W785,"Internal labour",'Calc| Overheads Allocation'!I$8*W785*'Input| Projects'!$AO785,"DNSP defined",'Calc| Overheads Allocation'!I$78*'Input| Projects'!$AV785,0),0)</f>
        <v>0</v>
      </c>
      <c r="AN785" s="175"/>
      <c r="AO785" s="172" cm="1">
        <f t="array" ref="AO785">IFERROR(--('Input| Projects'!$AT785="Yes")*_xlfn.SWITCH('Input| Overheads'!$C$50,"Direct costs",'Calc| Overheads Allocation'!C$9*Q785,"Internal labour",'Calc| Overheads Allocation'!C$9*Q785*'Input| Projects'!$AO785,"DNSP defined",'Calc| Overheads Allocation'!C$79*'Input| Projects'!$AW785,0),0)</f>
        <v>0</v>
      </c>
      <c r="AP785" s="172" cm="1">
        <f t="array" ref="AP785">IFERROR(--('Input| Projects'!$AT785="Yes")*_xlfn.SWITCH('Input| Overheads'!$C$50,"Direct costs",'Calc| Overheads Allocation'!D$9*R785,"Internal labour",'Calc| Overheads Allocation'!D$9*R785*'Input| Projects'!$AO785,"DNSP defined",'Calc| Overheads Allocation'!D$79*'Input| Projects'!$AW785,0),0)</f>
        <v>0</v>
      </c>
      <c r="AQ785" s="172" cm="1">
        <f t="array" ref="AQ785">IFERROR(--('Input| Projects'!$AT785="Yes")*_xlfn.SWITCH('Input| Overheads'!$C$50,"Direct costs",'Calc| Overheads Allocation'!E$9*S785,"Internal labour",'Calc| Overheads Allocation'!E$9*S785*'Input| Projects'!$AO785,"DNSP defined",'Calc| Overheads Allocation'!E$79*'Input| Projects'!$AW785,0),0)</f>
        <v>0</v>
      </c>
      <c r="AR785" s="172" cm="1">
        <f t="array" ref="AR785">IFERROR(--('Input| Projects'!$AT785="Yes")*_xlfn.SWITCH('Input| Overheads'!$C$50,"Direct costs",'Calc| Overheads Allocation'!F$9*T785,"Internal labour",'Calc| Overheads Allocation'!F$9*T785*'Input| Projects'!$AO785,"DNSP defined",'Calc| Overheads Allocation'!F$79*'Input| Projects'!$AW785,0),0)</f>
        <v>0</v>
      </c>
      <c r="AS785" s="172" cm="1">
        <f t="array" ref="AS785">IFERROR(--('Input| Projects'!$AT785="Yes")*_xlfn.SWITCH('Input| Overheads'!$C$50,"Direct costs",'Calc| Overheads Allocation'!G$9*U785,"Internal labour",'Calc| Overheads Allocation'!G$9*U785*'Input| Projects'!$AO785,"DNSP defined",'Calc| Overheads Allocation'!G$79*'Input| Projects'!$AW785,0),0)</f>
        <v>0</v>
      </c>
      <c r="AT785" s="172" cm="1">
        <f t="array" ref="AT785">IFERROR(--('Input| Projects'!$AT785="Yes")*_xlfn.SWITCH('Input| Overheads'!$C$50,"Direct costs",'Calc| Overheads Allocation'!H$9*V785,"Internal labour",'Calc| Overheads Allocation'!H$9*V785*'Input| Projects'!$AO785,"DNSP defined",'Calc| Overheads Allocation'!H$79*'Input| Projects'!$AW785,0),0)</f>
        <v>0</v>
      </c>
      <c r="AU785" s="172" cm="1">
        <f t="array" ref="AU785">IFERROR(--('Input| Projects'!$AT785="Yes")*_xlfn.SWITCH('Input| Overheads'!$C$50,"Direct costs",'Calc| Overheads Allocation'!I$9*W785,"Internal labour",'Calc| Overheads Allocation'!I$9*W785*'Input| Projects'!$AO785,"DNSP defined",'Calc| Overheads Allocation'!I$79*'Input| Projects'!$AW785,0),0)</f>
        <v>0</v>
      </c>
      <c r="AV785" s="175"/>
      <c r="AW785" s="172">
        <f t="shared" si="288"/>
        <v>0</v>
      </c>
      <c r="AX785" s="172">
        <f t="shared" si="289"/>
        <v>0</v>
      </c>
      <c r="AY785" s="172">
        <f t="shared" si="290"/>
        <v>0</v>
      </c>
      <c r="AZ785" s="172">
        <f t="shared" si="291"/>
        <v>0</v>
      </c>
      <c r="BA785" s="172">
        <f t="shared" si="292"/>
        <v>0</v>
      </c>
      <c r="BB785" s="172">
        <f t="shared" si="293"/>
        <v>0</v>
      </c>
      <c r="BC785" s="172">
        <f t="shared" si="294"/>
        <v>0</v>
      </c>
      <c r="BD785" s="176"/>
      <c r="BE785" s="172">
        <f t="shared" si="295"/>
        <v>0</v>
      </c>
      <c r="BF785" s="172">
        <f t="shared" si="296"/>
        <v>0</v>
      </c>
      <c r="BG785" s="172">
        <f t="shared" si="297"/>
        <v>0</v>
      </c>
      <c r="BH785" s="172">
        <f t="shared" si="298"/>
        <v>0</v>
      </c>
      <c r="BI785" s="172">
        <f t="shared" si="299"/>
        <v>0</v>
      </c>
      <c r="BJ785" s="172">
        <f t="shared" si="300"/>
        <v>0</v>
      </c>
      <c r="BK785" s="172">
        <f t="shared" si="301"/>
        <v>0</v>
      </c>
      <c r="BL785" s="176"/>
      <c r="BM785" s="172">
        <f t="shared" si="280"/>
        <v>0</v>
      </c>
      <c r="BN785" s="172">
        <f t="shared" si="281"/>
        <v>0</v>
      </c>
      <c r="BO785" s="172">
        <f t="shared" si="282"/>
        <v>0</v>
      </c>
      <c r="BP785" s="172">
        <f t="shared" si="283"/>
        <v>0</v>
      </c>
      <c r="BQ785" s="172">
        <f t="shared" si="284"/>
        <v>0</v>
      </c>
      <c r="BR785" s="172">
        <f t="shared" si="285"/>
        <v>0</v>
      </c>
      <c r="BS785" s="172">
        <f t="shared" si="286"/>
        <v>0</v>
      </c>
      <c r="BT785" s="55"/>
      <c r="BU785" s="158">
        <f>SUMIF('Input| Projects'!$BA$8:$CX$8,RIGHT(BU$9,3),'Input| Projects'!$BA785:$CX785)</f>
        <v>0</v>
      </c>
      <c r="BV785" s="158">
        <f>SUMIF('Input| Projects'!$BA$8:$CX$8,RIGHT(BV$9,3),'Input| Projects'!$BA785:$CX785)</f>
        <v>0</v>
      </c>
      <c r="BW785" s="79" t="str">
        <f t="shared" si="287"/>
        <v/>
      </c>
    </row>
    <row r="786" spans="2:75" x14ac:dyDescent="0.2">
      <c r="B786" s="123">
        <f>IFERROR('Input| Projects'!B786,"")</f>
        <v>777</v>
      </c>
      <c r="C786" s="160" t="str">
        <f>IFERROR(IF('Input| Projects'!C786="","",'Input| Projects'!C786),"")</f>
        <v/>
      </c>
      <c r="D786" s="160" t="str">
        <f>IFERROR(IF('Input| Projects'!D786="","",'Input| Projects'!D786),"")</f>
        <v/>
      </c>
      <c r="E786" s="53"/>
      <c r="F786" s="160" t="str">
        <f>IF(LEN('Input| Projects'!F786)&gt;0,'Input| Projects'!F786,"")</f>
        <v/>
      </c>
      <c r="G786" s="160" t="str">
        <f>IF(LEN('Input| Projects'!G786)&gt;0,'Input| Projects'!G786,"")</f>
        <v/>
      </c>
      <c r="H786" s="10"/>
      <c r="I786" s="194" cm="1">
        <f t="array" ref="I786">IF(LEN($F786)&gt;0,1+IFERROR(SUMPRODUCT(TRANSPOSE('Input| Projects'!$AO786:$AQ786),INDEX('Input| Escalations'!$F$27:$L$29,,MATCH(Q$9,'Input| Escalations'!$F$21:$L$21,0))),0),0)</f>
        <v>0</v>
      </c>
      <c r="J786" s="194" cm="1">
        <f t="array" ref="J786">IF(LEN($F786)&gt;0,1+IFERROR(SUMPRODUCT(TRANSPOSE('Input| Projects'!$AO786:$AQ786),INDEX('Input| Escalations'!$F$27:$L$29,,MATCH(R$9,'Input| Escalations'!$F$21:$L$21,0))),0),0)</f>
        <v>0</v>
      </c>
      <c r="K786" s="194" cm="1">
        <f t="array" ref="K786">IF(LEN($F786)&gt;0,1+IFERROR(SUMPRODUCT(TRANSPOSE('Input| Projects'!$AO786:$AQ786),INDEX('Input| Escalations'!$F$27:$L$29,,MATCH(S$9,'Input| Escalations'!$F$21:$L$21,0))),0),0)</f>
        <v>0</v>
      </c>
      <c r="L786" s="194" cm="1">
        <f t="array" ref="L786">IF(LEN($F786)&gt;0,1+IFERROR(SUMPRODUCT(TRANSPOSE('Input| Projects'!$AO786:$AQ786),INDEX('Input| Escalations'!$F$27:$L$29,,MATCH(T$9,'Input| Escalations'!$F$21:$L$21,0))),0),0)</f>
        <v>0</v>
      </c>
      <c r="M786" s="194" cm="1">
        <f t="array" ref="M786">IF(LEN($F786)&gt;0,1+IFERROR(SUMPRODUCT(TRANSPOSE('Input| Projects'!$AO786:$AQ786),INDEX('Input| Escalations'!$F$27:$L$29,,MATCH(U$9,'Input| Escalations'!$F$21:$L$21,0))),0),0)</f>
        <v>0</v>
      </c>
      <c r="N786" s="194" cm="1">
        <f t="array" ref="N786">IF(LEN($F786)&gt;0,1+IFERROR(SUMPRODUCT(TRANSPOSE('Input| Projects'!$AO786:$AQ786),INDEX('Input| Escalations'!$F$27:$L$29,,MATCH(V$9,'Input| Escalations'!$F$21:$L$21,0))),0),0)</f>
        <v>0</v>
      </c>
      <c r="O786" s="194" cm="1">
        <f t="array" ref="O786">IF(LEN($F786)&gt;0,1+IFERROR(SUMPRODUCT(TRANSPOSE('Input| Projects'!$AO786:$AQ786),INDEX('Input| Escalations'!$F$27:$L$29,,MATCH(W$9,'Input| Escalations'!$F$21:$L$21,0))),0),0)</f>
        <v>0</v>
      </c>
      <c r="P786" s="10"/>
      <c r="Q786" s="172">
        <f>IFERROR(IF(ISNUMBER(FIND("decision",'Input| Setup'!$F$6)),'Input| Projects'!Y786,'Input| Projects'!I786)*'Input| Escalations'!$I$17*I786,0)</f>
        <v>0</v>
      </c>
      <c r="R786" s="172">
        <f>IFERROR(IF(ISNUMBER(FIND("decision",'Input| Setup'!$F$6)),'Input| Projects'!Z786,'Input| Projects'!J786)*'Input| Escalations'!$I$17*J786,0)</f>
        <v>0</v>
      </c>
      <c r="S786" s="172">
        <f>IFERROR(IF(ISNUMBER(FIND("decision",'Input| Setup'!$F$6)),'Input| Projects'!AA786,'Input| Projects'!K786)*'Input| Escalations'!$I$17*K786,0)</f>
        <v>0</v>
      </c>
      <c r="T786" s="172">
        <f>IFERROR(IF(ISNUMBER(FIND("decision",'Input| Setup'!$F$6)),'Input| Projects'!AB786,'Input| Projects'!L786)*'Input| Escalations'!$I$17*L786,0)</f>
        <v>0</v>
      </c>
      <c r="U786" s="172">
        <f>IFERROR(IF(ISNUMBER(FIND("decision",'Input| Setup'!$F$6)),'Input| Projects'!AC786,'Input| Projects'!M786)*'Input| Escalations'!$I$17*M786,0)</f>
        <v>0</v>
      </c>
      <c r="V786" s="172">
        <f>IFERROR(IF(ISNUMBER(FIND("decision",'Input| Setup'!$F$6)),'Input| Projects'!AD786,'Input| Projects'!N786)*'Input| Escalations'!$I$17*N786,0)</f>
        <v>0</v>
      </c>
      <c r="W786" s="172">
        <f>IFERROR(IF(ISNUMBER(FIND("decision",'Input| Setup'!$F$6)),'Input| Projects'!AE786,'Input| Projects'!O786)*'Input| Escalations'!$I$17*O786,0)</f>
        <v>0</v>
      </c>
      <c r="X786" s="175"/>
      <c r="Y786" s="172">
        <f>IF(ISNUMBER(FIND("decision",'Input| Setup'!$F$6)),'Input| Projects'!AG786,'Input| Projects'!Q786)*I786*'Input| Escalations'!$I$17</f>
        <v>0</v>
      </c>
      <c r="Z786" s="172">
        <f>IF(ISNUMBER(FIND("decision",'Input| Setup'!$F$6)),'Input| Projects'!AH786,'Input| Projects'!R786)*J786*'Input| Escalations'!$I$17</f>
        <v>0</v>
      </c>
      <c r="AA786" s="172">
        <f>IF(ISNUMBER(FIND("decision",'Input| Setup'!$F$6)),'Input| Projects'!AI786,'Input| Projects'!S786)*K786*'Input| Escalations'!$I$17</f>
        <v>0</v>
      </c>
      <c r="AB786" s="172">
        <f>IF(ISNUMBER(FIND("decision",'Input| Setup'!$F$6)),'Input| Projects'!AJ786,'Input| Projects'!T786)*L786*'Input| Escalations'!$I$17</f>
        <v>0</v>
      </c>
      <c r="AC786" s="172">
        <f>IF(ISNUMBER(FIND("decision",'Input| Setup'!$F$6)),'Input| Projects'!AK786,'Input| Projects'!U786)*M786*'Input| Escalations'!$I$17</f>
        <v>0</v>
      </c>
      <c r="AD786" s="172">
        <f>IF(ISNUMBER(FIND("decision",'Input| Setup'!$F$6)),'Input| Projects'!AL786,'Input| Projects'!V786)*N786*'Input| Escalations'!$I$17</f>
        <v>0</v>
      </c>
      <c r="AE786" s="172">
        <f>IF(ISNUMBER(FIND("decision",'Input| Setup'!$F$6)),'Input| Projects'!AM786,'Input| Projects'!W786)*O786*'Input| Escalations'!$I$17</f>
        <v>0</v>
      </c>
      <c r="AF786" s="175"/>
      <c r="AG786" s="172" cm="1">
        <f t="array" ref="AG786">IFERROR(--('Input| Projects'!$AS786="Yes")*_xlfn.SWITCH('Input| Overheads'!$C$50,"Direct costs",'Calc| Overheads Allocation'!C$8*Q786,"Internal labour",'Calc| Overheads Allocation'!C$8*Q786*'Input| Projects'!$AO786,"DNSP defined",'Calc| Overheads Allocation'!C$78*'Input| Projects'!$AV786,0),0)</f>
        <v>0</v>
      </c>
      <c r="AH786" s="172" cm="1">
        <f t="array" ref="AH786">IFERROR(--('Input| Projects'!$AS786="Yes")*_xlfn.SWITCH('Input| Overheads'!$C$50,"Direct costs",'Calc| Overheads Allocation'!D$8*R786,"Internal labour",'Calc| Overheads Allocation'!D$8*R786*'Input| Projects'!$AO786,"DNSP defined",'Calc| Overheads Allocation'!D$78*'Input| Projects'!$AV786,0),0)</f>
        <v>0</v>
      </c>
      <c r="AI786" s="172" cm="1">
        <f t="array" ref="AI786">IFERROR(--('Input| Projects'!$AS786="Yes")*_xlfn.SWITCH('Input| Overheads'!$C$50,"Direct costs",'Calc| Overheads Allocation'!E$8*S786,"Internal labour",'Calc| Overheads Allocation'!E$8*S786*'Input| Projects'!$AO786,"DNSP defined",'Calc| Overheads Allocation'!E$78*'Input| Projects'!$AV786,0),0)</f>
        <v>0</v>
      </c>
      <c r="AJ786" s="172" cm="1">
        <f t="array" ref="AJ786">IFERROR(--('Input| Projects'!$AS786="Yes")*_xlfn.SWITCH('Input| Overheads'!$C$50,"Direct costs",'Calc| Overheads Allocation'!F$8*T786,"Internal labour",'Calc| Overheads Allocation'!F$8*T786*'Input| Projects'!$AO786,"DNSP defined",'Calc| Overheads Allocation'!F$78*'Input| Projects'!$AV786,0),0)</f>
        <v>0</v>
      </c>
      <c r="AK786" s="172" cm="1">
        <f t="array" ref="AK786">IFERROR(--('Input| Projects'!$AS786="Yes")*_xlfn.SWITCH('Input| Overheads'!$C$50,"Direct costs",'Calc| Overheads Allocation'!G$8*U786,"Internal labour",'Calc| Overheads Allocation'!G$8*U786*'Input| Projects'!$AO786,"DNSP defined",'Calc| Overheads Allocation'!G$78*'Input| Projects'!$AV786,0),0)</f>
        <v>0</v>
      </c>
      <c r="AL786" s="172" cm="1">
        <f t="array" ref="AL786">IFERROR(--('Input| Projects'!$AS786="Yes")*_xlfn.SWITCH('Input| Overheads'!$C$50,"Direct costs",'Calc| Overheads Allocation'!H$8*V786,"Internal labour",'Calc| Overheads Allocation'!H$8*V786*'Input| Projects'!$AO786,"DNSP defined",'Calc| Overheads Allocation'!H$78*'Input| Projects'!$AV786,0),0)</f>
        <v>0</v>
      </c>
      <c r="AM786" s="172" cm="1">
        <f t="array" ref="AM786">IFERROR(--('Input| Projects'!$AS786="Yes")*_xlfn.SWITCH('Input| Overheads'!$C$50,"Direct costs",'Calc| Overheads Allocation'!I$8*W786,"Internal labour",'Calc| Overheads Allocation'!I$8*W786*'Input| Projects'!$AO786,"DNSP defined",'Calc| Overheads Allocation'!I$78*'Input| Projects'!$AV786,0),0)</f>
        <v>0</v>
      </c>
      <c r="AN786" s="175"/>
      <c r="AO786" s="172" cm="1">
        <f t="array" ref="AO786">IFERROR(--('Input| Projects'!$AT786="Yes")*_xlfn.SWITCH('Input| Overheads'!$C$50,"Direct costs",'Calc| Overheads Allocation'!C$9*Q786,"Internal labour",'Calc| Overheads Allocation'!C$9*Q786*'Input| Projects'!$AO786,"DNSP defined",'Calc| Overheads Allocation'!C$79*'Input| Projects'!$AW786,0),0)</f>
        <v>0</v>
      </c>
      <c r="AP786" s="172" cm="1">
        <f t="array" ref="AP786">IFERROR(--('Input| Projects'!$AT786="Yes")*_xlfn.SWITCH('Input| Overheads'!$C$50,"Direct costs",'Calc| Overheads Allocation'!D$9*R786,"Internal labour",'Calc| Overheads Allocation'!D$9*R786*'Input| Projects'!$AO786,"DNSP defined",'Calc| Overheads Allocation'!D$79*'Input| Projects'!$AW786,0),0)</f>
        <v>0</v>
      </c>
      <c r="AQ786" s="172" cm="1">
        <f t="array" ref="AQ786">IFERROR(--('Input| Projects'!$AT786="Yes")*_xlfn.SWITCH('Input| Overheads'!$C$50,"Direct costs",'Calc| Overheads Allocation'!E$9*S786,"Internal labour",'Calc| Overheads Allocation'!E$9*S786*'Input| Projects'!$AO786,"DNSP defined",'Calc| Overheads Allocation'!E$79*'Input| Projects'!$AW786,0),0)</f>
        <v>0</v>
      </c>
      <c r="AR786" s="172" cm="1">
        <f t="array" ref="AR786">IFERROR(--('Input| Projects'!$AT786="Yes")*_xlfn.SWITCH('Input| Overheads'!$C$50,"Direct costs",'Calc| Overheads Allocation'!F$9*T786,"Internal labour",'Calc| Overheads Allocation'!F$9*T786*'Input| Projects'!$AO786,"DNSP defined",'Calc| Overheads Allocation'!F$79*'Input| Projects'!$AW786,0),0)</f>
        <v>0</v>
      </c>
      <c r="AS786" s="172" cm="1">
        <f t="array" ref="AS786">IFERROR(--('Input| Projects'!$AT786="Yes")*_xlfn.SWITCH('Input| Overheads'!$C$50,"Direct costs",'Calc| Overheads Allocation'!G$9*U786,"Internal labour",'Calc| Overheads Allocation'!G$9*U786*'Input| Projects'!$AO786,"DNSP defined",'Calc| Overheads Allocation'!G$79*'Input| Projects'!$AW786,0),0)</f>
        <v>0</v>
      </c>
      <c r="AT786" s="172" cm="1">
        <f t="array" ref="AT786">IFERROR(--('Input| Projects'!$AT786="Yes")*_xlfn.SWITCH('Input| Overheads'!$C$50,"Direct costs",'Calc| Overheads Allocation'!H$9*V786,"Internal labour",'Calc| Overheads Allocation'!H$9*V786*'Input| Projects'!$AO786,"DNSP defined",'Calc| Overheads Allocation'!H$79*'Input| Projects'!$AW786,0),0)</f>
        <v>0</v>
      </c>
      <c r="AU786" s="172" cm="1">
        <f t="array" ref="AU786">IFERROR(--('Input| Projects'!$AT786="Yes")*_xlfn.SWITCH('Input| Overheads'!$C$50,"Direct costs",'Calc| Overheads Allocation'!I$9*W786,"Internal labour",'Calc| Overheads Allocation'!I$9*W786*'Input| Projects'!$AO786,"DNSP defined",'Calc| Overheads Allocation'!I$79*'Input| Projects'!$AW786,0),0)</f>
        <v>0</v>
      </c>
      <c r="AV786" s="175"/>
      <c r="AW786" s="172">
        <f t="shared" si="288"/>
        <v>0</v>
      </c>
      <c r="AX786" s="172">
        <f t="shared" si="289"/>
        <v>0</v>
      </c>
      <c r="AY786" s="172">
        <f t="shared" si="290"/>
        <v>0</v>
      </c>
      <c r="AZ786" s="172">
        <f t="shared" si="291"/>
        <v>0</v>
      </c>
      <c r="BA786" s="172">
        <f t="shared" si="292"/>
        <v>0</v>
      </c>
      <c r="BB786" s="172">
        <f t="shared" si="293"/>
        <v>0</v>
      </c>
      <c r="BC786" s="172">
        <f t="shared" si="294"/>
        <v>0</v>
      </c>
      <c r="BD786" s="176"/>
      <c r="BE786" s="172">
        <f t="shared" si="295"/>
        <v>0</v>
      </c>
      <c r="BF786" s="172">
        <f t="shared" si="296"/>
        <v>0</v>
      </c>
      <c r="BG786" s="172">
        <f t="shared" si="297"/>
        <v>0</v>
      </c>
      <c r="BH786" s="172">
        <f t="shared" si="298"/>
        <v>0</v>
      </c>
      <c r="BI786" s="172">
        <f t="shared" si="299"/>
        <v>0</v>
      </c>
      <c r="BJ786" s="172">
        <f t="shared" si="300"/>
        <v>0</v>
      </c>
      <c r="BK786" s="172">
        <f t="shared" si="301"/>
        <v>0</v>
      </c>
      <c r="BL786" s="176"/>
      <c r="BM786" s="172">
        <f t="shared" si="280"/>
        <v>0</v>
      </c>
      <c r="BN786" s="172">
        <f t="shared" si="281"/>
        <v>0</v>
      </c>
      <c r="BO786" s="172">
        <f t="shared" si="282"/>
        <v>0</v>
      </c>
      <c r="BP786" s="172">
        <f t="shared" si="283"/>
        <v>0</v>
      </c>
      <c r="BQ786" s="172">
        <f t="shared" si="284"/>
        <v>0</v>
      </c>
      <c r="BR786" s="172">
        <f t="shared" si="285"/>
        <v>0</v>
      </c>
      <c r="BS786" s="172">
        <f t="shared" si="286"/>
        <v>0</v>
      </c>
      <c r="BT786" s="55"/>
      <c r="BU786" s="158">
        <f>SUMIF('Input| Projects'!$BA$8:$CX$8,RIGHT(BU$9,3),'Input| Projects'!$BA786:$CX786)</f>
        <v>0</v>
      </c>
      <c r="BV786" s="158">
        <f>SUMIF('Input| Projects'!$BA$8:$CX$8,RIGHT(BV$9,3),'Input| Projects'!$BA786:$CX786)</f>
        <v>0</v>
      </c>
      <c r="BW786" s="79" t="str">
        <f t="shared" si="287"/>
        <v/>
      </c>
    </row>
    <row r="787" spans="2:75" x14ac:dyDescent="0.2">
      <c r="B787" s="123">
        <f>IFERROR('Input| Projects'!B787,"")</f>
        <v>778</v>
      </c>
      <c r="C787" s="160" t="str">
        <f>IFERROR(IF('Input| Projects'!C787="","",'Input| Projects'!C787),"")</f>
        <v/>
      </c>
      <c r="D787" s="160" t="str">
        <f>IFERROR(IF('Input| Projects'!D787="","",'Input| Projects'!D787),"")</f>
        <v/>
      </c>
      <c r="E787" s="53"/>
      <c r="F787" s="160" t="str">
        <f>IF(LEN('Input| Projects'!F787)&gt;0,'Input| Projects'!F787,"")</f>
        <v/>
      </c>
      <c r="G787" s="160" t="str">
        <f>IF(LEN('Input| Projects'!G787)&gt;0,'Input| Projects'!G787,"")</f>
        <v/>
      </c>
      <c r="H787" s="10"/>
      <c r="I787" s="194" cm="1">
        <f t="array" ref="I787">IF(LEN($F787)&gt;0,1+IFERROR(SUMPRODUCT(TRANSPOSE('Input| Projects'!$AO787:$AQ787),INDEX('Input| Escalations'!$F$27:$L$29,,MATCH(Q$9,'Input| Escalations'!$F$21:$L$21,0))),0),0)</f>
        <v>0</v>
      </c>
      <c r="J787" s="194" cm="1">
        <f t="array" ref="J787">IF(LEN($F787)&gt;0,1+IFERROR(SUMPRODUCT(TRANSPOSE('Input| Projects'!$AO787:$AQ787),INDEX('Input| Escalations'!$F$27:$L$29,,MATCH(R$9,'Input| Escalations'!$F$21:$L$21,0))),0),0)</f>
        <v>0</v>
      </c>
      <c r="K787" s="194" cm="1">
        <f t="array" ref="K787">IF(LEN($F787)&gt;0,1+IFERROR(SUMPRODUCT(TRANSPOSE('Input| Projects'!$AO787:$AQ787),INDEX('Input| Escalations'!$F$27:$L$29,,MATCH(S$9,'Input| Escalations'!$F$21:$L$21,0))),0),0)</f>
        <v>0</v>
      </c>
      <c r="L787" s="194" cm="1">
        <f t="array" ref="L787">IF(LEN($F787)&gt;0,1+IFERROR(SUMPRODUCT(TRANSPOSE('Input| Projects'!$AO787:$AQ787),INDEX('Input| Escalations'!$F$27:$L$29,,MATCH(T$9,'Input| Escalations'!$F$21:$L$21,0))),0),0)</f>
        <v>0</v>
      </c>
      <c r="M787" s="194" cm="1">
        <f t="array" ref="M787">IF(LEN($F787)&gt;0,1+IFERROR(SUMPRODUCT(TRANSPOSE('Input| Projects'!$AO787:$AQ787),INDEX('Input| Escalations'!$F$27:$L$29,,MATCH(U$9,'Input| Escalations'!$F$21:$L$21,0))),0),0)</f>
        <v>0</v>
      </c>
      <c r="N787" s="194" cm="1">
        <f t="array" ref="N787">IF(LEN($F787)&gt;0,1+IFERROR(SUMPRODUCT(TRANSPOSE('Input| Projects'!$AO787:$AQ787),INDEX('Input| Escalations'!$F$27:$L$29,,MATCH(V$9,'Input| Escalations'!$F$21:$L$21,0))),0),0)</f>
        <v>0</v>
      </c>
      <c r="O787" s="194" cm="1">
        <f t="array" ref="O787">IF(LEN($F787)&gt;0,1+IFERROR(SUMPRODUCT(TRANSPOSE('Input| Projects'!$AO787:$AQ787),INDEX('Input| Escalations'!$F$27:$L$29,,MATCH(W$9,'Input| Escalations'!$F$21:$L$21,0))),0),0)</f>
        <v>0</v>
      </c>
      <c r="P787" s="10"/>
      <c r="Q787" s="172">
        <f>IFERROR(IF(ISNUMBER(FIND("decision",'Input| Setup'!$F$6)),'Input| Projects'!Y787,'Input| Projects'!I787)*'Input| Escalations'!$I$17*I787,0)</f>
        <v>0</v>
      </c>
      <c r="R787" s="172">
        <f>IFERROR(IF(ISNUMBER(FIND("decision",'Input| Setup'!$F$6)),'Input| Projects'!Z787,'Input| Projects'!J787)*'Input| Escalations'!$I$17*J787,0)</f>
        <v>0</v>
      </c>
      <c r="S787" s="172">
        <f>IFERROR(IF(ISNUMBER(FIND("decision",'Input| Setup'!$F$6)),'Input| Projects'!AA787,'Input| Projects'!K787)*'Input| Escalations'!$I$17*K787,0)</f>
        <v>0</v>
      </c>
      <c r="T787" s="172">
        <f>IFERROR(IF(ISNUMBER(FIND("decision",'Input| Setup'!$F$6)),'Input| Projects'!AB787,'Input| Projects'!L787)*'Input| Escalations'!$I$17*L787,0)</f>
        <v>0</v>
      </c>
      <c r="U787" s="172">
        <f>IFERROR(IF(ISNUMBER(FIND("decision",'Input| Setup'!$F$6)),'Input| Projects'!AC787,'Input| Projects'!M787)*'Input| Escalations'!$I$17*M787,0)</f>
        <v>0</v>
      </c>
      <c r="V787" s="172">
        <f>IFERROR(IF(ISNUMBER(FIND("decision",'Input| Setup'!$F$6)),'Input| Projects'!AD787,'Input| Projects'!N787)*'Input| Escalations'!$I$17*N787,0)</f>
        <v>0</v>
      </c>
      <c r="W787" s="172">
        <f>IFERROR(IF(ISNUMBER(FIND("decision",'Input| Setup'!$F$6)),'Input| Projects'!AE787,'Input| Projects'!O787)*'Input| Escalations'!$I$17*O787,0)</f>
        <v>0</v>
      </c>
      <c r="X787" s="175"/>
      <c r="Y787" s="172">
        <f>IF(ISNUMBER(FIND("decision",'Input| Setup'!$F$6)),'Input| Projects'!AG787,'Input| Projects'!Q787)*I787*'Input| Escalations'!$I$17</f>
        <v>0</v>
      </c>
      <c r="Z787" s="172">
        <f>IF(ISNUMBER(FIND("decision",'Input| Setup'!$F$6)),'Input| Projects'!AH787,'Input| Projects'!R787)*J787*'Input| Escalations'!$I$17</f>
        <v>0</v>
      </c>
      <c r="AA787" s="172">
        <f>IF(ISNUMBER(FIND("decision",'Input| Setup'!$F$6)),'Input| Projects'!AI787,'Input| Projects'!S787)*K787*'Input| Escalations'!$I$17</f>
        <v>0</v>
      </c>
      <c r="AB787" s="172">
        <f>IF(ISNUMBER(FIND("decision",'Input| Setup'!$F$6)),'Input| Projects'!AJ787,'Input| Projects'!T787)*L787*'Input| Escalations'!$I$17</f>
        <v>0</v>
      </c>
      <c r="AC787" s="172">
        <f>IF(ISNUMBER(FIND("decision",'Input| Setup'!$F$6)),'Input| Projects'!AK787,'Input| Projects'!U787)*M787*'Input| Escalations'!$I$17</f>
        <v>0</v>
      </c>
      <c r="AD787" s="172">
        <f>IF(ISNUMBER(FIND("decision",'Input| Setup'!$F$6)),'Input| Projects'!AL787,'Input| Projects'!V787)*N787*'Input| Escalations'!$I$17</f>
        <v>0</v>
      </c>
      <c r="AE787" s="172">
        <f>IF(ISNUMBER(FIND("decision",'Input| Setup'!$F$6)),'Input| Projects'!AM787,'Input| Projects'!W787)*O787*'Input| Escalations'!$I$17</f>
        <v>0</v>
      </c>
      <c r="AF787" s="175"/>
      <c r="AG787" s="172" cm="1">
        <f t="array" ref="AG787">IFERROR(--('Input| Projects'!$AS787="Yes")*_xlfn.SWITCH('Input| Overheads'!$C$50,"Direct costs",'Calc| Overheads Allocation'!C$8*Q787,"Internal labour",'Calc| Overheads Allocation'!C$8*Q787*'Input| Projects'!$AO787,"DNSP defined",'Calc| Overheads Allocation'!C$78*'Input| Projects'!$AV787,0),0)</f>
        <v>0</v>
      </c>
      <c r="AH787" s="172" cm="1">
        <f t="array" ref="AH787">IFERROR(--('Input| Projects'!$AS787="Yes")*_xlfn.SWITCH('Input| Overheads'!$C$50,"Direct costs",'Calc| Overheads Allocation'!D$8*R787,"Internal labour",'Calc| Overheads Allocation'!D$8*R787*'Input| Projects'!$AO787,"DNSP defined",'Calc| Overheads Allocation'!D$78*'Input| Projects'!$AV787,0),0)</f>
        <v>0</v>
      </c>
      <c r="AI787" s="172" cm="1">
        <f t="array" ref="AI787">IFERROR(--('Input| Projects'!$AS787="Yes")*_xlfn.SWITCH('Input| Overheads'!$C$50,"Direct costs",'Calc| Overheads Allocation'!E$8*S787,"Internal labour",'Calc| Overheads Allocation'!E$8*S787*'Input| Projects'!$AO787,"DNSP defined",'Calc| Overheads Allocation'!E$78*'Input| Projects'!$AV787,0),0)</f>
        <v>0</v>
      </c>
      <c r="AJ787" s="172" cm="1">
        <f t="array" ref="AJ787">IFERROR(--('Input| Projects'!$AS787="Yes")*_xlfn.SWITCH('Input| Overheads'!$C$50,"Direct costs",'Calc| Overheads Allocation'!F$8*T787,"Internal labour",'Calc| Overheads Allocation'!F$8*T787*'Input| Projects'!$AO787,"DNSP defined",'Calc| Overheads Allocation'!F$78*'Input| Projects'!$AV787,0),0)</f>
        <v>0</v>
      </c>
      <c r="AK787" s="172" cm="1">
        <f t="array" ref="AK787">IFERROR(--('Input| Projects'!$AS787="Yes")*_xlfn.SWITCH('Input| Overheads'!$C$50,"Direct costs",'Calc| Overheads Allocation'!G$8*U787,"Internal labour",'Calc| Overheads Allocation'!G$8*U787*'Input| Projects'!$AO787,"DNSP defined",'Calc| Overheads Allocation'!G$78*'Input| Projects'!$AV787,0),0)</f>
        <v>0</v>
      </c>
      <c r="AL787" s="172" cm="1">
        <f t="array" ref="AL787">IFERROR(--('Input| Projects'!$AS787="Yes")*_xlfn.SWITCH('Input| Overheads'!$C$50,"Direct costs",'Calc| Overheads Allocation'!H$8*V787,"Internal labour",'Calc| Overheads Allocation'!H$8*V787*'Input| Projects'!$AO787,"DNSP defined",'Calc| Overheads Allocation'!H$78*'Input| Projects'!$AV787,0),0)</f>
        <v>0</v>
      </c>
      <c r="AM787" s="172" cm="1">
        <f t="array" ref="AM787">IFERROR(--('Input| Projects'!$AS787="Yes")*_xlfn.SWITCH('Input| Overheads'!$C$50,"Direct costs",'Calc| Overheads Allocation'!I$8*W787,"Internal labour",'Calc| Overheads Allocation'!I$8*W787*'Input| Projects'!$AO787,"DNSP defined",'Calc| Overheads Allocation'!I$78*'Input| Projects'!$AV787,0),0)</f>
        <v>0</v>
      </c>
      <c r="AN787" s="175"/>
      <c r="AO787" s="172" cm="1">
        <f t="array" ref="AO787">IFERROR(--('Input| Projects'!$AT787="Yes")*_xlfn.SWITCH('Input| Overheads'!$C$50,"Direct costs",'Calc| Overheads Allocation'!C$9*Q787,"Internal labour",'Calc| Overheads Allocation'!C$9*Q787*'Input| Projects'!$AO787,"DNSP defined",'Calc| Overheads Allocation'!C$79*'Input| Projects'!$AW787,0),0)</f>
        <v>0</v>
      </c>
      <c r="AP787" s="172" cm="1">
        <f t="array" ref="AP787">IFERROR(--('Input| Projects'!$AT787="Yes")*_xlfn.SWITCH('Input| Overheads'!$C$50,"Direct costs",'Calc| Overheads Allocation'!D$9*R787,"Internal labour",'Calc| Overheads Allocation'!D$9*R787*'Input| Projects'!$AO787,"DNSP defined",'Calc| Overheads Allocation'!D$79*'Input| Projects'!$AW787,0),0)</f>
        <v>0</v>
      </c>
      <c r="AQ787" s="172" cm="1">
        <f t="array" ref="AQ787">IFERROR(--('Input| Projects'!$AT787="Yes")*_xlfn.SWITCH('Input| Overheads'!$C$50,"Direct costs",'Calc| Overheads Allocation'!E$9*S787,"Internal labour",'Calc| Overheads Allocation'!E$9*S787*'Input| Projects'!$AO787,"DNSP defined",'Calc| Overheads Allocation'!E$79*'Input| Projects'!$AW787,0),0)</f>
        <v>0</v>
      </c>
      <c r="AR787" s="172" cm="1">
        <f t="array" ref="AR787">IFERROR(--('Input| Projects'!$AT787="Yes")*_xlfn.SWITCH('Input| Overheads'!$C$50,"Direct costs",'Calc| Overheads Allocation'!F$9*T787,"Internal labour",'Calc| Overheads Allocation'!F$9*T787*'Input| Projects'!$AO787,"DNSP defined",'Calc| Overheads Allocation'!F$79*'Input| Projects'!$AW787,0),0)</f>
        <v>0</v>
      </c>
      <c r="AS787" s="172" cm="1">
        <f t="array" ref="AS787">IFERROR(--('Input| Projects'!$AT787="Yes")*_xlfn.SWITCH('Input| Overheads'!$C$50,"Direct costs",'Calc| Overheads Allocation'!G$9*U787,"Internal labour",'Calc| Overheads Allocation'!G$9*U787*'Input| Projects'!$AO787,"DNSP defined",'Calc| Overheads Allocation'!G$79*'Input| Projects'!$AW787,0),0)</f>
        <v>0</v>
      </c>
      <c r="AT787" s="172" cm="1">
        <f t="array" ref="AT787">IFERROR(--('Input| Projects'!$AT787="Yes")*_xlfn.SWITCH('Input| Overheads'!$C$50,"Direct costs",'Calc| Overheads Allocation'!H$9*V787,"Internal labour",'Calc| Overheads Allocation'!H$9*V787*'Input| Projects'!$AO787,"DNSP defined",'Calc| Overheads Allocation'!H$79*'Input| Projects'!$AW787,0),0)</f>
        <v>0</v>
      </c>
      <c r="AU787" s="172" cm="1">
        <f t="array" ref="AU787">IFERROR(--('Input| Projects'!$AT787="Yes")*_xlfn.SWITCH('Input| Overheads'!$C$50,"Direct costs",'Calc| Overheads Allocation'!I$9*W787,"Internal labour",'Calc| Overheads Allocation'!I$9*W787*'Input| Projects'!$AO787,"DNSP defined",'Calc| Overheads Allocation'!I$79*'Input| Projects'!$AW787,0),0)</f>
        <v>0</v>
      </c>
      <c r="AV787" s="175"/>
      <c r="AW787" s="172">
        <f t="shared" si="288"/>
        <v>0</v>
      </c>
      <c r="AX787" s="172">
        <f t="shared" si="289"/>
        <v>0</v>
      </c>
      <c r="AY787" s="172">
        <f t="shared" si="290"/>
        <v>0</v>
      </c>
      <c r="AZ787" s="172">
        <f t="shared" si="291"/>
        <v>0</v>
      </c>
      <c r="BA787" s="172">
        <f t="shared" si="292"/>
        <v>0</v>
      </c>
      <c r="BB787" s="172">
        <f t="shared" si="293"/>
        <v>0</v>
      </c>
      <c r="BC787" s="172">
        <f t="shared" si="294"/>
        <v>0</v>
      </c>
      <c r="BD787" s="176"/>
      <c r="BE787" s="172">
        <f t="shared" si="295"/>
        <v>0</v>
      </c>
      <c r="BF787" s="172">
        <f t="shared" si="296"/>
        <v>0</v>
      </c>
      <c r="BG787" s="172">
        <f t="shared" si="297"/>
        <v>0</v>
      </c>
      <c r="BH787" s="172">
        <f t="shared" si="298"/>
        <v>0</v>
      </c>
      <c r="BI787" s="172">
        <f t="shared" si="299"/>
        <v>0</v>
      </c>
      <c r="BJ787" s="172">
        <f t="shared" si="300"/>
        <v>0</v>
      </c>
      <c r="BK787" s="172">
        <f t="shared" si="301"/>
        <v>0</v>
      </c>
      <c r="BL787" s="176"/>
      <c r="BM787" s="172">
        <f t="shared" si="280"/>
        <v>0</v>
      </c>
      <c r="BN787" s="172">
        <f t="shared" si="281"/>
        <v>0</v>
      </c>
      <c r="BO787" s="172">
        <f t="shared" si="282"/>
        <v>0</v>
      </c>
      <c r="BP787" s="172">
        <f t="shared" si="283"/>
        <v>0</v>
      </c>
      <c r="BQ787" s="172">
        <f t="shared" si="284"/>
        <v>0</v>
      </c>
      <c r="BR787" s="172">
        <f t="shared" si="285"/>
        <v>0</v>
      </c>
      <c r="BS787" s="172">
        <f t="shared" si="286"/>
        <v>0</v>
      </c>
      <c r="BT787" s="55"/>
      <c r="BU787" s="158">
        <f>SUMIF('Input| Projects'!$BA$8:$CX$8,RIGHT(BU$9,3),'Input| Projects'!$BA787:$CX787)</f>
        <v>0</v>
      </c>
      <c r="BV787" s="158">
        <f>SUMIF('Input| Projects'!$BA$8:$CX$8,RIGHT(BV$9,3),'Input| Projects'!$BA787:$CX787)</f>
        <v>0</v>
      </c>
      <c r="BW787" s="79" t="str">
        <f t="shared" si="287"/>
        <v/>
      </c>
    </row>
    <row r="788" spans="2:75" x14ac:dyDescent="0.2">
      <c r="B788" s="123">
        <f>IFERROR('Input| Projects'!B788,"")</f>
        <v>779</v>
      </c>
      <c r="C788" s="160" t="str">
        <f>IFERROR(IF('Input| Projects'!C788="","",'Input| Projects'!C788),"")</f>
        <v/>
      </c>
      <c r="D788" s="160" t="str">
        <f>IFERROR(IF('Input| Projects'!D788="","",'Input| Projects'!D788),"")</f>
        <v/>
      </c>
      <c r="E788" s="53"/>
      <c r="F788" s="160" t="str">
        <f>IF(LEN('Input| Projects'!F788)&gt;0,'Input| Projects'!F788,"")</f>
        <v/>
      </c>
      <c r="G788" s="160" t="str">
        <f>IF(LEN('Input| Projects'!G788)&gt;0,'Input| Projects'!G788,"")</f>
        <v/>
      </c>
      <c r="H788" s="10"/>
      <c r="I788" s="194" cm="1">
        <f t="array" ref="I788">IF(LEN($F788)&gt;0,1+IFERROR(SUMPRODUCT(TRANSPOSE('Input| Projects'!$AO788:$AQ788),INDEX('Input| Escalations'!$F$27:$L$29,,MATCH(Q$9,'Input| Escalations'!$F$21:$L$21,0))),0),0)</f>
        <v>0</v>
      </c>
      <c r="J788" s="194" cm="1">
        <f t="array" ref="J788">IF(LEN($F788)&gt;0,1+IFERROR(SUMPRODUCT(TRANSPOSE('Input| Projects'!$AO788:$AQ788),INDEX('Input| Escalations'!$F$27:$L$29,,MATCH(R$9,'Input| Escalations'!$F$21:$L$21,0))),0),0)</f>
        <v>0</v>
      </c>
      <c r="K788" s="194" cm="1">
        <f t="array" ref="K788">IF(LEN($F788)&gt;0,1+IFERROR(SUMPRODUCT(TRANSPOSE('Input| Projects'!$AO788:$AQ788),INDEX('Input| Escalations'!$F$27:$L$29,,MATCH(S$9,'Input| Escalations'!$F$21:$L$21,0))),0),0)</f>
        <v>0</v>
      </c>
      <c r="L788" s="194" cm="1">
        <f t="array" ref="L788">IF(LEN($F788)&gt;0,1+IFERROR(SUMPRODUCT(TRANSPOSE('Input| Projects'!$AO788:$AQ788),INDEX('Input| Escalations'!$F$27:$L$29,,MATCH(T$9,'Input| Escalations'!$F$21:$L$21,0))),0),0)</f>
        <v>0</v>
      </c>
      <c r="M788" s="194" cm="1">
        <f t="array" ref="M788">IF(LEN($F788)&gt;0,1+IFERROR(SUMPRODUCT(TRANSPOSE('Input| Projects'!$AO788:$AQ788),INDEX('Input| Escalations'!$F$27:$L$29,,MATCH(U$9,'Input| Escalations'!$F$21:$L$21,0))),0),0)</f>
        <v>0</v>
      </c>
      <c r="N788" s="194" cm="1">
        <f t="array" ref="N788">IF(LEN($F788)&gt;0,1+IFERROR(SUMPRODUCT(TRANSPOSE('Input| Projects'!$AO788:$AQ788),INDEX('Input| Escalations'!$F$27:$L$29,,MATCH(V$9,'Input| Escalations'!$F$21:$L$21,0))),0),0)</f>
        <v>0</v>
      </c>
      <c r="O788" s="194" cm="1">
        <f t="array" ref="O788">IF(LEN($F788)&gt;0,1+IFERROR(SUMPRODUCT(TRANSPOSE('Input| Projects'!$AO788:$AQ788),INDEX('Input| Escalations'!$F$27:$L$29,,MATCH(W$9,'Input| Escalations'!$F$21:$L$21,0))),0),0)</f>
        <v>0</v>
      </c>
      <c r="P788" s="10"/>
      <c r="Q788" s="172">
        <f>IFERROR(IF(ISNUMBER(FIND("decision",'Input| Setup'!$F$6)),'Input| Projects'!Y788,'Input| Projects'!I788)*'Input| Escalations'!$I$17*I788,0)</f>
        <v>0</v>
      </c>
      <c r="R788" s="172">
        <f>IFERROR(IF(ISNUMBER(FIND("decision",'Input| Setup'!$F$6)),'Input| Projects'!Z788,'Input| Projects'!J788)*'Input| Escalations'!$I$17*J788,0)</f>
        <v>0</v>
      </c>
      <c r="S788" s="172">
        <f>IFERROR(IF(ISNUMBER(FIND("decision",'Input| Setup'!$F$6)),'Input| Projects'!AA788,'Input| Projects'!K788)*'Input| Escalations'!$I$17*K788,0)</f>
        <v>0</v>
      </c>
      <c r="T788" s="172">
        <f>IFERROR(IF(ISNUMBER(FIND("decision",'Input| Setup'!$F$6)),'Input| Projects'!AB788,'Input| Projects'!L788)*'Input| Escalations'!$I$17*L788,0)</f>
        <v>0</v>
      </c>
      <c r="U788" s="172">
        <f>IFERROR(IF(ISNUMBER(FIND("decision",'Input| Setup'!$F$6)),'Input| Projects'!AC788,'Input| Projects'!M788)*'Input| Escalations'!$I$17*M788,0)</f>
        <v>0</v>
      </c>
      <c r="V788" s="172">
        <f>IFERROR(IF(ISNUMBER(FIND("decision",'Input| Setup'!$F$6)),'Input| Projects'!AD788,'Input| Projects'!N788)*'Input| Escalations'!$I$17*N788,0)</f>
        <v>0</v>
      </c>
      <c r="W788" s="172">
        <f>IFERROR(IF(ISNUMBER(FIND("decision",'Input| Setup'!$F$6)),'Input| Projects'!AE788,'Input| Projects'!O788)*'Input| Escalations'!$I$17*O788,0)</f>
        <v>0</v>
      </c>
      <c r="X788" s="175"/>
      <c r="Y788" s="172">
        <f>IF(ISNUMBER(FIND("decision",'Input| Setup'!$F$6)),'Input| Projects'!AG788,'Input| Projects'!Q788)*I788*'Input| Escalations'!$I$17</f>
        <v>0</v>
      </c>
      <c r="Z788" s="172">
        <f>IF(ISNUMBER(FIND("decision",'Input| Setup'!$F$6)),'Input| Projects'!AH788,'Input| Projects'!R788)*J788*'Input| Escalations'!$I$17</f>
        <v>0</v>
      </c>
      <c r="AA788" s="172">
        <f>IF(ISNUMBER(FIND("decision",'Input| Setup'!$F$6)),'Input| Projects'!AI788,'Input| Projects'!S788)*K788*'Input| Escalations'!$I$17</f>
        <v>0</v>
      </c>
      <c r="AB788" s="172">
        <f>IF(ISNUMBER(FIND("decision",'Input| Setup'!$F$6)),'Input| Projects'!AJ788,'Input| Projects'!T788)*L788*'Input| Escalations'!$I$17</f>
        <v>0</v>
      </c>
      <c r="AC788" s="172">
        <f>IF(ISNUMBER(FIND("decision",'Input| Setup'!$F$6)),'Input| Projects'!AK788,'Input| Projects'!U788)*M788*'Input| Escalations'!$I$17</f>
        <v>0</v>
      </c>
      <c r="AD788" s="172">
        <f>IF(ISNUMBER(FIND("decision",'Input| Setup'!$F$6)),'Input| Projects'!AL788,'Input| Projects'!V788)*N788*'Input| Escalations'!$I$17</f>
        <v>0</v>
      </c>
      <c r="AE788" s="172">
        <f>IF(ISNUMBER(FIND("decision",'Input| Setup'!$F$6)),'Input| Projects'!AM788,'Input| Projects'!W788)*O788*'Input| Escalations'!$I$17</f>
        <v>0</v>
      </c>
      <c r="AF788" s="175"/>
      <c r="AG788" s="172" cm="1">
        <f t="array" ref="AG788">IFERROR(--('Input| Projects'!$AS788="Yes")*_xlfn.SWITCH('Input| Overheads'!$C$50,"Direct costs",'Calc| Overheads Allocation'!C$8*Q788,"Internal labour",'Calc| Overheads Allocation'!C$8*Q788*'Input| Projects'!$AO788,"DNSP defined",'Calc| Overheads Allocation'!C$78*'Input| Projects'!$AV788,0),0)</f>
        <v>0</v>
      </c>
      <c r="AH788" s="172" cm="1">
        <f t="array" ref="AH788">IFERROR(--('Input| Projects'!$AS788="Yes")*_xlfn.SWITCH('Input| Overheads'!$C$50,"Direct costs",'Calc| Overheads Allocation'!D$8*R788,"Internal labour",'Calc| Overheads Allocation'!D$8*R788*'Input| Projects'!$AO788,"DNSP defined",'Calc| Overheads Allocation'!D$78*'Input| Projects'!$AV788,0),0)</f>
        <v>0</v>
      </c>
      <c r="AI788" s="172" cm="1">
        <f t="array" ref="AI788">IFERROR(--('Input| Projects'!$AS788="Yes")*_xlfn.SWITCH('Input| Overheads'!$C$50,"Direct costs",'Calc| Overheads Allocation'!E$8*S788,"Internal labour",'Calc| Overheads Allocation'!E$8*S788*'Input| Projects'!$AO788,"DNSP defined",'Calc| Overheads Allocation'!E$78*'Input| Projects'!$AV788,0),0)</f>
        <v>0</v>
      </c>
      <c r="AJ788" s="172" cm="1">
        <f t="array" ref="AJ788">IFERROR(--('Input| Projects'!$AS788="Yes")*_xlfn.SWITCH('Input| Overheads'!$C$50,"Direct costs",'Calc| Overheads Allocation'!F$8*T788,"Internal labour",'Calc| Overheads Allocation'!F$8*T788*'Input| Projects'!$AO788,"DNSP defined",'Calc| Overheads Allocation'!F$78*'Input| Projects'!$AV788,0),0)</f>
        <v>0</v>
      </c>
      <c r="AK788" s="172" cm="1">
        <f t="array" ref="AK788">IFERROR(--('Input| Projects'!$AS788="Yes")*_xlfn.SWITCH('Input| Overheads'!$C$50,"Direct costs",'Calc| Overheads Allocation'!G$8*U788,"Internal labour",'Calc| Overheads Allocation'!G$8*U788*'Input| Projects'!$AO788,"DNSP defined",'Calc| Overheads Allocation'!G$78*'Input| Projects'!$AV788,0),0)</f>
        <v>0</v>
      </c>
      <c r="AL788" s="172" cm="1">
        <f t="array" ref="AL788">IFERROR(--('Input| Projects'!$AS788="Yes")*_xlfn.SWITCH('Input| Overheads'!$C$50,"Direct costs",'Calc| Overheads Allocation'!H$8*V788,"Internal labour",'Calc| Overheads Allocation'!H$8*V788*'Input| Projects'!$AO788,"DNSP defined",'Calc| Overheads Allocation'!H$78*'Input| Projects'!$AV788,0),0)</f>
        <v>0</v>
      </c>
      <c r="AM788" s="172" cm="1">
        <f t="array" ref="AM788">IFERROR(--('Input| Projects'!$AS788="Yes")*_xlfn.SWITCH('Input| Overheads'!$C$50,"Direct costs",'Calc| Overheads Allocation'!I$8*W788,"Internal labour",'Calc| Overheads Allocation'!I$8*W788*'Input| Projects'!$AO788,"DNSP defined",'Calc| Overheads Allocation'!I$78*'Input| Projects'!$AV788,0),0)</f>
        <v>0</v>
      </c>
      <c r="AN788" s="175"/>
      <c r="AO788" s="172" cm="1">
        <f t="array" ref="AO788">IFERROR(--('Input| Projects'!$AT788="Yes")*_xlfn.SWITCH('Input| Overheads'!$C$50,"Direct costs",'Calc| Overheads Allocation'!C$9*Q788,"Internal labour",'Calc| Overheads Allocation'!C$9*Q788*'Input| Projects'!$AO788,"DNSP defined",'Calc| Overheads Allocation'!C$79*'Input| Projects'!$AW788,0),0)</f>
        <v>0</v>
      </c>
      <c r="AP788" s="172" cm="1">
        <f t="array" ref="AP788">IFERROR(--('Input| Projects'!$AT788="Yes")*_xlfn.SWITCH('Input| Overheads'!$C$50,"Direct costs",'Calc| Overheads Allocation'!D$9*R788,"Internal labour",'Calc| Overheads Allocation'!D$9*R788*'Input| Projects'!$AO788,"DNSP defined",'Calc| Overheads Allocation'!D$79*'Input| Projects'!$AW788,0),0)</f>
        <v>0</v>
      </c>
      <c r="AQ788" s="172" cm="1">
        <f t="array" ref="AQ788">IFERROR(--('Input| Projects'!$AT788="Yes")*_xlfn.SWITCH('Input| Overheads'!$C$50,"Direct costs",'Calc| Overheads Allocation'!E$9*S788,"Internal labour",'Calc| Overheads Allocation'!E$9*S788*'Input| Projects'!$AO788,"DNSP defined",'Calc| Overheads Allocation'!E$79*'Input| Projects'!$AW788,0),0)</f>
        <v>0</v>
      </c>
      <c r="AR788" s="172" cm="1">
        <f t="array" ref="AR788">IFERROR(--('Input| Projects'!$AT788="Yes")*_xlfn.SWITCH('Input| Overheads'!$C$50,"Direct costs",'Calc| Overheads Allocation'!F$9*T788,"Internal labour",'Calc| Overheads Allocation'!F$9*T788*'Input| Projects'!$AO788,"DNSP defined",'Calc| Overheads Allocation'!F$79*'Input| Projects'!$AW788,0),0)</f>
        <v>0</v>
      </c>
      <c r="AS788" s="172" cm="1">
        <f t="array" ref="AS788">IFERROR(--('Input| Projects'!$AT788="Yes")*_xlfn.SWITCH('Input| Overheads'!$C$50,"Direct costs",'Calc| Overheads Allocation'!G$9*U788,"Internal labour",'Calc| Overheads Allocation'!G$9*U788*'Input| Projects'!$AO788,"DNSP defined",'Calc| Overheads Allocation'!G$79*'Input| Projects'!$AW788,0),0)</f>
        <v>0</v>
      </c>
      <c r="AT788" s="172" cm="1">
        <f t="array" ref="AT788">IFERROR(--('Input| Projects'!$AT788="Yes")*_xlfn.SWITCH('Input| Overheads'!$C$50,"Direct costs",'Calc| Overheads Allocation'!H$9*V788,"Internal labour",'Calc| Overheads Allocation'!H$9*V788*'Input| Projects'!$AO788,"DNSP defined",'Calc| Overheads Allocation'!H$79*'Input| Projects'!$AW788,0),0)</f>
        <v>0</v>
      </c>
      <c r="AU788" s="172" cm="1">
        <f t="array" ref="AU788">IFERROR(--('Input| Projects'!$AT788="Yes")*_xlfn.SWITCH('Input| Overheads'!$C$50,"Direct costs",'Calc| Overheads Allocation'!I$9*W788,"Internal labour",'Calc| Overheads Allocation'!I$9*W788*'Input| Projects'!$AO788,"DNSP defined",'Calc| Overheads Allocation'!I$79*'Input| Projects'!$AW788,0),0)</f>
        <v>0</v>
      </c>
      <c r="AV788" s="175"/>
      <c r="AW788" s="172">
        <f t="shared" si="288"/>
        <v>0</v>
      </c>
      <c r="AX788" s="172">
        <f t="shared" si="289"/>
        <v>0</v>
      </c>
      <c r="AY788" s="172">
        <f t="shared" si="290"/>
        <v>0</v>
      </c>
      <c r="AZ788" s="172">
        <f t="shared" si="291"/>
        <v>0</v>
      </c>
      <c r="BA788" s="172">
        <f t="shared" si="292"/>
        <v>0</v>
      </c>
      <c r="BB788" s="172">
        <f t="shared" si="293"/>
        <v>0</v>
      </c>
      <c r="BC788" s="172">
        <f t="shared" si="294"/>
        <v>0</v>
      </c>
      <c r="BD788" s="176"/>
      <c r="BE788" s="172">
        <f t="shared" si="295"/>
        <v>0</v>
      </c>
      <c r="BF788" s="172">
        <f t="shared" si="296"/>
        <v>0</v>
      </c>
      <c r="BG788" s="172">
        <f t="shared" si="297"/>
        <v>0</v>
      </c>
      <c r="BH788" s="172">
        <f t="shared" si="298"/>
        <v>0</v>
      </c>
      <c r="BI788" s="172">
        <f t="shared" si="299"/>
        <v>0</v>
      </c>
      <c r="BJ788" s="172">
        <f t="shared" si="300"/>
        <v>0</v>
      </c>
      <c r="BK788" s="172">
        <f t="shared" si="301"/>
        <v>0</v>
      </c>
      <c r="BL788" s="176"/>
      <c r="BM788" s="172">
        <f t="shared" si="280"/>
        <v>0</v>
      </c>
      <c r="BN788" s="172">
        <f t="shared" si="281"/>
        <v>0</v>
      </c>
      <c r="BO788" s="172">
        <f t="shared" si="282"/>
        <v>0</v>
      </c>
      <c r="BP788" s="172">
        <f t="shared" si="283"/>
        <v>0</v>
      </c>
      <c r="BQ788" s="172">
        <f t="shared" si="284"/>
        <v>0</v>
      </c>
      <c r="BR788" s="172">
        <f t="shared" si="285"/>
        <v>0</v>
      </c>
      <c r="BS788" s="172">
        <f t="shared" si="286"/>
        <v>0</v>
      </c>
      <c r="BT788" s="55"/>
      <c r="BU788" s="158">
        <f>SUMIF('Input| Projects'!$BA$8:$CX$8,RIGHT(BU$9,3),'Input| Projects'!$BA788:$CX788)</f>
        <v>0</v>
      </c>
      <c r="BV788" s="158">
        <f>SUMIF('Input| Projects'!$BA$8:$CX$8,RIGHT(BV$9,3),'Input| Projects'!$BA788:$CX788)</f>
        <v>0</v>
      </c>
      <c r="BW788" s="79" t="str">
        <f t="shared" si="287"/>
        <v/>
      </c>
    </row>
    <row r="789" spans="2:75" x14ac:dyDescent="0.2">
      <c r="B789" s="123">
        <f>IFERROR('Input| Projects'!B789,"")</f>
        <v>780</v>
      </c>
      <c r="C789" s="160" t="str">
        <f>IFERROR(IF('Input| Projects'!C789="","",'Input| Projects'!C789),"")</f>
        <v/>
      </c>
      <c r="D789" s="160" t="str">
        <f>IFERROR(IF('Input| Projects'!D789="","",'Input| Projects'!D789),"")</f>
        <v/>
      </c>
      <c r="E789" s="53"/>
      <c r="F789" s="160" t="str">
        <f>IF(LEN('Input| Projects'!F789)&gt;0,'Input| Projects'!F789,"")</f>
        <v/>
      </c>
      <c r="G789" s="160" t="str">
        <f>IF(LEN('Input| Projects'!G789)&gt;0,'Input| Projects'!G789,"")</f>
        <v/>
      </c>
      <c r="H789" s="10"/>
      <c r="I789" s="194" cm="1">
        <f t="array" ref="I789">IF(LEN($F789)&gt;0,1+IFERROR(SUMPRODUCT(TRANSPOSE('Input| Projects'!$AO789:$AQ789),INDEX('Input| Escalations'!$F$27:$L$29,,MATCH(Q$9,'Input| Escalations'!$F$21:$L$21,0))),0),0)</f>
        <v>0</v>
      </c>
      <c r="J789" s="194" cm="1">
        <f t="array" ref="J789">IF(LEN($F789)&gt;0,1+IFERROR(SUMPRODUCT(TRANSPOSE('Input| Projects'!$AO789:$AQ789),INDEX('Input| Escalations'!$F$27:$L$29,,MATCH(R$9,'Input| Escalations'!$F$21:$L$21,0))),0),0)</f>
        <v>0</v>
      </c>
      <c r="K789" s="194" cm="1">
        <f t="array" ref="K789">IF(LEN($F789)&gt;0,1+IFERROR(SUMPRODUCT(TRANSPOSE('Input| Projects'!$AO789:$AQ789),INDEX('Input| Escalations'!$F$27:$L$29,,MATCH(S$9,'Input| Escalations'!$F$21:$L$21,0))),0),0)</f>
        <v>0</v>
      </c>
      <c r="L789" s="194" cm="1">
        <f t="array" ref="L789">IF(LEN($F789)&gt;0,1+IFERROR(SUMPRODUCT(TRANSPOSE('Input| Projects'!$AO789:$AQ789),INDEX('Input| Escalations'!$F$27:$L$29,,MATCH(T$9,'Input| Escalations'!$F$21:$L$21,0))),0),0)</f>
        <v>0</v>
      </c>
      <c r="M789" s="194" cm="1">
        <f t="array" ref="M789">IF(LEN($F789)&gt;0,1+IFERROR(SUMPRODUCT(TRANSPOSE('Input| Projects'!$AO789:$AQ789),INDEX('Input| Escalations'!$F$27:$L$29,,MATCH(U$9,'Input| Escalations'!$F$21:$L$21,0))),0),0)</f>
        <v>0</v>
      </c>
      <c r="N789" s="194" cm="1">
        <f t="array" ref="N789">IF(LEN($F789)&gt;0,1+IFERROR(SUMPRODUCT(TRANSPOSE('Input| Projects'!$AO789:$AQ789),INDEX('Input| Escalations'!$F$27:$L$29,,MATCH(V$9,'Input| Escalations'!$F$21:$L$21,0))),0),0)</f>
        <v>0</v>
      </c>
      <c r="O789" s="194" cm="1">
        <f t="array" ref="O789">IF(LEN($F789)&gt;0,1+IFERROR(SUMPRODUCT(TRANSPOSE('Input| Projects'!$AO789:$AQ789),INDEX('Input| Escalations'!$F$27:$L$29,,MATCH(W$9,'Input| Escalations'!$F$21:$L$21,0))),0),0)</f>
        <v>0</v>
      </c>
      <c r="P789" s="10"/>
      <c r="Q789" s="172">
        <f>IFERROR(IF(ISNUMBER(FIND("decision",'Input| Setup'!$F$6)),'Input| Projects'!Y789,'Input| Projects'!I789)*'Input| Escalations'!$I$17*I789,0)</f>
        <v>0</v>
      </c>
      <c r="R789" s="172">
        <f>IFERROR(IF(ISNUMBER(FIND("decision",'Input| Setup'!$F$6)),'Input| Projects'!Z789,'Input| Projects'!J789)*'Input| Escalations'!$I$17*J789,0)</f>
        <v>0</v>
      </c>
      <c r="S789" s="172">
        <f>IFERROR(IF(ISNUMBER(FIND("decision",'Input| Setup'!$F$6)),'Input| Projects'!AA789,'Input| Projects'!K789)*'Input| Escalations'!$I$17*K789,0)</f>
        <v>0</v>
      </c>
      <c r="T789" s="172">
        <f>IFERROR(IF(ISNUMBER(FIND("decision",'Input| Setup'!$F$6)),'Input| Projects'!AB789,'Input| Projects'!L789)*'Input| Escalations'!$I$17*L789,0)</f>
        <v>0</v>
      </c>
      <c r="U789" s="172">
        <f>IFERROR(IF(ISNUMBER(FIND("decision",'Input| Setup'!$F$6)),'Input| Projects'!AC789,'Input| Projects'!M789)*'Input| Escalations'!$I$17*M789,0)</f>
        <v>0</v>
      </c>
      <c r="V789" s="172">
        <f>IFERROR(IF(ISNUMBER(FIND("decision",'Input| Setup'!$F$6)),'Input| Projects'!AD789,'Input| Projects'!N789)*'Input| Escalations'!$I$17*N789,0)</f>
        <v>0</v>
      </c>
      <c r="W789" s="172">
        <f>IFERROR(IF(ISNUMBER(FIND("decision",'Input| Setup'!$F$6)),'Input| Projects'!AE789,'Input| Projects'!O789)*'Input| Escalations'!$I$17*O789,0)</f>
        <v>0</v>
      </c>
      <c r="X789" s="175"/>
      <c r="Y789" s="172">
        <f>IF(ISNUMBER(FIND("decision",'Input| Setup'!$F$6)),'Input| Projects'!AG789,'Input| Projects'!Q789)*I789*'Input| Escalations'!$I$17</f>
        <v>0</v>
      </c>
      <c r="Z789" s="172">
        <f>IF(ISNUMBER(FIND("decision",'Input| Setup'!$F$6)),'Input| Projects'!AH789,'Input| Projects'!R789)*J789*'Input| Escalations'!$I$17</f>
        <v>0</v>
      </c>
      <c r="AA789" s="172">
        <f>IF(ISNUMBER(FIND("decision",'Input| Setup'!$F$6)),'Input| Projects'!AI789,'Input| Projects'!S789)*K789*'Input| Escalations'!$I$17</f>
        <v>0</v>
      </c>
      <c r="AB789" s="172">
        <f>IF(ISNUMBER(FIND("decision",'Input| Setup'!$F$6)),'Input| Projects'!AJ789,'Input| Projects'!T789)*L789*'Input| Escalations'!$I$17</f>
        <v>0</v>
      </c>
      <c r="AC789" s="172">
        <f>IF(ISNUMBER(FIND("decision",'Input| Setup'!$F$6)),'Input| Projects'!AK789,'Input| Projects'!U789)*M789*'Input| Escalations'!$I$17</f>
        <v>0</v>
      </c>
      <c r="AD789" s="172">
        <f>IF(ISNUMBER(FIND("decision",'Input| Setup'!$F$6)),'Input| Projects'!AL789,'Input| Projects'!V789)*N789*'Input| Escalations'!$I$17</f>
        <v>0</v>
      </c>
      <c r="AE789" s="172">
        <f>IF(ISNUMBER(FIND("decision",'Input| Setup'!$F$6)),'Input| Projects'!AM789,'Input| Projects'!W789)*O789*'Input| Escalations'!$I$17</f>
        <v>0</v>
      </c>
      <c r="AF789" s="175"/>
      <c r="AG789" s="172" cm="1">
        <f t="array" ref="AG789">IFERROR(--('Input| Projects'!$AS789="Yes")*_xlfn.SWITCH('Input| Overheads'!$C$50,"Direct costs",'Calc| Overheads Allocation'!C$8*Q789,"Internal labour",'Calc| Overheads Allocation'!C$8*Q789*'Input| Projects'!$AO789,"DNSP defined",'Calc| Overheads Allocation'!C$78*'Input| Projects'!$AV789,0),0)</f>
        <v>0</v>
      </c>
      <c r="AH789" s="172" cm="1">
        <f t="array" ref="AH789">IFERROR(--('Input| Projects'!$AS789="Yes")*_xlfn.SWITCH('Input| Overheads'!$C$50,"Direct costs",'Calc| Overheads Allocation'!D$8*R789,"Internal labour",'Calc| Overheads Allocation'!D$8*R789*'Input| Projects'!$AO789,"DNSP defined",'Calc| Overheads Allocation'!D$78*'Input| Projects'!$AV789,0),0)</f>
        <v>0</v>
      </c>
      <c r="AI789" s="172" cm="1">
        <f t="array" ref="AI789">IFERROR(--('Input| Projects'!$AS789="Yes")*_xlfn.SWITCH('Input| Overheads'!$C$50,"Direct costs",'Calc| Overheads Allocation'!E$8*S789,"Internal labour",'Calc| Overheads Allocation'!E$8*S789*'Input| Projects'!$AO789,"DNSP defined",'Calc| Overheads Allocation'!E$78*'Input| Projects'!$AV789,0),0)</f>
        <v>0</v>
      </c>
      <c r="AJ789" s="172" cm="1">
        <f t="array" ref="AJ789">IFERROR(--('Input| Projects'!$AS789="Yes")*_xlfn.SWITCH('Input| Overheads'!$C$50,"Direct costs",'Calc| Overheads Allocation'!F$8*T789,"Internal labour",'Calc| Overheads Allocation'!F$8*T789*'Input| Projects'!$AO789,"DNSP defined",'Calc| Overheads Allocation'!F$78*'Input| Projects'!$AV789,0),0)</f>
        <v>0</v>
      </c>
      <c r="AK789" s="172" cm="1">
        <f t="array" ref="AK789">IFERROR(--('Input| Projects'!$AS789="Yes")*_xlfn.SWITCH('Input| Overheads'!$C$50,"Direct costs",'Calc| Overheads Allocation'!G$8*U789,"Internal labour",'Calc| Overheads Allocation'!G$8*U789*'Input| Projects'!$AO789,"DNSP defined",'Calc| Overheads Allocation'!G$78*'Input| Projects'!$AV789,0),0)</f>
        <v>0</v>
      </c>
      <c r="AL789" s="172" cm="1">
        <f t="array" ref="AL789">IFERROR(--('Input| Projects'!$AS789="Yes")*_xlfn.SWITCH('Input| Overheads'!$C$50,"Direct costs",'Calc| Overheads Allocation'!H$8*V789,"Internal labour",'Calc| Overheads Allocation'!H$8*V789*'Input| Projects'!$AO789,"DNSP defined",'Calc| Overheads Allocation'!H$78*'Input| Projects'!$AV789,0),0)</f>
        <v>0</v>
      </c>
      <c r="AM789" s="172" cm="1">
        <f t="array" ref="AM789">IFERROR(--('Input| Projects'!$AS789="Yes")*_xlfn.SWITCH('Input| Overheads'!$C$50,"Direct costs",'Calc| Overheads Allocation'!I$8*W789,"Internal labour",'Calc| Overheads Allocation'!I$8*W789*'Input| Projects'!$AO789,"DNSP defined",'Calc| Overheads Allocation'!I$78*'Input| Projects'!$AV789,0),0)</f>
        <v>0</v>
      </c>
      <c r="AN789" s="175"/>
      <c r="AO789" s="172" cm="1">
        <f t="array" ref="AO789">IFERROR(--('Input| Projects'!$AT789="Yes")*_xlfn.SWITCH('Input| Overheads'!$C$50,"Direct costs",'Calc| Overheads Allocation'!C$9*Q789,"Internal labour",'Calc| Overheads Allocation'!C$9*Q789*'Input| Projects'!$AO789,"DNSP defined",'Calc| Overheads Allocation'!C$79*'Input| Projects'!$AW789,0),0)</f>
        <v>0</v>
      </c>
      <c r="AP789" s="172" cm="1">
        <f t="array" ref="AP789">IFERROR(--('Input| Projects'!$AT789="Yes")*_xlfn.SWITCH('Input| Overheads'!$C$50,"Direct costs",'Calc| Overheads Allocation'!D$9*R789,"Internal labour",'Calc| Overheads Allocation'!D$9*R789*'Input| Projects'!$AO789,"DNSP defined",'Calc| Overheads Allocation'!D$79*'Input| Projects'!$AW789,0),0)</f>
        <v>0</v>
      </c>
      <c r="AQ789" s="172" cm="1">
        <f t="array" ref="AQ789">IFERROR(--('Input| Projects'!$AT789="Yes")*_xlfn.SWITCH('Input| Overheads'!$C$50,"Direct costs",'Calc| Overheads Allocation'!E$9*S789,"Internal labour",'Calc| Overheads Allocation'!E$9*S789*'Input| Projects'!$AO789,"DNSP defined",'Calc| Overheads Allocation'!E$79*'Input| Projects'!$AW789,0),0)</f>
        <v>0</v>
      </c>
      <c r="AR789" s="172" cm="1">
        <f t="array" ref="AR789">IFERROR(--('Input| Projects'!$AT789="Yes")*_xlfn.SWITCH('Input| Overheads'!$C$50,"Direct costs",'Calc| Overheads Allocation'!F$9*T789,"Internal labour",'Calc| Overheads Allocation'!F$9*T789*'Input| Projects'!$AO789,"DNSP defined",'Calc| Overheads Allocation'!F$79*'Input| Projects'!$AW789,0),0)</f>
        <v>0</v>
      </c>
      <c r="AS789" s="172" cm="1">
        <f t="array" ref="AS789">IFERROR(--('Input| Projects'!$AT789="Yes")*_xlfn.SWITCH('Input| Overheads'!$C$50,"Direct costs",'Calc| Overheads Allocation'!G$9*U789,"Internal labour",'Calc| Overheads Allocation'!G$9*U789*'Input| Projects'!$AO789,"DNSP defined",'Calc| Overheads Allocation'!G$79*'Input| Projects'!$AW789,0),0)</f>
        <v>0</v>
      </c>
      <c r="AT789" s="172" cm="1">
        <f t="array" ref="AT789">IFERROR(--('Input| Projects'!$AT789="Yes")*_xlfn.SWITCH('Input| Overheads'!$C$50,"Direct costs",'Calc| Overheads Allocation'!H$9*V789,"Internal labour",'Calc| Overheads Allocation'!H$9*V789*'Input| Projects'!$AO789,"DNSP defined",'Calc| Overheads Allocation'!H$79*'Input| Projects'!$AW789,0),0)</f>
        <v>0</v>
      </c>
      <c r="AU789" s="172" cm="1">
        <f t="array" ref="AU789">IFERROR(--('Input| Projects'!$AT789="Yes")*_xlfn.SWITCH('Input| Overheads'!$C$50,"Direct costs",'Calc| Overheads Allocation'!I$9*W789,"Internal labour",'Calc| Overheads Allocation'!I$9*W789*'Input| Projects'!$AO789,"DNSP defined",'Calc| Overheads Allocation'!I$79*'Input| Projects'!$AW789,0),0)</f>
        <v>0</v>
      </c>
      <c r="AV789" s="175"/>
      <c r="AW789" s="172">
        <f t="shared" si="288"/>
        <v>0</v>
      </c>
      <c r="AX789" s="172">
        <f t="shared" si="289"/>
        <v>0</v>
      </c>
      <c r="AY789" s="172">
        <f t="shared" si="290"/>
        <v>0</v>
      </c>
      <c r="AZ789" s="172">
        <f t="shared" si="291"/>
        <v>0</v>
      </c>
      <c r="BA789" s="172">
        <f t="shared" si="292"/>
        <v>0</v>
      </c>
      <c r="BB789" s="172">
        <f t="shared" si="293"/>
        <v>0</v>
      </c>
      <c r="BC789" s="172">
        <f t="shared" si="294"/>
        <v>0</v>
      </c>
      <c r="BD789" s="176"/>
      <c r="BE789" s="172">
        <f t="shared" si="295"/>
        <v>0</v>
      </c>
      <c r="BF789" s="172">
        <f t="shared" si="296"/>
        <v>0</v>
      </c>
      <c r="BG789" s="172">
        <f t="shared" si="297"/>
        <v>0</v>
      </c>
      <c r="BH789" s="172">
        <f t="shared" si="298"/>
        <v>0</v>
      </c>
      <c r="BI789" s="172">
        <f t="shared" si="299"/>
        <v>0</v>
      </c>
      <c r="BJ789" s="172">
        <f t="shared" si="300"/>
        <v>0</v>
      </c>
      <c r="BK789" s="172">
        <f t="shared" si="301"/>
        <v>0</v>
      </c>
      <c r="BL789" s="176"/>
      <c r="BM789" s="172">
        <f t="shared" si="280"/>
        <v>0</v>
      </c>
      <c r="BN789" s="172">
        <f t="shared" si="281"/>
        <v>0</v>
      </c>
      <c r="BO789" s="172">
        <f t="shared" si="282"/>
        <v>0</v>
      </c>
      <c r="BP789" s="172">
        <f t="shared" si="283"/>
        <v>0</v>
      </c>
      <c r="BQ789" s="172">
        <f t="shared" si="284"/>
        <v>0</v>
      </c>
      <c r="BR789" s="172">
        <f t="shared" si="285"/>
        <v>0</v>
      </c>
      <c r="BS789" s="172">
        <f t="shared" si="286"/>
        <v>0</v>
      </c>
      <c r="BT789" s="55"/>
      <c r="BU789" s="158">
        <f>SUMIF('Input| Projects'!$BA$8:$CX$8,RIGHT(BU$9,3),'Input| Projects'!$BA789:$CX789)</f>
        <v>0</v>
      </c>
      <c r="BV789" s="158">
        <f>SUMIF('Input| Projects'!$BA$8:$CX$8,RIGHT(BV$9,3),'Input| Projects'!$BA789:$CX789)</f>
        <v>0</v>
      </c>
      <c r="BW789" s="79" t="str">
        <f t="shared" si="287"/>
        <v/>
      </c>
    </row>
    <row r="790" spans="2:75" x14ac:dyDescent="0.2">
      <c r="B790" s="123">
        <f>IFERROR('Input| Projects'!B790,"")</f>
        <v>781</v>
      </c>
      <c r="C790" s="160" t="str">
        <f>IFERROR(IF('Input| Projects'!C790="","",'Input| Projects'!C790),"")</f>
        <v/>
      </c>
      <c r="D790" s="160" t="str">
        <f>IFERROR(IF('Input| Projects'!D790="","",'Input| Projects'!D790),"")</f>
        <v/>
      </c>
      <c r="E790" s="53"/>
      <c r="F790" s="160" t="str">
        <f>IF(LEN('Input| Projects'!F790)&gt;0,'Input| Projects'!F790,"")</f>
        <v/>
      </c>
      <c r="G790" s="160" t="str">
        <f>IF(LEN('Input| Projects'!G790)&gt;0,'Input| Projects'!G790,"")</f>
        <v/>
      </c>
      <c r="H790" s="10"/>
      <c r="I790" s="194" cm="1">
        <f t="array" ref="I790">IF(LEN($F790)&gt;0,1+IFERROR(SUMPRODUCT(TRANSPOSE('Input| Projects'!$AO790:$AQ790),INDEX('Input| Escalations'!$F$27:$L$29,,MATCH(Q$9,'Input| Escalations'!$F$21:$L$21,0))),0),0)</f>
        <v>0</v>
      </c>
      <c r="J790" s="194" cm="1">
        <f t="array" ref="J790">IF(LEN($F790)&gt;0,1+IFERROR(SUMPRODUCT(TRANSPOSE('Input| Projects'!$AO790:$AQ790),INDEX('Input| Escalations'!$F$27:$L$29,,MATCH(R$9,'Input| Escalations'!$F$21:$L$21,0))),0),0)</f>
        <v>0</v>
      </c>
      <c r="K790" s="194" cm="1">
        <f t="array" ref="K790">IF(LEN($F790)&gt;0,1+IFERROR(SUMPRODUCT(TRANSPOSE('Input| Projects'!$AO790:$AQ790),INDEX('Input| Escalations'!$F$27:$L$29,,MATCH(S$9,'Input| Escalations'!$F$21:$L$21,0))),0),0)</f>
        <v>0</v>
      </c>
      <c r="L790" s="194" cm="1">
        <f t="array" ref="L790">IF(LEN($F790)&gt;0,1+IFERROR(SUMPRODUCT(TRANSPOSE('Input| Projects'!$AO790:$AQ790),INDEX('Input| Escalations'!$F$27:$L$29,,MATCH(T$9,'Input| Escalations'!$F$21:$L$21,0))),0),0)</f>
        <v>0</v>
      </c>
      <c r="M790" s="194" cm="1">
        <f t="array" ref="M790">IF(LEN($F790)&gt;0,1+IFERROR(SUMPRODUCT(TRANSPOSE('Input| Projects'!$AO790:$AQ790),INDEX('Input| Escalations'!$F$27:$L$29,,MATCH(U$9,'Input| Escalations'!$F$21:$L$21,0))),0),0)</f>
        <v>0</v>
      </c>
      <c r="N790" s="194" cm="1">
        <f t="array" ref="N790">IF(LEN($F790)&gt;0,1+IFERROR(SUMPRODUCT(TRANSPOSE('Input| Projects'!$AO790:$AQ790),INDEX('Input| Escalations'!$F$27:$L$29,,MATCH(V$9,'Input| Escalations'!$F$21:$L$21,0))),0),0)</f>
        <v>0</v>
      </c>
      <c r="O790" s="194" cm="1">
        <f t="array" ref="O790">IF(LEN($F790)&gt;0,1+IFERROR(SUMPRODUCT(TRANSPOSE('Input| Projects'!$AO790:$AQ790),INDEX('Input| Escalations'!$F$27:$L$29,,MATCH(W$9,'Input| Escalations'!$F$21:$L$21,0))),0),0)</f>
        <v>0</v>
      </c>
      <c r="P790" s="10"/>
      <c r="Q790" s="172">
        <f>IFERROR(IF(ISNUMBER(FIND("decision",'Input| Setup'!$F$6)),'Input| Projects'!Y790,'Input| Projects'!I790)*'Input| Escalations'!$I$17*I790,0)</f>
        <v>0</v>
      </c>
      <c r="R790" s="172">
        <f>IFERROR(IF(ISNUMBER(FIND("decision",'Input| Setup'!$F$6)),'Input| Projects'!Z790,'Input| Projects'!J790)*'Input| Escalations'!$I$17*J790,0)</f>
        <v>0</v>
      </c>
      <c r="S790" s="172">
        <f>IFERROR(IF(ISNUMBER(FIND("decision",'Input| Setup'!$F$6)),'Input| Projects'!AA790,'Input| Projects'!K790)*'Input| Escalations'!$I$17*K790,0)</f>
        <v>0</v>
      </c>
      <c r="T790" s="172">
        <f>IFERROR(IF(ISNUMBER(FIND("decision",'Input| Setup'!$F$6)),'Input| Projects'!AB790,'Input| Projects'!L790)*'Input| Escalations'!$I$17*L790,0)</f>
        <v>0</v>
      </c>
      <c r="U790" s="172">
        <f>IFERROR(IF(ISNUMBER(FIND("decision",'Input| Setup'!$F$6)),'Input| Projects'!AC790,'Input| Projects'!M790)*'Input| Escalations'!$I$17*M790,0)</f>
        <v>0</v>
      </c>
      <c r="V790" s="172">
        <f>IFERROR(IF(ISNUMBER(FIND("decision",'Input| Setup'!$F$6)),'Input| Projects'!AD790,'Input| Projects'!N790)*'Input| Escalations'!$I$17*N790,0)</f>
        <v>0</v>
      </c>
      <c r="W790" s="172">
        <f>IFERROR(IF(ISNUMBER(FIND("decision",'Input| Setup'!$F$6)),'Input| Projects'!AE790,'Input| Projects'!O790)*'Input| Escalations'!$I$17*O790,0)</f>
        <v>0</v>
      </c>
      <c r="X790" s="175"/>
      <c r="Y790" s="172">
        <f>IF(ISNUMBER(FIND("decision",'Input| Setup'!$F$6)),'Input| Projects'!AG790,'Input| Projects'!Q790)*I790*'Input| Escalations'!$I$17</f>
        <v>0</v>
      </c>
      <c r="Z790" s="172">
        <f>IF(ISNUMBER(FIND("decision",'Input| Setup'!$F$6)),'Input| Projects'!AH790,'Input| Projects'!R790)*J790*'Input| Escalations'!$I$17</f>
        <v>0</v>
      </c>
      <c r="AA790" s="172">
        <f>IF(ISNUMBER(FIND("decision",'Input| Setup'!$F$6)),'Input| Projects'!AI790,'Input| Projects'!S790)*K790*'Input| Escalations'!$I$17</f>
        <v>0</v>
      </c>
      <c r="AB790" s="172">
        <f>IF(ISNUMBER(FIND("decision",'Input| Setup'!$F$6)),'Input| Projects'!AJ790,'Input| Projects'!T790)*L790*'Input| Escalations'!$I$17</f>
        <v>0</v>
      </c>
      <c r="AC790" s="172">
        <f>IF(ISNUMBER(FIND("decision",'Input| Setup'!$F$6)),'Input| Projects'!AK790,'Input| Projects'!U790)*M790*'Input| Escalations'!$I$17</f>
        <v>0</v>
      </c>
      <c r="AD790" s="172">
        <f>IF(ISNUMBER(FIND("decision",'Input| Setup'!$F$6)),'Input| Projects'!AL790,'Input| Projects'!V790)*N790*'Input| Escalations'!$I$17</f>
        <v>0</v>
      </c>
      <c r="AE790" s="172">
        <f>IF(ISNUMBER(FIND("decision",'Input| Setup'!$F$6)),'Input| Projects'!AM790,'Input| Projects'!W790)*O790*'Input| Escalations'!$I$17</f>
        <v>0</v>
      </c>
      <c r="AF790" s="175"/>
      <c r="AG790" s="172" cm="1">
        <f t="array" ref="AG790">IFERROR(--('Input| Projects'!$AS790="Yes")*_xlfn.SWITCH('Input| Overheads'!$C$50,"Direct costs",'Calc| Overheads Allocation'!C$8*Q790,"Internal labour",'Calc| Overheads Allocation'!C$8*Q790*'Input| Projects'!$AO790,"DNSP defined",'Calc| Overheads Allocation'!C$78*'Input| Projects'!$AV790,0),0)</f>
        <v>0</v>
      </c>
      <c r="AH790" s="172" cm="1">
        <f t="array" ref="AH790">IFERROR(--('Input| Projects'!$AS790="Yes")*_xlfn.SWITCH('Input| Overheads'!$C$50,"Direct costs",'Calc| Overheads Allocation'!D$8*R790,"Internal labour",'Calc| Overheads Allocation'!D$8*R790*'Input| Projects'!$AO790,"DNSP defined",'Calc| Overheads Allocation'!D$78*'Input| Projects'!$AV790,0),0)</f>
        <v>0</v>
      </c>
      <c r="AI790" s="172" cm="1">
        <f t="array" ref="AI790">IFERROR(--('Input| Projects'!$AS790="Yes")*_xlfn.SWITCH('Input| Overheads'!$C$50,"Direct costs",'Calc| Overheads Allocation'!E$8*S790,"Internal labour",'Calc| Overheads Allocation'!E$8*S790*'Input| Projects'!$AO790,"DNSP defined",'Calc| Overheads Allocation'!E$78*'Input| Projects'!$AV790,0),0)</f>
        <v>0</v>
      </c>
      <c r="AJ790" s="172" cm="1">
        <f t="array" ref="AJ790">IFERROR(--('Input| Projects'!$AS790="Yes")*_xlfn.SWITCH('Input| Overheads'!$C$50,"Direct costs",'Calc| Overheads Allocation'!F$8*T790,"Internal labour",'Calc| Overheads Allocation'!F$8*T790*'Input| Projects'!$AO790,"DNSP defined",'Calc| Overheads Allocation'!F$78*'Input| Projects'!$AV790,0),0)</f>
        <v>0</v>
      </c>
      <c r="AK790" s="172" cm="1">
        <f t="array" ref="AK790">IFERROR(--('Input| Projects'!$AS790="Yes")*_xlfn.SWITCH('Input| Overheads'!$C$50,"Direct costs",'Calc| Overheads Allocation'!G$8*U790,"Internal labour",'Calc| Overheads Allocation'!G$8*U790*'Input| Projects'!$AO790,"DNSP defined",'Calc| Overheads Allocation'!G$78*'Input| Projects'!$AV790,0),0)</f>
        <v>0</v>
      </c>
      <c r="AL790" s="172" cm="1">
        <f t="array" ref="AL790">IFERROR(--('Input| Projects'!$AS790="Yes")*_xlfn.SWITCH('Input| Overheads'!$C$50,"Direct costs",'Calc| Overheads Allocation'!H$8*V790,"Internal labour",'Calc| Overheads Allocation'!H$8*V790*'Input| Projects'!$AO790,"DNSP defined",'Calc| Overheads Allocation'!H$78*'Input| Projects'!$AV790,0),0)</f>
        <v>0</v>
      </c>
      <c r="AM790" s="172" cm="1">
        <f t="array" ref="AM790">IFERROR(--('Input| Projects'!$AS790="Yes")*_xlfn.SWITCH('Input| Overheads'!$C$50,"Direct costs",'Calc| Overheads Allocation'!I$8*W790,"Internal labour",'Calc| Overheads Allocation'!I$8*W790*'Input| Projects'!$AO790,"DNSP defined",'Calc| Overheads Allocation'!I$78*'Input| Projects'!$AV790,0),0)</f>
        <v>0</v>
      </c>
      <c r="AN790" s="175"/>
      <c r="AO790" s="172" cm="1">
        <f t="array" ref="AO790">IFERROR(--('Input| Projects'!$AT790="Yes")*_xlfn.SWITCH('Input| Overheads'!$C$50,"Direct costs",'Calc| Overheads Allocation'!C$9*Q790,"Internal labour",'Calc| Overheads Allocation'!C$9*Q790*'Input| Projects'!$AO790,"DNSP defined",'Calc| Overheads Allocation'!C$79*'Input| Projects'!$AW790,0),0)</f>
        <v>0</v>
      </c>
      <c r="AP790" s="172" cm="1">
        <f t="array" ref="AP790">IFERROR(--('Input| Projects'!$AT790="Yes")*_xlfn.SWITCH('Input| Overheads'!$C$50,"Direct costs",'Calc| Overheads Allocation'!D$9*R790,"Internal labour",'Calc| Overheads Allocation'!D$9*R790*'Input| Projects'!$AO790,"DNSP defined",'Calc| Overheads Allocation'!D$79*'Input| Projects'!$AW790,0),0)</f>
        <v>0</v>
      </c>
      <c r="AQ790" s="172" cm="1">
        <f t="array" ref="AQ790">IFERROR(--('Input| Projects'!$AT790="Yes")*_xlfn.SWITCH('Input| Overheads'!$C$50,"Direct costs",'Calc| Overheads Allocation'!E$9*S790,"Internal labour",'Calc| Overheads Allocation'!E$9*S790*'Input| Projects'!$AO790,"DNSP defined",'Calc| Overheads Allocation'!E$79*'Input| Projects'!$AW790,0),0)</f>
        <v>0</v>
      </c>
      <c r="AR790" s="172" cm="1">
        <f t="array" ref="AR790">IFERROR(--('Input| Projects'!$AT790="Yes")*_xlfn.SWITCH('Input| Overheads'!$C$50,"Direct costs",'Calc| Overheads Allocation'!F$9*T790,"Internal labour",'Calc| Overheads Allocation'!F$9*T790*'Input| Projects'!$AO790,"DNSP defined",'Calc| Overheads Allocation'!F$79*'Input| Projects'!$AW790,0),0)</f>
        <v>0</v>
      </c>
      <c r="AS790" s="172" cm="1">
        <f t="array" ref="AS790">IFERROR(--('Input| Projects'!$AT790="Yes")*_xlfn.SWITCH('Input| Overheads'!$C$50,"Direct costs",'Calc| Overheads Allocation'!G$9*U790,"Internal labour",'Calc| Overheads Allocation'!G$9*U790*'Input| Projects'!$AO790,"DNSP defined",'Calc| Overheads Allocation'!G$79*'Input| Projects'!$AW790,0),0)</f>
        <v>0</v>
      </c>
      <c r="AT790" s="172" cm="1">
        <f t="array" ref="AT790">IFERROR(--('Input| Projects'!$AT790="Yes")*_xlfn.SWITCH('Input| Overheads'!$C$50,"Direct costs",'Calc| Overheads Allocation'!H$9*V790,"Internal labour",'Calc| Overheads Allocation'!H$9*V790*'Input| Projects'!$AO790,"DNSP defined",'Calc| Overheads Allocation'!H$79*'Input| Projects'!$AW790,0),0)</f>
        <v>0</v>
      </c>
      <c r="AU790" s="172" cm="1">
        <f t="array" ref="AU790">IFERROR(--('Input| Projects'!$AT790="Yes")*_xlfn.SWITCH('Input| Overheads'!$C$50,"Direct costs",'Calc| Overheads Allocation'!I$9*W790,"Internal labour",'Calc| Overheads Allocation'!I$9*W790*'Input| Projects'!$AO790,"DNSP defined",'Calc| Overheads Allocation'!I$79*'Input| Projects'!$AW790,0),0)</f>
        <v>0</v>
      </c>
      <c r="AV790" s="175"/>
      <c r="AW790" s="172">
        <f t="shared" si="288"/>
        <v>0</v>
      </c>
      <c r="AX790" s="172">
        <f t="shared" si="289"/>
        <v>0</v>
      </c>
      <c r="AY790" s="172">
        <f t="shared" si="290"/>
        <v>0</v>
      </c>
      <c r="AZ790" s="172">
        <f t="shared" si="291"/>
        <v>0</v>
      </c>
      <c r="BA790" s="172">
        <f t="shared" si="292"/>
        <v>0</v>
      </c>
      <c r="BB790" s="172">
        <f t="shared" si="293"/>
        <v>0</v>
      </c>
      <c r="BC790" s="172">
        <f t="shared" si="294"/>
        <v>0</v>
      </c>
      <c r="BD790" s="176"/>
      <c r="BE790" s="172">
        <f t="shared" si="295"/>
        <v>0</v>
      </c>
      <c r="BF790" s="172">
        <f t="shared" si="296"/>
        <v>0</v>
      </c>
      <c r="BG790" s="172">
        <f t="shared" si="297"/>
        <v>0</v>
      </c>
      <c r="BH790" s="172">
        <f t="shared" si="298"/>
        <v>0</v>
      </c>
      <c r="BI790" s="172">
        <f t="shared" si="299"/>
        <v>0</v>
      </c>
      <c r="BJ790" s="172">
        <f t="shared" si="300"/>
        <v>0</v>
      </c>
      <c r="BK790" s="172">
        <f t="shared" si="301"/>
        <v>0</v>
      </c>
      <c r="BL790" s="176"/>
      <c r="BM790" s="172">
        <f t="shared" si="280"/>
        <v>0</v>
      </c>
      <c r="BN790" s="172">
        <f t="shared" si="281"/>
        <v>0</v>
      </c>
      <c r="BO790" s="172">
        <f t="shared" si="282"/>
        <v>0</v>
      </c>
      <c r="BP790" s="172">
        <f t="shared" si="283"/>
        <v>0</v>
      </c>
      <c r="BQ790" s="172">
        <f t="shared" si="284"/>
        <v>0</v>
      </c>
      <c r="BR790" s="172">
        <f t="shared" si="285"/>
        <v>0</v>
      </c>
      <c r="BS790" s="172">
        <f t="shared" si="286"/>
        <v>0</v>
      </c>
      <c r="BT790" s="55"/>
      <c r="BU790" s="158">
        <f>SUMIF('Input| Projects'!$BA$8:$CX$8,RIGHT(BU$9,3),'Input| Projects'!$BA790:$CX790)</f>
        <v>0</v>
      </c>
      <c r="BV790" s="158">
        <f>SUMIF('Input| Projects'!$BA$8:$CX$8,RIGHT(BV$9,3),'Input| Projects'!$BA790:$CX790)</f>
        <v>0</v>
      </c>
      <c r="BW790" s="79" t="str">
        <f t="shared" si="287"/>
        <v/>
      </c>
    </row>
    <row r="791" spans="2:75" x14ac:dyDescent="0.2">
      <c r="B791" s="123">
        <f>IFERROR('Input| Projects'!B791,"")</f>
        <v>782</v>
      </c>
      <c r="C791" s="160" t="str">
        <f>IFERROR(IF('Input| Projects'!C791="","",'Input| Projects'!C791),"")</f>
        <v/>
      </c>
      <c r="D791" s="160" t="str">
        <f>IFERROR(IF('Input| Projects'!D791="","",'Input| Projects'!D791),"")</f>
        <v/>
      </c>
      <c r="E791" s="53"/>
      <c r="F791" s="160" t="str">
        <f>IF(LEN('Input| Projects'!F791)&gt;0,'Input| Projects'!F791,"")</f>
        <v/>
      </c>
      <c r="G791" s="160" t="str">
        <f>IF(LEN('Input| Projects'!G791)&gt;0,'Input| Projects'!G791,"")</f>
        <v/>
      </c>
      <c r="H791" s="10"/>
      <c r="I791" s="194" cm="1">
        <f t="array" ref="I791">IF(LEN($F791)&gt;0,1+IFERROR(SUMPRODUCT(TRANSPOSE('Input| Projects'!$AO791:$AQ791),INDEX('Input| Escalations'!$F$27:$L$29,,MATCH(Q$9,'Input| Escalations'!$F$21:$L$21,0))),0),0)</f>
        <v>0</v>
      </c>
      <c r="J791" s="194" cm="1">
        <f t="array" ref="J791">IF(LEN($F791)&gt;0,1+IFERROR(SUMPRODUCT(TRANSPOSE('Input| Projects'!$AO791:$AQ791),INDEX('Input| Escalations'!$F$27:$L$29,,MATCH(R$9,'Input| Escalations'!$F$21:$L$21,0))),0),0)</f>
        <v>0</v>
      </c>
      <c r="K791" s="194" cm="1">
        <f t="array" ref="K791">IF(LEN($F791)&gt;0,1+IFERROR(SUMPRODUCT(TRANSPOSE('Input| Projects'!$AO791:$AQ791),INDEX('Input| Escalations'!$F$27:$L$29,,MATCH(S$9,'Input| Escalations'!$F$21:$L$21,0))),0),0)</f>
        <v>0</v>
      </c>
      <c r="L791" s="194" cm="1">
        <f t="array" ref="L791">IF(LEN($F791)&gt;0,1+IFERROR(SUMPRODUCT(TRANSPOSE('Input| Projects'!$AO791:$AQ791),INDEX('Input| Escalations'!$F$27:$L$29,,MATCH(T$9,'Input| Escalations'!$F$21:$L$21,0))),0),0)</f>
        <v>0</v>
      </c>
      <c r="M791" s="194" cm="1">
        <f t="array" ref="M791">IF(LEN($F791)&gt;0,1+IFERROR(SUMPRODUCT(TRANSPOSE('Input| Projects'!$AO791:$AQ791),INDEX('Input| Escalations'!$F$27:$L$29,,MATCH(U$9,'Input| Escalations'!$F$21:$L$21,0))),0),0)</f>
        <v>0</v>
      </c>
      <c r="N791" s="194" cm="1">
        <f t="array" ref="N791">IF(LEN($F791)&gt;0,1+IFERROR(SUMPRODUCT(TRANSPOSE('Input| Projects'!$AO791:$AQ791),INDEX('Input| Escalations'!$F$27:$L$29,,MATCH(V$9,'Input| Escalations'!$F$21:$L$21,0))),0),0)</f>
        <v>0</v>
      </c>
      <c r="O791" s="194" cm="1">
        <f t="array" ref="O791">IF(LEN($F791)&gt;0,1+IFERROR(SUMPRODUCT(TRANSPOSE('Input| Projects'!$AO791:$AQ791),INDEX('Input| Escalations'!$F$27:$L$29,,MATCH(W$9,'Input| Escalations'!$F$21:$L$21,0))),0),0)</f>
        <v>0</v>
      </c>
      <c r="P791" s="10"/>
      <c r="Q791" s="172">
        <f>IFERROR(IF(ISNUMBER(FIND("decision",'Input| Setup'!$F$6)),'Input| Projects'!Y791,'Input| Projects'!I791)*'Input| Escalations'!$I$17*I791,0)</f>
        <v>0</v>
      </c>
      <c r="R791" s="172">
        <f>IFERROR(IF(ISNUMBER(FIND("decision",'Input| Setup'!$F$6)),'Input| Projects'!Z791,'Input| Projects'!J791)*'Input| Escalations'!$I$17*J791,0)</f>
        <v>0</v>
      </c>
      <c r="S791" s="172">
        <f>IFERROR(IF(ISNUMBER(FIND("decision",'Input| Setup'!$F$6)),'Input| Projects'!AA791,'Input| Projects'!K791)*'Input| Escalations'!$I$17*K791,0)</f>
        <v>0</v>
      </c>
      <c r="T791" s="172">
        <f>IFERROR(IF(ISNUMBER(FIND("decision",'Input| Setup'!$F$6)),'Input| Projects'!AB791,'Input| Projects'!L791)*'Input| Escalations'!$I$17*L791,0)</f>
        <v>0</v>
      </c>
      <c r="U791" s="172">
        <f>IFERROR(IF(ISNUMBER(FIND("decision",'Input| Setup'!$F$6)),'Input| Projects'!AC791,'Input| Projects'!M791)*'Input| Escalations'!$I$17*M791,0)</f>
        <v>0</v>
      </c>
      <c r="V791" s="172">
        <f>IFERROR(IF(ISNUMBER(FIND("decision",'Input| Setup'!$F$6)),'Input| Projects'!AD791,'Input| Projects'!N791)*'Input| Escalations'!$I$17*N791,0)</f>
        <v>0</v>
      </c>
      <c r="W791" s="172">
        <f>IFERROR(IF(ISNUMBER(FIND("decision",'Input| Setup'!$F$6)),'Input| Projects'!AE791,'Input| Projects'!O791)*'Input| Escalations'!$I$17*O791,0)</f>
        <v>0</v>
      </c>
      <c r="X791" s="175"/>
      <c r="Y791" s="172">
        <f>IF(ISNUMBER(FIND("decision",'Input| Setup'!$F$6)),'Input| Projects'!AG791,'Input| Projects'!Q791)*I791*'Input| Escalations'!$I$17</f>
        <v>0</v>
      </c>
      <c r="Z791" s="172">
        <f>IF(ISNUMBER(FIND("decision",'Input| Setup'!$F$6)),'Input| Projects'!AH791,'Input| Projects'!R791)*J791*'Input| Escalations'!$I$17</f>
        <v>0</v>
      </c>
      <c r="AA791" s="172">
        <f>IF(ISNUMBER(FIND("decision",'Input| Setup'!$F$6)),'Input| Projects'!AI791,'Input| Projects'!S791)*K791*'Input| Escalations'!$I$17</f>
        <v>0</v>
      </c>
      <c r="AB791" s="172">
        <f>IF(ISNUMBER(FIND("decision",'Input| Setup'!$F$6)),'Input| Projects'!AJ791,'Input| Projects'!T791)*L791*'Input| Escalations'!$I$17</f>
        <v>0</v>
      </c>
      <c r="AC791" s="172">
        <f>IF(ISNUMBER(FIND("decision",'Input| Setup'!$F$6)),'Input| Projects'!AK791,'Input| Projects'!U791)*M791*'Input| Escalations'!$I$17</f>
        <v>0</v>
      </c>
      <c r="AD791" s="172">
        <f>IF(ISNUMBER(FIND("decision",'Input| Setup'!$F$6)),'Input| Projects'!AL791,'Input| Projects'!V791)*N791*'Input| Escalations'!$I$17</f>
        <v>0</v>
      </c>
      <c r="AE791" s="172">
        <f>IF(ISNUMBER(FIND("decision",'Input| Setup'!$F$6)),'Input| Projects'!AM791,'Input| Projects'!W791)*O791*'Input| Escalations'!$I$17</f>
        <v>0</v>
      </c>
      <c r="AF791" s="175"/>
      <c r="AG791" s="172" cm="1">
        <f t="array" ref="AG791">IFERROR(--('Input| Projects'!$AS791="Yes")*_xlfn.SWITCH('Input| Overheads'!$C$50,"Direct costs",'Calc| Overheads Allocation'!C$8*Q791,"Internal labour",'Calc| Overheads Allocation'!C$8*Q791*'Input| Projects'!$AO791,"DNSP defined",'Calc| Overheads Allocation'!C$78*'Input| Projects'!$AV791,0),0)</f>
        <v>0</v>
      </c>
      <c r="AH791" s="172" cm="1">
        <f t="array" ref="AH791">IFERROR(--('Input| Projects'!$AS791="Yes")*_xlfn.SWITCH('Input| Overheads'!$C$50,"Direct costs",'Calc| Overheads Allocation'!D$8*R791,"Internal labour",'Calc| Overheads Allocation'!D$8*R791*'Input| Projects'!$AO791,"DNSP defined",'Calc| Overheads Allocation'!D$78*'Input| Projects'!$AV791,0),0)</f>
        <v>0</v>
      </c>
      <c r="AI791" s="172" cm="1">
        <f t="array" ref="AI791">IFERROR(--('Input| Projects'!$AS791="Yes")*_xlfn.SWITCH('Input| Overheads'!$C$50,"Direct costs",'Calc| Overheads Allocation'!E$8*S791,"Internal labour",'Calc| Overheads Allocation'!E$8*S791*'Input| Projects'!$AO791,"DNSP defined",'Calc| Overheads Allocation'!E$78*'Input| Projects'!$AV791,0),0)</f>
        <v>0</v>
      </c>
      <c r="AJ791" s="172" cm="1">
        <f t="array" ref="AJ791">IFERROR(--('Input| Projects'!$AS791="Yes")*_xlfn.SWITCH('Input| Overheads'!$C$50,"Direct costs",'Calc| Overheads Allocation'!F$8*T791,"Internal labour",'Calc| Overheads Allocation'!F$8*T791*'Input| Projects'!$AO791,"DNSP defined",'Calc| Overheads Allocation'!F$78*'Input| Projects'!$AV791,0),0)</f>
        <v>0</v>
      </c>
      <c r="AK791" s="172" cm="1">
        <f t="array" ref="AK791">IFERROR(--('Input| Projects'!$AS791="Yes")*_xlfn.SWITCH('Input| Overheads'!$C$50,"Direct costs",'Calc| Overheads Allocation'!G$8*U791,"Internal labour",'Calc| Overheads Allocation'!G$8*U791*'Input| Projects'!$AO791,"DNSP defined",'Calc| Overheads Allocation'!G$78*'Input| Projects'!$AV791,0),0)</f>
        <v>0</v>
      </c>
      <c r="AL791" s="172" cm="1">
        <f t="array" ref="AL791">IFERROR(--('Input| Projects'!$AS791="Yes")*_xlfn.SWITCH('Input| Overheads'!$C$50,"Direct costs",'Calc| Overheads Allocation'!H$8*V791,"Internal labour",'Calc| Overheads Allocation'!H$8*V791*'Input| Projects'!$AO791,"DNSP defined",'Calc| Overheads Allocation'!H$78*'Input| Projects'!$AV791,0),0)</f>
        <v>0</v>
      </c>
      <c r="AM791" s="172" cm="1">
        <f t="array" ref="AM791">IFERROR(--('Input| Projects'!$AS791="Yes")*_xlfn.SWITCH('Input| Overheads'!$C$50,"Direct costs",'Calc| Overheads Allocation'!I$8*W791,"Internal labour",'Calc| Overheads Allocation'!I$8*W791*'Input| Projects'!$AO791,"DNSP defined",'Calc| Overheads Allocation'!I$78*'Input| Projects'!$AV791,0),0)</f>
        <v>0</v>
      </c>
      <c r="AN791" s="175"/>
      <c r="AO791" s="172" cm="1">
        <f t="array" ref="AO791">IFERROR(--('Input| Projects'!$AT791="Yes")*_xlfn.SWITCH('Input| Overheads'!$C$50,"Direct costs",'Calc| Overheads Allocation'!C$9*Q791,"Internal labour",'Calc| Overheads Allocation'!C$9*Q791*'Input| Projects'!$AO791,"DNSP defined",'Calc| Overheads Allocation'!C$79*'Input| Projects'!$AW791,0),0)</f>
        <v>0</v>
      </c>
      <c r="AP791" s="172" cm="1">
        <f t="array" ref="AP791">IFERROR(--('Input| Projects'!$AT791="Yes")*_xlfn.SWITCH('Input| Overheads'!$C$50,"Direct costs",'Calc| Overheads Allocation'!D$9*R791,"Internal labour",'Calc| Overheads Allocation'!D$9*R791*'Input| Projects'!$AO791,"DNSP defined",'Calc| Overheads Allocation'!D$79*'Input| Projects'!$AW791,0),0)</f>
        <v>0</v>
      </c>
      <c r="AQ791" s="172" cm="1">
        <f t="array" ref="AQ791">IFERROR(--('Input| Projects'!$AT791="Yes")*_xlfn.SWITCH('Input| Overheads'!$C$50,"Direct costs",'Calc| Overheads Allocation'!E$9*S791,"Internal labour",'Calc| Overheads Allocation'!E$9*S791*'Input| Projects'!$AO791,"DNSP defined",'Calc| Overheads Allocation'!E$79*'Input| Projects'!$AW791,0),0)</f>
        <v>0</v>
      </c>
      <c r="AR791" s="172" cm="1">
        <f t="array" ref="AR791">IFERROR(--('Input| Projects'!$AT791="Yes")*_xlfn.SWITCH('Input| Overheads'!$C$50,"Direct costs",'Calc| Overheads Allocation'!F$9*T791,"Internal labour",'Calc| Overheads Allocation'!F$9*T791*'Input| Projects'!$AO791,"DNSP defined",'Calc| Overheads Allocation'!F$79*'Input| Projects'!$AW791,0),0)</f>
        <v>0</v>
      </c>
      <c r="AS791" s="172" cm="1">
        <f t="array" ref="AS791">IFERROR(--('Input| Projects'!$AT791="Yes")*_xlfn.SWITCH('Input| Overheads'!$C$50,"Direct costs",'Calc| Overheads Allocation'!G$9*U791,"Internal labour",'Calc| Overheads Allocation'!G$9*U791*'Input| Projects'!$AO791,"DNSP defined",'Calc| Overheads Allocation'!G$79*'Input| Projects'!$AW791,0),0)</f>
        <v>0</v>
      </c>
      <c r="AT791" s="172" cm="1">
        <f t="array" ref="AT791">IFERROR(--('Input| Projects'!$AT791="Yes")*_xlfn.SWITCH('Input| Overheads'!$C$50,"Direct costs",'Calc| Overheads Allocation'!H$9*V791,"Internal labour",'Calc| Overheads Allocation'!H$9*V791*'Input| Projects'!$AO791,"DNSP defined",'Calc| Overheads Allocation'!H$79*'Input| Projects'!$AW791,0),0)</f>
        <v>0</v>
      </c>
      <c r="AU791" s="172" cm="1">
        <f t="array" ref="AU791">IFERROR(--('Input| Projects'!$AT791="Yes")*_xlfn.SWITCH('Input| Overheads'!$C$50,"Direct costs",'Calc| Overheads Allocation'!I$9*W791,"Internal labour",'Calc| Overheads Allocation'!I$9*W791*'Input| Projects'!$AO791,"DNSP defined",'Calc| Overheads Allocation'!I$79*'Input| Projects'!$AW791,0),0)</f>
        <v>0</v>
      </c>
      <c r="AV791" s="175"/>
      <c r="AW791" s="172">
        <f t="shared" si="288"/>
        <v>0</v>
      </c>
      <c r="AX791" s="172">
        <f t="shared" si="289"/>
        <v>0</v>
      </c>
      <c r="AY791" s="172">
        <f t="shared" si="290"/>
        <v>0</v>
      </c>
      <c r="AZ791" s="172">
        <f t="shared" si="291"/>
        <v>0</v>
      </c>
      <c r="BA791" s="172">
        <f t="shared" si="292"/>
        <v>0</v>
      </c>
      <c r="BB791" s="172">
        <f t="shared" si="293"/>
        <v>0</v>
      </c>
      <c r="BC791" s="172">
        <f t="shared" si="294"/>
        <v>0</v>
      </c>
      <c r="BD791" s="176"/>
      <c r="BE791" s="172">
        <f t="shared" si="295"/>
        <v>0</v>
      </c>
      <c r="BF791" s="172">
        <f t="shared" si="296"/>
        <v>0</v>
      </c>
      <c r="BG791" s="172">
        <f t="shared" si="297"/>
        <v>0</v>
      </c>
      <c r="BH791" s="172">
        <f t="shared" si="298"/>
        <v>0</v>
      </c>
      <c r="BI791" s="172">
        <f t="shared" si="299"/>
        <v>0</v>
      </c>
      <c r="BJ791" s="172">
        <f t="shared" si="300"/>
        <v>0</v>
      </c>
      <c r="BK791" s="172">
        <f t="shared" si="301"/>
        <v>0</v>
      </c>
      <c r="BL791" s="176"/>
      <c r="BM791" s="172">
        <f t="shared" si="280"/>
        <v>0</v>
      </c>
      <c r="BN791" s="172">
        <f t="shared" si="281"/>
        <v>0</v>
      </c>
      <c r="BO791" s="172">
        <f t="shared" si="282"/>
        <v>0</v>
      </c>
      <c r="BP791" s="172">
        <f t="shared" si="283"/>
        <v>0</v>
      </c>
      <c r="BQ791" s="172">
        <f t="shared" si="284"/>
        <v>0</v>
      </c>
      <c r="BR791" s="172">
        <f t="shared" si="285"/>
        <v>0</v>
      </c>
      <c r="BS791" s="172">
        <f t="shared" si="286"/>
        <v>0</v>
      </c>
      <c r="BT791" s="55"/>
      <c r="BU791" s="158">
        <f>SUMIF('Input| Projects'!$BA$8:$CX$8,RIGHT(BU$9,3),'Input| Projects'!$BA791:$CX791)</f>
        <v>0</v>
      </c>
      <c r="BV791" s="158">
        <f>SUMIF('Input| Projects'!$BA$8:$CX$8,RIGHT(BV$9,3),'Input| Projects'!$BA791:$CX791)</f>
        <v>0</v>
      </c>
      <c r="BW791" s="79" t="str">
        <f t="shared" si="287"/>
        <v/>
      </c>
    </row>
    <row r="792" spans="2:75" x14ac:dyDescent="0.2">
      <c r="B792" s="123">
        <f>IFERROR('Input| Projects'!B792,"")</f>
        <v>783</v>
      </c>
      <c r="C792" s="160" t="str">
        <f>IFERROR(IF('Input| Projects'!C792="","",'Input| Projects'!C792),"")</f>
        <v/>
      </c>
      <c r="D792" s="160" t="str">
        <f>IFERROR(IF('Input| Projects'!D792="","",'Input| Projects'!D792),"")</f>
        <v/>
      </c>
      <c r="E792" s="53"/>
      <c r="F792" s="160" t="str">
        <f>IF(LEN('Input| Projects'!F792)&gt;0,'Input| Projects'!F792,"")</f>
        <v/>
      </c>
      <c r="G792" s="160" t="str">
        <f>IF(LEN('Input| Projects'!G792)&gt;0,'Input| Projects'!G792,"")</f>
        <v/>
      </c>
      <c r="H792" s="10"/>
      <c r="I792" s="194" cm="1">
        <f t="array" ref="I792">IF(LEN($F792)&gt;0,1+IFERROR(SUMPRODUCT(TRANSPOSE('Input| Projects'!$AO792:$AQ792),INDEX('Input| Escalations'!$F$27:$L$29,,MATCH(Q$9,'Input| Escalations'!$F$21:$L$21,0))),0),0)</f>
        <v>0</v>
      </c>
      <c r="J792" s="194" cm="1">
        <f t="array" ref="J792">IF(LEN($F792)&gt;0,1+IFERROR(SUMPRODUCT(TRANSPOSE('Input| Projects'!$AO792:$AQ792),INDEX('Input| Escalations'!$F$27:$L$29,,MATCH(R$9,'Input| Escalations'!$F$21:$L$21,0))),0),0)</f>
        <v>0</v>
      </c>
      <c r="K792" s="194" cm="1">
        <f t="array" ref="K792">IF(LEN($F792)&gt;0,1+IFERROR(SUMPRODUCT(TRANSPOSE('Input| Projects'!$AO792:$AQ792),INDEX('Input| Escalations'!$F$27:$L$29,,MATCH(S$9,'Input| Escalations'!$F$21:$L$21,0))),0),0)</f>
        <v>0</v>
      </c>
      <c r="L792" s="194" cm="1">
        <f t="array" ref="L792">IF(LEN($F792)&gt;0,1+IFERROR(SUMPRODUCT(TRANSPOSE('Input| Projects'!$AO792:$AQ792),INDEX('Input| Escalations'!$F$27:$L$29,,MATCH(T$9,'Input| Escalations'!$F$21:$L$21,0))),0),0)</f>
        <v>0</v>
      </c>
      <c r="M792" s="194" cm="1">
        <f t="array" ref="M792">IF(LEN($F792)&gt;0,1+IFERROR(SUMPRODUCT(TRANSPOSE('Input| Projects'!$AO792:$AQ792),INDEX('Input| Escalations'!$F$27:$L$29,,MATCH(U$9,'Input| Escalations'!$F$21:$L$21,0))),0),0)</f>
        <v>0</v>
      </c>
      <c r="N792" s="194" cm="1">
        <f t="array" ref="N792">IF(LEN($F792)&gt;0,1+IFERROR(SUMPRODUCT(TRANSPOSE('Input| Projects'!$AO792:$AQ792),INDEX('Input| Escalations'!$F$27:$L$29,,MATCH(V$9,'Input| Escalations'!$F$21:$L$21,0))),0),0)</f>
        <v>0</v>
      </c>
      <c r="O792" s="194" cm="1">
        <f t="array" ref="O792">IF(LEN($F792)&gt;0,1+IFERROR(SUMPRODUCT(TRANSPOSE('Input| Projects'!$AO792:$AQ792),INDEX('Input| Escalations'!$F$27:$L$29,,MATCH(W$9,'Input| Escalations'!$F$21:$L$21,0))),0),0)</f>
        <v>0</v>
      </c>
      <c r="P792" s="10"/>
      <c r="Q792" s="172">
        <f>IFERROR(IF(ISNUMBER(FIND("decision",'Input| Setup'!$F$6)),'Input| Projects'!Y792,'Input| Projects'!I792)*'Input| Escalations'!$I$17*I792,0)</f>
        <v>0</v>
      </c>
      <c r="R792" s="172">
        <f>IFERROR(IF(ISNUMBER(FIND("decision",'Input| Setup'!$F$6)),'Input| Projects'!Z792,'Input| Projects'!J792)*'Input| Escalations'!$I$17*J792,0)</f>
        <v>0</v>
      </c>
      <c r="S792" s="172">
        <f>IFERROR(IF(ISNUMBER(FIND("decision",'Input| Setup'!$F$6)),'Input| Projects'!AA792,'Input| Projects'!K792)*'Input| Escalations'!$I$17*K792,0)</f>
        <v>0</v>
      </c>
      <c r="T792" s="172">
        <f>IFERROR(IF(ISNUMBER(FIND("decision",'Input| Setup'!$F$6)),'Input| Projects'!AB792,'Input| Projects'!L792)*'Input| Escalations'!$I$17*L792,0)</f>
        <v>0</v>
      </c>
      <c r="U792" s="172">
        <f>IFERROR(IF(ISNUMBER(FIND("decision",'Input| Setup'!$F$6)),'Input| Projects'!AC792,'Input| Projects'!M792)*'Input| Escalations'!$I$17*M792,0)</f>
        <v>0</v>
      </c>
      <c r="V792" s="172">
        <f>IFERROR(IF(ISNUMBER(FIND("decision",'Input| Setup'!$F$6)),'Input| Projects'!AD792,'Input| Projects'!N792)*'Input| Escalations'!$I$17*N792,0)</f>
        <v>0</v>
      </c>
      <c r="W792" s="172">
        <f>IFERROR(IF(ISNUMBER(FIND("decision",'Input| Setup'!$F$6)),'Input| Projects'!AE792,'Input| Projects'!O792)*'Input| Escalations'!$I$17*O792,0)</f>
        <v>0</v>
      </c>
      <c r="X792" s="175"/>
      <c r="Y792" s="172">
        <f>IF(ISNUMBER(FIND("decision",'Input| Setup'!$F$6)),'Input| Projects'!AG792,'Input| Projects'!Q792)*I792*'Input| Escalations'!$I$17</f>
        <v>0</v>
      </c>
      <c r="Z792" s="172">
        <f>IF(ISNUMBER(FIND("decision",'Input| Setup'!$F$6)),'Input| Projects'!AH792,'Input| Projects'!R792)*J792*'Input| Escalations'!$I$17</f>
        <v>0</v>
      </c>
      <c r="AA792" s="172">
        <f>IF(ISNUMBER(FIND("decision",'Input| Setup'!$F$6)),'Input| Projects'!AI792,'Input| Projects'!S792)*K792*'Input| Escalations'!$I$17</f>
        <v>0</v>
      </c>
      <c r="AB792" s="172">
        <f>IF(ISNUMBER(FIND("decision",'Input| Setup'!$F$6)),'Input| Projects'!AJ792,'Input| Projects'!T792)*L792*'Input| Escalations'!$I$17</f>
        <v>0</v>
      </c>
      <c r="AC792" s="172">
        <f>IF(ISNUMBER(FIND("decision",'Input| Setup'!$F$6)),'Input| Projects'!AK792,'Input| Projects'!U792)*M792*'Input| Escalations'!$I$17</f>
        <v>0</v>
      </c>
      <c r="AD792" s="172">
        <f>IF(ISNUMBER(FIND("decision",'Input| Setup'!$F$6)),'Input| Projects'!AL792,'Input| Projects'!V792)*N792*'Input| Escalations'!$I$17</f>
        <v>0</v>
      </c>
      <c r="AE792" s="172">
        <f>IF(ISNUMBER(FIND("decision",'Input| Setup'!$F$6)),'Input| Projects'!AM792,'Input| Projects'!W792)*O792*'Input| Escalations'!$I$17</f>
        <v>0</v>
      </c>
      <c r="AF792" s="175"/>
      <c r="AG792" s="172" cm="1">
        <f t="array" ref="AG792">IFERROR(--('Input| Projects'!$AS792="Yes")*_xlfn.SWITCH('Input| Overheads'!$C$50,"Direct costs",'Calc| Overheads Allocation'!C$8*Q792,"Internal labour",'Calc| Overheads Allocation'!C$8*Q792*'Input| Projects'!$AO792,"DNSP defined",'Calc| Overheads Allocation'!C$78*'Input| Projects'!$AV792,0),0)</f>
        <v>0</v>
      </c>
      <c r="AH792" s="172" cm="1">
        <f t="array" ref="AH792">IFERROR(--('Input| Projects'!$AS792="Yes")*_xlfn.SWITCH('Input| Overheads'!$C$50,"Direct costs",'Calc| Overheads Allocation'!D$8*R792,"Internal labour",'Calc| Overheads Allocation'!D$8*R792*'Input| Projects'!$AO792,"DNSP defined",'Calc| Overheads Allocation'!D$78*'Input| Projects'!$AV792,0),0)</f>
        <v>0</v>
      </c>
      <c r="AI792" s="172" cm="1">
        <f t="array" ref="AI792">IFERROR(--('Input| Projects'!$AS792="Yes")*_xlfn.SWITCH('Input| Overheads'!$C$50,"Direct costs",'Calc| Overheads Allocation'!E$8*S792,"Internal labour",'Calc| Overheads Allocation'!E$8*S792*'Input| Projects'!$AO792,"DNSP defined",'Calc| Overheads Allocation'!E$78*'Input| Projects'!$AV792,0),0)</f>
        <v>0</v>
      </c>
      <c r="AJ792" s="172" cm="1">
        <f t="array" ref="AJ792">IFERROR(--('Input| Projects'!$AS792="Yes")*_xlfn.SWITCH('Input| Overheads'!$C$50,"Direct costs",'Calc| Overheads Allocation'!F$8*T792,"Internal labour",'Calc| Overheads Allocation'!F$8*T792*'Input| Projects'!$AO792,"DNSP defined",'Calc| Overheads Allocation'!F$78*'Input| Projects'!$AV792,0),0)</f>
        <v>0</v>
      </c>
      <c r="AK792" s="172" cm="1">
        <f t="array" ref="AK792">IFERROR(--('Input| Projects'!$AS792="Yes")*_xlfn.SWITCH('Input| Overheads'!$C$50,"Direct costs",'Calc| Overheads Allocation'!G$8*U792,"Internal labour",'Calc| Overheads Allocation'!G$8*U792*'Input| Projects'!$AO792,"DNSP defined",'Calc| Overheads Allocation'!G$78*'Input| Projects'!$AV792,0),0)</f>
        <v>0</v>
      </c>
      <c r="AL792" s="172" cm="1">
        <f t="array" ref="AL792">IFERROR(--('Input| Projects'!$AS792="Yes")*_xlfn.SWITCH('Input| Overheads'!$C$50,"Direct costs",'Calc| Overheads Allocation'!H$8*V792,"Internal labour",'Calc| Overheads Allocation'!H$8*V792*'Input| Projects'!$AO792,"DNSP defined",'Calc| Overheads Allocation'!H$78*'Input| Projects'!$AV792,0),0)</f>
        <v>0</v>
      </c>
      <c r="AM792" s="172" cm="1">
        <f t="array" ref="AM792">IFERROR(--('Input| Projects'!$AS792="Yes")*_xlfn.SWITCH('Input| Overheads'!$C$50,"Direct costs",'Calc| Overheads Allocation'!I$8*W792,"Internal labour",'Calc| Overheads Allocation'!I$8*W792*'Input| Projects'!$AO792,"DNSP defined",'Calc| Overheads Allocation'!I$78*'Input| Projects'!$AV792,0),0)</f>
        <v>0</v>
      </c>
      <c r="AN792" s="175"/>
      <c r="AO792" s="172" cm="1">
        <f t="array" ref="AO792">IFERROR(--('Input| Projects'!$AT792="Yes")*_xlfn.SWITCH('Input| Overheads'!$C$50,"Direct costs",'Calc| Overheads Allocation'!C$9*Q792,"Internal labour",'Calc| Overheads Allocation'!C$9*Q792*'Input| Projects'!$AO792,"DNSP defined",'Calc| Overheads Allocation'!C$79*'Input| Projects'!$AW792,0),0)</f>
        <v>0</v>
      </c>
      <c r="AP792" s="172" cm="1">
        <f t="array" ref="AP792">IFERROR(--('Input| Projects'!$AT792="Yes")*_xlfn.SWITCH('Input| Overheads'!$C$50,"Direct costs",'Calc| Overheads Allocation'!D$9*R792,"Internal labour",'Calc| Overheads Allocation'!D$9*R792*'Input| Projects'!$AO792,"DNSP defined",'Calc| Overheads Allocation'!D$79*'Input| Projects'!$AW792,0),0)</f>
        <v>0</v>
      </c>
      <c r="AQ792" s="172" cm="1">
        <f t="array" ref="AQ792">IFERROR(--('Input| Projects'!$AT792="Yes")*_xlfn.SWITCH('Input| Overheads'!$C$50,"Direct costs",'Calc| Overheads Allocation'!E$9*S792,"Internal labour",'Calc| Overheads Allocation'!E$9*S792*'Input| Projects'!$AO792,"DNSP defined",'Calc| Overheads Allocation'!E$79*'Input| Projects'!$AW792,0),0)</f>
        <v>0</v>
      </c>
      <c r="AR792" s="172" cm="1">
        <f t="array" ref="AR792">IFERROR(--('Input| Projects'!$AT792="Yes")*_xlfn.SWITCH('Input| Overheads'!$C$50,"Direct costs",'Calc| Overheads Allocation'!F$9*T792,"Internal labour",'Calc| Overheads Allocation'!F$9*T792*'Input| Projects'!$AO792,"DNSP defined",'Calc| Overheads Allocation'!F$79*'Input| Projects'!$AW792,0),0)</f>
        <v>0</v>
      </c>
      <c r="AS792" s="172" cm="1">
        <f t="array" ref="AS792">IFERROR(--('Input| Projects'!$AT792="Yes")*_xlfn.SWITCH('Input| Overheads'!$C$50,"Direct costs",'Calc| Overheads Allocation'!G$9*U792,"Internal labour",'Calc| Overheads Allocation'!G$9*U792*'Input| Projects'!$AO792,"DNSP defined",'Calc| Overheads Allocation'!G$79*'Input| Projects'!$AW792,0),0)</f>
        <v>0</v>
      </c>
      <c r="AT792" s="172" cm="1">
        <f t="array" ref="AT792">IFERROR(--('Input| Projects'!$AT792="Yes")*_xlfn.SWITCH('Input| Overheads'!$C$50,"Direct costs",'Calc| Overheads Allocation'!H$9*V792,"Internal labour",'Calc| Overheads Allocation'!H$9*V792*'Input| Projects'!$AO792,"DNSP defined",'Calc| Overheads Allocation'!H$79*'Input| Projects'!$AW792,0),0)</f>
        <v>0</v>
      </c>
      <c r="AU792" s="172" cm="1">
        <f t="array" ref="AU792">IFERROR(--('Input| Projects'!$AT792="Yes")*_xlfn.SWITCH('Input| Overheads'!$C$50,"Direct costs",'Calc| Overheads Allocation'!I$9*W792,"Internal labour",'Calc| Overheads Allocation'!I$9*W792*'Input| Projects'!$AO792,"DNSP defined",'Calc| Overheads Allocation'!I$79*'Input| Projects'!$AW792,0),0)</f>
        <v>0</v>
      </c>
      <c r="AV792" s="175"/>
      <c r="AW792" s="172">
        <f t="shared" si="288"/>
        <v>0</v>
      </c>
      <c r="AX792" s="172">
        <f t="shared" si="289"/>
        <v>0</v>
      </c>
      <c r="AY792" s="172">
        <f t="shared" si="290"/>
        <v>0</v>
      </c>
      <c r="AZ792" s="172">
        <f t="shared" si="291"/>
        <v>0</v>
      </c>
      <c r="BA792" s="172">
        <f t="shared" si="292"/>
        <v>0</v>
      </c>
      <c r="BB792" s="172">
        <f t="shared" si="293"/>
        <v>0</v>
      </c>
      <c r="BC792" s="172">
        <f t="shared" si="294"/>
        <v>0</v>
      </c>
      <c r="BD792" s="176"/>
      <c r="BE792" s="172">
        <f t="shared" si="295"/>
        <v>0</v>
      </c>
      <c r="BF792" s="172">
        <f t="shared" si="296"/>
        <v>0</v>
      </c>
      <c r="BG792" s="172">
        <f t="shared" si="297"/>
        <v>0</v>
      </c>
      <c r="BH792" s="172">
        <f t="shared" si="298"/>
        <v>0</v>
      </c>
      <c r="BI792" s="172">
        <f t="shared" si="299"/>
        <v>0</v>
      </c>
      <c r="BJ792" s="172">
        <f t="shared" si="300"/>
        <v>0</v>
      </c>
      <c r="BK792" s="172">
        <f t="shared" si="301"/>
        <v>0</v>
      </c>
      <c r="BL792" s="176"/>
      <c r="BM792" s="172">
        <f t="shared" si="280"/>
        <v>0</v>
      </c>
      <c r="BN792" s="172">
        <f t="shared" si="281"/>
        <v>0</v>
      </c>
      <c r="BO792" s="172">
        <f t="shared" si="282"/>
        <v>0</v>
      </c>
      <c r="BP792" s="172">
        <f t="shared" si="283"/>
        <v>0</v>
      </c>
      <c r="BQ792" s="172">
        <f t="shared" si="284"/>
        <v>0</v>
      </c>
      <c r="BR792" s="172">
        <f t="shared" si="285"/>
        <v>0</v>
      </c>
      <c r="BS792" s="172">
        <f t="shared" si="286"/>
        <v>0</v>
      </c>
      <c r="BT792" s="55"/>
      <c r="BU792" s="158">
        <f>SUMIF('Input| Projects'!$BA$8:$CX$8,RIGHT(BU$9,3),'Input| Projects'!$BA792:$CX792)</f>
        <v>0</v>
      </c>
      <c r="BV792" s="158">
        <f>SUMIF('Input| Projects'!$BA$8:$CX$8,RIGHT(BV$9,3),'Input| Projects'!$BA792:$CX792)</f>
        <v>0</v>
      </c>
      <c r="BW792" s="79" t="str">
        <f t="shared" si="287"/>
        <v/>
      </c>
    </row>
    <row r="793" spans="2:75" x14ac:dyDescent="0.2">
      <c r="B793" s="123">
        <f>IFERROR('Input| Projects'!B793,"")</f>
        <v>784</v>
      </c>
      <c r="C793" s="160" t="str">
        <f>IFERROR(IF('Input| Projects'!C793="","",'Input| Projects'!C793),"")</f>
        <v/>
      </c>
      <c r="D793" s="160" t="str">
        <f>IFERROR(IF('Input| Projects'!D793="","",'Input| Projects'!D793),"")</f>
        <v/>
      </c>
      <c r="E793" s="53"/>
      <c r="F793" s="160" t="str">
        <f>IF(LEN('Input| Projects'!F793)&gt;0,'Input| Projects'!F793,"")</f>
        <v/>
      </c>
      <c r="G793" s="160" t="str">
        <f>IF(LEN('Input| Projects'!G793)&gt;0,'Input| Projects'!G793,"")</f>
        <v/>
      </c>
      <c r="H793" s="10"/>
      <c r="I793" s="194" cm="1">
        <f t="array" ref="I793">IF(LEN($F793)&gt;0,1+IFERROR(SUMPRODUCT(TRANSPOSE('Input| Projects'!$AO793:$AQ793),INDEX('Input| Escalations'!$F$27:$L$29,,MATCH(Q$9,'Input| Escalations'!$F$21:$L$21,0))),0),0)</f>
        <v>0</v>
      </c>
      <c r="J793" s="194" cm="1">
        <f t="array" ref="J793">IF(LEN($F793)&gt;0,1+IFERROR(SUMPRODUCT(TRANSPOSE('Input| Projects'!$AO793:$AQ793),INDEX('Input| Escalations'!$F$27:$L$29,,MATCH(R$9,'Input| Escalations'!$F$21:$L$21,0))),0),0)</f>
        <v>0</v>
      </c>
      <c r="K793" s="194" cm="1">
        <f t="array" ref="K793">IF(LEN($F793)&gt;0,1+IFERROR(SUMPRODUCT(TRANSPOSE('Input| Projects'!$AO793:$AQ793),INDEX('Input| Escalations'!$F$27:$L$29,,MATCH(S$9,'Input| Escalations'!$F$21:$L$21,0))),0),0)</f>
        <v>0</v>
      </c>
      <c r="L793" s="194" cm="1">
        <f t="array" ref="L793">IF(LEN($F793)&gt;0,1+IFERROR(SUMPRODUCT(TRANSPOSE('Input| Projects'!$AO793:$AQ793),INDEX('Input| Escalations'!$F$27:$L$29,,MATCH(T$9,'Input| Escalations'!$F$21:$L$21,0))),0),0)</f>
        <v>0</v>
      </c>
      <c r="M793" s="194" cm="1">
        <f t="array" ref="M793">IF(LEN($F793)&gt;0,1+IFERROR(SUMPRODUCT(TRANSPOSE('Input| Projects'!$AO793:$AQ793),INDEX('Input| Escalations'!$F$27:$L$29,,MATCH(U$9,'Input| Escalations'!$F$21:$L$21,0))),0),0)</f>
        <v>0</v>
      </c>
      <c r="N793" s="194" cm="1">
        <f t="array" ref="N793">IF(LEN($F793)&gt;0,1+IFERROR(SUMPRODUCT(TRANSPOSE('Input| Projects'!$AO793:$AQ793),INDEX('Input| Escalations'!$F$27:$L$29,,MATCH(V$9,'Input| Escalations'!$F$21:$L$21,0))),0),0)</f>
        <v>0</v>
      </c>
      <c r="O793" s="194" cm="1">
        <f t="array" ref="O793">IF(LEN($F793)&gt;0,1+IFERROR(SUMPRODUCT(TRANSPOSE('Input| Projects'!$AO793:$AQ793),INDEX('Input| Escalations'!$F$27:$L$29,,MATCH(W$9,'Input| Escalations'!$F$21:$L$21,0))),0),0)</f>
        <v>0</v>
      </c>
      <c r="P793" s="10"/>
      <c r="Q793" s="172">
        <f>IFERROR(IF(ISNUMBER(FIND("decision",'Input| Setup'!$F$6)),'Input| Projects'!Y793,'Input| Projects'!I793)*'Input| Escalations'!$I$17*I793,0)</f>
        <v>0</v>
      </c>
      <c r="R793" s="172">
        <f>IFERROR(IF(ISNUMBER(FIND("decision",'Input| Setup'!$F$6)),'Input| Projects'!Z793,'Input| Projects'!J793)*'Input| Escalations'!$I$17*J793,0)</f>
        <v>0</v>
      </c>
      <c r="S793" s="172">
        <f>IFERROR(IF(ISNUMBER(FIND("decision",'Input| Setup'!$F$6)),'Input| Projects'!AA793,'Input| Projects'!K793)*'Input| Escalations'!$I$17*K793,0)</f>
        <v>0</v>
      </c>
      <c r="T793" s="172">
        <f>IFERROR(IF(ISNUMBER(FIND("decision",'Input| Setup'!$F$6)),'Input| Projects'!AB793,'Input| Projects'!L793)*'Input| Escalations'!$I$17*L793,0)</f>
        <v>0</v>
      </c>
      <c r="U793" s="172">
        <f>IFERROR(IF(ISNUMBER(FIND("decision",'Input| Setup'!$F$6)),'Input| Projects'!AC793,'Input| Projects'!M793)*'Input| Escalations'!$I$17*M793,0)</f>
        <v>0</v>
      </c>
      <c r="V793" s="172">
        <f>IFERROR(IF(ISNUMBER(FIND("decision",'Input| Setup'!$F$6)),'Input| Projects'!AD793,'Input| Projects'!N793)*'Input| Escalations'!$I$17*N793,0)</f>
        <v>0</v>
      </c>
      <c r="W793" s="172">
        <f>IFERROR(IF(ISNUMBER(FIND("decision",'Input| Setup'!$F$6)),'Input| Projects'!AE793,'Input| Projects'!O793)*'Input| Escalations'!$I$17*O793,0)</f>
        <v>0</v>
      </c>
      <c r="X793" s="175"/>
      <c r="Y793" s="172">
        <f>IF(ISNUMBER(FIND("decision",'Input| Setup'!$F$6)),'Input| Projects'!AG793,'Input| Projects'!Q793)*I793*'Input| Escalations'!$I$17</f>
        <v>0</v>
      </c>
      <c r="Z793" s="172">
        <f>IF(ISNUMBER(FIND("decision",'Input| Setup'!$F$6)),'Input| Projects'!AH793,'Input| Projects'!R793)*J793*'Input| Escalations'!$I$17</f>
        <v>0</v>
      </c>
      <c r="AA793" s="172">
        <f>IF(ISNUMBER(FIND("decision",'Input| Setup'!$F$6)),'Input| Projects'!AI793,'Input| Projects'!S793)*K793*'Input| Escalations'!$I$17</f>
        <v>0</v>
      </c>
      <c r="AB793" s="172">
        <f>IF(ISNUMBER(FIND("decision",'Input| Setup'!$F$6)),'Input| Projects'!AJ793,'Input| Projects'!T793)*L793*'Input| Escalations'!$I$17</f>
        <v>0</v>
      </c>
      <c r="AC793" s="172">
        <f>IF(ISNUMBER(FIND("decision",'Input| Setup'!$F$6)),'Input| Projects'!AK793,'Input| Projects'!U793)*M793*'Input| Escalations'!$I$17</f>
        <v>0</v>
      </c>
      <c r="AD793" s="172">
        <f>IF(ISNUMBER(FIND("decision",'Input| Setup'!$F$6)),'Input| Projects'!AL793,'Input| Projects'!V793)*N793*'Input| Escalations'!$I$17</f>
        <v>0</v>
      </c>
      <c r="AE793" s="172">
        <f>IF(ISNUMBER(FIND("decision",'Input| Setup'!$F$6)),'Input| Projects'!AM793,'Input| Projects'!W793)*O793*'Input| Escalations'!$I$17</f>
        <v>0</v>
      </c>
      <c r="AF793" s="175"/>
      <c r="AG793" s="172" cm="1">
        <f t="array" ref="AG793">IFERROR(--('Input| Projects'!$AS793="Yes")*_xlfn.SWITCH('Input| Overheads'!$C$50,"Direct costs",'Calc| Overheads Allocation'!C$8*Q793,"Internal labour",'Calc| Overheads Allocation'!C$8*Q793*'Input| Projects'!$AO793,"DNSP defined",'Calc| Overheads Allocation'!C$78*'Input| Projects'!$AV793,0),0)</f>
        <v>0</v>
      </c>
      <c r="AH793" s="172" cm="1">
        <f t="array" ref="AH793">IFERROR(--('Input| Projects'!$AS793="Yes")*_xlfn.SWITCH('Input| Overheads'!$C$50,"Direct costs",'Calc| Overheads Allocation'!D$8*R793,"Internal labour",'Calc| Overheads Allocation'!D$8*R793*'Input| Projects'!$AO793,"DNSP defined",'Calc| Overheads Allocation'!D$78*'Input| Projects'!$AV793,0),0)</f>
        <v>0</v>
      </c>
      <c r="AI793" s="172" cm="1">
        <f t="array" ref="AI793">IFERROR(--('Input| Projects'!$AS793="Yes")*_xlfn.SWITCH('Input| Overheads'!$C$50,"Direct costs",'Calc| Overheads Allocation'!E$8*S793,"Internal labour",'Calc| Overheads Allocation'!E$8*S793*'Input| Projects'!$AO793,"DNSP defined",'Calc| Overheads Allocation'!E$78*'Input| Projects'!$AV793,0),0)</f>
        <v>0</v>
      </c>
      <c r="AJ793" s="172" cm="1">
        <f t="array" ref="AJ793">IFERROR(--('Input| Projects'!$AS793="Yes")*_xlfn.SWITCH('Input| Overheads'!$C$50,"Direct costs",'Calc| Overheads Allocation'!F$8*T793,"Internal labour",'Calc| Overheads Allocation'!F$8*T793*'Input| Projects'!$AO793,"DNSP defined",'Calc| Overheads Allocation'!F$78*'Input| Projects'!$AV793,0),0)</f>
        <v>0</v>
      </c>
      <c r="AK793" s="172" cm="1">
        <f t="array" ref="AK793">IFERROR(--('Input| Projects'!$AS793="Yes")*_xlfn.SWITCH('Input| Overheads'!$C$50,"Direct costs",'Calc| Overheads Allocation'!G$8*U793,"Internal labour",'Calc| Overheads Allocation'!G$8*U793*'Input| Projects'!$AO793,"DNSP defined",'Calc| Overheads Allocation'!G$78*'Input| Projects'!$AV793,0),0)</f>
        <v>0</v>
      </c>
      <c r="AL793" s="172" cm="1">
        <f t="array" ref="AL793">IFERROR(--('Input| Projects'!$AS793="Yes")*_xlfn.SWITCH('Input| Overheads'!$C$50,"Direct costs",'Calc| Overheads Allocation'!H$8*V793,"Internal labour",'Calc| Overheads Allocation'!H$8*V793*'Input| Projects'!$AO793,"DNSP defined",'Calc| Overheads Allocation'!H$78*'Input| Projects'!$AV793,0),0)</f>
        <v>0</v>
      </c>
      <c r="AM793" s="172" cm="1">
        <f t="array" ref="AM793">IFERROR(--('Input| Projects'!$AS793="Yes")*_xlfn.SWITCH('Input| Overheads'!$C$50,"Direct costs",'Calc| Overheads Allocation'!I$8*W793,"Internal labour",'Calc| Overheads Allocation'!I$8*W793*'Input| Projects'!$AO793,"DNSP defined",'Calc| Overheads Allocation'!I$78*'Input| Projects'!$AV793,0),0)</f>
        <v>0</v>
      </c>
      <c r="AN793" s="175"/>
      <c r="AO793" s="172" cm="1">
        <f t="array" ref="AO793">IFERROR(--('Input| Projects'!$AT793="Yes")*_xlfn.SWITCH('Input| Overheads'!$C$50,"Direct costs",'Calc| Overheads Allocation'!C$9*Q793,"Internal labour",'Calc| Overheads Allocation'!C$9*Q793*'Input| Projects'!$AO793,"DNSP defined",'Calc| Overheads Allocation'!C$79*'Input| Projects'!$AW793,0),0)</f>
        <v>0</v>
      </c>
      <c r="AP793" s="172" cm="1">
        <f t="array" ref="AP793">IFERROR(--('Input| Projects'!$AT793="Yes")*_xlfn.SWITCH('Input| Overheads'!$C$50,"Direct costs",'Calc| Overheads Allocation'!D$9*R793,"Internal labour",'Calc| Overheads Allocation'!D$9*R793*'Input| Projects'!$AO793,"DNSP defined",'Calc| Overheads Allocation'!D$79*'Input| Projects'!$AW793,0),0)</f>
        <v>0</v>
      </c>
      <c r="AQ793" s="172" cm="1">
        <f t="array" ref="AQ793">IFERROR(--('Input| Projects'!$AT793="Yes")*_xlfn.SWITCH('Input| Overheads'!$C$50,"Direct costs",'Calc| Overheads Allocation'!E$9*S793,"Internal labour",'Calc| Overheads Allocation'!E$9*S793*'Input| Projects'!$AO793,"DNSP defined",'Calc| Overheads Allocation'!E$79*'Input| Projects'!$AW793,0),0)</f>
        <v>0</v>
      </c>
      <c r="AR793" s="172" cm="1">
        <f t="array" ref="AR793">IFERROR(--('Input| Projects'!$AT793="Yes")*_xlfn.SWITCH('Input| Overheads'!$C$50,"Direct costs",'Calc| Overheads Allocation'!F$9*T793,"Internal labour",'Calc| Overheads Allocation'!F$9*T793*'Input| Projects'!$AO793,"DNSP defined",'Calc| Overheads Allocation'!F$79*'Input| Projects'!$AW793,0),0)</f>
        <v>0</v>
      </c>
      <c r="AS793" s="172" cm="1">
        <f t="array" ref="AS793">IFERROR(--('Input| Projects'!$AT793="Yes")*_xlfn.SWITCH('Input| Overheads'!$C$50,"Direct costs",'Calc| Overheads Allocation'!G$9*U793,"Internal labour",'Calc| Overheads Allocation'!G$9*U793*'Input| Projects'!$AO793,"DNSP defined",'Calc| Overheads Allocation'!G$79*'Input| Projects'!$AW793,0),0)</f>
        <v>0</v>
      </c>
      <c r="AT793" s="172" cm="1">
        <f t="array" ref="AT793">IFERROR(--('Input| Projects'!$AT793="Yes")*_xlfn.SWITCH('Input| Overheads'!$C$50,"Direct costs",'Calc| Overheads Allocation'!H$9*V793,"Internal labour",'Calc| Overheads Allocation'!H$9*V793*'Input| Projects'!$AO793,"DNSP defined",'Calc| Overheads Allocation'!H$79*'Input| Projects'!$AW793,0),0)</f>
        <v>0</v>
      </c>
      <c r="AU793" s="172" cm="1">
        <f t="array" ref="AU793">IFERROR(--('Input| Projects'!$AT793="Yes")*_xlfn.SWITCH('Input| Overheads'!$C$50,"Direct costs",'Calc| Overheads Allocation'!I$9*W793,"Internal labour",'Calc| Overheads Allocation'!I$9*W793*'Input| Projects'!$AO793,"DNSP defined",'Calc| Overheads Allocation'!I$79*'Input| Projects'!$AW793,0),0)</f>
        <v>0</v>
      </c>
      <c r="AV793" s="175"/>
      <c r="AW793" s="172">
        <f t="shared" si="288"/>
        <v>0</v>
      </c>
      <c r="AX793" s="172">
        <f t="shared" si="289"/>
        <v>0</v>
      </c>
      <c r="AY793" s="172">
        <f t="shared" si="290"/>
        <v>0</v>
      </c>
      <c r="AZ793" s="172">
        <f t="shared" si="291"/>
        <v>0</v>
      </c>
      <c r="BA793" s="172">
        <f t="shared" si="292"/>
        <v>0</v>
      </c>
      <c r="BB793" s="172">
        <f t="shared" si="293"/>
        <v>0</v>
      </c>
      <c r="BC793" s="172">
        <f t="shared" si="294"/>
        <v>0</v>
      </c>
      <c r="BD793" s="176"/>
      <c r="BE793" s="172">
        <f t="shared" si="295"/>
        <v>0</v>
      </c>
      <c r="BF793" s="172">
        <f t="shared" si="296"/>
        <v>0</v>
      </c>
      <c r="BG793" s="172">
        <f t="shared" si="297"/>
        <v>0</v>
      </c>
      <c r="BH793" s="172">
        <f t="shared" si="298"/>
        <v>0</v>
      </c>
      <c r="BI793" s="172">
        <f t="shared" si="299"/>
        <v>0</v>
      </c>
      <c r="BJ793" s="172">
        <f t="shared" si="300"/>
        <v>0</v>
      </c>
      <c r="BK793" s="172">
        <f t="shared" si="301"/>
        <v>0</v>
      </c>
      <c r="BL793" s="176"/>
      <c r="BM793" s="172">
        <f t="shared" si="280"/>
        <v>0</v>
      </c>
      <c r="BN793" s="172">
        <f t="shared" si="281"/>
        <v>0</v>
      </c>
      <c r="BO793" s="172">
        <f t="shared" si="282"/>
        <v>0</v>
      </c>
      <c r="BP793" s="172">
        <f t="shared" si="283"/>
        <v>0</v>
      </c>
      <c r="BQ793" s="172">
        <f t="shared" si="284"/>
        <v>0</v>
      </c>
      <c r="BR793" s="172">
        <f t="shared" si="285"/>
        <v>0</v>
      </c>
      <c r="BS793" s="172">
        <f t="shared" si="286"/>
        <v>0</v>
      </c>
      <c r="BT793" s="55"/>
      <c r="BU793" s="158">
        <f>SUMIF('Input| Projects'!$BA$8:$CX$8,RIGHT(BU$9,3),'Input| Projects'!$BA793:$CX793)</f>
        <v>0</v>
      </c>
      <c r="BV793" s="158">
        <f>SUMIF('Input| Projects'!$BA$8:$CX$8,RIGHT(BV$9,3),'Input| Projects'!$BA793:$CX793)</f>
        <v>0</v>
      </c>
      <c r="BW793" s="79" t="str">
        <f t="shared" si="287"/>
        <v/>
      </c>
    </row>
    <row r="794" spans="2:75" x14ac:dyDescent="0.2">
      <c r="B794" s="123">
        <f>IFERROR('Input| Projects'!B794,"")</f>
        <v>785</v>
      </c>
      <c r="C794" s="160" t="str">
        <f>IFERROR(IF('Input| Projects'!C794="","",'Input| Projects'!C794),"")</f>
        <v/>
      </c>
      <c r="D794" s="160" t="str">
        <f>IFERROR(IF('Input| Projects'!D794="","",'Input| Projects'!D794),"")</f>
        <v/>
      </c>
      <c r="E794" s="53"/>
      <c r="F794" s="160" t="str">
        <f>IF(LEN('Input| Projects'!F794)&gt;0,'Input| Projects'!F794,"")</f>
        <v/>
      </c>
      <c r="G794" s="160" t="str">
        <f>IF(LEN('Input| Projects'!G794)&gt;0,'Input| Projects'!G794,"")</f>
        <v/>
      </c>
      <c r="H794" s="10"/>
      <c r="I794" s="194" cm="1">
        <f t="array" ref="I794">IF(LEN($F794)&gt;0,1+IFERROR(SUMPRODUCT(TRANSPOSE('Input| Projects'!$AO794:$AQ794),INDEX('Input| Escalations'!$F$27:$L$29,,MATCH(Q$9,'Input| Escalations'!$F$21:$L$21,0))),0),0)</f>
        <v>0</v>
      </c>
      <c r="J794" s="194" cm="1">
        <f t="array" ref="J794">IF(LEN($F794)&gt;0,1+IFERROR(SUMPRODUCT(TRANSPOSE('Input| Projects'!$AO794:$AQ794),INDEX('Input| Escalations'!$F$27:$L$29,,MATCH(R$9,'Input| Escalations'!$F$21:$L$21,0))),0),0)</f>
        <v>0</v>
      </c>
      <c r="K794" s="194" cm="1">
        <f t="array" ref="K794">IF(LEN($F794)&gt;0,1+IFERROR(SUMPRODUCT(TRANSPOSE('Input| Projects'!$AO794:$AQ794),INDEX('Input| Escalations'!$F$27:$L$29,,MATCH(S$9,'Input| Escalations'!$F$21:$L$21,0))),0),0)</f>
        <v>0</v>
      </c>
      <c r="L794" s="194" cm="1">
        <f t="array" ref="L794">IF(LEN($F794)&gt;0,1+IFERROR(SUMPRODUCT(TRANSPOSE('Input| Projects'!$AO794:$AQ794),INDEX('Input| Escalations'!$F$27:$L$29,,MATCH(T$9,'Input| Escalations'!$F$21:$L$21,0))),0),0)</f>
        <v>0</v>
      </c>
      <c r="M794" s="194" cm="1">
        <f t="array" ref="M794">IF(LEN($F794)&gt;0,1+IFERROR(SUMPRODUCT(TRANSPOSE('Input| Projects'!$AO794:$AQ794),INDEX('Input| Escalations'!$F$27:$L$29,,MATCH(U$9,'Input| Escalations'!$F$21:$L$21,0))),0),0)</f>
        <v>0</v>
      </c>
      <c r="N794" s="194" cm="1">
        <f t="array" ref="N794">IF(LEN($F794)&gt;0,1+IFERROR(SUMPRODUCT(TRANSPOSE('Input| Projects'!$AO794:$AQ794),INDEX('Input| Escalations'!$F$27:$L$29,,MATCH(V$9,'Input| Escalations'!$F$21:$L$21,0))),0),0)</f>
        <v>0</v>
      </c>
      <c r="O794" s="194" cm="1">
        <f t="array" ref="O794">IF(LEN($F794)&gt;0,1+IFERROR(SUMPRODUCT(TRANSPOSE('Input| Projects'!$AO794:$AQ794),INDEX('Input| Escalations'!$F$27:$L$29,,MATCH(W$9,'Input| Escalations'!$F$21:$L$21,0))),0),0)</f>
        <v>0</v>
      </c>
      <c r="P794" s="10"/>
      <c r="Q794" s="172">
        <f>IFERROR(IF(ISNUMBER(FIND("decision",'Input| Setup'!$F$6)),'Input| Projects'!Y794,'Input| Projects'!I794)*'Input| Escalations'!$I$17*I794,0)</f>
        <v>0</v>
      </c>
      <c r="R794" s="172">
        <f>IFERROR(IF(ISNUMBER(FIND("decision",'Input| Setup'!$F$6)),'Input| Projects'!Z794,'Input| Projects'!J794)*'Input| Escalations'!$I$17*J794,0)</f>
        <v>0</v>
      </c>
      <c r="S794" s="172">
        <f>IFERROR(IF(ISNUMBER(FIND("decision",'Input| Setup'!$F$6)),'Input| Projects'!AA794,'Input| Projects'!K794)*'Input| Escalations'!$I$17*K794,0)</f>
        <v>0</v>
      </c>
      <c r="T794" s="172">
        <f>IFERROR(IF(ISNUMBER(FIND("decision",'Input| Setup'!$F$6)),'Input| Projects'!AB794,'Input| Projects'!L794)*'Input| Escalations'!$I$17*L794,0)</f>
        <v>0</v>
      </c>
      <c r="U794" s="172">
        <f>IFERROR(IF(ISNUMBER(FIND("decision",'Input| Setup'!$F$6)),'Input| Projects'!AC794,'Input| Projects'!M794)*'Input| Escalations'!$I$17*M794,0)</f>
        <v>0</v>
      </c>
      <c r="V794" s="172">
        <f>IFERROR(IF(ISNUMBER(FIND("decision",'Input| Setup'!$F$6)),'Input| Projects'!AD794,'Input| Projects'!N794)*'Input| Escalations'!$I$17*N794,0)</f>
        <v>0</v>
      </c>
      <c r="W794" s="172">
        <f>IFERROR(IF(ISNUMBER(FIND("decision",'Input| Setup'!$F$6)),'Input| Projects'!AE794,'Input| Projects'!O794)*'Input| Escalations'!$I$17*O794,0)</f>
        <v>0</v>
      </c>
      <c r="X794" s="175"/>
      <c r="Y794" s="172">
        <f>IF(ISNUMBER(FIND("decision",'Input| Setup'!$F$6)),'Input| Projects'!AG794,'Input| Projects'!Q794)*I794*'Input| Escalations'!$I$17</f>
        <v>0</v>
      </c>
      <c r="Z794" s="172">
        <f>IF(ISNUMBER(FIND("decision",'Input| Setup'!$F$6)),'Input| Projects'!AH794,'Input| Projects'!R794)*J794*'Input| Escalations'!$I$17</f>
        <v>0</v>
      </c>
      <c r="AA794" s="172">
        <f>IF(ISNUMBER(FIND("decision",'Input| Setup'!$F$6)),'Input| Projects'!AI794,'Input| Projects'!S794)*K794*'Input| Escalations'!$I$17</f>
        <v>0</v>
      </c>
      <c r="AB794" s="172">
        <f>IF(ISNUMBER(FIND("decision",'Input| Setup'!$F$6)),'Input| Projects'!AJ794,'Input| Projects'!T794)*L794*'Input| Escalations'!$I$17</f>
        <v>0</v>
      </c>
      <c r="AC794" s="172">
        <f>IF(ISNUMBER(FIND("decision",'Input| Setup'!$F$6)),'Input| Projects'!AK794,'Input| Projects'!U794)*M794*'Input| Escalations'!$I$17</f>
        <v>0</v>
      </c>
      <c r="AD794" s="172">
        <f>IF(ISNUMBER(FIND("decision",'Input| Setup'!$F$6)),'Input| Projects'!AL794,'Input| Projects'!V794)*N794*'Input| Escalations'!$I$17</f>
        <v>0</v>
      </c>
      <c r="AE794" s="172">
        <f>IF(ISNUMBER(FIND("decision",'Input| Setup'!$F$6)),'Input| Projects'!AM794,'Input| Projects'!W794)*O794*'Input| Escalations'!$I$17</f>
        <v>0</v>
      </c>
      <c r="AF794" s="175"/>
      <c r="AG794" s="172" cm="1">
        <f t="array" ref="AG794">IFERROR(--('Input| Projects'!$AS794="Yes")*_xlfn.SWITCH('Input| Overheads'!$C$50,"Direct costs",'Calc| Overheads Allocation'!C$8*Q794,"Internal labour",'Calc| Overheads Allocation'!C$8*Q794*'Input| Projects'!$AO794,"DNSP defined",'Calc| Overheads Allocation'!C$78*'Input| Projects'!$AV794,0),0)</f>
        <v>0</v>
      </c>
      <c r="AH794" s="172" cm="1">
        <f t="array" ref="AH794">IFERROR(--('Input| Projects'!$AS794="Yes")*_xlfn.SWITCH('Input| Overheads'!$C$50,"Direct costs",'Calc| Overheads Allocation'!D$8*R794,"Internal labour",'Calc| Overheads Allocation'!D$8*R794*'Input| Projects'!$AO794,"DNSP defined",'Calc| Overheads Allocation'!D$78*'Input| Projects'!$AV794,0),0)</f>
        <v>0</v>
      </c>
      <c r="AI794" s="172" cm="1">
        <f t="array" ref="AI794">IFERROR(--('Input| Projects'!$AS794="Yes")*_xlfn.SWITCH('Input| Overheads'!$C$50,"Direct costs",'Calc| Overheads Allocation'!E$8*S794,"Internal labour",'Calc| Overheads Allocation'!E$8*S794*'Input| Projects'!$AO794,"DNSP defined",'Calc| Overheads Allocation'!E$78*'Input| Projects'!$AV794,0),0)</f>
        <v>0</v>
      </c>
      <c r="AJ794" s="172" cm="1">
        <f t="array" ref="AJ794">IFERROR(--('Input| Projects'!$AS794="Yes")*_xlfn.SWITCH('Input| Overheads'!$C$50,"Direct costs",'Calc| Overheads Allocation'!F$8*T794,"Internal labour",'Calc| Overheads Allocation'!F$8*T794*'Input| Projects'!$AO794,"DNSP defined",'Calc| Overheads Allocation'!F$78*'Input| Projects'!$AV794,0),0)</f>
        <v>0</v>
      </c>
      <c r="AK794" s="172" cm="1">
        <f t="array" ref="AK794">IFERROR(--('Input| Projects'!$AS794="Yes")*_xlfn.SWITCH('Input| Overheads'!$C$50,"Direct costs",'Calc| Overheads Allocation'!G$8*U794,"Internal labour",'Calc| Overheads Allocation'!G$8*U794*'Input| Projects'!$AO794,"DNSP defined",'Calc| Overheads Allocation'!G$78*'Input| Projects'!$AV794,0),0)</f>
        <v>0</v>
      </c>
      <c r="AL794" s="172" cm="1">
        <f t="array" ref="AL794">IFERROR(--('Input| Projects'!$AS794="Yes")*_xlfn.SWITCH('Input| Overheads'!$C$50,"Direct costs",'Calc| Overheads Allocation'!H$8*V794,"Internal labour",'Calc| Overheads Allocation'!H$8*V794*'Input| Projects'!$AO794,"DNSP defined",'Calc| Overheads Allocation'!H$78*'Input| Projects'!$AV794,0),0)</f>
        <v>0</v>
      </c>
      <c r="AM794" s="172" cm="1">
        <f t="array" ref="AM794">IFERROR(--('Input| Projects'!$AS794="Yes")*_xlfn.SWITCH('Input| Overheads'!$C$50,"Direct costs",'Calc| Overheads Allocation'!I$8*W794,"Internal labour",'Calc| Overheads Allocation'!I$8*W794*'Input| Projects'!$AO794,"DNSP defined",'Calc| Overheads Allocation'!I$78*'Input| Projects'!$AV794,0),0)</f>
        <v>0</v>
      </c>
      <c r="AN794" s="175"/>
      <c r="AO794" s="172" cm="1">
        <f t="array" ref="AO794">IFERROR(--('Input| Projects'!$AT794="Yes")*_xlfn.SWITCH('Input| Overheads'!$C$50,"Direct costs",'Calc| Overheads Allocation'!C$9*Q794,"Internal labour",'Calc| Overheads Allocation'!C$9*Q794*'Input| Projects'!$AO794,"DNSP defined",'Calc| Overheads Allocation'!C$79*'Input| Projects'!$AW794,0),0)</f>
        <v>0</v>
      </c>
      <c r="AP794" s="172" cm="1">
        <f t="array" ref="AP794">IFERROR(--('Input| Projects'!$AT794="Yes")*_xlfn.SWITCH('Input| Overheads'!$C$50,"Direct costs",'Calc| Overheads Allocation'!D$9*R794,"Internal labour",'Calc| Overheads Allocation'!D$9*R794*'Input| Projects'!$AO794,"DNSP defined",'Calc| Overheads Allocation'!D$79*'Input| Projects'!$AW794,0),0)</f>
        <v>0</v>
      </c>
      <c r="AQ794" s="172" cm="1">
        <f t="array" ref="AQ794">IFERROR(--('Input| Projects'!$AT794="Yes")*_xlfn.SWITCH('Input| Overheads'!$C$50,"Direct costs",'Calc| Overheads Allocation'!E$9*S794,"Internal labour",'Calc| Overheads Allocation'!E$9*S794*'Input| Projects'!$AO794,"DNSP defined",'Calc| Overheads Allocation'!E$79*'Input| Projects'!$AW794,0),0)</f>
        <v>0</v>
      </c>
      <c r="AR794" s="172" cm="1">
        <f t="array" ref="AR794">IFERROR(--('Input| Projects'!$AT794="Yes")*_xlfn.SWITCH('Input| Overheads'!$C$50,"Direct costs",'Calc| Overheads Allocation'!F$9*T794,"Internal labour",'Calc| Overheads Allocation'!F$9*T794*'Input| Projects'!$AO794,"DNSP defined",'Calc| Overheads Allocation'!F$79*'Input| Projects'!$AW794,0),0)</f>
        <v>0</v>
      </c>
      <c r="AS794" s="172" cm="1">
        <f t="array" ref="AS794">IFERROR(--('Input| Projects'!$AT794="Yes")*_xlfn.SWITCH('Input| Overheads'!$C$50,"Direct costs",'Calc| Overheads Allocation'!G$9*U794,"Internal labour",'Calc| Overheads Allocation'!G$9*U794*'Input| Projects'!$AO794,"DNSP defined",'Calc| Overheads Allocation'!G$79*'Input| Projects'!$AW794,0),0)</f>
        <v>0</v>
      </c>
      <c r="AT794" s="172" cm="1">
        <f t="array" ref="AT794">IFERROR(--('Input| Projects'!$AT794="Yes")*_xlfn.SWITCH('Input| Overheads'!$C$50,"Direct costs",'Calc| Overheads Allocation'!H$9*V794,"Internal labour",'Calc| Overheads Allocation'!H$9*V794*'Input| Projects'!$AO794,"DNSP defined",'Calc| Overheads Allocation'!H$79*'Input| Projects'!$AW794,0),0)</f>
        <v>0</v>
      </c>
      <c r="AU794" s="172" cm="1">
        <f t="array" ref="AU794">IFERROR(--('Input| Projects'!$AT794="Yes")*_xlfn.SWITCH('Input| Overheads'!$C$50,"Direct costs",'Calc| Overheads Allocation'!I$9*W794,"Internal labour",'Calc| Overheads Allocation'!I$9*W794*'Input| Projects'!$AO794,"DNSP defined",'Calc| Overheads Allocation'!I$79*'Input| Projects'!$AW794,0),0)</f>
        <v>0</v>
      </c>
      <c r="AV794" s="175"/>
      <c r="AW794" s="172">
        <f t="shared" si="288"/>
        <v>0</v>
      </c>
      <c r="AX794" s="172">
        <f t="shared" si="289"/>
        <v>0</v>
      </c>
      <c r="AY794" s="172">
        <f t="shared" si="290"/>
        <v>0</v>
      </c>
      <c r="AZ794" s="172">
        <f t="shared" si="291"/>
        <v>0</v>
      </c>
      <c r="BA794" s="172">
        <f t="shared" si="292"/>
        <v>0</v>
      </c>
      <c r="BB794" s="172">
        <f t="shared" si="293"/>
        <v>0</v>
      </c>
      <c r="BC794" s="172">
        <f t="shared" si="294"/>
        <v>0</v>
      </c>
      <c r="BD794" s="176"/>
      <c r="BE794" s="172">
        <f t="shared" si="295"/>
        <v>0</v>
      </c>
      <c r="BF794" s="172">
        <f t="shared" si="296"/>
        <v>0</v>
      </c>
      <c r="BG794" s="172">
        <f t="shared" si="297"/>
        <v>0</v>
      </c>
      <c r="BH794" s="172">
        <f t="shared" si="298"/>
        <v>0</v>
      </c>
      <c r="BI794" s="172">
        <f t="shared" si="299"/>
        <v>0</v>
      </c>
      <c r="BJ794" s="172">
        <f t="shared" si="300"/>
        <v>0</v>
      </c>
      <c r="BK794" s="172">
        <f t="shared" si="301"/>
        <v>0</v>
      </c>
      <c r="BL794" s="176"/>
      <c r="BM794" s="172">
        <f t="shared" si="280"/>
        <v>0</v>
      </c>
      <c r="BN794" s="172">
        <f t="shared" si="281"/>
        <v>0</v>
      </c>
      <c r="BO794" s="172">
        <f t="shared" si="282"/>
        <v>0</v>
      </c>
      <c r="BP794" s="172">
        <f t="shared" si="283"/>
        <v>0</v>
      </c>
      <c r="BQ794" s="172">
        <f t="shared" si="284"/>
        <v>0</v>
      </c>
      <c r="BR794" s="172">
        <f t="shared" si="285"/>
        <v>0</v>
      </c>
      <c r="BS794" s="172">
        <f t="shared" si="286"/>
        <v>0</v>
      </c>
      <c r="BT794" s="55"/>
      <c r="BU794" s="158">
        <f>SUMIF('Input| Projects'!$BA$8:$CX$8,RIGHT(BU$9,3),'Input| Projects'!$BA794:$CX794)</f>
        <v>0</v>
      </c>
      <c r="BV794" s="158">
        <f>SUMIF('Input| Projects'!$BA$8:$CX$8,RIGHT(BV$9,3),'Input| Projects'!$BA794:$CX794)</f>
        <v>0</v>
      </c>
      <c r="BW794" s="79" t="str">
        <f t="shared" si="287"/>
        <v/>
      </c>
    </row>
    <row r="795" spans="2:75" x14ac:dyDescent="0.2">
      <c r="B795" s="123">
        <f>IFERROR('Input| Projects'!B795,"")</f>
        <v>786</v>
      </c>
      <c r="C795" s="160" t="str">
        <f>IFERROR(IF('Input| Projects'!C795="","",'Input| Projects'!C795),"")</f>
        <v/>
      </c>
      <c r="D795" s="160" t="str">
        <f>IFERROR(IF('Input| Projects'!D795="","",'Input| Projects'!D795),"")</f>
        <v/>
      </c>
      <c r="E795" s="53"/>
      <c r="F795" s="160" t="str">
        <f>IF(LEN('Input| Projects'!F795)&gt;0,'Input| Projects'!F795,"")</f>
        <v/>
      </c>
      <c r="G795" s="160" t="str">
        <f>IF(LEN('Input| Projects'!G795)&gt;0,'Input| Projects'!G795,"")</f>
        <v/>
      </c>
      <c r="H795" s="10"/>
      <c r="I795" s="194" cm="1">
        <f t="array" ref="I795">IF(LEN($F795)&gt;0,1+IFERROR(SUMPRODUCT(TRANSPOSE('Input| Projects'!$AO795:$AQ795),INDEX('Input| Escalations'!$F$27:$L$29,,MATCH(Q$9,'Input| Escalations'!$F$21:$L$21,0))),0),0)</f>
        <v>0</v>
      </c>
      <c r="J795" s="194" cm="1">
        <f t="array" ref="J795">IF(LEN($F795)&gt;0,1+IFERROR(SUMPRODUCT(TRANSPOSE('Input| Projects'!$AO795:$AQ795),INDEX('Input| Escalations'!$F$27:$L$29,,MATCH(R$9,'Input| Escalations'!$F$21:$L$21,0))),0),0)</f>
        <v>0</v>
      </c>
      <c r="K795" s="194" cm="1">
        <f t="array" ref="K795">IF(LEN($F795)&gt;0,1+IFERROR(SUMPRODUCT(TRANSPOSE('Input| Projects'!$AO795:$AQ795),INDEX('Input| Escalations'!$F$27:$L$29,,MATCH(S$9,'Input| Escalations'!$F$21:$L$21,0))),0),0)</f>
        <v>0</v>
      </c>
      <c r="L795" s="194" cm="1">
        <f t="array" ref="L795">IF(LEN($F795)&gt;0,1+IFERROR(SUMPRODUCT(TRANSPOSE('Input| Projects'!$AO795:$AQ795),INDEX('Input| Escalations'!$F$27:$L$29,,MATCH(T$9,'Input| Escalations'!$F$21:$L$21,0))),0),0)</f>
        <v>0</v>
      </c>
      <c r="M795" s="194" cm="1">
        <f t="array" ref="M795">IF(LEN($F795)&gt;0,1+IFERROR(SUMPRODUCT(TRANSPOSE('Input| Projects'!$AO795:$AQ795),INDEX('Input| Escalations'!$F$27:$L$29,,MATCH(U$9,'Input| Escalations'!$F$21:$L$21,0))),0),0)</f>
        <v>0</v>
      </c>
      <c r="N795" s="194" cm="1">
        <f t="array" ref="N795">IF(LEN($F795)&gt;0,1+IFERROR(SUMPRODUCT(TRANSPOSE('Input| Projects'!$AO795:$AQ795),INDEX('Input| Escalations'!$F$27:$L$29,,MATCH(V$9,'Input| Escalations'!$F$21:$L$21,0))),0),0)</f>
        <v>0</v>
      </c>
      <c r="O795" s="194" cm="1">
        <f t="array" ref="O795">IF(LEN($F795)&gt;0,1+IFERROR(SUMPRODUCT(TRANSPOSE('Input| Projects'!$AO795:$AQ795),INDEX('Input| Escalations'!$F$27:$L$29,,MATCH(W$9,'Input| Escalations'!$F$21:$L$21,0))),0),0)</f>
        <v>0</v>
      </c>
      <c r="P795" s="10"/>
      <c r="Q795" s="172">
        <f>IFERROR(IF(ISNUMBER(FIND("decision",'Input| Setup'!$F$6)),'Input| Projects'!Y795,'Input| Projects'!I795)*'Input| Escalations'!$I$17*I795,0)</f>
        <v>0</v>
      </c>
      <c r="R795" s="172">
        <f>IFERROR(IF(ISNUMBER(FIND("decision",'Input| Setup'!$F$6)),'Input| Projects'!Z795,'Input| Projects'!J795)*'Input| Escalations'!$I$17*J795,0)</f>
        <v>0</v>
      </c>
      <c r="S795" s="172">
        <f>IFERROR(IF(ISNUMBER(FIND("decision",'Input| Setup'!$F$6)),'Input| Projects'!AA795,'Input| Projects'!K795)*'Input| Escalations'!$I$17*K795,0)</f>
        <v>0</v>
      </c>
      <c r="T795" s="172">
        <f>IFERROR(IF(ISNUMBER(FIND("decision",'Input| Setup'!$F$6)),'Input| Projects'!AB795,'Input| Projects'!L795)*'Input| Escalations'!$I$17*L795,0)</f>
        <v>0</v>
      </c>
      <c r="U795" s="172">
        <f>IFERROR(IF(ISNUMBER(FIND("decision",'Input| Setup'!$F$6)),'Input| Projects'!AC795,'Input| Projects'!M795)*'Input| Escalations'!$I$17*M795,0)</f>
        <v>0</v>
      </c>
      <c r="V795" s="172">
        <f>IFERROR(IF(ISNUMBER(FIND("decision",'Input| Setup'!$F$6)),'Input| Projects'!AD795,'Input| Projects'!N795)*'Input| Escalations'!$I$17*N795,0)</f>
        <v>0</v>
      </c>
      <c r="W795" s="172">
        <f>IFERROR(IF(ISNUMBER(FIND("decision",'Input| Setup'!$F$6)),'Input| Projects'!AE795,'Input| Projects'!O795)*'Input| Escalations'!$I$17*O795,0)</f>
        <v>0</v>
      </c>
      <c r="X795" s="175"/>
      <c r="Y795" s="172">
        <f>IF(ISNUMBER(FIND("decision",'Input| Setup'!$F$6)),'Input| Projects'!AG795,'Input| Projects'!Q795)*I795*'Input| Escalations'!$I$17</f>
        <v>0</v>
      </c>
      <c r="Z795" s="172">
        <f>IF(ISNUMBER(FIND("decision",'Input| Setup'!$F$6)),'Input| Projects'!AH795,'Input| Projects'!R795)*J795*'Input| Escalations'!$I$17</f>
        <v>0</v>
      </c>
      <c r="AA795" s="172">
        <f>IF(ISNUMBER(FIND("decision",'Input| Setup'!$F$6)),'Input| Projects'!AI795,'Input| Projects'!S795)*K795*'Input| Escalations'!$I$17</f>
        <v>0</v>
      </c>
      <c r="AB795" s="172">
        <f>IF(ISNUMBER(FIND("decision",'Input| Setup'!$F$6)),'Input| Projects'!AJ795,'Input| Projects'!T795)*L795*'Input| Escalations'!$I$17</f>
        <v>0</v>
      </c>
      <c r="AC795" s="172">
        <f>IF(ISNUMBER(FIND("decision",'Input| Setup'!$F$6)),'Input| Projects'!AK795,'Input| Projects'!U795)*M795*'Input| Escalations'!$I$17</f>
        <v>0</v>
      </c>
      <c r="AD795" s="172">
        <f>IF(ISNUMBER(FIND("decision",'Input| Setup'!$F$6)),'Input| Projects'!AL795,'Input| Projects'!V795)*N795*'Input| Escalations'!$I$17</f>
        <v>0</v>
      </c>
      <c r="AE795" s="172">
        <f>IF(ISNUMBER(FIND("decision",'Input| Setup'!$F$6)),'Input| Projects'!AM795,'Input| Projects'!W795)*O795*'Input| Escalations'!$I$17</f>
        <v>0</v>
      </c>
      <c r="AF795" s="175"/>
      <c r="AG795" s="172" cm="1">
        <f t="array" ref="AG795">IFERROR(--('Input| Projects'!$AS795="Yes")*_xlfn.SWITCH('Input| Overheads'!$C$50,"Direct costs",'Calc| Overheads Allocation'!C$8*Q795,"Internal labour",'Calc| Overheads Allocation'!C$8*Q795*'Input| Projects'!$AO795,"DNSP defined",'Calc| Overheads Allocation'!C$78*'Input| Projects'!$AV795,0),0)</f>
        <v>0</v>
      </c>
      <c r="AH795" s="172" cm="1">
        <f t="array" ref="AH795">IFERROR(--('Input| Projects'!$AS795="Yes")*_xlfn.SWITCH('Input| Overheads'!$C$50,"Direct costs",'Calc| Overheads Allocation'!D$8*R795,"Internal labour",'Calc| Overheads Allocation'!D$8*R795*'Input| Projects'!$AO795,"DNSP defined",'Calc| Overheads Allocation'!D$78*'Input| Projects'!$AV795,0),0)</f>
        <v>0</v>
      </c>
      <c r="AI795" s="172" cm="1">
        <f t="array" ref="AI795">IFERROR(--('Input| Projects'!$AS795="Yes")*_xlfn.SWITCH('Input| Overheads'!$C$50,"Direct costs",'Calc| Overheads Allocation'!E$8*S795,"Internal labour",'Calc| Overheads Allocation'!E$8*S795*'Input| Projects'!$AO795,"DNSP defined",'Calc| Overheads Allocation'!E$78*'Input| Projects'!$AV795,0),0)</f>
        <v>0</v>
      </c>
      <c r="AJ795" s="172" cm="1">
        <f t="array" ref="AJ795">IFERROR(--('Input| Projects'!$AS795="Yes")*_xlfn.SWITCH('Input| Overheads'!$C$50,"Direct costs",'Calc| Overheads Allocation'!F$8*T795,"Internal labour",'Calc| Overheads Allocation'!F$8*T795*'Input| Projects'!$AO795,"DNSP defined",'Calc| Overheads Allocation'!F$78*'Input| Projects'!$AV795,0),0)</f>
        <v>0</v>
      </c>
      <c r="AK795" s="172" cm="1">
        <f t="array" ref="AK795">IFERROR(--('Input| Projects'!$AS795="Yes")*_xlfn.SWITCH('Input| Overheads'!$C$50,"Direct costs",'Calc| Overheads Allocation'!G$8*U795,"Internal labour",'Calc| Overheads Allocation'!G$8*U795*'Input| Projects'!$AO795,"DNSP defined",'Calc| Overheads Allocation'!G$78*'Input| Projects'!$AV795,0),0)</f>
        <v>0</v>
      </c>
      <c r="AL795" s="172" cm="1">
        <f t="array" ref="AL795">IFERROR(--('Input| Projects'!$AS795="Yes")*_xlfn.SWITCH('Input| Overheads'!$C$50,"Direct costs",'Calc| Overheads Allocation'!H$8*V795,"Internal labour",'Calc| Overheads Allocation'!H$8*V795*'Input| Projects'!$AO795,"DNSP defined",'Calc| Overheads Allocation'!H$78*'Input| Projects'!$AV795,0),0)</f>
        <v>0</v>
      </c>
      <c r="AM795" s="172" cm="1">
        <f t="array" ref="AM795">IFERROR(--('Input| Projects'!$AS795="Yes")*_xlfn.SWITCH('Input| Overheads'!$C$50,"Direct costs",'Calc| Overheads Allocation'!I$8*W795,"Internal labour",'Calc| Overheads Allocation'!I$8*W795*'Input| Projects'!$AO795,"DNSP defined",'Calc| Overheads Allocation'!I$78*'Input| Projects'!$AV795,0),0)</f>
        <v>0</v>
      </c>
      <c r="AN795" s="175"/>
      <c r="AO795" s="172" cm="1">
        <f t="array" ref="AO795">IFERROR(--('Input| Projects'!$AT795="Yes")*_xlfn.SWITCH('Input| Overheads'!$C$50,"Direct costs",'Calc| Overheads Allocation'!C$9*Q795,"Internal labour",'Calc| Overheads Allocation'!C$9*Q795*'Input| Projects'!$AO795,"DNSP defined",'Calc| Overheads Allocation'!C$79*'Input| Projects'!$AW795,0),0)</f>
        <v>0</v>
      </c>
      <c r="AP795" s="172" cm="1">
        <f t="array" ref="AP795">IFERROR(--('Input| Projects'!$AT795="Yes")*_xlfn.SWITCH('Input| Overheads'!$C$50,"Direct costs",'Calc| Overheads Allocation'!D$9*R795,"Internal labour",'Calc| Overheads Allocation'!D$9*R795*'Input| Projects'!$AO795,"DNSP defined",'Calc| Overheads Allocation'!D$79*'Input| Projects'!$AW795,0),0)</f>
        <v>0</v>
      </c>
      <c r="AQ795" s="172" cm="1">
        <f t="array" ref="AQ795">IFERROR(--('Input| Projects'!$AT795="Yes")*_xlfn.SWITCH('Input| Overheads'!$C$50,"Direct costs",'Calc| Overheads Allocation'!E$9*S795,"Internal labour",'Calc| Overheads Allocation'!E$9*S795*'Input| Projects'!$AO795,"DNSP defined",'Calc| Overheads Allocation'!E$79*'Input| Projects'!$AW795,0),0)</f>
        <v>0</v>
      </c>
      <c r="AR795" s="172" cm="1">
        <f t="array" ref="AR795">IFERROR(--('Input| Projects'!$AT795="Yes")*_xlfn.SWITCH('Input| Overheads'!$C$50,"Direct costs",'Calc| Overheads Allocation'!F$9*T795,"Internal labour",'Calc| Overheads Allocation'!F$9*T795*'Input| Projects'!$AO795,"DNSP defined",'Calc| Overheads Allocation'!F$79*'Input| Projects'!$AW795,0),0)</f>
        <v>0</v>
      </c>
      <c r="AS795" s="172" cm="1">
        <f t="array" ref="AS795">IFERROR(--('Input| Projects'!$AT795="Yes")*_xlfn.SWITCH('Input| Overheads'!$C$50,"Direct costs",'Calc| Overheads Allocation'!G$9*U795,"Internal labour",'Calc| Overheads Allocation'!G$9*U795*'Input| Projects'!$AO795,"DNSP defined",'Calc| Overheads Allocation'!G$79*'Input| Projects'!$AW795,0),0)</f>
        <v>0</v>
      </c>
      <c r="AT795" s="172" cm="1">
        <f t="array" ref="AT795">IFERROR(--('Input| Projects'!$AT795="Yes")*_xlfn.SWITCH('Input| Overheads'!$C$50,"Direct costs",'Calc| Overheads Allocation'!H$9*V795,"Internal labour",'Calc| Overheads Allocation'!H$9*V795*'Input| Projects'!$AO795,"DNSP defined",'Calc| Overheads Allocation'!H$79*'Input| Projects'!$AW795,0),0)</f>
        <v>0</v>
      </c>
      <c r="AU795" s="172" cm="1">
        <f t="array" ref="AU795">IFERROR(--('Input| Projects'!$AT795="Yes")*_xlfn.SWITCH('Input| Overheads'!$C$50,"Direct costs",'Calc| Overheads Allocation'!I$9*W795,"Internal labour",'Calc| Overheads Allocation'!I$9*W795*'Input| Projects'!$AO795,"DNSP defined",'Calc| Overheads Allocation'!I$79*'Input| Projects'!$AW795,0),0)</f>
        <v>0</v>
      </c>
      <c r="AV795" s="175"/>
      <c r="AW795" s="172">
        <f t="shared" si="288"/>
        <v>0</v>
      </c>
      <c r="AX795" s="172">
        <f t="shared" si="289"/>
        <v>0</v>
      </c>
      <c r="AY795" s="172">
        <f t="shared" si="290"/>
        <v>0</v>
      </c>
      <c r="AZ795" s="172">
        <f t="shared" si="291"/>
        <v>0</v>
      </c>
      <c r="BA795" s="172">
        <f t="shared" si="292"/>
        <v>0</v>
      </c>
      <c r="BB795" s="172">
        <f t="shared" si="293"/>
        <v>0</v>
      </c>
      <c r="BC795" s="172">
        <f t="shared" si="294"/>
        <v>0</v>
      </c>
      <c r="BD795" s="176"/>
      <c r="BE795" s="172">
        <f t="shared" si="295"/>
        <v>0</v>
      </c>
      <c r="BF795" s="172">
        <f t="shared" si="296"/>
        <v>0</v>
      </c>
      <c r="BG795" s="172">
        <f t="shared" si="297"/>
        <v>0</v>
      </c>
      <c r="BH795" s="172">
        <f t="shared" si="298"/>
        <v>0</v>
      </c>
      <c r="BI795" s="172">
        <f t="shared" si="299"/>
        <v>0</v>
      </c>
      <c r="BJ795" s="172">
        <f t="shared" si="300"/>
        <v>0</v>
      </c>
      <c r="BK795" s="172">
        <f t="shared" si="301"/>
        <v>0</v>
      </c>
      <c r="BL795" s="176"/>
      <c r="BM795" s="172">
        <f t="shared" si="280"/>
        <v>0</v>
      </c>
      <c r="BN795" s="172">
        <f t="shared" si="281"/>
        <v>0</v>
      </c>
      <c r="BO795" s="172">
        <f t="shared" si="282"/>
        <v>0</v>
      </c>
      <c r="BP795" s="172">
        <f t="shared" si="283"/>
        <v>0</v>
      </c>
      <c r="BQ795" s="172">
        <f t="shared" si="284"/>
        <v>0</v>
      </c>
      <c r="BR795" s="172">
        <f t="shared" si="285"/>
        <v>0</v>
      </c>
      <c r="BS795" s="172">
        <f t="shared" si="286"/>
        <v>0</v>
      </c>
      <c r="BT795" s="55"/>
      <c r="BU795" s="158">
        <f>SUMIF('Input| Projects'!$BA$8:$CX$8,RIGHT(BU$9,3),'Input| Projects'!$BA795:$CX795)</f>
        <v>0</v>
      </c>
      <c r="BV795" s="158">
        <f>SUMIF('Input| Projects'!$BA$8:$CX$8,RIGHT(BV$9,3),'Input| Projects'!$BA795:$CX795)</f>
        <v>0</v>
      </c>
      <c r="BW795" s="79" t="str">
        <f t="shared" si="287"/>
        <v/>
      </c>
    </row>
    <row r="796" spans="2:75" x14ac:dyDescent="0.2">
      <c r="B796" s="123">
        <f>IFERROR('Input| Projects'!B796,"")</f>
        <v>787</v>
      </c>
      <c r="C796" s="160" t="str">
        <f>IFERROR(IF('Input| Projects'!C796="","",'Input| Projects'!C796),"")</f>
        <v/>
      </c>
      <c r="D796" s="160" t="str">
        <f>IFERROR(IF('Input| Projects'!D796="","",'Input| Projects'!D796),"")</f>
        <v/>
      </c>
      <c r="E796" s="53"/>
      <c r="F796" s="160" t="str">
        <f>IF(LEN('Input| Projects'!F796)&gt;0,'Input| Projects'!F796,"")</f>
        <v/>
      </c>
      <c r="G796" s="160" t="str">
        <f>IF(LEN('Input| Projects'!G796)&gt;0,'Input| Projects'!G796,"")</f>
        <v/>
      </c>
      <c r="H796" s="10"/>
      <c r="I796" s="194" cm="1">
        <f t="array" ref="I796">IF(LEN($F796)&gt;0,1+IFERROR(SUMPRODUCT(TRANSPOSE('Input| Projects'!$AO796:$AQ796),INDEX('Input| Escalations'!$F$27:$L$29,,MATCH(Q$9,'Input| Escalations'!$F$21:$L$21,0))),0),0)</f>
        <v>0</v>
      </c>
      <c r="J796" s="194" cm="1">
        <f t="array" ref="J796">IF(LEN($F796)&gt;0,1+IFERROR(SUMPRODUCT(TRANSPOSE('Input| Projects'!$AO796:$AQ796),INDEX('Input| Escalations'!$F$27:$L$29,,MATCH(R$9,'Input| Escalations'!$F$21:$L$21,0))),0),0)</f>
        <v>0</v>
      </c>
      <c r="K796" s="194" cm="1">
        <f t="array" ref="K796">IF(LEN($F796)&gt;0,1+IFERROR(SUMPRODUCT(TRANSPOSE('Input| Projects'!$AO796:$AQ796),INDEX('Input| Escalations'!$F$27:$L$29,,MATCH(S$9,'Input| Escalations'!$F$21:$L$21,0))),0),0)</f>
        <v>0</v>
      </c>
      <c r="L796" s="194" cm="1">
        <f t="array" ref="L796">IF(LEN($F796)&gt;0,1+IFERROR(SUMPRODUCT(TRANSPOSE('Input| Projects'!$AO796:$AQ796),INDEX('Input| Escalations'!$F$27:$L$29,,MATCH(T$9,'Input| Escalations'!$F$21:$L$21,0))),0),0)</f>
        <v>0</v>
      </c>
      <c r="M796" s="194" cm="1">
        <f t="array" ref="M796">IF(LEN($F796)&gt;0,1+IFERROR(SUMPRODUCT(TRANSPOSE('Input| Projects'!$AO796:$AQ796),INDEX('Input| Escalations'!$F$27:$L$29,,MATCH(U$9,'Input| Escalations'!$F$21:$L$21,0))),0),0)</f>
        <v>0</v>
      </c>
      <c r="N796" s="194" cm="1">
        <f t="array" ref="N796">IF(LEN($F796)&gt;0,1+IFERROR(SUMPRODUCT(TRANSPOSE('Input| Projects'!$AO796:$AQ796),INDEX('Input| Escalations'!$F$27:$L$29,,MATCH(V$9,'Input| Escalations'!$F$21:$L$21,0))),0),0)</f>
        <v>0</v>
      </c>
      <c r="O796" s="194" cm="1">
        <f t="array" ref="O796">IF(LEN($F796)&gt;0,1+IFERROR(SUMPRODUCT(TRANSPOSE('Input| Projects'!$AO796:$AQ796),INDEX('Input| Escalations'!$F$27:$L$29,,MATCH(W$9,'Input| Escalations'!$F$21:$L$21,0))),0),0)</f>
        <v>0</v>
      </c>
      <c r="P796" s="10"/>
      <c r="Q796" s="172">
        <f>IFERROR(IF(ISNUMBER(FIND("decision",'Input| Setup'!$F$6)),'Input| Projects'!Y796,'Input| Projects'!I796)*'Input| Escalations'!$I$17*I796,0)</f>
        <v>0</v>
      </c>
      <c r="R796" s="172">
        <f>IFERROR(IF(ISNUMBER(FIND("decision",'Input| Setup'!$F$6)),'Input| Projects'!Z796,'Input| Projects'!J796)*'Input| Escalations'!$I$17*J796,0)</f>
        <v>0</v>
      </c>
      <c r="S796" s="172">
        <f>IFERROR(IF(ISNUMBER(FIND("decision",'Input| Setup'!$F$6)),'Input| Projects'!AA796,'Input| Projects'!K796)*'Input| Escalations'!$I$17*K796,0)</f>
        <v>0</v>
      </c>
      <c r="T796" s="172">
        <f>IFERROR(IF(ISNUMBER(FIND("decision",'Input| Setup'!$F$6)),'Input| Projects'!AB796,'Input| Projects'!L796)*'Input| Escalations'!$I$17*L796,0)</f>
        <v>0</v>
      </c>
      <c r="U796" s="172">
        <f>IFERROR(IF(ISNUMBER(FIND("decision",'Input| Setup'!$F$6)),'Input| Projects'!AC796,'Input| Projects'!M796)*'Input| Escalations'!$I$17*M796,0)</f>
        <v>0</v>
      </c>
      <c r="V796" s="172">
        <f>IFERROR(IF(ISNUMBER(FIND("decision",'Input| Setup'!$F$6)),'Input| Projects'!AD796,'Input| Projects'!N796)*'Input| Escalations'!$I$17*N796,0)</f>
        <v>0</v>
      </c>
      <c r="W796" s="172">
        <f>IFERROR(IF(ISNUMBER(FIND("decision",'Input| Setup'!$F$6)),'Input| Projects'!AE796,'Input| Projects'!O796)*'Input| Escalations'!$I$17*O796,0)</f>
        <v>0</v>
      </c>
      <c r="X796" s="175"/>
      <c r="Y796" s="172">
        <f>IF(ISNUMBER(FIND("decision",'Input| Setup'!$F$6)),'Input| Projects'!AG796,'Input| Projects'!Q796)*I796*'Input| Escalations'!$I$17</f>
        <v>0</v>
      </c>
      <c r="Z796" s="172">
        <f>IF(ISNUMBER(FIND("decision",'Input| Setup'!$F$6)),'Input| Projects'!AH796,'Input| Projects'!R796)*J796*'Input| Escalations'!$I$17</f>
        <v>0</v>
      </c>
      <c r="AA796" s="172">
        <f>IF(ISNUMBER(FIND("decision",'Input| Setup'!$F$6)),'Input| Projects'!AI796,'Input| Projects'!S796)*K796*'Input| Escalations'!$I$17</f>
        <v>0</v>
      </c>
      <c r="AB796" s="172">
        <f>IF(ISNUMBER(FIND("decision",'Input| Setup'!$F$6)),'Input| Projects'!AJ796,'Input| Projects'!T796)*L796*'Input| Escalations'!$I$17</f>
        <v>0</v>
      </c>
      <c r="AC796" s="172">
        <f>IF(ISNUMBER(FIND("decision",'Input| Setup'!$F$6)),'Input| Projects'!AK796,'Input| Projects'!U796)*M796*'Input| Escalations'!$I$17</f>
        <v>0</v>
      </c>
      <c r="AD796" s="172">
        <f>IF(ISNUMBER(FIND("decision",'Input| Setup'!$F$6)),'Input| Projects'!AL796,'Input| Projects'!V796)*N796*'Input| Escalations'!$I$17</f>
        <v>0</v>
      </c>
      <c r="AE796" s="172">
        <f>IF(ISNUMBER(FIND("decision",'Input| Setup'!$F$6)),'Input| Projects'!AM796,'Input| Projects'!W796)*O796*'Input| Escalations'!$I$17</f>
        <v>0</v>
      </c>
      <c r="AF796" s="175"/>
      <c r="AG796" s="172" cm="1">
        <f t="array" ref="AG796">IFERROR(--('Input| Projects'!$AS796="Yes")*_xlfn.SWITCH('Input| Overheads'!$C$50,"Direct costs",'Calc| Overheads Allocation'!C$8*Q796,"Internal labour",'Calc| Overheads Allocation'!C$8*Q796*'Input| Projects'!$AO796,"DNSP defined",'Calc| Overheads Allocation'!C$78*'Input| Projects'!$AV796,0),0)</f>
        <v>0</v>
      </c>
      <c r="AH796" s="172" cm="1">
        <f t="array" ref="AH796">IFERROR(--('Input| Projects'!$AS796="Yes")*_xlfn.SWITCH('Input| Overheads'!$C$50,"Direct costs",'Calc| Overheads Allocation'!D$8*R796,"Internal labour",'Calc| Overheads Allocation'!D$8*R796*'Input| Projects'!$AO796,"DNSP defined",'Calc| Overheads Allocation'!D$78*'Input| Projects'!$AV796,0),0)</f>
        <v>0</v>
      </c>
      <c r="AI796" s="172" cm="1">
        <f t="array" ref="AI796">IFERROR(--('Input| Projects'!$AS796="Yes")*_xlfn.SWITCH('Input| Overheads'!$C$50,"Direct costs",'Calc| Overheads Allocation'!E$8*S796,"Internal labour",'Calc| Overheads Allocation'!E$8*S796*'Input| Projects'!$AO796,"DNSP defined",'Calc| Overheads Allocation'!E$78*'Input| Projects'!$AV796,0),0)</f>
        <v>0</v>
      </c>
      <c r="AJ796" s="172" cm="1">
        <f t="array" ref="AJ796">IFERROR(--('Input| Projects'!$AS796="Yes")*_xlfn.SWITCH('Input| Overheads'!$C$50,"Direct costs",'Calc| Overheads Allocation'!F$8*T796,"Internal labour",'Calc| Overheads Allocation'!F$8*T796*'Input| Projects'!$AO796,"DNSP defined",'Calc| Overheads Allocation'!F$78*'Input| Projects'!$AV796,0),0)</f>
        <v>0</v>
      </c>
      <c r="AK796" s="172" cm="1">
        <f t="array" ref="AK796">IFERROR(--('Input| Projects'!$AS796="Yes")*_xlfn.SWITCH('Input| Overheads'!$C$50,"Direct costs",'Calc| Overheads Allocation'!G$8*U796,"Internal labour",'Calc| Overheads Allocation'!G$8*U796*'Input| Projects'!$AO796,"DNSP defined",'Calc| Overheads Allocation'!G$78*'Input| Projects'!$AV796,0),0)</f>
        <v>0</v>
      </c>
      <c r="AL796" s="172" cm="1">
        <f t="array" ref="AL796">IFERROR(--('Input| Projects'!$AS796="Yes")*_xlfn.SWITCH('Input| Overheads'!$C$50,"Direct costs",'Calc| Overheads Allocation'!H$8*V796,"Internal labour",'Calc| Overheads Allocation'!H$8*V796*'Input| Projects'!$AO796,"DNSP defined",'Calc| Overheads Allocation'!H$78*'Input| Projects'!$AV796,0),0)</f>
        <v>0</v>
      </c>
      <c r="AM796" s="172" cm="1">
        <f t="array" ref="AM796">IFERROR(--('Input| Projects'!$AS796="Yes")*_xlfn.SWITCH('Input| Overheads'!$C$50,"Direct costs",'Calc| Overheads Allocation'!I$8*W796,"Internal labour",'Calc| Overheads Allocation'!I$8*W796*'Input| Projects'!$AO796,"DNSP defined",'Calc| Overheads Allocation'!I$78*'Input| Projects'!$AV796,0),0)</f>
        <v>0</v>
      </c>
      <c r="AN796" s="175"/>
      <c r="AO796" s="172" cm="1">
        <f t="array" ref="AO796">IFERROR(--('Input| Projects'!$AT796="Yes")*_xlfn.SWITCH('Input| Overheads'!$C$50,"Direct costs",'Calc| Overheads Allocation'!C$9*Q796,"Internal labour",'Calc| Overheads Allocation'!C$9*Q796*'Input| Projects'!$AO796,"DNSP defined",'Calc| Overheads Allocation'!C$79*'Input| Projects'!$AW796,0),0)</f>
        <v>0</v>
      </c>
      <c r="AP796" s="172" cm="1">
        <f t="array" ref="AP796">IFERROR(--('Input| Projects'!$AT796="Yes")*_xlfn.SWITCH('Input| Overheads'!$C$50,"Direct costs",'Calc| Overheads Allocation'!D$9*R796,"Internal labour",'Calc| Overheads Allocation'!D$9*R796*'Input| Projects'!$AO796,"DNSP defined",'Calc| Overheads Allocation'!D$79*'Input| Projects'!$AW796,0),0)</f>
        <v>0</v>
      </c>
      <c r="AQ796" s="172" cm="1">
        <f t="array" ref="AQ796">IFERROR(--('Input| Projects'!$AT796="Yes")*_xlfn.SWITCH('Input| Overheads'!$C$50,"Direct costs",'Calc| Overheads Allocation'!E$9*S796,"Internal labour",'Calc| Overheads Allocation'!E$9*S796*'Input| Projects'!$AO796,"DNSP defined",'Calc| Overheads Allocation'!E$79*'Input| Projects'!$AW796,0),0)</f>
        <v>0</v>
      </c>
      <c r="AR796" s="172" cm="1">
        <f t="array" ref="AR796">IFERROR(--('Input| Projects'!$AT796="Yes")*_xlfn.SWITCH('Input| Overheads'!$C$50,"Direct costs",'Calc| Overheads Allocation'!F$9*T796,"Internal labour",'Calc| Overheads Allocation'!F$9*T796*'Input| Projects'!$AO796,"DNSP defined",'Calc| Overheads Allocation'!F$79*'Input| Projects'!$AW796,0),0)</f>
        <v>0</v>
      </c>
      <c r="AS796" s="172" cm="1">
        <f t="array" ref="AS796">IFERROR(--('Input| Projects'!$AT796="Yes")*_xlfn.SWITCH('Input| Overheads'!$C$50,"Direct costs",'Calc| Overheads Allocation'!G$9*U796,"Internal labour",'Calc| Overheads Allocation'!G$9*U796*'Input| Projects'!$AO796,"DNSP defined",'Calc| Overheads Allocation'!G$79*'Input| Projects'!$AW796,0),0)</f>
        <v>0</v>
      </c>
      <c r="AT796" s="172" cm="1">
        <f t="array" ref="AT796">IFERROR(--('Input| Projects'!$AT796="Yes")*_xlfn.SWITCH('Input| Overheads'!$C$50,"Direct costs",'Calc| Overheads Allocation'!H$9*V796,"Internal labour",'Calc| Overheads Allocation'!H$9*V796*'Input| Projects'!$AO796,"DNSP defined",'Calc| Overheads Allocation'!H$79*'Input| Projects'!$AW796,0),0)</f>
        <v>0</v>
      </c>
      <c r="AU796" s="172" cm="1">
        <f t="array" ref="AU796">IFERROR(--('Input| Projects'!$AT796="Yes")*_xlfn.SWITCH('Input| Overheads'!$C$50,"Direct costs",'Calc| Overheads Allocation'!I$9*W796,"Internal labour",'Calc| Overheads Allocation'!I$9*W796*'Input| Projects'!$AO796,"DNSP defined",'Calc| Overheads Allocation'!I$79*'Input| Projects'!$AW796,0),0)</f>
        <v>0</v>
      </c>
      <c r="AV796" s="175"/>
      <c r="AW796" s="172">
        <f t="shared" si="288"/>
        <v>0</v>
      </c>
      <c r="AX796" s="172">
        <f t="shared" si="289"/>
        <v>0</v>
      </c>
      <c r="AY796" s="172">
        <f t="shared" si="290"/>
        <v>0</v>
      </c>
      <c r="AZ796" s="172">
        <f t="shared" si="291"/>
        <v>0</v>
      </c>
      <c r="BA796" s="172">
        <f t="shared" si="292"/>
        <v>0</v>
      </c>
      <c r="BB796" s="172">
        <f t="shared" si="293"/>
        <v>0</v>
      </c>
      <c r="BC796" s="172">
        <f t="shared" si="294"/>
        <v>0</v>
      </c>
      <c r="BD796" s="176"/>
      <c r="BE796" s="172">
        <f t="shared" si="295"/>
        <v>0</v>
      </c>
      <c r="BF796" s="172">
        <f t="shared" si="296"/>
        <v>0</v>
      </c>
      <c r="BG796" s="172">
        <f t="shared" si="297"/>
        <v>0</v>
      </c>
      <c r="BH796" s="172">
        <f t="shared" si="298"/>
        <v>0</v>
      </c>
      <c r="BI796" s="172">
        <f t="shared" si="299"/>
        <v>0</v>
      </c>
      <c r="BJ796" s="172">
        <f t="shared" si="300"/>
        <v>0</v>
      </c>
      <c r="BK796" s="172">
        <f t="shared" si="301"/>
        <v>0</v>
      </c>
      <c r="BL796" s="176"/>
      <c r="BM796" s="172">
        <f t="shared" si="280"/>
        <v>0</v>
      </c>
      <c r="BN796" s="172">
        <f t="shared" si="281"/>
        <v>0</v>
      </c>
      <c r="BO796" s="172">
        <f t="shared" si="282"/>
        <v>0</v>
      </c>
      <c r="BP796" s="172">
        <f t="shared" si="283"/>
        <v>0</v>
      </c>
      <c r="BQ796" s="172">
        <f t="shared" si="284"/>
        <v>0</v>
      </c>
      <c r="BR796" s="172">
        <f t="shared" si="285"/>
        <v>0</v>
      </c>
      <c r="BS796" s="172">
        <f t="shared" si="286"/>
        <v>0</v>
      </c>
      <c r="BT796" s="55"/>
      <c r="BU796" s="158">
        <f>SUMIF('Input| Projects'!$BA$8:$CX$8,RIGHT(BU$9,3),'Input| Projects'!$BA796:$CX796)</f>
        <v>0</v>
      </c>
      <c r="BV796" s="158">
        <f>SUMIF('Input| Projects'!$BA$8:$CX$8,RIGHT(BV$9,3),'Input| Projects'!$BA796:$CX796)</f>
        <v>0</v>
      </c>
      <c r="BW796" s="79" t="str">
        <f t="shared" si="287"/>
        <v/>
      </c>
    </row>
    <row r="797" spans="2:75" x14ac:dyDescent="0.2">
      <c r="B797" s="123">
        <f>IFERROR('Input| Projects'!B797,"")</f>
        <v>788</v>
      </c>
      <c r="C797" s="160" t="str">
        <f>IFERROR(IF('Input| Projects'!C797="","",'Input| Projects'!C797),"")</f>
        <v/>
      </c>
      <c r="D797" s="160" t="str">
        <f>IFERROR(IF('Input| Projects'!D797="","",'Input| Projects'!D797),"")</f>
        <v/>
      </c>
      <c r="E797" s="53"/>
      <c r="F797" s="160" t="str">
        <f>IF(LEN('Input| Projects'!F797)&gt;0,'Input| Projects'!F797,"")</f>
        <v/>
      </c>
      <c r="G797" s="160" t="str">
        <f>IF(LEN('Input| Projects'!G797)&gt;0,'Input| Projects'!G797,"")</f>
        <v/>
      </c>
      <c r="H797" s="10"/>
      <c r="I797" s="194" cm="1">
        <f t="array" ref="I797">IF(LEN($F797)&gt;0,1+IFERROR(SUMPRODUCT(TRANSPOSE('Input| Projects'!$AO797:$AQ797),INDEX('Input| Escalations'!$F$27:$L$29,,MATCH(Q$9,'Input| Escalations'!$F$21:$L$21,0))),0),0)</f>
        <v>0</v>
      </c>
      <c r="J797" s="194" cm="1">
        <f t="array" ref="J797">IF(LEN($F797)&gt;0,1+IFERROR(SUMPRODUCT(TRANSPOSE('Input| Projects'!$AO797:$AQ797),INDEX('Input| Escalations'!$F$27:$L$29,,MATCH(R$9,'Input| Escalations'!$F$21:$L$21,0))),0),0)</f>
        <v>0</v>
      </c>
      <c r="K797" s="194" cm="1">
        <f t="array" ref="K797">IF(LEN($F797)&gt;0,1+IFERROR(SUMPRODUCT(TRANSPOSE('Input| Projects'!$AO797:$AQ797),INDEX('Input| Escalations'!$F$27:$L$29,,MATCH(S$9,'Input| Escalations'!$F$21:$L$21,0))),0),0)</f>
        <v>0</v>
      </c>
      <c r="L797" s="194" cm="1">
        <f t="array" ref="L797">IF(LEN($F797)&gt;0,1+IFERROR(SUMPRODUCT(TRANSPOSE('Input| Projects'!$AO797:$AQ797),INDEX('Input| Escalations'!$F$27:$L$29,,MATCH(T$9,'Input| Escalations'!$F$21:$L$21,0))),0),0)</f>
        <v>0</v>
      </c>
      <c r="M797" s="194" cm="1">
        <f t="array" ref="M797">IF(LEN($F797)&gt;0,1+IFERROR(SUMPRODUCT(TRANSPOSE('Input| Projects'!$AO797:$AQ797),INDEX('Input| Escalations'!$F$27:$L$29,,MATCH(U$9,'Input| Escalations'!$F$21:$L$21,0))),0),0)</f>
        <v>0</v>
      </c>
      <c r="N797" s="194" cm="1">
        <f t="array" ref="N797">IF(LEN($F797)&gt;0,1+IFERROR(SUMPRODUCT(TRANSPOSE('Input| Projects'!$AO797:$AQ797),INDEX('Input| Escalations'!$F$27:$L$29,,MATCH(V$9,'Input| Escalations'!$F$21:$L$21,0))),0),0)</f>
        <v>0</v>
      </c>
      <c r="O797" s="194" cm="1">
        <f t="array" ref="O797">IF(LEN($F797)&gt;0,1+IFERROR(SUMPRODUCT(TRANSPOSE('Input| Projects'!$AO797:$AQ797),INDEX('Input| Escalations'!$F$27:$L$29,,MATCH(W$9,'Input| Escalations'!$F$21:$L$21,0))),0),0)</f>
        <v>0</v>
      </c>
      <c r="P797" s="10"/>
      <c r="Q797" s="172">
        <f>IFERROR(IF(ISNUMBER(FIND("decision",'Input| Setup'!$F$6)),'Input| Projects'!Y797,'Input| Projects'!I797)*'Input| Escalations'!$I$17*I797,0)</f>
        <v>0</v>
      </c>
      <c r="R797" s="172">
        <f>IFERROR(IF(ISNUMBER(FIND("decision",'Input| Setup'!$F$6)),'Input| Projects'!Z797,'Input| Projects'!J797)*'Input| Escalations'!$I$17*J797,0)</f>
        <v>0</v>
      </c>
      <c r="S797" s="172">
        <f>IFERROR(IF(ISNUMBER(FIND("decision",'Input| Setup'!$F$6)),'Input| Projects'!AA797,'Input| Projects'!K797)*'Input| Escalations'!$I$17*K797,0)</f>
        <v>0</v>
      </c>
      <c r="T797" s="172">
        <f>IFERROR(IF(ISNUMBER(FIND("decision",'Input| Setup'!$F$6)),'Input| Projects'!AB797,'Input| Projects'!L797)*'Input| Escalations'!$I$17*L797,0)</f>
        <v>0</v>
      </c>
      <c r="U797" s="172">
        <f>IFERROR(IF(ISNUMBER(FIND("decision",'Input| Setup'!$F$6)),'Input| Projects'!AC797,'Input| Projects'!M797)*'Input| Escalations'!$I$17*M797,0)</f>
        <v>0</v>
      </c>
      <c r="V797" s="172">
        <f>IFERROR(IF(ISNUMBER(FIND("decision",'Input| Setup'!$F$6)),'Input| Projects'!AD797,'Input| Projects'!N797)*'Input| Escalations'!$I$17*N797,0)</f>
        <v>0</v>
      </c>
      <c r="W797" s="172">
        <f>IFERROR(IF(ISNUMBER(FIND("decision",'Input| Setup'!$F$6)),'Input| Projects'!AE797,'Input| Projects'!O797)*'Input| Escalations'!$I$17*O797,0)</f>
        <v>0</v>
      </c>
      <c r="X797" s="175"/>
      <c r="Y797" s="172">
        <f>IF(ISNUMBER(FIND("decision",'Input| Setup'!$F$6)),'Input| Projects'!AG797,'Input| Projects'!Q797)*I797*'Input| Escalations'!$I$17</f>
        <v>0</v>
      </c>
      <c r="Z797" s="172">
        <f>IF(ISNUMBER(FIND("decision",'Input| Setup'!$F$6)),'Input| Projects'!AH797,'Input| Projects'!R797)*J797*'Input| Escalations'!$I$17</f>
        <v>0</v>
      </c>
      <c r="AA797" s="172">
        <f>IF(ISNUMBER(FIND("decision",'Input| Setup'!$F$6)),'Input| Projects'!AI797,'Input| Projects'!S797)*K797*'Input| Escalations'!$I$17</f>
        <v>0</v>
      </c>
      <c r="AB797" s="172">
        <f>IF(ISNUMBER(FIND("decision",'Input| Setup'!$F$6)),'Input| Projects'!AJ797,'Input| Projects'!T797)*L797*'Input| Escalations'!$I$17</f>
        <v>0</v>
      </c>
      <c r="AC797" s="172">
        <f>IF(ISNUMBER(FIND("decision",'Input| Setup'!$F$6)),'Input| Projects'!AK797,'Input| Projects'!U797)*M797*'Input| Escalations'!$I$17</f>
        <v>0</v>
      </c>
      <c r="AD797" s="172">
        <f>IF(ISNUMBER(FIND("decision",'Input| Setup'!$F$6)),'Input| Projects'!AL797,'Input| Projects'!V797)*N797*'Input| Escalations'!$I$17</f>
        <v>0</v>
      </c>
      <c r="AE797" s="172">
        <f>IF(ISNUMBER(FIND("decision",'Input| Setup'!$F$6)),'Input| Projects'!AM797,'Input| Projects'!W797)*O797*'Input| Escalations'!$I$17</f>
        <v>0</v>
      </c>
      <c r="AF797" s="175"/>
      <c r="AG797" s="172" cm="1">
        <f t="array" ref="AG797">IFERROR(--('Input| Projects'!$AS797="Yes")*_xlfn.SWITCH('Input| Overheads'!$C$50,"Direct costs",'Calc| Overheads Allocation'!C$8*Q797,"Internal labour",'Calc| Overheads Allocation'!C$8*Q797*'Input| Projects'!$AO797,"DNSP defined",'Calc| Overheads Allocation'!C$78*'Input| Projects'!$AV797,0),0)</f>
        <v>0</v>
      </c>
      <c r="AH797" s="172" cm="1">
        <f t="array" ref="AH797">IFERROR(--('Input| Projects'!$AS797="Yes")*_xlfn.SWITCH('Input| Overheads'!$C$50,"Direct costs",'Calc| Overheads Allocation'!D$8*R797,"Internal labour",'Calc| Overheads Allocation'!D$8*R797*'Input| Projects'!$AO797,"DNSP defined",'Calc| Overheads Allocation'!D$78*'Input| Projects'!$AV797,0),0)</f>
        <v>0</v>
      </c>
      <c r="AI797" s="172" cm="1">
        <f t="array" ref="AI797">IFERROR(--('Input| Projects'!$AS797="Yes")*_xlfn.SWITCH('Input| Overheads'!$C$50,"Direct costs",'Calc| Overheads Allocation'!E$8*S797,"Internal labour",'Calc| Overheads Allocation'!E$8*S797*'Input| Projects'!$AO797,"DNSP defined",'Calc| Overheads Allocation'!E$78*'Input| Projects'!$AV797,0),0)</f>
        <v>0</v>
      </c>
      <c r="AJ797" s="172" cm="1">
        <f t="array" ref="AJ797">IFERROR(--('Input| Projects'!$AS797="Yes")*_xlfn.SWITCH('Input| Overheads'!$C$50,"Direct costs",'Calc| Overheads Allocation'!F$8*T797,"Internal labour",'Calc| Overheads Allocation'!F$8*T797*'Input| Projects'!$AO797,"DNSP defined",'Calc| Overheads Allocation'!F$78*'Input| Projects'!$AV797,0),0)</f>
        <v>0</v>
      </c>
      <c r="AK797" s="172" cm="1">
        <f t="array" ref="AK797">IFERROR(--('Input| Projects'!$AS797="Yes")*_xlfn.SWITCH('Input| Overheads'!$C$50,"Direct costs",'Calc| Overheads Allocation'!G$8*U797,"Internal labour",'Calc| Overheads Allocation'!G$8*U797*'Input| Projects'!$AO797,"DNSP defined",'Calc| Overheads Allocation'!G$78*'Input| Projects'!$AV797,0),0)</f>
        <v>0</v>
      </c>
      <c r="AL797" s="172" cm="1">
        <f t="array" ref="AL797">IFERROR(--('Input| Projects'!$AS797="Yes")*_xlfn.SWITCH('Input| Overheads'!$C$50,"Direct costs",'Calc| Overheads Allocation'!H$8*V797,"Internal labour",'Calc| Overheads Allocation'!H$8*V797*'Input| Projects'!$AO797,"DNSP defined",'Calc| Overheads Allocation'!H$78*'Input| Projects'!$AV797,0),0)</f>
        <v>0</v>
      </c>
      <c r="AM797" s="172" cm="1">
        <f t="array" ref="AM797">IFERROR(--('Input| Projects'!$AS797="Yes")*_xlfn.SWITCH('Input| Overheads'!$C$50,"Direct costs",'Calc| Overheads Allocation'!I$8*W797,"Internal labour",'Calc| Overheads Allocation'!I$8*W797*'Input| Projects'!$AO797,"DNSP defined",'Calc| Overheads Allocation'!I$78*'Input| Projects'!$AV797,0),0)</f>
        <v>0</v>
      </c>
      <c r="AN797" s="175"/>
      <c r="AO797" s="172" cm="1">
        <f t="array" ref="AO797">IFERROR(--('Input| Projects'!$AT797="Yes")*_xlfn.SWITCH('Input| Overheads'!$C$50,"Direct costs",'Calc| Overheads Allocation'!C$9*Q797,"Internal labour",'Calc| Overheads Allocation'!C$9*Q797*'Input| Projects'!$AO797,"DNSP defined",'Calc| Overheads Allocation'!C$79*'Input| Projects'!$AW797,0),0)</f>
        <v>0</v>
      </c>
      <c r="AP797" s="172" cm="1">
        <f t="array" ref="AP797">IFERROR(--('Input| Projects'!$AT797="Yes")*_xlfn.SWITCH('Input| Overheads'!$C$50,"Direct costs",'Calc| Overheads Allocation'!D$9*R797,"Internal labour",'Calc| Overheads Allocation'!D$9*R797*'Input| Projects'!$AO797,"DNSP defined",'Calc| Overheads Allocation'!D$79*'Input| Projects'!$AW797,0),0)</f>
        <v>0</v>
      </c>
      <c r="AQ797" s="172" cm="1">
        <f t="array" ref="AQ797">IFERROR(--('Input| Projects'!$AT797="Yes")*_xlfn.SWITCH('Input| Overheads'!$C$50,"Direct costs",'Calc| Overheads Allocation'!E$9*S797,"Internal labour",'Calc| Overheads Allocation'!E$9*S797*'Input| Projects'!$AO797,"DNSP defined",'Calc| Overheads Allocation'!E$79*'Input| Projects'!$AW797,0),0)</f>
        <v>0</v>
      </c>
      <c r="AR797" s="172" cm="1">
        <f t="array" ref="AR797">IFERROR(--('Input| Projects'!$AT797="Yes")*_xlfn.SWITCH('Input| Overheads'!$C$50,"Direct costs",'Calc| Overheads Allocation'!F$9*T797,"Internal labour",'Calc| Overheads Allocation'!F$9*T797*'Input| Projects'!$AO797,"DNSP defined",'Calc| Overheads Allocation'!F$79*'Input| Projects'!$AW797,0),0)</f>
        <v>0</v>
      </c>
      <c r="AS797" s="172" cm="1">
        <f t="array" ref="AS797">IFERROR(--('Input| Projects'!$AT797="Yes")*_xlfn.SWITCH('Input| Overheads'!$C$50,"Direct costs",'Calc| Overheads Allocation'!G$9*U797,"Internal labour",'Calc| Overheads Allocation'!G$9*U797*'Input| Projects'!$AO797,"DNSP defined",'Calc| Overheads Allocation'!G$79*'Input| Projects'!$AW797,0),0)</f>
        <v>0</v>
      </c>
      <c r="AT797" s="172" cm="1">
        <f t="array" ref="AT797">IFERROR(--('Input| Projects'!$AT797="Yes")*_xlfn.SWITCH('Input| Overheads'!$C$50,"Direct costs",'Calc| Overheads Allocation'!H$9*V797,"Internal labour",'Calc| Overheads Allocation'!H$9*V797*'Input| Projects'!$AO797,"DNSP defined",'Calc| Overheads Allocation'!H$79*'Input| Projects'!$AW797,0),0)</f>
        <v>0</v>
      </c>
      <c r="AU797" s="172" cm="1">
        <f t="array" ref="AU797">IFERROR(--('Input| Projects'!$AT797="Yes")*_xlfn.SWITCH('Input| Overheads'!$C$50,"Direct costs",'Calc| Overheads Allocation'!I$9*W797,"Internal labour",'Calc| Overheads Allocation'!I$9*W797*'Input| Projects'!$AO797,"DNSP defined",'Calc| Overheads Allocation'!I$79*'Input| Projects'!$AW797,0),0)</f>
        <v>0</v>
      </c>
      <c r="AV797" s="175"/>
      <c r="AW797" s="172">
        <f t="shared" si="288"/>
        <v>0</v>
      </c>
      <c r="AX797" s="172">
        <f t="shared" si="289"/>
        <v>0</v>
      </c>
      <c r="AY797" s="172">
        <f t="shared" si="290"/>
        <v>0</v>
      </c>
      <c r="AZ797" s="172">
        <f t="shared" si="291"/>
        <v>0</v>
      </c>
      <c r="BA797" s="172">
        <f t="shared" si="292"/>
        <v>0</v>
      </c>
      <c r="BB797" s="172">
        <f t="shared" si="293"/>
        <v>0</v>
      </c>
      <c r="BC797" s="172">
        <f t="shared" si="294"/>
        <v>0</v>
      </c>
      <c r="BD797" s="176"/>
      <c r="BE797" s="172">
        <f t="shared" si="295"/>
        <v>0</v>
      </c>
      <c r="BF797" s="172">
        <f t="shared" si="296"/>
        <v>0</v>
      </c>
      <c r="BG797" s="172">
        <f t="shared" si="297"/>
        <v>0</v>
      </c>
      <c r="BH797" s="172">
        <f t="shared" si="298"/>
        <v>0</v>
      </c>
      <c r="BI797" s="172">
        <f t="shared" si="299"/>
        <v>0</v>
      </c>
      <c r="BJ797" s="172">
        <f t="shared" si="300"/>
        <v>0</v>
      </c>
      <c r="BK797" s="172">
        <f t="shared" si="301"/>
        <v>0</v>
      </c>
      <c r="BL797" s="176"/>
      <c r="BM797" s="172">
        <f t="shared" si="280"/>
        <v>0</v>
      </c>
      <c r="BN797" s="172">
        <f t="shared" si="281"/>
        <v>0</v>
      </c>
      <c r="BO797" s="172">
        <f t="shared" si="282"/>
        <v>0</v>
      </c>
      <c r="BP797" s="172">
        <f t="shared" si="283"/>
        <v>0</v>
      </c>
      <c r="BQ797" s="172">
        <f t="shared" si="284"/>
        <v>0</v>
      </c>
      <c r="BR797" s="172">
        <f t="shared" si="285"/>
        <v>0</v>
      </c>
      <c r="BS797" s="172">
        <f t="shared" si="286"/>
        <v>0</v>
      </c>
      <c r="BT797" s="55"/>
      <c r="BU797" s="158">
        <f>SUMIF('Input| Projects'!$BA$8:$CX$8,RIGHT(BU$9,3),'Input| Projects'!$BA797:$CX797)</f>
        <v>0</v>
      </c>
      <c r="BV797" s="158">
        <f>SUMIF('Input| Projects'!$BA$8:$CX$8,RIGHT(BV$9,3),'Input| Projects'!$BA797:$CX797)</f>
        <v>0</v>
      </c>
      <c r="BW797" s="79" t="str">
        <f t="shared" si="287"/>
        <v/>
      </c>
    </row>
    <row r="798" spans="2:75" x14ac:dyDescent="0.2">
      <c r="B798" s="123">
        <f>IFERROR('Input| Projects'!B798,"")</f>
        <v>789</v>
      </c>
      <c r="C798" s="160" t="str">
        <f>IFERROR(IF('Input| Projects'!C798="","",'Input| Projects'!C798),"")</f>
        <v/>
      </c>
      <c r="D798" s="160" t="str">
        <f>IFERROR(IF('Input| Projects'!D798="","",'Input| Projects'!D798),"")</f>
        <v/>
      </c>
      <c r="E798" s="53"/>
      <c r="F798" s="160" t="str">
        <f>IF(LEN('Input| Projects'!F798)&gt;0,'Input| Projects'!F798,"")</f>
        <v/>
      </c>
      <c r="G798" s="160" t="str">
        <f>IF(LEN('Input| Projects'!G798)&gt;0,'Input| Projects'!G798,"")</f>
        <v/>
      </c>
      <c r="H798" s="10"/>
      <c r="I798" s="194" cm="1">
        <f t="array" ref="I798">IF(LEN($F798)&gt;0,1+IFERROR(SUMPRODUCT(TRANSPOSE('Input| Projects'!$AO798:$AQ798),INDEX('Input| Escalations'!$F$27:$L$29,,MATCH(Q$9,'Input| Escalations'!$F$21:$L$21,0))),0),0)</f>
        <v>0</v>
      </c>
      <c r="J798" s="194" cm="1">
        <f t="array" ref="J798">IF(LEN($F798)&gt;0,1+IFERROR(SUMPRODUCT(TRANSPOSE('Input| Projects'!$AO798:$AQ798),INDEX('Input| Escalations'!$F$27:$L$29,,MATCH(R$9,'Input| Escalations'!$F$21:$L$21,0))),0),0)</f>
        <v>0</v>
      </c>
      <c r="K798" s="194" cm="1">
        <f t="array" ref="K798">IF(LEN($F798)&gt;0,1+IFERROR(SUMPRODUCT(TRANSPOSE('Input| Projects'!$AO798:$AQ798),INDEX('Input| Escalations'!$F$27:$L$29,,MATCH(S$9,'Input| Escalations'!$F$21:$L$21,0))),0),0)</f>
        <v>0</v>
      </c>
      <c r="L798" s="194" cm="1">
        <f t="array" ref="L798">IF(LEN($F798)&gt;0,1+IFERROR(SUMPRODUCT(TRANSPOSE('Input| Projects'!$AO798:$AQ798),INDEX('Input| Escalations'!$F$27:$L$29,,MATCH(T$9,'Input| Escalations'!$F$21:$L$21,0))),0),0)</f>
        <v>0</v>
      </c>
      <c r="M798" s="194" cm="1">
        <f t="array" ref="M798">IF(LEN($F798)&gt;0,1+IFERROR(SUMPRODUCT(TRANSPOSE('Input| Projects'!$AO798:$AQ798),INDEX('Input| Escalations'!$F$27:$L$29,,MATCH(U$9,'Input| Escalations'!$F$21:$L$21,0))),0),0)</f>
        <v>0</v>
      </c>
      <c r="N798" s="194" cm="1">
        <f t="array" ref="N798">IF(LEN($F798)&gt;0,1+IFERROR(SUMPRODUCT(TRANSPOSE('Input| Projects'!$AO798:$AQ798),INDEX('Input| Escalations'!$F$27:$L$29,,MATCH(V$9,'Input| Escalations'!$F$21:$L$21,0))),0),0)</f>
        <v>0</v>
      </c>
      <c r="O798" s="194" cm="1">
        <f t="array" ref="O798">IF(LEN($F798)&gt;0,1+IFERROR(SUMPRODUCT(TRANSPOSE('Input| Projects'!$AO798:$AQ798),INDEX('Input| Escalations'!$F$27:$L$29,,MATCH(W$9,'Input| Escalations'!$F$21:$L$21,0))),0),0)</f>
        <v>0</v>
      </c>
      <c r="P798" s="10"/>
      <c r="Q798" s="172">
        <f>IFERROR(IF(ISNUMBER(FIND("decision",'Input| Setup'!$F$6)),'Input| Projects'!Y798,'Input| Projects'!I798)*'Input| Escalations'!$I$17*I798,0)</f>
        <v>0</v>
      </c>
      <c r="R798" s="172">
        <f>IFERROR(IF(ISNUMBER(FIND("decision",'Input| Setup'!$F$6)),'Input| Projects'!Z798,'Input| Projects'!J798)*'Input| Escalations'!$I$17*J798,0)</f>
        <v>0</v>
      </c>
      <c r="S798" s="172">
        <f>IFERROR(IF(ISNUMBER(FIND("decision",'Input| Setup'!$F$6)),'Input| Projects'!AA798,'Input| Projects'!K798)*'Input| Escalations'!$I$17*K798,0)</f>
        <v>0</v>
      </c>
      <c r="T798" s="172">
        <f>IFERROR(IF(ISNUMBER(FIND("decision",'Input| Setup'!$F$6)),'Input| Projects'!AB798,'Input| Projects'!L798)*'Input| Escalations'!$I$17*L798,0)</f>
        <v>0</v>
      </c>
      <c r="U798" s="172">
        <f>IFERROR(IF(ISNUMBER(FIND("decision",'Input| Setup'!$F$6)),'Input| Projects'!AC798,'Input| Projects'!M798)*'Input| Escalations'!$I$17*M798,0)</f>
        <v>0</v>
      </c>
      <c r="V798" s="172">
        <f>IFERROR(IF(ISNUMBER(FIND("decision",'Input| Setup'!$F$6)),'Input| Projects'!AD798,'Input| Projects'!N798)*'Input| Escalations'!$I$17*N798,0)</f>
        <v>0</v>
      </c>
      <c r="W798" s="172">
        <f>IFERROR(IF(ISNUMBER(FIND("decision",'Input| Setup'!$F$6)),'Input| Projects'!AE798,'Input| Projects'!O798)*'Input| Escalations'!$I$17*O798,0)</f>
        <v>0</v>
      </c>
      <c r="X798" s="175"/>
      <c r="Y798" s="172">
        <f>IF(ISNUMBER(FIND("decision",'Input| Setup'!$F$6)),'Input| Projects'!AG798,'Input| Projects'!Q798)*I798*'Input| Escalations'!$I$17</f>
        <v>0</v>
      </c>
      <c r="Z798" s="172">
        <f>IF(ISNUMBER(FIND("decision",'Input| Setup'!$F$6)),'Input| Projects'!AH798,'Input| Projects'!R798)*J798*'Input| Escalations'!$I$17</f>
        <v>0</v>
      </c>
      <c r="AA798" s="172">
        <f>IF(ISNUMBER(FIND("decision",'Input| Setup'!$F$6)),'Input| Projects'!AI798,'Input| Projects'!S798)*K798*'Input| Escalations'!$I$17</f>
        <v>0</v>
      </c>
      <c r="AB798" s="172">
        <f>IF(ISNUMBER(FIND("decision",'Input| Setup'!$F$6)),'Input| Projects'!AJ798,'Input| Projects'!T798)*L798*'Input| Escalations'!$I$17</f>
        <v>0</v>
      </c>
      <c r="AC798" s="172">
        <f>IF(ISNUMBER(FIND("decision",'Input| Setup'!$F$6)),'Input| Projects'!AK798,'Input| Projects'!U798)*M798*'Input| Escalations'!$I$17</f>
        <v>0</v>
      </c>
      <c r="AD798" s="172">
        <f>IF(ISNUMBER(FIND("decision",'Input| Setup'!$F$6)),'Input| Projects'!AL798,'Input| Projects'!V798)*N798*'Input| Escalations'!$I$17</f>
        <v>0</v>
      </c>
      <c r="AE798" s="172">
        <f>IF(ISNUMBER(FIND("decision",'Input| Setup'!$F$6)),'Input| Projects'!AM798,'Input| Projects'!W798)*O798*'Input| Escalations'!$I$17</f>
        <v>0</v>
      </c>
      <c r="AF798" s="175"/>
      <c r="AG798" s="172" cm="1">
        <f t="array" ref="AG798">IFERROR(--('Input| Projects'!$AS798="Yes")*_xlfn.SWITCH('Input| Overheads'!$C$50,"Direct costs",'Calc| Overheads Allocation'!C$8*Q798,"Internal labour",'Calc| Overheads Allocation'!C$8*Q798*'Input| Projects'!$AO798,"DNSP defined",'Calc| Overheads Allocation'!C$78*'Input| Projects'!$AV798,0),0)</f>
        <v>0</v>
      </c>
      <c r="AH798" s="172" cm="1">
        <f t="array" ref="AH798">IFERROR(--('Input| Projects'!$AS798="Yes")*_xlfn.SWITCH('Input| Overheads'!$C$50,"Direct costs",'Calc| Overheads Allocation'!D$8*R798,"Internal labour",'Calc| Overheads Allocation'!D$8*R798*'Input| Projects'!$AO798,"DNSP defined",'Calc| Overheads Allocation'!D$78*'Input| Projects'!$AV798,0),0)</f>
        <v>0</v>
      </c>
      <c r="AI798" s="172" cm="1">
        <f t="array" ref="AI798">IFERROR(--('Input| Projects'!$AS798="Yes")*_xlfn.SWITCH('Input| Overheads'!$C$50,"Direct costs",'Calc| Overheads Allocation'!E$8*S798,"Internal labour",'Calc| Overheads Allocation'!E$8*S798*'Input| Projects'!$AO798,"DNSP defined",'Calc| Overheads Allocation'!E$78*'Input| Projects'!$AV798,0),0)</f>
        <v>0</v>
      </c>
      <c r="AJ798" s="172" cm="1">
        <f t="array" ref="AJ798">IFERROR(--('Input| Projects'!$AS798="Yes")*_xlfn.SWITCH('Input| Overheads'!$C$50,"Direct costs",'Calc| Overheads Allocation'!F$8*T798,"Internal labour",'Calc| Overheads Allocation'!F$8*T798*'Input| Projects'!$AO798,"DNSP defined",'Calc| Overheads Allocation'!F$78*'Input| Projects'!$AV798,0),0)</f>
        <v>0</v>
      </c>
      <c r="AK798" s="172" cm="1">
        <f t="array" ref="AK798">IFERROR(--('Input| Projects'!$AS798="Yes")*_xlfn.SWITCH('Input| Overheads'!$C$50,"Direct costs",'Calc| Overheads Allocation'!G$8*U798,"Internal labour",'Calc| Overheads Allocation'!G$8*U798*'Input| Projects'!$AO798,"DNSP defined",'Calc| Overheads Allocation'!G$78*'Input| Projects'!$AV798,0),0)</f>
        <v>0</v>
      </c>
      <c r="AL798" s="172" cm="1">
        <f t="array" ref="AL798">IFERROR(--('Input| Projects'!$AS798="Yes")*_xlfn.SWITCH('Input| Overheads'!$C$50,"Direct costs",'Calc| Overheads Allocation'!H$8*V798,"Internal labour",'Calc| Overheads Allocation'!H$8*V798*'Input| Projects'!$AO798,"DNSP defined",'Calc| Overheads Allocation'!H$78*'Input| Projects'!$AV798,0),0)</f>
        <v>0</v>
      </c>
      <c r="AM798" s="172" cm="1">
        <f t="array" ref="AM798">IFERROR(--('Input| Projects'!$AS798="Yes")*_xlfn.SWITCH('Input| Overheads'!$C$50,"Direct costs",'Calc| Overheads Allocation'!I$8*W798,"Internal labour",'Calc| Overheads Allocation'!I$8*W798*'Input| Projects'!$AO798,"DNSP defined",'Calc| Overheads Allocation'!I$78*'Input| Projects'!$AV798,0),0)</f>
        <v>0</v>
      </c>
      <c r="AN798" s="175"/>
      <c r="AO798" s="172" cm="1">
        <f t="array" ref="AO798">IFERROR(--('Input| Projects'!$AT798="Yes")*_xlfn.SWITCH('Input| Overheads'!$C$50,"Direct costs",'Calc| Overheads Allocation'!C$9*Q798,"Internal labour",'Calc| Overheads Allocation'!C$9*Q798*'Input| Projects'!$AO798,"DNSP defined",'Calc| Overheads Allocation'!C$79*'Input| Projects'!$AW798,0),0)</f>
        <v>0</v>
      </c>
      <c r="AP798" s="172" cm="1">
        <f t="array" ref="AP798">IFERROR(--('Input| Projects'!$AT798="Yes")*_xlfn.SWITCH('Input| Overheads'!$C$50,"Direct costs",'Calc| Overheads Allocation'!D$9*R798,"Internal labour",'Calc| Overheads Allocation'!D$9*R798*'Input| Projects'!$AO798,"DNSP defined",'Calc| Overheads Allocation'!D$79*'Input| Projects'!$AW798,0),0)</f>
        <v>0</v>
      </c>
      <c r="AQ798" s="172" cm="1">
        <f t="array" ref="AQ798">IFERROR(--('Input| Projects'!$AT798="Yes")*_xlfn.SWITCH('Input| Overheads'!$C$50,"Direct costs",'Calc| Overheads Allocation'!E$9*S798,"Internal labour",'Calc| Overheads Allocation'!E$9*S798*'Input| Projects'!$AO798,"DNSP defined",'Calc| Overheads Allocation'!E$79*'Input| Projects'!$AW798,0),0)</f>
        <v>0</v>
      </c>
      <c r="AR798" s="172" cm="1">
        <f t="array" ref="AR798">IFERROR(--('Input| Projects'!$AT798="Yes")*_xlfn.SWITCH('Input| Overheads'!$C$50,"Direct costs",'Calc| Overheads Allocation'!F$9*T798,"Internal labour",'Calc| Overheads Allocation'!F$9*T798*'Input| Projects'!$AO798,"DNSP defined",'Calc| Overheads Allocation'!F$79*'Input| Projects'!$AW798,0),0)</f>
        <v>0</v>
      </c>
      <c r="AS798" s="172" cm="1">
        <f t="array" ref="AS798">IFERROR(--('Input| Projects'!$AT798="Yes")*_xlfn.SWITCH('Input| Overheads'!$C$50,"Direct costs",'Calc| Overheads Allocation'!G$9*U798,"Internal labour",'Calc| Overheads Allocation'!G$9*U798*'Input| Projects'!$AO798,"DNSP defined",'Calc| Overheads Allocation'!G$79*'Input| Projects'!$AW798,0),0)</f>
        <v>0</v>
      </c>
      <c r="AT798" s="172" cm="1">
        <f t="array" ref="AT798">IFERROR(--('Input| Projects'!$AT798="Yes")*_xlfn.SWITCH('Input| Overheads'!$C$50,"Direct costs",'Calc| Overheads Allocation'!H$9*V798,"Internal labour",'Calc| Overheads Allocation'!H$9*V798*'Input| Projects'!$AO798,"DNSP defined",'Calc| Overheads Allocation'!H$79*'Input| Projects'!$AW798,0),0)</f>
        <v>0</v>
      </c>
      <c r="AU798" s="172" cm="1">
        <f t="array" ref="AU798">IFERROR(--('Input| Projects'!$AT798="Yes")*_xlfn.SWITCH('Input| Overheads'!$C$50,"Direct costs",'Calc| Overheads Allocation'!I$9*W798,"Internal labour",'Calc| Overheads Allocation'!I$9*W798*'Input| Projects'!$AO798,"DNSP defined",'Calc| Overheads Allocation'!I$79*'Input| Projects'!$AW798,0),0)</f>
        <v>0</v>
      </c>
      <c r="AV798" s="175"/>
      <c r="AW798" s="172">
        <f t="shared" si="288"/>
        <v>0</v>
      </c>
      <c r="AX798" s="172">
        <f t="shared" si="289"/>
        <v>0</v>
      </c>
      <c r="AY798" s="172">
        <f t="shared" si="290"/>
        <v>0</v>
      </c>
      <c r="AZ798" s="172">
        <f t="shared" si="291"/>
        <v>0</v>
      </c>
      <c r="BA798" s="172">
        <f t="shared" si="292"/>
        <v>0</v>
      </c>
      <c r="BB798" s="172">
        <f t="shared" si="293"/>
        <v>0</v>
      </c>
      <c r="BC798" s="172">
        <f t="shared" si="294"/>
        <v>0</v>
      </c>
      <c r="BD798" s="176"/>
      <c r="BE798" s="172">
        <f t="shared" si="295"/>
        <v>0</v>
      </c>
      <c r="BF798" s="172">
        <f t="shared" si="296"/>
        <v>0</v>
      </c>
      <c r="BG798" s="172">
        <f t="shared" si="297"/>
        <v>0</v>
      </c>
      <c r="BH798" s="172">
        <f t="shared" si="298"/>
        <v>0</v>
      </c>
      <c r="BI798" s="172">
        <f t="shared" si="299"/>
        <v>0</v>
      </c>
      <c r="BJ798" s="172">
        <f t="shared" si="300"/>
        <v>0</v>
      </c>
      <c r="BK798" s="172">
        <f t="shared" si="301"/>
        <v>0</v>
      </c>
      <c r="BL798" s="176"/>
      <c r="BM798" s="172">
        <f t="shared" si="280"/>
        <v>0</v>
      </c>
      <c r="BN798" s="172">
        <f t="shared" si="281"/>
        <v>0</v>
      </c>
      <c r="BO798" s="172">
        <f t="shared" si="282"/>
        <v>0</v>
      </c>
      <c r="BP798" s="172">
        <f t="shared" si="283"/>
        <v>0</v>
      </c>
      <c r="BQ798" s="172">
        <f t="shared" si="284"/>
        <v>0</v>
      </c>
      <c r="BR798" s="172">
        <f t="shared" si="285"/>
        <v>0</v>
      </c>
      <c r="BS798" s="172">
        <f t="shared" si="286"/>
        <v>0</v>
      </c>
      <c r="BT798" s="55"/>
      <c r="BU798" s="158">
        <f>SUMIF('Input| Projects'!$BA$8:$CX$8,RIGHT(BU$9,3),'Input| Projects'!$BA798:$CX798)</f>
        <v>0</v>
      </c>
      <c r="BV798" s="158">
        <f>SUMIF('Input| Projects'!$BA$8:$CX$8,RIGHT(BV$9,3),'Input| Projects'!$BA798:$CX798)</f>
        <v>0</v>
      </c>
      <c r="BW798" s="79" t="str">
        <f t="shared" si="287"/>
        <v/>
      </c>
    </row>
    <row r="799" spans="2:75" x14ac:dyDescent="0.2">
      <c r="B799" s="123">
        <f>IFERROR('Input| Projects'!B799,"")</f>
        <v>790</v>
      </c>
      <c r="C799" s="160" t="str">
        <f>IFERROR(IF('Input| Projects'!C799="","",'Input| Projects'!C799),"")</f>
        <v/>
      </c>
      <c r="D799" s="160" t="str">
        <f>IFERROR(IF('Input| Projects'!D799="","",'Input| Projects'!D799),"")</f>
        <v/>
      </c>
      <c r="E799" s="53"/>
      <c r="F799" s="160" t="str">
        <f>IF(LEN('Input| Projects'!F799)&gt;0,'Input| Projects'!F799,"")</f>
        <v/>
      </c>
      <c r="G799" s="160" t="str">
        <f>IF(LEN('Input| Projects'!G799)&gt;0,'Input| Projects'!G799,"")</f>
        <v/>
      </c>
      <c r="H799" s="10"/>
      <c r="I799" s="194" cm="1">
        <f t="array" ref="I799">IF(LEN($F799)&gt;0,1+IFERROR(SUMPRODUCT(TRANSPOSE('Input| Projects'!$AO799:$AQ799),INDEX('Input| Escalations'!$F$27:$L$29,,MATCH(Q$9,'Input| Escalations'!$F$21:$L$21,0))),0),0)</f>
        <v>0</v>
      </c>
      <c r="J799" s="194" cm="1">
        <f t="array" ref="J799">IF(LEN($F799)&gt;0,1+IFERROR(SUMPRODUCT(TRANSPOSE('Input| Projects'!$AO799:$AQ799),INDEX('Input| Escalations'!$F$27:$L$29,,MATCH(R$9,'Input| Escalations'!$F$21:$L$21,0))),0),0)</f>
        <v>0</v>
      </c>
      <c r="K799" s="194" cm="1">
        <f t="array" ref="K799">IF(LEN($F799)&gt;0,1+IFERROR(SUMPRODUCT(TRANSPOSE('Input| Projects'!$AO799:$AQ799),INDEX('Input| Escalations'!$F$27:$L$29,,MATCH(S$9,'Input| Escalations'!$F$21:$L$21,0))),0),0)</f>
        <v>0</v>
      </c>
      <c r="L799" s="194" cm="1">
        <f t="array" ref="L799">IF(LEN($F799)&gt;0,1+IFERROR(SUMPRODUCT(TRANSPOSE('Input| Projects'!$AO799:$AQ799),INDEX('Input| Escalations'!$F$27:$L$29,,MATCH(T$9,'Input| Escalations'!$F$21:$L$21,0))),0),0)</f>
        <v>0</v>
      </c>
      <c r="M799" s="194" cm="1">
        <f t="array" ref="M799">IF(LEN($F799)&gt;0,1+IFERROR(SUMPRODUCT(TRANSPOSE('Input| Projects'!$AO799:$AQ799),INDEX('Input| Escalations'!$F$27:$L$29,,MATCH(U$9,'Input| Escalations'!$F$21:$L$21,0))),0),0)</f>
        <v>0</v>
      </c>
      <c r="N799" s="194" cm="1">
        <f t="array" ref="N799">IF(LEN($F799)&gt;0,1+IFERROR(SUMPRODUCT(TRANSPOSE('Input| Projects'!$AO799:$AQ799),INDEX('Input| Escalations'!$F$27:$L$29,,MATCH(V$9,'Input| Escalations'!$F$21:$L$21,0))),0),0)</f>
        <v>0</v>
      </c>
      <c r="O799" s="194" cm="1">
        <f t="array" ref="O799">IF(LEN($F799)&gt;0,1+IFERROR(SUMPRODUCT(TRANSPOSE('Input| Projects'!$AO799:$AQ799),INDEX('Input| Escalations'!$F$27:$L$29,,MATCH(W$9,'Input| Escalations'!$F$21:$L$21,0))),0),0)</f>
        <v>0</v>
      </c>
      <c r="P799" s="10"/>
      <c r="Q799" s="172">
        <f>IFERROR(IF(ISNUMBER(FIND("decision",'Input| Setup'!$F$6)),'Input| Projects'!Y799,'Input| Projects'!I799)*'Input| Escalations'!$I$17*I799,0)</f>
        <v>0</v>
      </c>
      <c r="R799" s="172">
        <f>IFERROR(IF(ISNUMBER(FIND("decision",'Input| Setup'!$F$6)),'Input| Projects'!Z799,'Input| Projects'!J799)*'Input| Escalations'!$I$17*J799,0)</f>
        <v>0</v>
      </c>
      <c r="S799" s="172">
        <f>IFERROR(IF(ISNUMBER(FIND("decision",'Input| Setup'!$F$6)),'Input| Projects'!AA799,'Input| Projects'!K799)*'Input| Escalations'!$I$17*K799,0)</f>
        <v>0</v>
      </c>
      <c r="T799" s="172">
        <f>IFERROR(IF(ISNUMBER(FIND("decision",'Input| Setup'!$F$6)),'Input| Projects'!AB799,'Input| Projects'!L799)*'Input| Escalations'!$I$17*L799,0)</f>
        <v>0</v>
      </c>
      <c r="U799" s="172">
        <f>IFERROR(IF(ISNUMBER(FIND("decision",'Input| Setup'!$F$6)),'Input| Projects'!AC799,'Input| Projects'!M799)*'Input| Escalations'!$I$17*M799,0)</f>
        <v>0</v>
      </c>
      <c r="V799" s="172">
        <f>IFERROR(IF(ISNUMBER(FIND("decision",'Input| Setup'!$F$6)),'Input| Projects'!AD799,'Input| Projects'!N799)*'Input| Escalations'!$I$17*N799,0)</f>
        <v>0</v>
      </c>
      <c r="W799" s="172">
        <f>IFERROR(IF(ISNUMBER(FIND("decision",'Input| Setup'!$F$6)),'Input| Projects'!AE799,'Input| Projects'!O799)*'Input| Escalations'!$I$17*O799,0)</f>
        <v>0</v>
      </c>
      <c r="X799" s="175"/>
      <c r="Y799" s="172">
        <f>IF(ISNUMBER(FIND("decision",'Input| Setup'!$F$6)),'Input| Projects'!AG799,'Input| Projects'!Q799)*I799*'Input| Escalations'!$I$17</f>
        <v>0</v>
      </c>
      <c r="Z799" s="172">
        <f>IF(ISNUMBER(FIND("decision",'Input| Setup'!$F$6)),'Input| Projects'!AH799,'Input| Projects'!R799)*J799*'Input| Escalations'!$I$17</f>
        <v>0</v>
      </c>
      <c r="AA799" s="172">
        <f>IF(ISNUMBER(FIND("decision",'Input| Setup'!$F$6)),'Input| Projects'!AI799,'Input| Projects'!S799)*K799*'Input| Escalations'!$I$17</f>
        <v>0</v>
      </c>
      <c r="AB799" s="172">
        <f>IF(ISNUMBER(FIND("decision",'Input| Setup'!$F$6)),'Input| Projects'!AJ799,'Input| Projects'!T799)*L799*'Input| Escalations'!$I$17</f>
        <v>0</v>
      </c>
      <c r="AC799" s="172">
        <f>IF(ISNUMBER(FIND("decision",'Input| Setup'!$F$6)),'Input| Projects'!AK799,'Input| Projects'!U799)*M799*'Input| Escalations'!$I$17</f>
        <v>0</v>
      </c>
      <c r="AD799" s="172">
        <f>IF(ISNUMBER(FIND("decision",'Input| Setup'!$F$6)),'Input| Projects'!AL799,'Input| Projects'!V799)*N799*'Input| Escalations'!$I$17</f>
        <v>0</v>
      </c>
      <c r="AE799" s="172">
        <f>IF(ISNUMBER(FIND("decision",'Input| Setup'!$F$6)),'Input| Projects'!AM799,'Input| Projects'!W799)*O799*'Input| Escalations'!$I$17</f>
        <v>0</v>
      </c>
      <c r="AF799" s="175"/>
      <c r="AG799" s="172" cm="1">
        <f t="array" ref="AG799">IFERROR(--('Input| Projects'!$AS799="Yes")*_xlfn.SWITCH('Input| Overheads'!$C$50,"Direct costs",'Calc| Overheads Allocation'!C$8*Q799,"Internal labour",'Calc| Overheads Allocation'!C$8*Q799*'Input| Projects'!$AO799,"DNSP defined",'Calc| Overheads Allocation'!C$78*'Input| Projects'!$AV799,0),0)</f>
        <v>0</v>
      </c>
      <c r="AH799" s="172" cm="1">
        <f t="array" ref="AH799">IFERROR(--('Input| Projects'!$AS799="Yes")*_xlfn.SWITCH('Input| Overheads'!$C$50,"Direct costs",'Calc| Overheads Allocation'!D$8*R799,"Internal labour",'Calc| Overheads Allocation'!D$8*R799*'Input| Projects'!$AO799,"DNSP defined",'Calc| Overheads Allocation'!D$78*'Input| Projects'!$AV799,0),0)</f>
        <v>0</v>
      </c>
      <c r="AI799" s="172" cm="1">
        <f t="array" ref="AI799">IFERROR(--('Input| Projects'!$AS799="Yes")*_xlfn.SWITCH('Input| Overheads'!$C$50,"Direct costs",'Calc| Overheads Allocation'!E$8*S799,"Internal labour",'Calc| Overheads Allocation'!E$8*S799*'Input| Projects'!$AO799,"DNSP defined",'Calc| Overheads Allocation'!E$78*'Input| Projects'!$AV799,0),0)</f>
        <v>0</v>
      </c>
      <c r="AJ799" s="172" cm="1">
        <f t="array" ref="AJ799">IFERROR(--('Input| Projects'!$AS799="Yes")*_xlfn.SWITCH('Input| Overheads'!$C$50,"Direct costs",'Calc| Overheads Allocation'!F$8*T799,"Internal labour",'Calc| Overheads Allocation'!F$8*T799*'Input| Projects'!$AO799,"DNSP defined",'Calc| Overheads Allocation'!F$78*'Input| Projects'!$AV799,0),0)</f>
        <v>0</v>
      </c>
      <c r="AK799" s="172" cm="1">
        <f t="array" ref="AK799">IFERROR(--('Input| Projects'!$AS799="Yes")*_xlfn.SWITCH('Input| Overheads'!$C$50,"Direct costs",'Calc| Overheads Allocation'!G$8*U799,"Internal labour",'Calc| Overheads Allocation'!G$8*U799*'Input| Projects'!$AO799,"DNSP defined",'Calc| Overheads Allocation'!G$78*'Input| Projects'!$AV799,0),0)</f>
        <v>0</v>
      </c>
      <c r="AL799" s="172" cm="1">
        <f t="array" ref="AL799">IFERROR(--('Input| Projects'!$AS799="Yes")*_xlfn.SWITCH('Input| Overheads'!$C$50,"Direct costs",'Calc| Overheads Allocation'!H$8*V799,"Internal labour",'Calc| Overheads Allocation'!H$8*V799*'Input| Projects'!$AO799,"DNSP defined",'Calc| Overheads Allocation'!H$78*'Input| Projects'!$AV799,0),0)</f>
        <v>0</v>
      </c>
      <c r="AM799" s="172" cm="1">
        <f t="array" ref="AM799">IFERROR(--('Input| Projects'!$AS799="Yes")*_xlfn.SWITCH('Input| Overheads'!$C$50,"Direct costs",'Calc| Overheads Allocation'!I$8*W799,"Internal labour",'Calc| Overheads Allocation'!I$8*W799*'Input| Projects'!$AO799,"DNSP defined",'Calc| Overheads Allocation'!I$78*'Input| Projects'!$AV799,0),0)</f>
        <v>0</v>
      </c>
      <c r="AN799" s="175"/>
      <c r="AO799" s="172" cm="1">
        <f t="array" ref="AO799">IFERROR(--('Input| Projects'!$AT799="Yes")*_xlfn.SWITCH('Input| Overheads'!$C$50,"Direct costs",'Calc| Overheads Allocation'!C$9*Q799,"Internal labour",'Calc| Overheads Allocation'!C$9*Q799*'Input| Projects'!$AO799,"DNSP defined",'Calc| Overheads Allocation'!C$79*'Input| Projects'!$AW799,0),0)</f>
        <v>0</v>
      </c>
      <c r="AP799" s="172" cm="1">
        <f t="array" ref="AP799">IFERROR(--('Input| Projects'!$AT799="Yes")*_xlfn.SWITCH('Input| Overheads'!$C$50,"Direct costs",'Calc| Overheads Allocation'!D$9*R799,"Internal labour",'Calc| Overheads Allocation'!D$9*R799*'Input| Projects'!$AO799,"DNSP defined",'Calc| Overheads Allocation'!D$79*'Input| Projects'!$AW799,0),0)</f>
        <v>0</v>
      </c>
      <c r="AQ799" s="172" cm="1">
        <f t="array" ref="AQ799">IFERROR(--('Input| Projects'!$AT799="Yes")*_xlfn.SWITCH('Input| Overheads'!$C$50,"Direct costs",'Calc| Overheads Allocation'!E$9*S799,"Internal labour",'Calc| Overheads Allocation'!E$9*S799*'Input| Projects'!$AO799,"DNSP defined",'Calc| Overheads Allocation'!E$79*'Input| Projects'!$AW799,0),0)</f>
        <v>0</v>
      </c>
      <c r="AR799" s="172" cm="1">
        <f t="array" ref="AR799">IFERROR(--('Input| Projects'!$AT799="Yes")*_xlfn.SWITCH('Input| Overheads'!$C$50,"Direct costs",'Calc| Overheads Allocation'!F$9*T799,"Internal labour",'Calc| Overheads Allocation'!F$9*T799*'Input| Projects'!$AO799,"DNSP defined",'Calc| Overheads Allocation'!F$79*'Input| Projects'!$AW799,0),0)</f>
        <v>0</v>
      </c>
      <c r="AS799" s="172" cm="1">
        <f t="array" ref="AS799">IFERROR(--('Input| Projects'!$AT799="Yes")*_xlfn.SWITCH('Input| Overheads'!$C$50,"Direct costs",'Calc| Overheads Allocation'!G$9*U799,"Internal labour",'Calc| Overheads Allocation'!G$9*U799*'Input| Projects'!$AO799,"DNSP defined",'Calc| Overheads Allocation'!G$79*'Input| Projects'!$AW799,0),0)</f>
        <v>0</v>
      </c>
      <c r="AT799" s="172" cm="1">
        <f t="array" ref="AT799">IFERROR(--('Input| Projects'!$AT799="Yes")*_xlfn.SWITCH('Input| Overheads'!$C$50,"Direct costs",'Calc| Overheads Allocation'!H$9*V799,"Internal labour",'Calc| Overheads Allocation'!H$9*V799*'Input| Projects'!$AO799,"DNSP defined",'Calc| Overheads Allocation'!H$79*'Input| Projects'!$AW799,0),0)</f>
        <v>0</v>
      </c>
      <c r="AU799" s="172" cm="1">
        <f t="array" ref="AU799">IFERROR(--('Input| Projects'!$AT799="Yes")*_xlfn.SWITCH('Input| Overheads'!$C$50,"Direct costs",'Calc| Overheads Allocation'!I$9*W799,"Internal labour",'Calc| Overheads Allocation'!I$9*W799*'Input| Projects'!$AO799,"DNSP defined",'Calc| Overheads Allocation'!I$79*'Input| Projects'!$AW799,0),0)</f>
        <v>0</v>
      </c>
      <c r="AV799" s="175"/>
      <c r="AW799" s="172">
        <f t="shared" si="288"/>
        <v>0</v>
      </c>
      <c r="AX799" s="172">
        <f t="shared" si="289"/>
        <v>0</v>
      </c>
      <c r="AY799" s="172">
        <f t="shared" si="290"/>
        <v>0</v>
      </c>
      <c r="AZ799" s="172">
        <f t="shared" si="291"/>
        <v>0</v>
      </c>
      <c r="BA799" s="172">
        <f t="shared" si="292"/>
        <v>0</v>
      </c>
      <c r="BB799" s="172">
        <f t="shared" si="293"/>
        <v>0</v>
      </c>
      <c r="BC799" s="172">
        <f t="shared" si="294"/>
        <v>0</v>
      </c>
      <c r="BD799" s="176"/>
      <c r="BE799" s="172">
        <f t="shared" si="295"/>
        <v>0</v>
      </c>
      <c r="BF799" s="172">
        <f t="shared" si="296"/>
        <v>0</v>
      </c>
      <c r="BG799" s="172">
        <f t="shared" si="297"/>
        <v>0</v>
      </c>
      <c r="BH799" s="172">
        <f t="shared" si="298"/>
        <v>0</v>
      </c>
      <c r="BI799" s="172">
        <f t="shared" si="299"/>
        <v>0</v>
      </c>
      <c r="BJ799" s="172">
        <f t="shared" si="300"/>
        <v>0</v>
      </c>
      <c r="BK799" s="172">
        <f t="shared" si="301"/>
        <v>0</v>
      </c>
      <c r="BL799" s="176"/>
      <c r="BM799" s="172">
        <f t="shared" si="280"/>
        <v>0</v>
      </c>
      <c r="BN799" s="172">
        <f t="shared" si="281"/>
        <v>0</v>
      </c>
      <c r="BO799" s="172">
        <f t="shared" si="282"/>
        <v>0</v>
      </c>
      <c r="BP799" s="172">
        <f t="shared" si="283"/>
        <v>0</v>
      </c>
      <c r="BQ799" s="172">
        <f t="shared" si="284"/>
        <v>0</v>
      </c>
      <c r="BR799" s="172">
        <f t="shared" si="285"/>
        <v>0</v>
      </c>
      <c r="BS799" s="172">
        <f t="shared" si="286"/>
        <v>0</v>
      </c>
      <c r="BT799" s="55"/>
      <c r="BU799" s="158">
        <f>SUMIF('Input| Projects'!$BA$8:$CX$8,RIGHT(BU$9,3),'Input| Projects'!$BA799:$CX799)</f>
        <v>0</v>
      </c>
      <c r="BV799" s="158">
        <f>SUMIF('Input| Projects'!$BA$8:$CX$8,RIGHT(BV$9,3),'Input| Projects'!$BA799:$CX799)</f>
        <v>0</v>
      </c>
      <c r="BW799" s="79" t="str">
        <f t="shared" si="287"/>
        <v/>
      </c>
    </row>
    <row r="800" spans="2:75" x14ac:dyDescent="0.2">
      <c r="B800" s="123">
        <f>IFERROR('Input| Projects'!B800,"")</f>
        <v>791</v>
      </c>
      <c r="C800" s="160" t="str">
        <f>IFERROR(IF('Input| Projects'!C800="","",'Input| Projects'!C800),"")</f>
        <v/>
      </c>
      <c r="D800" s="160" t="str">
        <f>IFERROR(IF('Input| Projects'!D800="","",'Input| Projects'!D800),"")</f>
        <v/>
      </c>
      <c r="E800" s="53"/>
      <c r="F800" s="160" t="str">
        <f>IF(LEN('Input| Projects'!F800)&gt;0,'Input| Projects'!F800,"")</f>
        <v/>
      </c>
      <c r="G800" s="160" t="str">
        <f>IF(LEN('Input| Projects'!G800)&gt;0,'Input| Projects'!G800,"")</f>
        <v/>
      </c>
      <c r="H800" s="10"/>
      <c r="I800" s="194" cm="1">
        <f t="array" ref="I800">IF(LEN($F800)&gt;0,1+IFERROR(SUMPRODUCT(TRANSPOSE('Input| Projects'!$AO800:$AQ800),INDEX('Input| Escalations'!$F$27:$L$29,,MATCH(Q$9,'Input| Escalations'!$F$21:$L$21,0))),0),0)</f>
        <v>0</v>
      </c>
      <c r="J800" s="194" cm="1">
        <f t="array" ref="J800">IF(LEN($F800)&gt;0,1+IFERROR(SUMPRODUCT(TRANSPOSE('Input| Projects'!$AO800:$AQ800),INDEX('Input| Escalations'!$F$27:$L$29,,MATCH(R$9,'Input| Escalations'!$F$21:$L$21,0))),0),0)</f>
        <v>0</v>
      </c>
      <c r="K800" s="194" cm="1">
        <f t="array" ref="K800">IF(LEN($F800)&gt;0,1+IFERROR(SUMPRODUCT(TRANSPOSE('Input| Projects'!$AO800:$AQ800),INDEX('Input| Escalations'!$F$27:$L$29,,MATCH(S$9,'Input| Escalations'!$F$21:$L$21,0))),0),0)</f>
        <v>0</v>
      </c>
      <c r="L800" s="194" cm="1">
        <f t="array" ref="L800">IF(LEN($F800)&gt;0,1+IFERROR(SUMPRODUCT(TRANSPOSE('Input| Projects'!$AO800:$AQ800),INDEX('Input| Escalations'!$F$27:$L$29,,MATCH(T$9,'Input| Escalations'!$F$21:$L$21,0))),0),0)</f>
        <v>0</v>
      </c>
      <c r="M800" s="194" cm="1">
        <f t="array" ref="M800">IF(LEN($F800)&gt;0,1+IFERROR(SUMPRODUCT(TRANSPOSE('Input| Projects'!$AO800:$AQ800),INDEX('Input| Escalations'!$F$27:$L$29,,MATCH(U$9,'Input| Escalations'!$F$21:$L$21,0))),0),0)</f>
        <v>0</v>
      </c>
      <c r="N800" s="194" cm="1">
        <f t="array" ref="N800">IF(LEN($F800)&gt;0,1+IFERROR(SUMPRODUCT(TRANSPOSE('Input| Projects'!$AO800:$AQ800),INDEX('Input| Escalations'!$F$27:$L$29,,MATCH(V$9,'Input| Escalations'!$F$21:$L$21,0))),0),0)</f>
        <v>0</v>
      </c>
      <c r="O800" s="194" cm="1">
        <f t="array" ref="O800">IF(LEN($F800)&gt;0,1+IFERROR(SUMPRODUCT(TRANSPOSE('Input| Projects'!$AO800:$AQ800),INDEX('Input| Escalations'!$F$27:$L$29,,MATCH(W$9,'Input| Escalations'!$F$21:$L$21,0))),0),0)</f>
        <v>0</v>
      </c>
      <c r="P800" s="10"/>
      <c r="Q800" s="172">
        <f>IFERROR(IF(ISNUMBER(FIND("decision",'Input| Setup'!$F$6)),'Input| Projects'!Y800,'Input| Projects'!I800)*'Input| Escalations'!$I$17*I800,0)</f>
        <v>0</v>
      </c>
      <c r="R800" s="172">
        <f>IFERROR(IF(ISNUMBER(FIND("decision",'Input| Setup'!$F$6)),'Input| Projects'!Z800,'Input| Projects'!J800)*'Input| Escalations'!$I$17*J800,0)</f>
        <v>0</v>
      </c>
      <c r="S800" s="172">
        <f>IFERROR(IF(ISNUMBER(FIND("decision",'Input| Setup'!$F$6)),'Input| Projects'!AA800,'Input| Projects'!K800)*'Input| Escalations'!$I$17*K800,0)</f>
        <v>0</v>
      </c>
      <c r="T800" s="172">
        <f>IFERROR(IF(ISNUMBER(FIND("decision",'Input| Setup'!$F$6)),'Input| Projects'!AB800,'Input| Projects'!L800)*'Input| Escalations'!$I$17*L800,0)</f>
        <v>0</v>
      </c>
      <c r="U800" s="172">
        <f>IFERROR(IF(ISNUMBER(FIND("decision",'Input| Setup'!$F$6)),'Input| Projects'!AC800,'Input| Projects'!M800)*'Input| Escalations'!$I$17*M800,0)</f>
        <v>0</v>
      </c>
      <c r="V800" s="172">
        <f>IFERROR(IF(ISNUMBER(FIND("decision",'Input| Setup'!$F$6)),'Input| Projects'!AD800,'Input| Projects'!N800)*'Input| Escalations'!$I$17*N800,0)</f>
        <v>0</v>
      </c>
      <c r="W800" s="172">
        <f>IFERROR(IF(ISNUMBER(FIND("decision",'Input| Setup'!$F$6)),'Input| Projects'!AE800,'Input| Projects'!O800)*'Input| Escalations'!$I$17*O800,0)</f>
        <v>0</v>
      </c>
      <c r="X800" s="175"/>
      <c r="Y800" s="172">
        <f>IF(ISNUMBER(FIND("decision",'Input| Setup'!$F$6)),'Input| Projects'!AG800,'Input| Projects'!Q800)*I800*'Input| Escalations'!$I$17</f>
        <v>0</v>
      </c>
      <c r="Z800" s="172">
        <f>IF(ISNUMBER(FIND("decision",'Input| Setup'!$F$6)),'Input| Projects'!AH800,'Input| Projects'!R800)*J800*'Input| Escalations'!$I$17</f>
        <v>0</v>
      </c>
      <c r="AA800" s="172">
        <f>IF(ISNUMBER(FIND("decision",'Input| Setup'!$F$6)),'Input| Projects'!AI800,'Input| Projects'!S800)*K800*'Input| Escalations'!$I$17</f>
        <v>0</v>
      </c>
      <c r="AB800" s="172">
        <f>IF(ISNUMBER(FIND("decision",'Input| Setup'!$F$6)),'Input| Projects'!AJ800,'Input| Projects'!T800)*L800*'Input| Escalations'!$I$17</f>
        <v>0</v>
      </c>
      <c r="AC800" s="172">
        <f>IF(ISNUMBER(FIND("decision",'Input| Setup'!$F$6)),'Input| Projects'!AK800,'Input| Projects'!U800)*M800*'Input| Escalations'!$I$17</f>
        <v>0</v>
      </c>
      <c r="AD800" s="172">
        <f>IF(ISNUMBER(FIND("decision",'Input| Setup'!$F$6)),'Input| Projects'!AL800,'Input| Projects'!V800)*N800*'Input| Escalations'!$I$17</f>
        <v>0</v>
      </c>
      <c r="AE800" s="172">
        <f>IF(ISNUMBER(FIND("decision",'Input| Setup'!$F$6)),'Input| Projects'!AM800,'Input| Projects'!W800)*O800*'Input| Escalations'!$I$17</f>
        <v>0</v>
      </c>
      <c r="AF800" s="175"/>
      <c r="AG800" s="172" cm="1">
        <f t="array" ref="AG800">IFERROR(--('Input| Projects'!$AS800="Yes")*_xlfn.SWITCH('Input| Overheads'!$C$50,"Direct costs",'Calc| Overheads Allocation'!C$8*Q800,"Internal labour",'Calc| Overheads Allocation'!C$8*Q800*'Input| Projects'!$AO800,"DNSP defined",'Calc| Overheads Allocation'!C$78*'Input| Projects'!$AV800,0),0)</f>
        <v>0</v>
      </c>
      <c r="AH800" s="172" cm="1">
        <f t="array" ref="AH800">IFERROR(--('Input| Projects'!$AS800="Yes")*_xlfn.SWITCH('Input| Overheads'!$C$50,"Direct costs",'Calc| Overheads Allocation'!D$8*R800,"Internal labour",'Calc| Overheads Allocation'!D$8*R800*'Input| Projects'!$AO800,"DNSP defined",'Calc| Overheads Allocation'!D$78*'Input| Projects'!$AV800,0),0)</f>
        <v>0</v>
      </c>
      <c r="AI800" s="172" cm="1">
        <f t="array" ref="AI800">IFERROR(--('Input| Projects'!$AS800="Yes")*_xlfn.SWITCH('Input| Overheads'!$C$50,"Direct costs",'Calc| Overheads Allocation'!E$8*S800,"Internal labour",'Calc| Overheads Allocation'!E$8*S800*'Input| Projects'!$AO800,"DNSP defined",'Calc| Overheads Allocation'!E$78*'Input| Projects'!$AV800,0),0)</f>
        <v>0</v>
      </c>
      <c r="AJ800" s="172" cm="1">
        <f t="array" ref="AJ800">IFERROR(--('Input| Projects'!$AS800="Yes")*_xlfn.SWITCH('Input| Overheads'!$C$50,"Direct costs",'Calc| Overheads Allocation'!F$8*T800,"Internal labour",'Calc| Overheads Allocation'!F$8*T800*'Input| Projects'!$AO800,"DNSP defined",'Calc| Overheads Allocation'!F$78*'Input| Projects'!$AV800,0),0)</f>
        <v>0</v>
      </c>
      <c r="AK800" s="172" cm="1">
        <f t="array" ref="AK800">IFERROR(--('Input| Projects'!$AS800="Yes")*_xlfn.SWITCH('Input| Overheads'!$C$50,"Direct costs",'Calc| Overheads Allocation'!G$8*U800,"Internal labour",'Calc| Overheads Allocation'!G$8*U800*'Input| Projects'!$AO800,"DNSP defined",'Calc| Overheads Allocation'!G$78*'Input| Projects'!$AV800,0),0)</f>
        <v>0</v>
      </c>
      <c r="AL800" s="172" cm="1">
        <f t="array" ref="AL800">IFERROR(--('Input| Projects'!$AS800="Yes")*_xlfn.SWITCH('Input| Overheads'!$C$50,"Direct costs",'Calc| Overheads Allocation'!H$8*V800,"Internal labour",'Calc| Overheads Allocation'!H$8*V800*'Input| Projects'!$AO800,"DNSP defined",'Calc| Overheads Allocation'!H$78*'Input| Projects'!$AV800,0),0)</f>
        <v>0</v>
      </c>
      <c r="AM800" s="172" cm="1">
        <f t="array" ref="AM800">IFERROR(--('Input| Projects'!$AS800="Yes")*_xlfn.SWITCH('Input| Overheads'!$C$50,"Direct costs",'Calc| Overheads Allocation'!I$8*W800,"Internal labour",'Calc| Overheads Allocation'!I$8*W800*'Input| Projects'!$AO800,"DNSP defined",'Calc| Overheads Allocation'!I$78*'Input| Projects'!$AV800,0),0)</f>
        <v>0</v>
      </c>
      <c r="AN800" s="175"/>
      <c r="AO800" s="172" cm="1">
        <f t="array" ref="AO800">IFERROR(--('Input| Projects'!$AT800="Yes")*_xlfn.SWITCH('Input| Overheads'!$C$50,"Direct costs",'Calc| Overheads Allocation'!C$9*Q800,"Internal labour",'Calc| Overheads Allocation'!C$9*Q800*'Input| Projects'!$AO800,"DNSP defined",'Calc| Overheads Allocation'!C$79*'Input| Projects'!$AW800,0),0)</f>
        <v>0</v>
      </c>
      <c r="AP800" s="172" cm="1">
        <f t="array" ref="AP800">IFERROR(--('Input| Projects'!$AT800="Yes")*_xlfn.SWITCH('Input| Overheads'!$C$50,"Direct costs",'Calc| Overheads Allocation'!D$9*R800,"Internal labour",'Calc| Overheads Allocation'!D$9*R800*'Input| Projects'!$AO800,"DNSP defined",'Calc| Overheads Allocation'!D$79*'Input| Projects'!$AW800,0),0)</f>
        <v>0</v>
      </c>
      <c r="AQ800" s="172" cm="1">
        <f t="array" ref="AQ800">IFERROR(--('Input| Projects'!$AT800="Yes")*_xlfn.SWITCH('Input| Overheads'!$C$50,"Direct costs",'Calc| Overheads Allocation'!E$9*S800,"Internal labour",'Calc| Overheads Allocation'!E$9*S800*'Input| Projects'!$AO800,"DNSP defined",'Calc| Overheads Allocation'!E$79*'Input| Projects'!$AW800,0),0)</f>
        <v>0</v>
      </c>
      <c r="AR800" s="172" cm="1">
        <f t="array" ref="AR800">IFERROR(--('Input| Projects'!$AT800="Yes")*_xlfn.SWITCH('Input| Overheads'!$C$50,"Direct costs",'Calc| Overheads Allocation'!F$9*T800,"Internal labour",'Calc| Overheads Allocation'!F$9*T800*'Input| Projects'!$AO800,"DNSP defined",'Calc| Overheads Allocation'!F$79*'Input| Projects'!$AW800,0),0)</f>
        <v>0</v>
      </c>
      <c r="AS800" s="172" cm="1">
        <f t="array" ref="AS800">IFERROR(--('Input| Projects'!$AT800="Yes")*_xlfn.SWITCH('Input| Overheads'!$C$50,"Direct costs",'Calc| Overheads Allocation'!G$9*U800,"Internal labour",'Calc| Overheads Allocation'!G$9*U800*'Input| Projects'!$AO800,"DNSP defined",'Calc| Overheads Allocation'!G$79*'Input| Projects'!$AW800,0),0)</f>
        <v>0</v>
      </c>
      <c r="AT800" s="172" cm="1">
        <f t="array" ref="AT800">IFERROR(--('Input| Projects'!$AT800="Yes")*_xlfn.SWITCH('Input| Overheads'!$C$50,"Direct costs",'Calc| Overheads Allocation'!H$9*V800,"Internal labour",'Calc| Overheads Allocation'!H$9*V800*'Input| Projects'!$AO800,"DNSP defined",'Calc| Overheads Allocation'!H$79*'Input| Projects'!$AW800,0),0)</f>
        <v>0</v>
      </c>
      <c r="AU800" s="172" cm="1">
        <f t="array" ref="AU800">IFERROR(--('Input| Projects'!$AT800="Yes")*_xlfn.SWITCH('Input| Overheads'!$C$50,"Direct costs",'Calc| Overheads Allocation'!I$9*W800,"Internal labour",'Calc| Overheads Allocation'!I$9*W800*'Input| Projects'!$AO800,"DNSP defined",'Calc| Overheads Allocation'!I$79*'Input| Projects'!$AW800,0),0)</f>
        <v>0</v>
      </c>
      <c r="AV800" s="175"/>
      <c r="AW800" s="172">
        <f t="shared" si="288"/>
        <v>0</v>
      </c>
      <c r="AX800" s="172">
        <f t="shared" si="289"/>
        <v>0</v>
      </c>
      <c r="AY800" s="172">
        <f t="shared" si="290"/>
        <v>0</v>
      </c>
      <c r="AZ800" s="172">
        <f t="shared" si="291"/>
        <v>0</v>
      </c>
      <c r="BA800" s="172">
        <f t="shared" si="292"/>
        <v>0</v>
      </c>
      <c r="BB800" s="172">
        <f t="shared" si="293"/>
        <v>0</v>
      </c>
      <c r="BC800" s="172">
        <f t="shared" si="294"/>
        <v>0</v>
      </c>
      <c r="BD800" s="176"/>
      <c r="BE800" s="172">
        <f t="shared" si="295"/>
        <v>0</v>
      </c>
      <c r="BF800" s="172">
        <f t="shared" si="296"/>
        <v>0</v>
      </c>
      <c r="BG800" s="172">
        <f t="shared" si="297"/>
        <v>0</v>
      </c>
      <c r="BH800" s="172">
        <f t="shared" si="298"/>
        <v>0</v>
      </c>
      <c r="BI800" s="172">
        <f t="shared" si="299"/>
        <v>0</v>
      </c>
      <c r="BJ800" s="172">
        <f t="shared" si="300"/>
        <v>0</v>
      </c>
      <c r="BK800" s="172">
        <f t="shared" si="301"/>
        <v>0</v>
      </c>
      <c r="BL800" s="176"/>
      <c r="BM800" s="172">
        <f t="shared" si="280"/>
        <v>0</v>
      </c>
      <c r="BN800" s="172">
        <f t="shared" si="281"/>
        <v>0</v>
      </c>
      <c r="BO800" s="172">
        <f t="shared" si="282"/>
        <v>0</v>
      </c>
      <c r="BP800" s="172">
        <f t="shared" si="283"/>
        <v>0</v>
      </c>
      <c r="BQ800" s="172">
        <f t="shared" si="284"/>
        <v>0</v>
      </c>
      <c r="BR800" s="172">
        <f t="shared" si="285"/>
        <v>0</v>
      </c>
      <c r="BS800" s="172">
        <f t="shared" si="286"/>
        <v>0</v>
      </c>
      <c r="BT800" s="55"/>
      <c r="BU800" s="158">
        <f>SUMIF('Input| Projects'!$BA$8:$CX$8,RIGHT(BU$9,3),'Input| Projects'!$BA800:$CX800)</f>
        <v>0</v>
      </c>
      <c r="BV800" s="158">
        <f>SUMIF('Input| Projects'!$BA$8:$CX$8,RIGHT(BV$9,3),'Input| Projects'!$BA800:$CX800)</f>
        <v>0</v>
      </c>
      <c r="BW800" s="79" t="str">
        <f t="shared" si="287"/>
        <v/>
      </c>
    </row>
    <row r="801" spans="2:75" x14ac:dyDescent="0.2">
      <c r="B801" s="123">
        <f>IFERROR('Input| Projects'!B801,"")</f>
        <v>792</v>
      </c>
      <c r="C801" s="160" t="str">
        <f>IFERROR(IF('Input| Projects'!C801="","",'Input| Projects'!C801),"")</f>
        <v/>
      </c>
      <c r="D801" s="160" t="str">
        <f>IFERROR(IF('Input| Projects'!D801="","",'Input| Projects'!D801),"")</f>
        <v/>
      </c>
      <c r="E801" s="53"/>
      <c r="F801" s="160" t="str">
        <f>IF(LEN('Input| Projects'!F801)&gt;0,'Input| Projects'!F801,"")</f>
        <v/>
      </c>
      <c r="G801" s="160" t="str">
        <f>IF(LEN('Input| Projects'!G801)&gt;0,'Input| Projects'!G801,"")</f>
        <v/>
      </c>
      <c r="H801" s="10"/>
      <c r="I801" s="194" cm="1">
        <f t="array" ref="I801">IF(LEN($F801)&gt;0,1+IFERROR(SUMPRODUCT(TRANSPOSE('Input| Projects'!$AO801:$AQ801),INDEX('Input| Escalations'!$F$27:$L$29,,MATCH(Q$9,'Input| Escalations'!$F$21:$L$21,0))),0),0)</f>
        <v>0</v>
      </c>
      <c r="J801" s="194" cm="1">
        <f t="array" ref="J801">IF(LEN($F801)&gt;0,1+IFERROR(SUMPRODUCT(TRANSPOSE('Input| Projects'!$AO801:$AQ801),INDEX('Input| Escalations'!$F$27:$L$29,,MATCH(R$9,'Input| Escalations'!$F$21:$L$21,0))),0),0)</f>
        <v>0</v>
      </c>
      <c r="K801" s="194" cm="1">
        <f t="array" ref="K801">IF(LEN($F801)&gt;0,1+IFERROR(SUMPRODUCT(TRANSPOSE('Input| Projects'!$AO801:$AQ801),INDEX('Input| Escalations'!$F$27:$L$29,,MATCH(S$9,'Input| Escalations'!$F$21:$L$21,0))),0),0)</f>
        <v>0</v>
      </c>
      <c r="L801" s="194" cm="1">
        <f t="array" ref="L801">IF(LEN($F801)&gt;0,1+IFERROR(SUMPRODUCT(TRANSPOSE('Input| Projects'!$AO801:$AQ801),INDEX('Input| Escalations'!$F$27:$L$29,,MATCH(T$9,'Input| Escalations'!$F$21:$L$21,0))),0),0)</f>
        <v>0</v>
      </c>
      <c r="M801" s="194" cm="1">
        <f t="array" ref="M801">IF(LEN($F801)&gt;0,1+IFERROR(SUMPRODUCT(TRANSPOSE('Input| Projects'!$AO801:$AQ801),INDEX('Input| Escalations'!$F$27:$L$29,,MATCH(U$9,'Input| Escalations'!$F$21:$L$21,0))),0),0)</f>
        <v>0</v>
      </c>
      <c r="N801" s="194" cm="1">
        <f t="array" ref="N801">IF(LEN($F801)&gt;0,1+IFERROR(SUMPRODUCT(TRANSPOSE('Input| Projects'!$AO801:$AQ801),INDEX('Input| Escalations'!$F$27:$L$29,,MATCH(V$9,'Input| Escalations'!$F$21:$L$21,0))),0),0)</f>
        <v>0</v>
      </c>
      <c r="O801" s="194" cm="1">
        <f t="array" ref="O801">IF(LEN($F801)&gt;0,1+IFERROR(SUMPRODUCT(TRANSPOSE('Input| Projects'!$AO801:$AQ801),INDEX('Input| Escalations'!$F$27:$L$29,,MATCH(W$9,'Input| Escalations'!$F$21:$L$21,0))),0),0)</f>
        <v>0</v>
      </c>
      <c r="P801" s="10"/>
      <c r="Q801" s="172">
        <f>IFERROR(IF(ISNUMBER(FIND("decision",'Input| Setup'!$F$6)),'Input| Projects'!Y801,'Input| Projects'!I801)*'Input| Escalations'!$I$17*I801,0)</f>
        <v>0</v>
      </c>
      <c r="R801" s="172">
        <f>IFERROR(IF(ISNUMBER(FIND("decision",'Input| Setup'!$F$6)),'Input| Projects'!Z801,'Input| Projects'!J801)*'Input| Escalations'!$I$17*J801,0)</f>
        <v>0</v>
      </c>
      <c r="S801" s="172">
        <f>IFERROR(IF(ISNUMBER(FIND("decision",'Input| Setup'!$F$6)),'Input| Projects'!AA801,'Input| Projects'!K801)*'Input| Escalations'!$I$17*K801,0)</f>
        <v>0</v>
      </c>
      <c r="T801" s="172">
        <f>IFERROR(IF(ISNUMBER(FIND("decision",'Input| Setup'!$F$6)),'Input| Projects'!AB801,'Input| Projects'!L801)*'Input| Escalations'!$I$17*L801,0)</f>
        <v>0</v>
      </c>
      <c r="U801" s="172">
        <f>IFERROR(IF(ISNUMBER(FIND("decision",'Input| Setup'!$F$6)),'Input| Projects'!AC801,'Input| Projects'!M801)*'Input| Escalations'!$I$17*M801,0)</f>
        <v>0</v>
      </c>
      <c r="V801" s="172">
        <f>IFERROR(IF(ISNUMBER(FIND("decision",'Input| Setup'!$F$6)),'Input| Projects'!AD801,'Input| Projects'!N801)*'Input| Escalations'!$I$17*N801,0)</f>
        <v>0</v>
      </c>
      <c r="W801" s="172">
        <f>IFERROR(IF(ISNUMBER(FIND("decision",'Input| Setup'!$F$6)),'Input| Projects'!AE801,'Input| Projects'!O801)*'Input| Escalations'!$I$17*O801,0)</f>
        <v>0</v>
      </c>
      <c r="X801" s="175"/>
      <c r="Y801" s="172">
        <f>IF(ISNUMBER(FIND("decision",'Input| Setup'!$F$6)),'Input| Projects'!AG801,'Input| Projects'!Q801)*I801*'Input| Escalations'!$I$17</f>
        <v>0</v>
      </c>
      <c r="Z801" s="172">
        <f>IF(ISNUMBER(FIND("decision",'Input| Setup'!$F$6)),'Input| Projects'!AH801,'Input| Projects'!R801)*J801*'Input| Escalations'!$I$17</f>
        <v>0</v>
      </c>
      <c r="AA801" s="172">
        <f>IF(ISNUMBER(FIND("decision",'Input| Setup'!$F$6)),'Input| Projects'!AI801,'Input| Projects'!S801)*K801*'Input| Escalations'!$I$17</f>
        <v>0</v>
      </c>
      <c r="AB801" s="172">
        <f>IF(ISNUMBER(FIND("decision",'Input| Setup'!$F$6)),'Input| Projects'!AJ801,'Input| Projects'!T801)*L801*'Input| Escalations'!$I$17</f>
        <v>0</v>
      </c>
      <c r="AC801" s="172">
        <f>IF(ISNUMBER(FIND("decision",'Input| Setup'!$F$6)),'Input| Projects'!AK801,'Input| Projects'!U801)*M801*'Input| Escalations'!$I$17</f>
        <v>0</v>
      </c>
      <c r="AD801" s="172">
        <f>IF(ISNUMBER(FIND("decision",'Input| Setup'!$F$6)),'Input| Projects'!AL801,'Input| Projects'!V801)*N801*'Input| Escalations'!$I$17</f>
        <v>0</v>
      </c>
      <c r="AE801" s="172">
        <f>IF(ISNUMBER(FIND("decision",'Input| Setup'!$F$6)),'Input| Projects'!AM801,'Input| Projects'!W801)*O801*'Input| Escalations'!$I$17</f>
        <v>0</v>
      </c>
      <c r="AF801" s="175"/>
      <c r="AG801" s="172" cm="1">
        <f t="array" ref="AG801">IFERROR(--('Input| Projects'!$AS801="Yes")*_xlfn.SWITCH('Input| Overheads'!$C$50,"Direct costs",'Calc| Overheads Allocation'!C$8*Q801,"Internal labour",'Calc| Overheads Allocation'!C$8*Q801*'Input| Projects'!$AO801,"DNSP defined",'Calc| Overheads Allocation'!C$78*'Input| Projects'!$AV801,0),0)</f>
        <v>0</v>
      </c>
      <c r="AH801" s="172" cm="1">
        <f t="array" ref="AH801">IFERROR(--('Input| Projects'!$AS801="Yes")*_xlfn.SWITCH('Input| Overheads'!$C$50,"Direct costs",'Calc| Overheads Allocation'!D$8*R801,"Internal labour",'Calc| Overheads Allocation'!D$8*R801*'Input| Projects'!$AO801,"DNSP defined",'Calc| Overheads Allocation'!D$78*'Input| Projects'!$AV801,0),0)</f>
        <v>0</v>
      </c>
      <c r="AI801" s="172" cm="1">
        <f t="array" ref="AI801">IFERROR(--('Input| Projects'!$AS801="Yes")*_xlfn.SWITCH('Input| Overheads'!$C$50,"Direct costs",'Calc| Overheads Allocation'!E$8*S801,"Internal labour",'Calc| Overheads Allocation'!E$8*S801*'Input| Projects'!$AO801,"DNSP defined",'Calc| Overheads Allocation'!E$78*'Input| Projects'!$AV801,0),0)</f>
        <v>0</v>
      </c>
      <c r="AJ801" s="172" cm="1">
        <f t="array" ref="AJ801">IFERROR(--('Input| Projects'!$AS801="Yes")*_xlfn.SWITCH('Input| Overheads'!$C$50,"Direct costs",'Calc| Overheads Allocation'!F$8*T801,"Internal labour",'Calc| Overheads Allocation'!F$8*T801*'Input| Projects'!$AO801,"DNSP defined",'Calc| Overheads Allocation'!F$78*'Input| Projects'!$AV801,0),0)</f>
        <v>0</v>
      </c>
      <c r="AK801" s="172" cm="1">
        <f t="array" ref="AK801">IFERROR(--('Input| Projects'!$AS801="Yes")*_xlfn.SWITCH('Input| Overheads'!$C$50,"Direct costs",'Calc| Overheads Allocation'!G$8*U801,"Internal labour",'Calc| Overheads Allocation'!G$8*U801*'Input| Projects'!$AO801,"DNSP defined",'Calc| Overheads Allocation'!G$78*'Input| Projects'!$AV801,0),0)</f>
        <v>0</v>
      </c>
      <c r="AL801" s="172" cm="1">
        <f t="array" ref="AL801">IFERROR(--('Input| Projects'!$AS801="Yes")*_xlfn.SWITCH('Input| Overheads'!$C$50,"Direct costs",'Calc| Overheads Allocation'!H$8*V801,"Internal labour",'Calc| Overheads Allocation'!H$8*V801*'Input| Projects'!$AO801,"DNSP defined",'Calc| Overheads Allocation'!H$78*'Input| Projects'!$AV801,0),0)</f>
        <v>0</v>
      </c>
      <c r="AM801" s="172" cm="1">
        <f t="array" ref="AM801">IFERROR(--('Input| Projects'!$AS801="Yes")*_xlfn.SWITCH('Input| Overheads'!$C$50,"Direct costs",'Calc| Overheads Allocation'!I$8*W801,"Internal labour",'Calc| Overheads Allocation'!I$8*W801*'Input| Projects'!$AO801,"DNSP defined",'Calc| Overheads Allocation'!I$78*'Input| Projects'!$AV801,0),0)</f>
        <v>0</v>
      </c>
      <c r="AN801" s="175"/>
      <c r="AO801" s="172" cm="1">
        <f t="array" ref="AO801">IFERROR(--('Input| Projects'!$AT801="Yes")*_xlfn.SWITCH('Input| Overheads'!$C$50,"Direct costs",'Calc| Overheads Allocation'!C$9*Q801,"Internal labour",'Calc| Overheads Allocation'!C$9*Q801*'Input| Projects'!$AO801,"DNSP defined",'Calc| Overheads Allocation'!C$79*'Input| Projects'!$AW801,0),0)</f>
        <v>0</v>
      </c>
      <c r="AP801" s="172" cm="1">
        <f t="array" ref="AP801">IFERROR(--('Input| Projects'!$AT801="Yes")*_xlfn.SWITCH('Input| Overheads'!$C$50,"Direct costs",'Calc| Overheads Allocation'!D$9*R801,"Internal labour",'Calc| Overheads Allocation'!D$9*R801*'Input| Projects'!$AO801,"DNSP defined",'Calc| Overheads Allocation'!D$79*'Input| Projects'!$AW801,0),0)</f>
        <v>0</v>
      </c>
      <c r="AQ801" s="172" cm="1">
        <f t="array" ref="AQ801">IFERROR(--('Input| Projects'!$AT801="Yes")*_xlfn.SWITCH('Input| Overheads'!$C$50,"Direct costs",'Calc| Overheads Allocation'!E$9*S801,"Internal labour",'Calc| Overheads Allocation'!E$9*S801*'Input| Projects'!$AO801,"DNSP defined",'Calc| Overheads Allocation'!E$79*'Input| Projects'!$AW801,0),0)</f>
        <v>0</v>
      </c>
      <c r="AR801" s="172" cm="1">
        <f t="array" ref="AR801">IFERROR(--('Input| Projects'!$AT801="Yes")*_xlfn.SWITCH('Input| Overheads'!$C$50,"Direct costs",'Calc| Overheads Allocation'!F$9*T801,"Internal labour",'Calc| Overheads Allocation'!F$9*T801*'Input| Projects'!$AO801,"DNSP defined",'Calc| Overheads Allocation'!F$79*'Input| Projects'!$AW801,0),0)</f>
        <v>0</v>
      </c>
      <c r="AS801" s="172" cm="1">
        <f t="array" ref="AS801">IFERROR(--('Input| Projects'!$AT801="Yes")*_xlfn.SWITCH('Input| Overheads'!$C$50,"Direct costs",'Calc| Overheads Allocation'!G$9*U801,"Internal labour",'Calc| Overheads Allocation'!G$9*U801*'Input| Projects'!$AO801,"DNSP defined",'Calc| Overheads Allocation'!G$79*'Input| Projects'!$AW801,0),0)</f>
        <v>0</v>
      </c>
      <c r="AT801" s="172" cm="1">
        <f t="array" ref="AT801">IFERROR(--('Input| Projects'!$AT801="Yes")*_xlfn.SWITCH('Input| Overheads'!$C$50,"Direct costs",'Calc| Overheads Allocation'!H$9*V801,"Internal labour",'Calc| Overheads Allocation'!H$9*V801*'Input| Projects'!$AO801,"DNSP defined",'Calc| Overheads Allocation'!H$79*'Input| Projects'!$AW801,0),0)</f>
        <v>0</v>
      </c>
      <c r="AU801" s="172" cm="1">
        <f t="array" ref="AU801">IFERROR(--('Input| Projects'!$AT801="Yes")*_xlfn.SWITCH('Input| Overheads'!$C$50,"Direct costs",'Calc| Overheads Allocation'!I$9*W801,"Internal labour",'Calc| Overheads Allocation'!I$9*W801*'Input| Projects'!$AO801,"DNSP defined",'Calc| Overheads Allocation'!I$79*'Input| Projects'!$AW801,0),0)</f>
        <v>0</v>
      </c>
      <c r="AV801" s="175"/>
      <c r="AW801" s="172">
        <f t="shared" si="288"/>
        <v>0</v>
      </c>
      <c r="AX801" s="172">
        <f t="shared" si="289"/>
        <v>0</v>
      </c>
      <c r="AY801" s="172">
        <f t="shared" si="290"/>
        <v>0</v>
      </c>
      <c r="AZ801" s="172">
        <f t="shared" si="291"/>
        <v>0</v>
      </c>
      <c r="BA801" s="172">
        <f t="shared" si="292"/>
        <v>0</v>
      </c>
      <c r="BB801" s="172">
        <f t="shared" si="293"/>
        <v>0</v>
      </c>
      <c r="BC801" s="172">
        <f t="shared" si="294"/>
        <v>0</v>
      </c>
      <c r="BD801" s="176"/>
      <c r="BE801" s="172">
        <f t="shared" si="295"/>
        <v>0</v>
      </c>
      <c r="BF801" s="172">
        <f t="shared" si="296"/>
        <v>0</v>
      </c>
      <c r="BG801" s="172">
        <f t="shared" si="297"/>
        <v>0</v>
      </c>
      <c r="BH801" s="172">
        <f t="shared" si="298"/>
        <v>0</v>
      </c>
      <c r="BI801" s="172">
        <f t="shared" si="299"/>
        <v>0</v>
      </c>
      <c r="BJ801" s="172">
        <f t="shared" si="300"/>
        <v>0</v>
      </c>
      <c r="BK801" s="172">
        <f t="shared" si="301"/>
        <v>0</v>
      </c>
      <c r="BL801" s="176"/>
      <c r="BM801" s="172">
        <f t="shared" si="280"/>
        <v>0</v>
      </c>
      <c r="BN801" s="172">
        <f t="shared" si="281"/>
        <v>0</v>
      </c>
      <c r="BO801" s="172">
        <f t="shared" si="282"/>
        <v>0</v>
      </c>
      <c r="BP801" s="172">
        <f t="shared" si="283"/>
        <v>0</v>
      </c>
      <c r="BQ801" s="172">
        <f t="shared" si="284"/>
        <v>0</v>
      </c>
      <c r="BR801" s="172">
        <f t="shared" si="285"/>
        <v>0</v>
      </c>
      <c r="BS801" s="172">
        <f t="shared" si="286"/>
        <v>0</v>
      </c>
      <c r="BT801" s="55"/>
      <c r="BU801" s="158">
        <f>SUMIF('Input| Projects'!$BA$8:$CX$8,RIGHT(BU$9,3),'Input| Projects'!$BA801:$CX801)</f>
        <v>0</v>
      </c>
      <c r="BV801" s="158">
        <f>SUMIF('Input| Projects'!$BA$8:$CX$8,RIGHT(BV$9,3),'Input| Projects'!$BA801:$CX801)</f>
        <v>0</v>
      </c>
      <c r="BW801" s="79" t="str">
        <f t="shared" si="287"/>
        <v/>
      </c>
    </row>
    <row r="802" spans="2:75" x14ac:dyDescent="0.2">
      <c r="B802" s="123">
        <f>IFERROR('Input| Projects'!B802,"")</f>
        <v>793</v>
      </c>
      <c r="C802" s="160" t="str">
        <f>IFERROR(IF('Input| Projects'!C802="","",'Input| Projects'!C802),"")</f>
        <v/>
      </c>
      <c r="D802" s="160" t="str">
        <f>IFERROR(IF('Input| Projects'!D802="","",'Input| Projects'!D802),"")</f>
        <v/>
      </c>
      <c r="E802" s="53"/>
      <c r="F802" s="160" t="str">
        <f>IF(LEN('Input| Projects'!F802)&gt;0,'Input| Projects'!F802,"")</f>
        <v/>
      </c>
      <c r="G802" s="160" t="str">
        <f>IF(LEN('Input| Projects'!G802)&gt;0,'Input| Projects'!G802,"")</f>
        <v/>
      </c>
      <c r="H802" s="10"/>
      <c r="I802" s="194" cm="1">
        <f t="array" ref="I802">IF(LEN($F802)&gt;0,1+IFERROR(SUMPRODUCT(TRANSPOSE('Input| Projects'!$AO802:$AQ802),INDEX('Input| Escalations'!$F$27:$L$29,,MATCH(Q$9,'Input| Escalations'!$F$21:$L$21,0))),0),0)</f>
        <v>0</v>
      </c>
      <c r="J802" s="194" cm="1">
        <f t="array" ref="J802">IF(LEN($F802)&gt;0,1+IFERROR(SUMPRODUCT(TRANSPOSE('Input| Projects'!$AO802:$AQ802),INDEX('Input| Escalations'!$F$27:$L$29,,MATCH(R$9,'Input| Escalations'!$F$21:$L$21,0))),0),0)</f>
        <v>0</v>
      </c>
      <c r="K802" s="194" cm="1">
        <f t="array" ref="K802">IF(LEN($F802)&gt;0,1+IFERROR(SUMPRODUCT(TRANSPOSE('Input| Projects'!$AO802:$AQ802),INDEX('Input| Escalations'!$F$27:$L$29,,MATCH(S$9,'Input| Escalations'!$F$21:$L$21,0))),0),0)</f>
        <v>0</v>
      </c>
      <c r="L802" s="194" cm="1">
        <f t="array" ref="L802">IF(LEN($F802)&gt;0,1+IFERROR(SUMPRODUCT(TRANSPOSE('Input| Projects'!$AO802:$AQ802),INDEX('Input| Escalations'!$F$27:$L$29,,MATCH(T$9,'Input| Escalations'!$F$21:$L$21,0))),0),0)</f>
        <v>0</v>
      </c>
      <c r="M802" s="194" cm="1">
        <f t="array" ref="M802">IF(LEN($F802)&gt;0,1+IFERROR(SUMPRODUCT(TRANSPOSE('Input| Projects'!$AO802:$AQ802),INDEX('Input| Escalations'!$F$27:$L$29,,MATCH(U$9,'Input| Escalations'!$F$21:$L$21,0))),0),0)</f>
        <v>0</v>
      </c>
      <c r="N802" s="194" cm="1">
        <f t="array" ref="N802">IF(LEN($F802)&gt;0,1+IFERROR(SUMPRODUCT(TRANSPOSE('Input| Projects'!$AO802:$AQ802),INDEX('Input| Escalations'!$F$27:$L$29,,MATCH(V$9,'Input| Escalations'!$F$21:$L$21,0))),0),0)</f>
        <v>0</v>
      </c>
      <c r="O802" s="194" cm="1">
        <f t="array" ref="O802">IF(LEN($F802)&gt;0,1+IFERROR(SUMPRODUCT(TRANSPOSE('Input| Projects'!$AO802:$AQ802),INDEX('Input| Escalations'!$F$27:$L$29,,MATCH(W$9,'Input| Escalations'!$F$21:$L$21,0))),0),0)</f>
        <v>0</v>
      </c>
      <c r="P802" s="10"/>
      <c r="Q802" s="172">
        <f>IFERROR(IF(ISNUMBER(FIND("decision",'Input| Setup'!$F$6)),'Input| Projects'!Y802,'Input| Projects'!I802)*'Input| Escalations'!$I$17*I802,0)</f>
        <v>0</v>
      </c>
      <c r="R802" s="172">
        <f>IFERROR(IF(ISNUMBER(FIND("decision",'Input| Setup'!$F$6)),'Input| Projects'!Z802,'Input| Projects'!J802)*'Input| Escalations'!$I$17*J802,0)</f>
        <v>0</v>
      </c>
      <c r="S802" s="172">
        <f>IFERROR(IF(ISNUMBER(FIND("decision",'Input| Setup'!$F$6)),'Input| Projects'!AA802,'Input| Projects'!K802)*'Input| Escalations'!$I$17*K802,0)</f>
        <v>0</v>
      </c>
      <c r="T802" s="172">
        <f>IFERROR(IF(ISNUMBER(FIND("decision",'Input| Setup'!$F$6)),'Input| Projects'!AB802,'Input| Projects'!L802)*'Input| Escalations'!$I$17*L802,0)</f>
        <v>0</v>
      </c>
      <c r="U802" s="172">
        <f>IFERROR(IF(ISNUMBER(FIND("decision",'Input| Setup'!$F$6)),'Input| Projects'!AC802,'Input| Projects'!M802)*'Input| Escalations'!$I$17*M802,0)</f>
        <v>0</v>
      </c>
      <c r="V802" s="172">
        <f>IFERROR(IF(ISNUMBER(FIND("decision",'Input| Setup'!$F$6)),'Input| Projects'!AD802,'Input| Projects'!N802)*'Input| Escalations'!$I$17*N802,0)</f>
        <v>0</v>
      </c>
      <c r="W802" s="172">
        <f>IFERROR(IF(ISNUMBER(FIND("decision",'Input| Setup'!$F$6)),'Input| Projects'!AE802,'Input| Projects'!O802)*'Input| Escalations'!$I$17*O802,0)</f>
        <v>0</v>
      </c>
      <c r="X802" s="175"/>
      <c r="Y802" s="172">
        <f>IF(ISNUMBER(FIND("decision",'Input| Setup'!$F$6)),'Input| Projects'!AG802,'Input| Projects'!Q802)*I802*'Input| Escalations'!$I$17</f>
        <v>0</v>
      </c>
      <c r="Z802" s="172">
        <f>IF(ISNUMBER(FIND("decision",'Input| Setup'!$F$6)),'Input| Projects'!AH802,'Input| Projects'!R802)*J802*'Input| Escalations'!$I$17</f>
        <v>0</v>
      </c>
      <c r="AA802" s="172">
        <f>IF(ISNUMBER(FIND("decision",'Input| Setup'!$F$6)),'Input| Projects'!AI802,'Input| Projects'!S802)*K802*'Input| Escalations'!$I$17</f>
        <v>0</v>
      </c>
      <c r="AB802" s="172">
        <f>IF(ISNUMBER(FIND("decision",'Input| Setup'!$F$6)),'Input| Projects'!AJ802,'Input| Projects'!T802)*L802*'Input| Escalations'!$I$17</f>
        <v>0</v>
      </c>
      <c r="AC802" s="172">
        <f>IF(ISNUMBER(FIND("decision",'Input| Setup'!$F$6)),'Input| Projects'!AK802,'Input| Projects'!U802)*M802*'Input| Escalations'!$I$17</f>
        <v>0</v>
      </c>
      <c r="AD802" s="172">
        <f>IF(ISNUMBER(FIND("decision",'Input| Setup'!$F$6)),'Input| Projects'!AL802,'Input| Projects'!V802)*N802*'Input| Escalations'!$I$17</f>
        <v>0</v>
      </c>
      <c r="AE802" s="172">
        <f>IF(ISNUMBER(FIND("decision",'Input| Setup'!$F$6)),'Input| Projects'!AM802,'Input| Projects'!W802)*O802*'Input| Escalations'!$I$17</f>
        <v>0</v>
      </c>
      <c r="AF802" s="175"/>
      <c r="AG802" s="172" cm="1">
        <f t="array" ref="AG802">IFERROR(--('Input| Projects'!$AS802="Yes")*_xlfn.SWITCH('Input| Overheads'!$C$50,"Direct costs",'Calc| Overheads Allocation'!C$8*Q802,"Internal labour",'Calc| Overheads Allocation'!C$8*Q802*'Input| Projects'!$AO802,"DNSP defined",'Calc| Overheads Allocation'!C$78*'Input| Projects'!$AV802,0),0)</f>
        <v>0</v>
      </c>
      <c r="AH802" s="172" cm="1">
        <f t="array" ref="AH802">IFERROR(--('Input| Projects'!$AS802="Yes")*_xlfn.SWITCH('Input| Overheads'!$C$50,"Direct costs",'Calc| Overheads Allocation'!D$8*R802,"Internal labour",'Calc| Overheads Allocation'!D$8*R802*'Input| Projects'!$AO802,"DNSP defined",'Calc| Overheads Allocation'!D$78*'Input| Projects'!$AV802,0),0)</f>
        <v>0</v>
      </c>
      <c r="AI802" s="172" cm="1">
        <f t="array" ref="AI802">IFERROR(--('Input| Projects'!$AS802="Yes")*_xlfn.SWITCH('Input| Overheads'!$C$50,"Direct costs",'Calc| Overheads Allocation'!E$8*S802,"Internal labour",'Calc| Overheads Allocation'!E$8*S802*'Input| Projects'!$AO802,"DNSP defined",'Calc| Overheads Allocation'!E$78*'Input| Projects'!$AV802,0),0)</f>
        <v>0</v>
      </c>
      <c r="AJ802" s="172" cm="1">
        <f t="array" ref="AJ802">IFERROR(--('Input| Projects'!$AS802="Yes")*_xlfn.SWITCH('Input| Overheads'!$C$50,"Direct costs",'Calc| Overheads Allocation'!F$8*T802,"Internal labour",'Calc| Overheads Allocation'!F$8*T802*'Input| Projects'!$AO802,"DNSP defined",'Calc| Overheads Allocation'!F$78*'Input| Projects'!$AV802,0),0)</f>
        <v>0</v>
      </c>
      <c r="AK802" s="172" cm="1">
        <f t="array" ref="AK802">IFERROR(--('Input| Projects'!$AS802="Yes")*_xlfn.SWITCH('Input| Overheads'!$C$50,"Direct costs",'Calc| Overheads Allocation'!G$8*U802,"Internal labour",'Calc| Overheads Allocation'!G$8*U802*'Input| Projects'!$AO802,"DNSP defined",'Calc| Overheads Allocation'!G$78*'Input| Projects'!$AV802,0),0)</f>
        <v>0</v>
      </c>
      <c r="AL802" s="172" cm="1">
        <f t="array" ref="AL802">IFERROR(--('Input| Projects'!$AS802="Yes")*_xlfn.SWITCH('Input| Overheads'!$C$50,"Direct costs",'Calc| Overheads Allocation'!H$8*V802,"Internal labour",'Calc| Overheads Allocation'!H$8*V802*'Input| Projects'!$AO802,"DNSP defined",'Calc| Overheads Allocation'!H$78*'Input| Projects'!$AV802,0),0)</f>
        <v>0</v>
      </c>
      <c r="AM802" s="172" cm="1">
        <f t="array" ref="AM802">IFERROR(--('Input| Projects'!$AS802="Yes")*_xlfn.SWITCH('Input| Overheads'!$C$50,"Direct costs",'Calc| Overheads Allocation'!I$8*W802,"Internal labour",'Calc| Overheads Allocation'!I$8*W802*'Input| Projects'!$AO802,"DNSP defined",'Calc| Overheads Allocation'!I$78*'Input| Projects'!$AV802,0),0)</f>
        <v>0</v>
      </c>
      <c r="AN802" s="175"/>
      <c r="AO802" s="172" cm="1">
        <f t="array" ref="AO802">IFERROR(--('Input| Projects'!$AT802="Yes")*_xlfn.SWITCH('Input| Overheads'!$C$50,"Direct costs",'Calc| Overheads Allocation'!C$9*Q802,"Internal labour",'Calc| Overheads Allocation'!C$9*Q802*'Input| Projects'!$AO802,"DNSP defined",'Calc| Overheads Allocation'!C$79*'Input| Projects'!$AW802,0),0)</f>
        <v>0</v>
      </c>
      <c r="AP802" s="172" cm="1">
        <f t="array" ref="AP802">IFERROR(--('Input| Projects'!$AT802="Yes")*_xlfn.SWITCH('Input| Overheads'!$C$50,"Direct costs",'Calc| Overheads Allocation'!D$9*R802,"Internal labour",'Calc| Overheads Allocation'!D$9*R802*'Input| Projects'!$AO802,"DNSP defined",'Calc| Overheads Allocation'!D$79*'Input| Projects'!$AW802,0),0)</f>
        <v>0</v>
      </c>
      <c r="AQ802" s="172" cm="1">
        <f t="array" ref="AQ802">IFERROR(--('Input| Projects'!$AT802="Yes")*_xlfn.SWITCH('Input| Overheads'!$C$50,"Direct costs",'Calc| Overheads Allocation'!E$9*S802,"Internal labour",'Calc| Overheads Allocation'!E$9*S802*'Input| Projects'!$AO802,"DNSP defined",'Calc| Overheads Allocation'!E$79*'Input| Projects'!$AW802,0),0)</f>
        <v>0</v>
      </c>
      <c r="AR802" s="172" cm="1">
        <f t="array" ref="AR802">IFERROR(--('Input| Projects'!$AT802="Yes")*_xlfn.SWITCH('Input| Overheads'!$C$50,"Direct costs",'Calc| Overheads Allocation'!F$9*T802,"Internal labour",'Calc| Overheads Allocation'!F$9*T802*'Input| Projects'!$AO802,"DNSP defined",'Calc| Overheads Allocation'!F$79*'Input| Projects'!$AW802,0),0)</f>
        <v>0</v>
      </c>
      <c r="AS802" s="172" cm="1">
        <f t="array" ref="AS802">IFERROR(--('Input| Projects'!$AT802="Yes")*_xlfn.SWITCH('Input| Overheads'!$C$50,"Direct costs",'Calc| Overheads Allocation'!G$9*U802,"Internal labour",'Calc| Overheads Allocation'!G$9*U802*'Input| Projects'!$AO802,"DNSP defined",'Calc| Overheads Allocation'!G$79*'Input| Projects'!$AW802,0),0)</f>
        <v>0</v>
      </c>
      <c r="AT802" s="172" cm="1">
        <f t="array" ref="AT802">IFERROR(--('Input| Projects'!$AT802="Yes")*_xlfn.SWITCH('Input| Overheads'!$C$50,"Direct costs",'Calc| Overheads Allocation'!H$9*V802,"Internal labour",'Calc| Overheads Allocation'!H$9*V802*'Input| Projects'!$AO802,"DNSP defined",'Calc| Overheads Allocation'!H$79*'Input| Projects'!$AW802,0),0)</f>
        <v>0</v>
      </c>
      <c r="AU802" s="172" cm="1">
        <f t="array" ref="AU802">IFERROR(--('Input| Projects'!$AT802="Yes")*_xlfn.SWITCH('Input| Overheads'!$C$50,"Direct costs",'Calc| Overheads Allocation'!I$9*W802,"Internal labour",'Calc| Overheads Allocation'!I$9*W802*'Input| Projects'!$AO802,"DNSP defined",'Calc| Overheads Allocation'!I$79*'Input| Projects'!$AW802,0),0)</f>
        <v>0</v>
      </c>
      <c r="AV802" s="175"/>
      <c r="AW802" s="172">
        <f t="shared" si="288"/>
        <v>0</v>
      </c>
      <c r="AX802" s="172">
        <f t="shared" si="289"/>
        <v>0</v>
      </c>
      <c r="AY802" s="172">
        <f t="shared" si="290"/>
        <v>0</v>
      </c>
      <c r="AZ802" s="172">
        <f t="shared" si="291"/>
        <v>0</v>
      </c>
      <c r="BA802" s="172">
        <f t="shared" si="292"/>
        <v>0</v>
      </c>
      <c r="BB802" s="172">
        <f t="shared" si="293"/>
        <v>0</v>
      </c>
      <c r="BC802" s="172">
        <f t="shared" si="294"/>
        <v>0</v>
      </c>
      <c r="BD802" s="176"/>
      <c r="BE802" s="172">
        <f t="shared" si="295"/>
        <v>0</v>
      </c>
      <c r="BF802" s="172">
        <f t="shared" si="296"/>
        <v>0</v>
      </c>
      <c r="BG802" s="172">
        <f t="shared" si="297"/>
        <v>0</v>
      </c>
      <c r="BH802" s="172">
        <f t="shared" si="298"/>
        <v>0</v>
      </c>
      <c r="BI802" s="172">
        <f t="shared" si="299"/>
        <v>0</v>
      </c>
      <c r="BJ802" s="172">
        <f t="shared" si="300"/>
        <v>0</v>
      </c>
      <c r="BK802" s="172">
        <f t="shared" si="301"/>
        <v>0</v>
      </c>
      <c r="BL802" s="176"/>
      <c r="BM802" s="172">
        <f t="shared" si="280"/>
        <v>0</v>
      </c>
      <c r="BN802" s="172">
        <f t="shared" si="281"/>
        <v>0</v>
      </c>
      <c r="BO802" s="172">
        <f t="shared" si="282"/>
        <v>0</v>
      </c>
      <c r="BP802" s="172">
        <f t="shared" si="283"/>
        <v>0</v>
      </c>
      <c r="BQ802" s="172">
        <f t="shared" si="284"/>
        <v>0</v>
      </c>
      <c r="BR802" s="172">
        <f t="shared" si="285"/>
        <v>0</v>
      </c>
      <c r="BS802" s="172">
        <f t="shared" si="286"/>
        <v>0</v>
      </c>
      <c r="BT802" s="55"/>
      <c r="BU802" s="158">
        <f>SUMIF('Input| Projects'!$BA$8:$CX$8,RIGHT(BU$9,3),'Input| Projects'!$BA802:$CX802)</f>
        <v>0</v>
      </c>
      <c r="BV802" s="158">
        <f>SUMIF('Input| Projects'!$BA$8:$CX$8,RIGHT(BV$9,3),'Input| Projects'!$BA802:$CX802)</f>
        <v>0</v>
      </c>
      <c r="BW802" s="79" t="str">
        <f t="shared" si="287"/>
        <v/>
      </c>
    </row>
    <row r="803" spans="2:75" x14ac:dyDescent="0.2">
      <c r="B803" s="123">
        <f>IFERROR('Input| Projects'!B803,"")</f>
        <v>794</v>
      </c>
      <c r="C803" s="160" t="str">
        <f>IFERROR(IF('Input| Projects'!C803="","",'Input| Projects'!C803),"")</f>
        <v/>
      </c>
      <c r="D803" s="160" t="str">
        <f>IFERROR(IF('Input| Projects'!D803="","",'Input| Projects'!D803),"")</f>
        <v/>
      </c>
      <c r="E803" s="53"/>
      <c r="F803" s="160" t="str">
        <f>IF(LEN('Input| Projects'!F803)&gt;0,'Input| Projects'!F803,"")</f>
        <v/>
      </c>
      <c r="G803" s="160" t="str">
        <f>IF(LEN('Input| Projects'!G803)&gt;0,'Input| Projects'!G803,"")</f>
        <v/>
      </c>
      <c r="H803" s="10"/>
      <c r="I803" s="194" cm="1">
        <f t="array" ref="I803">IF(LEN($F803)&gt;0,1+IFERROR(SUMPRODUCT(TRANSPOSE('Input| Projects'!$AO803:$AQ803),INDEX('Input| Escalations'!$F$27:$L$29,,MATCH(Q$9,'Input| Escalations'!$F$21:$L$21,0))),0),0)</f>
        <v>0</v>
      </c>
      <c r="J803" s="194" cm="1">
        <f t="array" ref="J803">IF(LEN($F803)&gt;0,1+IFERROR(SUMPRODUCT(TRANSPOSE('Input| Projects'!$AO803:$AQ803),INDEX('Input| Escalations'!$F$27:$L$29,,MATCH(R$9,'Input| Escalations'!$F$21:$L$21,0))),0),0)</f>
        <v>0</v>
      </c>
      <c r="K803" s="194" cm="1">
        <f t="array" ref="K803">IF(LEN($F803)&gt;0,1+IFERROR(SUMPRODUCT(TRANSPOSE('Input| Projects'!$AO803:$AQ803),INDEX('Input| Escalations'!$F$27:$L$29,,MATCH(S$9,'Input| Escalations'!$F$21:$L$21,0))),0),0)</f>
        <v>0</v>
      </c>
      <c r="L803" s="194" cm="1">
        <f t="array" ref="L803">IF(LEN($F803)&gt;0,1+IFERROR(SUMPRODUCT(TRANSPOSE('Input| Projects'!$AO803:$AQ803),INDEX('Input| Escalations'!$F$27:$L$29,,MATCH(T$9,'Input| Escalations'!$F$21:$L$21,0))),0),0)</f>
        <v>0</v>
      </c>
      <c r="M803" s="194" cm="1">
        <f t="array" ref="M803">IF(LEN($F803)&gt;0,1+IFERROR(SUMPRODUCT(TRANSPOSE('Input| Projects'!$AO803:$AQ803),INDEX('Input| Escalations'!$F$27:$L$29,,MATCH(U$9,'Input| Escalations'!$F$21:$L$21,0))),0),0)</f>
        <v>0</v>
      </c>
      <c r="N803" s="194" cm="1">
        <f t="array" ref="N803">IF(LEN($F803)&gt;0,1+IFERROR(SUMPRODUCT(TRANSPOSE('Input| Projects'!$AO803:$AQ803),INDEX('Input| Escalations'!$F$27:$L$29,,MATCH(V$9,'Input| Escalations'!$F$21:$L$21,0))),0),0)</f>
        <v>0</v>
      </c>
      <c r="O803" s="194" cm="1">
        <f t="array" ref="O803">IF(LEN($F803)&gt;0,1+IFERROR(SUMPRODUCT(TRANSPOSE('Input| Projects'!$AO803:$AQ803),INDEX('Input| Escalations'!$F$27:$L$29,,MATCH(W$9,'Input| Escalations'!$F$21:$L$21,0))),0),0)</f>
        <v>0</v>
      </c>
      <c r="P803" s="10"/>
      <c r="Q803" s="172">
        <f>IFERROR(IF(ISNUMBER(FIND("decision",'Input| Setup'!$F$6)),'Input| Projects'!Y803,'Input| Projects'!I803)*'Input| Escalations'!$I$17*I803,0)</f>
        <v>0</v>
      </c>
      <c r="R803" s="172">
        <f>IFERROR(IF(ISNUMBER(FIND("decision",'Input| Setup'!$F$6)),'Input| Projects'!Z803,'Input| Projects'!J803)*'Input| Escalations'!$I$17*J803,0)</f>
        <v>0</v>
      </c>
      <c r="S803" s="172">
        <f>IFERROR(IF(ISNUMBER(FIND("decision",'Input| Setup'!$F$6)),'Input| Projects'!AA803,'Input| Projects'!K803)*'Input| Escalations'!$I$17*K803,0)</f>
        <v>0</v>
      </c>
      <c r="T803" s="172">
        <f>IFERROR(IF(ISNUMBER(FIND("decision",'Input| Setup'!$F$6)),'Input| Projects'!AB803,'Input| Projects'!L803)*'Input| Escalations'!$I$17*L803,0)</f>
        <v>0</v>
      </c>
      <c r="U803" s="172">
        <f>IFERROR(IF(ISNUMBER(FIND("decision",'Input| Setup'!$F$6)),'Input| Projects'!AC803,'Input| Projects'!M803)*'Input| Escalations'!$I$17*M803,0)</f>
        <v>0</v>
      </c>
      <c r="V803" s="172">
        <f>IFERROR(IF(ISNUMBER(FIND("decision",'Input| Setup'!$F$6)),'Input| Projects'!AD803,'Input| Projects'!N803)*'Input| Escalations'!$I$17*N803,0)</f>
        <v>0</v>
      </c>
      <c r="W803" s="172">
        <f>IFERROR(IF(ISNUMBER(FIND("decision",'Input| Setup'!$F$6)),'Input| Projects'!AE803,'Input| Projects'!O803)*'Input| Escalations'!$I$17*O803,0)</f>
        <v>0</v>
      </c>
      <c r="X803" s="175"/>
      <c r="Y803" s="172">
        <f>IF(ISNUMBER(FIND("decision",'Input| Setup'!$F$6)),'Input| Projects'!AG803,'Input| Projects'!Q803)*I803*'Input| Escalations'!$I$17</f>
        <v>0</v>
      </c>
      <c r="Z803" s="172">
        <f>IF(ISNUMBER(FIND("decision",'Input| Setup'!$F$6)),'Input| Projects'!AH803,'Input| Projects'!R803)*J803*'Input| Escalations'!$I$17</f>
        <v>0</v>
      </c>
      <c r="AA803" s="172">
        <f>IF(ISNUMBER(FIND("decision",'Input| Setup'!$F$6)),'Input| Projects'!AI803,'Input| Projects'!S803)*K803*'Input| Escalations'!$I$17</f>
        <v>0</v>
      </c>
      <c r="AB803" s="172">
        <f>IF(ISNUMBER(FIND("decision",'Input| Setup'!$F$6)),'Input| Projects'!AJ803,'Input| Projects'!T803)*L803*'Input| Escalations'!$I$17</f>
        <v>0</v>
      </c>
      <c r="AC803" s="172">
        <f>IF(ISNUMBER(FIND("decision",'Input| Setup'!$F$6)),'Input| Projects'!AK803,'Input| Projects'!U803)*M803*'Input| Escalations'!$I$17</f>
        <v>0</v>
      </c>
      <c r="AD803" s="172">
        <f>IF(ISNUMBER(FIND("decision",'Input| Setup'!$F$6)),'Input| Projects'!AL803,'Input| Projects'!V803)*N803*'Input| Escalations'!$I$17</f>
        <v>0</v>
      </c>
      <c r="AE803" s="172">
        <f>IF(ISNUMBER(FIND("decision",'Input| Setup'!$F$6)),'Input| Projects'!AM803,'Input| Projects'!W803)*O803*'Input| Escalations'!$I$17</f>
        <v>0</v>
      </c>
      <c r="AF803" s="175"/>
      <c r="AG803" s="172" cm="1">
        <f t="array" ref="AG803">IFERROR(--('Input| Projects'!$AS803="Yes")*_xlfn.SWITCH('Input| Overheads'!$C$50,"Direct costs",'Calc| Overheads Allocation'!C$8*Q803,"Internal labour",'Calc| Overheads Allocation'!C$8*Q803*'Input| Projects'!$AO803,"DNSP defined",'Calc| Overheads Allocation'!C$78*'Input| Projects'!$AV803,0),0)</f>
        <v>0</v>
      </c>
      <c r="AH803" s="172" cm="1">
        <f t="array" ref="AH803">IFERROR(--('Input| Projects'!$AS803="Yes")*_xlfn.SWITCH('Input| Overheads'!$C$50,"Direct costs",'Calc| Overheads Allocation'!D$8*R803,"Internal labour",'Calc| Overheads Allocation'!D$8*R803*'Input| Projects'!$AO803,"DNSP defined",'Calc| Overheads Allocation'!D$78*'Input| Projects'!$AV803,0),0)</f>
        <v>0</v>
      </c>
      <c r="AI803" s="172" cm="1">
        <f t="array" ref="AI803">IFERROR(--('Input| Projects'!$AS803="Yes")*_xlfn.SWITCH('Input| Overheads'!$C$50,"Direct costs",'Calc| Overheads Allocation'!E$8*S803,"Internal labour",'Calc| Overheads Allocation'!E$8*S803*'Input| Projects'!$AO803,"DNSP defined",'Calc| Overheads Allocation'!E$78*'Input| Projects'!$AV803,0),0)</f>
        <v>0</v>
      </c>
      <c r="AJ803" s="172" cm="1">
        <f t="array" ref="AJ803">IFERROR(--('Input| Projects'!$AS803="Yes")*_xlfn.SWITCH('Input| Overheads'!$C$50,"Direct costs",'Calc| Overheads Allocation'!F$8*T803,"Internal labour",'Calc| Overheads Allocation'!F$8*T803*'Input| Projects'!$AO803,"DNSP defined",'Calc| Overheads Allocation'!F$78*'Input| Projects'!$AV803,0),0)</f>
        <v>0</v>
      </c>
      <c r="AK803" s="172" cm="1">
        <f t="array" ref="AK803">IFERROR(--('Input| Projects'!$AS803="Yes")*_xlfn.SWITCH('Input| Overheads'!$C$50,"Direct costs",'Calc| Overheads Allocation'!G$8*U803,"Internal labour",'Calc| Overheads Allocation'!G$8*U803*'Input| Projects'!$AO803,"DNSP defined",'Calc| Overheads Allocation'!G$78*'Input| Projects'!$AV803,0),0)</f>
        <v>0</v>
      </c>
      <c r="AL803" s="172" cm="1">
        <f t="array" ref="AL803">IFERROR(--('Input| Projects'!$AS803="Yes")*_xlfn.SWITCH('Input| Overheads'!$C$50,"Direct costs",'Calc| Overheads Allocation'!H$8*V803,"Internal labour",'Calc| Overheads Allocation'!H$8*V803*'Input| Projects'!$AO803,"DNSP defined",'Calc| Overheads Allocation'!H$78*'Input| Projects'!$AV803,0),0)</f>
        <v>0</v>
      </c>
      <c r="AM803" s="172" cm="1">
        <f t="array" ref="AM803">IFERROR(--('Input| Projects'!$AS803="Yes")*_xlfn.SWITCH('Input| Overheads'!$C$50,"Direct costs",'Calc| Overheads Allocation'!I$8*W803,"Internal labour",'Calc| Overheads Allocation'!I$8*W803*'Input| Projects'!$AO803,"DNSP defined",'Calc| Overheads Allocation'!I$78*'Input| Projects'!$AV803,0),0)</f>
        <v>0</v>
      </c>
      <c r="AN803" s="175"/>
      <c r="AO803" s="172" cm="1">
        <f t="array" ref="AO803">IFERROR(--('Input| Projects'!$AT803="Yes")*_xlfn.SWITCH('Input| Overheads'!$C$50,"Direct costs",'Calc| Overheads Allocation'!C$9*Q803,"Internal labour",'Calc| Overheads Allocation'!C$9*Q803*'Input| Projects'!$AO803,"DNSP defined",'Calc| Overheads Allocation'!C$79*'Input| Projects'!$AW803,0),0)</f>
        <v>0</v>
      </c>
      <c r="AP803" s="172" cm="1">
        <f t="array" ref="AP803">IFERROR(--('Input| Projects'!$AT803="Yes")*_xlfn.SWITCH('Input| Overheads'!$C$50,"Direct costs",'Calc| Overheads Allocation'!D$9*R803,"Internal labour",'Calc| Overheads Allocation'!D$9*R803*'Input| Projects'!$AO803,"DNSP defined",'Calc| Overheads Allocation'!D$79*'Input| Projects'!$AW803,0),0)</f>
        <v>0</v>
      </c>
      <c r="AQ803" s="172" cm="1">
        <f t="array" ref="AQ803">IFERROR(--('Input| Projects'!$AT803="Yes")*_xlfn.SWITCH('Input| Overheads'!$C$50,"Direct costs",'Calc| Overheads Allocation'!E$9*S803,"Internal labour",'Calc| Overheads Allocation'!E$9*S803*'Input| Projects'!$AO803,"DNSP defined",'Calc| Overheads Allocation'!E$79*'Input| Projects'!$AW803,0),0)</f>
        <v>0</v>
      </c>
      <c r="AR803" s="172" cm="1">
        <f t="array" ref="AR803">IFERROR(--('Input| Projects'!$AT803="Yes")*_xlfn.SWITCH('Input| Overheads'!$C$50,"Direct costs",'Calc| Overheads Allocation'!F$9*T803,"Internal labour",'Calc| Overheads Allocation'!F$9*T803*'Input| Projects'!$AO803,"DNSP defined",'Calc| Overheads Allocation'!F$79*'Input| Projects'!$AW803,0),0)</f>
        <v>0</v>
      </c>
      <c r="AS803" s="172" cm="1">
        <f t="array" ref="AS803">IFERROR(--('Input| Projects'!$AT803="Yes")*_xlfn.SWITCH('Input| Overheads'!$C$50,"Direct costs",'Calc| Overheads Allocation'!G$9*U803,"Internal labour",'Calc| Overheads Allocation'!G$9*U803*'Input| Projects'!$AO803,"DNSP defined",'Calc| Overheads Allocation'!G$79*'Input| Projects'!$AW803,0),0)</f>
        <v>0</v>
      </c>
      <c r="AT803" s="172" cm="1">
        <f t="array" ref="AT803">IFERROR(--('Input| Projects'!$AT803="Yes")*_xlfn.SWITCH('Input| Overheads'!$C$50,"Direct costs",'Calc| Overheads Allocation'!H$9*V803,"Internal labour",'Calc| Overheads Allocation'!H$9*V803*'Input| Projects'!$AO803,"DNSP defined",'Calc| Overheads Allocation'!H$79*'Input| Projects'!$AW803,0),0)</f>
        <v>0</v>
      </c>
      <c r="AU803" s="172" cm="1">
        <f t="array" ref="AU803">IFERROR(--('Input| Projects'!$AT803="Yes")*_xlfn.SWITCH('Input| Overheads'!$C$50,"Direct costs",'Calc| Overheads Allocation'!I$9*W803,"Internal labour",'Calc| Overheads Allocation'!I$9*W803*'Input| Projects'!$AO803,"DNSP defined",'Calc| Overheads Allocation'!I$79*'Input| Projects'!$AW803,0),0)</f>
        <v>0</v>
      </c>
      <c r="AV803" s="175"/>
      <c r="AW803" s="172">
        <f t="shared" si="288"/>
        <v>0</v>
      </c>
      <c r="AX803" s="172">
        <f t="shared" si="289"/>
        <v>0</v>
      </c>
      <c r="AY803" s="172">
        <f t="shared" si="290"/>
        <v>0</v>
      </c>
      <c r="AZ803" s="172">
        <f t="shared" si="291"/>
        <v>0</v>
      </c>
      <c r="BA803" s="172">
        <f t="shared" si="292"/>
        <v>0</v>
      </c>
      <c r="BB803" s="172">
        <f t="shared" si="293"/>
        <v>0</v>
      </c>
      <c r="BC803" s="172">
        <f t="shared" si="294"/>
        <v>0</v>
      </c>
      <c r="BD803" s="176"/>
      <c r="BE803" s="172">
        <f t="shared" si="295"/>
        <v>0</v>
      </c>
      <c r="BF803" s="172">
        <f t="shared" si="296"/>
        <v>0</v>
      </c>
      <c r="BG803" s="172">
        <f t="shared" si="297"/>
        <v>0</v>
      </c>
      <c r="BH803" s="172">
        <f t="shared" si="298"/>
        <v>0</v>
      </c>
      <c r="BI803" s="172">
        <f t="shared" si="299"/>
        <v>0</v>
      </c>
      <c r="BJ803" s="172">
        <f t="shared" si="300"/>
        <v>0</v>
      </c>
      <c r="BK803" s="172">
        <f t="shared" si="301"/>
        <v>0</v>
      </c>
      <c r="BL803" s="176"/>
      <c r="BM803" s="172">
        <f t="shared" si="280"/>
        <v>0</v>
      </c>
      <c r="BN803" s="172">
        <f t="shared" si="281"/>
        <v>0</v>
      </c>
      <c r="BO803" s="172">
        <f t="shared" si="282"/>
        <v>0</v>
      </c>
      <c r="BP803" s="172">
        <f t="shared" si="283"/>
        <v>0</v>
      </c>
      <c r="BQ803" s="172">
        <f t="shared" si="284"/>
        <v>0</v>
      </c>
      <c r="BR803" s="172">
        <f t="shared" si="285"/>
        <v>0</v>
      </c>
      <c r="BS803" s="172">
        <f t="shared" si="286"/>
        <v>0</v>
      </c>
      <c r="BT803" s="55"/>
      <c r="BU803" s="158">
        <f>SUMIF('Input| Projects'!$BA$8:$CX$8,RIGHT(BU$9,3),'Input| Projects'!$BA803:$CX803)</f>
        <v>0</v>
      </c>
      <c r="BV803" s="158">
        <f>SUMIF('Input| Projects'!$BA$8:$CX$8,RIGHT(BV$9,3),'Input| Projects'!$BA803:$CX803)</f>
        <v>0</v>
      </c>
      <c r="BW803" s="79" t="str">
        <f t="shared" si="287"/>
        <v/>
      </c>
    </row>
    <row r="804" spans="2:75" x14ac:dyDescent="0.2">
      <c r="B804" s="123">
        <f>IFERROR('Input| Projects'!B804,"")</f>
        <v>795</v>
      </c>
      <c r="C804" s="160" t="str">
        <f>IFERROR(IF('Input| Projects'!C804="","",'Input| Projects'!C804),"")</f>
        <v/>
      </c>
      <c r="D804" s="160" t="str">
        <f>IFERROR(IF('Input| Projects'!D804="","",'Input| Projects'!D804),"")</f>
        <v/>
      </c>
      <c r="E804" s="53"/>
      <c r="F804" s="160" t="str">
        <f>IF(LEN('Input| Projects'!F804)&gt;0,'Input| Projects'!F804,"")</f>
        <v/>
      </c>
      <c r="G804" s="160" t="str">
        <f>IF(LEN('Input| Projects'!G804)&gt;0,'Input| Projects'!G804,"")</f>
        <v/>
      </c>
      <c r="H804" s="10"/>
      <c r="I804" s="194" cm="1">
        <f t="array" ref="I804">IF(LEN($F804)&gt;0,1+IFERROR(SUMPRODUCT(TRANSPOSE('Input| Projects'!$AO804:$AQ804),INDEX('Input| Escalations'!$F$27:$L$29,,MATCH(Q$9,'Input| Escalations'!$F$21:$L$21,0))),0),0)</f>
        <v>0</v>
      </c>
      <c r="J804" s="194" cm="1">
        <f t="array" ref="J804">IF(LEN($F804)&gt;0,1+IFERROR(SUMPRODUCT(TRANSPOSE('Input| Projects'!$AO804:$AQ804),INDEX('Input| Escalations'!$F$27:$L$29,,MATCH(R$9,'Input| Escalations'!$F$21:$L$21,0))),0),0)</f>
        <v>0</v>
      </c>
      <c r="K804" s="194" cm="1">
        <f t="array" ref="K804">IF(LEN($F804)&gt;0,1+IFERROR(SUMPRODUCT(TRANSPOSE('Input| Projects'!$AO804:$AQ804),INDEX('Input| Escalations'!$F$27:$L$29,,MATCH(S$9,'Input| Escalations'!$F$21:$L$21,0))),0),0)</f>
        <v>0</v>
      </c>
      <c r="L804" s="194" cm="1">
        <f t="array" ref="L804">IF(LEN($F804)&gt;0,1+IFERROR(SUMPRODUCT(TRANSPOSE('Input| Projects'!$AO804:$AQ804),INDEX('Input| Escalations'!$F$27:$L$29,,MATCH(T$9,'Input| Escalations'!$F$21:$L$21,0))),0),0)</f>
        <v>0</v>
      </c>
      <c r="M804" s="194" cm="1">
        <f t="array" ref="M804">IF(LEN($F804)&gt;0,1+IFERROR(SUMPRODUCT(TRANSPOSE('Input| Projects'!$AO804:$AQ804),INDEX('Input| Escalations'!$F$27:$L$29,,MATCH(U$9,'Input| Escalations'!$F$21:$L$21,0))),0),0)</f>
        <v>0</v>
      </c>
      <c r="N804" s="194" cm="1">
        <f t="array" ref="N804">IF(LEN($F804)&gt;0,1+IFERROR(SUMPRODUCT(TRANSPOSE('Input| Projects'!$AO804:$AQ804),INDEX('Input| Escalations'!$F$27:$L$29,,MATCH(V$9,'Input| Escalations'!$F$21:$L$21,0))),0),0)</f>
        <v>0</v>
      </c>
      <c r="O804" s="194" cm="1">
        <f t="array" ref="O804">IF(LEN($F804)&gt;0,1+IFERROR(SUMPRODUCT(TRANSPOSE('Input| Projects'!$AO804:$AQ804),INDEX('Input| Escalations'!$F$27:$L$29,,MATCH(W$9,'Input| Escalations'!$F$21:$L$21,0))),0),0)</f>
        <v>0</v>
      </c>
      <c r="P804" s="10"/>
      <c r="Q804" s="172">
        <f>IFERROR(IF(ISNUMBER(FIND("decision",'Input| Setup'!$F$6)),'Input| Projects'!Y804,'Input| Projects'!I804)*'Input| Escalations'!$I$17*I804,0)</f>
        <v>0</v>
      </c>
      <c r="R804" s="172">
        <f>IFERROR(IF(ISNUMBER(FIND("decision",'Input| Setup'!$F$6)),'Input| Projects'!Z804,'Input| Projects'!J804)*'Input| Escalations'!$I$17*J804,0)</f>
        <v>0</v>
      </c>
      <c r="S804" s="172">
        <f>IFERROR(IF(ISNUMBER(FIND("decision",'Input| Setup'!$F$6)),'Input| Projects'!AA804,'Input| Projects'!K804)*'Input| Escalations'!$I$17*K804,0)</f>
        <v>0</v>
      </c>
      <c r="T804" s="172">
        <f>IFERROR(IF(ISNUMBER(FIND("decision",'Input| Setup'!$F$6)),'Input| Projects'!AB804,'Input| Projects'!L804)*'Input| Escalations'!$I$17*L804,0)</f>
        <v>0</v>
      </c>
      <c r="U804" s="172">
        <f>IFERROR(IF(ISNUMBER(FIND("decision",'Input| Setup'!$F$6)),'Input| Projects'!AC804,'Input| Projects'!M804)*'Input| Escalations'!$I$17*M804,0)</f>
        <v>0</v>
      </c>
      <c r="V804" s="172">
        <f>IFERROR(IF(ISNUMBER(FIND("decision",'Input| Setup'!$F$6)),'Input| Projects'!AD804,'Input| Projects'!N804)*'Input| Escalations'!$I$17*N804,0)</f>
        <v>0</v>
      </c>
      <c r="W804" s="172">
        <f>IFERROR(IF(ISNUMBER(FIND("decision",'Input| Setup'!$F$6)),'Input| Projects'!AE804,'Input| Projects'!O804)*'Input| Escalations'!$I$17*O804,0)</f>
        <v>0</v>
      </c>
      <c r="X804" s="175"/>
      <c r="Y804" s="172">
        <f>IF(ISNUMBER(FIND("decision",'Input| Setup'!$F$6)),'Input| Projects'!AG804,'Input| Projects'!Q804)*I804*'Input| Escalations'!$I$17</f>
        <v>0</v>
      </c>
      <c r="Z804" s="172">
        <f>IF(ISNUMBER(FIND("decision",'Input| Setup'!$F$6)),'Input| Projects'!AH804,'Input| Projects'!R804)*J804*'Input| Escalations'!$I$17</f>
        <v>0</v>
      </c>
      <c r="AA804" s="172">
        <f>IF(ISNUMBER(FIND("decision",'Input| Setup'!$F$6)),'Input| Projects'!AI804,'Input| Projects'!S804)*K804*'Input| Escalations'!$I$17</f>
        <v>0</v>
      </c>
      <c r="AB804" s="172">
        <f>IF(ISNUMBER(FIND("decision",'Input| Setup'!$F$6)),'Input| Projects'!AJ804,'Input| Projects'!T804)*L804*'Input| Escalations'!$I$17</f>
        <v>0</v>
      </c>
      <c r="AC804" s="172">
        <f>IF(ISNUMBER(FIND("decision",'Input| Setup'!$F$6)),'Input| Projects'!AK804,'Input| Projects'!U804)*M804*'Input| Escalations'!$I$17</f>
        <v>0</v>
      </c>
      <c r="AD804" s="172">
        <f>IF(ISNUMBER(FIND("decision",'Input| Setup'!$F$6)),'Input| Projects'!AL804,'Input| Projects'!V804)*N804*'Input| Escalations'!$I$17</f>
        <v>0</v>
      </c>
      <c r="AE804" s="172">
        <f>IF(ISNUMBER(FIND("decision",'Input| Setup'!$F$6)),'Input| Projects'!AM804,'Input| Projects'!W804)*O804*'Input| Escalations'!$I$17</f>
        <v>0</v>
      </c>
      <c r="AF804" s="175"/>
      <c r="AG804" s="172" cm="1">
        <f t="array" ref="AG804">IFERROR(--('Input| Projects'!$AS804="Yes")*_xlfn.SWITCH('Input| Overheads'!$C$50,"Direct costs",'Calc| Overheads Allocation'!C$8*Q804,"Internal labour",'Calc| Overheads Allocation'!C$8*Q804*'Input| Projects'!$AO804,"DNSP defined",'Calc| Overheads Allocation'!C$78*'Input| Projects'!$AV804,0),0)</f>
        <v>0</v>
      </c>
      <c r="AH804" s="172" cm="1">
        <f t="array" ref="AH804">IFERROR(--('Input| Projects'!$AS804="Yes")*_xlfn.SWITCH('Input| Overheads'!$C$50,"Direct costs",'Calc| Overheads Allocation'!D$8*R804,"Internal labour",'Calc| Overheads Allocation'!D$8*R804*'Input| Projects'!$AO804,"DNSP defined",'Calc| Overheads Allocation'!D$78*'Input| Projects'!$AV804,0),0)</f>
        <v>0</v>
      </c>
      <c r="AI804" s="172" cm="1">
        <f t="array" ref="AI804">IFERROR(--('Input| Projects'!$AS804="Yes")*_xlfn.SWITCH('Input| Overheads'!$C$50,"Direct costs",'Calc| Overheads Allocation'!E$8*S804,"Internal labour",'Calc| Overheads Allocation'!E$8*S804*'Input| Projects'!$AO804,"DNSP defined",'Calc| Overheads Allocation'!E$78*'Input| Projects'!$AV804,0),0)</f>
        <v>0</v>
      </c>
      <c r="AJ804" s="172" cm="1">
        <f t="array" ref="AJ804">IFERROR(--('Input| Projects'!$AS804="Yes")*_xlfn.SWITCH('Input| Overheads'!$C$50,"Direct costs",'Calc| Overheads Allocation'!F$8*T804,"Internal labour",'Calc| Overheads Allocation'!F$8*T804*'Input| Projects'!$AO804,"DNSP defined",'Calc| Overheads Allocation'!F$78*'Input| Projects'!$AV804,0),0)</f>
        <v>0</v>
      </c>
      <c r="AK804" s="172" cm="1">
        <f t="array" ref="AK804">IFERROR(--('Input| Projects'!$AS804="Yes")*_xlfn.SWITCH('Input| Overheads'!$C$50,"Direct costs",'Calc| Overheads Allocation'!G$8*U804,"Internal labour",'Calc| Overheads Allocation'!G$8*U804*'Input| Projects'!$AO804,"DNSP defined",'Calc| Overheads Allocation'!G$78*'Input| Projects'!$AV804,0),0)</f>
        <v>0</v>
      </c>
      <c r="AL804" s="172" cm="1">
        <f t="array" ref="AL804">IFERROR(--('Input| Projects'!$AS804="Yes")*_xlfn.SWITCH('Input| Overheads'!$C$50,"Direct costs",'Calc| Overheads Allocation'!H$8*V804,"Internal labour",'Calc| Overheads Allocation'!H$8*V804*'Input| Projects'!$AO804,"DNSP defined",'Calc| Overheads Allocation'!H$78*'Input| Projects'!$AV804,0),0)</f>
        <v>0</v>
      </c>
      <c r="AM804" s="172" cm="1">
        <f t="array" ref="AM804">IFERROR(--('Input| Projects'!$AS804="Yes")*_xlfn.SWITCH('Input| Overheads'!$C$50,"Direct costs",'Calc| Overheads Allocation'!I$8*W804,"Internal labour",'Calc| Overheads Allocation'!I$8*W804*'Input| Projects'!$AO804,"DNSP defined",'Calc| Overheads Allocation'!I$78*'Input| Projects'!$AV804,0),0)</f>
        <v>0</v>
      </c>
      <c r="AN804" s="175"/>
      <c r="AO804" s="172" cm="1">
        <f t="array" ref="AO804">IFERROR(--('Input| Projects'!$AT804="Yes")*_xlfn.SWITCH('Input| Overheads'!$C$50,"Direct costs",'Calc| Overheads Allocation'!C$9*Q804,"Internal labour",'Calc| Overheads Allocation'!C$9*Q804*'Input| Projects'!$AO804,"DNSP defined",'Calc| Overheads Allocation'!C$79*'Input| Projects'!$AW804,0),0)</f>
        <v>0</v>
      </c>
      <c r="AP804" s="172" cm="1">
        <f t="array" ref="AP804">IFERROR(--('Input| Projects'!$AT804="Yes")*_xlfn.SWITCH('Input| Overheads'!$C$50,"Direct costs",'Calc| Overheads Allocation'!D$9*R804,"Internal labour",'Calc| Overheads Allocation'!D$9*R804*'Input| Projects'!$AO804,"DNSP defined",'Calc| Overheads Allocation'!D$79*'Input| Projects'!$AW804,0),0)</f>
        <v>0</v>
      </c>
      <c r="AQ804" s="172" cm="1">
        <f t="array" ref="AQ804">IFERROR(--('Input| Projects'!$AT804="Yes")*_xlfn.SWITCH('Input| Overheads'!$C$50,"Direct costs",'Calc| Overheads Allocation'!E$9*S804,"Internal labour",'Calc| Overheads Allocation'!E$9*S804*'Input| Projects'!$AO804,"DNSP defined",'Calc| Overheads Allocation'!E$79*'Input| Projects'!$AW804,0),0)</f>
        <v>0</v>
      </c>
      <c r="AR804" s="172" cm="1">
        <f t="array" ref="AR804">IFERROR(--('Input| Projects'!$AT804="Yes")*_xlfn.SWITCH('Input| Overheads'!$C$50,"Direct costs",'Calc| Overheads Allocation'!F$9*T804,"Internal labour",'Calc| Overheads Allocation'!F$9*T804*'Input| Projects'!$AO804,"DNSP defined",'Calc| Overheads Allocation'!F$79*'Input| Projects'!$AW804,0),0)</f>
        <v>0</v>
      </c>
      <c r="AS804" s="172" cm="1">
        <f t="array" ref="AS804">IFERROR(--('Input| Projects'!$AT804="Yes")*_xlfn.SWITCH('Input| Overheads'!$C$50,"Direct costs",'Calc| Overheads Allocation'!G$9*U804,"Internal labour",'Calc| Overheads Allocation'!G$9*U804*'Input| Projects'!$AO804,"DNSP defined",'Calc| Overheads Allocation'!G$79*'Input| Projects'!$AW804,0),0)</f>
        <v>0</v>
      </c>
      <c r="AT804" s="172" cm="1">
        <f t="array" ref="AT804">IFERROR(--('Input| Projects'!$AT804="Yes")*_xlfn.SWITCH('Input| Overheads'!$C$50,"Direct costs",'Calc| Overheads Allocation'!H$9*V804,"Internal labour",'Calc| Overheads Allocation'!H$9*V804*'Input| Projects'!$AO804,"DNSP defined",'Calc| Overheads Allocation'!H$79*'Input| Projects'!$AW804,0),0)</f>
        <v>0</v>
      </c>
      <c r="AU804" s="172" cm="1">
        <f t="array" ref="AU804">IFERROR(--('Input| Projects'!$AT804="Yes")*_xlfn.SWITCH('Input| Overheads'!$C$50,"Direct costs",'Calc| Overheads Allocation'!I$9*W804,"Internal labour",'Calc| Overheads Allocation'!I$9*W804*'Input| Projects'!$AO804,"DNSP defined",'Calc| Overheads Allocation'!I$79*'Input| Projects'!$AW804,0),0)</f>
        <v>0</v>
      </c>
      <c r="AV804" s="175"/>
      <c r="AW804" s="172">
        <f t="shared" si="288"/>
        <v>0</v>
      </c>
      <c r="AX804" s="172">
        <f t="shared" si="289"/>
        <v>0</v>
      </c>
      <c r="AY804" s="172">
        <f t="shared" si="290"/>
        <v>0</v>
      </c>
      <c r="AZ804" s="172">
        <f t="shared" si="291"/>
        <v>0</v>
      </c>
      <c r="BA804" s="172">
        <f t="shared" si="292"/>
        <v>0</v>
      </c>
      <c r="BB804" s="172">
        <f t="shared" si="293"/>
        <v>0</v>
      </c>
      <c r="BC804" s="172">
        <f t="shared" si="294"/>
        <v>0</v>
      </c>
      <c r="BD804" s="176"/>
      <c r="BE804" s="172">
        <f t="shared" si="295"/>
        <v>0</v>
      </c>
      <c r="BF804" s="172">
        <f t="shared" si="296"/>
        <v>0</v>
      </c>
      <c r="BG804" s="172">
        <f t="shared" si="297"/>
        <v>0</v>
      </c>
      <c r="BH804" s="172">
        <f t="shared" si="298"/>
        <v>0</v>
      </c>
      <c r="BI804" s="172">
        <f t="shared" si="299"/>
        <v>0</v>
      </c>
      <c r="BJ804" s="172">
        <f t="shared" si="300"/>
        <v>0</v>
      </c>
      <c r="BK804" s="172">
        <f t="shared" si="301"/>
        <v>0</v>
      </c>
      <c r="BL804" s="176"/>
      <c r="BM804" s="172">
        <f t="shared" si="280"/>
        <v>0</v>
      </c>
      <c r="BN804" s="172">
        <f t="shared" si="281"/>
        <v>0</v>
      </c>
      <c r="BO804" s="172">
        <f t="shared" si="282"/>
        <v>0</v>
      </c>
      <c r="BP804" s="172">
        <f t="shared" si="283"/>
        <v>0</v>
      </c>
      <c r="BQ804" s="172">
        <f t="shared" si="284"/>
        <v>0</v>
      </c>
      <c r="BR804" s="172">
        <f t="shared" si="285"/>
        <v>0</v>
      </c>
      <c r="BS804" s="172">
        <f t="shared" si="286"/>
        <v>0</v>
      </c>
      <c r="BT804" s="55"/>
      <c r="BU804" s="158">
        <f>SUMIF('Input| Projects'!$BA$8:$CX$8,RIGHT(BU$9,3),'Input| Projects'!$BA804:$CX804)</f>
        <v>0</v>
      </c>
      <c r="BV804" s="158">
        <f>SUMIF('Input| Projects'!$BA$8:$CX$8,RIGHT(BV$9,3),'Input| Projects'!$BA804:$CX804)</f>
        <v>0</v>
      </c>
      <c r="BW804" s="79" t="str">
        <f t="shared" si="287"/>
        <v/>
      </c>
    </row>
    <row r="805" spans="2:75" x14ac:dyDescent="0.2">
      <c r="B805" s="123">
        <f>IFERROR('Input| Projects'!B805,"")</f>
        <v>796</v>
      </c>
      <c r="C805" s="160" t="str">
        <f>IFERROR(IF('Input| Projects'!C805="","",'Input| Projects'!C805),"")</f>
        <v/>
      </c>
      <c r="D805" s="160" t="str">
        <f>IFERROR(IF('Input| Projects'!D805="","",'Input| Projects'!D805),"")</f>
        <v/>
      </c>
      <c r="E805" s="53"/>
      <c r="F805" s="160" t="str">
        <f>IF(LEN('Input| Projects'!F805)&gt;0,'Input| Projects'!F805,"")</f>
        <v/>
      </c>
      <c r="G805" s="160" t="str">
        <f>IF(LEN('Input| Projects'!G805)&gt;0,'Input| Projects'!G805,"")</f>
        <v/>
      </c>
      <c r="H805" s="10"/>
      <c r="I805" s="194" cm="1">
        <f t="array" ref="I805">IF(LEN($F805)&gt;0,1+IFERROR(SUMPRODUCT(TRANSPOSE('Input| Projects'!$AO805:$AQ805),INDEX('Input| Escalations'!$F$27:$L$29,,MATCH(Q$9,'Input| Escalations'!$F$21:$L$21,0))),0),0)</f>
        <v>0</v>
      </c>
      <c r="J805" s="194" cm="1">
        <f t="array" ref="J805">IF(LEN($F805)&gt;0,1+IFERROR(SUMPRODUCT(TRANSPOSE('Input| Projects'!$AO805:$AQ805),INDEX('Input| Escalations'!$F$27:$L$29,,MATCH(R$9,'Input| Escalations'!$F$21:$L$21,0))),0),0)</f>
        <v>0</v>
      </c>
      <c r="K805" s="194" cm="1">
        <f t="array" ref="K805">IF(LEN($F805)&gt;0,1+IFERROR(SUMPRODUCT(TRANSPOSE('Input| Projects'!$AO805:$AQ805),INDEX('Input| Escalations'!$F$27:$L$29,,MATCH(S$9,'Input| Escalations'!$F$21:$L$21,0))),0),0)</f>
        <v>0</v>
      </c>
      <c r="L805" s="194" cm="1">
        <f t="array" ref="L805">IF(LEN($F805)&gt;0,1+IFERROR(SUMPRODUCT(TRANSPOSE('Input| Projects'!$AO805:$AQ805),INDEX('Input| Escalations'!$F$27:$L$29,,MATCH(T$9,'Input| Escalations'!$F$21:$L$21,0))),0),0)</f>
        <v>0</v>
      </c>
      <c r="M805" s="194" cm="1">
        <f t="array" ref="M805">IF(LEN($F805)&gt;0,1+IFERROR(SUMPRODUCT(TRANSPOSE('Input| Projects'!$AO805:$AQ805),INDEX('Input| Escalations'!$F$27:$L$29,,MATCH(U$9,'Input| Escalations'!$F$21:$L$21,0))),0),0)</f>
        <v>0</v>
      </c>
      <c r="N805" s="194" cm="1">
        <f t="array" ref="N805">IF(LEN($F805)&gt;0,1+IFERROR(SUMPRODUCT(TRANSPOSE('Input| Projects'!$AO805:$AQ805),INDEX('Input| Escalations'!$F$27:$L$29,,MATCH(V$9,'Input| Escalations'!$F$21:$L$21,0))),0),0)</f>
        <v>0</v>
      </c>
      <c r="O805" s="194" cm="1">
        <f t="array" ref="O805">IF(LEN($F805)&gt;0,1+IFERROR(SUMPRODUCT(TRANSPOSE('Input| Projects'!$AO805:$AQ805),INDEX('Input| Escalations'!$F$27:$L$29,,MATCH(W$9,'Input| Escalations'!$F$21:$L$21,0))),0),0)</f>
        <v>0</v>
      </c>
      <c r="P805" s="10"/>
      <c r="Q805" s="172">
        <f>IFERROR(IF(ISNUMBER(FIND("decision",'Input| Setup'!$F$6)),'Input| Projects'!Y805,'Input| Projects'!I805)*'Input| Escalations'!$I$17*I805,0)</f>
        <v>0</v>
      </c>
      <c r="R805" s="172">
        <f>IFERROR(IF(ISNUMBER(FIND("decision",'Input| Setup'!$F$6)),'Input| Projects'!Z805,'Input| Projects'!J805)*'Input| Escalations'!$I$17*J805,0)</f>
        <v>0</v>
      </c>
      <c r="S805" s="172">
        <f>IFERROR(IF(ISNUMBER(FIND("decision",'Input| Setup'!$F$6)),'Input| Projects'!AA805,'Input| Projects'!K805)*'Input| Escalations'!$I$17*K805,0)</f>
        <v>0</v>
      </c>
      <c r="T805" s="172">
        <f>IFERROR(IF(ISNUMBER(FIND("decision",'Input| Setup'!$F$6)),'Input| Projects'!AB805,'Input| Projects'!L805)*'Input| Escalations'!$I$17*L805,0)</f>
        <v>0</v>
      </c>
      <c r="U805" s="172">
        <f>IFERROR(IF(ISNUMBER(FIND("decision",'Input| Setup'!$F$6)),'Input| Projects'!AC805,'Input| Projects'!M805)*'Input| Escalations'!$I$17*M805,0)</f>
        <v>0</v>
      </c>
      <c r="V805" s="172">
        <f>IFERROR(IF(ISNUMBER(FIND("decision",'Input| Setup'!$F$6)),'Input| Projects'!AD805,'Input| Projects'!N805)*'Input| Escalations'!$I$17*N805,0)</f>
        <v>0</v>
      </c>
      <c r="W805" s="172">
        <f>IFERROR(IF(ISNUMBER(FIND("decision",'Input| Setup'!$F$6)),'Input| Projects'!AE805,'Input| Projects'!O805)*'Input| Escalations'!$I$17*O805,0)</f>
        <v>0</v>
      </c>
      <c r="X805" s="175"/>
      <c r="Y805" s="172">
        <f>IF(ISNUMBER(FIND("decision",'Input| Setup'!$F$6)),'Input| Projects'!AG805,'Input| Projects'!Q805)*I805*'Input| Escalations'!$I$17</f>
        <v>0</v>
      </c>
      <c r="Z805" s="172">
        <f>IF(ISNUMBER(FIND("decision",'Input| Setup'!$F$6)),'Input| Projects'!AH805,'Input| Projects'!R805)*J805*'Input| Escalations'!$I$17</f>
        <v>0</v>
      </c>
      <c r="AA805" s="172">
        <f>IF(ISNUMBER(FIND("decision",'Input| Setup'!$F$6)),'Input| Projects'!AI805,'Input| Projects'!S805)*K805*'Input| Escalations'!$I$17</f>
        <v>0</v>
      </c>
      <c r="AB805" s="172">
        <f>IF(ISNUMBER(FIND("decision",'Input| Setup'!$F$6)),'Input| Projects'!AJ805,'Input| Projects'!T805)*L805*'Input| Escalations'!$I$17</f>
        <v>0</v>
      </c>
      <c r="AC805" s="172">
        <f>IF(ISNUMBER(FIND("decision",'Input| Setup'!$F$6)),'Input| Projects'!AK805,'Input| Projects'!U805)*M805*'Input| Escalations'!$I$17</f>
        <v>0</v>
      </c>
      <c r="AD805" s="172">
        <f>IF(ISNUMBER(FIND("decision",'Input| Setup'!$F$6)),'Input| Projects'!AL805,'Input| Projects'!V805)*N805*'Input| Escalations'!$I$17</f>
        <v>0</v>
      </c>
      <c r="AE805" s="172">
        <f>IF(ISNUMBER(FIND("decision",'Input| Setup'!$F$6)),'Input| Projects'!AM805,'Input| Projects'!W805)*O805*'Input| Escalations'!$I$17</f>
        <v>0</v>
      </c>
      <c r="AF805" s="175"/>
      <c r="AG805" s="172" cm="1">
        <f t="array" ref="AG805">IFERROR(--('Input| Projects'!$AS805="Yes")*_xlfn.SWITCH('Input| Overheads'!$C$50,"Direct costs",'Calc| Overheads Allocation'!C$8*Q805,"Internal labour",'Calc| Overheads Allocation'!C$8*Q805*'Input| Projects'!$AO805,"DNSP defined",'Calc| Overheads Allocation'!C$78*'Input| Projects'!$AV805,0),0)</f>
        <v>0</v>
      </c>
      <c r="AH805" s="172" cm="1">
        <f t="array" ref="AH805">IFERROR(--('Input| Projects'!$AS805="Yes")*_xlfn.SWITCH('Input| Overheads'!$C$50,"Direct costs",'Calc| Overheads Allocation'!D$8*R805,"Internal labour",'Calc| Overheads Allocation'!D$8*R805*'Input| Projects'!$AO805,"DNSP defined",'Calc| Overheads Allocation'!D$78*'Input| Projects'!$AV805,0),0)</f>
        <v>0</v>
      </c>
      <c r="AI805" s="172" cm="1">
        <f t="array" ref="AI805">IFERROR(--('Input| Projects'!$AS805="Yes")*_xlfn.SWITCH('Input| Overheads'!$C$50,"Direct costs",'Calc| Overheads Allocation'!E$8*S805,"Internal labour",'Calc| Overheads Allocation'!E$8*S805*'Input| Projects'!$AO805,"DNSP defined",'Calc| Overheads Allocation'!E$78*'Input| Projects'!$AV805,0),0)</f>
        <v>0</v>
      </c>
      <c r="AJ805" s="172" cm="1">
        <f t="array" ref="AJ805">IFERROR(--('Input| Projects'!$AS805="Yes")*_xlfn.SWITCH('Input| Overheads'!$C$50,"Direct costs",'Calc| Overheads Allocation'!F$8*T805,"Internal labour",'Calc| Overheads Allocation'!F$8*T805*'Input| Projects'!$AO805,"DNSP defined",'Calc| Overheads Allocation'!F$78*'Input| Projects'!$AV805,0),0)</f>
        <v>0</v>
      </c>
      <c r="AK805" s="172" cm="1">
        <f t="array" ref="AK805">IFERROR(--('Input| Projects'!$AS805="Yes")*_xlfn.SWITCH('Input| Overheads'!$C$50,"Direct costs",'Calc| Overheads Allocation'!G$8*U805,"Internal labour",'Calc| Overheads Allocation'!G$8*U805*'Input| Projects'!$AO805,"DNSP defined",'Calc| Overheads Allocation'!G$78*'Input| Projects'!$AV805,0),0)</f>
        <v>0</v>
      </c>
      <c r="AL805" s="172" cm="1">
        <f t="array" ref="AL805">IFERROR(--('Input| Projects'!$AS805="Yes")*_xlfn.SWITCH('Input| Overheads'!$C$50,"Direct costs",'Calc| Overheads Allocation'!H$8*V805,"Internal labour",'Calc| Overheads Allocation'!H$8*V805*'Input| Projects'!$AO805,"DNSP defined",'Calc| Overheads Allocation'!H$78*'Input| Projects'!$AV805,0),0)</f>
        <v>0</v>
      </c>
      <c r="AM805" s="172" cm="1">
        <f t="array" ref="AM805">IFERROR(--('Input| Projects'!$AS805="Yes")*_xlfn.SWITCH('Input| Overheads'!$C$50,"Direct costs",'Calc| Overheads Allocation'!I$8*W805,"Internal labour",'Calc| Overheads Allocation'!I$8*W805*'Input| Projects'!$AO805,"DNSP defined",'Calc| Overheads Allocation'!I$78*'Input| Projects'!$AV805,0),0)</f>
        <v>0</v>
      </c>
      <c r="AN805" s="175"/>
      <c r="AO805" s="172" cm="1">
        <f t="array" ref="AO805">IFERROR(--('Input| Projects'!$AT805="Yes")*_xlfn.SWITCH('Input| Overheads'!$C$50,"Direct costs",'Calc| Overheads Allocation'!C$9*Q805,"Internal labour",'Calc| Overheads Allocation'!C$9*Q805*'Input| Projects'!$AO805,"DNSP defined",'Calc| Overheads Allocation'!C$79*'Input| Projects'!$AW805,0),0)</f>
        <v>0</v>
      </c>
      <c r="AP805" s="172" cm="1">
        <f t="array" ref="AP805">IFERROR(--('Input| Projects'!$AT805="Yes")*_xlfn.SWITCH('Input| Overheads'!$C$50,"Direct costs",'Calc| Overheads Allocation'!D$9*R805,"Internal labour",'Calc| Overheads Allocation'!D$9*R805*'Input| Projects'!$AO805,"DNSP defined",'Calc| Overheads Allocation'!D$79*'Input| Projects'!$AW805,0),0)</f>
        <v>0</v>
      </c>
      <c r="AQ805" s="172" cm="1">
        <f t="array" ref="AQ805">IFERROR(--('Input| Projects'!$AT805="Yes")*_xlfn.SWITCH('Input| Overheads'!$C$50,"Direct costs",'Calc| Overheads Allocation'!E$9*S805,"Internal labour",'Calc| Overheads Allocation'!E$9*S805*'Input| Projects'!$AO805,"DNSP defined",'Calc| Overheads Allocation'!E$79*'Input| Projects'!$AW805,0),0)</f>
        <v>0</v>
      </c>
      <c r="AR805" s="172" cm="1">
        <f t="array" ref="AR805">IFERROR(--('Input| Projects'!$AT805="Yes")*_xlfn.SWITCH('Input| Overheads'!$C$50,"Direct costs",'Calc| Overheads Allocation'!F$9*T805,"Internal labour",'Calc| Overheads Allocation'!F$9*T805*'Input| Projects'!$AO805,"DNSP defined",'Calc| Overheads Allocation'!F$79*'Input| Projects'!$AW805,0),0)</f>
        <v>0</v>
      </c>
      <c r="AS805" s="172" cm="1">
        <f t="array" ref="AS805">IFERROR(--('Input| Projects'!$AT805="Yes")*_xlfn.SWITCH('Input| Overheads'!$C$50,"Direct costs",'Calc| Overheads Allocation'!G$9*U805,"Internal labour",'Calc| Overheads Allocation'!G$9*U805*'Input| Projects'!$AO805,"DNSP defined",'Calc| Overheads Allocation'!G$79*'Input| Projects'!$AW805,0),0)</f>
        <v>0</v>
      </c>
      <c r="AT805" s="172" cm="1">
        <f t="array" ref="AT805">IFERROR(--('Input| Projects'!$AT805="Yes")*_xlfn.SWITCH('Input| Overheads'!$C$50,"Direct costs",'Calc| Overheads Allocation'!H$9*V805,"Internal labour",'Calc| Overheads Allocation'!H$9*V805*'Input| Projects'!$AO805,"DNSP defined",'Calc| Overheads Allocation'!H$79*'Input| Projects'!$AW805,0),0)</f>
        <v>0</v>
      </c>
      <c r="AU805" s="172" cm="1">
        <f t="array" ref="AU805">IFERROR(--('Input| Projects'!$AT805="Yes")*_xlfn.SWITCH('Input| Overheads'!$C$50,"Direct costs",'Calc| Overheads Allocation'!I$9*W805,"Internal labour",'Calc| Overheads Allocation'!I$9*W805*'Input| Projects'!$AO805,"DNSP defined",'Calc| Overheads Allocation'!I$79*'Input| Projects'!$AW805,0),0)</f>
        <v>0</v>
      </c>
      <c r="AV805" s="175"/>
      <c r="AW805" s="172">
        <f t="shared" si="288"/>
        <v>0</v>
      </c>
      <c r="AX805" s="172">
        <f t="shared" si="289"/>
        <v>0</v>
      </c>
      <c r="AY805" s="172">
        <f t="shared" si="290"/>
        <v>0</v>
      </c>
      <c r="AZ805" s="172">
        <f t="shared" si="291"/>
        <v>0</v>
      </c>
      <c r="BA805" s="172">
        <f t="shared" si="292"/>
        <v>0</v>
      </c>
      <c r="BB805" s="172">
        <f t="shared" si="293"/>
        <v>0</v>
      </c>
      <c r="BC805" s="172">
        <f t="shared" si="294"/>
        <v>0</v>
      </c>
      <c r="BD805" s="176"/>
      <c r="BE805" s="172">
        <f t="shared" si="295"/>
        <v>0</v>
      </c>
      <c r="BF805" s="172">
        <f t="shared" si="296"/>
        <v>0</v>
      </c>
      <c r="BG805" s="172">
        <f t="shared" si="297"/>
        <v>0</v>
      </c>
      <c r="BH805" s="172">
        <f t="shared" si="298"/>
        <v>0</v>
      </c>
      <c r="BI805" s="172">
        <f t="shared" si="299"/>
        <v>0</v>
      </c>
      <c r="BJ805" s="172">
        <f t="shared" si="300"/>
        <v>0</v>
      </c>
      <c r="BK805" s="172">
        <f t="shared" si="301"/>
        <v>0</v>
      </c>
      <c r="BL805" s="176"/>
      <c r="BM805" s="172">
        <f t="shared" si="280"/>
        <v>0</v>
      </c>
      <c r="BN805" s="172">
        <f t="shared" si="281"/>
        <v>0</v>
      </c>
      <c r="BO805" s="172">
        <f t="shared" si="282"/>
        <v>0</v>
      </c>
      <c r="BP805" s="172">
        <f t="shared" si="283"/>
        <v>0</v>
      </c>
      <c r="BQ805" s="172">
        <f t="shared" si="284"/>
        <v>0</v>
      </c>
      <c r="BR805" s="172">
        <f t="shared" si="285"/>
        <v>0</v>
      </c>
      <c r="BS805" s="172">
        <f t="shared" si="286"/>
        <v>0</v>
      </c>
      <c r="BT805" s="55"/>
      <c r="BU805" s="158">
        <f>SUMIF('Input| Projects'!$BA$8:$CX$8,RIGHT(BU$9,3),'Input| Projects'!$BA805:$CX805)</f>
        <v>0</v>
      </c>
      <c r="BV805" s="158">
        <f>SUMIF('Input| Projects'!$BA$8:$CX$8,RIGHT(BV$9,3),'Input| Projects'!$BA805:$CX805)</f>
        <v>0</v>
      </c>
      <c r="BW805" s="79" t="str">
        <f t="shared" si="287"/>
        <v/>
      </c>
    </row>
    <row r="806" spans="2:75" x14ac:dyDescent="0.2">
      <c r="B806" s="123">
        <f>IFERROR('Input| Projects'!B806,"")</f>
        <v>797</v>
      </c>
      <c r="C806" s="160" t="str">
        <f>IFERROR(IF('Input| Projects'!C806="","",'Input| Projects'!C806),"")</f>
        <v/>
      </c>
      <c r="D806" s="160" t="str">
        <f>IFERROR(IF('Input| Projects'!D806="","",'Input| Projects'!D806),"")</f>
        <v/>
      </c>
      <c r="E806" s="53"/>
      <c r="F806" s="160" t="str">
        <f>IF(LEN('Input| Projects'!F806)&gt;0,'Input| Projects'!F806,"")</f>
        <v/>
      </c>
      <c r="G806" s="160" t="str">
        <f>IF(LEN('Input| Projects'!G806)&gt;0,'Input| Projects'!G806,"")</f>
        <v/>
      </c>
      <c r="H806" s="10"/>
      <c r="I806" s="194" cm="1">
        <f t="array" ref="I806">IF(LEN($F806)&gt;0,1+IFERROR(SUMPRODUCT(TRANSPOSE('Input| Projects'!$AO806:$AQ806),INDEX('Input| Escalations'!$F$27:$L$29,,MATCH(Q$9,'Input| Escalations'!$F$21:$L$21,0))),0),0)</f>
        <v>0</v>
      </c>
      <c r="J806" s="194" cm="1">
        <f t="array" ref="J806">IF(LEN($F806)&gt;0,1+IFERROR(SUMPRODUCT(TRANSPOSE('Input| Projects'!$AO806:$AQ806),INDEX('Input| Escalations'!$F$27:$L$29,,MATCH(R$9,'Input| Escalations'!$F$21:$L$21,0))),0),0)</f>
        <v>0</v>
      </c>
      <c r="K806" s="194" cm="1">
        <f t="array" ref="K806">IF(LEN($F806)&gt;0,1+IFERROR(SUMPRODUCT(TRANSPOSE('Input| Projects'!$AO806:$AQ806),INDEX('Input| Escalations'!$F$27:$L$29,,MATCH(S$9,'Input| Escalations'!$F$21:$L$21,0))),0),0)</f>
        <v>0</v>
      </c>
      <c r="L806" s="194" cm="1">
        <f t="array" ref="L806">IF(LEN($F806)&gt;0,1+IFERROR(SUMPRODUCT(TRANSPOSE('Input| Projects'!$AO806:$AQ806),INDEX('Input| Escalations'!$F$27:$L$29,,MATCH(T$9,'Input| Escalations'!$F$21:$L$21,0))),0),0)</f>
        <v>0</v>
      </c>
      <c r="M806" s="194" cm="1">
        <f t="array" ref="M806">IF(LEN($F806)&gt;0,1+IFERROR(SUMPRODUCT(TRANSPOSE('Input| Projects'!$AO806:$AQ806),INDEX('Input| Escalations'!$F$27:$L$29,,MATCH(U$9,'Input| Escalations'!$F$21:$L$21,0))),0),0)</f>
        <v>0</v>
      </c>
      <c r="N806" s="194" cm="1">
        <f t="array" ref="N806">IF(LEN($F806)&gt;0,1+IFERROR(SUMPRODUCT(TRANSPOSE('Input| Projects'!$AO806:$AQ806),INDEX('Input| Escalations'!$F$27:$L$29,,MATCH(V$9,'Input| Escalations'!$F$21:$L$21,0))),0),0)</f>
        <v>0</v>
      </c>
      <c r="O806" s="194" cm="1">
        <f t="array" ref="O806">IF(LEN($F806)&gt;0,1+IFERROR(SUMPRODUCT(TRANSPOSE('Input| Projects'!$AO806:$AQ806),INDEX('Input| Escalations'!$F$27:$L$29,,MATCH(W$9,'Input| Escalations'!$F$21:$L$21,0))),0),0)</f>
        <v>0</v>
      </c>
      <c r="P806" s="10"/>
      <c r="Q806" s="172">
        <f>IFERROR(IF(ISNUMBER(FIND("decision",'Input| Setup'!$F$6)),'Input| Projects'!Y806,'Input| Projects'!I806)*'Input| Escalations'!$I$17*I806,0)</f>
        <v>0</v>
      </c>
      <c r="R806" s="172">
        <f>IFERROR(IF(ISNUMBER(FIND("decision",'Input| Setup'!$F$6)),'Input| Projects'!Z806,'Input| Projects'!J806)*'Input| Escalations'!$I$17*J806,0)</f>
        <v>0</v>
      </c>
      <c r="S806" s="172">
        <f>IFERROR(IF(ISNUMBER(FIND("decision",'Input| Setup'!$F$6)),'Input| Projects'!AA806,'Input| Projects'!K806)*'Input| Escalations'!$I$17*K806,0)</f>
        <v>0</v>
      </c>
      <c r="T806" s="172">
        <f>IFERROR(IF(ISNUMBER(FIND("decision",'Input| Setup'!$F$6)),'Input| Projects'!AB806,'Input| Projects'!L806)*'Input| Escalations'!$I$17*L806,0)</f>
        <v>0</v>
      </c>
      <c r="U806" s="172">
        <f>IFERROR(IF(ISNUMBER(FIND("decision",'Input| Setup'!$F$6)),'Input| Projects'!AC806,'Input| Projects'!M806)*'Input| Escalations'!$I$17*M806,0)</f>
        <v>0</v>
      </c>
      <c r="V806" s="172">
        <f>IFERROR(IF(ISNUMBER(FIND("decision",'Input| Setup'!$F$6)),'Input| Projects'!AD806,'Input| Projects'!N806)*'Input| Escalations'!$I$17*N806,0)</f>
        <v>0</v>
      </c>
      <c r="W806" s="172">
        <f>IFERROR(IF(ISNUMBER(FIND("decision",'Input| Setup'!$F$6)),'Input| Projects'!AE806,'Input| Projects'!O806)*'Input| Escalations'!$I$17*O806,0)</f>
        <v>0</v>
      </c>
      <c r="X806" s="175"/>
      <c r="Y806" s="172">
        <f>IF(ISNUMBER(FIND("decision",'Input| Setup'!$F$6)),'Input| Projects'!AG806,'Input| Projects'!Q806)*I806*'Input| Escalations'!$I$17</f>
        <v>0</v>
      </c>
      <c r="Z806" s="172">
        <f>IF(ISNUMBER(FIND("decision",'Input| Setup'!$F$6)),'Input| Projects'!AH806,'Input| Projects'!R806)*J806*'Input| Escalations'!$I$17</f>
        <v>0</v>
      </c>
      <c r="AA806" s="172">
        <f>IF(ISNUMBER(FIND("decision",'Input| Setup'!$F$6)),'Input| Projects'!AI806,'Input| Projects'!S806)*K806*'Input| Escalations'!$I$17</f>
        <v>0</v>
      </c>
      <c r="AB806" s="172">
        <f>IF(ISNUMBER(FIND("decision",'Input| Setup'!$F$6)),'Input| Projects'!AJ806,'Input| Projects'!T806)*L806*'Input| Escalations'!$I$17</f>
        <v>0</v>
      </c>
      <c r="AC806" s="172">
        <f>IF(ISNUMBER(FIND("decision",'Input| Setup'!$F$6)),'Input| Projects'!AK806,'Input| Projects'!U806)*M806*'Input| Escalations'!$I$17</f>
        <v>0</v>
      </c>
      <c r="AD806" s="172">
        <f>IF(ISNUMBER(FIND("decision",'Input| Setup'!$F$6)),'Input| Projects'!AL806,'Input| Projects'!V806)*N806*'Input| Escalations'!$I$17</f>
        <v>0</v>
      </c>
      <c r="AE806" s="172">
        <f>IF(ISNUMBER(FIND("decision",'Input| Setup'!$F$6)),'Input| Projects'!AM806,'Input| Projects'!W806)*O806*'Input| Escalations'!$I$17</f>
        <v>0</v>
      </c>
      <c r="AF806" s="175"/>
      <c r="AG806" s="172" cm="1">
        <f t="array" ref="AG806">IFERROR(--('Input| Projects'!$AS806="Yes")*_xlfn.SWITCH('Input| Overheads'!$C$50,"Direct costs",'Calc| Overheads Allocation'!C$8*Q806,"Internal labour",'Calc| Overheads Allocation'!C$8*Q806*'Input| Projects'!$AO806,"DNSP defined",'Calc| Overheads Allocation'!C$78*'Input| Projects'!$AV806,0),0)</f>
        <v>0</v>
      </c>
      <c r="AH806" s="172" cm="1">
        <f t="array" ref="AH806">IFERROR(--('Input| Projects'!$AS806="Yes")*_xlfn.SWITCH('Input| Overheads'!$C$50,"Direct costs",'Calc| Overheads Allocation'!D$8*R806,"Internal labour",'Calc| Overheads Allocation'!D$8*R806*'Input| Projects'!$AO806,"DNSP defined",'Calc| Overheads Allocation'!D$78*'Input| Projects'!$AV806,0),0)</f>
        <v>0</v>
      </c>
      <c r="AI806" s="172" cm="1">
        <f t="array" ref="AI806">IFERROR(--('Input| Projects'!$AS806="Yes")*_xlfn.SWITCH('Input| Overheads'!$C$50,"Direct costs",'Calc| Overheads Allocation'!E$8*S806,"Internal labour",'Calc| Overheads Allocation'!E$8*S806*'Input| Projects'!$AO806,"DNSP defined",'Calc| Overheads Allocation'!E$78*'Input| Projects'!$AV806,0),0)</f>
        <v>0</v>
      </c>
      <c r="AJ806" s="172" cm="1">
        <f t="array" ref="AJ806">IFERROR(--('Input| Projects'!$AS806="Yes")*_xlfn.SWITCH('Input| Overheads'!$C$50,"Direct costs",'Calc| Overheads Allocation'!F$8*T806,"Internal labour",'Calc| Overheads Allocation'!F$8*T806*'Input| Projects'!$AO806,"DNSP defined",'Calc| Overheads Allocation'!F$78*'Input| Projects'!$AV806,0),0)</f>
        <v>0</v>
      </c>
      <c r="AK806" s="172" cm="1">
        <f t="array" ref="AK806">IFERROR(--('Input| Projects'!$AS806="Yes")*_xlfn.SWITCH('Input| Overheads'!$C$50,"Direct costs",'Calc| Overheads Allocation'!G$8*U806,"Internal labour",'Calc| Overheads Allocation'!G$8*U806*'Input| Projects'!$AO806,"DNSP defined",'Calc| Overheads Allocation'!G$78*'Input| Projects'!$AV806,0),0)</f>
        <v>0</v>
      </c>
      <c r="AL806" s="172" cm="1">
        <f t="array" ref="AL806">IFERROR(--('Input| Projects'!$AS806="Yes")*_xlfn.SWITCH('Input| Overheads'!$C$50,"Direct costs",'Calc| Overheads Allocation'!H$8*V806,"Internal labour",'Calc| Overheads Allocation'!H$8*V806*'Input| Projects'!$AO806,"DNSP defined",'Calc| Overheads Allocation'!H$78*'Input| Projects'!$AV806,0),0)</f>
        <v>0</v>
      </c>
      <c r="AM806" s="172" cm="1">
        <f t="array" ref="AM806">IFERROR(--('Input| Projects'!$AS806="Yes")*_xlfn.SWITCH('Input| Overheads'!$C$50,"Direct costs",'Calc| Overheads Allocation'!I$8*W806,"Internal labour",'Calc| Overheads Allocation'!I$8*W806*'Input| Projects'!$AO806,"DNSP defined",'Calc| Overheads Allocation'!I$78*'Input| Projects'!$AV806,0),0)</f>
        <v>0</v>
      </c>
      <c r="AN806" s="175"/>
      <c r="AO806" s="172" cm="1">
        <f t="array" ref="AO806">IFERROR(--('Input| Projects'!$AT806="Yes")*_xlfn.SWITCH('Input| Overheads'!$C$50,"Direct costs",'Calc| Overheads Allocation'!C$9*Q806,"Internal labour",'Calc| Overheads Allocation'!C$9*Q806*'Input| Projects'!$AO806,"DNSP defined",'Calc| Overheads Allocation'!C$79*'Input| Projects'!$AW806,0),0)</f>
        <v>0</v>
      </c>
      <c r="AP806" s="172" cm="1">
        <f t="array" ref="AP806">IFERROR(--('Input| Projects'!$AT806="Yes")*_xlfn.SWITCH('Input| Overheads'!$C$50,"Direct costs",'Calc| Overheads Allocation'!D$9*R806,"Internal labour",'Calc| Overheads Allocation'!D$9*R806*'Input| Projects'!$AO806,"DNSP defined",'Calc| Overheads Allocation'!D$79*'Input| Projects'!$AW806,0),0)</f>
        <v>0</v>
      </c>
      <c r="AQ806" s="172" cm="1">
        <f t="array" ref="AQ806">IFERROR(--('Input| Projects'!$AT806="Yes")*_xlfn.SWITCH('Input| Overheads'!$C$50,"Direct costs",'Calc| Overheads Allocation'!E$9*S806,"Internal labour",'Calc| Overheads Allocation'!E$9*S806*'Input| Projects'!$AO806,"DNSP defined",'Calc| Overheads Allocation'!E$79*'Input| Projects'!$AW806,0),0)</f>
        <v>0</v>
      </c>
      <c r="AR806" s="172" cm="1">
        <f t="array" ref="AR806">IFERROR(--('Input| Projects'!$AT806="Yes")*_xlfn.SWITCH('Input| Overheads'!$C$50,"Direct costs",'Calc| Overheads Allocation'!F$9*T806,"Internal labour",'Calc| Overheads Allocation'!F$9*T806*'Input| Projects'!$AO806,"DNSP defined",'Calc| Overheads Allocation'!F$79*'Input| Projects'!$AW806,0),0)</f>
        <v>0</v>
      </c>
      <c r="AS806" s="172" cm="1">
        <f t="array" ref="AS806">IFERROR(--('Input| Projects'!$AT806="Yes")*_xlfn.SWITCH('Input| Overheads'!$C$50,"Direct costs",'Calc| Overheads Allocation'!G$9*U806,"Internal labour",'Calc| Overheads Allocation'!G$9*U806*'Input| Projects'!$AO806,"DNSP defined",'Calc| Overheads Allocation'!G$79*'Input| Projects'!$AW806,0),0)</f>
        <v>0</v>
      </c>
      <c r="AT806" s="172" cm="1">
        <f t="array" ref="AT806">IFERROR(--('Input| Projects'!$AT806="Yes")*_xlfn.SWITCH('Input| Overheads'!$C$50,"Direct costs",'Calc| Overheads Allocation'!H$9*V806,"Internal labour",'Calc| Overheads Allocation'!H$9*V806*'Input| Projects'!$AO806,"DNSP defined",'Calc| Overheads Allocation'!H$79*'Input| Projects'!$AW806,0),0)</f>
        <v>0</v>
      </c>
      <c r="AU806" s="172" cm="1">
        <f t="array" ref="AU806">IFERROR(--('Input| Projects'!$AT806="Yes")*_xlfn.SWITCH('Input| Overheads'!$C$50,"Direct costs",'Calc| Overheads Allocation'!I$9*W806,"Internal labour",'Calc| Overheads Allocation'!I$9*W806*'Input| Projects'!$AO806,"DNSP defined",'Calc| Overheads Allocation'!I$79*'Input| Projects'!$AW806,0),0)</f>
        <v>0</v>
      </c>
      <c r="AV806" s="175"/>
      <c r="AW806" s="172">
        <f t="shared" si="288"/>
        <v>0</v>
      </c>
      <c r="AX806" s="172">
        <f t="shared" si="289"/>
        <v>0</v>
      </c>
      <c r="AY806" s="172">
        <f t="shared" si="290"/>
        <v>0</v>
      </c>
      <c r="AZ806" s="172">
        <f t="shared" si="291"/>
        <v>0</v>
      </c>
      <c r="BA806" s="172">
        <f t="shared" si="292"/>
        <v>0</v>
      </c>
      <c r="BB806" s="172">
        <f t="shared" si="293"/>
        <v>0</v>
      </c>
      <c r="BC806" s="172">
        <f t="shared" si="294"/>
        <v>0</v>
      </c>
      <c r="BD806" s="176"/>
      <c r="BE806" s="172">
        <f t="shared" si="295"/>
        <v>0</v>
      </c>
      <c r="BF806" s="172">
        <f t="shared" si="296"/>
        <v>0</v>
      </c>
      <c r="BG806" s="172">
        <f t="shared" si="297"/>
        <v>0</v>
      </c>
      <c r="BH806" s="172">
        <f t="shared" si="298"/>
        <v>0</v>
      </c>
      <c r="BI806" s="172">
        <f t="shared" si="299"/>
        <v>0</v>
      </c>
      <c r="BJ806" s="172">
        <f t="shared" si="300"/>
        <v>0</v>
      </c>
      <c r="BK806" s="172">
        <f t="shared" si="301"/>
        <v>0</v>
      </c>
      <c r="BL806" s="176"/>
      <c r="BM806" s="172">
        <f t="shared" si="280"/>
        <v>0</v>
      </c>
      <c r="BN806" s="172">
        <f t="shared" si="281"/>
        <v>0</v>
      </c>
      <c r="BO806" s="172">
        <f t="shared" si="282"/>
        <v>0</v>
      </c>
      <c r="BP806" s="172">
        <f t="shared" si="283"/>
        <v>0</v>
      </c>
      <c r="BQ806" s="172">
        <f t="shared" si="284"/>
        <v>0</v>
      </c>
      <c r="BR806" s="172">
        <f t="shared" si="285"/>
        <v>0</v>
      </c>
      <c r="BS806" s="172">
        <f t="shared" si="286"/>
        <v>0</v>
      </c>
      <c r="BT806" s="55"/>
      <c r="BU806" s="158">
        <f>SUMIF('Input| Projects'!$BA$8:$CX$8,RIGHT(BU$9,3),'Input| Projects'!$BA806:$CX806)</f>
        <v>0</v>
      </c>
      <c r="BV806" s="158">
        <f>SUMIF('Input| Projects'!$BA$8:$CX$8,RIGHT(BV$9,3),'Input| Projects'!$BA806:$CX806)</f>
        <v>0</v>
      </c>
      <c r="BW806" s="79" t="str">
        <f t="shared" si="287"/>
        <v/>
      </c>
    </row>
    <row r="807" spans="2:75" x14ac:dyDescent="0.2">
      <c r="B807" s="123">
        <f>IFERROR('Input| Projects'!B807,"")</f>
        <v>798</v>
      </c>
      <c r="C807" s="160" t="str">
        <f>IFERROR(IF('Input| Projects'!C807="","",'Input| Projects'!C807),"")</f>
        <v/>
      </c>
      <c r="D807" s="160" t="str">
        <f>IFERROR(IF('Input| Projects'!D807="","",'Input| Projects'!D807),"")</f>
        <v/>
      </c>
      <c r="E807" s="53"/>
      <c r="F807" s="160" t="str">
        <f>IF(LEN('Input| Projects'!F807)&gt;0,'Input| Projects'!F807,"")</f>
        <v/>
      </c>
      <c r="G807" s="160" t="str">
        <f>IF(LEN('Input| Projects'!G807)&gt;0,'Input| Projects'!G807,"")</f>
        <v/>
      </c>
      <c r="H807" s="10"/>
      <c r="I807" s="194" cm="1">
        <f t="array" ref="I807">IF(LEN($F807)&gt;0,1+IFERROR(SUMPRODUCT(TRANSPOSE('Input| Projects'!$AO807:$AQ807),INDEX('Input| Escalations'!$F$27:$L$29,,MATCH(Q$9,'Input| Escalations'!$F$21:$L$21,0))),0),0)</f>
        <v>0</v>
      </c>
      <c r="J807" s="194" cm="1">
        <f t="array" ref="J807">IF(LEN($F807)&gt;0,1+IFERROR(SUMPRODUCT(TRANSPOSE('Input| Projects'!$AO807:$AQ807),INDEX('Input| Escalations'!$F$27:$L$29,,MATCH(R$9,'Input| Escalations'!$F$21:$L$21,0))),0),0)</f>
        <v>0</v>
      </c>
      <c r="K807" s="194" cm="1">
        <f t="array" ref="K807">IF(LEN($F807)&gt;0,1+IFERROR(SUMPRODUCT(TRANSPOSE('Input| Projects'!$AO807:$AQ807),INDEX('Input| Escalations'!$F$27:$L$29,,MATCH(S$9,'Input| Escalations'!$F$21:$L$21,0))),0),0)</f>
        <v>0</v>
      </c>
      <c r="L807" s="194" cm="1">
        <f t="array" ref="L807">IF(LEN($F807)&gt;0,1+IFERROR(SUMPRODUCT(TRANSPOSE('Input| Projects'!$AO807:$AQ807),INDEX('Input| Escalations'!$F$27:$L$29,,MATCH(T$9,'Input| Escalations'!$F$21:$L$21,0))),0),0)</f>
        <v>0</v>
      </c>
      <c r="M807" s="194" cm="1">
        <f t="array" ref="M807">IF(LEN($F807)&gt;0,1+IFERROR(SUMPRODUCT(TRANSPOSE('Input| Projects'!$AO807:$AQ807),INDEX('Input| Escalations'!$F$27:$L$29,,MATCH(U$9,'Input| Escalations'!$F$21:$L$21,0))),0),0)</f>
        <v>0</v>
      </c>
      <c r="N807" s="194" cm="1">
        <f t="array" ref="N807">IF(LEN($F807)&gt;0,1+IFERROR(SUMPRODUCT(TRANSPOSE('Input| Projects'!$AO807:$AQ807),INDEX('Input| Escalations'!$F$27:$L$29,,MATCH(V$9,'Input| Escalations'!$F$21:$L$21,0))),0),0)</f>
        <v>0</v>
      </c>
      <c r="O807" s="194" cm="1">
        <f t="array" ref="O807">IF(LEN($F807)&gt;0,1+IFERROR(SUMPRODUCT(TRANSPOSE('Input| Projects'!$AO807:$AQ807),INDEX('Input| Escalations'!$F$27:$L$29,,MATCH(W$9,'Input| Escalations'!$F$21:$L$21,0))),0),0)</f>
        <v>0</v>
      </c>
      <c r="P807" s="10"/>
      <c r="Q807" s="172">
        <f>IFERROR(IF(ISNUMBER(FIND("decision",'Input| Setup'!$F$6)),'Input| Projects'!Y807,'Input| Projects'!I807)*'Input| Escalations'!$I$17*I807,0)</f>
        <v>0</v>
      </c>
      <c r="R807" s="172">
        <f>IFERROR(IF(ISNUMBER(FIND("decision",'Input| Setup'!$F$6)),'Input| Projects'!Z807,'Input| Projects'!J807)*'Input| Escalations'!$I$17*J807,0)</f>
        <v>0</v>
      </c>
      <c r="S807" s="172">
        <f>IFERROR(IF(ISNUMBER(FIND("decision",'Input| Setup'!$F$6)),'Input| Projects'!AA807,'Input| Projects'!K807)*'Input| Escalations'!$I$17*K807,0)</f>
        <v>0</v>
      </c>
      <c r="T807" s="172">
        <f>IFERROR(IF(ISNUMBER(FIND("decision",'Input| Setup'!$F$6)),'Input| Projects'!AB807,'Input| Projects'!L807)*'Input| Escalations'!$I$17*L807,0)</f>
        <v>0</v>
      </c>
      <c r="U807" s="172">
        <f>IFERROR(IF(ISNUMBER(FIND("decision",'Input| Setup'!$F$6)),'Input| Projects'!AC807,'Input| Projects'!M807)*'Input| Escalations'!$I$17*M807,0)</f>
        <v>0</v>
      </c>
      <c r="V807" s="172">
        <f>IFERROR(IF(ISNUMBER(FIND("decision",'Input| Setup'!$F$6)),'Input| Projects'!AD807,'Input| Projects'!N807)*'Input| Escalations'!$I$17*N807,0)</f>
        <v>0</v>
      </c>
      <c r="W807" s="172">
        <f>IFERROR(IF(ISNUMBER(FIND("decision",'Input| Setup'!$F$6)),'Input| Projects'!AE807,'Input| Projects'!O807)*'Input| Escalations'!$I$17*O807,0)</f>
        <v>0</v>
      </c>
      <c r="X807" s="175"/>
      <c r="Y807" s="172">
        <f>IF(ISNUMBER(FIND("decision",'Input| Setup'!$F$6)),'Input| Projects'!AG807,'Input| Projects'!Q807)*I807*'Input| Escalations'!$I$17</f>
        <v>0</v>
      </c>
      <c r="Z807" s="172">
        <f>IF(ISNUMBER(FIND("decision",'Input| Setup'!$F$6)),'Input| Projects'!AH807,'Input| Projects'!R807)*J807*'Input| Escalations'!$I$17</f>
        <v>0</v>
      </c>
      <c r="AA807" s="172">
        <f>IF(ISNUMBER(FIND("decision",'Input| Setup'!$F$6)),'Input| Projects'!AI807,'Input| Projects'!S807)*K807*'Input| Escalations'!$I$17</f>
        <v>0</v>
      </c>
      <c r="AB807" s="172">
        <f>IF(ISNUMBER(FIND("decision",'Input| Setup'!$F$6)),'Input| Projects'!AJ807,'Input| Projects'!T807)*L807*'Input| Escalations'!$I$17</f>
        <v>0</v>
      </c>
      <c r="AC807" s="172">
        <f>IF(ISNUMBER(FIND("decision",'Input| Setup'!$F$6)),'Input| Projects'!AK807,'Input| Projects'!U807)*M807*'Input| Escalations'!$I$17</f>
        <v>0</v>
      </c>
      <c r="AD807" s="172">
        <f>IF(ISNUMBER(FIND("decision",'Input| Setup'!$F$6)),'Input| Projects'!AL807,'Input| Projects'!V807)*N807*'Input| Escalations'!$I$17</f>
        <v>0</v>
      </c>
      <c r="AE807" s="172">
        <f>IF(ISNUMBER(FIND("decision",'Input| Setup'!$F$6)),'Input| Projects'!AM807,'Input| Projects'!W807)*O807*'Input| Escalations'!$I$17</f>
        <v>0</v>
      </c>
      <c r="AF807" s="175"/>
      <c r="AG807" s="172" cm="1">
        <f t="array" ref="AG807">IFERROR(--('Input| Projects'!$AS807="Yes")*_xlfn.SWITCH('Input| Overheads'!$C$50,"Direct costs",'Calc| Overheads Allocation'!C$8*Q807,"Internal labour",'Calc| Overheads Allocation'!C$8*Q807*'Input| Projects'!$AO807,"DNSP defined",'Calc| Overheads Allocation'!C$78*'Input| Projects'!$AV807,0),0)</f>
        <v>0</v>
      </c>
      <c r="AH807" s="172" cm="1">
        <f t="array" ref="AH807">IFERROR(--('Input| Projects'!$AS807="Yes")*_xlfn.SWITCH('Input| Overheads'!$C$50,"Direct costs",'Calc| Overheads Allocation'!D$8*R807,"Internal labour",'Calc| Overheads Allocation'!D$8*R807*'Input| Projects'!$AO807,"DNSP defined",'Calc| Overheads Allocation'!D$78*'Input| Projects'!$AV807,0),0)</f>
        <v>0</v>
      </c>
      <c r="AI807" s="172" cm="1">
        <f t="array" ref="AI807">IFERROR(--('Input| Projects'!$AS807="Yes")*_xlfn.SWITCH('Input| Overheads'!$C$50,"Direct costs",'Calc| Overheads Allocation'!E$8*S807,"Internal labour",'Calc| Overheads Allocation'!E$8*S807*'Input| Projects'!$AO807,"DNSP defined",'Calc| Overheads Allocation'!E$78*'Input| Projects'!$AV807,0),0)</f>
        <v>0</v>
      </c>
      <c r="AJ807" s="172" cm="1">
        <f t="array" ref="AJ807">IFERROR(--('Input| Projects'!$AS807="Yes")*_xlfn.SWITCH('Input| Overheads'!$C$50,"Direct costs",'Calc| Overheads Allocation'!F$8*T807,"Internal labour",'Calc| Overheads Allocation'!F$8*T807*'Input| Projects'!$AO807,"DNSP defined",'Calc| Overheads Allocation'!F$78*'Input| Projects'!$AV807,0),0)</f>
        <v>0</v>
      </c>
      <c r="AK807" s="172" cm="1">
        <f t="array" ref="AK807">IFERROR(--('Input| Projects'!$AS807="Yes")*_xlfn.SWITCH('Input| Overheads'!$C$50,"Direct costs",'Calc| Overheads Allocation'!G$8*U807,"Internal labour",'Calc| Overheads Allocation'!G$8*U807*'Input| Projects'!$AO807,"DNSP defined",'Calc| Overheads Allocation'!G$78*'Input| Projects'!$AV807,0),0)</f>
        <v>0</v>
      </c>
      <c r="AL807" s="172" cm="1">
        <f t="array" ref="AL807">IFERROR(--('Input| Projects'!$AS807="Yes")*_xlfn.SWITCH('Input| Overheads'!$C$50,"Direct costs",'Calc| Overheads Allocation'!H$8*V807,"Internal labour",'Calc| Overheads Allocation'!H$8*V807*'Input| Projects'!$AO807,"DNSP defined",'Calc| Overheads Allocation'!H$78*'Input| Projects'!$AV807,0),0)</f>
        <v>0</v>
      </c>
      <c r="AM807" s="172" cm="1">
        <f t="array" ref="AM807">IFERROR(--('Input| Projects'!$AS807="Yes")*_xlfn.SWITCH('Input| Overheads'!$C$50,"Direct costs",'Calc| Overheads Allocation'!I$8*W807,"Internal labour",'Calc| Overheads Allocation'!I$8*W807*'Input| Projects'!$AO807,"DNSP defined",'Calc| Overheads Allocation'!I$78*'Input| Projects'!$AV807,0),0)</f>
        <v>0</v>
      </c>
      <c r="AN807" s="175"/>
      <c r="AO807" s="172" cm="1">
        <f t="array" ref="AO807">IFERROR(--('Input| Projects'!$AT807="Yes")*_xlfn.SWITCH('Input| Overheads'!$C$50,"Direct costs",'Calc| Overheads Allocation'!C$9*Q807,"Internal labour",'Calc| Overheads Allocation'!C$9*Q807*'Input| Projects'!$AO807,"DNSP defined",'Calc| Overheads Allocation'!C$79*'Input| Projects'!$AW807,0),0)</f>
        <v>0</v>
      </c>
      <c r="AP807" s="172" cm="1">
        <f t="array" ref="AP807">IFERROR(--('Input| Projects'!$AT807="Yes")*_xlfn.SWITCH('Input| Overheads'!$C$50,"Direct costs",'Calc| Overheads Allocation'!D$9*R807,"Internal labour",'Calc| Overheads Allocation'!D$9*R807*'Input| Projects'!$AO807,"DNSP defined",'Calc| Overheads Allocation'!D$79*'Input| Projects'!$AW807,0),0)</f>
        <v>0</v>
      </c>
      <c r="AQ807" s="172" cm="1">
        <f t="array" ref="AQ807">IFERROR(--('Input| Projects'!$AT807="Yes")*_xlfn.SWITCH('Input| Overheads'!$C$50,"Direct costs",'Calc| Overheads Allocation'!E$9*S807,"Internal labour",'Calc| Overheads Allocation'!E$9*S807*'Input| Projects'!$AO807,"DNSP defined",'Calc| Overheads Allocation'!E$79*'Input| Projects'!$AW807,0),0)</f>
        <v>0</v>
      </c>
      <c r="AR807" s="172" cm="1">
        <f t="array" ref="AR807">IFERROR(--('Input| Projects'!$AT807="Yes")*_xlfn.SWITCH('Input| Overheads'!$C$50,"Direct costs",'Calc| Overheads Allocation'!F$9*T807,"Internal labour",'Calc| Overheads Allocation'!F$9*T807*'Input| Projects'!$AO807,"DNSP defined",'Calc| Overheads Allocation'!F$79*'Input| Projects'!$AW807,0),0)</f>
        <v>0</v>
      </c>
      <c r="AS807" s="172" cm="1">
        <f t="array" ref="AS807">IFERROR(--('Input| Projects'!$AT807="Yes")*_xlfn.SWITCH('Input| Overheads'!$C$50,"Direct costs",'Calc| Overheads Allocation'!G$9*U807,"Internal labour",'Calc| Overheads Allocation'!G$9*U807*'Input| Projects'!$AO807,"DNSP defined",'Calc| Overheads Allocation'!G$79*'Input| Projects'!$AW807,0),0)</f>
        <v>0</v>
      </c>
      <c r="AT807" s="172" cm="1">
        <f t="array" ref="AT807">IFERROR(--('Input| Projects'!$AT807="Yes")*_xlfn.SWITCH('Input| Overheads'!$C$50,"Direct costs",'Calc| Overheads Allocation'!H$9*V807,"Internal labour",'Calc| Overheads Allocation'!H$9*V807*'Input| Projects'!$AO807,"DNSP defined",'Calc| Overheads Allocation'!H$79*'Input| Projects'!$AW807,0),0)</f>
        <v>0</v>
      </c>
      <c r="AU807" s="172" cm="1">
        <f t="array" ref="AU807">IFERROR(--('Input| Projects'!$AT807="Yes")*_xlfn.SWITCH('Input| Overheads'!$C$50,"Direct costs",'Calc| Overheads Allocation'!I$9*W807,"Internal labour",'Calc| Overheads Allocation'!I$9*W807*'Input| Projects'!$AO807,"DNSP defined",'Calc| Overheads Allocation'!I$79*'Input| Projects'!$AW807,0),0)</f>
        <v>0</v>
      </c>
      <c r="AV807" s="175"/>
      <c r="AW807" s="172">
        <f t="shared" si="288"/>
        <v>0</v>
      </c>
      <c r="AX807" s="172">
        <f t="shared" si="289"/>
        <v>0</v>
      </c>
      <c r="AY807" s="172">
        <f t="shared" si="290"/>
        <v>0</v>
      </c>
      <c r="AZ807" s="172">
        <f t="shared" si="291"/>
        <v>0</v>
      </c>
      <c r="BA807" s="172">
        <f t="shared" si="292"/>
        <v>0</v>
      </c>
      <c r="BB807" s="172">
        <f t="shared" si="293"/>
        <v>0</v>
      </c>
      <c r="BC807" s="172">
        <f t="shared" si="294"/>
        <v>0</v>
      </c>
      <c r="BD807" s="176"/>
      <c r="BE807" s="172">
        <f t="shared" si="295"/>
        <v>0</v>
      </c>
      <c r="BF807" s="172">
        <f t="shared" si="296"/>
        <v>0</v>
      </c>
      <c r="BG807" s="172">
        <f t="shared" si="297"/>
        <v>0</v>
      </c>
      <c r="BH807" s="172">
        <f t="shared" si="298"/>
        <v>0</v>
      </c>
      <c r="BI807" s="172">
        <f t="shared" si="299"/>
        <v>0</v>
      </c>
      <c r="BJ807" s="172">
        <f t="shared" si="300"/>
        <v>0</v>
      </c>
      <c r="BK807" s="172">
        <f t="shared" si="301"/>
        <v>0</v>
      </c>
      <c r="BL807" s="176"/>
      <c r="BM807" s="172">
        <f t="shared" si="280"/>
        <v>0</v>
      </c>
      <c r="BN807" s="172">
        <f t="shared" si="281"/>
        <v>0</v>
      </c>
      <c r="BO807" s="172">
        <f t="shared" si="282"/>
        <v>0</v>
      </c>
      <c r="BP807" s="172">
        <f t="shared" si="283"/>
        <v>0</v>
      </c>
      <c r="BQ807" s="172">
        <f t="shared" si="284"/>
        <v>0</v>
      </c>
      <c r="BR807" s="172">
        <f t="shared" si="285"/>
        <v>0</v>
      </c>
      <c r="BS807" s="172">
        <f t="shared" si="286"/>
        <v>0</v>
      </c>
      <c r="BT807" s="55"/>
      <c r="BU807" s="158">
        <f>SUMIF('Input| Projects'!$BA$8:$CX$8,RIGHT(BU$9,3),'Input| Projects'!$BA807:$CX807)</f>
        <v>0</v>
      </c>
      <c r="BV807" s="158">
        <f>SUMIF('Input| Projects'!$BA$8:$CX$8,RIGHT(BV$9,3),'Input| Projects'!$BA807:$CX807)</f>
        <v>0</v>
      </c>
      <c r="BW807" s="79" t="str">
        <f t="shared" si="287"/>
        <v/>
      </c>
    </row>
    <row r="808" spans="2:75" x14ac:dyDescent="0.2">
      <c r="B808" s="123">
        <f>IFERROR('Input| Projects'!B808,"")</f>
        <v>799</v>
      </c>
      <c r="C808" s="160" t="str">
        <f>IFERROR(IF('Input| Projects'!C808="","",'Input| Projects'!C808),"")</f>
        <v/>
      </c>
      <c r="D808" s="160" t="str">
        <f>IFERROR(IF('Input| Projects'!D808="","",'Input| Projects'!D808),"")</f>
        <v/>
      </c>
      <c r="E808" s="53"/>
      <c r="F808" s="160" t="str">
        <f>IF(LEN('Input| Projects'!F808)&gt;0,'Input| Projects'!F808,"")</f>
        <v/>
      </c>
      <c r="G808" s="160" t="str">
        <f>IF(LEN('Input| Projects'!G808)&gt;0,'Input| Projects'!G808,"")</f>
        <v/>
      </c>
      <c r="H808" s="10"/>
      <c r="I808" s="194" cm="1">
        <f t="array" ref="I808">IF(LEN($F808)&gt;0,1+IFERROR(SUMPRODUCT(TRANSPOSE('Input| Projects'!$AO808:$AQ808),INDEX('Input| Escalations'!$F$27:$L$29,,MATCH(Q$9,'Input| Escalations'!$F$21:$L$21,0))),0),0)</f>
        <v>0</v>
      </c>
      <c r="J808" s="194" cm="1">
        <f t="array" ref="J808">IF(LEN($F808)&gt;0,1+IFERROR(SUMPRODUCT(TRANSPOSE('Input| Projects'!$AO808:$AQ808),INDEX('Input| Escalations'!$F$27:$L$29,,MATCH(R$9,'Input| Escalations'!$F$21:$L$21,0))),0),0)</f>
        <v>0</v>
      </c>
      <c r="K808" s="194" cm="1">
        <f t="array" ref="K808">IF(LEN($F808)&gt;0,1+IFERROR(SUMPRODUCT(TRANSPOSE('Input| Projects'!$AO808:$AQ808),INDEX('Input| Escalations'!$F$27:$L$29,,MATCH(S$9,'Input| Escalations'!$F$21:$L$21,0))),0),0)</f>
        <v>0</v>
      </c>
      <c r="L808" s="194" cm="1">
        <f t="array" ref="L808">IF(LEN($F808)&gt;0,1+IFERROR(SUMPRODUCT(TRANSPOSE('Input| Projects'!$AO808:$AQ808),INDEX('Input| Escalations'!$F$27:$L$29,,MATCH(T$9,'Input| Escalations'!$F$21:$L$21,0))),0),0)</f>
        <v>0</v>
      </c>
      <c r="M808" s="194" cm="1">
        <f t="array" ref="M808">IF(LEN($F808)&gt;0,1+IFERROR(SUMPRODUCT(TRANSPOSE('Input| Projects'!$AO808:$AQ808),INDEX('Input| Escalations'!$F$27:$L$29,,MATCH(U$9,'Input| Escalations'!$F$21:$L$21,0))),0),0)</f>
        <v>0</v>
      </c>
      <c r="N808" s="194" cm="1">
        <f t="array" ref="N808">IF(LEN($F808)&gt;0,1+IFERROR(SUMPRODUCT(TRANSPOSE('Input| Projects'!$AO808:$AQ808),INDEX('Input| Escalations'!$F$27:$L$29,,MATCH(V$9,'Input| Escalations'!$F$21:$L$21,0))),0),0)</f>
        <v>0</v>
      </c>
      <c r="O808" s="194" cm="1">
        <f t="array" ref="O808">IF(LEN($F808)&gt;0,1+IFERROR(SUMPRODUCT(TRANSPOSE('Input| Projects'!$AO808:$AQ808),INDEX('Input| Escalations'!$F$27:$L$29,,MATCH(W$9,'Input| Escalations'!$F$21:$L$21,0))),0),0)</f>
        <v>0</v>
      </c>
      <c r="P808" s="10"/>
      <c r="Q808" s="172">
        <f>IFERROR(IF(ISNUMBER(FIND("decision",'Input| Setup'!$F$6)),'Input| Projects'!Y808,'Input| Projects'!I808)*'Input| Escalations'!$I$17*I808,0)</f>
        <v>0</v>
      </c>
      <c r="R808" s="172">
        <f>IFERROR(IF(ISNUMBER(FIND("decision",'Input| Setup'!$F$6)),'Input| Projects'!Z808,'Input| Projects'!J808)*'Input| Escalations'!$I$17*J808,0)</f>
        <v>0</v>
      </c>
      <c r="S808" s="172">
        <f>IFERROR(IF(ISNUMBER(FIND("decision",'Input| Setup'!$F$6)),'Input| Projects'!AA808,'Input| Projects'!K808)*'Input| Escalations'!$I$17*K808,0)</f>
        <v>0</v>
      </c>
      <c r="T808" s="172">
        <f>IFERROR(IF(ISNUMBER(FIND("decision",'Input| Setup'!$F$6)),'Input| Projects'!AB808,'Input| Projects'!L808)*'Input| Escalations'!$I$17*L808,0)</f>
        <v>0</v>
      </c>
      <c r="U808" s="172">
        <f>IFERROR(IF(ISNUMBER(FIND("decision",'Input| Setup'!$F$6)),'Input| Projects'!AC808,'Input| Projects'!M808)*'Input| Escalations'!$I$17*M808,0)</f>
        <v>0</v>
      </c>
      <c r="V808" s="172">
        <f>IFERROR(IF(ISNUMBER(FIND("decision",'Input| Setup'!$F$6)),'Input| Projects'!AD808,'Input| Projects'!N808)*'Input| Escalations'!$I$17*N808,0)</f>
        <v>0</v>
      </c>
      <c r="W808" s="172">
        <f>IFERROR(IF(ISNUMBER(FIND("decision",'Input| Setup'!$F$6)),'Input| Projects'!AE808,'Input| Projects'!O808)*'Input| Escalations'!$I$17*O808,0)</f>
        <v>0</v>
      </c>
      <c r="X808" s="175"/>
      <c r="Y808" s="172">
        <f>IF(ISNUMBER(FIND("decision",'Input| Setup'!$F$6)),'Input| Projects'!AG808,'Input| Projects'!Q808)*I808*'Input| Escalations'!$I$17</f>
        <v>0</v>
      </c>
      <c r="Z808" s="172">
        <f>IF(ISNUMBER(FIND("decision",'Input| Setup'!$F$6)),'Input| Projects'!AH808,'Input| Projects'!R808)*J808*'Input| Escalations'!$I$17</f>
        <v>0</v>
      </c>
      <c r="AA808" s="172">
        <f>IF(ISNUMBER(FIND("decision",'Input| Setup'!$F$6)),'Input| Projects'!AI808,'Input| Projects'!S808)*K808*'Input| Escalations'!$I$17</f>
        <v>0</v>
      </c>
      <c r="AB808" s="172">
        <f>IF(ISNUMBER(FIND("decision",'Input| Setup'!$F$6)),'Input| Projects'!AJ808,'Input| Projects'!T808)*L808*'Input| Escalations'!$I$17</f>
        <v>0</v>
      </c>
      <c r="AC808" s="172">
        <f>IF(ISNUMBER(FIND("decision",'Input| Setup'!$F$6)),'Input| Projects'!AK808,'Input| Projects'!U808)*M808*'Input| Escalations'!$I$17</f>
        <v>0</v>
      </c>
      <c r="AD808" s="172">
        <f>IF(ISNUMBER(FIND("decision",'Input| Setup'!$F$6)),'Input| Projects'!AL808,'Input| Projects'!V808)*N808*'Input| Escalations'!$I$17</f>
        <v>0</v>
      </c>
      <c r="AE808" s="172">
        <f>IF(ISNUMBER(FIND("decision",'Input| Setup'!$F$6)),'Input| Projects'!AM808,'Input| Projects'!W808)*O808*'Input| Escalations'!$I$17</f>
        <v>0</v>
      </c>
      <c r="AF808" s="175"/>
      <c r="AG808" s="172" cm="1">
        <f t="array" ref="AG808">IFERROR(--('Input| Projects'!$AS808="Yes")*_xlfn.SWITCH('Input| Overheads'!$C$50,"Direct costs",'Calc| Overheads Allocation'!C$8*Q808,"Internal labour",'Calc| Overheads Allocation'!C$8*Q808*'Input| Projects'!$AO808,"DNSP defined",'Calc| Overheads Allocation'!C$78*'Input| Projects'!$AV808,0),0)</f>
        <v>0</v>
      </c>
      <c r="AH808" s="172" cm="1">
        <f t="array" ref="AH808">IFERROR(--('Input| Projects'!$AS808="Yes")*_xlfn.SWITCH('Input| Overheads'!$C$50,"Direct costs",'Calc| Overheads Allocation'!D$8*R808,"Internal labour",'Calc| Overheads Allocation'!D$8*R808*'Input| Projects'!$AO808,"DNSP defined",'Calc| Overheads Allocation'!D$78*'Input| Projects'!$AV808,0),0)</f>
        <v>0</v>
      </c>
      <c r="AI808" s="172" cm="1">
        <f t="array" ref="AI808">IFERROR(--('Input| Projects'!$AS808="Yes")*_xlfn.SWITCH('Input| Overheads'!$C$50,"Direct costs",'Calc| Overheads Allocation'!E$8*S808,"Internal labour",'Calc| Overheads Allocation'!E$8*S808*'Input| Projects'!$AO808,"DNSP defined",'Calc| Overheads Allocation'!E$78*'Input| Projects'!$AV808,0),0)</f>
        <v>0</v>
      </c>
      <c r="AJ808" s="172" cm="1">
        <f t="array" ref="AJ808">IFERROR(--('Input| Projects'!$AS808="Yes")*_xlfn.SWITCH('Input| Overheads'!$C$50,"Direct costs",'Calc| Overheads Allocation'!F$8*T808,"Internal labour",'Calc| Overheads Allocation'!F$8*T808*'Input| Projects'!$AO808,"DNSP defined",'Calc| Overheads Allocation'!F$78*'Input| Projects'!$AV808,0),0)</f>
        <v>0</v>
      </c>
      <c r="AK808" s="172" cm="1">
        <f t="array" ref="AK808">IFERROR(--('Input| Projects'!$AS808="Yes")*_xlfn.SWITCH('Input| Overheads'!$C$50,"Direct costs",'Calc| Overheads Allocation'!G$8*U808,"Internal labour",'Calc| Overheads Allocation'!G$8*U808*'Input| Projects'!$AO808,"DNSP defined",'Calc| Overheads Allocation'!G$78*'Input| Projects'!$AV808,0),0)</f>
        <v>0</v>
      </c>
      <c r="AL808" s="172" cm="1">
        <f t="array" ref="AL808">IFERROR(--('Input| Projects'!$AS808="Yes")*_xlfn.SWITCH('Input| Overheads'!$C$50,"Direct costs",'Calc| Overheads Allocation'!H$8*V808,"Internal labour",'Calc| Overheads Allocation'!H$8*V808*'Input| Projects'!$AO808,"DNSP defined",'Calc| Overheads Allocation'!H$78*'Input| Projects'!$AV808,0),0)</f>
        <v>0</v>
      </c>
      <c r="AM808" s="172" cm="1">
        <f t="array" ref="AM808">IFERROR(--('Input| Projects'!$AS808="Yes")*_xlfn.SWITCH('Input| Overheads'!$C$50,"Direct costs",'Calc| Overheads Allocation'!I$8*W808,"Internal labour",'Calc| Overheads Allocation'!I$8*W808*'Input| Projects'!$AO808,"DNSP defined",'Calc| Overheads Allocation'!I$78*'Input| Projects'!$AV808,0),0)</f>
        <v>0</v>
      </c>
      <c r="AN808" s="175"/>
      <c r="AO808" s="172" cm="1">
        <f t="array" ref="AO808">IFERROR(--('Input| Projects'!$AT808="Yes")*_xlfn.SWITCH('Input| Overheads'!$C$50,"Direct costs",'Calc| Overheads Allocation'!C$9*Q808,"Internal labour",'Calc| Overheads Allocation'!C$9*Q808*'Input| Projects'!$AO808,"DNSP defined",'Calc| Overheads Allocation'!C$79*'Input| Projects'!$AW808,0),0)</f>
        <v>0</v>
      </c>
      <c r="AP808" s="172" cm="1">
        <f t="array" ref="AP808">IFERROR(--('Input| Projects'!$AT808="Yes")*_xlfn.SWITCH('Input| Overheads'!$C$50,"Direct costs",'Calc| Overheads Allocation'!D$9*R808,"Internal labour",'Calc| Overheads Allocation'!D$9*R808*'Input| Projects'!$AO808,"DNSP defined",'Calc| Overheads Allocation'!D$79*'Input| Projects'!$AW808,0),0)</f>
        <v>0</v>
      </c>
      <c r="AQ808" s="172" cm="1">
        <f t="array" ref="AQ808">IFERROR(--('Input| Projects'!$AT808="Yes")*_xlfn.SWITCH('Input| Overheads'!$C$50,"Direct costs",'Calc| Overheads Allocation'!E$9*S808,"Internal labour",'Calc| Overheads Allocation'!E$9*S808*'Input| Projects'!$AO808,"DNSP defined",'Calc| Overheads Allocation'!E$79*'Input| Projects'!$AW808,0),0)</f>
        <v>0</v>
      </c>
      <c r="AR808" s="172" cm="1">
        <f t="array" ref="AR808">IFERROR(--('Input| Projects'!$AT808="Yes")*_xlfn.SWITCH('Input| Overheads'!$C$50,"Direct costs",'Calc| Overheads Allocation'!F$9*T808,"Internal labour",'Calc| Overheads Allocation'!F$9*T808*'Input| Projects'!$AO808,"DNSP defined",'Calc| Overheads Allocation'!F$79*'Input| Projects'!$AW808,0),0)</f>
        <v>0</v>
      </c>
      <c r="AS808" s="172" cm="1">
        <f t="array" ref="AS808">IFERROR(--('Input| Projects'!$AT808="Yes")*_xlfn.SWITCH('Input| Overheads'!$C$50,"Direct costs",'Calc| Overheads Allocation'!G$9*U808,"Internal labour",'Calc| Overheads Allocation'!G$9*U808*'Input| Projects'!$AO808,"DNSP defined",'Calc| Overheads Allocation'!G$79*'Input| Projects'!$AW808,0),0)</f>
        <v>0</v>
      </c>
      <c r="AT808" s="172" cm="1">
        <f t="array" ref="AT808">IFERROR(--('Input| Projects'!$AT808="Yes")*_xlfn.SWITCH('Input| Overheads'!$C$50,"Direct costs",'Calc| Overheads Allocation'!H$9*V808,"Internal labour",'Calc| Overheads Allocation'!H$9*V808*'Input| Projects'!$AO808,"DNSP defined",'Calc| Overheads Allocation'!H$79*'Input| Projects'!$AW808,0),0)</f>
        <v>0</v>
      </c>
      <c r="AU808" s="172" cm="1">
        <f t="array" ref="AU808">IFERROR(--('Input| Projects'!$AT808="Yes")*_xlfn.SWITCH('Input| Overheads'!$C$50,"Direct costs",'Calc| Overheads Allocation'!I$9*W808,"Internal labour",'Calc| Overheads Allocation'!I$9*W808*'Input| Projects'!$AO808,"DNSP defined",'Calc| Overheads Allocation'!I$79*'Input| Projects'!$AW808,0),0)</f>
        <v>0</v>
      </c>
      <c r="AV808" s="175"/>
      <c r="AW808" s="172">
        <f t="shared" si="288"/>
        <v>0</v>
      </c>
      <c r="AX808" s="172">
        <f t="shared" si="289"/>
        <v>0</v>
      </c>
      <c r="AY808" s="172">
        <f t="shared" si="290"/>
        <v>0</v>
      </c>
      <c r="AZ808" s="172">
        <f t="shared" si="291"/>
        <v>0</v>
      </c>
      <c r="BA808" s="172">
        <f t="shared" si="292"/>
        <v>0</v>
      </c>
      <c r="BB808" s="172">
        <f t="shared" si="293"/>
        <v>0</v>
      </c>
      <c r="BC808" s="172">
        <f t="shared" si="294"/>
        <v>0</v>
      </c>
      <c r="BD808" s="176"/>
      <c r="BE808" s="172">
        <f t="shared" si="295"/>
        <v>0</v>
      </c>
      <c r="BF808" s="172">
        <f t="shared" si="296"/>
        <v>0</v>
      </c>
      <c r="BG808" s="172">
        <f t="shared" si="297"/>
        <v>0</v>
      </c>
      <c r="BH808" s="172">
        <f t="shared" si="298"/>
        <v>0</v>
      </c>
      <c r="BI808" s="172">
        <f t="shared" si="299"/>
        <v>0</v>
      </c>
      <c r="BJ808" s="172">
        <f t="shared" si="300"/>
        <v>0</v>
      </c>
      <c r="BK808" s="172">
        <f t="shared" si="301"/>
        <v>0</v>
      </c>
      <c r="BL808" s="176"/>
      <c r="BM808" s="172">
        <f t="shared" si="280"/>
        <v>0</v>
      </c>
      <c r="BN808" s="172">
        <f t="shared" si="281"/>
        <v>0</v>
      </c>
      <c r="BO808" s="172">
        <f t="shared" si="282"/>
        <v>0</v>
      </c>
      <c r="BP808" s="172">
        <f t="shared" si="283"/>
        <v>0</v>
      </c>
      <c r="BQ808" s="172">
        <f t="shared" si="284"/>
        <v>0</v>
      </c>
      <c r="BR808" s="172">
        <f t="shared" si="285"/>
        <v>0</v>
      </c>
      <c r="BS808" s="172">
        <f t="shared" si="286"/>
        <v>0</v>
      </c>
      <c r="BT808" s="55"/>
      <c r="BU808" s="158">
        <f>SUMIF('Input| Projects'!$BA$8:$CX$8,RIGHT(BU$9,3),'Input| Projects'!$BA808:$CX808)</f>
        <v>0</v>
      </c>
      <c r="BV808" s="158">
        <f>SUMIF('Input| Projects'!$BA$8:$CX$8,RIGHT(BV$9,3),'Input| Projects'!$BA808:$CX808)</f>
        <v>0</v>
      </c>
      <c r="BW808" s="79" t="str">
        <f t="shared" si="287"/>
        <v/>
      </c>
    </row>
    <row r="809" spans="2:75" x14ac:dyDescent="0.2">
      <c r="B809" s="123">
        <f>IFERROR('Input| Projects'!B809,"")</f>
        <v>800</v>
      </c>
      <c r="C809" s="160" t="str">
        <f>IFERROR(IF('Input| Projects'!C809="","",'Input| Projects'!C809),"")</f>
        <v/>
      </c>
      <c r="D809" s="160" t="str">
        <f>IFERROR(IF('Input| Projects'!D809="","",'Input| Projects'!D809),"")</f>
        <v/>
      </c>
      <c r="E809" s="53"/>
      <c r="F809" s="160" t="str">
        <f>IF(LEN('Input| Projects'!F809)&gt;0,'Input| Projects'!F809,"")</f>
        <v/>
      </c>
      <c r="G809" s="160" t="str">
        <f>IF(LEN('Input| Projects'!G809)&gt;0,'Input| Projects'!G809,"")</f>
        <v/>
      </c>
      <c r="H809" s="10"/>
      <c r="I809" s="194" cm="1">
        <f t="array" ref="I809">IF(LEN($F809)&gt;0,1+IFERROR(SUMPRODUCT(TRANSPOSE('Input| Projects'!$AO809:$AQ809),INDEX('Input| Escalations'!$F$27:$L$29,,MATCH(Q$9,'Input| Escalations'!$F$21:$L$21,0))),0),0)</f>
        <v>0</v>
      </c>
      <c r="J809" s="194" cm="1">
        <f t="array" ref="J809">IF(LEN($F809)&gt;0,1+IFERROR(SUMPRODUCT(TRANSPOSE('Input| Projects'!$AO809:$AQ809),INDEX('Input| Escalations'!$F$27:$L$29,,MATCH(R$9,'Input| Escalations'!$F$21:$L$21,0))),0),0)</f>
        <v>0</v>
      </c>
      <c r="K809" s="194" cm="1">
        <f t="array" ref="K809">IF(LEN($F809)&gt;0,1+IFERROR(SUMPRODUCT(TRANSPOSE('Input| Projects'!$AO809:$AQ809),INDEX('Input| Escalations'!$F$27:$L$29,,MATCH(S$9,'Input| Escalations'!$F$21:$L$21,0))),0),0)</f>
        <v>0</v>
      </c>
      <c r="L809" s="194" cm="1">
        <f t="array" ref="L809">IF(LEN($F809)&gt;0,1+IFERROR(SUMPRODUCT(TRANSPOSE('Input| Projects'!$AO809:$AQ809),INDEX('Input| Escalations'!$F$27:$L$29,,MATCH(T$9,'Input| Escalations'!$F$21:$L$21,0))),0),0)</f>
        <v>0</v>
      </c>
      <c r="M809" s="194" cm="1">
        <f t="array" ref="M809">IF(LEN($F809)&gt;0,1+IFERROR(SUMPRODUCT(TRANSPOSE('Input| Projects'!$AO809:$AQ809),INDEX('Input| Escalations'!$F$27:$L$29,,MATCH(U$9,'Input| Escalations'!$F$21:$L$21,0))),0),0)</f>
        <v>0</v>
      </c>
      <c r="N809" s="194" cm="1">
        <f t="array" ref="N809">IF(LEN($F809)&gt;0,1+IFERROR(SUMPRODUCT(TRANSPOSE('Input| Projects'!$AO809:$AQ809),INDEX('Input| Escalations'!$F$27:$L$29,,MATCH(V$9,'Input| Escalations'!$F$21:$L$21,0))),0),0)</f>
        <v>0</v>
      </c>
      <c r="O809" s="194" cm="1">
        <f t="array" ref="O809">IF(LEN($F809)&gt;0,1+IFERROR(SUMPRODUCT(TRANSPOSE('Input| Projects'!$AO809:$AQ809),INDEX('Input| Escalations'!$F$27:$L$29,,MATCH(W$9,'Input| Escalations'!$F$21:$L$21,0))),0),0)</f>
        <v>0</v>
      </c>
      <c r="P809" s="10"/>
      <c r="Q809" s="172">
        <f>IFERROR(IF(ISNUMBER(FIND("decision",'Input| Setup'!$F$6)),'Input| Projects'!Y809,'Input| Projects'!I809)*'Input| Escalations'!$I$17*I809,0)</f>
        <v>0</v>
      </c>
      <c r="R809" s="172">
        <f>IFERROR(IF(ISNUMBER(FIND("decision",'Input| Setup'!$F$6)),'Input| Projects'!Z809,'Input| Projects'!J809)*'Input| Escalations'!$I$17*J809,0)</f>
        <v>0</v>
      </c>
      <c r="S809" s="172">
        <f>IFERROR(IF(ISNUMBER(FIND("decision",'Input| Setup'!$F$6)),'Input| Projects'!AA809,'Input| Projects'!K809)*'Input| Escalations'!$I$17*K809,0)</f>
        <v>0</v>
      </c>
      <c r="T809" s="172">
        <f>IFERROR(IF(ISNUMBER(FIND("decision",'Input| Setup'!$F$6)),'Input| Projects'!AB809,'Input| Projects'!L809)*'Input| Escalations'!$I$17*L809,0)</f>
        <v>0</v>
      </c>
      <c r="U809" s="172">
        <f>IFERROR(IF(ISNUMBER(FIND("decision",'Input| Setup'!$F$6)),'Input| Projects'!AC809,'Input| Projects'!M809)*'Input| Escalations'!$I$17*M809,0)</f>
        <v>0</v>
      </c>
      <c r="V809" s="172">
        <f>IFERROR(IF(ISNUMBER(FIND("decision",'Input| Setup'!$F$6)),'Input| Projects'!AD809,'Input| Projects'!N809)*'Input| Escalations'!$I$17*N809,0)</f>
        <v>0</v>
      </c>
      <c r="W809" s="172">
        <f>IFERROR(IF(ISNUMBER(FIND("decision",'Input| Setup'!$F$6)),'Input| Projects'!AE809,'Input| Projects'!O809)*'Input| Escalations'!$I$17*O809,0)</f>
        <v>0</v>
      </c>
      <c r="X809" s="175"/>
      <c r="Y809" s="172">
        <f>IF(ISNUMBER(FIND("decision",'Input| Setup'!$F$6)),'Input| Projects'!AG809,'Input| Projects'!Q809)*I809*'Input| Escalations'!$I$17</f>
        <v>0</v>
      </c>
      <c r="Z809" s="172">
        <f>IF(ISNUMBER(FIND("decision",'Input| Setup'!$F$6)),'Input| Projects'!AH809,'Input| Projects'!R809)*J809*'Input| Escalations'!$I$17</f>
        <v>0</v>
      </c>
      <c r="AA809" s="172">
        <f>IF(ISNUMBER(FIND("decision",'Input| Setup'!$F$6)),'Input| Projects'!AI809,'Input| Projects'!S809)*K809*'Input| Escalations'!$I$17</f>
        <v>0</v>
      </c>
      <c r="AB809" s="172">
        <f>IF(ISNUMBER(FIND("decision",'Input| Setup'!$F$6)),'Input| Projects'!AJ809,'Input| Projects'!T809)*L809*'Input| Escalations'!$I$17</f>
        <v>0</v>
      </c>
      <c r="AC809" s="172">
        <f>IF(ISNUMBER(FIND("decision",'Input| Setup'!$F$6)),'Input| Projects'!AK809,'Input| Projects'!U809)*M809*'Input| Escalations'!$I$17</f>
        <v>0</v>
      </c>
      <c r="AD809" s="172">
        <f>IF(ISNUMBER(FIND("decision",'Input| Setup'!$F$6)),'Input| Projects'!AL809,'Input| Projects'!V809)*N809*'Input| Escalations'!$I$17</f>
        <v>0</v>
      </c>
      <c r="AE809" s="172">
        <f>IF(ISNUMBER(FIND("decision",'Input| Setup'!$F$6)),'Input| Projects'!AM809,'Input| Projects'!W809)*O809*'Input| Escalations'!$I$17</f>
        <v>0</v>
      </c>
      <c r="AF809" s="175"/>
      <c r="AG809" s="172" cm="1">
        <f t="array" ref="AG809">IFERROR(--('Input| Projects'!$AS809="Yes")*_xlfn.SWITCH('Input| Overheads'!$C$50,"Direct costs",'Calc| Overheads Allocation'!C$8*Q809,"Internal labour",'Calc| Overheads Allocation'!C$8*Q809*'Input| Projects'!$AO809,"DNSP defined",'Calc| Overheads Allocation'!C$78*'Input| Projects'!$AV809,0),0)</f>
        <v>0</v>
      </c>
      <c r="AH809" s="172" cm="1">
        <f t="array" ref="AH809">IFERROR(--('Input| Projects'!$AS809="Yes")*_xlfn.SWITCH('Input| Overheads'!$C$50,"Direct costs",'Calc| Overheads Allocation'!D$8*R809,"Internal labour",'Calc| Overheads Allocation'!D$8*R809*'Input| Projects'!$AO809,"DNSP defined",'Calc| Overheads Allocation'!D$78*'Input| Projects'!$AV809,0),0)</f>
        <v>0</v>
      </c>
      <c r="AI809" s="172" cm="1">
        <f t="array" ref="AI809">IFERROR(--('Input| Projects'!$AS809="Yes")*_xlfn.SWITCH('Input| Overheads'!$C$50,"Direct costs",'Calc| Overheads Allocation'!E$8*S809,"Internal labour",'Calc| Overheads Allocation'!E$8*S809*'Input| Projects'!$AO809,"DNSP defined",'Calc| Overheads Allocation'!E$78*'Input| Projects'!$AV809,0),0)</f>
        <v>0</v>
      </c>
      <c r="AJ809" s="172" cm="1">
        <f t="array" ref="AJ809">IFERROR(--('Input| Projects'!$AS809="Yes")*_xlfn.SWITCH('Input| Overheads'!$C$50,"Direct costs",'Calc| Overheads Allocation'!F$8*T809,"Internal labour",'Calc| Overheads Allocation'!F$8*T809*'Input| Projects'!$AO809,"DNSP defined",'Calc| Overheads Allocation'!F$78*'Input| Projects'!$AV809,0),0)</f>
        <v>0</v>
      </c>
      <c r="AK809" s="172" cm="1">
        <f t="array" ref="AK809">IFERROR(--('Input| Projects'!$AS809="Yes")*_xlfn.SWITCH('Input| Overheads'!$C$50,"Direct costs",'Calc| Overheads Allocation'!G$8*U809,"Internal labour",'Calc| Overheads Allocation'!G$8*U809*'Input| Projects'!$AO809,"DNSP defined",'Calc| Overheads Allocation'!G$78*'Input| Projects'!$AV809,0),0)</f>
        <v>0</v>
      </c>
      <c r="AL809" s="172" cm="1">
        <f t="array" ref="AL809">IFERROR(--('Input| Projects'!$AS809="Yes")*_xlfn.SWITCH('Input| Overheads'!$C$50,"Direct costs",'Calc| Overheads Allocation'!H$8*V809,"Internal labour",'Calc| Overheads Allocation'!H$8*V809*'Input| Projects'!$AO809,"DNSP defined",'Calc| Overheads Allocation'!H$78*'Input| Projects'!$AV809,0),0)</f>
        <v>0</v>
      </c>
      <c r="AM809" s="172" cm="1">
        <f t="array" ref="AM809">IFERROR(--('Input| Projects'!$AS809="Yes")*_xlfn.SWITCH('Input| Overheads'!$C$50,"Direct costs",'Calc| Overheads Allocation'!I$8*W809,"Internal labour",'Calc| Overheads Allocation'!I$8*W809*'Input| Projects'!$AO809,"DNSP defined",'Calc| Overheads Allocation'!I$78*'Input| Projects'!$AV809,0),0)</f>
        <v>0</v>
      </c>
      <c r="AN809" s="175"/>
      <c r="AO809" s="172" cm="1">
        <f t="array" ref="AO809">IFERROR(--('Input| Projects'!$AT809="Yes")*_xlfn.SWITCH('Input| Overheads'!$C$50,"Direct costs",'Calc| Overheads Allocation'!C$9*Q809,"Internal labour",'Calc| Overheads Allocation'!C$9*Q809*'Input| Projects'!$AO809,"DNSP defined",'Calc| Overheads Allocation'!C$79*'Input| Projects'!$AW809,0),0)</f>
        <v>0</v>
      </c>
      <c r="AP809" s="172" cm="1">
        <f t="array" ref="AP809">IFERROR(--('Input| Projects'!$AT809="Yes")*_xlfn.SWITCH('Input| Overheads'!$C$50,"Direct costs",'Calc| Overheads Allocation'!D$9*R809,"Internal labour",'Calc| Overheads Allocation'!D$9*R809*'Input| Projects'!$AO809,"DNSP defined",'Calc| Overheads Allocation'!D$79*'Input| Projects'!$AW809,0),0)</f>
        <v>0</v>
      </c>
      <c r="AQ809" s="172" cm="1">
        <f t="array" ref="AQ809">IFERROR(--('Input| Projects'!$AT809="Yes")*_xlfn.SWITCH('Input| Overheads'!$C$50,"Direct costs",'Calc| Overheads Allocation'!E$9*S809,"Internal labour",'Calc| Overheads Allocation'!E$9*S809*'Input| Projects'!$AO809,"DNSP defined",'Calc| Overheads Allocation'!E$79*'Input| Projects'!$AW809,0),0)</f>
        <v>0</v>
      </c>
      <c r="AR809" s="172" cm="1">
        <f t="array" ref="AR809">IFERROR(--('Input| Projects'!$AT809="Yes")*_xlfn.SWITCH('Input| Overheads'!$C$50,"Direct costs",'Calc| Overheads Allocation'!F$9*T809,"Internal labour",'Calc| Overheads Allocation'!F$9*T809*'Input| Projects'!$AO809,"DNSP defined",'Calc| Overheads Allocation'!F$79*'Input| Projects'!$AW809,0),0)</f>
        <v>0</v>
      </c>
      <c r="AS809" s="172" cm="1">
        <f t="array" ref="AS809">IFERROR(--('Input| Projects'!$AT809="Yes")*_xlfn.SWITCH('Input| Overheads'!$C$50,"Direct costs",'Calc| Overheads Allocation'!G$9*U809,"Internal labour",'Calc| Overheads Allocation'!G$9*U809*'Input| Projects'!$AO809,"DNSP defined",'Calc| Overheads Allocation'!G$79*'Input| Projects'!$AW809,0),0)</f>
        <v>0</v>
      </c>
      <c r="AT809" s="172" cm="1">
        <f t="array" ref="AT809">IFERROR(--('Input| Projects'!$AT809="Yes")*_xlfn.SWITCH('Input| Overheads'!$C$50,"Direct costs",'Calc| Overheads Allocation'!H$9*V809,"Internal labour",'Calc| Overheads Allocation'!H$9*V809*'Input| Projects'!$AO809,"DNSP defined",'Calc| Overheads Allocation'!H$79*'Input| Projects'!$AW809,0),0)</f>
        <v>0</v>
      </c>
      <c r="AU809" s="172" cm="1">
        <f t="array" ref="AU809">IFERROR(--('Input| Projects'!$AT809="Yes")*_xlfn.SWITCH('Input| Overheads'!$C$50,"Direct costs",'Calc| Overheads Allocation'!I$9*W809,"Internal labour",'Calc| Overheads Allocation'!I$9*W809*'Input| Projects'!$AO809,"DNSP defined",'Calc| Overheads Allocation'!I$79*'Input| Projects'!$AW809,0),0)</f>
        <v>0</v>
      </c>
      <c r="AV809" s="175"/>
      <c r="AW809" s="172">
        <f t="shared" si="288"/>
        <v>0</v>
      </c>
      <c r="AX809" s="172">
        <f t="shared" si="289"/>
        <v>0</v>
      </c>
      <c r="AY809" s="172">
        <f t="shared" si="290"/>
        <v>0</v>
      </c>
      <c r="AZ809" s="172">
        <f t="shared" si="291"/>
        <v>0</v>
      </c>
      <c r="BA809" s="172">
        <f t="shared" si="292"/>
        <v>0</v>
      </c>
      <c r="BB809" s="172">
        <f t="shared" si="293"/>
        <v>0</v>
      </c>
      <c r="BC809" s="172">
        <f t="shared" si="294"/>
        <v>0</v>
      </c>
      <c r="BD809" s="176"/>
      <c r="BE809" s="172">
        <f t="shared" si="295"/>
        <v>0</v>
      </c>
      <c r="BF809" s="172">
        <f t="shared" si="296"/>
        <v>0</v>
      </c>
      <c r="BG809" s="172">
        <f t="shared" si="297"/>
        <v>0</v>
      </c>
      <c r="BH809" s="172">
        <f t="shared" si="298"/>
        <v>0</v>
      </c>
      <c r="BI809" s="172">
        <f t="shared" si="299"/>
        <v>0</v>
      </c>
      <c r="BJ809" s="172">
        <f t="shared" si="300"/>
        <v>0</v>
      </c>
      <c r="BK809" s="172">
        <f t="shared" si="301"/>
        <v>0</v>
      </c>
      <c r="BL809" s="176"/>
      <c r="BM809" s="172">
        <f t="shared" si="280"/>
        <v>0</v>
      </c>
      <c r="BN809" s="172">
        <f t="shared" si="281"/>
        <v>0</v>
      </c>
      <c r="BO809" s="172">
        <f t="shared" si="282"/>
        <v>0</v>
      </c>
      <c r="BP809" s="172">
        <f t="shared" si="283"/>
        <v>0</v>
      </c>
      <c r="BQ809" s="172">
        <f t="shared" si="284"/>
        <v>0</v>
      </c>
      <c r="BR809" s="172">
        <f t="shared" si="285"/>
        <v>0</v>
      </c>
      <c r="BS809" s="172">
        <f t="shared" si="286"/>
        <v>0</v>
      </c>
      <c r="BT809" s="55"/>
      <c r="BU809" s="158">
        <f>SUMIF('Input| Projects'!$BA$8:$CX$8,RIGHT(BU$9,3),'Input| Projects'!$BA809:$CX809)</f>
        <v>0</v>
      </c>
      <c r="BV809" s="158">
        <f>SUMIF('Input| Projects'!$BA$8:$CX$8,RIGHT(BV$9,3),'Input| Projects'!$BA809:$CX809)</f>
        <v>0</v>
      </c>
      <c r="BW809" s="79" t="str">
        <f t="shared" si="287"/>
        <v/>
      </c>
    </row>
    <row r="810" spans="2:75" x14ac:dyDescent="0.2">
      <c r="B810" s="123">
        <f>IFERROR('Input| Projects'!B810,"")</f>
        <v>801</v>
      </c>
      <c r="C810" s="160" t="str">
        <f>IFERROR(IF('Input| Projects'!C810="","",'Input| Projects'!C810),"")</f>
        <v/>
      </c>
      <c r="D810" s="160" t="str">
        <f>IFERROR(IF('Input| Projects'!D810="","",'Input| Projects'!D810),"")</f>
        <v/>
      </c>
      <c r="E810" s="53"/>
      <c r="F810" s="160" t="str">
        <f>IF(LEN('Input| Projects'!F810)&gt;0,'Input| Projects'!F810,"")</f>
        <v/>
      </c>
      <c r="G810" s="160" t="str">
        <f>IF(LEN('Input| Projects'!G810)&gt;0,'Input| Projects'!G810,"")</f>
        <v/>
      </c>
      <c r="H810" s="10"/>
      <c r="I810" s="194" cm="1">
        <f t="array" ref="I810">IF(LEN($F810)&gt;0,1+IFERROR(SUMPRODUCT(TRANSPOSE('Input| Projects'!$AO810:$AQ810),INDEX('Input| Escalations'!$F$27:$L$29,,MATCH(Q$9,'Input| Escalations'!$F$21:$L$21,0))),0),0)</f>
        <v>0</v>
      </c>
      <c r="J810" s="194" cm="1">
        <f t="array" ref="J810">IF(LEN($F810)&gt;0,1+IFERROR(SUMPRODUCT(TRANSPOSE('Input| Projects'!$AO810:$AQ810),INDEX('Input| Escalations'!$F$27:$L$29,,MATCH(R$9,'Input| Escalations'!$F$21:$L$21,0))),0),0)</f>
        <v>0</v>
      </c>
      <c r="K810" s="194" cm="1">
        <f t="array" ref="K810">IF(LEN($F810)&gt;0,1+IFERROR(SUMPRODUCT(TRANSPOSE('Input| Projects'!$AO810:$AQ810),INDEX('Input| Escalations'!$F$27:$L$29,,MATCH(S$9,'Input| Escalations'!$F$21:$L$21,0))),0),0)</f>
        <v>0</v>
      </c>
      <c r="L810" s="194" cm="1">
        <f t="array" ref="L810">IF(LEN($F810)&gt;0,1+IFERROR(SUMPRODUCT(TRANSPOSE('Input| Projects'!$AO810:$AQ810),INDEX('Input| Escalations'!$F$27:$L$29,,MATCH(T$9,'Input| Escalations'!$F$21:$L$21,0))),0),0)</f>
        <v>0</v>
      </c>
      <c r="M810" s="194" cm="1">
        <f t="array" ref="M810">IF(LEN($F810)&gt;0,1+IFERROR(SUMPRODUCT(TRANSPOSE('Input| Projects'!$AO810:$AQ810),INDEX('Input| Escalations'!$F$27:$L$29,,MATCH(U$9,'Input| Escalations'!$F$21:$L$21,0))),0),0)</f>
        <v>0</v>
      </c>
      <c r="N810" s="194" cm="1">
        <f t="array" ref="N810">IF(LEN($F810)&gt;0,1+IFERROR(SUMPRODUCT(TRANSPOSE('Input| Projects'!$AO810:$AQ810),INDEX('Input| Escalations'!$F$27:$L$29,,MATCH(V$9,'Input| Escalations'!$F$21:$L$21,0))),0),0)</f>
        <v>0</v>
      </c>
      <c r="O810" s="194" cm="1">
        <f t="array" ref="O810">IF(LEN($F810)&gt;0,1+IFERROR(SUMPRODUCT(TRANSPOSE('Input| Projects'!$AO810:$AQ810),INDEX('Input| Escalations'!$F$27:$L$29,,MATCH(W$9,'Input| Escalations'!$F$21:$L$21,0))),0),0)</f>
        <v>0</v>
      </c>
      <c r="P810" s="10"/>
      <c r="Q810" s="172">
        <f>IFERROR(IF(ISNUMBER(FIND("decision",'Input| Setup'!$F$6)),'Input| Projects'!Y810,'Input| Projects'!I810)*'Input| Escalations'!$I$17*I810,0)</f>
        <v>0</v>
      </c>
      <c r="R810" s="172">
        <f>IFERROR(IF(ISNUMBER(FIND("decision",'Input| Setup'!$F$6)),'Input| Projects'!Z810,'Input| Projects'!J810)*'Input| Escalations'!$I$17*J810,0)</f>
        <v>0</v>
      </c>
      <c r="S810" s="172">
        <f>IFERROR(IF(ISNUMBER(FIND("decision",'Input| Setup'!$F$6)),'Input| Projects'!AA810,'Input| Projects'!K810)*'Input| Escalations'!$I$17*K810,0)</f>
        <v>0</v>
      </c>
      <c r="T810" s="172">
        <f>IFERROR(IF(ISNUMBER(FIND("decision",'Input| Setup'!$F$6)),'Input| Projects'!AB810,'Input| Projects'!L810)*'Input| Escalations'!$I$17*L810,0)</f>
        <v>0</v>
      </c>
      <c r="U810" s="172">
        <f>IFERROR(IF(ISNUMBER(FIND("decision",'Input| Setup'!$F$6)),'Input| Projects'!AC810,'Input| Projects'!M810)*'Input| Escalations'!$I$17*M810,0)</f>
        <v>0</v>
      </c>
      <c r="V810" s="172">
        <f>IFERROR(IF(ISNUMBER(FIND("decision",'Input| Setup'!$F$6)),'Input| Projects'!AD810,'Input| Projects'!N810)*'Input| Escalations'!$I$17*N810,0)</f>
        <v>0</v>
      </c>
      <c r="W810" s="172">
        <f>IFERROR(IF(ISNUMBER(FIND("decision",'Input| Setup'!$F$6)),'Input| Projects'!AE810,'Input| Projects'!O810)*'Input| Escalations'!$I$17*O810,0)</f>
        <v>0</v>
      </c>
      <c r="X810" s="175"/>
      <c r="Y810" s="172">
        <f>IF(ISNUMBER(FIND("decision",'Input| Setup'!$F$6)),'Input| Projects'!AG810,'Input| Projects'!Q810)*I810*'Input| Escalations'!$I$17</f>
        <v>0</v>
      </c>
      <c r="Z810" s="172">
        <f>IF(ISNUMBER(FIND("decision",'Input| Setup'!$F$6)),'Input| Projects'!AH810,'Input| Projects'!R810)*J810*'Input| Escalations'!$I$17</f>
        <v>0</v>
      </c>
      <c r="AA810" s="172">
        <f>IF(ISNUMBER(FIND("decision",'Input| Setup'!$F$6)),'Input| Projects'!AI810,'Input| Projects'!S810)*K810*'Input| Escalations'!$I$17</f>
        <v>0</v>
      </c>
      <c r="AB810" s="172">
        <f>IF(ISNUMBER(FIND("decision",'Input| Setup'!$F$6)),'Input| Projects'!AJ810,'Input| Projects'!T810)*L810*'Input| Escalations'!$I$17</f>
        <v>0</v>
      </c>
      <c r="AC810" s="172">
        <f>IF(ISNUMBER(FIND("decision",'Input| Setup'!$F$6)),'Input| Projects'!AK810,'Input| Projects'!U810)*M810*'Input| Escalations'!$I$17</f>
        <v>0</v>
      </c>
      <c r="AD810" s="172">
        <f>IF(ISNUMBER(FIND("decision",'Input| Setup'!$F$6)),'Input| Projects'!AL810,'Input| Projects'!V810)*N810*'Input| Escalations'!$I$17</f>
        <v>0</v>
      </c>
      <c r="AE810" s="172">
        <f>IF(ISNUMBER(FIND("decision",'Input| Setup'!$F$6)),'Input| Projects'!AM810,'Input| Projects'!W810)*O810*'Input| Escalations'!$I$17</f>
        <v>0</v>
      </c>
      <c r="AF810" s="175"/>
      <c r="AG810" s="172" cm="1">
        <f t="array" ref="AG810">IFERROR(--('Input| Projects'!$AS810="Yes")*_xlfn.SWITCH('Input| Overheads'!$C$50,"Direct costs",'Calc| Overheads Allocation'!C$8*Q810,"Internal labour",'Calc| Overheads Allocation'!C$8*Q810*'Input| Projects'!$AO810,"DNSP defined",'Calc| Overheads Allocation'!C$78*'Input| Projects'!$AV810,0),0)</f>
        <v>0</v>
      </c>
      <c r="AH810" s="172" cm="1">
        <f t="array" ref="AH810">IFERROR(--('Input| Projects'!$AS810="Yes")*_xlfn.SWITCH('Input| Overheads'!$C$50,"Direct costs",'Calc| Overheads Allocation'!D$8*R810,"Internal labour",'Calc| Overheads Allocation'!D$8*R810*'Input| Projects'!$AO810,"DNSP defined",'Calc| Overheads Allocation'!D$78*'Input| Projects'!$AV810,0),0)</f>
        <v>0</v>
      </c>
      <c r="AI810" s="172" cm="1">
        <f t="array" ref="AI810">IFERROR(--('Input| Projects'!$AS810="Yes")*_xlfn.SWITCH('Input| Overheads'!$C$50,"Direct costs",'Calc| Overheads Allocation'!E$8*S810,"Internal labour",'Calc| Overheads Allocation'!E$8*S810*'Input| Projects'!$AO810,"DNSP defined",'Calc| Overheads Allocation'!E$78*'Input| Projects'!$AV810,0),0)</f>
        <v>0</v>
      </c>
      <c r="AJ810" s="172" cm="1">
        <f t="array" ref="AJ810">IFERROR(--('Input| Projects'!$AS810="Yes")*_xlfn.SWITCH('Input| Overheads'!$C$50,"Direct costs",'Calc| Overheads Allocation'!F$8*T810,"Internal labour",'Calc| Overheads Allocation'!F$8*T810*'Input| Projects'!$AO810,"DNSP defined",'Calc| Overheads Allocation'!F$78*'Input| Projects'!$AV810,0),0)</f>
        <v>0</v>
      </c>
      <c r="AK810" s="172" cm="1">
        <f t="array" ref="AK810">IFERROR(--('Input| Projects'!$AS810="Yes")*_xlfn.SWITCH('Input| Overheads'!$C$50,"Direct costs",'Calc| Overheads Allocation'!G$8*U810,"Internal labour",'Calc| Overheads Allocation'!G$8*U810*'Input| Projects'!$AO810,"DNSP defined",'Calc| Overheads Allocation'!G$78*'Input| Projects'!$AV810,0),0)</f>
        <v>0</v>
      </c>
      <c r="AL810" s="172" cm="1">
        <f t="array" ref="AL810">IFERROR(--('Input| Projects'!$AS810="Yes")*_xlfn.SWITCH('Input| Overheads'!$C$50,"Direct costs",'Calc| Overheads Allocation'!H$8*V810,"Internal labour",'Calc| Overheads Allocation'!H$8*V810*'Input| Projects'!$AO810,"DNSP defined",'Calc| Overheads Allocation'!H$78*'Input| Projects'!$AV810,0),0)</f>
        <v>0</v>
      </c>
      <c r="AM810" s="172" cm="1">
        <f t="array" ref="AM810">IFERROR(--('Input| Projects'!$AS810="Yes")*_xlfn.SWITCH('Input| Overheads'!$C$50,"Direct costs",'Calc| Overheads Allocation'!I$8*W810,"Internal labour",'Calc| Overheads Allocation'!I$8*W810*'Input| Projects'!$AO810,"DNSP defined",'Calc| Overheads Allocation'!I$78*'Input| Projects'!$AV810,0),0)</f>
        <v>0</v>
      </c>
      <c r="AN810" s="175"/>
      <c r="AO810" s="172" cm="1">
        <f t="array" ref="AO810">IFERROR(--('Input| Projects'!$AT810="Yes")*_xlfn.SWITCH('Input| Overheads'!$C$50,"Direct costs",'Calc| Overheads Allocation'!C$9*Q810,"Internal labour",'Calc| Overheads Allocation'!C$9*Q810*'Input| Projects'!$AO810,"DNSP defined",'Calc| Overheads Allocation'!C$79*'Input| Projects'!$AW810,0),0)</f>
        <v>0</v>
      </c>
      <c r="AP810" s="172" cm="1">
        <f t="array" ref="AP810">IFERROR(--('Input| Projects'!$AT810="Yes")*_xlfn.SWITCH('Input| Overheads'!$C$50,"Direct costs",'Calc| Overheads Allocation'!D$9*R810,"Internal labour",'Calc| Overheads Allocation'!D$9*R810*'Input| Projects'!$AO810,"DNSP defined",'Calc| Overheads Allocation'!D$79*'Input| Projects'!$AW810,0),0)</f>
        <v>0</v>
      </c>
      <c r="AQ810" s="172" cm="1">
        <f t="array" ref="AQ810">IFERROR(--('Input| Projects'!$AT810="Yes")*_xlfn.SWITCH('Input| Overheads'!$C$50,"Direct costs",'Calc| Overheads Allocation'!E$9*S810,"Internal labour",'Calc| Overheads Allocation'!E$9*S810*'Input| Projects'!$AO810,"DNSP defined",'Calc| Overheads Allocation'!E$79*'Input| Projects'!$AW810,0),0)</f>
        <v>0</v>
      </c>
      <c r="AR810" s="172" cm="1">
        <f t="array" ref="AR810">IFERROR(--('Input| Projects'!$AT810="Yes")*_xlfn.SWITCH('Input| Overheads'!$C$50,"Direct costs",'Calc| Overheads Allocation'!F$9*T810,"Internal labour",'Calc| Overheads Allocation'!F$9*T810*'Input| Projects'!$AO810,"DNSP defined",'Calc| Overheads Allocation'!F$79*'Input| Projects'!$AW810,0),0)</f>
        <v>0</v>
      </c>
      <c r="AS810" s="172" cm="1">
        <f t="array" ref="AS810">IFERROR(--('Input| Projects'!$AT810="Yes")*_xlfn.SWITCH('Input| Overheads'!$C$50,"Direct costs",'Calc| Overheads Allocation'!G$9*U810,"Internal labour",'Calc| Overheads Allocation'!G$9*U810*'Input| Projects'!$AO810,"DNSP defined",'Calc| Overheads Allocation'!G$79*'Input| Projects'!$AW810,0),0)</f>
        <v>0</v>
      </c>
      <c r="AT810" s="172" cm="1">
        <f t="array" ref="AT810">IFERROR(--('Input| Projects'!$AT810="Yes")*_xlfn.SWITCH('Input| Overheads'!$C$50,"Direct costs",'Calc| Overheads Allocation'!H$9*V810,"Internal labour",'Calc| Overheads Allocation'!H$9*V810*'Input| Projects'!$AO810,"DNSP defined",'Calc| Overheads Allocation'!H$79*'Input| Projects'!$AW810,0),0)</f>
        <v>0</v>
      </c>
      <c r="AU810" s="172" cm="1">
        <f t="array" ref="AU810">IFERROR(--('Input| Projects'!$AT810="Yes")*_xlfn.SWITCH('Input| Overheads'!$C$50,"Direct costs",'Calc| Overheads Allocation'!I$9*W810,"Internal labour",'Calc| Overheads Allocation'!I$9*W810*'Input| Projects'!$AO810,"DNSP defined",'Calc| Overheads Allocation'!I$79*'Input| Projects'!$AW810,0),0)</f>
        <v>0</v>
      </c>
      <c r="AV810" s="175"/>
      <c r="AW810" s="172">
        <f t="shared" si="288"/>
        <v>0</v>
      </c>
      <c r="AX810" s="172">
        <f t="shared" si="289"/>
        <v>0</v>
      </c>
      <c r="AY810" s="172">
        <f t="shared" si="290"/>
        <v>0</v>
      </c>
      <c r="AZ810" s="172">
        <f t="shared" si="291"/>
        <v>0</v>
      </c>
      <c r="BA810" s="172">
        <f t="shared" si="292"/>
        <v>0</v>
      </c>
      <c r="BB810" s="172">
        <f t="shared" si="293"/>
        <v>0</v>
      </c>
      <c r="BC810" s="172">
        <f t="shared" si="294"/>
        <v>0</v>
      </c>
      <c r="BD810" s="176"/>
      <c r="BE810" s="172">
        <f t="shared" si="295"/>
        <v>0</v>
      </c>
      <c r="BF810" s="172">
        <f t="shared" si="296"/>
        <v>0</v>
      </c>
      <c r="BG810" s="172">
        <f t="shared" si="297"/>
        <v>0</v>
      </c>
      <c r="BH810" s="172">
        <f t="shared" si="298"/>
        <v>0</v>
      </c>
      <c r="BI810" s="172">
        <f t="shared" si="299"/>
        <v>0</v>
      </c>
      <c r="BJ810" s="172">
        <f t="shared" si="300"/>
        <v>0</v>
      </c>
      <c r="BK810" s="172">
        <f t="shared" si="301"/>
        <v>0</v>
      </c>
      <c r="BL810" s="176"/>
      <c r="BM810" s="172">
        <f t="shared" si="280"/>
        <v>0</v>
      </c>
      <c r="BN810" s="172">
        <f t="shared" si="281"/>
        <v>0</v>
      </c>
      <c r="BO810" s="172">
        <f t="shared" si="282"/>
        <v>0</v>
      </c>
      <c r="BP810" s="172">
        <f t="shared" si="283"/>
        <v>0</v>
      </c>
      <c r="BQ810" s="172">
        <f t="shared" si="284"/>
        <v>0</v>
      </c>
      <c r="BR810" s="172">
        <f t="shared" si="285"/>
        <v>0</v>
      </c>
      <c r="BS810" s="172">
        <f t="shared" si="286"/>
        <v>0</v>
      </c>
      <c r="BT810" s="55"/>
      <c r="BU810" s="158">
        <f>SUMIF('Input| Projects'!$BA$8:$CX$8,RIGHT(BU$9,3),'Input| Projects'!$BA810:$CX810)</f>
        <v>0</v>
      </c>
      <c r="BV810" s="158">
        <f>SUMIF('Input| Projects'!$BA$8:$CX$8,RIGHT(BV$9,3),'Input| Projects'!$BA810:$CX810)</f>
        <v>0</v>
      </c>
      <c r="BW810" s="79" t="str">
        <f t="shared" si="287"/>
        <v/>
      </c>
    </row>
    <row r="811" spans="2:75" x14ac:dyDescent="0.2">
      <c r="B811" s="123">
        <f>IFERROR('Input| Projects'!B811,"")</f>
        <v>802</v>
      </c>
      <c r="C811" s="160" t="str">
        <f>IFERROR(IF('Input| Projects'!C811="","",'Input| Projects'!C811),"")</f>
        <v/>
      </c>
      <c r="D811" s="160" t="str">
        <f>IFERROR(IF('Input| Projects'!D811="","",'Input| Projects'!D811),"")</f>
        <v/>
      </c>
      <c r="E811" s="53"/>
      <c r="F811" s="160" t="str">
        <f>IF(LEN('Input| Projects'!F811)&gt;0,'Input| Projects'!F811,"")</f>
        <v/>
      </c>
      <c r="G811" s="160" t="str">
        <f>IF(LEN('Input| Projects'!G811)&gt;0,'Input| Projects'!G811,"")</f>
        <v/>
      </c>
      <c r="H811" s="10"/>
      <c r="I811" s="194" cm="1">
        <f t="array" ref="I811">IF(LEN($F811)&gt;0,1+IFERROR(SUMPRODUCT(TRANSPOSE('Input| Projects'!$AO811:$AQ811),INDEX('Input| Escalations'!$F$27:$L$29,,MATCH(Q$9,'Input| Escalations'!$F$21:$L$21,0))),0),0)</f>
        <v>0</v>
      </c>
      <c r="J811" s="194" cm="1">
        <f t="array" ref="J811">IF(LEN($F811)&gt;0,1+IFERROR(SUMPRODUCT(TRANSPOSE('Input| Projects'!$AO811:$AQ811),INDEX('Input| Escalations'!$F$27:$L$29,,MATCH(R$9,'Input| Escalations'!$F$21:$L$21,0))),0),0)</f>
        <v>0</v>
      </c>
      <c r="K811" s="194" cm="1">
        <f t="array" ref="K811">IF(LEN($F811)&gt;0,1+IFERROR(SUMPRODUCT(TRANSPOSE('Input| Projects'!$AO811:$AQ811),INDEX('Input| Escalations'!$F$27:$L$29,,MATCH(S$9,'Input| Escalations'!$F$21:$L$21,0))),0),0)</f>
        <v>0</v>
      </c>
      <c r="L811" s="194" cm="1">
        <f t="array" ref="L811">IF(LEN($F811)&gt;0,1+IFERROR(SUMPRODUCT(TRANSPOSE('Input| Projects'!$AO811:$AQ811),INDEX('Input| Escalations'!$F$27:$L$29,,MATCH(T$9,'Input| Escalations'!$F$21:$L$21,0))),0),0)</f>
        <v>0</v>
      </c>
      <c r="M811" s="194" cm="1">
        <f t="array" ref="M811">IF(LEN($F811)&gt;0,1+IFERROR(SUMPRODUCT(TRANSPOSE('Input| Projects'!$AO811:$AQ811),INDEX('Input| Escalations'!$F$27:$L$29,,MATCH(U$9,'Input| Escalations'!$F$21:$L$21,0))),0),0)</f>
        <v>0</v>
      </c>
      <c r="N811" s="194" cm="1">
        <f t="array" ref="N811">IF(LEN($F811)&gt;0,1+IFERROR(SUMPRODUCT(TRANSPOSE('Input| Projects'!$AO811:$AQ811),INDEX('Input| Escalations'!$F$27:$L$29,,MATCH(V$9,'Input| Escalations'!$F$21:$L$21,0))),0),0)</f>
        <v>0</v>
      </c>
      <c r="O811" s="194" cm="1">
        <f t="array" ref="O811">IF(LEN($F811)&gt;0,1+IFERROR(SUMPRODUCT(TRANSPOSE('Input| Projects'!$AO811:$AQ811),INDEX('Input| Escalations'!$F$27:$L$29,,MATCH(W$9,'Input| Escalations'!$F$21:$L$21,0))),0),0)</f>
        <v>0</v>
      </c>
      <c r="P811" s="10"/>
      <c r="Q811" s="172">
        <f>IFERROR(IF(ISNUMBER(FIND("decision",'Input| Setup'!$F$6)),'Input| Projects'!Y811,'Input| Projects'!I811)*'Input| Escalations'!$I$17*I811,0)</f>
        <v>0</v>
      </c>
      <c r="R811" s="172">
        <f>IFERROR(IF(ISNUMBER(FIND("decision",'Input| Setup'!$F$6)),'Input| Projects'!Z811,'Input| Projects'!J811)*'Input| Escalations'!$I$17*J811,0)</f>
        <v>0</v>
      </c>
      <c r="S811" s="172">
        <f>IFERROR(IF(ISNUMBER(FIND("decision",'Input| Setup'!$F$6)),'Input| Projects'!AA811,'Input| Projects'!K811)*'Input| Escalations'!$I$17*K811,0)</f>
        <v>0</v>
      </c>
      <c r="T811" s="172">
        <f>IFERROR(IF(ISNUMBER(FIND("decision",'Input| Setup'!$F$6)),'Input| Projects'!AB811,'Input| Projects'!L811)*'Input| Escalations'!$I$17*L811,0)</f>
        <v>0</v>
      </c>
      <c r="U811" s="172">
        <f>IFERROR(IF(ISNUMBER(FIND("decision",'Input| Setup'!$F$6)),'Input| Projects'!AC811,'Input| Projects'!M811)*'Input| Escalations'!$I$17*M811,0)</f>
        <v>0</v>
      </c>
      <c r="V811" s="172">
        <f>IFERROR(IF(ISNUMBER(FIND("decision",'Input| Setup'!$F$6)),'Input| Projects'!AD811,'Input| Projects'!N811)*'Input| Escalations'!$I$17*N811,0)</f>
        <v>0</v>
      </c>
      <c r="W811" s="172">
        <f>IFERROR(IF(ISNUMBER(FIND("decision",'Input| Setup'!$F$6)),'Input| Projects'!AE811,'Input| Projects'!O811)*'Input| Escalations'!$I$17*O811,0)</f>
        <v>0</v>
      </c>
      <c r="X811" s="175"/>
      <c r="Y811" s="172">
        <f>IF(ISNUMBER(FIND("decision",'Input| Setup'!$F$6)),'Input| Projects'!AG811,'Input| Projects'!Q811)*I811*'Input| Escalations'!$I$17</f>
        <v>0</v>
      </c>
      <c r="Z811" s="172">
        <f>IF(ISNUMBER(FIND("decision",'Input| Setup'!$F$6)),'Input| Projects'!AH811,'Input| Projects'!R811)*J811*'Input| Escalations'!$I$17</f>
        <v>0</v>
      </c>
      <c r="AA811" s="172">
        <f>IF(ISNUMBER(FIND("decision",'Input| Setup'!$F$6)),'Input| Projects'!AI811,'Input| Projects'!S811)*K811*'Input| Escalations'!$I$17</f>
        <v>0</v>
      </c>
      <c r="AB811" s="172">
        <f>IF(ISNUMBER(FIND("decision",'Input| Setup'!$F$6)),'Input| Projects'!AJ811,'Input| Projects'!T811)*L811*'Input| Escalations'!$I$17</f>
        <v>0</v>
      </c>
      <c r="AC811" s="172">
        <f>IF(ISNUMBER(FIND("decision",'Input| Setup'!$F$6)),'Input| Projects'!AK811,'Input| Projects'!U811)*M811*'Input| Escalations'!$I$17</f>
        <v>0</v>
      </c>
      <c r="AD811" s="172">
        <f>IF(ISNUMBER(FIND("decision",'Input| Setup'!$F$6)),'Input| Projects'!AL811,'Input| Projects'!V811)*N811*'Input| Escalations'!$I$17</f>
        <v>0</v>
      </c>
      <c r="AE811" s="172">
        <f>IF(ISNUMBER(FIND("decision",'Input| Setup'!$F$6)),'Input| Projects'!AM811,'Input| Projects'!W811)*O811*'Input| Escalations'!$I$17</f>
        <v>0</v>
      </c>
      <c r="AF811" s="175"/>
      <c r="AG811" s="172" cm="1">
        <f t="array" ref="AG811">IFERROR(--('Input| Projects'!$AS811="Yes")*_xlfn.SWITCH('Input| Overheads'!$C$50,"Direct costs",'Calc| Overheads Allocation'!C$8*Q811,"Internal labour",'Calc| Overheads Allocation'!C$8*Q811*'Input| Projects'!$AO811,"DNSP defined",'Calc| Overheads Allocation'!C$78*'Input| Projects'!$AV811,0),0)</f>
        <v>0</v>
      </c>
      <c r="AH811" s="172" cm="1">
        <f t="array" ref="AH811">IFERROR(--('Input| Projects'!$AS811="Yes")*_xlfn.SWITCH('Input| Overheads'!$C$50,"Direct costs",'Calc| Overheads Allocation'!D$8*R811,"Internal labour",'Calc| Overheads Allocation'!D$8*R811*'Input| Projects'!$AO811,"DNSP defined",'Calc| Overheads Allocation'!D$78*'Input| Projects'!$AV811,0),0)</f>
        <v>0</v>
      </c>
      <c r="AI811" s="172" cm="1">
        <f t="array" ref="AI811">IFERROR(--('Input| Projects'!$AS811="Yes")*_xlfn.SWITCH('Input| Overheads'!$C$50,"Direct costs",'Calc| Overheads Allocation'!E$8*S811,"Internal labour",'Calc| Overheads Allocation'!E$8*S811*'Input| Projects'!$AO811,"DNSP defined",'Calc| Overheads Allocation'!E$78*'Input| Projects'!$AV811,0),0)</f>
        <v>0</v>
      </c>
      <c r="AJ811" s="172" cm="1">
        <f t="array" ref="AJ811">IFERROR(--('Input| Projects'!$AS811="Yes")*_xlfn.SWITCH('Input| Overheads'!$C$50,"Direct costs",'Calc| Overheads Allocation'!F$8*T811,"Internal labour",'Calc| Overheads Allocation'!F$8*T811*'Input| Projects'!$AO811,"DNSP defined",'Calc| Overheads Allocation'!F$78*'Input| Projects'!$AV811,0),0)</f>
        <v>0</v>
      </c>
      <c r="AK811" s="172" cm="1">
        <f t="array" ref="AK811">IFERROR(--('Input| Projects'!$AS811="Yes")*_xlfn.SWITCH('Input| Overheads'!$C$50,"Direct costs",'Calc| Overheads Allocation'!G$8*U811,"Internal labour",'Calc| Overheads Allocation'!G$8*U811*'Input| Projects'!$AO811,"DNSP defined",'Calc| Overheads Allocation'!G$78*'Input| Projects'!$AV811,0),0)</f>
        <v>0</v>
      </c>
      <c r="AL811" s="172" cm="1">
        <f t="array" ref="AL811">IFERROR(--('Input| Projects'!$AS811="Yes")*_xlfn.SWITCH('Input| Overheads'!$C$50,"Direct costs",'Calc| Overheads Allocation'!H$8*V811,"Internal labour",'Calc| Overheads Allocation'!H$8*V811*'Input| Projects'!$AO811,"DNSP defined",'Calc| Overheads Allocation'!H$78*'Input| Projects'!$AV811,0),0)</f>
        <v>0</v>
      </c>
      <c r="AM811" s="172" cm="1">
        <f t="array" ref="AM811">IFERROR(--('Input| Projects'!$AS811="Yes")*_xlfn.SWITCH('Input| Overheads'!$C$50,"Direct costs",'Calc| Overheads Allocation'!I$8*W811,"Internal labour",'Calc| Overheads Allocation'!I$8*W811*'Input| Projects'!$AO811,"DNSP defined",'Calc| Overheads Allocation'!I$78*'Input| Projects'!$AV811,0),0)</f>
        <v>0</v>
      </c>
      <c r="AN811" s="175"/>
      <c r="AO811" s="172" cm="1">
        <f t="array" ref="AO811">IFERROR(--('Input| Projects'!$AT811="Yes")*_xlfn.SWITCH('Input| Overheads'!$C$50,"Direct costs",'Calc| Overheads Allocation'!C$9*Q811,"Internal labour",'Calc| Overheads Allocation'!C$9*Q811*'Input| Projects'!$AO811,"DNSP defined",'Calc| Overheads Allocation'!C$79*'Input| Projects'!$AW811,0),0)</f>
        <v>0</v>
      </c>
      <c r="AP811" s="172" cm="1">
        <f t="array" ref="AP811">IFERROR(--('Input| Projects'!$AT811="Yes")*_xlfn.SWITCH('Input| Overheads'!$C$50,"Direct costs",'Calc| Overheads Allocation'!D$9*R811,"Internal labour",'Calc| Overheads Allocation'!D$9*R811*'Input| Projects'!$AO811,"DNSP defined",'Calc| Overheads Allocation'!D$79*'Input| Projects'!$AW811,0),0)</f>
        <v>0</v>
      </c>
      <c r="AQ811" s="172" cm="1">
        <f t="array" ref="AQ811">IFERROR(--('Input| Projects'!$AT811="Yes")*_xlfn.SWITCH('Input| Overheads'!$C$50,"Direct costs",'Calc| Overheads Allocation'!E$9*S811,"Internal labour",'Calc| Overheads Allocation'!E$9*S811*'Input| Projects'!$AO811,"DNSP defined",'Calc| Overheads Allocation'!E$79*'Input| Projects'!$AW811,0),0)</f>
        <v>0</v>
      </c>
      <c r="AR811" s="172" cm="1">
        <f t="array" ref="AR811">IFERROR(--('Input| Projects'!$AT811="Yes")*_xlfn.SWITCH('Input| Overheads'!$C$50,"Direct costs",'Calc| Overheads Allocation'!F$9*T811,"Internal labour",'Calc| Overheads Allocation'!F$9*T811*'Input| Projects'!$AO811,"DNSP defined",'Calc| Overheads Allocation'!F$79*'Input| Projects'!$AW811,0),0)</f>
        <v>0</v>
      </c>
      <c r="AS811" s="172" cm="1">
        <f t="array" ref="AS811">IFERROR(--('Input| Projects'!$AT811="Yes")*_xlfn.SWITCH('Input| Overheads'!$C$50,"Direct costs",'Calc| Overheads Allocation'!G$9*U811,"Internal labour",'Calc| Overheads Allocation'!G$9*U811*'Input| Projects'!$AO811,"DNSP defined",'Calc| Overheads Allocation'!G$79*'Input| Projects'!$AW811,0),0)</f>
        <v>0</v>
      </c>
      <c r="AT811" s="172" cm="1">
        <f t="array" ref="AT811">IFERROR(--('Input| Projects'!$AT811="Yes")*_xlfn.SWITCH('Input| Overheads'!$C$50,"Direct costs",'Calc| Overheads Allocation'!H$9*V811,"Internal labour",'Calc| Overheads Allocation'!H$9*V811*'Input| Projects'!$AO811,"DNSP defined",'Calc| Overheads Allocation'!H$79*'Input| Projects'!$AW811,0),0)</f>
        <v>0</v>
      </c>
      <c r="AU811" s="172" cm="1">
        <f t="array" ref="AU811">IFERROR(--('Input| Projects'!$AT811="Yes")*_xlfn.SWITCH('Input| Overheads'!$C$50,"Direct costs",'Calc| Overheads Allocation'!I$9*W811,"Internal labour",'Calc| Overheads Allocation'!I$9*W811*'Input| Projects'!$AO811,"DNSP defined",'Calc| Overheads Allocation'!I$79*'Input| Projects'!$AW811,0),0)</f>
        <v>0</v>
      </c>
      <c r="AV811" s="175"/>
      <c r="AW811" s="172">
        <f t="shared" si="288"/>
        <v>0</v>
      </c>
      <c r="AX811" s="172">
        <f t="shared" si="289"/>
        <v>0</v>
      </c>
      <c r="AY811" s="172">
        <f t="shared" si="290"/>
        <v>0</v>
      </c>
      <c r="AZ811" s="172">
        <f t="shared" si="291"/>
        <v>0</v>
      </c>
      <c r="BA811" s="172">
        <f t="shared" si="292"/>
        <v>0</v>
      </c>
      <c r="BB811" s="172">
        <f t="shared" si="293"/>
        <v>0</v>
      </c>
      <c r="BC811" s="172">
        <f t="shared" si="294"/>
        <v>0</v>
      </c>
      <c r="BD811" s="176"/>
      <c r="BE811" s="172">
        <f t="shared" si="295"/>
        <v>0</v>
      </c>
      <c r="BF811" s="172">
        <f t="shared" si="296"/>
        <v>0</v>
      </c>
      <c r="BG811" s="172">
        <f t="shared" si="297"/>
        <v>0</v>
      </c>
      <c r="BH811" s="172">
        <f t="shared" si="298"/>
        <v>0</v>
      </c>
      <c r="BI811" s="172">
        <f t="shared" si="299"/>
        <v>0</v>
      </c>
      <c r="BJ811" s="172">
        <f t="shared" si="300"/>
        <v>0</v>
      </c>
      <c r="BK811" s="172">
        <f t="shared" si="301"/>
        <v>0</v>
      </c>
      <c r="BL811" s="176"/>
      <c r="BM811" s="172">
        <f t="shared" si="280"/>
        <v>0</v>
      </c>
      <c r="BN811" s="172">
        <f t="shared" si="281"/>
        <v>0</v>
      </c>
      <c r="BO811" s="172">
        <f t="shared" si="282"/>
        <v>0</v>
      </c>
      <c r="BP811" s="172">
        <f t="shared" si="283"/>
        <v>0</v>
      </c>
      <c r="BQ811" s="172">
        <f t="shared" si="284"/>
        <v>0</v>
      </c>
      <c r="BR811" s="172">
        <f t="shared" si="285"/>
        <v>0</v>
      </c>
      <c r="BS811" s="172">
        <f t="shared" si="286"/>
        <v>0</v>
      </c>
      <c r="BT811" s="55"/>
      <c r="BU811" s="158">
        <f>SUMIF('Input| Projects'!$BA$8:$CX$8,RIGHT(BU$9,3),'Input| Projects'!$BA811:$CX811)</f>
        <v>0</v>
      </c>
      <c r="BV811" s="158">
        <f>SUMIF('Input| Projects'!$BA$8:$CX$8,RIGHT(BV$9,3),'Input| Projects'!$BA811:$CX811)</f>
        <v>0</v>
      </c>
      <c r="BW811" s="79" t="str">
        <f t="shared" si="287"/>
        <v/>
      </c>
    </row>
    <row r="812" spans="2:75" x14ac:dyDescent="0.2">
      <c r="B812" s="123">
        <f>IFERROR('Input| Projects'!B812,"")</f>
        <v>803</v>
      </c>
      <c r="C812" s="160" t="str">
        <f>IFERROR(IF('Input| Projects'!C812="","",'Input| Projects'!C812),"")</f>
        <v/>
      </c>
      <c r="D812" s="160" t="str">
        <f>IFERROR(IF('Input| Projects'!D812="","",'Input| Projects'!D812),"")</f>
        <v/>
      </c>
      <c r="E812" s="53"/>
      <c r="F812" s="160" t="str">
        <f>IF(LEN('Input| Projects'!F812)&gt;0,'Input| Projects'!F812,"")</f>
        <v/>
      </c>
      <c r="G812" s="160" t="str">
        <f>IF(LEN('Input| Projects'!G812)&gt;0,'Input| Projects'!G812,"")</f>
        <v/>
      </c>
      <c r="H812" s="10"/>
      <c r="I812" s="194" cm="1">
        <f t="array" ref="I812">IF(LEN($F812)&gt;0,1+IFERROR(SUMPRODUCT(TRANSPOSE('Input| Projects'!$AO812:$AQ812),INDEX('Input| Escalations'!$F$27:$L$29,,MATCH(Q$9,'Input| Escalations'!$F$21:$L$21,0))),0),0)</f>
        <v>0</v>
      </c>
      <c r="J812" s="194" cm="1">
        <f t="array" ref="J812">IF(LEN($F812)&gt;0,1+IFERROR(SUMPRODUCT(TRANSPOSE('Input| Projects'!$AO812:$AQ812),INDEX('Input| Escalations'!$F$27:$L$29,,MATCH(R$9,'Input| Escalations'!$F$21:$L$21,0))),0),0)</f>
        <v>0</v>
      </c>
      <c r="K812" s="194" cm="1">
        <f t="array" ref="K812">IF(LEN($F812)&gt;0,1+IFERROR(SUMPRODUCT(TRANSPOSE('Input| Projects'!$AO812:$AQ812),INDEX('Input| Escalations'!$F$27:$L$29,,MATCH(S$9,'Input| Escalations'!$F$21:$L$21,0))),0),0)</f>
        <v>0</v>
      </c>
      <c r="L812" s="194" cm="1">
        <f t="array" ref="L812">IF(LEN($F812)&gt;0,1+IFERROR(SUMPRODUCT(TRANSPOSE('Input| Projects'!$AO812:$AQ812),INDEX('Input| Escalations'!$F$27:$L$29,,MATCH(T$9,'Input| Escalations'!$F$21:$L$21,0))),0),0)</f>
        <v>0</v>
      </c>
      <c r="M812" s="194" cm="1">
        <f t="array" ref="M812">IF(LEN($F812)&gt;0,1+IFERROR(SUMPRODUCT(TRANSPOSE('Input| Projects'!$AO812:$AQ812),INDEX('Input| Escalations'!$F$27:$L$29,,MATCH(U$9,'Input| Escalations'!$F$21:$L$21,0))),0),0)</f>
        <v>0</v>
      </c>
      <c r="N812" s="194" cm="1">
        <f t="array" ref="N812">IF(LEN($F812)&gt;0,1+IFERROR(SUMPRODUCT(TRANSPOSE('Input| Projects'!$AO812:$AQ812),INDEX('Input| Escalations'!$F$27:$L$29,,MATCH(V$9,'Input| Escalations'!$F$21:$L$21,0))),0),0)</f>
        <v>0</v>
      </c>
      <c r="O812" s="194" cm="1">
        <f t="array" ref="O812">IF(LEN($F812)&gt;0,1+IFERROR(SUMPRODUCT(TRANSPOSE('Input| Projects'!$AO812:$AQ812),INDEX('Input| Escalations'!$F$27:$L$29,,MATCH(W$9,'Input| Escalations'!$F$21:$L$21,0))),0),0)</f>
        <v>0</v>
      </c>
      <c r="P812" s="10"/>
      <c r="Q812" s="172">
        <f>IFERROR(IF(ISNUMBER(FIND("decision",'Input| Setup'!$F$6)),'Input| Projects'!Y812,'Input| Projects'!I812)*'Input| Escalations'!$I$17*I812,0)</f>
        <v>0</v>
      </c>
      <c r="R812" s="172">
        <f>IFERROR(IF(ISNUMBER(FIND("decision",'Input| Setup'!$F$6)),'Input| Projects'!Z812,'Input| Projects'!J812)*'Input| Escalations'!$I$17*J812,0)</f>
        <v>0</v>
      </c>
      <c r="S812" s="172">
        <f>IFERROR(IF(ISNUMBER(FIND("decision",'Input| Setup'!$F$6)),'Input| Projects'!AA812,'Input| Projects'!K812)*'Input| Escalations'!$I$17*K812,0)</f>
        <v>0</v>
      </c>
      <c r="T812" s="172">
        <f>IFERROR(IF(ISNUMBER(FIND("decision",'Input| Setup'!$F$6)),'Input| Projects'!AB812,'Input| Projects'!L812)*'Input| Escalations'!$I$17*L812,0)</f>
        <v>0</v>
      </c>
      <c r="U812" s="172">
        <f>IFERROR(IF(ISNUMBER(FIND("decision",'Input| Setup'!$F$6)),'Input| Projects'!AC812,'Input| Projects'!M812)*'Input| Escalations'!$I$17*M812,0)</f>
        <v>0</v>
      </c>
      <c r="V812" s="172">
        <f>IFERROR(IF(ISNUMBER(FIND("decision",'Input| Setup'!$F$6)),'Input| Projects'!AD812,'Input| Projects'!N812)*'Input| Escalations'!$I$17*N812,0)</f>
        <v>0</v>
      </c>
      <c r="W812" s="172">
        <f>IFERROR(IF(ISNUMBER(FIND("decision",'Input| Setup'!$F$6)),'Input| Projects'!AE812,'Input| Projects'!O812)*'Input| Escalations'!$I$17*O812,0)</f>
        <v>0</v>
      </c>
      <c r="X812" s="175"/>
      <c r="Y812" s="172">
        <f>IF(ISNUMBER(FIND("decision",'Input| Setup'!$F$6)),'Input| Projects'!AG812,'Input| Projects'!Q812)*I812*'Input| Escalations'!$I$17</f>
        <v>0</v>
      </c>
      <c r="Z812" s="172">
        <f>IF(ISNUMBER(FIND("decision",'Input| Setup'!$F$6)),'Input| Projects'!AH812,'Input| Projects'!R812)*J812*'Input| Escalations'!$I$17</f>
        <v>0</v>
      </c>
      <c r="AA812" s="172">
        <f>IF(ISNUMBER(FIND("decision",'Input| Setup'!$F$6)),'Input| Projects'!AI812,'Input| Projects'!S812)*K812*'Input| Escalations'!$I$17</f>
        <v>0</v>
      </c>
      <c r="AB812" s="172">
        <f>IF(ISNUMBER(FIND("decision",'Input| Setup'!$F$6)),'Input| Projects'!AJ812,'Input| Projects'!T812)*L812*'Input| Escalations'!$I$17</f>
        <v>0</v>
      </c>
      <c r="AC812" s="172">
        <f>IF(ISNUMBER(FIND("decision",'Input| Setup'!$F$6)),'Input| Projects'!AK812,'Input| Projects'!U812)*M812*'Input| Escalations'!$I$17</f>
        <v>0</v>
      </c>
      <c r="AD812" s="172">
        <f>IF(ISNUMBER(FIND("decision",'Input| Setup'!$F$6)),'Input| Projects'!AL812,'Input| Projects'!V812)*N812*'Input| Escalations'!$I$17</f>
        <v>0</v>
      </c>
      <c r="AE812" s="172">
        <f>IF(ISNUMBER(FIND("decision",'Input| Setup'!$F$6)),'Input| Projects'!AM812,'Input| Projects'!W812)*O812*'Input| Escalations'!$I$17</f>
        <v>0</v>
      </c>
      <c r="AF812" s="175"/>
      <c r="AG812" s="172" cm="1">
        <f t="array" ref="AG812">IFERROR(--('Input| Projects'!$AS812="Yes")*_xlfn.SWITCH('Input| Overheads'!$C$50,"Direct costs",'Calc| Overheads Allocation'!C$8*Q812,"Internal labour",'Calc| Overheads Allocation'!C$8*Q812*'Input| Projects'!$AO812,"DNSP defined",'Calc| Overheads Allocation'!C$78*'Input| Projects'!$AV812,0),0)</f>
        <v>0</v>
      </c>
      <c r="AH812" s="172" cm="1">
        <f t="array" ref="AH812">IFERROR(--('Input| Projects'!$AS812="Yes")*_xlfn.SWITCH('Input| Overheads'!$C$50,"Direct costs",'Calc| Overheads Allocation'!D$8*R812,"Internal labour",'Calc| Overheads Allocation'!D$8*R812*'Input| Projects'!$AO812,"DNSP defined",'Calc| Overheads Allocation'!D$78*'Input| Projects'!$AV812,0),0)</f>
        <v>0</v>
      </c>
      <c r="AI812" s="172" cm="1">
        <f t="array" ref="AI812">IFERROR(--('Input| Projects'!$AS812="Yes")*_xlfn.SWITCH('Input| Overheads'!$C$50,"Direct costs",'Calc| Overheads Allocation'!E$8*S812,"Internal labour",'Calc| Overheads Allocation'!E$8*S812*'Input| Projects'!$AO812,"DNSP defined",'Calc| Overheads Allocation'!E$78*'Input| Projects'!$AV812,0),0)</f>
        <v>0</v>
      </c>
      <c r="AJ812" s="172" cm="1">
        <f t="array" ref="AJ812">IFERROR(--('Input| Projects'!$AS812="Yes")*_xlfn.SWITCH('Input| Overheads'!$C$50,"Direct costs",'Calc| Overheads Allocation'!F$8*T812,"Internal labour",'Calc| Overheads Allocation'!F$8*T812*'Input| Projects'!$AO812,"DNSP defined",'Calc| Overheads Allocation'!F$78*'Input| Projects'!$AV812,0),0)</f>
        <v>0</v>
      </c>
      <c r="AK812" s="172" cm="1">
        <f t="array" ref="AK812">IFERROR(--('Input| Projects'!$AS812="Yes")*_xlfn.SWITCH('Input| Overheads'!$C$50,"Direct costs",'Calc| Overheads Allocation'!G$8*U812,"Internal labour",'Calc| Overheads Allocation'!G$8*U812*'Input| Projects'!$AO812,"DNSP defined",'Calc| Overheads Allocation'!G$78*'Input| Projects'!$AV812,0),0)</f>
        <v>0</v>
      </c>
      <c r="AL812" s="172" cm="1">
        <f t="array" ref="AL812">IFERROR(--('Input| Projects'!$AS812="Yes")*_xlfn.SWITCH('Input| Overheads'!$C$50,"Direct costs",'Calc| Overheads Allocation'!H$8*V812,"Internal labour",'Calc| Overheads Allocation'!H$8*V812*'Input| Projects'!$AO812,"DNSP defined",'Calc| Overheads Allocation'!H$78*'Input| Projects'!$AV812,0),0)</f>
        <v>0</v>
      </c>
      <c r="AM812" s="172" cm="1">
        <f t="array" ref="AM812">IFERROR(--('Input| Projects'!$AS812="Yes")*_xlfn.SWITCH('Input| Overheads'!$C$50,"Direct costs",'Calc| Overheads Allocation'!I$8*W812,"Internal labour",'Calc| Overheads Allocation'!I$8*W812*'Input| Projects'!$AO812,"DNSP defined",'Calc| Overheads Allocation'!I$78*'Input| Projects'!$AV812,0),0)</f>
        <v>0</v>
      </c>
      <c r="AN812" s="175"/>
      <c r="AO812" s="172" cm="1">
        <f t="array" ref="AO812">IFERROR(--('Input| Projects'!$AT812="Yes")*_xlfn.SWITCH('Input| Overheads'!$C$50,"Direct costs",'Calc| Overheads Allocation'!C$9*Q812,"Internal labour",'Calc| Overheads Allocation'!C$9*Q812*'Input| Projects'!$AO812,"DNSP defined",'Calc| Overheads Allocation'!C$79*'Input| Projects'!$AW812,0),0)</f>
        <v>0</v>
      </c>
      <c r="AP812" s="172" cm="1">
        <f t="array" ref="AP812">IFERROR(--('Input| Projects'!$AT812="Yes")*_xlfn.SWITCH('Input| Overheads'!$C$50,"Direct costs",'Calc| Overheads Allocation'!D$9*R812,"Internal labour",'Calc| Overheads Allocation'!D$9*R812*'Input| Projects'!$AO812,"DNSP defined",'Calc| Overheads Allocation'!D$79*'Input| Projects'!$AW812,0),0)</f>
        <v>0</v>
      </c>
      <c r="AQ812" s="172" cm="1">
        <f t="array" ref="AQ812">IFERROR(--('Input| Projects'!$AT812="Yes")*_xlfn.SWITCH('Input| Overheads'!$C$50,"Direct costs",'Calc| Overheads Allocation'!E$9*S812,"Internal labour",'Calc| Overheads Allocation'!E$9*S812*'Input| Projects'!$AO812,"DNSP defined",'Calc| Overheads Allocation'!E$79*'Input| Projects'!$AW812,0),0)</f>
        <v>0</v>
      </c>
      <c r="AR812" s="172" cm="1">
        <f t="array" ref="AR812">IFERROR(--('Input| Projects'!$AT812="Yes")*_xlfn.SWITCH('Input| Overheads'!$C$50,"Direct costs",'Calc| Overheads Allocation'!F$9*T812,"Internal labour",'Calc| Overheads Allocation'!F$9*T812*'Input| Projects'!$AO812,"DNSP defined",'Calc| Overheads Allocation'!F$79*'Input| Projects'!$AW812,0),0)</f>
        <v>0</v>
      </c>
      <c r="AS812" s="172" cm="1">
        <f t="array" ref="AS812">IFERROR(--('Input| Projects'!$AT812="Yes")*_xlfn.SWITCH('Input| Overheads'!$C$50,"Direct costs",'Calc| Overheads Allocation'!G$9*U812,"Internal labour",'Calc| Overheads Allocation'!G$9*U812*'Input| Projects'!$AO812,"DNSP defined",'Calc| Overheads Allocation'!G$79*'Input| Projects'!$AW812,0),0)</f>
        <v>0</v>
      </c>
      <c r="AT812" s="172" cm="1">
        <f t="array" ref="AT812">IFERROR(--('Input| Projects'!$AT812="Yes")*_xlfn.SWITCH('Input| Overheads'!$C$50,"Direct costs",'Calc| Overheads Allocation'!H$9*V812,"Internal labour",'Calc| Overheads Allocation'!H$9*V812*'Input| Projects'!$AO812,"DNSP defined",'Calc| Overheads Allocation'!H$79*'Input| Projects'!$AW812,0),0)</f>
        <v>0</v>
      </c>
      <c r="AU812" s="172" cm="1">
        <f t="array" ref="AU812">IFERROR(--('Input| Projects'!$AT812="Yes")*_xlfn.SWITCH('Input| Overheads'!$C$50,"Direct costs",'Calc| Overheads Allocation'!I$9*W812,"Internal labour",'Calc| Overheads Allocation'!I$9*W812*'Input| Projects'!$AO812,"DNSP defined",'Calc| Overheads Allocation'!I$79*'Input| Projects'!$AW812,0),0)</f>
        <v>0</v>
      </c>
      <c r="AV812" s="175"/>
      <c r="AW812" s="172">
        <f t="shared" si="288"/>
        <v>0</v>
      </c>
      <c r="AX812" s="172">
        <f t="shared" si="289"/>
        <v>0</v>
      </c>
      <c r="AY812" s="172">
        <f t="shared" si="290"/>
        <v>0</v>
      </c>
      <c r="AZ812" s="172">
        <f t="shared" si="291"/>
        <v>0</v>
      </c>
      <c r="BA812" s="172">
        <f t="shared" si="292"/>
        <v>0</v>
      </c>
      <c r="BB812" s="172">
        <f t="shared" si="293"/>
        <v>0</v>
      </c>
      <c r="BC812" s="172">
        <f t="shared" si="294"/>
        <v>0</v>
      </c>
      <c r="BD812" s="176"/>
      <c r="BE812" s="172">
        <f t="shared" si="295"/>
        <v>0</v>
      </c>
      <c r="BF812" s="172">
        <f t="shared" si="296"/>
        <v>0</v>
      </c>
      <c r="BG812" s="172">
        <f t="shared" si="297"/>
        <v>0</v>
      </c>
      <c r="BH812" s="172">
        <f t="shared" si="298"/>
        <v>0</v>
      </c>
      <c r="BI812" s="172">
        <f t="shared" si="299"/>
        <v>0</v>
      </c>
      <c r="BJ812" s="172">
        <f t="shared" si="300"/>
        <v>0</v>
      </c>
      <c r="BK812" s="172">
        <f t="shared" si="301"/>
        <v>0</v>
      </c>
      <c r="BL812" s="176"/>
      <c r="BM812" s="172">
        <f t="shared" si="280"/>
        <v>0</v>
      </c>
      <c r="BN812" s="172">
        <f t="shared" si="281"/>
        <v>0</v>
      </c>
      <c r="BO812" s="172">
        <f t="shared" si="282"/>
        <v>0</v>
      </c>
      <c r="BP812" s="172">
        <f t="shared" si="283"/>
        <v>0</v>
      </c>
      <c r="BQ812" s="172">
        <f t="shared" si="284"/>
        <v>0</v>
      </c>
      <c r="BR812" s="172">
        <f t="shared" si="285"/>
        <v>0</v>
      </c>
      <c r="BS812" s="172">
        <f t="shared" si="286"/>
        <v>0</v>
      </c>
      <c r="BT812" s="55"/>
      <c r="BU812" s="158">
        <f>SUMIF('Input| Projects'!$BA$8:$CX$8,RIGHT(BU$9,3),'Input| Projects'!$BA812:$CX812)</f>
        <v>0</v>
      </c>
      <c r="BV812" s="158">
        <f>SUMIF('Input| Projects'!$BA$8:$CX$8,RIGHT(BV$9,3),'Input| Projects'!$BA812:$CX812)</f>
        <v>0</v>
      </c>
      <c r="BW812" s="79" t="str">
        <f t="shared" si="287"/>
        <v/>
      </c>
    </row>
    <row r="813" spans="2:75" x14ac:dyDescent="0.2">
      <c r="B813" s="123">
        <f>IFERROR('Input| Projects'!B813,"")</f>
        <v>804</v>
      </c>
      <c r="C813" s="160" t="str">
        <f>IFERROR(IF('Input| Projects'!C813="","",'Input| Projects'!C813),"")</f>
        <v/>
      </c>
      <c r="D813" s="160" t="str">
        <f>IFERROR(IF('Input| Projects'!D813="","",'Input| Projects'!D813),"")</f>
        <v/>
      </c>
      <c r="E813" s="53"/>
      <c r="F813" s="160" t="str">
        <f>IF(LEN('Input| Projects'!F813)&gt;0,'Input| Projects'!F813,"")</f>
        <v/>
      </c>
      <c r="G813" s="160" t="str">
        <f>IF(LEN('Input| Projects'!G813)&gt;0,'Input| Projects'!G813,"")</f>
        <v/>
      </c>
      <c r="H813" s="10"/>
      <c r="I813" s="194" cm="1">
        <f t="array" ref="I813">IF(LEN($F813)&gt;0,1+IFERROR(SUMPRODUCT(TRANSPOSE('Input| Projects'!$AO813:$AQ813),INDEX('Input| Escalations'!$F$27:$L$29,,MATCH(Q$9,'Input| Escalations'!$F$21:$L$21,0))),0),0)</f>
        <v>0</v>
      </c>
      <c r="J813" s="194" cm="1">
        <f t="array" ref="J813">IF(LEN($F813)&gt;0,1+IFERROR(SUMPRODUCT(TRANSPOSE('Input| Projects'!$AO813:$AQ813),INDEX('Input| Escalations'!$F$27:$L$29,,MATCH(R$9,'Input| Escalations'!$F$21:$L$21,0))),0),0)</f>
        <v>0</v>
      </c>
      <c r="K813" s="194" cm="1">
        <f t="array" ref="K813">IF(LEN($F813)&gt;0,1+IFERROR(SUMPRODUCT(TRANSPOSE('Input| Projects'!$AO813:$AQ813),INDEX('Input| Escalations'!$F$27:$L$29,,MATCH(S$9,'Input| Escalations'!$F$21:$L$21,0))),0),0)</f>
        <v>0</v>
      </c>
      <c r="L813" s="194" cm="1">
        <f t="array" ref="L813">IF(LEN($F813)&gt;0,1+IFERROR(SUMPRODUCT(TRANSPOSE('Input| Projects'!$AO813:$AQ813),INDEX('Input| Escalations'!$F$27:$L$29,,MATCH(T$9,'Input| Escalations'!$F$21:$L$21,0))),0),0)</f>
        <v>0</v>
      </c>
      <c r="M813" s="194" cm="1">
        <f t="array" ref="M813">IF(LEN($F813)&gt;0,1+IFERROR(SUMPRODUCT(TRANSPOSE('Input| Projects'!$AO813:$AQ813),INDEX('Input| Escalations'!$F$27:$L$29,,MATCH(U$9,'Input| Escalations'!$F$21:$L$21,0))),0),0)</f>
        <v>0</v>
      </c>
      <c r="N813" s="194" cm="1">
        <f t="array" ref="N813">IF(LEN($F813)&gt;0,1+IFERROR(SUMPRODUCT(TRANSPOSE('Input| Projects'!$AO813:$AQ813),INDEX('Input| Escalations'!$F$27:$L$29,,MATCH(V$9,'Input| Escalations'!$F$21:$L$21,0))),0),0)</f>
        <v>0</v>
      </c>
      <c r="O813" s="194" cm="1">
        <f t="array" ref="O813">IF(LEN($F813)&gt;0,1+IFERROR(SUMPRODUCT(TRANSPOSE('Input| Projects'!$AO813:$AQ813),INDEX('Input| Escalations'!$F$27:$L$29,,MATCH(W$9,'Input| Escalations'!$F$21:$L$21,0))),0),0)</f>
        <v>0</v>
      </c>
      <c r="P813" s="10"/>
      <c r="Q813" s="172">
        <f>IFERROR(IF(ISNUMBER(FIND("decision",'Input| Setup'!$F$6)),'Input| Projects'!Y813,'Input| Projects'!I813)*'Input| Escalations'!$I$17*I813,0)</f>
        <v>0</v>
      </c>
      <c r="R813" s="172">
        <f>IFERROR(IF(ISNUMBER(FIND("decision",'Input| Setup'!$F$6)),'Input| Projects'!Z813,'Input| Projects'!J813)*'Input| Escalations'!$I$17*J813,0)</f>
        <v>0</v>
      </c>
      <c r="S813" s="172">
        <f>IFERROR(IF(ISNUMBER(FIND("decision",'Input| Setup'!$F$6)),'Input| Projects'!AA813,'Input| Projects'!K813)*'Input| Escalations'!$I$17*K813,0)</f>
        <v>0</v>
      </c>
      <c r="T813" s="172">
        <f>IFERROR(IF(ISNUMBER(FIND("decision",'Input| Setup'!$F$6)),'Input| Projects'!AB813,'Input| Projects'!L813)*'Input| Escalations'!$I$17*L813,0)</f>
        <v>0</v>
      </c>
      <c r="U813" s="172">
        <f>IFERROR(IF(ISNUMBER(FIND("decision",'Input| Setup'!$F$6)),'Input| Projects'!AC813,'Input| Projects'!M813)*'Input| Escalations'!$I$17*M813,0)</f>
        <v>0</v>
      </c>
      <c r="V813" s="172">
        <f>IFERROR(IF(ISNUMBER(FIND("decision",'Input| Setup'!$F$6)),'Input| Projects'!AD813,'Input| Projects'!N813)*'Input| Escalations'!$I$17*N813,0)</f>
        <v>0</v>
      </c>
      <c r="W813" s="172">
        <f>IFERROR(IF(ISNUMBER(FIND("decision",'Input| Setup'!$F$6)),'Input| Projects'!AE813,'Input| Projects'!O813)*'Input| Escalations'!$I$17*O813,0)</f>
        <v>0</v>
      </c>
      <c r="X813" s="175"/>
      <c r="Y813" s="172">
        <f>IF(ISNUMBER(FIND("decision",'Input| Setup'!$F$6)),'Input| Projects'!AG813,'Input| Projects'!Q813)*I813*'Input| Escalations'!$I$17</f>
        <v>0</v>
      </c>
      <c r="Z813" s="172">
        <f>IF(ISNUMBER(FIND("decision",'Input| Setup'!$F$6)),'Input| Projects'!AH813,'Input| Projects'!R813)*J813*'Input| Escalations'!$I$17</f>
        <v>0</v>
      </c>
      <c r="AA813" s="172">
        <f>IF(ISNUMBER(FIND("decision",'Input| Setup'!$F$6)),'Input| Projects'!AI813,'Input| Projects'!S813)*K813*'Input| Escalations'!$I$17</f>
        <v>0</v>
      </c>
      <c r="AB813" s="172">
        <f>IF(ISNUMBER(FIND("decision",'Input| Setup'!$F$6)),'Input| Projects'!AJ813,'Input| Projects'!T813)*L813*'Input| Escalations'!$I$17</f>
        <v>0</v>
      </c>
      <c r="AC813" s="172">
        <f>IF(ISNUMBER(FIND("decision",'Input| Setup'!$F$6)),'Input| Projects'!AK813,'Input| Projects'!U813)*M813*'Input| Escalations'!$I$17</f>
        <v>0</v>
      </c>
      <c r="AD813" s="172">
        <f>IF(ISNUMBER(FIND("decision",'Input| Setup'!$F$6)),'Input| Projects'!AL813,'Input| Projects'!V813)*N813*'Input| Escalations'!$I$17</f>
        <v>0</v>
      </c>
      <c r="AE813" s="172">
        <f>IF(ISNUMBER(FIND("decision",'Input| Setup'!$F$6)),'Input| Projects'!AM813,'Input| Projects'!W813)*O813*'Input| Escalations'!$I$17</f>
        <v>0</v>
      </c>
      <c r="AF813" s="175"/>
      <c r="AG813" s="172" cm="1">
        <f t="array" ref="AG813">IFERROR(--('Input| Projects'!$AS813="Yes")*_xlfn.SWITCH('Input| Overheads'!$C$50,"Direct costs",'Calc| Overheads Allocation'!C$8*Q813,"Internal labour",'Calc| Overheads Allocation'!C$8*Q813*'Input| Projects'!$AO813,"DNSP defined",'Calc| Overheads Allocation'!C$78*'Input| Projects'!$AV813,0),0)</f>
        <v>0</v>
      </c>
      <c r="AH813" s="172" cm="1">
        <f t="array" ref="AH813">IFERROR(--('Input| Projects'!$AS813="Yes")*_xlfn.SWITCH('Input| Overheads'!$C$50,"Direct costs",'Calc| Overheads Allocation'!D$8*R813,"Internal labour",'Calc| Overheads Allocation'!D$8*R813*'Input| Projects'!$AO813,"DNSP defined",'Calc| Overheads Allocation'!D$78*'Input| Projects'!$AV813,0),0)</f>
        <v>0</v>
      </c>
      <c r="AI813" s="172" cm="1">
        <f t="array" ref="AI813">IFERROR(--('Input| Projects'!$AS813="Yes")*_xlfn.SWITCH('Input| Overheads'!$C$50,"Direct costs",'Calc| Overheads Allocation'!E$8*S813,"Internal labour",'Calc| Overheads Allocation'!E$8*S813*'Input| Projects'!$AO813,"DNSP defined",'Calc| Overheads Allocation'!E$78*'Input| Projects'!$AV813,0),0)</f>
        <v>0</v>
      </c>
      <c r="AJ813" s="172" cm="1">
        <f t="array" ref="AJ813">IFERROR(--('Input| Projects'!$AS813="Yes")*_xlfn.SWITCH('Input| Overheads'!$C$50,"Direct costs",'Calc| Overheads Allocation'!F$8*T813,"Internal labour",'Calc| Overheads Allocation'!F$8*T813*'Input| Projects'!$AO813,"DNSP defined",'Calc| Overheads Allocation'!F$78*'Input| Projects'!$AV813,0),0)</f>
        <v>0</v>
      </c>
      <c r="AK813" s="172" cm="1">
        <f t="array" ref="AK813">IFERROR(--('Input| Projects'!$AS813="Yes")*_xlfn.SWITCH('Input| Overheads'!$C$50,"Direct costs",'Calc| Overheads Allocation'!G$8*U813,"Internal labour",'Calc| Overheads Allocation'!G$8*U813*'Input| Projects'!$AO813,"DNSP defined",'Calc| Overheads Allocation'!G$78*'Input| Projects'!$AV813,0),0)</f>
        <v>0</v>
      </c>
      <c r="AL813" s="172" cm="1">
        <f t="array" ref="AL813">IFERROR(--('Input| Projects'!$AS813="Yes")*_xlfn.SWITCH('Input| Overheads'!$C$50,"Direct costs",'Calc| Overheads Allocation'!H$8*V813,"Internal labour",'Calc| Overheads Allocation'!H$8*V813*'Input| Projects'!$AO813,"DNSP defined",'Calc| Overheads Allocation'!H$78*'Input| Projects'!$AV813,0),0)</f>
        <v>0</v>
      </c>
      <c r="AM813" s="172" cm="1">
        <f t="array" ref="AM813">IFERROR(--('Input| Projects'!$AS813="Yes")*_xlfn.SWITCH('Input| Overheads'!$C$50,"Direct costs",'Calc| Overheads Allocation'!I$8*W813,"Internal labour",'Calc| Overheads Allocation'!I$8*W813*'Input| Projects'!$AO813,"DNSP defined",'Calc| Overheads Allocation'!I$78*'Input| Projects'!$AV813,0),0)</f>
        <v>0</v>
      </c>
      <c r="AN813" s="175"/>
      <c r="AO813" s="172" cm="1">
        <f t="array" ref="AO813">IFERROR(--('Input| Projects'!$AT813="Yes")*_xlfn.SWITCH('Input| Overheads'!$C$50,"Direct costs",'Calc| Overheads Allocation'!C$9*Q813,"Internal labour",'Calc| Overheads Allocation'!C$9*Q813*'Input| Projects'!$AO813,"DNSP defined",'Calc| Overheads Allocation'!C$79*'Input| Projects'!$AW813,0),0)</f>
        <v>0</v>
      </c>
      <c r="AP813" s="172" cm="1">
        <f t="array" ref="AP813">IFERROR(--('Input| Projects'!$AT813="Yes")*_xlfn.SWITCH('Input| Overheads'!$C$50,"Direct costs",'Calc| Overheads Allocation'!D$9*R813,"Internal labour",'Calc| Overheads Allocation'!D$9*R813*'Input| Projects'!$AO813,"DNSP defined",'Calc| Overheads Allocation'!D$79*'Input| Projects'!$AW813,0),0)</f>
        <v>0</v>
      </c>
      <c r="AQ813" s="172" cm="1">
        <f t="array" ref="AQ813">IFERROR(--('Input| Projects'!$AT813="Yes")*_xlfn.SWITCH('Input| Overheads'!$C$50,"Direct costs",'Calc| Overheads Allocation'!E$9*S813,"Internal labour",'Calc| Overheads Allocation'!E$9*S813*'Input| Projects'!$AO813,"DNSP defined",'Calc| Overheads Allocation'!E$79*'Input| Projects'!$AW813,0),0)</f>
        <v>0</v>
      </c>
      <c r="AR813" s="172" cm="1">
        <f t="array" ref="AR813">IFERROR(--('Input| Projects'!$AT813="Yes")*_xlfn.SWITCH('Input| Overheads'!$C$50,"Direct costs",'Calc| Overheads Allocation'!F$9*T813,"Internal labour",'Calc| Overheads Allocation'!F$9*T813*'Input| Projects'!$AO813,"DNSP defined",'Calc| Overheads Allocation'!F$79*'Input| Projects'!$AW813,0),0)</f>
        <v>0</v>
      </c>
      <c r="AS813" s="172" cm="1">
        <f t="array" ref="AS813">IFERROR(--('Input| Projects'!$AT813="Yes")*_xlfn.SWITCH('Input| Overheads'!$C$50,"Direct costs",'Calc| Overheads Allocation'!G$9*U813,"Internal labour",'Calc| Overheads Allocation'!G$9*U813*'Input| Projects'!$AO813,"DNSP defined",'Calc| Overheads Allocation'!G$79*'Input| Projects'!$AW813,0),0)</f>
        <v>0</v>
      </c>
      <c r="AT813" s="172" cm="1">
        <f t="array" ref="AT813">IFERROR(--('Input| Projects'!$AT813="Yes")*_xlfn.SWITCH('Input| Overheads'!$C$50,"Direct costs",'Calc| Overheads Allocation'!H$9*V813,"Internal labour",'Calc| Overheads Allocation'!H$9*V813*'Input| Projects'!$AO813,"DNSP defined",'Calc| Overheads Allocation'!H$79*'Input| Projects'!$AW813,0),0)</f>
        <v>0</v>
      </c>
      <c r="AU813" s="172" cm="1">
        <f t="array" ref="AU813">IFERROR(--('Input| Projects'!$AT813="Yes")*_xlfn.SWITCH('Input| Overheads'!$C$50,"Direct costs",'Calc| Overheads Allocation'!I$9*W813,"Internal labour",'Calc| Overheads Allocation'!I$9*W813*'Input| Projects'!$AO813,"DNSP defined",'Calc| Overheads Allocation'!I$79*'Input| Projects'!$AW813,0),0)</f>
        <v>0</v>
      </c>
      <c r="AV813" s="175"/>
      <c r="AW813" s="172">
        <f t="shared" si="288"/>
        <v>0</v>
      </c>
      <c r="AX813" s="172">
        <f t="shared" si="289"/>
        <v>0</v>
      </c>
      <c r="AY813" s="172">
        <f t="shared" si="290"/>
        <v>0</v>
      </c>
      <c r="AZ813" s="172">
        <f t="shared" si="291"/>
        <v>0</v>
      </c>
      <c r="BA813" s="172">
        <f t="shared" si="292"/>
        <v>0</v>
      </c>
      <c r="BB813" s="172">
        <f t="shared" si="293"/>
        <v>0</v>
      </c>
      <c r="BC813" s="172">
        <f t="shared" si="294"/>
        <v>0</v>
      </c>
      <c r="BD813" s="176"/>
      <c r="BE813" s="172">
        <f t="shared" si="295"/>
        <v>0</v>
      </c>
      <c r="BF813" s="172">
        <f t="shared" si="296"/>
        <v>0</v>
      </c>
      <c r="BG813" s="172">
        <f t="shared" si="297"/>
        <v>0</v>
      </c>
      <c r="BH813" s="172">
        <f t="shared" si="298"/>
        <v>0</v>
      </c>
      <c r="BI813" s="172">
        <f t="shared" si="299"/>
        <v>0</v>
      </c>
      <c r="BJ813" s="172">
        <f t="shared" si="300"/>
        <v>0</v>
      </c>
      <c r="BK813" s="172">
        <f t="shared" si="301"/>
        <v>0</v>
      </c>
      <c r="BL813" s="176"/>
      <c r="BM813" s="172">
        <f t="shared" si="280"/>
        <v>0</v>
      </c>
      <c r="BN813" s="172">
        <f t="shared" si="281"/>
        <v>0</v>
      </c>
      <c r="BO813" s="172">
        <f t="shared" si="282"/>
        <v>0</v>
      </c>
      <c r="BP813" s="172">
        <f t="shared" si="283"/>
        <v>0</v>
      </c>
      <c r="BQ813" s="172">
        <f t="shared" si="284"/>
        <v>0</v>
      </c>
      <c r="BR813" s="172">
        <f t="shared" si="285"/>
        <v>0</v>
      </c>
      <c r="BS813" s="172">
        <f t="shared" si="286"/>
        <v>0</v>
      </c>
      <c r="BT813" s="55"/>
      <c r="BU813" s="158">
        <f>SUMIF('Input| Projects'!$BA$8:$CX$8,RIGHT(BU$9,3),'Input| Projects'!$BA813:$CX813)</f>
        <v>0</v>
      </c>
      <c r="BV813" s="158">
        <f>SUMIF('Input| Projects'!$BA$8:$CX$8,RIGHT(BV$9,3),'Input| Projects'!$BA813:$CX813)</f>
        <v>0</v>
      </c>
      <c r="BW813" s="79" t="str">
        <f t="shared" si="287"/>
        <v/>
      </c>
    </row>
    <row r="814" spans="2:75" x14ac:dyDescent="0.2">
      <c r="B814" s="123">
        <f>IFERROR('Input| Projects'!B814,"")</f>
        <v>805</v>
      </c>
      <c r="C814" s="160" t="str">
        <f>IFERROR(IF('Input| Projects'!C814="","",'Input| Projects'!C814),"")</f>
        <v/>
      </c>
      <c r="D814" s="160" t="str">
        <f>IFERROR(IF('Input| Projects'!D814="","",'Input| Projects'!D814),"")</f>
        <v/>
      </c>
      <c r="E814" s="53"/>
      <c r="F814" s="160" t="str">
        <f>IF(LEN('Input| Projects'!F814)&gt;0,'Input| Projects'!F814,"")</f>
        <v/>
      </c>
      <c r="G814" s="160" t="str">
        <f>IF(LEN('Input| Projects'!G814)&gt;0,'Input| Projects'!G814,"")</f>
        <v/>
      </c>
      <c r="H814" s="10"/>
      <c r="I814" s="194" cm="1">
        <f t="array" ref="I814">IF(LEN($F814)&gt;0,1+IFERROR(SUMPRODUCT(TRANSPOSE('Input| Projects'!$AO814:$AQ814),INDEX('Input| Escalations'!$F$27:$L$29,,MATCH(Q$9,'Input| Escalations'!$F$21:$L$21,0))),0),0)</f>
        <v>0</v>
      </c>
      <c r="J814" s="194" cm="1">
        <f t="array" ref="J814">IF(LEN($F814)&gt;0,1+IFERROR(SUMPRODUCT(TRANSPOSE('Input| Projects'!$AO814:$AQ814),INDEX('Input| Escalations'!$F$27:$L$29,,MATCH(R$9,'Input| Escalations'!$F$21:$L$21,0))),0),0)</f>
        <v>0</v>
      </c>
      <c r="K814" s="194" cm="1">
        <f t="array" ref="K814">IF(LEN($F814)&gt;0,1+IFERROR(SUMPRODUCT(TRANSPOSE('Input| Projects'!$AO814:$AQ814),INDEX('Input| Escalations'!$F$27:$L$29,,MATCH(S$9,'Input| Escalations'!$F$21:$L$21,0))),0),0)</f>
        <v>0</v>
      </c>
      <c r="L814" s="194" cm="1">
        <f t="array" ref="L814">IF(LEN($F814)&gt;0,1+IFERROR(SUMPRODUCT(TRANSPOSE('Input| Projects'!$AO814:$AQ814),INDEX('Input| Escalations'!$F$27:$L$29,,MATCH(T$9,'Input| Escalations'!$F$21:$L$21,0))),0),0)</f>
        <v>0</v>
      </c>
      <c r="M814" s="194" cm="1">
        <f t="array" ref="M814">IF(LEN($F814)&gt;0,1+IFERROR(SUMPRODUCT(TRANSPOSE('Input| Projects'!$AO814:$AQ814),INDEX('Input| Escalations'!$F$27:$L$29,,MATCH(U$9,'Input| Escalations'!$F$21:$L$21,0))),0),0)</f>
        <v>0</v>
      </c>
      <c r="N814" s="194" cm="1">
        <f t="array" ref="N814">IF(LEN($F814)&gt;0,1+IFERROR(SUMPRODUCT(TRANSPOSE('Input| Projects'!$AO814:$AQ814),INDEX('Input| Escalations'!$F$27:$L$29,,MATCH(V$9,'Input| Escalations'!$F$21:$L$21,0))),0),0)</f>
        <v>0</v>
      </c>
      <c r="O814" s="194" cm="1">
        <f t="array" ref="O814">IF(LEN($F814)&gt;0,1+IFERROR(SUMPRODUCT(TRANSPOSE('Input| Projects'!$AO814:$AQ814),INDEX('Input| Escalations'!$F$27:$L$29,,MATCH(W$9,'Input| Escalations'!$F$21:$L$21,0))),0),0)</f>
        <v>0</v>
      </c>
      <c r="P814" s="10"/>
      <c r="Q814" s="172">
        <f>IFERROR(IF(ISNUMBER(FIND("decision",'Input| Setup'!$F$6)),'Input| Projects'!Y814,'Input| Projects'!I814)*'Input| Escalations'!$I$17*I814,0)</f>
        <v>0</v>
      </c>
      <c r="R814" s="172">
        <f>IFERROR(IF(ISNUMBER(FIND("decision",'Input| Setup'!$F$6)),'Input| Projects'!Z814,'Input| Projects'!J814)*'Input| Escalations'!$I$17*J814,0)</f>
        <v>0</v>
      </c>
      <c r="S814" s="172">
        <f>IFERROR(IF(ISNUMBER(FIND("decision",'Input| Setup'!$F$6)),'Input| Projects'!AA814,'Input| Projects'!K814)*'Input| Escalations'!$I$17*K814,0)</f>
        <v>0</v>
      </c>
      <c r="T814" s="172">
        <f>IFERROR(IF(ISNUMBER(FIND("decision",'Input| Setup'!$F$6)),'Input| Projects'!AB814,'Input| Projects'!L814)*'Input| Escalations'!$I$17*L814,0)</f>
        <v>0</v>
      </c>
      <c r="U814" s="172">
        <f>IFERROR(IF(ISNUMBER(FIND("decision",'Input| Setup'!$F$6)),'Input| Projects'!AC814,'Input| Projects'!M814)*'Input| Escalations'!$I$17*M814,0)</f>
        <v>0</v>
      </c>
      <c r="V814" s="172">
        <f>IFERROR(IF(ISNUMBER(FIND("decision",'Input| Setup'!$F$6)),'Input| Projects'!AD814,'Input| Projects'!N814)*'Input| Escalations'!$I$17*N814,0)</f>
        <v>0</v>
      </c>
      <c r="W814" s="172">
        <f>IFERROR(IF(ISNUMBER(FIND("decision",'Input| Setup'!$F$6)),'Input| Projects'!AE814,'Input| Projects'!O814)*'Input| Escalations'!$I$17*O814,0)</f>
        <v>0</v>
      </c>
      <c r="X814" s="175"/>
      <c r="Y814" s="172">
        <f>IF(ISNUMBER(FIND("decision",'Input| Setup'!$F$6)),'Input| Projects'!AG814,'Input| Projects'!Q814)*I814*'Input| Escalations'!$I$17</f>
        <v>0</v>
      </c>
      <c r="Z814" s="172">
        <f>IF(ISNUMBER(FIND("decision",'Input| Setup'!$F$6)),'Input| Projects'!AH814,'Input| Projects'!R814)*J814*'Input| Escalations'!$I$17</f>
        <v>0</v>
      </c>
      <c r="AA814" s="172">
        <f>IF(ISNUMBER(FIND("decision",'Input| Setup'!$F$6)),'Input| Projects'!AI814,'Input| Projects'!S814)*K814*'Input| Escalations'!$I$17</f>
        <v>0</v>
      </c>
      <c r="AB814" s="172">
        <f>IF(ISNUMBER(FIND("decision",'Input| Setup'!$F$6)),'Input| Projects'!AJ814,'Input| Projects'!T814)*L814*'Input| Escalations'!$I$17</f>
        <v>0</v>
      </c>
      <c r="AC814" s="172">
        <f>IF(ISNUMBER(FIND("decision",'Input| Setup'!$F$6)),'Input| Projects'!AK814,'Input| Projects'!U814)*M814*'Input| Escalations'!$I$17</f>
        <v>0</v>
      </c>
      <c r="AD814" s="172">
        <f>IF(ISNUMBER(FIND("decision",'Input| Setup'!$F$6)),'Input| Projects'!AL814,'Input| Projects'!V814)*N814*'Input| Escalations'!$I$17</f>
        <v>0</v>
      </c>
      <c r="AE814" s="172">
        <f>IF(ISNUMBER(FIND("decision",'Input| Setup'!$F$6)),'Input| Projects'!AM814,'Input| Projects'!W814)*O814*'Input| Escalations'!$I$17</f>
        <v>0</v>
      </c>
      <c r="AF814" s="175"/>
      <c r="AG814" s="172" cm="1">
        <f t="array" ref="AG814">IFERROR(--('Input| Projects'!$AS814="Yes")*_xlfn.SWITCH('Input| Overheads'!$C$50,"Direct costs",'Calc| Overheads Allocation'!C$8*Q814,"Internal labour",'Calc| Overheads Allocation'!C$8*Q814*'Input| Projects'!$AO814,"DNSP defined",'Calc| Overheads Allocation'!C$78*'Input| Projects'!$AV814,0),0)</f>
        <v>0</v>
      </c>
      <c r="AH814" s="172" cm="1">
        <f t="array" ref="AH814">IFERROR(--('Input| Projects'!$AS814="Yes")*_xlfn.SWITCH('Input| Overheads'!$C$50,"Direct costs",'Calc| Overheads Allocation'!D$8*R814,"Internal labour",'Calc| Overheads Allocation'!D$8*R814*'Input| Projects'!$AO814,"DNSP defined",'Calc| Overheads Allocation'!D$78*'Input| Projects'!$AV814,0),0)</f>
        <v>0</v>
      </c>
      <c r="AI814" s="172" cm="1">
        <f t="array" ref="AI814">IFERROR(--('Input| Projects'!$AS814="Yes")*_xlfn.SWITCH('Input| Overheads'!$C$50,"Direct costs",'Calc| Overheads Allocation'!E$8*S814,"Internal labour",'Calc| Overheads Allocation'!E$8*S814*'Input| Projects'!$AO814,"DNSP defined",'Calc| Overheads Allocation'!E$78*'Input| Projects'!$AV814,0),0)</f>
        <v>0</v>
      </c>
      <c r="AJ814" s="172" cm="1">
        <f t="array" ref="AJ814">IFERROR(--('Input| Projects'!$AS814="Yes")*_xlfn.SWITCH('Input| Overheads'!$C$50,"Direct costs",'Calc| Overheads Allocation'!F$8*T814,"Internal labour",'Calc| Overheads Allocation'!F$8*T814*'Input| Projects'!$AO814,"DNSP defined",'Calc| Overheads Allocation'!F$78*'Input| Projects'!$AV814,0),0)</f>
        <v>0</v>
      </c>
      <c r="AK814" s="172" cm="1">
        <f t="array" ref="AK814">IFERROR(--('Input| Projects'!$AS814="Yes")*_xlfn.SWITCH('Input| Overheads'!$C$50,"Direct costs",'Calc| Overheads Allocation'!G$8*U814,"Internal labour",'Calc| Overheads Allocation'!G$8*U814*'Input| Projects'!$AO814,"DNSP defined",'Calc| Overheads Allocation'!G$78*'Input| Projects'!$AV814,0),0)</f>
        <v>0</v>
      </c>
      <c r="AL814" s="172" cm="1">
        <f t="array" ref="AL814">IFERROR(--('Input| Projects'!$AS814="Yes")*_xlfn.SWITCH('Input| Overheads'!$C$50,"Direct costs",'Calc| Overheads Allocation'!H$8*V814,"Internal labour",'Calc| Overheads Allocation'!H$8*V814*'Input| Projects'!$AO814,"DNSP defined",'Calc| Overheads Allocation'!H$78*'Input| Projects'!$AV814,0),0)</f>
        <v>0</v>
      </c>
      <c r="AM814" s="172" cm="1">
        <f t="array" ref="AM814">IFERROR(--('Input| Projects'!$AS814="Yes")*_xlfn.SWITCH('Input| Overheads'!$C$50,"Direct costs",'Calc| Overheads Allocation'!I$8*W814,"Internal labour",'Calc| Overheads Allocation'!I$8*W814*'Input| Projects'!$AO814,"DNSP defined",'Calc| Overheads Allocation'!I$78*'Input| Projects'!$AV814,0),0)</f>
        <v>0</v>
      </c>
      <c r="AN814" s="175"/>
      <c r="AO814" s="172" cm="1">
        <f t="array" ref="AO814">IFERROR(--('Input| Projects'!$AT814="Yes")*_xlfn.SWITCH('Input| Overheads'!$C$50,"Direct costs",'Calc| Overheads Allocation'!C$9*Q814,"Internal labour",'Calc| Overheads Allocation'!C$9*Q814*'Input| Projects'!$AO814,"DNSP defined",'Calc| Overheads Allocation'!C$79*'Input| Projects'!$AW814,0),0)</f>
        <v>0</v>
      </c>
      <c r="AP814" s="172" cm="1">
        <f t="array" ref="AP814">IFERROR(--('Input| Projects'!$AT814="Yes")*_xlfn.SWITCH('Input| Overheads'!$C$50,"Direct costs",'Calc| Overheads Allocation'!D$9*R814,"Internal labour",'Calc| Overheads Allocation'!D$9*R814*'Input| Projects'!$AO814,"DNSP defined",'Calc| Overheads Allocation'!D$79*'Input| Projects'!$AW814,0),0)</f>
        <v>0</v>
      </c>
      <c r="AQ814" s="172" cm="1">
        <f t="array" ref="AQ814">IFERROR(--('Input| Projects'!$AT814="Yes")*_xlfn.SWITCH('Input| Overheads'!$C$50,"Direct costs",'Calc| Overheads Allocation'!E$9*S814,"Internal labour",'Calc| Overheads Allocation'!E$9*S814*'Input| Projects'!$AO814,"DNSP defined",'Calc| Overheads Allocation'!E$79*'Input| Projects'!$AW814,0),0)</f>
        <v>0</v>
      </c>
      <c r="AR814" s="172" cm="1">
        <f t="array" ref="AR814">IFERROR(--('Input| Projects'!$AT814="Yes")*_xlfn.SWITCH('Input| Overheads'!$C$50,"Direct costs",'Calc| Overheads Allocation'!F$9*T814,"Internal labour",'Calc| Overheads Allocation'!F$9*T814*'Input| Projects'!$AO814,"DNSP defined",'Calc| Overheads Allocation'!F$79*'Input| Projects'!$AW814,0),0)</f>
        <v>0</v>
      </c>
      <c r="AS814" s="172" cm="1">
        <f t="array" ref="AS814">IFERROR(--('Input| Projects'!$AT814="Yes")*_xlfn.SWITCH('Input| Overheads'!$C$50,"Direct costs",'Calc| Overheads Allocation'!G$9*U814,"Internal labour",'Calc| Overheads Allocation'!G$9*U814*'Input| Projects'!$AO814,"DNSP defined",'Calc| Overheads Allocation'!G$79*'Input| Projects'!$AW814,0),0)</f>
        <v>0</v>
      </c>
      <c r="AT814" s="172" cm="1">
        <f t="array" ref="AT814">IFERROR(--('Input| Projects'!$AT814="Yes")*_xlfn.SWITCH('Input| Overheads'!$C$50,"Direct costs",'Calc| Overheads Allocation'!H$9*V814,"Internal labour",'Calc| Overheads Allocation'!H$9*V814*'Input| Projects'!$AO814,"DNSP defined",'Calc| Overheads Allocation'!H$79*'Input| Projects'!$AW814,0),0)</f>
        <v>0</v>
      </c>
      <c r="AU814" s="172" cm="1">
        <f t="array" ref="AU814">IFERROR(--('Input| Projects'!$AT814="Yes")*_xlfn.SWITCH('Input| Overheads'!$C$50,"Direct costs",'Calc| Overheads Allocation'!I$9*W814,"Internal labour",'Calc| Overheads Allocation'!I$9*W814*'Input| Projects'!$AO814,"DNSP defined",'Calc| Overheads Allocation'!I$79*'Input| Projects'!$AW814,0),0)</f>
        <v>0</v>
      </c>
      <c r="AV814" s="175"/>
      <c r="AW814" s="172">
        <f t="shared" si="288"/>
        <v>0</v>
      </c>
      <c r="AX814" s="172">
        <f t="shared" si="289"/>
        <v>0</v>
      </c>
      <c r="AY814" s="172">
        <f t="shared" si="290"/>
        <v>0</v>
      </c>
      <c r="AZ814" s="172">
        <f t="shared" si="291"/>
        <v>0</v>
      </c>
      <c r="BA814" s="172">
        <f t="shared" si="292"/>
        <v>0</v>
      </c>
      <c r="BB814" s="172">
        <f t="shared" si="293"/>
        <v>0</v>
      </c>
      <c r="BC814" s="172">
        <f t="shared" si="294"/>
        <v>0</v>
      </c>
      <c r="BD814" s="176"/>
      <c r="BE814" s="172">
        <f t="shared" si="295"/>
        <v>0</v>
      </c>
      <c r="BF814" s="172">
        <f t="shared" si="296"/>
        <v>0</v>
      </c>
      <c r="BG814" s="172">
        <f t="shared" si="297"/>
        <v>0</v>
      </c>
      <c r="BH814" s="172">
        <f t="shared" si="298"/>
        <v>0</v>
      </c>
      <c r="BI814" s="172">
        <f t="shared" si="299"/>
        <v>0</v>
      </c>
      <c r="BJ814" s="172">
        <f t="shared" si="300"/>
        <v>0</v>
      </c>
      <c r="BK814" s="172">
        <f t="shared" si="301"/>
        <v>0</v>
      </c>
      <c r="BL814" s="176"/>
      <c r="BM814" s="172">
        <f t="shared" si="280"/>
        <v>0</v>
      </c>
      <c r="BN814" s="172">
        <f t="shared" si="281"/>
        <v>0</v>
      </c>
      <c r="BO814" s="172">
        <f t="shared" si="282"/>
        <v>0</v>
      </c>
      <c r="BP814" s="172">
        <f t="shared" si="283"/>
        <v>0</v>
      </c>
      <c r="BQ814" s="172">
        <f t="shared" si="284"/>
        <v>0</v>
      </c>
      <c r="BR814" s="172">
        <f t="shared" si="285"/>
        <v>0</v>
      </c>
      <c r="BS814" s="172">
        <f t="shared" si="286"/>
        <v>0</v>
      </c>
      <c r="BT814" s="55"/>
      <c r="BU814" s="158">
        <f>SUMIF('Input| Projects'!$BA$8:$CX$8,RIGHT(BU$9,3),'Input| Projects'!$BA814:$CX814)</f>
        <v>0</v>
      </c>
      <c r="BV814" s="158">
        <f>SUMIF('Input| Projects'!$BA$8:$CX$8,RIGHT(BV$9,3),'Input| Projects'!$BA814:$CX814)</f>
        <v>0</v>
      </c>
      <c r="BW814" s="79" t="str">
        <f t="shared" si="287"/>
        <v/>
      </c>
    </row>
    <row r="815" spans="2:75" x14ac:dyDescent="0.2">
      <c r="B815" s="123">
        <f>IFERROR('Input| Projects'!B815,"")</f>
        <v>806</v>
      </c>
      <c r="C815" s="160" t="str">
        <f>IFERROR(IF('Input| Projects'!C815="","",'Input| Projects'!C815),"")</f>
        <v/>
      </c>
      <c r="D815" s="160" t="str">
        <f>IFERROR(IF('Input| Projects'!D815="","",'Input| Projects'!D815),"")</f>
        <v/>
      </c>
      <c r="E815" s="53"/>
      <c r="F815" s="160" t="str">
        <f>IF(LEN('Input| Projects'!F815)&gt;0,'Input| Projects'!F815,"")</f>
        <v/>
      </c>
      <c r="G815" s="160" t="str">
        <f>IF(LEN('Input| Projects'!G815)&gt;0,'Input| Projects'!G815,"")</f>
        <v/>
      </c>
      <c r="H815" s="10"/>
      <c r="I815" s="194" cm="1">
        <f t="array" ref="I815">IF(LEN($F815)&gt;0,1+IFERROR(SUMPRODUCT(TRANSPOSE('Input| Projects'!$AO815:$AQ815),INDEX('Input| Escalations'!$F$27:$L$29,,MATCH(Q$9,'Input| Escalations'!$F$21:$L$21,0))),0),0)</f>
        <v>0</v>
      </c>
      <c r="J815" s="194" cm="1">
        <f t="array" ref="J815">IF(LEN($F815)&gt;0,1+IFERROR(SUMPRODUCT(TRANSPOSE('Input| Projects'!$AO815:$AQ815),INDEX('Input| Escalations'!$F$27:$L$29,,MATCH(R$9,'Input| Escalations'!$F$21:$L$21,0))),0),0)</f>
        <v>0</v>
      </c>
      <c r="K815" s="194" cm="1">
        <f t="array" ref="K815">IF(LEN($F815)&gt;0,1+IFERROR(SUMPRODUCT(TRANSPOSE('Input| Projects'!$AO815:$AQ815),INDEX('Input| Escalations'!$F$27:$L$29,,MATCH(S$9,'Input| Escalations'!$F$21:$L$21,0))),0),0)</f>
        <v>0</v>
      </c>
      <c r="L815" s="194" cm="1">
        <f t="array" ref="L815">IF(LEN($F815)&gt;0,1+IFERROR(SUMPRODUCT(TRANSPOSE('Input| Projects'!$AO815:$AQ815),INDEX('Input| Escalations'!$F$27:$L$29,,MATCH(T$9,'Input| Escalations'!$F$21:$L$21,0))),0),0)</f>
        <v>0</v>
      </c>
      <c r="M815" s="194" cm="1">
        <f t="array" ref="M815">IF(LEN($F815)&gt;0,1+IFERROR(SUMPRODUCT(TRANSPOSE('Input| Projects'!$AO815:$AQ815),INDEX('Input| Escalations'!$F$27:$L$29,,MATCH(U$9,'Input| Escalations'!$F$21:$L$21,0))),0),0)</f>
        <v>0</v>
      </c>
      <c r="N815" s="194" cm="1">
        <f t="array" ref="N815">IF(LEN($F815)&gt;0,1+IFERROR(SUMPRODUCT(TRANSPOSE('Input| Projects'!$AO815:$AQ815),INDEX('Input| Escalations'!$F$27:$L$29,,MATCH(V$9,'Input| Escalations'!$F$21:$L$21,0))),0),0)</f>
        <v>0</v>
      </c>
      <c r="O815" s="194" cm="1">
        <f t="array" ref="O815">IF(LEN($F815)&gt;0,1+IFERROR(SUMPRODUCT(TRANSPOSE('Input| Projects'!$AO815:$AQ815),INDEX('Input| Escalations'!$F$27:$L$29,,MATCH(W$9,'Input| Escalations'!$F$21:$L$21,0))),0),0)</f>
        <v>0</v>
      </c>
      <c r="P815" s="10"/>
      <c r="Q815" s="172">
        <f>IFERROR(IF(ISNUMBER(FIND("decision",'Input| Setup'!$F$6)),'Input| Projects'!Y815,'Input| Projects'!I815)*'Input| Escalations'!$I$17*I815,0)</f>
        <v>0</v>
      </c>
      <c r="R815" s="172">
        <f>IFERROR(IF(ISNUMBER(FIND("decision",'Input| Setup'!$F$6)),'Input| Projects'!Z815,'Input| Projects'!J815)*'Input| Escalations'!$I$17*J815,0)</f>
        <v>0</v>
      </c>
      <c r="S815" s="172">
        <f>IFERROR(IF(ISNUMBER(FIND("decision",'Input| Setup'!$F$6)),'Input| Projects'!AA815,'Input| Projects'!K815)*'Input| Escalations'!$I$17*K815,0)</f>
        <v>0</v>
      </c>
      <c r="T815" s="172">
        <f>IFERROR(IF(ISNUMBER(FIND("decision",'Input| Setup'!$F$6)),'Input| Projects'!AB815,'Input| Projects'!L815)*'Input| Escalations'!$I$17*L815,0)</f>
        <v>0</v>
      </c>
      <c r="U815" s="172">
        <f>IFERROR(IF(ISNUMBER(FIND("decision",'Input| Setup'!$F$6)),'Input| Projects'!AC815,'Input| Projects'!M815)*'Input| Escalations'!$I$17*M815,0)</f>
        <v>0</v>
      </c>
      <c r="V815" s="172">
        <f>IFERROR(IF(ISNUMBER(FIND("decision",'Input| Setup'!$F$6)),'Input| Projects'!AD815,'Input| Projects'!N815)*'Input| Escalations'!$I$17*N815,0)</f>
        <v>0</v>
      </c>
      <c r="W815" s="172">
        <f>IFERROR(IF(ISNUMBER(FIND("decision",'Input| Setup'!$F$6)),'Input| Projects'!AE815,'Input| Projects'!O815)*'Input| Escalations'!$I$17*O815,0)</f>
        <v>0</v>
      </c>
      <c r="X815" s="175"/>
      <c r="Y815" s="172">
        <f>IF(ISNUMBER(FIND("decision",'Input| Setup'!$F$6)),'Input| Projects'!AG815,'Input| Projects'!Q815)*I815*'Input| Escalations'!$I$17</f>
        <v>0</v>
      </c>
      <c r="Z815" s="172">
        <f>IF(ISNUMBER(FIND("decision",'Input| Setup'!$F$6)),'Input| Projects'!AH815,'Input| Projects'!R815)*J815*'Input| Escalations'!$I$17</f>
        <v>0</v>
      </c>
      <c r="AA815" s="172">
        <f>IF(ISNUMBER(FIND("decision",'Input| Setup'!$F$6)),'Input| Projects'!AI815,'Input| Projects'!S815)*K815*'Input| Escalations'!$I$17</f>
        <v>0</v>
      </c>
      <c r="AB815" s="172">
        <f>IF(ISNUMBER(FIND("decision",'Input| Setup'!$F$6)),'Input| Projects'!AJ815,'Input| Projects'!T815)*L815*'Input| Escalations'!$I$17</f>
        <v>0</v>
      </c>
      <c r="AC815" s="172">
        <f>IF(ISNUMBER(FIND("decision",'Input| Setup'!$F$6)),'Input| Projects'!AK815,'Input| Projects'!U815)*M815*'Input| Escalations'!$I$17</f>
        <v>0</v>
      </c>
      <c r="AD815" s="172">
        <f>IF(ISNUMBER(FIND("decision",'Input| Setup'!$F$6)),'Input| Projects'!AL815,'Input| Projects'!V815)*N815*'Input| Escalations'!$I$17</f>
        <v>0</v>
      </c>
      <c r="AE815" s="172">
        <f>IF(ISNUMBER(FIND("decision",'Input| Setup'!$F$6)),'Input| Projects'!AM815,'Input| Projects'!W815)*O815*'Input| Escalations'!$I$17</f>
        <v>0</v>
      </c>
      <c r="AF815" s="175"/>
      <c r="AG815" s="172" cm="1">
        <f t="array" ref="AG815">IFERROR(--('Input| Projects'!$AS815="Yes")*_xlfn.SWITCH('Input| Overheads'!$C$50,"Direct costs",'Calc| Overheads Allocation'!C$8*Q815,"Internal labour",'Calc| Overheads Allocation'!C$8*Q815*'Input| Projects'!$AO815,"DNSP defined",'Calc| Overheads Allocation'!C$78*'Input| Projects'!$AV815,0),0)</f>
        <v>0</v>
      </c>
      <c r="AH815" s="172" cm="1">
        <f t="array" ref="AH815">IFERROR(--('Input| Projects'!$AS815="Yes")*_xlfn.SWITCH('Input| Overheads'!$C$50,"Direct costs",'Calc| Overheads Allocation'!D$8*R815,"Internal labour",'Calc| Overheads Allocation'!D$8*R815*'Input| Projects'!$AO815,"DNSP defined",'Calc| Overheads Allocation'!D$78*'Input| Projects'!$AV815,0),0)</f>
        <v>0</v>
      </c>
      <c r="AI815" s="172" cm="1">
        <f t="array" ref="AI815">IFERROR(--('Input| Projects'!$AS815="Yes")*_xlfn.SWITCH('Input| Overheads'!$C$50,"Direct costs",'Calc| Overheads Allocation'!E$8*S815,"Internal labour",'Calc| Overheads Allocation'!E$8*S815*'Input| Projects'!$AO815,"DNSP defined",'Calc| Overheads Allocation'!E$78*'Input| Projects'!$AV815,0),0)</f>
        <v>0</v>
      </c>
      <c r="AJ815" s="172" cm="1">
        <f t="array" ref="AJ815">IFERROR(--('Input| Projects'!$AS815="Yes")*_xlfn.SWITCH('Input| Overheads'!$C$50,"Direct costs",'Calc| Overheads Allocation'!F$8*T815,"Internal labour",'Calc| Overheads Allocation'!F$8*T815*'Input| Projects'!$AO815,"DNSP defined",'Calc| Overheads Allocation'!F$78*'Input| Projects'!$AV815,0),0)</f>
        <v>0</v>
      </c>
      <c r="AK815" s="172" cm="1">
        <f t="array" ref="AK815">IFERROR(--('Input| Projects'!$AS815="Yes")*_xlfn.SWITCH('Input| Overheads'!$C$50,"Direct costs",'Calc| Overheads Allocation'!G$8*U815,"Internal labour",'Calc| Overheads Allocation'!G$8*U815*'Input| Projects'!$AO815,"DNSP defined",'Calc| Overheads Allocation'!G$78*'Input| Projects'!$AV815,0),0)</f>
        <v>0</v>
      </c>
      <c r="AL815" s="172" cm="1">
        <f t="array" ref="AL815">IFERROR(--('Input| Projects'!$AS815="Yes")*_xlfn.SWITCH('Input| Overheads'!$C$50,"Direct costs",'Calc| Overheads Allocation'!H$8*V815,"Internal labour",'Calc| Overheads Allocation'!H$8*V815*'Input| Projects'!$AO815,"DNSP defined",'Calc| Overheads Allocation'!H$78*'Input| Projects'!$AV815,0),0)</f>
        <v>0</v>
      </c>
      <c r="AM815" s="172" cm="1">
        <f t="array" ref="AM815">IFERROR(--('Input| Projects'!$AS815="Yes")*_xlfn.SWITCH('Input| Overheads'!$C$50,"Direct costs",'Calc| Overheads Allocation'!I$8*W815,"Internal labour",'Calc| Overheads Allocation'!I$8*W815*'Input| Projects'!$AO815,"DNSP defined",'Calc| Overheads Allocation'!I$78*'Input| Projects'!$AV815,0),0)</f>
        <v>0</v>
      </c>
      <c r="AN815" s="175"/>
      <c r="AO815" s="172" cm="1">
        <f t="array" ref="AO815">IFERROR(--('Input| Projects'!$AT815="Yes")*_xlfn.SWITCH('Input| Overheads'!$C$50,"Direct costs",'Calc| Overheads Allocation'!C$9*Q815,"Internal labour",'Calc| Overheads Allocation'!C$9*Q815*'Input| Projects'!$AO815,"DNSP defined",'Calc| Overheads Allocation'!C$79*'Input| Projects'!$AW815,0),0)</f>
        <v>0</v>
      </c>
      <c r="AP815" s="172" cm="1">
        <f t="array" ref="AP815">IFERROR(--('Input| Projects'!$AT815="Yes")*_xlfn.SWITCH('Input| Overheads'!$C$50,"Direct costs",'Calc| Overheads Allocation'!D$9*R815,"Internal labour",'Calc| Overheads Allocation'!D$9*R815*'Input| Projects'!$AO815,"DNSP defined",'Calc| Overheads Allocation'!D$79*'Input| Projects'!$AW815,0),0)</f>
        <v>0</v>
      </c>
      <c r="AQ815" s="172" cm="1">
        <f t="array" ref="AQ815">IFERROR(--('Input| Projects'!$AT815="Yes")*_xlfn.SWITCH('Input| Overheads'!$C$50,"Direct costs",'Calc| Overheads Allocation'!E$9*S815,"Internal labour",'Calc| Overheads Allocation'!E$9*S815*'Input| Projects'!$AO815,"DNSP defined",'Calc| Overheads Allocation'!E$79*'Input| Projects'!$AW815,0),0)</f>
        <v>0</v>
      </c>
      <c r="AR815" s="172" cm="1">
        <f t="array" ref="AR815">IFERROR(--('Input| Projects'!$AT815="Yes")*_xlfn.SWITCH('Input| Overheads'!$C$50,"Direct costs",'Calc| Overheads Allocation'!F$9*T815,"Internal labour",'Calc| Overheads Allocation'!F$9*T815*'Input| Projects'!$AO815,"DNSP defined",'Calc| Overheads Allocation'!F$79*'Input| Projects'!$AW815,0),0)</f>
        <v>0</v>
      </c>
      <c r="AS815" s="172" cm="1">
        <f t="array" ref="AS815">IFERROR(--('Input| Projects'!$AT815="Yes")*_xlfn.SWITCH('Input| Overheads'!$C$50,"Direct costs",'Calc| Overheads Allocation'!G$9*U815,"Internal labour",'Calc| Overheads Allocation'!G$9*U815*'Input| Projects'!$AO815,"DNSP defined",'Calc| Overheads Allocation'!G$79*'Input| Projects'!$AW815,0),0)</f>
        <v>0</v>
      </c>
      <c r="AT815" s="172" cm="1">
        <f t="array" ref="AT815">IFERROR(--('Input| Projects'!$AT815="Yes")*_xlfn.SWITCH('Input| Overheads'!$C$50,"Direct costs",'Calc| Overheads Allocation'!H$9*V815,"Internal labour",'Calc| Overheads Allocation'!H$9*V815*'Input| Projects'!$AO815,"DNSP defined",'Calc| Overheads Allocation'!H$79*'Input| Projects'!$AW815,0),0)</f>
        <v>0</v>
      </c>
      <c r="AU815" s="172" cm="1">
        <f t="array" ref="AU815">IFERROR(--('Input| Projects'!$AT815="Yes")*_xlfn.SWITCH('Input| Overheads'!$C$50,"Direct costs",'Calc| Overheads Allocation'!I$9*W815,"Internal labour",'Calc| Overheads Allocation'!I$9*W815*'Input| Projects'!$AO815,"DNSP defined",'Calc| Overheads Allocation'!I$79*'Input| Projects'!$AW815,0),0)</f>
        <v>0</v>
      </c>
      <c r="AV815" s="175"/>
      <c r="AW815" s="172">
        <f t="shared" si="288"/>
        <v>0</v>
      </c>
      <c r="AX815" s="172">
        <f t="shared" si="289"/>
        <v>0</v>
      </c>
      <c r="AY815" s="172">
        <f t="shared" si="290"/>
        <v>0</v>
      </c>
      <c r="AZ815" s="172">
        <f t="shared" si="291"/>
        <v>0</v>
      </c>
      <c r="BA815" s="172">
        <f t="shared" si="292"/>
        <v>0</v>
      </c>
      <c r="BB815" s="172">
        <f t="shared" si="293"/>
        <v>0</v>
      </c>
      <c r="BC815" s="172">
        <f t="shared" si="294"/>
        <v>0</v>
      </c>
      <c r="BD815" s="176"/>
      <c r="BE815" s="172">
        <f t="shared" si="295"/>
        <v>0</v>
      </c>
      <c r="BF815" s="172">
        <f t="shared" si="296"/>
        <v>0</v>
      </c>
      <c r="BG815" s="172">
        <f t="shared" si="297"/>
        <v>0</v>
      </c>
      <c r="BH815" s="172">
        <f t="shared" si="298"/>
        <v>0</v>
      </c>
      <c r="BI815" s="172">
        <f t="shared" si="299"/>
        <v>0</v>
      </c>
      <c r="BJ815" s="172">
        <f t="shared" si="300"/>
        <v>0</v>
      </c>
      <c r="BK815" s="172">
        <f t="shared" si="301"/>
        <v>0</v>
      </c>
      <c r="BL815" s="176"/>
      <c r="BM815" s="172">
        <f t="shared" si="280"/>
        <v>0</v>
      </c>
      <c r="BN815" s="172">
        <f t="shared" si="281"/>
        <v>0</v>
      </c>
      <c r="BO815" s="172">
        <f t="shared" si="282"/>
        <v>0</v>
      </c>
      <c r="BP815" s="172">
        <f t="shared" si="283"/>
        <v>0</v>
      </c>
      <c r="BQ815" s="172">
        <f t="shared" si="284"/>
        <v>0</v>
      </c>
      <c r="BR815" s="172">
        <f t="shared" si="285"/>
        <v>0</v>
      </c>
      <c r="BS815" s="172">
        <f t="shared" si="286"/>
        <v>0</v>
      </c>
      <c r="BT815" s="55"/>
      <c r="BU815" s="158">
        <f>SUMIF('Input| Projects'!$BA$8:$CX$8,RIGHT(BU$9,3),'Input| Projects'!$BA815:$CX815)</f>
        <v>0</v>
      </c>
      <c r="BV815" s="158">
        <f>SUMIF('Input| Projects'!$BA$8:$CX$8,RIGHT(BV$9,3),'Input| Projects'!$BA815:$CX815)</f>
        <v>0</v>
      </c>
      <c r="BW815" s="79" t="str">
        <f t="shared" si="287"/>
        <v/>
      </c>
    </row>
    <row r="816" spans="2:75" x14ac:dyDescent="0.2">
      <c r="B816" s="123">
        <f>IFERROR('Input| Projects'!B816,"")</f>
        <v>807</v>
      </c>
      <c r="C816" s="160" t="str">
        <f>IFERROR(IF('Input| Projects'!C816="","",'Input| Projects'!C816),"")</f>
        <v/>
      </c>
      <c r="D816" s="160" t="str">
        <f>IFERROR(IF('Input| Projects'!D816="","",'Input| Projects'!D816),"")</f>
        <v/>
      </c>
      <c r="E816" s="53"/>
      <c r="F816" s="160" t="str">
        <f>IF(LEN('Input| Projects'!F816)&gt;0,'Input| Projects'!F816,"")</f>
        <v/>
      </c>
      <c r="G816" s="160" t="str">
        <f>IF(LEN('Input| Projects'!G816)&gt;0,'Input| Projects'!G816,"")</f>
        <v/>
      </c>
      <c r="H816" s="10"/>
      <c r="I816" s="194" cm="1">
        <f t="array" ref="I816">IF(LEN($F816)&gt;0,1+IFERROR(SUMPRODUCT(TRANSPOSE('Input| Projects'!$AO816:$AQ816),INDEX('Input| Escalations'!$F$27:$L$29,,MATCH(Q$9,'Input| Escalations'!$F$21:$L$21,0))),0),0)</f>
        <v>0</v>
      </c>
      <c r="J816" s="194" cm="1">
        <f t="array" ref="J816">IF(LEN($F816)&gt;0,1+IFERROR(SUMPRODUCT(TRANSPOSE('Input| Projects'!$AO816:$AQ816),INDEX('Input| Escalations'!$F$27:$L$29,,MATCH(R$9,'Input| Escalations'!$F$21:$L$21,0))),0),0)</f>
        <v>0</v>
      </c>
      <c r="K816" s="194" cm="1">
        <f t="array" ref="K816">IF(LEN($F816)&gt;0,1+IFERROR(SUMPRODUCT(TRANSPOSE('Input| Projects'!$AO816:$AQ816),INDEX('Input| Escalations'!$F$27:$L$29,,MATCH(S$9,'Input| Escalations'!$F$21:$L$21,0))),0),0)</f>
        <v>0</v>
      </c>
      <c r="L816" s="194" cm="1">
        <f t="array" ref="L816">IF(LEN($F816)&gt;0,1+IFERROR(SUMPRODUCT(TRANSPOSE('Input| Projects'!$AO816:$AQ816),INDEX('Input| Escalations'!$F$27:$L$29,,MATCH(T$9,'Input| Escalations'!$F$21:$L$21,0))),0),0)</f>
        <v>0</v>
      </c>
      <c r="M816" s="194" cm="1">
        <f t="array" ref="M816">IF(LEN($F816)&gt;0,1+IFERROR(SUMPRODUCT(TRANSPOSE('Input| Projects'!$AO816:$AQ816),INDEX('Input| Escalations'!$F$27:$L$29,,MATCH(U$9,'Input| Escalations'!$F$21:$L$21,0))),0),0)</f>
        <v>0</v>
      </c>
      <c r="N816" s="194" cm="1">
        <f t="array" ref="N816">IF(LEN($F816)&gt;0,1+IFERROR(SUMPRODUCT(TRANSPOSE('Input| Projects'!$AO816:$AQ816),INDEX('Input| Escalations'!$F$27:$L$29,,MATCH(V$9,'Input| Escalations'!$F$21:$L$21,0))),0),0)</f>
        <v>0</v>
      </c>
      <c r="O816" s="194" cm="1">
        <f t="array" ref="O816">IF(LEN($F816)&gt;0,1+IFERROR(SUMPRODUCT(TRANSPOSE('Input| Projects'!$AO816:$AQ816),INDEX('Input| Escalations'!$F$27:$L$29,,MATCH(W$9,'Input| Escalations'!$F$21:$L$21,0))),0),0)</f>
        <v>0</v>
      </c>
      <c r="P816" s="10"/>
      <c r="Q816" s="172">
        <f>IFERROR(IF(ISNUMBER(FIND("decision",'Input| Setup'!$F$6)),'Input| Projects'!Y816,'Input| Projects'!I816)*'Input| Escalations'!$I$17*I816,0)</f>
        <v>0</v>
      </c>
      <c r="R816" s="172">
        <f>IFERROR(IF(ISNUMBER(FIND("decision",'Input| Setup'!$F$6)),'Input| Projects'!Z816,'Input| Projects'!J816)*'Input| Escalations'!$I$17*J816,0)</f>
        <v>0</v>
      </c>
      <c r="S816" s="172">
        <f>IFERROR(IF(ISNUMBER(FIND("decision",'Input| Setup'!$F$6)),'Input| Projects'!AA816,'Input| Projects'!K816)*'Input| Escalations'!$I$17*K816,0)</f>
        <v>0</v>
      </c>
      <c r="T816" s="172">
        <f>IFERROR(IF(ISNUMBER(FIND("decision",'Input| Setup'!$F$6)),'Input| Projects'!AB816,'Input| Projects'!L816)*'Input| Escalations'!$I$17*L816,0)</f>
        <v>0</v>
      </c>
      <c r="U816" s="172">
        <f>IFERROR(IF(ISNUMBER(FIND("decision",'Input| Setup'!$F$6)),'Input| Projects'!AC816,'Input| Projects'!M816)*'Input| Escalations'!$I$17*M816,0)</f>
        <v>0</v>
      </c>
      <c r="V816" s="172">
        <f>IFERROR(IF(ISNUMBER(FIND("decision",'Input| Setup'!$F$6)),'Input| Projects'!AD816,'Input| Projects'!N816)*'Input| Escalations'!$I$17*N816,0)</f>
        <v>0</v>
      </c>
      <c r="W816" s="172">
        <f>IFERROR(IF(ISNUMBER(FIND("decision",'Input| Setup'!$F$6)),'Input| Projects'!AE816,'Input| Projects'!O816)*'Input| Escalations'!$I$17*O816,0)</f>
        <v>0</v>
      </c>
      <c r="X816" s="175"/>
      <c r="Y816" s="172">
        <f>IF(ISNUMBER(FIND("decision",'Input| Setup'!$F$6)),'Input| Projects'!AG816,'Input| Projects'!Q816)*I816*'Input| Escalations'!$I$17</f>
        <v>0</v>
      </c>
      <c r="Z816" s="172">
        <f>IF(ISNUMBER(FIND("decision",'Input| Setup'!$F$6)),'Input| Projects'!AH816,'Input| Projects'!R816)*J816*'Input| Escalations'!$I$17</f>
        <v>0</v>
      </c>
      <c r="AA816" s="172">
        <f>IF(ISNUMBER(FIND("decision",'Input| Setup'!$F$6)),'Input| Projects'!AI816,'Input| Projects'!S816)*K816*'Input| Escalations'!$I$17</f>
        <v>0</v>
      </c>
      <c r="AB816" s="172">
        <f>IF(ISNUMBER(FIND("decision",'Input| Setup'!$F$6)),'Input| Projects'!AJ816,'Input| Projects'!T816)*L816*'Input| Escalations'!$I$17</f>
        <v>0</v>
      </c>
      <c r="AC816" s="172">
        <f>IF(ISNUMBER(FIND("decision",'Input| Setup'!$F$6)),'Input| Projects'!AK816,'Input| Projects'!U816)*M816*'Input| Escalations'!$I$17</f>
        <v>0</v>
      </c>
      <c r="AD816" s="172">
        <f>IF(ISNUMBER(FIND("decision",'Input| Setup'!$F$6)),'Input| Projects'!AL816,'Input| Projects'!V816)*N816*'Input| Escalations'!$I$17</f>
        <v>0</v>
      </c>
      <c r="AE816" s="172">
        <f>IF(ISNUMBER(FIND("decision",'Input| Setup'!$F$6)),'Input| Projects'!AM816,'Input| Projects'!W816)*O816*'Input| Escalations'!$I$17</f>
        <v>0</v>
      </c>
      <c r="AF816" s="175"/>
      <c r="AG816" s="172" cm="1">
        <f t="array" ref="AG816">IFERROR(--('Input| Projects'!$AS816="Yes")*_xlfn.SWITCH('Input| Overheads'!$C$50,"Direct costs",'Calc| Overheads Allocation'!C$8*Q816,"Internal labour",'Calc| Overheads Allocation'!C$8*Q816*'Input| Projects'!$AO816,"DNSP defined",'Calc| Overheads Allocation'!C$78*'Input| Projects'!$AV816,0),0)</f>
        <v>0</v>
      </c>
      <c r="AH816" s="172" cm="1">
        <f t="array" ref="AH816">IFERROR(--('Input| Projects'!$AS816="Yes")*_xlfn.SWITCH('Input| Overheads'!$C$50,"Direct costs",'Calc| Overheads Allocation'!D$8*R816,"Internal labour",'Calc| Overheads Allocation'!D$8*R816*'Input| Projects'!$AO816,"DNSP defined",'Calc| Overheads Allocation'!D$78*'Input| Projects'!$AV816,0),0)</f>
        <v>0</v>
      </c>
      <c r="AI816" s="172" cm="1">
        <f t="array" ref="AI816">IFERROR(--('Input| Projects'!$AS816="Yes")*_xlfn.SWITCH('Input| Overheads'!$C$50,"Direct costs",'Calc| Overheads Allocation'!E$8*S816,"Internal labour",'Calc| Overheads Allocation'!E$8*S816*'Input| Projects'!$AO816,"DNSP defined",'Calc| Overheads Allocation'!E$78*'Input| Projects'!$AV816,0),0)</f>
        <v>0</v>
      </c>
      <c r="AJ816" s="172" cm="1">
        <f t="array" ref="AJ816">IFERROR(--('Input| Projects'!$AS816="Yes")*_xlfn.SWITCH('Input| Overheads'!$C$50,"Direct costs",'Calc| Overheads Allocation'!F$8*T816,"Internal labour",'Calc| Overheads Allocation'!F$8*T816*'Input| Projects'!$AO816,"DNSP defined",'Calc| Overheads Allocation'!F$78*'Input| Projects'!$AV816,0),0)</f>
        <v>0</v>
      </c>
      <c r="AK816" s="172" cm="1">
        <f t="array" ref="AK816">IFERROR(--('Input| Projects'!$AS816="Yes")*_xlfn.SWITCH('Input| Overheads'!$C$50,"Direct costs",'Calc| Overheads Allocation'!G$8*U816,"Internal labour",'Calc| Overheads Allocation'!G$8*U816*'Input| Projects'!$AO816,"DNSP defined",'Calc| Overheads Allocation'!G$78*'Input| Projects'!$AV816,0),0)</f>
        <v>0</v>
      </c>
      <c r="AL816" s="172" cm="1">
        <f t="array" ref="AL816">IFERROR(--('Input| Projects'!$AS816="Yes")*_xlfn.SWITCH('Input| Overheads'!$C$50,"Direct costs",'Calc| Overheads Allocation'!H$8*V816,"Internal labour",'Calc| Overheads Allocation'!H$8*V816*'Input| Projects'!$AO816,"DNSP defined",'Calc| Overheads Allocation'!H$78*'Input| Projects'!$AV816,0),0)</f>
        <v>0</v>
      </c>
      <c r="AM816" s="172" cm="1">
        <f t="array" ref="AM816">IFERROR(--('Input| Projects'!$AS816="Yes")*_xlfn.SWITCH('Input| Overheads'!$C$50,"Direct costs",'Calc| Overheads Allocation'!I$8*W816,"Internal labour",'Calc| Overheads Allocation'!I$8*W816*'Input| Projects'!$AO816,"DNSP defined",'Calc| Overheads Allocation'!I$78*'Input| Projects'!$AV816,0),0)</f>
        <v>0</v>
      </c>
      <c r="AN816" s="175"/>
      <c r="AO816" s="172" cm="1">
        <f t="array" ref="AO816">IFERROR(--('Input| Projects'!$AT816="Yes")*_xlfn.SWITCH('Input| Overheads'!$C$50,"Direct costs",'Calc| Overheads Allocation'!C$9*Q816,"Internal labour",'Calc| Overheads Allocation'!C$9*Q816*'Input| Projects'!$AO816,"DNSP defined",'Calc| Overheads Allocation'!C$79*'Input| Projects'!$AW816,0),0)</f>
        <v>0</v>
      </c>
      <c r="AP816" s="172" cm="1">
        <f t="array" ref="AP816">IFERROR(--('Input| Projects'!$AT816="Yes")*_xlfn.SWITCH('Input| Overheads'!$C$50,"Direct costs",'Calc| Overheads Allocation'!D$9*R816,"Internal labour",'Calc| Overheads Allocation'!D$9*R816*'Input| Projects'!$AO816,"DNSP defined",'Calc| Overheads Allocation'!D$79*'Input| Projects'!$AW816,0),0)</f>
        <v>0</v>
      </c>
      <c r="AQ816" s="172" cm="1">
        <f t="array" ref="AQ816">IFERROR(--('Input| Projects'!$AT816="Yes")*_xlfn.SWITCH('Input| Overheads'!$C$50,"Direct costs",'Calc| Overheads Allocation'!E$9*S816,"Internal labour",'Calc| Overheads Allocation'!E$9*S816*'Input| Projects'!$AO816,"DNSP defined",'Calc| Overheads Allocation'!E$79*'Input| Projects'!$AW816,0),0)</f>
        <v>0</v>
      </c>
      <c r="AR816" s="172" cm="1">
        <f t="array" ref="AR816">IFERROR(--('Input| Projects'!$AT816="Yes")*_xlfn.SWITCH('Input| Overheads'!$C$50,"Direct costs",'Calc| Overheads Allocation'!F$9*T816,"Internal labour",'Calc| Overheads Allocation'!F$9*T816*'Input| Projects'!$AO816,"DNSP defined",'Calc| Overheads Allocation'!F$79*'Input| Projects'!$AW816,0),0)</f>
        <v>0</v>
      </c>
      <c r="AS816" s="172" cm="1">
        <f t="array" ref="AS816">IFERROR(--('Input| Projects'!$AT816="Yes")*_xlfn.SWITCH('Input| Overheads'!$C$50,"Direct costs",'Calc| Overheads Allocation'!G$9*U816,"Internal labour",'Calc| Overheads Allocation'!G$9*U816*'Input| Projects'!$AO816,"DNSP defined",'Calc| Overheads Allocation'!G$79*'Input| Projects'!$AW816,0),0)</f>
        <v>0</v>
      </c>
      <c r="AT816" s="172" cm="1">
        <f t="array" ref="AT816">IFERROR(--('Input| Projects'!$AT816="Yes")*_xlfn.SWITCH('Input| Overheads'!$C$50,"Direct costs",'Calc| Overheads Allocation'!H$9*V816,"Internal labour",'Calc| Overheads Allocation'!H$9*V816*'Input| Projects'!$AO816,"DNSP defined",'Calc| Overheads Allocation'!H$79*'Input| Projects'!$AW816,0),0)</f>
        <v>0</v>
      </c>
      <c r="AU816" s="172" cm="1">
        <f t="array" ref="AU816">IFERROR(--('Input| Projects'!$AT816="Yes")*_xlfn.SWITCH('Input| Overheads'!$C$50,"Direct costs",'Calc| Overheads Allocation'!I$9*W816,"Internal labour",'Calc| Overheads Allocation'!I$9*W816*'Input| Projects'!$AO816,"DNSP defined",'Calc| Overheads Allocation'!I$79*'Input| Projects'!$AW816,0),0)</f>
        <v>0</v>
      </c>
      <c r="AV816" s="175"/>
      <c r="AW816" s="172">
        <f t="shared" si="288"/>
        <v>0</v>
      </c>
      <c r="AX816" s="172">
        <f t="shared" si="289"/>
        <v>0</v>
      </c>
      <c r="AY816" s="172">
        <f t="shared" si="290"/>
        <v>0</v>
      </c>
      <c r="AZ816" s="172">
        <f t="shared" si="291"/>
        <v>0</v>
      </c>
      <c r="BA816" s="172">
        <f t="shared" si="292"/>
        <v>0</v>
      </c>
      <c r="BB816" s="172">
        <f t="shared" si="293"/>
        <v>0</v>
      </c>
      <c r="BC816" s="172">
        <f t="shared" si="294"/>
        <v>0</v>
      </c>
      <c r="BD816" s="176"/>
      <c r="BE816" s="172">
        <f t="shared" si="295"/>
        <v>0</v>
      </c>
      <c r="BF816" s="172">
        <f t="shared" si="296"/>
        <v>0</v>
      </c>
      <c r="BG816" s="172">
        <f t="shared" si="297"/>
        <v>0</v>
      </c>
      <c r="BH816" s="172">
        <f t="shared" si="298"/>
        <v>0</v>
      </c>
      <c r="BI816" s="172">
        <f t="shared" si="299"/>
        <v>0</v>
      </c>
      <c r="BJ816" s="172">
        <f t="shared" si="300"/>
        <v>0</v>
      </c>
      <c r="BK816" s="172">
        <f t="shared" si="301"/>
        <v>0</v>
      </c>
      <c r="BL816" s="176"/>
      <c r="BM816" s="172">
        <f t="shared" si="280"/>
        <v>0</v>
      </c>
      <c r="BN816" s="172">
        <f t="shared" si="281"/>
        <v>0</v>
      </c>
      <c r="BO816" s="172">
        <f t="shared" si="282"/>
        <v>0</v>
      </c>
      <c r="BP816" s="172">
        <f t="shared" si="283"/>
        <v>0</v>
      </c>
      <c r="BQ816" s="172">
        <f t="shared" si="284"/>
        <v>0</v>
      </c>
      <c r="BR816" s="172">
        <f t="shared" si="285"/>
        <v>0</v>
      </c>
      <c r="BS816" s="172">
        <f t="shared" si="286"/>
        <v>0</v>
      </c>
      <c r="BT816" s="55"/>
      <c r="BU816" s="158">
        <f>SUMIF('Input| Projects'!$BA$8:$CX$8,RIGHT(BU$9,3),'Input| Projects'!$BA816:$CX816)</f>
        <v>0</v>
      </c>
      <c r="BV816" s="158">
        <f>SUMIF('Input| Projects'!$BA$8:$CX$8,RIGHT(BV$9,3),'Input| Projects'!$BA816:$CX816)</f>
        <v>0</v>
      </c>
      <c r="BW816" s="79" t="str">
        <f t="shared" si="287"/>
        <v/>
      </c>
    </row>
    <row r="817" spans="2:75" x14ac:dyDescent="0.2">
      <c r="B817" s="123">
        <f>IFERROR('Input| Projects'!B817,"")</f>
        <v>808</v>
      </c>
      <c r="C817" s="160" t="str">
        <f>IFERROR(IF('Input| Projects'!C817="","",'Input| Projects'!C817),"")</f>
        <v/>
      </c>
      <c r="D817" s="160" t="str">
        <f>IFERROR(IF('Input| Projects'!D817="","",'Input| Projects'!D817),"")</f>
        <v/>
      </c>
      <c r="E817" s="53"/>
      <c r="F817" s="160" t="str">
        <f>IF(LEN('Input| Projects'!F817)&gt;0,'Input| Projects'!F817,"")</f>
        <v/>
      </c>
      <c r="G817" s="160" t="str">
        <f>IF(LEN('Input| Projects'!G817)&gt;0,'Input| Projects'!G817,"")</f>
        <v/>
      </c>
      <c r="H817" s="10"/>
      <c r="I817" s="194" cm="1">
        <f t="array" ref="I817">IF(LEN($F817)&gt;0,1+IFERROR(SUMPRODUCT(TRANSPOSE('Input| Projects'!$AO817:$AQ817),INDEX('Input| Escalations'!$F$27:$L$29,,MATCH(Q$9,'Input| Escalations'!$F$21:$L$21,0))),0),0)</f>
        <v>0</v>
      </c>
      <c r="J817" s="194" cm="1">
        <f t="array" ref="J817">IF(LEN($F817)&gt;0,1+IFERROR(SUMPRODUCT(TRANSPOSE('Input| Projects'!$AO817:$AQ817),INDEX('Input| Escalations'!$F$27:$L$29,,MATCH(R$9,'Input| Escalations'!$F$21:$L$21,0))),0),0)</f>
        <v>0</v>
      </c>
      <c r="K817" s="194" cm="1">
        <f t="array" ref="K817">IF(LEN($F817)&gt;0,1+IFERROR(SUMPRODUCT(TRANSPOSE('Input| Projects'!$AO817:$AQ817),INDEX('Input| Escalations'!$F$27:$L$29,,MATCH(S$9,'Input| Escalations'!$F$21:$L$21,0))),0),0)</f>
        <v>0</v>
      </c>
      <c r="L817" s="194" cm="1">
        <f t="array" ref="L817">IF(LEN($F817)&gt;0,1+IFERROR(SUMPRODUCT(TRANSPOSE('Input| Projects'!$AO817:$AQ817),INDEX('Input| Escalations'!$F$27:$L$29,,MATCH(T$9,'Input| Escalations'!$F$21:$L$21,0))),0),0)</f>
        <v>0</v>
      </c>
      <c r="M817" s="194" cm="1">
        <f t="array" ref="M817">IF(LEN($F817)&gt;0,1+IFERROR(SUMPRODUCT(TRANSPOSE('Input| Projects'!$AO817:$AQ817),INDEX('Input| Escalations'!$F$27:$L$29,,MATCH(U$9,'Input| Escalations'!$F$21:$L$21,0))),0),0)</f>
        <v>0</v>
      </c>
      <c r="N817" s="194" cm="1">
        <f t="array" ref="N817">IF(LEN($F817)&gt;0,1+IFERROR(SUMPRODUCT(TRANSPOSE('Input| Projects'!$AO817:$AQ817),INDEX('Input| Escalations'!$F$27:$L$29,,MATCH(V$9,'Input| Escalations'!$F$21:$L$21,0))),0),0)</f>
        <v>0</v>
      </c>
      <c r="O817" s="194" cm="1">
        <f t="array" ref="O817">IF(LEN($F817)&gt;0,1+IFERROR(SUMPRODUCT(TRANSPOSE('Input| Projects'!$AO817:$AQ817),INDEX('Input| Escalations'!$F$27:$L$29,,MATCH(W$9,'Input| Escalations'!$F$21:$L$21,0))),0),0)</f>
        <v>0</v>
      </c>
      <c r="P817" s="10"/>
      <c r="Q817" s="172">
        <f>IFERROR(IF(ISNUMBER(FIND("decision",'Input| Setup'!$F$6)),'Input| Projects'!Y817,'Input| Projects'!I817)*'Input| Escalations'!$I$17*I817,0)</f>
        <v>0</v>
      </c>
      <c r="R817" s="172">
        <f>IFERROR(IF(ISNUMBER(FIND("decision",'Input| Setup'!$F$6)),'Input| Projects'!Z817,'Input| Projects'!J817)*'Input| Escalations'!$I$17*J817,0)</f>
        <v>0</v>
      </c>
      <c r="S817" s="172">
        <f>IFERROR(IF(ISNUMBER(FIND("decision",'Input| Setup'!$F$6)),'Input| Projects'!AA817,'Input| Projects'!K817)*'Input| Escalations'!$I$17*K817,0)</f>
        <v>0</v>
      </c>
      <c r="T817" s="172">
        <f>IFERROR(IF(ISNUMBER(FIND("decision",'Input| Setup'!$F$6)),'Input| Projects'!AB817,'Input| Projects'!L817)*'Input| Escalations'!$I$17*L817,0)</f>
        <v>0</v>
      </c>
      <c r="U817" s="172">
        <f>IFERROR(IF(ISNUMBER(FIND("decision",'Input| Setup'!$F$6)),'Input| Projects'!AC817,'Input| Projects'!M817)*'Input| Escalations'!$I$17*M817,0)</f>
        <v>0</v>
      </c>
      <c r="V817" s="172">
        <f>IFERROR(IF(ISNUMBER(FIND("decision",'Input| Setup'!$F$6)),'Input| Projects'!AD817,'Input| Projects'!N817)*'Input| Escalations'!$I$17*N817,0)</f>
        <v>0</v>
      </c>
      <c r="W817" s="172">
        <f>IFERROR(IF(ISNUMBER(FIND("decision",'Input| Setup'!$F$6)),'Input| Projects'!AE817,'Input| Projects'!O817)*'Input| Escalations'!$I$17*O817,0)</f>
        <v>0</v>
      </c>
      <c r="X817" s="175"/>
      <c r="Y817" s="172">
        <f>IF(ISNUMBER(FIND("decision",'Input| Setup'!$F$6)),'Input| Projects'!AG817,'Input| Projects'!Q817)*I817*'Input| Escalations'!$I$17</f>
        <v>0</v>
      </c>
      <c r="Z817" s="172">
        <f>IF(ISNUMBER(FIND("decision",'Input| Setup'!$F$6)),'Input| Projects'!AH817,'Input| Projects'!R817)*J817*'Input| Escalations'!$I$17</f>
        <v>0</v>
      </c>
      <c r="AA817" s="172">
        <f>IF(ISNUMBER(FIND("decision",'Input| Setup'!$F$6)),'Input| Projects'!AI817,'Input| Projects'!S817)*K817*'Input| Escalations'!$I$17</f>
        <v>0</v>
      </c>
      <c r="AB817" s="172">
        <f>IF(ISNUMBER(FIND("decision",'Input| Setup'!$F$6)),'Input| Projects'!AJ817,'Input| Projects'!T817)*L817*'Input| Escalations'!$I$17</f>
        <v>0</v>
      </c>
      <c r="AC817" s="172">
        <f>IF(ISNUMBER(FIND("decision",'Input| Setup'!$F$6)),'Input| Projects'!AK817,'Input| Projects'!U817)*M817*'Input| Escalations'!$I$17</f>
        <v>0</v>
      </c>
      <c r="AD817" s="172">
        <f>IF(ISNUMBER(FIND("decision",'Input| Setup'!$F$6)),'Input| Projects'!AL817,'Input| Projects'!V817)*N817*'Input| Escalations'!$I$17</f>
        <v>0</v>
      </c>
      <c r="AE817" s="172">
        <f>IF(ISNUMBER(FIND("decision",'Input| Setup'!$F$6)),'Input| Projects'!AM817,'Input| Projects'!W817)*O817*'Input| Escalations'!$I$17</f>
        <v>0</v>
      </c>
      <c r="AF817" s="175"/>
      <c r="AG817" s="172" cm="1">
        <f t="array" ref="AG817">IFERROR(--('Input| Projects'!$AS817="Yes")*_xlfn.SWITCH('Input| Overheads'!$C$50,"Direct costs",'Calc| Overheads Allocation'!C$8*Q817,"Internal labour",'Calc| Overheads Allocation'!C$8*Q817*'Input| Projects'!$AO817,"DNSP defined",'Calc| Overheads Allocation'!C$78*'Input| Projects'!$AV817,0),0)</f>
        <v>0</v>
      </c>
      <c r="AH817" s="172" cm="1">
        <f t="array" ref="AH817">IFERROR(--('Input| Projects'!$AS817="Yes")*_xlfn.SWITCH('Input| Overheads'!$C$50,"Direct costs",'Calc| Overheads Allocation'!D$8*R817,"Internal labour",'Calc| Overheads Allocation'!D$8*R817*'Input| Projects'!$AO817,"DNSP defined",'Calc| Overheads Allocation'!D$78*'Input| Projects'!$AV817,0),0)</f>
        <v>0</v>
      </c>
      <c r="AI817" s="172" cm="1">
        <f t="array" ref="AI817">IFERROR(--('Input| Projects'!$AS817="Yes")*_xlfn.SWITCH('Input| Overheads'!$C$50,"Direct costs",'Calc| Overheads Allocation'!E$8*S817,"Internal labour",'Calc| Overheads Allocation'!E$8*S817*'Input| Projects'!$AO817,"DNSP defined",'Calc| Overheads Allocation'!E$78*'Input| Projects'!$AV817,0),0)</f>
        <v>0</v>
      </c>
      <c r="AJ817" s="172" cm="1">
        <f t="array" ref="AJ817">IFERROR(--('Input| Projects'!$AS817="Yes")*_xlfn.SWITCH('Input| Overheads'!$C$50,"Direct costs",'Calc| Overheads Allocation'!F$8*T817,"Internal labour",'Calc| Overheads Allocation'!F$8*T817*'Input| Projects'!$AO817,"DNSP defined",'Calc| Overheads Allocation'!F$78*'Input| Projects'!$AV817,0),0)</f>
        <v>0</v>
      </c>
      <c r="AK817" s="172" cm="1">
        <f t="array" ref="AK817">IFERROR(--('Input| Projects'!$AS817="Yes")*_xlfn.SWITCH('Input| Overheads'!$C$50,"Direct costs",'Calc| Overheads Allocation'!G$8*U817,"Internal labour",'Calc| Overheads Allocation'!G$8*U817*'Input| Projects'!$AO817,"DNSP defined",'Calc| Overheads Allocation'!G$78*'Input| Projects'!$AV817,0),0)</f>
        <v>0</v>
      </c>
      <c r="AL817" s="172" cm="1">
        <f t="array" ref="AL817">IFERROR(--('Input| Projects'!$AS817="Yes")*_xlfn.SWITCH('Input| Overheads'!$C$50,"Direct costs",'Calc| Overheads Allocation'!H$8*V817,"Internal labour",'Calc| Overheads Allocation'!H$8*V817*'Input| Projects'!$AO817,"DNSP defined",'Calc| Overheads Allocation'!H$78*'Input| Projects'!$AV817,0),0)</f>
        <v>0</v>
      </c>
      <c r="AM817" s="172" cm="1">
        <f t="array" ref="AM817">IFERROR(--('Input| Projects'!$AS817="Yes")*_xlfn.SWITCH('Input| Overheads'!$C$50,"Direct costs",'Calc| Overheads Allocation'!I$8*W817,"Internal labour",'Calc| Overheads Allocation'!I$8*W817*'Input| Projects'!$AO817,"DNSP defined",'Calc| Overheads Allocation'!I$78*'Input| Projects'!$AV817,0),0)</f>
        <v>0</v>
      </c>
      <c r="AN817" s="175"/>
      <c r="AO817" s="172" cm="1">
        <f t="array" ref="AO817">IFERROR(--('Input| Projects'!$AT817="Yes")*_xlfn.SWITCH('Input| Overheads'!$C$50,"Direct costs",'Calc| Overheads Allocation'!C$9*Q817,"Internal labour",'Calc| Overheads Allocation'!C$9*Q817*'Input| Projects'!$AO817,"DNSP defined",'Calc| Overheads Allocation'!C$79*'Input| Projects'!$AW817,0),0)</f>
        <v>0</v>
      </c>
      <c r="AP817" s="172" cm="1">
        <f t="array" ref="AP817">IFERROR(--('Input| Projects'!$AT817="Yes")*_xlfn.SWITCH('Input| Overheads'!$C$50,"Direct costs",'Calc| Overheads Allocation'!D$9*R817,"Internal labour",'Calc| Overheads Allocation'!D$9*R817*'Input| Projects'!$AO817,"DNSP defined",'Calc| Overheads Allocation'!D$79*'Input| Projects'!$AW817,0),0)</f>
        <v>0</v>
      </c>
      <c r="AQ817" s="172" cm="1">
        <f t="array" ref="AQ817">IFERROR(--('Input| Projects'!$AT817="Yes")*_xlfn.SWITCH('Input| Overheads'!$C$50,"Direct costs",'Calc| Overheads Allocation'!E$9*S817,"Internal labour",'Calc| Overheads Allocation'!E$9*S817*'Input| Projects'!$AO817,"DNSP defined",'Calc| Overheads Allocation'!E$79*'Input| Projects'!$AW817,0),0)</f>
        <v>0</v>
      </c>
      <c r="AR817" s="172" cm="1">
        <f t="array" ref="AR817">IFERROR(--('Input| Projects'!$AT817="Yes")*_xlfn.SWITCH('Input| Overheads'!$C$50,"Direct costs",'Calc| Overheads Allocation'!F$9*T817,"Internal labour",'Calc| Overheads Allocation'!F$9*T817*'Input| Projects'!$AO817,"DNSP defined",'Calc| Overheads Allocation'!F$79*'Input| Projects'!$AW817,0),0)</f>
        <v>0</v>
      </c>
      <c r="AS817" s="172" cm="1">
        <f t="array" ref="AS817">IFERROR(--('Input| Projects'!$AT817="Yes")*_xlfn.SWITCH('Input| Overheads'!$C$50,"Direct costs",'Calc| Overheads Allocation'!G$9*U817,"Internal labour",'Calc| Overheads Allocation'!G$9*U817*'Input| Projects'!$AO817,"DNSP defined",'Calc| Overheads Allocation'!G$79*'Input| Projects'!$AW817,0),0)</f>
        <v>0</v>
      </c>
      <c r="AT817" s="172" cm="1">
        <f t="array" ref="AT817">IFERROR(--('Input| Projects'!$AT817="Yes")*_xlfn.SWITCH('Input| Overheads'!$C$50,"Direct costs",'Calc| Overheads Allocation'!H$9*V817,"Internal labour",'Calc| Overheads Allocation'!H$9*V817*'Input| Projects'!$AO817,"DNSP defined",'Calc| Overheads Allocation'!H$79*'Input| Projects'!$AW817,0),0)</f>
        <v>0</v>
      </c>
      <c r="AU817" s="172" cm="1">
        <f t="array" ref="AU817">IFERROR(--('Input| Projects'!$AT817="Yes")*_xlfn.SWITCH('Input| Overheads'!$C$50,"Direct costs",'Calc| Overheads Allocation'!I$9*W817,"Internal labour",'Calc| Overheads Allocation'!I$9*W817*'Input| Projects'!$AO817,"DNSP defined",'Calc| Overheads Allocation'!I$79*'Input| Projects'!$AW817,0),0)</f>
        <v>0</v>
      </c>
      <c r="AV817" s="175"/>
      <c r="AW817" s="172">
        <f t="shared" si="288"/>
        <v>0</v>
      </c>
      <c r="AX817" s="172">
        <f t="shared" si="289"/>
        <v>0</v>
      </c>
      <c r="AY817" s="172">
        <f t="shared" si="290"/>
        <v>0</v>
      </c>
      <c r="AZ817" s="172">
        <f t="shared" si="291"/>
        <v>0</v>
      </c>
      <c r="BA817" s="172">
        <f t="shared" si="292"/>
        <v>0</v>
      </c>
      <c r="BB817" s="172">
        <f t="shared" si="293"/>
        <v>0</v>
      </c>
      <c r="BC817" s="172">
        <f t="shared" si="294"/>
        <v>0</v>
      </c>
      <c r="BD817" s="176"/>
      <c r="BE817" s="172">
        <f t="shared" si="295"/>
        <v>0</v>
      </c>
      <c r="BF817" s="172">
        <f t="shared" si="296"/>
        <v>0</v>
      </c>
      <c r="BG817" s="172">
        <f t="shared" si="297"/>
        <v>0</v>
      </c>
      <c r="BH817" s="172">
        <f t="shared" si="298"/>
        <v>0</v>
      </c>
      <c r="BI817" s="172">
        <f t="shared" si="299"/>
        <v>0</v>
      </c>
      <c r="BJ817" s="172">
        <f t="shared" si="300"/>
        <v>0</v>
      </c>
      <c r="BK817" s="172">
        <f t="shared" si="301"/>
        <v>0</v>
      </c>
      <c r="BL817" s="176"/>
      <c r="BM817" s="172">
        <f t="shared" si="280"/>
        <v>0</v>
      </c>
      <c r="BN817" s="172">
        <f t="shared" si="281"/>
        <v>0</v>
      </c>
      <c r="BO817" s="172">
        <f t="shared" si="282"/>
        <v>0</v>
      </c>
      <c r="BP817" s="172">
        <f t="shared" si="283"/>
        <v>0</v>
      </c>
      <c r="BQ817" s="172">
        <f t="shared" si="284"/>
        <v>0</v>
      </c>
      <c r="BR817" s="172">
        <f t="shared" si="285"/>
        <v>0</v>
      </c>
      <c r="BS817" s="172">
        <f t="shared" si="286"/>
        <v>0</v>
      </c>
      <c r="BT817" s="55"/>
      <c r="BU817" s="158">
        <f>SUMIF('Input| Projects'!$BA$8:$CX$8,RIGHT(BU$9,3),'Input| Projects'!$BA817:$CX817)</f>
        <v>0</v>
      </c>
      <c r="BV817" s="158">
        <f>SUMIF('Input| Projects'!$BA$8:$CX$8,RIGHT(BV$9,3),'Input| Projects'!$BA817:$CX817)</f>
        <v>0</v>
      </c>
      <c r="BW817" s="79" t="str">
        <f t="shared" si="287"/>
        <v/>
      </c>
    </row>
    <row r="818" spans="2:75" x14ac:dyDescent="0.2">
      <c r="B818" s="123">
        <f>IFERROR('Input| Projects'!B818,"")</f>
        <v>809</v>
      </c>
      <c r="C818" s="160" t="str">
        <f>IFERROR(IF('Input| Projects'!C818="","",'Input| Projects'!C818),"")</f>
        <v/>
      </c>
      <c r="D818" s="160" t="str">
        <f>IFERROR(IF('Input| Projects'!D818="","",'Input| Projects'!D818),"")</f>
        <v/>
      </c>
      <c r="E818" s="53"/>
      <c r="F818" s="160" t="str">
        <f>IF(LEN('Input| Projects'!F818)&gt;0,'Input| Projects'!F818,"")</f>
        <v/>
      </c>
      <c r="G818" s="160" t="str">
        <f>IF(LEN('Input| Projects'!G818)&gt;0,'Input| Projects'!G818,"")</f>
        <v/>
      </c>
      <c r="H818" s="10"/>
      <c r="I818" s="194" cm="1">
        <f t="array" ref="I818">IF(LEN($F818)&gt;0,1+IFERROR(SUMPRODUCT(TRANSPOSE('Input| Projects'!$AO818:$AQ818),INDEX('Input| Escalations'!$F$27:$L$29,,MATCH(Q$9,'Input| Escalations'!$F$21:$L$21,0))),0),0)</f>
        <v>0</v>
      </c>
      <c r="J818" s="194" cm="1">
        <f t="array" ref="J818">IF(LEN($F818)&gt;0,1+IFERROR(SUMPRODUCT(TRANSPOSE('Input| Projects'!$AO818:$AQ818),INDEX('Input| Escalations'!$F$27:$L$29,,MATCH(R$9,'Input| Escalations'!$F$21:$L$21,0))),0),0)</f>
        <v>0</v>
      </c>
      <c r="K818" s="194" cm="1">
        <f t="array" ref="K818">IF(LEN($F818)&gt;0,1+IFERROR(SUMPRODUCT(TRANSPOSE('Input| Projects'!$AO818:$AQ818),INDEX('Input| Escalations'!$F$27:$L$29,,MATCH(S$9,'Input| Escalations'!$F$21:$L$21,0))),0),0)</f>
        <v>0</v>
      </c>
      <c r="L818" s="194" cm="1">
        <f t="array" ref="L818">IF(LEN($F818)&gt;0,1+IFERROR(SUMPRODUCT(TRANSPOSE('Input| Projects'!$AO818:$AQ818),INDEX('Input| Escalations'!$F$27:$L$29,,MATCH(T$9,'Input| Escalations'!$F$21:$L$21,0))),0),0)</f>
        <v>0</v>
      </c>
      <c r="M818" s="194" cm="1">
        <f t="array" ref="M818">IF(LEN($F818)&gt;0,1+IFERROR(SUMPRODUCT(TRANSPOSE('Input| Projects'!$AO818:$AQ818),INDEX('Input| Escalations'!$F$27:$L$29,,MATCH(U$9,'Input| Escalations'!$F$21:$L$21,0))),0),0)</f>
        <v>0</v>
      </c>
      <c r="N818" s="194" cm="1">
        <f t="array" ref="N818">IF(LEN($F818)&gt;0,1+IFERROR(SUMPRODUCT(TRANSPOSE('Input| Projects'!$AO818:$AQ818),INDEX('Input| Escalations'!$F$27:$L$29,,MATCH(V$9,'Input| Escalations'!$F$21:$L$21,0))),0),0)</f>
        <v>0</v>
      </c>
      <c r="O818" s="194" cm="1">
        <f t="array" ref="O818">IF(LEN($F818)&gt;0,1+IFERROR(SUMPRODUCT(TRANSPOSE('Input| Projects'!$AO818:$AQ818),INDEX('Input| Escalations'!$F$27:$L$29,,MATCH(W$9,'Input| Escalations'!$F$21:$L$21,0))),0),0)</f>
        <v>0</v>
      </c>
      <c r="P818" s="10"/>
      <c r="Q818" s="172">
        <f>IFERROR(IF(ISNUMBER(FIND("decision",'Input| Setup'!$F$6)),'Input| Projects'!Y818,'Input| Projects'!I818)*'Input| Escalations'!$I$17*I818,0)</f>
        <v>0</v>
      </c>
      <c r="R818" s="172">
        <f>IFERROR(IF(ISNUMBER(FIND("decision",'Input| Setup'!$F$6)),'Input| Projects'!Z818,'Input| Projects'!J818)*'Input| Escalations'!$I$17*J818,0)</f>
        <v>0</v>
      </c>
      <c r="S818" s="172">
        <f>IFERROR(IF(ISNUMBER(FIND("decision",'Input| Setup'!$F$6)),'Input| Projects'!AA818,'Input| Projects'!K818)*'Input| Escalations'!$I$17*K818,0)</f>
        <v>0</v>
      </c>
      <c r="T818" s="172">
        <f>IFERROR(IF(ISNUMBER(FIND("decision",'Input| Setup'!$F$6)),'Input| Projects'!AB818,'Input| Projects'!L818)*'Input| Escalations'!$I$17*L818,0)</f>
        <v>0</v>
      </c>
      <c r="U818" s="172">
        <f>IFERROR(IF(ISNUMBER(FIND("decision",'Input| Setup'!$F$6)),'Input| Projects'!AC818,'Input| Projects'!M818)*'Input| Escalations'!$I$17*M818,0)</f>
        <v>0</v>
      </c>
      <c r="V818" s="172">
        <f>IFERROR(IF(ISNUMBER(FIND("decision",'Input| Setup'!$F$6)),'Input| Projects'!AD818,'Input| Projects'!N818)*'Input| Escalations'!$I$17*N818,0)</f>
        <v>0</v>
      </c>
      <c r="W818" s="172">
        <f>IFERROR(IF(ISNUMBER(FIND("decision",'Input| Setup'!$F$6)),'Input| Projects'!AE818,'Input| Projects'!O818)*'Input| Escalations'!$I$17*O818,0)</f>
        <v>0</v>
      </c>
      <c r="X818" s="175"/>
      <c r="Y818" s="172">
        <f>IF(ISNUMBER(FIND("decision",'Input| Setup'!$F$6)),'Input| Projects'!AG818,'Input| Projects'!Q818)*I818*'Input| Escalations'!$I$17</f>
        <v>0</v>
      </c>
      <c r="Z818" s="172">
        <f>IF(ISNUMBER(FIND("decision",'Input| Setup'!$F$6)),'Input| Projects'!AH818,'Input| Projects'!R818)*J818*'Input| Escalations'!$I$17</f>
        <v>0</v>
      </c>
      <c r="AA818" s="172">
        <f>IF(ISNUMBER(FIND("decision",'Input| Setup'!$F$6)),'Input| Projects'!AI818,'Input| Projects'!S818)*K818*'Input| Escalations'!$I$17</f>
        <v>0</v>
      </c>
      <c r="AB818" s="172">
        <f>IF(ISNUMBER(FIND("decision",'Input| Setup'!$F$6)),'Input| Projects'!AJ818,'Input| Projects'!T818)*L818*'Input| Escalations'!$I$17</f>
        <v>0</v>
      </c>
      <c r="AC818" s="172">
        <f>IF(ISNUMBER(FIND("decision",'Input| Setup'!$F$6)),'Input| Projects'!AK818,'Input| Projects'!U818)*M818*'Input| Escalations'!$I$17</f>
        <v>0</v>
      </c>
      <c r="AD818" s="172">
        <f>IF(ISNUMBER(FIND("decision",'Input| Setup'!$F$6)),'Input| Projects'!AL818,'Input| Projects'!V818)*N818*'Input| Escalations'!$I$17</f>
        <v>0</v>
      </c>
      <c r="AE818" s="172">
        <f>IF(ISNUMBER(FIND("decision",'Input| Setup'!$F$6)),'Input| Projects'!AM818,'Input| Projects'!W818)*O818*'Input| Escalations'!$I$17</f>
        <v>0</v>
      </c>
      <c r="AF818" s="175"/>
      <c r="AG818" s="172" cm="1">
        <f t="array" ref="AG818">IFERROR(--('Input| Projects'!$AS818="Yes")*_xlfn.SWITCH('Input| Overheads'!$C$50,"Direct costs",'Calc| Overheads Allocation'!C$8*Q818,"Internal labour",'Calc| Overheads Allocation'!C$8*Q818*'Input| Projects'!$AO818,"DNSP defined",'Calc| Overheads Allocation'!C$78*'Input| Projects'!$AV818,0),0)</f>
        <v>0</v>
      </c>
      <c r="AH818" s="172" cm="1">
        <f t="array" ref="AH818">IFERROR(--('Input| Projects'!$AS818="Yes")*_xlfn.SWITCH('Input| Overheads'!$C$50,"Direct costs",'Calc| Overheads Allocation'!D$8*R818,"Internal labour",'Calc| Overheads Allocation'!D$8*R818*'Input| Projects'!$AO818,"DNSP defined",'Calc| Overheads Allocation'!D$78*'Input| Projects'!$AV818,0),0)</f>
        <v>0</v>
      </c>
      <c r="AI818" s="172" cm="1">
        <f t="array" ref="AI818">IFERROR(--('Input| Projects'!$AS818="Yes")*_xlfn.SWITCH('Input| Overheads'!$C$50,"Direct costs",'Calc| Overheads Allocation'!E$8*S818,"Internal labour",'Calc| Overheads Allocation'!E$8*S818*'Input| Projects'!$AO818,"DNSP defined",'Calc| Overheads Allocation'!E$78*'Input| Projects'!$AV818,0),0)</f>
        <v>0</v>
      </c>
      <c r="AJ818" s="172" cm="1">
        <f t="array" ref="AJ818">IFERROR(--('Input| Projects'!$AS818="Yes")*_xlfn.SWITCH('Input| Overheads'!$C$50,"Direct costs",'Calc| Overheads Allocation'!F$8*T818,"Internal labour",'Calc| Overheads Allocation'!F$8*T818*'Input| Projects'!$AO818,"DNSP defined",'Calc| Overheads Allocation'!F$78*'Input| Projects'!$AV818,0),0)</f>
        <v>0</v>
      </c>
      <c r="AK818" s="172" cm="1">
        <f t="array" ref="AK818">IFERROR(--('Input| Projects'!$AS818="Yes")*_xlfn.SWITCH('Input| Overheads'!$C$50,"Direct costs",'Calc| Overheads Allocation'!G$8*U818,"Internal labour",'Calc| Overheads Allocation'!G$8*U818*'Input| Projects'!$AO818,"DNSP defined",'Calc| Overheads Allocation'!G$78*'Input| Projects'!$AV818,0),0)</f>
        <v>0</v>
      </c>
      <c r="AL818" s="172" cm="1">
        <f t="array" ref="AL818">IFERROR(--('Input| Projects'!$AS818="Yes")*_xlfn.SWITCH('Input| Overheads'!$C$50,"Direct costs",'Calc| Overheads Allocation'!H$8*V818,"Internal labour",'Calc| Overheads Allocation'!H$8*V818*'Input| Projects'!$AO818,"DNSP defined",'Calc| Overheads Allocation'!H$78*'Input| Projects'!$AV818,0),0)</f>
        <v>0</v>
      </c>
      <c r="AM818" s="172" cm="1">
        <f t="array" ref="AM818">IFERROR(--('Input| Projects'!$AS818="Yes")*_xlfn.SWITCH('Input| Overheads'!$C$50,"Direct costs",'Calc| Overheads Allocation'!I$8*W818,"Internal labour",'Calc| Overheads Allocation'!I$8*W818*'Input| Projects'!$AO818,"DNSP defined",'Calc| Overheads Allocation'!I$78*'Input| Projects'!$AV818,0),0)</f>
        <v>0</v>
      </c>
      <c r="AN818" s="175"/>
      <c r="AO818" s="172" cm="1">
        <f t="array" ref="AO818">IFERROR(--('Input| Projects'!$AT818="Yes")*_xlfn.SWITCH('Input| Overheads'!$C$50,"Direct costs",'Calc| Overheads Allocation'!C$9*Q818,"Internal labour",'Calc| Overheads Allocation'!C$9*Q818*'Input| Projects'!$AO818,"DNSP defined",'Calc| Overheads Allocation'!C$79*'Input| Projects'!$AW818,0),0)</f>
        <v>0</v>
      </c>
      <c r="AP818" s="172" cm="1">
        <f t="array" ref="AP818">IFERROR(--('Input| Projects'!$AT818="Yes")*_xlfn.SWITCH('Input| Overheads'!$C$50,"Direct costs",'Calc| Overheads Allocation'!D$9*R818,"Internal labour",'Calc| Overheads Allocation'!D$9*R818*'Input| Projects'!$AO818,"DNSP defined",'Calc| Overheads Allocation'!D$79*'Input| Projects'!$AW818,0),0)</f>
        <v>0</v>
      </c>
      <c r="AQ818" s="172" cm="1">
        <f t="array" ref="AQ818">IFERROR(--('Input| Projects'!$AT818="Yes")*_xlfn.SWITCH('Input| Overheads'!$C$50,"Direct costs",'Calc| Overheads Allocation'!E$9*S818,"Internal labour",'Calc| Overheads Allocation'!E$9*S818*'Input| Projects'!$AO818,"DNSP defined",'Calc| Overheads Allocation'!E$79*'Input| Projects'!$AW818,0),0)</f>
        <v>0</v>
      </c>
      <c r="AR818" s="172" cm="1">
        <f t="array" ref="AR818">IFERROR(--('Input| Projects'!$AT818="Yes")*_xlfn.SWITCH('Input| Overheads'!$C$50,"Direct costs",'Calc| Overheads Allocation'!F$9*T818,"Internal labour",'Calc| Overheads Allocation'!F$9*T818*'Input| Projects'!$AO818,"DNSP defined",'Calc| Overheads Allocation'!F$79*'Input| Projects'!$AW818,0),0)</f>
        <v>0</v>
      </c>
      <c r="AS818" s="172" cm="1">
        <f t="array" ref="AS818">IFERROR(--('Input| Projects'!$AT818="Yes")*_xlfn.SWITCH('Input| Overheads'!$C$50,"Direct costs",'Calc| Overheads Allocation'!G$9*U818,"Internal labour",'Calc| Overheads Allocation'!G$9*U818*'Input| Projects'!$AO818,"DNSP defined",'Calc| Overheads Allocation'!G$79*'Input| Projects'!$AW818,0),0)</f>
        <v>0</v>
      </c>
      <c r="AT818" s="172" cm="1">
        <f t="array" ref="AT818">IFERROR(--('Input| Projects'!$AT818="Yes")*_xlfn.SWITCH('Input| Overheads'!$C$50,"Direct costs",'Calc| Overheads Allocation'!H$9*V818,"Internal labour",'Calc| Overheads Allocation'!H$9*V818*'Input| Projects'!$AO818,"DNSP defined",'Calc| Overheads Allocation'!H$79*'Input| Projects'!$AW818,0),0)</f>
        <v>0</v>
      </c>
      <c r="AU818" s="172" cm="1">
        <f t="array" ref="AU818">IFERROR(--('Input| Projects'!$AT818="Yes")*_xlfn.SWITCH('Input| Overheads'!$C$50,"Direct costs",'Calc| Overheads Allocation'!I$9*W818,"Internal labour",'Calc| Overheads Allocation'!I$9*W818*'Input| Projects'!$AO818,"DNSP defined",'Calc| Overheads Allocation'!I$79*'Input| Projects'!$AW818,0),0)</f>
        <v>0</v>
      </c>
      <c r="AV818" s="175"/>
      <c r="AW818" s="172">
        <f t="shared" si="288"/>
        <v>0</v>
      </c>
      <c r="AX818" s="172">
        <f t="shared" si="289"/>
        <v>0</v>
      </c>
      <c r="AY818" s="172">
        <f t="shared" si="290"/>
        <v>0</v>
      </c>
      <c r="AZ818" s="172">
        <f t="shared" si="291"/>
        <v>0</v>
      </c>
      <c r="BA818" s="172">
        <f t="shared" si="292"/>
        <v>0</v>
      </c>
      <c r="BB818" s="172">
        <f t="shared" si="293"/>
        <v>0</v>
      </c>
      <c r="BC818" s="172">
        <f t="shared" si="294"/>
        <v>0</v>
      </c>
      <c r="BD818" s="176"/>
      <c r="BE818" s="172">
        <f t="shared" si="295"/>
        <v>0</v>
      </c>
      <c r="BF818" s="172">
        <f t="shared" si="296"/>
        <v>0</v>
      </c>
      <c r="BG818" s="172">
        <f t="shared" si="297"/>
        <v>0</v>
      </c>
      <c r="BH818" s="172">
        <f t="shared" si="298"/>
        <v>0</v>
      </c>
      <c r="BI818" s="172">
        <f t="shared" si="299"/>
        <v>0</v>
      </c>
      <c r="BJ818" s="172">
        <f t="shared" si="300"/>
        <v>0</v>
      </c>
      <c r="BK818" s="172">
        <f t="shared" si="301"/>
        <v>0</v>
      </c>
      <c r="BL818" s="176"/>
      <c r="BM818" s="172">
        <f t="shared" si="280"/>
        <v>0</v>
      </c>
      <c r="BN818" s="172">
        <f t="shared" si="281"/>
        <v>0</v>
      </c>
      <c r="BO818" s="172">
        <f t="shared" si="282"/>
        <v>0</v>
      </c>
      <c r="BP818" s="172">
        <f t="shared" si="283"/>
        <v>0</v>
      </c>
      <c r="BQ818" s="172">
        <f t="shared" si="284"/>
        <v>0</v>
      </c>
      <c r="BR818" s="172">
        <f t="shared" si="285"/>
        <v>0</v>
      </c>
      <c r="BS818" s="172">
        <f t="shared" si="286"/>
        <v>0</v>
      </c>
      <c r="BT818" s="55"/>
      <c r="BU818" s="158">
        <f>SUMIF('Input| Projects'!$BA$8:$CX$8,RIGHT(BU$9,3),'Input| Projects'!$BA818:$CX818)</f>
        <v>0</v>
      </c>
      <c r="BV818" s="158">
        <f>SUMIF('Input| Projects'!$BA$8:$CX$8,RIGHT(BV$9,3),'Input| Projects'!$BA818:$CX818)</f>
        <v>0</v>
      </c>
      <c r="BW818" s="79" t="str">
        <f t="shared" si="287"/>
        <v/>
      </c>
    </row>
    <row r="819" spans="2:75" x14ac:dyDescent="0.2">
      <c r="B819" s="123">
        <f>IFERROR('Input| Projects'!B819,"")</f>
        <v>810</v>
      </c>
      <c r="C819" s="160" t="str">
        <f>IFERROR(IF('Input| Projects'!C819="","",'Input| Projects'!C819),"")</f>
        <v/>
      </c>
      <c r="D819" s="160" t="str">
        <f>IFERROR(IF('Input| Projects'!D819="","",'Input| Projects'!D819),"")</f>
        <v/>
      </c>
      <c r="E819" s="53"/>
      <c r="F819" s="160" t="str">
        <f>IF(LEN('Input| Projects'!F819)&gt;0,'Input| Projects'!F819,"")</f>
        <v/>
      </c>
      <c r="G819" s="160" t="str">
        <f>IF(LEN('Input| Projects'!G819)&gt;0,'Input| Projects'!G819,"")</f>
        <v/>
      </c>
      <c r="H819" s="10"/>
      <c r="I819" s="194" cm="1">
        <f t="array" ref="I819">IF(LEN($F819)&gt;0,1+IFERROR(SUMPRODUCT(TRANSPOSE('Input| Projects'!$AO819:$AQ819),INDEX('Input| Escalations'!$F$27:$L$29,,MATCH(Q$9,'Input| Escalations'!$F$21:$L$21,0))),0),0)</f>
        <v>0</v>
      </c>
      <c r="J819" s="194" cm="1">
        <f t="array" ref="J819">IF(LEN($F819)&gt;0,1+IFERROR(SUMPRODUCT(TRANSPOSE('Input| Projects'!$AO819:$AQ819),INDEX('Input| Escalations'!$F$27:$L$29,,MATCH(R$9,'Input| Escalations'!$F$21:$L$21,0))),0),0)</f>
        <v>0</v>
      </c>
      <c r="K819" s="194" cm="1">
        <f t="array" ref="K819">IF(LEN($F819)&gt;0,1+IFERROR(SUMPRODUCT(TRANSPOSE('Input| Projects'!$AO819:$AQ819),INDEX('Input| Escalations'!$F$27:$L$29,,MATCH(S$9,'Input| Escalations'!$F$21:$L$21,0))),0),0)</f>
        <v>0</v>
      </c>
      <c r="L819" s="194" cm="1">
        <f t="array" ref="L819">IF(LEN($F819)&gt;0,1+IFERROR(SUMPRODUCT(TRANSPOSE('Input| Projects'!$AO819:$AQ819),INDEX('Input| Escalations'!$F$27:$L$29,,MATCH(T$9,'Input| Escalations'!$F$21:$L$21,0))),0),0)</f>
        <v>0</v>
      </c>
      <c r="M819" s="194" cm="1">
        <f t="array" ref="M819">IF(LEN($F819)&gt;0,1+IFERROR(SUMPRODUCT(TRANSPOSE('Input| Projects'!$AO819:$AQ819),INDEX('Input| Escalations'!$F$27:$L$29,,MATCH(U$9,'Input| Escalations'!$F$21:$L$21,0))),0),0)</f>
        <v>0</v>
      </c>
      <c r="N819" s="194" cm="1">
        <f t="array" ref="N819">IF(LEN($F819)&gt;0,1+IFERROR(SUMPRODUCT(TRANSPOSE('Input| Projects'!$AO819:$AQ819),INDEX('Input| Escalations'!$F$27:$L$29,,MATCH(V$9,'Input| Escalations'!$F$21:$L$21,0))),0),0)</f>
        <v>0</v>
      </c>
      <c r="O819" s="194" cm="1">
        <f t="array" ref="O819">IF(LEN($F819)&gt;0,1+IFERROR(SUMPRODUCT(TRANSPOSE('Input| Projects'!$AO819:$AQ819),INDEX('Input| Escalations'!$F$27:$L$29,,MATCH(W$9,'Input| Escalations'!$F$21:$L$21,0))),0),0)</f>
        <v>0</v>
      </c>
      <c r="P819" s="10"/>
      <c r="Q819" s="172">
        <f>IFERROR(IF(ISNUMBER(FIND("decision",'Input| Setup'!$F$6)),'Input| Projects'!Y819,'Input| Projects'!I819)*'Input| Escalations'!$I$17*I819,0)</f>
        <v>0</v>
      </c>
      <c r="R819" s="172">
        <f>IFERROR(IF(ISNUMBER(FIND("decision",'Input| Setup'!$F$6)),'Input| Projects'!Z819,'Input| Projects'!J819)*'Input| Escalations'!$I$17*J819,0)</f>
        <v>0</v>
      </c>
      <c r="S819" s="172">
        <f>IFERROR(IF(ISNUMBER(FIND("decision",'Input| Setup'!$F$6)),'Input| Projects'!AA819,'Input| Projects'!K819)*'Input| Escalations'!$I$17*K819,0)</f>
        <v>0</v>
      </c>
      <c r="T819" s="172">
        <f>IFERROR(IF(ISNUMBER(FIND("decision",'Input| Setup'!$F$6)),'Input| Projects'!AB819,'Input| Projects'!L819)*'Input| Escalations'!$I$17*L819,0)</f>
        <v>0</v>
      </c>
      <c r="U819" s="172">
        <f>IFERROR(IF(ISNUMBER(FIND("decision",'Input| Setup'!$F$6)),'Input| Projects'!AC819,'Input| Projects'!M819)*'Input| Escalations'!$I$17*M819,0)</f>
        <v>0</v>
      </c>
      <c r="V819" s="172">
        <f>IFERROR(IF(ISNUMBER(FIND("decision",'Input| Setup'!$F$6)),'Input| Projects'!AD819,'Input| Projects'!N819)*'Input| Escalations'!$I$17*N819,0)</f>
        <v>0</v>
      </c>
      <c r="W819" s="172">
        <f>IFERROR(IF(ISNUMBER(FIND("decision",'Input| Setup'!$F$6)),'Input| Projects'!AE819,'Input| Projects'!O819)*'Input| Escalations'!$I$17*O819,0)</f>
        <v>0</v>
      </c>
      <c r="X819" s="175"/>
      <c r="Y819" s="172">
        <f>IF(ISNUMBER(FIND("decision",'Input| Setup'!$F$6)),'Input| Projects'!AG819,'Input| Projects'!Q819)*I819*'Input| Escalations'!$I$17</f>
        <v>0</v>
      </c>
      <c r="Z819" s="172">
        <f>IF(ISNUMBER(FIND("decision",'Input| Setup'!$F$6)),'Input| Projects'!AH819,'Input| Projects'!R819)*J819*'Input| Escalations'!$I$17</f>
        <v>0</v>
      </c>
      <c r="AA819" s="172">
        <f>IF(ISNUMBER(FIND("decision",'Input| Setup'!$F$6)),'Input| Projects'!AI819,'Input| Projects'!S819)*K819*'Input| Escalations'!$I$17</f>
        <v>0</v>
      </c>
      <c r="AB819" s="172">
        <f>IF(ISNUMBER(FIND("decision",'Input| Setup'!$F$6)),'Input| Projects'!AJ819,'Input| Projects'!T819)*L819*'Input| Escalations'!$I$17</f>
        <v>0</v>
      </c>
      <c r="AC819" s="172">
        <f>IF(ISNUMBER(FIND("decision",'Input| Setup'!$F$6)),'Input| Projects'!AK819,'Input| Projects'!U819)*M819*'Input| Escalations'!$I$17</f>
        <v>0</v>
      </c>
      <c r="AD819" s="172">
        <f>IF(ISNUMBER(FIND("decision",'Input| Setup'!$F$6)),'Input| Projects'!AL819,'Input| Projects'!V819)*N819*'Input| Escalations'!$I$17</f>
        <v>0</v>
      </c>
      <c r="AE819" s="172">
        <f>IF(ISNUMBER(FIND("decision",'Input| Setup'!$F$6)),'Input| Projects'!AM819,'Input| Projects'!W819)*O819*'Input| Escalations'!$I$17</f>
        <v>0</v>
      </c>
      <c r="AF819" s="175"/>
      <c r="AG819" s="172" cm="1">
        <f t="array" ref="AG819">IFERROR(--('Input| Projects'!$AS819="Yes")*_xlfn.SWITCH('Input| Overheads'!$C$50,"Direct costs",'Calc| Overheads Allocation'!C$8*Q819,"Internal labour",'Calc| Overheads Allocation'!C$8*Q819*'Input| Projects'!$AO819,"DNSP defined",'Calc| Overheads Allocation'!C$78*'Input| Projects'!$AV819,0),0)</f>
        <v>0</v>
      </c>
      <c r="AH819" s="172" cm="1">
        <f t="array" ref="AH819">IFERROR(--('Input| Projects'!$AS819="Yes")*_xlfn.SWITCH('Input| Overheads'!$C$50,"Direct costs",'Calc| Overheads Allocation'!D$8*R819,"Internal labour",'Calc| Overheads Allocation'!D$8*R819*'Input| Projects'!$AO819,"DNSP defined",'Calc| Overheads Allocation'!D$78*'Input| Projects'!$AV819,0),0)</f>
        <v>0</v>
      </c>
      <c r="AI819" s="172" cm="1">
        <f t="array" ref="AI819">IFERROR(--('Input| Projects'!$AS819="Yes")*_xlfn.SWITCH('Input| Overheads'!$C$50,"Direct costs",'Calc| Overheads Allocation'!E$8*S819,"Internal labour",'Calc| Overheads Allocation'!E$8*S819*'Input| Projects'!$AO819,"DNSP defined",'Calc| Overheads Allocation'!E$78*'Input| Projects'!$AV819,0),0)</f>
        <v>0</v>
      </c>
      <c r="AJ819" s="172" cm="1">
        <f t="array" ref="AJ819">IFERROR(--('Input| Projects'!$AS819="Yes")*_xlfn.SWITCH('Input| Overheads'!$C$50,"Direct costs",'Calc| Overheads Allocation'!F$8*T819,"Internal labour",'Calc| Overheads Allocation'!F$8*T819*'Input| Projects'!$AO819,"DNSP defined",'Calc| Overheads Allocation'!F$78*'Input| Projects'!$AV819,0),0)</f>
        <v>0</v>
      </c>
      <c r="AK819" s="172" cm="1">
        <f t="array" ref="AK819">IFERROR(--('Input| Projects'!$AS819="Yes")*_xlfn.SWITCH('Input| Overheads'!$C$50,"Direct costs",'Calc| Overheads Allocation'!G$8*U819,"Internal labour",'Calc| Overheads Allocation'!G$8*U819*'Input| Projects'!$AO819,"DNSP defined",'Calc| Overheads Allocation'!G$78*'Input| Projects'!$AV819,0),0)</f>
        <v>0</v>
      </c>
      <c r="AL819" s="172" cm="1">
        <f t="array" ref="AL819">IFERROR(--('Input| Projects'!$AS819="Yes")*_xlfn.SWITCH('Input| Overheads'!$C$50,"Direct costs",'Calc| Overheads Allocation'!H$8*V819,"Internal labour",'Calc| Overheads Allocation'!H$8*V819*'Input| Projects'!$AO819,"DNSP defined",'Calc| Overheads Allocation'!H$78*'Input| Projects'!$AV819,0),0)</f>
        <v>0</v>
      </c>
      <c r="AM819" s="172" cm="1">
        <f t="array" ref="AM819">IFERROR(--('Input| Projects'!$AS819="Yes")*_xlfn.SWITCH('Input| Overheads'!$C$50,"Direct costs",'Calc| Overheads Allocation'!I$8*W819,"Internal labour",'Calc| Overheads Allocation'!I$8*W819*'Input| Projects'!$AO819,"DNSP defined",'Calc| Overheads Allocation'!I$78*'Input| Projects'!$AV819,0),0)</f>
        <v>0</v>
      </c>
      <c r="AN819" s="175"/>
      <c r="AO819" s="172" cm="1">
        <f t="array" ref="AO819">IFERROR(--('Input| Projects'!$AT819="Yes")*_xlfn.SWITCH('Input| Overheads'!$C$50,"Direct costs",'Calc| Overheads Allocation'!C$9*Q819,"Internal labour",'Calc| Overheads Allocation'!C$9*Q819*'Input| Projects'!$AO819,"DNSP defined",'Calc| Overheads Allocation'!C$79*'Input| Projects'!$AW819,0),0)</f>
        <v>0</v>
      </c>
      <c r="AP819" s="172" cm="1">
        <f t="array" ref="AP819">IFERROR(--('Input| Projects'!$AT819="Yes")*_xlfn.SWITCH('Input| Overheads'!$C$50,"Direct costs",'Calc| Overheads Allocation'!D$9*R819,"Internal labour",'Calc| Overheads Allocation'!D$9*R819*'Input| Projects'!$AO819,"DNSP defined",'Calc| Overheads Allocation'!D$79*'Input| Projects'!$AW819,0),0)</f>
        <v>0</v>
      </c>
      <c r="AQ819" s="172" cm="1">
        <f t="array" ref="AQ819">IFERROR(--('Input| Projects'!$AT819="Yes")*_xlfn.SWITCH('Input| Overheads'!$C$50,"Direct costs",'Calc| Overheads Allocation'!E$9*S819,"Internal labour",'Calc| Overheads Allocation'!E$9*S819*'Input| Projects'!$AO819,"DNSP defined",'Calc| Overheads Allocation'!E$79*'Input| Projects'!$AW819,0),0)</f>
        <v>0</v>
      </c>
      <c r="AR819" s="172" cm="1">
        <f t="array" ref="AR819">IFERROR(--('Input| Projects'!$AT819="Yes")*_xlfn.SWITCH('Input| Overheads'!$C$50,"Direct costs",'Calc| Overheads Allocation'!F$9*T819,"Internal labour",'Calc| Overheads Allocation'!F$9*T819*'Input| Projects'!$AO819,"DNSP defined",'Calc| Overheads Allocation'!F$79*'Input| Projects'!$AW819,0),0)</f>
        <v>0</v>
      </c>
      <c r="AS819" s="172" cm="1">
        <f t="array" ref="AS819">IFERROR(--('Input| Projects'!$AT819="Yes")*_xlfn.SWITCH('Input| Overheads'!$C$50,"Direct costs",'Calc| Overheads Allocation'!G$9*U819,"Internal labour",'Calc| Overheads Allocation'!G$9*U819*'Input| Projects'!$AO819,"DNSP defined",'Calc| Overheads Allocation'!G$79*'Input| Projects'!$AW819,0),0)</f>
        <v>0</v>
      </c>
      <c r="AT819" s="172" cm="1">
        <f t="array" ref="AT819">IFERROR(--('Input| Projects'!$AT819="Yes")*_xlfn.SWITCH('Input| Overheads'!$C$50,"Direct costs",'Calc| Overheads Allocation'!H$9*V819,"Internal labour",'Calc| Overheads Allocation'!H$9*V819*'Input| Projects'!$AO819,"DNSP defined",'Calc| Overheads Allocation'!H$79*'Input| Projects'!$AW819,0),0)</f>
        <v>0</v>
      </c>
      <c r="AU819" s="172" cm="1">
        <f t="array" ref="AU819">IFERROR(--('Input| Projects'!$AT819="Yes")*_xlfn.SWITCH('Input| Overheads'!$C$50,"Direct costs",'Calc| Overheads Allocation'!I$9*W819,"Internal labour",'Calc| Overheads Allocation'!I$9*W819*'Input| Projects'!$AO819,"DNSP defined",'Calc| Overheads Allocation'!I$79*'Input| Projects'!$AW819,0),0)</f>
        <v>0</v>
      </c>
      <c r="AV819" s="175"/>
      <c r="AW819" s="172">
        <f t="shared" si="288"/>
        <v>0</v>
      </c>
      <c r="AX819" s="172">
        <f t="shared" si="289"/>
        <v>0</v>
      </c>
      <c r="AY819" s="172">
        <f t="shared" si="290"/>
        <v>0</v>
      </c>
      <c r="AZ819" s="172">
        <f t="shared" si="291"/>
        <v>0</v>
      </c>
      <c r="BA819" s="172">
        <f t="shared" si="292"/>
        <v>0</v>
      </c>
      <c r="BB819" s="172">
        <f t="shared" si="293"/>
        <v>0</v>
      </c>
      <c r="BC819" s="172">
        <f t="shared" si="294"/>
        <v>0</v>
      </c>
      <c r="BD819" s="176"/>
      <c r="BE819" s="172">
        <f t="shared" si="295"/>
        <v>0</v>
      </c>
      <c r="BF819" s="172">
        <f t="shared" si="296"/>
        <v>0</v>
      </c>
      <c r="BG819" s="172">
        <f t="shared" si="297"/>
        <v>0</v>
      </c>
      <c r="BH819" s="172">
        <f t="shared" si="298"/>
        <v>0</v>
      </c>
      <c r="BI819" s="172">
        <f t="shared" si="299"/>
        <v>0</v>
      </c>
      <c r="BJ819" s="172">
        <f t="shared" si="300"/>
        <v>0</v>
      </c>
      <c r="BK819" s="172">
        <f t="shared" si="301"/>
        <v>0</v>
      </c>
      <c r="BL819" s="176"/>
      <c r="BM819" s="172">
        <f t="shared" si="280"/>
        <v>0</v>
      </c>
      <c r="BN819" s="172">
        <f t="shared" si="281"/>
        <v>0</v>
      </c>
      <c r="BO819" s="172">
        <f t="shared" si="282"/>
        <v>0</v>
      </c>
      <c r="BP819" s="172">
        <f t="shared" si="283"/>
        <v>0</v>
      </c>
      <c r="BQ819" s="172">
        <f t="shared" si="284"/>
        <v>0</v>
      </c>
      <c r="BR819" s="172">
        <f t="shared" si="285"/>
        <v>0</v>
      </c>
      <c r="BS819" s="172">
        <f t="shared" si="286"/>
        <v>0</v>
      </c>
      <c r="BT819" s="55"/>
      <c r="BU819" s="158">
        <f>SUMIF('Input| Projects'!$BA$8:$CX$8,RIGHT(BU$9,3),'Input| Projects'!$BA819:$CX819)</f>
        <v>0</v>
      </c>
      <c r="BV819" s="158">
        <f>SUMIF('Input| Projects'!$BA$8:$CX$8,RIGHT(BV$9,3),'Input| Projects'!$BA819:$CX819)</f>
        <v>0</v>
      </c>
      <c r="BW819" s="79" t="str">
        <f t="shared" si="287"/>
        <v/>
      </c>
    </row>
    <row r="820" spans="2:75" x14ac:dyDescent="0.2">
      <c r="B820" s="123">
        <f>IFERROR('Input| Projects'!B820,"")</f>
        <v>811</v>
      </c>
      <c r="C820" s="160" t="str">
        <f>IFERROR(IF('Input| Projects'!C820="","",'Input| Projects'!C820),"")</f>
        <v/>
      </c>
      <c r="D820" s="160" t="str">
        <f>IFERROR(IF('Input| Projects'!D820="","",'Input| Projects'!D820),"")</f>
        <v/>
      </c>
      <c r="E820" s="53"/>
      <c r="F820" s="160" t="str">
        <f>IF(LEN('Input| Projects'!F820)&gt;0,'Input| Projects'!F820,"")</f>
        <v/>
      </c>
      <c r="G820" s="160" t="str">
        <f>IF(LEN('Input| Projects'!G820)&gt;0,'Input| Projects'!G820,"")</f>
        <v/>
      </c>
      <c r="H820" s="10"/>
      <c r="I820" s="194" cm="1">
        <f t="array" ref="I820">IF(LEN($F820)&gt;0,1+IFERROR(SUMPRODUCT(TRANSPOSE('Input| Projects'!$AO820:$AQ820),INDEX('Input| Escalations'!$F$27:$L$29,,MATCH(Q$9,'Input| Escalations'!$F$21:$L$21,0))),0),0)</f>
        <v>0</v>
      </c>
      <c r="J820" s="194" cm="1">
        <f t="array" ref="J820">IF(LEN($F820)&gt;0,1+IFERROR(SUMPRODUCT(TRANSPOSE('Input| Projects'!$AO820:$AQ820),INDEX('Input| Escalations'!$F$27:$L$29,,MATCH(R$9,'Input| Escalations'!$F$21:$L$21,0))),0),0)</f>
        <v>0</v>
      </c>
      <c r="K820" s="194" cm="1">
        <f t="array" ref="K820">IF(LEN($F820)&gt;0,1+IFERROR(SUMPRODUCT(TRANSPOSE('Input| Projects'!$AO820:$AQ820),INDEX('Input| Escalations'!$F$27:$L$29,,MATCH(S$9,'Input| Escalations'!$F$21:$L$21,0))),0),0)</f>
        <v>0</v>
      </c>
      <c r="L820" s="194" cm="1">
        <f t="array" ref="L820">IF(LEN($F820)&gt;0,1+IFERROR(SUMPRODUCT(TRANSPOSE('Input| Projects'!$AO820:$AQ820),INDEX('Input| Escalations'!$F$27:$L$29,,MATCH(T$9,'Input| Escalations'!$F$21:$L$21,0))),0),0)</f>
        <v>0</v>
      </c>
      <c r="M820" s="194" cm="1">
        <f t="array" ref="M820">IF(LEN($F820)&gt;0,1+IFERROR(SUMPRODUCT(TRANSPOSE('Input| Projects'!$AO820:$AQ820),INDEX('Input| Escalations'!$F$27:$L$29,,MATCH(U$9,'Input| Escalations'!$F$21:$L$21,0))),0),0)</f>
        <v>0</v>
      </c>
      <c r="N820" s="194" cm="1">
        <f t="array" ref="N820">IF(LEN($F820)&gt;0,1+IFERROR(SUMPRODUCT(TRANSPOSE('Input| Projects'!$AO820:$AQ820),INDEX('Input| Escalations'!$F$27:$L$29,,MATCH(V$9,'Input| Escalations'!$F$21:$L$21,0))),0),0)</f>
        <v>0</v>
      </c>
      <c r="O820" s="194" cm="1">
        <f t="array" ref="O820">IF(LEN($F820)&gt;0,1+IFERROR(SUMPRODUCT(TRANSPOSE('Input| Projects'!$AO820:$AQ820),INDEX('Input| Escalations'!$F$27:$L$29,,MATCH(W$9,'Input| Escalations'!$F$21:$L$21,0))),0),0)</f>
        <v>0</v>
      </c>
      <c r="P820" s="10"/>
      <c r="Q820" s="172">
        <f>IFERROR(IF(ISNUMBER(FIND("decision",'Input| Setup'!$F$6)),'Input| Projects'!Y820,'Input| Projects'!I820)*'Input| Escalations'!$I$17*I820,0)</f>
        <v>0</v>
      </c>
      <c r="R820" s="172">
        <f>IFERROR(IF(ISNUMBER(FIND("decision",'Input| Setup'!$F$6)),'Input| Projects'!Z820,'Input| Projects'!J820)*'Input| Escalations'!$I$17*J820,0)</f>
        <v>0</v>
      </c>
      <c r="S820" s="172">
        <f>IFERROR(IF(ISNUMBER(FIND("decision",'Input| Setup'!$F$6)),'Input| Projects'!AA820,'Input| Projects'!K820)*'Input| Escalations'!$I$17*K820,0)</f>
        <v>0</v>
      </c>
      <c r="T820" s="172">
        <f>IFERROR(IF(ISNUMBER(FIND("decision",'Input| Setup'!$F$6)),'Input| Projects'!AB820,'Input| Projects'!L820)*'Input| Escalations'!$I$17*L820,0)</f>
        <v>0</v>
      </c>
      <c r="U820" s="172">
        <f>IFERROR(IF(ISNUMBER(FIND("decision",'Input| Setup'!$F$6)),'Input| Projects'!AC820,'Input| Projects'!M820)*'Input| Escalations'!$I$17*M820,0)</f>
        <v>0</v>
      </c>
      <c r="V820" s="172">
        <f>IFERROR(IF(ISNUMBER(FIND("decision",'Input| Setup'!$F$6)),'Input| Projects'!AD820,'Input| Projects'!N820)*'Input| Escalations'!$I$17*N820,0)</f>
        <v>0</v>
      </c>
      <c r="W820" s="172">
        <f>IFERROR(IF(ISNUMBER(FIND("decision",'Input| Setup'!$F$6)),'Input| Projects'!AE820,'Input| Projects'!O820)*'Input| Escalations'!$I$17*O820,0)</f>
        <v>0</v>
      </c>
      <c r="X820" s="175"/>
      <c r="Y820" s="172">
        <f>IF(ISNUMBER(FIND("decision",'Input| Setup'!$F$6)),'Input| Projects'!AG820,'Input| Projects'!Q820)*I820*'Input| Escalations'!$I$17</f>
        <v>0</v>
      </c>
      <c r="Z820" s="172">
        <f>IF(ISNUMBER(FIND("decision",'Input| Setup'!$F$6)),'Input| Projects'!AH820,'Input| Projects'!R820)*J820*'Input| Escalations'!$I$17</f>
        <v>0</v>
      </c>
      <c r="AA820" s="172">
        <f>IF(ISNUMBER(FIND("decision",'Input| Setup'!$F$6)),'Input| Projects'!AI820,'Input| Projects'!S820)*K820*'Input| Escalations'!$I$17</f>
        <v>0</v>
      </c>
      <c r="AB820" s="172">
        <f>IF(ISNUMBER(FIND("decision",'Input| Setup'!$F$6)),'Input| Projects'!AJ820,'Input| Projects'!T820)*L820*'Input| Escalations'!$I$17</f>
        <v>0</v>
      </c>
      <c r="AC820" s="172">
        <f>IF(ISNUMBER(FIND("decision",'Input| Setup'!$F$6)),'Input| Projects'!AK820,'Input| Projects'!U820)*M820*'Input| Escalations'!$I$17</f>
        <v>0</v>
      </c>
      <c r="AD820" s="172">
        <f>IF(ISNUMBER(FIND("decision",'Input| Setup'!$F$6)),'Input| Projects'!AL820,'Input| Projects'!V820)*N820*'Input| Escalations'!$I$17</f>
        <v>0</v>
      </c>
      <c r="AE820" s="172">
        <f>IF(ISNUMBER(FIND("decision",'Input| Setup'!$F$6)),'Input| Projects'!AM820,'Input| Projects'!W820)*O820*'Input| Escalations'!$I$17</f>
        <v>0</v>
      </c>
      <c r="AF820" s="175"/>
      <c r="AG820" s="172" cm="1">
        <f t="array" ref="AG820">IFERROR(--('Input| Projects'!$AS820="Yes")*_xlfn.SWITCH('Input| Overheads'!$C$50,"Direct costs",'Calc| Overheads Allocation'!C$8*Q820,"Internal labour",'Calc| Overheads Allocation'!C$8*Q820*'Input| Projects'!$AO820,"DNSP defined",'Calc| Overheads Allocation'!C$78*'Input| Projects'!$AV820,0),0)</f>
        <v>0</v>
      </c>
      <c r="AH820" s="172" cm="1">
        <f t="array" ref="AH820">IFERROR(--('Input| Projects'!$AS820="Yes")*_xlfn.SWITCH('Input| Overheads'!$C$50,"Direct costs",'Calc| Overheads Allocation'!D$8*R820,"Internal labour",'Calc| Overheads Allocation'!D$8*R820*'Input| Projects'!$AO820,"DNSP defined",'Calc| Overheads Allocation'!D$78*'Input| Projects'!$AV820,0),0)</f>
        <v>0</v>
      </c>
      <c r="AI820" s="172" cm="1">
        <f t="array" ref="AI820">IFERROR(--('Input| Projects'!$AS820="Yes")*_xlfn.SWITCH('Input| Overheads'!$C$50,"Direct costs",'Calc| Overheads Allocation'!E$8*S820,"Internal labour",'Calc| Overheads Allocation'!E$8*S820*'Input| Projects'!$AO820,"DNSP defined",'Calc| Overheads Allocation'!E$78*'Input| Projects'!$AV820,0),0)</f>
        <v>0</v>
      </c>
      <c r="AJ820" s="172" cm="1">
        <f t="array" ref="AJ820">IFERROR(--('Input| Projects'!$AS820="Yes")*_xlfn.SWITCH('Input| Overheads'!$C$50,"Direct costs",'Calc| Overheads Allocation'!F$8*T820,"Internal labour",'Calc| Overheads Allocation'!F$8*T820*'Input| Projects'!$AO820,"DNSP defined",'Calc| Overheads Allocation'!F$78*'Input| Projects'!$AV820,0),0)</f>
        <v>0</v>
      </c>
      <c r="AK820" s="172" cm="1">
        <f t="array" ref="AK820">IFERROR(--('Input| Projects'!$AS820="Yes")*_xlfn.SWITCH('Input| Overheads'!$C$50,"Direct costs",'Calc| Overheads Allocation'!G$8*U820,"Internal labour",'Calc| Overheads Allocation'!G$8*U820*'Input| Projects'!$AO820,"DNSP defined",'Calc| Overheads Allocation'!G$78*'Input| Projects'!$AV820,0),0)</f>
        <v>0</v>
      </c>
      <c r="AL820" s="172" cm="1">
        <f t="array" ref="AL820">IFERROR(--('Input| Projects'!$AS820="Yes")*_xlfn.SWITCH('Input| Overheads'!$C$50,"Direct costs",'Calc| Overheads Allocation'!H$8*V820,"Internal labour",'Calc| Overheads Allocation'!H$8*V820*'Input| Projects'!$AO820,"DNSP defined",'Calc| Overheads Allocation'!H$78*'Input| Projects'!$AV820,0),0)</f>
        <v>0</v>
      </c>
      <c r="AM820" s="172" cm="1">
        <f t="array" ref="AM820">IFERROR(--('Input| Projects'!$AS820="Yes")*_xlfn.SWITCH('Input| Overheads'!$C$50,"Direct costs",'Calc| Overheads Allocation'!I$8*W820,"Internal labour",'Calc| Overheads Allocation'!I$8*W820*'Input| Projects'!$AO820,"DNSP defined",'Calc| Overheads Allocation'!I$78*'Input| Projects'!$AV820,0),0)</f>
        <v>0</v>
      </c>
      <c r="AN820" s="175"/>
      <c r="AO820" s="172" cm="1">
        <f t="array" ref="AO820">IFERROR(--('Input| Projects'!$AT820="Yes")*_xlfn.SWITCH('Input| Overheads'!$C$50,"Direct costs",'Calc| Overheads Allocation'!C$9*Q820,"Internal labour",'Calc| Overheads Allocation'!C$9*Q820*'Input| Projects'!$AO820,"DNSP defined",'Calc| Overheads Allocation'!C$79*'Input| Projects'!$AW820,0),0)</f>
        <v>0</v>
      </c>
      <c r="AP820" s="172" cm="1">
        <f t="array" ref="AP820">IFERROR(--('Input| Projects'!$AT820="Yes")*_xlfn.SWITCH('Input| Overheads'!$C$50,"Direct costs",'Calc| Overheads Allocation'!D$9*R820,"Internal labour",'Calc| Overheads Allocation'!D$9*R820*'Input| Projects'!$AO820,"DNSP defined",'Calc| Overheads Allocation'!D$79*'Input| Projects'!$AW820,0),0)</f>
        <v>0</v>
      </c>
      <c r="AQ820" s="172" cm="1">
        <f t="array" ref="AQ820">IFERROR(--('Input| Projects'!$AT820="Yes")*_xlfn.SWITCH('Input| Overheads'!$C$50,"Direct costs",'Calc| Overheads Allocation'!E$9*S820,"Internal labour",'Calc| Overheads Allocation'!E$9*S820*'Input| Projects'!$AO820,"DNSP defined",'Calc| Overheads Allocation'!E$79*'Input| Projects'!$AW820,0),0)</f>
        <v>0</v>
      </c>
      <c r="AR820" s="172" cm="1">
        <f t="array" ref="AR820">IFERROR(--('Input| Projects'!$AT820="Yes")*_xlfn.SWITCH('Input| Overheads'!$C$50,"Direct costs",'Calc| Overheads Allocation'!F$9*T820,"Internal labour",'Calc| Overheads Allocation'!F$9*T820*'Input| Projects'!$AO820,"DNSP defined",'Calc| Overheads Allocation'!F$79*'Input| Projects'!$AW820,0),0)</f>
        <v>0</v>
      </c>
      <c r="AS820" s="172" cm="1">
        <f t="array" ref="AS820">IFERROR(--('Input| Projects'!$AT820="Yes")*_xlfn.SWITCH('Input| Overheads'!$C$50,"Direct costs",'Calc| Overheads Allocation'!G$9*U820,"Internal labour",'Calc| Overheads Allocation'!G$9*U820*'Input| Projects'!$AO820,"DNSP defined",'Calc| Overheads Allocation'!G$79*'Input| Projects'!$AW820,0),0)</f>
        <v>0</v>
      </c>
      <c r="AT820" s="172" cm="1">
        <f t="array" ref="AT820">IFERROR(--('Input| Projects'!$AT820="Yes")*_xlfn.SWITCH('Input| Overheads'!$C$50,"Direct costs",'Calc| Overheads Allocation'!H$9*V820,"Internal labour",'Calc| Overheads Allocation'!H$9*V820*'Input| Projects'!$AO820,"DNSP defined",'Calc| Overheads Allocation'!H$79*'Input| Projects'!$AW820,0),0)</f>
        <v>0</v>
      </c>
      <c r="AU820" s="172" cm="1">
        <f t="array" ref="AU820">IFERROR(--('Input| Projects'!$AT820="Yes")*_xlfn.SWITCH('Input| Overheads'!$C$50,"Direct costs",'Calc| Overheads Allocation'!I$9*W820,"Internal labour",'Calc| Overheads Allocation'!I$9*W820*'Input| Projects'!$AO820,"DNSP defined",'Calc| Overheads Allocation'!I$79*'Input| Projects'!$AW820,0),0)</f>
        <v>0</v>
      </c>
      <c r="AV820" s="175"/>
      <c r="AW820" s="172">
        <f t="shared" si="288"/>
        <v>0</v>
      </c>
      <c r="AX820" s="172">
        <f t="shared" si="289"/>
        <v>0</v>
      </c>
      <c r="AY820" s="172">
        <f t="shared" si="290"/>
        <v>0</v>
      </c>
      <c r="AZ820" s="172">
        <f t="shared" si="291"/>
        <v>0</v>
      </c>
      <c r="BA820" s="172">
        <f t="shared" si="292"/>
        <v>0</v>
      </c>
      <c r="BB820" s="172">
        <f t="shared" si="293"/>
        <v>0</v>
      </c>
      <c r="BC820" s="172">
        <f t="shared" si="294"/>
        <v>0</v>
      </c>
      <c r="BD820" s="176"/>
      <c r="BE820" s="172">
        <f t="shared" si="295"/>
        <v>0</v>
      </c>
      <c r="BF820" s="172">
        <f t="shared" si="296"/>
        <v>0</v>
      </c>
      <c r="BG820" s="172">
        <f t="shared" si="297"/>
        <v>0</v>
      </c>
      <c r="BH820" s="172">
        <f t="shared" si="298"/>
        <v>0</v>
      </c>
      <c r="BI820" s="172">
        <f t="shared" si="299"/>
        <v>0</v>
      </c>
      <c r="BJ820" s="172">
        <f t="shared" si="300"/>
        <v>0</v>
      </c>
      <c r="BK820" s="172">
        <f t="shared" si="301"/>
        <v>0</v>
      </c>
      <c r="BL820" s="176"/>
      <c r="BM820" s="172">
        <f t="shared" si="280"/>
        <v>0</v>
      </c>
      <c r="BN820" s="172">
        <f t="shared" si="281"/>
        <v>0</v>
      </c>
      <c r="BO820" s="172">
        <f t="shared" si="282"/>
        <v>0</v>
      </c>
      <c r="BP820" s="172">
        <f t="shared" si="283"/>
        <v>0</v>
      </c>
      <c r="BQ820" s="172">
        <f t="shared" si="284"/>
        <v>0</v>
      </c>
      <c r="BR820" s="172">
        <f t="shared" si="285"/>
        <v>0</v>
      </c>
      <c r="BS820" s="172">
        <f t="shared" si="286"/>
        <v>0</v>
      </c>
      <c r="BT820" s="55"/>
      <c r="BU820" s="158">
        <f>SUMIF('Input| Projects'!$BA$8:$CX$8,RIGHT(BU$9,3),'Input| Projects'!$BA820:$CX820)</f>
        <v>0</v>
      </c>
      <c r="BV820" s="158">
        <f>SUMIF('Input| Projects'!$BA$8:$CX$8,RIGHT(BV$9,3),'Input| Projects'!$BA820:$CX820)</f>
        <v>0</v>
      </c>
      <c r="BW820" s="79" t="str">
        <f t="shared" si="287"/>
        <v/>
      </c>
    </row>
    <row r="821" spans="2:75" x14ac:dyDescent="0.2">
      <c r="B821" s="123">
        <f>IFERROR('Input| Projects'!B821,"")</f>
        <v>812</v>
      </c>
      <c r="C821" s="160" t="str">
        <f>IFERROR(IF('Input| Projects'!C821="","",'Input| Projects'!C821),"")</f>
        <v/>
      </c>
      <c r="D821" s="160" t="str">
        <f>IFERROR(IF('Input| Projects'!D821="","",'Input| Projects'!D821),"")</f>
        <v/>
      </c>
      <c r="E821" s="53"/>
      <c r="F821" s="160" t="str">
        <f>IF(LEN('Input| Projects'!F821)&gt;0,'Input| Projects'!F821,"")</f>
        <v/>
      </c>
      <c r="G821" s="160" t="str">
        <f>IF(LEN('Input| Projects'!G821)&gt;0,'Input| Projects'!G821,"")</f>
        <v/>
      </c>
      <c r="H821" s="10"/>
      <c r="I821" s="194" cm="1">
        <f t="array" ref="I821">IF(LEN($F821)&gt;0,1+IFERROR(SUMPRODUCT(TRANSPOSE('Input| Projects'!$AO821:$AQ821),INDEX('Input| Escalations'!$F$27:$L$29,,MATCH(Q$9,'Input| Escalations'!$F$21:$L$21,0))),0),0)</f>
        <v>0</v>
      </c>
      <c r="J821" s="194" cm="1">
        <f t="array" ref="J821">IF(LEN($F821)&gt;0,1+IFERROR(SUMPRODUCT(TRANSPOSE('Input| Projects'!$AO821:$AQ821),INDEX('Input| Escalations'!$F$27:$L$29,,MATCH(R$9,'Input| Escalations'!$F$21:$L$21,0))),0),0)</f>
        <v>0</v>
      </c>
      <c r="K821" s="194" cm="1">
        <f t="array" ref="K821">IF(LEN($F821)&gt;0,1+IFERROR(SUMPRODUCT(TRANSPOSE('Input| Projects'!$AO821:$AQ821),INDEX('Input| Escalations'!$F$27:$L$29,,MATCH(S$9,'Input| Escalations'!$F$21:$L$21,0))),0),0)</f>
        <v>0</v>
      </c>
      <c r="L821" s="194" cm="1">
        <f t="array" ref="L821">IF(LEN($F821)&gt;0,1+IFERROR(SUMPRODUCT(TRANSPOSE('Input| Projects'!$AO821:$AQ821),INDEX('Input| Escalations'!$F$27:$L$29,,MATCH(T$9,'Input| Escalations'!$F$21:$L$21,0))),0),0)</f>
        <v>0</v>
      </c>
      <c r="M821" s="194" cm="1">
        <f t="array" ref="M821">IF(LEN($F821)&gt;0,1+IFERROR(SUMPRODUCT(TRANSPOSE('Input| Projects'!$AO821:$AQ821),INDEX('Input| Escalations'!$F$27:$L$29,,MATCH(U$9,'Input| Escalations'!$F$21:$L$21,0))),0),0)</f>
        <v>0</v>
      </c>
      <c r="N821" s="194" cm="1">
        <f t="array" ref="N821">IF(LEN($F821)&gt;0,1+IFERROR(SUMPRODUCT(TRANSPOSE('Input| Projects'!$AO821:$AQ821),INDEX('Input| Escalations'!$F$27:$L$29,,MATCH(V$9,'Input| Escalations'!$F$21:$L$21,0))),0),0)</f>
        <v>0</v>
      </c>
      <c r="O821" s="194" cm="1">
        <f t="array" ref="O821">IF(LEN($F821)&gt;0,1+IFERROR(SUMPRODUCT(TRANSPOSE('Input| Projects'!$AO821:$AQ821),INDEX('Input| Escalations'!$F$27:$L$29,,MATCH(W$9,'Input| Escalations'!$F$21:$L$21,0))),0),0)</f>
        <v>0</v>
      </c>
      <c r="P821" s="10"/>
      <c r="Q821" s="172">
        <f>IFERROR(IF(ISNUMBER(FIND("decision",'Input| Setup'!$F$6)),'Input| Projects'!Y821,'Input| Projects'!I821)*'Input| Escalations'!$I$17*I821,0)</f>
        <v>0</v>
      </c>
      <c r="R821" s="172">
        <f>IFERROR(IF(ISNUMBER(FIND("decision",'Input| Setup'!$F$6)),'Input| Projects'!Z821,'Input| Projects'!J821)*'Input| Escalations'!$I$17*J821,0)</f>
        <v>0</v>
      </c>
      <c r="S821" s="172">
        <f>IFERROR(IF(ISNUMBER(FIND("decision",'Input| Setup'!$F$6)),'Input| Projects'!AA821,'Input| Projects'!K821)*'Input| Escalations'!$I$17*K821,0)</f>
        <v>0</v>
      </c>
      <c r="T821" s="172">
        <f>IFERROR(IF(ISNUMBER(FIND("decision",'Input| Setup'!$F$6)),'Input| Projects'!AB821,'Input| Projects'!L821)*'Input| Escalations'!$I$17*L821,0)</f>
        <v>0</v>
      </c>
      <c r="U821" s="172">
        <f>IFERROR(IF(ISNUMBER(FIND("decision",'Input| Setup'!$F$6)),'Input| Projects'!AC821,'Input| Projects'!M821)*'Input| Escalations'!$I$17*M821,0)</f>
        <v>0</v>
      </c>
      <c r="V821" s="172">
        <f>IFERROR(IF(ISNUMBER(FIND("decision",'Input| Setup'!$F$6)),'Input| Projects'!AD821,'Input| Projects'!N821)*'Input| Escalations'!$I$17*N821,0)</f>
        <v>0</v>
      </c>
      <c r="W821" s="172">
        <f>IFERROR(IF(ISNUMBER(FIND("decision",'Input| Setup'!$F$6)),'Input| Projects'!AE821,'Input| Projects'!O821)*'Input| Escalations'!$I$17*O821,0)</f>
        <v>0</v>
      </c>
      <c r="X821" s="175"/>
      <c r="Y821" s="172">
        <f>IF(ISNUMBER(FIND("decision",'Input| Setup'!$F$6)),'Input| Projects'!AG821,'Input| Projects'!Q821)*I821*'Input| Escalations'!$I$17</f>
        <v>0</v>
      </c>
      <c r="Z821" s="172">
        <f>IF(ISNUMBER(FIND("decision",'Input| Setup'!$F$6)),'Input| Projects'!AH821,'Input| Projects'!R821)*J821*'Input| Escalations'!$I$17</f>
        <v>0</v>
      </c>
      <c r="AA821" s="172">
        <f>IF(ISNUMBER(FIND("decision",'Input| Setup'!$F$6)),'Input| Projects'!AI821,'Input| Projects'!S821)*K821*'Input| Escalations'!$I$17</f>
        <v>0</v>
      </c>
      <c r="AB821" s="172">
        <f>IF(ISNUMBER(FIND("decision",'Input| Setup'!$F$6)),'Input| Projects'!AJ821,'Input| Projects'!T821)*L821*'Input| Escalations'!$I$17</f>
        <v>0</v>
      </c>
      <c r="AC821" s="172">
        <f>IF(ISNUMBER(FIND("decision",'Input| Setup'!$F$6)),'Input| Projects'!AK821,'Input| Projects'!U821)*M821*'Input| Escalations'!$I$17</f>
        <v>0</v>
      </c>
      <c r="AD821" s="172">
        <f>IF(ISNUMBER(FIND("decision",'Input| Setup'!$F$6)),'Input| Projects'!AL821,'Input| Projects'!V821)*N821*'Input| Escalations'!$I$17</f>
        <v>0</v>
      </c>
      <c r="AE821" s="172">
        <f>IF(ISNUMBER(FIND("decision",'Input| Setup'!$F$6)),'Input| Projects'!AM821,'Input| Projects'!W821)*O821*'Input| Escalations'!$I$17</f>
        <v>0</v>
      </c>
      <c r="AF821" s="175"/>
      <c r="AG821" s="172" cm="1">
        <f t="array" ref="AG821">IFERROR(--('Input| Projects'!$AS821="Yes")*_xlfn.SWITCH('Input| Overheads'!$C$50,"Direct costs",'Calc| Overheads Allocation'!C$8*Q821,"Internal labour",'Calc| Overheads Allocation'!C$8*Q821*'Input| Projects'!$AO821,"DNSP defined",'Calc| Overheads Allocation'!C$78*'Input| Projects'!$AV821,0),0)</f>
        <v>0</v>
      </c>
      <c r="AH821" s="172" cm="1">
        <f t="array" ref="AH821">IFERROR(--('Input| Projects'!$AS821="Yes")*_xlfn.SWITCH('Input| Overheads'!$C$50,"Direct costs",'Calc| Overheads Allocation'!D$8*R821,"Internal labour",'Calc| Overheads Allocation'!D$8*R821*'Input| Projects'!$AO821,"DNSP defined",'Calc| Overheads Allocation'!D$78*'Input| Projects'!$AV821,0),0)</f>
        <v>0</v>
      </c>
      <c r="AI821" s="172" cm="1">
        <f t="array" ref="AI821">IFERROR(--('Input| Projects'!$AS821="Yes")*_xlfn.SWITCH('Input| Overheads'!$C$50,"Direct costs",'Calc| Overheads Allocation'!E$8*S821,"Internal labour",'Calc| Overheads Allocation'!E$8*S821*'Input| Projects'!$AO821,"DNSP defined",'Calc| Overheads Allocation'!E$78*'Input| Projects'!$AV821,0),0)</f>
        <v>0</v>
      </c>
      <c r="AJ821" s="172" cm="1">
        <f t="array" ref="AJ821">IFERROR(--('Input| Projects'!$AS821="Yes")*_xlfn.SWITCH('Input| Overheads'!$C$50,"Direct costs",'Calc| Overheads Allocation'!F$8*T821,"Internal labour",'Calc| Overheads Allocation'!F$8*T821*'Input| Projects'!$AO821,"DNSP defined",'Calc| Overheads Allocation'!F$78*'Input| Projects'!$AV821,0),0)</f>
        <v>0</v>
      </c>
      <c r="AK821" s="172" cm="1">
        <f t="array" ref="AK821">IFERROR(--('Input| Projects'!$AS821="Yes")*_xlfn.SWITCH('Input| Overheads'!$C$50,"Direct costs",'Calc| Overheads Allocation'!G$8*U821,"Internal labour",'Calc| Overheads Allocation'!G$8*U821*'Input| Projects'!$AO821,"DNSP defined",'Calc| Overheads Allocation'!G$78*'Input| Projects'!$AV821,0),0)</f>
        <v>0</v>
      </c>
      <c r="AL821" s="172" cm="1">
        <f t="array" ref="AL821">IFERROR(--('Input| Projects'!$AS821="Yes")*_xlfn.SWITCH('Input| Overheads'!$C$50,"Direct costs",'Calc| Overheads Allocation'!H$8*V821,"Internal labour",'Calc| Overheads Allocation'!H$8*V821*'Input| Projects'!$AO821,"DNSP defined",'Calc| Overheads Allocation'!H$78*'Input| Projects'!$AV821,0),0)</f>
        <v>0</v>
      </c>
      <c r="AM821" s="172" cm="1">
        <f t="array" ref="AM821">IFERROR(--('Input| Projects'!$AS821="Yes")*_xlfn.SWITCH('Input| Overheads'!$C$50,"Direct costs",'Calc| Overheads Allocation'!I$8*W821,"Internal labour",'Calc| Overheads Allocation'!I$8*W821*'Input| Projects'!$AO821,"DNSP defined",'Calc| Overheads Allocation'!I$78*'Input| Projects'!$AV821,0),0)</f>
        <v>0</v>
      </c>
      <c r="AN821" s="175"/>
      <c r="AO821" s="172" cm="1">
        <f t="array" ref="AO821">IFERROR(--('Input| Projects'!$AT821="Yes")*_xlfn.SWITCH('Input| Overheads'!$C$50,"Direct costs",'Calc| Overheads Allocation'!C$9*Q821,"Internal labour",'Calc| Overheads Allocation'!C$9*Q821*'Input| Projects'!$AO821,"DNSP defined",'Calc| Overheads Allocation'!C$79*'Input| Projects'!$AW821,0),0)</f>
        <v>0</v>
      </c>
      <c r="AP821" s="172" cm="1">
        <f t="array" ref="AP821">IFERROR(--('Input| Projects'!$AT821="Yes")*_xlfn.SWITCH('Input| Overheads'!$C$50,"Direct costs",'Calc| Overheads Allocation'!D$9*R821,"Internal labour",'Calc| Overheads Allocation'!D$9*R821*'Input| Projects'!$AO821,"DNSP defined",'Calc| Overheads Allocation'!D$79*'Input| Projects'!$AW821,0),0)</f>
        <v>0</v>
      </c>
      <c r="AQ821" s="172" cm="1">
        <f t="array" ref="AQ821">IFERROR(--('Input| Projects'!$AT821="Yes")*_xlfn.SWITCH('Input| Overheads'!$C$50,"Direct costs",'Calc| Overheads Allocation'!E$9*S821,"Internal labour",'Calc| Overheads Allocation'!E$9*S821*'Input| Projects'!$AO821,"DNSP defined",'Calc| Overheads Allocation'!E$79*'Input| Projects'!$AW821,0),0)</f>
        <v>0</v>
      </c>
      <c r="AR821" s="172" cm="1">
        <f t="array" ref="AR821">IFERROR(--('Input| Projects'!$AT821="Yes")*_xlfn.SWITCH('Input| Overheads'!$C$50,"Direct costs",'Calc| Overheads Allocation'!F$9*T821,"Internal labour",'Calc| Overheads Allocation'!F$9*T821*'Input| Projects'!$AO821,"DNSP defined",'Calc| Overheads Allocation'!F$79*'Input| Projects'!$AW821,0),0)</f>
        <v>0</v>
      </c>
      <c r="AS821" s="172" cm="1">
        <f t="array" ref="AS821">IFERROR(--('Input| Projects'!$AT821="Yes")*_xlfn.SWITCH('Input| Overheads'!$C$50,"Direct costs",'Calc| Overheads Allocation'!G$9*U821,"Internal labour",'Calc| Overheads Allocation'!G$9*U821*'Input| Projects'!$AO821,"DNSP defined",'Calc| Overheads Allocation'!G$79*'Input| Projects'!$AW821,0),0)</f>
        <v>0</v>
      </c>
      <c r="AT821" s="172" cm="1">
        <f t="array" ref="AT821">IFERROR(--('Input| Projects'!$AT821="Yes")*_xlfn.SWITCH('Input| Overheads'!$C$50,"Direct costs",'Calc| Overheads Allocation'!H$9*V821,"Internal labour",'Calc| Overheads Allocation'!H$9*V821*'Input| Projects'!$AO821,"DNSP defined",'Calc| Overheads Allocation'!H$79*'Input| Projects'!$AW821,0),0)</f>
        <v>0</v>
      </c>
      <c r="AU821" s="172" cm="1">
        <f t="array" ref="AU821">IFERROR(--('Input| Projects'!$AT821="Yes")*_xlfn.SWITCH('Input| Overheads'!$C$50,"Direct costs",'Calc| Overheads Allocation'!I$9*W821,"Internal labour",'Calc| Overheads Allocation'!I$9*W821*'Input| Projects'!$AO821,"DNSP defined",'Calc| Overheads Allocation'!I$79*'Input| Projects'!$AW821,0),0)</f>
        <v>0</v>
      </c>
      <c r="AV821" s="175"/>
      <c r="AW821" s="172">
        <f t="shared" si="288"/>
        <v>0</v>
      </c>
      <c r="AX821" s="172">
        <f t="shared" si="289"/>
        <v>0</v>
      </c>
      <c r="AY821" s="172">
        <f t="shared" si="290"/>
        <v>0</v>
      </c>
      <c r="AZ821" s="172">
        <f t="shared" si="291"/>
        <v>0</v>
      </c>
      <c r="BA821" s="172">
        <f t="shared" si="292"/>
        <v>0</v>
      </c>
      <c r="BB821" s="172">
        <f t="shared" si="293"/>
        <v>0</v>
      </c>
      <c r="BC821" s="172">
        <f t="shared" si="294"/>
        <v>0</v>
      </c>
      <c r="BD821" s="176"/>
      <c r="BE821" s="172">
        <f t="shared" si="295"/>
        <v>0</v>
      </c>
      <c r="BF821" s="172">
        <f t="shared" si="296"/>
        <v>0</v>
      </c>
      <c r="BG821" s="172">
        <f t="shared" si="297"/>
        <v>0</v>
      </c>
      <c r="BH821" s="172">
        <f t="shared" si="298"/>
        <v>0</v>
      </c>
      <c r="BI821" s="172">
        <f t="shared" si="299"/>
        <v>0</v>
      </c>
      <c r="BJ821" s="172">
        <f t="shared" si="300"/>
        <v>0</v>
      </c>
      <c r="BK821" s="172">
        <f t="shared" si="301"/>
        <v>0</v>
      </c>
      <c r="BL821" s="176"/>
      <c r="BM821" s="172">
        <f t="shared" si="280"/>
        <v>0</v>
      </c>
      <c r="BN821" s="172">
        <f t="shared" si="281"/>
        <v>0</v>
      </c>
      <c r="BO821" s="172">
        <f t="shared" si="282"/>
        <v>0</v>
      </c>
      <c r="BP821" s="172">
        <f t="shared" si="283"/>
        <v>0</v>
      </c>
      <c r="BQ821" s="172">
        <f t="shared" si="284"/>
        <v>0</v>
      </c>
      <c r="BR821" s="172">
        <f t="shared" si="285"/>
        <v>0</v>
      </c>
      <c r="BS821" s="172">
        <f t="shared" si="286"/>
        <v>0</v>
      </c>
      <c r="BT821" s="55"/>
      <c r="BU821" s="158">
        <f>SUMIF('Input| Projects'!$BA$8:$CX$8,RIGHT(BU$9,3),'Input| Projects'!$BA821:$CX821)</f>
        <v>0</v>
      </c>
      <c r="BV821" s="158">
        <f>SUMIF('Input| Projects'!$BA$8:$CX$8,RIGHT(BV$9,3),'Input| Projects'!$BA821:$CX821)</f>
        <v>0</v>
      </c>
      <c r="BW821" s="79" t="str">
        <f t="shared" si="287"/>
        <v/>
      </c>
    </row>
    <row r="822" spans="2:75" x14ac:dyDescent="0.2">
      <c r="B822" s="123">
        <f>IFERROR('Input| Projects'!B822,"")</f>
        <v>813</v>
      </c>
      <c r="C822" s="160" t="str">
        <f>IFERROR(IF('Input| Projects'!C822="","",'Input| Projects'!C822),"")</f>
        <v/>
      </c>
      <c r="D822" s="160" t="str">
        <f>IFERROR(IF('Input| Projects'!D822="","",'Input| Projects'!D822),"")</f>
        <v/>
      </c>
      <c r="E822" s="53"/>
      <c r="F822" s="160" t="str">
        <f>IF(LEN('Input| Projects'!F822)&gt;0,'Input| Projects'!F822,"")</f>
        <v/>
      </c>
      <c r="G822" s="160" t="str">
        <f>IF(LEN('Input| Projects'!G822)&gt;0,'Input| Projects'!G822,"")</f>
        <v/>
      </c>
      <c r="H822" s="10"/>
      <c r="I822" s="194" cm="1">
        <f t="array" ref="I822">IF(LEN($F822)&gt;0,1+IFERROR(SUMPRODUCT(TRANSPOSE('Input| Projects'!$AO822:$AQ822),INDEX('Input| Escalations'!$F$27:$L$29,,MATCH(Q$9,'Input| Escalations'!$F$21:$L$21,0))),0),0)</f>
        <v>0</v>
      </c>
      <c r="J822" s="194" cm="1">
        <f t="array" ref="J822">IF(LEN($F822)&gt;0,1+IFERROR(SUMPRODUCT(TRANSPOSE('Input| Projects'!$AO822:$AQ822),INDEX('Input| Escalations'!$F$27:$L$29,,MATCH(R$9,'Input| Escalations'!$F$21:$L$21,0))),0),0)</f>
        <v>0</v>
      </c>
      <c r="K822" s="194" cm="1">
        <f t="array" ref="K822">IF(LEN($F822)&gt;0,1+IFERROR(SUMPRODUCT(TRANSPOSE('Input| Projects'!$AO822:$AQ822),INDEX('Input| Escalations'!$F$27:$L$29,,MATCH(S$9,'Input| Escalations'!$F$21:$L$21,0))),0),0)</f>
        <v>0</v>
      </c>
      <c r="L822" s="194" cm="1">
        <f t="array" ref="L822">IF(LEN($F822)&gt;0,1+IFERROR(SUMPRODUCT(TRANSPOSE('Input| Projects'!$AO822:$AQ822),INDEX('Input| Escalations'!$F$27:$L$29,,MATCH(T$9,'Input| Escalations'!$F$21:$L$21,0))),0),0)</f>
        <v>0</v>
      </c>
      <c r="M822" s="194" cm="1">
        <f t="array" ref="M822">IF(LEN($F822)&gt;0,1+IFERROR(SUMPRODUCT(TRANSPOSE('Input| Projects'!$AO822:$AQ822),INDEX('Input| Escalations'!$F$27:$L$29,,MATCH(U$9,'Input| Escalations'!$F$21:$L$21,0))),0),0)</f>
        <v>0</v>
      </c>
      <c r="N822" s="194" cm="1">
        <f t="array" ref="N822">IF(LEN($F822)&gt;0,1+IFERROR(SUMPRODUCT(TRANSPOSE('Input| Projects'!$AO822:$AQ822),INDEX('Input| Escalations'!$F$27:$L$29,,MATCH(V$9,'Input| Escalations'!$F$21:$L$21,0))),0),0)</f>
        <v>0</v>
      </c>
      <c r="O822" s="194" cm="1">
        <f t="array" ref="O822">IF(LEN($F822)&gt;0,1+IFERROR(SUMPRODUCT(TRANSPOSE('Input| Projects'!$AO822:$AQ822),INDEX('Input| Escalations'!$F$27:$L$29,,MATCH(W$9,'Input| Escalations'!$F$21:$L$21,0))),0),0)</f>
        <v>0</v>
      </c>
      <c r="P822" s="10"/>
      <c r="Q822" s="172">
        <f>IFERROR(IF(ISNUMBER(FIND("decision",'Input| Setup'!$F$6)),'Input| Projects'!Y822,'Input| Projects'!I822)*'Input| Escalations'!$I$17*I822,0)</f>
        <v>0</v>
      </c>
      <c r="R822" s="172">
        <f>IFERROR(IF(ISNUMBER(FIND("decision",'Input| Setup'!$F$6)),'Input| Projects'!Z822,'Input| Projects'!J822)*'Input| Escalations'!$I$17*J822,0)</f>
        <v>0</v>
      </c>
      <c r="S822" s="172">
        <f>IFERROR(IF(ISNUMBER(FIND("decision",'Input| Setup'!$F$6)),'Input| Projects'!AA822,'Input| Projects'!K822)*'Input| Escalations'!$I$17*K822,0)</f>
        <v>0</v>
      </c>
      <c r="T822" s="172">
        <f>IFERROR(IF(ISNUMBER(FIND("decision",'Input| Setup'!$F$6)),'Input| Projects'!AB822,'Input| Projects'!L822)*'Input| Escalations'!$I$17*L822,0)</f>
        <v>0</v>
      </c>
      <c r="U822" s="172">
        <f>IFERROR(IF(ISNUMBER(FIND("decision",'Input| Setup'!$F$6)),'Input| Projects'!AC822,'Input| Projects'!M822)*'Input| Escalations'!$I$17*M822,0)</f>
        <v>0</v>
      </c>
      <c r="V822" s="172">
        <f>IFERROR(IF(ISNUMBER(FIND("decision",'Input| Setup'!$F$6)),'Input| Projects'!AD822,'Input| Projects'!N822)*'Input| Escalations'!$I$17*N822,0)</f>
        <v>0</v>
      </c>
      <c r="W822" s="172">
        <f>IFERROR(IF(ISNUMBER(FIND("decision",'Input| Setup'!$F$6)),'Input| Projects'!AE822,'Input| Projects'!O822)*'Input| Escalations'!$I$17*O822,0)</f>
        <v>0</v>
      </c>
      <c r="X822" s="175"/>
      <c r="Y822" s="172">
        <f>IF(ISNUMBER(FIND("decision",'Input| Setup'!$F$6)),'Input| Projects'!AG822,'Input| Projects'!Q822)*I822*'Input| Escalations'!$I$17</f>
        <v>0</v>
      </c>
      <c r="Z822" s="172">
        <f>IF(ISNUMBER(FIND("decision",'Input| Setup'!$F$6)),'Input| Projects'!AH822,'Input| Projects'!R822)*J822*'Input| Escalations'!$I$17</f>
        <v>0</v>
      </c>
      <c r="AA822" s="172">
        <f>IF(ISNUMBER(FIND("decision",'Input| Setup'!$F$6)),'Input| Projects'!AI822,'Input| Projects'!S822)*K822*'Input| Escalations'!$I$17</f>
        <v>0</v>
      </c>
      <c r="AB822" s="172">
        <f>IF(ISNUMBER(FIND("decision",'Input| Setup'!$F$6)),'Input| Projects'!AJ822,'Input| Projects'!T822)*L822*'Input| Escalations'!$I$17</f>
        <v>0</v>
      </c>
      <c r="AC822" s="172">
        <f>IF(ISNUMBER(FIND("decision",'Input| Setup'!$F$6)),'Input| Projects'!AK822,'Input| Projects'!U822)*M822*'Input| Escalations'!$I$17</f>
        <v>0</v>
      </c>
      <c r="AD822" s="172">
        <f>IF(ISNUMBER(FIND("decision",'Input| Setup'!$F$6)),'Input| Projects'!AL822,'Input| Projects'!V822)*N822*'Input| Escalations'!$I$17</f>
        <v>0</v>
      </c>
      <c r="AE822" s="172">
        <f>IF(ISNUMBER(FIND("decision",'Input| Setup'!$F$6)),'Input| Projects'!AM822,'Input| Projects'!W822)*O822*'Input| Escalations'!$I$17</f>
        <v>0</v>
      </c>
      <c r="AF822" s="175"/>
      <c r="AG822" s="172" cm="1">
        <f t="array" ref="AG822">IFERROR(--('Input| Projects'!$AS822="Yes")*_xlfn.SWITCH('Input| Overheads'!$C$50,"Direct costs",'Calc| Overheads Allocation'!C$8*Q822,"Internal labour",'Calc| Overheads Allocation'!C$8*Q822*'Input| Projects'!$AO822,"DNSP defined",'Calc| Overheads Allocation'!C$78*'Input| Projects'!$AV822,0),0)</f>
        <v>0</v>
      </c>
      <c r="AH822" s="172" cm="1">
        <f t="array" ref="AH822">IFERROR(--('Input| Projects'!$AS822="Yes")*_xlfn.SWITCH('Input| Overheads'!$C$50,"Direct costs",'Calc| Overheads Allocation'!D$8*R822,"Internal labour",'Calc| Overheads Allocation'!D$8*R822*'Input| Projects'!$AO822,"DNSP defined",'Calc| Overheads Allocation'!D$78*'Input| Projects'!$AV822,0),0)</f>
        <v>0</v>
      </c>
      <c r="AI822" s="172" cm="1">
        <f t="array" ref="AI822">IFERROR(--('Input| Projects'!$AS822="Yes")*_xlfn.SWITCH('Input| Overheads'!$C$50,"Direct costs",'Calc| Overheads Allocation'!E$8*S822,"Internal labour",'Calc| Overheads Allocation'!E$8*S822*'Input| Projects'!$AO822,"DNSP defined",'Calc| Overheads Allocation'!E$78*'Input| Projects'!$AV822,0),0)</f>
        <v>0</v>
      </c>
      <c r="AJ822" s="172" cm="1">
        <f t="array" ref="AJ822">IFERROR(--('Input| Projects'!$AS822="Yes")*_xlfn.SWITCH('Input| Overheads'!$C$50,"Direct costs",'Calc| Overheads Allocation'!F$8*T822,"Internal labour",'Calc| Overheads Allocation'!F$8*T822*'Input| Projects'!$AO822,"DNSP defined",'Calc| Overheads Allocation'!F$78*'Input| Projects'!$AV822,0),0)</f>
        <v>0</v>
      </c>
      <c r="AK822" s="172" cm="1">
        <f t="array" ref="AK822">IFERROR(--('Input| Projects'!$AS822="Yes")*_xlfn.SWITCH('Input| Overheads'!$C$50,"Direct costs",'Calc| Overheads Allocation'!G$8*U822,"Internal labour",'Calc| Overheads Allocation'!G$8*U822*'Input| Projects'!$AO822,"DNSP defined",'Calc| Overheads Allocation'!G$78*'Input| Projects'!$AV822,0),0)</f>
        <v>0</v>
      </c>
      <c r="AL822" s="172" cm="1">
        <f t="array" ref="AL822">IFERROR(--('Input| Projects'!$AS822="Yes")*_xlfn.SWITCH('Input| Overheads'!$C$50,"Direct costs",'Calc| Overheads Allocation'!H$8*V822,"Internal labour",'Calc| Overheads Allocation'!H$8*V822*'Input| Projects'!$AO822,"DNSP defined",'Calc| Overheads Allocation'!H$78*'Input| Projects'!$AV822,0),0)</f>
        <v>0</v>
      </c>
      <c r="AM822" s="172" cm="1">
        <f t="array" ref="AM822">IFERROR(--('Input| Projects'!$AS822="Yes")*_xlfn.SWITCH('Input| Overheads'!$C$50,"Direct costs",'Calc| Overheads Allocation'!I$8*W822,"Internal labour",'Calc| Overheads Allocation'!I$8*W822*'Input| Projects'!$AO822,"DNSP defined",'Calc| Overheads Allocation'!I$78*'Input| Projects'!$AV822,0),0)</f>
        <v>0</v>
      </c>
      <c r="AN822" s="175"/>
      <c r="AO822" s="172" cm="1">
        <f t="array" ref="AO822">IFERROR(--('Input| Projects'!$AT822="Yes")*_xlfn.SWITCH('Input| Overheads'!$C$50,"Direct costs",'Calc| Overheads Allocation'!C$9*Q822,"Internal labour",'Calc| Overheads Allocation'!C$9*Q822*'Input| Projects'!$AO822,"DNSP defined",'Calc| Overheads Allocation'!C$79*'Input| Projects'!$AW822,0),0)</f>
        <v>0</v>
      </c>
      <c r="AP822" s="172" cm="1">
        <f t="array" ref="AP822">IFERROR(--('Input| Projects'!$AT822="Yes")*_xlfn.SWITCH('Input| Overheads'!$C$50,"Direct costs",'Calc| Overheads Allocation'!D$9*R822,"Internal labour",'Calc| Overheads Allocation'!D$9*R822*'Input| Projects'!$AO822,"DNSP defined",'Calc| Overheads Allocation'!D$79*'Input| Projects'!$AW822,0),0)</f>
        <v>0</v>
      </c>
      <c r="AQ822" s="172" cm="1">
        <f t="array" ref="AQ822">IFERROR(--('Input| Projects'!$AT822="Yes")*_xlfn.SWITCH('Input| Overheads'!$C$50,"Direct costs",'Calc| Overheads Allocation'!E$9*S822,"Internal labour",'Calc| Overheads Allocation'!E$9*S822*'Input| Projects'!$AO822,"DNSP defined",'Calc| Overheads Allocation'!E$79*'Input| Projects'!$AW822,0),0)</f>
        <v>0</v>
      </c>
      <c r="AR822" s="172" cm="1">
        <f t="array" ref="AR822">IFERROR(--('Input| Projects'!$AT822="Yes")*_xlfn.SWITCH('Input| Overheads'!$C$50,"Direct costs",'Calc| Overheads Allocation'!F$9*T822,"Internal labour",'Calc| Overheads Allocation'!F$9*T822*'Input| Projects'!$AO822,"DNSP defined",'Calc| Overheads Allocation'!F$79*'Input| Projects'!$AW822,0),0)</f>
        <v>0</v>
      </c>
      <c r="AS822" s="172" cm="1">
        <f t="array" ref="AS822">IFERROR(--('Input| Projects'!$AT822="Yes")*_xlfn.SWITCH('Input| Overheads'!$C$50,"Direct costs",'Calc| Overheads Allocation'!G$9*U822,"Internal labour",'Calc| Overheads Allocation'!G$9*U822*'Input| Projects'!$AO822,"DNSP defined",'Calc| Overheads Allocation'!G$79*'Input| Projects'!$AW822,0),0)</f>
        <v>0</v>
      </c>
      <c r="AT822" s="172" cm="1">
        <f t="array" ref="AT822">IFERROR(--('Input| Projects'!$AT822="Yes")*_xlfn.SWITCH('Input| Overheads'!$C$50,"Direct costs",'Calc| Overheads Allocation'!H$9*V822,"Internal labour",'Calc| Overheads Allocation'!H$9*V822*'Input| Projects'!$AO822,"DNSP defined",'Calc| Overheads Allocation'!H$79*'Input| Projects'!$AW822,0),0)</f>
        <v>0</v>
      </c>
      <c r="AU822" s="172" cm="1">
        <f t="array" ref="AU822">IFERROR(--('Input| Projects'!$AT822="Yes")*_xlfn.SWITCH('Input| Overheads'!$C$50,"Direct costs",'Calc| Overheads Allocation'!I$9*W822,"Internal labour",'Calc| Overheads Allocation'!I$9*W822*'Input| Projects'!$AO822,"DNSP defined",'Calc| Overheads Allocation'!I$79*'Input| Projects'!$AW822,0),0)</f>
        <v>0</v>
      </c>
      <c r="AV822" s="175"/>
      <c r="AW822" s="172">
        <f t="shared" si="288"/>
        <v>0</v>
      </c>
      <c r="AX822" s="172">
        <f t="shared" si="289"/>
        <v>0</v>
      </c>
      <c r="AY822" s="172">
        <f t="shared" si="290"/>
        <v>0</v>
      </c>
      <c r="AZ822" s="172">
        <f t="shared" si="291"/>
        <v>0</v>
      </c>
      <c r="BA822" s="172">
        <f t="shared" si="292"/>
        <v>0</v>
      </c>
      <c r="BB822" s="172">
        <f t="shared" si="293"/>
        <v>0</v>
      </c>
      <c r="BC822" s="172">
        <f t="shared" si="294"/>
        <v>0</v>
      </c>
      <c r="BD822" s="176"/>
      <c r="BE822" s="172">
        <f t="shared" si="295"/>
        <v>0</v>
      </c>
      <c r="BF822" s="172">
        <f t="shared" si="296"/>
        <v>0</v>
      </c>
      <c r="BG822" s="172">
        <f t="shared" si="297"/>
        <v>0</v>
      </c>
      <c r="BH822" s="172">
        <f t="shared" si="298"/>
        <v>0</v>
      </c>
      <c r="BI822" s="172">
        <f t="shared" si="299"/>
        <v>0</v>
      </c>
      <c r="BJ822" s="172">
        <f t="shared" si="300"/>
        <v>0</v>
      </c>
      <c r="BK822" s="172">
        <f t="shared" si="301"/>
        <v>0</v>
      </c>
      <c r="BL822" s="176"/>
      <c r="BM822" s="172">
        <f t="shared" si="280"/>
        <v>0</v>
      </c>
      <c r="BN822" s="172">
        <f t="shared" si="281"/>
        <v>0</v>
      </c>
      <c r="BO822" s="172">
        <f t="shared" si="282"/>
        <v>0</v>
      </c>
      <c r="BP822" s="172">
        <f t="shared" si="283"/>
        <v>0</v>
      </c>
      <c r="BQ822" s="172">
        <f t="shared" si="284"/>
        <v>0</v>
      </c>
      <c r="BR822" s="172">
        <f t="shared" si="285"/>
        <v>0</v>
      </c>
      <c r="BS822" s="172">
        <f t="shared" si="286"/>
        <v>0</v>
      </c>
      <c r="BT822" s="55"/>
      <c r="BU822" s="158">
        <f>SUMIF('Input| Projects'!$BA$8:$CX$8,RIGHT(BU$9,3),'Input| Projects'!$BA822:$CX822)</f>
        <v>0</v>
      </c>
      <c r="BV822" s="158">
        <f>SUMIF('Input| Projects'!$BA$8:$CX$8,RIGHT(BV$9,3),'Input| Projects'!$BA822:$CX822)</f>
        <v>0</v>
      </c>
      <c r="BW822" s="79" t="str">
        <f t="shared" si="287"/>
        <v/>
      </c>
    </row>
    <row r="823" spans="2:75" x14ac:dyDescent="0.2">
      <c r="B823" s="123">
        <f>IFERROR('Input| Projects'!B823,"")</f>
        <v>814</v>
      </c>
      <c r="C823" s="160" t="str">
        <f>IFERROR(IF('Input| Projects'!C823="","",'Input| Projects'!C823),"")</f>
        <v/>
      </c>
      <c r="D823" s="160" t="str">
        <f>IFERROR(IF('Input| Projects'!D823="","",'Input| Projects'!D823),"")</f>
        <v/>
      </c>
      <c r="E823" s="53"/>
      <c r="F823" s="160" t="str">
        <f>IF(LEN('Input| Projects'!F823)&gt;0,'Input| Projects'!F823,"")</f>
        <v/>
      </c>
      <c r="G823" s="160" t="str">
        <f>IF(LEN('Input| Projects'!G823)&gt;0,'Input| Projects'!G823,"")</f>
        <v/>
      </c>
      <c r="H823" s="10"/>
      <c r="I823" s="194" cm="1">
        <f t="array" ref="I823">IF(LEN($F823)&gt;0,1+IFERROR(SUMPRODUCT(TRANSPOSE('Input| Projects'!$AO823:$AQ823),INDEX('Input| Escalations'!$F$27:$L$29,,MATCH(Q$9,'Input| Escalations'!$F$21:$L$21,0))),0),0)</f>
        <v>0</v>
      </c>
      <c r="J823" s="194" cm="1">
        <f t="array" ref="J823">IF(LEN($F823)&gt;0,1+IFERROR(SUMPRODUCT(TRANSPOSE('Input| Projects'!$AO823:$AQ823),INDEX('Input| Escalations'!$F$27:$L$29,,MATCH(R$9,'Input| Escalations'!$F$21:$L$21,0))),0),0)</f>
        <v>0</v>
      </c>
      <c r="K823" s="194" cm="1">
        <f t="array" ref="K823">IF(LEN($F823)&gt;0,1+IFERROR(SUMPRODUCT(TRANSPOSE('Input| Projects'!$AO823:$AQ823),INDEX('Input| Escalations'!$F$27:$L$29,,MATCH(S$9,'Input| Escalations'!$F$21:$L$21,0))),0),0)</f>
        <v>0</v>
      </c>
      <c r="L823" s="194" cm="1">
        <f t="array" ref="L823">IF(LEN($F823)&gt;0,1+IFERROR(SUMPRODUCT(TRANSPOSE('Input| Projects'!$AO823:$AQ823),INDEX('Input| Escalations'!$F$27:$L$29,,MATCH(T$9,'Input| Escalations'!$F$21:$L$21,0))),0),0)</f>
        <v>0</v>
      </c>
      <c r="M823" s="194" cm="1">
        <f t="array" ref="M823">IF(LEN($F823)&gt;0,1+IFERROR(SUMPRODUCT(TRANSPOSE('Input| Projects'!$AO823:$AQ823),INDEX('Input| Escalations'!$F$27:$L$29,,MATCH(U$9,'Input| Escalations'!$F$21:$L$21,0))),0),0)</f>
        <v>0</v>
      </c>
      <c r="N823" s="194" cm="1">
        <f t="array" ref="N823">IF(LEN($F823)&gt;0,1+IFERROR(SUMPRODUCT(TRANSPOSE('Input| Projects'!$AO823:$AQ823),INDEX('Input| Escalations'!$F$27:$L$29,,MATCH(V$9,'Input| Escalations'!$F$21:$L$21,0))),0),0)</f>
        <v>0</v>
      </c>
      <c r="O823" s="194" cm="1">
        <f t="array" ref="O823">IF(LEN($F823)&gt;0,1+IFERROR(SUMPRODUCT(TRANSPOSE('Input| Projects'!$AO823:$AQ823),INDEX('Input| Escalations'!$F$27:$L$29,,MATCH(W$9,'Input| Escalations'!$F$21:$L$21,0))),0),0)</f>
        <v>0</v>
      </c>
      <c r="P823" s="10"/>
      <c r="Q823" s="172">
        <f>IFERROR(IF(ISNUMBER(FIND("decision",'Input| Setup'!$F$6)),'Input| Projects'!Y823,'Input| Projects'!I823)*'Input| Escalations'!$I$17*I823,0)</f>
        <v>0</v>
      </c>
      <c r="R823" s="172">
        <f>IFERROR(IF(ISNUMBER(FIND("decision",'Input| Setup'!$F$6)),'Input| Projects'!Z823,'Input| Projects'!J823)*'Input| Escalations'!$I$17*J823,0)</f>
        <v>0</v>
      </c>
      <c r="S823" s="172">
        <f>IFERROR(IF(ISNUMBER(FIND("decision",'Input| Setup'!$F$6)),'Input| Projects'!AA823,'Input| Projects'!K823)*'Input| Escalations'!$I$17*K823,0)</f>
        <v>0</v>
      </c>
      <c r="T823" s="172">
        <f>IFERROR(IF(ISNUMBER(FIND("decision",'Input| Setup'!$F$6)),'Input| Projects'!AB823,'Input| Projects'!L823)*'Input| Escalations'!$I$17*L823,0)</f>
        <v>0</v>
      </c>
      <c r="U823" s="172">
        <f>IFERROR(IF(ISNUMBER(FIND("decision",'Input| Setup'!$F$6)),'Input| Projects'!AC823,'Input| Projects'!M823)*'Input| Escalations'!$I$17*M823,0)</f>
        <v>0</v>
      </c>
      <c r="V823" s="172">
        <f>IFERROR(IF(ISNUMBER(FIND("decision",'Input| Setup'!$F$6)),'Input| Projects'!AD823,'Input| Projects'!N823)*'Input| Escalations'!$I$17*N823,0)</f>
        <v>0</v>
      </c>
      <c r="W823" s="172">
        <f>IFERROR(IF(ISNUMBER(FIND("decision",'Input| Setup'!$F$6)),'Input| Projects'!AE823,'Input| Projects'!O823)*'Input| Escalations'!$I$17*O823,0)</f>
        <v>0</v>
      </c>
      <c r="X823" s="175"/>
      <c r="Y823" s="172">
        <f>IF(ISNUMBER(FIND("decision",'Input| Setup'!$F$6)),'Input| Projects'!AG823,'Input| Projects'!Q823)*I823*'Input| Escalations'!$I$17</f>
        <v>0</v>
      </c>
      <c r="Z823" s="172">
        <f>IF(ISNUMBER(FIND("decision",'Input| Setup'!$F$6)),'Input| Projects'!AH823,'Input| Projects'!R823)*J823*'Input| Escalations'!$I$17</f>
        <v>0</v>
      </c>
      <c r="AA823" s="172">
        <f>IF(ISNUMBER(FIND("decision",'Input| Setup'!$F$6)),'Input| Projects'!AI823,'Input| Projects'!S823)*K823*'Input| Escalations'!$I$17</f>
        <v>0</v>
      </c>
      <c r="AB823" s="172">
        <f>IF(ISNUMBER(FIND("decision",'Input| Setup'!$F$6)),'Input| Projects'!AJ823,'Input| Projects'!T823)*L823*'Input| Escalations'!$I$17</f>
        <v>0</v>
      </c>
      <c r="AC823" s="172">
        <f>IF(ISNUMBER(FIND("decision",'Input| Setup'!$F$6)),'Input| Projects'!AK823,'Input| Projects'!U823)*M823*'Input| Escalations'!$I$17</f>
        <v>0</v>
      </c>
      <c r="AD823" s="172">
        <f>IF(ISNUMBER(FIND("decision",'Input| Setup'!$F$6)),'Input| Projects'!AL823,'Input| Projects'!V823)*N823*'Input| Escalations'!$I$17</f>
        <v>0</v>
      </c>
      <c r="AE823" s="172">
        <f>IF(ISNUMBER(FIND("decision",'Input| Setup'!$F$6)),'Input| Projects'!AM823,'Input| Projects'!W823)*O823*'Input| Escalations'!$I$17</f>
        <v>0</v>
      </c>
      <c r="AF823" s="175"/>
      <c r="AG823" s="172" cm="1">
        <f t="array" ref="AG823">IFERROR(--('Input| Projects'!$AS823="Yes")*_xlfn.SWITCH('Input| Overheads'!$C$50,"Direct costs",'Calc| Overheads Allocation'!C$8*Q823,"Internal labour",'Calc| Overheads Allocation'!C$8*Q823*'Input| Projects'!$AO823,"DNSP defined",'Calc| Overheads Allocation'!C$78*'Input| Projects'!$AV823,0),0)</f>
        <v>0</v>
      </c>
      <c r="AH823" s="172" cm="1">
        <f t="array" ref="AH823">IFERROR(--('Input| Projects'!$AS823="Yes")*_xlfn.SWITCH('Input| Overheads'!$C$50,"Direct costs",'Calc| Overheads Allocation'!D$8*R823,"Internal labour",'Calc| Overheads Allocation'!D$8*R823*'Input| Projects'!$AO823,"DNSP defined",'Calc| Overheads Allocation'!D$78*'Input| Projects'!$AV823,0),0)</f>
        <v>0</v>
      </c>
      <c r="AI823" s="172" cm="1">
        <f t="array" ref="AI823">IFERROR(--('Input| Projects'!$AS823="Yes")*_xlfn.SWITCH('Input| Overheads'!$C$50,"Direct costs",'Calc| Overheads Allocation'!E$8*S823,"Internal labour",'Calc| Overheads Allocation'!E$8*S823*'Input| Projects'!$AO823,"DNSP defined",'Calc| Overheads Allocation'!E$78*'Input| Projects'!$AV823,0),0)</f>
        <v>0</v>
      </c>
      <c r="AJ823" s="172" cm="1">
        <f t="array" ref="AJ823">IFERROR(--('Input| Projects'!$AS823="Yes")*_xlfn.SWITCH('Input| Overheads'!$C$50,"Direct costs",'Calc| Overheads Allocation'!F$8*T823,"Internal labour",'Calc| Overheads Allocation'!F$8*T823*'Input| Projects'!$AO823,"DNSP defined",'Calc| Overheads Allocation'!F$78*'Input| Projects'!$AV823,0),0)</f>
        <v>0</v>
      </c>
      <c r="AK823" s="172" cm="1">
        <f t="array" ref="AK823">IFERROR(--('Input| Projects'!$AS823="Yes")*_xlfn.SWITCH('Input| Overheads'!$C$50,"Direct costs",'Calc| Overheads Allocation'!G$8*U823,"Internal labour",'Calc| Overheads Allocation'!G$8*U823*'Input| Projects'!$AO823,"DNSP defined",'Calc| Overheads Allocation'!G$78*'Input| Projects'!$AV823,0),0)</f>
        <v>0</v>
      </c>
      <c r="AL823" s="172" cm="1">
        <f t="array" ref="AL823">IFERROR(--('Input| Projects'!$AS823="Yes")*_xlfn.SWITCH('Input| Overheads'!$C$50,"Direct costs",'Calc| Overheads Allocation'!H$8*V823,"Internal labour",'Calc| Overheads Allocation'!H$8*V823*'Input| Projects'!$AO823,"DNSP defined",'Calc| Overheads Allocation'!H$78*'Input| Projects'!$AV823,0),0)</f>
        <v>0</v>
      </c>
      <c r="AM823" s="172" cm="1">
        <f t="array" ref="AM823">IFERROR(--('Input| Projects'!$AS823="Yes")*_xlfn.SWITCH('Input| Overheads'!$C$50,"Direct costs",'Calc| Overheads Allocation'!I$8*W823,"Internal labour",'Calc| Overheads Allocation'!I$8*W823*'Input| Projects'!$AO823,"DNSP defined",'Calc| Overheads Allocation'!I$78*'Input| Projects'!$AV823,0),0)</f>
        <v>0</v>
      </c>
      <c r="AN823" s="175"/>
      <c r="AO823" s="172" cm="1">
        <f t="array" ref="AO823">IFERROR(--('Input| Projects'!$AT823="Yes")*_xlfn.SWITCH('Input| Overheads'!$C$50,"Direct costs",'Calc| Overheads Allocation'!C$9*Q823,"Internal labour",'Calc| Overheads Allocation'!C$9*Q823*'Input| Projects'!$AO823,"DNSP defined",'Calc| Overheads Allocation'!C$79*'Input| Projects'!$AW823,0),0)</f>
        <v>0</v>
      </c>
      <c r="AP823" s="172" cm="1">
        <f t="array" ref="AP823">IFERROR(--('Input| Projects'!$AT823="Yes")*_xlfn.SWITCH('Input| Overheads'!$C$50,"Direct costs",'Calc| Overheads Allocation'!D$9*R823,"Internal labour",'Calc| Overheads Allocation'!D$9*R823*'Input| Projects'!$AO823,"DNSP defined",'Calc| Overheads Allocation'!D$79*'Input| Projects'!$AW823,0),0)</f>
        <v>0</v>
      </c>
      <c r="AQ823" s="172" cm="1">
        <f t="array" ref="AQ823">IFERROR(--('Input| Projects'!$AT823="Yes")*_xlfn.SWITCH('Input| Overheads'!$C$50,"Direct costs",'Calc| Overheads Allocation'!E$9*S823,"Internal labour",'Calc| Overheads Allocation'!E$9*S823*'Input| Projects'!$AO823,"DNSP defined",'Calc| Overheads Allocation'!E$79*'Input| Projects'!$AW823,0),0)</f>
        <v>0</v>
      </c>
      <c r="AR823" s="172" cm="1">
        <f t="array" ref="AR823">IFERROR(--('Input| Projects'!$AT823="Yes")*_xlfn.SWITCH('Input| Overheads'!$C$50,"Direct costs",'Calc| Overheads Allocation'!F$9*T823,"Internal labour",'Calc| Overheads Allocation'!F$9*T823*'Input| Projects'!$AO823,"DNSP defined",'Calc| Overheads Allocation'!F$79*'Input| Projects'!$AW823,0),0)</f>
        <v>0</v>
      </c>
      <c r="AS823" s="172" cm="1">
        <f t="array" ref="AS823">IFERROR(--('Input| Projects'!$AT823="Yes")*_xlfn.SWITCH('Input| Overheads'!$C$50,"Direct costs",'Calc| Overheads Allocation'!G$9*U823,"Internal labour",'Calc| Overheads Allocation'!G$9*U823*'Input| Projects'!$AO823,"DNSP defined",'Calc| Overheads Allocation'!G$79*'Input| Projects'!$AW823,0),0)</f>
        <v>0</v>
      </c>
      <c r="AT823" s="172" cm="1">
        <f t="array" ref="AT823">IFERROR(--('Input| Projects'!$AT823="Yes")*_xlfn.SWITCH('Input| Overheads'!$C$50,"Direct costs",'Calc| Overheads Allocation'!H$9*V823,"Internal labour",'Calc| Overheads Allocation'!H$9*V823*'Input| Projects'!$AO823,"DNSP defined",'Calc| Overheads Allocation'!H$79*'Input| Projects'!$AW823,0),0)</f>
        <v>0</v>
      </c>
      <c r="AU823" s="172" cm="1">
        <f t="array" ref="AU823">IFERROR(--('Input| Projects'!$AT823="Yes")*_xlfn.SWITCH('Input| Overheads'!$C$50,"Direct costs",'Calc| Overheads Allocation'!I$9*W823,"Internal labour",'Calc| Overheads Allocation'!I$9*W823*'Input| Projects'!$AO823,"DNSP defined",'Calc| Overheads Allocation'!I$79*'Input| Projects'!$AW823,0),0)</f>
        <v>0</v>
      </c>
      <c r="AV823" s="175"/>
      <c r="AW823" s="172">
        <f t="shared" si="288"/>
        <v>0</v>
      </c>
      <c r="AX823" s="172">
        <f t="shared" si="289"/>
        <v>0</v>
      </c>
      <c r="AY823" s="172">
        <f t="shared" si="290"/>
        <v>0</v>
      </c>
      <c r="AZ823" s="172">
        <f t="shared" si="291"/>
        <v>0</v>
      </c>
      <c r="BA823" s="172">
        <f t="shared" si="292"/>
        <v>0</v>
      </c>
      <c r="BB823" s="172">
        <f t="shared" si="293"/>
        <v>0</v>
      </c>
      <c r="BC823" s="172">
        <f t="shared" si="294"/>
        <v>0</v>
      </c>
      <c r="BD823" s="176"/>
      <c r="BE823" s="172">
        <f t="shared" si="295"/>
        <v>0</v>
      </c>
      <c r="BF823" s="172">
        <f t="shared" si="296"/>
        <v>0</v>
      </c>
      <c r="BG823" s="172">
        <f t="shared" si="297"/>
        <v>0</v>
      </c>
      <c r="BH823" s="172">
        <f t="shared" si="298"/>
        <v>0</v>
      </c>
      <c r="BI823" s="172">
        <f t="shared" si="299"/>
        <v>0</v>
      </c>
      <c r="BJ823" s="172">
        <f t="shared" si="300"/>
        <v>0</v>
      </c>
      <c r="BK823" s="172">
        <f t="shared" si="301"/>
        <v>0</v>
      </c>
      <c r="BL823" s="176"/>
      <c r="BM823" s="172">
        <f t="shared" si="280"/>
        <v>0</v>
      </c>
      <c r="BN823" s="172">
        <f t="shared" si="281"/>
        <v>0</v>
      </c>
      <c r="BO823" s="172">
        <f t="shared" si="282"/>
        <v>0</v>
      </c>
      <c r="BP823" s="172">
        <f t="shared" si="283"/>
        <v>0</v>
      </c>
      <c r="BQ823" s="172">
        <f t="shared" si="284"/>
        <v>0</v>
      </c>
      <c r="BR823" s="172">
        <f t="shared" si="285"/>
        <v>0</v>
      </c>
      <c r="BS823" s="172">
        <f t="shared" si="286"/>
        <v>0</v>
      </c>
      <c r="BT823" s="55"/>
      <c r="BU823" s="158">
        <f>SUMIF('Input| Projects'!$BA$8:$CX$8,RIGHT(BU$9,3),'Input| Projects'!$BA823:$CX823)</f>
        <v>0</v>
      </c>
      <c r="BV823" s="158">
        <f>SUMIF('Input| Projects'!$BA$8:$CX$8,RIGHT(BV$9,3),'Input| Projects'!$BA823:$CX823)</f>
        <v>0</v>
      </c>
      <c r="BW823" s="79" t="str">
        <f t="shared" si="287"/>
        <v/>
      </c>
    </row>
    <row r="824" spans="2:75" x14ac:dyDescent="0.2">
      <c r="B824" s="123">
        <f>IFERROR('Input| Projects'!B824,"")</f>
        <v>815</v>
      </c>
      <c r="C824" s="160" t="str">
        <f>IFERROR(IF('Input| Projects'!C824="","",'Input| Projects'!C824),"")</f>
        <v/>
      </c>
      <c r="D824" s="160" t="str">
        <f>IFERROR(IF('Input| Projects'!D824="","",'Input| Projects'!D824),"")</f>
        <v/>
      </c>
      <c r="E824" s="53"/>
      <c r="F824" s="160" t="str">
        <f>IF(LEN('Input| Projects'!F824)&gt;0,'Input| Projects'!F824,"")</f>
        <v/>
      </c>
      <c r="G824" s="160" t="str">
        <f>IF(LEN('Input| Projects'!G824)&gt;0,'Input| Projects'!G824,"")</f>
        <v/>
      </c>
      <c r="H824" s="10"/>
      <c r="I824" s="194" cm="1">
        <f t="array" ref="I824">IF(LEN($F824)&gt;0,1+IFERROR(SUMPRODUCT(TRANSPOSE('Input| Projects'!$AO824:$AQ824),INDEX('Input| Escalations'!$F$27:$L$29,,MATCH(Q$9,'Input| Escalations'!$F$21:$L$21,0))),0),0)</f>
        <v>0</v>
      </c>
      <c r="J824" s="194" cm="1">
        <f t="array" ref="J824">IF(LEN($F824)&gt;0,1+IFERROR(SUMPRODUCT(TRANSPOSE('Input| Projects'!$AO824:$AQ824),INDEX('Input| Escalations'!$F$27:$L$29,,MATCH(R$9,'Input| Escalations'!$F$21:$L$21,0))),0),0)</f>
        <v>0</v>
      </c>
      <c r="K824" s="194" cm="1">
        <f t="array" ref="K824">IF(LEN($F824)&gt;0,1+IFERROR(SUMPRODUCT(TRANSPOSE('Input| Projects'!$AO824:$AQ824),INDEX('Input| Escalations'!$F$27:$L$29,,MATCH(S$9,'Input| Escalations'!$F$21:$L$21,0))),0),0)</f>
        <v>0</v>
      </c>
      <c r="L824" s="194" cm="1">
        <f t="array" ref="L824">IF(LEN($F824)&gt;0,1+IFERROR(SUMPRODUCT(TRANSPOSE('Input| Projects'!$AO824:$AQ824),INDEX('Input| Escalations'!$F$27:$L$29,,MATCH(T$9,'Input| Escalations'!$F$21:$L$21,0))),0),0)</f>
        <v>0</v>
      </c>
      <c r="M824" s="194" cm="1">
        <f t="array" ref="M824">IF(LEN($F824)&gt;0,1+IFERROR(SUMPRODUCT(TRANSPOSE('Input| Projects'!$AO824:$AQ824),INDEX('Input| Escalations'!$F$27:$L$29,,MATCH(U$9,'Input| Escalations'!$F$21:$L$21,0))),0),0)</f>
        <v>0</v>
      </c>
      <c r="N824" s="194" cm="1">
        <f t="array" ref="N824">IF(LEN($F824)&gt;0,1+IFERROR(SUMPRODUCT(TRANSPOSE('Input| Projects'!$AO824:$AQ824),INDEX('Input| Escalations'!$F$27:$L$29,,MATCH(V$9,'Input| Escalations'!$F$21:$L$21,0))),0),0)</f>
        <v>0</v>
      </c>
      <c r="O824" s="194" cm="1">
        <f t="array" ref="O824">IF(LEN($F824)&gt;0,1+IFERROR(SUMPRODUCT(TRANSPOSE('Input| Projects'!$AO824:$AQ824),INDEX('Input| Escalations'!$F$27:$L$29,,MATCH(W$9,'Input| Escalations'!$F$21:$L$21,0))),0),0)</f>
        <v>0</v>
      </c>
      <c r="P824" s="10"/>
      <c r="Q824" s="172">
        <f>IFERROR(IF(ISNUMBER(FIND("decision",'Input| Setup'!$F$6)),'Input| Projects'!Y824,'Input| Projects'!I824)*'Input| Escalations'!$I$17*I824,0)</f>
        <v>0</v>
      </c>
      <c r="R824" s="172">
        <f>IFERROR(IF(ISNUMBER(FIND("decision",'Input| Setup'!$F$6)),'Input| Projects'!Z824,'Input| Projects'!J824)*'Input| Escalations'!$I$17*J824,0)</f>
        <v>0</v>
      </c>
      <c r="S824" s="172">
        <f>IFERROR(IF(ISNUMBER(FIND("decision",'Input| Setup'!$F$6)),'Input| Projects'!AA824,'Input| Projects'!K824)*'Input| Escalations'!$I$17*K824,0)</f>
        <v>0</v>
      </c>
      <c r="T824" s="172">
        <f>IFERROR(IF(ISNUMBER(FIND("decision",'Input| Setup'!$F$6)),'Input| Projects'!AB824,'Input| Projects'!L824)*'Input| Escalations'!$I$17*L824,0)</f>
        <v>0</v>
      </c>
      <c r="U824" s="172">
        <f>IFERROR(IF(ISNUMBER(FIND("decision",'Input| Setup'!$F$6)),'Input| Projects'!AC824,'Input| Projects'!M824)*'Input| Escalations'!$I$17*M824,0)</f>
        <v>0</v>
      </c>
      <c r="V824" s="172">
        <f>IFERROR(IF(ISNUMBER(FIND("decision",'Input| Setup'!$F$6)),'Input| Projects'!AD824,'Input| Projects'!N824)*'Input| Escalations'!$I$17*N824,0)</f>
        <v>0</v>
      </c>
      <c r="W824" s="172">
        <f>IFERROR(IF(ISNUMBER(FIND("decision",'Input| Setup'!$F$6)),'Input| Projects'!AE824,'Input| Projects'!O824)*'Input| Escalations'!$I$17*O824,0)</f>
        <v>0</v>
      </c>
      <c r="X824" s="175"/>
      <c r="Y824" s="172">
        <f>IF(ISNUMBER(FIND("decision",'Input| Setup'!$F$6)),'Input| Projects'!AG824,'Input| Projects'!Q824)*I824*'Input| Escalations'!$I$17</f>
        <v>0</v>
      </c>
      <c r="Z824" s="172">
        <f>IF(ISNUMBER(FIND("decision",'Input| Setup'!$F$6)),'Input| Projects'!AH824,'Input| Projects'!R824)*J824*'Input| Escalations'!$I$17</f>
        <v>0</v>
      </c>
      <c r="AA824" s="172">
        <f>IF(ISNUMBER(FIND("decision",'Input| Setup'!$F$6)),'Input| Projects'!AI824,'Input| Projects'!S824)*K824*'Input| Escalations'!$I$17</f>
        <v>0</v>
      </c>
      <c r="AB824" s="172">
        <f>IF(ISNUMBER(FIND("decision",'Input| Setup'!$F$6)),'Input| Projects'!AJ824,'Input| Projects'!T824)*L824*'Input| Escalations'!$I$17</f>
        <v>0</v>
      </c>
      <c r="AC824" s="172">
        <f>IF(ISNUMBER(FIND("decision",'Input| Setup'!$F$6)),'Input| Projects'!AK824,'Input| Projects'!U824)*M824*'Input| Escalations'!$I$17</f>
        <v>0</v>
      </c>
      <c r="AD824" s="172">
        <f>IF(ISNUMBER(FIND("decision",'Input| Setup'!$F$6)),'Input| Projects'!AL824,'Input| Projects'!V824)*N824*'Input| Escalations'!$I$17</f>
        <v>0</v>
      </c>
      <c r="AE824" s="172">
        <f>IF(ISNUMBER(FIND("decision",'Input| Setup'!$F$6)),'Input| Projects'!AM824,'Input| Projects'!W824)*O824*'Input| Escalations'!$I$17</f>
        <v>0</v>
      </c>
      <c r="AF824" s="175"/>
      <c r="AG824" s="172" cm="1">
        <f t="array" ref="AG824">IFERROR(--('Input| Projects'!$AS824="Yes")*_xlfn.SWITCH('Input| Overheads'!$C$50,"Direct costs",'Calc| Overheads Allocation'!C$8*Q824,"Internal labour",'Calc| Overheads Allocation'!C$8*Q824*'Input| Projects'!$AO824,"DNSP defined",'Calc| Overheads Allocation'!C$78*'Input| Projects'!$AV824,0),0)</f>
        <v>0</v>
      </c>
      <c r="AH824" s="172" cm="1">
        <f t="array" ref="AH824">IFERROR(--('Input| Projects'!$AS824="Yes")*_xlfn.SWITCH('Input| Overheads'!$C$50,"Direct costs",'Calc| Overheads Allocation'!D$8*R824,"Internal labour",'Calc| Overheads Allocation'!D$8*R824*'Input| Projects'!$AO824,"DNSP defined",'Calc| Overheads Allocation'!D$78*'Input| Projects'!$AV824,0),0)</f>
        <v>0</v>
      </c>
      <c r="AI824" s="172" cm="1">
        <f t="array" ref="AI824">IFERROR(--('Input| Projects'!$AS824="Yes")*_xlfn.SWITCH('Input| Overheads'!$C$50,"Direct costs",'Calc| Overheads Allocation'!E$8*S824,"Internal labour",'Calc| Overheads Allocation'!E$8*S824*'Input| Projects'!$AO824,"DNSP defined",'Calc| Overheads Allocation'!E$78*'Input| Projects'!$AV824,0),0)</f>
        <v>0</v>
      </c>
      <c r="AJ824" s="172" cm="1">
        <f t="array" ref="AJ824">IFERROR(--('Input| Projects'!$AS824="Yes")*_xlfn.SWITCH('Input| Overheads'!$C$50,"Direct costs",'Calc| Overheads Allocation'!F$8*T824,"Internal labour",'Calc| Overheads Allocation'!F$8*T824*'Input| Projects'!$AO824,"DNSP defined",'Calc| Overheads Allocation'!F$78*'Input| Projects'!$AV824,0),0)</f>
        <v>0</v>
      </c>
      <c r="AK824" s="172" cm="1">
        <f t="array" ref="AK824">IFERROR(--('Input| Projects'!$AS824="Yes")*_xlfn.SWITCH('Input| Overheads'!$C$50,"Direct costs",'Calc| Overheads Allocation'!G$8*U824,"Internal labour",'Calc| Overheads Allocation'!G$8*U824*'Input| Projects'!$AO824,"DNSP defined",'Calc| Overheads Allocation'!G$78*'Input| Projects'!$AV824,0),0)</f>
        <v>0</v>
      </c>
      <c r="AL824" s="172" cm="1">
        <f t="array" ref="AL824">IFERROR(--('Input| Projects'!$AS824="Yes")*_xlfn.SWITCH('Input| Overheads'!$C$50,"Direct costs",'Calc| Overheads Allocation'!H$8*V824,"Internal labour",'Calc| Overheads Allocation'!H$8*V824*'Input| Projects'!$AO824,"DNSP defined",'Calc| Overheads Allocation'!H$78*'Input| Projects'!$AV824,0),0)</f>
        <v>0</v>
      </c>
      <c r="AM824" s="172" cm="1">
        <f t="array" ref="AM824">IFERROR(--('Input| Projects'!$AS824="Yes")*_xlfn.SWITCH('Input| Overheads'!$C$50,"Direct costs",'Calc| Overheads Allocation'!I$8*W824,"Internal labour",'Calc| Overheads Allocation'!I$8*W824*'Input| Projects'!$AO824,"DNSP defined",'Calc| Overheads Allocation'!I$78*'Input| Projects'!$AV824,0),0)</f>
        <v>0</v>
      </c>
      <c r="AN824" s="175"/>
      <c r="AO824" s="172" cm="1">
        <f t="array" ref="AO824">IFERROR(--('Input| Projects'!$AT824="Yes")*_xlfn.SWITCH('Input| Overheads'!$C$50,"Direct costs",'Calc| Overheads Allocation'!C$9*Q824,"Internal labour",'Calc| Overheads Allocation'!C$9*Q824*'Input| Projects'!$AO824,"DNSP defined",'Calc| Overheads Allocation'!C$79*'Input| Projects'!$AW824,0),0)</f>
        <v>0</v>
      </c>
      <c r="AP824" s="172" cm="1">
        <f t="array" ref="AP824">IFERROR(--('Input| Projects'!$AT824="Yes")*_xlfn.SWITCH('Input| Overheads'!$C$50,"Direct costs",'Calc| Overheads Allocation'!D$9*R824,"Internal labour",'Calc| Overheads Allocation'!D$9*R824*'Input| Projects'!$AO824,"DNSP defined",'Calc| Overheads Allocation'!D$79*'Input| Projects'!$AW824,0),0)</f>
        <v>0</v>
      </c>
      <c r="AQ824" s="172" cm="1">
        <f t="array" ref="AQ824">IFERROR(--('Input| Projects'!$AT824="Yes")*_xlfn.SWITCH('Input| Overheads'!$C$50,"Direct costs",'Calc| Overheads Allocation'!E$9*S824,"Internal labour",'Calc| Overheads Allocation'!E$9*S824*'Input| Projects'!$AO824,"DNSP defined",'Calc| Overheads Allocation'!E$79*'Input| Projects'!$AW824,0),0)</f>
        <v>0</v>
      </c>
      <c r="AR824" s="172" cm="1">
        <f t="array" ref="AR824">IFERROR(--('Input| Projects'!$AT824="Yes")*_xlfn.SWITCH('Input| Overheads'!$C$50,"Direct costs",'Calc| Overheads Allocation'!F$9*T824,"Internal labour",'Calc| Overheads Allocation'!F$9*T824*'Input| Projects'!$AO824,"DNSP defined",'Calc| Overheads Allocation'!F$79*'Input| Projects'!$AW824,0),0)</f>
        <v>0</v>
      </c>
      <c r="AS824" s="172" cm="1">
        <f t="array" ref="AS824">IFERROR(--('Input| Projects'!$AT824="Yes")*_xlfn.SWITCH('Input| Overheads'!$C$50,"Direct costs",'Calc| Overheads Allocation'!G$9*U824,"Internal labour",'Calc| Overheads Allocation'!G$9*U824*'Input| Projects'!$AO824,"DNSP defined",'Calc| Overheads Allocation'!G$79*'Input| Projects'!$AW824,0),0)</f>
        <v>0</v>
      </c>
      <c r="AT824" s="172" cm="1">
        <f t="array" ref="AT824">IFERROR(--('Input| Projects'!$AT824="Yes")*_xlfn.SWITCH('Input| Overheads'!$C$50,"Direct costs",'Calc| Overheads Allocation'!H$9*V824,"Internal labour",'Calc| Overheads Allocation'!H$9*V824*'Input| Projects'!$AO824,"DNSP defined",'Calc| Overheads Allocation'!H$79*'Input| Projects'!$AW824,0),0)</f>
        <v>0</v>
      </c>
      <c r="AU824" s="172" cm="1">
        <f t="array" ref="AU824">IFERROR(--('Input| Projects'!$AT824="Yes")*_xlfn.SWITCH('Input| Overheads'!$C$50,"Direct costs",'Calc| Overheads Allocation'!I$9*W824,"Internal labour",'Calc| Overheads Allocation'!I$9*W824*'Input| Projects'!$AO824,"DNSP defined",'Calc| Overheads Allocation'!I$79*'Input| Projects'!$AW824,0),0)</f>
        <v>0</v>
      </c>
      <c r="AV824" s="175"/>
      <c r="AW824" s="172">
        <f t="shared" si="288"/>
        <v>0</v>
      </c>
      <c r="AX824" s="172">
        <f t="shared" si="289"/>
        <v>0</v>
      </c>
      <c r="AY824" s="172">
        <f t="shared" si="290"/>
        <v>0</v>
      </c>
      <c r="AZ824" s="172">
        <f t="shared" si="291"/>
        <v>0</v>
      </c>
      <c r="BA824" s="172">
        <f t="shared" si="292"/>
        <v>0</v>
      </c>
      <c r="BB824" s="172">
        <f t="shared" si="293"/>
        <v>0</v>
      </c>
      <c r="BC824" s="172">
        <f t="shared" si="294"/>
        <v>0</v>
      </c>
      <c r="BD824" s="176"/>
      <c r="BE824" s="172">
        <f t="shared" si="295"/>
        <v>0</v>
      </c>
      <c r="BF824" s="172">
        <f t="shared" si="296"/>
        <v>0</v>
      </c>
      <c r="BG824" s="172">
        <f t="shared" si="297"/>
        <v>0</v>
      </c>
      <c r="BH824" s="172">
        <f t="shared" si="298"/>
        <v>0</v>
      </c>
      <c r="BI824" s="172">
        <f t="shared" si="299"/>
        <v>0</v>
      </c>
      <c r="BJ824" s="172">
        <f t="shared" si="300"/>
        <v>0</v>
      </c>
      <c r="BK824" s="172">
        <f t="shared" si="301"/>
        <v>0</v>
      </c>
      <c r="BL824" s="176"/>
      <c r="BM824" s="172">
        <f t="shared" si="280"/>
        <v>0</v>
      </c>
      <c r="BN824" s="172">
        <f t="shared" si="281"/>
        <v>0</v>
      </c>
      <c r="BO824" s="172">
        <f t="shared" si="282"/>
        <v>0</v>
      </c>
      <c r="BP824" s="172">
        <f t="shared" si="283"/>
        <v>0</v>
      </c>
      <c r="BQ824" s="172">
        <f t="shared" si="284"/>
        <v>0</v>
      </c>
      <c r="BR824" s="172">
        <f t="shared" si="285"/>
        <v>0</v>
      </c>
      <c r="BS824" s="172">
        <f t="shared" si="286"/>
        <v>0</v>
      </c>
      <c r="BT824" s="55"/>
      <c r="BU824" s="158">
        <f>SUMIF('Input| Projects'!$BA$8:$CX$8,RIGHT(BU$9,3),'Input| Projects'!$BA824:$CX824)</f>
        <v>0</v>
      </c>
      <c r="BV824" s="158">
        <f>SUMIF('Input| Projects'!$BA$8:$CX$8,RIGHT(BV$9,3),'Input| Projects'!$BA824:$CX824)</f>
        <v>0</v>
      </c>
      <c r="BW824" s="79" t="str">
        <f t="shared" si="287"/>
        <v/>
      </c>
    </row>
    <row r="825" spans="2:75" x14ac:dyDescent="0.2">
      <c r="B825" s="123">
        <f>IFERROR('Input| Projects'!B825,"")</f>
        <v>816</v>
      </c>
      <c r="C825" s="160" t="str">
        <f>IFERROR(IF('Input| Projects'!C825="","",'Input| Projects'!C825),"")</f>
        <v/>
      </c>
      <c r="D825" s="160" t="str">
        <f>IFERROR(IF('Input| Projects'!D825="","",'Input| Projects'!D825),"")</f>
        <v/>
      </c>
      <c r="E825" s="53"/>
      <c r="F825" s="160" t="str">
        <f>IF(LEN('Input| Projects'!F825)&gt;0,'Input| Projects'!F825,"")</f>
        <v/>
      </c>
      <c r="G825" s="160" t="str">
        <f>IF(LEN('Input| Projects'!G825)&gt;0,'Input| Projects'!G825,"")</f>
        <v/>
      </c>
      <c r="H825" s="10"/>
      <c r="I825" s="194" cm="1">
        <f t="array" ref="I825">IF(LEN($F825)&gt;0,1+IFERROR(SUMPRODUCT(TRANSPOSE('Input| Projects'!$AO825:$AQ825),INDEX('Input| Escalations'!$F$27:$L$29,,MATCH(Q$9,'Input| Escalations'!$F$21:$L$21,0))),0),0)</f>
        <v>0</v>
      </c>
      <c r="J825" s="194" cm="1">
        <f t="array" ref="J825">IF(LEN($F825)&gt;0,1+IFERROR(SUMPRODUCT(TRANSPOSE('Input| Projects'!$AO825:$AQ825),INDEX('Input| Escalations'!$F$27:$L$29,,MATCH(R$9,'Input| Escalations'!$F$21:$L$21,0))),0),0)</f>
        <v>0</v>
      </c>
      <c r="K825" s="194" cm="1">
        <f t="array" ref="K825">IF(LEN($F825)&gt;0,1+IFERROR(SUMPRODUCT(TRANSPOSE('Input| Projects'!$AO825:$AQ825),INDEX('Input| Escalations'!$F$27:$L$29,,MATCH(S$9,'Input| Escalations'!$F$21:$L$21,0))),0),0)</f>
        <v>0</v>
      </c>
      <c r="L825" s="194" cm="1">
        <f t="array" ref="L825">IF(LEN($F825)&gt;0,1+IFERROR(SUMPRODUCT(TRANSPOSE('Input| Projects'!$AO825:$AQ825),INDEX('Input| Escalations'!$F$27:$L$29,,MATCH(T$9,'Input| Escalations'!$F$21:$L$21,0))),0),0)</f>
        <v>0</v>
      </c>
      <c r="M825" s="194" cm="1">
        <f t="array" ref="M825">IF(LEN($F825)&gt;0,1+IFERROR(SUMPRODUCT(TRANSPOSE('Input| Projects'!$AO825:$AQ825),INDEX('Input| Escalations'!$F$27:$L$29,,MATCH(U$9,'Input| Escalations'!$F$21:$L$21,0))),0),0)</f>
        <v>0</v>
      </c>
      <c r="N825" s="194" cm="1">
        <f t="array" ref="N825">IF(LEN($F825)&gt;0,1+IFERROR(SUMPRODUCT(TRANSPOSE('Input| Projects'!$AO825:$AQ825),INDEX('Input| Escalations'!$F$27:$L$29,,MATCH(V$9,'Input| Escalations'!$F$21:$L$21,0))),0),0)</f>
        <v>0</v>
      </c>
      <c r="O825" s="194" cm="1">
        <f t="array" ref="O825">IF(LEN($F825)&gt;0,1+IFERROR(SUMPRODUCT(TRANSPOSE('Input| Projects'!$AO825:$AQ825),INDEX('Input| Escalations'!$F$27:$L$29,,MATCH(W$9,'Input| Escalations'!$F$21:$L$21,0))),0),0)</f>
        <v>0</v>
      </c>
      <c r="P825" s="10"/>
      <c r="Q825" s="172">
        <f>IFERROR(IF(ISNUMBER(FIND("decision",'Input| Setup'!$F$6)),'Input| Projects'!Y825,'Input| Projects'!I825)*'Input| Escalations'!$I$17*I825,0)</f>
        <v>0</v>
      </c>
      <c r="R825" s="172">
        <f>IFERROR(IF(ISNUMBER(FIND("decision",'Input| Setup'!$F$6)),'Input| Projects'!Z825,'Input| Projects'!J825)*'Input| Escalations'!$I$17*J825,0)</f>
        <v>0</v>
      </c>
      <c r="S825" s="172">
        <f>IFERROR(IF(ISNUMBER(FIND("decision",'Input| Setup'!$F$6)),'Input| Projects'!AA825,'Input| Projects'!K825)*'Input| Escalations'!$I$17*K825,0)</f>
        <v>0</v>
      </c>
      <c r="T825" s="172">
        <f>IFERROR(IF(ISNUMBER(FIND("decision",'Input| Setup'!$F$6)),'Input| Projects'!AB825,'Input| Projects'!L825)*'Input| Escalations'!$I$17*L825,0)</f>
        <v>0</v>
      </c>
      <c r="U825" s="172">
        <f>IFERROR(IF(ISNUMBER(FIND("decision",'Input| Setup'!$F$6)),'Input| Projects'!AC825,'Input| Projects'!M825)*'Input| Escalations'!$I$17*M825,0)</f>
        <v>0</v>
      </c>
      <c r="V825" s="172">
        <f>IFERROR(IF(ISNUMBER(FIND("decision",'Input| Setup'!$F$6)),'Input| Projects'!AD825,'Input| Projects'!N825)*'Input| Escalations'!$I$17*N825,0)</f>
        <v>0</v>
      </c>
      <c r="W825" s="172">
        <f>IFERROR(IF(ISNUMBER(FIND("decision",'Input| Setup'!$F$6)),'Input| Projects'!AE825,'Input| Projects'!O825)*'Input| Escalations'!$I$17*O825,0)</f>
        <v>0</v>
      </c>
      <c r="X825" s="175"/>
      <c r="Y825" s="172">
        <f>IF(ISNUMBER(FIND("decision",'Input| Setup'!$F$6)),'Input| Projects'!AG825,'Input| Projects'!Q825)*I825*'Input| Escalations'!$I$17</f>
        <v>0</v>
      </c>
      <c r="Z825" s="172">
        <f>IF(ISNUMBER(FIND("decision",'Input| Setup'!$F$6)),'Input| Projects'!AH825,'Input| Projects'!R825)*J825*'Input| Escalations'!$I$17</f>
        <v>0</v>
      </c>
      <c r="AA825" s="172">
        <f>IF(ISNUMBER(FIND("decision",'Input| Setup'!$F$6)),'Input| Projects'!AI825,'Input| Projects'!S825)*K825*'Input| Escalations'!$I$17</f>
        <v>0</v>
      </c>
      <c r="AB825" s="172">
        <f>IF(ISNUMBER(FIND("decision",'Input| Setup'!$F$6)),'Input| Projects'!AJ825,'Input| Projects'!T825)*L825*'Input| Escalations'!$I$17</f>
        <v>0</v>
      </c>
      <c r="AC825" s="172">
        <f>IF(ISNUMBER(FIND("decision",'Input| Setup'!$F$6)),'Input| Projects'!AK825,'Input| Projects'!U825)*M825*'Input| Escalations'!$I$17</f>
        <v>0</v>
      </c>
      <c r="AD825" s="172">
        <f>IF(ISNUMBER(FIND("decision",'Input| Setup'!$F$6)),'Input| Projects'!AL825,'Input| Projects'!V825)*N825*'Input| Escalations'!$I$17</f>
        <v>0</v>
      </c>
      <c r="AE825" s="172">
        <f>IF(ISNUMBER(FIND("decision",'Input| Setup'!$F$6)),'Input| Projects'!AM825,'Input| Projects'!W825)*O825*'Input| Escalations'!$I$17</f>
        <v>0</v>
      </c>
      <c r="AF825" s="175"/>
      <c r="AG825" s="172" cm="1">
        <f t="array" ref="AG825">IFERROR(--('Input| Projects'!$AS825="Yes")*_xlfn.SWITCH('Input| Overheads'!$C$50,"Direct costs",'Calc| Overheads Allocation'!C$8*Q825,"Internal labour",'Calc| Overheads Allocation'!C$8*Q825*'Input| Projects'!$AO825,"DNSP defined",'Calc| Overheads Allocation'!C$78*'Input| Projects'!$AV825,0),0)</f>
        <v>0</v>
      </c>
      <c r="AH825" s="172" cm="1">
        <f t="array" ref="AH825">IFERROR(--('Input| Projects'!$AS825="Yes")*_xlfn.SWITCH('Input| Overheads'!$C$50,"Direct costs",'Calc| Overheads Allocation'!D$8*R825,"Internal labour",'Calc| Overheads Allocation'!D$8*R825*'Input| Projects'!$AO825,"DNSP defined",'Calc| Overheads Allocation'!D$78*'Input| Projects'!$AV825,0),0)</f>
        <v>0</v>
      </c>
      <c r="AI825" s="172" cm="1">
        <f t="array" ref="AI825">IFERROR(--('Input| Projects'!$AS825="Yes")*_xlfn.SWITCH('Input| Overheads'!$C$50,"Direct costs",'Calc| Overheads Allocation'!E$8*S825,"Internal labour",'Calc| Overheads Allocation'!E$8*S825*'Input| Projects'!$AO825,"DNSP defined",'Calc| Overheads Allocation'!E$78*'Input| Projects'!$AV825,0),0)</f>
        <v>0</v>
      </c>
      <c r="AJ825" s="172" cm="1">
        <f t="array" ref="AJ825">IFERROR(--('Input| Projects'!$AS825="Yes")*_xlfn.SWITCH('Input| Overheads'!$C$50,"Direct costs",'Calc| Overheads Allocation'!F$8*T825,"Internal labour",'Calc| Overheads Allocation'!F$8*T825*'Input| Projects'!$AO825,"DNSP defined",'Calc| Overheads Allocation'!F$78*'Input| Projects'!$AV825,0),0)</f>
        <v>0</v>
      </c>
      <c r="AK825" s="172" cm="1">
        <f t="array" ref="AK825">IFERROR(--('Input| Projects'!$AS825="Yes")*_xlfn.SWITCH('Input| Overheads'!$C$50,"Direct costs",'Calc| Overheads Allocation'!G$8*U825,"Internal labour",'Calc| Overheads Allocation'!G$8*U825*'Input| Projects'!$AO825,"DNSP defined",'Calc| Overheads Allocation'!G$78*'Input| Projects'!$AV825,0),0)</f>
        <v>0</v>
      </c>
      <c r="AL825" s="172" cm="1">
        <f t="array" ref="AL825">IFERROR(--('Input| Projects'!$AS825="Yes")*_xlfn.SWITCH('Input| Overheads'!$C$50,"Direct costs",'Calc| Overheads Allocation'!H$8*V825,"Internal labour",'Calc| Overheads Allocation'!H$8*V825*'Input| Projects'!$AO825,"DNSP defined",'Calc| Overheads Allocation'!H$78*'Input| Projects'!$AV825,0),0)</f>
        <v>0</v>
      </c>
      <c r="AM825" s="172" cm="1">
        <f t="array" ref="AM825">IFERROR(--('Input| Projects'!$AS825="Yes")*_xlfn.SWITCH('Input| Overheads'!$C$50,"Direct costs",'Calc| Overheads Allocation'!I$8*W825,"Internal labour",'Calc| Overheads Allocation'!I$8*W825*'Input| Projects'!$AO825,"DNSP defined",'Calc| Overheads Allocation'!I$78*'Input| Projects'!$AV825,0),0)</f>
        <v>0</v>
      </c>
      <c r="AN825" s="175"/>
      <c r="AO825" s="172" cm="1">
        <f t="array" ref="AO825">IFERROR(--('Input| Projects'!$AT825="Yes")*_xlfn.SWITCH('Input| Overheads'!$C$50,"Direct costs",'Calc| Overheads Allocation'!C$9*Q825,"Internal labour",'Calc| Overheads Allocation'!C$9*Q825*'Input| Projects'!$AO825,"DNSP defined",'Calc| Overheads Allocation'!C$79*'Input| Projects'!$AW825,0),0)</f>
        <v>0</v>
      </c>
      <c r="AP825" s="172" cm="1">
        <f t="array" ref="AP825">IFERROR(--('Input| Projects'!$AT825="Yes")*_xlfn.SWITCH('Input| Overheads'!$C$50,"Direct costs",'Calc| Overheads Allocation'!D$9*R825,"Internal labour",'Calc| Overheads Allocation'!D$9*R825*'Input| Projects'!$AO825,"DNSP defined",'Calc| Overheads Allocation'!D$79*'Input| Projects'!$AW825,0),0)</f>
        <v>0</v>
      </c>
      <c r="AQ825" s="172" cm="1">
        <f t="array" ref="AQ825">IFERROR(--('Input| Projects'!$AT825="Yes")*_xlfn.SWITCH('Input| Overheads'!$C$50,"Direct costs",'Calc| Overheads Allocation'!E$9*S825,"Internal labour",'Calc| Overheads Allocation'!E$9*S825*'Input| Projects'!$AO825,"DNSP defined",'Calc| Overheads Allocation'!E$79*'Input| Projects'!$AW825,0),0)</f>
        <v>0</v>
      </c>
      <c r="AR825" s="172" cm="1">
        <f t="array" ref="AR825">IFERROR(--('Input| Projects'!$AT825="Yes")*_xlfn.SWITCH('Input| Overheads'!$C$50,"Direct costs",'Calc| Overheads Allocation'!F$9*T825,"Internal labour",'Calc| Overheads Allocation'!F$9*T825*'Input| Projects'!$AO825,"DNSP defined",'Calc| Overheads Allocation'!F$79*'Input| Projects'!$AW825,0),0)</f>
        <v>0</v>
      </c>
      <c r="AS825" s="172" cm="1">
        <f t="array" ref="AS825">IFERROR(--('Input| Projects'!$AT825="Yes")*_xlfn.SWITCH('Input| Overheads'!$C$50,"Direct costs",'Calc| Overheads Allocation'!G$9*U825,"Internal labour",'Calc| Overheads Allocation'!G$9*U825*'Input| Projects'!$AO825,"DNSP defined",'Calc| Overheads Allocation'!G$79*'Input| Projects'!$AW825,0),0)</f>
        <v>0</v>
      </c>
      <c r="AT825" s="172" cm="1">
        <f t="array" ref="AT825">IFERROR(--('Input| Projects'!$AT825="Yes")*_xlfn.SWITCH('Input| Overheads'!$C$50,"Direct costs",'Calc| Overheads Allocation'!H$9*V825,"Internal labour",'Calc| Overheads Allocation'!H$9*V825*'Input| Projects'!$AO825,"DNSP defined",'Calc| Overheads Allocation'!H$79*'Input| Projects'!$AW825,0),0)</f>
        <v>0</v>
      </c>
      <c r="AU825" s="172" cm="1">
        <f t="array" ref="AU825">IFERROR(--('Input| Projects'!$AT825="Yes")*_xlfn.SWITCH('Input| Overheads'!$C$50,"Direct costs",'Calc| Overheads Allocation'!I$9*W825,"Internal labour",'Calc| Overheads Allocation'!I$9*W825*'Input| Projects'!$AO825,"DNSP defined",'Calc| Overheads Allocation'!I$79*'Input| Projects'!$AW825,0),0)</f>
        <v>0</v>
      </c>
      <c r="AV825" s="175"/>
      <c r="AW825" s="172">
        <f t="shared" si="288"/>
        <v>0</v>
      </c>
      <c r="AX825" s="172">
        <f t="shared" si="289"/>
        <v>0</v>
      </c>
      <c r="AY825" s="172">
        <f t="shared" si="290"/>
        <v>0</v>
      </c>
      <c r="AZ825" s="172">
        <f t="shared" si="291"/>
        <v>0</v>
      </c>
      <c r="BA825" s="172">
        <f t="shared" si="292"/>
        <v>0</v>
      </c>
      <c r="BB825" s="172">
        <f t="shared" si="293"/>
        <v>0</v>
      </c>
      <c r="BC825" s="172">
        <f t="shared" si="294"/>
        <v>0</v>
      </c>
      <c r="BD825" s="176"/>
      <c r="BE825" s="172">
        <f t="shared" si="295"/>
        <v>0</v>
      </c>
      <c r="BF825" s="172">
        <f t="shared" si="296"/>
        <v>0</v>
      </c>
      <c r="BG825" s="172">
        <f t="shared" si="297"/>
        <v>0</v>
      </c>
      <c r="BH825" s="172">
        <f t="shared" si="298"/>
        <v>0</v>
      </c>
      <c r="BI825" s="172">
        <f t="shared" si="299"/>
        <v>0</v>
      </c>
      <c r="BJ825" s="172">
        <f t="shared" si="300"/>
        <v>0</v>
      </c>
      <c r="BK825" s="172">
        <f t="shared" si="301"/>
        <v>0</v>
      </c>
      <c r="BL825" s="176"/>
      <c r="BM825" s="172">
        <f t="shared" si="280"/>
        <v>0</v>
      </c>
      <c r="BN825" s="172">
        <f t="shared" si="281"/>
        <v>0</v>
      </c>
      <c r="BO825" s="172">
        <f t="shared" si="282"/>
        <v>0</v>
      </c>
      <c r="BP825" s="172">
        <f t="shared" si="283"/>
        <v>0</v>
      </c>
      <c r="BQ825" s="172">
        <f t="shared" si="284"/>
        <v>0</v>
      </c>
      <c r="BR825" s="172">
        <f t="shared" si="285"/>
        <v>0</v>
      </c>
      <c r="BS825" s="172">
        <f t="shared" si="286"/>
        <v>0</v>
      </c>
      <c r="BT825" s="55"/>
      <c r="BU825" s="158">
        <f>SUMIF('Input| Projects'!$BA$8:$CX$8,RIGHT(BU$9,3),'Input| Projects'!$BA825:$CX825)</f>
        <v>0</v>
      </c>
      <c r="BV825" s="158">
        <f>SUMIF('Input| Projects'!$BA$8:$CX$8,RIGHT(BV$9,3),'Input| Projects'!$BA825:$CX825)</f>
        <v>0</v>
      </c>
      <c r="BW825" s="79" t="str">
        <f t="shared" si="287"/>
        <v/>
      </c>
    </row>
    <row r="826" spans="2:75" x14ac:dyDescent="0.2">
      <c r="B826" s="123">
        <f>IFERROR('Input| Projects'!B826,"")</f>
        <v>817</v>
      </c>
      <c r="C826" s="160" t="str">
        <f>IFERROR(IF('Input| Projects'!C826="","",'Input| Projects'!C826),"")</f>
        <v/>
      </c>
      <c r="D826" s="160" t="str">
        <f>IFERROR(IF('Input| Projects'!D826="","",'Input| Projects'!D826),"")</f>
        <v/>
      </c>
      <c r="E826" s="53"/>
      <c r="F826" s="160" t="str">
        <f>IF(LEN('Input| Projects'!F826)&gt;0,'Input| Projects'!F826,"")</f>
        <v/>
      </c>
      <c r="G826" s="160" t="str">
        <f>IF(LEN('Input| Projects'!G826)&gt;0,'Input| Projects'!G826,"")</f>
        <v/>
      </c>
      <c r="H826" s="10"/>
      <c r="I826" s="194" cm="1">
        <f t="array" ref="I826">IF(LEN($F826)&gt;0,1+IFERROR(SUMPRODUCT(TRANSPOSE('Input| Projects'!$AO826:$AQ826),INDEX('Input| Escalations'!$F$27:$L$29,,MATCH(Q$9,'Input| Escalations'!$F$21:$L$21,0))),0),0)</f>
        <v>0</v>
      </c>
      <c r="J826" s="194" cm="1">
        <f t="array" ref="J826">IF(LEN($F826)&gt;0,1+IFERROR(SUMPRODUCT(TRANSPOSE('Input| Projects'!$AO826:$AQ826),INDEX('Input| Escalations'!$F$27:$L$29,,MATCH(R$9,'Input| Escalations'!$F$21:$L$21,0))),0),0)</f>
        <v>0</v>
      </c>
      <c r="K826" s="194" cm="1">
        <f t="array" ref="K826">IF(LEN($F826)&gt;0,1+IFERROR(SUMPRODUCT(TRANSPOSE('Input| Projects'!$AO826:$AQ826),INDEX('Input| Escalations'!$F$27:$L$29,,MATCH(S$9,'Input| Escalations'!$F$21:$L$21,0))),0),0)</f>
        <v>0</v>
      </c>
      <c r="L826" s="194" cm="1">
        <f t="array" ref="L826">IF(LEN($F826)&gt;0,1+IFERROR(SUMPRODUCT(TRANSPOSE('Input| Projects'!$AO826:$AQ826),INDEX('Input| Escalations'!$F$27:$L$29,,MATCH(T$9,'Input| Escalations'!$F$21:$L$21,0))),0),0)</f>
        <v>0</v>
      </c>
      <c r="M826" s="194" cm="1">
        <f t="array" ref="M826">IF(LEN($F826)&gt;0,1+IFERROR(SUMPRODUCT(TRANSPOSE('Input| Projects'!$AO826:$AQ826),INDEX('Input| Escalations'!$F$27:$L$29,,MATCH(U$9,'Input| Escalations'!$F$21:$L$21,0))),0),0)</f>
        <v>0</v>
      </c>
      <c r="N826" s="194" cm="1">
        <f t="array" ref="N826">IF(LEN($F826)&gt;0,1+IFERROR(SUMPRODUCT(TRANSPOSE('Input| Projects'!$AO826:$AQ826),INDEX('Input| Escalations'!$F$27:$L$29,,MATCH(V$9,'Input| Escalations'!$F$21:$L$21,0))),0),0)</f>
        <v>0</v>
      </c>
      <c r="O826" s="194" cm="1">
        <f t="array" ref="O826">IF(LEN($F826)&gt;0,1+IFERROR(SUMPRODUCT(TRANSPOSE('Input| Projects'!$AO826:$AQ826),INDEX('Input| Escalations'!$F$27:$L$29,,MATCH(W$9,'Input| Escalations'!$F$21:$L$21,0))),0),0)</f>
        <v>0</v>
      </c>
      <c r="P826" s="10"/>
      <c r="Q826" s="172">
        <f>IFERROR(IF(ISNUMBER(FIND("decision",'Input| Setup'!$F$6)),'Input| Projects'!Y826,'Input| Projects'!I826)*'Input| Escalations'!$I$17*I826,0)</f>
        <v>0</v>
      </c>
      <c r="R826" s="172">
        <f>IFERROR(IF(ISNUMBER(FIND("decision",'Input| Setup'!$F$6)),'Input| Projects'!Z826,'Input| Projects'!J826)*'Input| Escalations'!$I$17*J826,0)</f>
        <v>0</v>
      </c>
      <c r="S826" s="172">
        <f>IFERROR(IF(ISNUMBER(FIND("decision",'Input| Setup'!$F$6)),'Input| Projects'!AA826,'Input| Projects'!K826)*'Input| Escalations'!$I$17*K826,0)</f>
        <v>0</v>
      </c>
      <c r="T826" s="172">
        <f>IFERROR(IF(ISNUMBER(FIND("decision",'Input| Setup'!$F$6)),'Input| Projects'!AB826,'Input| Projects'!L826)*'Input| Escalations'!$I$17*L826,0)</f>
        <v>0</v>
      </c>
      <c r="U826" s="172">
        <f>IFERROR(IF(ISNUMBER(FIND("decision",'Input| Setup'!$F$6)),'Input| Projects'!AC826,'Input| Projects'!M826)*'Input| Escalations'!$I$17*M826,0)</f>
        <v>0</v>
      </c>
      <c r="V826" s="172">
        <f>IFERROR(IF(ISNUMBER(FIND("decision",'Input| Setup'!$F$6)),'Input| Projects'!AD826,'Input| Projects'!N826)*'Input| Escalations'!$I$17*N826,0)</f>
        <v>0</v>
      </c>
      <c r="W826" s="172">
        <f>IFERROR(IF(ISNUMBER(FIND("decision",'Input| Setup'!$F$6)),'Input| Projects'!AE826,'Input| Projects'!O826)*'Input| Escalations'!$I$17*O826,0)</f>
        <v>0</v>
      </c>
      <c r="X826" s="175"/>
      <c r="Y826" s="172">
        <f>IF(ISNUMBER(FIND("decision",'Input| Setup'!$F$6)),'Input| Projects'!AG826,'Input| Projects'!Q826)*I826*'Input| Escalations'!$I$17</f>
        <v>0</v>
      </c>
      <c r="Z826" s="172">
        <f>IF(ISNUMBER(FIND("decision",'Input| Setup'!$F$6)),'Input| Projects'!AH826,'Input| Projects'!R826)*J826*'Input| Escalations'!$I$17</f>
        <v>0</v>
      </c>
      <c r="AA826" s="172">
        <f>IF(ISNUMBER(FIND("decision",'Input| Setup'!$F$6)),'Input| Projects'!AI826,'Input| Projects'!S826)*K826*'Input| Escalations'!$I$17</f>
        <v>0</v>
      </c>
      <c r="AB826" s="172">
        <f>IF(ISNUMBER(FIND("decision",'Input| Setup'!$F$6)),'Input| Projects'!AJ826,'Input| Projects'!T826)*L826*'Input| Escalations'!$I$17</f>
        <v>0</v>
      </c>
      <c r="AC826" s="172">
        <f>IF(ISNUMBER(FIND("decision",'Input| Setup'!$F$6)),'Input| Projects'!AK826,'Input| Projects'!U826)*M826*'Input| Escalations'!$I$17</f>
        <v>0</v>
      </c>
      <c r="AD826" s="172">
        <f>IF(ISNUMBER(FIND("decision",'Input| Setup'!$F$6)),'Input| Projects'!AL826,'Input| Projects'!V826)*N826*'Input| Escalations'!$I$17</f>
        <v>0</v>
      </c>
      <c r="AE826" s="172">
        <f>IF(ISNUMBER(FIND("decision",'Input| Setup'!$F$6)),'Input| Projects'!AM826,'Input| Projects'!W826)*O826*'Input| Escalations'!$I$17</f>
        <v>0</v>
      </c>
      <c r="AF826" s="175"/>
      <c r="AG826" s="172" cm="1">
        <f t="array" ref="AG826">IFERROR(--('Input| Projects'!$AS826="Yes")*_xlfn.SWITCH('Input| Overheads'!$C$50,"Direct costs",'Calc| Overheads Allocation'!C$8*Q826,"Internal labour",'Calc| Overheads Allocation'!C$8*Q826*'Input| Projects'!$AO826,"DNSP defined",'Calc| Overheads Allocation'!C$78*'Input| Projects'!$AV826,0),0)</f>
        <v>0</v>
      </c>
      <c r="AH826" s="172" cm="1">
        <f t="array" ref="AH826">IFERROR(--('Input| Projects'!$AS826="Yes")*_xlfn.SWITCH('Input| Overheads'!$C$50,"Direct costs",'Calc| Overheads Allocation'!D$8*R826,"Internal labour",'Calc| Overheads Allocation'!D$8*R826*'Input| Projects'!$AO826,"DNSP defined",'Calc| Overheads Allocation'!D$78*'Input| Projects'!$AV826,0),0)</f>
        <v>0</v>
      </c>
      <c r="AI826" s="172" cm="1">
        <f t="array" ref="AI826">IFERROR(--('Input| Projects'!$AS826="Yes")*_xlfn.SWITCH('Input| Overheads'!$C$50,"Direct costs",'Calc| Overheads Allocation'!E$8*S826,"Internal labour",'Calc| Overheads Allocation'!E$8*S826*'Input| Projects'!$AO826,"DNSP defined",'Calc| Overheads Allocation'!E$78*'Input| Projects'!$AV826,0),0)</f>
        <v>0</v>
      </c>
      <c r="AJ826" s="172" cm="1">
        <f t="array" ref="AJ826">IFERROR(--('Input| Projects'!$AS826="Yes")*_xlfn.SWITCH('Input| Overheads'!$C$50,"Direct costs",'Calc| Overheads Allocation'!F$8*T826,"Internal labour",'Calc| Overheads Allocation'!F$8*T826*'Input| Projects'!$AO826,"DNSP defined",'Calc| Overheads Allocation'!F$78*'Input| Projects'!$AV826,0),0)</f>
        <v>0</v>
      </c>
      <c r="AK826" s="172" cm="1">
        <f t="array" ref="AK826">IFERROR(--('Input| Projects'!$AS826="Yes")*_xlfn.SWITCH('Input| Overheads'!$C$50,"Direct costs",'Calc| Overheads Allocation'!G$8*U826,"Internal labour",'Calc| Overheads Allocation'!G$8*U826*'Input| Projects'!$AO826,"DNSP defined",'Calc| Overheads Allocation'!G$78*'Input| Projects'!$AV826,0),0)</f>
        <v>0</v>
      </c>
      <c r="AL826" s="172" cm="1">
        <f t="array" ref="AL826">IFERROR(--('Input| Projects'!$AS826="Yes")*_xlfn.SWITCH('Input| Overheads'!$C$50,"Direct costs",'Calc| Overheads Allocation'!H$8*V826,"Internal labour",'Calc| Overheads Allocation'!H$8*V826*'Input| Projects'!$AO826,"DNSP defined",'Calc| Overheads Allocation'!H$78*'Input| Projects'!$AV826,0),0)</f>
        <v>0</v>
      </c>
      <c r="AM826" s="172" cm="1">
        <f t="array" ref="AM826">IFERROR(--('Input| Projects'!$AS826="Yes")*_xlfn.SWITCH('Input| Overheads'!$C$50,"Direct costs",'Calc| Overheads Allocation'!I$8*W826,"Internal labour",'Calc| Overheads Allocation'!I$8*W826*'Input| Projects'!$AO826,"DNSP defined",'Calc| Overheads Allocation'!I$78*'Input| Projects'!$AV826,0),0)</f>
        <v>0</v>
      </c>
      <c r="AN826" s="175"/>
      <c r="AO826" s="172" cm="1">
        <f t="array" ref="AO826">IFERROR(--('Input| Projects'!$AT826="Yes")*_xlfn.SWITCH('Input| Overheads'!$C$50,"Direct costs",'Calc| Overheads Allocation'!C$9*Q826,"Internal labour",'Calc| Overheads Allocation'!C$9*Q826*'Input| Projects'!$AO826,"DNSP defined",'Calc| Overheads Allocation'!C$79*'Input| Projects'!$AW826,0),0)</f>
        <v>0</v>
      </c>
      <c r="AP826" s="172" cm="1">
        <f t="array" ref="AP826">IFERROR(--('Input| Projects'!$AT826="Yes")*_xlfn.SWITCH('Input| Overheads'!$C$50,"Direct costs",'Calc| Overheads Allocation'!D$9*R826,"Internal labour",'Calc| Overheads Allocation'!D$9*R826*'Input| Projects'!$AO826,"DNSP defined",'Calc| Overheads Allocation'!D$79*'Input| Projects'!$AW826,0),0)</f>
        <v>0</v>
      </c>
      <c r="AQ826" s="172" cm="1">
        <f t="array" ref="AQ826">IFERROR(--('Input| Projects'!$AT826="Yes")*_xlfn.SWITCH('Input| Overheads'!$C$50,"Direct costs",'Calc| Overheads Allocation'!E$9*S826,"Internal labour",'Calc| Overheads Allocation'!E$9*S826*'Input| Projects'!$AO826,"DNSP defined",'Calc| Overheads Allocation'!E$79*'Input| Projects'!$AW826,0),0)</f>
        <v>0</v>
      </c>
      <c r="AR826" s="172" cm="1">
        <f t="array" ref="AR826">IFERROR(--('Input| Projects'!$AT826="Yes")*_xlfn.SWITCH('Input| Overheads'!$C$50,"Direct costs",'Calc| Overheads Allocation'!F$9*T826,"Internal labour",'Calc| Overheads Allocation'!F$9*T826*'Input| Projects'!$AO826,"DNSP defined",'Calc| Overheads Allocation'!F$79*'Input| Projects'!$AW826,0),0)</f>
        <v>0</v>
      </c>
      <c r="AS826" s="172" cm="1">
        <f t="array" ref="AS826">IFERROR(--('Input| Projects'!$AT826="Yes")*_xlfn.SWITCH('Input| Overheads'!$C$50,"Direct costs",'Calc| Overheads Allocation'!G$9*U826,"Internal labour",'Calc| Overheads Allocation'!G$9*U826*'Input| Projects'!$AO826,"DNSP defined",'Calc| Overheads Allocation'!G$79*'Input| Projects'!$AW826,0),0)</f>
        <v>0</v>
      </c>
      <c r="AT826" s="172" cm="1">
        <f t="array" ref="AT826">IFERROR(--('Input| Projects'!$AT826="Yes")*_xlfn.SWITCH('Input| Overheads'!$C$50,"Direct costs",'Calc| Overheads Allocation'!H$9*V826,"Internal labour",'Calc| Overheads Allocation'!H$9*V826*'Input| Projects'!$AO826,"DNSP defined",'Calc| Overheads Allocation'!H$79*'Input| Projects'!$AW826,0),0)</f>
        <v>0</v>
      </c>
      <c r="AU826" s="172" cm="1">
        <f t="array" ref="AU826">IFERROR(--('Input| Projects'!$AT826="Yes")*_xlfn.SWITCH('Input| Overheads'!$C$50,"Direct costs",'Calc| Overheads Allocation'!I$9*W826,"Internal labour",'Calc| Overheads Allocation'!I$9*W826*'Input| Projects'!$AO826,"DNSP defined",'Calc| Overheads Allocation'!I$79*'Input| Projects'!$AW826,0),0)</f>
        <v>0</v>
      </c>
      <c r="AV826" s="175"/>
      <c r="AW826" s="172">
        <f t="shared" si="288"/>
        <v>0</v>
      </c>
      <c r="AX826" s="172">
        <f t="shared" si="289"/>
        <v>0</v>
      </c>
      <c r="AY826" s="172">
        <f t="shared" si="290"/>
        <v>0</v>
      </c>
      <c r="AZ826" s="172">
        <f t="shared" si="291"/>
        <v>0</v>
      </c>
      <c r="BA826" s="172">
        <f t="shared" si="292"/>
        <v>0</v>
      </c>
      <c r="BB826" s="172">
        <f t="shared" si="293"/>
        <v>0</v>
      </c>
      <c r="BC826" s="172">
        <f t="shared" si="294"/>
        <v>0</v>
      </c>
      <c r="BD826" s="176"/>
      <c r="BE826" s="172">
        <f t="shared" si="295"/>
        <v>0</v>
      </c>
      <c r="BF826" s="172">
        <f t="shared" si="296"/>
        <v>0</v>
      </c>
      <c r="BG826" s="172">
        <f t="shared" si="297"/>
        <v>0</v>
      </c>
      <c r="BH826" s="172">
        <f t="shared" si="298"/>
        <v>0</v>
      </c>
      <c r="BI826" s="172">
        <f t="shared" si="299"/>
        <v>0</v>
      </c>
      <c r="BJ826" s="172">
        <f t="shared" si="300"/>
        <v>0</v>
      </c>
      <c r="BK826" s="172">
        <f t="shared" si="301"/>
        <v>0</v>
      </c>
      <c r="BL826" s="176"/>
      <c r="BM826" s="172">
        <f t="shared" si="280"/>
        <v>0</v>
      </c>
      <c r="BN826" s="172">
        <f t="shared" si="281"/>
        <v>0</v>
      </c>
      <c r="BO826" s="172">
        <f t="shared" si="282"/>
        <v>0</v>
      </c>
      <c r="BP826" s="172">
        <f t="shared" si="283"/>
        <v>0</v>
      </c>
      <c r="BQ826" s="172">
        <f t="shared" si="284"/>
        <v>0</v>
      </c>
      <c r="BR826" s="172">
        <f t="shared" si="285"/>
        <v>0</v>
      </c>
      <c r="BS826" s="172">
        <f t="shared" si="286"/>
        <v>0</v>
      </c>
      <c r="BT826" s="55"/>
      <c r="BU826" s="158">
        <f>SUMIF('Input| Projects'!$BA$8:$CX$8,RIGHT(BU$9,3),'Input| Projects'!$BA826:$CX826)</f>
        <v>0</v>
      </c>
      <c r="BV826" s="158">
        <f>SUMIF('Input| Projects'!$BA$8:$CX$8,RIGHT(BV$9,3),'Input| Projects'!$BA826:$CX826)</f>
        <v>0</v>
      </c>
      <c r="BW826" s="79" t="str">
        <f t="shared" si="287"/>
        <v/>
      </c>
    </row>
    <row r="827" spans="2:75" x14ac:dyDescent="0.2">
      <c r="B827" s="123">
        <f>IFERROR('Input| Projects'!B827,"")</f>
        <v>818</v>
      </c>
      <c r="C827" s="160" t="str">
        <f>IFERROR(IF('Input| Projects'!C827="","",'Input| Projects'!C827),"")</f>
        <v/>
      </c>
      <c r="D827" s="160" t="str">
        <f>IFERROR(IF('Input| Projects'!D827="","",'Input| Projects'!D827),"")</f>
        <v/>
      </c>
      <c r="E827" s="53"/>
      <c r="F827" s="160" t="str">
        <f>IF(LEN('Input| Projects'!F827)&gt;0,'Input| Projects'!F827,"")</f>
        <v/>
      </c>
      <c r="G827" s="160" t="str">
        <f>IF(LEN('Input| Projects'!G827)&gt;0,'Input| Projects'!G827,"")</f>
        <v/>
      </c>
      <c r="H827" s="10"/>
      <c r="I827" s="194" cm="1">
        <f t="array" ref="I827">IF(LEN($F827)&gt;0,1+IFERROR(SUMPRODUCT(TRANSPOSE('Input| Projects'!$AO827:$AQ827),INDEX('Input| Escalations'!$F$27:$L$29,,MATCH(Q$9,'Input| Escalations'!$F$21:$L$21,0))),0),0)</f>
        <v>0</v>
      </c>
      <c r="J827" s="194" cm="1">
        <f t="array" ref="J827">IF(LEN($F827)&gt;0,1+IFERROR(SUMPRODUCT(TRANSPOSE('Input| Projects'!$AO827:$AQ827),INDEX('Input| Escalations'!$F$27:$L$29,,MATCH(R$9,'Input| Escalations'!$F$21:$L$21,0))),0),0)</f>
        <v>0</v>
      </c>
      <c r="K827" s="194" cm="1">
        <f t="array" ref="K827">IF(LEN($F827)&gt;0,1+IFERROR(SUMPRODUCT(TRANSPOSE('Input| Projects'!$AO827:$AQ827),INDEX('Input| Escalations'!$F$27:$L$29,,MATCH(S$9,'Input| Escalations'!$F$21:$L$21,0))),0),0)</f>
        <v>0</v>
      </c>
      <c r="L827" s="194" cm="1">
        <f t="array" ref="L827">IF(LEN($F827)&gt;0,1+IFERROR(SUMPRODUCT(TRANSPOSE('Input| Projects'!$AO827:$AQ827),INDEX('Input| Escalations'!$F$27:$L$29,,MATCH(T$9,'Input| Escalations'!$F$21:$L$21,0))),0),0)</f>
        <v>0</v>
      </c>
      <c r="M827" s="194" cm="1">
        <f t="array" ref="M827">IF(LEN($F827)&gt;0,1+IFERROR(SUMPRODUCT(TRANSPOSE('Input| Projects'!$AO827:$AQ827),INDEX('Input| Escalations'!$F$27:$L$29,,MATCH(U$9,'Input| Escalations'!$F$21:$L$21,0))),0),0)</f>
        <v>0</v>
      </c>
      <c r="N827" s="194" cm="1">
        <f t="array" ref="N827">IF(LEN($F827)&gt;0,1+IFERROR(SUMPRODUCT(TRANSPOSE('Input| Projects'!$AO827:$AQ827),INDEX('Input| Escalations'!$F$27:$L$29,,MATCH(V$9,'Input| Escalations'!$F$21:$L$21,0))),0),0)</f>
        <v>0</v>
      </c>
      <c r="O827" s="194" cm="1">
        <f t="array" ref="O827">IF(LEN($F827)&gt;0,1+IFERROR(SUMPRODUCT(TRANSPOSE('Input| Projects'!$AO827:$AQ827),INDEX('Input| Escalations'!$F$27:$L$29,,MATCH(W$9,'Input| Escalations'!$F$21:$L$21,0))),0),0)</f>
        <v>0</v>
      </c>
      <c r="P827" s="10"/>
      <c r="Q827" s="172">
        <f>IFERROR(IF(ISNUMBER(FIND("decision",'Input| Setup'!$F$6)),'Input| Projects'!Y827,'Input| Projects'!I827)*'Input| Escalations'!$I$17*I827,0)</f>
        <v>0</v>
      </c>
      <c r="R827" s="172">
        <f>IFERROR(IF(ISNUMBER(FIND("decision",'Input| Setup'!$F$6)),'Input| Projects'!Z827,'Input| Projects'!J827)*'Input| Escalations'!$I$17*J827,0)</f>
        <v>0</v>
      </c>
      <c r="S827" s="172">
        <f>IFERROR(IF(ISNUMBER(FIND("decision",'Input| Setup'!$F$6)),'Input| Projects'!AA827,'Input| Projects'!K827)*'Input| Escalations'!$I$17*K827,0)</f>
        <v>0</v>
      </c>
      <c r="T827" s="172">
        <f>IFERROR(IF(ISNUMBER(FIND("decision",'Input| Setup'!$F$6)),'Input| Projects'!AB827,'Input| Projects'!L827)*'Input| Escalations'!$I$17*L827,0)</f>
        <v>0</v>
      </c>
      <c r="U827" s="172">
        <f>IFERROR(IF(ISNUMBER(FIND("decision",'Input| Setup'!$F$6)),'Input| Projects'!AC827,'Input| Projects'!M827)*'Input| Escalations'!$I$17*M827,0)</f>
        <v>0</v>
      </c>
      <c r="V827" s="172">
        <f>IFERROR(IF(ISNUMBER(FIND("decision",'Input| Setup'!$F$6)),'Input| Projects'!AD827,'Input| Projects'!N827)*'Input| Escalations'!$I$17*N827,0)</f>
        <v>0</v>
      </c>
      <c r="W827" s="172">
        <f>IFERROR(IF(ISNUMBER(FIND("decision",'Input| Setup'!$F$6)),'Input| Projects'!AE827,'Input| Projects'!O827)*'Input| Escalations'!$I$17*O827,0)</f>
        <v>0</v>
      </c>
      <c r="X827" s="175"/>
      <c r="Y827" s="172">
        <f>IF(ISNUMBER(FIND("decision",'Input| Setup'!$F$6)),'Input| Projects'!AG827,'Input| Projects'!Q827)*I827*'Input| Escalations'!$I$17</f>
        <v>0</v>
      </c>
      <c r="Z827" s="172">
        <f>IF(ISNUMBER(FIND("decision",'Input| Setup'!$F$6)),'Input| Projects'!AH827,'Input| Projects'!R827)*J827*'Input| Escalations'!$I$17</f>
        <v>0</v>
      </c>
      <c r="AA827" s="172">
        <f>IF(ISNUMBER(FIND("decision",'Input| Setup'!$F$6)),'Input| Projects'!AI827,'Input| Projects'!S827)*K827*'Input| Escalations'!$I$17</f>
        <v>0</v>
      </c>
      <c r="AB827" s="172">
        <f>IF(ISNUMBER(FIND("decision",'Input| Setup'!$F$6)),'Input| Projects'!AJ827,'Input| Projects'!T827)*L827*'Input| Escalations'!$I$17</f>
        <v>0</v>
      </c>
      <c r="AC827" s="172">
        <f>IF(ISNUMBER(FIND("decision",'Input| Setup'!$F$6)),'Input| Projects'!AK827,'Input| Projects'!U827)*M827*'Input| Escalations'!$I$17</f>
        <v>0</v>
      </c>
      <c r="AD827" s="172">
        <f>IF(ISNUMBER(FIND("decision",'Input| Setup'!$F$6)),'Input| Projects'!AL827,'Input| Projects'!V827)*N827*'Input| Escalations'!$I$17</f>
        <v>0</v>
      </c>
      <c r="AE827" s="172">
        <f>IF(ISNUMBER(FIND("decision",'Input| Setup'!$F$6)),'Input| Projects'!AM827,'Input| Projects'!W827)*O827*'Input| Escalations'!$I$17</f>
        <v>0</v>
      </c>
      <c r="AF827" s="175"/>
      <c r="AG827" s="172" cm="1">
        <f t="array" ref="AG827">IFERROR(--('Input| Projects'!$AS827="Yes")*_xlfn.SWITCH('Input| Overheads'!$C$50,"Direct costs",'Calc| Overheads Allocation'!C$8*Q827,"Internal labour",'Calc| Overheads Allocation'!C$8*Q827*'Input| Projects'!$AO827,"DNSP defined",'Calc| Overheads Allocation'!C$78*'Input| Projects'!$AV827,0),0)</f>
        <v>0</v>
      </c>
      <c r="AH827" s="172" cm="1">
        <f t="array" ref="AH827">IFERROR(--('Input| Projects'!$AS827="Yes")*_xlfn.SWITCH('Input| Overheads'!$C$50,"Direct costs",'Calc| Overheads Allocation'!D$8*R827,"Internal labour",'Calc| Overheads Allocation'!D$8*R827*'Input| Projects'!$AO827,"DNSP defined",'Calc| Overheads Allocation'!D$78*'Input| Projects'!$AV827,0),0)</f>
        <v>0</v>
      </c>
      <c r="AI827" s="172" cm="1">
        <f t="array" ref="AI827">IFERROR(--('Input| Projects'!$AS827="Yes")*_xlfn.SWITCH('Input| Overheads'!$C$50,"Direct costs",'Calc| Overheads Allocation'!E$8*S827,"Internal labour",'Calc| Overheads Allocation'!E$8*S827*'Input| Projects'!$AO827,"DNSP defined",'Calc| Overheads Allocation'!E$78*'Input| Projects'!$AV827,0),0)</f>
        <v>0</v>
      </c>
      <c r="AJ827" s="172" cm="1">
        <f t="array" ref="AJ827">IFERROR(--('Input| Projects'!$AS827="Yes")*_xlfn.SWITCH('Input| Overheads'!$C$50,"Direct costs",'Calc| Overheads Allocation'!F$8*T827,"Internal labour",'Calc| Overheads Allocation'!F$8*T827*'Input| Projects'!$AO827,"DNSP defined",'Calc| Overheads Allocation'!F$78*'Input| Projects'!$AV827,0),0)</f>
        <v>0</v>
      </c>
      <c r="AK827" s="172" cm="1">
        <f t="array" ref="AK827">IFERROR(--('Input| Projects'!$AS827="Yes")*_xlfn.SWITCH('Input| Overheads'!$C$50,"Direct costs",'Calc| Overheads Allocation'!G$8*U827,"Internal labour",'Calc| Overheads Allocation'!G$8*U827*'Input| Projects'!$AO827,"DNSP defined",'Calc| Overheads Allocation'!G$78*'Input| Projects'!$AV827,0),0)</f>
        <v>0</v>
      </c>
      <c r="AL827" s="172" cm="1">
        <f t="array" ref="AL827">IFERROR(--('Input| Projects'!$AS827="Yes")*_xlfn.SWITCH('Input| Overheads'!$C$50,"Direct costs",'Calc| Overheads Allocation'!H$8*V827,"Internal labour",'Calc| Overheads Allocation'!H$8*V827*'Input| Projects'!$AO827,"DNSP defined",'Calc| Overheads Allocation'!H$78*'Input| Projects'!$AV827,0),0)</f>
        <v>0</v>
      </c>
      <c r="AM827" s="172" cm="1">
        <f t="array" ref="AM827">IFERROR(--('Input| Projects'!$AS827="Yes")*_xlfn.SWITCH('Input| Overheads'!$C$50,"Direct costs",'Calc| Overheads Allocation'!I$8*W827,"Internal labour",'Calc| Overheads Allocation'!I$8*W827*'Input| Projects'!$AO827,"DNSP defined",'Calc| Overheads Allocation'!I$78*'Input| Projects'!$AV827,0),0)</f>
        <v>0</v>
      </c>
      <c r="AN827" s="175"/>
      <c r="AO827" s="172" cm="1">
        <f t="array" ref="AO827">IFERROR(--('Input| Projects'!$AT827="Yes")*_xlfn.SWITCH('Input| Overheads'!$C$50,"Direct costs",'Calc| Overheads Allocation'!C$9*Q827,"Internal labour",'Calc| Overheads Allocation'!C$9*Q827*'Input| Projects'!$AO827,"DNSP defined",'Calc| Overheads Allocation'!C$79*'Input| Projects'!$AW827,0),0)</f>
        <v>0</v>
      </c>
      <c r="AP827" s="172" cm="1">
        <f t="array" ref="AP827">IFERROR(--('Input| Projects'!$AT827="Yes")*_xlfn.SWITCH('Input| Overheads'!$C$50,"Direct costs",'Calc| Overheads Allocation'!D$9*R827,"Internal labour",'Calc| Overheads Allocation'!D$9*R827*'Input| Projects'!$AO827,"DNSP defined",'Calc| Overheads Allocation'!D$79*'Input| Projects'!$AW827,0),0)</f>
        <v>0</v>
      </c>
      <c r="AQ827" s="172" cm="1">
        <f t="array" ref="AQ827">IFERROR(--('Input| Projects'!$AT827="Yes")*_xlfn.SWITCH('Input| Overheads'!$C$50,"Direct costs",'Calc| Overheads Allocation'!E$9*S827,"Internal labour",'Calc| Overheads Allocation'!E$9*S827*'Input| Projects'!$AO827,"DNSP defined",'Calc| Overheads Allocation'!E$79*'Input| Projects'!$AW827,0),0)</f>
        <v>0</v>
      </c>
      <c r="AR827" s="172" cm="1">
        <f t="array" ref="AR827">IFERROR(--('Input| Projects'!$AT827="Yes")*_xlfn.SWITCH('Input| Overheads'!$C$50,"Direct costs",'Calc| Overheads Allocation'!F$9*T827,"Internal labour",'Calc| Overheads Allocation'!F$9*T827*'Input| Projects'!$AO827,"DNSP defined",'Calc| Overheads Allocation'!F$79*'Input| Projects'!$AW827,0),0)</f>
        <v>0</v>
      </c>
      <c r="AS827" s="172" cm="1">
        <f t="array" ref="AS827">IFERROR(--('Input| Projects'!$AT827="Yes")*_xlfn.SWITCH('Input| Overheads'!$C$50,"Direct costs",'Calc| Overheads Allocation'!G$9*U827,"Internal labour",'Calc| Overheads Allocation'!G$9*U827*'Input| Projects'!$AO827,"DNSP defined",'Calc| Overheads Allocation'!G$79*'Input| Projects'!$AW827,0),0)</f>
        <v>0</v>
      </c>
      <c r="AT827" s="172" cm="1">
        <f t="array" ref="AT827">IFERROR(--('Input| Projects'!$AT827="Yes")*_xlfn.SWITCH('Input| Overheads'!$C$50,"Direct costs",'Calc| Overheads Allocation'!H$9*V827,"Internal labour",'Calc| Overheads Allocation'!H$9*V827*'Input| Projects'!$AO827,"DNSP defined",'Calc| Overheads Allocation'!H$79*'Input| Projects'!$AW827,0),0)</f>
        <v>0</v>
      </c>
      <c r="AU827" s="172" cm="1">
        <f t="array" ref="AU827">IFERROR(--('Input| Projects'!$AT827="Yes")*_xlfn.SWITCH('Input| Overheads'!$C$50,"Direct costs",'Calc| Overheads Allocation'!I$9*W827,"Internal labour",'Calc| Overheads Allocation'!I$9*W827*'Input| Projects'!$AO827,"DNSP defined",'Calc| Overheads Allocation'!I$79*'Input| Projects'!$AW827,0),0)</f>
        <v>0</v>
      </c>
      <c r="AV827" s="175"/>
      <c r="AW827" s="172">
        <f t="shared" si="288"/>
        <v>0</v>
      </c>
      <c r="AX827" s="172">
        <f t="shared" si="289"/>
        <v>0</v>
      </c>
      <c r="AY827" s="172">
        <f t="shared" si="290"/>
        <v>0</v>
      </c>
      <c r="AZ827" s="172">
        <f t="shared" si="291"/>
        <v>0</v>
      </c>
      <c r="BA827" s="172">
        <f t="shared" si="292"/>
        <v>0</v>
      </c>
      <c r="BB827" s="172">
        <f t="shared" si="293"/>
        <v>0</v>
      </c>
      <c r="BC827" s="172">
        <f t="shared" si="294"/>
        <v>0</v>
      </c>
      <c r="BD827" s="176"/>
      <c r="BE827" s="172">
        <f t="shared" si="295"/>
        <v>0</v>
      </c>
      <c r="BF827" s="172">
        <f t="shared" si="296"/>
        <v>0</v>
      </c>
      <c r="BG827" s="172">
        <f t="shared" si="297"/>
        <v>0</v>
      </c>
      <c r="BH827" s="172">
        <f t="shared" si="298"/>
        <v>0</v>
      </c>
      <c r="BI827" s="172">
        <f t="shared" si="299"/>
        <v>0</v>
      </c>
      <c r="BJ827" s="172">
        <f t="shared" si="300"/>
        <v>0</v>
      </c>
      <c r="BK827" s="172">
        <f t="shared" si="301"/>
        <v>0</v>
      </c>
      <c r="BL827" s="176"/>
      <c r="BM827" s="172">
        <f t="shared" si="280"/>
        <v>0</v>
      </c>
      <c r="BN827" s="172">
        <f t="shared" si="281"/>
        <v>0</v>
      </c>
      <c r="BO827" s="172">
        <f t="shared" si="282"/>
        <v>0</v>
      </c>
      <c r="BP827" s="172">
        <f t="shared" si="283"/>
        <v>0</v>
      </c>
      <c r="BQ827" s="172">
        <f t="shared" si="284"/>
        <v>0</v>
      </c>
      <c r="BR827" s="172">
        <f t="shared" si="285"/>
        <v>0</v>
      </c>
      <c r="BS827" s="172">
        <f t="shared" si="286"/>
        <v>0</v>
      </c>
      <c r="BT827" s="55"/>
      <c r="BU827" s="158">
        <f>SUMIF('Input| Projects'!$BA$8:$CX$8,RIGHT(BU$9,3),'Input| Projects'!$BA827:$CX827)</f>
        <v>0</v>
      </c>
      <c r="BV827" s="158">
        <f>SUMIF('Input| Projects'!$BA$8:$CX$8,RIGHT(BV$9,3),'Input| Projects'!$BA827:$CX827)</f>
        <v>0</v>
      </c>
      <c r="BW827" s="79" t="str">
        <f t="shared" si="287"/>
        <v/>
      </c>
    </row>
    <row r="828" spans="2:75" x14ac:dyDescent="0.2">
      <c r="B828" s="123">
        <f>IFERROR('Input| Projects'!B828,"")</f>
        <v>819</v>
      </c>
      <c r="C828" s="160" t="str">
        <f>IFERROR(IF('Input| Projects'!C828="","",'Input| Projects'!C828),"")</f>
        <v/>
      </c>
      <c r="D828" s="160" t="str">
        <f>IFERROR(IF('Input| Projects'!D828="","",'Input| Projects'!D828),"")</f>
        <v/>
      </c>
      <c r="E828" s="53"/>
      <c r="F828" s="160" t="str">
        <f>IF(LEN('Input| Projects'!F828)&gt;0,'Input| Projects'!F828,"")</f>
        <v/>
      </c>
      <c r="G828" s="160" t="str">
        <f>IF(LEN('Input| Projects'!G828)&gt;0,'Input| Projects'!G828,"")</f>
        <v/>
      </c>
      <c r="H828" s="10"/>
      <c r="I828" s="194" cm="1">
        <f t="array" ref="I828">IF(LEN($F828)&gt;0,1+IFERROR(SUMPRODUCT(TRANSPOSE('Input| Projects'!$AO828:$AQ828),INDEX('Input| Escalations'!$F$27:$L$29,,MATCH(Q$9,'Input| Escalations'!$F$21:$L$21,0))),0),0)</f>
        <v>0</v>
      </c>
      <c r="J828" s="194" cm="1">
        <f t="array" ref="J828">IF(LEN($F828)&gt;0,1+IFERROR(SUMPRODUCT(TRANSPOSE('Input| Projects'!$AO828:$AQ828),INDEX('Input| Escalations'!$F$27:$L$29,,MATCH(R$9,'Input| Escalations'!$F$21:$L$21,0))),0),0)</f>
        <v>0</v>
      </c>
      <c r="K828" s="194" cm="1">
        <f t="array" ref="K828">IF(LEN($F828)&gt;0,1+IFERROR(SUMPRODUCT(TRANSPOSE('Input| Projects'!$AO828:$AQ828),INDEX('Input| Escalations'!$F$27:$L$29,,MATCH(S$9,'Input| Escalations'!$F$21:$L$21,0))),0),0)</f>
        <v>0</v>
      </c>
      <c r="L828" s="194" cm="1">
        <f t="array" ref="L828">IF(LEN($F828)&gt;0,1+IFERROR(SUMPRODUCT(TRANSPOSE('Input| Projects'!$AO828:$AQ828),INDEX('Input| Escalations'!$F$27:$L$29,,MATCH(T$9,'Input| Escalations'!$F$21:$L$21,0))),0),0)</f>
        <v>0</v>
      </c>
      <c r="M828" s="194" cm="1">
        <f t="array" ref="M828">IF(LEN($F828)&gt;0,1+IFERROR(SUMPRODUCT(TRANSPOSE('Input| Projects'!$AO828:$AQ828),INDEX('Input| Escalations'!$F$27:$L$29,,MATCH(U$9,'Input| Escalations'!$F$21:$L$21,0))),0),0)</f>
        <v>0</v>
      </c>
      <c r="N828" s="194" cm="1">
        <f t="array" ref="N828">IF(LEN($F828)&gt;0,1+IFERROR(SUMPRODUCT(TRANSPOSE('Input| Projects'!$AO828:$AQ828),INDEX('Input| Escalations'!$F$27:$L$29,,MATCH(V$9,'Input| Escalations'!$F$21:$L$21,0))),0),0)</f>
        <v>0</v>
      </c>
      <c r="O828" s="194" cm="1">
        <f t="array" ref="O828">IF(LEN($F828)&gt;0,1+IFERROR(SUMPRODUCT(TRANSPOSE('Input| Projects'!$AO828:$AQ828),INDEX('Input| Escalations'!$F$27:$L$29,,MATCH(W$9,'Input| Escalations'!$F$21:$L$21,0))),0),0)</f>
        <v>0</v>
      </c>
      <c r="P828" s="10"/>
      <c r="Q828" s="172">
        <f>IFERROR(IF(ISNUMBER(FIND("decision",'Input| Setup'!$F$6)),'Input| Projects'!Y828,'Input| Projects'!I828)*'Input| Escalations'!$I$17*I828,0)</f>
        <v>0</v>
      </c>
      <c r="R828" s="172">
        <f>IFERROR(IF(ISNUMBER(FIND("decision",'Input| Setup'!$F$6)),'Input| Projects'!Z828,'Input| Projects'!J828)*'Input| Escalations'!$I$17*J828,0)</f>
        <v>0</v>
      </c>
      <c r="S828" s="172">
        <f>IFERROR(IF(ISNUMBER(FIND("decision",'Input| Setup'!$F$6)),'Input| Projects'!AA828,'Input| Projects'!K828)*'Input| Escalations'!$I$17*K828,0)</f>
        <v>0</v>
      </c>
      <c r="T828" s="172">
        <f>IFERROR(IF(ISNUMBER(FIND("decision",'Input| Setup'!$F$6)),'Input| Projects'!AB828,'Input| Projects'!L828)*'Input| Escalations'!$I$17*L828,0)</f>
        <v>0</v>
      </c>
      <c r="U828" s="172">
        <f>IFERROR(IF(ISNUMBER(FIND("decision",'Input| Setup'!$F$6)),'Input| Projects'!AC828,'Input| Projects'!M828)*'Input| Escalations'!$I$17*M828,0)</f>
        <v>0</v>
      </c>
      <c r="V828" s="172">
        <f>IFERROR(IF(ISNUMBER(FIND("decision",'Input| Setup'!$F$6)),'Input| Projects'!AD828,'Input| Projects'!N828)*'Input| Escalations'!$I$17*N828,0)</f>
        <v>0</v>
      </c>
      <c r="W828" s="172">
        <f>IFERROR(IF(ISNUMBER(FIND("decision",'Input| Setup'!$F$6)),'Input| Projects'!AE828,'Input| Projects'!O828)*'Input| Escalations'!$I$17*O828,0)</f>
        <v>0</v>
      </c>
      <c r="X828" s="175"/>
      <c r="Y828" s="172">
        <f>IF(ISNUMBER(FIND("decision",'Input| Setup'!$F$6)),'Input| Projects'!AG828,'Input| Projects'!Q828)*I828*'Input| Escalations'!$I$17</f>
        <v>0</v>
      </c>
      <c r="Z828" s="172">
        <f>IF(ISNUMBER(FIND("decision",'Input| Setup'!$F$6)),'Input| Projects'!AH828,'Input| Projects'!R828)*J828*'Input| Escalations'!$I$17</f>
        <v>0</v>
      </c>
      <c r="AA828" s="172">
        <f>IF(ISNUMBER(FIND("decision",'Input| Setup'!$F$6)),'Input| Projects'!AI828,'Input| Projects'!S828)*K828*'Input| Escalations'!$I$17</f>
        <v>0</v>
      </c>
      <c r="AB828" s="172">
        <f>IF(ISNUMBER(FIND("decision",'Input| Setup'!$F$6)),'Input| Projects'!AJ828,'Input| Projects'!T828)*L828*'Input| Escalations'!$I$17</f>
        <v>0</v>
      </c>
      <c r="AC828" s="172">
        <f>IF(ISNUMBER(FIND("decision",'Input| Setup'!$F$6)),'Input| Projects'!AK828,'Input| Projects'!U828)*M828*'Input| Escalations'!$I$17</f>
        <v>0</v>
      </c>
      <c r="AD828" s="172">
        <f>IF(ISNUMBER(FIND("decision",'Input| Setup'!$F$6)),'Input| Projects'!AL828,'Input| Projects'!V828)*N828*'Input| Escalations'!$I$17</f>
        <v>0</v>
      </c>
      <c r="AE828" s="172">
        <f>IF(ISNUMBER(FIND("decision",'Input| Setup'!$F$6)),'Input| Projects'!AM828,'Input| Projects'!W828)*O828*'Input| Escalations'!$I$17</f>
        <v>0</v>
      </c>
      <c r="AF828" s="175"/>
      <c r="AG828" s="172" cm="1">
        <f t="array" ref="AG828">IFERROR(--('Input| Projects'!$AS828="Yes")*_xlfn.SWITCH('Input| Overheads'!$C$50,"Direct costs",'Calc| Overheads Allocation'!C$8*Q828,"Internal labour",'Calc| Overheads Allocation'!C$8*Q828*'Input| Projects'!$AO828,"DNSP defined",'Calc| Overheads Allocation'!C$78*'Input| Projects'!$AV828,0),0)</f>
        <v>0</v>
      </c>
      <c r="AH828" s="172" cm="1">
        <f t="array" ref="AH828">IFERROR(--('Input| Projects'!$AS828="Yes")*_xlfn.SWITCH('Input| Overheads'!$C$50,"Direct costs",'Calc| Overheads Allocation'!D$8*R828,"Internal labour",'Calc| Overheads Allocation'!D$8*R828*'Input| Projects'!$AO828,"DNSP defined",'Calc| Overheads Allocation'!D$78*'Input| Projects'!$AV828,0),0)</f>
        <v>0</v>
      </c>
      <c r="AI828" s="172" cm="1">
        <f t="array" ref="AI828">IFERROR(--('Input| Projects'!$AS828="Yes")*_xlfn.SWITCH('Input| Overheads'!$C$50,"Direct costs",'Calc| Overheads Allocation'!E$8*S828,"Internal labour",'Calc| Overheads Allocation'!E$8*S828*'Input| Projects'!$AO828,"DNSP defined",'Calc| Overheads Allocation'!E$78*'Input| Projects'!$AV828,0),0)</f>
        <v>0</v>
      </c>
      <c r="AJ828" s="172" cm="1">
        <f t="array" ref="AJ828">IFERROR(--('Input| Projects'!$AS828="Yes")*_xlfn.SWITCH('Input| Overheads'!$C$50,"Direct costs",'Calc| Overheads Allocation'!F$8*T828,"Internal labour",'Calc| Overheads Allocation'!F$8*T828*'Input| Projects'!$AO828,"DNSP defined",'Calc| Overheads Allocation'!F$78*'Input| Projects'!$AV828,0),0)</f>
        <v>0</v>
      </c>
      <c r="AK828" s="172" cm="1">
        <f t="array" ref="AK828">IFERROR(--('Input| Projects'!$AS828="Yes")*_xlfn.SWITCH('Input| Overheads'!$C$50,"Direct costs",'Calc| Overheads Allocation'!G$8*U828,"Internal labour",'Calc| Overheads Allocation'!G$8*U828*'Input| Projects'!$AO828,"DNSP defined",'Calc| Overheads Allocation'!G$78*'Input| Projects'!$AV828,0),0)</f>
        <v>0</v>
      </c>
      <c r="AL828" s="172" cm="1">
        <f t="array" ref="AL828">IFERROR(--('Input| Projects'!$AS828="Yes")*_xlfn.SWITCH('Input| Overheads'!$C$50,"Direct costs",'Calc| Overheads Allocation'!H$8*V828,"Internal labour",'Calc| Overheads Allocation'!H$8*V828*'Input| Projects'!$AO828,"DNSP defined",'Calc| Overheads Allocation'!H$78*'Input| Projects'!$AV828,0),0)</f>
        <v>0</v>
      </c>
      <c r="AM828" s="172" cm="1">
        <f t="array" ref="AM828">IFERROR(--('Input| Projects'!$AS828="Yes")*_xlfn.SWITCH('Input| Overheads'!$C$50,"Direct costs",'Calc| Overheads Allocation'!I$8*W828,"Internal labour",'Calc| Overheads Allocation'!I$8*W828*'Input| Projects'!$AO828,"DNSP defined",'Calc| Overheads Allocation'!I$78*'Input| Projects'!$AV828,0),0)</f>
        <v>0</v>
      </c>
      <c r="AN828" s="175"/>
      <c r="AO828" s="172" cm="1">
        <f t="array" ref="AO828">IFERROR(--('Input| Projects'!$AT828="Yes")*_xlfn.SWITCH('Input| Overheads'!$C$50,"Direct costs",'Calc| Overheads Allocation'!C$9*Q828,"Internal labour",'Calc| Overheads Allocation'!C$9*Q828*'Input| Projects'!$AO828,"DNSP defined",'Calc| Overheads Allocation'!C$79*'Input| Projects'!$AW828,0),0)</f>
        <v>0</v>
      </c>
      <c r="AP828" s="172" cm="1">
        <f t="array" ref="AP828">IFERROR(--('Input| Projects'!$AT828="Yes")*_xlfn.SWITCH('Input| Overheads'!$C$50,"Direct costs",'Calc| Overheads Allocation'!D$9*R828,"Internal labour",'Calc| Overheads Allocation'!D$9*R828*'Input| Projects'!$AO828,"DNSP defined",'Calc| Overheads Allocation'!D$79*'Input| Projects'!$AW828,0),0)</f>
        <v>0</v>
      </c>
      <c r="AQ828" s="172" cm="1">
        <f t="array" ref="AQ828">IFERROR(--('Input| Projects'!$AT828="Yes")*_xlfn.SWITCH('Input| Overheads'!$C$50,"Direct costs",'Calc| Overheads Allocation'!E$9*S828,"Internal labour",'Calc| Overheads Allocation'!E$9*S828*'Input| Projects'!$AO828,"DNSP defined",'Calc| Overheads Allocation'!E$79*'Input| Projects'!$AW828,0),0)</f>
        <v>0</v>
      </c>
      <c r="AR828" s="172" cm="1">
        <f t="array" ref="AR828">IFERROR(--('Input| Projects'!$AT828="Yes")*_xlfn.SWITCH('Input| Overheads'!$C$50,"Direct costs",'Calc| Overheads Allocation'!F$9*T828,"Internal labour",'Calc| Overheads Allocation'!F$9*T828*'Input| Projects'!$AO828,"DNSP defined",'Calc| Overheads Allocation'!F$79*'Input| Projects'!$AW828,0),0)</f>
        <v>0</v>
      </c>
      <c r="AS828" s="172" cm="1">
        <f t="array" ref="AS828">IFERROR(--('Input| Projects'!$AT828="Yes")*_xlfn.SWITCH('Input| Overheads'!$C$50,"Direct costs",'Calc| Overheads Allocation'!G$9*U828,"Internal labour",'Calc| Overheads Allocation'!G$9*U828*'Input| Projects'!$AO828,"DNSP defined",'Calc| Overheads Allocation'!G$79*'Input| Projects'!$AW828,0),0)</f>
        <v>0</v>
      </c>
      <c r="AT828" s="172" cm="1">
        <f t="array" ref="AT828">IFERROR(--('Input| Projects'!$AT828="Yes")*_xlfn.SWITCH('Input| Overheads'!$C$50,"Direct costs",'Calc| Overheads Allocation'!H$9*V828,"Internal labour",'Calc| Overheads Allocation'!H$9*V828*'Input| Projects'!$AO828,"DNSP defined",'Calc| Overheads Allocation'!H$79*'Input| Projects'!$AW828,0),0)</f>
        <v>0</v>
      </c>
      <c r="AU828" s="172" cm="1">
        <f t="array" ref="AU828">IFERROR(--('Input| Projects'!$AT828="Yes")*_xlfn.SWITCH('Input| Overheads'!$C$50,"Direct costs",'Calc| Overheads Allocation'!I$9*W828,"Internal labour",'Calc| Overheads Allocation'!I$9*W828*'Input| Projects'!$AO828,"DNSP defined",'Calc| Overheads Allocation'!I$79*'Input| Projects'!$AW828,0),0)</f>
        <v>0</v>
      </c>
      <c r="AV828" s="175"/>
      <c r="AW828" s="172">
        <f t="shared" si="288"/>
        <v>0</v>
      </c>
      <c r="AX828" s="172">
        <f t="shared" si="289"/>
        <v>0</v>
      </c>
      <c r="AY828" s="172">
        <f t="shared" si="290"/>
        <v>0</v>
      </c>
      <c r="AZ828" s="172">
        <f t="shared" si="291"/>
        <v>0</v>
      </c>
      <c r="BA828" s="172">
        <f t="shared" si="292"/>
        <v>0</v>
      </c>
      <c r="BB828" s="172">
        <f t="shared" si="293"/>
        <v>0</v>
      </c>
      <c r="BC828" s="172">
        <f t="shared" si="294"/>
        <v>0</v>
      </c>
      <c r="BD828" s="176"/>
      <c r="BE828" s="172">
        <f t="shared" si="295"/>
        <v>0</v>
      </c>
      <c r="BF828" s="172">
        <f t="shared" si="296"/>
        <v>0</v>
      </c>
      <c r="BG828" s="172">
        <f t="shared" si="297"/>
        <v>0</v>
      </c>
      <c r="BH828" s="172">
        <f t="shared" si="298"/>
        <v>0</v>
      </c>
      <c r="BI828" s="172">
        <f t="shared" si="299"/>
        <v>0</v>
      </c>
      <c r="BJ828" s="172">
        <f t="shared" si="300"/>
        <v>0</v>
      </c>
      <c r="BK828" s="172">
        <f t="shared" si="301"/>
        <v>0</v>
      </c>
      <c r="BL828" s="176"/>
      <c r="BM828" s="172">
        <f t="shared" si="280"/>
        <v>0</v>
      </c>
      <c r="BN828" s="172">
        <f t="shared" si="281"/>
        <v>0</v>
      </c>
      <c r="BO828" s="172">
        <f t="shared" si="282"/>
        <v>0</v>
      </c>
      <c r="BP828" s="172">
        <f t="shared" si="283"/>
        <v>0</v>
      </c>
      <c r="BQ828" s="172">
        <f t="shared" si="284"/>
        <v>0</v>
      </c>
      <c r="BR828" s="172">
        <f t="shared" si="285"/>
        <v>0</v>
      </c>
      <c r="BS828" s="172">
        <f t="shared" si="286"/>
        <v>0</v>
      </c>
      <c r="BT828" s="55"/>
      <c r="BU828" s="158">
        <f>SUMIF('Input| Projects'!$BA$8:$CX$8,RIGHT(BU$9,3),'Input| Projects'!$BA828:$CX828)</f>
        <v>0</v>
      </c>
      <c r="BV828" s="158">
        <f>SUMIF('Input| Projects'!$BA$8:$CX$8,RIGHT(BV$9,3),'Input| Projects'!$BA828:$CX828)</f>
        <v>0</v>
      </c>
      <c r="BW828" s="79" t="str">
        <f t="shared" si="287"/>
        <v/>
      </c>
    </row>
    <row r="829" spans="2:75" x14ac:dyDescent="0.2">
      <c r="B829" s="123">
        <f>IFERROR('Input| Projects'!B829,"")</f>
        <v>820</v>
      </c>
      <c r="C829" s="160" t="str">
        <f>IFERROR(IF('Input| Projects'!C829="","",'Input| Projects'!C829),"")</f>
        <v/>
      </c>
      <c r="D829" s="160" t="str">
        <f>IFERROR(IF('Input| Projects'!D829="","",'Input| Projects'!D829),"")</f>
        <v/>
      </c>
      <c r="E829" s="53"/>
      <c r="F829" s="160" t="str">
        <f>IF(LEN('Input| Projects'!F829)&gt;0,'Input| Projects'!F829,"")</f>
        <v/>
      </c>
      <c r="G829" s="160" t="str">
        <f>IF(LEN('Input| Projects'!G829)&gt;0,'Input| Projects'!G829,"")</f>
        <v/>
      </c>
      <c r="H829" s="10"/>
      <c r="I829" s="194" cm="1">
        <f t="array" ref="I829">IF(LEN($F829)&gt;0,1+IFERROR(SUMPRODUCT(TRANSPOSE('Input| Projects'!$AO829:$AQ829),INDEX('Input| Escalations'!$F$27:$L$29,,MATCH(Q$9,'Input| Escalations'!$F$21:$L$21,0))),0),0)</f>
        <v>0</v>
      </c>
      <c r="J829" s="194" cm="1">
        <f t="array" ref="J829">IF(LEN($F829)&gt;0,1+IFERROR(SUMPRODUCT(TRANSPOSE('Input| Projects'!$AO829:$AQ829),INDEX('Input| Escalations'!$F$27:$L$29,,MATCH(R$9,'Input| Escalations'!$F$21:$L$21,0))),0),0)</f>
        <v>0</v>
      </c>
      <c r="K829" s="194" cm="1">
        <f t="array" ref="K829">IF(LEN($F829)&gt;0,1+IFERROR(SUMPRODUCT(TRANSPOSE('Input| Projects'!$AO829:$AQ829),INDEX('Input| Escalations'!$F$27:$L$29,,MATCH(S$9,'Input| Escalations'!$F$21:$L$21,0))),0),0)</f>
        <v>0</v>
      </c>
      <c r="L829" s="194" cm="1">
        <f t="array" ref="L829">IF(LEN($F829)&gt;0,1+IFERROR(SUMPRODUCT(TRANSPOSE('Input| Projects'!$AO829:$AQ829),INDEX('Input| Escalations'!$F$27:$L$29,,MATCH(T$9,'Input| Escalations'!$F$21:$L$21,0))),0),0)</f>
        <v>0</v>
      </c>
      <c r="M829" s="194" cm="1">
        <f t="array" ref="M829">IF(LEN($F829)&gt;0,1+IFERROR(SUMPRODUCT(TRANSPOSE('Input| Projects'!$AO829:$AQ829),INDEX('Input| Escalations'!$F$27:$L$29,,MATCH(U$9,'Input| Escalations'!$F$21:$L$21,0))),0),0)</f>
        <v>0</v>
      </c>
      <c r="N829" s="194" cm="1">
        <f t="array" ref="N829">IF(LEN($F829)&gt;0,1+IFERROR(SUMPRODUCT(TRANSPOSE('Input| Projects'!$AO829:$AQ829),INDEX('Input| Escalations'!$F$27:$L$29,,MATCH(V$9,'Input| Escalations'!$F$21:$L$21,0))),0),0)</f>
        <v>0</v>
      </c>
      <c r="O829" s="194" cm="1">
        <f t="array" ref="O829">IF(LEN($F829)&gt;0,1+IFERROR(SUMPRODUCT(TRANSPOSE('Input| Projects'!$AO829:$AQ829),INDEX('Input| Escalations'!$F$27:$L$29,,MATCH(W$9,'Input| Escalations'!$F$21:$L$21,0))),0),0)</f>
        <v>0</v>
      </c>
      <c r="P829" s="10"/>
      <c r="Q829" s="172">
        <f>IFERROR(IF(ISNUMBER(FIND("decision",'Input| Setup'!$F$6)),'Input| Projects'!Y829,'Input| Projects'!I829)*'Input| Escalations'!$I$17*I829,0)</f>
        <v>0</v>
      </c>
      <c r="R829" s="172">
        <f>IFERROR(IF(ISNUMBER(FIND("decision",'Input| Setup'!$F$6)),'Input| Projects'!Z829,'Input| Projects'!J829)*'Input| Escalations'!$I$17*J829,0)</f>
        <v>0</v>
      </c>
      <c r="S829" s="172">
        <f>IFERROR(IF(ISNUMBER(FIND("decision",'Input| Setup'!$F$6)),'Input| Projects'!AA829,'Input| Projects'!K829)*'Input| Escalations'!$I$17*K829,0)</f>
        <v>0</v>
      </c>
      <c r="T829" s="172">
        <f>IFERROR(IF(ISNUMBER(FIND("decision",'Input| Setup'!$F$6)),'Input| Projects'!AB829,'Input| Projects'!L829)*'Input| Escalations'!$I$17*L829,0)</f>
        <v>0</v>
      </c>
      <c r="U829" s="172">
        <f>IFERROR(IF(ISNUMBER(FIND("decision",'Input| Setup'!$F$6)),'Input| Projects'!AC829,'Input| Projects'!M829)*'Input| Escalations'!$I$17*M829,0)</f>
        <v>0</v>
      </c>
      <c r="V829" s="172">
        <f>IFERROR(IF(ISNUMBER(FIND("decision",'Input| Setup'!$F$6)),'Input| Projects'!AD829,'Input| Projects'!N829)*'Input| Escalations'!$I$17*N829,0)</f>
        <v>0</v>
      </c>
      <c r="W829" s="172">
        <f>IFERROR(IF(ISNUMBER(FIND("decision",'Input| Setup'!$F$6)),'Input| Projects'!AE829,'Input| Projects'!O829)*'Input| Escalations'!$I$17*O829,0)</f>
        <v>0</v>
      </c>
      <c r="X829" s="175"/>
      <c r="Y829" s="172">
        <f>IF(ISNUMBER(FIND("decision",'Input| Setup'!$F$6)),'Input| Projects'!AG829,'Input| Projects'!Q829)*I829*'Input| Escalations'!$I$17</f>
        <v>0</v>
      </c>
      <c r="Z829" s="172">
        <f>IF(ISNUMBER(FIND("decision",'Input| Setup'!$F$6)),'Input| Projects'!AH829,'Input| Projects'!R829)*J829*'Input| Escalations'!$I$17</f>
        <v>0</v>
      </c>
      <c r="AA829" s="172">
        <f>IF(ISNUMBER(FIND("decision",'Input| Setup'!$F$6)),'Input| Projects'!AI829,'Input| Projects'!S829)*K829*'Input| Escalations'!$I$17</f>
        <v>0</v>
      </c>
      <c r="AB829" s="172">
        <f>IF(ISNUMBER(FIND("decision",'Input| Setup'!$F$6)),'Input| Projects'!AJ829,'Input| Projects'!T829)*L829*'Input| Escalations'!$I$17</f>
        <v>0</v>
      </c>
      <c r="AC829" s="172">
        <f>IF(ISNUMBER(FIND("decision",'Input| Setup'!$F$6)),'Input| Projects'!AK829,'Input| Projects'!U829)*M829*'Input| Escalations'!$I$17</f>
        <v>0</v>
      </c>
      <c r="AD829" s="172">
        <f>IF(ISNUMBER(FIND("decision",'Input| Setup'!$F$6)),'Input| Projects'!AL829,'Input| Projects'!V829)*N829*'Input| Escalations'!$I$17</f>
        <v>0</v>
      </c>
      <c r="AE829" s="172">
        <f>IF(ISNUMBER(FIND("decision",'Input| Setup'!$F$6)),'Input| Projects'!AM829,'Input| Projects'!W829)*O829*'Input| Escalations'!$I$17</f>
        <v>0</v>
      </c>
      <c r="AF829" s="175"/>
      <c r="AG829" s="172" cm="1">
        <f t="array" ref="AG829">IFERROR(--('Input| Projects'!$AS829="Yes")*_xlfn.SWITCH('Input| Overheads'!$C$50,"Direct costs",'Calc| Overheads Allocation'!C$8*Q829,"Internal labour",'Calc| Overheads Allocation'!C$8*Q829*'Input| Projects'!$AO829,"DNSP defined",'Calc| Overheads Allocation'!C$78*'Input| Projects'!$AV829,0),0)</f>
        <v>0</v>
      </c>
      <c r="AH829" s="172" cm="1">
        <f t="array" ref="AH829">IFERROR(--('Input| Projects'!$AS829="Yes")*_xlfn.SWITCH('Input| Overheads'!$C$50,"Direct costs",'Calc| Overheads Allocation'!D$8*R829,"Internal labour",'Calc| Overheads Allocation'!D$8*R829*'Input| Projects'!$AO829,"DNSP defined",'Calc| Overheads Allocation'!D$78*'Input| Projects'!$AV829,0),0)</f>
        <v>0</v>
      </c>
      <c r="AI829" s="172" cm="1">
        <f t="array" ref="AI829">IFERROR(--('Input| Projects'!$AS829="Yes")*_xlfn.SWITCH('Input| Overheads'!$C$50,"Direct costs",'Calc| Overheads Allocation'!E$8*S829,"Internal labour",'Calc| Overheads Allocation'!E$8*S829*'Input| Projects'!$AO829,"DNSP defined",'Calc| Overheads Allocation'!E$78*'Input| Projects'!$AV829,0),0)</f>
        <v>0</v>
      </c>
      <c r="AJ829" s="172" cm="1">
        <f t="array" ref="AJ829">IFERROR(--('Input| Projects'!$AS829="Yes")*_xlfn.SWITCH('Input| Overheads'!$C$50,"Direct costs",'Calc| Overheads Allocation'!F$8*T829,"Internal labour",'Calc| Overheads Allocation'!F$8*T829*'Input| Projects'!$AO829,"DNSP defined",'Calc| Overheads Allocation'!F$78*'Input| Projects'!$AV829,0),0)</f>
        <v>0</v>
      </c>
      <c r="AK829" s="172" cm="1">
        <f t="array" ref="AK829">IFERROR(--('Input| Projects'!$AS829="Yes")*_xlfn.SWITCH('Input| Overheads'!$C$50,"Direct costs",'Calc| Overheads Allocation'!G$8*U829,"Internal labour",'Calc| Overheads Allocation'!G$8*U829*'Input| Projects'!$AO829,"DNSP defined",'Calc| Overheads Allocation'!G$78*'Input| Projects'!$AV829,0),0)</f>
        <v>0</v>
      </c>
      <c r="AL829" s="172" cm="1">
        <f t="array" ref="AL829">IFERROR(--('Input| Projects'!$AS829="Yes")*_xlfn.SWITCH('Input| Overheads'!$C$50,"Direct costs",'Calc| Overheads Allocation'!H$8*V829,"Internal labour",'Calc| Overheads Allocation'!H$8*V829*'Input| Projects'!$AO829,"DNSP defined",'Calc| Overheads Allocation'!H$78*'Input| Projects'!$AV829,0),0)</f>
        <v>0</v>
      </c>
      <c r="AM829" s="172" cm="1">
        <f t="array" ref="AM829">IFERROR(--('Input| Projects'!$AS829="Yes")*_xlfn.SWITCH('Input| Overheads'!$C$50,"Direct costs",'Calc| Overheads Allocation'!I$8*W829,"Internal labour",'Calc| Overheads Allocation'!I$8*W829*'Input| Projects'!$AO829,"DNSP defined",'Calc| Overheads Allocation'!I$78*'Input| Projects'!$AV829,0),0)</f>
        <v>0</v>
      </c>
      <c r="AN829" s="175"/>
      <c r="AO829" s="172" cm="1">
        <f t="array" ref="AO829">IFERROR(--('Input| Projects'!$AT829="Yes")*_xlfn.SWITCH('Input| Overheads'!$C$50,"Direct costs",'Calc| Overheads Allocation'!C$9*Q829,"Internal labour",'Calc| Overheads Allocation'!C$9*Q829*'Input| Projects'!$AO829,"DNSP defined",'Calc| Overheads Allocation'!C$79*'Input| Projects'!$AW829,0),0)</f>
        <v>0</v>
      </c>
      <c r="AP829" s="172" cm="1">
        <f t="array" ref="AP829">IFERROR(--('Input| Projects'!$AT829="Yes")*_xlfn.SWITCH('Input| Overheads'!$C$50,"Direct costs",'Calc| Overheads Allocation'!D$9*R829,"Internal labour",'Calc| Overheads Allocation'!D$9*R829*'Input| Projects'!$AO829,"DNSP defined",'Calc| Overheads Allocation'!D$79*'Input| Projects'!$AW829,0),0)</f>
        <v>0</v>
      </c>
      <c r="AQ829" s="172" cm="1">
        <f t="array" ref="AQ829">IFERROR(--('Input| Projects'!$AT829="Yes")*_xlfn.SWITCH('Input| Overheads'!$C$50,"Direct costs",'Calc| Overheads Allocation'!E$9*S829,"Internal labour",'Calc| Overheads Allocation'!E$9*S829*'Input| Projects'!$AO829,"DNSP defined",'Calc| Overheads Allocation'!E$79*'Input| Projects'!$AW829,0),0)</f>
        <v>0</v>
      </c>
      <c r="AR829" s="172" cm="1">
        <f t="array" ref="AR829">IFERROR(--('Input| Projects'!$AT829="Yes")*_xlfn.SWITCH('Input| Overheads'!$C$50,"Direct costs",'Calc| Overheads Allocation'!F$9*T829,"Internal labour",'Calc| Overheads Allocation'!F$9*T829*'Input| Projects'!$AO829,"DNSP defined",'Calc| Overheads Allocation'!F$79*'Input| Projects'!$AW829,0),0)</f>
        <v>0</v>
      </c>
      <c r="AS829" s="172" cm="1">
        <f t="array" ref="AS829">IFERROR(--('Input| Projects'!$AT829="Yes")*_xlfn.SWITCH('Input| Overheads'!$C$50,"Direct costs",'Calc| Overheads Allocation'!G$9*U829,"Internal labour",'Calc| Overheads Allocation'!G$9*U829*'Input| Projects'!$AO829,"DNSP defined",'Calc| Overheads Allocation'!G$79*'Input| Projects'!$AW829,0),0)</f>
        <v>0</v>
      </c>
      <c r="AT829" s="172" cm="1">
        <f t="array" ref="AT829">IFERROR(--('Input| Projects'!$AT829="Yes")*_xlfn.SWITCH('Input| Overheads'!$C$50,"Direct costs",'Calc| Overheads Allocation'!H$9*V829,"Internal labour",'Calc| Overheads Allocation'!H$9*V829*'Input| Projects'!$AO829,"DNSP defined",'Calc| Overheads Allocation'!H$79*'Input| Projects'!$AW829,0),0)</f>
        <v>0</v>
      </c>
      <c r="AU829" s="172" cm="1">
        <f t="array" ref="AU829">IFERROR(--('Input| Projects'!$AT829="Yes")*_xlfn.SWITCH('Input| Overheads'!$C$50,"Direct costs",'Calc| Overheads Allocation'!I$9*W829,"Internal labour",'Calc| Overheads Allocation'!I$9*W829*'Input| Projects'!$AO829,"DNSP defined",'Calc| Overheads Allocation'!I$79*'Input| Projects'!$AW829,0),0)</f>
        <v>0</v>
      </c>
      <c r="AV829" s="175"/>
      <c r="AW829" s="172">
        <f t="shared" si="288"/>
        <v>0</v>
      </c>
      <c r="AX829" s="172">
        <f t="shared" si="289"/>
        <v>0</v>
      </c>
      <c r="AY829" s="172">
        <f t="shared" si="290"/>
        <v>0</v>
      </c>
      <c r="AZ829" s="172">
        <f t="shared" si="291"/>
        <v>0</v>
      </c>
      <c r="BA829" s="172">
        <f t="shared" si="292"/>
        <v>0</v>
      </c>
      <c r="BB829" s="172">
        <f t="shared" si="293"/>
        <v>0</v>
      </c>
      <c r="BC829" s="172">
        <f t="shared" si="294"/>
        <v>0</v>
      </c>
      <c r="BD829" s="176"/>
      <c r="BE829" s="172">
        <f t="shared" si="295"/>
        <v>0</v>
      </c>
      <c r="BF829" s="172">
        <f t="shared" si="296"/>
        <v>0</v>
      </c>
      <c r="BG829" s="172">
        <f t="shared" si="297"/>
        <v>0</v>
      </c>
      <c r="BH829" s="172">
        <f t="shared" si="298"/>
        <v>0</v>
      </c>
      <c r="BI829" s="172">
        <f t="shared" si="299"/>
        <v>0</v>
      </c>
      <c r="BJ829" s="172">
        <f t="shared" si="300"/>
        <v>0</v>
      </c>
      <c r="BK829" s="172">
        <f t="shared" si="301"/>
        <v>0</v>
      </c>
      <c r="BL829" s="176"/>
      <c r="BM829" s="172">
        <f t="shared" si="280"/>
        <v>0</v>
      </c>
      <c r="BN829" s="172">
        <f t="shared" si="281"/>
        <v>0</v>
      </c>
      <c r="BO829" s="172">
        <f t="shared" si="282"/>
        <v>0</v>
      </c>
      <c r="BP829" s="172">
        <f t="shared" si="283"/>
        <v>0</v>
      </c>
      <c r="BQ829" s="172">
        <f t="shared" si="284"/>
        <v>0</v>
      </c>
      <c r="BR829" s="172">
        <f t="shared" si="285"/>
        <v>0</v>
      </c>
      <c r="BS829" s="172">
        <f t="shared" si="286"/>
        <v>0</v>
      </c>
      <c r="BT829" s="55"/>
      <c r="BU829" s="158">
        <f>SUMIF('Input| Projects'!$BA$8:$CX$8,RIGHT(BU$9,3),'Input| Projects'!$BA829:$CX829)</f>
        <v>0</v>
      </c>
      <c r="BV829" s="158">
        <f>SUMIF('Input| Projects'!$BA$8:$CX$8,RIGHT(BV$9,3),'Input| Projects'!$BA829:$CX829)</f>
        <v>0</v>
      </c>
      <c r="BW829" s="79" t="str">
        <f t="shared" si="287"/>
        <v/>
      </c>
    </row>
    <row r="830" spans="2:75" x14ac:dyDescent="0.2">
      <c r="B830" s="123">
        <f>IFERROR('Input| Projects'!B830,"")</f>
        <v>821</v>
      </c>
      <c r="C830" s="160" t="str">
        <f>IFERROR(IF('Input| Projects'!C830="","",'Input| Projects'!C830),"")</f>
        <v/>
      </c>
      <c r="D830" s="160" t="str">
        <f>IFERROR(IF('Input| Projects'!D830="","",'Input| Projects'!D830),"")</f>
        <v/>
      </c>
      <c r="E830" s="53"/>
      <c r="F830" s="160" t="str">
        <f>IF(LEN('Input| Projects'!F830)&gt;0,'Input| Projects'!F830,"")</f>
        <v/>
      </c>
      <c r="G830" s="160" t="str">
        <f>IF(LEN('Input| Projects'!G830)&gt;0,'Input| Projects'!G830,"")</f>
        <v/>
      </c>
      <c r="H830" s="10"/>
      <c r="I830" s="194" cm="1">
        <f t="array" ref="I830">IF(LEN($F830)&gt;0,1+IFERROR(SUMPRODUCT(TRANSPOSE('Input| Projects'!$AO830:$AQ830),INDEX('Input| Escalations'!$F$27:$L$29,,MATCH(Q$9,'Input| Escalations'!$F$21:$L$21,0))),0),0)</f>
        <v>0</v>
      </c>
      <c r="J830" s="194" cm="1">
        <f t="array" ref="J830">IF(LEN($F830)&gt;0,1+IFERROR(SUMPRODUCT(TRANSPOSE('Input| Projects'!$AO830:$AQ830),INDEX('Input| Escalations'!$F$27:$L$29,,MATCH(R$9,'Input| Escalations'!$F$21:$L$21,0))),0),0)</f>
        <v>0</v>
      </c>
      <c r="K830" s="194" cm="1">
        <f t="array" ref="K830">IF(LEN($F830)&gt;0,1+IFERROR(SUMPRODUCT(TRANSPOSE('Input| Projects'!$AO830:$AQ830),INDEX('Input| Escalations'!$F$27:$L$29,,MATCH(S$9,'Input| Escalations'!$F$21:$L$21,0))),0),0)</f>
        <v>0</v>
      </c>
      <c r="L830" s="194" cm="1">
        <f t="array" ref="L830">IF(LEN($F830)&gt;0,1+IFERROR(SUMPRODUCT(TRANSPOSE('Input| Projects'!$AO830:$AQ830),INDEX('Input| Escalations'!$F$27:$L$29,,MATCH(T$9,'Input| Escalations'!$F$21:$L$21,0))),0),0)</f>
        <v>0</v>
      </c>
      <c r="M830" s="194" cm="1">
        <f t="array" ref="M830">IF(LEN($F830)&gt;0,1+IFERROR(SUMPRODUCT(TRANSPOSE('Input| Projects'!$AO830:$AQ830),INDEX('Input| Escalations'!$F$27:$L$29,,MATCH(U$9,'Input| Escalations'!$F$21:$L$21,0))),0),0)</f>
        <v>0</v>
      </c>
      <c r="N830" s="194" cm="1">
        <f t="array" ref="N830">IF(LEN($F830)&gt;0,1+IFERROR(SUMPRODUCT(TRANSPOSE('Input| Projects'!$AO830:$AQ830),INDEX('Input| Escalations'!$F$27:$L$29,,MATCH(V$9,'Input| Escalations'!$F$21:$L$21,0))),0),0)</f>
        <v>0</v>
      </c>
      <c r="O830" s="194" cm="1">
        <f t="array" ref="O830">IF(LEN($F830)&gt;0,1+IFERROR(SUMPRODUCT(TRANSPOSE('Input| Projects'!$AO830:$AQ830),INDEX('Input| Escalations'!$F$27:$L$29,,MATCH(W$9,'Input| Escalations'!$F$21:$L$21,0))),0),0)</f>
        <v>0</v>
      </c>
      <c r="P830" s="10"/>
      <c r="Q830" s="172">
        <f>IFERROR(IF(ISNUMBER(FIND("decision",'Input| Setup'!$F$6)),'Input| Projects'!Y830,'Input| Projects'!I830)*'Input| Escalations'!$I$17*I830,0)</f>
        <v>0</v>
      </c>
      <c r="R830" s="172">
        <f>IFERROR(IF(ISNUMBER(FIND("decision",'Input| Setup'!$F$6)),'Input| Projects'!Z830,'Input| Projects'!J830)*'Input| Escalations'!$I$17*J830,0)</f>
        <v>0</v>
      </c>
      <c r="S830" s="172">
        <f>IFERROR(IF(ISNUMBER(FIND("decision",'Input| Setup'!$F$6)),'Input| Projects'!AA830,'Input| Projects'!K830)*'Input| Escalations'!$I$17*K830,0)</f>
        <v>0</v>
      </c>
      <c r="T830" s="172">
        <f>IFERROR(IF(ISNUMBER(FIND("decision",'Input| Setup'!$F$6)),'Input| Projects'!AB830,'Input| Projects'!L830)*'Input| Escalations'!$I$17*L830,0)</f>
        <v>0</v>
      </c>
      <c r="U830" s="172">
        <f>IFERROR(IF(ISNUMBER(FIND("decision",'Input| Setup'!$F$6)),'Input| Projects'!AC830,'Input| Projects'!M830)*'Input| Escalations'!$I$17*M830,0)</f>
        <v>0</v>
      </c>
      <c r="V830" s="172">
        <f>IFERROR(IF(ISNUMBER(FIND("decision",'Input| Setup'!$F$6)),'Input| Projects'!AD830,'Input| Projects'!N830)*'Input| Escalations'!$I$17*N830,0)</f>
        <v>0</v>
      </c>
      <c r="W830" s="172">
        <f>IFERROR(IF(ISNUMBER(FIND("decision",'Input| Setup'!$F$6)),'Input| Projects'!AE830,'Input| Projects'!O830)*'Input| Escalations'!$I$17*O830,0)</f>
        <v>0</v>
      </c>
      <c r="X830" s="175"/>
      <c r="Y830" s="172">
        <f>IF(ISNUMBER(FIND("decision",'Input| Setup'!$F$6)),'Input| Projects'!AG830,'Input| Projects'!Q830)*I830*'Input| Escalations'!$I$17</f>
        <v>0</v>
      </c>
      <c r="Z830" s="172">
        <f>IF(ISNUMBER(FIND("decision",'Input| Setup'!$F$6)),'Input| Projects'!AH830,'Input| Projects'!R830)*J830*'Input| Escalations'!$I$17</f>
        <v>0</v>
      </c>
      <c r="AA830" s="172">
        <f>IF(ISNUMBER(FIND("decision",'Input| Setup'!$F$6)),'Input| Projects'!AI830,'Input| Projects'!S830)*K830*'Input| Escalations'!$I$17</f>
        <v>0</v>
      </c>
      <c r="AB830" s="172">
        <f>IF(ISNUMBER(FIND("decision",'Input| Setup'!$F$6)),'Input| Projects'!AJ830,'Input| Projects'!T830)*L830*'Input| Escalations'!$I$17</f>
        <v>0</v>
      </c>
      <c r="AC830" s="172">
        <f>IF(ISNUMBER(FIND("decision",'Input| Setup'!$F$6)),'Input| Projects'!AK830,'Input| Projects'!U830)*M830*'Input| Escalations'!$I$17</f>
        <v>0</v>
      </c>
      <c r="AD830" s="172">
        <f>IF(ISNUMBER(FIND("decision",'Input| Setup'!$F$6)),'Input| Projects'!AL830,'Input| Projects'!V830)*N830*'Input| Escalations'!$I$17</f>
        <v>0</v>
      </c>
      <c r="AE830" s="172">
        <f>IF(ISNUMBER(FIND("decision",'Input| Setup'!$F$6)),'Input| Projects'!AM830,'Input| Projects'!W830)*O830*'Input| Escalations'!$I$17</f>
        <v>0</v>
      </c>
      <c r="AF830" s="175"/>
      <c r="AG830" s="172" cm="1">
        <f t="array" ref="AG830">IFERROR(--('Input| Projects'!$AS830="Yes")*_xlfn.SWITCH('Input| Overheads'!$C$50,"Direct costs",'Calc| Overheads Allocation'!C$8*Q830,"Internal labour",'Calc| Overheads Allocation'!C$8*Q830*'Input| Projects'!$AO830,"DNSP defined",'Calc| Overheads Allocation'!C$78*'Input| Projects'!$AV830,0),0)</f>
        <v>0</v>
      </c>
      <c r="AH830" s="172" cm="1">
        <f t="array" ref="AH830">IFERROR(--('Input| Projects'!$AS830="Yes")*_xlfn.SWITCH('Input| Overheads'!$C$50,"Direct costs",'Calc| Overheads Allocation'!D$8*R830,"Internal labour",'Calc| Overheads Allocation'!D$8*R830*'Input| Projects'!$AO830,"DNSP defined",'Calc| Overheads Allocation'!D$78*'Input| Projects'!$AV830,0),0)</f>
        <v>0</v>
      </c>
      <c r="AI830" s="172" cm="1">
        <f t="array" ref="AI830">IFERROR(--('Input| Projects'!$AS830="Yes")*_xlfn.SWITCH('Input| Overheads'!$C$50,"Direct costs",'Calc| Overheads Allocation'!E$8*S830,"Internal labour",'Calc| Overheads Allocation'!E$8*S830*'Input| Projects'!$AO830,"DNSP defined",'Calc| Overheads Allocation'!E$78*'Input| Projects'!$AV830,0),0)</f>
        <v>0</v>
      </c>
      <c r="AJ830" s="172" cm="1">
        <f t="array" ref="AJ830">IFERROR(--('Input| Projects'!$AS830="Yes")*_xlfn.SWITCH('Input| Overheads'!$C$50,"Direct costs",'Calc| Overheads Allocation'!F$8*T830,"Internal labour",'Calc| Overheads Allocation'!F$8*T830*'Input| Projects'!$AO830,"DNSP defined",'Calc| Overheads Allocation'!F$78*'Input| Projects'!$AV830,0),0)</f>
        <v>0</v>
      </c>
      <c r="AK830" s="172" cm="1">
        <f t="array" ref="AK830">IFERROR(--('Input| Projects'!$AS830="Yes")*_xlfn.SWITCH('Input| Overheads'!$C$50,"Direct costs",'Calc| Overheads Allocation'!G$8*U830,"Internal labour",'Calc| Overheads Allocation'!G$8*U830*'Input| Projects'!$AO830,"DNSP defined",'Calc| Overheads Allocation'!G$78*'Input| Projects'!$AV830,0),0)</f>
        <v>0</v>
      </c>
      <c r="AL830" s="172" cm="1">
        <f t="array" ref="AL830">IFERROR(--('Input| Projects'!$AS830="Yes")*_xlfn.SWITCH('Input| Overheads'!$C$50,"Direct costs",'Calc| Overheads Allocation'!H$8*V830,"Internal labour",'Calc| Overheads Allocation'!H$8*V830*'Input| Projects'!$AO830,"DNSP defined",'Calc| Overheads Allocation'!H$78*'Input| Projects'!$AV830,0),0)</f>
        <v>0</v>
      </c>
      <c r="AM830" s="172" cm="1">
        <f t="array" ref="AM830">IFERROR(--('Input| Projects'!$AS830="Yes")*_xlfn.SWITCH('Input| Overheads'!$C$50,"Direct costs",'Calc| Overheads Allocation'!I$8*W830,"Internal labour",'Calc| Overheads Allocation'!I$8*W830*'Input| Projects'!$AO830,"DNSP defined",'Calc| Overheads Allocation'!I$78*'Input| Projects'!$AV830,0),0)</f>
        <v>0</v>
      </c>
      <c r="AN830" s="175"/>
      <c r="AO830" s="172" cm="1">
        <f t="array" ref="AO830">IFERROR(--('Input| Projects'!$AT830="Yes")*_xlfn.SWITCH('Input| Overheads'!$C$50,"Direct costs",'Calc| Overheads Allocation'!C$9*Q830,"Internal labour",'Calc| Overheads Allocation'!C$9*Q830*'Input| Projects'!$AO830,"DNSP defined",'Calc| Overheads Allocation'!C$79*'Input| Projects'!$AW830,0),0)</f>
        <v>0</v>
      </c>
      <c r="AP830" s="172" cm="1">
        <f t="array" ref="AP830">IFERROR(--('Input| Projects'!$AT830="Yes")*_xlfn.SWITCH('Input| Overheads'!$C$50,"Direct costs",'Calc| Overheads Allocation'!D$9*R830,"Internal labour",'Calc| Overheads Allocation'!D$9*R830*'Input| Projects'!$AO830,"DNSP defined",'Calc| Overheads Allocation'!D$79*'Input| Projects'!$AW830,0),0)</f>
        <v>0</v>
      </c>
      <c r="AQ830" s="172" cm="1">
        <f t="array" ref="AQ830">IFERROR(--('Input| Projects'!$AT830="Yes")*_xlfn.SWITCH('Input| Overheads'!$C$50,"Direct costs",'Calc| Overheads Allocation'!E$9*S830,"Internal labour",'Calc| Overheads Allocation'!E$9*S830*'Input| Projects'!$AO830,"DNSP defined",'Calc| Overheads Allocation'!E$79*'Input| Projects'!$AW830,0),0)</f>
        <v>0</v>
      </c>
      <c r="AR830" s="172" cm="1">
        <f t="array" ref="AR830">IFERROR(--('Input| Projects'!$AT830="Yes")*_xlfn.SWITCH('Input| Overheads'!$C$50,"Direct costs",'Calc| Overheads Allocation'!F$9*T830,"Internal labour",'Calc| Overheads Allocation'!F$9*T830*'Input| Projects'!$AO830,"DNSP defined",'Calc| Overheads Allocation'!F$79*'Input| Projects'!$AW830,0),0)</f>
        <v>0</v>
      </c>
      <c r="AS830" s="172" cm="1">
        <f t="array" ref="AS830">IFERROR(--('Input| Projects'!$AT830="Yes")*_xlfn.SWITCH('Input| Overheads'!$C$50,"Direct costs",'Calc| Overheads Allocation'!G$9*U830,"Internal labour",'Calc| Overheads Allocation'!G$9*U830*'Input| Projects'!$AO830,"DNSP defined",'Calc| Overheads Allocation'!G$79*'Input| Projects'!$AW830,0),0)</f>
        <v>0</v>
      </c>
      <c r="AT830" s="172" cm="1">
        <f t="array" ref="AT830">IFERROR(--('Input| Projects'!$AT830="Yes")*_xlfn.SWITCH('Input| Overheads'!$C$50,"Direct costs",'Calc| Overheads Allocation'!H$9*V830,"Internal labour",'Calc| Overheads Allocation'!H$9*V830*'Input| Projects'!$AO830,"DNSP defined",'Calc| Overheads Allocation'!H$79*'Input| Projects'!$AW830,0),0)</f>
        <v>0</v>
      </c>
      <c r="AU830" s="172" cm="1">
        <f t="array" ref="AU830">IFERROR(--('Input| Projects'!$AT830="Yes")*_xlfn.SWITCH('Input| Overheads'!$C$50,"Direct costs",'Calc| Overheads Allocation'!I$9*W830,"Internal labour",'Calc| Overheads Allocation'!I$9*W830*'Input| Projects'!$AO830,"DNSP defined",'Calc| Overheads Allocation'!I$79*'Input| Projects'!$AW830,0),0)</f>
        <v>0</v>
      </c>
      <c r="AV830" s="175"/>
      <c r="AW830" s="172">
        <f t="shared" si="288"/>
        <v>0</v>
      </c>
      <c r="AX830" s="172">
        <f t="shared" si="289"/>
        <v>0</v>
      </c>
      <c r="AY830" s="172">
        <f t="shared" si="290"/>
        <v>0</v>
      </c>
      <c r="AZ830" s="172">
        <f t="shared" si="291"/>
        <v>0</v>
      </c>
      <c r="BA830" s="172">
        <f t="shared" si="292"/>
        <v>0</v>
      </c>
      <c r="BB830" s="172">
        <f t="shared" si="293"/>
        <v>0</v>
      </c>
      <c r="BC830" s="172">
        <f t="shared" si="294"/>
        <v>0</v>
      </c>
      <c r="BD830" s="176"/>
      <c r="BE830" s="172">
        <f t="shared" si="295"/>
        <v>0</v>
      </c>
      <c r="BF830" s="172">
        <f t="shared" si="296"/>
        <v>0</v>
      </c>
      <c r="BG830" s="172">
        <f t="shared" si="297"/>
        <v>0</v>
      </c>
      <c r="BH830" s="172">
        <f t="shared" si="298"/>
        <v>0</v>
      </c>
      <c r="BI830" s="172">
        <f t="shared" si="299"/>
        <v>0</v>
      </c>
      <c r="BJ830" s="172">
        <f t="shared" si="300"/>
        <v>0</v>
      </c>
      <c r="BK830" s="172">
        <f t="shared" si="301"/>
        <v>0</v>
      </c>
      <c r="BL830" s="176"/>
      <c r="BM830" s="172">
        <f t="shared" si="280"/>
        <v>0</v>
      </c>
      <c r="BN830" s="172">
        <f t="shared" si="281"/>
        <v>0</v>
      </c>
      <c r="BO830" s="172">
        <f t="shared" si="282"/>
        <v>0</v>
      </c>
      <c r="BP830" s="172">
        <f t="shared" si="283"/>
        <v>0</v>
      </c>
      <c r="BQ830" s="172">
        <f t="shared" si="284"/>
        <v>0</v>
      </c>
      <c r="BR830" s="172">
        <f t="shared" si="285"/>
        <v>0</v>
      </c>
      <c r="BS830" s="172">
        <f t="shared" si="286"/>
        <v>0</v>
      </c>
      <c r="BT830" s="55"/>
      <c r="BU830" s="158">
        <f>SUMIF('Input| Projects'!$BA$8:$CX$8,RIGHT(BU$9,3),'Input| Projects'!$BA830:$CX830)</f>
        <v>0</v>
      </c>
      <c r="BV830" s="158">
        <f>SUMIF('Input| Projects'!$BA$8:$CX$8,RIGHT(BV$9,3),'Input| Projects'!$BA830:$CX830)</f>
        <v>0</v>
      </c>
      <c r="BW830" s="79" t="str">
        <f t="shared" si="287"/>
        <v/>
      </c>
    </row>
    <row r="831" spans="2:75" x14ac:dyDescent="0.2">
      <c r="B831" s="123">
        <f>IFERROR('Input| Projects'!B831,"")</f>
        <v>822</v>
      </c>
      <c r="C831" s="160" t="str">
        <f>IFERROR(IF('Input| Projects'!C831="","",'Input| Projects'!C831),"")</f>
        <v/>
      </c>
      <c r="D831" s="160" t="str">
        <f>IFERROR(IF('Input| Projects'!D831="","",'Input| Projects'!D831),"")</f>
        <v/>
      </c>
      <c r="E831" s="53"/>
      <c r="F831" s="160" t="str">
        <f>IF(LEN('Input| Projects'!F831)&gt;0,'Input| Projects'!F831,"")</f>
        <v/>
      </c>
      <c r="G831" s="160" t="str">
        <f>IF(LEN('Input| Projects'!G831)&gt;0,'Input| Projects'!G831,"")</f>
        <v/>
      </c>
      <c r="H831" s="10"/>
      <c r="I831" s="194" cm="1">
        <f t="array" ref="I831">IF(LEN($F831)&gt;0,1+IFERROR(SUMPRODUCT(TRANSPOSE('Input| Projects'!$AO831:$AQ831),INDEX('Input| Escalations'!$F$27:$L$29,,MATCH(Q$9,'Input| Escalations'!$F$21:$L$21,0))),0),0)</f>
        <v>0</v>
      </c>
      <c r="J831" s="194" cm="1">
        <f t="array" ref="J831">IF(LEN($F831)&gt;0,1+IFERROR(SUMPRODUCT(TRANSPOSE('Input| Projects'!$AO831:$AQ831),INDEX('Input| Escalations'!$F$27:$L$29,,MATCH(R$9,'Input| Escalations'!$F$21:$L$21,0))),0),0)</f>
        <v>0</v>
      </c>
      <c r="K831" s="194" cm="1">
        <f t="array" ref="K831">IF(LEN($F831)&gt;0,1+IFERROR(SUMPRODUCT(TRANSPOSE('Input| Projects'!$AO831:$AQ831),INDEX('Input| Escalations'!$F$27:$L$29,,MATCH(S$9,'Input| Escalations'!$F$21:$L$21,0))),0),0)</f>
        <v>0</v>
      </c>
      <c r="L831" s="194" cm="1">
        <f t="array" ref="L831">IF(LEN($F831)&gt;0,1+IFERROR(SUMPRODUCT(TRANSPOSE('Input| Projects'!$AO831:$AQ831),INDEX('Input| Escalations'!$F$27:$L$29,,MATCH(T$9,'Input| Escalations'!$F$21:$L$21,0))),0),0)</f>
        <v>0</v>
      </c>
      <c r="M831" s="194" cm="1">
        <f t="array" ref="M831">IF(LEN($F831)&gt;0,1+IFERROR(SUMPRODUCT(TRANSPOSE('Input| Projects'!$AO831:$AQ831),INDEX('Input| Escalations'!$F$27:$L$29,,MATCH(U$9,'Input| Escalations'!$F$21:$L$21,0))),0),0)</f>
        <v>0</v>
      </c>
      <c r="N831" s="194" cm="1">
        <f t="array" ref="N831">IF(LEN($F831)&gt;0,1+IFERROR(SUMPRODUCT(TRANSPOSE('Input| Projects'!$AO831:$AQ831),INDEX('Input| Escalations'!$F$27:$L$29,,MATCH(V$9,'Input| Escalations'!$F$21:$L$21,0))),0),0)</f>
        <v>0</v>
      </c>
      <c r="O831" s="194" cm="1">
        <f t="array" ref="O831">IF(LEN($F831)&gt;0,1+IFERROR(SUMPRODUCT(TRANSPOSE('Input| Projects'!$AO831:$AQ831),INDEX('Input| Escalations'!$F$27:$L$29,,MATCH(W$9,'Input| Escalations'!$F$21:$L$21,0))),0),0)</f>
        <v>0</v>
      </c>
      <c r="P831" s="10"/>
      <c r="Q831" s="172">
        <f>IFERROR(IF(ISNUMBER(FIND("decision",'Input| Setup'!$F$6)),'Input| Projects'!Y831,'Input| Projects'!I831)*'Input| Escalations'!$I$17*I831,0)</f>
        <v>0</v>
      </c>
      <c r="R831" s="172">
        <f>IFERROR(IF(ISNUMBER(FIND("decision",'Input| Setup'!$F$6)),'Input| Projects'!Z831,'Input| Projects'!J831)*'Input| Escalations'!$I$17*J831,0)</f>
        <v>0</v>
      </c>
      <c r="S831" s="172">
        <f>IFERROR(IF(ISNUMBER(FIND("decision",'Input| Setup'!$F$6)),'Input| Projects'!AA831,'Input| Projects'!K831)*'Input| Escalations'!$I$17*K831,0)</f>
        <v>0</v>
      </c>
      <c r="T831" s="172">
        <f>IFERROR(IF(ISNUMBER(FIND("decision",'Input| Setup'!$F$6)),'Input| Projects'!AB831,'Input| Projects'!L831)*'Input| Escalations'!$I$17*L831,0)</f>
        <v>0</v>
      </c>
      <c r="U831" s="172">
        <f>IFERROR(IF(ISNUMBER(FIND("decision",'Input| Setup'!$F$6)),'Input| Projects'!AC831,'Input| Projects'!M831)*'Input| Escalations'!$I$17*M831,0)</f>
        <v>0</v>
      </c>
      <c r="V831" s="172">
        <f>IFERROR(IF(ISNUMBER(FIND("decision",'Input| Setup'!$F$6)),'Input| Projects'!AD831,'Input| Projects'!N831)*'Input| Escalations'!$I$17*N831,0)</f>
        <v>0</v>
      </c>
      <c r="W831" s="172">
        <f>IFERROR(IF(ISNUMBER(FIND("decision",'Input| Setup'!$F$6)),'Input| Projects'!AE831,'Input| Projects'!O831)*'Input| Escalations'!$I$17*O831,0)</f>
        <v>0</v>
      </c>
      <c r="X831" s="175"/>
      <c r="Y831" s="172">
        <f>IF(ISNUMBER(FIND("decision",'Input| Setup'!$F$6)),'Input| Projects'!AG831,'Input| Projects'!Q831)*I831*'Input| Escalations'!$I$17</f>
        <v>0</v>
      </c>
      <c r="Z831" s="172">
        <f>IF(ISNUMBER(FIND("decision",'Input| Setup'!$F$6)),'Input| Projects'!AH831,'Input| Projects'!R831)*J831*'Input| Escalations'!$I$17</f>
        <v>0</v>
      </c>
      <c r="AA831" s="172">
        <f>IF(ISNUMBER(FIND("decision",'Input| Setup'!$F$6)),'Input| Projects'!AI831,'Input| Projects'!S831)*K831*'Input| Escalations'!$I$17</f>
        <v>0</v>
      </c>
      <c r="AB831" s="172">
        <f>IF(ISNUMBER(FIND("decision",'Input| Setup'!$F$6)),'Input| Projects'!AJ831,'Input| Projects'!T831)*L831*'Input| Escalations'!$I$17</f>
        <v>0</v>
      </c>
      <c r="AC831" s="172">
        <f>IF(ISNUMBER(FIND("decision",'Input| Setup'!$F$6)),'Input| Projects'!AK831,'Input| Projects'!U831)*M831*'Input| Escalations'!$I$17</f>
        <v>0</v>
      </c>
      <c r="AD831" s="172">
        <f>IF(ISNUMBER(FIND("decision",'Input| Setup'!$F$6)),'Input| Projects'!AL831,'Input| Projects'!V831)*N831*'Input| Escalations'!$I$17</f>
        <v>0</v>
      </c>
      <c r="AE831" s="172">
        <f>IF(ISNUMBER(FIND("decision",'Input| Setup'!$F$6)),'Input| Projects'!AM831,'Input| Projects'!W831)*O831*'Input| Escalations'!$I$17</f>
        <v>0</v>
      </c>
      <c r="AF831" s="175"/>
      <c r="AG831" s="172" cm="1">
        <f t="array" ref="AG831">IFERROR(--('Input| Projects'!$AS831="Yes")*_xlfn.SWITCH('Input| Overheads'!$C$50,"Direct costs",'Calc| Overheads Allocation'!C$8*Q831,"Internal labour",'Calc| Overheads Allocation'!C$8*Q831*'Input| Projects'!$AO831,"DNSP defined",'Calc| Overheads Allocation'!C$78*'Input| Projects'!$AV831,0),0)</f>
        <v>0</v>
      </c>
      <c r="AH831" s="172" cm="1">
        <f t="array" ref="AH831">IFERROR(--('Input| Projects'!$AS831="Yes")*_xlfn.SWITCH('Input| Overheads'!$C$50,"Direct costs",'Calc| Overheads Allocation'!D$8*R831,"Internal labour",'Calc| Overheads Allocation'!D$8*R831*'Input| Projects'!$AO831,"DNSP defined",'Calc| Overheads Allocation'!D$78*'Input| Projects'!$AV831,0),0)</f>
        <v>0</v>
      </c>
      <c r="AI831" s="172" cm="1">
        <f t="array" ref="AI831">IFERROR(--('Input| Projects'!$AS831="Yes")*_xlfn.SWITCH('Input| Overheads'!$C$50,"Direct costs",'Calc| Overheads Allocation'!E$8*S831,"Internal labour",'Calc| Overheads Allocation'!E$8*S831*'Input| Projects'!$AO831,"DNSP defined",'Calc| Overheads Allocation'!E$78*'Input| Projects'!$AV831,0),0)</f>
        <v>0</v>
      </c>
      <c r="AJ831" s="172" cm="1">
        <f t="array" ref="AJ831">IFERROR(--('Input| Projects'!$AS831="Yes")*_xlfn.SWITCH('Input| Overheads'!$C$50,"Direct costs",'Calc| Overheads Allocation'!F$8*T831,"Internal labour",'Calc| Overheads Allocation'!F$8*T831*'Input| Projects'!$AO831,"DNSP defined",'Calc| Overheads Allocation'!F$78*'Input| Projects'!$AV831,0),0)</f>
        <v>0</v>
      </c>
      <c r="AK831" s="172" cm="1">
        <f t="array" ref="AK831">IFERROR(--('Input| Projects'!$AS831="Yes")*_xlfn.SWITCH('Input| Overheads'!$C$50,"Direct costs",'Calc| Overheads Allocation'!G$8*U831,"Internal labour",'Calc| Overheads Allocation'!G$8*U831*'Input| Projects'!$AO831,"DNSP defined",'Calc| Overheads Allocation'!G$78*'Input| Projects'!$AV831,0),0)</f>
        <v>0</v>
      </c>
      <c r="AL831" s="172" cm="1">
        <f t="array" ref="AL831">IFERROR(--('Input| Projects'!$AS831="Yes")*_xlfn.SWITCH('Input| Overheads'!$C$50,"Direct costs",'Calc| Overheads Allocation'!H$8*V831,"Internal labour",'Calc| Overheads Allocation'!H$8*V831*'Input| Projects'!$AO831,"DNSP defined",'Calc| Overheads Allocation'!H$78*'Input| Projects'!$AV831,0),0)</f>
        <v>0</v>
      </c>
      <c r="AM831" s="172" cm="1">
        <f t="array" ref="AM831">IFERROR(--('Input| Projects'!$AS831="Yes")*_xlfn.SWITCH('Input| Overheads'!$C$50,"Direct costs",'Calc| Overheads Allocation'!I$8*W831,"Internal labour",'Calc| Overheads Allocation'!I$8*W831*'Input| Projects'!$AO831,"DNSP defined",'Calc| Overheads Allocation'!I$78*'Input| Projects'!$AV831,0),0)</f>
        <v>0</v>
      </c>
      <c r="AN831" s="175"/>
      <c r="AO831" s="172" cm="1">
        <f t="array" ref="AO831">IFERROR(--('Input| Projects'!$AT831="Yes")*_xlfn.SWITCH('Input| Overheads'!$C$50,"Direct costs",'Calc| Overheads Allocation'!C$9*Q831,"Internal labour",'Calc| Overheads Allocation'!C$9*Q831*'Input| Projects'!$AO831,"DNSP defined",'Calc| Overheads Allocation'!C$79*'Input| Projects'!$AW831,0),0)</f>
        <v>0</v>
      </c>
      <c r="AP831" s="172" cm="1">
        <f t="array" ref="AP831">IFERROR(--('Input| Projects'!$AT831="Yes")*_xlfn.SWITCH('Input| Overheads'!$C$50,"Direct costs",'Calc| Overheads Allocation'!D$9*R831,"Internal labour",'Calc| Overheads Allocation'!D$9*R831*'Input| Projects'!$AO831,"DNSP defined",'Calc| Overheads Allocation'!D$79*'Input| Projects'!$AW831,0),0)</f>
        <v>0</v>
      </c>
      <c r="AQ831" s="172" cm="1">
        <f t="array" ref="AQ831">IFERROR(--('Input| Projects'!$AT831="Yes")*_xlfn.SWITCH('Input| Overheads'!$C$50,"Direct costs",'Calc| Overheads Allocation'!E$9*S831,"Internal labour",'Calc| Overheads Allocation'!E$9*S831*'Input| Projects'!$AO831,"DNSP defined",'Calc| Overheads Allocation'!E$79*'Input| Projects'!$AW831,0),0)</f>
        <v>0</v>
      </c>
      <c r="AR831" s="172" cm="1">
        <f t="array" ref="AR831">IFERROR(--('Input| Projects'!$AT831="Yes")*_xlfn.SWITCH('Input| Overheads'!$C$50,"Direct costs",'Calc| Overheads Allocation'!F$9*T831,"Internal labour",'Calc| Overheads Allocation'!F$9*T831*'Input| Projects'!$AO831,"DNSP defined",'Calc| Overheads Allocation'!F$79*'Input| Projects'!$AW831,0),0)</f>
        <v>0</v>
      </c>
      <c r="AS831" s="172" cm="1">
        <f t="array" ref="AS831">IFERROR(--('Input| Projects'!$AT831="Yes")*_xlfn.SWITCH('Input| Overheads'!$C$50,"Direct costs",'Calc| Overheads Allocation'!G$9*U831,"Internal labour",'Calc| Overheads Allocation'!G$9*U831*'Input| Projects'!$AO831,"DNSP defined",'Calc| Overheads Allocation'!G$79*'Input| Projects'!$AW831,0),0)</f>
        <v>0</v>
      </c>
      <c r="AT831" s="172" cm="1">
        <f t="array" ref="AT831">IFERROR(--('Input| Projects'!$AT831="Yes")*_xlfn.SWITCH('Input| Overheads'!$C$50,"Direct costs",'Calc| Overheads Allocation'!H$9*V831,"Internal labour",'Calc| Overheads Allocation'!H$9*V831*'Input| Projects'!$AO831,"DNSP defined",'Calc| Overheads Allocation'!H$79*'Input| Projects'!$AW831,0),0)</f>
        <v>0</v>
      </c>
      <c r="AU831" s="172" cm="1">
        <f t="array" ref="AU831">IFERROR(--('Input| Projects'!$AT831="Yes")*_xlfn.SWITCH('Input| Overheads'!$C$50,"Direct costs",'Calc| Overheads Allocation'!I$9*W831,"Internal labour",'Calc| Overheads Allocation'!I$9*W831*'Input| Projects'!$AO831,"DNSP defined",'Calc| Overheads Allocation'!I$79*'Input| Projects'!$AW831,0),0)</f>
        <v>0</v>
      </c>
      <c r="AV831" s="175"/>
      <c r="AW831" s="172">
        <f t="shared" si="288"/>
        <v>0</v>
      </c>
      <c r="AX831" s="172">
        <f t="shared" si="289"/>
        <v>0</v>
      </c>
      <c r="AY831" s="172">
        <f t="shared" si="290"/>
        <v>0</v>
      </c>
      <c r="AZ831" s="172">
        <f t="shared" si="291"/>
        <v>0</v>
      </c>
      <c r="BA831" s="172">
        <f t="shared" si="292"/>
        <v>0</v>
      </c>
      <c r="BB831" s="172">
        <f t="shared" si="293"/>
        <v>0</v>
      </c>
      <c r="BC831" s="172">
        <f t="shared" si="294"/>
        <v>0</v>
      </c>
      <c r="BD831" s="176"/>
      <c r="BE831" s="172">
        <f t="shared" si="295"/>
        <v>0</v>
      </c>
      <c r="BF831" s="172">
        <f t="shared" si="296"/>
        <v>0</v>
      </c>
      <c r="BG831" s="172">
        <f t="shared" si="297"/>
        <v>0</v>
      </c>
      <c r="BH831" s="172">
        <f t="shared" si="298"/>
        <v>0</v>
      </c>
      <c r="BI831" s="172">
        <f t="shared" si="299"/>
        <v>0</v>
      </c>
      <c r="BJ831" s="172">
        <f t="shared" si="300"/>
        <v>0</v>
      </c>
      <c r="BK831" s="172">
        <f t="shared" si="301"/>
        <v>0</v>
      </c>
      <c r="BL831" s="176"/>
      <c r="BM831" s="172">
        <f t="shared" si="280"/>
        <v>0</v>
      </c>
      <c r="BN831" s="172">
        <f t="shared" si="281"/>
        <v>0</v>
      </c>
      <c r="BO831" s="172">
        <f t="shared" si="282"/>
        <v>0</v>
      </c>
      <c r="BP831" s="172">
        <f t="shared" si="283"/>
        <v>0</v>
      </c>
      <c r="BQ831" s="172">
        <f t="shared" si="284"/>
        <v>0</v>
      </c>
      <c r="BR831" s="172">
        <f t="shared" si="285"/>
        <v>0</v>
      </c>
      <c r="BS831" s="172">
        <f t="shared" si="286"/>
        <v>0</v>
      </c>
      <c r="BT831" s="55"/>
      <c r="BU831" s="158">
        <f>SUMIF('Input| Projects'!$BA$8:$CX$8,RIGHT(BU$9,3),'Input| Projects'!$BA831:$CX831)</f>
        <v>0</v>
      </c>
      <c r="BV831" s="158">
        <f>SUMIF('Input| Projects'!$BA$8:$CX$8,RIGHT(BV$9,3),'Input| Projects'!$BA831:$CX831)</f>
        <v>0</v>
      </c>
      <c r="BW831" s="79" t="str">
        <f t="shared" si="287"/>
        <v/>
      </c>
    </row>
    <row r="832" spans="2:75" x14ac:dyDescent="0.2">
      <c r="B832" s="123">
        <f>IFERROR('Input| Projects'!B832,"")</f>
        <v>823</v>
      </c>
      <c r="C832" s="160" t="str">
        <f>IFERROR(IF('Input| Projects'!C832="","",'Input| Projects'!C832),"")</f>
        <v/>
      </c>
      <c r="D832" s="160" t="str">
        <f>IFERROR(IF('Input| Projects'!D832="","",'Input| Projects'!D832),"")</f>
        <v/>
      </c>
      <c r="E832" s="53"/>
      <c r="F832" s="160" t="str">
        <f>IF(LEN('Input| Projects'!F832)&gt;0,'Input| Projects'!F832,"")</f>
        <v/>
      </c>
      <c r="G832" s="160" t="str">
        <f>IF(LEN('Input| Projects'!G832)&gt;0,'Input| Projects'!G832,"")</f>
        <v/>
      </c>
      <c r="H832" s="10"/>
      <c r="I832" s="194" cm="1">
        <f t="array" ref="I832">IF(LEN($F832)&gt;0,1+IFERROR(SUMPRODUCT(TRANSPOSE('Input| Projects'!$AO832:$AQ832),INDEX('Input| Escalations'!$F$27:$L$29,,MATCH(Q$9,'Input| Escalations'!$F$21:$L$21,0))),0),0)</f>
        <v>0</v>
      </c>
      <c r="J832" s="194" cm="1">
        <f t="array" ref="J832">IF(LEN($F832)&gt;0,1+IFERROR(SUMPRODUCT(TRANSPOSE('Input| Projects'!$AO832:$AQ832),INDEX('Input| Escalations'!$F$27:$L$29,,MATCH(R$9,'Input| Escalations'!$F$21:$L$21,0))),0),0)</f>
        <v>0</v>
      </c>
      <c r="K832" s="194" cm="1">
        <f t="array" ref="K832">IF(LEN($F832)&gt;0,1+IFERROR(SUMPRODUCT(TRANSPOSE('Input| Projects'!$AO832:$AQ832),INDEX('Input| Escalations'!$F$27:$L$29,,MATCH(S$9,'Input| Escalations'!$F$21:$L$21,0))),0),0)</f>
        <v>0</v>
      </c>
      <c r="L832" s="194" cm="1">
        <f t="array" ref="L832">IF(LEN($F832)&gt;0,1+IFERROR(SUMPRODUCT(TRANSPOSE('Input| Projects'!$AO832:$AQ832),INDEX('Input| Escalations'!$F$27:$L$29,,MATCH(T$9,'Input| Escalations'!$F$21:$L$21,0))),0),0)</f>
        <v>0</v>
      </c>
      <c r="M832" s="194" cm="1">
        <f t="array" ref="M832">IF(LEN($F832)&gt;0,1+IFERROR(SUMPRODUCT(TRANSPOSE('Input| Projects'!$AO832:$AQ832),INDEX('Input| Escalations'!$F$27:$L$29,,MATCH(U$9,'Input| Escalations'!$F$21:$L$21,0))),0),0)</f>
        <v>0</v>
      </c>
      <c r="N832" s="194" cm="1">
        <f t="array" ref="N832">IF(LEN($F832)&gt;0,1+IFERROR(SUMPRODUCT(TRANSPOSE('Input| Projects'!$AO832:$AQ832),INDEX('Input| Escalations'!$F$27:$L$29,,MATCH(V$9,'Input| Escalations'!$F$21:$L$21,0))),0),0)</f>
        <v>0</v>
      </c>
      <c r="O832" s="194" cm="1">
        <f t="array" ref="O832">IF(LEN($F832)&gt;0,1+IFERROR(SUMPRODUCT(TRANSPOSE('Input| Projects'!$AO832:$AQ832),INDEX('Input| Escalations'!$F$27:$L$29,,MATCH(W$9,'Input| Escalations'!$F$21:$L$21,0))),0),0)</f>
        <v>0</v>
      </c>
      <c r="P832" s="10"/>
      <c r="Q832" s="172">
        <f>IFERROR(IF(ISNUMBER(FIND("decision",'Input| Setup'!$F$6)),'Input| Projects'!Y832,'Input| Projects'!I832)*'Input| Escalations'!$I$17*I832,0)</f>
        <v>0</v>
      </c>
      <c r="R832" s="172">
        <f>IFERROR(IF(ISNUMBER(FIND("decision",'Input| Setup'!$F$6)),'Input| Projects'!Z832,'Input| Projects'!J832)*'Input| Escalations'!$I$17*J832,0)</f>
        <v>0</v>
      </c>
      <c r="S832" s="172">
        <f>IFERROR(IF(ISNUMBER(FIND("decision",'Input| Setup'!$F$6)),'Input| Projects'!AA832,'Input| Projects'!K832)*'Input| Escalations'!$I$17*K832,0)</f>
        <v>0</v>
      </c>
      <c r="T832" s="172">
        <f>IFERROR(IF(ISNUMBER(FIND("decision",'Input| Setup'!$F$6)),'Input| Projects'!AB832,'Input| Projects'!L832)*'Input| Escalations'!$I$17*L832,0)</f>
        <v>0</v>
      </c>
      <c r="U832" s="172">
        <f>IFERROR(IF(ISNUMBER(FIND("decision",'Input| Setup'!$F$6)),'Input| Projects'!AC832,'Input| Projects'!M832)*'Input| Escalations'!$I$17*M832,0)</f>
        <v>0</v>
      </c>
      <c r="V832" s="172">
        <f>IFERROR(IF(ISNUMBER(FIND("decision",'Input| Setup'!$F$6)),'Input| Projects'!AD832,'Input| Projects'!N832)*'Input| Escalations'!$I$17*N832,0)</f>
        <v>0</v>
      </c>
      <c r="W832" s="172">
        <f>IFERROR(IF(ISNUMBER(FIND("decision",'Input| Setup'!$F$6)),'Input| Projects'!AE832,'Input| Projects'!O832)*'Input| Escalations'!$I$17*O832,0)</f>
        <v>0</v>
      </c>
      <c r="X832" s="175"/>
      <c r="Y832" s="172">
        <f>IF(ISNUMBER(FIND("decision",'Input| Setup'!$F$6)),'Input| Projects'!AG832,'Input| Projects'!Q832)*I832*'Input| Escalations'!$I$17</f>
        <v>0</v>
      </c>
      <c r="Z832" s="172">
        <f>IF(ISNUMBER(FIND("decision",'Input| Setup'!$F$6)),'Input| Projects'!AH832,'Input| Projects'!R832)*J832*'Input| Escalations'!$I$17</f>
        <v>0</v>
      </c>
      <c r="AA832" s="172">
        <f>IF(ISNUMBER(FIND("decision",'Input| Setup'!$F$6)),'Input| Projects'!AI832,'Input| Projects'!S832)*K832*'Input| Escalations'!$I$17</f>
        <v>0</v>
      </c>
      <c r="AB832" s="172">
        <f>IF(ISNUMBER(FIND("decision",'Input| Setup'!$F$6)),'Input| Projects'!AJ832,'Input| Projects'!T832)*L832*'Input| Escalations'!$I$17</f>
        <v>0</v>
      </c>
      <c r="AC832" s="172">
        <f>IF(ISNUMBER(FIND("decision",'Input| Setup'!$F$6)),'Input| Projects'!AK832,'Input| Projects'!U832)*M832*'Input| Escalations'!$I$17</f>
        <v>0</v>
      </c>
      <c r="AD832" s="172">
        <f>IF(ISNUMBER(FIND("decision",'Input| Setup'!$F$6)),'Input| Projects'!AL832,'Input| Projects'!V832)*N832*'Input| Escalations'!$I$17</f>
        <v>0</v>
      </c>
      <c r="AE832" s="172">
        <f>IF(ISNUMBER(FIND("decision",'Input| Setup'!$F$6)),'Input| Projects'!AM832,'Input| Projects'!W832)*O832*'Input| Escalations'!$I$17</f>
        <v>0</v>
      </c>
      <c r="AF832" s="175"/>
      <c r="AG832" s="172" cm="1">
        <f t="array" ref="AG832">IFERROR(--('Input| Projects'!$AS832="Yes")*_xlfn.SWITCH('Input| Overheads'!$C$50,"Direct costs",'Calc| Overheads Allocation'!C$8*Q832,"Internal labour",'Calc| Overheads Allocation'!C$8*Q832*'Input| Projects'!$AO832,"DNSP defined",'Calc| Overheads Allocation'!C$78*'Input| Projects'!$AV832,0),0)</f>
        <v>0</v>
      </c>
      <c r="AH832" s="172" cm="1">
        <f t="array" ref="AH832">IFERROR(--('Input| Projects'!$AS832="Yes")*_xlfn.SWITCH('Input| Overheads'!$C$50,"Direct costs",'Calc| Overheads Allocation'!D$8*R832,"Internal labour",'Calc| Overheads Allocation'!D$8*R832*'Input| Projects'!$AO832,"DNSP defined",'Calc| Overheads Allocation'!D$78*'Input| Projects'!$AV832,0),0)</f>
        <v>0</v>
      </c>
      <c r="AI832" s="172" cm="1">
        <f t="array" ref="AI832">IFERROR(--('Input| Projects'!$AS832="Yes")*_xlfn.SWITCH('Input| Overheads'!$C$50,"Direct costs",'Calc| Overheads Allocation'!E$8*S832,"Internal labour",'Calc| Overheads Allocation'!E$8*S832*'Input| Projects'!$AO832,"DNSP defined",'Calc| Overheads Allocation'!E$78*'Input| Projects'!$AV832,0),0)</f>
        <v>0</v>
      </c>
      <c r="AJ832" s="172" cm="1">
        <f t="array" ref="AJ832">IFERROR(--('Input| Projects'!$AS832="Yes")*_xlfn.SWITCH('Input| Overheads'!$C$50,"Direct costs",'Calc| Overheads Allocation'!F$8*T832,"Internal labour",'Calc| Overheads Allocation'!F$8*T832*'Input| Projects'!$AO832,"DNSP defined",'Calc| Overheads Allocation'!F$78*'Input| Projects'!$AV832,0),0)</f>
        <v>0</v>
      </c>
      <c r="AK832" s="172" cm="1">
        <f t="array" ref="AK832">IFERROR(--('Input| Projects'!$AS832="Yes")*_xlfn.SWITCH('Input| Overheads'!$C$50,"Direct costs",'Calc| Overheads Allocation'!G$8*U832,"Internal labour",'Calc| Overheads Allocation'!G$8*U832*'Input| Projects'!$AO832,"DNSP defined",'Calc| Overheads Allocation'!G$78*'Input| Projects'!$AV832,0),0)</f>
        <v>0</v>
      </c>
      <c r="AL832" s="172" cm="1">
        <f t="array" ref="AL832">IFERROR(--('Input| Projects'!$AS832="Yes")*_xlfn.SWITCH('Input| Overheads'!$C$50,"Direct costs",'Calc| Overheads Allocation'!H$8*V832,"Internal labour",'Calc| Overheads Allocation'!H$8*V832*'Input| Projects'!$AO832,"DNSP defined",'Calc| Overheads Allocation'!H$78*'Input| Projects'!$AV832,0),0)</f>
        <v>0</v>
      </c>
      <c r="AM832" s="172" cm="1">
        <f t="array" ref="AM832">IFERROR(--('Input| Projects'!$AS832="Yes")*_xlfn.SWITCH('Input| Overheads'!$C$50,"Direct costs",'Calc| Overheads Allocation'!I$8*W832,"Internal labour",'Calc| Overheads Allocation'!I$8*W832*'Input| Projects'!$AO832,"DNSP defined",'Calc| Overheads Allocation'!I$78*'Input| Projects'!$AV832,0),0)</f>
        <v>0</v>
      </c>
      <c r="AN832" s="175"/>
      <c r="AO832" s="172" cm="1">
        <f t="array" ref="AO832">IFERROR(--('Input| Projects'!$AT832="Yes")*_xlfn.SWITCH('Input| Overheads'!$C$50,"Direct costs",'Calc| Overheads Allocation'!C$9*Q832,"Internal labour",'Calc| Overheads Allocation'!C$9*Q832*'Input| Projects'!$AO832,"DNSP defined",'Calc| Overheads Allocation'!C$79*'Input| Projects'!$AW832,0),0)</f>
        <v>0</v>
      </c>
      <c r="AP832" s="172" cm="1">
        <f t="array" ref="AP832">IFERROR(--('Input| Projects'!$AT832="Yes")*_xlfn.SWITCH('Input| Overheads'!$C$50,"Direct costs",'Calc| Overheads Allocation'!D$9*R832,"Internal labour",'Calc| Overheads Allocation'!D$9*R832*'Input| Projects'!$AO832,"DNSP defined",'Calc| Overheads Allocation'!D$79*'Input| Projects'!$AW832,0),0)</f>
        <v>0</v>
      </c>
      <c r="AQ832" s="172" cm="1">
        <f t="array" ref="AQ832">IFERROR(--('Input| Projects'!$AT832="Yes")*_xlfn.SWITCH('Input| Overheads'!$C$50,"Direct costs",'Calc| Overheads Allocation'!E$9*S832,"Internal labour",'Calc| Overheads Allocation'!E$9*S832*'Input| Projects'!$AO832,"DNSP defined",'Calc| Overheads Allocation'!E$79*'Input| Projects'!$AW832,0),0)</f>
        <v>0</v>
      </c>
      <c r="AR832" s="172" cm="1">
        <f t="array" ref="AR832">IFERROR(--('Input| Projects'!$AT832="Yes")*_xlfn.SWITCH('Input| Overheads'!$C$50,"Direct costs",'Calc| Overheads Allocation'!F$9*T832,"Internal labour",'Calc| Overheads Allocation'!F$9*T832*'Input| Projects'!$AO832,"DNSP defined",'Calc| Overheads Allocation'!F$79*'Input| Projects'!$AW832,0),0)</f>
        <v>0</v>
      </c>
      <c r="AS832" s="172" cm="1">
        <f t="array" ref="AS832">IFERROR(--('Input| Projects'!$AT832="Yes")*_xlfn.SWITCH('Input| Overheads'!$C$50,"Direct costs",'Calc| Overheads Allocation'!G$9*U832,"Internal labour",'Calc| Overheads Allocation'!G$9*U832*'Input| Projects'!$AO832,"DNSP defined",'Calc| Overheads Allocation'!G$79*'Input| Projects'!$AW832,0),0)</f>
        <v>0</v>
      </c>
      <c r="AT832" s="172" cm="1">
        <f t="array" ref="AT832">IFERROR(--('Input| Projects'!$AT832="Yes")*_xlfn.SWITCH('Input| Overheads'!$C$50,"Direct costs",'Calc| Overheads Allocation'!H$9*V832,"Internal labour",'Calc| Overheads Allocation'!H$9*V832*'Input| Projects'!$AO832,"DNSP defined",'Calc| Overheads Allocation'!H$79*'Input| Projects'!$AW832,0),0)</f>
        <v>0</v>
      </c>
      <c r="AU832" s="172" cm="1">
        <f t="array" ref="AU832">IFERROR(--('Input| Projects'!$AT832="Yes")*_xlfn.SWITCH('Input| Overheads'!$C$50,"Direct costs",'Calc| Overheads Allocation'!I$9*W832,"Internal labour",'Calc| Overheads Allocation'!I$9*W832*'Input| Projects'!$AO832,"DNSP defined",'Calc| Overheads Allocation'!I$79*'Input| Projects'!$AW832,0),0)</f>
        <v>0</v>
      </c>
      <c r="AV832" s="175"/>
      <c r="AW832" s="172">
        <f t="shared" si="288"/>
        <v>0</v>
      </c>
      <c r="AX832" s="172">
        <f t="shared" si="289"/>
        <v>0</v>
      </c>
      <c r="AY832" s="172">
        <f t="shared" si="290"/>
        <v>0</v>
      </c>
      <c r="AZ832" s="172">
        <f t="shared" si="291"/>
        <v>0</v>
      </c>
      <c r="BA832" s="172">
        <f t="shared" si="292"/>
        <v>0</v>
      </c>
      <c r="BB832" s="172">
        <f t="shared" si="293"/>
        <v>0</v>
      </c>
      <c r="BC832" s="172">
        <f t="shared" si="294"/>
        <v>0</v>
      </c>
      <c r="BD832" s="176"/>
      <c r="BE832" s="172">
        <f t="shared" si="295"/>
        <v>0</v>
      </c>
      <c r="BF832" s="172">
        <f t="shared" si="296"/>
        <v>0</v>
      </c>
      <c r="BG832" s="172">
        <f t="shared" si="297"/>
        <v>0</v>
      </c>
      <c r="BH832" s="172">
        <f t="shared" si="298"/>
        <v>0</v>
      </c>
      <c r="BI832" s="172">
        <f t="shared" si="299"/>
        <v>0</v>
      </c>
      <c r="BJ832" s="172">
        <f t="shared" si="300"/>
        <v>0</v>
      </c>
      <c r="BK832" s="172">
        <f t="shared" si="301"/>
        <v>0</v>
      </c>
      <c r="BL832" s="176"/>
      <c r="BM832" s="172">
        <f t="shared" si="280"/>
        <v>0</v>
      </c>
      <c r="BN832" s="172">
        <f t="shared" si="281"/>
        <v>0</v>
      </c>
      <c r="BO832" s="172">
        <f t="shared" si="282"/>
        <v>0</v>
      </c>
      <c r="BP832" s="172">
        <f t="shared" si="283"/>
        <v>0</v>
      </c>
      <c r="BQ832" s="172">
        <f t="shared" si="284"/>
        <v>0</v>
      </c>
      <c r="BR832" s="172">
        <f t="shared" si="285"/>
        <v>0</v>
      </c>
      <c r="BS832" s="172">
        <f t="shared" si="286"/>
        <v>0</v>
      </c>
      <c r="BT832" s="55"/>
      <c r="BU832" s="158">
        <f>SUMIF('Input| Projects'!$BA$8:$CX$8,RIGHT(BU$9,3),'Input| Projects'!$BA832:$CX832)</f>
        <v>0</v>
      </c>
      <c r="BV832" s="158">
        <f>SUMIF('Input| Projects'!$BA$8:$CX$8,RIGHT(BV$9,3),'Input| Projects'!$BA832:$CX832)</f>
        <v>0</v>
      </c>
      <c r="BW832" s="79" t="str">
        <f t="shared" si="287"/>
        <v/>
      </c>
    </row>
    <row r="833" spans="2:75" x14ac:dyDescent="0.2">
      <c r="B833" s="123">
        <f>IFERROR('Input| Projects'!B833,"")</f>
        <v>824</v>
      </c>
      <c r="C833" s="160" t="str">
        <f>IFERROR(IF('Input| Projects'!C833="","",'Input| Projects'!C833),"")</f>
        <v/>
      </c>
      <c r="D833" s="160" t="str">
        <f>IFERROR(IF('Input| Projects'!D833="","",'Input| Projects'!D833),"")</f>
        <v/>
      </c>
      <c r="E833" s="53"/>
      <c r="F833" s="160" t="str">
        <f>IF(LEN('Input| Projects'!F833)&gt;0,'Input| Projects'!F833,"")</f>
        <v/>
      </c>
      <c r="G833" s="160" t="str">
        <f>IF(LEN('Input| Projects'!G833)&gt;0,'Input| Projects'!G833,"")</f>
        <v/>
      </c>
      <c r="H833" s="10"/>
      <c r="I833" s="194" cm="1">
        <f t="array" ref="I833">IF(LEN($F833)&gt;0,1+IFERROR(SUMPRODUCT(TRANSPOSE('Input| Projects'!$AO833:$AQ833),INDEX('Input| Escalations'!$F$27:$L$29,,MATCH(Q$9,'Input| Escalations'!$F$21:$L$21,0))),0),0)</f>
        <v>0</v>
      </c>
      <c r="J833" s="194" cm="1">
        <f t="array" ref="J833">IF(LEN($F833)&gt;0,1+IFERROR(SUMPRODUCT(TRANSPOSE('Input| Projects'!$AO833:$AQ833),INDEX('Input| Escalations'!$F$27:$L$29,,MATCH(R$9,'Input| Escalations'!$F$21:$L$21,0))),0),0)</f>
        <v>0</v>
      </c>
      <c r="K833" s="194" cm="1">
        <f t="array" ref="K833">IF(LEN($F833)&gt;0,1+IFERROR(SUMPRODUCT(TRANSPOSE('Input| Projects'!$AO833:$AQ833),INDEX('Input| Escalations'!$F$27:$L$29,,MATCH(S$9,'Input| Escalations'!$F$21:$L$21,0))),0),0)</f>
        <v>0</v>
      </c>
      <c r="L833" s="194" cm="1">
        <f t="array" ref="L833">IF(LEN($F833)&gt;0,1+IFERROR(SUMPRODUCT(TRANSPOSE('Input| Projects'!$AO833:$AQ833),INDEX('Input| Escalations'!$F$27:$L$29,,MATCH(T$9,'Input| Escalations'!$F$21:$L$21,0))),0),0)</f>
        <v>0</v>
      </c>
      <c r="M833" s="194" cm="1">
        <f t="array" ref="M833">IF(LEN($F833)&gt;0,1+IFERROR(SUMPRODUCT(TRANSPOSE('Input| Projects'!$AO833:$AQ833),INDEX('Input| Escalations'!$F$27:$L$29,,MATCH(U$9,'Input| Escalations'!$F$21:$L$21,0))),0),0)</f>
        <v>0</v>
      </c>
      <c r="N833" s="194" cm="1">
        <f t="array" ref="N833">IF(LEN($F833)&gt;0,1+IFERROR(SUMPRODUCT(TRANSPOSE('Input| Projects'!$AO833:$AQ833),INDEX('Input| Escalations'!$F$27:$L$29,,MATCH(V$9,'Input| Escalations'!$F$21:$L$21,0))),0),0)</f>
        <v>0</v>
      </c>
      <c r="O833" s="194" cm="1">
        <f t="array" ref="O833">IF(LEN($F833)&gt;0,1+IFERROR(SUMPRODUCT(TRANSPOSE('Input| Projects'!$AO833:$AQ833),INDEX('Input| Escalations'!$F$27:$L$29,,MATCH(W$9,'Input| Escalations'!$F$21:$L$21,0))),0),0)</f>
        <v>0</v>
      </c>
      <c r="P833" s="10"/>
      <c r="Q833" s="172">
        <f>IFERROR(IF(ISNUMBER(FIND("decision",'Input| Setup'!$F$6)),'Input| Projects'!Y833,'Input| Projects'!I833)*'Input| Escalations'!$I$17*I833,0)</f>
        <v>0</v>
      </c>
      <c r="R833" s="172">
        <f>IFERROR(IF(ISNUMBER(FIND("decision",'Input| Setup'!$F$6)),'Input| Projects'!Z833,'Input| Projects'!J833)*'Input| Escalations'!$I$17*J833,0)</f>
        <v>0</v>
      </c>
      <c r="S833" s="172">
        <f>IFERROR(IF(ISNUMBER(FIND("decision",'Input| Setup'!$F$6)),'Input| Projects'!AA833,'Input| Projects'!K833)*'Input| Escalations'!$I$17*K833,0)</f>
        <v>0</v>
      </c>
      <c r="T833" s="172">
        <f>IFERROR(IF(ISNUMBER(FIND("decision",'Input| Setup'!$F$6)),'Input| Projects'!AB833,'Input| Projects'!L833)*'Input| Escalations'!$I$17*L833,0)</f>
        <v>0</v>
      </c>
      <c r="U833" s="172">
        <f>IFERROR(IF(ISNUMBER(FIND("decision",'Input| Setup'!$F$6)),'Input| Projects'!AC833,'Input| Projects'!M833)*'Input| Escalations'!$I$17*M833,0)</f>
        <v>0</v>
      </c>
      <c r="V833" s="172">
        <f>IFERROR(IF(ISNUMBER(FIND("decision",'Input| Setup'!$F$6)),'Input| Projects'!AD833,'Input| Projects'!N833)*'Input| Escalations'!$I$17*N833,0)</f>
        <v>0</v>
      </c>
      <c r="W833" s="172">
        <f>IFERROR(IF(ISNUMBER(FIND("decision",'Input| Setup'!$F$6)),'Input| Projects'!AE833,'Input| Projects'!O833)*'Input| Escalations'!$I$17*O833,0)</f>
        <v>0</v>
      </c>
      <c r="X833" s="175"/>
      <c r="Y833" s="172">
        <f>IF(ISNUMBER(FIND("decision",'Input| Setup'!$F$6)),'Input| Projects'!AG833,'Input| Projects'!Q833)*I833*'Input| Escalations'!$I$17</f>
        <v>0</v>
      </c>
      <c r="Z833" s="172">
        <f>IF(ISNUMBER(FIND("decision",'Input| Setup'!$F$6)),'Input| Projects'!AH833,'Input| Projects'!R833)*J833*'Input| Escalations'!$I$17</f>
        <v>0</v>
      </c>
      <c r="AA833" s="172">
        <f>IF(ISNUMBER(FIND("decision",'Input| Setup'!$F$6)),'Input| Projects'!AI833,'Input| Projects'!S833)*K833*'Input| Escalations'!$I$17</f>
        <v>0</v>
      </c>
      <c r="AB833" s="172">
        <f>IF(ISNUMBER(FIND("decision",'Input| Setup'!$F$6)),'Input| Projects'!AJ833,'Input| Projects'!T833)*L833*'Input| Escalations'!$I$17</f>
        <v>0</v>
      </c>
      <c r="AC833" s="172">
        <f>IF(ISNUMBER(FIND("decision",'Input| Setup'!$F$6)),'Input| Projects'!AK833,'Input| Projects'!U833)*M833*'Input| Escalations'!$I$17</f>
        <v>0</v>
      </c>
      <c r="AD833" s="172">
        <f>IF(ISNUMBER(FIND("decision",'Input| Setup'!$F$6)),'Input| Projects'!AL833,'Input| Projects'!V833)*N833*'Input| Escalations'!$I$17</f>
        <v>0</v>
      </c>
      <c r="AE833" s="172">
        <f>IF(ISNUMBER(FIND("decision",'Input| Setup'!$F$6)),'Input| Projects'!AM833,'Input| Projects'!W833)*O833*'Input| Escalations'!$I$17</f>
        <v>0</v>
      </c>
      <c r="AF833" s="175"/>
      <c r="AG833" s="172" cm="1">
        <f t="array" ref="AG833">IFERROR(--('Input| Projects'!$AS833="Yes")*_xlfn.SWITCH('Input| Overheads'!$C$50,"Direct costs",'Calc| Overheads Allocation'!C$8*Q833,"Internal labour",'Calc| Overheads Allocation'!C$8*Q833*'Input| Projects'!$AO833,"DNSP defined",'Calc| Overheads Allocation'!C$78*'Input| Projects'!$AV833,0),0)</f>
        <v>0</v>
      </c>
      <c r="AH833" s="172" cm="1">
        <f t="array" ref="AH833">IFERROR(--('Input| Projects'!$AS833="Yes")*_xlfn.SWITCH('Input| Overheads'!$C$50,"Direct costs",'Calc| Overheads Allocation'!D$8*R833,"Internal labour",'Calc| Overheads Allocation'!D$8*R833*'Input| Projects'!$AO833,"DNSP defined",'Calc| Overheads Allocation'!D$78*'Input| Projects'!$AV833,0),0)</f>
        <v>0</v>
      </c>
      <c r="AI833" s="172" cm="1">
        <f t="array" ref="AI833">IFERROR(--('Input| Projects'!$AS833="Yes")*_xlfn.SWITCH('Input| Overheads'!$C$50,"Direct costs",'Calc| Overheads Allocation'!E$8*S833,"Internal labour",'Calc| Overheads Allocation'!E$8*S833*'Input| Projects'!$AO833,"DNSP defined",'Calc| Overheads Allocation'!E$78*'Input| Projects'!$AV833,0),0)</f>
        <v>0</v>
      </c>
      <c r="AJ833" s="172" cm="1">
        <f t="array" ref="AJ833">IFERROR(--('Input| Projects'!$AS833="Yes")*_xlfn.SWITCH('Input| Overheads'!$C$50,"Direct costs",'Calc| Overheads Allocation'!F$8*T833,"Internal labour",'Calc| Overheads Allocation'!F$8*T833*'Input| Projects'!$AO833,"DNSP defined",'Calc| Overheads Allocation'!F$78*'Input| Projects'!$AV833,0),0)</f>
        <v>0</v>
      </c>
      <c r="AK833" s="172" cm="1">
        <f t="array" ref="AK833">IFERROR(--('Input| Projects'!$AS833="Yes")*_xlfn.SWITCH('Input| Overheads'!$C$50,"Direct costs",'Calc| Overheads Allocation'!G$8*U833,"Internal labour",'Calc| Overheads Allocation'!G$8*U833*'Input| Projects'!$AO833,"DNSP defined",'Calc| Overheads Allocation'!G$78*'Input| Projects'!$AV833,0),0)</f>
        <v>0</v>
      </c>
      <c r="AL833" s="172" cm="1">
        <f t="array" ref="AL833">IFERROR(--('Input| Projects'!$AS833="Yes")*_xlfn.SWITCH('Input| Overheads'!$C$50,"Direct costs",'Calc| Overheads Allocation'!H$8*V833,"Internal labour",'Calc| Overheads Allocation'!H$8*V833*'Input| Projects'!$AO833,"DNSP defined",'Calc| Overheads Allocation'!H$78*'Input| Projects'!$AV833,0),0)</f>
        <v>0</v>
      </c>
      <c r="AM833" s="172" cm="1">
        <f t="array" ref="AM833">IFERROR(--('Input| Projects'!$AS833="Yes")*_xlfn.SWITCH('Input| Overheads'!$C$50,"Direct costs",'Calc| Overheads Allocation'!I$8*W833,"Internal labour",'Calc| Overheads Allocation'!I$8*W833*'Input| Projects'!$AO833,"DNSP defined",'Calc| Overheads Allocation'!I$78*'Input| Projects'!$AV833,0),0)</f>
        <v>0</v>
      </c>
      <c r="AN833" s="175"/>
      <c r="AO833" s="172" cm="1">
        <f t="array" ref="AO833">IFERROR(--('Input| Projects'!$AT833="Yes")*_xlfn.SWITCH('Input| Overheads'!$C$50,"Direct costs",'Calc| Overheads Allocation'!C$9*Q833,"Internal labour",'Calc| Overheads Allocation'!C$9*Q833*'Input| Projects'!$AO833,"DNSP defined",'Calc| Overheads Allocation'!C$79*'Input| Projects'!$AW833,0),0)</f>
        <v>0</v>
      </c>
      <c r="AP833" s="172" cm="1">
        <f t="array" ref="AP833">IFERROR(--('Input| Projects'!$AT833="Yes")*_xlfn.SWITCH('Input| Overheads'!$C$50,"Direct costs",'Calc| Overheads Allocation'!D$9*R833,"Internal labour",'Calc| Overheads Allocation'!D$9*R833*'Input| Projects'!$AO833,"DNSP defined",'Calc| Overheads Allocation'!D$79*'Input| Projects'!$AW833,0),0)</f>
        <v>0</v>
      </c>
      <c r="AQ833" s="172" cm="1">
        <f t="array" ref="AQ833">IFERROR(--('Input| Projects'!$AT833="Yes")*_xlfn.SWITCH('Input| Overheads'!$C$50,"Direct costs",'Calc| Overheads Allocation'!E$9*S833,"Internal labour",'Calc| Overheads Allocation'!E$9*S833*'Input| Projects'!$AO833,"DNSP defined",'Calc| Overheads Allocation'!E$79*'Input| Projects'!$AW833,0),0)</f>
        <v>0</v>
      </c>
      <c r="AR833" s="172" cm="1">
        <f t="array" ref="AR833">IFERROR(--('Input| Projects'!$AT833="Yes")*_xlfn.SWITCH('Input| Overheads'!$C$50,"Direct costs",'Calc| Overheads Allocation'!F$9*T833,"Internal labour",'Calc| Overheads Allocation'!F$9*T833*'Input| Projects'!$AO833,"DNSP defined",'Calc| Overheads Allocation'!F$79*'Input| Projects'!$AW833,0),0)</f>
        <v>0</v>
      </c>
      <c r="AS833" s="172" cm="1">
        <f t="array" ref="AS833">IFERROR(--('Input| Projects'!$AT833="Yes")*_xlfn.SWITCH('Input| Overheads'!$C$50,"Direct costs",'Calc| Overheads Allocation'!G$9*U833,"Internal labour",'Calc| Overheads Allocation'!G$9*U833*'Input| Projects'!$AO833,"DNSP defined",'Calc| Overheads Allocation'!G$79*'Input| Projects'!$AW833,0),0)</f>
        <v>0</v>
      </c>
      <c r="AT833" s="172" cm="1">
        <f t="array" ref="AT833">IFERROR(--('Input| Projects'!$AT833="Yes")*_xlfn.SWITCH('Input| Overheads'!$C$50,"Direct costs",'Calc| Overheads Allocation'!H$9*V833,"Internal labour",'Calc| Overheads Allocation'!H$9*V833*'Input| Projects'!$AO833,"DNSP defined",'Calc| Overheads Allocation'!H$79*'Input| Projects'!$AW833,0),0)</f>
        <v>0</v>
      </c>
      <c r="AU833" s="172" cm="1">
        <f t="array" ref="AU833">IFERROR(--('Input| Projects'!$AT833="Yes")*_xlfn.SWITCH('Input| Overheads'!$C$50,"Direct costs",'Calc| Overheads Allocation'!I$9*W833,"Internal labour",'Calc| Overheads Allocation'!I$9*W833*'Input| Projects'!$AO833,"DNSP defined",'Calc| Overheads Allocation'!I$79*'Input| Projects'!$AW833,0),0)</f>
        <v>0</v>
      </c>
      <c r="AV833" s="175"/>
      <c r="AW833" s="172">
        <f t="shared" si="288"/>
        <v>0</v>
      </c>
      <c r="AX833" s="172">
        <f t="shared" si="289"/>
        <v>0</v>
      </c>
      <c r="AY833" s="172">
        <f t="shared" si="290"/>
        <v>0</v>
      </c>
      <c r="AZ833" s="172">
        <f t="shared" si="291"/>
        <v>0</v>
      </c>
      <c r="BA833" s="172">
        <f t="shared" si="292"/>
        <v>0</v>
      </c>
      <c r="BB833" s="172">
        <f t="shared" si="293"/>
        <v>0</v>
      </c>
      <c r="BC833" s="172">
        <f t="shared" si="294"/>
        <v>0</v>
      </c>
      <c r="BD833" s="176"/>
      <c r="BE833" s="172">
        <f t="shared" si="295"/>
        <v>0</v>
      </c>
      <c r="BF833" s="172">
        <f t="shared" si="296"/>
        <v>0</v>
      </c>
      <c r="BG833" s="172">
        <f t="shared" si="297"/>
        <v>0</v>
      </c>
      <c r="BH833" s="172">
        <f t="shared" si="298"/>
        <v>0</v>
      </c>
      <c r="BI833" s="172">
        <f t="shared" si="299"/>
        <v>0</v>
      </c>
      <c r="BJ833" s="172">
        <f t="shared" si="300"/>
        <v>0</v>
      </c>
      <c r="BK833" s="172">
        <f t="shared" si="301"/>
        <v>0</v>
      </c>
      <c r="BL833" s="176"/>
      <c r="BM833" s="172">
        <f t="shared" si="280"/>
        <v>0</v>
      </c>
      <c r="BN833" s="172">
        <f t="shared" si="281"/>
        <v>0</v>
      </c>
      <c r="BO833" s="172">
        <f t="shared" si="282"/>
        <v>0</v>
      </c>
      <c r="BP833" s="172">
        <f t="shared" si="283"/>
        <v>0</v>
      </c>
      <c r="BQ833" s="172">
        <f t="shared" si="284"/>
        <v>0</v>
      </c>
      <c r="BR833" s="172">
        <f t="shared" si="285"/>
        <v>0</v>
      </c>
      <c r="BS833" s="172">
        <f t="shared" si="286"/>
        <v>0</v>
      </c>
      <c r="BT833" s="55"/>
      <c r="BU833" s="158">
        <f>SUMIF('Input| Projects'!$BA$8:$CX$8,RIGHT(BU$9,3),'Input| Projects'!$BA833:$CX833)</f>
        <v>0</v>
      </c>
      <c r="BV833" s="158">
        <f>SUMIF('Input| Projects'!$BA$8:$CX$8,RIGHT(BV$9,3),'Input| Projects'!$BA833:$CX833)</f>
        <v>0</v>
      </c>
      <c r="BW833" s="79" t="str">
        <f t="shared" si="287"/>
        <v/>
      </c>
    </row>
    <row r="834" spans="2:75" x14ac:dyDescent="0.2">
      <c r="B834" s="123">
        <f>IFERROR('Input| Projects'!B834,"")</f>
        <v>825</v>
      </c>
      <c r="C834" s="160" t="str">
        <f>IFERROR(IF('Input| Projects'!C834="","",'Input| Projects'!C834),"")</f>
        <v/>
      </c>
      <c r="D834" s="160" t="str">
        <f>IFERROR(IF('Input| Projects'!D834="","",'Input| Projects'!D834),"")</f>
        <v/>
      </c>
      <c r="E834" s="53"/>
      <c r="F834" s="160" t="str">
        <f>IF(LEN('Input| Projects'!F834)&gt;0,'Input| Projects'!F834,"")</f>
        <v/>
      </c>
      <c r="G834" s="160" t="str">
        <f>IF(LEN('Input| Projects'!G834)&gt;0,'Input| Projects'!G834,"")</f>
        <v/>
      </c>
      <c r="H834" s="10"/>
      <c r="I834" s="194" cm="1">
        <f t="array" ref="I834">IF(LEN($F834)&gt;0,1+IFERROR(SUMPRODUCT(TRANSPOSE('Input| Projects'!$AO834:$AQ834),INDEX('Input| Escalations'!$F$27:$L$29,,MATCH(Q$9,'Input| Escalations'!$F$21:$L$21,0))),0),0)</f>
        <v>0</v>
      </c>
      <c r="J834" s="194" cm="1">
        <f t="array" ref="J834">IF(LEN($F834)&gt;0,1+IFERROR(SUMPRODUCT(TRANSPOSE('Input| Projects'!$AO834:$AQ834),INDEX('Input| Escalations'!$F$27:$L$29,,MATCH(R$9,'Input| Escalations'!$F$21:$L$21,0))),0),0)</f>
        <v>0</v>
      </c>
      <c r="K834" s="194" cm="1">
        <f t="array" ref="K834">IF(LEN($F834)&gt;0,1+IFERROR(SUMPRODUCT(TRANSPOSE('Input| Projects'!$AO834:$AQ834),INDEX('Input| Escalations'!$F$27:$L$29,,MATCH(S$9,'Input| Escalations'!$F$21:$L$21,0))),0),0)</f>
        <v>0</v>
      </c>
      <c r="L834" s="194" cm="1">
        <f t="array" ref="L834">IF(LEN($F834)&gt;0,1+IFERROR(SUMPRODUCT(TRANSPOSE('Input| Projects'!$AO834:$AQ834),INDEX('Input| Escalations'!$F$27:$L$29,,MATCH(T$9,'Input| Escalations'!$F$21:$L$21,0))),0),0)</f>
        <v>0</v>
      </c>
      <c r="M834" s="194" cm="1">
        <f t="array" ref="M834">IF(LEN($F834)&gt;0,1+IFERROR(SUMPRODUCT(TRANSPOSE('Input| Projects'!$AO834:$AQ834),INDEX('Input| Escalations'!$F$27:$L$29,,MATCH(U$9,'Input| Escalations'!$F$21:$L$21,0))),0),0)</f>
        <v>0</v>
      </c>
      <c r="N834" s="194" cm="1">
        <f t="array" ref="N834">IF(LEN($F834)&gt;0,1+IFERROR(SUMPRODUCT(TRANSPOSE('Input| Projects'!$AO834:$AQ834),INDEX('Input| Escalations'!$F$27:$L$29,,MATCH(V$9,'Input| Escalations'!$F$21:$L$21,0))),0),0)</f>
        <v>0</v>
      </c>
      <c r="O834" s="194" cm="1">
        <f t="array" ref="O834">IF(LEN($F834)&gt;0,1+IFERROR(SUMPRODUCT(TRANSPOSE('Input| Projects'!$AO834:$AQ834),INDEX('Input| Escalations'!$F$27:$L$29,,MATCH(W$9,'Input| Escalations'!$F$21:$L$21,0))),0),0)</f>
        <v>0</v>
      </c>
      <c r="P834" s="10"/>
      <c r="Q834" s="172">
        <f>IFERROR(IF(ISNUMBER(FIND("decision",'Input| Setup'!$F$6)),'Input| Projects'!Y834,'Input| Projects'!I834)*'Input| Escalations'!$I$17*I834,0)</f>
        <v>0</v>
      </c>
      <c r="R834" s="172">
        <f>IFERROR(IF(ISNUMBER(FIND("decision",'Input| Setup'!$F$6)),'Input| Projects'!Z834,'Input| Projects'!J834)*'Input| Escalations'!$I$17*J834,0)</f>
        <v>0</v>
      </c>
      <c r="S834" s="172">
        <f>IFERROR(IF(ISNUMBER(FIND("decision",'Input| Setup'!$F$6)),'Input| Projects'!AA834,'Input| Projects'!K834)*'Input| Escalations'!$I$17*K834,0)</f>
        <v>0</v>
      </c>
      <c r="T834" s="172">
        <f>IFERROR(IF(ISNUMBER(FIND("decision",'Input| Setup'!$F$6)),'Input| Projects'!AB834,'Input| Projects'!L834)*'Input| Escalations'!$I$17*L834,0)</f>
        <v>0</v>
      </c>
      <c r="U834" s="172">
        <f>IFERROR(IF(ISNUMBER(FIND("decision",'Input| Setup'!$F$6)),'Input| Projects'!AC834,'Input| Projects'!M834)*'Input| Escalations'!$I$17*M834,0)</f>
        <v>0</v>
      </c>
      <c r="V834" s="172">
        <f>IFERROR(IF(ISNUMBER(FIND("decision",'Input| Setup'!$F$6)),'Input| Projects'!AD834,'Input| Projects'!N834)*'Input| Escalations'!$I$17*N834,0)</f>
        <v>0</v>
      </c>
      <c r="W834" s="172">
        <f>IFERROR(IF(ISNUMBER(FIND("decision",'Input| Setup'!$F$6)),'Input| Projects'!AE834,'Input| Projects'!O834)*'Input| Escalations'!$I$17*O834,0)</f>
        <v>0</v>
      </c>
      <c r="X834" s="175"/>
      <c r="Y834" s="172">
        <f>IF(ISNUMBER(FIND("decision",'Input| Setup'!$F$6)),'Input| Projects'!AG834,'Input| Projects'!Q834)*I834*'Input| Escalations'!$I$17</f>
        <v>0</v>
      </c>
      <c r="Z834" s="172">
        <f>IF(ISNUMBER(FIND("decision",'Input| Setup'!$F$6)),'Input| Projects'!AH834,'Input| Projects'!R834)*J834*'Input| Escalations'!$I$17</f>
        <v>0</v>
      </c>
      <c r="AA834" s="172">
        <f>IF(ISNUMBER(FIND("decision",'Input| Setup'!$F$6)),'Input| Projects'!AI834,'Input| Projects'!S834)*K834*'Input| Escalations'!$I$17</f>
        <v>0</v>
      </c>
      <c r="AB834" s="172">
        <f>IF(ISNUMBER(FIND("decision",'Input| Setup'!$F$6)),'Input| Projects'!AJ834,'Input| Projects'!T834)*L834*'Input| Escalations'!$I$17</f>
        <v>0</v>
      </c>
      <c r="AC834" s="172">
        <f>IF(ISNUMBER(FIND("decision",'Input| Setup'!$F$6)),'Input| Projects'!AK834,'Input| Projects'!U834)*M834*'Input| Escalations'!$I$17</f>
        <v>0</v>
      </c>
      <c r="AD834" s="172">
        <f>IF(ISNUMBER(FIND("decision",'Input| Setup'!$F$6)),'Input| Projects'!AL834,'Input| Projects'!V834)*N834*'Input| Escalations'!$I$17</f>
        <v>0</v>
      </c>
      <c r="AE834" s="172">
        <f>IF(ISNUMBER(FIND("decision",'Input| Setup'!$F$6)),'Input| Projects'!AM834,'Input| Projects'!W834)*O834*'Input| Escalations'!$I$17</f>
        <v>0</v>
      </c>
      <c r="AF834" s="175"/>
      <c r="AG834" s="172" cm="1">
        <f t="array" ref="AG834">IFERROR(--('Input| Projects'!$AS834="Yes")*_xlfn.SWITCH('Input| Overheads'!$C$50,"Direct costs",'Calc| Overheads Allocation'!C$8*Q834,"Internal labour",'Calc| Overheads Allocation'!C$8*Q834*'Input| Projects'!$AO834,"DNSP defined",'Calc| Overheads Allocation'!C$78*'Input| Projects'!$AV834,0),0)</f>
        <v>0</v>
      </c>
      <c r="AH834" s="172" cm="1">
        <f t="array" ref="AH834">IFERROR(--('Input| Projects'!$AS834="Yes")*_xlfn.SWITCH('Input| Overheads'!$C$50,"Direct costs",'Calc| Overheads Allocation'!D$8*R834,"Internal labour",'Calc| Overheads Allocation'!D$8*R834*'Input| Projects'!$AO834,"DNSP defined",'Calc| Overheads Allocation'!D$78*'Input| Projects'!$AV834,0),0)</f>
        <v>0</v>
      </c>
      <c r="AI834" s="172" cm="1">
        <f t="array" ref="AI834">IFERROR(--('Input| Projects'!$AS834="Yes")*_xlfn.SWITCH('Input| Overheads'!$C$50,"Direct costs",'Calc| Overheads Allocation'!E$8*S834,"Internal labour",'Calc| Overheads Allocation'!E$8*S834*'Input| Projects'!$AO834,"DNSP defined",'Calc| Overheads Allocation'!E$78*'Input| Projects'!$AV834,0),0)</f>
        <v>0</v>
      </c>
      <c r="AJ834" s="172" cm="1">
        <f t="array" ref="AJ834">IFERROR(--('Input| Projects'!$AS834="Yes")*_xlfn.SWITCH('Input| Overheads'!$C$50,"Direct costs",'Calc| Overheads Allocation'!F$8*T834,"Internal labour",'Calc| Overheads Allocation'!F$8*T834*'Input| Projects'!$AO834,"DNSP defined",'Calc| Overheads Allocation'!F$78*'Input| Projects'!$AV834,0),0)</f>
        <v>0</v>
      </c>
      <c r="AK834" s="172" cm="1">
        <f t="array" ref="AK834">IFERROR(--('Input| Projects'!$AS834="Yes")*_xlfn.SWITCH('Input| Overheads'!$C$50,"Direct costs",'Calc| Overheads Allocation'!G$8*U834,"Internal labour",'Calc| Overheads Allocation'!G$8*U834*'Input| Projects'!$AO834,"DNSP defined",'Calc| Overheads Allocation'!G$78*'Input| Projects'!$AV834,0),0)</f>
        <v>0</v>
      </c>
      <c r="AL834" s="172" cm="1">
        <f t="array" ref="AL834">IFERROR(--('Input| Projects'!$AS834="Yes")*_xlfn.SWITCH('Input| Overheads'!$C$50,"Direct costs",'Calc| Overheads Allocation'!H$8*V834,"Internal labour",'Calc| Overheads Allocation'!H$8*V834*'Input| Projects'!$AO834,"DNSP defined",'Calc| Overheads Allocation'!H$78*'Input| Projects'!$AV834,0),0)</f>
        <v>0</v>
      </c>
      <c r="AM834" s="172" cm="1">
        <f t="array" ref="AM834">IFERROR(--('Input| Projects'!$AS834="Yes")*_xlfn.SWITCH('Input| Overheads'!$C$50,"Direct costs",'Calc| Overheads Allocation'!I$8*W834,"Internal labour",'Calc| Overheads Allocation'!I$8*W834*'Input| Projects'!$AO834,"DNSP defined",'Calc| Overheads Allocation'!I$78*'Input| Projects'!$AV834,0),0)</f>
        <v>0</v>
      </c>
      <c r="AN834" s="175"/>
      <c r="AO834" s="172" cm="1">
        <f t="array" ref="AO834">IFERROR(--('Input| Projects'!$AT834="Yes")*_xlfn.SWITCH('Input| Overheads'!$C$50,"Direct costs",'Calc| Overheads Allocation'!C$9*Q834,"Internal labour",'Calc| Overheads Allocation'!C$9*Q834*'Input| Projects'!$AO834,"DNSP defined",'Calc| Overheads Allocation'!C$79*'Input| Projects'!$AW834,0),0)</f>
        <v>0</v>
      </c>
      <c r="AP834" s="172" cm="1">
        <f t="array" ref="AP834">IFERROR(--('Input| Projects'!$AT834="Yes")*_xlfn.SWITCH('Input| Overheads'!$C$50,"Direct costs",'Calc| Overheads Allocation'!D$9*R834,"Internal labour",'Calc| Overheads Allocation'!D$9*R834*'Input| Projects'!$AO834,"DNSP defined",'Calc| Overheads Allocation'!D$79*'Input| Projects'!$AW834,0),0)</f>
        <v>0</v>
      </c>
      <c r="AQ834" s="172" cm="1">
        <f t="array" ref="AQ834">IFERROR(--('Input| Projects'!$AT834="Yes")*_xlfn.SWITCH('Input| Overheads'!$C$50,"Direct costs",'Calc| Overheads Allocation'!E$9*S834,"Internal labour",'Calc| Overheads Allocation'!E$9*S834*'Input| Projects'!$AO834,"DNSP defined",'Calc| Overheads Allocation'!E$79*'Input| Projects'!$AW834,0),0)</f>
        <v>0</v>
      </c>
      <c r="AR834" s="172" cm="1">
        <f t="array" ref="AR834">IFERROR(--('Input| Projects'!$AT834="Yes")*_xlfn.SWITCH('Input| Overheads'!$C$50,"Direct costs",'Calc| Overheads Allocation'!F$9*T834,"Internal labour",'Calc| Overheads Allocation'!F$9*T834*'Input| Projects'!$AO834,"DNSP defined",'Calc| Overheads Allocation'!F$79*'Input| Projects'!$AW834,0),0)</f>
        <v>0</v>
      </c>
      <c r="AS834" s="172" cm="1">
        <f t="array" ref="AS834">IFERROR(--('Input| Projects'!$AT834="Yes")*_xlfn.SWITCH('Input| Overheads'!$C$50,"Direct costs",'Calc| Overheads Allocation'!G$9*U834,"Internal labour",'Calc| Overheads Allocation'!G$9*U834*'Input| Projects'!$AO834,"DNSP defined",'Calc| Overheads Allocation'!G$79*'Input| Projects'!$AW834,0),0)</f>
        <v>0</v>
      </c>
      <c r="AT834" s="172" cm="1">
        <f t="array" ref="AT834">IFERROR(--('Input| Projects'!$AT834="Yes")*_xlfn.SWITCH('Input| Overheads'!$C$50,"Direct costs",'Calc| Overheads Allocation'!H$9*V834,"Internal labour",'Calc| Overheads Allocation'!H$9*V834*'Input| Projects'!$AO834,"DNSP defined",'Calc| Overheads Allocation'!H$79*'Input| Projects'!$AW834,0),0)</f>
        <v>0</v>
      </c>
      <c r="AU834" s="172" cm="1">
        <f t="array" ref="AU834">IFERROR(--('Input| Projects'!$AT834="Yes")*_xlfn.SWITCH('Input| Overheads'!$C$50,"Direct costs",'Calc| Overheads Allocation'!I$9*W834,"Internal labour",'Calc| Overheads Allocation'!I$9*W834*'Input| Projects'!$AO834,"DNSP defined",'Calc| Overheads Allocation'!I$79*'Input| Projects'!$AW834,0),0)</f>
        <v>0</v>
      </c>
      <c r="AV834" s="175"/>
      <c r="AW834" s="172">
        <f t="shared" si="288"/>
        <v>0</v>
      </c>
      <c r="AX834" s="172">
        <f t="shared" si="289"/>
        <v>0</v>
      </c>
      <c r="AY834" s="172">
        <f t="shared" si="290"/>
        <v>0</v>
      </c>
      <c r="AZ834" s="172">
        <f t="shared" si="291"/>
        <v>0</v>
      </c>
      <c r="BA834" s="172">
        <f t="shared" si="292"/>
        <v>0</v>
      </c>
      <c r="BB834" s="172">
        <f t="shared" si="293"/>
        <v>0</v>
      </c>
      <c r="BC834" s="172">
        <f t="shared" si="294"/>
        <v>0</v>
      </c>
      <c r="BD834" s="176"/>
      <c r="BE834" s="172">
        <f t="shared" si="295"/>
        <v>0</v>
      </c>
      <c r="BF834" s="172">
        <f t="shared" si="296"/>
        <v>0</v>
      </c>
      <c r="BG834" s="172">
        <f t="shared" si="297"/>
        <v>0</v>
      </c>
      <c r="BH834" s="172">
        <f t="shared" si="298"/>
        <v>0</v>
      </c>
      <c r="BI834" s="172">
        <f t="shared" si="299"/>
        <v>0</v>
      </c>
      <c r="BJ834" s="172">
        <f t="shared" si="300"/>
        <v>0</v>
      </c>
      <c r="BK834" s="172">
        <f t="shared" si="301"/>
        <v>0</v>
      </c>
      <c r="BL834" s="176"/>
      <c r="BM834" s="172">
        <f t="shared" si="280"/>
        <v>0</v>
      </c>
      <c r="BN834" s="172">
        <f t="shared" si="281"/>
        <v>0</v>
      </c>
      <c r="BO834" s="172">
        <f t="shared" si="282"/>
        <v>0</v>
      </c>
      <c r="BP834" s="172">
        <f t="shared" si="283"/>
        <v>0</v>
      </c>
      <c r="BQ834" s="172">
        <f t="shared" si="284"/>
        <v>0</v>
      </c>
      <c r="BR834" s="172">
        <f t="shared" si="285"/>
        <v>0</v>
      </c>
      <c r="BS834" s="172">
        <f t="shared" si="286"/>
        <v>0</v>
      </c>
      <c r="BT834" s="55"/>
      <c r="BU834" s="158">
        <f>SUMIF('Input| Projects'!$BA$8:$CX$8,RIGHT(BU$9,3),'Input| Projects'!$BA834:$CX834)</f>
        <v>0</v>
      </c>
      <c r="BV834" s="158">
        <f>SUMIF('Input| Projects'!$BA$8:$CX$8,RIGHT(BV$9,3),'Input| Projects'!$BA834:$CX834)</f>
        <v>0</v>
      </c>
      <c r="BW834" s="79" t="str">
        <f t="shared" si="287"/>
        <v/>
      </c>
    </row>
    <row r="835" spans="2:75" x14ac:dyDescent="0.2">
      <c r="B835" s="123">
        <f>IFERROR('Input| Projects'!B835,"")</f>
        <v>826</v>
      </c>
      <c r="C835" s="160" t="str">
        <f>IFERROR(IF('Input| Projects'!C835="","",'Input| Projects'!C835),"")</f>
        <v/>
      </c>
      <c r="D835" s="160" t="str">
        <f>IFERROR(IF('Input| Projects'!D835="","",'Input| Projects'!D835),"")</f>
        <v/>
      </c>
      <c r="E835" s="53"/>
      <c r="F835" s="160" t="str">
        <f>IF(LEN('Input| Projects'!F835)&gt;0,'Input| Projects'!F835,"")</f>
        <v/>
      </c>
      <c r="G835" s="160" t="str">
        <f>IF(LEN('Input| Projects'!G835)&gt;0,'Input| Projects'!G835,"")</f>
        <v/>
      </c>
      <c r="H835" s="10"/>
      <c r="I835" s="194" cm="1">
        <f t="array" ref="I835">IF(LEN($F835)&gt;0,1+IFERROR(SUMPRODUCT(TRANSPOSE('Input| Projects'!$AO835:$AQ835),INDEX('Input| Escalations'!$F$27:$L$29,,MATCH(Q$9,'Input| Escalations'!$F$21:$L$21,0))),0),0)</f>
        <v>0</v>
      </c>
      <c r="J835" s="194" cm="1">
        <f t="array" ref="J835">IF(LEN($F835)&gt;0,1+IFERROR(SUMPRODUCT(TRANSPOSE('Input| Projects'!$AO835:$AQ835),INDEX('Input| Escalations'!$F$27:$L$29,,MATCH(R$9,'Input| Escalations'!$F$21:$L$21,0))),0),0)</f>
        <v>0</v>
      </c>
      <c r="K835" s="194" cm="1">
        <f t="array" ref="K835">IF(LEN($F835)&gt;0,1+IFERROR(SUMPRODUCT(TRANSPOSE('Input| Projects'!$AO835:$AQ835),INDEX('Input| Escalations'!$F$27:$L$29,,MATCH(S$9,'Input| Escalations'!$F$21:$L$21,0))),0),0)</f>
        <v>0</v>
      </c>
      <c r="L835" s="194" cm="1">
        <f t="array" ref="L835">IF(LEN($F835)&gt;0,1+IFERROR(SUMPRODUCT(TRANSPOSE('Input| Projects'!$AO835:$AQ835),INDEX('Input| Escalations'!$F$27:$L$29,,MATCH(T$9,'Input| Escalations'!$F$21:$L$21,0))),0),0)</f>
        <v>0</v>
      </c>
      <c r="M835" s="194" cm="1">
        <f t="array" ref="M835">IF(LEN($F835)&gt;0,1+IFERROR(SUMPRODUCT(TRANSPOSE('Input| Projects'!$AO835:$AQ835),INDEX('Input| Escalations'!$F$27:$L$29,,MATCH(U$9,'Input| Escalations'!$F$21:$L$21,0))),0),0)</f>
        <v>0</v>
      </c>
      <c r="N835" s="194" cm="1">
        <f t="array" ref="N835">IF(LEN($F835)&gt;0,1+IFERROR(SUMPRODUCT(TRANSPOSE('Input| Projects'!$AO835:$AQ835),INDEX('Input| Escalations'!$F$27:$L$29,,MATCH(V$9,'Input| Escalations'!$F$21:$L$21,0))),0),0)</f>
        <v>0</v>
      </c>
      <c r="O835" s="194" cm="1">
        <f t="array" ref="O835">IF(LEN($F835)&gt;0,1+IFERROR(SUMPRODUCT(TRANSPOSE('Input| Projects'!$AO835:$AQ835),INDEX('Input| Escalations'!$F$27:$L$29,,MATCH(W$9,'Input| Escalations'!$F$21:$L$21,0))),0),0)</f>
        <v>0</v>
      </c>
      <c r="P835" s="10"/>
      <c r="Q835" s="172">
        <f>IFERROR(IF(ISNUMBER(FIND("decision",'Input| Setup'!$F$6)),'Input| Projects'!Y835,'Input| Projects'!I835)*'Input| Escalations'!$I$17*I835,0)</f>
        <v>0</v>
      </c>
      <c r="R835" s="172">
        <f>IFERROR(IF(ISNUMBER(FIND("decision",'Input| Setup'!$F$6)),'Input| Projects'!Z835,'Input| Projects'!J835)*'Input| Escalations'!$I$17*J835,0)</f>
        <v>0</v>
      </c>
      <c r="S835" s="172">
        <f>IFERROR(IF(ISNUMBER(FIND("decision",'Input| Setup'!$F$6)),'Input| Projects'!AA835,'Input| Projects'!K835)*'Input| Escalations'!$I$17*K835,0)</f>
        <v>0</v>
      </c>
      <c r="T835" s="172">
        <f>IFERROR(IF(ISNUMBER(FIND("decision",'Input| Setup'!$F$6)),'Input| Projects'!AB835,'Input| Projects'!L835)*'Input| Escalations'!$I$17*L835,0)</f>
        <v>0</v>
      </c>
      <c r="U835" s="172">
        <f>IFERROR(IF(ISNUMBER(FIND("decision",'Input| Setup'!$F$6)),'Input| Projects'!AC835,'Input| Projects'!M835)*'Input| Escalations'!$I$17*M835,0)</f>
        <v>0</v>
      </c>
      <c r="V835" s="172">
        <f>IFERROR(IF(ISNUMBER(FIND("decision",'Input| Setup'!$F$6)),'Input| Projects'!AD835,'Input| Projects'!N835)*'Input| Escalations'!$I$17*N835,0)</f>
        <v>0</v>
      </c>
      <c r="W835" s="172">
        <f>IFERROR(IF(ISNUMBER(FIND("decision",'Input| Setup'!$F$6)),'Input| Projects'!AE835,'Input| Projects'!O835)*'Input| Escalations'!$I$17*O835,0)</f>
        <v>0</v>
      </c>
      <c r="X835" s="175"/>
      <c r="Y835" s="172">
        <f>IF(ISNUMBER(FIND("decision",'Input| Setup'!$F$6)),'Input| Projects'!AG835,'Input| Projects'!Q835)*I835*'Input| Escalations'!$I$17</f>
        <v>0</v>
      </c>
      <c r="Z835" s="172">
        <f>IF(ISNUMBER(FIND("decision",'Input| Setup'!$F$6)),'Input| Projects'!AH835,'Input| Projects'!R835)*J835*'Input| Escalations'!$I$17</f>
        <v>0</v>
      </c>
      <c r="AA835" s="172">
        <f>IF(ISNUMBER(FIND("decision",'Input| Setup'!$F$6)),'Input| Projects'!AI835,'Input| Projects'!S835)*K835*'Input| Escalations'!$I$17</f>
        <v>0</v>
      </c>
      <c r="AB835" s="172">
        <f>IF(ISNUMBER(FIND("decision",'Input| Setup'!$F$6)),'Input| Projects'!AJ835,'Input| Projects'!T835)*L835*'Input| Escalations'!$I$17</f>
        <v>0</v>
      </c>
      <c r="AC835" s="172">
        <f>IF(ISNUMBER(FIND("decision",'Input| Setup'!$F$6)),'Input| Projects'!AK835,'Input| Projects'!U835)*M835*'Input| Escalations'!$I$17</f>
        <v>0</v>
      </c>
      <c r="AD835" s="172">
        <f>IF(ISNUMBER(FIND("decision",'Input| Setup'!$F$6)),'Input| Projects'!AL835,'Input| Projects'!V835)*N835*'Input| Escalations'!$I$17</f>
        <v>0</v>
      </c>
      <c r="AE835" s="172">
        <f>IF(ISNUMBER(FIND("decision",'Input| Setup'!$F$6)),'Input| Projects'!AM835,'Input| Projects'!W835)*O835*'Input| Escalations'!$I$17</f>
        <v>0</v>
      </c>
      <c r="AF835" s="175"/>
      <c r="AG835" s="172" cm="1">
        <f t="array" ref="AG835">IFERROR(--('Input| Projects'!$AS835="Yes")*_xlfn.SWITCH('Input| Overheads'!$C$50,"Direct costs",'Calc| Overheads Allocation'!C$8*Q835,"Internal labour",'Calc| Overheads Allocation'!C$8*Q835*'Input| Projects'!$AO835,"DNSP defined",'Calc| Overheads Allocation'!C$78*'Input| Projects'!$AV835,0),0)</f>
        <v>0</v>
      </c>
      <c r="AH835" s="172" cm="1">
        <f t="array" ref="AH835">IFERROR(--('Input| Projects'!$AS835="Yes")*_xlfn.SWITCH('Input| Overheads'!$C$50,"Direct costs",'Calc| Overheads Allocation'!D$8*R835,"Internal labour",'Calc| Overheads Allocation'!D$8*R835*'Input| Projects'!$AO835,"DNSP defined",'Calc| Overheads Allocation'!D$78*'Input| Projects'!$AV835,0),0)</f>
        <v>0</v>
      </c>
      <c r="AI835" s="172" cm="1">
        <f t="array" ref="AI835">IFERROR(--('Input| Projects'!$AS835="Yes")*_xlfn.SWITCH('Input| Overheads'!$C$50,"Direct costs",'Calc| Overheads Allocation'!E$8*S835,"Internal labour",'Calc| Overheads Allocation'!E$8*S835*'Input| Projects'!$AO835,"DNSP defined",'Calc| Overheads Allocation'!E$78*'Input| Projects'!$AV835,0),0)</f>
        <v>0</v>
      </c>
      <c r="AJ835" s="172" cm="1">
        <f t="array" ref="AJ835">IFERROR(--('Input| Projects'!$AS835="Yes")*_xlfn.SWITCH('Input| Overheads'!$C$50,"Direct costs",'Calc| Overheads Allocation'!F$8*T835,"Internal labour",'Calc| Overheads Allocation'!F$8*T835*'Input| Projects'!$AO835,"DNSP defined",'Calc| Overheads Allocation'!F$78*'Input| Projects'!$AV835,0),0)</f>
        <v>0</v>
      </c>
      <c r="AK835" s="172" cm="1">
        <f t="array" ref="AK835">IFERROR(--('Input| Projects'!$AS835="Yes")*_xlfn.SWITCH('Input| Overheads'!$C$50,"Direct costs",'Calc| Overheads Allocation'!G$8*U835,"Internal labour",'Calc| Overheads Allocation'!G$8*U835*'Input| Projects'!$AO835,"DNSP defined",'Calc| Overheads Allocation'!G$78*'Input| Projects'!$AV835,0),0)</f>
        <v>0</v>
      </c>
      <c r="AL835" s="172" cm="1">
        <f t="array" ref="AL835">IFERROR(--('Input| Projects'!$AS835="Yes")*_xlfn.SWITCH('Input| Overheads'!$C$50,"Direct costs",'Calc| Overheads Allocation'!H$8*V835,"Internal labour",'Calc| Overheads Allocation'!H$8*V835*'Input| Projects'!$AO835,"DNSP defined",'Calc| Overheads Allocation'!H$78*'Input| Projects'!$AV835,0),0)</f>
        <v>0</v>
      </c>
      <c r="AM835" s="172" cm="1">
        <f t="array" ref="AM835">IFERROR(--('Input| Projects'!$AS835="Yes")*_xlfn.SWITCH('Input| Overheads'!$C$50,"Direct costs",'Calc| Overheads Allocation'!I$8*W835,"Internal labour",'Calc| Overheads Allocation'!I$8*W835*'Input| Projects'!$AO835,"DNSP defined",'Calc| Overheads Allocation'!I$78*'Input| Projects'!$AV835,0),0)</f>
        <v>0</v>
      </c>
      <c r="AN835" s="175"/>
      <c r="AO835" s="172" cm="1">
        <f t="array" ref="AO835">IFERROR(--('Input| Projects'!$AT835="Yes")*_xlfn.SWITCH('Input| Overheads'!$C$50,"Direct costs",'Calc| Overheads Allocation'!C$9*Q835,"Internal labour",'Calc| Overheads Allocation'!C$9*Q835*'Input| Projects'!$AO835,"DNSP defined",'Calc| Overheads Allocation'!C$79*'Input| Projects'!$AW835,0),0)</f>
        <v>0</v>
      </c>
      <c r="AP835" s="172" cm="1">
        <f t="array" ref="AP835">IFERROR(--('Input| Projects'!$AT835="Yes")*_xlfn.SWITCH('Input| Overheads'!$C$50,"Direct costs",'Calc| Overheads Allocation'!D$9*R835,"Internal labour",'Calc| Overheads Allocation'!D$9*R835*'Input| Projects'!$AO835,"DNSP defined",'Calc| Overheads Allocation'!D$79*'Input| Projects'!$AW835,0),0)</f>
        <v>0</v>
      </c>
      <c r="AQ835" s="172" cm="1">
        <f t="array" ref="AQ835">IFERROR(--('Input| Projects'!$AT835="Yes")*_xlfn.SWITCH('Input| Overheads'!$C$50,"Direct costs",'Calc| Overheads Allocation'!E$9*S835,"Internal labour",'Calc| Overheads Allocation'!E$9*S835*'Input| Projects'!$AO835,"DNSP defined",'Calc| Overheads Allocation'!E$79*'Input| Projects'!$AW835,0),0)</f>
        <v>0</v>
      </c>
      <c r="AR835" s="172" cm="1">
        <f t="array" ref="AR835">IFERROR(--('Input| Projects'!$AT835="Yes")*_xlfn.SWITCH('Input| Overheads'!$C$50,"Direct costs",'Calc| Overheads Allocation'!F$9*T835,"Internal labour",'Calc| Overheads Allocation'!F$9*T835*'Input| Projects'!$AO835,"DNSP defined",'Calc| Overheads Allocation'!F$79*'Input| Projects'!$AW835,0),0)</f>
        <v>0</v>
      </c>
      <c r="AS835" s="172" cm="1">
        <f t="array" ref="AS835">IFERROR(--('Input| Projects'!$AT835="Yes")*_xlfn.SWITCH('Input| Overheads'!$C$50,"Direct costs",'Calc| Overheads Allocation'!G$9*U835,"Internal labour",'Calc| Overheads Allocation'!G$9*U835*'Input| Projects'!$AO835,"DNSP defined",'Calc| Overheads Allocation'!G$79*'Input| Projects'!$AW835,0),0)</f>
        <v>0</v>
      </c>
      <c r="AT835" s="172" cm="1">
        <f t="array" ref="AT835">IFERROR(--('Input| Projects'!$AT835="Yes")*_xlfn.SWITCH('Input| Overheads'!$C$50,"Direct costs",'Calc| Overheads Allocation'!H$9*V835,"Internal labour",'Calc| Overheads Allocation'!H$9*V835*'Input| Projects'!$AO835,"DNSP defined",'Calc| Overheads Allocation'!H$79*'Input| Projects'!$AW835,0),0)</f>
        <v>0</v>
      </c>
      <c r="AU835" s="172" cm="1">
        <f t="array" ref="AU835">IFERROR(--('Input| Projects'!$AT835="Yes")*_xlfn.SWITCH('Input| Overheads'!$C$50,"Direct costs",'Calc| Overheads Allocation'!I$9*W835,"Internal labour",'Calc| Overheads Allocation'!I$9*W835*'Input| Projects'!$AO835,"DNSP defined",'Calc| Overheads Allocation'!I$79*'Input| Projects'!$AW835,0),0)</f>
        <v>0</v>
      </c>
      <c r="AV835" s="175"/>
      <c r="AW835" s="172">
        <f t="shared" si="288"/>
        <v>0</v>
      </c>
      <c r="AX835" s="172">
        <f t="shared" si="289"/>
        <v>0</v>
      </c>
      <c r="AY835" s="172">
        <f t="shared" si="290"/>
        <v>0</v>
      </c>
      <c r="AZ835" s="172">
        <f t="shared" si="291"/>
        <v>0</v>
      </c>
      <c r="BA835" s="172">
        <f t="shared" si="292"/>
        <v>0</v>
      </c>
      <c r="BB835" s="172">
        <f t="shared" si="293"/>
        <v>0</v>
      </c>
      <c r="BC835" s="172">
        <f t="shared" si="294"/>
        <v>0</v>
      </c>
      <c r="BD835" s="176"/>
      <c r="BE835" s="172">
        <f t="shared" si="295"/>
        <v>0</v>
      </c>
      <c r="BF835" s="172">
        <f t="shared" si="296"/>
        <v>0</v>
      </c>
      <c r="BG835" s="172">
        <f t="shared" si="297"/>
        <v>0</v>
      </c>
      <c r="BH835" s="172">
        <f t="shared" si="298"/>
        <v>0</v>
      </c>
      <c r="BI835" s="172">
        <f t="shared" si="299"/>
        <v>0</v>
      </c>
      <c r="BJ835" s="172">
        <f t="shared" si="300"/>
        <v>0</v>
      </c>
      <c r="BK835" s="172">
        <f t="shared" si="301"/>
        <v>0</v>
      </c>
      <c r="BL835" s="176"/>
      <c r="BM835" s="172">
        <f t="shared" si="280"/>
        <v>0</v>
      </c>
      <c r="BN835" s="172">
        <f t="shared" si="281"/>
        <v>0</v>
      </c>
      <c r="BO835" s="172">
        <f t="shared" si="282"/>
        <v>0</v>
      </c>
      <c r="BP835" s="172">
        <f t="shared" si="283"/>
        <v>0</v>
      </c>
      <c r="BQ835" s="172">
        <f t="shared" si="284"/>
        <v>0</v>
      </c>
      <c r="BR835" s="172">
        <f t="shared" si="285"/>
        <v>0</v>
      </c>
      <c r="BS835" s="172">
        <f t="shared" si="286"/>
        <v>0</v>
      </c>
      <c r="BT835" s="55"/>
      <c r="BU835" s="158">
        <f>SUMIF('Input| Projects'!$BA$8:$CX$8,RIGHT(BU$9,3),'Input| Projects'!$BA835:$CX835)</f>
        <v>0</v>
      </c>
      <c r="BV835" s="158">
        <f>SUMIF('Input| Projects'!$BA$8:$CX$8,RIGHT(BV$9,3),'Input| Projects'!$BA835:$CX835)</f>
        <v>0</v>
      </c>
      <c r="BW835" s="79" t="str">
        <f t="shared" si="287"/>
        <v/>
      </c>
    </row>
    <row r="836" spans="2:75" x14ac:dyDescent="0.2">
      <c r="B836" s="123">
        <f>IFERROR('Input| Projects'!B836,"")</f>
        <v>827</v>
      </c>
      <c r="C836" s="160" t="str">
        <f>IFERROR(IF('Input| Projects'!C836="","",'Input| Projects'!C836),"")</f>
        <v/>
      </c>
      <c r="D836" s="160" t="str">
        <f>IFERROR(IF('Input| Projects'!D836="","",'Input| Projects'!D836),"")</f>
        <v/>
      </c>
      <c r="E836" s="53"/>
      <c r="F836" s="160" t="str">
        <f>IF(LEN('Input| Projects'!F836)&gt;0,'Input| Projects'!F836,"")</f>
        <v/>
      </c>
      <c r="G836" s="160" t="str">
        <f>IF(LEN('Input| Projects'!G836)&gt;0,'Input| Projects'!G836,"")</f>
        <v/>
      </c>
      <c r="H836" s="10"/>
      <c r="I836" s="194" cm="1">
        <f t="array" ref="I836">IF(LEN($F836)&gt;0,1+IFERROR(SUMPRODUCT(TRANSPOSE('Input| Projects'!$AO836:$AQ836),INDEX('Input| Escalations'!$F$27:$L$29,,MATCH(Q$9,'Input| Escalations'!$F$21:$L$21,0))),0),0)</f>
        <v>0</v>
      </c>
      <c r="J836" s="194" cm="1">
        <f t="array" ref="J836">IF(LEN($F836)&gt;0,1+IFERROR(SUMPRODUCT(TRANSPOSE('Input| Projects'!$AO836:$AQ836),INDEX('Input| Escalations'!$F$27:$L$29,,MATCH(R$9,'Input| Escalations'!$F$21:$L$21,0))),0),0)</f>
        <v>0</v>
      </c>
      <c r="K836" s="194" cm="1">
        <f t="array" ref="K836">IF(LEN($F836)&gt;0,1+IFERROR(SUMPRODUCT(TRANSPOSE('Input| Projects'!$AO836:$AQ836),INDEX('Input| Escalations'!$F$27:$L$29,,MATCH(S$9,'Input| Escalations'!$F$21:$L$21,0))),0),0)</f>
        <v>0</v>
      </c>
      <c r="L836" s="194" cm="1">
        <f t="array" ref="L836">IF(LEN($F836)&gt;0,1+IFERROR(SUMPRODUCT(TRANSPOSE('Input| Projects'!$AO836:$AQ836),INDEX('Input| Escalations'!$F$27:$L$29,,MATCH(T$9,'Input| Escalations'!$F$21:$L$21,0))),0),0)</f>
        <v>0</v>
      </c>
      <c r="M836" s="194" cm="1">
        <f t="array" ref="M836">IF(LEN($F836)&gt;0,1+IFERROR(SUMPRODUCT(TRANSPOSE('Input| Projects'!$AO836:$AQ836),INDEX('Input| Escalations'!$F$27:$L$29,,MATCH(U$9,'Input| Escalations'!$F$21:$L$21,0))),0),0)</f>
        <v>0</v>
      </c>
      <c r="N836" s="194" cm="1">
        <f t="array" ref="N836">IF(LEN($F836)&gt;0,1+IFERROR(SUMPRODUCT(TRANSPOSE('Input| Projects'!$AO836:$AQ836),INDEX('Input| Escalations'!$F$27:$L$29,,MATCH(V$9,'Input| Escalations'!$F$21:$L$21,0))),0),0)</f>
        <v>0</v>
      </c>
      <c r="O836" s="194" cm="1">
        <f t="array" ref="O836">IF(LEN($F836)&gt;0,1+IFERROR(SUMPRODUCT(TRANSPOSE('Input| Projects'!$AO836:$AQ836),INDEX('Input| Escalations'!$F$27:$L$29,,MATCH(W$9,'Input| Escalations'!$F$21:$L$21,0))),0),0)</f>
        <v>0</v>
      </c>
      <c r="P836" s="10"/>
      <c r="Q836" s="172">
        <f>IFERROR(IF(ISNUMBER(FIND("decision",'Input| Setup'!$F$6)),'Input| Projects'!Y836,'Input| Projects'!I836)*'Input| Escalations'!$I$17*I836,0)</f>
        <v>0</v>
      </c>
      <c r="R836" s="172">
        <f>IFERROR(IF(ISNUMBER(FIND("decision",'Input| Setup'!$F$6)),'Input| Projects'!Z836,'Input| Projects'!J836)*'Input| Escalations'!$I$17*J836,0)</f>
        <v>0</v>
      </c>
      <c r="S836" s="172">
        <f>IFERROR(IF(ISNUMBER(FIND("decision",'Input| Setup'!$F$6)),'Input| Projects'!AA836,'Input| Projects'!K836)*'Input| Escalations'!$I$17*K836,0)</f>
        <v>0</v>
      </c>
      <c r="T836" s="172">
        <f>IFERROR(IF(ISNUMBER(FIND("decision",'Input| Setup'!$F$6)),'Input| Projects'!AB836,'Input| Projects'!L836)*'Input| Escalations'!$I$17*L836,0)</f>
        <v>0</v>
      </c>
      <c r="U836" s="172">
        <f>IFERROR(IF(ISNUMBER(FIND("decision",'Input| Setup'!$F$6)),'Input| Projects'!AC836,'Input| Projects'!M836)*'Input| Escalations'!$I$17*M836,0)</f>
        <v>0</v>
      </c>
      <c r="V836" s="172">
        <f>IFERROR(IF(ISNUMBER(FIND("decision",'Input| Setup'!$F$6)),'Input| Projects'!AD836,'Input| Projects'!N836)*'Input| Escalations'!$I$17*N836,0)</f>
        <v>0</v>
      </c>
      <c r="W836" s="172">
        <f>IFERROR(IF(ISNUMBER(FIND("decision",'Input| Setup'!$F$6)),'Input| Projects'!AE836,'Input| Projects'!O836)*'Input| Escalations'!$I$17*O836,0)</f>
        <v>0</v>
      </c>
      <c r="X836" s="175"/>
      <c r="Y836" s="172">
        <f>IF(ISNUMBER(FIND("decision",'Input| Setup'!$F$6)),'Input| Projects'!AG836,'Input| Projects'!Q836)*I836*'Input| Escalations'!$I$17</f>
        <v>0</v>
      </c>
      <c r="Z836" s="172">
        <f>IF(ISNUMBER(FIND("decision",'Input| Setup'!$F$6)),'Input| Projects'!AH836,'Input| Projects'!R836)*J836*'Input| Escalations'!$I$17</f>
        <v>0</v>
      </c>
      <c r="AA836" s="172">
        <f>IF(ISNUMBER(FIND("decision",'Input| Setup'!$F$6)),'Input| Projects'!AI836,'Input| Projects'!S836)*K836*'Input| Escalations'!$I$17</f>
        <v>0</v>
      </c>
      <c r="AB836" s="172">
        <f>IF(ISNUMBER(FIND("decision",'Input| Setup'!$F$6)),'Input| Projects'!AJ836,'Input| Projects'!T836)*L836*'Input| Escalations'!$I$17</f>
        <v>0</v>
      </c>
      <c r="AC836" s="172">
        <f>IF(ISNUMBER(FIND("decision",'Input| Setup'!$F$6)),'Input| Projects'!AK836,'Input| Projects'!U836)*M836*'Input| Escalations'!$I$17</f>
        <v>0</v>
      </c>
      <c r="AD836" s="172">
        <f>IF(ISNUMBER(FIND("decision",'Input| Setup'!$F$6)),'Input| Projects'!AL836,'Input| Projects'!V836)*N836*'Input| Escalations'!$I$17</f>
        <v>0</v>
      </c>
      <c r="AE836" s="172">
        <f>IF(ISNUMBER(FIND("decision",'Input| Setup'!$F$6)),'Input| Projects'!AM836,'Input| Projects'!W836)*O836*'Input| Escalations'!$I$17</f>
        <v>0</v>
      </c>
      <c r="AF836" s="175"/>
      <c r="AG836" s="172" cm="1">
        <f t="array" ref="AG836">IFERROR(--('Input| Projects'!$AS836="Yes")*_xlfn.SWITCH('Input| Overheads'!$C$50,"Direct costs",'Calc| Overheads Allocation'!C$8*Q836,"Internal labour",'Calc| Overheads Allocation'!C$8*Q836*'Input| Projects'!$AO836,"DNSP defined",'Calc| Overheads Allocation'!C$78*'Input| Projects'!$AV836,0),0)</f>
        <v>0</v>
      </c>
      <c r="AH836" s="172" cm="1">
        <f t="array" ref="AH836">IFERROR(--('Input| Projects'!$AS836="Yes")*_xlfn.SWITCH('Input| Overheads'!$C$50,"Direct costs",'Calc| Overheads Allocation'!D$8*R836,"Internal labour",'Calc| Overheads Allocation'!D$8*R836*'Input| Projects'!$AO836,"DNSP defined",'Calc| Overheads Allocation'!D$78*'Input| Projects'!$AV836,0),0)</f>
        <v>0</v>
      </c>
      <c r="AI836" s="172" cm="1">
        <f t="array" ref="AI836">IFERROR(--('Input| Projects'!$AS836="Yes")*_xlfn.SWITCH('Input| Overheads'!$C$50,"Direct costs",'Calc| Overheads Allocation'!E$8*S836,"Internal labour",'Calc| Overheads Allocation'!E$8*S836*'Input| Projects'!$AO836,"DNSP defined",'Calc| Overheads Allocation'!E$78*'Input| Projects'!$AV836,0),0)</f>
        <v>0</v>
      </c>
      <c r="AJ836" s="172" cm="1">
        <f t="array" ref="AJ836">IFERROR(--('Input| Projects'!$AS836="Yes")*_xlfn.SWITCH('Input| Overheads'!$C$50,"Direct costs",'Calc| Overheads Allocation'!F$8*T836,"Internal labour",'Calc| Overheads Allocation'!F$8*T836*'Input| Projects'!$AO836,"DNSP defined",'Calc| Overheads Allocation'!F$78*'Input| Projects'!$AV836,0),0)</f>
        <v>0</v>
      </c>
      <c r="AK836" s="172" cm="1">
        <f t="array" ref="AK836">IFERROR(--('Input| Projects'!$AS836="Yes")*_xlfn.SWITCH('Input| Overheads'!$C$50,"Direct costs",'Calc| Overheads Allocation'!G$8*U836,"Internal labour",'Calc| Overheads Allocation'!G$8*U836*'Input| Projects'!$AO836,"DNSP defined",'Calc| Overheads Allocation'!G$78*'Input| Projects'!$AV836,0),0)</f>
        <v>0</v>
      </c>
      <c r="AL836" s="172" cm="1">
        <f t="array" ref="AL836">IFERROR(--('Input| Projects'!$AS836="Yes")*_xlfn.SWITCH('Input| Overheads'!$C$50,"Direct costs",'Calc| Overheads Allocation'!H$8*V836,"Internal labour",'Calc| Overheads Allocation'!H$8*V836*'Input| Projects'!$AO836,"DNSP defined",'Calc| Overheads Allocation'!H$78*'Input| Projects'!$AV836,0),0)</f>
        <v>0</v>
      </c>
      <c r="AM836" s="172" cm="1">
        <f t="array" ref="AM836">IFERROR(--('Input| Projects'!$AS836="Yes")*_xlfn.SWITCH('Input| Overheads'!$C$50,"Direct costs",'Calc| Overheads Allocation'!I$8*W836,"Internal labour",'Calc| Overheads Allocation'!I$8*W836*'Input| Projects'!$AO836,"DNSP defined",'Calc| Overheads Allocation'!I$78*'Input| Projects'!$AV836,0),0)</f>
        <v>0</v>
      </c>
      <c r="AN836" s="175"/>
      <c r="AO836" s="172" cm="1">
        <f t="array" ref="AO836">IFERROR(--('Input| Projects'!$AT836="Yes")*_xlfn.SWITCH('Input| Overheads'!$C$50,"Direct costs",'Calc| Overheads Allocation'!C$9*Q836,"Internal labour",'Calc| Overheads Allocation'!C$9*Q836*'Input| Projects'!$AO836,"DNSP defined",'Calc| Overheads Allocation'!C$79*'Input| Projects'!$AW836,0),0)</f>
        <v>0</v>
      </c>
      <c r="AP836" s="172" cm="1">
        <f t="array" ref="AP836">IFERROR(--('Input| Projects'!$AT836="Yes")*_xlfn.SWITCH('Input| Overheads'!$C$50,"Direct costs",'Calc| Overheads Allocation'!D$9*R836,"Internal labour",'Calc| Overheads Allocation'!D$9*R836*'Input| Projects'!$AO836,"DNSP defined",'Calc| Overheads Allocation'!D$79*'Input| Projects'!$AW836,0),0)</f>
        <v>0</v>
      </c>
      <c r="AQ836" s="172" cm="1">
        <f t="array" ref="AQ836">IFERROR(--('Input| Projects'!$AT836="Yes")*_xlfn.SWITCH('Input| Overheads'!$C$50,"Direct costs",'Calc| Overheads Allocation'!E$9*S836,"Internal labour",'Calc| Overheads Allocation'!E$9*S836*'Input| Projects'!$AO836,"DNSP defined",'Calc| Overheads Allocation'!E$79*'Input| Projects'!$AW836,0),0)</f>
        <v>0</v>
      </c>
      <c r="AR836" s="172" cm="1">
        <f t="array" ref="AR836">IFERROR(--('Input| Projects'!$AT836="Yes")*_xlfn.SWITCH('Input| Overheads'!$C$50,"Direct costs",'Calc| Overheads Allocation'!F$9*T836,"Internal labour",'Calc| Overheads Allocation'!F$9*T836*'Input| Projects'!$AO836,"DNSP defined",'Calc| Overheads Allocation'!F$79*'Input| Projects'!$AW836,0),0)</f>
        <v>0</v>
      </c>
      <c r="AS836" s="172" cm="1">
        <f t="array" ref="AS836">IFERROR(--('Input| Projects'!$AT836="Yes")*_xlfn.SWITCH('Input| Overheads'!$C$50,"Direct costs",'Calc| Overheads Allocation'!G$9*U836,"Internal labour",'Calc| Overheads Allocation'!G$9*U836*'Input| Projects'!$AO836,"DNSP defined",'Calc| Overheads Allocation'!G$79*'Input| Projects'!$AW836,0),0)</f>
        <v>0</v>
      </c>
      <c r="AT836" s="172" cm="1">
        <f t="array" ref="AT836">IFERROR(--('Input| Projects'!$AT836="Yes")*_xlfn.SWITCH('Input| Overheads'!$C$50,"Direct costs",'Calc| Overheads Allocation'!H$9*V836,"Internal labour",'Calc| Overheads Allocation'!H$9*V836*'Input| Projects'!$AO836,"DNSP defined",'Calc| Overheads Allocation'!H$79*'Input| Projects'!$AW836,0),0)</f>
        <v>0</v>
      </c>
      <c r="AU836" s="172" cm="1">
        <f t="array" ref="AU836">IFERROR(--('Input| Projects'!$AT836="Yes")*_xlfn.SWITCH('Input| Overheads'!$C$50,"Direct costs",'Calc| Overheads Allocation'!I$9*W836,"Internal labour",'Calc| Overheads Allocation'!I$9*W836*'Input| Projects'!$AO836,"DNSP defined",'Calc| Overheads Allocation'!I$79*'Input| Projects'!$AW836,0),0)</f>
        <v>0</v>
      </c>
      <c r="AV836" s="175"/>
      <c r="AW836" s="172">
        <f t="shared" si="288"/>
        <v>0</v>
      </c>
      <c r="AX836" s="172">
        <f t="shared" si="289"/>
        <v>0</v>
      </c>
      <c r="AY836" s="172">
        <f t="shared" si="290"/>
        <v>0</v>
      </c>
      <c r="AZ836" s="172">
        <f t="shared" si="291"/>
        <v>0</v>
      </c>
      <c r="BA836" s="172">
        <f t="shared" si="292"/>
        <v>0</v>
      </c>
      <c r="BB836" s="172">
        <f t="shared" si="293"/>
        <v>0</v>
      </c>
      <c r="BC836" s="172">
        <f t="shared" si="294"/>
        <v>0</v>
      </c>
      <c r="BD836" s="176"/>
      <c r="BE836" s="172">
        <f t="shared" si="295"/>
        <v>0</v>
      </c>
      <c r="BF836" s="172">
        <f t="shared" si="296"/>
        <v>0</v>
      </c>
      <c r="BG836" s="172">
        <f t="shared" si="297"/>
        <v>0</v>
      </c>
      <c r="BH836" s="172">
        <f t="shared" si="298"/>
        <v>0</v>
      </c>
      <c r="BI836" s="172">
        <f t="shared" si="299"/>
        <v>0</v>
      </c>
      <c r="BJ836" s="172">
        <f t="shared" si="300"/>
        <v>0</v>
      </c>
      <c r="BK836" s="172">
        <f t="shared" si="301"/>
        <v>0</v>
      </c>
      <c r="BL836" s="176"/>
      <c r="BM836" s="172">
        <f t="shared" si="280"/>
        <v>0</v>
      </c>
      <c r="BN836" s="172">
        <f t="shared" si="281"/>
        <v>0</v>
      </c>
      <c r="BO836" s="172">
        <f t="shared" si="282"/>
        <v>0</v>
      </c>
      <c r="BP836" s="172">
        <f t="shared" si="283"/>
        <v>0</v>
      </c>
      <c r="BQ836" s="172">
        <f t="shared" si="284"/>
        <v>0</v>
      </c>
      <c r="BR836" s="172">
        <f t="shared" si="285"/>
        <v>0</v>
      </c>
      <c r="BS836" s="172">
        <f t="shared" si="286"/>
        <v>0</v>
      </c>
      <c r="BT836" s="55"/>
      <c r="BU836" s="158">
        <f>SUMIF('Input| Projects'!$BA$8:$CX$8,RIGHT(BU$9,3),'Input| Projects'!$BA836:$CX836)</f>
        <v>0</v>
      </c>
      <c r="BV836" s="158">
        <f>SUMIF('Input| Projects'!$BA$8:$CX$8,RIGHT(BV$9,3),'Input| Projects'!$BA836:$CX836)</f>
        <v>0</v>
      </c>
      <c r="BW836" s="79" t="str">
        <f t="shared" si="287"/>
        <v/>
      </c>
    </row>
    <row r="837" spans="2:75" x14ac:dyDescent="0.2">
      <c r="B837" s="123">
        <f>IFERROR('Input| Projects'!B837,"")</f>
        <v>828</v>
      </c>
      <c r="C837" s="160" t="str">
        <f>IFERROR(IF('Input| Projects'!C837="","",'Input| Projects'!C837),"")</f>
        <v/>
      </c>
      <c r="D837" s="160" t="str">
        <f>IFERROR(IF('Input| Projects'!D837="","",'Input| Projects'!D837),"")</f>
        <v/>
      </c>
      <c r="E837" s="53"/>
      <c r="F837" s="160" t="str">
        <f>IF(LEN('Input| Projects'!F837)&gt;0,'Input| Projects'!F837,"")</f>
        <v/>
      </c>
      <c r="G837" s="160" t="str">
        <f>IF(LEN('Input| Projects'!G837)&gt;0,'Input| Projects'!G837,"")</f>
        <v/>
      </c>
      <c r="H837" s="10"/>
      <c r="I837" s="194" cm="1">
        <f t="array" ref="I837">IF(LEN($F837)&gt;0,1+IFERROR(SUMPRODUCT(TRANSPOSE('Input| Projects'!$AO837:$AQ837),INDEX('Input| Escalations'!$F$27:$L$29,,MATCH(Q$9,'Input| Escalations'!$F$21:$L$21,0))),0),0)</f>
        <v>0</v>
      </c>
      <c r="J837" s="194" cm="1">
        <f t="array" ref="J837">IF(LEN($F837)&gt;0,1+IFERROR(SUMPRODUCT(TRANSPOSE('Input| Projects'!$AO837:$AQ837),INDEX('Input| Escalations'!$F$27:$L$29,,MATCH(R$9,'Input| Escalations'!$F$21:$L$21,0))),0),0)</f>
        <v>0</v>
      </c>
      <c r="K837" s="194" cm="1">
        <f t="array" ref="K837">IF(LEN($F837)&gt;0,1+IFERROR(SUMPRODUCT(TRANSPOSE('Input| Projects'!$AO837:$AQ837),INDEX('Input| Escalations'!$F$27:$L$29,,MATCH(S$9,'Input| Escalations'!$F$21:$L$21,0))),0),0)</f>
        <v>0</v>
      </c>
      <c r="L837" s="194" cm="1">
        <f t="array" ref="L837">IF(LEN($F837)&gt;0,1+IFERROR(SUMPRODUCT(TRANSPOSE('Input| Projects'!$AO837:$AQ837),INDEX('Input| Escalations'!$F$27:$L$29,,MATCH(T$9,'Input| Escalations'!$F$21:$L$21,0))),0),0)</f>
        <v>0</v>
      </c>
      <c r="M837" s="194" cm="1">
        <f t="array" ref="M837">IF(LEN($F837)&gt;0,1+IFERROR(SUMPRODUCT(TRANSPOSE('Input| Projects'!$AO837:$AQ837),INDEX('Input| Escalations'!$F$27:$L$29,,MATCH(U$9,'Input| Escalations'!$F$21:$L$21,0))),0),0)</f>
        <v>0</v>
      </c>
      <c r="N837" s="194" cm="1">
        <f t="array" ref="N837">IF(LEN($F837)&gt;0,1+IFERROR(SUMPRODUCT(TRANSPOSE('Input| Projects'!$AO837:$AQ837),INDEX('Input| Escalations'!$F$27:$L$29,,MATCH(V$9,'Input| Escalations'!$F$21:$L$21,0))),0),0)</f>
        <v>0</v>
      </c>
      <c r="O837" s="194" cm="1">
        <f t="array" ref="O837">IF(LEN($F837)&gt;0,1+IFERROR(SUMPRODUCT(TRANSPOSE('Input| Projects'!$AO837:$AQ837),INDEX('Input| Escalations'!$F$27:$L$29,,MATCH(W$9,'Input| Escalations'!$F$21:$L$21,0))),0),0)</f>
        <v>0</v>
      </c>
      <c r="P837" s="10"/>
      <c r="Q837" s="172">
        <f>IFERROR(IF(ISNUMBER(FIND("decision",'Input| Setup'!$F$6)),'Input| Projects'!Y837,'Input| Projects'!I837)*'Input| Escalations'!$I$17*I837,0)</f>
        <v>0</v>
      </c>
      <c r="R837" s="172">
        <f>IFERROR(IF(ISNUMBER(FIND("decision",'Input| Setup'!$F$6)),'Input| Projects'!Z837,'Input| Projects'!J837)*'Input| Escalations'!$I$17*J837,0)</f>
        <v>0</v>
      </c>
      <c r="S837" s="172">
        <f>IFERROR(IF(ISNUMBER(FIND("decision",'Input| Setup'!$F$6)),'Input| Projects'!AA837,'Input| Projects'!K837)*'Input| Escalations'!$I$17*K837,0)</f>
        <v>0</v>
      </c>
      <c r="T837" s="172">
        <f>IFERROR(IF(ISNUMBER(FIND("decision",'Input| Setup'!$F$6)),'Input| Projects'!AB837,'Input| Projects'!L837)*'Input| Escalations'!$I$17*L837,0)</f>
        <v>0</v>
      </c>
      <c r="U837" s="172">
        <f>IFERROR(IF(ISNUMBER(FIND("decision",'Input| Setup'!$F$6)),'Input| Projects'!AC837,'Input| Projects'!M837)*'Input| Escalations'!$I$17*M837,0)</f>
        <v>0</v>
      </c>
      <c r="V837" s="172">
        <f>IFERROR(IF(ISNUMBER(FIND("decision",'Input| Setup'!$F$6)),'Input| Projects'!AD837,'Input| Projects'!N837)*'Input| Escalations'!$I$17*N837,0)</f>
        <v>0</v>
      </c>
      <c r="W837" s="172">
        <f>IFERROR(IF(ISNUMBER(FIND("decision",'Input| Setup'!$F$6)),'Input| Projects'!AE837,'Input| Projects'!O837)*'Input| Escalations'!$I$17*O837,0)</f>
        <v>0</v>
      </c>
      <c r="X837" s="175"/>
      <c r="Y837" s="172">
        <f>IF(ISNUMBER(FIND("decision",'Input| Setup'!$F$6)),'Input| Projects'!AG837,'Input| Projects'!Q837)*I837*'Input| Escalations'!$I$17</f>
        <v>0</v>
      </c>
      <c r="Z837" s="172">
        <f>IF(ISNUMBER(FIND("decision",'Input| Setup'!$F$6)),'Input| Projects'!AH837,'Input| Projects'!R837)*J837*'Input| Escalations'!$I$17</f>
        <v>0</v>
      </c>
      <c r="AA837" s="172">
        <f>IF(ISNUMBER(FIND("decision",'Input| Setup'!$F$6)),'Input| Projects'!AI837,'Input| Projects'!S837)*K837*'Input| Escalations'!$I$17</f>
        <v>0</v>
      </c>
      <c r="AB837" s="172">
        <f>IF(ISNUMBER(FIND("decision",'Input| Setup'!$F$6)),'Input| Projects'!AJ837,'Input| Projects'!T837)*L837*'Input| Escalations'!$I$17</f>
        <v>0</v>
      </c>
      <c r="AC837" s="172">
        <f>IF(ISNUMBER(FIND("decision",'Input| Setup'!$F$6)),'Input| Projects'!AK837,'Input| Projects'!U837)*M837*'Input| Escalations'!$I$17</f>
        <v>0</v>
      </c>
      <c r="AD837" s="172">
        <f>IF(ISNUMBER(FIND("decision",'Input| Setup'!$F$6)),'Input| Projects'!AL837,'Input| Projects'!V837)*N837*'Input| Escalations'!$I$17</f>
        <v>0</v>
      </c>
      <c r="AE837" s="172">
        <f>IF(ISNUMBER(FIND("decision",'Input| Setup'!$F$6)),'Input| Projects'!AM837,'Input| Projects'!W837)*O837*'Input| Escalations'!$I$17</f>
        <v>0</v>
      </c>
      <c r="AF837" s="175"/>
      <c r="AG837" s="172" cm="1">
        <f t="array" ref="AG837">IFERROR(--('Input| Projects'!$AS837="Yes")*_xlfn.SWITCH('Input| Overheads'!$C$50,"Direct costs",'Calc| Overheads Allocation'!C$8*Q837,"Internal labour",'Calc| Overheads Allocation'!C$8*Q837*'Input| Projects'!$AO837,"DNSP defined",'Calc| Overheads Allocation'!C$78*'Input| Projects'!$AV837,0),0)</f>
        <v>0</v>
      </c>
      <c r="AH837" s="172" cm="1">
        <f t="array" ref="AH837">IFERROR(--('Input| Projects'!$AS837="Yes")*_xlfn.SWITCH('Input| Overheads'!$C$50,"Direct costs",'Calc| Overheads Allocation'!D$8*R837,"Internal labour",'Calc| Overheads Allocation'!D$8*R837*'Input| Projects'!$AO837,"DNSP defined",'Calc| Overheads Allocation'!D$78*'Input| Projects'!$AV837,0),0)</f>
        <v>0</v>
      </c>
      <c r="AI837" s="172" cm="1">
        <f t="array" ref="AI837">IFERROR(--('Input| Projects'!$AS837="Yes")*_xlfn.SWITCH('Input| Overheads'!$C$50,"Direct costs",'Calc| Overheads Allocation'!E$8*S837,"Internal labour",'Calc| Overheads Allocation'!E$8*S837*'Input| Projects'!$AO837,"DNSP defined",'Calc| Overheads Allocation'!E$78*'Input| Projects'!$AV837,0),0)</f>
        <v>0</v>
      </c>
      <c r="AJ837" s="172" cm="1">
        <f t="array" ref="AJ837">IFERROR(--('Input| Projects'!$AS837="Yes")*_xlfn.SWITCH('Input| Overheads'!$C$50,"Direct costs",'Calc| Overheads Allocation'!F$8*T837,"Internal labour",'Calc| Overheads Allocation'!F$8*T837*'Input| Projects'!$AO837,"DNSP defined",'Calc| Overheads Allocation'!F$78*'Input| Projects'!$AV837,0),0)</f>
        <v>0</v>
      </c>
      <c r="AK837" s="172" cm="1">
        <f t="array" ref="AK837">IFERROR(--('Input| Projects'!$AS837="Yes")*_xlfn.SWITCH('Input| Overheads'!$C$50,"Direct costs",'Calc| Overheads Allocation'!G$8*U837,"Internal labour",'Calc| Overheads Allocation'!G$8*U837*'Input| Projects'!$AO837,"DNSP defined",'Calc| Overheads Allocation'!G$78*'Input| Projects'!$AV837,0),0)</f>
        <v>0</v>
      </c>
      <c r="AL837" s="172" cm="1">
        <f t="array" ref="AL837">IFERROR(--('Input| Projects'!$AS837="Yes")*_xlfn.SWITCH('Input| Overheads'!$C$50,"Direct costs",'Calc| Overheads Allocation'!H$8*V837,"Internal labour",'Calc| Overheads Allocation'!H$8*V837*'Input| Projects'!$AO837,"DNSP defined",'Calc| Overheads Allocation'!H$78*'Input| Projects'!$AV837,0),0)</f>
        <v>0</v>
      </c>
      <c r="AM837" s="172" cm="1">
        <f t="array" ref="AM837">IFERROR(--('Input| Projects'!$AS837="Yes")*_xlfn.SWITCH('Input| Overheads'!$C$50,"Direct costs",'Calc| Overheads Allocation'!I$8*W837,"Internal labour",'Calc| Overheads Allocation'!I$8*W837*'Input| Projects'!$AO837,"DNSP defined",'Calc| Overheads Allocation'!I$78*'Input| Projects'!$AV837,0),0)</f>
        <v>0</v>
      </c>
      <c r="AN837" s="175"/>
      <c r="AO837" s="172" cm="1">
        <f t="array" ref="AO837">IFERROR(--('Input| Projects'!$AT837="Yes")*_xlfn.SWITCH('Input| Overheads'!$C$50,"Direct costs",'Calc| Overheads Allocation'!C$9*Q837,"Internal labour",'Calc| Overheads Allocation'!C$9*Q837*'Input| Projects'!$AO837,"DNSP defined",'Calc| Overheads Allocation'!C$79*'Input| Projects'!$AW837,0),0)</f>
        <v>0</v>
      </c>
      <c r="AP837" s="172" cm="1">
        <f t="array" ref="AP837">IFERROR(--('Input| Projects'!$AT837="Yes")*_xlfn.SWITCH('Input| Overheads'!$C$50,"Direct costs",'Calc| Overheads Allocation'!D$9*R837,"Internal labour",'Calc| Overheads Allocation'!D$9*R837*'Input| Projects'!$AO837,"DNSP defined",'Calc| Overheads Allocation'!D$79*'Input| Projects'!$AW837,0),0)</f>
        <v>0</v>
      </c>
      <c r="AQ837" s="172" cm="1">
        <f t="array" ref="AQ837">IFERROR(--('Input| Projects'!$AT837="Yes")*_xlfn.SWITCH('Input| Overheads'!$C$50,"Direct costs",'Calc| Overheads Allocation'!E$9*S837,"Internal labour",'Calc| Overheads Allocation'!E$9*S837*'Input| Projects'!$AO837,"DNSP defined",'Calc| Overheads Allocation'!E$79*'Input| Projects'!$AW837,0),0)</f>
        <v>0</v>
      </c>
      <c r="AR837" s="172" cm="1">
        <f t="array" ref="AR837">IFERROR(--('Input| Projects'!$AT837="Yes")*_xlfn.SWITCH('Input| Overheads'!$C$50,"Direct costs",'Calc| Overheads Allocation'!F$9*T837,"Internal labour",'Calc| Overheads Allocation'!F$9*T837*'Input| Projects'!$AO837,"DNSP defined",'Calc| Overheads Allocation'!F$79*'Input| Projects'!$AW837,0),0)</f>
        <v>0</v>
      </c>
      <c r="AS837" s="172" cm="1">
        <f t="array" ref="AS837">IFERROR(--('Input| Projects'!$AT837="Yes")*_xlfn.SWITCH('Input| Overheads'!$C$50,"Direct costs",'Calc| Overheads Allocation'!G$9*U837,"Internal labour",'Calc| Overheads Allocation'!G$9*U837*'Input| Projects'!$AO837,"DNSP defined",'Calc| Overheads Allocation'!G$79*'Input| Projects'!$AW837,0),0)</f>
        <v>0</v>
      </c>
      <c r="AT837" s="172" cm="1">
        <f t="array" ref="AT837">IFERROR(--('Input| Projects'!$AT837="Yes")*_xlfn.SWITCH('Input| Overheads'!$C$50,"Direct costs",'Calc| Overheads Allocation'!H$9*V837,"Internal labour",'Calc| Overheads Allocation'!H$9*V837*'Input| Projects'!$AO837,"DNSP defined",'Calc| Overheads Allocation'!H$79*'Input| Projects'!$AW837,0),0)</f>
        <v>0</v>
      </c>
      <c r="AU837" s="172" cm="1">
        <f t="array" ref="AU837">IFERROR(--('Input| Projects'!$AT837="Yes")*_xlfn.SWITCH('Input| Overheads'!$C$50,"Direct costs",'Calc| Overheads Allocation'!I$9*W837,"Internal labour",'Calc| Overheads Allocation'!I$9*W837*'Input| Projects'!$AO837,"DNSP defined",'Calc| Overheads Allocation'!I$79*'Input| Projects'!$AW837,0),0)</f>
        <v>0</v>
      </c>
      <c r="AV837" s="175"/>
      <c r="AW837" s="172">
        <f t="shared" si="288"/>
        <v>0</v>
      </c>
      <c r="AX837" s="172">
        <f t="shared" si="289"/>
        <v>0</v>
      </c>
      <c r="AY837" s="172">
        <f t="shared" si="290"/>
        <v>0</v>
      </c>
      <c r="AZ837" s="172">
        <f t="shared" si="291"/>
        <v>0</v>
      </c>
      <c r="BA837" s="172">
        <f t="shared" si="292"/>
        <v>0</v>
      </c>
      <c r="BB837" s="172">
        <f t="shared" si="293"/>
        <v>0</v>
      </c>
      <c r="BC837" s="172">
        <f t="shared" si="294"/>
        <v>0</v>
      </c>
      <c r="BD837" s="176"/>
      <c r="BE837" s="172">
        <f t="shared" si="295"/>
        <v>0</v>
      </c>
      <c r="BF837" s="172">
        <f t="shared" si="296"/>
        <v>0</v>
      </c>
      <c r="BG837" s="172">
        <f t="shared" si="297"/>
        <v>0</v>
      </c>
      <c r="BH837" s="172">
        <f t="shared" si="298"/>
        <v>0</v>
      </c>
      <c r="BI837" s="172">
        <f t="shared" si="299"/>
        <v>0</v>
      </c>
      <c r="BJ837" s="172">
        <f t="shared" si="300"/>
        <v>0</v>
      </c>
      <c r="BK837" s="172">
        <f t="shared" si="301"/>
        <v>0</v>
      </c>
      <c r="BL837" s="176"/>
      <c r="BM837" s="172">
        <f t="shared" si="280"/>
        <v>0</v>
      </c>
      <c r="BN837" s="172">
        <f t="shared" si="281"/>
        <v>0</v>
      </c>
      <c r="BO837" s="172">
        <f t="shared" si="282"/>
        <v>0</v>
      </c>
      <c r="BP837" s="172">
        <f t="shared" si="283"/>
        <v>0</v>
      </c>
      <c r="BQ837" s="172">
        <f t="shared" si="284"/>
        <v>0</v>
      </c>
      <c r="BR837" s="172">
        <f t="shared" si="285"/>
        <v>0</v>
      </c>
      <c r="BS837" s="172">
        <f t="shared" si="286"/>
        <v>0</v>
      </c>
      <c r="BT837" s="55"/>
      <c r="BU837" s="158">
        <f>SUMIF('Input| Projects'!$BA$8:$CX$8,RIGHT(BU$9,3),'Input| Projects'!$BA837:$CX837)</f>
        <v>0</v>
      </c>
      <c r="BV837" s="158">
        <f>SUMIF('Input| Projects'!$BA$8:$CX$8,RIGHT(BV$9,3),'Input| Projects'!$BA837:$CX837)</f>
        <v>0</v>
      </c>
      <c r="BW837" s="79" t="str">
        <f t="shared" si="287"/>
        <v/>
      </c>
    </row>
    <row r="838" spans="2:75" x14ac:dyDescent="0.2">
      <c r="B838" s="123">
        <f>IFERROR('Input| Projects'!B838,"")</f>
        <v>829</v>
      </c>
      <c r="C838" s="160" t="str">
        <f>IFERROR(IF('Input| Projects'!C838="","",'Input| Projects'!C838),"")</f>
        <v/>
      </c>
      <c r="D838" s="160" t="str">
        <f>IFERROR(IF('Input| Projects'!D838="","",'Input| Projects'!D838),"")</f>
        <v/>
      </c>
      <c r="E838" s="53"/>
      <c r="F838" s="160" t="str">
        <f>IF(LEN('Input| Projects'!F838)&gt;0,'Input| Projects'!F838,"")</f>
        <v/>
      </c>
      <c r="G838" s="160" t="str">
        <f>IF(LEN('Input| Projects'!G838)&gt;0,'Input| Projects'!G838,"")</f>
        <v/>
      </c>
      <c r="H838" s="10"/>
      <c r="I838" s="194" cm="1">
        <f t="array" ref="I838">IF(LEN($F838)&gt;0,1+IFERROR(SUMPRODUCT(TRANSPOSE('Input| Projects'!$AO838:$AQ838),INDEX('Input| Escalations'!$F$27:$L$29,,MATCH(Q$9,'Input| Escalations'!$F$21:$L$21,0))),0),0)</f>
        <v>0</v>
      </c>
      <c r="J838" s="194" cm="1">
        <f t="array" ref="J838">IF(LEN($F838)&gt;0,1+IFERROR(SUMPRODUCT(TRANSPOSE('Input| Projects'!$AO838:$AQ838),INDEX('Input| Escalations'!$F$27:$L$29,,MATCH(R$9,'Input| Escalations'!$F$21:$L$21,0))),0),0)</f>
        <v>0</v>
      </c>
      <c r="K838" s="194" cm="1">
        <f t="array" ref="K838">IF(LEN($F838)&gt;0,1+IFERROR(SUMPRODUCT(TRANSPOSE('Input| Projects'!$AO838:$AQ838),INDEX('Input| Escalations'!$F$27:$L$29,,MATCH(S$9,'Input| Escalations'!$F$21:$L$21,0))),0),0)</f>
        <v>0</v>
      </c>
      <c r="L838" s="194" cm="1">
        <f t="array" ref="L838">IF(LEN($F838)&gt;0,1+IFERROR(SUMPRODUCT(TRANSPOSE('Input| Projects'!$AO838:$AQ838),INDEX('Input| Escalations'!$F$27:$L$29,,MATCH(T$9,'Input| Escalations'!$F$21:$L$21,0))),0),0)</f>
        <v>0</v>
      </c>
      <c r="M838" s="194" cm="1">
        <f t="array" ref="M838">IF(LEN($F838)&gt;0,1+IFERROR(SUMPRODUCT(TRANSPOSE('Input| Projects'!$AO838:$AQ838),INDEX('Input| Escalations'!$F$27:$L$29,,MATCH(U$9,'Input| Escalations'!$F$21:$L$21,0))),0),0)</f>
        <v>0</v>
      </c>
      <c r="N838" s="194" cm="1">
        <f t="array" ref="N838">IF(LEN($F838)&gt;0,1+IFERROR(SUMPRODUCT(TRANSPOSE('Input| Projects'!$AO838:$AQ838),INDEX('Input| Escalations'!$F$27:$L$29,,MATCH(V$9,'Input| Escalations'!$F$21:$L$21,0))),0),0)</f>
        <v>0</v>
      </c>
      <c r="O838" s="194" cm="1">
        <f t="array" ref="O838">IF(LEN($F838)&gt;0,1+IFERROR(SUMPRODUCT(TRANSPOSE('Input| Projects'!$AO838:$AQ838),INDEX('Input| Escalations'!$F$27:$L$29,,MATCH(W$9,'Input| Escalations'!$F$21:$L$21,0))),0),0)</f>
        <v>0</v>
      </c>
      <c r="P838" s="10"/>
      <c r="Q838" s="172">
        <f>IFERROR(IF(ISNUMBER(FIND("decision",'Input| Setup'!$F$6)),'Input| Projects'!Y838,'Input| Projects'!I838)*'Input| Escalations'!$I$17*I838,0)</f>
        <v>0</v>
      </c>
      <c r="R838" s="172">
        <f>IFERROR(IF(ISNUMBER(FIND("decision",'Input| Setup'!$F$6)),'Input| Projects'!Z838,'Input| Projects'!J838)*'Input| Escalations'!$I$17*J838,0)</f>
        <v>0</v>
      </c>
      <c r="S838" s="172">
        <f>IFERROR(IF(ISNUMBER(FIND("decision",'Input| Setup'!$F$6)),'Input| Projects'!AA838,'Input| Projects'!K838)*'Input| Escalations'!$I$17*K838,0)</f>
        <v>0</v>
      </c>
      <c r="T838" s="172">
        <f>IFERROR(IF(ISNUMBER(FIND("decision",'Input| Setup'!$F$6)),'Input| Projects'!AB838,'Input| Projects'!L838)*'Input| Escalations'!$I$17*L838,0)</f>
        <v>0</v>
      </c>
      <c r="U838" s="172">
        <f>IFERROR(IF(ISNUMBER(FIND("decision",'Input| Setup'!$F$6)),'Input| Projects'!AC838,'Input| Projects'!M838)*'Input| Escalations'!$I$17*M838,0)</f>
        <v>0</v>
      </c>
      <c r="V838" s="172">
        <f>IFERROR(IF(ISNUMBER(FIND("decision",'Input| Setup'!$F$6)),'Input| Projects'!AD838,'Input| Projects'!N838)*'Input| Escalations'!$I$17*N838,0)</f>
        <v>0</v>
      </c>
      <c r="W838" s="172">
        <f>IFERROR(IF(ISNUMBER(FIND("decision",'Input| Setup'!$F$6)),'Input| Projects'!AE838,'Input| Projects'!O838)*'Input| Escalations'!$I$17*O838,0)</f>
        <v>0</v>
      </c>
      <c r="X838" s="175"/>
      <c r="Y838" s="172">
        <f>IF(ISNUMBER(FIND("decision",'Input| Setup'!$F$6)),'Input| Projects'!AG838,'Input| Projects'!Q838)*I838*'Input| Escalations'!$I$17</f>
        <v>0</v>
      </c>
      <c r="Z838" s="172">
        <f>IF(ISNUMBER(FIND("decision",'Input| Setup'!$F$6)),'Input| Projects'!AH838,'Input| Projects'!R838)*J838*'Input| Escalations'!$I$17</f>
        <v>0</v>
      </c>
      <c r="AA838" s="172">
        <f>IF(ISNUMBER(FIND("decision",'Input| Setup'!$F$6)),'Input| Projects'!AI838,'Input| Projects'!S838)*K838*'Input| Escalations'!$I$17</f>
        <v>0</v>
      </c>
      <c r="AB838" s="172">
        <f>IF(ISNUMBER(FIND("decision",'Input| Setup'!$F$6)),'Input| Projects'!AJ838,'Input| Projects'!T838)*L838*'Input| Escalations'!$I$17</f>
        <v>0</v>
      </c>
      <c r="AC838" s="172">
        <f>IF(ISNUMBER(FIND("decision",'Input| Setup'!$F$6)),'Input| Projects'!AK838,'Input| Projects'!U838)*M838*'Input| Escalations'!$I$17</f>
        <v>0</v>
      </c>
      <c r="AD838" s="172">
        <f>IF(ISNUMBER(FIND("decision",'Input| Setup'!$F$6)),'Input| Projects'!AL838,'Input| Projects'!V838)*N838*'Input| Escalations'!$I$17</f>
        <v>0</v>
      </c>
      <c r="AE838" s="172">
        <f>IF(ISNUMBER(FIND("decision",'Input| Setup'!$F$6)),'Input| Projects'!AM838,'Input| Projects'!W838)*O838*'Input| Escalations'!$I$17</f>
        <v>0</v>
      </c>
      <c r="AF838" s="175"/>
      <c r="AG838" s="172" cm="1">
        <f t="array" ref="AG838">IFERROR(--('Input| Projects'!$AS838="Yes")*_xlfn.SWITCH('Input| Overheads'!$C$50,"Direct costs",'Calc| Overheads Allocation'!C$8*Q838,"Internal labour",'Calc| Overheads Allocation'!C$8*Q838*'Input| Projects'!$AO838,"DNSP defined",'Calc| Overheads Allocation'!C$78*'Input| Projects'!$AV838,0),0)</f>
        <v>0</v>
      </c>
      <c r="AH838" s="172" cm="1">
        <f t="array" ref="AH838">IFERROR(--('Input| Projects'!$AS838="Yes")*_xlfn.SWITCH('Input| Overheads'!$C$50,"Direct costs",'Calc| Overheads Allocation'!D$8*R838,"Internal labour",'Calc| Overheads Allocation'!D$8*R838*'Input| Projects'!$AO838,"DNSP defined",'Calc| Overheads Allocation'!D$78*'Input| Projects'!$AV838,0),0)</f>
        <v>0</v>
      </c>
      <c r="AI838" s="172" cm="1">
        <f t="array" ref="AI838">IFERROR(--('Input| Projects'!$AS838="Yes")*_xlfn.SWITCH('Input| Overheads'!$C$50,"Direct costs",'Calc| Overheads Allocation'!E$8*S838,"Internal labour",'Calc| Overheads Allocation'!E$8*S838*'Input| Projects'!$AO838,"DNSP defined",'Calc| Overheads Allocation'!E$78*'Input| Projects'!$AV838,0),0)</f>
        <v>0</v>
      </c>
      <c r="AJ838" s="172" cm="1">
        <f t="array" ref="AJ838">IFERROR(--('Input| Projects'!$AS838="Yes")*_xlfn.SWITCH('Input| Overheads'!$C$50,"Direct costs",'Calc| Overheads Allocation'!F$8*T838,"Internal labour",'Calc| Overheads Allocation'!F$8*T838*'Input| Projects'!$AO838,"DNSP defined",'Calc| Overheads Allocation'!F$78*'Input| Projects'!$AV838,0),0)</f>
        <v>0</v>
      </c>
      <c r="AK838" s="172" cm="1">
        <f t="array" ref="AK838">IFERROR(--('Input| Projects'!$AS838="Yes")*_xlfn.SWITCH('Input| Overheads'!$C$50,"Direct costs",'Calc| Overheads Allocation'!G$8*U838,"Internal labour",'Calc| Overheads Allocation'!G$8*U838*'Input| Projects'!$AO838,"DNSP defined",'Calc| Overheads Allocation'!G$78*'Input| Projects'!$AV838,0),0)</f>
        <v>0</v>
      </c>
      <c r="AL838" s="172" cm="1">
        <f t="array" ref="AL838">IFERROR(--('Input| Projects'!$AS838="Yes")*_xlfn.SWITCH('Input| Overheads'!$C$50,"Direct costs",'Calc| Overheads Allocation'!H$8*V838,"Internal labour",'Calc| Overheads Allocation'!H$8*V838*'Input| Projects'!$AO838,"DNSP defined",'Calc| Overheads Allocation'!H$78*'Input| Projects'!$AV838,0),0)</f>
        <v>0</v>
      </c>
      <c r="AM838" s="172" cm="1">
        <f t="array" ref="AM838">IFERROR(--('Input| Projects'!$AS838="Yes")*_xlfn.SWITCH('Input| Overheads'!$C$50,"Direct costs",'Calc| Overheads Allocation'!I$8*W838,"Internal labour",'Calc| Overheads Allocation'!I$8*W838*'Input| Projects'!$AO838,"DNSP defined",'Calc| Overheads Allocation'!I$78*'Input| Projects'!$AV838,0),0)</f>
        <v>0</v>
      </c>
      <c r="AN838" s="175"/>
      <c r="AO838" s="172" cm="1">
        <f t="array" ref="AO838">IFERROR(--('Input| Projects'!$AT838="Yes")*_xlfn.SWITCH('Input| Overheads'!$C$50,"Direct costs",'Calc| Overheads Allocation'!C$9*Q838,"Internal labour",'Calc| Overheads Allocation'!C$9*Q838*'Input| Projects'!$AO838,"DNSP defined",'Calc| Overheads Allocation'!C$79*'Input| Projects'!$AW838,0),0)</f>
        <v>0</v>
      </c>
      <c r="AP838" s="172" cm="1">
        <f t="array" ref="AP838">IFERROR(--('Input| Projects'!$AT838="Yes")*_xlfn.SWITCH('Input| Overheads'!$C$50,"Direct costs",'Calc| Overheads Allocation'!D$9*R838,"Internal labour",'Calc| Overheads Allocation'!D$9*R838*'Input| Projects'!$AO838,"DNSP defined",'Calc| Overheads Allocation'!D$79*'Input| Projects'!$AW838,0),0)</f>
        <v>0</v>
      </c>
      <c r="AQ838" s="172" cm="1">
        <f t="array" ref="AQ838">IFERROR(--('Input| Projects'!$AT838="Yes")*_xlfn.SWITCH('Input| Overheads'!$C$50,"Direct costs",'Calc| Overheads Allocation'!E$9*S838,"Internal labour",'Calc| Overheads Allocation'!E$9*S838*'Input| Projects'!$AO838,"DNSP defined",'Calc| Overheads Allocation'!E$79*'Input| Projects'!$AW838,0),0)</f>
        <v>0</v>
      </c>
      <c r="AR838" s="172" cm="1">
        <f t="array" ref="AR838">IFERROR(--('Input| Projects'!$AT838="Yes")*_xlfn.SWITCH('Input| Overheads'!$C$50,"Direct costs",'Calc| Overheads Allocation'!F$9*T838,"Internal labour",'Calc| Overheads Allocation'!F$9*T838*'Input| Projects'!$AO838,"DNSP defined",'Calc| Overheads Allocation'!F$79*'Input| Projects'!$AW838,0),0)</f>
        <v>0</v>
      </c>
      <c r="AS838" s="172" cm="1">
        <f t="array" ref="AS838">IFERROR(--('Input| Projects'!$AT838="Yes")*_xlfn.SWITCH('Input| Overheads'!$C$50,"Direct costs",'Calc| Overheads Allocation'!G$9*U838,"Internal labour",'Calc| Overheads Allocation'!G$9*U838*'Input| Projects'!$AO838,"DNSP defined",'Calc| Overheads Allocation'!G$79*'Input| Projects'!$AW838,0),0)</f>
        <v>0</v>
      </c>
      <c r="AT838" s="172" cm="1">
        <f t="array" ref="AT838">IFERROR(--('Input| Projects'!$AT838="Yes")*_xlfn.SWITCH('Input| Overheads'!$C$50,"Direct costs",'Calc| Overheads Allocation'!H$9*V838,"Internal labour",'Calc| Overheads Allocation'!H$9*V838*'Input| Projects'!$AO838,"DNSP defined",'Calc| Overheads Allocation'!H$79*'Input| Projects'!$AW838,0),0)</f>
        <v>0</v>
      </c>
      <c r="AU838" s="172" cm="1">
        <f t="array" ref="AU838">IFERROR(--('Input| Projects'!$AT838="Yes")*_xlfn.SWITCH('Input| Overheads'!$C$50,"Direct costs",'Calc| Overheads Allocation'!I$9*W838,"Internal labour",'Calc| Overheads Allocation'!I$9*W838*'Input| Projects'!$AO838,"DNSP defined",'Calc| Overheads Allocation'!I$79*'Input| Projects'!$AW838,0),0)</f>
        <v>0</v>
      </c>
      <c r="AV838" s="175"/>
      <c r="AW838" s="172">
        <f t="shared" si="288"/>
        <v>0</v>
      </c>
      <c r="AX838" s="172">
        <f t="shared" si="289"/>
        <v>0</v>
      </c>
      <c r="AY838" s="172">
        <f t="shared" si="290"/>
        <v>0</v>
      </c>
      <c r="AZ838" s="172">
        <f t="shared" si="291"/>
        <v>0</v>
      </c>
      <c r="BA838" s="172">
        <f t="shared" si="292"/>
        <v>0</v>
      </c>
      <c r="BB838" s="172">
        <f t="shared" si="293"/>
        <v>0</v>
      </c>
      <c r="BC838" s="172">
        <f t="shared" si="294"/>
        <v>0</v>
      </c>
      <c r="BD838" s="176"/>
      <c r="BE838" s="172">
        <f t="shared" si="295"/>
        <v>0</v>
      </c>
      <c r="BF838" s="172">
        <f t="shared" si="296"/>
        <v>0</v>
      </c>
      <c r="BG838" s="172">
        <f t="shared" si="297"/>
        <v>0</v>
      </c>
      <c r="BH838" s="172">
        <f t="shared" si="298"/>
        <v>0</v>
      </c>
      <c r="BI838" s="172">
        <f t="shared" si="299"/>
        <v>0</v>
      </c>
      <c r="BJ838" s="172">
        <f t="shared" si="300"/>
        <v>0</v>
      </c>
      <c r="BK838" s="172">
        <f t="shared" si="301"/>
        <v>0</v>
      </c>
      <c r="BL838" s="176"/>
      <c r="BM838" s="172">
        <f t="shared" si="280"/>
        <v>0</v>
      </c>
      <c r="BN838" s="172">
        <f t="shared" si="281"/>
        <v>0</v>
      </c>
      <c r="BO838" s="172">
        <f t="shared" si="282"/>
        <v>0</v>
      </c>
      <c r="BP838" s="172">
        <f t="shared" si="283"/>
        <v>0</v>
      </c>
      <c r="BQ838" s="172">
        <f t="shared" si="284"/>
        <v>0</v>
      </c>
      <c r="BR838" s="172">
        <f t="shared" si="285"/>
        <v>0</v>
      </c>
      <c r="BS838" s="172">
        <f t="shared" si="286"/>
        <v>0</v>
      </c>
      <c r="BT838" s="55"/>
      <c r="BU838" s="158">
        <f>SUMIF('Input| Projects'!$BA$8:$CX$8,RIGHT(BU$9,3),'Input| Projects'!$BA838:$CX838)</f>
        <v>0</v>
      </c>
      <c r="BV838" s="158">
        <f>SUMIF('Input| Projects'!$BA$8:$CX$8,RIGHT(BV$9,3),'Input| Projects'!$BA838:$CX838)</f>
        <v>0</v>
      </c>
      <c r="BW838" s="79" t="str">
        <f t="shared" si="287"/>
        <v/>
      </c>
    </row>
    <row r="839" spans="2:75" x14ac:dyDescent="0.2">
      <c r="B839" s="123">
        <f>IFERROR('Input| Projects'!B839,"")</f>
        <v>830</v>
      </c>
      <c r="C839" s="160" t="str">
        <f>IFERROR(IF('Input| Projects'!C839="","",'Input| Projects'!C839),"")</f>
        <v/>
      </c>
      <c r="D839" s="160" t="str">
        <f>IFERROR(IF('Input| Projects'!D839="","",'Input| Projects'!D839),"")</f>
        <v/>
      </c>
      <c r="E839" s="53"/>
      <c r="F839" s="160" t="str">
        <f>IF(LEN('Input| Projects'!F839)&gt;0,'Input| Projects'!F839,"")</f>
        <v/>
      </c>
      <c r="G839" s="160" t="str">
        <f>IF(LEN('Input| Projects'!G839)&gt;0,'Input| Projects'!G839,"")</f>
        <v/>
      </c>
      <c r="H839" s="10"/>
      <c r="I839" s="194" cm="1">
        <f t="array" ref="I839">IF(LEN($F839)&gt;0,1+IFERROR(SUMPRODUCT(TRANSPOSE('Input| Projects'!$AO839:$AQ839),INDEX('Input| Escalations'!$F$27:$L$29,,MATCH(Q$9,'Input| Escalations'!$F$21:$L$21,0))),0),0)</f>
        <v>0</v>
      </c>
      <c r="J839" s="194" cm="1">
        <f t="array" ref="J839">IF(LEN($F839)&gt;0,1+IFERROR(SUMPRODUCT(TRANSPOSE('Input| Projects'!$AO839:$AQ839),INDEX('Input| Escalations'!$F$27:$L$29,,MATCH(R$9,'Input| Escalations'!$F$21:$L$21,0))),0),0)</f>
        <v>0</v>
      </c>
      <c r="K839" s="194" cm="1">
        <f t="array" ref="K839">IF(LEN($F839)&gt;0,1+IFERROR(SUMPRODUCT(TRANSPOSE('Input| Projects'!$AO839:$AQ839),INDEX('Input| Escalations'!$F$27:$L$29,,MATCH(S$9,'Input| Escalations'!$F$21:$L$21,0))),0),0)</f>
        <v>0</v>
      </c>
      <c r="L839" s="194" cm="1">
        <f t="array" ref="L839">IF(LEN($F839)&gt;0,1+IFERROR(SUMPRODUCT(TRANSPOSE('Input| Projects'!$AO839:$AQ839),INDEX('Input| Escalations'!$F$27:$L$29,,MATCH(T$9,'Input| Escalations'!$F$21:$L$21,0))),0),0)</f>
        <v>0</v>
      </c>
      <c r="M839" s="194" cm="1">
        <f t="array" ref="M839">IF(LEN($F839)&gt;0,1+IFERROR(SUMPRODUCT(TRANSPOSE('Input| Projects'!$AO839:$AQ839),INDEX('Input| Escalations'!$F$27:$L$29,,MATCH(U$9,'Input| Escalations'!$F$21:$L$21,0))),0),0)</f>
        <v>0</v>
      </c>
      <c r="N839" s="194" cm="1">
        <f t="array" ref="N839">IF(LEN($F839)&gt;0,1+IFERROR(SUMPRODUCT(TRANSPOSE('Input| Projects'!$AO839:$AQ839),INDEX('Input| Escalations'!$F$27:$L$29,,MATCH(V$9,'Input| Escalations'!$F$21:$L$21,0))),0),0)</f>
        <v>0</v>
      </c>
      <c r="O839" s="194" cm="1">
        <f t="array" ref="O839">IF(LEN($F839)&gt;0,1+IFERROR(SUMPRODUCT(TRANSPOSE('Input| Projects'!$AO839:$AQ839),INDEX('Input| Escalations'!$F$27:$L$29,,MATCH(W$9,'Input| Escalations'!$F$21:$L$21,0))),0),0)</f>
        <v>0</v>
      </c>
      <c r="P839" s="10"/>
      <c r="Q839" s="172">
        <f>IFERROR(IF(ISNUMBER(FIND("decision",'Input| Setup'!$F$6)),'Input| Projects'!Y839,'Input| Projects'!I839)*'Input| Escalations'!$I$17*I839,0)</f>
        <v>0</v>
      </c>
      <c r="R839" s="172">
        <f>IFERROR(IF(ISNUMBER(FIND("decision",'Input| Setup'!$F$6)),'Input| Projects'!Z839,'Input| Projects'!J839)*'Input| Escalations'!$I$17*J839,0)</f>
        <v>0</v>
      </c>
      <c r="S839" s="172">
        <f>IFERROR(IF(ISNUMBER(FIND("decision",'Input| Setup'!$F$6)),'Input| Projects'!AA839,'Input| Projects'!K839)*'Input| Escalations'!$I$17*K839,0)</f>
        <v>0</v>
      </c>
      <c r="T839" s="172">
        <f>IFERROR(IF(ISNUMBER(FIND("decision",'Input| Setup'!$F$6)),'Input| Projects'!AB839,'Input| Projects'!L839)*'Input| Escalations'!$I$17*L839,0)</f>
        <v>0</v>
      </c>
      <c r="U839" s="172">
        <f>IFERROR(IF(ISNUMBER(FIND("decision",'Input| Setup'!$F$6)),'Input| Projects'!AC839,'Input| Projects'!M839)*'Input| Escalations'!$I$17*M839,0)</f>
        <v>0</v>
      </c>
      <c r="V839" s="172">
        <f>IFERROR(IF(ISNUMBER(FIND("decision",'Input| Setup'!$F$6)),'Input| Projects'!AD839,'Input| Projects'!N839)*'Input| Escalations'!$I$17*N839,0)</f>
        <v>0</v>
      </c>
      <c r="W839" s="172">
        <f>IFERROR(IF(ISNUMBER(FIND("decision",'Input| Setup'!$F$6)),'Input| Projects'!AE839,'Input| Projects'!O839)*'Input| Escalations'!$I$17*O839,0)</f>
        <v>0</v>
      </c>
      <c r="X839" s="175"/>
      <c r="Y839" s="172">
        <f>IF(ISNUMBER(FIND("decision",'Input| Setup'!$F$6)),'Input| Projects'!AG839,'Input| Projects'!Q839)*I839*'Input| Escalations'!$I$17</f>
        <v>0</v>
      </c>
      <c r="Z839" s="172">
        <f>IF(ISNUMBER(FIND("decision",'Input| Setup'!$F$6)),'Input| Projects'!AH839,'Input| Projects'!R839)*J839*'Input| Escalations'!$I$17</f>
        <v>0</v>
      </c>
      <c r="AA839" s="172">
        <f>IF(ISNUMBER(FIND("decision",'Input| Setup'!$F$6)),'Input| Projects'!AI839,'Input| Projects'!S839)*K839*'Input| Escalations'!$I$17</f>
        <v>0</v>
      </c>
      <c r="AB839" s="172">
        <f>IF(ISNUMBER(FIND("decision",'Input| Setup'!$F$6)),'Input| Projects'!AJ839,'Input| Projects'!T839)*L839*'Input| Escalations'!$I$17</f>
        <v>0</v>
      </c>
      <c r="AC839" s="172">
        <f>IF(ISNUMBER(FIND("decision",'Input| Setup'!$F$6)),'Input| Projects'!AK839,'Input| Projects'!U839)*M839*'Input| Escalations'!$I$17</f>
        <v>0</v>
      </c>
      <c r="AD839" s="172">
        <f>IF(ISNUMBER(FIND("decision",'Input| Setup'!$F$6)),'Input| Projects'!AL839,'Input| Projects'!V839)*N839*'Input| Escalations'!$I$17</f>
        <v>0</v>
      </c>
      <c r="AE839" s="172">
        <f>IF(ISNUMBER(FIND("decision",'Input| Setup'!$F$6)),'Input| Projects'!AM839,'Input| Projects'!W839)*O839*'Input| Escalations'!$I$17</f>
        <v>0</v>
      </c>
      <c r="AF839" s="175"/>
      <c r="AG839" s="172" cm="1">
        <f t="array" ref="AG839">IFERROR(--('Input| Projects'!$AS839="Yes")*_xlfn.SWITCH('Input| Overheads'!$C$50,"Direct costs",'Calc| Overheads Allocation'!C$8*Q839,"Internal labour",'Calc| Overheads Allocation'!C$8*Q839*'Input| Projects'!$AO839,"DNSP defined",'Calc| Overheads Allocation'!C$78*'Input| Projects'!$AV839,0),0)</f>
        <v>0</v>
      </c>
      <c r="AH839" s="172" cm="1">
        <f t="array" ref="AH839">IFERROR(--('Input| Projects'!$AS839="Yes")*_xlfn.SWITCH('Input| Overheads'!$C$50,"Direct costs",'Calc| Overheads Allocation'!D$8*R839,"Internal labour",'Calc| Overheads Allocation'!D$8*R839*'Input| Projects'!$AO839,"DNSP defined",'Calc| Overheads Allocation'!D$78*'Input| Projects'!$AV839,0),0)</f>
        <v>0</v>
      </c>
      <c r="AI839" s="172" cm="1">
        <f t="array" ref="AI839">IFERROR(--('Input| Projects'!$AS839="Yes")*_xlfn.SWITCH('Input| Overheads'!$C$50,"Direct costs",'Calc| Overheads Allocation'!E$8*S839,"Internal labour",'Calc| Overheads Allocation'!E$8*S839*'Input| Projects'!$AO839,"DNSP defined",'Calc| Overheads Allocation'!E$78*'Input| Projects'!$AV839,0),0)</f>
        <v>0</v>
      </c>
      <c r="AJ839" s="172" cm="1">
        <f t="array" ref="AJ839">IFERROR(--('Input| Projects'!$AS839="Yes")*_xlfn.SWITCH('Input| Overheads'!$C$50,"Direct costs",'Calc| Overheads Allocation'!F$8*T839,"Internal labour",'Calc| Overheads Allocation'!F$8*T839*'Input| Projects'!$AO839,"DNSP defined",'Calc| Overheads Allocation'!F$78*'Input| Projects'!$AV839,0),0)</f>
        <v>0</v>
      </c>
      <c r="AK839" s="172" cm="1">
        <f t="array" ref="AK839">IFERROR(--('Input| Projects'!$AS839="Yes")*_xlfn.SWITCH('Input| Overheads'!$C$50,"Direct costs",'Calc| Overheads Allocation'!G$8*U839,"Internal labour",'Calc| Overheads Allocation'!G$8*U839*'Input| Projects'!$AO839,"DNSP defined",'Calc| Overheads Allocation'!G$78*'Input| Projects'!$AV839,0),0)</f>
        <v>0</v>
      </c>
      <c r="AL839" s="172" cm="1">
        <f t="array" ref="AL839">IFERROR(--('Input| Projects'!$AS839="Yes")*_xlfn.SWITCH('Input| Overheads'!$C$50,"Direct costs",'Calc| Overheads Allocation'!H$8*V839,"Internal labour",'Calc| Overheads Allocation'!H$8*V839*'Input| Projects'!$AO839,"DNSP defined",'Calc| Overheads Allocation'!H$78*'Input| Projects'!$AV839,0),0)</f>
        <v>0</v>
      </c>
      <c r="AM839" s="172" cm="1">
        <f t="array" ref="AM839">IFERROR(--('Input| Projects'!$AS839="Yes")*_xlfn.SWITCH('Input| Overheads'!$C$50,"Direct costs",'Calc| Overheads Allocation'!I$8*W839,"Internal labour",'Calc| Overheads Allocation'!I$8*W839*'Input| Projects'!$AO839,"DNSP defined",'Calc| Overheads Allocation'!I$78*'Input| Projects'!$AV839,0),0)</f>
        <v>0</v>
      </c>
      <c r="AN839" s="175"/>
      <c r="AO839" s="172" cm="1">
        <f t="array" ref="AO839">IFERROR(--('Input| Projects'!$AT839="Yes")*_xlfn.SWITCH('Input| Overheads'!$C$50,"Direct costs",'Calc| Overheads Allocation'!C$9*Q839,"Internal labour",'Calc| Overheads Allocation'!C$9*Q839*'Input| Projects'!$AO839,"DNSP defined",'Calc| Overheads Allocation'!C$79*'Input| Projects'!$AW839,0),0)</f>
        <v>0</v>
      </c>
      <c r="AP839" s="172" cm="1">
        <f t="array" ref="AP839">IFERROR(--('Input| Projects'!$AT839="Yes")*_xlfn.SWITCH('Input| Overheads'!$C$50,"Direct costs",'Calc| Overheads Allocation'!D$9*R839,"Internal labour",'Calc| Overheads Allocation'!D$9*R839*'Input| Projects'!$AO839,"DNSP defined",'Calc| Overheads Allocation'!D$79*'Input| Projects'!$AW839,0),0)</f>
        <v>0</v>
      </c>
      <c r="AQ839" s="172" cm="1">
        <f t="array" ref="AQ839">IFERROR(--('Input| Projects'!$AT839="Yes")*_xlfn.SWITCH('Input| Overheads'!$C$50,"Direct costs",'Calc| Overheads Allocation'!E$9*S839,"Internal labour",'Calc| Overheads Allocation'!E$9*S839*'Input| Projects'!$AO839,"DNSP defined",'Calc| Overheads Allocation'!E$79*'Input| Projects'!$AW839,0),0)</f>
        <v>0</v>
      </c>
      <c r="AR839" s="172" cm="1">
        <f t="array" ref="AR839">IFERROR(--('Input| Projects'!$AT839="Yes")*_xlfn.SWITCH('Input| Overheads'!$C$50,"Direct costs",'Calc| Overheads Allocation'!F$9*T839,"Internal labour",'Calc| Overheads Allocation'!F$9*T839*'Input| Projects'!$AO839,"DNSP defined",'Calc| Overheads Allocation'!F$79*'Input| Projects'!$AW839,0),0)</f>
        <v>0</v>
      </c>
      <c r="AS839" s="172" cm="1">
        <f t="array" ref="AS839">IFERROR(--('Input| Projects'!$AT839="Yes")*_xlfn.SWITCH('Input| Overheads'!$C$50,"Direct costs",'Calc| Overheads Allocation'!G$9*U839,"Internal labour",'Calc| Overheads Allocation'!G$9*U839*'Input| Projects'!$AO839,"DNSP defined",'Calc| Overheads Allocation'!G$79*'Input| Projects'!$AW839,0),0)</f>
        <v>0</v>
      </c>
      <c r="AT839" s="172" cm="1">
        <f t="array" ref="AT839">IFERROR(--('Input| Projects'!$AT839="Yes")*_xlfn.SWITCH('Input| Overheads'!$C$50,"Direct costs",'Calc| Overheads Allocation'!H$9*V839,"Internal labour",'Calc| Overheads Allocation'!H$9*V839*'Input| Projects'!$AO839,"DNSP defined",'Calc| Overheads Allocation'!H$79*'Input| Projects'!$AW839,0),0)</f>
        <v>0</v>
      </c>
      <c r="AU839" s="172" cm="1">
        <f t="array" ref="AU839">IFERROR(--('Input| Projects'!$AT839="Yes")*_xlfn.SWITCH('Input| Overheads'!$C$50,"Direct costs",'Calc| Overheads Allocation'!I$9*W839,"Internal labour",'Calc| Overheads Allocation'!I$9*W839*'Input| Projects'!$AO839,"DNSP defined",'Calc| Overheads Allocation'!I$79*'Input| Projects'!$AW839,0),0)</f>
        <v>0</v>
      </c>
      <c r="AV839" s="175"/>
      <c r="AW839" s="172">
        <f t="shared" si="288"/>
        <v>0</v>
      </c>
      <c r="AX839" s="172">
        <f t="shared" si="289"/>
        <v>0</v>
      </c>
      <c r="AY839" s="172">
        <f t="shared" si="290"/>
        <v>0</v>
      </c>
      <c r="AZ839" s="172">
        <f t="shared" si="291"/>
        <v>0</v>
      </c>
      <c r="BA839" s="172">
        <f t="shared" si="292"/>
        <v>0</v>
      </c>
      <c r="BB839" s="172">
        <f t="shared" si="293"/>
        <v>0</v>
      </c>
      <c r="BC839" s="172">
        <f t="shared" si="294"/>
        <v>0</v>
      </c>
      <c r="BD839" s="176"/>
      <c r="BE839" s="172">
        <f t="shared" si="295"/>
        <v>0</v>
      </c>
      <c r="BF839" s="172">
        <f t="shared" si="296"/>
        <v>0</v>
      </c>
      <c r="BG839" s="172">
        <f t="shared" si="297"/>
        <v>0</v>
      </c>
      <c r="BH839" s="172">
        <f t="shared" si="298"/>
        <v>0</v>
      </c>
      <c r="BI839" s="172">
        <f t="shared" si="299"/>
        <v>0</v>
      </c>
      <c r="BJ839" s="172">
        <f t="shared" si="300"/>
        <v>0</v>
      </c>
      <c r="BK839" s="172">
        <f t="shared" si="301"/>
        <v>0</v>
      </c>
      <c r="BL839" s="176"/>
      <c r="BM839" s="172">
        <f t="shared" si="280"/>
        <v>0</v>
      </c>
      <c r="BN839" s="172">
        <f t="shared" si="281"/>
        <v>0</v>
      </c>
      <c r="BO839" s="172">
        <f t="shared" si="282"/>
        <v>0</v>
      </c>
      <c r="BP839" s="172">
        <f t="shared" si="283"/>
        <v>0</v>
      </c>
      <c r="BQ839" s="172">
        <f t="shared" si="284"/>
        <v>0</v>
      </c>
      <c r="BR839" s="172">
        <f t="shared" si="285"/>
        <v>0</v>
      </c>
      <c r="BS839" s="172">
        <f t="shared" si="286"/>
        <v>0</v>
      </c>
      <c r="BT839" s="55"/>
      <c r="BU839" s="158">
        <f>SUMIF('Input| Projects'!$BA$8:$CX$8,RIGHT(BU$9,3),'Input| Projects'!$BA839:$CX839)</f>
        <v>0</v>
      </c>
      <c r="BV839" s="158">
        <f>SUMIF('Input| Projects'!$BA$8:$CX$8,RIGHT(BV$9,3),'Input| Projects'!$BA839:$CX839)</f>
        <v>0</v>
      </c>
      <c r="BW839" s="79" t="str">
        <f t="shared" si="287"/>
        <v/>
      </c>
    </row>
    <row r="840" spans="2:75" x14ac:dyDescent="0.2">
      <c r="B840" s="123">
        <f>IFERROR('Input| Projects'!B840,"")</f>
        <v>831</v>
      </c>
      <c r="C840" s="160" t="str">
        <f>IFERROR(IF('Input| Projects'!C840="","",'Input| Projects'!C840),"")</f>
        <v/>
      </c>
      <c r="D840" s="160" t="str">
        <f>IFERROR(IF('Input| Projects'!D840="","",'Input| Projects'!D840),"")</f>
        <v/>
      </c>
      <c r="E840" s="53"/>
      <c r="F840" s="160" t="str">
        <f>IF(LEN('Input| Projects'!F840)&gt;0,'Input| Projects'!F840,"")</f>
        <v/>
      </c>
      <c r="G840" s="160" t="str">
        <f>IF(LEN('Input| Projects'!G840)&gt;0,'Input| Projects'!G840,"")</f>
        <v/>
      </c>
      <c r="H840" s="10"/>
      <c r="I840" s="194" cm="1">
        <f t="array" ref="I840">IF(LEN($F840)&gt;0,1+IFERROR(SUMPRODUCT(TRANSPOSE('Input| Projects'!$AO840:$AQ840),INDEX('Input| Escalations'!$F$27:$L$29,,MATCH(Q$9,'Input| Escalations'!$F$21:$L$21,0))),0),0)</f>
        <v>0</v>
      </c>
      <c r="J840" s="194" cm="1">
        <f t="array" ref="J840">IF(LEN($F840)&gt;0,1+IFERROR(SUMPRODUCT(TRANSPOSE('Input| Projects'!$AO840:$AQ840),INDEX('Input| Escalations'!$F$27:$L$29,,MATCH(R$9,'Input| Escalations'!$F$21:$L$21,0))),0),0)</f>
        <v>0</v>
      </c>
      <c r="K840" s="194" cm="1">
        <f t="array" ref="K840">IF(LEN($F840)&gt;0,1+IFERROR(SUMPRODUCT(TRANSPOSE('Input| Projects'!$AO840:$AQ840),INDEX('Input| Escalations'!$F$27:$L$29,,MATCH(S$9,'Input| Escalations'!$F$21:$L$21,0))),0),0)</f>
        <v>0</v>
      </c>
      <c r="L840" s="194" cm="1">
        <f t="array" ref="L840">IF(LEN($F840)&gt;0,1+IFERROR(SUMPRODUCT(TRANSPOSE('Input| Projects'!$AO840:$AQ840),INDEX('Input| Escalations'!$F$27:$L$29,,MATCH(T$9,'Input| Escalations'!$F$21:$L$21,0))),0),0)</f>
        <v>0</v>
      </c>
      <c r="M840" s="194" cm="1">
        <f t="array" ref="M840">IF(LEN($F840)&gt;0,1+IFERROR(SUMPRODUCT(TRANSPOSE('Input| Projects'!$AO840:$AQ840),INDEX('Input| Escalations'!$F$27:$L$29,,MATCH(U$9,'Input| Escalations'!$F$21:$L$21,0))),0),0)</f>
        <v>0</v>
      </c>
      <c r="N840" s="194" cm="1">
        <f t="array" ref="N840">IF(LEN($F840)&gt;0,1+IFERROR(SUMPRODUCT(TRANSPOSE('Input| Projects'!$AO840:$AQ840),INDEX('Input| Escalations'!$F$27:$L$29,,MATCH(V$9,'Input| Escalations'!$F$21:$L$21,0))),0),0)</f>
        <v>0</v>
      </c>
      <c r="O840" s="194" cm="1">
        <f t="array" ref="O840">IF(LEN($F840)&gt;0,1+IFERROR(SUMPRODUCT(TRANSPOSE('Input| Projects'!$AO840:$AQ840),INDEX('Input| Escalations'!$F$27:$L$29,,MATCH(W$9,'Input| Escalations'!$F$21:$L$21,0))),0),0)</f>
        <v>0</v>
      </c>
      <c r="P840" s="10"/>
      <c r="Q840" s="172">
        <f>IFERROR(IF(ISNUMBER(FIND("decision",'Input| Setup'!$F$6)),'Input| Projects'!Y840,'Input| Projects'!I840)*'Input| Escalations'!$I$17*I840,0)</f>
        <v>0</v>
      </c>
      <c r="R840" s="172">
        <f>IFERROR(IF(ISNUMBER(FIND("decision",'Input| Setup'!$F$6)),'Input| Projects'!Z840,'Input| Projects'!J840)*'Input| Escalations'!$I$17*J840,0)</f>
        <v>0</v>
      </c>
      <c r="S840" s="172">
        <f>IFERROR(IF(ISNUMBER(FIND("decision",'Input| Setup'!$F$6)),'Input| Projects'!AA840,'Input| Projects'!K840)*'Input| Escalations'!$I$17*K840,0)</f>
        <v>0</v>
      </c>
      <c r="T840" s="172">
        <f>IFERROR(IF(ISNUMBER(FIND("decision",'Input| Setup'!$F$6)),'Input| Projects'!AB840,'Input| Projects'!L840)*'Input| Escalations'!$I$17*L840,0)</f>
        <v>0</v>
      </c>
      <c r="U840" s="172">
        <f>IFERROR(IF(ISNUMBER(FIND("decision",'Input| Setup'!$F$6)),'Input| Projects'!AC840,'Input| Projects'!M840)*'Input| Escalations'!$I$17*M840,0)</f>
        <v>0</v>
      </c>
      <c r="V840" s="172">
        <f>IFERROR(IF(ISNUMBER(FIND("decision",'Input| Setup'!$F$6)),'Input| Projects'!AD840,'Input| Projects'!N840)*'Input| Escalations'!$I$17*N840,0)</f>
        <v>0</v>
      </c>
      <c r="W840" s="172">
        <f>IFERROR(IF(ISNUMBER(FIND("decision",'Input| Setup'!$F$6)),'Input| Projects'!AE840,'Input| Projects'!O840)*'Input| Escalations'!$I$17*O840,0)</f>
        <v>0</v>
      </c>
      <c r="X840" s="175"/>
      <c r="Y840" s="172">
        <f>IF(ISNUMBER(FIND("decision",'Input| Setup'!$F$6)),'Input| Projects'!AG840,'Input| Projects'!Q840)*I840*'Input| Escalations'!$I$17</f>
        <v>0</v>
      </c>
      <c r="Z840" s="172">
        <f>IF(ISNUMBER(FIND("decision",'Input| Setup'!$F$6)),'Input| Projects'!AH840,'Input| Projects'!R840)*J840*'Input| Escalations'!$I$17</f>
        <v>0</v>
      </c>
      <c r="AA840" s="172">
        <f>IF(ISNUMBER(FIND("decision",'Input| Setup'!$F$6)),'Input| Projects'!AI840,'Input| Projects'!S840)*K840*'Input| Escalations'!$I$17</f>
        <v>0</v>
      </c>
      <c r="AB840" s="172">
        <f>IF(ISNUMBER(FIND("decision",'Input| Setup'!$F$6)),'Input| Projects'!AJ840,'Input| Projects'!T840)*L840*'Input| Escalations'!$I$17</f>
        <v>0</v>
      </c>
      <c r="AC840" s="172">
        <f>IF(ISNUMBER(FIND("decision",'Input| Setup'!$F$6)),'Input| Projects'!AK840,'Input| Projects'!U840)*M840*'Input| Escalations'!$I$17</f>
        <v>0</v>
      </c>
      <c r="AD840" s="172">
        <f>IF(ISNUMBER(FIND("decision",'Input| Setup'!$F$6)),'Input| Projects'!AL840,'Input| Projects'!V840)*N840*'Input| Escalations'!$I$17</f>
        <v>0</v>
      </c>
      <c r="AE840" s="172">
        <f>IF(ISNUMBER(FIND("decision",'Input| Setup'!$F$6)),'Input| Projects'!AM840,'Input| Projects'!W840)*O840*'Input| Escalations'!$I$17</f>
        <v>0</v>
      </c>
      <c r="AF840" s="175"/>
      <c r="AG840" s="172" cm="1">
        <f t="array" ref="AG840">IFERROR(--('Input| Projects'!$AS840="Yes")*_xlfn.SWITCH('Input| Overheads'!$C$50,"Direct costs",'Calc| Overheads Allocation'!C$8*Q840,"Internal labour",'Calc| Overheads Allocation'!C$8*Q840*'Input| Projects'!$AO840,"DNSP defined",'Calc| Overheads Allocation'!C$78*'Input| Projects'!$AV840,0),0)</f>
        <v>0</v>
      </c>
      <c r="AH840" s="172" cm="1">
        <f t="array" ref="AH840">IFERROR(--('Input| Projects'!$AS840="Yes")*_xlfn.SWITCH('Input| Overheads'!$C$50,"Direct costs",'Calc| Overheads Allocation'!D$8*R840,"Internal labour",'Calc| Overheads Allocation'!D$8*R840*'Input| Projects'!$AO840,"DNSP defined",'Calc| Overheads Allocation'!D$78*'Input| Projects'!$AV840,0),0)</f>
        <v>0</v>
      </c>
      <c r="AI840" s="172" cm="1">
        <f t="array" ref="AI840">IFERROR(--('Input| Projects'!$AS840="Yes")*_xlfn.SWITCH('Input| Overheads'!$C$50,"Direct costs",'Calc| Overheads Allocation'!E$8*S840,"Internal labour",'Calc| Overheads Allocation'!E$8*S840*'Input| Projects'!$AO840,"DNSP defined",'Calc| Overheads Allocation'!E$78*'Input| Projects'!$AV840,0),0)</f>
        <v>0</v>
      </c>
      <c r="AJ840" s="172" cm="1">
        <f t="array" ref="AJ840">IFERROR(--('Input| Projects'!$AS840="Yes")*_xlfn.SWITCH('Input| Overheads'!$C$50,"Direct costs",'Calc| Overheads Allocation'!F$8*T840,"Internal labour",'Calc| Overheads Allocation'!F$8*T840*'Input| Projects'!$AO840,"DNSP defined",'Calc| Overheads Allocation'!F$78*'Input| Projects'!$AV840,0),0)</f>
        <v>0</v>
      </c>
      <c r="AK840" s="172" cm="1">
        <f t="array" ref="AK840">IFERROR(--('Input| Projects'!$AS840="Yes")*_xlfn.SWITCH('Input| Overheads'!$C$50,"Direct costs",'Calc| Overheads Allocation'!G$8*U840,"Internal labour",'Calc| Overheads Allocation'!G$8*U840*'Input| Projects'!$AO840,"DNSP defined",'Calc| Overheads Allocation'!G$78*'Input| Projects'!$AV840,0),0)</f>
        <v>0</v>
      </c>
      <c r="AL840" s="172" cm="1">
        <f t="array" ref="AL840">IFERROR(--('Input| Projects'!$AS840="Yes")*_xlfn.SWITCH('Input| Overheads'!$C$50,"Direct costs",'Calc| Overheads Allocation'!H$8*V840,"Internal labour",'Calc| Overheads Allocation'!H$8*V840*'Input| Projects'!$AO840,"DNSP defined",'Calc| Overheads Allocation'!H$78*'Input| Projects'!$AV840,0),0)</f>
        <v>0</v>
      </c>
      <c r="AM840" s="172" cm="1">
        <f t="array" ref="AM840">IFERROR(--('Input| Projects'!$AS840="Yes")*_xlfn.SWITCH('Input| Overheads'!$C$50,"Direct costs",'Calc| Overheads Allocation'!I$8*W840,"Internal labour",'Calc| Overheads Allocation'!I$8*W840*'Input| Projects'!$AO840,"DNSP defined",'Calc| Overheads Allocation'!I$78*'Input| Projects'!$AV840,0),0)</f>
        <v>0</v>
      </c>
      <c r="AN840" s="175"/>
      <c r="AO840" s="172" cm="1">
        <f t="array" ref="AO840">IFERROR(--('Input| Projects'!$AT840="Yes")*_xlfn.SWITCH('Input| Overheads'!$C$50,"Direct costs",'Calc| Overheads Allocation'!C$9*Q840,"Internal labour",'Calc| Overheads Allocation'!C$9*Q840*'Input| Projects'!$AO840,"DNSP defined",'Calc| Overheads Allocation'!C$79*'Input| Projects'!$AW840,0),0)</f>
        <v>0</v>
      </c>
      <c r="AP840" s="172" cm="1">
        <f t="array" ref="AP840">IFERROR(--('Input| Projects'!$AT840="Yes")*_xlfn.SWITCH('Input| Overheads'!$C$50,"Direct costs",'Calc| Overheads Allocation'!D$9*R840,"Internal labour",'Calc| Overheads Allocation'!D$9*R840*'Input| Projects'!$AO840,"DNSP defined",'Calc| Overheads Allocation'!D$79*'Input| Projects'!$AW840,0),0)</f>
        <v>0</v>
      </c>
      <c r="AQ840" s="172" cm="1">
        <f t="array" ref="AQ840">IFERROR(--('Input| Projects'!$AT840="Yes")*_xlfn.SWITCH('Input| Overheads'!$C$50,"Direct costs",'Calc| Overheads Allocation'!E$9*S840,"Internal labour",'Calc| Overheads Allocation'!E$9*S840*'Input| Projects'!$AO840,"DNSP defined",'Calc| Overheads Allocation'!E$79*'Input| Projects'!$AW840,0),0)</f>
        <v>0</v>
      </c>
      <c r="AR840" s="172" cm="1">
        <f t="array" ref="AR840">IFERROR(--('Input| Projects'!$AT840="Yes")*_xlfn.SWITCH('Input| Overheads'!$C$50,"Direct costs",'Calc| Overheads Allocation'!F$9*T840,"Internal labour",'Calc| Overheads Allocation'!F$9*T840*'Input| Projects'!$AO840,"DNSP defined",'Calc| Overheads Allocation'!F$79*'Input| Projects'!$AW840,0),0)</f>
        <v>0</v>
      </c>
      <c r="AS840" s="172" cm="1">
        <f t="array" ref="AS840">IFERROR(--('Input| Projects'!$AT840="Yes")*_xlfn.SWITCH('Input| Overheads'!$C$50,"Direct costs",'Calc| Overheads Allocation'!G$9*U840,"Internal labour",'Calc| Overheads Allocation'!G$9*U840*'Input| Projects'!$AO840,"DNSP defined",'Calc| Overheads Allocation'!G$79*'Input| Projects'!$AW840,0),0)</f>
        <v>0</v>
      </c>
      <c r="AT840" s="172" cm="1">
        <f t="array" ref="AT840">IFERROR(--('Input| Projects'!$AT840="Yes")*_xlfn.SWITCH('Input| Overheads'!$C$50,"Direct costs",'Calc| Overheads Allocation'!H$9*V840,"Internal labour",'Calc| Overheads Allocation'!H$9*V840*'Input| Projects'!$AO840,"DNSP defined",'Calc| Overheads Allocation'!H$79*'Input| Projects'!$AW840,0),0)</f>
        <v>0</v>
      </c>
      <c r="AU840" s="172" cm="1">
        <f t="array" ref="AU840">IFERROR(--('Input| Projects'!$AT840="Yes")*_xlfn.SWITCH('Input| Overheads'!$C$50,"Direct costs",'Calc| Overheads Allocation'!I$9*W840,"Internal labour",'Calc| Overheads Allocation'!I$9*W840*'Input| Projects'!$AO840,"DNSP defined",'Calc| Overheads Allocation'!I$79*'Input| Projects'!$AW840,0),0)</f>
        <v>0</v>
      </c>
      <c r="AV840" s="175"/>
      <c r="AW840" s="172">
        <f t="shared" si="288"/>
        <v>0</v>
      </c>
      <c r="AX840" s="172">
        <f t="shared" si="289"/>
        <v>0</v>
      </c>
      <c r="AY840" s="172">
        <f t="shared" si="290"/>
        <v>0</v>
      </c>
      <c r="AZ840" s="172">
        <f t="shared" si="291"/>
        <v>0</v>
      </c>
      <c r="BA840" s="172">
        <f t="shared" si="292"/>
        <v>0</v>
      </c>
      <c r="BB840" s="172">
        <f t="shared" si="293"/>
        <v>0</v>
      </c>
      <c r="BC840" s="172">
        <f t="shared" si="294"/>
        <v>0</v>
      </c>
      <c r="BD840" s="176"/>
      <c r="BE840" s="172">
        <f t="shared" si="295"/>
        <v>0</v>
      </c>
      <c r="BF840" s="172">
        <f t="shared" si="296"/>
        <v>0</v>
      </c>
      <c r="BG840" s="172">
        <f t="shared" si="297"/>
        <v>0</v>
      </c>
      <c r="BH840" s="172">
        <f t="shared" si="298"/>
        <v>0</v>
      </c>
      <c r="BI840" s="172">
        <f t="shared" si="299"/>
        <v>0</v>
      </c>
      <c r="BJ840" s="172">
        <f t="shared" si="300"/>
        <v>0</v>
      </c>
      <c r="BK840" s="172">
        <f t="shared" si="301"/>
        <v>0</v>
      </c>
      <c r="BL840" s="176"/>
      <c r="BM840" s="172">
        <f t="shared" si="280"/>
        <v>0</v>
      </c>
      <c r="BN840" s="172">
        <f t="shared" si="281"/>
        <v>0</v>
      </c>
      <c r="BO840" s="172">
        <f t="shared" si="282"/>
        <v>0</v>
      </c>
      <c r="BP840" s="172">
        <f t="shared" si="283"/>
        <v>0</v>
      </c>
      <c r="BQ840" s="172">
        <f t="shared" si="284"/>
        <v>0</v>
      </c>
      <c r="BR840" s="172">
        <f t="shared" si="285"/>
        <v>0</v>
      </c>
      <c r="BS840" s="172">
        <f t="shared" si="286"/>
        <v>0</v>
      </c>
      <c r="BT840" s="55"/>
      <c r="BU840" s="158">
        <f>SUMIF('Input| Projects'!$BA$8:$CX$8,RIGHT(BU$9,3),'Input| Projects'!$BA840:$CX840)</f>
        <v>0</v>
      </c>
      <c r="BV840" s="158">
        <f>SUMIF('Input| Projects'!$BA$8:$CX$8,RIGHT(BV$9,3),'Input| Projects'!$BA840:$CX840)</f>
        <v>0</v>
      </c>
      <c r="BW840" s="79" t="str">
        <f t="shared" si="287"/>
        <v/>
      </c>
    </row>
    <row r="841" spans="2:75" x14ac:dyDescent="0.2">
      <c r="B841" s="123">
        <f>IFERROR('Input| Projects'!B841,"")</f>
        <v>832</v>
      </c>
      <c r="C841" s="160" t="str">
        <f>IFERROR(IF('Input| Projects'!C841="","",'Input| Projects'!C841),"")</f>
        <v/>
      </c>
      <c r="D841" s="160" t="str">
        <f>IFERROR(IF('Input| Projects'!D841="","",'Input| Projects'!D841),"")</f>
        <v/>
      </c>
      <c r="E841" s="53"/>
      <c r="F841" s="160" t="str">
        <f>IF(LEN('Input| Projects'!F841)&gt;0,'Input| Projects'!F841,"")</f>
        <v/>
      </c>
      <c r="G841" s="160" t="str">
        <f>IF(LEN('Input| Projects'!G841)&gt;0,'Input| Projects'!G841,"")</f>
        <v/>
      </c>
      <c r="H841" s="10"/>
      <c r="I841" s="194" cm="1">
        <f t="array" ref="I841">IF(LEN($F841)&gt;0,1+IFERROR(SUMPRODUCT(TRANSPOSE('Input| Projects'!$AO841:$AQ841),INDEX('Input| Escalations'!$F$27:$L$29,,MATCH(Q$9,'Input| Escalations'!$F$21:$L$21,0))),0),0)</f>
        <v>0</v>
      </c>
      <c r="J841" s="194" cm="1">
        <f t="array" ref="J841">IF(LEN($F841)&gt;0,1+IFERROR(SUMPRODUCT(TRANSPOSE('Input| Projects'!$AO841:$AQ841),INDEX('Input| Escalations'!$F$27:$L$29,,MATCH(R$9,'Input| Escalations'!$F$21:$L$21,0))),0),0)</f>
        <v>0</v>
      </c>
      <c r="K841" s="194" cm="1">
        <f t="array" ref="K841">IF(LEN($F841)&gt;0,1+IFERROR(SUMPRODUCT(TRANSPOSE('Input| Projects'!$AO841:$AQ841),INDEX('Input| Escalations'!$F$27:$L$29,,MATCH(S$9,'Input| Escalations'!$F$21:$L$21,0))),0),0)</f>
        <v>0</v>
      </c>
      <c r="L841" s="194" cm="1">
        <f t="array" ref="L841">IF(LEN($F841)&gt;0,1+IFERROR(SUMPRODUCT(TRANSPOSE('Input| Projects'!$AO841:$AQ841),INDEX('Input| Escalations'!$F$27:$L$29,,MATCH(T$9,'Input| Escalations'!$F$21:$L$21,0))),0),0)</f>
        <v>0</v>
      </c>
      <c r="M841" s="194" cm="1">
        <f t="array" ref="M841">IF(LEN($F841)&gt;0,1+IFERROR(SUMPRODUCT(TRANSPOSE('Input| Projects'!$AO841:$AQ841),INDEX('Input| Escalations'!$F$27:$L$29,,MATCH(U$9,'Input| Escalations'!$F$21:$L$21,0))),0),0)</f>
        <v>0</v>
      </c>
      <c r="N841" s="194" cm="1">
        <f t="array" ref="N841">IF(LEN($F841)&gt;0,1+IFERROR(SUMPRODUCT(TRANSPOSE('Input| Projects'!$AO841:$AQ841),INDEX('Input| Escalations'!$F$27:$L$29,,MATCH(V$9,'Input| Escalations'!$F$21:$L$21,0))),0),0)</f>
        <v>0</v>
      </c>
      <c r="O841" s="194" cm="1">
        <f t="array" ref="O841">IF(LEN($F841)&gt;0,1+IFERROR(SUMPRODUCT(TRANSPOSE('Input| Projects'!$AO841:$AQ841),INDEX('Input| Escalations'!$F$27:$L$29,,MATCH(W$9,'Input| Escalations'!$F$21:$L$21,0))),0),0)</f>
        <v>0</v>
      </c>
      <c r="P841" s="10"/>
      <c r="Q841" s="172">
        <f>IFERROR(IF(ISNUMBER(FIND("decision",'Input| Setup'!$F$6)),'Input| Projects'!Y841,'Input| Projects'!I841)*'Input| Escalations'!$I$17*I841,0)</f>
        <v>0</v>
      </c>
      <c r="R841" s="172">
        <f>IFERROR(IF(ISNUMBER(FIND("decision",'Input| Setup'!$F$6)),'Input| Projects'!Z841,'Input| Projects'!J841)*'Input| Escalations'!$I$17*J841,0)</f>
        <v>0</v>
      </c>
      <c r="S841" s="172">
        <f>IFERROR(IF(ISNUMBER(FIND("decision",'Input| Setup'!$F$6)),'Input| Projects'!AA841,'Input| Projects'!K841)*'Input| Escalations'!$I$17*K841,0)</f>
        <v>0</v>
      </c>
      <c r="T841" s="172">
        <f>IFERROR(IF(ISNUMBER(FIND("decision",'Input| Setup'!$F$6)),'Input| Projects'!AB841,'Input| Projects'!L841)*'Input| Escalations'!$I$17*L841,0)</f>
        <v>0</v>
      </c>
      <c r="U841" s="172">
        <f>IFERROR(IF(ISNUMBER(FIND("decision",'Input| Setup'!$F$6)),'Input| Projects'!AC841,'Input| Projects'!M841)*'Input| Escalations'!$I$17*M841,0)</f>
        <v>0</v>
      </c>
      <c r="V841" s="172">
        <f>IFERROR(IF(ISNUMBER(FIND("decision",'Input| Setup'!$F$6)),'Input| Projects'!AD841,'Input| Projects'!N841)*'Input| Escalations'!$I$17*N841,0)</f>
        <v>0</v>
      </c>
      <c r="W841" s="172">
        <f>IFERROR(IF(ISNUMBER(FIND("decision",'Input| Setup'!$F$6)),'Input| Projects'!AE841,'Input| Projects'!O841)*'Input| Escalations'!$I$17*O841,0)</f>
        <v>0</v>
      </c>
      <c r="X841" s="175"/>
      <c r="Y841" s="172">
        <f>IF(ISNUMBER(FIND("decision",'Input| Setup'!$F$6)),'Input| Projects'!AG841,'Input| Projects'!Q841)*I841*'Input| Escalations'!$I$17</f>
        <v>0</v>
      </c>
      <c r="Z841" s="172">
        <f>IF(ISNUMBER(FIND("decision",'Input| Setup'!$F$6)),'Input| Projects'!AH841,'Input| Projects'!R841)*J841*'Input| Escalations'!$I$17</f>
        <v>0</v>
      </c>
      <c r="AA841" s="172">
        <f>IF(ISNUMBER(FIND("decision",'Input| Setup'!$F$6)),'Input| Projects'!AI841,'Input| Projects'!S841)*K841*'Input| Escalations'!$I$17</f>
        <v>0</v>
      </c>
      <c r="AB841" s="172">
        <f>IF(ISNUMBER(FIND("decision",'Input| Setup'!$F$6)),'Input| Projects'!AJ841,'Input| Projects'!T841)*L841*'Input| Escalations'!$I$17</f>
        <v>0</v>
      </c>
      <c r="AC841" s="172">
        <f>IF(ISNUMBER(FIND("decision",'Input| Setup'!$F$6)),'Input| Projects'!AK841,'Input| Projects'!U841)*M841*'Input| Escalations'!$I$17</f>
        <v>0</v>
      </c>
      <c r="AD841" s="172">
        <f>IF(ISNUMBER(FIND("decision",'Input| Setup'!$F$6)),'Input| Projects'!AL841,'Input| Projects'!V841)*N841*'Input| Escalations'!$I$17</f>
        <v>0</v>
      </c>
      <c r="AE841" s="172">
        <f>IF(ISNUMBER(FIND("decision",'Input| Setup'!$F$6)),'Input| Projects'!AM841,'Input| Projects'!W841)*O841*'Input| Escalations'!$I$17</f>
        <v>0</v>
      </c>
      <c r="AF841" s="175"/>
      <c r="AG841" s="172" cm="1">
        <f t="array" ref="AG841">IFERROR(--('Input| Projects'!$AS841="Yes")*_xlfn.SWITCH('Input| Overheads'!$C$50,"Direct costs",'Calc| Overheads Allocation'!C$8*Q841,"Internal labour",'Calc| Overheads Allocation'!C$8*Q841*'Input| Projects'!$AO841,"DNSP defined",'Calc| Overheads Allocation'!C$78*'Input| Projects'!$AV841,0),0)</f>
        <v>0</v>
      </c>
      <c r="AH841" s="172" cm="1">
        <f t="array" ref="AH841">IFERROR(--('Input| Projects'!$AS841="Yes")*_xlfn.SWITCH('Input| Overheads'!$C$50,"Direct costs",'Calc| Overheads Allocation'!D$8*R841,"Internal labour",'Calc| Overheads Allocation'!D$8*R841*'Input| Projects'!$AO841,"DNSP defined",'Calc| Overheads Allocation'!D$78*'Input| Projects'!$AV841,0),0)</f>
        <v>0</v>
      </c>
      <c r="AI841" s="172" cm="1">
        <f t="array" ref="AI841">IFERROR(--('Input| Projects'!$AS841="Yes")*_xlfn.SWITCH('Input| Overheads'!$C$50,"Direct costs",'Calc| Overheads Allocation'!E$8*S841,"Internal labour",'Calc| Overheads Allocation'!E$8*S841*'Input| Projects'!$AO841,"DNSP defined",'Calc| Overheads Allocation'!E$78*'Input| Projects'!$AV841,0),0)</f>
        <v>0</v>
      </c>
      <c r="AJ841" s="172" cm="1">
        <f t="array" ref="AJ841">IFERROR(--('Input| Projects'!$AS841="Yes")*_xlfn.SWITCH('Input| Overheads'!$C$50,"Direct costs",'Calc| Overheads Allocation'!F$8*T841,"Internal labour",'Calc| Overheads Allocation'!F$8*T841*'Input| Projects'!$AO841,"DNSP defined",'Calc| Overheads Allocation'!F$78*'Input| Projects'!$AV841,0),0)</f>
        <v>0</v>
      </c>
      <c r="AK841" s="172" cm="1">
        <f t="array" ref="AK841">IFERROR(--('Input| Projects'!$AS841="Yes")*_xlfn.SWITCH('Input| Overheads'!$C$50,"Direct costs",'Calc| Overheads Allocation'!G$8*U841,"Internal labour",'Calc| Overheads Allocation'!G$8*U841*'Input| Projects'!$AO841,"DNSP defined",'Calc| Overheads Allocation'!G$78*'Input| Projects'!$AV841,0),0)</f>
        <v>0</v>
      </c>
      <c r="AL841" s="172" cm="1">
        <f t="array" ref="AL841">IFERROR(--('Input| Projects'!$AS841="Yes")*_xlfn.SWITCH('Input| Overheads'!$C$50,"Direct costs",'Calc| Overheads Allocation'!H$8*V841,"Internal labour",'Calc| Overheads Allocation'!H$8*V841*'Input| Projects'!$AO841,"DNSP defined",'Calc| Overheads Allocation'!H$78*'Input| Projects'!$AV841,0),0)</f>
        <v>0</v>
      </c>
      <c r="AM841" s="172" cm="1">
        <f t="array" ref="AM841">IFERROR(--('Input| Projects'!$AS841="Yes")*_xlfn.SWITCH('Input| Overheads'!$C$50,"Direct costs",'Calc| Overheads Allocation'!I$8*W841,"Internal labour",'Calc| Overheads Allocation'!I$8*W841*'Input| Projects'!$AO841,"DNSP defined",'Calc| Overheads Allocation'!I$78*'Input| Projects'!$AV841,0),0)</f>
        <v>0</v>
      </c>
      <c r="AN841" s="175"/>
      <c r="AO841" s="172" cm="1">
        <f t="array" ref="AO841">IFERROR(--('Input| Projects'!$AT841="Yes")*_xlfn.SWITCH('Input| Overheads'!$C$50,"Direct costs",'Calc| Overheads Allocation'!C$9*Q841,"Internal labour",'Calc| Overheads Allocation'!C$9*Q841*'Input| Projects'!$AO841,"DNSP defined",'Calc| Overheads Allocation'!C$79*'Input| Projects'!$AW841,0),0)</f>
        <v>0</v>
      </c>
      <c r="AP841" s="172" cm="1">
        <f t="array" ref="AP841">IFERROR(--('Input| Projects'!$AT841="Yes")*_xlfn.SWITCH('Input| Overheads'!$C$50,"Direct costs",'Calc| Overheads Allocation'!D$9*R841,"Internal labour",'Calc| Overheads Allocation'!D$9*R841*'Input| Projects'!$AO841,"DNSP defined",'Calc| Overheads Allocation'!D$79*'Input| Projects'!$AW841,0),0)</f>
        <v>0</v>
      </c>
      <c r="AQ841" s="172" cm="1">
        <f t="array" ref="AQ841">IFERROR(--('Input| Projects'!$AT841="Yes")*_xlfn.SWITCH('Input| Overheads'!$C$50,"Direct costs",'Calc| Overheads Allocation'!E$9*S841,"Internal labour",'Calc| Overheads Allocation'!E$9*S841*'Input| Projects'!$AO841,"DNSP defined",'Calc| Overheads Allocation'!E$79*'Input| Projects'!$AW841,0),0)</f>
        <v>0</v>
      </c>
      <c r="AR841" s="172" cm="1">
        <f t="array" ref="AR841">IFERROR(--('Input| Projects'!$AT841="Yes")*_xlfn.SWITCH('Input| Overheads'!$C$50,"Direct costs",'Calc| Overheads Allocation'!F$9*T841,"Internal labour",'Calc| Overheads Allocation'!F$9*T841*'Input| Projects'!$AO841,"DNSP defined",'Calc| Overheads Allocation'!F$79*'Input| Projects'!$AW841,0),0)</f>
        <v>0</v>
      </c>
      <c r="AS841" s="172" cm="1">
        <f t="array" ref="AS841">IFERROR(--('Input| Projects'!$AT841="Yes")*_xlfn.SWITCH('Input| Overheads'!$C$50,"Direct costs",'Calc| Overheads Allocation'!G$9*U841,"Internal labour",'Calc| Overheads Allocation'!G$9*U841*'Input| Projects'!$AO841,"DNSP defined",'Calc| Overheads Allocation'!G$79*'Input| Projects'!$AW841,0),0)</f>
        <v>0</v>
      </c>
      <c r="AT841" s="172" cm="1">
        <f t="array" ref="AT841">IFERROR(--('Input| Projects'!$AT841="Yes")*_xlfn.SWITCH('Input| Overheads'!$C$50,"Direct costs",'Calc| Overheads Allocation'!H$9*V841,"Internal labour",'Calc| Overheads Allocation'!H$9*V841*'Input| Projects'!$AO841,"DNSP defined",'Calc| Overheads Allocation'!H$79*'Input| Projects'!$AW841,0),0)</f>
        <v>0</v>
      </c>
      <c r="AU841" s="172" cm="1">
        <f t="array" ref="AU841">IFERROR(--('Input| Projects'!$AT841="Yes")*_xlfn.SWITCH('Input| Overheads'!$C$50,"Direct costs",'Calc| Overheads Allocation'!I$9*W841,"Internal labour",'Calc| Overheads Allocation'!I$9*W841*'Input| Projects'!$AO841,"DNSP defined",'Calc| Overheads Allocation'!I$79*'Input| Projects'!$AW841,0),0)</f>
        <v>0</v>
      </c>
      <c r="AV841" s="175"/>
      <c r="AW841" s="172">
        <f t="shared" si="288"/>
        <v>0</v>
      </c>
      <c r="AX841" s="172">
        <f t="shared" si="289"/>
        <v>0</v>
      </c>
      <c r="AY841" s="172">
        <f t="shared" si="290"/>
        <v>0</v>
      </c>
      <c r="AZ841" s="172">
        <f t="shared" si="291"/>
        <v>0</v>
      </c>
      <c r="BA841" s="172">
        <f t="shared" si="292"/>
        <v>0</v>
      </c>
      <c r="BB841" s="172">
        <f t="shared" si="293"/>
        <v>0</v>
      </c>
      <c r="BC841" s="172">
        <f t="shared" si="294"/>
        <v>0</v>
      </c>
      <c r="BD841" s="176"/>
      <c r="BE841" s="172">
        <f t="shared" si="295"/>
        <v>0</v>
      </c>
      <c r="BF841" s="172">
        <f t="shared" si="296"/>
        <v>0</v>
      </c>
      <c r="BG841" s="172">
        <f t="shared" si="297"/>
        <v>0</v>
      </c>
      <c r="BH841" s="172">
        <f t="shared" si="298"/>
        <v>0</v>
      </c>
      <c r="BI841" s="172">
        <f t="shared" si="299"/>
        <v>0</v>
      </c>
      <c r="BJ841" s="172">
        <f t="shared" si="300"/>
        <v>0</v>
      </c>
      <c r="BK841" s="172">
        <f t="shared" si="301"/>
        <v>0</v>
      </c>
      <c r="BL841" s="176"/>
      <c r="BM841" s="172">
        <f t="shared" si="280"/>
        <v>0</v>
      </c>
      <c r="BN841" s="172">
        <f t="shared" si="281"/>
        <v>0</v>
      </c>
      <c r="BO841" s="172">
        <f t="shared" si="282"/>
        <v>0</v>
      </c>
      <c r="BP841" s="172">
        <f t="shared" si="283"/>
        <v>0</v>
      </c>
      <c r="BQ841" s="172">
        <f t="shared" si="284"/>
        <v>0</v>
      </c>
      <c r="BR841" s="172">
        <f t="shared" si="285"/>
        <v>0</v>
      </c>
      <c r="BS841" s="172">
        <f t="shared" si="286"/>
        <v>0</v>
      </c>
      <c r="BT841" s="55"/>
      <c r="BU841" s="158">
        <f>SUMIF('Input| Projects'!$BA$8:$CX$8,RIGHT(BU$9,3),'Input| Projects'!$BA841:$CX841)</f>
        <v>0</v>
      </c>
      <c r="BV841" s="158">
        <f>SUMIF('Input| Projects'!$BA$8:$CX$8,RIGHT(BV$9,3),'Input| Projects'!$BA841:$CX841)</f>
        <v>0</v>
      </c>
      <c r="BW841" s="79" t="str">
        <f t="shared" si="287"/>
        <v/>
      </c>
    </row>
    <row r="842" spans="2:75" x14ac:dyDescent="0.2">
      <c r="B842" s="123">
        <f>IFERROR('Input| Projects'!B842,"")</f>
        <v>833</v>
      </c>
      <c r="C842" s="160" t="str">
        <f>IFERROR(IF('Input| Projects'!C842="","",'Input| Projects'!C842),"")</f>
        <v/>
      </c>
      <c r="D842" s="160" t="str">
        <f>IFERROR(IF('Input| Projects'!D842="","",'Input| Projects'!D842),"")</f>
        <v/>
      </c>
      <c r="E842" s="53"/>
      <c r="F842" s="160" t="str">
        <f>IF(LEN('Input| Projects'!F842)&gt;0,'Input| Projects'!F842,"")</f>
        <v/>
      </c>
      <c r="G842" s="160" t="str">
        <f>IF(LEN('Input| Projects'!G842)&gt;0,'Input| Projects'!G842,"")</f>
        <v/>
      </c>
      <c r="H842" s="10"/>
      <c r="I842" s="194" cm="1">
        <f t="array" ref="I842">IF(LEN($F842)&gt;0,1+IFERROR(SUMPRODUCT(TRANSPOSE('Input| Projects'!$AO842:$AQ842),INDEX('Input| Escalations'!$F$27:$L$29,,MATCH(Q$9,'Input| Escalations'!$F$21:$L$21,0))),0),0)</f>
        <v>0</v>
      </c>
      <c r="J842" s="194" cm="1">
        <f t="array" ref="J842">IF(LEN($F842)&gt;0,1+IFERROR(SUMPRODUCT(TRANSPOSE('Input| Projects'!$AO842:$AQ842),INDEX('Input| Escalations'!$F$27:$L$29,,MATCH(R$9,'Input| Escalations'!$F$21:$L$21,0))),0),0)</f>
        <v>0</v>
      </c>
      <c r="K842" s="194" cm="1">
        <f t="array" ref="K842">IF(LEN($F842)&gt;0,1+IFERROR(SUMPRODUCT(TRANSPOSE('Input| Projects'!$AO842:$AQ842),INDEX('Input| Escalations'!$F$27:$L$29,,MATCH(S$9,'Input| Escalations'!$F$21:$L$21,0))),0),0)</f>
        <v>0</v>
      </c>
      <c r="L842" s="194" cm="1">
        <f t="array" ref="L842">IF(LEN($F842)&gt;0,1+IFERROR(SUMPRODUCT(TRANSPOSE('Input| Projects'!$AO842:$AQ842),INDEX('Input| Escalations'!$F$27:$L$29,,MATCH(T$9,'Input| Escalations'!$F$21:$L$21,0))),0),0)</f>
        <v>0</v>
      </c>
      <c r="M842" s="194" cm="1">
        <f t="array" ref="M842">IF(LEN($F842)&gt;0,1+IFERROR(SUMPRODUCT(TRANSPOSE('Input| Projects'!$AO842:$AQ842),INDEX('Input| Escalations'!$F$27:$L$29,,MATCH(U$9,'Input| Escalations'!$F$21:$L$21,0))),0),0)</f>
        <v>0</v>
      </c>
      <c r="N842" s="194" cm="1">
        <f t="array" ref="N842">IF(LEN($F842)&gt;0,1+IFERROR(SUMPRODUCT(TRANSPOSE('Input| Projects'!$AO842:$AQ842),INDEX('Input| Escalations'!$F$27:$L$29,,MATCH(V$9,'Input| Escalations'!$F$21:$L$21,0))),0),0)</f>
        <v>0</v>
      </c>
      <c r="O842" s="194" cm="1">
        <f t="array" ref="O842">IF(LEN($F842)&gt;0,1+IFERROR(SUMPRODUCT(TRANSPOSE('Input| Projects'!$AO842:$AQ842),INDEX('Input| Escalations'!$F$27:$L$29,,MATCH(W$9,'Input| Escalations'!$F$21:$L$21,0))),0),0)</f>
        <v>0</v>
      </c>
      <c r="P842" s="10"/>
      <c r="Q842" s="172">
        <f>IFERROR(IF(ISNUMBER(FIND("decision",'Input| Setup'!$F$6)),'Input| Projects'!Y842,'Input| Projects'!I842)*'Input| Escalations'!$I$17*I842,0)</f>
        <v>0</v>
      </c>
      <c r="R842" s="172">
        <f>IFERROR(IF(ISNUMBER(FIND("decision",'Input| Setup'!$F$6)),'Input| Projects'!Z842,'Input| Projects'!J842)*'Input| Escalations'!$I$17*J842,0)</f>
        <v>0</v>
      </c>
      <c r="S842" s="172">
        <f>IFERROR(IF(ISNUMBER(FIND("decision",'Input| Setup'!$F$6)),'Input| Projects'!AA842,'Input| Projects'!K842)*'Input| Escalations'!$I$17*K842,0)</f>
        <v>0</v>
      </c>
      <c r="T842" s="172">
        <f>IFERROR(IF(ISNUMBER(FIND("decision",'Input| Setup'!$F$6)),'Input| Projects'!AB842,'Input| Projects'!L842)*'Input| Escalations'!$I$17*L842,0)</f>
        <v>0</v>
      </c>
      <c r="U842" s="172">
        <f>IFERROR(IF(ISNUMBER(FIND("decision",'Input| Setup'!$F$6)),'Input| Projects'!AC842,'Input| Projects'!M842)*'Input| Escalations'!$I$17*M842,0)</f>
        <v>0</v>
      </c>
      <c r="V842" s="172">
        <f>IFERROR(IF(ISNUMBER(FIND("decision",'Input| Setup'!$F$6)),'Input| Projects'!AD842,'Input| Projects'!N842)*'Input| Escalations'!$I$17*N842,0)</f>
        <v>0</v>
      </c>
      <c r="W842" s="172">
        <f>IFERROR(IF(ISNUMBER(FIND("decision",'Input| Setup'!$F$6)),'Input| Projects'!AE842,'Input| Projects'!O842)*'Input| Escalations'!$I$17*O842,0)</f>
        <v>0</v>
      </c>
      <c r="X842" s="175"/>
      <c r="Y842" s="172">
        <f>IF(ISNUMBER(FIND("decision",'Input| Setup'!$F$6)),'Input| Projects'!AG842,'Input| Projects'!Q842)*I842*'Input| Escalations'!$I$17</f>
        <v>0</v>
      </c>
      <c r="Z842" s="172">
        <f>IF(ISNUMBER(FIND("decision",'Input| Setup'!$F$6)),'Input| Projects'!AH842,'Input| Projects'!R842)*J842*'Input| Escalations'!$I$17</f>
        <v>0</v>
      </c>
      <c r="AA842" s="172">
        <f>IF(ISNUMBER(FIND("decision",'Input| Setup'!$F$6)),'Input| Projects'!AI842,'Input| Projects'!S842)*K842*'Input| Escalations'!$I$17</f>
        <v>0</v>
      </c>
      <c r="AB842" s="172">
        <f>IF(ISNUMBER(FIND("decision",'Input| Setup'!$F$6)),'Input| Projects'!AJ842,'Input| Projects'!T842)*L842*'Input| Escalations'!$I$17</f>
        <v>0</v>
      </c>
      <c r="AC842" s="172">
        <f>IF(ISNUMBER(FIND("decision",'Input| Setup'!$F$6)),'Input| Projects'!AK842,'Input| Projects'!U842)*M842*'Input| Escalations'!$I$17</f>
        <v>0</v>
      </c>
      <c r="AD842" s="172">
        <f>IF(ISNUMBER(FIND("decision",'Input| Setup'!$F$6)),'Input| Projects'!AL842,'Input| Projects'!V842)*N842*'Input| Escalations'!$I$17</f>
        <v>0</v>
      </c>
      <c r="AE842" s="172">
        <f>IF(ISNUMBER(FIND("decision",'Input| Setup'!$F$6)),'Input| Projects'!AM842,'Input| Projects'!W842)*O842*'Input| Escalations'!$I$17</f>
        <v>0</v>
      </c>
      <c r="AF842" s="175"/>
      <c r="AG842" s="172" cm="1">
        <f t="array" ref="AG842">IFERROR(--('Input| Projects'!$AS842="Yes")*_xlfn.SWITCH('Input| Overheads'!$C$50,"Direct costs",'Calc| Overheads Allocation'!C$8*Q842,"Internal labour",'Calc| Overheads Allocation'!C$8*Q842*'Input| Projects'!$AO842,"DNSP defined",'Calc| Overheads Allocation'!C$78*'Input| Projects'!$AV842,0),0)</f>
        <v>0</v>
      </c>
      <c r="AH842" s="172" cm="1">
        <f t="array" ref="AH842">IFERROR(--('Input| Projects'!$AS842="Yes")*_xlfn.SWITCH('Input| Overheads'!$C$50,"Direct costs",'Calc| Overheads Allocation'!D$8*R842,"Internal labour",'Calc| Overheads Allocation'!D$8*R842*'Input| Projects'!$AO842,"DNSP defined",'Calc| Overheads Allocation'!D$78*'Input| Projects'!$AV842,0),0)</f>
        <v>0</v>
      </c>
      <c r="AI842" s="172" cm="1">
        <f t="array" ref="AI842">IFERROR(--('Input| Projects'!$AS842="Yes")*_xlfn.SWITCH('Input| Overheads'!$C$50,"Direct costs",'Calc| Overheads Allocation'!E$8*S842,"Internal labour",'Calc| Overheads Allocation'!E$8*S842*'Input| Projects'!$AO842,"DNSP defined",'Calc| Overheads Allocation'!E$78*'Input| Projects'!$AV842,0),0)</f>
        <v>0</v>
      </c>
      <c r="AJ842" s="172" cm="1">
        <f t="array" ref="AJ842">IFERROR(--('Input| Projects'!$AS842="Yes")*_xlfn.SWITCH('Input| Overheads'!$C$50,"Direct costs",'Calc| Overheads Allocation'!F$8*T842,"Internal labour",'Calc| Overheads Allocation'!F$8*T842*'Input| Projects'!$AO842,"DNSP defined",'Calc| Overheads Allocation'!F$78*'Input| Projects'!$AV842,0),0)</f>
        <v>0</v>
      </c>
      <c r="AK842" s="172" cm="1">
        <f t="array" ref="AK842">IFERROR(--('Input| Projects'!$AS842="Yes")*_xlfn.SWITCH('Input| Overheads'!$C$50,"Direct costs",'Calc| Overheads Allocation'!G$8*U842,"Internal labour",'Calc| Overheads Allocation'!G$8*U842*'Input| Projects'!$AO842,"DNSP defined",'Calc| Overheads Allocation'!G$78*'Input| Projects'!$AV842,0),0)</f>
        <v>0</v>
      </c>
      <c r="AL842" s="172" cm="1">
        <f t="array" ref="AL842">IFERROR(--('Input| Projects'!$AS842="Yes")*_xlfn.SWITCH('Input| Overheads'!$C$50,"Direct costs",'Calc| Overheads Allocation'!H$8*V842,"Internal labour",'Calc| Overheads Allocation'!H$8*V842*'Input| Projects'!$AO842,"DNSP defined",'Calc| Overheads Allocation'!H$78*'Input| Projects'!$AV842,0),0)</f>
        <v>0</v>
      </c>
      <c r="AM842" s="172" cm="1">
        <f t="array" ref="AM842">IFERROR(--('Input| Projects'!$AS842="Yes")*_xlfn.SWITCH('Input| Overheads'!$C$50,"Direct costs",'Calc| Overheads Allocation'!I$8*W842,"Internal labour",'Calc| Overheads Allocation'!I$8*W842*'Input| Projects'!$AO842,"DNSP defined",'Calc| Overheads Allocation'!I$78*'Input| Projects'!$AV842,0),0)</f>
        <v>0</v>
      </c>
      <c r="AN842" s="175"/>
      <c r="AO842" s="172" cm="1">
        <f t="array" ref="AO842">IFERROR(--('Input| Projects'!$AT842="Yes")*_xlfn.SWITCH('Input| Overheads'!$C$50,"Direct costs",'Calc| Overheads Allocation'!C$9*Q842,"Internal labour",'Calc| Overheads Allocation'!C$9*Q842*'Input| Projects'!$AO842,"DNSP defined",'Calc| Overheads Allocation'!C$79*'Input| Projects'!$AW842,0),0)</f>
        <v>0</v>
      </c>
      <c r="AP842" s="172" cm="1">
        <f t="array" ref="AP842">IFERROR(--('Input| Projects'!$AT842="Yes")*_xlfn.SWITCH('Input| Overheads'!$C$50,"Direct costs",'Calc| Overheads Allocation'!D$9*R842,"Internal labour",'Calc| Overheads Allocation'!D$9*R842*'Input| Projects'!$AO842,"DNSP defined",'Calc| Overheads Allocation'!D$79*'Input| Projects'!$AW842,0),0)</f>
        <v>0</v>
      </c>
      <c r="AQ842" s="172" cm="1">
        <f t="array" ref="AQ842">IFERROR(--('Input| Projects'!$AT842="Yes")*_xlfn.SWITCH('Input| Overheads'!$C$50,"Direct costs",'Calc| Overheads Allocation'!E$9*S842,"Internal labour",'Calc| Overheads Allocation'!E$9*S842*'Input| Projects'!$AO842,"DNSP defined",'Calc| Overheads Allocation'!E$79*'Input| Projects'!$AW842,0),0)</f>
        <v>0</v>
      </c>
      <c r="AR842" s="172" cm="1">
        <f t="array" ref="AR842">IFERROR(--('Input| Projects'!$AT842="Yes")*_xlfn.SWITCH('Input| Overheads'!$C$50,"Direct costs",'Calc| Overheads Allocation'!F$9*T842,"Internal labour",'Calc| Overheads Allocation'!F$9*T842*'Input| Projects'!$AO842,"DNSP defined",'Calc| Overheads Allocation'!F$79*'Input| Projects'!$AW842,0),0)</f>
        <v>0</v>
      </c>
      <c r="AS842" s="172" cm="1">
        <f t="array" ref="AS842">IFERROR(--('Input| Projects'!$AT842="Yes")*_xlfn.SWITCH('Input| Overheads'!$C$50,"Direct costs",'Calc| Overheads Allocation'!G$9*U842,"Internal labour",'Calc| Overheads Allocation'!G$9*U842*'Input| Projects'!$AO842,"DNSP defined",'Calc| Overheads Allocation'!G$79*'Input| Projects'!$AW842,0),0)</f>
        <v>0</v>
      </c>
      <c r="AT842" s="172" cm="1">
        <f t="array" ref="AT842">IFERROR(--('Input| Projects'!$AT842="Yes")*_xlfn.SWITCH('Input| Overheads'!$C$50,"Direct costs",'Calc| Overheads Allocation'!H$9*V842,"Internal labour",'Calc| Overheads Allocation'!H$9*V842*'Input| Projects'!$AO842,"DNSP defined",'Calc| Overheads Allocation'!H$79*'Input| Projects'!$AW842,0),0)</f>
        <v>0</v>
      </c>
      <c r="AU842" s="172" cm="1">
        <f t="array" ref="AU842">IFERROR(--('Input| Projects'!$AT842="Yes")*_xlfn.SWITCH('Input| Overheads'!$C$50,"Direct costs",'Calc| Overheads Allocation'!I$9*W842,"Internal labour",'Calc| Overheads Allocation'!I$9*W842*'Input| Projects'!$AO842,"DNSP defined",'Calc| Overheads Allocation'!I$79*'Input| Projects'!$AW842,0),0)</f>
        <v>0</v>
      </c>
      <c r="AV842" s="175"/>
      <c r="AW842" s="172">
        <f t="shared" si="288"/>
        <v>0</v>
      </c>
      <c r="AX842" s="172">
        <f t="shared" si="289"/>
        <v>0</v>
      </c>
      <c r="AY842" s="172">
        <f t="shared" si="290"/>
        <v>0</v>
      </c>
      <c r="AZ842" s="172">
        <f t="shared" si="291"/>
        <v>0</v>
      </c>
      <c r="BA842" s="172">
        <f t="shared" si="292"/>
        <v>0</v>
      </c>
      <c r="BB842" s="172">
        <f t="shared" si="293"/>
        <v>0</v>
      </c>
      <c r="BC842" s="172">
        <f t="shared" si="294"/>
        <v>0</v>
      </c>
      <c r="BD842" s="176"/>
      <c r="BE842" s="172">
        <f t="shared" si="295"/>
        <v>0</v>
      </c>
      <c r="BF842" s="172">
        <f t="shared" si="296"/>
        <v>0</v>
      </c>
      <c r="BG842" s="172">
        <f t="shared" si="297"/>
        <v>0</v>
      </c>
      <c r="BH842" s="172">
        <f t="shared" si="298"/>
        <v>0</v>
      </c>
      <c r="BI842" s="172">
        <f t="shared" si="299"/>
        <v>0</v>
      </c>
      <c r="BJ842" s="172">
        <f t="shared" si="300"/>
        <v>0</v>
      </c>
      <c r="BK842" s="172">
        <f t="shared" si="301"/>
        <v>0</v>
      </c>
      <c r="BL842" s="176"/>
      <c r="BM842" s="172">
        <f t="shared" ref="BM842:BM905" si="302">IFERROR(Q842+AW842,"")</f>
        <v>0</v>
      </c>
      <c r="BN842" s="172">
        <f t="shared" ref="BN842:BN905" si="303">IFERROR(R842+AX842,"")</f>
        <v>0</v>
      </c>
      <c r="BO842" s="172">
        <f t="shared" ref="BO842:BO905" si="304">IFERROR(S842+AY842,"")</f>
        <v>0</v>
      </c>
      <c r="BP842" s="172">
        <f t="shared" ref="BP842:BP905" si="305">IFERROR(T842+AZ842,"")</f>
        <v>0</v>
      </c>
      <c r="BQ842" s="172">
        <f t="shared" ref="BQ842:BQ905" si="306">IFERROR(U842+BA842,"")</f>
        <v>0</v>
      </c>
      <c r="BR842" s="172">
        <f t="shared" ref="BR842:BR905" si="307">IFERROR(V842+BB842,"")</f>
        <v>0</v>
      </c>
      <c r="BS842" s="172">
        <f t="shared" ref="BS842:BS905" si="308">IFERROR(W842+BC842,"")</f>
        <v>0</v>
      </c>
      <c r="BT842" s="55"/>
      <c r="BU842" s="158">
        <f>SUMIF('Input| Projects'!$BA$8:$CX$8,RIGHT(BU$9,3),'Input| Projects'!$BA842:$CX842)</f>
        <v>0</v>
      </c>
      <c r="BV842" s="158">
        <f>SUMIF('Input| Projects'!$BA$8:$CX$8,RIGHT(BV$9,3),'Input| Projects'!$BA842:$CX842)</f>
        <v>0</v>
      </c>
      <c r="BW842" s="79" t="str">
        <f t="shared" ref="BW842:BW905" si="309">IF(SUM(BU842:BV842,F842:G842)=0,"",IF(SUM(BU842:BV842)=1,"",1))</f>
        <v/>
      </c>
    </row>
    <row r="843" spans="2:75" x14ac:dyDescent="0.2">
      <c r="B843" s="123">
        <f>IFERROR('Input| Projects'!B843,"")</f>
        <v>834</v>
      </c>
      <c r="C843" s="160" t="str">
        <f>IFERROR(IF('Input| Projects'!C843="","",'Input| Projects'!C843),"")</f>
        <v/>
      </c>
      <c r="D843" s="160" t="str">
        <f>IFERROR(IF('Input| Projects'!D843="","",'Input| Projects'!D843),"")</f>
        <v/>
      </c>
      <c r="E843" s="53"/>
      <c r="F843" s="160" t="str">
        <f>IF(LEN('Input| Projects'!F843)&gt;0,'Input| Projects'!F843,"")</f>
        <v/>
      </c>
      <c r="G843" s="160" t="str">
        <f>IF(LEN('Input| Projects'!G843)&gt;0,'Input| Projects'!G843,"")</f>
        <v/>
      </c>
      <c r="H843" s="10"/>
      <c r="I843" s="194" cm="1">
        <f t="array" ref="I843">IF(LEN($F843)&gt;0,1+IFERROR(SUMPRODUCT(TRANSPOSE('Input| Projects'!$AO843:$AQ843),INDEX('Input| Escalations'!$F$27:$L$29,,MATCH(Q$9,'Input| Escalations'!$F$21:$L$21,0))),0),0)</f>
        <v>0</v>
      </c>
      <c r="J843" s="194" cm="1">
        <f t="array" ref="J843">IF(LEN($F843)&gt;0,1+IFERROR(SUMPRODUCT(TRANSPOSE('Input| Projects'!$AO843:$AQ843),INDEX('Input| Escalations'!$F$27:$L$29,,MATCH(R$9,'Input| Escalations'!$F$21:$L$21,0))),0),0)</f>
        <v>0</v>
      </c>
      <c r="K843" s="194" cm="1">
        <f t="array" ref="K843">IF(LEN($F843)&gt;0,1+IFERROR(SUMPRODUCT(TRANSPOSE('Input| Projects'!$AO843:$AQ843),INDEX('Input| Escalations'!$F$27:$L$29,,MATCH(S$9,'Input| Escalations'!$F$21:$L$21,0))),0),0)</f>
        <v>0</v>
      </c>
      <c r="L843" s="194" cm="1">
        <f t="array" ref="L843">IF(LEN($F843)&gt;0,1+IFERROR(SUMPRODUCT(TRANSPOSE('Input| Projects'!$AO843:$AQ843),INDEX('Input| Escalations'!$F$27:$L$29,,MATCH(T$9,'Input| Escalations'!$F$21:$L$21,0))),0),0)</f>
        <v>0</v>
      </c>
      <c r="M843" s="194" cm="1">
        <f t="array" ref="M843">IF(LEN($F843)&gt;0,1+IFERROR(SUMPRODUCT(TRANSPOSE('Input| Projects'!$AO843:$AQ843),INDEX('Input| Escalations'!$F$27:$L$29,,MATCH(U$9,'Input| Escalations'!$F$21:$L$21,0))),0),0)</f>
        <v>0</v>
      </c>
      <c r="N843" s="194" cm="1">
        <f t="array" ref="N843">IF(LEN($F843)&gt;0,1+IFERROR(SUMPRODUCT(TRANSPOSE('Input| Projects'!$AO843:$AQ843),INDEX('Input| Escalations'!$F$27:$L$29,,MATCH(V$9,'Input| Escalations'!$F$21:$L$21,0))),0),0)</f>
        <v>0</v>
      </c>
      <c r="O843" s="194" cm="1">
        <f t="array" ref="O843">IF(LEN($F843)&gt;0,1+IFERROR(SUMPRODUCT(TRANSPOSE('Input| Projects'!$AO843:$AQ843),INDEX('Input| Escalations'!$F$27:$L$29,,MATCH(W$9,'Input| Escalations'!$F$21:$L$21,0))),0),0)</f>
        <v>0</v>
      </c>
      <c r="P843" s="10"/>
      <c r="Q843" s="172">
        <f>IFERROR(IF(ISNUMBER(FIND("decision",'Input| Setup'!$F$6)),'Input| Projects'!Y843,'Input| Projects'!I843)*'Input| Escalations'!$I$17*I843,0)</f>
        <v>0</v>
      </c>
      <c r="R843" s="172">
        <f>IFERROR(IF(ISNUMBER(FIND("decision",'Input| Setup'!$F$6)),'Input| Projects'!Z843,'Input| Projects'!J843)*'Input| Escalations'!$I$17*J843,0)</f>
        <v>0</v>
      </c>
      <c r="S843" s="172">
        <f>IFERROR(IF(ISNUMBER(FIND("decision",'Input| Setup'!$F$6)),'Input| Projects'!AA843,'Input| Projects'!K843)*'Input| Escalations'!$I$17*K843,0)</f>
        <v>0</v>
      </c>
      <c r="T843" s="172">
        <f>IFERROR(IF(ISNUMBER(FIND("decision",'Input| Setup'!$F$6)),'Input| Projects'!AB843,'Input| Projects'!L843)*'Input| Escalations'!$I$17*L843,0)</f>
        <v>0</v>
      </c>
      <c r="U843" s="172">
        <f>IFERROR(IF(ISNUMBER(FIND("decision",'Input| Setup'!$F$6)),'Input| Projects'!AC843,'Input| Projects'!M843)*'Input| Escalations'!$I$17*M843,0)</f>
        <v>0</v>
      </c>
      <c r="V843" s="172">
        <f>IFERROR(IF(ISNUMBER(FIND("decision",'Input| Setup'!$F$6)),'Input| Projects'!AD843,'Input| Projects'!N843)*'Input| Escalations'!$I$17*N843,0)</f>
        <v>0</v>
      </c>
      <c r="W843" s="172">
        <f>IFERROR(IF(ISNUMBER(FIND("decision",'Input| Setup'!$F$6)),'Input| Projects'!AE843,'Input| Projects'!O843)*'Input| Escalations'!$I$17*O843,0)</f>
        <v>0</v>
      </c>
      <c r="X843" s="175"/>
      <c r="Y843" s="172">
        <f>IF(ISNUMBER(FIND("decision",'Input| Setup'!$F$6)),'Input| Projects'!AG843,'Input| Projects'!Q843)*I843*'Input| Escalations'!$I$17</f>
        <v>0</v>
      </c>
      <c r="Z843" s="172">
        <f>IF(ISNUMBER(FIND("decision",'Input| Setup'!$F$6)),'Input| Projects'!AH843,'Input| Projects'!R843)*J843*'Input| Escalations'!$I$17</f>
        <v>0</v>
      </c>
      <c r="AA843" s="172">
        <f>IF(ISNUMBER(FIND("decision",'Input| Setup'!$F$6)),'Input| Projects'!AI843,'Input| Projects'!S843)*K843*'Input| Escalations'!$I$17</f>
        <v>0</v>
      </c>
      <c r="AB843" s="172">
        <f>IF(ISNUMBER(FIND("decision",'Input| Setup'!$F$6)),'Input| Projects'!AJ843,'Input| Projects'!T843)*L843*'Input| Escalations'!$I$17</f>
        <v>0</v>
      </c>
      <c r="AC843" s="172">
        <f>IF(ISNUMBER(FIND("decision",'Input| Setup'!$F$6)),'Input| Projects'!AK843,'Input| Projects'!U843)*M843*'Input| Escalations'!$I$17</f>
        <v>0</v>
      </c>
      <c r="AD843" s="172">
        <f>IF(ISNUMBER(FIND("decision",'Input| Setup'!$F$6)),'Input| Projects'!AL843,'Input| Projects'!V843)*N843*'Input| Escalations'!$I$17</f>
        <v>0</v>
      </c>
      <c r="AE843" s="172">
        <f>IF(ISNUMBER(FIND("decision",'Input| Setup'!$F$6)),'Input| Projects'!AM843,'Input| Projects'!W843)*O843*'Input| Escalations'!$I$17</f>
        <v>0</v>
      </c>
      <c r="AF843" s="175"/>
      <c r="AG843" s="172" cm="1">
        <f t="array" ref="AG843">IFERROR(--('Input| Projects'!$AS843="Yes")*_xlfn.SWITCH('Input| Overheads'!$C$50,"Direct costs",'Calc| Overheads Allocation'!C$8*Q843,"Internal labour",'Calc| Overheads Allocation'!C$8*Q843*'Input| Projects'!$AO843,"DNSP defined",'Calc| Overheads Allocation'!C$78*'Input| Projects'!$AV843,0),0)</f>
        <v>0</v>
      </c>
      <c r="AH843" s="172" cm="1">
        <f t="array" ref="AH843">IFERROR(--('Input| Projects'!$AS843="Yes")*_xlfn.SWITCH('Input| Overheads'!$C$50,"Direct costs",'Calc| Overheads Allocation'!D$8*R843,"Internal labour",'Calc| Overheads Allocation'!D$8*R843*'Input| Projects'!$AO843,"DNSP defined",'Calc| Overheads Allocation'!D$78*'Input| Projects'!$AV843,0),0)</f>
        <v>0</v>
      </c>
      <c r="AI843" s="172" cm="1">
        <f t="array" ref="AI843">IFERROR(--('Input| Projects'!$AS843="Yes")*_xlfn.SWITCH('Input| Overheads'!$C$50,"Direct costs",'Calc| Overheads Allocation'!E$8*S843,"Internal labour",'Calc| Overheads Allocation'!E$8*S843*'Input| Projects'!$AO843,"DNSP defined",'Calc| Overheads Allocation'!E$78*'Input| Projects'!$AV843,0),0)</f>
        <v>0</v>
      </c>
      <c r="AJ843" s="172" cm="1">
        <f t="array" ref="AJ843">IFERROR(--('Input| Projects'!$AS843="Yes")*_xlfn.SWITCH('Input| Overheads'!$C$50,"Direct costs",'Calc| Overheads Allocation'!F$8*T843,"Internal labour",'Calc| Overheads Allocation'!F$8*T843*'Input| Projects'!$AO843,"DNSP defined",'Calc| Overheads Allocation'!F$78*'Input| Projects'!$AV843,0),0)</f>
        <v>0</v>
      </c>
      <c r="AK843" s="172" cm="1">
        <f t="array" ref="AK843">IFERROR(--('Input| Projects'!$AS843="Yes")*_xlfn.SWITCH('Input| Overheads'!$C$50,"Direct costs",'Calc| Overheads Allocation'!G$8*U843,"Internal labour",'Calc| Overheads Allocation'!G$8*U843*'Input| Projects'!$AO843,"DNSP defined",'Calc| Overheads Allocation'!G$78*'Input| Projects'!$AV843,0),0)</f>
        <v>0</v>
      </c>
      <c r="AL843" s="172" cm="1">
        <f t="array" ref="AL843">IFERROR(--('Input| Projects'!$AS843="Yes")*_xlfn.SWITCH('Input| Overheads'!$C$50,"Direct costs",'Calc| Overheads Allocation'!H$8*V843,"Internal labour",'Calc| Overheads Allocation'!H$8*V843*'Input| Projects'!$AO843,"DNSP defined",'Calc| Overheads Allocation'!H$78*'Input| Projects'!$AV843,0),0)</f>
        <v>0</v>
      </c>
      <c r="AM843" s="172" cm="1">
        <f t="array" ref="AM843">IFERROR(--('Input| Projects'!$AS843="Yes")*_xlfn.SWITCH('Input| Overheads'!$C$50,"Direct costs",'Calc| Overheads Allocation'!I$8*W843,"Internal labour",'Calc| Overheads Allocation'!I$8*W843*'Input| Projects'!$AO843,"DNSP defined",'Calc| Overheads Allocation'!I$78*'Input| Projects'!$AV843,0),0)</f>
        <v>0</v>
      </c>
      <c r="AN843" s="175"/>
      <c r="AO843" s="172" cm="1">
        <f t="array" ref="AO843">IFERROR(--('Input| Projects'!$AT843="Yes")*_xlfn.SWITCH('Input| Overheads'!$C$50,"Direct costs",'Calc| Overheads Allocation'!C$9*Q843,"Internal labour",'Calc| Overheads Allocation'!C$9*Q843*'Input| Projects'!$AO843,"DNSP defined",'Calc| Overheads Allocation'!C$79*'Input| Projects'!$AW843,0),0)</f>
        <v>0</v>
      </c>
      <c r="AP843" s="172" cm="1">
        <f t="array" ref="AP843">IFERROR(--('Input| Projects'!$AT843="Yes")*_xlfn.SWITCH('Input| Overheads'!$C$50,"Direct costs",'Calc| Overheads Allocation'!D$9*R843,"Internal labour",'Calc| Overheads Allocation'!D$9*R843*'Input| Projects'!$AO843,"DNSP defined",'Calc| Overheads Allocation'!D$79*'Input| Projects'!$AW843,0),0)</f>
        <v>0</v>
      </c>
      <c r="AQ843" s="172" cm="1">
        <f t="array" ref="AQ843">IFERROR(--('Input| Projects'!$AT843="Yes")*_xlfn.SWITCH('Input| Overheads'!$C$50,"Direct costs",'Calc| Overheads Allocation'!E$9*S843,"Internal labour",'Calc| Overheads Allocation'!E$9*S843*'Input| Projects'!$AO843,"DNSP defined",'Calc| Overheads Allocation'!E$79*'Input| Projects'!$AW843,0),0)</f>
        <v>0</v>
      </c>
      <c r="AR843" s="172" cm="1">
        <f t="array" ref="AR843">IFERROR(--('Input| Projects'!$AT843="Yes")*_xlfn.SWITCH('Input| Overheads'!$C$50,"Direct costs",'Calc| Overheads Allocation'!F$9*T843,"Internal labour",'Calc| Overheads Allocation'!F$9*T843*'Input| Projects'!$AO843,"DNSP defined",'Calc| Overheads Allocation'!F$79*'Input| Projects'!$AW843,0),0)</f>
        <v>0</v>
      </c>
      <c r="AS843" s="172" cm="1">
        <f t="array" ref="AS843">IFERROR(--('Input| Projects'!$AT843="Yes")*_xlfn.SWITCH('Input| Overheads'!$C$50,"Direct costs",'Calc| Overheads Allocation'!G$9*U843,"Internal labour",'Calc| Overheads Allocation'!G$9*U843*'Input| Projects'!$AO843,"DNSP defined",'Calc| Overheads Allocation'!G$79*'Input| Projects'!$AW843,0),0)</f>
        <v>0</v>
      </c>
      <c r="AT843" s="172" cm="1">
        <f t="array" ref="AT843">IFERROR(--('Input| Projects'!$AT843="Yes")*_xlfn.SWITCH('Input| Overheads'!$C$50,"Direct costs",'Calc| Overheads Allocation'!H$9*V843,"Internal labour",'Calc| Overheads Allocation'!H$9*V843*'Input| Projects'!$AO843,"DNSP defined",'Calc| Overheads Allocation'!H$79*'Input| Projects'!$AW843,0),0)</f>
        <v>0</v>
      </c>
      <c r="AU843" s="172" cm="1">
        <f t="array" ref="AU843">IFERROR(--('Input| Projects'!$AT843="Yes")*_xlfn.SWITCH('Input| Overheads'!$C$50,"Direct costs",'Calc| Overheads Allocation'!I$9*W843,"Internal labour",'Calc| Overheads Allocation'!I$9*W843*'Input| Projects'!$AO843,"DNSP defined",'Calc| Overheads Allocation'!I$79*'Input| Projects'!$AW843,0),0)</f>
        <v>0</v>
      </c>
      <c r="AV843" s="175"/>
      <c r="AW843" s="172">
        <f t="shared" ref="AW843:AW906" si="310">IFERROR(AO843+AG843,"")</f>
        <v>0</v>
      </c>
      <c r="AX843" s="172">
        <f t="shared" ref="AX843:AX906" si="311">IFERROR(AP843+AH843,"")</f>
        <v>0</v>
      </c>
      <c r="AY843" s="172">
        <f t="shared" ref="AY843:AY906" si="312">IFERROR(AQ843+AI843,"")</f>
        <v>0</v>
      </c>
      <c r="AZ843" s="172">
        <f t="shared" ref="AZ843:AZ906" si="313">IFERROR(AR843+AJ843,"")</f>
        <v>0</v>
      </c>
      <c r="BA843" s="172">
        <f t="shared" ref="BA843:BA906" si="314">IFERROR(AS843+AK843,"")</f>
        <v>0</v>
      </c>
      <c r="BB843" s="172">
        <f t="shared" ref="BB843:BB906" si="315">IFERROR(AT843+AL843,"")</f>
        <v>0</v>
      </c>
      <c r="BC843" s="172">
        <f t="shared" ref="BC843:BC906" si="316">IFERROR(AU843+AM843,"")</f>
        <v>0</v>
      </c>
      <c r="BD843" s="176"/>
      <c r="BE843" s="172">
        <f t="shared" ref="BE843:BE906" si="317">IFERROR(IF(Q843&gt;0,AW843*(Y843/Q843),0),"")</f>
        <v>0</v>
      </c>
      <c r="BF843" s="172">
        <f t="shared" ref="BF843:BF906" si="318">IFERROR(IF(R843&gt;0,AX843*(Z843/R843),0),"")</f>
        <v>0</v>
      </c>
      <c r="BG843" s="172">
        <f t="shared" ref="BG843:BG906" si="319">IFERROR(IF(S843&gt;0,AY843*(AA843/S843),0),"")</f>
        <v>0</v>
      </c>
      <c r="BH843" s="172">
        <f t="shared" ref="BH843:BH906" si="320">IFERROR(IF(T843&gt;0,AZ843*(AB843/T843),0),"")</f>
        <v>0</v>
      </c>
      <c r="BI843" s="172">
        <f t="shared" ref="BI843:BI906" si="321">IFERROR(IF(U843&gt;0,BA843*(AC843/U843),0),"")</f>
        <v>0</v>
      </c>
      <c r="BJ843" s="172">
        <f t="shared" ref="BJ843:BJ906" si="322">IFERROR(IF(V843&gt;0,BB843*(AD843/V843),0),"")</f>
        <v>0</v>
      </c>
      <c r="BK843" s="172">
        <f t="shared" ref="BK843:BK906" si="323">IFERROR(IF(W843&gt;0,BC843*(AE843/W843),0),"")</f>
        <v>0</v>
      </c>
      <c r="BL843" s="176"/>
      <c r="BM843" s="172">
        <f t="shared" si="302"/>
        <v>0</v>
      </c>
      <c r="BN843" s="172">
        <f t="shared" si="303"/>
        <v>0</v>
      </c>
      <c r="BO843" s="172">
        <f t="shared" si="304"/>
        <v>0</v>
      </c>
      <c r="BP843" s="172">
        <f t="shared" si="305"/>
        <v>0</v>
      </c>
      <c r="BQ843" s="172">
        <f t="shared" si="306"/>
        <v>0</v>
      </c>
      <c r="BR843" s="172">
        <f t="shared" si="307"/>
        <v>0</v>
      </c>
      <c r="BS843" s="172">
        <f t="shared" si="308"/>
        <v>0</v>
      </c>
      <c r="BT843" s="55"/>
      <c r="BU843" s="158">
        <f>SUMIF('Input| Projects'!$BA$8:$CX$8,RIGHT(BU$9,3),'Input| Projects'!$BA843:$CX843)</f>
        <v>0</v>
      </c>
      <c r="BV843" s="158">
        <f>SUMIF('Input| Projects'!$BA$8:$CX$8,RIGHT(BV$9,3),'Input| Projects'!$BA843:$CX843)</f>
        <v>0</v>
      </c>
      <c r="BW843" s="79" t="str">
        <f t="shared" si="309"/>
        <v/>
      </c>
    </row>
    <row r="844" spans="2:75" x14ac:dyDescent="0.2">
      <c r="B844" s="123">
        <f>IFERROR('Input| Projects'!B844,"")</f>
        <v>835</v>
      </c>
      <c r="C844" s="160" t="str">
        <f>IFERROR(IF('Input| Projects'!C844="","",'Input| Projects'!C844),"")</f>
        <v/>
      </c>
      <c r="D844" s="160" t="str">
        <f>IFERROR(IF('Input| Projects'!D844="","",'Input| Projects'!D844),"")</f>
        <v/>
      </c>
      <c r="E844" s="53"/>
      <c r="F844" s="160" t="str">
        <f>IF(LEN('Input| Projects'!F844)&gt;0,'Input| Projects'!F844,"")</f>
        <v/>
      </c>
      <c r="G844" s="160" t="str">
        <f>IF(LEN('Input| Projects'!G844)&gt;0,'Input| Projects'!G844,"")</f>
        <v/>
      </c>
      <c r="H844" s="10"/>
      <c r="I844" s="194" cm="1">
        <f t="array" ref="I844">IF(LEN($F844)&gt;0,1+IFERROR(SUMPRODUCT(TRANSPOSE('Input| Projects'!$AO844:$AQ844),INDEX('Input| Escalations'!$F$27:$L$29,,MATCH(Q$9,'Input| Escalations'!$F$21:$L$21,0))),0),0)</f>
        <v>0</v>
      </c>
      <c r="J844" s="194" cm="1">
        <f t="array" ref="J844">IF(LEN($F844)&gt;0,1+IFERROR(SUMPRODUCT(TRANSPOSE('Input| Projects'!$AO844:$AQ844),INDEX('Input| Escalations'!$F$27:$L$29,,MATCH(R$9,'Input| Escalations'!$F$21:$L$21,0))),0),0)</f>
        <v>0</v>
      </c>
      <c r="K844" s="194" cm="1">
        <f t="array" ref="K844">IF(LEN($F844)&gt;0,1+IFERROR(SUMPRODUCT(TRANSPOSE('Input| Projects'!$AO844:$AQ844),INDEX('Input| Escalations'!$F$27:$L$29,,MATCH(S$9,'Input| Escalations'!$F$21:$L$21,0))),0),0)</f>
        <v>0</v>
      </c>
      <c r="L844" s="194" cm="1">
        <f t="array" ref="L844">IF(LEN($F844)&gt;0,1+IFERROR(SUMPRODUCT(TRANSPOSE('Input| Projects'!$AO844:$AQ844),INDEX('Input| Escalations'!$F$27:$L$29,,MATCH(T$9,'Input| Escalations'!$F$21:$L$21,0))),0),0)</f>
        <v>0</v>
      </c>
      <c r="M844" s="194" cm="1">
        <f t="array" ref="M844">IF(LEN($F844)&gt;0,1+IFERROR(SUMPRODUCT(TRANSPOSE('Input| Projects'!$AO844:$AQ844),INDEX('Input| Escalations'!$F$27:$L$29,,MATCH(U$9,'Input| Escalations'!$F$21:$L$21,0))),0),0)</f>
        <v>0</v>
      </c>
      <c r="N844" s="194" cm="1">
        <f t="array" ref="N844">IF(LEN($F844)&gt;0,1+IFERROR(SUMPRODUCT(TRANSPOSE('Input| Projects'!$AO844:$AQ844),INDEX('Input| Escalations'!$F$27:$L$29,,MATCH(V$9,'Input| Escalations'!$F$21:$L$21,0))),0),0)</f>
        <v>0</v>
      </c>
      <c r="O844" s="194" cm="1">
        <f t="array" ref="O844">IF(LEN($F844)&gt;0,1+IFERROR(SUMPRODUCT(TRANSPOSE('Input| Projects'!$AO844:$AQ844),INDEX('Input| Escalations'!$F$27:$L$29,,MATCH(W$9,'Input| Escalations'!$F$21:$L$21,0))),0),0)</f>
        <v>0</v>
      </c>
      <c r="P844" s="10"/>
      <c r="Q844" s="172">
        <f>IFERROR(IF(ISNUMBER(FIND("decision",'Input| Setup'!$F$6)),'Input| Projects'!Y844,'Input| Projects'!I844)*'Input| Escalations'!$I$17*I844,0)</f>
        <v>0</v>
      </c>
      <c r="R844" s="172">
        <f>IFERROR(IF(ISNUMBER(FIND("decision",'Input| Setup'!$F$6)),'Input| Projects'!Z844,'Input| Projects'!J844)*'Input| Escalations'!$I$17*J844,0)</f>
        <v>0</v>
      </c>
      <c r="S844" s="172">
        <f>IFERROR(IF(ISNUMBER(FIND("decision",'Input| Setup'!$F$6)),'Input| Projects'!AA844,'Input| Projects'!K844)*'Input| Escalations'!$I$17*K844,0)</f>
        <v>0</v>
      </c>
      <c r="T844" s="172">
        <f>IFERROR(IF(ISNUMBER(FIND("decision",'Input| Setup'!$F$6)),'Input| Projects'!AB844,'Input| Projects'!L844)*'Input| Escalations'!$I$17*L844,0)</f>
        <v>0</v>
      </c>
      <c r="U844" s="172">
        <f>IFERROR(IF(ISNUMBER(FIND("decision",'Input| Setup'!$F$6)),'Input| Projects'!AC844,'Input| Projects'!M844)*'Input| Escalations'!$I$17*M844,0)</f>
        <v>0</v>
      </c>
      <c r="V844" s="172">
        <f>IFERROR(IF(ISNUMBER(FIND("decision",'Input| Setup'!$F$6)),'Input| Projects'!AD844,'Input| Projects'!N844)*'Input| Escalations'!$I$17*N844,0)</f>
        <v>0</v>
      </c>
      <c r="W844" s="172">
        <f>IFERROR(IF(ISNUMBER(FIND("decision",'Input| Setup'!$F$6)),'Input| Projects'!AE844,'Input| Projects'!O844)*'Input| Escalations'!$I$17*O844,0)</f>
        <v>0</v>
      </c>
      <c r="X844" s="175"/>
      <c r="Y844" s="172">
        <f>IF(ISNUMBER(FIND("decision",'Input| Setup'!$F$6)),'Input| Projects'!AG844,'Input| Projects'!Q844)*I844*'Input| Escalations'!$I$17</f>
        <v>0</v>
      </c>
      <c r="Z844" s="172">
        <f>IF(ISNUMBER(FIND("decision",'Input| Setup'!$F$6)),'Input| Projects'!AH844,'Input| Projects'!R844)*J844*'Input| Escalations'!$I$17</f>
        <v>0</v>
      </c>
      <c r="AA844" s="172">
        <f>IF(ISNUMBER(FIND("decision",'Input| Setup'!$F$6)),'Input| Projects'!AI844,'Input| Projects'!S844)*K844*'Input| Escalations'!$I$17</f>
        <v>0</v>
      </c>
      <c r="AB844" s="172">
        <f>IF(ISNUMBER(FIND("decision",'Input| Setup'!$F$6)),'Input| Projects'!AJ844,'Input| Projects'!T844)*L844*'Input| Escalations'!$I$17</f>
        <v>0</v>
      </c>
      <c r="AC844" s="172">
        <f>IF(ISNUMBER(FIND("decision",'Input| Setup'!$F$6)),'Input| Projects'!AK844,'Input| Projects'!U844)*M844*'Input| Escalations'!$I$17</f>
        <v>0</v>
      </c>
      <c r="AD844" s="172">
        <f>IF(ISNUMBER(FIND("decision",'Input| Setup'!$F$6)),'Input| Projects'!AL844,'Input| Projects'!V844)*N844*'Input| Escalations'!$I$17</f>
        <v>0</v>
      </c>
      <c r="AE844" s="172">
        <f>IF(ISNUMBER(FIND("decision",'Input| Setup'!$F$6)),'Input| Projects'!AM844,'Input| Projects'!W844)*O844*'Input| Escalations'!$I$17</f>
        <v>0</v>
      </c>
      <c r="AF844" s="175"/>
      <c r="AG844" s="172" cm="1">
        <f t="array" ref="AG844">IFERROR(--('Input| Projects'!$AS844="Yes")*_xlfn.SWITCH('Input| Overheads'!$C$50,"Direct costs",'Calc| Overheads Allocation'!C$8*Q844,"Internal labour",'Calc| Overheads Allocation'!C$8*Q844*'Input| Projects'!$AO844,"DNSP defined",'Calc| Overheads Allocation'!C$78*'Input| Projects'!$AV844,0),0)</f>
        <v>0</v>
      </c>
      <c r="AH844" s="172" cm="1">
        <f t="array" ref="AH844">IFERROR(--('Input| Projects'!$AS844="Yes")*_xlfn.SWITCH('Input| Overheads'!$C$50,"Direct costs",'Calc| Overheads Allocation'!D$8*R844,"Internal labour",'Calc| Overheads Allocation'!D$8*R844*'Input| Projects'!$AO844,"DNSP defined",'Calc| Overheads Allocation'!D$78*'Input| Projects'!$AV844,0),0)</f>
        <v>0</v>
      </c>
      <c r="AI844" s="172" cm="1">
        <f t="array" ref="AI844">IFERROR(--('Input| Projects'!$AS844="Yes")*_xlfn.SWITCH('Input| Overheads'!$C$50,"Direct costs",'Calc| Overheads Allocation'!E$8*S844,"Internal labour",'Calc| Overheads Allocation'!E$8*S844*'Input| Projects'!$AO844,"DNSP defined",'Calc| Overheads Allocation'!E$78*'Input| Projects'!$AV844,0),0)</f>
        <v>0</v>
      </c>
      <c r="AJ844" s="172" cm="1">
        <f t="array" ref="AJ844">IFERROR(--('Input| Projects'!$AS844="Yes")*_xlfn.SWITCH('Input| Overheads'!$C$50,"Direct costs",'Calc| Overheads Allocation'!F$8*T844,"Internal labour",'Calc| Overheads Allocation'!F$8*T844*'Input| Projects'!$AO844,"DNSP defined",'Calc| Overheads Allocation'!F$78*'Input| Projects'!$AV844,0),0)</f>
        <v>0</v>
      </c>
      <c r="AK844" s="172" cm="1">
        <f t="array" ref="AK844">IFERROR(--('Input| Projects'!$AS844="Yes")*_xlfn.SWITCH('Input| Overheads'!$C$50,"Direct costs",'Calc| Overheads Allocation'!G$8*U844,"Internal labour",'Calc| Overheads Allocation'!G$8*U844*'Input| Projects'!$AO844,"DNSP defined",'Calc| Overheads Allocation'!G$78*'Input| Projects'!$AV844,0),0)</f>
        <v>0</v>
      </c>
      <c r="AL844" s="172" cm="1">
        <f t="array" ref="AL844">IFERROR(--('Input| Projects'!$AS844="Yes")*_xlfn.SWITCH('Input| Overheads'!$C$50,"Direct costs",'Calc| Overheads Allocation'!H$8*V844,"Internal labour",'Calc| Overheads Allocation'!H$8*V844*'Input| Projects'!$AO844,"DNSP defined",'Calc| Overheads Allocation'!H$78*'Input| Projects'!$AV844,0),0)</f>
        <v>0</v>
      </c>
      <c r="AM844" s="172" cm="1">
        <f t="array" ref="AM844">IFERROR(--('Input| Projects'!$AS844="Yes")*_xlfn.SWITCH('Input| Overheads'!$C$50,"Direct costs",'Calc| Overheads Allocation'!I$8*W844,"Internal labour",'Calc| Overheads Allocation'!I$8*W844*'Input| Projects'!$AO844,"DNSP defined",'Calc| Overheads Allocation'!I$78*'Input| Projects'!$AV844,0),0)</f>
        <v>0</v>
      </c>
      <c r="AN844" s="175"/>
      <c r="AO844" s="172" cm="1">
        <f t="array" ref="AO844">IFERROR(--('Input| Projects'!$AT844="Yes")*_xlfn.SWITCH('Input| Overheads'!$C$50,"Direct costs",'Calc| Overheads Allocation'!C$9*Q844,"Internal labour",'Calc| Overheads Allocation'!C$9*Q844*'Input| Projects'!$AO844,"DNSP defined",'Calc| Overheads Allocation'!C$79*'Input| Projects'!$AW844,0),0)</f>
        <v>0</v>
      </c>
      <c r="AP844" s="172" cm="1">
        <f t="array" ref="AP844">IFERROR(--('Input| Projects'!$AT844="Yes")*_xlfn.SWITCH('Input| Overheads'!$C$50,"Direct costs",'Calc| Overheads Allocation'!D$9*R844,"Internal labour",'Calc| Overheads Allocation'!D$9*R844*'Input| Projects'!$AO844,"DNSP defined",'Calc| Overheads Allocation'!D$79*'Input| Projects'!$AW844,0),0)</f>
        <v>0</v>
      </c>
      <c r="AQ844" s="172" cm="1">
        <f t="array" ref="AQ844">IFERROR(--('Input| Projects'!$AT844="Yes")*_xlfn.SWITCH('Input| Overheads'!$C$50,"Direct costs",'Calc| Overheads Allocation'!E$9*S844,"Internal labour",'Calc| Overheads Allocation'!E$9*S844*'Input| Projects'!$AO844,"DNSP defined",'Calc| Overheads Allocation'!E$79*'Input| Projects'!$AW844,0),0)</f>
        <v>0</v>
      </c>
      <c r="AR844" s="172" cm="1">
        <f t="array" ref="AR844">IFERROR(--('Input| Projects'!$AT844="Yes")*_xlfn.SWITCH('Input| Overheads'!$C$50,"Direct costs",'Calc| Overheads Allocation'!F$9*T844,"Internal labour",'Calc| Overheads Allocation'!F$9*T844*'Input| Projects'!$AO844,"DNSP defined",'Calc| Overheads Allocation'!F$79*'Input| Projects'!$AW844,0),0)</f>
        <v>0</v>
      </c>
      <c r="AS844" s="172" cm="1">
        <f t="array" ref="AS844">IFERROR(--('Input| Projects'!$AT844="Yes")*_xlfn.SWITCH('Input| Overheads'!$C$50,"Direct costs",'Calc| Overheads Allocation'!G$9*U844,"Internal labour",'Calc| Overheads Allocation'!G$9*U844*'Input| Projects'!$AO844,"DNSP defined",'Calc| Overheads Allocation'!G$79*'Input| Projects'!$AW844,0),0)</f>
        <v>0</v>
      </c>
      <c r="AT844" s="172" cm="1">
        <f t="array" ref="AT844">IFERROR(--('Input| Projects'!$AT844="Yes")*_xlfn.SWITCH('Input| Overheads'!$C$50,"Direct costs",'Calc| Overheads Allocation'!H$9*V844,"Internal labour",'Calc| Overheads Allocation'!H$9*V844*'Input| Projects'!$AO844,"DNSP defined",'Calc| Overheads Allocation'!H$79*'Input| Projects'!$AW844,0),0)</f>
        <v>0</v>
      </c>
      <c r="AU844" s="172" cm="1">
        <f t="array" ref="AU844">IFERROR(--('Input| Projects'!$AT844="Yes")*_xlfn.SWITCH('Input| Overheads'!$C$50,"Direct costs",'Calc| Overheads Allocation'!I$9*W844,"Internal labour",'Calc| Overheads Allocation'!I$9*W844*'Input| Projects'!$AO844,"DNSP defined",'Calc| Overheads Allocation'!I$79*'Input| Projects'!$AW844,0),0)</f>
        <v>0</v>
      </c>
      <c r="AV844" s="175"/>
      <c r="AW844" s="172">
        <f t="shared" si="310"/>
        <v>0</v>
      </c>
      <c r="AX844" s="172">
        <f t="shared" si="311"/>
        <v>0</v>
      </c>
      <c r="AY844" s="172">
        <f t="shared" si="312"/>
        <v>0</v>
      </c>
      <c r="AZ844" s="172">
        <f t="shared" si="313"/>
        <v>0</v>
      </c>
      <c r="BA844" s="172">
        <f t="shared" si="314"/>
        <v>0</v>
      </c>
      <c r="BB844" s="172">
        <f t="shared" si="315"/>
        <v>0</v>
      </c>
      <c r="BC844" s="172">
        <f t="shared" si="316"/>
        <v>0</v>
      </c>
      <c r="BD844" s="176"/>
      <c r="BE844" s="172">
        <f t="shared" si="317"/>
        <v>0</v>
      </c>
      <c r="BF844" s="172">
        <f t="shared" si="318"/>
        <v>0</v>
      </c>
      <c r="BG844" s="172">
        <f t="shared" si="319"/>
        <v>0</v>
      </c>
      <c r="BH844" s="172">
        <f t="shared" si="320"/>
        <v>0</v>
      </c>
      <c r="BI844" s="172">
        <f t="shared" si="321"/>
        <v>0</v>
      </c>
      <c r="BJ844" s="172">
        <f t="shared" si="322"/>
        <v>0</v>
      </c>
      <c r="BK844" s="172">
        <f t="shared" si="323"/>
        <v>0</v>
      </c>
      <c r="BL844" s="176"/>
      <c r="BM844" s="172">
        <f t="shared" si="302"/>
        <v>0</v>
      </c>
      <c r="BN844" s="172">
        <f t="shared" si="303"/>
        <v>0</v>
      </c>
      <c r="BO844" s="172">
        <f t="shared" si="304"/>
        <v>0</v>
      </c>
      <c r="BP844" s="172">
        <f t="shared" si="305"/>
        <v>0</v>
      </c>
      <c r="BQ844" s="172">
        <f t="shared" si="306"/>
        <v>0</v>
      </c>
      <c r="BR844" s="172">
        <f t="shared" si="307"/>
        <v>0</v>
      </c>
      <c r="BS844" s="172">
        <f t="shared" si="308"/>
        <v>0</v>
      </c>
      <c r="BT844" s="55"/>
      <c r="BU844" s="158">
        <f>SUMIF('Input| Projects'!$BA$8:$CX$8,RIGHT(BU$9,3),'Input| Projects'!$BA844:$CX844)</f>
        <v>0</v>
      </c>
      <c r="BV844" s="158">
        <f>SUMIF('Input| Projects'!$BA$8:$CX$8,RIGHT(BV$9,3),'Input| Projects'!$BA844:$CX844)</f>
        <v>0</v>
      </c>
      <c r="BW844" s="79" t="str">
        <f t="shared" si="309"/>
        <v/>
      </c>
    </row>
    <row r="845" spans="2:75" x14ac:dyDescent="0.2">
      <c r="B845" s="123">
        <f>IFERROR('Input| Projects'!B845,"")</f>
        <v>836</v>
      </c>
      <c r="C845" s="160" t="str">
        <f>IFERROR(IF('Input| Projects'!C845="","",'Input| Projects'!C845),"")</f>
        <v/>
      </c>
      <c r="D845" s="160" t="str">
        <f>IFERROR(IF('Input| Projects'!D845="","",'Input| Projects'!D845),"")</f>
        <v/>
      </c>
      <c r="E845" s="53"/>
      <c r="F845" s="160" t="str">
        <f>IF(LEN('Input| Projects'!F845)&gt;0,'Input| Projects'!F845,"")</f>
        <v/>
      </c>
      <c r="G845" s="160" t="str">
        <f>IF(LEN('Input| Projects'!G845)&gt;0,'Input| Projects'!G845,"")</f>
        <v/>
      </c>
      <c r="H845" s="10"/>
      <c r="I845" s="194" cm="1">
        <f t="array" ref="I845">IF(LEN($F845)&gt;0,1+IFERROR(SUMPRODUCT(TRANSPOSE('Input| Projects'!$AO845:$AQ845),INDEX('Input| Escalations'!$F$27:$L$29,,MATCH(Q$9,'Input| Escalations'!$F$21:$L$21,0))),0),0)</f>
        <v>0</v>
      </c>
      <c r="J845" s="194" cm="1">
        <f t="array" ref="J845">IF(LEN($F845)&gt;0,1+IFERROR(SUMPRODUCT(TRANSPOSE('Input| Projects'!$AO845:$AQ845),INDEX('Input| Escalations'!$F$27:$L$29,,MATCH(R$9,'Input| Escalations'!$F$21:$L$21,0))),0),0)</f>
        <v>0</v>
      </c>
      <c r="K845" s="194" cm="1">
        <f t="array" ref="K845">IF(LEN($F845)&gt;0,1+IFERROR(SUMPRODUCT(TRANSPOSE('Input| Projects'!$AO845:$AQ845),INDEX('Input| Escalations'!$F$27:$L$29,,MATCH(S$9,'Input| Escalations'!$F$21:$L$21,0))),0),0)</f>
        <v>0</v>
      </c>
      <c r="L845" s="194" cm="1">
        <f t="array" ref="L845">IF(LEN($F845)&gt;0,1+IFERROR(SUMPRODUCT(TRANSPOSE('Input| Projects'!$AO845:$AQ845),INDEX('Input| Escalations'!$F$27:$L$29,,MATCH(T$9,'Input| Escalations'!$F$21:$L$21,0))),0),0)</f>
        <v>0</v>
      </c>
      <c r="M845" s="194" cm="1">
        <f t="array" ref="M845">IF(LEN($F845)&gt;0,1+IFERROR(SUMPRODUCT(TRANSPOSE('Input| Projects'!$AO845:$AQ845),INDEX('Input| Escalations'!$F$27:$L$29,,MATCH(U$9,'Input| Escalations'!$F$21:$L$21,0))),0),0)</f>
        <v>0</v>
      </c>
      <c r="N845" s="194" cm="1">
        <f t="array" ref="N845">IF(LEN($F845)&gt;0,1+IFERROR(SUMPRODUCT(TRANSPOSE('Input| Projects'!$AO845:$AQ845),INDEX('Input| Escalations'!$F$27:$L$29,,MATCH(V$9,'Input| Escalations'!$F$21:$L$21,0))),0),0)</f>
        <v>0</v>
      </c>
      <c r="O845" s="194" cm="1">
        <f t="array" ref="O845">IF(LEN($F845)&gt;0,1+IFERROR(SUMPRODUCT(TRANSPOSE('Input| Projects'!$AO845:$AQ845),INDEX('Input| Escalations'!$F$27:$L$29,,MATCH(W$9,'Input| Escalations'!$F$21:$L$21,0))),0),0)</f>
        <v>0</v>
      </c>
      <c r="P845" s="10"/>
      <c r="Q845" s="172">
        <f>IFERROR(IF(ISNUMBER(FIND("decision",'Input| Setup'!$F$6)),'Input| Projects'!Y845,'Input| Projects'!I845)*'Input| Escalations'!$I$17*I845,0)</f>
        <v>0</v>
      </c>
      <c r="R845" s="172">
        <f>IFERROR(IF(ISNUMBER(FIND("decision",'Input| Setup'!$F$6)),'Input| Projects'!Z845,'Input| Projects'!J845)*'Input| Escalations'!$I$17*J845,0)</f>
        <v>0</v>
      </c>
      <c r="S845" s="172">
        <f>IFERROR(IF(ISNUMBER(FIND("decision",'Input| Setup'!$F$6)),'Input| Projects'!AA845,'Input| Projects'!K845)*'Input| Escalations'!$I$17*K845,0)</f>
        <v>0</v>
      </c>
      <c r="T845" s="172">
        <f>IFERROR(IF(ISNUMBER(FIND("decision",'Input| Setup'!$F$6)),'Input| Projects'!AB845,'Input| Projects'!L845)*'Input| Escalations'!$I$17*L845,0)</f>
        <v>0</v>
      </c>
      <c r="U845" s="172">
        <f>IFERROR(IF(ISNUMBER(FIND("decision",'Input| Setup'!$F$6)),'Input| Projects'!AC845,'Input| Projects'!M845)*'Input| Escalations'!$I$17*M845,0)</f>
        <v>0</v>
      </c>
      <c r="V845" s="172">
        <f>IFERROR(IF(ISNUMBER(FIND("decision",'Input| Setup'!$F$6)),'Input| Projects'!AD845,'Input| Projects'!N845)*'Input| Escalations'!$I$17*N845,0)</f>
        <v>0</v>
      </c>
      <c r="W845" s="172">
        <f>IFERROR(IF(ISNUMBER(FIND("decision",'Input| Setup'!$F$6)),'Input| Projects'!AE845,'Input| Projects'!O845)*'Input| Escalations'!$I$17*O845,0)</f>
        <v>0</v>
      </c>
      <c r="X845" s="175"/>
      <c r="Y845" s="172">
        <f>IF(ISNUMBER(FIND("decision",'Input| Setup'!$F$6)),'Input| Projects'!AG845,'Input| Projects'!Q845)*I845*'Input| Escalations'!$I$17</f>
        <v>0</v>
      </c>
      <c r="Z845" s="172">
        <f>IF(ISNUMBER(FIND("decision",'Input| Setup'!$F$6)),'Input| Projects'!AH845,'Input| Projects'!R845)*J845*'Input| Escalations'!$I$17</f>
        <v>0</v>
      </c>
      <c r="AA845" s="172">
        <f>IF(ISNUMBER(FIND("decision",'Input| Setup'!$F$6)),'Input| Projects'!AI845,'Input| Projects'!S845)*K845*'Input| Escalations'!$I$17</f>
        <v>0</v>
      </c>
      <c r="AB845" s="172">
        <f>IF(ISNUMBER(FIND("decision",'Input| Setup'!$F$6)),'Input| Projects'!AJ845,'Input| Projects'!T845)*L845*'Input| Escalations'!$I$17</f>
        <v>0</v>
      </c>
      <c r="AC845" s="172">
        <f>IF(ISNUMBER(FIND("decision",'Input| Setup'!$F$6)),'Input| Projects'!AK845,'Input| Projects'!U845)*M845*'Input| Escalations'!$I$17</f>
        <v>0</v>
      </c>
      <c r="AD845" s="172">
        <f>IF(ISNUMBER(FIND("decision",'Input| Setup'!$F$6)),'Input| Projects'!AL845,'Input| Projects'!V845)*N845*'Input| Escalations'!$I$17</f>
        <v>0</v>
      </c>
      <c r="AE845" s="172">
        <f>IF(ISNUMBER(FIND("decision",'Input| Setup'!$F$6)),'Input| Projects'!AM845,'Input| Projects'!W845)*O845*'Input| Escalations'!$I$17</f>
        <v>0</v>
      </c>
      <c r="AF845" s="175"/>
      <c r="AG845" s="172" cm="1">
        <f t="array" ref="AG845">IFERROR(--('Input| Projects'!$AS845="Yes")*_xlfn.SWITCH('Input| Overheads'!$C$50,"Direct costs",'Calc| Overheads Allocation'!C$8*Q845,"Internal labour",'Calc| Overheads Allocation'!C$8*Q845*'Input| Projects'!$AO845,"DNSP defined",'Calc| Overheads Allocation'!C$78*'Input| Projects'!$AV845,0),0)</f>
        <v>0</v>
      </c>
      <c r="AH845" s="172" cm="1">
        <f t="array" ref="AH845">IFERROR(--('Input| Projects'!$AS845="Yes")*_xlfn.SWITCH('Input| Overheads'!$C$50,"Direct costs",'Calc| Overheads Allocation'!D$8*R845,"Internal labour",'Calc| Overheads Allocation'!D$8*R845*'Input| Projects'!$AO845,"DNSP defined",'Calc| Overheads Allocation'!D$78*'Input| Projects'!$AV845,0),0)</f>
        <v>0</v>
      </c>
      <c r="AI845" s="172" cm="1">
        <f t="array" ref="AI845">IFERROR(--('Input| Projects'!$AS845="Yes")*_xlfn.SWITCH('Input| Overheads'!$C$50,"Direct costs",'Calc| Overheads Allocation'!E$8*S845,"Internal labour",'Calc| Overheads Allocation'!E$8*S845*'Input| Projects'!$AO845,"DNSP defined",'Calc| Overheads Allocation'!E$78*'Input| Projects'!$AV845,0),0)</f>
        <v>0</v>
      </c>
      <c r="AJ845" s="172" cm="1">
        <f t="array" ref="AJ845">IFERROR(--('Input| Projects'!$AS845="Yes")*_xlfn.SWITCH('Input| Overheads'!$C$50,"Direct costs",'Calc| Overheads Allocation'!F$8*T845,"Internal labour",'Calc| Overheads Allocation'!F$8*T845*'Input| Projects'!$AO845,"DNSP defined",'Calc| Overheads Allocation'!F$78*'Input| Projects'!$AV845,0),0)</f>
        <v>0</v>
      </c>
      <c r="AK845" s="172" cm="1">
        <f t="array" ref="AK845">IFERROR(--('Input| Projects'!$AS845="Yes")*_xlfn.SWITCH('Input| Overheads'!$C$50,"Direct costs",'Calc| Overheads Allocation'!G$8*U845,"Internal labour",'Calc| Overheads Allocation'!G$8*U845*'Input| Projects'!$AO845,"DNSP defined",'Calc| Overheads Allocation'!G$78*'Input| Projects'!$AV845,0),0)</f>
        <v>0</v>
      </c>
      <c r="AL845" s="172" cm="1">
        <f t="array" ref="AL845">IFERROR(--('Input| Projects'!$AS845="Yes")*_xlfn.SWITCH('Input| Overheads'!$C$50,"Direct costs",'Calc| Overheads Allocation'!H$8*V845,"Internal labour",'Calc| Overheads Allocation'!H$8*V845*'Input| Projects'!$AO845,"DNSP defined",'Calc| Overheads Allocation'!H$78*'Input| Projects'!$AV845,0),0)</f>
        <v>0</v>
      </c>
      <c r="AM845" s="172" cm="1">
        <f t="array" ref="AM845">IFERROR(--('Input| Projects'!$AS845="Yes")*_xlfn.SWITCH('Input| Overheads'!$C$50,"Direct costs",'Calc| Overheads Allocation'!I$8*W845,"Internal labour",'Calc| Overheads Allocation'!I$8*W845*'Input| Projects'!$AO845,"DNSP defined",'Calc| Overheads Allocation'!I$78*'Input| Projects'!$AV845,0),0)</f>
        <v>0</v>
      </c>
      <c r="AN845" s="175"/>
      <c r="AO845" s="172" cm="1">
        <f t="array" ref="AO845">IFERROR(--('Input| Projects'!$AT845="Yes")*_xlfn.SWITCH('Input| Overheads'!$C$50,"Direct costs",'Calc| Overheads Allocation'!C$9*Q845,"Internal labour",'Calc| Overheads Allocation'!C$9*Q845*'Input| Projects'!$AO845,"DNSP defined",'Calc| Overheads Allocation'!C$79*'Input| Projects'!$AW845,0),0)</f>
        <v>0</v>
      </c>
      <c r="AP845" s="172" cm="1">
        <f t="array" ref="AP845">IFERROR(--('Input| Projects'!$AT845="Yes")*_xlfn.SWITCH('Input| Overheads'!$C$50,"Direct costs",'Calc| Overheads Allocation'!D$9*R845,"Internal labour",'Calc| Overheads Allocation'!D$9*R845*'Input| Projects'!$AO845,"DNSP defined",'Calc| Overheads Allocation'!D$79*'Input| Projects'!$AW845,0),0)</f>
        <v>0</v>
      </c>
      <c r="AQ845" s="172" cm="1">
        <f t="array" ref="AQ845">IFERROR(--('Input| Projects'!$AT845="Yes")*_xlfn.SWITCH('Input| Overheads'!$C$50,"Direct costs",'Calc| Overheads Allocation'!E$9*S845,"Internal labour",'Calc| Overheads Allocation'!E$9*S845*'Input| Projects'!$AO845,"DNSP defined",'Calc| Overheads Allocation'!E$79*'Input| Projects'!$AW845,0),0)</f>
        <v>0</v>
      </c>
      <c r="AR845" s="172" cm="1">
        <f t="array" ref="AR845">IFERROR(--('Input| Projects'!$AT845="Yes")*_xlfn.SWITCH('Input| Overheads'!$C$50,"Direct costs",'Calc| Overheads Allocation'!F$9*T845,"Internal labour",'Calc| Overheads Allocation'!F$9*T845*'Input| Projects'!$AO845,"DNSP defined",'Calc| Overheads Allocation'!F$79*'Input| Projects'!$AW845,0),0)</f>
        <v>0</v>
      </c>
      <c r="AS845" s="172" cm="1">
        <f t="array" ref="AS845">IFERROR(--('Input| Projects'!$AT845="Yes")*_xlfn.SWITCH('Input| Overheads'!$C$50,"Direct costs",'Calc| Overheads Allocation'!G$9*U845,"Internal labour",'Calc| Overheads Allocation'!G$9*U845*'Input| Projects'!$AO845,"DNSP defined",'Calc| Overheads Allocation'!G$79*'Input| Projects'!$AW845,0),0)</f>
        <v>0</v>
      </c>
      <c r="AT845" s="172" cm="1">
        <f t="array" ref="AT845">IFERROR(--('Input| Projects'!$AT845="Yes")*_xlfn.SWITCH('Input| Overheads'!$C$50,"Direct costs",'Calc| Overheads Allocation'!H$9*V845,"Internal labour",'Calc| Overheads Allocation'!H$9*V845*'Input| Projects'!$AO845,"DNSP defined",'Calc| Overheads Allocation'!H$79*'Input| Projects'!$AW845,0),0)</f>
        <v>0</v>
      </c>
      <c r="AU845" s="172" cm="1">
        <f t="array" ref="AU845">IFERROR(--('Input| Projects'!$AT845="Yes")*_xlfn.SWITCH('Input| Overheads'!$C$50,"Direct costs",'Calc| Overheads Allocation'!I$9*W845,"Internal labour",'Calc| Overheads Allocation'!I$9*W845*'Input| Projects'!$AO845,"DNSP defined",'Calc| Overheads Allocation'!I$79*'Input| Projects'!$AW845,0),0)</f>
        <v>0</v>
      </c>
      <c r="AV845" s="175"/>
      <c r="AW845" s="172">
        <f t="shared" si="310"/>
        <v>0</v>
      </c>
      <c r="AX845" s="172">
        <f t="shared" si="311"/>
        <v>0</v>
      </c>
      <c r="AY845" s="172">
        <f t="shared" si="312"/>
        <v>0</v>
      </c>
      <c r="AZ845" s="172">
        <f t="shared" si="313"/>
        <v>0</v>
      </c>
      <c r="BA845" s="172">
        <f t="shared" si="314"/>
        <v>0</v>
      </c>
      <c r="BB845" s="172">
        <f t="shared" si="315"/>
        <v>0</v>
      </c>
      <c r="BC845" s="172">
        <f t="shared" si="316"/>
        <v>0</v>
      </c>
      <c r="BD845" s="176"/>
      <c r="BE845" s="172">
        <f t="shared" si="317"/>
        <v>0</v>
      </c>
      <c r="BF845" s="172">
        <f t="shared" si="318"/>
        <v>0</v>
      </c>
      <c r="BG845" s="172">
        <f t="shared" si="319"/>
        <v>0</v>
      </c>
      <c r="BH845" s="172">
        <f t="shared" si="320"/>
        <v>0</v>
      </c>
      <c r="BI845" s="172">
        <f t="shared" si="321"/>
        <v>0</v>
      </c>
      <c r="BJ845" s="172">
        <f t="shared" si="322"/>
        <v>0</v>
      </c>
      <c r="BK845" s="172">
        <f t="shared" si="323"/>
        <v>0</v>
      </c>
      <c r="BL845" s="176"/>
      <c r="BM845" s="172">
        <f t="shared" si="302"/>
        <v>0</v>
      </c>
      <c r="BN845" s="172">
        <f t="shared" si="303"/>
        <v>0</v>
      </c>
      <c r="BO845" s="172">
        <f t="shared" si="304"/>
        <v>0</v>
      </c>
      <c r="BP845" s="172">
        <f t="shared" si="305"/>
        <v>0</v>
      </c>
      <c r="BQ845" s="172">
        <f t="shared" si="306"/>
        <v>0</v>
      </c>
      <c r="BR845" s="172">
        <f t="shared" si="307"/>
        <v>0</v>
      </c>
      <c r="BS845" s="172">
        <f t="shared" si="308"/>
        <v>0</v>
      </c>
      <c r="BT845" s="55"/>
      <c r="BU845" s="158">
        <f>SUMIF('Input| Projects'!$BA$8:$CX$8,RIGHT(BU$9,3),'Input| Projects'!$BA845:$CX845)</f>
        <v>0</v>
      </c>
      <c r="BV845" s="158">
        <f>SUMIF('Input| Projects'!$BA$8:$CX$8,RIGHT(BV$9,3),'Input| Projects'!$BA845:$CX845)</f>
        <v>0</v>
      </c>
      <c r="BW845" s="79" t="str">
        <f t="shared" si="309"/>
        <v/>
      </c>
    </row>
    <row r="846" spans="2:75" x14ac:dyDescent="0.2">
      <c r="B846" s="123">
        <f>IFERROR('Input| Projects'!B846,"")</f>
        <v>837</v>
      </c>
      <c r="C846" s="160" t="str">
        <f>IFERROR(IF('Input| Projects'!C846="","",'Input| Projects'!C846),"")</f>
        <v/>
      </c>
      <c r="D846" s="160" t="str">
        <f>IFERROR(IF('Input| Projects'!D846="","",'Input| Projects'!D846),"")</f>
        <v/>
      </c>
      <c r="E846" s="53"/>
      <c r="F846" s="160" t="str">
        <f>IF(LEN('Input| Projects'!F846)&gt;0,'Input| Projects'!F846,"")</f>
        <v/>
      </c>
      <c r="G846" s="160" t="str">
        <f>IF(LEN('Input| Projects'!G846)&gt;0,'Input| Projects'!G846,"")</f>
        <v/>
      </c>
      <c r="H846" s="10"/>
      <c r="I846" s="194" cm="1">
        <f t="array" ref="I846">IF(LEN($F846)&gt;0,1+IFERROR(SUMPRODUCT(TRANSPOSE('Input| Projects'!$AO846:$AQ846),INDEX('Input| Escalations'!$F$27:$L$29,,MATCH(Q$9,'Input| Escalations'!$F$21:$L$21,0))),0),0)</f>
        <v>0</v>
      </c>
      <c r="J846" s="194" cm="1">
        <f t="array" ref="J846">IF(LEN($F846)&gt;0,1+IFERROR(SUMPRODUCT(TRANSPOSE('Input| Projects'!$AO846:$AQ846),INDEX('Input| Escalations'!$F$27:$L$29,,MATCH(R$9,'Input| Escalations'!$F$21:$L$21,0))),0),0)</f>
        <v>0</v>
      </c>
      <c r="K846" s="194" cm="1">
        <f t="array" ref="K846">IF(LEN($F846)&gt;0,1+IFERROR(SUMPRODUCT(TRANSPOSE('Input| Projects'!$AO846:$AQ846),INDEX('Input| Escalations'!$F$27:$L$29,,MATCH(S$9,'Input| Escalations'!$F$21:$L$21,0))),0),0)</f>
        <v>0</v>
      </c>
      <c r="L846" s="194" cm="1">
        <f t="array" ref="L846">IF(LEN($F846)&gt;0,1+IFERROR(SUMPRODUCT(TRANSPOSE('Input| Projects'!$AO846:$AQ846),INDEX('Input| Escalations'!$F$27:$L$29,,MATCH(T$9,'Input| Escalations'!$F$21:$L$21,0))),0),0)</f>
        <v>0</v>
      </c>
      <c r="M846" s="194" cm="1">
        <f t="array" ref="M846">IF(LEN($F846)&gt;0,1+IFERROR(SUMPRODUCT(TRANSPOSE('Input| Projects'!$AO846:$AQ846),INDEX('Input| Escalations'!$F$27:$L$29,,MATCH(U$9,'Input| Escalations'!$F$21:$L$21,0))),0),0)</f>
        <v>0</v>
      </c>
      <c r="N846" s="194" cm="1">
        <f t="array" ref="N846">IF(LEN($F846)&gt;0,1+IFERROR(SUMPRODUCT(TRANSPOSE('Input| Projects'!$AO846:$AQ846),INDEX('Input| Escalations'!$F$27:$L$29,,MATCH(V$9,'Input| Escalations'!$F$21:$L$21,0))),0),0)</f>
        <v>0</v>
      </c>
      <c r="O846" s="194" cm="1">
        <f t="array" ref="O846">IF(LEN($F846)&gt;0,1+IFERROR(SUMPRODUCT(TRANSPOSE('Input| Projects'!$AO846:$AQ846),INDEX('Input| Escalations'!$F$27:$L$29,,MATCH(W$9,'Input| Escalations'!$F$21:$L$21,0))),0),0)</f>
        <v>0</v>
      </c>
      <c r="P846" s="10"/>
      <c r="Q846" s="172">
        <f>IFERROR(IF(ISNUMBER(FIND("decision",'Input| Setup'!$F$6)),'Input| Projects'!Y846,'Input| Projects'!I846)*'Input| Escalations'!$I$17*I846,0)</f>
        <v>0</v>
      </c>
      <c r="R846" s="172">
        <f>IFERROR(IF(ISNUMBER(FIND("decision",'Input| Setup'!$F$6)),'Input| Projects'!Z846,'Input| Projects'!J846)*'Input| Escalations'!$I$17*J846,0)</f>
        <v>0</v>
      </c>
      <c r="S846" s="172">
        <f>IFERROR(IF(ISNUMBER(FIND("decision",'Input| Setup'!$F$6)),'Input| Projects'!AA846,'Input| Projects'!K846)*'Input| Escalations'!$I$17*K846,0)</f>
        <v>0</v>
      </c>
      <c r="T846" s="172">
        <f>IFERROR(IF(ISNUMBER(FIND("decision",'Input| Setup'!$F$6)),'Input| Projects'!AB846,'Input| Projects'!L846)*'Input| Escalations'!$I$17*L846,0)</f>
        <v>0</v>
      </c>
      <c r="U846" s="172">
        <f>IFERROR(IF(ISNUMBER(FIND("decision",'Input| Setup'!$F$6)),'Input| Projects'!AC846,'Input| Projects'!M846)*'Input| Escalations'!$I$17*M846,0)</f>
        <v>0</v>
      </c>
      <c r="V846" s="172">
        <f>IFERROR(IF(ISNUMBER(FIND("decision",'Input| Setup'!$F$6)),'Input| Projects'!AD846,'Input| Projects'!N846)*'Input| Escalations'!$I$17*N846,0)</f>
        <v>0</v>
      </c>
      <c r="W846" s="172">
        <f>IFERROR(IF(ISNUMBER(FIND("decision",'Input| Setup'!$F$6)),'Input| Projects'!AE846,'Input| Projects'!O846)*'Input| Escalations'!$I$17*O846,0)</f>
        <v>0</v>
      </c>
      <c r="X846" s="175"/>
      <c r="Y846" s="172">
        <f>IF(ISNUMBER(FIND("decision",'Input| Setup'!$F$6)),'Input| Projects'!AG846,'Input| Projects'!Q846)*I846*'Input| Escalations'!$I$17</f>
        <v>0</v>
      </c>
      <c r="Z846" s="172">
        <f>IF(ISNUMBER(FIND("decision",'Input| Setup'!$F$6)),'Input| Projects'!AH846,'Input| Projects'!R846)*J846*'Input| Escalations'!$I$17</f>
        <v>0</v>
      </c>
      <c r="AA846" s="172">
        <f>IF(ISNUMBER(FIND("decision",'Input| Setup'!$F$6)),'Input| Projects'!AI846,'Input| Projects'!S846)*K846*'Input| Escalations'!$I$17</f>
        <v>0</v>
      </c>
      <c r="AB846" s="172">
        <f>IF(ISNUMBER(FIND("decision",'Input| Setup'!$F$6)),'Input| Projects'!AJ846,'Input| Projects'!T846)*L846*'Input| Escalations'!$I$17</f>
        <v>0</v>
      </c>
      <c r="AC846" s="172">
        <f>IF(ISNUMBER(FIND("decision",'Input| Setup'!$F$6)),'Input| Projects'!AK846,'Input| Projects'!U846)*M846*'Input| Escalations'!$I$17</f>
        <v>0</v>
      </c>
      <c r="AD846" s="172">
        <f>IF(ISNUMBER(FIND("decision",'Input| Setup'!$F$6)),'Input| Projects'!AL846,'Input| Projects'!V846)*N846*'Input| Escalations'!$I$17</f>
        <v>0</v>
      </c>
      <c r="AE846" s="172">
        <f>IF(ISNUMBER(FIND("decision",'Input| Setup'!$F$6)),'Input| Projects'!AM846,'Input| Projects'!W846)*O846*'Input| Escalations'!$I$17</f>
        <v>0</v>
      </c>
      <c r="AF846" s="175"/>
      <c r="AG846" s="172" cm="1">
        <f t="array" ref="AG846">IFERROR(--('Input| Projects'!$AS846="Yes")*_xlfn.SWITCH('Input| Overheads'!$C$50,"Direct costs",'Calc| Overheads Allocation'!C$8*Q846,"Internal labour",'Calc| Overheads Allocation'!C$8*Q846*'Input| Projects'!$AO846,"DNSP defined",'Calc| Overheads Allocation'!C$78*'Input| Projects'!$AV846,0),0)</f>
        <v>0</v>
      </c>
      <c r="AH846" s="172" cm="1">
        <f t="array" ref="AH846">IFERROR(--('Input| Projects'!$AS846="Yes")*_xlfn.SWITCH('Input| Overheads'!$C$50,"Direct costs",'Calc| Overheads Allocation'!D$8*R846,"Internal labour",'Calc| Overheads Allocation'!D$8*R846*'Input| Projects'!$AO846,"DNSP defined",'Calc| Overheads Allocation'!D$78*'Input| Projects'!$AV846,0),0)</f>
        <v>0</v>
      </c>
      <c r="AI846" s="172" cm="1">
        <f t="array" ref="AI846">IFERROR(--('Input| Projects'!$AS846="Yes")*_xlfn.SWITCH('Input| Overheads'!$C$50,"Direct costs",'Calc| Overheads Allocation'!E$8*S846,"Internal labour",'Calc| Overheads Allocation'!E$8*S846*'Input| Projects'!$AO846,"DNSP defined",'Calc| Overheads Allocation'!E$78*'Input| Projects'!$AV846,0),0)</f>
        <v>0</v>
      </c>
      <c r="AJ846" s="172" cm="1">
        <f t="array" ref="AJ846">IFERROR(--('Input| Projects'!$AS846="Yes")*_xlfn.SWITCH('Input| Overheads'!$C$50,"Direct costs",'Calc| Overheads Allocation'!F$8*T846,"Internal labour",'Calc| Overheads Allocation'!F$8*T846*'Input| Projects'!$AO846,"DNSP defined",'Calc| Overheads Allocation'!F$78*'Input| Projects'!$AV846,0),0)</f>
        <v>0</v>
      </c>
      <c r="AK846" s="172" cm="1">
        <f t="array" ref="AK846">IFERROR(--('Input| Projects'!$AS846="Yes")*_xlfn.SWITCH('Input| Overheads'!$C$50,"Direct costs",'Calc| Overheads Allocation'!G$8*U846,"Internal labour",'Calc| Overheads Allocation'!G$8*U846*'Input| Projects'!$AO846,"DNSP defined",'Calc| Overheads Allocation'!G$78*'Input| Projects'!$AV846,0),0)</f>
        <v>0</v>
      </c>
      <c r="AL846" s="172" cm="1">
        <f t="array" ref="AL846">IFERROR(--('Input| Projects'!$AS846="Yes")*_xlfn.SWITCH('Input| Overheads'!$C$50,"Direct costs",'Calc| Overheads Allocation'!H$8*V846,"Internal labour",'Calc| Overheads Allocation'!H$8*V846*'Input| Projects'!$AO846,"DNSP defined",'Calc| Overheads Allocation'!H$78*'Input| Projects'!$AV846,0),0)</f>
        <v>0</v>
      </c>
      <c r="AM846" s="172" cm="1">
        <f t="array" ref="AM846">IFERROR(--('Input| Projects'!$AS846="Yes")*_xlfn.SWITCH('Input| Overheads'!$C$50,"Direct costs",'Calc| Overheads Allocation'!I$8*W846,"Internal labour",'Calc| Overheads Allocation'!I$8*W846*'Input| Projects'!$AO846,"DNSP defined",'Calc| Overheads Allocation'!I$78*'Input| Projects'!$AV846,0),0)</f>
        <v>0</v>
      </c>
      <c r="AN846" s="175"/>
      <c r="AO846" s="172" cm="1">
        <f t="array" ref="AO846">IFERROR(--('Input| Projects'!$AT846="Yes")*_xlfn.SWITCH('Input| Overheads'!$C$50,"Direct costs",'Calc| Overheads Allocation'!C$9*Q846,"Internal labour",'Calc| Overheads Allocation'!C$9*Q846*'Input| Projects'!$AO846,"DNSP defined",'Calc| Overheads Allocation'!C$79*'Input| Projects'!$AW846,0),0)</f>
        <v>0</v>
      </c>
      <c r="AP846" s="172" cm="1">
        <f t="array" ref="AP846">IFERROR(--('Input| Projects'!$AT846="Yes")*_xlfn.SWITCH('Input| Overheads'!$C$50,"Direct costs",'Calc| Overheads Allocation'!D$9*R846,"Internal labour",'Calc| Overheads Allocation'!D$9*R846*'Input| Projects'!$AO846,"DNSP defined",'Calc| Overheads Allocation'!D$79*'Input| Projects'!$AW846,0),0)</f>
        <v>0</v>
      </c>
      <c r="AQ846" s="172" cm="1">
        <f t="array" ref="AQ846">IFERROR(--('Input| Projects'!$AT846="Yes")*_xlfn.SWITCH('Input| Overheads'!$C$50,"Direct costs",'Calc| Overheads Allocation'!E$9*S846,"Internal labour",'Calc| Overheads Allocation'!E$9*S846*'Input| Projects'!$AO846,"DNSP defined",'Calc| Overheads Allocation'!E$79*'Input| Projects'!$AW846,0),0)</f>
        <v>0</v>
      </c>
      <c r="AR846" s="172" cm="1">
        <f t="array" ref="AR846">IFERROR(--('Input| Projects'!$AT846="Yes")*_xlfn.SWITCH('Input| Overheads'!$C$50,"Direct costs",'Calc| Overheads Allocation'!F$9*T846,"Internal labour",'Calc| Overheads Allocation'!F$9*T846*'Input| Projects'!$AO846,"DNSP defined",'Calc| Overheads Allocation'!F$79*'Input| Projects'!$AW846,0),0)</f>
        <v>0</v>
      </c>
      <c r="AS846" s="172" cm="1">
        <f t="array" ref="AS846">IFERROR(--('Input| Projects'!$AT846="Yes")*_xlfn.SWITCH('Input| Overheads'!$C$50,"Direct costs",'Calc| Overheads Allocation'!G$9*U846,"Internal labour",'Calc| Overheads Allocation'!G$9*U846*'Input| Projects'!$AO846,"DNSP defined",'Calc| Overheads Allocation'!G$79*'Input| Projects'!$AW846,0),0)</f>
        <v>0</v>
      </c>
      <c r="AT846" s="172" cm="1">
        <f t="array" ref="AT846">IFERROR(--('Input| Projects'!$AT846="Yes")*_xlfn.SWITCH('Input| Overheads'!$C$50,"Direct costs",'Calc| Overheads Allocation'!H$9*V846,"Internal labour",'Calc| Overheads Allocation'!H$9*V846*'Input| Projects'!$AO846,"DNSP defined",'Calc| Overheads Allocation'!H$79*'Input| Projects'!$AW846,0),0)</f>
        <v>0</v>
      </c>
      <c r="AU846" s="172" cm="1">
        <f t="array" ref="AU846">IFERROR(--('Input| Projects'!$AT846="Yes")*_xlfn.SWITCH('Input| Overheads'!$C$50,"Direct costs",'Calc| Overheads Allocation'!I$9*W846,"Internal labour",'Calc| Overheads Allocation'!I$9*W846*'Input| Projects'!$AO846,"DNSP defined",'Calc| Overheads Allocation'!I$79*'Input| Projects'!$AW846,0),0)</f>
        <v>0</v>
      </c>
      <c r="AV846" s="175"/>
      <c r="AW846" s="172">
        <f t="shared" si="310"/>
        <v>0</v>
      </c>
      <c r="AX846" s="172">
        <f t="shared" si="311"/>
        <v>0</v>
      </c>
      <c r="AY846" s="172">
        <f t="shared" si="312"/>
        <v>0</v>
      </c>
      <c r="AZ846" s="172">
        <f t="shared" si="313"/>
        <v>0</v>
      </c>
      <c r="BA846" s="172">
        <f t="shared" si="314"/>
        <v>0</v>
      </c>
      <c r="BB846" s="172">
        <f t="shared" si="315"/>
        <v>0</v>
      </c>
      <c r="BC846" s="172">
        <f t="shared" si="316"/>
        <v>0</v>
      </c>
      <c r="BD846" s="176"/>
      <c r="BE846" s="172">
        <f t="shared" si="317"/>
        <v>0</v>
      </c>
      <c r="BF846" s="172">
        <f t="shared" si="318"/>
        <v>0</v>
      </c>
      <c r="BG846" s="172">
        <f t="shared" si="319"/>
        <v>0</v>
      </c>
      <c r="BH846" s="172">
        <f t="shared" si="320"/>
        <v>0</v>
      </c>
      <c r="BI846" s="172">
        <f t="shared" si="321"/>
        <v>0</v>
      </c>
      <c r="BJ846" s="172">
        <f t="shared" si="322"/>
        <v>0</v>
      </c>
      <c r="BK846" s="172">
        <f t="shared" si="323"/>
        <v>0</v>
      </c>
      <c r="BL846" s="176"/>
      <c r="BM846" s="172">
        <f t="shared" si="302"/>
        <v>0</v>
      </c>
      <c r="BN846" s="172">
        <f t="shared" si="303"/>
        <v>0</v>
      </c>
      <c r="BO846" s="172">
        <f t="shared" si="304"/>
        <v>0</v>
      </c>
      <c r="BP846" s="172">
        <f t="shared" si="305"/>
        <v>0</v>
      </c>
      <c r="BQ846" s="172">
        <f t="shared" si="306"/>
        <v>0</v>
      </c>
      <c r="BR846" s="172">
        <f t="shared" si="307"/>
        <v>0</v>
      </c>
      <c r="BS846" s="172">
        <f t="shared" si="308"/>
        <v>0</v>
      </c>
      <c r="BT846" s="55"/>
      <c r="BU846" s="158">
        <f>SUMIF('Input| Projects'!$BA$8:$CX$8,RIGHT(BU$9,3),'Input| Projects'!$BA846:$CX846)</f>
        <v>0</v>
      </c>
      <c r="BV846" s="158">
        <f>SUMIF('Input| Projects'!$BA$8:$CX$8,RIGHT(BV$9,3),'Input| Projects'!$BA846:$CX846)</f>
        <v>0</v>
      </c>
      <c r="BW846" s="79" t="str">
        <f t="shared" si="309"/>
        <v/>
      </c>
    </row>
    <row r="847" spans="2:75" x14ac:dyDescent="0.2">
      <c r="B847" s="123">
        <f>IFERROR('Input| Projects'!B847,"")</f>
        <v>838</v>
      </c>
      <c r="C847" s="160" t="str">
        <f>IFERROR(IF('Input| Projects'!C847="","",'Input| Projects'!C847),"")</f>
        <v/>
      </c>
      <c r="D847" s="160" t="str">
        <f>IFERROR(IF('Input| Projects'!D847="","",'Input| Projects'!D847),"")</f>
        <v/>
      </c>
      <c r="E847" s="53"/>
      <c r="F847" s="160" t="str">
        <f>IF(LEN('Input| Projects'!F847)&gt;0,'Input| Projects'!F847,"")</f>
        <v/>
      </c>
      <c r="G847" s="160" t="str">
        <f>IF(LEN('Input| Projects'!G847)&gt;0,'Input| Projects'!G847,"")</f>
        <v/>
      </c>
      <c r="H847" s="10"/>
      <c r="I847" s="194" cm="1">
        <f t="array" ref="I847">IF(LEN($F847)&gt;0,1+IFERROR(SUMPRODUCT(TRANSPOSE('Input| Projects'!$AO847:$AQ847),INDEX('Input| Escalations'!$F$27:$L$29,,MATCH(Q$9,'Input| Escalations'!$F$21:$L$21,0))),0),0)</f>
        <v>0</v>
      </c>
      <c r="J847" s="194" cm="1">
        <f t="array" ref="J847">IF(LEN($F847)&gt;0,1+IFERROR(SUMPRODUCT(TRANSPOSE('Input| Projects'!$AO847:$AQ847),INDEX('Input| Escalations'!$F$27:$L$29,,MATCH(R$9,'Input| Escalations'!$F$21:$L$21,0))),0),0)</f>
        <v>0</v>
      </c>
      <c r="K847" s="194" cm="1">
        <f t="array" ref="K847">IF(LEN($F847)&gt;0,1+IFERROR(SUMPRODUCT(TRANSPOSE('Input| Projects'!$AO847:$AQ847),INDEX('Input| Escalations'!$F$27:$L$29,,MATCH(S$9,'Input| Escalations'!$F$21:$L$21,0))),0),0)</f>
        <v>0</v>
      </c>
      <c r="L847" s="194" cm="1">
        <f t="array" ref="L847">IF(LEN($F847)&gt;0,1+IFERROR(SUMPRODUCT(TRANSPOSE('Input| Projects'!$AO847:$AQ847),INDEX('Input| Escalations'!$F$27:$L$29,,MATCH(T$9,'Input| Escalations'!$F$21:$L$21,0))),0),0)</f>
        <v>0</v>
      </c>
      <c r="M847" s="194" cm="1">
        <f t="array" ref="M847">IF(LEN($F847)&gt;0,1+IFERROR(SUMPRODUCT(TRANSPOSE('Input| Projects'!$AO847:$AQ847),INDEX('Input| Escalations'!$F$27:$L$29,,MATCH(U$9,'Input| Escalations'!$F$21:$L$21,0))),0),0)</f>
        <v>0</v>
      </c>
      <c r="N847" s="194" cm="1">
        <f t="array" ref="N847">IF(LEN($F847)&gt;0,1+IFERROR(SUMPRODUCT(TRANSPOSE('Input| Projects'!$AO847:$AQ847),INDEX('Input| Escalations'!$F$27:$L$29,,MATCH(V$9,'Input| Escalations'!$F$21:$L$21,0))),0),0)</f>
        <v>0</v>
      </c>
      <c r="O847" s="194" cm="1">
        <f t="array" ref="O847">IF(LEN($F847)&gt;0,1+IFERROR(SUMPRODUCT(TRANSPOSE('Input| Projects'!$AO847:$AQ847),INDEX('Input| Escalations'!$F$27:$L$29,,MATCH(W$9,'Input| Escalations'!$F$21:$L$21,0))),0),0)</f>
        <v>0</v>
      </c>
      <c r="P847" s="10"/>
      <c r="Q847" s="172">
        <f>IFERROR(IF(ISNUMBER(FIND("decision",'Input| Setup'!$F$6)),'Input| Projects'!Y847,'Input| Projects'!I847)*'Input| Escalations'!$I$17*I847,0)</f>
        <v>0</v>
      </c>
      <c r="R847" s="172">
        <f>IFERROR(IF(ISNUMBER(FIND("decision",'Input| Setup'!$F$6)),'Input| Projects'!Z847,'Input| Projects'!J847)*'Input| Escalations'!$I$17*J847,0)</f>
        <v>0</v>
      </c>
      <c r="S847" s="172">
        <f>IFERROR(IF(ISNUMBER(FIND("decision",'Input| Setup'!$F$6)),'Input| Projects'!AA847,'Input| Projects'!K847)*'Input| Escalations'!$I$17*K847,0)</f>
        <v>0</v>
      </c>
      <c r="T847" s="172">
        <f>IFERROR(IF(ISNUMBER(FIND("decision",'Input| Setup'!$F$6)),'Input| Projects'!AB847,'Input| Projects'!L847)*'Input| Escalations'!$I$17*L847,0)</f>
        <v>0</v>
      </c>
      <c r="U847" s="172">
        <f>IFERROR(IF(ISNUMBER(FIND("decision",'Input| Setup'!$F$6)),'Input| Projects'!AC847,'Input| Projects'!M847)*'Input| Escalations'!$I$17*M847,0)</f>
        <v>0</v>
      </c>
      <c r="V847" s="172">
        <f>IFERROR(IF(ISNUMBER(FIND("decision",'Input| Setup'!$F$6)),'Input| Projects'!AD847,'Input| Projects'!N847)*'Input| Escalations'!$I$17*N847,0)</f>
        <v>0</v>
      </c>
      <c r="W847" s="172">
        <f>IFERROR(IF(ISNUMBER(FIND("decision",'Input| Setup'!$F$6)),'Input| Projects'!AE847,'Input| Projects'!O847)*'Input| Escalations'!$I$17*O847,0)</f>
        <v>0</v>
      </c>
      <c r="X847" s="175"/>
      <c r="Y847" s="172">
        <f>IF(ISNUMBER(FIND("decision",'Input| Setup'!$F$6)),'Input| Projects'!AG847,'Input| Projects'!Q847)*I847*'Input| Escalations'!$I$17</f>
        <v>0</v>
      </c>
      <c r="Z847" s="172">
        <f>IF(ISNUMBER(FIND("decision",'Input| Setup'!$F$6)),'Input| Projects'!AH847,'Input| Projects'!R847)*J847*'Input| Escalations'!$I$17</f>
        <v>0</v>
      </c>
      <c r="AA847" s="172">
        <f>IF(ISNUMBER(FIND("decision",'Input| Setup'!$F$6)),'Input| Projects'!AI847,'Input| Projects'!S847)*K847*'Input| Escalations'!$I$17</f>
        <v>0</v>
      </c>
      <c r="AB847" s="172">
        <f>IF(ISNUMBER(FIND("decision",'Input| Setup'!$F$6)),'Input| Projects'!AJ847,'Input| Projects'!T847)*L847*'Input| Escalations'!$I$17</f>
        <v>0</v>
      </c>
      <c r="AC847" s="172">
        <f>IF(ISNUMBER(FIND("decision",'Input| Setup'!$F$6)),'Input| Projects'!AK847,'Input| Projects'!U847)*M847*'Input| Escalations'!$I$17</f>
        <v>0</v>
      </c>
      <c r="AD847" s="172">
        <f>IF(ISNUMBER(FIND("decision",'Input| Setup'!$F$6)),'Input| Projects'!AL847,'Input| Projects'!V847)*N847*'Input| Escalations'!$I$17</f>
        <v>0</v>
      </c>
      <c r="AE847" s="172">
        <f>IF(ISNUMBER(FIND("decision",'Input| Setup'!$F$6)),'Input| Projects'!AM847,'Input| Projects'!W847)*O847*'Input| Escalations'!$I$17</f>
        <v>0</v>
      </c>
      <c r="AF847" s="175"/>
      <c r="AG847" s="172" cm="1">
        <f t="array" ref="AG847">IFERROR(--('Input| Projects'!$AS847="Yes")*_xlfn.SWITCH('Input| Overheads'!$C$50,"Direct costs",'Calc| Overheads Allocation'!C$8*Q847,"Internal labour",'Calc| Overheads Allocation'!C$8*Q847*'Input| Projects'!$AO847,"DNSP defined",'Calc| Overheads Allocation'!C$78*'Input| Projects'!$AV847,0),0)</f>
        <v>0</v>
      </c>
      <c r="AH847" s="172" cm="1">
        <f t="array" ref="AH847">IFERROR(--('Input| Projects'!$AS847="Yes")*_xlfn.SWITCH('Input| Overheads'!$C$50,"Direct costs",'Calc| Overheads Allocation'!D$8*R847,"Internal labour",'Calc| Overheads Allocation'!D$8*R847*'Input| Projects'!$AO847,"DNSP defined",'Calc| Overheads Allocation'!D$78*'Input| Projects'!$AV847,0),0)</f>
        <v>0</v>
      </c>
      <c r="AI847" s="172" cm="1">
        <f t="array" ref="AI847">IFERROR(--('Input| Projects'!$AS847="Yes")*_xlfn.SWITCH('Input| Overheads'!$C$50,"Direct costs",'Calc| Overheads Allocation'!E$8*S847,"Internal labour",'Calc| Overheads Allocation'!E$8*S847*'Input| Projects'!$AO847,"DNSP defined",'Calc| Overheads Allocation'!E$78*'Input| Projects'!$AV847,0),0)</f>
        <v>0</v>
      </c>
      <c r="AJ847" s="172" cm="1">
        <f t="array" ref="AJ847">IFERROR(--('Input| Projects'!$AS847="Yes")*_xlfn.SWITCH('Input| Overheads'!$C$50,"Direct costs",'Calc| Overheads Allocation'!F$8*T847,"Internal labour",'Calc| Overheads Allocation'!F$8*T847*'Input| Projects'!$AO847,"DNSP defined",'Calc| Overheads Allocation'!F$78*'Input| Projects'!$AV847,0),0)</f>
        <v>0</v>
      </c>
      <c r="AK847" s="172" cm="1">
        <f t="array" ref="AK847">IFERROR(--('Input| Projects'!$AS847="Yes")*_xlfn.SWITCH('Input| Overheads'!$C$50,"Direct costs",'Calc| Overheads Allocation'!G$8*U847,"Internal labour",'Calc| Overheads Allocation'!G$8*U847*'Input| Projects'!$AO847,"DNSP defined",'Calc| Overheads Allocation'!G$78*'Input| Projects'!$AV847,0),0)</f>
        <v>0</v>
      </c>
      <c r="AL847" s="172" cm="1">
        <f t="array" ref="AL847">IFERROR(--('Input| Projects'!$AS847="Yes")*_xlfn.SWITCH('Input| Overheads'!$C$50,"Direct costs",'Calc| Overheads Allocation'!H$8*V847,"Internal labour",'Calc| Overheads Allocation'!H$8*V847*'Input| Projects'!$AO847,"DNSP defined",'Calc| Overheads Allocation'!H$78*'Input| Projects'!$AV847,0),0)</f>
        <v>0</v>
      </c>
      <c r="AM847" s="172" cm="1">
        <f t="array" ref="AM847">IFERROR(--('Input| Projects'!$AS847="Yes")*_xlfn.SWITCH('Input| Overheads'!$C$50,"Direct costs",'Calc| Overheads Allocation'!I$8*W847,"Internal labour",'Calc| Overheads Allocation'!I$8*W847*'Input| Projects'!$AO847,"DNSP defined",'Calc| Overheads Allocation'!I$78*'Input| Projects'!$AV847,0),0)</f>
        <v>0</v>
      </c>
      <c r="AN847" s="175"/>
      <c r="AO847" s="172" cm="1">
        <f t="array" ref="AO847">IFERROR(--('Input| Projects'!$AT847="Yes")*_xlfn.SWITCH('Input| Overheads'!$C$50,"Direct costs",'Calc| Overheads Allocation'!C$9*Q847,"Internal labour",'Calc| Overheads Allocation'!C$9*Q847*'Input| Projects'!$AO847,"DNSP defined",'Calc| Overheads Allocation'!C$79*'Input| Projects'!$AW847,0),0)</f>
        <v>0</v>
      </c>
      <c r="AP847" s="172" cm="1">
        <f t="array" ref="AP847">IFERROR(--('Input| Projects'!$AT847="Yes")*_xlfn.SWITCH('Input| Overheads'!$C$50,"Direct costs",'Calc| Overheads Allocation'!D$9*R847,"Internal labour",'Calc| Overheads Allocation'!D$9*R847*'Input| Projects'!$AO847,"DNSP defined",'Calc| Overheads Allocation'!D$79*'Input| Projects'!$AW847,0),0)</f>
        <v>0</v>
      </c>
      <c r="AQ847" s="172" cm="1">
        <f t="array" ref="AQ847">IFERROR(--('Input| Projects'!$AT847="Yes")*_xlfn.SWITCH('Input| Overheads'!$C$50,"Direct costs",'Calc| Overheads Allocation'!E$9*S847,"Internal labour",'Calc| Overheads Allocation'!E$9*S847*'Input| Projects'!$AO847,"DNSP defined",'Calc| Overheads Allocation'!E$79*'Input| Projects'!$AW847,0),0)</f>
        <v>0</v>
      </c>
      <c r="AR847" s="172" cm="1">
        <f t="array" ref="AR847">IFERROR(--('Input| Projects'!$AT847="Yes")*_xlfn.SWITCH('Input| Overheads'!$C$50,"Direct costs",'Calc| Overheads Allocation'!F$9*T847,"Internal labour",'Calc| Overheads Allocation'!F$9*T847*'Input| Projects'!$AO847,"DNSP defined",'Calc| Overheads Allocation'!F$79*'Input| Projects'!$AW847,0),0)</f>
        <v>0</v>
      </c>
      <c r="AS847" s="172" cm="1">
        <f t="array" ref="AS847">IFERROR(--('Input| Projects'!$AT847="Yes")*_xlfn.SWITCH('Input| Overheads'!$C$50,"Direct costs",'Calc| Overheads Allocation'!G$9*U847,"Internal labour",'Calc| Overheads Allocation'!G$9*U847*'Input| Projects'!$AO847,"DNSP defined",'Calc| Overheads Allocation'!G$79*'Input| Projects'!$AW847,0),0)</f>
        <v>0</v>
      </c>
      <c r="AT847" s="172" cm="1">
        <f t="array" ref="AT847">IFERROR(--('Input| Projects'!$AT847="Yes")*_xlfn.SWITCH('Input| Overheads'!$C$50,"Direct costs",'Calc| Overheads Allocation'!H$9*V847,"Internal labour",'Calc| Overheads Allocation'!H$9*V847*'Input| Projects'!$AO847,"DNSP defined",'Calc| Overheads Allocation'!H$79*'Input| Projects'!$AW847,0),0)</f>
        <v>0</v>
      </c>
      <c r="AU847" s="172" cm="1">
        <f t="array" ref="AU847">IFERROR(--('Input| Projects'!$AT847="Yes")*_xlfn.SWITCH('Input| Overheads'!$C$50,"Direct costs",'Calc| Overheads Allocation'!I$9*W847,"Internal labour",'Calc| Overheads Allocation'!I$9*W847*'Input| Projects'!$AO847,"DNSP defined",'Calc| Overheads Allocation'!I$79*'Input| Projects'!$AW847,0),0)</f>
        <v>0</v>
      </c>
      <c r="AV847" s="175"/>
      <c r="AW847" s="172">
        <f t="shared" si="310"/>
        <v>0</v>
      </c>
      <c r="AX847" s="172">
        <f t="shared" si="311"/>
        <v>0</v>
      </c>
      <c r="AY847" s="172">
        <f t="shared" si="312"/>
        <v>0</v>
      </c>
      <c r="AZ847" s="172">
        <f t="shared" si="313"/>
        <v>0</v>
      </c>
      <c r="BA847" s="172">
        <f t="shared" si="314"/>
        <v>0</v>
      </c>
      <c r="BB847" s="172">
        <f t="shared" si="315"/>
        <v>0</v>
      </c>
      <c r="BC847" s="172">
        <f t="shared" si="316"/>
        <v>0</v>
      </c>
      <c r="BD847" s="176"/>
      <c r="BE847" s="172">
        <f t="shared" si="317"/>
        <v>0</v>
      </c>
      <c r="BF847" s="172">
        <f t="shared" si="318"/>
        <v>0</v>
      </c>
      <c r="BG847" s="172">
        <f t="shared" si="319"/>
        <v>0</v>
      </c>
      <c r="BH847" s="172">
        <f t="shared" si="320"/>
        <v>0</v>
      </c>
      <c r="BI847" s="172">
        <f t="shared" si="321"/>
        <v>0</v>
      </c>
      <c r="BJ847" s="172">
        <f t="shared" si="322"/>
        <v>0</v>
      </c>
      <c r="BK847" s="172">
        <f t="shared" si="323"/>
        <v>0</v>
      </c>
      <c r="BL847" s="176"/>
      <c r="BM847" s="172">
        <f t="shared" si="302"/>
        <v>0</v>
      </c>
      <c r="BN847" s="172">
        <f t="shared" si="303"/>
        <v>0</v>
      </c>
      <c r="BO847" s="172">
        <f t="shared" si="304"/>
        <v>0</v>
      </c>
      <c r="BP847" s="172">
        <f t="shared" si="305"/>
        <v>0</v>
      </c>
      <c r="BQ847" s="172">
        <f t="shared" si="306"/>
        <v>0</v>
      </c>
      <c r="BR847" s="172">
        <f t="shared" si="307"/>
        <v>0</v>
      </c>
      <c r="BS847" s="172">
        <f t="shared" si="308"/>
        <v>0</v>
      </c>
      <c r="BT847" s="55"/>
      <c r="BU847" s="158">
        <f>SUMIF('Input| Projects'!$BA$8:$CX$8,RIGHT(BU$9,3),'Input| Projects'!$BA847:$CX847)</f>
        <v>0</v>
      </c>
      <c r="BV847" s="158">
        <f>SUMIF('Input| Projects'!$BA$8:$CX$8,RIGHT(BV$9,3),'Input| Projects'!$BA847:$CX847)</f>
        <v>0</v>
      </c>
      <c r="BW847" s="79" t="str">
        <f t="shared" si="309"/>
        <v/>
      </c>
    </row>
    <row r="848" spans="2:75" x14ac:dyDescent="0.2">
      <c r="B848" s="123">
        <f>IFERROR('Input| Projects'!B848,"")</f>
        <v>839</v>
      </c>
      <c r="C848" s="160" t="str">
        <f>IFERROR(IF('Input| Projects'!C848="","",'Input| Projects'!C848),"")</f>
        <v/>
      </c>
      <c r="D848" s="160" t="str">
        <f>IFERROR(IF('Input| Projects'!D848="","",'Input| Projects'!D848),"")</f>
        <v/>
      </c>
      <c r="E848" s="53"/>
      <c r="F848" s="160" t="str">
        <f>IF(LEN('Input| Projects'!F848)&gt;0,'Input| Projects'!F848,"")</f>
        <v/>
      </c>
      <c r="G848" s="160" t="str">
        <f>IF(LEN('Input| Projects'!G848)&gt;0,'Input| Projects'!G848,"")</f>
        <v/>
      </c>
      <c r="H848" s="10"/>
      <c r="I848" s="194" cm="1">
        <f t="array" ref="I848">IF(LEN($F848)&gt;0,1+IFERROR(SUMPRODUCT(TRANSPOSE('Input| Projects'!$AO848:$AQ848),INDEX('Input| Escalations'!$F$27:$L$29,,MATCH(Q$9,'Input| Escalations'!$F$21:$L$21,0))),0),0)</f>
        <v>0</v>
      </c>
      <c r="J848" s="194" cm="1">
        <f t="array" ref="J848">IF(LEN($F848)&gt;0,1+IFERROR(SUMPRODUCT(TRANSPOSE('Input| Projects'!$AO848:$AQ848),INDEX('Input| Escalations'!$F$27:$L$29,,MATCH(R$9,'Input| Escalations'!$F$21:$L$21,0))),0),0)</f>
        <v>0</v>
      </c>
      <c r="K848" s="194" cm="1">
        <f t="array" ref="K848">IF(LEN($F848)&gt;0,1+IFERROR(SUMPRODUCT(TRANSPOSE('Input| Projects'!$AO848:$AQ848),INDEX('Input| Escalations'!$F$27:$L$29,,MATCH(S$9,'Input| Escalations'!$F$21:$L$21,0))),0),0)</f>
        <v>0</v>
      </c>
      <c r="L848" s="194" cm="1">
        <f t="array" ref="L848">IF(LEN($F848)&gt;0,1+IFERROR(SUMPRODUCT(TRANSPOSE('Input| Projects'!$AO848:$AQ848),INDEX('Input| Escalations'!$F$27:$L$29,,MATCH(T$9,'Input| Escalations'!$F$21:$L$21,0))),0),0)</f>
        <v>0</v>
      </c>
      <c r="M848" s="194" cm="1">
        <f t="array" ref="M848">IF(LEN($F848)&gt;0,1+IFERROR(SUMPRODUCT(TRANSPOSE('Input| Projects'!$AO848:$AQ848),INDEX('Input| Escalations'!$F$27:$L$29,,MATCH(U$9,'Input| Escalations'!$F$21:$L$21,0))),0),0)</f>
        <v>0</v>
      </c>
      <c r="N848" s="194" cm="1">
        <f t="array" ref="N848">IF(LEN($F848)&gt;0,1+IFERROR(SUMPRODUCT(TRANSPOSE('Input| Projects'!$AO848:$AQ848),INDEX('Input| Escalations'!$F$27:$L$29,,MATCH(V$9,'Input| Escalations'!$F$21:$L$21,0))),0),0)</f>
        <v>0</v>
      </c>
      <c r="O848" s="194" cm="1">
        <f t="array" ref="O848">IF(LEN($F848)&gt;0,1+IFERROR(SUMPRODUCT(TRANSPOSE('Input| Projects'!$AO848:$AQ848),INDEX('Input| Escalations'!$F$27:$L$29,,MATCH(W$9,'Input| Escalations'!$F$21:$L$21,0))),0),0)</f>
        <v>0</v>
      </c>
      <c r="P848" s="10"/>
      <c r="Q848" s="172">
        <f>IFERROR(IF(ISNUMBER(FIND("decision",'Input| Setup'!$F$6)),'Input| Projects'!Y848,'Input| Projects'!I848)*'Input| Escalations'!$I$17*I848,0)</f>
        <v>0</v>
      </c>
      <c r="R848" s="172">
        <f>IFERROR(IF(ISNUMBER(FIND("decision",'Input| Setup'!$F$6)),'Input| Projects'!Z848,'Input| Projects'!J848)*'Input| Escalations'!$I$17*J848,0)</f>
        <v>0</v>
      </c>
      <c r="S848" s="172">
        <f>IFERROR(IF(ISNUMBER(FIND("decision",'Input| Setup'!$F$6)),'Input| Projects'!AA848,'Input| Projects'!K848)*'Input| Escalations'!$I$17*K848,0)</f>
        <v>0</v>
      </c>
      <c r="T848" s="172">
        <f>IFERROR(IF(ISNUMBER(FIND("decision",'Input| Setup'!$F$6)),'Input| Projects'!AB848,'Input| Projects'!L848)*'Input| Escalations'!$I$17*L848,0)</f>
        <v>0</v>
      </c>
      <c r="U848" s="172">
        <f>IFERROR(IF(ISNUMBER(FIND("decision",'Input| Setup'!$F$6)),'Input| Projects'!AC848,'Input| Projects'!M848)*'Input| Escalations'!$I$17*M848,0)</f>
        <v>0</v>
      </c>
      <c r="V848" s="172">
        <f>IFERROR(IF(ISNUMBER(FIND("decision",'Input| Setup'!$F$6)),'Input| Projects'!AD848,'Input| Projects'!N848)*'Input| Escalations'!$I$17*N848,0)</f>
        <v>0</v>
      </c>
      <c r="W848" s="172">
        <f>IFERROR(IF(ISNUMBER(FIND("decision",'Input| Setup'!$F$6)),'Input| Projects'!AE848,'Input| Projects'!O848)*'Input| Escalations'!$I$17*O848,0)</f>
        <v>0</v>
      </c>
      <c r="X848" s="175"/>
      <c r="Y848" s="172">
        <f>IF(ISNUMBER(FIND("decision",'Input| Setup'!$F$6)),'Input| Projects'!AG848,'Input| Projects'!Q848)*I848*'Input| Escalations'!$I$17</f>
        <v>0</v>
      </c>
      <c r="Z848" s="172">
        <f>IF(ISNUMBER(FIND("decision",'Input| Setup'!$F$6)),'Input| Projects'!AH848,'Input| Projects'!R848)*J848*'Input| Escalations'!$I$17</f>
        <v>0</v>
      </c>
      <c r="AA848" s="172">
        <f>IF(ISNUMBER(FIND("decision",'Input| Setup'!$F$6)),'Input| Projects'!AI848,'Input| Projects'!S848)*K848*'Input| Escalations'!$I$17</f>
        <v>0</v>
      </c>
      <c r="AB848" s="172">
        <f>IF(ISNUMBER(FIND("decision",'Input| Setup'!$F$6)),'Input| Projects'!AJ848,'Input| Projects'!T848)*L848*'Input| Escalations'!$I$17</f>
        <v>0</v>
      </c>
      <c r="AC848" s="172">
        <f>IF(ISNUMBER(FIND("decision",'Input| Setup'!$F$6)),'Input| Projects'!AK848,'Input| Projects'!U848)*M848*'Input| Escalations'!$I$17</f>
        <v>0</v>
      </c>
      <c r="AD848" s="172">
        <f>IF(ISNUMBER(FIND("decision",'Input| Setup'!$F$6)),'Input| Projects'!AL848,'Input| Projects'!V848)*N848*'Input| Escalations'!$I$17</f>
        <v>0</v>
      </c>
      <c r="AE848" s="172">
        <f>IF(ISNUMBER(FIND("decision",'Input| Setup'!$F$6)),'Input| Projects'!AM848,'Input| Projects'!W848)*O848*'Input| Escalations'!$I$17</f>
        <v>0</v>
      </c>
      <c r="AF848" s="175"/>
      <c r="AG848" s="172" cm="1">
        <f t="array" ref="AG848">IFERROR(--('Input| Projects'!$AS848="Yes")*_xlfn.SWITCH('Input| Overheads'!$C$50,"Direct costs",'Calc| Overheads Allocation'!C$8*Q848,"Internal labour",'Calc| Overheads Allocation'!C$8*Q848*'Input| Projects'!$AO848,"DNSP defined",'Calc| Overheads Allocation'!C$78*'Input| Projects'!$AV848,0),0)</f>
        <v>0</v>
      </c>
      <c r="AH848" s="172" cm="1">
        <f t="array" ref="AH848">IFERROR(--('Input| Projects'!$AS848="Yes")*_xlfn.SWITCH('Input| Overheads'!$C$50,"Direct costs",'Calc| Overheads Allocation'!D$8*R848,"Internal labour",'Calc| Overheads Allocation'!D$8*R848*'Input| Projects'!$AO848,"DNSP defined",'Calc| Overheads Allocation'!D$78*'Input| Projects'!$AV848,0),0)</f>
        <v>0</v>
      </c>
      <c r="AI848" s="172" cm="1">
        <f t="array" ref="AI848">IFERROR(--('Input| Projects'!$AS848="Yes")*_xlfn.SWITCH('Input| Overheads'!$C$50,"Direct costs",'Calc| Overheads Allocation'!E$8*S848,"Internal labour",'Calc| Overheads Allocation'!E$8*S848*'Input| Projects'!$AO848,"DNSP defined",'Calc| Overheads Allocation'!E$78*'Input| Projects'!$AV848,0),0)</f>
        <v>0</v>
      </c>
      <c r="AJ848" s="172" cm="1">
        <f t="array" ref="AJ848">IFERROR(--('Input| Projects'!$AS848="Yes")*_xlfn.SWITCH('Input| Overheads'!$C$50,"Direct costs",'Calc| Overheads Allocation'!F$8*T848,"Internal labour",'Calc| Overheads Allocation'!F$8*T848*'Input| Projects'!$AO848,"DNSP defined",'Calc| Overheads Allocation'!F$78*'Input| Projects'!$AV848,0),0)</f>
        <v>0</v>
      </c>
      <c r="AK848" s="172" cm="1">
        <f t="array" ref="AK848">IFERROR(--('Input| Projects'!$AS848="Yes")*_xlfn.SWITCH('Input| Overheads'!$C$50,"Direct costs",'Calc| Overheads Allocation'!G$8*U848,"Internal labour",'Calc| Overheads Allocation'!G$8*U848*'Input| Projects'!$AO848,"DNSP defined",'Calc| Overheads Allocation'!G$78*'Input| Projects'!$AV848,0),0)</f>
        <v>0</v>
      </c>
      <c r="AL848" s="172" cm="1">
        <f t="array" ref="AL848">IFERROR(--('Input| Projects'!$AS848="Yes")*_xlfn.SWITCH('Input| Overheads'!$C$50,"Direct costs",'Calc| Overheads Allocation'!H$8*V848,"Internal labour",'Calc| Overheads Allocation'!H$8*V848*'Input| Projects'!$AO848,"DNSP defined",'Calc| Overheads Allocation'!H$78*'Input| Projects'!$AV848,0),0)</f>
        <v>0</v>
      </c>
      <c r="AM848" s="172" cm="1">
        <f t="array" ref="AM848">IFERROR(--('Input| Projects'!$AS848="Yes")*_xlfn.SWITCH('Input| Overheads'!$C$50,"Direct costs",'Calc| Overheads Allocation'!I$8*W848,"Internal labour",'Calc| Overheads Allocation'!I$8*W848*'Input| Projects'!$AO848,"DNSP defined",'Calc| Overheads Allocation'!I$78*'Input| Projects'!$AV848,0),0)</f>
        <v>0</v>
      </c>
      <c r="AN848" s="175"/>
      <c r="AO848" s="172" cm="1">
        <f t="array" ref="AO848">IFERROR(--('Input| Projects'!$AT848="Yes")*_xlfn.SWITCH('Input| Overheads'!$C$50,"Direct costs",'Calc| Overheads Allocation'!C$9*Q848,"Internal labour",'Calc| Overheads Allocation'!C$9*Q848*'Input| Projects'!$AO848,"DNSP defined",'Calc| Overheads Allocation'!C$79*'Input| Projects'!$AW848,0),0)</f>
        <v>0</v>
      </c>
      <c r="AP848" s="172" cm="1">
        <f t="array" ref="AP848">IFERROR(--('Input| Projects'!$AT848="Yes")*_xlfn.SWITCH('Input| Overheads'!$C$50,"Direct costs",'Calc| Overheads Allocation'!D$9*R848,"Internal labour",'Calc| Overheads Allocation'!D$9*R848*'Input| Projects'!$AO848,"DNSP defined",'Calc| Overheads Allocation'!D$79*'Input| Projects'!$AW848,0),0)</f>
        <v>0</v>
      </c>
      <c r="AQ848" s="172" cm="1">
        <f t="array" ref="AQ848">IFERROR(--('Input| Projects'!$AT848="Yes")*_xlfn.SWITCH('Input| Overheads'!$C$50,"Direct costs",'Calc| Overheads Allocation'!E$9*S848,"Internal labour",'Calc| Overheads Allocation'!E$9*S848*'Input| Projects'!$AO848,"DNSP defined",'Calc| Overheads Allocation'!E$79*'Input| Projects'!$AW848,0),0)</f>
        <v>0</v>
      </c>
      <c r="AR848" s="172" cm="1">
        <f t="array" ref="AR848">IFERROR(--('Input| Projects'!$AT848="Yes")*_xlfn.SWITCH('Input| Overheads'!$C$50,"Direct costs",'Calc| Overheads Allocation'!F$9*T848,"Internal labour",'Calc| Overheads Allocation'!F$9*T848*'Input| Projects'!$AO848,"DNSP defined",'Calc| Overheads Allocation'!F$79*'Input| Projects'!$AW848,0),0)</f>
        <v>0</v>
      </c>
      <c r="AS848" s="172" cm="1">
        <f t="array" ref="AS848">IFERROR(--('Input| Projects'!$AT848="Yes")*_xlfn.SWITCH('Input| Overheads'!$C$50,"Direct costs",'Calc| Overheads Allocation'!G$9*U848,"Internal labour",'Calc| Overheads Allocation'!G$9*U848*'Input| Projects'!$AO848,"DNSP defined",'Calc| Overheads Allocation'!G$79*'Input| Projects'!$AW848,0),0)</f>
        <v>0</v>
      </c>
      <c r="AT848" s="172" cm="1">
        <f t="array" ref="AT848">IFERROR(--('Input| Projects'!$AT848="Yes")*_xlfn.SWITCH('Input| Overheads'!$C$50,"Direct costs",'Calc| Overheads Allocation'!H$9*V848,"Internal labour",'Calc| Overheads Allocation'!H$9*V848*'Input| Projects'!$AO848,"DNSP defined",'Calc| Overheads Allocation'!H$79*'Input| Projects'!$AW848,0),0)</f>
        <v>0</v>
      </c>
      <c r="AU848" s="172" cm="1">
        <f t="array" ref="AU848">IFERROR(--('Input| Projects'!$AT848="Yes")*_xlfn.SWITCH('Input| Overheads'!$C$50,"Direct costs",'Calc| Overheads Allocation'!I$9*W848,"Internal labour",'Calc| Overheads Allocation'!I$9*W848*'Input| Projects'!$AO848,"DNSP defined",'Calc| Overheads Allocation'!I$79*'Input| Projects'!$AW848,0),0)</f>
        <v>0</v>
      </c>
      <c r="AV848" s="175"/>
      <c r="AW848" s="172">
        <f t="shared" si="310"/>
        <v>0</v>
      </c>
      <c r="AX848" s="172">
        <f t="shared" si="311"/>
        <v>0</v>
      </c>
      <c r="AY848" s="172">
        <f t="shared" si="312"/>
        <v>0</v>
      </c>
      <c r="AZ848" s="172">
        <f t="shared" si="313"/>
        <v>0</v>
      </c>
      <c r="BA848" s="172">
        <f t="shared" si="314"/>
        <v>0</v>
      </c>
      <c r="BB848" s="172">
        <f t="shared" si="315"/>
        <v>0</v>
      </c>
      <c r="BC848" s="172">
        <f t="shared" si="316"/>
        <v>0</v>
      </c>
      <c r="BD848" s="176"/>
      <c r="BE848" s="172">
        <f t="shared" si="317"/>
        <v>0</v>
      </c>
      <c r="BF848" s="172">
        <f t="shared" si="318"/>
        <v>0</v>
      </c>
      <c r="BG848" s="172">
        <f t="shared" si="319"/>
        <v>0</v>
      </c>
      <c r="BH848" s="172">
        <f t="shared" si="320"/>
        <v>0</v>
      </c>
      <c r="BI848" s="172">
        <f t="shared" si="321"/>
        <v>0</v>
      </c>
      <c r="BJ848" s="172">
        <f t="shared" si="322"/>
        <v>0</v>
      </c>
      <c r="BK848" s="172">
        <f t="shared" si="323"/>
        <v>0</v>
      </c>
      <c r="BL848" s="176"/>
      <c r="BM848" s="172">
        <f t="shared" si="302"/>
        <v>0</v>
      </c>
      <c r="BN848" s="172">
        <f t="shared" si="303"/>
        <v>0</v>
      </c>
      <c r="BO848" s="172">
        <f t="shared" si="304"/>
        <v>0</v>
      </c>
      <c r="BP848" s="172">
        <f t="shared" si="305"/>
        <v>0</v>
      </c>
      <c r="BQ848" s="172">
        <f t="shared" si="306"/>
        <v>0</v>
      </c>
      <c r="BR848" s="172">
        <f t="shared" si="307"/>
        <v>0</v>
      </c>
      <c r="BS848" s="172">
        <f t="shared" si="308"/>
        <v>0</v>
      </c>
      <c r="BT848" s="55"/>
      <c r="BU848" s="158">
        <f>SUMIF('Input| Projects'!$BA$8:$CX$8,RIGHT(BU$9,3),'Input| Projects'!$BA848:$CX848)</f>
        <v>0</v>
      </c>
      <c r="BV848" s="158">
        <f>SUMIF('Input| Projects'!$BA$8:$CX$8,RIGHT(BV$9,3),'Input| Projects'!$BA848:$CX848)</f>
        <v>0</v>
      </c>
      <c r="BW848" s="79" t="str">
        <f t="shared" si="309"/>
        <v/>
      </c>
    </row>
    <row r="849" spans="2:75" x14ac:dyDescent="0.2">
      <c r="B849" s="123">
        <f>IFERROR('Input| Projects'!B849,"")</f>
        <v>840</v>
      </c>
      <c r="C849" s="160" t="str">
        <f>IFERROR(IF('Input| Projects'!C849="","",'Input| Projects'!C849),"")</f>
        <v/>
      </c>
      <c r="D849" s="160" t="str">
        <f>IFERROR(IF('Input| Projects'!D849="","",'Input| Projects'!D849),"")</f>
        <v/>
      </c>
      <c r="E849" s="53"/>
      <c r="F849" s="160" t="str">
        <f>IF(LEN('Input| Projects'!F849)&gt;0,'Input| Projects'!F849,"")</f>
        <v/>
      </c>
      <c r="G849" s="160" t="str">
        <f>IF(LEN('Input| Projects'!G849)&gt;0,'Input| Projects'!G849,"")</f>
        <v/>
      </c>
      <c r="H849" s="10"/>
      <c r="I849" s="194" cm="1">
        <f t="array" ref="I849">IF(LEN($F849)&gt;0,1+IFERROR(SUMPRODUCT(TRANSPOSE('Input| Projects'!$AO849:$AQ849),INDEX('Input| Escalations'!$F$27:$L$29,,MATCH(Q$9,'Input| Escalations'!$F$21:$L$21,0))),0),0)</f>
        <v>0</v>
      </c>
      <c r="J849" s="194" cm="1">
        <f t="array" ref="J849">IF(LEN($F849)&gt;0,1+IFERROR(SUMPRODUCT(TRANSPOSE('Input| Projects'!$AO849:$AQ849),INDEX('Input| Escalations'!$F$27:$L$29,,MATCH(R$9,'Input| Escalations'!$F$21:$L$21,0))),0),0)</f>
        <v>0</v>
      </c>
      <c r="K849" s="194" cm="1">
        <f t="array" ref="K849">IF(LEN($F849)&gt;0,1+IFERROR(SUMPRODUCT(TRANSPOSE('Input| Projects'!$AO849:$AQ849),INDEX('Input| Escalations'!$F$27:$L$29,,MATCH(S$9,'Input| Escalations'!$F$21:$L$21,0))),0),0)</f>
        <v>0</v>
      </c>
      <c r="L849" s="194" cm="1">
        <f t="array" ref="L849">IF(LEN($F849)&gt;0,1+IFERROR(SUMPRODUCT(TRANSPOSE('Input| Projects'!$AO849:$AQ849),INDEX('Input| Escalations'!$F$27:$L$29,,MATCH(T$9,'Input| Escalations'!$F$21:$L$21,0))),0),0)</f>
        <v>0</v>
      </c>
      <c r="M849" s="194" cm="1">
        <f t="array" ref="M849">IF(LEN($F849)&gt;0,1+IFERROR(SUMPRODUCT(TRANSPOSE('Input| Projects'!$AO849:$AQ849),INDEX('Input| Escalations'!$F$27:$L$29,,MATCH(U$9,'Input| Escalations'!$F$21:$L$21,0))),0),0)</f>
        <v>0</v>
      </c>
      <c r="N849" s="194" cm="1">
        <f t="array" ref="N849">IF(LEN($F849)&gt;0,1+IFERROR(SUMPRODUCT(TRANSPOSE('Input| Projects'!$AO849:$AQ849),INDEX('Input| Escalations'!$F$27:$L$29,,MATCH(V$9,'Input| Escalations'!$F$21:$L$21,0))),0),0)</f>
        <v>0</v>
      </c>
      <c r="O849" s="194" cm="1">
        <f t="array" ref="O849">IF(LEN($F849)&gt;0,1+IFERROR(SUMPRODUCT(TRANSPOSE('Input| Projects'!$AO849:$AQ849),INDEX('Input| Escalations'!$F$27:$L$29,,MATCH(W$9,'Input| Escalations'!$F$21:$L$21,0))),0),0)</f>
        <v>0</v>
      </c>
      <c r="P849" s="10"/>
      <c r="Q849" s="172">
        <f>IFERROR(IF(ISNUMBER(FIND("decision",'Input| Setup'!$F$6)),'Input| Projects'!Y849,'Input| Projects'!I849)*'Input| Escalations'!$I$17*I849,0)</f>
        <v>0</v>
      </c>
      <c r="R849" s="172">
        <f>IFERROR(IF(ISNUMBER(FIND("decision",'Input| Setup'!$F$6)),'Input| Projects'!Z849,'Input| Projects'!J849)*'Input| Escalations'!$I$17*J849,0)</f>
        <v>0</v>
      </c>
      <c r="S849" s="172">
        <f>IFERROR(IF(ISNUMBER(FIND("decision",'Input| Setup'!$F$6)),'Input| Projects'!AA849,'Input| Projects'!K849)*'Input| Escalations'!$I$17*K849,0)</f>
        <v>0</v>
      </c>
      <c r="T849" s="172">
        <f>IFERROR(IF(ISNUMBER(FIND("decision",'Input| Setup'!$F$6)),'Input| Projects'!AB849,'Input| Projects'!L849)*'Input| Escalations'!$I$17*L849,0)</f>
        <v>0</v>
      </c>
      <c r="U849" s="172">
        <f>IFERROR(IF(ISNUMBER(FIND("decision",'Input| Setup'!$F$6)),'Input| Projects'!AC849,'Input| Projects'!M849)*'Input| Escalations'!$I$17*M849,0)</f>
        <v>0</v>
      </c>
      <c r="V849" s="172">
        <f>IFERROR(IF(ISNUMBER(FIND("decision",'Input| Setup'!$F$6)),'Input| Projects'!AD849,'Input| Projects'!N849)*'Input| Escalations'!$I$17*N849,0)</f>
        <v>0</v>
      </c>
      <c r="W849" s="172">
        <f>IFERROR(IF(ISNUMBER(FIND("decision",'Input| Setup'!$F$6)),'Input| Projects'!AE849,'Input| Projects'!O849)*'Input| Escalations'!$I$17*O849,0)</f>
        <v>0</v>
      </c>
      <c r="X849" s="175"/>
      <c r="Y849" s="172">
        <f>IF(ISNUMBER(FIND("decision",'Input| Setup'!$F$6)),'Input| Projects'!AG849,'Input| Projects'!Q849)*I849*'Input| Escalations'!$I$17</f>
        <v>0</v>
      </c>
      <c r="Z849" s="172">
        <f>IF(ISNUMBER(FIND("decision",'Input| Setup'!$F$6)),'Input| Projects'!AH849,'Input| Projects'!R849)*J849*'Input| Escalations'!$I$17</f>
        <v>0</v>
      </c>
      <c r="AA849" s="172">
        <f>IF(ISNUMBER(FIND("decision",'Input| Setup'!$F$6)),'Input| Projects'!AI849,'Input| Projects'!S849)*K849*'Input| Escalations'!$I$17</f>
        <v>0</v>
      </c>
      <c r="AB849" s="172">
        <f>IF(ISNUMBER(FIND("decision",'Input| Setup'!$F$6)),'Input| Projects'!AJ849,'Input| Projects'!T849)*L849*'Input| Escalations'!$I$17</f>
        <v>0</v>
      </c>
      <c r="AC849" s="172">
        <f>IF(ISNUMBER(FIND("decision",'Input| Setup'!$F$6)),'Input| Projects'!AK849,'Input| Projects'!U849)*M849*'Input| Escalations'!$I$17</f>
        <v>0</v>
      </c>
      <c r="AD849" s="172">
        <f>IF(ISNUMBER(FIND("decision",'Input| Setup'!$F$6)),'Input| Projects'!AL849,'Input| Projects'!V849)*N849*'Input| Escalations'!$I$17</f>
        <v>0</v>
      </c>
      <c r="AE849" s="172">
        <f>IF(ISNUMBER(FIND("decision",'Input| Setup'!$F$6)),'Input| Projects'!AM849,'Input| Projects'!W849)*O849*'Input| Escalations'!$I$17</f>
        <v>0</v>
      </c>
      <c r="AF849" s="175"/>
      <c r="AG849" s="172" cm="1">
        <f t="array" ref="AG849">IFERROR(--('Input| Projects'!$AS849="Yes")*_xlfn.SWITCH('Input| Overheads'!$C$50,"Direct costs",'Calc| Overheads Allocation'!C$8*Q849,"Internal labour",'Calc| Overheads Allocation'!C$8*Q849*'Input| Projects'!$AO849,"DNSP defined",'Calc| Overheads Allocation'!C$78*'Input| Projects'!$AV849,0),0)</f>
        <v>0</v>
      </c>
      <c r="AH849" s="172" cm="1">
        <f t="array" ref="AH849">IFERROR(--('Input| Projects'!$AS849="Yes")*_xlfn.SWITCH('Input| Overheads'!$C$50,"Direct costs",'Calc| Overheads Allocation'!D$8*R849,"Internal labour",'Calc| Overheads Allocation'!D$8*R849*'Input| Projects'!$AO849,"DNSP defined",'Calc| Overheads Allocation'!D$78*'Input| Projects'!$AV849,0),0)</f>
        <v>0</v>
      </c>
      <c r="AI849" s="172" cm="1">
        <f t="array" ref="AI849">IFERROR(--('Input| Projects'!$AS849="Yes")*_xlfn.SWITCH('Input| Overheads'!$C$50,"Direct costs",'Calc| Overheads Allocation'!E$8*S849,"Internal labour",'Calc| Overheads Allocation'!E$8*S849*'Input| Projects'!$AO849,"DNSP defined",'Calc| Overheads Allocation'!E$78*'Input| Projects'!$AV849,0),0)</f>
        <v>0</v>
      </c>
      <c r="AJ849" s="172" cm="1">
        <f t="array" ref="AJ849">IFERROR(--('Input| Projects'!$AS849="Yes")*_xlfn.SWITCH('Input| Overheads'!$C$50,"Direct costs",'Calc| Overheads Allocation'!F$8*T849,"Internal labour",'Calc| Overheads Allocation'!F$8*T849*'Input| Projects'!$AO849,"DNSP defined",'Calc| Overheads Allocation'!F$78*'Input| Projects'!$AV849,0),0)</f>
        <v>0</v>
      </c>
      <c r="AK849" s="172" cm="1">
        <f t="array" ref="AK849">IFERROR(--('Input| Projects'!$AS849="Yes")*_xlfn.SWITCH('Input| Overheads'!$C$50,"Direct costs",'Calc| Overheads Allocation'!G$8*U849,"Internal labour",'Calc| Overheads Allocation'!G$8*U849*'Input| Projects'!$AO849,"DNSP defined",'Calc| Overheads Allocation'!G$78*'Input| Projects'!$AV849,0),0)</f>
        <v>0</v>
      </c>
      <c r="AL849" s="172" cm="1">
        <f t="array" ref="AL849">IFERROR(--('Input| Projects'!$AS849="Yes")*_xlfn.SWITCH('Input| Overheads'!$C$50,"Direct costs",'Calc| Overheads Allocation'!H$8*V849,"Internal labour",'Calc| Overheads Allocation'!H$8*V849*'Input| Projects'!$AO849,"DNSP defined",'Calc| Overheads Allocation'!H$78*'Input| Projects'!$AV849,0),0)</f>
        <v>0</v>
      </c>
      <c r="AM849" s="172" cm="1">
        <f t="array" ref="AM849">IFERROR(--('Input| Projects'!$AS849="Yes")*_xlfn.SWITCH('Input| Overheads'!$C$50,"Direct costs",'Calc| Overheads Allocation'!I$8*W849,"Internal labour",'Calc| Overheads Allocation'!I$8*W849*'Input| Projects'!$AO849,"DNSP defined",'Calc| Overheads Allocation'!I$78*'Input| Projects'!$AV849,0),0)</f>
        <v>0</v>
      </c>
      <c r="AN849" s="175"/>
      <c r="AO849" s="172" cm="1">
        <f t="array" ref="AO849">IFERROR(--('Input| Projects'!$AT849="Yes")*_xlfn.SWITCH('Input| Overheads'!$C$50,"Direct costs",'Calc| Overheads Allocation'!C$9*Q849,"Internal labour",'Calc| Overheads Allocation'!C$9*Q849*'Input| Projects'!$AO849,"DNSP defined",'Calc| Overheads Allocation'!C$79*'Input| Projects'!$AW849,0),0)</f>
        <v>0</v>
      </c>
      <c r="AP849" s="172" cm="1">
        <f t="array" ref="AP849">IFERROR(--('Input| Projects'!$AT849="Yes")*_xlfn.SWITCH('Input| Overheads'!$C$50,"Direct costs",'Calc| Overheads Allocation'!D$9*R849,"Internal labour",'Calc| Overheads Allocation'!D$9*R849*'Input| Projects'!$AO849,"DNSP defined",'Calc| Overheads Allocation'!D$79*'Input| Projects'!$AW849,0),0)</f>
        <v>0</v>
      </c>
      <c r="AQ849" s="172" cm="1">
        <f t="array" ref="AQ849">IFERROR(--('Input| Projects'!$AT849="Yes")*_xlfn.SWITCH('Input| Overheads'!$C$50,"Direct costs",'Calc| Overheads Allocation'!E$9*S849,"Internal labour",'Calc| Overheads Allocation'!E$9*S849*'Input| Projects'!$AO849,"DNSP defined",'Calc| Overheads Allocation'!E$79*'Input| Projects'!$AW849,0),0)</f>
        <v>0</v>
      </c>
      <c r="AR849" s="172" cm="1">
        <f t="array" ref="AR849">IFERROR(--('Input| Projects'!$AT849="Yes")*_xlfn.SWITCH('Input| Overheads'!$C$50,"Direct costs",'Calc| Overheads Allocation'!F$9*T849,"Internal labour",'Calc| Overheads Allocation'!F$9*T849*'Input| Projects'!$AO849,"DNSP defined",'Calc| Overheads Allocation'!F$79*'Input| Projects'!$AW849,0),0)</f>
        <v>0</v>
      </c>
      <c r="AS849" s="172" cm="1">
        <f t="array" ref="AS849">IFERROR(--('Input| Projects'!$AT849="Yes")*_xlfn.SWITCH('Input| Overheads'!$C$50,"Direct costs",'Calc| Overheads Allocation'!G$9*U849,"Internal labour",'Calc| Overheads Allocation'!G$9*U849*'Input| Projects'!$AO849,"DNSP defined",'Calc| Overheads Allocation'!G$79*'Input| Projects'!$AW849,0),0)</f>
        <v>0</v>
      </c>
      <c r="AT849" s="172" cm="1">
        <f t="array" ref="AT849">IFERROR(--('Input| Projects'!$AT849="Yes")*_xlfn.SWITCH('Input| Overheads'!$C$50,"Direct costs",'Calc| Overheads Allocation'!H$9*V849,"Internal labour",'Calc| Overheads Allocation'!H$9*V849*'Input| Projects'!$AO849,"DNSP defined",'Calc| Overheads Allocation'!H$79*'Input| Projects'!$AW849,0),0)</f>
        <v>0</v>
      </c>
      <c r="AU849" s="172" cm="1">
        <f t="array" ref="AU849">IFERROR(--('Input| Projects'!$AT849="Yes")*_xlfn.SWITCH('Input| Overheads'!$C$50,"Direct costs",'Calc| Overheads Allocation'!I$9*W849,"Internal labour",'Calc| Overheads Allocation'!I$9*W849*'Input| Projects'!$AO849,"DNSP defined",'Calc| Overheads Allocation'!I$79*'Input| Projects'!$AW849,0),0)</f>
        <v>0</v>
      </c>
      <c r="AV849" s="175"/>
      <c r="AW849" s="172">
        <f t="shared" si="310"/>
        <v>0</v>
      </c>
      <c r="AX849" s="172">
        <f t="shared" si="311"/>
        <v>0</v>
      </c>
      <c r="AY849" s="172">
        <f t="shared" si="312"/>
        <v>0</v>
      </c>
      <c r="AZ849" s="172">
        <f t="shared" si="313"/>
        <v>0</v>
      </c>
      <c r="BA849" s="172">
        <f t="shared" si="314"/>
        <v>0</v>
      </c>
      <c r="BB849" s="172">
        <f t="shared" si="315"/>
        <v>0</v>
      </c>
      <c r="BC849" s="172">
        <f t="shared" si="316"/>
        <v>0</v>
      </c>
      <c r="BD849" s="176"/>
      <c r="BE849" s="172">
        <f t="shared" si="317"/>
        <v>0</v>
      </c>
      <c r="BF849" s="172">
        <f t="shared" si="318"/>
        <v>0</v>
      </c>
      <c r="BG849" s="172">
        <f t="shared" si="319"/>
        <v>0</v>
      </c>
      <c r="BH849" s="172">
        <f t="shared" si="320"/>
        <v>0</v>
      </c>
      <c r="BI849" s="172">
        <f t="shared" si="321"/>
        <v>0</v>
      </c>
      <c r="BJ849" s="172">
        <f t="shared" si="322"/>
        <v>0</v>
      </c>
      <c r="BK849" s="172">
        <f t="shared" si="323"/>
        <v>0</v>
      </c>
      <c r="BL849" s="176"/>
      <c r="BM849" s="172">
        <f t="shared" si="302"/>
        <v>0</v>
      </c>
      <c r="BN849" s="172">
        <f t="shared" si="303"/>
        <v>0</v>
      </c>
      <c r="BO849" s="172">
        <f t="shared" si="304"/>
        <v>0</v>
      </c>
      <c r="BP849" s="172">
        <f t="shared" si="305"/>
        <v>0</v>
      </c>
      <c r="BQ849" s="172">
        <f t="shared" si="306"/>
        <v>0</v>
      </c>
      <c r="BR849" s="172">
        <f t="shared" si="307"/>
        <v>0</v>
      </c>
      <c r="BS849" s="172">
        <f t="shared" si="308"/>
        <v>0</v>
      </c>
      <c r="BT849" s="55"/>
      <c r="BU849" s="158">
        <f>SUMIF('Input| Projects'!$BA$8:$CX$8,RIGHT(BU$9,3),'Input| Projects'!$BA849:$CX849)</f>
        <v>0</v>
      </c>
      <c r="BV849" s="158">
        <f>SUMIF('Input| Projects'!$BA$8:$CX$8,RIGHT(BV$9,3),'Input| Projects'!$BA849:$CX849)</f>
        <v>0</v>
      </c>
      <c r="BW849" s="79" t="str">
        <f t="shared" si="309"/>
        <v/>
      </c>
    </row>
    <row r="850" spans="2:75" x14ac:dyDescent="0.2">
      <c r="B850" s="123">
        <f>IFERROR('Input| Projects'!B850,"")</f>
        <v>841</v>
      </c>
      <c r="C850" s="160" t="str">
        <f>IFERROR(IF('Input| Projects'!C850="","",'Input| Projects'!C850),"")</f>
        <v/>
      </c>
      <c r="D850" s="160" t="str">
        <f>IFERROR(IF('Input| Projects'!D850="","",'Input| Projects'!D850),"")</f>
        <v/>
      </c>
      <c r="E850" s="53"/>
      <c r="F850" s="160" t="str">
        <f>IF(LEN('Input| Projects'!F850)&gt;0,'Input| Projects'!F850,"")</f>
        <v/>
      </c>
      <c r="G850" s="160" t="str">
        <f>IF(LEN('Input| Projects'!G850)&gt;0,'Input| Projects'!G850,"")</f>
        <v/>
      </c>
      <c r="H850" s="10"/>
      <c r="I850" s="194" cm="1">
        <f t="array" ref="I850">IF(LEN($F850)&gt;0,1+IFERROR(SUMPRODUCT(TRANSPOSE('Input| Projects'!$AO850:$AQ850),INDEX('Input| Escalations'!$F$27:$L$29,,MATCH(Q$9,'Input| Escalations'!$F$21:$L$21,0))),0),0)</f>
        <v>0</v>
      </c>
      <c r="J850" s="194" cm="1">
        <f t="array" ref="J850">IF(LEN($F850)&gt;0,1+IFERROR(SUMPRODUCT(TRANSPOSE('Input| Projects'!$AO850:$AQ850),INDEX('Input| Escalations'!$F$27:$L$29,,MATCH(R$9,'Input| Escalations'!$F$21:$L$21,0))),0),0)</f>
        <v>0</v>
      </c>
      <c r="K850" s="194" cm="1">
        <f t="array" ref="K850">IF(LEN($F850)&gt;0,1+IFERROR(SUMPRODUCT(TRANSPOSE('Input| Projects'!$AO850:$AQ850),INDEX('Input| Escalations'!$F$27:$L$29,,MATCH(S$9,'Input| Escalations'!$F$21:$L$21,0))),0),0)</f>
        <v>0</v>
      </c>
      <c r="L850" s="194" cm="1">
        <f t="array" ref="L850">IF(LEN($F850)&gt;0,1+IFERROR(SUMPRODUCT(TRANSPOSE('Input| Projects'!$AO850:$AQ850),INDEX('Input| Escalations'!$F$27:$L$29,,MATCH(T$9,'Input| Escalations'!$F$21:$L$21,0))),0),0)</f>
        <v>0</v>
      </c>
      <c r="M850" s="194" cm="1">
        <f t="array" ref="M850">IF(LEN($F850)&gt;0,1+IFERROR(SUMPRODUCT(TRANSPOSE('Input| Projects'!$AO850:$AQ850),INDEX('Input| Escalations'!$F$27:$L$29,,MATCH(U$9,'Input| Escalations'!$F$21:$L$21,0))),0),0)</f>
        <v>0</v>
      </c>
      <c r="N850" s="194" cm="1">
        <f t="array" ref="N850">IF(LEN($F850)&gt;0,1+IFERROR(SUMPRODUCT(TRANSPOSE('Input| Projects'!$AO850:$AQ850),INDEX('Input| Escalations'!$F$27:$L$29,,MATCH(V$9,'Input| Escalations'!$F$21:$L$21,0))),0),0)</f>
        <v>0</v>
      </c>
      <c r="O850" s="194" cm="1">
        <f t="array" ref="O850">IF(LEN($F850)&gt;0,1+IFERROR(SUMPRODUCT(TRANSPOSE('Input| Projects'!$AO850:$AQ850),INDEX('Input| Escalations'!$F$27:$L$29,,MATCH(W$9,'Input| Escalations'!$F$21:$L$21,0))),0),0)</f>
        <v>0</v>
      </c>
      <c r="P850" s="10"/>
      <c r="Q850" s="172">
        <f>IFERROR(IF(ISNUMBER(FIND("decision",'Input| Setup'!$F$6)),'Input| Projects'!Y850,'Input| Projects'!I850)*'Input| Escalations'!$I$17*I850,0)</f>
        <v>0</v>
      </c>
      <c r="R850" s="172">
        <f>IFERROR(IF(ISNUMBER(FIND("decision",'Input| Setup'!$F$6)),'Input| Projects'!Z850,'Input| Projects'!J850)*'Input| Escalations'!$I$17*J850,0)</f>
        <v>0</v>
      </c>
      <c r="S850" s="172">
        <f>IFERROR(IF(ISNUMBER(FIND("decision",'Input| Setup'!$F$6)),'Input| Projects'!AA850,'Input| Projects'!K850)*'Input| Escalations'!$I$17*K850,0)</f>
        <v>0</v>
      </c>
      <c r="T850" s="172">
        <f>IFERROR(IF(ISNUMBER(FIND("decision",'Input| Setup'!$F$6)),'Input| Projects'!AB850,'Input| Projects'!L850)*'Input| Escalations'!$I$17*L850,0)</f>
        <v>0</v>
      </c>
      <c r="U850" s="172">
        <f>IFERROR(IF(ISNUMBER(FIND("decision",'Input| Setup'!$F$6)),'Input| Projects'!AC850,'Input| Projects'!M850)*'Input| Escalations'!$I$17*M850,0)</f>
        <v>0</v>
      </c>
      <c r="V850" s="172">
        <f>IFERROR(IF(ISNUMBER(FIND("decision",'Input| Setup'!$F$6)),'Input| Projects'!AD850,'Input| Projects'!N850)*'Input| Escalations'!$I$17*N850,0)</f>
        <v>0</v>
      </c>
      <c r="W850" s="172">
        <f>IFERROR(IF(ISNUMBER(FIND("decision",'Input| Setup'!$F$6)),'Input| Projects'!AE850,'Input| Projects'!O850)*'Input| Escalations'!$I$17*O850,0)</f>
        <v>0</v>
      </c>
      <c r="X850" s="175"/>
      <c r="Y850" s="172">
        <f>IF(ISNUMBER(FIND("decision",'Input| Setup'!$F$6)),'Input| Projects'!AG850,'Input| Projects'!Q850)*I850*'Input| Escalations'!$I$17</f>
        <v>0</v>
      </c>
      <c r="Z850" s="172">
        <f>IF(ISNUMBER(FIND("decision",'Input| Setup'!$F$6)),'Input| Projects'!AH850,'Input| Projects'!R850)*J850*'Input| Escalations'!$I$17</f>
        <v>0</v>
      </c>
      <c r="AA850" s="172">
        <f>IF(ISNUMBER(FIND("decision",'Input| Setup'!$F$6)),'Input| Projects'!AI850,'Input| Projects'!S850)*K850*'Input| Escalations'!$I$17</f>
        <v>0</v>
      </c>
      <c r="AB850" s="172">
        <f>IF(ISNUMBER(FIND("decision",'Input| Setup'!$F$6)),'Input| Projects'!AJ850,'Input| Projects'!T850)*L850*'Input| Escalations'!$I$17</f>
        <v>0</v>
      </c>
      <c r="AC850" s="172">
        <f>IF(ISNUMBER(FIND("decision",'Input| Setup'!$F$6)),'Input| Projects'!AK850,'Input| Projects'!U850)*M850*'Input| Escalations'!$I$17</f>
        <v>0</v>
      </c>
      <c r="AD850" s="172">
        <f>IF(ISNUMBER(FIND("decision",'Input| Setup'!$F$6)),'Input| Projects'!AL850,'Input| Projects'!V850)*N850*'Input| Escalations'!$I$17</f>
        <v>0</v>
      </c>
      <c r="AE850" s="172">
        <f>IF(ISNUMBER(FIND("decision",'Input| Setup'!$F$6)),'Input| Projects'!AM850,'Input| Projects'!W850)*O850*'Input| Escalations'!$I$17</f>
        <v>0</v>
      </c>
      <c r="AF850" s="175"/>
      <c r="AG850" s="172" cm="1">
        <f t="array" ref="AG850">IFERROR(--('Input| Projects'!$AS850="Yes")*_xlfn.SWITCH('Input| Overheads'!$C$50,"Direct costs",'Calc| Overheads Allocation'!C$8*Q850,"Internal labour",'Calc| Overheads Allocation'!C$8*Q850*'Input| Projects'!$AO850,"DNSP defined",'Calc| Overheads Allocation'!C$78*'Input| Projects'!$AV850,0),0)</f>
        <v>0</v>
      </c>
      <c r="AH850" s="172" cm="1">
        <f t="array" ref="AH850">IFERROR(--('Input| Projects'!$AS850="Yes")*_xlfn.SWITCH('Input| Overheads'!$C$50,"Direct costs",'Calc| Overheads Allocation'!D$8*R850,"Internal labour",'Calc| Overheads Allocation'!D$8*R850*'Input| Projects'!$AO850,"DNSP defined",'Calc| Overheads Allocation'!D$78*'Input| Projects'!$AV850,0),0)</f>
        <v>0</v>
      </c>
      <c r="AI850" s="172" cm="1">
        <f t="array" ref="AI850">IFERROR(--('Input| Projects'!$AS850="Yes")*_xlfn.SWITCH('Input| Overheads'!$C$50,"Direct costs",'Calc| Overheads Allocation'!E$8*S850,"Internal labour",'Calc| Overheads Allocation'!E$8*S850*'Input| Projects'!$AO850,"DNSP defined",'Calc| Overheads Allocation'!E$78*'Input| Projects'!$AV850,0),0)</f>
        <v>0</v>
      </c>
      <c r="AJ850" s="172" cm="1">
        <f t="array" ref="AJ850">IFERROR(--('Input| Projects'!$AS850="Yes")*_xlfn.SWITCH('Input| Overheads'!$C$50,"Direct costs",'Calc| Overheads Allocation'!F$8*T850,"Internal labour",'Calc| Overheads Allocation'!F$8*T850*'Input| Projects'!$AO850,"DNSP defined",'Calc| Overheads Allocation'!F$78*'Input| Projects'!$AV850,0),0)</f>
        <v>0</v>
      </c>
      <c r="AK850" s="172" cm="1">
        <f t="array" ref="AK850">IFERROR(--('Input| Projects'!$AS850="Yes")*_xlfn.SWITCH('Input| Overheads'!$C$50,"Direct costs",'Calc| Overheads Allocation'!G$8*U850,"Internal labour",'Calc| Overheads Allocation'!G$8*U850*'Input| Projects'!$AO850,"DNSP defined",'Calc| Overheads Allocation'!G$78*'Input| Projects'!$AV850,0),0)</f>
        <v>0</v>
      </c>
      <c r="AL850" s="172" cm="1">
        <f t="array" ref="AL850">IFERROR(--('Input| Projects'!$AS850="Yes")*_xlfn.SWITCH('Input| Overheads'!$C$50,"Direct costs",'Calc| Overheads Allocation'!H$8*V850,"Internal labour",'Calc| Overheads Allocation'!H$8*V850*'Input| Projects'!$AO850,"DNSP defined",'Calc| Overheads Allocation'!H$78*'Input| Projects'!$AV850,0),0)</f>
        <v>0</v>
      </c>
      <c r="AM850" s="172" cm="1">
        <f t="array" ref="AM850">IFERROR(--('Input| Projects'!$AS850="Yes")*_xlfn.SWITCH('Input| Overheads'!$C$50,"Direct costs",'Calc| Overheads Allocation'!I$8*W850,"Internal labour",'Calc| Overheads Allocation'!I$8*W850*'Input| Projects'!$AO850,"DNSP defined",'Calc| Overheads Allocation'!I$78*'Input| Projects'!$AV850,0),0)</f>
        <v>0</v>
      </c>
      <c r="AN850" s="175"/>
      <c r="AO850" s="172" cm="1">
        <f t="array" ref="AO850">IFERROR(--('Input| Projects'!$AT850="Yes")*_xlfn.SWITCH('Input| Overheads'!$C$50,"Direct costs",'Calc| Overheads Allocation'!C$9*Q850,"Internal labour",'Calc| Overheads Allocation'!C$9*Q850*'Input| Projects'!$AO850,"DNSP defined",'Calc| Overheads Allocation'!C$79*'Input| Projects'!$AW850,0),0)</f>
        <v>0</v>
      </c>
      <c r="AP850" s="172" cm="1">
        <f t="array" ref="AP850">IFERROR(--('Input| Projects'!$AT850="Yes")*_xlfn.SWITCH('Input| Overheads'!$C$50,"Direct costs",'Calc| Overheads Allocation'!D$9*R850,"Internal labour",'Calc| Overheads Allocation'!D$9*R850*'Input| Projects'!$AO850,"DNSP defined",'Calc| Overheads Allocation'!D$79*'Input| Projects'!$AW850,0),0)</f>
        <v>0</v>
      </c>
      <c r="AQ850" s="172" cm="1">
        <f t="array" ref="AQ850">IFERROR(--('Input| Projects'!$AT850="Yes")*_xlfn.SWITCH('Input| Overheads'!$C$50,"Direct costs",'Calc| Overheads Allocation'!E$9*S850,"Internal labour",'Calc| Overheads Allocation'!E$9*S850*'Input| Projects'!$AO850,"DNSP defined",'Calc| Overheads Allocation'!E$79*'Input| Projects'!$AW850,0),0)</f>
        <v>0</v>
      </c>
      <c r="AR850" s="172" cm="1">
        <f t="array" ref="AR850">IFERROR(--('Input| Projects'!$AT850="Yes")*_xlfn.SWITCH('Input| Overheads'!$C$50,"Direct costs",'Calc| Overheads Allocation'!F$9*T850,"Internal labour",'Calc| Overheads Allocation'!F$9*T850*'Input| Projects'!$AO850,"DNSP defined",'Calc| Overheads Allocation'!F$79*'Input| Projects'!$AW850,0),0)</f>
        <v>0</v>
      </c>
      <c r="AS850" s="172" cm="1">
        <f t="array" ref="AS850">IFERROR(--('Input| Projects'!$AT850="Yes")*_xlfn.SWITCH('Input| Overheads'!$C$50,"Direct costs",'Calc| Overheads Allocation'!G$9*U850,"Internal labour",'Calc| Overheads Allocation'!G$9*U850*'Input| Projects'!$AO850,"DNSP defined",'Calc| Overheads Allocation'!G$79*'Input| Projects'!$AW850,0),0)</f>
        <v>0</v>
      </c>
      <c r="AT850" s="172" cm="1">
        <f t="array" ref="AT850">IFERROR(--('Input| Projects'!$AT850="Yes")*_xlfn.SWITCH('Input| Overheads'!$C$50,"Direct costs",'Calc| Overheads Allocation'!H$9*V850,"Internal labour",'Calc| Overheads Allocation'!H$9*V850*'Input| Projects'!$AO850,"DNSP defined",'Calc| Overheads Allocation'!H$79*'Input| Projects'!$AW850,0),0)</f>
        <v>0</v>
      </c>
      <c r="AU850" s="172" cm="1">
        <f t="array" ref="AU850">IFERROR(--('Input| Projects'!$AT850="Yes")*_xlfn.SWITCH('Input| Overheads'!$C$50,"Direct costs",'Calc| Overheads Allocation'!I$9*W850,"Internal labour",'Calc| Overheads Allocation'!I$9*W850*'Input| Projects'!$AO850,"DNSP defined",'Calc| Overheads Allocation'!I$79*'Input| Projects'!$AW850,0),0)</f>
        <v>0</v>
      </c>
      <c r="AV850" s="175"/>
      <c r="AW850" s="172">
        <f t="shared" si="310"/>
        <v>0</v>
      </c>
      <c r="AX850" s="172">
        <f t="shared" si="311"/>
        <v>0</v>
      </c>
      <c r="AY850" s="172">
        <f t="shared" si="312"/>
        <v>0</v>
      </c>
      <c r="AZ850" s="172">
        <f t="shared" si="313"/>
        <v>0</v>
      </c>
      <c r="BA850" s="172">
        <f t="shared" si="314"/>
        <v>0</v>
      </c>
      <c r="BB850" s="172">
        <f t="shared" si="315"/>
        <v>0</v>
      </c>
      <c r="BC850" s="172">
        <f t="shared" si="316"/>
        <v>0</v>
      </c>
      <c r="BD850" s="176"/>
      <c r="BE850" s="172">
        <f t="shared" si="317"/>
        <v>0</v>
      </c>
      <c r="BF850" s="172">
        <f t="shared" si="318"/>
        <v>0</v>
      </c>
      <c r="BG850" s="172">
        <f t="shared" si="319"/>
        <v>0</v>
      </c>
      <c r="BH850" s="172">
        <f t="shared" si="320"/>
        <v>0</v>
      </c>
      <c r="BI850" s="172">
        <f t="shared" si="321"/>
        <v>0</v>
      </c>
      <c r="BJ850" s="172">
        <f t="shared" si="322"/>
        <v>0</v>
      </c>
      <c r="BK850" s="172">
        <f t="shared" si="323"/>
        <v>0</v>
      </c>
      <c r="BL850" s="176"/>
      <c r="BM850" s="172">
        <f t="shared" si="302"/>
        <v>0</v>
      </c>
      <c r="BN850" s="172">
        <f t="shared" si="303"/>
        <v>0</v>
      </c>
      <c r="BO850" s="172">
        <f t="shared" si="304"/>
        <v>0</v>
      </c>
      <c r="BP850" s="172">
        <f t="shared" si="305"/>
        <v>0</v>
      </c>
      <c r="BQ850" s="172">
        <f t="shared" si="306"/>
        <v>0</v>
      </c>
      <c r="BR850" s="172">
        <f t="shared" si="307"/>
        <v>0</v>
      </c>
      <c r="BS850" s="172">
        <f t="shared" si="308"/>
        <v>0</v>
      </c>
      <c r="BT850" s="55"/>
      <c r="BU850" s="158">
        <f>SUMIF('Input| Projects'!$BA$8:$CX$8,RIGHT(BU$9,3),'Input| Projects'!$BA850:$CX850)</f>
        <v>0</v>
      </c>
      <c r="BV850" s="158">
        <f>SUMIF('Input| Projects'!$BA$8:$CX$8,RIGHT(BV$9,3),'Input| Projects'!$BA850:$CX850)</f>
        <v>0</v>
      </c>
      <c r="BW850" s="79" t="str">
        <f t="shared" si="309"/>
        <v/>
      </c>
    </row>
    <row r="851" spans="2:75" x14ac:dyDescent="0.2">
      <c r="B851" s="123">
        <f>IFERROR('Input| Projects'!B851,"")</f>
        <v>842</v>
      </c>
      <c r="C851" s="160" t="str">
        <f>IFERROR(IF('Input| Projects'!C851="","",'Input| Projects'!C851),"")</f>
        <v/>
      </c>
      <c r="D851" s="160" t="str">
        <f>IFERROR(IF('Input| Projects'!D851="","",'Input| Projects'!D851),"")</f>
        <v/>
      </c>
      <c r="E851" s="53"/>
      <c r="F851" s="160" t="str">
        <f>IF(LEN('Input| Projects'!F851)&gt;0,'Input| Projects'!F851,"")</f>
        <v/>
      </c>
      <c r="G851" s="160" t="str">
        <f>IF(LEN('Input| Projects'!G851)&gt;0,'Input| Projects'!G851,"")</f>
        <v/>
      </c>
      <c r="H851" s="10"/>
      <c r="I851" s="194" cm="1">
        <f t="array" ref="I851">IF(LEN($F851)&gt;0,1+IFERROR(SUMPRODUCT(TRANSPOSE('Input| Projects'!$AO851:$AQ851),INDEX('Input| Escalations'!$F$27:$L$29,,MATCH(Q$9,'Input| Escalations'!$F$21:$L$21,0))),0),0)</f>
        <v>0</v>
      </c>
      <c r="J851" s="194" cm="1">
        <f t="array" ref="J851">IF(LEN($F851)&gt;0,1+IFERROR(SUMPRODUCT(TRANSPOSE('Input| Projects'!$AO851:$AQ851),INDEX('Input| Escalations'!$F$27:$L$29,,MATCH(R$9,'Input| Escalations'!$F$21:$L$21,0))),0),0)</f>
        <v>0</v>
      </c>
      <c r="K851" s="194" cm="1">
        <f t="array" ref="K851">IF(LEN($F851)&gt;0,1+IFERROR(SUMPRODUCT(TRANSPOSE('Input| Projects'!$AO851:$AQ851),INDEX('Input| Escalations'!$F$27:$L$29,,MATCH(S$9,'Input| Escalations'!$F$21:$L$21,0))),0),0)</f>
        <v>0</v>
      </c>
      <c r="L851" s="194" cm="1">
        <f t="array" ref="L851">IF(LEN($F851)&gt;0,1+IFERROR(SUMPRODUCT(TRANSPOSE('Input| Projects'!$AO851:$AQ851),INDEX('Input| Escalations'!$F$27:$L$29,,MATCH(T$9,'Input| Escalations'!$F$21:$L$21,0))),0),0)</f>
        <v>0</v>
      </c>
      <c r="M851" s="194" cm="1">
        <f t="array" ref="M851">IF(LEN($F851)&gt;0,1+IFERROR(SUMPRODUCT(TRANSPOSE('Input| Projects'!$AO851:$AQ851),INDEX('Input| Escalations'!$F$27:$L$29,,MATCH(U$9,'Input| Escalations'!$F$21:$L$21,0))),0),0)</f>
        <v>0</v>
      </c>
      <c r="N851" s="194" cm="1">
        <f t="array" ref="N851">IF(LEN($F851)&gt;0,1+IFERROR(SUMPRODUCT(TRANSPOSE('Input| Projects'!$AO851:$AQ851),INDEX('Input| Escalations'!$F$27:$L$29,,MATCH(V$9,'Input| Escalations'!$F$21:$L$21,0))),0),0)</f>
        <v>0</v>
      </c>
      <c r="O851" s="194" cm="1">
        <f t="array" ref="O851">IF(LEN($F851)&gt;0,1+IFERROR(SUMPRODUCT(TRANSPOSE('Input| Projects'!$AO851:$AQ851),INDEX('Input| Escalations'!$F$27:$L$29,,MATCH(W$9,'Input| Escalations'!$F$21:$L$21,0))),0),0)</f>
        <v>0</v>
      </c>
      <c r="P851" s="10"/>
      <c r="Q851" s="172">
        <f>IFERROR(IF(ISNUMBER(FIND("decision",'Input| Setup'!$F$6)),'Input| Projects'!Y851,'Input| Projects'!I851)*'Input| Escalations'!$I$17*I851,0)</f>
        <v>0</v>
      </c>
      <c r="R851" s="172">
        <f>IFERROR(IF(ISNUMBER(FIND("decision",'Input| Setup'!$F$6)),'Input| Projects'!Z851,'Input| Projects'!J851)*'Input| Escalations'!$I$17*J851,0)</f>
        <v>0</v>
      </c>
      <c r="S851" s="172">
        <f>IFERROR(IF(ISNUMBER(FIND("decision",'Input| Setup'!$F$6)),'Input| Projects'!AA851,'Input| Projects'!K851)*'Input| Escalations'!$I$17*K851,0)</f>
        <v>0</v>
      </c>
      <c r="T851" s="172">
        <f>IFERROR(IF(ISNUMBER(FIND("decision",'Input| Setup'!$F$6)),'Input| Projects'!AB851,'Input| Projects'!L851)*'Input| Escalations'!$I$17*L851,0)</f>
        <v>0</v>
      </c>
      <c r="U851" s="172">
        <f>IFERROR(IF(ISNUMBER(FIND("decision",'Input| Setup'!$F$6)),'Input| Projects'!AC851,'Input| Projects'!M851)*'Input| Escalations'!$I$17*M851,0)</f>
        <v>0</v>
      </c>
      <c r="V851" s="172">
        <f>IFERROR(IF(ISNUMBER(FIND("decision",'Input| Setup'!$F$6)),'Input| Projects'!AD851,'Input| Projects'!N851)*'Input| Escalations'!$I$17*N851,0)</f>
        <v>0</v>
      </c>
      <c r="W851" s="172">
        <f>IFERROR(IF(ISNUMBER(FIND("decision",'Input| Setup'!$F$6)),'Input| Projects'!AE851,'Input| Projects'!O851)*'Input| Escalations'!$I$17*O851,0)</f>
        <v>0</v>
      </c>
      <c r="X851" s="175"/>
      <c r="Y851" s="172">
        <f>IF(ISNUMBER(FIND("decision",'Input| Setup'!$F$6)),'Input| Projects'!AG851,'Input| Projects'!Q851)*I851*'Input| Escalations'!$I$17</f>
        <v>0</v>
      </c>
      <c r="Z851" s="172">
        <f>IF(ISNUMBER(FIND("decision",'Input| Setup'!$F$6)),'Input| Projects'!AH851,'Input| Projects'!R851)*J851*'Input| Escalations'!$I$17</f>
        <v>0</v>
      </c>
      <c r="AA851" s="172">
        <f>IF(ISNUMBER(FIND("decision",'Input| Setup'!$F$6)),'Input| Projects'!AI851,'Input| Projects'!S851)*K851*'Input| Escalations'!$I$17</f>
        <v>0</v>
      </c>
      <c r="AB851" s="172">
        <f>IF(ISNUMBER(FIND("decision",'Input| Setup'!$F$6)),'Input| Projects'!AJ851,'Input| Projects'!T851)*L851*'Input| Escalations'!$I$17</f>
        <v>0</v>
      </c>
      <c r="AC851" s="172">
        <f>IF(ISNUMBER(FIND("decision",'Input| Setup'!$F$6)),'Input| Projects'!AK851,'Input| Projects'!U851)*M851*'Input| Escalations'!$I$17</f>
        <v>0</v>
      </c>
      <c r="AD851" s="172">
        <f>IF(ISNUMBER(FIND("decision",'Input| Setup'!$F$6)),'Input| Projects'!AL851,'Input| Projects'!V851)*N851*'Input| Escalations'!$I$17</f>
        <v>0</v>
      </c>
      <c r="AE851" s="172">
        <f>IF(ISNUMBER(FIND("decision",'Input| Setup'!$F$6)),'Input| Projects'!AM851,'Input| Projects'!W851)*O851*'Input| Escalations'!$I$17</f>
        <v>0</v>
      </c>
      <c r="AF851" s="175"/>
      <c r="AG851" s="172" cm="1">
        <f t="array" ref="AG851">IFERROR(--('Input| Projects'!$AS851="Yes")*_xlfn.SWITCH('Input| Overheads'!$C$50,"Direct costs",'Calc| Overheads Allocation'!C$8*Q851,"Internal labour",'Calc| Overheads Allocation'!C$8*Q851*'Input| Projects'!$AO851,"DNSP defined",'Calc| Overheads Allocation'!C$78*'Input| Projects'!$AV851,0),0)</f>
        <v>0</v>
      </c>
      <c r="AH851" s="172" cm="1">
        <f t="array" ref="AH851">IFERROR(--('Input| Projects'!$AS851="Yes")*_xlfn.SWITCH('Input| Overheads'!$C$50,"Direct costs",'Calc| Overheads Allocation'!D$8*R851,"Internal labour",'Calc| Overheads Allocation'!D$8*R851*'Input| Projects'!$AO851,"DNSP defined",'Calc| Overheads Allocation'!D$78*'Input| Projects'!$AV851,0),0)</f>
        <v>0</v>
      </c>
      <c r="AI851" s="172" cm="1">
        <f t="array" ref="AI851">IFERROR(--('Input| Projects'!$AS851="Yes")*_xlfn.SWITCH('Input| Overheads'!$C$50,"Direct costs",'Calc| Overheads Allocation'!E$8*S851,"Internal labour",'Calc| Overheads Allocation'!E$8*S851*'Input| Projects'!$AO851,"DNSP defined",'Calc| Overheads Allocation'!E$78*'Input| Projects'!$AV851,0),0)</f>
        <v>0</v>
      </c>
      <c r="AJ851" s="172" cm="1">
        <f t="array" ref="AJ851">IFERROR(--('Input| Projects'!$AS851="Yes")*_xlfn.SWITCH('Input| Overheads'!$C$50,"Direct costs",'Calc| Overheads Allocation'!F$8*T851,"Internal labour",'Calc| Overheads Allocation'!F$8*T851*'Input| Projects'!$AO851,"DNSP defined",'Calc| Overheads Allocation'!F$78*'Input| Projects'!$AV851,0),0)</f>
        <v>0</v>
      </c>
      <c r="AK851" s="172" cm="1">
        <f t="array" ref="AK851">IFERROR(--('Input| Projects'!$AS851="Yes")*_xlfn.SWITCH('Input| Overheads'!$C$50,"Direct costs",'Calc| Overheads Allocation'!G$8*U851,"Internal labour",'Calc| Overheads Allocation'!G$8*U851*'Input| Projects'!$AO851,"DNSP defined",'Calc| Overheads Allocation'!G$78*'Input| Projects'!$AV851,0),0)</f>
        <v>0</v>
      </c>
      <c r="AL851" s="172" cm="1">
        <f t="array" ref="AL851">IFERROR(--('Input| Projects'!$AS851="Yes")*_xlfn.SWITCH('Input| Overheads'!$C$50,"Direct costs",'Calc| Overheads Allocation'!H$8*V851,"Internal labour",'Calc| Overheads Allocation'!H$8*V851*'Input| Projects'!$AO851,"DNSP defined",'Calc| Overheads Allocation'!H$78*'Input| Projects'!$AV851,0),0)</f>
        <v>0</v>
      </c>
      <c r="AM851" s="172" cm="1">
        <f t="array" ref="AM851">IFERROR(--('Input| Projects'!$AS851="Yes")*_xlfn.SWITCH('Input| Overheads'!$C$50,"Direct costs",'Calc| Overheads Allocation'!I$8*W851,"Internal labour",'Calc| Overheads Allocation'!I$8*W851*'Input| Projects'!$AO851,"DNSP defined",'Calc| Overheads Allocation'!I$78*'Input| Projects'!$AV851,0),0)</f>
        <v>0</v>
      </c>
      <c r="AN851" s="175"/>
      <c r="AO851" s="172" cm="1">
        <f t="array" ref="AO851">IFERROR(--('Input| Projects'!$AT851="Yes")*_xlfn.SWITCH('Input| Overheads'!$C$50,"Direct costs",'Calc| Overheads Allocation'!C$9*Q851,"Internal labour",'Calc| Overheads Allocation'!C$9*Q851*'Input| Projects'!$AO851,"DNSP defined",'Calc| Overheads Allocation'!C$79*'Input| Projects'!$AW851,0),0)</f>
        <v>0</v>
      </c>
      <c r="AP851" s="172" cm="1">
        <f t="array" ref="AP851">IFERROR(--('Input| Projects'!$AT851="Yes")*_xlfn.SWITCH('Input| Overheads'!$C$50,"Direct costs",'Calc| Overheads Allocation'!D$9*R851,"Internal labour",'Calc| Overheads Allocation'!D$9*R851*'Input| Projects'!$AO851,"DNSP defined",'Calc| Overheads Allocation'!D$79*'Input| Projects'!$AW851,0),0)</f>
        <v>0</v>
      </c>
      <c r="AQ851" s="172" cm="1">
        <f t="array" ref="AQ851">IFERROR(--('Input| Projects'!$AT851="Yes")*_xlfn.SWITCH('Input| Overheads'!$C$50,"Direct costs",'Calc| Overheads Allocation'!E$9*S851,"Internal labour",'Calc| Overheads Allocation'!E$9*S851*'Input| Projects'!$AO851,"DNSP defined",'Calc| Overheads Allocation'!E$79*'Input| Projects'!$AW851,0),0)</f>
        <v>0</v>
      </c>
      <c r="AR851" s="172" cm="1">
        <f t="array" ref="AR851">IFERROR(--('Input| Projects'!$AT851="Yes")*_xlfn.SWITCH('Input| Overheads'!$C$50,"Direct costs",'Calc| Overheads Allocation'!F$9*T851,"Internal labour",'Calc| Overheads Allocation'!F$9*T851*'Input| Projects'!$AO851,"DNSP defined",'Calc| Overheads Allocation'!F$79*'Input| Projects'!$AW851,0),0)</f>
        <v>0</v>
      </c>
      <c r="AS851" s="172" cm="1">
        <f t="array" ref="AS851">IFERROR(--('Input| Projects'!$AT851="Yes")*_xlfn.SWITCH('Input| Overheads'!$C$50,"Direct costs",'Calc| Overheads Allocation'!G$9*U851,"Internal labour",'Calc| Overheads Allocation'!G$9*U851*'Input| Projects'!$AO851,"DNSP defined",'Calc| Overheads Allocation'!G$79*'Input| Projects'!$AW851,0),0)</f>
        <v>0</v>
      </c>
      <c r="AT851" s="172" cm="1">
        <f t="array" ref="AT851">IFERROR(--('Input| Projects'!$AT851="Yes")*_xlfn.SWITCH('Input| Overheads'!$C$50,"Direct costs",'Calc| Overheads Allocation'!H$9*V851,"Internal labour",'Calc| Overheads Allocation'!H$9*V851*'Input| Projects'!$AO851,"DNSP defined",'Calc| Overheads Allocation'!H$79*'Input| Projects'!$AW851,0),0)</f>
        <v>0</v>
      </c>
      <c r="AU851" s="172" cm="1">
        <f t="array" ref="AU851">IFERROR(--('Input| Projects'!$AT851="Yes")*_xlfn.SWITCH('Input| Overheads'!$C$50,"Direct costs",'Calc| Overheads Allocation'!I$9*W851,"Internal labour",'Calc| Overheads Allocation'!I$9*W851*'Input| Projects'!$AO851,"DNSP defined",'Calc| Overheads Allocation'!I$79*'Input| Projects'!$AW851,0),0)</f>
        <v>0</v>
      </c>
      <c r="AV851" s="175"/>
      <c r="AW851" s="172">
        <f t="shared" si="310"/>
        <v>0</v>
      </c>
      <c r="AX851" s="172">
        <f t="shared" si="311"/>
        <v>0</v>
      </c>
      <c r="AY851" s="172">
        <f t="shared" si="312"/>
        <v>0</v>
      </c>
      <c r="AZ851" s="172">
        <f t="shared" si="313"/>
        <v>0</v>
      </c>
      <c r="BA851" s="172">
        <f t="shared" si="314"/>
        <v>0</v>
      </c>
      <c r="BB851" s="172">
        <f t="shared" si="315"/>
        <v>0</v>
      </c>
      <c r="BC851" s="172">
        <f t="shared" si="316"/>
        <v>0</v>
      </c>
      <c r="BD851" s="176"/>
      <c r="BE851" s="172">
        <f t="shared" si="317"/>
        <v>0</v>
      </c>
      <c r="BF851" s="172">
        <f t="shared" si="318"/>
        <v>0</v>
      </c>
      <c r="BG851" s="172">
        <f t="shared" si="319"/>
        <v>0</v>
      </c>
      <c r="BH851" s="172">
        <f t="shared" si="320"/>
        <v>0</v>
      </c>
      <c r="BI851" s="172">
        <f t="shared" si="321"/>
        <v>0</v>
      </c>
      <c r="BJ851" s="172">
        <f t="shared" si="322"/>
        <v>0</v>
      </c>
      <c r="BK851" s="172">
        <f t="shared" si="323"/>
        <v>0</v>
      </c>
      <c r="BL851" s="176"/>
      <c r="BM851" s="172">
        <f t="shared" si="302"/>
        <v>0</v>
      </c>
      <c r="BN851" s="172">
        <f t="shared" si="303"/>
        <v>0</v>
      </c>
      <c r="BO851" s="172">
        <f t="shared" si="304"/>
        <v>0</v>
      </c>
      <c r="BP851" s="172">
        <f t="shared" si="305"/>
        <v>0</v>
      </c>
      <c r="BQ851" s="172">
        <f t="shared" si="306"/>
        <v>0</v>
      </c>
      <c r="BR851" s="172">
        <f t="shared" si="307"/>
        <v>0</v>
      </c>
      <c r="BS851" s="172">
        <f t="shared" si="308"/>
        <v>0</v>
      </c>
      <c r="BT851" s="55"/>
      <c r="BU851" s="158">
        <f>SUMIF('Input| Projects'!$BA$8:$CX$8,RIGHT(BU$9,3),'Input| Projects'!$BA851:$CX851)</f>
        <v>0</v>
      </c>
      <c r="BV851" s="158">
        <f>SUMIF('Input| Projects'!$BA$8:$CX$8,RIGHT(BV$9,3),'Input| Projects'!$BA851:$CX851)</f>
        <v>0</v>
      </c>
      <c r="BW851" s="79" t="str">
        <f t="shared" si="309"/>
        <v/>
      </c>
    </row>
    <row r="852" spans="2:75" x14ac:dyDescent="0.2">
      <c r="B852" s="123">
        <f>IFERROR('Input| Projects'!B852,"")</f>
        <v>843</v>
      </c>
      <c r="C852" s="160" t="str">
        <f>IFERROR(IF('Input| Projects'!C852="","",'Input| Projects'!C852),"")</f>
        <v/>
      </c>
      <c r="D852" s="160" t="str">
        <f>IFERROR(IF('Input| Projects'!D852="","",'Input| Projects'!D852),"")</f>
        <v/>
      </c>
      <c r="E852" s="53"/>
      <c r="F852" s="160" t="str">
        <f>IF(LEN('Input| Projects'!F852)&gt;0,'Input| Projects'!F852,"")</f>
        <v/>
      </c>
      <c r="G852" s="160" t="str">
        <f>IF(LEN('Input| Projects'!G852)&gt;0,'Input| Projects'!G852,"")</f>
        <v/>
      </c>
      <c r="H852" s="10"/>
      <c r="I852" s="194" cm="1">
        <f t="array" ref="I852">IF(LEN($F852)&gt;0,1+IFERROR(SUMPRODUCT(TRANSPOSE('Input| Projects'!$AO852:$AQ852),INDEX('Input| Escalations'!$F$27:$L$29,,MATCH(Q$9,'Input| Escalations'!$F$21:$L$21,0))),0),0)</f>
        <v>0</v>
      </c>
      <c r="J852" s="194" cm="1">
        <f t="array" ref="J852">IF(LEN($F852)&gt;0,1+IFERROR(SUMPRODUCT(TRANSPOSE('Input| Projects'!$AO852:$AQ852),INDEX('Input| Escalations'!$F$27:$L$29,,MATCH(R$9,'Input| Escalations'!$F$21:$L$21,0))),0),0)</f>
        <v>0</v>
      </c>
      <c r="K852" s="194" cm="1">
        <f t="array" ref="K852">IF(LEN($F852)&gt;0,1+IFERROR(SUMPRODUCT(TRANSPOSE('Input| Projects'!$AO852:$AQ852),INDEX('Input| Escalations'!$F$27:$L$29,,MATCH(S$9,'Input| Escalations'!$F$21:$L$21,0))),0),0)</f>
        <v>0</v>
      </c>
      <c r="L852" s="194" cm="1">
        <f t="array" ref="L852">IF(LEN($F852)&gt;0,1+IFERROR(SUMPRODUCT(TRANSPOSE('Input| Projects'!$AO852:$AQ852),INDEX('Input| Escalations'!$F$27:$L$29,,MATCH(T$9,'Input| Escalations'!$F$21:$L$21,0))),0),0)</f>
        <v>0</v>
      </c>
      <c r="M852" s="194" cm="1">
        <f t="array" ref="M852">IF(LEN($F852)&gt;0,1+IFERROR(SUMPRODUCT(TRANSPOSE('Input| Projects'!$AO852:$AQ852),INDEX('Input| Escalations'!$F$27:$L$29,,MATCH(U$9,'Input| Escalations'!$F$21:$L$21,0))),0),0)</f>
        <v>0</v>
      </c>
      <c r="N852" s="194" cm="1">
        <f t="array" ref="N852">IF(LEN($F852)&gt;0,1+IFERROR(SUMPRODUCT(TRANSPOSE('Input| Projects'!$AO852:$AQ852),INDEX('Input| Escalations'!$F$27:$L$29,,MATCH(V$9,'Input| Escalations'!$F$21:$L$21,0))),0),0)</f>
        <v>0</v>
      </c>
      <c r="O852" s="194" cm="1">
        <f t="array" ref="O852">IF(LEN($F852)&gt;0,1+IFERROR(SUMPRODUCT(TRANSPOSE('Input| Projects'!$AO852:$AQ852),INDEX('Input| Escalations'!$F$27:$L$29,,MATCH(W$9,'Input| Escalations'!$F$21:$L$21,0))),0),0)</f>
        <v>0</v>
      </c>
      <c r="P852" s="10"/>
      <c r="Q852" s="172">
        <f>IFERROR(IF(ISNUMBER(FIND("decision",'Input| Setup'!$F$6)),'Input| Projects'!Y852,'Input| Projects'!I852)*'Input| Escalations'!$I$17*I852,0)</f>
        <v>0</v>
      </c>
      <c r="R852" s="172">
        <f>IFERROR(IF(ISNUMBER(FIND("decision",'Input| Setup'!$F$6)),'Input| Projects'!Z852,'Input| Projects'!J852)*'Input| Escalations'!$I$17*J852,0)</f>
        <v>0</v>
      </c>
      <c r="S852" s="172">
        <f>IFERROR(IF(ISNUMBER(FIND("decision",'Input| Setup'!$F$6)),'Input| Projects'!AA852,'Input| Projects'!K852)*'Input| Escalations'!$I$17*K852,0)</f>
        <v>0</v>
      </c>
      <c r="T852" s="172">
        <f>IFERROR(IF(ISNUMBER(FIND("decision",'Input| Setup'!$F$6)),'Input| Projects'!AB852,'Input| Projects'!L852)*'Input| Escalations'!$I$17*L852,0)</f>
        <v>0</v>
      </c>
      <c r="U852" s="172">
        <f>IFERROR(IF(ISNUMBER(FIND("decision",'Input| Setup'!$F$6)),'Input| Projects'!AC852,'Input| Projects'!M852)*'Input| Escalations'!$I$17*M852,0)</f>
        <v>0</v>
      </c>
      <c r="V852" s="172">
        <f>IFERROR(IF(ISNUMBER(FIND("decision",'Input| Setup'!$F$6)),'Input| Projects'!AD852,'Input| Projects'!N852)*'Input| Escalations'!$I$17*N852,0)</f>
        <v>0</v>
      </c>
      <c r="W852" s="172">
        <f>IFERROR(IF(ISNUMBER(FIND("decision",'Input| Setup'!$F$6)),'Input| Projects'!AE852,'Input| Projects'!O852)*'Input| Escalations'!$I$17*O852,0)</f>
        <v>0</v>
      </c>
      <c r="X852" s="175"/>
      <c r="Y852" s="172">
        <f>IF(ISNUMBER(FIND("decision",'Input| Setup'!$F$6)),'Input| Projects'!AG852,'Input| Projects'!Q852)*I852*'Input| Escalations'!$I$17</f>
        <v>0</v>
      </c>
      <c r="Z852" s="172">
        <f>IF(ISNUMBER(FIND("decision",'Input| Setup'!$F$6)),'Input| Projects'!AH852,'Input| Projects'!R852)*J852*'Input| Escalations'!$I$17</f>
        <v>0</v>
      </c>
      <c r="AA852" s="172">
        <f>IF(ISNUMBER(FIND("decision",'Input| Setup'!$F$6)),'Input| Projects'!AI852,'Input| Projects'!S852)*K852*'Input| Escalations'!$I$17</f>
        <v>0</v>
      </c>
      <c r="AB852" s="172">
        <f>IF(ISNUMBER(FIND("decision",'Input| Setup'!$F$6)),'Input| Projects'!AJ852,'Input| Projects'!T852)*L852*'Input| Escalations'!$I$17</f>
        <v>0</v>
      </c>
      <c r="AC852" s="172">
        <f>IF(ISNUMBER(FIND("decision",'Input| Setup'!$F$6)),'Input| Projects'!AK852,'Input| Projects'!U852)*M852*'Input| Escalations'!$I$17</f>
        <v>0</v>
      </c>
      <c r="AD852" s="172">
        <f>IF(ISNUMBER(FIND("decision",'Input| Setup'!$F$6)),'Input| Projects'!AL852,'Input| Projects'!V852)*N852*'Input| Escalations'!$I$17</f>
        <v>0</v>
      </c>
      <c r="AE852" s="172">
        <f>IF(ISNUMBER(FIND("decision",'Input| Setup'!$F$6)),'Input| Projects'!AM852,'Input| Projects'!W852)*O852*'Input| Escalations'!$I$17</f>
        <v>0</v>
      </c>
      <c r="AF852" s="175"/>
      <c r="AG852" s="172" cm="1">
        <f t="array" ref="AG852">IFERROR(--('Input| Projects'!$AS852="Yes")*_xlfn.SWITCH('Input| Overheads'!$C$50,"Direct costs",'Calc| Overheads Allocation'!C$8*Q852,"Internal labour",'Calc| Overheads Allocation'!C$8*Q852*'Input| Projects'!$AO852,"DNSP defined",'Calc| Overheads Allocation'!C$78*'Input| Projects'!$AV852,0),0)</f>
        <v>0</v>
      </c>
      <c r="AH852" s="172" cm="1">
        <f t="array" ref="AH852">IFERROR(--('Input| Projects'!$AS852="Yes")*_xlfn.SWITCH('Input| Overheads'!$C$50,"Direct costs",'Calc| Overheads Allocation'!D$8*R852,"Internal labour",'Calc| Overheads Allocation'!D$8*R852*'Input| Projects'!$AO852,"DNSP defined",'Calc| Overheads Allocation'!D$78*'Input| Projects'!$AV852,0),0)</f>
        <v>0</v>
      </c>
      <c r="AI852" s="172" cm="1">
        <f t="array" ref="AI852">IFERROR(--('Input| Projects'!$AS852="Yes")*_xlfn.SWITCH('Input| Overheads'!$C$50,"Direct costs",'Calc| Overheads Allocation'!E$8*S852,"Internal labour",'Calc| Overheads Allocation'!E$8*S852*'Input| Projects'!$AO852,"DNSP defined",'Calc| Overheads Allocation'!E$78*'Input| Projects'!$AV852,0),0)</f>
        <v>0</v>
      </c>
      <c r="AJ852" s="172" cm="1">
        <f t="array" ref="AJ852">IFERROR(--('Input| Projects'!$AS852="Yes")*_xlfn.SWITCH('Input| Overheads'!$C$50,"Direct costs",'Calc| Overheads Allocation'!F$8*T852,"Internal labour",'Calc| Overheads Allocation'!F$8*T852*'Input| Projects'!$AO852,"DNSP defined",'Calc| Overheads Allocation'!F$78*'Input| Projects'!$AV852,0),0)</f>
        <v>0</v>
      </c>
      <c r="AK852" s="172" cm="1">
        <f t="array" ref="AK852">IFERROR(--('Input| Projects'!$AS852="Yes")*_xlfn.SWITCH('Input| Overheads'!$C$50,"Direct costs",'Calc| Overheads Allocation'!G$8*U852,"Internal labour",'Calc| Overheads Allocation'!G$8*U852*'Input| Projects'!$AO852,"DNSP defined",'Calc| Overheads Allocation'!G$78*'Input| Projects'!$AV852,0),0)</f>
        <v>0</v>
      </c>
      <c r="AL852" s="172" cm="1">
        <f t="array" ref="AL852">IFERROR(--('Input| Projects'!$AS852="Yes")*_xlfn.SWITCH('Input| Overheads'!$C$50,"Direct costs",'Calc| Overheads Allocation'!H$8*V852,"Internal labour",'Calc| Overheads Allocation'!H$8*V852*'Input| Projects'!$AO852,"DNSP defined",'Calc| Overheads Allocation'!H$78*'Input| Projects'!$AV852,0),0)</f>
        <v>0</v>
      </c>
      <c r="AM852" s="172" cm="1">
        <f t="array" ref="AM852">IFERROR(--('Input| Projects'!$AS852="Yes")*_xlfn.SWITCH('Input| Overheads'!$C$50,"Direct costs",'Calc| Overheads Allocation'!I$8*W852,"Internal labour",'Calc| Overheads Allocation'!I$8*W852*'Input| Projects'!$AO852,"DNSP defined",'Calc| Overheads Allocation'!I$78*'Input| Projects'!$AV852,0),0)</f>
        <v>0</v>
      </c>
      <c r="AN852" s="175"/>
      <c r="AO852" s="172" cm="1">
        <f t="array" ref="AO852">IFERROR(--('Input| Projects'!$AT852="Yes")*_xlfn.SWITCH('Input| Overheads'!$C$50,"Direct costs",'Calc| Overheads Allocation'!C$9*Q852,"Internal labour",'Calc| Overheads Allocation'!C$9*Q852*'Input| Projects'!$AO852,"DNSP defined",'Calc| Overheads Allocation'!C$79*'Input| Projects'!$AW852,0),0)</f>
        <v>0</v>
      </c>
      <c r="AP852" s="172" cm="1">
        <f t="array" ref="AP852">IFERROR(--('Input| Projects'!$AT852="Yes")*_xlfn.SWITCH('Input| Overheads'!$C$50,"Direct costs",'Calc| Overheads Allocation'!D$9*R852,"Internal labour",'Calc| Overheads Allocation'!D$9*R852*'Input| Projects'!$AO852,"DNSP defined",'Calc| Overheads Allocation'!D$79*'Input| Projects'!$AW852,0),0)</f>
        <v>0</v>
      </c>
      <c r="AQ852" s="172" cm="1">
        <f t="array" ref="AQ852">IFERROR(--('Input| Projects'!$AT852="Yes")*_xlfn.SWITCH('Input| Overheads'!$C$50,"Direct costs",'Calc| Overheads Allocation'!E$9*S852,"Internal labour",'Calc| Overheads Allocation'!E$9*S852*'Input| Projects'!$AO852,"DNSP defined",'Calc| Overheads Allocation'!E$79*'Input| Projects'!$AW852,0),0)</f>
        <v>0</v>
      </c>
      <c r="AR852" s="172" cm="1">
        <f t="array" ref="AR852">IFERROR(--('Input| Projects'!$AT852="Yes")*_xlfn.SWITCH('Input| Overheads'!$C$50,"Direct costs",'Calc| Overheads Allocation'!F$9*T852,"Internal labour",'Calc| Overheads Allocation'!F$9*T852*'Input| Projects'!$AO852,"DNSP defined",'Calc| Overheads Allocation'!F$79*'Input| Projects'!$AW852,0),0)</f>
        <v>0</v>
      </c>
      <c r="AS852" s="172" cm="1">
        <f t="array" ref="AS852">IFERROR(--('Input| Projects'!$AT852="Yes")*_xlfn.SWITCH('Input| Overheads'!$C$50,"Direct costs",'Calc| Overheads Allocation'!G$9*U852,"Internal labour",'Calc| Overheads Allocation'!G$9*U852*'Input| Projects'!$AO852,"DNSP defined",'Calc| Overheads Allocation'!G$79*'Input| Projects'!$AW852,0),0)</f>
        <v>0</v>
      </c>
      <c r="AT852" s="172" cm="1">
        <f t="array" ref="AT852">IFERROR(--('Input| Projects'!$AT852="Yes")*_xlfn.SWITCH('Input| Overheads'!$C$50,"Direct costs",'Calc| Overheads Allocation'!H$9*V852,"Internal labour",'Calc| Overheads Allocation'!H$9*V852*'Input| Projects'!$AO852,"DNSP defined",'Calc| Overheads Allocation'!H$79*'Input| Projects'!$AW852,0),0)</f>
        <v>0</v>
      </c>
      <c r="AU852" s="172" cm="1">
        <f t="array" ref="AU852">IFERROR(--('Input| Projects'!$AT852="Yes")*_xlfn.SWITCH('Input| Overheads'!$C$50,"Direct costs",'Calc| Overheads Allocation'!I$9*W852,"Internal labour",'Calc| Overheads Allocation'!I$9*W852*'Input| Projects'!$AO852,"DNSP defined",'Calc| Overheads Allocation'!I$79*'Input| Projects'!$AW852,0),0)</f>
        <v>0</v>
      </c>
      <c r="AV852" s="175"/>
      <c r="AW852" s="172">
        <f t="shared" si="310"/>
        <v>0</v>
      </c>
      <c r="AX852" s="172">
        <f t="shared" si="311"/>
        <v>0</v>
      </c>
      <c r="AY852" s="172">
        <f t="shared" si="312"/>
        <v>0</v>
      </c>
      <c r="AZ852" s="172">
        <f t="shared" si="313"/>
        <v>0</v>
      </c>
      <c r="BA852" s="172">
        <f t="shared" si="314"/>
        <v>0</v>
      </c>
      <c r="BB852" s="172">
        <f t="shared" si="315"/>
        <v>0</v>
      </c>
      <c r="BC852" s="172">
        <f t="shared" si="316"/>
        <v>0</v>
      </c>
      <c r="BD852" s="176"/>
      <c r="BE852" s="172">
        <f t="shared" si="317"/>
        <v>0</v>
      </c>
      <c r="BF852" s="172">
        <f t="shared" si="318"/>
        <v>0</v>
      </c>
      <c r="BG852" s="172">
        <f t="shared" si="319"/>
        <v>0</v>
      </c>
      <c r="BH852" s="172">
        <f t="shared" si="320"/>
        <v>0</v>
      </c>
      <c r="BI852" s="172">
        <f t="shared" si="321"/>
        <v>0</v>
      </c>
      <c r="BJ852" s="172">
        <f t="shared" si="322"/>
        <v>0</v>
      </c>
      <c r="BK852" s="172">
        <f t="shared" si="323"/>
        <v>0</v>
      </c>
      <c r="BL852" s="176"/>
      <c r="BM852" s="172">
        <f t="shared" si="302"/>
        <v>0</v>
      </c>
      <c r="BN852" s="172">
        <f t="shared" si="303"/>
        <v>0</v>
      </c>
      <c r="BO852" s="172">
        <f t="shared" si="304"/>
        <v>0</v>
      </c>
      <c r="BP852" s="172">
        <f t="shared" si="305"/>
        <v>0</v>
      </c>
      <c r="BQ852" s="172">
        <f t="shared" si="306"/>
        <v>0</v>
      </c>
      <c r="BR852" s="172">
        <f t="shared" si="307"/>
        <v>0</v>
      </c>
      <c r="BS852" s="172">
        <f t="shared" si="308"/>
        <v>0</v>
      </c>
      <c r="BT852" s="55"/>
      <c r="BU852" s="158">
        <f>SUMIF('Input| Projects'!$BA$8:$CX$8,RIGHT(BU$9,3),'Input| Projects'!$BA852:$CX852)</f>
        <v>0</v>
      </c>
      <c r="BV852" s="158">
        <f>SUMIF('Input| Projects'!$BA$8:$CX$8,RIGHT(BV$9,3),'Input| Projects'!$BA852:$CX852)</f>
        <v>0</v>
      </c>
      <c r="BW852" s="79" t="str">
        <f t="shared" si="309"/>
        <v/>
      </c>
    </row>
    <row r="853" spans="2:75" x14ac:dyDescent="0.2">
      <c r="B853" s="123">
        <f>IFERROR('Input| Projects'!B853,"")</f>
        <v>844</v>
      </c>
      <c r="C853" s="160" t="str">
        <f>IFERROR(IF('Input| Projects'!C853="","",'Input| Projects'!C853),"")</f>
        <v/>
      </c>
      <c r="D853" s="160" t="str">
        <f>IFERROR(IF('Input| Projects'!D853="","",'Input| Projects'!D853),"")</f>
        <v/>
      </c>
      <c r="E853" s="53"/>
      <c r="F853" s="160" t="str">
        <f>IF(LEN('Input| Projects'!F853)&gt;0,'Input| Projects'!F853,"")</f>
        <v/>
      </c>
      <c r="G853" s="160" t="str">
        <f>IF(LEN('Input| Projects'!G853)&gt;0,'Input| Projects'!G853,"")</f>
        <v/>
      </c>
      <c r="H853" s="10"/>
      <c r="I853" s="194" cm="1">
        <f t="array" ref="I853">IF(LEN($F853)&gt;0,1+IFERROR(SUMPRODUCT(TRANSPOSE('Input| Projects'!$AO853:$AQ853),INDEX('Input| Escalations'!$F$27:$L$29,,MATCH(Q$9,'Input| Escalations'!$F$21:$L$21,0))),0),0)</f>
        <v>0</v>
      </c>
      <c r="J853" s="194" cm="1">
        <f t="array" ref="J853">IF(LEN($F853)&gt;0,1+IFERROR(SUMPRODUCT(TRANSPOSE('Input| Projects'!$AO853:$AQ853),INDEX('Input| Escalations'!$F$27:$L$29,,MATCH(R$9,'Input| Escalations'!$F$21:$L$21,0))),0),0)</f>
        <v>0</v>
      </c>
      <c r="K853" s="194" cm="1">
        <f t="array" ref="K853">IF(LEN($F853)&gt;0,1+IFERROR(SUMPRODUCT(TRANSPOSE('Input| Projects'!$AO853:$AQ853),INDEX('Input| Escalations'!$F$27:$L$29,,MATCH(S$9,'Input| Escalations'!$F$21:$L$21,0))),0),0)</f>
        <v>0</v>
      </c>
      <c r="L853" s="194" cm="1">
        <f t="array" ref="L853">IF(LEN($F853)&gt;0,1+IFERROR(SUMPRODUCT(TRANSPOSE('Input| Projects'!$AO853:$AQ853),INDEX('Input| Escalations'!$F$27:$L$29,,MATCH(T$9,'Input| Escalations'!$F$21:$L$21,0))),0),0)</f>
        <v>0</v>
      </c>
      <c r="M853" s="194" cm="1">
        <f t="array" ref="M853">IF(LEN($F853)&gt;0,1+IFERROR(SUMPRODUCT(TRANSPOSE('Input| Projects'!$AO853:$AQ853),INDEX('Input| Escalations'!$F$27:$L$29,,MATCH(U$9,'Input| Escalations'!$F$21:$L$21,0))),0),0)</f>
        <v>0</v>
      </c>
      <c r="N853" s="194" cm="1">
        <f t="array" ref="N853">IF(LEN($F853)&gt;0,1+IFERROR(SUMPRODUCT(TRANSPOSE('Input| Projects'!$AO853:$AQ853),INDEX('Input| Escalations'!$F$27:$L$29,,MATCH(V$9,'Input| Escalations'!$F$21:$L$21,0))),0),0)</f>
        <v>0</v>
      </c>
      <c r="O853" s="194" cm="1">
        <f t="array" ref="O853">IF(LEN($F853)&gt;0,1+IFERROR(SUMPRODUCT(TRANSPOSE('Input| Projects'!$AO853:$AQ853),INDEX('Input| Escalations'!$F$27:$L$29,,MATCH(W$9,'Input| Escalations'!$F$21:$L$21,0))),0),0)</f>
        <v>0</v>
      </c>
      <c r="P853" s="10"/>
      <c r="Q853" s="172">
        <f>IFERROR(IF(ISNUMBER(FIND("decision",'Input| Setup'!$F$6)),'Input| Projects'!Y853,'Input| Projects'!I853)*'Input| Escalations'!$I$17*I853,0)</f>
        <v>0</v>
      </c>
      <c r="R853" s="172">
        <f>IFERROR(IF(ISNUMBER(FIND("decision",'Input| Setup'!$F$6)),'Input| Projects'!Z853,'Input| Projects'!J853)*'Input| Escalations'!$I$17*J853,0)</f>
        <v>0</v>
      </c>
      <c r="S853" s="172">
        <f>IFERROR(IF(ISNUMBER(FIND("decision",'Input| Setup'!$F$6)),'Input| Projects'!AA853,'Input| Projects'!K853)*'Input| Escalations'!$I$17*K853,0)</f>
        <v>0</v>
      </c>
      <c r="T853" s="172">
        <f>IFERROR(IF(ISNUMBER(FIND("decision",'Input| Setup'!$F$6)),'Input| Projects'!AB853,'Input| Projects'!L853)*'Input| Escalations'!$I$17*L853,0)</f>
        <v>0</v>
      </c>
      <c r="U853" s="172">
        <f>IFERROR(IF(ISNUMBER(FIND("decision",'Input| Setup'!$F$6)),'Input| Projects'!AC853,'Input| Projects'!M853)*'Input| Escalations'!$I$17*M853,0)</f>
        <v>0</v>
      </c>
      <c r="V853" s="172">
        <f>IFERROR(IF(ISNUMBER(FIND("decision",'Input| Setup'!$F$6)),'Input| Projects'!AD853,'Input| Projects'!N853)*'Input| Escalations'!$I$17*N853,0)</f>
        <v>0</v>
      </c>
      <c r="W853" s="172">
        <f>IFERROR(IF(ISNUMBER(FIND("decision",'Input| Setup'!$F$6)),'Input| Projects'!AE853,'Input| Projects'!O853)*'Input| Escalations'!$I$17*O853,0)</f>
        <v>0</v>
      </c>
      <c r="X853" s="175"/>
      <c r="Y853" s="172">
        <f>IF(ISNUMBER(FIND("decision",'Input| Setup'!$F$6)),'Input| Projects'!AG853,'Input| Projects'!Q853)*I853*'Input| Escalations'!$I$17</f>
        <v>0</v>
      </c>
      <c r="Z853" s="172">
        <f>IF(ISNUMBER(FIND("decision",'Input| Setup'!$F$6)),'Input| Projects'!AH853,'Input| Projects'!R853)*J853*'Input| Escalations'!$I$17</f>
        <v>0</v>
      </c>
      <c r="AA853" s="172">
        <f>IF(ISNUMBER(FIND("decision",'Input| Setup'!$F$6)),'Input| Projects'!AI853,'Input| Projects'!S853)*K853*'Input| Escalations'!$I$17</f>
        <v>0</v>
      </c>
      <c r="AB853" s="172">
        <f>IF(ISNUMBER(FIND("decision",'Input| Setup'!$F$6)),'Input| Projects'!AJ853,'Input| Projects'!T853)*L853*'Input| Escalations'!$I$17</f>
        <v>0</v>
      </c>
      <c r="AC853" s="172">
        <f>IF(ISNUMBER(FIND("decision",'Input| Setup'!$F$6)),'Input| Projects'!AK853,'Input| Projects'!U853)*M853*'Input| Escalations'!$I$17</f>
        <v>0</v>
      </c>
      <c r="AD853" s="172">
        <f>IF(ISNUMBER(FIND("decision",'Input| Setup'!$F$6)),'Input| Projects'!AL853,'Input| Projects'!V853)*N853*'Input| Escalations'!$I$17</f>
        <v>0</v>
      </c>
      <c r="AE853" s="172">
        <f>IF(ISNUMBER(FIND("decision",'Input| Setup'!$F$6)),'Input| Projects'!AM853,'Input| Projects'!W853)*O853*'Input| Escalations'!$I$17</f>
        <v>0</v>
      </c>
      <c r="AF853" s="175"/>
      <c r="AG853" s="172" cm="1">
        <f t="array" ref="AG853">IFERROR(--('Input| Projects'!$AS853="Yes")*_xlfn.SWITCH('Input| Overheads'!$C$50,"Direct costs",'Calc| Overheads Allocation'!C$8*Q853,"Internal labour",'Calc| Overheads Allocation'!C$8*Q853*'Input| Projects'!$AO853,"DNSP defined",'Calc| Overheads Allocation'!C$78*'Input| Projects'!$AV853,0),0)</f>
        <v>0</v>
      </c>
      <c r="AH853" s="172" cm="1">
        <f t="array" ref="AH853">IFERROR(--('Input| Projects'!$AS853="Yes")*_xlfn.SWITCH('Input| Overheads'!$C$50,"Direct costs",'Calc| Overheads Allocation'!D$8*R853,"Internal labour",'Calc| Overheads Allocation'!D$8*R853*'Input| Projects'!$AO853,"DNSP defined",'Calc| Overheads Allocation'!D$78*'Input| Projects'!$AV853,0),0)</f>
        <v>0</v>
      </c>
      <c r="AI853" s="172" cm="1">
        <f t="array" ref="AI853">IFERROR(--('Input| Projects'!$AS853="Yes")*_xlfn.SWITCH('Input| Overheads'!$C$50,"Direct costs",'Calc| Overheads Allocation'!E$8*S853,"Internal labour",'Calc| Overheads Allocation'!E$8*S853*'Input| Projects'!$AO853,"DNSP defined",'Calc| Overheads Allocation'!E$78*'Input| Projects'!$AV853,0),0)</f>
        <v>0</v>
      </c>
      <c r="AJ853" s="172" cm="1">
        <f t="array" ref="AJ853">IFERROR(--('Input| Projects'!$AS853="Yes")*_xlfn.SWITCH('Input| Overheads'!$C$50,"Direct costs",'Calc| Overheads Allocation'!F$8*T853,"Internal labour",'Calc| Overheads Allocation'!F$8*T853*'Input| Projects'!$AO853,"DNSP defined",'Calc| Overheads Allocation'!F$78*'Input| Projects'!$AV853,0),0)</f>
        <v>0</v>
      </c>
      <c r="AK853" s="172" cm="1">
        <f t="array" ref="AK853">IFERROR(--('Input| Projects'!$AS853="Yes")*_xlfn.SWITCH('Input| Overheads'!$C$50,"Direct costs",'Calc| Overheads Allocation'!G$8*U853,"Internal labour",'Calc| Overheads Allocation'!G$8*U853*'Input| Projects'!$AO853,"DNSP defined",'Calc| Overheads Allocation'!G$78*'Input| Projects'!$AV853,0),0)</f>
        <v>0</v>
      </c>
      <c r="AL853" s="172" cm="1">
        <f t="array" ref="AL853">IFERROR(--('Input| Projects'!$AS853="Yes")*_xlfn.SWITCH('Input| Overheads'!$C$50,"Direct costs",'Calc| Overheads Allocation'!H$8*V853,"Internal labour",'Calc| Overheads Allocation'!H$8*V853*'Input| Projects'!$AO853,"DNSP defined",'Calc| Overheads Allocation'!H$78*'Input| Projects'!$AV853,0),0)</f>
        <v>0</v>
      </c>
      <c r="AM853" s="172" cm="1">
        <f t="array" ref="AM853">IFERROR(--('Input| Projects'!$AS853="Yes")*_xlfn.SWITCH('Input| Overheads'!$C$50,"Direct costs",'Calc| Overheads Allocation'!I$8*W853,"Internal labour",'Calc| Overheads Allocation'!I$8*W853*'Input| Projects'!$AO853,"DNSP defined",'Calc| Overheads Allocation'!I$78*'Input| Projects'!$AV853,0),0)</f>
        <v>0</v>
      </c>
      <c r="AN853" s="175"/>
      <c r="AO853" s="172" cm="1">
        <f t="array" ref="AO853">IFERROR(--('Input| Projects'!$AT853="Yes")*_xlfn.SWITCH('Input| Overheads'!$C$50,"Direct costs",'Calc| Overheads Allocation'!C$9*Q853,"Internal labour",'Calc| Overheads Allocation'!C$9*Q853*'Input| Projects'!$AO853,"DNSP defined",'Calc| Overheads Allocation'!C$79*'Input| Projects'!$AW853,0),0)</f>
        <v>0</v>
      </c>
      <c r="AP853" s="172" cm="1">
        <f t="array" ref="AP853">IFERROR(--('Input| Projects'!$AT853="Yes")*_xlfn.SWITCH('Input| Overheads'!$C$50,"Direct costs",'Calc| Overheads Allocation'!D$9*R853,"Internal labour",'Calc| Overheads Allocation'!D$9*R853*'Input| Projects'!$AO853,"DNSP defined",'Calc| Overheads Allocation'!D$79*'Input| Projects'!$AW853,0),0)</f>
        <v>0</v>
      </c>
      <c r="AQ853" s="172" cm="1">
        <f t="array" ref="AQ853">IFERROR(--('Input| Projects'!$AT853="Yes")*_xlfn.SWITCH('Input| Overheads'!$C$50,"Direct costs",'Calc| Overheads Allocation'!E$9*S853,"Internal labour",'Calc| Overheads Allocation'!E$9*S853*'Input| Projects'!$AO853,"DNSP defined",'Calc| Overheads Allocation'!E$79*'Input| Projects'!$AW853,0),0)</f>
        <v>0</v>
      </c>
      <c r="AR853" s="172" cm="1">
        <f t="array" ref="AR853">IFERROR(--('Input| Projects'!$AT853="Yes")*_xlfn.SWITCH('Input| Overheads'!$C$50,"Direct costs",'Calc| Overheads Allocation'!F$9*T853,"Internal labour",'Calc| Overheads Allocation'!F$9*T853*'Input| Projects'!$AO853,"DNSP defined",'Calc| Overheads Allocation'!F$79*'Input| Projects'!$AW853,0),0)</f>
        <v>0</v>
      </c>
      <c r="AS853" s="172" cm="1">
        <f t="array" ref="AS853">IFERROR(--('Input| Projects'!$AT853="Yes")*_xlfn.SWITCH('Input| Overheads'!$C$50,"Direct costs",'Calc| Overheads Allocation'!G$9*U853,"Internal labour",'Calc| Overheads Allocation'!G$9*U853*'Input| Projects'!$AO853,"DNSP defined",'Calc| Overheads Allocation'!G$79*'Input| Projects'!$AW853,0),0)</f>
        <v>0</v>
      </c>
      <c r="AT853" s="172" cm="1">
        <f t="array" ref="AT853">IFERROR(--('Input| Projects'!$AT853="Yes")*_xlfn.SWITCH('Input| Overheads'!$C$50,"Direct costs",'Calc| Overheads Allocation'!H$9*V853,"Internal labour",'Calc| Overheads Allocation'!H$9*V853*'Input| Projects'!$AO853,"DNSP defined",'Calc| Overheads Allocation'!H$79*'Input| Projects'!$AW853,0),0)</f>
        <v>0</v>
      </c>
      <c r="AU853" s="172" cm="1">
        <f t="array" ref="AU853">IFERROR(--('Input| Projects'!$AT853="Yes")*_xlfn.SWITCH('Input| Overheads'!$C$50,"Direct costs",'Calc| Overheads Allocation'!I$9*W853,"Internal labour",'Calc| Overheads Allocation'!I$9*W853*'Input| Projects'!$AO853,"DNSP defined",'Calc| Overheads Allocation'!I$79*'Input| Projects'!$AW853,0),0)</f>
        <v>0</v>
      </c>
      <c r="AV853" s="175"/>
      <c r="AW853" s="172">
        <f t="shared" si="310"/>
        <v>0</v>
      </c>
      <c r="AX853" s="172">
        <f t="shared" si="311"/>
        <v>0</v>
      </c>
      <c r="AY853" s="172">
        <f t="shared" si="312"/>
        <v>0</v>
      </c>
      <c r="AZ853" s="172">
        <f t="shared" si="313"/>
        <v>0</v>
      </c>
      <c r="BA853" s="172">
        <f t="shared" si="314"/>
        <v>0</v>
      </c>
      <c r="BB853" s="172">
        <f t="shared" si="315"/>
        <v>0</v>
      </c>
      <c r="BC853" s="172">
        <f t="shared" si="316"/>
        <v>0</v>
      </c>
      <c r="BD853" s="176"/>
      <c r="BE853" s="172">
        <f t="shared" si="317"/>
        <v>0</v>
      </c>
      <c r="BF853" s="172">
        <f t="shared" si="318"/>
        <v>0</v>
      </c>
      <c r="BG853" s="172">
        <f t="shared" si="319"/>
        <v>0</v>
      </c>
      <c r="BH853" s="172">
        <f t="shared" si="320"/>
        <v>0</v>
      </c>
      <c r="BI853" s="172">
        <f t="shared" si="321"/>
        <v>0</v>
      </c>
      <c r="BJ853" s="172">
        <f t="shared" si="322"/>
        <v>0</v>
      </c>
      <c r="BK853" s="172">
        <f t="shared" si="323"/>
        <v>0</v>
      </c>
      <c r="BL853" s="176"/>
      <c r="BM853" s="172">
        <f t="shared" si="302"/>
        <v>0</v>
      </c>
      <c r="BN853" s="172">
        <f t="shared" si="303"/>
        <v>0</v>
      </c>
      <c r="BO853" s="172">
        <f t="shared" si="304"/>
        <v>0</v>
      </c>
      <c r="BP853" s="172">
        <f t="shared" si="305"/>
        <v>0</v>
      </c>
      <c r="BQ853" s="172">
        <f t="shared" si="306"/>
        <v>0</v>
      </c>
      <c r="BR853" s="172">
        <f t="shared" si="307"/>
        <v>0</v>
      </c>
      <c r="BS853" s="172">
        <f t="shared" si="308"/>
        <v>0</v>
      </c>
      <c r="BT853" s="55"/>
      <c r="BU853" s="158">
        <f>SUMIF('Input| Projects'!$BA$8:$CX$8,RIGHT(BU$9,3),'Input| Projects'!$BA853:$CX853)</f>
        <v>0</v>
      </c>
      <c r="BV853" s="158">
        <f>SUMIF('Input| Projects'!$BA$8:$CX$8,RIGHT(BV$9,3),'Input| Projects'!$BA853:$CX853)</f>
        <v>0</v>
      </c>
      <c r="BW853" s="79" t="str">
        <f t="shared" si="309"/>
        <v/>
      </c>
    </row>
    <row r="854" spans="2:75" x14ac:dyDescent="0.2">
      <c r="B854" s="123">
        <f>IFERROR('Input| Projects'!B854,"")</f>
        <v>845</v>
      </c>
      <c r="C854" s="160" t="str">
        <f>IFERROR(IF('Input| Projects'!C854="","",'Input| Projects'!C854),"")</f>
        <v/>
      </c>
      <c r="D854" s="160" t="str">
        <f>IFERROR(IF('Input| Projects'!D854="","",'Input| Projects'!D854),"")</f>
        <v/>
      </c>
      <c r="E854" s="53"/>
      <c r="F854" s="160" t="str">
        <f>IF(LEN('Input| Projects'!F854)&gt;0,'Input| Projects'!F854,"")</f>
        <v/>
      </c>
      <c r="G854" s="160" t="str">
        <f>IF(LEN('Input| Projects'!G854)&gt;0,'Input| Projects'!G854,"")</f>
        <v/>
      </c>
      <c r="H854" s="10"/>
      <c r="I854" s="194" cm="1">
        <f t="array" ref="I854">IF(LEN($F854)&gt;0,1+IFERROR(SUMPRODUCT(TRANSPOSE('Input| Projects'!$AO854:$AQ854),INDEX('Input| Escalations'!$F$27:$L$29,,MATCH(Q$9,'Input| Escalations'!$F$21:$L$21,0))),0),0)</f>
        <v>0</v>
      </c>
      <c r="J854" s="194" cm="1">
        <f t="array" ref="J854">IF(LEN($F854)&gt;0,1+IFERROR(SUMPRODUCT(TRANSPOSE('Input| Projects'!$AO854:$AQ854),INDEX('Input| Escalations'!$F$27:$L$29,,MATCH(R$9,'Input| Escalations'!$F$21:$L$21,0))),0),0)</f>
        <v>0</v>
      </c>
      <c r="K854" s="194" cm="1">
        <f t="array" ref="K854">IF(LEN($F854)&gt;0,1+IFERROR(SUMPRODUCT(TRANSPOSE('Input| Projects'!$AO854:$AQ854),INDEX('Input| Escalations'!$F$27:$L$29,,MATCH(S$9,'Input| Escalations'!$F$21:$L$21,0))),0),0)</f>
        <v>0</v>
      </c>
      <c r="L854" s="194" cm="1">
        <f t="array" ref="L854">IF(LEN($F854)&gt;0,1+IFERROR(SUMPRODUCT(TRANSPOSE('Input| Projects'!$AO854:$AQ854),INDEX('Input| Escalations'!$F$27:$L$29,,MATCH(T$9,'Input| Escalations'!$F$21:$L$21,0))),0),0)</f>
        <v>0</v>
      </c>
      <c r="M854" s="194" cm="1">
        <f t="array" ref="M854">IF(LEN($F854)&gt;0,1+IFERROR(SUMPRODUCT(TRANSPOSE('Input| Projects'!$AO854:$AQ854),INDEX('Input| Escalations'!$F$27:$L$29,,MATCH(U$9,'Input| Escalations'!$F$21:$L$21,0))),0),0)</f>
        <v>0</v>
      </c>
      <c r="N854" s="194" cm="1">
        <f t="array" ref="N854">IF(LEN($F854)&gt;0,1+IFERROR(SUMPRODUCT(TRANSPOSE('Input| Projects'!$AO854:$AQ854),INDEX('Input| Escalations'!$F$27:$L$29,,MATCH(V$9,'Input| Escalations'!$F$21:$L$21,0))),0),0)</f>
        <v>0</v>
      </c>
      <c r="O854" s="194" cm="1">
        <f t="array" ref="O854">IF(LEN($F854)&gt;0,1+IFERROR(SUMPRODUCT(TRANSPOSE('Input| Projects'!$AO854:$AQ854),INDEX('Input| Escalations'!$F$27:$L$29,,MATCH(W$9,'Input| Escalations'!$F$21:$L$21,0))),0),0)</f>
        <v>0</v>
      </c>
      <c r="P854" s="10"/>
      <c r="Q854" s="172">
        <f>IFERROR(IF(ISNUMBER(FIND("decision",'Input| Setup'!$F$6)),'Input| Projects'!Y854,'Input| Projects'!I854)*'Input| Escalations'!$I$17*I854,0)</f>
        <v>0</v>
      </c>
      <c r="R854" s="172">
        <f>IFERROR(IF(ISNUMBER(FIND("decision",'Input| Setup'!$F$6)),'Input| Projects'!Z854,'Input| Projects'!J854)*'Input| Escalations'!$I$17*J854,0)</f>
        <v>0</v>
      </c>
      <c r="S854" s="172">
        <f>IFERROR(IF(ISNUMBER(FIND("decision",'Input| Setup'!$F$6)),'Input| Projects'!AA854,'Input| Projects'!K854)*'Input| Escalations'!$I$17*K854,0)</f>
        <v>0</v>
      </c>
      <c r="T854" s="172">
        <f>IFERROR(IF(ISNUMBER(FIND("decision",'Input| Setup'!$F$6)),'Input| Projects'!AB854,'Input| Projects'!L854)*'Input| Escalations'!$I$17*L854,0)</f>
        <v>0</v>
      </c>
      <c r="U854" s="172">
        <f>IFERROR(IF(ISNUMBER(FIND("decision",'Input| Setup'!$F$6)),'Input| Projects'!AC854,'Input| Projects'!M854)*'Input| Escalations'!$I$17*M854,0)</f>
        <v>0</v>
      </c>
      <c r="V854" s="172">
        <f>IFERROR(IF(ISNUMBER(FIND("decision",'Input| Setup'!$F$6)),'Input| Projects'!AD854,'Input| Projects'!N854)*'Input| Escalations'!$I$17*N854,0)</f>
        <v>0</v>
      </c>
      <c r="W854" s="172">
        <f>IFERROR(IF(ISNUMBER(FIND("decision",'Input| Setup'!$F$6)),'Input| Projects'!AE854,'Input| Projects'!O854)*'Input| Escalations'!$I$17*O854,0)</f>
        <v>0</v>
      </c>
      <c r="X854" s="175"/>
      <c r="Y854" s="172">
        <f>IF(ISNUMBER(FIND("decision",'Input| Setup'!$F$6)),'Input| Projects'!AG854,'Input| Projects'!Q854)*I854*'Input| Escalations'!$I$17</f>
        <v>0</v>
      </c>
      <c r="Z854" s="172">
        <f>IF(ISNUMBER(FIND("decision",'Input| Setup'!$F$6)),'Input| Projects'!AH854,'Input| Projects'!R854)*J854*'Input| Escalations'!$I$17</f>
        <v>0</v>
      </c>
      <c r="AA854" s="172">
        <f>IF(ISNUMBER(FIND("decision",'Input| Setup'!$F$6)),'Input| Projects'!AI854,'Input| Projects'!S854)*K854*'Input| Escalations'!$I$17</f>
        <v>0</v>
      </c>
      <c r="AB854" s="172">
        <f>IF(ISNUMBER(FIND("decision",'Input| Setup'!$F$6)),'Input| Projects'!AJ854,'Input| Projects'!T854)*L854*'Input| Escalations'!$I$17</f>
        <v>0</v>
      </c>
      <c r="AC854" s="172">
        <f>IF(ISNUMBER(FIND("decision",'Input| Setup'!$F$6)),'Input| Projects'!AK854,'Input| Projects'!U854)*M854*'Input| Escalations'!$I$17</f>
        <v>0</v>
      </c>
      <c r="AD854" s="172">
        <f>IF(ISNUMBER(FIND("decision",'Input| Setup'!$F$6)),'Input| Projects'!AL854,'Input| Projects'!V854)*N854*'Input| Escalations'!$I$17</f>
        <v>0</v>
      </c>
      <c r="AE854" s="172">
        <f>IF(ISNUMBER(FIND("decision",'Input| Setup'!$F$6)),'Input| Projects'!AM854,'Input| Projects'!W854)*O854*'Input| Escalations'!$I$17</f>
        <v>0</v>
      </c>
      <c r="AF854" s="175"/>
      <c r="AG854" s="172" cm="1">
        <f t="array" ref="AG854">IFERROR(--('Input| Projects'!$AS854="Yes")*_xlfn.SWITCH('Input| Overheads'!$C$50,"Direct costs",'Calc| Overheads Allocation'!C$8*Q854,"Internal labour",'Calc| Overheads Allocation'!C$8*Q854*'Input| Projects'!$AO854,"DNSP defined",'Calc| Overheads Allocation'!C$78*'Input| Projects'!$AV854,0),0)</f>
        <v>0</v>
      </c>
      <c r="AH854" s="172" cm="1">
        <f t="array" ref="AH854">IFERROR(--('Input| Projects'!$AS854="Yes")*_xlfn.SWITCH('Input| Overheads'!$C$50,"Direct costs",'Calc| Overheads Allocation'!D$8*R854,"Internal labour",'Calc| Overheads Allocation'!D$8*R854*'Input| Projects'!$AO854,"DNSP defined",'Calc| Overheads Allocation'!D$78*'Input| Projects'!$AV854,0),0)</f>
        <v>0</v>
      </c>
      <c r="AI854" s="172" cm="1">
        <f t="array" ref="AI854">IFERROR(--('Input| Projects'!$AS854="Yes")*_xlfn.SWITCH('Input| Overheads'!$C$50,"Direct costs",'Calc| Overheads Allocation'!E$8*S854,"Internal labour",'Calc| Overheads Allocation'!E$8*S854*'Input| Projects'!$AO854,"DNSP defined",'Calc| Overheads Allocation'!E$78*'Input| Projects'!$AV854,0),0)</f>
        <v>0</v>
      </c>
      <c r="AJ854" s="172" cm="1">
        <f t="array" ref="AJ854">IFERROR(--('Input| Projects'!$AS854="Yes")*_xlfn.SWITCH('Input| Overheads'!$C$50,"Direct costs",'Calc| Overheads Allocation'!F$8*T854,"Internal labour",'Calc| Overheads Allocation'!F$8*T854*'Input| Projects'!$AO854,"DNSP defined",'Calc| Overheads Allocation'!F$78*'Input| Projects'!$AV854,0),0)</f>
        <v>0</v>
      </c>
      <c r="AK854" s="172" cm="1">
        <f t="array" ref="AK854">IFERROR(--('Input| Projects'!$AS854="Yes")*_xlfn.SWITCH('Input| Overheads'!$C$50,"Direct costs",'Calc| Overheads Allocation'!G$8*U854,"Internal labour",'Calc| Overheads Allocation'!G$8*U854*'Input| Projects'!$AO854,"DNSP defined",'Calc| Overheads Allocation'!G$78*'Input| Projects'!$AV854,0),0)</f>
        <v>0</v>
      </c>
      <c r="AL854" s="172" cm="1">
        <f t="array" ref="AL854">IFERROR(--('Input| Projects'!$AS854="Yes")*_xlfn.SWITCH('Input| Overheads'!$C$50,"Direct costs",'Calc| Overheads Allocation'!H$8*V854,"Internal labour",'Calc| Overheads Allocation'!H$8*V854*'Input| Projects'!$AO854,"DNSP defined",'Calc| Overheads Allocation'!H$78*'Input| Projects'!$AV854,0),0)</f>
        <v>0</v>
      </c>
      <c r="AM854" s="172" cm="1">
        <f t="array" ref="AM854">IFERROR(--('Input| Projects'!$AS854="Yes")*_xlfn.SWITCH('Input| Overheads'!$C$50,"Direct costs",'Calc| Overheads Allocation'!I$8*W854,"Internal labour",'Calc| Overheads Allocation'!I$8*W854*'Input| Projects'!$AO854,"DNSP defined",'Calc| Overheads Allocation'!I$78*'Input| Projects'!$AV854,0),0)</f>
        <v>0</v>
      </c>
      <c r="AN854" s="175"/>
      <c r="AO854" s="172" cm="1">
        <f t="array" ref="AO854">IFERROR(--('Input| Projects'!$AT854="Yes")*_xlfn.SWITCH('Input| Overheads'!$C$50,"Direct costs",'Calc| Overheads Allocation'!C$9*Q854,"Internal labour",'Calc| Overheads Allocation'!C$9*Q854*'Input| Projects'!$AO854,"DNSP defined",'Calc| Overheads Allocation'!C$79*'Input| Projects'!$AW854,0),0)</f>
        <v>0</v>
      </c>
      <c r="AP854" s="172" cm="1">
        <f t="array" ref="AP854">IFERROR(--('Input| Projects'!$AT854="Yes")*_xlfn.SWITCH('Input| Overheads'!$C$50,"Direct costs",'Calc| Overheads Allocation'!D$9*R854,"Internal labour",'Calc| Overheads Allocation'!D$9*R854*'Input| Projects'!$AO854,"DNSP defined",'Calc| Overheads Allocation'!D$79*'Input| Projects'!$AW854,0),0)</f>
        <v>0</v>
      </c>
      <c r="AQ854" s="172" cm="1">
        <f t="array" ref="AQ854">IFERROR(--('Input| Projects'!$AT854="Yes")*_xlfn.SWITCH('Input| Overheads'!$C$50,"Direct costs",'Calc| Overheads Allocation'!E$9*S854,"Internal labour",'Calc| Overheads Allocation'!E$9*S854*'Input| Projects'!$AO854,"DNSP defined",'Calc| Overheads Allocation'!E$79*'Input| Projects'!$AW854,0),0)</f>
        <v>0</v>
      </c>
      <c r="AR854" s="172" cm="1">
        <f t="array" ref="AR854">IFERROR(--('Input| Projects'!$AT854="Yes")*_xlfn.SWITCH('Input| Overheads'!$C$50,"Direct costs",'Calc| Overheads Allocation'!F$9*T854,"Internal labour",'Calc| Overheads Allocation'!F$9*T854*'Input| Projects'!$AO854,"DNSP defined",'Calc| Overheads Allocation'!F$79*'Input| Projects'!$AW854,0),0)</f>
        <v>0</v>
      </c>
      <c r="AS854" s="172" cm="1">
        <f t="array" ref="AS854">IFERROR(--('Input| Projects'!$AT854="Yes")*_xlfn.SWITCH('Input| Overheads'!$C$50,"Direct costs",'Calc| Overheads Allocation'!G$9*U854,"Internal labour",'Calc| Overheads Allocation'!G$9*U854*'Input| Projects'!$AO854,"DNSP defined",'Calc| Overheads Allocation'!G$79*'Input| Projects'!$AW854,0),0)</f>
        <v>0</v>
      </c>
      <c r="AT854" s="172" cm="1">
        <f t="array" ref="AT854">IFERROR(--('Input| Projects'!$AT854="Yes")*_xlfn.SWITCH('Input| Overheads'!$C$50,"Direct costs",'Calc| Overheads Allocation'!H$9*V854,"Internal labour",'Calc| Overheads Allocation'!H$9*V854*'Input| Projects'!$AO854,"DNSP defined",'Calc| Overheads Allocation'!H$79*'Input| Projects'!$AW854,0),0)</f>
        <v>0</v>
      </c>
      <c r="AU854" s="172" cm="1">
        <f t="array" ref="AU854">IFERROR(--('Input| Projects'!$AT854="Yes")*_xlfn.SWITCH('Input| Overheads'!$C$50,"Direct costs",'Calc| Overheads Allocation'!I$9*W854,"Internal labour",'Calc| Overheads Allocation'!I$9*W854*'Input| Projects'!$AO854,"DNSP defined",'Calc| Overheads Allocation'!I$79*'Input| Projects'!$AW854,0),0)</f>
        <v>0</v>
      </c>
      <c r="AV854" s="175"/>
      <c r="AW854" s="172">
        <f t="shared" si="310"/>
        <v>0</v>
      </c>
      <c r="AX854" s="172">
        <f t="shared" si="311"/>
        <v>0</v>
      </c>
      <c r="AY854" s="172">
        <f t="shared" si="312"/>
        <v>0</v>
      </c>
      <c r="AZ854" s="172">
        <f t="shared" si="313"/>
        <v>0</v>
      </c>
      <c r="BA854" s="172">
        <f t="shared" si="314"/>
        <v>0</v>
      </c>
      <c r="BB854" s="172">
        <f t="shared" si="315"/>
        <v>0</v>
      </c>
      <c r="BC854" s="172">
        <f t="shared" si="316"/>
        <v>0</v>
      </c>
      <c r="BD854" s="176"/>
      <c r="BE854" s="172">
        <f t="shared" si="317"/>
        <v>0</v>
      </c>
      <c r="BF854" s="172">
        <f t="shared" si="318"/>
        <v>0</v>
      </c>
      <c r="BG854" s="172">
        <f t="shared" si="319"/>
        <v>0</v>
      </c>
      <c r="BH854" s="172">
        <f t="shared" si="320"/>
        <v>0</v>
      </c>
      <c r="BI854" s="172">
        <f t="shared" si="321"/>
        <v>0</v>
      </c>
      <c r="BJ854" s="172">
        <f t="shared" si="322"/>
        <v>0</v>
      </c>
      <c r="BK854" s="172">
        <f t="shared" si="323"/>
        <v>0</v>
      </c>
      <c r="BL854" s="176"/>
      <c r="BM854" s="172">
        <f t="shared" si="302"/>
        <v>0</v>
      </c>
      <c r="BN854" s="172">
        <f t="shared" si="303"/>
        <v>0</v>
      </c>
      <c r="BO854" s="172">
        <f t="shared" si="304"/>
        <v>0</v>
      </c>
      <c r="BP854" s="172">
        <f t="shared" si="305"/>
        <v>0</v>
      </c>
      <c r="BQ854" s="172">
        <f t="shared" si="306"/>
        <v>0</v>
      </c>
      <c r="BR854" s="172">
        <f t="shared" si="307"/>
        <v>0</v>
      </c>
      <c r="BS854" s="172">
        <f t="shared" si="308"/>
        <v>0</v>
      </c>
      <c r="BT854" s="55"/>
      <c r="BU854" s="158">
        <f>SUMIF('Input| Projects'!$BA$8:$CX$8,RIGHT(BU$9,3),'Input| Projects'!$BA854:$CX854)</f>
        <v>0</v>
      </c>
      <c r="BV854" s="158">
        <f>SUMIF('Input| Projects'!$BA$8:$CX$8,RIGHT(BV$9,3),'Input| Projects'!$BA854:$CX854)</f>
        <v>0</v>
      </c>
      <c r="BW854" s="79" t="str">
        <f t="shared" si="309"/>
        <v/>
      </c>
    </row>
    <row r="855" spans="2:75" x14ac:dyDescent="0.2">
      <c r="B855" s="123">
        <f>IFERROR('Input| Projects'!B855,"")</f>
        <v>846</v>
      </c>
      <c r="C855" s="160" t="str">
        <f>IFERROR(IF('Input| Projects'!C855="","",'Input| Projects'!C855),"")</f>
        <v/>
      </c>
      <c r="D855" s="160" t="str">
        <f>IFERROR(IF('Input| Projects'!D855="","",'Input| Projects'!D855),"")</f>
        <v/>
      </c>
      <c r="E855" s="53"/>
      <c r="F855" s="160" t="str">
        <f>IF(LEN('Input| Projects'!F855)&gt;0,'Input| Projects'!F855,"")</f>
        <v/>
      </c>
      <c r="G855" s="160" t="str">
        <f>IF(LEN('Input| Projects'!G855)&gt;0,'Input| Projects'!G855,"")</f>
        <v/>
      </c>
      <c r="H855" s="10"/>
      <c r="I855" s="194" cm="1">
        <f t="array" ref="I855">IF(LEN($F855)&gt;0,1+IFERROR(SUMPRODUCT(TRANSPOSE('Input| Projects'!$AO855:$AQ855),INDEX('Input| Escalations'!$F$27:$L$29,,MATCH(Q$9,'Input| Escalations'!$F$21:$L$21,0))),0),0)</f>
        <v>0</v>
      </c>
      <c r="J855" s="194" cm="1">
        <f t="array" ref="J855">IF(LEN($F855)&gt;0,1+IFERROR(SUMPRODUCT(TRANSPOSE('Input| Projects'!$AO855:$AQ855),INDEX('Input| Escalations'!$F$27:$L$29,,MATCH(R$9,'Input| Escalations'!$F$21:$L$21,0))),0),0)</f>
        <v>0</v>
      </c>
      <c r="K855" s="194" cm="1">
        <f t="array" ref="K855">IF(LEN($F855)&gt;0,1+IFERROR(SUMPRODUCT(TRANSPOSE('Input| Projects'!$AO855:$AQ855),INDEX('Input| Escalations'!$F$27:$L$29,,MATCH(S$9,'Input| Escalations'!$F$21:$L$21,0))),0),0)</f>
        <v>0</v>
      </c>
      <c r="L855" s="194" cm="1">
        <f t="array" ref="L855">IF(LEN($F855)&gt;0,1+IFERROR(SUMPRODUCT(TRANSPOSE('Input| Projects'!$AO855:$AQ855),INDEX('Input| Escalations'!$F$27:$L$29,,MATCH(T$9,'Input| Escalations'!$F$21:$L$21,0))),0),0)</f>
        <v>0</v>
      </c>
      <c r="M855" s="194" cm="1">
        <f t="array" ref="M855">IF(LEN($F855)&gt;0,1+IFERROR(SUMPRODUCT(TRANSPOSE('Input| Projects'!$AO855:$AQ855),INDEX('Input| Escalations'!$F$27:$L$29,,MATCH(U$9,'Input| Escalations'!$F$21:$L$21,0))),0),0)</f>
        <v>0</v>
      </c>
      <c r="N855" s="194" cm="1">
        <f t="array" ref="N855">IF(LEN($F855)&gt;0,1+IFERROR(SUMPRODUCT(TRANSPOSE('Input| Projects'!$AO855:$AQ855),INDEX('Input| Escalations'!$F$27:$L$29,,MATCH(V$9,'Input| Escalations'!$F$21:$L$21,0))),0),0)</f>
        <v>0</v>
      </c>
      <c r="O855" s="194" cm="1">
        <f t="array" ref="O855">IF(LEN($F855)&gt;0,1+IFERROR(SUMPRODUCT(TRANSPOSE('Input| Projects'!$AO855:$AQ855),INDEX('Input| Escalations'!$F$27:$L$29,,MATCH(W$9,'Input| Escalations'!$F$21:$L$21,0))),0),0)</f>
        <v>0</v>
      </c>
      <c r="P855" s="10"/>
      <c r="Q855" s="172">
        <f>IFERROR(IF(ISNUMBER(FIND("decision",'Input| Setup'!$F$6)),'Input| Projects'!Y855,'Input| Projects'!I855)*'Input| Escalations'!$I$17*I855,0)</f>
        <v>0</v>
      </c>
      <c r="R855" s="172">
        <f>IFERROR(IF(ISNUMBER(FIND("decision",'Input| Setup'!$F$6)),'Input| Projects'!Z855,'Input| Projects'!J855)*'Input| Escalations'!$I$17*J855,0)</f>
        <v>0</v>
      </c>
      <c r="S855" s="172">
        <f>IFERROR(IF(ISNUMBER(FIND("decision",'Input| Setup'!$F$6)),'Input| Projects'!AA855,'Input| Projects'!K855)*'Input| Escalations'!$I$17*K855,0)</f>
        <v>0</v>
      </c>
      <c r="T855" s="172">
        <f>IFERROR(IF(ISNUMBER(FIND("decision",'Input| Setup'!$F$6)),'Input| Projects'!AB855,'Input| Projects'!L855)*'Input| Escalations'!$I$17*L855,0)</f>
        <v>0</v>
      </c>
      <c r="U855" s="172">
        <f>IFERROR(IF(ISNUMBER(FIND("decision",'Input| Setup'!$F$6)),'Input| Projects'!AC855,'Input| Projects'!M855)*'Input| Escalations'!$I$17*M855,0)</f>
        <v>0</v>
      </c>
      <c r="V855" s="172">
        <f>IFERROR(IF(ISNUMBER(FIND("decision",'Input| Setup'!$F$6)),'Input| Projects'!AD855,'Input| Projects'!N855)*'Input| Escalations'!$I$17*N855,0)</f>
        <v>0</v>
      </c>
      <c r="W855" s="172">
        <f>IFERROR(IF(ISNUMBER(FIND("decision",'Input| Setup'!$F$6)),'Input| Projects'!AE855,'Input| Projects'!O855)*'Input| Escalations'!$I$17*O855,0)</f>
        <v>0</v>
      </c>
      <c r="X855" s="175"/>
      <c r="Y855" s="172">
        <f>IF(ISNUMBER(FIND("decision",'Input| Setup'!$F$6)),'Input| Projects'!AG855,'Input| Projects'!Q855)*I855*'Input| Escalations'!$I$17</f>
        <v>0</v>
      </c>
      <c r="Z855" s="172">
        <f>IF(ISNUMBER(FIND("decision",'Input| Setup'!$F$6)),'Input| Projects'!AH855,'Input| Projects'!R855)*J855*'Input| Escalations'!$I$17</f>
        <v>0</v>
      </c>
      <c r="AA855" s="172">
        <f>IF(ISNUMBER(FIND("decision",'Input| Setup'!$F$6)),'Input| Projects'!AI855,'Input| Projects'!S855)*K855*'Input| Escalations'!$I$17</f>
        <v>0</v>
      </c>
      <c r="AB855" s="172">
        <f>IF(ISNUMBER(FIND("decision",'Input| Setup'!$F$6)),'Input| Projects'!AJ855,'Input| Projects'!T855)*L855*'Input| Escalations'!$I$17</f>
        <v>0</v>
      </c>
      <c r="AC855" s="172">
        <f>IF(ISNUMBER(FIND("decision",'Input| Setup'!$F$6)),'Input| Projects'!AK855,'Input| Projects'!U855)*M855*'Input| Escalations'!$I$17</f>
        <v>0</v>
      </c>
      <c r="AD855" s="172">
        <f>IF(ISNUMBER(FIND("decision",'Input| Setup'!$F$6)),'Input| Projects'!AL855,'Input| Projects'!V855)*N855*'Input| Escalations'!$I$17</f>
        <v>0</v>
      </c>
      <c r="AE855" s="172">
        <f>IF(ISNUMBER(FIND("decision",'Input| Setup'!$F$6)),'Input| Projects'!AM855,'Input| Projects'!W855)*O855*'Input| Escalations'!$I$17</f>
        <v>0</v>
      </c>
      <c r="AF855" s="175"/>
      <c r="AG855" s="172" cm="1">
        <f t="array" ref="AG855">IFERROR(--('Input| Projects'!$AS855="Yes")*_xlfn.SWITCH('Input| Overheads'!$C$50,"Direct costs",'Calc| Overheads Allocation'!C$8*Q855,"Internal labour",'Calc| Overheads Allocation'!C$8*Q855*'Input| Projects'!$AO855,"DNSP defined",'Calc| Overheads Allocation'!C$78*'Input| Projects'!$AV855,0),0)</f>
        <v>0</v>
      </c>
      <c r="AH855" s="172" cm="1">
        <f t="array" ref="AH855">IFERROR(--('Input| Projects'!$AS855="Yes")*_xlfn.SWITCH('Input| Overheads'!$C$50,"Direct costs",'Calc| Overheads Allocation'!D$8*R855,"Internal labour",'Calc| Overheads Allocation'!D$8*R855*'Input| Projects'!$AO855,"DNSP defined",'Calc| Overheads Allocation'!D$78*'Input| Projects'!$AV855,0),0)</f>
        <v>0</v>
      </c>
      <c r="AI855" s="172" cm="1">
        <f t="array" ref="AI855">IFERROR(--('Input| Projects'!$AS855="Yes")*_xlfn.SWITCH('Input| Overheads'!$C$50,"Direct costs",'Calc| Overheads Allocation'!E$8*S855,"Internal labour",'Calc| Overheads Allocation'!E$8*S855*'Input| Projects'!$AO855,"DNSP defined",'Calc| Overheads Allocation'!E$78*'Input| Projects'!$AV855,0),0)</f>
        <v>0</v>
      </c>
      <c r="AJ855" s="172" cm="1">
        <f t="array" ref="AJ855">IFERROR(--('Input| Projects'!$AS855="Yes")*_xlfn.SWITCH('Input| Overheads'!$C$50,"Direct costs",'Calc| Overheads Allocation'!F$8*T855,"Internal labour",'Calc| Overheads Allocation'!F$8*T855*'Input| Projects'!$AO855,"DNSP defined",'Calc| Overheads Allocation'!F$78*'Input| Projects'!$AV855,0),0)</f>
        <v>0</v>
      </c>
      <c r="AK855" s="172" cm="1">
        <f t="array" ref="AK855">IFERROR(--('Input| Projects'!$AS855="Yes")*_xlfn.SWITCH('Input| Overheads'!$C$50,"Direct costs",'Calc| Overheads Allocation'!G$8*U855,"Internal labour",'Calc| Overheads Allocation'!G$8*U855*'Input| Projects'!$AO855,"DNSP defined",'Calc| Overheads Allocation'!G$78*'Input| Projects'!$AV855,0),0)</f>
        <v>0</v>
      </c>
      <c r="AL855" s="172" cm="1">
        <f t="array" ref="AL855">IFERROR(--('Input| Projects'!$AS855="Yes")*_xlfn.SWITCH('Input| Overheads'!$C$50,"Direct costs",'Calc| Overheads Allocation'!H$8*V855,"Internal labour",'Calc| Overheads Allocation'!H$8*V855*'Input| Projects'!$AO855,"DNSP defined",'Calc| Overheads Allocation'!H$78*'Input| Projects'!$AV855,0),0)</f>
        <v>0</v>
      </c>
      <c r="AM855" s="172" cm="1">
        <f t="array" ref="AM855">IFERROR(--('Input| Projects'!$AS855="Yes")*_xlfn.SWITCH('Input| Overheads'!$C$50,"Direct costs",'Calc| Overheads Allocation'!I$8*W855,"Internal labour",'Calc| Overheads Allocation'!I$8*W855*'Input| Projects'!$AO855,"DNSP defined",'Calc| Overheads Allocation'!I$78*'Input| Projects'!$AV855,0),0)</f>
        <v>0</v>
      </c>
      <c r="AN855" s="175"/>
      <c r="AO855" s="172" cm="1">
        <f t="array" ref="AO855">IFERROR(--('Input| Projects'!$AT855="Yes")*_xlfn.SWITCH('Input| Overheads'!$C$50,"Direct costs",'Calc| Overheads Allocation'!C$9*Q855,"Internal labour",'Calc| Overheads Allocation'!C$9*Q855*'Input| Projects'!$AO855,"DNSP defined",'Calc| Overheads Allocation'!C$79*'Input| Projects'!$AW855,0),0)</f>
        <v>0</v>
      </c>
      <c r="AP855" s="172" cm="1">
        <f t="array" ref="AP855">IFERROR(--('Input| Projects'!$AT855="Yes")*_xlfn.SWITCH('Input| Overheads'!$C$50,"Direct costs",'Calc| Overheads Allocation'!D$9*R855,"Internal labour",'Calc| Overheads Allocation'!D$9*R855*'Input| Projects'!$AO855,"DNSP defined",'Calc| Overheads Allocation'!D$79*'Input| Projects'!$AW855,0),0)</f>
        <v>0</v>
      </c>
      <c r="AQ855" s="172" cm="1">
        <f t="array" ref="AQ855">IFERROR(--('Input| Projects'!$AT855="Yes")*_xlfn.SWITCH('Input| Overheads'!$C$50,"Direct costs",'Calc| Overheads Allocation'!E$9*S855,"Internal labour",'Calc| Overheads Allocation'!E$9*S855*'Input| Projects'!$AO855,"DNSP defined",'Calc| Overheads Allocation'!E$79*'Input| Projects'!$AW855,0),0)</f>
        <v>0</v>
      </c>
      <c r="AR855" s="172" cm="1">
        <f t="array" ref="AR855">IFERROR(--('Input| Projects'!$AT855="Yes")*_xlfn.SWITCH('Input| Overheads'!$C$50,"Direct costs",'Calc| Overheads Allocation'!F$9*T855,"Internal labour",'Calc| Overheads Allocation'!F$9*T855*'Input| Projects'!$AO855,"DNSP defined",'Calc| Overheads Allocation'!F$79*'Input| Projects'!$AW855,0),0)</f>
        <v>0</v>
      </c>
      <c r="AS855" s="172" cm="1">
        <f t="array" ref="AS855">IFERROR(--('Input| Projects'!$AT855="Yes")*_xlfn.SWITCH('Input| Overheads'!$C$50,"Direct costs",'Calc| Overheads Allocation'!G$9*U855,"Internal labour",'Calc| Overheads Allocation'!G$9*U855*'Input| Projects'!$AO855,"DNSP defined",'Calc| Overheads Allocation'!G$79*'Input| Projects'!$AW855,0),0)</f>
        <v>0</v>
      </c>
      <c r="AT855" s="172" cm="1">
        <f t="array" ref="AT855">IFERROR(--('Input| Projects'!$AT855="Yes")*_xlfn.SWITCH('Input| Overheads'!$C$50,"Direct costs",'Calc| Overheads Allocation'!H$9*V855,"Internal labour",'Calc| Overheads Allocation'!H$9*V855*'Input| Projects'!$AO855,"DNSP defined",'Calc| Overheads Allocation'!H$79*'Input| Projects'!$AW855,0),0)</f>
        <v>0</v>
      </c>
      <c r="AU855" s="172" cm="1">
        <f t="array" ref="AU855">IFERROR(--('Input| Projects'!$AT855="Yes")*_xlfn.SWITCH('Input| Overheads'!$C$50,"Direct costs",'Calc| Overheads Allocation'!I$9*W855,"Internal labour",'Calc| Overheads Allocation'!I$9*W855*'Input| Projects'!$AO855,"DNSP defined",'Calc| Overheads Allocation'!I$79*'Input| Projects'!$AW855,0),0)</f>
        <v>0</v>
      </c>
      <c r="AV855" s="175"/>
      <c r="AW855" s="172">
        <f t="shared" si="310"/>
        <v>0</v>
      </c>
      <c r="AX855" s="172">
        <f t="shared" si="311"/>
        <v>0</v>
      </c>
      <c r="AY855" s="172">
        <f t="shared" si="312"/>
        <v>0</v>
      </c>
      <c r="AZ855" s="172">
        <f t="shared" si="313"/>
        <v>0</v>
      </c>
      <c r="BA855" s="172">
        <f t="shared" si="314"/>
        <v>0</v>
      </c>
      <c r="BB855" s="172">
        <f t="shared" si="315"/>
        <v>0</v>
      </c>
      <c r="BC855" s="172">
        <f t="shared" si="316"/>
        <v>0</v>
      </c>
      <c r="BD855" s="176"/>
      <c r="BE855" s="172">
        <f t="shared" si="317"/>
        <v>0</v>
      </c>
      <c r="BF855" s="172">
        <f t="shared" si="318"/>
        <v>0</v>
      </c>
      <c r="BG855" s="172">
        <f t="shared" si="319"/>
        <v>0</v>
      </c>
      <c r="BH855" s="172">
        <f t="shared" si="320"/>
        <v>0</v>
      </c>
      <c r="BI855" s="172">
        <f t="shared" si="321"/>
        <v>0</v>
      </c>
      <c r="BJ855" s="172">
        <f t="shared" si="322"/>
        <v>0</v>
      </c>
      <c r="BK855" s="172">
        <f t="shared" si="323"/>
        <v>0</v>
      </c>
      <c r="BL855" s="176"/>
      <c r="BM855" s="172">
        <f t="shared" si="302"/>
        <v>0</v>
      </c>
      <c r="BN855" s="172">
        <f t="shared" si="303"/>
        <v>0</v>
      </c>
      <c r="BO855" s="172">
        <f t="shared" si="304"/>
        <v>0</v>
      </c>
      <c r="BP855" s="172">
        <f t="shared" si="305"/>
        <v>0</v>
      </c>
      <c r="BQ855" s="172">
        <f t="shared" si="306"/>
        <v>0</v>
      </c>
      <c r="BR855" s="172">
        <f t="shared" si="307"/>
        <v>0</v>
      </c>
      <c r="BS855" s="172">
        <f t="shared" si="308"/>
        <v>0</v>
      </c>
      <c r="BT855" s="55"/>
      <c r="BU855" s="158">
        <f>SUMIF('Input| Projects'!$BA$8:$CX$8,RIGHT(BU$9,3),'Input| Projects'!$BA855:$CX855)</f>
        <v>0</v>
      </c>
      <c r="BV855" s="158">
        <f>SUMIF('Input| Projects'!$BA$8:$CX$8,RIGHT(BV$9,3),'Input| Projects'!$BA855:$CX855)</f>
        <v>0</v>
      </c>
      <c r="BW855" s="79" t="str">
        <f t="shared" si="309"/>
        <v/>
      </c>
    </row>
    <row r="856" spans="2:75" x14ac:dyDescent="0.2">
      <c r="B856" s="123">
        <f>IFERROR('Input| Projects'!B856,"")</f>
        <v>847</v>
      </c>
      <c r="C856" s="160" t="str">
        <f>IFERROR(IF('Input| Projects'!C856="","",'Input| Projects'!C856),"")</f>
        <v/>
      </c>
      <c r="D856" s="160" t="str">
        <f>IFERROR(IF('Input| Projects'!D856="","",'Input| Projects'!D856),"")</f>
        <v/>
      </c>
      <c r="E856" s="53"/>
      <c r="F856" s="160" t="str">
        <f>IF(LEN('Input| Projects'!F856)&gt;0,'Input| Projects'!F856,"")</f>
        <v/>
      </c>
      <c r="G856" s="160" t="str">
        <f>IF(LEN('Input| Projects'!G856)&gt;0,'Input| Projects'!G856,"")</f>
        <v/>
      </c>
      <c r="H856" s="10"/>
      <c r="I856" s="194" cm="1">
        <f t="array" ref="I856">IF(LEN($F856)&gt;0,1+IFERROR(SUMPRODUCT(TRANSPOSE('Input| Projects'!$AO856:$AQ856),INDEX('Input| Escalations'!$F$27:$L$29,,MATCH(Q$9,'Input| Escalations'!$F$21:$L$21,0))),0),0)</f>
        <v>0</v>
      </c>
      <c r="J856" s="194" cm="1">
        <f t="array" ref="J856">IF(LEN($F856)&gt;0,1+IFERROR(SUMPRODUCT(TRANSPOSE('Input| Projects'!$AO856:$AQ856),INDEX('Input| Escalations'!$F$27:$L$29,,MATCH(R$9,'Input| Escalations'!$F$21:$L$21,0))),0),0)</f>
        <v>0</v>
      </c>
      <c r="K856" s="194" cm="1">
        <f t="array" ref="K856">IF(LEN($F856)&gt;0,1+IFERROR(SUMPRODUCT(TRANSPOSE('Input| Projects'!$AO856:$AQ856),INDEX('Input| Escalations'!$F$27:$L$29,,MATCH(S$9,'Input| Escalations'!$F$21:$L$21,0))),0),0)</f>
        <v>0</v>
      </c>
      <c r="L856" s="194" cm="1">
        <f t="array" ref="L856">IF(LEN($F856)&gt;0,1+IFERROR(SUMPRODUCT(TRANSPOSE('Input| Projects'!$AO856:$AQ856),INDEX('Input| Escalations'!$F$27:$L$29,,MATCH(T$9,'Input| Escalations'!$F$21:$L$21,0))),0),0)</f>
        <v>0</v>
      </c>
      <c r="M856" s="194" cm="1">
        <f t="array" ref="M856">IF(LEN($F856)&gt;0,1+IFERROR(SUMPRODUCT(TRANSPOSE('Input| Projects'!$AO856:$AQ856),INDEX('Input| Escalations'!$F$27:$L$29,,MATCH(U$9,'Input| Escalations'!$F$21:$L$21,0))),0),0)</f>
        <v>0</v>
      </c>
      <c r="N856" s="194" cm="1">
        <f t="array" ref="N856">IF(LEN($F856)&gt;0,1+IFERROR(SUMPRODUCT(TRANSPOSE('Input| Projects'!$AO856:$AQ856),INDEX('Input| Escalations'!$F$27:$L$29,,MATCH(V$9,'Input| Escalations'!$F$21:$L$21,0))),0),0)</f>
        <v>0</v>
      </c>
      <c r="O856" s="194" cm="1">
        <f t="array" ref="O856">IF(LEN($F856)&gt;0,1+IFERROR(SUMPRODUCT(TRANSPOSE('Input| Projects'!$AO856:$AQ856),INDEX('Input| Escalations'!$F$27:$L$29,,MATCH(W$9,'Input| Escalations'!$F$21:$L$21,0))),0),0)</f>
        <v>0</v>
      </c>
      <c r="P856" s="10"/>
      <c r="Q856" s="172">
        <f>IFERROR(IF(ISNUMBER(FIND("decision",'Input| Setup'!$F$6)),'Input| Projects'!Y856,'Input| Projects'!I856)*'Input| Escalations'!$I$17*I856,0)</f>
        <v>0</v>
      </c>
      <c r="R856" s="172">
        <f>IFERROR(IF(ISNUMBER(FIND("decision",'Input| Setup'!$F$6)),'Input| Projects'!Z856,'Input| Projects'!J856)*'Input| Escalations'!$I$17*J856,0)</f>
        <v>0</v>
      </c>
      <c r="S856" s="172">
        <f>IFERROR(IF(ISNUMBER(FIND("decision",'Input| Setup'!$F$6)),'Input| Projects'!AA856,'Input| Projects'!K856)*'Input| Escalations'!$I$17*K856,0)</f>
        <v>0</v>
      </c>
      <c r="T856" s="172">
        <f>IFERROR(IF(ISNUMBER(FIND("decision",'Input| Setup'!$F$6)),'Input| Projects'!AB856,'Input| Projects'!L856)*'Input| Escalations'!$I$17*L856,0)</f>
        <v>0</v>
      </c>
      <c r="U856" s="172">
        <f>IFERROR(IF(ISNUMBER(FIND("decision",'Input| Setup'!$F$6)),'Input| Projects'!AC856,'Input| Projects'!M856)*'Input| Escalations'!$I$17*M856,0)</f>
        <v>0</v>
      </c>
      <c r="V856" s="172">
        <f>IFERROR(IF(ISNUMBER(FIND("decision",'Input| Setup'!$F$6)),'Input| Projects'!AD856,'Input| Projects'!N856)*'Input| Escalations'!$I$17*N856,0)</f>
        <v>0</v>
      </c>
      <c r="W856" s="172">
        <f>IFERROR(IF(ISNUMBER(FIND("decision",'Input| Setup'!$F$6)),'Input| Projects'!AE856,'Input| Projects'!O856)*'Input| Escalations'!$I$17*O856,0)</f>
        <v>0</v>
      </c>
      <c r="X856" s="175"/>
      <c r="Y856" s="172">
        <f>IF(ISNUMBER(FIND("decision",'Input| Setup'!$F$6)),'Input| Projects'!AG856,'Input| Projects'!Q856)*I856*'Input| Escalations'!$I$17</f>
        <v>0</v>
      </c>
      <c r="Z856" s="172">
        <f>IF(ISNUMBER(FIND("decision",'Input| Setup'!$F$6)),'Input| Projects'!AH856,'Input| Projects'!R856)*J856*'Input| Escalations'!$I$17</f>
        <v>0</v>
      </c>
      <c r="AA856" s="172">
        <f>IF(ISNUMBER(FIND("decision",'Input| Setup'!$F$6)),'Input| Projects'!AI856,'Input| Projects'!S856)*K856*'Input| Escalations'!$I$17</f>
        <v>0</v>
      </c>
      <c r="AB856" s="172">
        <f>IF(ISNUMBER(FIND("decision",'Input| Setup'!$F$6)),'Input| Projects'!AJ856,'Input| Projects'!T856)*L856*'Input| Escalations'!$I$17</f>
        <v>0</v>
      </c>
      <c r="AC856" s="172">
        <f>IF(ISNUMBER(FIND("decision",'Input| Setup'!$F$6)),'Input| Projects'!AK856,'Input| Projects'!U856)*M856*'Input| Escalations'!$I$17</f>
        <v>0</v>
      </c>
      <c r="AD856" s="172">
        <f>IF(ISNUMBER(FIND("decision",'Input| Setup'!$F$6)),'Input| Projects'!AL856,'Input| Projects'!V856)*N856*'Input| Escalations'!$I$17</f>
        <v>0</v>
      </c>
      <c r="AE856" s="172">
        <f>IF(ISNUMBER(FIND("decision",'Input| Setup'!$F$6)),'Input| Projects'!AM856,'Input| Projects'!W856)*O856*'Input| Escalations'!$I$17</f>
        <v>0</v>
      </c>
      <c r="AF856" s="175"/>
      <c r="AG856" s="172" cm="1">
        <f t="array" ref="AG856">IFERROR(--('Input| Projects'!$AS856="Yes")*_xlfn.SWITCH('Input| Overheads'!$C$50,"Direct costs",'Calc| Overheads Allocation'!C$8*Q856,"Internal labour",'Calc| Overheads Allocation'!C$8*Q856*'Input| Projects'!$AO856,"DNSP defined",'Calc| Overheads Allocation'!C$78*'Input| Projects'!$AV856,0),0)</f>
        <v>0</v>
      </c>
      <c r="AH856" s="172" cm="1">
        <f t="array" ref="AH856">IFERROR(--('Input| Projects'!$AS856="Yes")*_xlfn.SWITCH('Input| Overheads'!$C$50,"Direct costs",'Calc| Overheads Allocation'!D$8*R856,"Internal labour",'Calc| Overheads Allocation'!D$8*R856*'Input| Projects'!$AO856,"DNSP defined",'Calc| Overheads Allocation'!D$78*'Input| Projects'!$AV856,0),0)</f>
        <v>0</v>
      </c>
      <c r="AI856" s="172" cm="1">
        <f t="array" ref="AI856">IFERROR(--('Input| Projects'!$AS856="Yes")*_xlfn.SWITCH('Input| Overheads'!$C$50,"Direct costs",'Calc| Overheads Allocation'!E$8*S856,"Internal labour",'Calc| Overheads Allocation'!E$8*S856*'Input| Projects'!$AO856,"DNSP defined",'Calc| Overheads Allocation'!E$78*'Input| Projects'!$AV856,0),0)</f>
        <v>0</v>
      </c>
      <c r="AJ856" s="172" cm="1">
        <f t="array" ref="AJ856">IFERROR(--('Input| Projects'!$AS856="Yes")*_xlfn.SWITCH('Input| Overheads'!$C$50,"Direct costs",'Calc| Overheads Allocation'!F$8*T856,"Internal labour",'Calc| Overheads Allocation'!F$8*T856*'Input| Projects'!$AO856,"DNSP defined",'Calc| Overheads Allocation'!F$78*'Input| Projects'!$AV856,0),0)</f>
        <v>0</v>
      </c>
      <c r="AK856" s="172" cm="1">
        <f t="array" ref="AK856">IFERROR(--('Input| Projects'!$AS856="Yes")*_xlfn.SWITCH('Input| Overheads'!$C$50,"Direct costs",'Calc| Overheads Allocation'!G$8*U856,"Internal labour",'Calc| Overheads Allocation'!G$8*U856*'Input| Projects'!$AO856,"DNSP defined",'Calc| Overheads Allocation'!G$78*'Input| Projects'!$AV856,0),0)</f>
        <v>0</v>
      </c>
      <c r="AL856" s="172" cm="1">
        <f t="array" ref="AL856">IFERROR(--('Input| Projects'!$AS856="Yes")*_xlfn.SWITCH('Input| Overheads'!$C$50,"Direct costs",'Calc| Overheads Allocation'!H$8*V856,"Internal labour",'Calc| Overheads Allocation'!H$8*V856*'Input| Projects'!$AO856,"DNSP defined",'Calc| Overheads Allocation'!H$78*'Input| Projects'!$AV856,0),0)</f>
        <v>0</v>
      </c>
      <c r="AM856" s="172" cm="1">
        <f t="array" ref="AM856">IFERROR(--('Input| Projects'!$AS856="Yes")*_xlfn.SWITCH('Input| Overheads'!$C$50,"Direct costs",'Calc| Overheads Allocation'!I$8*W856,"Internal labour",'Calc| Overheads Allocation'!I$8*W856*'Input| Projects'!$AO856,"DNSP defined",'Calc| Overheads Allocation'!I$78*'Input| Projects'!$AV856,0),0)</f>
        <v>0</v>
      </c>
      <c r="AN856" s="175"/>
      <c r="AO856" s="172" cm="1">
        <f t="array" ref="AO856">IFERROR(--('Input| Projects'!$AT856="Yes")*_xlfn.SWITCH('Input| Overheads'!$C$50,"Direct costs",'Calc| Overheads Allocation'!C$9*Q856,"Internal labour",'Calc| Overheads Allocation'!C$9*Q856*'Input| Projects'!$AO856,"DNSP defined",'Calc| Overheads Allocation'!C$79*'Input| Projects'!$AW856,0),0)</f>
        <v>0</v>
      </c>
      <c r="AP856" s="172" cm="1">
        <f t="array" ref="AP856">IFERROR(--('Input| Projects'!$AT856="Yes")*_xlfn.SWITCH('Input| Overheads'!$C$50,"Direct costs",'Calc| Overheads Allocation'!D$9*R856,"Internal labour",'Calc| Overheads Allocation'!D$9*R856*'Input| Projects'!$AO856,"DNSP defined",'Calc| Overheads Allocation'!D$79*'Input| Projects'!$AW856,0),0)</f>
        <v>0</v>
      </c>
      <c r="AQ856" s="172" cm="1">
        <f t="array" ref="AQ856">IFERROR(--('Input| Projects'!$AT856="Yes")*_xlfn.SWITCH('Input| Overheads'!$C$50,"Direct costs",'Calc| Overheads Allocation'!E$9*S856,"Internal labour",'Calc| Overheads Allocation'!E$9*S856*'Input| Projects'!$AO856,"DNSP defined",'Calc| Overheads Allocation'!E$79*'Input| Projects'!$AW856,0),0)</f>
        <v>0</v>
      </c>
      <c r="AR856" s="172" cm="1">
        <f t="array" ref="AR856">IFERROR(--('Input| Projects'!$AT856="Yes")*_xlfn.SWITCH('Input| Overheads'!$C$50,"Direct costs",'Calc| Overheads Allocation'!F$9*T856,"Internal labour",'Calc| Overheads Allocation'!F$9*T856*'Input| Projects'!$AO856,"DNSP defined",'Calc| Overheads Allocation'!F$79*'Input| Projects'!$AW856,0),0)</f>
        <v>0</v>
      </c>
      <c r="AS856" s="172" cm="1">
        <f t="array" ref="AS856">IFERROR(--('Input| Projects'!$AT856="Yes")*_xlfn.SWITCH('Input| Overheads'!$C$50,"Direct costs",'Calc| Overheads Allocation'!G$9*U856,"Internal labour",'Calc| Overheads Allocation'!G$9*U856*'Input| Projects'!$AO856,"DNSP defined",'Calc| Overheads Allocation'!G$79*'Input| Projects'!$AW856,0),0)</f>
        <v>0</v>
      </c>
      <c r="AT856" s="172" cm="1">
        <f t="array" ref="AT856">IFERROR(--('Input| Projects'!$AT856="Yes")*_xlfn.SWITCH('Input| Overheads'!$C$50,"Direct costs",'Calc| Overheads Allocation'!H$9*V856,"Internal labour",'Calc| Overheads Allocation'!H$9*V856*'Input| Projects'!$AO856,"DNSP defined",'Calc| Overheads Allocation'!H$79*'Input| Projects'!$AW856,0),0)</f>
        <v>0</v>
      </c>
      <c r="AU856" s="172" cm="1">
        <f t="array" ref="AU856">IFERROR(--('Input| Projects'!$AT856="Yes")*_xlfn.SWITCH('Input| Overheads'!$C$50,"Direct costs",'Calc| Overheads Allocation'!I$9*W856,"Internal labour",'Calc| Overheads Allocation'!I$9*W856*'Input| Projects'!$AO856,"DNSP defined",'Calc| Overheads Allocation'!I$79*'Input| Projects'!$AW856,0),0)</f>
        <v>0</v>
      </c>
      <c r="AV856" s="175"/>
      <c r="AW856" s="172">
        <f t="shared" si="310"/>
        <v>0</v>
      </c>
      <c r="AX856" s="172">
        <f t="shared" si="311"/>
        <v>0</v>
      </c>
      <c r="AY856" s="172">
        <f t="shared" si="312"/>
        <v>0</v>
      </c>
      <c r="AZ856" s="172">
        <f t="shared" si="313"/>
        <v>0</v>
      </c>
      <c r="BA856" s="172">
        <f t="shared" si="314"/>
        <v>0</v>
      </c>
      <c r="BB856" s="172">
        <f t="shared" si="315"/>
        <v>0</v>
      </c>
      <c r="BC856" s="172">
        <f t="shared" si="316"/>
        <v>0</v>
      </c>
      <c r="BD856" s="176"/>
      <c r="BE856" s="172">
        <f t="shared" si="317"/>
        <v>0</v>
      </c>
      <c r="BF856" s="172">
        <f t="shared" si="318"/>
        <v>0</v>
      </c>
      <c r="BG856" s="172">
        <f t="shared" si="319"/>
        <v>0</v>
      </c>
      <c r="BH856" s="172">
        <f t="shared" si="320"/>
        <v>0</v>
      </c>
      <c r="BI856" s="172">
        <f t="shared" si="321"/>
        <v>0</v>
      </c>
      <c r="BJ856" s="172">
        <f t="shared" si="322"/>
        <v>0</v>
      </c>
      <c r="BK856" s="172">
        <f t="shared" si="323"/>
        <v>0</v>
      </c>
      <c r="BL856" s="176"/>
      <c r="BM856" s="172">
        <f t="shared" si="302"/>
        <v>0</v>
      </c>
      <c r="BN856" s="172">
        <f t="shared" si="303"/>
        <v>0</v>
      </c>
      <c r="BO856" s="172">
        <f t="shared" si="304"/>
        <v>0</v>
      </c>
      <c r="BP856" s="172">
        <f t="shared" si="305"/>
        <v>0</v>
      </c>
      <c r="BQ856" s="172">
        <f t="shared" si="306"/>
        <v>0</v>
      </c>
      <c r="BR856" s="172">
        <f t="shared" si="307"/>
        <v>0</v>
      </c>
      <c r="BS856" s="172">
        <f t="shared" si="308"/>
        <v>0</v>
      </c>
      <c r="BT856" s="55"/>
      <c r="BU856" s="158">
        <f>SUMIF('Input| Projects'!$BA$8:$CX$8,RIGHT(BU$9,3),'Input| Projects'!$BA856:$CX856)</f>
        <v>0</v>
      </c>
      <c r="BV856" s="158">
        <f>SUMIF('Input| Projects'!$BA$8:$CX$8,RIGHT(BV$9,3),'Input| Projects'!$BA856:$CX856)</f>
        <v>0</v>
      </c>
      <c r="BW856" s="79" t="str">
        <f t="shared" si="309"/>
        <v/>
      </c>
    </row>
    <row r="857" spans="2:75" x14ac:dyDescent="0.2">
      <c r="B857" s="123">
        <f>IFERROR('Input| Projects'!B857,"")</f>
        <v>848</v>
      </c>
      <c r="C857" s="160" t="str">
        <f>IFERROR(IF('Input| Projects'!C857="","",'Input| Projects'!C857),"")</f>
        <v/>
      </c>
      <c r="D857" s="160" t="str">
        <f>IFERROR(IF('Input| Projects'!D857="","",'Input| Projects'!D857),"")</f>
        <v/>
      </c>
      <c r="E857" s="53"/>
      <c r="F857" s="160" t="str">
        <f>IF(LEN('Input| Projects'!F857)&gt;0,'Input| Projects'!F857,"")</f>
        <v/>
      </c>
      <c r="G857" s="160" t="str">
        <f>IF(LEN('Input| Projects'!G857)&gt;0,'Input| Projects'!G857,"")</f>
        <v/>
      </c>
      <c r="H857" s="10"/>
      <c r="I857" s="194" cm="1">
        <f t="array" ref="I857">IF(LEN($F857)&gt;0,1+IFERROR(SUMPRODUCT(TRANSPOSE('Input| Projects'!$AO857:$AQ857),INDEX('Input| Escalations'!$F$27:$L$29,,MATCH(Q$9,'Input| Escalations'!$F$21:$L$21,0))),0),0)</f>
        <v>0</v>
      </c>
      <c r="J857" s="194" cm="1">
        <f t="array" ref="J857">IF(LEN($F857)&gt;0,1+IFERROR(SUMPRODUCT(TRANSPOSE('Input| Projects'!$AO857:$AQ857),INDEX('Input| Escalations'!$F$27:$L$29,,MATCH(R$9,'Input| Escalations'!$F$21:$L$21,0))),0),0)</f>
        <v>0</v>
      </c>
      <c r="K857" s="194" cm="1">
        <f t="array" ref="K857">IF(LEN($F857)&gt;0,1+IFERROR(SUMPRODUCT(TRANSPOSE('Input| Projects'!$AO857:$AQ857),INDEX('Input| Escalations'!$F$27:$L$29,,MATCH(S$9,'Input| Escalations'!$F$21:$L$21,0))),0),0)</f>
        <v>0</v>
      </c>
      <c r="L857" s="194" cm="1">
        <f t="array" ref="L857">IF(LEN($F857)&gt;0,1+IFERROR(SUMPRODUCT(TRANSPOSE('Input| Projects'!$AO857:$AQ857),INDEX('Input| Escalations'!$F$27:$L$29,,MATCH(T$9,'Input| Escalations'!$F$21:$L$21,0))),0),0)</f>
        <v>0</v>
      </c>
      <c r="M857" s="194" cm="1">
        <f t="array" ref="M857">IF(LEN($F857)&gt;0,1+IFERROR(SUMPRODUCT(TRANSPOSE('Input| Projects'!$AO857:$AQ857),INDEX('Input| Escalations'!$F$27:$L$29,,MATCH(U$9,'Input| Escalations'!$F$21:$L$21,0))),0),0)</f>
        <v>0</v>
      </c>
      <c r="N857" s="194" cm="1">
        <f t="array" ref="N857">IF(LEN($F857)&gt;0,1+IFERROR(SUMPRODUCT(TRANSPOSE('Input| Projects'!$AO857:$AQ857),INDEX('Input| Escalations'!$F$27:$L$29,,MATCH(V$9,'Input| Escalations'!$F$21:$L$21,0))),0),0)</f>
        <v>0</v>
      </c>
      <c r="O857" s="194" cm="1">
        <f t="array" ref="O857">IF(LEN($F857)&gt;0,1+IFERROR(SUMPRODUCT(TRANSPOSE('Input| Projects'!$AO857:$AQ857),INDEX('Input| Escalations'!$F$27:$L$29,,MATCH(W$9,'Input| Escalations'!$F$21:$L$21,0))),0),0)</f>
        <v>0</v>
      </c>
      <c r="P857" s="10"/>
      <c r="Q857" s="172">
        <f>IFERROR(IF(ISNUMBER(FIND("decision",'Input| Setup'!$F$6)),'Input| Projects'!Y857,'Input| Projects'!I857)*'Input| Escalations'!$I$17*I857,0)</f>
        <v>0</v>
      </c>
      <c r="R857" s="172">
        <f>IFERROR(IF(ISNUMBER(FIND("decision",'Input| Setup'!$F$6)),'Input| Projects'!Z857,'Input| Projects'!J857)*'Input| Escalations'!$I$17*J857,0)</f>
        <v>0</v>
      </c>
      <c r="S857" s="172">
        <f>IFERROR(IF(ISNUMBER(FIND("decision",'Input| Setup'!$F$6)),'Input| Projects'!AA857,'Input| Projects'!K857)*'Input| Escalations'!$I$17*K857,0)</f>
        <v>0</v>
      </c>
      <c r="T857" s="172">
        <f>IFERROR(IF(ISNUMBER(FIND("decision",'Input| Setup'!$F$6)),'Input| Projects'!AB857,'Input| Projects'!L857)*'Input| Escalations'!$I$17*L857,0)</f>
        <v>0</v>
      </c>
      <c r="U857" s="172">
        <f>IFERROR(IF(ISNUMBER(FIND("decision",'Input| Setup'!$F$6)),'Input| Projects'!AC857,'Input| Projects'!M857)*'Input| Escalations'!$I$17*M857,0)</f>
        <v>0</v>
      </c>
      <c r="V857" s="172">
        <f>IFERROR(IF(ISNUMBER(FIND("decision",'Input| Setup'!$F$6)),'Input| Projects'!AD857,'Input| Projects'!N857)*'Input| Escalations'!$I$17*N857,0)</f>
        <v>0</v>
      </c>
      <c r="W857" s="172">
        <f>IFERROR(IF(ISNUMBER(FIND("decision",'Input| Setup'!$F$6)),'Input| Projects'!AE857,'Input| Projects'!O857)*'Input| Escalations'!$I$17*O857,0)</f>
        <v>0</v>
      </c>
      <c r="X857" s="175"/>
      <c r="Y857" s="172">
        <f>IF(ISNUMBER(FIND("decision",'Input| Setup'!$F$6)),'Input| Projects'!AG857,'Input| Projects'!Q857)*I857*'Input| Escalations'!$I$17</f>
        <v>0</v>
      </c>
      <c r="Z857" s="172">
        <f>IF(ISNUMBER(FIND("decision",'Input| Setup'!$F$6)),'Input| Projects'!AH857,'Input| Projects'!R857)*J857*'Input| Escalations'!$I$17</f>
        <v>0</v>
      </c>
      <c r="AA857" s="172">
        <f>IF(ISNUMBER(FIND("decision",'Input| Setup'!$F$6)),'Input| Projects'!AI857,'Input| Projects'!S857)*K857*'Input| Escalations'!$I$17</f>
        <v>0</v>
      </c>
      <c r="AB857" s="172">
        <f>IF(ISNUMBER(FIND("decision",'Input| Setup'!$F$6)),'Input| Projects'!AJ857,'Input| Projects'!T857)*L857*'Input| Escalations'!$I$17</f>
        <v>0</v>
      </c>
      <c r="AC857" s="172">
        <f>IF(ISNUMBER(FIND("decision",'Input| Setup'!$F$6)),'Input| Projects'!AK857,'Input| Projects'!U857)*M857*'Input| Escalations'!$I$17</f>
        <v>0</v>
      </c>
      <c r="AD857" s="172">
        <f>IF(ISNUMBER(FIND("decision",'Input| Setup'!$F$6)),'Input| Projects'!AL857,'Input| Projects'!V857)*N857*'Input| Escalations'!$I$17</f>
        <v>0</v>
      </c>
      <c r="AE857" s="172">
        <f>IF(ISNUMBER(FIND("decision",'Input| Setup'!$F$6)),'Input| Projects'!AM857,'Input| Projects'!W857)*O857*'Input| Escalations'!$I$17</f>
        <v>0</v>
      </c>
      <c r="AF857" s="175"/>
      <c r="AG857" s="172" cm="1">
        <f t="array" ref="AG857">IFERROR(--('Input| Projects'!$AS857="Yes")*_xlfn.SWITCH('Input| Overheads'!$C$50,"Direct costs",'Calc| Overheads Allocation'!C$8*Q857,"Internal labour",'Calc| Overheads Allocation'!C$8*Q857*'Input| Projects'!$AO857,"DNSP defined",'Calc| Overheads Allocation'!C$78*'Input| Projects'!$AV857,0),0)</f>
        <v>0</v>
      </c>
      <c r="AH857" s="172" cm="1">
        <f t="array" ref="AH857">IFERROR(--('Input| Projects'!$AS857="Yes")*_xlfn.SWITCH('Input| Overheads'!$C$50,"Direct costs",'Calc| Overheads Allocation'!D$8*R857,"Internal labour",'Calc| Overheads Allocation'!D$8*R857*'Input| Projects'!$AO857,"DNSP defined",'Calc| Overheads Allocation'!D$78*'Input| Projects'!$AV857,0),0)</f>
        <v>0</v>
      </c>
      <c r="AI857" s="172" cm="1">
        <f t="array" ref="AI857">IFERROR(--('Input| Projects'!$AS857="Yes")*_xlfn.SWITCH('Input| Overheads'!$C$50,"Direct costs",'Calc| Overheads Allocation'!E$8*S857,"Internal labour",'Calc| Overheads Allocation'!E$8*S857*'Input| Projects'!$AO857,"DNSP defined",'Calc| Overheads Allocation'!E$78*'Input| Projects'!$AV857,0),0)</f>
        <v>0</v>
      </c>
      <c r="AJ857" s="172" cm="1">
        <f t="array" ref="AJ857">IFERROR(--('Input| Projects'!$AS857="Yes")*_xlfn.SWITCH('Input| Overheads'!$C$50,"Direct costs",'Calc| Overheads Allocation'!F$8*T857,"Internal labour",'Calc| Overheads Allocation'!F$8*T857*'Input| Projects'!$AO857,"DNSP defined",'Calc| Overheads Allocation'!F$78*'Input| Projects'!$AV857,0),0)</f>
        <v>0</v>
      </c>
      <c r="AK857" s="172" cm="1">
        <f t="array" ref="AK857">IFERROR(--('Input| Projects'!$AS857="Yes")*_xlfn.SWITCH('Input| Overheads'!$C$50,"Direct costs",'Calc| Overheads Allocation'!G$8*U857,"Internal labour",'Calc| Overheads Allocation'!G$8*U857*'Input| Projects'!$AO857,"DNSP defined",'Calc| Overheads Allocation'!G$78*'Input| Projects'!$AV857,0),0)</f>
        <v>0</v>
      </c>
      <c r="AL857" s="172" cm="1">
        <f t="array" ref="AL857">IFERROR(--('Input| Projects'!$AS857="Yes")*_xlfn.SWITCH('Input| Overheads'!$C$50,"Direct costs",'Calc| Overheads Allocation'!H$8*V857,"Internal labour",'Calc| Overheads Allocation'!H$8*V857*'Input| Projects'!$AO857,"DNSP defined",'Calc| Overheads Allocation'!H$78*'Input| Projects'!$AV857,0),0)</f>
        <v>0</v>
      </c>
      <c r="AM857" s="172" cm="1">
        <f t="array" ref="AM857">IFERROR(--('Input| Projects'!$AS857="Yes")*_xlfn.SWITCH('Input| Overheads'!$C$50,"Direct costs",'Calc| Overheads Allocation'!I$8*W857,"Internal labour",'Calc| Overheads Allocation'!I$8*W857*'Input| Projects'!$AO857,"DNSP defined",'Calc| Overheads Allocation'!I$78*'Input| Projects'!$AV857,0),0)</f>
        <v>0</v>
      </c>
      <c r="AN857" s="175"/>
      <c r="AO857" s="172" cm="1">
        <f t="array" ref="AO857">IFERROR(--('Input| Projects'!$AT857="Yes")*_xlfn.SWITCH('Input| Overheads'!$C$50,"Direct costs",'Calc| Overheads Allocation'!C$9*Q857,"Internal labour",'Calc| Overheads Allocation'!C$9*Q857*'Input| Projects'!$AO857,"DNSP defined",'Calc| Overheads Allocation'!C$79*'Input| Projects'!$AW857,0),0)</f>
        <v>0</v>
      </c>
      <c r="AP857" s="172" cm="1">
        <f t="array" ref="AP857">IFERROR(--('Input| Projects'!$AT857="Yes")*_xlfn.SWITCH('Input| Overheads'!$C$50,"Direct costs",'Calc| Overheads Allocation'!D$9*R857,"Internal labour",'Calc| Overheads Allocation'!D$9*R857*'Input| Projects'!$AO857,"DNSP defined",'Calc| Overheads Allocation'!D$79*'Input| Projects'!$AW857,0),0)</f>
        <v>0</v>
      </c>
      <c r="AQ857" s="172" cm="1">
        <f t="array" ref="AQ857">IFERROR(--('Input| Projects'!$AT857="Yes")*_xlfn.SWITCH('Input| Overheads'!$C$50,"Direct costs",'Calc| Overheads Allocation'!E$9*S857,"Internal labour",'Calc| Overheads Allocation'!E$9*S857*'Input| Projects'!$AO857,"DNSP defined",'Calc| Overheads Allocation'!E$79*'Input| Projects'!$AW857,0),0)</f>
        <v>0</v>
      </c>
      <c r="AR857" s="172" cm="1">
        <f t="array" ref="AR857">IFERROR(--('Input| Projects'!$AT857="Yes")*_xlfn.SWITCH('Input| Overheads'!$C$50,"Direct costs",'Calc| Overheads Allocation'!F$9*T857,"Internal labour",'Calc| Overheads Allocation'!F$9*T857*'Input| Projects'!$AO857,"DNSP defined",'Calc| Overheads Allocation'!F$79*'Input| Projects'!$AW857,0),0)</f>
        <v>0</v>
      </c>
      <c r="AS857" s="172" cm="1">
        <f t="array" ref="AS857">IFERROR(--('Input| Projects'!$AT857="Yes")*_xlfn.SWITCH('Input| Overheads'!$C$50,"Direct costs",'Calc| Overheads Allocation'!G$9*U857,"Internal labour",'Calc| Overheads Allocation'!G$9*U857*'Input| Projects'!$AO857,"DNSP defined",'Calc| Overheads Allocation'!G$79*'Input| Projects'!$AW857,0),0)</f>
        <v>0</v>
      </c>
      <c r="AT857" s="172" cm="1">
        <f t="array" ref="AT857">IFERROR(--('Input| Projects'!$AT857="Yes")*_xlfn.SWITCH('Input| Overheads'!$C$50,"Direct costs",'Calc| Overheads Allocation'!H$9*V857,"Internal labour",'Calc| Overheads Allocation'!H$9*V857*'Input| Projects'!$AO857,"DNSP defined",'Calc| Overheads Allocation'!H$79*'Input| Projects'!$AW857,0),0)</f>
        <v>0</v>
      </c>
      <c r="AU857" s="172" cm="1">
        <f t="array" ref="AU857">IFERROR(--('Input| Projects'!$AT857="Yes")*_xlfn.SWITCH('Input| Overheads'!$C$50,"Direct costs",'Calc| Overheads Allocation'!I$9*W857,"Internal labour",'Calc| Overheads Allocation'!I$9*W857*'Input| Projects'!$AO857,"DNSP defined",'Calc| Overheads Allocation'!I$79*'Input| Projects'!$AW857,0),0)</f>
        <v>0</v>
      </c>
      <c r="AV857" s="175"/>
      <c r="AW857" s="172">
        <f t="shared" si="310"/>
        <v>0</v>
      </c>
      <c r="AX857" s="172">
        <f t="shared" si="311"/>
        <v>0</v>
      </c>
      <c r="AY857" s="172">
        <f t="shared" si="312"/>
        <v>0</v>
      </c>
      <c r="AZ857" s="172">
        <f t="shared" si="313"/>
        <v>0</v>
      </c>
      <c r="BA857" s="172">
        <f t="shared" si="314"/>
        <v>0</v>
      </c>
      <c r="BB857" s="172">
        <f t="shared" si="315"/>
        <v>0</v>
      </c>
      <c r="BC857" s="172">
        <f t="shared" si="316"/>
        <v>0</v>
      </c>
      <c r="BD857" s="176"/>
      <c r="BE857" s="172">
        <f t="shared" si="317"/>
        <v>0</v>
      </c>
      <c r="BF857" s="172">
        <f t="shared" si="318"/>
        <v>0</v>
      </c>
      <c r="BG857" s="172">
        <f t="shared" si="319"/>
        <v>0</v>
      </c>
      <c r="BH857" s="172">
        <f t="shared" si="320"/>
        <v>0</v>
      </c>
      <c r="BI857" s="172">
        <f t="shared" si="321"/>
        <v>0</v>
      </c>
      <c r="BJ857" s="172">
        <f t="shared" si="322"/>
        <v>0</v>
      </c>
      <c r="BK857" s="172">
        <f t="shared" si="323"/>
        <v>0</v>
      </c>
      <c r="BL857" s="176"/>
      <c r="BM857" s="172">
        <f t="shared" si="302"/>
        <v>0</v>
      </c>
      <c r="BN857" s="172">
        <f t="shared" si="303"/>
        <v>0</v>
      </c>
      <c r="BO857" s="172">
        <f t="shared" si="304"/>
        <v>0</v>
      </c>
      <c r="BP857" s="172">
        <f t="shared" si="305"/>
        <v>0</v>
      </c>
      <c r="BQ857" s="172">
        <f t="shared" si="306"/>
        <v>0</v>
      </c>
      <c r="BR857" s="172">
        <f t="shared" si="307"/>
        <v>0</v>
      </c>
      <c r="BS857" s="172">
        <f t="shared" si="308"/>
        <v>0</v>
      </c>
      <c r="BT857" s="55"/>
      <c r="BU857" s="158">
        <f>SUMIF('Input| Projects'!$BA$8:$CX$8,RIGHT(BU$9,3),'Input| Projects'!$BA857:$CX857)</f>
        <v>0</v>
      </c>
      <c r="BV857" s="158">
        <f>SUMIF('Input| Projects'!$BA$8:$CX$8,RIGHT(BV$9,3),'Input| Projects'!$BA857:$CX857)</f>
        <v>0</v>
      </c>
      <c r="BW857" s="79" t="str">
        <f t="shared" si="309"/>
        <v/>
      </c>
    </row>
    <row r="858" spans="2:75" x14ac:dyDescent="0.2">
      <c r="B858" s="123">
        <f>IFERROR('Input| Projects'!B858,"")</f>
        <v>849</v>
      </c>
      <c r="C858" s="160" t="str">
        <f>IFERROR(IF('Input| Projects'!C858="","",'Input| Projects'!C858),"")</f>
        <v/>
      </c>
      <c r="D858" s="160" t="str">
        <f>IFERROR(IF('Input| Projects'!D858="","",'Input| Projects'!D858),"")</f>
        <v/>
      </c>
      <c r="E858" s="53"/>
      <c r="F858" s="160" t="str">
        <f>IF(LEN('Input| Projects'!F858)&gt;0,'Input| Projects'!F858,"")</f>
        <v/>
      </c>
      <c r="G858" s="160" t="str">
        <f>IF(LEN('Input| Projects'!G858)&gt;0,'Input| Projects'!G858,"")</f>
        <v/>
      </c>
      <c r="H858" s="10"/>
      <c r="I858" s="194" cm="1">
        <f t="array" ref="I858">IF(LEN($F858)&gt;0,1+IFERROR(SUMPRODUCT(TRANSPOSE('Input| Projects'!$AO858:$AQ858),INDEX('Input| Escalations'!$F$27:$L$29,,MATCH(Q$9,'Input| Escalations'!$F$21:$L$21,0))),0),0)</f>
        <v>0</v>
      </c>
      <c r="J858" s="194" cm="1">
        <f t="array" ref="J858">IF(LEN($F858)&gt;0,1+IFERROR(SUMPRODUCT(TRANSPOSE('Input| Projects'!$AO858:$AQ858),INDEX('Input| Escalations'!$F$27:$L$29,,MATCH(R$9,'Input| Escalations'!$F$21:$L$21,0))),0),0)</f>
        <v>0</v>
      </c>
      <c r="K858" s="194" cm="1">
        <f t="array" ref="K858">IF(LEN($F858)&gt;0,1+IFERROR(SUMPRODUCT(TRANSPOSE('Input| Projects'!$AO858:$AQ858),INDEX('Input| Escalations'!$F$27:$L$29,,MATCH(S$9,'Input| Escalations'!$F$21:$L$21,0))),0),0)</f>
        <v>0</v>
      </c>
      <c r="L858" s="194" cm="1">
        <f t="array" ref="L858">IF(LEN($F858)&gt;0,1+IFERROR(SUMPRODUCT(TRANSPOSE('Input| Projects'!$AO858:$AQ858),INDEX('Input| Escalations'!$F$27:$L$29,,MATCH(T$9,'Input| Escalations'!$F$21:$L$21,0))),0),0)</f>
        <v>0</v>
      </c>
      <c r="M858" s="194" cm="1">
        <f t="array" ref="M858">IF(LEN($F858)&gt;0,1+IFERROR(SUMPRODUCT(TRANSPOSE('Input| Projects'!$AO858:$AQ858),INDEX('Input| Escalations'!$F$27:$L$29,,MATCH(U$9,'Input| Escalations'!$F$21:$L$21,0))),0),0)</f>
        <v>0</v>
      </c>
      <c r="N858" s="194" cm="1">
        <f t="array" ref="N858">IF(LEN($F858)&gt;0,1+IFERROR(SUMPRODUCT(TRANSPOSE('Input| Projects'!$AO858:$AQ858),INDEX('Input| Escalations'!$F$27:$L$29,,MATCH(V$9,'Input| Escalations'!$F$21:$L$21,0))),0),0)</f>
        <v>0</v>
      </c>
      <c r="O858" s="194" cm="1">
        <f t="array" ref="O858">IF(LEN($F858)&gt;0,1+IFERROR(SUMPRODUCT(TRANSPOSE('Input| Projects'!$AO858:$AQ858),INDEX('Input| Escalations'!$F$27:$L$29,,MATCH(W$9,'Input| Escalations'!$F$21:$L$21,0))),0),0)</f>
        <v>0</v>
      </c>
      <c r="P858" s="10"/>
      <c r="Q858" s="172">
        <f>IFERROR(IF(ISNUMBER(FIND("decision",'Input| Setup'!$F$6)),'Input| Projects'!Y858,'Input| Projects'!I858)*'Input| Escalations'!$I$17*I858,0)</f>
        <v>0</v>
      </c>
      <c r="R858" s="172">
        <f>IFERROR(IF(ISNUMBER(FIND("decision",'Input| Setup'!$F$6)),'Input| Projects'!Z858,'Input| Projects'!J858)*'Input| Escalations'!$I$17*J858,0)</f>
        <v>0</v>
      </c>
      <c r="S858" s="172">
        <f>IFERROR(IF(ISNUMBER(FIND("decision",'Input| Setup'!$F$6)),'Input| Projects'!AA858,'Input| Projects'!K858)*'Input| Escalations'!$I$17*K858,0)</f>
        <v>0</v>
      </c>
      <c r="T858" s="172">
        <f>IFERROR(IF(ISNUMBER(FIND("decision",'Input| Setup'!$F$6)),'Input| Projects'!AB858,'Input| Projects'!L858)*'Input| Escalations'!$I$17*L858,0)</f>
        <v>0</v>
      </c>
      <c r="U858" s="172">
        <f>IFERROR(IF(ISNUMBER(FIND("decision",'Input| Setup'!$F$6)),'Input| Projects'!AC858,'Input| Projects'!M858)*'Input| Escalations'!$I$17*M858,0)</f>
        <v>0</v>
      </c>
      <c r="V858" s="172">
        <f>IFERROR(IF(ISNUMBER(FIND("decision",'Input| Setup'!$F$6)),'Input| Projects'!AD858,'Input| Projects'!N858)*'Input| Escalations'!$I$17*N858,0)</f>
        <v>0</v>
      </c>
      <c r="W858" s="172">
        <f>IFERROR(IF(ISNUMBER(FIND("decision",'Input| Setup'!$F$6)),'Input| Projects'!AE858,'Input| Projects'!O858)*'Input| Escalations'!$I$17*O858,0)</f>
        <v>0</v>
      </c>
      <c r="X858" s="175"/>
      <c r="Y858" s="172">
        <f>IF(ISNUMBER(FIND("decision",'Input| Setup'!$F$6)),'Input| Projects'!AG858,'Input| Projects'!Q858)*I858*'Input| Escalations'!$I$17</f>
        <v>0</v>
      </c>
      <c r="Z858" s="172">
        <f>IF(ISNUMBER(FIND("decision",'Input| Setup'!$F$6)),'Input| Projects'!AH858,'Input| Projects'!R858)*J858*'Input| Escalations'!$I$17</f>
        <v>0</v>
      </c>
      <c r="AA858" s="172">
        <f>IF(ISNUMBER(FIND("decision",'Input| Setup'!$F$6)),'Input| Projects'!AI858,'Input| Projects'!S858)*K858*'Input| Escalations'!$I$17</f>
        <v>0</v>
      </c>
      <c r="AB858" s="172">
        <f>IF(ISNUMBER(FIND("decision",'Input| Setup'!$F$6)),'Input| Projects'!AJ858,'Input| Projects'!T858)*L858*'Input| Escalations'!$I$17</f>
        <v>0</v>
      </c>
      <c r="AC858" s="172">
        <f>IF(ISNUMBER(FIND("decision",'Input| Setup'!$F$6)),'Input| Projects'!AK858,'Input| Projects'!U858)*M858*'Input| Escalations'!$I$17</f>
        <v>0</v>
      </c>
      <c r="AD858" s="172">
        <f>IF(ISNUMBER(FIND("decision",'Input| Setup'!$F$6)),'Input| Projects'!AL858,'Input| Projects'!V858)*N858*'Input| Escalations'!$I$17</f>
        <v>0</v>
      </c>
      <c r="AE858" s="172">
        <f>IF(ISNUMBER(FIND("decision",'Input| Setup'!$F$6)),'Input| Projects'!AM858,'Input| Projects'!W858)*O858*'Input| Escalations'!$I$17</f>
        <v>0</v>
      </c>
      <c r="AF858" s="175"/>
      <c r="AG858" s="172" cm="1">
        <f t="array" ref="AG858">IFERROR(--('Input| Projects'!$AS858="Yes")*_xlfn.SWITCH('Input| Overheads'!$C$50,"Direct costs",'Calc| Overheads Allocation'!C$8*Q858,"Internal labour",'Calc| Overheads Allocation'!C$8*Q858*'Input| Projects'!$AO858,"DNSP defined",'Calc| Overheads Allocation'!C$78*'Input| Projects'!$AV858,0),0)</f>
        <v>0</v>
      </c>
      <c r="AH858" s="172" cm="1">
        <f t="array" ref="AH858">IFERROR(--('Input| Projects'!$AS858="Yes")*_xlfn.SWITCH('Input| Overheads'!$C$50,"Direct costs",'Calc| Overheads Allocation'!D$8*R858,"Internal labour",'Calc| Overheads Allocation'!D$8*R858*'Input| Projects'!$AO858,"DNSP defined",'Calc| Overheads Allocation'!D$78*'Input| Projects'!$AV858,0),0)</f>
        <v>0</v>
      </c>
      <c r="AI858" s="172" cm="1">
        <f t="array" ref="AI858">IFERROR(--('Input| Projects'!$AS858="Yes")*_xlfn.SWITCH('Input| Overheads'!$C$50,"Direct costs",'Calc| Overheads Allocation'!E$8*S858,"Internal labour",'Calc| Overheads Allocation'!E$8*S858*'Input| Projects'!$AO858,"DNSP defined",'Calc| Overheads Allocation'!E$78*'Input| Projects'!$AV858,0),0)</f>
        <v>0</v>
      </c>
      <c r="AJ858" s="172" cm="1">
        <f t="array" ref="AJ858">IFERROR(--('Input| Projects'!$AS858="Yes")*_xlfn.SWITCH('Input| Overheads'!$C$50,"Direct costs",'Calc| Overheads Allocation'!F$8*T858,"Internal labour",'Calc| Overheads Allocation'!F$8*T858*'Input| Projects'!$AO858,"DNSP defined",'Calc| Overheads Allocation'!F$78*'Input| Projects'!$AV858,0),0)</f>
        <v>0</v>
      </c>
      <c r="AK858" s="172" cm="1">
        <f t="array" ref="AK858">IFERROR(--('Input| Projects'!$AS858="Yes")*_xlfn.SWITCH('Input| Overheads'!$C$50,"Direct costs",'Calc| Overheads Allocation'!G$8*U858,"Internal labour",'Calc| Overheads Allocation'!G$8*U858*'Input| Projects'!$AO858,"DNSP defined",'Calc| Overheads Allocation'!G$78*'Input| Projects'!$AV858,0),0)</f>
        <v>0</v>
      </c>
      <c r="AL858" s="172" cm="1">
        <f t="array" ref="AL858">IFERROR(--('Input| Projects'!$AS858="Yes")*_xlfn.SWITCH('Input| Overheads'!$C$50,"Direct costs",'Calc| Overheads Allocation'!H$8*V858,"Internal labour",'Calc| Overheads Allocation'!H$8*V858*'Input| Projects'!$AO858,"DNSP defined",'Calc| Overheads Allocation'!H$78*'Input| Projects'!$AV858,0),0)</f>
        <v>0</v>
      </c>
      <c r="AM858" s="172" cm="1">
        <f t="array" ref="AM858">IFERROR(--('Input| Projects'!$AS858="Yes")*_xlfn.SWITCH('Input| Overheads'!$C$50,"Direct costs",'Calc| Overheads Allocation'!I$8*W858,"Internal labour",'Calc| Overheads Allocation'!I$8*W858*'Input| Projects'!$AO858,"DNSP defined",'Calc| Overheads Allocation'!I$78*'Input| Projects'!$AV858,0),0)</f>
        <v>0</v>
      </c>
      <c r="AN858" s="175"/>
      <c r="AO858" s="172" cm="1">
        <f t="array" ref="AO858">IFERROR(--('Input| Projects'!$AT858="Yes")*_xlfn.SWITCH('Input| Overheads'!$C$50,"Direct costs",'Calc| Overheads Allocation'!C$9*Q858,"Internal labour",'Calc| Overheads Allocation'!C$9*Q858*'Input| Projects'!$AO858,"DNSP defined",'Calc| Overheads Allocation'!C$79*'Input| Projects'!$AW858,0),0)</f>
        <v>0</v>
      </c>
      <c r="AP858" s="172" cm="1">
        <f t="array" ref="AP858">IFERROR(--('Input| Projects'!$AT858="Yes")*_xlfn.SWITCH('Input| Overheads'!$C$50,"Direct costs",'Calc| Overheads Allocation'!D$9*R858,"Internal labour",'Calc| Overheads Allocation'!D$9*R858*'Input| Projects'!$AO858,"DNSP defined",'Calc| Overheads Allocation'!D$79*'Input| Projects'!$AW858,0),0)</f>
        <v>0</v>
      </c>
      <c r="AQ858" s="172" cm="1">
        <f t="array" ref="AQ858">IFERROR(--('Input| Projects'!$AT858="Yes")*_xlfn.SWITCH('Input| Overheads'!$C$50,"Direct costs",'Calc| Overheads Allocation'!E$9*S858,"Internal labour",'Calc| Overheads Allocation'!E$9*S858*'Input| Projects'!$AO858,"DNSP defined",'Calc| Overheads Allocation'!E$79*'Input| Projects'!$AW858,0),0)</f>
        <v>0</v>
      </c>
      <c r="AR858" s="172" cm="1">
        <f t="array" ref="AR858">IFERROR(--('Input| Projects'!$AT858="Yes")*_xlfn.SWITCH('Input| Overheads'!$C$50,"Direct costs",'Calc| Overheads Allocation'!F$9*T858,"Internal labour",'Calc| Overheads Allocation'!F$9*T858*'Input| Projects'!$AO858,"DNSP defined",'Calc| Overheads Allocation'!F$79*'Input| Projects'!$AW858,0),0)</f>
        <v>0</v>
      </c>
      <c r="AS858" s="172" cm="1">
        <f t="array" ref="AS858">IFERROR(--('Input| Projects'!$AT858="Yes")*_xlfn.SWITCH('Input| Overheads'!$C$50,"Direct costs",'Calc| Overheads Allocation'!G$9*U858,"Internal labour",'Calc| Overheads Allocation'!G$9*U858*'Input| Projects'!$AO858,"DNSP defined",'Calc| Overheads Allocation'!G$79*'Input| Projects'!$AW858,0),0)</f>
        <v>0</v>
      </c>
      <c r="AT858" s="172" cm="1">
        <f t="array" ref="AT858">IFERROR(--('Input| Projects'!$AT858="Yes")*_xlfn.SWITCH('Input| Overheads'!$C$50,"Direct costs",'Calc| Overheads Allocation'!H$9*V858,"Internal labour",'Calc| Overheads Allocation'!H$9*V858*'Input| Projects'!$AO858,"DNSP defined",'Calc| Overheads Allocation'!H$79*'Input| Projects'!$AW858,0),0)</f>
        <v>0</v>
      </c>
      <c r="AU858" s="172" cm="1">
        <f t="array" ref="AU858">IFERROR(--('Input| Projects'!$AT858="Yes")*_xlfn.SWITCH('Input| Overheads'!$C$50,"Direct costs",'Calc| Overheads Allocation'!I$9*W858,"Internal labour",'Calc| Overheads Allocation'!I$9*W858*'Input| Projects'!$AO858,"DNSP defined",'Calc| Overheads Allocation'!I$79*'Input| Projects'!$AW858,0),0)</f>
        <v>0</v>
      </c>
      <c r="AV858" s="175"/>
      <c r="AW858" s="172">
        <f t="shared" si="310"/>
        <v>0</v>
      </c>
      <c r="AX858" s="172">
        <f t="shared" si="311"/>
        <v>0</v>
      </c>
      <c r="AY858" s="172">
        <f t="shared" si="312"/>
        <v>0</v>
      </c>
      <c r="AZ858" s="172">
        <f t="shared" si="313"/>
        <v>0</v>
      </c>
      <c r="BA858" s="172">
        <f t="shared" si="314"/>
        <v>0</v>
      </c>
      <c r="BB858" s="172">
        <f t="shared" si="315"/>
        <v>0</v>
      </c>
      <c r="BC858" s="172">
        <f t="shared" si="316"/>
        <v>0</v>
      </c>
      <c r="BD858" s="176"/>
      <c r="BE858" s="172">
        <f t="shared" si="317"/>
        <v>0</v>
      </c>
      <c r="BF858" s="172">
        <f t="shared" si="318"/>
        <v>0</v>
      </c>
      <c r="BG858" s="172">
        <f t="shared" si="319"/>
        <v>0</v>
      </c>
      <c r="BH858" s="172">
        <f t="shared" si="320"/>
        <v>0</v>
      </c>
      <c r="BI858" s="172">
        <f t="shared" si="321"/>
        <v>0</v>
      </c>
      <c r="BJ858" s="172">
        <f t="shared" si="322"/>
        <v>0</v>
      </c>
      <c r="BK858" s="172">
        <f t="shared" si="323"/>
        <v>0</v>
      </c>
      <c r="BL858" s="176"/>
      <c r="BM858" s="172">
        <f t="shared" si="302"/>
        <v>0</v>
      </c>
      <c r="BN858" s="172">
        <f t="shared" si="303"/>
        <v>0</v>
      </c>
      <c r="BO858" s="172">
        <f t="shared" si="304"/>
        <v>0</v>
      </c>
      <c r="BP858" s="172">
        <f t="shared" si="305"/>
        <v>0</v>
      </c>
      <c r="BQ858" s="172">
        <f t="shared" si="306"/>
        <v>0</v>
      </c>
      <c r="BR858" s="172">
        <f t="shared" si="307"/>
        <v>0</v>
      </c>
      <c r="BS858" s="172">
        <f t="shared" si="308"/>
        <v>0</v>
      </c>
      <c r="BT858" s="55"/>
      <c r="BU858" s="158">
        <f>SUMIF('Input| Projects'!$BA$8:$CX$8,RIGHT(BU$9,3),'Input| Projects'!$BA858:$CX858)</f>
        <v>0</v>
      </c>
      <c r="BV858" s="158">
        <f>SUMIF('Input| Projects'!$BA$8:$CX$8,RIGHT(BV$9,3),'Input| Projects'!$BA858:$CX858)</f>
        <v>0</v>
      </c>
      <c r="BW858" s="79" t="str">
        <f t="shared" si="309"/>
        <v/>
      </c>
    </row>
    <row r="859" spans="2:75" x14ac:dyDescent="0.2">
      <c r="B859" s="123">
        <f>IFERROR('Input| Projects'!B859,"")</f>
        <v>850</v>
      </c>
      <c r="C859" s="160" t="str">
        <f>IFERROR(IF('Input| Projects'!C859="","",'Input| Projects'!C859),"")</f>
        <v/>
      </c>
      <c r="D859" s="160" t="str">
        <f>IFERROR(IF('Input| Projects'!D859="","",'Input| Projects'!D859),"")</f>
        <v/>
      </c>
      <c r="E859" s="53"/>
      <c r="F859" s="160" t="str">
        <f>IF(LEN('Input| Projects'!F859)&gt;0,'Input| Projects'!F859,"")</f>
        <v/>
      </c>
      <c r="G859" s="160" t="str">
        <f>IF(LEN('Input| Projects'!G859)&gt;0,'Input| Projects'!G859,"")</f>
        <v/>
      </c>
      <c r="H859" s="10"/>
      <c r="I859" s="194" cm="1">
        <f t="array" ref="I859">IF(LEN($F859)&gt;0,1+IFERROR(SUMPRODUCT(TRANSPOSE('Input| Projects'!$AO859:$AQ859),INDEX('Input| Escalations'!$F$27:$L$29,,MATCH(Q$9,'Input| Escalations'!$F$21:$L$21,0))),0),0)</f>
        <v>0</v>
      </c>
      <c r="J859" s="194" cm="1">
        <f t="array" ref="J859">IF(LEN($F859)&gt;0,1+IFERROR(SUMPRODUCT(TRANSPOSE('Input| Projects'!$AO859:$AQ859),INDEX('Input| Escalations'!$F$27:$L$29,,MATCH(R$9,'Input| Escalations'!$F$21:$L$21,0))),0),0)</f>
        <v>0</v>
      </c>
      <c r="K859" s="194" cm="1">
        <f t="array" ref="K859">IF(LEN($F859)&gt;0,1+IFERROR(SUMPRODUCT(TRANSPOSE('Input| Projects'!$AO859:$AQ859),INDEX('Input| Escalations'!$F$27:$L$29,,MATCH(S$9,'Input| Escalations'!$F$21:$L$21,0))),0),0)</f>
        <v>0</v>
      </c>
      <c r="L859" s="194" cm="1">
        <f t="array" ref="L859">IF(LEN($F859)&gt;0,1+IFERROR(SUMPRODUCT(TRANSPOSE('Input| Projects'!$AO859:$AQ859),INDEX('Input| Escalations'!$F$27:$L$29,,MATCH(T$9,'Input| Escalations'!$F$21:$L$21,0))),0),0)</f>
        <v>0</v>
      </c>
      <c r="M859" s="194" cm="1">
        <f t="array" ref="M859">IF(LEN($F859)&gt;0,1+IFERROR(SUMPRODUCT(TRANSPOSE('Input| Projects'!$AO859:$AQ859),INDEX('Input| Escalations'!$F$27:$L$29,,MATCH(U$9,'Input| Escalations'!$F$21:$L$21,0))),0),0)</f>
        <v>0</v>
      </c>
      <c r="N859" s="194" cm="1">
        <f t="array" ref="N859">IF(LEN($F859)&gt;0,1+IFERROR(SUMPRODUCT(TRANSPOSE('Input| Projects'!$AO859:$AQ859),INDEX('Input| Escalations'!$F$27:$L$29,,MATCH(V$9,'Input| Escalations'!$F$21:$L$21,0))),0),0)</f>
        <v>0</v>
      </c>
      <c r="O859" s="194" cm="1">
        <f t="array" ref="O859">IF(LEN($F859)&gt;0,1+IFERROR(SUMPRODUCT(TRANSPOSE('Input| Projects'!$AO859:$AQ859),INDEX('Input| Escalations'!$F$27:$L$29,,MATCH(W$9,'Input| Escalations'!$F$21:$L$21,0))),0),0)</f>
        <v>0</v>
      </c>
      <c r="P859" s="10"/>
      <c r="Q859" s="172">
        <f>IFERROR(IF(ISNUMBER(FIND("decision",'Input| Setup'!$F$6)),'Input| Projects'!Y859,'Input| Projects'!I859)*'Input| Escalations'!$I$17*I859,0)</f>
        <v>0</v>
      </c>
      <c r="R859" s="172">
        <f>IFERROR(IF(ISNUMBER(FIND("decision",'Input| Setup'!$F$6)),'Input| Projects'!Z859,'Input| Projects'!J859)*'Input| Escalations'!$I$17*J859,0)</f>
        <v>0</v>
      </c>
      <c r="S859" s="172">
        <f>IFERROR(IF(ISNUMBER(FIND("decision",'Input| Setup'!$F$6)),'Input| Projects'!AA859,'Input| Projects'!K859)*'Input| Escalations'!$I$17*K859,0)</f>
        <v>0</v>
      </c>
      <c r="T859" s="172">
        <f>IFERROR(IF(ISNUMBER(FIND("decision",'Input| Setup'!$F$6)),'Input| Projects'!AB859,'Input| Projects'!L859)*'Input| Escalations'!$I$17*L859,0)</f>
        <v>0</v>
      </c>
      <c r="U859" s="172">
        <f>IFERROR(IF(ISNUMBER(FIND("decision",'Input| Setup'!$F$6)),'Input| Projects'!AC859,'Input| Projects'!M859)*'Input| Escalations'!$I$17*M859,0)</f>
        <v>0</v>
      </c>
      <c r="V859" s="172">
        <f>IFERROR(IF(ISNUMBER(FIND("decision",'Input| Setup'!$F$6)),'Input| Projects'!AD859,'Input| Projects'!N859)*'Input| Escalations'!$I$17*N859,0)</f>
        <v>0</v>
      </c>
      <c r="W859" s="172">
        <f>IFERROR(IF(ISNUMBER(FIND("decision",'Input| Setup'!$F$6)),'Input| Projects'!AE859,'Input| Projects'!O859)*'Input| Escalations'!$I$17*O859,0)</f>
        <v>0</v>
      </c>
      <c r="X859" s="175"/>
      <c r="Y859" s="172">
        <f>IF(ISNUMBER(FIND("decision",'Input| Setup'!$F$6)),'Input| Projects'!AG859,'Input| Projects'!Q859)*I859*'Input| Escalations'!$I$17</f>
        <v>0</v>
      </c>
      <c r="Z859" s="172">
        <f>IF(ISNUMBER(FIND("decision",'Input| Setup'!$F$6)),'Input| Projects'!AH859,'Input| Projects'!R859)*J859*'Input| Escalations'!$I$17</f>
        <v>0</v>
      </c>
      <c r="AA859" s="172">
        <f>IF(ISNUMBER(FIND("decision",'Input| Setup'!$F$6)),'Input| Projects'!AI859,'Input| Projects'!S859)*K859*'Input| Escalations'!$I$17</f>
        <v>0</v>
      </c>
      <c r="AB859" s="172">
        <f>IF(ISNUMBER(FIND("decision",'Input| Setup'!$F$6)),'Input| Projects'!AJ859,'Input| Projects'!T859)*L859*'Input| Escalations'!$I$17</f>
        <v>0</v>
      </c>
      <c r="AC859" s="172">
        <f>IF(ISNUMBER(FIND("decision",'Input| Setup'!$F$6)),'Input| Projects'!AK859,'Input| Projects'!U859)*M859*'Input| Escalations'!$I$17</f>
        <v>0</v>
      </c>
      <c r="AD859" s="172">
        <f>IF(ISNUMBER(FIND("decision",'Input| Setup'!$F$6)),'Input| Projects'!AL859,'Input| Projects'!V859)*N859*'Input| Escalations'!$I$17</f>
        <v>0</v>
      </c>
      <c r="AE859" s="172">
        <f>IF(ISNUMBER(FIND("decision",'Input| Setup'!$F$6)),'Input| Projects'!AM859,'Input| Projects'!W859)*O859*'Input| Escalations'!$I$17</f>
        <v>0</v>
      </c>
      <c r="AF859" s="175"/>
      <c r="AG859" s="172" cm="1">
        <f t="array" ref="AG859">IFERROR(--('Input| Projects'!$AS859="Yes")*_xlfn.SWITCH('Input| Overheads'!$C$50,"Direct costs",'Calc| Overheads Allocation'!C$8*Q859,"Internal labour",'Calc| Overheads Allocation'!C$8*Q859*'Input| Projects'!$AO859,"DNSP defined",'Calc| Overheads Allocation'!C$78*'Input| Projects'!$AV859,0),0)</f>
        <v>0</v>
      </c>
      <c r="AH859" s="172" cm="1">
        <f t="array" ref="AH859">IFERROR(--('Input| Projects'!$AS859="Yes")*_xlfn.SWITCH('Input| Overheads'!$C$50,"Direct costs",'Calc| Overheads Allocation'!D$8*R859,"Internal labour",'Calc| Overheads Allocation'!D$8*R859*'Input| Projects'!$AO859,"DNSP defined",'Calc| Overheads Allocation'!D$78*'Input| Projects'!$AV859,0),0)</f>
        <v>0</v>
      </c>
      <c r="AI859" s="172" cm="1">
        <f t="array" ref="AI859">IFERROR(--('Input| Projects'!$AS859="Yes")*_xlfn.SWITCH('Input| Overheads'!$C$50,"Direct costs",'Calc| Overheads Allocation'!E$8*S859,"Internal labour",'Calc| Overheads Allocation'!E$8*S859*'Input| Projects'!$AO859,"DNSP defined",'Calc| Overheads Allocation'!E$78*'Input| Projects'!$AV859,0),0)</f>
        <v>0</v>
      </c>
      <c r="AJ859" s="172" cm="1">
        <f t="array" ref="AJ859">IFERROR(--('Input| Projects'!$AS859="Yes")*_xlfn.SWITCH('Input| Overheads'!$C$50,"Direct costs",'Calc| Overheads Allocation'!F$8*T859,"Internal labour",'Calc| Overheads Allocation'!F$8*T859*'Input| Projects'!$AO859,"DNSP defined",'Calc| Overheads Allocation'!F$78*'Input| Projects'!$AV859,0),0)</f>
        <v>0</v>
      </c>
      <c r="AK859" s="172" cm="1">
        <f t="array" ref="AK859">IFERROR(--('Input| Projects'!$AS859="Yes")*_xlfn.SWITCH('Input| Overheads'!$C$50,"Direct costs",'Calc| Overheads Allocation'!G$8*U859,"Internal labour",'Calc| Overheads Allocation'!G$8*U859*'Input| Projects'!$AO859,"DNSP defined",'Calc| Overheads Allocation'!G$78*'Input| Projects'!$AV859,0),0)</f>
        <v>0</v>
      </c>
      <c r="AL859" s="172" cm="1">
        <f t="array" ref="AL859">IFERROR(--('Input| Projects'!$AS859="Yes")*_xlfn.SWITCH('Input| Overheads'!$C$50,"Direct costs",'Calc| Overheads Allocation'!H$8*V859,"Internal labour",'Calc| Overheads Allocation'!H$8*V859*'Input| Projects'!$AO859,"DNSP defined",'Calc| Overheads Allocation'!H$78*'Input| Projects'!$AV859,0),0)</f>
        <v>0</v>
      </c>
      <c r="AM859" s="172" cm="1">
        <f t="array" ref="AM859">IFERROR(--('Input| Projects'!$AS859="Yes")*_xlfn.SWITCH('Input| Overheads'!$C$50,"Direct costs",'Calc| Overheads Allocation'!I$8*W859,"Internal labour",'Calc| Overheads Allocation'!I$8*W859*'Input| Projects'!$AO859,"DNSP defined",'Calc| Overheads Allocation'!I$78*'Input| Projects'!$AV859,0),0)</f>
        <v>0</v>
      </c>
      <c r="AN859" s="175"/>
      <c r="AO859" s="172" cm="1">
        <f t="array" ref="AO859">IFERROR(--('Input| Projects'!$AT859="Yes")*_xlfn.SWITCH('Input| Overheads'!$C$50,"Direct costs",'Calc| Overheads Allocation'!C$9*Q859,"Internal labour",'Calc| Overheads Allocation'!C$9*Q859*'Input| Projects'!$AO859,"DNSP defined",'Calc| Overheads Allocation'!C$79*'Input| Projects'!$AW859,0),0)</f>
        <v>0</v>
      </c>
      <c r="AP859" s="172" cm="1">
        <f t="array" ref="AP859">IFERROR(--('Input| Projects'!$AT859="Yes")*_xlfn.SWITCH('Input| Overheads'!$C$50,"Direct costs",'Calc| Overheads Allocation'!D$9*R859,"Internal labour",'Calc| Overheads Allocation'!D$9*R859*'Input| Projects'!$AO859,"DNSP defined",'Calc| Overheads Allocation'!D$79*'Input| Projects'!$AW859,0),0)</f>
        <v>0</v>
      </c>
      <c r="AQ859" s="172" cm="1">
        <f t="array" ref="AQ859">IFERROR(--('Input| Projects'!$AT859="Yes")*_xlfn.SWITCH('Input| Overheads'!$C$50,"Direct costs",'Calc| Overheads Allocation'!E$9*S859,"Internal labour",'Calc| Overheads Allocation'!E$9*S859*'Input| Projects'!$AO859,"DNSP defined",'Calc| Overheads Allocation'!E$79*'Input| Projects'!$AW859,0),0)</f>
        <v>0</v>
      </c>
      <c r="AR859" s="172" cm="1">
        <f t="array" ref="AR859">IFERROR(--('Input| Projects'!$AT859="Yes")*_xlfn.SWITCH('Input| Overheads'!$C$50,"Direct costs",'Calc| Overheads Allocation'!F$9*T859,"Internal labour",'Calc| Overheads Allocation'!F$9*T859*'Input| Projects'!$AO859,"DNSP defined",'Calc| Overheads Allocation'!F$79*'Input| Projects'!$AW859,0),0)</f>
        <v>0</v>
      </c>
      <c r="AS859" s="172" cm="1">
        <f t="array" ref="AS859">IFERROR(--('Input| Projects'!$AT859="Yes")*_xlfn.SWITCH('Input| Overheads'!$C$50,"Direct costs",'Calc| Overheads Allocation'!G$9*U859,"Internal labour",'Calc| Overheads Allocation'!G$9*U859*'Input| Projects'!$AO859,"DNSP defined",'Calc| Overheads Allocation'!G$79*'Input| Projects'!$AW859,0),0)</f>
        <v>0</v>
      </c>
      <c r="AT859" s="172" cm="1">
        <f t="array" ref="AT859">IFERROR(--('Input| Projects'!$AT859="Yes")*_xlfn.SWITCH('Input| Overheads'!$C$50,"Direct costs",'Calc| Overheads Allocation'!H$9*V859,"Internal labour",'Calc| Overheads Allocation'!H$9*V859*'Input| Projects'!$AO859,"DNSP defined",'Calc| Overheads Allocation'!H$79*'Input| Projects'!$AW859,0),0)</f>
        <v>0</v>
      </c>
      <c r="AU859" s="172" cm="1">
        <f t="array" ref="AU859">IFERROR(--('Input| Projects'!$AT859="Yes")*_xlfn.SWITCH('Input| Overheads'!$C$50,"Direct costs",'Calc| Overheads Allocation'!I$9*W859,"Internal labour",'Calc| Overheads Allocation'!I$9*W859*'Input| Projects'!$AO859,"DNSP defined",'Calc| Overheads Allocation'!I$79*'Input| Projects'!$AW859,0),0)</f>
        <v>0</v>
      </c>
      <c r="AV859" s="175"/>
      <c r="AW859" s="172">
        <f t="shared" si="310"/>
        <v>0</v>
      </c>
      <c r="AX859" s="172">
        <f t="shared" si="311"/>
        <v>0</v>
      </c>
      <c r="AY859" s="172">
        <f t="shared" si="312"/>
        <v>0</v>
      </c>
      <c r="AZ859" s="172">
        <f t="shared" si="313"/>
        <v>0</v>
      </c>
      <c r="BA859" s="172">
        <f t="shared" si="314"/>
        <v>0</v>
      </c>
      <c r="BB859" s="172">
        <f t="shared" si="315"/>
        <v>0</v>
      </c>
      <c r="BC859" s="172">
        <f t="shared" si="316"/>
        <v>0</v>
      </c>
      <c r="BD859" s="176"/>
      <c r="BE859" s="172">
        <f t="shared" si="317"/>
        <v>0</v>
      </c>
      <c r="BF859" s="172">
        <f t="shared" si="318"/>
        <v>0</v>
      </c>
      <c r="BG859" s="172">
        <f t="shared" si="319"/>
        <v>0</v>
      </c>
      <c r="BH859" s="172">
        <f t="shared" si="320"/>
        <v>0</v>
      </c>
      <c r="BI859" s="172">
        <f t="shared" si="321"/>
        <v>0</v>
      </c>
      <c r="BJ859" s="172">
        <f t="shared" si="322"/>
        <v>0</v>
      </c>
      <c r="BK859" s="172">
        <f t="shared" si="323"/>
        <v>0</v>
      </c>
      <c r="BL859" s="176"/>
      <c r="BM859" s="172">
        <f t="shared" si="302"/>
        <v>0</v>
      </c>
      <c r="BN859" s="172">
        <f t="shared" si="303"/>
        <v>0</v>
      </c>
      <c r="BO859" s="172">
        <f t="shared" si="304"/>
        <v>0</v>
      </c>
      <c r="BP859" s="172">
        <f t="shared" si="305"/>
        <v>0</v>
      </c>
      <c r="BQ859" s="172">
        <f t="shared" si="306"/>
        <v>0</v>
      </c>
      <c r="BR859" s="172">
        <f t="shared" si="307"/>
        <v>0</v>
      </c>
      <c r="BS859" s="172">
        <f t="shared" si="308"/>
        <v>0</v>
      </c>
      <c r="BT859" s="55"/>
      <c r="BU859" s="158">
        <f>SUMIF('Input| Projects'!$BA$8:$CX$8,RIGHT(BU$9,3),'Input| Projects'!$BA859:$CX859)</f>
        <v>0</v>
      </c>
      <c r="BV859" s="158">
        <f>SUMIF('Input| Projects'!$BA$8:$CX$8,RIGHT(BV$9,3),'Input| Projects'!$BA859:$CX859)</f>
        <v>0</v>
      </c>
      <c r="BW859" s="79" t="str">
        <f t="shared" si="309"/>
        <v/>
      </c>
    </row>
    <row r="860" spans="2:75" x14ac:dyDescent="0.2">
      <c r="B860" s="123">
        <f>IFERROR('Input| Projects'!B860,"")</f>
        <v>851</v>
      </c>
      <c r="C860" s="160" t="str">
        <f>IFERROR(IF('Input| Projects'!C860="","",'Input| Projects'!C860),"")</f>
        <v/>
      </c>
      <c r="D860" s="160" t="str">
        <f>IFERROR(IF('Input| Projects'!D860="","",'Input| Projects'!D860),"")</f>
        <v/>
      </c>
      <c r="E860" s="53"/>
      <c r="F860" s="160" t="str">
        <f>IF(LEN('Input| Projects'!F860)&gt;0,'Input| Projects'!F860,"")</f>
        <v/>
      </c>
      <c r="G860" s="160" t="str">
        <f>IF(LEN('Input| Projects'!G860)&gt;0,'Input| Projects'!G860,"")</f>
        <v/>
      </c>
      <c r="H860" s="10"/>
      <c r="I860" s="194" cm="1">
        <f t="array" ref="I860">IF(LEN($F860)&gt;0,1+IFERROR(SUMPRODUCT(TRANSPOSE('Input| Projects'!$AO860:$AQ860),INDEX('Input| Escalations'!$F$27:$L$29,,MATCH(Q$9,'Input| Escalations'!$F$21:$L$21,0))),0),0)</f>
        <v>0</v>
      </c>
      <c r="J860" s="194" cm="1">
        <f t="array" ref="J860">IF(LEN($F860)&gt;0,1+IFERROR(SUMPRODUCT(TRANSPOSE('Input| Projects'!$AO860:$AQ860),INDEX('Input| Escalations'!$F$27:$L$29,,MATCH(R$9,'Input| Escalations'!$F$21:$L$21,0))),0),0)</f>
        <v>0</v>
      </c>
      <c r="K860" s="194" cm="1">
        <f t="array" ref="K860">IF(LEN($F860)&gt;0,1+IFERROR(SUMPRODUCT(TRANSPOSE('Input| Projects'!$AO860:$AQ860),INDEX('Input| Escalations'!$F$27:$L$29,,MATCH(S$9,'Input| Escalations'!$F$21:$L$21,0))),0),0)</f>
        <v>0</v>
      </c>
      <c r="L860" s="194" cm="1">
        <f t="array" ref="L860">IF(LEN($F860)&gt;0,1+IFERROR(SUMPRODUCT(TRANSPOSE('Input| Projects'!$AO860:$AQ860),INDEX('Input| Escalations'!$F$27:$L$29,,MATCH(T$9,'Input| Escalations'!$F$21:$L$21,0))),0),0)</f>
        <v>0</v>
      </c>
      <c r="M860" s="194" cm="1">
        <f t="array" ref="M860">IF(LEN($F860)&gt;0,1+IFERROR(SUMPRODUCT(TRANSPOSE('Input| Projects'!$AO860:$AQ860),INDEX('Input| Escalations'!$F$27:$L$29,,MATCH(U$9,'Input| Escalations'!$F$21:$L$21,0))),0),0)</f>
        <v>0</v>
      </c>
      <c r="N860" s="194" cm="1">
        <f t="array" ref="N860">IF(LEN($F860)&gt;0,1+IFERROR(SUMPRODUCT(TRANSPOSE('Input| Projects'!$AO860:$AQ860),INDEX('Input| Escalations'!$F$27:$L$29,,MATCH(V$9,'Input| Escalations'!$F$21:$L$21,0))),0),0)</f>
        <v>0</v>
      </c>
      <c r="O860" s="194" cm="1">
        <f t="array" ref="O860">IF(LEN($F860)&gt;0,1+IFERROR(SUMPRODUCT(TRANSPOSE('Input| Projects'!$AO860:$AQ860),INDEX('Input| Escalations'!$F$27:$L$29,,MATCH(W$9,'Input| Escalations'!$F$21:$L$21,0))),0),0)</f>
        <v>0</v>
      </c>
      <c r="P860" s="10"/>
      <c r="Q860" s="172">
        <f>IFERROR(IF(ISNUMBER(FIND("decision",'Input| Setup'!$F$6)),'Input| Projects'!Y860,'Input| Projects'!I860)*'Input| Escalations'!$I$17*I860,0)</f>
        <v>0</v>
      </c>
      <c r="R860" s="172">
        <f>IFERROR(IF(ISNUMBER(FIND("decision",'Input| Setup'!$F$6)),'Input| Projects'!Z860,'Input| Projects'!J860)*'Input| Escalations'!$I$17*J860,0)</f>
        <v>0</v>
      </c>
      <c r="S860" s="172">
        <f>IFERROR(IF(ISNUMBER(FIND("decision",'Input| Setup'!$F$6)),'Input| Projects'!AA860,'Input| Projects'!K860)*'Input| Escalations'!$I$17*K860,0)</f>
        <v>0</v>
      </c>
      <c r="T860" s="172">
        <f>IFERROR(IF(ISNUMBER(FIND("decision",'Input| Setup'!$F$6)),'Input| Projects'!AB860,'Input| Projects'!L860)*'Input| Escalations'!$I$17*L860,0)</f>
        <v>0</v>
      </c>
      <c r="U860" s="172">
        <f>IFERROR(IF(ISNUMBER(FIND("decision",'Input| Setup'!$F$6)),'Input| Projects'!AC860,'Input| Projects'!M860)*'Input| Escalations'!$I$17*M860,0)</f>
        <v>0</v>
      </c>
      <c r="V860" s="172">
        <f>IFERROR(IF(ISNUMBER(FIND("decision",'Input| Setup'!$F$6)),'Input| Projects'!AD860,'Input| Projects'!N860)*'Input| Escalations'!$I$17*N860,0)</f>
        <v>0</v>
      </c>
      <c r="W860" s="172">
        <f>IFERROR(IF(ISNUMBER(FIND("decision",'Input| Setup'!$F$6)),'Input| Projects'!AE860,'Input| Projects'!O860)*'Input| Escalations'!$I$17*O860,0)</f>
        <v>0</v>
      </c>
      <c r="X860" s="175"/>
      <c r="Y860" s="172">
        <f>IF(ISNUMBER(FIND("decision",'Input| Setup'!$F$6)),'Input| Projects'!AG860,'Input| Projects'!Q860)*I860*'Input| Escalations'!$I$17</f>
        <v>0</v>
      </c>
      <c r="Z860" s="172">
        <f>IF(ISNUMBER(FIND("decision",'Input| Setup'!$F$6)),'Input| Projects'!AH860,'Input| Projects'!R860)*J860*'Input| Escalations'!$I$17</f>
        <v>0</v>
      </c>
      <c r="AA860" s="172">
        <f>IF(ISNUMBER(FIND("decision",'Input| Setup'!$F$6)),'Input| Projects'!AI860,'Input| Projects'!S860)*K860*'Input| Escalations'!$I$17</f>
        <v>0</v>
      </c>
      <c r="AB860" s="172">
        <f>IF(ISNUMBER(FIND("decision",'Input| Setup'!$F$6)),'Input| Projects'!AJ860,'Input| Projects'!T860)*L860*'Input| Escalations'!$I$17</f>
        <v>0</v>
      </c>
      <c r="AC860" s="172">
        <f>IF(ISNUMBER(FIND("decision",'Input| Setup'!$F$6)),'Input| Projects'!AK860,'Input| Projects'!U860)*M860*'Input| Escalations'!$I$17</f>
        <v>0</v>
      </c>
      <c r="AD860" s="172">
        <f>IF(ISNUMBER(FIND("decision",'Input| Setup'!$F$6)),'Input| Projects'!AL860,'Input| Projects'!V860)*N860*'Input| Escalations'!$I$17</f>
        <v>0</v>
      </c>
      <c r="AE860" s="172">
        <f>IF(ISNUMBER(FIND("decision",'Input| Setup'!$F$6)),'Input| Projects'!AM860,'Input| Projects'!W860)*O860*'Input| Escalations'!$I$17</f>
        <v>0</v>
      </c>
      <c r="AF860" s="175"/>
      <c r="AG860" s="172" cm="1">
        <f t="array" ref="AG860">IFERROR(--('Input| Projects'!$AS860="Yes")*_xlfn.SWITCH('Input| Overheads'!$C$50,"Direct costs",'Calc| Overheads Allocation'!C$8*Q860,"Internal labour",'Calc| Overheads Allocation'!C$8*Q860*'Input| Projects'!$AO860,"DNSP defined",'Calc| Overheads Allocation'!C$78*'Input| Projects'!$AV860,0),0)</f>
        <v>0</v>
      </c>
      <c r="AH860" s="172" cm="1">
        <f t="array" ref="AH860">IFERROR(--('Input| Projects'!$AS860="Yes")*_xlfn.SWITCH('Input| Overheads'!$C$50,"Direct costs",'Calc| Overheads Allocation'!D$8*R860,"Internal labour",'Calc| Overheads Allocation'!D$8*R860*'Input| Projects'!$AO860,"DNSP defined",'Calc| Overheads Allocation'!D$78*'Input| Projects'!$AV860,0),0)</f>
        <v>0</v>
      </c>
      <c r="AI860" s="172" cm="1">
        <f t="array" ref="AI860">IFERROR(--('Input| Projects'!$AS860="Yes")*_xlfn.SWITCH('Input| Overheads'!$C$50,"Direct costs",'Calc| Overheads Allocation'!E$8*S860,"Internal labour",'Calc| Overheads Allocation'!E$8*S860*'Input| Projects'!$AO860,"DNSP defined",'Calc| Overheads Allocation'!E$78*'Input| Projects'!$AV860,0),0)</f>
        <v>0</v>
      </c>
      <c r="AJ860" s="172" cm="1">
        <f t="array" ref="AJ860">IFERROR(--('Input| Projects'!$AS860="Yes")*_xlfn.SWITCH('Input| Overheads'!$C$50,"Direct costs",'Calc| Overheads Allocation'!F$8*T860,"Internal labour",'Calc| Overheads Allocation'!F$8*T860*'Input| Projects'!$AO860,"DNSP defined",'Calc| Overheads Allocation'!F$78*'Input| Projects'!$AV860,0),0)</f>
        <v>0</v>
      </c>
      <c r="AK860" s="172" cm="1">
        <f t="array" ref="AK860">IFERROR(--('Input| Projects'!$AS860="Yes")*_xlfn.SWITCH('Input| Overheads'!$C$50,"Direct costs",'Calc| Overheads Allocation'!G$8*U860,"Internal labour",'Calc| Overheads Allocation'!G$8*U860*'Input| Projects'!$AO860,"DNSP defined",'Calc| Overheads Allocation'!G$78*'Input| Projects'!$AV860,0),0)</f>
        <v>0</v>
      </c>
      <c r="AL860" s="172" cm="1">
        <f t="array" ref="AL860">IFERROR(--('Input| Projects'!$AS860="Yes")*_xlfn.SWITCH('Input| Overheads'!$C$50,"Direct costs",'Calc| Overheads Allocation'!H$8*V860,"Internal labour",'Calc| Overheads Allocation'!H$8*V860*'Input| Projects'!$AO860,"DNSP defined",'Calc| Overheads Allocation'!H$78*'Input| Projects'!$AV860,0),0)</f>
        <v>0</v>
      </c>
      <c r="AM860" s="172" cm="1">
        <f t="array" ref="AM860">IFERROR(--('Input| Projects'!$AS860="Yes")*_xlfn.SWITCH('Input| Overheads'!$C$50,"Direct costs",'Calc| Overheads Allocation'!I$8*W860,"Internal labour",'Calc| Overheads Allocation'!I$8*W860*'Input| Projects'!$AO860,"DNSP defined",'Calc| Overheads Allocation'!I$78*'Input| Projects'!$AV860,0),0)</f>
        <v>0</v>
      </c>
      <c r="AN860" s="175"/>
      <c r="AO860" s="172" cm="1">
        <f t="array" ref="AO860">IFERROR(--('Input| Projects'!$AT860="Yes")*_xlfn.SWITCH('Input| Overheads'!$C$50,"Direct costs",'Calc| Overheads Allocation'!C$9*Q860,"Internal labour",'Calc| Overheads Allocation'!C$9*Q860*'Input| Projects'!$AO860,"DNSP defined",'Calc| Overheads Allocation'!C$79*'Input| Projects'!$AW860,0),0)</f>
        <v>0</v>
      </c>
      <c r="AP860" s="172" cm="1">
        <f t="array" ref="AP860">IFERROR(--('Input| Projects'!$AT860="Yes")*_xlfn.SWITCH('Input| Overheads'!$C$50,"Direct costs",'Calc| Overheads Allocation'!D$9*R860,"Internal labour",'Calc| Overheads Allocation'!D$9*R860*'Input| Projects'!$AO860,"DNSP defined",'Calc| Overheads Allocation'!D$79*'Input| Projects'!$AW860,0),0)</f>
        <v>0</v>
      </c>
      <c r="AQ860" s="172" cm="1">
        <f t="array" ref="AQ860">IFERROR(--('Input| Projects'!$AT860="Yes")*_xlfn.SWITCH('Input| Overheads'!$C$50,"Direct costs",'Calc| Overheads Allocation'!E$9*S860,"Internal labour",'Calc| Overheads Allocation'!E$9*S860*'Input| Projects'!$AO860,"DNSP defined",'Calc| Overheads Allocation'!E$79*'Input| Projects'!$AW860,0),0)</f>
        <v>0</v>
      </c>
      <c r="AR860" s="172" cm="1">
        <f t="array" ref="AR860">IFERROR(--('Input| Projects'!$AT860="Yes")*_xlfn.SWITCH('Input| Overheads'!$C$50,"Direct costs",'Calc| Overheads Allocation'!F$9*T860,"Internal labour",'Calc| Overheads Allocation'!F$9*T860*'Input| Projects'!$AO860,"DNSP defined",'Calc| Overheads Allocation'!F$79*'Input| Projects'!$AW860,0),0)</f>
        <v>0</v>
      </c>
      <c r="AS860" s="172" cm="1">
        <f t="array" ref="AS860">IFERROR(--('Input| Projects'!$AT860="Yes")*_xlfn.SWITCH('Input| Overheads'!$C$50,"Direct costs",'Calc| Overheads Allocation'!G$9*U860,"Internal labour",'Calc| Overheads Allocation'!G$9*U860*'Input| Projects'!$AO860,"DNSP defined",'Calc| Overheads Allocation'!G$79*'Input| Projects'!$AW860,0),0)</f>
        <v>0</v>
      </c>
      <c r="AT860" s="172" cm="1">
        <f t="array" ref="AT860">IFERROR(--('Input| Projects'!$AT860="Yes")*_xlfn.SWITCH('Input| Overheads'!$C$50,"Direct costs",'Calc| Overheads Allocation'!H$9*V860,"Internal labour",'Calc| Overheads Allocation'!H$9*V860*'Input| Projects'!$AO860,"DNSP defined",'Calc| Overheads Allocation'!H$79*'Input| Projects'!$AW860,0),0)</f>
        <v>0</v>
      </c>
      <c r="AU860" s="172" cm="1">
        <f t="array" ref="AU860">IFERROR(--('Input| Projects'!$AT860="Yes")*_xlfn.SWITCH('Input| Overheads'!$C$50,"Direct costs",'Calc| Overheads Allocation'!I$9*W860,"Internal labour",'Calc| Overheads Allocation'!I$9*W860*'Input| Projects'!$AO860,"DNSP defined",'Calc| Overheads Allocation'!I$79*'Input| Projects'!$AW860,0),0)</f>
        <v>0</v>
      </c>
      <c r="AV860" s="175"/>
      <c r="AW860" s="172">
        <f t="shared" si="310"/>
        <v>0</v>
      </c>
      <c r="AX860" s="172">
        <f t="shared" si="311"/>
        <v>0</v>
      </c>
      <c r="AY860" s="172">
        <f t="shared" si="312"/>
        <v>0</v>
      </c>
      <c r="AZ860" s="172">
        <f t="shared" si="313"/>
        <v>0</v>
      </c>
      <c r="BA860" s="172">
        <f t="shared" si="314"/>
        <v>0</v>
      </c>
      <c r="BB860" s="172">
        <f t="shared" si="315"/>
        <v>0</v>
      </c>
      <c r="BC860" s="172">
        <f t="shared" si="316"/>
        <v>0</v>
      </c>
      <c r="BD860" s="176"/>
      <c r="BE860" s="172">
        <f t="shared" si="317"/>
        <v>0</v>
      </c>
      <c r="BF860" s="172">
        <f t="shared" si="318"/>
        <v>0</v>
      </c>
      <c r="BG860" s="172">
        <f t="shared" si="319"/>
        <v>0</v>
      </c>
      <c r="BH860" s="172">
        <f t="shared" si="320"/>
        <v>0</v>
      </c>
      <c r="BI860" s="172">
        <f t="shared" si="321"/>
        <v>0</v>
      </c>
      <c r="BJ860" s="172">
        <f t="shared" si="322"/>
        <v>0</v>
      </c>
      <c r="BK860" s="172">
        <f t="shared" si="323"/>
        <v>0</v>
      </c>
      <c r="BL860" s="176"/>
      <c r="BM860" s="172">
        <f t="shared" si="302"/>
        <v>0</v>
      </c>
      <c r="BN860" s="172">
        <f t="shared" si="303"/>
        <v>0</v>
      </c>
      <c r="BO860" s="172">
        <f t="shared" si="304"/>
        <v>0</v>
      </c>
      <c r="BP860" s="172">
        <f t="shared" si="305"/>
        <v>0</v>
      </c>
      <c r="BQ860" s="172">
        <f t="shared" si="306"/>
        <v>0</v>
      </c>
      <c r="BR860" s="172">
        <f t="shared" si="307"/>
        <v>0</v>
      </c>
      <c r="BS860" s="172">
        <f t="shared" si="308"/>
        <v>0</v>
      </c>
      <c r="BT860" s="55"/>
      <c r="BU860" s="158">
        <f>SUMIF('Input| Projects'!$BA$8:$CX$8,RIGHT(BU$9,3),'Input| Projects'!$BA860:$CX860)</f>
        <v>0</v>
      </c>
      <c r="BV860" s="158">
        <f>SUMIF('Input| Projects'!$BA$8:$CX$8,RIGHT(BV$9,3),'Input| Projects'!$BA860:$CX860)</f>
        <v>0</v>
      </c>
      <c r="BW860" s="79" t="str">
        <f t="shared" si="309"/>
        <v/>
      </c>
    </row>
    <row r="861" spans="2:75" x14ac:dyDescent="0.2">
      <c r="B861" s="123">
        <f>IFERROR('Input| Projects'!B861,"")</f>
        <v>852</v>
      </c>
      <c r="C861" s="160" t="str">
        <f>IFERROR(IF('Input| Projects'!C861="","",'Input| Projects'!C861),"")</f>
        <v/>
      </c>
      <c r="D861" s="160" t="str">
        <f>IFERROR(IF('Input| Projects'!D861="","",'Input| Projects'!D861),"")</f>
        <v/>
      </c>
      <c r="E861" s="53"/>
      <c r="F861" s="160" t="str">
        <f>IF(LEN('Input| Projects'!F861)&gt;0,'Input| Projects'!F861,"")</f>
        <v/>
      </c>
      <c r="G861" s="160" t="str">
        <f>IF(LEN('Input| Projects'!G861)&gt;0,'Input| Projects'!G861,"")</f>
        <v/>
      </c>
      <c r="H861" s="10"/>
      <c r="I861" s="194" cm="1">
        <f t="array" ref="I861">IF(LEN($F861)&gt;0,1+IFERROR(SUMPRODUCT(TRANSPOSE('Input| Projects'!$AO861:$AQ861),INDEX('Input| Escalations'!$F$27:$L$29,,MATCH(Q$9,'Input| Escalations'!$F$21:$L$21,0))),0),0)</f>
        <v>0</v>
      </c>
      <c r="J861" s="194" cm="1">
        <f t="array" ref="J861">IF(LEN($F861)&gt;0,1+IFERROR(SUMPRODUCT(TRANSPOSE('Input| Projects'!$AO861:$AQ861),INDEX('Input| Escalations'!$F$27:$L$29,,MATCH(R$9,'Input| Escalations'!$F$21:$L$21,0))),0),0)</f>
        <v>0</v>
      </c>
      <c r="K861" s="194" cm="1">
        <f t="array" ref="K861">IF(LEN($F861)&gt;0,1+IFERROR(SUMPRODUCT(TRANSPOSE('Input| Projects'!$AO861:$AQ861),INDEX('Input| Escalations'!$F$27:$L$29,,MATCH(S$9,'Input| Escalations'!$F$21:$L$21,0))),0),0)</f>
        <v>0</v>
      </c>
      <c r="L861" s="194" cm="1">
        <f t="array" ref="L861">IF(LEN($F861)&gt;0,1+IFERROR(SUMPRODUCT(TRANSPOSE('Input| Projects'!$AO861:$AQ861),INDEX('Input| Escalations'!$F$27:$L$29,,MATCH(T$9,'Input| Escalations'!$F$21:$L$21,0))),0),0)</f>
        <v>0</v>
      </c>
      <c r="M861" s="194" cm="1">
        <f t="array" ref="M861">IF(LEN($F861)&gt;0,1+IFERROR(SUMPRODUCT(TRANSPOSE('Input| Projects'!$AO861:$AQ861),INDEX('Input| Escalations'!$F$27:$L$29,,MATCH(U$9,'Input| Escalations'!$F$21:$L$21,0))),0),0)</f>
        <v>0</v>
      </c>
      <c r="N861" s="194" cm="1">
        <f t="array" ref="N861">IF(LEN($F861)&gt;0,1+IFERROR(SUMPRODUCT(TRANSPOSE('Input| Projects'!$AO861:$AQ861),INDEX('Input| Escalations'!$F$27:$L$29,,MATCH(V$9,'Input| Escalations'!$F$21:$L$21,0))),0),0)</f>
        <v>0</v>
      </c>
      <c r="O861" s="194" cm="1">
        <f t="array" ref="O861">IF(LEN($F861)&gt;0,1+IFERROR(SUMPRODUCT(TRANSPOSE('Input| Projects'!$AO861:$AQ861),INDEX('Input| Escalations'!$F$27:$L$29,,MATCH(W$9,'Input| Escalations'!$F$21:$L$21,0))),0),0)</f>
        <v>0</v>
      </c>
      <c r="P861" s="10"/>
      <c r="Q861" s="172">
        <f>IFERROR(IF(ISNUMBER(FIND("decision",'Input| Setup'!$F$6)),'Input| Projects'!Y861,'Input| Projects'!I861)*'Input| Escalations'!$I$17*I861,0)</f>
        <v>0</v>
      </c>
      <c r="R861" s="172">
        <f>IFERROR(IF(ISNUMBER(FIND("decision",'Input| Setup'!$F$6)),'Input| Projects'!Z861,'Input| Projects'!J861)*'Input| Escalations'!$I$17*J861,0)</f>
        <v>0</v>
      </c>
      <c r="S861" s="172">
        <f>IFERROR(IF(ISNUMBER(FIND("decision",'Input| Setup'!$F$6)),'Input| Projects'!AA861,'Input| Projects'!K861)*'Input| Escalations'!$I$17*K861,0)</f>
        <v>0</v>
      </c>
      <c r="T861" s="172">
        <f>IFERROR(IF(ISNUMBER(FIND("decision",'Input| Setup'!$F$6)),'Input| Projects'!AB861,'Input| Projects'!L861)*'Input| Escalations'!$I$17*L861,0)</f>
        <v>0</v>
      </c>
      <c r="U861" s="172">
        <f>IFERROR(IF(ISNUMBER(FIND("decision",'Input| Setup'!$F$6)),'Input| Projects'!AC861,'Input| Projects'!M861)*'Input| Escalations'!$I$17*M861,0)</f>
        <v>0</v>
      </c>
      <c r="V861" s="172">
        <f>IFERROR(IF(ISNUMBER(FIND("decision",'Input| Setup'!$F$6)),'Input| Projects'!AD861,'Input| Projects'!N861)*'Input| Escalations'!$I$17*N861,0)</f>
        <v>0</v>
      </c>
      <c r="W861" s="172">
        <f>IFERROR(IF(ISNUMBER(FIND("decision",'Input| Setup'!$F$6)),'Input| Projects'!AE861,'Input| Projects'!O861)*'Input| Escalations'!$I$17*O861,0)</f>
        <v>0</v>
      </c>
      <c r="X861" s="175"/>
      <c r="Y861" s="172">
        <f>IF(ISNUMBER(FIND("decision",'Input| Setup'!$F$6)),'Input| Projects'!AG861,'Input| Projects'!Q861)*I861*'Input| Escalations'!$I$17</f>
        <v>0</v>
      </c>
      <c r="Z861" s="172">
        <f>IF(ISNUMBER(FIND("decision",'Input| Setup'!$F$6)),'Input| Projects'!AH861,'Input| Projects'!R861)*J861*'Input| Escalations'!$I$17</f>
        <v>0</v>
      </c>
      <c r="AA861" s="172">
        <f>IF(ISNUMBER(FIND("decision",'Input| Setup'!$F$6)),'Input| Projects'!AI861,'Input| Projects'!S861)*K861*'Input| Escalations'!$I$17</f>
        <v>0</v>
      </c>
      <c r="AB861" s="172">
        <f>IF(ISNUMBER(FIND("decision",'Input| Setup'!$F$6)),'Input| Projects'!AJ861,'Input| Projects'!T861)*L861*'Input| Escalations'!$I$17</f>
        <v>0</v>
      </c>
      <c r="AC861" s="172">
        <f>IF(ISNUMBER(FIND("decision",'Input| Setup'!$F$6)),'Input| Projects'!AK861,'Input| Projects'!U861)*M861*'Input| Escalations'!$I$17</f>
        <v>0</v>
      </c>
      <c r="AD861" s="172">
        <f>IF(ISNUMBER(FIND("decision",'Input| Setup'!$F$6)),'Input| Projects'!AL861,'Input| Projects'!V861)*N861*'Input| Escalations'!$I$17</f>
        <v>0</v>
      </c>
      <c r="AE861" s="172">
        <f>IF(ISNUMBER(FIND("decision",'Input| Setup'!$F$6)),'Input| Projects'!AM861,'Input| Projects'!W861)*O861*'Input| Escalations'!$I$17</f>
        <v>0</v>
      </c>
      <c r="AF861" s="175"/>
      <c r="AG861" s="172" cm="1">
        <f t="array" ref="AG861">IFERROR(--('Input| Projects'!$AS861="Yes")*_xlfn.SWITCH('Input| Overheads'!$C$50,"Direct costs",'Calc| Overheads Allocation'!C$8*Q861,"Internal labour",'Calc| Overheads Allocation'!C$8*Q861*'Input| Projects'!$AO861,"DNSP defined",'Calc| Overheads Allocation'!C$78*'Input| Projects'!$AV861,0),0)</f>
        <v>0</v>
      </c>
      <c r="AH861" s="172" cm="1">
        <f t="array" ref="AH861">IFERROR(--('Input| Projects'!$AS861="Yes")*_xlfn.SWITCH('Input| Overheads'!$C$50,"Direct costs",'Calc| Overheads Allocation'!D$8*R861,"Internal labour",'Calc| Overheads Allocation'!D$8*R861*'Input| Projects'!$AO861,"DNSP defined",'Calc| Overheads Allocation'!D$78*'Input| Projects'!$AV861,0),0)</f>
        <v>0</v>
      </c>
      <c r="AI861" s="172" cm="1">
        <f t="array" ref="AI861">IFERROR(--('Input| Projects'!$AS861="Yes")*_xlfn.SWITCH('Input| Overheads'!$C$50,"Direct costs",'Calc| Overheads Allocation'!E$8*S861,"Internal labour",'Calc| Overheads Allocation'!E$8*S861*'Input| Projects'!$AO861,"DNSP defined",'Calc| Overheads Allocation'!E$78*'Input| Projects'!$AV861,0),0)</f>
        <v>0</v>
      </c>
      <c r="AJ861" s="172" cm="1">
        <f t="array" ref="AJ861">IFERROR(--('Input| Projects'!$AS861="Yes")*_xlfn.SWITCH('Input| Overheads'!$C$50,"Direct costs",'Calc| Overheads Allocation'!F$8*T861,"Internal labour",'Calc| Overheads Allocation'!F$8*T861*'Input| Projects'!$AO861,"DNSP defined",'Calc| Overheads Allocation'!F$78*'Input| Projects'!$AV861,0),0)</f>
        <v>0</v>
      </c>
      <c r="AK861" s="172" cm="1">
        <f t="array" ref="AK861">IFERROR(--('Input| Projects'!$AS861="Yes")*_xlfn.SWITCH('Input| Overheads'!$C$50,"Direct costs",'Calc| Overheads Allocation'!G$8*U861,"Internal labour",'Calc| Overheads Allocation'!G$8*U861*'Input| Projects'!$AO861,"DNSP defined",'Calc| Overheads Allocation'!G$78*'Input| Projects'!$AV861,0),0)</f>
        <v>0</v>
      </c>
      <c r="AL861" s="172" cm="1">
        <f t="array" ref="AL861">IFERROR(--('Input| Projects'!$AS861="Yes")*_xlfn.SWITCH('Input| Overheads'!$C$50,"Direct costs",'Calc| Overheads Allocation'!H$8*V861,"Internal labour",'Calc| Overheads Allocation'!H$8*V861*'Input| Projects'!$AO861,"DNSP defined",'Calc| Overheads Allocation'!H$78*'Input| Projects'!$AV861,0),0)</f>
        <v>0</v>
      </c>
      <c r="AM861" s="172" cm="1">
        <f t="array" ref="AM861">IFERROR(--('Input| Projects'!$AS861="Yes")*_xlfn.SWITCH('Input| Overheads'!$C$50,"Direct costs",'Calc| Overheads Allocation'!I$8*W861,"Internal labour",'Calc| Overheads Allocation'!I$8*W861*'Input| Projects'!$AO861,"DNSP defined",'Calc| Overheads Allocation'!I$78*'Input| Projects'!$AV861,0),0)</f>
        <v>0</v>
      </c>
      <c r="AN861" s="175"/>
      <c r="AO861" s="172" cm="1">
        <f t="array" ref="AO861">IFERROR(--('Input| Projects'!$AT861="Yes")*_xlfn.SWITCH('Input| Overheads'!$C$50,"Direct costs",'Calc| Overheads Allocation'!C$9*Q861,"Internal labour",'Calc| Overheads Allocation'!C$9*Q861*'Input| Projects'!$AO861,"DNSP defined",'Calc| Overheads Allocation'!C$79*'Input| Projects'!$AW861,0),0)</f>
        <v>0</v>
      </c>
      <c r="AP861" s="172" cm="1">
        <f t="array" ref="AP861">IFERROR(--('Input| Projects'!$AT861="Yes")*_xlfn.SWITCH('Input| Overheads'!$C$50,"Direct costs",'Calc| Overheads Allocation'!D$9*R861,"Internal labour",'Calc| Overheads Allocation'!D$9*R861*'Input| Projects'!$AO861,"DNSP defined",'Calc| Overheads Allocation'!D$79*'Input| Projects'!$AW861,0),0)</f>
        <v>0</v>
      </c>
      <c r="AQ861" s="172" cm="1">
        <f t="array" ref="AQ861">IFERROR(--('Input| Projects'!$AT861="Yes")*_xlfn.SWITCH('Input| Overheads'!$C$50,"Direct costs",'Calc| Overheads Allocation'!E$9*S861,"Internal labour",'Calc| Overheads Allocation'!E$9*S861*'Input| Projects'!$AO861,"DNSP defined",'Calc| Overheads Allocation'!E$79*'Input| Projects'!$AW861,0),0)</f>
        <v>0</v>
      </c>
      <c r="AR861" s="172" cm="1">
        <f t="array" ref="AR861">IFERROR(--('Input| Projects'!$AT861="Yes")*_xlfn.SWITCH('Input| Overheads'!$C$50,"Direct costs",'Calc| Overheads Allocation'!F$9*T861,"Internal labour",'Calc| Overheads Allocation'!F$9*T861*'Input| Projects'!$AO861,"DNSP defined",'Calc| Overheads Allocation'!F$79*'Input| Projects'!$AW861,0),0)</f>
        <v>0</v>
      </c>
      <c r="AS861" s="172" cm="1">
        <f t="array" ref="AS861">IFERROR(--('Input| Projects'!$AT861="Yes")*_xlfn.SWITCH('Input| Overheads'!$C$50,"Direct costs",'Calc| Overheads Allocation'!G$9*U861,"Internal labour",'Calc| Overheads Allocation'!G$9*U861*'Input| Projects'!$AO861,"DNSP defined",'Calc| Overheads Allocation'!G$79*'Input| Projects'!$AW861,0),0)</f>
        <v>0</v>
      </c>
      <c r="AT861" s="172" cm="1">
        <f t="array" ref="AT861">IFERROR(--('Input| Projects'!$AT861="Yes")*_xlfn.SWITCH('Input| Overheads'!$C$50,"Direct costs",'Calc| Overheads Allocation'!H$9*V861,"Internal labour",'Calc| Overheads Allocation'!H$9*V861*'Input| Projects'!$AO861,"DNSP defined",'Calc| Overheads Allocation'!H$79*'Input| Projects'!$AW861,0),0)</f>
        <v>0</v>
      </c>
      <c r="AU861" s="172" cm="1">
        <f t="array" ref="AU861">IFERROR(--('Input| Projects'!$AT861="Yes")*_xlfn.SWITCH('Input| Overheads'!$C$50,"Direct costs",'Calc| Overheads Allocation'!I$9*W861,"Internal labour",'Calc| Overheads Allocation'!I$9*W861*'Input| Projects'!$AO861,"DNSP defined",'Calc| Overheads Allocation'!I$79*'Input| Projects'!$AW861,0),0)</f>
        <v>0</v>
      </c>
      <c r="AV861" s="175"/>
      <c r="AW861" s="172">
        <f t="shared" si="310"/>
        <v>0</v>
      </c>
      <c r="AX861" s="172">
        <f t="shared" si="311"/>
        <v>0</v>
      </c>
      <c r="AY861" s="172">
        <f t="shared" si="312"/>
        <v>0</v>
      </c>
      <c r="AZ861" s="172">
        <f t="shared" si="313"/>
        <v>0</v>
      </c>
      <c r="BA861" s="172">
        <f t="shared" si="314"/>
        <v>0</v>
      </c>
      <c r="BB861" s="172">
        <f t="shared" si="315"/>
        <v>0</v>
      </c>
      <c r="BC861" s="172">
        <f t="shared" si="316"/>
        <v>0</v>
      </c>
      <c r="BD861" s="176"/>
      <c r="BE861" s="172">
        <f t="shared" si="317"/>
        <v>0</v>
      </c>
      <c r="BF861" s="172">
        <f t="shared" si="318"/>
        <v>0</v>
      </c>
      <c r="BG861" s="172">
        <f t="shared" si="319"/>
        <v>0</v>
      </c>
      <c r="BH861" s="172">
        <f t="shared" si="320"/>
        <v>0</v>
      </c>
      <c r="BI861" s="172">
        <f t="shared" si="321"/>
        <v>0</v>
      </c>
      <c r="BJ861" s="172">
        <f t="shared" si="322"/>
        <v>0</v>
      </c>
      <c r="BK861" s="172">
        <f t="shared" si="323"/>
        <v>0</v>
      </c>
      <c r="BL861" s="176"/>
      <c r="BM861" s="172">
        <f t="shared" si="302"/>
        <v>0</v>
      </c>
      <c r="BN861" s="172">
        <f t="shared" si="303"/>
        <v>0</v>
      </c>
      <c r="BO861" s="172">
        <f t="shared" si="304"/>
        <v>0</v>
      </c>
      <c r="BP861" s="172">
        <f t="shared" si="305"/>
        <v>0</v>
      </c>
      <c r="BQ861" s="172">
        <f t="shared" si="306"/>
        <v>0</v>
      </c>
      <c r="BR861" s="172">
        <f t="shared" si="307"/>
        <v>0</v>
      </c>
      <c r="BS861" s="172">
        <f t="shared" si="308"/>
        <v>0</v>
      </c>
      <c r="BT861" s="55"/>
      <c r="BU861" s="158">
        <f>SUMIF('Input| Projects'!$BA$8:$CX$8,RIGHT(BU$9,3),'Input| Projects'!$BA861:$CX861)</f>
        <v>0</v>
      </c>
      <c r="BV861" s="158">
        <f>SUMIF('Input| Projects'!$BA$8:$CX$8,RIGHT(BV$9,3),'Input| Projects'!$BA861:$CX861)</f>
        <v>0</v>
      </c>
      <c r="BW861" s="79" t="str">
        <f t="shared" si="309"/>
        <v/>
      </c>
    </row>
    <row r="862" spans="2:75" x14ac:dyDescent="0.2">
      <c r="B862" s="123">
        <f>IFERROR('Input| Projects'!B862,"")</f>
        <v>853</v>
      </c>
      <c r="C862" s="160" t="str">
        <f>IFERROR(IF('Input| Projects'!C862="","",'Input| Projects'!C862),"")</f>
        <v/>
      </c>
      <c r="D862" s="160" t="str">
        <f>IFERROR(IF('Input| Projects'!D862="","",'Input| Projects'!D862),"")</f>
        <v/>
      </c>
      <c r="E862" s="53"/>
      <c r="F862" s="160" t="str">
        <f>IF(LEN('Input| Projects'!F862)&gt;0,'Input| Projects'!F862,"")</f>
        <v/>
      </c>
      <c r="G862" s="160" t="str">
        <f>IF(LEN('Input| Projects'!G862)&gt;0,'Input| Projects'!G862,"")</f>
        <v/>
      </c>
      <c r="H862" s="10"/>
      <c r="I862" s="194" cm="1">
        <f t="array" ref="I862">IF(LEN($F862)&gt;0,1+IFERROR(SUMPRODUCT(TRANSPOSE('Input| Projects'!$AO862:$AQ862),INDEX('Input| Escalations'!$F$27:$L$29,,MATCH(Q$9,'Input| Escalations'!$F$21:$L$21,0))),0),0)</f>
        <v>0</v>
      </c>
      <c r="J862" s="194" cm="1">
        <f t="array" ref="J862">IF(LEN($F862)&gt;0,1+IFERROR(SUMPRODUCT(TRANSPOSE('Input| Projects'!$AO862:$AQ862),INDEX('Input| Escalations'!$F$27:$L$29,,MATCH(R$9,'Input| Escalations'!$F$21:$L$21,0))),0),0)</f>
        <v>0</v>
      </c>
      <c r="K862" s="194" cm="1">
        <f t="array" ref="K862">IF(LEN($F862)&gt;0,1+IFERROR(SUMPRODUCT(TRANSPOSE('Input| Projects'!$AO862:$AQ862),INDEX('Input| Escalations'!$F$27:$L$29,,MATCH(S$9,'Input| Escalations'!$F$21:$L$21,0))),0),0)</f>
        <v>0</v>
      </c>
      <c r="L862" s="194" cm="1">
        <f t="array" ref="L862">IF(LEN($F862)&gt;0,1+IFERROR(SUMPRODUCT(TRANSPOSE('Input| Projects'!$AO862:$AQ862),INDEX('Input| Escalations'!$F$27:$L$29,,MATCH(T$9,'Input| Escalations'!$F$21:$L$21,0))),0),0)</f>
        <v>0</v>
      </c>
      <c r="M862" s="194" cm="1">
        <f t="array" ref="M862">IF(LEN($F862)&gt;0,1+IFERROR(SUMPRODUCT(TRANSPOSE('Input| Projects'!$AO862:$AQ862),INDEX('Input| Escalations'!$F$27:$L$29,,MATCH(U$9,'Input| Escalations'!$F$21:$L$21,0))),0),0)</f>
        <v>0</v>
      </c>
      <c r="N862" s="194" cm="1">
        <f t="array" ref="N862">IF(LEN($F862)&gt;0,1+IFERROR(SUMPRODUCT(TRANSPOSE('Input| Projects'!$AO862:$AQ862),INDEX('Input| Escalations'!$F$27:$L$29,,MATCH(V$9,'Input| Escalations'!$F$21:$L$21,0))),0),0)</f>
        <v>0</v>
      </c>
      <c r="O862" s="194" cm="1">
        <f t="array" ref="O862">IF(LEN($F862)&gt;0,1+IFERROR(SUMPRODUCT(TRANSPOSE('Input| Projects'!$AO862:$AQ862),INDEX('Input| Escalations'!$F$27:$L$29,,MATCH(W$9,'Input| Escalations'!$F$21:$L$21,0))),0),0)</f>
        <v>0</v>
      </c>
      <c r="P862" s="10"/>
      <c r="Q862" s="172">
        <f>IFERROR(IF(ISNUMBER(FIND("decision",'Input| Setup'!$F$6)),'Input| Projects'!Y862,'Input| Projects'!I862)*'Input| Escalations'!$I$17*I862,0)</f>
        <v>0</v>
      </c>
      <c r="R862" s="172">
        <f>IFERROR(IF(ISNUMBER(FIND("decision",'Input| Setup'!$F$6)),'Input| Projects'!Z862,'Input| Projects'!J862)*'Input| Escalations'!$I$17*J862,0)</f>
        <v>0</v>
      </c>
      <c r="S862" s="172">
        <f>IFERROR(IF(ISNUMBER(FIND("decision",'Input| Setup'!$F$6)),'Input| Projects'!AA862,'Input| Projects'!K862)*'Input| Escalations'!$I$17*K862,0)</f>
        <v>0</v>
      </c>
      <c r="T862" s="172">
        <f>IFERROR(IF(ISNUMBER(FIND("decision",'Input| Setup'!$F$6)),'Input| Projects'!AB862,'Input| Projects'!L862)*'Input| Escalations'!$I$17*L862,0)</f>
        <v>0</v>
      </c>
      <c r="U862" s="172">
        <f>IFERROR(IF(ISNUMBER(FIND("decision",'Input| Setup'!$F$6)),'Input| Projects'!AC862,'Input| Projects'!M862)*'Input| Escalations'!$I$17*M862,0)</f>
        <v>0</v>
      </c>
      <c r="V862" s="172">
        <f>IFERROR(IF(ISNUMBER(FIND("decision",'Input| Setup'!$F$6)),'Input| Projects'!AD862,'Input| Projects'!N862)*'Input| Escalations'!$I$17*N862,0)</f>
        <v>0</v>
      </c>
      <c r="W862" s="172">
        <f>IFERROR(IF(ISNUMBER(FIND("decision",'Input| Setup'!$F$6)),'Input| Projects'!AE862,'Input| Projects'!O862)*'Input| Escalations'!$I$17*O862,0)</f>
        <v>0</v>
      </c>
      <c r="X862" s="175"/>
      <c r="Y862" s="172">
        <f>IF(ISNUMBER(FIND("decision",'Input| Setup'!$F$6)),'Input| Projects'!AG862,'Input| Projects'!Q862)*I862*'Input| Escalations'!$I$17</f>
        <v>0</v>
      </c>
      <c r="Z862" s="172">
        <f>IF(ISNUMBER(FIND("decision",'Input| Setup'!$F$6)),'Input| Projects'!AH862,'Input| Projects'!R862)*J862*'Input| Escalations'!$I$17</f>
        <v>0</v>
      </c>
      <c r="AA862" s="172">
        <f>IF(ISNUMBER(FIND("decision",'Input| Setup'!$F$6)),'Input| Projects'!AI862,'Input| Projects'!S862)*K862*'Input| Escalations'!$I$17</f>
        <v>0</v>
      </c>
      <c r="AB862" s="172">
        <f>IF(ISNUMBER(FIND("decision",'Input| Setup'!$F$6)),'Input| Projects'!AJ862,'Input| Projects'!T862)*L862*'Input| Escalations'!$I$17</f>
        <v>0</v>
      </c>
      <c r="AC862" s="172">
        <f>IF(ISNUMBER(FIND("decision",'Input| Setup'!$F$6)),'Input| Projects'!AK862,'Input| Projects'!U862)*M862*'Input| Escalations'!$I$17</f>
        <v>0</v>
      </c>
      <c r="AD862" s="172">
        <f>IF(ISNUMBER(FIND("decision",'Input| Setup'!$F$6)),'Input| Projects'!AL862,'Input| Projects'!V862)*N862*'Input| Escalations'!$I$17</f>
        <v>0</v>
      </c>
      <c r="AE862" s="172">
        <f>IF(ISNUMBER(FIND("decision",'Input| Setup'!$F$6)),'Input| Projects'!AM862,'Input| Projects'!W862)*O862*'Input| Escalations'!$I$17</f>
        <v>0</v>
      </c>
      <c r="AF862" s="175"/>
      <c r="AG862" s="172" cm="1">
        <f t="array" ref="AG862">IFERROR(--('Input| Projects'!$AS862="Yes")*_xlfn.SWITCH('Input| Overheads'!$C$50,"Direct costs",'Calc| Overheads Allocation'!C$8*Q862,"Internal labour",'Calc| Overheads Allocation'!C$8*Q862*'Input| Projects'!$AO862,"DNSP defined",'Calc| Overheads Allocation'!C$78*'Input| Projects'!$AV862,0),0)</f>
        <v>0</v>
      </c>
      <c r="AH862" s="172" cm="1">
        <f t="array" ref="AH862">IFERROR(--('Input| Projects'!$AS862="Yes")*_xlfn.SWITCH('Input| Overheads'!$C$50,"Direct costs",'Calc| Overheads Allocation'!D$8*R862,"Internal labour",'Calc| Overheads Allocation'!D$8*R862*'Input| Projects'!$AO862,"DNSP defined",'Calc| Overheads Allocation'!D$78*'Input| Projects'!$AV862,0),0)</f>
        <v>0</v>
      </c>
      <c r="AI862" s="172" cm="1">
        <f t="array" ref="AI862">IFERROR(--('Input| Projects'!$AS862="Yes")*_xlfn.SWITCH('Input| Overheads'!$C$50,"Direct costs",'Calc| Overheads Allocation'!E$8*S862,"Internal labour",'Calc| Overheads Allocation'!E$8*S862*'Input| Projects'!$AO862,"DNSP defined",'Calc| Overheads Allocation'!E$78*'Input| Projects'!$AV862,0),0)</f>
        <v>0</v>
      </c>
      <c r="AJ862" s="172" cm="1">
        <f t="array" ref="AJ862">IFERROR(--('Input| Projects'!$AS862="Yes")*_xlfn.SWITCH('Input| Overheads'!$C$50,"Direct costs",'Calc| Overheads Allocation'!F$8*T862,"Internal labour",'Calc| Overheads Allocation'!F$8*T862*'Input| Projects'!$AO862,"DNSP defined",'Calc| Overheads Allocation'!F$78*'Input| Projects'!$AV862,0),0)</f>
        <v>0</v>
      </c>
      <c r="AK862" s="172" cm="1">
        <f t="array" ref="AK862">IFERROR(--('Input| Projects'!$AS862="Yes")*_xlfn.SWITCH('Input| Overheads'!$C$50,"Direct costs",'Calc| Overheads Allocation'!G$8*U862,"Internal labour",'Calc| Overheads Allocation'!G$8*U862*'Input| Projects'!$AO862,"DNSP defined",'Calc| Overheads Allocation'!G$78*'Input| Projects'!$AV862,0),0)</f>
        <v>0</v>
      </c>
      <c r="AL862" s="172" cm="1">
        <f t="array" ref="AL862">IFERROR(--('Input| Projects'!$AS862="Yes")*_xlfn.SWITCH('Input| Overheads'!$C$50,"Direct costs",'Calc| Overheads Allocation'!H$8*V862,"Internal labour",'Calc| Overheads Allocation'!H$8*V862*'Input| Projects'!$AO862,"DNSP defined",'Calc| Overheads Allocation'!H$78*'Input| Projects'!$AV862,0),0)</f>
        <v>0</v>
      </c>
      <c r="AM862" s="172" cm="1">
        <f t="array" ref="AM862">IFERROR(--('Input| Projects'!$AS862="Yes")*_xlfn.SWITCH('Input| Overheads'!$C$50,"Direct costs",'Calc| Overheads Allocation'!I$8*W862,"Internal labour",'Calc| Overheads Allocation'!I$8*W862*'Input| Projects'!$AO862,"DNSP defined",'Calc| Overheads Allocation'!I$78*'Input| Projects'!$AV862,0),0)</f>
        <v>0</v>
      </c>
      <c r="AN862" s="175"/>
      <c r="AO862" s="172" cm="1">
        <f t="array" ref="AO862">IFERROR(--('Input| Projects'!$AT862="Yes")*_xlfn.SWITCH('Input| Overheads'!$C$50,"Direct costs",'Calc| Overheads Allocation'!C$9*Q862,"Internal labour",'Calc| Overheads Allocation'!C$9*Q862*'Input| Projects'!$AO862,"DNSP defined",'Calc| Overheads Allocation'!C$79*'Input| Projects'!$AW862,0),0)</f>
        <v>0</v>
      </c>
      <c r="AP862" s="172" cm="1">
        <f t="array" ref="AP862">IFERROR(--('Input| Projects'!$AT862="Yes")*_xlfn.SWITCH('Input| Overheads'!$C$50,"Direct costs",'Calc| Overheads Allocation'!D$9*R862,"Internal labour",'Calc| Overheads Allocation'!D$9*R862*'Input| Projects'!$AO862,"DNSP defined",'Calc| Overheads Allocation'!D$79*'Input| Projects'!$AW862,0),0)</f>
        <v>0</v>
      </c>
      <c r="AQ862" s="172" cm="1">
        <f t="array" ref="AQ862">IFERROR(--('Input| Projects'!$AT862="Yes")*_xlfn.SWITCH('Input| Overheads'!$C$50,"Direct costs",'Calc| Overheads Allocation'!E$9*S862,"Internal labour",'Calc| Overheads Allocation'!E$9*S862*'Input| Projects'!$AO862,"DNSP defined",'Calc| Overheads Allocation'!E$79*'Input| Projects'!$AW862,0),0)</f>
        <v>0</v>
      </c>
      <c r="AR862" s="172" cm="1">
        <f t="array" ref="AR862">IFERROR(--('Input| Projects'!$AT862="Yes")*_xlfn.SWITCH('Input| Overheads'!$C$50,"Direct costs",'Calc| Overheads Allocation'!F$9*T862,"Internal labour",'Calc| Overheads Allocation'!F$9*T862*'Input| Projects'!$AO862,"DNSP defined",'Calc| Overheads Allocation'!F$79*'Input| Projects'!$AW862,0),0)</f>
        <v>0</v>
      </c>
      <c r="AS862" s="172" cm="1">
        <f t="array" ref="AS862">IFERROR(--('Input| Projects'!$AT862="Yes")*_xlfn.SWITCH('Input| Overheads'!$C$50,"Direct costs",'Calc| Overheads Allocation'!G$9*U862,"Internal labour",'Calc| Overheads Allocation'!G$9*U862*'Input| Projects'!$AO862,"DNSP defined",'Calc| Overheads Allocation'!G$79*'Input| Projects'!$AW862,0),0)</f>
        <v>0</v>
      </c>
      <c r="AT862" s="172" cm="1">
        <f t="array" ref="AT862">IFERROR(--('Input| Projects'!$AT862="Yes")*_xlfn.SWITCH('Input| Overheads'!$C$50,"Direct costs",'Calc| Overheads Allocation'!H$9*V862,"Internal labour",'Calc| Overheads Allocation'!H$9*V862*'Input| Projects'!$AO862,"DNSP defined",'Calc| Overheads Allocation'!H$79*'Input| Projects'!$AW862,0),0)</f>
        <v>0</v>
      </c>
      <c r="AU862" s="172" cm="1">
        <f t="array" ref="AU862">IFERROR(--('Input| Projects'!$AT862="Yes")*_xlfn.SWITCH('Input| Overheads'!$C$50,"Direct costs",'Calc| Overheads Allocation'!I$9*W862,"Internal labour",'Calc| Overheads Allocation'!I$9*W862*'Input| Projects'!$AO862,"DNSP defined",'Calc| Overheads Allocation'!I$79*'Input| Projects'!$AW862,0),0)</f>
        <v>0</v>
      </c>
      <c r="AV862" s="175"/>
      <c r="AW862" s="172">
        <f t="shared" si="310"/>
        <v>0</v>
      </c>
      <c r="AX862" s="172">
        <f t="shared" si="311"/>
        <v>0</v>
      </c>
      <c r="AY862" s="172">
        <f t="shared" si="312"/>
        <v>0</v>
      </c>
      <c r="AZ862" s="172">
        <f t="shared" si="313"/>
        <v>0</v>
      </c>
      <c r="BA862" s="172">
        <f t="shared" si="314"/>
        <v>0</v>
      </c>
      <c r="BB862" s="172">
        <f t="shared" si="315"/>
        <v>0</v>
      </c>
      <c r="BC862" s="172">
        <f t="shared" si="316"/>
        <v>0</v>
      </c>
      <c r="BD862" s="176"/>
      <c r="BE862" s="172">
        <f t="shared" si="317"/>
        <v>0</v>
      </c>
      <c r="BF862" s="172">
        <f t="shared" si="318"/>
        <v>0</v>
      </c>
      <c r="BG862" s="172">
        <f t="shared" si="319"/>
        <v>0</v>
      </c>
      <c r="BH862" s="172">
        <f t="shared" si="320"/>
        <v>0</v>
      </c>
      <c r="BI862" s="172">
        <f t="shared" si="321"/>
        <v>0</v>
      </c>
      <c r="BJ862" s="172">
        <f t="shared" si="322"/>
        <v>0</v>
      </c>
      <c r="BK862" s="172">
        <f t="shared" si="323"/>
        <v>0</v>
      </c>
      <c r="BL862" s="176"/>
      <c r="BM862" s="172">
        <f t="shared" si="302"/>
        <v>0</v>
      </c>
      <c r="BN862" s="172">
        <f t="shared" si="303"/>
        <v>0</v>
      </c>
      <c r="BO862" s="172">
        <f t="shared" si="304"/>
        <v>0</v>
      </c>
      <c r="BP862" s="172">
        <f t="shared" si="305"/>
        <v>0</v>
      </c>
      <c r="BQ862" s="172">
        <f t="shared" si="306"/>
        <v>0</v>
      </c>
      <c r="BR862" s="172">
        <f t="shared" si="307"/>
        <v>0</v>
      </c>
      <c r="BS862" s="172">
        <f t="shared" si="308"/>
        <v>0</v>
      </c>
      <c r="BT862" s="55"/>
      <c r="BU862" s="158">
        <f>SUMIF('Input| Projects'!$BA$8:$CX$8,RIGHT(BU$9,3),'Input| Projects'!$BA862:$CX862)</f>
        <v>0</v>
      </c>
      <c r="BV862" s="158">
        <f>SUMIF('Input| Projects'!$BA$8:$CX$8,RIGHT(BV$9,3),'Input| Projects'!$BA862:$CX862)</f>
        <v>0</v>
      </c>
      <c r="BW862" s="79" t="str">
        <f t="shared" si="309"/>
        <v/>
      </c>
    </row>
    <row r="863" spans="2:75" x14ac:dyDescent="0.2">
      <c r="B863" s="123">
        <f>IFERROR('Input| Projects'!B863,"")</f>
        <v>854</v>
      </c>
      <c r="C863" s="160" t="str">
        <f>IFERROR(IF('Input| Projects'!C863="","",'Input| Projects'!C863),"")</f>
        <v/>
      </c>
      <c r="D863" s="160" t="str">
        <f>IFERROR(IF('Input| Projects'!D863="","",'Input| Projects'!D863),"")</f>
        <v/>
      </c>
      <c r="E863" s="53"/>
      <c r="F863" s="160" t="str">
        <f>IF(LEN('Input| Projects'!F863)&gt;0,'Input| Projects'!F863,"")</f>
        <v/>
      </c>
      <c r="G863" s="160" t="str">
        <f>IF(LEN('Input| Projects'!G863)&gt;0,'Input| Projects'!G863,"")</f>
        <v/>
      </c>
      <c r="H863" s="10"/>
      <c r="I863" s="194" cm="1">
        <f t="array" ref="I863">IF(LEN($F863)&gt;0,1+IFERROR(SUMPRODUCT(TRANSPOSE('Input| Projects'!$AO863:$AQ863),INDEX('Input| Escalations'!$F$27:$L$29,,MATCH(Q$9,'Input| Escalations'!$F$21:$L$21,0))),0),0)</f>
        <v>0</v>
      </c>
      <c r="J863" s="194" cm="1">
        <f t="array" ref="J863">IF(LEN($F863)&gt;0,1+IFERROR(SUMPRODUCT(TRANSPOSE('Input| Projects'!$AO863:$AQ863),INDEX('Input| Escalations'!$F$27:$L$29,,MATCH(R$9,'Input| Escalations'!$F$21:$L$21,0))),0),0)</f>
        <v>0</v>
      </c>
      <c r="K863" s="194" cm="1">
        <f t="array" ref="K863">IF(LEN($F863)&gt;0,1+IFERROR(SUMPRODUCT(TRANSPOSE('Input| Projects'!$AO863:$AQ863),INDEX('Input| Escalations'!$F$27:$L$29,,MATCH(S$9,'Input| Escalations'!$F$21:$L$21,0))),0),0)</f>
        <v>0</v>
      </c>
      <c r="L863" s="194" cm="1">
        <f t="array" ref="L863">IF(LEN($F863)&gt;0,1+IFERROR(SUMPRODUCT(TRANSPOSE('Input| Projects'!$AO863:$AQ863),INDEX('Input| Escalations'!$F$27:$L$29,,MATCH(T$9,'Input| Escalations'!$F$21:$L$21,0))),0),0)</f>
        <v>0</v>
      </c>
      <c r="M863" s="194" cm="1">
        <f t="array" ref="M863">IF(LEN($F863)&gt;0,1+IFERROR(SUMPRODUCT(TRANSPOSE('Input| Projects'!$AO863:$AQ863),INDEX('Input| Escalations'!$F$27:$L$29,,MATCH(U$9,'Input| Escalations'!$F$21:$L$21,0))),0),0)</f>
        <v>0</v>
      </c>
      <c r="N863" s="194" cm="1">
        <f t="array" ref="N863">IF(LEN($F863)&gt;0,1+IFERROR(SUMPRODUCT(TRANSPOSE('Input| Projects'!$AO863:$AQ863),INDEX('Input| Escalations'!$F$27:$L$29,,MATCH(V$9,'Input| Escalations'!$F$21:$L$21,0))),0),0)</f>
        <v>0</v>
      </c>
      <c r="O863" s="194" cm="1">
        <f t="array" ref="O863">IF(LEN($F863)&gt;0,1+IFERROR(SUMPRODUCT(TRANSPOSE('Input| Projects'!$AO863:$AQ863),INDEX('Input| Escalations'!$F$27:$L$29,,MATCH(W$9,'Input| Escalations'!$F$21:$L$21,0))),0),0)</f>
        <v>0</v>
      </c>
      <c r="P863" s="10"/>
      <c r="Q863" s="172">
        <f>IFERROR(IF(ISNUMBER(FIND("decision",'Input| Setup'!$F$6)),'Input| Projects'!Y863,'Input| Projects'!I863)*'Input| Escalations'!$I$17*I863,0)</f>
        <v>0</v>
      </c>
      <c r="R863" s="172">
        <f>IFERROR(IF(ISNUMBER(FIND("decision",'Input| Setup'!$F$6)),'Input| Projects'!Z863,'Input| Projects'!J863)*'Input| Escalations'!$I$17*J863,0)</f>
        <v>0</v>
      </c>
      <c r="S863" s="172">
        <f>IFERROR(IF(ISNUMBER(FIND("decision",'Input| Setup'!$F$6)),'Input| Projects'!AA863,'Input| Projects'!K863)*'Input| Escalations'!$I$17*K863,0)</f>
        <v>0</v>
      </c>
      <c r="T863" s="172">
        <f>IFERROR(IF(ISNUMBER(FIND("decision",'Input| Setup'!$F$6)),'Input| Projects'!AB863,'Input| Projects'!L863)*'Input| Escalations'!$I$17*L863,0)</f>
        <v>0</v>
      </c>
      <c r="U863" s="172">
        <f>IFERROR(IF(ISNUMBER(FIND("decision",'Input| Setup'!$F$6)),'Input| Projects'!AC863,'Input| Projects'!M863)*'Input| Escalations'!$I$17*M863,0)</f>
        <v>0</v>
      </c>
      <c r="V863" s="172">
        <f>IFERROR(IF(ISNUMBER(FIND("decision",'Input| Setup'!$F$6)),'Input| Projects'!AD863,'Input| Projects'!N863)*'Input| Escalations'!$I$17*N863,0)</f>
        <v>0</v>
      </c>
      <c r="W863" s="172">
        <f>IFERROR(IF(ISNUMBER(FIND("decision",'Input| Setup'!$F$6)),'Input| Projects'!AE863,'Input| Projects'!O863)*'Input| Escalations'!$I$17*O863,0)</f>
        <v>0</v>
      </c>
      <c r="X863" s="175"/>
      <c r="Y863" s="172">
        <f>IF(ISNUMBER(FIND("decision",'Input| Setup'!$F$6)),'Input| Projects'!AG863,'Input| Projects'!Q863)*I863*'Input| Escalations'!$I$17</f>
        <v>0</v>
      </c>
      <c r="Z863" s="172">
        <f>IF(ISNUMBER(FIND("decision",'Input| Setup'!$F$6)),'Input| Projects'!AH863,'Input| Projects'!R863)*J863*'Input| Escalations'!$I$17</f>
        <v>0</v>
      </c>
      <c r="AA863" s="172">
        <f>IF(ISNUMBER(FIND("decision",'Input| Setup'!$F$6)),'Input| Projects'!AI863,'Input| Projects'!S863)*K863*'Input| Escalations'!$I$17</f>
        <v>0</v>
      </c>
      <c r="AB863" s="172">
        <f>IF(ISNUMBER(FIND("decision",'Input| Setup'!$F$6)),'Input| Projects'!AJ863,'Input| Projects'!T863)*L863*'Input| Escalations'!$I$17</f>
        <v>0</v>
      </c>
      <c r="AC863" s="172">
        <f>IF(ISNUMBER(FIND("decision",'Input| Setup'!$F$6)),'Input| Projects'!AK863,'Input| Projects'!U863)*M863*'Input| Escalations'!$I$17</f>
        <v>0</v>
      </c>
      <c r="AD863" s="172">
        <f>IF(ISNUMBER(FIND("decision",'Input| Setup'!$F$6)),'Input| Projects'!AL863,'Input| Projects'!V863)*N863*'Input| Escalations'!$I$17</f>
        <v>0</v>
      </c>
      <c r="AE863" s="172">
        <f>IF(ISNUMBER(FIND("decision",'Input| Setup'!$F$6)),'Input| Projects'!AM863,'Input| Projects'!W863)*O863*'Input| Escalations'!$I$17</f>
        <v>0</v>
      </c>
      <c r="AF863" s="175"/>
      <c r="AG863" s="172" cm="1">
        <f t="array" ref="AG863">IFERROR(--('Input| Projects'!$AS863="Yes")*_xlfn.SWITCH('Input| Overheads'!$C$50,"Direct costs",'Calc| Overheads Allocation'!C$8*Q863,"Internal labour",'Calc| Overheads Allocation'!C$8*Q863*'Input| Projects'!$AO863,"DNSP defined",'Calc| Overheads Allocation'!C$78*'Input| Projects'!$AV863,0),0)</f>
        <v>0</v>
      </c>
      <c r="AH863" s="172" cm="1">
        <f t="array" ref="AH863">IFERROR(--('Input| Projects'!$AS863="Yes")*_xlfn.SWITCH('Input| Overheads'!$C$50,"Direct costs",'Calc| Overheads Allocation'!D$8*R863,"Internal labour",'Calc| Overheads Allocation'!D$8*R863*'Input| Projects'!$AO863,"DNSP defined",'Calc| Overheads Allocation'!D$78*'Input| Projects'!$AV863,0),0)</f>
        <v>0</v>
      </c>
      <c r="AI863" s="172" cm="1">
        <f t="array" ref="AI863">IFERROR(--('Input| Projects'!$AS863="Yes")*_xlfn.SWITCH('Input| Overheads'!$C$50,"Direct costs",'Calc| Overheads Allocation'!E$8*S863,"Internal labour",'Calc| Overheads Allocation'!E$8*S863*'Input| Projects'!$AO863,"DNSP defined",'Calc| Overheads Allocation'!E$78*'Input| Projects'!$AV863,0),0)</f>
        <v>0</v>
      </c>
      <c r="AJ863" s="172" cm="1">
        <f t="array" ref="AJ863">IFERROR(--('Input| Projects'!$AS863="Yes")*_xlfn.SWITCH('Input| Overheads'!$C$50,"Direct costs",'Calc| Overheads Allocation'!F$8*T863,"Internal labour",'Calc| Overheads Allocation'!F$8*T863*'Input| Projects'!$AO863,"DNSP defined",'Calc| Overheads Allocation'!F$78*'Input| Projects'!$AV863,0),0)</f>
        <v>0</v>
      </c>
      <c r="AK863" s="172" cm="1">
        <f t="array" ref="AK863">IFERROR(--('Input| Projects'!$AS863="Yes")*_xlfn.SWITCH('Input| Overheads'!$C$50,"Direct costs",'Calc| Overheads Allocation'!G$8*U863,"Internal labour",'Calc| Overheads Allocation'!G$8*U863*'Input| Projects'!$AO863,"DNSP defined",'Calc| Overheads Allocation'!G$78*'Input| Projects'!$AV863,0),0)</f>
        <v>0</v>
      </c>
      <c r="AL863" s="172" cm="1">
        <f t="array" ref="AL863">IFERROR(--('Input| Projects'!$AS863="Yes")*_xlfn.SWITCH('Input| Overheads'!$C$50,"Direct costs",'Calc| Overheads Allocation'!H$8*V863,"Internal labour",'Calc| Overheads Allocation'!H$8*V863*'Input| Projects'!$AO863,"DNSP defined",'Calc| Overheads Allocation'!H$78*'Input| Projects'!$AV863,0),0)</f>
        <v>0</v>
      </c>
      <c r="AM863" s="172" cm="1">
        <f t="array" ref="AM863">IFERROR(--('Input| Projects'!$AS863="Yes")*_xlfn.SWITCH('Input| Overheads'!$C$50,"Direct costs",'Calc| Overheads Allocation'!I$8*W863,"Internal labour",'Calc| Overheads Allocation'!I$8*W863*'Input| Projects'!$AO863,"DNSP defined",'Calc| Overheads Allocation'!I$78*'Input| Projects'!$AV863,0),0)</f>
        <v>0</v>
      </c>
      <c r="AN863" s="175"/>
      <c r="AO863" s="172" cm="1">
        <f t="array" ref="AO863">IFERROR(--('Input| Projects'!$AT863="Yes")*_xlfn.SWITCH('Input| Overheads'!$C$50,"Direct costs",'Calc| Overheads Allocation'!C$9*Q863,"Internal labour",'Calc| Overheads Allocation'!C$9*Q863*'Input| Projects'!$AO863,"DNSP defined",'Calc| Overheads Allocation'!C$79*'Input| Projects'!$AW863,0),0)</f>
        <v>0</v>
      </c>
      <c r="AP863" s="172" cm="1">
        <f t="array" ref="AP863">IFERROR(--('Input| Projects'!$AT863="Yes")*_xlfn.SWITCH('Input| Overheads'!$C$50,"Direct costs",'Calc| Overheads Allocation'!D$9*R863,"Internal labour",'Calc| Overheads Allocation'!D$9*R863*'Input| Projects'!$AO863,"DNSP defined",'Calc| Overheads Allocation'!D$79*'Input| Projects'!$AW863,0),0)</f>
        <v>0</v>
      </c>
      <c r="AQ863" s="172" cm="1">
        <f t="array" ref="AQ863">IFERROR(--('Input| Projects'!$AT863="Yes")*_xlfn.SWITCH('Input| Overheads'!$C$50,"Direct costs",'Calc| Overheads Allocation'!E$9*S863,"Internal labour",'Calc| Overheads Allocation'!E$9*S863*'Input| Projects'!$AO863,"DNSP defined",'Calc| Overheads Allocation'!E$79*'Input| Projects'!$AW863,0),0)</f>
        <v>0</v>
      </c>
      <c r="AR863" s="172" cm="1">
        <f t="array" ref="AR863">IFERROR(--('Input| Projects'!$AT863="Yes")*_xlfn.SWITCH('Input| Overheads'!$C$50,"Direct costs",'Calc| Overheads Allocation'!F$9*T863,"Internal labour",'Calc| Overheads Allocation'!F$9*T863*'Input| Projects'!$AO863,"DNSP defined",'Calc| Overheads Allocation'!F$79*'Input| Projects'!$AW863,0),0)</f>
        <v>0</v>
      </c>
      <c r="AS863" s="172" cm="1">
        <f t="array" ref="AS863">IFERROR(--('Input| Projects'!$AT863="Yes")*_xlfn.SWITCH('Input| Overheads'!$C$50,"Direct costs",'Calc| Overheads Allocation'!G$9*U863,"Internal labour",'Calc| Overheads Allocation'!G$9*U863*'Input| Projects'!$AO863,"DNSP defined",'Calc| Overheads Allocation'!G$79*'Input| Projects'!$AW863,0),0)</f>
        <v>0</v>
      </c>
      <c r="AT863" s="172" cm="1">
        <f t="array" ref="AT863">IFERROR(--('Input| Projects'!$AT863="Yes")*_xlfn.SWITCH('Input| Overheads'!$C$50,"Direct costs",'Calc| Overheads Allocation'!H$9*V863,"Internal labour",'Calc| Overheads Allocation'!H$9*V863*'Input| Projects'!$AO863,"DNSP defined",'Calc| Overheads Allocation'!H$79*'Input| Projects'!$AW863,0),0)</f>
        <v>0</v>
      </c>
      <c r="AU863" s="172" cm="1">
        <f t="array" ref="AU863">IFERROR(--('Input| Projects'!$AT863="Yes")*_xlfn.SWITCH('Input| Overheads'!$C$50,"Direct costs",'Calc| Overheads Allocation'!I$9*W863,"Internal labour",'Calc| Overheads Allocation'!I$9*W863*'Input| Projects'!$AO863,"DNSP defined",'Calc| Overheads Allocation'!I$79*'Input| Projects'!$AW863,0),0)</f>
        <v>0</v>
      </c>
      <c r="AV863" s="175"/>
      <c r="AW863" s="172">
        <f t="shared" si="310"/>
        <v>0</v>
      </c>
      <c r="AX863" s="172">
        <f t="shared" si="311"/>
        <v>0</v>
      </c>
      <c r="AY863" s="172">
        <f t="shared" si="312"/>
        <v>0</v>
      </c>
      <c r="AZ863" s="172">
        <f t="shared" si="313"/>
        <v>0</v>
      </c>
      <c r="BA863" s="172">
        <f t="shared" si="314"/>
        <v>0</v>
      </c>
      <c r="BB863" s="172">
        <f t="shared" si="315"/>
        <v>0</v>
      </c>
      <c r="BC863" s="172">
        <f t="shared" si="316"/>
        <v>0</v>
      </c>
      <c r="BD863" s="176"/>
      <c r="BE863" s="172">
        <f t="shared" si="317"/>
        <v>0</v>
      </c>
      <c r="BF863" s="172">
        <f t="shared" si="318"/>
        <v>0</v>
      </c>
      <c r="BG863" s="172">
        <f t="shared" si="319"/>
        <v>0</v>
      </c>
      <c r="BH863" s="172">
        <f t="shared" si="320"/>
        <v>0</v>
      </c>
      <c r="BI863" s="172">
        <f t="shared" si="321"/>
        <v>0</v>
      </c>
      <c r="BJ863" s="172">
        <f t="shared" si="322"/>
        <v>0</v>
      </c>
      <c r="BK863" s="172">
        <f t="shared" si="323"/>
        <v>0</v>
      </c>
      <c r="BL863" s="176"/>
      <c r="BM863" s="172">
        <f t="shared" si="302"/>
        <v>0</v>
      </c>
      <c r="BN863" s="172">
        <f t="shared" si="303"/>
        <v>0</v>
      </c>
      <c r="BO863" s="172">
        <f t="shared" si="304"/>
        <v>0</v>
      </c>
      <c r="BP863" s="172">
        <f t="shared" si="305"/>
        <v>0</v>
      </c>
      <c r="BQ863" s="172">
        <f t="shared" si="306"/>
        <v>0</v>
      </c>
      <c r="BR863" s="172">
        <f t="shared" si="307"/>
        <v>0</v>
      </c>
      <c r="BS863" s="172">
        <f t="shared" si="308"/>
        <v>0</v>
      </c>
      <c r="BT863" s="55"/>
      <c r="BU863" s="158">
        <f>SUMIF('Input| Projects'!$BA$8:$CX$8,RIGHT(BU$9,3),'Input| Projects'!$BA863:$CX863)</f>
        <v>0</v>
      </c>
      <c r="BV863" s="158">
        <f>SUMIF('Input| Projects'!$BA$8:$CX$8,RIGHT(BV$9,3),'Input| Projects'!$BA863:$CX863)</f>
        <v>0</v>
      </c>
      <c r="BW863" s="79" t="str">
        <f t="shared" si="309"/>
        <v/>
      </c>
    </row>
    <row r="864" spans="2:75" x14ac:dyDescent="0.2">
      <c r="B864" s="123">
        <f>IFERROR('Input| Projects'!B864,"")</f>
        <v>855</v>
      </c>
      <c r="C864" s="160" t="str">
        <f>IFERROR(IF('Input| Projects'!C864="","",'Input| Projects'!C864),"")</f>
        <v/>
      </c>
      <c r="D864" s="160" t="str">
        <f>IFERROR(IF('Input| Projects'!D864="","",'Input| Projects'!D864),"")</f>
        <v/>
      </c>
      <c r="E864" s="53"/>
      <c r="F864" s="160" t="str">
        <f>IF(LEN('Input| Projects'!F864)&gt;0,'Input| Projects'!F864,"")</f>
        <v/>
      </c>
      <c r="G864" s="160" t="str">
        <f>IF(LEN('Input| Projects'!G864)&gt;0,'Input| Projects'!G864,"")</f>
        <v/>
      </c>
      <c r="H864" s="10"/>
      <c r="I864" s="194" cm="1">
        <f t="array" ref="I864">IF(LEN($F864)&gt;0,1+IFERROR(SUMPRODUCT(TRANSPOSE('Input| Projects'!$AO864:$AQ864),INDEX('Input| Escalations'!$F$27:$L$29,,MATCH(Q$9,'Input| Escalations'!$F$21:$L$21,0))),0),0)</f>
        <v>0</v>
      </c>
      <c r="J864" s="194" cm="1">
        <f t="array" ref="J864">IF(LEN($F864)&gt;0,1+IFERROR(SUMPRODUCT(TRANSPOSE('Input| Projects'!$AO864:$AQ864),INDEX('Input| Escalations'!$F$27:$L$29,,MATCH(R$9,'Input| Escalations'!$F$21:$L$21,0))),0),0)</f>
        <v>0</v>
      </c>
      <c r="K864" s="194" cm="1">
        <f t="array" ref="K864">IF(LEN($F864)&gt;0,1+IFERROR(SUMPRODUCT(TRANSPOSE('Input| Projects'!$AO864:$AQ864),INDEX('Input| Escalations'!$F$27:$L$29,,MATCH(S$9,'Input| Escalations'!$F$21:$L$21,0))),0),0)</f>
        <v>0</v>
      </c>
      <c r="L864" s="194" cm="1">
        <f t="array" ref="L864">IF(LEN($F864)&gt;0,1+IFERROR(SUMPRODUCT(TRANSPOSE('Input| Projects'!$AO864:$AQ864),INDEX('Input| Escalations'!$F$27:$L$29,,MATCH(T$9,'Input| Escalations'!$F$21:$L$21,0))),0),0)</f>
        <v>0</v>
      </c>
      <c r="M864" s="194" cm="1">
        <f t="array" ref="M864">IF(LEN($F864)&gt;0,1+IFERROR(SUMPRODUCT(TRANSPOSE('Input| Projects'!$AO864:$AQ864),INDEX('Input| Escalations'!$F$27:$L$29,,MATCH(U$9,'Input| Escalations'!$F$21:$L$21,0))),0),0)</f>
        <v>0</v>
      </c>
      <c r="N864" s="194" cm="1">
        <f t="array" ref="N864">IF(LEN($F864)&gt;0,1+IFERROR(SUMPRODUCT(TRANSPOSE('Input| Projects'!$AO864:$AQ864),INDEX('Input| Escalations'!$F$27:$L$29,,MATCH(V$9,'Input| Escalations'!$F$21:$L$21,0))),0),0)</f>
        <v>0</v>
      </c>
      <c r="O864" s="194" cm="1">
        <f t="array" ref="O864">IF(LEN($F864)&gt;0,1+IFERROR(SUMPRODUCT(TRANSPOSE('Input| Projects'!$AO864:$AQ864),INDEX('Input| Escalations'!$F$27:$L$29,,MATCH(W$9,'Input| Escalations'!$F$21:$L$21,0))),0),0)</f>
        <v>0</v>
      </c>
      <c r="P864" s="10"/>
      <c r="Q864" s="172">
        <f>IFERROR(IF(ISNUMBER(FIND("decision",'Input| Setup'!$F$6)),'Input| Projects'!Y864,'Input| Projects'!I864)*'Input| Escalations'!$I$17*I864,0)</f>
        <v>0</v>
      </c>
      <c r="R864" s="172">
        <f>IFERROR(IF(ISNUMBER(FIND("decision",'Input| Setup'!$F$6)),'Input| Projects'!Z864,'Input| Projects'!J864)*'Input| Escalations'!$I$17*J864,0)</f>
        <v>0</v>
      </c>
      <c r="S864" s="172">
        <f>IFERROR(IF(ISNUMBER(FIND("decision",'Input| Setup'!$F$6)),'Input| Projects'!AA864,'Input| Projects'!K864)*'Input| Escalations'!$I$17*K864,0)</f>
        <v>0</v>
      </c>
      <c r="T864" s="172">
        <f>IFERROR(IF(ISNUMBER(FIND("decision",'Input| Setup'!$F$6)),'Input| Projects'!AB864,'Input| Projects'!L864)*'Input| Escalations'!$I$17*L864,0)</f>
        <v>0</v>
      </c>
      <c r="U864" s="172">
        <f>IFERROR(IF(ISNUMBER(FIND("decision",'Input| Setup'!$F$6)),'Input| Projects'!AC864,'Input| Projects'!M864)*'Input| Escalations'!$I$17*M864,0)</f>
        <v>0</v>
      </c>
      <c r="V864" s="172">
        <f>IFERROR(IF(ISNUMBER(FIND("decision",'Input| Setup'!$F$6)),'Input| Projects'!AD864,'Input| Projects'!N864)*'Input| Escalations'!$I$17*N864,0)</f>
        <v>0</v>
      </c>
      <c r="W864" s="172">
        <f>IFERROR(IF(ISNUMBER(FIND("decision",'Input| Setup'!$F$6)),'Input| Projects'!AE864,'Input| Projects'!O864)*'Input| Escalations'!$I$17*O864,0)</f>
        <v>0</v>
      </c>
      <c r="X864" s="175"/>
      <c r="Y864" s="172">
        <f>IF(ISNUMBER(FIND("decision",'Input| Setup'!$F$6)),'Input| Projects'!AG864,'Input| Projects'!Q864)*I864*'Input| Escalations'!$I$17</f>
        <v>0</v>
      </c>
      <c r="Z864" s="172">
        <f>IF(ISNUMBER(FIND("decision",'Input| Setup'!$F$6)),'Input| Projects'!AH864,'Input| Projects'!R864)*J864*'Input| Escalations'!$I$17</f>
        <v>0</v>
      </c>
      <c r="AA864" s="172">
        <f>IF(ISNUMBER(FIND("decision",'Input| Setup'!$F$6)),'Input| Projects'!AI864,'Input| Projects'!S864)*K864*'Input| Escalations'!$I$17</f>
        <v>0</v>
      </c>
      <c r="AB864" s="172">
        <f>IF(ISNUMBER(FIND("decision",'Input| Setup'!$F$6)),'Input| Projects'!AJ864,'Input| Projects'!T864)*L864*'Input| Escalations'!$I$17</f>
        <v>0</v>
      </c>
      <c r="AC864" s="172">
        <f>IF(ISNUMBER(FIND("decision",'Input| Setup'!$F$6)),'Input| Projects'!AK864,'Input| Projects'!U864)*M864*'Input| Escalations'!$I$17</f>
        <v>0</v>
      </c>
      <c r="AD864" s="172">
        <f>IF(ISNUMBER(FIND("decision",'Input| Setup'!$F$6)),'Input| Projects'!AL864,'Input| Projects'!V864)*N864*'Input| Escalations'!$I$17</f>
        <v>0</v>
      </c>
      <c r="AE864" s="172">
        <f>IF(ISNUMBER(FIND("decision",'Input| Setup'!$F$6)),'Input| Projects'!AM864,'Input| Projects'!W864)*O864*'Input| Escalations'!$I$17</f>
        <v>0</v>
      </c>
      <c r="AF864" s="175"/>
      <c r="AG864" s="172" cm="1">
        <f t="array" ref="AG864">IFERROR(--('Input| Projects'!$AS864="Yes")*_xlfn.SWITCH('Input| Overheads'!$C$50,"Direct costs",'Calc| Overheads Allocation'!C$8*Q864,"Internal labour",'Calc| Overheads Allocation'!C$8*Q864*'Input| Projects'!$AO864,"DNSP defined",'Calc| Overheads Allocation'!C$78*'Input| Projects'!$AV864,0),0)</f>
        <v>0</v>
      </c>
      <c r="AH864" s="172" cm="1">
        <f t="array" ref="AH864">IFERROR(--('Input| Projects'!$AS864="Yes")*_xlfn.SWITCH('Input| Overheads'!$C$50,"Direct costs",'Calc| Overheads Allocation'!D$8*R864,"Internal labour",'Calc| Overheads Allocation'!D$8*R864*'Input| Projects'!$AO864,"DNSP defined",'Calc| Overheads Allocation'!D$78*'Input| Projects'!$AV864,0),0)</f>
        <v>0</v>
      </c>
      <c r="AI864" s="172" cm="1">
        <f t="array" ref="AI864">IFERROR(--('Input| Projects'!$AS864="Yes")*_xlfn.SWITCH('Input| Overheads'!$C$50,"Direct costs",'Calc| Overheads Allocation'!E$8*S864,"Internal labour",'Calc| Overheads Allocation'!E$8*S864*'Input| Projects'!$AO864,"DNSP defined",'Calc| Overheads Allocation'!E$78*'Input| Projects'!$AV864,0),0)</f>
        <v>0</v>
      </c>
      <c r="AJ864" s="172" cm="1">
        <f t="array" ref="AJ864">IFERROR(--('Input| Projects'!$AS864="Yes")*_xlfn.SWITCH('Input| Overheads'!$C$50,"Direct costs",'Calc| Overheads Allocation'!F$8*T864,"Internal labour",'Calc| Overheads Allocation'!F$8*T864*'Input| Projects'!$AO864,"DNSP defined",'Calc| Overheads Allocation'!F$78*'Input| Projects'!$AV864,0),0)</f>
        <v>0</v>
      </c>
      <c r="AK864" s="172" cm="1">
        <f t="array" ref="AK864">IFERROR(--('Input| Projects'!$AS864="Yes")*_xlfn.SWITCH('Input| Overheads'!$C$50,"Direct costs",'Calc| Overheads Allocation'!G$8*U864,"Internal labour",'Calc| Overheads Allocation'!G$8*U864*'Input| Projects'!$AO864,"DNSP defined",'Calc| Overheads Allocation'!G$78*'Input| Projects'!$AV864,0),0)</f>
        <v>0</v>
      </c>
      <c r="AL864" s="172" cm="1">
        <f t="array" ref="AL864">IFERROR(--('Input| Projects'!$AS864="Yes")*_xlfn.SWITCH('Input| Overheads'!$C$50,"Direct costs",'Calc| Overheads Allocation'!H$8*V864,"Internal labour",'Calc| Overheads Allocation'!H$8*V864*'Input| Projects'!$AO864,"DNSP defined",'Calc| Overheads Allocation'!H$78*'Input| Projects'!$AV864,0),0)</f>
        <v>0</v>
      </c>
      <c r="AM864" s="172" cm="1">
        <f t="array" ref="AM864">IFERROR(--('Input| Projects'!$AS864="Yes")*_xlfn.SWITCH('Input| Overheads'!$C$50,"Direct costs",'Calc| Overheads Allocation'!I$8*W864,"Internal labour",'Calc| Overheads Allocation'!I$8*W864*'Input| Projects'!$AO864,"DNSP defined",'Calc| Overheads Allocation'!I$78*'Input| Projects'!$AV864,0),0)</f>
        <v>0</v>
      </c>
      <c r="AN864" s="175"/>
      <c r="AO864" s="172" cm="1">
        <f t="array" ref="AO864">IFERROR(--('Input| Projects'!$AT864="Yes")*_xlfn.SWITCH('Input| Overheads'!$C$50,"Direct costs",'Calc| Overheads Allocation'!C$9*Q864,"Internal labour",'Calc| Overheads Allocation'!C$9*Q864*'Input| Projects'!$AO864,"DNSP defined",'Calc| Overheads Allocation'!C$79*'Input| Projects'!$AW864,0),0)</f>
        <v>0</v>
      </c>
      <c r="AP864" s="172" cm="1">
        <f t="array" ref="AP864">IFERROR(--('Input| Projects'!$AT864="Yes")*_xlfn.SWITCH('Input| Overheads'!$C$50,"Direct costs",'Calc| Overheads Allocation'!D$9*R864,"Internal labour",'Calc| Overheads Allocation'!D$9*R864*'Input| Projects'!$AO864,"DNSP defined",'Calc| Overheads Allocation'!D$79*'Input| Projects'!$AW864,0),0)</f>
        <v>0</v>
      </c>
      <c r="AQ864" s="172" cm="1">
        <f t="array" ref="AQ864">IFERROR(--('Input| Projects'!$AT864="Yes")*_xlfn.SWITCH('Input| Overheads'!$C$50,"Direct costs",'Calc| Overheads Allocation'!E$9*S864,"Internal labour",'Calc| Overheads Allocation'!E$9*S864*'Input| Projects'!$AO864,"DNSP defined",'Calc| Overheads Allocation'!E$79*'Input| Projects'!$AW864,0),0)</f>
        <v>0</v>
      </c>
      <c r="AR864" s="172" cm="1">
        <f t="array" ref="AR864">IFERROR(--('Input| Projects'!$AT864="Yes")*_xlfn.SWITCH('Input| Overheads'!$C$50,"Direct costs",'Calc| Overheads Allocation'!F$9*T864,"Internal labour",'Calc| Overheads Allocation'!F$9*T864*'Input| Projects'!$AO864,"DNSP defined",'Calc| Overheads Allocation'!F$79*'Input| Projects'!$AW864,0),0)</f>
        <v>0</v>
      </c>
      <c r="AS864" s="172" cm="1">
        <f t="array" ref="AS864">IFERROR(--('Input| Projects'!$AT864="Yes")*_xlfn.SWITCH('Input| Overheads'!$C$50,"Direct costs",'Calc| Overheads Allocation'!G$9*U864,"Internal labour",'Calc| Overheads Allocation'!G$9*U864*'Input| Projects'!$AO864,"DNSP defined",'Calc| Overheads Allocation'!G$79*'Input| Projects'!$AW864,0),0)</f>
        <v>0</v>
      </c>
      <c r="AT864" s="172" cm="1">
        <f t="array" ref="AT864">IFERROR(--('Input| Projects'!$AT864="Yes")*_xlfn.SWITCH('Input| Overheads'!$C$50,"Direct costs",'Calc| Overheads Allocation'!H$9*V864,"Internal labour",'Calc| Overheads Allocation'!H$9*V864*'Input| Projects'!$AO864,"DNSP defined",'Calc| Overheads Allocation'!H$79*'Input| Projects'!$AW864,0),0)</f>
        <v>0</v>
      </c>
      <c r="AU864" s="172" cm="1">
        <f t="array" ref="AU864">IFERROR(--('Input| Projects'!$AT864="Yes")*_xlfn.SWITCH('Input| Overheads'!$C$50,"Direct costs",'Calc| Overheads Allocation'!I$9*W864,"Internal labour",'Calc| Overheads Allocation'!I$9*W864*'Input| Projects'!$AO864,"DNSP defined",'Calc| Overheads Allocation'!I$79*'Input| Projects'!$AW864,0),0)</f>
        <v>0</v>
      </c>
      <c r="AV864" s="175"/>
      <c r="AW864" s="172">
        <f t="shared" si="310"/>
        <v>0</v>
      </c>
      <c r="AX864" s="172">
        <f t="shared" si="311"/>
        <v>0</v>
      </c>
      <c r="AY864" s="172">
        <f t="shared" si="312"/>
        <v>0</v>
      </c>
      <c r="AZ864" s="172">
        <f t="shared" si="313"/>
        <v>0</v>
      </c>
      <c r="BA864" s="172">
        <f t="shared" si="314"/>
        <v>0</v>
      </c>
      <c r="BB864" s="172">
        <f t="shared" si="315"/>
        <v>0</v>
      </c>
      <c r="BC864" s="172">
        <f t="shared" si="316"/>
        <v>0</v>
      </c>
      <c r="BD864" s="176"/>
      <c r="BE864" s="172">
        <f t="shared" si="317"/>
        <v>0</v>
      </c>
      <c r="BF864" s="172">
        <f t="shared" si="318"/>
        <v>0</v>
      </c>
      <c r="BG864" s="172">
        <f t="shared" si="319"/>
        <v>0</v>
      </c>
      <c r="BH864" s="172">
        <f t="shared" si="320"/>
        <v>0</v>
      </c>
      <c r="BI864" s="172">
        <f t="shared" si="321"/>
        <v>0</v>
      </c>
      <c r="BJ864" s="172">
        <f t="shared" si="322"/>
        <v>0</v>
      </c>
      <c r="BK864" s="172">
        <f t="shared" si="323"/>
        <v>0</v>
      </c>
      <c r="BL864" s="176"/>
      <c r="BM864" s="172">
        <f t="shared" si="302"/>
        <v>0</v>
      </c>
      <c r="BN864" s="172">
        <f t="shared" si="303"/>
        <v>0</v>
      </c>
      <c r="BO864" s="172">
        <f t="shared" si="304"/>
        <v>0</v>
      </c>
      <c r="BP864" s="172">
        <f t="shared" si="305"/>
        <v>0</v>
      </c>
      <c r="BQ864" s="172">
        <f t="shared" si="306"/>
        <v>0</v>
      </c>
      <c r="BR864" s="172">
        <f t="shared" si="307"/>
        <v>0</v>
      </c>
      <c r="BS864" s="172">
        <f t="shared" si="308"/>
        <v>0</v>
      </c>
      <c r="BT864" s="55"/>
      <c r="BU864" s="158">
        <f>SUMIF('Input| Projects'!$BA$8:$CX$8,RIGHT(BU$9,3),'Input| Projects'!$BA864:$CX864)</f>
        <v>0</v>
      </c>
      <c r="BV864" s="158">
        <f>SUMIF('Input| Projects'!$BA$8:$CX$8,RIGHT(BV$9,3),'Input| Projects'!$BA864:$CX864)</f>
        <v>0</v>
      </c>
      <c r="BW864" s="79" t="str">
        <f t="shared" si="309"/>
        <v/>
      </c>
    </row>
    <row r="865" spans="2:75" x14ac:dyDescent="0.2">
      <c r="B865" s="123">
        <f>IFERROR('Input| Projects'!B865,"")</f>
        <v>856</v>
      </c>
      <c r="C865" s="160" t="str">
        <f>IFERROR(IF('Input| Projects'!C865="","",'Input| Projects'!C865),"")</f>
        <v/>
      </c>
      <c r="D865" s="160" t="str">
        <f>IFERROR(IF('Input| Projects'!D865="","",'Input| Projects'!D865),"")</f>
        <v/>
      </c>
      <c r="E865" s="53"/>
      <c r="F865" s="160" t="str">
        <f>IF(LEN('Input| Projects'!F865)&gt;0,'Input| Projects'!F865,"")</f>
        <v/>
      </c>
      <c r="G865" s="160" t="str">
        <f>IF(LEN('Input| Projects'!G865)&gt;0,'Input| Projects'!G865,"")</f>
        <v/>
      </c>
      <c r="H865" s="10"/>
      <c r="I865" s="194" cm="1">
        <f t="array" ref="I865">IF(LEN($F865)&gt;0,1+IFERROR(SUMPRODUCT(TRANSPOSE('Input| Projects'!$AO865:$AQ865),INDEX('Input| Escalations'!$F$27:$L$29,,MATCH(Q$9,'Input| Escalations'!$F$21:$L$21,0))),0),0)</f>
        <v>0</v>
      </c>
      <c r="J865" s="194" cm="1">
        <f t="array" ref="J865">IF(LEN($F865)&gt;0,1+IFERROR(SUMPRODUCT(TRANSPOSE('Input| Projects'!$AO865:$AQ865),INDEX('Input| Escalations'!$F$27:$L$29,,MATCH(R$9,'Input| Escalations'!$F$21:$L$21,0))),0),0)</f>
        <v>0</v>
      </c>
      <c r="K865" s="194" cm="1">
        <f t="array" ref="K865">IF(LEN($F865)&gt;0,1+IFERROR(SUMPRODUCT(TRANSPOSE('Input| Projects'!$AO865:$AQ865),INDEX('Input| Escalations'!$F$27:$L$29,,MATCH(S$9,'Input| Escalations'!$F$21:$L$21,0))),0),0)</f>
        <v>0</v>
      </c>
      <c r="L865" s="194" cm="1">
        <f t="array" ref="L865">IF(LEN($F865)&gt;0,1+IFERROR(SUMPRODUCT(TRANSPOSE('Input| Projects'!$AO865:$AQ865),INDEX('Input| Escalations'!$F$27:$L$29,,MATCH(T$9,'Input| Escalations'!$F$21:$L$21,0))),0),0)</f>
        <v>0</v>
      </c>
      <c r="M865" s="194" cm="1">
        <f t="array" ref="M865">IF(LEN($F865)&gt;0,1+IFERROR(SUMPRODUCT(TRANSPOSE('Input| Projects'!$AO865:$AQ865),INDEX('Input| Escalations'!$F$27:$L$29,,MATCH(U$9,'Input| Escalations'!$F$21:$L$21,0))),0),0)</f>
        <v>0</v>
      </c>
      <c r="N865" s="194" cm="1">
        <f t="array" ref="N865">IF(LEN($F865)&gt;0,1+IFERROR(SUMPRODUCT(TRANSPOSE('Input| Projects'!$AO865:$AQ865),INDEX('Input| Escalations'!$F$27:$L$29,,MATCH(V$9,'Input| Escalations'!$F$21:$L$21,0))),0),0)</f>
        <v>0</v>
      </c>
      <c r="O865" s="194" cm="1">
        <f t="array" ref="O865">IF(LEN($F865)&gt;0,1+IFERROR(SUMPRODUCT(TRANSPOSE('Input| Projects'!$AO865:$AQ865),INDEX('Input| Escalations'!$F$27:$L$29,,MATCH(W$9,'Input| Escalations'!$F$21:$L$21,0))),0),0)</f>
        <v>0</v>
      </c>
      <c r="P865" s="10"/>
      <c r="Q865" s="172">
        <f>IFERROR(IF(ISNUMBER(FIND("decision",'Input| Setup'!$F$6)),'Input| Projects'!Y865,'Input| Projects'!I865)*'Input| Escalations'!$I$17*I865,0)</f>
        <v>0</v>
      </c>
      <c r="R865" s="172">
        <f>IFERROR(IF(ISNUMBER(FIND("decision",'Input| Setup'!$F$6)),'Input| Projects'!Z865,'Input| Projects'!J865)*'Input| Escalations'!$I$17*J865,0)</f>
        <v>0</v>
      </c>
      <c r="S865" s="172">
        <f>IFERROR(IF(ISNUMBER(FIND("decision",'Input| Setup'!$F$6)),'Input| Projects'!AA865,'Input| Projects'!K865)*'Input| Escalations'!$I$17*K865,0)</f>
        <v>0</v>
      </c>
      <c r="T865" s="172">
        <f>IFERROR(IF(ISNUMBER(FIND("decision",'Input| Setup'!$F$6)),'Input| Projects'!AB865,'Input| Projects'!L865)*'Input| Escalations'!$I$17*L865,0)</f>
        <v>0</v>
      </c>
      <c r="U865" s="172">
        <f>IFERROR(IF(ISNUMBER(FIND("decision",'Input| Setup'!$F$6)),'Input| Projects'!AC865,'Input| Projects'!M865)*'Input| Escalations'!$I$17*M865,0)</f>
        <v>0</v>
      </c>
      <c r="V865" s="172">
        <f>IFERROR(IF(ISNUMBER(FIND("decision",'Input| Setup'!$F$6)),'Input| Projects'!AD865,'Input| Projects'!N865)*'Input| Escalations'!$I$17*N865,0)</f>
        <v>0</v>
      </c>
      <c r="W865" s="172">
        <f>IFERROR(IF(ISNUMBER(FIND("decision",'Input| Setup'!$F$6)),'Input| Projects'!AE865,'Input| Projects'!O865)*'Input| Escalations'!$I$17*O865,0)</f>
        <v>0</v>
      </c>
      <c r="X865" s="175"/>
      <c r="Y865" s="172">
        <f>IF(ISNUMBER(FIND("decision",'Input| Setup'!$F$6)),'Input| Projects'!AG865,'Input| Projects'!Q865)*I865*'Input| Escalations'!$I$17</f>
        <v>0</v>
      </c>
      <c r="Z865" s="172">
        <f>IF(ISNUMBER(FIND("decision",'Input| Setup'!$F$6)),'Input| Projects'!AH865,'Input| Projects'!R865)*J865*'Input| Escalations'!$I$17</f>
        <v>0</v>
      </c>
      <c r="AA865" s="172">
        <f>IF(ISNUMBER(FIND("decision",'Input| Setup'!$F$6)),'Input| Projects'!AI865,'Input| Projects'!S865)*K865*'Input| Escalations'!$I$17</f>
        <v>0</v>
      </c>
      <c r="AB865" s="172">
        <f>IF(ISNUMBER(FIND("decision",'Input| Setup'!$F$6)),'Input| Projects'!AJ865,'Input| Projects'!T865)*L865*'Input| Escalations'!$I$17</f>
        <v>0</v>
      </c>
      <c r="AC865" s="172">
        <f>IF(ISNUMBER(FIND("decision",'Input| Setup'!$F$6)),'Input| Projects'!AK865,'Input| Projects'!U865)*M865*'Input| Escalations'!$I$17</f>
        <v>0</v>
      </c>
      <c r="AD865" s="172">
        <f>IF(ISNUMBER(FIND("decision",'Input| Setup'!$F$6)),'Input| Projects'!AL865,'Input| Projects'!V865)*N865*'Input| Escalations'!$I$17</f>
        <v>0</v>
      </c>
      <c r="AE865" s="172">
        <f>IF(ISNUMBER(FIND("decision",'Input| Setup'!$F$6)),'Input| Projects'!AM865,'Input| Projects'!W865)*O865*'Input| Escalations'!$I$17</f>
        <v>0</v>
      </c>
      <c r="AF865" s="175"/>
      <c r="AG865" s="172" cm="1">
        <f t="array" ref="AG865">IFERROR(--('Input| Projects'!$AS865="Yes")*_xlfn.SWITCH('Input| Overheads'!$C$50,"Direct costs",'Calc| Overheads Allocation'!C$8*Q865,"Internal labour",'Calc| Overheads Allocation'!C$8*Q865*'Input| Projects'!$AO865,"DNSP defined",'Calc| Overheads Allocation'!C$78*'Input| Projects'!$AV865,0),0)</f>
        <v>0</v>
      </c>
      <c r="AH865" s="172" cm="1">
        <f t="array" ref="AH865">IFERROR(--('Input| Projects'!$AS865="Yes")*_xlfn.SWITCH('Input| Overheads'!$C$50,"Direct costs",'Calc| Overheads Allocation'!D$8*R865,"Internal labour",'Calc| Overheads Allocation'!D$8*R865*'Input| Projects'!$AO865,"DNSP defined",'Calc| Overheads Allocation'!D$78*'Input| Projects'!$AV865,0),0)</f>
        <v>0</v>
      </c>
      <c r="AI865" s="172" cm="1">
        <f t="array" ref="AI865">IFERROR(--('Input| Projects'!$AS865="Yes")*_xlfn.SWITCH('Input| Overheads'!$C$50,"Direct costs",'Calc| Overheads Allocation'!E$8*S865,"Internal labour",'Calc| Overheads Allocation'!E$8*S865*'Input| Projects'!$AO865,"DNSP defined",'Calc| Overheads Allocation'!E$78*'Input| Projects'!$AV865,0),0)</f>
        <v>0</v>
      </c>
      <c r="AJ865" s="172" cm="1">
        <f t="array" ref="AJ865">IFERROR(--('Input| Projects'!$AS865="Yes")*_xlfn.SWITCH('Input| Overheads'!$C$50,"Direct costs",'Calc| Overheads Allocation'!F$8*T865,"Internal labour",'Calc| Overheads Allocation'!F$8*T865*'Input| Projects'!$AO865,"DNSP defined",'Calc| Overheads Allocation'!F$78*'Input| Projects'!$AV865,0),0)</f>
        <v>0</v>
      </c>
      <c r="AK865" s="172" cm="1">
        <f t="array" ref="AK865">IFERROR(--('Input| Projects'!$AS865="Yes")*_xlfn.SWITCH('Input| Overheads'!$C$50,"Direct costs",'Calc| Overheads Allocation'!G$8*U865,"Internal labour",'Calc| Overheads Allocation'!G$8*U865*'Input| Projects'!$AO865,"DNSP defined",'Calc| Overheads Allocation'!G$78*'Input| Projects'!$AV865,0),0)</f>
        <v>0</v>
      </c>
      <c r="AL865" s="172" cm="1">
        <f t="array" ref="AL865">IFERROR(--('Input| Projects'!$AS865="Yes")*_xlfn.SWITCH('Input| Overheads'!$C$50,"Direct costs",'Calc| Overheads Allocation'!H$8*V865,"Internal labour",'Calc| Overheads Allocation'!H$8*V865*'Input| Projects'!$AO865,"DNSP defined",'Calc| Overheads Allocation'!H$78*'Input| Projects'!$AV865,0),0)</f>
        <v>0</v>
      </c>
      <c r="AM865" s="172" cm="1">
        <f t="array" ref="AM865">IFERROR(--('Input| Projects'!$AS865="Yes")*_xlfn.SWITCH('Input| Overheads'!$C$50,"Direct costs",'Calc| Overheads Allocation'!I$8*W865,"Internal labour",'Calc| Overheads Allocation'!I$8*W865*'Input| Projects'!$AO865,"DNSP defined",'Calc| Overheads Allocation'!I$78*'Input| Projects'!$AV865,0),0)</f>
        <v>0</v>
      </c>
      <c r="AN865" s="175"/>
      <c r="AO865" s="172" cm="1">
        <f t="array" ref="AO865">IFERROR(--('Input| Projects'!$AT865="Yes")*_xlfn.SWITCH('Input| Overheads'!$C$50,"Direct costs",'Calc| Overheads Allocation'!C$9*Q865,"Internal labour",'Calc| Overheads Allocation'!C$9*Q865*'Input| Projects'!$AO865,"DNSP defined",'Calc| Overheads Allocation'!C$79*'Input| Projects'!$AW865,0),0)</f>
        <v>0</v>
      </c>
      <c r="AP865" s="172" cm="1">
        <f t="array" ref="AP865">IFERROR(--('Input| Projects'!$AT865="Yes")*_xlfn.SWITCH('Input| Overheads'!$C$50,"Direct costs",'Calc| Overheads Allocation'!D$9*R865,"Internal labour",'Calc| Overheads Allocation'!D$9*R865*'Input| Projects'!$AO865,"DNSP defined",'Calc| Overheads Allocation'!D$79*'Input| Projects'!$AW865,0),0)</f>
        <v>0</v>
      </c>
      <c r="AQ865" s="172" cm="1">
        <f t="array" ref="AQ865">IFERROR(--('Input| Projects'!$AT865="Yes")*_xlfn.SWITCH('Input| Overheads'!$C$50,"Direct costs",'Calc| Overheads Allocation'!E$9*S865,"Internal labour",'Calc| Overheads Allocation'!E$9*S865*'Input| Projects'!$AO865,"DNSP defined",'Calc| Overheads Allocation'!E$79*'Input| Projects'!$AW865,0),0)</f>
        <v>0</v>
      </c>
      <c r="AR865" s="172" cm="1">
        <f t="array" ref="AR865">IFERROR(--('Input| Projects'!$AT865="Yes")*_xlfn.SWITCH('Input| Overheads'!$C$50,"Direct costs",'Calc| Overheads Allocation'!F$9*T865,"Internal labour",'Calc| Overheads Allocation'!F$9*T865*'Input| Projects'!$AO865,"DNSP defined",'Calc| Overheads Allocation'!F$79*'Input| Projects'!$AW865,0),0)</f>
        <v>0</v>
      </c>
      <c r="AS865" s="172" cm="1">
        <f t="array" ref="AS865">IFERROR(--('Input| Projects'!$AT865="Yes")*_xlfn.SWITCH('Input| Overheads'!$C$50,"Direct costs",'Calc| Overheads Allocation'!G$9*U865,"Internal labour",'Calc| Overheads Allocation'!G$9*U865*'Input| Projects'!$AO865,"DNSP defined",'Calc| Overheads Allocation'!G$79*'Input| Projects'!$AW865,0),0)</f>
        <v>0</v>
      </c>
      <c r="AT865" s="172" cm="1">
        <f t="array" ref="AT865">IFERROR(--('Input| Projects'!$AT865="Yes")*_xlfn.SWITCH('Input| Overheads'!$C$50,"Direct costs",'Calc| Overheads Allocation'!H$9*V865,"Internal labour",'Calc| Overheads Allocation'!H$9*V865*'Input| Projects'!$AO865,"DNSP defined",'Calc| Overheads Allocation'!H$79*'Input| Projects'!$AW865,0),0)</f>
        <v>0</v>
      </c>
      <c r="AU865" s="172" cm="1">
        <f t="array" ref="AU865">IFERROR(--('Input| Projects'!$AT865="Yes")*_xlfn.SWITCH('Input| Overheads'!$C$50,"Direct costs",'Calc| Overheads Allocation'!I$9*W865,"Internal labour",'Calc| Overheads Allocation'!I$9*W865*'Input| Projects'!$AO865,"DNSP defined",'Calc| Overheads Allocation'!I$79*'Input| Projects'!$AW865,0),0)</f>
        <v>0</v>
      </c>
      <c r="AV865" s="175"/>
      <c r="AW865" s="172">
        <f t="shared" si="310"/>
        <v>0</v>
      </c>
      <c r="AX865" s="172">
        <f t="shared" si="311"/>
        <v>0</v>
      </c>
      <c r="AY865" s="172">
        <f t="shared" si="312"/>
        <v>0</v>
      </c>
      <c r="AZ865" s="172">
        <f t="shared" si="313"/>
        <v>0</v>
      </c>
      <c r="BA865" s="172">
        <f t="shared" si="314"/>
        <v>0</v>
      </c>
      <c r="BB865" s="172">
        <f t="shared" si="315"/>
        <v>0</v>
      </c>
      <c r="BC865" s="172">
        <f t="shared" si="316"/>
        <v>0</v>
      </c>
      <c r="BD865" s="176"/>
      <c r="BE865" s="172">
        <f t="shared" si="317"/>
        <v>0</v>
      </c>
      <c r="BF865" s="172">
        <f t="shared" si="318"/>
        <v>0</v>
      </c>
      <c r="BG865" s="172">
        <f t="shared" si="319"/>
        <v>0</v>
      </c>
      <c r="BH865" s="172">
        <f t="shared" si="320"/>
        <v>0</v>
      </c>
      <c r="BI865" s="172">
        <f t="shared" si="321"/>
        <v>0</v>
      </c>
      <c r="BJ865" s="172">
        <f t="shared" si="322"/>
        <v>0</v>
      </c>
      <c r="BK865" s="172">
        <f t="shared" si="323"/>
        <v>0</v>
      </c>
      <c r="BL865" s="176"/>
      <c r="BM865" s="172">
        <f t="shared" si="302"/>
        <v>0</v>
      </c>
      <c r="BN865" s="172">
        <f t="shared" si="303"/>
        <v>0</v>
      </c>
      <c r="BO865" s="172">
        <f t="shared" si="304"/>
        <v>0</v>
      </c>
      <c r="BP865" s="172">
        <f t="shared" si="305"/>
        <v>0</v>
      </c>
      <c r="BQ865" s="172">
        <f t="shared" si="306"/>
        <v>0</v>
      </c>
      <c r="BR865" s="172">
        <f t="shared" si="307"/>
        <v>0</v>
      </c>
      <c r="BS865" s="172">
        <f t="shared" si="308"/>
        <v>0</v>
      </c>
      <c r="BT865" s="55"/>
      <c r="BU865" s="158">
        <f>SUMIF('Input| Projects'!$BA$8:$CX$8,RIGHT(BU$9,3),'Input| Projects'!$BA865:$CX865)</f>
        <v>0</v>
      </c>
      <c r="BV865" s="158">
        <f>SUMIF('Input| Projects'!$BA$8:$CX$8,RIGHT(BV$9,3),'Input| Projects'!$BA865:$CX865)</f>
        <v>0</v>
      </c>
      <c r="BW865" s="79" t="str">
        <f t="shared" si="309"/>
        <v/>
      </c>
    </row>
    <row r="866" spans="2:75" x14ac:dyDescent="0.2">
      <c r="B866" s="123">
        <f>IFERROR('Input| Projects'!B866,"")</f>
        <v>857</v>
      </c>
      <c r="C866" s="160" t="str">
        <f>IFERROR(IF('Input| Projects'!C866="","",'Input| Projects'!C866),"")</f>
        <v/>
      </c>
      <c r="D866" s="160" t="str">
        <f>IFERROR(IF('Input| Projects'!D866="","",'Input| Projects'!D866),"")</f>
        <v/>
      </c>
      <c r="E866" s="53"/>
      <c r="F866" s="160" t="str">
        <f>IF(LEN('Input| Projects'!F866)&gt;0,'Input| Projects'!F866,"")</f>
        <v/>
      </c>
      <c r="G866" s="160" t="str">
        <f>IF(LEN('Input| Projects'!G866)&gt;0,'Input| Projects'!G866,"")</f>
        <v/>
      </c>
      <c r="H866" s="10"/>
      <c r="I866" s="194" cm="1">
        <f t="array" ref="I866">IF(LEN($F866)&gt;0,1+IFERROR(SUMPRODUCT(TRANSPOSE('Input| Projects'!$AO866:$AQ866),INDEX('Input| Escalations'!$F$27:$L$29,,MATCH(Q$9,'Input| Escalations'!$F$21:$L$21,0))),0),0)</f>
        <v>0</v>
      </c>
      <c r="J866" s="194" cm="1">
        <f t="array" ref="J866">IF(LEN($F866)&gt;0,1+IFERROR(SUMPRODUCT(TRANSPOSE('Input| Projects'!$AO866:$AQ866),INDEX('Input| Escalations'!$F$27:$L$29,,MATCH(R$9,'Input| Escalations'!$F$21:$L$21,0))),0),0)</f>
        <v>0</v>
      </c>
      <c r="K866" s="194" cm="1">
        <f t="array" ref="K866">IF(LEN($F866)&gt;0,1+IFERROR(SUMPRODUCT(TRANSPOSE('Input| Projects'!$AO866:$AQ866),INDEX('Input| Escalations'!$F$27:$L$29,,MATCH(S$9,'Input| Escalations'!$F$21:$L$21,0))),0),0)</f>
        <v>0</v>
      </c>
      <c r="L866" s="194" cm="1">
        <f t="array" ref="L866">IF(LEN($F866)&gt;0,1+IFERROR(SUMPRODUCT(TRANSPOSE('Input| Projects'!$AO866:$AQ866),INDEX('Input| Escalations'!$F$27:$L$29,,MATCH(T$9,'Input| Escalations'!$F$21:$L$21,0))),0),0)</f>
        <v>0</v>
      </c>
      <c r="M866" s="194" cm="1">
        <f t="array" ref="M866">IF(LEN($F866)&gt;0,1+IFERROR(SUMPRODUCT(TRANSPOSE('Input| Projects'!$AO866:$AQ866),INDEX('Input| Escalations'!$F$27:$L$29,,MATCH(U$9,'Input| Escalations'!$F$21:$L$21,0))),0),0)</f>
        <v>0</v>
      </c>
      <c r="N866" s="194" cm="1">
        <f t="array" ref="N866">IF(LEN($F866)&gt;0,1+IFERROR(SUMPRODUCT(TRANSPOSE('Input| Projects'!$AO866:$AQ866),INDEX('Input| Escalations'!$F$27:$L$29,,MATCH(V$9,'Input| Escalations'!$F$21:$L$21,0))),0),0)</f>
        <v>0</v>
      </c>
      <c r="O866" s="194" cm="1">
        <f t="array" ref="O866">IF(LEN($F866)&gt;0,1+IFERROR(SUMPRODUCT(TRANSPOSE('Input| Projects'!$AO866:$AQ866),INDEX('Input| Escalations'!$F$27:$L$29,,MATCH(W$9,'Input| Escalations'!$F$21:$L$21,0))),0),0)</f>
        <v>0</v>
      </c>
      <c r="P866" s="10"/>
      <c r="Q866" s="172">
        <f>IFERROR(IF(ISNUMBER(FIND("decision",'Input| Setup'!$F$6)),'Input| Projects'!Y866,'Input| Projects'!I866)*'Input| Escalations'!$I$17*I866,0)</f>
        <v>0</v>
      </c>
      <c r="R866" s="172">
        <f>IFERROR(IF(ISNUMBER(FIND("decision",'Input| Setup'!$F$6)),'Input| Projects'!Z866,'Input| Projects'!J866)*'Input| Escalations'!$I$17*J866,0)</f>
        <v>0</v>
      </c>
      <c r="S866" s="172">
        <f>IFERROR(IF(ISNUMBER(FIND("decision",'Input| Setup'!$F$6)),'Input| Projects'!AA866,'Input| Projects'!K866)*'Input| Escalations'!$I$17*K866,0)</f>
        <v>0</v>
      </c>
      <c r="T866" s="172">
        <f>IFERROR(IF(ISNUMBER(FIND("decision",'Input| Setup'!$F$6)),'Input| Projects'!AB866,'Input| Projects'!L866)*'Input| Escalations'!$I$17*L866,0)</f>
        <v>0</v>
      </c>
      <c r="U866" s="172">
        <f>IFERROR(IF(ISNUMBER(FIND("decision",'Input| Setup'!$F$6)),'Input| Projects'!AC866,'Input| Projects'!M866)*'Input| Escalations'!$I$17*M866,0)</f>
        <v>0</v>
      </c>
      <c r="V866" s="172">
        <f>IFERROR(IF(ISNUMBER(FIND("decision",'Input| Setup'!$F$6)),'Input| Projects'!AD866,'Input| Projects'!N866)*'Input| Escalations'!$I$17*N866,0)</f>
        <v>0</v>
      </c>
      <c r="W866" s="172">
        <f>IFERROR(IF(ISNUMBER(FIND("decision",'Input| Setup'!$F$6)),'Input| Projects'!AE866,'Input| Projects'!O866)*'Input| Escalations'!$I$17*O866,0)</f>
        <v>0</v>
      </c>
      <c r="X866" s="175"/>
      <c r="Y866" s="172">
        <f>IF(ISNUMBER(FIND("decision",'Input| Setup'!$F$6)),'Input| Projects'!AG866,'Input| Projects'!Q866)*I866*'Input| Escalations'!$I$17</f>
        <v>0</v>
      </c>
      <c r="Z866" s="172">
        <f>IF(ISNUMBER(FIND("decision",'Input| Setup'!$F$6)),'Input| Projects'!AH866,'Input| Projects'!R866)*J866*'Input| Escalations'!$I$17</f>
        <v>0</v>
      </c>
      <c r="AA866" s="172">
        <f>IF(ISNUMBER(FIND("decision",'Input| Setup'!$F$6)),'Input| Projects'!AI866,'Input| Projects'!S866)*K866*'Input| Escalations'!$I$17</f>
        <v>0</v>
      </c>
      <c r="AB866" s="172">
        <f>IF(ISNUMBER(FIND("decision",'Input| Setup'!$F$6)),'Input| Projects'!AJ866,'Input| Projects'!T866)*L866*'Input| Escalations'!$I$17</f>
        <v>0</v>
      </c>
      <c r="AC866" s="172">
        <f>IF(ISNUMBER(FIND("decision",'Input| Setup'!$F$6)),'Input| Projects'!AK866,'Input| Projects'!U866)*M866*'Input| Escalations'!$I$17</f>
        <v>0</v>
      </c>
      <c r="AD866" s="172">
        <f>IF(ISNUMBER(FIND("decision",'Input| Setup'!$F$6)),'Input| Projects'!AL866,'Input| Projects'!V866)*N866*'Input| Escalations'!$I$17</f>
        <v>0</v>
      </c>
      <c r="AE866" s="172">
        <f>IF(ISNUMBER(FIND("decision",'Input| Setup'!$F$6)),'Input| Projects'!AM866,'Input| Projects'!W866)*O866*'Input| Escalations'!$I$17</f>
        <v>0</v>
      </c>
      <c r="AF866" s="175"/>
      <c r="AG866" s="172" cm="1">
        <f t="array" ref="AG866">IFERROR(--('Input| Projects'!$AS866="Yes")*_xlfn.SWITCH('Input| Overheads'!$C$50,"Direct costs",'Calc| Overheads Allocation'!C$8*Q866,"Internal labour",'Calc| Overheads Allocation'!C$8*Q866*'Input| Projects'!$AO866,"DNSP defined",'Calc| Overheads Allocation'!C$78*'Input| Projects'!$AV866,0),0)</f>
        <v>0</v>
      </c>
      <c r="AH866" s="172" cm="1">
        <f t="array" ref="AH866">IFERROR(--('Input| Projects'!$AS866="Yes")*_xlfn.SWITCH('Input| Overheads'!$C$50,"Direct costs",'Calc| Overheads Allocation'!D$8*R866,"Internal labour",'Calc| Overheads Allocation'!D$8*R866*'Input| Projects'!$AO866,"DNSP defined",'Calc| Overheads Allocation'!D$78*'Input| Projects'!$AV866,0),0)</f>
        <v>0</v>
      </c>
      <c r="AI866" s="172" cm="1">
        <f t="array" ref="AI866">IFERROR(--('Input| Projects'!$AS866="Yes")*_xlfn.SWITCH('Input| Overheads'!$C$50,"Direct costs",'Calc| Overheads Allocation'!E$8*S866,"Internal labour",'Calc| Overheads Allocation'!E$8*S866*'Input| Projects'!$AO866,"DNSP defined",'Calc| Overheads Allocation'!E$78*'Input| Projects'!$AV866,0),0)</f>
        <v>0</v>
      </c>
      <c r="AJ866" s="172" cm="1">
        <f t="array" ref="AJ866">IFERROR(--('Input| Projects'!$AS866="Yes")*_xlfn.SWITCH('Input| Overheads'!$C$50,"Direct costs",'Calc| Overheads Allocation'!F$8*T866,"Internal labour",'Calc| Overheads Allocation'!F$8*T866*'Input| Projects'!$AO866,"DNSP defined",'Calc| Overheads Allocation'!F$78*'Input| Projects'!$AV866,0),0)</f>
        <v>0</v>
      </c>
      <c r="AK866" s="172" cm="1">
        <f t="array" ref="AK866">IFERROR(--('Input| Projects'!$AS866="Yes")*_xlfn.SWITCH('Input| Overheads'!$C$50,"Direct costs",'Calc| Overheads Allocation'!G$8*U866,"Internal labour",'Calc| Overheads Allocation'!G$8*U866*'Input| Projects'!$AO866,"DNSP defined",'Calc| Overheads Allocation'!G$78*'Input| Projects'!$AV866,0),0)</f>
        <v>0</v>
      </c>
      <c r="AL866" s="172" cm="1">
        <f t="array" ref="AL866">IFERROR(--('Input| Projects'!$AS866="Yes")*_xlfn.SWITCH('Input| Overheads'!$C$50,"Direct costs",'Calc| Overheads Allocation'!H$8*V866,"Internal labour",'Calc| Overheads Allocation'!H$8*V866*'Input| Projects'!$AO866,"DNSP defined",'Calc| Overheads Allocation'!H$78*'Input| Projects'!$AV866,0),0)</f>
        <v>0</v>
      </c>
      <c r="AM866" s="172" cm="1">
        <f t="array" ref="AM866">IFERROR(--('Input| Projects'!$AS866="Yes")*_xlfn.SWITCH('Input| Overheads'!$C$50,"Direct costs",'Calc| Overheads Allocation'!I$8*W866,"Internal labour",'Calc| Overheads Allocation'!I$8*W866*'Input| Projects'!$AO866,"DNSP defined",'Calc| Overheads Allocation'!I$78*'Input| Projects'!$AV866,0),0)</f>
        <v>0</v>
      </c>
      <c r="AN866" s="175"/>
      <c r="AO866" s="172" cm="1">
        <f t="array" ref="AO866">IFERROR(--('Input| Projects'!$AT866="Yes")*_xlfn.SWITCH('Input| Overheads'!$C$50,"Direct costs",'Calc| Overheads Allocation'!C$9*Q866,"Internal labour",'Calc| Overheads Allocation'!C$9*Q866*'Input| Projects'!$AO866,"DNSP defined",'Calc| Overheads Allocation'!C$79*'Input| Projects'!$AW866,0),0)</f>
        <v>0</v>
      </c>
      <c r="AP866" s="172" cm="1">
        <f t="array" ref="AP866">IFERROR(--('Input| Projects'!$AT866="Yes")*_xlfn.SWITCH('Input| Overheads'!$C$50,"Direct costs",'Calc| Overheads Allocation'!D$9*R866,"Internal labour",'Calc| Overheads Allocation'!D$9*R866*'Input| Projects'!$AO866,"DNSP defined",'Calc| Overheads Allocation'!D$79*'Input| Projects'!$AW866,0),0)</f>
        <v>0</v>
      </c>
      <c r="AQ866" s="172" cm="1">
        <f t="array" ref="AQ866">IFERROR(--('Input| Projects'!$AT866="Yes")*_xlfn.SWITCH('Input| Overheads'!$C$50,"Direct costs",'Calc| Overheads Allocation'!E$9*S866,"Internal labour",'Calc| Overheads Allocation'!E$9*S866*'Input| Projects'!$AO866,"DNSP defined",'Calc| Overheads Allocation'!E$79*'Input| Projects'!$AW866,0),0)</f>
        <v>0</v>
      </c>
      <c r="AR866" s="172" cm="1">
        <f t="array" ref="AR866">IFERROR(--('Input| Projects'!$AT866="Yes")*_xlfn.SWITCH('Input| Overheads'!$C$50,"Direct costs",'Calc| Overheads Allocation'!F$9*T866,"Internal labour",'Calc| Overheads Allocation'!F$9*T866*'Input| Projects'!$AO866,"DNSP defined",'Calc| Overheads Allocation'!F$79*'Input| Projects'!$AW866,0),0)</f>
        <v>0</v>
      </c>
      <c r="AS866" s="172" cm="1">
        <f t="array" ref="AS866">IFERROR(--('Input| Projects'!$AT866="Yes")*_xlfn.SWITCH('Input| Overheads'!$C$50,"Direct costs",'Calc| Overheads Allocation'!G$9*U866,"Internal labour",'Calc| Overheads Allocation'!G$9*U866*'Input| Projects'!$AO866,"DNSP defined",'Calc| Overheads Allocation'!G$79*'Input| Projects'!$AW866,0),0)</f>
        <v>0</v>
      </c>
      <c r="AT866" s="172" cm="1">
        <f t="array" ref="AT866">IFERROR(--('Input| Projects'!$AT866="Yes")*_xlfn.SWITCH('Input| Overheads'!$C$50,"Direct costs",'Calc| Overheads Allocation'!H$9*V866,"Internal labour",'Calc| Overheads Allocation'!H$9*V866*'Input| Projects'!$AO866,"DNSP defined",'Calc| Overheads Allocation'!H$79*'Input| Projects'!$AW866,0),0)</f>
        <v>0</v>
      </c>
      <c r="AU866" s="172" cm="1">
        <f t="array" ref="AU866">IFERROR(--('Input| Projects'!$AT866="Yes")*_xlfn.SWITCH('Input| Overheads'!$C$50,"Direct costs",'Calc| Overheads Allocation'!I$9*W866,"Internal labour",'Calc| Overheads Allocation'!I$9*W866*'Input| Projects'!$AO866,"DNSP defined",'Calc| Overheads Allocation'!I$79*'Input| Projects'!$AW866,0),0)</f>
        <v>0</v>
      </c>
      <c r="AV866" s="175"/>
      <c r="AW866" s="172">
        <f t="shared" si="310"/>
        <v>0</v>
      </c>
      <c r="AX866" s="172">
        <f t="shared" si="311"/>
        <v>0</v>
      </c>
      <c r="AY866" s="172">
        <f t="shared" si="312"/>
        <v>0</v>
      </c>
      <c r="AZ866" s="172">
        <f t="shared" si="313"/>
        <v>0</v>
      </c>
      <c r="BA866" s="172">
        <f t="shared" si="314"/>
        <v>0</v>
      </c>
      <c r="BB866" s="172">
        <f t="shared" si="315"/>
        <v>0</v>
      </c>
      <c r="BC866" s="172">
        <f t="shared" si="316"/>
        <v>0</v>
      </c>
      <c r="BD866" s="176"/>
      <c r="BE866" s="172">
        <f t="shared" si="317"/>
        <v>0</v>
      </c>
      <c r="BF866" s="172">
        <f t="shared" si="318"/>
        <v>0</v>
      </c>
      <c r="BG866" s="172">
        <f t="shared" si="319"/>
        <v>0</v>
      </c>
      <c r="BH866" s="172">
        <f t="shared" si="320"/>
        <v>0</v>
      </c>
      <c r="BI866" s="172">
        <f t="shared" si="321"/>
        <v>0</v>
      </c>
      <c r="BJ866" s="172">
        <f t="shared" si="322"/>
        <v>0</v>
      </c>
      <c r="BK866" s="172">
        <f t="shared" si="323"/>
        <v>0</v>
      </c>
      <c r="BL866" s="176"/>
      <c r="BM866" s="172">
        <f t="shared" si="302"/>
        <v>0</v>
      </c>
      <c r="BN866" s="172">
        <f t="shared" si="303"/>
        <v>0</v>
      </c>
      <c r="BO866" s="172">
        <f t="shared" si="304"/>
        <v>0</v>
      </c>
      <c r="BP866" s="172">
        <f t="shared" si="305"/>
        <v>0</v>
      </c>
      <c r="BQ866" s="172">
        <f t="shared" si="306"/>
        <v>0</v>
      </c>
      <c r="BR866" s="172">
        <f t="shared" si="307"/>
        <v>0</v>
      </c>
      <c r="BS866" s="172">
        <f t="shared" si="308"/>
        <v>0</v>
      </c>
      <c r="BT866" s="55"/>
      <c r="BU866" s="158">
        <f>SUMIF('Input| Projects'!$BA$8:$CX$8,RIGHT(BU$9,3),'Input| Projects'!$BA866:$CX866)</f>
        <v>0</v>
      </c>
      <c r="BV866" s="158">
        <f>SUMIF('Input| Projects'!$BA$8:$CX$8,RIGHT(BV$9,3),'Input| Projects'!$BA866:$CX866)</f>
        <v>0</v>
      </c>
      <c r="BW866" s="79" t="str">
        <f t="shared" si="309"/>
        <v/>
      </c>
    </row>
    <row r="867" spans="2:75" x14ac:dyDescent="0.2">
      <c r="B867" s="123">
        <f>IFERROR('Input| Projects'!B867,"")</f>
        <v>858</v>
      </c>
      <c r="C867" s="160" t="str">
        <f>IFERROR(IF('Input| Projects'!C867="","",'Input| Projects'!C867),"")</f>
        <v/>
      </c>
      <c r="D867" s="160" t="str">
        <f>IFERROR(IF('Input| Projects'!D867="","",'Input| Projects'!D867),"")</f>
        <v/>
      </c>
      <c r="E867" s="53"/>
      <c r="F867" s="160" t="str">
        <f>IF(LEN('Input| Projects'!F867)&gt;0,'Input| Projects'!F867,"")</f>
        <v/>
      </c>
      <c r="G867" s="160" t="str">
        <f>IF(LEN('Input| Projects'!G867)&gt;0,'Input| Projects'!G867,"")</f>
        <v/>
      </c>
      <c r="H867" s="10"/>
      <c r="I867" s="194" cm="1">
        <f t="array" ref="I867">IF(LEN($F867)&gt;0,1+IFERROR(SUMPRODUCT(TRANSPOSE('Input| Projects'!$AO867:$AQ867),INDEX('Input| Escalations'!$F$27:$L$29,,MATCH(Q$9,'Input| Escalations'!$F$21:$L$21,0))),0),0)</f>
        <v>0</v>
      </c>
      <c r="J867" s="194" cm="1">
        <f t="array" ref="J867">IF(LEN($F867)&gt;0,1+IFERROR(SUMPRODUCT(TRANSPOSE('Input| Projects'!$AO867:$AQ867),INDEX('Input| Escalations'!$F$27:$L$29,,MATCH(R$9,'Input| Escalations'!$F$21:$L$21,0))),0),0)</f>
        <v>0</v>
      </c>
      <c r="K867" s="194" cm="1">
        <f t="array" ref="K867">IF(LEN($F867)&gt;0,1+IFERROR(SUMPRODUCT(TRANSPOSE('Input| Projects'!$AO867:$AQ867),INDEX('Input| Escalations'!$F$27:$L$29,,MATCH(S$9,'Input| Escalations'!$F$21:$L$21,0))),0),0)</f>
        <v>0</v>
      </c>
      <c r="L867" s="194" cm="1">
        <f t="array" ref="L867">IF(LEN($F867)&gt;0,1+IFERROR(SUMPRODUCT(TRANSPOSE('Input| Projects'!$AO867:$AQ867),INDEX('Input| Escalations'!$F$27:$L$29,,MATCH(T$9,'Input| Escalations'!$F$21:$L$21,0))),0),0)</f>
        <v>0</v>
      </c>
      <c r="M867" s="194" cm="1">
        <f t="array" ref="M867">IF(LEN($F867)&gt;0,1+IFERROR(SUMPRODUCT(TRANSPOSE('Input| Projects'!$AO867:$AQ867),INDEX('Input| Escalations'!$F$27:$L$29,,MATCH(U$9,'Input| Escalations'!$F$21:$L$21,0))),0),0)</f>
        <v>0</v>
      </c>
      <c r="N867" s="194" cm="1">
        <f t="array" ref="N867">IF(LEN($F867)&gt;0,1+IFERROR(SUMPRODUCT(TRANSPOSE('Input| Projects'!$AO867:$AQ867),INDEX('Input| Escalations'!$F$27:$L$29,,MATCH(V$9,'Input| Escalations'!$F$21:$L$21,0))),0),0)</f>
        <v>0</v>
      </c>
      <c r="O867" s="194" cm="1">
        <f t="array" ref="O867">IF(LEN($F867)&gt;0,1+IFERROR(SUMPRODUCT(TRANSPOSE('Input| Projects'!$AO867:$AQ867),INDEX('Input| Escalations'!$F$27:$L$29,,MATCH(W$9,'Input| Escalations'!$F$21:$L$21,0))),0),0)</f>
        <v>0</v>
      </c>
      <c r="P867" s="10"/>
      <c r="Q867" s="172">
        <f>IFERROR(IF(ISNUMBER(FIND("decision",'Input| Setup'!$F$6)),'Input| Projects'!Y867,'Input| Projects'!I867)*'Input| Escalations'!$I$17*I867,0)</f>
        <v>0</v>
      </c>
      <c r="R867" s="172">
        <f>IFERROR(IF(ISNUMBER(FIND("decision",'Input| Setup'!$F$6)),'Input| Projects'!Z867,'Input| Projects'!J867)*'Input| Escalations'!$I$17*J867,0)</f>
        <v>0</v>
      </c>
      <c r="S867" s="172">
        <f>IFERROR(IF(ISNUMBER(FIND("decision",'Input| Setup'!$F$6)),'Input| Projects'!AA867,'Input| Projects'!K867)*'Input| Escalations'!$I$17*K867,0)</f>
        <v>0</v>
      </c>
      <c r="T867" s="172">
        <f>IFERROR(IF(ISNUMBER(FIND("decision",'Input| Setup'!$F$6)),'Input| Projects'!AB867,'Input| Projects'!L867)*'Input| Escalations'!$I$17*L867,0)</f>
        <v>0</v>
      </c>
      <c r="U867" s="172">
        <f>IFERROR(IF(ISNUMBER(FIND("decision",'Input| Setup'!$F$6)),'Input| Projects'!AC867,'Input| Projects'!M867)*'Input| Escalations'!$I$17*M867,0)</f>
        <v>0</v>
      </c>
      <c r="V867" s="172">
        <f>IFERROR(IF(ISNUMBER(FIND("decision",'Input| Setup'!$F$6)),'Input| Projects'!AD867,'Input| Projects'!N867)*'Input| Escalations'!$I$17*N867,0)</f>
        <v>0</v>
      </c>
      <c r="W867" s="172">
        <f>IFERROR(IF(ISNUMBER(FIND("decision",'Input| Setup'!$F$6)),'Input| Projects'!AE867,'Input| Projects'!O867)*'Input| Escalations'!$I$17*O867,0)</f>
        <v>0</v>
      </c>
      <c r="X867" s="175"/>
      <c r="Y867" s="172">
        <f>IF(ISNUMBER(FIND("decision",'Input| Setup'!$F$6)),'Input| Projects'!AG867,'Input| Projects'!Q867)*I867*'Input| Escalations'!$I$17</f>
        <v>0</v>
      </c>
      <c r="Z867" s="172">
        <f>IF(ISNUMBER(FIND("decision",'Input| Setup'!$F$6)),'Input| Projects'!AH867,'Input| Projects'!R867)*J867*'Input| Escalations'!$I$17</f>
        <v>0</v>
      </c>
      <c r="AA867" s="172">
        <f>IF(ISNUMBER(FIND("decision",'Input| Setup'!$F$6)),'Input| Projects'!AI867,'Input| Projects'!S867)*K867*'Input| Escalations'!$I$17</f>
        <v>0</v>
      </c>
      <c r="AB867" s="172">
        <f>IF(ISNUMBER(FIND("decision",'Input| Setup'!$F$6)),'Input| Projects'!AJ867,'Input| Projects'!T867)*L867*'Input| Escalations'!$I$17</f>
        <v>0</v>
      </c>
      <c r="AC867" s="172">
        <f>IF(ISNUMBER(FIND("decision",'Input| Setup'!$F$6)),'Input| Projects'!AK867,'Input| Projects'!U867)*M867*'Input| Escalations'!$I$17</f>
        <v>0</v>
      </c>
      <c r="AD867" s="172">
        <f>IF(ISNUMBER(FIND("decision",'Input| Setup'!$F$6)),'Input| Projects'!AL867,'Input| Projects'!V867)*N867*'Input| Escalations'!$I$17</f>
        <v>0</v>
      </c>
      <c r="AE867" s="172">
        <f>IF(ISNUMBER(FIND("decision",'Input| Setup'!$F$6)),'Input| Projects'!AM867,'Input| Projects'!W867)*O867*'Input| Escalations'!$I$17</f>
        <v>0</v>
      </c>
      <c r="AF867" s="175"/>
      <c r="AG867" s="172" cm="1">
        <f t="array" ref="AG867">IFERROR(--('Input| Projects'!$AS867="Yes")*_xlfn.SWITCH('Input| Overheads'!$C$50,"Direct costs",'Calc| Overheads Allocation'!C$8*Q867,"Internal labour",'Calc| Overheads Allocation'!C$8*Q867*'Input| Projects'!$AO867,"DNSP defined",'Calc| Overheads Allocation'!C$78*'Input| Projects'!$AV867,0),0)</f>
        <v>0</v>
      </c>
      <c r="AH867" s="172" cm="1">
        <f t="array" ref="AH867">IFERROR(--('Input| Projects'!$AS867="Yes")*_xlfn.SWITCH('Input| Overheads'!$C$50,"Direct costs",'Calc| Overheads Allocation'!D$8*R867,"Internal labour",'Calc| Overheads Allocation'!D$8*R867*'Input| Projects'!$AO867,"DNSP defined",'Calc| Overheads Allocation'!D$78*'Input| Projects'!$AV867,0),0)</f>
        <v>0</v>
      </c>
      <c r="AI867" s="172" cm="1">
        <f t="array" ref="AI867">IFERROR(--('Input| Projects'!$AS867="Yes")*_xlfn.SWITCH('Input| Overheads'!$C$50,"Direct costs",'Calc| Overheads Allocation'!E$8*S867,"Internal labour",'Calc| Overheads Allocation'!E$8*S867*'Input| Projects'!$AO867,"DNSP defined",'Calc| Overheads Allocation'!E$78*'Input| Projects'!$AV867,0),0)</f>
        <v>0</v>
      </c>
      <c r="AJ867" s="172" cm="1">
        <f t="array" ref="AJ867">IFERROR(--('Input| Projects'!$AS867="Yes")*_xlfn.SWITCH('Input| Overheads'!$C$50,"Direct costs",'Calc| Overheads Allocation'!F$8*T867,"Internal labour",'Calc| Overheads Allocation'!F$8*T867*'Input| Projects'!$AO867,"DNSP defined",'Calc| Overheads Allocation'!F$78*'Input| Projects'!$AV867,0),0)</f>
        <v>0</v>
      </c>
      <c r="AK867" s="172" cm="1">
        <f t="array" ref="AK867">IFERROR(--('Input| Projects'!$AS867="Yes")*_xlfn.SWITCH('Input| Overheads'!$C$50,"Direct costs",'Calc| Overheads Allocation'!G$8*U867,"Internal labour",'Calc| Overheads Allocation'!G$8*U867*'Input| Projects'!$AO867,"DNSP defined",'Calc| Overheads Allocation'!G$78*'Input| Projects'!$AV867,0),0)</f>
        <v>0</v>
      </c>
      <c r="AL867" s="172" cm="1">
        <f t="array" ref="AL867">IFERROR(--('Input| Projects'!$AS867="Yes")*_xlfn.SWITCH('Input| Overheads'!$C$50,"Direct costs",'Calc| Overheads Allocation'!H$8*V867,"Internal labour",'Calc| Overheads Allocation'!H$8*V867*'Input| Projects'!$AO867,"DNSP defined",'Calc| Overheads Allocation'!H$78*'Input| Projects'!$AV867,0),0)</f>
        <v>0</v>
      </c>
      <c r="AM867" s="172" cm="1">
        <f t="array" ref="AM867">IFERROR(--('Input| Projects'!$AS867="Yes")*_xlfn.SWITCH('Input| Overheads'!$C$50,"Direct costs",'Calc| Overheads Allocation'!I$8*W867,"Internal labour",'Calc| Overheads Allocation'!I$8*W867*'Input| Projects'!$AO867,"DNSP defined",'Calc| Overheads Allocation'!I$78*'Input| Projects'!$AV867,0),0)</f>
        <v>0</v>
      </c>
      <c r="AN867" s="175"/>
      <c r="AO867" s="172" cm="1">
        <f t="array" ref="AO867">IFERROR(--('Input| Projects'!$AT867="Yes")*_xlfn.SWITCH('Input| Overheads'!$C$50,"Direct costs",'Calc| Overheads Allocation'!C$9*Q867,"Internal labour",'Calc| Overheads Allocation'!C$9*Q867*'Input| Projects'!$AO867,"DNSP defined",'Calc| Overheads Allocation'!C$79*'Input| Projects'!$AW867,0),0)</f>
        <v>0</v>
      </c>
      <c r="AP867" s="172" cm="1">
        <f t="array" ref="AP867">IFERROR(--('Input| Projects'!$AT867="Yes")*_xlfn.SWITCH('Input| Overheads'!$C$50,"Direct costs",'Calc| Overheads Allocation'!D$9*R867,"Internal labour",'Calc| Overheads Allocation'!D$9*R867*'Input| Projects'!$AO867,"DNSP defined",'Calc| Overheads Allocation'!D$79*'Input| Projects'!$AW867,0),0)</f>
        <v>0</v>
      </c>
      <c r="AQ867" s="172" cm="1">
        <f t="array" ref="AQ867">IFERROR(--('Input| Projects'!$AT867="Yes")*_xlfn.SWITCH('Input| Overheads'!$C$50,"Direct costs",'Calc| Overheads Allocation'!E$9*S867,"Internal labour",'Calc| Overheads Allocation'!E$9*S867*'Input| Projects'!$AO867,"DNSP defined",'Calc| Overheads Allocation'!E$79*'Input| Projects'!$AW867,0),0)</f>
        <v>0</v>
      </c>
      <c r="AR867" s="172" cm="1">
        <f t="array" ref="AR867">IFERROR(--('Input| Projects'!$AT867="Yes")*_xlfn.SWITCH('Input| Overheads'!$C$50,"Direct costs",'Calc| Overheads Allocation'!F$9*T867,"Internal labour",'Calc| Overheads Allocation'!F$9*T867*'Input| Projects'!$AO867,"DNSP defined",'Calc| Overheads Allocation'!F$79*'Input| Projects'!$AW867,0),0)</f>
        <v>0</v>
      </c>
      <c r="AS867" s="172" cm="1">
        <f t="array" ref="AS867">IFERROR(--('Input| Projects'!$AT867="Yes")*_xlfn.SWITCH('Input| Overheads'!$C$50,"Direct costs",'Calc| Overheads Allocation'!G$9*U867,"Internal labour",'Calc| Overheads Allocation'!G$9*U867*'Input| Projects'!$AO867,"DNSP defined",'Calc| Overheads Allocation'!G$79*'Input| Projects'!$AW867,0),0)</f>
        <v>0</v>
      </c>
      <c r="AT867" s="172" cm="1">
        <f t="array" ref="AT867">IFERROR(--('Input| Projects'!$AT867="Yes")*_xlfn.SWITCH('Input| Overheads'!$C$50,"Direct costs",'Calc| Overheads Allocation'!H$9*V867,"Internal labour",'Calc| Overheads Allocation'!H$9*V867*'Input| Projects'!$AO867,"DNSP defined",'Calc| Overheads Allocation'!H$79*'Input| Projects'!$AW867,0),0)</f>
        <v>0</v>
      </c>
      <c r="AU867" s="172" cm="1">
        <f t="array" ref="AU867">IFERROR(--('Input| Projects'!$AT867="Yes")*_xlfn.SWITCH('Input| Overheads'!$C$50,"Direct costs",'Calc| Overheads Allocation'!I$9*W867,"Internal labour",'Calc| Overheads Allocation'!I$9*W867*'Input| Projects'!$AO867,"DNSP defined",'Calc| Overheads Allocation'!I$79*'Input| Projects'!$AW867,0),0)</f>
        <v>0</v>
      </c>
      <c r="AV867" s="175"/>
      <c r="AW867" s="172">
        <f t="shared" si="310"/>
        <v>0</v>
      </c>
      <c r="AX867" s="172">
        <f t="shared" si="311"/>
        <v>0</v>
      </c>
      <c r="AY867" s="172">
        <f t="shared" si="312"/>
        <v>0</v>
      </c>
      <c r="AZ867" s="172">
        <f t="shared" si="313"/>
        <v>0</v>
      </c>
      <c r="BA867" s="172">
        <f t="shared" si="314"/>
        <v>0</v>
      </c>
      <c r="BB867" s="172">
        <f t="shared" si="315"/>
        <v>0</v>
      </c>
      <c r="BC867" s="172">
        <f t="shared" si="316"/>
        <v>0</v>
      </c>
      <c r="BD867" s="176"/>
      <c r="BE867" s="172">
        <f t="shared" si="317"/>
        <v>0</v>
      </c>
      <c r="BF867" s="172">
        <f t="shared" si="318"/>
        <v>0</v>
      </c>
      <c r="BG867" s="172">
        <f t="shared" si="319"/>
        <v>0</v>
      </c>
      <c r="BH867" s="172">
        <f t="shared" si="320"/>
        <v>0</v>
      </c>
      <c r="BI867" s="172">
        <f t="shared" si="321"/>
        <v>0</v>
      </c>
      <c r="BJ867" s="172">
        <f t="shared" si="322"/>
        <v>0</v>
      </c>
      <c r="BK867" s="172">
        <f t="shared" si="323"/>
        <v>0</v>
      </c>
      <c r="BL867" s="176"/>
      <c r="BM867" s="172">
        <f t="shared" si="302"/>
        <v>0</v>
      </c>
      <c r="BN867" s="172">
        <f t="shared" si="303"/>
        <v>0</v>
      </c>
      <c r="BO867" s="172">
        <f t="shared" si="304"/>
        <v>0</v>
      </c>
      <c r="BP867" s="172">
        <f t="shared" si="305"/>
        <v>0</v>
      </c>
      <c r="BQ867" s="172">
        <f t="shared" si="306"/>
        <v>0</v>
      </c>
      <c r="BR867" s="172">
        <f t="shared" si="307"/>
        <v>0</v>
      </c>
      <c r="BS867" s="172">
        <f t="shared" si="308"/>
        <v>0</v>
      </c>
      <c r="BT867" s="55"/>
      <c r="BU867" s="158">
        <f>SUMIF('Input| Projects'!$BA$8:$CX$8,RIGHT(BU$9,3),'Input| Projects'!$BA867:$CX867)</f>
        <v>0</v>
      </c>
      <c r="BV867" s="158">
        <f>SUMIF('Input| Projects'!$BA$8:$CX$8,RIGHT(BV$9,3),'Input| Projects'!$BA867:$CX867)</f>
        <v>0</v>
      </c>
      <c r="BW867" s="79" t="str">
        <f t="shared" si="309"/>
        <v/>
      </c>
    </row>
    <row r="868" spans="2:75" x14ac:dyDescent="0.2">
      <c r="B868" s="123">
        <f>IFERROR('Input| Projects'!B868,"")</f>
        <v>859</v>
      </c>
      <c r="C868" s="160" t="str">
        <f>IFERROR(IF('Input| Projects'!C868="","",'Input| Projects'!C868),"")</f>
        <v/>
      </c>
      <c r="D868" s="160" t="str">
        <f>IFERROR(IF('Input| Projects'!D868="","",'Input| Projects'!D868),"")</f>
        <v/>
      </c>
      <c r="E868" s="53"/>
      <c r="F868" s="160" t="str">
        <f>IF(LEN('Input| Projects'!F868)&gt;0,'Input| Projects'!F868,"")</f>
        <v/>
      </c>
      <c r="G868" s="160" t="str">
        <f>IF(LEN('Input| Projects'!G868)&gt;0,'Input| Projects'!G868,"")</f>
        <v/>
      </c>
      <c r="H868" s="10"/>
      <c r="I868" s="194" cm="1">
        <f t="array" ref="I868">IF(LEN($F868)&gt;0,1+IFERROR(SUMPRODUCT(TRANSPOSE('Input| Projects'!$AO868:$AQ868),INDEX('Input| Escalations'!$F$27:$L$29,,MATCH(Q$9,'Input| Escalations'!$F$21:$L$21,0))),0),0)</f>
        <v>0</v>
      </c>
      <c r="J868" s="194" cm="1">
        <f t="array" ref="J868">IF(LEN($F868)&gt;0,1+IFERROR(SUMPRODUCT(TRANSPOSE('Input| Projects'!$AO868:$AQ868),INDEX('Input| Escalations'!$F$27:$L$29,,MATCH(R$9,'Input| Escalations'!$F$21:$L$21,0))),0),0)</f>
        <v>0</v>
      </c>
      <c r="K868" s="194" cm="1">
        <f t="array" ref="K868">IF(LEN($F868)&gt;0,1+IFERROR(SUMPRODUCT(TRANSPOSE('Input| Projects'!$AO868:$AQ868),INDEX('Input| Escalations'!$F$27:$L$29,,MATCH(S$9,'Input| Escalations'!$F$21:$L$21,0))),0),0)</f>
        <v>0</v>
      </c>
      <c r="L868" s="194" cm="1">
        <f t="array" ref="L868">IF(LEN($F868)&gt;0,1+IFERROR(SUMPRODUCT(TRANSPOSE('Input| Projects'!$AO868:$AQ868),INDEX('Input| Escalations'!$F$27:$L$29,,MATCH(T$9,'Input| Escalations'!$F$21:$L$21,0))),0),0)</f>
        <v>0</v>
      </c>
      <c r="M868" s="194" cm="1">
        <f t="array" ref="M868">IF(LEN($F868)&gt;0,1+IFERROR(SUMPRODUCT(TRANSPOSE('Input| Projects'!$AO868:$AQ868),INDEX('Input| Escalations'!$F$27:$L$29,,MATCH(U$9,'Input| Escalations'!$F$21:$L$21,0))),0),0)</f>
        <v>0</v>
      </c>
      <c r="N868" s="194" cm="1">
        <f t="array" ref="N868">IF(LEN($F868)&gt;0,1+IFERROR(SUMPRODUCT(TRANSPOSE('Input| Projects'!$AO868:$AQ868),INDEX('Input| Escalations'!$F$27:$L$29,,MATCH(V$9,'Input| Escalations'!$F$21:$L$21,0))),0),0)</f>
        <v>0</v>
      </c>
      <c r="O868" s="194" cm="1">
        <f t="array" ref="O868">IF(LEN($F868)&gt;0,1+IFERROR(SUMPRODUCT(TRANSPOSE('Input| Projects'!$AO868:$AQ868),INDEX('Input| Escalations'!$F$27:$L$29,,MATCH(W$9,'Input| Escalations'!$F$21:$L$21,0))),0),0)</f>
        <v>0</v>
      </c>
      <c r="P868" s="10"/>
      <c r="Q868" s="172">
        <f>IFERROR(IF(ISNUMBER(FIND("decision",'Input| Setup'!$F$6)),'Input| Projects'!Y868,'Input| Projects'!I868)*'Input| Escalations'!$I$17*I868,0)</f>
        <v>0</v>
      </c>
      <c r="R868" s="172">
        <f>IFERROR(IF(ISNUMBER(FIND("decision",'Input| Setup'!$F$6)),'Input| Projects'!Z868,'Input| Projects'!J868)*'Input| Escalations'!$I$17*J868,0)</f>
        <v>0</v>
      </c>
      <c r="S868" s="172">
        <f>IFERROR(IF(ISNUMBER(FIND("decision",'Input| Setup'!$F$6)),'Input| Projects'!AA868,'Input| Projects'!K868)*'Input| Escalations'!$I$17*K868,0)</f>
        <v>0</v>
      </c>
      <c r="T868" s="172">
        <f>IFERROR(IF(ISNUMBER(FIND("decision",'Input| Setup'!$F$6)),'Input| Projects'!AB868,'Input| Projects'!L868)*'Input| Escalations'!$I$17*L868,0)</f>
        <v>0</v>
      </c>
      <c r="U868" s="172">
        <f>IFERROR(IF(ISNUMBER(FIND("decision",'Input| Setup'!$F$6)),'Input| Projects'!AC868,'Input| Projects'!M868)*'Input| Escalations'!$I$17*M868,0)</f>
        <v>0</v>
      </c>
      <c r="V868" s="172">
        <f>IFERROR(IF(ISNUMBER(FIND("decision",'Input| Setup'!$F$6)),'Input| Projects'!AD868,'Input| Projects'!N868)*'Input| Escalations'!$I$17*N868,0)</f>
        <v>0</v>
      </c>
      <c r="W868" s="172">
        <f>IFERROR(IF(ISNUMBER(FIND("decision",'Input| Setup'!$F$6)),'Input| Projects'!AE868,'Input| Projects'!O868)*'Input| Escalations'!$I$17*O868,0)</f>
        <v>0</v>
      </c>
      <c r="X868" s="175"/>
      <c r="Y868" s="172">
        <f>IF(ISNUMBER(FIND("decision",'Input| Setup'!$F$6)),'Input| Projects'!AG868,'Input| Projects'!Q868)*I868*'Input| Escalations'!$I$17</f>
        <v>0</v>
      </c>
      <c r="Z868" s="172">
        <f>IF(ISNUMBER(FIND("decision",'Input| Setup'!$F$6)),'Input| Projects'!AH868,'Input| Projects'!R868)*J868*'Input| Escalations'!$I$17</f>
        <v>0</v>
      </c>
      <c r="AA868" s="172">
        <f>IF(ISNUMBER(FIND("decision",'Input| Setup'!$F$6)),'Input| Projects'!AI868,'Input| Projects'!S868)*K868*'Input| Escalations'!$I$17</f>
        <v>0</v>
      </c>
      <c r="AB868" s="172">
        <f>IF(ISNUMBER(FIND("decision",'Input| Setup'!$F$6)),'Input| Projects'!AJ868,'Input| Projects'!T868)*L868*'Input| Escalations'!$I$17</f>
        <v>0</v>
      </c>
      <c r="AC868" s="172">
        <f>IF(ISNUMBER(FIND("decision",'Input| Setup'!$F$6)),'Input| Projects'!AK868,'Input| Projects'!U868)*M868*'Input| Escalations'!$I$17</f>
        <v>0</v>
      </c>
      <c r="AD868" s="172">
        <f>IF(ISNUMBER(FIND("decision",'Input| Setup'!$F$6)),'Input| Projects'!AL868,'Input| Projects'!V868)*N868*'Input| Escalations'!$I$17</f>
        <v>0</v>
      </c>
      <c r="AE868" s="172">
        <f>IF(ISNUMBER(FIND("decision",'Input| Setup'!$F$6)),'Input| Projects'!AM868,'Input| Projects'!W868)*O868*'Input| Escalations'!$I$17</f>
        <v>0</v>
      </c>
      <c r="AF868" s="175"/>
      <c r="AG868" s="172" cm="1">
        <f t="array" ref="AG868">IFERROR(--('Input| Projects'!$AS868="Yes")*_xlfn.SWITCH('Input| Overheads'!$C$50,"Direct costs",'Calc| Overheads Allocation'!C$8*Q868,"Internal labour",'Calc| Overheads Allocation'!C$8*Q868*'Input| Projects'!$AO868,"DNSP defined",'Calc| Overheads Allocation'!C$78*'Input| Projects'!$AV868,0),0)</f>
        <v>0</v>
      </c>
      <c r="AH868" s="172" cm="1">
        <f t="array" ref="AH868">IFERROR(--('Input| Projects'!$AS868="Yes")*_xlfn.SWITCH('Input| Overheads'!$C$50,"Direct costs",'Calc| Overheads Allocation'!D$8*R868,"Internal labour",'Calc| Overheads Allocation'!D$8*R868*'Input| Projects'!$AO868,"DNSP defined",'Calc| Overheads Allocation'!D$78*'Input| Projects'!$AV868,0),0)</f>
        <v>0</v>
      </c>
      <c r="AI868" s="172" cm="1">
        <f t="array" ref="AI868">IFERROR(--('Input| Projects'!$AS868="Yes")*_xlfn.SWITCH('Input| Overheads'!$C$50,"Direct costs",'Calc| Overheads Allocation'!E$8*S868,"Internal labour",'Calc| Overheads Allocation'!E$8*S868*'Input| Projects'!$AO868,"DNSP defined",'Calc| Overheads Allocation'!E$78*'Input| Projects'!$AV868,0),0)</f>
        <v>0</v>
      </c>
      <c r="AJ868" s="172" cm="1">
        <f t="array" ref="AJ868">IFERROR(--('Input| Projects'!$AS868="Yes")*_xlfn.SWITCH('Input| Overheads'!$C$50,"Direct costs",'Calc| Overheads Allocation'!F$8*T868,"Internal labour",'Calc| Overheads Allocation'!F$8*T868*'Input| Projects'!$AO868,"DNSP defined",'Calc| Overheads Allocation'!F$78*'Input| Projects'!$AV868,0),0)</f>
        <v>0</v>
      </c>
      <c r="AK868" s="172" cm="1">
        <f t="array" ref="AK868">IFERROR(--('Input| Projects'!$AS868="Yes")*_xlfn.SWITCH('Input| Overheads'!$C$50,"Direct costs",'Calc| Overheads Allocation'!G$8*U868,"Internal labour",'Calc| Overheads Allocation'!G$8*U868*'Input| Projects'!$AO868,"DNSP defined",'Calc| Overheads Allocation'!G$78*'Input| Projects'!$AV868,0),0)</f>
        <v>0</v>
      </c>
      <c r="AL868" s="172" cm="1">
        <f t="array" ref="AL868">IFERROR(--('Input| Projects'!$AS868="Yes")*_xlfn.SWITCH('Input| Overheads'!$C$50,"Direct costs",'Calc| Overheads Allocation'!H$8*V868,"Internal labour",'Calc| Overheads Allocation'!H$8*V868*'Input| Projects'!$AO868,"DNSP defined",'Calc| Overheads Allocation'!H$78*'Input| Projects'!$AV868,0),0)</f>
        <v>0</v>
      </c>
      <c r="AM868" s="172" cm="1">
        <f t="array" ref="AM868">IFERROR(--('Input| Projects'!$AS868="Yes")*_xlfn.SWITCH('Input| Overheads'!$C$50,"Direct costs",'Calc| Overheads Allocation'!I$8*W868,"Internal labour",'Calc| Overheads Allocation'!I$8*W868*'Input| Projects'!$AO868,"DNSP defined",'Calc| Overheads Allocation'!I$78*'Input| Projects'!$AV868,0),0)</f>
        <v>0</v>
      </c>
      <c r="AN868" s="175"/>
      <c r="AO868" s="172" cm="1">
        <f t="array" ref="AO868">IFERROR(--('Input| Projects'!$AT868="Yes")*_xlfn.SWITCH('Input| Overheads'!$C$50,"Direct costs",'Calc| Overheads Allocation'!C$9*Q868,"Internal labour",'Calc| Overheads Allocation'!C$9*Q868*'Input| Projects'!$AO868,"DNSP defined",'Calc| Overheads Allocation'!C$79*'Input| Projects'!$AW868,0),0)</f>
        <v>0</v>
      </c>
      <c r="AP868" s="172" cm="1">
        <f t="array" ref="AP868">IFERROR(--('Input| Projects'!$AT868="Yes")*_xlfn.SWITCH('Input| Overheads'!$C$50,"Direct costs",'Calc| Overheads Allocation'!D$9*R868,"Internal labour",'Calc| Overheads Allocation'!D$9*R868*'Input| Projects'!$AO868,"DNSP defined",'Calc| Overheads Allocation'!D$79*'Input| Projects'!$AW868,0),0)</f>
        <v>0</v>
      </c>
      <c r="AQ868" s="172" cm="1">
        <f t="array" ref="AQ868">IFERROR(--('Input| Projects'!$AT868="Yes")*_xlfn.SWITCH('Input| Overheads'!$C$50,"Direct costs",'Calc| Overheads Allocation'!E$9*S868,"Internal labour",'Calc| Overheads Allocation'!E$9*S868*'Input| Projects'!$AO868,"DNSP defined",'Calc| Overheads Allocation'!E$79*'Input| Projects'!$AW868,0),0)</f>
        <v>0</v>
      </c>
      <c r="AR868" s="172" cm="1">
        <f t="array" ref="AR868">IFERROR(--('Input| Projects'!$AT868="Yes")*_xlfn.SWITCH('Input| Overheads'!$C$50,"Direct costs",'Calc| Overheads Allocation'!F$9*T868,"Internal labour",'Calc| Overheads Allocation'!F$9*T868*'Input| Projects'!$AO868,"DNSP defined",'Calc| Overheads Allocation'!F$79*'Input| Projects'!$AW868,0),0)</f>
        <v>0</v>
      </c>
      <c r="AS868" s="172" cm="1">
        <f t="array" ref="AS868">IFERROR(--('Input| Projects'!$AT868="Yes")*_xlfn.SWITCH('Input| Overheads'!$C$50,"Direct costs",'Calc| Overheads Allocation'!G$9*U868,"Internal labour",'Calc| Overheads Allocation'!G$9*U868*'Input| Projects'!$AO868,"DNSP defined",'Calc| Overheads Allocation'!G$79*'Input| Projects'!$AW868,0),0)</f>
        <v>0</v>
      </c>
      <c r="AT868" s="172" cm="1">
        <f t="array" ref="AT868">IFERROR(--('Input| Projects'!$AT868="Yes")*_xlfn.SWITCH('Input| Overheads'!$C$50,"Direct costs",'Calc| Overheads Allocation'!H$9*V868,"Internal labour",'Calc| Overheads Allocation'!H$9*V868*'Input| Projects'!$AO868,"DNSP defined",'Calc| Overheads Allocation'!H$79*'Input| Projects'!$AW868,0),0)</f>
        <v>0</v>
      </c>
      <c r="AU868" s="172" cm="1">
        <f t="array" ref="AU868">IFERROR(--('Input| Projects'!$AT868="Yes")*_xlfn.SWITCH('Input| Overheads'!$C$50,"Direct costs",'Calc| Overheads Allocation'!I$9*W868,"Internal labour",'Calc| Overheads Allocation'!I$9*W868*'Input| Projects'!$AO868,"DNSP defined",'Calc| Overheads Allocation'!I$79*'Input| Projects'!$AW868,0),0)</f>
        <v>0</v>
      </c>
      <c r="AV868" s="175"/>
      <c r="AW868" s="172">
        <f t="shared" si="310"/>
        <v>0</v>
      </c>
      <c r="AX868" s="172">
        <f t="shared" si="311"/>
        <v>0</v>
      </c>
      <c r="AY868" s="172">
        <f t="shared" si="312"/>
        <v>0</v>
      </c>
      <c r="AZ868" s="172">
        <f t="shared" si="313"/>
        <v>0</v>
      </c>
      <c r="BA868" s="172">
        <f t="shared" si="314"/>
        <v>0</v>
      </c>
      <c r="BB868" s="172">
        <f t="shared" si="315"/>
        <v>0</v>
      </c>
      <c r="BC868" s="172">
        <f t="shared" si="316"/>
        <v>0</v>
      </c>
      <c r="BD868" s="176"/>
      <c r="BE868" s="172">
        <f t="shared" si="317"/>
        <v>0</v>
      </c>
      <c r="BF868" s="172">
        <f t="shared" si="318"/>
        <v>0</v>
      </c>
      <c r="BG868" s="172">
        <f t="shared" si="319"/>
        <v>0</v>
      </c>
      <c r="BH868" s="172">
        <f t="shared" si="320"/>
        <v>0</v>
      </c>
      <c r="BI868" s="172">
        <f t="shared" si="321"/>
        <v>0</v>
      </c>
      <c r="BJ868" s="172">
        <f t="shared" si="322"/>
        <v>0</v>
      </c>
      <c r="BK868" s="172">
        <f t="shared" si="323"/>
        <v>0</v>
      </c>
      <c r="BL868" s="176"/>
      <c r="BM868" s="172">
        <f t="shared" si="302"/>
        <v>0</v>
      </c>
      <c r="BN868" s="172">
        <f t="shared" si="303"/>
        <v>0</v>
      </c>
      <c r="BO868" s="172">
        <f t="shared" si="304"/>
        <v>0</v>
      </c>
      <c r="BP868" s="172">
        <f t="shared" si="305"/>
        <v>0</v>
      </c>
      <c r="BQ868" s="172">
        <f t="shared" si="306"/>
        <v>0</v>
      </c>
      <c r="BR868" s="172">
        <f t="shared" si="307"/>
        <v>0</v>
      </c>
      <c r="BS868" s="172">
        <f t="shared" si="308"/>
        <v>0</v>
      </c>
      <c r="BT868" s="55"/>
      <c r="BU868" s="158">
        <f>SUMIF('Input| Projects'!$BA$8:$CX$8,RIGHT(BU$9,3),'Input| Projects'!$BA868:$CX868)</f>
        <v>0</v>
      </c>
      <c r="BV868" s="158">
        <f>SUMIF('Input| Projects'!$BA$8:$CX$8,RIGHT(BV$9,3),'Input| Projects'!$BA868:$CX868)</f>
        <v>0</v>
      </c>
      <c r="BW868" s="79" t="str">
        <f t="shared" si="309"/>
        <v/>
      </c>
    </row>
    <row r="869" spans="2:75" x14ac:dyDescent="0.2">
      <c r="B869" s="123">
        <f>IFERROR('Input| Projects'!B869,"")</f>
        <v>860</v>
      </c>
      <c r="C869" s="160" t="str">
        <f>IFERROR(IF('Input| Projects'!C869="","",'Input| Projects'!C869),"")</f>
        <v/>
      </c>
      <c r="D869" s="160" t="str">
        <f>IFERROR(IF('Input| Projects'!D869="","",'Input| Projects'!D869),"")</f>
        <v/>
      </c>
      <c r="E869" s="53"/>
      <c r="F869" s="160" t="str">
        <f>IF(LEN('Input| Projects'!F869)&gt;0,'Input| Projects'!F869,"")</f>
        <v/>
      </c>
      <c r="G869" s="160" t="str">
        <f>IF(LEN('Input| Projects'!G869)&gt;0,'Input| Projects'!G869,"")</f>
        <v/>
      </c>
      <c r="H869" s="10"/>
      <c r="I869" s="194" cm="1">
        <f t="array" ref="I869">IF(LEN($F869)&gt;0,1+IFERROR(SUMPRODUCT(TRANSPOSE('Input| Projects'!$AO869:$AQ869),INDEX('Input| Escalations'!$F$27:$L$29,,MATCH(Q$9,'Input| Escalations'!$F$21:$L$21,0))),0),0)</f>
        <v>0</v>
      </c>
      <c r="J869" s="194" cm="1">
        <f t="array" ref="J869">IF(LEN($F869)&gt;0,1+IFERROR(SUMPRODUCT(TRANSPOSE('Input| Projects'!$AO869:$AQ869),INDEX('Input| Escalations'!$F$27:$L$29,,MATCH(R$9,'Input| Escalations'!$F$21:$L$21,0))),0),0)</f>
        <v>0</v>
      </c>
      <c r="K869" s="194" cm="1">
        <f t="array" ref="K869">IF(LEN($F869)&gt;0,1+IFERROR(SUMPRODUCT(TRANSPOSE('Input| Projects'!$AO869:$AQ869),INDEX('Input| Escalations'!$F$27:$L$29,,MATCH(S$9,'Input| Escalations'!$F$21:$L$21,0))),0),0)</f>
        <v>0</v>
      </c>
      <c r="L869" s="194" cm="1">
        <f t="array" ref="L869">IF(LEN($F869)&gt;0,1+IFERROR(SUMPRODUCT(TRANSPOSE('Input| Projects'!$AO869:$AQ869),INDEX('Input| Escalations'!$F$27:$L$29,,MATCH(T$9,'Input| Escalations'!$F$21:$L$21,0))),0),0)</f>
        <v>0</v>
      </c>
      <c r="M869" s="194" cm="1">
        <f t="array" ref="M869">IF(LEN($F869)&gt;0,1+IFERROR(SUMPRODUCT(TRANSPOSE('Input| Projects'!$AO869:$AQ869),INDEX('Input| Escalations'!$F$27:$L$29,,MATCH(U$9,'Input| Escalations'!$F$21:$L$21,0))),0),0)</f>
        <v>0</v>
      </c>
      <c r="N869" s="194" cm="1">
        <f t="array" ref="N869">IF(LEN($F869)&gt;0,1+IFERROR(SUMPRODUCT(TRANSPOSE('Input| Projects'!$AO869:$AQ869),INDEX('Input| Escalations'!$F$27:$L$29,,MATCH(V$9,'Input| Escalations'!$F$21:$L$21,0))),0),0)</f>
        <v>0</v>
      </c>
      <c r="O869" s="194" cm="1">
        <f t="array" ref="O869">IF(LEN($F869)&gt;0,1+IFERROR(SUMPRODUCT(TRANSPOSE('Input| Projects'!$AO869:$AQ869),INDEX('Input| Escalations'!$F$27:$L$29,,MATCH(W$9,'Input| Escalations'!$F$21:$L$21,0))),0),0)</f>
        <v>0</v>
      </c>
      <c r="P869" s="10"/>
      <c r="Q869" s="172">
        <f>IFERROR(IF(ISNUMBER(FIND("decision",'Input| Setup'!$F$6)),'Input| Projects'!Y869,'Input| Projects'!I869)*'Input| Escalations'!$I$17*I869,0)</f>
        <v>0</v>
      </c>
      <c r="R869" s="172">
        <f>IFERROR(IF(ISNUMBER(FIND("decision",'Input| Setup'!$F$6)),'Input| Projects'!Z869,'Input| Projects'!J869)*'Input| Escalations'!$I$17*J869,0)</f>
        <v>0</v>
      </c>
      <c r="S869" s="172">
        <f>IFERROR(IF(ISNUMBER(FIND("decision",'Input| Setup'!$F$6)),'Input| Projects'!AA869,'Input| Projects'!K869)*'Input| Escalations'!$I$17*K869,0)</f>
        <v>0</v>
      </c>
      <c r="T869" s="172">
        <f>IFERROR(IF(ISNUMBER(FIND("decision",'Input| Setup'!$F$6)),'Input| Projects'!AB869,'Input| Projects'!L869)*'Input| Escalations'!$I$17*L869,0)</f>
        <v>0</v>
      </c>
      <c r="U869" s="172">
        <f>IFERROR(IF(ISNUMBER(FIND("decision",'Input| Setup'!$F$6)),'Input| Projects'!AC869,'Input| Projects'!M869)*'Input| Escalations'!$I$17*M869,0)</f>
        <v>0</v>
      </c>
      <c r="V869" s="172">
        <f>IFERROR(IF(ISNUMBER(FIND("decision",'Input| Setup'!$F$6)),'Input| Projects'!AD869,'Input| Projects'!N869)*'Input| Escalations'!$I$17*N869,0)</f>
        <v>0</v>
      </c>
      <c r="W869" s="172">
        <f>IFERROR(IF(ISNUMBER(FIND("decision",'Input| Setup'!$F$6)),'Input| Projects'!AE869,'Input| Projects'!O869)*'Input| Escalations'!$I$17*O869,0)</f>
        <v>0</v>
      </c>
      <c r="X869" s="175"/>
      <c r="Y869" s="172">
        <f>IF(ISNUMBER(FIND("decision",'Input| Setup'!$F$6)),'Input| Projects'!AG869,'Input| Projects'!Q869)*I869*'Input| Escalations'!$I$17</f>
        <v>0</v>
      </c>
      <c r="Z869" s="172">
        <f>IF(ISNUMBER(FIND("decision",'Input| Setup'!$F$6)),'Input| Projects'!AH869,'Input| Projects'!R869)*J869*'Input| Escalations'!$I$17</f>
        <v>0</v>
      </c>
      <c r="AA869" s="172">
        <f>IF(ISNUMBER(FIND("decision",'Input| Setup'!$F$6)),'Input| Projects'!AI869,'Input| Projects'!S869)*K869*'Input| Escalations'!$I$17</f>
        <v>0</v>
      </c>
      <c r="AB869" s="172">
        <f>IF(ISNUMBER(FIND("decision",'Input| Setup'!$F$6)),'Input| Projects'!AJ869,'Input| Projects'!T869)*L869*'Input| Escalations'!$I$17</f>
        <v>0</v>
      </c>
      <c r="AC869" s="172">
        <f>IF(ISNUMBER(FIND("decision",'Input| Setup'!$F$6)),'Input| Projects'!AK869,'Input| Projects'!U869)*M869*'Input| Escalations'!$I$17</f>
        <v>0</v>
      </c>
      <c r="AD869" s="172">
        <f>IF(ISNUMBER(FIND("decision",'Input| Setup'!$F$6)),'Input| Projects'!AL869,'Input| Projects'!V869)*N869*'Input| Escalations'!$I$17</f>
        <v>0</v>
      </c>
      <c r="AE869" s="172">
        <f>IF(ISNUMBER(FIND("decision",'Input| Setup'!$F$6)),'Input| Projects'!AM869,'Input| Projects'!W869)*O869*'Input| Escalations'!$I$17</f>
        <v>0</v>
      </c>
      <c r="AF869" s="175"/>
      <c r="AG869" s="172" cm="1">
        <f t="array" ref="AG869">IFERROR(--('Input| Projects'!$AS869="Yes")*_xlfn.SWITCH('Input| Overheads'!$C$50,"Direct costs",'Calc| Overheads Allocation'!C$8*Q869,"Internal labour",'Calc| Overheads Allocation'!C$8*Q869*'Input| Projects'!$AO869,"DNSP defined",'Calc| Overheads Allocation'!C$78*'Input| Projects'!$AV869,0),0)</f>
        <v>0</v>
      </c>
      <c r="AH869" s="172" cm="1">
        <f t="array" ref="AH869">IFERROR(--('Input| Projects'!$AS869="Yes")*_xlfn.SWITCH('Input| Overheads'!$C$50,"Direct costs",'Calc| Overheads Allocation'!D$8*R869,"Internal labour",'Calc| Overheads Allocation'!D$8*R869*'Input| Projects'!$AO869,"DNSP defined",'Calc| Overheads Allocation'!D$78*'Input| Projects'!$AV869,0),0)</f>
        <v>0</v>
      </c>
      <c r="AI869" s="172" cm="1">
        <f t="array" ref="AI869">IFERROR(--('Input| Projects'!$AS869="Yes")*_xlfn.SWITCH('Input| Overheads'!$C$50,"Direct costs",'Calc| Overheads Allocation'!E$8*S869,"Internal labour",'Calc| Overheads Allocation'!E$8*S869*'Input| Projects'!$AO869,"DNSP defined",'Calc| Overheads Allocation'!E$78*'Input| Projects'!$AV869,0),0)</f>
        <v>0</v>
      </c>
      <c r="AJ869" s="172" cm="1">
        <f t="array" ref="AJ869">IFERROR(--('Input| Projects'!$AS869="Yes")*_xlfn.SWITCH('Input| Overheads'!$C$50,"Direct costs",'Calc| Overheads Allocation'!F$8*T869,"Internal labour",'Calc| Overheads Allocation'!F$8*T869*'Input| Projects'!$AO869,"DNSP defined",'Calc| Overheads Allocation'!F$78*'Input| Projects'!$AV869,0),0)</f>
        <v>0</v>
      </c>
      <c r="AK869" s="172" cm="1">
        <f t="array" ref="AK869">IFERROR(--('Input| Projects'!$AS869="Yes")*_xlfn.SWITCH('Input| Overheads'!$C$50,"Direct costs",'Calc| Overheads Allocation'!G$8*U869,"Internal labour",'Calc| Overheads Allocation'!G$8*U869*'Input| Projects'!$AO869,"DNSP defined",'Calc| Overheads Allocation'!G$78*'Input| Projects'!$AV869,0),0)</f>
        <v>0</v>
      </c>
      <c r="AL869" s="172" cm="1">
        <f t="array" ref="AL869">IFERROR(--('Input| Projects'!$AS869="Yes")*_xlfn.SWITCH('Input| Overheads'!$C$50,"Direct costs",'Calc| Overheads Allocation'!H$8*V869,"Internal labour",'Calc| Overheads Allocation'!H$8*V869*'Input| Projects'!$AO869,"DNSP defined",'Calc| Overheads Allocation'!H$78*'Input| Projects'!$AV869,0),0)</f>
        <v>0</v>
      </c>
      <c r="AM869" s="172" cm="1">
        <f t="array" ref="AM869">IFERROR(--('Input| Projects'!$AS869="Yes")*_xlfn.SWITCH('Input| Overheads'!$C$50,"Direct costs",'Calc| Overheads Allocation'!I$8*W869,"Internal labour",'Calc| Overheads Allocation'!I$8*W869*'Input| Projects'!$AO869,"DNSP defined",'Calc| Overheads Allocation'!I$78*'Input| Projects'!$AV869,0),0)</f>
        <v>0</v>
      </c>
      <c r="AN869" s="175"/>
      <c r="AO869" s="172" cm="1">
        <f t="array" ref="AO869">IFERROR(--('Input| Projects'!$AT869="Yes")*_xlfn.SWITCH('Input| Overheads'!$C$50,"Direct costs",'Calc| Overheads Allocation'!C$9*Q869,"Internal labour",'Calc| Overheads Allocation'!C$9*Q869*'Input| Projects'!$AO869,"DNSP defined",'Calc| Overheads Allocation'!C$79*'Input| Projects'!$AW869,0),0)</f>
        <v>0</v>
      </c>
      <c r="AP869" s="172" cm="1">
        <f t="array" ref="AP869">IFERROR(--('Input| Projects'!$AT869="Yes")*_xlfn.SWITCH('Input| Overheads'!$C$50,"Direct costs",'Calc| Overheads Allocation'!D$9*R869,"Internal labour",'Calc| Overheads Allocation'!D$9*R869*'Input| Projects'!$AO869,"DNSP defined",'Calc| Overheads Allocation'!D$79*'Input| Projects'!$AW869,0),0)</f>
        <v>0</v>
      </c>
      <c r="AQ869" s="172" cm="1">
        <f t="array" ref="AQ869">IFERROR(--('Input| Projects'!$AT869="Yes")*_xlfn.SWITCH('Input| Overheads'!$C$50,"Direct costs",'Calc| Overheads Allocation'!E$9*S869,"Internal labour",'Calc| Overheads Allocation'!E$9*S869*'Input| Projects'!$AO869,"DNSP defined",'Calc| Overheads Allocation'!E$79*'Input| Projects'!$AW869,0),0)</f>
        <v>0</v>
      </c>
      <c r="AR869" s="172" cm="1">
        <f t="array" ref="AR869">IFERROR(--('Input| Projects'!$AT869="Yes")*_xlfn.SWITCH('Input| Overheads'!$C$50,"Direct costs",'Calc| Overheads Allocation'!F$9*T869,"Internal labour",'Calc| Overheads Allocation'!F$9*T869*'Input| Projects'!$AO869,"DNSP defined",'Calc| Overheads Allocation'!F$79*'Input| Projects'!$AW869,0),0)</f>
        <v>0</v>
      </c>
      <c r="AS869" s="172" cm="1">
        <f t="array" ref="AS869">IFERROR(--('Input| Projects'!$AT869="Yes")*_xlfn.SWITCH('Input| Overheads'!$C$50,"Direct costs",'Calc| Overheads Allocation'!G$9*U869,"Internal labour",'Calc| Overheads Allocation'!G$9*U869*'Input| Projects'!$AO869,"DNSP defined",'Calc| Overheads Allocation'!G$79*'Input| Projects'!$AW869,0),0)</f>
        <v>0</v>
      </c>
      <c r="AT869" s="172" cm="1">
        <f t="array" ref="AT869">IFERROR(--('Input| Projects'!$AT869="Yes")*_xlfn.SWITCH('Input| Overheads'!$C$50,"Direct costs",'Calc| Overheads Allocation'!H$9*V869,"Internal labour",'Calc| Overheads Allocation'!H$9*V869*'Input| Projects'!$AO869,"DNSP defined",'Calc| Overheads Allocation'!H$79*'Input| Projects'!$AW869,0),0)</f>
        <v>0</v>
      </c>
      <c r="AU869" s="172" cm="1">
        <f t="array" ref="AU869">IFERROR(--('Input| Projects'!$AT869="Yes")*_xlfn.SWITCH('Input| Overheads'!$C$50,"Direct costs",'Calc| Overheads Allocation'!I$9*W869,"Internal labour",'Calc| Overheads Allocation'!I$9*W869*'Input| Projects'!$AO869,"DNSP defined",'Calc| Overheads Allocation'!I$79*'Input| Projects'!$AW869,0),0)</f>
        <v>0</v>
      </c>
      <c r="AV869" s="175"/>
      <c r="AW869" s="172">
        <f t="shared" si="310"/>
        <v>0</v>
      </c>
      <c r="AX869" s="172">
        <f t="shared" si="311"/>
        <v>0</v>
      </c>
      <c r="AY869" s="172">
        <f t="shared" si="312"/>
        <v>0</v>
      </c>
      <c r="AZ869" s="172">
        <f t="shared" si="313"/>
        <v>0</v>
      </c>
      <c r="BA869" s="172">
        <f t="shared" si="314"/>
        <v>0</v>
      </c>
      <c r="BB869" s="172">
        <f t="shared" si="315"/>
        <v>0</v>
      </c>
      <c r="BC869" s="172">
        <f t="shared" si="316"/>
        <v>0</v>
      </c>
      <c r="BD869" s="176"/>
      <c r="BE869" s="172">
        <f t="shared" si="317"/>
        <v>0</v>
      </c>
      <c r="BF869" s="172">
        <f t="shared" si="318"/>
        <v>0</v>
      </c>
      <c r="BG869" s="172">
        <f t="shared" si="319"/>
        <v>0</v>
      </c>
      <c r="BH869" s="172">
        <f t="shared" si="320"/>
        <v>0</v>
      </c>
      <c r="BI869" s="172">
        <f t="shared" si="321"/>
        <v>0</v>
      </c>
      <c r="BJ869" s="172">
        <f t="shared" si="322"/>
        <v>0</v>
      </c>
      <c r="BK869" s="172">
        <f t="shared" si="323"/>
        <v>0</v>
      </c>
      <c r="BL869" s="176"/>
      <c r="BM869" s="172">
        <f t="shared" si="302"/>
        <v>0</v>
      </c>
      <c r="BN869" s="172">
        <f t="shared" si="303"/>
        <v>0</v>
      </c>
      <c r="BO869" s="172">
        <f t="shared" si="304"/>
        <v>0</v>
      </c>
      <c r="BP869" s="172">
        <f t="shared" si="305"/>
        <v>0</v>
      </c>
      <c r="BQ869" s="172">
        <f t="shared" si="306"/>
        <v>0</v>
      </c>
      <c r="BR869" s="172">
        <f t="shared" si="307"/>
        <v>0</v>
      </c>
      <c r="BS869" s="172">
        <f t="shared" si="308"/>
        <v>0</v>
      </c>
      <c r="BT869" s="55"/>
      <c r="BU869" s="158">
        <f>SUMIF('Input| Projects'!$BA$8:$CX$8,RIGHT(BU$9,3),'Input| Projects'!$BA869:$CX869)</f>
        <v>0</v>
      </c>
      <c r="BV869" s="158">
        <f>SUMIF('Input| Projects'!$BA$8:$CX$8,RIGHT(BV$9,3),'Input| Projects'!$BA869:$CX869)</f>
        <v>0</v>
      </c>
      <c r="BW869" s="79" t="str">
        <f t="shared" si="309"/>
        <v/>
      </c>
    </row>
    <row r="870" spans="2:75" x14ac:dyDescent="0.2">
      <c r="B870" s="123">
        <f>IFERROR('Input| Projects'!B870,"")</f>
        <v>861</v>
      </c>
      <c r="C870" s="160" t="str">
        <f>IFERROR(IF('Input| Projects'!C870="","",'Input| Projects'!C870),"")</f>
        <v/>
      </c>
      <c r="D870" s="160" t="str">
        <f>IFERROR(IF('Input| Projects'!D870="","",'Input| Projects'!D870),"")</f>
        <v/>
      </c>
      <c r="E870" s="53"/>
      <c r="F870" s="160" t="str">
        <f>IF(LEN('Input| Projects'!F870)&gt;0,'Input| Projects'!F870,"")</f>
        <v/>
      </c>
      <c r="G870" s="160" t="str">
        <f>IF(LEN('Input| Projects'!G870)&gt;0,'Input| Projects'!G870,"")</f>
        <v/>
      </c>
      <c r="H870" s="10"/>
      <c r="I870" s="194" cm="1">
        <f t="array" ref="I870">IF(LEN($F870)&gt;0,1+IFERROR(SUMPRODUCT(TRANSPOSE('Input| Projects'!$AO870:$AQ870),INDEX('Input| Escalations'!$F$27:$L$29,,MATCH(Q$9,'Input| Escalations'!$F$21:$L$21,0))),0),0)</f>
        <v>0</v>
      </c>
      <c r="J870" s="194" cm="1">
        <f t="array" ref="J870">IF(LEN($F870)&gt;0,1+IFERROR(SUMPRODUCT(TRANSPOSE('Input| Projects'!$AO870:$AQ870),INDEX('Input| Escalations'!$F$27:$L$29,,MATCH(R$9,'Input| Escalations'!$F$21:$L$21,0))),0),0)</f>
        <v>0</v>
      </c>
      <c r="K870" s="194" cm="1">
        <f t="array" ref="K870">IF(LEN($F870)&gt;0,1+IFERROR(SUMPRODUCT(TRANSPOSE('Input| Projects'!$AO870:$AQ870),INDEX('Input| Escalations'!$F$27:$L$29,,MATCH(S$9,'Input| Escalations'!$F$21:$L$21,0))),0),0)</f>
        <v>0</v>
      </c>
      <c r="L870" s="194" cm="1">
        <f t="array" ref="L870">IF(LEN($F870)&gt;0,1+IFERROR(SUMPRODUCT(TRANSPOSE('Input| Projects'!$AO870:$AQ870),INDEX('Input| Escalations'!$F$27:$L$29,,MATCH(T$9,'Input| Escalations'!$F$21:$L$21,0))),0),0)</f>
        <v>0</v>
      </c>
      <c r="M870" s="194" cm="1">
        <f t="array" ref="M870">IF(LEN($F870)&gt;0,1+IFERROR(SUMPRODUCT(TRANSPOSE('Input| Projects'!$AO870:$AQ870),INDEX('Input| Escalations'!$F$27:$L$29,,MATCH(U$9,'Input| Escalations'!$F$21:$L$21,0))),0),0)</f>
        <v>0</v>
      </c>
      <c r="N870" s="194" cm="1">
        <f t="array" ref="N870">IF(LEN($F870)&gt;0,1+IFERROR(SUMPRODUCT(TRANSPOSE('Input| Projects'!$AO870:$AQ870),INDEX('Input| Escalations'!$F$27:$L$29,,MATCH(V$9,'Input| Escalations'!$F$21:$L$21,0))),0),0)</f>
        <v>0</v>
      </c>
      <c r="O870" s="194" cm="1">
        <f t="array" ref="O870">IF(LEN($F870)&gt;0,1+IFERROR(SUMPRODUCT(TRANSPOSE('Input| Projects'!$AO870:$AQ870),INDEX('Input| Escalations'!$F$27:$L$29,,MATCH(W$9,'Input| Escalations'!$F$21:$L$21,0))),0),0)</f>
        <v>0</v>
      </c>
      <c r="P870" s="10"/>
      <c r="Q870" s="172">
        <f>IFERROR(IF(ISNUMBER(FIND("decision",'Input| Setup'!$F$6)),'Input| Projects'!Y870,'Input| Projects'!I870)*'Input| Escalations'!$I$17*I870,0)</f>
        <v>0</v>
      </c>
      <c r="R870" s="172">
        <f>IFERROR(IF(ISNUMBER(FIND("decision",'Input| Setup'!$F$6)),'Input| Projects'!Z870,'Input| Projects'!J870)*'Input| Escalations'!$I$17*J870,0)</f>
        <v>0</v>
      </c>
      <c r="S870" s="172">
        <f>IFERROR(IF(ISNUMBER(FIND("decision",'Input| Setup'!$F$6)),'Input| Projects'!AA870,'Input| Projects'!K870)*'Input| Escalations'!$I$17*K870,0)</f>
        <v>0</v>
      </c>
      <c r="T870" s="172">
        <f>IFERROR(IF(ISNUMBER(FIND("decision",'Input| Setup'!$F$6)),'Input| Projects'!AB870,'Input| Projects'!L870)*'Input| Escalations'!$I$17*L870,0)</f>
        <v>0</v>
      </c>
      <c r="U870" s="172">
        <f>IFERROR(IF(ISNUMBER(FIND("decision",'Input| Setup'!$F$6)),'Input| Projects'!AC870,'Input| Projects'!M870)*'Input| Escalations'!$I$17*M870,0)</f>
        <v>0</v>
      </c>
      <c r="V870" s="172">
        <f>IFERROR(IF(ISNUMBER(FIND("decision",'Input| Setup'!$F$6)),'Input| Projects'!AD870,'Input| Projects'!N870)*'Input| Escalations'!$I$17*N870,0)</f>
        <v>0</v>
      </c>
      <c r="W870" s="172">
        <f>IFERROR(IF(ISNUMBER(FIND("decision",'Input| Setup'!$F$6)),'Input| Projects'!AE870,'Input| Projects'!O870)*'Input| Escalations'!$I$17*O870,0)</f>
        <v>0</v>
      </c>
      <c r="X870" s="175"/>
      <c r="Y870" s="172">
        <f>IF(ISNUMBER(FIND("decision",'Input| Setup'!$F$6)),'Input| Projects'!AG870,'Input| Projects'!Q870)*I870*'Input| Escalations'!$I$17</f>
        <v>0</v>
      </c>
      <c r="Z870" s="172">
        <f>IF(ISNUMBER(FIND("decision",'Input| Setup'!$F$6)),'Input| Projects'!AH870,'Input| Projects'!R870)*J870*'Input| Escalations'!$I$17</f>
        <v>0</v>
      </c>
      <c r="AA870" s="172">
        <f>IF(ISNUMBER(FIND("decision",'Input| Setup'!$F$6)),'Input| Projects'!AI870,'Input| Projects'!S870)*K870*'Input| Escalations'!$I$17</f>
        <v>0</v>
      </c>
      <c r="AB870" s="172">
        <f>IF(ISNUMBER(FIND("decision",'Input| Setup'!$F$6)),'Input| Projects'!AJ870,'Input| Projects'!T870)*L870*'Input| Escalations'!$I$17</f>
        <v>0</v>
      </c>
      <c r="AC870" s="172">
        <f>IF(ISNUMBER(FIND("decision",'Input| Setup'!$F$6)),'Input| Projects'!AK870,'Input| Projects'!U870)*M870*'Input| Escalations'!$I$17</f>
        <v>0</v>
      </c>
      <c r="AD870" s="172">
        <f>IF(ISNUMBER(FIND("decision",'Input| Setup'!$F$6)),'Input| Projects'!AL870,'Input| Projects'!V870)*N870*'Input| Escalations'!$I$17</f>
        <v>0</v>
      </c>
      <c r="AE870" s="172">
        <f>IF(ISNUMBER(FIND("decision",'Input| Setup'!$F$6)),'Input| Projects'!AM870,'Input| Projects'!W870)*O870*'Input| Escalations'!$I$17</f>
        <v>0</v>
      </c>
      <c r="AF870" s="175"/>
      <c r="AG870" s="172" cm="1">
        <f t="array" ref="AG870">IFERROR(--('Input| Projects'!$AS870="Yes")*_xlfn.SWITCH('Input| Overheads'!$C$50,"Direct costs",'Calc| Overheads Allocation'!C$8*Q870,"Internal labour",'Calc| Overheads Allocation'!C$8*Q870*'Input| Projects'!$AO870,"DNSP defined",'Calc| Overheads Allocation'!C$78*'Input| Projects'!$AV870,0),0)</f>
        <v>0</v>
      </c>
      <c r="AH870" s="172" cm="1">
        <f t="array" ref="AH870">IFERROR(--('Input| Projects'!$AS870="Yes")*_xlfn.SWITCH('Input| Overheads'!$C$50,"Direct costs",'Calc| Overheads Allocation'!D$8*R870,"Internal labour",'Calc| Overheads Allocation'!D$8*R870*'Input| Projects'!$AO870,"DNSP defined",'Calc| Overheads Allocation'!D$78*'Input| Projects'!$AV870,0),0)</f>
        <v>0</v>
      </c>
      <c r="AI870" s="172" cm="1">
        <f t="array" ref="AI870">IFERROR(--('Input| Projects'!$AS870="Yes")*_xlfn.SWITCH('Input| Overheads'!$C$50,"Direct costs",'Calc| Overheads Allocation'!E$8*S870,"Internal labour",'Calc| Overheads Allocation'!E$8*S870*'Input| Projects'!$AO870,"DNSP defined",'Calc| Overheads Allocation'!E$78*'Input| Projects'!$AV870,0),0)</f>
        <v>0</v>
      </c>
      <c r="AJ870" s="172" cm="1">
        <f t="array" ref="AJ870">IFERROR(--('Input| Projects'!$AS870="Yes")*_xlfn.SWITCH('Input| Overheads'!$C$50,"Direct costs",'Calc| Overheads Allocation'!F$8*T870,"Internal labour",'Calc| Overheads Allocation'!F$8*T870*'Input| Projects'!$AO870,"DNSP defined",'Calc| Overheads Allocation'!F$78*'Input| Projects'!$AV870,0),0)</f>
        <v>0</v>
      </c>
      <c r="AK870" s="172" cm="1">
        <f t="array" ref="AK870">IFERROR(--('Input| Projects'!$AS870="Yes")*_xlfn.SWITCH('Input| Overheads'!$C$50,"Direct costs",'Calc| Overheads Allocation'!G$8*U870,"Internal labour",'Calc| Overheads Allocation'!G$8*U870*'Input| Projects'!$AO870,"DNSP defined",'Calc| Overheads Allocation'!G$78*'Input| Projects'!$AV870,0),0)</f>
        <v>0</v>
      </c>
      <c r="AL870" s="172" cm="1">
        <f t="array" ref="AL870">IFERROR(--('Input| Projects'!$AS870="Yes")*_xlfn.SWITCH('Input| Overheads'!$C$50,"Direct costs",'Calc| Overheads Allocation'!H$8*V870,"Internal labour",'Calc| Overheads Allocation'!H$8*V870*'Input| Projects'!$AO870,"DNSP defined",'Calc| Overheads Allocation'!H$78*'Input| Projects'!$AV870,0),0)</f>
        <v>0</v>
      </c>
      <c r="AM870" s="172" cm="1">
        <f t="array" ref="AM870">IFERROR(--('Input| Projects'!$AS870="Yes")*_xlfn.SWITCH('Input| Overheads'!$C$50,"Direct costs",'Calc| Overheads Allocation'!I$8*W870,"Internal labour",'Calc| Overheads Allocation'!I$8*W870*'Input| Projects'!$AO870,"DNSP defined",'Calc| Overheads Allocation'!I$78*'Input| Projects'!$AV870,0),0)</f>
        <v>0</v>
      </c>
      <c r="AN870" s="175"/>
      <c r="AO870" s="172" cm="1">
        <f t="array" ref="AO870">IFERROR(--('Input| Projects'!$AT870="Yes")*_xlfn.SWITCH('Input| Overheads'!$C$50,"Direct costs",'Calc| Overheads Allocation'!C$9*Q870,"Internal labour",'Calc| Overheads Allocation'!C$9*Q870*'Input| Projects'!$AO870,"DNSP defined",'Calc| Overheads Allocation'!C$79*'Input| Projects'!$AW870,0),0)</f>
        <v>0</v>
      </c>
      <c r="AP870" s="172" cm="1">
        <f t="array" ref="AP870">IFERROR(--('Input| Projects'!$AT870="Yes")*_xlfn.SWITCH('Input| Overheads'!$C$50,"Direct costs",'Calc| Overheads Allocation'!D$9*R870,"Internal labour",'Calc| Overheads Allocation'!D$9*R870*'Input| Projects'!$AO870,"DNSP defined",'Calc| Overheads Allocation'!D$79*'Input| Projects'!$AW870,0),0)</f>
        <v>0</v>
      </c>
      <c r="AQ870" s="172" cm="1">
        <f t="array" ref="AQ870">IFERROR(--('Input| Projects'!$AT870="Yes")*_xlfn.SWITCH('Input| Overheads'!$C$50,"Direct costs",'Calc| Overheads Allocation'!E$9*S870,"Internal labour",'Calc| Overheads Allocation'!E$9*S870*'Input| Projects'!$AO870,"DNSP defined",'Calc| Overheads Allocation'!E$79*'Input| Projects'!$AW870,0),0)</f>
        <v>0</v>
      </c>
      <c r="AR870" s="172" cm="1">
        <f t="array" ref="AR870">IFERROR(--('Input| Projects'!$AT870="Yes")*_xlfn.SWITCH('Input| Overheads'!$C$50,"Direct costs",'Calc| Overheads Allocation'!F$9*T870,"Internal labour",'Calc| Overheads Allocation'!F$9*T870*'Input| Projects'!$AO870,"DNSP defined",'Calc| Overheads Allocation'!F$79*'Input| Projects'!$AW870,0),0)</f>
        <v>0</v>
      </c>
      <c r="AS870" s="172" cm="1">
        <f t="array" ref="AS870">IFERROR(--('Input| Projects'!$AT870="Yes")*_xlfn.SWITCH('Input| Overheads'!$C$50,"Direct costs",'Calc| Overheads Allocation'!G$9*U870,"Internal labour",'Calc| Overheads Allocation'!G$9*U870*'Input| Projects'!$AO870,"DNSP defined",'Calc| Overheads Allocation'!G$79*'Input| Projects'!$AW870,0),0)</f>
        <v>0</v>
      </c>
      <c r="AT870" s="172" cm="1">
        <f t="array" ref="AT870">IFERROR(--('Input| Projects'!$AT870="Yes")*_xlfn.SWITCH('Input| Overheads'!$C$50,"Direct costs",'Calc| Overheads Allocation'!H$9*V870,"Internal labour",'Calc| Overheads Allocation'!H$9*V870*'Input| Projects'!$AO870,"DNSP defined",'Calc| Overheads Allocation'!H$79*'Input| Projects'!$AW870,0),0)</f>
        <v>0</v>
      </c>
      <c r="AU870" s="172" cm="1">
        <f t="array" ref="AU870">IFERROR(--('Input| Projects'!$AT870="Yes")*_xlfn.SWITCH('Input| Overheads'!$C$50,"Direct costs",'Calc| Overheads Allocation'!I$9*W870,"Internal labour",'Calc| Overheads Allocation'!I$9*W870*'Input| Projects'!$AO870,"DNSP defined",'Calc| Overheads Allocation'!I$79*'Input| Projects'!$AW870,0),0)</f>
        <v>0</v>
      </c>
      <c r="AV870" s="175"/>
      <c r="AW870" s="172">
        <f t="shared" si="310"/>
        <v>0</v>
      </c>
      <c r="AX870" s="172">
        <f t="shared" si="311"/>
        <v>0</v>
      </c>
      <c r="AY870" s="172">
        <f t="shared" si="312"/>
        <v>0</v>
      </c>
      <c r="AZ870" s="172">
        <f t="shared" si="313"/>
        <v>0</v>
      </c>
      <c r="BA870" s="172">
        <f t="shared" si="314"/>
        <v>0</v>
      </c>
      <c r="BB870" s="172">
        <f t="shared" si="315"/>
        <v>0</v>
      </c>
      <c r="BC870" s="172">
        <f t="shared" si="316"/>
        <v>0</v>
      </c>
      <c r="BD870" s="176"/>
      <c r="BE870" s="172">
        <f t="shared" si="317"/>
        <v>0</v>
      </c>
      <c r="BF870" s="172">
        <f t="shared" si="318"/>
        <v>0</v>
      </c>
      <c r="BG870" s="172">
        <f t="shared" si="319"/>
        <v>0</v>
      </c>
      <c r="BH870" s="172">
        <f t="shared" si="320"/>
        <v>0</v>
      </c>
      <c r="BI870" s="172">
        <f t="shared" si="321"/>
        <v>0</v>
      </c>
      <c r="BJ870" s="172">
        <f t="shared" si="322"/>
        <v>0</v>
      </c>
      <c r="BK870" s="172">
        <f t="shared" si="323"/>
        <v>0</v>
      </c>
      <c r="BL870" s="176"/>
      <c r="BM870" s="172">
        <f t="shared" si="302"/>
        <v>0</v>
      </c>
      <c r="BN870" s="172">
        <f t="shared" si="303"/>
        <v>0</v>
      </c>
      <c r="BO870" s="172">
        <f t="shared" si="304"/>
        <v>0</v>
      </c>
      <c r="BP870" s="172">
        <f t="shared" si="305"/>
        <v>0</v>
      </c>
      <c r="BQ870" s="172">
        <f t="shared" si="306"/>
        <v>0</v>
      </c>
      <c r="BR870" s="172">
        <f t="shared" si="307"/>
        <v>0</v>
      </c>
      <c r="BS870" s="172">
        <f t="shared" si="308"/>
        <v>0</v>
      </c>
      <c r="BT870" s="55"/>
      <c r="BU870" s="158">
        <f>SUMIF('Input| Projects'!$BA$8:$CX$8,RIGHT(BU$9,3),'Input| Projects'!$BA870:$CX870)</f>
        <v>0</v>
      </c>
      <c r="BV870" s="158">
        <f>SUMIF('Input| Projects'!$BA$8:$CX$8,RIGHT(BV$9,3),'Input| Projects'!$BA870:$CX870)</f>
        <v>0</v>
      </c>
      <c r="BW870" s="79" t="str">
        <f t="shared" si="309"/>
        <v/>
      </c>
    </row>
    <row r="871" spans="2:75" x14ac:dyDescent="0.2">
      <c r="B871" s="123">
        <f>IFERROR('Input| Projects'!B871,"")</f>
        <v>862</v>
      </c>
      <c r="C871" s="160" t="str">
        <f>IFERROR(IF('Input| Projects'!C871="","",'Input| Projects'!C871),"")</f>
        <v/>
      </c>
      <c r="D871" s="160" t="str">
        <f>IFERROR(IF('Input| Projects'!D871="","",'Input| Projects'!D871),"")</f>
        <v/>
      </c>
      <c r="E871" s="53"/>
      <c r="F871" s="160" t="str">
        <f>IF(LEN('Input| Projects'!F871)&gt;0,'Input| Projects'!F871,"")</f>
        <v/>
      </c>
      <c r="G871" s="160" t="str">
        <f>IF(LEN('Input| Projects'!G871)&gt;0,'Input| Projects'!G871,"")</f>
        <v/>
      </c>
      <c r="H871" s="10"/>
      <c r="I871" s="194" cm="1">
        <f t="array" ref="I871">IF(LEN($F871)&gt;0,1+IFERROR(SUMPRODUCT(TRANSPOSE('Input| Projects'!$AO871:$AQ871),INDEX('Input| Escalations'!$F$27:$L$29,,MATCH(Q$9,'Input| Escalations'!$F$21:$L$21,0))),0),0)</f>
        <v>0</v>
      </c>
      <c r="J871" s="194" cm="1">
        <f t="array" ref="J871">IF(LEN($F871)&gt;0,1+IFERROR(SUMPRODUCT(TRANSPOSE('Input| Projects'!$AO871:$AQ871),INDEX('Input| Escalations'!$F$27:$L$29,,MATCH(R$9,'Input| Escalations'!$F$21:$L$21,0))),0),0)</f>
        <v>0</v>
      </c>
      <c r="K871" s="194" cm="1">
        <f t="array" ref="K871">IF(LEN($F871)&gt;0,1+IFERROR(SUMPRODUCT(TRANSPOSE('Input| Projects'!$AO871:$AQ871),INDEX('Input| Escalations'!$F$27:$L$29,,MATCH(S$9,'Input| Escalations'!$F$21:$L$21,0))),0),0)</f>
        <v>0</v>
      </c>
      <c r="L871" s="194" cm="1">
        <f t="array" ref="L871">IF(LEN($F871)&gt;0,1+IFERROR(SUMPRODUCT(TRANSPOSE('Input| Projects'!$AO871:$AQ871),INDEX('Input| Escalations'!$F$27:$L$29,,MATCH(T$9,'Input| Escalations'!$F$21:$L$21,0))),0),0)</f>
        <v>0</v>
      </c>
      <c r="M871" s="194" cm="1">
        <f t="array" ref="M871">IF(LEN($F871)&gt;0,1+IFERROR(SUMPRODUCT(TRANSPOSE('Input| Projects'!$AO871:$AQ871),INDEX('Input| Escalations'!$F$27:$L$29,,MATCH(U$9,'Input| Escalations'!$F$21:$L$21,0))),0),0)</f>
        <v>0</v>
      </c>
      <c r="N871" s="194" cm="1">
        <f t="array" ref="N871">IF(LEN($F871)&gt;0,1+IFERROR(SUMPRODUCT(TRANSPOSE('Input| Projects'!$AO871:$AQ871),INDEX('Input| Escalations'!$F$27:$L$29,,MATCH(V$9,'Input| Escalations'!$F$21:$L$21,0))),0),0)</f>
        <v>0</v>
      </c>
      <c r="O871" s="194" cm="1">
        <f t="array" ref="O871">IF(LEN($F871)&gt;0,1+IFERROR(SUMPRODUCT(TRANSPOSE('Input| Projects'!$AO871:$AQ871),INDEX('Input| Escalations'!$F$27:$L$29,,MATCH(W$9,'Input| Escalations'!$F$21:$L$21,0))),0),0)</f>
        <v>0</v>
      </c>
      <c r="P871" s="10"/>
      <c r="Q871" s="172">
        <f>IFERROR(IF(ISNUMBER(FIND("decision",'Input| Setup'!$F$6)),'Input| Projects'!Y871,'Input| Projects'!I871)*'Input| Escalations'!$I$17*I871,0)</f>
        <v>0</v>
      </c>
      <c r="R871" s="172">
        <f>IFERROR(IF(ISNUMBER(FIND("decision",'Input| Setup'!$F$6)),'Input| Projects'!Z871,'Input| Projects'!J871)*'Input| Escalations'!$I$17*J871,0)</f>
        <v>0</v>
      </c>
      <c r="S871" s="172">
        <f>IFERROR(IF(ISNUMBER(FIND("decision",'Input| Setup'!$F$6)),'Input| Projects'!AA871,'Input| Projects'!K871)*'Input| Escalations'!$I$17*K871,0)</f>
        <v>0</v>
      </c>
      <c r="T871" s="172">
        <f>IFERROR(IF(ISNUMBER(FIND("decision",'Input| Setup'!$F$6)),'Input| Projects'!AB871,'Input| Projects'!L871)*'Input| Escalations'!$I$17*L871,0)</f>
        <v>0</v>
      </c>
      <c r="U871" s="172">
        <f>IFERROR(IF(ISNUMBER(FIND("decision",'Input| Setup'!$F$6)),'Input| Projects'!AC871,'Input| Projects'!M871)*'Input| Escalations'!$I$17*M871,0)</f>
        <v>0</v>
      </c>
      <c r="V871" s="172">
        <f>IFERROR(IF(ISNUMBER(FIND("decision",'Input| Setup'!$F$6)),'Input| Projects'!AD871,'Input| Projects'!N871)*'Input| Escalations'!$I$17*N871,0)</f>
        <v>0</v>
      </c>
      <c r="W871" s="172">
        <f>IFERROR(IF(ISNUMBER(FIND("decision",'Input| Setup'!$F$6)),'Input| Projects'!AE871,'Input| Projects'!O871)*'Input| Escalations'!$I$17*O871,0)</f>
        <v>0</v>
      </c>
      <c r="X871" s="175"/>
      <c r="Y871" s="172">
        <f>IF(ISNUMBER(FIND("decision",'Input| Setup'!$F$6)),'Input| Projects'!AG871,'Input| Projects'!Q871)*I871*'Input| Escalations'!$I$17</f>
        <v>0</v>
      </c>
      <c r="Z871" s="172">
        <f>IF(ISNUMBER(FIND("decision",'Input| Setup'!$F$6)),'Input| Projects'!AH871,'Input| Projects'!R871)*J871*'Input| Escalations'!$I$17</f>
        <v>0</v>
      </c>
      <c r="AA871" s="172">
        <f>IF(ISNUMBER(FIND("decision",'Input| Setup'!$F$6)),'Input| Projects'!AI871,'Input| Projects'!S871)*K871*'Input| Escalations'!$I$17</f>
        <v>0</v>
      </c>
      <c r="AB871" s="172">
        <f>IF(ISNUMBER(FIND("decision",'Input| Setup'!$F$6)),'Input| Projects'!AJ871,'Input| Projects'!T871)*L871*'Input| Escalations'!$I$17</f>
        <v>0</v>
      </c>
      <c r="AC871" s="172">
        <f>IF(ISNUMBER(FIND("decision",'Input| Setup'!$F$6)),'Input| Projects'!AK871,'Input| Projects'!U871)*M871*'Input| Escalations'!$I$17</f>
        <v>0</v>
      </c>
      <c r="AD871" s="172">
        <f>IF(ISNUMBER(FIND("decision",'Input| Setup'!$F$6)),'Input| Projects'!AL871,'Input| Projects'!V871)*N871*'Input| Escalations'!$I$17</f>
        <v>0</v>
      </c>
      <c r="AE871" s="172">
        <f>IF(ISNUMBER(FIND("decision",'Input| Setup'!$F$6)),'Input| Projects'!AM871,'Input| Projects'!W871)*O871*'Input| Escalations'!$I$17</f>
        <v>0</v>
      </c>
      <c r="AF871" s="175"/>
      <c r="AG871" s="172" cm="1">
        <f t="array" ref="AG871">IFERROR(--('Input| Projects'!$AS871="Yes")*_xlfn.SWITCH('Input| Overheads'!$C$50,"Direct costs",'Calc| Overheads Allocation'!C$8*Q871,"Internal labour",'Calc| Overheads Allocation'!C$8*Q871*'Input| Projects'!$AO871,"DNSP defined",'Calc| Overheads Allocation'!C$78*'Input| Projects'!$AV871,0),0)</f>
        <v>0</v>
      </c>
      <c r="AH871" s="172" cm="1">
        <f t="array" ref="AH871">IFERROR(--('Input| Projects'!$AS871="Yes")*_xlfn.SWITCH('Input| Overheads'!$C$50,"Direct costs",'Calc| Overheads Allocation'!D$8*R871,"Internal labour",'Calc| Overheads Allocation'!D$8*R871*'Input| Projects'!$AO871,"DNSP defined",'Calc| Overheads Allocation'!D$78*'Input| Projects'!$AV871,0),0)</f>
        <v>0</v>
      </c>
      <c r="AI871" s="172" cm="1">
        <f t="array" ref="AI871">IFERROR(--('Input| Projects'!$AS871="Yes")*_xlfn.SWITCH('Input| Overheads'!$C$50,"Direct costs",'Calc| Overheads Allocation'!E$8*S871,"Internal labour",'Calc| Overheads Allocation'!E$8*S871*'Input| Projects'!$AO871,"DNSP defined",'Calc| Overheads Allocation'!E$78*'Input| Projects'!$AV871,0),0)</f>
        <v>0</v>
      </c>
      <c r="AJ871" s="172" cm="1">
        <f t="array" ref="AJ871">IFERROR(--('Input| Projects'!$AS871="Yes")*_xlfn.SWITCH('Input| Overheads'!$C$50,"Direct costs",'Calc| Overheads Allocation'!F$8*T871,"Internal labour",'Calc| Overheads Allocation'!F$8*T871*'Input| Projects'!$AO871,"DNSP defined",'Calc| Overheads Allocation'!F$78*'Input| Projects'!$AV871,0),0)</f>
        <v>0</v>
      </c>
      <c r="AK871" s="172" cm="1">
        <f t="array" ref="AK871">IFERROR(--('Input| Projects'!$AS871="Yes")*_xlfn.SWITCH('Input| Overheads'!$C$50,"Direct costs",'Calc| Overheads Allocation'!G$8*U871,"Internal labour",'Calc| Overheads Allocation'!G$8*U871*'Input| Projects'!$AO871,"DNSP defined",'Calc| Overheads Allocation'!G$78*'Input| Projects'!$AV871,0),0)</f>
        <v>0</v>
      </c>
      <c r="AL871" s="172" cm="1">
        <f t="array" ref="AL871">IFERROR(--('Input| Projects'!$AS871="Yes")*_xlfn.SWITCH('Input| Overheads'!$C$50,"Direct costs",'Calc| Overheads Allocation'!H$8*V871,"Internal labour",'Calc| Overheads Allocation'!H$8*V871*'Input| Projects'!$AO871,"DNSP defined",'Calc| Overheads Allocation'!H$78*'Input| Projects'!$AV871,0),0)</f>
        <v>0</v>
      </c>
      <c r="AM871" s="172" cm="1">
        <f t="array" ref="AM871">IFERROR(--('Input| Projects'!$AS871="Yes")*_xlfn.SWITCH('Input| Overheads'!$C$50,"Direct costs",'Calc| Overheads Allocation'!I$8*W871,"Internal labour",'Calc| Overheads Allocation'!I$8*W871*'Input| Projects'!$AO871,"DNSP defined",'Calc| Overheads Allocation'!I$78*'Input| Projects'!$AV871,0),0)</f>
        <v>0</v>
      </c>
      <c r="AN871" s="175"/>
      <c r="AO871" s="172" cm="1">
        <f t="array" ref="AO871">IFERROR(--('Input| Projects'!$AT871="Yes")*_xlfn.SWITCH('Input| Overheads'!$C$50,"Direct costs",'Calc| Overheads Allocation'!C$9*Q871,"Internal labour",'Calc| Overheads Allocation'!C$9*Q871*'Input| Projects'!$AO871,"DNSP defined",'Calc| Overheads Allocation'!C$79*'Input| Projects'!$AW871,0),0)</f>
        <v>0</v>
      </c>
      <c r="AP871" s="172" cm="1">
        <f t="array" ref="AP871">IFERROR(--('Input| Projects'!$AT871="Yes")*_xlfn.SWITCH('Input| Overheads'!$C$50,"Direct costs",'Calc| Overheads Allocation'!D$9*R871,"Internal labour",'Calc| Overheads Allocation'!D$9*R871*'Input| Projects'!$AO871,"DNSP defined",'Calc| Overheads Allocation'!D$79*'Input| Projects'!$AW871,0),0)</f>
        <v>0</v>
      </c>
      <c r="AQ871" s="172" cm="1">
        <f t="array" ref="AQ871">IFERROR(--('Input| Projects'!$AT871="Yes")*_xlfn.SWITCH('Input| Overheads'!$C$50,"Direct costs",'Calc| Overheads Allocation'!E$9*S871,"Internal labour",'Calc| Overheads Allocation'!E$9*S871*'Input| Projects'!$AO871,"DNSP defined",'Calc| Overheads Allocation'!E$79*'Input| Projects'!$AW871,0),0)</f>
        <v>0</v>
      </c>
      <c r="AR871" s="172" cm="1">
        <f t="array" ref="AR871">IFERROR(--('Input| Projects'!$AT871="Yes")*_xlfn.SWITCH('Input| Overheads'!$C$50,"Direct costs",'Calc| Overheads Allocation'!F$9*T871,"Internal labour",'Calc| Overheads Allocation'!F$9*T871*'Input| Projects'!$AO871,"DNSP defined",'Calc| Overheads Allocation'!F$79*'Input| Projects'!$AW871,0),0)</f>
        <v>0</v>
      </c>
      <c r="AS871" s="172" cm="1">
        <f t="array" ref="AS871">IFERROR(--('Input| Projects'!$AT871="Yes")*_xlfn.SWITCH('Input| Overheads'!$C$50,"Direct costs",'Calc| Overheads Allocation'!G$9*U871,"Internal labour",'Calc| Overheads Allocation'!G$9*U871*'Input| Projects'!$AO871,"DNSP defined",'Calc| Overheads Allocation'!G$79*'Input| Projects'!$AW871,0),0)</f>
        <v>0</v>
      </c>
      <c r="AT871" s="172" cm="1">
        <f t="array" ref="AT871">IFERROR(--('Input| Projects'!$AT871="Yes")*_xlfn.SWITCH('Input| Overheads'!$C$50,"Direct costs",'Calc| Overheads Allocation'!H$9*V871,"Internal labour",'Calc| Overheads Allocation'!H$9*V871*'Input| Projects'!$AO871,"DNSP defined",'Calc| Overheads Allocation'!H$79*'Input| Projects'!$AW871,0),0)</f>
        <v>0</v>
      </c>
      <c r="AU871" s="172" cm="1">
        <f t="array" ref="AU871">IFERROR(--('Input| Projects'!$AT871="Yes")*_xlfn.SWITCH('Input| Overheads'!$C$50,"Direct costs",'Calc| Overheads Allocation'!I$9*W871,"Internal labour",'Calc| Overheads Allocation'!I$9*W871*'Input| Projects'!$AO871,"DNSP defined",'Calc| Overheads Allocation'!I$79*'Input| Projects'!$AW871,0),0)</f>
        <v>0</v>
      </c>
      <c r="AV871" s="175"/>
      <c r="AW871" s="172">
        <f t="shared" si="310"/>
        <v>0</v>
      </c>
      <c r="AX871" s="172">
        <f t="shared" si="311"/>
        <v>0</v>
      </c>
      <c r="AY871" s="172">
        <f t="shared" si="312"/>
        <v>0</v>
      </c>
      <c r="AZ871" s="172">
        <f t="shared" si="313"/>
        <v>0</v>
      </c>
      <c r="BA871" s="172">
        <f t="shared" si="314"/>
        <v>0</v>
      </c>
      <c r="BB871" s="172">
        <f t="shared" si="315"/>
        <v>0</v>
      </c>
      <c r="BC871" s="172">
        <f t="shared" si="316"/>
        <v>0</v>
      </c>
      <c r="BD871" s="176"/>
      <c r="BE871" s="172">
        <f t="shared" si="317"/>
        <v>0</v>
      </c>
      <c r="BF871" s="172">
        <f t="shared" si="318"/>
        <v>0</v>
      </c>
      <c r="BG871" s="172">
        <f t="shared" si="319"/>
        <v>0</v>
      </c>
      <c r="BH871" s="172">
        <f t="shared" si="320"/>
        <v>0</v>
      </c>
      <c r="BI871" s="172">
        <f t="shared" si="321"/>
        <v>0</v>
      </c>
      <c r="BJ871" s="172">
        <f t="shared" si="322"/>
        <v>0</v>
      </c>
      <c r="BK871" s="172">
        <f t="shared" si="323"/>
        <v>0</v>
      </c>
      <c r="BL871" s="176"/>
      <c r="BM871" s="172">
        <f t="shared" si="302"/>
        <v>0</v>
      </c>
      <c r="BN871" s="172">
        <f t="shared" si="303"/>
        <v>0</v>
      </c>
      <c r="BO871" s="172">
        <f t="shared" si="304"/>
        <v>0</v>
      </c>
      <c r="BP871" s="172">
        <f t="shared" si="305"/>
        <v>0</v>
      </c>
      <c r="BQ871" s="172">
        <f t="shared" si="306"/>
        <v>0</v>
      </c>
      <c r="BR871" s="172">
        <f t="shared" si="307"/>
        <v>0</v>
      </c>
      <c r="BS871" s="172">
        <f t="shared" si="308"/>
        <v>0</v>
      </c>
      <c r="BT871" s="55"/>
      <c r="BU871" s="158">
        <f>SUMIF('Input| Projects'!$BA$8:$CX$8,RIGHT(BU$9,3),'Input| Projects'!$BA871:$CX871)</f>
        <v>0</v>
      </c>
      <c r="BV871" s="158">
        <f>SUMIF('Input| Projects'!$BA$8:$CX$8,RIGHT(BV$9,3),'Input| Projects'!$BA871:$CX871)</f>
        <v>0</v>
      </c>
      <c r="BW871" s="79" t="str">
        <f t="shared" si="309"/>
        <v/>
      </c>
    </row>
    <row r="872" spans="2:75" x14ac:dyDescent="0.2">
      <c r="B872" s="123">
        <f>IFERROR('Input| Projects'!B872,"")</f>
        <v>863</v>
      </c>
      <c r="C872" s="160" t="str">
        <f>IFERROR(IF('Input| Projects'!C872="","",'Input| Projects'!C872),"")</f>
        <v/>
      </c>
      <c r="D872" s="160" t="str">
        <f>IFERROR(IF('Input| Projects'!D872="","",'Input| Projects'!D872),"")</f>
        <v/>
      </c>
      <c r="E872" s="53"/>
      <c r="F872" s="160" t="str">
        <f>IF(LEN('Input| Projects'!F872)&gt;0,'Input| Projects'!F872,"")</f>
        <v/>
      </c>
      <c r="G872" s="160" t="str">
        <f>IF(LEN('Input| Projects'!G872)&gt;0,'Input| Projects'!G872,"")</f>
        <v/>
      </c>
      <c r="H872" s="10"/>
      <c r="I872" s="194" cm="1">
        <f t="array" ref="I872">IF(LEN($F872)&gt;0,1+IFERROR(SUMPRODUCT(TRANSPOSE('Input| Projects'!$AO872:$AQ872),INDEX('Input| Escalations'!$F$27:$L$29,,MATCH(Q$9,'Input| Escalations'!$F$21:$L$21,0))),0),0)</f>
        <v>0</v>
      </c>
      <c r="J872" s="194" cm="1">
        <f t="array" ref="J872">IF(LEN($F872)&gt;0,1+IFERROR(SUMPRODUCT(TRANSPOSE('Input| Projects'!$AO872:$AQ872),INDEX('Input| Escalations'!$F$27:$L$29,,MATCH(R$9,'Input| Escalations'!$F$21:$L$21,0))),0),0)</f>
        <v>0</v>
      </c>
      <c r="K872" s="194" cm="1">
        <f t="array" ref="K872">IF(LEN($F872)&gt;0,1+IFERROR(SUMPRODUCT(TRANSPOSE('Input| Projects'!$AO872:$AQ872),INDEX('Input| Escalations'!$F$27:$L$29,,MATCH(S$9,'Input| Escalations'!$F$21:$L$21,0))),0),0)</f>
        <v>0</v>
      </c>
      <c r="L872" s="194" cm="1">
        <f t="array" ref="L872">IF(LEN($F872)&gt;0,1+IFERROR(SUMPRODUCT(TRANSPOSE('Input| Projects'!$AO872:$AQ872),INDEX('Input| Escalations'!$F$27:$L$29,,MATCH(T$9,'Input| Escalations'!$F$21:$L$21,0))),0),0)</f>
        <v>0</v>
      </c>
      <c r="M872" s="194" cm="1">
        <f t="array" ref="M872">IF(LEN($F872)&gt;0,1+IFERROR(SUMPRODUCT(TRANSPOSE('Input| Projects'!$AO872:$AQ872),INDEX('Input| Escalations'!$F$27:$L$29,,MATCH(U$9,'Input| Escalations'!$F$21:$L$21,0))),0),0)</f>
        <v>0</v>
      </c>
      <c r="N872" s="194" cm="1">
        <f t="array" ref="N872">IF(LEN($F872)&gt;0,1+IFERROR(SUMPRODUCT(TRANSPOSE('Input| Projects'!$AO872:$AQ872),INDEX('Input| Escalations'!$F$27:$L$29,,MATCH(V$9,'Input| Escalations'!$F$21:$L$21,0))),0),0)</f>
        <v>0</v>
      </c>
      <c r="O872" s="194" cm="1">
        <f t="array" ref="O872">IF(LEN($F872)&gt;0,1+IFERROR(SUMPRODUCT(TRANSPOSE('Input| Projects'!$AO872:$AQ872),INDEX('Input| Escalations'!$F$27:$L$29,,MATCH(W$9,'Input| Escalations'!$F$21:$L$21,0))),0),0)</f>
        <v>0</v>
      </c>
      <c r="P872" s="10"/>
      <c r="Q872" s="172">
        <f>IFERROR(IF(ISNUMBER(FIND("decision",'Input| Setup'!$F$6)),'Input| Projects'!Y872,'Input| Projects'!I872)*'Input| Escalations'!$I$17*I872,0)</f>
        <v>0</v>
      </c>
      <c r="R872" s="172">
        <f>IFERROR(IF(ISNUMBER(FIND("decision",'Input| Setup'!$F$6)),'Input| Projects'!Z872,'Input| Projects'!J872)*'Input| Escalations'!$I$17*J872,0)</f>
        <v>0</v>
      </c>
      <c r="S872" s="172">
        <f>IFERROR(IF(ISNUMBER(FIND("decision",'Input| Setup'!$F$6)),'Input| Projects'!AA872,'Input| Projects'!K872)*'Input| Escalations'!$I$17*K872,0)</f>
        <v>0</v>
      </c>
      <c r="T872" s="172">
        <f>IFERROR(IF(ISNUMBER(FIND("decision",'Input| Setup'!$F$6)),'Input| Projects'!AB872,'Input| Projects'!L872)*'Input| Escalations'!$I$17*L872,0)</f>
        <v>0</v>
      </c>
      <c r="U872" s="172">
        <f>IFERROR(IF(ISNUMBER(FIND("decision",'Input| Setup'!$F$6)),'Input| Projects'!AC872,'Input| Projects'!M872)*'Input| Escalations'!$I$17*M872,0)</f>
        <v>0</v>
      </c>
      <c r="V872" s="172">
        <f>IFERROR(IF(ISNUMBER(FIND("decision",'Input| Setup'!$F$6)),'Input| Projects'!AD872,'Input| Projects'!N872)*'Input| Escalations'!$I$17*N872,0)</f>
        <v>0</v>
      </c>
      <c r="W872" s="172">
        <f>IFERROR(IF(ISNUMBER(FIND("decision",'Input| Setup'!$F$6)),'Input| Projects'!AE872,'Input| Projects'!O872)*'Input| Escalations'!$I$17*O872,0)</f>
        <v>0</v>
      </c>
      <c r="X872" s="175"/>
      <c r="Y872" s="172">
        <f>IF(ISNUMBER(FIND("decision",'Input| Setup'!$F$6)),'Input| Projects'!AG872,'Input| Projects'!Q872)*I872*'Input| Escalations'!$I$17</f>
        <v>0</v>
      </c>
      <c r="Z872" s="172">
        <f>IF(ISNUMBER(FIND("decision",'Input| Setup'!$F$6)),'Input| Projects'!AH872,'Input| Projects'!R872)*J872*'Input| Escalations'!$I$17</f>
        <v>0</v>
      </c>
      <c r="AA872" s="172">
        <f>IF(ISNUMBER(FIND("decision",'Input| Setup'!$F$6)),'Input| Projects'!AI872,'Input| Projects'!S872)*K872*'Input| Escalations'!$I$17</f>
        <v>0</v>
      </c>
      <c r="AB872" s="172">
        <f>IF(ISNUMBER(FIND("decision",'Input| Setup'!$F$6)),'Input| Projects'!AJ872,'Input| Projects'!T872)*L872*'Input| Escalations'!$I$17</f>
        <v>0</v>
      </c>
      <c r="AC872" s="172">
        <f>IF(ISNUMBER(FIND("decision",'Input| Setup'!$F$6)),'Input| Projects'!AK872,'Input| Projects'!U872)*M872*'Input| Escalations'!$I$17</f>
        <v>0</v>
      </c>
      <c r="AD872" s="172">
        <f>IF(ISNUMBER(FIND("decision",'Input| Setup'!$F$6)),'Input| Projects'!AL872,'Input| Projects'!V872)*N872*'Input| Escalations'!$I$17</f>
        <v>0</v>
      </c>
      <c r="AE872" s="172">
        <f>IF(ISNUMBER(FIND("decision",'Input| Setup'!$F$6)),'Input| Projects'!AM872,'Input| Projects'!W872)*O872*'Input| Escalations'!$I$17</f>
        <v>0</v>
      </c>
      <c r="AF872" s="175"/>
      <c r="AG872" s="172" cm="1">
        <f t="array" ref="AG872">IFERROR(--('Input| Projects'!$AS872="Yes")*_xlfn.SWITCH('Input| Overheads'!$C$50,"Direct costs",'Calc| Overheads Allocation'!C$8*Q872,"Internal labour",'Calc| Overheads Allocation'!C$8*Q872*'Input| Projects'!$AO872,"DNSP defined",'Calc| Overheads Allocation'!C$78*'Input| Projects'!$AV872,0),0)</f>
        <v>0</v>
      </c>
      <c r="AH872" s="172" cm="1">
        <f t="array" ref="AH872">IFERROR(--('Input| Projects'!$AS872="Yes")*_xlfn.SWITCH('Input| Overheads'!$C$50,"Direct costs",'Calc| Overheads Allocation'!D$8*R872,"Internal labour",'Calc| Overheads Allocation'!D$8*R872*'Input| Projects'!$AO872,"DNSP defined",'Calc| Overheads Allocation'!D$78*'Input| Projects'!$AV872,0),0)</f>
        <v>0</v>
      </c>
      <c r="AI872" s="172" cm="1">
        <f t="array" ref="AI872">IFERROR(--('Input| Projects'!$AS872="Yes")*_xlfn.SWITCH('Input| Overheads'!$C$50,"Direct costs",'Calc| Overheads Allocation'!E$8*S872,"Internal labour",'Calc| Overheads Allocation'!E$8*S872*'Input| Projects'!$AO872,"DNSP defined",'Calc| Overheads Allocation'!E$78*'Input| Projects'!$AV872,0),0)</f>
        <v>0</v>
      </c>
      <c r="AJ872" s="172" cm="1">
        <f t="array" ref="AJ872">IFERROR(--('Input| Projects'!$AS872="Yes")*_xlfn.SWITCH('Input| Overheads'!$C$50,"Direct costs",'Calc| Overheads Allocation'!F$8*T872,"Internal labour",'Calc| Overheads Allocation'!F$8*T872*'Input| Projects'!$AO872,"DNSP defined",'Calc| Overheads Allocation'!F$78*'Input| Projects'!$AV872,0),0)</f>
        <v>0</v>
      </c>
      <c r="AK872" s="172" cm="1">
        <f t="array" ref="AK872">IFERROR(--('Input| Projects'!$AS872="Yes")*_xlfn.SWITCH('Input| Overheads'!$C$50,"Direct costs",'Calc| Overheads Allocation'!G$8*U872,"Internal labour",'Calc| Overheads Allocation'!G$8*U872*'Input| Projects'!$AO872,"DNSP defined",'Calc| Overheads Allocation'!G$78*'Input| Projects'!$AV872,0),0)</f>
        <v>0</v>
      </c>
      <c r="AL872" s="172" cm="1">
        <f t="array" ref="AL872">IFERROR(--('Input| Projects'!$AS872="Yes")*_xlfn.SWITCH('Input| Overheads'!$C$50,"Direct costs",'Calc| Overheads Allocation'!H$8*V872,"Internal labour",'Calc| Overheads Allocation'!H$8*V872*'Input| Projects'!$AO872,"DNSP defined",'Calc| Overheads Allocation'!H$78*'Input| Projects'!$AV872,0),0)</f>
        <v>0</v>
      </c>
      <c r="AM872" s="172" cm="1">
        <f t="array" ref="AM872">IFERROR(--('Input| Projects'!$AS872="Yes")*_xlfn.SWITCH('Input| Overheads'!$C$50,"Direct costs",'Calc| Overheads Allocation'!I$8*W872,"Internal labour",'Calc| Overheads Allocation'!I$8*W872*'Input| Projects'!$AO872,"DNSP defined",'Calc| Overheads Allocation'!I$78*'Input| Projects'!$AV872,0),0)</f>
        <v>0</v>
      </c>
      <c r="AN872" s="175"/>
      <c r="AO872" s="172" cm="1">
        <f t="array" ref="AO872">IFERROR(--('Input| Projects'!$AT872="Yes")*_xlfn.SWITCH('Input| Overheads'!$C$50,"Direct costs",'Calc| Overheads Allocation'!C$9*Q872,"Internal labour",'Calc| Overheads Allocation'!C$9*Q872*'Input| Projects'!$AO872,"DNSP defined",'Calc| Overheads Allocation'!C$79*'Input| Projects'!$AW872,0),0)</f>
        <v>0</v>
      </c>
      <c r="AP872" s="172" cm="1">
        <f t="array" ref="AP872">IFERROR(--('Input| Projects'!$AT872="Yes")*_xlfn.SWITCH('Input| Overheads'!$C$50,"Direct costs",'Calc| Overheads Allocation'!D$9*R872,"Internal labour",'Calc| Overheads Allocation'!D$9*R872*'Input| Projects'!$AO872,"DNSP defined",'Calc| Overheads Allocation'!D$79*'Input| Projects'!$AW872,0),0)</f>
        <v>0</v>
      </c>
      <c r="AQ872" s="172" cm="1">
        <f t="array" ref="AQ872">IFERROR(--('Input| Projects'!$AT872="Yes")*_xlfn.SWITCH('Input| Overheads'!$C$50,"Direct costs",'Calc| Overheads Allocation'!E$9*S872,"Internal labour",'Calc| Overheads Allocation'!E$9*S872*'Input| Projects'!$AO872,"DNSP defined",'Calc| Overheads Allocation'!E$79*'Input| Projects'!$AW872,0),0)</f>
        <v>0</v>
      </c>
      <c r="AR872" s="172" cm="1">
        <f t="array" ref="AR872">IFERROR(--('Input| Projects'!$AT872="Yes")*_xlfn.SWITCH('Input| Overheads'!$C$50,"Direct costs",'Calc| Overheads Allocation'!F$9*T872,"Internal labour",'Calc| Overheads Allocation'!F$9*T872*'Input| Projects'!$AO872,"DNSP defined",'Calc| Overheads Allocation'!F$79*'Input| Projects'!$AW872,0),0)</f>
        <v>0</v>
      </c>
      <c r="AS872" s="172" cm="1">
        <f t="array" ref="AS872">IFERROR(--('Input| Projects'!$AT872="Yes")*_xlfn.SWITCH('Input| Overheads'!$C$50,"Direct costs",'Calc| Overheads Allocation'!G$9*U872,"Internal labour",'Calc| Overheads Allocation'!G$9*U872*'Input| Projects'!$AO872,"DNSP defined",'Calc| Overheads Allocation'!G$79*'Input| Projects'!$AW872,0),0)</f>
        <v>0</v>
      </c>
      <c r="AT872" s="172" cm="1">
        <f t="array" ref="AT872">IFERROR(--('Input| Projects'!$AT872="Yes")*_xlfn.SWITCH('Input| Overheads'!$C$50,"Direct costs",'Calc| Overheads Allocation'!H$9*V872,"Internal labour",'Calc| Overheads Allocation'!H$9*V872*'Input| Projects'!$AO872,"DNSP defined",'Calc| Overheads Allocation'!H$79*'Input| Projects'!$AW872,0),0)</f>
        <v>0</v>
      </c>
      <c r="AU872" s="172" cm="1">
        <f t="array" ref="AU872">IFERROR(--('Input| Projects'!$AT872="Yes")*_xlfn.SWITCH('Input| Overheads'!$C$50,"Direct costs",'Calc| Overheads Allocation'!I$9*W872,"Internal labour",'Calc| Overheads Allocation'!I$9*W872*'Input| Projects'!$AO872,"DNSP defined",'Calc| Overheads Allocation'!I$79*'Input| Projects'!$AW872,0),0)</f>
        <v>0</v>
      </c>
      <c r="AV872" s="175"/>
      <c r="AW872" s="172">
        <f t="shared" si="310"/>
        <v>0</v>
      </c>
      <c r="AX872" s="172">
        <f t="shared" si="311"/>
        <v>0</v>
      </c>
      <c r="AY872" s="172">
        <f t="shared" si="312"/>
        <v>0</v>
      </c>
      <c r="AZ872" s="172">
        <f t="shared" si="313"/>
        <v>0</v>
      </c>
      <c r="BA872" s="172">
        <f t="shared" si="314"/>
        <v>0</v>
      </c>
      <c r="BB872" s="172">
        <f t="shared" si="315"/>
        <v>0</v>
      </c>
      <c r="BC872" s="172">
        <f t="shared" si="316"/>
        <v>0</v>
      </c>
      <c r="BD872" s="176"/>
      <c r="BE872" s="172">
        <f t="shared" si="317"/>
        <v>0</v>
      </c>
      <c r="BF872" s="172">
        <f t="shared" si="318"/>
        <v>0</v>
      </c>
      <c r="BG872" s="172">
        <f t="shared" si="319"/>
        <v>0</v>
      </c>
      <c r="BH872" s="172">
        <f t="shared" si="320"/>
        <v>0</v>
      </c>
      <c r="BI872" s="172">
        <f t="shared" si="321"/>
        <v>0</v>
      </c>
      <c r="BJ872" s="172">
        <f t="shared" si="322"/>
        <v>0</v>
      </c>
      <c r="BK872" s="172">
        <f t="shared" si="323"/>
        <v>0</v>
      </c>
      <c r="BL872" s="176"/>
      <c r="BM872" s="172">
        <f t="shared" si="302"/>
        <v>0</v>
      </c>
      <c r="BN872" s="172">
        <f t="shared" si="303"/>
        <v>0</v>
      </c>
      <c r="BO872" s="172">
        <f t="shared" si="304"/>
        <v>0</v>
      </c>
      <c r="BP872" s="172">
        <f t="shared" si="305"/>
        <v>0</v>
      </c>
      <c r="BQ872" s="172">
        <f t="shared" si="306"/>
        <v>0</v>
      </c>
      <c r="BR872" s="172">
        <f t="shared" si="307"/>
        <v>0</v>
      </c>
      <c r="BS872" s="172">
        <f t="shared" si="308"/>
        <v>0</v>
      </c>
      <c r="BT872" s="55"/>
      <c r="BU872" s="158">
        <f>SUMIF('Input| Projects'!$BA$8:$CX$8,RIGHT(BU$9,3),'Input| Projects'!$BA872:$CX872)</f>
        <v>0</v>
      </c>
      <c r="BV872" s="158">
        <f>SUMIF('Input| Projects'!$BA$8:$CX$8,RIGHT(BV$9,3),'Input| Projects'!$BA872:$CX872)</f>
        <v>0</v>
      </c>
      <c r="BW872" s="79" t="str">
        <f t="shared" si="309"/>
        <v/>
      </c>
    </row>
    <row r="873" spans="2:75" x14ac:dyDescent="0.2">
      <c r="B873" s="123">
        <f>IFERROR('Input| Projects'!B873,"")</f>
        <v>864</v>
      </c>
      <c r="C873" s="160" t="str">
        <f>IFERROR(IF('Input| Projects'!C873="","",'Input| Projects'!C873),"")</f>
        <v/>
      </c>
      <c r="D873" s="160" t="str">
        <f>IFERROR(IF('Input| Projects'!D873="","",'Input| Projects'!D873),"")</f>
        <v/>
      </c>
      <c r="E873" s="53"/>
      <c r="F873" s="160" t="str">
        <f>IF(LEN('Input| Projects'!F873)&gt;0,'Input| Projects'!F873,"")</f>
        <v/>
      </c>
      <c r="G873" s="160" t="str">
        <f>IF(LEN('Input| Projects'!G873)&gt;0,'Input| Projects'!G873,"")</f>
        <v/>
      </c>
      <c r="H873" s="10"/>
      <c r="I873" s="194" cm="1">
        <f t="array" ref="I873">IF(LEN($F873)&gt;0,1+IFERROR(SUMPRODUCT(TRANSPOSE('Input| Projects'!$AO873:$AQ873),INDEX('Input| Escalations'!$F$27:$L$29,,MATCH(Q$9,'Input| Escalations'!$F$21:$L$21,0))),0),0)</f>
        <v>0</v>
      </c>
      <c r="J873" s="194" cm="1">
        <f t="array" ref="J873">IF(LEN($F873)&gt;0,1+IFERROR(SUMPRODUCT(TRANSPOSE('Input| Projects'!$AO873:$AQ873),INDEX('Input| Escalations'!$F$27:$L$29,,MATCH(R$9,'Input| Escalations'!$F$21:$L$21,0))),0),0)</f>
        <v>0</v>
      </c>
      <c r="K873" s="194" cm="1">
        <f t="array" ref="K873">IF(LEN($F873)&gt;0,1+IFERROR(SUMPRODUCT(TRANSPOSE('Input| Projects'!$AO873:$AQ873),INDEX('Input| Escalations'!$F$27:$L$29,,MATCH(S$9,'Input| Escalations'!$F$21:$L$21,0))),0),0)</f>
        <v>0</v>
      </c>
      <c r="L873" s="194" cm="1">
        <f t="array" ref="L873">IF(LEN($F873)&gt;0,1+IFERROR(SUMPRODUCT(TRANSPOSE('Input| Projects'!$AO873:$AQ873),INDEX('Input| Escalations'!$F$27:$L$29,,MATCH(T$9,'Input| Escalations'!$F$21:$L$21,0))),0),0)</f>
        <v>0</v>
      </c>
      <c r="M873" s="194" cm="1">
        <f t="array" ref="M873">IF(LEN($F873)&gt;0,1+IFERROR(SUMPRODUCT(TRANSPOSE('Input| Projects'!$AO873:$AQ873),INDEX('Input| Escalations'!$F$27:$L$29,,MATCH(U$9,'Input| Escalations'!$F$21:$L$21,0))),0),0)</f>
        <v>0</v>
      </c>
      <c r="N873" s="194" cm="1">
        <f t="array" ref="N873">IF(LEN($F873)&gt;0,1+IFERROR(SUMPRODUCT(TRANSPOSE('Input| Projects'!$AO873:$AQ873),INDEX('Input| Escalations'!$F$27:$L$29,,MATCH(V$9,'Input| Escalations'!$F$21:$L$21,0))),0),0)</f>
        <v>0</v>
      </c>
      <c r="O873" s="194" cm="1">
        <f t="array" ref="O873">IF(LEN($F873)&gt;0,1+IFERROR(SUMPRODUCT(TRANSPOSE('Input| Projects'!$AO873:$AQ873),INDEX('Input| Escalations'!$F$27:$L$29,,MATCH(W$9,'Input| Escalations'!$F$21:$L$21,0))),0),0)</f>
        <v>0</v>
      </c>
      <c r="P873" s="10"/>
      <c r="Q873" s="172">
        <f>IFERROR(IF(ISNUMBER(FIND("decision",'Input| Setup'!$F$6)),'Input| Projects'!Y873,'Input| Projects'!I873)*'Input| Escalations'!$I$17*I873,0)</f>
        <v>0</v>
      </c>
      <c r="R873" s="172">
        <f>IFERROR(IF(ISNUMBER(FIND("decision",'Input| Setup'!$F$6)),'Input| Projects'!Z873,'Input| Projects'!J873)*'Input| Escalations'!$I$17*J873,0)</f>
        <v>0</v>
      </c>
      <c r="S873" s="172">
        <f>IFERROR(IF(ISNUMBER(FIND("decision",'Input| Setup'!$F$6)),'Input| Projects'!AA873,'Input| Projects'!K873)*'Input| Escalations'!$I$17*K873,0)</f>
        <v>0</v>
      </c>
      <c r="T873" s="172">
        <f>IFERROR(IF(ISNUMBER(FIND("decision",'Input| Setup'!$F$6)),'Input| Projects'!AB873,'Input| Projects'!L873)*'Input| Escalations'!$I$17*L873,0)</f>
        <v>0</v>
      </c>
      <c r="U873" s="172">
        <f>IFERROR(IF(ISNUMBER(FIND("decision",'Input| Setup'!$F$6)),'Input| Projects'!AC873,'Input| Projects'!M873)*'Input| Escalations'!$I$17*M873,0)</f>
        <v>0</v>
      </c>
      <c r="V873" s="172">
        <f>IFERROR(IF(ISNUMBER(FIND("decision",'Input| Setup'!$F$6)),'Input| Projects'!AD873,'Input| Projects'!N873)*'Input| Escalations'!$I$17*N873,0)</f>
        <v>0</v>
      </c>
      <c r="W873" s="172">
        <f>IFERROR(IF(ISNUMBER(FIND("decision",'Input| Setup'!$F$6)),'Input| Projects'!AE873,'Input| Projects'!O873)*'Input| Escalations'!$I$17*O873,0)</f>
        <v>0</v>
      </c>
      <c r="X873" s="175"/>
      <c r="Y873" s="172">
        <f>IF(ISNUMBER(FIND("decision",'Input| Setup'!$F$6)),'Input| Projects'!AG873,'Input| Projects'!Q873)*I873*'Input| Escalations'!$I$17</f>
        <v>0</v>
      </c>
      <c r="Z873" s="172">
        <f>IF(ISNUMBER(FIND("decision",'Input| Setup'!$F$6)),'Input| Projects'!AH873,'Input| Projects'!R873)*J873*'Input| Escalations'!$I$17</f>
        <v>0</v>
      </c>
      <c r="AA873" s="172">
        <f>IF(ISNUMBER(FIND("decision",'Input| Setup'!$F$6)),'Input| Projects'!AI873,'Input| Projects'!S873)*K873*'Input| Escalations'!$I$17</f>
        <v>0</v>
      </c>
      <c r="AB873" s="172">
        <f>IF(ISNUMBER(FIND("decision",'Input| Setup'!$F$6)),'Input| Projects'!AJ873,'Input| Projects'!T873)*L873*'Input| Escalations'!$I$17</f>
        <v>0</v>
      </c>
      <c r="AC873" s="172">
        <f>IF(ISNUMBER(FIND("decision",'Input| Setup'!$F$6)),'Input| Projects'!AK873,'Input| Projects'!U873)*M873*'Input| Escalations'!$I$17</f>
        <v>0</v>
      </c>
      <c r="AD873" s="172">
        <f>IF(ISNUMBER(FIND("decision",'Input| Setup'!$F$6)),'Input| Projects'!AL873,'Input| Projects'!V873)*N873*'Input| Escalations'!$I$17</f>
        <v>0</v>
      </c>
      <c r="AE873" s="172">
        <f>IF(ISNUMBER(FIND("decision",'Input| Setup'!$F$6)),'Input| Projects'!AM873,'Input| Projects'!W873)*O873*'Input| Escalations'!$I$17</f>
        <v>0</v>
      </c>
      <c r="AF873" s="175"/>
      <c r="AG873" s="172" cm="1">
        <f t="array" ref="AG873">IFERROR(--('Input| Projects'!$AS873="Yes")*_xlfn.SWITCH('Input| Overheads'!$C$50,"Direct costs",'Calc| Overheads Allocation'!C$8*Q873,"Internal labour",'Calc| Overheads Allocation'!C$8*Q873*'Input| Projects'!$AO873,"DNSP defined",'Calc| Overheads Allocation'!C$78*'Input| Projects'!$AV873,0),0)</f>
        <v>0</v>
      </c>
      <c r="AH873" s="172" cm="1">
        <f t="array" ref="AH873">IFERROR(--('Input| Projects'!$AS873="Yes")*_xlfn.SWITCH('Input| Overheads'!$C$50,"Direct costs",'Calc| Overheads Allocation'!D$8*R873,"Internal labour",'Calc| Overheads Allocation'!D$8*R873*'Input| Projects'!$AO873,"DNSP defined",'Calc| Overheads Allocation'!D$78*'Input| Projects'!$AV873,0),0)</f>
        <v>0</v>
      </c>
      <c r="AI873" s="172" cm="1">
        <f t="array" ref="AI873">IFERROR(--('Input| Projects'!$AS873="Yes")*_xlfn.SWITCH('Input| Overheads'!$C$50,"Direct costs",'Calc| Overheads Allocation'!E$8*S873,"Internal labour",'Calc| Overheads Allocation'!E$8*S873*'Input| Projects'!$AO873,"DNSP defined",'Calc| Overheads Allocation'!E$78*'Input| Projects'!$AV873,0),0)</f>
        <v>0</v>
      </c>
      <c r="AJ873" s="172" cm="1">
        <f t="array" ref="AJ873">IFERROR(--('Input| Projects'!$AS873="Yes")*_xlfn.SWITCH('Input| Overheads'!$C$50,"Direct costs",'Calc| Overheads Allocation'!F$8*T873,"Internal labour",'Calc| Overheads Allocation'!F$8*T873*'Input| Projects'!$AO873,"DNSP defined",'Calc| Overheads Allocation'!F$78*'Input| Projects'!$AV873,0),0)</f>
        <v>0</v>
      </c>
      <c r="AK873" s="172" cm="1">
        <f t="array" ref="AK873">IFERROR(--('Input| Projects'!$AS873="Yes")*_xlfn.SWITCH('Input| Overheads'!$C$50,"Direct costs",'Calc| Overheads Allocation'!G$8*U873,"Internal labour",'Calc| Overheads Allocation'!G$8*U873*'Input| Projects'!$AO873,"DNSP defined",'Calc| Overheads Allocation'!G$78*'Input| Projects'!$AV873,0),0)</f>
        <v>0</v>
      </c>
      <c r="AL873" s="172" cm="1">
        <f t="array" ref="AL873">IFERROR(--('Input| Projects'!$AS873="Yes")*_xlfn.SWITCH('Input| Overheads'!$C$50,"Direct costs",'Calc| Overheads Allocation'!H$8*V873,"Internal labour",'Calc| Overheads Allocation'!H$8*V873*'Input| Projects'!$AO873,"DNSP defined",'Calc| Overheads Allocation'!H$78*'Input| Projects'!$AV873,0),0)</f>
        <v>0</v>
      </c>
      <c r="AM873" s="172" cm="1">
        <f t="array" ref="AM873">IFERROR(--('Input| Projects'!$AS873="Yes")*_xlfn.SWITCH('Input| Overheads'!$C$50,"Direct costs",'Calc| Overheads Allocation'!I$8*W873,"Internal labour",'Calc| Overheads Allocation'!I$8*W873*'Input| Projects'!$AO873,"DNSP defined",'Calc| Overheads Allocation'!I$78*'Input| Projects'!$AV873,0),0)</f>
        <v>0</v>
      </c>
      <c r="AN873" s="175"/>
      <c r="AO873" s="172" cm="1">
        <f t="array" ref="AO873">IFERROR(--('Input| Projects'!$AT873="Yes")*_xlfn.SWITCH('Input| Overheads'!$C$50,"Direct costs",'Calc| Overheads Allocation'!C$9*Q873,"Internal labour",'Calc| Overheads Allocation'!C$9*Q873*'Input| Projects'!$AO873,"DNSP defined",'Calc| Overheads Allocation'!C$79*'Input| Projects'!$AW873,0),0)</f>
        <v>0</v>
      </c>
      <c r="AP873" s="172" cm="1">
        <f t="array" ref="AP873">IFERROR(--('Input| Projects'!$AT873="Yes")*_xlfn.SWITCH('Input| Overheads'!$C$50,"Direct costs",'Calc| Overheads Allocation'!D$9*R873,"Internal labour",'Calc| Overheads Allocation'!D$9*R873*'Input| Projects'!$AO873,"DNSP defined",'Calc| Overheads Allocation'!D$79*'Input| Projects'!$AW873,0),0)</f>
        <v>0</v>
      </c>
      <c r="AQ873" s="172" cm="1">
        <f t="array" ref="AQ873">IFERROR(--('Input| Projects'!$AT873="Yes")*_xlfn.SWITCH('Input| Overheads'!$C$50,"Direct costs",'Calc| Overheads Allocation'!E$9*S873,"Internal labour",'Calc| Overheads Allocation'!E$9*S873*'Input| Projects'!$AO873,"DNSP defined",'Calc| Overheads Allocation'!E$79*'Input| Projects'!$AW873,0),0)</f>
        <v>0</v>
      </c>
      <c r="AR873" s="172" cm="1">
        <f t="array" ref="AR873">IFERROR(--('Input| Projects'!$AT873="Yes")*_xlfn.SWITCH('Input| Overheads'!$C$50,"Direct costs",'Calc| Overheads Allocation'!F$9*T873,"Internal labour",'Calc| Overheads Allocation'!F$9*T873*'Input| Projects'!$AO873,"DNSP defined",'Calc| Overheads Allocation'!F$79*'Input| Projects'!$AW873,0),0)</f>
        <v>0</v>
      </c>
      <c r="AS873" s="172" cm="1">
        <f t="array" ref="AS873">IFERROR(--('Input| Projects'!$AT873="Yes")*_xlfn.SWITCH('Input| Overheads'!$C$50,"Direct costs",'Calc| Overheads Allocation'!G$9*U873,"Internal labour",'Calc| Overheads Allocation'!G$9*U873*'Input| Projects'!$AO873,"DNSP defined",'Calc| Overheads Allocation'!G$79*'Input| Projects'!$AW873,0),0)</f>
        <v>0</v>
      </c>
      <c r="AT873" s="172" cm="1">
        <f t="array" ref="AT873">IFERROR(--('Input| Projects'!$AT873="Yes")*_xlfn.SWITCH('Input| Overheads'!$C$50,"Direct costs",'Calc| Overheads Allocation'!H$9*V873,"Internal labour",'Calc| Overheads Allocation'!H$9*V873*'Input| Projects'!$AO873,"DNSP defined",'Calc| Overheads Allocation'!H$79*'Input| Projects'!$AW873,0),0)</f>
        <v>0</v>
      </c>
      <c r="AU873" s="172" cm="1">
        <f t="array" ref="AU873">IFERROR(--('Input| Projects'!$AT873="Yes")*_xlfn.SWITCH('Input| Overheads'!$C$50,"Direct costs",'Calc| Overheads Allocation'!I$9*W873,"Internal labour",'Calc| Overheads Allocation'!I$9*W873*'Input| Projects'!$AO873,"DNSP defined",'Calc| Overheads Allocation'!I$79*'Input| Projects'!$AW873,0),0)</f>
        <v>0</v>
      </c>
      <c r="AV873" s="175"/>
      <c r="AW873" s="172">
        <f t="shared" si="310"/>
        <v>0</v>
      </c>
      <c r="AX873" s="172">
        <f t="shared" si="311"/>
        <v>0</v>
      </c>
      <c r="AY873" s="172">
        <f t="shared" si="312"/>
        <v>0</v>
      </c>
      <c r="AZ873" s="172">
        <f t="shared" si="313"/>
        <v>0</v>
      </c>
      <c r="BA873" s="172">
        <f t="shared" si="314"/>
        <v>0</v>
      </c>
      <c r="BB873" s="172">
        <f t="shared" si="315"/>
        <v>0</v>
      </c>
      <c r="BC873" s="172">
        <f t="shared" si="316"/>
        <v>0</v>
      </c>
      <c r="BD873" s="176"/>
      <c r="BE873" s="172">
        <f t="shared" si="317"/>
        <v>0</v>
      </c>
      <c r="BF873" s="172">
        <f t="shared" si="318"/>
        <v>0</v>
      </c>
      <c r="BG873" s="172">
        <f t="shared" si="319"/>
        <v>0</v>
      </c>
      <c r="BH873" s="172">
        <f t="shared" si="320"/>
        <v>0</v>
      </c>
      <c r="BI873" s="172">
        <f t="shared" si="321"/>
        <v>0</v>
      </c>
      <c r="BJ873" s="172">
        <f t="shared" si="322"/>
        <v>0</v>
      </c>
      <c r="BK873" s="172">
        <f t="shared" si="323"/>
        <v>0</v>
      </c>
      <c r="BL873" s="176"/>
      <c r="BM873" s="172">
        <f t="shared" si="302"/>
        <v>0</v>
      </c>
      <c r="BN873" s="172">
        <f t="shared" si="303"/>
        <v>0</v>
      </c>
      <c r="BO873" s="172">
        <f t="shared" si="304"/>
        <v>0</v>
      </c>
      <c r="BP873" s="172">
        <f t="shared" si="305"/>
        <v>0</v>
      </c>
      <c r="BQ873" s="172">
        <f t="shared" si="306"/>
        <v>0</v>
      </c>
      <c r="BR873" s="172">
        <f t="shared" si="307"/>
        <v>0</v>
      </c>
      <c r="BS873" s="172">
        <f t="shared" si="308"/>
        <v>0</v>
      </c>
      <c r="BT873" s="55"/>
      <c r="BU873" s="158">
        <f>SUMIF('Input| Projects'!$BA$8:$CX$8,RIGHT(BU$9,3),'Input| Projects'!$BA873:$CX873)</f>
        <v>0</v>
      </c>
      <c r="BV873" s="158">
        <f>SUMIF('Input| Projects'!$BA$8:$CX$8,RIGHT(BV$9,3),'Input| Projects'!$BA873:$CX873)</f>
        <v>0</v>
      </c>
      <c r="BW873" s="79" t="str">
        <f t="shared" si="309"/>
        <v/>
      </c>
    </row>
    <row r="874" spans="2:75" x14ac:dyDescent="0.2">
      <c r="B874" s="123">
        <f>IFERROR('Input| Projects'!B874,"")</f>
        <v>865</v>
      </c>
      <c r="C874" s="160" t="str">
        <f>IFERROR(IF('Input| Projects'!C874="","",'Input| Projects'!C874),"")</f>
        <v/>
      </c>
      <c r="D874" s="160" t="str">
        <f>IFERROR(IF('Input| Projects'!D874="","",'Input| Projects'!D874),"")</f>
        <v/>
      </c>
      <c r="E874" s="53"/>
      <c r="F874" s="160" t="str">
        <f>IF(LEN('Input| Projects'!F874)&gt;0,'Input| Projects'!F874,"")</f>
        <v/>
      </c>
      <c r="G874" s="160" t="str">
        <f>IF(LEN('Input| Projects'!G874)&gt;0,'Input| Projects'!G874,"")</f>
        <v/>
      </c>
      <c r="H874" s="10"/>
      <c r="I874" s="194" cm="1">
        <f t="array" ref="I874">IF(LEN($F874)&gt;0,1+IFERROR(SUMPRODUCT(TRANSPOSE('Input| Projects'!$AO874:$AQ874),INDEX('Input| Escalations'!$F$27:$L$29,,MATCH(Q$9,'Input| Escalations'!$F$21:$L$21,0))),0),0)</f>
        <v>0</v>
      </c>
      <c r="J874" s="194" cm="1">
        <f t="array" ref="J874">IF(LEN($F874)&gt;0,1+IFERROR(SUMPRODUCT(TRANSPOSE('Input| Projects'!$AO874:$AQ874),INDEX('Input| Escalations'!$F$27:$L$29,,MATCH(R$9,'Input| Escalations'!$F$21:$L$21,0))),0),0)</f>
        <v>0</v>
      </c>
      <c r="K874" s="194" cm="1">
        <f t="array" ref="K874">IF(LEN($F874)&gt;0,1+IFERROR(SUMPRODUCT(TRANSPOSE('Input| Projects'!$AO874:$AQ874),INDEX('Input| Escalations'!$F$27:$L$29,,MATCH(S$9,'Input| Escalations'!$F$21:$L$21,0))),0),0)</f>
        <v>0</v>
      </c>
      <c r="L874" s="194" cm="1">
        <f t="array" ref="L874">IF(LEN($F874)&gt;0,1+IFERROR(SUMPRODUCT(TRANSPOSE('Input| Projects'!$AO874:$AQ874),INDEX('Input| Escalations'!$F$27:$L$29,,MATCH(T$9,'Input| Escalations'!$F$21:$L$21,0))),0),0)</f>
        <v>0</v>
      </c>
      <c r="M874" s="194" cm="1">
        <f t="array" ref="M874">IF(LEN($F874)&gt;0,1+IFERROR(SUMPRODUCT(TRANSPOSE('Input| Projects'!$AO874:$AQ874),INDEX('Input| Escalations'!$F$27:$L$29,,MATCH(U$9,'Input| Escalations'!$F$21:$L$21,0))),0),0)</f>
        <v>0</v>
      </c>
      <c r="N874" s="194" cm="1">
        <f t="array" ref="N874">IF(LEN($F874)&gt;0,1+IFERROR(SUMPRODUCT(TRANSPOSE('Input| Projects'!$AO874:$AQ874),INDEX('Input| Escalations'!$F$27:$L$29,,MATCH(V$9,'Input| Escalations'!$F$21:$L$21,0))),0),0)</f>
        <v>0</v>
      </c>
      <c r="O874" s="194" cm="1">
        <f t="array" ref="O874">IF(LEN($F874)&gt;0,1+IFERROR(SUMPRODUCT(TRANSPOSE('Input| Projects'!$AO874:$AQ874),INDEX('Input| Escalations'!$F$27:$L$29,,MATCH(W$9,'Input| Escalations'!$F$21:$L$21,0))),0),0)</f>
        <v>0</v>
      </c>
      <c r="P874" s="10"/>
      <c r="Q874" s="172">
        <f>IFERROR(IF(ISNUMBER(FIND("decision",'Input| Setup'!$F$6)),'Input| Projects'!Y874,'Input| Projects'!I874)*'Input| Escalations'!$I$17*I874,0)</f>
        <v>0</v>
      </c>
      <c r="R874" s="172">
        <f>IFERROR(IF(ISNUMBER(FIND("decision",'Input| Setup'!$F$6)),'Input| Projects'!Z874,'Input| Projects'!J874)*'Input| Escalations'!$I$17*J874,0)</f>
        <v>0</v>
      </c>
      <c r="S874" s="172">
        <f>IFERROR(IF(ISNUMBER(FIND("decision",'Input| Setup'!$F$6)),'Input| Projects'!AA874,'Input| Projects'!K874)*'Input| Escalations'!$I$17*K874,0)</f>
        <v>0</v>
      </c>
      <c r="T874" s="172">
        <f>IFERROR(IF(ISNUMBER(FIND("decision",'Input| Setup'!$F$6)),'Input| Projects'!AB874,'Input| Projects'!L874)*'Input| Escalations'!$I$17*L874,0)</f>
        <v>0</v>
      </c>
      <c r="U874" s="172">
        <f>IFERROR(IF(ISNUMBER(FIND("decision",'Input| Setup'!$F$6)),'Input| Projects'!AC874,'Input| Projects'!M874)*'Input| Escalations'!$I$17*M874,0)</f>
        <v>0</v>
      </c>
      <c r="V874" s="172">
        <f>IFERROR(IF(ISNUMBER(FIND("decision",'Input| Setup'!$F$6)),'Input| Projects'!AD874,'Input| Projects'!N874)*'Input| Escalations'!$I$17*N874,0)</f>
        <v>0</v>
      </c>
      <c r="W874" s="172">
        <f>IFERROR(IF(ISNUMBER(FIND("decision",'Input| Setup'!$F$6)),'Input| Projects'!AE874,'Input| Projects'!O874)*'Input| Escalations'!$I$17*O874,0)</f>
        <v>0</v>
      </c>
      <c r="X874" s="175"/>
      <c r="Y874" s="172">
        <f>IF(ISNUMBER(FIND("decision",'Input| Setup'!$F$6)),'Input| Projects'!AG874,'Input| Projects'!Q874)*I874*'Input| Escalations'!$I$17</f>
        <v>0</v>
      </c>
      <c r="Z874" s="172">
        <f>IF(ISNUMBER(FIND("decision",'Input| Setup'!$F$6)),'Input| Projects'!AH874,'Input| Projects'!R874)*J874*'Input| Escalations'!$I$17</f>
        <v>0</v>
      </c>
      <c r="AA874" s="172">
        <f>IF(ISNUMBER(FIND("decision",'Input| Setup'!$F$6)),'Input| Projects'!AI874,'Input| Projects'!S874)*K874*'Input| Escalations'!$I$17</f>
        <v>0</v>
      </c>
      <c r="AB874" s="172">
        <f>IF(ISNUMBER(FIND("decision",'Input| Setup'!$F$6)),'Input| Projects'!AJ874,'Input| Projects'!T874)*L874*'Input| Escalations'!$I$17</f>
        <v>0</v>
      </c>
      <c r="AC874" s="172">
        <f>IF(ISNUMBER(FIND("decision",'Input| Setup'!$F$6)),'Input| Projects'!AK874,'Input| Projects'!U874)*M874*'Input| Escalations'!$I$17</f>
        <v>0</v>
      </c>
      <c r="AD874" s="172">
        <f>IF(ISNUMBER(FIND("decision",'Input| Setup'!$F$6)),'Input| Projects'!AL874,'Input| Projects'!V874)*N874*'Input| Escalations'!$I$17</f>
        <v>0</v>
      </c>
      <c r="AE874" s="172">
        <f>IF(ISNUMBER(FIND("decision",'Input| Setup'!$F$6)),'Input| Projects'!AM874,'Input| Projects'!W874)*O874*'Input| Escalations'!$I$17</f>
        <v>0</v>
      </c>
      <c r="AF874" s="175"/>
      <c r="AG874" s="172" cm="1">
        <f t="array" ref="AG874">IFERROR(--('Input| Projects'!$AS874="Yes")*_xlfn.SWITCH('Input| Overheads'!$C$50,"Direct costs",'Calc| Overheads Allocation'!C$8*Q874,"Internal labour",'Calc| Overheads Allocation'!C$8*Q874*'Input| Projects'!$AO874,"DNSP defined",'Calc| Overheads Allocation'!C$78*'Input| Projects'!$AV874,0),0)</f>
        <v>0</v>
      </c>
      <c r="AH874" s="172" cm="1">
        <f t="array" ref="AH874">IFERROR(--('Input| Projects'!$AS874="Yes")*_xlfn.SWITCH('Input| Overheads'!$C$50,"Direct costs",'Calc| Overheads Allocation'!D$8*R874,"Internal labour",'Calc| Overheads Allocation'!D$8*R874*'Input| Projects'!$AO874,"DNSP defined",'Calc| Overheads Allocation'!D$78*'Input| Projects'!$AV874,0),0)</f>
        <v>0</v>
      </c>
      <c r="AI874" s="172" cm="1">
        <f t="array" ref="AI874">IFERROR(--('Input| Projects'!$AS874="Yes")*_xlfn.SWITCH('Input| Overheads'!$C$50,"Direct costs",'Calc| Overheads Allocation'!E$8*S874,"Internal labour",'Calc| Overheads Allocation'!E$8*S874*'Input| Projects'!$AO874,"DNSP defined",'Calc| Overheads Allocation'!E$78*'Input| Projects'!$AV874,0),0)</f>
        <v>0</v>
      </c>
      <c r="AJ874" s="172" cm="1">
        <f t="array" ref="AJ874">IFERROR(--('Input| Projects'!$AS874="Yes")*_xlfn.SWITCH('Input| Overheads'!$C$50,"Direct costs",'Calc| Overheads Allocation'!F$8*T874,"Internal labour",'Calc| Overheads Allocation'!F$8*T874*'Input| Projects'!$AO874,"DNSP defined",'Calc| Overheads Allocation'!F$78*'Input| Projects'!$AV874,0),0)</f>
        <v>0</v>
      </c>
      <c r="AK874" s="172" cm="1">
        <f t="array" ref="AK874">IFERROR(--('Input| Projects'!$AS874="Yes")*_xlfn.SWITCH('Input| Overheads'!$C$50,"Direct costs",'Calc| Overheads Allocation'!G$8*U874,"Internal labour",'Calc| Overheads Allocation'!G$8*U874*'Input| Projects'!$AO874,"DNSP defined",'Calc| Overheads Allocation'!G$78*'Input| Projects'!$AV874,0),0)</f>
        <v>0</v>
      </c>
      <c r="AL874" s="172" cm="1">
        <f t="array" ref="AL874">IFERROR(--('Input| Projects'!$AS874="Yes")*_xlfn.SWITCH('Input| Overheads'!$C$50,"Direct costs",'Calc| Overheads Allocation'!H$8*V874,"Internal labour",'Calc| Overheads Allocation'!H$8*V874*'Input| Projects'!$AO874,"DNSP defined",'Calc| Overheads Allocation'!H$78*'Input| Projects'!$AV874,0),0)</f>
        <v>0</v>
      </c>
      <c r="AM874" s="172" cm="1">
        <f t="array" ref="AM874">IFERROR(--('Input| Projects'!$AS874="Yes")*_xlfn.SWITCH('Input| Overheads'!$C$50,"Direct costs",'Calc| Overheads Allocation'!I$8*W874,"Internal labour",'Calc| Overheads Allocation'!I$8*W874*'Input| Projects'!$AO874,"DNSP defined",'Calc| Overheads Allocation'!I$78*'Input| Projects'!$AV874,0),0)</f>
        <v>0</v>
      </c>
      <c r="AN874" s="175"/>
      <c r="AO874" s="172" cm="1">
        <f t="array" ref="AO874">IFERROR(--('Input| Projects'!$AT874="Yes")*_xlfn.SWITCH('Input| Overheads'!$C$50,"Direct costs",'Calc| Overheads Allocation'!C$9*Q874,"Internal labour",'Calc| Overheads Allocation'!C$9*Q874*'Input| Projects'!$AO874,"DNSP defined",'Calc| Overheads Allocation'!C$79*'Input| Projects'!$AW874,0),0)</f>
        <v>0</v>
      </c>
      <c r="AP874" s="172" cm="1">
        <f t="array" ref="AP874">IFERROR(--('Input| Projects'!$AT874="Yes")*_xlfn.SWITCH('Input| Overheads'!$C$50,"Direct costs",'Calc| Overheads Allocation'!D$9*R874,"Internal labour",'Calc| Overheads Allocation'!D$9*R874*'Input| Projects'!$AO874,"DNSP defined",'Calc| Overheads Allocation'!D$79*'Input| Projects'!$AW874,0),0)</f>
        <v>0</v>
      </c>
      <c r="AQ874" s="172" cm="1">
        <f t="array" ref="AQ874">IFERROR(--('Input| Projects'!$AT874="Yes")*_xlfn.SWITCH('Input| Overheads'!$C$50,"Direct costs",'Calc| Overheads Allocation'!E$9*S874,"Internal labour",'Calc| Overheads Allocation'!E$9*S874*'Input| Projects'!$AO874,"DNSP defined",'Calc| Overheads Allocation'!E$79*'Input| Projects'!$AW874,0),0)</f>
        <v>0</v>
      </c>
      <c r="AR874" s="172" cm="1">
        <f t="array" ref="AR874">IFERROR(--('Input| Projects'!$AT874="Yes")*_xlfn.SWITCH('Input| Overheads'!$C$50,"Direct costs",'Calc| Overheads Allocation'!F$9*T874,"Internal labour",'Calc| Overheads Allocation'!F$9*T874*'Input| Projects'!$AO874,"DNSP defined",'Calc| Overheads Allocation'!F$79*'Input| Projects'!$AW874,0),0)</f>
        <v>0</v>
      </c>
      <c r="AS874" s="172" cm="1">
        <f t="array" ref="AS874">IFERROR(--('Input| Projects'!$AT874="Yes")*_xlfn.SWITCH('Input| Overheads'!$C$50,"Direct costs",'Calc| Overheads Allocation'!G$9*U874,"Internal labour",'Calc| Overheads Allocation'!G$9*U874*'Input| Projects'!$AO874,"DNSP defined",'Calc| Overheads Allocation'!G$79*'Input| Projects'!$AW874,0),0)</f>
        <v>0</v>
      </c>
      <c r="AT874" s="172" cm="1">
        <f t="array" ref="AT874">IFERROR(--('Input| Projects'!$AT874="Yes")*_xlfn.SWITCH('Input| Overheads'!$C$50,"Direct costs",'Calc| Overheads Allocation'!H$9*V874,"Internal labour",'Calc| Overheads Allocation'!H$9*V874*'Input| Projects'!$AO874,"DNSP defined",'Calc| Overheads Allocation'!H$79*'Input| Projects'!$AW874,0),0)</f>
        <v>0</v>
      </c>
      <c r="AU874" s="172" cm="1">
        <f t="array" ref="AU874">IFERROR(--('Input| Projects'!$AT874="Yes")*_xlfn.SWITCH('Input| Overheads'!$C$50,"Direct costs",'Calc| Overheads Allocation'!I$9*W874,"Internal labour",'Calc| Overheads Allocation'!I$9*W874*'Input| Projects'!$AO874,"DNSP defined",'Calc| Overheads Allocation'!I$79*'Input| Projects'!$AW874,0),0)</f>
        <v>0</v>
      </c>
      <c r="AV874" s="175"/>
      <c r="AW874" s="172">
        <f t="shared" si="310"/>
        <v>0</v>
      </c>
      <c r="AX874" s="172">
        <f t="shared" si="311"/>
        <v>0</v>
      </c>
      <c r="AY874" s="172">
        <f t="shared" si="312"/>
        <v>0</v>
      </c>
      <c r="AZ874" s="172">
        <f t="shared" si="313"/>
        <v>0</v>
      </c>
      <c r="BA874" s="172">
        <f t="shared" si="314"/>
        <v>0</v>
      </c>
      <c r="BB874" s="172">
        <f t="shared" si="315"/>
        <v>0</v>
      </c>
      <c r="BC874" s="172">
        <f t="shared" si="316"/>
        <v>0</v>
      </c>
      <c r="BD874" s="176"/>
      <c r="BE874" s="172">
        <f t="shared" si="317"/>
        <v>0</v>
      </c>
      <c r="BF874" s="172">
        <f t="shared" si="318"/>
        <v>0</v>
      </c>
      <c r="BG874" s="172">
        <f t="shared" si="319"/>
        <v>0</v>
      </c>
      <c r="BH874" s="172">
        <f t="shared" si="320"/>
        <v>0</v>
      </c>
      <c r="BI874" s="172">
        <f t="shared" si="321"/>
        <v>0</v>
      </c>
      <c r="BJ874" s="172">
        <f t="shared" si="322"/>
        <v>0</v>
      </c>
      <c r="BK874" s="172">
        <f t="shared" si="323"/>
        <v>0</v>
      </c>
      <c r="BL874" s="176"/>
      <c r="BM874" s="172">
        <f t="shared" si="302"/>
        <v>0</v>
      </c>
      <c r="BN874" s="172">
        <f t="shared" si="303"/>
        <v>0</v>
      </c>
      <c r="BO874" s="172">
        <f t="shared" si="304"/>
        <v>0</v>
      </c>
      <c r="BP874" s="172">
        <f t="shared" si="305"/>
        <v>0</v>
      </c>
      <c r="BQ874" s="172">
        <f t="shared" si="306"/>
        <v>0</v>
      </c>
      <c r="BR874" s="172">
        <f t="shared" si="307"/>
        <v>0</v>
      </c>
      <c r="BS874" s="172">
        <f t="shared" si="308"/>
        <v>0</v>
      </c>
      <c r="BT874" s="55"/>
      <c r="BU874" s="158">
        <f>SUMIF('Input| Projects'!$BA$8:$CX$8,RIGHT(BU$9,3),'Input| Projects'!$BA874:$CX874)</f>
        <v>0</v>
      </c>
      <c r="BV874" s="158">
        <f>SUMIF('Input| Projects'!$BA$8:$CX$8,RIGHT(BV$9,3),'Input| Projects'!$BA874:$CX874)</f>
        <v>0</v>
      </c>
      <c r="BW874" s="79" t="str">
        <f t="shared" si="309"/>
        <v/>
      </c>
    </row>
    <row r="875" spans="2:75" x14ac:dyDescent="0.2">
      <c r="B875" s="123">
        <f>IFERROR('Input| Projects'!B875,"")</f>
        <v>866</v>
      </c>
      <c r="C875" s="160" t="str">
        <f>IFERROR(IF('Input| Projects'!C875="","",'Input| Projects'!C875),"")</f>
        <v/>
      </c>
      <c r="D875" s="160" t="str">
        <f>IFERROR(IF('Input| Projects'!D875="","",'Input| Projects'!D875),"")</f>
        <v/>
      </c>
      <c r="E875" s="53"/>
      <c r="F875" s="160" t="str">
        <f>IF(LEN('Input| Projects'!F875)&gt;0,'Input| Projects'!F875,"")</f>
        <v/>
      </c>
      <c r="G875" s="160" t="str">
        <f>IF(LEN('Input| Projects'!G875)&gt;0,'Input| Projects'!G875,"")</f>
        <v/>
      </c>
      <c r="H875" s="10"/>
      <c r="I875" s="194" cm="1">
        <f t="array" ref="I875">IF(LEN($F875)&gt;0,1+IFERROR(SUMPRODUCT(TRANSPOSE('Input| Projects'!$AO875:$AQ875),INDEX('Input| Escalations'!$F$27:$L$29,,MATCH(Q$9,'Input| Escalations'!$F$21:$L$21,0))),0),0)</f>
        <v>0</v>
      </c>
      <c r="J875" s="194" cm="1">
        <f t="array" ref="J875">IF(LEN($F875)&gt;0,1+IFERROR(SUMPRODUCT(TRANSPOSE('Input| Projects'!$AO875:$AQ875),INDEX('Input| Escalations'!$F$27:$L$29,,MATCH(R$9,'Input| Escalations'!$F$21:$L$21,0))),0),0)</f>
        <v>0</v>
      </c>
      <c r="K875" s="194" cm="1">
        <f t="array" ref="K875">IF(LEN($F875)&gt;0,1+IFERROR(SUMPRODUCT(TRANSPOSE('Input| Projects'!$AO875:$AQ875),INDEX('Input| Escalations'!$F$27:$L$29,,MATCH(S$9,'Input| Escalations'!$F$21:$L$21,0))),0),0)</f>
        <v>0</v>
      </c>
      <c r="L875" s="194" cm="1">
        <f t="array" ref="L875">IF(LEN($F875)&gt;0,1+IFERROR(SUMPRODUCT(TRANSPOSE('Input| Projects'!$AO875:$AQ875),INDEX('Input| Escalations'!$F$27:$L$29,,MATCH(T$9,'Input| Escalations'!$F$21:$L$21,0))),0),0)</f>
        <v>0</v>
      </c>
      <c r="M875" s="194" cm="1">
        <f t="array" ref="M875">IF(LEN($F875)&gt;0,1+IFERROR(SUMPRODUCT(TRANSPOSE('Input| Projects'!$AO875:$AQ875),INDEX('Input| Escalations'!$F$27:$L$29,,MATCH(U$9,'Input| Escalations'!$F$21:$L$21,0))),0),0)</f>
        <v>0</v>
      </c>
      <c r="N875" s="194" cm="1">
        <f t="array" ref="N875">IF(LEN($F875)&gt;0,1+IFERROR(SUMPRODUCT(TRANSPOSE('Input| Projects'!$AO875:$AQ875),INDEX('Input| Escalations'!$F$27:$L$29,,MATCH(V$9,'Input| Escalations'!$F$21:$L$21,0))),0),0)</f>
        <v>0</v>
      </c>
      <c r="O875" s="194" cm="1">
        <f t="array" ref="O875">IF(LEN($F875)&gt;0,1+IFERROR(SUMPRODUCT(TRANSPOSE('Input| Projects'!$AO875:$AQ875),INDEX('Input| Escalations'!$F$27:$L$29,,MATCH(W$9,'Input| Escalations'!$F$21:$L$21,0))),0),0)</f>
        <v>0</v>
      </c>
      <c r="P875" s="10"/>
      <c r="Q875" s="172">
        <f>IFERROR(IF(ISNUMBER(FIND("decision",'Input| Setup'!$F$6)),'Input| Projects'!Y875,'Input| Projects'!I875)*'Input| Escalations'!$I$17*I875,0)</f>
        <v>0</v>
      </c>
      <c r="R875" s="172">
        <f>IFERROR(IF(ISNUMBER(FIND("decision",'Input| Setup'!$F$6)),'Input| Projects'!Z875,'Input| Projects'!J875)*'Input| Escalations'!$I$17*J875,0)</f>
        <v>0</v>
      </c>
      <c r="S875" s="172">
        <f>IFERROR(IF(ISNUMBER(FIND("decision",'Input| Setup'!$F$6)),'Input| Projects'!AA875,'Input| Projects'!K875)*'Input| Escalations'!$I$17*K875,0)</f>
        <v>0</v>
      </c>
      <c r="T875" s="172">
        <f>IFERROR(IF(ISNUMBER(FIND("decision",'Input| Setup'!$F$6)),'Input| Projects'!AB875,'Input| Projects'!L875)*'Input| Escalations'!$I$17*L875,0)</f>
        <v>0</v>
      </c>
      <c r="U875" s="172">
        <f>IFERROR(IF(ISNUMBER(FIND("decision",'Input| Setup'!$F$6)),'Input| Projects'!AC875,'Input| Projects'!M875)*'Input| Escalations'!$I$17*M875,0)</f>
        <v>0</v>
      </c>
      <c r="V875" s="172">
        <f>IFERROR(IF(ISNUMBER(FIND("decision",'Input| Setup'!$F$6)),'Input| Projects'!AD875,'Input| Projects'!N875)*'Input| Escalations'!$I$17*N875,0)</f>
        <v>0</v>
      </c>
      <c r="W875" s="172">
        <f>IFERROR(IF(ISNUMBER(FIND("decision",'Input| Setup'!$F$6)),'Input| Projects'!AE875,'Input| Projects'!O875)*'Input| Escalations'!$I$17*O875,0)</f>
        <v>0</v>
      </c>
      <c r="X875" s="175"/>
      <c r="Y875" s="172">
        <f>IF(ISNUMBER(FIND("decision",'Input| Setup'!$F$6)),'Input| Projects'!AG875,'Input| Projects'!Q875)*I875*'Input| Escalations'!$I$17</f>
        <v>0</v>
      </c>
      <c r="Z875" s="172">
        <f>IF(ISNUMBER(FIND("decision",'Input| Setup'!$F$6)),'Input| Projects'!AH875,'Input| Projects'!R875)*J875*'Input| Escalations'!$I$17</f>
        <v>0</v>
      </c>
      <c r="AA875" s="172">
        <f>IF(ISNUMBER(FIND("decision",'Input| Setup'!$F$6)),'Input| Projects'!AI875,'Input| Projects'!S875)*K875*'Input| Escalations'!$I$17</f>
        <v>0</v>
      </c>
      <c r="AB875" s="172">
        <f>IF(ISNUMBER(FIND("decision",'Input| Setup'!$F$6)),'Input| Projects'!AJ875,'Input| Projects'!T875)*L875*'Input| Escalations'!$I$17</f>
        <v>0</v>
      </c>
      <c r="AC875" s="172">
        <f>IF(ISNUMBER(FIND("decision",'Input| Setup'!$F$6)),'Input| Projects'!AK875,'Input| Projects'!U875)*M875*'Input| Escalations'!$I$17</f>
        <v>0</v>
      </c>
      <c r="AD875" s="172">
        <f>IF(ISNUMBER(FIND("decision",'Input| Setup'!$F$6)),'Input| Projects'!AL875,'Input| Projects'!V875)*N875*'Input| Escalations'!$I$17</f>
        <v>0</v>
      </c>
      <c r="AE875" s="172">
        <f>IF(ISNUMBER(FIND("decision",'Input| Setup'!$F$6)),'Input| Projects'!AM875,'Input| Projects'!W875)*O875*'Input| Escalations'!$I$17</f>
        <v>0</v>
      </c>
      <c r="AF875" s="175"/>
      <c r="AG875" s="172" cm="1">
        <f t="array" ref="AG875">IFERROR(--('Input| Projects'!$AS875="Yes")*_xlfn.SWITCH('Input| Overheads'!$C$50,"Direct costs",'Calc| Overheads Allocation'!C$8*Q875,"Internal labour",'Calc| Overheads Allocation'!C$8*Q875*'Input| Projects'!$AO875,"DNSP defined",'Calc| Overheads Allocation'!C$78*'Input| Projects'!$AV875,0),0)</f>
        <v>0</v>
      </c>
      <c r="AH875" s="172" cm="1">
        <f t="array" ref="AH875">IFERROR(--('Input| Projects'!$AS875="Yes")*_xlfn.SWITCH('Input| Overheads'!$C$50,"Direct costs",'Calc| Overheads Allocation'!D$8*R875,"Internal labour",'Calc| Overheads Allocation'!D$8*R875*'Input| Projects'!$AO875,"DNSP defined",'Calc| Overheads Allocation'!D$78*'Input| Projects'!$AV875,0),0)</f>
        <v>0</v>
      </c>
      <c r="AI875" s="172" cm="1">
        <f t="array" ref="AI875">IFERROR(--('Input| Projects'!$AS875="Yes")*_xlfn.SWITCH('Input| Overheads'!$C$50,"Direct costs",'Calc| Overheads Allocation'!E$8*S875,"Internal labour",'Calc| Overheads Allocation'!E$8*S875*'Input| Projects'!$AO875,"DNSP defined",'Calc| Overheads Allocation'!E$78*'Input| Projects'!$AV875,0),0)</f>
        <v>0</v>
      </c>
      <c r="AJ875" s="172" cm="1">
        <f t="array" ref="AJ875">IFERROR(--('Input| Projects'!$AS875="Yes")*_xlfn.SWITCH('Input| Overheads'!$C$50,"Direct costs",'Calc| Overheads Allocation'!F$8*T875,"Internal labour",'Calc| Overheads Allocation'!F$8*T875*'Input| Projects'!$AO875,"DNSP defined",'Calc| Overheads Allocation'!F$78*'Input| Projects'!$AV875,0),0)</f>
        <v>0</v>
      </c>
      <c r="AK875" s="172" cm="1">
        <f t="array" ref="AK875">IFERROR(--('Input| Projects'!$AS875="Yes")*_xlfn.SWITCH('Input| Overheads'!$C$50,"Direct costs",'Calc| Overheads Allocation'!G$8*U875,"Internal labour",'Calc| Overheads Allocation'!G$8*U875*'Input| Projects'!$AO875,"DNSP defined",'Calc| Overheads Allocation'!G$78*'Input| Projects'!$AV875,0),0)</f>
        <v>0</v>
      </c>
      <c r="AL875" s="172" cm="1">
        <f t="array" ref="AL875">IFERROR(--('Input| Projects'!$AS875="Yes")*_xlfn.SWITCH('Input| Overheads'!$C$50,"Direct costs",'Calc| Overheads Allocation'!H$8*V875,"Internal labour",'Calc| Overheads Allocation'!H$8*V875*'Input| Projects'!$AO875,"DNSP defined",'Calc| Overheads Allocation'!H$78*'Input| Projects'!$AV875,0),0)</f>
        <v>0</v>
      </c>
      <c r="AM875" s="172" cm="1">
        <f t="array" ref="AM875">IFERROR(--('Input| Projects'!$AS875="Yes")*_xlfn.SWITCH('Input| Overheads'!$C$50,"Direct costs",'Calc| Overheads Allocation'!I$8*W875,"Internal labour",'Calc| Overheads Allocation'!I$8*W875*'Input| Projects'!$AO875,"DNSP defined",'Calc| Overheads Allocation'!I$78*'Input| Projects'!$AV875,0),0)</f>
        <v>0</v>
      </c>
      <c r="AN875" s="175"/>
      <c r="AO875" s="172" cm="1">
        <f t="array" ref="AO875">IFERROR(--('Input| Projects'!$AT875="Yes")*_xlfn.SWITCH('Input| Overheads'!$C$50,"Direct costs",'Calc| Overheads Allocation'!C$9*Q875,"Internal labour",'Calc| Overheads Allocation'!C$9*Q875*'Input| Projects'!$AO875,"DNSP defined",'Calc| Overheads Allocation'!C$79*'Input| Projects'!$AW875,0),0)</f>
        <v>0</v>
      </c>
      <c r="AP875" s="172" cm="1">
        <f t="array" ref="AP875">IFERROR(--('Input| Projects'!$AT875="Yes")*_xlfn.SWITCH('Input| Overheads'!$C$50,"Direct costs",'Calc| Overheads Allocation'!D$9*R875,"Internal labour",'Calc| Overheads Allocation'!D$9*R875*'Input| Projects'!$AO875,"DNSP defined",'Calc| Overheads Allocation'!D$79*'Input| Projects'!$AW875,0),0)</f>
        <v>0</v>
      </c>
      <c r="AQ875" s="172" cm="1">
        <f t="array" ref="AQ875">IFERROR(--('Input| Projects'!$AT875="Yes")*_xlfn.SWITCH('Input| Overheads'!$C$50,"Direct costs",'Calc| Overheads Allocation'!E$9*S875,"Internal labour",'Calc| Overheads Allocation'!E$9*S875*'Input| Projects'!$AO875,"DNSP defined",'Calc| Overheads Allocation'!E$79*'Input| Projects'!$AW875,0),0)</f>
        <v>0</v>
      </c>
      <c r="AR875" s="172" cm="1">
        <f t="array" ref="AR875">IFERROR(--('Input| Projects'!$AT875="Yes")*_xlfn.SWITCH('Input| Overheads'!$C$50,"Direct costs",'Calc| Overheads Allocation'!F$9*T875,"Internal labour",'Calc| Overheads Allocation'!F$9*T875*'Input| Projects'!$AO875,"DNSP defined",'Calc| Overheads Allocation'!F$79*'Input| Projects'!$AW875,0),0)</f>
        <v>0</v>
      </c>
      <c r="AS875" s="172" cm="1">
        <f t="array" ref="AS875">IFERROR(--('Input| Projects'!$AT875="Yes")*_xlfn.SWITCH('Input| Overheads'!$C$50,"Direct costs",'Calc| Overheads Allocation'!G$9*U875,"Internal labour",'Calc| Overheads Allocation'!G$9*U875*'Input| Projects'!$AO875,"DNSP defined",'Calc| Overheads Allocation'!G$79*'Input| Projects'!$AW875,0),0)</f>
        <v>0</v>
      </c>
      <c r="AT875" s="172" cm="1">
        <f t="array" ref="AT875">IFERROR(--('Input| Projects'!$AT875="Yes")*_xlfn.SWITCH('Input| Overheads'!$C$50,"Direct costs",'Calc| Overheads Allocation'!H$9*V875,"Internal labour",'Calc| Overheads Allocation'!H$9*V875*'Input| Projects'!$AO875,"DNSP defined",'Calc| Overheads Allocation'!H$79*'Input| Projects'!$AW875,0),0)</f>
        <v>0</v>
      </c>
      <c r="AU875" s="172" cm="1">
        <f t="array" ref="AU875">IFERROR(--('Input| Projects'!$AT875="Yes")*_xlfn.SWITCH('Input| Overheads'!$C$50,"Direct costs",'Calc| Overheads Allocation'!I$9*W875,"Internal labour",'Calc| Overheads Allocation'!I$9*W875*'Input| Projects'!$AO875,"DNSP defined",'Calc| Overheads Allocation'!I$79*'Input| Projects'!$AW875,0),0)</f>
        <v>0</v>
      </c>
      <c r="AV875" s="175"/>
      <c r="AW875" s="172">
        <f t="shared" si="310"/>
        <v>0</v>
      </c>
      <c r="AX875" s="172">
        <f t="shared" si="311"/>
        <v>0</v>
      </c>
      <c r="AY875" s="172">
        <f t="shared" si="312"/>
        <v>0</v>
      </c>
      <c r="AZ875" s="172">
        <f t="shared" si="313"/>
        <v>0</v>
      </c>
      <c r="BA875" s="172">
        <f t="shared" si="314"/>
        <v>0</v>
      </c>
      <c r="BB875" s="172">
        <f t="shared" si="315"/>
        <v>0</v>
      </c>
      <c r="BC875" s="172">
        <f t="shared" si="316"/>
        <v>0</v>
      </c>
      <c r="BD875" s="176"/>
      <c r="BE875" s="172">
        <f t="shared" si="317"/>
        <v>0</v>
      </c>
      <c r="BF875" s="172">
        <f t="shared" si="318"/>
        <v>0</v>
      </c>
      <c r="BG875" s="172">
        <f t="shared" si="319"/>
        <v>0</v>
      </c>
      <c r="BH875" s="172">
        <f t="shared" si="320"/>
        <v>0</v>
      </c>
      <c r="BI875" s="172">
        <f t="shared" si="321"/>
        <v>0</v>
      </c>
      <c r="BJ875" s="172">
        <f t="shared" si="322"/>
        <v>0</v>
      </c>
      <c r="BK875" s="172">
        <f t="shared" si="323"/>
        <v>0</v>
      </c>
      <c r="BL875" s="176"/>
      <c r="BM875" s="172">
        <f t="shared" si="302"/>
        <v>0</v>
      </c>
      <c r="BN875" s="172">
        <f t="shared" si="303"/>
        <v>0</v>
      </c>
      <c r="BO875" s="172">
        <f t="shared" si="304"/>
        <v>0</v>
      </c>
      <c r="BP875" s="172">
        <f t="shared" si="305"/>
        <v>0</v>
      </c>
      <c r="BQ875" s="172">
        <f t="shared" si="306"/>
        <v>0</v>
      </c>
      <c r="BR875" s="172">
        <f t="shared" si="307"/>
        <v>0</v>
      </c>
      <c r="BS875" s="172">
        <f t="shared" si="308"/>
        <v>0</v>
      </c>
      <c r="BT875" s="55"/>
      <c r="BU875" s="158">
        <f>SUMIF('Input| Projects'!$BA$8:$CX$8,RIGHT(BU$9,3),'Input| Projects'!$BA875:$CX875)</f>
        <v>0</v>
      </c>
      <c r="BV875" s="158">
        <f>SUMIF('Input| Projects'!$BA$8:$CX$8,RIGHT(BV$9,3),'Input| Projects'!$BA875:$CX875)</f>
        <v>0</v>
      </c>
      <c r="BW875" s="79" t="str">
        <f t="shared" si="309"/>
        <v/>
      </c>
    </row>
    <row r="876" spans="2:75" x14ac:dyDescent="0.2">
      <c r="B876" s="123">
        <f>IFERROR('Input| Projects'!B876,"")</f>
        <v>867</v>
      </c>
      <c r="C876" s="160" t="str">
        <f>IFERROR(IF('Input| Projects'!C876="","",'Input| Projects'!C876),"")</f>
        <v/>
      </c>
      <c r="D876" s="160" t="str">
        <f>IFERROR(IF('Input| Projects'!D876="","",'Input| Projects'!D876),"")</f>
        <v/>
      </c>
      <c r="E876" s="53"/>
      <c r="F876" s="160" t="str">
        <f>IF(LEN('Input| Projects'!F876)&gt;0,'Input| Projects'!F876,"")</f>
        <v/>
      </c>
      <c r="G876" s="160" t="str">
        <f>IF(LEN('Input| Projects'!G876)&gt;0,'Input| Projects'!G876,"")</f>
        <v/>
      </c>
      <c r="H876" s="10"/>
      <c r="I876" s="194" cm="1">
        <f t="array" ref="I876">IF(LEN($F876)&gt;0,1+IFERROR(SUMPRODUCT(TRANSPOSE('Input| Projects'!$AO876:$AQ876),INDEX('Input| Escalations'!$F$27:$L$29,,MATCH(Q$9,'Input| Escalations'!$F$21:$L$21,0))),0),0)</f>
        <v>0</v>
      </c>
      <c r="J876" s="194" cm="1">
        <f t="array" ref="J876">IF(LEN($F876)&gt;0,1+IFERROR(SUMPRODUCT(TRANSPOSE('Input| Projects'!$AO876:$AQ876),INDEX('Input| Escalations'!$F$27:$L$29,,MATCH(R$9,'Input| Escalations'!$F$21:$L$21,0))),0),0)</f>
        <v>0</v>
      </c>
      <c r="K876" s="194" cm="1">
        <f t="array" ref="K876">IF(LEN($F876)&gt;0,1+IFERROR(SUMPRODUCT(TRANSPOSE('Input| Projects'!$AO876:$AQ876),INDEX('Input| Escalations'!$F$27:$L$29,,MATCH(S$9,'Input| Escalations'!$F$21:$L$21,0))),0),0)</f>
        <v>0</v>
      </c>
      <c r="L876" s="194" cm="1">
        <f t="array" ref="L876">IF(LEN($F876)&gt;0,1+IFERROR(SUMPRODUCT(TRANSPOSE('Input| Projects'!$AO876:$AQ876),INDEX('Input| Escalations'!$F$27:$L$29,,MATCH(T$9,'Input| Escalations'!$F$21:$L$21,0))),0),0)</f>
        <v>0</v>
      </c>
      <c r="M876" s="194" cm="1">
        <f t="array" ref="M876">IF(LEN($F876)&gt;0,1+IFERROR(SUMPRODUCT(TRANSPOSE('Input| Projects'!$AO876:$AQ876),INDEX('Input| Escalations'!$F$27:$L$29,,MATCH(U$9,'Input| Escalations'!$F$21:$L$21,0))),0),0)</f>
        <v>0</v>
      </c>
      <c r="N876" s="194" cm="1">
        <f t="array" ref="N876">IF(LEN($F876)&gt;0,1+IFERROR(SUMPRODUCT(TRANSPOSE('Input| Projects'!$AO876:$AQ876),INDEX('Input| Escalations'!$F$27:$L$29,,MATCH(V$9,'Input| Escalations'!$F$21:$L$21,0))),0),0)</f>
        <v>0</v>
      </c>
      <c r="O876" s="194" cm="1">
        <f t="array" ref="O876">IF(LEN($F876)&gt;0,1+IFERROR(SUMPRODUCT(TRANSPOSE('Input| Projects'!$AO876:$AQ876),INDEX('Input| Escalations'!$F$27:$L$29,,MATCH(W$9,'Input| Escalations'!$F$21:$L$21,0))),0),0)</f>
        <v>0</v>
      </c>
      <c r="P876" s="10"/>
      <c r="Q876" s="172">
        <f>IFERROR(IF(ISNUMBER(FIND("decision",'Input| Setup'!$F$6)),'Input| Projects'!Y876,'Input| Projects'!I876)*'Input| Escalations'!$I$17*I876,0)</f>
        <v>0</v>
      </c>
      <c r="R876" s="172">
        <f>IFERROR(IF(ISNUMBER(FIND("decision",'Input| Setup'!$F$6)),'Input| Projects'!Z876,'Input| Projects'!J876)*'Input| Escalations'!$I$17*J876,0)</f>
        <v>0</v>
      </c>
      <c r="S876" s="172">
        <f>IFERROR(IF(ISNUMBER(FIND("decision",'Input| Setup'!$F$6)),'Input| Projects'!AA876,'Input| Projects'!K876)*'Input| Escalations'!$I$17*K876,0)</f>
        <v>0</v>
      </c>
      <c r="T876" s="172">
        <f>IFERROR(IF(ISNUMBER(FIND("decision",'Input| Setup'!$F$6)),'Input| Projects'!AB876,'Input| Projects'!L876)*'Input| Escalations'!$I$17*L876,0)</f>
        <v>0</v>
      </c>
      <c r="U876" s="172">
        <f>IFERROR(IF(ISNUMBER(FIND("decision",'Input| Setup'!$F$6)),'Input| Projects'!AC876,'Input| Projects'!M876)*'Input| Escalations'!$I$17*M876,0)</f>
        <v>0</v>
      </c>
      <c r="V876" s="172">
        <f>IFERROR(IF(ISNUMBER(FIND("decision",'Input| Setup'!$F$6)),'Input| Projects'!AD876,'Input| Projects'!N876)*'Input| Escalations'!$I$17*N876,0)</f>
        <v>0</v>
      </c>
      <c r="W876" s="172">
        <f>IFERROR(IF(ISNUMBER(FIND("decision",'Input| Setup'!$F$6)),'Input| Projects'!AE876,'Input| Projects'!O876)*'Input| Escalations'!$I$17*O876,0)</f>
        <v>0</v>
      </c>
      <c r="X876" s="175"/>
      <c r="Y876" s="172">
        <f>IF(ISNUMBER(FIND("decision",'Input| Setup'!$F$6)),'Input| Projects'!AG876,'Input| Projects'!Q876)*I876*'Input| Escalations'!$I$17</f>
        <v>0</v>
      </c>
      <c r="Z876" s="172">
        <f>IF(ISNUMBER(FIND("decision",'Input| Setup'!$F$6)),'Input| Projects'!AH876,'Input| Projects'!R876)*J876*'Input| Escalations'!$I$17</f>
        <v>0</v>
      </c>
      <c r="AA876" s="172">
        <f>IF(ISNUMBER(FIND("decision",'Input| Setup'!$F$6)),'Input| Projects'!AI876,'Input| Projects'!S876)*K876*'Input| Escalations'!$I$17</f>
        <v>0</v>
      </c>
      <c r="AB876" s="172">
        <f>IF(ISNUMBER(FIND("decision",'Input| Setup'!$F$6)),'Input| Projects'!AJ876,'Input| Projects'!T876)*L876*'Input| Escalations'!$I$17</f>
        <v>0</v>
      </c>
      <c r="AC876" s="172">
        <f>IF(ISNUMBER(FIND("decision",'Input| Setup'!$F$6)),'Input| Projects'!AK876,'Input| Projects'!U876)*M876*'Input| Escalations'!$I$17</f>
        <v>0</v>
      </c>
      <c r="AD876" s="172">
        <f>IF(ISNUMBER(FIND("decision",'Input| Setup'!$F$6)),'Input| Projects'!AL876,'Input| Projects'!V876)*N876*'Input| Escalations'!$I$17</f>
        <v>0</v>
      </c>
      <c r="AE876" s="172">
        <f>IF(ISNUMBER(FIND("decision",'Input| Setup'!$F$6)),'Input| Projects'!AM876,'Input| Projects'!W876)*O876*'Input| Escalations'!$I$17</f>
        <v>0</v>
      </c>
      <c r="AF876" s="175"/>
      <c r="AG876" s="172" cm="1">
        <f t="array" ref="AG876">IFERROR(--('Input| Projects'!$AS876="Yes")*_xlfn.SWITCH('Input| Overheads'!$C$50,"Direct costs",'Calc| Overheads Allocation'!C$8*Q876,"Internal labour",'Calc| Overheads Allocation'!C$8*Q876*'Input| Projects'!$AO876,"DNSP defined",'Calc| Overheads Allocation'!C$78*'Input| Projects'!$AV876,0),0)</f>
        <v>0</v>
      </c>
      <c r="AH876" s="172" cm="1">
        <f t="array" ref="AH876">IFERROR(--('Input| Projects'!$AS876="Yes")*_xlfn.SWITCH('Input| Overheads'!$C$50,"Direct costs",'Calc| Overheads Allocation'!D$8*R876,"Internal labour",'Calc| Overheads Allocation'!D$8*R876*'Input| Projects'!$AO876,"DNSP defined",'Calc| Overheads Allocation'!D$78*'Input| Projects'!$AV876,0),0)</f>
        <v>0</v>
      </c>
      <c r="AI876" s="172" cm="1">
        <f t="array" ref="AI876">IFERROR(--('Input| Projects'!$AS876="Yes")*_xlfn.SWITCH('Input| Overheads'!$C$50,"Direct costs",'Calc| Overheads Allocation'!E$8*S876,"Internal labour",'Calc| Overheads Allocation'!E$8*S876*'Input| Projects'!$AO876,"DNSP defined",'Calc| Overheads Allocation'!E$78*'Input| Projects'!$AV876,0),0)</f>
        <v>0</v>
      </c>
      <c r="AJ876" s="172" cm="1">
        <f t="array" ref="AJ876">IFERROR(--('Input| Projects'!$AS876="Yes")*_xlfn.SWITCH('Input| Overheads'!$C$50,"Direct costs",'Calc| Overheads Allocation'!F$8*T876,"Internal labour",'Calc| Overheads Allocation'!F$8*T876*'Input| Projects'!$AO876,"DNSP defined",'Calc| Overheads Allocation'!F$78*'Input| Projects'!$AV876,0),0)</f>
        <v>0</v>
      </c>
      <c r="AK876" s="172" cm="1">
        <f t="array" ref="AK876">IFERROR(--('Input| Projects'!$AS876="Yes")*_xlfn.SWITCH('Input| Overheads'!$C$50,"Direct costs",'Calc| Overheads Allocation'!G$8*U876,"Internal labour",'Calc| Overheads Allocation'!G$8*U876*'Input| Projects'!$AO876,"DNSP defined",'Calc| Overheads Allocation'!G$78*'Input| Projects'!$AV876,0),0)</f>
        <v>0</v>
      </c>
      <c r="AL876" s="172" cm="1">
        <f t="array" ref="AL876">IFERROR(--('Input| Projects'!$AS876="Yes")*_xlfn.SWITCH('Input| Overheads'!$C$50,"Direct costs",'Calc| Overheads Allocation'!H$8*V876,"Internal labour",'Calc| Overheads Allocation'!H$8*V876*'Input| Projects'!$AO876,"DNSP defined",'Calc| Overheads Allocation'!H$78*'Input| Projects'!$AV876,0),0)</f>
        <v>0</v>
      </c>
      <c r="AM876" s="172" cm="1">
        <f t="array" ref="AM876">IFERROR(--('Input| Projects'!$AS876="Yes")*_xlfn.SWITCH('Input| Overheads'!$C$50,"Direct costs",'Calc| Overheads Allocation'!I$8*W876,"Internal labour",'Calc| Overheads Allocation'!I$8*W876*'Input| Projects'!$AO876,"DNSP defined",'Calc| Overheads Allocation'!I$78*'Input| Projects'!$AV876,0),0)</f>
        <v>0</v>
      </c>
      <c r="AN876" s="175"/>
      <c r="AO876" s="172" cm="1">
        <f t="array" ref="AO876">IFERROR(--('Input| Projects'!$AT876="Yes")*_xlfn.SWITCH('Input| Overheads'!$C$50,"Direct costs",'Calc| Overheads Allocation'!C$9*Q876,"Internal labour",'Calc| Overheads Allocation'!C$9*Q876*'Input| Projects'!$AO876,"DNSP defined",'Calc| Overheads Allocation'!C$79*'Input| Projects'!$AW876,0),0)</f>
        <v>0</v>
      </c>
      <c r="AP876" s="172" cm="1">
        <f t="array" ref="AP876">IFERROR(--('Input| Projects'!$AT876="Yes")*_xlfn.SWITCH('Input| Overheads'!$C$50,"Direct costs",'Calc| Overheads Allocation'!D$9*R876,"Internal labour",'Calc| Overheads Allocation'!D$9*R876*'Input| Projects'!$AO876,"DNSP defined",'Calc| Overheads Allocation'!D$79*'Input| Projects'!$AW876,0),0)</f>
        <v>0</v>
      </c>
      <c r="AQ876" s="172" cm="1">
        <f t="array" ref="AQ876">IFERROR(--('Input| Projects'!$AT876="Yes")*_xlfn.SWITCH('Input| Overheads'!$C$50,"Direct costs",'Calc| Overheads Allocation'!E$9*S876,"Internal labour",'Calc| Overheads Allocation'!E$9*S876*'Input| Projects'!$AO876,"DNSP defined",'Calc| Overheads Allocation'!E$79*'Input| Projects'!$AW876,0),0)</f>
        <v>0</v>
      </c>
      <c r="AR876" s="172" cm="1">
        <f t="array" ref="AR876">IFERROR(--('Input| Projects'!$AT876="Yes")*_xlfn.SWITCH('Input| Overheads'!$C$50,"Direct costs",'Calc| Overheads Allocation'!F$9*T876,"Internal labour",'Calc| Overheads Allocation'!F$9*T876*'Input| Projects'!$AO876,"DNSP defined",'Calc| Overheads Allocation'!F$79*'Input| Projects'!$AW876,0),0)</f>
        <v>0</v>
      </c>
      <c r="AS876" s="172" cm="1">
        <f t="array" ref="AS876">IFERROR(--('Input| Projects'!$AT876="Yes")*_xlfn.SWITCH('Input| Overheads'!$C$50,"Direct costs",'Calc| Overheads Allocation'!G$9*U876,"Internal labour",'Calc| Overheads Allocation'!G$9*U876*'Input| Projects'!$AO876,"DNSP defined",'Calc| Overheads Allocation'!G$79*'Input| Projects'!$AW876,0),0)</f>
        <v>0</v>
      </c>
      <c r="AT876" s="172" cm="1">
        <f t="array" ref="AT876">IFERROR(--('Input| Projects'!$AT876="Yes")*_xlfn.SWITCH('Input| Overheads'!$C$50,"Direct costs",'Calc| Overheads Allocation'!H$9*V876,"Internal labour",'Calc| Overheads Allocation'!H$9*V876*'Input| Projects'!$AO876,"DNSP defined",'Calc| Overheads Allocation'!H$79*'Input| Projects'!$AW876,0),0)</f>
        <v>0</v>
      </c>
      <c r="AU876" s="172" cm="1">
        <f t="array" ref="AU876">IFERROR(--('Input| Projects'!$AT876="Yes")*_xlfn.SWITCH('Input| Overheads'!$C$50,"Direct costs",'Calc| Overheads Allocation'!I$9*W876,"Internal labour",'Calc| Overheads Allocation'!I$9*W876*'Input| Projects'!$AO876,"DNSP defined",'Calc| Overheads Allocation'!I$79*'Input| Projects'!$AW876,0),0)</f>
        <v>0</v>
      </c>
      <c r="AV876" s="175"/>
      <c r="AW876" s="172">
        <f t="shared" si="310"/>
        <v>0</v>
      </c>
      <c r="AX876" s="172">
        <f t="shared" si="311"/>
        <v>0</v>
      </c>
      <c r="AY876" s="172">
        <f t="shared" si="312"/>
        <v>0</v>
      </c>
      <c r="AZ876" s="172">
        <f t="shared" si="313"/>
        <v>0</v>
      </c>
      <c r="BA876" s="172">
        <f t="shared" si="314"/>
        <v>0</v>
      </c>
      <c r="BB876" s="172">
        <f t="shared" si="315"/>
        <v>0</v>
      </c>
      <c r="BC876" s="172">
        <f t="shared" si="316"/>
        <v>0</v>
      </c>
      <c r="BD876" s="176"/>
      <c r="BE876" s="172">
        <f t="shared" si="317"/>
        <v>0</v>
      </c>
      <c r="BF876" s="172">
        <f t="shared" si="318"/>
        <v>0</v>
      </c>
      <c r="BG876" s="172">
        <f t="shared" si="319"/>
        <v>0</v>
      </c>
      <c r="BH876" s="172">
        <f t="shared" si="320"/>
        <v>0</v>
      </c>
      <c r="BI876" s="172">
        <f t="shared" si="321"/>
        <v>0</v>
      </c>
      <c r="BJ876" s="172">
        <f t="shared" si="322"/>
        <v>0</v>
      </c>
      <c r="BK876" s="172">
        <f t="shared" si="323"/>
        <v>0</v>
      </c>
      <c r="BL876" s="176"/>
      <c r="BM876" s="172">
        <f t="shared" si="302"/>
        <v>0</v>
      </c>
      <c r="BN876" s="172">
        <f t="shared" si="303"/>
        <v>0</v>
      </c>
      <c r="BO876" s="172">
        <f t="shared" si="304"/>
        <v>0</v>
      </c>
      <c r="BP876" s="172">
        <f t="shared" si="305"/>
        <v>0</v>
      </c>
      <c r="BQ876" s="172">
        <f t="shared" si="306"/>
        <v>0</v>
      </c>
      <c r="BR876" s="172">
        <f t="shared" si="307"/>
        <v>0</v>
      </c>
      <c r="BS876" s="172">
        <f t="shared" si="308"/>
        <v>0</v>
      </c>
      <c r="BT876" s="55"/>
      <c r="BU876" s="158">
        <f>SUMIF('Input| Projects'!$BA$8:$CX$8,RIGHT(BU$9,3),'Input| Projects'!$BA876:$CX876)</f>
        <v>0</v>
      </c>
      <c r="BV876" s="158">
        <f>SUMIF('Input| Projects'!$BA$8:$CX$8,RIGHT(BV$9,3),'Input| Projects'!$BA876:$CX876)</f>
        <v>0</v>
      </c>
      <c r="BW876" s="79" t="str">
        <f t="shared" si="309"/>
        <v/>
      </c>
    </row>
    <row r="877" spans="2:75" x14ac:dyDescent="0.2">
      <c r="B877" s="123">
        <f>IFERROR('Input| Projects'!B877,"")</f>
        <v>868</v>
      </c>
      <c r="C877" s="160" t="str">
        <f>IFERROR(IF('Input| Projects'!C877="","",'Input| Projects'!C877),"")</f>
        <v/>
      </c>
      <c r="D877" s="160" t="str">
        <f>IFERROR(IF('Input| Projects'!D877="","",'Input| Projects'!D877),"")</f>
        <v/>
      </c>
      <c r="E877" s="53"/>
      <c r="F877" s="160" t="str">
        <f>IF(LEN('Input| Projects'!F877)&gt;0,'Input| Projects'!F877,"")</f>
        <v/>
      </c>
      <c r="G877" s="160" t="str">
        <f>IF(LEN('Input| Projects'!G877)&gt;0,'Input| Projects'!G877,"")</f>
        <v/>
      </c>
      <c r="H877" s="10"/>
      <c r="I877" s="194" cm="1">
        <f t="array" ref="I877">IF(LEN($F877)&gt;0,1+IFERROR(SUMPRODUCT(TRANSPOSE('Input| Projects'!$AO877:$AQ877),INDEX('Input| Escalations'!$F$27:$L$29,,MATCH(Q$9,'Input| Escalations'!$F$21:$L$21,0))),0),0)</f>
        <v>0</v>
      </c>
      <c r="J877" s="194" cm="1">
        <f t="array" ref="J877">IF(LEN($F877)&gt;0,1+IFERROR(SUMPRODUCT(TRANSPOSE('Input| Projects'!$AO877:$AQ877),INDEX('Input| Escalations'!$F$27:$L$29,,MATCH(R$9,'Input| Escalations'!$F$21:$L$21,0))),0),0)</f>
        <v>0</v>
      </c>
      <c r="K877" s="194" cm="1">
        <f t="array" ref="K877">IF(LEN($F877)&gt;0,1+IFERROR(SUMPRODUCT(TRANSPOSE('Input| Projects'!$AO877:$AQ877),INDEX('Input| Escalations'!$F$27:$L$29,,MATCH(S$9,'Input| Escalations'!$F$21:$L$21,0))),0),0)</f>
        <v>0</v>
      </c>
      <c r="L877" s="194" cm="1">
        <f t="array" ref="L877">IF(LEN($F877)&gt;0,1+IFERROR(SUMPRODUCT(TRANSPOSE('Input| Projects'!$AO877:$AQ877),INDEX('Input| Escalations'!$F$27:$L$29,,MATCH(T$9,'Input| Escalations'!$F$21:$L$21,0))),0),0)</f>
        <v>0</v>
      </c>
      <c r="M877" s="194" cm="1">
        <f t="array" ref="M877">IF(LEN($F877)&gt;0,1+IFERROR(SUMPRODUCT(TRANSPOSE('Input| Projects'!$AO877:$AQ877),INDEX('Input| Escalations'!$F$27:$L$29,,MATCH(U$9,'Input| Escalations'!$F$21:$L$21,0))),0),0)</f>
        <v>0</v>
      </c>
      <c r="N877" s="194" cm="1">
        <f t="array" ref="N877">IF(LEN($F877)&gt;0,1+IFERROR(SUMPRODUCT(TRANSPOSE('Input| Projects'!$AO877:$AQ877),INDEX('Input| Escalations'!$F$27:$L$29,,MATCH(V$9,'Input| Escalations'!$F$21:$L$21,0))),0),0)</f>
        <v>0</v>
      </c>
      <c r="O877" s="194" cm="1">
        <f t="array" ref="O877">IF(LEN($F877)&gt;0,1+IFERROR(SUMPRODUCT(TRANSPOSE('Input| Projects'!$AO877:$AQ877),INDEX('Input| Escalations'!$F$27:$L$29,,MATCH(W$9,'Input| Escalations'!$F$21:$L$21,0))),0),0)</f>
        <v>0</v>
      </c>
      <c r="P877" s="10"/>
      <c r="Q877" s="172">
        <f>IFERROR(IF(ISNUMBER(FIND("decision",'Input| Setup'!$F$6)),'Input| Projects'!Y877,'Input| Projects'!I877)*'Input| Escalations'!$I$17*I877,0)</f>
        <v>0</v>
      </c>
      <c r="R877" s="172">
        <f>IFERROR(IF(ISNUMBER(FIND("decision",'Input| Setup'!$F$6)),'Input| Projects'!Z877,'Input| Projects'!J877)*'Input| Escalations'!$I$17*J877,0)</f>
        <v>0</v>
      </c>
      <c r="S877" s="172">
        <f>IFERROR(IF(ISNUMBER(FIND("decision",'Input| Setup'!$F$6)),'Input| Projects'!AA877,'Input| Projects'!K877)*'Input| Escalations'!$I$17*K877,0)</f>
        <v>0</v>
      </c>
      <c r="T877" s="172">
        <f>IFERROR(IF(ISNUMBER(FIND("decision",'Input| Setup'!$F$6)),'Input| Projects'!AB877,'Input| Projects'!L877)*'Input| Escalations'!$I$17*L877,0)</f>
        <v>0</v>
      </c>
      <c r="U877" s="172">
        <f>IFERROR(IF(ISNUMBER(FIND("decision",'Input| Setup'!$F$6)),'Input| Projects'!AC877,'Input| Projects'!M877)*'Input| Escalations'!$I$17*M877,0)</f>
        <v>0</v>
      </c>
      <c r="V877" s="172">
        <f>IFERROR(IF(ISNUMBER(FIND("decision",'Input| Setup'!$F$6)),'Input| Projects'!AD877,'Input| Projects'!N877)*'Input| Escalations'!$I$17*N877,0)</f>
        <v>0</v>
      </c>
      <c r="W877" s="172">
        <f>IFERROR(IF(ISNUMBER(FIND("decision",'Input| Setup'!$F$6)),'Input| Projects'!AE877,'Input| Projects'!O877)*'Input| Escalations'!$I$17*O877,0)</f>
        <v>0</v>
      </c>
      <c r="X877" s="175"/>
      <c r="Y877" s="172">
        <f>IF(ISNUMBER(FIND("decision",'Input| Setup'!$F$6)),'Input| Projects'!AG877,'Input| Projects'!Q877)*I877*'Input| Escalations'!$I$17</f>
        <v>0</v>
      </c>
      <c r="Z877" s="172">
        <f>IF(ISNUMBER(FIND("decision",'Input| Setup'!$F$6)),'Input| Projects'!AH877,'Input| Projects'!R877)*J877*'Input| Escalations'!$I$17</f>
        <v>0</v>
      </c>
      <c r="AA877" s="172">
        <f>IF(ISNUMBER(FIND("decision",'Input| Setup'!$F$6)),'Input| Projects'!AI877,'Input| Projects'!S877)*K877*'Input| Escalations'!$I$17</f>
        <v>0</v>
      </c>
      <c r="AB877" s="172">
        <f>IF(ISNUMBER(FIND("decision",'Input| Setup'!$F$6)),'Input| Projects'!AJ877,'Input| Projects'!T877)*L877*'Input| Escalations'!$I$17</f>
        <v>0</v>
      </c>
      <c r="AC877" s="172">
        <f>IF(ISNUMBER(FIND("decision",'Input| Setup'!$F$6)),'Input| Projects'!AK877,'Input| Projects'!U877)*M877*'Input| Escalations'!$I$17</f>
        <v>0</v>
      </c>
      <c r="AD877" s="172">
        <f>IF(ISNUMBER(FIND("decision",'Input| Setup'!$F$6)),'Input| Projects'!AL877,'Input| Projects'!V877)*N877*'Input| Escalations'!$I$17</f>
        <v>0</v>
      </c>
      <c r="AE877" s="172">
        <f>IF(ISNUMBER(FIND("decision",'Input| Setup'!$F$6)),'Input| Projects'!AM877,'Input| Projects'!W877)*O877*'Input| Escalations'!$I$17</f>
        <v>0</v>
      </c>
      <c r="AF877" s="175"/>
      <c r="AG877" s="172" cm="1">
        <f t="array" ref="AG877">IFERROR(--('Input| Projects'!$AS877="Yes")*_xlfn.SWITCH('Input| Overheads'!$C$50,"Direct costs",'Calc| Overheads Allocation'!C$8*Q877,"Internal labour",'Calc| Overheads Allocation'!C$8*Q877*'Input| Projects'!$AO877,"DNSP defined",'Calc| Overheads Allocation'!C$78*'Input| Projects'!$AV877,0),0)</f>
        <v>0</v>
      </c>
      <c r="AH877" s="172" cm="1">
        <f t="array" ref="AH877">IFERROR(--('Input| Projects'!$AS877="Yes")*_xlfn.SWITCH('Input| Overheads'!$C$50,"Direct costs",'Calc| Overheads Allocation'!D$8*R877,"Internal labour",'Calc| Overheads Allocation'!D$8*R877*'Input| Projects'!$AO877,"DNSP defined",'Calc| Overheads Allocation'!D$78*'Input| Projects'!$AV877,0),0)</f>
        <v>0</v>
      </c>
      <c r="AI877" s="172" cm="1">
        <f t="array" ref="AI877">IFERROR(--('Input| Projects'!$AS877="Yes")*_xlfn.SWITCH('Input| Overheads'!$C$50,"Direct costs",'Calc| Overheads Allocation'!E$8*S877,"Internal labour",'Calc| Overheads Allocation'!E$8*S877*'Input| Projects'!$AO877,"DNSP defined",'Calc| Overheads Allocation'!E$78*'Input| Projects'!$AV877,0),0)</f>
        <v>0</v>
      </c>
      <c r="AJ877" s="172" cm="1">
        <f t="array" ref="AJ877">IFERROR(--('Input| Projects'!$AS877="Yes")*_xlfn.SWITCH('Input| Overheads'!$C$50,"Direct costs",'Calc| Overheads Allocation'!F$8*T877,"Internal labour",'Calc| Overheads Allocation'!F$8*T877*'Input| Projects'!$AO877,"DNSP defined",'Calc| Overheads Allocation'!F$78*'Input| Projects'!$AV877,0),0)</f>
        <v>0</v>
      </c>
      <c r="AK877" s="172" cm="1">
        <f t="array" ref="AK877">IFERROR(--('Input| Projects'!$AS877="Yes")*_xlfn.SWITCH('Input| Overheads'!$C$50,"Direct costs",'Calc| Overheads Allocation'!G$8*U877,"Internal labour",'Calc| Overheads Allocation'!G$8*U877*'Input| Projects'!$AO877,"DNSP defined",'Calc| Overheads Allocation'!G$78*'Input| Projects'!$AV877,0),0)</f>
        <v>0</v>
      </c>
      <c r="AL877" s="172" cm="1">
        <f t="array" ref="AL877">IFERROR(--('Input| Projects'!$AS877="Yes")*_xlfn.SWITCH('Input| Overheads'!$C$50,"Direct costs",'Calc| Overheads Allocation'!H$8*V877,"Internal labour",'Calc| Overheads Allocation'!H$8*V877*'Input| Projects'!$AO877,"DNSP defined",'Calc| Overheads Allocation'!H$78*'Input| Projects'!$AV877,0),0)</f>
        <v>0</v>
      </c>
      <c r="AM877" s="172" cm="1">
        <f t="array" ref="AM877">IFERROR(--('Input| Projects'!$AS877="Yes")*_xlfn.SWITCH('Input| Overheads'!$C$50,"Direct costs",'Calc| Overheads Allocation'!I$8*W877,"Internal labour",'Calc| Overheads Allocation'!I$8*W877*'Input| Projects'!$AO877,"DNSP defined",'Calc| Overheads Allocation'!I$78*'Input| Projects'!$AV877,0),0)</f>
        <v>0</v>
      </c>
      <c r="AN877" s="175"/>
      <c r="AO877" s="172" cm="1">
        <f t="array" ref="AO877">IFERROR(--('Input| Projects'!$AT877="Yes")*_xlfn.SWITCH('Input| Overheads'!$C$50,"Direct costs",'Calc| Overheads Allocation'!C$9*Q877,"Internal labour",'Calc| Overheads Allocation'!C$9*Q877*'Input| Projects'!$AO877,"DNSP defined",'Calc| Overheads Allocation'!C$79*'Input| Projects'!$AW877,0),0)</f>
        <v>0</v>
      </c>
      <c r="AP877" s="172" cm="1">
        <f t="array" ref="AP877">IFERROR(--('Input| Projects'!$AT877="Yes")*_xlfn.SWITCH('Input| Overheads'!$C$50,"Direct costs",'Calc| Overheads Allocation'!D$9*R877,"Internal labour",'Calc| Overheads Allocation'!D$9*R877*'Input| Projects'!$AO877,"DNSP defined",'Calc| Overheads Allocation'!D$79*'Input| Projects'!$AW877,0),0)</f>
        <v>0</v>
      </c>
      <c r="AQ877" s="172" cm="1">
        <f t="array" ref="AQ877">IFERROR(--('Input| Projects'!$AT877="Yes")*_xlfn.SWITCH('Input| Overheads'!$C$50,"Direct costs",'Calc| Overheads Allocation'!E$9*S877,"Internal labour",'Calc| Overheads Allocation'!E$9*S877*'Input| Projects'!$AO877,"DNSP defined",'Calc| Overheads Allocation'!E$79*'Input| Projects'!$AW877,0),0)</f>
        <v>0</v>
      </c>
      <c r="AR877" s="172" cm="1">
        <f t="array" ref="AR877">IFERROR(--('Input| Projects'!$AT877="Yes")*_xlfn.SWITCH('Input| Overheads'!$C$50,"Direct costs",'Calc| Overheads Allocation'!F$9*T877,"Internal labour",'Calc| Overheads Allocation'!F$9*T877*'Input| Projects'!$AO877,"DNSP defined",'Calc| Overheads Allocation'!F$79*'Input| Projects'!$AW877,0),0)</f>
        <v>0</v>
      </c>
      <c r="AS877" s="172" cm="1">
        <f t="array" ref="AS877">IFERROR(--('Input| Projects'!$AT877="Yes")*_xlfn.SWITCH('Input| Overheads'!$C$50,"Direct costs",'Calc| Overheads Allocation'!G$9*U877,"Internal labour",'Calc| Overheads Allocation'!G$9*U877*'Input| Projects'!$AO877,"DNSP defined",'Calc| Overheads Allocation'!G$79*'Input| Projects'!$AW877,0),0)</f>
        <v>0</v>
      </c>
      <c r="AT877" s="172" cm="1">
        <f t="array" ref="AT877">IFERROR(--('Input| Projects'!$AT877="Yes")*_xlfn.SWITCH('Input| Overheads'!$C$50,"Direct costs",'Calc| Overheads Allocation'!H$9*V877,"Internal labour",'Calc| Overheads Allocation'!H$9*V877*'Input| Projects'!$AO877,"DNSP defined",'Calc| Overheads Allocation'!H$79*'Input| Projects'!$AW877,0),0)</f>
        <v>0</v>
      </c>
      <c r="AU877" s="172" cm="1">
        <f t="array" ref="AU877">IFERROR(--('Input| Projects'!$AT877="Yes")*_xlfn.SWITCH('Input| Overheads'!$C$50,"Direct costs",'Calc| Overheads Allocation'!I$9*W877,"Internal labour",'Calc| Overheads Allocation'!I$9*W877*'Input| Projects'!$AO877,"DNSP defined",'Calc| Overheads Allocation'!I$79*'Input| Projects'!$AW877,0),0)</f>
        <v>0</v>
      </c>
      <c r="AV877" s="175"/>
      <c r="AW877" s="172">
        <f t="shared" si="310"/>
        <v>0</v>
      </c>
      <c r="AX877" s="172">
        <f t="shared" si="311"/>
        <v>0</v>
      </c>
      <c r="AY877" s="172">
        <f t="shared" si="312"/>
        <v>0</v>
      </c>
      <c r="AZ877" s="172">
        <f t="shared" si="313"/>
        <v>0</v>
      </c>
      <c r="BA877" s="172">
        <f t="shared" si="314"/>
        <v>0</v>
      </c>
      <c r="BB877" s="172">
        <f t="shared" si="315"/>
        <v>0</v>
      </c>
      <c r="BC877" s="172">
        <f t="shared" si="316"/>
        <v>0</v>
      </c>
      <c r="BD877" s="176"/>
      <c r="BE877" s="172">
        <f t="shared" si="317"/>
        <v>0</v>
      </c>
      <c r="BF877" s="172">
        <f t="shared" si="318"/>
        <v>0</v>
      </c>
      <c r="BG877" s="172">
        <f t="shared" si="319"/>
        <v>0</v>
      </c>
      <c r="BH877" s="172">
        <f t="shared" si="320"/>
        <v>0</v>
      </c>
      <c r="BI877" s="172">
        <f t="shared" si="321"/>
        <v>0</v>
      </c>
      <c r="BJ877" s="172">
        <f t="shared" si="322"/>
        <v>0</v>
      </c>
      <c r="BK877" s="172">
        <f t="shared" si="323"/>
        <v>0</v>
      </c>
      <c r="BL877" s="176"/>
      <c r="BM877" s="172">
        <f t="shared" si="302"/>
        <v>0</v>
      </c>
      <c r="BN877" s="172">
        <f t="shared" si="303"/>
        <v>0</v>
      </c>
      <c r="BO877" s="172">
        <f t="shared" si="304"/>
        <v>0</v>
      </c>
      <c r="BP877" s="172">
        <f t="shared" si="305"/>
        <v>0</v>
      </c>
      <c r="BQ877" s="172">
        <f t="shared" si="306"/>
        <v>0</v>
      </c>
      <c r="BR877" s="172">
        <f t="shared" si="307"/>
        <v>0</v>
      </c>
      <c r="BS877" s="172">
        <f t="shared" si="308"/>
        <v>0</v>
      </c>
      <c r="BT877" s="55"/>
      <c r="BU877" s="158">
        <f>SUMIF('Input| Projects'!$BA$8:$CX$8,RIGHT(BU$9,3),'Input| Projects'!$BA877:$CX877)</f>
        <v>0</v>
      </c>
      <c r="BV877" s="158">
        <f>SUMIF('Input| Projects'!$BA$8:$CX$8,RIGHT(BV$9,3),'Input| Projects'!$BA877:$CX877)</f>
        <v>0</v>
      </c>
      <c r="BW877" s="79" t="str">
        <f t="shared" si="309"/>
        <v/>
      </c>
    </row>
    <row r="878" spans="2:75" x14ac:dyDescent="0.2">
      <c r="B878" s="123">
        <f>IFERROR('Input| Projects'!B878,"")</f>
        <v>869</v>
      </c>
      <c r="C878" s="160" t="str">
        <f>IFERROR(IF('Input| Projects'!C878="","",'Input| Projects'!C878),"")</f>
        <v/>
      </c>
      <c r="D878" s="160" t="str">
        <f>IFERROR(IF('Input| Projects'!D878="","",'Input| Projects'!D878),"")</f>
        <v/>
      </c>
      <c r="E878" s="53"/>
      <c r="F878" s="160" t="str">
        <f>IF(LEN('Input| Projects'!F878)&gt;0,'Input| Projects'!F878,"")</f>
        <v/>
      </c>
      <c r="G878" s="160" t="str">
        <f>IF(LEN('Input| Projects'!G878)&gt;0,'Input| Projects'!G878,"")</f>
        <v/>
      </c>
      <c r="H878" s="10"/>
      <c r="I878" s="194" cm="1">
        <f t="array" ref="I878">IF(LEN($F878)&gt;0,1+IFERROR(SUMPRODUCT(TRANSPOSE('Input| Projects'!$AO878:$AQ878),INDEX('Input| Escalations'!$F$27:$L$29,,MATCH(Q$9,'Input| Escalations'!$F$21:$L$21,0))),0),0)</f>
        <v>0</v>
      </c>
      <c r="J878" s="194" cm="1">
        <f t="array" ref="J878">IF(LEN($F878)&gt;0,1+IFERROR(SUMPRODUCT(TRANSPOSE('Input| Projects'!$AO878:$AQ878),INDEX('Input| Escalations'!$F$27:$L$29,,MATCH(R$9,'Input| Escalations'!$F$21:$L$21,0))),0),0)</f>
        <v>0</v>
      </c>
      <c r="K878" s="194" cm="1">
        <f t="array" ref="K878">IF(LEN($F878)&gt;0,1+IFERROR(SUMPRODUCT(TRANSPOSE('Input| Projects'!$AO878:$AQ878),INDEX('Input| Escalations'!$F$27:$L$29,,MATCH(S$9,'Input| Escalations'!$F$21:$L$21,0))),0),0)</f>
        <v>0</v>
      </c>
      <c r="L878" s="194" cm="1">
        <f t="array" ref="L878">IF(LEN($F878)&gt;0,1+IFERROR(SUMPRODUCT(TRANSPOSE('Input| Projects'!$AO878:$AQ878),INDEX('Input| Escalations'!$F$27:$L$29,,MATCH(T$9,'Input| Escalations'!$F$21:$L$21,0))),0),0)</f>
        <v>0</v>
      </c>
      <c r="M878" s="194" cm="1">
        <f t="array" ref="M878">IF(LEN($F878)&gt;0,1+IFERROR(SUMPRODUCT(TRANSPOSE('Input| Projects'!$AO878:$AQ878),INDEX('Input| Escalations'!$F$27:$L$29,,MATCH(U$9,'Input| Escalations'!$F$21:$L$21,0))),0),0)</f>
        <v>0</v>
      </c>
      <c r="N878" s="194" cm="1">
        <f t="array" ref="N878">IF(LEN($F878)&gt;0,1+IFERROR(SUMPRODUCT(TRANSPOSE('Input| Projects'!$AO878:$AQ878),INDEX('Input| Escalations'!$F$27:$L$29,,MATCH(V$9,'Input| Escalations'!$F$21:$L$21,0))),0),0)</f>
        <v>0</v>
      </c>
      <c r="O878" s="194" cm="1">
        <f t="array" ref="O878">IF(LEN($F878)&gt;0,1+IFERROR(SUMPRODUCT(TRANSPOSE('Input| Projects'!$AO878:$AQ878),INDEX('Input| Escalations'!$F$27:$L$29,,MATCH(W$9,'Input| Escalations'!$F$21:$L$21,0))),0),0)</f>
        <v>0</v>
      </c>
      <c r="P878" s="10"/>
      <c r="Q878" s="172">
        <f>IFERROR(IF(ISNUMBER(FIND("decision",'Input| Setup'!$F$6)),'Input| Projects'!Y878,'Input| Projects'!I878)*'Input| Escalations'!$I$17*I878,0)</f>
        <v>0</v>
      </c>
      <c r="R878" s="172">
        <f>IFERROR(IF(ISNUMBER(FIND("decision",'Input| Setup'!$F$6)),'Input| Projects'!Z878,'Input| Projects'!J878)*'Input| Escalations'!$I$17*J878,0)</f>
        <v>0</v>
      </c>
      <c r="S878" s="172">
        <f>IFERROR(IF(ISNUMBER(FIND("decision",'Input| Setup'!$F$6)),'Input| Projects'!AA878,'Input| Projects'!K878)*'Input| Escalations'!$I$17*K878,0)</f>
        <v>0</v>
      </c>
      <c r="T878" s="172">
        <f>IFERROR(IF(ISNUMBER(FIND("decision",'Input| Setup'!$F$6)),'Input| Projects'!AB878,'Input| Projects'!L878)*'Input| Escalations'!$I$17*L878,0)</f>
        <v>0</v>
      </c>
      <c r="U878" s="172">
        <f>IFERROR(IF(ISNUMBER(FIND("decision",'Input| Setup'!$F$6)),'Input| Projects'!AC878,'Input| Projects'!M878)*'Input| Escalations'!$I$17*M878,0)</f>
        <v>0</v>
      </c>
      <c r="V878" s="172">
        <f>IFERROR(IF(ISNUMBER(FIND("decision",'Input| Setup'!$F$6)),'Input| Projects'!AD878,'Input| Projects'!N878)*'Input| Escalations'!$I$17*N878,0)</f>
        <v>0</v>
      </c>
      <c r="W878" s="172">
        <f>IFERROR(IF(ISNUMBER(FIND("decision",'Input| Setup'!$F$6)),'Input| Projects'!AE878,'Input| Projects'!O878)*'Input| Escalations'!$I$17*O878,0)</f>
        <v>0</v>
      </c>
      <c r="X878" s="175"/>
      <c r="Y878" s="172">
        <f>IF(ISNUMBER(FIND("decision",'Input| Setup'!$F$6)),'Input| Projects'!AG878,'Input| Projects'!Q878)*I878*'Input| Escalations'!$I$17</f>
        <v>0</v>
      </c>
      <c r="Z878" s="172">
        <f>IF(ISNUMBER(FIND("decision",'Input| Setup'!$F$6)),'Input| Projects'!AH878,'Input| Projects'!R878)*J878*'Input| Escalations'!$I$17</f>
        <v>0</v>
      </c>
      <c r="AA878" s="172">
        <f>IF(ISNUMBER(FIND("decision",'Input| Setup'!$F$6)),'Input| Projects'!AI878,'Input| Projects'!S878)*K878*'Input| Escalations'!$I$17</f>
        <v>0</v>
      </c>
      <c r="AB878" s="172">
        <f>IF(ISNUMBER(FIND("decision",'Input| Setup'!$F$6)),'Input| Projects'!AJ878,'Input| Projects'!T878)*L878*'Input| Escalations'!$I$17</f>
        <v>0</v>
      </c>
      <c r="AC878" s="172">
        <f>IF(ISNUMBER(FIND("decision",'Input| Setup'!$F$6)),'Input| Projects'!AK878,'Input| Projects'!U878)*M878*'Input| Escalations'!$I$17</f>
        <v>0</v>
      </c>
      <c r="AD878" s="172">
        <f>IF(ISNUMBER(FIND("decision",'Input| Setup'!$F$6)),'Input| Projects'!AL878,'Input| Projects'!V878)*N878*'Input| Escalations'!$I$17</f>
        <v>0</v>
      </c>
      <c r="AE878" s="172">
        <f>IF(ISNUMBER(FIND("decision",'Input| Setup'!$F$6)),'Input| Projects'!AM878,'Input| Projects'!W878)*O878*'Input| Escalations'!$I$17</f>
        <v>0</v>
      </c>
      <c r="AF878" s="175"/>
      <c r="AG878" s="172" cm="1">
        <f t="array" ref="AG878">IFERROR(--('Input| Projects'!$AS878="Yes")*_xlfn.SWITCH('Input| Overheads'!$C$50,"Direct costs",'Calc| Overheads Allocation'!C$8*Q878,"Internal labour",'Calc| Overheads Allocation'!C$8*Q878*'Input| Projects'!$AO878,"DNSP defined",'Calc| Overheads Allocation'!C$78*'Input| Projects'!$AV878,0),0)</f>
        <v>0</v>
      </c>
      <c r="AH878" s="172" cm="1">
        <f t="array" ref="AH878">IFERROR(--('Input| Projects'!$AS878="Yes")*_xlfn.SWITCH('Input| Overheads'!$C$50,"Direct costs",'Calc| Overheads Allocation'!D$8*R878,"Internal labour",'Calc| Overheads Allocation'!D$8*R878*'Input| Projects'!$AO878,"DNSP defined",'Calc| Overheads Allocation'!D$78*'Input| Projects'!$AV878,0),0)</f>
        <v>0</v>
      </c>
      <c r="AI878" s="172" cm="1">
        <f t="array" ref="AI878">IFERROR(--('Input| Projects'!$AS878="Yes")*_xlfn.SWITCH('Input| Overheads'!$C$50,"Direct costs",'Calc| Overheads Allocation'!E$8*S878,"Internal labour",'Calc| Overheads Allocation'!E$8*S878*'Input| Projects'!$AO878,"DNSP defined",'Calc| Overheads Allocation'!E$78*'Input| Projects'!$AV878,0),0)</f>
        <v>0</v>
      </c>
      <c r="AJ878" s="172" cm="1">
        <f t="array" ref="AJ878">IFERROR(--('Input| Projects'!$AS878="Yes")*_xlfn.SWITCH('Input| Overheads'!$C$50,"Direct costs",'Calc| Overheads Allocation'!F$8*T878,"Internal labour",'Calc| Overheads Allocation'!F$8*T878*'Input| Projects'!$AO878,"DNSP defined",'Calc| Overheads Allocation'!F$78*'Input| Projects'!$AV878,0),0)</f>
        <v>0</v>
      </c>
      <c r="AK878" s="172" cm="1">
        <f t="array" ref="AK878">IFERROR(--('Input| Projects'!$AS878="Yes")*_xlfn.SWITCH('Input| Overheads'!$C$50,"Direct costs",'Calc| Overheads Allocation'!G$8*U878,"Internal labour",'Calc| Overheads Allocation'!G$8*U878*'Input| Projects'!$AO878,"DNSP defined",'Calc| Overheads Allocation'!G$78*'Input| Projects'!$AV878,0),0)</f>
        <v>0</v>
      </c>
      <c r="AL878" s="172" cm="1">
        <f t="array" ref="AL878">IFERROR(--('Input| Projects'!$AS878="Yes")*_xlfn.SWITCH('Input| Overheads'!$C$50,"Direct costs",'Calc| Overheads Allocation'!H$8*V878,"Internal labour",'Calc| Overheads Allocation'!H$8*V878*'Input| Projects'!$AO878,"DNSP defined",'Calc| Overheads Allocation'!H$78*'Input| Projects'!$AV878,0),0)</f>
        <v>0</v>
      </c>
      <c r="AM878" s="172" cm="1">
        <f t="array" ref="AM878">IFERROR(--('Input| Projects'!$AS878="Yes")*_xlfn.SWITCH('Input| Overheads'!$C$50,"Direct costs",'Calc| Overheads Allocation'!I$8*W878,"Internal labour",'Calc| Overheads Allocation'!I$8*W878*'Input| Projects'!$AO878,"DNSP defined",'Calc| Overheads Allocation'!I$78*'Input| Projects'!$AV878,0),0)</f>
        <v>0</v>
      </c>
      <c r="AN878" s="175"/>
      <c r="AO878" s="172" cm="1">
        <f t="array" ref="AO878">IFERROR(--('Input| Projects'!$AT878="Yes")*_xlfn.SWITCH('Input| Overheads'!$C$50,"Direct costs",'Calc| Overheads Allocation'!C$9*Q878,"Internal labour",'Calc| Overheads Allocation'!C$9*Q878*'Input| Projects'!$AO878,"DNSP defined",'Calc| Overheads Allocation'!C$79*'Input| Projects'!$AW878,0),0)</f>
        <v>0</v>
      </c>
      <c r="AP878" s="172" cm="1">
        <f t="array" ref="AP878">IFERROR(--('Input| Projects'!$AT878="Yes")*_xlfn.SWITCH('Input| Overheads'!$C$50,"Direct costs",'Calc| Overheads Allocation'!D$9*R878,"Internal labour",'Calc| Overheads Allocation'!D$9*R878*'Input| Projects'!$AO878,"DNSP defined",'Calc| Overheads Allocation'!D$79*'Input| Projects'!$AW878,0),0)</f>
        <v>0</v>
      </c>
      <c r="AQ878" s="172" cm="1">
        <f t="array" ref="AQ878">IFERROR(--('Input| Projects'!$AT878="Yes")*_xlfn.SWITCH('Input| Overheads'!$C$50,"Direct costs",'Calc| Overheads Allocation'!E$9*S878,"Internal labour",'Calc| Overheads Allocation'!E$9*S878*'Input| Projects'!$AO878,"DNSP defined",'Calc| Overheads Allocation'!E$79*'Input| Projects'!$AW878,0),0)</f>
        <v>0</v>
      </c>
      <c r="AR878" s="172" cm="1">
        <f t="array" ref="AR878">IFERROR(--('Input| Projects'!$AT878="Yes")*_xlfn.SWITCH('Input| Overheads'!$C$50,"Direct costs",'Calc| Overheads Allocation'!F$9*T878,"Internal labour",'Calc| Overheads Allocation'!F$9*T878*'Input| Projects'!$AO878,"DNSP defined",'Calc| Overheads Allocation'!F$79*'Input| Projects'!$AW878,0),0)</f>
        <v>0</v>
      </c>
      <c r="AS878" s="172" cm="1">
        <f t="array" ref="AS878">IFERROR(--('Input| Projects'!$AT878="Yes")*_xlfn.SWITCH('Input| Overheads'!$C$50,"Direct costs",'Calc| Overheads Allocation'!G$9*U878,"Internal labour",'Calc| Overheads Allocation'!G$9*U878*'Input| Projects'!$AO878,"DNSP defined",'Calc| Overheads Allocation'!G$79*'Input| Projects'!$AW878,0),0)</f>
        <v>0</v>
      </c>
      <c r="AT878" s="172" cm="1">
        <f t="array" ref="AT878">IFERROR(--('Input| Projects'!$AT878="Yes")*_xlfn.SWITCH('Input| Overheads'!$C$50,"Direct costs",'Calc| Overheads Allocation'!H$9*V878,"Internal labour",'Calc| Overheads Allocation'!H$9*V878*'Input| Projects'!$AO878,"DNSP defined",'Calc| Overheads Allocation'!H$79*'Input| Projects'!$AW878,0),0)</f>
        <v>0</v>
      </c>
      <c r="AU878" s="172" cm="1">
        <f t="array" ref="AU878">IFERROR(--('Input| Projects'!$AT878="Yes")*_xlfn.SWITCH('Input| Overheads'!$C$50,"Direct costs",'Calc| Overheads Allocation'!I$9*W878,"Internal labour",'Calc| Overheads Allocation'!I$9*W878*'Input| Projects'!$AO878,"DNSP defined",'Calc| Overheads Allocation'!I$79*'Input| Projects'!$AW878,0),0)</f>
        <v>0</v>
      </c>
      <c r="AV878" s="175"/>
      <c r="AW878" s="172">
        <f t="shared" si="310"/>
        <v>0</v>
      </c>
      <c r="AX878" s="172">
        <f t="shared" si="311"/>
        <v>0</v>
      </c>
      <c r="AY878" s="172">
        <f t="shared" si="312"/>
        <v>0</v>
      </c>
      <c r="AZ878" s="172">
        <f t="shared" si="313"/>
        <v>0</v>
      </c>
      <c r="BA878" s="172">
        <f t="shared" si="314"/>
        <v>0</v>
      </c>
      <c r="BB878" s="172">
        <f t="shared" si="315"/>
        <v>0</v>
      </c>
      <c r="BC878" s="172">
        <f t="shared" si="316"/>
        <v>0</v>
      </c>
      <c r="BD878" s="176"/>
      <c r="BE878" s="172">
        <f t="shared" si="317"/>
        <v>0</v>
      </c>
      <c r="BF878" s="172">
        <f t="shared" si="318"/>
        <v>0</v>
      </c>
      <c r="BG878" s="172">
        <f t="shared" si="319"/>
        <v>0</v>
      </c>
      <c r="BH878" s="172">
        <f t="shared" si="320"/>
        <v>0</v>
      </c>
      <c r="BI878" s="172">
        <f t="shared" si="321"/>
        <v>0</v>
      </c>
      <c r="BJ878" s="172">
        <f t="shared" si="322"/>
        <v>0</v>
      </c>
      <c r="BK878" s="172">
        <f t="shared" si="323"/>
        <v>0</v>
      </c>
      <c r="BL878" s="176"/>
      <c r="BM878" s="172">
        <f t="shared" si="302"/>
        <v>0</v>
      </c>
      <c r="BN878" s="172">
        <f t="shared" si="303"/>
        <v>0</v>
      </c>
      <c r="BO878" s="172">
        <f t="shared" si="304"/>
        <v>0</v>
      </c>
      <c r="BP878" s="172">
        <f t="shared" si="305"/>
        <v>0</v>
      </c>
      <c r="BQ878" s="172">
        <f t="shared" si="306"/>
        <v>0</v>
      </c>
      <c r="BR878" s="172">
        <f t="shared" si="307"/>
        <v>0</v>
      </c>
      <c r="BS878" s="172">
        <f t="shared" si="308"/>
        <v>0</v>
      </c>
      <c r="BT878" s="55"/>
      <c r="BU878" s="158">
        <f>SUMIF('Input| Projects'!$BA$8:$CX$8,RIGHT(BU$9,3),'Input| Projects'!$BA878:$CX878)</f>
        <v>0</v>
      </c>
      <c r="BV878" s="158">
        <f>SUMIF('Input| Projects'!$BA$8:$CX$8,RIGHT(BV$9,3),'Input| Projects'!$BA878:$CX878)</f>
        <v>0</v>
      </c>
      <c r="BW878" s="79" t="str">
        <f t="shared" si="309"/>
        <v/>
      </c>
    </row>
    <row r="879" spans="2:75" x14ac:dyDescent="0.2">
      <c r="B879" s="123">
        <f>IFERROR('Input| Projects'!B879,"")</f>
        <v>870</v>
      </c>
      <c r="C879" s="160" t="str">
        <f>IFERROR(IF('Input| Projects'!C879="","",'Input| Projects'!C879),"")</f>
        <v/>
      </c>
      <c r="D879" s="160" t="str">
        <f>IFERROR(IF('Input| Projects'!D879="","",'Input| Projects'!D879),"")</f>
        <v/>
      </c>
      <c r="E879" s="53"/>
      <c r="F879" s="160" t="str">
        <f>IF(LEN('Input| Projects'!F879)&gt;0,'Input| Projects'!F879,"")</f>
        <v/>
      </c>
      <c r="G879" s="160" t="str">
        <f>IF(LEN('Input| Projects'!G879)&gt;0,'Input| Projects'!G879,"")</f>
        <v/>
      </c>
      <c r="H879" s="10"/>
      <c r="I879" s="194" cm="1">
        <f t="array" ref="I879">IF(LEN($F879)&gt;0,1+IFERROR(SUMPRODUCT(TRANSPOSE('Input| Projects'!$AO879:$AQ879),INDEX('Input| Escalations'!$F$27:$L$29,,MATCH(Q$9,'Input| Escalations'!$F$21:$L$21,0))),0),0)</f>
        <v>0</v>
      </c>
      <c r="J879" s="194" cm="1">
        <f t="array" ref="J879">IF(LEN($F879)&gt;0,1+IFERROR(SUMPRODUCT(TRANSPOSE('Input| Projects'!$AO879:$AQ879),INDEX('Input| Escalations'!$F$27:$L$29,,MATCH(R$9,'Input| Escalations'!$F$21:$L$21,0))),0),0)</f>
        <v>0</v>
      </c>
      <c r="K879" s="194" cm="1">
        <f t="array" ref="K879">IF(LEN($F879)&gt;0,1+IFERROR(SUMPRODUCT(TRANSPOSE('Input| Projects'!$AO879:$AQ879),INDEX('Input| Escalations'!$F$27:$L$29,,MATCH(S$9,'Input| Escalations'!$F$21:$L$21,0))),0),0)</f>
        <v>0</v>
      </c>
      <c r="L879" s="194" cm="1">
        <f t="array" ref="L879">IF(LEN($F879)&gt;0,1+IFERROR(SUMPRODUCT(TRANSPOSE('Input| Projects'!$AO879:$AQ879),INDEX('Input| Escalations'!$F$27:$L$29,,MATCH(T$9,'Input| Escalations'!$F$21:$L$21,0))),0),0)</f>
        <v>0</v>
      </c>
      <c r="M879" s="194" cm="1">
        <f t="array" ref="M879">IF(LEN($F879)&gt;0,1+IFERROR(SUMPRODUCT(TRANSPOSE('Input| Projects'!$AO879:$AQ879),INDEX('Input| Escalations'!$F$27:$L$29,,MATCH(U$9,'Input| Escalations'!$F$21:$L$21,0))),0),0)</f>
        <v>0</v>
      </c>
      <c r="N879" s="194" cm="1">
        <f t="array" ref="N879">IF(LEN($F879)&gt;0,1+IFERROR(SUMPRODUCT(TRANSPOSE('Input| Projects'!$AO879:$AQ879),INDEX('Input| Escalations'!$F$27:$L$29,,MATCH(V$9,'Input| Escalations'!$F$21:$L$21,0))),0),0)</f>
        <v>0</v>
      </c>
      <c r="O879" s="194" cm="1">
        <f t="array" ref="O879">IF(LEN($F879)&gt;0,1+IFERROR(SUMPRODUCT(TRANSPOSE('Input| Projects'!$AO879:$AQ879),INDEX('Input| Escalations'!$F$27:$L$29,,MATCH(W$9,'Input| Escalations'!$F$21:$L$21,0))),0),0)</f>
        <v>0</v>
      </c>
      <c r="P879" s="10"/>
      <c r="Q879" s="172">
        <f>IFERROR(IF(ISNUMBER(FIND("decision",'Input| Setup'!$F$6)),'Input| Projects'!Y879,'Input| Projects'!I879)*'Input| Escalations'!$I$17*I879,0)</f>
        <v>0</v>
      </c>
      <c r="R879" s="172">
        <f>IFERROR(IF(ISNUMBER(FIND("decision",'Input| Setup'!$F$6)),'Input| Projects'!Z879,'Input| Projects'!J879)*'Input| Escalations'!$I$17*J879,0)</f>
        <v>0</v>
      </c>
      <c r="S879" s="172">
        <f>IFERROR(IF(ISNUMBER(FIND("decision",'Input| Setup'!$F$6)),'Input| Projects'!AA879,'Input| Projects'!K879)*'Input| Escalations'!$I$17*K879,0)</f>
        <v>0</v>
      </c>
      <c r="T879" s="172">
        <f>IFERROR(IF(ISNUMBER(FIND("decision",'Input| Setup'!$F$6)),'Input| Projects'!AB879,'Input| Projects'!L879)*'Input| Escalations'!$I$17*L879,0)</f>
        <v>0</v>
      </c>
      <c r="U879" s="172">
        <f>IFERROR(IF(ISNUMBER(FIND("decision",'Input| Setup'!$F$6)),'Input| Projects'!AC879,'Input| Projects'!M879)*'Input| Escalations'!$I$17*M879,0)</f>
        <v>0</v>
      </c>
      <c r="V879" s="172">
        <f>IFERROR(IF(ISNUMBER(FIND("decision",'Input| Setup'!$F$6)),'Input| Projects'!AD879,'Input| Projects'!N879)*'Input| Escalations'!$I$17*N879,0)</f>
        <v>0</v>
      </c>
      <c r="W879" s="172">
        <f>IFERROR(IF(ISNUMBER(FIND("decision",'Input| Setup'!$F$6)),'Input| Projects'!AE879,'Input| Projects'!O879)*'Input| Escalations'!$I$17*O879,0)</f>
        <v>0</v>
      </c>
      <c r="X879" s="175"/>
      <c r="Y879" s="172">
        <f>IF(ISNUMBER(FIND("decision",'Input| Setup'!$F$6)),'Input| Projects'!AG879,'Input| Projects'!Q879)*I879*'Input| Escalations'!$I$17</f>
        <v>0</v>
      </c>
      <c r="Z879" s="172">
        <f>IF(ISNUMBER(FIND("decision",'Input| Setup'!$F$6)),'Input| Projects'!AH879,'Input| Projects'!R879)*J879*'Input| Escalations'!$I$17</f>
        <v>0</v>
      </c>
      <c r="AA879" s="172">
        <f>IF(ISNUMBER(FIND("decision",'Input| Setup'!$F$6)),'Input| Projects'!AI879,'Input| Projects'!S879)*K879*'Input| Escalations'!$I$17</f>
        <v>0</v>
      </c>
      <c r="AB879" s="172">
        <f>IF(ISNUMBER(FIND("decision",'Input| Setup'!$F$6)),'Input| Projects'!AJ879,'Input| Projects'!T879)*L879*'Input| Escalations'!$I$17</f>
        <v>0</v>
      </c>
      <c r="AC879" s="172">
        <f>IF(ISNUMBER(FIND("decision",'Input| Setup'!$F$6)),'Input| Projects'!AK879,'Input| Projects'!U879)*M879*'Input| Escalations'!$I$17</f>
        <v>0</v>
      </c>
      <c r="AD879" s="172">
        <f>IF(ISNUMBER(FIND("decision",'Input| Setup'!$F$6)),'Input| Projects'!AL879,'Input| Projects'!V879)*N879*'Input| Escalations'!$I$17</f>
        <v>0</v>
      </c>
      <c r="AE879" s="172">
        <f>IF(ISNUMBER(FIND("decision",'Input| Setup'!$F$6)),'Input| Projects'!AM879,'Input| Projects'!W879)*O879*'Input| Escalations'!$I$17</f>
        <v>0</v>
      </c>
      <c r="AF879" s="175"/>
      <c r="AG879" s="172" cm="1">
        <f t="array" ref="AG879">IFERROR(--('Input| Projects'!$AS879="Yes")*_xlfn.SWITCH('Input| Overheads'!$C$50,"Direct costs",'Calc| Overheads Allocation'!C$8*Q879,"Internal labour",'Calc| Overheads Allocation'!C$8*Q879*'Input| Projects'!$AO879,"DNSP defined",'Calc| Overheads Allocation'!C$78*'Input| Projects'!$AV879,0),0)</f>
        <v>0</v>
      </c>
      <c r="AH879" s="172" cm="1">
        <f t="array" ref="AH879">IFERROR(--('Input| Projects'!$AS879="Yes")*_xlfn.SWITCH('Input| Overheads'!$C$50,"Direct costs",'Calc| Overheads Allocation'!D$8*R879,"Internal labour",'Calc| Overheads Allocation'!D$8*R879*'Input| Projects'!$AO879,"DNSP defined",'Calc| Overheads Allocation'!D$78*'Input| Projects'!$AV879,0),0)</f>
        <v>0</v>
      </c>
      <c r="AI879" s="172" cm="1">
        <f t="array" ref="AI879">IFERROR(--('Input| Projects'!$AS879="Yes")*_xlfn.SWITCH('Input| Overheads'!$C$50,"Direct costs",'Calc| Overheads Allocation'!E$8*S879,"Internal labour",'Calc| Overheads Allocation'!E$8*S879*'Input| Projects'!$AO879,"DNSP defined",'Calc| Overheads Allocation'!E$78*'Input| Projects'!$AV879,0),0)</f>
        <v>0</v>
      </c>
      <c r="AJ879" s="172" cm="1">
        <f t="array" ref="AJ879">IFERROR(--('Input| Projects'!$AS879="Yes")*_xlfn.SWITCH('Input| Overheads'!$C$50,"Direct costs",'Calc| Overheads Allocation'!F$8*T879,"Internal labour",'Calc| Overheads Allocation'!F$8*T879*'Input| Projects'!$AO879,"DNSP defined",'Calc| Overheads Allocation'!F$78*'Input| Projects'!$AV879,0),0)</f>
        <v>0</v>
      </c>
      <c r="AK879" s="172" cm="1">
        <f t="array" ref="AK879">IFERROR(--('Input| Projects'!$AS879="Yes")*_xlfn.SWITCH('Input| Overheads'!$C$50,"Direct costs",'Calc| Overheads Allocation'!G$8*U879,"Internal labour",'Calc| Overheads Allocation'!G$8*U879*'Input| Projects'!$AO879,"DNSP defined",'Calc| Overheads Allocation'!G$78*'Input| Projects'!$AV879,0),0)</f>
        <v>0</v>
      </c>
      <c r="AL879" s="172" cm="1">
        <f t="array" ref="AL879">IFERROR(--('Input| Projects'!$AS879="Yes")*_xlfn.SWITCH('Input| Overheads'!$C$50,"Direct costs",'Calc| Overheads Allocation'!H$8*V879,"Internal labour",'Calc| Overheads Allocation'!H$8*V879*'Input| Projects'!$AO879,"DNSP defined",'Calc| Overheads Allocation'!H$78*'Input| Projects'!$AV879,0),0)</f>
        <v>0</v>
      </c>
      <c r="AM879" s="172" cm="1">
        <f t="array" ref="AM879">IFERROR(--('Input| Projects'!$AS879="Yes")*_xlfn.SWITCH('Input| Overheads'!$C$50,"Direct costs",'Calc| Overheads Allocation'!I$8*W879,"Internal labour",'Calc| Overheads Allocation'!I$8*W879*'Input| Projects'!$AO879,"DNSP defined",'Calc| Overheads Allocation'!I$78*'Input| Projects'!$AV879,0),0)</f>
        <v>0</v>
      </c>
      <c r="AN879" s="175"/>
      <c r="AO879" s="172" cm="1">
        <f t="array" ref="AO879">IFERROR(--('Input| Projects'!$AT879="Yes")*_xlfn.SWITCH('Input| Overheads'!$C$50,"Direct costs",'Calc| Overheads Allocation'!C$9*Q879,"Internal labour",'Calc| Overheads Allocation'!C$9*Q879*'Input| Projects'!$AO879,"DNSP defined",'Calc| Overheads Allocation'!C$79*'Input| Projects'!$AW879,0),0)</f>
        <v>0</v>
      </c>
      <c r="AP879" s="172" cm="1">
        <f t="array" ref="AP879">IFERROR(--('Input| Projects'!$AT879="Yes")*_xlfn.SWITCH('Input| Overheads'!$C$50,"Direct costs",'Calc| Overheads Allocation'!D$9*R879,"Internal labour",'Calc| Overheads Allocation'!D$9*R879*'Input| Projects'!$AO879,"DNSP defined",'Calc| Overheads Allocation'!D$79*'Input| Projects'!$AW879,0),0)</f>
        <v>0</v>
      </c>
      <c r="AQ879" s="172" cm="1">
        <f t="array" ref="AQ879">IFERROR(--('Input| Projects'!$AT879="Yes")*_xlfn.SWITCH('Input| Overheads'!$C$50,"Direct costs",'Calc| Overheads Allocation'!E$9*S879,"Internal labour",'Calc| Overheads Allocation'!E$9*S879*'Input| Projects'!$AO879,"DNSP defined",'Calc| Overheads Allocation'!E$79*'Input| Projects'!$AW879,0),0)</f>
        <v>0</v>
      </c>
      <c r="AR879" s="172" cm="1">
        <f t="array" ref="AR879">IFERROR(--('Input| Projects'!$AT879="Yes")*_xlfn.SWITCH('Input| Overheads'!$C$50,"Direct costs",'Calc| Overheads Allocation'!F$9*T879,"Internal labour",'Calc| Overheads Allocation'!F$9*T879*'Input| Projects'!$AO879,"DNSP defined",'Calc| Overheads Allocation'!F$79*'Input| Projects'!$AW879,0),0)</f>
        <v>0</v>
      </c>
      <c r="AS879" s="172" cm="1">
        <f t="array" ref="AS879">IFERROR(--('Input| Projects'!$AT879="Yes")*_xlfn.SWITCH('Input| Overheads'!$C$50,"Direct costs",'Calc| Overheads Allocation'!G$9*U879,"Internal labour",'Calc| Overheads Allocation'!G$9*U879*'Input| Projects'!$AO879,"DNSP defined",'Calc| Overheads Allocation'!G$79*'Input| Projects'!$AW879,0),0)</f>
        <v>0</v>
      </c>
      <c r="AT879" s="172" cm="1">
        <f t="array" ref="AT879">IFERROR(--('Input| Projects'!$AT879="Yes")*_xlfn.SWITCH('Input| Overheads'!$C$50,"Direct costs",'Calc| Overheads Allocation'!H$9*V879,"Internal labour",'Calc| Overheads Allocation'!H$9*V879*'Input| Projects'!$AO879,"DNSP defined",'Calc| Overheads Allocation'!H$79*'Input| Projects'!$AW879,0),0)</f>
        <v>0</v>
      </c>
      <c r="AU879" s="172" cm="1">
        <f t="array" ref="AU879">IFERROR(--('Input| Projects'!$AT879="Yes")*_xlfn.SWITCH('Input| Overheads'!$C$50,"Direct costs",'Calc| Overheads Allocation'!I$9*W879,"Internal labour",'Calc| Overheads Allocation'!I$9*W879*'Input| Projects'!$AO879,"DNSP defined",'Calc| Overheads Allocation'!I$79*'Input| Projects'!$AW879,0),0)</f>
        <v>0</v>
      </c>
      <c r="AV879" s="175"/>
      <c r="AW879" s="172">
        <f t="shared" si="310"/>
        <v>0</v>
      </c>
      <c r="AX879" s="172">
        <f t="shared" si="311"/>
        <v>0</v>
      </c>
      <c r="AY879" s="172">
        <f t="shared" si="312"/>
        <v>0</v>
      </c>
      <c r="AZ879" s="172">
        <f t="shared" si="313"/>
        <v>0</v>
      </c>
      <c r="BA879" s="172">
        <f t="shared" si="314"/>
        <v>0</v>
      </c>
      <c r="BB879" s="172">
        <f t="shared" si="315"/>
        <v>0</v>
      </c>
      <c r="BC879" s="172">
        <f t="shared" si="316"/>
        <v>0</v>
      </c>
      <c r="BD879" s="176"/>
      <c r="BE879" s="172">
        <f t="shared" si="317"/>
        <v>0</v>
      </c>
      <c r="BF879" s="172">
        <f t="shared" si="318"/>
        <v>0</v>
      </c>
      <c r="BG879" s="172">
        <f t="shared" si="319"/>
        <v>0</v>
      </c>
      <c r="BH879" s="172">
        <f t="shared" si="320"/>
        <v>0</v>
      </c>
      <c r="BI879" s="172">
        <f t="shared" si="321"/>
        <v>0</v>
      </c>
      <c r="BJ879" s="172">
        <f t="shared" si="322"/>
        <v>0</v>
      </c>
      <c r="BK879" s="172">
        <f t="shared" si="323"/>
        <v>0</v>
      </c>
      <c r="BL879" s="176"/>
      <c r="BM879" s="172">
        <f t="shared" si="302"/>
        <v>0</v>
      </c>
      <c r="BN879" s="172">
        <f t="shared" si="303"/>
        <v>0</v>
      </c>
      <c r="BO879" s="172">
        <f t="shared" si="304"/>
        <v>0</v>
      </c>
      <c r="BP879" s="172">
        <f t="shared" si="305"/>
        <v>0</v>
      </c>
      <c r="BQ879" s="172">
        <f t="shared" si="306"/>
        <v>0</v>
      </c>
      <c r="BR879" s="172">
        <f t="shared" si="307"/>
        <v>0</v>
      </c>
      <c r="BS879" s="172">
        <f t="shared" si="308"/>
        <v>0</v>
      </c>
      <c r="BT879" s="55"/>
      <c r="BU879" s="158">
        <f>SUMIF('Input| Projects'!$BA$8:$CX$8,RIGHT(BU$9,3),'Input| Projects'!$BA879:$CX879)</f>
        <v>0</v>
      </c>
      <c r="BV879" s="158">
        <f>SUMIF('Input| Projects'!$BA$8:$CX$8,RIGHT(BV$9,3),'Input| Projects'!$BA879:$CX879)</f>
        <v>0</v>
      </c>
      <c r="BW879" s="79" t="str">
        <f t="shared" si="309"/>
        <v/>
      </c>
    </row>
    <row r="880" spans="2:75" x14ac:dyDescent="0.2">
      <c r="B880" s="123">
        <f>IFERROR('Input| Projects'!B880,"")</f>
        <v>871</v>
      </c>
      <c r="C880" s="160" t="str">
        <f>IFERROR(IF('Input| Projects'!C880="","",'Input| Projects'!C880),"")</f>
        <v/>
      </c>
      <c r="D880" s="160" t="str">
        <f>IFERROR(IF('Input| Projects'!D880="","",'Input| Projects'!D880),"")</f>
        <v/>
      </c>
      <c r="E880" s="53"/>
      <c r="F880" s="160" t="str">
        <f>IF(LEN('Input| Projects'!F880)&gt;0,'Input| Projects'!F880,"")</f>
        <v/>
      </c>
      <c r="G880" s="160" t="str">
        <f>IF(LEN('Input| Projects'!G880)&gt;0,'Input| Projects'!G880,"")</f>
        <v/>
      </c>
      <c r="H880" s="10"/>
      <c r="I880" s="194" cm="1">
        <f t="array" ref="I880">IF(LEN($F880)&gt;0,1+IFERROR(SUMPRODUCT(TRANSPOSE('Input| Projects'!$AO880:$AQ880),INDEX('Input| Escalations'!$F$27:$L$29,,MATCH(Q$9,'Input| Escalations'!$F$21:$L$21,0))),0),0)</f>
        <v>0</v>
      </c>
      <c r="J880" s="194" cm="1">
        <f t="array" ref="J880">IF(LEN($F880)&gt;0,1+IFERROR(SUMPRODUCT(TRANSPOSE('Input| Projects'!$AO880:$AQ880),INDEX('Input| Escalations'!$F$27:$L$29,,MATCH(R$9,'Input| Escalations'!$F$21:$L$21,0))),0),0)</f>
        <v>0</v>
      </c>
      <c r="K880" s="194" cm="1">
        <f t="array" ref="K880">IF(LEN($F880)&gt;0,1+IFERROR(SUMPRODUCT(TRANSPOSE('Input| Projects'!$AO880:$AQ880),INDEX('Input| Escalations'!$F$27:$L$29,,MATCH(S$9,'Input| Escalations'!$F$21:$L$21,0))),0),0)</f>
        <v>0</v>
      </c>
      <c r="L880" s="194" cm="1">
        <f t="array" ref="L880">IF(LEN($F880)&gt;0,1+IFERROR(SUMPRODUCT(TRANSPOSE('Input| Projects'!$AO880:$AQ880),INDEX('Input| Escalations'!$F$27:$L$29,,MATCH(T$9,'Input| Escalations'!$F$21:$L$21,0))),0),0)</f>
        <v>0</v>
      </c>
      <c r="M880" s="194" cm="1">
        <f t="array" ref="M880">IF(LEN($F880)&gt;0,1+IFERROR(SUMPRODUCT(TRANSPOSE('Input| Projects'!$AO880:$AQ880),INDEX('Input| Escalations'!$F$27:$L$29,,MATCH(U$9,'Input| Escalations'!$F$21:$L$21,0))),0),0)</f>
        <v>0</v>
      </c>
      <c r="N880" s="194" cm="1">
        <f t="array" ref="N880">IF(LEN($F880)&gt;0,1+IFERROR(SUMPRODUCT(TRANSPOSE('Input| Projects'!$AO880:$AQ880),INDEX('Input| Escalations'!$F$27:$L$29,,MATCH(V$9,'Input| Escalations'!$F$21:$L$21,0))),0),0)</f>
        <v>0</v>
      </c>
      <c r="O880" s="194" cm="1">
        <f t="array" ref="O880">IF(LEN($F880)&gt;0,1+IFERROR(SUMPRODUCT(TRANSPOSE('Input| Projects'!$AO880:$AQ880),INDEX('Input| Escalations'!$F$27:$L$29,,MATCH(W$9,'Input| Escalations'!$F$21:$L$21,0))),0),0)</f>
        <v>0</v>
      </c>
      <c r="P880" s="10"/>
      <c r="Q880" s="172">
        <f>IFERROR(IF(ISNUMBER(FIND("decision",'Input| Setup'!$F$6)),'Input| Projects'!Y880,'Input| Projects'!I880)*'Input| Escalations'!$I$17*I880,0)</f>
        <v>0</v>
      </c>
      <c r="R880" s="172">
        <f>IFERROR(IF(ISNUMBER(FIND("decision",'Input| Setup'!$F$6)),'Input| Projects'!Z880,'Input| Projects'!J880)*'Input| Escalations'!$I$17*J880,0)</f>
        <v>0</v>
      </c>
      <c r="S880" s="172">
        <f>IFERROR(IF(ISNUMBER(FIND("decision",'Input| Setup'!$F$6)),'Input| Projects'!AA880,'Input| Projects'!K880)*'Input| Escalations'!$I$17*K880,0)</f>
        <v>0</v>
      </c>
      <c r="T880" s="172">
        <f>IFERROR(IF(ISNUMBER(FIND("decision",'Input| Setup'!$F$6)),'Input| Projects'!AB880,'Input| Projects'!L880)*'Input| Escalations'!$I$17*L880,0)</f>
        <v>0</v>
      </c>
      <c r="U880" s="172">
        <f>IFERROR(IF(ISNUMBER(FIND("decision",'Input| Setup'!$F$6)),'Input| Projects'!AC880,'Input| Projects'!M880)*'Input| Escalations'!$I$17*M880,0)</f>
        <v>0</v>
      </c>
      <c r="V880" s="172">
        <f>IFERROR(IF(ISNUMBER(FIND("decision",'Input| Setup'!$F$6)),'Input| Projects'!AD880,'Input| Projects'!N880)*'Input| Escalations'!$I$17*N880,0)</f>
        <v>0</v>
      </c>
      <c r="W880" s="172">
        <f>IFERROR(IF(ISNUMBER(FIND("decision",'Input| Setup'!$F$6)),'Input| Projects'!AE880,'Input| Projects'!O880)*'Input| Escalations'!$I$17*O880,0)</f>
        <v>0</v>
      </c>
      <c r="X880" s="175"/>
      <c r="Y880" s="172">
        <f>IF(ISNUMBER(FIND("decision",'Input| Setup'!$F$6)),'Input| Projects'!AG880,'Input| Projects'!Q880)*I880*'Input| Escalations'!$I$17</f>
        <v>0</v>
      </c>
      <c r="Z880" s="172">
        <f>IF(ISNUMBER(FIND("decision",'Input| Setup'!$F$6)),'Input| Projects'!AH880,'Input| Projects'!R880)*J880*'Input| Escalations'!$I$17</f>
        <v>0</v>
      </c>
      <c r="AA880" s="172">
        <f>IF(ISNUMBER(FIND("decision",'Input| Setup'!$F$6)),'Input| Projects'!AI880,'Input| Projects'!S880)*K880*'Input| Escalations'!$I$17</f>
        <v>0</v>
      </c>
      <c r="AB880" s="172">
        <f>IF(ISNUMBER(FIND("decision",'Input| Setup'!$F$6)),'Input| Projects'!AJ880,'Input| Projects'!T880)*L880*'Input| Escalations'!$I$17</f>
        <v>0</v>
      </c>
      <c r="AC880" s="172">
        <f>IF(ISNUMBER(FIND("decision",'Input| Setup'!$F$6)),'Input| Projects'!AK880,'Input| Projects'!U880)*M880*'Input| Escalations'!$I$17</f>
        <v>0</v>
      </c>
      <c r="AD880" s="172">
        <f>IF(ISNUMBER(FIND("decision",'Input| Setup'!$F$6)),'Input| Projects'!AL880,'Input| Projects'!V880)*N880*'Input| Escalations'!$I$17</f>
        <v>0</v>
      </c>
      <c r="AE880" s="172">
        <f>IF(ISNUMBER(FIND("decision",'Input| Setup'!$F$6)),'Input| Projects'!AM880,'Input| Projects'!W880)*O880*'Input| Escalations'!$I$17</f>
        <v>0</v>
      </c>
      <c r="AF880" s="175"/>
      <c r="AG880" s="172" cm="1">
        <f t="array" ref="AG880">IFERROR(--('Input| Projects'!$AS880="Yes")*_xlfn.SWITCH('Input| Overheads'!$C$50,"Direct costs",'Calc| Overheads Allocation'!C$8*Q880,"Internal labour",'Calc| Overheads Allocation'!C$8*Q880*'Input| Projects'!$AO880,"DNSP defined",'Calc| Overheads Allocation'!C$78*'Input| Projects'!$AV880,0),0)</f>
        <v>0</v>
      </c>
      <c r="AH880" s="172" cm="1">
        <f t="array" ref="AH880">IFERROR(--('Input| Projects'!$AS880="Yes")*_xlfn.SWITCH('Input| Overheads'!$C$50,"Direct costs",'Calc| Overheads Allocation'!D$8*R880,"Internal labour",'Calc| Overheads Allocation'!D$8*R880*'Input| Projects'!$AO880,"DNSP defined",'Calc| Overheads Allocation'!D$78*'Input| Projects'!$AV880,0),0)</f>
        <v>0</v>
      </c>
      <c r="AI880" s="172" cm="1">
        <f t="array" ref="AI880">IFERROR(--('Input| Projects'!$AS880="Yes")*_xlfn.SWITCH('Input| Overheads'!$C$50,"Direct costs",'Calc| Overheads Allocation'!E$8*S880,"Internal labour",'Calc| Overheads Allocation'!E$8*S880*'Input| Projects'!$AO880,"DNSP defined",'Calc| Overheads Allocation'!E$78*'Input| Projects'!$AV880,0),0)</f>
        <v>0</v>
      </c>
      <c r="AJ880" s="172" cm="1">
        <f t="array" ref="AJ880">IFERROR(--('Input| Projects'!$AS880="Yes")*_xlfn.SWITCH('Input| Overheads'!$C$50,"Direct costs",'Calc| Overheads Allocation'!F$8*T880,"Internal labour",'Calc| Overheads Allocation'!F$8*T880*'Input| Projects'!$AO880,"DNSP defined",'Calc| Overheads Allocation'!F$78*'Input| Projects'!$AV880,0),0)</f>
        <v>0</v>
      </c>
      <c r="AK880" s="172" cm="1">
        <f t="array" ref="AK880">IFERROR(--('Input| Projects'!$AS880="Yes")*_xlfn.SWITCH('Input| Overheads'!$C$50,"Direct costs",'Calc| Overheads Allocation'!G$8*U880,"Internal labour",'Calc| Overheads Allocation'!G$8*U880*'Input| Projects'!$AO880,"DNSP defined",'Calc| Overheads Allocation'!G$78*'Input| Projects'!$AV880,0),0)</f>
        <v>0</v>
      </c>
      <c r="AL880" s="172" cm="1">
        <f t="array" ref="AL880">IFERROR(--('Input| Projects'!$AS880="Yes")*_xlfn.SWITCH('Input| Overheads'!$C$50,"Direct costs",'Calc| Overheads Allocation'!H$8*V880,"Internal labour",'Calc| Overheads Allocation'!H$8*V880*'Input| Projects'!$AO880,"DNSP defined",'Calc| Overheads Allocation'!H$78*'Input| Projects'!$AV880,0),0)</f>
        <v>0</v>
      </c>
      <c r="AM880" s="172" cm="1">
        <f t="array" ref="AM880">IFERROR(--('Input| Projects'!$AS880="Yes")*_xlfn.SWITCH('Input| Overheads'!$C$50,"Direct costs",'Calc| Overheads Allocation'!I$8*W880,"Internal labour",'Calc| Overheads Allocation'!I$8*W880*'Input| Projects'!$AO880,"DNSP defined",'Calc| Overheads Allocation'!I$78*'Input| Projects'!$AV880,0),0)</f>
        <v>0</v>
      </c>
      <c r="AN880" s="175"/>
      <c r="AO880" s="172" cm="1">
        <f t="array" ref="AO880">IFERROR(--('Input| Projects'!$AT880="Yes")*_xlfn.SWITCH('Input| Overheads'!$C$50,"Direct costs",'Calc| Overheads Allocation'!C$9*Q880,"Internal labour",'Calc| Overheads Allocation'!C$9*Q880*'Input| Projects'!$AO880,"DNSP defined",'Calc| Overheads Allocation'!C$79*'Input| Projects'!$AW880,0),0)</f>
        <v>0</v>
      </c>
      <c r="AP880" s="172" cm="1">
        <f t="array" ref="AP880">IFERROR(--('Input| Projects'!$AT880="Yes")*_xlfn.SWITCH('Input| Overheads'!$C$50,"Direct costs",'Calc| Overheads Allocation'!D$9*R880,"Internal labour",'Calc| Overheads Allocation'!D$9*R880*'Input| Projects'!$AO880,"DNSP defined",'Calc| Overheads Allocation'!D$79*'Input| Projects'!$AW880,0),0)</f>
        <v>0</v>
      </c>
      <c r="AQ880" s="172" cm="1">
        <f t="array" ref="AQ880">IFERROR(--('Input| Projects'!$AT880="Yes")*_xlfn.SWITCH('Input| Overheads'!$C$50,"Direct costs",'Calc| Overheads Allocation'!E$9*S880,"Internal labour",'Calc| Overheads Allocation'!E$9*S880*'Input| Projects'!$AO880,"DNSP defined",'Calc| Overheads Allocation'!E$79*'Input| Projects'!$AW880,0),0)</f>
        <v>0</v>
      </c>
      <c r="AR880" s="172" cm="1">
        <f t="array" ref="AR880">IFERROR(--('Input| Projects'!$AT880="Yes")*_xlfn.SWITCH('Input| Overheads'!$C$50,"Direct costs",'Calc| Overheads Allocation'!F$9*T880,"Internal labour",'Calc| Overheads Allocation'!F$9*T880*'Input| Projects'!$AO880,"DNSP defined",'Calc| Overheads Allocation'!F$79*'Input| Projects'!$AW880,0),0)</f>
        <v>0</v>
      </c>
      <c r="AS880" s="172" cm="1">
        <f t="array" ref="AS880">IFERROR(--('Input| Projects'!$AT880="Yes")*_xlfn.SWITCH('Input| Overheads'!$C$50,"Direct costs",'Calc| Overheads Allocation'!G$9*U880,"Internal labour",'Calc| Overheads Allocation'!G$9*U880*'Input| Projects'!$AO880,"DNSP defined",'Calc| Overheads Allocation'!G$79*'Input| Projects'!$AW880,0),0)</f>
        <v>0</v>
      </c>
      <c r="AT880" s="172" cm="1">
        <f t="array" ref="AT880">IFERROR(--('Input| Projects'!$AT880="Yes")*_xlfn.SWITCH('Input| Overheads'!$C$50,"Direct costs",'Calc| Overheads Allocation'!H$9*V880,"Internal labour",'Calc| Overheads Allocation'!H$9*V880*'Input| Projects'!$AO880,"DNSP defined",'Calc| Overheads Allocation'!H$79*'Input| Projects'!$AW880,0),0)</f>
        <v>0</v>
      </c>
      <c r="AU880" s="172" cm="1">
        <f t="array" ref="AU880">IFERROR(--('Input| Projects'!$AT880="Yes")*_xlfn.SWITCH('Input| Overheads'!$C$50,"Direct costs",'Calc| Overheads Allocation'!I$9*W880,"Internal labour",'Calc| Overheads Allocation'!I$9*W880*'Input| Projects'!$AO880,"DNSP defined",'Calc| Overheads Allocation'!I$79*'Input| Projects'!$AW880,0),0)</f>
        <v>0</v>
      </c>
      <c r="AV880" s="175"/>
      <c r="AW880" s="172">
        <f t="shared" si="310"/>
        <v>0</v>
      </c>
      <c r="AX880" s="172">
        <f t="shared" si="311"/>
        <v>0</v>
      </c>
      <c r="AY880" s="172">
        <f t="shared" si="312"/>
        <v>0</v>
      </c>
      <c r="AZ880" s="172">
        <f t="shared" si="313"/>
        <v>0</v>
      </c>
      <c r="BA880" s="172">
        <f t="shared" si="314"/>
        <v>0</v>
      </c>
      <c r="BB880" s="172">
        <f t="shared" si="315"/>
        <v>0</v>
      </c>
      <c r="BC880" s="172">
        <f t="shared" si="316"/>
        <v>0</v>
      </c>
      <c r="BD880" s="176"/>
      <c r="BE880" s="172">
        <f t="shared" si="317"/>
        <v>0</v>
      </c>
      <c r="BF880" s="172">
        <f t="shared" si="318"/>
        <v>0</v>
      </c>
      <c r="BG880" s="172">
        <f t="shared" si="319"/>
        <v>0</v>
      </c>
      <c r="BH880" s="172">
        <f t="shared" si="320"/>
        <v>0</v>
      </c>
      <c r="BI880" s="172">
        <f t="shared" si="321"/>
        <v>0</v>
      </c>
      <c r="BJ880" s="172">
        <f t="shared" si="322"/>
        <v>0</v>
      </c>
      <c r="BK880" s="172">
        <f t="shared" si="323"/>
        <v>0</v>
      </c>
      <c r="BL880" s="176"/>
      <c r="BM880" s="172">
        <f t="shared" si="302"/>
        <v>0</v>
      </c>
      <c r="BN880" s="172">
        <f t="shared" si="303"/>
        <v>0</v>
      </c>
      <c r="BO880" s="172">
        <f t="shared" si="304"/>
        <v>0</v>
      </c>
      <c r="BP880" s="172">
        <f t="shared" si="305"/>
        <v>0</v>
      </c>
      <c r="BQ880" s="172">
        <f t="shared" si="306"/>
        <v>0</v>
      </c>
      <c r="BR880" s="172">
        <f t="shared" si="307"/>
        <v>0</v>
      </c>
      <c r="BS880" s="172">
        <f t="shared" si="308"/>
        <v>0</v>
      </c>
      <c r="BT880" s="55"/>
      <c r="BU880" s="158">
        <f>SUMIF('Input| Projects'!$BA$8:$CX$8,RIGHT(BU$9,3),'Input| Projects'!$BA880:$CX880)</f>
        <v>0</v>
      </c>
      <c r="BV880" s="158">
        <f>SUMIF('Input| Projects'!$BA$8:$CX$8,RIGHT(BV$9,3),'Input| Projects'!$BA880:$CX880)</f>
        <v>0</v>
      </c>
      <c r="BW880" s="79" t="str">
        <f t="shared" si="309"/>
        <v/>
      </c>
    </row>
    <row r="881" spans="2:75" x14ac:dyDescent="0.2">
      <c r="B881" s="123">
        <f>IFERROR('Input| Projects'!B881,"")</f>
        <v>872</v>
      </c>
      <c r="C881" s="160" t="str">
        <f>IFERROR(IF('Input| Projects'!C881="","",'Input| Projects'!C881),"")</f>
        <v/>
      </c>
      <c r="D881" s="160" t="str">
        <f>IFERROR(IF('Input| Projects'!D881="","",'Input| Projects'!D881),"")</f>
        <v/>
      </c>
      <c r="E881" s="53"/>
      <c r="F881" s="160" t="str">
        <f>IF(LEN('Input| Projects'!F881)&gt;0,'Input| Projects'!F881,"")</f>
        <v/>
      </c>
      <c r="G881" s="160" t="str">
        <f>IF(LEN('Input| Projects'!G881)&gt;0,'Input| Projects'!G881,"")</f>
        <v/>
      </c>
      <c r="H881" s="10"/>
      <c r="I881" s="194" cm="1">
        <f t="array" ref="I881">IF(LEN($F881)&gt;0,1+IFERROR(SUMPRODUCT(TRANSPOSE('Input| Projects'!$AO881:$AQ881),INDEX('Input| Escalations'!$F$27:$L$29,,MATCH(Q$9,'Input| Escalations'!$F$21:$L$21,0))),0),0)</f>
        <v>0</v>
      </c>
      <c r="J881" s="194" cm="1">
        <f t="array" ref="J881">IF(LEN($F881)&gt;0,1+IFERROR(SUMPRODUCT(TRANSPOSE('Input| Projects'!$AO881:$AQ881),INDEX('Input| Escalations'!$F$27:$L$29,,MATCH(R$9,'Input| Escalations'!$F$21:$L$21,0))),0),0)</f>
        <v>0</v>
      </c>
      <c r="K881" s="194" cm="1">
        <f t="array" ref="K881">IF(LEN($F881)&gt;0,1+IFERROR(SUMPRODUCT(TRANSPOSE('Input| Projects'!$AO881:$AQ881),INDEX('Input| Escalations'!$F$27:$L$29,,MATCH(S$9,'Input| Escalations'!$F$21:$L$21,0))),0),0)</f>
        <v>0</v>
      </c>
      <c r="L881" s="194" cm="1">
        <f t="array" ref="L881">IF(LEN($F881)&gt;0,1+IFERROR(SUMPRODUCT(TRANSPOSE('Input| Projects'!$AO881:$AQ881),INDEX('Input| Escalations'!$F$27:$L$29,,MATCH(T$9,'Input| Escalations'!$F$21:$L$21,0))),0),0)</f>
        <v>0</v>
      </c>
      <c r="M881" s="194" cm="1">
        <f t="array" ref="M881">IF(LEN($F881)&gt;0,1+IFERROR(SUMPRODUCT(TRANSPOSE('Input| Projects'!$AO881:$AQ881),INDEX('Input| Escalations'!$F$27:$L$29,,MATCH(U$9,'Input| Escalations'!$F$21:$L$21,0))),0),0)</f>
        <v>0</v>
      </c>
      <c r="N881" s="194" cm="1">
        <f t="array" ref="N881">IF(LEN($F881)&gt;0,1+IFERROR(SUMPRODUCT(TRANSPOSE('Input| Projects'!$AO881:$AQ881),INDEX('Input| Escalations'!$F$27:$L$29,,MATCH(V$9,'Input| Escalations'!$F$21:$L$21,0))),0),0)</f>
        <v>0</v>
      </c>
      <c r="O881" s="194" cm="1">
        <f t="array" ref="O881">IF(LEN($F881)&gt;0,1+IFERROR(SUMPRODUCT(TRANSPOSE('Input| Projects'!$AO881:$AQ881),INDEX('Input| Escalations'!$F$27:$L$29,,MATCH(W$9,'Input| Escalations'!$F$21:$L$21,0))),0),0)</f>
        <v>0</v>
      </c>
      <c r="P881" s="10"/>
      <c r="Q881" s="172">
        <f>IFERROR(IF(ISNUMBER(FIND("decision",'Input| Setup'!$F$6)),'Input| Projects'!Y881,'Input| Projects'!I881)*'Input| Escalations'!$I$17*I881,0)</f>
        <v>0</v>
      </c>
      <c r="R881" s="172">
        <f>IFERROR(IF(ISNUMBER(FIND("decision",'Input| Setup'!$F$6)),'Input| Projects'!Z881,'Input| Projects'!J881)*'Input| Escalations'!$I$17*J881,0)</f>
        <v>0</v>
      </c>
      <c r="S881" s="172">
        <f>IFERROR(IF(ISNUMBER(FIND("decision",'Input| Setup'!$F$6)),'Input| Projects'!AA881,'Input| Projects'!K881)*'Input| Escalations'!$I$17*K881,0)</f>
        <v>0</v>
      </c>
      <c r="T881" s="172">
        <f>IFERROR(IF(ISNUMBER(FIND("decision",'Input| Setup'!$F$6)),'Input| Projects'!AB881,'Input| Projects'!L881)*'Input| Escalations'!$I$17*L881,0)</f>
        <v>0</v>
      </c>
      <c r="U881" s="172">
        <f>IFERROR(IF(ISNUMBER(FIND("decision",'Input| Setup'!$F$6)),'Input| Projects'!AC881,'Input| Projects'!M881)*'Input| Escalations'!$I$17*M881,0)</f>
        <v>0</v>
      </c>
      <c r="V881" s="172">
        <f>IFERROR(IF(ISNUMBER(FIND("decision",'Input| Setup'!$F$6)),'Input| Projects'!AD881,'Input| Projects'!N881)*'Input| Escalations'!$I$17*N881,0)</f>
        <v>0</v>
      </c>
      <c r="W881" s="172">
        <f>IFERROR(IF(ISNUMBER(FIND("decision",'Input| Setup'!$F$6)),'Input| Projects'!AE881,'Input| Projects'!O881)*'Input| Escalations'!$I$17*O881,0)</f>
        <v>0</v>
      </c>
      <c r="X881" s="175"/>
      <c r="Y881" s="172">
        <f>IF(ISNUMBER(FIND("decision",'Input| Setup'!$F$6)),'Input| Projects'!AG881,'Input| Projects'!Q881)*I881*'Input| Escalations'!$I$17</f>
        <v>0</v>
      </c>
      <c r="Z881" s="172">
        <f>IF(ISNUMBER(FIND("decision",'Input| Setup'!$F$6)),'Input| Projects'!AH881,'Input| Projects'!R881)*J881*'Input| Escalations'!$I$17</f>
        <v>0</v>
      </c>
      <c r="AA881" s="172">
        <f>IF(ISNUMBER(FIND("decision",'Input| Setup'!$F$6)),'Input| Projects'!AI881,'Input| Projects'!S881)*K881*'Input| Escalations'!$I$17</f>
        <v>0</v>
      </c>
      <c r="AB881" s="172">
        <f>IF(ISNUMBER(FIND("decision",'Input| Setup'!$F$6)),'Input| Projects'!AJ881,'Input| Projects'!T881)*L881*'Input| Escalations'!$I$17</f>
        <v>0</v>
      </c>
      <c r="AC881" s="172">
        <f>IF(ISNUMBER(FIND("decision",'Input| Setup'!$F$6)),'Input| Projects'!AK881,'Input| Projects'!U881)*M881*'Input| Escalations'!$I$17</f>
        <v>0</v>
      </c>
      <c r="AD881" s="172">
        <f>IF(ISNUMBER(FIND("decision",'Input| Setup'!$F$6)),'Input| Projects'!AL881,'Input| Projects'!V881)*N881*'Input| Escalations'!$I$17</f>
        <v>0</v>
      </c>
      <c r="AE881" s="172">
        <f>IF(ISNUMBER(FIND("decision",'Input| Setup'!$F$6)),'Input| Projects'!AM881,'Input| Projects'!W881)*O881*'Input| Escalations'!$I$17</f>
        <v>0</v>
      </c>
      <c r="AF881" s="175"/>
      <c r="AG881" s="172" cm="1">
        <f t="array" ref="AG881">IFERROR(--('Input| Projects'!$AS881="Yes")*_xlfn.SWITCH('Input| Overheads'!$C$50,"Direct costs",'Calc| Overheads Allocation'!C$8*Q881,"Internal labour",'Calc| Overheads Allocation'!C$8*Q881*'Input| Projects'!$AO881,"DNSP defined",'Calc| Overheads Allocation'!C$78*'Input| Projects'!$AV881,0),0)</f>
        <v>0</v>
      </c>
      <c r="AH881" s="172" cm="1">
        <f t="array" ref="AH881">IFERROR(--('Input| Projects'!$AS881="Yes")*_xlfn.SWITCH('Input| Overheads'!$C$50,"Direct costs",'Calc| Overheads Allocation'!D$8*R881,"Internal labour",'Calc| Overheads Allocation'!D$8*R881*'Input| Projects'!$AO881,"DNSP defined",'Calc| Overheads Allocation'!D$78*'Input| Projects'!$AV881,0),0)</f>
        <v>0</v>
      </c>
      <c r="AI881" s="172" cm="1">
        <f t="array" ref="AI881">IFERROR(--('Input| Projects'!$AS881="Yes")*_xlfn.SWITCH('Input| Overheads'!$C$50,"Direct costs",'Calc| Overheads Allocation'!E$8*S881,"Internal labour",'Calc| Overheads Allocation'!E$8*S881*'Input| Projects'!$AO881,"DNSP defined",'Calc| Overheads Allocation'!E$78*'Input| Projects'!$AV881,0),0)</f>
        <v>0</v>
      </c>
      <c r="AJ881" s="172" cm="1">
        <f t="array" ref="AJ881">IFERROR(--('Input| Projects'!$AS881="Yes")*_xlfn.SWITCH('Input| Overheads'!$C$50,"Direct costs",'Calc| Overheads Allocation'!F$8*T881,"Internal labour",'Calc| Overheads Allocation'!F$8*T881*'Input| Projects'!$AO881,"DNSP defined",'Calc| Overheads Allocation'!F$78*'Input| Projects'!$AV881,0),0)</f>
        <v>0</v>
      </c>
      <c r="AK881" s="172" cm="1">
        <f t="array" ref="AK881">IFERROR(--('Input| Projects'!$AS881="Yes")*_xlfn.SWITCH('Input| Overheads'!$C$50,"Direct costs",'Calc| Overheads Allocation'!G$8*U881,"Internal labour",'Calc| Overheads Allocation'!G$8*U881*'Input| Projects'!$AO881,"DNSP defined",'Calc| Overheads Allocation'!G$78*'Input| Projects'!$AV881,0),0)</f>
        <v>0</v>
      </c>
      <c r="AL881" s="172" cm="1">
        <f t="array" ref="AL881">IFERROR(--('Input| Projects'!$AS881="Yes")*_xlfn.SWITCH('Input| Overheads'!$C$50,"Direct costs",'Calc| Overheads Allocation'!H$8*V881,"Internal labour",'Calc| Overheads Allocation'!H$8*V881*'Input| Projects'!$AO881,"DNSP defined",'Calc| Overheads Allocation'!H$78*'Input| Projects'!$AV881,0),0)</f>
        <v>0</v>
      </c>
      <c r="AM881" s="172" cm="1">
        <f t="array" ref="AM881">IFERROR(--('Input| Projects'!$AS881="Yes")*_xlfn.SWITCH('Input| Overheads'!$C$50,"Direct costs",'Calc| Overheads Allocation'!I$8*W881,"Internal labour",'Calc| Overheads Allocation'!I$8*W881*'Input| Projects'!$AO881,"DNSP defined",'Calc| Overheads Allocation'!I$78*'Input| Projects'!$AV881,0),0)</f>
        <v>0</v>
      </c>
      <c r="AN881" s="175"/>
      <c r="AO881" s="172" cm="1">
        <f t="array" ref="AO881">IFERROR(--('Input| Projects'!$AT881="Yes")*_xlfn.SWITCH('Input| Overheads'!$C$50,"Direct costs",'Calc| Overheads Allocation'!C$9*Q881,"Internal labour",'Calc| Overheads Allocation'!C$9*Q881*'Input| Projects'!$AO881,"DNSP defined",'Calc| Overheads Allocation'!C$79*'Input| Projects'!$AW881,0),0)</f>
        <v>0</v>
      </c>
      <c r="AP881" s="172" cm="1">
        <f t="array" ref="AP881">IFERROR(--('Input| Projects'!$AT881="Yes")*_xlfn.SWITCH('Input| Overheads'!$C$50,"Direct costs",'Calc| Overheads Allocation'!D$9*R881,"Internal labour",'Calc| Overheads Allocation'!D$9*R881*'Input| Projects'!$AO881,"DNSP defined",'Calc| Overheads Allocation'!D$79*'Input| Projects'!$AW881,0),0)</f>
        <v>0</v>
      </c>
      <c r="AQ881" s="172" cm="1">
        <f t="array" ref="AQ881">IFERROR(--('Input| Projects'!$AT881="Yes")*_xlfn.SWITCH('Input| Overheads'!$C$50,"Direct costs",'Calc| Overheads Allocation'!E$9*S881,"Internal labour",'Calc| Overheads Allocation'!E$9*S881*'Input| Projects'!$AO881,"DNSP defined",'Calc| Overheads Allocation'!E$79*'Input| Projects'!$AW881,0),0)</f>
        <v>0</v>
      </c>
      <c r="AR881" s="172" cm="1">
        <f t="array" ref="AR881">IFERROR(--('Input| Projects'!$AT881="Yes")*_xlfn.SWITCH('Input| Overheads'!$C$50,"Direct costs",'Calc| Overheads Allocation'!F$9*T881,"Internal labour",'Calc| Overheads Allocation'!F$9*T881*'Input| Projects'!$AO881,"DNSP defined",'Calc| Overheads Allocation'!F$79*'Input| Projects'!$AW881,0),0)</f>
        <v>0</v>
      </c>
      <c r="AS881" s="172" cm="1">
        <f t="array" ref="AS881">IFERROR(--('Input| Projects'!$AT881="Yes")*_xlfn.SWITCH('Input| Overheads'!$C$50,"Direct costs",'Calc| Overheads Allocation'!G$9*U881,"Internal labour",'Calc| Overheads Allocation'!G$9*U881*'Input| Projects'!$AO881,"DNSP defined",'Calc| Overheads Allocation'!G$79*'Input| Projects'!$AW881,0),0)</f>
        <v>0</v>
      </c>
      <c r="AT881" s="172" cm="1">
        <f t="array" ref="AT881">IFERROR(--('Input| Projects'!$AT881="Yes")*_xlfn.SWITCH('Input| Overheads'!$C$50,"Direct costs",'Calc| Overheads Allocation'!H$9*V881,"Internal labour",'Calc| Overheads Allocation'!H$9*V881*'Input| Projects'!$AO881,"DNSP defined",'Calc| Overheads Allocation'!H$79*'Input| Projects'!$AW881,0),0)</f>
        <v>0</v>
      </c>
      <c r="AU881" s="172" cm="1">
        <f t="array" ref="AU881">IFERROR(--('Input| Projects'!$AT881="Yes")*_xlfn.SWITCH('Input| Overheads'!$C$50,"Direct costs",'Calc| Overheads Allocation'!I$9*W881,"Internal labour",'Calc| Overheads Allocation'!I$9*W881*'Input| Projects'!$AO881,"DNSP defined",'Calc| Overheads Allocation'!I$79*'Input| Projects'!$AW881,0),0)</f>
        <v>0</v>
      </c>
      <c r="AV881" s="175"/>
      <c r="AW881" s="172">
        <f t="shared" si="310"/>
        <v>0</v>
      </c>
      <c r="AX881" s="172">
        <f t="shared" si="311"/>
        <v>0</v>
      </c>
      <c r="AY881" s="172">
        <f t="shared" si="312"/>
        <v>0</v>
      </c>
      <c r="AZ881" s="172">
        <f t="shared" si="313"/>
        <v>0</v>
      </c>
      <c r="BA881" s="172">
        <f t="shared" si="314"/>
        <v>0</v>
      </c>
      <c r="BB881" s="172">
        <f t="shared" si="315"/>
        <v>0</v>
      </c>
      <c r="BC881" s="172">
        <f t="shared" si="316"/>
        <v>0</v>
      </c>
      <c r="BD881" s="176"/>
      <c r="BE881" s="172">
        <f t="shared" si="317"/>
        <v>0</v>
      </c>
      <c r="BF881" s="172">
        <f t="shared" si="318"/>
        <v>0</v>
      </c>
      <c r="BG881" s="172">
        <f t="shared" si="319"/>
        <v>0</v>
      </c>
      <c r="BH881" s="172">
        <f t="shared" si="320"/>
        <v>0</v>
      </c>
      <c r="BI881" s="172">
        <f t="shared" si="321"/>
        <v>0</v>
      </c>
      <c r="BJ881" s="172">
        <f t="shared" si="322"/>
        <v>0</v>
      </c>
      <c r="BK881" s="172">
        <f t="shared" si="323"/>
        <v>0</v>
      </c>
      <c r="BL881" s="176"/>
      <c r="BM881" s="172">
        <f t="shared" si="302"/>
        <v>0</v>
      </c>
      <c r="BN881" s="172">
        <f t="shared" si="303"/>
        <v>0</v>
      </c>
      <c r="BO881" s="172">
        <f t="shared" si="304"/>
        <v>0</v>
      </c>
      <c r="BP881" s="172">
        <f t="shared" si="305"/>
        <v>0</v>
      </c>
      <c r="BQ881" s="172">
        <f t="shared" si="306"/>
        <v>0</v>
      </c>
      <c r="BR881" s="172">
        <f t="shared" si="307"/>
        <v>0</v>
      </c>
      <c r="BS881" s="172">
        <f t="shared" si="308"/>
        <v>0</v>
      </c>
      <c r="BT881" s="55"/>
      <c r="BU881" s="158">
        <f>SUMIF('Input| Projects'!$BA$8:$CX$8,RIGHT(BU$9,3),'Input| Projects'!$BA881:$CX881)</f>
        <v>0</v>
      </c>
      <c r="BV881" s="158">
        <f>SUMIF('Input| Projects'!$BA$8:$CX$8,RIGHT(BV$9,3),'Input| Projects'!$BA881:$CX881)</f>
        <v>0</v>
      </c>
      <c r="BW881" s="79" t="str">
        <f t="shared" si="309"/>
        <v/>
      </c>
    </row>
    <row r="882" spans="2:75" x14ac:dyDescent="0.2">
      <c r="B882" s="123">
        <f>IFERROR('Input| Projects'!B882,"")</f>
        <v>873</v>
      </c>
      <c r="C882" s="160" t="str">
        <f>IFERROR(IF('Input| Projects'!C882="","",'Input| Projects'!C882),"")</f>
        <v/>
      </c>
      <c r="D882" s="160" t="str">
        <f>IFERROR(IF('Input| Projects'!D882="","",'Input| Projects'!D882),"")</f>
        <v/>
      </c>
      <c r="E882" s="53"/>
      <c r="F882" s="160" t="str">
        <f>IF(LEN('Input| Projects'!F882)&gt;0,'Input| Projects'!F882,"")</f>
        <v/>
      </c>
      <c r="G882" s="160" t="str">
        <f>IF(LEN('Input| Projects'!G882)&gt;0,'Input| Projects'!G882,"")</f>
        <v/>
      </c>
      <c r="H882" s="10"/>
      <c r="I882" s="194" cm="1">
        <f t="array" ref="I882">IF(LEN($F882)&gt;0,1+IFERROR(SUMPRODUCT(TRANSPOSE('Input| Projects'!$AO882:$AQ882),INDEX('Input| Escalations'!$F$27:$L$29,,MATCH(Q$9,'Input| Escalations'!$F$21:$L$21,0))),0),0)</f>
        <v>0</v>
      </c>
      <c r="J882" s="194" cm="1">
        <f t="array" ref="J882">IF(LEN($F882)&gt;0,1+IFERROR(SUMPRODUCT(TRANSPOSE('Input| Projects'!$AO882:$AQ882),INDEX('Input| Escalations'!$F$27:$L$29,,MATCH(R$9,'Input| Escalations'!$F$21:$L$21,0))),0),0)</f>
        <v>0</v>
      </c>
      <c r="K882" s="194" cm="1">
        <f t="array" ref="K882">IF(LEN($F882)&gt;0,1+IFERROR(SUMPRODUCT(TRANSPOSE('Input| Projects'!$AO882:$AQ882),INDEX('Input| Escalations'!$F$27:$L$29,,MATCH(S$9,'Input| Escalations'!$F$21:$L$21,0))),0),0)</f>
        <v>0</v>
      </c>
      <c r="L882" s="194" cm="1">
        <f t="array" ref="L882">IF(LEN($F882)&gt;0,1+IFERROR(SUMPRODUCT(TRANSPOSE('Input| Projects'!$AO882:$AQ882),INDEX('Input| Escalations'!$F$27:$L$29,,MATCH(T$9,'Input| Escalations'!$F$21:$L$21,0))),0),0)</f>
        <v>0</v>
      </c>
      <c r="M882" s="194" cm="1">
        <f t="array" ref="M882">IF(LEN($F882)&gt;0,1+IFERROR(SUMPRODUCT(TRANSPOSE('Input| Projects'!$AO882:$AQ882),INDEX('Input| Escalations'!$F$27:$L$29,,MATCH(U$9,'Input| Escalations'!$F$21:$L$21,0))),0),0)</f>
        <v>0</v>
      </c>
      <c r="N882" s="194" cm="1">
        <f t="array" ref="N882">IF(LEN($F882)&gt;0,1+IFERROR(SUMPRODUCT(TRANSPOSE('Input| Projects'!$AO882:$AQ882),INDEX('Input| Escalations'!$F$27:$L$29,,MATCH(V$9,'Input| Escalations'!$F$21:$L$21,0))),0),0)</f>
        <v>0</v>
      </c>
      <c r="O882" s="194" cm="1">
        <f t="array" ref="O882">IF(LEN($F882)&gt;0,1+IFERROR(SUMPRODUCT(TRANSPOSE('Input| Projects'!$AO882:$AQ882),INDEX('Input| Escalations'!$F$27:$L$29,,MATCH(W$9,'Input| Escalations'!$F$21:$L$21,0))),0),0)</f>
        <v>0</v>
      </c>
      <c r="P882" s="10"/>
      <c r="Q882" s="172">
        <f>IFERROR(IF(ISNUMBER(FIND("decision",'Input| Setup'!$F$6)),'Input| Projects'!Y882,'Input| Projects'!I882)*'Input| Escalations'!$I$17*I882,0)</f>
        <v>0</v>
      </c>
      <c r="R882" s="172">
        <f>IFERROR(IF(ISNUMBER(FIND("decision",'Input| Setup'!$F$6)),'Input| Projects'!Z882,'Input| Projects'!J882)*'Input| Escalations'!$I$17*J882,0)</f>
        <v>0</v>
      </c>
      <c r="S882" s="172">
        <f>IFERROR(IF(ISNUMBER(FIND("decision",'Input| Setup'!$F$6)),'Input| Projects'!AA882,'Input| Projects'!K882)*'Input| Escalations'!$I$17*K882,0)</f>
        <v>0</v>
      </c>
      <c r="T882" s="172">
        <f>IFERROR(IF(ISNUMBER(FIND("decision",'Input| Setup'!$F$6)),'Input| Projects'!AB882,'Input| Projects'!L882)*'Input| Escalations'!$I$17*L882,0)</f>
        <v>0</v>
      </c>
      <c r="U882" s="172">
        <f>IFERROR(IF(ISNUMBER(FIND("decision",'Input| Setup'!$F$6)),'Input| Projects'!AC882,'Input| Projects'!M882)*'Input| Escalations'!$I$17*M882,0)</f>
        <v>0</v>
      </c>
      <c r="V882" s="172">
        <f>IFERROR(IF(ISNUMBER(FIND("decision",'Input| Setup'!$F$6)),'Input| Projects'!AD882,'Input| Projects'!N882)*'Input| Escalations'!$I$17*N882,0)</f>
        <v>0</v>
      </c>
      <c r="W882" s="172">
        <f>IFERROR(IF(ISNUMBER(FIND("decision",'Input| Setup'!$F$6)),'Input| Projects'!AE882,'Input| Projects'!O882)*'Input| Escalations'!$I$17*O882,0)</f>
        <v>0</v>
      </c>
      <c r="X882" s="175"/>
      <c r="Y882" s="172">
        <f>IF(ISNUMBER(FIND("decision",'Input| Setup'!$F$6)),'Input| Projects'!AG882,'Input| Projects'!Q882)*I882*'Input| Escalations'!$I$17</f>
        <v>0</v>
      </c>
      <c r="Z882" s="172">
        <f>IF(ISNUMBER(FIND("decision",'Input| Setup'!$F$6)),'Input| Projects'!AH882,'Input| Projects'!R882)*J882*'Input| Escalations'!$I$17</f>
        <v>0</v>
      </c>
      <c r="AA882" s="172">
        <f>IF(ISNUMBER(FIND("decision",'Input| Setup'!$F$6)),'Input| Projects'!AI882,'Input| Projects'!S882)*K882*'Input| Escalations'!$I$17</f>
        <v>0</v>
      </c>
      <c r="AB882" s="172">
        <f>IF(ISNUMBER(FIND("decision",'Input| Setup'!$F$6)),'Input| Projects'!AJ882,'Input| Projects'!T882)*L882*'Input| Escalations'!$I$17</f>
        <v>0</v>
      </c>
      <c r="AC882" s="172">
        <f>IF(ISNUMBER(FIND("decision",'Input| Setup'!$F$6)),'Input| Projects'!AK882,'Input| Projects'!U882)*M882*'Input| Escalations'!$I$17</f>
        <v>0</v>
      </c>
      <c r="AD882" s="172">
        <f>IF(ISNUMBER(FIND("decision",'Input| Setup'!$F$6)),'Input| Projects'!AL882,'Input| Projects'!V882)*N882*'Input| Escalations'!$I$17</f>
        <v>0</v>
      </c>
      <c r="AE882" s="172">
        <f>IF(ISNUMBER(FIND("decision",'Input| Setup'!$F$6)),'Input| Projects'!AM882,'Input| Projects'!W882)*O882*'Input| Escalations'!$I$17</f>
        <v>0</v>
      </c>
      <c r="AF882" s="175"/>
      <c r="AG882" s="172" cm="1">
        <f t="array" ref="AG882">IFERROR(--('Input| Projects'!$AS882="Yes")*_xlfn.SWITCH('Input| Overheads'!$C$50,"Direct costs",'Calc| Overheads Allocation'!C$8*Q882,"Internal labour",'Calc| Overheads Allocation'!C$8*Q882*'Input| Projects'!$AO882,"DNSP defined",'Calc| Overheads Allocation'!C$78*'Input| Projects'!$AV882,0),0)</f>
        <v>0</v>
      </c>
      <c r="AH882" s="172" cm="1">
        <f t="array" ref="AH882">IFERROR(--('Input| Projects'!$AS882="Yes")*_xlfn.SWITCH('Input| Overheads'!$C$50,"Direct costs",'Calc| Overheads Allocation'!D$8*R882,"Internal labour",'Calc| Overheads Allocation'!D$8*R882*'Input| Projects'!$AO882,"DNSP defined",'Calc| Overheads Allocation'!D$78*'Input| Projects'!$AV882,0),0)</f>
        <v>0</v>
      </c>
      <c r="AI882" s="172" cm="1">
        <f t="array" ref="AI882">IFERROR(--('Input| Projects'!$AS882="Yes")*_xlfn.SWITCH('Input| Overheads'!$C$50,"Direct costs",'Calc| Overheads Allocation'!E$8*S882,"Internal labour",'Calc| Overheads Allocation'!E$8*S882*'Input| Projects'!$AO882,"DNSP defined",'Calc| Overheads Allocation'!E$78*'Input| Projects'!$AV882,0),0)</f>
        <v>0</v>
      </c>
      <c r="AJ882" s="172" cm="1">
        <f t="array" ref="AJ882">IFERROR(--('Input| Projects'!$AS882="Yes")*_xlfn.SWITCH('Input| Overheads'!$C$50,"Direct costs",'Calc| Overheads Allocation'!F$8*T882,"Internal labour",'Calc| Overheads Allocation'!F$8*T882*'Input| Projects'!$AO882,"DNSP defined",'Calc| Overheads Allocation'!F$78*'Input| Projects'!$AV882,0),0)</f>
        <v>0</v>
      </c>
      <c r="AK882" s="172" cm="1">
        <f t="array" ref="AK882">IFERROR(--('Input| Projects'!$AS882="Yes")*_xlfn.SWITCH('Input| Overheads'!$C$50,"Direct costs",'Calc| Overheads Allocation'!G$8*U882,"Internal labour",'Calc| Overheads Allocation'!G$8*U882*'Input| Projects'!$AO882,"DNSP defined",'Calc| Overheads Allocation'!G$78*'Input| Projects'!$AV882,0),0)</f>
        <v>0</v>
      </c>
      <c r="AL882" s="172" cm="1">
        <f t="array" ref="AL882">IFERROR(--('Input| Projects'!$AS882="Yes")*_xlfn.SWITCH('Input| Overheads'!$C$50,"Direct costs",'Calc| Overheads Allocation'!H$8*V882,"Internal labour",'Calc| Overheads Allocation'!H$8*V882*'Input| Projects'!$AO882,"DNSP defined",'Calc| Overheads Allocation'!H$78*'Input| Projects'!$AV882,0),0)</f>
        <v>0</v>
      </c>
      <c r="AM882" s="172" cm="1">
        <f t="array" ref="AM882">IFERROR(--('Input| Projects'!$AS882="Yes")*_xlfn.SWITCH('Input| Overheads'!$C$50,"Direct costs",'Calc| Overheads Allocation'!I$8*W882,"Internal labour",'Calc| Overheads Allocation'!I$8*W882*'Input| Projects'!$AO882,"DNSP defined",'Calc| Overheads Allocation'!I$78*'Input| Projects'!$AV882,0),0)</f>
        <v>0</v>
      </c>
      <c r="AN882" s="175"/>
      <c r="AO882" s="172" cm="1">
        <f t="array" ref="AO882">IFERROR(--('Input| Projects'!$AT882="Yes")*_xlfn.SWITCH('Input| Overheads'!$C$50,"Direct costs",'Calc| Overheads Allocation'!C$9*Q882,"Internal labour",'Calc| Overheads Allocation'!C$9*Q882*'Input| Projects'!$AO882,"DNSP defined",'Calc| Overheads Allocation'!C$79*'Input| Projects'!$AW882,0),0)</f>
        <v>0</v>
      </c>
      <c r="AP882" s="172" cm="1">
        <f t="array" ref="AP882">IFERROR(--('Input| Projects'!$AT882="Yes")*_xlfn.SWITCH('Input| Overheads'!$C$50,"Direct costs",'Calc| Overheads Allocation'!D$9*R882,"Internal labour",'Calc| Overheads Allocation'!D$9*R882*'Input| Projects'!$AO882,"DNSP defined",'Calc| Overheads Allocation'!D$79*'Input| Projects'!$AW882,0),0)</f>
        <v>0</v>
      </c>
      <c r="AQ882" s="172" cm="1">
        <f t="array" ref="AQ882">IFERROR(--('Input| Projects'!$AT882="Yes")*_xlfn.SWITCH('Input| Overheads'!$C$50,"Direct costs",'Calc| Overheads Allocation'!E$9*S882,"Internal labour",'Calc| Overheads Allocation'!E$9*S882*'Input| Projects'!$AO882,"DNSP defined",'Calc| Overheads Allocation'!E$79*'Input| Projects'!$AW882,0),0)</f>
        <v>0</v>
      </c>
      <c r="AR882" s="172" cm="1">
        <f t="array" ref="AR882">IFERROR(--('Input| Projects'!$AT882="Yes")*_xlfn.SWITCH('Input| Overheads'!$C$50,"Direct costs",'Calc| Overheads Allocation'!F$9*T882,"Internal labour",'Calc| Overheads Allocation'!F$9*T882*'Input| Projects'!$AO882,"DNSP defined",'Calc| Overheads Allocation'!F$79*'Input| Projects'!$AW882,0),0)</f>
        <v>0</v>
      </c>
      <c r="AS882" s="172" cm="1">
        <f t="array" ref="AS882">IFERROR(--('Input| Projects'!$AT882="Yes")*_xlfn.SWITCH('Input| Overheads'!$C$50,"Direct costs",'Calc| Overheads Allocation'!G$9*U882,"Internal labour",'Calc| Overheads Allocation'!G$9*U882*'Input| Projects'!$AO882,"DNSP defined",'Calc| Overheads Allocation'!G$79*'Input| Projects'!$AW882,0),0)</f>
        <v>0</v>
      </c>
      <c r="AT882" s="172" cm="1">
        <f t="array" ref="AT882">IFERROR(--('Input| Projects'!$AT882="Yes")*_xlfn.SWITCH('Input| Overheads'!$C$50,"Direct costs",'Calc| Overheads Allocation'!H$9*V882,"Internal labour",'Calc| Overheads Allocation'!H$9*V882*'Input| Projects'!$AO882,"DNSP defined",'Calc| Overheads Allocation'!H$79*'Input| Projects'!$AW882,0),0)</f>
        <v>0</v>
      </c>
      <c r="AU882" s="172" cm="1">
        <f t="array" ref="AU882">IFERROR(--('Input| Projects'!$AT882="Yes")*_xlfn.SWITCH('Input| Overheads'!$C$50,"Direct costs",'Calc| Overheads Allocation'!I$9*W882,"Internal labour",'Calc| Overheads Allocation'!I$9*W882*'Input| Projects'!$AO882,"DNSP defined",'Calc| Overheads Allocation'!I$79*'Input| Projects'!$AW882,0),0)</f>
        <v>0</v>
      </c>
      <c r="AV882" s="175"/>
      <c r="AW882" s="172">
        <f t="shared" si="310"/>
        <v>0</v>
      </c>
      <c r="AX882" s="172">
        <f t="shared" si="311"/>
        <v>0</v>
      </c>
      <c r="AY882" s="172">
        <f t="shared" si="312"/>
        <v>0</v>
      </c>
      <c r="AZ882" s="172">
        <f t="shared" si="313"/>
        <v>0</v>
      </c>
      <c r="BA882" s="172">
        <f t="shared" si="314"/>
        <v>0</v>
      </c>
      <c r="BB882" s="172">
        <f t="shared" si="315"/>
        <v>0</v>
      </c>
      <c r="BC882" s="172">
        <f t="shared" si="316"/>
        <v>0</v>
      </c>
      <c r="BD882" s="176"/>
      <c r="BE882" s="172">
        <f t="shared" si="317"/>
        <v>0</v>
      </c>
      <c r="BF882" s="172">
        <f t="shared" si="318"/>
        <v>0</v>
      </c>
      <c r="BG882" s="172">
        <f t="shared" si="319"/>
        <v>0</v>
      </c>
      <c r="BH882" s="172">
        <f t="shared" si="320"/>
        <v>0</v>
      </c>
      <c r="BI882" s="172">
        <f t="shared" si="321"/>
        <v>0</v>
      </c>
      <c r="BJ882" s="172">
        <f t="shared" si="322"/>
        <v>0</v>
      </c>
      <c r="BK882" s="172">
        <f t="shared" si="323"/>
        <v>0</v>
      </c>
      <c r="BL882" s="176"/>
      <c r="BM882" s="172">
        <f t="shared" si="302"/>
        <v>0</v>
      </c>
      <c r="BN882" s="172">
        <f t="shared" si="303"/>
        <v>0</v>
      </c>
      <c r="BO882" s="172">
        <f t="shared" si="304"/>
        <v>0</v>
      </c>
      <c r="BP882" s="172">
        <f t="shared" si="305"/>
        <v>0</v>
      </c>
      <c r="BQ882" s="172">
        <f t="shared" si="306"/>
        <v>0</v>
      </c>
      <c r="BR882" s="172">
        <f t="shared" si="307"/>
        <v>0</v>
      </c>
      <c r="BS882" s="172">
        <f t="shared" si="308"/>
        <v>0</v>
      </c>
      <c r="BT882" s="55"/>
      <c r="BU882" s="158">
        <f>SUMIF('Input| Projects'!$BA$8:$CX$8,RIGHT(BU$9,3),'Input| Projects'!$BA882:$CX882)</f>
        <v>0</v>
      </c>
      <c r="BV882" s="158">
        <f>SUMIF('Input| Projects'!$BA$8:$CX$8,RIGHT(BV$9,3),'Input| Projects'!$BA882:$CX882)</f>
        <v>0</v>
      </c>
      <c r="BW882" s="79" t="str">
        <f t="shared" si="309"/>
        <v/>
      </c>
    </row>
    <row r="883" spans="2:75" x14ac:dyDescent="0.2">
      <c r="B883" s="123">
        <f>IFERROR('Input| Projects'!B883,"")</f>
        <v>874</v>
      </c>
      <c r="C883" s="160" t="str">
        <f>IFERROR(IF('Input| Projects'!C883="","",'Input| Projects'!C883),"")</f>
        <v/>
      </c>
      <c r="D883" s="160" t="str">
        <f>IFERROR(IF('Input| Projects'!D883="","",'Input| Projects'!D883),"")</f>
        <v/>
      </c>
      <c r="E883" s="53"/>
      <c r="F883" s="160" t="str">
        <f>IF(LEN('Input| Projects'!F883)&gt;0,'Input| Projects'!F883,"")</f>
        <v/>
      </c>
      <c r="G883" s="160" t="str">
        <f>IF(LEN('Input| Projects'!G883)&gt;0,'Input| Projects'!G883,"")</f>
        <v/>
      </c>
      <c r="H883" s="10"/>
      <c r="I883" s="194" cm="1">
        <f t="array" ref="I883">IF(LEN($F883)&gt;0,1+IFERROR(SUMPRODUCT(TRANSPOSE('Input| Projects'!$AO883:$AQ883),INDEX('Input| Escalations'!$F$27:$L$29,,MATCH(Q$9,'Input| Escalations'!$F$21:$L$21,0))),0),0)</f>
        <v>0</v>
      </c>
      <c r="J883" s="194" cm="1">
        <f t="array" ref="J883">IF(LEN($F883)&gt;0,1+IFERROR(SUMPRODUCT(TRANSPOSE('Input| Projects'!$AO883:$AQ883),INDEX('Input| Escalations'!$F$27:$L$29,,MATCH(R$9,'Input| Escalations'!$F$21:$L$21,0))),0),0)</f>
        <v>0</v>
      </c>
      <c r="K883" s="194" cm="1">
        <f t="array" ref="K883">IF(LEN($F883)&gt;0,1+IFERROR(SUMPRODUCT(TRANSPOSE('Input| Projects'!$AO883:$AQ883),INDEX('Input| Escalations'!$F$27:$L$29,,MATCH(S$9,'Input| Escalations'!$F$21:$L$21,0))),0),0)</f>
        <v>0</v>
      </c>
      <c r="L883" s="194" cm="1">
        <f t="array" ref="L883">IF(LEN($F883)&gt;0,1+IFERROR(SUMPRODUCT(TRANSPOSE('Input| Projects'!$AO883:$AQ883),INDEX('Input| Escalations'!$F$27:$L$29,,MATCH(T$9,'Input| Escalations'!$F$21:$L$21,0))),0),0)</f>
        <v>0</v>
      </c>
      <c r="M883" s="194" cm="1">
        <f t="array" ref="M883">IF(LEN($F883)&gt;0,1+IFERROR(SUMPRODUCT(TRANSPOSE('Input| Projects'!$AO883:$AQ883),INDEX('Input| Escalations'!$F$27:$L$29,,MATCH(U$9,'Input| Escalations'!$F$21:$L$21,0))),0),0)</f>
        <v>0</v>
      </c>
      <c r="N883" s="194" cm="1">
        <f t="array" ref="N883">IF(LEN($F883)&gt;0,1+IFERROR(SUMPRODUCT(TRANSPOSE('Input| Projects'!$AO883:$AQ883),INDEX('Input| Escalations'!$F$27:$L$29,,MATCH(V$9,'Input| Escalations'!$F$21:$L$21,0))),0),0)</f>
        <v>0</v>
      </c>
      <c r="O883" s="194" cm="1">
        <f t="array" ref="O883">IF(LEN($F883)&gt;0,1+IFERROR(SUMPRODUCT(TRANSPOSE('Input| Projects'!$AO883:$AQ883),INDEX('Input| Escalations'!$F$27:$L$29,,MATCH(W$9,'Input| Escalations'!$F$21:$L$21,0))),0),0)</f>
        <v>0</v>
      </c>
      <c r="P883" s="10"/>
      <c r="Q883" s="172">
        <f>IFERROR(IF(ISNUMBER(FIND("decision",'Input| Setup'!$F$6)),'Input| Projects'!Y883,'Input| Projects'!I883)*'Input| Escalations'!$I$17*I883,0)</f>
        <v>0</v>
      </c>
      <c r="R883" s="172">
        <f>IFERROR(IF(ISNUMBER(FIND("decision",'Input| Setup'!$F$6)),'Input| Projects'!Z883,'Input| Projects'!J883)*'Input| Escalations'!$I$17*J883,0)</f>
        <v>0</v>
      </c>
      <c r="S883" s="172">
        <f>IFERROR(IF(ISNUMBER(FIND("decision",'Input| Setup'!$F$6)),'Input| Projects'!AA883,'Input| Projects'!K883)*'Input| Escalations'!$I$17*K883,0)</f>
        <v>0</v>
      </c>
      <c r="T883" s="172">
        <f>IFERROR(IF(ISNUMBER(FIND("decision",'Input| Setup'!$F$6)),'Input| Projects'!AB883,'Input| Projects'!L883)*'Input| Escalations'!$I$17*L883,0)</f>
        <v>0</v>
      </c>
      <c r="U883" s="172">
        <f>IFERROR(IF(ISNUMBER(FIND("decision",'Input| Setup'!$F$6)),'Input| Projects'!AC883,'Input| Projects'!M883)*'Input| Escalations'!$I$17*M883,0)</f>
        <v>0</v>
      </c>
      <c r="V883" s="172">
        <f>IFERROR(IF(ISNUMBER(FIND("decision",'Input| Setup'!$F$6)),'Input| Projects'!AD883,'Input| Projects'!N883)*'Input| Escalations'!$I$17*N883,0)</f>
        <v>0</v>
      </c>
      <c r="W883" s="172">
        <f>IFERROR(IF(ISNUMBER(FIND("decision",'Input| Setup'!$F$6)),'Input| Projects'!AE883,'Input| Projects'!O883)*'Input| Escalations'!$I$17*O883,0)</f>
        <v>0</v>
      </c>
      <c r="X883" s="175"/>
      <c r="Y883" s="172">
        <f>IF(ISNUMBER(FIND("decision",'Input| Setup'!$F$6)),'Input| Projects'!AG883,'Input| Projects'!Q883)*I883*'Input| Escalations'!$I$17</f>
        <v>0</v>
      </c>
      <c r="Z883" s="172">
        <f>IF(ISNUMBER(FIND("decision",'Input| Setup'!$F$6)),'Input| Projects'!AH883,'Input| Projects'!R883)*J883*'Input| Escalations'!$I$17</f>
        <v>0</v>
      </c>
      <c r="AA883" s="172">
        <f>IF(ISNUMBER(FIND("decision",'Input| Setup'!$F$6)),'Input| Projects'!AI883,'Input| Projects'!S883)*K883*'Input| Escalations'!$I$17</f>
        <v>0</v>
      </c>
      <c r="AB883" s="172">
        <f>IF(ISNUMBER(FIND("decision",'Input| Setup'!$F$6)),'Input| Projects'!AJ883,'Input| Projects'!T883)*L883*'Input| Escalations'!$I$17</f>
        <v>0</v>
      </c>
      <c r="AC883" s="172">
        <f>IF(ISNUMBER(FIND("decision",'Input| Setup'!$F$6)),'Input| Projects'!AK883,'Input| Projects'!U883)*M883*'Input| Escalations'!$I$17</f>
        <v>0</v>
      </c>
      <c r="AD883" s="172">
        <f>IF(ISNUMBER(FIND("decision",'Input| Setup'!$F$6)),'Input| Projects'!AL883,'Input| Projects'!V883)*N883*'Input| Escalations'!$I$17</f>
        <v>0</v>
      </c>
      <c r="AE883" s="172">
        <f>IF(ISNUMBER(FIND("decision",'Input| Setup'!$F$6)),'Input| Projects'!AM883,'Input| Projects'!W883)*O883*'Input| Escalations'!$I$17</f>
        <v>0</v>
      </c>
      <c r="AF883" s="175"/>
      <c r="AG883" s="172" cm="1">
        <f t="array" ref="AG883">IFERROR(--('Input| Projects'!$AS883="Yes")*_xlfn.SWITCH('Input| Overheads'!$C$50,"Direct costs",'Calc| Overheads Allocation'!C$8*Q883,"Internal labour",'Calc| Overheads Allocation'!C$8*Q883*'Input| Projects'!$AO883,"DNSP defined",'Calc| Overheads Allocation'!C$78*'Input| Projects'!$AV883,0),0)</f>
        <v>0</v>
      </c>
      <c r="AH883" s="172" cm="1">
        <f t="array" ref="AH883">IFERROR(--('Input| Projects'!$AS883="Yes")*_xlfn.SWITCH('Input| Overheads'!$C$50,"Direct costs",'Calc| Overheads Allocation'!D$8*R883,"Internal labour",'Calc| Overheads Allocation'!D$8*R883*'Input| Projects'!$AO883,"DNSP defined",'Calc| Overheads Allocation'!D$78*'Input| Projects'!$AV883,0),0)</f>
        <v>0</v>
      </c>
      <c r="AI883" s="172" cm="1">
        <f t="array" ref="AI883">IFERROR(--('Input| Projects'!$AS883="Yes")*_xlfn.SWITCH('Input| Overheads'!$C$50,"Direct costs",'Calc| Overheads Allocation'!E$8*S883,"Internal labour",'Calc| Overheads Allocation'!E$8*S883*'Input| Projects'!$AO883,"DNSP defined",'Calc| Overheads Allocation'!E$78*'Input| Projects'!$AV883,0),0)</f>
        <v>0</v>
      </c>
      <c r="AJ883" s="172" cm="1">
        <f t="array" ref="AJ883">IFERROR(--('Input| Projects'!$AS883="Yes")*_xlfn.SWITCH('Input| Overheads'!$C$50,"Direct costs",'Calc| Overheads Allocation'!F$8*T883,"Internal labour",'Calc| Overheads Allocation'!F$8*T883*'Input| Projects'!$AO883,"DNSP defined",'Calc| Overheads Allocation'!F$78*'Input| Projects'!$AV883,0),0)</f>
        <v>0</v>
      </c>
      <c r="AK883" s="172" cm="1">
        <f t="array" ref="AK883">IFERROR(--('Input| Projects'!$AS883="Yes")*_xlfn.SWITCH('Input| Overheads'!$C$50,"Direct costs",'Calc| Overheads Allocation'!G$8*U883,"Internal labour",'Calc| Overheads Allocation'!G$8*U883*'Input| Projects'!$AO883,"DNSP defined",'Calc| Overheads Allocation'!G$78*'Input| Projects'!$AV883,0),0)</f>
        <v>0</v>
      </c>
      <c r="AL883" s="172" cm="1">
        <f t="array" ref="AL883">IFERROR(--('Input| Projects'!$AS883="Yes")*_xlfn.SWITCH('Input| Overheads'!$C$50,"Direct costs",'Calc| Overheads Allocation'!H$8*V883,"Internal labour",'Calc| Overheads Allocation'!H$8*V883*'Input| Projects'!$AO883,"DNSP defined",'Calc| Overheads Allocation'!H$78*'Input| Projects'!$AV883,0),0)</f>
        <v>0</v>
      </c>
      <c r="AM883" s="172" cm="1">
        <f t="array" ref="AM883">IFERROR(--('Input| Projects'!$AS883="Yes")*_xlfn.SWITCH('Input| Overheads'!$C$50,"Direct costs",'Calc| Overheads Allocation'!I$8*W883,"Internal labour",'Calc| Overheads Allocation'!I$8*W883*'Input| Projects'!$AO883,"DNSP defined",'Calc| Overheads Allocation'!I$78*'Input| Projects'!$AV883,0),0)</f>
        <v>0</v>
      </c>
      <c r="AN883" s="175"/>
      <c r="AO883" s="172" cm="1">
        <f t="array" ref="AO883">IFERROR(--('Input| Projects'!$AT883="Yes")*_xlfn.SWITCH('Input| Overheads'!$C$50,"Direct costs",'Calc| Overheads Allocation'!C$9*Q883,"Internal labour",'Calc| Overheads Allocation'!C$9*Q883*'Input| Projects'!$AO883,"DNSP defined",'Calc| Overheads Allocation'!C$79*'Input| Projects'!$AW883,0),0)</f>
        <v>0</v>
      </c>
      <c r="AP883" s="172" cm="1">
        <f t="array" ref="AP883">IFERROR(--('Input| Projects'!$AT883="Yes")*_xlfn.SWITCH('Input| Overheads'!$C$50,"Direct costs",'Calc| Overheads Allocation'!D$9*R883,"Internal labour",'Calc| Overheads Allocation'!D$9*R883*'Input| Projects'!$AO883,"DNSP defined",'Calc| Overheads Allocation'!D$79*'Input| Projects'!$AW883,0),0)</f>
        <v>0</v>
      </c>
      <c r="AQ883" s="172" cm="1">
        <f t="array" ref="AQ883">IFERROR(--('Input| Projects'!$AT883="Yes")*_xlfn.SWITCH('Input| Overheads'!$C$50,"Direct costs",'Calc| Overheads Allocation'!E$9*S883,"Internal labour",'Calc| Overheads Allocation'!E$9*S883*'Input| Projects'!$AO883,"DNSP defined",'Calc| Overheads Allocation'!E$79*'Input| Projects'!$AW883,0),0)</f>
        <v>0</v>
      </c>
      <c r="AR883" s="172" cm="1">
        <f t="array" ref="AR883">IFERROR(--('Input| Projects'!$AT883="Yes")*_xlfn.SWITCH('Input| Overheads'!$C$50,"Direct costs",'Calc| Overheads Allocation'!F$9*T883,"Internal labour",'Calc| Overheads Allocation'!F$9*T883*'Input| Projects'!$AO883,"DNSP defined",'Calc| Overheads Allocation'!F$79*'Input| Projects'!$AW883,0),0)</f>
        <v>0</v>
      </c>
      <c r="AS883" s="172" cm="1">
        <f t="array" ref="AS883">IFERROR(--('Input| Projects'!$AT883="Yes")*_xlfn.SWITCH('Input| Overheads'!$C$50,"Direct costs",'Calc| Overheads Allocation'!G$9*U883,"Internal labour",'Calc| Overheads Allocation'!G$9*U883*'Input| Projects'!$AO883,"DNSP defined",'Calc| Overheads Allocation'!G$79*'Input| Projects'!$AW883,0),0)</f>
        <v>0</v>
      </c>
      <c r="AT883" s="172" cm="1">
        <f t="array" ref="AT883">IFERROR(--('Input| Projects'!$AT883="Yes")*_xlfn.SWITCH('Input| Overheads'!$C$50,"Direct costs",'Calc| Overheads Allocation'!H$9*V883,"Internal labour",'Calc| Overheads Allocation'!H$9*V883*'Input| Projects'!$AO883,"DNSP defined",'Calc| Overheads Allocation'!H$79*'Input| Projects'!$AW883,0),0)</f>
        <v>0</v>
      </c>
      <c r="AU883" s="172" cm="1">
        <f t="array" ref="AU883">IFERROR(--('Input| Projects'!$AT883="Yes")*_xlfn.SWITCH('Input| Overheads'!$C$50,"Direct costs",'Calc| Overheads Allocation'!I$9*W883,"Internal labour",'Calc| Overheads Allocation'!I$9*W883*'Input| Projects'!$AO883,"DNSP defined",'Calc| Overheads Allocation'!I$79*'Input| Projects'!$AW883,0),0)</f>
        <v>0</v>
      </c>
      <c r="AV883" s="175"/>
      <c r="AW883" s="172">
        <f t="shared" si="310"/>
        <v>0</v>
      </c>
      <c r="AX883" s="172">
        <f t="shared" si="311"/>
        <v>0</v>
      </c>
      <c r="AY883" s="172">
        <f t="shared" si="312"/>
        <v>0</v>
      </c>
      <c r="AZ883" s="172">
        <f t="shared" si="313"/>
        <v>0</v>
      </c>
      <c r="BA883" s="172">
        <f t="shared" si="314"/>
        <v>0</v>
      </c>
      <c r="BB883" s="172">
        <f t="shared" si="315"/>
        <v>0</v>
      </c>
      <c r="BC883" s="172">
        <f t="shared" si="316"/>
        <v>0</v>
      </c>
      <c r="BD883" s="176"/>
      <c r="BE883" s="172">
        <f t="shared" si="317"/>
        <v>0</v>
      </c>
      <c r="BF883" s="172">
        <f t="shared" si="318"/>
        <v>0</v>
      </c>
      <c r="BG883" s="172">
        <f t="shared" si="319"/>
        <v>0</v>
      </c>
      <c r="BH883" s="172">
        <f t="shared" si="320"/>
        <v>0</v>
      </c>
      <c r="BI883" s="172">
        <f t="shared" si="321"/>
        <v>0</v>
      </c>
      <c r="BJ883" s="172">
        <f t="shared" si="322"/>
        <v>0</v>
      </c>
      <c r="BK883" s="172">
        <f t="shared" si="323"/>
        <v>0</v>
      </c>
      <c r="BL883" s="176"/>
      <c r="BM883" s="172">
        <f t="shared" si="302"/>
        <v>0</v>
      </c>
      <c r="BN883" s="172">
        <f t="shared" si="303"/>
        <v>0</v>
      </c>
      <c r="BO883" s="172">
        <f t="shared" si="304"/>
        <v>0</v>
      </c>
      <c r="BP883" s="172">
        <f t="shared" si="305"/>
        <v>0</v>
      </c>
      <c r="BQ883" s="172">
        <f t="shared" si="306"/>
        <v>0</v>
      </c>
      <c r="BR883" s="172">
        <f t="shared" si="307"/>
        <v>0</v>
      </c>
      <c r="BS883" s="172">
        <f t="shared" si="308"/>
        <v>0</v>
      </c>
      <c r="BT883" s="55"/>
      <c r="BU883" s="158">
        <f>SUMIF('Input| Projects'!$BA$8:$CX$8,RIGHT(BU$9,3),'Input| Projects'!$BA883:$CX883)</f>
        <v>0</v>
      </c>
      <c r="BV883" s="158">
        <f>SUMIF('Input| Projects'!$BA$8:$CX$8,RIGHT(BV$9,3),'Input| Projects'!$BA883:$CX883)</f>
        <v>0</v>
      </c>
      <c r="BW883" s="79" t="str">
        <f t="shared" si="309"/>
        <v/>
      </c>
    </row>
    <row r="884" spans="2:75" x14ac:dyDescent="0.2">
      <c r="B884" s="123">
        <f>IFERROR('Input| Projects'!B884,"")</f>
        <v>875</v>
      </c>
      <c r="C884" s="160" t="str">
        <f>IFERROR(IF('Input| Projects'!C884="","",'Input| Projects'!C884),"")</f>
        <v/>
      </c>
      <c r="D884" s="160" t="str">
        <f>IFERROR(IF('Input| Projects'!D884="","",'Input| Projects'!D884),"")</f>
        <v/>
      </c>
      <c r="E884" s="53"/>
      <c r="F884" s="160" t="str">
        <f>IF(LEN('Input| Projects'!F884)&gt;0,'Input| Projects'!F884,"")</f>
        <v/>
      </c>
      <c r="G884" s="160" t="str">
        <f>IF(LEN('Input| Projects'!G884)&gt;0,'Input| Projects'!G884,"")</f>
        <v/>
      </c>
      <c r="H884" s="10"/>
      <c r="I884" s="194" cm="1">
        <f t="array" ref="I884">IF(LEN($F884)&gt;0,1+IFERROR(SUMPRODUCT(TRANSPOSE('Input| Projects'!$AO884:$AQ884),INDEX('Input| Escalations'!$F$27:$L$29,,MATCH(Q$9,'Input| Escalations'!$F$21:$L$21,0))),0),0)</f>
        <v>0</v>
      </c>
      <c r="J884" s="194" cm="1">
        <f t="array" ref="J884">IF(LEN($F884)&gt;0,1+IFERROR(SUMPRODUCT(TRANSPOSE('Input| Projects'!$AO884:$AQ884),INDEX('Input| Escalations'!$F$27:$L$29,,MATCH(R$9,'Input| Escalations'!$F$21:$L$21,0))),0),0)</f>
        <v>0</v>
      </c>
      <c r="K884" s="194" cm="1">
        <f t="array" ref="K884">IF(LEN($F884)&gt;0,1+IFERROR(SUMPRODUCT(TRANSPOSE('Input| Projects'!$AO884:$AQ884),INDEX('Input| Escalations'!$F$27:$L$29,,MATCH(S$9,'Input| Escalations'!$F$21:$L$21,0))),0),0)</f>
        <v>0</v>
      </c>
      <c r="L884" s="194" cm="1">
        <f t="array" ref="L884">IF(LEN($F884)&gt;0,1+IFERROR(SUMPRODUCT(TRANSPOSE('Input| Projects'!$AO884:$AQ884),INDEX('Input| Escalations'!$F$27:$L$29,,MATCH(T$9,'Input| Escalations'!$F$21:$L$21,0))),0),0)</f>
        <v>0</v>
      </c>
      <c r="M884" s="194" cm="1">
        <f t="array" ref="M884">IF(LEN($F884)&gt;0,1+IFERROR(SUMPRODUCT(TRANSPOSE('Input| Projects'!$AO884:$AQ884),INDEX('Input| Escalations'!$F$27:$L$29,,MATCH(U$9,'Input| Escalations'!$F$21:$L$21,0))),0),0)</f>
        <v>0</v>
      </c>
      <c r="N884" s="194" cm="1">
        <f t="array" ref="N884">IF(LEN($F884)&gt;0,1+IFERROR(SUMPRODUCT(TRANSPOSE('Input| Projects'!$AO884:$AQ884),INDEX('Input| Escalations'!$F$27:$L$29,,MATCH(V$9,'Input| Escalations'!$F$21:$L$21,0))),0),0)</f>
        <v>0</v>
      </c>
      <c r="O884" s="194" cm="1">
        <f t="array" ref="O884">IF(LEN($F884)&gt;0,1+IFERROR(SUMPRODUCT(TRANSPOSE('Input| Projects'!$AO884:$AQ884),INDEX('Input| Escalations'!$F$27:$L$29,,MATCH(W$9,'Input| Escalations'!$F$21:$L$21,0))),0),0)</f>
        <v>0</v>
      </c>
      <c r="P884" s="10"/>
      <c r="Q884" s="172">
        <f>IFERROR(IF(ISNUMBER(FIND("decision",'Input| Setup'!$F$6)),'Input| Projects'!Y884,'Input| Projects'!I884)*'Input| Escalations'!$I$17*I884,0)</f>
        <v>0</v>
      </c>
      <c r="R884" s="172">
        <f>IFERROR(IF(ISNUMBER(FIND("decision",'Input| Setup'!$F$6)),'Input| Projects'!Z884,'Input| Projects'!J884)*'Input| Escalations'!$I$17*J884,0)</f>
        <v>0</v>
      </c>
      <c r="S884" s="172">
        <f>IFERROR(IF(ISNUMBER(FIND("decision",'Input| Setup'!$F$6)),'Input| Projects'!AA884,'Input| Projects'!K884)*'Input| Escalations'!$I$17*K884,0)</f>
        <v>0</v>
      </c>
      <c r="T884" s="172">
        <f>IFERROR(IF(ISNUMBER(FIND("decision",'Input| Setup'!$F$6)),'Input| Projects'!AB884,'Input| Projects'!L884)*'Input| Escalations'!$I$17*L884,0)</f>
        <v>0</v>
      </c>
      <c r="U884" s="172">
        <f>IFERROR(IF(ISNUMBER(FIND("decision",'Input| Setup'!$F$6)),'Input| Projects'!AC884,'Input| Projects'!M884)*'Input| Escalations'!$I$17*M884,0)</f>
        <v>0</v>
      </c>
      <c r="V884" s="172">
        <f>IFERROR(IF(ISNUMBER(FIND("decision",'Input| Setup'!$F$6)),'Input| Projects'!AD884,'Input| Projects'!N884)*'Input| Escalations'!$I$17*N884,0)</f>
        <v>0</v>
      </c>
      <c r="W884" s="172">
        <f>IFERROR(IF(ISNUMBER(FIND("decision",'Input| Setup'!$F$6)),'Input| Projects'!AE884,'Input| Projects'!O884)*'Input| Escalations'!$I$17*O884,0)</f>
        <v>0</v>
      </c>
      <c r="X884" s="175"/>
      <c r="Y884" s="172">
        <f>IF(ISNUMBER(FIND("decision",'Input| Setup'!$F$6)),'Input| Projects'!AG884,'Input| Projects'!Q884)*I884*'Input| Escalations'!$I$17</f>
        <v>0</v>
      </c>
      <c r="Z884" s="172">
        <f>IF(ISNUMBER(FIND("decision",'Input| Setup'!$F$6)),'Input| Projects'!AH884,'Input| Projects'!R884)*J884*'Input| Escalations'!$I$17</f>
        <v>0</v>
      </c>
      <c r="AA884" s="172">
        <f>IF(ISNUMBER(FIND("decision",'Input| Setup'!$F$6)),'Input| Projects'!AI884,'Input| Projects'!S884)*K884*'Input| Escalations'!$I$17</f>
        <v>0</v>
      </c>
      <c r="AB884" s="172">
        <f>IF(ISNUMBER(FIND("decision",'Input| Setup'!$F$6)),'Input| Projects'!AJ884,'Input| Projects'!T884)*L884*'Input| Escalations'!$I$17</f>
        <v>0</v>
      </c>
      <c r="AC884" s="172">
        <f>IF(ISNUMBER(FIND("decision",'Input| Setup'!$F$6)),'Input| Projects'!AK884,'Input| Projects'!U884)*M884*'Input| Escalations'!$I$17</f>
        <v>0</v>
      </c>
      <c r="AD884" s="172">
        <f>IF(ISNUMBER(FIND("decision",'Input| Setup'!$F$6)),'Input| Projects'!AL884,'Input| Projects'!V884)*N884*'Input| Escalations'!$I$17</f>
        <v>0</v>
      </c>
      <c r="AE884" s="172">
        <f>IF(ISNUMBER(FIND("decision",'Input| Setup'!$F$6)),'Input| Projects'!AM884,'Input| Projects'!W884)*O884*'Input| Escalations'!$I$17</f>
        <v>0</v>
      </c>
      <c r="AF884" s="175"/>
      <c r="AG884" s="172" cm="1">
        <f t="array" ref="AG884">IFERROR(--('Input| Projects'!$AS884="Yes")*_xlfn.SWITCH('Input| Overheads'!$C$50,"Direct costs",'Calc| Overheads Allocation'!C$8*Q884,"Internal labour",'Calc| Overheads Allocation'!C$8*Q884*'Input| Projects'!$AO884,"DNSP defined",'Calc| Overheads Allocation'!C$78*'Input| Projects'!$AV884,0),0)</f>
        <v>0</v>
      </c>
      <c r="AH884" s="172" cm="1">
        <f t="array" ref="AH884">IFERROR(--('Input| Projects'!$AS884="Yes")*_xlfn.SWITCH('Input| Overheads'!$C$50,"Direct costs",'Calc| Overheads Allocation'!D$8*R884,"Internal labour",'Calc| Overheads Allocation'!D$8*R884*'Input| Projects'!$AO884,"DNSP defined",'Calc| Overheads Allocation'!D$78*'Input| Projects'!$AV884,0),0)</f>
        <v>0</v>
      </c>
      <c r="AI884" s="172" cm="1">
        <f t="array" ref="AI884">IFERROR(--('Input| Projects'!$AS884="Yes")*_xlfn.SWITCH('Input| Overheads'!$C$50,"Direct costs",'Calc| Overheads Allocation'!E$8*S884,"Internal labour",'Calc| Overheads Allocation'!E$8*S884*'Input| Projects'!$AO884,"DNSP defined",'Calc| Overheads Allocation'!E$78*'Input| Projects'!$AV884,0),0)</f>
        <v>0</v>
      </c>
      <c r="AJ884" s="172" cm="1">
        <f t="array" ref="AJ884">IFERROR(--('Input| Projects'!$AS884="Yes")*_xlfn.SWITCH('Input| Overheads'!$C$50,"Direct costs",'Calc| Overheads Allocation'!F$8*T884,"Internal labour",'Calc| Overheads Allocation'!F$8*T884*'Input| Projects'!$AO884,"DNSP defined",'Calc| Overheads Allocation'!F$78*'Input| Projects'!$AV884,0),0)</f>
        <v>0</v>
      </c>
      <c r="AK884" s="172" cm="1">
        <f t="array" ref="AK884">IFERROR(--('Input| Projects'!$AS884="Yes")*_xlfn.SWITCH('Input| Overheads'!$C$50,"Direct costs",'Calc| Overheads Allocation'!G$8*U884,"Internal labour",'Calc| Overheads Allocation'!G$8*U884*'Input| Projects'!$AO884,"DNSP defined",'Calc| Overheads Allocation'!G$78*'Input| Projects'!$AV884,0),0)</f>
        <v>0</v>
      </c>
      <c r="AL884" s="172" cm="1">
        <f t="array" ref="AL884">IFERROR(--('Input| Projects'!$AS884="Yes")*_xlfn.SWITCH('Input| Overheads'!$C$50,"Direct costs",'Calc| Overheads Allocation'!H$8*V884,"Internal labour",'Calc| Overheads Allocation'!H$8*V884*'Input| Projects'!$AO884,"DNSP defined",'Calc| Overheads Allocation'!H$78*'Input| Projects'!$AV884,0),0)</f>
        <v>0</v>
      </c>
      <c r="AM884" s="172" cm="1">
        <f t="array" ref="AM884">IFERROR(--('Input| Projects'!$AS884="Yes")*_xlfn.SWITCH('Input| Overheads'!$C$50,"Direct costs",'Calc| Overheads Allocation'!I$8*W884,"Internal labour",'Calc| Overheads Allocation'!I$8*W884*'Input| Projects'!$AO884,"DNSP defined",'Calc| Overheads Allocation'!I$78*'Input| Projects'!$AV884,0),0)</f>
        <v>0</v>
      </c>
      <c r="AN884" s="175"/>
      <c r="AO884" s="172" cm="1">
        <f t="array" ref="AO884">IFERROR(--('Input| Projects'!$AT884="Yes")*_xlfn.SWITCH('Input| Overheads'!$C$50,"Direct costs",'Calc| Overheads Allocation'!C$9*Q884,"Internal labour",'Calc| Overheads Allocation'!C$9*Q884*'Input| Projects'!$AO884,"DNSP defined",'Calc| Overheads Allocation'!C$79*'Input| Projects'!$AW884,0),0)</f>
        <v>0</v>
      </c>
      <c r="AP884" s="172" cm="1">
        <f t="array" ref="AP884">IFERROR(--('Input| Projects'!$AT884="Yes")*_xlfn.SWITCH('Input| Overheads'!$C$50,"Direct costs",'Calc| Overheads Allocation'!D$9*R884,"Internal labour",'Calc| Overheads Allocation'!D$9*R884*'Input| Projects'!$AO884,"DNSP defined",'Calc| Overheads Allocation'!D$79*'Input| Projects'!$AW884,0),0)</f>
        <v>0</v>
      </c>
      <c r="AQ884" s="172" cm="1">
        <f t="array" ref="AQ884">IFERROR(--('Input| Projects'!$AT884="Yes")*_xlfn.SWITCH('Input| Overheads'!$C$50,"Direct costs",'Calc| Overheads Allocation'!E$9*S884,"Internal labour",'Calc| Overheads Allocation'!E$9*S884*'Input| Projects'!$AO884,"DNSP defined",'Calc| Overheads Allocation'!E$79*'Input| Projects'!$AW884,0),0)</f>
        <v>0</v>
      </c>
      <c r="AR884" s="172" cm="1">
        <f t="array" ref="AR884">IFERROR(--('Input| Projects'!$AT884="Yes")*_xlfn.SWITCH('Input| Overheads'!$C$50,"Direct costs",'Calc| Overheads Allocation'!F$9*T884,"Internal labour",'Calc| Overheads Allocation'!F$9*T884*'Input| Projects'!$AO884,"DNSP defined",'Calc| Overheads Allocation'!F$79*'Input| Projects'!$AW884,0),0)</f>
        <v>0</v>
      </c>
      <c r="AS884" s="172" cm="1">
        <f t="array" ref="AS884">IFERROR(--('Input| Projects'!$AT884="Yes")*_xlfn.SWITCH('Input| Overheads'!$C$50,"Direct costs",'Calc| Overheads Allocation'!G$9*U884,"Internal labour",'Calc| Overheads Allocation'!G$9*U884*'Input| Projects'!$AO884,"DNSP defined",'Calc| Overheads Allocation'!G$79*'Input| Projects'!$AW884,0),0)</f>
        <v>0</v>
      </c>
      <c r="AT884" s="172" cm="1">
        <f t="array" ref="AT884">IFERROR(--('Input| Projects'!$AT884="Yes")*_xlfn.SWITCH('Input| Overheads'!$C$50,"Direct costs",'Calc| Overheads Allocation'!H$9*V884,"Internal labour",'Calc| Overheads Allocation'!H$9*V884*'Input| Projects'!$AO884,"DNSP defined",'Calc| Overheads Allocation'!H$79*'Input| Projects'!$AW884,0),0)</f>
        <v>0</v>
      </c>
      <c r="AU884" s="172" cm="1">
        <f t="array" ref="AU884">IFERROR(--('Input| Projects'!$AT884="Yes")*_xlfn.SWITCH('Input| Overheads'!$C$50,"Direct costs",'Calc| Overheads Allocation'!I$9*W884,"Internal labour",'Calc| Overheads Allocation'!I$9*W884*'Input| Projects'!$AO884,"DNSP defined",'Calc| Overheads Allocation'!I$79*'Input| Projects'!$AW884,0),0)</f>
        <v>0</v>
      </c>
      <c r="AV884" s="175"/>
      <c r="AW884" s="172">
        <f t="shared" si="310"/>
        <v>0</v>
      </c>
      <c r="AX884" s="172">
        <f t="shared" si="311"/>
        <v>0</v>
      </c>
      <c r="AY884" s="172">
        <f t="shared" si="312"/>
        <v>0</v>
      </c>
      <c r="AZ884" s="172">
        <f t="shared" si="313"/>
        <v>0</v>
      </c>
      <c r="BA884" s="172">
        <f t="shared" si="314"/>
        <v>0</v>
      </c>
      <c r="BB884" s="172">
        <f t="shared" si="315"/>
        <v>0</v>
      </c>
      <c r="BC884" s="172">
        <f t="shared" si="316"/>
        <v>0</v>
      </c>
      <c r="BD884" s="176"/>
      <c r="BE884" s="172">
        <f t="shared" si="317"/>
        <v>0</v>
      </c>
      <c r="BF884" s="172">
        <f t="shared" si="318"/>
        <v>0</v>
      </c>
      <c r="BG884" s="172">
        <f t="shared" si="319"/>
        <v>0</v>
      </c>
      <c r="BH884" s="172">
        <f t="shared" si="320"/>
        <v>0</v>
      </c>
      <c r="BI884" s="172">
        <f t="shared" si="321"/>
        <v>0</v>
      </c>
      <c r="BJ884" s="172">
        <f t="shared" si="322"/>
        <v>0</v>
      </c>
      <c r="BK884" s="172">
        <f t="shared" si="323"/>
        <v>0</v>
      </c>
      <c r="BL884" s="176"/>
      <c r="BM884" s="172">
        <f t="shared" si="302"/>
        <v>0</v>
      </c>
      <c r="BN884" s="172">
        <f t="shared" si="303"/>
        <v>0</v>
      </c>
      <c r="BO884" s="172">
        <f t="shared" si="304"/>
        <v>0</v>
      </c>
      <c r="BP884" s="172">
        <f t="shared" si="305"/>
        <v>0</v>
      </c>
      <c r="BQ884" s="172">
        <f t="shared" si="306"/>
        <v>0</v>
      </c>
      <c r="BR884" s="172">
        <f t="shared" si="307"/>
        <v>0</v>
      </c>
      <c r="BS884" s="172">
        <f t="shared" si="308"/>
        <v>0</v>
      </c>
      <c r="BT884" s="55"/>
      <c r="BU884" s="158">
        <f>SUMIF('Input| Projects'!$BA$8:$CX$8,RIGHT(BU$9,3),'Input| Projects'!$BA884:$CX884)</f>
        <v>0</v>
      </c>
      <c r="BV884" s="158">
        <f>SUMIF('Input| Projects'!$BA$8:$CX$8,RIGHT(BV$9,3),'Input| Projects'!$BA884:$CX884)</f>
        <v>0</v>
      </c>
      <c r="BW884" s="79" t="str">
        <f t="shared" si="309"/>
        <v/>
      </c>
    </row>
    <row r="885" spans="2:75" x14ac:dyDescent="0.2">
      <c r="B885" s="123">
        <f>IFERROR('Input| Projects'!B885,"")</f>
        <v>876</v>
      </c>
      <c r="C885" s="160" t="str">
        <f>IFERROR(IF('Input| Projects'!C885="","",'Input| Projects'!C885),"")</f>
        <v/>
      </c>
      <c r="D885" s="160" t="str">
        <f>IFERROR(IF('Input| Projects'!D885="","",'Input| Projects'!D885),"")</f>
        <v/>
      </c>
      <c r="E885" s="53"/>
      <c r="F885" s="160" t="str">
        <f>IF(LEN('Input| Projects'!F885)&gt;0,'Input| Projects'!F885,"")</f>
        <v/>
      </c>
      <c r="G885" s="160" t="str">
        <f>IF(LEN('Input| Projects'!G885)&gt;0,'Input| Projects'!G885,"")</f>
        <v/>
      </c>
      <c r="H885" s="10"/>
      <c r="I885" s="194" cm="1">
        <f t="array" ref="I885">IF(LEN($F885)&gt;0,1+IFERROR(SUMPRODUCT(TRANSPOSE('Input| Projects'!$AO885:$AQ885),INDEX('Input| Escalations'!$F$27:$L$29,,MATCH(Q$9,'Input| Escalations'!$F$21:$L$21,0))),0),0)</f>
        <v>0</v>
      </c>
      <c r="J885" s="194" cm="1">
        <f t="array" ref="J885">IF(LEN($F885)&gt;0,1+IFERROR(SUMPRODUCT(TRANSPOSE('Input| Projects'!$AO885:$AQ885),INDEX('Input| Escalations'!$F$27:$L$29,,MATCH(R$9,'Input| Escalations'!$F$21:$L$21,0))),0),0)</f>
        <v>0</v>
      </c>
      <c r="K885" s="194" cm="1">
        <f t="array" ref="K885">IF(LEN($F885)&gt;0,1+IFERROR(SUMPRODUCT(TRANSPOSE('Input| Projects'!$AO885:$AQ885),INDEX('Input| Escalations'!$F$27:$L$29,,MATCH(S$9,'Input| Escalations'!$F$21:$L$21,0))),0),0)</f>
        <v>0</v>
      </c>
      <c r="L885" s="194" cm="1">
        <f t="array" ref="L885">IF(LEN($F885)&gt;0,1+IFERROR(SUMPRODUCT(TRANSPOSE('Input| Projects'!$AO885:$AQ885),INDEX('Input| Escalations'!$F$27:$L$29,,MATCH(T$9,'Input| Escalations'!$F$21:$L$21,0))),0),0)</f>
        <v>0</v>
      </c>
      <c r="M885" s="194" cm="1">
        <f t="array" ref="M885">IF(LEN($F885)&gt;0,1+IFERROR(SUMPRODUCT(TRANSPOSE('Input| Projects'!$AO885:$AQ885),INDEX('Input| Escalations'!$F$27:$L$29,,MATCH(U$9,'Input| Escalations'!$F$21:$L$21,0))),0),0)</f>
        <v>0</v>
      </c>
      <c r="N885" s="194" cm="1">
        <f t="array" ref="N885">IF(LEN($F885)&gt;0,1+IFERROR(SUMPRODUCT(TRANSPOSE('Input| Projects'!$AO885:$AQ885),INDEX('Input| Escalations'!$F$27:$L$29,,MATCH(V$9,'Input| Escalations'!$F$21:$L$21,0))),0),0)</f>
        <v>0</v>
      </c>
      <c r="O885" s="194" cm="1">
        <f t="array" ref="O885">IF(LEN($F885)&gt;0,1+IFERROR(SUMPRODUCT(TRANSPOSE('Input| Projects'!$AO885:$AQ885),INDEX('Input| Escalations'!$F$27:$L$29,,MATCH(W$9,'Input| Escalations'!$F$21:$L$21,0))),0),0)</f>
        <v>0</v>
      </c>
      <c r="P885" s="10"/>
      <c r="Q885" s="172">
        <f>IFERROR(IF(ISNUMBER(FIND("decision",'Input| Setup'!$F$6)),'Input| Projects'!Y885,'Input| Projects'!I885)*'Input| Escalations'!$I$17*I885,0)</f>
        <v>0</v>
      </c>
      <c r="R885" s="172">
        <f>IFERROR(IF(ISNUMBER(FIND("decision",'Input| Setup'!$F$6)),'Input| Projects'!Z885,'Input| Projects'!J885)*'Input| Escalations'!$I$17*J885,0)</f>
        <v>0</v>
      </c>
      <c r="S885" s="172">
        <f>IFERROR(IF(ISNUMBER(FIND("decision",'Input| Setup'!$F$6)),'Input| Projects'!AA885,'Input| Projects'!K885)*'Input| Escalations'!$I$17*K885,0)</f>
        <v>0</v>
      </c>
      <c r="T885" s="172">
        <f>IFERROR(IF(ISNUMBER(FIND("decision",'Input| Setup'!$F$6)),'Input| Projects'!AB885,'Input| Projects'!L885)*'Input| Escalations'!$I$17*L885,0)</f>
        <v>0</v>
      </c>
      <c r="U885" s="172">
        <f>IFERROR(IF(ISNUMBER(FIND("decision",'Input| Setup'!$F$6)),'Input| Projects'!AC885,'Input| Projects'!M885)*'Input| Escalations'!$I$17*M885,0)</f>
        <v>0</v>
      </c>
      <c r="V885" s="172">
        <f>IFERROR(IF(ISNUMBER(FIND("decision",'Input| Setup'!$F$6)),'Input| Projects'!AD885,'Input| Projects'!N885)*'Input| Escalations'!$I$17*N885,0)</f>
        <v>0</v>
      </c>
      <c r="W885" s="172">
        <f>IFERROR(IF(ISNUMBER(FIND("decision",'Input| Setup'!$F$6)),'Input| Projects'!AE885,'Input| Projects'!O885)*'Input| Escalations'!$I$17*O885,0)</f>
        <v>0</v>
      </c>
      <c r="X885" s="175"/>
      <c r="Y885" s="172">
        <f>IF(ISNUMBER(FIND("decision",'Input| Setup'!$F$6)),'Input| Projects'!AG885,'Input| Projects'!Q885)*I885*'Input| Escalations'!$I$17</f>
        <v>0</v>
      </c>
      <c r="Z885" s="172">
        <f>IF(ISNUMBER(FIND("decision",'Input| Setup'!$F$6)),'Input| Projects'!AH885,'Input| Projects'!R885)*J885*'Input| Escalations'!$I$17</f>
        <v>0</v>
      </c>
      <c r="AA885" s="172">
        <f>IF(ISNUMBER(FIND("decision",'Input| Setup'!$F$6)),'Input| Projects'!AI885,'Input| Projects'!S885)*K885*'Input| Escalations'!$I$17</f>
        <v>0</v>
      </c>
      <c r="AB885" s="172">
        <f>IF(ISNUMBER(FIND("decision",'Input| Setup'!$F$6)),'Input| Projects'!AJ885,'Input| Projects'!T885)*L885*'Input| Escalations'!$I$17</f>
        <v>0</v>
      </c>
      <c r="AC885" s="172">
        <f>IF(ISNUMBER(FIND("decision",'Input| Setup'!$F$6)),'Input| Projects'!AK885,'Input| Projects'!U885)*M885*'Input| Escalations'!$I$17</f>
        <v>0</v>
      </c>
      <c r="AD885" s="172">
        <f>IF(ISNUMBER(FIND("decision",'Input| Setup'!$F$6)),'Input| Projects'!AL885,'Input| Projects'!V885)*N885*'Input| Escalations'!$I$17</f>
        <v>0</v>
      </c>
      <c r="AE885" s="172">
        <f>IF(ISNUMBER(FIND("decision",'Input| Setup'!$F$6)),'Input| Projects'!AM885,'Input| Projects'!W885)*O885*'Input| Escalations'!$I$17</f>
        <v>0</v>
      </c>
      <c r="AF885" s="175"/>
      <c r="AG885" s="172" cm="1">
        <f t="array" ref="AG885">IFERROR(--('Input| Projects'!$AS885="Yes")*_xlfn.SWITCH('Input| Overheads'!$C$50,"Direct costs",'Calc| Overheads Allocation'!C$8*Q885,"Internal labour",'Calc| Overheads Allocation'!C$8*Q885*'Input| Projects'!$AO885,"DNSP defined",'Calc| Overheads Allocation'!C$78*'Input| Projects'!$AV885,0),0)</f>
        <v>0</v>
      </c>
      <c r="AH885" s="172" cm="1">
        <f t="array" ref="AH885">IFERROR(--('Input| Projects'!$AS885="Yes")*_xlfn.SWITCH('Input| Overheads'!$C$50,"Direct costs",'Calc| Overheads Allocation'!D$8*R885,"Internal labour",'Calc| Overheads Allocation'!D$8*R885*'Input| Projects'!$AO885,"DNSP defined",'Calc| Overheads Allocation'!D$78*'Input| Projects'!$AV885,0),0)</f>
        <v>0</v>
      </c>
      <c r="AI885" s="172" cm="1">
        <f t="array" ref="AI885">IFERROR(--('Input| Projects'!$AS885="Yes")*_xlfn.SWITCH('Input| Overheads'!$C$50,"Direct costs",'Calc| Overheads Allocation'!E$8*S885,"Internal labour",'Calc| Overheads Allocation'!E$8*S885*'Input| Projects'!$AO885,"DNSP defined",'Calc| Overheads Allocation'!E$78*'Input| Projects'!$AV885,0),0)</f>
        <v>0</v>
      </c>
      <c r="AJ885" s="172" cm="1">
        <f t="array" ref="AJ885">IFERROR(--('Input| Projects'!$AS885="Yes")*_xlfn.SWITCH('Input| Overheads'!$C$50,"Direct costs",'Calc| Overheads Allocation'!F$8*T885,"Internal labour",'Calc| Overheads Allocation'!F$8*T885*'Input| Projects'!$AO885,"DNSP defined",'Calc| Overheads Allocation'!F$78*'Input| Projects'!$AV885,0),0)</f>
        <v>0</v>
      </c>
      <c r="AK885" s="172" cm="1">
        <f t="array" ref="AK885">IFERROR(--('Input| Projects'!$AS885="Yes")*_xlfn.SWITCH('Input| Overheads'!$C$50,"Direct costs",'Calc| Overheads Allocation'!G$8*U885,"Internal labour",'Calc| Overheads Allocation'!G$8*U885*'Input| Projects'!$AO885,"DNSP defined",'Calc| Overheads Allocation'!G$78*'Input| Projects'!$AV885,0),0)</f>
        <v>0</v>
      </c>
      <c r="AL885" s="172" cm="1">
        <f t="array" ref="AL885">IFERROR(--('Input| Projects'!$AS885="Yes")*_xlfn.SWITCH('Input| Overheads'!$C$50,"Direct costs",'Calc| Overheads Allocation'!H$8*V885,"Internal labour",'Calc| Overheads Allocation'!H$8*V885*'Input| Projects'!$AO885,"DNSP defined",'Calc| Overheads Allocation'!H$78*'Input| Projects'!$AV885,0),0)</f>
        <v>0</v>
      </c>
      <c r="AM885" s="172" cm="1">
        <f t="array" ref="AM885">IFERROR(--('Input| Projects'!$AS885="Yes")*_xlfn.SWITCH('Input| Overheads'!$C$50,"Direct costs",'Calc| Overheads Allocation'!I$8*W885,"Internal labour",'Calc| Overheads Allocation'!I$8*W885*'Input| Projects'!$AO885,"DNSP defined",'Calc| Overheads Allocation'!I$78*'Input| Projects'!$AV885,0),0)</f>
        <v>0</v>
      </c>
      <c r="AN885" s="175"/>
      <c r="AO885" s="172" cm="1">
        <f t="array" ref="AO885">IFERROR(--('Input| Projects'!$AT885="Yes")*_xlfn.SWITCH('Input| Overheads'!$C$50,"Direct costs",'Calc| Overheads Allocation'!C$9*Q885,"Internal labour",'Calc| Overheads Allocation'!C$9*Q885*'Input| Projects'!$AO885,"DNSP defined",'Calc| Overheads Allocation'!C$79*'Input| Projects'!$AW885,0),0)</f>
        <v>0</v>
      </c>
      <c r="AP885" s="172" cm="1">
        <f t="array" ref="AP885">IFERROR(--('Input| Projects'!$AT885="Yes")*_xlfn.SWITCH('Input| Overheads'!$C$50,"Direct costs",'Calc| Overheads Allocation'!D$9*R885,"Internal labour",'Calc| Overheads Allocation'!D$9*R885*'Input| Projects'!$AO885,"DNSP defined",'Calc| Overheads Allocation'!D$79*'Input| Projects'!$AW885,0),0)</f>
        <v>0</v>
      </c>
      <c r="AQ885" s="172" cm="1">
        <f t="array" ref="AQ885">IFERROR(--('Input| Projects'!$AT885="Yes")*_xlfn.SWITCH('Input| Overheads'!$C$50,"Direct costs",'Calc| Overheads Allocation'!E$9*S885,"Internal labour",'Calc| Overheads Allocation'!E$9*S885*'Input| Projects'!$AO885,"DNSP defined",'Calc| Overheads Allocation'!E$79*'Input| Projects'!$AW885,0),0)</f>
        <v>0</v>
      </c>
      <c r="AR885" s="172" cm="1">
        <f t="array" ref="AR885">IFERROR(--('Input| Projects'!$AT885="Yes")*_xlfn.SWITCH('Input| Overheads'!$C$50,"Direct costs",'Calc| Overheads Allocation'!F$9*T885,"Internal labour",'Calc| Overheads Allocation'!F$9*T885*'Input| Projects'!$AO885,"DNSP defined",'Calc| Overheads Allocation'!F$79*'Input| Projects'!$AW885,0),0)</f>
        <v>0</v>
      </c>
      <c r="AS885" s="172" cm="1">
        <f t="array" ref="AS885">IFERROR(--('Input| Projects'!$AT885="Yes")*_xlfn.SWITCH('Input| Overheads'!$C$50,"Direct costs",'Calc| Overheads Allocation'!G$9*U885,"Internal labour",'Calc| Overheads Allocation'!G$9*U885*'Input| Projects'!$AO885,"DNSP defined",'Calc| Overheads Allocation'!G$79*'Input| Projects'!$AW885,0),0)</f>
        <v>0</v>
      </c>
      <c r="AT885" s="172" cm="1">
        <f t="array" ref="AT885">IFERROR(--('Input| Projects'!$AT885="Yes")*_xlfn.SWITCH('Input| Overheads'!$C$50,"Direct costs",'Calc| Overheads Allocation'!H$9*V885,"Internal labour",'Calc| Overheads Allocation'!H$9*V885*'Input| Projects'!$AO885,"DNSP defined",'Calc| Overheads Allocation'!H$79*'Input| Projects'!$AW885,0),0)</f>
        <v>0</v>
      </c>
      <c r="AU885" s="172" cm="1">
        <f t="array" ref="AU885">IFERROR(--('Input| Projects'!$AT885="Yes")*_xlfn.SWITCH('Input| Overheads'!$C$50,"Direct costs",'Calc| Overheads Allocation'!I$9*W885,"Internal labour",'Calc| Overheads Allocation'!I$9*W885*'Input| Projects'!$AO885,"DNSP defined",'Calc| Overheads Allocation'!I$79*'Input| Projects'!$AW885,0),0)</f>
        <v>0</v>
      </c>
      <c r="AV885" s="175"/>
      <c r="AW885" s="172">
        <f t="shared" si="310"/>
        <v>0</v>
      </c>
      <c r="AX885" s="172">
        <f t="shared" si="311"/>
        <v>0</v>
      </c>
      <c r="AY885" s="172">
        <f t="shared" si="312"/>
        <v>0</v>
      </c>
      <c r="AZ885" s="172">
        <f t="shared" si="313"/>
        <v>0</v>
      </c>
      <c r="BA885" s="172">
        <f t="shared" si="314"/>
        <v>0</v>
      </c>
      <c r="BB885" s="172">
        <f t="shared" si="315"/>
        <v>0</v>
      </c>
      <c r="BC885" s="172">
        <f t="shared" si="316"/>
        <v>0</v>
      </c>
      <c r="BD885" s="176"/>
      <c r="BE885" s="172">
        <f t="shared" si="317"/>
        <v>0</v>
      </c>
      <c r="BF885" s="172">
        <f t="shared" si="318"/>
        <v>0</v>
      </c>
      <c r="BG885" s="172">
        <f t="shared" si="319"/>
        <v>0</v>
      </c>
      <c r="BH885" s="172">
        <f t="shared" si="320"/>
        <v>0</v>
      </c>
      <c r="BI885" s="172">
        <f t="shared" si="321"/>
        <v>0</v>
      </c>
      <c r="BJ885" s="172">
        <f t="shared" si="322"/>
        <v>0</v>
      </c>
      <c r="BK885" s="172">
        <f t="shared" si="323"/>
        <v>0</v>
      </c>
      <c r="BL885" s="176"/>
      <c r="BM885" s="172">
        <f t="shared" si="302"/>
        <v>0</v>
      </c>
      <c r="BN885" s="172">
        <f t="shared" si="303"/>
        <v>0</v>
      </c>
      <c r="BO885" s="172">
        <f t="shared" si="304"/>
        <v>0</v>
      </c>
      <c r="BP885" s="172">
        <f t="shared" si="305"/>
        <v>0</v>
      </c>
      <c r="BQ885" s="172">
        <f t="shared" si="306"/>
        <v>0</v>
      </c>
      <c r="BR885" s="172">
        <f t="shared" si="307"/>
        <v>0</v>
      </c>
      <c r="BS885" s="172">
        <f t="shared" si="308"/>
        <v>0</v>
      </c>
      <c r="BT885" s="55"/>
      <c r="BU885" s="158">
        <f>SUMIF('Input| Projects'!$BA$8:$CX$8,RIGHT(BU$9,3),'Input| Projects'!$BA885:$CX885)</f>
        <v>0</v>
      </c>
      <c r="BV885" s="158">
        <f>SUMIF('Input| Projects'!$BA$8:$CX$8,RIGHT(BV$9,3),'Input| Projects'!$BA885:$CX885)</f>
        <v>0</v>
      </c>
      <c r="BW885" s="79" t="str">
        <f t="shared" si="309"/>
        <v/>
      </c>
    </row>
    <row r="886" spans="2:75" x14ac:dyDescent="0.2">
      <c r="B886" s="123">
        <f>IFERROR('Input| Projects'!B886,"")</f>
        <v>877</v>
      </c>
      <c r="C886" s="160" t="str">
        <f>IFERROR(IF('Input| Projects'!C886="","",'Input| Projects'!C886),"")</f>
        <v/>
      </c>
      <c r="D886" s="160" t="str">
        <f>IFERROR(IF('Input| Projects'!D886="","",'Input| Projects'!D886),"")</f>
        <v/>
      </c>
      <c r="E886" s="53"/>
      <c r="F886" s="160" t="str">
        <f>IF(LEN('Input| Projects'!F886)&gt;0,'Input| Projects'!F886,"")</f>
        <v/>
      </c>
      <c r="G886" s="160" t="str">
        <f>IF(LEN('Input| Projects'!G886)&gt;0,'Input| Projects'!G886,"")</f>
        <v/>
      </c>
      <c r="H886" s="10"/>
      <c r="I886" s="194" cm="1">
        <f t="array" ref="I886">IF(LEN($F886)&gt;0,1+IFERROR(SUMPRODUCT(TRANSPOSE('Input| Projects'!$AO886:$AQ886),INDEX('Input| Escalations'!$F$27:$L$29,,MATCH(Q$9,'Input| Escalations'!$F$21:$L$21,0))),0),0)</f>
        <v>0</v>
      </c>
      <c r="J886" s="194" cm="1">
        <f t="array" ref="J886">IF(LEN($F886)&gt;0,1+IFERROR(SUMPRODUCT(TRANSPOSE('Input| Projects'!$AO886:$AQ886),INDEX('Input| Escalations'!$F$27:$L$29,,MATCH(R$9,'Input| Escalations'!$F$21:$L$21,0))),0),0)</f>
        <v>0</v>
      </c>
      <c r="K886" s="194" cm="1">
        <f t="array" ref="K886">IF(LEN($F886)&gt;0,1+IFERROR(SUMPRODUCT(TRANSPOSE('Input| Projects'!$AO886:$AQ886),INDEX('Input| Escalations'!$F$27:$L$29,,MATCH(S$9,'Input| Escalations'!$F$21:$L$21,0))),0),0)</f>
        <v>0</v>
      </c>
      <c r="L886" s="194" cm="1">
        <f t="array" ref="L886">IF(LEN($F886)&gt;0,1+IFERROR(SUMPRODUCT(TRANSPOSE('Input| Projects'!$AO886:$AQ886),INDEX('Input| Escalations'!$F$27:$L$29,,MATCH(T$9,'Input| Escalations'!$F$21:$L$21,0))),0),0)</f>
        <v>0</v>
      </c>
      <c r="M886" s="194" cm="1">
        <f t="array" ref="M886">IF(LEN($F886)&gt;0,1+IFERROR(SUMPRODUCT(TRANSPOSE('Input| Projects'!$AO886:$AQ886),INDEX('Input| Escalations'!$F$27:$L$29,,MATCH(U$9,'Input| Escalations'!$F$21:$L$21,0))),0),0)</f>
        <v>0</v>
      </c>
      <c r="N886" s="194" cm="1">
        <f t="array" ref="N886">IF(LEN($F886)&gt;0,1+IFERROR(SUMPRODUCT(TRANSPOSE('Input| Projects'!$AO886:$AQ886),INDEX('Input| Escalations'!$F$27:$L$29,,MATCH(V$9,'Input| Escalations'!$F$21:$L$21,0))),0),0)</f>
        <v>0</v>
      </c>
      <c r="O886" s="194" cm="1">
        <f t="array" ref="O886">IF(LEN($F886)&gt;0,1+IFERROR(SUMPRODUCT(TRANSPOSE('Input| Projects'!$AO886:$AQ886),INDEX('Input| Escalations'!$F$27:$L$29,,MATCH(W$9,'Input| Escalations'!$F$21:$L$21,0))),0),0)</f>
        <v>0</v>
      </c>
      <c r="P886" s="10"/>
      <c r="Q886" s="172">
        <f>IFERROR(IF(ISNUMBER(FIND("decision",'Input| Setup'!$F$6)),'Input| Projects'!Y886,'Input| Projects'!I886)*'Input| Escalations'!$I$17*I886,0)</f>
        <v>0</v>
      </c>
      <c r="R886" s="172">
        <f>IFERROR(IF(ISNUMBER(FIND("decision",'Input| Setup'!$F$6)),'Input| Projects'!Z886,'Input| Projects'!J886)*'Input| Escalations'!$I$17*J886,0)</f>
        <v>0</v>
      </c>
      <c r="S886" s="172">
        <f>IFERROR(IF(ISNUMBER(FIND("decision",'Input| Setup'!$F$6)),'Input| Projects'!AA886,'Input| Projects'!K886)*'Input| Escalations'!$I$17*K886,0)</f>
        <v>0</v>
      </c>
      <c r="T886" s="172">
        <f>IFERROR(IF(ISNUMBER(FIND("decision",'Input| Setup'!$F$6)),'Input| Projects'!AB886,'Input| Projects'!L886)*'Input| Escalations'!$I$17*L886,0)</f>
        <v>0</v>
      </c>
      <c r="U886" s="172">
        <f>IFERROR(IF(ISNUMBER(FIND("decision",'Input| Setup'!$F$6)),'Input| Projects'!AC886,'Input| Projects'!M886)*'Input| Escalations'!$I$17*M886,0)</f>
        <v>0</v>
      </c>
      <c r="V886" s="172">
        <f>IFERROR(IF(ISNUMBER(FIND("decision",'Input| Setup'!$F$6)),'Input| Projects'!AD886,'Input| Projects'!N886)*'Input| Escalations'!$I$17*N886,0)</f>
        <v>0</v>
      </c>
      <c r="W886" s="172">
        <f>IFERROR(IF(ISNUMBER(FIND("decision",'Input| Setup'!$F$6)),'Input| Projects'!AE886,'Input| Projects'!O886)*'Input| Escalations'!$I$17*O886,0)</f>
        <v>0</v>
      </c>
      <c r="X886" s="175"/>
      <c r="Y886" s="172">
        <f>IF(ISNUMBER(FIND("decision",'Input| Setup'!$F$6)),'Input| Projects'!AG886,'Input| Projects'!Q886)*I886*'Input| Escalations'!$I$17</f>
        <v>0</v>
      </c>
      <c r="Z886" s="172">
        <f>IF(ISNUMBER(FIND("decision",'Input| Setup'!$F$6)),'Input| Projects'!AH886,'Input| Projects'!R886)*J886*'Input| Escalations'!$I$17</f>
        <v>0</v>
      </c>
      <c r="AA886" s="172">
        <f>IF(ISNUMBER(FIND("decision",'Input| Setup'!$F$6)),'Input| Projects'!AI886,'Input| Projects'!S886)*K886*'Input| Escalations'!$I$17</f>
        <v>0</v>
      </c>
      <c r="AB886" s="172">
        <f>IF(ISNUMBER(FIND("decision",'Input| Setup'!$F$6)),'Input| Projects'!AJ886,'Input| Projects'!T886)*L886*'Input| Escalations'!$I$17</f>
        <v>0</v>
      </c>
      <c r="AC886" s="172">
        <f>IF(ISNUMBER(FIND("decision",'Input| Setup'!$F$6)),'Input| Projects'!AK886,'Input| Projects'!U886)*M886*'Input| Escalations'!$I$17</f>
        <v>0</v>
      </c>
      <c r="AD886" s="172">
        <f>IF(ISNUMBER(FIND("decision",'Input| Setup'!$F$6)),'Input| Projects'!AL886,'Input| Projects'!V886)*N886*'Input| Escalations'!$I$17</f>
        <v>0</v>
      </c>
      <c r="AE886" s="172">
        <f>IF(ISNUMBER(FIND("decision",'Input| Setup'!$F$6)),'Input| Projects'!AM886,'Input| Projects'!W886)*O886*'Input| Escalations'!$I$17</f>
        <v>0</v>
      </c>
      <c r="AF886" s="175"/>
      <c r="AG886" s="172" cm="1">
        <f t="array" ref="AG886">IFERROR(--('Input| Projects'!$AS886="Yes")*_xlfn.SWITCH('Input| Overheads'!$C$50,"Direct costs",'Calc| Overheads Allocation'!C$8*Q886,"Internal labour",'Calc| Overheads Allocation'!C$8*Q886*'Input| Projects'!$AO886,"DNSP defined",'Calc| Overheads Allocation'!C$78*'Input| Projects'!$AV886,0),0)</f>
        <v>0</v>
      </c>
      <c r="AH886" s="172" cm="1">
        <f t="array" ref="AH886">IFERROR(--('Input| Projects'!$AS886="Yes")*_xlfn.SWITCH('Input| Overheads'!$C$50,"Direct costs",'Calc| Overheads Allocation'!D$8*R886,"Internal labour",'Calc| Overheads Allocation'!D$8*R886*'Input| Projects'!$AO886,"DNSP defined",'Calc| Overheads Allocation'!D$78*'Input| Projects'!$AV886,0),0)</f>
        <v>0</v>
      </c>
      <c r="AI886" s="172" cm="1">
        <f t="array" ref="AI886">IFERROR(--('Input| Projects'!$AS886="Yes")*_xlfn.SWITCH('Input| Overheads'!$C$50,"Direct costs",'Calc| Overheads Allocation'!E$8*S886,"Internal labour",'Calc| Overheads Allocation'!E$8*S886*'Input| Projects'!$AO886,"DNSP defined",'Calc| Overheads Allocation'!E$78*'Input| Projects'!$AV886,0),0)</f>
        <v>0</v>
      </c>
      <c r="AJ886" s="172" cm="1">
        <f t="array" ref="AJ886">IFERROR(--('Input| Projects'!$AS886="Yes")*_xlfn.SWITCH('Input| Overheads'!$C$50,"Direct costs",'Calc| Overheads Allocation'!F$8*T886,"Internal labour",'Calc| Overheads Allocation'!F$8*T886*'Input| Projects'!$AO886,"DNSP defined",'Calc| Overheads Allocation'!F$78*'Input| Projects'!$AV886,0),0)</f>
        <v>0</v>
      </c>
      <c r="AK886" s="172" cm="1">
        <f t="array" ref="AK886">IFERROR(--('Input| Projects'!$AS886="Yes")*_xlfn.SWITCH('Input| Overheads'!$C$50,"Direct costs",'Calc| Overheads Allocation'!G$8*U886,"Internal labour",'Calc| Overheads Allocation'!G$8*U886*'Input| Projects'!$AO886,"DNSP defined",'Calc| Overheads Allocation'!G$78*'Input| Projects'!$AV886,0),0)</f>
        <v>0</v>
      </c>
      <c r="AL886" s="172" cm="1">
        <f t="array" ref="AL886">IFERROR(--('Input| Projects'!$AS886="Yes")*_xlfn.SWITCH('Input| Overheads'!$C$50,"Direct costs",'Calc| Overheads Allocation'!H$8*V886,"Internal labour",'Calc| Overheads Allocation'!H$8*V886*'Input| Projects'!$AO886,"DNSP defined",'Calc| Overheads Allocation'!H$78*'Input| Projects'!$AV886,0),0)</f>
        <v>0</v>
      </c>
      <c r="AM886" s="172" cm="1">
        <f t="array" ref="AM886">IFERROR(--('Input| Projects'!$AS886="Yes")*_xlfn.SWITCH('Input| Overheads'!$C$50,"Direct costs",'Calc| Overheads Allocation'!I$8*W886,"Internal labour",'Calc| Overheads Allocation'!I$8*W886*'Input| Projects'!$AO886,"DNSP defined",'Calc| Overheads Allocation'!I$78*'Input| Projects'!$AV886,0),0)</f>
        <v>0</v>
      </c>
      <c r="AN886" s="175"/>
      <c r="AO886" s="172" cm="1">
        <f t="array" ref="AO886">IFERROR(--('Input| Projects'!$AT886="Yes")*_xlfn.SWITCH('Input| Overheads'!$C$50,"Direct costs",'Calc| Overheads Allocation'!C$9*Q886,"Internal labour",'Calc| Overheads Allocation'!C$9*Q886*'Input| Projects'!$AO886,"DNSP defined",'Calc| Overheads Allocation'!C$79*'Input| Projects'!$AW886,0),0)</f>
        <v>0</v>
      </c>
      <c r="AP886" s="172" cm="1">
        <f t="array" ref="AP886">IFERROR(--('Input| Projects'!$AT886="Yes")*_xlfn.SWITCH('Input| Overheads'!$C$50,"Direct costs",'Calc| Overheads Allocation'!D$9*R886,"Internal labour",'Calc| Overheads Allocation'!D$9*R886*'Input| Projects'!$AO886,"DNSP defined",'Calc| Overheads Allocation'!D$79*'Input| Projects'!$AW886,0),0)</f>
        <v>0</v>
      </c>
      <c r="AQ886" s="172" cm="1">
        <f t="array" ref="AQ886">IFERROR(--('Input| Projects'!$AT886="Yes")*_xlfn.SWITCH('Input| Overheads'!$C$50,"Direct costs",'Calc| Overheads Allocation'!E$9*S886,"Internal labour",'Calc| Overheads Allocation'!E$9*S886*'Input| Projects'!$AO886,"DNSP defined",'Calc| Overheads Allocation'!E$79*'Input| Projects'!$AW886,0),0)</f>
        <v>0</v>
      </c>
      <c r="AR886" s="172" cm="1">
        <f t="array" ref="AR886">IFERROR(--('Input| Projects'!$AT886="Yes")*_xlfn.SWITCH('Input| Overheads'!$C$50,"Direct costs",'Calc| Overheads Allocation'!F$9*T886,"Internal labour",'Calc| Overheads Allocation'!F$9*T886*'Input| Projects'!$AO886,"DNSP defined",'Calc| Overheads Allocation'!F$79*'Input| Projects'!$AW886,0),0)</f>
        <v>0</v>
      </c>
      <c r="AS886" s="172" cm="1">
        <f t="array" ref="AS886">IFERROR(--('Input| Projects'!$AT886="Yes")*_xlfn.SWITCH('Input| Overheads'!$C$50,"Direct costs",'Calc| Overheads Allocation'!G$9*U886,"Internal labour",'Calc| Overheads Allocation'!G$9*U886*'Input| Projects'!$AO886,"DNSP defined",'Calc| Overheads Allocation'!G$79*'Input| Projects'!$AW886,0),0)</f>
        <v>0</v>
      </c>
      <c r="AT886" s="172" cm="1">
        <f t="array" ref="AT886">IFERROR(--('Input| Projects'!$AT886="Yes")*_xlfn.SWITCH('Input| Overheads'!$C$50,"Direct costs",'Calc| Overheads Allocation'!H$9*V886,"Internal labour",'Calc| Overheads Allocation'!H$9*V886*'Input| Projects'!$AO886,"DNSP defined",'Calc| Overheads Allocation'!H$79*'Input| Projects'!$AW886,0),0)</f>
        <v>0</v>
      </c>
      <c r="AU886" s="172" cm="1">
        <f t="array" ref="AU886">IFERROR(--('Input| Projects'!$AT886="Yes")*_xlfn.SWITCH('Input| Overheads'!$C$50,"Direct costs",'Calc| Overheads Allocation'!I$9*W886,"Internal labour",'Calc| Overheads Allocation'!I$9*W886*'Input| Projects'!$AO886,"DNSP defined",'Calc| Overheads Allocation'!I$79*'Input| Projects'!$AW886,0),0)</f>
        <v>0</v>
      </c>
      <c r="AV886" s="175"/>
      <c r="AW886" s="172">
        <f t="shared" si="310"/>
        <v>0</v>
      </c>
      <c r="AX886" s="172">
        <f t="shared" si="311"/>
        <v>0</v>
      </c>
      <c r="AY886" s="172">
        <f t="shared" si="312"/>
        <v>0</v>
      </c>
      <c r="AZ886" s="172">
        <f t="shared" si="313"/>
        <v>0</v>
      </c>
      <c r="BA886" s="172">
        <f t="shared" si="314"/>
        <v>0</v>
      </c>
      <c r="BB886" s="172">
        <f t="shared" si="315"/>
        <v>0</v>
      </c>
      <c r="BC886" s="172">
        <f t="shared" si="316"/>
        <v>0</v>
      </c>
      <c r="BD886" s="176"/>
      <c r="BE886" s="172">
        <f t="shared" si="317"/>
        <v>0</v>
      </c>
      <c r="BF886" s="172">
        <f t="shared" si="318"/>
        <v>0</v>
      </c>
      <c r="BG886" s="172">
        <f t="shared" si="319"/>
        <v>0</v>
      </c>
      <c r="BH886" s="172">
        <f t="shared" si="320"/>
        <v>0</v>
      </c>
      <c r="BI886" s="172">
        <f t="shared" si="321"/>
        <v>0</v>
      </c>
      <c r="BJ886" s="172">
        <f t="shared" si="322"/>
        <v>0</v>
      </c>
      <c r="BK886" s="172">
        <f t="shared" si="323"/>
        <v>0</v>
      </c>
      <c r="BL886" s="176"/>
      <c r="BM886" s="172">
        <f t="shared" si="302"/>
        <v>0</v>
      </c>
      <c r="BN886" s="172">
        <f t="shared" si="303"/>
        <v>0</v>
      </c>
      <c r="BO886" s="172">
        <f t="shared" si="304"/>
        <v>0</v>
      </c>
      <c r="BP886" s="172">
        <f t="shared" si="305"/>
        <v>0</v>
      </c>
      <c r="BQ886" s="172">
        <f t="shared" si="306"/>
        <v>0</v>
      </c>
      <c r="BR886" s="172">
        <f t="shared" si="307"/>
        <v>0</v>
      </c>
      <c r="BS886" s="172">
        <f t="shared" si="308"/>
        <v>0</v>
      </c>
      <c r="BT886" s="55"/>
      <c r="BU886" s="158">
        <f>SUMIF('Input| Projects'!$BA$8:$CX$8,RIGHT(BU$9,3),'Input| Projects'!$BA886:$CX886)</f>
        <v>0</v>
      </c>
      <c r="BV886" s="158">
        <f>SUMIF('Input| Projects'!$BA$8:$CX$8,RIGHT(BV$9,3),'Input| Projects'!$BA886:$CX886)</f>
        <v>0</v>
      </c>
      <c r="BW886" s="79" t="str">
        <f t="shared" si="309"/>
        <v/>
      </c>
    </row>
    <row r="887" spans="2:75" x14ac:dyDescent="0.2">
      <c r="B887" s="123">
        <f>IFERROR('Input| Projects'!B887,"")</f>
        <v>878</v>
      </c>
      <c r="C887" s="160" t="str">
        <f>IFERROR(IF('Input| Projects'!C887="","",'Input| Projects'!C887),"")</f>
        <v/>
      </c>
      <c r="D887" s="160" t="str">
        <f>IFERROR(IF('Input| Projects'!D887="","",'Input| Projects'!D887),"")</f>
        <v/>
      </c>
      <c r="E887" s="53"/>
      <c r="F887" s="160" t="str">
        <f>IF(LEN('Input| Projects'!F887)&gt;0,'Input| Projects'!F887,"")</f>
        <v/>
      </c>
      <c r="G887" s="160" t="str">
        <f>IF(LEN('Input| Projects'!G887)&gt;0,'Input| Projects'!G887,"")</f>
        <v/>
      </c>
      <c r="H887" s="10"/>
      <c r="I887" s="194" cm="1">
        <f t="array" ref="I887">IF(LEN($F887)&gt;0,1+IFERROR(SUMPRODUCT(TRANSPOSE('Input| Projects'!$AO887:$AQ887),INDEX('Input| Escalations'!$F$27:$L$29,,MATCH(Q$9,'Input| Escalations'!$F$21:$L$21,0))),0),0)</f>
        <v>0</v>
      </c>
      <c r="J887" s="194" cm="1">
        <f t="array" ref="J887">IF(LEN($F887)&gt;0,1+IFERROR(SUMPRODUCT(TRANSPOSE('Input| Projects'!$AO887:$AQ887),INDEX('Input| Escalations'!$F$27:$L$29,,MATCH(R$9,'Input| Escalations'!$F$21:$L$21,0))),0),0)</f>
        <v>0</v>
      </c>
      <c r="K887" s="194" cm="1">
        <f t="array" ref="K887">IF(LEN($F887)&gt;0,1+IFERROR(SUMPRODUCT(TRANSPOSE('Input| Projects'!$AO887:$AQ887),INDEX('Input| Escalations'!$F$27:$L$29,,MATCH(S$9,'Input| Escalations'!$F$21:$L$21,0))),0),0)</f>
        <v>0</v>
      </c>
      <c r="L887" s="194" cm="1">
        <f t="array" ref="L887">IF(LEN($F887)&gt;0,1+IFERROR(SUMPRODUCT(TRANSPOSE('Input| Projects'!$AO887:$AQ887),INDEX('Input| Escalations'!$F$27:$L$29,,MATCH(T$9,'Input| Escalations'!$F$21:$L$21,0))),0),0)</f>
        <v>0</v>
      </c>
      <c r="M887" s="194" cm="1">
        <f t="array" ref="M887">IF(LEN($F887)&gt;0,1+IFERROR(SUMPRODUCT(TRANSPOSE('Input| Projects'!$AO887:$AQ887),INDEX('Input| Escalations'!$F$27:$L$29,,MATCH(U$9,'Input| Escalations'!$F$21:$L$21,0))),0),0)</f>
        <v>0</v>
      </c>
      <c r="N887" s="194" cm="1">
        <f t="array" ref="N887">IF(LEN($F887)&gt;0,1+IFERROR(SUMPRODUCT(TRANSPOSE('Input| Projects'!$AO887:$AQ887),INDEX('Input| Escalations'!$F$27:$L$29,,MATCH(V$9,'Input| Escalations'!$F$21:$L$21,0))),0),0)</f>
        <v>0</v>
      </c>
      <c r="O887" s="194" cm="1">
        <f t="array" ref="O887">IF(LEN($F887)&gt;0,1+IFERROR(SUMPRODUCT(TRANSPOSE('Input| Projects'!$AO887:$AQ887),INDEX('Input| Escalations'!$F$27:$L$29,,MATCH(W$9,'Input| Escalations'!$F$21:$L$21,0))),0),0)</f>
        <v>0</v>
      </c>
      <c r="P887" s="10"/>
      <c r="Q887" s="172">
        <f>IFERROR(IF(ISNUMBER(FIND("decision",'Input| Setup'!$F$6)),'Input| Projects'!Y887,'Input| Projects'!I887)*'Input| Escalations'!$I$17*I887,0)</f>
        <v>0</v>
      </c>
      <c r="R887" s="172">
        <f>IFERROR(IF(ISNUMBER(FIND("decision",'Input| Setup'!$F$6)),'Input| Projects'!Z887,'Input| Projects'!J887)*'Input| Escalations'!$I$17*J887,0)</f>
        <v>0</v>
      </c>
      <c r="S887" s="172">
        <f>IFERROR(IF(ISNUMBER(FIND("decision",'Input| Setup'!$F$6)),'Input| Projects'!AA887,'Input| Projects'!K887)*'Input| Escalations'!$I$17*K887,0)</f>
        <v>0</v>
      </c>
      <c r="T887" s="172">
        <f>IFERROR(IF(ISNUMBER(FIND("decision",'Input| Setup'!$F$6)),'Input| Projects'!AB887,'Input| Projects'!L887)*'Input| Escalations'!$I$17*L887,0)</f>
        <v>0</v>
      </c>
      <c r="U887" s="172">
        <f>IFERROR(IF(ISNUMBER(FIND("decision",'Input| Setup'!$F$6)),'Input| Projects'!AC887,'Input| Projects'!M887)*'Input| Escalations'!$I$17*M887,0)</f>
        <v>0</v>
      </c>
      <c r="V887" s="172">
        <f>IFERROR(IF(ISNUMBER(FIND("decision",'Input| Setup'!$F$6)),'Input| Projects'!AD887,'Input| Projects'!N887)*'Input| Escalations'!$I$17*N887,0)</f>
        <v>0</v>
      </c>
      <c r="W887" s="172">
        <f>IFERROR(IF(ISNUMBER(FIND("decision",'Input| Setup'!$F$6)),'Input| Projects'!AE887,'Input| Projects'!O887)*'Input| Escalations'!$I$17*O887,0)</f>
        <v>0</v>
      </c>
      <c r="X887" s="175"/>
      <c r="Y887" s="172">
        <f>IF(ISNUMBER(FIND("decision",'Input| Setup'!$F$6)),'Input| Projects'!AG887,'Input| Projects'!Q887)*I887*'Input| Escalations'!$I$17</f>
        <v>0</v>
      </c>
      <c r="Z887" s="172">
        <f>IF(ISNUMBER(FIND("decision",'Input| Setup'!$F$6)),'Input| Projects'!AH887,'Input| Projects'!R887)*J887*'Input| Escalations'!$I$17</f>
        <v>0</v>
      </c>
      <c r="AA887" s="172">
        <f>IF(ISNUMBER(FIND("decision",'Input| Setup'!$F$6)),'Input| Projects'!AI887,'Input| Projects'!S887)*K887*'Input| Escalations'!$I$17</f>
        <v>0</v>
      </c>
      <c r="AB887" s="172">
        <f>IF(ISNUMBER(FIND("decision",'Input| Setup'!$F$6)),'Input| Projects'!AJ887,'Input| Projects'!T887)*L887*'Input| Escalations'!$I$17</f>
        <v>0</v>
      </c>
      <c r="AC887" s="172">
        <f>IF(ISNUMBER(FIND("decision",'Input| Setup'!$F$6)),'Input| Projects'!AK887,'Input| Projects'!U887)*M887*'Input| Escalations'!$I$17</f>
        <v>0</v>
      </c>
      <c r="AD887" s="172">
        <f>IF(ISNUMBER(FIND("decision",'Input| Setup'!$F$6)),'Input| Projects'!AL887,'Input| Projects'!V887)*N887*'Input| Escalations'!$I$17</f>
        <v>0</v>
      </c>
      <c r="AE887" s="172">
        <f>IF(ISNUMBER(FIND("decision",'Input| Setup'!$F$6)),'Input| Projects'!AM887,'Input| Projects'!W887)*O887*'Input| Escalations'!$I$17</f>
        <v>0</v>
      </c>
      <c r="AF887" s="175"/>
      <c r="AG887" s="172" cm="1">
        <f t="array" ref="AG887">IFERROR(--('Input| Projects'!$AS887="Yes")*_xlfn.SWITCH('Input| Overheads'!$C$50,"Direct costs",'Calc| Overheads Allocation'!C$8*Q887,"Internal labour",'Calc| Overheads Allocation'!C$8*Q887*'Input| Projects'!$AO887,"DNSP defined",'Calc| Overheads Allocation'!C$78*'Input| Projects'!$AV887,0),0)</f>
        <v>0</v>
      </c>
      <c r="AH887" s="172" cm="1">
        <f t="array" ref="AH887">IFERROR(--('Input| Projects'!$AS887="Yes")*_xlfn.SWITCH('Input| Overheads'!$C$50,"Direct costs",'Calc| Overheads Allocation'!D$8*R887,"Internal labour",'Calc| Overheads Allocation'!D$8*R887*'Input| Projects'!$AO887,"DNSP defined",'Calc| Overheads Allocation'!D$78*'Input| Projects'!$AV887,0),0)</f>
        <v>0</v>
      </c>
      <c r="AI887" s="172" cm="1">
        <f t="array" ref="AI887">IFERROR(--('Input| Projects'!$AS887="Yes")*_xlfn.SWITCH('Input| Overheads'!$C$50,"Direct costs",'Calc| Overheads Allocation'!E$8*S887,"Internal labour",'Calc| Overheads Allocation'!E$8*S887*'Input| Projects'!$AO887,"DNSP defined",'Calc| Overheads Allocation'!E$78*'Input| Projects'!$AV887,0),0)</f>
        <v>0</v>
      </c>
      <c r="AJ887" s="172" cm="1">
        <f t="array" ref="AJ887">IFERROR(--('Input| Projects'!$AS887="Yes")*_xlfn.SWITCH('Input| Overheads'!$C$50,"Direct costs",'Calc| Overheads Allocation'!F$8*T887,"Internal labour",'Calc| Overheads Allocation'!F$8*T887*'Input| Projects'!$AO887,"DNSP defined",'Calc| Overheads Allocation'!F$78*'Input| Projects'!$AV887,0),0)</f>
        <v>0</v>
      </c>
      <c r="AK887" s="172" cm="1">
        <f t="array" ref="AK887">IFERROR(--('Input| Projects'!$AS887="Yes")*_xlfn.SWITCH('Input| Overheads'!$C$50,"Direct costs",'Calc| Overheads Allocation'!G$8*U887,"Internal labour",'Calc| Overheads Allocation'!G$8*U887*'Input| Projects'!$AO887,"DNSP defined",'Calc| Overheads Allocation'!G$78*'Input| Projects'!$AV887,0),0)</f>
        <v>0</v>
      </c>
      <c r="AL887" s="172" cm="1">
        <f t="array" ref="AL887">IFERROR(--('Input| Projects'!$AS887="Yes")*_xlfn.SWITCH('Input| Overheads'!$C$50,"Direct costs",'Calc| Overheads Allocation'!H$8*V887,"Internal labour",'Calc| Overheads Allocation'!H$8*V887*'Input| Projects'!$AO887,"DNSP defined",'Calc| Overheads Allocation'!H$78*'Input| Projects'!$AV887,0),0)</f>
        <v>0</v>
      </c>
      <c r="AM887" s="172" cm="1">
        <f t="array" ref="AM887">IFERROR(--('Input| Projects'!$AS887="Yes")*_xlfn.SWITCH('Input| Overheads'!$C$50,"Direct costs",'Calc| Overheads Allocation'!I$8*W887,"Internal labour",'Calc| Overheads Allocation'!I$8*W887*'Input| Projects'!$AO887,"DNSP defined",'Calc| Overheads Allocation'!I$78*'Input| Projects'!$AV887,0),0)</f>
        <v>0</v>
      </c>
      <c r="AN887" s="175"/>
      <c r="AO887" s="172" cm="1">
        <f t="array" ref="AO887">IFERROR(--('Input| Projects'!$AT887="Yes")*_xlfn.SWITCH('Input| Overheads'!$C$50,"Direct costs",'Calc| Overheads Allocation'!C$9*Q887,"Internal labour",'Calc| Overheads Allocation'!C$9*Q887*'Input| Projects'!$AO887,"DNSP defined",'Calc| Overheads Allocation'!C$79*'Input| Projects'!$AW887,0),0)</f>
        <v>0</v>
      </c>
      <c r="AP887" s="172" cm="1">
        <f t="array" ref="AP887">IFERROR(--('Input| Projects'!$AT887="Yes")*_xlfn.SWITCH('Input| Overheads'!$C$50,"Direct costs",'Calc| Overheads Allocation'!D$9*R887,"Internal labour",'Calc| Overheads Allocation'!D$9*R887*'Input| Projects'!$AO887,"DNSP defined",'Calc| Overheads Allocation'!D$79*'Input| Projects'!$AW887,0),0)</f>
        <v>0</v>
      </c>
      <c r="AQ887" s="172" cm="1">
        <f t="array" ref="AQ887">IFERROR(--('Input| Projects'!$AT887="Yes")*_xlfn.SWITCH('Input| Overheads'!$C$50,"Direct costs",'Calc| Overheads Allocation'!E$9*S887,"Internal labour",'Calc| Overheads Allocation'!E$9*S887*'Input| Projects'!$AO887,"DNSP defined",'Calc| Overheads Allocation'!E$79*'Input| Projects'!$AW887,0),0)</f>
        <v>0</v>
      </c>
      <c r="AR887" s="172" cm="1">
        <f t="array" ref="AR887">IFERROR(--('Input| Projects'!$AT887="Yes")*_xlfn.SWITCH('Input| Overheads'!$C$50,"Direct costs",'Calc| Overheads Allocation'!F$9*T887,"Internal labour",'Calc| Overheads Allocation'!F$9*T887*'Input| Projects'!$AO887,"DNSP defined",'Calc| Overheads Allocation'!F$79*'Input| Projects'!$AW887,0),0)</f>
        <v>0</v>
      </c>
      <c r="AS887" s="172" cm="1">
        <f t="array" ref="AS887">IFERROR(--('Input| Projects'!$AT887="Yes")*_xlfn.SWITCH('Input| Overheads'!$C$50,"Direct costs",'Calc| Overheads Allocation'!G$9*U887,"Internal labour",'Calc| Overheads Allocation'!G$9*U887*'Input| Projects'!$AO887,"DNSP defined",'Calc| Overheads Allocation'!G$79*'Input| Projects'!$AW887,0),0)</f>
        <v>0</v>
      </c>
      <c r="AT887" s="172" cm="1">
        <f t="array" ref="AT887">IFERROR(--('Input| Projects'!$AT887="Yes")*_xlfn.SWITCH('Input| Overheads'!$C$50,"Direct costs",'Calc| Overheads Allocation'!H$9*V887,"Internal labour",'Calc| Overheads Allocation'!H$9*V887*'Input| Projects'!$AO887,"DNSP defined",'Calc| Overheads Allocation'!H$79*'Input| Projects'!$AW887,0),0)</f>
        <v>0</v>
      </c>
      <c r="AU887" s="172" cm="1">
        <f t="array" ref="AU887">IFERROR(--('Input| Projects'!$AT887="Yes")*_xlfn.SWITCH('Input| Overheads'!$C$50,"Direct costs",'Calc| Overheads Allocation'!I$9*W887,"Internal labour",'Calc| Overheads Allocation'!I$9*W887*'Input| Projects'!$AO887,"DNSP defined",'Calc| Overheads Allocation'!I$79*'Input| Projects'!$AW887,0),0)</f>
        <v>0</v>
      </c>
      <c r="AV887" s="175"/>
      <c r="AW887" s="172">
        <f t="shared" si="310"/>
        <v>0</v>
      </c>
      <c r="AX887" s="172">
        <f t="shared" si="311"/>
        <v>0</v>
      </c>
      <c r="AY887" s="172">
        <f t="shared" si="312"/>
        <v>0</v>
      </c>
      <c r="AZ887" s="172">
        <f t="shared" si="313"/>
        <v>0</v>
      </c>
      <c r="BA887" s="172">
        <f t="shared" si="314"/>
        <v>0</v>
      </c>
      <c r="BB887" s="172">
        <f t="shared" si="315"/>
        <v>0</v>
      </c>
      <c r="BC887" s="172">
        <f t="shared" si="316"/>
        <v>0</v>
      </c>
      <c r="BD887" s="176"/>
      <c r="BE887" s="172">
        <f t="shared" si="317"/>
        <v>0</v>
      </c>
      <c r="BF887" s="172">
        <f t="shared" si="318"/>
        <v>0</v>
      </c>
      <c r="BG887" s="172">
        <f t="shared" si="319"/>
        <v>0</v>
      </c>
      <c r="BH887" s="172">
        <f t="shared" si="320"/>
        <v>0</v>
      </c>
      <c r="BI887" s="172">
        <f t="shared" si="321"/>
        <v>0</v>
      </c>
      <c r="BJ887" s="172">
        <f t="shared" si="322"/>
        <v>0</v>
      </c>
      <c r="BK887" s="172">
        <f t="shared" si="323"/>
        <v>0</v>
      </c>
      <c r="BL887" s="176"/>
      <c r="BM887" s="172">
        <f t="shared" si="302"/>
        <v>0</v>
      </c>
      <c r="BN887" s="172">
        <f t="shared" si="303"/>
        <v>0</v>
      </c>
      <c r="BO887" s="172">
        <f t="shared" si="304"/>
        <v>0</v>
      </c>
      <c r="BP887" s="172">
        <f t="shared" si="305"/>
        <v>0</v>
      </c>
      <c r="BQ887" s="172">
        <f t="shared" si="306"/>
        <v>0</v>
      </c>
      <c r="BR887" s="172">
        <f t="shared" si="307"/>
        <v>0</v>
      </c>
      <c r="BS887" s="172">
        <f t="shared" si="308"/>
        <v>0</v>
      </c>
      <c r="BT887" s="55"/>
      <c r="BU887" s="158">
        <f>SUMIF('Input| Projects'!$BA$8:$CX$8,RIGHT(BU$9,3),'Input| Projects'!$BA887:$CX887)</f>
        <v>0</v>
      </c>
      <c r="BV887" s="158">
        <f>SUMIF('Input| Projects'!$BA$8:$CX$8,RIGHT(BV$9,3),'Input| Projects'!$BA887:$CX887)</f>
        <v>0</v>
      </c>
      <c r="BW887" s="79" t="str">
        <f t="shared" si="309"/>
        <v/>
      </c>
    </row>
    <row r="888" spans="2:75" x14ac:dyDescent="0.2">
      <c r="B888" s="123">
        <f>IFERROR('Input| Projects'!B888,"")</f>
        <v>879</v>
      </c>
      <c r="C888" s="160" t="str">
        <f>IFERROR(IF('Input| Projects'!C888="","",'Input| Projects'!C888),"")</f>
        <v/>
      </c>
      <c r="D888" s="160" t="str">
        <f>IFERROR(IF('Input| Projects'!D888="","",'Input| Projects'!D888),"")</f>
        <v/>
      </c>
      <c r="E888" s="53"/>
      <c r="F888" s="160" t="str">
        <f>IF(LEN('Input| Projects'!F888)&gt;0,'Input| Projects'!F888,"")</f>
        <v/>
      </c>
      <c r="G888" s="160" t="str">
        <f>IF(LEN('Input| Projects'!G888)&gt;0,'Input| Projects'!G888,"")</f>
        <v/>
      </c>
      <c r="H888" s="10"/>
      <c r="I888" s="194" cm="1">
        <f t="array" ref="I888">IF(LEN($F888)&gt;0,1+IFERROR(SUMPRODUCT(TRANSPOSE('Input| Projects'!$AO888:$AQ888),INDEX('Input| Escalations'!$F$27:$L$29,,MATCH(Q$9,'Input| Escalations'!$F$21:$L$21,0))),0),0)</f>
        <v>0</v>
      </c>
      <c r="J888" s="194" cm="1">
        <f t="array" ref="J888">IF(LEN($F888)&gt;0,1+IFERROR(SUMPRODUCT(TRANSPOSE('Input| Projects'!$AO888:$AQ888),INDEX('Input| Escalations'!$F$27:$L$29,,MATCH(R$9,'Input| Escalations'!$F$21:$L$21,0))),0),0)</f>
        <v>0</v>
      </c>
      <c r="K888" s="194" cm="1">
        <f t="array" ref="K888">IF(LEN($F888)&gt;0,1+IFERROR(SUMPRODUCT(TRANSPOSE('Input| Projects'!$AO888:$AQ888),INDEX('Input| Escalations'!$F$27:$L$29,,MATCH(S$9,'Input| Escalations'!$F$21:$L$21,0))),0),0)</f>
        <v>0</v>
      </c>
      <c r="L888" s="194" cm="1">
        <f t="array" ref="L888">IF(LEN($F888)&gt;0,1+IFERROR(SUMPRODUCT(TRANSPOSE('Input| Projects'!$AO888:$AQ888),INDEX('Input| Escalations'!$F$27:$L$29,,MATCH(T$9,'Input| Escalations'!$F$21:$L$21,0))),0),0)</f>
        <v>0</v>
      </c>
      <c r="M888" s="194" cm="1">
        <f t="array" ref="M888">IF(LEN($F888)&gt;0,1+IFERROR(SUMPRODUCT(TRANSPOSE('Input| Projects'!$AO888:$AQ888),INDEX('Input| Escalations'!$F$27:$L$29,,MATCH(U$9,'Input| Escalations'!$F$21:$L$21,0))),0),0)</f>
        <v>0</v>
      </c>
      <c r="N888" s="194" cm="1">
        <f t="array" ref="N888">IF(LEN($F888)&gt;0,1+IFERROR(SUMPRODUCT(TRANSPOSE('Input| Projects'!$AO888:$AQ888),INDEX('Input| Escalations'!$F$27:$L$29,,MATCH(V$9,'Input| Escalations'!$F$21:$L$21,0))),0),0)</f>
        <v>0</v>
      </c>
      <c r="O888" s="194" cm="1">
        <f t="array" ref="O888">IF(LEN($F888)&gt;0,1+IFERROR(SUMPRODUCT(TRANSPOSE('Input| Projects'!$AO888:$AQ888),INDEX('Input| Escalations'!$F$27:$L$29,,MATCH(W$9,'Input| Escalations'!$F$21:$L$21,0))),0),0)</f>
        <v>0</v>
      </c>
      <c r="P888" s="10"/>
      <c r="Q888" s="172">
        <f>IFERROR(IF(ISNUMBER(FIND("decision",'Input| Setup'!$F$6)),'Input| Projects'!Y888,'Input| Projects'!I888)*'Input| Escalations'!$I$17*I888,0)</f>
        <v>0</v>
      </c>
      <c r="R888" s="172">
        <f>IFERROR(IF(ISNUMBER(FIND("decision",'Input| Setup'!$F$6)),'Input| Projects'!Z888,'Input| Projects'!J888)*'Input| Escalations'!$I$17*J888,0)</f>
        <v>0</v>
      </c>
      <c r="S888" s="172">
        <f>IFERROR(IF(ISNUMBER(FIND("decision",'Input| Setup'!$F$6)),'Input| Projects'!AA888,'Input| Projects'!K888)*'Input| Escalations'!$I$17*K888,0)</f>
        <v>0</v>
      </c>
      <c r="T888" s="172">
        <f>IFERROR(IF(ISNUMBER(FIND("decision",'Input| Setup'!$F$6)),'Input| Projects'!AB888,'Input| Projects'!L888)*'Input| Escalations'!$I$17*L888,0)</f>
        <v>0</v>
      </c>
      <c r="U888" s="172">
        <f>IFERROR(IF(ISNUMBER(FIND("decision",'Input| Setup'!$F$6)),'Input| Projects'!AC888,'Input| Projects'!M888)*'Input| Escalations'!$I$17*M888,0)</f>
        <v>0</v>
      </c>
      <c r="V888" s="172">
        <f>IFERROR(IF(ISNUMBER(FIND("decision",'Input| Setup'!$F$6)),'Input| Projects'!AD888,'Input| Projects'!N888)*'Input| Escalations'!$I$17*N888,0)</f>
        <v>0</v>
      </c>
      <c r="W888" s="172">
        <f>IFERROR(IF(ISNUMBER(FIND("decision",'Input| Setup'!$F$6)),'Input| Projects'!AE888,'Input| Projects'!O888)*'Input| Escalations'!$I$17*O888,0)</f>
        <v>0</v>
      </c>
      <c r="X888" s="175"/>
      <c r="Y888" s="172">
        <f>IF(ISNUMBER(FIND("decision",'Input| Setup'!$F$6)),'Input| Projects'!AG888,'Input| Projects'!Q888)*I888*'Input| Escalations'!$I$17</f>
        <v>0</v>
      </c>
      <c r="Z888" s="172">
        <f>IF(ISNUMBER(FIND("decision",'Input| Setup'!$F$6)),'Input| Projects'!AH888,'Input| Projects'!R888)*J888*'Input| Escalations'!$I$17</f>
        <v>0</v>
      </c>
      <c r="AA888" s="172">
        <f>IF(ISNUMBER(FIND("decision",'Input| Setup'!$F$6)),'Input| Projects'!AI888,'Input| Projects'!S888)*K888*'Input| Escalations'!$I$17</f>
        <v>0</v>
      </c>
      <c r="AB888" s="172">
        <f>IF(ISNUMBER(FIND("decision",'Input| Setup'!$F$6)),'Input| Projects'!AJ888,'Input| Projects'!T888)*L888*'Input| Escalations'!$I$17</f>
        <v>0</v>
      </c>
      <c r="AC888" s="172">
        <f>IF(ISNUMBER(FIND("decision",'Input| Setup'!$F$6)),'Input| Projects'!AK888,'Input| Projects'!U888)*M888*'Input| Escalations'!$I$17</f>
        <v>0</v>
      </c>
      <c r="AD888" s="172">
        <f>IF(ISNUMBER(FIND("decision",'Input| Setup'!$F$6)),'Input| Projects'!AL888,'Input| Projects'!V888)*N888*'Input| Escalations'!$I$17</f>
        <v>0</v>
      </c>
      <c r="AE888" s="172">
        <f>IF(ISNUMBER(FIND("decision",'Input| Setup'!$F$6)),'Input| Projects'!AM888,'Input| Projects'!W888)*O888*'Input| Escalations'!$I$17</f>
        <v>0</v>
      </c>
      <c r="AF888" s="175"/>
      <c r="AG888" s="172" cm="1">
        <f t="array" ref="AG888">IFERROR(--('Input| Projects'!$AS888="Yes")*_xlfn.SWITCH('Input| Overheads'!$C$50,"Direct costs",'Calc| Overheads Allocation'!C$8*Q888,"Internal labour",'Calc| Overheads Allocation'!C$8*Q888*'Input| Projects'!$AO888,"DNSP defined",'Calc| Overheads Allocation'!C$78*'Input| Projects'!$AV888,0),0)</f>
        <v>0</v>
      </c>
      <c r="AH888" s="172" cm="1">
        <f t="array" ref="AH888">IFERROR(--('Input| Projects'!$AS888="Yes")*_xlfn.SWITCH('Input| Overheads'!$C$50,"Direct costs",'Calc| Overheads Allocation'!D$8*R888,"Internal labour",'Calc| Overheads Allocation'!D$8*R888*'Input| Projects'!$AO888,"DNSP defined",'Calc| Overheads Allocation'!D$78*'Input| Projects'!$AV888,0),0)</f>
        <v>0</v>
      </c>
      <c r="AI888" s="172" cm="1">
        <f t="array" ref="AI888">IFERROR(--('Input| Projects'!$AS888="Yes")*_xlfn.SWITCH('Input| Overheads'!$C$50,"Direct costs",'Calc| Overheads Allocation'!E$8*S888,"Internal labour",'Calc| Overheads Allocation'!E$8*S888*'Input| Projects'!$AO888,"DNSP defined",'Calc| Overheads Allocation'!E$78*'Input| Projects'!$AV888,0),0)</f>
        <v>0</v>
      </c>
      <c r="AJ888" s="172" cm="1">
        <f t="array" ref="AJ888">IFERROR(--('Input| Projects'!$AS888="Yes")*_xlfn.SWITCH('Input| Overheads'!$C$50,"Direct costs",'Calc| Overheads Allocation'!F$8*T888,"Internal labour",'Calc| Overheads Allocation'!F$8*T888*'Input| Projects'!$AO888,"DNSP defined",'Calc| Overheads Allocation'!F$78*'Input| Projects'!$AV888,0),0)</f>
        <v>0</v>
      </c>
      <c r="AK888" s="172" cm="1">
        <f t="array" ref="AK888">IFERROR(--('Input| Projects'!$AS888="Yes")*_xlfn.SWITCH('Input| Overheads'!$C$50,"Direct costs",'Calc| Overheads Allocation'!G$8*U888,"Internal labour",'Calc| Overheads Allocation'!G$8*U888*'Input| Projects'!$AO888,"DNSP defined",'Calc| Overheads Allocation'!G$78*'Input| Projects'!$AV888,0),0)</f>
        <v>0</v>
      </c>
      <c r="AL888" s="172" cm="1">
        <f t="array" ref="AL888">IFERROR(--('Input| Projects'!$AS888="Yes")*_xlfn.SWITCH('Input| Overheads'!$C$50,"Direct costs",'Calc| Overheads Allocation'!H$8*V888,"Internal labour",'Calc| Overheads Allocation'!H$8*V888*'Input| Projects'!$AO888,"DNSP defined",'Calc| Overheads Allocation'!H$78*'Input| Projects'!$AV888,0),0)</f>
        <v>0</v>
      </c>
      <c r="AM888" s="172" cm="1">
        <f t="array" ref="AM888">IFERROR(--('Input| Projects'!$AS888="Yes")*_xlfn.SWITCH('Input| Overheads'!$C$50,"Direct costs",'Calc| Overheads Allocation'!I$8*W888,"Internal labour",'Calc| Overheads Allocation'!I$8*W888*'Input| Projects'!$AO888,"DNSP defined",'Calc| Overheads Allocation'!I$78*'Input| Projects'!$AV888,0),0)</f>
        <v>0</v>
      </c>
      <c r="AN888" s="175"/>
      <c r="AO888" s="172" cm="1">
        <f t="array" ref="AO888">IFERROR(--('Input| Projects'!$AT888="Yes")*_xlfn.SWITCH('Input| Overheads'!$C$50,"Direct costs",'Calc| Overheads Allocation'!C$9*Q888,"Internal labour",'Calc| Overheads Allocation'!C$9*Q888*'Input| Projects'!$AO888,"DNSP defined",'Calc| Overheads Allocation'!C$79*'Input| Projects'!$AW888,0),0)</f>
        <v>0</v>
      </c>
      <c r="AP888" s="172" cm="1">
        <f t="array" ref="AP888">IFERROR(--('Input| Projects'!$AT888="Yes")*_xlfn.SWITCH('Input| Overheads'!$C$50,"Direct costs",'Calc| Overheads Allocation'!D$9*R888,"Internal labour",'Calc| Overheads Allocation'!D$9*R888*'Input| Projects'!$AO888,"DNSP defined",'Calc| Overheads Allocation'!D$79*'Input| Projects'!$AW888,0),0)</f>
        <v>0</v>
      </c>
      <c r="AQ888" s="172" cm="1">
        <f t="array" ref="AQ888">IFERROR(--('Input| Projects'!$AT888="Yes")*_xlfn.SWITCH('Input| Overheads'!$C$50,"Direct costs",'Calc| Overheads Allocation'!E$9*S888,"Internal labour",'Calc| Overheads Allocation'!E$9*S888*'Input| Projects'!$AO888,"DNSP defined",'Calc| Overheads Allocation'!E$79*'Input| Projects'!$AW888,0),0)</f>
        <v>0</v>
      </c>
      <c r="AR888" s="172" cm="1">
        <f t="array" ref="AR888">IFERROR(--('Input| Projects'!$AT888="Yes")*_xlfn.SWITCH('Input| Overheads'!$C$50,"Direct costs",'Calc| Overheads Allocation'!F$9*T888,"Internal labour",'Calc| Overheads Allocation'!F$9*T888*'Input| Projects'!$AO888,"DNSP defined",'Calc| Overheads Allocation'!F$79*'Input| Projects'!$AW888,0),0)</f>
        <v>0</v>
      </c>
      <c r="AS888" s="172" cm="1">
        <f t="array" ref="AS888">IFERROR(--('Input| Projects'!$AT888="Yes")*_xlfn.SWITCH('Input| Overheads'!$C$50,"Direct costs",'Calc| Overheads Allocation'!G$9*U888,"Internal labour",'Calc| Overheads Allocation'!G$9*U888*'Input| Projects'!$AO888,"DNSP defined",'Calc| Overheads Allocation'!G$79*'Input| Projects'!$AW888,0),0)</f>
        <v>0</v>
      </c>
      <c r="AT888" s="172" cm="1">
        <f t="array" ref="AT888">IFERROR(--('Input| Projects'!$AT888="Yes")*_xlfn.SWITCH('Input| Overheads'!$C$50,"Direct costs",'Calc| Overheads Allocation'!H$9*V888,"Internal labour",'Calc| Overheads Allocation'!H$9*V888*'Input| Projects'!$AO888,"DNSP defined",'Calc| Overheads Allocation'!H$79*'Input| Projects'!$AW888,0),0)</f>
        <v>0</v>
      </c>
      <c r="AU888" s="172" cm="1">
        <f t="array" ref="AU888">IFERROR(--('Input| Projects'!$AT888="Yes")*_xlfn.SWITCH('Input| Overheads'!$C$50,"Direct costs",'Calc| Overheads Allocation'!I$9*W888,"Internal labour",'Calc| Overheads Allocation'!I$9*W888*'Input| Projects'!$AO888,"DNSP defined",'Calc| Overheads Allocation'!I$79*'Input| Projects'!$AW888,0),0)</f>
        <v>0</v>
      </c>
      <c r="AV888" s="175"/>
      <c r="AW888" s="172">
        <f t="shared" si="310"/>
        <v>0</v>
      </c>
      <c r="AX888" s="172">
        <f t="shared" si="311"/>
        <v>0</v>
      </c>
      <c r="AY888" s="172">
        <f t="shared" si="312"/>
        <v>0</v>
      </c>
      <c r="AZ888" s="172">
        <f t="shared" si="313"/>
        <v>0</v>
      </c>
      <c r="BA888" s="172">
        <f t="shared" si="314"/>
        <v>0</v>
      </c>
      <c r="BB888" s="172">
        <f t="shared" si="315"/>
        <v>0</v>
      </c>
      <c r="BC888" s="172">
        <f t="shared" si="316"/>
        <v>0</v>
      </c>
      <c r="BD888" s="176"/>
      <c r="BE888" s="172">
        <f t="shared" si="317"/>
        <v>0</v>
      </c>
      <c r="BF888" s="172">
        <f t="shared" si="318"/>
        <v>0</v>
      </c>
      <c r="BG888" s="172">
        <f t="shared" si="319"/>
        <v>0</v>
      </c>
      <c r="BH888" s="172">
        <f t="shared" si="320"/>
        <v>0</v>
      </c>
      <c r="BI888" s="172">
        <f t="shared" si="321"/>
        <v>0</v>
      </c>
      <c r="BJ888" s="172">
        <f t="shared" si="322"/>
        <v>0</v>
      </c>
      <c r="BK888" s="172">
        <f t="shared" si="323"/>
        <v>0</v>
      </c>
      <c r="BL888" s="176"/>
      <c r="BM888" s="172">
        <f t="shared" si="302"/>
        <v>0</v>
      </c>
      <c r="BN888" s="172">
        <f t="shared" si="303"/>
        <v>0</v>
      </c>
      <c r="BO888" s="172">
        <f t="shared" si="304"/>
        <v>0</v>
      </c>
      <c r="BP888" s="172">
        <f t="shared" si="305"/>
        <v>0</v>
      </c>
      <c r="BQ888" s="172">
        <f t="shared" si="306"/>
        <v>0</v>
      </c>
      <c r="BR888" s="172">
        <f t="shared" si="307"/>
        <v>0</v>
      </c>
      <c r="BS888" s="172">
        <f t="shared" si="308"/>
        <v>0</v>
      </c>
      <c r="BT888" s="55"/>
      <c r="BU888" s="158">
        <f>SUMIF('Input| Projects'!$BA$8:$CX$8,RIGHT(BU$9,3),'Input| Projects'!$BA888:$CX888)</f>
        <v>0</v>
      </c>
      <c r="BV888" s="158">
        <f>SUMIF('Input| Projects'!$BA$8:$CX$8,RIGHT(BV$9,3),'Input| Projects'!$BA888:$CX888)</f>
        <v>0</v>
      </c>
      <c r="BW888" s="79" t="str">
        <f t="shared" si="309"/>
        <v/>
      </c>
    </row>
    <row r="889" spans="2:75" x14ac:dyDescent="0.2">
      <c r="B889" s="123">
        <f>IFERROR('Input| Projects'!B889,"")</f>
        <v>880</v>
      </c>
      <c r="C889" s="160" t="str">
        <f>IFERROR(IF('Input| Projects'!C889="","",'Input| Projects'!C889),"")</f>
        <v/>
      </c>
      <c r="D889" s="160" t="str">
        <f>IFERROR(IF('Input| Projects'!D889="","",'Input| Projects'!D889),"")</f>
        <v/>
      </c>
      <c r="E889" s="53"/>
      <c r="F889" s="160" t="str">
        <f>IF(LEN('Input| Projects'!F889)&gt;0,'Input| Projects'!F889,"")</f>
        <v/>
      </c>
      <c r="G889" s="160" t="str">
        <f>IF(LEN('Input| Projects'!G889)&gt;0,'Input| Projects'!G889,"")</f>
        <v/>
      </c>
      <c r="H889" s="10"/>
      <c r="I889" s="194" cm="1">
        <f t="array" ref="I889">IF(LEN($F889)&gt;0,1+IFERROR(SUMPRODUCT(TRANSPOSE('Input| Projects'!$AO889:$AQ889),INDEX('Input| Escalations'!$F$27:$L$29,,MATCH(Q$9,'Input| Escalations'!$F$21:$L$21,0))),0),0)</f>
        <v>0</v>
      </c>
      <c r="J889" s="194" cm="1">
        <f t="array" ref="J889">IF(LEN($F889)&gt;0,1+IFERROR(SUMPRODUCT(TRANSPOSE('Input| Projects'!$AO889:$AQ889),INDEX('Input| Escalations'!$F$27:$L$29,,MATCH(R$9,'Input| Escalations'!$F$21:$L$21,0))),0),0)</f>
        <v>0</v>
      </c>
      <c r="K889" s="194" cm="1">
        <f t="array" ref="K889">IF(LEN($F889)&gt;0,1+IFERROR(SUMPRODUCT(TRANSPOSE('Input| Projects'!$AO889:$AQ889),INDEX('Input| Escalations'!$F$27:$L$29,,MATCH(S$9,'Input| Escalations'!$F$21:$L$21,0))),0),0)</f>
        <v>0</v>
      </c>
      <c r="L889" s="194" cm="1">
        <f t="array" ref="L889">IF(LEN($F889)&gt;0,1+IFERROR(SUMPRODUCT(TRANSPOSE('Input| Projects'!$AO889:$AQ889),INDEX('Input| Escalations'!$F$27:$L$29,,MATCH(T$9,'Input| Escalations'!$F$21:$L$21,0))),0),0)</f>
        <v>0</v>
      </c>
      <c r="M889" s="194" cm="1">
        <f t="array" ref="M889">IF(LEN($F889)&gt;0,1+IFERROR(SUMPRODUCT(TRANSPOSE('Input| Projects'!$AO889:$AQ889),INDEX('Input| Escalations'!$F$27:$L$29,,MATCH(U$9,'Input| Escalations'!$F$21:$L$21,0))),0),0)</f>
        <v>0</v>
      </c>
      <c r="N889" s="194" cm="1">
        <f t="array" ref="N889">IF(LEN($F889)&gt;0,1+IFERROR(SUMPRODUCT(TRANSPOSE('Input| Projects'!$AO889:$AQ889),INDEX('Input| Escalations'!$F$27:$L$29,,MATCH(V$9,'Input| Escalations'!$F$21:$L$21,0))),0),0)</f>
        <v>0</v>
      </c>
      <c r="O889" s="194" cm="1">
        <f t="array" ref="O889">IF(LEN($F889)&gt;0,1+IFERROR(SUMPRODUCT(TRANSPOSE('Input| Projects'!$AO889:$AQ889),INDEX('Input| Escalations'!$F$27:$L$29,,MATCH(W$9,'Input| Escalations'!$F$21:$L$21,0))),0),0)</f>
        <v>0</v>
      </c>
      <c r="P889" s="10"/>
      <c r="Q889" s="172">
        <f>IFERROR(IF(ISNUMBER(FIND("decision",'Input| Setup'!$F$6)),'Input| Projects'!Y889,'Input| Projects'!I889)*'Input| Escalations'!$I$17*I889,0)</f>
        <v>0</v>
      </c>
      <c r="R889" s="172">
        <f>IFERROR(IF(ISNUMBER(FIND("decision",'Input| Setup'!$F$6)),'Input| Projects'!Z889,'Input| Projects'!J889)*'Input| Escalations'!$I$17*J889,0)</f>
        <v>0</v>
      </c>
      <c r="S889" s="172">
        <f>IFERROR(IF(ISNUMBER(FIND("decision",'Input| Setup'!$F$6)),'Input| Projects'!AA889,'Input| Projects'!K889)*'Input| Escalations'!$I$17*K889,0)</f>
        <v>0</v>
      </c>
      <c r="T889" s="172">
        <f>IFERROR(IF(ISNUMBER(FIND("decision",'Input| Setup'!$F$6)),'Input| Projects'!AB889,'Input| Projects'!L889)*'Input| Escalations'!$I$17*L889,0)</f>
        <v>0</v>
      </c>
      <c r="U889" s="172">
        <f>IFERROR(IF(ISNUMBER(FIND("decision",'Input| Setup'!$F$6)),'Input| Projects'!AC889,'Input| Projects'!M889)*'Input| Escalations'!$I$17*M889,0)</f>
        <v>0</v>
      </c>
      <c r="V889" s="172">
        <f>IFERROR(IF(ISNUMBER(FIND("decision",'Input| Setup'!$F$6)),'Input| Projects'!AD889,'Input| Projects'!N889)*'Input| Escalations'!$I$17*N889,0)</f>
        <v>0</v>
      </c>
      <c r="W889" s="172">
        <f>IFERROR(IF(ISNUMBER(FIND("decision",'Input| Setup'!$F$6)),'Input| Projects'!AE889,'Input| Projects'!O889)*'Input| Escalations'!$I$17*O889,0)</f>
        <v>0</v>
      </c>
      <c r="X889" s="175"/>
      <c r="Y889" s="172">
        <f>IF(ISNUMBER(FIND("decision",'Input| Setup'!$F$6)),'Input| Projects'!AG889,'Input| Projects'!Q889)*I889*'Input| Escalations'!$I$17</f>
        <v>0</v>
      </c>
      <c r="Z889" s="172">
        <f>IF(ISNUMBER(FIND("decision",'Input| Setup'!$F$6)),'Input| Projects'!AH889,'Input| Projects'!R889)*J889*'Input| Escalations'!$I$17</f>
        <v>0</v>
      </c>
      <c r="AA889" s="172">
        <f>IF(ISNUMBER(FIND("decision",'Input| Setup'!$F$6)),'Input| Projects'!AI889,'Input| Projects'!S889)*K889*'Input| Escalations'!$I$17</f>
        <v>0</v>
      </c>
      <c r="AB889" s="172">
        <f>IF(ISNUMBER(FIND("decision",'Input| Setup'!$F$6)),'Input| Projects'!AJ889,'Input| Projects'!T889)*L889*'Input| Escalations'!$I$17</f>
        <v>0</v>
      </c>
      <c r="AC889" s="172">
        <f>IF(ISNUMBER(FIND("decision",'Input| Setup'!$F$6)),'Input| Projects'!AK889,'Input| Projects'!U889)*M889*'Input| Escalations'!$I$17</f>
        <v>0</v>
      </c>
      <c r="AD889" s="172">
        <f>IF(ISNUMBER(FIND("decision",'Input| Setup'!$F$6)),'Input| Projects'!AL889,'Input| Projects'!V889)*N889*'Input| Escalations'!$I$17</f>
        <v>0</v>
      </c>
      <c r="AE889" s="172">
        <f>IF(ISNUMBER(FIND("decision",'Input| Setup'!$F$6)),'Input| Projects'!AM889,'Input| Projects'!W889)*O889*'Input| Escalations'!$I$17</f>
        <v>0</v>
      </c>
      <c r="AF889" s="175"/>
      <c r="AG889" s="172" cm="1">
        <f t="array" ref="AG889">IFERROR(--('Input| Projects'!$AS889="Yes")*_xlfn.SWITCH('Input| Overheads'!$C$50,"Direct costs",'Calc| Overheads Allocation'!C$8*Q889,"Internal labour",'Calc| Overheads Allocation'!C$8*Q889*'Input| Projects'!$AO889,"DNSP defined",'Calc| Overheads Allocation'!C$78*'Input| Projects'!$AV889,0),0)</f>
        <v>0</v>
      </c>
      <c r="AH889" s="172" cm="1">
        <f t="array" ref="AH889">IFERROR(--('Input| Projects'!$AS889="Yes")*_xlfn.SWITCH('Input| Overheads'!$C$50,"Direct costs",'Calc| Overheads Allocation'!D$8*R889,"Internal labour",'Calc| Overheads Allocation'!D$8*R889*'Input| Projects'!$AO889,"DNSP defined",'Calc| Overheads Allocation'!D$78*'Input| Projects'!$AV889,0),0)</f>
        <v>0</v>
      </c>
      <c r="AI889" s="172" cm="1">
        <f t="array" ref="AI889">IFERROR(--('Input| Projects'!$AS889="Yes")*_xlfn.SWITCH('Input| Overheads'!$C$50,"Direct costs",'Calc| Overheads Allocation'!E$8*S889,"Internal labour",'Calc| Overheads Allocation'!E$8*S889*'Input| Projects'!$AO889,"DNSP defined",'Calc| Overheads Allocation'!E$78*'Input| Projects'!$AV889,0),0)</f>
        <v>0</v>
      </c>
      <c r="AJ889" s="172" cm="1">
        <f t="array" ref="AJ889">IFERROR(--('Input| Projects'!$AS889="Yes")*_xlfn.SWITCH('Input| Overheads'!$C$50,"Direct costs",'Calc| Overheads Allocation'!F$8*T889,"Internal labour",'Calc| Overheads Allocation'!F$8*T889*'Input| Projects'!$AO889,"DNSP defined",'Calc| Overheads Allocation'!F$78*'Input| Projects'!$AV889,0),0)</f>
        <v>0</v>
      </c>
      <c r="AK889" s="172" cm="1">
        <f t="array" ref="AK889">IFERROR(--('Input| Projects'!$AS889="Yes")*_xlfn.SWITCH('Input| Overheads'!$C$50,"Direct costs",'Calc| Overheads Allocation'!G$8*U889,"Internal labour",'Calc| Overheads Allocation'!G$8*U889*'Input| Projects'!$AO889,"DNSP defined",'Calc| Overheads Allocation'!G$78*'Input| Projects'!$AV889,0),0)</f>
        <v>0</v>
      </c>
      <c r="AL889" s="172" cm="1">
        <f t="array" ref="AL889">IFERROR(--('Input| Projects'!$AS889="Yes")*_xlfn.SWITCH('Input| Overheads'!$C$50,"Direct costs",'Calc| Overheads Allocation'!H$8*V889,"Internal labour",'Calc| Overheads Allocation'!H$8*V889*'Input| Projects'!$AO889,"DNSP defined",'Calc| Overheads Allocation'!H$78*'Input| Projects'!$AV889,0),0)</f>
        <v>0</v>
      </c>
      <c r="AM889" s="172" cm="1">
        <f t="array" ref="AM889">IFERROR(--('Input| Projects'!$AS889="Yes")*_xlfn.SWITCH('Input| Overheads'!$C$50,"Direct costs",'Calc| Overheads Allocation'!I$8*W889,"Internal labour",'Calc| Overheads Allocation'!I$8*W889*'Input| Projects'!$AO889,"DNSP defined",'Calc| Overheads Allocation'!I$78*'Input| Projects'!$AV889,0),0)</f>
        <v>0</v>
      </c>
      <c r="AN889" s="175"/>
      <c r="AO889" s="172" cm="1">
        <f t="array" ref="AO889">IFERROR(--('Input| Projects'!$AT889="Yes")*_xlfn.SWITCH('Input| Overheads'!$C$50,"Direct costs",'Calc| Overheads Allocation'!C$9*Q889,"Internal labour",'Calc| Overheads Allocation'!C$9*Q889*'Input| Projects'!$AO889,"DNSP defined",'Calc| Overheads Allocation'!C$79*'Input| Projects'!$AW889,0),0)</f>
        <v>0</v>
      </c>
      <c r="AP889" s="172" cm="1">
        <f t="array" ref="AP889">IFERROR(--('Input| Projects'!$AT889="Yes")*_xlfn.SWITCH('Input| Overheads'!$C$50,"Direct costs",'Calc| Overheads Allocation'!D$9*R889,"Internal labour",'Calc| Overheads Allocation'!D$9*R889*'Input| Projects'!$AO889,"DNSP defined",'Calc| Overheads Allocation'!D$79*'Input| Projects'!$AW889,0),0)</f>
        <v>0</v>
      </c>
      <c r="AQ889" s="172" cm="1">
        <f t="array" ref="AQ889">IFERROR(--('Input| Projects'!$AT889="Yes")*_xlfn.SWITCH('Input| Overheads'!$C$50,"Direct costs",'Calc| Overheads Allocation'!E$9*S889,"Internal labour",'Calc| Overheads Allocation'!E$9*S889*'Input| Projects'!$AO889,"DNSP defined",'Calc| Overheads Allocation'!E$79*'Input| Projects'!$AW889,0),0)</f>
        <v>0</v>
      </c>
      <c r="AR889" s="172" cm="1">
        <f t="array" ref="AR889">IFERROR(--('Input| Projects'!$AT889="Yes")*_xlfn.SWITCH('Input| Overheads'!$C$50,"Direct costs",'Calc| Overheads Allocation'!F$9*T889,"Internal labour",'Calc| Overheads Allocation'!F$9*T889*'Input| Projects'!$AO889,"DNSP defined",'Calc| Overheads Allocation'!F$79*'Input| Projects'!$AW889,0),0)</f>
        <v>0</v>
      </c>
      <c r="AS889" s="172" cm="1">
        <f t="array" ref="AS889">IFERROR(--('Input| Projects'!$AT889="Yes")*_xlfn.SWITCH('Input| Overheads'!$C$50,"Direct costs",'Calc| Overheads Allocation'!G$9*U889,"Internal labour",'Calc| Overheads Allocation'!G$9*U889*'Input| Projects'!$AO889,"DNSP defined",'Calc| Overheads Allocation'!G$79*'Input| Projects'!$AW889,0),0)</f>
        <v>0</v>
      </c>
      <c r="AT889" s="172" cm="1">
        <f t="array" ref="AT889">IFERROR(--('Input| Projects'!$AT889="Yes")*_xlfn.SWITCH('Input| Overheads'!$C$50,"Direct costs",'Calc| Overheads Allocation'!H$9*V889,"Internal labour",'Calc| Overheads Allocation'!H$9*V889*'Input| Projects'!$AO889,"DNSP defined",'Calc| Overheads Allocation'!H$79*'Input| Projects'!$AW889,0),0)</f>
        <v>0</v>
      </c>
      <c r="AU889" s="172" cm="1">
        <f t="array" ref="AU889">IFERROR(--('Input| Projects'!$AT889="Yes")*_xlfn.SWITCH('Input| Overheads'!$C$50,"Direct costs",'Calc| Overheads Allocation'!I$9*W889,"Internal labour",'Calc| Overheads Allocation'!I$9*W889*'Input| Projects'!$AO889,"DNSP defined",'Calc| Overheads Allocation'!I$79*'Input| Projects'!$AW889,0),0)</f>
        <v>0</v>
      </c>
      <c r="AV889" s="175"/>
      <c r="AW889" s="172">
        <f t="shared" si="310"/>
        <v>0</v>
      </c>
      <c r="AX889" s="172">
        <f t="shared" si="311"/>
        <v>0</v>
      </c>
      <c r="AY889" s="172">
        <f t="shared" si="312"/>
        <v>0</v>
      </c>
      <c r="AZ889" s="172">
        <f t="shared" si="313"/>
        <v>0</v>
      </c>
      <c r="BA889" s="172">
        <f t="shared" si="314"/>
        <v>0</v>
      </c>
      <c r="BB889" s="172">
        <f t="shared" si="315"/>
        <v>0</v>
      </c>
      <c r="BC889" s="172">
        <f t="shared" si="316"/>
        <v>0</v>
      </c>
      <c r="BD889" s="176"/>
      <c r="BE889" s="172">
        <f t="shared" si="317"/>
        <v>0</v>
      </c>
      <c r="BF889" s="172">
        <f t="shared" si="318"/>
        <v>0</v>
      </c>
      <c r="BG889" s="172">
        <f t="shared" si="319"/>
        <v>0</v>
      </c>
      <c r="BH889" s="172">
        <f t="shared" si="320"/>
        <v>0</v>
      </c>
      <c r="BI889" s="172">
        <f t="shared" si="321"/>
        <v>0</v>
      </c>
      <c r="BJ889" s="172">
        <f t="shared" si="322"/>
        <v>0</v>
      </c>
      <c r="BK889" s="172">
        <f t="shared" si="323"/>
        <v>0</v>
      </c>
      <c r="BL889" s="176"/>
      <c r="BM889" s="172">
        <f t="shared" si="302"/>
        <v>0</v>
      </c>
      <c r="BN889" s="172">
        <f t="shared" si="303"/>
        <v>0</v>
      </c>
      <c r="BO889" s="172">
        <f t="shared" si="304"/>
        <v>0</v>
      </c>
      <c r="BP889" s="172">
        <f t="shared" si="305"/>
        <v>0</v>
      </c>
      <c r="BQ889" s="172">
        <f t="shared" si="306"/>
        <v>0</v>
      </c>
      <c r="BR889" s="172">
        <f t="shared" si="307"/>
        <v>0</v>
      </c>
      <c r="BS889" s="172">
        <f t="shared" si="308"/>
        <v>0</v>
      </c>
      <c r="BT889" s="55"/>
      <c r="BU889" s="158">
        <f>SUMIF('Input| Projects'!$BA$8:$CX$8,RIGHT(BU$9,3),'Input| Projects'!$BA889:$CX889)</f>
        <v>0</v>
      </c>
      <c r="BV889" s="158">
        <f>SUMIF('Input| Projects'!$BA$8:$CX$8,RIGHT(BV$9,3),'Input| Projects'!$BA889:$CX889)</f>
        <v>0</v>
      </c>
      <c r="BW889" s="79" t="str">
        <f t="shared" si="309"/>
        <v/>
      </c>
    </row>
    <row r="890" spans="2:75" x14ac:dyDescent="0.2">
      <c r="B890" s="123">
        <f>IFERROR('Input| Projects'!B890,"")</f>
        <v>881</v>
      </c>
      <c r="C890" s="160" t="str">
        <f>IFERROR(IF('Input| Projects'!C890="","",'Input| Projects'!C890),"")</f>
        <v/>
      </c>
      <c r="D890" s="160" t="str">
        <f>IFERROR(IF('Input| Projects'!D890="","",'Input| Projects'!D890),"")</f>
        <v/>
      </c>
      <c r="E890" s="53"/>
      <c r="F890" s="160" t="str">
        <f>IF(LEN('Input| Projects'!F890)&gt;0,'Input| Projects'!F890,"")</f>
        <v/>
      </c>
      <c r="G890" s="160" t="str">
        <f>IF(LEN('Input| Projects'!G890)&gt;0,'Input| Projects'!G890,"")</f>
        <v/>
      </c>
      <c r="H890" s="10"/>
      <c r="I890" s="194" cm="1">
        <f t="array" ref="I890">IF(LEN($F890)&gt;0,1+IFERROR(SUMPRODUCT(TRANSPOSE('Input| Projects'!$AO890:$AQ890),INDEX('Input| Escalations'!$F$27:$L$29,,MATCH(Q$9,'Input| Escalations'!$F$21:$L$21,0))),0),0)</f>
        <v>0</v>
      </c>
      <c r="J890" s="194" cm="1">
        <f t="array" ref="J890">IF(LEN($F890)&gt;0,1+IFERROR(SUMPRODUCT(TRANSPOSE('Input| Projects'!$AO890:$AQ890),INDEX('Input| Escalations'!$F$27:$L$29,,MATCH(R$9,'Input| Escalations'!$F$21:$L$21,0))),0),0)</f>
        <v>0</v>
      </c>
      <c r="K890" s="194" cm="1">
        <f t="array" ref="K890">IF(LEN($F890)&gt;0,1+IFERROR(SUMPRODUCT(TRANSPOSE('Input| Projects'!$AO890:$AQ890),INDEX('Input| Escalations'!$F$27:$L$29,,MATCH(S$9,'Input| Escalations'!$F$21:$L$21,0))),0),0)</f>
        <v>0</v>
      </c>
      <c r="L890" s="194" cm="1">
        <f t="array" ref="L890">IF(LEN($F890)&gt;0,1+IFERROR(SUMPRODUCT(TRANSPOSE('Input| Projects'!$AO890:$AQ890),INDEX('Input| Escalations'!$F$27:$L$29,,MATCH(T$9,'Input| Escalations'!$F$21:$L$21,0))),0),0)</f>
        <v>0</v>
      </c>
      <c r="M890" s="194" cm="1">
        <f t="array" ref="M890">IF(LEN($F890)&gt;0,1+IFERROR(SUMPRODUCT(TRANSPOSE('Input| Projects'!$AO890:$AQ890),INDEX('Input| Escalations'!$F$27:$L$29,,MATCH(U$9,'Input| Escalations'!$F$21:$L$21,0))),0),0)</f>
        <v>0</v>
      </c>
      <c r="N890" s="194" cm="1">
        <f t="array" ref="N890">IF(LEN($F890)&gt;0,1+IFERROR(SUMPRODUCT(TRANSPOSE('Input| Projects'!$AO890:$AQ890),INDEX('Input| Escalations'!$F$27:$L$29,,MATCH(V$9,'Input| Escalations'!$F$21:$L$21,0))),0),0)</f>
        <v>0</v>
      </c>
      <c r="O890" s="194" cm="1">
        <f t="array" ref="O890">IF(LEN($F890)&gt;0,1+IFERROR(SUMPRODUCT(TRANSPOSE('Input| Projects'!$AO890:$AQ890),INDEX('Input| Escalations'!$F$27:$L$29,,MATCH(W$9,'Input| Escalations'!$F$21:$L$21,0))),0),0)</f>
        <v>0</v>
      </c>
      <c r="P890" s="10"/>
      <c r="Q890" s="172">
        <f>IFERROR(IF(ISNUMBER(FIND("decision",'Input| Setup'!$F$6)),'Input| Projects'!Y890,'Input| Projects'!I890)*'Input| Escalations'!$I$17*I890,0)</f>
        <v>0</v>
      </c>
      <c r="R890" s="172">
        <f>IFERROR(IF(ISNUMBER(FIND("decision",'Input| Setup'!$F$6)),'Input| Projects'!Z890,'Input| Projects'!J890)*'Input| Escalations'!$I$17*J890,0)</f>
        <v>0</v>
      </c>
      <c r="S890" s="172">
        <f>IFERROR(IF(ISNUMBER(FIND("decision",'Input| Setup'!$F$6)),'Input| Projects'!AA890,'Input| Projects'!K890)*'Input| Escalations'!$I$17*K890,0)</f>
        <v>0</v>
      </c>
      <c r="T890" s="172">
        <f>IFERROR(IF(ISNUMBER(FIND("decision",'Input| Setup'!$F$6)),'Input| Projects'!AB890,'Input| Projects'!L890)*'Input| Escalations'!$I$17*L890,0)</f>
        <v>0</v>
      </c>
      <c r="U890" s="172">
        <f>IFERROR(IF(ISNUMBER(FIND("decision",'Input| Setup'!$F$6)),'Input| Projects'!AC890,'Input| Projects'!M890)*'Input| Escalations'!$I$17*M890,0)</f>
        <v>0</v>
      </c>
      <c r="V890" s="172">
        <f>IFERROR(IF(ISNUMBER(FIND("decision",'Input| Setup'!$F$6)),'Input| Projects'!AD890,'Input| Projects'!N890)*'Input| Escalations'!$I$17*N890,0)</f>
        <v>0</v>
      </c>
      <c r="W890" s="172">
        <f>IFERROR(IF(ISNUMBER(FIND("decision",'Input| Setup'!$F$6)),'Input| Projects'!AE890,'Input| Projects'!O890)*'Input| Escalations'!$I$17*O890,0)</f>
        <v>0</v>
      </c>
      <c r="X890" s="175"/>
      <c r="Y890" s="172">
        <f>IF(ISNUMBER(FIND("decision",'Input| Setup'!$F$6)),'Input| Projects'!AG890,'Input| Projects'!Q890)*I890*'Input| Escalations'!$I$17</f>
        <v>0</v>
      </c>
      <c r="Z890" s="172">
        <f>IF(ISNUMBER(FIND("decision",'Input| Setup'!$F$6)),'Input| Projects'!AH890,'Input| Projects'!R890)*J890*'Input| Escalations'!$I$17</f>
        <v>0</v>
      </c>
      <c r="AA890" s="172">
        <f>IF(ISNUMBER(FIND("decision",'Input| Setup'!$F$6)),'Input| Projects'!AI890,'Input| Projects'!S890)*K890*'Input| Escalations'!$I$17</f>
        <v>0</v>
      </c>
      <c r="AB890" s="172">
        <f>IF(ISNUMBER(FIND("decision",'Input| Setup'!$F$6)),'Input| Projects'!AJ890,'Input| Projects'!T890)*L890*'Input| Escalations'!$I$17</f>
        <v>0</v>
      </c>
      <c r="AC890" s="172">
        <f>IF(ISNUMBER(FIND("decision",'Input| Setup'!$F$6)),'Input| Projects'!AK890,'Input| Projects'!U890)*M890*'Input| Escalations'!$I$17</f>
        <v>0</v>
      </c>
      <c r="AD890" s="172">
        <f>IF(ISNUMBER(FIND("decision",'Input| Setup'!$F$6)),'Input| Projects'!AL890,'Input| Projects'!V890)*N890*'Input| Escalations'!$I$17</f>
        <v>0</v>
      </c>
      <c r="AE890" s="172">
        <f>IF(ISNUMBER(FIND("decision",'Input| Setup'!$F$6)),'Input| Projects'!AM890,'Input| Projects'!W890)*O890*'Input| Escalations'!$I$17</f>
        <v>0</v>
      </c>
      <c r="AF890" s="175"/>
      <c r="AG890" s="172" cm="1">
        <f t="array" ref="AG890">IFERROR(--('Input| Projects'!$AS890="Yes")*_xlfn.SWITCH('Input| Overheads'!$C$50,"Direct costs",'Calc| Overheads Allocation'!C$8*Q890,"Internal labour",'Calc| Overheads Allocation'!C$8*Q890*'Input| Projects'!$AO890,"DNSP defined",'Calc| Overheads Allocation'!C$78*'Input| Projects'!$AV890,0),0)</f>
        <v>0</v>
      </c>
      <c r="AH890" s="172" cm="1">
        <f t="array" ref="AH890">IFERROR(--('Input| Projects'!$AS890="Yes")*_xlfn.SWITCH('Input| Overheads'!$C$50,"Direct costs",'Calc| Overheads Allocation'!D$8*R890,"Internal labour",'Calc| Overheads Allocation'!D$8*R890*'Input| Projects'!$AO890,"DNSP defined",'Calc| Overheads Allocation'!D$78*'Input| Projects'!$AV890,0),0)</f>
        <v>0</v>
      </c>
      <c r="AI890" s="172" cm="1">
        <f t="array" ref="AI890">IFERROR(--('Input| Projects'!$AS890="Yes")*_xlfn.SWITCH('Input| Overheads'!$C$50,"Direct costs",'Calc| Overheads Allocation'!E$8*S890,"Internal labour",'Calc| Overheads Allocation'!E$8*S890*'Input| Projects'!$AO890,"DNSP defined",'Calc| Overheads Allocation'!E$78*'Input| Projects'!$AV890,0),0)</f>
        <v>0</v>
      </c>
      <c r="AJ890" s="172" cm="1">
        <f t="array" ref="AJ890">IFERROR(--('Input| Projects'!$AS890="Yes")*_xlfn.SWITCH('Input| Overheads'!$C$50,"Direct costs",'Calc| Overheads Allocation'!F$8*T890,"Internal labour",'Calc| Overheads Allocation'!F$8*T890*'Input| Projects'!$AO890,"DNSP defined",'Calc| Overheads Allocation'!F$78*'Input| Projects'!$AV890,0),0)</f>
        <v>0</v>
      </c>
      <c r="AK890" s="172" cm="1">
        <f t="array" ref="AK890">IFERROR(--('Input| Projects'!$AS890="Yes")*_xlfn.SWITCH('Input| Overheads'!$C$50,"Direct costs",'Calc| Overheads Allocation'!G$8*U890,"Internal labour",'Calc| Overheads Allocation'!G$8*U890*'Input| Projects'!$AO890,"DNSP defined",'Calc| Overheads Allocation'!G$78*'Input| Projects'!$AV890,0),0)</f>
        <v>0</v>
      </c>
      <c r="AL890" s="172" cm="1">
        <f t="array" ref="AL890">IFERROR(--('Input| Projects'!$AS890="Yes")*_xlfn.SWITCH('Input| Overheads'!$C$50,"Direct costs",'Calc| Overheads Allocation'!H$8*V890,"Internal labour",'Calc| Overheads Allocation'!H$8*V890*'Input| Projects'!$AO890,"DNSP defined",'Calc| Overheads Allocation'!H$78*'Input| Projects'!$AV890,0),0)</f>
        <v>0</v>
      </c>
      <c r="AM890" s="172" cm="1">
        <f t="array" ref="AM890">IFERROR(--('Input| Projects'!$AS890="Yes")*_xlfn.SWITCH('Input| Overheads'!$C$50,"Direct costs",'Calc| Overheads Allocation'!I$8*W890,"Internal labour",'Calc| Overheads Allocation'!I$8*W890*'Input| Projects'!$AO890,"DNSP defined",'Calc| Overheads Allocation'!I$78*'Input| Projects'!$AV890,0),0)</f>
        <v>0</v>
      </c>
      <c r="AN890" s="175"/>
      <c r="AO890" s="172" cm="1">
        <f t="array" ref="AO890">IFERROR(--('Input| Projects'!$AT890="Yes")*_xlfn.SWITCH('Input| Overheads'!$C$50,"Direct costs",'Calc| Overheads Allocation'!C$9*Q890,"Internal labour",'Calc| Overheads Allocation'!C$9*Q890*'Input| Projects'!$AO890,"DNSP defined",'Calc| Overheads Allocation'!C$79*'Input| Projects'!$AW890,0),0)</f>
        <v>0</v>
      </c>
      <c r="AP890" s="172" cm="1">
        <f t="array" ref="AP890">IFERROR(--('Input| Projects'!$AT890="Yes")*_xlfn.SWITCH('Input| Overheads'!$C$50,"Direct costs",'Calc| Overheads Allocation'!D$9*R890,"Internal labour",'Calc| Overheads Allocation'!D$9*R890*'Input| Projects'!$AO890,"DNSP defined",'Calc| Overheads Allocation'!D$79*'Input| Projects'!$AW890,0),0)</f>
        <v>0</v>
      </c>
      <c r="AQ890" s="172" cm="1">
        <f t="array" ref="AQ890">IFERROR(--('Input| Projects'!$AT890="Yes")*_xlfn.SWITCH('Input| Overheads'!$C$50,"Direct costs",'Calc| Overheads Allocation'!E$9*S890,"Internal labour",'Calc| Overheads Allocation'!E$9*S890*'Input| Projects'!$AO890,"DNSP defined",'Calc| Overheads Allocation'!E$79*'Input| Projects'!$AW890,0),0)</f>
        <v>0</v>
      </c>
      <c r="AR890" s="172" cm="1">
        <f t="array" ref="AR890">IFERROR(--('Input| Projects'!$AT890="Yes")*_xlfn.SWITCH('Input| Overheads'!$C$50,"Direct costs",'Calc| Overheads Allocation'!F$9*T890,"Internal labour",'Calc| Overheads Allocation'!F$9*T890*'Input| Projects'!$AO890,"DNSP defined",'Calc| Overheads Allocation'!F$79*'Input| Projects'!$AW890,0),0)</f>
        <v>0</v>
      </c>
      <c r="AS890" s="172" cm="1">
        <f t="array" ref="AS890">IFERROR(--('Input| Projects'!$AT890="Yes")*_xlfn.SWITCH('Input| Overheads'!$C$50,"Direct costs",'Calc| Overheads Allocation'!G$9*U890,"Internal labour",'Calc| Overheads Allocation'!G$9*U890*'Input| Projects'!$AO890,"DNSP defined",'Calc| Overheads Allocation'!G$79*'Input| Projects'!$AW890,0),0)</f>
        <v>0</v>
      </c>
      <c r="AT890" s="172" cm="1">
        <f t="array" ref="AT890">IFERROR(--('Input| Projects'!$AT890="Yes")*_xlfn.SWITCH('Input| Overheads'!$C$50,"Direct costs",'Calc| Overheads Allocation'!H$9*V890,"Internal labour",'Calc| Overheads Allocation'!H$9*V890*'Input| Projects'!$AO890,"DNSP defined",'Calc| Overheads Allocation'!H$79*'Input| Projects'!$AW890,0),0)</f>
        <v>0</v>
      </c>
      <c r="AU890" s="172" cm="1">
        <f t="array" ref="AU890">IFERROR(--('Input| Projects'!$AT890="Yes")*_xlfn.SWITCH('Input| Overheads'!$C$50,"Direct costs",'Calc| Overheads Allocation'!I$9*W890,"Internal labour",'Calc| Overheads Allocation'!I$9*W890*'Input| Projects'!$AO890,"DNSP defined",'Calc| Overheads Allocation'!I$79*'Input| Projects'!$AW890,0),0)</f>
        <v>0</v>
      </c>
      <c r="AV890" s="175"/>
      <c r="AW890" s="172">
        <f t="shared" si="310"/>
        <v>0</v>
      </c>
      <c r="AX890" s="172">
        <f t="shared" si="311"/>
        <v>0</v>
      </c>
      <c r="AY890" s="172">
        <f t="shared" si="312"/>
        <v>0</v>
      </c>
      <c r="AZ890" s="172">
        <f t="shared" si="313"/>
        <v>0</v>
      </c>
      <c r="BA890" s="172">
        <f t="shared" si="314"/>
        <v>0</v>
      </c>
      <c r="BB890" s="172">
        <f t="shared" si="315"/>
        <v>0</v>
      </c>
      <c r="BC890" s="172">
        <f t="shared" si="316"/>
        <v>0</v>
      </c>
      <c r="BD890" s="176"/>
      <c r="BE890" s="172">
        <f t="shared" si="317"/>
        <v>0</v>
      </c>
      <c r="BF890" s="172">
        <f t="shared" si="318"/>
        <v>0</v>
      </c>
      <c r="BG890" s="172">
        <f t="shared" si="319"/>
        <v>0</v>
      </c>
      <c r="BH890" s="172">
        <f t="shared" si="320"/>
        <v>0</v>
      </c>
      <c r="BI890" s="172">
        <f t="shared" si="321"/>
        <v>0</v>
      </c>
      <c r="BJ890" s="172">
        <f t="shared" si="322"/>
        <v>0</v>
      </c>
      <c r="BK890" s="172">
        <f t="shared" si="323"/>
        <v>0</v>
      </c>
      <c r="BL890" s="176"/>
      <c r="BM890" s="172">
        <f t="shared" si="302"/>
        <v>0</v>
      </c>
      <c r="BN890" s="172">
        <f t="shared" si="303"/>
        <v>0</v>
      </c>
      <c r="BO890" s="172">
        <f t="shared" si="304"/>
        <v>0</v>
      </c>
      <c r="BP890" s="172">
        <f t="shared" si="305"/>
        <v>0</v>
      </c>
      <c r="BQ890" s="172">
        <f t="shared" si="306"/>
        <v>0</v>
      </c>
      <c r="BR890" s="172">
        <f t="shared" si="307"/>
        <v>0</v>
      </c>
      <c r="BS890" s="172">
        <f t="shared" si="308"/>
        <v>0</v>
      </c>
      <c r="BT890" s="55"/>
      <c r="BU890" s="158">
        <f>SUMIF('Input| Projects'!$BA$8:$CX$8,RIGHT(BU$9,3),'Input| Projects'!$BA890:$CX890)</f>
        <v>0</v>
      </c>
      <c r="BV890" s="158">
        <f>SUMIF('Input| Projects'!$BA$8:$CX$8,RIGHT(BV$9,3),'Input| Projects'!$BA890:$CX890)</f>
        <v>0</v>
      </c>
      <c r="BW890" s="79" t="str">
        <f t="shared" si="309"/>
        <v/>
      </c>
    </row>
    <row r="891" spans="2:75" x14ac:dyDescent="0.2">
      <c r="B891" s="123">
        <f>IFERROR('Input| Projects'!B891,"")</f>
        <v>882</v>
      </c>
      <c r="C891" s="160" t="str">
        <f>IFERROR(IF('Input| Projects'!C891="","",'Input| Projects'!C891),"")</f>
        <v/>
      </c>
      <c r="D891" s="160" t="str">
        <f>IFERROR(IF('Input| Projects'!D891="","",'Input| Projects'!D891),"")</f>
        <v/>
      </c>
      <c r="E891" s="53"/>
      <c r="F891" s="160" t="str">
        <f>IF(LEN('Input| Projects'!F891)&gt;0,'Input| Projects'!F891,"")</f>
        <v/>
      </c>
      <c r="G891" s="160" t="str">
        <f>IF(LEN('Input| Projects'!G891)&gt;0,'Input| Projects'!G891,"")</f>
        <v/>
      </c>
      <c r="H891" s="10"/>
      <c r="I891" s="194" cm="1">
        <f t="array" ref="I891">IF(LEN($F891)&gt;0,1+IFERROR(SUMPRODUCT(TRANSPOSE('Input| Projects'!$AO891:$AQ891),INDEX('Input| Escalations'!$F$27:$L$29,,MATCH(Q$9,'Input| Escalations'!$F$21:$L$21,0))),0),0)</f>
        <v>0</v>
      </c>
      <c r="J891" s="194" cm="1">
        <f t="array" ref="J891">IF(LEN($F891)&gt;0,1+IFERROR(SUMPRODUCT(TRANSPOSE('Input| Projects'!$AO891:$AQ891),INDEX('Input| Escalations'!$F$27:$L$29,,MATCH(R$9,'Input| Escalations'!$F$21:$L$21,0))),0),0)</f>
        <v>0</v>
      </c>
      <c r="K891" s="194" cm="1">
        <f t="array" ref="K891">IF(LEN($F891)&gt;0,1+IFERROR(SUMPRODUCT(TRANSPOSE('Input| Projects'!$AO891:$AQ891),INDEX('Input| Escalations'!$F$27:$L$29,,MATCH(S$9,'Input| Escalations'!$F$21:$L$21,0))),0),0)</f>
        <v>0</v>
      </c>
      <c r="L891" s="194" cm="1">
        <f t="array" ref="L891">IF(LEN($F891)&gt;0,1+IFERROR(SUMPRODUCT(TRANSPOSE('Input| Projects'!$AO891:$AQ891),INDEX('Input| Escalations'!$F$27:$L$29,,MATCH(T$9,'Input| Escalations'!$F$21:$L$21,0))),0),0)</f>
        <v>0</v>
      </c>
      <c r="M891" s="194" cm="1">
        <f t="array" ref="M891">IF(LEN($F891)&gt;0,1+IFERROR(SUMPRODUCT(TRANSPOSE('Input| Projects'!$AO891:$AQ891),INDEX('Input| Escalations'!$F$27:$L$29,,MATCH(U$9,'Input| Escalations'!$F$21:$L$21,0))),0),0)</f>
        <v>0</v>
      </c>
      <c r="N891" s="194" cm="1">
        <f t="array" ref="N891">IF(LEN($F891)&gt;0,1+IFERROR(SUMPRODUCT(TRANSPOSE('Input| Projects'!$AO891:$AQ891),INDEX('Input| Escalations'!$F$27:$L$29,,MATCH(V$9,'Input| Escalations'!$F$21:$L$21,0))),0),0)</f>
        <v>0</v>
      </c>
      <c r="O891" s="194" cm="1">
        <f t="array" ref="O891">IF(LEN($F891)&gt;0,1+IFERROR(SUMPRODUCT(TRANSPOSE('Input| Projects'!$AO891:$AQ891),INDEX('Input| Escalations'!$F$27:$L$29,,MATCH(W$9,'Input| Escalations'!$F$21:$L$21,0))),0),0)</f>
        <v>0</v>
      </c>
      <c r="P891" s="10"/>
      <c r="Q891" s="172">
        <f>IFERROR(IF(ISNUMBER(FIND("decision",'Input| Setup'!$F$6)),'Input| Projects'!Y891,'Input| Projects'!I891)*'Input| Escalations'!$I$17*I891,0)</f>
        <v>0</v>
      </c>
      <c r="R891" s="172">
        <f>IFERROR(IF(ISNUMBER(FIND("decision",'Input| Setup'!$F$6)),'Input| Projects'!Z891,'Input| Projects'!J891)*'Input| Escalations'!$I$17*J891,0)</f>
        <v>0</v>
      </c>
      <c r="S891" s="172">
        <f>IFERROR(IF(ISNUMBER(FIND("decision",'Input| Setup'!$F$6)),'Input| Projects'!AA891,'Input| Projects'!K891)*'Input| Escalations'!$I$17*K891,0)</f>
        <v>0</v>
      </c>
      <c r="T891" s="172">
        <f>IFERROR(IF(ISNUMBER(FIND("decision",'Input| Setup'!$F$6)),'Input| Projects'!AB891,'Input| Projects'!L891)*'Input| Escalations'!$I$17*L891,0)</f>
        <v>0</v>
      </c>
      <c r="U891" s="172">
        <f>IFERROR(IF(ISNUMBER(FIND("decision",'Input| Setup'!$F$6)),'Input| Projects'!AC891,'Input| Projects'!M891)*'Input| Escalations'!$I$17*M891,0)</f>
        <v>0</v>
      </c>
      <c r="V891" s="172">
        <f>IFERROR(IF(ISNUMBER(FIND("decision",'Input| Setup'!$F$6)),'Input| Projects'!AD891,'Input| Projects'!N891)*'Input| Escalations'!$I$17*N891,0)</f>
        <v>0</v>
      </c>
      <c r="W891" s="172">
        <f>IFERROR(IF(ISNUMBER(FIND("decision",'Input| Setup'!$F$6)),'Input| Projects'!AE891,'Input| Projects'!O891)*'Input| Escalations'!$I$17*O891,0)</f>
        <v>0</v>
      </c>
      <c r="X891" s="175"/>
      <c r="Y891" s="172">
        <f>IF(ISNUMBER(FIND("decision",'Input| Setup'!$F$6)),'Input| Projects'!AG891,'Input| Projects'!Q891)*I891*'Input| Escalations'!$I$17</f>
        <v>0</v>
      </c>
      <c r="Z891" s="172">
        <f>IF(ISNUMBER(FIND("decision",'Input| Setup'!$F$6)),'Input| Projects'!AH891,'Input| Projects'!R891)*J891*'Input| Escalations'!$I$17</f>
        <v>0</v>
      </c>
      <c r="AA891" s="172">
        <f>IF(ISNUMBER(FIND("decision",'Input| Setup'!$F$6)),'Input| Projects'!AI891,'Input| Projects'!S891)*K891*'Input| Escalations'!$I$17</f>
        <v>0</v>
      </c>
      <c r="AB891" s="172">
        <f>IF(ISNUMBER(FIND("decision",'Input| Setup'!$F$6)),'Input| Projects'!AJ891,'Input| Projects'!T891)*L891*'Input| Escalations'!$I$17</f>
        <v>0</v>
      </c>
      <c r="AC891" s="172">
        <f>IF(ISNUMBER(FIND("decision",'Input| Setup'!$F$6)),'Input| Projects'!AK891,'Input| Projects'!U891)*M891*'Input| Escalations'!$I$17</f>
        <v>0</v>
      </c>
      <c r="AD891" s="172">
        <f>IF(ISNUMBER(FIND("decision",'Input| Setup'!$F$6)),'Input| Projects'!AL891,'Input| Projects'!V891)*N891*'Input| Escalations'!$I$17</f>
        <v>0</v>
      </c>
      <c r="AE891" s="172">
        <f>IF(ISNUMBER(FIND("decision",'Input| Setup'!$F$6)),'Input| Projects'!AM891,'Input| Projects'!W891)*O891*'Input| Escalations'!$I$17</f>
        <v>0</v>
      </c>
      <c r="AF891" s="175"/>
      <c r="AG891" s="172" cm="1">
        <f t="array" ref="AG891">IFERROR(--('Input| Projects'!$AS891="Yes")*_xlfn.SWITCH('Input| Overheads'!$C$50,"Direct costs",'Calc| Overheads Allocation'!C$8*Q891,"Internal labour",'Calc| Overheads Allocation'!C$8*Q891*'Input| Projects'!$AO891,"DNSP defined",'Calc| Overheads Allocation'!C$78*'Input| Projects'!$AV891,0),0)</f>
        <v>0</v>
      </c>
      <c r="AH891" s="172" cm="1">
        <f t="array" ref="AH891">IFERROR(--('Input| Projects'!$AS891="Yes")*_xlfn.SWITCH('Input| Overheads'!$C$50,"Direct costs",'Calc| Overheads Allocation'!D$8*R891,"Internal labour",'Calc| Overheads Allocation'!D$8*R891*'Input| Projects'!$AO891,"DNSP defined",'Calc| Overheads Allocation'!D$78*'Input| Projects'!$AV891,0),0)</f>
        <v>0</v>
      </c>
      <c r="AI891" s="172" cm="1">
        <f t="array" ref="AI891">IFERROR(--('Input| Projects'!$AS891="Yes")*_xlfn.SWITCH('Input| Overheads'!$C$50,"Direct costs",'Calc| Overheads Allocation'!E$8*S891,"Internal labour",'Calc| Overheads Allocation'!E$8*S891*'Input| Projects'!$AO891,"DNSP defined",'Calc| Overheads Allocation'!E$78*'Input| Projects'!$AV891,0),0)</f>
        <v>0</v>
      </c>
      <c r="AJ891" s="172" cm="1">
        <f t="array" ref="AJ891">IFERROR(--('Input| Projects'!$AS891="Yes")*_xlfn.SWITCH('Input| Overheads'!$C$50,"Direct costs",'Calc| Overheads Allocation'!F$8*T891,"Internal labour",'Calc| Overheads Allocation'!F$8*T891*'Input| Projects'!$AO891,"DNSP defined",'Calc| Overheads Allocation'!F$78*'Input| Projects'!$AV891,0),0)</f>
        <v>0</v>
      </c>
      <c r="AK891" s="172" cm="1">
        <f t="array" ref="AK891">IFERROR(--('Input| Projects'!$AS891="Yes")*_xlfn.SWITCH('Input| Overheads'!$C$50,"Direct costs",'Calc| Overheads Allocation'!G$8*U891,"Internal labour",'Calc| Overheads Allocation'!G$8*U891*'Input| Projects'!$AO891,"DNSP defined",'Calc| Overheads Allocation'!G$78*'Input| Projects'!$AV891,0),0)</f>
        <v>0</v>
      </c>
      <c r="AL891" s="172" cm="1">
        <f t="array" ref="AL891">IFERROR(--('Input| Projects'!$AS891="Yes")*_xlfn.SWITCH('Input| Overheads'!$C$50,"Direct costs",'Calc| Overheads Allocation'!H$8*V891,"Internal labour",'Calc| Overheads Allocation'!H$8*V891*'Input| Projects'!$AO891,"DNSP defined",'Calc| Overheads Allocation'!H$78*'Input| Projects'!$AV891,0),0)</f>
        <v>0</v>
      </c>
      <c r="AM891" s="172" cm="1">
        <f t="array" ref="AM891">IFERROR(--('Input| Projects'!$AS891="Yes")*_xlfn.SWITCH('Input| Overheads'!$C$50,"Direct costs",'Calc| Overheads Allocation'!I$8*W891,"Internal labour",'Calc| Overheads Allocation'!I$8*W891*'Input| Projects'!$AO891,"DNSP defined",'Calc| Overheads Allocation'!I$78*'Input| Projects'!$AV891,0),0)</f>
        <v>0</v>
      </c>
      <c r="AN891" s="175"/>
      <c r="AO891" s="172" cm="1">
        <f t="array" ref="AO891">IFERROR(--('Input| Projects'!$AT891="Yes")*_xlfn.SWITCH('Input| Overheads'!$C$50,"Direct costs",'Calc| Overheads Allocation'!C$9*Q891,"Internal labour",'Calc| Overheads Allocation'!C$9*Q891*'Input| Projects'!$AO891,"DNSP defined",'Calc| Overheads Allocation'!C$79*'Input| Projects'!$AW891,0),0)</f>
        <v>0</v>
      </c>
      <c r="AP891" s="172" cm="1">
        <f t="array" ref="AP891">IFERROR(--('Input| Projects'!$AT891="Yes")*_xlfn.SWITCH('Input| Overheads'!$C$50,"Direct costs",'Calc| Overheads Allocation'!D$9*R891,"Internal labour",'Calc| Overheads Allocation'!D$9*R891*'Input| Projects'!$AO891,"DNSP defined",'Calc| Overheads Allocation'!D$79*'Input| Projects'!$AW891,0),0)</f>
        <v>0</v>
      </c>
      <c r="AQ891" s="172" cm="1">
        <f t="array" ref="AQ891">IFERROR(--('Input| Projects'!$AT891="Yes")*_xlfn.SWITCH('Input| Overheads'!$C$50,"Direct costs",'Calc| Overheads Allocation'!E$9*S891,"Internal labour",'Calc| Overheads Allocation'!E$9*S891*'Input| Projects'!$AO891,"DNSP defined",'Calc| Overheads Allocation'!E$79*'Input| Projects'!$AW891,0),0)</f>
        <v>0</v>
      </c>
      <c r="AR891" s="172" cm="1">
        <f t="array" ref="AR891">IFERROR(--('Input| Projects'!$AT891="Yes")*_xlfn.SWITCH('Input| Overheads'!$C$50,"Direct costs",'Calc| Overheads Allocation'!F$9*T891,"Internal labour",'Calc| Overheads Allocation'!F$9*T891*'Input| Projects'!$AO891,"DNSP defined",'Calc| Overheads Allocation'!F$79*'Input| Projects'!$AW891,0),0)</f>
        <v>0</v>
      </c>
      <c r="AS891" s="172" cm="1">
        <f t="array" ref="AS891">IFERROR(--('Input| Projects'!$AT891="Yes")*_xlfn.SWITCH('Input| Overheads'!$C$50,"Direct costs",'Calc| Overheads Allocation'!G$9*U891,"Internal labour",'Calc| Overheads Allocation'!G$9*U891*'Input| Projects'!$AO891,"DNSP defined",'Calc| Overheads Allocation'!G$79*'Input| Projects'!$AW891,0),0)</f>
        <v>0</v>
      </c>
      <c r="AT891" s="172" cm="1">
        <f t="array" ref="AT891">IFERROR(--('Input| Projects'!$AT891="Yes")*_xlfn.SWITCH('Input| Overheads'!$C$50,"Direct costs",'Calc| Overheads Allocation'!H$9*V891,"Internal labour",'Calc| Overheads Allocation'!H$9*V891*'Input| Projects'!$AO891,"DNSP defined",'Calc| Overheads Allocation'!H$79*'Input| Projects'!$AW891,0),0)</f>
        <v>0</v>
      </c>
      <c r="AU891" s="172" cm="1">
        <f t="array" ref="AU891">IFERROR(--('Input| Projects'!$AT891="Yes")*_xlfn.SWITCH('Input| Overheads'!$C$50,"Direct costs",'Calc| Overheads Allocation'!I$9*W891,"Internal labour",'Calc| Overheads Allocation'!I$9*W891*'Input| Projects'!$AO891,"DNSP defined",'Calc| Overheads Allocation'!I$79*'Input| Projects'!$AW891,0),0)</f>
        <v>0</v>
      </c>
      <c r="AV891" s="175"/>
      <c r="AW891" s="172">
        <f t="shared" si="310"/>
        <v>0</v>
      </c>
      <c r="AX891" s="172">
        <f t="shared" si="311"/>
        <v>0</v>
      </c>
      <c r="AY891" s="172">
        <f t="shared" si="312"/>
        <v>0</v>
      </c>
      <c r="AZ891" s="172">
        <f t="shared" si="313"/>
        <v>0</v>
      </c>
      <c r="BA891" s="172">
        <f t="shared" si="314"/>
        <v>0</v>
      </c>
      <c r="BB891" s="172">
        <f t="shared" si="315"/>
        <v>0</v>
      </c>
      <c r="BC891" s="172">
        <f t="shared" si="316"/>
        <v>0</v>
      </c>
      <c r="BD891" s="176"/>
      <c r="BE891" s="172">
        <f t="shared" si="317"/>
        <v>0</v>
      </c>
      <c r="BF891" s="172">
        <f t="shared" si="318"/>
        <v>0</v>
      </c>
      <c r="BG891" s="172">
        <f t="shared" si="319"/>
        <v>0</v>
      </c>
      <c r="BH891" s="172">
        <f t="shared" si="320"/>
        <v>0</v>
      </c>
      <c r="BI891" s="172">
        <f t="shared" si="321"/>
        <v>0</v>
      </c>
      <c r="BJ891" s="172">
        <f t="shared" si="322"/>
        <v>0</v>
      </c>
      <c r="BK891" s="172">
        <f t="shared" si="323"/>
        <v>0</v>
      </c>
      <c r="BL891" s="176"/>
      <c r="BM891" s="172">
        <f t="shared" si="302"/>
        <v>0</v>
      </c>
      <c r="BN891" s="172">
        <f t="shared" si="303"/>
        <v>0</v>
      </c>
      <c r="BO891" s="172">
        <f t="shared" si="304"/>
        <v>0</v>
      </c>
      <c r="BP891" s="172">
        <f t="shared" si="305"/>
        <v>0</v>
      </c>
      <c r="BQ891" s="172">
        <f t="shared" si="306"/>
        <v>0</v>
      </c>
      <c r="BR891" s="172">
        <f t="shared" si="307"/>
        <v>0</v>
      </c>
      <c r="BS891" s="172">
        <f t="shared" si="308"/>
        <v>0</v>
      </c>
      <c r="BT891" s="55"/>
      <c r="BU891" s="158">
        <f>SUMIF('Input| Projects'!$BA$8:$CX$8,RIGHT(BU$9,3),'Input| Projects'!$BA891:$CX891)</f>
        <v>0</v>
      </c>
      <c r="BV891" s="158">
        <f>SUMIF('Input| Projects'!$BA$8:$CX$8,RIGHT(BV$9,3),'Input| Projects'!$BA891:$CX891)</f>
        <v>0</v>
      </c>
      <c r="BW891" s="79" t="str">
        <f t="shared" si="309"/>
        <v/>
      </c>
    </row>
    <row r="892" spans="2:75" x14ac:dyDescent="0.2">
      <c r="B892" s="123">
        <f>IFERROR('Input| Projects'!B892,"")</f>
        <v>883</v>
      </c>
      <c r="C892" s="160" t="str">
        <f>IFERROR(IF('Input| Projects'!C892="","",'Input| Projects'!C892),"")</f>
        <v/>
      </c>
      <c r="D892" s="160" t="str">
        <f>IFERROR(IF('Input| Projects'!D892="","",'Input| Projects'!D892),"")</f>
        <v/>
      </c>
      <c r="E892" s="53"/>
      <c r="F892" s="160" t="str">
        <f>IF(LEN('Input| Projects'!F892)&gt;0,'Input| Projects'!F892,"")</f>
        <v/>
      </c>
      <c r="G892" s="160" t="str">
        <f>IF(LEN('Input| Projects'!G892)&gt;0,'Input| Projects'!G892,"")</f>
        <v/>
      </c>
      <c r="H892" s="10"/>
      <c r="I892" s="194" cm="1">
        <f t="array" ref="I892">IF(LEN($F892)&gt;0,1+IFERROR(SUMPRODUCT(TRANSPOSE('Input| Projects'!$AO892:$AQ892),INDEX('Input| Escalations'!$F$27:$L$29,,MATCH(Q$9,'Input| Escalations'!$F$21:$L$21,0))),0),0)</f>
        <v>0</v>
      </c>
      <c r="J892" s="194" cm="1">
        <f t="array" ref="J892">IF(LEN($F892)&gt;0,1+IFERROR(SUMPRODUCT(TRANSPOSE('Input| Projects'!$AO892:$AQ892),INDEX('Input| Escalations'!$F$27:$L$29,,MATCH(R$9,'Input| Escalations'!$F$21:$L$21,0))),0),0)</f>
        <v>0</v>
      </c>
      <c r="K892" s="194" cm="1">
        <f t="array" ref="K892">IF(LEN($F892)&gt;0,1+IFERROR(SUMPRODUCT(TRANSPOSE('Input| Projects'!$AO892:$AQ892),INDEX('Input| Escalations'!$F$27:$L$29,,MATCH(S$9,'Input| Escalations'!$F$21:$L$21,0))),0),0)</f>
        <v>0</v>
      </c>
      <c r="L892" s="194" cm="1">
        <f t="array" ref="L892">IF(LEN($F892)&gt;0,1+IFERROR(SUMPRODUCT(TRANSPOSE('Input| Projects'!$AO892:$AQ892),INDEX('Input| Escalations'!$F$27:$L$29,,MATCH(T$9,'Input| Escalations'!$F$21:$L$21,0))),0),0)</f>
        <v>0</v>
      </c>
      <c r="M892" s="194" cm="1">
        <f t="array" ref="M892">IF(LEN($F892)&gt;0,1+IFERROR(SUMPRODUCT(TRANSPOSE('Input| Projects'!$AO892:$AQ892),INDEX('Input| Escalations'!$F$27:$L$29,,MATCH(U$9,'Input| Escalations'!$F$21:$L$21,0))),0),0)</f>
        <v>0</v>
      </c>
      <c r="N892" s="194" cm="1">
        <f t="array" ref="N892">IF(LEN($F892)&gt;0,1+IFERROR(SUMPRODUCT(TRANSPOSE('Input| Projects'!$AO892:$AQ892),INDEX('Input| Escalations'!$F$27:$L$29,,MATCH(V$9,'Input| Escalations'!$F$21:$L$21,0))),0),0)</f>
        <v>0</v>
      </c>
      <c r="O892" s="194" cm="1">
        <f t="array" ref="O892">IF(LEN($F892)&gt;0,1+IFERROR(SUMPRODUCT(TRANSPOSE('Input| Projects'!$AO892:$AQ892),INDEX('Input| Escalations'!$F$27:$L$29,,MATCH(W$9,'Input| Escalations'!$F$21:$L$21,0))),0),0)</f>
        <v>0</v>
      </c>
      <c r="P892" s="10"/>
      <c r="Q892" s="172">
        <f>IFERROR(IF(ISNUMBER(FIND("decision",'Input| Setup'!$F$6)),'Input| Projects'!Y892,'Input| Projects'!I892)*'Input| Escalations'!$I$17*I892,0)</f>
        <v>0</v>
      </c>
      <c r="R892" s="172">
        <f>IFERROR(IF(ISNUMBER(FIND("decision",'Input| Setup'!$F$6)),'Input| Projects'!Z892,'Input| Projects'!J892)*'Input| Escalations'!$I$17*J892,0)</f>
        <v>0</v>
      </c>
      <c r="S892" s="172">
        <f>IFERROR(IF(ISNUMBER(FIND("decision",'Input| Setup'!$F$6)),'Input| Projects'!AA892,'Input| Projects'!K892)*'Input| Escalations'!$I$17*K892,0)</f>
        <v>0</v>
      </c>
      <c r="T892" s="172">
        <f>IFERROR(IF(ISNUMBER(FIND("decision",'Input| Setup'!$F$6)),'Input| Projects'!AB892,'Input| Projects'!L892)*'Input| Escalations'!$I$17*L892,0)</f>
        <v>0</v>
      </c>
      <c r="U892" s="172">
        <f>IFERROR(IF(ISNUMBER(FIND("decision",'Input| Setup'!$F$6)),'Input| Projects'!AC892,'Input| Projects'!M892)*'Input| Escalations'!$I$17*M892,0)</f>
        <v>0</v>
      </c>
      <c r="V892" s="172">
        <f>IFERROR(IF(ISNUMBER(FIND("decision",'Input| Setup'!$F$6)),'Input| Projects'!AD892,'Input| Projects'!N892)*'Input| Escalations'!$I$17*N892,0)</f>
        <v>0</v>
      </c>
      <c r="W892" s="172">
        <f>IFERROR(IF(ISNUMBER(FIND("decision",'Input| Setup'!$F$6)),'Input| Projects'!AE892,'Input| Projects'!O892)*'Input| Escalations'!$I$17*O892,0)</f>
        <v>0</v>
      </c>
      <c r="X892" s="175"/>
      <c r="Y892" s="172">
        <f>IF(ISNUMBER(FIND("decision",'Input| Setup'!$F$6)),'Input| Projects'!AG892,'Input| Projects'!Q892)*I892*'Input| Escalations'!$I$17</f>
        <v>0</v>
      </c>
      <c r="Z892" s="172">
        <f>IF(ISNUMBER(FIND("decision",'Input| Setup'!$F$6)),'Input| Projects'!AH892,'Input| Projects'!R892)*J892*'Input| Escalations'!$I$17</f>
        <v>0</v>
      </c>
      <c r="AA892" s="172">
        <f>IF(ISNUMBER(FIND("decision",'Input| Setup'!$F$6)),'Input| Projects'!AI892,'Input| Projects'!S892)*K892*'Input| Escalations'!$I$17</f>
        <v>0</v>
      </c>
      <c r="AB892" s="172">
        <f>IF(ISNUMBER(FIND("decision",'Input| Setup'!$F$6)),'Input| Projects'!AJ892,'Input| Projects'!T892)*L892*'Input| Escalations'!$I$17</f>
        <v>0</v>
      </c>
      <c r="AC892" s="172">
        <f>IF(ISNUMBER(FIND("decision",'Input| Setup'!$F$6)),'Input| Projects'!AK892,'Input| Projects'!U892)*M892*'Input| Escalations'!$I$17</f>
        <v>0</v>
      </c>
      <c r="AD892" s="172">
        <f>IF(ISNUMBER(FIND("decision",'Input| Setup'!$F$6)),'Input| Projects'!AL892,'Input| Projects'!V892)*N892*'Input| Escalations'!$I$17</f>
        <v>0</v>
      </c>
      <c r="AE892" s="172">
        <f>IF(ISNUMBER(FIND("decision",'Input| Setup'!$F$6)),'Input| Projects'!AM892,'Input| Projects'!W892)*O892*'Input| Escalations'!$I$17</f>
        <v>0</v>
      </c>
      <c r="AF892" s="175"/>
      <c r="AG892" s="172" cm="1">
        <f t="array" ref="AG892">IFERROR(--('Input| Projects'!$AS892="Yes")*_xlfn.SWITCH('Input| Overheads'!$C$50,"Direct costs",'Calc| Overheads Allocation'!C$8*Q892,"Internal labour",'Calc| Overheads Allocation'!C$8*Q892*'Input| Projects'!$AO892,"DNSP defined",'Calc| Overheads Allocation'!C$78*'Input| Projects'!$AV892,0),0)</f>
        <v>0</v>
      </c>
      <c r="AH892" s="172" cm="1">
        <f t="array" ref="AH892">IFERROR(--('Input| Projects'!$AS892="Yes")*_xlfn.SWITCH('Input| Overheads'!$C$50,"Direct costs",'Calc| Overheads Allocation'!D$8*R892,"Internal labour",'Calc| Overheads Allocation'!D$8*R892*'Input| Projects'!$AO892,"DNSP defined",'Calc| Overheads Allocation'!D$78*'Input| Projects'!$AV892,0),0)</f>
        <v>0</v>
      </c>
      <c r="AI892" s="172" cm="1">
        <f t="array" ref="AI892">IFERROR(--('Input| Projects'!$AS892="Yes")*_xlfn.SWITCH('Input| Overheads'!$C$50,"Direct costs",'Calc| Overheads Allocation'!E$8*S892,"Internal labour",'Calc| Overheads Allocation'!E$8*S892*'Input| Projects'!$AO892,"DNSP defined",'Calc| Overheads Allocation'!E$78*'Input| Projects'!$AV892,0),0)</f>
        <v>0</v>
      </c>
      <c r="AJ892" s="172" cm="1">
        <f t="array" ref="AJ892">IFERROR(--('Input| Projects'!$AS892="Yes")*_xlfn.SWITCH('Input| Overheads'!$C$50,"Direct costs",'Calc| Overheads Allocation'!F$8*T892,"Internal labour",'Calc| Overheads Allocation'!F$8*T892*'Input| Projects'!$AO892,"DNSP defined",'Calc| Overheads Allocation'!F$78*'Input| Projects'!$AV892,0),0)</f>
        <v>0</v>
      </c>
      <c r="AK892" s="172" cm="1">
        <f t="array" ref="AK892">IFERROR(--('Input| Projects'!$AS892="Yes")*_xlfn.SWITCH('Input| Overheads'!$C$50,"Direct costs",'Calc| Overheads Allocation'!G$8*U892,"Internal labour",'Calc| Overheads Allocation'!G$8*U892*'Input| Projects'!$AO892,"DNSP defined",'Calc| Overheads Allocation'!G$78*'Input| Projects'!$AV892,0),0)</f>
        <v>0</v>
      </c>
      <c r="AL892" s="172" cm="1">
        <f t="array" ref="AL892">IFERROR(--('Input| Projects'!$AS892="Yes")*_xlfn.SWITCH('Input| Overheads'!$C$50,"Direct costs",'Calc| Overheads Allocation'!H$8*V892,"Internal labour",'Calc| Overheads Allocation'!H$8*V892*'Input| Projects'!$AO892,"DNSP defined",'Calc| Overheads Allocation'!H$78*'Input| Projects'!$AV892,0),0)</f>
        <v>0</v>
      </c>
      <c r="AM892" s="172" cm="1">
        <f t="array" ref="AM892">IFERROR(--('Input| Projects'!$AS892="Yes")*_xlfn.SWITCH('Input| Overheads'!$C$50,"Direct costs",'Calc| Overheads Allocation'!I$8*W892,"Internal labour",'Calc| Overheads Allocation'!I$8*W892*'Input| Projects'!$AO892,"DNSP defined",'Calc| Overheads Allocation'!I$78*'Input| Projects'!$AV892,0),0)</f>
        <v>0</v>
      </c>
      <c r="AN892" s="175"/>
      <c r="AO892" s="172" cm="1">
        <f t="array" ref="AO892">IFERROR(--('Input| Projects'!$AT892="Yes")*_xlfn.SWITCH('Input| Overheads'!$C$50,"Direct costs",'Calc| Overheads Allocation'!C$9*Q892,"Internal labour",'Calc| Overheads Allocation'!C$9*Q892*'Input| Projects'!$AO892,"DNSP defined",'Calc| Overheads Allocation'!C$79*'Input| Projects'!$AW892,0),0)</f>
        <v>0</v>
      </c>
      <c r="AP892" s="172" cm="1">
        <f t="array" ref="AP892">IFERROR(--('Input| Projects'!$AT892="Yes")*_xlfn.SWITCH('Input| Overheads'!$C$50,"Direct costs",'Calc| Overheads Allocation'!D$9*R892,"Internal labour",'Calc| Overheads Allocation'!D$9*R892*'Input| Projects'!$AO892,"DNSP defined",'Calc| Overheads Allocation'!D$79*'Input| Projects'!$AW892,0),0)</f>
        <v>0</v>
      </c>
      <c r="AQ892" s="172" cm="1">
        <f t="array" ref="AQ892">IFERROR(--('Input| Projects'!$AT892="Yes")*_xlfn.SWITCH('Input| Overheads'!$C$50,"Direct costs",'Calc| Overheads Allocation'!E$9*S892,"Internal labour",'Calc| Overheads Allocation'!E$9*S892*'Input| Projects'!$AO892,"DNSP defined",'Calc| Overheads Allocation'!E$79*'Input| Projects'!$AW892,0),0)</f>
        <v>0</v>
      </c>
      <c r="AR892" s="172" cm="1">
        <f t="array" ref="AR892">IFERROR(--('Input| Projects'!$AT892="Yes")*_xlfn.SWITCH('Input| Overheads'!$C$50,"Direct costs",'Calc| Overheads Allocation'!F$9*T892,"Internal labour",'Calc| Overheads Allocation'!F$9*T892*'Input| Projects'!$AO892,"DNSP defined",'Calc| Overheads Allocation'!F$79*'Input| Projects'!$AW892,0),0)</f>
        <v>0</v>
      </c>
      <c r="AS892" s="172" cm="1">
        <f t="array" ref="AS892">IFERROR(--('Input| Projects'!$AT892="Yes")*_xlfn.SWITCH('Input| Overheads'!$C$50,"Direct costs",'Calc| Overheads Allocation'!G$9*U892,"Internal labour",'Calc| Overheads Allocation'!G$9*U892*'Input| Projects'!$AO892,"DNSP defined",'Calc| Overheads Allocation'!G$79*'Input| Projects'!$AW892,0),0)</f>
        <v>0</v>
      </c>
      <c r="AT892" s="172" cm="1">
        <f t="array" ref="AT892">IFERROR(--('Input| Projects'!$AT892="Yes")*_xlfn.SWITCH('Input| Overheads'!$C$50,"Direct costs",'Calc| Overheads Allocation'!H$9*V892,"Internal labour",'Calc| Overheads Allocation'!H$9*V892*'Input| Projects'!$AO892,"DNSP defined",'Calc| Overheads Allocation'!H$79*'Input| Projects'!$AW892,0),0)</f>
        <v>0</v>
      </c>
      <c r="AU892" s="172" cm="1">
        <f t="array" ref="AU892">IFERROR(--('Input| Projects'!$AT892="Yes")*_xlfn.SWITCH('Input| Overheads'!$C$50,"Direct costs",'Calc| Overheads Allocation'!I$9*W892,"Internal labour",'Calc| Overheads Allocation'!I$9*W892*'Input| Projects'!$AO892,"DNSP defined",'Calc| Overheads Allocation'!I$79*'Input| Projects'!$AW892,0),0)</f>
        <v>0</v>
      </c>
      <c r="AV892" s="175"/>
      <c r="AW892" s="172">
        <f t="shared" si="310"/>
        <v>0</v>
      </c>
      <c r="AX892" s="172">
        <f t="shared" si="311"/>
        <v>0</v>
      </c>
      <c r="AY892" s="172">
        <f t="shared" si="312"/>
        <v>0</v>
      </c>
      <c r="AZ892" s="172">
        <f t="shared" si="313"/>
        <v>0</v>
      </c>
      <c r="BA892" s="172">
        <f t="shared" si="314"/>
        <v>0</v>
      </c>
      <c r="BB892" s="172">
        <f t="shared" si="315"/>
        <v>0</v>
      </c>
      <c r="BC892" s="172">
        <f t="shared" si="316"/>
        <v>0</v>
      </c>
      <c r="BD892" s="176"/>
      <c r="BE892" s="172">
        <f t="shared" si="317"/>
        <v>0</v>
      </c>
      <c r="BF892" s="172">
        <f t="shared" si="318"/>
        <v>0</v>
      </c>
      <c r="BG892" s="172">
        <f t="shared" si="319"/>
        <v>0</v>
      </c>
      <c r="BH892" s="172">
        <f t="shared" si="320"/>
        <v>0</v>
      </c>
      <c r="BI892" s="172">
        <f t="shared" si="321"/>
        <v>0</v>
      </c>
      <c r="BJ892" s="172">
        <f t="shared" si="322"/>
        <v>0</v>
      </c>
      <c r="BK892" s="172">
        <f t="shared" si="323"/>
        <v>0</v>
      </c>
      <c r="BL892" s="176"/>
      <c r="BM892" s="172">
        <f t="shared" si="302"/>
        <v>0</v>
      </c>
      <c r="BN892" s="172">
        <f t="shared" si="303"/>
        <v>0</v>
      </c>
      <c r="BO892" s="172">
        <f t="shared" si="304"/>
        <v>0</v>
      </c>
      <c r="BP892" s="172">
        <f t="shared" si="305"/>
        <v>0</v>
      </c>
      <c r="BQ892" s="172">
        <f t="shared" si="306"/>
        <v>0</v>
      </c>
      <c r="BR892" s="172">
        <f t="shared" si="307"/>
        <v>0</v>
      </c>
      <c r="BS892" s="172">
        <f t="shared" si="308"/>
        <v>0</v>
      </c>
      <c r="BT892" s="55"/>
      <c r="BU892" s="158">
        <f>SUMIF('Input| Projects'!$BA$8:$CX$8,RIGHT(BU$9,3),'Input| Projects'!$BA892:$CX892)</f>
        <v>0</v>
      </c>
      <c r="BV892" s="158">
        <f>SUMIF('Input| Projects'!$BA$8:$CX$8,RIGHT(BV$9,3),'Input| Projects'!$BA892:$CX892)</f>
        <v>0</v>
      </c>
      <c r="BW892" s="79" t="str">
        <f t="shared" si="309"/>
        <v/>
      </c>
    </row>
    <row r="893" spans="2:75" x14ac:dyDescent="0.2">
      <c r="B893" s="123">
        <f>IFERROR('Input| Projects'!B893,"")</f>
        <v>884</v>
      </c>
      <c r="C893" s="160" t="str">
        <f>IFERROR(IF('Input| Projects'!C893="","",'Input| Projects'!C893),"")</f>
        <v/>
      </c>
      <c r="D893" s="160" t="str">
        <f>IFERROR(IF('Input| Projects'!D893="","",'Input| Projects'!D893),"")</f>
        <v/>
      </c>
      <c r="E893" s="53"/>
      <c r="F893" s="160" t="str">
        <f>IF(LEN('Input| Projects'!F893)&gt;0,'Input| Projects'!F893,"")</f>
        <v/>
      </c>
      <c r="G893" s="160" t="str">
        <f>IF(LEN('Input| Projects'!G893)&gt;0,'Input| Projects'!G893,"")</f>
        <v/>
      </c>
      <c r="H893" s="10"/>
      <c r="I893" s="194" cm="1">
        <f t="array" ref="I893">IF(LEN($F893)&gt;0,1+IFERROR(SUMPRODUCT(TRANSPOSE('Input| Projects'!$AO893:$AQ893),INDEX('Input| Escalations'!$F$27:$L$29,,MATCH(Q$9,'Input| Escalations'!$F$21:$L$21,0))),0),0)</f>
        <v>0</v>
      </c>
      <c r="J893" s="194" cm="1">
        <f t="array" ref="J893">IF(LEN($F893)&gt;0,1+IFERROR(SUMPRODUCT(TRANSPOSE('Input| Projects'!$AO893:$AQ893),INDEX('Input| Escalations'!$F$27:$L$29,,MATCH(R$9,'Input| Escalations'!$F$21:$L$21,0))),0),0)</f>
        <v>0</v>
      </c>
      <c r="K893" s="194" cm="1">
        <f t="array" ref="K893">IF(LEN($F893)&gt;0,1+IFERROR(SUMPRODUCT(TRANSPOSE('Input| Projects'!$AO893:$AQ893),INDEX('Input| Escalations'!$F$27:$L$29,,MATCH(S$9,'Input| Escalations'!$F$21:$L$21,0))),0),0)</f>
        <v>0</v>
      </c>
      <c r="L893" s="194" cm="1">
        <f t="array" ref="L893">IF(LEN($F893)&gt;0,1+IFERROR(SUMPRODUCT(TRANSPOSE('Input| Projects'!$AO893:$AQ893),INDEX('Input| Escalations'!$F$27:$L$29,,MATCH(T$9,'Input| Escalations'!$F$21:$L$21,0))),0),0)</f>
        <v>0</v>
      </c>
      <c r="M893" s="194" cm="1">
        <f t="array" ref="M893">IF(LEN($F893)&gt;0,1+IFERROR(SUMPRODUCT(TRANSPOSE('Input| Projects'!$AO893:$AQ893),INDEX('Input| Escalations'!$F$27:$L$29,,MATCH(U$9,'Input| Escalations'!$F$21:$L$21,0))),0),0)</f>
        <v>0</v>
      </c>
      <c r="N893" s="194" cm="1">
        <f t="array" ref="N893">IF(LEN($F893)&gt;0,1+IFERROR(SUMPRODUCT(TRANSPOSE('Input| Projects'!$AO893:$AQ893),INDEX('Input| Escalations'!$F$27:$L$29,,MATCH(V$9,'Input| Escalations'!$F$21:$L$21,0))),0),0)</f>
        <v>0</v>
      </c>
      <c r="O893" s="194" cm="1">
        <f t="array" ref="O893">IF(LEN($F893)&gt;0,1+IFERROR(SUMPRODUCT(TRANSPOSE('Input| Projects'!$AO893:$AQ893),INDEX('Input| Escalations'!$F$27:$L$29,,MATCH(W$9,'Input| Escalations'!$F$21:$L$21,0))),0),0)</f>
        <v>0</v>
      </c>
      <c r="P893" s="10"/>
      <c r="Q893" s="172">
        <f>IFERROR(IF(ISNUMBER(FIND("decision",'Input| Setup'!$F$6)),'Input| Projects'!Y893,'Input| Projects'!I893)*'Input| Escalations'!$I$17*I893,0)</f>
        <v>0</v>
      </c>
      <c r="R893" s="172">
        <f>IFERROR(IF(ISNUMBER(FIND("decision",'Input| Setup'!$F$6)),'Input| Projects'!Z893,'Input| Projects'!J893)*'Input| Escalations'!$I$17*J893,0)</f>
        <v>0</v>
      </c>
      <c r="S893" s="172">
        <f>IFERROR(IF(ISNUMBER(FIND("decision",'Input| Setup'!$F$6)),'Input| Projects'!AA893,'Input| Projects'!K893)*'Input| Escalations'!$I$17*K893,0)</f>
        <v>0</v>
      </c>
      <c r="T893" s="172">
        <f>IFERROR(IF(ISNUMBER(FIND("decision",'Input| Setup'!$F$6)),'Input| Projects'!AB893,'Input| Projects'!L893)*'Input| Escalations'!$I$17*L893,0)</f>
        <v>0</v>
      </c>
      <c r="U893" s="172">
        <f>IFERROR(IF(ISNUMBER(FIND("decision",'Input| Setup'!$F$6)),'Input| Projects'!AC893,'Input| Projects'!M893)*'Input| Escalations'!$I$17*M893,0)</f>
        <v>0</v>
      </c>
      <c r="V893" s="172">
        <f>IFERROR(IF(ISNUMBER(FIND("decision",'Input| Setup'!$F$6)),'Input| Projects'!AD893,'Input| Projects'!N893)*'Input| Escalations'!$I$17*N893,0)</f>
        <v>0</v>
      </c>
      <c r="W893" s="172">
        <f>IFERROR(IF(ISNUMBER(FIND("decision",'Input| Setup'!$F$6)),'Input| Projects'!AE893,'Input| Projects'!O893)*'Input| Escalations'!$I$17*O893,0)</f>
        <v>0</v>
      </c>
      <c r="X893" s="175"/>
      <c r="Y893" s="172">
        <f>IF(ISNUMBER(FIND("decision",'Input| Setup'!$F$6)),'Input| Projects'!AG893,'Input| Projects'!Q893)*I893*'Input| Escalations'!$I$17</f>
        <v>0</v>
      </c>
      <c r="Z893" s="172">
        <f>IF(ISNUMBER(FIND("decision",'Input| Setup'!$F$6)),'Input| Projects'!AH893,'Input| Projects'!R893)*J893*'Input| Escalations'!$I$17</f>
        <v>0</v>
      </c>
      <c r="AA893" s="172">
        <f>IF(ISNUMBER(FIND("decision",'Input| Setup'!$F$6)),'Input| Projects'!AI893,'Input| Projects'!S893)*K893*'Input| Escalations'!$I$17</f>
        <v>0</v>
      </c>
      <c r="AB893" s="172">
        <f>IF(ISNUMBER(FIND("decision",'Input| Setup'!$F$6)),'Input| Projects'!AJ893,'Input| Projects'!T893)*L893*'Input| Escalations'!$I$17</f>
        <v>0</v>
      </c>
      <c r="AC893" s="172">
        <f>IF(ISNUMBER(FIND("decision",'Input| Setup'!$F$6)),'Input| Projects'!AK893,'Input| Projects'!U893)*M893*'Input| Escalations'!$I$17</f>
        <v>0</v>
      </c>
      <c r="AD893" s="172">
        <f>IF(ISNUMBER(FIND("decision",'Input| Setup'!$F$6)),'Input| Projects'!AL893,'Input| Projects'!V893)*N893*'Input| Escalations'!$I$17</f>
        <v>0</v>
      </c>
      <c r="AE893" s="172">
        <f>IF(ISNUMBER(FIND("decision",'Input| Setup'!$F$6)),'Input| Projects'!AM893,'Input| Projects'!W893)*O893*'Input| Escalations'!$I$17</f>
        <v>0</v>
      </c>
      <c r="AF893" s="175"/>
      <c r="AG893" s="172" cm="1">
        <f t="array" ref="AG893">IFERROR(--('Input| Projects'!$AS893="Yes")*_xlfn.SWITCH('Input| Overheads'!$C$50,"Direct costs",'Calc| Overheads Allocation'!C$8*Q893,"Internal labour",'Calc| Overheads Allocation'!C$8*Q893*'Input| Projects'!$AO893,"DNSP defined",'Calc| Overheads Allocation'!C$78*'Input| Projects'!$AV893,0),0)</f>
        <v>0</v>
      </c>
      <c r="AH893" s="172" cm="1">
        <f t="array" ref="AH893">IFERROR(--('Input| Projects'!$AS893="Yes")*_xlfn.SWITCH('Input| Overheads'!$C$50,"Direct costs",'Calc| Overheads Allocation'!D$8*R893,"Internal labour",'Calc| Overheads Allocation'!D$8*R893*'Input| Projects'!$AO893,"DNSP defined",'Calc| Overheads Allocation'!D$78*'Input| Projects'!$AV893,0),0)</f>
        <v>0</v>
      </c>
      <c r="AI893" s="172" cm="1">
        <f t="array" ref="AI893">IFERROR(--('Input| Projects'!$AS893="Yes")*_xlfn.SWITCH('Input| Overheads'!$C$50,"Direct costs",'Calc| Overheads Allocation'!E$8*S893,"Internal labour",'Calc| Overheads Allocation'!E$8*S893*'Input| Projects'!$AO893,"DNSP defined",'Calc| Overheads Allocation'!E$78*'Input| Projects'!$AV893,0),0)</f>
        <v>0</v>
      </c>
      <c r="AJ893" s="172" cm="1">
        <f t="array" ref="AJ893">IFERROR(--('Input| Projects'!$AS893="Yes")*_xlfn.SWITCH('Input| Overheads'!$C$50,"Direct costs",'Calc| Overheads Allocation'!F$8*T893,"Internal labour",'Calc| Overheads Allocation'!F$8*T893*'Input| Projects'!$AO893,"DNSP defined",'Calc| Overheads Allocation'!F$78*'Input| Projects'!$AV893,0),0)</f>
        <v>0</v>
      </c>
      <c r="AK893" s="172" cm="1">
        <f t="array" ref="AK893">IFERROR(--('Input| Projects'!$AS893="Yes")*_xlfn.SWITCH('Input| Overheads'!$C$50,"Direct costs",'Calc| Overheads Allocation'!G$8*U893,"Internal labour",'Calc| Overheads Allocation'!G$8*U893*'Input| Projects'!$AO893,"DNSP defined",'Calc| Overheads Allocation'!G$78*'Input| Projects'!$AV893,0),0)</f>
        <v>0</v>
      </c>
      <c r="AL893" s="172" cm="1">
        <f t="array" ref="AL893">IFERROR(--('Input| Projects'!$AS893="Yes")*_xlfn.SWITCH('Input| Overheads'!$C$50,"Direct costs",'Calc| Overheads Allocation'!H$8*V893,"Internal labour",'Calc| Overheads Allocation'!H$8*V893*'Input| Projects'!$AO893,"DNSP defined",'Calc| Overheads Allocation'!H$78*'Input| Projects'!$AV893,0),0)</f>
        <v>0</v>
      </c>
      <c r="AM893" s="172" cm="1">
        <f t="array" ref="AM893">IFERROR(--('Input| Projects'!$AS893="Yes")*_xlfn.SWITCH('Input| Overheads'!$C$50,"Direct costs",'Calc| Overheads Allocation'!I$8*W893,"Internal labour",'Calc| Overheads Allocation'!I$8*W893*'Input| Projects'!$AO893,"DNSP defined",'Calc| Overheads Allocation'!I$78*'Input| Projects'!$AV893,0),0)</f>
        <v>0</v>
      </c>
      <c r="AN893" s="175"/>
      <c r="AO893" s="172" cm="1">
        <f t="array" ref="AO893">IFERROR(--('Input| Projects'!$AT893="Yes")*_xlfn.SWITCH('Input| Overheads'!$C$50,"Direct costs",'Calc| Overheads Allocation'!C$9*Q893,"Internal labour",'Calc| Overheads Allocation'!C$9*Q893*'Input| Projects'!$AO893,"DNSP defined",'Calc| Overheads Allocation'!C$79*'Input| Projects'!$AW893,0),0)</f>
        <v>0</v>
      </c>
      <c r="AP893" s="172" cm="1">
        <f t="array" ref="AP893">IFERROR(--('Input| Projects'!$AT893="Yes")*_xlfn.SWITCH('Input| Overheads'!$C$50,"Direct costs",'Calc| Overheads Allocation'!D$9*R893,"Internal labour",'Calc| Overheads Allocation'!D$9*R893*'Input| Projects'!$AO893,"DNSP defined",'Calc| Overheads Allocation'!D$79*'Input| Projects'!$AW893,0),0)</f>
        <v>0</v>
      </c>
      <c r="AQ893" s="172" cm="1">
        <f t="array" ref="AQ893">IFERROR(--('Input| Projects'!$AT893="Yes")*_xlfn.SWITCH('Input| Overheads'!$C$50,"Direct costs",'Calc| Overheads Allocation'!E$9*S893,"Internal labour",'Calc| Overheads Allocation'!E$9*S893*'Input| Projects'!$AO893,"DNSP defined",'Calc| Overheads Allocation'!E$79*'Input| Projects'!$AW893,0),0)</f>
        <v>0</v>
      </c>
      <c r="AR893" s="172" cm="1">
        <f t="array" ref="AR893">IFERROR(--('Input| Projects'!$AT893="Yes")*_xlfn.SWITCH('Input| Overheads'!$C$50,"Direct costs",'Calc| Overheads Allocation'!F$9*T893,"Internal labour",'Calc| Overheads Allocation'!F$9*T893*'Input| Projects'!$AO893,"DNSP defined",'Calc| Overheads Allocation'!F$79*'Input| Projects'!$AW893,0),0)</f>
        <v>0</v>
      </c>
      <c r="AS893" s="172" cm="1">
        <f t="array" ref="AS893">IFERROR(--('Input| Projects'!$AT893="Yes")*_xlfn.SWITCH('Input| Overheads'!$C$50,"Direct costs",'Calc| Overheads Allocation'!G$9*U893,"Internal labour",'Calc| Overheads Allocation'!G$9*U893*'Input| Projects'!$AO893,"DNSP defined",'Calc| Overheads Allocation'!G$79*'Input| Projects'!$AW893,0),0)</f>
        <v>0</v>
      </c>
      <c r="AT893" s="172" cm="1">
        <f t="array" ref="AT893">IFERROR(--('Input| Projects'!$AT893="Yes")*_xlfn.SWITCH('Input| Overheads'!$C$50,"Direct costs",'Calc| Overheads Allocation'!H$9*V893,"Internal labour",'Calc| Overheads Allocation'!H$9*V893*'Input| Projects'!$AO893,"DNSP defined",'Calc| Overheads Allocation'!H$79*'Input| Projects'!$AW893,0),0)</f>
        <v>0</v>
      </c>
      <c r="AU893" s="172" cm="1">
        <f t="array" ref="AU893">IFERROR(--('Input| Projects'!$AT893="Yes")*_xlfn.SWITCH('Input| Overheads'!$C$50,"Direct costs",'Calc| Overheads Allocation'!I$9*W893,"Internal labour",'Calc| Overheads Allocation'!I$9*W893*'Input| Projects'!$AO893,"DNSP defined",'Calc| Overheads Allocation'!I$79*'Input| Projects'!$AW893,0),0)</f>
        <v>0</v>
      </c>
      <c r="AV893" s="175"/>
      <c r="AW893" s="172">
        <f t="shared" si="310"/>
        <v>0</v>
      </c>
      <c r="AX893" s="172">
        <f t="shared" si="311"/>
        <v>0</v>
      </c>
      <c r="AY893" s="172">
        <f t="shared" si="312"/>
        <v>0</v>
      </c>
      <c r="AZ893" s="172">
        <f t="shared" si="313"/>
        <v>0</v>
      </c>
      <c r="BA893" s="172">
        <f t="shared" si="314"/>
        <v>0</v>
      </c>
      <c r="BB893" s="172">
        <f t="shared" si="315"/>
        <v>0</v>
      </c>
      <c r="BC893" s="172">
        <f t="shared" si="316"/>
        <v>0</v>
      </c>
      <c r="BD893" s="176"/>
      <c r="BE893" s="172">
        <f t="shared" si="317"/>
        <v>0</v>
      </c>
      <c r="BF893" s="172">
        <f t="shared" si="318"/>
        <v>0</v>
      </c>
      <c r="BG893" s="172">
        <f t="shared" si="319"/>
        <v>0</v>
      </c>
      <c r="BH893" s="172">
        <f t="shared" si="320"/>
        <v>0</v>
      </c>
      <c r="BI893" s="172">
        <f t="shared" si="321"/>
        <v>0</v>
      </c>
      <c r="BJ893" s="172">
        <f t="shared" si="322"/>
        <v>0</v>
      </c>
      <c r="BK893" s="172">
        <f t="shared" si="323"/>
        <v>0</v>
      </c>
      <c r="BL893" s="176"/>
      <c r="BM893" s="172">
        <f t="shared" si="302"/>
        <v>0</v>
      </c>
      <c r="BN893" s="172">
        <f t="shared" si="303"/>
        <v>0</v>
      </c>
      <c r="BO893" s="172">
        <f t="shared" si="304"/>
        <v>0</v>
      </c>
      <c r="BP893" s="172">
        <f t="shared" si="305"/>
        <v>0</v>
      </c>
      <c r="BQ893" s="172">
        <f t="shared" si="306"/>
        <v>0</v>
      </c>
      <c r="BR893" s="172">
        <f t="shared" si="307"/>
        <v>0</v>
      </c>
      <c r="BS893" s="172">
        <f t="shared" si="308"/>
        <v>0</v>
      </c>
      <c r="BT893" s="55"/>
      <c r="BU893" s="158">
        <f>SUMIF('Input| Projects'!$BA$8:$CX$8,RIGHT(BU$9,3),'Input| Projects'!$BA893:$CX893)</f>
        <v>0</v>
      </c>
      <c r="BV893" s="158">
        <f>SUMIF('Input| Projects'!$BA$8:$CX$8,RIGHT(BV$9,3),'Input| Projects'!$BA893:$CX893)</f>
        <v>0</v>
      </c>
      <c r="BW893" s="79" t="str">
        <f t="shared" si="309"/>
        <v/>
      </c>
    </row>
    <row r="894" spans="2:75" x14ac:dyDescent="0.2">
      <c r="B894" s="123">
        <f>IFERROR('Input| Projects'!B894,"")</f>
        <v>885</v>
      </c>
      <c r="C894" s="160" t="str">
        <f>IFERROR(IF('Input| Projects'!C894="","",'Input| Projects'!C894),"")</f>
        <v/>
      </c>
      <c r="D894" s="160" t="str">
        <f>IFERROR(IF('Input| Projects'!D894="","",'Input| Projects'!D894),"")</f>
        <v/>
      </c>
      <c r="E894" s="53"/>
      <c r="F894" s="160" t="str">
        <f>IF(LEN('Input| Projects'!F894)&gt;0,'Input| Projects'!F894,"")</f>
        <v/>
      </c>
      <c r="G894" s="160" t="str">
        <f>IF(LEN('Input| Projects'!G894)&gt;0,'Input| Projects'!G894,"")</f>
        <v/>
      </c>
      <c r="H894" s="10"/>
      <c r="I894" s="194" cm="1">
        <f t="array" ref="I894">IF(LEN($F894)&gt;0,1+IFERROR(SUMPRODUCT(TRANSPOSE('Input| Projects'!$AO894:$AQ894),INDEX('Input| Escalations'!$F$27:$L$29,,MATCH(Q$9,'Input| Escalations'!$F$21:$L$21,0))),0),0)</f>
        <v>0</v>
      </c>
      <c r="J894" s="194" cm="1">
        <f t="array" ref="J894">IF(LEN($F894)&gt;0,1+IFERROR(SUMPRODUCT(TRANSPOSE('Input| Projects'!$AO894:$AQ894),INDEX('Input| Escalations'!$F$27:$L$29,,MATCH(R$9,'Input| Escalations'!$F$21:$L$21,0))),0),0)</f>
        <v>0</v>
      </c>
      <c r="K894" s="194" cm="1">
        <f t="array" ref="K894">IF(LEN($F894)&gt;0,1+IFERROR(SUMPRODUCT(TRANSPOSE('Input| Projects'!$AO894:$AQ894),INDEX('Input| Escalations'!$F$27:$L$29,,MATCH(S$9,'Input| Escalations'!$F$21:$L$21,0))),0),0)</f>
        <v>0</v>
      </c>
      <c r="L894" s="194" cm="1">
        <f t="array" ref="L894">IF(LEN($F894)&gt;0,1+IFERROR(SUMPRODUCT(TRANSPOSE('Input| Projects'!$AO894:$AQ894),INDEX('Input| Escalations'!$F$27:$L$29,,MATCH(T$9,'Input| Escalations'!$F$21:$L$21,0))),0),0)</f>
        <v>0</v>
      </c>
      <c r="M894" s="194" cm="1">
        <f t="array" ref="M894">IF(LEN($F894)&gt;0,1+IFERROR(SUMPRODUCT(TRANSPOSE('Input| Projects'!$AO894:$AQ894),INDEX('Input| Escalations'!$F$27:$L$29,,MATCH(U$9,'Input| Escalations'!$F$21:$L$21,0))),0),0)</f>
        <v>0</v>
      </c>
      <c r="N894" s="194" cm="1">
        <f t="array" ref="N894">IF(LEN($F894)&gt;0,1+IFERROR(SUMPRODUCT(TRANSPOSE('Input| Projects'!$AO894:$AQ894),INDEX('Input| Escalations'!$F$27:$L$29,,MATCH(V$9,'Input| Escalations'!$F$21:$L$21,0))),0),0)</f>
        <v>0</v>
      </c>
      <c r="O894" s="194" cm="1">
        <f t="array" ref="O894">IF(LEN($F894)&gt;0,1+IFERROR(SUMPRODUCT(TRANSPOSE('Input| Projects'!$AO894:$AQ894),INDEX('Input| Escalations'!$F$27:$L$29,,MATCH(W$9,'Input| Escalations'!$F$21:$L$21,0))),0),0)</f>
        <v>0</v>
      </c>
      <c r="P894" s="10"/>
      <c r="Q894" s="172">
        <f>IFERROR(IF(ISNUMBER(FIND("decision",'Input| Setup'!$F$6)),'Input| Projects'!Y894,'Input| Projects'!I894)*'Input| Escalations'!$I$17*I894,0)</f>
        <v>0</v>
      </c>
      <c r="R894" s="172">
        <f>IFERROR(IF(ISNUMBER(FIND("decision",'Input| Setup'!$F$6)),'Input| Projects'!Z894,'Input| Projects'!J894)*'Input| Escalations'!$I$17*J894,0)</f>
        <v>0</v>
      </c>
      <c r="S894" s="172">
        <f>IFERROR(IF(ISNUMBER(FIND("decision",'Input| Setup'!$F$6)),'Input| Projects'!AA894,'Input| Projects'!K894)*'Input| Escalations'!$I$17*K894,0)</f>
        <v>0</v>
      </c>
      <c r="T894" s="172">
        <f>IFERROR(IF(ISNUMBER(FIND("decision",'Input| Setup'!$F$6)),'Input| Projects'!AB894,'Input| Projects'!L894)*'Input| Escalations'!$I$17*L894,0)</f>
        <v>0</v>
      </c>
      <c r="U894" s="172">
        <f>IFERROR(IF(ISNUMBER(FIND("decision",'Input| Setup'!$F$6)),'Input| Projects'!AC894,'Input| Projects'!M894)*'Input| Escalations'!$I$17*M894,0)</f>
        <v>0</v>
      </c>
      <c r="V894" s="172">
        <f>IFERROR(IF(ISNUMBER(FIND("decision",'Input| Setup'!$F$6)),'Input| Projects'!AD894,'Input| Projects'!N894)*'Input| Escalations'!$I$17*N894,0)</f>
        <v>0</v>
      </c>
      <c r="W894" s="172">
        <f>IFERROR(IF(ISNUMBER(FIND("decision",'Input| Setup'!$F$6)),'Input| Projects'!AE894,'Input| Projects'!O894)*'Input| Escalations'!$I$17*O894,0)</f>
        <v>0</v>
      </c>
      <c r="X894" s="175"/>
      <c r="Y894" s="172">
        <f>IF(ISNUMBER(FIND("decision",'Input| Setup'!$F$6)),'Input| Projects'!AG894,'Input| Projects'!Q894)*I894*'Input| Escalations'!$I$17</f>
        <v>0</v>
      </c>
      <c r="Z894" s="172">
        <f>IF(ISNUMBER(FIND("decision",'Input| Setup'!$F$6)),'Input| Projects'!AH894,'Input| Projects'!R894)*J894*'Input| Escalations'!$I$17</f>
        <v>0</v>
      </c>
      <c r="AA894" s="172">
        <f>IF(ISNUMBER(FIND("decision",'Input| Setup'!$F$6)),'Input| Projects'!AI894,'Input| Projects'!S894)*K894*'Input| Escalations'!$I$17</f>
        <v>0</v>
      </c>
      <c r="AB894" s="172">
        <f>IF(ISNUMBER(FIND("decision",'Input| Setup'!$F$6)),'Input| Projects'!AJ894,'Input| Projects'!T894)*L894*'Input| Escalations'!$I$17</f>
        <v>0</v>
      </c>
      <c r="AC894" s="172">
        <f>IF(ISNUMBER(FIND("decision",'Input| Setup'!$F$6)),'Input| Projects'!AK894,'Input| Projects'!U894)*M894*'Input| Escalations'!$I$17</f>
        <v>0</v>
      </c>
      <c r="AD894" s="172">
        <f>IF(ISNUMBER(FIND("decision",'Input| Setup'!$F$6)),'Input| Projects'!AL894,'Input| Projects'!V894)*N894*'Input| Escalations'!$I$17</f>
        <v>0</v>
      </c>
      <c r="AE894" s="172">
        <f>IF(ISNUMBER(FIND("decision",'Input| Setup'!$F$6)),'Input| Projects'!AM894,'Input| Projects'!W894)*O894*'Input| Escalations'!$I$17</f>
        <v>0</v>
      </c>
      <c r="AF894" s="175"/>
      <c r="AG894" s="172" cm="1">
        <f t="array" ref="AG894">IFERROR(--('Input| Projects'!$AS894="Yes")*_xlfn.SWITCH('Input| Overheads'!$C$50,"Direct costs",'Calc| Overheads Allocation'!C$8*Q894,"Internal labour",'Calc| Overheads Allocation'!C$8*Q894*'Input| Projects'!$AO894,"DNSP defined",'Calc| Overheads Allocation'!C$78*'Input| Projects'!$AV894,0),0)</f>
        <v>0</v>
      </c>
      <c r="AH894" s="172" cm="1">
        <f t="array" ref="AH894">IFERROR(--('Input| Projects'!$AS894="Yes")*_xlfn.SWITCH('Input| Overheads'!$C$50,"Direct costs",'Calc| Overheads Allocation'!D$8*R894,"Internal labour",'Calc| Overheads Allocation'!D$8*R894*'Input| Projects'!$AO894,"DNSP defined",'Calc| Overheads Allocation'!D$78*'Input| Projects'!$AV894,0),0)</f>
        <v>0</v>
      </c>
      <c r="AI894" s="172" cm="1">
        <f t="array" ref="AI894">IFERROR(--('Input| Projects'!$AS894="Yes")*_xlfn.SWITCH('Input| Overheads'!$C$50,"Direct costs",'Calc| Overheads Allocation'!E$8*S894,"Internal labour",'Calc| Overheads Allocation'!E$8*S894*'Input| Projects'!$AO894,"DNSP defined",'Calc| Overheads Allocation'!E$78*'Input| Projects'!$AV894,0),0)</f>
        <v>0</v>
      </c>
      <c r="AJ894" s="172" cm="1">
        <f t="array" ref="AJ894">IFERROR(--('Input| Projects'!$AS894="Yes")*_xlfn.SWITCH('Input| Overheads'!$C$50,"Direct costs",'Calc| Overheads Allocation'!F$8*T894,"Internal labour",'Calc| Overheads Allocation'!F$8*T894*'Input| Projects'!$AO894,"DNSP defined",'Calc| Overheads Allocation'!F$78*'Input| Projects'!$AV894,0),0)</f>
        <v>0</v>
      </c>
      <c r="AK894" s="172" cm="1">
        <f t="array" ref="AK894">IFERROR(--('Input| Projects'!$AS894="Yes")*_xlfn.SWITCH('Input| Overheads'!$C$50,"Direct costs",'Calc| Overheads Allocation'!G$8*U894,"Internal labour",'Calc| Overheads Allocation'!G$8*U894*'Input| Projects'!$AO894,"DNSP defined",'Calc| Overheads Allocation'!G$78*'Input| Projects'!$AV894,0),0)</f>
        <v>0</v>
      </c>
      <c r="AL894" s="172" cm="1">
        <f t="array" ref="AL894">IFERROR(--('Input| Projects'!$AS894="Yes")*_xlfn.SWITCH('Input| Overheads'!$C$50,"Direct costs",'Calc| Overheads Allocation'!H$8*V894,"Internal labour",'Calc| Overheads Allocation'!H$8*V894*'Input| Projects'!$AO894,"DNSP defined",'Calc| Overheads Allocation'!H$78*'Input| Projects'!$AV894,0),0)</f>
        <v>0</v>
      </c>
      <c r="AM894" s="172" cm="1">
        <f t="array" ref="AM894">IFERROR(--('Input| Projects'!$AS894="Yes")*_xlfn.SWITCH('Input| Overheads'!$C$50,"Direct costs",'Calc| Overheads Allocation'!I$8*W894,"Internal labour",'Calc| Overheads Allocation'!I$8*W894*'Input| Projects'!$AO894,"DNSP defined",'Calc| Overheads Allocation'!I$78*'Input| Projects'!$AV894,0),0)</f>
        <v>0</v>
      </c>
      <c r="AN894" s="175"/>
      <c r="AO894" s="172" cm="1">
        <f t="array" ref="AO894">IFERROR(--('Input| Projects'!$AT894="Yes")*_xlfn.SWITCH('Input| Overheads'!$C$50,"Direct costs",'Calc| Overheads Allocation'!C$9*Q894,"Internal labour",'Calc| Overheads Allocation'!C$9*Q894*'Input| Projects'!$AO894,"DNSP defined",'Calc| Overheads Allocation'!C$79*'Input| Projects'!$AW894,0),0)</f>
        <v>0</v>
      </c>
      <c r="AP894" s="172" cm="1">
        <f t="array" ref="AP894">IFERROR(--('Input| Projects'!$AT894="Yes")*_xlfn.SWITCH('Input| Overheads'!$C$50,"Direct costs",'Calc| Overheads Allocation'!D$9*R894,"Internal labour",'Calc| Overheads Allocation'!D$9*R894*'Input| Projects'!$AO894,"DNSP defined",'Calc| Overheads Allocation'!D$79*'Input| Projects'!$AW894,0),0)</f>
        <v>0</v>
      </c>
      <c r="AQ894" s="172" cm="1">
        <f t="array" ref="AQ894">IFERROR(--('Input| Projects'!$AT894="Yes")*_xlfn.SWITCH('Input| Overheads'!$C$50,"Direct costs",'Calc| Overheads Allocation'!E$9*S894,"Internal labour",'Calc| Overheads Allocation'!E$9*S894*'Input| Projects'!$AO894,"DNSP defined",'Calc| Overheads Allocation'!E$79*'Input| Projects'!$AW894,0),0)</f>
        <v>0</v>
      </c>
      <c r="AR894" s="172" cm="1">
        <f t="array" ref="AR894">IFERROR(--('Input| Projects'!$AT894="Yes")*_xlfn.SWITCH('Input| Overheads'!$C$50,"Direct costs",'Calc| Overheads Allocation'!F$9*T894,"Internal labour",'Calc| Overheads Allocation'!F$9*T894*'Input| Projects'!$AO894,"DNSP defined",'Calc| Overheads Allocation'!F$79*'Input| Projects'!$AW894,0),0)</f>
        <v>0</v>
      </c>
      <c r="AS894" s="172" cm="1">
        <f t="array" ref="AS894">IFERROR(--('Input| Projects'!$AT894="Yes")*_xlfn.SWITCH('Input| Overheads'!$C$50,"Direct costs",'Calc| Overheads Allocation'!G$9*U894,"Internal labour",'Calc| Overheads Allocation'!G$9*U894*'Input| Projects'!$AO894,"DNSP defined",'Calc| Overheads Allocation'!G$79*'Input| Projects'!$AW894,0),0)</f>
        <v>0</v>
      </c>
      <c r="AT894" s="172" cm="1">
        <f t="array" ref="AT894">IFERROR(--('Input| Projects'!$AT894="Yes")*_xlfn.SWITCH('Input| Overheads'!$C$50,"Direct costs",'Calc| Overheads Allocation'!H$9*V894,"Internal labour",'Calc| Overheads Allocation'!H$9*V894*'Input| Projects'!$AO894,"DNSP defined",'Calc| Overheads Allocation'!H$79*'Input| Projects'!$AW894,0),0)</f>
        <v>0</v>
      </c>
      <c r="AU894" s="172" cm="1">
        <f t="array" ref="AU894">IFERROR(--('Input| Projects'!$AT894="Yes")*_xlfn.SWITCH('Input| Overheads'!$C$50,"Direct costs",'Calc| Overheads Allocation'!I$9*W894,"Internal labour",'Calc| Overheads Allocation'!I$9*W894*'Input| Projects'!$AO894,"DNSP defined",'Calc| Overheads Allocation'!I$79*'Input| Projects'!$AW894,0),0)</f>
        <v>0</v>
      </c>
      <c r="AV894" s="175"/>
      <c r="AW894" s="172">
        <f t="shared" si="310"/>
        <v>0</v>
      </c>
      <c r="AX894" s="172">
        <f t="shared" si="311"/>
        <v>0</v>
      </c>
      <c r="AY894" s="172">
        <f t="shared" si="312"/>
        <v>0</v>
      </c>
      <c r="AZ894" s="172">
        <f t="shared" si="313"/>
        <v>0</v>
      </c>
      <c r="BA894" s="172">
        <f t="shared" si="314"/>
        <v>0</v>
      </c>
      <c r="BB894" s="172">
        <f t="shared" si="315"/>
        <v>0</v>
      </c>
      <c r="BC894" s="172">
        <f t="shared" si="316"/>
        <v>0</v>
      </c>
      <c r="BD894" s="176"/>
      <c r="BE894" s="172">
        <f t="shared" si="317"/>
        <v>0</v>
      </c>
      <c r="BF894" s="172">
        <f t="shared" si="318"/>
        <v>0</v>
      </c>
      <c r="BG894" s="172">
        <f t="shared" si="319"/>
        <v>0</v>
      </c>
      <c r="BH894" s="172">
        <f t="shared" si="320"/>
        <v>0</v>
      </c>
      <c r="BI894" s="172">
        <f t="shared" si="321"/>
        <v>0</v>
      </c>
      <c r="BJ894" s="172">
        <f t="shared" si="322"/>
        <v>0</v>
      </c>
      <c r="BK894" s="172">
        <f t="shared" si="323"/>
        <v>0</v>
      </c>
      <c r="BL894" s="176"/>
      <c r="BM894" s="172">
        <f t="shared" si="302"/>
        <v>0</v>
      </c>
      <c r="BN894" s="172">
        <f t="shared" si="303"/>
        <v>0</v>
      </c>
      <c r="BO894" s="172">
        <f t="shared" si="304"/>
        <v>0</v>
      </c>
      <c r="BP894" s="172">
        <f t="shared" si="305"/>
        <v>0</v>
      </c>
      <c r="BQ894" s="172">
        <f t="shared" si="306"/>
        <v>0</v>
      </c>
      <c r="BR894" s="172">
        <f t="shared" si="307"/>
        <v>0</v>
      </c>
      <c r="BS894" s="172">
        <f t="shared" si="308"/>
        <v>0</v>
      </c>
      <c r="BT894" s="55"/>
      <c r="BU894" s="158">
        <f>SUMIF('Input| Projects'!$BA$8:$CX$8,RIGHT(BU$9,3),'Input| Projects'!$BA894:$CX894)</f>
        <v>0</v>
      </c>
      <c r="BV894" s="158">
        <f>SUMIF('Input| Projects'!$BA$8:$CX$8,RIGHT(BV$9,3),'Input| Projects'!$BA894:$CX894)</f>
        <v>0</v>
      </c>
      <c r="BW894" s="79" t="str">
        <f t="shared" si="309"/>
        <v/>
      </c>
    </row>
    <row r="895" spans="2:75" x14ac:dyDescent="0.2">
      <c r="B895" s="123">
        <f>IFERROR('Input| Projects'!B895,"")</f>
        <v>886</v>
      </c>
      <c r="C895" s="160" t="str">
        <f>IFERROR(IF('Input| Projects'!C895="","",'Input| Projects'!C895),"")</f>
        <v/>
      </c>
      <c r="D895" s="160" t="str">
        <f>IFERROR(IF('Input| Projects'!D895="","",'Input| Projects'!D895),"")</f>
        <v/>
      </c>
      <c r="E895" s="53"/>
      <c r="F895" s="160" t="str">
        <f>IF(LEN('Input| Projects'!F895)&gt;0,'Input| Projects'!F895,"")</f>
        <v/>
      </c>
      <c r="G895" s="160" t="str">
        <f>IF(LEN('Input| Projects'!G895)&gt;0,'Input| Projects'!G895,"")</f>
        <v/>
      </c>
      <c r="H895" s="10"/>
      <c r="I895" s="194" cm="1">
        <f t="array" ref="I895">IF(LEN($F895)&gt;0,1+IFERROR(SUMPRODUCT(TRANSPOSE('Input| Projects'!$AO895:$AQ895),INDEX('Input| Escalations'!$F$27:$L$29,,MATCH(Q$9,'Input| Escalations'!$F$21:$L$21,0))),0),0)</f>
        <v>0</v>
      </c>
      <c r="J895" s="194" cm="1">
        <f t="array" ref="J895">IF(LEN($F895)&gt;0,1+IFERROR(SUMPRODUCT(TRANSPOSE('Input| Projects'!$AO895:$AQ895),INDEX('Input| Escalations'!$F$27:$L$29,,MATCH(R$9,'Input| Escalations'!$F$21:$L$21,0))),0),0)</f>
        <v>0</v>
      </c>
      <c r="K895" s="194" cm="1">
        <f t="array" ref="K895">IF(LEN($F895)&gt;0,1+IFERROR(SUMPRODUCT(TRANSPOSE('Input| Projects'!$AO895:$AQ895),INDEX('Input| Escalations'!$F$27:$L$29,,MATCH(S$9,'Input| Escalations'!$F$21:$L$21,0))),0),0)</f>
        <v>0</v>
      </c>
      <c r="L895" s="194" cm="1">
        <f t="array" ref="L895">IF(LEN($F895)&gt;0,1+IFERROR(SUMPRODUCT(TRANSPOSE('Input| Projects'!$AO895:$AQ895),INDEX('Input| Escalations'!$F$27:$L$29,,MATCH(T$9,'Input| Escalations'!$F$21:$L$21,0))),0),0)</f>
        <v>0</v>
      </c>
      <c r="M895" s="194" cm="1">
        <f t="array" ref="M895">IF(LEN($F895)&gt;0,1+IFERROR(SUMPRODUCT(TRANSPOSE('Input| Projects'!$AO895:$AQ895),INDEX('Input| Escalations'!$F$27:$L$29,,MATCH(U$9,'Input| Escalations'!$F$21:$L$21,0))),0),0)</f>
        <v>0</v>
      </c>
      <c r="N895" s="194" cm="1">
        <f t="array" ref="N895">IF(LEN($F895)&gt;0,1+IFERROR(SUMPRODUCT(TRANSPOSE('Input| Projects'!$AO895:$AQ895),INDEX('Input| Escalations'!$F$27:$L$29,,MATCH(V$9,'Input| Escalations'!$F$21:$L$21,0))),0),0)</f>
        <v>0</v>
      </c>
      <c r="O895" s="194" cm="1">
        <f t="array" ref="O895">IF(LEN($F895)&gt;0,1+IFERROR(SUMPRODUCT(TRANSPOSE('Input| Projects'!$AO895:$AQ895),INDEX('Input| Escalations'!$F$27:$L$29,,MATCH(W$9,'Input| Escalations'!$F$21:$L$21,0))),0),0)</f>
        <v>0</v>
      </c>
      <c r="P895" s="10"/>
      <c r="Q895" s="172">
        <f>IFERROR(IF(ISNUMBER(FIND("decision",'Input| Setup'!$F$6)),'Input| Projects'!Y895,'Input| Projects'!I895)*'Input| Escalations'!$I$17*I895,0)</f>
        <v>0</v>
      </c>
      <c r="R895" s="172">
        <f>IFERROR(IF(ISNUMBER(FIND("decision",'Input| Setup'!$F$6)),'Input| Projects'!Z895,'Input| Projects'!J895)*'Input| Escalations'!$I$17*J895,0)</f>
        <v>0</v>
      </c>
      <c r="S895" s="172">
        <f>IFERROR(IF(ISNUMBER(FIND("decision",'Input| Setup'!$F$6)),'Input| Projects'!AA895,'Input| Projects'!K895)*'Input| Escalations'!$I$17*K895,0)</f>
        <v>0</v>
      </c>
      <c r="T895" s="172">
        <f>IFERROR(IF(ISNUMBER(FIND("decision",'Input| Setup'!$F$6)),'Input| Projects'!AB895,'Input| Projects'!L895)*'Input| Escalations'!$I$17*L895,0)</f>
        <v>0</v>
      </c>
      <c r="U895" s="172">
        <f>IFERROR(IF(ISNUMBER(FIND("decision",'Input| Setup'!$F$6)),'Input| Projects'!AC895,'Input| Projects'!M895)*'Input| Escalations'!$I$17*M895,0)</f>
        <v>0</v>
      </c>
      <c r="V895" s="172">
        <f>IFERROR(IF(ISNUMBER(FIND("decision",'Input| Setup'!$F$6)),'Input| Projects'!AD895,'Input| Projects'!N895)*'Input| Escalations'!$I$17*N895,0)</f>
        <v>0</v>
      </c>
      <c r="W895" s="172">
        <f>IFERROR(IF(ISNUMBER(FIND("decision",'Input| Setup'!$F$6)),'Input| Projects'!AE895,'Input| Projects'!O895)*'Input| Escalations'!$I$17*O895,0)</f>
        <v>0</v>
      </c>
      <c r="X895" s="175"/>
      <c r="Y895" s="172">
        <f>IF(ISNUMBER(FIND("decision",'Input| Setup'!$F$6)),'Input| Projects'!AG895,'Input| Projects'!Q895)*I895*'Input| Escalations'!$I$17</f>
        <v>0</v>
      </c>
      <c r="Z895" s="172">
        <f>IF(ISNUMBER(FIND("decision",'Input| Setup'!$F$6)),'Input| Projects'!AH895,'Input| Projects'!R895)*J895*'Input| Escalations'!$I$17</f>
        <v>0</v>
      </c>
      <c r="AA895" s="172">
        <f>IF(ISNUMBER(FIND("decision",'Input| Setup'!$F$6)),'Input| Projects'!AI895,'Input| Projects'!S895)*K895*'Input| Escalations'!$I$17</f>
        <v>0</v>
      </c>
      <c r="AB895" s="172">
        <f>IF(ISNUMBER(FIND("decision",'Input| Setup'!$F$6)),'Input| Projects'!AJ895,'Input| Projects'!T895)*L895*'Input| Escalations'!$I$17</f>
        <v>0</v>
      </c>
      <c r="AC895" s="172">
        <f>IF(ISNUMBER(FIND("decision",'Input| Setup'!$F$6)),'Input| Projects'!AK895,'Input| Projects'!U895)*M895*'Input| Escalations'!$I$17</f>
        <v>0</v>
      </c>
      <c r="AD895" s="172">
        <f>IF(ISNUMBER(FIND("decision",'Input| Setup'!$F$6)),'Input| Projects'!AL895,'Input| Projects'!V895)*N895*'Input| Escalations'!$I$17</f>
        <v>0</v>
      </c>
      <c r="AE895" s="172">
        <f>IF(ISNUMBER(FIND("decision",'Input| Setup'!$F$6)),'Input| Projects'!AM895,'Input| Projects'!W895)*O895*'Input| Escalations'!$I$17</f>
        <v>0</v>
      </c>
      <c r="AF895" s="175"/>
      <c r="AG895" s="172" cm="1">
        <f t="array" ref="AG895">IFERROR(--('Input| Projects'!$AS895="Yes")*_xlfn.SWITCH('Input| Overheads'!$C$50,"Direct costs",'Calc| Overheads Allocation'!C$8*Q895,"Internal labour",'Calc| Overheads Allocation'!C$8*Q895*'Input| Projects'!$AO895,"DNSP defined",'Calc| Overheads Allocation'!C$78*'Input| Projects'!$AV895,0),0)</f>
        <v>0</v>
      </c>
      <c r="AH895" s="172" cm="1">
        <f t="array" ref="AH895">IFERROR(--('Input| Projects'!$AS895="Yes")*_xlfn.SWITCH('Input| Overheads'!$C$50,"Direct costs",'Calc| Overheads Allocation'!D$8*R895,"Internal labour",'Calc| Overheads Allocation'!D$8*R895*'Input| Projects'!$AO895,"DNSP defined",'Calc| Overheads Allocation'!D$78*'Input| Projects'!$AV895,0),0)</f>
        <v>0</v>
      </c>
      <c r="AI895" s="172" cm="1">
        <f t="array" ref="AI895">IFERROR(--('Input| Projects'!$AS895="Yes")*_xlfn.SWITCH('Input| Overheads'!$C$50,"Direct costs",'Calc| Overheads Allocation'!E$8*S895,"Internal labour",'Calc| Overheads Allocation'!E$8*S895*'Input| Projects'!$AO895,"DNSP defined",'Calc| Overheads Allocation'!E$78*'Input| Projects'!$AV895,0),0)</f>
        <v>0</v>
      </c>
      <c r="AJ895" s="172" cm="1">
        <f t="array" ref="AJ895">IFERROR(--('Input| Projects'!$AS895="Yes")*_xlfn.SWITCH('Input| Overheads'!$C$50,"Direct costs",'Calc| Overheads Allocation'!F$8*T895,"Internal labour",'Calc| Overheads Allocation'!F$8*T895*'Input| Projects'!$AO895,"DNSP defined",'Calc| Overheads Allocation'!F$78*'Input| Projects'!$AV895,0),0)</f>
        <v>0</v>
      </c>
      <c r="AK895" s="172" cm="1">
        <f t="array" ref="AK895">IFERROR(--('Input| Projects'!$AS895="Yes")*_xlfn.SWITCH('Input| Overheads'!$C$50,"Direct costs",'Calc| Overheads Allocation'!G$8*U895,"Internal labour",'Calc| Overheads Allocation'!G$8*U895*'Input| Projects'!$AO895,"DNSP defined",'Calc| Overheads Allocation'!G$78*'Input| Projects'!$AV895,0),0)</f>
        <v>0</v>
      </c>
      <c r="AL895" s="172" cm="1">
        <f t="array" ref="AL895">IFERROR(--('Input| Projects'!$AS895="Yes")*_xlfn.SWITCH('Input| Overheads'!$C$50,"Direct costs",'Calc| Overheads Allocation'!H$8*V895,"Internal labour",'Calc| Overheads Allocation'!H$8*V895*'Input| Projects'!$AO895,"DNSP defined",'Calc| Overheads Allocation'!H$78*'Input| Projects'!$AV895,0),0)</f>
        <v>0</v>
      </c>
      <c r="AM895" s="172" cm="1">
        <f t="array" ref="AM895">IFERROR(--('Input| Projects'!$AS895="Yes")*_xlfn.SWITCH('Input| Overheads'!$C$50,"Direct costs",'Calc| Overheads Allocation'!I$8*W895,"Internal labour",'Calc| Overheads Allocation'!I$8*W895*'Input| Projects'!$AO895,"DNSP defined",'Calc| Overheads Allocation'!I$78*'Input| Projects'!$AV895,0),0)</f>
        <v>0</v>
      </c>
      <c r="AN895" s="175"/>
      <c r="AO895" s="172" cm="1">
        <f t="array" ref="AO895">IFERROR(--('Input| Projects'!$AT895="Yes")*_xlfn.SWITCH('Input| Overheads'!$C$50,"Direct costs",'Calc| Overheads Allocation'!C$9*Q895,"Internal labour",'Calc| Overheads Allocation'!C$9*Q895*'Input| Projects'!$AO895,"DNSP defined",'Calc| Overheads Allocation'!C$79*'Input| Projects'!$AW895,0),0)</f>
        <v>0</v>
      </c>
      <c r="AP895" s="172" cm="1">
        <f t="array" ref="AP895">IFERROR(--('Input| Projects'!$AT895="Yes")*_xlfn.SWITCH('Input| Overheads'!$C$50,"Direct costs",'Calc| Overheads Allocation'!D$9*R895,"Internal labour",'Calc| Overheads Allocation'!D$9*R895*'Input| Projects'!$AO895,"DNSP defined",'Calc| Overheads Allocation'!D$79*'Input| Projects'!$AW895,0),0)</f>
        <v>0</v>
      </c>
      <c r="AQ895" s="172" cm="1">
        <f t="array" ref="AQ895">IFERROR(--('Input| Projects'!$AT895="Yes")*_xlfn.SWITCH('Input| Overheads'!$C$50,"Direct costs",'Calc| Overheads Allocation'!E$9*S895,"Internal labour",'Calc| Overheads Allocation'!E$9*S895*'Input| Projects'!$AO895,"DNSP defined",'Calc| Overheads Allocation'!E$79*'Input| Projects'!$AW895,0),0)</f>
        <v>0</v>
      </c>
      <c r="AR895" s="172" cm="1">
        <f t="array" ref="AR895">IFERROR(--('Input| Projects'!$AT895="Yes")*_xlfn.SWITCH('Input| Overheads'!$C$50,"Direct costs",'Calc| Overheads Allocation'!F$9*T895,"Internal labour",'Calc| Overheads Allocation'!F$9*T895*'Input| Projects'!$AO895,"DNSP defined",'Calc| Overheads Allocation'!F$79*'Input| Projects'!$AW895,0),0)</f>
        <v>0</v>
      </c>
      <c r="AS895" s="172" cm="1">
        <f t="array" ref="AS895">IFERROR(--('Input| Projects'!$AT895="Yes")*_xlfn.SWITCH('Input| Overheads'!$C$50,"Direct costs",'Calc| Overheads Allocation'!G$9*U895,"Internal labour",'Calc| Overheads Allocation'!G$9*U895*'Input| Projects'!$AO895,"DNSP defined",'Calc| Overheads Allocation'!G$79*'Input| Projects'!$AW895,0),0)</f>
        <v>0</v>
      </c>
      <c r="AT895" s="172" cm="1">
        <f t="array" ref="AT895">IFERROR(--('Input| Projects'!$AT895="Yes")*_xlfn.SWITCH('Input| Overheads'!$C$50,"Direct costs",'Calc| Overheads Allocation'!H$9*V895,"Internal labour",'Calc| Overheads Allocation'!H$9*V895*'Input| Projects'!$AO895,"DNSP defined",'Calc| Overheads Allocation'!H$79*'Input| Projects'!$AW895,0),0)</f>
        <v>0</v>
      </c>
      <c r="AU895" s="172" cm="1">
        <f t="array" ref="AU895">IFERROR(--('Input| Projects'!$AT895="Yes")*_xlfn.SWITCH('Input| Overheads'!$C$50,"Direct costs",'Calc| Overheads Allocation'!I$9*W895,"Internal labour",'Calc| Overheads Allocation'!I$9*W895*'Input| Projects'!$AO895,"DNSP defined",'Calc| Overheads Allocation'!I$79*'Input| Projects'!$AW895,0),0)</f>
        <v>0</v>
      </c>
      <c r="AV895" s="175"/>
      <c r="AW895" s="172">
        <f t="shared" si="310"/>
        <v>0</v>
      </c>
      <c r="AX895" s="172">
        <f t="shared" si="311"/>
        <v>0</v>
      </c>
      <c r="AY895" s="172">
        <f t="shared" si="312"/>
        <v>0</v>
      </c>
      <c r="AZ895" s="172">
        <f t="shared" si="313"/>
        <v>0</v>
      </c>
      <c r="BA895" s="172">
        <f t="shared" si="314"/>
        <v>0</v>
      </c>
      <c r="BB895" s="172">
        <f t="shared" si="315"/>
        <v>0</v>
      </c>
      <c r="BC895" s="172">
        <f t="shared" si="316"/>
        <v>0</v>
      </c>
      <c r="BD895" s="176"/>
      <c r="BE895" s="172">
        <f t="shared" si="317"/>
        <v>0</v>
      </c>
      <c r="BF895" s="172">
        <f t="shared" si="318"/>
        <v>0</v>
      </c>
      <c r="BG895" s="172">
        <f t="shared" si="319"/>
        <v>0</v>
      </c>
      <c r="BH895" s="172">
        <f t="shared" si="320"/>
        <v>0</v>
      </c>
      <c r="BI895" s="172">
        <f t="shared" si="321"/>
        <v>0</v>
      </c>
      <c r="BJ895" s="172">
        <f t="shared" si="322"/>
        <v>0</v>
      </c>
      <c r="BK895" s="172">
        <f t="shared" si="323"/>
        <v>0</v>
      </c>
      <c r="BL895" s="176"/>
      <c r="BM895" s="172">
        <f t="shared" si="302"/>
        <v>0</v>
      </c>
      <c r="BN895" s="172">
        <f t="shared" si="303"/>
        <v>0</v>
      </c>
      <c r="BO895" s="172">
        <f t="shared" si="304"/>
        <v>0</v>
      </c>
      <c r="BP895" s="172">
        <f t="shared" si="305"/>
        <v>0</v>
      </c>
      <c r="BQ895" s="172">
        <f t="shared" si="306"/>
        <v>0</v>
      </c>
      <c r="BR895" s="172">
        <f t="shared" si="307"/>
        <v>0</v>
      </c>
      <c r="BS895" s="172">
        <f t="shared" si="308"/>
        <v>0</v>
      </c>
      <c r="BT895" s="55"/>
      <c r="BU895" s="158">
        <f>SUMIF('Input| Projects'!$BA$8:$CX$8,RIGHT(BU$9,3),'Input| Projects'!$BA895:$CX895)</f>
        <v>0</v>
      </c>
      <c r="BV895" s="158">
        <f>SUMIF('Input| Projects'!$BA$8:$CX$8,RIGHT(BV$9,3),'Input| Projects'!$BA895:$CX895)</f>
        <v>0</v>
      </c>
      <c r="BW895" s="79" t="str">
        <f t="shared" si="309"/>
        <v/>
      </c>
    </row>
    <row r="896" spans="2:75" x14ac:dyDescent="0.2">
      <c r="B896" s="123">
        <f>IFERROR('Input| Projects'!B896,"")</f>
        <v>887</v>
      </c>
      <c r="C896" s="160" t="str">
        <f>IFERROR(IF('Input| Projects'!C896="","",'Input| Projects'!C896),"")</f>
        <v/>
      </c>
      <c r="D896" s="160" t="str">
        <f>IFERROR(IF('Input| Projects'!D896="","",'Input| Projects'!D896),"")</f>
        <v/>
      </c>
      <c r="E896" s="53"/>
      <c r="F896" s="160" t="str">
        <f>IF(LEN('Input| Projects'!F896)&gt;0,'Input| Projects'!F896,"")</f>
        <v/>
      </c>
      <c r="G896" s="160" t="str">
        <f>IF(LEN('Input| Projects'!G896)&gt;0,'Input| Projects'!G896,"")</f>
        <v/>
      </c>
      <c r="H896" s="10"/>
      <c r="I896" s="194" cm="1">
        <f t="array" ref="I896">IF(LEN($F896)&gt;0,1+IFERROR(SUMPRODUCT(TRANSPOSE('Input| Projects'!$AO896:$AQ896),INDEX('Input| Escalations'!$F$27:$L$29,,MATCH(Q$9,'Input| Escalations'!$F$21:$L$21,0))),0),0)</f>
        <v>0</v>
      </c>
      <c r="J896" s="194" cm="1">
        <f t="array" ref="J896">IF(LEN($F896)&gt;0,1+IFERROR(SUMPRODUCT(TRANSPOSE('Input| Projects'!$AO896:$AQ896),INDEX('Input| Escalations'!$F$27:$L$29,,MATCH(R$9,'Input| Escalations'!$F$21:$L$21,0))),0),0)</f>
        <v>0</v>
      </c>
      <c r="K896" s="194" cm="1">
        <f t="array" ref="K896">IF(LEN($F896)&gt;0,1+IFERROR(SUMPRODUCT(TRANSPOSE('Input| Projects'!$AO896:$AQ896),INDEX('Input| Escalations'!$F$27:$L$29,,MATCH(S$9,'Input| Escalations'!$F$21:$L$21,0))),0),0)</f>
        <v>0</v>
      </c>
      <c r="L896" s="194" cm="1">
        <f t="array" ref="L896">IF(LEN($F896)&gt;0,1+IFERROR(SUMPRODUCT(TRANSPOSE('Input| Projects'!$AO896:$AQ896),INDEX('Input| Escalations'!$F$27:$L$29,,MATCH(T$9,'Input| Escalations'!$F$21:$L$21,0))),0),0)</f>
        <v>0</v>
      </c>
      <c r="M896" s="194" cm="1">
        <f t="array" ref="M896">IF(LEN($F896)&gt;0,1+IFERROR(SUMPRODUCT(TRANSPOSE('Input| Projects'!$AO896:$AQ896),INDEX('Input| Escalations'!$F$27:$L$29,,MATCH(U$9,'Input| Escalations'!$F$21:$L$21,0))),0),0)</f>
        <v>0</v>
      </c>
      <c r="N896" s="194" cm="1">
        <f t="array" ref="N896">IF(LEN($F896)&gt;0,1+IFERROR(SUMPRODUCT(TRANSPOSE('Input| Projects'!$AO896:$AQ896),INDEX('Input| Escalations'!$F$27:$L$29,,MATCH(V$9,'Input| Escalations'!$F$21:$L$21,0))),0),0)</f>
        <v>0</v>
      </c>
      <c r="O896" s="194" cm="1">
        <f t="array" ref="O896">IF(LEN($F896)&gt;0,1+IFERROR(SUMPRODUCT(TRANSPOSE('Input| Projects'!$AO896:$AQ896),INDEX('Input| Escalations'!$F$27:$L$29,,MATCH(W$9,'Input| Escalations'!$F$21:$L$21,0))),0),0)</f>
        <v>0</v>
      </c>
      <c r="P896" s="10"/>
      <c r="Q896" s="172">
        <f>IFERROR(IF(ISNUMBER(FIND("decision",'Input| Setup'!$F$6)),'Input| Projects'!Y896,'Input| Projects'!I896)*'Input| Escalations'!$I$17*I896,0)</f>
        <v>0</v>
      </c>
      <c r="R896" s="172">
        <f>IFERROR(IF(ISNUMBER(FIND("decision",'Input| Setup'!$F$6)),'Input| Projects'!Z896,'Input| Projects'!J896)*'Input| Escalations'!$I$17*J896,0)</f>
        <v>0</v>
      </c>
      <c r="S896" s="172">
        <f>IFERROR(IF(ISNUMBER(FIND("decision",'Input| Setup'!$F$6)),'Input| Projects'!AA896,'Input| Projects'!K896)*'Input| Escalations'!$I$17*K896,0)</f>
        <v>0</v>
      </c>
      <c r="T896" s="172">
        <f>IFERROR(IF(ISNUMBER(FIND("decision",'Input| Setup'!$F$6)),'Input| Projects'!AB896,'Input| Projects'!L896)*'Input| Escalations'!$I$17*L896,0)</f>
        <v>0</v>
      </c>
      <c r="U896" s="172">
        <f>IFERROR(IF(ISNUMBER(FIND("decision",'Input| Setup'!$F$6)),'Input| Projects'!AC896,'Input| Projects'!M896)*'Input| Escalations'!$I$17*M896,0)</f>
        <v>0</v>
      </c>
      <c r="V896" s="172">
        <f>IFERROR(IF(ISNUMBER(FIND("decision",'Input| Setup'!$F$6)),'Input| Projects'!AD896,'Input| Projects'!N896)*'Input| Escalations'!$I$17*N896,0)</f>
        <v>0</v>
      </c>
      <c r="W896" s="172">
        <f>IFERROR(IF(ISNUMBER(FIND("decision",'Input| Setup'!$F$6)),'Input| Projects'!AE896,'Input| Projects'!O896)*'Input| Escalations'!$I$17*O896,0)</f>
        <v>0</v>
      </c>
      <c r="X896" s="175"/>
      <c r="Y896" s="172">
        <f>IF(ISNUMBER(FIND("decision",'Input| Setup'!$F$6)),'Input| Projects'!AG896,'Input| Projects'!Q896)*I896*'Input| Escalations'!$I$17</f>
        <v>0</v>
      </c>
      <c r="Z896" s="172">
        <f>IF(ISNUMBER(FIND("decision",'Input| Setup'!$F$6)),'Input| Projects'!AH896,'Input| Projects'!R896)*J896*'Input| Escalations'!$I$17</f>
        <v>0</v>
      </c>
      <c r="AA896" s="172">
        <f>IF(ISNUMBER(FIND("decision",'Input| Setup'!$F$6)),'Input| Projects'!AI896,'Input| Projects'!S896)*K896*'Input| Escalations'!$I$17</f>
        <v>0</v>
      </c>
      <c r="AB896" s="172">
        <f>IF(ISNUMBER(FIND("decision",'Input| Setup'!$F$6)),'Input| Projects'!AJ896,'Input| Projects'!T896)*L896*'Input| Escalations'!$I$17</f>
        <v>0</v>
      </c>
      <c r="AC896" s="172">
        <f>IF(ISNUMBER(FIND("decision",'Input| Setup'!$F$6)),'Input| Projects'!AK896,'Input| Projects'!U896)*M896*'Input| Escalations'!$I$17</f>
        <v>0</v>
      </c>
      <c r="AD896" s="172">
        <f>IF(ISNUMBER(FIND("decision",'Input| Setup'!$F$6)),'Input| Projects'!AL896,'Input| Projects'!V896)*N896*'Input| Escalations'!$I$17</f>
        <v>0</v>
      </c>
      <c r="AE896" s="172">
        <f>IF(ISNUMBER(FIND("decision",'Input| Setup'!$F$6)),'Input| Projects'!AM896,'Input| Projects'!W896)*O896*'Input| Escalations'!$I$17</f>
        <v>0</v>
      </c>
      <c r="AF896" s="175"/>
      <c r="AG896" s="172" cm="1">
        <f t="array" ref="AG896">IFERROR(--('Input| Projects'!$AS896="Yes")*_xlfn.SWITCH('Input| Overheads'!$C$50,"Direct costs",'Calc| Overheads Allocation'!C$8*Q896,"Internal labour",'Calc| Overheads Allocation'!C$8*Q896*'Input| Projects'!$AO896,"DNSP defined",'Calc| Overheads Allocation'!C$78*'Input| Projects'!$AV896,0),0)</f>
        <v>0</v>
      </c>
      <c r="AH896" s="172" cm="1">
        <f t="array" ref="AH896">IFERROR(--('Input| Projects'!$AS896="Yes")*_xlfn.SWITCH('Input| Overheads'!$C$50,"Direct costs",'Calc| Overheads Allocation'!D$8*R896,"Internal labour",'Calc| Overheads Allocation'!D$8*R896*'Input| Projects'!$AO896,"DNSP defined",'Calc| Overheads Allocation'!D$78*'Input| Projects'!$AV896,0),0)</f>
        <v>0</v>
      </c>
      <c r="AI896" s="172" cm="1">
        <f t="array" ref="AI896">IFERROR(--('Input| Projects'!$AS896="Yes")*_xlfn.SWITCH('Input| Overheads'!$C$50,"Direct costs",'Calc| Overheads Allocation'!E$8*S896,"Internal labour",'Calc| Overheads Allocation'!E$8*S896*'Input| Projects'!$AO896,"DNSP defined",'Calc| Overheads Allocation'!E$78*'Input| Projects'!$AV896,0),0)</f>
        <v>0</v>
      </c>
      <c r="AJ896" s="172" cm="1">
        <f t="array" ref="AJ896">IFERROR(--('Input| Projects'!$AS896="Yes")*_xlfn.SWITCH('Input| Overheads'!$C$50,"Direct costs",'Calc| Overheads Allocation'!F$8*T896,"Internal labour",'Calc| Overheads Allocation'!F$8*T896*'Input| Projects'!$AO896,"DNSP defined",'Calc| Overheads Allocation'!F$78*'Input| Projects'!$AV896,0),0)</f>
        <v>0</v>
      </c>
      <c r="AK896" s="172" cm="1">
        <f t="array" ref="AK896">IFERROR(--('Input| Projects'!$AS896="Yes")*_xlfn.SWITCH('Input| Overheads'!$C$50,"Direct costs",'Calc| Overheads Allocation'!G$8*U896,"Internal labour",'Calc| Overheads Allocation'!G$8*U896*'Input| Projects'!$AO896,"DNSP defined",'Calc| Overheads Allocation'!G$78*'Input| Projects'!$AV896,0),0)</f>
        <v>0</v>
      </c>
      <c r="AL896" s="172" cm="1">
        <f t="array" ref="AL896">IFERROR(--('Input| Projects'!$AS896="Yes")*_xlfn.SWITCH('Input| Overheads'!$C$50,"Direct costs",'Calc| Overheads Allocation'!H$8*V896,"Internal labour",'Calc| Overheads Allocation'!H$8*V896*'Input| Projects'!$AO896,"DNSP defined",'Calc| Overheads Allocation'!H$78*'Input| Projects'!$AV896,0),0)</f>
        <v>0</v>
      </c>
      <c r="AM896" s="172" cm="1">
        <f t="array" ref="AM896">IFERROR(--('Input| Projects'!$AS896="Yes")*_xlfn.SWITCH('Input| Overheads'!$C$50,"Direct costs",'Calc| Overheads Allocation'!I$8*W896,"Internal labour",'Calc| Overheads Allocation'!I$8*W896*'Input| Projects'!$AO896,"DNSP defined",'Calc| Overheads Allocation'!I$78*'Input| Projects'!$AV896,0),0)</f>
        <v>0</v>
      </c>
      <c r="AN896" s="175"/>
      <c r="AO896" s="172" cm="1">
        <f t="array" ref="AO896">IFERROR(--('Input| Projects'!$AT896="Yes")*_xlfn.SWITCH('Input| Overheads'!$C$50,"Direct costs",'Calc| Overheads Allocation'!C$9*Q896,"Internal labour",'Calc| Overheads Allocation'!C$9*Q896*'Input| Projects'!$AO896,"DNSP defined",'Calc| Overheads Allocation'!C$79*'Input| Projects'!$AW896,0),0)</f>
        <v>0</v>
      </c>
      <c r="AP896" s="172" cm="1">
        <f t="array" ref="AP896">IFERROR(--('Input| Projects'!$AT896="Yes")*_xlfn.SWITCH('Input| Overheads'!$C$50,"Direct costs",'Calc| Overheads Allocation'!D$9*R896,"Internal labour",'Calc| Overheads Allocation'!D$9*R896*'Input| Projects'!$AO896,"DNSP defined",'Calc| Overheads Allocation'!D$79*'Input| Projects'!$AW896,0),0)</f>
        <v>0</v>
      </c>
      <c r="AQ896" s="172" cm="1">
        <f t="array" ref="AQ896">IFERROR(--('Input| Projects'!$AT896="Yes")*_xlfn.SWITCH('Input| Overheads'!$C$50,"Direct costs",'Calc| Overheads Allocation'!E$9*S896,"Internal labour",'Calc| Overheads Allocation'!E$9*S896*'Input| Projects'!$AO896,"DNSP defined",'Calc| Overheads Allocation'!E$79*'Input| Projects'!$AW896,0),0)</f>
        <v>0</v>
      </c>
      <c r="AR896" s="172" cm="1">
        <f t="array" ref="AR896">IFERROR(--('Input| Projects'!$AT896="Yes")*_xlfn.SWITCH('Input| Overheads'!$C$50,"Direct costs",'Calc| Overheads Allocation'!F$9*T896,"Internal labour",'Calc| Overheads Allocation'!F$9*T896*'Input| Projects'!$AO896,"DNSP defined",'Calc| Overheads Allocation'!F$79*'Input| Projects'!$AW896,0),0)</f>
        <v>0</v>
      </c>
      <c r="AS896" s="172" cm="1">
        <f t="array" ref="AS896">IFERROR(--('Input| Projects'!$AT896="Yes")*_xlfn.SWITCH('Input| Overheads'!$C$50,"Direct costs",'Calc| Overheads Allocation'!G$9*U896,"Internal labour",'Calc| Overheads Allocation'!G$9*U896*'Input| Projects'!$AO896,"DNSP defined",'Calc| Overheads Allocation'!G$79*'Input| Projects'!$AW896,0),0)</f>
        <v>0</v>
      </c>
      <c r="AT896" s="172" cm="1">
        <f t="array" ref="AT896">IFERROR(--('Input| Projects'!$AT896="Yes")*_xlfn.SWITCH('Input| Overheads'!$C$50,"Direct costs",'Calc| Overheads Allocation'!H$9*V896,"Internal labour",'Calc| Overheads Allocation'!H$9*V896*'Input| Projects'!$AO896,"DNSP defined",'Calc| Overheads Allocation'!H$79*'Input| Projects'!$AW896,0),0)</f>
        <v>0</v>
      </c>
      <c r="AU896" s="172" cm="1">
        <f t="array" ref="AU896">IFERROR(--('Input| Projects'!$AT896="Yes")*_xlfn.SWITCH('Input| Overheads'!$C$50,"Direct costs",'Calc| Overheads Allocation'!I$9*W896,"Internal labour",'Calc| Overheads Allocation'!I$9*W896*'Input| Projects'!$AO896,"DNSP defined",'Calc| Overheads Allocation'!I$79*'Input| Projects'!$AW896,0),0)</f>
        <v>0</v>
      </c>
      <c r="AV896" s="175"/>
      <c r="AW896" s="172">
        <f t="shared" si="310"/>
        <v>0</v>
      </c>
      <c r="AX896" s="172">
        <f t="shared" si="311"/>
        <v>0</v>
      </c>
      <c r="AY896" s="172">
        <f t="shared" si="312"/>
        <v>0</v>
      </c>
      <c r="AZ896" s="172">
        <f t="shared" si="313"/>
        <v>0</v>
      </c>
      <c r="BA896" s="172">
        <f t="shared" si="314"/>
        <v>0</v>
      </c>
      <c r="BB896" s="172">
        <f t="shared" si="315"/>
        <v>0</v>
      </c>
      <c r="BC896" s="172">
        <f t="shared" si="316"/>
        <v>0</v>
      </c>
      <c r="BD896" s="176"/>
      <c r="BE896" s="172">
        <f t="shared" si="317"/>
        <v>0</v>
      </c>
      <c r="BF896" s="172">
        <f t="shared" si="318"/>
        <v>0</v>
      </c>
      <c r="BG896" s="172">
        <f t="shared" si="319"/>
        <v>0</v>
      </c>
      <c r="BH896" s="172">
        <f t="shared" si="320"/>
        <v>0</v>
      </c>
      <c r="BI896" s="172">
        <f t="shared" si="321"/>
        <v>0</v>
      </c>
      <c r="BJ896" s="172">
        <f t="shared" si="322"/>
        <v>0</v>
      </c>
      <c r="BK896" s="172">
        <f t="shared" si="323"/>
        <v>0</v>
      </c>
      <c r="BL896" s="176"/>
      <c r="BM896" s="172">
        <f t="shared" si="302"/>
        <v>0</v>
      </c>
      <c r="BN896" s="172">
        <f t="shared" si="303"/>
        <v>0</v>
      </c>
      <c r="BO896" s="172">
        <f t="shared" si="304"/>
        <v>0</v>
      </c>
      <c r="BP896" s="172">
        <f t="shared" si="305"/>
        <v>0</v>
      </c>
      <c r="BQ896" s="172">
        <f t="shared" si="306"/>
        <v>0</v>
      </c>
      <c r="BR896" s="172">
        <f t="shared" si="307"/>
        <v>0</v>
      </c>
      <c r="BS896" s="172">
        <f t="shared" si="308"/>
        <v>0</v>
      </c>
      <c r="BT896" s="55"/>
      <c r="BU896" s="158">
        <f>SUMIF('Input| Projects'!$BA$8:$CX$8,RIGHT(BU$9,3),'Input| Projects'!$BA896:$CX896)</f>
        <v>0</v>
      </c>
      <c r="BV896" s="158">
        <f>SUMIF('Input| Projects'!$BA$8:$CX$8,RIGHT(BV$9,3),'Input| Projects'!$BA896:$CX896)</f>
        <v>0</v>
      </c>
      <c r="BW896" s="79" t="str">
        <f t="shared" si="309"/>
        <v/>
      </c>
    </row>
    <row r="897" spans="2:75" x14ac:dyDescent="0.2">
      <c r="B897" s="123">
        <f>IFERROR('Input| Projects'!B897,"")</f>
        <v>888</v>
      </c>
      <c r="C897" s="160" t="str">
        <f>IFERROR(IF('Input| Projects'!C897="","",'Input| Projects'!C897),"")</f>
        <v/>
      </c>
      <c r="D897" s="160" t="str">
        <f>IFERROR(IF('Input| Projects'!D897="","",'Input| Projects'!D897),"")</f>
        <v/>
      </c>
      <c r="E897" s="53"/>
      <c r="F897" s="160" t="str">
        <f>IF(LEN('Input| Projects'!F897)&gt;0,'Input| Projects'!F897,"")</f>
        <v/>
      </c>
      <c r="G897" s="160" t="str">
        <f>IF(LEN('Input| Projects'!G897)&gt;0,'Input| Projects'!G897,"")</f>
        <v/>
      </c>
      <c r="H897" s="10"/>
      <c r="I897" s="194" cm="1">
        <f t="array" ref="I897">IF(LEN($F897)&gt;0,1+IFERROR(SUMPRODUCT(TRANSPOSE('Input| Projects'!$AO897:$AQ897),INDEX('Input| Escalations'!$F$27:$L$29,,MATCH(Q$9,'Input| Escalations'!$F$21:$L$21,0))),0),0)</f>
        <v>0</v>
      </c>
      <c r="J897" s="194" cm="1">
        <f t="array" ref="J897">IF(LEN($F897)&gt;0,1+IFERROR(SUMPRODUCT(TRANSPOSE('Input| Projects'!$AO897:$AQ897),INDEX('Input| Escalations'!$F$27:$L$29,,MATCH(R$9,'Input| Escalations'!$F$21:$L$21,0))),0),0)</f>
        <v>0</v>
      </c>
      <c r="K897" s="194" cm="1">
        <f t="array" ref="K897">IF(LEN($F897)&gt;0,1+IFERROR(SUMPRODUCT(TRANSPOSE('Input| Projects'!$AO897:$AQ897),INDEX('Input| Escalations'!$F$27:$L$29,,MATCH(S$9,'Input| Escalations'!$F$21:$L$21,0))),0),0)</f>
        <v>0</v>
      </c>
      <c r="L897" s="194" cm="1">
        <f t="array" ref="L897">IF(LEN($F897)&gt;0,1+IFERROR(SUMPRODUCT(TRANSPOSE('Input| Projects'!$AO897:$AQ897),INDEX('Input| Escalations'!$F$27:$L$29,,MATCH(T$9,'Input| Escalations'!$F$21:$L$21,0))),0),0)</f>
        <v>0</v>
      </c>
      <c r="M897" s="194" cm="1">
        <f t="array" ref="M897">IF(LEN($F897)&gt;0,1+IFERROR(SUMPRODUCT(TRANSPOSE('Input| Projects'!$AO897:$AQ897),INDEX('Input| Escalations'!$F$27:$L$29,,MATCH(U$9,'Input| Escalations'!$F$21:$L$21,0))),0),0)</f>
        <v>0</v>
      </c>
      <c r="N897" s="194" cm="1">
        <f t="array" ref="N897">IF(LEN($F897)&gt;0,1+IFERROR(SUMPRODUCT(TRANSPOSE('Input| Projects'!$AO897:$AQ897),INDEX('Input| Escalations'!$F$27:$L$29,,MATCH(V$9,'Input| Escalations'!$F$21:$L$21,0))),0),0)</f>
        <v>0</v>
      </c>
      <c r="O897" s="194" cm="1">
        <f t="array" ref="O897">IF(LEN($F897)&gt;0,1+IFERROR(SUMPRODUCT(TRANSPOSE('Input| Projects'!$AO897:$AQ897),INDEX('Input| Escalations'!$F$27:$L$29,,MATCH(W$9,'Input| Escalations'!$F$21:$L$21,0))),0),0)</f>
        <v>0</v>
      </c>
      <c r="P897" s="10"/>
      <c r="Q897" s="172">
        <f>IFERROR(IF(ISNUMBER(FIND("decision",'Input| Setup'!$F$6)),'Input| Projects'!Y897,'Input| Projects'!I897)*'Input| Escalations'!$I$17*I897,0)</f>
        <v>0</v>
      </c>
      <c r="R897" s="172">
        <f>IFERROR(IF(ISNUMBER(FIND("decision",'Input| Setup'!$F$6)),'Input| Projects'!Z897,'Input| Projects'!J897)*'Input| Escalations'!$I$17*J897,0)</f>
        <v>0</v>
      </c>
      <c r="S897" s="172">
        <f>IFERROR(IF(ISNUMBER(FIND("decision",'Input| Setup'!$F$6)),'Input| Projects'!AA897,'Input| Projects'!K897)*'Input| Escalations'!$I$17*K897,0)</f>
        <v>0</v>
      </c>
      <c r="T897" s="172">
        <f>IFERROR(IF(ISNUMBER(FIND("decision",'Input| Setup'!$F$6)),'Input| Projects'!AB897,'Input| Projects'!L897)*'Input| Escalations'!$I$17*L897,0)</f>
        <v>0</v>
      </c>
      <c r="U897" s="172">
        <f>IFERROR(IF(ISNUMBER(FIND("decision",'Input| Setup'!$F$6)),'Input| Projects'!AC897,'Input| Projects'!M897)*'Input| Escalations'!$I$17*M897,0)</f>
        <v>0</v>
      </c>
      <c r="V897" s="172">
        <f>IFERROR(IF(ISNUMBER(FIND("decision",'Input| Setup'!$F$6)),'Input| Projects'!AD897,'Input| Projects'!N897)*'Input| Escalations'!$I$17*N897,0)</f>
        <v>0</v>
      </c>
      <c r="W897" s="172">
        <f>IFERROR(IF(ISNUMBER(FIND("decision",'Input| Setup'!$F$6)),'Input| Projects'!AE897,'Input| Projects'!O897)*'Input| Escalations'!$I$17*O897,0)</f>
        <v>0</v>
      </c>
      <c r="X897" s="175"/>
      <c r="Y897" s="172">
        <f>IF(ISNUMBER(FIND("decision",'Input| Setup'!$F$6)),'Input| Projects'!AG897,'Input| Projects'!Q897)*I897*'Input| Escalations'!$I$17</f>
        <v>0</v>
      </c>
      <c r="Z897" s="172">
        <f>IF(ISNUMBER(FIND("decision",'Input| Setup'!$F$6)),'Input| Projects'!AH897,'Input| Projects'!R897)*J897*'Input| Escalations'!$I$17</f>
        <v>0</v>
      </c>
      <c r="AA897" s="172">
        <f>IF(ISNUMBER(FIND("decision",'Input| Setup'!$F$6)),'Input| Projects'!AI897,'Input| Projects'!S897)*K897*'Input| Escalations'!$I$17</f>
        <v>0</v>
      </c>
      <c r="AB897" s="172">
        <f>IF(ISNUMBER(FIND("decision",'Input| Setup'!$F$6)),'Input| Projects'!AJ897,'Input| Projects'!T897)*L897*'Input| Escalations'!$I$17</f>
        <v>0</v>
      </c>
      <c r="AC897" s="172">
        <f>IF(ISNUMBER(FIND("decision",'Input| Setup'!$F$6)),'Input| Projects'!AK897,'Input| Projects'!U897)*M897*'Input| Escalations'!$I$17</f>
        <v>0</v>
      </c>
      <c r="AD897" s="172">
        <f>IF(ISNUMBER(FIND("decision",'Input| Setup'!$F$6)),'Input| Projects'!AL897,'Input| Projects'!V897)*N897*'Input| Escalations'!$I$17</f>
        <v>0</v>
      </c>
      <c r="AE897" s="172">
        <f>IF(ISNUMBER(FIND("decision",'Input| Setup'!$F$6)),'Input| Projects'!AM897,'Input| Projects'!W897)*O897*'Input| Escalations'!$I$17</f>
        <v>0</v>
      </c>
      <c r="AF897" s="175"/>
      <c r="AG897" s="172" cm="1">
        <f t="array" ref="AG897">IFERROR(--('Input| Projects'!$AS897="Yes")*_xlfn.SWITCH('Input| Overheads'!$C$50,"Direct costs",'Calc| Overheads Allocation'!C$8*Q897,"Internal labour",'Calc| Overheads Allocation'!C$8*Q897*'Input| Projects'!$AO897,"DNSP defined",'Calc| Overheads Allocation'!C$78*'Input| Projects'!$AV897,0),0)</f>
        <v>0</v>
      </c>
      <c r="AH897" s="172" cm="1">
        <f t="array" ref="AH897">IFERROR(--('Input| Projects'!$AS897="Yes")*_xlfn.SWITCH('Input| Overheads'!$C$50,"Direct costs",'Calc| Overheads Allocation'!D$8*R897,"Internal labour",'Calc| Overheads Allocation'!D$8*R897*'Input| Projects'!$AO897,"DNSP defined",'Calc| Overheads Allocation'!D$78*'Input| Projects'!$AV897,0),0)</f>
        <v>0</v>
      </c>
      <c r="AI897" s="172" cm="1">
        <f t="array" ref="AI897">IFERROR(--('Input| Projects'!$AS897="Yes")*_xlfn.SWITCH('Input| Overheads'!$C$50,"Direct costs",'Calc| Overheads Allocation'!E$8*S897,"Internal labour",'Calc| Overheads Allocation'!E$8*S897*'Input| Projects'!$AO897,"DNSP defined",'Calc| Overheads Allocation'!E$78*'Input| Projects'!$AV897,0),0)</f>
        <v>0</v>
      </c>
      <c r="AJ897" s="172" cm="1">
        <f t="array" ref="AJ897">IFERROR(--('Input| Projects'!$AS897="Yes")*_xlfn.SWITCH('Input| Overheads'!$C$50,"Direct costs",'Calc| Overheads Allocation'!F$8*T897,"Internal labour",'Calc| Overheads Allocation'!F$8*T897*'Input| Projects'!$AO897,"DNSP defined",'Calc| Overheads Allocation'!F$78*'Input| Projects'!$AV897,0),0)</f>
        <v>0</v>
      </c>
      <c r="AK897" s="172" cm="1">
        <f t="array" ref="AK897">IFERROR(--('Input| Projects'!$AS897="Yes")*_xlfn.SWITCH('Input| Overheads'!$C$50,"Direct costs",'Calc| Overheads Allocation'!G$8*U897,"Internal labour",'Calc| Overheads Allocation'!G$8*U897*'Input| Projects'!$AO897,"DNSP defined",'Calc| Overheads Allocation'!G$78*'Input| Projects'!$AV897,0),0)</f>
        <v>0</v>
      </c>
      <c r="AL897" s="172" cm="1">
        <f t="array" ref="AL897">IFERROR(--('Input| Projects'!$AS897="Yes")*_xlfn.SWITCH('Input| Overheads'!$C$50,"Direct costs",'Calc| Overheads Allocation'!H$8*V897,"Internal labour",'Calc| Overheads Allocation'!H$8*V897*'Input| Projects'!$AO897,"DNSP defined",'Calc| Overheads Allocation'!H$78*'Input| Projects'!$AV897,0),0)</f>
        <v>0</v>
      </c>
      <c r="AM897" s="172" cm="1">
        <f t="array" ref="AM897">IFERROR(--('Input| Projects'!$AS897="Yes")*_xlfn.SWITCH('Input| Overheads'!$C$50,"Direct costs",'Calc| Overheads Allocation'!I$8*W897,"Internal labour",'Calc| Overheads Allocation'!I$8*W897*'Input| Projects'!$AO897,"DNSP defined",'Calc| Overheads Allocation'!I$78*'Input| Projects'!$AV897,0),0)</f>
        <v>0</v>
      </c>
      <c r="AN897" s="175"/>
      <c r="AO897" s="172" cm="1">
        <f t="array" ref="AO897">IFERROR(--('Input| Projects'!$AT897="Yes")*_xlfn.SWITCH('Input| Overheads'!$C$50,"Direct costs",'Calc| Overheads Allocation'!C$9*Q897,"Internal labour",'Calc| Overheads Allocation'!C$9*Q897*'Input| Projects'!$AO897,"DNSP defined",'Calc| Overheads Allocation'!C$79*'Input| Projects'!$AW897,0),0)</f>
        <v>0</v>
      </c>
      <c r="AP897" s="172" cm="1">
        <f t="array" ref="AP897">IFERROR(--('Input| Projects'!$AT897="Yes")*_xlfn.SWITCH('Input| Overheads'!$C$50,"Direct costs",'Calc| Overheads Allocation'!D$9*R897,"Internal labour",'Calc| Overheads Allocation'!D$9*R897*'Input| Projects'!$AO897,"DNSP defined",'Calc| Overheads Allocation'!D$79*'Input| Projects'!$AW897,0),0)</f>
        <v>0</v>
      </c>
      <c r="AQ897" s="172" cm="1">
        <f t="array" ref="AQ897">IFERROR(--('Input| Projects'!$AT897="Yes")*_xlfn.SWITCH('Input| Overheads'!$C$50,"Direct costs",'Calc| Overheads Allocation'!E$9*S897,"Internal labour",'Calc| Overheads Allocation'!E$9*S897*'Input| Projects'!$AO897,"DNSP defined",'Calc| Overheads Allocation'!E$79*'Input| Projects'!$AW897,0),0)</f>
        <v>0</v>
      </c>
      <c r="AR897" s="172" cm="1">
        <f t="array" ref="AR897">IFERROR(--('Input| Projects'!$AT897="Yes")*_xlfn.SWITCH('Input| Overheads'!$C$50,"Direct costs",'Calc| Overheads Allocation'!F$9*T897,"Internal labour",'Calc| Overheads Allocation'!F$9*T897*'Input| Projects'!$AO897,"DNSP defined",'Calc| Overheads Allocation'!F$79*'Input| Projects'!$AW897,0),0)</f>
        <v>0</v>
      </c>
      <c r="AS897" s="172" cm="1">
        <f t="array" ref="AS897">IFERROR(--('Input| Projects'!$AT897="Yes")*_xlfn.SWITCH('Input| Overheads'!$C$50,"Direct costs",'Calc| Overheads Allocation'!G$9*U897,"Internal labour",'Calc| Overheads Allocation'!G$9*U897*'Input| Projects'!$AO897,"DNSP defined",'Calc| Overheads Allocation'!G$79*'Input| Projects'!$AW897,0),0)</f>
        <v>0</v>
      </c>
      <c r="AT897" s="172" cm="1">
        <f t="array" ref="AT897">IFERROR(--('Input| Projects'!$AT897="Yes")*_xlfn.SWITCH('Input| Overheads'!$C$50,"Direct costs",'Calc| Overheads Allocation'!H$9*V897,"Internal labour",'Calc| Overheads Allocation'!H$9*V897*'Input| Projects'!$AO897,"DNSP defined",'Calc| Overheads Allocation'!H$79*'Input| Projects'!$AW897,0),0)</f>
        <v>0</v>
      </c>
      <c r="AU897" s="172" cm="1">
        <f t="array" ref="AU897">IFERROR(--('Input| Projects'!$AT897="Yes")*_xlfn.SWITCH('Input| Overheads'!$C$50,"Direct costs",'Calc| Overheads Allocation'!I$9*W897,"Internal labour",'Calc| Overheads Allocation'!I$9*W897*'Input| Projects'!$AO897,"DNSP defined",'Calc| Overheads Allocation'!I$79*'Input| Projects'!$AW897,0),0)</f>
        <v>0</v>
      </c>
      <c r="AV897" s="175"/>
      <c r="AW897" s="172">
        <f t="shared" si="310"/>
        <v>0</v>
      </c>
      <c r="AX897" s="172">
        <f t="shared" si="311"/>
        <v>0</v>
      </c>
      <c r="AY897" s="172">
        <f t="shared" si="312"/>
        <v>0</v>
      </c>
      <c r="AZ897" s="172">
        <f t="shared" si="313"/>
        <v>0</v>
      </c>
      <c r="BA897" s="172">
        <f t="shared" si="314"/>
        <v>0</v>
      </c>
      <c r="BB897" s="172">
        <f t="shared" si="315"/>
        <v>0</v>
      </c>
      <c r="BC897" s="172">
        <f t="shared" si="316"/>
        <v>0</v>
      </c>
      <c r="BD897" s="176"/>
      <c r="BE897" s="172">
        <f t="shared" si="317"/>
        <v>0</v>
      </c>
      <c r="BF897" s="172">
        <f t="shared" si="318"/>
        <v>0</v>
      </c>
      <c r="BG897" s="172">
        <f t="shared" si="319"/>
        <v>0</v>
      </c>
      <c r="BH897" s="172">
        <f t="shared" si="320"/>
        <v>0</v>
      </c>
      <c r="BI897" s="172">
        <f t="shared" si="321"/>
        <v>0</v>
      </c>
      <c r="BJ897" s="172">
        <f t="shared" si="322"/>
        <v>0</v>
      </c>
      <c r="BK897" s="172">
        <f t="shared" si="323"/>
        <v>0</v>
      </c>
      <c r="BL897" s="176"/>
      <c r="BM897" s="172">
        <f t="shared" si="302"/>
        <v>0</v>
      </c>
      <c r="BN897" s="172">
        <f t="shared" si="303"/>
        <v>0</v>
      </c>
      <c r="BO897" s="172">
        <f t="shared" si="304"/>
        <v>0</v>
      </c>
      <c r="BP897" s="172">
        <f t="shared" si="305"/>
        <v>0</v>
      </c>
      <c r="BQ897" s="172">
        <f t="shared" si="306"/>
        <v>0</v>
      </c>
      <c r="BR897" s="172">
        <f t="shared" si="307"/>
        <v>0</v>
      </c>
      <c r="BS897" s="172">
        <f t="shared" si="308"/>
        <v>0</v>
      </c>
      <c r="BT897" s="55"/>
      <c r="BU897" s="158">
        <f>SUMIF('Input| Projects'!$BA$8:$CX$8,RIGHT(BU$9,3),'Input| Projects'!$BA897:$CX897)</f>
        <v>0</v>
      </c>
      <c r="BV897" s="158">
        <f>SUMIF('Input| Projects'!$BA$8:$CX$8,RIGHT(BV$9,3),'Input| Projects'!$BA897:$CX897)</f>
        <v>0</v>
      </c>
      <c r="BW897" s="79" t="str">
        <f t="shared" si="309"/>
        <v/>
      </c>
    </row>
    <row r="898" spans="2:75" x14ac:dyDescent="0.2">
      <c r="B898" s="123">
        <f>IFERROR('Input| Projects'!B898,"")</f>
        <v>889</v>
      </c>
      <c r="C898" s="160" t="str">
        <f>IFERROR(IF('Input| Projects'!C898="","",'Input| Projects'!C898),"")</f>
        <v/>
      </c>
      <c r="D898" s="160" t="str">
        <f>IFERROR(IF('Input| Projects'!D898="","",'Input| Projects'!D898),"")</f>
        <v/>
      </c>
      <c r="E898" s="53"/>
      <c r="F898" s="160" t="str">
        <f>IF(LEN('Input| Projects'!F898)&gt;0,'Input| Projects'!F898,"")</f>
        <v/>
      </c>
      <c r="G898" s="160" t="str">
        <f>IF(LEN('Input| Projects'!G898)&gt;0,'Input| Projects'!G898,"")</f>
        <v/>
      </c>
      <c r="H898" s="10"/>
      <c r="I898" s="194" cm="1">
        <f t="array" ref="I898">IF(LEN($F898)&gt;0,1+IFERROR(SUMPRODUCT(TRANSPOSE('Input| Projects'!$AO898:$AQ898),INDEX('Input| Escalations'!$F$27:$L$29,,MATCH(Q$9,'Input| Escalations'!$F$21:$L$21,0))),0),0)</f>
        <v>0</v>
      </c>
      <c r="J898" s="194" cm="1">
        <f t="array" ref="J898">IF(LEN($F898)&gt;0,1+IFERROR(SUMPRODUCT(TRANSPOSE('Input| Projects'!$AO898:$AQ898),INDEX('Input| Escalations'!$F$27:$L$29,,MATCH(R$9,'Input| Escalations'!$F$21:$L$21,0))),0),0)</f>
        <v>0</v>
      </c>
      <c r="K898" s="194" cm="1">
        <f t="array" ref="K898">IF(LEN($F898)&gt;0,1+IFERROR(SUMPRODUCT(TRANSPOSE('Input| Projects'!$AO898:$AQ898),INDEX('Input| Escalations'!$F$27:$L$29,,MATCH(S$9,'Input| Escalations'!$F$21:$L$21,0))),0),0)</f>
        <v>0</v>
      </c>
      <c r="L898" s="194" cm="1">
        <f t="array" ref="L898">IF(LEN($F898)&gt;0,1+IFERROR(SUMPRODUCT(TRANSPOSE('Input| Projects'!$AO898:$AQ898),INDEX('Input| Escalations'!$F$27:$L$29,,MATCH(T$9,'Input| Escalations'!$F$21:$L$21,0))),0),0)</f>
        <v>0</v>
      </c>
      <c r="M898" s="194" cm="1">
        <f t="array" ref="M898">IF(LEN($F898)&gt;0,1+IFERROR(SUMPRODUCT(TRANSPOSE('Input| Projects'!$AO898:$AQ898),INDEX('Input| Escalations'!$F$27:$L$29,,MATCH(U$9,'Input| Escalations'!$F$21:$L$21,0))),0),0)</f>
        <v>0</v>
      </c>
      <c r="N898" s="194" cm="1">
        <f t="array" ref="N898">IF(LEN($F898)&gt;0,1+IFERROR(SUMPRODUCT(TRANSPOSE('Input| Projects'!$AO898:$AQ898),INDEX('Input| Escalations'!$F$27:$L$29,,MATCH(V$9,'Input| Escalations'!$F$21:$L$21,0))),0),0)</f>
        <v>0</v>
      </c>
      <c r="O898" s="194" cm="1">
        <f t="array" ref="O898">IF(LEN($F898)&gt;0,1+IFERROR(SUMPRODUCT(TRANSPOSE('Input| Projects'!$AO898:$AQ898),INDEX('Input| Escalations'!$F$27:$L$29,,MATCH(W$9,'Input| Escalations'!$F$21:$L$21,0))),0),0)</f>
        <v>0</v>
      </c>
      <c r="P898" s="10"/>
      <c r="Q898" s="172">
        <f>IFERROR(IF(ISNUMBER(FIND("decision",'Input| Setup'!$F$6)),'Input| Projects'!Y898,'Input| Projects'!I898)*'Input| Escalations'!$I$17*I898,0)</f>
        <v>0</v>
      </c>
      <c r="R898" s="172">
        <f>IFERROR(IF(ISNUMBER(FIND("decision",'Input| Setup'!$F$6)),'Input| Projects'!Z898,'Input| Projects'!J898)*'Input| Escalations'!$I$17*J898,0)</f>
        <v>0</v>
      </c>
      <c r="S898" s="172">
        <f>IFERROR(IF(ISNUMBER(FIND("decision",'Input| Setup'!$F$6)),'Input| Projects'!AA898,'Input| Projects'!K898)*'Input| Escalations'!$I$17*K898,0)</f>
        <v>0</v>
      </c>
      <c r="T898" s="172">
        <f>IFERROR(IF(ISNUMBER(FIND("decision",'Input| Setup'!$F$6)),'Input| Projects'!AB898,'Input| Projects'!L898)*'Input| Escalations'!$I$17*L898,0)</f>
        <v>0</v>
      </c>
      <c r="U898" s="172">
        <f>IFERROR(IF(ISNUMBER(FIND("decision",'Input| Setup'!$F$6)),'Input| Projects'!AC898,'Input| Projects'!M898)*'Input| Escalations'!$I$17*M898,0)</f>
        <v>0</v>
      </c>
      <c r="V898" s="172">
        <f>IFERROR(IF(ISNUMBER(FIND("decision",'Input| Setup'!$F$6)),'Input| Projects'!AD898,'Input| Projects'!N898)*'Input| Escalations'!$I$17*N898,0)</f>
        <v>0</v>
      </c>
      <c r="W898" s="172">
        <f>IFERROR(IF(ISNUMBER(FIND("decision",'Input| Setup'!$F$6)),'Input| Projects'!AE898,'Input| Projects'!O898)*'Input| Escalations'!$I$17*O898,0)</f>
        <v>0</v>
      </c>
      <c r="X898" s="175"/>
      <c r="Y898" s="172">
        <f>IF(ISNUMBER(FIND("decision",'Input| Setup'!$F$6)),'Input| Projects'!AG898,'Input| Projects'!Q898)*I898*'Input| Escalations'!$I$17</f>
        <v>0</v>
      </c>
      <c r="Z898" s="172">
        <f>IF(ISNUMBER(FIND("decision",'Input| Setup'!$F$6)),'Input| Projects'!AH898,'Input| Projects'!R898)*J898*'Input| Escalations'!$I$17</f>
        <v>0</v>
      </c>
      <c r="AA898" s="172">
        <f>IF(ISNUMBER(FIND("decision",'Input| Setup'!$F$6)),'Input| Projects'!AI898,'Input| Projects'!S898)*K898*'Input| Escalations'!$I$17</f>
        <v>0</v>
      </c>
      <c r="AB898" s="172">
        <f>IF(ISNUMBER(FIND("decision",'Input| Setup'!$F$6)),'Input| Projects'!AJ898,'Input| Projects'!T898)*L898*'Input| Escalations'!$I$17</f>
        <v>0</v>
      </c>
      <c r="AC898" s="172">
        <f>IF(ISNUMBER(FIND("decision",'Input| Setup'!$F$6)),'Input| Projects'!AK898,'Input| Projects'!U898)*M898*'Input| Escalations'!$I$17</f>
        <v>0</v>
      </c>
      <c r="AD898" s="172">
        <f>IF(ISNUMBER(FIND("decision",'Input| Setup'!$F$6)),'Input| Projects'!AL898,'Input| Projects'!V898)*N898*'Input| Escalations'!$I$17</f>
        <v>0</v>
      </c>
      <c r="AE898" s="172">
        <f>IF(ISNUMBER(FIND("decision",'Input| Setup'!$F$6)),'Input| Projects'!AM898,'Input| Projects'!W898)*O898*'Input| Escalations'!$I$17</f>
        <v>0</v>
      </c>
      <c r="AF898" s="175"/>
      <c r="AG898" s="172" cm="1">
        <f t="array" ref="AG898">IFERROR(--('Input| Projects'!$AS898="Yes")*_xlfn.SWITCH('Input| Overheads'!$C$50,"Direct costs",'Calc| Overheads Allocation'!C$8*Q898,"Internal labour",'Calc| Overheads Allocation'!C$8*Q898*'Input| Projects'!$AO898,"DNSP defined",'Calc| Overheads Allocation'!C$78*'Input| Projects'!$AV898,0),0)</f>
        <v>0</v>
      </c>
      <c r="AH898" s="172" cm="1">
        <f t="array" ref="AH898">IFERROR(--('Input| Projects'!$AS898="Yes")*_xlfn.SWITCH('Input| Overheads'!$C$50,"Direct costs",'Calc| Overheads Allocation'!D$8*R898,"Internal labour",'Calc| Overheads Allocation'!D$8*R898*'Input| Projects'!$AO898,"DNSP defined",'Calc| Overheads Allocation'!D$78*'Input| Projects'!$AV898,0),0)</f>
        <v>0</v>
      </c>
      <c r="AI898" s="172" cm="1">
        <f t="array" ref="AI898">IFERROR(--('Input| Projects'!$AS898="Yes")*_xlfn.SWITCH('Input| Overheads'!$C$50,"Direct costs",'Calc| Overheads Allocation'!E$8*S898,"Internal labour",'Calc| Overheads Allocation'!E$8*S898*'Input| Projects'!$AO898,"DNSP defined",'Calc| Overheads Allocation'!E$78*'Input| Projects'!$AV898,0),0)</f>
        <v>0</v>
      </c>
      <c r="AJ898" s="172" cm="1">
        <f t="array" ref="AJ898">IFERROR(--('Input| Projects'!$AS898="Yes")*_xlfn.SWITCH('Input| Overheads'!$C$50,"Direct costs",'Calc| Overheads Allocation'!F$8*T898,"Internal labour",'Calc| Overheads Allocation'!F$8*T898*'Input| Projects'!$AO898,"DNSP defined",'Calc| Overheads Allocation'!F$78*'Input| Projects'!$AV898,0),0)</f>
        <v>0</v>
      </c>
      <c r="AK898" s="172" cm="1">
        <f t="array" ref="AK898">IFERROR(--('Input| Projects'!$AS898="Yes")*_xlfn.SWITCH('Input| Overheads'!$C$50,"Direct costs",'Calc| Overheads Allocation'!G$8*U898,"Internal labour",'Calc| Overheads Allocation'!G$8*U898*'Input| Projects'!$AO898,"DNSP defined",'Calc| Overheads Allocation'!G$78*'Input| Projects'!$AV898,0),0)</f>
        <v>0</v>
      </c>
      <c r="AL898" s="172" cm="1">
        <f t="array" ref="AL898">IFERROR(--('Input| Projects'!$AS898="Yes")*_xlfn.SWITCH('Input| Overheads'!$C$50,"Direct costs",'Calc| Overheads Allocation'!H$8*V898,"Internal labour",'Calc| Overheads Allocation'!H$8*V898*'Input| Projects'!$AO898,"DNSP defined",'Calc| Overheads Allocation'!H$78*'Input| Projects'!$AV898,0),0)</f>
        <v>0</v>
      </c>
      <c r="AM898" s="172" cm="1">
        <f t="array" ref="AM898">IFERROR(--('Input| Projects'!$AS898="Yes")*_xlfn.SWITCH('Input| Overheads'!$C$50,"Direct costs",'Calc| Overheads Allocation'!I$8*W898,"Internal labour",'Calc| Overheads Allocation'!I$8*W898*'Input| Projects'!$AO898,"DNSP defined",'Calc| Overheads Allocation'!I$78*'Input| Projects'!$AV898,0),0)</f>
        <v>0</v>
      </c>
      <c r="AN898" s="175"/>
      <c r="AO898" s="172" cm="1">
        <f t="array" ref="AO898">IFERROR(--('Input| Projects'!$AT898="Yes")*_xlfn.SWITCH('Input| Overheads'!$C$50,"Direct costs",'Calc| Overheads Allocation'!C$9*Q898,"Internal labour",'Calc| Overheads Allocation'!C$9*Q898*'Input| Projects'!$AO898,"DNSP defined",'Calc| Overheads Allocation'!C$79*'Input| Projects'!$AW898,0),0)</f>
        <v>0</v>
      </c>
      <c r="AP898" s="172" cm="1">
        <f t="array" ref="AP898">IFERROR(--('Input| Projects'!$AT898="Yes")*_xlfn.SWITCH('Input| Overheads'!$C$50,"Direct costs",'Calc| Overheads Allocation'!D$9*R898,"Internal labour",'Calc| Overheads Allocation'!D$9*R898*'Input| Projects'!$AO898,"DNSP defined",'Calc| Overheads Allocation'!D$79*'Input| Projects'!$AW898,0),0)</f>
        <v>0</v>
      </c>
      <c r="AQ898" s="172" cm="1">
        <f t="array" ref="AQ898">IFERROR(--('Input| Projects'!$AT898="Yes")*_xlfn.SWITCH('Input| Overheads'!$C$50,"Direct costs",'Calc| Overheads Allocation'!E$9*S898,"Internal labour",'Calc| Overheads Allocation'!E$9*S898*'Input| Projects'!$AO898,"DNSP defined",'Calc| Overheads Allocation'!E$79*'Input| Projects'!$AW898,0),0)</f>
        <v>0</v>
      </c>
      <c r="AR898" s="172" cm="1">
        <f t="array" ref="AR898">IFERROR(--('Input| Projects'!$AT898="Yes")*_xlfn.SWITCH('Input| Overheads'!$C$50,"Direct costs",'Calc| Overheads Allocation'!F$9*T898,"Internal labour",'Calc| Overheads Allocation'!F$9*T898*'Input| Projects'!$AO898,"DNSP defined",'Calc| Overheads Allocation'!F$79*'Input| Projects'!$AW898,0),0)</f>
        <v>0</v>
      </c>
      <c r="AS898" s="172" cm="1">
        <f t="array" ref="AS898">IFERROR(--('Input| Projects'!$AT898="Yes")*_xlfn.SWITCH('Input| Overheads'!$C$50,"Direct costs",'Calc| Overheads Allocation'!G$9*U898,"Internal labour",'Calc| Overheads Allocation'!G$9*U898*'Input| Projects'!$AO898,"DNSP defined",'Calc| Overheads Allocation'!G$79*'Input| Projects'!$AW898,0),0)</f>
        <v>0</v>
      </c>
      <c r="AT898" s="172" cm="1">
        <f t="array" ref="AT898">IFERROR(--('Input| Projects'!$AT898="Yes")*_xlfn.SWITCH('Input| Overheads'!$C$50,"Direct costs",'Calc| Overheads Allocation'!H$9*V898,"Internal labour",'Calc| Overheads Allocation'!H$9*V898*'Input| Projects'!$AO898,"DNSP defined",'Calc| Overheads Allocation'!H$79*'Input| Projects'!$AW898,0),0)</f>
        <v>0</v>
      </c>
      <c r="AU898" s="172" cm="1">
        <f t="array" ref="AU898">IFERROR(--('Input| Projects'!$AT898="Yes")*_xlfn.SWITCH('Input| Overheads'!$C$50,"Direct costs",'Calc| Overheads Allocation'!I$9*W898,"Internal labour",'Calc| Overheads Allocation'!I$9*W898*'Input| Projects'!$AO898,"DNSP defined",'Calc| Overheads Allocation'!I$79*'Input| Projects'!$AW898,0),0)</f>
        <v>0</v>
      </c>
      <c r="AV898" s="175"/>
      <c r="AW898" s="172">
        <f t="shared" si="310"/>
        <v>0</v>
      </c>
      <c r="AX898" s="172">
        <f t="shared" si="311"/>
        <v>0</v>
      </c>
      <c r="AY898" s="172">
        <f t="shared" si="312"/>
        <v>0</v>
      </c>
      <c r="AZ898" s="172">
        <f t="shared" si="313"/>
        <v>0</v>
      </c>
      <c r="BA898" s="172">
        <f t="shared" si="314"/>
        <v>0</v>
      </c>
      <c r="BB898" s="172">
        <f t="shared" si="315"/>
        <v>0</v>
      </c>
      <c r="BC898" s="172">
        <f t="shared" si="316"/>
        <v>0</v>
      </c>
      <c r="BD898" s="176"/>
      <c r="BE898" s="172">
        <f t="shared" si="317"/>
        <v>0</v>
      </c>
      <c r="BF898" s="172">
        <f t="shared" si="318"/>
        <v>0</v>
      </c>
      <c r="BG898" s="172">
        <f t="shared" si="319"/>
        <v>0</v>
      </c>
      <c r="BH898" s="172">
        <f t="shared" si="320"/>
        <v>0</v>
      </c>
      <c r="BI898" s="172">
        <f t="shared" si="321"/>
        <v>0</v>
      </c>
      <c r="BJ898" s="172">
        <f t="shared" si="322"/>
        <v>0</v>
      </c>
      <c r="BK898" s="172">
        <f t="shared" si="323"/>
        <v>0</v>
      </c>
      <c r="BL898" s="176"/>
      <c r="BM898" s="172">
        <f t="shared" si="302"/>
        <v>0</v>
      </c>
      <c r="BN898" s="172">
        <f t="shared" si="303"/>
        <v>0</v>
      </c>
      <c r="BO898" s="172">
        <f t="shared" si="304"/>
        <v>0</v>
      </c>
      <c r="BP898" s="172">
        <f t="shared" si="305"/>
        <v>0</v>
      </c>
      <c r="BQ898" s="172">
        <f t="shared" si="306"/>
        <v>0</v>
      </c>
      <c r="BR898" s="172">
        <f t="shared" si="307"/>
        <v>0</v>
      </c>
      <c r="BS898" s="172">
        <f t="shared" si="308"/>
        <v>0</v>
      </c>
      <c r="BT898" s="55"/>
      <c r="BU898" s="158">
        <f>SUMIF('Input| Projects'!$BA$8:$CX$8,RIGHT(BU$9,3),'Input| Projects'!$BA898:$CX898)</f>
        <v>0</v>
      </c>
      <c r="BV898" s="158">
        <f>SUMIF('Input| Projects'!$BA$8:$CX$8,RIGHT(BV$9,3),'Input| Projects'!$BA898:$CX898)</f>
        <v>0</v>
      </c>
      <c r="BW898" s="79" t="str">
        <f t="shared" si="309"/>
        <v/>
      </c>
    </row>
    <row r="899" spans="2:75" x14ac:dyDescent="0.2">
      <c r="B899" s="123">
        <f>IFERROR('Input| Projects'!B899,"")</f>
        <v>890</v>
      </c>
      <c r="C899" s="160" t="str">
        <f>IFERROR(IF('Input| Projects'!C899="","",'Input| Projects'!C899),"")</f>
        <v/>
      </c>
      <c r="D899" s="160" t="str">
        <f>IFERROR(IF('Input| Projects'!D899="","",'Input| Projects'!D899),"")</f>
        <v/>
      </c>
      <c r="E899" s="53"/>
      <c r="F899" s="160" t="str">
        <f>IF(LEN('Input| Projects'!F899)&gt;0,'Input| Projects'!F899,"")</f>
        <v/>
      </c>
      <c r="G899" s="160" t="str">
        <f>IF(LEN('Input| Projects'!G899)&gt;0,'Input| Projects'!G899,"")</f>
        <v/>
      </c>
      <c r="H899" s="10"/>
      <c r="I899" s="194" cm="1">
        <f t="array" ref="I899">IF(LEN($F899)&gt;0,1+IFERROR(SUMPRODUCT(TRANSPOSE('Input| Projects'!$AO899:$AQ899),INDEX('Input| Escalations'!$F$27:$L$29,,MATCH(Q$9,'Input| Escalations'!$F$21:$L$21,0))),0),0)</f>
        <v>0</v>
      </c>
      <c r="J899" s="194" cm="1">
        <f t="array" ref="J899">IF(LEN($F899)&gt;0,1+IFERROR(SUMPRODUCT(TRANSPOSE('Input| Projects'!$AO899:$AQ899),INDEX('Input| Escalations'!$F$27:$L$29,,MATCH(R$9,'Input| Escalations'!$F$21:$L$21,0))),0),0)</f>
        <v>0</v>
      </c>
      <c r="K899" s="194" cm="1">
        <f t="array" ref="K899">IF(LEN($F899)&gt;0,1+IFERROR(SUMPRODUCT(TRANSPOSE('Input| Projects'!$AO899:$AQ899),INDEX('Input| Escalations'!$F$27:$L$29,,MATCH(S$9,'Input| Escalations'!$F$21:$L$21,0))),0),0)</f>
        <v>0</v>
      </c>
      <c r="L899" s="194" cm="1">
        <f t="array" ref="L899">IF(LEN($F899)&gt;0,1+IFERROR(SUMPRODUCT(TRANSPOSE('Input| Projects'!$AO899:$AQ899),INDEX('Input| Escalations'!$F$27:$L$29,,MATCH(T$9,'Input| Escalations'!$F$21:$L$21,0))),0),0)</f>
        <v>0</v>
      </c>
      <c r="M899" s="194" cm="1">
        <f t="array" ref="M899">IF(LEN($F899)&gt;0,1+IFERROR(SUMPRODUCT(TRANSPOSE('Input| Projects'!$AO899:$AQ899),INDEX('Input| Escalations'!$F$27:$L$29,,MATCH(U$9,'Input| Escalations'!$F$21:$L$21,0))),0),0)</f>
        <v>0</v>
      </c>
      <c r="N899" s="194" cm="1">
        <f t="array" ref="N899">IF(LEN($F899)&gt;0,1+IFERROR(SUMPRODUCT(TRANSPOSE('Input| Projects'!$AO899:$AQ899),INDEX('Input| Escalations'!$F$27:$L$29,,MATCH(V$9,'Input| Escalations'!$F$21:$L$21,0))),0),0)</f>
        <v>0</v>
      </c>
      <c r="O899" s="194" cm="1">
        <f t="array" ref="O899">IF(LEN($F899)&gt;0,1+IFERROR(SUMPRODUCT(TRANSPOSE('Input| Projects'!$AO899:$AQ899),INDEX('Input| Escalations'!$F$27:$L$29,,MATCH(W$9,'Input| Escalations'!$F$21:$L$21,0))),0),0)</f>
        <v>0</v>
      </c>
      <c r="P899" s="10"/>
      <c r="Q899" s="172">
        <f>IFERROR(IF(ISNUMBER(FIND("decision",'Input| Setup'!$F$6)),'Input| Projects'!Y899,'Input| Projects'!I899)*'Input| Escalations'!$I$17*I899,0)</f>
        <v>0</v>
      </c>
      <c r="R899" s="172">
        <f>IFERROR(IF(ISNUMBER(FIND("decision",'Input| Setup'!$F$6)),'Input| Projects'!Z899,'Input| Projects'!J899)*'Input| Escalations'!$I$17*J899,0)</f>
        <v>0</v>
      </c>
      <c r="S899" s="172">
        <f>IFERROR(IF(ISNUMBER(FIND("decision",'Input| Setup'!$F$6)),'Input| Projects'!AA899,'Input| Projects'!K899)*'Input| Escalations'!$I$17*K899,0)</f>
        <v>0</v>
      </c>
      <c r="T899" s="172">
        <f>IFERROR(IF(ISNUMBER(FIND("decision",'Input| Setup'!$F$6)),'Input| Projects'!AB899,'Input| Projects'!L899)*'Input| Escalations'!$I$17*L899,0)</f>
        <v>0</v>
      </c>
      <c r="U899" s="172">
        <f>IFERROR(IF(ISNUMBER(FIND("decision",'Input| Setup'!$F$6)),'Input| Projects'!AC899,'Input| Projects'!M899)*'Input| Escalations'!$I$17*M899,0)</f>
        <v>0</v>
      </c>
      <c r="V899" s="172">
        <f>IFERROR(IF(ISNUMBER(FIND("decision",'Input| Setup'!$F$6)),'Input| Projects'!AD899,'Input| Projects'!N899)*'Input| Escalations'!$I$17*N899,0)</f>
        <v>0</v>
      </c>
      <c r="W899" s="172">
        <f>IFERROR(IF(ISNUMBER(FIND("decision",'Input| Setup'!$F$6)),'Input| Projects'!AE899,'Input| Projects'!O899)*'Input| Escalations'!$I$17*O899,0)</f>
        <v>0</v>
      </c>
      <c r="X899" s="175"/>
      <c r="Y899" s="172">
        <f>IF(ISNUMBER(FIND("decision",'Input| Setup'!$F$6)),'Input| Projects'!AG899,'Input| Projects'!Q899)*I899*'Input| Escalations'!$I$17</f>
        <v>0</v>
      </c>
      <c r="Z899" s="172">
        <f>IF(ISNUMBER(FIND("decision",'Input| Setup'!$F$6)),'Input| Projects'!AH899,'Input| Projects'!R899)*J899*'Input| Escalations'!$I$17</f>
        <v>0</v>
      </c>
      <c r="AA899" s="172">
        <f>IF(ISNUMBER(FIND("decision",'Input| Setup'!$F$6)),'Input| Projects'!AI899,'Input| Projects'!S899)*K899*'Input| Escalations'!$I$17</f>
        <v>0</v>
      </c>
      <c r="AB899" s="172">
        <f>IF(ISNUMBER(FIND("decision",'Input| Setup'!$F$6)),'Input| Projects'!AJ899,'Input| Projects'!T899)*L899*'Input| Escalations'!$I$17</f>
        <v>0</v>
      </c>
      <c r="AC899" s="172">
        <f>IF(ISNUMBER(FIND("decision",'Input| Setup'!$F$6)),'Input| Projects'!AK899,'Input| Projects'!U899)*M899*'Input| Escalations'!$I$17</f>
        <v>0</v>
      </c>
      <c r="AD899" s="172">
        <f>IF(ISNUMBER(FIND("decision",'Input| Setup'!$F$6)),'Input| Projects'!AL899,'Input| Projects'!V899)*N899*'Input| Escalations'!$I$17</f>
        <v>0</v>
      </c>
      <c r="AE899" s="172">
        <f>IF(ISNUMBER(FIND("decision",'Input| Setup'!$F$6)),'Input| Projects'!AM899,'Input| Projects'!W899)*O899*'Input| Escalations'!$I$17</f>
        <v>0</v>
      </c>
      <c r="AF899" s="175"/>
      <c r="AG899" s="172" cm="1">
        <f t="array" ref="AG899">IFERROR(--('Input| Projects'!$AS899="Yes")*_xlfn.SWITCH('Input| Overheads'!$C$50,"Direct costs",'Calc| Overheads Allocation'!C$8*Q899,"Internal labour",'Calc| Overheads Allocation'!C$8*Q899*'Input| Projects'!$AO899,"DNSP defined",'Calc| Overheads Allocation'!C$78*'Input| Projects'!$AV899,0),0)</f>
        <v>0</v>
      </c>
      <c r="AH899" s="172" cm="1">
        <f t="array" ref="AH899">IFERROR(--('Input| Projects'!$AS899="Yes")*_xlfn.SWITCH('Input| Overheads'!$C$50,"Direct costs",'Calc| Overheads Allocation'!D$8*R899,"Internal labour",'Calc| Overheads Allocation'!D$8*R899*'Input| Projects'!$AO899,"DNSP defined",'Calc| Overheads Allocation'!D$78*'Input| Projects'!$AV899,0),0)</f>
        <v>0</v>
      </c>
      <c r="AI899" s="172" cm="1">
        <f t="array" ref="AI899">IFERROR(--('Input| Projects'!$AS899="Yes")*_xlfn.SWITCH('Input| Overheads'!$C$50,"Direct costs",'Calc| Overheads Allocation'!E$8*S899,"Internal labour",'Calc| Overheads Allocation'!E$8*S899*'Input| Projects'!$AO899,"DNSP defined",'Calc| Overheads Allocation'!E$78*'Input| Projects'!$AV899,0),0)</f>
        <v>0</v>
      </c>
      <c r="AJ899" s="172" cm="1">
        <f t="array" ref="AJ899">IFERROR(--('Input| Projects'!$AS899="Yes")*_xlfn.SWITCH('Input| Overheads'!$C$50,"Direct costs",'Calc| Overheads Allocation'!F$8*T899,"Internal labour",'Calc| Overheads Allocation'!F$8*T899*'Input| Projects'!$AO899,"DNSP defined",'Calc| Overheads Allocation'!F$78*'Input| Projects'!$AV899,0),0)</f>
        <v>0</v>
      </c>
      <c r="AK899" s="172" cm="1">
        <f t="array" ref="AK899">IFERROR(--('Input| Projects'!$AS899="Yes")*_xlfn.SWITCH('Input| Overheads'!$C$50,"Direct costs",'Calc| Overheads Allocation'!G$8*U899,"Internal labour",'Calc| Overheads Allocation'!G$8*U899*'Input| Projects'!$AO899,"DNSP defined",'Calc| Overheads Allocation'!G$78*'Input| Projects'!$AV899,0),0)</f>
        <v>0</v>
      </c>
      <c r="AL899" s="172" cm="1">
        <f t="array" ref="AL899">IFERROR(--('Input| Projects'!$AS899="Yes")*_xlfn.SWITCH('Input| Overheads'!$C$50,"Direct costs",'Calc| Overheads Allocation'!H$8*V899,"Internal labour",'Calc| Overheads Allocation'!H$8*V899*'Input| Projects'!$AO899,"DNSP defined",'Calc| Overheads Allocation'!H$78*'Input| Projects'!$AV899,0),0)</f>
        <v>0</v>
      </c>
      <c r="AM899" s="172" cm="1">
        <f t="array" ref="AM899">IFERROR(--('Input| Projects'!$AS899="Yes")*_xlfn.SWITCH('Input| Overheads'!$C$50,"Direct costs",'Calc| Overheads Allocation'!I$8*W899,"Internal labour",'Calc| Overheads Allocation'!I$8*W899*'Input| Projects'!$AO899,"DNSP defined",'Calc| Overheads Allocation'!I$78*'Input| Projects'!$AV899,0),0)</f>
        <v>0</v>
      </c>
      <c r="AN899" s="175"/>
      <c r="AO899" s="172" cm="1">
        <f t="array" ref="AO899">IFERROR(--('Input| Projects'!$AT899="Yes")*_xlfn.SWITCH('Input| Overheads'!$C$50,"Direct costs",'Calc| Overheads Allocation'!C$9*Q899,"Internal labour",'Calc| Overheads Allocation'!C$9*Q899*'Input| Projects'!$AO899,"DNSP defined",'Calc| Overheads Allocation'!C$79*'Input| Projects'!$AW899,0),0)</f>
        <v>0</v>
      </c>
      <c r="AP899" s="172" cm="1">
        <f t="array" ref="AP899">IFERROR(--('Input| Projects'!$AT899="Yes")*_xlfn.SWITCH('Input| Overheads'!$C$50,"Direct costs",'Calc| Overheads Allocation'!D$9*R899,"Internal labour",'Calc| Overheads Allocation'!D$9*R899*'Input| Projects'!$AO899,"DNSP defined",'Calc| Overheads Allocation'!D$79*'Input| Projects'!$AW899,0),0)</f>
        <v>0</v>
      </c>
      <c r="AQ899" s="172" cm="1">
        <f t="array" ref="AQ899">IFERROR(--('Input| Projects'!$AT899="Yes")*_xlfn.SWITCH('Input| Overheads'!$C$50,"Direct costs",'Calc| Overheads Allocation'!E$9*S899,"Internal labour",'Calc| Overheads Allocation'!E$9*S899*'Input| Projects'!$AO899,"DNSP defined",'Calc| Overheads Allocation'!E$79*'Input| Projects'!$AW899,0),0)</f>
        <v>0</v>
      </c>
      <c r="AR899" s="172" cm="1">
        <f t="array" ref="AR899">IFERROR(--('Input| Projects'!$AT899="Yes")*_xlfn.SWITCH('Input| Overheads'!$C$50,"Direct costs",'Calc| Overheads Allocation'!F$9*T899,"Internal labour",'Calc| Overheads Allocation'!F$9*T899*'Input| Projects'!$AO899,"DNSP defined",'Calc| Overheads Allocation'!F$79*'Input| Projects'!$AW899,0),0)</f>
        <v>0</v>
      </c>
      <c r="AS899" s="172" cm="1">
        <f t="array" ref="AS899">IFERROR(--('Input| Projects'!$AT899="Yes")*_xlfn.SWITCH('Input| Overheads'!$C$50,"Direct costs",'Calc| Overheads Allocation'!G$9*U899,"Internal labour",'Calc| Overheads Allocation'!G$9*U899*'Input| Projects'!$AO899,"DNSP defined",'Calc| Overheads Allocation'!G$79*'Input| Projects'!$AW899,0),0)</f>
        <v>0</v>
      </c>
      <c r="AT899" s="172" cm="1">
        <f t="array" ref="AT899">IFERROR(--('Input| Projects'!$AT899="Yes")*_xlfn.SWITCH('Input| Overheads'!$C$50,"Direct costs",'Calc| Overheads Allocation'!H$9*V899,"Internal labour",'Calc| Overheads Allocation'!H$9*V899*'Input| Projects'!$AO899,"DNSP defined",'Calc| Overheads Allocation'!H$79*'Input| Projects'!$AW899,0),0)</f>
        <v>0</v>
      </c>
      <c r="AU899" s="172" cm="1">
        <f t="array" ref="AU899">IFERROR(--('Input| Projects'!$AT899="Yes")*_xlfn.SWITCH('Input| Overheads'!$C$50,"Direct costs",'Calc| Overheads Allocation'!I$9*W899,"Internal labour",'Calc| Overheads Allocation'!I$9*W899*'Input| Projects'!$AO899,"DNSP defined",'Calc| Overheads Allocation'!I$79*'Input| Projects'!$AW899,0),0)</f>
        <v>0</v>
      </c>
      <c r="AV899" s="175"/>
      <c r="AW899" s="172">
        <f t="shared" si="310"/>
        <v>0</v>
      </c>
      <c r="AX899" s="172">
        <f t="shared" si="311"/>
        <v>0</v>
      </c>
      <c r="AY899" s="172">
        <f t="shared" si="312"/>
        <v>0</v>
      </c>
      <c r="AZ899" s="172">
        <f t="shared" si="313"/>
        <v>0</v>
      </c>
      <c r="BA899" s="172">
        <f t="shared" si="314"/>
        <v>0</v>
      </c>
      <c r="BB899" s="172">
        <f t="shared" si="315"/>
        <v>0</v>
      </c>
      <c r="BC899" s="172">
        <f t="shared" si="316"/>
        <v>0</v>
      </c>
      <c r="BD899" s="176"/>
      <c r="BE899" s="172">
        <f t="shared" si="317"/>
        <v>0</v>
      </c>
      <c r="BF899" s="172">
        <f t="shared" si="318"/>
        <v>0</v>
      </c>
      <c r="BG899" s="172">
        <f t="shared" si="319"/>
        <v>0</v>
      </c>
      <c r="BH899" s="172">
        <f t="shared" si="320"/>
        <v>0</v>
      </c>
      <c r="BI899" s="172">
        <f t="shared" si="321"/>
        <v>0</v>
      </c>
      <c r="BJ899" s="172">
        <f t="shared" si="322"/>
        <v>0</v>
      </c>
      <c r="BK899" s="172">
        <f t="shared" si="323"/>
        <v>0</v>
      </c>
      <c r="BL899" s="176"/>
      <c r="BM899" s="172">
        <f t="shared" si="302"/>
        <v>0</v>
      </c>
      <c r="BN899" s="172">
        <f t="shared" si="303"/>
        <v>0</v>
      </c>
      <c r="BO899" s="172">
        <f t="shared" si="304"/>
        <v>0</v>
      </c>
      <c r="BP899" s="172">
        <f t="shared" si="305"/>
        <v>0</v>
      </c>
      <c r="BQ899" s="172">
        <f t="shared" si="306"/>
        <v>0</v>
      </c>
      <c r="BR899" s="172">
        <f t="shared" si="307"/>
        <v>0</v>
      </c>
      <c r="BS899" s="172">
        <f t="shared" si="308"/>
        <v>0</v>
      </c>
      <c r="BT899" s="55"/>
      <c r="BU899" s="158">
        <f>SUMIF('Input| Projects'!$BA$8:$CX$8,RIGHT(BU$9,3),'Input| Projects'!$BA899:$CX899)</f>
        <v>0</v>
      </c>
      <c r="BV899" s="158">
        <f>SUMIF('Input| Projects'!$BA$8:$CX$8,RIGHT(BV$9,3),'Input| Projects'!$BA899:$CX899)</f>
        <v>0</v>
      </c>
      <c r="BW899" s="79" t="str">
        <f t="shared" si="309"/>
        <v/>
      </c>
    </row>
    <row r="900" spans="2:75" x14ac:dyDescent="0.2">
      <c r="B900" s="123">
        <f>IFERROR('Input| Projects'!B900,"")</f>
        <v>891</v>
      </c>
      <c r="C900" s="160" t="str">
        <f>IFERROR(IF('Input| Projects'!C900="","",'Input| Projects'!C900),"")</f>
        <v/>
      </c>
      <c r="D900" s="160" t="str">
        <f>IFERROR(IF('Input| Projects'!D900="","",'Input| Projects'!D900),"")</f>
        <v/>
      </c>
      <c r="E900" s="53"/>
      <c r="F900" s="160" t="str">
        <f>IF(LEN('Input| Projects'!F900)&gt;0,'Input| Projects'!F900,"")</f>
        <v/>
      </c>
      <c r="G900" s="160" t="str">
        <f>IF(LEN('Input| Projects'!G900)&gt;0,'Input| Projects'!G900,"")</f>
        <v/>
      </c>
      <c r="H900" s="10"/>
      <c r="I900" s="194" cm="1">
        <f t="array" ref="I900">IF(LEN($F900)&gt;0,1+IFERROR(SUMPRODUCT(TRANSPOSE('Input| Projects'!$AO900:$AQ900),INDEX('Input| Escalations'!$F$27:$L$29,,MATCH(Q$9,'Input| Escalations'!$F$21:$L$21,0))),0),0)</f>
        <v>0</v>
      </c>
      <c r="J900" s="194" cm="1">
        <f t="array" ref="J900">IF(LEN($F900)&gt;0,1+IFERROR(SUMPRODUCT(TRANSPOSE('Input| Projects'!$AO900:$AQ900),INDEX('Input| Escalations'!$F$27:$L$29,,MATCH(R$9,'Input| Escalations'!$F$21:$L$21,0))),0),0)</f>
        <v>0</v>
      </c>
      <c r="K900" s="194" cm="1">
        <f t="array" ref="K900">IF(LEN($F900)&gt;0,1+IFERROR(SUMPRODUCT(TRANSPOSE('Input| Projects'!$AO900:$AQ900),INDEX('Input| Escalations'!$F$27:$L$29,,MATCH(S$9,'Input| Escalations'!$F$21:$L$21,0))),0),0)</f>
        <v>0</v>
      </c>
      <c r="L900" s="194" cm="1">
        <f t="array" ref="L900">IF(LEN($F900)&gt;0,1+IFERROR(SUMPRODUCT(TRANSPOSE('Input| Projects'!$AO900:$AQ900),INDEX('Input| Escalations'!$F$27:$L$29,,MATCH(T$9,'Input| Escalations'!$F$21:$L$21,0))),0),0)</f>
        <v>0</v>
      </c>
      <c r="M900" s="194" cm="1">
        <f t="array" ref="M900">IF(LEN($F900)&gt;0,1+IFERROR(SUMPRODUCT(TRANSPOSE('Input| Projects'!$AO900:$AQ900),INDEX('Input| Escalations'!$F$27:$L$29,,MATCH(U$9,'Input| Escalations'!$F$21:$L$21,0))),0),0)</f>
        <v>0</v>
      </c>
      <c r="N900" s="194" cm="1">
        <f t="array" ref="N900">IF(LEN($F900)&gt;0,1+IFERROR(SUMPRODUCT(TRANSPOSE('Input| Projects'!$AO900:$AQ900),INDEX('Input| Escalations'!$F$27:$L$29,,MATCH(V$9,'Input| Escalations'!$F$21:$L$21,0))),0),0)</f>
        <v>0</v>
      </c>
      <c r="O900" s="194" cm="1">
        <f t="array" ref="O900">IF(LEN($F900)&gt;0,1+IFERROR(SUMPRODUCT(TRANSPOSE('Input| Projects'!$AO900:$AQ900),INDEX('Input| Escalations'!$F$27:$L$29,,MATCH(W$9,'Input| Escalations'!$F$21:$L$21,0))),0),0)</f>
        <v>0</v>
      </c>
      <c r="P900" s="10"/>
      <c r="Q900" s="172">
        <f>IFERROR(IF(ISNUMBER(FIND("decision",'Input| Setup'!$F$6)),'Input| Projects'!Y900,'Input| Projects'!I900)*'Input| Escalations'!$I$17*I900,0)</f>
        <v>0</v>
      </c>
      <c r="R900" s="172">
        <f>IFERROR(IF(ISNUMBER(FIND("decision",'Input| Setup'!$F$6)),'Input| Projects'!Z900,'Input| Projects'!J900)*'Input| Escalations'!$I$17*J900,0)</f>
        <v>0</v>
      </c>
      <c r="S900" s="172">
        <f>IFERROR(IF(ISNUMBER(FIND("decision",'Input| Setup'!$F$6)),'Input| Projects'!AA900,'Input| Projects'!K900)*'Input| Escalations'!$I$17*K900,0)</f>
        <v>0</v>
      </c>
      <c r="T900" s="172">
        <f>IFERROR(IF(ISNUMBER(FIND("decision",'Input| Setup'!$F$6)),'Input| Projects'!AB900,'Input| Projects'!L900)*'Input| Escalations'!$I$17*L900,0)</f>
        <v>0</v>
      </c>
      <c r="U900" s="172">
        <f>IFERROR(IF(ISNUMBER(FIND("decision",'Input| Setup'!$F$6)),'Input| Projects'!AC900,'Input| Projects'!M900)*'Input| Escalations'!$I$17*M900,0)</f>
        <v>0</v>
      </c>
      <c r="V900" s="172">
        <f>IFERROR(IF(ISNUMBER(FIND("decision",'Input| Setup'!$F$6)),'Input| Projects'!AD900,'Input| Projects'!N900)*'Input| Escalations'!$I$17*N900,0)</f>
        <v>0</v>
      </c>
      <c r="W900" s="172">
        <f>IFERROR(IF(ISNUMBER(FIND("decision",'Input| Setup'!$F$6)),'Input| Projects'!AE900,'Input| Projects'!O900)*'Input| Escalations'!$I$17*O900,0)</f>
        <v>0</v>
      </c>
      <c r="X900" s="175"/>
      <c r="Y900" s="172">
        <f>IF(ISNUMBER(FIND("decision",'Input| Setup'!$F$6)),'Input| Projects'!AG900,'Input| Projects'!Q900)*I900*'Input| Escalations'!$I$17</f>
        <v>0</v>
      </c>
      <c r="Z900" s="172">
        <f>IF(ISNUMBER(FIND("decision",'Input| Setup'!$F$6)),'Input| Projects'!AH900,'Input| Projects'!R900)*J900*'Input| Escalations'!$I$17</f>
        <v>0</v>
      </c>
      <c r="AA900" s="172">
        <f>IF(ISNUMBER(FIND("decision",'Input| Setup'!$F$6)),'Input| Projects'!AI900,'Input| Projects'!S900)*K900*'Input| Escalations'!$I$17</f>
        <v>0</v>
      </c>
      <c r="AB900" s="172">
        <f>IF(ISNUMBER(FIND("decision",'Input| Setup'!$F$6)),'Input| Projects'!AJ900,'Input| Projects'!T900)*L900*'Input| Escalations'!$I$17</f>
        <v>0</v>
      </c>
      <c r="AC900" s="172">
        <f>IF(ISNUMBER(FIND("decision",'Input| Setup'!$F$6)),'Input| Projects'!AK900,'Input| Projects'!U900)*M900*'Input| Escalations'!$I$17</f>
        <v>0</v>
      </c>
      <c r="AD900" s="172">
        <f>IF(ISNUMBER(FIND("decision",'Input| Setup'!$F$6)),'Input| Projects'!AL900,'Input| Projects'!V900)*N900*'Input| Escalations'!$I$17</f>
        <v>0</v>
      </c>
      <c r="AE900" s="172">
        <f>IF(ISNUMBER(FIND("decision",'Input| Setup'!$F$6)),'Input| Projects'!AM900,'Input| Projects'!W900)*O900*'Input| Escalations'!$I$17</f>
        <v>0</v>
      </c>
      <c r="AF900" s="175"/>
      <c r="AG900" s="172" cm="1">
        <f t="array" ref="AG900">IFERROR(--('Input| Projects'!$AS900="Yes")*_xlfn.SWITCH('Input| Overheads'!$C$50,"Direct costs",'Calc| Overheads Allocation'!C$8*Q900,"Internal labour",'Calc| Overheads Allocation'!C$8*Q900*'Input| Projects'!$AO900,"DNSP defined",'Calc| Overheads Allocation'!C$78*'Input| Projects'!$AV900,0),0)</f>
        <v>0</v>
      </c>
      <c r="AH900" s="172" cm="1">
        <f t="array" ref="AH900">IFERROR(--('Input| Projects'!$AS900="Yes")*_xlfn.SWITCH('Input| Overheads'!$C$50,"Direct costs",'Calc| Overheads Allocation'!D$8*R900,"Internal labour",'Calc| Overheads Allocation'!D$8*R900*'Input| Projects'!$AO900,"DNSP defined",'Calc| Overheads Allocation'!D$78*'Input| Projects'!$AV900,0),0)</f>
        <v>0</v>
      </c>
      <c r="AI900" s="172" cm="1">
        <f t="array" ref="AI900">IFERROR(--('Input| Projects'!$AS900="Yes")*_xlfn.SWITCH('Input| Overheads'!$C$50,"Direct costs",'Calc| Overheads Allocation'!E$8*S900,"Internal labour",'Calc| Overheads Allocation'!E$8*S900*'Input| Projects'!$AO900,"DNSP defined",'Calc| Overheads Allocation'!E$78*'Input| Projects'!$AV900,0),0)</f>
        <v>0</v>
      </c>
      <c r="AJ900" s="172" cm="1">
        <f t="array" ref="AJ900">IFERROR(--('Input| Projects'!$AS900="Yes")*_xlfn.SWITCH('Input| Overheads'!$C$50,"Direct costs",'Calc| Overheads Allocation'!F$8*T900,"Internal labour",'Calc| Overheads Allocation'!F$8*T900*'Input| Projects'!$AO900,"DNSP defined",'Calc| Overheads Allocation'!F$78*'Input| Projects'!$AV900,0),0)</f>
        <v>0</v>
      </c>
      <c r="AK900" s="172" cm="1">
        <f t="array" ref="AK900">IFERROR(--('Input| Projects'!$AS900="Yes")*_xlfn.SWITCH('Input| Overheads'!$C$50,"Direct costs",'Calc| Overheads Allocation'!G$8*U900,"Internal labour",'Calc| Overheads Allocation'!G$8*U900*'Input| Projects'!$AO900,"DNSP defined",'Calc| Overheads Allocation'!G$78*'Input| Projects'!$AV900,0),0)</f>
        <v>0</v>
      </c>
      <c r="AL900" s="172" cm="1">
        <f t="array" ref="AL900">IFERROR(--('Input| Projects'!$AS900="Yes")*_xlfn.SWITCH('Input| Overheads'!$C$50,"Direct costs",'Calc| Overheads Allocation'!H$8*V900,"Internal labour",'Calc| Overheads Allocation'!H$8*V900*'Input| Projects'!$AO900,"DNSP defined",'Calc| Overheads Allocation'!H$78*'Input| Projects'!$AV900,0),0)</f>
        <v>0</v>
      </c>
      <c r="AM900" s="172" cm="1">
        <f t="array" ref="AM900">IFERROR(--('Input| Projects'!$AS900="Yes")*_xlfn.SWITCH('Input| Overheads'!$C$50,"Direct costs",'Calc| Overheads Allocation'!I$8*W900,"Internal labour",'Calc| Overheads Allocation'!I$8*W900*'Input| Projects'!$AO900,"DNSP defined",'Calc| Overheads Allocation'!I$78*'Input| Projects'!$AV900,0),0)</f>
        <v>0</v>
      </c>
      <c r="AN900" s="175"/>
      <c r="AO900" s="172" cm="1">
        <f t="array" ref="AO900">IFERROR(--('Input| Projects'!$AT900="Yes")*_xlfn.SWITCH('Input| Overheads'!$C$50,"Direct costs",'Calc| Overheads Allocation'!C$9*Q900,"Internal labour",'Calc| Overheads Allocation'!C$9*Q900*'Input| Projects'!$AO900,"DNSP defined",'Calc| Overheads Allocation'!C$79*'Input| Projects'!$AW900,0),0)</f>
        <v>0</v>
      </c>
      <c r="AP900" s="172" cm="1">
        <f t="array" ref="AP900">IFERROR(--('Input| Projects'!$AT900="Yes")*_xlfn.SWITCH('Input| Overheads'!$C$50,"Direct costs",'Calc| Overheads Allocation'!D$9*R900,"Internal labour",'Calc| Overheads Allocation'!D$9*R900*'Input| Projects'!$AO900,"DNSP defined",'Calc| Overheads Allocation'!D$79*'Input| Projects'!$AW900,0),0)</f>
        <v>0</v>
      </c>
      <c r="AQ900" s="172" cm="1">
        <f t="array" ref="AQ900">IFERROR(--('Input| Projects'!$AT900="Yes")*_xlfn.SWITCH('Input| Overheads'!$C$50,"Direct costs",'Calc| Overheads Allocation'!E$9*S900,"Internal labour",'Calc| Overheads Allocation'!E$9*S900*'Input| Projects'!$AO900,"DNSP defined",'Calc| Overheads Allocation'!E$79*'Input| Projects'!$AW900,0),0)</f>
        <v>0</v>
      </c>
      <c r="AR900" s="172" cm="1">
        <f t="array" ref="AR900">IFERROR(--('Input| Projects'!$AT900="Yes")*_xlfn.SWITCH('Input| Overheads'!$C$50,"Direct costs",'Calc| Overheads Allocation'!F$9*T900,"Internal labour",'Calc| Overheads Allocation'!F$9*T900*'Input| Projects'!$AO900,"DNSP defined",'Calc| Overheads Allocation'!F$79*'Input| Projects'!$AW900,0),0)</f>
        <v>0</v>
      </c>
      <c r="AS900" s="172" cm="1">
        <f t="array" ref="AS900">IFERROR(--('Input| Projects'!$AT900="Yes")*_xlfn.SWITCH('Input| Overheads'!$C$50,"Direct costs",'Calc| Overheads Allocation'!G$9*U900,"Internal labour",'Calc| Overheads Allocation'!G$9*U900*'Input| Projects'!$AO900,"DNSP defined",'Calc| Overheads Allocation'!G$79*'Input| Projects'!$AW900,0),0)</f>
        <v>0</v>
      </c>
      <c r="AT900" s="172" cm="1">
        <f t="array" ref="AT900">IFERROR(--('Input| Projects'!$AT900="Yes")*_xlfn.SWITCH('Input| Overheads'!$C$50,"Direct costs",'Calc| Overheads Allocation'!H$9*V900,"Internal labour",'Calc| Overheads Allocation'!H$9*V900*'Input| Projects'!$AO900,"DNSP defined",'Calc| Overheads Allocation'!H$79*'Input| Projects'!$AW900,0),0)</f>
        <v>0</v>
      </c>
      <c r="AU900" s="172" cm="1">
        <f t="array" ref="AU900">IFERROR(--('Input| Projects'!$AT900="Yes")*_xlfn.SWITCH('Input| Overheads'!$C$50,"Direct costs",'Calc| Overheads Allocation'!I$9*W900,"Internal labour",'Calc| Overheads Allocation'!I$9*W900*'Input| Projects'!$AO900,"DNSP defined",'Calc| Overheads Allocation'!I$79*'Input| Projects'!$AW900,0),0)</f>
        <v>0</v>
      </c>
      <c r="AV900" s="175"/>
      <c r="AW900" s="172">
        <f t="shared" si="310"/>
        <v>0</v>
      </c>
      <c r="AX900" s="172">
        <f t="shared" si="311"/>
        <v>0</v>
      </c>
      <c r="AY900" s="172">
        <f t="shared" si="312"/>
        <v>0</v>
      </c>
      <c r="AZ900" s="172">
        <f t="shared" si="313"/>
        <v>0</v>
      </c>
      <c r="BA900" s="172">
        <f t="shared" si="314"/>
        <v>0</v>
      </c>
      <c r="BB900" s="172">
        <f t="shared" si="315"/>
        <v>0</v>
      </c>
      <c r="BC900" s="172">
        <f t="shared" si="316"/>
        <v>0</v>
      </c>
      <c r="BD900" s="176"/>
      <c r="BE900" s="172">
        <f t="shared" si="317"/>
        <v>0</v>
      </c>
      <c r="BF900" s="172">
        <f t="shared" si="318"/>
        <v>0</v>
      </c>
      <c r="BG900" s="172">
        <f t="shared" si="319"/>
        <v>0</v>
      </c>
      <c r="BH900" s="172">
        <f t="shared" si="320"/>
        <v>0</v>
      </c>
      <c r="BI900" s="172">
        <f t="shared" si="321"/>
        <v>0</v>
      </c>
      <c r="BJ900" s="172">
        <f t="shared" si="322"/>
        <v>0</v>
      </c>
      <c r="BK900" s="172">
        <f t="shared" si="323"/>
        <v>0</v>
      </c>
      <c r="BL900" s="176"/>
      <c r="BM900" s="172">
        <f t="shared" si="302"/>
        <v>0</v>
      </c>
      <c r="BN900" s="172">
        <f t="shared" si="303"/>
        <v>0</v>
      </c>
      <c r="BO900" s="172">
        <f t="shared" si="304"/>
        <v>0</v>
      </c>
      <c r="BP900" s="172">
        <f t="shared" si="305"/>
        <v>0</v>
      </c>
      <c r="BQ900" s="172">
        <f t="shared" si="306"/>
        <v>0</v>
      </c>
      <c r="BR900" s="172">
        <f t="shared" si="307"/>
        <v>0</v>
      </c>
      <c r="BS900" s="172">
        <f t="shared" si="308"/>
        <v>0</v>
      </c>
      <c r="BT900" s="55"/>
      <c r="BU900" s="158">
        <f>SUMIF('Input| Projects'!$BA$8:$CX$8,RIGHT(BU$9,3),'Input| Projects'!$BA900:$CX900)</f>
        <v>0</v>
      </c>
      <c r="BV900" s="158">
        <f>SUMIF('Input| Projects'!$BA$8:$CX$8,RIGHT(BV$9,3),'Input| Projects'!$BA900:$CX900)</f>
        <v>0</v>
      </c>
      <c r="BW900" s="79" t="str">
        <f t="shared" si="309"/>
        <v/>
      </c>
    </row>
    <row r="901" spans="2:75" x14ac:dyDescent="0.2">
      <c r="B901" s="123">
        <f>IFERROR('Input| Projects'!B901,"")</f>
        <v>892</v>
      </c>
      <c r="C901" s="160" t="str">
        <f>IFERROR(IF('Input| Projects'!C901="","",'Input| Projects'!C901),"")</f>
        <v/>
      </c>
      <c r="D901" s="160" t="str">
        <f>IFERROR(IF('Input| Projects'!D901="","",'Input| Projects'!D901),"")</f>
        <v/>
      </c>
      <c r="E901" s="53"/>
      <c r="F901" s="160" t="str">
        <f>IF(LEN('Input| Projects'!F901)&gt;0,'Input| Projects'!F901,"")</f>
        <v/>
      </c>
      <c r="G901" s="160" t="str">
        <f>IF(LEN('Input| Projects'!G901)&gt;0,'Input| Projects'!G901,"")</f>
        <v/>
      </c>
      <c r="H901" s="10"/>
      <c r="I901" s="194" cm="1">
        <f t="array" ref="I901">IF(LEN($F901)&gt;0,1+IFERROR(SUMPRODUCT(TRANSPOSE('Input| Projects'!$AO901:$AQ901),INDEX('Input| Escalations'!$F$27:$L$29,,MATCH(Q$9,'Input| Escalations'!$F$21:$L$21,0))),0),0)</f>
        <v>0</v>
      </c>
      <c r="J901" s="194" cm="1">
        <f t="array" ref="J901">IF(LEN($F901)&gt;0,1+IFERROR(SUMPRODUCT(TRANSPOSE('Input| Projects'!$AO901:$AQ901),INDEX('Input| Escalations'!$F$27:$L$29,,MATCH(R$9,'Input| Escalations'!$F$21:$L$21,0))),0),0)</f>
        <v>0</v>
      </c>
      <c r="K901" s="194" cm="1">
        <f t="array" ref="K901">IF(LEN($F901)&gt;0,1+IFERROR(SUMPRODUCT(TRANSPOSE('Input| Projects'!$AO901:$AQ901),INDEX('Input| Escalations'!$F$27:$L$29,,MATCH(S$9,'Input| Escalations'!$F$21:$L$21,0))),0),0)</f>
        <v>0</v>
      </c>
      <c r="L901" s="194" cm="1">
        <f t="array" ref="L901">IF(LEN($F901)&gt;0,1+IFERROR(SUMPRODUCT(TRANSPOSE('Input| Projects'!$AO901:$AQ901),INDEX('Input| Escalations'!$F$27:$L$29,,MATCH(T$9,'Input| Escalations'!$F$21:$L$21,0))),0),0)</f>
        <v>0</v>
      </c>
      <c r="M901" s="194" cm="1">
        <f t="array" ref="M901">IF(LEN($F901)&gt;0,1+IFERROR(SUMPRODUCT(TRANSPOSE('Input| Projects'!$AO901:$AQ901),INDEX('Input| Escalations'!$F$27:$L$29,,MATCH(U$9,'Input| Escalations'!$F$21:$L$21,0))),0),0)</f>
        <v>0</v>
      </c>
      <c r="N901" s="194" cm="1">
        <f t="array" ref="N901">IF(LEN($F901)&gt;0,1+IFERROR(SUMPRODUCT(TRANSPOSE('Input| Projects'!$AO901:$AQ901),INDEX('Input| Escalations'!$F$27:$L$29,,MATCH(V$9,'Input| Escalations'!$F$21:$L$21,0))),0),0)</f>
        <v>0</v>
      </c>
      <c r="O901" s="194" cm="1">
        <f t="array" ref="O901">IF(LEN($F901)&gt;0,1+IFERROR(SUMPRODUCT(TRANSPOSE('Input| Projects'!$AO901:$AQ901),INDEX('Input| Escalations'!$F$27:$L$29,,MATCH(W$9,'Input| Escalations'!$F$21:$L$21,0))),0),0)</f>
        <v>0</v>
      </c>
      <c r="P901" s="10"/>
      <c r="Q901" s="172">
        <f>IFERROR(IF(ISNUMBER(FIND("decision",'Input| Setup'!$F$6)),'Input| Projects'!Y901,'Input| Projects'!I901)*'Input| Escalations'!$I$17*I901,0)</f>
        <v>0</v>
      </c>
      <c r="R901" s="172">
        <f>IFERROR(IF(ISNUMBER(FIND("decision",'Input| Setup'!$F$6)),'Input| Projects'!Z901,'Input| Projects'!J901)*'Input| Escalations'!$I$17*J901,0)</f>
        <v>0</v>
      </c>
      <c r="S901" s="172">
        <f>IFERROR(IF(ISNUMBER(FIND("decision",'Input| Setup'!$F$6)),'Input| Projects'!AA901,'Input| Projects'!K901)*'Input| Escalations'!$I$17*K901,0)</f>
        <v>0</v>
      </c>
      <c r="T901" s="172">
        <f>IFERROR(IF(ISNUMBER(FIND("decision",'Input| Setup'!$F$6)),'Input| Projects'!AB901,'Input| Projects'!L901)*'Input| Escalations'!$I$17*L901,0)</f>
        <v>0</v>
      </c>
      <c r="U901" s="172">
        <f>IFERROR(IF(ISNUMBER(FIND("decision",'Input| Setup'!$F$6)),'Input| Projects'!AC901,'Input| Projects'!M901)*'Input| Escalations'!$I$17*M901,0)</f>
        <v>0</v>
      </c>
      <c r="V901" s="172">
        <f>IFERROR(IF(ISNUMBER(FIND("decision",'Input| Setup'!$F$6)),'Input| Projects'!AD901,'Input| Projects'!N901)*'Input| Escalations'!$I$17*N901,0)</f>
        <v>0</v>
      </c>
      <c r="W901" s="172">
        <f>IFERROR(IF(ISNUMBER(FIND("decision",'Input| Setup'!$F$6)),'Input| Projects'!AE901,'Input| Projects'!O901)*'Input| Escalations'!$I$17*O901,0)</f>
        <v>0</v>
      </c>
      <c r="X901" s="175"/>
      <c r="Y901" s="172">
        <f>IF(ISNUMBER(FIND("decision",'Input| Setup'!$F$6)),'Input| Projects'!AG901,'Input| Projects'!Q901)*I901*'Input| Escalations'!$I$17</f>
        <v>0</v>
      </c>
      <c r="Z901" s="172">
        <f>IF(ISNUMBER(FIND("decision",'Input| Setup'!$F$6)),'Input| Projects'!AH901,'Input| Projects'!R901)*J901*'Input| Escalations'!$I$17</f>
        <v>0</v>
      </c>
      <c r="AA901" s="172">
        <f>IF(ISNUMBER(FIND("decision",'Input| Setup'!$F$6)),'Input| Projects'!AI901,'Input| Projects'!S901)*K901*'Input| Escalations'!$I$17</f>
        <v>0</v>
      </c>
      <c r="AB901" s="172">
        <f>IF(ISNUMBER(FIND("decision",'Input| Setup'!$F$6)),'Input| Projects'!AJ901,'Input| Projects'!T901)*L901*'Input| Escalations'!$I$17</f>
        <v>0</v>
      </c>
      <c r="AC901" s="172">
        <f>IF(ISNUMBER(FIND("decision",'Input| Setup'!$F$6)),'Input| Projects'!AK901,'Input| Projects'!U901)*M901*'Input| Escalations'!$I$17</f>
        <v>0</v>
      </c>
      <c r="AD901" s="172">
        <f>IF(ISNUMBER(FIND("decision",'Input| Setup'!$F$6)),'Input| Projects'!AL901,'Input| Projects'!V901)*N901*'Input| Escalations'!$I$17</f>
        <v>0</v>
      </c>
      <c r="AE901" s="172">
        <f>IF(ISNUMBER(FIND("decision",'Input| Setup'!$F$6)),'Input| Projects'!AM901,'Input| Projects'!W901)*O901*'Input| Escalations'!$I$17</f>
        <v>0</v>
      </c>
      <c r="AF901" s="175"/>
      <c r="AG901" s="172" cm="1">
        <f t="array" ref="AG901">IFERROR(--('Input| Projects'!$AS901="Yes")*_xlfn.SWITCH('Input| Overheads'!$C$50,"Direct costs",'Calc| Overheads Allocation'!C$8*Q901,"Internal labour",'Calc| Overheads Allocation'!C$8*Q901*'Input| Projects'!$AO901,"DNSP defined",'Calc| Overheads Allocation'!C$78*'Input| Projects'!$AV901,0),0)</f>
        <v>0</v>
      </c>
      <c r="AH901" s="172" cm="1">
        <f t="array" ref="AH901">IFERROR(--('Input| Projects'!$AS901="Yes")*_xlfn.SWITCH('Input| Overheads'!$C$50,"Direct costs",'Calc| Overheads Allocation'!D$8*R901,"Internal labour",'Calc| Overheads Allocation'!D$8*R901*'Input| Projects'!$AO901,"DNSP defined",'Calc| Overheads Allocation'!D$78*'Input| Projects'!$AV901,0),0)</f>
        <v>0</v>
      </c>
      <c r="AI901" s="172" cm="1">
        <f t="array" ref="AI901">IFERROR(--('Input| Projects'!$AS901="Yes")*_xlfn.SWITCH('Input| Overheads'!$C$50,"Direct costs",'Calc| Overheads Allocation'!E$8*S901,"Internal labour",'Calc| Overheads Allocation'!E$8*S901*'Input| Projects'!$AO901,"DNSP defined",'Calc| Overheads Allocation'!E$78*'Input| Projects'!$AV901,0),0)</f>
        <v>0</v>
      </c>
      <c r="AJ901" s="172" cm="1">
        <f t="array" ref="AJ901">IFERROR(--('Input| Projects'!$AS901="Yes")*_xlfn.SWITCH('Input| Overheads'!$C$50,"Direct costs",'Calc| Overheads Allocation'!F$8*T901,"Internal labour",'Calc| Overheads Allocation'!F$8*T901*'Input| Projects'!$AO901,"DNSP defined",'Calc| Overheads Allocation'!F$78*'Input| Projects'!$AV901,0),0)</f>
        <v>0</v>
      </c>
      <c r="AK901" s="172" cm="1">
        <f t="array" ref="AK901">IFERROR(--('Input| Projects'!$AS901="Yes")*_xlfn.SWITCH('Input| Overheads'!$C$50,"Direct costs",'Calc| Overheads Allocation'!G$8*U901,"Internal labour",'Calc| Overheads Allocation'!G$8*U901*'Input| Projects'!$AO901,"DNSP defined",'Calc| Overheads Allocation'!G$78*'Input| Projects'!$AV901,0),0)</f>
        <v>0</v>
      </c>
      <c r="AL901" s="172" cm="1">
        <f t="array" ref="AL901">IFERROR(--('Input| Projects'!$AS901="Yes")*_xlfn.SWITCH('Input| Overheads'!$C$50,"Direct costs",'Calc| Overheads Allocation'!H$8*V901,"Internal labour",'Calc| Overheads Allocation'!H$8*V901*'Input| Projects'!$AO901,"DNSP defined",'Calc| Overheads Allocation'!H$78*'Input| Projects'!$AV901,0),0)</f>
        <v>0</v>
      </c>
      <c r="AM901" s="172" cm="1">
        <f t="array" ref="AM901">IFERROR(--('Input| Projects'!$AS901="Yes")*_xlfn.SWITCH('Input| Overheads'!$C$50,"Direct costs",'Calc| Overheads Allocation'!I$8*W901,"Internal labour",'Calc| Overheads Allocation'!I$8*W901*'Input| Projects'!$AO901,"DNSP defined",'Calc| Overheads Allocation'!I$78*'Input| Projects'!$AV901,0),0)</f>
        <v>0</v>
      </c>
      <c r="AN901" s="175"/>
      <c r="AO901" s="172" cm="1">
        <f t="array" ref="AO901">IFERROR(--('Input| Projects'!$AT901="Yes")*_xlfn.SWITCH('Input| Overheads'!$C$50,"Direct costs",'Calc| Overheads Allocation'!C$9*Q901,"Internal labour",'Calc| Overheads Allocation'!C$9*Q901*'Input| Projects'!$AO901,"DNSP defined",'Calc| Overheads Allocation'!C$79*'Input| Projects'!$AW901,0),0)</f>
        <v>0</v>
      </c>
      <c r="AP901" s="172" cm="1">
        <f t="array" ref="AP901">IFERROR(--('Input| Projects'!$AT901="Yes")*_xlfn.SWITCH('Input| Overheads'!$C$50,"Direct costs",'Calc| Overheads Allocation'!D$9*R901,"Internal labour",'Calc| Overheads Allocation'!D$9*R901*'Input| Projects'!$AO901,"DNSP defined",'Calc| Overheads Allocation'!D$79*'Input| Projects'!$AW901,0),0)</f>
        <v>0</v>
      </c>
      <c r="AQ901" s="172" cm="1">
        <f t="array" ref="AQ901">IFERROR(--('Input| Projects'!$AT901="Yes")*_xlfn.SWITCH('Input| Overheads'!$C$50,"Direct costs",'Calc| Overheads Allocation'!E$9*S901,"Internal labour",'Calc| Overheads Allocation'!E$9*S901*'Input| Projects'!$AO901,"DNSP defined",'Calc| Overheads Allocation'!E$79*'Input| Projects'!$AW901,0),0)</f>
        <v>0</v>
      </c>
      <c r="AR901" s="172" cm="1">
        <f t="array" ref="AR901">IFERROR(--('Input| Projects'!$AT901="Yes")*_xlfn.SWITCH('Input| Overheads'!$C$50,"Direct costs",'Calc| Overheads Allocation'!F$9*T901,"Internal labour",'Calc| Overheads Allocation'!F$9*T901*'Input| Projects'!$AO901,"DNSP defined",'Calc| Overheads Allocation'!F$79*'Input| Projects'!$AW901,0),0)</f>
        <v>0</v>
      </c>
      <c r="AS901" s="172" cm="1">
        <f t="array" ref="AS901">IFERROR(--('Input| Projects'!$AT901="Yes")*_xlfn.SWITCH('Input| Overheads'!$C$50,"Direct costs",'Calc| Overheads Allocation'!G$9*U901,"Internal labour",'Calc| Overheads Allocation'!G$9*U901*'Input| Projects'!$AO901,"DNSP defined",'Calc| Overheads Allocation'!G$79*'Input| Projects'!$AW901,0),0)</f>
        <v>0</v>
      </c>
      <c r="AT901" s="172" cm="1">
        <f t="array" ref="AT901">IFERROR(--('Input| Projects'!$AT901="Yes")*_xlfn.SWITCH('Input| Overheads'!$C$50,"Direct costs",'Calc| Overheads Allocation'!H$9*V901,"Internal labour",'Calc| Overheads Allocation'!H$9*V901*'Input| Projects'!$AO901,"DNSP defined",'Calc| Overheads Allocation'!H$79*'Input| Projects'!$AW901,0),0)</f>
        <v>0</v>
      </c>
      <c r="AU901" s="172" cm="1">
        <f t="array" ref="AU901">IFERROR(--('Input| Projects'!$AT901="Yes")*_xlfn.SWITCH('Input| Overheads'!$C$50,"Direct costs",'Calc| Overheads Allocation'!I$9*W901,"Internal labour",'Calc| Overheads Allocation'!I$9*W901*'Input| Projects'!$AO901,"DNSP defined",'Calc| Overheads Allocation'!I$79*'Input| Projects'!$AW901,0),0)</f>
        <v>0</v>
      </c>
      <c r="AV901" s="175"/>
      <c r="AW901" s="172">
        <f t="shared" si="310"/>
        <v>0</v>
      </c>
      <c r="AX901" s="172">
        <f t="shared" si="311"/>
        <v>0</v>
      </c>
      <c r="AY901" s="172">
        <f t="shared" si="312"/>
        <v>0</v>
      </c>
      <c r="AZ901" s="172">
        <f t="shared" si="313"/>
        <v>0</v>
      </c>
      <c r="BA901" s="172">
        <f t="shared" si="314"/>
        <v>0</v>
      </c>
      <c r="BB901" s="172">
        <f t="shared" si="315"/>
        <v>0</v>
      </c>
      <c r="BC901" s="172">
        <f t="shared" si="316"/>
        <v>0</v>
      </c>
      <c r="BD901" s="176"/>
      <c r="BE901" s="172">
        <f t="shared" si="317"/>
        <v>0</v>
      </c>
      <c r="BF901" s="172">
        <f t="shared" si="318"/>
        <v>0</v>
      </c>
      <c r="BG901" s="172">
        <f t="shared" si="319"/>
        <v>0</v>
      </c>
      <c r="BH901" s="172">
        <f t="shared" si="320"/>
        <v>0</v>
      </c>
      <c r="BI901" s="172">
        <f t="shared" si="321"/>
        <v>0</v>
      </c>
      <c r="BJ901" s="172">
        <f t="shared" si="322"/>
        <v>0</v>
      </c>
      <c r="BK901" s="172">
        <f t="shared" si="323"/>
        <v>0</v>
      </c>
      <c r="BL901" s="176"/>
      <c r="BM901" s="172">
        <f t="shared" si="302"/>
        <v>0</v>
      </c>
      <c r="BN901" s="172">
        <f t="shared" si="303"/>
        <v>0</v>
      </c>
      <c r="BO901" s="172">
        <f t="shared" si="304"/>
        <v>0</v>
      </c>
      <c r="BP901" s="172">
        <f t="shared" si="305"/>
        <v>0</v>
      </c>
      <c r="BQ901" s="172">
        <f t="shared" si="306"/>
        <v>0</v>
      </c>
      <c r="BR901" s="172">
        <f t="shared" si="307"/>
        <v>0</v>
      </c>
      <c r="BS901" s="172">
        <f t="shared" si="308"/>
        <v>0</v>
      </c>
      <c r="BT901" s="55"/>
      <c r="BU901" s="158">
        <f>SUMIF('Input| Projects'!$BA$8:$CX$8,RIGHT(BU$9,3),'Input| Projects'!$BA901:$CX901)</f>
        <v>0</v>
      </c>
      <c r="BV901" s="158">
        <f>SUMIF('Input| Projects'!$BA$8:$CX$8,RIGHT(BV$9,3),'Input| Projects'!$BA901:$CX901)</f>
        <v>0</v>
      </c>
      <c r="BW901" s="79" t="str">
        <f t="shared" si="309"/>
        <v/>
      </c>
    </row>
    <row r="902" spans="2:75" x14ac:dyDescent="0.2">
      <c r="B902" s="123">
        <f>IFERROR('Input| Projects'!B902,"")</f>
        <v>893</v>
      </c>
      <c r="C902" s="160" t="str">
        <f>IFERROR(IF('Input| Projects'!C902="","",'Input| Projects'!C902),"")</f>
        <v/>
      </c>
      <c r="D902" s="160" t="str">
        <f>IFERROR(IF('Input| Projects'!D902="","",'Input| Projects'!D902),"")</f>
        <v/>
      </c>
      <c r="E902" s="53"/>
      <c r="F902" s="160" t="str">
        <f>IF(LEN('Input| Projects'!F902)&gt;0,'Input| Projects'!F902,"")</f>
        <v/>
      </c>
      <c r="G902" s="160" t="str">
        <f>IF(LEN('Input| Projects'!G902)&gt;0,'Input| Projects'!G902,"")</f>
        <v/>
      </c>
      <c r="H902" s="10"/>
      <c r="I902" s="194" cm="1">
        <f t="array" ref="I902">IF(LEN($F902)&gt;0,1+IFERROR(SUMPRODUCT(TRANSPOSE('Input| Projects'!$AO902:$AQ902),INDEX('Input| Escalations'!$F$27:$L$29,,MATCH(Q$9,'Input| Escalations'!$F$21:$L$21,0))),0),0)</f>
        <v>0</v>
      </c>
      <c r="J902" s="194" cm="1">
        <f t="array" ref="J902">IF(LEN($F902)&gt;0,1+IFERROR(SUMPRODUCT(TRANSPOSE('Input| Projects'!$AO902:$AQ902),INDEX('Input| Escalations'!$F$27:$L$29,,MATCH(R$9,'Input| Escalations'!$F$21:$L$21,0))),0),0)</f>
        <v>0</v>
      </c>
      <c r="K902" s="194" cm="1">
        <f t="array" ref="K902">IF(LEN($F902)&gt;0,1+IFERROR(SUMPRODUCT(TRANSPOSE('Input| Projects'!$AO902:$AQ902),INDEX('Input| Escalations'!$F$27:$L$29,,MATCH(S$9,'Input| Escalations'!$F$21:$L$21,0))),0),0)</f>
        <v>0</v>
      </c>
      <c r="L902" s="194" cm="1">
        <f t="array" ref="L902">IF(LEN($F902)&gt;0,1+IFERROR(SUMPRODUCT(TRANSPOSE('Input| Projects'!$AO902:$AQ902),INDEX('Input| Escalations'!$F$27:$L$29,,MATCH(T$9,'Input| Escalations'!$F$21:$L$21,0))),0),0)</f>
        <v>0</v>
      </c>
      <c r="M902" s="194" cm="1">
        <f t="array" ref="M902">IF(LEN($F902)&gt;0,1+IFERROR(SUMPRODUCT(TRANSPOSE('Input| Projects'!$AO902:$AQ902),INDEX('Input| Escalations'!$F$27:$L$29,,MATCH(U$9,'Input| Escalations'!$F$21:$L$21,0))),0),0)</f>
        <v>0</v>
      </c>
      <c r="N902" s="194" cm="1">
        <f t="array" ref="N902">IF(LEN($F902)&gt;0,1+IFERROR(SUMPRODUCT(TRANSPOSE('Input| Projects'!$AO902:$AQ902),INDEX('Input| Escalations'!$F$27:$L$29,,MATCH(V$9,'Input| Escalations'!$F$21:$L$21,0))),0),0)</f>
        <v>0</v>
      </c>
      <c r="O902" s="194" cm="1">
        <f t="array" ref="O902">IF(LEN($F902)&gt;0,1+IFERROR(SUMPRODUCT(TRANSPOSE('Input| Projects'!$AO902:$AQ902),INDEX('Input| Escalations'!$F$27:$L$29,,MATCH(W$9,'Input| Escalations'!$F$21:$L$21,0))),0),0)</f>
        <v>0</v>
      </c>
      <c r="P902" s="10"/>
      <c r="Q902" s="172">
        <f>IFERROR(IF(ISNUMBER(FIND("decision",'Input| Setup'!$F$6)),'Input| Projects'!Y902,'Input| Projects'!I902)*'Input| Escalations'!$I$17*I902,0)</f>
        <v>0</v>
      </c>
      <c r="R902" s="172">
        <f>IFERROR(IF(ISNUMBER(FIND("decision",'Input| Setup'!$F$6)),'Input| Projects'!Z902,'Input| Projects'!J902)*'Input| Escalations'!$I$17*J902,0)</f>
        <v>0</v>
      </c>
      <c r="S902" s="172">
        <f>IFERROR(IF(ISNUMBER(FIND("decision",'Input| Setup'!$F$6)),'Input| Projects'!AA902,'Input| Projects'!K902)*'Input| Escalations'!$I$17*K902,0)</f>
        <v>0</v>
      </c>
      <c r="T902" s="172">
        <f>IFERROR(IF(ISNUMBER(FIND("decision",'Input| Setup'!$F$6)),'Input| Projects'!AB902,'Input| Projects'!L902)*'Input| Escalations'!$I$17*L902,0)</f>
        <v>0</v>
      </c>
      <c r="U902" s="172">
        <f>IFERROR(IF(ISNUMBER(FIND("decision",'Input| Setup'!$F$6)),'Input| Projects'!AC902,'Input| Projects'!M902)*'Input| Escalations'!$I$17*M902,0)</f>
        <v>0</v>
      </c>
      <c r="V902" s="172">
        <f>IFERROR(IF(ISNUMBER(FIND("decision",'Input| Setup'!$F$6)),'Input| Projects'!AD902,'Input| Projects'!N902)*'Input| Escalations'!$I$17*N902,0)</f>
        <v>0</v>
      </c>
      <c r="W902" s="172">
        <f>IFERROR(IF(ISNUMBER(FIND("decision",'Input| Setup'!$F$6)),'Input| Projects'!AE902,'Input| Projects'!O902)*'Input| Escalations'!$I$17*O902,0)</f>
        <v>0</v>
      </c>
      <c r="X902" s="175"/>
      <c r="Y902" s="172">
        <f>IF(ISNUMBER(FIND("decision",'Input| Setup'!$F$6)),'Input| Projects'!AG902,'Input| Projects'!Q902)*I902*'Input| Escalations'!$I$17</f>
        <v>0</v>
      </c>
      <c r="Z902" s="172">
        <f>IF(ISNUMBER(FIND("decision",'Input| Setup'!$F$6)),'Input| Projects'!AH902,'Input| Projects'!R902)*J902*'Input| Escalations'!$I$17</f>
        <v>0</v>
      </c>
      <c r="AA902" s="172">
        <f>IF(ISNUMBER(FIND("decision",'Input| Setup'!$F$6)),'Input| Projects'!AI902,'Input| Projects'!S902)*K902*'Input| Escalations'!$I$17</f>
        <v>0</v>
      </c>
      <c r="AB902" s="172">
        <f>IF(ISNUMBER(FIND("decision",'Input| Setup'!$F$6)),'Input| Projects'!AJ902,'Input| Projects'!T902)*L902*'Input| Escalations'!$I$17</f>
        <v>0</v>
      </c>
      <c r="AC902" s="172">
        <f>IF(ISNUMBER(FIND("decision",'Input| Setup'!$F$6)),'Input| Projects'!AK902,'Input| Projects'!U902)*M902*'Input| Escalations'!$I$17</f>
        <v>0</v>
      </c>
      <c r="AD902" s="172">
        <f>IF(ISNUMBER(FIND("decision",'Input| Setup'!$F$6)),'Input| Projects'!AL902,'Input| Projects'!V902)*N902*'Input| Escalations'!$I$17</f>
        <v>0</v>
      </c>
      <c r="AE902" s="172">
        <f>IF(ISNUMBER(FIND("decision",'Input| Setup'!$F$6)),'Input| Projects'!AM902,'Input| Projects'!W902)*O902*'Input| Escalations'!$I$17</f>
        <v>0</v>
      </c>
      <c r="AF902" s="175"/>
      <c r="AG902" s="172" cm="1">
        <f t="array" ref="AG902">IFERROR(--('Input| Projects'!$AS902="Yes")*_xlfn.SWITCH('Input| Overheads'!$C$50,"Direct costs",'Calc| Overheads Allocation'!C$8*Q902,"Internal labour",'Calc| Overheads Allocation'!C$8*Q902*'Input| Projects'!$AO902,"DNSP defined",'Calc| Overheads Allocation'!C$78*'Input| Projects'!$AV902,0),0)</f>
        <v>0</v>
      </c>
      <c r="AH902" s="172" cm="1">
        <f t="array" ref="AH902">IFERROR(--('Input| Projects'!$AS902="Yes")*_xlfn.SWITCH('Input| Overheads'!$C$50,"Direct costs",'Calc| Overheads Allocation'!D$8*R902,"Internal labour",'Calc| Overheads Allocation'!D$8*R902*'Input| Projects'!$AO902,"DNSP defined",'Calc| Overheads Allocation'!D$78*'Input| Projects'!$AV902,0),0)</f>
        <v>0</v>
      </c>
      <c r="AI902" s="172" cm="1">
        <f t="array" ref="AI902">IFERROR(--('Input| Projects'!$AS902="Yes")*_xlfn.SWITCH('Input| Overheads'!$C$50,"Direct costs",'Calc| Overheads Allocation'!E$8*S902,"Internal labour",'Calc| Overheads Allocation'!E$8*S902*'Input| Projects'!$AO902,"DNSP defined",'Calc| Overheads Allocation'!E$78*'Input| Projects'!$AV902,0),0)</f>
        <v>0</v>
      </c>
      <c r="AJ902" s="172" cm="1">
        <f t="array" ref="AJ902">IFERROR(--('Input| Projects'!$AS902="Yes")*_xlfn.SWITCH('Input| Overheads'!$C$50,"Direct costs",'Calc| Overheads Allocation'!F$8*T902,"Internal labour",'Calc| Overheads Allocation'!F$8*T902*'Input| Projects'!$AO902,"DNSP defined",'Calc| Overheads Allocation'!F$78*'Input| Projects'!$AV902,0),0)</f>
        <v>0</v>
      </c>
      <c r="AK902" s="172" cm="1">
        <f t="array" ref="AK902">IFERROR(--('Input| Projects'!$AS902="Yes")*_xlfn.SWITCH('Input| Overheads'!$C$50,"Direct costs",'Calc| Overheads Allocation'!G$8*U902,"Internal labour",'Calc| Overheads Allocation'!G$8*U902*'Input| Projects'!$AO902,"DNSP defined",'Calc| Overheads Allocation'!G$78*'Input| Projects'!$AV902,0),0)</f>
        <v>0</v>
      </c>
      <c r="AL902" s="172" cm="1">
        <f t="array" ref="AL902">IFERROR(--('Input| Projects'!$AS902="Yes")*_xlfn.SWITCH('Input| Overheads'!$C$50,"Direct costs",'Calc| Overheads Allocation'!H$8*V902,"Internal labour",'Calc| Overheads Allocation'!H$8*V902*'Input| Projects'!$AO902,"DNSP defined",'Calc| Overheads Allocation'!H$78*'Input| Projects'!$AV902,0),0)</f>
        <v>0</v>
      </c>
      <c r="AM902" s="172" cm="1">
        <f t="array" ref="AM902">IFERROR(--('Input| Projects'!$AS902="Yes")*_xlfn.SWITCH('Input| Overheads'!$C$50,"Direct costs",'Calc| Overheads Allocation'!I$8*W902,"Internal labour",'Calc| Overheads Allocation'!I$8*W902*'Input| Projects'!$AO902,"DNSP defined",'Calc| Overheads Allocation'!I$78*'Input| Projects'!$AV902,0),0)</f>
        <v>0</v>
      </c>
      <c r="AN902" s="175"/>
      <c r="AO902" s="172" cm="1">
        <f t="array" ref="AO902">IFERROR(--('Input| Projects'!$AT902="Yes")*_xlfn.SWITCH('Input| Overheads'!$C$50,"Direct costs",'Calc| Overheads Allocation'!C$9*Q902,"Internal labour",'Calc| Overheads Allocation'!C$9*Q902*'Input| Projects'!$AO902,"DNSP defined",'Calc| Overheads Allocation'!C$79*'Input| Projects'!$AW902,0),0)</f>
        <v>0</v>
      </c>
      <c r="AP902" s="172" cm="1">
        <f t="array" ref="AP902">IFERROR(--('Input| Projects'!$AT902="Yes")*_xlfn.SWITCH('Input| Overheads'!$C$50,"Direct costs",'Calc| Overheads Allocation'!D$9*R902,"Internal labour",'Calc| Overheads Allocation'!D$9*R902*'Input| Projects'!$AO902,"DNSP defined",'Calc| Overheads Allocation'!D$79*'Input| Projects'!$AW902,0),0)</f>
        <v>0</v>
      </c>
      <c r="AQ902" s="172" cm="1">
        <f t="array" ref="AQ902">IFERROR(--('Input| Projects'!$AT902="Yes")*_xlfn.SWITCH('Input| Overheads'!$C$50,"Direct costs",'Calc| Overheads Allocation'!E$9*S902,"Internal labour",'Calc| Overheads Allocation'!E$9*S902*'Input| Projects'!$AO902,"DNSP defined",'Calc| Overheads Allocation'!E$79*'Input| Projects'!$AW902,0),0)</f>
        <v>0</v>
      </c>
      <c r="AR902" s="172" cm="1">
        <f t="array" ref="AR902">IFERROR(--('Input| Projects'!$AT902="Yes")*_xlfn.SWITCH('Input| Overheads'!$C$50,"Direct costs",'Calc| Overheads Allocation'!F$9*T902,"Internal labour",'Calc| Overheads Allocation'!F$9*T902*'Input| Projects'!$AO902,"DNSP defined",'Calc| Overheads Allocation'!F$79*'Input| Projects'!$AW902,0),0)</f>
        <v>0</v>
      </c>
      <c r="AS902" s="172" cm="1">
        <f t="array" ref="AS902">IFERROR(--('Input| Projects'!$AT902="Yes")*_xlfn.SWITCH('Input| Overheads'!$C$50,"Direct costs",'Calc| Overheads Allocation'!G$9*U902,"Internal labour",'Calc| Overheads Allocation'!G$9*U902*'Input| Projects'!$AO902,"DNSP defined",'Calc| Overheads Allocation'!G$79*'Input| Projects'!$AW902,0),0)</f>
        <v>0</v>
      </c>
      <c r="AT902" s="172" cm="1">
        <f t="array" ref="AT902">IFERROR(--('Input| Projects'!$AT902="Yes")*_xlfn.SWITCH('Input| Overheads'!$C$50,"Direct costs",'Calc| Overheads Allocation'!H$9*V902,"Internal labour",'Calc| Overheads Allocation'!H$9*V902*'Input| Projects'!$AO902,"DNSP defined",'Calc| Overheads Allocation'!H$79*'Input| Projects'!$AW902,0),0)</f>
        <v>0</v>
      </c>
      <c r="AU902" s="172" cm="1">
        <f t="array" ref="AU902">IFERROR(--('Input| Projects'!$AT902="Yes")*_xlfn.SWITCH('Input| Overheads'!$C$50,"Direct costs",'Calc| Overheads Allocation'!I$9*W902,"Internal labour",'Calc| Overheads Allocation'!I$9*W902*'Input| Projects'!$AO902,"DNSP defined",'Calc| Overheads Allocation'!I$79*'Input| Projects'!$AW902,0),0)</f>
        <v>0</v>
      </c>
      <c r="AV902" s="175"/>
      <c r="AW902" s="172">
        <f t="shared" si="310"/>
        <v>0</v>
      </c>
      <c r="AX902" s="172">
        <f t="shared" si="311"/>
        <v>0</v>
      </c>
      <c r="AY902" s="172">
        <f t="shared" si="312"/>
        <v>0</v>
      </c>
      <c r="AZ902" s="172">
        <f t="shared" si="313"/>
        <v>0</v>
      </c>
      <c r="BA902" s="172">
        <f t="shared" si="314"/>
        <v>0</v>
      </c>
      <c r="BB902" s="172">
        <f t="shared" si="315"/>
        <v>0</v>
      </c>
      <c r="BC902" s="172">
        <f t="shared" si="316"/>
        <v>0</v>
      </c>
      <c r="BD902" s="176"/>
      <c r="BE902" s="172">
        <f t="shared" si="317"/>
        <v>0</v>
      </c>
      <c r="BF902" s="172">
        <f t="shared" si="318"/>
        <v>0</v>
      </c>
      <c r="BG902" s="172">
        <f t="shared" si="319"/>
        <v>0</v>
      </c>
      <c r="BH902" s="172">
        <f t="shared" si="320"/>
        <v>0</v>
      </c>
      <c r="BI902" s="172">
        <f t="shared" si="321"/>
        <v>0</v>
      </c>
      <c r="BJ902" s="172">
        <f t="shared" si="322"/>
        <v>0</v>
      </c>
      <c r="BK902" s="172">
        <f t="shared" si="323"/>
        <v>0</v>
      </c>
      <c r="BL902" s="176"/>
      <c r="BM902" s="172">
        <f t="shared" si="302"/>
        <v>0</v>
      </c>
      <c r="BN902" s="172">
        <f t="shared" si="303"/>
        <v>0</v>
      </c>
      <c r="BO902" s="172">
        <f t="shared" si="304"/>
        <v>0</v>
      </c>
      <c r="BP902" s="172">
        <f t="shared" si="305"/>
        <v>0</v>
      </c>
      <c r="BQ902" s="172">
        <f t="shared" si="306"/>
        <v>0</v>
      </c>
      <c r="BR902" s="172">
        <f t="shared" si="307"/>
        <v>0</v>
      </c>
      <c r="BS902" s="172">
        <f t="shared" si="308"/>
        <v>0</v>
      </c>
      <c r="BT902" s="55"/>
      <c r="BU902" s="158">
        <f>SUMIF('Input| Projects'!$BA$8:$CX$8,RIGHT(BU$9,3),'Input| Projects'!$BA902:$CX902)</f>
        <v>0</v>
      </c>
      <c r="BV902" s="158">
        <f>SUMIF('Input| Projects'!$BA$8:$CX$8,RIGHT(BV$9,3),'Input| Projects'!$BA902:$CX902)</f>
        <v>0</v>
      </c>
      <c r="BW902" s="79" t="str">
        <f t="shared" si="309"/>
        <v/>
      </c>
    </row>
    <row r="903" spans="2:75" x14ac:dyDescent="0.2">
      <c r="B903" s="123">
        <f>IFERROR('Input| Projects'!B903,"")</f>
        <v>894</v>
      </c>
      <c r="C903" s="160" t="str">
        <f>IFERROR(IF('Input| Projects'!C903="","",'Input| Projects'!C903),"")</f>
        <v/>
      </c>
      <c r="D903" s="160" t="str">
        <f>IFERROR(IF('Input| Projects'!D903="","",'Input| Projects'!D903),"")</f>
        <v/>
      </c>
      <c r="E903" s="53"/>
      <c r="F903" s="160" t="str">
        <f>IF(LEN('Input| Projects'!F903)&gt;0,'Input| Projects'!F903,"")</f>
        <v/>
      </c>
      <c r="G903" s="160" t="str">
        <f>IF(LEN('Input| Projects'!G903)&gt;0,'Input| Projects'!G903,"")</f>
        <v/>
      </c>
      <c r="H903" s="10"/>
      <c r="I903" s="194" cm="1">
        <f t="array" ref="I903">IF(LEN($F903)&gt;0,1+IFERROR(SUMPRODUCT(TRANSPOSE('Input| Projects'!$AO903:$AQ903),INDEX('Input| Escalations'!$F$27:$L$29,,MATCH(Q$9,'Input| Escalations'!$F$21:$L$21,0))),0),0)</f>
        <v>0</v>
      </c>
      <c r="J903" s="194" cm="1">
        <f t="array" ref="J903">IF(LEN($F903)&gt;0,1+IFERROR(SUMPRODUCT(TRANSPOSE('Input| Projects'!$AO903:$AQ903),INDEX('Input| Escalations'!$F$27:$L$29,,MATCH(R$9,'Input| Escalations'!$F$21:$L$21,0))),0),0)</f>
        <v>0</v>
      </c>
      <c r="K903" s="194" cm="1">
        <f t="array" ref="K903">IF(LEN($F903)&gt;0,1+IFERROR(SUMPRODUCT(TRANSPOSE('Input| Projects'!$AO903:$AQ903),INDEX('Input| Escalations'!$F$27:$L$29,,MATCH(S$9,'Input| Escalations'!$F$21:$L$21,0))),0),0)</f>
        <v>0</v>
      </c>
      <c r="L903" s="194" cm="1">
        <f t="array" ref="L903">IF(LEN($F903)&gt;0,1+IFERROR(SUMPRODUCT(TRANSPOSE('Input| Projects'!$AO903:$AQ903),INDEX('Input| Escalations'!$F$27:$L$29,,MATCH(T$9,'Input| Escalations'!$F$21:$L$21,0))),0),0)</f>
        <v>0</v>
      </c>
      <c r="M903" s="194" cm="1">
        <f t="array" ref="M903">IF(LEN($F903)&gt;0,1+IFERROR(SUMPRODUCT(TRANSPOSE('Input| Projects'!$AO903:$AQ903),INDEX('Input| Escalations'!$F$27:$L$29,,MATCH(U$9,'Input| Escalations'!$F$21:$L$21,0))),0),0)</f>
        <v>0</v>
      </c>
      <c r="N903" s="194" cm="1">
        <f t="array" ref="N903">IF(LEN($F903)&gt;0,1+IFERROR(SUMPRODUCT(TRANSPOSE('Input| Projects'!$AO903:$AQ903),INDEX('Input| Escalations'!$F$27:$L$29,,MATCH(V$9,'Input| Escalations'!$F$21:$L$21,0))),0),0)</f>
        <v>0</v>
      </c>
      <c r="O903" s="194" cm="1">
        <f t="array" ref="O903">IF(LEN($F903)&gt;0,1+IFERROR(SUMPRODUCT(TRANSPOSE('Input| Projects'!$AO903:$AQ903),INDEX('Input| Escalations'!$F$27:$L$29,,MATCH(W$9,'Input| Escalations'!$F$21:$L$21,0))),0),0)</f>
        <v>0</v>
      </c>
      <c r="P903" s="10"/>
      <c r="Q903" s="172">
        <f>IFERROR(IF(ISNUMBER(FIND("decision",'Input| Setup'!$F$6)),'Input| Projects'!Y903,'Input| Projects'!I903)*'Input| Escalations'!$I$17*I903,0)</f>
        <v>0</v>
      </c>
      <c r="R903" s="172">
        <f>IFERROR(IF(ISNUMBER(FIND("decision",'Input| Setup'!$F$6)),'Input| Projects'!Z903,'Input| Projects'!J903)*'Input| Escalations'!$I$17*J903,0)</f>
        <v>0</v>
      </c>
      <c r="S903" s="172">
        <f>IFERROR(IF(ISNUMBER(FIND("decision",'Input| Setup'!$F$6)),'Input| Projects'!AA903,'Input| Projects'!K903)*'Input| Escalations'!$I$17*K903,0)</f>
        <v>0</v>
      </c>
      <c r="T903" s="172">
        <f>IFERROR(IF(ISNUMBER(FIND("decision",'Input| Setup'!$F$6)),'Input| Projects'!AB903,'Input| Projects'!L903)*'Input| Escalations'!$I$17*L903,0)</f>
        <v>0</v>
      </c>
      <c r="U903" s="172">
        <f>IFERROR(IF(ISNUMBER(FIND("decision",'Input| Setup'!$F$6)),'Input| Projects'!AC903,'Input| Projects'!M903)*'Input| Escalations'!$I$17*M903,0)</f>
        <v>0</v>
      </c>
      <c r="V903" s="172">
        <f>IFERROR(IF(ISNUMBER(FIND("decision",'Input| Setup'!$F$6)),'Input| Projects'!AD903,'Input| Projects'!N903)*'Input| Escalations'!$I$17*N903,0)</f>
        <v>0</v>
      </c>
      <c r="W903" s="172">
        <f>IFERROR(IF(ISNUMBER(FIND("decision",'Input| Setup'!$F$6)),'Input| Projects'!AE903,'Input| Projects'!O903)*'Input| Escalations'!$I$17*O903,0)</f>
        <v>0</v>
      </c>
      <c r="X903" s="175"/>
      <c r="Y903" s="172">
        <f>IF(ISNUMBER(FIND("decision",'Input| Setup'!$F$6)),'Input| Projects'!AG903,'Input| Projects'!Q903)*I903*'Input| Escalations'!$I$17</f>
        <v>0</v>
      </c>
      <c r="Z903" s="172">
        <f>IF(ISNUMBER(FIND("decision",'Input| Setup'!$F$6)),'Input| Projects'!AH903,'Input| Projects'!R903)*J903*'Input| Escalations'!$I$17</f>
        <v>0</v>
      </c>
      <c r="AA903" s="172">
        <f>IF(ISNUMBER(FIND("decision",'Input| Setup'!$F$6)),'Input| Projects'!AI903,'Input| Projects'!S903)*K903*'Input| Escalations'!$I$17</f>
        <v>0</v>
      </c>
      <c r="AB903" s="172">
        <f>IF(ISNUMBER(FIND("decision",'Input| Setup'!$F$6)),'Input| Projects'!AJ903,'Input| Projects'!T903)*L903*'Input| Escalations'!$I$17</f>
        <v>0</v>
      </c>
      <c r="AC903" s="172">
        <f>IF(ISNUMBER(FIND("decision",'Input| Setup'!$F$6)),'Input| Projects'!AK903,'Input| Projects'!U903)*M903*'Input| Escalations'!$I$17</f>
        <v>0</v>
      </c>
      <c r="AD903" s="172">
        <f>IF(ISNUMBER(FIND("decision",'Input| Setup'!$F$6)),'Input| Projects'!AL903,'Input| Projects'!V903)*N903*'Input| Escalations'!$I$17</f>
        <v>0</v>
      </c>
      <c r="AE903" s="172">
        <f>IF(ISNUMBER(FIND("decision",'Input| Setup'!$F$6)),'Input| Projects'!AM903,'Input| Projects'!W903)*O903*'Input| Escalations'!$I$17</f>
        <v>0</v>
      </c>
      <c r="AF903" s="175"/>
      <c r="AG903" s="172" cm="1">
        <f t="array" ref="AG903">IFERROR(--('Input| Projects'!$AS903="Yes")*_xlfn.SWITCH('Input| Overheads'!$C$50,"Direct costs",'Calc| Overheads Allocation'!C$8*Q903,"Internal labour",'Calc| Overheads Allocation'!C$8*Q903*'Input| Projects'!$AO903,"DNSP defined",'Calc| Overheads Allocation'!C$78*'Input| Projects'!$AV903,0),0)</f>
        <v>0</v>
      </c>
      <c r="AH903" s="172" cm="1">
        <f t="array" ref="AH903">IFERROR(--('Input| Projects'!$AS903="Yes")*_xlfn.SWITCH('Input| Overheads'!$C$50,"Direct costs",'Calc| Overheads Allocation'!D$8*R903,"Internal labour",'Calc| Overheads Allocation'!D$8*R903*'Input| Projects'!$AO903,"DNSP defined",'Calc| Overheads Allocation'!D$78*'Input| Projects'!$AV903,0),0)</f>
        <v>0</v>
      </c>
      <c r="AI903" s="172" cm="1">
        <f t="array" ref="AI903">IFERROR(--('Input| Projects'!$AS903="Yes")*_xlfn.SWITCH('Input| Overheads'!$C$50,"Direct costs",'Calc| Overheads Allocation'!E$8*S903,"Internal labour",'Calc| Overheads Allocation'!E$8*S903*'Input| Projects'!$AO903,"DNSP defined",'Calc| Overheads Allocation'!E$78*'Input| Projects'!$AV903,0),0)</f>
        <v>0</v>
      </c>
      <c r="AJ903" s="172" cm="1">
        <f t="array" ref="AJ903">IFERROR(--('Input| Projects'!$AS903="Yes")*_xlfn.SWITCH('Input| Overheads'!$C$50,"Direct costs",'Calc| Overheads Allocation'!F$8*T903,"Internal labour",'Calc| Overheads Allocation'!F$8*T903*'Input| Projects'!$AO903,"DNSP defined",'Calc| Overheads Allocation'!F$78*'Input| Projects'!$AV903,0),0)</f>
        <v>0</v>
      </c>
      <c r="AK903" s="172" cm="1">
        <f t="array" ref="AK903">IFERROR(--('Input| Projects'!$AS903="Yes")*_xlfn.SWITCH('Input| Overheads'!$C$50,"Direct costs",'Calc| Overheads Allocation'!G$8*U903,"Internal labour",'Calc| Overheads Allocation'!G$8*U903*'Input| Projects'!$AO903,"DNSP defined",'Calc| Overheads Allocation'!G$78*'Input| Projects'!$AV903,0),0)</f>
        <v>0</v>
      </c>
      <c r="AL903" s="172" cm="1">
        <f t="array" ref="AL903">IFERROR(--('Input| Projects'!$AS903="Yes")*_xlfn.SWITCH('Input| Overheads'!$C$50,"Direct costs",'Calc| Overheads Allocation'!H$8*V903,"Internal labour",'Calc| Overheads Allocation'!H$8*V903*'Input| Projects'!$AO903,"DNSP defined",'Calc| Overheads Allocation'!H$78*'Input| Projects'!$AV903,0),0)</f>
        <v>0</v>
      </c>
      <c r="AM903" s="172" cm="1">
        <f t="array" ref="AM903">IFERROR(--('Input| Projects'!$AS903="Yes")*_xlfn.SWITCH('Input| Overheads'!$C$50,"Direct costs",'Calc| Overheads Allocation'!I$8*W903,"Internal labour",'Calc| Overheads Allocation'!I$8*W903*'Input| Projects'!$AO903,"DNSP defined",'Calc| Overheads Allocation'!I$78*'Input| Projects'!$AV903,0),0)</f>
        <v>0</v>
      </c>
      <c r="AN903" s="175"/>
      <c r="AO903" s="172" cm="1">
        <f t="array" ref="AO903">IFERROR(--('Input| Projects'!$AT903="Yes")*_xlfn.SWITCH('Input| Overheads'!$C$50,"Direct costs",'Calc| Overheads Allocation'!C$9*Q903,"Internal labour",'Calc| Overheads Allocation'!C$9*Q903*'Input| Projects'!$AO903,"DNSP defined",'Calc| Overheads Allocation'!C$79*'Input| Projects'!$AW903,0),0)</f>
        <v>0</v>
      </c>
      <c r="AP903" s="172" cm="1">
        <f t="array" ref="AP903">IFERROR(--('Input| Projects'!$AT903="Yes")*_xlfn.SWITCH('Input| Overheads'!$C$50,"Direct costs",'Calc| Overheads Allocation'!D$9*R903,"Internal labour",'Calc| Overheads Allocation'!D$9*R903*'Input| Projects'!$AO903,"DNSP defined",'Calc| Overheads Allocation'!D$79*'Input| Projects'!$AW903,0),0)</f>
        <v>0</v>
      </c>
      <c r="AQ903" s="172" cm="1">
        <f t="array" ref="AQ903">IFERROR(--('Input| Projects'!$AT903="Yes")*_xlfn.SWITCH('Input| Overheads'!$C$50,"Direct costs",'Calc| Overheads Allocation'!E$9*S903,"Internal labour",'Calc| Overheads Allocation'!E$9*S903*'Input| Projects'!$AO903,"DNSP defined",'Calc| Overheads Allocation'!E$79*'Input| Projects'!$AW903,0),0)</f>
        <v>0</v>
      </c>
      <c r="AR903" s="172" cm="1">
        <f t="array" ref="AR903">IFERROR(--('Input| Projects'!$AT903="Yes")*_xlfn.SWITCH('Input| Overheads'!$C$50,"Direct costs",'Calc| Overheads Allocation'!F$9*T903,"Internal labour",'Calc| Overheads Allocation'!F$9*T903*'Input| Projects'!$AO903,"DNSP defined",'Calc| Overheads Allocation'!F$79*'Input| Projects'!$AW903,0),0)</f>
        <v>0</v>
      </c>
      <c r="AS903" s="172" cm="1">
        <f t="array" ref="AS903">IFERROR(--('Input| Projects'!$AT903="Yes")*_xlfn.SWITCH('Input| Overheads'!$C$50,"Direct costs",'Calc| Overheads Allocation'!G$9*U903,"Internal labour",'Calc| Overheads Allocation'!G$9*U903*'Input| Projects'!$AO903,"DNSP defined",'Calc| Overheads Allocation'!G$79*'Input| Projects'!$AW903,0),0)</f>
        <v>0</v>
      </c>
      <c r="AT903" s="172" cm="1">
        <f t="array" ref="AT903">IFERROR(--('Input| Projects'!$AT903="Yes")*_xlfn.SWITCH('Input| Overheads'!$C$50,"Direct costs",'Calc| Overheads Allocation'!H$9*V903,"Internal labour",'Calc| Overheads Allocation'!H$9*V903*'Input| Projects'!$AO903,"DNSP defined",'Calc| Overheads Allocation'!H$79*'Input| Projects'!$AW903,0),0)</f>
        <v>0</v>
      </c>
      <c r="AU903" s="172" cm="1">
        <f t="array" ref="AU903">IFERROR(--('Input| Projects'!$AT903="Yes")*_xlfn.SWITCH('Input| Overheads'!$C$50,"Direct costs",'Calc| Overheads Allocation'!I$9*W903,"Internal labour",'Calc| Overheads Allocation'!I$9*W903*'Input| Projects'!$AO903,"DNSP defined",'Calc| Overheads Allocation'!I$79*'Input| Projects'!$AW903,0),0)</f>
        <v>0</v>
      </c>
      <c r="AV903" s="175"/>
      <c r="AW903" s="172">
        <f t="shared" si="310"/>
        <v>0</v>
      </c>
      <c r="AX903" s="172">
        <f t="shared" si="311"/>
        <v>0</v>
      </c>
      <c r="AY903" s="172">
        <f t="shared" si="312"/>
        <v>0</v>
      </c>
      <c r="AZ903" s="172">
        <f t="shared" si="313"/>
        <v>0</v>
      </c>
      <c r="BA903" s="172">
        <f t="shared" si="314"/>
        <v>0</v>
      </c>
      <c r="BB903" s="172">
        <f t="shared" si="315"/>
        <v>0</v>
      </c>
      <c r="BC903" s="172">
        <f t="shared" si="316"/>
        <v>0</v>
      </c>
      <c r="BD903" s="176"/>
      <c r="BE903" s="172">
        <f t="shared" si="317"/>
        <v>0</v>
      </c>
      <c r="BF903" s="172">
        <f t="shared" si="318"/>
        <v>0</v>
      </c>
      <c r="BG903" s="172">
        <f t="shared" si="319"/>
        <v>0</v>
      </c>
      <c r="BH903" s="172">
        <f t="shared" si="320"/>
        <v>0</v>
      </c>
      <c r="BI903" s="172">
        <f t="shared" si="321"/>
        <v>0</v>
      </c>
      <c r="BJ903" s="172">
        <f t="shared" si="322"/>
        <v>0</v>
      </c>
      <c r="BK903" s="172">
        <f t="shared" si="323"/>
        <v>0</v>
      </c>
      <c r="BL903" s="176"/>
      <c r="BM903" s="172">
        <f t="shared" si="302"/>
        <v>0</v>
      </c>
      <c r="BN903" s="172">
        <f t="shared" si="303"/>
        <v>0</v>
      </c>
      <c r="BO903" s="172">
        <f t="shared" si="304"/>
        <v>0</v>
      </c>
      <c r="BP903" s="172">
        <f t="shared" si="305"/>
        <v>0</v>
      </c>
      <c r="BQ903" s="172">
        <f t="shared" si="306"/>
        <v>0</v>
      </c>
      <c r="BR903" s="172">
        <f t="shared" si="307"/>
        <v>0</v>
      </c>
      <c r="BS903" s="172">
        <f t="shared" si="308"/>
        <v>0</v>
      </c>
      <c r="BT903" s="55"/>
      <c r="BU903" s="158">
        <f>SUMIF('Input| Projects'!$BA$8:$CX$8,RIGHT(BU$9,3),'Input| Projects'!$BA903:$CX903)</f>
        <v>0</v>
      </c>
      <c r="BV903" s="158">
        <f>SUMIF('Input| Projects'!$BA$8:$CX$8,RIGHT(BV$9,3),'Input| Projects'!$BA903:$CX903)</f>
        <v>0</v>
      </c>
      <c r="BW903" s="79" t="str">
        <f t="shared" si="309"/>
        <v/>
      </c>
    </row>
    <row r="904" spans="2:75" x14ac:dyDescent="0.2">
      <c r="B904" s="123">
        <f>IFERROR('Input| Projects'!B904,"")</f>
        <v>895</v>
      </c>
      <c r="C904" s="160" t="str">
        <f>IFERROR(IF('Input| Projects'!C904="","",'Input| Projects'!C904),"")</f>
        <v/>
      </c>
      <c r="D904" s="160" t="str">
        <f>IFERROR(IF('Input| Projects'!D904="","",'Input| Projects'!D904),"")</f>
        <v/>
      </c>
      <c r="E904" s="53"/>
      <c r="F904" s="160" t="str">
        <f>IF(LEN('Input| Projects'!F904)&gt;0,'Input| Projects'!F904,"")</f>
        <v/>
      </c>
      <c r="G904" s="160" t="str">
        <f>IF(LEN('Input| Projects'!G904)&gt;0,'Input| Projects'!G904,"")</f>
        <v/>
      </c>
      <c r="H904" s="10"/>
      <c r="I904" s="194" cm="1">
        <f t="array" ref="I904">IF(LEN($F904)&gt;0,1+IFERROR(SUMPRODUCT(TRANSPOSE('Input| Projects'!$AO904:$AQ904),INDEX('Input| Escalations'!$F$27:$L$29,,MATCH(Q$9,'Input| Escalations'!$F$21:$L$21,0))),0),0)</f>
        <v>0</v>
      </c>
      <c r="J904" s="194" cm="1">
        <f t="array" ref="J904">IF(LEN($F904)&gt;0,1+IFERROR(SUMPRODUCT(TRANSPOSE('Input| Projects'!$AO904:$AQ904),INDEX('Input| Escalations'!$F$27:$L$29,,MATCH(R$9,'Input| Escalations'!$F$21:$L$21,0))),0),0)</f>
        <v>0</v>
      </c>
      <c r="K904" s="194" cm="1">
        <f t="array" ref="K904">IF(LEN($F904)&gt;0,1+IFERROR(SUMPRODUCT(TRANSPOSE('Input| Projects'!$AO904:$AQ904),INDEX('Input| Escalations'!$F$27:$L$29,,MATCH(S$9,'Input| Escalations'!$F$21:$L$21,0))),0),0)</f>
        <v>0</v>
      </c>
      <c r="L904" s="194" cm="1">
        <f t="array" ref="L904">IF(LEN($F904)&gt;0,1+IFERROR(SUMPRODUCT(TRANSPOSE('Input| Projects'!$AO904:$AQ904),INDEX('Input| Escalations'!$F$27:$L$29,,MATCH(T$9,'Input| Escalations'!$F$21:$L$21,0))),0),0)</f>
        <v>0</v>
      </c>
      <c r="M904" s="194" cm="1">
        <f t="array" ref="M904">IF(LEN($F904)&gt;0,1+IFERROR(SUMPRODUCT(TRANSPOSE('Input| Projects'!$AO904:$AQ904),INDEX('Input| Escalations'!$F$27:$L$29,,MATCH(U$9,'Input| Escalations'!$F$21:$L$21,0))),0),0)</f>
        <v>0</v>
      </c>
      <c r="N904" s="194" cm="1">
        <f t="array" ref="N904">IF(LEN($F904)&gt;0,1+IFERROR(SUMPRODUCT(TRANSPOSE('Input| Projects'!$AO904:$AQ904),INDEX('Input| Escalations'!$F$27:$L$29,,MATCH(V$9,'Input| Escalations'!$F$21:$L$21,0))),0),0)</f>
        <v>0</v>
      </c>
      <c r="O904" s="194" cm="1">
        <f t="array" ref="O904">IF(LEN($F904)&gt;0,1+IFERROR(SUMPRODUCT(TRANSPOSE('Input| Projects'!$AO904:$AQ904),INDEX('Input| Escalations'!$F$27:$L$29,,MATCH(W$9,'Input| Escalations'!$F$21:$L$21,0))),0),0)</f>
        <v>0</v>
      </c>
      <c r="P904" s="10"/>
      <c r="Q904" s="172">
        <f>IFERROR(IF(ISNUMBER(FIND("decision",'Input| Setup'!$F$6)),'Input| Projects'!Y904,'Input| Projects'!I904)*'Input| Escalations'!$I$17*I904,0)</f>
        <v>0</v>
      </c>
      <c r="R904" s="172">
        <f>IFERROR(IF(ISNUMBER(FIND("decision",'Input| Setup'!$F$6)),'Input| Projects'!Z904,'Input| Projects'!J904)*'Input| Escalations'!$I$17*J904,0)</f>
        <v>0</v>
      </c>
      <c r="S904" s="172">
        <f>IFERROR(IF(ISNUMBER(FIND("decision",'Input| Setup'!$F$6)),'Input| Projects'!AA904,'Input| Projects'!K904)*'Input| Escalations'!$I$17*K904,0)</f>
        <v>0</v>
      </c>
      <c r="T904" s="172">
        <f>IFERROR(IF(ISNUMBER(FIND("decision",'Input| Setup'!$F$6)),'Input| Projects'!AB904,'Input| Projects'!L904)*'Input| Escalations'!$I$17*L904,0)</f>
        <v>0</v>
      </c>
      <c r="U904" s="172">
        <f>IFERROR(IF(ISNUMBER(FIND("decision",'Input| Setup'!$F$6)),'Input| Projects'!AC904,'Input| Projects'!M904)*'Input| Escalations'!$I$17*M904,0)</f>
        <v>0</v>
      </c>
      <c r="V904" s="172">
        <f>IFERROR(IF(ISNUMBER(FIND("decision",'Input| Setup'!$F$6)),'Input| Projects'!AD904,'Input| Projects'!N904)*'Input| Escalations'!$I$17*N904,0)</f>
        <v>0</v>
      </c>
      <c r="W904" s="172">
        <f>IFERROR(IF(ISNUMBER(FIND("decision",'Input| Setup'!$F$6)),'Input| Projects'!AE904,'Input| Projects'!O904)*'Input| Escalations'!$I$17*O904,0)</f>
        <v>0</v>
      </c>
      <c r="X904" s="175"/>
      <c r="Y904" s="172">
        <f>IF(ISNUMBER(FIND("decision",'Input| Setup'!$F$6)),'Input| Projects'!AG904,'Input| Projects'!Q904)*I904*'Input| Escalations'!$I$17</f>
        <v>0</v>
      </c>
      <c r="Z904" s="172">
        <f>IF(ISNUMBER(FIND("decision",'Input| Setup'!$F$6)),'Input| Projects'!AH904,'Input| Projects'!R904)*J904*'Input| Escalations'!$I$17</f>
        <v>0</v>
      </c>
      <c r="AA904" s="172">
        <f>IF(ISNUMBER(FIND("decision",'Input| Setup'!$F$6)),'Input| Projects'!AI904,'Input| Projects'!S904)*K904*'Input| Escalations'!$I$17</f>
        <v>0</v>
      </c>
      <c r="AB904" s="172">
        <f>IF(ISNUMBER(FIND("decision",'Input| Setup'!$F$6)),'Input| Projects'!AJ904,'Input| Projects'!T904)*L904*'Input| Escalations'!$I$17</f>
        <v>0</v>
      </c>
      <c r="AC904" s="172">
        <f>IF(ISNUMBER(FIND("decision",'Input| Setup'!$F$6)),'Input| Projects'!AK904,'Input| Projects'!U904)*M904*'Input| Escalations'!$I$17</f>
        <v>0</v>
      </c>
      <c r="AD904" s="172">
        <f>IF(ISNUMBER(FIND("decision",'Input| Setup'!$F$6)),'Input| Projects'!AL904,'Input| Projects'!V904)*N904*'Input| Escalations'!$I$17</f>
        <v>0</v>
      </c>
      <c r="AE904" s="172">
        <f>IF(ISNUMBER(FIND("decision",'Input| Setup'!$F$6)),'Input| Projects'!AM904,'Input| Projects'!W904)*O904*'Input| Escalations'!$I$17</f>
        <v>0</v>
      </c>
      <c r="AF904" s="175"/>
      <c r="AG904" s="172" cm="1">
        <f t="array" ref="AG904">IFERROR(--('Input| Projects'!$AS904="Yes")*_xlfn.SWITCH('Input| Overheads'!$C$50,"Direct costs",'Calc| Overheads Allocation'!C$8*Q904,"Internal labour",'Calc| Overheads Allocation'!C$8*Q904*'Input| Projects'!$AO904,"DNSP defined",'Calc| Overheads Allocation'!C$78*'Input| Projects'!$AV904,0),0)</f>
        <v>0</v>
      </c>
      <c r="AH904" s="172" cm="1">
        <f t="array" ref="AH904">IFERROR(--('Input| Projects'!$AS904="Yes")*_xlfn.SWITCH('Input| Overheads'!$C$50,"Direct costs",'Calc| Overheads Allocation'!D$8*R904,"Internal labour",'Calc| Overheads Allocation'!D$8*R904*'Input| Projects'!$AO904,"DNSP defined",'Calc| Overheads Allocation'!D$78*'Input| Projects'!$AV904,0),0)</f>
        <v>0</v>
      </c>
      <c r="AI904" s="172" cm="1">
        <f t="array" ref="AI904">IFERROR(--('Input| Projects'!$AS904="Yes")*_xlfn.SWITCH('Input| Overheads'!$C$50,"Direct costs",'Calc| Overheads Allocation'!E$8*S904,"Internal labour",'Calc| Overheads Allocation'!E$8*S904*'Input| Projects'!$AO904,"DNSP defined",'Calc| Overheads Allocation'!E$78*'Input| Projects'!$AV904,0),0)</f>
        <v>0</v>
      </c>
      <c r="AJ904" s="172" cm="1">
        <f t="array" ref="AJ904">IFERROR(--('Input| Projects'!$AS904="Yes")*_xlfn.SWITCH('Input| Overheads'!$C$50,"Direct costs",'Calc| Overheads Allocation'!F$8*T904,"Internal labour",'Calc| Overheads Allocation'!F$8*T904*'Input| Projects'!$AO904,"DNSP defined",'Calc| Overheads Allocation'!F$78*'Input| Projects'!$AV904,0),0)</f>
        <v>0</v>
      </c>
      <c r="AK904" s="172" cm="1">
        <f t="array" ref="AK904">IFERROR(--('Input| Projects'!$AS904="Yes")*_xlfn.SWITCH('Input| Overheads'!$C$50,"Direct costs",'Calc| Overheads Allocation'!G$8*U904,"Internal labour",'Calc| Overheads Allocation'!G$8*U904*'Input| Projects'!$AO904,"DNSP defined",'Calc| Overheads Allocation'!G$78*'Input| Projects'!$AV904,0),0)</f>
        <v>0</v>
      </c>
      <c r="AL904" s="172" cm="1">
        <f t="array" ref="AL904">IFERROR(--('Input| Projects'!$AS904="Yes")*_xlfn.SWITCH('Input| Overheads'!$C$50,"Direct costs",'Calc| Overheads Allocation'!H$8*V904,"Internal labour",'Calc| Overheads Allocation'!H$8*V904*'Input| Projects'!$AO904,"DNSP defined",'Calc| Overheads Allocation'!H$78*'Input| Projects'!$AV904,0),0)</f>
        <v>0</v>
      </c>
      <c r="AM904" s="172" cm="1">
        <f t="array" ref="AM904">IFERROR(--('Input| Projects'!$AS904="Yes")*_xlfn.SWITCH('Input| Overheads'!$C$50,"Direct costs",'Calc| Overheads Allocation'!I$8*W904,"Internal labour",'Calc| Overheads Allocation'!I$8*W904*'Input| Projects'!$AO904,"DNSP defined",'Calc| Overheads Allocation'!I$78*'Input| Projects'!$AV904,0),0)</f>
        <v>0</v>
      </c>
      <c r="AN904" s="175"/>
      <c r="AO904" s="172" cm="1">
        <f t="array" ref="AO904">IFERROR(--('Input| Projects'!$AT904="Yes")*_xlfn.SWITCH('Input| Overheads'!$C$50,"Direct costs",'Calc| Overheads Allocation'!C$9*Q904,"Internal labour",'Calc| Overheads Allocation'!C$9*Q904*'Input| Projects'!$AO904,"DNSP defined",'Calc| Overheads Allocation'!C$79*'Input| Projects'!$AW904,0),0)</f>
        <v>0</v>
      </c>
      <c r="AP904" s="172" cm="1">
        <f t="array" ref="AP904">IFERROR(--('Input| Projects'!$AT904="Yes")*_xlfn.SWITCH('Input| Overheads'!$C$50,"Direct costs",'Calc| Overheads Allocation'!D$9*R904,"Internal labour",'Calc| Overheads Allocation'!D$9*R904*'Input| Projects'!$AO904,"DNSP defined",'Calc| Overheads Allocation'!D$79*'Input| Projects'!$AW904,0),0)</f>
        <v>0</v>
      </c>
      <c r="AQ904" s="172" cm="1">
        <f t="array" ref="AQ904">IFERROR(--('Input| Projects'!$AT904="Yes")*_xlfn.SWITCH('Input| Overheads'!$C$50,"Direct costs",'Calc| Overheads Allocation'!E$9*S904,"Internal labour",'Calc| Overheads Allocation'!E$9*S904*'Input| Projects'!$AO904,"DNSP defined",'Calc| Overheads Allocation'!E$79*'Input| Projects'!$AW904,0),0)</f>
        <v>0</v>
      </c>
      <c r="AR904" s="172" cm="1">
        <f t="array" ref="AR904">IFERROR(--('Input| Projects'!$AT904="Yes")*_xlfn.SWITCH('Input| Overheads'!$C$50,"Direct costs",'Calc| Overheads Allocation'!F$9*T904,"Internal labour",'Calc| Overheads Allocation'!F$9*T904*'Input| Projects'!$AO904,"DNSP defined",'Calc| Overheads Allocation'!F$79*'Input| Projects'!$AW904,0),0)</f>
        <v>0</v>
      </c>
      <c r="AS904" s="172" cm="1">
        <f t="array" ref="AS904">IFERROR(--('Input| Projects'!$AT904="Yes")*_xlfn.SWITCH('Input| Overheads'!$C$50,"Direct costs",'Calc| Overheads Allocation'!G$9*U904,"Internal labour",'Calc| Overheads Allocation'!G$9*U904*'Input| Projects'!$AO904,"DNSP defined",'Calc| Overheads Allocation'!G$79*'Input| Projects'!$AW904,0),0)</f>
        <v>0</v>
      </c>
      <c r="AT904" s="172" cm="1">
        <f t="array" ref="AT904">IFERROR(--('Input| Projects'!$AT904="Yes")*_xlfn.SWITCH('Input| Overheads'!$C$50,"Direct costs",'Calc| Overheads Allocation'!H$9*V904,"Internal labour",'Calc| Overheads Allocation'!H$9*V904*'Input| Projects'!$AO904,"DNSP defined",'Calc| Overheads Allocation'!H$79*'Input| Projects'!$AW904,0),0)</f>
        <v>0</v>
      </c>
      <c r="AU904" s="172" cm="1">
        <f t="array" ref="AU904">IFERROR(--('Input| Projects'!$AT904="Yes")*_xlfn.SWITCH('Input| Overheads'!$C$50,"Direct costs",'Calc| Overheads Allocation'!I$9*W904,"Internal labour",'Calc| Overheads Allocation'!I$9*W904*'Input| Projects'!$AO904,"DNSP defined",'Calc| Overheads Allocation'!I$79*'Input| Projects'!$AW904,0),0)</f>
        <v>0</v>
      </c>
      <c r="AV904" s="175"/>
      <c r="AW904" s="172">
        <f t="shared" si="310"/>
        <v>0</v>
      </c>
      <c r="AX904" s="172">
        <f t="shared" si="311"/>
        <v>0</v>
      </c>
      <c r="AY904" s="172">
        <f t="shared" si="312"/>
        <v>0</v>
      </c>
      <c r="AZ904" s="172">
        <f t="shared" si="313"/>
        <v>0</v>
      </c>
      <c r="BA904" s="172">
        <f t="shared" si="314"/>
        <v>0</v>
      </c>
      <c r="BB904" s="172">
        <f t="shared" si="315"/>
        <v>0</v>
      </c>
      <c r="BC904" s="172">
        <f t="shared" si="316"/>
        <v>0</v>
      </c>
      <c r="BD904" s="176"/>
      <c r="BE904" s="172">
        <f t="shared" si="317"/>
        <v>0</v>
      </c>
      <c r="BF904" s="172">
        <f t="shared" si="318"/>
        <v>0</v>
      </c>
      <c r="BG904" s="172">
        <f t="shared" si="319"/>
        <v>0</v>
      </c>
      <c r="BH904" s="172">
        <f t="shared" si="320"/>
        <v>0</v>
      </c>
      <c r="BI904" s="172">
        <f t="shared" si="321"/>
        <v>0</v>
      </c>
      <c r="BJ904" s="172">
        <f t="shared" si="322"/>
        <v>0</v>
      </c>
      <c r="BK904" s="172">
        <f t="shared" si="323"/>
        <v>0</v>
      </c>
      <c r="BL904" s="176"/>
      <c r="BM904" s="172">
        <f t="shared" si="302"/>
        <v>0</v>
      </c>
      <c r="BN904" s="172">
        <f t="shared" si="303"/>
        <v>0</v>
      </c>
      <c r="BO904" s="172">
        <f t="shared" si="304"/>
        <v>0</v>
      </c>
      <c r="BP904" s="172">
        <f t="shared" si="305"/>
        <v>0</v>
      </c>
      <c r="BQ904" s="172">
        <f t="shared" si="306"/>
        <v>0</v>
      </c>
      <c r="BR904" s="172">
        <f t="shared" si="307"/>
        <v>0</v>
      </c>
      <c r="BS904" s="172">
        <f t="shared" si="308"/>
        <v>0</v>
      </c>
      <c r="BT904" s="55"/>
      <c r="BU904" s="158">
        <f>SUMIF('Input| Projects'!$BA$8:$CX$8,RIGHT(BU$9,3),'Input| Projects'!$BA904:$CX904)</f>
        <v>0</v>
      </c>
      <c r="BV904" s="158">
        <f>SUMIF('Input| Projects'!$BA$8:$CX$8,RIGHT(BV$9,3),'Input| Projects'!$BA904:$CX904)</f>
        <v>0</v>
      </c>
      <c r="BW904" s="79" t="str">
        <f t="shared" si="309"/>
        <v/>
      </c>
    </row>
    <row r="905" spans="2:75" x14ac:dyDescent="0.2">
      <c r="B905" s="123">
        <f>IFERROR('Input| Projects'!B905,"")</f>
        <v>896</v>
      </c>
      <c r="C905" s="160" t="str">
        <f>IFERROR(IF('Input| Projects'!C905="","",'Input| Projects'!C905),"")</f>
        <v/>
      </c>
      <c r="D905" s="160" t="str">
        <f>IFERROR(IF('Input| Projects'!D905="","",'Input| Projects'!D905),"")</f>
        <v/>
      </c>
      <c r="E905" s="53"/>
      <c r="F905" s="160" t="str">
        <f>IF(LEN('Input| Projects'!F905)&gt;0,'Input| Projects'!F905,"")</f>
        <v/>
      </c>
      <c r="G905" s="160" t="str">
        <f>IF(LEN('Input| Projects'!G905)&gt;0,'Input| Projects'!G905,"")</f>
        <v/>
      </c>
      <c r="H905" s="10"/>
      <c r="I905" s="194" cm="1">
        <f t="array" ref="I905">IF(LEN($F905)&gt;0,1+IFERROR(SUMPRODUCT(TRANSPOSE('Input| Projects'!$AO905:$AQ905),INDEX('Input| Escalations'!$F$27:$L$29,,MATCH(Q$9,'Input| Escalations'!$F$21:$L$21,0))),0),0)</f>
        <v>0</v>
      </c>
      <c r="J905" s="194" cm="1">
        <f t="array" ref="J905">IF(LEN($F905)&gt;0,1+IFERROR(SUMPRODUCT(TRANSPOSE('Input| Projects'!$AO905:$AQ905),INDEX('Input| Escalations'!$F$27:$L$29,,MATCH(R$9,'Input| Escalations'!$F$21:$L$21,0))),0),0)</f>
        <v>0</v>
      </c>
      <c r="K905" s="194" cm="1">
        <f t="array" ref="K905">IF(LEN($F905)&gt;0,1+IFERROR(SUMPRODUCT(TRANSPOSE('Input| Projects'!$AO905:$AQ905),INDEX('Input| Escalations'!$F$27:$L$29,,MATCH(S$9,'Input| Escalations'!$F$21:$L$21,0))),0),0)</f>
        <v>0</v>
      </c>
      <c r="L905" s="194" cm="1">
        <f t="array" ref="L905">IF(LEN($F905)&gt;0,1+IFERROR(SUMPRODUCT(TRANSPOSE('Input| Projects'!$AO905:$AQ905),INDEX('Input| Escalations'!$F$27:$L$29,,MATCH(T$9,'Input| Escalations'!$F$21:$L$21,0))),0),0)</f>
        <v>0</v>
      </c>
      <c r="M905" s="194" cm="1">
        <f t="array" ref="M905">IF(LEN($F905)&gt;0,1+IFERROR(SUMPRODUCT(TRANSPOSE('Input| Projects'!$AO905:$AQ905),INDEX('Input| Escalations'!$F$27:$L$29,,MATCH(U$9,'Input| Escalations'!$F$21:$L$21,0))),0),0)</f>
        <v>0</v>
      </c>
      <c r="N905" s="194" cm="1">
        <f t="array" ref="N905">IF(LEN($F905)&gt;0,1+IFERROR(SUMPRODUCT(TRANSPOSE('Input| Projects'!$AO905:$AQ905),INDEX('Input| Escalations'!$F$27:$L$29,,MATCH(V$9,'Input| Escalations'!$F$21:$L$21,0))),0),0)</f>
        <v>0</v>
      </c>
      <c r="O905" s="194" cm="1">
        <f t="array" ref="O905">IF(LEN($F905)&gt;0,1+IFERROR(SUMPRODUCT(TRANSPOSE('Input| Projects'!$AO905:$AQ905),INDEX('Input| Escalations'!$F$27:$L$29,,MATCH(W$9,'Input| Escalations'!$F$21:$L$21,0))),0),0)</f>
        <v>0</v>
      </c>
      <c r="P905" s="10"/>
      <c r="Q905" s="172">
        <f>IFERROR(IF(ISNUMBER(FIND("decision",'Input| Setup'!$F$6)),'Input| Projects'!Y905,'Input| Projects'!I905)*'Input| Escalations'!$I$17*I905,0)</f>
        <v>0</v>
      </c>
      <c r="R905" s="172">
        <f>IFERROR(IF(ISNUMBER(FIND("decision",'Input| Setup'!$F$6)),'Input| Projects'!Z905,'Input| Projects'!J905)*'Input| Escalations'!$I$17*J905,0)</f>
        <v>0</v>
      </c>
      <c r="S905" s="172">
        <f>IFERROR(IF(ISNUMBER(FIND("decision",'Input| Setup'!$F$6)),'Input| Projects'!AA905,'Input| Projects'!K905)*'Input| Escalations'!$I$17*K905,0)</f>
        <v>0</v>
      </c>
      <c r="T905" s="172">
        <f>IFERROR(IF(ISNUMBER(FIND("decision",'Input| Setup'!$F$6)),'Input| Projects'!AB905,'Input| Projects'!L905)*'Input| Escalations'!$I$17*L905,0)</f>
        <v>0</v>
      </c>
      <c r="U905" s="172">
        <f>IFERROR(IF(ISNUMBER(FIND("decision",'Input| Setup'!$F$6)),'Input| Projects'!AC905,'Input| Projects'!M905)*'Input| Escalations'!$I$17*M905,0)</f>
        <v>0</v>
      </c>
      <c r="V905" s="172">
        <f>IFERROR(IF(ISNUMBER(FIND("decision",'Input| Setup'!$F$6)),'Input| Projects'!AD905,'Input| Projects'!N905)*'Input| Escalations'!$I$17*N905,0)</f>
        <v>0</v>
      </c>
      <c r="W905" s="172">
        <f>IFERROR(IF(ISNUMBER(FIND("decision",'Input| Setup'!$F$6)),'Input| Projects'!AE905,'Input| Projects'!O905)*'Input| Escalations'!$I$17*O905,0)</f>
        <v>0</v>
      </c>
      <c r="X905" s="175"/>
      <c r="Y905" s="172">
        <f>IF(ISNUMBER(FIND("decision",'Input| Setup'!$F$6)),'Input| Projects'!AG905,'Input| Projects'!Q905)*I905*'Input| Escalations'!$I$17</f>
        <v>0</v>
      </c>
      <c r="Z905" s="172">
        <f>IF(ISNUMBER(FIND("decision",'Input| Setup'!$F$6)),'Input| Projects'!AH905,'Input| Projects'!R905)*J905*'Input| Escalations'!$I$17</f>
        <v>0</v>
      </c>
      <c r="AA905" s="172">
        <f>IF(ISNUMBER(FIND("decision",'Input| Setup'!$F$6)),'Input| Projects'!AI905,'Input| Projects'!S905)*K905*'Input| Escalations'!$I$17</f>
        <v>0</v>
      </c>
      <c r="AB905" s="172">
        <f>IF(ISNUMBER(FIND("decision",'Input| Setup'!$F$6)),'Input| Projects'!AJ905,'Input| Projects'!T905)*L905*'Input| Escalations'!$I$17</f>
        <v>0</v>
      </c>
      <c r="AC905" s="172">
        <f>IF(ISNUMBER(FIND("decision",'Input| Setup'!$F$6)),'Input| Projects'!AK905,'Input| Projects'!U905)*M905*'Input| Escalations'!$I$17</f>
        <v>0</v>
      </c>
      <c r="AD905" s="172">
        <f>IF(ISNUMBER(FIND("decision",'Input| Setup'!$F$6)),'Input| Projects'!AL905,'Input| Projects'!V905)*N905*'Input| Escalations'!$I$17</f>
        <v>0</v>
      </c>
      <c r="AE905" s="172">
        <f>IF(ISNUMBER(FIND("decision",'Input| Setup'!$F$6)),'Input| Projects'!AM905,'Input| Projects'!W905)*O905*'Input| Escalations'!$I$17</f>
        <v>0</v>
      </c>
      <c r="AF905" s="175"/>
      <c r="AG905" s="172" cm="1">
        <f t="array" ref="AG905">IFERROR(--('Input| Projects'!$AS905="Yes")*_xlfn.SWITCH('Input| Overheads'!$C$50,"Direct costs",'Calc| Overheads Allocation'!C$8*Q905,"Internal labour",'Calc| Overheads Allocation'!C$8*Q905*'Input| Projects'!$AO905,"DNSP defined",'Calc| Overheads Allocation'!C$78*'Input| Projects'!$AV905,0),0)</f>
        <v>0</v>
      </c>
      <c r="AH905" s="172" cm="1">
        <f t="array" ref="AH905">IFERROR(--('Input| Projects'!$AS905="Yes")*_xlfn.SWITCH('Input| Overheads'!$C$50,"Direct costs",'Calc| Overheads Allocation'!D$8*R905,"Internal labour",'Calc| Overheads Allocation'!D$8*R905*'Input| Projects'!$AO905,"DNSP defined",'Calc| Overheads Allocation'!D$78*'Input| Projects'!$AV905,0),0)</f>
        <v>0</v>
      </c>
      <c r="AI905" s="172" cm="1">
        <f t="array" ref="AI905">IFERROR(--('Input| Projects'!$AS905="Yes")*_xlfn.SWITCH('Input| Overheads'!$C$50,"Direct costs",'Calc| Overheads Allocation'!E$8*S905,"Internal labour",'Calc| Overheads Allocation'!E$8*S905*'Input| Projects'!$AO905,"DNSP defined",'Calc| Overheads Allocation'!E$78*'Input| Projects'!$AV905,0),0)</f>
        <v>0</v>
      </c>
      <c r="AJ905" s="172" cm="1">
        <f t="array" ref="AJ905">IFERROR(--('Input| Projects'!$AS905="Yes")*_xlfn.SWITCH('Input| Overheads'!$C$50,"Direct costs",'Calc| Overheads Allocation'!F$8*T905,"Internal labour",'Calc| Overheads Allocation'!F$8*T905*'Input| Projects'!$AO905,"DNSP defined",'Calc| Overheads Allocation'!F$78*'Input| Projects'!$AV905,0),0)</f>
        <v>0</v>
      </c>
      <c r="AK905" s="172" cm="1">
        <f t="array" ref="AK905">IFERROR(--('Input| Projects'!$AS905="Yes")*_xlfn.SWITCH('Input| Overheads'!$C$50,"Direct costs",'Calc| Overheads Allocation'!G$8*U905,"Internal labour",'Calc| Overheads Allocation'!G$8*U905*'Input| Projects'!$AO905,"DNSP defined",'Calc| Overheads Allocation'!G$78*'Input| Projects'!$AV905,0),0)</f>
        <v>0</v>
      </c>
      <c r="AL905" s="172" cm="1">
        <f t="array" ref="AL905">IFERROR(--('Input| Projects'!$AS905="Yes")*_xlfn.SWITCH('Input| Overheads'!$C$50,"Direct costs",'Calc| Overheads Allocation'!H$8*V905,"Internal labour",'Calc| Overheads Allocation'!H$8*V905*'Input| Projects'!$AO905,"DNSP defined",'Calc| Overheads Allocation'!H$78*'Input| Projects'!$AV905,0),0)</f>
        <v>0</v>
      </c>
      <c r="AM905" s="172" cm="1">
        <f t="array" ref="AM905">IFERROR(--('Input| Projects'!$AS905="Yes")*_xlfn.SWITCH('Input| Overheads'!$C$50,"Direct costs",'Calc| Overheads Allocation'!I$8*W905,"Internal labour",'Calc| Overheads Allocation'!I$8*W905*'Input| Projects'!$AO905,"DNSP defined",'Calc| Overheads Allocation'!I$78*'Input| Projects'!$AV905,0),0)</f>
        <v>0</v>
      </c>
      <c r="AN905" s="175"/>
      <c r="AO905" s="172" cm="1">
        <f t="array" ref="AO905">IFERROR(--('Input| Projects'!$AT905="Yes")*_xlfn.SWITCH('Input| Overheads'!$C$50,"Direct costs",'Calc| Overheads Allocation'!C$9*Q905,"Internal labour",'Calc| Overheads Allocation'!C$9*Q905*'Input| Projects'!$AO905,"DNSP defined",'Calc| Overheads Allocation'!C$79*'Input| Projects'!$AW905,0),0)</f>
        <v>0</v>
      </c>
      <c r="AP905" s="172" cm="1">
        <f t="array" ref="AP905">IFERROR(--('Input| Projects'!$AT905="Yes")*_xlfn.SWITCH('Input| Overheads'!$C$50,"Direct costs",'Calc| Overheads Allocation'!D$9*R905,"Internal labour",'Calc| Overheads Allocation'!D$9*R905*'Input| Projects'!$AO905,"DNSP defined",'Calc| Overheads Allocation'!D$79*'Input| Projects'!$AW905,0),0)</f>
        <v>0</v>
      </c>
      <c r="AQ905" s="172" cm="1">
        <f t="array" ref="AQ905">IFERROR(--('Input| Projects'!$AT905="Yes")*_xlfn.SWITCH('Input| Overheads'!$C$50,"Direct costs",'Calc| Overheads Allocation'!E$9*S905,"Internal labour",'Calc| Overheads Allocation'!E$9*S905*'Input| Projects'!$AO905,"DNSP defined",'Calc| Overheads Allocation'!E$79*'Input| Projects'!$AW905,0),0)</f>
        <v>0</v>
      </c>
      <c r="AR905" s="172" cm="1">
        <f t="array" ref="AR905">IFERROR(--('Input| Projects'!$AT905="Yes")*_xlfn.SWITCH('Input| Overheads'!$C$50,"Direct costs",'Calc| Overheads Allocation'!F$9*T905,"Internal labour",'Calc| Overheads Allocation'!F$9*T905*'Input| Projects'!$AO905,"DNSP defined",'Calc| Overheads Allocation'!F$79*'Input| Projects'!$AW905,0),0)</f>
        <v>0</v>
      </c>
      <c r="AS905" s="172" cm="1">
        <f t="array" ref="AS905">IFERROR(--('Input| Projects'!$AT905="Yes")*_xlfn.SWITCH('Input| Overheads'!$C$50,"Direct costs",'Calc| Overheads Allocation'!G$9*U905,"Internal labour",'Calc| Overheads Allocation'!G$9*U905*'Input| Projects'!$AO905,"DNSP defined",'Calc| Overheads Allocation'!G$79*'Input| Projects'!$AW905,0),0)</f>
        <v>0</v>
      </c>
      <c r="AT905" s="172" cm="1">
        <f t="array" ref="AT905">IFERROR(--('Input| Projects'!$AT905="Yes")*_xlfn.SWITCH('Input| Overheads'!$C$50,"Direct costs",'Calc| Overheads Allocation'!H$9*V905,"Internal labour",'Calc| Overheads Allocation'!H$9*V905*'Input| Projects'!$AO905,"DNSP defined",'Calc| Overheads Allocation'!H$79*'Input| Projects'!$AW905,0),0)</f>
        <v>0</v>
      </c>
      <c r="AU905" s="172" cm="1">
        <f t="array" ref="AU905">IFERROR(--('Input| Projects'!$AT905="Yes")*_xlfn.SWITCH('Input| Overheads'!$C$50,"Direct costs",'Calc| Overheads Allocation'!I$9*W905,"Internal labour",'Calc| Overheads Allocation'!I$9*W905*'Input| Projects'!$AO905,"DNSP defined",'Calc| Overheads Allocation'!I$79*'Input| Projects'!$AW905,0),0)</f>
        <v>0</v>
      </c>
      <c r="AV905" s="175"/>
      <c r="AW905" s="172">
        <f t="shared" si="310"/>
        <v>0</v>
      </c>
      <c r="AX905" s="172">
        <f t="shared" si="311"/>
        <v>0</v>
      </c>
      <c r="AY905" s="172">
        <f t="shared" si="312"/>
        <v>0</v>
      </c>
      <c r="AZ905" s="172">
        <f t="shared" si="313"/>
        <v>0</v>
      </c>
      <c r="BA905" s="172">
        <f t="shared" si="314"/>
        <v>0</v>
      </c>
      <c r="BB905" s="172">
        <f t="shared" si="315"/>
        <v>0</v>
      </c>
      <c r="BC905" s="172">
        <f t="shared" si="316"/>
        <v>0</v>
      </c>
      <c r="BD905" s="176"/>
      <c r="BE905" s="172">
        <f t="shared" si="317"/>
        <v>0</v>
      </c>
      <c r="BF905" s="172">
        <f t="shared" si="318"/>
        <v>0</v>
      </c>
      <c r="BG905" s="172">
        <f t="shared" si="319"/>
        <v>0</v>
      </c>
      <c r="BH905" s="172">
        <f t="shared" si="320"/>
        <v>0</v>
      </c>
      <c r="BI905" s="172">
        <f t="shared" si="321"/>
        <v>0</v>
      </c>
      <c r="BJ905" s="172">
        <f t="shared" si="322"/>
        <v>0</v>
      </c>
      <c r="BK905" s="172">
        <f t="shared" si="323"/>
        <v>0</v>
      </c>
      <c r="BL905" s="176"/>
      <c r="BM905" s="172">
        <f t="shared" si="302"/>
        <v>0</v>
      </c>
      <c r="BN905" s="172">
        <f t="shared" si="303"/>
        <v>0</v>
      </c>
      <c r="BO905" s="172">
        <f t="shared" si="304"/>
        <v>0</v>
      </c>
      <c r="BP905" s="172">
        <f t="shared" si="305"/>
        <v>0</v>
      </c>
      <c r="BQ905" s="172">
        <f t="shared" si="306"/>
        <v>0</v>
      </c>
      <c r="BR905" s="172">
        <f t="shared" si="307"/>
        <v>0</v>
      </c>
      <c r="BS905" s="172">
        <f t="shared" si="308"/>
        <v>0</v>
      </c>
      <c r="BT905" s="55"/>
      <c r="BU905" s="158">
        <f>SUMIF('Input| Projects'!$BA$8:$CX$8,RIGHT(BU$9,3),'Input| Projects'!$BA905:$CX905)</f>
        <v>0</v>
      </c>
      <c r="BV905" s="158">
        <f>SUMIF('Input| Projects'!$BA$8:$CX$8,RIGHT(BV$9,3),'Input| Projects'!$BA905:$CX905)</f>
        <v>0</v>
      </c>
      <c r="BW905" s="79" t="str">
        <f t="shared" si="309"/>
        <v/>
      </c>
    </row>
    <row r="906" spans="2:75" x14ac:dyDescent="0.2">
      <c r="B906" s="123">
        <f>IFERROR('Input| Projects'!B906,"")</f>
        <v>897</v>
      </c>
      <c r="C906" s="160" t="str">
        <f>IFERROR(IF('Input| Projects'!C906="","",'Input| Projects'!C906),"")</f>
        <v/>
      </c>
      <c r="D906" s="160" t="str">
        <f>IFERROR(IF('Input| Projects'!D906="","",'Input| Projects'!D906),"")</f>
        <v/>
      </c>
      <c r="E906" s="53"/>
      <c r="F906" s="160" t="str">
        <f>IF(LEN('Input| Projects'!F906)&gt;0,'Input| Projects'!F906,"")</f>
        <v/>
      </c>
      <c r="G906" s="160" t="str">
        <f>IF(LEN('Input| Projects'!G906)&gt;0,'Input| Projects'!G906,"")</f>
        <v/>
      </c>
      <c r="H906" s="10"/>
      <c r="I906" s="194" cm="1">
        <f t="array" ref="I906">IF(LEN($F906)&gt;0,1+IFERROR(SUMPRODUCT(TRANSPOSE('Input| Projects'!$AO906:$AQ906),INDEX('Input| Escalations'!$F$27:$L$29,,MATCH(Q$9,'Input| Escalations'!$F$21:$L$21,0))),0),0)</f>
        <v>0</v>
      </c>
      <c r="J906" s="194" cm="1">
        <f t="array" ref="J906">IF(LEN($F906)&gt;0,1+IFERROR(SUMPRODUCT(TRANSPOSE('Input| Projects'!$AO906:$AQ906),INDEX('Input| Escalations'!$F$27:$L$29,,MATCH(R$9,'Input| Escalations'!$F$21:$L$21,0))),0),0)</f>
        <v>0</v>
      </c>
      <c r="K906" s="194" cm="1">
        <f t="array" ref="K906">IF(LEN($F906)&gt;0,1+IFERROR(SUMPRODUCT(TRANSPOSE('Input| Projects'!$AO906:$AQ906),INDEX('Input| Escalations'!$F$27:$L$29,,MATCH(S$9,'Input| Escalations'!$F$21:$L$21,0))),0),0)</f>
        <v>0</v>
      </c>
      <c r="L906" s="194" cm="1">
        <f t="array" ref="L906">IF(LEN($F906)&gt;0,1+IFERROR(SUMPRODUCT(TRANSPOSE('Input| Projects'!$AO906:$AQ906),INDEX('Input| Escalations'!$F$27:$L$29,,MATCH(T$9,'Input| Escalations'!$F$21:$L$21,0))),0),0)</f>
        <v>0</v>
      </c>
      <c r="M906" s="194" cm="1">
        <f t="array" ref="M906">IF(LEN($F906)&gt;0,1+IFERROR(SUMPRODUCT(TRANSPOSE('Input| Projects'!$AO906:$AQ906),INDEX('Input| Escalations'!$F$27:$L$29,,MATCH(U$9,'Input| Escalations'!$F$21:$L$21,0))),0),0)</f>
        <v>0</v>
      </c>
      <c r="N906" s="194" cm="1">
        <f t="array" ref="N906">IF(LEN($F906)&gt;0,1+IFERROR(SUMPRODUCT(TRANSPOSE('Input| Projects'!$AO906:$AQ906),INDEX('Input| Escalations'!$F$27:$L$29,,MATCH(V$9,'Input| Escalations'!$F$21:$L$21,0))),0),0)</f>
        <v>0</v>
      </c>
      <c r="O906" s="194" cm="1">
        <f t="array" ref="O906">IF(LEN($F906)&gt;0,1+IFERROR(SUMPRODUCT(TRANSPOSE('Input| Projects'!$AO906:$AQ906),INDEX('Input| Escalations'!$F$27:$L$29,,MATCH(W$9,'Input| Escalations'!$F$21:$L$21,0))),0),0)</f>
        <v>0</v>
      </c>
      <c r="P906" s="10"/>
      <c r="Q906" s="172">
        <f>IFERROR(IF(ISNUMBER(FIND("decision",'Input| Setup'!$F$6)),'Input| Projects'!Y906,'Input| Projects'!I906)*'Input| Escalations'!$I$17*I906,0)</f>
        <v>0</v>
      </c>
      <c r="R906" s="172">
        <f>IFERROR(IF(ISNUMBER(FIND("decision",'Input| Setup'!$F$6)),'Input| Projects'!Z906,'Input| Projects'!J906)*'Input| Escalations'!$I$17*J906,0)</f>
        <v>0</v>
      </c>
      <c r="S906" s="172">
        <f>IFERROR(IF(ISNUMBER(FIND("decision",'Input| Setup'!$F$6)),'Input| Projects'!AA906,'Input| Projects'!K906)*'Input| Escalations'!$I$17*K906,0)</f>
        <v>0</v>
      </c>
      <c r="T906" s="172">
        <f>IFERROR(IF(ISNUMBER(FIND("decision",'Input| Setup'!$F$6)),'Input| Projects'!AB906,'Input| Projects'!L906)*'Input| Escalations'!$I$17*L906,0)</f>
        <v>0</v>
      </c>
      <c r="U906" s="172">
        <f>IFERROR(IF(ISNUMBER(FIND("decision",'Input| Setup'!$F$6)),'Input| Projects'!AC906,'Input| Projects'!M906)*'Input| Escalations'!$I$17*M906,0)</f>
        <v>0</v>
      </c>
      <c r="V906" s="172">
        <f>IFERROR(IF(ISNUMBER(FIND("decision",'Input| Setup'!$F$6)),'Input| Projects'!AD906,'Input| Projects'!N906)*'Input| Escalations'!$I$17*N906,0)</f>
        <v>0</v>
      </c>
      <c r="W906" s="172">
        <f>IFERROR(IF(ISNUMBER(FIND("decision",'Input| Setup'!$F$6)),'Input| Projects'!AE906,'Input| Projects'!O906)*'Input| Escalations'!$I$17*O906,0)</f>
        <v>0</v>
      </c>
      <c r="X906" s="175"/>
      <c r="Y906" s="172">
        <f>IF(ISNUMBER(FIND("decision",'Input| Setup'!$F$6)),'Input| Projects'!AG906,'Input| Projects'!Q906)*I906*'Input| Escalations'!$I$17</f>
        <v>0</v>
      </c>
      <c r="Z906" s="172">
        <f>IF(ISNUMBER(FIND("decision",'Input| Setup'!$F$6)),'Input| Projects'!AH906,'Input| Projects'!R906)*J906*'Input| Escalations'!$I$17</f>
        <v>0</v>
      </c>
      <c r="AA906" s="172">
        <f>IF(ISNUMBER(FIND("decision",'Input| Setup'!$F$6)),'Input| Projects'!AI906,'Input| Projects'!S906)*K906*'Input| Escalations'!$I$17</f>
        <v>0</v>
      </c>
      <c r="AB906" s="172">
        <f>IF(ISNUMBER(FIND("decision",'Input| Setup'!$F$6)),'Input| Projects'!AJ906,'Input| Projects'!T906)*L906*'Input| Escalations'!$I$17</f>
        <v>0</v>
      </c>
      <c r="AC906" s="172">
        <f>IF(ISNUMBER(FIND("decision",'Input| Setup'!$F$6)),'Input| Projects'!AK906,'Input| Projects'!U906)*M906*'Input| Escalations'!$I$17</f>
        <v>0</v>
      </c>
      <c r="AD906" s="172">
        <f>IF(ISNUMBER(FIND("decision",'Input| Setup'!$F$6)),'Input| Projects'!AL906,'Input| Projects'!V906)*N906*'Input| Escalations'!$I$17</f>
        <v>0</v>
      </c>
      <c r="AE906" s="172">
        <f>IF(ISNUMBER(FIND("decision",'Input| Setup'!$F$6)),'Input| Projects'!AM906,'Input| Projects'!W906)*O906*'Input| Escalations'!$I$17</f>
        <v>0</v>
      </c>
      <c r="AF906" s="175"/>
      <c r="AG906" s="172" cm="1">
        <f t="array" ref="AG906">IFERROR(--('Input| Projects'!$AS906="Yes")*_xlfn.SWITCH('Input| Overheads'!$C$50,"Direct costs",'Calc| Overheads Allocation'!C$8*Q906,"Internal labour",'Calc| Overheads Allocation'!C$8*Q906*'Input| Projects'!$AO906,"DNSP defined",'Calc| Overheads Allocation'!C$78*'Input| Projects'!$AV906,0),0)</f>
        <v>0</v>
      </c>
      <c r="AH906" s="172" cm="1">
        <f t="array" ref="AH906">IFERROR(--('Input| Projects'!$AS906="Yes")*_xlfn.SWITCH('Input| Overheads'!$C$50,"Direct costs",'Calc| Overheads Allocation'!D$8*R906,"Internal labour",'Calc| Overheads Allocation'!D$8*R906*'Input| Projects'!$AO906,"DNSP defined",'Calc| Overheads Allocation'!D$78*'Input| Projects'!$AV906,0),0)</f>
        <v>0</v>
      </c>
      <c r="AI906" s="172" cm="1">
        <f t="array" ref="AI906">IFERROR(--('Input| Projects'!$AS906="Yes")*_xlfn.SWITCH('Input| Overheads'!$C$50,"Direct costs",'Calc| Overheads Allocation'!E$8*S906,"Internal labour",'Calc| Overheads Allocation'!E$8*S906*'Input| Projects'!$AO906,"DNSP defined",'Calc| Overheads Allocation'!E$78*'Input| Projects'!$AV906,0),0)</f>
        <v>0</v>
      </c>
      <c r="AJ906" s="172" cm="1">
        <f t="array" ref="AJ906">IFERROR(--('Input| Projects'!$AS906="Yes")*_xlfn.SWITCH('Input| Overheads'!$C$50,"Direct costs",'Calc| Overheads Allocation'!F$8*T906,"Internal labour",'Calc| Overheads Allocation'!F$8*T906*'Input| Projects'!$AO906,"DNSP defined",'Calc| Overheads Allocation'!F$78*'Input| Projects'!$AV906,0),0)</f>
        <v>0</v>
      </c>
      <c r="AK906" s="172" cm="1">
        <f t="array" ref="AK906">IFERROR(--('Input| Projects'!$AS906="Yes")*_xlfn.SWITCH('Input| Overheads'!$C$50,"Direct costs",'Calc| Overheads Allocation'!G$8*U906,"Internal labour",'Calc| Overheads Allocation'!G$8*U906*'Input| Projects'!$AO906,"DNSP defined",'Calc| Overheads Allocation'!G$78*'Input| Projects'!$AV906,0),0)</f>
        <v>0</v>
      </c>
      <c r="AL906" s="172" cm="1">
        <f t="array" ref="AL906">IFERROR(--('Input| Projects'!$AS906="Yes")*_xlfn.SWITCH('Input| Overheads'!$C$50,"Direct costs",'Calc| Overheads Allocation'!H$8*V906,"Internal labour",'Calc| Overheads Allocation'!H$8*V906*'Input| Projects'!$AO906,"DNSP defined",'Calc| Overheads Allocation'!H$78*'Input| Projects'!$AV906,0),0)</f>
        <v>0</v>
      </c>
      <c r="AM906" s="172" cm="1">
        <f t="array" ref="AM906">IFERROR(--('Input| Projects'!$AS906="Yes")*_xlfn.SWITCH('Input| Overheads'!$C$50,"Direct costs",'Calc| Overheads Allocation'!I$8*W906,"Internal labour",'Calc| Overheads Allocation'!I$8*W906*'Input| Projects'!$AO906,"DNSP defined",'Calc| Overheads Allocation'!I$78*'Input| Projects'!$AV906,0),0)</f>
        <v>0</v>
      </c>
      <c r="AN906" s="175"/>
      <c r="AO906" s="172" cm="1">
        <f t="array" ref="AO906">IFERROR(--('Input| Projects'!$AT906="Yes")*_xlfn.SWITCH('Input| Overheads'!$C$50,"Direct costs",'Calc| Overheads Allocation'!C$9*Q906,"Internal labour",'Calc| Overheads Allocation'!C$9*Q906*'Input| Projects'!$AO906,"DNSP defined",'Calc| Overheads Allocation'!C$79*'Input| Projects'!$AW906,0),0)</f>
        <v>0</v>
      </c>
      <c r="AP906" s="172" cm="1">
        <f t="array" ref="AP906">IFERROR(--('Input| Projects'!$AT906="Yes")*_xlfn.SWITCH('Input| Overheads'!$C$50,"Direct costs",'Calc| Overheads Allocation'!D$9*R906,"Internal labour",'Calc| Overheads Allocation'!D$9*R906*'Input| Projects'!$AO906,"DNSP defined",'Calc| Overheads Allocation'!D$79*'Input| Projects'!$AW906,0),0)</f>
        <v>0</v>
      </c>
      <c r="AQ906" s="172" cm="1">
        <f t="array" ref="AQ906">IFERROR(--('Input| Projects'!$AT906="Yes")*_xlfn.SWITCH('Input| Overheads'!$C$50,"Direct costs",'Calc| Overheads Allocation'!E$9*S906,"Internal labour",'Calc| Overheads Allocation'!E$9*S906*'Input| Projects'!$AO906,"DNSP defined",'Calc| Overheads Allocation'!E$79*'Input| Projects'!$AW906,0),0)</f>
        <v>0</v>
      </c>
      <c r="AR906" s="172" cm="1">
        <f t="array" ref="AR906">IFERROR(--('Input| Projects'!$AT906="Yes")*_xlfn.SWITCH('Input| Overheads'!$C$50,"Direct costs",'Calc| Overheads Allocation'!F$9*T906,"Internal labour",'Calc| Overheads Allocation'!F$9*T906*'Input| Projects'!$AO906,"DNSP defined",'Calc| Overheads Allocation'!F$79*'Input| Projects'!$AW906,0),0)</f>
        <v>0</v>
      </c>
      <c r="AS906" s="172" cm="1">
        <f t="array" ref="AS906">IFERROR(--('Input| Projects'!$AT906="Yes")*_xlfn.SWITCH('Input| Overheads'!$C$50,"Direct costs",'Calc| Overheads Allocation'!G$9*U906,"Internal labour",'Calc| Overheads Allocation'!G$9*U906*'Input| Projects'!$AO906,"DNSP defined",'Calc| Overheads Allocation'!G$79*'Input| Projects'!$AW906,0),0)</f>
        <v>0</v>
      </c>
      <c r="AT906" s="172" cm="1">
        <f t="array" ref="AT906">IFERROR(--('Input| Projects'!$AT906="Yes")*_xlfn.SWITCH('Input| Overheads'!$C$50,"Direct costs",'Calc| Overheads Allocation'!H$9*V906,"Internal labour",'Calc| Overheads Allocation'!H$9*V906*'Input| Projects'!$AO906,"DNSP defined",'Calc| Overheads Allocation'!H$79*'Input| Projects'!$AW906,0),0)</f>
        <v>0</v>
      </c>
      <c r="AU906" s="172" cm="1">
        <f t="array" ref="AU906">IFERROR(--('Input| Projects'!$AT906="Yes")*_xlfn.SWITCH('Input| Overheads'!$C$50,"Direct costs",'Calc| Overheads Allocation'!I$9*W906,"Internal labour",'Calc| Overheads Allocation'!I$9*W906*'Input| Projects'!$AO906,"DNSP defined",'Calc| Overheads Allocation'!I$79*'Input| Projects'!$AW906,0),0)</f>
        <v>0</v>
      </c>
      <c r="AV906" s="175"/>
      <c r="AW906" s="172">
        <f t="shared" si="310"/>
        <v>0</v>
      </c>
      <c r="AX906" s="172">
        <f t="shared" si="311"/>
        <v>0</v>
      </c>
      <c r="AY906" s="172">
        <f t="shared" si="312"/>
        <v>0</v>
      </c>
      <c r="AZ906" s="172">
        <f t="shared" si="313"/>
        <v>0</v>
      </c>
      <c r="BA906" s="172">
        <f t="shared" si="314"/>
        <v>0</v>
      </c>
      <c r="BB906" s="172">
        <f t="shared" si="315"/>
        <v>0</v>
      </c>
      <c r="BC906" s="172">
        <f t="shared" si="316"/>
        <v>0</v>
      </c>
      <c r="BD906" s="176"/>
      <c r="BE906" s="172">
        <f t="shared" si="317"/>
        <v>0</v>
      </c>
      <c r="BF906" s="172">
        <f t="shared" si="318"/>
        <v>0</v>
      </c>
      <c r="BG906" s="172">
        <f t="shared" si="319"/>
        <v>0</v>
      </c>
      <c r="BH906" s="172">
        <f t="shared" si="320"/>
        <v>0</v>
      </c>
      <c r="BI906" s="172">
        <f t="shared" si="321"/>
        <v>0</v>
      </c>
      <c r="BJ906" s="172">
        <f t="shared" si="322"/>
        <v>0</v>
      </c>
      <c r="BK906" s="172">
        <f t="shared" si="323"/>
        <v>0</v>
      </c>
      <c r="BL906" s="176"/>
      <c r="BM906" s="172">
        <f t="shared" ref="BM906:BM969" si="324">IFERROR(Q906+AW906,"")</f>
        <v>0</v>
      </c>
      <c r="BN906" s="172">
        <f t="shared" ref="BN906:BN969" si="325">IFERROR(R906+AX906,"")</f>
        <v>0</v>
      </c>
      <c r="BO906" s="172">
        <f t="shared" ref="BO906:BO969" si="326">IFERROR(S906+AY906,"")</f>
        <v>0</v>
      </c>
      <c r="BP906" s="172">
        <f t="shared" ref="BP906:BP969" si="327">IFERROR(T906+AZ906,"")</f>
        <v>0</v>
      </c>
      <c r="BQ906" s="172">
        <f t="shared" ref="BQ906:BQ969" si="328">IFERROR(U906+BA906,"")</f>
        <v>0</v>
      </c>
      <c r="BR906" s="172">
        <f t="shared" ref="BR906:BR969" si="329">IFERROR(V906+BB906,"")</f>
        <v>0</v>
      </c>
      <c r="BS906" s="172">
        <f t="shared" ref="BS906:BS969" si="330">IFERROR(W906+BC906,"")</f>
        <v>0</v>
      </c>
      <c r="BT906" s="55"/>
      <c r="BU906" s="158">
        <f>SUMIF('Input| Projects'!$BA$8:$CX$8,RIGHT(BU$9,3),'Input| Projects'!$BA906:$CX906)</f>
        <v>0</v>
      </c>
      <c r="BV906" s="158">
        <f>SUMIF('Input| Projects'!$BA$8:$CX$8,RIGHT(BV$9,3),'Input| Projects'!$BA906:$CX906)</f>
        <v>0</v>
      </c>
      <c r="BW906" s="79" t="str">
        <f t="shared" ref="BW906:BW969" si="331">IF(SUM(BU906:BV906,F906:G906)=0,"",IF(SUM(BU906:BV906)=1,"",1))</f>
        <v/>
      </c>
    </row>
    <row r="907" spans="2:75" x14ac:dyDescent="0.2">
      <c r="B907" s="123">
        <f>IFERROR('Input| Projects'!B907,"")</f>
        <v>898</v>
      </c>
      <c r="C907" s="160" t="str">
        <f>IFERROR(IF('Input| Projects'!C907="","",'Input| Projects'!C907),"")</f>
        <v/>
      </c>
      <c r="D907" s="160" t="str">
        <f>IFERROR(IF('Input| Projects'!D907="","",'Input| Projects'!D907),"")</f>
        <v/>
      </c>
      <c r="E907" s="53"/>
      <c r="F907" s="160" t="str">
        <f>IF(LEN('Input| Projects'!F907)&gt;0,'Input| Projects'!F907,"")</f>
        <v/>
      </c>
      <c r="G907" s="160" t="str">
        <f>IF(LEN('Input| Projects'!G907)&gt;0,'Input| Projects'!G907,"")</f>
        <v/>
      </c>
      <c r="H907" s="10"/>
      <c r="I907" s="194" cm="1">
        <f t="array" ref="I907">IF(LEN($F907)&gt;0,1+IFERROR(SUMPRODUCT(TRANSPOSE('Input| Projects'!$AO907:$AQ907),INDEX('Input| Escalations'!$F$27:$L$29,,MATCH(Q$9,'Input| Escalations'!$F$21:$L$21,0))),0),0)</f>
        <v>0</v>
      </c>
      <c r="J907" s="194" cm="1">
        <f t="array" ref="J907">IF(LEN($F907)&gt;0,1+IFERROR(SUMPRODUCT(TRANSPOSE('Input| Projects'!$AO907:$AQ907),INDEX('Input| Escalations'!$F$27:$L$29,,MATCH(R$9,'Input| Escalations'!$F$21:$L$21,0))),0),0)</f>
        <v>0</v>
      </c>
      <c r="K907" s="194" cm="1">
        <f t="array" ref="K907">IF(LEN($F907)&gt;0,1+IFERROR(SUMPRODUCT(TRANSPOSE('Input| Projects'!$AO907:$AQ907),INDEX('Input| Escalations'!$F$27:$L$29,,MATCH(S$9,'Input| Escalations'!$F$21:$L$21,0))),0),0)</f>
        <v>0</v>
      </c>
      <c r="L907" s="194" cm="1">
        <f t="array" ref="L907">IF(LEN($F907)&gt;0,1+IFERROR(SUMPRODUCT(TRANSPOSE('Input| Projects'!$AO907:$AQ907),INDEX('Input| Escalations'!$F$27:$L$29,,MATCH(T$9,'Input| Escalations'!$F$21:$L$21,0))),0),0)</f>
        <v>0</v>
      </c>
      <c r="M907" s="194" cm="1">
        <f t="array" ref="M907">IF(LEN($F907)&gt;0,1+IFERROR(SUMPRODUCT(TRANSPOSE('Input| Projects'!$AO907:$AQ907),INDEX('Input| Escalations'!$F$27:$L$29,,MATCH(U$9,'Input| Escalations'!$F$21:$L$21,0))),0),0)</f>
        <v>0</v>
      </c>
      <c r="N907" s="194" cm="1">
        <f t="array" ref="N907">IF(LEN($F907)&gt;0,1+IFERROR(SUMPRODUCT(TRANSPOSE('Input| Projects'!$AO907:$AQ907),INDEX('Input| Escalations'!$F$27:$L$29,,MATCH(V$9,'Input| Escalations'!$F$21:$L$21,0))),0),0)</f>
        <v>0</v>
      </c>
      <c r="O907" s="194" cm="1">
        <f t="array" ref="O907">IF(LEN($F907)&gt;0,1+IFERROR(SUMPRODUCT(TRANSPOSE('Input| Projects'!$AO907:$AQ907),INDEX('Input| Escalations'!$F$27:$L$29,,MATCH(W$9,'Input| Escalations'!$F$21:$L$21,0))),0),0)</f>
        <v>0</v>
      </c>
      <c r="P907" s="10"/>
      <c r="Q907" s="172">
        <f>IFERROR(IF(ISNUMBER(FIND("decision",'Input| Setup'!$F$6)),'Input| Projects'!Y907,'Input| Projects'!I907)*'Input| Escalations'!$I$17*I907,0)</f>
        <v>0</v>
      </c>
      <c r="R907" s="172">
        <f>IFERROR(IF(ISNUMBER(FIND("decision",'Input| Setup'!$F$6)),'Input| Projects'!Z907,'Input| Projects'!J907)*'Input| Escalations'!$I$17*J907,0)</f>
        <v>0</v>
      </c>
      <c r="S907" s="172">
        <f>IFERROR(IF(ISNUMBER(FIND("decision",'Input| Setup'!$F$6)),'Input| Projects'!AA907,'Input| Projects'!K907)*'Input| Escalations'!$I$17*K907,0)</f>
        <v>0</v>
      </c>
      <c r="T907" s="172">
        <f>IFERROR(IF(ISNUMBER(FIND("decision",'Input| Setup'!$F$6)),'Input| Projects'!AB907,'Input| Projects'!L907)*'Input| Escalations'!$I$17*L907,0)</f>
        <v>0</v>
      </c>
      <c r="U907" s="172">
        <f>IFERROR(IF(ISNUMBER(FIND("decision",'Input| Setup'!$F$6)),'Input| Projects'!AC907,'Input| Projects'!M907)*'Input| Escalations'!$I$17*M907,0)</f>
        <v>0</v>
      </c>
      <c r="V907" s="172">
        <f>IFERROR(IF(ISNUMBER(FIND("decision",'Input| Setup'!$F$6)),'Input| Projects'!AD907,'Input| Projects'!N907)*'Input| Escalations'!$I$17*N907,0)</f>
        <v>0</v>
      </c>
      <c r="W907" s="172">
        <f>IFERROR(IF(ISNUMBER(FIND("decision",'Input| Setup'!$F$6)),'Input| Projects'!AE907,'Input| Projects'!O907)*'Input| Escalations'!$I$17*O907,0)</f>
        <v>0</v>
      </c>
      <c r="X907" s="175"/>
      <c r="Y907" s="172">
        <f>IF(ISNUMBER(FIND("decision",'Input| Setup'!$F$6)),'Input| Projects'!AG907,'Input| Projects'!Q907)*I907*'Input| Escalations'!$I$17</f>
        <v>0</v>
      </c>
      <c r="Z907" s="172">
        <f>IF(ISNUMBER(FIND("decision",'Input| Setup'!$F$6)),'Input| Projects'!AH907,'Input| Projects'!R907)*J907*'Input| Escalations'!$I$17</f>
        <v>0</v>
      </c>
      <c r="AA907" s="172">
        <f>IF(ISNUMBER(FIND("decision",'Input| Setup'!$F$6)),'Input| Projects'!AI907,'Input| Projects'!S907)*K907*'Input| Escalations'!$I$17</f>
        <v>0</v>
      </c>
      <c r="AB907" s="172">
        <f>IF(ISNUMBER(FIND("decision",'Input| Setup'!$F$6)),'Input| Projects'!AJ907,'Input| Projects'!T907)*L907*'Input| Escalations'!$I$17</f>
        <v>0</v>
      </c>
      <c r="AC907" s="172">
        <f>IF(ISNUMBER(FIND("decision",'Input| Setup'!$F$6)),'Input| Projects'!AK907,'Input| Projects'!U907)*M907*'Input| Escalations'!$I$17</f>
        <v>0</v>
      </c>
      <c r="AD907" s="172">
        <f>IF(ISNUMBER(FIND("decision",'Input| Setup'!$F$6)),'Input| Projects'!AL907,'Input| Projects'!V907)*N907*'Input| Escalations'!$I$17</f>
        <v>0</v>
      </c>
      <c r="AE907" s="172">
        <f>IF(ISNUMBER(FIND("decision",'Input| Setup'!$F$6)),'Input| Projects'!AM907,'Input| Projects'!W907)*O907*'Input| Escalations'!$I$17</f>
        <v>0</v>
      </c>
      <c r="AF907" s="175"/>
      <c r="AG907" s="172" cm="1">
        <f t="array" ref="AG907">IFERROR(--('Input| Projects'!$AS907="Yes")*_xlfn.SWITCH('Input| Overheads'!$C$50,"Direct costs",'Calc| Overheads Allocation'!C$8*Q907,"Internal labour",'Calc| Overheads Allocation'!C$8*Q907*'Input| Projects'!$AO907,"DNSP defined",'Calc| Overheads Allocation'!C$78*'Input| Projects'!$AV907,0),0)</f>
        <v>0</v>
      </c>
      <c r="AH907" s="172" cm="1">
        <f t="array" ref="AH907">IFERROR(--('Input| Projects'!$AS907="Yes")*_xlfn.SWITCH('Input| Overheads'!$C$50,"Direct costs",'Calc| Overheads Allocation'!D$8*R907,"Internal labour",'Calc| Overheads Allocation'!D$8*R907*'Input| Projects'!$AO907,"DNSP defined",'Calc| Overheads Allocation'!D$78*'Input| Projects'!$AV907,0),0)</f>
        <v>0</v>
      </c>
      <c r="AI907" s="172" cm="1">
        <f t="array" ref="AI907">IFERROR(--('Input| Projects'!$AS907="Yes")*_xlfn.SWITCH('Input| Overheads'!$C$50,"Direct costs",'Calc| Overheads Allocation'!E$8*S907,"Internal labour",'Calc| Overheads Allocation'!E$8*S907*'Input| Projects'!$AO907,"DNSP defined",'Calc| Overheads Allocation'!E$78*'Input| Projects'!$AV907,0),0)</f>
        <v>0</v>
      </c>
      <c r="AJ907" s="172" cm="1">
        <f t="array" ref="AJ907">IFERROR(--('Input| Projects'!$AS907="Yes")*_xlfn.SWITCH('Input| Overheads'!$C$50,"Direct costs",'Calc| Overheads Allocation'!F$8*T907,"Internal labour",'Calc| Overheads Allocation'!F$8*T907*'Input| Projects'!$AO907,"DNSP defined",'Calc| Overheads Allocation'!F$78*'Input| Projects'!$AV907,0),0)</f>
        <v>0</v>
      </c>
      <c r="AK907" s="172" cm="1">
        <f t="array" ref="AK907">IFERROR(--('Input| Projects'!$AS907="Yes")*_xlfn.SWITCH('Input| Overheads'!$C$50,"Direct costs",'Calc| Overheads Allocation'!G$8*U907,"Internal labour",'Calc| Overheads Allocation'!G$8*U907*'Input| Projects'!$AO907,"DNSP defined",'Calc| Overheads Allocation'!G$78*'Input| Projects'!$AV907,0),0)</f>
        <v>0</v>
      </c>
      <c r="AL907" s="172" cm="1">
        <f t="array" ref="AL907">IFERROR(--('Input| Projects'!$AS907="Yes")*_xlfn.SWITCH('Input| Overheads'!$C$50,"Direct costs",'Calc| Overheads Allocation'!H$8*V907,"Internal labour",'Calc| Overheads Allocation'!H$8*V907*'Input| Projects'!$AO907,"DNSP defined",'Calc| Overheads Allocation'!H$78*'Input| Projects'!$AV907,0),0)</f>
        <v>0</v>
      </c>
      <c r="AM907" s="172" cm="1">
        <f t="array" ref="AM907">IFERROR(--('Input| Projects'!$AS907="Yes")*_xlfn.SWITCH('Input| Overheads'!$C$50,"Direct costs",'Calc| Overheads Allocation'!I$8*W907,"Internal labour",'Calc| Overheads Allocation'!I$8*W907*'Input| Projects'!$AO907,"DNSP defined",'Calc| Overheads Allocation'!I$78*'Input| Projects'!$AV907,0),0)</f>
        <v>0</v>
      </c>
      <c r="AN907" s="175"/>
      <c r="AO907" s="172" cm="1">
        <f t="array" ref="AO907">IFERROR(--('Input| Projects'!$AT907="Yes")*_xlfn.SWITCH('Input| Overheads'!$C$50,"Direct costs",'Calc| Overheads Allocation'!C$9*Q907,"Internal labour",'Calc| Overheads Allocation'!C$9*Q907*'Input| Projects'!$AO907,"DNSP defined",'Calc| Overheads Allocation'!C$79*'Input| Projects'!$AW907,0),0)</f>
        <v>0</v>
      </c>
      <c r="AP907" s="172" cm="1">
        <f t="array" ref="AP907">IFERROR(--('Input| Projects'!$AT907="Yes")*_xlfn.SWITCH('Input| Overheads'!$C$50,"Direct costs",'Calc| Overheads Allocation'!D$9*R907,"Internal labour",'Calc| Overheads Allocation'!D$9*R907*'Input| Projects'!$AO907,"DNSP defined",'Calc| Overheads Allocation'!D$79*'Input| Projects'!$AW907,0),0)</f>
        <v>0</v>
      </c>
      <c r="AQ907" s="172" cm="1">
        <f t="array" ref="AQ907">IFERROR(--('Input| Projects'!$AT907="Yes")*_xlfn.SWITCH('Input| Overheads'!$C$50,"Direct costs",'Calc| Overheads Allocation'!E$9*S907,"Internal labour",'Calc| Overheads Allocation'!E$9*S907*'Input| Projects'!$AO907,"DNSP defined",'Calc| Overheads Allocation'!E$79*'Input| Projects'!$AW907,0),0)</f>
        <v>0</v>
      </c>
      <c r="AR907" s="172" cm="1">
        <f t="array" ref="AR907">IFERROR(--('Input| Projects'!$AT907="Yes")*_xlfn.SWITCH('Input| Overheads'!$C$50,"Direct costs",'Calc| Overheads Allocation'!F$9*T907,"Internal labour",'Calc| Overheads Allocation'!F$9*T907*'Input| Projects'!$AO907,"DNSP defined",'Calc| Overheads Allocation'!F$79*'Input| Projects'!$AW907,0),0)</f>
        <v>0</v>
      </c>
      <c r="AS907" s="172" cm="1">
        <f t="array" ref="AS907">IFERROR(--('Input| Projects'!$AT907="Yes")*_xlfn.SWITCH('Input| Overheads'!$C$50,"Direct costs",'Calc| Overheads Allocation'!G$9*U907,"Internal labour",'Calc| Overheads Allocation'!G$9*U907*'Input| Projects'!$AO907,"DNSP defined",'Calc| Overheads Allocation'!G$79*'Input| Projects'!$AW907,0),0)</f>
        <v>0</v>
      </c>
      <c r="AT907" s="172" cm="1">
        <f t="array" ref="AT907">IFERROR(--('Input| Projects'!$AT907="Yes")*_xlfn.SWITCH('Input| Overheads'!$C$50,"Direct costs",'Calc| Overheads Allocation'!H$9*V907,"Internal labour",'Calc| Overheads Allocation'!H$9*V907*'Input| Projects'!$AO907,"DNSP defined",'Calc| Overheads Allocation'!H$79*'Input| Projects'!$AW907,0),0)</f>
        <v>0</v>
      </c>
      <c r="AU907" s="172" cm="1">
        <f t="array" ref="AU907">IFERROR(--('Input| Projects'!$AT907="Yes")*_xlfn.SWITCH('Input| Overheads'!$C$50,"Direct costs",'Calc| Overheads Allocation'!I$9*W907,"Internal labour",'Calc| Overheads Allocation'!I$9*W907*'Input| Projects'!$AO907,"DNSP defined",'Calc| Overheads Allocation'!I$79*'Input| Projects'!$AW907,0),0)</f>
        <v>0</v>
      </c>
      <c r="AV907" s="175"/>
      <c r="AW907" s="172">
        <f t="shared" ref="AW907:AW970" si="332">IFERROR(AO907+AG907,"")</f>
        <v>0</v>
      </c>
      <c r="AX907" s="172">
        <f t="shared" ref="AX907:AX970" si="333">IFERROR(AP907+AH907,"")</f>
        <v>0</v>
      </c>
      <c r="AY907" s="172">
        <f t="shared" ref="AY907:AY970" si="334">IFERROR(AQ907+AI907,"")</f>
        <v>0</v>
      </c>
      <c r="AZ907" s="172">
        <f t="shared" ref="AZ907:AZ970" si="335">IFERROR(AR907+AJ907,"")</f>
        <v>0</v>
      </c>
      <c r="BA907" s="172">
        <f t="shared" ref="BA907:BA970" si="336">IFERROR(AS907+AK907,"")</f>
        <v>0</v>
      </c>
      <c r="BB907" s="172">
        <f t="shared" ref="BB907:BB970" si="337">IFERROR(AT907+AL907,"")</f>
        <v>0</v>
      </c>
      <c r="BC907" s="172">
        <f t="shared" ref="BC907:BC970" si="338">IFERROR(AU907+AM907,"")</f>
        <v>0</v>
      </c>
      <c r="BD907" s="176"/>
      <c r="BE907" s="172">
        <f t="shared" ref="BE907:BE970" si="339">IFERROR(IF(Q907&gt;0,AW907*(Y907/Q907),0),"")</f>
        <v>0</v>
      </c>
      <c r="BF907" s="172">
        <f t="shared" ref="BF907:BF970" si="340">IFERROR(IF(R907&gt;0,AX907*(Z907/R907),0),"")</f>
        <v>0</v>
      </c>
      <c r="BG907" s="172">
        <f t="shared" ref="BG907:BG970" si="341">IFERROR(IF(S907&gt;0,AY907*(AA907/S907),0),"")</f>
        <v>0</v>
      </c>
      <c r="BH907" s="172">
        <f t="shared" ref="BH907:BH970" si="342">IFERROR(IF(T907&gt;0,AZ907*(AB907/T907),0),"")</f>
        <v>0</v>
      </c>
      <c r="BI907" s="172">
        <f t="shared" ref="BI907:BI970" si="343">IFERROR(IF(U907&gt;0,BA907*(AC907/U907),0),"")</f>
        <v>0</v>
      </c>
      <c r="BJ907" s="172">
        <f t="shared" ref="BJ907:BJ970" si="344">IFERROR(IF(V907&gt;0,BB907*(AD907/V907),0),"")</f>
        <v>0</v>
      </c>
      <c r="BK907" s="172">
        <f t="shared" ref="BK907:BK970" si="345">IFERROR(IF(W907&gt;0,BC907*(AE907/W907),0),"")</f>
        <v>0</v>
      </c>
      <c r="BL907" s="176"/>
      <c r="BM907" s="172">
        <f t="shared" si="324"/>
        <v>0</v>
      </c>
      <c r="BN907" s="172">
        <f t="shared" si="325"/>
        <v>0</v>
      </c>
      <c r="BO907" s="172">
        <f t="shared" si="326"/>
        <v>0</v>
      </c>
      <c r="BP907" s="172">
        <f t="shared" si="327"/>
        <v>0</v>
      </c>
      <c r="BQ907" s="172">
        <f t="shared" si="328"/>
        <v>0</v>
      </c>
      <c r="BR907" s="172">
        <f t="shared" si="329"/>
        <v>0</v>
      </c>
      <c r="BS907" s="172">
        <f t="shared" si="330"/>
        <v>0</v>
      </c>
      <c r="BT907" s="55"/>
      <c r="BU907" s="158">
        <f>SUMIF('Input| Projects'!$BA$8:$CX$8,RIGHT(BU$9,3),'Input| Projects'!$BA907:$CX907)</f>
        <v>0</v>
      </c>
      <c r="BV907" s="158">
        <f>SUMIF('Input| Projects'!$BA$8:$CX$8,RIGHT(BV$9,3),'Input| Projects'!$BA907:$CX907)</f>
        <v>0</v>
      </c>
      <c r="BW907" s="79" t="str">
        <f t="shared" si="331"/>
        <v/>
      </c>
    </row>
    <row r="908" spans="2:75" x14ac:dyDescent="0.2">
      <c r="B908" s="123">
        <f>IFERROR('Input| Projects'!B908,"")</f>
        <v>899</v>
      </c>
      <c r="C908" s="160" t="str">
        <f>IFERROR(IF('Input| Projects'!C908="","",'Input| Projects'!C908),"")</f>
        <v/>
      </c>
      <c r="D908" s="160" t="str">
        <f>IFERROR(IF('Input| Projects'!D908="","",'Input| Projects'!D908),"")</f>
        <v/>
      </c>
      <c r="E908" s="53"/>
      <c r="F908" s="160" t="str">
        <f>IF(LEN('Input| Projects'!F908)&gt;0,'Input| Projects'!F908,"")</f>
        <v/>
      </c>
      <c r="G908" s="160" t="str">
        <f>IF(LEN('Input| Projects'!G908)&gt;0,'Input| Projects'!G908,"")</f>
        <v/>
      </c>
      <c r="H908" s="10"/>
      <c r="I908" s="194" cm="1">
        <f t="array" ref="I908">IF(LEN($F908)&gt;0,1+IFERROR(SUMPRODUCT(TRANSPOSE('Input| Projects'!$AO908:$AQ908),INDEX('Input| Escalations'!$F$27:$L$29,,MATCH(Q$9,'Input| Escalations'!$F$21:$L$21,0))),0),0)</f>
        <v>0</v>
      </c>
      <c r="J908" s="194" cm="1">
        <f t="array" ref="J908">IF(LEN($F908)&gt;0,1+IFERROR(SUMPRODUCT(TRANSPOSE('Input| Projects'!$AO908:$AQ908),INDEX('Input| Escalations'!$F$27:$L$29,,MATCH(R$9,'Input| Escalations'!$F$21:$L$21,0))),0),0)</f>
        <v>0</v>
      </c>
      <c r="K908" s="194" cm="1">
        <f t="array" ref="K908">IF(LEN($F908)&gt;0,1+IFERROR(SUMPRODUCT(TRANSPOSE('Input| Projects'!$AO908:$AQ908),INDEX('Input| Escalations'!$F$27:$L$29,,MATCH(S$9,'Input| Escalations'!$F$21:$L$21,0))),0),0)</f>
        <v>0</v>
      </c>
      <c r="L908" s="194" cm="1">
        <f t="array" ref="L908">IF(LEN($F908)&gt;0,1+IFERROR(SUMPRODUCT(TRANSPOSE('Input| Projects'!$AO908:$AQ908),INDEX('Input| Escalations'!$F$27:$L$29,,MATCH(T$9,'Input| Escalations'!$F$21:$L$21,0))),0),0)</f>
        <v>0</v>
      </c>
      <c r="M908" s="194" cm="1">
        <f t="array" ref="M908">IF(LEN($F908)&gt;0,1+IFERROR(SUMPRODUCT(TRANSPOSE('Input| Projects'!$AO908:$AQ908),INDEX('Input| Escalations'!$F$27:$L$29,,MATCH(U$9,'Input| Escalations'!$F$21:$L$21,0))),0),0)</f>
        <v>0</v>
      </c>
      <c r="N908" s="194" cm="1">
        <f t="array" ref="N908">IF(LEN($F908)&gt;0,1+IFERROR(SUMPRODUCT(TRANSPOSE('Input| Projects'!$AO908:$AQ908),INDEX('Input| Escalations'!$F$27:$L$29,,MATCH(V$9,'Input| Escalations'!$F$21:$L$21,0))),0),0)</f>
        <v>0</v>
      </c>
      <c r="O908" s="194" cm="1">
        <f t="array" ref="O908">IF(LEN($F908)&gt;0,1+IFERROR(SUMPRODUCT(TRANSPOSE('Input| Projects'!$AO908:$AQ908),INDEX('Input| Escalations'!$F$27:$L$29,,MATCH(W$9,'Input| Escalations'!$F$21:$L$21,0))),0),0)</f>
        <v>0</v>
      </c>
      <c r="P908" s="10"/>
      <c r="Q908" s="172">
        <f>IFERROR(IF(ISNUMBER(FIND("decision",'Input| Setup'!$F$6)),'Input| Projects'!Y908,'Input| Projects'!I908)*'Input| Escalations'!$I$17*I908,0)</f>
        <v>0</v>
      </c>
      <c r="R908" s="172">
        <f>IFERROR(IF(ISNUMBER(FIND("decision",'Input| Setup'!$F$6)),'Input| Projects'!Z908,'Input| Projects'!J908)*'Input| Escalations'!$I$17*J908,0)</f>
        <v>0</v>
      </c>
      <c r="S908" s="172">
        <f>IFERROR(IF(ISNUMBER(FIND("decision",'Input| Setup'!$F$6)),'Input| Projects'!AA908,'Input| Projects'!K908)*'Input| Escalations'!$I$17*K908,0)</f>
        <v>0</v>
      </c>
      <c r="T908" s="172">
        <f>IFERROR(IF(ISNUMBER(FIND("decision",'Input| Setup'!$F$6)),'Input| Projects'!AB908,'Input| Projects'!L908)*'Input| Escalations'!$I$17*L908,0)</f>
        <v>0</v>
      </c>
      <c r="U908" s="172">
        <f>IFERROR(IF(ISNUMBER(FIND("decision",'Input| Setup'!$F$6)),'Input| Projects'!AC908,'Input| Projects'!M908)*'Input| Escalations'!$I$17*M908,0)</f>
        <v>0</v>
      </c>
      <c r="V908" s="172">
        <f>IFERROR(IF(ISNUMBER(FIND("decision",'Input| Setup'!$F$6)),'Input| Projects'!AD908,'Input| Projects'!N908)*'Input| Escalations'!$I$17*N908,0)</f>
        <v>0</v>
      </c>
      <c r="W908" s="172">
        <f>IFERROR(IF(ISNUMBER(FIND("decision",'Input| Setup'!$F$6)),'Input| Projects'!AE908,'Input| Projects'!O908)*'Input| Escalations'!$I$17*O908,0)</f>
        <v>0</v>
      </c>
      <c r="X908" s="175"/>
      <c r="Y908" s="172">
        <f>IF(ISNUMBER(FIND("decision",'Input| Setup'!$F$6)),'Input| Projects'!AG908,'Input| Projects'!Q908)*I908*'Input| Escalations'!$I$17</f>
        <v>0</v>
      </c>
      <c r="Z908" s="172">
        <f>IF(ISNUMBER(FIND("decision",'Input| Setup'!$F$6)),'Input| Projects'!AH908,'Input| Projects'!R908)*J908*'Input| Escalations'!$I$17</f>
        <v>0</v>
      </c>
      <c r="AA908" s="172">
        <f>IF(ISNUMBER(FIND("decision",'Input| Setup'!$F$6)),'Input| Projects'!AI908,'Input| Projects'!S908)*K908*'Input| Escalations'!$I$17</f>
        <v>0</v>
      </c>
      <c r="AB908" s="172">
        <f>IF(ISNUMBER(FIND("decision",'Input| Setup'!$F$6)),'Input| Projects'!AJ908,'Input| Projects'!T908)*L908*'Input| Escalations'!$I$17</f>
        <v>0</v>
      </c>
      <c r="AC908" s="172">
        <f>IF(ISNUMBER(FIND("decision",'Input| Setup'!$F$6)),'Input| Projects'!AK908,'Input| Projects'!U908)*M908*'Input| Escalations'!$I$17</f>
        <v>0</v>
      </c>
      <c r="AD908" s="172">
        <f>IF(ISNUMBER(FIND("decision",'Input| Setup'!$F$6)),'Input| Projects'!AL908,'Input| Projects'!V908)*N908*'Input| Escalations'!$I$17</f>
        <v>0</v>
      </c>
      <c r="AE908" s="172">
        <f>IF(ISNUMBER(FIND("decision",'Input| Setup'!$F$6)),'Input| Projects'!AM908,'Input| Projects'!W908)*O908*'Input| Escalations'!$I$17</f>
        <v>0</v>
      </c>
      <c r="AF908" s="175"/>
      <c r="AG908" s="172" cm="1">
        <f t="array" ref="AG908">IFERROR(--('Input| Projects'!$AS908="Yes")*_xlfn.SWITCH('Input| Overheads'!$C$50,"Direct costs",'Calc| Overheads Allocation'!C$8*Q908,"Internal labour",'Calc| Overheads Allocation'!C$8*Q908*'Input| Projects'!$AO908,"DNSP defined",'Calc| Overheads Allocation'!C$78*'Input| Projects'!$AV908,0),0)</f>
        <v>0</v>
      </c>
      <c r="AH908" s="172" cm="1">
        <f t="array" ref="AH908">IFERROR(--('Input| Projects'!$AS908="Yes")*_xlfn.SWITCH('Input| Overheads'!$C$50,"Direct costs",'Calc| Overheads Allocation'!D$8*R908,"Internal labour",'Calc| Overheads Allocation'!D$8*R908*'Input| Projects'!$AO908,"DNSP defined",'Calc| Overheads Allocation'!D$78*'Input| Projects'!$AV908,0),0)</f>
        <v>0</v>
      </c>
      <c r="AI908" s="172" cm="1">
        <f t="array" ref="AI908">IFERROR(--('Input| Projects'!$AS908="Yes")*_xlfn.SWITCH('Input| Overheads'!$C$50,"Direct costs",'Calc| Overheads Allocation'!E$8*S908,"Internal labour",'Calc| Overheads Allocation'!E$8*S908*'Input| Projects'!$AO908,"DNSP defined",'Calc| Overheads Allocation'!E$78*'Input| Projects'!$AV908,0),0)</f>
        <v>0</v>
      </c>
      <c r="AJ908" s="172" cm="1">
        <f t="array" ref="AJ908">IFERROR(--('Input| Projects'!$AS908="Yes")*_xlfn.SWITCH('Input| Overheads'!$C$50,"Direct costs",'Calc| Overheads Allocation'!F$8*T908,"Internal labour",'Calc| Overheads Allocation'!F$8*T908*'Input| Projects'!$AO908,"DNSP defined",'Calc| Overheads Allocation'!F$78*'Input| Projects'!$AV908,0),0)</f>
        <v>0</v>
      </c>
      <c r="AK908" s="172" cm="1">
        <f t="array" ref="AK908">IFERROR(--('Input| Projects'!$AS908="Yes")*_xlfn.SWITCH('Input| Overheads'!$C$50,"Direct costs",'Calc| Overheads Allocation'!G$8*U908,"Internal labour",'Calc| Overheads Allocation'!G$8*U908*'Input| Projects'!$AO908,"DNSP defined",'Calc| Overheads Allocation'!G$78*'Input| Projects'!$AV908,0),0)</f>
        <v>0</v>
      </c>
      <c r="AL908" s="172" cm="1">
        <f t="array" ref="AL908">IFERROR(--('Input| Projects'!$AS908="Yes")*_xlfn.SWITCH('Input| Overheads'!$C$50,"Direct costs",'Calc| Overheads Allocation'!H$8*V908,"Internal labour",'Calc| Overheads Allocation'!H$8*V908*'Input| Projects'!$AO908,"DNSP defined",'Calc| Overheads Allocation'!H$78*'Input| Projects'!$AV908,0),0)</f>
        <v>0</v>
      </c>
      <c r="AM908" s="172" cm="1">
        <f t="array" ref="AM908">IFERROR(--('Input| Projects'!$AS908="Yes")*_xlfn.SWITCH('Input| Overheads'!$C$50,"Direct costs",'Calc| Overheads Allocation'!I$8*W908,"Internal labour",'Calc| Overheads Allocation'!I$8*W908*'Input| Projects'!$AO908,"DNSP defined",'Calc| Overheads Allocation'!I$78*'Input| Projects'!$AV908,0),0)</f>
        <v>0</v>
      </c>
      <c r="AN908" s="175"/>
      <c r="AO908" s="172" cm="1">
        <f t="array" ref="AO908">IFERROR(--('Input| Projects'!$AT908="Yes")*_xlfn.SWITCH('Input| Overheads'!$C$50,"Direct costs",'Calc| Overheads Allocation'!C$9*Q908,"Internal labour",'Calc| Overheads Allocation'!C$9*Q908*'Input| Projects'!$AO908,"DNSP defined",'Calc| Overheads Allocation'!C$79*'Input| Projects'!$AW908,0),0)</f>
        <v>0</v>
      </c>
      <c r="AP908" s="172" cm="1">
        <f t="array" ref="AP908">IFERROR(--('Input| Projects'!$AT908="Yes")*_xlfn.SWITCH('Input| Overheads'!$C$50,"Direct costs",'Calc| Overheads Allocation'!D$9*R908,"Internal labour",'Calc| Overheads Allocation'!D$9*R908*'Input| Projects'!$AO908,"DNSP defined",'Calc| Overheads Allocation'!D$79*'Input| Projects'!$AW908,0),0)</f>
        <v>0</v>
      </c>
      <c r="AQ908" s="172" cm="1">
        <f t="array" ref="AQ908">IFERROR(--('Input| Projects'!$AT908="Yes")*_xlfn.SWITCH('Input| Overheads'!$C$50,"Direct costs",'Calc| Overheads Allocation'!E$9*S908,"Internal labour",'Calc| Overheads Allocation'!E$9*S908*'Input| Projects'!$AO908,"DNSP defined",'Calc| Overheads Allocation'!E$79*'Input| Projects'!$AW908,0),0)</f>
        <v>0</v>
      </c>
      <c r="AR908" s="172" cm="1">
        <f t="array" ref="AR908">IFERROR(--('Input| Projects'!$AT908="Yes")*_xlfn.SWITCH('Input| Overheads'!$C$50,"Direct costs",'Calc| Overheads Allocation'!F$9*T908,"Internal labour",'Calc| Overheads Allocation'!F$9*T908*'Input| Projects'!$AO908,"DNSP defined",'Calc| Overheads Allocation'!F$79*'Input| Projects'!$AW908,0),0)</f>
        <v>0</v>
      </c>
      <c r="AS908" s="172" cm="1">
        <f t="array" ref="AS908">IFERROR(--('Input| Projects'!$AT908="Yes")*_xlfn.SWITCH('Input| Overheads'!$C$50,"Direct costs",'Calc| Overheads Allocation'!G$9*U908,"Internal labour",'Calc| Overheads Allocation'!G$9*U908*'Input| Projects'!$AO908,"DNSP defined",'Calc| Overheads Allocation'!G$79*'Input| Projects'!$AW908,0),0)</f>
        <v>0</v>
      </c>
      <c r="AT908" s="172" cm="1">
        <f t="array" ref="AT908">IFERROR(--('Input| Projects'!$AT908="Yes")*_xlfn.SWITCH('Input| Overheads'!$C$50,"Direct costs",'Calc| Overheads Allocation'!H$9*V908,"Internal labour",'Calc| Overheads Allocation'!H$9*V908*'Input| Projects'!$AO908,"DNSP defined",'Calc| Overheads Allocation'!H$79*'Input| Projects'!$AW908,0),0)</f>
        <v>0</v>
      </c>
      <c r="AU908" s="172" cm="1">
        <f t="array" ref="AU908">IFERROR(--('Input| Projects'!$AT908="Yes")*_xlfn.SWITCH('Input| Overheads'!$C$50,"Direct costs",'Calc| Overheads Allocation'!I$9*W908,"Internal labour",'Calc| Overheads Allocation'!I$9*W908*'Input| Projects'!$AO908,"DNSP defined",'Calc| Overheads Allocation'!I$79*'Input| Projects'!$AW908,0),0)</f>
        <v>0</v>
      </c>
      <c r="AV908" s="175"/>
      <c r="AW908" s="172">
        <f t="shared" si="332"/>
        <v>0</v>
      </c>
      <c r="AX908" s="172">
        <f t="shared" si="333"/>
        <v>0</v>
      </c>
      <c r="AY908" s="172">
        <f t="shared" si="334"/>
        <v>0</v>
      </c>
      <c r="AZ908" s="172">
        <f t="shared" si="335"/>
        <v>0</v>
      </c>
      <c r="BA908" s="172">
        <f t="shared" si="336"/>
        <v>0</v>
      </c>
      <c r="BB908" s="172">
        <f t="shared" si="337"/>
        <v>0</v>
      </c>
      <c r="BC908" s="172">
        <f t="shared" si="338"/>
        <v>0</v>
      </c>
      <c r="BD908" s="176"/>
      <c r="BE908" s="172">
        <f t="shared" si="339"/>
        <v>0</v>
      </c>
      <c r="BF908" s="172">
        <f t="shared" si="340"/>
        <v>0</v>
      </c>
      <c r="BG908" s="172">
        <f t="shared" si="341"/>
        <v>0</v>
      </c>
      <c r="BH908" s="172">
        <f t="shared" si="342"/>
        <v>0</v>
      </c>
      <c r="BI908" s="172">
        <f t="shared" si="343"/>
        <v>0</v>
      </c>
      <c r="BJ908" s="172">
        <f t="shared" si="344"/>
        <v>0</v>
      </c>
      <c r="BK908" s="172">
        <f t="shared" si="345"/>
        <v>0</v>
      </c>
      <c r="BL908" s="176"/>
      <c r="BM908" s="172">
        <f t="shared" si="324"/>
        <v>0</v>
      </c>
      <c r="BN908" s="172">
        <f t="shared" si="325"/>
        <v>0</v>
      </c>
      <c r="BO908" s="172">
        <f t="shared" si="326"/>
        <v>0</v>
      </c>
      <c r="BP908" s="172">
        <f t="shared" si="327"/>
        <v>0</v>
      </c>
      <c r="BQ908" s="172">
        <f t="shared" si="328"/>
        <v>0</v>
      </c>
      <c r="BR908" s="172">
        <f t="shared" si="329"/>
        <v>0</v>
      </c>
      <c r="BS908" s="172">
        <f t="shared" si="330"/>
        <v>0</v>
      </c>
      <c r="BT908" s="55"/>
      <c r="BU908" s="158">
        <f>SUMIF('Input| Projects'!$BA$8:$CX$8,RIGHT(BU$9,3),'Input| Projects'!$BA908:$CX908)</f>
        <v>0</v>
      </c>
      <c r="BV908" s="158">
        <f>SUMIF('Input| Projects'!$BA$8:$CX$8,RIGHT(BV$9,3),'Input| Projects'!$BA908:$CX908)</f>
        <v>0</v>
      </c>
      <c r="BW908" s="79" t="str">
        <f t="shared" si="331"/>
        <v/>
      </c>
    </row>
    <row r="909" spans="2:75" x14ac:dyDescent="0.2">
      <c r="B909" s="123">
        <f>IFERROR('Input| Projects'!B909,"")</f>
        <v>900</v>
      </c>
      <c r="C909" s="160" t="str">
        <f>IFERROR(IF('Input| Projects'!C909="","",'Input| Projects'!C909),"")</f>
        <v/>
      </c>
      <c r="D909" s="160" t="str">
        <f>IFERROR(IF('Input| Projects'!D909="","",'Input| Projects'!D909),"")</f>
        <v/>
      </c>
      <c r="E909" s="53"/>
      <c r="F909" s="160" t="str">
        <f>IF(LEN('Input| Projects'!F909)&gt;0,'Input| Projects'!F909,"")</f>
        <v/>
      </c>
      <c r="G909" s="160" t="str">
        <f>IF(LEN('Input| Projects'!G909)&gt;0,'Input| Projects'!G909,"")</f>
        <v/>
      </c>
      <c r="H909" s="10"/>
      <c r="I909" s="194" cm="1">
        <f t="array" ref="I909">IF(LEN($F909)&gt;0,1+IFERROR(SUMPRODUCT(TRANSPOSE('Input| Projects'!$AO909:$AQ909),INDEX('Input| Escalations'!$F$27:$L$29,,MATCH(Q$9,'Input| Escalations'!$F$21:$L$21,0))),0),0)</f>
        <v>0</v>
      </c>
      <c r="J909" s="194" cm="1">
        <f t="array" ref="J909">IF(LEN($F909)&gt;0,1+IFERROR(SUMPRODUCT(TRANSPOSE('Input| Projects'!$AO909:$AQ909),INDEX('Input| Escalations'!$F$27:$L$29,,MATCH(R$9,'Input| Escalations'!$F$21:$L$21,0))),0),0)</f>
        <v>0</v>
      </c>
      <c r="K909" s="194" cm="1">
        <f t="array" ref="K909">IF(LEN($F909)&gt;0,1+IFERROR(SUMPRODUCT(TRANSPOSE('Input| Projects'!$AO909:$AQ909),INDEX('Input| Escalations'!$F$27:$L$29,,MATCH(S$9,'Input| Escalations'!$F$21:$L$21,0))),0),0)</f>
        <v>0</v>
      </c>
      <c r="L909" s="194" cm="1">
        <f t="array" ref="L909">IF(LEN($F909)&gt;0,1+IFERROR(SUMPRODUCT(TRANSPOSE('Input| Projects'!$AO909:$AQ909),INDEX('Input| Escalations'!$F$27:$L$29,,MATCH(T$9,'Input| Escalations'!$F$21:$L$21,0))),0),0)</f>
        <v>0</v>
      </c>
      <c r="M909" s="194" cm="1">
        <f t="array" ref="M909">IF(LEN($F909)&gt;0,1+IFERROR(SUMPRODUCT(TRANSPOSE('Input| Projects'!$AO909:$AQ909),INDEX('Input| Escalations'!$F$27:$L$29,,MATCH(U$9,'Input| Escalations'!$F$21:$L$21,0))),0),0)</f>
        <v>0</v>
      </c>
      <c r="N909" s="194" cm="1">
        <f t="array" ref="N909">IF(LEN($F909)&gt;0,1+IFERROR(SUMPRODUCT(TRANSPOSE('Input| Projects'!$AO909:$AQ909),INDEX('Input| Escalations'!$F$27:$L$29,,MATCH(V$9,'Input| Escalations'!$F$21:$L$21,0))),0),0)</f>
        <v>0</v>
      </c>
      <c r="O909" s="194" cm="1">
        <f t="array" ref="O909">IF(LEN($F909)&gt;0,1+IFERROR(SUMPRODUCT(TRANSPOSE('Input| Projects'!$AO909:$AQ909),INDEX('Input| Escalations'!$F$27:$L$29,,MATCH(W$9,'Input| Escalations'!$F$21:$L$21,0))),0),0)</f>
        <v>0</v>
      </c>
      <c r="P909" s="10"/>
      <c r="Q909" s="172">
        <f>IFERROR(IF(ISNUMBER(FIND("decision",'Input| Setup'!$F$6)),'Input| Projects'!Y909,'Input| Projects'!I909)*'Input| Escalations'!$I$17*I909,0)</f>
        <v>0</v>
      </c>
      <c r="R909" s="172">
        <f>IFERROR(IF(ISNUMBER(FIND("decision",'Input| Setup'!$F$6)),'Input| Projects'!Z909,'Input| Projects'!J909)*'Input| Escalations'!$I$17*J909,0)</f>
        <v>0</v>
      </c>
      <c r="S909" s="172">
        <f>IFERROR(IF(ISNUMBER(FIND("decision",'Input| Setup'!$F$6)),'Input| Projects'!AA909,'Input| Projects'!K909)*'Input| Escalations'!$I$17*K909,0)</f>
        <v>0</v>
      </c>
      <c r="T909" s="172">
        <f>IFERROR(IF(ISNUMBER(FIND("decision",'Input| Setup'!$F$6)),'Input| Projects'!AB909,'Input| Projects'!L909)*'Input| Escalations'!$I$17*L909,0)</f>
        <v>0</v>
      </c>
      <c r="U909" s="172">
        <f>IFERROR(IF(ISNUMBER(FIND("decision",'Input| Setup'!$F$6)),'Input| Projects'!AC909,'Input| Projects'!M909)*'Input| Escalations'!$I$17*M909,0)</f>
        <v>0</v>
      </c>
      <c r="V909" s="172">
        <f>IFERROR(IF(ISNUMBER(FIND("decision",'Input| Setup'!$F$6)),'Input| Projects'!AD909,'Input| Projects'!N909)*'Input| Escalations'!$I$17*N909,0)</f>
        <v>0</v>
      </c>
      <c r="W909" s="172">
        <f>IFERROR(IF(ISNUMBER(FIND("decision",'Input| Setup'!$F$6)),'Input| Projects'!AE909,'Input| Projects'!O909)*'Input| Escalations'!$I$17*O909,0)</f>
        <v>0</v>
      </c>
      <c r="X909" s="175"/>
      <c r="Y909" s="172">
        <f>IF(ISNUMBER(FIND("decision",'Input| Setup'!$F$6)),'Input| Projects'!AG909,'Input| Projects'!Q909)*I909*'Input| Escalations'!$I$17</f>
        <v>0</v>
      </c>
      <c r="Z909" s="172">
        <f>IF(ISNUMBER(FIND("decision",'Input| Setup'!$F$6)),'Input| Projects'!AH909,'Input| Projects'!R909)*J909*'Input| Escalations'!$I$17</f>
        <v>0</v>
      </c>
      <c r="AA909" s="172">
        <f>IF(ISNUMBER(FIND("decision",'Input| Setup'!$F$6)),'Input| Projects'!AI909,'Input| Projects'!S909)*K909*'Input| Escalations'!$I$17</f>
        <v>0</v>
      </c>
      <c r="AB909" s="172">
        <f>IF(ISNUMBER(FIND("decision",'Input| Setup'!$F$6)),'Input| Projects'!AJ909,'Input| Projects'!T909)*L909*'Input| Escalations'!$I$17</f>
        <v>0</v>
      </c>
      <c r="AC909" s="172">
        <f>IF(ISNUMBER(FIND("decision",'Input| Setup'!$F$6)),'Input| Projects'!AK909,'Input| Projects'!U909)*M909*'Input| Escalations'!$I$17</f>
        <v>0</v>
      </c>
      <c r="AD909" s="172">
        <f>IF(ISNUMBER(FIND("decision",'Input| Setup'!$F$6)),'Input| Projects'!AL909,'Input| Projects'!V909)*N909*'Input| Escalations'!$I$17</f>
        <v>0</v>
      </c>
      <c r="AE909" s="172">
        <f>IF(ISNUMBER(FIND("decision",'Input| Setup'!$F$6)),'Input| Projects'!AM909,'Input| Projects'!W909)*O909*'Input| Escalations'!$I$17</f>
        <v>0</v>
      </c>
      <c r="AF909" s="175"/>
      <c r="AG909" s="172" cm="1">
        <f t="array" ref="AG909">IFERROR(--('Input| Projects'!$AS909="Yes")*_xlfn.SWITCH('Input| Overheads'!$C$50,"Direct costs",'Calc| Overheads Allocation'!C$8*Q909,"Internal labour",'Calc| Overheads Allocation'!C$8*Q909*'Input| Projects'!$AO909,"DNSP defined",'Calc| Overheads Allocation'!C$78*'Input| Projects'!$AV909,0),0)</f>
        <v>0</v>
      </c>
      <c r="AH909" s="172" cm="1">
        <f t="array" ref="AH909">IFERROR(--('Input| Projects'!$AS909="Yes")*_xlfn.SWITCH('Input| Overheads'!$C$50,"Direct costs",'Calc| Overheads Allocation'!D$8*R909,"Internal labour",'Calc| Overheads Allocation'!D$8*R909*'Input| Projects'!$AO909,"DNSP defined",'Calc| Overheads Allocation'!D$78*'Input| Projects'!$AV909,0),0)</f>
        <v>0</v>
      </c>
      <c r="AI909" s="172" cm="1">
        <f t="array" ref="AI909">IFERROR(--('Input| Projects'!$AS909="Yes")*_xlfn.SWITCH('Input| Overheads'!$C$50,"Direct costs",'Calc| Overheads Allocation'!E$8*S909,"Internal labour",'Calc| Overheads Allocation'!E$8*S909*'Input| Projects'!$AO909,"DNSP defined",'Calc| Overheads Allocation'!E$78*'Input| Projects'!$AV909,0),0)</f>
        <v>0</v>
      </c>
      <c r="AJ909" s="172" cm="1">
        <f t="array" ref="AJ909">IFERROR(--('Input| Projects'!$AS909="Yes")*_xlfn.SWITCH('Input| Overheads'!$C$50,"Direct costs",'Calc| Overheads Allocation'!F$8*T909,"Internal labour",'Calc| Overheads Allocation'!F$8*T909*'Input| Projects'!$AO909,"DNSP defined",'Calc| Overheads Allocation'!F$78*'Input| Projects'!$AV909,0),0)</f>
        <v>0</v>
      </c>
      <c r="AK909" s="172" cm="1">
        <f t="array" ref="AK909">IFERROR(--('Input| Projects'!$AS909="Yes")*_xlfn.SWITCH('Input| Overheads'!$C$50,"Direct costs",'Calc| Overheads Allocation'!G$8*U909,"Internal labour",'Calc| Overheads Allocation'!G$8*U909*'Input| Projects'!$AO909,"DNSP defined",'Calc| Overheads Allocation'!G$78*'Input| Projects'!$AV909,0),0)</f>
        <v>0</v>
      </c>
      <c r="AL909" s="172" cm="1">
        <f t="array" ref="AL909">IFERROR(--('Input| Projects'!$AS909="Yes")*_xlfn.SWITCH('Input| Overheads'!$C$50,"Direct costs",'Calc| Overheads Allocation'!H$8*V909,"Internal labour",'Calc| Overheads Allocation'!H$8*V909*'Input| Projects'!$AO909,"DNSP defined",'Calc| Overheads Allocation'!H$78*'Input| Projects'!$AV909,0),0)</f>
        <v>0</v>
      </c>
      <c r="AM909" s="172" cm="1">
        <f t="array" ref="AM909">IFERROR(--('Input| Projects'!$AS909="Yes")*_xlfn.SWITCH('Input| Overheads'!$C$50,"Direct costs",'Calc| Overheads Allocation'!I$8*W909,"Internal labour",'Calc| Overheads Allocation'!I$8*W909*'Input| Projects'!$AO909,"DNSP defined",'Calc| Overheads Allocation'!I$78*'Input| Projects'!$AV909,0),0)</f>
        <v>0</v>
      </c>
      <c r="AN909" s="175"/>
      <c r="AO909" s="172" cm="1">
        <f t="array" ref="AO909">IFERROR(--('Input| Projects'!$AT909="Yes")*_xlfn.SWITCH('Input| Overheads'!$C$50,"Direct costs",'Calc| Overheads Allocation'!C$9*Q909,"Internal labour",'Calc| Overheads Allocation'!C$9*Q909*'Input| Projects'!$AO909,"DNSP defined",'Calc| Overheads Allocation'!C$79*'Input| Projects'!$AW909,0),0)</f>
        <v>0</v>
      </c>
      <c r="AP909" s="172" cm="1">
        <f t="array" ref="AP909">IFERROR(--('Input| Projects'!$AT909="Yes")*_xlfn.SWITCH('Input| Overheads'!$C$50,"Direct costs",'Calc| Overheads Allocation'!D$9*R909,"Internal labour",'Calc| Overheads Allocation'!D$9*R909*'Input| Projects'!$AO909,"DNSP defined",'Calc| Overheads Allocation'!D$79*'Input| Projects'!$AW909,0),0)</f>
        <v>0</v>
      </c>
      <c r="AQ909" s="172" cm="1">
        <f t="array" ref="AQ909">IFERROR(--('Input| Projects'!$AT909="Yes")*_xlfn.SWITCH('Input| Overheads'!$C$50,"Direct costs",'Calc| Overheads Allocation'!E$9*S909,"Internal labour",'Calc| Overheads Allocation'!E$9*S909*'Input| Projects'!$AO909,"DNSP defined",'Calc| Overheads Allocation'!E$79*'Input| Projects'!$AW909,0),0)</f>
        <v>0</v>
      </c>
      <c r="AR909" s="172" cm="1">
        <f t="array" ref="AR909">IFERROR(--('Input| Projects'!$AT909="Yes")*_xlfn.SWITCH('Input| Overheads'!$C$50,"Direct costs",'Calc| Overheads Allocation'!F$9*T909,"Internal labour",'Calc| Overheads Allocation'!F$9*T909*'Input| Projects'!$AO909,"DNSP defined",'Calc| Overheads Allocation'!F$79*'Input| Projects'!$AW909,0),0)</f>
        <v>0</v>
      </c>
      <c r="AS909" s="172" cm="1">
        <f t="array" ref="AS909">IFERROR(--('Input| Projects'!$AT909="Yes")*_xlfn.SWITCH('Input| Overheads'!$C$50,"Direct costs",'Calc| Overheads Allocation'!G$9*U909,"Internal labour",'Calc| Overheads Allocation'!G$9*U909*'Input| Projects'!$AO909,"DNSP defined",'Calc| Overheads Allocation'!G$79*'Input| Projects'!$AW909,0),0)</f>
        <v>0</v>
      </c>
      <c r="AT909" s="172" cm="1">
        <f t="array" ref="AT909">IFERROR(--('Input| Projects'!$AT909="Yes")*_xlfn.SWITCH('Input| Overheads'!$C$50,"Direct costs",'Calc| Overheads Allocation'!H$9*V909,"Internal labour",'Calc| Overheads Allocation'!H$9*V909*'Input| Projects'!$AO909,"DNSP defined",'Calc| Overheads Allocation'!H$79*'Input| Projects'!$AW909,0),0)</f>
        <v>0</v>
      </c>
      <c r="AU909" s="172" cm="1">
        <f t="array" ref="AU909">IFERROR(--('Input| Projects'!$AT909="Yes")*_xlfn.SWITCH('Input| Overheads'!$C$50,"Direct costs",'Calc| Overheads Allocation'!I$9*W909,"Internal labour",'Calc| Overheads Allocation'!I$9*W909*'Input| Projects'!$AO909,"DNSP defined",'Calc| Overheads Allocation'!I$79*'Input| Projects'!$AW909,0),0)</f>
        <v>0</v>
      </c>
      <c r="AV909" s="175"/>
      <c r="AW909" s="172">
        <f t="shared" si="332"/>
        <v>0</v>
      </c>
      <c r="AX909" s="172">
        <f t="shared" si="333"/>
        <v>0</v>
      </c>
      <c r="AY909" s="172">
        <f t="shared" si="334"/>
        <v>0</v>
      </c>
      <c r="AZ909" s="172">
        <f t="shared" si="335"/>
        <v>0</v>
      </c>
      <c r="BA909" s="172">
        <f t="shared" si="336"/>
        <v>0</v>
      </c>
      <c r="BB909" s="172">
        <f t="shared" si="337"/>
        <v>0</v>
      </c>
      <c r="BC909" s="172">
        <f t="shared" si="338"/>
        <v>0</v>
      </c>
      <c r="BD909" s="176"/>
      <c r="BE909" s="172">
        <f t="shared" si="339"/>
        <v>0</v>
      </c>
      <c r="BF909" s="172">
        <f t="shared" si="340"/>
        <v>0</v>
      </c>
      <c r="BG909" s="172">
        <f t="shared" si="341"/>
        <v>0</v>
      </c>
      <c r="BH909" s="172">
        <f t="shared" si="342"/>
        <v>0</v>
      </c>
      <c r="BI909" s="172">
        <f t="shared" si="343"/>
        <v>0</v>
      </c>
      <c r="BJ909" s="172">
        <f t="shared" si="344"/>
        <v>0</v>
      </c>
      <c r="BK909" s="172">
        <f t="shared" si="345"/>
        <v>0</v>
      </c>
      <c r="BL909" s="176"/>
      <c r="BM909" s="172">
        <f t="shared" si="324"/>
        <v>0</v>
      </c>
      <c r="BN909" s="172">
        <f t="shared" si="325"/>
        <v>0</v>
      </c>
      <c r="BO909" s="172">
        <f t="shared" si="326"/>
        <v>0</v>
      </c>
      <c r="BP909" s="172">
        <f t="shared" si="327"/>
        <v>0</v>
      </c>
      <c r="BQ909" s="172">
        <f t="shared" si="328"/>
        <v>0</v>
      </c>
      <c r="BR909" s="172">
        <f t="shared" si="329"/>
        <v>0</v>
      </c>
      <c r="BS909" s="172">
        <f t="shared" si="330"/>
        <v>0</v>
      </c>
      <c r="BT909" s="55"/>
      <c r="BU909" s="158">
        <f>SUMIF('Input| Projects'!$BA$8:$CX$8,RIGHT(BU$9,3),'Input| Projects'!$BA909:$CX909)</f>
        <v>0</v>
      </c>
      <c r="BV909" s="158">
        <f>SUMIF('Input| Projects'!$BA$8:$CX$8,RIGHT(BV$9,3),'Input| Projects'!$BA909:$CX909)</f>
        <v>0</v>
      </c>
      <c r="BW909" s="79" t="str">
        <f t="shared" si="331"/>
        <v/>
      </c>
    </row>
    <row r="910" spans="2:75" x14ac:dyDescent="0.2">
      <c r="B910" s="123">
        <f>IFERROR('Input| Projects'!B910,"")</f>
        <v>901</v>
      </c>
      <c r="C910" s="160" t="str">
        <f>IFERROR(IF('Input| Projects'!C910="","",'Input| Projects'!C910),"")</f>
        <v/>
      </c>
      <c r="D910" s="160" t="str">
        <f>IFERROR(IF('Input| Projects'!D910="","",'Input| Projects'!D910),"")</f>
        <v/>
      </c>
      <c r="E910" s="53"/>
      <c r="F910" s="160" t="str">
        <f>IF(LEN('Input| Projects'!F910)&gt;0,'Input| Projects'!F910,"")</f>
        <v/>
      </c>
      <c r="G910" s="160" t="str">
        <f>IF(LEN('Input| Projects'!G910)&gt;0,'Input| Projects'!G910,"")</f>
        <v/>
      </c>
      <c r="H910" s="10"/>
      <c r="I910" s="194" cm="1">
        <f t="array" ref="I910">IF(LEN($F910)&gt;0,1+IFERROR(SUMPRODUCT(TRANSPOSE('Input| Projects'!$AO910:$AQ910),INDEX('Input| Escalations'!$F$27:$L$29,,MATCH(Q$9,'Input| Escalations'!$F$21:$L$21,0))),0),0)</f>
        <v>0</v>
      </c>
      <c r="J910" s="194" cm="1">
        <f t="array" ref="J910">IF(LEN($F910)&gt;0,1+IFERROR(SUMPRODUCT(TRANSPOSE('Input| Projects'!$AO910:$AQ910),INDEX('Input| Escalations'!$F$27:$L$29,,MATCH(R$9,'Input| Escalations'!$F$21:$L$21,0))),0),0)</f>
        <v>0</v>
      </c>
      <c r="K910" s="194" cm="1">
        <f t="array" ref="K910">IF(LEN($F910)&gt;0,1+IFERROR(SUMPRODUCT(TRANSPOSE('Input| Projects'!$AO910:$AQ910),INDEX('Input| Escalations'!$F$27:$L$29,,MATCH(S$9,'Input| Escalations'!$F$21:$L$21,0))),0),0)</f>
        <v>0</v>
      </c>
      <c r="L910" s="194" cm="1">
        <f t="array" ref="L910">IF(LEN($F910)&gt;0,1+IFERROR(SUMPRODUCT(TRANSPOSE('Input| Projects'!$AO910:$AQ910),INDEX('Input| Escalations'!$F$27:$L$29,,MATCH(T$9,'Input| Escalations'!$F$21:$L$21,0))),0),0)</f>
        <v>0</v>
      </c>
      <c r="M910" s="194" cm="1">
        <f t="array" ref="M910">IF(LEN($F910)&gt;0,1+IFERROR(SUMPRODUCT(TRANSPOSE('Input| Projects'!$AO910:$AQ910),INDEX('Input| Escalations'!$F$27:$L$29,,MATCH(U$9,'Input| Escalations'!$F$21:$L$21,0))),0),0)</f>
        <v>0</v>
      </c>
      <c r="N910" s="194" cm="1">
        <f t="array" ref="N910">IF(LEN($F910)&gt;0,1+IFERROR(SUMPRODUCT(TRANSPOSE('Input| Projects'!$AO910:$AQ910),INDEX('Input| Escalations'!$F$27:$L$29,,MATCH(V$9,'Input| Escalations'!$F$21:$L$21,0))),0),0)</f>
        <v>0</v>
      </c>
      <c r="O910" s="194" cm="1">
        <f t="array" ref="O910">IF(LEN($F910)&gt;0,1+IFERROR(SUMPRODUCT(TRANSPOSE('Input| Projects'!$AO910:$AQ910),INDEX('Input| Escalations'!$F$27:$L$29,,MATCH(W$9,'Input| Escalations'!$F$21:$L$21,0))),0),0)</f>
        <v>0</v>
      </c>
      <c r="P910" s="10"/>
      <c r="Q910" s="172">
        <f>IFERROR(IF(ISNUMBER(FIND("decision",'Input| Setup'!$F$6)),'Input| Projects'!Y910,'Input| Projects'!I910)*'Input| Escalations'!$I$17*I910,0)</f>
        <v>0</v>
      </c>
      <c r="R910" s="172">
        <f>IFERROR(IF(ISNUMBER(FIND("decision",'Input| Setup'!$F$6)),'Input| Projects'!Z910,'Input| Projects'!J910)*'Input| Escalations'!$I$17*J910,0)</f>
        <v>0</v>
      </c>
      <c r="S910" s="172">
        <f>IFERROR(IF(ISNUMBER(FIND("decision",'Input| Setup'!$F$6)),'Input| Projects'!AA910,'Input| Projects'!K910)*'Input| Escalations'!$I$17*K910,0)</f>
        <v>0</v>
      </c>
      <c r="T910" s="172">
        <f>IFERROR(IF(ISNUMBER(FIND("decision",'Input| Setup'!$F$6)),'Input| Projects'!AB910,'Input| Projects'!L910)*'Input| Escalations'!$I$17*L910,0)</f>
        <v>0</v>
      </c>
      <c r="U910" s="172">
        <f>IFERROR(IF(ISNUMBER(FIND("decision",'Input| Setup'!$F$6)),'Input| Projects'!AC910,'Input| Projects'!M910)*'Input| Escalations'!$I$17*M910,0)</f>
        <v>0</v>
      </c>
      <c r="V910" s="172">
        <f>IFERROR(IF(ISNUMBER(FIND("decision",'Input| Setup'!$F$6)),'Input| Projects'!AD910,'Input| Projects'!N910)*'Input| Escalations'!$I$17*N910,0)</f>
        <v>0</v>
      </c>
      <c r="W910" s="172">
        <f>IFERROR(IF(ISNUMBER(FIND("decision",'Input| Setup'!$F$6)),'Input| Projects'!AE910,'Input| Projects'!O910)*'Input| Escalations'!$I$17*O910,0)</f>
        <v>0</v>
      </c>
      <c r="X910" s="175"/>
      <c r="Y910" s="172">
        <f>IF(ISNUMBER(FIND("decision",'Input| Setup'!$F$6)),'Input| Projects'!AG910,'Input| Projects'!Q910)*I910*'Input| Escalations'!$I$17</f>
        <v>0</v>
      </c>
      <c r="Z910" s="172">
        <f>IF(ISNUMBER(FIND("decision",'Input| Setup'!$F$6)),'Input| Projects'!AH910,'Input| Projects'!R910)*J910*'Input| Escalations'!$I$17</f>
        <v>0</v>
      </c>
      <c r="AA910" s="172">
        <f>IF(ISNUMBER(FIND("decision",'Input| Setup'!$F$6)),'Input| Projects'!AI910,'Input| Projects'!S910)*K910*'Input| Escalations'!$I$17</f>
        <v>0</v>
      </c>
      <c r="AB910" s="172">
        <f>IF(ISNUMBER(FIND("decision",'Input| Setup'!$F$6)),'Input| Projects'!AJ910,'Input| Projects'!T910)*L910*'Input| Escalations'!$I$17</f>
        <v>0</v>
      </c>
      <c r="AC910" s="172">
        <f>IF(ISNUMBER(FIND("decision",'Input| Setup'!$F$6)),'Input| Projects'!AK910,'Input| Projects'!U910)*M910*'Input| Escalations'!$I$17</f>
        <v>0</v>
      </c>
      <c r="AD910" s="172">
        <f>IF(ISNUMBER(FIND("decision",'Input| Setup'!$F$6)),'Input| Projects'!AL910,'Input| Projects'!V910)*N910*'Input| Escalations'!$I$17</f>
        <v>0</v>
      </c>
      <c r="AE910" s="172">
        <f>IF(ISNUMBER(FIND("decision",'Input| Setup'!$F$6)),'Input| Projects'!AM910,'Input| Projects'!W910)*O910*'Input| Escalations'!$I$17</f>
        <v>0</v>
      </c>
      <c r="AF910" s="175"/>
      <c r="AG910" s="172" cm="1">
        <f t="array" ref="AG910">IFERROR(--('Input| Projects'!$AS910="Yes")*_xlfn.SWITCH('Input| Overheads'!$C$50,"Direct costs",'Calc| Overheads Allocation'!C$8*Q910,"Internal labour",'Calc| Overheads Allocation'!C$8*Q910*'Input| Projects'!$AO910,"DNSP defined",'Calc| Overheads Allocation'!C$78*'Input| Projects'!$AV910,0),0)</f>
        <v>0</v>
      </c>
      <c r="AH910" s="172" cm="1">
        <f t="array" ref="AH910">IFERROR(--('Input| Projects'!$AS910="Yes")*_xlfn.SWITCH('Input| Overheads'!$C$50,"Direct costs",'Calc| Overheads Allocation'!D$8*R910,"Internal labour",'Calc| Overheads Allocation'!D$8*R910*'Input| Projects'!$AO910,"DNSP defined",'Calc| Overheads Allocation'!D$78*'Input| Projects'!$AV910,0),0)</f>
        <v>0</v>
      </c>
      <c r="AI910" s="172" cm="1">
        <f t="array" ref="AI910">IFERROR(--('Input| Projects'!$AS910="Yes")*_xlfn.SWITCH('Input| Overheads'!$C$50,"Direct costs",'Calc| Overheads Allocation'!E$8*S910,"Internal labour",'Calc| Overheads Allocation'!E$8*S910*'Input| Projects'!$AO910,"DNSP defined",'Calc| Overheads Allocation'!E$78*'Input| Projects'!$AV910,0),0)</f>
        <v>0</v>
      </c>
      <c r="AJ910" s="172" cm="1">
        <f t="array" ref="AJ910">IFERROR(--('Input| Projects'!$AS910="Yes")*_xlfn.SWITCH('Input| Overheads'!$C$50,"Direct costs",'Calc| Overheads Allocation'!F$8*T910,"Internal labour",'Calc| Overheads Allocation'!F$8*T910*'Input| Projects'!$AO910,"DNSP defined",'Calc| Overheads Allocation'!F$78*'Input| Projects'!$AV910,0),0)</f>
        <v>0</v>
      </c>
      <c r="AK910" s="172" cm="1">
        <f t="array" ref="AK910">IFERROR(--('Input| Projects'!$AS910="Yes")*_xlfn.SWITCH('Input| Overheads'!$C$50,"Direct costs",'Calc| Overheads Allocation'!G$8*U910,"Internal labour",'Calc| Overheads Allocation'!G$8*U910*'Input| Projects'!$AO910,"DNSP defined",'Calc| Overheads Allocation'!G$78*'Input| Projects'!$AV910,0),0)</f>
        <v>0</v>
      </c>
      <c r="AL910" s="172" cm="1">
        <f t="array" ref="AL910">IFERROR(--('Input| Projects'!$AS910="Yes")*_xlfn.SWITCH('Input| Overheads'!$C$50,"Direct costs",'Calc| Overheads Allocation'!H$8*V910,"Internal labour",'Calc| Overheads Allocation'!H$8*V910*'Input| Projects'!$AO910,"DNSP defined",'Calc| Overheads Allocation'!H$78*'Input| Projects'!$AV910,0),0)</f>
        <v>0</v>
      </c>
      <c r="AM910" s="172" cm="1">
        <f t="array" ref="AM910">IFERROR(--('Input| Projects'!$AS910="Yes")*_xlfn.SWITCH('Input| Overheads'!$C$50,"Direct costs",'Calc| Overheads Allocation'!I$8*W910,"Internal labour",'Calc| Overheads Allocation'!I$8*W910*'Input| Projects'!$AO910,"DNSP defined",'Calc| Overheads Allocation'!I$78*'Input| Projects'!$AV910,0),0)</f>
        <v>0</v>
      </c>
      <c r="AN910" s="175"/>
      <c r="AO910" s="172" cm="1">
        <f t="array" ref="AO910">IFERROR(--('Input| Projects'!$AT910="Yes")*_xlfn.SWITCH('Input| Overheads'!$C$50,"Direct costs",'Calc| Overheads Allocation'!C$9*Q910,"Internal labour",'Calc| Overheads Allocation'!C$9*Q910*'Input| Projects'!$AO910,"DNSP defined",'Calc| Overheads Allocation'!C$79*'Input| Projects'!$AW910,0),0)</f>
        <v>0</v>
      </c>
      <c r="AP910" s="172" cm="1">
        <f t="array" ref="AP910">IFERROR(--('Input| Projects'!$AT910="Yes")*_xlfn.SWITCH('Input| Overheads'!$C$50,"Direct costs",'Calc| Overheads Allocation'!D$9*R910,"Internal labour",'Calc| Overheads Allocation'!D$9*R910*'Input| Projects'!$AO910,"DNSP defined",'Calc| Overheads Allocation'!D$79*'Input| Projects'!$AW910,0),0)</f>
        <v>0</v>
      </c>
      <c r="AQ910" s="172" cm="1">
        <f t="array" ref="AQ910">IFERROR(--('Input| Projects'!$AT910="Yes")*_xlfn.SWITCH('Input| Overheads'!$C$50,"Direct costs",'Calc| Overheads Allocation'!E$9*S910,"Internal labour",'Calc| Overheads Allocation'!E$9*S910*'Input| Projects'!$AO910,"DNSP defined",'Calc| Overheads Allocation'!E$79*'Input| Projects'!$AW910,0),0)</f>
        <v>0</v>
      </c>
      <c r="AR910" s="172" cm="1">
        <f t="array" ref="AR910">IFERROR(--('Input| Projects'!$AT910="Yes")*_xlfn.SWITCH('Input| Overheads'!$C$50,"Direct costs",'Calc| Overheads Allocation'!F$9*T910,"Internal labour",'Calc| Overheads Allocation'!F$9*T910*'Input| Projects'!$AO910,"DNSP defined",'Calc| Overheads Allocation'!F$79*'Input| Projects'!$AW910,0),0)</f>
        <v>0</v>
      </c>
      <c r="AS910" s="172" cm="1">
        <f t="array" ref="AS910">IFERROR(--('Input| Projects'!$AT910="Yes")*_xlfn.SWITCH('Input| Overheads'!$C$50,"Direct costs",'Calc| Overheads Allocation'!G$9*U910,"Internal labour",'Calc| Overheads Allocation'!G$9*U910*'Input| Projects'!$AO910,"DNSP defined",'Calc| Overheads Allocation'!G$79*'Input| Projects'!$AW910,0),0)</f>
        <v>0</v>
      </c>
      <c r="AT910" s="172" cm="1">
        <f t="array" ref="AT910">IFERROR(--('Input| Projects'!$AT910="Yes")*_xlfn.SWITCH('Input| Overheads'!$C$50,"Direct costs",'Calc| Overheads Allocation'!H$9*V910,"Internal labour",'Calc| Overheads Allocation'!H$9*V910*'Input| Projects'!$AO910,"DNSP defined",'Calc| Overheads Allocation'!H$79*'Input| Projects'!$AW910,0),0)</f>
        <v>0</v>
      </c>
      <c r="AU910" s="172" cm="1">
        <f t="array" ref="AU910">IFERROR(--('Input| Projects'!$AT910="Yes")*_xlfn.SWITCH('Input| Overheads'!$C$50,"Direct costs",'Calc| Overheads Allocation'!I$9*W910,"Internal labour",'Calc| Overheads Allocation'!I$9*W910*'Input| Projects'!$AO910,"DNSP defined",'Calc| Overheads Allocation'!I$79*'Input| Projects'!$AW910,0),0)</f>
        <v>0</v>
      </c>
      <c r="AV910" s="175"/>
      <c r="AW910" s="172">
        <f t="shared" si="332"/>
        <v>0</v>
      </c>
      <c r="AX910" s="172">
        <f t="shared" si="333"/>
        <v>0</v>
      </c>
      <c r="AY910" s="172">
        <f t="shared" si="334"/>
        <v>0</v>
      </c>
      <c r="AZ910" s="172">
        <f t="shared" si="335"/>
        <v>0</v>
      </c>
      <c r="BA910" s="172">
        <f t="shared" si="336"/>
        <v>0</v>
      </c>
      <c r="BB910" s="172">
        <f t="shared" si="337"/>
        <v>0</v>
      </c>
      <c r="BC910" s="172">
        <f t="shared" si="338"/>
        <v>0</v>
      </c>
      <c r="BD910" s="176"/>
      <c r="BE910" s="172">
        <f t="shared" si="339"/>
        <v>0</v>
      </c>
      <c r="BF910" s="172">
        <f t="shared" si="340"/>
        <v>0</v>
      </c>
      <c r="BG910" s="172">
        <f t="shared" si="341"/>
        <v>0</v>
      </c>
      <c r="BH910" s="172">
        <f t="shared" si="342"/>
        <v>0</v>
      </c>
      <c r="BI910" s="172">
        <f t="shared" si="343"/>
        <v>0</v>
      </c>
      <c r="BJ910" s="172">
        <f t="shared" si="344"/>
        <v>0</v>
      </c>
      <c r="BK910" s="172">
        <f t="shared" si="345"/>
        <v>0</v>
      </c>
      <c r="BL910" s="176"/>
      <c r="BM910" s="172">
        <f t="shared" si="324"/>
        <v>0</v>
      </c>
      <c r="BN910" s="172">
        <f t="shared" si="325"/>
        <v>0</v>
      </c>
      <c r="BO910" s="172">
        <f t="shared" si="326"/>
        <v>0</v>
      </c>
      <c r="BP910" s="172">
        <f t="shared" si="327"/>
        <v>0</v>
      </c>
      <c r="BQ910" s="172">
        <f t="shared" si="328"/>
        <v>0</v>
      </c>
      <c r="BR910" s="172">
        <f t="shared" si="329"/>
        <v>0</v>
      </c>
      <c r="BS910" s="172">
        <f t="shared" si="330"/>
        <v>0</v>
      </c>
      <c r="BT910" s="55"/>
      <c r="BU910" s="158">
        <f>SUMIF('Input| Projects'!$BA$8:$CX$8,RIGHT(BU$9,3),'Input| Projects'!$BA910:$CX910)</f>
        <v>0</v>
      </c>
      <c r="BV910" s="158">
        <f>SUMIF('Input| Projects'!$BA$8:$CX$8,RIGHT(BV$9,3),'Input| Projects'!$BA910:$CX910)</f>
        <v>0</v>
      </c>
      <c r="BW910" s="79" t="str">
        <f t="shared" si="331"/>
        <v/>
      </c>
    </row>
    <row r="911" spans="2:75" x14ac:dyDescent="0.2">
      <c r="B911" s="123">
        <f>IFERROR('Input| Projects'!B911,"")</f>
        <v>902</v>
      </c>
      <c r="C911" s="160" t="str">
        <f>IFERROR(IF('Input| Projects'!C911="","",'Input| Projects'!C911),"")</f>
        <v/>
      </c>
      <c r="D911" s="160" t="str">
        <f>IFERROR(IF('Input| Projects'!D911="","",'Input| Projects'!D911),"")</f>
        <v/>
      </c>
      <c r="E911" s="53"/>
      <c r="F911" s="160" t="str">
        <f>IF(LEN('Input| Projects'!F911)&gt;0,'Input| Projects'!F911,"")</f>
        <v/>
      </c>
      <c r="G911" s="160" t="str">
        <f>IF(LEN('Input| Projects'!G911)&gt;0,'Input| Projects'!G911,"")</f>
        <v/>
      </c>
      <c r="H911" s="10"/>
      <c r="I911" s="194" cm="1">
        <f t="array" ref="I911">IF(LEN($F911)&gt;0,1+IFERROR(SUMPRODUCT(TRANSPOSE('Input| Projects'!$AO911:$AQ911),INDEX('Input| Escalations'!$F$27:$L$29,,MATCH(Q$9,'Input| Escalations'!$F$21:$L$21,0))),0),0)</f>
        <v>0</v>
      </c>
      <c r="J911" s="194" cm="1">
        <f t="array" ref="J911">IF(LEN($F911)&gt;0,1+IFERROR(SUMPRODUCT(TRANSPOSE('Input| Projects'!$AO911:$AQ911),INDEX('Input| Escalations'!$F$27:$L$29,,MATCH(R$9,'Input| Escalations'!$F$21:$L$21,0))),0),0)</f>
        <v>0</v>
      </c>
      <c r="K911" s="194" cm="1">
        <f t="array" ref="K911">IF(LEN($F911)&gt;0,1+IFERROR(SUMPRODUCT(TRANSPOSE('Input| Projects'!$AO911:$AQ911),INDEX('Input| Escalations'!$F$27:$L$29,,MATCH(S$9,'Input| Escalations'!$F$21:$L$21,0))),0),0)</f>
        <v>0</v>
      </c>
      <c r="L911" s="194" cm="1">
        <f t="array" ref="L911">IF(LEN($F911)&gt;0,1+IFERROR(SUMPRODUCT(TRANSPOSE('Input| Projects'!$AO911:$AQ911),INDEX('Input| Escalations'!$F$27:$L$29,,MATCH(T$9,'Input| Escalations'!$F$21:$L$21,0))),0),0)</f>
        <v>0</v>
      </c>
      <c r="M911" s="194" cm="1">
        <f t="array" ref="M911">IF(LEN($F911)&gt;0,1+IFERROR(SUMPRODUCT(TRANSPOSE('Input| Projects'!$AO911:$AQ911),INDEX('Input| Escalations'!$F$27:$L$29,,MATCH(U$9,'Input| Escalations'!$F$21:$L$21,0))),0),0)</f>
        <v>0</v>
      </c>
      <c r="N911" s="194" cm="1">
        <f t="array" ref="N911">IF(LEN($F911)&gt;0,1+IFERROR(SUMPRODUCT(TRANSPOSE('Input| Projects'!$AO911:$AQ911),INDEX('Input| Escalations'!$F$27:$L$29,,MATCH(V$9,'Input| Escalations'!$F$21:$L$21,0))),0),0)</f>
        <v>0</v>
      </c>
      <c r="O911" s="194" cm="1">
        <f t="array" ref="O911">IF(LEN($F911)&gt;0,1+IFERROR(SUMPRODUCT(TRANSPOSE('Input| Projects'!$AO911:$AQ911),INDEX('Input| Escalations'!$F$27:$L$29,,MATCH(W$9,'Input| Escalations'!$F$21:$L$21,0))),0),0)</f>
        <v>0</v>
      </c>
      <c r="P911" s="10"/>
      <c r="Q911" s="172">
        <f>IFERROR(IF(ISNUMBER(FIND("decision",'Input| Setup'!$F$6)),'Input| Projects'!Y911,'Input| Projects'!I911)*'Input| Escalations'!$I$17*I911,0)</f>
        <v>0</v>
      </c>
      <c r="R911" s="172">
        <f>IFERROR(IF(ISNUMBER(FIND("decision",'Input| Setup'!$F$6)),'Input| Projects'!Z911,'Input| Projects'!J911)*'Input| Escalations'!$I$17*J911,0)</f>
        <v>0</v>
      </c>
      <c r="S911" s="172">
        <f>IFERROR(IF(ISNUMBER(FIND("decision",'Input| Setup'!$F$6)),'Input| Projects'!AA911,'Input| Projects'!K911)*'Input| Escalations'!$I$17*K911,0)</f>
        <v>0</v>
      </c>
      <c r="T911" s="172">
        <f>IFERROR(IF(ISNUMBER(FIND("decision",'Input| Setup'!$F$6)),'Input| Projects'!AB911,'Input| Projects'!L911)*'Input| Escalations'!$I$17*L911,0)</f>
        <v>0</v>
      </c>
      <c r="U911" s="172">
        <f>IFERROR(IF(ISNUMBER(FIND("decision",'Input| Setup'!$F$6)),'Input| Projects'!AC911,'Input| Projects'!M911)*'Input| Escalations'!$I$17*M911,0)</f>
        <v>0</v>
      </c>
      <c r="V911" s="172">
        <f>IFERROR(IF(ISNUMBER(FIND("decision",'Input| Setup'!$F$6)),'Input| Projects'!AD911,'Input| Projects'!N911)*'Input| Escalations'!$I$17*N911,0)</f>
        <v>0</v>
      </c>
      <c r="W911" s="172">
        <f>IFERROR(IF(ISNUMBER(FIND("decision",'Input| Setup'!$F$6)),'Input| Projects'!AE911,'Input| Projects'!O911)*'Input| Escalations'!$I$17*O911,0)</f>
        <v>0</v>
      </c>
      <c r="X911" s="175"/>
      <c r="Y911" s="172">
        <f>IF(ISNUMBER(FIND("decision",'Input| Setup'!$F$6)),'Input| Projects'!AG911,'Input| Projects'!Q911)*I911*'Input| Escalations'!$I$17</f>
        <v>0</v>
      </c>
      <c r="Z911" s="172">
        <f>IF(ISNUMBER(FIND("decision",'Input| Setup'!$F$6)),'Input| Projects'!AH911,'Input| Projects'!R911)*J911*'Input| Escalations'!$I$17</f>
        <v>0</v>
      </c>
      <c r="AA911" s="172">
        <f>IF(ISNUMBER(FIND("decision",'Input| Setup'!$F$6)),'Input| Projects'!AI911,'Input| Projects'!S911)*K911*'Input| Escalations'!$I$17</f>
        <v>0</v>
      </c>
      <c r="AB911" s="172">
        <f>IF(ISNUMBER(FIND("decision",'Input| Setup'!$F$6)),'Input| Projects'!AJ911,'Input| Projects'!T911)*L911*'Input| Escalations'!$I$17</f>
        <v>0</v>
      </c>
      <c r="AC911" s="172">
        <f>IF(ISNUMBER(FIND("decision",'Input| Setup'!$F$6)),'Input| Projects'!AK911,'Input| Projects'!U911)*M911*'Input| Escalations'!$I$17</f>
        <v>0</v>
      </c>
      <c r="AD911" s="172">
        <f>IF(ISNUMBER(FIND("decision",'Input| Setup'!$F$6)),'Input| Projects'!AL911,'Input| Projects'!V911)*N911*'Input| Escalations'!$I$17</f>
        <v>0</v>
      </c>
      <c r="AE911" s="172">
        <f>IF(ISNUMBER(FIND("decision",'Input| Setup'!$F$6)),'Input| Projects'!AM911,'Input| Projects'!W911)*O911*'Input| Escalations'!$I$17</f>
        <v>0</v>
      </c>
      <c r="AF911" s="175"/>
      <c r="AG911" s="172" cm="1">
        <f t="array" ref="AG911">IFERROR(--('Input| Projects'!$AS911="Yes")*_xlfn.SWITCH('Input| Overheads'!$C$50,"Direct costs",'Calc| Overheads Allocation'!C$8*Q911,"Internal labour",'Calc| Overheads Allocation'!C$8*Q911*'Input| Projects'!$AO911,"DNSP defined",'Calc| Overheads Allocation'!C$78*'Input| Projects'!$AV911,0),0)</f>
        <v>0</v>
      </c>
      <c r="AH911" s="172" cm="1">
        <f t="array" ref="AH911">IFERROR(--('Input| Projects'!$AS911="Yes")*_xlfn.SWITCH('Input| Overheads'!$C$50,"Direct costs",'Calc| Overheads Allocation'!D$8*R911,"Internal labour",'Calc| Overheads Allocation'!D$8*R911*'Input| Projects'!$AO911,"DNSP defined",'Calc| Overheads Allocation'!D$78*'Input| Projects'!$AV911,0),0)</f>
        <v>0</v>
      </c>
      <c r="AI911" s="172" cm="1">
        <f t="array" ref="AI911">IFERROR(--('Input| Projects'!$AS911="Yes")*_xlfn.SWITCH('Input| Overheads'!$C$50,"Direct costs",'Calc| Overheads Allocation'!E$8*S911,"Internal labour",'Calc| Overheads Allocation'!E$8*S911*'Input| Projects'!$AO911,"DNSP defined",'Calc| Overheads Allocation'!E$78*'Input| Projects'!$AV911,0),0)</f>
        <v>0</v>
      </c>
      <c r="AJ911" s="172" cm="1">
        <f t="array" ref="AJ911">IFERROR(--('Input| Projects'!$AS911="Yes")*_xlfn.SWITCH('Input| Overheads'!$C$50,"Direct costs",'Calc| Overheads Allocation'!F$8*T911,"Internal labour",'Calc| Overheads Allocation'!F$8*T911*'Input| Projects'!$AO911,"DNSP defined",'Calc| Overheads Allocation'!F$78*'Input| Projects'!$AV911,0),0)</f>
        <v>0</v>
      </c>
      <c r="AK911" s="172" cm="1">
        <f t="array" ref="AK911">IFERROR(--('Input| Projects'!$AS911="Yes")*_xlfn.SWITCH('Input| Overheads'!$C$50,"Direct costs",'Calc| Overheads Allocation'!G$8*U911,"Internal labour",'Calc| Overheads Allocation'!G$8*U911*'Input| Projects'!$AO911,"DNSP defined",'Calc| Overheads Allocation'!G$78*'Input| Projects'!$AV911,0),0)</f>
        <v>0</v>
      </c>
      <c r="AL911" s="172" cm="1">
        <f t="array" ref="AL911">IFERROR(--('Input| Projects'!$AS911="Yes")*_xlfn.SWITCH('Input| Overheads'!$C$50,"Direct costs",'Calc| Overheads Allocation'!H$8*V911,"Internal labour",'Calc| Overheads Allocation'!H$8*V911*'Input| Projects'!$AO911,"DNSP defined",'Calc| Overheads Allocation'!H$78*'Input| Projects'!$AV911,0),0)</f>
        <v>0</v>
      </c>
      <c r="AM911" s="172" cm="1">
        <f t="array" ref="AM911">IFERROR(--('Input| Projects'!$AS911="Yes")*_xlfn.SWITCH('Input| Overheads'!$C$50,"Direct costs",'Calc| Overheads Allocation'!I$8*W911,"Internal labour",'Calc| Overheads Allocation'!I$8*W911*'Input| Projects'!$AO911,"DNSP defined",'Calc| Overheads Allocation'!I$78*'Input| Projects'!$AV911,0),0)</f>
        <v>0</v>
      </c>
      <c r="AN911" s="175"/>
      <c r="AO911" s="172" cm="1">
        <f t="array" ref="AO911">IFERROR(--('Input| Projects'!$AT911="Yes")*_xlfn.SWITCH('Input| Overheads'!$C$50,"Direct costs",'Calc| Overheads Allocation'!C$9*Q911,"Internal labour",'Calc| Overheads Allocation'!C$9*Q911*'Input| Projects'!$AO911,"DNSP defined",'Calc| Overheads Allocation'!C$79*'Input| Projects'!$AW911,0),0)</f>
        <v>0</v>
      </c>
      <c r="AP911" s="172" cm="1">
        <f t="array" ref="AP911">IFERROR(--('Input| Projects'!$AT911="Yes")*_xlfn.SWITCH('Input| Overheads'!$C$50,"Direct costs",'Calc| Overheads Allocation'!D$9*R911,"Internal labour",'Calc| Overheads Allocation'!D$9*R911*'Input| Projects'!$AO911,"DNSP defined",'Calc| Overheads Allocation'!D$79*'Input| Projects'!$AW911,0),0)</f>
        <v>0</v>
      </c>
      <c r="AQ911" s="172" cm="1">
        <f t="array" ref="AQ911">IFERROR(--('Input| Projects'!$AT911="Yes")*_xlfn.SWITCH('Input| Overheads'!$C$50,"Direct costs",'Calc| Overheads Allocation'!E$9*S911,"Internal labour",'Calc| Overheads Allocation'!E$9*S911*'Input| Projects'!$AO911,"DNSP defined",'Calc| Overheads Allocation'!E$79*'Input| Projects'!$AW911,0),0)</f>
        <v>0</v>
      </c>
      <c r="AR911" s="172" cm="1">
        <f t="array" ref="AR911">IFERROR(--('Input| Projects'!$AT911="Yes")*_xlfn.SWITCH('Input| Overheads'!$C$50,"Direct costs",'Calc| Overheads Allocation'!F$9*T911,"Internal labour",'Calc| Overheads Allocation'!F$9*T911*'Input| Projects'!$AO911,"DNSP defined",'Calc| Overheads Allocation'!F$79*'Input| Projects'!$AW911,0),0)</f>
        <v>0</v>
      </c>
      <c r="AS911" s="172" cm="1">
        <f t="array" ref="AS911">IFERROR(--('Input| Projects'!$AT911="Yes")*_xlfn.SWITCH('Input| Overheads'!$C$50,"Direct costs",'Calc| Overheads Allocation'!G$9*U911,"Internal labour",'Calc| Overheads Allocation'!G$9*U911*'Input| Projects'!$AO911,"DNSP defined",'Calc| Overheads Allocation'!G$79*'Input| Projects'!$AW911,0),0)</f>
        <v>0</v>
      </c>
      <c r="AT911" s="172" cm="1">
        <f t="array" ref="AT911">IFERROR(--('Input| Projects'!$AT911="Yes")*_xlfn.SWITCH('Input| Overheads'!$C$50,"Direct costs",'Calc| Overheads Allocation'!H$9*V911,"Internal labour",'Calc| Overheads Allocation'!H$9*V911*'Input| Projects'!$AO911,"DNSP defined",'Calc| Overheads Allocation'!H$79*'Input| Projects'!$AW911,0),0)</f>
        <v>0</v>
      </c>
      <c r="AU911" s="172" cm="1">
        <f t="array" ref="AU911">IFERROR(--('Input| Projects'!$AT911="Yes")*_xlfn.SWITCH('Input| Overheads'!$C$50,"Direct costs",'Calc| Overheads Allocation'!I$9*W911,"Internal labour",'Calc| Overheads Allocation'!I$9*W911*'Input| Projects'!$AO911,"DNSP defined",'Calc| Overheads Allocation'!I$79*'Input| Projects'!$AW911,0),0)</f>
        <v>0</v>
      </c>
      <c r="AV911" s="175"/>
      <c r="AW911" s="172">
        <f t="shared" si="332"/>
        <v>0</v>
      </c>
      <c r="AX911" s="172">
        <f t="shared" si="333"/>
        <v>0</v>
      </c>
      <c r="AY911" s="172">
        <f t="shared" si="334"/>
        <v>0</v>
      </c>
      <c r="AZ911" s="172">
        <f t="shared" si="335"/>
        <v>0</v>
      </c>
      <c r="BA911" s="172">
        <f t="shared" si="336"/>
        <v>0</v>
      </c>
      <c r="BB911" s="172">
        <f t="shared" si="337"/>
        <v>0</v>
      </c>
      <c r="BC911" s="172">
        <f t="shared" si="338"/>
        <v>0</v>
      </c>
      <c r="BD911" s="176"/>
      <c r="BE911" s="172">
        <f t="shared" si="339"/>
        <v>0</v>
      </c>
      <c r="BF911" s="172">
        <f t="shared" si="340"/>
        <v>0</v>
      </c>
      <c r="BG911" s="172">
        <f t="shared" si="341"/>
        <v>0</v>
      </c>
      <c r="BH911" s="172">
        <f t="shared" si="342"/>
        <v>0</v>
      </c>
      <c r="BI911" s="172">
        <f t="shared" si="343"/>
        <v>0</v>
      </c>
      <c r="BJ911" s="172">
        <f t="shared" si="344"/>
        <v>0</v>
      </c>
      <c r="BK911" s="172">
        <f t="shared" si="345"/>
        <v>0</v>
      </c>
      <c r="BL911" s="176"/>
      <c r="BM911" s="172">
        <f t="shared" si="324"/>
        <v>0</v>
      </c>
      <c r="BN911" s="172">
        <f t="shared" si="325"/>
        <v>0</v>
      </c>
      <c r="BO911" s="172">
        <f t="shared" si="326"/>
        <v>0</v>
      </c>
      <c r="BP911" s="172">
        <f t="shared" si="327"/>
        <v>0</v>
      </c>
      <c r="BQ911" s="172">
        <f t="shared" si="328"/>
        <v>0</v>
      </c>
      <c r="BR911" s="172">
        <f t="shared" si="329"/>
        <v>0</v>
      </c>
      <c r="BS911" s="172">
        <f t="shared" si="330"/>
        <v>0</v>
      </c>
      <c r="BT911" s="55"/>
      <c r="BU911" s="158">
        <f>SUMIF('Input| Projects'!$BA$8:$CX$8,RIGHT(BU$9,3),'Input| Projects'!$BA911:$CX911)</f>
        <v>0</v>
      </c>
      <c r="BV911" s="158">
        <f>SUMIF('Input| Projects'!$BA$8:$CX$8,RIGHT(BV$9,3),'Input| Projects'!$BA911:$CX911)</f>
        <v>0</v>
      </c>
      <c r="BW911" s="79" t="str">
        <f t="shared" si="331"/>
        <v/>
      </c>
    </row>
    <row r="912" spans="2:75" x14ac:dyDescent="0.2">
      <c r="B912" s="123">
        <f>IFERROR('Input| Projects'!B912,"")</f>
        <v>903</v>
      </c>
      <c r="C912" s="160" t="str">
        <f>IFERROR(IF('Input| Projects'!C912="","",'Input| Projects'!C912),"")</f>
        <v/>
      </c>
      <c r="D912" s="160" t="str">
        <f>IFERROR(IF('Input| Projects'!D912="","",'Input| Projects'!D912),"")</f>
        <v/>
      </c>
      <c r="E912" s="53"/>
      <c r="F912" s="160" t="str">
        <f>IF(LEN('Input| Projects'!F912)&gt;0,'Input| Projects'!F912,"")</f>
        <v/>
      </c>
      <c r="G912" s="160" t="str">
        <f>IF(LEN('Input| Projects'!G912)&gt;0,'Input| Projects'!G912,"")</f>
        <v/>
      </c>
      <c r="H912" s="10"/>
      <c r="I912" s="194" cm="1">
        <f t="array" ref="I912">IF(LEN($F912)&gt;0,1+IFERROR(SUMPRODUCT(TRANSPOSE('Input| Projects'!$AO912:$AQ912),INDEX('Input| Escalations'!$F$27:$L$29,,MATCH(Q$9,'Input| Escalations'!$F$21:$L$21,0))),0),0)</f>
        <v>0</v>
      </c>
      <c r="J912" s="194" cm="1">
        <f t="array" ref="J912">IF(LEN($F912)&gt;0,1+IFERROR(SUMPRODUCT(TRANSPOSE('Input| Projects'!$AO912:$AQ912),INDEX('Input| Escalations'!$F$27:$L$29,,MATCH(R$9,'Input| Escalations'!$F$21:$L$21,0))),0),0)</f>
        <v>0</v>
      </c>
      <c r="K912" s="194" cm="1">
        <f t="array" ref="K912">IF(LEN($F912)&gt;0,1+IFERROR(SUMPRODUCT(TRANSPOSE('Input| Projects'!$AO912:$AQ912),INDEX('Input| Escalations'!$F$27:$L$29,,MATCH(S$9,'Input| Escalations'!$F$21:$L$21,0))),0),0)</f>
        <v>0</v>
      </c>
      <c r="L912" s="194" cm="1">
        <f t="array" ref="L912">IF(LEN($F912)&gt;0,1+IFERROR(SUMPRODUCT(TRANSPOSE('Input| Projects'!$AO912:$AQ912),INDEX('Input| Escalations'!$F$27:$L$29,,MATCH(T$9,'Input| Escalations'!$F$21:$L$21,0))),0),0)</f>
        <v>0</v>
      </c>
      <c r="M912" s="194" cm="1">
        <f t="array" ref="M912">IF(LEN($F912)&gt;0,1+IFERROR(SUMPRODUCT(TRANSPOSE('Input| Projects'!$AO912:$AQ912),INDEX('Input| Escalations'!$F$27:$L$29,,MATCH(U$9,'Input| Escalations'!$F$21:$L$21,0))),0),0)</f>
        <v>0</v>
      </c>
      <c r="N912" s="194" cm="1">
        <f t="array" ref="N912">IF(LEN($F912)&gt;0,1+IFERROR(SUMPRODUCT(TRANSPOSE('Input| Projects'!$AO912:$AQ912),INDEX('Input| Escalations'!$F$27:$L$29,,MATCH(V$9,'Input| Escalations'!$F$21:$L$21,0))),0),0)</f>
        <v>0</v>
      </c>
      <c r="O912" s="194" cm="1">
        <f t="array" ref="O912">IF(LEN($F912)&gt;0,1+IFERROR(SUMPRODUCT(TRANSPOSE('Input| Projects'!$AO912:$AQ912),INDEX('Input| Escalations'!$F$27:$L$29,,MATCH(W$9,'Input| Escalations'!$F$21:$L$21,0))),0),0)</f>
        <v>0</v>
      </c>
      <c r="P912" s="10"/>
      <c r="Q912" s="172">
        <f>IFERROR(IF(ISNUMBER(FIND("decision",'Input| Setup'!$F$6)),'Input| Projects'!Y912,'Input| Projects'!I912)*'Input| Escalations'!$I$17*I912,0)</f>
        <v>0</v>
      </c>
      <c r="R912" s="172">
        <f>IFERROR(IF(ISNUMBER(FIND("decision",'Input| Setup'!$F$6)),'Input| Projects'!Z912,'Input| Projects'!J912)*'Input| Escalations'!$I$17*J912,0)</f>
        <v>0</v>
      </c>
      <c r="S912" s="172">
        <f>IFERROR(IF(ISNUMBER(FIND("decision",'Input| Setup'!$F$6)),'Input| Projects'!AA912,'Input| Projects'!K912)*'Input| Escalations'!$I$17*K912,0)</f>
        <v>0</v>
      </c>
      <c r="T912" s="172">
        <f>IFERROR(IF(ISNUMBER(FIND("decision",'Input| Setup'!$F$6)),'Input| Projects'!AB912,'Input| Projects'!L912)*'Input| Escalations'!$I$17*L912,0)</f>
        <v>0</v>
      </c>
      <c r="U912" s="172">
        <f>IFERROR(IF(ISNUMBER(FIND("decision",'Input| Setup'!$F$6)),'Input| Projects'!AC912,'Input| Projects'!M912)*'Input| Escalations'!$I$17*M912,0)</f>
        <v>0</v>
      </c>
      <c r="V912" s="172">
        <f>IFERROR(IF(ISNUMBER(FIND("decision",'Input| Setup'!$F$6)),'Input| Projects'!AD912,'Input| Projects'!N912)*'Input| Escalations'!$I$17*N912,0)</f>
        <v>0</v>
      </c>
      <c r="W912" s="172">
        <f>IFERROR(IF(ISNUMBER(FIND("decision",'Input| Setup'!$F$6)),'Input| Projects'!AE912,'Input| Projects'!O912)*'Input| Escalations'!$I$17*O912,0)</f>
        <v>0</v>
      </c>
      <c r="X912" s="175"/>
      <c r="Y912" s="172">
        <f>IF(ISNUMBER(FIND("decision",'Input| Setup'!$F$6)),'Input| Projects'!AG912,'Input| Projects'!Q912)*I912*'Input| Escalations'!$I$17</f>
        <v>0</v>
      </c>
      <c r="Z912" s="172">
        <f>IF(ISNUMBER(FIND("decision",'Input| Setup'!$F$6)),'Input| Projects'!AH912,'Input| Projects'!R912)*J912*'Input| Escalations'!$I$17</f>
        <v>0</v>
      </c>
      <c r="AA912" s="172">
        <f>IF(ISNUMBER(FIND("decision",'Input| Setup'!$F$6)),'Input| Projects'!AI912,'Input| Projects'!S912)*K912*'Input| Escalations'!$I$17</f>
        <v>0</v>
      </c>
      <c r="AB912" s="172">
        <f>IF(ISNUMBER(FIND("decision",'Input| Setup'!$F$6)),'Input| Projects'!AJ912,'Input| Projects'!T912)*L912*'Input| Escalations'!$I$17</f>
        <v>0</v>
      </c>
      <c r="AC912" s="172">
        <f>IF(ISNUMBER(FIND("decision",'Input| Setup'!$F$6)),'Input| Projects'!AK912,'Input| Projects'!U912)*M912*'Input| Escalations'!$I$17</f>
        <v>0</v>
      </c>
      <c r="AD912" s="172">
        <f>IF(ISNUMBER(FIND("decision",'Input| Setup'!$F$6)),'Input| Projects'!AL912,'Input| Projects'!V912)*N912*'Input| Escalations'!$I$17</f>
        <v>0</v>
      </c>
      <c r="AE912" s="172">
        <f>IF(ISNUMBER(FIND("decision",'Input| Setup'!$F$6)),'Input| Projects'!AM912,'Input| Projects'!W912)*O912*'Input| Escalations'!$I$17</f>
        <v>0</v>
      </c>
      <c r="AF912" s="175"/>
      <c r="AG912" s="172" cm="1">
        <f t="array" ref="AG912">IFERROR(--('Input| Projects'!$AS912="Yes")*_xlfn.SWITCH('Input| Overheads'!$C$50,"Direct costs",'Calc| Overheads Allocation'!C$8*Q912,"Internal labour",'Calc| Overheads Allocation'!C$8*Q912*'Input| Projects'!$AO912,"DNSP defined",'Calc| Overheads Allocation'!C$78*'Input| Projects'!$AV912,0),0)</f>
        <v>0</v>
      </c>
      <c r="AH912" s="172" cm="1">
        <f t="array" ref="AH912">IFERROR(--('Input| Projects'!$AS912="Yes")*_xlfn.SWITCH('Input| Overheads'!$C$50,"Direct costs",'Calc| Overheads Allocation'!D$8*R912,"Internal labour",'Calc| Overheads Allocation'!D$8*R912*'Input| Projects'!$AO912,"DNSP defined",'Calc| Overheads Allocation'!D$78*'Input| Projects'!$AV912,0),0)</f>
        <v>0</v>
      </c>
      <c r="AI912" s="172" cm="1">
        <f t="array" ref="AI912">IFERROR(--('Input| Projects'!$AS912="Yes")*_xlfn.SWITCH('Input| Overheads'!$C$50,"Direct costs",'Calc| Overheads Allocation'!E$8*S912,"Internal labour",'Calc| Overheads Allocation'!E$8*S912*'Input| Projects'!$AO912,"DNSP defined",'Calc| Overheads Allocation'!E$78*'Input| Projects'!$AV912,0),0)</f>
        <v>0</v>
      </c>
      <c r="AJ912" s="172" cm="1">
        <f t="array" ref="AJ912">IFERROR(--('Input| Projects'!$AS912="Yes")*_xlfn.SWITCH('Input| Overheads'!$C$50,"Direct costs",'Calc| Overheads Allocation'!F$8*T912,"Internal labour",'Calc| Overheads Allocation'!F$8*T912*'Input| Projects'!$AO912,"DNSP defined",'Calc| Overheads Allocation'!F$78*'Input| Projects'!$AV912,0),0)</f>
        <v>0</v>
      </c>
      <c r="AK912" s="172" cm="1">
        <f t="array" ref="AK912">IFERROR(--('Input| Projects'!$AS912="Yes")*_xlfn.SWITCH('Input| Overheads'!$C$50,"Direct costs",'Calc| Overheads Allocation'!G$8*U912,"Internal labour",'Calc| Overheads Allocation'!G$8*U912*'Input| Projects'!$AO912,"DNSP defined",'Calc| Overheads Allocation'!G$78*'Input| Projects'!$AV912,0),0)</f>
        <v>0</v>
      </c>
      <c r="AL912" s="172" cm="1">
        <f t="array" ref="AL912">IFERROR(--('Input| Projects'!$AS912="Yes")*_xlfn.SWITCH('Input| Overheads'!$C$50,"Direct costs",'Calc| Overheads Allocation'!H$8*V912,"Internal labour",'Calc| Overheads Allocation'!H$8*V912*'Input| Projects'!$AO912,"DNSP defined",'Calc| Overheads Allocation'!H$78*'Input| Projects'!$AV912,0),0)</f>
        <v>0</v>
      </c>
      <c r="AM912" s="172" cm="1">
        <f t="array" ref="AM912">IFERROR(--('Input| Projects'!$AS912="Yes")*_xlfn.SWITCH('Input| Overheads'!$C$50,"Direct costs",'Calc| Overheads Allocation'!I$8*W912,"Internal labour",'Calc| Overheads Allocation'!I$8*W912*'Input| Projects'!$AO912,"DNSP defined",'Calc| Overheads Allocation'!I$78*'Input| Projects'!$AV912,0),0)</f>
        <v>0</v>
      </c>
      <c r="AN912" s="175"/>
      <c r="AO912" s="172" cm="1">
        <f t="array" ref="AO912">IFERROR(--('Input| Projects'!$AT912="Yes")*_xlfn.SWITCH('Input| Overheads'!$C$50,"Direct costs",'Calc| Overheads Allocation'!C$9*Q912,"Internal labour",'Calc| Overheads Allocation'!C$9*Q912*'Input| Projects'!$AO912,"DNSP defined",'Calc| Overheads Allocation'!C$79*'Input| Projects'!$AW912,0),0)</f>
        <v>0</v>
      </c>
      <c r="AP912" s="172" cm="1">
        <f t="array" ref="AP912">IFERROR(--('Input| Projects'!$AT912="Yes")*_xlfn.SWITCH('Input| Overheads'!$C$50,"Direct costs",'Calc| Overheads Allocation'!D$9*R912,"Internal labour",'Calc| Overheads Allocation'!D$9*R912*'Input| Projects'!$AO912,"DNSP defined",'Calc| Overheads Allocation'!D$79*'Input| Projects'!$AW912,0),0)</f>
        <v>0</v>
      </c>
      <c r="AQ912" s="172" cm="1">
        <f t="array" ref="AQ912">IFERROR(--('Input| Projects'!$AT912="Yes")*_xlfn.SWITCH('Input| Overheads'!$C$50,"Direct costs",'Calc| Overheads Allocation'!E$9*S912,"Internal labour",'Calc| Overheads Allocation'!E$9*S912*'Input| Projects'!$AO912,"DNSP defined",'Calc| Overheads Allocation'!E$79*'Input| Projects'!$AW912,0),0)</f>
        <v>0</v>
      </c>
      <c r="AR912" s="172" cm="1">
        <f t="array" ref="AR912">IFERROR(--('Input| Projects'!$AT912="Yes")*_xlfn.SWITCH('Input| Overheads'!$C$50,"Direct costs",'Calc| Overheads Allocation'!F$9*T912,"Internal labour",'Calc| Overheads Allocation'!F$9*T912*'Input| Projects'!$AO912,"DNSP defined",'Calc| Overheads Allocation'!F$79*'Input| Projects'!$AW912,0),0)</f>
        <v>0</v>
      </c>
      <c r="AS912" s="172" cm="1">
        <f t="array" ref="AS912">IFERROR(--('Input| Projects'!$AT912="Yes")*_xlfn.SWITCH('Input| Overheads'!$C$50,"Direct costs",'Calc| Overheads Allocation'!G$9*U912,"Internal labour",'Calc| Overheads Allocation'!G$9*U912*'Input| Projects'!$AO912,"DNSP defined",'Calc| Overheads Allocation'!G$79*'Input| Projects'!$AW912,0),0)</f>
        <v>0</v>
      </c>
      <c r="AT912" s="172" cm="1">
        <f t="array" ref="AT912">IFERROR(--('Input| Projects'!$AT912="Yes")*_xlfn.SWITCH('Input| Overheads'!$C$50,"Direct costs",'Calc| Overheads Allocation'!H$9*V912,"Internal labour",'Calc| Overheads Allocation'!H$9*V912*'Input| Projects'!$AO912,"DNSP defined",'Calc| Overheads Allocation'!H$79*'Input| Projects'!$AW912,0),0)</f>
        <v>0</v>
      </c>
      <c r="AU912" s="172" cm="1">
        <f t="array" ref="AU912">IFERROR(--('Input| Projects'!$AT912="Yes")*_xlfn.SWITCH('Input| Overheads'!$C$50,"Direct costs",'Calc| Overheads Allocation'!I$9*W912,"Internal labour",'Calc| Overheads Allocation'!I$9*W912*'Input| Projects'!$AO912,"DNSP defined",'Calc| Overheads Allocation'!I$79*'Input| Projects'!$AW912,0),0)</f>
        <v>0</v>
      </c>
      <c r="AV912" s="175"/>
      <c r="AW912" s="172">
        <f t="shared" si="332"/>
        <v>0</v>
      </c>
      <c r="AX912" s="172">
        <f t="shared" si="333"/>
        <v>0</v>
      </c>
      <c r="AY912" s="172">
        <f t="shared" si="334"/>
        <v>0</v>
      </c>
      <c r="AZ912" s="172">
        <f t="shared" si="335"/>
        <v>0</v>
      </c>
      <c r="BA912" s="172">
        <f t="shared" si="336"/>
        <v>0</v>
      </c>
      <c r="BB912" s="172">
        <f t="shared" si="337"/>
        <v>0</v>
      </c>
      <c r="BC912" s="172">
        <f t="shared" si="338"/>
        <v>0</v>
      </c>
      <c r="BD912" s="176"/>
      <c r="BE912" s="172">
        <f t="shared" si="339"/>
        <v>0</v>
      </c>
      <c r="BF912" s="172">
        <f t="shared" si="340"/>
        <v>0</v>
      </c>
      <c r="BG912" s="172">
        <f t="shared" si="341"/>
        <v>0</v>
      </c>
      <c r="BH912" s="172">
        <f t="shared" si="342"/>
        <v>0</v>
      </c>
      <c r="BI912" s="172">
        <f t="shared" si="343"/>
        <v>0</v>
      </c>
      <c r="BJ912" s="172">
        <f t="shared" si="344"/>
        <v>0</v>
      </c>
      <c r="BK912" s="172">
        <f t="shared" si="345"/>
        <v>0</v>
      </c>
      <c r="BL912" s="176"/>
      <c r="BM912" s="172">
        <f t="shared" si="324"/>
        <v>0</v>
      </c>
      <c r="BN912" s="172">
        <f t="shared" si="325"/>
        <v>0</v>
      </c>
      <c r="BO912" s="172">
        <f t="shared" si="326"/>
        <v>0</v>
      </c>
      <c r="BP912" s="172">
        <f t="shared" si="327"/>
        <v>0</v>
      </c>
      <c r="BQ912" s="172">
        <f t="shared" si="328"/>
        <v>0</v>
      </c>
      <c r="BR912" s="172">
        <f t="shared" si="329"/>
        <v>0</v>
      </c>
      <c r="BS912" s="172">
        <f t="shared" si="330"/>
        <v>0</v>
      </c>
      <c r="BT912" s="55"/>
      <c r="BU912" s="158">
        <f>SUMIF('Input| Projects'!$BA$8:$CX$8,RIGHT(BU$9,3),'Input| Projects'!$BA912:$CX912)</f>
        <v>0</v>
      </c>
      <c r="BV912" s="158">
        <f>SUMIF('Input| Projects'!$BA$8:$CX$8,RIGHT(BV$9,3),'Input| Projects'!$BA912:$CX912)</f>
        <v>0</v>
      </c>
      <c r="BW912" s="79" t="str">
        <f t="shared" si="331"/>
        <v/>
      </c>
    </row>
    <row r="913" spans="2:75" x14ac:dyDescent="0.2">
      <c r="B913" s="123">
        <f>IFERROR('Input| Projects'!B913,"")</f>
        <v>904</v>
      </c>
      <c r="C913" s="160" t="str">
        <f>IFERROR(IF('Input| Projects'!C913="","",'Input| Projects'!C913),"")</f>
        <v/>
      </c>
      <c r="D913" s="160" t="str">
        <f>IFERROR(IF('Input| Projects'!D913="","",'Input| Projects'!D913),"")</f>
        <v/>
      </c>
      <c r="E913" s="53"/>
      <c r="F913" s="160" t="str">
        <f>IF(LEN('Input| Projects'!F913)&gt;0,'Input| Projects'!F913,"")</f>
        <v/>
      </c>
      <c r="G913" s="160" t="str">
        <f>IF(LEN('Input| Projects'!G913)&gt;0,'Input| Projects'!G913,"")</f>
        <v/>
      </c>
      <c r="H913" s="10"/>
      <c r="I913" s="194" cm="1">
        <f t="array" ref="I913">IF(LEN($F913)&gt;0,1+IFERROR(SUMPRODUCT(TRANSPOSE('Input| Projects'!$AO913:$AQ913),INDEX('Input| Escalations'!$F$27:$L$29,,MATCH(Q$9,'Input| Escalations'!$F$21:$L$21,0))),0),0)</f>
        <v>0</v>
      </c>
      <c r="J913" s="194" cm="1">
        <f t="array" ref="J913">IF(LEN($F913)&gt;0,1+IFERROR(SUMPRODUCT(TRANSPOSE('Input| Projects'!$AO913:$AQ913),INDEX('Input| Escalations'!$F$27:$L$29,,MATCH(R$9,'Input| Escalations'!$F$21:$L$21,0))),0),0)</f>
        <v>0</v>
      </c>
      <c r="K913" s="194" cm="1">
        <f t="array" ref="K913">IF(LEN($F913)&gt;0,1+IFERROR(SUMPRODUCT(TRANSPOSE('Input| Projects'!$AO913:$AQ913),INDEX('Input| Escalations'!$F$27:$L$29,,MATCH(S$9,'Input| Escalations'!$F$21:$L$21,0))),0),0)</f>
        <v>0</v>
      </c>
      <c r="L913" s="194" cm="1">
        <f t="array" ref="L913">IF(LEN($F913)&gt;0,1+IFERROR(SUMPRODUCT(TRANSPOSE('Input| Projects'!$AO913:$AQ913),INDEX('Input| Escalations'!$F$27:$L$29,,MATCH(T$9,'Input| Escalations'!$F$21:$L$21,0))),0),0)</f>
        <v>0</v>
      </c>
      <c r="M913" s="194" cm="1">
        <f t="array" ref="M913">IF(LEN($F913)&gt;0,1+IFERROR(SUMPRODUCT(TRANSPOSE('Input| Projects'!$AO913:$AQ913),INDEX('Input| Escalations'!$F$27:$L$29,,MATCH(U$9,'Input| Escalations'!$F$21:$L$21,0))),0),0)</f>
        <v>0</v>
      </c>
      <c r="N913" s="194" cm="1">
        <f t="array" ref="N913">IF(LEN($F913)&gt;0,1+IFERROR(SUMPRODUCT(TRANSPOSE('Input| Projects'!$AO913:$AQ913),INDEX('Input| Escalations'!$F$27:$L$29,,MATCH(V$9,'Input| Escalations'!$F$21:$L$21,0))),0),0)</f>
        <v>0</v>
      </c>
      <c r="O913" s="194" cm="1">
        <f t="array" ref="O913">IF(LEN($F913)&gt;0,1+IFERROR(SUMPRODUCT(TRANSPOSE('Input| Projects'!$AO913:$AQ913),INDEX('Input| Escalations'!$F$27:$L$29,,MATCH(W$9,'Input| Escalations'!$F$21:$L$21,0))),0),0)</f>
        <v>0</v>
      </c>
      <c r="P913" s="10"/>
      <c r="Q913" s="172">
        <f>IFERROR(IF(ISNUMBER(FIND("decision",'Input| Setup'!$F$6)),'Input| Projects'!Y913,'Input| Projects'!I913)*'Input| Escalations'!$I$17*I913,0)</f>
        <v>0</v>
      </c>
      <c r="R913" s="172">
        <f>IFERROR(IF(ISNUMBER(FIND("decision",'Input| Setup'!$F$6)),'Input| Projects'!Z913,'Input| Projects'!J913)*'Input| Escalations'!$I$17*J913,0)</f>
        <v>0</v>
      </c>
      <c r="S913" s="172">
        <f>IFERROR(IF(ISNUMBER(FIND("decision",'Input| Setup'!$F$6)),'Input| Projects'!AA913,'Input| Projects'!K913)*'Input| Escalations'!$I$17*K913,0)</f>
        <v>0</v>
      </c>
      <c r="T913" s="172">
        <f>IFERROR(IF(ISNUMBER(FIND("decision",'Input| Setup'!$F$6)),'Input| Projects'!AB913,'Input| Projects'!L913)*'Input| Escalations'!$I$17*L913,0)</f>
        <v>0</v>
      </c>
      <c r="U913" s="172">
        <f>IFERROR(IF(ISNUMBER(FIND("decision",'Input| Setup'!$F$6)),'Input| Projects'!AC913,'Input| Projects'!M913)*'Input| Escalations'!$I$17*M913,0)</f>
        <v>0</v>
      </c>
      <c r="V913" s="172">
        <f>IFERROR(IF(ISNUMBER(FIND("decision",'Input| Setup'!$F$6)),'Input| Projects'!AD913,'Input| Projects'!N913)*'Input| Escalations'!$I$17*N913,0)</f>
        <v>0</v>
      </c>
      <c r="W913" s="172">
        <f>IFERROR(IF(ISNUMBER(FIND("decision",'Input| Setup'!$F$6)),'Input| Projects'!AE913,'Input| Projects'!O913)*'Input| Escalations'!$I$17*O913,0)</f>
        <v>0</v>
      </c>
      <c r="X913" s="175"/>
      <c r="Y913" s="172">
        <f>IF(ISNUMBER(FIND("decision",'Input| Setup'!$F$6)),'Input| Projects'!AG913,'Input| Projects'!Q913)*I913*'Input| Escalations'!$I$17</f>
        <v>0</v>
      </c>
      <c r="Z913" s="172">
        <f>IF(ISNUMBER(FIND("decision",'Input| Setup'!$F$6)),'Input| Projects'!AH913,'Input| Projects'!R913)*J913*'Input| Escalations'!$I$17</f>
        <v>0</v>
      </c>
      <c r="AA913" s="172">
        <f>IF(ISNUMBER(FIND("decision",'Input| Setup'!$F$6)),'Input| Projects'!AI913,'Input| Projects'!S913)*K913*'Input| Escalations'!$I$17</f>
        <v>0</v>
      </c>
      <c r="AB913" s="172">
        <f>IF(ISNUMBER(FIND("decision",'Input| Setup'!$F$6)),'Input| Projects'!AJ913,'Input| Projects'!T913)*L913*'Input| Escalations'!$I$17</f>
        <v>0</v>
      </c>
      <c r="AC913" s="172">
        <f>IF(ISNUMBER(FIND("decision",'Input| Setup'!$F$6)),'Input| Projects'!AK913,'Input| Projects'!U913)*M913*'Input| Escalations'!$I$17</f>
        <v>0</v>
      </c>
      <c r="AD913" s="172">
        <f>IF(ISNUMBER(FIND("decision",'Input| Setup'!$F$6)),'Input| Projects'!AL913,'Input| Projects'!V913)*N913*'Input| Escalations'!$I$17</f>
        <v>0</v>
      </c>
      <c r="AE913" s="172">
        <f>IF(ISNUMBER(FIND("decision",'Input| Setup'!$F$6)),'Input| Projects'!AM913,'Input| Projects'!W913)*O913*'Input| Escalations'!$I$17</f>
        <v>0</v>
      </c>
      <c r="AF913" s="175"/>
      <c r="AG913" s="172" cm="1">
        <f t="array" ref="AG913">IFERROR(--('Input| Projects'!$AS913="Yes")*_xlfn.SWITCH('Input| Overheads'!$C$50,"Direct costs",'Calc| Overheads Allocation'!C$8*Q913,"Internal labour",'Calc| Overheads Allocation'!C$8*Q913*'Input| Projects'!$AO913,"DNSP defined",'Calc| Overheads Allocation'!C$78*'Input| Projects'!$AV913,0),0)</f>
        <v>0</v>
      </c>
      <c r="AH913" s="172" cm="1">
        <f t="array" ref="AH913">IFERROR(--('Input| Projects'!$AS913="Yes")*_xlfn.SWITCH('Input| Overheads'!$C$50,"Direct costs",'Calc| Overheads Allocation'!D$8*R913,"Internal labour",'Calc| Overheads Allocation'!D$8*R913*'Input| Projects'!$AO913,"DNSP defined",'Calc| Overheads Allocation'!D$78*'Input| Projects'!$AV913,0),0)</f>
        <v>0</v>
      </c>
      <c r="AI913" s="172" cm="1">
        <f t="array" ref="AI913">IFERROR(--('Input| Projects'!$AS913="Yes")*_xlfn.SWITCH('Input| Overheads'!$C$50,"Direct costs",'Calc| Overheads Allocation'!E$8*S913,"Internal labour",'Calc| Overheads Allocation'!E$8*S913*'Input| Projects'!$AO913,"DNSP defined",'Calc| Overheads Allocation'!E$78*'Input| Projects'!$AV913,0),0)</f>
        <v>0</v>
      </c>
      <c r="AJ913" s="172" cm="1">
        <f t="array" ref="AJ913">IFERROR(--('Input| Projects'!$AS913="Yes")*_xlfn.SWITCH('Input| Overheads'!$C$50,"Direct costs",'Calc| Overheads Allocation'!F$8*T913,"Internal labour",'Calc| Overheads Allocation'!F$8*T913*'Input| Projects'!$AO913,"DNSP defined",'Calc| Overheads Allocation'!F$78*'Input| Projects'!$AV913,0),0)</f>
        <v>0</v>
      </c>
      <c r="AK913" s="172" cm="1">
        <f t="array" ref="AK913">IFERROR(--('Input| Projects'!$AS913="Yes")*_xlfn.SWITCH('Input| Overheads'!$C$50,"Direct costs",'Calc| Overheads Allocation'!G$8*U913,"Internal labour",'Calc| Overheads Allocation'!G$8*U913*'Input| Projects'!$AO913,"DNSP defined",'Calc| Overheads Allocation'!G$78*'Input| Projects'!$AV913,0),0)</f>
        <v>0</v>
      </c>
      <c r="AL913" s="172" cm="1">
        <f t="array" ref="AL913">IFERROR(--('Input| Projects'!$AS913="Yes")*_xlfn.SWITCH('Input| Overheads'!$C$50,"Direct costs",'Calc| Overheads Allocation'!H$8*V913,"Internal labour",'Calc| Overheads Allocation'!H$8*V913*'Input| Projects'!$AO913,"DNSP defined",'Calc| Overheads Allocation'!H$78*'Input| Projects'!$AV913,0),0)</f>
        <v>0</v>
      </c>
      <c r="AM913" s="172" cm="1">
        <f t="array" ref="AM913">IFERROR(--('Input| Projects'!$AS913="Yes")*_xlfn.SWITCH('Input| Overheads'!$C$50,"Direct costs",'Calc| Overheads Allocation'!I$8*W913,"Internal labour",'Calc| Overheads Allocation'!I$8*W913*'Input| Projects'!$AO913,"DNSP defined",'Calc| Overheads Allocation'!I$78*'Input| Projects'!$AV913,0),0)</f>
        <v>0</v>
      </c>
      <c r="AN913" s="175"/>
      <c r="AO913" s="172" cm="1">
        <f t="array" ref="AO913">IFERROR(--('Input| Projects'!$AT913="Yes")*_xlfn.SWITCH('Input| Overheads'!$C$50,"Direct costs",'Calc| Overheads Allocation'!C$9*Q913,"Internal labour",'Calc| Overheads Allocation'!C$9*Q913*'Input| Projects'!$AO913,"DNSP defined",'Calc| Overheads Allocation'!C$79*'Input| Projects'!$AW913,0),0)</f>
        <v>0</v>
      </c>
      <c r="AP913" s="172" cm="1">
        <f t="array" ref="AP913">IFERROR(--('Input| Projects'!$AT913="Yes")*_xlfn.SWITCH('Input| Overheads'!$C$50,"Direct costs",'Calc| Overheads Allocation'!D$9*R913,"Internal labour",'Calc| Overheads Allocation'!D$9*R913*'Input| Projects'!$AO913,"DNSP defined",'Calc| Overheads Allocation'!D$79*'Input| Projects'!$AW913,0),0)</f>
        <v>0</v>
      </c>
      <c r="AQ913" s="172" cm="1">
        <f t="array" ref="AQ913">IFERROR(--('Input| Projects'!$AT913="Yes")*_xlfn.SWITCH('Input| Overheads'!$C$50,"Direct costs",'Calc| Overheads Allocation'!E$9*S913,"Internal labour",'Calc| Overheads Allocation'!E$9*S913*'Input| Projects'!$AO913,"DNSP defined",'Calc| Overheads Allocation'!E$79*'Input| Projects'!$AW913,0),0)</f>
        <v>0</v>
      </c>
      <c r="AR913" s="172" cm="1">
        <f t="array" ref="AR913">IFERROR(--('Input| Projects'!$AT913="Yes")*_xlfn.SWITCH('Input| Overheads'!$C$50,"Direct costs",'Calc| Overheads Allocation'!F$9*T913,"Internal labour",'Calc| Overheads Allocation'!F$9*T913*'Input| Projects'!$AO913,"DNSP defined",'Calc| Overheads Allocation'!F$79*'Input| Projects'!$AW913,0),0)</f>
        <v>0</v>
      </c>
      <c r="AS913" s="172" cm="1">
        <f t="array" ref="AS913">IFERROR(--('Input| Projects'!$AT913="Yes")*_xlfn.SWITCH('Input| Overheads'!$C$50,"Direct costs",'Calc| Overheads Allocation'!G$9*U913,"Internal labour",'Calc| Overheads Allocation'!G$9*U913*'Input| Projects'!$AO913,"DNSP defined",'Calc| Overheads Allocation'!G$79*'Input| Projects'!$AW913,0),0)</f>
        <v>0</v>
      </c>
      <c r="AT913" s="172" cm="1">
        <f t="array" ref="AT913">IFERROR(--('Input| Projects'!$AT913="Yes")*_xlfn.SWITCH('Input| Overheads'!$C$50,"Direct costs",'Calc| Overheads Allocation'!H$9*V913,"Internal labour",'Calc| Overheads Allocation'!H$9*V913*'Input| Projects'!$AO913,"DNSP defined",'Calc| Overheads Allocation'!H$79*'Input| Projects'!$AW913,0),0)</f>
        <v>0</v>
      </c>
      <c r="AU913" s="172" cm="1">
        <f t="array" ref="AU913">IFERROR(--('Input| Projects'!$AT913="Yes")*_xlfn.SWITCH('Input| Overheads'!$C$50,"Direct costs",'Calc| Overheads Allocation'!I$9*W913,"Internal labour",'Calc| Overheads Allocation'!I$9*W913*'Input| Projects'!$AO913,"DNSP defined",'Calc| Overheads Allocation'!I$79*'Input| Projects'!$AW913,0),0)</f>
        <v>0</v>
      </c>
      <c r="AV913" s="175"/>
      <c r="AW913" s="172">
        <f t="shared" si="332"/>
        <v>0</v>
      </c>
      <c r="AX913" s="172">
        <f t="shared" si="333"/>
        <v>0</v>
      </c>
      <c r="AY913" s="172">
        <f t="shared" si="334"/>
        <v>0</v>
      </c>
      <c r="AZ913" s="172">
        <f t="shared" si="335"/>
        <v>0</v>
      </c>
      <c r="BA913" s="172">
        <f t="shared" si="336"/>
        <v>0</v>
      </c>
      <c r="BB913" s="172">
        <f t="shared" si="337"/>
        <v>0</v>
      </c>
      <c r="BC913" s="172">
        <f t="shared" si="338"/>
        <v>0</v>
      </c>
      <c r="BD913" s="176"/>
      <c r="BE913" s="172">
        <f t="shared" si="339"/>
        <v>0</v>
      </c>
      <c r="BF913" s="172">
        <f t="shared" si="340"/>
        <v>0</v>
      </c>
      <c r="BG913" s="172">
        <f t="shared" si="341"/>
        <v>0</v>
      </c>
      <c r="BH913" s="172">
        <f t="shared" si="342"/>
        <v>0</v>
      </c>
      <c r="BI913" s="172">
        <f t="shared" si="343"/>
        <v>0</v>
      </c>
      <c r="BJ913" s="172">
        <f t="shared" si="344"/>
        <v>0</v>
      </c>
      <c r="BK913" s="172">
        <f t="shared" si="345"/>
        <v>0</v>
      </c>
      <c r="BL913" s="176"/>
      <c r="BM913" s="172">
        <f t="shared" si="324"/>
        <v>0</v>
      </c>
      <c r="BN913" s="172">
        <f t="shared" si="325"/>
        <v>0</v>
      </c>
      <c r="BO913" s="172">
        <f t="shared" si="326"/>
        <v>0</v>
      </c>
      <c r="BP913" s="172">
        <f t="shared" si="327"/>
        <v>0</v>
      </c>
      <c r="BQ913" s="172">
        <f t="shared" si="328"/>
        <v>0</v>
      </c>
      <c r="BR913" s="172">
        <f t="shared" si="329"/>
        <v>0</v>
      </c>
      <c r="BS913" s="172">
        <f t="shared" si="330"/>
        <v>0</v>
      </c>
      <c r="BT913" s="55"/>
      <c r="BU913" s="158">
        <f>SUMIF('Input| Projects'!$BA$8:$CX$8,RIGHT(BU$9,3),'Input| Projects'!$BA913:$CX913)</f>
        <v>0</v>
      </c>
      <c r="BV913" s="158">
        <f>SUMIF('Input| Projects'!$BA$8:$CX$8,RIGHT(BV$9,3),'Input| Projects'!$BA913:$CX913)</f>
        <v>0</v>
      </c>
      <c r="BW913" s="79" t="str">
        <f t="shared" si="331"/>
        <v/>
      </c>
    </row>
    <row r="914" spans="2:75" x14ac:dyDescent="0.2">
      <c r="B914" s="123">
        <f>IFERROR('Input| Projects'!B914,"")</f>
        <v>905</v>
      </c>
      <c r="C914" s="160" t="str">
        <f>IFERROR(IF('Input| Projects'!C914="","",'Input| Projects'!C914),"")</f>
        <v/>
      </c>
      <c r="D914" s="160" t="str">
        <f>IFERROR(IF('Input| Projects'!D914="","",'Input| Projects'!D914),"")</f>
        <v/>
      </c>
      <c r="E914" s="53"/>
      <c r="F914" s="160" t="str">
        <f>IF(LEN('Input| Projects'!F914)&gt;0,'Input| Projects'!F914,"")</f>
        <v/>
      </c>
      <c r="G914" s="160" t="str">
        <f>IF(LEN('Input| Projects'!G914)&gt;0,'Input| Projects'!G914,"")</f>
        <v/>
      </c>
      <c r="H914" s="10"/>
      <c r="I914" s="194" cm="1">
        <f t="array" ref="I914">IF(LEN($F914)&gt;0,1+IFERROR(SUMPRODUCT(TRANSPOSE('Input| Projects'!$AO914:$AQ914),INDEX('Input| Escalations'!$F$27:$L$29,,MATCH(Q$9,'Input| Escalations'!$F$21:$L$21,0))),0),0)</f>
        <v>0</v>
      </c>
      <c r="J914" s="194" cm="1">
        <f t="array" ref="J914">IF(LEN($F914)&gt;0,1+IFERROR(SUMPRODUCT(TRANSPOSE('Input| Projects'!$AO914:$AQ914),INDEX('Input| Escalations'!$F$27:$L$29,,MATCH(R$9,'Input| Escalations'!$F$21:$L$21,0))),0),0)</f>
        <v>0</v>
      </c>
      <c r="K914" s="194" cm="1">
        <f t="array" ref="K914">IF(LEN($F914)&gt;0,1+IFERROR(SUMPRODUCT(TRANSPOSE('Input| Projects'!$AO914:$AQ914),INDEX('Input| Escalations'!$F$27:$L$29,,MATCH(S$9,'Input| Escalations'!$F$21:$L$21,0))),0),0)</f>
        <v>0</v>
      </c>
      <c r="L914" s="194" cm="1">
        <f t="array" ref="L914">IF(LEN($F914)&gt;0,1+IFERROR(SUMPRODUCT(TRANSPOSE('Input| Projects'!$AO914:$AQ914),INDEX('Input| Escalations'!$F$27:$L$29,,MATCH(T$9,'Input| Escalations'!$F$21:$L$21,0))),0),0)</f>
        <v>0</v>
      </c>
      <c r="M914" s="194" cm="1">
        <f t="array" ref="M914">IF(LEN($F914)&gt;0,1+IFERROR(SUMPRODUCT(TRANSPOSE('Input| Projects'!$AO914:$AQ914),INDEX('Input| Escalations'!$F$27:$L$29,,MATCH(U$9,'Input| Escalations'!$F$21:$L$21,0))),0),0)</f>
        <v>0</v>
      </c>
      <c r="N914" s="194" cm="1">
        <f t="array" ref="N914">IF(LEN($F914)&gt;0,1+IFERROR(SUMPRODUCT(TRANSPOSE('Input| Projects'!$AO914:$AQ914),INDEX('Input| Escalations'!$F$27:$L$29,,MATCH(V$9,'Input| Escalations'!$F$21:$L$21,0))),0),0)</f>
        <v>0</v>
      </c>
      <c r="O914" s="194" cm="1">
        <f t="array" ref="O914">IF(LEN($F914)&gt;0,1+IFERROR(SUMPRODUCT(TRANSPOSE('Input| Projects'!$AO914:$AQ914),INDEX('Input| Escalations'!$F$27:$L$29,,MATCH(W$9,'Input| Escalations'!$F$21:$L$21,0))),0),0)</f>
        <v>0</v>
      </c>
      <c r="P914" s="10"/>
      <c r="Q914" s="172">
        <f>IFERROR(IF(ISNUMBER(FIND("decision",'Input| Setup'!$F$6)),'Input| Projects'!Y914,'Input| Projects'!I914)*'Input| Escalations'!$I$17*I914,0)</f>
        <v>0</v>
      </c>
      <c r="R914" s="172">
        <f>IFERROR(IF(ISNUMBER(FIND("decision",'Input| Setup'!$F$6)),'Input| Projects'!Z914,'Input| Projects'!J914)*'Input| Escalations'!$I$17*J914,0)</f>
        <v>0</v>
      </c>
      <c r="S914" s="172">
        <f>IFERROR(IF(ISNUMBER(FIND("decision",'Input| Setup'!$F$6)),'Input| Projects'!AA914,'Input| Projects'!K914)*'Input| Escalations'!$I$17*K914,0)</f>
        <v>0</v>
      </c>
      <c r="T914" s="172">
        <f>IFERROR(IF(ISNUMBER(FIND("decision",'Input| Setup'!$F$6)),'Input| Projects'!AB914,'Input| Projects'!L914)*'Input| Escalations'!$I$17*L914,0)</f>
        <v>0</v>
      </c>
      <c r="U914" s="172">
        <f>IFERROR(IF(ISNUMBER(FIND("decision",'Input| Setup'!$F$6)),'Input| Projects'!AC914,'Input| Projects'!M914)*'Input| Escalations'!$I$17*M914,0)</f>
        <v>0</v>
      </c>
      <c r="V914" s="172">
        <f>IFERROR(IF(ISNUMBER(FIND("decision",'Input| Setup'!$F$6)),'Input| Projects'!AD914,'Input| Projects'!N914)*'Input| Escalations'!$I$17*N914,0)</f>
        <v>0</v>
      </c>
      <c r="W914" s="172">
        <f>IFERROR(IF(ISNUMBER(FIND("decision",'Input| Setup'!$F$6)),'Input| Projects'!AE914,'Input| Projects'!O914)*'Input| Escalations'!$I$17*O914,0)</f>
        <v>0</v>
      </c>
      <c r="X914" s="175"/>
      <c r="Y914" s="172">
        <f>IF(ISNUMBER(FIND("decision",'Input| Setup'!$F$6)),'Input| Projects'!AG914,'Input| Projects'!Q914)*I914*'Input| Escalations'!$I$17</f>
        <v>0</v>
      </c>
      <c r="Z914" s="172">
        <f>IF(ISNUMBER(FIND("decision",'Input| Setup'!$F$6)),'Input| Projects'!AH914,'Input| Projects'!R914)*J914*'Input| Escalations'!$I$17</f>
        <v>0</v>
      </c>
      <c r="AA914" s="172">
        <f>IF(ISNUMBER(FIND("decision",'Input| Setup'!$F$6)),'Input| Projects'!AI914,'Input| Projects'!S914)*K914*'Input| Escalations'!$I$17</f>
        <v>0</v>
      </c>
      <c r="AB914" s="172">
        <f>IF(ISNUMBER(FIND("decision",'Input| Setup'!$F$6)),'Input| Projects'!AJ914,'Input| Projects'!T914)*L914*'Input| Escalations'!$I$17</f>
        <v>0</v>
      </c>
      <c r="AC914" s="172">
        <f>IF(ISNUMBER(FIND("decision",'Input| Setup'!$F$6)),'Input| Projects'!AK914,'Input| Projects'!U914)*M914*'Input| Escalations'!$I$17</f>
        <v>0</v>
      </c>
      <c r="AD914" s="172">
        <f>IF(ISNUMBER(FIND("decision",'Input| Setup'!$F$6)),'Input| Projects'!AL914,'Input| Projects'!V914)*N914*'Input| Escalations'!$I$17</f>
        <v>0</v>
      </c>
      <c r="AE914" s="172">
        <f>IF(ISNUMBER(FIND("decision",'Input| Setup'!$F$6)),'Input| Projects'!AM914,'Input| Projects'!W914)*O914*'Input| Escalations'!$I$17</f>
        <v>0</v>
      </c>
      <c r="AF914" s="175"/>
      <c r="AG914" s="172" cm="1">
        <f t="array" ref="AG914">IFERROR(--('Input| Projects'!$AS914="Yes")*_xlfn.SWITCH('Input| Overheads'!$C$50,"Direct costs",'Calc| Overheads Allocation'!C$8*Q914,"Internal labour",'Calc| Overheads Allocation'!C$8*Q914*'Input| Projects'!$AO914,"DNSP defined",'Calc| Overheads Allocation'!C$78*'Input| Projects'!$AV914,0),0)</f>
        <v>0</v>
      </c>
      <c r="AH914" s="172" cm="1">
        <f t="array" ref="AH914">IFERROR(--('Input| Projects'!$AS914="Yes")*_xlfn.SWITCH('Input| Overheads'!$C$50,"Direct costs",'Calc| Overheads Allocation'!D$8*R914,"Internal labour",'Calc| Overheads Allocation'!D$8*R914*'Input| Projects'!$AO914,"DNSP defined",'Calc| Overheads Allocation'!D$78*'Input| Projects'!$AV914,0),0)</f>
        <v>0</v>
      </c>
      <c r="AI914" s="172" cm="1">
        <f t="array" ref="AI914">IFERROR(--('Input| Projects'!$AS914="Yes")*_xlfn.SWITCH('Input| Overheads'!$C$50,"Direct costs",'Calc| Overheads Allocation'!E$8*S914,"Internal labour",'Calc| Overheads Allocation'!E$8*S914*'Input| Projects'!$AO914,"DNSP defined",'Calc| Overheads Allocation'!E$78*'Input| Projects'!$AV914,0),0)</f>
        <v>0</v>
      </c>
      <c r="AJ914" s="172" cm="1">
        <f t="array" ref="AJ914">IFERROR(--('Input| Projects'!$AS914="Yes")*_xlfn.SWITCH('Input| Overheads'!$C$50,"Direct costs",'Calc| Overheads Allocation'!F$8*T914,"Internal labour",'Calc| Overheads Allocation'!F$8*T914*'Input| Projects'!$AO914,"DNSP defined",'Calc| Overheads Allocation'!F$78*'Input| Projects'!$AV914,0),0)</f>
        <v>0</v>
      </c>
      <c r="AK914" s="172" cm="1">
        <f t="array" ref="AK914">IFERROR(--('Input| Projects'!$AS914="Yes")*_xlfn.SWITCH('Input| Overheads'!$C$50,"Direct costs",'Calc| Overheads Allocation'!G$8*U914,"Internal labour",'Calc| Overheads Allocation'!G$8*U914*'Input| Projects'!$AO914,"DNSP defined",'Calc| Overheads Allocation'!G$78*'Input| Projects'!$AV914,0),0)</f>
        <v>0</v>
      </c>
      <c r="AL914" s="172" cm="1">
        <f t="array" ref="AL914">IFERROR(--('Input| Projects'!$AS914="Yes")*_xlfn.SWITCH('Input| Overheads'!$C$50,"Direct costs",'Calc| Overheads Allocation'!H$8*V914,"Internal labour",'Calc| Overheads Allocation'!H$8*V914*'Input| Projects'!$AO914,"DNSP defined",'Calc| Overheads Allocation'!H$78*'Input| Projects'!$AV914,0),0)</f>
        <v>0</v>
      </c>
      <c r="AM914" s="172" cm="1">
        <f t="array" ref="AM914">IFERROR(--('Input| Projects'!$AS914="Yes")*_xlfn.SWITCH('Input| Overheads'!$C$50,"Direct costs",'Calc| Overheads Allocation'!I$8*W914,"Internal labour",'Calc| Overheads Allocation'!I$8*W914*'Input| Projects'!$AO914,"DNSP defined",'Calc| Overheads Allocation'!I$78*'Input| Projects'!$AV914,0),0)</f>
        <v>0</v>
      </c>
      <c r="AN914" s="175"/>
      <c r="AO914" s="172" cm="1">
        <f t="array" ref="AO914">IFERROR(--('Input| Projects'!$AT914="Yes")*_xlfn.SWITCH('Input| Overheads'!$C$50,"Direct costs",'Calc| Overheads Allocation'!C$9*Q914,"Internal labour",'Calc| Overheads Allocation'!C$9*Q914*'Input| Projects'!$AO914,"DNSP defined",'Calc| Overheads Allocation'!C$79*'Input| Projects'!$AW914,0),0)</f>
        <v>0</v>
      </c>
      <c r="AP914" s="172" cm="1">
        <f t="array" ref="AP914">IFERROR(--('Input| Projects'!$AT914="Yes")*_xlfn.SWITCH('Input| Overheads'!$C$50,"Direct costs",'Calc| Overheads Allocation'!D$9*R914,"Internal labour",'Calc| Overheads Allocation'!D$9*R914*'Input| Projects'!$AO914,"DNSP defined",'Calc| Overheads Allocation'!D$79*'Input| Projects'!$AW914,0),0)</f>
        <v>0</v>
      </c>
      <c r="AQ914" s="172" cm="1">
        <f t="array" ref="AQ914">IFERROR(--('Input| Projects'!$AT914="Yes")*_xlfn.SWITCH('Input| Overheads'!$C$50,"Direct costs",'Calc| Overheads Allocation'!E$9*S914,"Internal labour",'Calc| Overheads Allocation'!E$9*S914*'Input| Projects'!$AO914,"DNSP defined",'Calc| Overheads Allocation'!E$79*'Input| Projects'!$AW914,0),0)</f>
        <v>0</v>
      </c>
      <c r="AR914" s="172" cm="1">
        <f t="array" ref="AR914">IFERROR(--('Input| Projects'!$AT914="Yes")*_xlfn.SWITCH('Input| Overheads'!$C$50,"Direct costs",'Calc| Overheads Allocation'!F$9*T914,"Internal labour",'Calc| Overheads Allocation'!F$9*T914*'Input| Projects'!$AO914,"DNSP defined",'Calc| Overheads Allocation'!F$79*'Input| Projects'!$AW914,0),0)</f>
        <v>0</v>
      </c>
      <c r="AS914" s="172" cm="1">
        <f t="array" ref="AS914">IFERROR(--('Input| Projects'!$AT914="Yes")*_xlfn.SWITCH('Input| Overheads'!$C$50,"Direct costs",'Calc| Overheads Allocation'!G$9*U914,"Internal labour",'Calc| Overheads Allocation'!G$9*U914*'Input| Projects'!$AO914,"DNSP defined",'Calc| Overheads Allocation'!G$79*'Input| Projects'!$AW914,0),0)</f>
        <v>0</v>
      </c>
      <c r="AT914" s="172" cm="1">
        <f t="array" ref="AT914">IFERROR(--('Input| Projects'!$AT914="Yes")*_xlfn.SWITCH('Input| Overheads'!$C$50,"Direct costs",'Calc| Overheads Allocation'!H$9*V914,"Internal labour",'Calc| Overheads Allocation'!H$9*V914*'Input| Projects'!$AO914,"DNSP defined",'Calc| Overheads Allocation'!H$79*'Input| Projects'!$AW914,0),0)</f>
        <v>0</v>
      </c>
      <c r="AU914" s="172" cm="1">
        <f t="array" ref="AU914">IFERROR(--('Input| Projects'!$AT914="Yes")*_xlfn.SWITCH('Input| Overheads'!$C$50,"Direct costs",'Calc| Overheads Allocation'!I$9*W914,"Internal labour",'Calc| Overheads Allocation'!I$9*W914*'Input| Projects'!$AO914,"DNSP defined",'Calc| Overheads Allocation'!I$79*'Input| Projects'!$AW914,0),0)</f>
        <v>0</v>
      </c>
      <c r="AV914" s="175"/>
      <c r="AW914" s="172">
        <f t="shared" si="332"/>
        <v>0</v>
      </c>
      <c r="AX914" s="172">
        <f t="shared" si="333"/>
        <v>0</v>
      </c>
      <c r="AY914" s="172">
        <f t="shared" si="334"/>
        <v>0</v>
      </c>
      <c r="AZ914" s="172">
        <f t="shared" si="335"/>
        <v>0</v>
      </c>
      <c r="BA914" s="172">
        <f t="shared" si="336"/>
        <v>0</v>
      </c>
      <c r="BB914" s="172">
        <f t="shared" si="337"/>
        <v>0</v>
      </c>
      <c r="BC914" s="172">
        <f t="shared" si="338"/>
        <v>0</v>
      </c>
      <c r="BD914" s="176"/>
      <c r="BE914" s="172">
        <f t="shared" si="339"/>
        <v>0</v>
      </c>
      <c r="BF914" s="172">
        <f t="shared" si="340"/>
        <v>0</v>
      </c>
      <c r="BG914" s="172">
        <f t="shared" si="341"/>
        <v>0</v>
      </c>
      <c r="BH914" s="172">
        <f t="shared" si="342"/>
        <v>0</v>
      </c>
      <c r="BI914" s="172">
        <f t="shared" si="343"/>
        <v>0</v>
      </c>
      <c r="BJ914" s="172">
        <f t="shared" si="344"/>
        <v>0</v>
      </c>
      <c r="BK914" s="172">
        <f t="shared" si="345"/>
        <v>0</v>
      </c>
      <c r="BL914" s="176"/>
      <c r="BM914" s="172">
        <f t="shared" si="324"/>
        <v>0</v>
      </c>
      <c r="BN914" s="172">
        <f t="shared" si="325"/>
        <v>0</v>
      </c>
      <c r="BO914" s="172">
        <f t="shared" si="326"/>
        <v>0</v>
      </c>
      <c r="BP914" s="172">
        <f t="shared" si="327"/>
        <v>0</v>
      </c>
      <c r="BQ914" s="172">
        <f t="shared" si="328"/>
        <v>0</v>
      </c>
      <c r="BR914" s="172">
        <f t="shared" si="329"/>
        <v>0</v>
      </c>
      <c r="BS914" s="172">
        <f t="shared" si="330"/>
        <v>0</v>
      </c>
      <c r="BT914" s="55"/>
      <c r="BU914" s="158">
        <f>SUMIF('Input| Projects'!$BA$8:$CX$8,RIGHT(BU$9,3),'Input| Projects'!$BA914:$CX914)</f>
        <v>0</v>
      </c>
      <c r="BV914" s="158">
        <f>SUMIF('Input| Projects'!$BA$8:$CX$8,RIGHT(BV$9,3),'Input| Projects'!$BA914:$CX914)</f>
        <v>0</v>
      </c>
      <c r="BW914" s="79" t="str">
        <f t="shared" si="331"/>
        <v/>
      </c>
    </row>
    <row r="915" spans="2:75" x14ac:dyDescent="0.2">
      <c r="B915" s="123">
        <f>IFERROR('Input| Projects'!B915,"")</f>
        <v>906</v>
      </c>
      <c r="C915" s="160" t="str">
        <f>IFERROR(IF('Input| Projects'!C915="","",'Input| Projects'!C915),"")</f>
        <v/>
      </c>
      <c r="D915" s="160" t="str">
        <f>IFERROR(IF('Input| Projects'!D915="","",'Input| Projects'!D915),"")</f>
        <v/>
      </c>
      <c r="E915" s="53"/>
      <c r="F915" s="160" t="str">
        <f>IF(LEN('Input| Projects'!F915)&gt;0,'Input| Projects'!F915,"")</f>
        <v/>
      </c>
      <c r="G915" s="160" t="str">
        <f>IF(LEN('Input| Projects'!G915)&gt;0,'Input| Projects'!G915,"")</f>
        <v/>
      </c>
      <c r="H915" s="10"/>
      <c r="I915" s="194" cm="1">
        <f t="array" ref="I915">IF(LEN($F915)&gt;0,1+IFERROR(SUMPRODUCT(TRANSPOSE('Input| Projects'!$AO915:$AQ915),INDEX('Input| Escalations'!$F$27:$L$29,,MATCH(Q$9,'Input| Escalations'!$F$21:$L$21,0))),0),0)</f>
        <v>0</v>
      </c>
      <c r="J915" s="194" cm="1">
        <f t="array" ref="J915">IF(LEN($F915)&gt;0,1+IFERROR(SUMPRODUCT(TRANSPOSE('Input| Projects'!$AO915:$AQ915),INDEX('Input| Escalations'!$F$27:$L$29,,MATCH(R$9,'Input| Escalations'!$F$21:$L$21,0))),0),0)</f>
        <v>0</v>
      </c>
      <c r="K915" s="194" cm="1">
        <f t="array" ref="K915">IF(LEN($F915)&gt;0,1+IFERROR(SUMPRODUCT(TRANSPOSE('Input| Projects'!$AO915:$AQ915),INDEX('Input| Escalations'!$F$27:$L$29,,MATCH(S$9,'Input| Escalations'!$F$21:$L$21,0))),0),0)</f>
        <v>0</v>
      </c>
      <c r="L915" s="194" cm="1">
        <f t="array" ref="L915">IF(LEN($F915)&gt;0,1+IFERROR(SUMPRODUCT(TRANSPOSE('Input| Projects'!$AO915:$AQ915),INDEX('Input| Escalations'!$F$27:$L$29,,MATCH(T$9,'Input| Escalations'!$F$21:$L$21,0))),0),0)</f>
        <v>0</v>
      </c>
      <c r="M915" s="194" cm="1">
        <f t="array" ref="M915">IF(LEN($F915)&gt;0,1+IFERROR(SUMPRODUCT(TRANSPOSE('Input| Projects'!$AO915:$AQ915),INDEX('Input| Escalations'!$F$27:$L$29,,MATCH(U$9,'Input| Escalations'!$F$21:$L$21,0))),0),0)</f>
        <v>0</v>
      </c>
      <c r="N915" s="194" cm="1">
        <f t="array" ref="N915">IF(LEN($F915)&gt;0,1+IFERROR(SUMPRODUCT(TRANSPOSE('Input| Projects'!$AO915:$AQ915),INDEX('Input| Escalations'!$F$27:$L$29,,MATCH(V$9,'Input| Escalations'!$F$21:$L$21,0))),0),0)</f>
        <v>0</v>
      </c>
      <c r="O915" s="194" cm="1">
        <f t="array" ref="O915">IF(LEN($F915)&gt;0,1+IFERROR(SUMPRODUCT(TRANSPOSE('Input| Projects'!$AO915:$AQ915),INDEX('Input| Escalations'!$F$27:$L$29,,MATCH(W$9,'Input| Escalations'!$F$21:$L$21,0))),0),0)</f>
        <v>0</v>
      </c>
      <c r="P915" s="10"/>
      <c r="Q915" s="172">
        <f>IFERROR(IF(ISNUMBER(FIND("decision",'Input| Setup'!$F$6)),'Input| Projects'!Y915,'Input| Projects'!I915)*'Input| Escalations'!$I$17*I915,0)</f>
        <v>0</v>
      </c>
      <c r="R915" s="172">
        <f>IFERROR(IF(ISNUMBER(FIND("decision",'Input| Setup'!$F$6)),'Input| Projects'!Z915,'Input| Projects'!J915)*'Input| Escalations'!$I$17*J915,0)</f>
        <v>0</v>
      </c>
      <c r="S915" s="172">
        <f>IFERROR(IF(ISNUMBER(FIND("decision",'Input| Setup'!$F$6)),'Input| Projects'!AA915,'Input| Projects'!K915)*'Input| Escalations'!$I$17*K915,0)</f>
        <v>0</v>
      </c>
      <c r="T915" s="172">
        <f>IFERROR(IF(ISNUMBER(FIND("decision",'Input| Setup'!$F$6)),'Input| Projects'!AB915,'Input| Projects'!L915)*'Input| Escalations'!$I$17*L915,0)</f>
        <v>0</v>
      </c>
      <c r="U915" s="172">
        <f>IFERROR(IF(ISNUMBER(FIND("decision",'Input| Setup'!$F$6)),'Input| Projects'!AC915,'Input| Projects'!M915)*'Input| Escalations'!$I$17*M915,0)</f>
        <v>0</v>
      </c>
      <c r="V915" s="172">
        <f>IFERROR(IF(ISNUMBER(FIND("decision",'Input| Setup'!$F$6)),'Input| Projects'!AD915,'Input| Projects'!N915)*'Input| Escalations'!$I$17*N915,0)</f>
        <v>0</v>
      </c>
      <c r="W915" s="172">
        <f>IFERROR(IF(ISNUMBER(FIND("decision",'Input| Setup'!$F$6)),'Input| Projects'!AE915,'Input| Projects'!O915)*'Input| Escalations'!$I$17*O915,0)</f>
        <v>0</v>
      </c>
      <c r="X915" s="175"/>
      <c r="Y915" s="172">
        <f>IF(ISNUMBER(FIND("decision",'Input| Setup'!$F$6)),'Input| Projects'!AG915,'Input| Projects'!Q915)*I915*'Input| Escalations'!$I$17</f>
        <v>0</v>
      </c>
      <c r="Z915" s="172">
        <f>IF(ISNUMBER(FIND("decision",'Input| Setup'!$F$6)),'Input| Projects'!AH915,'Input| Projects'!R915)*J915*'Input| Escalations'!$I$17</f>
        <v>0</v>
      </c>
      <c r="AA915" s="172">
        <f>IF(ISNUMBER(FIND("decision",'Input| Setup'!$F$6)),'Input| Projects'!AI915,'Input| Projects'!S915)*K915*'Input| Escalations'!$I$17</f>
        <v>0</v>
      </c>
      <c r="AB915" s="172">
        <f>IF(ISNUMBER(FIND("decision",'Input| Setup'!$F$6)),'Input| Projects'!AJ915,'Input| Projects'!T915)*L915*'Input| Escalations'!$I$17</f>
        <v>0</v>
      </c>
      <c r="AC915" s="172">
        <f>IF(ISNUMBER(FIND("decision",'Input| Setup'!$F$6)),'Input| Projects'!AK915,'Input| Projects'!U915)*M915*'Input| Escalations'!$I$17</f>
        <v>0</v>
      </c>
      <c r="AD915" s="172">
        <f>IF(ISNUMBER(FIND("decision",'Input| Setup'!$F$6)),'Input| Projects'!AL915,'Input| Projects'!V915)*N915*'Input| Escalations'!$I$17</f>
        <v>0</v>
      </c>
      <c r="AE915" s="172">
        <f>IF(ISNUMBER(FIND("decision",'Input| Setup'!$F$6)),'Input| Projects'!AM915,'Input| Projects'!W915)*O915*'Input| Escalations'!$I$17</f>
        <v>0</v>
      </c>
      <c r="AF915" s="175"/>
      <c r="AG915" s="172" cm="1">
        <f t="array" ref="AG915">IFERROR(--('Input| Projects'!$AS915="Yes")*_xlfn.SWITCH('Input| Overheads'!$C$50,"Direct costs",'Calc| Overheads Allocation'!C$8*Q915,"Internal labour",'Calc| Overheads Allocation'!C$8*Q915*'Input| Projects'!$AO915,"DNSP defined",'Calc| Overheads Allocation'!C$78*'Input| Projects'!$AV915,0),0)</f>
        <v>0</v>
      </c>
      <c r="AH915" s="172" cm="1">
        <f t="array" ref="AH915">IFERROR(--('Input| Projects'!$AS915="Yes")*_xlfn.SWITCH('Input| Overheads'!$C$50,"Direct costs",'Calc| Overheads Allocation'!D$8*R915,"Internal labour",'Calc| Overheads Allocation'!D$8*R915*'Input| Projects'!$AO915,"DNSP defined",'Calc| Overheads Allocation'!D$78*'Input| Projects'!$AV915,0),0)</f>
        <v>0</v>
      </c>
      <c r="AI915" s="172" cm="1">
        <f t="array" ref="AI915">IFERROR(--('Input| Projects'!$AS915="Yes")*_xlfn.SWITCH('Input| Overheads'!$C$50,"Direct costs",'Calc| Overheads Allocation'!E$8*S915,"Internal labour",'Calc| Overheads Allocation'!E$8*S915*'Input| Projects'!$AO915,"DNSP defined",'Calc| Overheads Allocation'!E$78*'Input| Projects'!$AV915,0),0)</f>
        <v>0</v>
      </c>
      <c r="AJ915" s="172" cm="1">
        <f t="array" ref="AJ915">IFERROR(--('Input| Projects'!$AS915="Yes")*_xlfn.SWITCH('Input| Overheads'!$C$50,"Direct costs",'Calc| Overheads Allocation'!F$8*T915,"Internal labour",'Calc| Overheads Allocation'!F$8*T915*'Input| Projects'!$AO915,"DNSP defined",'Calc| Overheads Allocation'!F$78*'Input| Projects'!$AV915,0),0)</f>
        <v>0</v>
      </c>
      <c r="AK915" s="172" cm="1">
        <f t="array" ref="AK915">IFERROR(--('Input| Projects'!$AS915="Yes")*_xlfn.SWITCH('Input| Overheads'!$C$50,"Direct costs",'Calc| Overheads Allocation'!G$8*U915,"Internal labour",'Calc| Overheads Allocation'!G$8*U915*'Input| Projects'!$AO915,"DNSP defined",'Calc| Overheads Allocation'!G$78*'Input| Projects'!$AV915,0),0)</f>
        <v>0</v>
      </c>
      <c r="AL915" s="172" cm="1">
        <f t="array" ref="AL915">IFERROR(--('Input| Projects'!$AS915="Yes")*_xlfn.SWITCH('Input| Overheads'!$C$50,"Direct costs",'Calc| Overheads Allocation'!H$8*V915,"Internal labour",'Calc| Overheads Allocation'!H$8*V915*'Input| Projects'!$AO915,"DNSP defined",'Calc| Overheads Allocation'!H$78*'Input| Projects'!$AV915,0),0)</f>
        <v>0</v>
      </c>
      <c r="AM915" s="172" cm="1">
        <f t="array" ref="AM915">IFERROR(--('Input| Projects'!$AS915="Yes")*_xlfn.SWITCH('Input| Overheads'!$C$50,"Direct costs",'Calc| Overheads Allocation'!I$8*W915,"Internal labour",'Calc| Overheads Allocation'!I$8*W915*'Input| Projects'!$AO915,"DNSP defined",'Calc| Overheads Allocation'!I$78*'Input| Projects'!$AV915,0),0)</f>
        <v>0</v>
      </c>
      <c r="AN915" s="175"/>
      <c r="AO915" s="172" cm="1">
        <f t="array" ref="AO915">IFERROR(--('Input| Projects'!$AT915="Yes")*_xlfn.SWITCH('Input| Overheads'!$C$50,"Direct costs",'Calc| Overheads Allocation'!C$9*Q915,"Internal labour",'Calc| Overheads Allocation'!C$9*Q915*'Input| Projects'!$AO915,"DNSP defined",'Calc| Overheads Allocation'!C$79*'Input| Projects'!$AW915,0),0)</f>
        <v>0</v>
      </c>
      <c r="AP915" s="172" cm="1">
        <f t="array" ref="AP915">IFERROR(--('Input| Projects'!$AT915="Yes")*_xlfn.SWITCH('Input| Overheads'!$C$50,"Direct costs",'Calc| Overheads Allocation'!D$9*R915,"Internal labour",'Calc| Overheads Allocation'!D$9*R915*'Input| Projects'!$AO915,"DNSP defined",'Calc| Overheads Allocation'!D$79*'Input| Projects'!$AW915,0),0)</f>
        <v>0</v>
      </c>
      <c r="AQ915" s="172" cm="1">
        <f t="array" ref="AQ915">IFERROR(--('Input| Projects'!$AT915="Yes")*_xlfn.SWITCH('Input| Overheads'!$C$50,"Direct costs",'Calc| Overheads Allocation'!E$9*S915,"Internal labour",'Calc| Overheads Allocation'!E$9*S915*'Input| Projects'!$AO915,"DNSP defined",'Calc| Overheads Allocation'!E$79*'Input| Projects'!$AW915,0),0)</f>
        <v>0</v>
      </c>
      <c r="AR915" s="172" cm="1">
        <f t="array" ref="AR915">IFERROR(--('Input| Projects'!$AT915="Yes")*_xlfn.SWITCH('Input| Overheads'!$C$50,"Direct costs",'Calc| Overheads Allocation'!F$9*T915,"Internal labour",'Calc| Overheads Allocation'!F$9*T915*'Input| Projects'!$AO915,"DNSP defined",'Calc| Overheads Allocation'!F$79*'Input| Projects'!$AW915,0),0)</f>
        <v>0</v>
      </c>
      <c r="AS915" s="172" cm="1">
        <f t="array" ref="AS915">IFERROR(--('Input| Projects'!$AT915="Yes")*_xlfn.SWITCH('Input| Overheads'!$C$50,"Direct costs",'Calc| Overheads Allocation'!G$9*U915,"Internal labour",'Calc| Overheads Allocation'!G$9*U915*'Input| Projects'!$AO915,"DNSP defined",'Calc| Overheads Allocation'!G$79*'Input| Projects'!$AW915,0),0)</f>
        <v>0</v>
      </c>
      <c r="AT915" s="172" cm="1">
        <f t="array" ref="AT915">IFERROR(--('Input| Projects'!$AT915="Yes")*_xlfn.SWITCH('Input| Overheads'!$C$50,"Direct costs",'Calc| Overheads Allocation'!H$9*V915,"Internal labour",'Calc| Overheads Allocation'!H$9*V915*'Input| Projects'!$AO915,"DNSP defined",'Calc| Overheads Allocation'!H$79*'Input| Projects'!$AW915,0),0)</f>
        <v>0</v>
      </c>
      <c r="AU915" s="172" cm="1">
        <f t="array" ref="AU915">IFERROR(--('Input| Projects'!$AT915="Yes")*_xlfn.SWITCH('Input| Overheads'!$C$50,"Direct costs",'Calc| Overheads Allocation'!I$9*W915,"Internal labour",'Calc| Overheads Allocation'!I$9*W915*'Input| Projects'!$AO915,"DNSP defined",'Calc| Overheads Allocation'!I$79*'Input| Projects'!$AW915,0),0)</f>
        <v>0</v>
      </c>
      <c r="AV915" s="175"/>
      <c r="AW915" s="172">
        <f t="shared" si="332"/>
        <v>0</v>
      </c>
      <c r="AX915" s="172">
        <f t="shared" si="333"/>
        <v>0</v>
      </c>
      <c r="AY915" s="172">
        <f t="shared" si="334"/>
        <v>0</v>
      </c>
      <c r="AZ915" s="172">
        <f t="shared" si="335"/>
        <v>0</v>
      </c>
      <c r="BA915" s="172">
        <f t="shared" si="336"/>
        <v>0</v>
      </c>
      <c r="BB915" s="172">
        <f t="shared" si="337"/>
        <v>0</v>
      </c>
      <c r="BC915" s="172">
        <f t="shared" si="338"/>
        <v>0</v>
      </c>
      <c r="BD915" s="176"/>
      <c r="BE915" s="172">
        <f t="shared" si="339"/>
        <v>0</v>
      </c>
      <c r="BF915" s="172">
        <f t="shared" si="340"/>
        <v>0</v>
      </c>
      <c r="BG915" s="172">
        <f t="shared" si="341"/>
        <v>0</v>
      </c>
      <c r="BH915" s="172">
        <f t="shared" si="342"/>
        <v>0</v>
      </c>
      <c r="BI915" s="172">
        <f t="shared" si="343"/>
        <v>0</v>
      </c>
      <c r="BJ915" s="172">
        <f t="shared" si="344"/>
        <v>0</v>
      </c>
      <c r="BK915" s="172">
        <f t="shared" si="345"/>
        <v>0</v>
      </c>
      <c r="BL915" s="176"/>
      <c r="BM915" s="172">
        <f t="shared" si="324"/>
        <v>0</v>
      </c>
      <c r="BN915" s="172">
        <f t="shared" si="325"/>
        <v>0</v>
      </c>
      <c r="BO915" s="172">
        <f t="shared" si="326"/>
        <v>0</v>
      </c>
      <c r="BP915" s="172">
        <f t="shared" si="327"/>
        <v>0</v>
      </c>
      <c r="BQ915" s="172">
        <f t="shared" si="328"/>
        <v>0</v>
      </c>
      <c r="BR915" s="172">
        <f t="shared" si="329"/>
        <v>0</v>
      </c>
      <c r="BS915" s="172">
        <f t="shared" si="330"/>
        <v>0</v>
      </c>
      <c r="BT915" s="55"/>
      <c r="BU915" s="158">
        <f>SUMIF('Input| Projects'!$BA$8:$CX$8,RIGHT(BU$9,3),'Input| Projects'!$BA915:$CX915)</f>
        <v>0</v>
      </c>
      <c r="BV915" s="158">
        <f>SUMIF('Input| Projects'!$BA$8:$CX$8,RIGHT(BV$9,3),'Input| Projects'!$BA915:$CX915)</f>
        <v>0</v>
      </c>
      <c r="BW915" s="79" t="str">
        <f t="shared" si="331"/>
        <v/>
      </c>
    </row>
    <row r="916" spans="2:75" x14ac:dyDescent="0.2">
      <c r="B916" s="123">
        <f>IFERROR('Input| Projects'!B916,"")</f>
        <v>907</v>
      </c>
      <c r="C916" s="160" t="str">
        <f>IFERROR(IF('Input| Projects'!C916="","",'Input| Projects'!C916),"")</f>
        <v/>
      </c>
      <c r="D916" s="160" t="str">
        <f>IFERROR(IF('Input| Projects'!D916="","",'Input| Projects'!D916),"")</f>
        <v/>
      </c>
      <c r="E916" s="53"/>
      <c r="F916" s="160" t="str">
        <f>IF(LEN('Input| Projects'!F916)&gt;0,'Input| Projects'!F916,"")</f>
        <v/>
      </c>
      <c r="G916" s="160" t="str">
        <f>IF(LEN('Input| Projects'!G916)&gt;0,'Input| Projects'!G916,"")</f>
        <v/>
      </c>
      <c r="H916" s="10"/>
      <c r="I916" s="194" cm="1">
        <f t="array" ref="I916">IF(LEN($F916)&gt;0,1+IFERROR(SUMPRODUCT(TRANSPOSE('Input| Projects'!$AO916:$AQ916),INDEX('Input| Escalations'!$F$27:$L$29,,MATCH(Q$9,'Input| Escalations'!$F$21:$L$21,0))),0),0)</f>
        <v>0</v>
      </c>
      <c r="J916" s="194" cm="1">
        <f t="array" ref="J916">IF(LEN($F916)&gt;0,1+IFERROR(SUMPRODUCT(TRANSPOSE('Input| Projects'!$AO916:$AQ916),INDEX('Input| Escalations'!$F$27:$L$29,,MATCH(R$9,'Input| Escalations'!$F$21:$L$21,0))),0),0)</f>
        <v>0</v>
      </c>
      <c r="K916" s="194" cm="1">
        <f t="array" ref="K916">IF(LEN($F916)&gt;0,1+IFERROR(SUMPRODUCT(TRANSPOSE('Input| Projects'!$AO916:$AQ916),INDEX('Input| Escalations'!$F$27:$L$29,,MATCH(S$9,'Input| Escalations'!$F$21:$L$21,0))),0),0)</f>
        <v>0</v>
      </c>
      <c r="L916" s="194" cm="1">
        <f t="array" ref="L916">IF(LEN($F916)&gt;0,1+IFERROR(SUMPRODUCT(TRANSPOSE('Input| Projects'!$AO916:$AQ916),INDEX('Input| Escalations'!$F$27:$L$29,,MATCH(T$9,'Input| Escalations'!$F$21:$L$21,0))),0),0)</f>
        <v>0</v>
      </c>
      <c r="M916" s="194" cm="1">
        <f t="array" ref="M916">IF(LEN($F916)&gt;0,1+IFERROR(SUMPRODUCT(TRANSPOSE('Input| Projects'!$AO916:$AQ916),INDEX('Input| Escalations'!$F$27:$L$29,,MATCH(U$9,'Input| Escalations'!$F$21:$L$21,0))),0),0)</f>
        <v>0</v>
      </c>
      <c r="N916" s="194" cm="1">
        <f t="array" ref="N916">IF(LEN($F916)&gt;0,1+IFERROR(SUMPRODUCT(TRANSPOSE('Input| Projects'!$AO916:$AQ916),INDEX('Input| Escalations'!$F$27:$L$29,,MATCH(V$9,'Input| Escalations'!$F$21:$L$21,0))),0),0)</f>
        <v>0</v>
      </c>
      <c r="O916" s="194" cm="1">
        <f t="array" ref="O916">IF(LEN($F916)&gt;0,1+IFERROR(SUMPRODUCT(TRANSPOSE('Input| Projects'!$AO916:$AQ916),INDEX('Input| Escalations'!$F$27:$L$29,,MATCH(W$9,'Input| Escalations'!$F$21:$L$21,0))),0),0)</f>
        <v>0</v>
      </c>
      <c r="P916" s="10"/>
      <c r="Q916" s="172">
        <f>IFERROR(IF(ISNUMBER(FIND("decision",'Input| Setup'!$F$6)),'Input| Projects'!Y916,'Input| Projects'!I916)*'Input| Escalations'!$I$17*I916,0)</f>
        <v>0</v>
      </c>
      <c r="R916" s="172">
        <f>IFERROR(IF(ISNUMBER(FIND("decision",'Input| Setup'!$F$6)),'Input| Projects'!Z916,'Input| Projects'!J916)*'Input| Escalations'!$I$17*J916,0)</f>
        <v>0</v>
      </c>
      <c r="S916" s="172">
        <f>IFERROR(IF(ISNUMBER(FIND("decision",'Input| Setup'!$F$6)),'Input| Projects'!AA916,'Input| Projects'!K916)*'Input| Escalations'!$I$17*K916,0)</f>
        <v>0</v>
      </c>
      <c r="T916" s="172">
        <f>IFERROR(IF(ISNUMBER(FIND("decision",'Input| Setup'!$F$6)),'Input| Projects'!AB916,'Input| Projects'!L916)*'Input| Escalations'!$I$17*L916,0)</f>
        <v>0</v>
      </c>
      <c r="U916" s="172">
        <f>IFERROR(IF(ISNUMBER(FIND("decision",'Input| Setup'!$F$6)),'Input| Projects'!AC916,'Input| Projects'!M916)*'Input| Escalations'!$I$17*M916,0)</f>
        <v>0</v>
      </c>
      <c r="V916" s="172">
        <f>IFERROR(IF(ISNUMBER(FIND("decision",'Input| Setup'!$F$6)),'Input| Projects'!AD916,'Input| Projects'!N916)*'Input| Escalations'!$I$17*N916,0)</f>
        <v>0</v>
      </c>
      <c r="W916" s="172">
        <f>IFERROR(IF(ISNUMBER(FIND("decision",'Input| Setup'!$F$6)),'Input| Projects'!AE916,'Input| Projects'!O916)*'Input| Escalations'!$I$17*O916,0)</f>
        <v>0</v>
      </c>
      <c r="X916" s="175"/>
      <c r="Y916" s="172">
        <f>IF(ISNUMBER(FIND("decision",'Input| Setup'!$F$6)),'Input| Projects'!AG916,'Input| Projects'!Q916)*I916*'Input| Escalations'!$I$17</f>
        <v>0</v>
      </c>
      <c r="Z916" s="172">
        <f>IF(ISNUMBER(FIND("decision",'Input| Setup'!$F$6)),'Input| Projects'!AH916,'Input| Projects'!R916)*J916*'Input| Escalations'!$I$17</f>
        <v>0</v>
      </c>
      <c r="AA916" s="172">
        <f>IF(ISNUMBER(FIND("decision",'Input| Setup'!$F$6)),'Input| Projects'!AI916,'Input| Projects'!S916)*K916*'Input| Escalations'!$I$17</f>
        <v>0</v>
      </c>
      <c r="AB916" s="172">
        <f>IF(ISNUMBER(FIND("decision",'Input| Setup'!$F$6)),'Input| Projects'!AJ916,'Input| Projects'!T916)*L916*'Input| Escalations'!$I$17</f>
        <v>0</v>
      </c>
      <c r="AC916" s="172">
        <f>IF(ISNUMBER(FIND("decision",'Input| Setup'!$F$6)),'Input| Projects'!AK916,'Input| Projects'!U916)*M916*'Input| Escalations'!$I$17</f>
        <v>0</v>
      </c>
      <c r="AD916" s="172">
        <f>IF(ISNUMBER(FIND("decision",'Input| Setup'!$F$6)),'Input| Projects'!AL916,'Input| Projects'!V916)*N916*'Input| Escalations'!$I$17</f>
        <v>0</v>
      </c>
      <c r="AE916" s="172">
        <f>IF(ISNUMBER(FIND("decision",'Input| Setup'!$F$6)),'Input| Projects'!AM916,'Input| Projects'!W916)*O916*'Input| Escalations'!$I$17</f>
        <v>0</v>
      </c>
      <c r="AF916" s="175"/>
      <c r="AG916" s="172" cm="1">
        <f t="array" ref="AG916">IFERROR(--('Input| Projects'!$AS916="Yes")*_xlfn.SWITCH('Input| Overheads'!$C$50,"Direct costs",'Calc| Overheads Allocation'!C$8*Q916,"Internal labour",'Calc| Overheads Allocation'!C$8*Q916*'Input| Projects'!$AO916,"DNSP defined",'Calc| Overheads Allocation'!C$78*'Input| Projects'!$AV916,0),0)</f>
        <v>0</v>
      </c>
      <c r="AH916" s="172" cm="1">
        <f t="array" ref="AH916">IFERROR(--('Input| Projects'!$AS916="Yes")*_xlfn.SWITCH('Input| Overheads'!$C$50,"Direct costs",'Calc| Overheads Allocation'!D$8*R916,"Internal labour",'Calc| Overheads Allocation'!D$8*R916*'Input| Projects'!$AO916,"DNSP defined",'Calc| Overheads Allocation'!D$78*'Input| Projects'!$AV916,0),0)</f>
        <v>0</v>
      </c>
      <c r="AI916" s="172" cm="1">
        <f t="array" ref="AI916">IFERROR(--('Input| Projects'!$AS916="Yes")*_xlfn.SWITCH('Input| Overheads'!$C$50,"Direct costs",'Calc| Overheads Allocation'!E$8*S916,"Internal labour",'Calc| Overheads Allocation'!E$8*S916*'Input| Projects'!$AO916,"DNSP defined",'Calc| Overheads Allocation'!E$78*'Input| Projects'!$AV916,0),0)</f>
        <v>0</v>
      </c>
      <c r="AJ916" s="172" cm="1">
        <f t="array" ref="AJ916">IFERROR(--('Input| Projects'!$AS916="Yes")*_xlfn.SWITCH('Input| Overheads'!$C$50,"Direct costs",'Calc| Overheads Allocation'!F$8*T916,"Internal labour",'Calc| Overheads Allocation'!F$8*T916*'Input| Projects'!$AO916,"DNSP defined",'Calc| Overheads Allocation'!F$78*'Input| Projects'!$AV916,0),0)</f>
        <v>0</v>
      </c>
      <c r="AK916" s="172" cm="1">
        <f t="array" ref="AK916">IFERROR(--('Input| Projects'!$AS916="Yes")*_xlfn.SWITCH('Input| Overheads'!$C$50,"Direct costs",'Calc| Overheads Allocation'!G$8*U916,"Internal labour",'Calc| Overheads Allocation'!G$8*U916*'Input| Projects'!$AO916,"DNSP defined",'Calc| Overheads Allocation'!G$78*'Input| Projects'!$AV916,0),0)</f>
        <v>0</v>
      </c>
      <c r="AL916" s="172" cm="1">
        <f t="array" ref="AL916">IFERROR(--('Input| Projects'!$AS916="Yes")*_xlfn.SWITCH('Input| Overheads'!$C$50,"Direct costs",'Calc| Overheads Allocation'!H$8*V916,"Internal labour",'Calc| Overheads Allocation'!H$8*V916*'Input| Projects'!$AO916,"DNSP defined",'Calc| Overheads Allocation'!H$78*'Input| Projects'!$AV916,0),0)</f>
        <v>0</v>
      </c>
      <c r="AM916" s="172" cm="1">
        <f t="array" ref="AM916">IFERROR(--('Input| Projects'!$AS916="Yes")*_xlfn.SWITCH('Input| Overheads'!$C$50,"Direct costs",'Calc| Overheads Allocation'!I$8*W916,"Internal labour",'Calc| Overheads Allocation'!I$8*W916*'Input| Projects'!$AO916,"DNSP defined",'Calc| Overheads Allocation'!I$78*'Input| Projects'!$AV916,0),0)</f>
        <v>0</v>
      </c>
      <c r="AN916" s="175"/>
      <c r="AO916" s="172" cm="1">
        <f t="array" ref="AO916">IFERROR(--('Input| Projects'!$AT916="Yes")*_xlfn.SWITCH('Input| Overheads'!$C$50,"Direct costs",'Calc| Overheads Allocation'!C$9*Q916,"Internal labour",'Calc| Overheads Allocation'!C$9*Q916*'Input| Projects'!$AO916,"DNSP defined",'Calc| Overheads Allocation'!C$79*'Input| Projects'!$AW916,0),0)</f>
        <v>0</v>
      </c>
      <c r="AP916" s="172" cm="1">
        <f t="array" ref="AP916">IFERROR(--('Input| Projects'!$AT916="Yes")*_xlfn.SWITCH('Input| Overheads'!$C$50,"Direct costs",'Calc| Overheads Allocation'!D$9*R916,"Internal labour",'Calc| Overheads Allocation'!D$9*R916*'Input| Projects'!$AO916,"DNSP defined",'Calc| Overheads Allocation'!D$79*'Input| Projects'!$AW916,0),0)</f>
        <v>0</v>
      </c>
      <c r="AQ916" s="172" cm="1">
        <f t="array" ref="AQ916">IFERROR(--('Input| Projects'!$AT916="Yes")*_xlfn.SWITCH('Input| Overheads'!$C$50,"Direct costs",'Calc| Overheads Allocation'!E$9*S916,"Internal labour",'Calc| Overheads Allocation'!E$9*S916*'Input| Projects'!$AO916,"DNSP defined",'Calc| Overheads Allocation'!E$79*'Input| Projects'!$AW916,0),0)</f>
        <v>0</v>
      </c>
      <c r="AR916" s="172" cm="1">
        <f t="array" ref="AR916">IFERROR(--('Input| Projects'!$AT916="Yes")*_xlfn.SWITCH('Input| Overheads'!$C$50,"Direct costs",'Calc| Overheads Allocation'!F$9*T916,"Internal labour",'Calc| Overheads Allocation'!F$9*T916*'Input| Projects'!$AO916,"DNSP defined",'Calc| Overheads Allocation'!F$79*'Input| Projects'!$AW916,0),0)</f>
        <v>0</v>
      </c>
      <c r="AS916" s="172" cm="1">
        <f t="array" ref="AS916">IFERROR(--('Input| Projects'!$AT916="Yes")*_xlfn.SWITCH('Input| Overheads'!$C$50,"Direct costs",'Calc| Overheads Allocation'!G$9*U916,"Internal labour",'Calc| Overheads Allocation'!G$9*U916*'Input| Projects'!$AO916,"DNSP defined",'Calc| Overheads Allocation'!G$79*'Input| Projects'!$AW916,0),0)</f>
        <v>0</v>
      </c>
      <c r="AT916" s="172" cm="1">
        <f t="array" ref="AT916">IFERROR(--('Input| Projects'!$AT916="Yes")*_xlfn.SWITCH('Input| Overheads'!$C$50,"Direct costs",'Calc| Overheads Allocation'!H$9*V916,"Internal labour",'Calc| Overheads Allocation'!H$9*V916*'Input| Projects'!$AO916,"DNSP defined",'Calc| Overheads Allocation'!H$79*'Input| Projects'!$AW916,0),0)</f>
        <v>0</v>
      </c>
      <c r="AU916" s="172" cm="1">
        <f t="array" ref="AU916">IFERROR(--('Input| Projects'!$AT916="Yes")*_xlfn.SWITCH('Input| Overheads'!$C$50,"Direct costs",'Calc| Overheads Allocation'!I$9*W916,"Internal labour",'Calc| Overheads Allocation'!I$9*W916*'Input| Projects'!$AO916,"DNSP defined",'Calc| Overheads Allocation'!I$79*'Input| Projects'!$AW916,0),0)</f>
        <v>0</v>
      </c>
      <c r="AV916" s="175"/>
      <c r="AW916" s="172">
        <f t="shared" si="332"/>
        <v>0</v>
      </c>
      <c r="AX916" s="172">
        <f t="shared" si="333"/>
        <v>0</v>
      </c>
      <c r="AY916" s="172">
        <f t="shared" si="334"/>
        <v>0</v>
      </c>
      <c r="AZ916" s="172">
        <f t="shared" si="335"/>
        <v>0</v>
      </c>
      <c r="BA916" s="172">
        <f t="shared" si="336"/>
        <v>0</v>
      </c>
      <c r="BB916" s="172">
        <f t="shared" si="337"/>
        <v>0</v>
      </c>
      <c r="BC916" s="172">
        <f t="shared" si="338"/>
        <v>0</v>
      </c>
      <c r="BD916" s="176"/>
      <c r="BE916" s="172">
        <f t="shared" si="339"/>
        <v>0</v>
      </c>
      <c r="BF916" s="172">
        <f t="shared" si="340"/>
        <v>0</v>
      </c>
      <c r="BG916" s="172">
        <f t="shared" si="341"/>
        <v>0</v>
      </c>
      <c r="BH916" s="172">
        <f t="shared" si="342"/>
        <v>0</v>
      </c>
      <c r="BI916" s="172">
        <f t="shared" si="343"/>
        <v>0</v>
      </c>
      <c r="BJ916" s="172">
        <f t="shared" si="344"/>
        <v>0</v>
      </c>
      <c r="BK916" s="172">
        <f t="shared" si="345"/>
        <v>0</v>
      </c>
      <c r="BL916" s="176"/>
      <c r="BM916" s="172">
        <f t="shared" si="324"/>
        <v>0</v>
      </c>
      <c r="BN916" s="172">
        <f t="shared" si="325"/>
        <v>0</v>
      </c>
      <c r="BO916" s="172">
        <f t="shared" si="326"/>
        <v>0</v>
      </c>
      <c r="BP916" s="172">
        <f t="shared" si="327"/>
        <v>0</v>
      </c>
      <c r="BQ916" s="172">
        <f t="shared" si="328"/>
        <v>0</v>
      </c>
      <c r="BR916" s="172">
        <f t="shared" si="329"/>
        <v>0</v>
      </c>
      <c r="BS916" s="172">
        <f t="shared" si="330"/>
        <v>0</v>
      </c>
      <c r="BT916" s="55"/>
      <c r="BU916" s="158">
        <f>SUMIF('Input| Projects'!$BA$8:$CX$8,RIGHT(BU$9,3),'Input| Projects'!$BA916:$CX916)</f>
        <v>0</v>
      </c>
      <c r="BV916" s="158">
        <f>SUMIF('Input| Projects'!$BA$8:$CX$8,RIGHT(BV$9,3),'Input| Projects'!$BA916:$CX916)</f>
        <v>0</v>
      </c>
      <c r="BW916" s="79" t="str">
        <f t="shared" si="331"/>
        <v/>
      </c>
    </row>
    <row r="917" spans="2:75" x14ac:dyDescent="0.2">
      <c r="B917" s="123">
        <f>IFERROR('Input| Projects'!B917,"")</f>
        <v>908</v>
      </c>
      <c r="C917" s="160" t="str">
        <f>IFERROR(IF('Input| Projects'!C917="","",'Input| Projects'!C917),"")</f>
        <v/>
      </c>
      <c r="D917" s="160" t="str">
        <f>IFERROR(IF('Input| Projects'!D917="","",'Input| Projects'!D917),"")</f>
        <v/>
      </c>
      <c r="E917" s="53"/>
      <c r="F917" s="160" t="str">
        <f>IF(LEN('Input| Projects'!F917)&gt;0,'Input| Projects'!F917,"")</f>
        <v/>
      </c>
      <c r="G917" s="160" t="str">
        <f>IF(LEN('Input| Projects'!G917)&gt;0,'Input| Projects'!G917,"")</f>
        <v/>
      </c>
      <c r="H917" s="10"/>
      <c r="I917" s="194" cm="1">
        <f t="array" ref="I917">IF(LEN($F917)&gt;0,1+IFERROR(SUMPRODUCT(TRANSPOSE('Input| Projects'!$AO917:$AQ917),INDEX('Input| Escalations'!$F$27:$L$29,,MATCH(Q$9,'Input| Escalations'!$F$21:$L$21,0))),0),0)</f>
        <v>0</v>
      </c>
      <c r="J917" s="194" cm="1">
        <f t="array" ref="J917">IF(LEN($F917)&gt;0,1+IFERROR(SUMPRODUCT(TRANSPOSE('Input| Projects'!$AO917:$AQ917),INDEX('Input| Escalations'!$F$27:$L$29,,MATCH(R$9,'Input| Escalations'!$F$21:$L$21,0))),0),0)</f>
        <v>0</v>
      </c>
      <c r="K917" s="194" cm="1">
        <f t="array" ref="K917">IF(LEN($F917)&gt;0,1+IFERROR(SUMPRODUCT(TRANSPOSE('Input| Projects'!$AO917:$AQ917),INDEX('Input| Escalations'!$F$27:$L$29,,MATCH(S$9,'Input| Escalations'!$F$21:$L$21,0))),0),0)</f>
        <v>0</v>
      </c>
      <c r="L917" s="194" cm="1">
        <f t="array" ref="L917">IF(LEN($F917)&gt;0,1+IFERROR(SUMPRODUCT(TRANSPOSE('Input| Projects'!$AO917:$AQ917),INDEX('Input| Escalations'!$F$27:$L$29,,MATCH(T$9,'Input| Escalations'!$F$21:$L$21,0))),0),0)</f>
        <v>0</v>
      </c>
      <c r="M917" s="194" cm="1">
        <f t="array" ref="M917">IF(LEN($F917)&gt;0,1+IFERROR(SUMPRODUCT(TRANSPOSE('Input| Projects'!$AO917:$AQ917),INDEX('Input| Escalations'!$F$27:$L$29,,MATCH(U$9,'Input| Escalations'!$F$21:$L$21,0))),0),0)</f>
        <v>0</v>
      </c>
      <c r="N917" s="194" cm="1">
        <f t="array" ref="N917">IF(LEN($F917)&gt;0,1+IFERROR(SUMPRODUCT(TRANSPOSE('Input| Projects'!$AO917:$AQ917),INDEX('Input| Escalations'!$F$27:$L$29,,MATCH(V$9,'Input| Escalations'!$F$21:$L$21,0))),0),0)</f>
        <v>0</v>
      </c>
      <c r="O917" s="194" cm="1">
        <f t="array" ref="O917">IF(LEN($F917)&gt;0,1+IFERROR(SUMPRODUCT(TRANSPOSE('Input| Projects'!$AO917:$AQ917),INDEX('Input| Escalations'!$F$27:$L$29,,MATCH(W$9,'Input| Escalations'!$F$21:$L$21,0))),0),0)</f>
        <v>0</v>
      </c>
      <c r="P917" s="10"/>
      <c r="Q917" s="172">
        <f>IFERROR(IF(ISNUMBER(FIND("decision",'Input| Setup'!$F$6)),'Input| Projects'!Y917,'Input| Projects'!I917)*'Input| Escalations'!$I$17*I917,0)</f>
        <v>0</v>
      </c>
      <c r="R917" s="172">
        <f>IFERROR(IF(ISNUMBER(FIND("decision",'Input| Setup'!$F$6)),'Input| Projects'!Z917,'Input| Projects'!J917)*'Input| Escalations'!$I$17*J917,0)</f>
        <v>0</v>
      </c>
      <c r="S917" s="172">
        <f>IFERROR(IF(ISNUMBER(FIND("decision",'Input| Setup'!$F$6)),'Input| Projects'!AA917,'Input| Projects'!K917)*'Input| Escalations'!$I$17*K917,0)</f>
        <v>0</v>
      </c>
      <c r="T917" s="172">
        <f>IFERROR(IF(ISNUMBER(FIND("decision",'Input| Setup'!$F$6)),'Input| Projects'!AB917,'Input| Projects'!L917)*'Input| Escalations'!$I$17*L917,0)</f>
        <v>0</v>
      </c>
      <c r="U917" s="172">
        <f>IFERROR(IF(ISNUMBER(FIND("decision",'Input| Setup'!$F$6)),'Input| Projects'!AC917,'Input| Projects'!M917)*'Input| Escalations'!$I$17*M917,0)</f>
        <v>0</v>
      </c>
      <c r="V917" s="172">
        <f>IFERROR(IF(ISNUMBER(FIND("decision",'Input| Setup'!$F$6)),'Input| Projects'!AD917,'Input| Projects'!N917)*'Input| Escalations'!$I$17*N917,0)</f>
        <v>0</v>
      </c>
      <c r="W917" s="172">
        <f>IFERROR(IF(ISNUMBER(FIND("decision",'Input| Setup'!$F$6)),'Input| Projects'!AE917,'Input| Projects'!O917)*'Input| Escalations'!$I$17*O917,0)</f>
        <v>0</v>
      </c>
      <c r="X917" s="175"/>
      <c r="Y917" s="172">
        <f>IF(ISNUMBER(FIND("decision",'Input| Setup'!$F$6)),'Input| Projects'!AG917,'Input| Projects'!Q917)*I917*'Input| Escalations'!$I$17</f>
        <v>0</v>
      </c>
      <c r="Z917" s="172">
        <f>IF(ISNUMBER(FIND("decision",'Input| Setup'!$F$6)),'Input| Projects'!AH917,'Input| Projects'!R917)*J917*'Input| Escalations'!$I$17</f>
        <v>0</v>
      </c>
      <c r="AA917" s="172">
        <f>IF(ISNUMBER(FIND("decision",'Input| Setup'!$F$6)),'Input| Projects'!AI917,'Input| Projects'!S917)*K917*'Input| Escalations'!$I$17</f>
        <v>0</v>
      </c>
      <c r="AB917" s="172">
        <f>IF(ISNUMBER(FIND("decision",'Input| Setup'!$F$6)),'Input| Projects'!AJ917,'Input| Projects'!T917)*L917*'Input| Escalations'!$I$17</f>
        <v>0</v>
      </c>
      <c r="AC917" s="172">
        <f>IF(ISNUMBER(FIND("decision",'Input| Setup'!$F$6)),'Input| Projects'!AK917,'Input| Projects'!U917)*M917*'Input| Escalations'!$I$17</f>
        <v>0</v>
      </c>
      <c r="AD917" s="172">
        <f>IF(ISNUMBER(FIND("decision",'Input| Setup'!$F$6)),'Input| Projects'!AL917,'Input| Projects'!V917)*N917*'Input| Escalations'!$I$17</f>
        <v>0</v>
      </c>
      <c r="AE917" s="172">
        <f>IF(ISNUMBER(FIND("decision",'Input| Setup'!$F$6)),'Input| Projects'!AM917,'Input| Projects'!W917)*O917*'Input| Escalations'!$I$17</f>
        <v>0</v>
      </c>
      <c r="AF917" s="175"/>
      <c r="AG917" s="172" cm="1">
        <f t="array" ref="AG917">IFERROR(--('Input| Projects'!$AS917="Yes")*_xlfn.SWITCH('Input| Overheads'!$C$50,"Direct costs",'Calc| Overheads Allocation'!C$8*Q917,"Internal labour",'Calc| Overheads Allocation'!C$8*Q917*'Input| Projects'!$AO917,"DNSP defined",'Calc| Overheads Allocation'!C$78*'Input| Projects'!$AV917,0),0)</f>
        <v>0</v>
      </c>
      <c r="AH917" s="172" cm="1">
        <f t="array" ref="AH917">IFERROR(--('Input| Projects'!$AS917="Yes")*_xlfn.SWITCH('Input| Overheads'!$C$50,"Direct costs",'Calc| Overheads Allocation'!D$8*R917,"Internal labour",'Calc| Overheads Allocation'!D$8*R917*'Input| Projects'!$AO917,"DNSP defined",'Calc| Overheads Allocation'!D$78*'Input| Projects'!$AV917,0),0)</f>
        <v>0</v>
      </c>
      <c r="AI917" s="172" cm="1">
        <f t="array" ref="AI917">IFERROR(--('Input| Projects'!$AS917="Yes")*_xlfn.SWITCH('Input| Overheads'!$C$50,"Direct costs",'Calc| Overheads Allocation'!E$8*S917,"Internal labour",'Calc| Overheads Allocation'!E$8*S917*'Input| Projects'!$AO917,"DNSP defined",'Calc| Overheads Allocation'!E$78*'Input| Projects'!$AV917,0),0)</f>
        <v>0</v>
      </c>
      <c r="AJ917" s="172" cm="1">
        <f t="array" ref="AJ917">IFERROR(--('Input| Projects'!$AS917="Yes")*_xlfn.SWITCH('Input| Overheads'!$C$50,"Direct costs",'Calc| Overheads Allocation'!F$8*T917,"Internal labour",'Calc| Overheads Allocation'!F$8*T917*'Input| Projects'!$AO917,"DNSP defined",'Calc| Overheads Allocation'!F$78*'Input| Projects'!$AV917,0),0)</f>
        <v>0</v>
      </c>
      <c r="AK917" s="172" cm="1">
        <f t="array" ref="AK917">IFERROR(--('Input| Projects'!$AS917="Yes")*_xlfn.SWITCH('Input| Overheads'!$C$50,"Direct costs",'Calc| Overheads Allocation'!G$8*U917,"Internal labour",'Calc| Overheads Allocation'!G$8*U917*'Input| Projects'!$AO917,"DNSP defined",'Calc| Overheads Allocation'!G$78*'Input| Projects'!$AV917,0),0)</f>
        <v>0</v>
      </c>
      <c r="AL917" s="172" cm="1">
        <f t="array" ref="AL917">IFERROR(--('Input| Projects'!$AS917="Yes")*_xlfn.SWITCH('Input| Overheads'!$C$50,"Direct costs",'Calc| Overheads Allocation'!H$8*V917,"Internal labour",'Calc| Overheads Allocation'!H$8*V917*'Input| Projects'!$AO917,"DNSP defined",'Calc| Overheads Allocation'!H$78*'Input| Projects'!$AV917,0),0)</f>
        <v>0</v>
      </c>
      <c r="AM917" s="172" cm="1">
        <f t="array" ref="AM917">IFERROR(--('Input| Projects'!$AS917="Yes")*_xlfn.SWITCH('Input| Overheads'!$C$50,"Direct costs",'Calc| Overheads Allocation'!I$8*W917,"Internal labour",'Calc| Overheads Allocation'!I$8*W917*'Input| Projects'!$AO917,"DNSP defined",'Calc| Overheads Allocation'!I$78*'Input| Projects'!$AV917,0),0)</f>
        <v>0</v>
      </c>
      <c r="AN917" s="175"/>
      <c r="AO917" s="172" cm="1">
        <f t="array" ref="AO917">IFERROR(--('Input| Projects'!$AT917="Yes")*_xlfn.SWITCH('Input| Overheads'!$C$50,"Direct costs",'Calc| Overheads Allocation'!C$9*Q917,"Internal labour",'Calc| Overheads Allocation'!C$9*Q917*'Input| Projects'!$AO917,"DNSP defined",'Calc| Overheads Allocation'!C$79*'Input| Projects'!$AW917,0),0)</f>
        <v>0</v>
      </c>
      <c r="AP917" s="172" cm="1">
        <f t="array" ref="AP917">IFERROR(--('Input| Projects'!$AT917="Yes")*_xlfn.SWITCH('Input| Overheads'!$C$50,"Direct costs",'Calc| Overheads Allocation'!D$9*R917,"Internal labour",'Calc| Overheads Allocation'!D$9*R917*'Input| Projects'!$AO917,"DNSP defined",'Calc| Overheads Allocation'!D$79*'Input| Projects'!$AW917,0),0)</f>
        <v>0</v>
      </c>
      <c r="AQ917" s="172" cm="1">
        <f t="array" ref="AQ917">IFERROR(--('Input| Projects'!$AT917="Yes")*_xlfn.SWITCH('Input| Overheads'!$C$50,"Direct costs",'Calc| Overheads Allocation'!E$9*S917,"Internal labour",'Calc| Overheads Allocation'!E$9*S917*'Input| Projects'!$AO917,"DNSP defined",'Calc| Overheads Allocation'!E$79*'Input| Projects'!$AW917,0),0)</f>
        <v>0</v>
      </c>
      <c r="AR917" s="172" cm="1">
        <f t="array" ref="AR917">IFERROR(--('Input| Projects'!$AT917="Yes")*_xlfn.SWITCH('Input| Overheads'!$C$50,"Direct costs",'Calc| Overheads Allocation'!F$9*T917,"Internal labour",'Calc| Overheads Allocation'!F$9*T917*'Input| Projects'!$AO917,"DNSP defined",'Calc| Overheads Allocation'!F$79*'Input| Projects'!$AW917,0),0)</f>
        <v>0</v>
      </c>
      <c r="AS917" s="172" cm="1">
        <f t="array" ref="AS917">IFERROR(--('Input| Projects'!$AT917="Yes")*_xlfn.SWITCH('Input| Overheads'!$C$50,"Direct costs",'Calc| Overheads Allocation'!G$9*U917,"Internal labour",'Calc| Overheads Allocation'!G$9*U917*'Input| Projects'!$AO917,"DNSP defined",'Calc| Overheads Allocation'!G$79*'Input| Projects'!$AW917,0),0)</f>
        <v>0</v>
      </c>
      <c r="AT917" s="172" cm="1">
        <f t="array" ref="AT917">IFERROR(--('Input| Projects'!$AT917="Yes")*_xlfn.SWITCH('Input| Overheads'!$C$50,"Direct costs",'Calc| Overheads Allocation'!H$9*V917,"Internal labour",'Calc| Overheads Allocation'!H$9*V917*'Input| Projects'!$AO917,"DNSP defined",'Calc| Overheads Allocation'!H$79*'Input| Projects'!$AW917,0),0)</f>
        <v>0</v>
      </c>
      <c r="AU917" s="172" cm="1">
        <f t="array" ref="AU917">IFERROR(--('Input| Projects'!$AT917="Yes")*_xlfn.SWITCH('Input| Overheads'!$C$50,"Direct costs",'Calc| Overheads Allocation'!I$9*W917,"Internal labour",'Calc| Overheads Allocation'!I$9*W917*'Input| Projects'!$AO917,"DNSP defined",'Calc| Overheads Allocation'!I$79*'Input| Projects'!$AW917,0),0)</f>
        <v>0</v>
      </c>
      <c r="AV917" s="175"/>
      <c r="AW917" s="172">
        <f t="shared" si="332"/>
        <v>0</v>
      </c>
      <c r="AX917" s="172">
        <f t="shared" si="333"/>
        <v>0</v>
      </c>
      <c r="AY917" s="172">
        <f t="shared" si="334"/>
        <v>0</v>
      </c>
      <c r="AZ917" s="172">
        <f t="shared" si="335"/>
        <v>0</v>
      </c>
      <c r="BA917" s="172">
        <f t="shared" si="336"/>
        <v>0</v>
      </c>
      <c r="BB917" s="172">
        <f t="shared" si="337"/>
        <v>0</v>
      </c>
      <c r="BC917" s="172">
        <f t="shared" si="338"/>
        <v>0</v>
      </c>
      <c r="BD917" s="176"/>
      <c r="BE917" s="172">
        <f t="shared" si="339"/>
        <v>0</v>
      </c>
      <c r="BF917" s="172">
        <f t="shared" si="340"/>
        <v>0</v>
      </c>
      <c r="BG917" s="172">
        <f t="shared" si="341"/>
        <v>0</v>
      </c>
      <c r="BH917" s="172">
        <f t="shared" si="342"/>
        <v>0</v>
      </c>
      <c r="BI917" s="172">
        <f t="shared" si="343"/>
        <v>0</v>
      </c>
      <c r="BJ917" s="172">
        <f t="shared" si="344"/>
        <v>0</v>
      </c>
      <c r="BK917" s="172">
        <f t="shared" si="345"/>
        <v>0</v>
      </c>
      <c r="BL917" s="176"/>
      <c r="BM917" s="172">
        <f t="shared" si="324"/>
        <v>0</v>
      </c>
      <c r="BN917" s="172">
        <f t="shared" si="325"/>
        <v>0</v>
      </c>
      <c r="BO917" s="172">
        <f t="shared" si="326"/>
        <v>0</v>
      </c>
      <c r="BP917" s="172">
        <f t="shared" si="327"/>
        <v>0</v>
      </c>
      <c r="BQ917" s="172">
        <f t="shared" si="328"/>
        <v>0</v>
      </c>
      <c r="BR917" s="172">
        <f t="shared" si="329"/>
        <v>0</v>
      </c>
      <c r="BS917" s="172">
        <f t="shared" si="330"/>
        <v>0</v>
      </c>
      <c r="BT917" s="55"/>
      <c r="BU917" s="158">
        <f>SUMIF('Input| Projects'!$BA$8:$CX$8,RIGHT(BU$9,3),'Input| Projects'!$BA917:$CX917)</f>
        <v>0</v>
      </c>
      <c r="BV917" s="158">
        <f>SUMIF('Input| Projects'!$BA$8:$CX$8,RIGHT(BV$9,3),'Input| Projects'!$BA917:$CX917)</f>
        <v>0</v>
      </c>
      <c r="BW917" s="79" t="str">
        <f t="shared" si="331"/>
        <v/>
      </c>
    </row>
    <row r="918" spans="2:75" x14ac:dyDescent="0.2">
      <c r="B918" s="123">
        <f>IFERROR('Input| Projects'!B918,"")</f>
        <v>909</v>
      </c>
      <c r="C918" s="160" t="str">
        <f>IFERROR(IF('Input| Projects'!C918="","",'Input| Projects'!C918),"")</f>
        <v/>
      </c>
      <c r="D918" s="160" t="str">
        <f>IFERROR(IF('Input| Projects'!D918="","",'Input| Projects'!D918),"")</f>
        <v/>
      </c>
      <c r="E918" s="53"/>
      <c r="F918" s="160" t="str">
        <f>IF(LEN('Input| Projects'!F918)&gt;0,'Input| Projects'!F918,"")</f>
        <v/>
      </c>
      <c r="G918" s="160" t="str">
        <f>IF(LEN('Input| Projects'!G918)&gt;0,'Input| Projects'!G918,"")</f>
        <v/>
      </c>
      <c r="H918" s="10"/>
      <c r="I918" s="194" cm="1">
        <f t="array" ref="I918">IF(LEN($F918)&gt;0,1+IFERROR(SUMPRODUCT(TRANSPOSE('Input| Projects'!$AO918:$AQ918),INDEX('Input| Escalations'!$F$27:$L$29,,MATCH(Q$9,'Input| Escalations'!$F$21:$L$21,0))),0),0)</f>
        <v>0</v>
      </c>
      <c r="J918" s="194" cm="1">
        <f t="array" ref="J918">IF(LEN($F918)&gt;0,1+IFERROR(SUMPRODUCT(TRANSPOSE('Input| Projects'!$AO918:$AQ918),INDEX('Input| Escalations'!$F$27:$L$29,,MATCH(R$9,'Input| Escalations'!$F$21:$L$21,0))),0),0)</f>
        <v>0</v>
      </c>
      <c r="K918" s="194" cm="1">
        <f t="array" ref="K918">IF(LEN($F918)&gt;0,1+IFERROR(SUMPRODUCT(TRANSPOSE('Input| Projects'!$AO918:$AQ918),INDEX('Input| Escalations'!$F$27:$L$29,,MATCH(S$9,'Input| Escalations'!$F$21:$L$21,0))),0),0)</f>
        <v>0</v>
      </c>
      <c r="L918" s="194" cm="1">
        <f t="array" ref="L918">IF(LEN($F918)&gt;0,1+IFERROR(SUMPRODUCT(TRANSPOSE('Input| Projects'!$AO918:$AQ918),INDEX('Input| Escalations'!$F$27:$L$29,,MATCH(T$9,'Input| Escalations'!$F$21:$L$21,0))),0),0)</f>
        <v>0</v>
      </c>
      <c r="M918" s="194" cm="1">
        <f t="array" ref="M918">IF(LEN($F918)&gt;0,1+IFERROR(SUMPRODUCT(TRANSPOSE('Input| Projects'!$AO918:$AQ918),INDEX('Input| Escalations'!$F$27:$L$29,,MATCH(U$9,'Input| Escalations'!$F$21:$L$21,0))),0),0)</f>
        <v>0</v>
      </c>
      <c r="N918" s="194" cm="1">
        <f t="array" ref="N918">IF(LEN($F918)&gt;0,1+IFERROR(SUMPRODUCT(TRANSPOSE('Input| Projects'!$AO918:$AQ918),INDEX('Input| Escalations'!$F$27:$L$29,,MATCH(V$9,'Input| Escalations'!$F$21:$L$21,0))),0),0)</f>
        <v>0</v>
      </c>
      <c r="O918" s="194" cm="1">
        <f t="array" ref="O918">IF(LEN($F918)&gt;0,1+IFERROR(SUMPRODUCT(TRANSPOSE('Input| Projects'!$AO918:$AQ918),INDEX('Input| Escalations'!$F$27:$L$29,,MATCH(W$9,'Input| Escalations'!$F$21:$L$21,0))),0),0)</f>
        <v>0</v>
      </c>
      <c r="P918" s="10"/>
      <c r="Q918" s="172">
        <f>IFERROR(IF(ISNUMBER(FIND("decision",'Input| Setup'!$F$6)),'Input| Projects'!Y918,'Input| Projects'!I918)*'Input| Escalations'!$I$17*I918,0)</f>
        <v>0</v>
      </c>
      <c r="R918" s="172">
        <f>IFERROR(IF(ISNUMBER(FIND("decision",'Input| Setup'!$F$6)),'Input| Projects'!Z918,'Input| Projects'!J918)*'Input| Escalations'!$I$17*J918,0)</f>
        <v>0</v>
      </c>
      <c r="S918" s="172">
        <f>IFERROR(IF(ISNUMBER(FIND("decision",'Input| Setup'!$F$6)),'Input| Projects'!AA918,'Input| Projects'!K918)*'Input| Escalations'!$I$17*K918,0)</f>
        <v>0</v>
      </c>
      <c r="T918" s="172">
        <f>IFERROR(IF(ISNUMBER(FIND("decision",'Input| Setup'!$F$6)),'Input| Projects'!AB918,'Input| Projects'!L918)*'Input| Escalations'!$I$17*L918,0)</f>
        <v>0</v>
      </c>
      <c r="U918" s="172">
        <f>IFERROR(IF(ISNUMBER(FIND("decision",'Input| Setup'!$F$6)),'Input| Projects'!AC918,'Input| Projects'!M918)*'Input| Escalations'!$I$17*M918,0)</f>
        <v>0</v>
      </c>
      <c r="V918" s="172">
        <f>IFERROR(IF(ISNUMBER(FIND("decision",'Input| Setup'!$F$6)),'Input| Projects'!AD918,'Input| Projects'!N918)*'Input| Escalations'!$I$17*N918,0)</f>
        <v>0</v>
      </c>
      <c r="W918" s="172">
        <f>IFERROR(IF(ISNUMBER(FIND("decision",'Input| Setup'!$F$6)),'Input| Projects'!AE918,'Input| Projects'!O918)*'Input| Escalations'!$I$17*O918,0)</f>
        <v>0</v>
      </c>
      <c r="X918" s="175"/>
      <c r="Y918" s="172">
        <f>IF(ISNUMBER(FIND("decision",'Input| Setup'!$F$6)),'Input| Projects'!AG918,'Input| Projects'!Q918)*I918*'Input| Escalations'!$I$17</f>
        <v>0</v>
      </c>
      <c r="Z918" s="172">
        <f>IF(ISNUMBER(FIND("decision",'Input| Setup'!$F$6)),'Input| Projects'!AH918,'Input| Projects'!R918)*J918*'Input| Escalations'!$I$17</f>
        <v>0</v>
      </c>
      <c r="AA918" s="172">
        <f>IF(ISNUMBER(FIND("decision",'Input| Setup'!$F$6)),'Input| Projects'!AI918,'Input| Projects'!S918)*K918*'Input| Escalations'!$I$17</f>
        <v>0</v>
      </c>
      <c r="AB918" s="172">
        <f>IF(ISNUMBER(FIND("decision",'Input| Setup'!$F$6)),'Input| Projects'!AJ918,'Input| Projects'!T918)*L918*'Input| Escalations'!$I$17</f>
        <v>0</v>
      </c>
      <c r="AC918" s="172">
        <f>IF(ISNUMBER(FIND("decision",'Input| Setup'!$F$6)),'Input| Projects'!AK918,'Input| Projects'!U918)*M918*'Input| Escalations'!$I$17</f>
        <v>0</v>
      </c>
      <c r="AD918" s="172">
        <f>IF(ISNUMBER(FIND("decision",'Input| Setup'!$F$6)),'Input| Projects'!AL918,'Input| Projects'!V918)*N918*'Input| Escalations'!$I$17</f>
        <v>0</v>
      </c>
      <c r="AE918" s="172">
        <f>IF(ISNUMBER(FIND("decision",'Input| Setup'!$F$6)),'Input| Projects'!AM918,'Input| Projects'!W918)*O918*'Input| Escalations'!$I$17</f>
        <v>0</v>
      </c>
      <c r="AF918" s="175"/>
      <c r="AG918" s="172" cm="1">
        <f t="array" ref="AG918">IFERROR(--('Input| Projects'!$AS918="Yes")*_xlfn.SWITCH('Input| Overheads'!$C$50,"Direct costs",'Calc| Overheads Allocation'!C$8*Q918,"Internal labour",'Calc| Overheads Allocation'!C$8*Q918*'Input| Projects'!$AO918,"DNSP defined",'Calc| Overheads Allocation'!C$78*'Input| Projects'!$AV918,0),0)</f>
        <v>0</v>
      </c>
      <c r="AH918" s="172" cm="1">
        <f t="array" ref="AH918">IFERROR(--('Input| Projects'!$AS918="Yes")*_xlfn.SWITCH('Input| Overheads'!$C$50,"Direct costs",'Calc| Overheads Allocation'!D$8*R918,"Internal labour",'Calc| Overheads Allocation'!D$8*R918*'Input| Projects'!$AO918,"DNSP defined",'Calc| Overheads Allocation'!D$78*'Input| Projects'!$AV918,0),0)</f>
        <v>0</v>
      </c>
      <c r="AI918" s="172" cm="1">
        <f t="array" ref="AI918">IFERROR(--('Input| Projects'!$AS918="Yes")*_xlfn.SWITCH('Input| Overheads'!$C$50,"Direct costs",'Calc| Overheads Allocation'!E$8*S918,"Internal labour",'Calc| Overheads Allocation'!E$8*S918*'Input| Projects'!$AO918,"DNSP defined",'Calc| Overheads Allocation'!E$78*'Input| Projects'!$AV918,0),0)</f>
        <v>0</v>
      </c>
      <c r="AJ918" s="172" cm="1">
        <f t="array" ref="AJ918">IFERROR(--('Input| Projects'!$AS918="Yes")*_xlfn.SWITCH('Input| Overheads'!$C$50,"Direct costs",'Calc| Overheads Allocation'!F$8*T918,"Internal labour",'Calc| Overheads Allocation'!F$8*T918*'Input| Projects'!$AO918,"DNSP defined",'Calc| Overheads Allocation'!F$78*'Input| Projects'!$AV918,0),0)</f>
        <v>0</v>
      </c>
      <c r="AK918" s="172" cm="1">
        <f t="array" ref="AK918">IFERROR(--('Input| Projects'!$AS918="Yes")*_xlfn.SWITCH('Input| Overheads'!$C$50,"Direct costs",'Calc| Overheads Allocation'!G$8*U918,"Internal labour",'Calc| Overheads Allocation'!G$8*U918*'Input| Projects'!$AO918,"DNSP defined",'Calc| Overheads Allocation'!G$78*'Input| Projects'!$AV918,0),0)</f>
        <v>0</v>
      </c>
      <c r="AL918" s="172" cm="1">
        <f t="array" ref="AL918">IFERROR(--('Input| Projects'!$AS918="Yes")*_xlfn.SWITCH('Input| Overheads'!$C$50,"Direct costs",'Calc| Overheads Allocation'!H$8*V918,"Internal labour",'Calc| Overheads Allocation'!H$8*V918*'Input| Projects'!$AO918,"DNSP defined",'Calc| Overheads Allocation'!H$78*'Input| Projects'!$AV918,0),0)</f>
        <v>0</v>
      </c>
      <c r="AM918" s="172" cm="1">
        <f t="array" ref="AM918">IFERROR(--('Input| Projects'!$AS918="Yes")*_xlfn.SWITCH('Input| Overheads'!$C$50,"Direct costs",'Calc| Overheads Allocation'!I$8*W918,"Internal labour",'Calc| Overheads Allocation'!I$8*W918*'Input| Projects'!$AO918,"DNSP defined",'Calc| Overheads Allocation'!I$78*'Input| Projects'!$AV918,0),0)</f>
        <v>0</v>
      </c>
      <c r="AN918" s="175"/>
      <c r="AO918" s="172" cm="1">
        <f t="array" ref="AO918">IFERROR(--('Input| Projects'!$AT918="Yes")*_xlfn.SWITCH('Input| Overheads'!$C$50,"Direct costs",'Calc| Overheads Allocation'!C$9*Q918,"Internal labour",'Calc| Overheads Allocation'!C$9*Q918*'Input| Projects'!$AO918,"DNSP defined",'Calc| Overheads Allocation'!C$79*'Input| Projects'!$AW918,0),0)</f>
        <v>0</v>
      </c>
      <c r="AP918" s="172" cm="1">
        <f t="array" ref="AP918">IFERROR(--('Input| Projects'!$AT918="Yes")*_xlfn.SWITCH('Input| Overheads'!$C$50,"Direct costs",'Calc| Overheads Allocation'!D$9*R918,"Internal labour",'Calc| Overheads Allocation'!D$9*R918*'Input| Projects'!$AO918,"DNSP defined",'Calc| Overheads Allocation'!D$79*'Input| Projects'!$AW918,0),0)</f>
        <v>0</v>
      </c>
      <c r="AQ918" s="172" cm="1">
        <f t="array" ref="AQ918">IFERROR(--('Input| Projects'!$AT918="Yes")*_xlfn.SWITCH('Input| Overheads'!$C$50,"Direct costs",'Calc| Overheads Allocation'!E$9*S918,"Internal labour",'Calc| Overheads Allocation'!E$9*S918*'Input| Projects'!$AO918,"DNSP defined",'Calc| Overheads Allocation'!E$79*'Input| Projects'!$AW918,0),0)</f>
        <v>0</v>
      </c>
      <c r="AR918" s="172" cm="1">
        <f t="array" ref="AR918">IFERROR(--('Input| Projects'!$AT918="Yes")*_xlfn.SWITCH('Input| Overheads'!$C$50,"Direct costs",'Calc| Overheads Allocation'!F$9*T918,"Internal labour",'Calc| Overheads Allocation'!F$9*T918*'Input| Projects'!$AO918,"DNSP defined",'Calc| Overheads Allocation'!F$79*'Input| Projects'!$AW918,0),0)</f>
        <v>0</v>
      </c>
      <c r="AS918" s="172" cm="1">
        <f t="array" ref="AS918">IFERROR(--('Input| Projects'!$AT918="Yes")*_xlfn.SWITCH('Input| Overheads'!$C$50,"Direct costs",'Calc| Overheads Allocation'!G$9*U918,"Internal labour",'Calc| Overheads Allocation'!G$9*U918*'Input| Projects'!$AO918,"DNSP defined",'Calc| Overheads Allocation'!G$79*'Input| Projects'!$AW918,0),0)</f>
        <v>0</v>
      </c>
      <c r="AT918" s="172" cm="1">
        <f t="array" ref="AT918">IFERROR(--('Input| Projects'!$AT918="Yes")*_xlfn.SWITCH('Input| Overheads'!$C$50,"Direct costs",'Calc| Overheads Allocation'!H$9*V918,"Internal labour",'Calc| Overheads Allocation'!H$9*V918*'Input| Projects'!$AO918,"DNSP defined",'Calc| Overheads Allocation'!H$79*'Input| Projects'!$AW918,0),0)</f>
        <v>0</v>
      </c>
      <c r="AU918" s="172" cm="1">
        <f t="array" ref="AU918">IFERROR(--('Input| Projects'!$AT918="Yes")*_xlfn.SWITCH('Input| Overheads'!$C$50,"Direct costs",'Calc| Overheads Allocation'!I$9*W918,"Internal labour",'Calc| Overheads Allocation'!I$9*W918*'Input| Projects'!$AO918,"DNSP defined",'Calc| Overheads Allocation'!I$79*'Input| Projects'!$AW918,0),0)</f>
        <v>0</v>
      </c>
      <c r="AV918" s="175"/>
      <c r="AW918" s="172">
        <f t="shared" si="332"/>
        <v>0</v>
      </c>
      <c r="AX918" s="172">
        <f t="shared" si="333"/>
        <v>0</v>
      </c>
      <c r="AY918" s="172">
        <f t="shared" si="334"/>
        <v>0</v>
      </c>
      <c r="AZ918" s="172">
        <f t="shared" si="335"/>
        <v>0</v>
      </c>
      <c r="BA918" s="172">
        <f t="shared" si="336"/>
        <v>0</v>
      </c>
      <c r="BB918" s="172">
        <f t="shared" si="337"/>
        <v>0</v>
      </c>
      <c r="BC918" s="172">
        <f t="shared" si="338"/>
        <v>0</v>
      </c>
      <c r="BD918" s="176"/>
      <c r="BE918" s="172">
        <f t="shared" si="339"/>
        <v>0</v>
      </c>
      <c r="BF918" s="172">
        <f t="shared" si="340"/>
        <v>0</v>
      </c>
      <c r="BG918" s="172">
        <f t="shared" si="341"/>
        <v>0</v>
      </c>
      <c r="BH918" s="172">
        <f t="shared" si="342"/>
        <v>0</v>
      </c>
      <c r="BI918" s="172">
        <f t="shared" si="343"/>
        <v>0</v>
      </c>
      <c r="BJ918" s="172">
        <f t="shared" si="344"/>
        <v>0</v>
      </c>
      <c r="BK918" s="172">
        <f t="shared" si="345"/>
        <v>0</v>
      </c>
      <c r="BL918" s="176"/>
      <c r="BM918" s="172">
        <f t="shared" si="324"/>
        <v>0</v>
      </c>
      <c r="BN918" s="172">
        <f t="shared" si="325"/>
        <v>0</v>
      </c>
      <c r="BO918" s="172">
        <f t="shared" si="326"/>
        <v>0</v>
      </c>
      <c r="BP918" s="172">
        <f t="shared" si="327"/>
        <v>0</v>
      </c>
      <c r="BQ918" s="172">
        <f t="shared" si="328"/>
        <v>0</v>
      </c>
      <c r="BR918" s="172">
        <f t="shared" si="329"/>
        <v>0</v>
      </c>
      <c r="BS918" s="172">
        <f t="shared" si="330"/>
        <v>0</v>
      </c>
      <c r="BT918" s="55"/>
      <c r="BU918" s="158">
        <f>SUMIF('Input| Projects'!$BA$8:$CX$8,RIGHT(BU$9,3),'Input| Projects'!$BA918:$CX918)</f>
        <v>0</v>
      </c>
      <c r="BV918" s="158">
        <f>SUMIF('Input| Projects'!$BA$8:$CX$8,RIGHT(BV$9,3),'Input| Projects'!$BA918:$CX918)</f>
        <v>0</v>
      </c>
      <c r="BW918" s="79" t="str">
        <f t="shared" si="331"/>
        <v/>
      </c>
    </row>
    <row r="919" spans="2:75" x14ac:dyDescent="0.2">
      <c r="B919" s="123">
        <f>IFERROR('Input| Projects'!B919,"")</f>
        <v>910</v>
      </c>
      <c r="C919" s="160" t="str">
        <f>IFERROR(IF('Input| Projects'!C919="","",'Input| Projects'!C919),"")</f>
        <v/>
      </c>
      <c r="D919" s="160" t="str">
        <f>IFERROR(IF('Input| Projects'!D919="","",'Input| Projects'!D919),"")</f>
        <v/>
      </c>
      <c r="E919" s="53"/>
      <c r="F919" s="160" t="str">
        <f>IF(LEN('Input| Projects'!F919)&gt;0,'Input| Projects'!F919,"")</f>
        <v/>
      </c>
      <c r="G919" s="160" t="str">
        <f>IF(LEN('Input| Projects'!G919)&gt;0,'Input| Projects'!G919,"")</f>
        <v/>
      </c>
      <c r="H919" s="10"/>
      <c r="I919" s="194" cm="1">
        <f t="array" ref="I919">IF(LEN($F919)&gt;0,1+IFERROR(SUMPRODUCT(TRANSPOSE('Input| Projects'!$AO919:$AQ919),INDEX('Input| Escalations'!$F$27:$L$29,,MATCH(Q$9,'Input| Escalations'!$F$21:$L$21,0))),0),0)</f>
        <v>0</v>
      </c>
      <c r="J919" s="194" cm="1">
        <f t="array" ref="J919">IF(LEN($F919)&gt;0,1+IFERROR(SUMPRODUCT(TRANSPOSE('Input| Projects'!$AO919:$AQ919),INDEX('Input| Escalations'!$F$27:$L$29,,MATCH(R$9,'Input| Escalations'!$F$21:$L$21,0))),0),0)</f>
        <v>0</v>
      </c>
      <c r="K919" s="194" cm="1">
        <f t="array" ref="K919">IF(LEN($F919)&gt;0,1+IFERROR(SUMPRODUCT(TRANSPOSE('Input| Projects'!$AO919:$AQ919),INDEX('Input| Escalations'!$F$27:$L$29,,MATCH(S$9,'Input| Escalations'!$F$21:$L$21,0))),0),0)</f>
        <v>0</v>
      </c>
      <c r="L919" s="194" cm="1">
        <f t="array" ref="L919">IF(LEN($F919)&gt;0,1+IFERROR(SUMPRODUCT(TRANSPOSE('Input| Projects'!$AO919:$AQ919),INDEX('Input| Escalations'!$F$27:$L$29,,MATCH(T$9,'Input| Escalations'!$F$21:$L$21,0))),0),0)</f>
        <v>0</v>
      </c>
      <c r="M919" s="194" cm="1">
        <f t="array" ref="M919">IF(LEN($F919)&gt;0,1+IFERROR(SUMPRODUCT(TRANSPOSE('Input| Projects'!$AO919:$AQ919),INDEX('Input| Escalations'!$F$27:$L$29,,MATCH(U$9,'Input| Escalations'!$F$21:$L$21,0))),0),0)</f>
        <v>0</v>
      </c>
      <c r="N919" s="194" cm="1">
        <f t="array" ref="N919">IF(LEN($F919)&gt;0,1+IFERROR(SUMPRODUCT(TRANSPOSE('Input| Projects'!$AO919:$AQ919),INDEX('Input| Escalations'!$F$27:$L$29,,MATCH(V$9,'Input| Escalations'!$F$21:$L$21,0))),0),0)</f>
        <v>0</v>
      </c>
      <c r="O919" s="194" cm="1">
        <f t="array" ref="O919">IF(LEN($F919)&gt;0,1+IFERROR(SUMPRODUCT(TRANSPOSE('Input| Projects'!$AO919:$AQ919),INDEX('Input| Escalations'!$F$27:$L$29,,MATCH(W$9,'Input| Escalations'!$F$21:$L$21,0))),0),0)</f>
        <v>0</v>
      </c>
      <c r="P919" s="10"/>
      <c r="Q919" s="172">
        <f>IFERROR(IF(ISNUMBER(FIND("decision",'Input| Setup'!$F$6)),'Input| Projects'!Y919,'Input| Projects'!I919)*'Input| Escalations'!$I$17*I919,0)</f>
        <v>0</v>
      </c>
      <c r="R919" s="172">
        <f>IFERROR(IF(ISNUMBER(FIND("decision",'Input| Setup'!$F$6)),'Input| Projects'!Z919,'Input| Projects'!J919)*'Input| Escalations'!$I$17*J919,0)</f>
        <v>0</v>
      </c>
      <c r="S919" s="172">
        <f>IFERROR(IF(ISNUMBER(FIND("decision",'Input| Setup'!$F$6)),'Input| Projects'!AA919,'Input| Projects'!K919)*'Input| Escalations'!$I$17*K919,0)</f>
        <v>0</v>
      </c>
      <c r="T919" s="172">
        <f>IFERROR(IF(ISNUMBER(FIND("decision",'Input| Setup'!$F$6)),'Input| Projects'!AB919,'Input| Projects'!L919)*'Input| Escalations'!$I$17*L919,0)</f>
        <v>0</v>
      </c>
      <c r="U919" s="172">
        <f>IFERROR(IF(ISNUMBER(FIND("decision",'Input| Setup'!$F$6)),'Input| Projects'!AC919,'Input| Projects'!M919)*'Input| Escalations'!$I$17*M919,0)</f>
        <v>0</v>
      </c>
      <c r="V919" s="172">
        <f>IFERROR(IF(ISNUMBER(FIND("decision",'Input| Setup'!$F$6)),'Input| Projects'!AD919,'Input| Projects'!N919)*'Input| Escalations'!$I$17*N919,0)</f>
        <v>0</v>
      </c>
      <c r="W919" s="172">
        <f>IFERROR(IF(ISNUMBER(FIND("decision",'Input| Setup'!$F$6)),'Input| Projects'!AE919,'Input| Projects'!O919)*'Input| Escalations'!$I$17*O919,0)</f>
        <v>0</v>
      </c>
      <c r="X919" s="175"/>
      <c r="Y919" s="172">
        <f>IF(ISNUMBER(FIND("decision",'Input| Setup'!$F$6)),'Input| Projects'!AG919,'Input| Projects'!Q919)*I919*'Input| Escalations'!$I$17</f>
        <v>0</v>
      </c>
      <c r="Z919" s="172">
        <f>IF(ISNUMBER(FIND("decision",'Input| Setup'!$F$6)),'Input| Projects'!AH919,'Input| Projects'!R919)*J919*'Input| Escalations'!$I$17</f>
        <v>0</v>
      </c>
      <c r="AA919" s="172">
        <f>IF(ISNUMBER(FIND("decision",'Input| Setup'!$F$6)),'Input| Projects'!AI919,'Input| Projects'!S919)*K919*'Input| Escalations'!$I$17</f>
        <v>0</v>
      </c>
      <c r="AB919" s="172">
        <f>IF(ISNUMBER(FIND("decision",'Input| Setup'!$F$6)),'Input| Projects'!AJ919,'Input| Projects'!T919)*L919*'Input| Escalations'!$I$17</f>
        <v>0</v>
      </c>
      <c r="AC919" s="172">
        <f>IF(ISNUMBER(FIND("decision",'Input| Setup'!$F$6)),'Input| Projects'!AK919,'Input| Projects'!U919)*M919*'Input| Escalations'!$I$17</f>
        <v>0</v>
      </c>
      <c r="AD919" s="172">
        <f>IF(ISNUMBER(FIND("decision",'Input| Setup'!$F$6)),'Input| Projects'!AL919,'Input| Projects'!V919)*N919*'Input| Escalations'!$I$17</f>
        <v>0</v>
      </c>
      <c r="AE919" s="172">
        <f>IF(ISNUMBER(FIND("decision",'Input| Setup'!$F$6)),'Input| Projects'!AM919,'Input| Projects'!W919)*O919*'Input| Escalations'!$I$17</f>
        <v>0</v>
      </c>
      <c r="AF919" s="175"/>
      <c r="AG919" s="172" cm="1">
        <f t="array" ref="AG919">IFERROR(--('Input| Projects'!$AS919="Yes")*_xlfn.SWITCH('Input| Overheads'!$C$50,"Direct costs",'Calc| Overheads Allocation'!C$8*Q919,"Internal labour",'Calc| Overheads Allocation'!C$8*Q919*'Input| Projects'!$AO919,"DNSP defined",'Calc| Overheads Allocation'!C$78*'Input| Projects'!$AV919,0),0)</f>
        <v>0</v>
      </c>
      <c r="AH919" s="172" cm="1">
        <f t="array" ref="AH919">IFERROR(--('Input| Projects'!$AS919="Yes")*_xlfn.SWITCH('Input| Overheads'!$C$50,"Direct costs",'Calc| Overheads Allocation'!D$8*R919,"Internal labour",'Calc| Overheads Allocation'!D$8*R919*'Input| Projects'!$AO919,"DNSP defined",'Calc| Overheads Allocation'!D$78*'Input| Projects'!$AV919,0),0)</f>
        <v>0</v>
      </c>
      <c r="AI919" s="172" cm="1">
        <f t="array" ref="AI919">IFERROR(--('Input| Projects'!$AS919="Yes")*_xlfn.SWITCH('Input| Overheads'!$C$50,"Direct costs",'Calc| Overheads Allocation'!E$8*S919,"Internal labour",'Calc| Overheads Allocation'!E$8*S919*'Input| Projects'!$AO919,"DNSP defined",'Calc| Overheads Allocation'!E$78*'Input| Projects'!$AV919,0),0)</f>
        <v>0</v>
      </c>
      <c r="AJ919" s="172" cm="1">
        <f t="array" ref="AJ919">IFERROR(--('Input| Projects'!$AS919="Yes")*_xlfn.SWITCH('Input| Overheads'!$C$50,"Direct costs",'Calc| Overheads Allocation'!F$8*T919,"Internal labour",'Calc| Overheads Allocation'!F$8*T919*'Input| Projects'!$AO919,"DNSP defined",'Calc| Overheads Allocation'!F$78*'Input| Projects'!$AV919,0),0)</f>
        <v>0</v>
      </c>
      <c r="AK919" s="172" cm="1">
        <f t="array" ref="AK919">IFERROR(--('Input| Projects'!$AS919="Yes")*_xlfn.SWITCH('Input| Overheads'!$C$50,"Direct costs",'Calc| Overheads Allocation'!G$8*U919,"Internal labour",'Calc| Overheads Allocation'!G$8*U919*'Input| Projects'!$AO919,"DNSP defined",'Calc| Overheads Allocation'!G$78*'Input| Projects'!$AV919,0),0)</f>
        <v>0</v>
      </c>
      <c r="AL919" s="172" cm="1">
        <f t="array" ref="AL919">IFERROR(--('Input| Projects'!$AS919="Yes")*_xlfn.SWITCH('Input| Overheads'!$C$50,"Direct costs",'Calc| Overheads Allocation'!H$8*V919,"Internal labour",'Calc| Overheads Allocation'!H$8*V919*'Input| Projects'!$AO919,"DNSP defined",'Calc| Overheads Allocation'!H$78*'Input| Projects'!$AV919,0),0)</f>
        <v>0</v>
      </c>
      <c r="AM919" s="172" cm="1">
        <f t="array" ref="AM919">IFERROR(--('Input| Projects'!$AS919="Yes")*_xlfn.SWITCH('Input| Overheads'!$C$50,"Direct costs",'Calc| Overheads Allocation'!I$8*W919,"Internal labour",'Calc| Overheads Allocation'!I$8*W919*'Input| Projects'!$AO919,"DNSP defined",'Calc| Overheads Allocation'!I$78*'Input| Projects'!$AV919,0),0)</f>
        <v>0</v>
      </c>
      <c r="AN919" s="175"/>
      <c r="AO919" s="172" cm="1">
        <f t="array" ref="AO919">IFERROR(--('Input| Projects'!$AT919="Yes")*_xlfn.SWITCH('Input| Overheads'!$C$50,"Direct costs",'Calc| Overheads Allocation'!C$9*Q919,"Internal labour",'Calc| Overheads Allocation'!C$9*Q919*'Input| Projects'!$AO919,"DNSP defined",'Calc| Overheads Allocation'!C$79*'Input| Projects'!$AW919,0),0)</f>
        <v>0</v>
      </c>
      <c r="AP919" s="172" cm="1">
        <f t="array" ref="AP919">IFERROR(--('Input| Projects'!$AT919="Yes")*_xlfn.SWITCH('Input| Overheads'!$C$50,"Direct costs",'Calc| Overheads Allocation'!D$9*R919,"Internal labour",'Calc| Overheads Allocation'!D$9*R919*'Input| Projects'!$AO919,"DNSP defined",'Calc| Overheads Allocation'!D$79*'Input| Projects'!$AW919,0),0)</f>
        <v>0</v>
      </c>
      <c r="AQ919" s="172" cm="1">
        <f t="array" ref="AQ919">IFERROR(--('Input| Projects'!$AT919="Yes")*_xlfn.SWITCH('Input| Overheads'!$C$50,"Direct costs",'Calc| Overheads Allocation'!E$9*S919,"Internal labour",'Calc| Overheads Allocation'!E$9*S919*'Input| Projects'!$AO919,"DNSP defined",'Calc| Overheads Allocation'!E$79*'Input| Projects'!$AW919,0),0)</f>
        <v>0</v>
      </c>
      <c r="AR919" s="172" cm="1">
        <f t="array" ref="AR919">IFERROR(--('Input| Projects'!$AT919="Yes")*_xlfn.SWITCH('Input| Overheads'!$C$50,"Direct costs",'Calc| Overheads Allocation'!F$9*T919,"Internal labour",'Calc| Overheads Allocation'!F$9*T919*'Input| Projects'!$AO919,"DNSP defined",'Calc| Overheads Allocation'!F$79*'Input| Projects'!$AW919,0),0)</f>
        <v>0</v>
      </c>
      <c r="AS919" s="172" cm="1">
        <f t="array" ref="AS919">IFERROR(--('Input| Projects'!$AT919="Yes")*_xlfn.SWITCH('Input| Overheads'!$C$50,"Direct costs",'Calc| Overheads Allocation'!G$9*U919,"Internal labour",'Calc| Overheads Allocation'!G$9*U919*'Input| Projects'!$AO919,"DNSP defined",'Calc| Overheads Allocation'!G$79*'Input| Projects'!$AW919,0),0)</f>
        <v>0</v>
      </c>
      <c r="AT919" s="172" cm="1">
        <f t="array" ref="AT919">IFERROR(--('Input| Projects'!$AT919="Yes")*_xlfn.SWITCH('Input| Overheads'!$C$50,"Direct costs",'Calc| Overheads Allocation'!H$9*V919,"Internal labour",'Calc| Overheads Allocation'!H$9*V919*'Input| Projects'!$AO919,"DNSP defined",'Calc| Overheads Allocation'!H$79*'Input| Projects'!$AW919,0),0)</f>
        <v>0</v>
      </c>
      <c r="AU919" s="172" cm="1">
        <f t="array" ref="AU919">IFERROR(--('Input| Projects'!$AT919="Yes")*_xlfn.SWITCH('Input| Overheads'!$C$50,"Direct costs",'Calc| Overheads Allocation'!I$9*W919,"Internal labour",'Calc| Overheads Allocation'!I$9*W919*'Input| Projects'!$AO919,"DNSP defined",'Calc| Overheads Allocation'!I$79*'Input| Projects'!$AW919,0),0)</f>
        <v>0</v>
      </c>
      <c r="AV919" s="175"/>
      <c r="AW919" s="172">
        <f t="shared" si="332"/>
        <v>0</v>
      </c>
      <c r="AX919" s="172">
        <f t="shared" si="333"/>
        <v>0</v>
      </c>
      <c r="AY919" s="172">
        <f t="shared" si="334"/>
        <v>0</v>
      </c>
      <c r="AZ919" s="172">
        <f t="shared" si="335"/>
        <v>0</v>
      </c>
      <c r="BA919" s="172">
        <f t="shared" si="336"/>
        <v>0</v>
      </c>
      <c r="BB919" s="172">
        <f t="shared" si="337"/>
        <v>0</v>
      </c>
      <c r="BC919" s="172">
        <f t="shared" si="338"/>
        <v>0</v>
      </c>
      <c r="BD919" s="176"/>
      <c r="BE919" s="172">
        <f t="shared" si="339"/>
        <v>0</v>
      </c>
      <c r="BF919" s="172">
        <f t="shared" si="340"/>
        <v>0</v>
      </c>
      <c r="BG919" s="172">
        <f t="shared" si="341"/>
        <v>0</v>
      </c>
      <c r="BH919" s="172">
        <f t="shared" si="342"/>
        <v>0</v>
      </c>
      <c r="BI919" s="172">
        <f t="shared" si="343"/>
        <v>0</v>
      </c>
      <c r="BJ919" s="172">
        <f t="shared" si="344"/>
        <v>0</v>
      </c>
      <c r="BK919" s="172">
        <f t="shared" si="345"/>
        <v>0</v>
      </c>
      <c r="BL919" s="176"/>
      <c r="BM919" s="172">
        <f t="shared" si="324"/>
        <v>0</v>
      </c>
      <c r="BN919" s="172">
        <f t="shared" si="325"/>
        <v>0</v>
      </c>
      <c r="BO919" s="172">
        <f t="shared" si="326"/>
        <v>0</v>
      </c>
      <c r="BP919" s="172">
        <f t="shared" si="327"/>
        <v>0</v>
      </c>
      <c r="BQ919" s="172">
        <f t="shared" si="328"/>
        <v>0</v>
      </c>
      <c r="BR919" s="172">
        <f t="shared" si="329"/>
        <v>0</v>
      </c>
      <c r="BS919" s="172">
        <f t="shared" si="330"/>
        <v>0</v>
      </c>
      <c r="BT919" s="55"/>
      <c r="BU919" s="158">
        <f>SUMIF('Input| Projects'!$BA$8:$CX$8,RIGHT(BU$9,3),'Input| Projects'!$BA919:$CX919)</f>
        <v>0</v>
      </c>
      <c r="BV919" s="158">
        <f>SUMIF('Input| Projects'!$BA$8:$CX$8,RIGHT(BV$9,3),'Input| Projects'!$BA919:$CX919)</f>
        <v>0</v>
      </c>
      <c r="BW919" s="79" t="str">
        <f t="shared" si="331"/>
        <v/>
      </c>
    </row>
    <row r="920" spans="2:75" x14ac:dyDescent="0.2">
      <c r="B920" s="123">
        <f>IFERROR('Input| Projects'!B920,"")</f>
        <v>911</v>
      </c>
      <c r="C920" s="160" t="str">
        <f>IFERROR(IF('Input| Projects'!C920="","",'Input| Projects'!C920),"")</f>
        <v/>
      </c>
      <c r="D920" s="160" t="str">
        <f>IFERROR(IF('Input| Projects'!D920="","",'Input| Projects'!D920),"")</f>
        <v/>
      </c>
      <c r="E920" s="53"/>
      <c r="F920" s="160" t="str">
        <f>IF(LEN('Input| Projects'!F920)&gt;0,'Input| Projects'!F920,"")</f>
        <v/>
      </c>
      <c r="G920" s="160" t="str">
        <f>IF(LEN('Input| Projects'!G920)&gt;0,'Input| Projects'!G920,"")</f>
        <v/>
      </c>
      <c r="H920" s="10"/>
      <c r="I920" s="194" cm="1">
        <f t="array" ref="I920">IF(LEN($F920)&gt;0,1+IFERROR(SUMPRODUCT(TRANSPOSE('Input| Projects'!$AO920:$AQ920),INDEX('Input| Escalations'!$F$27:$L$29,,MATCH(Q$9,'Input| Escalations'!$F$21:$L$21,0))),0),0)</f>
        <v>0</v>
      </c>
      <c r="J920" s="194" cm="1">
        <f t="array" ref="J920">IF(LEN($F920)&gt;0,1+IFERROR(SUMPRODUCT(TRANSPOSE('Input| Projects'!$AO920:$AQ920),INDEX('Input| Escalations'!$F$27:$L$29,,MATCH(R$9,'Input| Escalations'!$F$21:$L$21,0))),0),0)</f>
        <v>0</v>
      </c>
      <c r="K920" s="194" cm="1">
        <f t="array" ref="K920">IF(LEN($F920)&gt;0,1+IFERROR(SUMPRODUCT(TRANSPOSE('Input| Projects'!$AO920:$AQ920),INDEX('Input| Escalations'!$F$27:$L$29,,MATCH(S$9,'Input| Escalations'!$F$21:$L$21,0))),0),0)</f>
        <v>0</v>
      </c>
      <c r="L920" s="194" cm="1">
        <f t="array" ref="L920">IF(LEN($F920)&gt;0,1+IFERROR(SUMPRODUCT(TRANSPOSE('Input| Projects'!$AO920:$AQ920),INDEX('Input| Escalations'!$F$27:$L$29,,MATCH(T$9,'Input| Escalations'!$F$21:$L$21,0))),0),0)</f>
        <v>0</v>
      </c>
      <c r="M920" s="194" cm="1">
        <f t="array" ref="M920">IF(LEN($F920)&gt;0,1+IFERROR(SUMPRODUCT(TRANSPOSE('Input| Projects'!$AO920:$AQ920),INDEX('Input| Escalations'!$F$27:$L$29,,MATCH(U$9,'Input| Escalations'!$F$21:$L$21,0))),0),0)</f>
        <v>0</v>
      </c>
      <c r="N920" s="194" cm="1">
        <f t="array" ref="N920">IF(LEN($F920)&gt;0,1+IFERROR(SUMPRODUCT(TRANSPOSE('Input| Projects'!$AO920:$AQ920),INDEX('Input| Escalations'!$F$27:$L$29,,MATCH(V$9,'Input| Escalations'!$F$21:$L$21,0))),0),0)</f>
        <v>0</v>
      </c>
      <c r="O920" s="194" cm="1">
        <f t="array" ref="O920">IF(LEN($F920)&gt;0,1+IFERROR(SUMPRODUCT(TRANSPOSE('Input| Projects'!$AO920:$AQ920),INDEX('Input| Escalations'!$F$27:$L$29,,MATCH(W$9,'Input| Escalations'!$F$21:$L$21,0))),0),0)</f>
        <v>0</v>
      </c>
      <c r="P920" s="10"/>
      <c r="Q920" s="172">
        <f>IFERROR(IF(ISNUMBER(FIND("decision",'Input| Setup'!$F$6)),'Input| Projects'!Y920,'Input| Projects'!I920)*'Input| Escalations'!$I$17*I920,0)</f>
        <v>0</v>
      </c>
      <c r="R920" s="172">
        <f>IFERROR(IF(ISNUMBER(FIND("decision",'Input| Setup'!$F$6)),'Input| Projects'!Z920,'Input| Projects'!J920)*'Input| Escalations'!$I$17*J920,0)</f>
        <v>0</v>
      </c>
      <c r="S920" s="172">
        <f>IFERROR(IF(ISNUMBER(FIND("decision",'Input| Setup'!$F$6)),'Input| Projects'!AA920,'Input| Projects'!K920)*'Input| Escalations'!$I$17*K920,0)</f>
        <v>0</v>
      </c>
      <c r="T920" s="172">
        <f>IFERROR(IF(ISNUMBER(FIND("decision",'Input| Setup'!$F$6)),'Input| Projects'!AB920,'Input| Projects'!L920)*'Input| Escalations'!$I$17*L920,0)</f>
        <v>0</v>
      </c>
      <c r="U920" s="172">
        <f>IFERROR(IF(ISNUMBER(FIND("decision",'Input| Setup'!$F$6)),'Input| Projects'!AC920,'Input| Projects'!M920)*'Input| Escalations'!$I$17*M920,0)</f>
        <v>0</v>
      </c>
      <c r="V920" s="172">
        <f>IFERROR(IF(ISNUMBER(FIND("decision",'Input| Setup'!$F$6)),'Input| Projects'!AD920,'Input| Projects'!N920)*'Input| Escalations'!$I$17*N920,0)</f>
        <v>0</v>
      </c>
      <c r="W920" s="172">
        <f>IFERROR(IF(ISNUMBER(FIND("decision",'Input| Setup'!$F$6)),'Input| Projects'!AE920,'Input| Projects'!O920)*'Input| Escalations'!$I$17*O920,0)</f>
        <v>0</v>
      </c>
      <c r="X920" s="175"/>
      <c r="Y920" s="172">
        <f>IF(ISNUMBER(FIND("decision",'Input| Setup'!$F$6)),'Input| Projects'!AG920,'Input| Projects'!Q920)*I920*'Input| Escalations'!$I$17</f>
        <v>0</v>
      </c>
      <c r="Z920" s="172">
        <f>IF(ISNUMBER(FIND("decision",'Input| Setup'!$F$6)),'Input| Projects'!AH920,'Input| Projects'!R920)*J920*'Input| Escalations'!$I$17</f>
        <v>0</v>
      </c>
      <c r="AA920" s="172">
        <f>IF(ISNUMBER(FIND("decision",'Input| Setup'!$F$6)),'Input| Projects'!AI920,'Input| Projects'!S920)*K920*'Input| Escalations'!$I$17</f>
        <v>0</v>
      </c>
      <c r="AB920" s="172">
        <f>IF(ISNUMBER(FIND("decision",'Input| Setup'!$F$6)),'Input| Projects'!AJ920,'Input| Projects'!T920)*L920*'Input| Escalations'!$I$17</f>
        <v>0</v>
      </c>
      <c r="AC920" s="172">
        <f>IF(ISNUMBER(FIND("decision",'Input| Setup'!$F$6)),'Input| Projects'!AK920,'Input| Projects'!U920)*M920*'Input| Escalations'!$I$17</f>
        <v>0</v>
      </c>
      <c r="AD920" s="172">
        <f>IF(ISNUMBER(FIND("decision",'Input| Setup'!$F$6)),'Input| Projects'!AL920,'Input| Projects'!V920)*N920*'Input| Escalations'!$I$17</f>
        <v>0</v>
      </c>
      <c r="AE920" s="172">
        <f>IF(ISNUMBER(FIND("decision",'Input| Setup'!$F$6)),'Input| Projects'!AM920,'Input| Projects'!W920)*O920*'Input| Escalations'!$I$17</f>
        <v>0</v>
      </c>
      <c r="AF920" s="175"/>
      <c r="AG920" s="172" cm="1">
        <f t="array" ref="AG920">IFERROR(--('Input| Projects'!$AS920="Yes")*_xlfn.SWITCH('Input| Overheads'!$C$50,"Direct costs",'Calc| Overheads Allocation'!C$8*Q920,"Internal labour",'Calc| Overheads Allocation'!C$8*Q920*'Input| Projects'!$AO920,"DNSP defined",'Calc| Overheads Allocation'!C$78*'Input| Projects'!$AV920,0),0)</f>
        <v>0</v>
      </c>
      <c r="AH920" s="172" cm="1">
        <f t="array" ref="AH920">IFERROR(--('Input| Projects'!$AS920="Yes")*_xlfn.SWITCH('Input| Overheads'!$C$50,"Direct costs",'Calc| Overheads Allocation'!D$8*R920,"Internal labour",'Calc| Overheads Allocation'!D$8*R920*'Input| Projects'!$AO920,"DNSP defined",'Calc| Overheads Allocation'!D$78*'Input| Projects'!$AV920,0),0)</f>
        <v>0</v>
      </c>
      <c r="AI920" s="172" cm="1">
        <f t="array" ref="AI920">IFERROR(--('Input| Projects'!$AS920="Yes")*_xlfn.SWITCH('Input| Overheads'!$C$50,"Direct costs",'Calc| Overheads Allocation'!E$8*S920,"Internal labour",'Calc| Overheads Allocation'!E$8*S920*'Input| Projects'!$AO920,"DNSP defined",'Calc| Overheads Allocation'!E$78*'Input| Projects'!$AV920,0),0)</f>
        <v>0</v>
      </c>
      <c r="AJ920" s="172" cm="1">
        <f t="array" ref="AJ920">IFERROR(--('Input| Projects'!$AS920="Yes")*_xlfn.SWITCH('Input| Overheads'!$C$50,"Direct costs",'Calc| Overheads Allocation'!F$8*T920,"Internal labour",'Calc| Overheads Allocation'!F$8*T920*'Input| Projects'!$AO920,"DNSP defined",'Calc| Overheads Allocation'!F$78*'Input| Projects'!$AV920,0),0)</f>
        <v>0</v>
      </c>
      <c r="AK920" s="172" cm="1">
        <f t="array" ref="AK920">IFERROR(--('Input| Projects'!$AS920="Yes")*_xlfn.SWITCH('Input| Overheads'!$C$50,"Direct costs",'Calc| Overheads Allocation'!G$8*U920,"Internal labour",'Calc| Overheads Allocation'!G$8*U920*'Input| Projects'!$AO920,"DNSP defined",'Calc| Overheads Allocation'!G$78*'Input| Projects'!$AV920,0),0)</f>
        <v>0</v>
      </c>
      <c r="AL920" s="172" cm="1">
        <f t="array" ref="AL920">IFERROR(--('Input| Projects'!$AS920="Yes")*_xlfn.SWITCH('Input| Overheads'!$C$50,"Direct costs",'Calc| Overheads Allocation'!H$8*V920,"Internal labour",'Calc| Overheads Allocation'!H$8*V920*'Input| Projects'!$AO920,"DNSP defined",'Calc| Overheads Allocation'!H$78*'Input| Projects'!$AV920,0),0)</f>
        <v>0</v>
      </c>
      <c r="AM920" s="172" cm="1">
        <f t="array" ref="AM920">IFERROR(--('Input| Projects'!$AS920="Yes")*_xlfn.SWITCH('Input| Overheads'!$C$50,"Direct costs",'Calc| Overheads Allocation'!I$8*W920,"Internal labour",'Calc| Overheads Allocation'!I$8*W920*'Input| Projects'!$AO920,"DNSP defined",'Calc| Overheads Allocation'!I$78*'Input| Projects'!$AV920,0),0)</f>
        <v>0</v>
      </c>
      <c r="AN920" s="175"/>
      <c r="AO920" s="172" cm="1">
        <f t="array" ref="AO920">IFERROR(--('Input| Projects'!$AT920="Yes")*_xlfn.SWITCH('Input| Overheads'!$C$50,"Direct costs",'Calc| Overheads Allocation'!C$9*Q920,"Internal labour",'Calc| Overheads Allocation'!C$9*Q920*'Input| Projects'!$AO920,"DNSP defined",'Calc| Overheads Allocation'!C$79*'Input| Projects'!$AW920,0),0)</f>
        <v>0</v>
      </c>
      <c r="AP920" s="172" cm="1">
        <f t="array" ref="AP920">IFERROR(--('Input| Projects'!$AT920="Yes")*_xlfn.SWITCH('Input| Overheads'!$C$50,"Direct costs",'Calc| Overheads Allocation'!D$9*R920,"Internal labour",'Calc| Overheads Allocation'!D$9*R920*'Input| Projects'!$AO920,"DNSP defined",'Calc| Overheads Allocation'!D$79*'Input| Projects'!$AW920,0),0)</f>
        <v>0</v>
      </c>
      <c r="AQ920" s="172" cm="1">
        <f t="array" ref="AQ920">IFERROR(--('Input| Projects'!$AT920="Yes")*_xlfn.SWITCH('Input| Overheads'!$C$50,"Direct costs",'Calc| Overheads Allocation'!E$9*S920,"Internal labour",'Calc| Overheads Allocation'!E$9*S920*'Input| Projects'!$AO920,"DNSP defined",'Calc| Overheads Allocation'!E$79*'Input| Projects'!$AW920,0),0)</f>
        <v>0</v>
      </c>
      <c r="AR920" s="172" cm="1">
        <f t="array" ref="AR920">IFERROR(--('Input| Projects'!$AT920="Yes")*_xlfn.SWITCH('Input| Overheads'!$C$50,"Direct costs",'Calc| Overheads Allocation'!F$9*T920,"Internal labour",'Calc| Overheads Allocation'!F$9*T920*'Input| Projects'!$AO920,"DNSP defined",'Calc| Overheads Allocation'!F$79*'Input| Projects'!$AW920,0),0)</f>
        <v>0</v>
      </c>
      <c r="AS920" s="172" cm="1">
        <f t="array" ref="AS920">IFERROR(--('Input| Projects'!$AT920="Yes")*_xlfn.SWITCH('Input| Overheads'!$C$50,"Direct costs",'Calc| Overheads Allocation'!G$9*U920,"Internal labour",'Calc| Overheads Allocation'!G$9*U920*'Input| Projects'!$AO920,"DNSP defined",'Calc| Overheads Allocation'!G$79*'Input| Projects'!$AW920,0),0)</f>
        <v>0</v>
      </c>
      <c r="AT920" s="172" cm="1">
        <f t="array" ref="AT920">IFERROR(--('Input| Projects'!$AT920="Yes")*_xlfn.SWITCH('Input| Overheads'!$C$50,"Direct costs",'Calc| Overheads Allocation'!H$9*V920,"Internal labour",'Calc| Overheads Allocation'!H$9*V920*'Input| Projects'!$AO920,"DNSP defined",'Calc| Overheads Allocation'!H$79*'Input| Projects'!$AW920,0),0)</f>
        <v>0</v>
      </c>
      <c r="AU920" s="172" cm="1">
        <f t="array" ref="AU920">IFERROR(--('Input| Projects'!$AT920="Yes")*_xlfn.SWITCH('Input| Overheads'!$C$50,"Direct costs",'Calc| Overheads Allocation'!I$9*W920,"Internal labour",'Calc| Overheads Allocation'!I$9*W920*'Input| Projects'!$AO920,"DNSP defined",'Calc| Overheads Allocation'!I$79*'Input| Projects'!$AW920,0),0)</f>
        <v>0</v>
      </c>
      <c r="AV920" s="175"/>
      <c r="AW920" s="172">
        <f t="shared" si="332"/>
        <v>0</v>
      </c>
      <c r="AX920" s="172">
        <f t="shared" si="333"/>
        <v>0</v>
      </c>
      <c r="AY920" s="172">
        <f t="shared" si="334"/>
        <v>0</v>
      </c>
      <c r="AZ920" s="172">
        <f t="shared" si="335"/>
        <v>0</v>
      </c>
      <c r="BA920" s="172">
        <f t="shared" si="336"/>
        <v>0</v>
      </c>
      <c r="BB920" s="172">
        <f t="shared" si="337"/>
        <v>0</v>
      </c>
      <c r="BC920" s="172">
        <f t="shared" si="338"/>
        <v>0</v>
      </c>
      <c r="BD920" s="176"/>
      <c r="BE920" s="172">
        <f t="shared" si="339"/>
        <v>0</v>
      </c>
      <c r="BF920" s="172">
        <f t="shared" si="340"/>
        <v>0</v>
      </c>
      <c r="BG920" s="172">
        <f t="shared" si="341"/>
        <v>0</v>
      </c>
      <c r="BH920" s="172">
        <f t="shared" si="342"/>
        <v>0</v>
      </c>
      <c r="BI920" s="172">
        <f t="shared" si="343"/>
        <v>0</v>
      </c>
      <c r="BJ920" s="172">
        <f t="shared" si="344"/>
        <v>0</v>
      </c>
      <c r="BK920" s="172">
        <f t="shared" si="345"/>
        <v>0</v>
      </c>
      <c r="BL920" s="176"/>
      <c r="BM920" s="172">
        <f t="shared" si="324"/>
        <v>0</v>
      </c>
      <c r="BN920" s="172">
        <f t="shared" si="325"/>
        <v>0</v>
      </c>
      <c r="BO920" s="172">
        <f t="shared" si="326"/>
        <v>0</v>
      </c>
      <c r="BP920" s="172">
        <f t="shared" si="327"/>
        <v>0</v>
      </c>
      <c r="BQ920" s="172">
        <f t="shared" si="328"/>
        <v>0</v>
      </c>
      <c r="BR920" s="172">
        <f t="shared" si="329"/>
        <v>0</v>
      </c>
      <c r="BS920" s="172">
        <f t="shared" si="330"/>
        <v>0</v>
      </c>
      <c r="BT920" s="55"/>
      <c r="BU920" s="158">
        <f>SUMIF('Input| Projects'!$BA$8:$CX$8,RIGHT(BU$9,3),'Input| Projects'!$BA920:$CX920)</f>
        <v>0</v>
      </c>
      <c r="BV920" s="158">
        <f>SUMIF('Input| Projects'!$BA$8:$CX$8,RIGHT(BV$9,3),'Input| Projects'!$BA920:$CX920)</f>
        <v>0</v>
      </c>
      <c r="BW920" s="79" t="str">
        <f t="shared" si="331"/>
        <v/>
      </c>
    </row>
    <row r="921" spans="2:75" x14ac:dyDescent="0.2">
      <c r="B921" s="123">
        <f>IFERROR('Input| Projects'!B921,"")</f>
        <v>912</v>
      </c>
      <c r="C921" s="160" t="str">
        <f>IFERROR(IF('Input| Projects'!C921="","",'Input| Projects'!C921),"")</f>
        <v/>
      </c>
      <c r="D921" s="160" t="str">
        <f>IFERROR(IF('Input| Projects'!D921="","",'Input| Projects'!D921),"")</f>
        <v/>
      </c>
      <c r="E921" s="53"/>
      <c r="F921" s="160" t="str">
        <f>IF(LEN('Input| Projects'!F921)&gt;0,'Input| Projects'!F921,"")</f>
        <v/>
      </c>
      <c r="G921" s="160" t="str">
        <f>IF(LEN('Input| Projects'!G921)&gt;0,'Input| Projects'!G921,"")</f>
        <v/>
      </c>
      <c r="H921" s="10"/>
      <c r="I921" s="194" cm="1">
        <f t="array" ref="I921">IF(LEN($F921)&gt;0,1+IFERROR(SUMPRODUCT(TRANSPOSE('Input| Projects'!$AO921:$AQ921),INDEX('Input| Escalations'!$F$27:$L$29,,MATCH(Q$9,'Input| Escalations'!$F$21:$L$21,0))),0),0)</f>
        <v>0</v>
      </c>
      <c r="J921" s="194" cm="1">
        <f t="array" ref="J921">IF(LEN($F921)&gt;0,1+IFERROR(SUMPRODUCT(TRANSPOSE('Input| Projects'!$AO921:$AQ921),INDEX('Input| Escalations'!$F$27:$L$29,,MATCH(R$9,'Input| Escalations'!$F$21:$L$21,0))),0),0)</f>
        <v>0</v>
      </c>
      <c r="K921" s="194" cm="1">
        <f t="array" ref="K921">IF(LEN($F921)&gt;0,1+IFERROR(SUMPRODUCT(TRANSPOSE('Input| Projects'!$AO921:$AQ921),INDEX('Input| Escalations'!$F$27:$L$29,,MATCH(S$9,'Input| Escalations'!$F$21:$L$21,0))),0),0)</f>
        <v>0</v>
      </c>
      <c r="L921" s="194" cm="1">
        <f t="array" ref="L921">IF(LEN($F921)&gt;0,1+IFERROR(SUMPRODUCT(TRANSPOSE('Input| Projects'!$AO921:$AQ921),INDEX('Input| Escalations'!$F$27:$L$29,,MATCH(T$9,'Input| Escalations'!$F$21:$L$21,0))),0),0)</f>
        <v>0</v>
      </c>
      <c r="M921" s="194" cm="1">
        <f t="array" ref="M921">IF(LEN($F921)&gt;0,1+IFERROR(SUMPRODUCT(TRANSPOSE('Input| Projects'!$AO921:$AQ921),INDEX('Input| Escalations'!$F$27:$L$29,,MATCH(U$9,'Input| Escalations'!$F$21:$L$21,0))),0),0)</f>
        <v>0</v>
      </c>
      <c r="N921" s="194" cm="1">
        <f t="array" ref="N921">IF(LEN($F921)&gt;0,1+IFERROR(SUMPRODUCT(TRANSPOSE('Input| Projects'!$AO921:$AQ921),INDEX('Input| Escalations'!$F$27:$L$29,,MATCH(V$9,'Input| Escalations'!$F$21:$L$21,0))),0),0)</f>
        <v>0</v>
      </c>
      <c r="O921" s="194" cm="1">
        <f t="array" ref="O921">IF(LEN($F921)&gt;0,1+IFERROR(SUMPRODUCT(TRANSPOSE('Input| Projects'!$AO921:$AQ921),INDEX('Input| Escalations'!$F$27:$L$29,,MATCH(W$9,'Input| Escalations'!$F$21:$L$21,0))),0),0)</f>
        <v>0</v>
      </c>
      <c r="P921" s="10"/>
      <c r="Q921" s="172">
        <f>IFERROR(IF(ISNUMBER(FIND("decision",'Input| Setup'!$F$6)),'Input| Projects'!Y921,'Input| Projects'!I921)*'Input| Escalations'!$I$17*I921,0)</f>
        <v>0</v>
      </c>
      <c r="R921" s="172">
        <f>IFERROR(IF(ISNUMBER(FIND("decision",'Input| Setup'!$F$6)),'Input| Projects'!Z921,'Input| Projects'!J921)*'Input| Escalations'!$I$17*J921,0)</f>
        <v>0</v>
      </c>
      <c r="S921" s="172">
        <f>IFERROR(IF(ISNUMBER(FIND("decision",'Input| Setup'!$F$6)),'Input| Projects'!AA921,'Input| Projects'!K921)*'Input| Escalations'!$I$17*K921,0)</f>
        <v>0</v>
      </c>
      <c r="T921" s="172">
        <f>IFERROR(IF(ISNUMBER(FIND("decision",'Input| Setup'!$F$6)),'Input| Projects'!AB921,'Input| Projects'!L921)*'Input| Escalations'!$I$17*L921,0)</f>
        <v>0</v>
      </c>
      <c r="U921" s="172">
        <f>IFERROR(IF(ISNUMBER(FIND("decision",'Input| Setup'!$F$6)),'Input| Projects'!AC921,'Input| Projects'!M921)*'Input| Escalations'!$I$17*M921,0)</f>
        <v>0</v>
      </c>
      <c r="V921" s="172">
        <f>IFERROR(IF(ISNUMBER(FIND("decision",'Input| Setup'!$F$6)),'Input| Projects'!AD921,'Input| Projects'!N921)*'Input| Escalations'!$I$17*N921,0)</f>
        <v>0</v>
      </c>
      <c r="W921" s="172">
        <f>IFERROR(IF(ISNUMBER(FIND("decision",'Input| Setup'!$F$6)),'Input| Projects'!AE921,'Input| Projects'!O921)*'Input| Escalations'!$I$17*O921,0)</f>
        <v>0</v>
      </c>
      <c r="X921" s="175"/>
      <c r="Y921" s="172">
        <f>IF(ISNUMBER(FIND("decision",'Input| Setup'!$F$6)),'Input| Projects'!AG921,'Input| Projects'!Q921)*I921*'Input| Escalations'!$I$17</f>
        <v>0</v>
      </c>
      <c r="Z921" s="172">
        <f>IF(ISNUMBER(FIND("decision",'Input| Setup'!$F$6)),'Input| Projects'!AH921,'Input| Projects'!R921)*J921*'Input| Escalations'!$I$17</f>
        <v>0</v>
      </c>
      <c r="AA921" s="172">
        <f>IF(ISNUMBER(FIND("decision",'Input| Setup'!$F$6)),'Input| Projects'!AI921,'Input| Projects'!S921)*K921*'Input| Escalations'!$I$17</f>
        <v>0</v>
      </c>
      <c r="AB921" s="172">
        <f>IF(ISNUMBER(FIND("decision",'Input| Setup'!$F$6)),'Input| Projects'!AJ921,'Input| Projects'!T921)*L921*'Input| Escalations'!$I$17</f>
        <v>0</v>
      </c>
      <c r="AC921" s="172">
        <f>IF(ISNUMBER(FIND("decision",'Input| Setup'!$F$6)),'Input| Projects'!AK921,'Input| Projects'!U921)*M921*'Input| Escalations'!$I$17</f>
        <v>0</v>
      </c>
      <c r="AD921" s="172">
        <f>IF(ISNUMBER(FIND("decision",'Input| Setup'!$F$6)),'Input| Projects'!AL921,'Input| Projects'!V921)*N921*'Input| Escalations'!$I$17</f>
        <v>0</v>
      </c>
      <c r="AE921" s="172">
        <f>IF(ISNUMBER(FIND("decision",'Input| Setup'!$F$6)),'Input| Projects'!AM921,'Input| Projects'!W921)*O921*'Input| Escalations'!$I$17</f>
        <v>0</v>
      </c>
      <c r="AF921" s="175"/>
      <c r="AG921" s="172" cm="1">
        <f t="array" ref="AG921">IFERROR(--('Input| Projects'!$AS921="Yes")*_xlfn.SWITCH('Input| Overheads'!$C$50,"Direct costs",'Calc| Overheads Allocation'!C$8*Q921,"Internal labour",'Calc| Overheads Allocation'!C$8*Q921*'Input| Projects'!$AO921,"DNSP defined",'Calc| Overheads Allocation'!C$78*'Input| Projects'!$AV921,0),0)</f>
        <v>0</v>
      </c>
      <c r="AH921" s="172" cm="1">
        <f t="array" ref="AH921">IFERROR(--('Input| Projects'!$AS921="Yes")*_xlfn.SWITCH('Input| Overheads'!$C$50,"Direct costs",'Calc| Overheads Allocation'!D$8*R921,"Internal labour",'Calc| Overheads Allocation'!D$8*R921*'Input| Projects'!$AO921,"DNSP defined",'Calc| Overheads Allocation'!D$78*'Input| Projects'!$AV921,0),0)</f>
        <v>0</v>
      </c>
      <c r="AI921" s="172" cm="1">
        <f t="array" ref="AI921">IFERROR(--('Input| Projects'!$AS921="Yes")*_xlfn.SWITCH('Input| Overheads'!$C$50,"Direct costs",'Calc| Overheads Allocation'!E$8*S921,"Internal labour",'Calc| Overheads Allocation'!E$8*S921*'Input| Projects'!$AO921,"DNSP defined",'Calc| Overheads Allocation'!E$78*'Input| Projects'!$AV921,0),0)</f>
        <v>0</v>
      </c>
      <c r="AJ921" s="172" cm="1">
        <f t="array" ref="AJ921">IFERROR(--('Input| Projects'!$AS921="Yes")*_xlfn.SWITCH('Input| Overheads'!$C$50,"Direct costs",'Calc| Overheads Allocation'!F$8*T921,"Internal labour",'Calc| Overheads Allocation'!F$8*T921*'Input| Projects'!$AO921,"DNSP defined",'Calc| Overheads Allocation'!F$78*'Input| Projects'!$AV921,0),0)</f>
        <v>0</v>
      </c>
      <c r="AK921" s="172" cm="1">
        <f t="array" ref="AK921">IFERROR(--('Input| Projects'!$AS921="Yes")*_xlfn.SWITCH('Input| Overheads'!$C$50,"Direct costs",'Calc| Overheads Allocation'!G$8*U921,"Internal labour",'Calc| Overheads Allocation'!G$8*U921*'Input| Projects'!$AO921,"DNSP defined",'Calc| Overheads Allocation'!G$78*'Input| Projects'!$AV921,0),0)</f>
        <v>0</v>
      </c>
      <c r="AL921" s="172" cm="1">
        <f t="array" ref="AL921">IFERROR(--('Input| Projects'!$AS921="Yes")*_xlfn.SWITCH('Input| Overheads'!$C$50,"Direct costs",'Calc| Overheads Allocation'!H$8*V921,"Internal labour",'Calc| Overheads Allocation'!H$8*V921*'Input| Projects'!$AO921,"DNSP defined",'Calc| Overheads Allocation'!H$78*'Input| Projects'!$AV921,0),0)</f>
        <v>0</v>
      </c>
      <c r="AM921" s="172" cm="1">
        <f t="array" ref="AM921">IFERROR(--('Input| Projects'!$AS921="Yes")*_xlfn.SWITCH('Input| Overheads'!$C$50,"Direct costs",'Calc| Overheads Allocation'!I$8*W921,"Internal labour",'Calc| Overheads Allocation'!I$8*W921*'Input| Projects'!$AO921,"DNSP defined",'Calc| Overheads Allocation'!I$78*'Input| Projects'!$AV921,0),0)</f>
        <v>0</v>
      </c>
      <c r="AN921" s="175"/>
      <c r="AO921" s="172" cm="1">
        <f t="array" ref="AO921">IFERROR(--('Input| Projects'!$AT921="Yes")*_xlfn.SWITCH('Input| Overheads'!$C$50,"Direct costs",'Calc| Overheads Allocation'!C$9*Q921,"Internal labour",'Calc| Overheads Allocation'!C$9*Q921*'Input| Projects'!$AO921,"DNSP defined",'Calc| Overheads Allocation'!C$79*'Input| Projects'!$AW921,0),0)</f>
        <v>0</v>
      </c>
      <c r="AP921" s="172" cm="1">
        <f t="array" ref="AP921">IFERROR(--('Input| Projects'!$AT921="Yes")*_xlfn.SWITCH('Input| Overheads'!$C$50,"Direct costs",'Calc| Overheads Allocation'!D$9*R921,"Internal labour",'Calc| Overheads Allocation'!D$9*R921*'Input| Projects'!$AO921,"DNSP defined",'Calc| Overheads Allocation'!D$79*'Input| Projects'!$AW921,0),0)</f>
        <v>0</v>
      </c>
      <c r="AQ921" s="172" cm="1">
        <f t="array" ref="AQ921">IFERROR(--('Input| Projects'!$AT921="Yes")*_xlfn.SWITCH('Input| Overheads'!$C$50,"Direct costs",'Calc| Overheads Allocation'!E$9*S921,"Internal labour",'Calc| Overheads Allocation'!E$9*S921*'Input| Projects'!$AO921,"DNSP defined",'Calc| Overheads Allocation'!E$79*'Input| Projects'!$AW921,0),0)</f>
        <v>0</v>
      </c>
      <c r="AR921" s="172" cm="1">
        <f t="array" ref="AR921">IFERROR(--('Input| Projects'!$AT921="Yes")*_xlfn.SWITCH('Input| Overheads'!$C$50,"Direct costs",'Calc| Overheads Allocation'!F$9*T921,"Internal labour",'Calc| Overheads Allocation'!F$9*T921*'Input| Projects'!$AO921,"DNSP defined",'Calc| Overheads Allocation'!F$79*'Input| Projects'!$AW921,0),0)</f>
        <v>0</v>
      </c>
      <c r="AS921" s="172" cm="1">
        <f t="array" ref="AS921">IFERROR(--('Input| Projects'!$AT921="Yes")*_xlfn.SWITCH('Input| Overheads'!$C$50,"Direct costs",'Calc| Overheads Allocation'!G$9*U921,"Internal labour",'Calc| Overheads Allocation'!G$9*U921*'Input| Projects'!$AO921,"DNSP defined",'Calc| Overheads Allocation'!G$79*'Input| Projects'!$AW921,0),0)</f>
        <v>0</v>
      </c>
      <c r="AT921" s="172" cm="1">
        <f t="array" ref="AT921">IFERROR(--('Input| Projects'!$AT921="Yes")*_xlfn.SWITCH('Input| Overheads'!$C$50,"Direct costs",'Calc| Overheads Allocation'!H$9*V921,"Internal labour",'Calc| Overheads Allocation'!H$9*V921*'Input| Projects'!$AO921,"DNSP defined",'Calc| Overheads Allocation'!H$79*'Input| Projects'!$AW921,0),0)</f>
        <v>0</v>
      </c>
      <c r="AU921" s="172" cm="1">
        <f t="array" ref="AU921">IFERROR(--('Input| Projects'!$AT921="Yes")*_xlfn.SWITCH('Input| Overheads'!$C$50,"Direct costs",'Calc| Overheads Allocation'!I$9*W921,"Internal labour",'Calc| Overheads Allocation'!I$9*W921*'Input| Projects'!$AO921,"DNSP defined",'Calc| Overheads Allocation'!I$79*'Input| Projects'!$AW921,0),0)</f>
        <v>0</v>
      </c>
      <c r="AV921" s="175"/>
      <c r="AW921" s="172">
        <f t="shared" si="332"/>
        <v>0</v>
      </c>
      <c r="AX921" s="172">
        <f t="shared" si="333"/>
        <v>0</v>
      </c>
      <c r="AY921" s="172">
        <f t="shared" si="334"/>
        <v>0</v>
      </c>
      <c r="AZ921" s="172">
        <f t="shared" si="335"/>
        <v>0</v>
      </c>
      <c r="BA921" s="172">
        <f t="shared" si="336"/>
        <v>0</v>
      </c>
      <c r="BB921" s="172">
        <f t="shared" si="337"/>
        <v>0</v>
      </c>
      <c r="BC921" s="172">
        <f t="shared" si="338"/>
        <v>0</v>
      </c>
      <c r="BD921" s="176"/>
      <c r="BE921" s="172">
        <f t="shared" si="339"/>
        <v>0</v>
      </c>
      <c r="BF921" s="172">
        <f t="shared" si="340"/>
        <v>0</v>
      </c>
      <c r="BG921" s="172">
        <f t="shared" si="341"/>
        <v>0</v>
      </c>
      <c r="BH921" s="172">
        <f t="shared" si="342"/>
        <v>0</v>
      </c>
      <c r="BI921" s="172">
        <f t="shared" si="343"/>
        <v>0</v>
      </c>
      <c r="BJ921" s="172">
        <f t="shared" si="344"/>
        <v>0</v>
      </c>
      <c r="BK921" s="172">
        <f t="shared" si="345"/>
        <v>0</v>
      </c>
      <c r="BL921" s="176"/>
      <c r="BM921" s="172">
        <f t="shared" si="324"/>
        <v>0</v>
      </c>
      <c r="BN921" s="172">
        <f t="shared" si="325"/>
        <v>0</v>
      </c>
      <c r="BO921" s="172">
        <f t="shared" si="326"/>
        <v>0</v>
      </c>
      <c r="BP921" s="172">
        <f t="shared" si="327"/>
        <v>0</v>
      </c>
      <c r="BQ921" s="172">
        <f t="shared" si="328"/>
        <v>0</v>
      </c>
      <c r="BR921" s="172">
        <f t="shared" si="329"/>
        <v>0</v>
      </c>
      <c r="BS921" s="172">
        <f t="shared" si="330"/>
        <v>0</v>
      </c>
      <c r="BT921" s="55"/>
      <c r="BU921" s="158">
        <f>SUMIF('Input| Projects'!$BA$8:$CX$8,RIGHT(BU$9,3),'Input| Projects'!$BA921:$CX921)</f>
        <v>0</v>
      </c>
      <c r="BV921" s="158">
        <f>SUMIF('Input| Projects'!$BA$8:$CX$8,RIGHT(BV$9,3),'Input| Projects'!$BA921:$CX921)</f>
        <v>0</v>
      </c>
      <c r="BW921" s="79" t="str">
        <f t="shared" si="331"/>
        <v/>
      </c>
    </row>
    <row r="922" spans="2:75" x14ac:dyDescent="0.2">
      <c r="B922" s="123">
        <f>IFERROR('Input| Projects'!B922,"")</f>
        <v>913</v>
      </c>
      <c r="C922" s="160" t="str">
        <f>IFERROR(IF('Input| Projects'!C922="","",'Input| Projects'!C922),"")</f>
        <v/>
      </c>
      <c r="D922" s="160" t="str">
        <f>IFERROR(IF('Input| Projects'!D922="","",'Input| Projects'!D922),"")</f>
        <v/>
      </c>
      <c r="E922" s="53"/>
      <c r="F922" s="160" t="str">
        <f>IF(LEN('Input| Projects'!F922)&gt;0,'Input| Projects'!F922,"")</f>
        <v/>
      </c>
      <c r="G922" s="160" t="str">
        <f>IF(LEN('Input| Projects'!G922)&gt;0,'Input| Projects'!G922,"")</f>
        <v/>
      </c>
      <c r="H922" s="10"/>
      <c r="I922" s="194" cm="1">
        <f t="array" ref="I922">IF(LEN($F922)&gt;0,1+IFERROR(SUMPRODUCT(TRANSPOSE('Input| Projects'!$AO922:$AQ922),INDEX('Input| Escalations'!$F$27:$L$29,,MATCH(Q$9,'Input| Escalations'!$F$21:$L$21,0))),0),0)</f>
        <v>0</v>
      </c>
      <c r="J922" s="194" cm="1">
        <f t="array" ref="J922">IF(LEN($F922)&gt;0,1+IFERROR(SUMPRODUCT(TRANSPOSE('Input| Projects'!$AO922:$AQ922),INDEX('Input| Escalations'!$F$27:$L$29,,MATCH(R$9,'Input| Escalations'!$F$21:$L$21,0))),0),0)</f>
        <v>0</v>
      </c>
      <c r="K922" s="194" cm="1">
        <f t="array" ref="K922">IF(LEN($F922)&gt;0,1+IFERROR(SUMPRODUCT(TRANSPOSE('Input| Projects'!$AO922:$AQ922),INDEX('Input| Escalations'!$F$27:$L$29,,MATCH(S$9,'Input| Escalations'!$F$21:$L$21,0))),0),0)</f>
        <v>0</v>
      </c>
      <c r="L922" s="194" cm="1">
        <f t="array" ref="L922">IF(LEN($F922)&gt;0,1+IFERROR(SUMPRODUCT(TRANSPOSE('Input| Projects'!$AO922:$AQ922),INDEX('Input| Escalations'!$F$27:$L$29,,MATCH(T$9,'Input| Escalations'!$F$21:$L$21,0))),0),0)</f>
        <v>0</v>
      </c>
      <c r="M922" s="194" cm="1">
        <f t="array" ref="M922">IF(LEN($F922)&gt;0,1+IFERROR(SUMPRODUCT(TRANSPOSE('Input| Projects'!$AO922:$AQ922),INDEX('Input| Escalations'!$F$27:$L$29,,MATCH(U$9,'Input| Escalations'!$F$21:$L$21,0))),0),0)</f>
        <v>0</v>
      </c>
      <c r="N922" s="194" cm="1">
        <f t="array" ref="N922">IF(LEN($F922)&gt;0,1+IFERROR(SUMPRODUCT(TRANSPOSE('Input| Projects'!$AO922:$AQ922),INDEX('Input| Escalations'!$F$27:$L$29,,MATCH(V$9,'Input| Escalations'!$F$21:$L$21,0))),0),0)</f>
        <v>0</v>
      </c>
      <c r="O922" s="194" cm="1">
        <f t="array" ref="O922">IF(LEN($F922)&gt;0,1+IFERROR(SUMPRODUCT(TRANSPOSE('Input| Projects'!$AO922:$AQ922),INDEX('Input| Escalations'!$F$27:$L$29,,MATCH(W$9,'Input| Escalations'!$F$21:$L$21,0))),0),0)</f>
        <v>0</v>
      </c>
      <c r="P922" s="10"/>
      <c r="Q922" s="172">
        <f>IFERROR(IF(ISNUMBER(FIND("decision",'Input| Setup'!$F$6)),'Input| Projects'!Y922,'Input| Projects'!I922)*'Input| Escalations'!$I$17*I922,0)</f>
        <v>0</v>
      </c>
      <c r="R922" s="172">
        <f>IFERROR(IF(ISNUMBER(FIND("decision",'Input| Setup'!$F$6)),'Input| Projects'!Z922,'Input| Projects'!J922)*'Input| Escalations'!$I$17*J922,0)</f>
        <v>0</v>
      </c>
      <c r="S922" s="172">
        <f>IFERROR(IF(ISNUMBER(FIND("decision",'Input| Setup'!$F$6)),'Input| Projects'!AA922,'Input| Projects'!K922)*'Input| Escalations'!$I$17*K922,0)</f>
        <v>0</v>
      </c>
      <c r="T922" s="172">
        <f>IFERROR(IF(ISNUMBER(FIND("decision",'Input| Setup'!$F$6)),'Input| Projects'!AB922,'Input| Projects'!L922)*'Input| Escalations'!$I$17*L922,0)</f>
        <v>0</v>
      </c>
      <c r="U922" s="172">
        <f>IFERROR(IF(ISNUMBER(FIND("decision",'Input| Setup'!$F$6)),'Input| Projects'!AC922,'Input| Projects'!M922)*'Input| Escalations'!$I$17*M922,0)</f>
        <v>0</v>
      </c>
      <c r="V922" s="172">
        <f>IFERROR(IF(ISNUMBER(FIND("decision",'Input| Setup'!$F$6)),'Input| Projects'!AD922,'Input| Projects'!N922)*'Input| Escalations'!$I$17*N922,0)</f>
        <v>0</v>
      </c>
      <c r="W922" s="172">
        <f>IFERROR(IF(ISNUMBER(FIND("decision",'Input| Setup'!$F$6)),'Input| Projects'!AE922,'Input| Projects'!O922)*'Input| Escalations'!$I$17*O922,0)</f>
        <v>0</v>
      </c>
      <c r="X922" s="175"/>
      <c r="Y922" s="172">
        <f>IF(ISNUMBER(FIND("decision",'Input| Setup'!$F$6)),'Input| Projects'!AG922,'Input| Projects'!Q922)*I922*'Input| Escalations'!$I$17</f>
        <v>0</v>
      </c>
      <c r="Z922" s="172">
        <f>IF(ISNUMBER(FIND("decision",'Input| Setup'!$F$6)),'Input| Projects'!AH922,'Input| Projects'!R922)*J922*'Input| Escalations'!$I$17</f>
        <v>0</v>
      </c>
      <c r="AA922" s="172">
        <f>IF(ISNUMBER(FIND("decision",'Input| Setup'!$F$6)),'Input| Projects'!AI922,'Input| Projects'!S922)*K922*'Input| Escalations'!$I$17</f>
        <v>0</v>
      </c>
      <c r="AB922" s="172">
        <f>IF(ISNUMBER(FIND("decision",'Input| Setup'!$F$6)),'Input| Projects'!AJ922,'Input| Projects'!T922)*L922*'Input| Escalations'!$I$17</f>
        <v>0</v>
      </c>
      <c r="AC922" s="172">
        <f>IF(ISNUMBER(FIND("decision",'Input| Setup'!$F$6)),'Input| Projects'!AK922,'Input| Projects'!U922)*M922*'Input| Escalations'!$I$17</f>
        <v>0</v>
      </c>
      <c r="AD922" s="172">
        <f>IF(ISNUMBER(FIND("decision",'Input| Setup'!$F$6)),'Input| Projects'!AL922,'Input| Projects'!V922)*N922*'Input| Escalations'!$I$17</f>
        <v>0</v>
      </c>
      <c r="AE922" s="172">
        <f>IF(ISNUMBER(FIND("decision",'Input| Setup'!$F$6)),'Input| Projects'!AM922,'Input| Projects'!W922)*O922*'Input| Escalations'!$I$17</f>
        <v>0</v>
      </c>
      <c r="AF922" s="175"/>
      <c r="AG922" s="172" cm="1">
        <f t="array" ref="AG922">IFERROR(--('Input| Projects'!$AS922="Yes")*_xlfn.SWITCH('Input| Overheads'!$C$50,"Direct costs",'Calc| Overheads Allocation'!C$8*Q922,"Internal labour",'Calc| Overheads Allocation'!C$8*Q922*'Input| Projects'!$AO922,"DNSP defined",'Calc| Overheads Allocation'!C$78*'Input| Projects'!$AV922,0),0)</f>
        <v>0</v>
      </c>
      <c r="AH922" s="172" cm="1">
        <f t="array" ref="AH922">IFERROR(--('Input| Projects'!$AS922="Yes")*_xlfn.SWITCH('Input| Overheads'!$C$50,"Direct costs",'Calc| Overheads Allocation'!D$8*R922,"Internal labour",'Calc| Overheads Allocation'!D$8*R922*'Input| Projects'!$AO922,"DNSP defined",'Calc| Overheads Allocation'!D$78*'Input| Projects'!$AV922,0),0)</f>
        <v>0</v>
      </c>
      <c r="AI922" s="172" cm="1">
        <f t="array" ref="AI922">IFERROR(--('Input| Projects'!$AS922="Yes")*_xlfn.SWITCH('Input| Overheads'!$C$50,"Direct costs",'Calc| Overheads Allocation'!E$8*S922,"Internal labour",'Calc| Overheads Allocation'!E$8*S922*'Input| Projects'!$AO922,"DNSP defined",'Calc| Overheads Allocation'!E$78*'Input| Projects'!$AV922,0),0)</f>
        <v>0</v>
      </c>
      <c r="AJ922" s="172" cm="1">
        <f t="array" ref="AJ922">IFERROR(--('Input| Projects'!$AS922="Yes")*_xlfn.SWITCH('Input| Overheads'!$C$50,"Direct costs",'Calc| Overheads Allocation'!F$8*T922,"Internal labour",'Calc| Overheads Allocation'!F$8*T922*'Input| Projects'!$AO922,"DNSP defined",'Calc| Overheads Allocation'!F$78*'Input| Projects'!$AV922,0),0)</f>
        <v>0</v>
      </c>
      <c r="AK922" s="172" cm="1">
        <f t="array" ref="AK922">IFERROR(--('Input| Projects'!$AS922="Yes")*_xlfn.SWITCH('Input| Overheads'!$C$50,"Direct costs",'Calc| Overheads Allocation'!G$8*U922,"Internal labour",'Calc| Overheads Allocation'!G$8*U922*'Input| Projects'!$AO922,"DNSP defined",'Calc| Overheads Allocation'!G$78*'Input| Projects'!$AV922,0),0)</f>
        <v>0</v>
      </c>
      <c r="AL922" s="172" cm="1">
        <f t="array" ref="AL922">IFERROR(--('Input| Projects'!$AS922="Yes")*_xlfn.SWITCH('Input| Overheads'!$C$50,"Direct costs",'Calc| Overheads Allocation'!H$8*V922,"Internal labour",'Calc| Overheads Allocation'!H$8*V922*'Input| Projects'!$AO922,"DNSP defined",'Calc| Overheads Allocation'!H$78*'Input| Projects'!$AV922,0),0)</f>
        <v>0</v>
      </c>
      <c r="AM922" s="172" cm="1">
        <f t="array" ref="AM922">IFERROR(--('Input| Projects'!$AS922="Yes")*_xlfn.SWITCH('Input| Overheads'!$C$50,"Direct costs",'Calc| Overheads Allocation'!I$8*W922,"Internal labour",'Calc| Overheads Allocation'!I$8*W922*'Input| Projects'!$AO922,"DNSP defined",'Calc| Overheads Allocation'!I$78*'Input| Projects'!$AV922,0),0)</f>
        <v>0</v>
      </c>
      <c r="AN922" s="175"/>
      <c r="AO922" s="172" cm="1">
        <f t="array" ref="AO922">IFERROR(--('Input| Projects'!$AT922="Yes")*_xlfn.SWITCH('Input| Overheads'!$C$50,"Direct costs",'Calc| Overheads Allocation'!C$9*Q922,"Internal labour",'Calc| Overheads Allocation'!C$9*Q922*'Input| Projects'!$AO922,"DNSP defined",'Calc| Overheads Allocation'!C$79*'Input| Projects'!$AW922,0),0)</f>
        <v>0</v>
      </c>
      <c r="AP922" s="172" cm="1">
        <f t="array" ref="AP922">IFERROR(--('Input| Projects'!$AT922="Yes")*_xlfn.SWITCH('Input| Overheads'!$C$50,"Direct costs",'Calc| Overheads Allocation'!D$9*R922,"Internal labour",'Calc| Overheads Allocation'!D$9*R922*'Input| Projects'!$AO922,"DNSP defined",'Calc| Overheads Allocation'!D$79*'Input| Projects'!$AW922,0),0)</f>
        <v>0</v>
      </c>
      <c r="AQ922" s="172" cm="1">
        <f t="array" ref="AQ922">IFERROR(--('Input| Projects'!$AT922="Yes")*_xlfn.SWITCH('Input| Overheads'!$C$50,"Direct costs",'Calc| Overheads Allocation'!E$9*S922,"Internal labour",'Calc| Overheads Allocation'!E$9*S922*'Input| Projects'!$AO922,"DNSP defined",'Calc| Overheads Allocation'!E$79*'Input| Projects'!$AW922,0),0)</f>
        <v>0</v>
      </c>
      <c r="AR922" s="172" cm="1">
        <f t="array" ref="AR922">IFERROR(--('Input| Projects'!$AT922="Yes")*_xlfn.SWITCH('Input| Overheads'!$C$50,"Direct costs",'Calc| Overheads Allocation'!F$9*T922,"Internal labour",'Calc| Overheads Allocation'!F$9*T922*'Input| Projects'!$AO922,"DNSP defined",'Calc| Overheads Allocation'!F$79*'Input| Projects'!$AW922,0),0)</f>
        <v>0</v>
      </c>
      <c r="AS922" s="172" cm="1">
        <f t="array" ref="AS922">IFERROR(--('Input| Projects'!$AT922="Yes")*_xlfn.SWITCH('Input| Overheads'!$C$50,"Direct costs",'Calc| Overheads Allocation'!G$9*U922,"Internal labour",'Calc| Overheads Allocation'!G$9*U922*'Input| Projects'!$AO922,"DNSP defined",'Calc| Overheads Allocation'!G$79*'Input| Projects'!$AW922,0),0)</f>
        <v>0</v>
      </c>
      <c r="AT922" s="172" cm="1">
        <f t="array" ref="AT922">IFERROR(--('Input| Projects'!$AT922="Yes")*_xlfn.SWITCH('Input| Overheads'!$C$50,"Direct costs",'Calc| Overheads Allocation'!H$9*V922,"Internal labour",'Calc| Overheads Allocation'!H$9*V922*'Input| Projects'!$AO922,"DNSP defined",'Calc| Overheads Allocation'!H$79*'Input| Projects'!$AW922,0),0)</f>
        <v>0</v>
      </c>
      <c r="AU922" s="172" cm="1">
        <f t="array" ref="AU922">IFERROR(--('Input| Projects'!$AT922="Yes")*_xlfn.SWITCH('Input| Overheads'!$C$50,"Direct costs",'Calc| Overheads Allocation'!I$9*W922,"Internal labour",'Calc| Overheads Allocation'!I$9*W922*'Input| Projects'!$AO922,"DNSP defined",'Calc| Overheads Allocation'!I$79*'Input| Projects'!$AW922,0),0)</f>
        <v>0</v>
      </c>
      <c r="AV922" s="175"/>
      <c r="AW922" s="172">
        <f t="shared" si="332"/>
        <v>0</v>
      </c>
      <c r="AX922" s="172">
        <f t="shared" si="333"/>
        <v>0</v>
      </c>
      <c r="AY922" s="172">
        <f t="shared" si="334"/>
        <v>0</v>
      </c>
      <c r="AZ922" s="172">
        <f t="shared" si="335"/>
        <v>0</v>
      </c>
      <c r="BA922" s="172">
        <f t="shared" si="336"/>
        <v>0</v>
      </c>
      <c r="BB922" s="172">
        <f t="shared" si="337"/>
        <v>0</v>
      </c>
      <c r="BC922" s="172">
        <f t="shared" si="338"/>
        <v>0</v>
      </c>
      <c r="BD922" s="176"/>
      <c r="BE922" s="172">
        <f t="shared" si="339"/>
        <v>0</v>
      </c>
      <c r="BF922" s="172">
        <f t="shared" si="340"/>
        <v>0</v>
      </c>
      <c r="BG922" s="172">
        <f t="shared" si="341"/>
        <v>0</v>
      </c>
      <c r="BH922" s="172">
        <f t="shared" si="342"/>
        <v>0</v>
      </c>
      <c r="BI922" s="172">
        <f t="shared" si="343"/>
        <v>0</v>
      </c>
      <c r="BJ922" s="172">
        <f t="shared" si="344"/>
        <v>0</v>
      </c>
      <c r="BK922" s="172">
        <f t="shared" si="345"/>
        <v>0</v>
      </c>
      <c r="BL922" s="176"/>
      <c r="BM922" s="172">
        <f t="shared" si="324"/>
        <v>0</v>
      </c>
      <c r="BN922" s="172">
        <f t="shared" si="325"/>
        <v>0</v>
      </c>
      <c r="BO922" s="172">
        <f t="shared" si="326"/>
        <v>0</v>
      </c>
      <c r="BP922" s="172">
        <f t="shared" si="327"/>
        <v>0</v>
      </c>
      <c r="BQ922" s="172">
        <f t="shared" si="328"/>
        <v>0</v>
      </c>
      <c r="BR922" s="172">
        <f t="shared" si="329"/>
        <v>0</v>
      </c>
      <c r="BS922" s="172">
        <f t="shared" si="330"/>
        <v>0</v>
      </c>
      <c r="BT922" s="55"/>
      <c r="BU922" s="158">
        <f>SUMIF('Input| Projects'!$BA$8:$CX$8,RIGHT(BU$9,3),'Input| Projects'!$BA922:$CX922)</f>
        <v>0</v>
      </c>
      <c r="BV922" s="158">
        <f>SUMIF('Input| Projects'!$BA$8:$CX$8,RIGHT(BV$9,3),'Input| Projects'!$BA922:$CX922)</f>
        <v>0</v>
      </c>
      <c r="BW922" s="79" t="str">
        <f t="shared" si="331"/>
        <v/>
      </c>
    </row>
    <row r="923" spans="2:75" x14ac:dyDescent="0.2">
      <c r="B923" s="123">
        <f>IFERROR('Input| Projects'!B923,"")</f>
        <v>914</v>
      </c>
      <c r="C923" s="160" t="str">
        <f>IFERROR(IF('Input| Projects'!C923="","",'Input| Projects'!C923),"")</f>
        <v/>
      </c>
      <c r="D923" s="160" t="str">
        <f>IFERROR(IF('Input| Projects'!D923="","",'Input| Projects'!D923),"")</f>
        <v/>
      </c>
      <c r="E923" s="53"/>
      <c r="F923" s="160" t="str">
        <f>IF(LEN('Input| Projects'!F923)&gt;0,'Input| Projects'!F923,"")</f>
        <v/>
      </c>
      <c r="G923" s="160" t="str">
        <f>IF(LEN('Input| Projects'!G923)&gt;0,'Input| Projects'!G923,"")</f>
        <v/>
      </c>
      <c r="H923" s="10"/>
      <c r="I923" s="194" cm="1">
        <f t="array" ref="I923">IF(LEN($F923)&gt;0,1+IFERROR(SUMPRODUCT(TRANSPOSE('Input| Projects'!$AO923:$AQ923),INDEX('Input| Escalations'!$F$27:$L$29,,MATCH(Q$9,'Input| Escalations'!$F$21:$L$21,0))),0),0)</f>
        <v>0</v>
      </c>
      <c r="J923" s="194" cm="1">
        <f t="array" ref="J923">IF(LEN($F923)&gt;0,1+IFERROR(SUMPRODUCT(TRANSPOSE('Input| Projects'!$AO923:$AQ923),INDEX('Input| Escalations'!$F$27:$L$29,,MATCH(R$9,'Input| Escalations'!$F$21:$L$21,0))),0),0)</f>
        <v>0</v>
      </c>
      <c r="K923" s="194" cm="1">
        <f t="array" ref="K923">IF(LEN($F923)&gt;0,1+IFERROR(SUMPRODUCT(TRANSPOSE('Input| Projects'!$AO923:$AQ923),INDEX('Input| Escalations'!$F$27:$L$29,,MATCH(S$9,'Input| Escalations'!$F$21:$L$21,0))),0),0)</f>
        <v>0</v>
      </c>
      <c r="L923" s="194" cm="1">
        <f t="array" ref="L923">IF(LEN($F923)&gt;0,1+IFERROR(SUMPRODUCT(TRANSPOSE('Input| Projects'!$AO923:$AQ923),INDEX('Input| Escalations'!$F$27:$L$29,,MATCH(T$9,'Input| Escalations'!$F$21:$L$21,0))),0),0)</f>
        <v>0</v>
      </c>
      <c r="M923" s="194" cm="1">
        <f t="array" ref="M923">IF(LEN($F923)&gt;0,1+IFERROR(SUMPRODUCT(TRANSPOSE('Input| Projects'!$AO923:$AQ923),INDEX('Input| Escalations'!$F$27:$L$29,,MATCH(U$9,'Input| Escalations'!$F$21:$L$21,0))),0),0)</f>
        <v>0</v>
      </c>
      <c r="N923" s="194" cm="1">
        <f t="array" ref="N923">IF(LEN($F923)&gt;0,1+IFERROR(SUMPRODUCT(TRANSPOSE('Input| Projects'!$AO923:$AQ923),INDEX('Input| Escalations'!$F$27:$L$29,,MATCH(V$9,'Input| Escalations'!$F$21:$L$21,0))),0),0)</f>
        <v>0</v>
      </c>
      <c r="O923" s="194" cm="1">
        <f t="array" ref="O923">IF(LEN($F923)&gt;0,1+IFERROR(SUMPRODUCT(TRANSPOSE('Input| Projects'!$AO923:$AQ923),INDEX('Input| Escalations'!$F$27:$L$29,,MATCH(W$9,'Input| Escalations'!$F$21:$L$21,0))),0),0)</f>
        <v>0</v>
      </c>
      <c r="P923" s="10"/>
      <c r="Q923" s="172">
        <f>IFERROR(IF(ISNUMBER(FIND("decision",'Input| Setup'!$F$6)),'Input| Projects'!Y923,'Input| Projects'!I923)*'Input| Escalations'!$I$17*I923,0)</f>
        <v>0</v>
      </c>
      <c r="R923" s="172">
        <f>IFERROR(IF(ISNUMBER(FIND("decision",'Input| Setup'!$F$6)),'Input| Projects'!Z923,'Input| Projects'!J923)*'Input| Escalations'!$I$17*J923,0)</f>
        <v>0</v>
      </c>
      <c r="S923" s="172">
        <f>IFERROR(IF(ISNUMBER(FIND("decision",'Input| Setup'!$F$6)),'Input| Projects'!AA923,'Input| Projects'!K923)*'Input| Escalations'!$I$17*K923,0)</f>
        <v>0</v>
      </c>
      <c r="T923" s="172">
        <f>IFERROR(IF(ISNUMBER(FIND("decision",'Input| Setup'!$F$6)),'Input| Projects'!AB923,'Input| Projects'!L923)*'Input| Escalations'!$I$17*L923,0)</f>
        <v>0</v>
      </c>
      <c r="U923" s="172">
        <f>IFERROR(IF(ISNUMBER(FIND("decision",'Input| Setup'!$F$6)),'Input| Projects'!AC923,'Input| Projects'!M923)*'Input| Escalations'!$I$17*M923,0)</f>
        <v>0</v>
      </c>
      <c r="V923" s="172">
        <f>IFERROR(IF(ISNUMBER(FIND("decision",'Input| Setup'!$F$6)),'Input| Projects'!AD923,'Input| Projects'!N923)*'Input| Escalations'!$I$17*N923,0)</f>
        <v>0</v>
      </c>
      <c r="W923" s="172">
        <f>IFERROR(IF(ISNUMBER(FIND("decision",'Input| Setup'!$F$6)),'Input| Projects'!AE923,'Input| Projects'!O923)*'Input| Escalations'!$I$17*O923,0)</f>
        <v>0</v>
      </c>
      <c r="X923" s="175"/>
      <c r="Y923" s="172">
        <f>IF(ISNUMBER(FIND("decision",'Input| Setup'!$F$6)),'Input| Projects'!AG923,'Input| Projects'!Q923)*I923*'Input| Escalations'!$I$17</f>
        <v>0</v>
      </c>
      <c r="Z923" s="172">
        <f>IF(ISNUMBER(FIND("decision",'Input| Setup'!$F$6)),'Input| Projects'!AH923,'Input| Projects'!R923)*J923*'Input| Escalations'!$I$17</f>
        <v>0</v>
      </c>
      <c r="AA923" s="172">
        <f>IF(ISNUMBER(FIND("decision",'Input| Setup'!$F$6)),'Input| Projects'!AI923,'Input| Projects'!S923)*K923*'Input| Escalations'!$I$17</f>
        <v>0</v>
      </c>
      <c r="AB923" s="172">
        <f>IF(ISNUMBER(FIND("decision",'Input| Setup'!$F$6)),'Input| Projects'!AJ923,'Input| Projects'!T923)*L923*'Input| Escalations'!$I$17</f>
        <v>0</v>
      </c>
      <c r="AC923" s="172">
        <f>IF(ISNUMBER(FIND("decision",'Input| Setup'!$F$6)),'Input| Projects'!AK923,'Input| Projects'!U923)*M923*'Input| Escalations'!$I$17</f>
        <v>0</v>
      </c>
      <c r="AD923" s="172">
        <f>IF(ISNUMBER(FIND("decision",'Input| Setup'!$F$6)),'Input| Projects'!AL923,'Input| Projects'!V923)*N923*'Input| Escalations'!$I$17</f>
        <v>0</v>
      </c>
      <c r="AE923" s="172">
        <f>IF(ISNUMBER(FIND("decision",'Input| Setup'!$F$6)),'Input| Projects'!AM923,'Input| Projects'!W923)*O923*'Input| Escalations'!$I$17</f>
        <v>0</v>
      </c>
      <c r="AF923" s="175"/>
      <c r="AG923" s="172" cm="1">
        <f t="array" ref="AG923">IFERROR(--('Input| Projects'!$AS923="Yes")*_xlfn.SWITCH('Input| Overheads'!$C$50,"Direct costs",'Calc| Overheads Allocation'!C$8*Q923,"Internal labour",'Calc| Overheads Allocation'!C$8*Q923*'Input| Projects'!$AO923,"DNSP defined",'Calc| Overheads Allocation'!C$78*'Input| Projects'!$AV923,0),0)</f>
        <v>0</v>
      </c>
      <c r="AH923" s="172" cm="1">
        <f t="array" ref="AH923">IFERROR(--('Input| Projects'!$AS923="Yes")*_xlfn.SWITCH('Input| Overheads'!$C$50,"Direct costs",'Calc| Overheads Allocation'!D$8*R923,"Internal labour",'Calc| Overheads Allocation'!D$8*R923*'Input| Projects'!$AO923,"DNSP defined",'Calc| Overheads Allocation'!D$78*'Input| Projects'!$AV923,0),0)</f>
        <v>0</v>
      </c>
      <c r="AI923" s="172" cm="1">
        <f t="array" ref="AI923">IFERROR(--('Input| Projects'!$AS923="Yes")*_xlfn.SWITCH('Input| Overheads'!$C$50,"Direct costs",'Calc| Overheads Allocation'!E$8*S923,"Internal labour",'Calc| Overheads Allocation'!E$8*S923*'Input| Projects'!$AO923,"DNSP defined",'Calc| Overheads Allocation'!E$78*'Input| Projects'!$AV923,0),0)</f>
        <v>0</v>
      </c>
      <c r="AJ923" s="172" cm="1">
        <f t="array" ref="AJ923">IFERROR(--('Input| Projects'!$AS923="Yes")*_xlfn.SWITCH('Input| Overheads'!$C$50,"Direct costs",'Calc| Overheads Allocation'!F$8*T923,"Internal labour",'Calc| Overheads Allocation'!F$8*T923*'Input| Projects'!$AO923,"DNSP defined",'Calc| Overheads Allocation'!F$78*'Input| Projects'!$AV923,0),0)</f>
        <v>0</v>
      </c>
      <c r="AK923" s="172" cm="1">
        <f t="array" ref="AK923">IFERROR(--('Input| Projects'!$AS923="Yes")*_xlfn.SWITCH('Input| Overheads'!$C$50,"Direct costs",'Calc| Overheads Allocation'!G$8*U923,"Internal labour",'Calc| Overheads Allocation'!G$8*U923*'Input| Projects'!$AO923,"DNSP defined",'Calc| Overheads Allocation'!G$78*'Input| Projects'!$AV923,0),0)</f>
        <v>0</v>
      </c>
      <c r="AL923" s="172" cm="1">
        <f t="array" ref="AL923">IFERROR(--('Input| Projects'!$AS923="Yes")*_xlfn.SWITCH('Input| Overheads'!$C$50,"Direct costs",'Calc| Overheads Allocation'!H$8*V923,"Internal labour",'Calc| Overheads Allocation'!H$8*V923*'Input| Projects'!$AO923,"DNSP defined",'Calc| Overheads Allocation'!H$78*'Input| Projects'!$AV923,0),0)</f>
        <v>0</v>
      </c>
      <c r="AM923" s="172" cm="1">
        <f t="array" ref="AM923">IFERROR(--('Input| Projects'!$AS923="Yes")*_xlfn.SWITCH('Input| Overheads'!$C$50,"Direct costs",'Calc| Overheads Allocation'!I$8*W923,"Internal labour",'Calc| Overheads Allocation'!I$8*W923*'Input| Projects'!$AO923,"DNSP defined",'Calc| Overheads Allocation'!I$78*'Input| Projects'!$AV923,0),0)</f>
        <v>0</v>
      </c>
      <c r="AN923" s="175"/>
      <c r="AO923" s="172" cm="1">
        <f t="array" ref="AO923">IFERROR(--('Input| Projects'!$AT923="Yes")*_xlfn.SWITCH('Input| Overheads'!$C$50,"Direct costs",'Calc| Overheads Allocation'!C$9*Q923,"Internal labour",'Calc| Overheads Allocation'!C$9*Q923*'Input| Projects'!$AO923,"DNSP defined",'Calc| Overheads Allocation'!C$79*'Input| Projects'!$AW923,0),0)</f>
        <v>0</v>
      </c>
      <c r="AP923" s="172" cm="1">
        <f t="array" ref="AP923">IFERROR(--('Input| Projects'!$AT923="Yes")*_xlfn.SWITCH('Input| Overheads'!$C$50,"Direct costs",'Calc| Overheads Allocation'!D$9*R923,"Internal labour",'Calc| Overheads Allocation'!D$9*R923*'Input| Projects'!$AO923,"DNSP defined",'Calc| Overheads Allocation'!D$79*'Input| Projects'!$AW923,0),0)</f>
        <v>0</v>
      </c>
      <c r="AQ923" s="172" cm="1">
        <f t="array" ref="AQ923">IFERROR(--('Input| Projects'!$AT923="Yes")*_xlfn.SWITCH('Input| Overheads'!$C$50,"Direct costs",'Calc| Overheads Allocation'!E$9*S923,"Internal labour",'Calc| Overheads Allocation'!E$9*S923*'Input| Projects'!$AO923,"DNSP defined",'Calc| Overheads Allocation'!E$79*'Input| Projects'!$AW923,0),0)</f>
        <v>0</v>
      </c>
      <c r="AR923" s="172" cm="1">
        <f t="array" ref="AR923">IFERROR(--('Input| Projects'!$AT923="Yes")*_xlfn.SWITCH('Input| Overheads'!$C$50,"Direct costs",'Calc| Overheads Allocation'!F$9*T923,"Internal labour",'Calc| Overheads Allocation'!F$9*T923*'Input| Projects'!$AO923,"DNSP defined",'Calc| Overheads Allocation'!F$79*'Input| Projects'!$AW923,0),0)</f>
        <v>0</v>
      </c>
      <c r="AS923" s="172" cm="1">
        <f t="array" ref="AS923">IFERROR(--('Input| Projects'!$AT923="Yes")*_xlfn.SWITCH('Input| Overheads'!$C$50,"Direct costs",'Calc| Overheads Allocation'!G$9*U923,"Internal labour",'Calc| Overheads Allocation'!G$9*U923*'Input| Projects'!$AO923,"DNSP defined",'Calc| Overheads Allocation'!G$79*'Input| Projects'!$AW923,0),0)</f>
        <v>0</v>
      </c>
      <c r="AT923" s="172" cm="1">
        <f t="array" ref="AT923">IFERROR(--('Input| Projects'!$AT923="Yes")*_xlfn.SWITCH('Input| Overheads'!$C$50,"Direct costs",'Calc| Overheads Allocation'!H$9*V923,"Internal labour",'Calc| Overheads Allocation'!H$9*V923*'Input| Projects'!$AO923,"DNSP defined",'Calc| Overheads Allocation'!H$79*'Input| Projects'!$AW923,0),0)</f>
        <v>0</v>
      </c>
      <c r="AU923" s="172" cm="1">
        <f t="array" ref="AU923">IFERROR(--('Input| Projects'!$AT923="Yes")*_xlfn.SWITCH('Input| Overheads'!$C$50,"Direct costs",'Calc| Overheads Allocation'!I$9*W923,"Internal labour",'Calc| Overheads Allocation'!I$9*W923*'Input| Projects'!$AO923,"DNSP defined",'Calc| Overheads Allocation'!I$79*'Input| Projects'!$AW923,0),0)</f>
        <v>0</v>
      </c>
      <c r="AV923" s="175"/>
      <c r="AW923" s="172">
        <f t="shared" si="332"/>
        <v>0</v>
      </c>
      <c r="AX923" s="172">
        <f t="shared" si="333"/>
        <v>0</v>
      </c>
      <c r="AY923" s="172">
        <f t="shared" si="334"/>
        <v>0</v>
      </c>
      <c r="AZ923" s="172">
        <f t="shared" si="335"/>
        <v>0</v>
      </c>
      <c r="BA923" s="172">
        <f t="shared" si="336"/>
        <v>0</v>
      </c>
      <c r="BB923" s="172">
        <f t="shared" si="337"/>
        <v>0</v>
      </c>
      <c r="BC923" s="172">
        <f t="shared" si="338"/>
        <v>0</v>
      </c>
      <c r="BD923" s="176"/>
      <c r="BE923" s="172">
        <f t="shared" si="339"/>
        <v>0</v>
      </c>
      <c r="BF923" s="172">
        <f t="shared" si="340"/>
        <v>0</v>
      </c>
      <c r="BG923" s="172">
        <f t="shared" si="341"/>
        <v>0</v>
      </c>
      <c r="BH923" s="172">
        <f t="shared" si="342"/>
        <v>0</v>
      </c>
      <c r="BI923" s="172">
        <f t="shared" si="343"/>
        <v>0</v>
      </c>
      <c r="BJ923" s="172">
        <f t="shared" si="344"/>
        <v>0</v>
      </c>
      <c r="BK923" s="172">
        <f t="shared" si="345"/>
        <v>0</v>
      </c>
      <c r="BL923" s="176"/>
      <c r="BM923" s="172">
        <f t="shared" si="324"/>
        <v>0</v>
      </c>
      <c r="BN923" s="172">
        <f t="shared" si="325"/>
        <v>0</v>
      </c>
      <c r="BO923" s="172">
        <f t="shared" si="326"/>
        <v>0</v>
      </c>
      <c r="BP923" s="172">
        <f t="shared" si="327"/>
        <v>0</v>
      </c>
      <c r="BQ923" s="172">
        <f t="shared" si="328"/>
        <v>0</v>
      </c>
      <c r="BR923" s="172">
        <f t="shared" si="329"/>
        <v>0</v>
      </c>
      <c r="BS923" s="172">
        <f t="shared" si="330"/>
        <v>0</v>
      </c>
      <c r="BT923" s="55"/>
      <c r="BU923" s="158">
        <f>SUMIF('Input| Projects'!$BA$8:$CX$8,RIGHT(BU$9,3),'Input| Projects'!$BA923:$CX923)</f>
        <v>0</v>
      </c>
      <c r="BV923" s="158">
        <f>SUMIF('Input| Projects'!$BA$8:$CX$8,RIGHT(BV$9,3),'Input| Projects'!$BA923:$CX923)</f>
        <v>0</v>
      </c>
      <c r="BW923" s="79" t="str">
        <f t="shared" si="331"/>
        <v/>
      </c>
    </row>
    <row r="924" spans="2:75" x14ac:dyDescent="0.2">
      <c r="B924" s="123">
        <f>IFERROR('Input| Projects'!B924,"")</f>
        <v>915</v>
      </c>
      <c r="C924" s="160" t="str">
        <f>IFERROR(IF('Input| Projects'!C924="","",'Input| Projects'!C924),"")</f>
        <v/>
      </c>
      <c r="D924" s="160" t="str">
        <f>IFERROR(IF('Input| Projects'!D924="","",'Input| Projects'!D924),"")</f>
        <v/>
      </c>
      <c r="E924" s="53"/>
      <c r="F924" s="160" t="str">
        <f>IF(LEN('Input| Projects'!F924)&gt;0,'Input| Projects'!F924,"")</f>
        <v/>
      </c>
      <c r="G924" s="160" t="str">
        <f>IF(LEN('Input| Projects'!G924)&gt;0,'Input| Projects'!G924,"")</f>
        <v/>
      </c>
      <c r="H924" s="10"/>
      <c r="I924" s="194" cm="1">
        <f t="array" ref="I924">IF(LEN($F924)&gt;0,1+IFERROR(SUMPRODUCT(TRANSPOSE('Input| Projects'!$AO924:$AQ924),INDEX('Input| Escalations'!$F$27:$L$29,,MATCH(Q$9,'Input| Escalations'!$F$21:$L$21,0))),0),0)</f>
        <v>0</v>
      </c>
      <c r="J924" s="194" cm="1">
        <f t="array" ref="J924">IF(LEN($F924)&gt;0,1+IFERROR(SUMPRODUCT(TRANSPOSE('Input| Projects'!$AO924:$AQ924),INDEX('Input| Escalations'!$F$27:$L$29,,MATCH(R$9,'Input| Escalations'!$F$21:$L$21,0))),0),0)</f>
        <v>0</v>
      </c>
      <c r="K924" s="194" cm="1">
        <f t="array" ref="K924">IF(LEN($F924)&gt;0,1+IFERROR(SUMPRODUCT(TRANSPOSE('Input| Projects'!$AO924:$AQ924),INDEX('Input| Escalations'!$F$27:$L$29,,MATCH(S$9,'Input| Escalations'!$F$21:$L$21,0))),0),0)</f>
        <v>0</v>
      </c>
      <c r="L924" s="194" cm="1">
        <f t="array" ref="L924">IF(LEN($F924)&gt;0,1+IFERROR(SUMPRODUCT(TRANSPOSE('Input| Projects'!$AO924:$AQ924),INDEX('Input| Escalations'!$F$27:$L$29,,MATCH(T$9,'Input| Escalations'!$F$21:$L$21,0))),0),0)</f>
        <v>0</v>
      </c>
      <c r="M924" s="194" cm="1">
        <f t="array" ref="M924">IF(LEN($F924)&gt;0,1+IFERROR(SUMPRODUCT(TRANSPOSE('Input| Projects'!$AO924:$AQ924),INDEX('Input| Escalations'!$F$27:$L$29,,MATCH(U$9,'Input| Escalations'!$F$21:$L$21,0))),0),0)</f>
        <v>0</v>
      </c>
      <c r="N924" s="194" cm="1">
        <f t="array" ref="N924">IF(LEN($F924)&gt;0,1+IFERROR(SUMPRODUCT(TRANSPOSE('Input| Projects'!$AO924:$AQ924),INDEX('Input| Escalations'!$F$27:$L$29,,MATCH(V$9,'Input| Escalations'!$F$21:$L$21,0))),0),0)</f>
        <v>0</v>
      </c>
      <c r="O924" s="194" cm="1">
        <f t="array" ref="O924">IF(LEN($F924)&gt;0,1+IFERROR(SUMPRODUCT(TRANSPOSE('Input| Projects'!$AO924:$AQ924),INDEX('Input| Escalations'!$F$27:$L$29,,MATCH(W$9,'Input| Escalations'!$F$21:$L$21,0))),0),0)</f>
        <v>0</v>
      </c>
      <c r="P924" s="10"/>
      <c r="Q924" s="172">
        <f>IFERROR(IF(ISNUMBER(FIND("decision",'Input| Setup'!$F$6)),'Input| Projects'!Y924,'Input| Projects'!I924)*'Input| Escalations'!$I$17*I924,0)</f>
        <v>0</v>
      </c>
      <c r="R924" s="172">
        <f>IFERROR(IF(ISNUMBER(FIND("decision",'Input| Setup'!$F$6)),'Input| Projects'!Z924,'Input| Projects'!J924)*'Input| Escalations'!$I$17*J924,0)</f>
        <v>0</v>
      </c>
      <c r="S924" s="172">
        <f>IFERROR(IF(ISNUMBER(FIND("decision",'Input| Setup'!$F$6)),'Input| Projects'!AA924,'Input| Projects'!K924)*'Input| Escalations'!$I$17*K924,0)</f>
        <v>0</v>
      </c>
      <c r="T924" s="172">
        <f>IFERROR(IF(ISNUMBER(FIND("decision",'Input| Setup'!$F$6)),'Input| Projects'!AB924,'Input| Projects'!L924)*'Input| Escalations'!$I$17*L924,0)</f>
        <v>0</v>
      </c>
      <c r="U924" s="172">
        <f>IFERROR(IF(ISNUMBER(FIND("decision",'Input| Setup'!$F$6)),'Input| Projects'!AC924,'Input| Projects'!M924)*'Input| Escalations'!$I$17*M924,0)</f>
        <v>0</v>
      </c>
      <c r="V924" s="172">
        <f>IFERROR(IF(ISNUMBER(FIND("decision",'Input| Setup'!$F$6)),'Input| Projects'!AD924,'Input| Projects'!N924)*'Input| Escalations'!$I$17*N924,0)</f>
        <v>0</v>
      </c>
      <c r="W924" s="172">
        <f>IFERROR(IF(ISNUMBER(FIND("decision",'Input| Setup'!$F$6)),'Input| Projects'!AE924,'Input| Projects'!O924)*'Input| Escalations'!$I$17*O924,0)</f>
        <v>0</v>
      </c>
      <c r="X924" s="175"/>
      <c r="Y924" s="172">
        <f>IF(ISNUMBER(FIND("decision",'Input| Setup'!$F$6)),'Input| Projects'!AG924,'Input| Projects'!Q924)*I924*'Input| Escalations'!$I$17</f>
        <v>0</v>
      </c>
      <c r="Z924" s="172">
        <f>IF(ISNUMBER(FIND("decision",'Input| Setup'!$F$6)),'Input| Projects'!AH924,'Input| Projects'!R924)*J924*'Input| Escalations'!$I$17</f>
        <v>0</v>
      </c>
      <c r="AA924" s="172">
        <f>IF(ISNUMBER(FIND("decision",'Input| Setup'!$F$6)),'Input| Projects'!AI924,'Input| Projects'!S924)*K924*'Input| Escalations'!$I$17</f>
        <v>0</v>
      </c>
      <c r="AB924" s="172">
        <f>IF(ISNUMBER(FIND("decision",'Input| Setup'!$F$6)),'Input| Projects'!AJ924,'Input| Projects'!T924)*L924*'Input| Escalations'!$I$17</f>
        <v>0</v>
      </c>
      <c r="AC924" s="172">
        <f>IF(ISNUMBER(FIND("decision",'Input| Setup'!$F$6)),'Input| Projects'!AK924,'Input| Projects'!U924)*M924*'Input| Escalations'!$I$17</f>
        <v>0</v>
      </c>
      <c r="AD924" s="172">
        <f>IF(ISNUMBER(FIND("decision",'Input| Setup'!$F$6)),'Input| Projects'!AL924,'Input| Projects'!V924)*N924*'Input| Escalations'!$I$17</f>
        <v>0</v>
      </c>
      <c r="AE924" s="172">
        <f>IF(ISNUMBER(FIND("decision",'Input| Setup'!$F$6)),'Input| Projects'!AM924,'Input| Projects'!W924)*O924*'Input| Escalations'!$I$17</f>
        <v>0</v>
      </c>
      <c r="AF924" s="175"/>
      <c r="AG924" s="172" cm="1">
        <f t="array" ref="AG924">IFERROR(--('Input| Projects'!$AS924="Yes")*_xlfn.SWITCH('Input| Overheads'!$C$50,"Direct costs",'Calc| Overheads Allocation'!C$8*Q924,"Internal labour",'Calc| Overheads Allocation'!C$8*Q924*'Input| Projects'!$AO924,"DNSP defined",'Calc| Overheads Allocation'!C$78*'Input| Projects'!$AV924,0),0)</f>
        <v>0</v>
      </c>
      <c r="AH924" s="172" cm="1">
        <f t="array" ref="AH924">IFERROR(--('Input| Projects'!$AS924="Yes")*_xlfn.SWITCH('Input| Overheads'!$C$50,"Direct costs",'Calc| Overheads Allocation'!D$8*R924,"Internal labour",'Calc| Overheads Allocation'!D$8*R924*'Input| Projects'!$AO924,"DNSP defined",'Calc| Overheads Allocation'!D$78*'Input| Projects'!$AV924,0),0)</f>
        <v>0</v>
      </c>
      <c r="AI924" s="172" cm="1">
        <f t="array" ref="AI924">IFERROR(--('Input| Projects'!$AS924="Yes")*_xlfn.SWITCH('Input| Overheads'!$C$50,"Direct costs",'Calc| Overheads Allocation'!E$8*S924,"Internal labour",'Calc| Overheads Allocation'!E$8*S924*'Input| Projects'!$AO924,"DNSP defined",'Calc| Overheads Allocation'!E$78*'Input| Projects'!$AV924,0),0)</f>
        <v>0</v>
      </c>
      <c r="AJ924" s="172" cm="1">
        <f t="array" ref="AJ924">IFERROR(--('Input| Projects'!$AS924="Yes")*_xlfn.SWITCH('Input| Overheads'!$C$50,"Direct costs",'Calc| Overheads Allocation'!F$8*T924,"Internal labour",'Calc| Overheads Allocation'!F$8*T924*'Input| Projects'!$AO924,"DNSP defined",'Calc| Overheads Allocation'!F$78*'Input| Projects'!$AV924,0),0)</f>
        <v>0</v>
      </c>
      <c r="AK924" s="172" cm="1">
        <f t="array" ref="AK924">IFERROR(--('Input| Projects'!$AS924="Yes")*_xlfn.SWITCH('Input| Overheads'!$C$50,"Direct costs",'Calc| Overheads Allocation'!G$8*U924,"Internal labour",'Calc| Overheads Allocation'!G$8*U924*'Input| Projects'!$AO924,"DNSP defined",'Calc| Overheads Allocation'!G$78*'Input| Projects'!$AV924,0),0)</f>
        <v>0</v>
      </c>
      <c r="AL924" s="172" cm="1">
        <f t="array" ref="AL924">IFERROR(--('Input| Projects'!$AS924="Yes")*_xlfn.SWITCH('Input| Overheads'!$C$50,"Direct costs",'Calc| Overheads Allocation'!H$8*V924,"Internal labour",'Calc| Overheads Allocation'!H$8*V924*'Input| Projects'!$AO924,"DNSP defined",'Calc| Overheads Allocation'!H$78*'Input| Projects'!$AV924,0),0)</f>
        <v>0</v>
      </c>
      <c r="AM924" s="172" cm="1">
        <f t="array" ref="AM924">IFERROR(--('Input| Projects'!$AS924="Yes")*_xlfn.SWITCH('Input| Overheads'!$C$50,"Direct costs",'Calc| Overheads Allocation'!I$8*W924,"Internal labour",'Calc| Overheads Allocation'!I$8*W924*'Input| Projects'!$AO924,"DNSP defined",'Calc| Overheads Allocation'!I$78*'Input| Projects'!$AV924,0),0)</f>
        <v>0</v>
      </c>
      <c r="AN924" s="175"/>
      <c r="AO924" s="172" cm="1">
        <f t="array" ref="AO924">IFERROR(--('Input| Projects'!$AT924="Yes")*_xlfn.SWITCH('Input| Overheads'!$C$50,"Direct costs",'Calc| Overheads Allocation'!C$9*Q924,"Internal labour",'Calc| Overheads Allocation'!C$9*Q924*'Input| Projects'!$AO924,"DNSP defined",'Calc| Overheads Allocation'!C$79*'Input| Projects'!$AW924,0),0)</f>
        <v>0</v>
      </c>
      <c r="AP924" s="172" cm="1">
        <f t="array" ref="AP924">IFERROR(--('Input| Projects'!$AT924="Yes")*_xlfn.SWITCH('Input| Overheads'!$C$50,"Direct costs",'Calc| Overheads Allocation'!D$9*R924,"Internal labour",'Calc| Overheads Allocation'!D$9*R924*'Input| Projects'!$AO924,"DNSP defined",'Calc| Overheads Allocation'!D$79*'Input| Projects'!$AW924,0),0)</f>
        <v>0</v>
      </c>
      <c r="AQ924" s="172" cm="1">
        <f t="array" ref="AQ924">IFERROR(--('Input| Projects'!$AT924="Yes")*_xlfn.SWITCH('Input| Overheads'!$C$50,"Direct costs",'Calc| Overheads Allocation'!E$9*S924,"Internal labour",'Calc| Overheads Allocation'!E$9*S924*'Input| Projects'!$AO924,"DNSP defined",'Calc| Overheads Allocation'!E$79*'Input| Projects'!$AW924,0),0)</f>
        <v>0</v>
      </c>
      <c r="AR924" s="172" cm="1">
        <f t="array" ref="AR924">IFERROR(--('Input| Projects'!$AT924="Yes")*_xlfn.SWITCH('Input| Overheads'!$C$50,"Direct costs",'Calc| Overheads Allocation'!F$9*T924,"Internal labour",'Calc| Overheads Allocation'!F$9*T924*'Input| Projects'!$AO924,"DNSP defined",'Calc| Overheads Allocation'!F$79*'Input| Projects'!$AW924,0),0)</f>
        <v>0</v>
      </c>
      <c r="AS924" s="172" cm="1">
        <f t="array" ref="AS924">IFERROR(--('Input| Projects'!$AT924="Yes")*_xlfn.SWITCH('Input| Overheads'!$C$50,"Direct costs",'Calc| Overheads Allocation'!G$9*U924,"Internal labour",'Calc| Overheads Allocation'!G$9*U924*'Input| Projects'!$AO924,"DNSP defined",'Calc| Overheads Allocation'!G$79*'Input| Projects'!$AW924,0),0)</f>
        <v>0</v>
      </c>
      <c r="AT924" s="172" cm="1">
        <f t="array" ref="AT924">IFERROR(--('Input| Projects'!$AT924="Yes")*_xlfn.SWITCH('Input| Overheads'!$C$50,"Direct costs",'Calc| Overheads Allocation'!H$9*V924,"Internal labour",'Calc| Overheads Allocation'!H$9*V924*'Input| Projects'!$AO924,"DNSP defined",'Calc| Overheads Allocation'!H$79*'Input| Projects'!$AW924,0),0)</f>
        <v>0</v>
      </c>
      <c r="AU924" s="172" cm="1">
        <f t="array" ref="AU924">IFERROR(--('Input| Projects'!$AT924="Yes")*_xlfn.SWITCH('Input| Overheads'!$C$50,"Direct costs",'Calc| Overheads Allocation'!I$9*W924,"Internal labour",'Calc| Overheads Allocation'!I$9*W924*'Input| Projects'!$AO924,"DNSP defined",'Calc| Overheads Allocation'!I$79*'Input| Projects'!$AW924,0),0)</f>
        <v>0</v>
      </c>
      <c r="AV924" s="175"/>
      <c r="AW924" s="172">
        <f t="shared" si="332"/>
        <v>0</v>
      </c>
      <c r="AX924" s="172">
        <f t="shared" si="333"/>
        <v>0</v>
      </c>
      <c r="AY924" s="172">
        <f t="shared" si="334"/>
        <v>0</v>
      </c>
      <c r="AZ924" s="172">
        <f t="shared" si="335"/>
        <v>0</v>
      </c>
      <c r="BA924" s="172">
        <f t="shared" si="336"/>
        <v>0</v>
      </c>
      <c r="BB924" s="172">
        <f t="shared" si="337"/>
        <v>0</v>
      </c>
      <c r="BC924" s="172">
        <f t="shared" si="338"/>
        <v>0</v>
      </c>
      <c r="BD924" s="176"/>
      <c r="BE924" s="172">
        <f t="shared" si="339"/>
        <v>0</v>
      </c>
      <c r="BF924" s="172">
        <f t="shared" si="340"/>
        <v>0</v>
      </c>
      <c r="BG924" s="172">
        <f t="shared" si="341"/>
        <v>0</v>
      </c>
      <c r="BH924" s="172">
        <f t="shared" si="342"/>
        <v>0</v>
      </c>
      <c r="BI924" s="172">
        <f t="shared" si="343"/>
        <v>0</v>
      </c>
      <c r="BJ924" s="172">
        <f t="shared" si="344"/>
        <v>0</v>
      </c>
      <c r="BK924" s="172">
        <f t="shared" si="345"/>
        <v>0</v>
      </c>
      <c r="BL924" s="176"/>
      <c r="BM924" s="172">
        <f t="shared" si="324"/>
        <v>0</v>
      </c>
      <c r="BN924" s="172">
        <f t="shared" si="325"/>
        <v>0</v>
      </c>
      <c r="BO924" s="172">
        <f t="shared" si="326"/>
        <v>0</v>
      </c>
      <c r="BP924" s="172">
        <f t="shared" si="327"/>
        <v>0</v>
      </c>
      <c r="BQ924" s="172">
        <f t="shared" si="328"/>
        <v>0</v>
      </c>
      <c r="BR924" s="172">
        <f t="shared" si="329"/>
        <v>0</v>
      </c>
      <c r="BS924" s="172">
        <f t="shared" si="330"/>
        <v>0</v>
      </c>
      <c r="BT924" s="55"/>
      <c r="BU924" s="158">
        <f>SUMIF('Input| Projects'!$BA$8:$CX$8,RIGHT(BU$9,3),'Input| Projects'!$BA924:$CX924)</f>
        <v>0</v>
      </c>
      <c r="BV924" s="158">
        <f>SUMIF('Input| Projects'!$BA$8:$CX$8,RIGHT(BV$9,3),'Input| Projects'!$BA924:$CX924)</f>
        <v>0</v>
      </c>
      <c r="BW924" s="79" t="str">
        <f t="shared" si="331"/>
        <v/>
      </c>
    </row>
    <row r="925" spans="2:75" x14ac:dyDescent="0.2">
      <c r="B925" s="123">
        <f>IFERROR('Input| Projects'!B925,"")</f>
        <v>916</v>
      </c>
      <c r="C925" s="160" t="str">
        <f>IFERROR(IF('Input| Projects'!C925="","",'Input| Projects'!C925),"")</f>
        <v/>
      </c>
      <c r="D925" s="160" t="str">
        <f>IFERROR(IF('Input| Projects'!D925="","",'Input| Projects'!D925),"")</f>
        <v/>
      </c>
      <c r="E925" s="53"/>
      <c r="F925" s="160" t="str">
        <f>IF(LEN('Input| Projects'!F925)&gt;0,'Input| Projects'!F925,"")</f>
        <v/>
      </c>
      <c r="G925" s="160" t="str">
        <f>IF(LEN('Input| Projects'!G925)&gt;0,'Input| Projects'!G925,"")</f>
        <v/>
      </c>
      <c r="H925" s="10"/>
      <c r="I925" s="194" cm="1">
        <f t="array" ref="I925">IF(LEN($F925)&gt;0,1+IFERROR(SUMPRODUCT(TRANSPOSE('Input| Projects'!$AO925:$AQ925),INDEX('Input| Escalations'!$F$27:$L$29,,MATCH(Q$9,'Input| Escalations'!$F$21:$L$21,0))),0),0)</f>
        <v>0</v>
      </c>
      <c r="J925" s="194" cm="1">
        <f t="array" ref="J925">IF(LEN($F925)&gt;0,1+IFERROR(SUMPRODUCT(TRANSPOSE('Input| Projects'!$AO925:$AQ925),INDEX('Input| Escalations'!$F$27:$L$29,,MATCH(R$9,'Input| Escalations'!$F$21:$L$21,0))),0),0)</f>
        <v>0</v>
      </c>
      <c r="K925" s="194" cm="1">
        <f t="array" ref="K925">IF(LEN($F925)&gt;0,1+IFERROR(SUMPRODUCT(TRANSPOSE('Input| Projects'!$AO925:$AQ925),INDEX('Input| Escalations'!$F$27:$L$29,,MATCH(S$9,'Input| Escalations'!$F$21:$L$21,0))),0),0)</f>
        <v>0</v>
      </c>
      <c r="L925" s="194" cm="1">
        <f t="array" ref="L925">IF(LEN($F925)&gt;0,1+IFERROR(SUMPRODUCT(TRANSPOSE('Input| Projects'!$AO925:$AQ925),INDEX('Input| Escalations'!$F$27:$L$29,,MATCH(T$9,'Input| Escalations'!$F$21:$L$21,0))),0),0)</f>
        <v>0</v>
      </c>
      <c r="M925" s="194" cm="1">
        <f t="array" ref="M925">IF(LEN($F925)&gt;0,1+IFERROR(SUMPRODUCT(TRANSPOSE('Input| Projects'!$AO925:$AQ925),INDEX('Input| Escalations'!$F$27:$L$29,,MATCH(U$9,'Input| Escalations'!$F$21:$L$21,0))),0),0)</f>
        <v>0</v>
      </c>
      <c r="N925" s="194" cm="1">
        <f t="array" ref="N925">IF(LEN($F925)&gt;0,1+IFERROR(SUMPRODUCT(TRANSPOSE('Input| Projects'!$AO925:$AQ925),INDEX('Input| Escalations'!$F$27:$L$29,,MATCH(V$9,'Input| Escalations'!$F$21:$L$21,0))),0),0)</f>
        <v>0</v>
      </c>
      <c r="O925" s="194" cm="1">
        <f t="array" ref="O925">IF(LEN($F925)&gt;0,1+IFERROR(SUMPRODUCT(TRANSPOSE('Input| Projects'!$AO925:$AQ925),INDEX('Input| Escalations'!$F$27:$L$29,,MATCH(W$9,'Input| Escalations'!$F$21:$L$21,0))),0),0)</f>
        <v>0</v>
      </c>
      <c r="P925" s="10"/>
      <c r="Q925" s="172">
        <f>IFERROR(IF(ISNUMBER(FIND("decision",'Input| Setup'!$F$6)),'Input| Projects'!Y925,'Input| Projects'!I925)*'Input| Escalations'!$I$17*I925,0)</f>
        <v>0</v>
      </c>
      <c r="R925" s="172">
        <f>IFERROR(IF(ISNUMBER(FIND("decision",'Input| Setup'!$F$6)),'Input| Projects'!Z925,'Input| Projects'!J925)*'Input| Escalations'!$I$17*J925,0)</f>
        <v>0</v>
      </c>
      <c r="S925" s="172">
        <f>IFERROR(IF(ISNUMBER(FIND("decision",'Input| Setup'!$F$6)),'Input| Projects'!AA925,'Input| Projects'!K925)*'Input| Escalations'!$I$17*K925,0)</f>
        <v>0</v>
      </c>
      <c r="T925" s="172">
        <f>IFERROR(IF(ISNUMBER(FIND("decision",'Input| Setup'!$F$6)),'Input| Projects'!AB925,'Input| Projects'!L925)*'Input| Escalations'!$I$17*L925,0)</f>
        <v>0</v>
      </c>
      <c r="U925" s="172">
        <f>IFERROR(IF(ISNUMBER(FIND("decision",'Input| Setup'!$F$6)),'Input| Projects'!AC925,'Input| Projects'!M925)*'Input| Escalations'!$I$17*M925,0)</f>
        <v>0</v>
      </c>
      <c r="V925" s="172">
        <f>IFERROR(IF(ISNUMBER(FIND("decision",'Input| Setup'!$F$6)),'Input| Projects'!AD925,'Input| Projects'!N925)*'Input| Escalations'!$I$17*N925,0)</f>
        <v>0</v>
      </c>
      <c r="W925" s="172">
        <f>IFERROR(IF(ISNUMBER(FIND("decision",'Input| Setup'!$F$6)),'Input| Projects'!AE925,'Input| Projects'!O925)*'Input| Escalations'!$I$17*O925,0)</f>
        <v>0</v>
      </c>
      <c r="X925" s="175"/>
      <c r="Y925" s="172">
        <f>IF(ISNUMBER(FIND("decision",'Input| Setup'!$F$6)),'Input| Projects'!AG925,'Input| Projects'!Q925)*I925*'Input| Escalations'!$I$17</f>
        <v>0</v>
      </c>
      <c r="Z925" s="172">
        <f>IF(ISNUMBER(FIND("decision",'Input| Setup'!$F$6)),'Input| Projects'!AH925,'Input| Projects'!R925)*J925*'Input| Escalations'!$I$17</f>
        <v>0</v>
      </c>
      <c r="AA925" s="172">
        <f>IF(ISNUMBER(FIND("decision",'Input| Setup'!$F$6)),'Input| Projects'!AI925,'Input| Projects'!S925)*K925*'Input| Escalations'!$I$17</f>
        <v>0</v>
      </c>
      <c r="AB925" s="172">
        <f>IF(ISNUMBER(FIND("decision",'Input| Setup'!$F$6)),'Input| Projects'!AJ925,'Input| Projects'!T925)*L925*'Input| Escalations'!$I$17</f>
        <v>0</v>
      </c>
      <c r="AC925" s="172">
        <f>IF(ISNUMBER(FIND("decision",'Input| Setup'!$F$6)),'Input| Projects'!AK925,'Input| Projects'!U925)*M925*'Input| Escalations'!$I$17</f>
        <v>0</v>
      </c>
      <c r="AD925" s="172">
        <f>IF(ISNUMBER(FIND("decision",'Input| Setup'!$F$6)),'Input| Projects'!AL925,'Input| Projects'!V925)*N925*'Input| Escalations'!$I$17</f>
        <v>0</v>
      </c>
      <c r="AE925" s="172">
        <f>IF(ISNUMBER(FIND("decision",'Input| Setup'!$F$6)),'Input| Projects'!AM925,'Input| Projects'!W925)*O925*'Input| Escalations'!$I$17</f>
        <v>0</v>
      </c>
      <c r="AF925" s="175"/>
      <c r="AG925" s="172" cm="1">
        <f t="array" ref="AG925">IFERROR(--('Input| Projects'!$AS925="Yes")*_xlfn.SWITCH('Input| Overheads'!$C$50,"Direct costs",'Calc| Overheads Allocation'!C$8*Q925,"Internal labour",'Calc| Overheads Allocation'!C$8*Q925*'Input| Projects'!$AO925,"DNSP defined",'Calc| Overheads Allocation'!C$78*'Input| Projects'!$AV925,0),0)</f>
        <v>0</v>
      </c>
      <c r="AH925" s="172" cm="1">
        <f t="array" ref="AH925">IFERROR(--('Input| Projects'!$AS925="Yes")*_xlfn.SWITCH('Input| Overheads'!$C$50,"Direct costs",'Calc| Overheads Allocation'!D$8*R925,"Internal labour",'Calc| Overheads Allocation'!D$8*R925*'Input| Projects'!$AO925,"DNSP defined",'Calc| Overheads Allocation'!D$78*'Input| Projects'!$AV925,0),0)</f>
        <v>0</v>
      </c>
      <c r="AI925" s="172" cm="1">
        <f t="array" ref="AI925">IFERROR(--('Input| Projects'!$AS925="Yes")*_xlfn.SWITCH('Input| Overheads'!$C$50,"Direct costs",'Calc| Overheads Allocation'!E$8*S925,"Internal labour",'Calc| Overheads Allocation'!E$8*S925*'Input| Projects'!$AO925,"DNSP defined",'Calc| Overheads Allocation'!E$78*'Input| Projects'!$AV925,0),0)</f>
        <v>0</v>
      </c>
      <c r="AJ925" s="172" cm="1">
        <f t="array" ref="AJ925">IFERROR(--('Input| Projects'!$AS925="Yes")*_xlfn.SWITCH('Input| Overheads'!$C$50,"Direct costs",'Calc| Overheads Allocation'!F$8*T925,"Internal labour",'Calc| Overheads Allocation'!F$8*T925*'Input| Projects'!$AO925,"DNSP defined",'Calc| Overheads Allocation'!F$78*'Input| Projects'!$AV925,0),0)</f>
        <v>0</v>
      </c>
      <c r="AK925" s="172" cm="1">
        <f t="array" ref="AK925">IFERROR(--('Input| Projects'!$AS925="Yes")*_xlfn.SWITCH('Input| Overheads'!$C$50,"Direct costs",'Calc| Overheads Allocation'!G$8*U925,"Internal labour",'Calc| Overheads Allocation'!G$8*U925*'Input| Projects'!$AO925,"DNSP defined",'Calc| Overheads Allocation'!G$78*'Input| Projects'!$AV925,0),0)</f>
        <v>0</v>
      </c>
      <c r="AL925" s="172" cm="1">
        <f t="array" ref="AL925">IFERROR(--('Input| Projects'!$AS925="Yes")*_xlfn.SWITCH('Input| Overheads'!$C$50,"Direct costs",'Calc| Overheads Allocation'!H$8*V925,"Internal labour",'Calc| Overheads Allocation'!H$8*V925*'Input| Projects'!$AO925,"DNSP defined",'Calc| Overheads Allocation'!H$78*'Input| Projects'!$AV925,0),0)</f>
        <v>0</v>
      </c>
      <c r="AM925" s="172" cm="1">
        <f t="array" ref="AM925">IFERROR(--('Input| Projects'!$AS925="Yes")*_xlfn.SWITCH('Input| Overheads'!$C$50,"Direct costs",'Calc| Overheads Allocation'!I$8*W925,"Internal labour",'Calc| Overheads Allocation'!I$8*W925*'Input| Projects'!$AO925,"DNSP defined",'Calc| Overheads Allocation'!I$78*'Input| Projects'!$AV925,0),0)</f>
        <v>0</v>
      </c>
      <c r="AN925" s="175"/>
      <c r="AO925" s="172" cm="1">
        <f t="array" ref="AO925">IFERROR(--('Input| Projects'!$AT925="Yes")*_xlfn.SWITCH('Input| Overheads'!$C$50,"Direct costs",'Calc| Overheads Allocation'!C$9*Q925,"Internal labour",'Calc| Overheads Allocation'!C$9*Q925*'Input| Projects'!$AO925,"DNSP defined",'Calc| Overheads Allocation'!C$79*'Input| Projects'!$AW925,0),0)</f>
        <v>0</v>
      </c>
      <c r="AP925" s="172" cm="1">
        <f t="array" ref="AP925">IFERROR(--('Input| Projects'!$AT925="Yes")*_xlfn.SWITCH('Input| Overheads'!$C$50,"Direct costs",'Calc| Overheads Allocation'!D$9*R925,"Internal labour",'Calc| Overheads Allocation'!D$9*R925*'Input| Projects'!$AO925,"DNSP defined",'Calc| Overheads Allocation'!D$79*'Input| Projects'!$AW925,0),0)</f>
        <v>0</v>
      </c>
      <c r="AQ925" s="172" cm="1">
        <f t="array" ref="AQ925">IFERROR(--('Input| Projects'!$AT925="Yes")*_xlfn.SWITCH('Input| Overheads'!$C$50,"Direct costs",'Calc| Overheads Allocation'!E$9*S925,"Internal labour",'Calc| Overheads Allocation'!E$9*S925*'Input| Projects'!$AO925,"DNSP defined",'Calc| Overheads Allocation'!E$79*'Input| Projects'!$AW925,0),0)</f>
        <v>0</v>
      </c>
      <c r="AR925" s="172" cm="1">
        <f t="array" ref="AR925">IFERROR(--('Input| Projects'!$AT925="Yes")*_xlfn.SWITCH('Input| Overheads'!$C$50,"Direct costs",'Calc| Overheads Allocation'!F$9*T925,"Internal labour",'Calc| Overheads Allocation'!F$9*T925*'Input| Projects'!$AO925,"DNSP defined",'Calc| Overheads Allocation'!F$79*'Input| Projects'!$AW925,0),0)</f>
        <v>0</v>
      </c>
      <c r="AS925" s="172" cm="1">
        <f t="array" ref="AS925">IFERROR(--('Input| Projects'!$AT925="Yes")*_xlfn.SWITCH('Input| Overheads'!$C$50,"Direct costs",'Calc| Overheads Allocation'!G$9*U925,"Internal labour",'Calc| Overheads Allocation'!G$9*U925*'Input| Projects'!$AO925,"DNSP defined",'Calc| Overheads Allocation'!G$79*'Input| Projects'!$AW925,0),0)</f>
        <v>0</v>
      </c>
      <c r="AT925" s="172" cm="1">
        <f t="array" ref="AT925">IFERROR(--('Input| Projects'!$AT925="Yes")*_xlfn.SWITCH('Input| Overheads'!$C$50,"Direct costs",'Calc| Overheads Allocation'!H$9*V925,"Internal labour",'Calc| Overheads Allocation'!H$9*V925*'Input| Projects'!$AO925,"DNSP defined",'Calc| Overheads Allocation'!H$79*'Input| Projects'!$AW925,0),0)</f>
        <v>0</v>
      </c>
      <c r="AU925" s="172" cm="1">
        <f t="array" ref="AU925">IFERROR(--('Input| Projects'!$AT925="Yes")*_xlfn.SWITCH('Input| Overheads'!$C$50,"Direct costs",'Calc| Overheads Allocation'!I$9*W925,"Internal labour",'Calc| Overheads Allocation'!I$9*W925*'Input| Projects'!$AO925,"DNSP defined",'Calc| Overheads Allocation'!I$79*'Input| Projects'!$AW925,0),0)</f>
        <v>0</v>
      </c>
      <c r="AV925" s="175"/>
      <c r="AW925" s="172">
        <f t="shared" si="332"/>
        <v>0</v>
      </c>
      <c r="AX925" s="172">
        <f t="shared" si="333"/>
        <v>0</v>
      </c>
      <c r="AY925" s="172">
        <f t="shared" si="334"/>
        <v>0</v>
      </c>
      <c r="AZ925" s="172">
        <f t="shared" si="335"/>
        <v>0</v>
      </c>
      <c r="BA925" s="172">
        <f t="shared" si="336"/>
        <v>0</v>
      </c>
      <c r="BB925" s="172">
        <f t="shared" si="337"/>
        <v>0</v>
      </c>
      <c r="BC925" s="172">
        <f t="shared" si="338"/>
        <v>0</v>
      </c>
      <c r="BD925" s="176"/>
      <c r="BE925" s="172">
        <f t="shared" si="339"/>
        <v>0</v>
      </c>
      <c r="BF925" s="172">
        <f t="shared" si="340"/>
        <v>0</v>
      </c>
      <c r="BG925" s="172">
        <f t="shared" si="341"/>
        <v>0</v>
      </c>
      <c r="BH925" s="172">
        <f t="shared" si="342"/>
        <v>0</v>
      </c>
      <c r="BI925" s="172">
        <f t="shared" si="343"/>
        <v>0</v>
      </c>
      <c r="BJ925" s="172">
        <f t="shared" si="344"/>
        <v>0</v>
      </c>
      <c r="BK925" s="172">
        <f t="shared" si="345"/>
        <v>0</v>
      </c>
      <c r="BL925" s="176"/>
      <c r="BM925" s="172">
        <f t="shared" si="324"/>
        <v>0</v>
      </c>
      <c r="BN925" s="172">
        <f t="shared" si="325"/>
        <v>0</v>
      </c>
      <c r="BO925" s="172">
        <f t="shared" si="326"/>
        <v>0</v>
      </c>
      <c r="BP925" s="172">
        <f t="shared" si="327"/>
        <v>0</v>
      </c>
      <c r="BQ925" s="172">
        <f t="shared" si="328"/>
        <v>0</v>
      </c>
      <c r="BR925" s="172">
        <f t="shared" si="329"/>
        <v>0</v>
      </c>
      <c r="BS925" s="172">
        <f t="shared" si="330"/>
        <v>0</v>
      </c>
      <c r="BT925" s="55"/>
      <c r="BU925" s="158">
        <f>SUMIF('Input| Projects'!$BA$8:$CX$8,RIGHT(BU$9,3),'Input| Projects'!$BA925:$CX925)</f>
        <v>0</v>
      </c>
      <c r="BV925" s="158">
        <f>SUMIF('Input| Projects'!$BA$8:$CX$8,RIGHT(BV$9,3),'Input| Projects'!$BA925:$CX925)</f>
        <v>0</v>
      </c>
      <c r="BW925" s="79" t="str">
        <f t="shared" si="331"/>
        <v/>
      </c>
    </row>
    <row r="926" spans="2:75" x14ac:dyDescent="0.2">
      <c r="B926" s="123">
        <f>IFERROR('Input| Projects'!B926,"")</f>
        <v>917</v>
      </c>
      <c r="C926" s="160" t="str">
        <f>IFERROR(IF('Input| Projects'!C926="","",'Input| Projects'!C926),"")</f>
        <v/>
      </c>
      <c r="D926" s="160" t="str">
        <f>IFERROR(IF('Input| Projects'!D926="","",'Input| Projects'!D926),"")</f>
        <v/>
      </c>
      <c r="E926" s="53"/>
      <c r="F926" s="160" t="str">
        <f>IF(LEN('Input| Projects'!F926)&gt;0,'Input| Projects'!F926,"")</f>
        <v/>
      </c>
      <c r="G926" s="160" t="str">
        <f>IF(LEN('Input| Projects'!G926)&gt;0,'Input| Projects'!G926,"")</f>
        <v/>
      </c>
      <c r="H926" s="10"/>
      <c r="I926" s="194" cm="1">
        <f t="array" ref="I926">IF(LEN($F926)&gt;0,1+IFERROR(SUMPRODUCT(TRANSPOSE('Input| Projects'!$AO926:$AQ926),INDEX('Input| Escalations'!$F$27:$L$29,,MATCH(Q$9,'Input| Escalations'!$F$21:$L$21,0))),0),0)</f>
        <v>0</v>
      </c>
      <c r="J926" s="194" cm="1">
        <f t="array" ref="J926">IF(LEN($F926)&gt;0,1+IFERROR(SUMPRODUCT(TRANSPOSE('Input| Projects'!$AO926:$AQ926),INDEX('Input| Escalations'!$F$27:$L$29,,MATCH(R$9,'Input| Escalations'!$F$21:$L$21,0))),0),0)</f>
        <v>0</v>
      </c>
      <c r="K926" s="194" cm="1">
        <f t="array" ref="K926">IF(LEN($F926)&gt;0,1+IFERROR(SUMPRODUCT(TRANSPOSE('Input| Projects'!$AO926:$AQ926),INDEX('Input| Escalations'!$F$27:$L$29,,MATCH(S$9,'Input| Escalations'!$F$21:$L$21,0))),0),0)</f>
        <v>0</v>
      </c>
      <c r="L926" s="194" cm="1">
        <f t="array" ref="L926">IF(LEN($F926)&gt;0,1+IFERROR(SUMPRODUCT(TRANSPOSE('Input| Projects'!$AO926:$AQ926),INDEX('Input| Escalations'!$F$27:$L$29,,MATCH(T$9,'Input| Escalations'!$F$21:$L$21,0))),0),0)</f>
        <v>0</v>
      </c>
      <c r="M926" s="194" cm="1">
        <f t="array" ref="M926">IF(LEN($F926)&gt;0,1+IFERROR(SUMPRODUCT(TRANSPOSE('Input| Projects'!$AO926:$AQ926),INDEX('Input| Escalations'!$F$27:$L$29,,MATCH(U$9,'Input| Escalations'!$F$21:$L$21,0))),0),0)</f>
        <v>0</v>
      </c>
      <c r="N926" s="194" cm="1">
        <f t="array" ref="N926">IF(LEN($F926)&gt;0,1+IFERROR(SUMPRODUCT(TRANSPOSE('Input| Projects'!$AO926:$AQ926),INDEX('Input| Escalations'!$F$27:$L$29,,MATCH(V$9,'Input| Escalations'!$F$21:$L$21,0))),0),0)</f>
        <v>0</v>
      </c>
      <c r="O926" s="194" cm="1">
        <f t="array" ref="O926">IF(LEN($F926)&gt;0,1+IFERROR(SUMPRODUCT(TRANSPOSE('Input| Projects'!$AO926:$AQ926),INDEX('Input| Escalations'!$F$27:$L$29,,MATCH(W$9,'Input| Escalations'!$F$21:$L$21,0))),0),0)</f>
        <v>0</v>
      </c>
      <c r="P926" s="10"/>
      <c r="Q926" s="172">
        <f>IFERROR(IF(ISNUMBER(FIND("decision",'Input| Setup'!$F$6)),'Input| Projects'!Y926,'Input| Projects'!I926)*'Input| Escalations'!$I$17*I926,0)</f>
        <v>0</v>
      </c>
      <c r="R926" s="172">
        <f>IFERROR(IF(ISNUMBER(FIND("decision",'Input| Setup'!$F$6)),'Input| Projects'!Z926,'Input| Projects'!J926)*'Input| Escalations'!$I$17*J926,0)</f>
        <v>0</v>
      </c>
      <c r="S926" s="172">
        <f>IFERROR(IF(ISNUMBER(FIND("decision",'Input| Setup'!$F$6)),'Input| Projects'!AA926,'Input| Projects'!K926)*'Input| Escalations'!$I$17*K926,0)</f>
        <v>0</v>
      </c>
      <c r="T926" s="172">
        <f>IFERROR(IF(ISNUMBER(FIND("decision",'Input| Setup'!$F$6)),'Input| Projects'!AB926,'Input| Projects'!L926)*'Input| Escalations'!$I$17*L926,0)</f>
        <v>0</v>
      </c>
      <c r="U926" s="172">
        <f>IFERROR(IF(ISNUMBER(FIND("decision",'Input| Setup'!$F$6)),'Input| Projects'!AC926,'Input| Projects'!M926)*'Input| Escalations'!$I$17*M926,0)</f>
        <v>0</v>
      </c>
      <c r="V926" s="172">
        <f>IFERROR(IF(ISNUMBER(FIND("decision",'Input| Setup'!$F$6)),'Input| Projects'!AD926,'Input| Projects'!N926)*'Input| Escalations'!$I$17*N926,0)</f>
        <v>0</v>
      </c>
      <c r="W926" s="172">
        <f>IFERROR(IF(ISNUMBER(FIND("decision",'Input| Setup'!$F$6)),'Input| Projects'!AE926,'Input| Projects'!O926)*'Input| Escalations'!$I$17*O926,0)</f>
        <v>0</v>
      </c>
      <c r="X926" s="175"/>
      <c r="Y926" s="172">
        <f>IF(ISNUMBER(FIND("decision",'Input| Setup'!$F$6)),'Input| Projects'!AG926,'Input| Projects'!Q926)*I926*'Input| Escalations'!$I$17</f>
        <v>0</v>
      </c>
      <c r="Z926" s="172">
        <f>IF(ISNUMBER(FIND("decision",'Input| Setup'!$F$6)),'Input| Projects'!AH926,'Input| Projects'!R926)*J926*'Input| Escalations'!$I$17</f>
        <v>0</v>
      </c>
      <c r="AA926" s="172">
        <f>IF(ISNUMBER(FIND("decision",'Input| Setup'!$F$6)),'Input| Projects'!AI926,'Input| Projects'!S926)*K926*'Input| Escalations'!$I$17</f>
        <v>0</v>
      </c>
      <c r="AB926" s="172">
        <f>IF(ISNUMBER(FIND("decision",'Input| Setup'!$F$6)),'Input| Projects'!AJ926,'Input| Projects'!T926)*L926*'Input| Escalations'!$I$17</f>
        <v>0</v>
      </c>
      <c r="AC926" s="172">
        <f>IF(ISNUMBER(FIND("decision",'Input| Setup'!$F$6)),'Input| Projects'!AK926,'Input| Projects'!U926)*M926*'Input| Escalations'!$I$17</f>
        <v>0</v>
      </c>
      <c r="AD926" s="172">
        <f>IF(ISNUMBER(FIND("decision",'Input| Setup'!$F$6)),'Input| Projects'!AL926,'Input| Projects'!V926)*N926*'Input| Escalations'!$I$17</f>
        <v>0</v>
      </c>
      <c r="AE926" s="172">
        <f>IF(ISNUMBER(FIND("decision",'Input| Setup'!$F$6)),'Input| Projects'!AM926,'Input| Projects'!W926)*O926*'Input| Escalations'!$I$17</f>
        <v>0</v>
      </c>
      <c r="AF926" s="175"/>
      <c r="AG926" s="172" cm="1">
        <f t="array" ref="AG926">IFERROR(--('Input| Projects'!$AS926="Yes")*_xlfn.SWITCH('Input| Overheads'!$C$50,"Direct costs",'Calc| Overheads Allocation'!C$8*Q926,"Internal labour",'Calc| Overheads Allocation'!C$8*Q926*'Input| Projects'!$AO926,"DNSP defined",'Calc| Overheads Allocation'!C$78*'Input| Projects'!$AV926,0),0)</f>
        <v>0</v>
      </c>
      <c r="AH926" s="172" cm="1">
        <f t="array" ref="AH926">IFERROR(--('Input| Projects'!$AS926="Yes")*_xlfn.SWITCH('Input| Overheads'!$C$50,"Direct costs",'Calc| Overheads Allocation'!D$8*R926,"Internal labour",'Calc| Overheads Allocation'!D$8*R926*'Input| Projects'!$AO926,"DNSP defined",'Calc| Overheads Allocation'!D$78*'Input| Projects'!$AV926,0),0)</f>
        <v>0</v>
      </c>
      <c r="AI926" s="172" cm="1">
        <f t="array" ref="AI926">IFERROR(--('Input| Projects'!$AS926="Yes")*_xlfn.SWITCH('Input| Overheads'!$C$50,"Direct costs",'Calc| Overheads Allocation'!E$8*S926,"Internal labour",'Calc| Overheads Allocation'!E$8*S926*'Input| Projects'!$AO926,"DNSP defined",'Calc| Overheads Allocation'!E$78*'Input| Projects'!$AV926,0),0)</f>
        <v>0</v>
      </c>
      <c r="AJ926" s="172" cm="1">
        <f t="array" ref="AJ926">IFERROR(--('Input| Projects'!$AS926="Yes")*_xlfn.SWITCH('Input| Overheads'!$C$50,"Direct costs",'Calc| Overheads Allocation'!F$8*T926,"Internal labour",'Calc| Overheads Allocation'!F$8*T926*'Input| Projects'!$AO926,"DNSP defined",'Calc| Overheads Allocation'!F$78*'Input| Projects'!$AV926,0),0)</f>
        <v>0</v>
      </c>
      <c r="AK926" s="172" cm="1">
        <f t="array" ref="AK926">IFERROR(--('Input| Projects'!$AS926="Yes")*_xlfn.SWITCH('Input| Overheads'!$C$50,"Direct costs",'Calc| Overheads Allocation'!G$8*U926,"Internal labour",'Calc| Overheads Allocation'!G$8*U926*'Input| Projects'!$AO926,"DNSP defined",'Calc| Overheads Allocation'!G$78*'Input| Projects'!$AV926,0),0)</f>
        <v>0</v>
      </c>
      <c r="AL926" s="172" cm="1">
        <f t="array" ref="AL926">IFERROR(--('Input| Projects'!$AS926="Yes")*_xlfn.SWITCH('Input| Overheads'!$C$50,"Direct costs",'Calc| Overheads Allocation'!H$8*V926,"Internal labour",'Calc| Overheads Allocation'!H$8*V926*'Input| Projects'!$AO926,"DNSP defined",'Calc| Overheads Allocation'!H$78*'Input| Projects'!$AV926,0),0)</f>
        <v>0</v>
      </c>
      <c r="AM926" s="172" cm="1">
        <f t="array" ref="AM926">IFERROR(--('Input| Projects'!$AS926="Yes")*_xlfn.SWITCH('Input| Overheads'!$C$50,"Direct costs",'Calc| Overheads Allocation'!I$8*W926,"Internal labour",'Calc| Overheads Allocation'!I$8*W926*'Input| Projects'!$AO926,"DNSP defined",'Calc| Overheads Allocation'!I$78*'Input| Projects'!$AV926,0),0)</f>
        <v>0</v>
      </c>
      <c r="AN926" s="175"/>
      <c r="AO926" s="172" cm="1">
        <f t="array" ref="AO926">IFERROR(--('Input| Projects'!$AT926="Yes")*_xlfn.SWITCH('Input| Overheads'!$C$50,"Direct costs",'Calc| Overheads Allocation'!C$9*Q926,"Internal labour",'Calc| Overheads Allocation'!C$9*Q926*'Input| Projects'!$AO926,"DNSP defined",'Calc| Overheads Allocation'!C$79*'Input| Projects'!$AW926,0),0)</f>
        <v>0</v>
      </c>
      <c r="AP926" s="172" cm="1">
        <f t="array" ref="AP926">IFERROR(--('Input| Projects'!$AT926="Yes")*_xlfn.SWITCH('Input| Overheads'!$C$50,"Direct costs",'Calc| Overheads Allocation'!D$9*R926,"Internal labour",'Calc| Overheads Allocation'!D$9*R926*'Input| Projects'!$AO926,"DNSP defined",'Calc| Overheads Allocation'!D$79*'Input| Projects'!$AW926,0),0)</f>
        <v>0</v>
      </c>
      <c r="AQ926" s="172" cm="1">
        <f t="array" ref="AQ926">IFERROR(--('Input| Projects'!$AT926="Yes")*_xlfn.SWITCH('Input| Overheads'!$C$50,"Direct costs",'Calc| Overheads Allocation'!E$9*S926,"Internal labour",'Calc| Overheads Allocation'!E$9*S926*'Input| Projects'!$AO926,"DNSP defined",'Calc| Overheads Allocation'!E$79*'Input| Projects'!$AW926,0),0)</f>
        <v>0</v>
      </c>
      <c r="AR926" s="172" cm="1">
        <f t="array" ref="AR926">IFERROR(--('Input| Projects'!$AT926="Yes")*_xlfn.SWITCH('Input| Overheads'!$C$50,"Direct costs",'Calc| Overheads Allocation'!F$9*T926,"Internal labour",'Calc| Overheads Allocation'!F$9*T926*'Input| Projects'!$AO926,"DNSP defined",'Calc| Overheads Allocation'!F$79*'Input| Projects'!$AW926,0),0)</f>
        <v>0</v>
      </c>
      <c r="AS926" s="172" cm="1">
        <f t="array" ref="AS926">IFERROR(--('Input| Projects'!$AT926="Yes")*_xlfn.SWITCH('Input| Overheads'!$C$50,"Direct costs",'Calc| Overheads Allocation'!G$9*U926,"Internal labour",'Calc| Overheads Allocation'!G$9*U926*'Input| Projects'!$AO926,"DNSP defined",'Calc| Overheads Allocation'!G$79*'Input| Projects'!$AW926,0),0)</f>
        <v>0</v>
      </c>
      <c r="AT926" s="172" cm="1">
        <f t="array" ref="AT926">IFERROR(--('Input| Projects'!$AT926="Yes")*_xlfn.SWITCH('Input| Overheads'!$C$50,"Direct costs",'Calc| Overheads Allocation'!H$9*V926,"Internal labour",'Calc| Overheads Allocation'!H$9*V926*'Input| Projects'!$AO926,"DNSP defined",'Calc| Overheads Allocation'!H$79*'Input| Projects'!$AW926,0),0)</f>
        <v>0</v>
      </c>
      <c r="AU926" s="172" cm="1">
        <f t="array" ref="AU926">IFERROR(--('Input| Projects'!$AT926="Yes")*_xlfn.SWITCH('Input| Overheads'!$C$50,"Direct costs",'Calc| Overheads Allocation'!I$9*W926,"Internal labour",'Calc| Overheads Allocation'!I$9*W926*'Input| Projects'!$AO926,"DNSP defined",'Calc| Overheads Allocation'!I$79*'Input| Projects'!$AW926,0),0)</f>
        <v>0</v>
      </c>
      <c r="AV926" s="175"/>
      <c r="AW926" s="172">
        <f t="shared" si="332"/>
        <v>0</v>
      </c>
      <c r="AX926" s="172">
        <f t="shared" si="333"/>
        <v>0</v>
      </c>
      <c r="AY926" s="172">
        <f t="shared" si="334"/>
        <v>0</v>
      </c>
      <c r="AZ926" s="172">
        <f t="shared" si="335"/>
        <v>0</v>
      </c>
      <c r="BA926" s="172">
        <f t="shared" si="336"/>
        <v>0</v>
      </c>
      <c r="BB926" s="172">
        <f t="shared" si="337"/>
        <v>0</v>
      </c>
      <c r="BC926" s="172">
        <f t="shared" si="338"/>
        <v>0</v>
      </c>
      <c r="BD926" s="176"/>
      <c r="BE926" s="172">
        <f t="shared" si="339"/>
        <v>0</v>
      </c>
      <c r="BF926" s="172">
        <f t="shared" si="340"/>
        <v>0</v>
      </c>
      <c r="BG926" s="172">
        <f t="shared" si="341"/>
        <v>0</v>
      </c>
      <c r="BH926" s="172">
        <f t="shared" si="342"/>
        <v>0</v>
      </c>
      <c r="BI926" s="172">
        <f t="shared" si="343"/>
        <v>0</v>
      </c>
      <c r="BJ926" s="172">
        <f t="shared" si="344"/>
        <v>0</v>
      </c>
      <c r="BK926" s="172">
        <f t="shared" si="345"/>
        <v>0</v>
      </c>
      <c r="BL926" s="176"/>
      <c r="BM926" s="172">
        <f t="shared" si="324"/>
        <v>0</v>
      </c>
      <c r="BN926" s="172">
        <f t="shared" si="325"/>
        <v>0</v>
      </c>
      <c r="BO926" s="172">
        <f t="shared" si="326"/>
        <v>0</v>
      </c>
      <c r="BP926" s="172">
        <f t="shared" si="327"/>
        <v>0</v>
      </c>
      <c r="BQ926" s="172">
        <f t="shared" si="328"/>
        <v>0</v>
      </c>
      <c r="BR926" s="172">
        <f t="shared" si="329"/>
        <v>0</v>
      </c>
      <c r="BS926" s="172">
        <f t="shared" si="330"/>
        <v>0</v>
      </c>
      <c r="BT926" s="55"/>
      <c r="BU926" s="158">
        <f>SUMIF('Input| Projects'!$BA$8:$CX$8,RIGHT(BU$9,3),'Input| Projects'!$BA926:$CX926)</f>
        <v>0</v>
      </c>
      <c r="BV926" s="158">
        <f>SUMIF('Input| Projects'!$BA$8:$CX$8,RIGHT(BV$9,3),'Input| Projects'!$BA926:$CX926)</f>
        <v>0</v>
      </c>
      <c r="BW926" s="79" t="str">
        <f t="shared" si="331"/>
        <v/>
      </c>
    </row>
    <row r="927" spans="2:75" x14ac:dyDescent="0.2">
      <c r="B927" s="123">
        <f>IFERROR('Input| Projects'!B927,"")</f>
        <v>918</v>
      </c>
      <c r="C927" s="160" t="str">
        <f>IFERROR(IF('Input| Projects'!C927="","",'Input| Projects'!C927),"")</f>
        <v/>
      </c>
      <c r="D927" s="160" t="str">
        <f>IFERROR(IF('Input| Projects'!D927="","",'Input| Projects'!D927),"")</f>
        <v/>
      </c>
      <c r="E927" s="53"/>
      <c r="F927" s="160" t="str">
        <f>IF(LEN('Input| Projects'!F927)&gt;0,'Input| Projects'!F927,"")</f>
        <v/>
      </c>
      <c r="G927" s="160" t="str">
        <f>IF(LEN('Input| Projects'!G927)&gt;0,'Input| Projects'!G927,"")</f>
        <v/>
      </c>
      <c r="H927" s="10"/>
      <c r="I927" s="194" cm="1">
        <f t="array" ref="I927">IF(LEN($F927)&gt;0,1+IFERROR(SUMPRODUCT(TRANSPOSE('Input| Projects'!$AO927:$AQ927),INDEX('Input| Escalations'!$F$27:$L$29,,MATCH(Q$9,'Input| Escalations'!$F$21:$L$21,0))),0),0)</f>
        <v>0</v>
      </c>
      <c r="J927" s="194" cm="1">
        <f t="array" ref="J927">IF(LEN($F927)&gt;0,1+IFERROR(SUMPRODUCT(TRANSPOSE('Input| Projects'!$AO927:$AQ927),INDEX('Input| Escalations'!$F$27:$L$29,,MATCH(R$9,'Input| Escalations'!$F$21:$L$21,0))),0),0)</f>
        <v>0</v>
      </c>
      <c r="K927" s="194" cm="1">
        <f t="array" ref="K927">IF(LEN($F927)&gt;0,1+IFERROR(SUMPRODUCT(TRANSPOSE('Input| Projects'!$AO927:$AQ927),INDEX('Input| Escalations'!$F$27:$L$29,,MATCH(S$9,'Input| Escalations'!$F$21:$L$21,0))),0),0)</f>
        <v>0</v>
      </c>
      <c r="L927" s="194" cm="1">
        <f t="array" ref="L927">IF(LEN($F927)&gt;0,1+IFERROR(SUMPRODUCT(TRANSPOSE('Input| Projects'!$AO927:$AQ927),INDEX('Input| Escalations'!$F$27:$L$29,,MATCH(T$9,'Input| Escalations'!$F$21:$L$21,0))),0),0)</f>
        <v>0</v>
      </c>
      <c r="M927" s="194" cm="1">
        <f t="array" ref="M927">IF(LEN($F927)&gt;0,1+IFERROR(SUMPRODUCT(TRANSPOSE('Input| Projects'!$AO927:$AQ927),INDEX('Input| Escalations'!$F$27:$L$29,,MATCH(U$9,'Input| Escalations'!$F$21:$L$21,0))),0),0)</f>
        <v>0</v>
      </c>
      <c r="N927" s="194" cm="1">
        <f t="array" ref="N927">IF(LEN($F927)&gt;0,1+IFERROR(SUMPRODUCT(TRANSPOSE('Input| Projects'!$AO927:$AQ927),INDEX('Input| Escalations'!$F$27:$L$29,,MATCH(V$9,'Input| Escalations'!$F$21:$L$21,0))),0),0)</f>
        <v>0</v>
      </c>
      <c r="O927" s="194" cm="1">
        <f t="array" ref="O927">IF(LEN($F927)&gt;0,1+IFERROR(SUMPRODUCT(TRANSPOSE('Input| Projects'!$AO927:$AQ927),INDEX('Input| Escalations'!$F$27:$L$29,,MATCH(W$9,'Input| Escalations'!$F$21:$L$21,0))),0),0)</f>
        <v>0</v>
      </c>
      <c r="P927" s="10"/>
      <c r="Q927" s="172">
        <f>IFERROR(IF(ISNUMBER(FIND("decision",'Input| Setup'!$F$6)),'Input| Projects'!Y927,'Input| Projects'!I927)*'Input| Escalations'!$I$17*I927,0)</f>
        <v>0</v>
      </c>
      <c r="R927" s="172">
        <f>IFERROR(IF(ISNUMBER(FIND("decision",'Input| Setup'!$F$6)),'Input| Projects'!Z927,'Input| Projects'!J927)*'Input| Escalations'!$I$17*J927,0)</f>
        <v>0</v>
      </c>
      <c r="S927" s="172">
        <f>IFERROR(IF(ISNUMBER(FIND("decision",'Input| Setup'!$F$6)),'Input| Projects'!AA927,'Input| Projects'!K927)*'Input| Escalations'!$I$17*K927,0)</f>
        <v>0</v>
      </c>
      <c r="T927" s="172">
        <f>IFERROR(IF(ISNUMBER(FIND("decision",'Input| Setup'!$F$6)),'Input| Projects'!AB927,'Input| Projects'!L927)*'Input| Escalations'!$I$17*L927,0)</f>
        <v>0</v>
      </c>
      <c r="U927" s="172">
        <f>IFERROR(IF(ISNUMBER(FIND("decision",'Input| Setup'!$F$6)),'Input| Projects'!AC927,'Input| Projects'!M927)*'Input| Escalations'!$I$17*M927,0)</f>
        <v>0</v>
      </c>
      <c r="V927" s="172">
        <f>IFERROR(IF(ISNUMBER(FIND("decision",'Input| Setup'!$F$6)),'Input| Projects'!AD927,'Input| Projects'!N927)*'Input| Escalations'!$I$17*N927,0)</f>
        <v>0</v>
      </c>
      <c r="W927" s="172">
        <f>IFERROR(IF(ISNUMBER(FIND("decision",'Input| Setup'!$F$6)),'Input| Projects'!AE927,'Input| Projects'!O927)*'Input| Escalations'!$I$17*O927,0)</f>
        <v>0</v>
      </c>
      <c r="X927" s="175"/>
      <c r="Y927" s="172">
        <f>IF(ISNUMBER(FIND("decision",'Input| Setup'!$F$6)),'Input| Projects'!AG927,'Input| Projects'!Q927)*I927*'Input| Escalations'!$I$17</f>
        <v>0</v>
      </c>
      <c r="Z927" s="172">
        <f>IF(ISNUMBER(FIND("decision",'Input| Setup'!$F$6)),'Input| Projects'!AH927,'Input| Projects'!R927)*J927*'Input| Escalations'!$I$17</f>
        <v>0</v>
      </c>
      <c r="AA927" s="172">
        <f>IF(ISNUMBER(FIND("decision",'Input| Setup'!$F$6)),'Input| Projects'!AI927,'Input| Projects'!S927)*K927*'Input| Escalations'!$I$17</f>
        <v>0</v>
      </c>
      <c r="AB927" s="172">
        <f>IF(ISNUMBER(FIND("decision",'Input| Setup'!$F$6)),'Input| Projects'!AJ927,'Input| Projects'!T927)*L927*'Input| Escalations'!$I$17</f>
        <v>0</v>
      </c>
      <c r="AC927" s="172">
        <f>IF(ISNUMBER(FIND("decision",'Input| Setup'!$F$6)),'Input| Projects'!AK927,'Input| Projects'!U927)*M927*'Input| Escalations'!$I$17</f>
        <v>0</v>
      </c>
      <c r="AD927" s="172">
        <f>IF(ISNUMBER(FIND("decision",'Input| Setup'!$F$6)),'Input| Projects'!AL927,'Input| Projects'!V927)*N927*'Input| Escalations'!$I$17</f>
        <v>0</v>
      </c>
      <c r="AE927" s="172">
        <f>IF(ISNUMBER(FIND("decision",'Input| Setup'!$F$6)),'Input| Projects'!AM927,'Input| Projects'!W927)*O927*'Input| Escalations'!$I$17</f>
        <v>0</v>
      </c>
      <c r="AF927" s="175"/>
      <c r="AG927" s="172" cm="1">
        <f t="array" ref="AG927">IFERROR(--('Input| Projects'!$AS927="Yes")*_xlfn.SWITCH('Input| Overheads'!$C$50,"Direct costs",'Calc| Overheads Allocation'!C$8*Q927,"Internal labour",'Calc| Overheads Allocation'!C$8*Q927*'Input| Projects'!$AO927,"DNSP defined",'Calc| Overheads Allocation'!C$78*'Input| Projects'!$AV927,0),0)</f>
        <v>0</v>
      </c>
      <c r="AH927" s="172" cm="1">
        <f t="array" ref="AH927">IFERROR(--('Input| Projects'!$AS927="Yes")*_xlfn.SWITCH('Input| Overheads'!$C$50,"Direct costs",'Calc| Overheads Allocation'!D$8*R927,"Internal labour",'Calc| Overheads Allocation'!D$8*R927*'Input| Projects'!$AO927,"DNSP defined",'Calc| Overheads Allocation'!D$78*'Input| Projects'!$AV927,0),0)</f>
        <v>0</v>
      </c>
      <c r="AI927" s="172" cm="1">
        <f t="array" ref="AI927">IFERROR(--('Input| Projects'!$AS927="Yes")*_xlfn.SWITCH('Input| Overheads'!$C$50,"Direct costs",'Calc| Overheads Allocation'!E$8*S927,"Internal labour",'Calc| Overheads Allocation'!E$8*S927*'Input| Projects'!$AO927,"DNSP defined",'Calc| Overheads Allocation'!E$78*'Input| Projects'!$AV927,0),0)</f>
        <v>0</v>
      </c>
      <c r="AJ927" s="172" cm="1">
        <f t="array" ref="AJ927">IFERROR(--('Input| Projects'!$AS927="Yes")*_xlfn.SWITCH('Input| Overheads'!$C$50,"Direct costs",'Calc| Overheads Allocation'!F$8*T927,"Internal labour",'Calc| Overheads Allocation'!F$8*T927*'Input| Projects'!$AO927,"DNSP defined",'Calc| Overheads Allocation'!F$78*'Input| Projects'!$AV927,0),0)</f>
        <v>0</v>
      </c>
      <c r="AK927" s="172" cm="1">
        <f t="array" ref="AK927">IFERROR(--('Input| Projects'!$AS927="Yes")*_xlfn.SWITCH('Input| Overheads'!$C$50,"Direct costs",'Calc| Overheads Allocation'!G$8*U927,"Internal labour",'Calc| Overheads Allocation'!G$8*U927*'Input| Projects'!$AO927,"DNSP defined",'Calc| Overheads Allocation'!G$78*'Input| Projects'!$AV927,0),0)</f>
        <v>0</v>
      </c>
      <c r="AL927" s="172" cm="1">
        <f t="array" ref="AL927">IFERROR(--('Input| Projects'!$AS927="Yes")*_xlfn.SWITCH('Input| Overheads'!$C$50,"Direct costs",'Calc| Overheads Allocation'!H$8*V927,"Internal labour",'Calc| Overheads Allocation'!H$8*V927*'Input| Projects'!$AO927,"DNSP defined",'Calc| Overheads Allocation'!H$78*'Input| Projects'!$AV927,0),0)</f>
        <v>0</v>
      </c>
      <c r="AM927" s="172" cm="1">
        <f t="array" ref="AM927">IFERROR(--('Input| Projects'!$AS927="Yes")*_xlfn.SWITCH('Input| Overheads'!$C$50,"Direct costs",'Calc| Overheads Allocation'!I$8*W927,"Internal labour",'Calc| Overheads Allocation'!I$8*W927*'Input| Projects'!$AO927,"DNSP defined",'Calc| Overheads Allocation'!I$78*'Input| Projects'!$AV927,0),0)</f>
        <v>0</v>
      </c>
      <c r="AN927" s="175"/>
      <c r="AO927" s="172" cm="1">
        <f t="array" ref="AO927">IFERROR(--('Input| Projects'!$AT927="Yes")*_xlfn.SWITCH('Input| Overheads'!$C$50,"Direct costs",'Calc| Overheads Allocation'!C$9*Q927,"Internal labour",'Calc| Overheads Allocation'!C$9*Q927*'Input| Projects'!$AO927,"DNSP defined",'Calc| Overheads Allocation'!C$79*'Input| Projects'!$AW927,0),0)</f>
        <v>0</v>
      </c>
      <c r="AP927" s="172" cm="1">
        <f t="array" ref="AP927">IFERROR(--('Input| Projects'!$AT927="Yes")*_xlfn.SWITCH('Input| Overheads'!$C$50,"Direct costs",'Calc| Overheads Allocation'!D$9*R927,"Internal labour",'Calc| Overheads Allocation'!D$9*R927*'Input| Projects'!$AO927,"DNSP defined",'Calc| Overheads Allocation'!D$79*'Input| Projects'!$AW927,0),0)</f>
        <v>0</v>
      </c>
      <c r="AQ927" s="172" cm="1">
        <f t="array" ref="AQ927">IFERROR(--('Input| Projects'!$AT927="Yes")*_xlfn.SWITCH('Input| Overheads'!$C$50,"Direct costs",'Calc| Overheads Allocation'!E$9*S927,"Internal labour",'Calc| Overheads Allocation'!E$9*S927*'Input| Projects'!$AO927,"DNSP defined",'Calc| Overheads Allocation'!E$79*'Input| Projects'!$AW927,0),0)</f>
        <v>0</v>
      </c>
      <c r="AR927" s="172" cm="1">
        <f t="array" ref="AR927">IFERROR(--('Input| Projects'!$AT927="Yes")*_xlfn.SWITCH('Input| Overheads'!$C$50,"Direct costs",'Calc| Overheads Allocation'!F$9*T927,"Internal labour",'Calc| Overheads Allocation'!F$9*T927*'Input| Projects'!$AO927,"DNSP defined",'Calc| Overheads Allocation'!F$79*'Input| Projects'!$AW927,0),0)</f>
        <v>0</v>
      </c>
      <c r="AS927" s="172" cm="1">
        <f t="array" ref="AS927">IFERROR(--('Input| Projects'!$AT927="Yes")*_xlfn.SWITCH('Input| Overheads'!$C$50,"Direct costs",'Calc| Overheads Allocation'!G$9*U927,"Internal labour",'Calc| Overheads Allocation'!G$9*U927*'Input| Projects'!$AO927,"DNSP defined",'Calc| Overheads Allocation'!G$79*'Input| Projects'!$AW927,0),0)</f>
        <v>0</v>
      </c>
      <c r="AT927" s="172" cm="1">
        <f t="array" ref="AT927">IFERROR(--('Input| Projects'!$AT927="Yes")*_xlfn.SWITCH('Input| Overheads'!$C$50,"Direct costs",'Calc| Overheads Allocation'!H$9*V927,"Internal labour",'Calc| Overheads Allocation'!H$9*V927*'Input| Projects'!$AO927,"DNSP defined",'Calc| Overheads Allocation'!H$79*'Input| Projects'!$AW927,0),0)</f>
        <v>0</v>
      </c>
      <c r="AU927" s="172" cm="1">
        <f t="array" ref="AU927">IFERROR(--('Input| Projects'!$AT927="Yes")*_xlfn.SWITCH('Input| Overheads'!$C$50,"Direct costs",'Calc| Overheads Allocation'!I$9*W927,"Internal labour",'Calc| Overheads Allocation'!I$9*W927*'Input| Projects'!$AO927,"DNSP defined",'Calc| Overheads Allocation'!I$79*'Input| Projects'!$AW927,0),0)</f>
        <v>0</v>
      </c>
      <c r="AV927" s="175"/>
      <c r="AW927" s="172">
        <f t="shared" si="332"/>
        <v>0</v>
      </c>
      <c r="AX927" s="172">
        <f t="shared" si="333"/>
        <v>0</v>
      </c>
      <c r="AY927" s="172">
        <f t="shared" si="334"/>
        <v>0</v>
      </c>
      <c r="AZ927" s="172">
        <f t="shared" si="335"/>
        <v>0</v>
      </c>
      <c r="BA927" s="172">
        <f t="shared" si="336"/>
        <v>0</v>
      </c>
      <c r="BB927" s="172">
        <f t="shared" si="337"/>
        <v>0</v>
      </c>
      <c r="BC927" s="172">
        <f t="shared" si="338"/>
        <v>0</v>
      </c>
      <c r="BD927" s="176"/>
      <c r="BE927" s="172">
        <f t="shared" si="339"/>
        <v>0</v>
      </c>
      <c r="BF927" s="172">
        <f t="shared" si="340"/>
        <v>0</v>
      </c>
      <c r="BG927" s="172">
        <f t="shared" si="341"/>
        <v>0</v>
      </c>
      <c r="BH927" s="172">
        <f t="shared" si="342"/>
        <v>0</v>
      </c>
      <c r="BI927" s="172">
        <f t="shared" si="343"/>
        <v>0</v>
      </c>
      <c r="BJ927" s="172">
        <f t="shared" si="344"/>
        <v>0</v>
      </c>
      <c r="BK927" s="172">
        <f t="shared" si="345"/>
        <v>0</v>
      </c>
      <c r="BL927" s="176"/>
      <c r="BM927" s="172">
        <f t="shared" si="324"/>
        <v>0</v>
      </c>
      <c r="BN927" s="172">
        <f t="shared" si="325"/>
        <v>0</v>
      </c>
      <c r="BO927" s="172">
        <f t="shared" si="326"/>
        <v>0</v>
      </c>
      <c r="BP927" s="172">
        <f t="shared" si="327"/>
        <v>0</v>
      </c>
      <c r="BQ927" s="172">
        <f t="shared" si="328"/>
        <v>0</v>
      </c>
      <c r="BR927" s="172">
        <f t="shared" si="329"/>
        <v>0</v>
      </c>
      <c r="BS927" s="172">
        <f t="shared" si="330"/>
        <v>0</v>
      </c>
      <c r="BT927" s="55"/>
      <c r="BU927" s="158">
        <f>SUMIF('Input| Projects'!$BA$8:$CX$8,RIGHT(BU$9,3),'Input| Projects'!$BA927:$CX927)</f>
        <v>0</v>
      </c>
      <c r="BV927" s="158">
        <f>SUMIF('Input| Projects'!$BA$8:$CX$8,RIGHT(BV$9,3),'Input| Projects'!$BA927:$CX927)</f>
        <v>0</v>
      </c>
      <c r="BW927" s="79" t="str">
        <f t="shared" si="331"/>
        <v/>
      </c>
    </row>
    <row r="928" spans="2:75" x14ac:dyDescent="0.2">
      <c r="B928" s="123">
        <f>IFERROR('Input| Projects'!B928,"")</f>
        <v>919</v>
      </c>
      <c r="C928" s="160" t="str">
        <f>IFERROR(IF('Input| Projects'!C928="","",'Input| Projects'!C928),"")</f>
        <v/>
      </c>
      <c r="D928" s="160" t="str">
        <f>IFERROR(IF('Input| Projects'!D928="","",'Input| Projects'!D928),"")</f>
        <v/>
      </c>
      <c r="E928" s="53"/>
      <c r="F928" s="160" t="str">
        <f>IF(LEN('Input| Projects'!F928)&gt;0,'Input| Projects'!F928,"")</f>
        <v/>
      </c>
      <c r="G928" s="160" t="str">
        <f>IF(LEN('Input| Projects'!G928)&gt;0,'Input| Projects'!G928,"")</f>
        <v/>
      </c>
      <c r="H928" s="10"/>
      <c r="I928" s="194" cm="1">
        <f t="array" ref="I928">IF(LEN($F928)&gt;0,1+IFERROR(SUMPRODUCT(TRANSPOSE('Input| Projects'!$AO928:$AQ928),INDEX('Input| Escalations'!$F$27:$L$29,,MATCH(Q$9,'Input| Escalations'!$F$21:$L$21,0))),0),0)</f>
        <v>0</v>
      </c>
      <c r="J928" s="194" cm="1">
        <f t="array" ref="J928">IF(LEN($F928)&gt;0,1+IFERROR(SUMPRODUCT(TRANSPOSE('Input| Projects'!$AO928:$AQ928),INDEX('Input| Escalations'!$F$27:$L$29,,MATCH(R$9,'Input| Escalations'!$F$21:$L$21,0))),0),0)</f>
        <v>0</v>
      </c>
      <c r="K928" s="194" cm="1">
        <f t="array" ref="K928">IF(LEN($F928)&gt;0,1+IFERROR(SUMPRODUCT(TRANSPOSE('Input| Projects'!$AO928:$AQ928),INDEX('Input| Escalations'!$F$27:$L$29,,MATCH(S$9,'Input| Escalations'!$F$21:$L$21,0))),0),0)</f>
        <v>0</v>
      </c>
      <c r="L928" s="194" cm="1">
        <f t="array" ref="L928">IF(LEN($F928)&gt;0,1+IFERROR(SUMPRODUCT(TRANSPOSE('Input| Projects'!$AO928:$AQ928),INDEX('Input| Escalations'!$F$27:$L$29,,MATCH(T$9,'Input| Escalations'!$F$21:$L$21,0))),0),0)</f>
        <v>0</v>
      </c>
      <c r="M928" s="194" cm="1">
        <f t="array" ref="M928">IF(LEN($F928)&gt;0,1+IFERROR(SUMPRODUCT(TRANSPOSE('Input| Projects'!$AO928:$AQ928),INDEX('Input| Escalations'!$F$27:$L$29,,MATCH(U$9,'Input| Escalations'!$F$21:$L$21,0))),0),0)</f>
        <v>0</v>
      </c>
      <c r="N928" s="194" cm="1">
        <f t="array" ref="N928">IF(LEN($F928)&gt;0,1+IFERROR(SUMPRODUCT(TRANSPOSE('Input| Projects'!$AO928:$AQ928),INDEX('Input| Escalations'!$F$27:$L$29,,MATCH(V$9,'Input| Escalations'!$F$21:$L$21,0))),0),0)</f>
        <v>0</v>
      </c>
      <c r="O928" s="194" cm="1">
        <f t="array" ref="O928">IF(LEN($F928)&gt;0,1+IFERROR(SUMPRODUCT(TRANSPOSE('Input| Projects'!$AO928:$AQ928),INDEX('Input| Escalations'!$F$27:$L$29,,MATCH(W$9,'Input| Escalations'!$F$21:$L$21,0))),0),0)</f>
        <v>0</v>
      </c>
      <c r="P928" s="10"/>
      <c r="Q928" s="172">
        <f>IFERROR(IF(ISNUMBER(FIND("decision",'Input| Setup'!$F$6)),'Input| Projects'!Y928,'Input| Projects'!I928)*'Input| Escalations'!$I$17*I928,0)</f>
        <v>0</v>
      </c>
      <c r="R928" s="172">
        <f>IFERROR(IF(ISNUMBER(FIND("decision",'Input| Setup'!$F$6)),'Input| Projects'!Z928,'Input| Projects'!J928)*'Input| Escalations'!$I$17*J928,0)</f>
        <v>0</v>
      </c>
      <c r="S928" s="172">
        <f>IFERROR(IF(ISNUMBER(FIND("decision",'Input| Setup'!$F$6)),'Input| Projects'!AA928,'Input| Projects'!K928)*'Input| Escalations'!$I$17*K928,0)</f>
        <v>0</v>
      </c>
      <c r="T928" s="172">
        <f>IFERROR(IF(ISNUMBER(FIND("decision",'Input| Setup'!$F$6)),'Input| Projects'!AB928,'Input| Projects'!L928)*'Input| Escalations'!$I$17*L928,0)</f>
        <v>0</v>
      </c>
      <c r="U928" s="172">
        <f>IFERROR(IF(ISNUMBER(FIND("decision",'Input| Setup'!$F$6)),'Input| Projects'!AC928,'Input| Projects'!M928)*'Input| Escalations'!$I$17*M928,0)</f>
        <v>0</v>
      </c>
      <c r="V928" s="172">
        <f>IFERROR(IF(ISNUMBER(FIND("decision",'Input| Setup'!$F$6)),'Input| Projects'!AD928,'Input| Projects'!N928)*'Input| Escalations'!$I$17*N928,0)</f>
        <v>0</v>
      </c>
      <c r="W928" s="172">
        <f>IFERROR(IF(ISNUMBER(FIND("decision",'Input| Setup'!$F$6)),'Input| Projects'!AE928,'Input| Projects'!O928)*'Input| Escalations'!$I$17*O928,0)</f>
        <v>0</v>
      </c>
      <c r="X928" s="175"/>
      <c r="Y928" s="172">
        <f>IF(ISNUMBER(FIND("decision",'Input| Setup'!$F$6)),'Input| Projects'!AG928,'Input| Projects'!Q928)*I928*'Input| Escalations'!$I$17</f>
        <v>0</v>
      </c>
      <c r="Z928" s="172">
        <f>IF(ISNUMBER(FIND("decision",'Input| Setup'!$F$6)),'Input| Projects'!AH928,'Input| Projects'!R928)*J928*'Input| Escalations'!$I$17</f>
        <v>0</v>
      </c>
      <c r="AA928" s="172">
        <f>IF(ISNUMBER(FIND("decision",'Input| Setup'!$F$6)),'Input| Projects'!AI928,'Input| Projects'!S928)*K928*'Input| Escalations'!$I$17</f>
        <v>0</v>
      </c>
      <c r="AB928" s="172">
        <f>IF(ISNUMBER(FIND("decision",'Input| Setup'!$F$6)),'Input| Projects'!AJ928,'Input| Projects'!T928)*L928*'Input| Escalations'!$I$17</f>
        <v>0</v>
      </c>
      <c r="AC928" s="172">
        <f>IF(ISNUMBER(FIND("decision",'Input| Setup'!$F$6)),'Input| Projects'!AK928,'Input| Projects'!U928)*M928*'Input| Escalations'!$I$17</f>
        <v>0</v>
      </c>
      <c r="AD928" s="172">
        <f>IF(ISNUMBER(FIND("decision",'Input| Setup'!$F$6)),'Input| Projects'!AL928,'Input| Projects'!V928)*N928*'Input| Escalations'!$I$17</f>
        <v>0</v>
      </c>
      <c r="AE928" s="172">
        <f>IF(ISNUMBER(FIND("decision",'Input| Setup'!$F$6)),'Input| Projects'!AM928,'Input| Projects'!W928)*O928*'Input| Escalations'!$I$17</f>
        <v>0</v>
      </c>
      <c r="AF928" s="175"/>
      <c r="AG928" s="172" cm="1">
        <f t="array" ref="AG928">IFERROR(--('Input| Projects'!$AS928="Yes")*_xlfn.SWITCH('Input| Overheads'!$C$50,"Direct costs",'Calc| Overheads Allocation'!C$8*Q928,"Internal labour",'Calc| Overheads Allocation'!C$8*Q928*'Input| Projects'!$AO928,"DNSP defined",'Calc| Overheads Allocation'!C$78*'Input| Projects'!$AV928,0),0)</f>
        <v>0</v>
      </c>
      <c r="AH928" s="172" cm="1">
        <f t="array" ref="AH928">IFERROR(--('Input| Projects'!$AS928="Yes")*_xlfn.SWITCH('Input| Overheads'!$C$50,"Direct costs",'Calc| Overheads Allocation'!D$8*R928,"Internal labour",'Calc| Overheads Allocation'!D$8*R928*'Input| Projects'!$AO928,"DNSP defined",'Calc| Overheads Allocation'!D$78*'Input| Projects'!$AV928,0),0)</f>
        <v>0</v>
      </c>
      <c r="AI928" s="172" cm="1">
        <f t="array" ref="AI928">IFERROR(--('Input| Projects'!$AS928="Yes")*_xlfn.SWITCH('Input| Overheads'!$C$50,"Direct costs",'Calc| Overheads Allocation'!E$8*S928,"Internal labour",'Calc| Overheads Allocation'!E$8*S928*'Input| Projects'!$AO928,"DNSP defined",'Calc| Overheads Allocation'!E$78*'Input| Projects'!$AV928,0),0)</f>
        <v>0</v>
      </c>
      <c r="AJ928" s="172" cm="1">
        <f t="array" ref="AJ928">IFERROR(--('Input| Projects'!$AS928="Yes")*_xlfn.SWITCH('Input| Overheads'!$C$50,"Direct costs",'Calc| Overheads Allocation'!F$8*T928,"Internal labour",'Calc| Overheads Allocation'!F$8*T928*'Input| Projects'!$AO928,"DNSP defined",'Calc| Overheads Allocation'!F$78*'Input| Projects'!$AV928,0),0)</f>
        <v>0</v>
      </c>
      <c r="AK928" s="172" cm="1">
        <f t="array" ref="AK928">IFERROR(--('Input| Projects'!$AS928="Yes")*_xlfn.SWITCH('Input| Overheads'!$C$50,"Direct costs",'Calc| Overheads Allocation'!G$8*U928,"Internal labour",'Calc| Overheads Allocation'!G$8*U928*'Input| Projects'!$AO928,"DNSP defined",'Calc| Overheads Allocation'!G$78*'Input| Projects'!$AV928,0),0)</f>
        <v>0</v>
      </c>
      <c r="AL928" s="172" cm="1">
        <f t="array" ref="AL928">IFERROR(--('Input| Projects'!$AS928="Yes")*_xlfn.SWITCH('Input| Overheads'!$C$50,"Direct costs",'Calc| Overheads Allocation'!H$8*V928,"Internal labour",'Calc| Overheads Allocation'!H$8*V928*'Input| Projects'!$AO928,"DNSP defined",'Calc| Overheads Allocation'!H$78*'Input| Projects'!$AV928,0),0)</f>
        <v>0</v>
      </c>
      <c r="AM928" s="172" cm="1">
        <f t="array" ref="AM928">IFERROR(--('Input| Projects'!$AS928="Yes")*_xlfn.SWITCH('Input| Overheads'!$C$50,"Direct costs",'Calc| Overheads Allocation'!I$8*W928,"Internal labour",'Calc| Overheads Allocation'!I$8*W928*'Input| Projects'!$AO928,"DNSP defined",'Calc| Overheads Allocation'!I$78*'Input| Projects'!$AV928,0),0)</f>
        <v>0</v>
      </c>
      <c r="AN928" s="175"/>
      <c r="AO928" s="172" cm="1">
        <f t="array" ref="AO928">IFERROR(--('Input| Projects'!$AT928="Yes")*_xlfn.SWITCH('Input| Overheads'!$C$50,"Direct costs",'Calc| Overheads Allocation'!C$9*Q928,"Internal labour",'Calc| Overheads Allocation'!C$9*Q928*'Input| Projects'!$AO928,"DNSP defined",'Calc| Overheads Allocation'!C$79*'Input| Projects'!$AW928,0),0)</f>
        <v>0</v>
      </c>
      <c r="AP928" s="172" cm="1">
        <f t="array" ref="AP928">IFERROR(--('Input| Projects'!$AT928="Yes")*_xlfn.SWITCH('Input| Overheads'!$C$50,"Direct costs",'Calc| Overheads Allocation'!D$9*R928,"Internal labour",'Calc| Overheads Allocation'!D$9*R928*'Input| Projects'!$AO928,"DNSP defined",'Calc| Overheads Allocation'!D$79*'Input| Projects'!$AW928,0),0)</f>
        <v>0</v>
      </c>
      <c r="AQ928" s="172" cm="1">
        <f t="array" ref="AQ928">IFERROR(--('Input| Projects'!$AT928="Yes")*_xlfn.SWITCH('Input| Overheads'!$C$50,"Direct costs",'Calc| Overheads Allocation'!E$9*S928,"Internal labour",'Calc| Overheads Allocation'!E$9*S928*'Input| Projects'!$AO928,"DNSP defined",'Calc| Overheads Allocation'!E$79*'Input| Projects'!$AW928,0),0)</f>
        <v>0</v>
      </c>
      <c r="AR928" s="172" cm="1">
        <f t="array" ref="AR928">IFERROR(--('Input| Projects'!$AT928="Yes")*_xlfn.SWITCH('Input| Overheads'!$C$50,"Direct costs",'Calc| Overheads Allocation'!F$9*T928,"Internal labour",'Calc| Overheads Allocation'!F$9*T928*'Input| Projects'!$AO928,"DNSP defined",'Calc| Overheads Allocation'!F$79*'Input| Projects'!$AW928,0),0)</f>
        <v>0</v>
      </c>
      <c r="AS928" s="172" cm="1">
        <f t="array" ref="AS928">IFERROR(--('Input| Projects'!$AT928="Yes")*_xlfn.SWITCH('Input| Overheads'!$C$50,"Direct costs",'Calc| Overheads Allocation'!G$9*U928,"Internal labour",'Calc| Overheads Allocation'!G$9*U928*'Input| Projects'!$AO928,"DNSP defined",'Calc| Overheads Allocation'!G$79*'Input| Projects'!$AW928,0),0)</f>
        <v>0</v>
      </c>
      <c r="AT928" s="172" cm="1">
        <f t="array" ref="AT928">IFERROR(--('Input| Projects'!$AT928="Yes")*_xlfn.SWITCH('Input| Overheads'!$C$50,"Direct costs",'Calc| Overheads Allocation'!H$9*V928,"Internal labour",'Calc| Overheads Allocation'!H$9*V928*'Input| Projects'!$AO928,"DNSP defined",'Calc| Overheads Allocation'!H$79*'Input| Projects'!$AW928,0),0)</f>
        <v>0</v>
      </c>
      <c r="AU928" s="172" cm="1">
        <f t="array" ref="AU928">IFERROR(--('Input| Projects'!$AT928="Yes")*_xlfn.SWITCH('Input| Overheads'!$C$50,"Direct costs",'Calc| Overheads Allocation'!I$9*W928,"Internal labour",'Calc| Overheads Allocation'!I$9*W928*'Input| Projects'!$AO928,"DNSP defined",'Calc| Overheads Allocation'!I$79*'Input| Projects'!$AW928,0),0)</f>
        <v>0</v>
      </c>
      <c r="AV928" s="175"/>
      <c r="AW928" s="172">
        <f t="shared" si="332"/>
        <v>0</v>
      </c>
      <c r="AX928" s="172">
        <f t="shared" si="333"/>
        <v>0</v>
      </c>
      <c r="AY928" s="172">
        <f t="shared" si="334"/>
        <v>0</v>
      </c>
      <c r="AZ928" s="172">
        <f t="shared" si="335"/>
        <v>0</v>
      </c>
      <c r="BA928" s="172">
        <f t="shared" si="336"/>
        <v>0</v>
      </c>
      <c r="BB928" s="172">
        <f t="shared" si="337"/>
        <v>0</v>
      </c>
      <c r="BC928" s="172">
        <f t="shared" si="338"/>
        <v>0</v>
      </c>
      <c r="BD928" s="176"/>
      <c r="BE928" s="172">
        <f t="shared" si="339"/>
        <v>0</v>
      </c>
      <c r="BF928" s="172">
        <f t="shared" si="340"/>
        <v>0</v>
      </c>
      <c r="BG928" s="172">
        <f t="shared" si="341"/>
        <v>0</v>
      </c>
      <c r="BH928" s="172">
        <f t="shared" si="342"/>
        <v>0</v>
      </c>
      <c r="BI928" s="172">
        <f t="shared" si="343"/>
        <v>0</v>
      </c>
      <c r="BJ928" s="172">
        <f t="shared" si="344"/>
        <v>0</v>
      </c>
      <c r="BK928" s="172">
        <f t="shared" si="345"/>
        <v>0</v>
      </c>
      <c r="BL928" s="176"/>
      <c r="BM928" s="172">
        <f t="shared" si="324"/>
        <v>0</v>
      </c>
      <c r="BN928" s="172">
        <f t="shared" si="325"/>
        <v>0</v>
      </c>
      <c r="BO928" s="172">
        <f t="shared" si="326"/>
        <v>0</v>
      </c>
      <c r="BP928" s="172">
        <f t="shared" si="327"/>
        <v>0</v>
      </c>
      <c r="BQ928" s="172">
        <f t="shared" si="328"/>
        <v>0</v>
      </c>
      <c r="BR928" s="172">
        <f t="shared" si="329"/>
        <v>0</v>
      </c>
      <c r="BS928" s="172">
        <f t="shared" si="330"/>
        <v>0</v>
      </c>
      <c r="BT928" s="55"/>
      <c r="BU928" s="158">
        <f>SUMIF('Input| Projects'!$BA$8:$CX$8,RIGHT(BU$9,3),'Input| Projects'!$BA928:$CX928)</f>
        <v>0</v>
      </c>
      <c r="BV928" s="158">
        <f>SUMIF('Input| Projects'!$BA$8:$CX$8,RIGHT(BV$9,3),'Input| Projects'!$BA928:$CX928)</f>
        <v>0</v>
      </c>
      <c r="BW928" s="79" t="str">
        <f t="shared" si="331"/>
        <v/>
      </c>
    </row>
    <row r="929" spans="2:75" x14ac:dyDescent="0.2">
      <c r="B929" s="123">
        <f>IFERROR('Input| Projects'!B929,"")</f>
        <v>920</v>
      </c>
      <c r="C929" s="160" t="str">
        <f>IFERROR(IF('Input| Projects'!C929="","",'Input| Projects'!C929),"")</f>
        <v/>
      </c>
      <c r="D929" s="160" t="str">
        <f>IFERROR(IF('Input| Projects'!D929="","",'Input| Projects'!D929),"")</f>
        <v/>
      </c>
      <c r="E929" s="53"/>
      <c r="F929" s="160" t="str">
        <f>IF(LEN('Input| Projects'!F929)&gt;0,'Input| Projects'!F929,"")</f>
        <v/>
      </c>
      <c r="G929" s="160" t="str">
        <f>IF(LEN('Input| Projects'!G929)&gt;0,'Input| Projects'!G929,"")</f>
        <v/>
      </c>
      <c r="H929" s="10"/>
      <c r="I929" s="194" cm="1">
        <f t="array" ref="I929">IF(LEN($F929)&gt;0,1+IFERROR(SUMPRODUCT(TRANSPOSE('Input| Projects'!$AO929:$AQ929),INDEX('Input| Escalations'!$F$27:$L$29,,MATCH(Q$9,'Input| Escalations'!$F$21:$L$21,0))),0),0)</f>
        <v>0</v>
      </c>
      <c r="J929" s="194" cm="1">
        <f t="array" ref="J929">IF(LEN($F929)&gt;0,1+IFERROR(SUMPRODUCT(TRANSPOSE('Input| Projects'!$AO929:$AQ929),INDEX('Input| Escalations'!$F$27:$L$29,,MATCH(R$9,'Input| Escalations'!$F$21:$L$21,0))),0),0)</f>
        <v>0</v>
      </c>
      <c r="K929" s="194" cm="1">
        <f t="array" ref="K929">IF(LEN($F929)&gt;0,1+IFERROR(SUMPRODUCT(TRANSPOSE('Input| Projects'!$AO929:$AQ929),INDEX('Input| Escalations'!$F$27:$L$29,,MATCH(S$9,'Input| Escalations'!$F$21:$L$21,0))),0),0)</f>
        <v>0</v>
      </c>
      <c r="L929" s="194" cm="1">
        <f t="array" ref="L929">IF(LEN($F929)&gt;0,1+IFERROR(SUMPRODUCT(TRANSPOSE('Input| Projects'!$AO929:$AQ929),INDEX('Input| Escalations'!$F$27:$L$29,,MATCH(T$9,'Input| Escalations'!$F$21:$L$21,0))),0),0)</f>
        <v>0</v>
      </c>
      <c r="M929" s="194" cm="1">
        <f t="array" ref="M929">IF(LEN($F929)&gt;0,1+IFERROR(SUMPRODUCT(TRANSPOSE('Input| Projects'!$AO929:$AQ929),INDEX('Input| Escalations'!$F$27:$L$29,,MATCH(U$9,'Input| Escalations'!$F$21:$L$21,0))),0),0)</f>
        <v>0</v>
      </c>
      <c r="N929" s="194" cm="1">
        <f t="array" ref="N929">IF(LEN($F929)&gt;0,1+IFERROR(SUMPRODUCT(TRANSPOSE('Input| Projects'!$AO929:$AQ929),INDEX('Input| Escalations'!$F$27:$L$29,,MATCH(V$9,'Input| Escalations'!$F$21:$L$21,0))),0),0)</f>
        <v>0</v>
      </c>
      <c r="O929" s="194" cm="1">
        <f t="array" ref="O929">IF(LEN($F929)&gt;0,1+IFERROR(SUMPRODUCT(TRANSPOSE('Input| Projects'!$AO929:$AQ929),INDEX('Input| Escalations'!$F$27:$L$29,,MATCH(W$9,'Input| Escalations'!$F$21:$L$21,0))),0),0)</f>
        <v>0</v>
      </c>
      <c r="P929" s="10"/>
      <c r="Q929" s="172">
        <f>IFERROR(IF(ISNUMBER(FIND("decision",'Input| Setup'!$F$6)),'Input| Projects'!Y929,'Input| Projects'!I929)*'Input| Escalations'!$I$17*I929,0)</f>
        <v>0</v>
      </c>
      <c r="R929" s="172">
        <f>IFERROR(IF(ISNUMBER(FIND("decision",'Input| Setup'!$F$6)),'Input| Projects'!Z929,'Input| Projects'!J929)*'Input| Escalations'!$I$17*J929,0)</f>
        <v>0</v>
      </c>
      <c r="S929" s="172">
        <f>IFERROR(IF(ISNUMBER(FIND("decision",'Input| Setup'!$F$6)),'Input| Projects'!AA929,'Input| Projects'!K929)*'Input| Escalations'!$I$17*K929,0)</f>
        <v>0</v>
      </c>
      <c r="T929" s="172">
        <f>IFERROR(IF(ISNUMBER(FIND("decision",'Input| Setup'!$F$6)),'Input| Projects'!AB929,'Input| Projects'!L929)*'Input| Escalations'!$I$17*L929,0)</f>
        <v>0</v>
      </c>
      <c r="U929" s="172">
        <f>IFERROR(IF(ISNUMBER(FIND("decision",'Input| Setup'!$F$6)),'Input| Projects'!AC929,'Input| Projects'!M929)*'Input| Escalations'!$I$17*M929,0)</f>
        <v>0</v>
      </c>
      <c r="V929" s="172">
        <f>IFERROR(IF(ISNUMBER(FIND("decision",'Input| Setup'!$F$6)),'Input| Projects'!AD929,'Input| Projects'!N929)*'Input| Escalations'!$I$17*N929,0)</f>
        <v>0</v>
      </c>
      <c r="W929" s="172">
        <f>IFERROR(IF(ISNUMBER(FIND("decision",'Input| Setup'!$F$6)),'Input| Projects'!AE929,'Input| Projects'!O929)*'Input| Escalations'!$I$17*O929,0)</f>
        <v>0</v>
      </c>
      <c r="X929" s="175"/>
      <c r="Y929" s="172">
        <f>IF(ISNUMBER(FIND("decision",'Input| Setup'!$F$6)),'Input| Projects'!AG929,'Input| Projects'!Q929)*I929*'Input| Escalations'!$I$17</f>
        <v>0</v>
      </c>
      <c r="Z929" s="172">
        <f>IF(ISNUMBER(FIND("decision",'Input| Setup'!$F$6)),'Input| Projects'!AH929,'Input| Projects'!R929)*J929*'Input| Escalations'!$I$17</f>
        <v>0</v>
      </c>
      <c r="AA929" s="172">
        <f>IF(ISNUMBER(FIND("decision",'Input| Setup'!$F$6)),'Input| Projects'!AI929,'Input| Projects'!S929)*K929*'Input| Escalations'!$I$17</f>
        <v>0</v>
      </c>
      <c r="AB929" s="172">
        <f>IF(ISNUMBER(FIND("decision",'Input| Setup'!$F$6)),'Input| Projects'!AJ929,'Input| Projects'!T929)*L929*'Input| Escalations'!$I$17</f>
        <v>0</v>
      </c>
      <c r="AC929" s="172">
        <f>IF(ISNUMBER(FIND("decision",'Input| Setup'!$F$6)),'Input| Projects'!AK929,'Input| Projects'!U929)*M929*'Input| Escalations'!$I$17</f>
        <v>0</v>
      </c>
      <c r="AD929" s="172">
        <f>IF(ISNUMBER(FIND("decision",'Input| Setup'!$F$6)),'Input| Projects'!AL929,'Input| Projects'!V929)*N929*'Input| Escalations'!$I$17</f>
        <v>0</v>
      </c>
      <c r="AE929" s="172">
        <f>IF(ISNUMBER(FIND("decision",'Input| Setup'!$F$6)),'Input| Projects'!AM929,'Input| Projects'!W929)*O929*'Input| Escalations'!$I$17</f>
        <v>0</v>
      </c>
      <c r="AF929" s="175"/>
      <c r="AG929" s="172" cm="1">
        <f t="array" ref="AG929">IFERROR(--('Input| Projects'!$AS929="Yes")*_xlfn.SWITCH('Input| Overheads'!$C$50,"Direct costs",'Calc| Overheads Allocation'!C$8*Q929,"Internal labour",'Calc| Overheads Allocation'!C$8*Q929*'Input| Projects'!$AO929,"DNSP defined",'Calc| Overheads Allocation'!C$78*'Input| Projects'!$AV929,0),0)</f>
        <v>0</v>
      </c>
      <c r="AH929" s="172" cm="1">
        <f t="array" ref="AH929">IFERROR(--('Input| Projects'!$AS929="Yes")*_xlfn.SWITCH('Input| Overheads'!$C$50,"Direct costs",'Calc| Overheads Allocation'!D$8*R929,"Internal labour",'Calc| Overheads Allocation'!D$8*R929*'Input| Projects'!$AO929,"DNSP defined",'Calc| Overheads Allocation'!D$78*'Input| Projects'!$AV929,0),0)</f>
        <v>0</v>
      </c>
      <c r="AI929" s="172" cm="1">
        <f t="array" ref="AI929">IFERROR(--('Input| Projects'!$AS929="Yes")*_xlfn.SWITCH('Input| Overheads'!$C$50,"Direct costs",'Calc| Overheads Allocation'!E$8*S929,"Internal labour",'Calc| Overheads Allocation'!E$8*S929*'Input| Projects'!$AO929,"DNSP defined",'Calc| Overheads Allocation'!E$78*'Input| Projects'!$AV929,0),0)</f>
        <v>0</v>
      </c>
      <c r="AJ929" s="172" cm="1">
        <f t="array" ref="AJ929">IFERROR(--('Input| Projects'!$AS929="Yes")*_xlfn.SWITCH('Input| Overheads'!$C$50,"Direct costs",'Calc| Overheads Allocation'!F$8*T929,"Internal labour",'Calc| Overheads Allocation'!F$8*T929*'Input| Projects'!$AO929,"DNSP defined",'Calc| Overheads Allocation'!F$78*'Input| Projects'!$AV929,0),0)</f>
        <v>0</v>
      </c>
      <c r="AK929" s="172" cm="1">
        <f t="array" ref="AK929">IFERROR(--('Input| Projects'!$AS929="Yes")*_xlfn.SWITCH('Input| Overheads'!$C$50,"Direct costs",'Calc| Overheads Allocation'!G$8*U929,"Internal labour",'Calc| Overheads Allocation'!G$8*U929*'Input| Projects'!$AO929,"DNSP defined",'Calc| Overheads Allocation'!G$78*'Input| Projects'!$AV929,0),0)</f>
        <v>0</v>
      </c>
      <c r="AL929" s="172" cm="1">
        <f t="array" ref="AL929">IFERROR(--('Input| Projects'!$AS929="Yes")*_xlfn.SWITCH('Input| Overheads'!$C$50,"Direct costs",'Calc| Overheads Allocation'!H$8*V929,"Internal labour",'Calc| Overheads Allocation'!H$8*V929*'Input| Projects'!$AO929,"DNSP defined",'Calc| Overheads Allocation'!H$78*'Input| Projects'!$AV929,0),0)</f>
        <v>0</v>
      </c>
      <c r="AM929" s="172" cm="1">
        <f t="array" ref="AM929">IFERROR(--('Input| Projects'!$AS929="Yes")*_xlfn.SWITCH('Input| Overheads'!$C$50,"Direct costs",'Calc| Overheads Allocation'!I$8*W929,"Internal labour",'Calc| Overheads Allocation'!I$8*W929*'Input| Projects'!$AO929,"DNSP defined",'Calc| Overheads Allocation'!I$78*'Input| Projects'!$AV929,0),0)</f>
        <v>0</v>
      </c>
      <c r="AN929" s="175"/>
      <c r="AO929" s="172" cm="1">
        <f t="array" ref="AO929">IFERROR(--('Input| Projects'!$AT929="Yes")*_xlfn.SWITCH('Input| Overheads'!$C$50,"Direct costs",'Calc| Overheads Allocation'!C$9*Q929,"Internal labour",'Calc| Overheads Allocation'!C$9*Q929*'Input| Projects'!$AO929,"DNSP defined",'Calc| Overheads Allocation'!C$79*'Input| Projects'!$AW929,0),0)</f>
        <v>0</v>
      </c>
      <c r="AP929" s="172" cm="1">
        <f t="array" ref="AP929">IFERROR(--('Input| Projects'!$AT929="Yes")*_xlfn.SWITCH('Input| Overheads'!$C$50,"Direct costs",'Calc| Overheads Allocation'!D$9*R929,"Internal labour",'Calc| Overheads Allocation'!D$9*R929*'Input| Projects'!$AO929,"DNSP defined",'Calc| Overheads Allocation'!D$79*'Input| Projects'!$AW929,0),0)</f>
        <v>0</v>
      </c>
      <c r="AQ929" s="172" cm="1">
        <f t="array" ref="AQ929">IFERROR(--('Input| Projects'!$AT929="Yes")*_xlfn.SWITCH('Input| Overheads'!$C$50,"Direct costs",'Calc| Overheads Allocation'!E$9*S929,"Internal labour",'Calc| Overheads Allocation'!E$9*S929*'Input| Projects'!$AO929,"DNSP defined",'Calc| Overheads Allocation'!E$79*'Input| Projects'!$AW929,0),0)</f>
        <v>0</v>
      </c>
      <c r="AR929" s="172" cm="1">
        <f t="array" ref="AR929">IFERROR(--('Input| Projects'!$AT929="Yes")*_xlfn.SWITCH('Input| Overheads'!$C$50,"Direct costs",'Calc| Overheads Allocation'!F$9*T929,"Internal labour",'Calc| Overheads Allocation'!F$9*T929*'Input| Projects'!$AO929,"DNSP defined",'Calc| Overheads Allocation'!F$79*'Input| Projects'!$AW929,0),0)</f>
        <v>0</v>
      </c>
      <c r="AS929" s="172" cm="1">
        <f t="array" ref="AS929">IFERROR(--('Input| Projects'!$AT929="Yes")*_xlfn.SWITCH('Input| Overheads'!$C$50,"Direct costs",'Calc| Overheads Allocation'!G$9*U929,"Internal labour",'Calc| Overheads Allocation'!G$9*U929*'Input| Projects'!$AO929,"DNSP defined",'Calc| Overheads Allocation'!G$79*'Input| Projects'!$AW929,0),0)</f>
        <v>0</v>
      </c>
      <c r="AT929" s="172" cm="1">
        <f t="array" ref="AT929">IFERROR(--('Input| Projects'!$AT929="Yes")*_xlfn.SWITCH('Input| Overheads'!$C$50,"Direct costs",'Calc| Overheads Allocation'!H$9*V929,"Internal labour",'Calc| Overheads Allocation'!H$9*V929*'Input| Projects'!$AO929,"DNSP defined",'Calc| Overheads Allocation'!H$79*'Input| Projects'!$AW929,0),0)</f>
        <v>0</v>
      </c>
      <c r="AU929" s="172" cm="1">
        <f t="array" ref="AU929">IFERROR(--('Input| Projects'!$AT929="Yes")*_xlfn.SWITCH('Input| Overheads'!$C$50,"Direct costs",'Calc| Overheads Allocation'!I$9*W929,"Internal labour",'Calc| Overheads Allocation'!I$9*W929*'Input| Projects'!$AO929,"DNSP defined",'Calc| Overheads Allocation'!I$79*'Input| Projects'!$AW929,0),0)</f>
        <v>0</v>
      </c>
      <c r="AV929" s="175"/>
      <c r="AW929" s="172">
        <f t="shared" si="332"/>
        <v>0</v>
      </c>
      <c r="AX929" s="172">
        <f t="shared" si="333"/>
        <v>0</v>
      </c>
      <c r="AY929" s="172">
        <f t="shared" si="334"/>
        <v>0</v>
      </c>
      <c r="AZ929" s="172">
        <f t="shared" si="335"/>
        <v>0</v>
      </c>
      <c r="BA929" s="172">
        <f t="shared" si="336"/>
        <v>0</v>
      </c>
      <c r="BB929" s="172">
        <f t="shared" si="337"/>
        <v>0</v>
      </c>
      <c r="BC929" s="172">
        <f t="shared" si="338"/>
        <v>0</v>
      </c>
      <c r="BD929" s="176"/>
      <c r="BE929" s="172">
        <f t="shared" si="339"/>
        <v>0</v>
      </c>
      <c r="BF929" s="172">
        <f t="shared" si="340"/>
        <v>0</v>
      </c>
      <c r="BG929" s="172">
        <f t="shared" si="341"/>
        <v>0</v>
      </c>
      <c r="BH929" s="172">
        <f t="shared" si="342"/>
        <v>0</v>
      </c>
      <c r="BI929" s="172">
        <f t="shared" si="343"/>
        <v>0</v>
      </c>
      <c r="BJ929" s="172">
        <f t="shared" si="344"/>
        <v>0</v>
      </c>
      <c r="BK929" s="172">
        <f t="shared" si="345"/>
        <v>0</v>
      </c>
      <c r="BL929" s="176"/>
      <c r="BM929" s="172">
        <f t="shared" si="324"/>
        <v>0</v>
      </c>
      <c r="BN929" s="172">
        <f t="shared" si="325"/>
        <v>0</v>
      </c>
      <c r="BO929" s="172">
        <f t="shared" si="326"/>
        <v>0</v>
      </c>
      <c r="BP929" s="172">
        <f t="shared" si="327"/>
        <v>0</v>
      </c>
      <c r="BQ929" s="172">
        <f t="shared" si="328"/>
        <v>0</v>
      </c>
      <c r="BR929" s="172">
        <f t="shared" si="329"/>
        <v>0</v>
      </c>
      <c r="BS929" s="172">
        <f t="shared" si="330"/>
        <v>0</v>
      </c>
      <c r="BT929" s="55"/>
      <c r="BU929" s="158">
        <f>SUMIF('Input| Projects'!$BA$8:$CX$8,RIGHT(BU$9,3),'Input| Projects'!$BA929:$CX929)</f>
        <v>0</v>
      </c>
      <c r="BV929" s="158">
        <f>SUMIF('Input| Projects'!$BA$8:$CX$8,RIGHT(BV$9,3),'Input| Projects'!$BA929:$CX929)</f>
        <v>0</v>
      </c>
      <c r="BW929" s="79" t="str">
        <f t="shared" si="331"/>
        <v/>
      </c>
    </row>
    <row r="930" spans="2:75" x14ac:dyDescent="0.2">
      <c r="B930" s="123">
        <f>IFERROR('Input| Projects'!B930,"")</f>
        <v>921</v>
      </c>
      <c r="C930" s="160" t="str">
        <f>IFERROR(IF('Input| Projects'!C930="","",'Input| Projects'!C930),"")</f>
        <v/>
      </c>
      <c r="D930" s="160" t="str">
        <f>IFERROR(IF('Input| Projects'!D930="","",'Input| Projects'!D930),"")</f>
        <v/>
      </c>
      <c r="E930" s="53"/>
      <c r="F930" s="160" t="str">
        <f>IF(LEN('Input| Projects'!F930)&gt;0,'Input| Projects'!F930,"")</f>
        <v/>
      </c>
      <c r="G930" s="160" t="str">
        <f>IF(LEN('Input| Projects'!G930)&gt;0,'Input| Projects'!G930,"")</f>
        <v/>
      </c>
      <c r="H930" s="10"/>
      <c r="I930" s="194" cm="1">
        <f t="array" ref="I930">IF(LEN($F930)&gt;0,1+IFERROR(SUMPRODUCT(TRANSPOSE('Input| Projects'!$AO930:$AQ930),INDEX('Input| Escalations'!$F$27:$L$29,,MATCH(Q$9,'Input| Escalations'!$F$21:$L$21,0))),0),0)</f>
        <v>0</v>
      </c>
      <c r="J930" s="194" cm="1">
        <f t="array" ref="J930">IF(LEN($F930)&gt;0,1+IFERROR(SUMPRODUCT(TRANSPOSE('Input| Projects'!$AO930:$AQ930),INDEX('Input| Escalations'!$F$27:$L$29,,MATCH(R$9,'Input| Escalations'!$F$21:$L$21,0))),0),0)</f>
        <v>0</v>
      </c>
      <c r="K930" s="194" cm="1">
        <f t="array" ref="K930">IF(LEN($F930)&gt;0,1+IFERROR(SUMPRODUCT(TRANSPOSE('Input| Projects'!$AO930:$AQ930),INDEX('Input| Escalations'!$F$27:$L$29,,MATCH(S$9,'Input| Escalations'!$F$21:$L$21,0))),0),0)</f>
        <v>0</v>
      </c>
      <c r="L930" s="194" cm="1">
        <f t="array" ref="L930">IF(LEN($F930)&gt;0,1+IFERROR(SUMPRODUCT(TRANSPOSE('Input| Projects'!$AO930:$AQ930),INDEX('Input| Escalations'!$F$27:$L$29,,MATCH(T$9,'Input| Escalations'!$F$21:$L$21,0))),0),0)</f>
        <v>0</v>
      </c>
      <c r="M930" s="194" cm="1">
        <f t="array" ref="M930">IF(LEN($F930)&gt;0,1+IFERROR(SUMPRODUCT(TRANSPOSE('Input| Projects'!$AO930:$AQ930),INDEX('Input| Escalations'!$F$27:$L$29,,MATCH(U$9,'Input| Escalations'!$F$21:$L$21,0))),0),0)</f>
        <v>0</v>
      </c>
      <c r="N930" s="194" cm="1">
        <f t="array" ref="N930">IF(LEN($F930)&gt;0,1+IFERROR(SUMPRODUCT(TRANSPOSE('Input| Projects'!$AO930:$AQ930),INDEX('Input| Escalations'!$F$27:$L$29,,MATCH(V$9,'Input| Escalations'!$F$21:$L$21,0))),0),0)</f>
        <v>0</v>
      </c>
      <c r="O930" s="194" cm="1">
        <f t="array" ref="O930">IF(LEN($F930)&gt;0,1+IFERROR(SUMPRODUCT(TRANSPOSE('Input| Projects'!$AO930:$AQ930),INDEX('Input| Escalations'!$F$27:$L$29,,MATCH(W$9,'Input| Escalations'!$F$21:$L$21,0))),0),0)</f>
        <v>0</v>
      </c>
      <c r="P930" s="10"/>
      <c r="Q930" s="172">
        <f>IFERROR(IF(ISNUMBER(FIND("decision",'Input| Setup'!$F$6)),'Input| Projects'!Y930,'Input| Projects'!I930)*'Input| Escalations'!$I$17*I930,0)</f>
        <v>0</v>
      </c>
      <c r="R930" s="172">
        <f>IFERROR(IF(ISNUMBER(FIND("decision",'Input| Setup'!$F$6)),'Input| Projects'!Z930,'Input| Projects'!J930)*'Input| Escalations'!$I$17*J930,0)</f>
        <v>0</v>
      </c>
      <c r="S930" s="172">
        <f>IFERROR(IF(ISNUMBER(FIND("decision",'Input| Setup'!$F$6)),'Input| Projects'!AA930,'Input| Projects'!K930)*'Input| Escalations'!$I$17*K930,0)</f>
        <v>0</v>
      </c>
      <c r="T930" s="172">
        <f>IFERROR(IF(ISNUMBER(FIND("decision",'Input| Setup'!$F$6)),'Input| Projects'!AB930,'Input| Projects'!L930)*'Input| Escalations'!$I$17*L930,0)</f>
        <v>0</v>
      </c>
      <c r="U930" s="172">
        <f>IFERROR(IF(ISNUMBER(FIND("decision",'Input| Setup'!$F$6)),'Input| Projects'!AC930,'Input| Projects'!M930)*'Input| Escalations'!$I$17*M930,0)</f>
        <v>0</v>
      </c>
      <c r="V930" s="172">
        <f>IFERROR(IF(ISNUMBER(FIND("decision",'Input| Setup'!$F$6)),'Input| Projects'!AD930,'Input| Projects'!N930)*'Input| Escalations'!$I$17*N930,0)</f>
        <v>0</v>
      </c>
      <c r="W930" s="172">
        <f>IFERROR(IF(ISNUMBER(FIND("decision",'Input| Setup'!$F$6)),'Input| Projects'!AE930,'Input| Projects'!O930)*'Input| Escalations'!$I$17*O930,0)</f>
        <v>0</v>
      </c>
      <c r="X930" s="175"/>
      <c r="Y930" s="172">
        <f>IF(ISNUMBER(FIND("decision",'Input| Setup'!$F$6)),'Input| Projects'!AG930,'Input| Projects'!Q930)*I930*'Input| Escalations'!$I$17</f>
        <v>0</v>
      </c>
      <c r="Z930" s="172">
        <f>IF(ISNUMBER(FIND("decision",'Input| Setup'!$F$6)),'Input| Projects'!AH930,'Input| Projects'!R930)*J930*'Input| Escalations'!$I$17</f>
        <v>0</v>
      </c>
      <c r="AA930" s="172">
        <f>IF(ISNUMBER(FIND("decision",'Input| Setup'!$F$6)),'Input| Projects'!AI930,'Input| Projects'!S930)*K930*'Input| Escalations'!$I$17</f>
        <v>0</v>
      </c>
      <c r="AB930" s="172">
        <f>IF(ISNUMBER(FIND("decision",'Input| Setup'!$F$6)),'Input| Projects'!AJ930,'Input| Projects'!T930)*L930*'Input| Escalations'!$I$17</f>
        <v>0</v>
      </c>
      <c r="AC930" s="172">
        <f>IF(ISNUMBER(FIND("decision",'Input| Setup'!$F$6)),'Input| Projects'!AK930,'Input| Projects'!U930)*M930*'Input| Escalations'!$I$17</f>
        <v>0</v>
      </c>
      <c r="AD930" s="172">
        <f>IF(ISNUMBER(FIND("decision",'Input| Setup'!$F$6)),'Input| Projects'!AL930,'Input| Projects'!V930)*N930*'Input| Escalations'!$I$17</f>
        <v>0</v>
      </c>
      <c r="AE930" s="172">
        <f>IF(ISNUMBER(FIND("decision",'Input| Setup'!$F$6)),'Input| Projects'!AM930,'Input| Projects'!W930)*O930*'Input| Escalations'!$I$17</f>
        <v>0</v>
      </c>
      <c r="AF930" s="175"/>
      <c r="AG930" s="172" cm="1">
        <f t="array" ref="AG930">IFERROR(--('Input| Projects'!$AS930="Yes")*_xlfn.SWITCH('Input| Overheads'!$C$50,"Direct costs",'Calc| Overheads Allocation'!C$8*Q930,"Internal labour",'Calc| Overheads Allocation'!C$8*Q930*'Input| Projects'!$AO930,"DNSP defined",'Calc| Overheads Allocation'!C$78*'Input| Projects'!$AV930,0),0)</f>
        <v>0</v>
      </c>
      <c r="AH930" s="172" cm="1">
        <f t="array" ref="AH930">IFERROR(--('Input| Projects'!$AS930="Yes")*_xlfn.SWITCH('Input| Overheads'!$C$50,"Direct costs",'Calc| Overheads Allocation'!D$8*R930,"Internal labour",'Calc| Overheads Allocation'!D$8*R930*'Input| Projects'!$AO930,"DNSP defined",'Calc| Overheads Allocation'!D$78*'Input| Projects'!$AV930,0),0)</f>
        <v>0</v>
      </c>
      <c r="AI930" s="172" cm="1">
        <f t="array" ref="AI930">IFERROR(--('Input| Projects'!$AS930="Yes")*_xlfn.SWITCH('Input| Overheads'!$C$50,"Direct costs",'Calc| Overheads Allocation'!E$8*S930,"Internal labour",'Calc| Overheads Allocation'!E$8*S930*'Input| Projects'!$AO930,"DNSP defined",'Calc| Overheads Allocation'!E$78*'Input| Projects'!$AV930,0),0)</f>
        <v>0</v>
      </c>
      <c r="AJ930" s="172" cm="1">
        <f t="array" ref="AJ930">IFERROR(--('Input| Projects'!$AS930="Yes")*_xlfn.SWITCH('Input| Overheads'!$C$50,"Direct costs",'Calc| Overheads Allocation'!F$8*T930,"Internal labour",'Calc| Overheads Allocation'!F$8*T930*'Input| Projects'!$AO930,"DNSP defined",'Calc| Overheads Allocation'!F$78*'Input| Projects'!$AV930,0),0)</f>
        <v>0</v>
      </c>
      <c r="AK930" s="172" cm="1">
        <f t="array" ref="AK930">IFERROR(--('Input| Projects'!$AS930="Yes")*_xlfn.SWITCH('Input| Overheads'!$C$50,"Direct costs",'Calc| Overheads Allocation'!G$8*U930,"Internal labour",'Calc| Overheads Allocation'!G$8*U930*'Input| Projects'!$AO930,"DNSP defined",'Calc| Overheads Allocation'!G$78*'Input| Projects'!$AV930,0),0)</f>
        <v>0</v>
      </c>
      <c r="AL930" s="172" cm="1">
        <f t="array" ref="AL930">IFERROR(--('Input| Projects'!$AS930="Yes")*_xlfn.SWITCH('Input| Overheads'!$C$50,"Direct costs",'Calc| Overheads Allocation'!H$8*V930,"Internal labour",'Calc| Overheads Allocation'!H$8*V930*'Input| Projects'!$AO930,"DNSP defined",'Calc| Overheads Allocation'!H$78*'Input| Projects'!$AV930,0),0)</f>
        <v>0</v>
      </c>
      <c r="AM930" s="172" cm="1">
        <f t="array" ref="AM930">IFERROR(--('Input| Projects'!$AS930="Yes")*_xlfn.SWITCH('Input| Overheads'!$C$50,"Direct costs",'Calc| Overheads Allocation'!I$8*W930,"Internal labour",'Calc| Overheads Allocation'!I$8*W930*'Input| Projects'!$AO930,"DNSP defined",'Calc| Overheads Allocation'!I$78*'Input| Projects'!$AV930,0),0)</f>
        <v>0</v>
      </c>
      <c r="AN930" s="175"/>
      <c r="AO930" s="172" cm="1">
        <f t="array" ref="AO930">IFERROR(--('Input| Projects'!$AT930="Yes")*_xlfn.SWITCH('Input| Overheads'!$C$50,"Direct costs",'Calc| Overheads Allocation'!C$9*Q930,"Internal labour",'Calc| Overheads Allocation'!C$9*Q930*'Input| Projects'!$AO930,"DNSP defined",'Calc| Overheads Allocation'!C$79*'Input| Projects'!$AW930,0),0)</f>
        <v>0</v>
      </c>
      <c r="AP930" s="172" cm="1">
        <f t="array" ref="AP930">IFERROR(--('Input| Projects'!$AT930="Yes")*_xlfn.SWITCH('Input| Overheads'!$C$50,"Direct costs",'Calc| Overheads Allocation'!D$9*R930,"Internal labour",'Calc| Overheads Allocation'!D$9*R930*'Input| Projects'!$AO930,"DNSP defined",'Calc| Overheads Allocation'!D$79*'Input| Projects'!$AW930,0),0)</f>
        <v>0</v>
      </c>
      <c r="AQ930" s="172" cm="1">
        <f t="array" ref="AQ930">IFERROR(--('Input| Projects'!$AT930="Yes")*_xlfn.SWITCH('Input| Overheads'!$C$50,"Direct costs",'Calc| Overheads Allocation'!E$9*S930,"Internal labour",'Calc| Overheads Allocation'!E$9*S930*'Input| Projects'!$AO930,"DNSP defined",'Calc| Overheads Allocation'!E$79*'Input| Projects'!$AW930,0),0)</f>
        <v>0</v>
      </c>
      <c r="AR930" s="172" cm="1">
        <f t="array" ref="AR930">IFERROR(--('Input| Projects'!$AT930="Yes")*_xlfn.SWITCH('Input| Overheads'!$C$50,"Direct costs",'Calc| Overheads Allocation'!F$9*T930,"Internal labour",'Calc| Overheads Allocation'!F$9*T930*'Input| Projects'!$AO930,"DNSP defined",'Calc| Overheads Allocation'!F$79*'Input| Projects'!$AW930,0),0)</f>
        <v>0</v>
      </c>
      <c r="AS930" s="172" cm="1">
        <f t="array" ref="AS930">IFERROR(--('Input| Projects'!$AT930="Yes")*_xlfn.SWITCH('Input| Overheads'!$C$50,"Direct costs",'Calc| Overheads Allocation'!G$9*U930,"Internal labour",'Calc| Overheads Allocation'!G$9*U930*'Input| Projects'!$AO930,"DNSP defined",'Calc| Overheads Allocation'!G$79*'Input| Projects'!$AW930,0),0)</f>
        <v>0</v>
      </c>
      <c r="AT930" s="172" cm="1">
        <f t="array" ref="AT930">IFERROR(--('Input| Projects'!$AT930="Yes")*_xlfn.SWITCH('Input| Overheads'!$C$50,"Direct costs",'Calc| Overheads Allocation'!H$9*V930,"Internal labour",'Calc| Overheads Allocation'!H$9*V930*'Input| Projects'!$AO930,"DNSP defined",'Calc| Overheads Allocation'!H$79*'Input| Projects'!$AW930,0),0)</f>
        <v>0</v>
      </c>
      <c r="AU930" s="172" cm="1">
        <f t="array" ref="AU930">IFERROR(--('Input| Projects'!$AT930="Yes")*_xlfn.SWITCH('Input| Overheads'!$C$50,"Direct costs",'Calc| Overheads Allocation'!I$9*W930,"Internal labour",'Calc| Overheads Allocation'!I$9*W930*'Input| Projects'!$AO930,"DNSP defined",'Calc| Overheads Allocation'!I$79*'Input| Projects'!$AW930,0),0)</f>
        <v>0</v>
      </c>
      <c r="AV930" s="175"/>
      <c r="AW930" s="172">
        <f t="shared" si="332"/>
        <v>0</v>
      </c>
      <c r="AX930" s="172">
        <f t="shared" si="333"/>
        <v>0</v>
      </c>
      <c r="AY930" s="172">
        <f t="shared" si="334"/>
        <v>0</v>
      </c>
      <c r="AZ930" s="172">
        <f t="shared" si="335"/>
        <v>0</v>
      </c>
      <c r="BA930" s="172">
        <f t="shared" si="336"/>
        <v>0</v>
      </c>
      <c r="BB930" s="172">
        <f t="shared" si="337"/>
        <v>0</v>
      </c>
      <c r="BC930" s="172">
        <f t="shared" si="338"/>
        <v>0</v>
      </c>
      <c r="BD930" s="176"/>
      <c r="BE930" s="172">
        <f t="shared" si="339"/>
        <v>0</v>
      </c>
      <c r="BF930" s="172">
        <f t="shared" si="340"/>
        <v>0</v>
      </c>
      <c r="BG930" s="172">
        <f t="shared" si="341"/>
        <v>0</v>
      </c>
      <c r="BH930" s="172">
        <f t="shared" si="342"/>
        <v>0</v>
      </c>
      <c r="BI930" s="172">
        <f t="shared" si="343"/>
        <v>0</v>
      </c>
      <c r="BJ930" s="172">
        <f t="shared" si="344"/>
        <v>0</v>
      </c>
      <c r="BK930" s="172">
        <f t="shared" si="345"/>
        <v>0</v>
      </c>
      <c r="BL930" s="176"/>
      <c r="BM930" s="172">
        <f t="shared" si="324"/>
        <v>0</v>
      </c>
      <c r="BN930" s="172">
        <f t="shared" si="325"/>
        <v>0</v>
      </c>
      <c r="BO930" s="172">
        <f t="shared" si="326"/>
        <v>0</v>
      </c>
      <c r="BP930" s="172">
        <f t="shared" si="327"/>
        <v>0</v>
      </c>
      <c r="BQ930" s="172">
        <f t="shared" si="328"/>
        <v>0</v>
      </c>
      <c r="BR930" s="172">
        <f t="shared" si="329"/>
        <v>0</v>
      </c>
      <c r="BS930" s="172">
        <f t="shared" si="330"/>
        <v>0</v>
      </c>
      <c r="BT930" s="55"/>
      <c r="BU930" s="158">
        <f>SUMIF('Input| Projects'!$BA$8:$CX$8,RIGHT(BU$9,3),'Input| Projects'!$BA930:$CX930)</f>
        <v>0</v>
      </c>
      <c r="BV930" s="158">
        <f>SUMIF('Input| Projects'!$BA$8:$CX$8,RIGHT(BV$9,3),'Input| Projects'!$BA930:$CX930)</f>
        <v>0</v>
      </c>
      <c r="BW930" s="79" t="str">
        <f t="shared" si="331"/>
        <v/>
      </c>
    </row>
    <row r="931" spans="2:75" x14ac:dyDescent="0.2">
      <c r="B931" s="123">
        <f>IFERROR('Input| Projects'!B931,"")</f>
        <v>922</v>
      </c>
      <c r="C931" s="160" t="str">
        <f>IFERROR(IF('Input| Projects'!C931="","",'Input| Projects'!C931),"")</f>
        <v/>
      </c>
      <c r="D931" s="160" t="str">
        <f>IFERROR(IF('Input| Projects'!D931="","",'Input| Projects'!D931),"")</f>
        <v/>
      </c>
      <c r="E931" s="53"/>
      <c r="F931" s="160" t="str">
        <f>IF(LEN('Input| Projects'!F931)&gt;0,'Input| Projects'!F931,"")</f>
        <v/>
      </c>
      <c r="G931" s="160" t="str">
        <f>IF(LEN('Input| Projects'!G931)&gt;0,'Input| Projects'!G931,"")</f>
        <v/>
      </c>
      <c r="H931" s="10"/>
      <c r="I931" s="194" cm="1">
        <f t="array" ref="I931">IF(LEN($F931)&gt;0,1+IFERROR(SUMPRODUCT(TRANSPOSE('Input| Projects'!$AO931:$AQ931),INDEX('Input| Escalations'!$F$27:$L$29,,MATCH(Q$9,'Input| Escalations'!$F$21:$L$21,0))),0),0)</f>
        <v>0</v>
      </c>
      <c r="J931" s="194" cm="1">
        <f t="array" ref="J931">IF(LEN($F931)&gt;0,1+IFERROR(SUMPRODUCT(TRANSPOSE('Input| Projects'!$AO931:$AQ931),INDEX('Input| Escalations'!$F$27:$L$29,,MATCH(R$9,'Input| Escalations'!$F$21:$L$21,0))),0),0)</f>
        <v>0</v>
      </c>
      <c r="K931" s="194" cm="1">
        <f t="array" ref="K931">IF(LEN($F931)&gt;0,1+IFERROR(SUMPRODUCT(TRANSPOSE('Input| Projects'!$AO931:$AQ931),INDEX('Input| Escalations'!$F$27:$L$29,,MATCH(S$9,'Input| Escalations'!$F$21:$L$21,0))),0),0)</f>
        <v>0</v>
      </c>
      <c r="L931" s="194" cm="1">
        <f t="array" ref="L931">IF(LEN($F931)&gt;0,1+IFERROR(SUMPRODUCT(TRANSPOSE('Input| Projects'!$AO931:$AQ931),INDEX('Input| Escalations'!$F$27:$L$29,,MATCH(T$9,'Input| Escalations'!$F$21:$L$21,0))),0),0)</f>
        <v>0</v>
      </c>
      <c r="M931" s="194" cm="1">
        <f t="array" ref="M931">IF(LEN($F931)&gt;0,1+IFERROR(SUMPRODUCT(TRANSPOSE('Input| Projects'!$AO931:$AQ931),INDEX('Input| Escalations'!$F$27:$L$29,,MATCH(U$9,'Input| Escalations'!$F$21:$L$21,0))),0),0)</f>
        <v>0</v>
      </c>
      <c r="N931" s="194" cm="1">
        <f t="array" ref="N931">IF(LEN($F931)&gt;0,1+IFERROR(SUMPRODUCT(TRANSPOSE('Input| Projects'!$AO931:$AQ931),INDEX('Input| Escalations'!$F$27:$L$29,,MATCH(V$9,'Input| Escalations'!$F$21:$L$21,0))),0),0)</f>
        <v>0</v>
      </c>
      <c r="O931" s="194" cm="1">
        <f t="array" ref="O931">IF(LEN($F931)&gt;0,1+IFERROR(SUMPRODUCT(TRANSPOSE('Input| Projects'!$AO931:$AQ931),INDEX('Input| Escalations'!$F$27:$L$29,,MATCH(W$9,'Input| Escalations'!$F$21:$L$21,0))),0),0)</f>
        <v>0</v>
      </c>
      <c r="P931" s="10"/>
      <c r="Q931" s="172">
        <f>IFERROR(IF(ISNUMBER(FIND("decision",'Input| Setup'!$F$6)),'Input| Projects'!Y931,'Input| Projects'!I931)*'Input| Escalations'!$I$17*I931,0)</f>
        <v>0</v>
      </c>
      <c r="R931" s="172">
        <f>IFERROR(IF(ISNUMBER(FIND("decision",'Input| Setup'!$F$6)),'Input| Projects'!Z931,'Input| Projects'!J931)*'Input| Escalations'!$I$17*J931,0)</f>
        <v>0</v>
      </c>
      <c r="S931" s="172">
        <f>IFERROR(IF(ISNUMBER(FIND("decision",'Input| Setup'!$F$6)),'Input| Projects'!AA931,'Input| Projects'!K931)*'Input| Escalations'!$I$17*K931,0)</f>
        <v>0</v>
      </c>
      <c r="T931" s="172">
        <f>IFERROR(IF(ISNUMBER(FIND("decision",'Input| Setup'!$F$6)),'Input| Projects'!AB931,'Input| Projects'!L931)*'Input| Escalations'!$I$17*L931,0)</f>
        <v>0</v>
      </c>
      <c r="U931" s="172">
        <f>IFERROR(IF(ISNUMBER(FIND("decision",'Input| Setup'!$F$6)),'Input| Projects'!AC931,'Input| Projects'!M931)*'Input| Escalations'!$I$17*M931,0)</f>
        <v>0</v>
      </c>
      <c r="V931" s="172">
        <f>IFERROR(IF(ISNUMBER(FIND("decision",'Input| Setup'!$F$6)),'Input| Projects'!AD931,'Input| Projects'!N931)*'Input| Escalations'!$I$17*N931,0)</f>
        <v>0</v>
      </c>
      <c r="W931" s="172">
        <f>IFERROR(IF(ISNUMBER(FIND("decision",'Input| Setup'!$F$6)),'Input| Projects'!AE931,'Input| Projects'!O931)*'Input| Escalations'!$I$17*O931,0)</f>
        <v>0</v>
      </c>
      <c r="X931" s="175"/>
      <c r="Y931" s="172">
        <f>IF(ISNUMBER(FIND("decision",'Input| Setup'!$F$6)),'Input| Projects'!AG931,'Input| Projects'!Q931)*I931*'Input| Escalations'!$I$17</f>
        <v>0</v>
      </c>
      <c r="Z931" s="172">
        <f>IF(ISNUMBER(FIND("decision",'Input| Setup'!$F$6)),'Input| Projects'!AH931,'Input| Projects'!R931)*J931*'Input| Escalations'!$I$17</f>
        <v>0</v>
      </c>
      <c r="AA931" s="172">
        <f>IF(ISNUMBER(FIND("decision",'Input| Setup'!$F$6)),'Input| Projects'!AI931,'Input| Projects'!S931)*K931*'Input| Escalations'!$I$17</f>
        <v>0</v>
      </c>
      <c r="AB931" s="172">
        <f>IF(ISNUMBER(FIND("decision",'Input| Setup'!$F$6)),'Input| Projects'!AJ931,'Input| Projects'!T931)*L931*'Input| Escalations'!$I$17</f>
        <v>0</v>
      </c>
      <c r="AC931" s="172">
        <f>IF(ISNUMBER(FIND("decision",'Input| Setup'!$F$6)),'Input| Projects'!AK931,'Input| Projects'!U931)*M931*'Input| Escalations'!$I$17</f>
        <v>0</v>
      </c>
      <c r="AD931" s="172">
        <f>IF(ISNUMBER(FIND("decision",'Input| Setup'!$F$6)),'Input| Projects'!AL931,'Input| Projects'!V931)*N931*'Input| Escalations'!$I$17</f>
        <v>0</v>
      </c>
      <c r="AE931" s="172">
        <f>IF(ISNUMBER(FIND("decision",'Input| Setup'!$F$6)),'Input| Projects'!AM931,'Input| Projects'!W931)*O931*'Input| Escalations'!$I$17</f>
        <v>0</v>
      </c>
      <c r="AF931" s="175"/>
      <c r="AG931" s="172" cm="1">
        <f t="array" ref="AG931">IFERROR(--('Input| Projects'!$AS931="Yes")*_xlfn.SWITCH('Input| Overheads'!$C$50,"Direct costs",'Calc| Overheads Allocation'!C$8*Q931,"Internal labour",'Calc| Overheads Allocation'!C$8*Q931*'Input| Projects'!$AO931,"DNSP defined",'Calc| Overheads Allocation'!C$78*'Input| Projects'!$AV931,0),0)</f>
        <v>0</v>
      </c>
      <c r="AH931" s="172" cm="1">
        <f t="array" ref="AH931">IFERROR(--('Input| Projects'!$AS931="Yes")*_xlfn.SWITCH('Input| Overheads'!$C$50,"Direct costs",'Calc| Overheads Allocation'!D$8*R931,"Internal labour",'Calc| Overheads Allocation'!D$8*R931*'Input| Projects'!$AO931,"DNSP defined",'Calc| Overheads Allocation'!D$78*'Input| Projects'!$AV931,0),0)</f>
        <v>0</v>
      </c>
      <c r="AI931" s="172" cm="1">
        <f t="array" ref="AI931">IFERROR(--('Input| Projects'!$AS931="Yes")*_xlfn.SWITCH('Input| Overheads'!$C$50,"Direct costs",'Calc| Overheads Allocation'!E$8*S931,"Internal labour",'Calc| Overheads Allocation'!E$8*S931*'Input| Projects'!$AO931,"DNSP defined",'Calc| Overheads Allocation'!E$78*'Input| Projects'!$AV931,0),0)</f>
        <v>0</v>
      </c>
      <c r="AJ931" s="172" cm="1">
        <f t="array" ref="AJ931">IFERROR(--('Input| Projects'!$AS931="Yes")*_xlfn.SWITCH('Input| Overheads'!$C$50,"Direct costs",'Calc| Overheads Allocation'!F$8*T931,"Internal labour",'Calc| Overheads Allocation'!F$8*T931*'Input| Projects'!$AO931,"DNSP defined",'Calc| Overheads Allocation'!F$78*'Input| Projects'!$AV931,0),0)</f>
        <v>0</v>
      </c>
      <c r="AK931" s="172" cm="1">
        <f t="array" ref="AK931">IFERROR(--('Input| Projects'!$AS931="Yes")*_xlfn.SWITCH('Input| Overheads'!$C$50,"Direct costs",'Calc| Overheads Allocation'!G$8*U931,"Internal labour",'Calc| Overheads Allocation'!G$8*U931*'Input| Projects'!$AO931,"DNSP defined",'Calc| Overheads Allocation'!G$78*'Input| Projects'!$AV931,0),0)</f>
        <v>0</v>
      </c>
      <c r="AL931" s="172" cm="1">
        <f t="array" ref="AL931">IFERROR(--('Input| Projects'!$AS931="Yes")*_xlfn.SWITCH('Input| Overheads'!$C$50,"Direct costs",'Calc| Overheads Allocation'!H$8*V931,"Internal labour",'Calc| Overheads Allocation'!H$8*V931*'Input| Projects'!$AO931,"DNSP defined",'Calc| Overheads Allocation'!H$78*'Input| Projects'!$AV931,0),0)</f>
        <v>0</v>
      </c>
      <c r="AM931" s="172" cm="1">
        <f t="array" ref="AM931">IFERROR(--('Input| Projects'!$AS931="Yes")*_xlfn.SWITCH('Input| Overheads'!$C$50,"Direct costs",'Calc| Overheads Allocation'!I$8*W931,"Internal labour",'Calc| Overheads Allocation'!I$8*W931*'Input| Projects'!$AO931,"DNSP defined",'Calc| Overheads Allocation'!I$78*'Input| Projects'!$AV931,0),0)</f>
        <v>0</v>
      </c>
      <c r="AN931" s="175"/>
      <c r="AO931" s="172" cm="1">
        <f t="array" ref="AO931">IFERROR(--('Input| Projects'!$AT931="Yes")*_xlfn.SWITCH('Input| Overheads'!$C$50,"Direct costs",'Calc| Overheads Allocation'!C$9*Q931,"Internal labour",'Calc| Overheads Allocation'!C$9*Q931*'Input| Projects'!$AO931,"DNSP defined",'Calc| Overheads Allocation'!C$79*'Input| Projects'!$AW931,0),0)</f>
        <v>0</v>
      </c>
      <c r="AP931" s="172" cm="1">
        <f t="array" ref="AP931">IFERROR(--('Input| Projects'!$AT931="Yes")*_xlfn.SWITCH('Input| Overheads'!$C$50,"Direct costs",'Calc| Overheads Allocation'!D$9*R931,"Internal labour",'Calc| Overheads Allocation'!D$9*R931*'Input| Projects'!$AO931,"DNSP defined",'Calc| Overheads Allocation'!D$79*'Input| Projects'!$AW931,0),0)</f>
        <v>0</v>
      </c>
      <c r="AQ931" s="172" cm="1">
        <f t="array" ref="AQ931">IFERROR(--('Input| Projects'!$AT931="Yes")*_xlfn.SWITCH('Input| Overheads'!$C$50,"Direct costs",'Calc| Overheads Allocation'!E$9*S931,"Internal labour",'Calc| Overheads Allocation'!E$9*S931*'Input| Projects'!$AO931,"DNSP defined",'Calc| Overheads Allocation'!E$79*'Input| Projects'!$AW931,0),0)</f>
        <v>0</v>
      </c>
      <c r="AR931" s="172" cm="1">
        <f t="array" ref="AR931">IFERROR(--('Input| Projects'!$AT931="Yes")*_xlfn.SWITCH('Input| Overheads'!$C$50,"Direct costs",'Calc| Overheads Allocation'!F$9*T931,"Internal labour",'Calc| Overheads Allocation'!F$9*T931*'Input| Projects'!$AO931,"DNSP defined",'Calc| Overheads Allocation'!F$79*'Input| Projects'!$AW931,0),0)</f>
        <v>0</v>
      </c>
      <c r="AS931" s="172" cm="1">
        <f t="array" ref="AS931">IFERROR(--('Input| Projects'!$AT931="Yes")*_xlfn.SWITCH('Input| Overheads'!$C$50,"Direct costs",'Calc| Overheads Allocation'!G$9*U931,"Internal labour",'Calc| Overheads Allocation'!G$9*U931*'Input| Projects'!$AO931,"DNSP defined",'Calc| Overheads Allocation'!G$79*'Input| Projects'!$AW931,0),0)</f>
        <v>0</v>
      </c>
      <c r="AT931" s="172" cm="1">
        <f t="array" ref="AT931">IFERROR(--('Input| Projects'!$AT931="Yes")*_xlfn.SWITCH('Input| Overheads'!$C$50,"Direct costs",'Calc| Overheads Allocation'!H$9*V931,"Internal labour",'Calc| Overheads Allocation'!H$9*V931*'Input| Projects'!$AO931,"DNSP defined",'Calc| Overheads Allocation'!H$79*'Input| Projects'!$AW931,0),0)</f>
        <v>0</v>
      </c>
      <c r="AU931" s="172" cm="1">
        <f t="array" ref="AU931">IFERROR(--('Input| Projects'!$AT931="Yes")*_xlfn.SWITCH('Input| Overheads'!$C$50,"Direct costs",'Calc| Overheads Allocation'!I$9*W931,"Internal labour",'Calc| Overheads Allocation'!I$9*W931*'Input| Projects'!$AO931,"DNSP defined",'Calc| Overheads Allocation'!I$79*'Input| Projects'!$AW931,0),0)</f>
        <v>0</v>
      </c>
      <c r="AV931" s="175"/>
      <c r="AW931" s="172">
        <f t="shared" si="332"/>
        <v>0</v>
      </c>
      <c r="AX931" s="172">
        <f t="shared" si="333"/>
        <v>0</v>
      </c>
      <c r="AY931" s="172">
        <f t="shared" si="334"/>
        <v>0</v>
      </c>
      <c r="AZ931" s="172">
        <f t="shared" si="335"/>
        <v>0</v>
      </c>
      <c r="BA931" s="172">
        <f t="shared" si="336"/>
        <v>0</v>
      </c>
      <c r="BB931" s="172">
        <f t="shared" si="337"/>
        <v>0</v>
      </c>
      <c r="BC931" s="172">
        <f t="shared" si="338"/>
        <v>0</v>
      </c>
      <c r="BD931" s="176"/>
      <c r="BE931" s="172">
        <f t="shared" si="339"/>
        <v>0</v>
      </c>
      <c r="BF931" s="172">
        <f t="shared" si="340"/>
        <v>0</v>
      </c>
      <c r="BG931" s="172">
        <f t="shared" si="341"/>
        <v>0</v>
      </c>
      <c r="BH931" s="172">
        <f t="shared" si="342"/>
        <v>0</v>
      </c>
      <c r="BI931" s="172">
        <f t="shared" si="343"/>
        <v>0</v>
      </c>
      <c r="BJ931" s="172">
        <f t="shared" si="344"/>
        <v>0</v>
      </c>
      <c r="BK931" s="172">
        <f t="shared" si="345"/>
        <v>0</v>
      </c>
      <c r="BL931" s="176"/>
      <c r="BM931" s="172">
        <f t="shared" si="324"/>
        <v>0</v>
      </c>
      <c r="BN931" s="172">
        <f t="shared" si="325"/>
        <v>0</v>
      </c>
      <c r="BO931" s="172">
        <f t="shared" si="326"/>
        <v>0</v>
      </c>
      <c r="BP931" s="172">
        <f t="shared" si="327"/>
        <v>0</v>
      </c>
      <c r="BQ931" s="172">
        <f t="shared" si="328"/>
        <v>0</v>
      </c>
      <c r="BR931" s="172">
        <f t="shared" si="329"/>
        <v>0</v>
      </c>
      <c r="BS931" s="172">
        <f t="shared" si="330"/>
        <v>0</v>
      </c>
      <c r="BT931" s="55"/>
      <c r="BU931" s="158">
        <f>SUMIF('Input| Projects'!$BA$8:$CX$8,RIGHT(BU$9,3),'Input| Projects'!$BA931:$CX931)</f>
        <v>0</v>
      </c>
      <c r="BV931" s="158">
        <f>SUMIF('Input| Projects'!$BA$8:$CX$8,RIGHT(BV$9,3),'Input| Projects'!$BA931:$CX931)</f>
        <v>0</v>
      </c>
      <c r="BW931" s="79" t="str">
        <f t="shared" si="331"/>
        <v/>
      </c>
    </row>
    <row r="932" spans="2:75" x14ac:dyDescent="0.2">
      <c r="B932" s="123">
        <f>IFERROR('Input| Projects'!B932,"")</f>
        <v>923</v>
      </c>
      <c r="C932" s="160" t="str">
        <f>IFERROR(IF('Input| Projects'!C932="","",'Input| Projects'!C932),"")</f>
        <v/>
      </c>
      <c r="D932" s="160" t="str">
        <f>IFERROR(IF('Input| Projects'!D932="","",'Input| Projects'!D932),"")</f>
        <v/>
      </c>
      <c r="E932" s="53"/>
      <c r="F932" s="160" t="str">
        <f>IF(LEN('Input| Projects'!F932)&gt;0,'Input| Projects'!F932,"")</f>
        <v/>
      </c>
      <c r="G932" s="160" t="str">
        <f>IF(LEN('Input| Projects'!G932)&gt;0,'Input| Projects'!G932,"")</f>
        <v/>
      </c>
      <c r="H932" s="10"/>
      <c r="I932" s="194" cm="1">
        <f t="array" ref="I932">IF(LEN($F932)&gt;0,1+IFERROR(SUMPRODUCT(TRANSPOSE('Input| Projects'!$AO932:$AQ932),INDEX('Input| Escalations'!$F$27:$L$29,,MATCH(Q$9,'Input| Escalations'!$F$21:$L$21,0))),0),0)</f>
        <v>0</v>
      </c>
      <c r="J932" s="194" cm="1">
        <f t="array" ref="J932">IF(LEN($F932)&gt;0,1+IFERROR(SUMPRODUCT(TRANSPOSE('Input| Projects'!$AO932:$AQ932),INDEX('Input| Escalations'!$F$27:$L$29,,MATCH(R$9,'Input| Escalations'!$F$21:$L$21,0))),0),0)</f>
        <v>0</v>
      </c>
      <c r="K932" s="194" cm="1">
        <f t="array" ref="K932">IF(LEN($F932)&gt;0,1+IFERROR(SUMPRODUCT(TRANSPOSE('Input| Projects'!$AO932:$AQ932),INDEX('Input| Escalations'!$F$27:$L$29,,MATCH(S$9,'Input| Escalations'!$F$21:$L$21,0))),0),0)</f>
        <v>0</v>
      </c>
      <c r="L932" s="194" cm="1">
        <f t="array" ref="L932">IF(LEN($F932)&gt;0,1+IFERROR(SUMPRODUCT(TRANSPOSE('Input| Projects'!$AO932:$AQ932),INDEX('Input| Escalations'!$F$27:$L$29,,MATCH(T$9,'Input| Escalations'!$F$21:$L$21,0))),0),0)</f>
        <v>0</v>
      </c>
      <c r="M932" s="194" cm="1">
        <f t="array" ref="M932">IF(LEN($F932)&gt;0,1+IFERROR(SUMPRODUCT(TRANSPOSE('Input| Projects'!$AO932:$AQ932),INDEX('Input| Escalations'!$F$27:$L$29,,MATCH(U$9,'Input| Escalations'!$F$21:$L$21,0))),0),0)</f>
        <v>0</v>
      </c>
      <c r="N932" s="194" cm="1">
        <f t="array" ref="N932">IF(LEN($F932)&gt;0,1+IFERROR(SUMPRODUCT(TRANSPOSE('Input| Projects'!$AO932:$AQ932),INDEX('Input| Escalations'!$F$27:$L$29,,MATCH(V$9,'Input| Escalations'!$F$21:$L$21,0))),0),0)</f>
        <v>0</v>
      </c>
      <c r="O932" s="194" cm="1">
        <f t="array" ref="O932">IF(LEN($F932)&gt;0,1+IFERROR(SUMPRODUCT(TRANSPOSE('Input| Projects'!$AO932:$AQ932),INDEX('Input| Escalations'!$F$27:$L$29,,MATCH(W$9,'Input| Escalations'!$F$21:$L$21,0))),0),0)</f>
        <v>0</v>
      </c>
      <c r="P932" s="10"/>
      <c r="Q932" s="172">
        <f>IFERROR(IF(ISNUMBER(FIND("decision",'Input| Setup'!$F$6)),'Input| Projects'!Y932,'Input| Projects'!I932)*'Input| Escalations'!$I$17*I932,0)</f>
        <v>0</v>
      </c>
      <c r="R932" s="172">
        <f>IFERROR(IF(ISNUMBER(FIND("decision",'Input| Setup'!$F$6)),'Input| Projects'!Z932,'Input| Projects'!J932)*'Input| Escalations'!$I$17*J932,0)</f>
        <v>0</v>
      </c>
      <c r="S932" s="172">
        <f>IFERROR(IF(ISNUMBER(FIND("decision",'Input| Setup'!$F$6)),'Input| Projects'!AA932,'Input| Projects'!K932)*'Input| Escalations'!$I$17*K932,0)</f>
        <v>0</v>
      </c>
      <c r="T932" s="172">
        <f>IFERROR(IF(ISNUMBER(FIND("decision",'Input| Setup'!$F$6)),'Input| Projects'!AB932,'Input| Projects'!L932)*'Input| Escalations'!$I$17*L932,0)</f>
        <v>0</v>
      </c>
      <c r="U932" s="172">
        <f>IFERROR(IF(ISNUMBER(FIND("decision",'Input| Setup'!$F$6)),'Input| Projects'!AC932,'Input| Projects'!M932)*'Input| Escalations'!$I$17*M932,0)</f>
        <v>0</v>
      </c>
      <c r="V932" s="172">
        <f>IFERROR(IF(ISNUMBER(FIND("decision",'Input| Setup'!$F$6)),'Input| Projects'!AD932,'Input| Projects'!N932)*'Input| Escalations'!$I$17*N932,0)</f>
        <v>0</v>
      </c>
      <c r="W932" s="172">
        <f>IFERROR(IF(ISNUMBER(FIND("decision",'Input| Setup'!$F$6)),'Input| Projects'!AE932,'Input| Projects'!O932)*'Input| Escalations'!$I$17*O932,0)</f>
        <v>0</v>
      </c>
      <c r="X932" s="175"/>
      <c r="Y932" s="172">
        <f>IF(ISNUMBER(FIND("decision",'Input| Setup'!$F$6)),'Input| Projects'!AG932,'Input| Projects'!Q932)*I932*'Input| Escalations'!$I$17</f>
        <v>0</v>
      </c>
      <c r="Z932" s="172">
        <f>IF(ISNUMBER(FIND("decision",'Input| Setup'!$F$6)),'Input| Projects'!AH932,'Input| Projects'!R932)*J932*'Input| Escalations'!$I$17</f>
        <v>0</v>
      </c>
      <c r="AA932" s="172">
        <f>IF(ISNUMBER(FIND("decision",'Input| Setup'!$F$6)),'Input| Projects'!AI932,'Input| Projects'!S932)*K932*'Input| Escalations'!$I$17</f>
        <v>0</v>
      </c>
      <c r="AB932" s="172">
        <f>IF(ISNUMBER(FIND("decision",'Input| Setup'!$F$6)),'Input| Projects'!AJ932,'Input| Projects'!T932)*L932*'Input| Escalations'!$I$17</f>
        <v>0</v>
      </c>
      <c r="AC932" s="172">
        <f>IF(ISNUMBER(FIND("decision",'Input| Setup'!$F$6)),'Input| Projects'!AK932,'Input| Projects'!U932)*M932*'Input| Escalations'!$I$17</f>
        <v>0</v>
      </c>
      <c r="AD932" s="172">
        <f>IF(ISNUMBER(FIND("decision",'Input| Setup'!$F$6)),'Input| Projects'!AL932,'Input| Projects'!V932)*N932*'Input| Escalations'!$I$17</f>
        <v>0</v>
      </c>
      <c r="AE932" s="172">
        <f>IF(ISNUMBER(FIND("decision",'Input| Setup'!$F$6)),'Input| Projects'!AM932,'Input| Projects'!W932)*O932*'Input| Escalations'!$I$17</f>
        <v>0</v>
      </c>
      <c r="AF932" s="175"/>
      <c r="AG932" s="172" cm="1">
        <f t="array" ref="AG932">IFERROR(--('Input| Projects'!$AS932="Yes")*_xlfn.SWITCH('Input| Overheads'!$C$50,"Direct costs",'Calc| Overheads Allocation'!C$8*Q932,"Internal labour",'Calc| Overheads Allocation'!C$8*Q932*'Input| Projects'!$AO932,"DNSP defined",'Calc| Overheads Allocation'!C$78*'Input| Projects'!$AV932,0),0)</f>
        <v>0</v>
      </c>
      <c r="AH932" s="172" cm="1">
        <f t="array" ref="AH932">IFERROR(--('Input| Projects'!$AS932="Yes")*_xlfn.SWITCH('Input| Overheads'!$C$50,"Direct costs",'Calc| Overheads Allocation'!D$8*R932,"Internal labour",'Calc| Overheads Allocation'!D$8*R932*'Input| Projects'!$AO932,"DNSP defined",'Calc| Overheads Allocation'!D$78*'Input| Projects'!$AV932,0),0)</f>
        <v>0</v>
      </c>
      <c r="AI932" s="172" cm="1">
        <f t="array" ref="AI932">IFERROR(--('Input| Projects'!$AS932="Yes")*_xlfn.SWITCH('Input| Overheads'!$C$50,"Direct costs",'Calc| Overheads Allocation'!E$8*S932,"Internal labour",'Calc| Overheads Allocation'!E$8*S932*'Input| Projects'!$AO932,"DNSP defined",'Calc| Overheads Allocation'!E$78*'Input| Projects'!$AV932,0),0)</f>
        <v>0</v>
      </c>
      <c r="AJ932" s="172" cm="1">
        <f t="array" ref="AJ932">IFERROR(--('Input| Projects'!$AS932="Yes")*_xlfn.SWITCH('Input| Overheads'!$C$50,"Direct costs",'Calc| Overheads Allocation'!F$8*T932,"Internal labour",'Calc| Overheads Allocation'!F$8*T932*'Input| Projects'!$AO932,"DNSP defined",'Calc| Overheads Allocation'!F$78*'Input| Projects'!$AV932,0),0)</f>
        <v>0</v>
      </c>
      <c r="AK932" s="172" cm="1">
        <f t="array" ref="AK932">IFERROR(--('Input| Projects'!$AS932="Yes")*_xlfn.SWITCH('Input| Overheads'!$C$50,"Direct costs",'Calc| Overheads Allocation'!G$8*U932,"Internal labour",'Calc| Overheads Allocation'!G$8*U932*'Input| Projects'!$AO932,"DNSP defined",'Calc| Overheads Allocation'!G$78*'Input| Projects'!$AV932,0),0)</f>
        <v>0</v>
      </c>
      <c r="AL932" s="172" cm="1">
        <f t="array" ref="AL932">IFERROR(--('Input| Projects'!$AS932="Yes")*_xlfn.SWITCH('Input| Overheads'!$C$50,"Direct costs",'Calc| Overheads Allocation'!H$8*V932,"Internal labour",'Calc| Overheads Allocation'!H$8*V932*'Input| Projects'!$AO932,"DNSP defined",'Calc| Overheads Allocation'!H$78*'Input| Projects'!$AV932,0),0)</f>
        <v>0</v>
      </c>
      <c r="AM932" s="172" cm="1">
        <f t="array" ref="AM932">IFERROR(--('Input| Projects'!$AS932="Yes")*_xlfn.SWITCH('Input| Overheads'!$C$50,"Direct costs",'Calc| Overheads Allocation'!I$8*W932,"Internal labour",'Calc| Overheads Allocation'!I$8*W932*'Input| Projects'!$AO932,"DNSP defined",'Calc| Overheads Allocation'!I$78*'Input| Projects'!$AV932,0),0)</f>
        <v>0</v>
      </c>
      <c r="AN932" s="175"/>
      <c r="AO932" s="172" cm="1">
        <f t="array" ref="AO932">IFERROR(--('Input| Projects'!$AT932="Yes")*_xlfn.SWITCH('Input| Overheads'!$C$50,"Direct costs",'Calc| Overheads Allocation'!C$9*Q932,"Internal labour",'Calc| Overheads Allocation'!C$9*Q932*'Input| Projects'!$AO932,"DNSP defined",'Calc| Overheads Allocation'!C$79*'Input| Projects'!$AW932,0),0)</f>
        <v>0</v>
      </c>
      <c r="AP932" s="172" cm="1">
        <f t="array" ref="AP932">IFERROR(--('Input| Projects'!$AT932="Yes")*_xlfn.SWITCH('Input| Overheads'!$C$50,"Direct costs",'Calc| Overheads Allocation'!D$9*R932,"Internal labour",'Calc| Overheads Allocation'!D$9*R932*'Input| Projects'!$AO932,"DNSP defined",'Calc| Overheads Allocation'!D$79*'Input| Projects'!$AW932,0),0)</f>
        <v>0</v>
      </c>
      <c r="AQ932" s="172" cm="1">
        <f t="array" ref="AQ932">IFERROR(--('Input| Projects'!$AT932="Yes")*_xlfn.SWITCH('Input| Overheads'!$C$50,"Direct costs",'Calc| Overheads Allocation'!E$9*S932,"Internal labour",'Calc| Overheads Allocation'!E$9*S932*'Input| Projects'!$AO932,"DNSP defined",'Calc| Overheads Allocation'!E$79*'Input| Projects'!$AW932,0),0)</f>
        <v>0</v>
      </c>
      <c r="AR932" s="172" cm="1">
        <f t="array" ref="AR932">IFERROR(--('Input| Projects'!$AT932="Yes")*_xlfn.SWITCH('Input| Overheads'!$C$50,"Direct costs",'Calc| Overheads Allocation'!F$9*T932,"Internal labour",'Calc| Overheads Allocation'!F$9*T932*'Input| Projects'!$AO932,"DNSP defined",'Calc| Overheads Allocation'!F$79*'Input| Projects'!$AW932,0),0)</f>
        <v>0</v>
      </c>
      <c r="AS932" s="172" cm="1">
        <f t="array" ref="AS932">IFERROR(--('Input| Projects'!$AT932="Yes")*_xlfn.SWITCH('Input| Overheads'!$C$50,"Direct costs",'Calc| Overheads Allocation'!G$9*U932,"Internal labour",'Calc| Overheads Allocation'!G$9*U932*'Input| Projects'!$AO932,"DNSP defined",'Calc| Overheads Allocation'!G$79*'Input| Projects'!$AW932,0),0)</f>
        <v>0</v>
      </c>
      <c r="AT932" s="172" cm="1">
        <f t="array" ref="AT932">IFERROR(--('Input| Projects'!$AT932="Yes")*_xlfn.SWITCH('Input| Overheads'!$C$50,"Direct costs",'Calc| Overheads Allocation'!H$9*V932,"Internal labour",'Calc| Overheads Allocation'!H$9*V932*'Input| Projects'!$AO932,"DNSP defined",'Calc| Overheads Allocation'!H$79*'Input| Projects'!$AW932,0),0)</f>
        <v>0</v>
      </c>
      <c r="AU932" s="172" cm="1">
        <f t="array" ref="AU932">IFERROR(--('Input| Projects'!$AT932="Yes")*_xlfn.SWITCH('Input| Overheads'!$C$50,"Direct costs",'Calc| Overheads Allocation'!I$9*W932,"Internal labour",'Calc| Overheads Allocation'!I$9*W932*'Input| Projects'!$AO932,"DNSP defined",'Calc| Overheads Allocation'!I$79*'Input| Projects'!$AW932,0),0)</f>
        <v>0</v>
      </c>
      <c r="AV932" s="175"/>
      <c r="AW932" s="172">
        <f t="shared" si="332"/>
        <v>0</v>
      </c>
      <c r="AX932" s="172">
        <f t="shared" si="333"/>
        <v>0</v>
      </c>
      <c r="AY932" s="172">
        <f t="shared" si="334"/>
        <v>0</v>
      </c>
      <c r="AZ932" s="172">
        <f t="shared" si="335"/>
        <v>0</v>
      </c>
      <c r="BA932" s="172">
        <f t="shared" si="336"/>
        <v>0</v>
      </c>
      <c r="BB932" s="172">
        <f t="shared" si="337"/>
        <v>0</v>
      </c>
      <c r="BC932" s="172">
        <f t="shared" si="338"/>
        <v>0</v>
      </c>
      <c r="BD932" s="176"/>
      <c r="BE932" s="172">
        <f t="shared" si="339"/>
        <v>0</v>
      </c>
      <c r="BF932" s="172">
        <f t="shared" si="340"/>
        <v>0</v>
      </c>
      <c r="BG932" s="172">
        <f t="shared" si="341"/>
        <v>0</v>
      </c>
      <c r="BH932" s="172">
        <f t="shared" si="342"/>
        <v>0</v>
      </c>
      <c r="BI932" s="172">
        <f t="shared" si="343"/>
        <v>0</v>
      </c>
      <c r="BJ932" s="172">
        <f t="shared" si="344"/>
        <v>0</v>
      </c>
      <c r="BK932" s="172">
        <f t="shared" si="345"/>
        <v>0</v>
      </c>
      <c r="BL932" s="176"/>
      <c r="BM932" s="172">
        <f t="shared" si="324"/>
        <v>0</v>
      </c>
      <c r="BN932" s="172">
        <f t="shared" si="325"/>
        <v>0</v>
      </c>
      <c r="BO932" s="172">
        <f t="shared" si="326"/>
        <v>0</v>
      </c>
      <c r="BP932" s="172">
        <f t="shared" si="327"/>
        <v>0</v>
      </c>
      <c r="BQ932" s="172">
        <f t="shared" si="328"/>
        <v>0</v>
      </c>
      <c r="BR932" s="172">
        <f t="shared" si="329"/>
        <v>0</v>
      </c>
      <c r="BS932" s="172">
        <f t="shared" si="330"/>
        <v>0</v>
      </c>
      <c r="BT932" s="55"/>
      <c r="BU932" s="158">
        <f>SUMIF('Input| Projects'!$BA$8:$CX$8,RIGHT(BU$9,3),'Input| Projects'!$BA932:$CX932)</f>
        <v>0</v>
      </c>
      <c r="BV932" s="158">
        <f>SUMIF('Input| Projects'!$BA$8:$CX$8,RIGHT(BV$9,3),'Input| Projects'!$BA932:$CX932)</f>
        <v>0</v>
      </c>
      <c r="BW932" s="79" t="str">
        <f t="shared" si="331"/>
        <v/>
      </c>
    </row>
    <row r="933" spans="2:75" x14ac:dyDescent="0.2">
      <c r="B933" s="123">
        <f>IFERROR('Input| Projects'!B933,"")</f>
        <v>924</v>
      </c>
      <c r="C933" s="160" t="str">
        <f>IFERROR(IF('Input| Projects'!C933="","",'Input| Projects'!C933),"")</f>
        <v/>
      </c>
      <c r="D933" s="160" t="str">
        <f>IFERROR(IF('Input| Projects'!D933="","",'Input| Projects'!D933),"")</f>
        <v/>
      </c>
      <c r="E933" s="53"/>
      <c r="F933" s="160" t="str">
        <f>IF(LEN('Input| Projects'!F933)&gt;0,'Input| Projects'!F933,"")</f>
        <v/>
      </c>
      <c r="G933" s="160" t="str">
        <f>IF(LEN('Input| Projects'!G933)&gt;0,'Input| Projects'!G933,"")</f>
        <v/>
      </c>
      <c r="H933" s="10"/>
      <c r="I933" s="194" cm="1">
        <f t="array" ref="I933">IF(LEN($F933)&gt;0,1+IFERROR(SUMPRODUCT(TRANSPOSE('Input| Projects'!$AO933:$AQ933),INDEX('Input| Escalations'!$F$27:$L$29,,MATCH(Q$9,'Input| Escalations'!$F$21:$L$21,0))),0),0)</f>
        <v>0</v>
      </c>
      <c r="J933" s="194" cm="1">
        <f t="array" ref="J933">IF(LEN($F933)&gt;0,1+IFERROR(SUMPRODUCT(TRANSPOSE('Input| Projects'!$AO933:$AQ933),INDEX('Input| Escalations'!$F$27:$L$29,,MATCH(R$9,'Input| Escalations'!$F$21:$L$21,0))),0),0)</f>
        <v>0</v>
      </c>
      <c r="K933" s="194" cm="1">
        <f t="array" ref="K933">IF(LEN($F933)&gt;0,1+IFERROR(SUMPRODUCT(TRANSPOSE('Input| Projects'!$AO933:$AQ933),INDEX('Input| Escalations'!$F$27:$L$29,,MATCH(S$9,'Input| Escalations'!$F$21:$L$21,0))),0),0)</f>
        <v>0</v>
      </c>
      <c r="L933" s="194" cm="1">
        <f t="array" ref="L933">IF(LEN($F933)&gt;0,1+IFERROR(SUMPRODUCT(TRANSPOSE('Input| Projects'!$AO933:$AQ933),INDEX('Input| Escalations'!$F$27:$L$29,,MATCH(T$9,'Input| Escalations'!$F$21:$L$21,0))),0),0)</f>
        <v>0</v>
      </c>
      <c r="M933" s="194" cm="1">
        <f t="array" ref="M933">IF(LEN($F933)&gt;0,1+IFERROR(SUMPRODUCT(TRANSPOSE('Input| Projects'!$AO933:$AQ933),INDEX('Input| Escalations'!$F$27:$L$29,,MATCH(U$9,'Input| Escalations'!$F$21:$L$21,0))),0),0)</f>
        <v>0</v>
      </c>
      <c r="N933" s="194" cm="1">
        <f t="array" ref="N933">IF(LEN($F933)&gt;0,1+IFERROR(SUMPRODUCT(TRANSPOSE('Input| Projects'!$AO933:$AQ933),INDEX('Input| Escalations'!$F$27:$L$29,,MATCH(V$9,'Input| Escalations'!$F$21:$L$21,0))),0),0)</f>
        <v>0</v>
      </c>
      <c r="O933" s="194" cm="1">
        <f t="array" ref="O933">IF(LEN($F933)&gt;0,1+IFERROR(SUMPRODUCT(TRANSPOSE('Input| Projects'!$AO933:$AQ933),INDEX('Input| Escalations'!$F$27:$L$29,,MATCH(W$9,'Input| Escalations'!$F$21:$L$21,0))),0),0)</f>
        <v>0</v>
      </c>
      <c r="P933" s="10"/>
      <c r="Q933" s="172">
        <f>IFERROR(IF(ISNUMBER(FIND("decision",'Input| Setup'!$F$6)),'Input| Projects'!Y933,'Input| Projects'!I933)*'Input| Escalations'!$I$17*I933,0)</f>
        <v>0</v>
      </c>
      <c r="R933" s="172">
        <f>IFERROR(IF(ISNUMBER(FIND("decision",'Input| Setup'!$F$6)),'Input| Projects'!Z933,'Input| Projects'!J933)*'Input| Escalations'!$I$17*J933,0)</f>
        <v>0</v>
      </c>
      <c r="S933" s="172">
        <f>IFERROR(IF(ISNUMBER(FIND("decision",'Input| Setup'!$F$6)),'Input| Projects'!AA933,'Input| Projects'!K933)*'Input| Escalations'!$I$17*K933,0)</f>
        <v>0</v>
      </c>
      <c r="T933" s="172">
        <f>IFERROR(IF(ISNUMBER(FIND("decision",'Input| Setup'!$F$6)),'Input| Projects'!AB933,'Input| Projects'!L933)*'Input| Escalations'!$I$17*L933,0)</f>
        <v>0</v>
      </c>
      <c r="U933" s="172">
        <f>IFERROR(IF(ISNUMBER(FIND("decision",'Input| Setup'!$F$6)),'Input| Projects'!AC933,'Input| Projects'!M933)*'Input| Escalations'!$I$17*M933,0)</f>
        <v>0</v>
      </c>
      <c r="V933" s="172">
        <f>IFERROR(IF(ISNUMBER(FIND("decision",'Input| Setup'!$F$6)),'Input| Projects'!AD933,'Input| Projects'!N933)*'Input| Escalations'!$I$17*N933,0)</f>
        <v>0</v>
      </c>
      <c r="W933" s="172">
        <f>IFERROR(IF(ISNUMBER(FIND("decision",'Input| Setup'!$F$6)),'Input| Projects'!AE933,'Input| Projects'!O933)*'Input| Escalations'!$I$17*O933,0)</f>
        <v>0</v>
      </c>
      <c r="X933" s="175"/>
      <c r="Y933" s="172">
        <f>IF(ISNUMBER(FIND("decision",'Input| Setup'!$F$6)),'Input| Projects'!AG933,'Input| Projects'!Q933)*I933*'Input| Escalations'!$I$17</f>
        <v>0</v>
      </c>
      <c r="Z933" s="172">
        <f>IF(ISNUMBER(FIND("decision",'Input| Setup'!$F$6)),'Input| Projects'!AH933,'Input| Projects'!R933)*J933*'Input| Escalations'!$I$17</f>
        <v>0</v>
      </c>
      <c r="AA933" s="172">
        <f>IF(ISNUMBER(FIND("decision",'Input| Setup'!$F$6)),'Input| Projects'!AI933,'Input| Projects'!S933)*K933*'Input| Escalations'!$I$17</f>
        <v>0</v>
      </c>
      <c r="AB933" s="172">
        <f>IF(ISNUMBER(FIND("decision",'Input| Setup'!$F$6)),'Input| Projects'!AJ933,'Input| Projects'!T933)*L933*'Input| Escalations'!$I$17</f>
        <v>0</v>
      </c>
      <c r="AC933" s="172">
        <f>IF(ISNUMBER(FIND("decision",'Input| Setup'!$F$6)),'Input| Projects'!AK933,'Input| Projects'!U933)*M933*'Input| Escalations'!$I$17</f>
        <v>0</v>
      </c>
      <c r="AD933" s="172">
        <f>IF(ISNUMBER(FIND("decision",'Input| Setup'!$F$6)),'Input| Projects'!AL933,'Input| Projects'!V933)*N933*'Input| Escalations'!$I$17</f>
        <v>0</v>
      </c>
      <c r="AE933" s="172">
        <f>IF(ISNUMBER(FIND("decision",'Input| Setup'!$F$6)),'Input| Projects'!AM933,'Input| Projects'!W933)*O933*'Input| Escalations'!$I$17</f>
        <v>0</v>
      </c>
      <c r="AF933" s="175"/>
      <c r="AG933" s="172" cm="1">
        <f t="array" ref="AG933">IFERROR(--('Input| Projects'!$AS933="Yes")*_xlfn.SWITCH('Input| Overheads'!$C$50,"Direct costs",'Calc| Overheads Allocation'!C$8*Q933,"Internal labour",'Calc| Overheads Allocation'!C$8*Q933*'Input| Projects'!$AO933,"DNSP defined",'Calc| Overheads Allocation'!C$78*'Input| Projects'!$AV933,0),0)</f>
        <v>0</v>
      </c>
      <c r="AH933" s="172" cm="1">
        <f t="array" ref="AH933">IFERROR(--('Input| Projects'!$AS933="Yes")*_xlfn.SWITCH('Input| Overheads'!$C$50,"Direct costs",'Calc| Overheads Allocation'!D$8*R933,"Internal labour",'Calc| Overheads Allocation'!D$8*R933*'Input| Projects'!$AO933,"DNSP defined",'Calc| Overheads Allocation'!D$78*'Input| Projects'!$AV933,0),0)</f>
        <v>0</v>
      </c>
      <c r="AI933" s="172" cm="1">
        <f t="array" ref="AI933">IFERROR(--('Input| Projects'!$AS933="Yes")*_xlfn.SWITCH('Input| Overheads'!$C$50,"Direct costs",'Calc| Overheads Allocation'!E$8*S933,"Internal labour",'Calc| Overheads Allocation'!E$8*S933*'Input| Projects'!$AO933,"DNSP defined",'Calc| Overheads Allocation'!E$78*'Input| Projects'!$AV933,0),0)</f>
        <v>0</v>
      </c>
      <c r="AJ933" s="172" cm="1">
        <f t="array" ref="AJ933">IFERROR(--('Input| Projects'!$AS933="Yes")*_xlfn.SWITCH('Input| Overheads'!$C$50,"Direct costs",'Calc| Overheads Allocation'!F$8*T933,"Internal labour",'Calc| Overheads Allocation'!F$8*T933*'Input| Projects'!$AO933,"DNSP defined",'Calc| Overheads Allocation'!F$78*'Input| Projects'!$AV933,0),0)</f>
        <v>0</v>
      </c>
      <c r="AK933" s="172" cm="1">
        <f t="array" ref="AK933">IFERROR(--('Input| Projects'!$AS933="Yes")*_xlfn.SWITCH('Input| Overheads'!$C$50,"Direct costs",'Calc| Overheads Allocation'!G$8*U933,"Internal labour",'Calc| Overheads Allocation'!G$8*U933*'Input| Projects'!$AO933,"DNSP defined",'Calc| Overheads Allocation'!G$78*'Input| Projects'!$AV933,0),0)</f>
        <v>0</v>
      </c>
      <c r="AL933" s="172" cm="1">
        <f t="array" ref="AL933">IFERROR(--('Input| Projects'!$AS933="Yes")*_xlfn.SWITCH('Input| Overheads'!$C$50,"Direct costs",'Calc| Overheads Allocation'!H$8*V933,"Internal labour",'Calc| Overheads Allocation'!H$8*V933*'Input| Projects'!$AO933,"DNSP defined",'Calc| Overheads Allocation'!H$78*'Input| Projects'!$AV933,0),0)</f>
        <v>0</v>
      </c>
      <c r="AM933" s="172" cm="1">
        <f t="array" ref="AM933">IFERROR(--('Input| Projects'!$AS933="Yes")*_xlfn.SWITCH('Input| Overheads'!$C$50,"Direct costs",'Calc| Overheads Allocation'!I$8*W933,"Internal labour",'Calc| Overheads Allocation'!I$8*W933*'Input| Projects'!$AO933,"DNSP defined",'Calc| Overheads Allocation'!I$78*'Input| Projects'!$AV933,0),0)</f>
        <v>0</v>
      </c>
      <c r="AN933" s="175"/>
      <c r="AO933" s="172" cm="1">
        <f t="array" ref="AO933">IFERROR(--('Input| Projects'!$AT933="Yes")*_xlfn.SWITCH('Input| Overheads'!$C$50,"Direct costs",'Calc| Overheads Allocation'!C$9*Q933,"Internal labour",'Calc| Overheads Allocation'!C$9*Q933*'Input| Projects'!$AO933,"DNSP defined",'Calc| Overheads Allocation'!C$79*'Input| Projects'!$AW933,0),0)</f>
        <v>0</v>
      </c>
      <c r="AP933" s="172" cm="1">
        <f t="array" ref="AP933">IFERROR(--('Input| Projects'!$AT933="Yes")*_xlfn.SWITCH('Input| Overheads'!$C$50,"Direct costs",'Calc| Overheads Allocation'!D$9*R933,"Internal labour",'Calc| Overheads Allocation'!D$9*R933*'Input| Projects'!$AO933,"DNSP defined",'Calc| Overheads Allocation'!D$79*'Input| Projects'!$AW933,0),0)</f>
        <v>0</v>
      </c>
      <c r="AQ933" s="172" cm="1">
        <f t="array" ref="AQ933">IFERROR(--('Input| Projects'!$AT933="Yes")*_xlfn.SWITCH('Input| Overheads'!$C$50,"Direct costs",'Calc| Overheads Allocation'!E$9*S933,"Internal labour",'Calc| Overheads Allocation'!E$9*S933*'Input| Projects'!$AO933,"DNSP defined",'Calc| Overheads Allocation'!E$79*'Input| Projects'!$AW933,0),0)</f>
        <v>0</v>
      </c>
      <c r="AR933" s="172" cm="1">
        <f t="array" ref="AR933">IFERROR(--('Input| Projects'!$AT933="Yes")*_xlfn.SWITCH('Input| Overheads'!$C$50,"Direct costs",'Calc| Overheads Allocation'!F$9*T933,"Internal labour",'Calc| Overheads Allocation'!F$9*T933*'Input| Projects'!$AO933,"DNSP defined",'Calc| Overheads Allocation'!F$79*'Input| Projects'!$AW933,0),0)</f>
        <v>0</v>
      </c>
      <c r="AS933" s="172" cm="1">
        <f t="array" ref="AS933">IFERROR(--('Input| Projects'!$AT933="Yes")*_xlfn.SWITCH('Input| Overheads'!$C$50,"Direct costs",'Calc| Overheads Allocation'!G$9*U933,"Internal labour",'Calc| Overheads Allocation'!G$9*U933*'Input| Projects'!$AO933,"DNSP defined",'Calc| Overheads Allocation'!G$79*'Input| Projects'!$AW933,0),0)</f>
        <v>0</v>
      </c>
      <c r="AT933" s="172" cm="1">
        <f t="array" ref="AT933">IFERROR(--('Input| Projects'!$AT933="Yes")*_xlfn.SWITCH('Input| Overheads'!$C$50,"Direct costs",'Calc| Overheads Allocation'!H$9*V933,"Internal labour",'Calc| Overheads Allocation'!H$9*V933*'Input| Projects'!$AO933,"DNSP defined",'Calc| Overheads Allocation'!H$79*'Input| Projects'!$AW933,0),0)</f>
        <v>0</v>
      </c>
      <c r="AU933" s="172" cm="1">
        <f t="array" ref="AU933">IFERROR(--('Input| Projects'!$AT933="Yes")*_xlfn.SWITCH('Input| Overheads'!$C$50,"Direct costs",'Calc| Overheads Allocation'!I$9*W933,"Internal labour",'Calc| Overheads Allocation'!I$9*W933*'Input| Projects'!$AO933,"DNSP defined",'Calc| Overheads Allocation'!I$79*'Input| Projects'!$AW933,0),0)</f>
        <v>0</v>
      </c>
      <c r="AV933" s="175"/>
      <c r="AW933" s="172">
        <f t="shared" si="332"/>
        <v>0</v>
      </c>
      <c r="AX933" s="172">
        <f t="shared" si="333"/>
        <v>0</v>
      </c>
      <c r="AY933" s="172">
        <f t="shared" si="334"/>
        <v>0</v>
      </c>
      <c r="AZ933" s="172">
        <f t="shared" si="335"/>
        <v>0</v>
      </c>
      <c r="BA933" s="172">
        <f t="shared" si="336"/>
        <v>0</v>
      </c>
      <c r="BB933" s="172">
        <f t="shared" si="337"/>
        <v>0</v>
      </c>
      <c r="BC933" s="172">
        <f t="shared" si="338"/>
        <v>0</v>
      </c>
      <c r="BD933" s="176"/>
      <c r="BE933" s="172">
        <f t="shared" si="339"/>
        <v>0</v>
      </c>
      <c r="BF933" s="172">
        <f t="shared" si="340"/>
        <v>0</v>
      </c>
      <c r="BG933" s="172">
        <f t="shared" si="341"/>
        <v>0</v>
      </c>
      <c r="BH933" s="172">
        <f t="shared" si="342"/>
        <v>0</v>
      </c>
      <c r="BI933" s="172">
        <f t="shared" si="343"/>
        <v>0</v>
      </c>
      <c r="BJ933" s="172">
        <f t="shared" si="344"/>
        <v>0</v>
      </c>
      <c r="BK933" s="172">
        <f t="shared" si="345"/>
        <v>0</v>
      </c>
      <c r="BL933" s="176"/>
      <c r="BM933" s="172">
        <f t="shared" si="324"/>
        <v>0</v>
      </c>
      <c r="BN933" s="172">
        <f t="shared" si="325"/>
        <v>0</v>
      </c>
      <c r="BO933" s="172">
        <f t="shared" si="326"/>
        <v>0</v>
      </c>
      <c r="BP933" s="172">
        <f t="shared" si="327"/>
        <v>0</v>
      </c>
      <c r="BQ933" s="172">
        <f t="shared" si="328"/>
        <v>0</v>
      </c>
      <c r="BR933" s="172">
        <f t="shared" si="329"/>
        <v>0</v>
      </c>
      <c r="BS933" s="172">
        <f t="shared" si="330"/>
        <v>0</v>
      </c>
      <c r="BT933" s="55"/>
      <c r="BU933" s="158">
        <f>SUMIF('Input| Projects'!$BA$8:$CX$8,RIGHT(BU$9,3),'Input| Projects'!$BA933:$CX933)</f>
        <v>0</v>
      </c>
      <c r="BV933" s="158">
        <f>SUMIF('Input| Projects'!$BA$8:$CX$8,RIGHT(BV$9,3),'Input| Projects'!$BA933:$CX933)</f>
        <v>0</v>
      </c>
      <c r="BW933" s="79" t="str">
        <f t="shared" si="331"/>
        <v/>
      </c>
    </row>
    <row r="934" spans="2:75" x14ac:dyDescent="0.2">
      <c r="B934" s="123">
        <f>IFERROR('Input| Projects'!B934,"")</f>
        <v>925</v>
      </c>
      <c r="C934" s="160" t="str">
        <f>IFERROR(IF('Input| Projects'!C934="","",'Input| Projects'!C934),"")</f>
        <v/>
      </c>
      <c r="D934" s="160" t="str">
        <f>IFERROR(IF('Input| Projects'!D934="","",'Input| Projects'!D934),"")</f>
        <v/>
      </c>
      <c r="E934" s="53"/>
      <c r="F934" s="160" t="str">
        <f>IF(LEN('Input| Projects'!F934)&gt;0,'Input| Projects'!F934,"")</f>
        <v/>
      </c>
      <c r="G934" s="160" t="str">
        <f>IF(LEN('Input| Projects'!G934)&gt;0,'Input| Projects'!G934,"")</f>
        <v/>
      </c>
      <c r="H934" s="10"/>
      <c r="I934" s="194" cm="1">
        <f t="array" ref="I934">IF(LEN($F934)&gt;0,1+IFERROR(SUMPRODUCT(TRANSPOSE('Input| Projects'!$AO934:$AQ934),INDEX('Input| Escalations'!$F$27:$L$29,,MATCH(Q$9,'Input| Escalations'!$F$21:$L$21,0))),0),0)</f>
        <v>0</v>
      </c>
      <c r="J934" s="194" cm="1">
        <f t="array" ref="J934">IF(LEN($F934)&gt;0,1+IFERROR(SUMPRODUCT(TRANSPOSE('Input| Projects'!$AO934:$AQ934),INDEX('Input| Escalations'!$F$27:$L$29,,MATCH(R$9,'Input| Escalations'!$F$21:$L$21,0))),0),0)</f>
        <v>0</v>
      </c>
      <c r="K934" s="194" cm="1">
        <f t="array" ref="K934">IF(LEN($F934)&gt;0,1+IFERROR(SUMPRODUCT(TRANSPOSE('Input| Projects'!$AO934:$AQ934),INDEX('Input| Escalations'!$F$27:$L$29,,MATCH(S$9,'Input| Escalations'!$F$21:$L$21,0))),0),0)</f>
        <v>0</v>
      </c>
      <c r="L934" s="194" cm="1">
        <f t="array" ref="L934">IF(LEN($F934)&gt;0,1+IFERROR(SUMPRODUCT(TRANSPOSE('Input| Projects'!$AO934:$AQ934),INDEX('Input| Escalations'!$F$27:$L$29,,MATCH(T$9,'Input| Escalations'!$F$21:$L$21,0))),0),0)</f>
        <v>0</v>
      </c>
      <c r="M934" s="194" cm="1">
        <f t="array" ref="M934">IF(LEN($F934)&gt;0,1+IFERROR(SUMPRODUCT(TRANSPOSE('Input| Projects'!$AO934:$AQ934),INDEX('Input| Escalations'!$F$27:$L$29,,MATCH(U$9,'Input| Escalations'!$F$21:$L$21,0))),0),0)</f>
        <v>0</v>
      </c>
      <c r="N934" s="194" cm="1">
        <f t="array" ref="N934">IF(LEN($F934)&gt;0,1+IFERROR(SUMPRODUCT(TRANSPOSE('Input| Projects'!$AO934:$AQ934),INDEX('Input| Escalations'!$F$27:$L$29,,MATCH(V$9,'Input| Escalations'!$F$21:$L$21,0))),0),0)</f>
        <v>0</v>
      </c>
      <c r="O934" s="194" cm="1">
        <f t="array" ref="O934">IF(LEN($F934)&gt;0,1+IFERROR(SUMPRODUCT(TRANSPOSE('Input| Projects'!$AO934:$AQ934),INDEX('Input| Escalations'!$F$27:$L$29,,MATCH(W$9,'Input| Escalations'!$F$21:$L$21,0))),0),0)</f>
        <v>0</v>
      </c>
      <c r="P934" s="10"/>
      <c r="Q934" s="172">
        <f>IFERROR(IF(ISNUMBER(FIND("decision",'Input| Setup'!$F$6)),'Input| Projects'!Y934,'Input| Projects'!I934)*'Input| Escalations'!$I$17*I934,0)</f>
        <v>0</v>
      </c>
      <c r="R934" s="172">
        <f>IFERROR(IF(ISNUMBER(FIND("decision",'Input| Setup'!$F$6)),'Input| Projects'!Z934,'Input| Projects'!J934)*'Input| Escalations'!$I$17*J934,0)</f>
        <v>0</v>
      </c>
      <c r="S934" s="172">
        <f>IFERROR(IF(ISNUMBER(FIND("decision",'Input| Setup'!$F$6)),'Input| Projects'!AA934,'Input| Projects'!K934)*'Input| Escalations'!$I$17*K934,0)</f>
        <v>0</v>
      </c>
      <c r="T934" s="172">
        <f>IFERROR(IF(ISNUMBER(FIND("decision",'Input| Setup'!$F$6)),'Input| Projects'!AB934,'Input| Projects'!L934)*'Input| Escalations'!$I$17*L934,0)</f>
        <v>0</v>
      </c>
      <c r="U934" s="172">
        <f>IFERROR(IF(ISNUMBER(FIND("decision",'Input| Setup'!$F$6)),'Input| Projects'!AC934,'Input| Projects'!M934)*'Input| Escalations'!$I$17*M934,0)</f>
        <v>0</v>
      </c>
      <c r="V934" s="172">
        <f>IFERROR(IF(ISNUMBER(FIND("decision",'Input| Setup'!$F$6)),'Input| Projects'!AD934,'Input| Projects'!N934)*'Input| Escalations'!$I$17*N934,0)</f>
        <v>0</v>
      </c>
      <c r="W934" s="172">
        <f>IFERROR(IF(ISNUMBER(FIND("decision",'Input| Setup'!$F$6)),'Input| Projects'!AE934,'Input| Projects'!O934)*'Input| Escalations'!$I$17*O934,0)</f>
        <v>0</v>
      </c>
      <c r="X934" s="175"/>
      <c r="Y934" s="172">
        <f>IF(ISNUMBER(FIND("decision",'Input| Setup'!$F$6)),'Input| Projects'!AG934,'Input| Projects'!Q934)*I934*'Input| Escalations'!$I$17</f>
        <v>0</v>
      </c>
      <c r="Z934" s="172">
        <f>IF(ISNUMBER(FIND("decision",'Input| Setup'!$F$6)),'Input| Projects'!AH934,'Input| Projects'!R934)*J934*'Input| Escalations'!$I$17</f>
        <v>0</v>
      </c>
      <c r="AA934" s="172">
        <f>IF(ISNUMBER(FIND("decision",'Input| Setup'!$F$6)),'Input| Projects'!AI934,'Input| Projects'!S934)*K934*'Input| Escalations'!$I$17</f>
        <v>0</v>
      </c>
      <c r="AB934" s="172">
        <f>IF(ISNUMBER(FIND("decision",'Input| Setup'!$F$6)),'Input| Projects'!AJ934,'Input| Projects'!T934)*L934*'Input| Escalations'!$I$17</f>
        <v>0</v>
      </c>
      <c r="AC934" s="172">
        <f>IF(ISNUMBER(FIND("decision",'Input| Setup'!$F$6)),'Input| Projects'!AK934,'Input| Projects'!U934)*M934*'Input| Escalations'!$I$17</f>
        <v>0</v>
      </c>
      <c r="AD934" s="172">
        <f>IF(ISNUMBER(FIND("decision",'Input| Setup'!$F$6)),'Input| Projects'!AL934,'Input| Projects'!V934)*N934*'Input| Escalations'!$I$17</f>
        <v>0</v>
      </c>
      <c r="AE934" s="172">
        <f>IF(ISNUMBER(FIND("decision",'Input| Setup'!$F$6)),'Input| Projects'!AM934,'Input| Projects'!W934)*O934*'Input| Escalations'!$I$17</f>
        <v>0</v>
      </c>
      <c r="AF934" s="175"/>
      <c r="AG934" s="172" cm="1">
        <f t="array" ref="AG934">IFERROR(--('Input| Projects'!$AS934="Yes")*_xlfn.SWITCH('Input| Overheads'!$C$50,"Direct costs",'Calc| Overheads Allocation'!C$8*Q934,"Internal labour",'Calc| Overheads Allocation'!C$8*Q934*'Input| Projects'!$AO934,"DNSP defined",'Calc| Overheads Allocation'!C$78*'Input| Projects'!$AV934,0),0)</f>
        <v>0</v>
      </c>
      <c r="AH934" s="172" cm="1">
        <f t="array" ref="AH934">IFERROR(--('Input| Projects'!$AS934="Yes")*_xlfn.SWITCH('Input| Overheads'!$C$50,"Direct costs",'Calc| Overheads Allocation'!D$8*R934,"Internal labour",'Calc| Overheads Allocation'!D$8*R934*'Input| Projects'!$AO934,"DNSP defined",'Calc| Overheads Allocation'!D$78*'Input| Projects'!$AV934,0),0)</f>
        <v>0</v>
      </c>
      <c r="AI934" s="172" cm="1">
        <f t="array" ref="AI934">IFERROR(--('Input| Projects'!$AS934="Yes")*_xlfn.SWITCH('Input| Overheads'!$C$50,"Direct costs",'Calc| Overheads Allocation'!E$8*S934,"Internal labour",'Calc| Overheads Allocation'!E$8*S934*'Input| Projects'!$AO934,"DNSP defined",'Calc| Overheads Allocation'!E$78*'Input| Projects'!$AV934,0),0)</f>
        <v>0</v>
      </c>
      <c r="AJ934" s="172" cm="1">
        <f t="array" ref="AJ934">IFERROR(--('Input| Projects'!$AS934="Yes")*_xlfn.SWITCH('Input| Overheads'!$C$50,"Direct costs",'Calc| Overheads Allocation'!F$8*T934,"Internal labour",'Calc| Overheads Allocation'!F$8*T934*'Input| Projects'!$AO934,"DNSP defined",'Calc| Overheads Allocation'!F$78*'Input| Projects'!$AV934,0),0)</f>
        <v>0</v>
      </c>
      <c r="AK934" s="172" cm="1">
        <f t="array" ref="AK934">IFERROR(--('Input| Projects'!$AS934="Yes")*_xlfn.SWITCH('Input| Overheads'!$C$50,"Direct costs",'Calc| Overheads Allocation'!G$8*U934,"Internal labour",'Calc| Overheads Allocation'!G$8*U934*'Input| Projects'!$AO934,"DNSP defined",'Calc| Overheads Allocation'!G$78*'Input| Projects'!$AV934,0),0)</f>
        <v>0</v>
      </c>
      <c r="AL934" s="172" cm="1">
        <f t="array" ref="AL934">IFERROR(--('Input| Projects'!$AS934="Yes")*_xlfn.SWITCH('Input| Overheads'!$C$50,"Direct costs",'Calc| Overheads Allocation'!H$8*V934,"Internal labour",'Calc| Overheads Allocation'!H$8*V934*'Input| Projects'!$AO934,"DNSP defined",'Calc| Overheads Allocation'!H$78*'Input| Projects'!$AV934,0),0)</f>
        <v>0</v>
      </c>
      <c r="AM934" s="172" cm="1">
        <f t="array" ref="AM934">IFERROR(--('Input| Projects'!$AS934="Yes")*_xlfn.SWITCH('Input| Overheads'!$C$50,"Direct costs",'Calc| Overheads Allocation'!I$8*W934,"Internal labour",'Calc| Overheads Allocation'!I$8*W934*'Input| Projects'!$AO934,"DNSP defined",'Calc| Overheads Allocation'!I$78*'Input| Projects'!$AV934,0),0)</f>
        <v>0</v>
      </c>
      <c r="AN934" s="175"/>
      <c r="AO934" s="172" cm="1">
        <f t="array" ref="AO934">IFERROR(--('Input| Projects'!$AT934="Yes")*_xlfn.SWITCH('Input| Overheads'!$C$50,"Direct costs",'Calc| Overheads Allocation'!C$9*Q934,"Internal labour",'Calc| Overheads Allocation'!C$9*Q934*'Input| Projects'!$AO934,"DNSP defined",'Calc| Overheads Allocation'!C$79*'Input| Projects'!$AW934,0),0)</f>
        <v>0</v>
      </c>
      <c r="AP934" s="172" cm="1">
        <f t="array" ref="AP934">IFERROR(--('Input| Projects'!$AT934="Yes")*_xlfn.SWITCH('Input| Overheads'!$C$50,"Direct costs",'Calc| Overheads Allocation'!D$9*R934,"Internal labour",'Calc| Overheads Allocation'!D$9*R934*'Input| Projects'!$AO934,"DNSP defined",'Calc| Overheads Allocation'!D$79*'Input| Projects'!$AW934,0),0)</f>
        <v>0</v>
      </c>
      <c r="AQ934" s="172" cm="1">
        <f t="array" ref="AQ934">IFERROR(--('Input| Projects'!$AT934="Yes")*_xlfn.SWITCH('Input| Overheads'!$C$50,"Direct costs",'Calc| Overheads Allocation'!E$9*S934,"Internal labour",'Calc| Overheads Allocation'!E$9*S934*'Input| Projects'!$AO934,"DNSP defined",'Calc| Overheads Allocation'!E$79*'Input| Projects'!$AW934,0),0)</f>
        <v>0</v>
      </c>
      <c r="AR934" s="172" cm="1">
        <f t="array" ref="AR934">IFERROR(--('Input| Projects'!$AT934="Yes")*_xlfn.SWITCH('Input| Overheads'!$C$50,"Direct costs",'Calc| Overheads Allocation'!F$9*T934,"Internal labour",'Calc| Overheads Allocation'!F$9*T934*'Input| Projects'!$AO934,"DNSP defined",'Calc| Overheads Allocation'!F$79*'Input| Projects'!$AW934,0),0)</f>
        <v>0</v>
      </c>
      <c r="AS934" s="172" cm="1">
        <f t="array" ref="AS934">IFERROR(--('Input| Projects'!$AT934="Yes")*_xlfn.SWITCH('Input| Overheads'!$C$50,"Direct costs",'Calc| Overheads Allocation'!G$9*U934,"Internal labour",'Calc| Overheads Allocation'!G$9*U934*'Input| Projects'!$AO934,"DNSP defined",'Calc| Overheads Allocation'!G$79*'Input| Projects'!$AW934,0),0)</f>
        <v>0</v>
      </c>
      <c r="AT934" s="172" cm="1">
        <f t="array" ref="AT934">IFERROR(--('Input| Projects'!$AT934="Yes")*_xlfn.SWITCH('Input| Overheads'!$C$50,"Direct costs",'Calc| Overheads Allocation'!H$9*V934,"Internal labour",'Calc| Overheads Allocation'!H$9*V934*'Input| Projects'!$AO934,"DNSP defined",'Calc| Overheads Allocation'!H$79*'Input| Projects'!$AW934,0),0)</f>
        <v>0</v>
      </c>
      <c r="AU934" s="172" cm="1">
        <f t="array" ref="AU934">IFERROR(--('Input| Projects'!$AT934="Yes")*_xlfn.SWITCH('Input| Overheads'!$C$50,"Direct costs",'Calc| Overheads Allocation'!I$9*W934,"Internal labour",'Calc| Overheads Allocation'!I$9*W934*'Input| Projects'!$AO934,"DNSP defined",'Calc| Overheads Allocation'!I$79*'Input| Projects'!$AW934,0),0)</f>
        <v>0</v>
      </c>
      <c r="AV934" s="175"/>
      <c r="AW934" s="172">
        <f t="shared" si="332"/>
        <v>0</v>
      </c>
      <c r="AX934" s="172">
        <f t="shared" si="333"/>
        <v>0</v>
      </c>
      <c r="AY934" s="172">
        <f t="shared" si="334"/>
        <v>0</v>
      </c>
      <c r="AZ934" s="172">
        <f t="shared" si="335"/>
        <v>0</v>
      </c>
      <c r="BA934" s="172">
        <f t="shared" si="336"/>
        <v>0</v>
      </c>
      <c r="BB934" s="172">
        <f t="shared" si="337"/>
        <v>0</v>
      </c>
      <c r="BC934" s="172">
        <f t="shared" si="338"/>
        <v>0</v>
      </c>
      <c r="BD934" s="176"/>
      <c r="BE934" s="172">
        <f t="shared" si="339"/>
        <v>0</v>
      </c>
      <c r="BF934" s="172">
        <f t="shared" si="340"/>
        <v>0</v>
      </c>
      <c r="BG934" s="172">
        <f t="shared" si="341"/>
        <v>0</v>
      </c>
      <c r="BH934" s="172">
        <f t="shared" si="342"/>
        <v>0</v>
      </c>
      <c r="BI934" s="172">
        <f t="shared" si="343"/>
        <v>0</v>
      </c>
      <c r="BJ934" s="172">
        <f t="shared" si="344"/>
        <v>0</v>
      </c>
      <c r="BK934" s="172">
        <f t="shared" si="345"/>
        <v>0</v>
      </c>
      <c r="BL934" s="176"/>
      <c r="BM934" s="172">
        <f t="shared" si="324"/>
        <v>0</v>
      </c>
      <c r="BN934" s="172">
        <f t="shared" si="325"/>
        <v>0</v>
      </c>
      <c r="BO934" s="172">
        <f t="shared" si="326"/>
        <v>0</v>
      </c>
      <c r="BP934" s="172">
        <f t="shared" si="327"/>
        <v>0</v>
      </c>
      <c r="BQ934" s="172">
        <f t="shared" si="328"/>
        <v>0</v>
      </c>
      <c r="BR934" s="172">
        <f t="shared" si="329"/>
        <v>0</v>
      </c>
      <c r="BS934" s="172">
        <f t="shared" si="330"/>
        <v>0</v>
      </c>
      <c r="BT934" s="55"/>
      <c r="BU934" s="158">
        <f>SUMIF('Input| Projects'!$BA$8:$CX$8,RIGHT(BU$9,3),'Input| Projects'!$BA934:$CX934)</f>
        <v>0</v>
      </c>
      <c r="BV934" s="158">
        <f>SUMIF('Input| Projects'!$BA$8:$CX$8,RIGHT(BV$9,3),'Input| Projects'!$BA934:$CX934)</f>
        <v>0</v>
      </c>
      <c r="BW934" s="79" t="str">
        <f t="shared" si="331"/>
        <v/>
      </c>
    </row>
    <row r="935" spans="2:75" x14ac:dyDescent="0.2">
      <c r="B935" s="123">
        <f>IFERROR('Input| Projects'!B935,"")</f>
        <v>926</v>
      </c>
      <c r="C935" s="160" t="str">
        <f>IFERROR(IF('Input| Projects'!C935="","",'Input| Projects'!C935),"")</f>
        <v/>
      </c>
      <c r="D935" s="160" t="str">
        <f>IFERROR(IF('Input| Projects'!D935="","",'Input| Projects'!D935),"")</f>
        <v/>
      </c>
      <c r="E935" s="53"/>
      <c r="F935" s="160" t="str">
        <f>IF(LEN('Input| Projects'!F935)&gt;0,'Input| Projects'!F935,"")</f>
        <v/>
      </c>
      <c r="G935" s="160" t="str">
        <f>IF(LEN('Input| Projects'!G935)&gt;0,'Input| Projects'!G935,"")</f>
        <v/>
      </c>
      <c r="H935" s="10"/>
      <c r="I935" s="194" cm="1">
        <f t="array" ref="I935">IF(LEN($F935)&gt;0,1+IFERROR(SUMPRODUCT(TRANSPOSE('Input| Projects'!$AO935:$AQ935),INDEX('Input| Escalations'!$F$27:$L$29,,MATCH(Q$9,'Input| Escalations'!$F$21:$L$21,0))),0),0)</f>
        <v>0</v>
      </c>
      <c r="J935" s="194" cm="1">
        <f t="array" ref="J935">IF(LEN($F935)&gt;0,1+IFERROR(SUMPRODUCT(TRANSPOSE('Input| Projects'!$AO935:$AQ935),INDEX('Input| Escalations'!$F$27:$L$29,,MATCH(R$9,'Input| Escalations'!$F$21:$L$21,0))),0),0)</f>
        <v>0</v>
      </c>
      <c r="K935" s="194" cm="1">
        <f t="array" ref="K935">IF(LEN($F935)&gt;0,1+IFERROR(SUMPRODUCT(TRANSPOSE('Input| Projects'!$AO935:$AQ935),INDEX('Input| Escalations'!$F$27:$L$29,,MATCH(S$9,'Input| Escalations'!$F$21:$L$21,0))),0),0)</f>
        <v>0</v>
      </c>
      <c r="L935" s="194" cm="1">
        <f t="array" ref="L935">IF(LEN($F935)&gt;0,1+IFERROR(SUMPRODUCT(TRANSPOSE('Input| Projects'!$AO935:$AQ935),INDEX('Input| Escalations'!$F$27:$L$29,,MATCH(T$9,'Input| Escalations'!$F$21:$L$21,0))),0),0)</f>
        <v>0</v>
      </c>
      <c r="M935" s="194" cm="1">
        <f t="array" ref="M935">IF(LEN($F935)&gt;0,1+IFERROR(SUMPRODUCT(TRANSPOSE('Input| Projects'!$AO935:$AQ935),INDEX('Input| Escalations'!$F$27:$L$29,,MATCH(U$9,'Input| Escalations'!$F$21:$L$21,0))),0),0)</f>
        <v>0</v>
      </c>
      <c r="N935" s="194" cm="1">
        <f t="array" ref="N935">IF(LEN($F935)&gt;0,1+IFERROR(SUMPRODUCT(TRANSPOSE('Input| Projects'!$AO935:$AQ935),INDEX('Input| Escalations'!$F$27:$L$29,,MATCH(V$9,'Input| Escalations'!$F$21:$L$21,0))),0),0)</f>
        <v>0</v>
      </c>
      <c r="O935" s="194" cm="1">
        <f t="array" ref="O935">IF(LEN($F935)&gt;0,1+IFERROR(SUMPRODUCT(TRANSPOSE('Input| Projects'!$AO935:$AQ935),INDEX('Input| Escalations'!$F$27:$L$29,,MATCH(W$9,'Input| Escalations'!$F$21:$L$21,0))),0),0)</f>
        <v>0</v>
      </c>
      <c r="P935" s="10"/>
      <c r="Q935" s="172">
        <f>IFERROR(IF(ISNUMBER(FIND("decision",'Input| Setup'!$F$6)),'Input| Projects'!Y935,'Input| Projects'!I935)*'Input| Escalations'!$I$17*I935,0)</f>
        <v>0</v>
      </c>
      <c r="R935" s="172">
        <f>IFERROR(IF(ISNUMBER(FIND("decision",'Input| Setup'!$F$6)),'Input| Projects'!Z935,'Input| Projects'!J935)*'Input| Escalations'!$I$17*J935,0)</f>
        <v>0</v>
      </c>
      <c r="S935" s="172">
        <f>IFERROR(IF(ISNUMBER(FIND("decision",'Input| Setup'!$F$6)),'Input| Projects'!AA935,'Input| Projects'!K935)*'Input| Escalations'!$I$17*K935,0)</f>
        <v>0</v>
      </c>
      <c r="T935" s="172">
        <f>IFERROR(IF(ISNUMBER(FIND("decision",'Input| Setup'!$F$6)),'Input| Projects'!AB935,'Input| Projects'!L935)*'Input| Escalations'!$I$17*L935,0)</f>
        <v>0</v>
      </c>
      <c r="U935" s="172">
        <f>IFERROR(IF(ISNUMBER(FIND("decision",'Input| Setup'!$F$6)),'Input| Projects'!AC935,'Input| Projects'!M935)*'Input| Escalations'!$I$17*M935,0)</f>
        <v>0</v>
      </c>
      <c r="V935" s="172">
        <f>IFERROR(IF(ISNUMBER(FIND("decision",'Input| Setup'!$F$6)),'Input| Projects'!AD935,'Input| Projects'!N935)*'Input| Escalations'!$I$17*N935,0)</f>
        <v>0</v>
      </c>
      <c r="W935" s="172">
        <f>IFERROR(IF(ISNUMBER(FIND("decision",'Input| Setup'!$F$6)),'Input| Projects'!AE935,'Input| Projects'!O935)*'Input| Escalations'!$I$17*O935,0)</f>
        <v>0</v>
      </c>
      <c r="X935" s="175"/>
      <c r="Y935" s="172">
        <f>IF(ISNUMBER(FIND("decision",'Input| Setup'!$F$6)),'Input| Projects'!AG935,'Input| Projects'!Q935)*I935*'Input| Escalations'!$I$17</f>
        <v>0</v>
      </c>
      <c r="Z935" s="172">
        <f>IF(ISNUMBER(FIND("decision",'Input| Setup'!$F$6)),'Input| Projects'!AH935,'Input| Projects'!R935)*J935*'Input| Escalations'!$I$17</f>
        <v>0</v>
      </c>
      <c r="AA935" s="172">
        <f>IF(ISNUMBER(FIND("decision",'Input| Setup'!$F$6)),'Input| Projects'!AI935,'Input| Projects'!S935)*K935*'Input| Escalations'!$I$17</f>
        <v>0</v>
      </c>
      <c r="AB935" s="172">
        <f>IF(ISNUMBER(FIND("decision",'Input| Setup'!$F$6)),'Input| Projects'!AJ935,'Input| Projects'!T935)*L935*'Input| Escalations'!$I$17</f>
        <v>0</v>
      </c>
      <c r="AC935" s="172">
        <f>IF(ISNUMBER(FIND("decision",'Input| Setup'!$F$6)),'Input| Projects'!AK935,'Input| Projects'!U935)*M935*'Input| Escalations'!$I$17</f>
        <v>0</v>
      </c>
      <c r="AD935" s="172">
        <f>IF(ISNUMBER(FIND("decision",'Input| Setup'!$F$6)),'Input| Projects'!AL935,'Input| Projects'!V935)*N935*'Input| Escalations'!$I$17</f>
        <v>0</v>
      </c>
      <c r="AE935" s="172">
        <f>IF(ISNUMBER(FIND("decision",'Input| Setup'!$F$6)),'Input| Projects'!AM935,'Input| Projects'!W935)*O935*'Input| Escalations'!$I$17</f>
        <v>0</v>
      </c>
      <c r="AF935" s="175"/>
      <c r="AG935" s="172" cm="1">
        <f t="array" ref="AG935">IFERROR(--('Input| Projects'!$AS935="Yes")*_xlfn.SWITCH('Input| Overheads'!$C$50,"Direct costs",'Calc| Overheads Allocation'!C$8*Q935,"Internal labour",'Calc| Overheads Allocation'!C$8*Q935*'Input| Projects'!$AO935,"DNSP defined",'Calc| Overheads Allocation'!C$78*'Input| Projects'!$AV935,0),0)</f>
        <v>0</v>
      </c>
      <c r="AH935" s="172" cm="1">
        <f t="array" ref="AH935">IFERROR(--('Input| Projects'!$AS935="Yes")*_xlfn.SWITCH('Input| Overheads'!$C$50,"Direct costs",'Calc| Overheads Allocation'!D$8*R935,"Internal labour",'Calc| Overheads Allocation'!D$8*R935*'Input| Projects'!$AO935,"DNSP defined",'Calc| Overheads Allocation'!D$78*'Input| Projects'!$AV935,0),0)</f>
        <v>0</v>
      </c>
      <c r="AI935" s="172" cm="1">
        <f t="array" ref="AI935">IFERROR(--('Input| Projects'!$AS935="Yes")*_xlfn.SWITCH('Input| Overheads'!$C$50,"Direct costs",'Calc| Overheads Allocation'!E$8*S935,"Internal labour",'Calc| Overheads Allocation'!E$8*S935*'Input| Projects'!$AO935,"DNSP defined",'Calc| Overheads Allocation'!E$78*'Input| Projects'!$AV935,0),0)</f>
        <v>0</v>
      </c>
      <c r="AJ935" s="172" cm="1">
        <f t="array" ref="AJ935">IFERROR(--('Input| Projects'!$AS935="Yes")*_xlfn.SWITCH('Input| Overheads'!$C$50,"Direct costs",'Calc| Overheads Allocation'!F$8*T935,"Internal labour",'Calc| Overheads Allocation'!F$8*T935*'Input| Projects'!$AO935,"DNSP defined",'Calc| Overheads Allocation'!F$78*'Input| Projects'!$AV935,0),0)</f>
        <v>0</v>
      </c>
      <c r="AK935" s="172" cm="1">
        <f t="array" ref="AK935">IFERROR(--('Input| Projects'!$AS935="Yes")*_xlfn.SWITCH('Input| Overheads'!$C$50,"Direct costs",'Calc| Overheads Allocation'!G$8*U935,"Internal labour",'Calc| Overheads Allocation'!G$8*U935*'Input| Projects'!$AO935,"DNSP defined",'Calc| Overheads Allocation'!G$78*'Input| Projects'!$AV935,0),0)</f>
        <v>0</v>
      </c>
      <c r="AL935" s="172" cm="1">
        <f t="array" ref="AL935">IFERROR(--('Input| Projects'!$AS935="Yes")*_xlfn.SWITCH('Input| Overheads'!$C$50,"Direct costs",'Calc| Overheads Allocation'!H$8*V935,"Internal labour",'Calc| Overheads Allocation'!H$8*V935*'Input| Projects'!$AO935,"DNSP defined",'Calc| Overheads Allocation'!H$78*'Input| Projects'!$AV935,0),0)</f>
        <v>0</v>
      </c>
      <c r="AM935" s="172" cm="1">
        <f t="array" ref="AM935">IFERROR(--('Input| Projects'!$AS935="Yes")*_xlfn.SWITCH('Input| Overheads'!$C$50,"Direct costs",'Calc| Overheads Allocation'!I$8*W935,"Internal labour",'Calc| Overheads Allocation'!I$8*W935*'Input| Projects'!$AO935,"DNSP defined",'Calc| Overheads Allocation'!I$78*'Input| Projects'!$AV935,0),0)</f>
        <v>0</v>
      </c>
      <c r="AN935" s="175"/>
      <c r="AO935" s="172" cm="1">
        <f t="array" ref="AO935">IFERROR(--('Input| Projects'!$AT935="Yes")*_xlfn.SWITCH('Input| Overheads'!$C$50,"Direct costs",'Calc| Overheads Allocation'!C$9*Q935,"Internal labour",'Calc| Overheads Allocation'!C$9*Q935*'Input| Projects'!$AO935,"DNSP defined",'Calc| Overheads Allocation'!C$79*'Input| Projects'!$AW935,0),0)</f>
        <v>0</v>
      </c>
      <c r="AP935" s="172" cm="1">
        <f t="array" ref="AP935">IFERROR(--('Input| Projects'!$AT935="Yes")*_xlfn.SWITCH('Input| Overheads'!$C$50,"Direct costs",'Calc| Overheads Allocation'!D$9*R935,"Internal labour",'Calc| Overheads Allocation'!D$9*R935*'Input| Projects'!$AO935,"DNSP defined",'Calc| Overheads Allocation'!D$79*'Input| Projects'!$AW935,0),0)</f>
        <v>0</v>
      </c>
      <c r="AQ935" s="172" cm="1">
        <f t="array" ref="AQ935">IFERROR(--('Input| Projects'!$AT935="Yes")*_xlfn.SWITCH('Input| Overheads'!$C$50,"Direct costs",'Calc| Overheads Allocation'!E$9*S935,"Internal labour",'Calc| Overheads Allocation'!E$9*S935*'Input| Projects'!$AO935,"DNSP defined",'Calc| Overheads Allocation'!E$79*'Input| Projects'!$AW935,0),0)</f>
        <v>0</v>
      </c>
      <c r="AR935" s="172" cm="1">
        <f t="array" ref="AR935">IFERROR(--('Input| Projects'!$AT935="Yes")*_xlfn.SWITCH('Input| Overheads'!$C$50,"Direct costs",'Calc| Overheads Allocation'!F$9*T935,"Internal labour",'Calc| Overheads Allocation'!F$9*T935*'Input| Projects'!$AO935,"DNSP defined",'Calc| Overheads Allocation'!F$79*'Input| Projects'!$AW935,0),0)</f>
        <v>0</v>
      </c>
      <c r="AS935" s="172" cm="1">
        <f t="array" ref="AS935">IFERROR(--('Input| Projects'!$AT935="Yes")*_xlfn.SWITCH('Input| Overheads'!$C$50,"Direct costs",'Calc| Overheads Allocation'!G$9*U935,"Internal labour",'Calc| Overheads Allocation'!G$9*U935*'Input| Projects'!$AO935,"DNSP defined",'Calc| Overheads Allocation'!G$79*'Input| Projects'!$AW935,0),0)</f>
        <v>0</v>
      </c>
      <c r="AT935" s="172" cm="1">
        <f t="array" ref="AT935">IFERROR(--('Input| Projects'!$AT935="Yes")*_xlfn.SWITCH('Input| Overheads'!$C$50,"Direct costs",'Calc| Overheads Allocation'!H$9*V935,"Internal labour",'Calc| Overheads Allocation'!H$9*V935*'Input| Projects'!$AO935,"DNSP defined",'Calc| Overheads Allocation'!H$79*'Input| Projects'!$AW935,0),0)</f>
        <v>0</v>
      </c>
      <c r="AU935" s="172" cm="1">
        <f t="array" ref="AU935">IFERROR(--('Input| Projects'!$AT935="Yes")*_xlfn.SWITCH('Input| Overheads'!$C$50,"Direct costs",'Calc| Overheads Allocation'!I$9*W935,"Internal labour",'Calc| Overheads Allocation'!I$9*W935*'Input| Projects'!$AO935,"DNSP defined",'Calc| Overheads Allocation'!I$79*'Input| Projects'!$AW935,0),0)</f>
        <v>0</v>
      </c>
      <c r="AV935" s="175"/>
      <c r="AW935" s="172">
        <f t="shared" si="332"/>
        <v>0</v>
      </c>
      <c r="AX935" s="172">
        <f t="shared" si="333"/>
        <v>0</v>
      </c>
      <c r="AY935" s="172">
        <f t="shared" si="334"/>
        <v>0</v>
      </c>
      <c r="AZ935" s="172">
        <f t="shared" si="335"/>
        <v>0</v>
      </c>
      <c r="BA935" s="172">
        <f t="shared" si="336"/>
        <v>0</v>
      </c>
      <c r="BB935" s="172">
        <f t="shared" si="337"/>
        <v>0</v>
      </c>
      <c r="BC935" s="172">
        <f t="shared" si="338"/>
        <v>0</v>
      </c>
      <c r="BD935" s="176"/>
      <c r="BE935" s="172">
        <f t="shared" si="339"/>
        <v>0</v>
      </c>
      <c r="BF935" s="172">
        <f t="shared" si="340"/>
        <v>0</v>
      </c>
      <c r="BG935" s="172">
        <f t="shared" si="341"/>
        <v>0</v>
      </c>
      <c r="BH935" s="172">
        <f t="shared" si="342"/>
        <v>0</v>
      </c>
      <c r="BI935" s="172">
        <f t="shared" si="343"/>
        <v>0</v>
      </c>
      <c r="BJ935" s="172">
        <f t="shared" si="344"/>
        <v>0</v>
      </c>
      <c r="BK935" s="172">
        <f t="shared" si="345"/>
        <v>0</v>
      </c>
      <c r="BL935" s="176"/>
      <c r="BM935" s="172">
        <f t="shared" si="324"/>
        <v>0</v>
      </c>
      <c r="BN935" s="172">
        <f t="shared" si="325"/>
        <v>0</v>
      </c>
      <c r="BO935" s="172">
        <f t="shared" si="326"/>
        <v>0</v>
      </c>
      <c r="BP935" s="172">
        <f t="shared" si="327"/>
        <v>0</v>
      </c>
      <c r="BQ935" s="172">
        <f t="shared" si="328"/>
        <v>0</v>
      </c>
      <c r="BR935" s="172">
        <f t="shared" si="329"/>
        <v>0</v>
      </c>
      <c r="BS935" s="172">
        <f t="shared" si="330"/>
        <v>0</v>
      </c>
      <c r="BT935" s="55"/>
      <c r="BU935" s="158">
        <f>SUMIF('Input| Projects'!$BA$8:$CX$8,RIGHT(BU$9,3),'Input| Projects'!$BA935:$CX935)</f>
        <v>0</v>
      </c>
      <c r="BV935" s="158">
        <f>SUMIF('Input| Projects'!$BA$8:$CX$8,RIGHT(BV$9,3),'Input| Projects'!$BA935:$CX935)</f>
        <v>0</v>
      </c>
      <c r="BW935" s="79" t="str">
        <f t="shared" si="331"/>
        <v/>
      </c>
    </row>
    <row r="936" spans="2:75" x14ac:dyDescent="0.2">
      <c r="B936" s="123">
        <f>IFERROR('Input| Projects'!B936,"")</f>
        <v>927</v>
      </c>
      <c r="C936" s="160" t="str">
        <f>IFERROR(IF('Input| Projects'!C936="","",'Input| Projects'!C936),"")</f>
        <v/>
      </c>
      <c r="D936" s="160" t="str">
        <f>IFERROR(IF('Input| Projects'!D936="","",'Input| Projects'!D936),"")</f>
        <v/>
      </c>
      <c r="E936" s="53"/>
      <c r="F936" s="160" t="str">
        <f>IF(LEN('Input| Projects'!F936)&gt;0,'Input| Projects'!F936,"")</f>
        <v/>
      </c>
      <c r="G936" s="160" t="str">
        <f>IF(LEN('Input| Projects'!G936)&gt;0,'Input| Projects'!G936,"")</f>
        <v/>
      </c>
      <c r="H936" s="10"/>
      <c r="I936" s="194" cm="1">
        <f t="array" ref="I936">IF(LEN($F936)&gt;0,1+IFERROR(SUMPRODUCT(TRANSPOSE('Input| Projects'!$AO936:$AQ936),INDEX('Input| Escalations'!$F$27:$L$29,,MATCH(Q$9,'Input| Escalations'!$F$21:$L$21,0))),0),0)</f>
        <v>0</v>
      </c>
      <c r="J936" s="194" cm="1">
        <f t="array" ref="J936">IF(LEN($F936)&gt;0,1+IFERROR(SUMPRODUCT(TRANSPOSE('Input| Projects'!$AO936:$AQ936),INDEX('Input| Escalations'!$F$27:$L$29,,MATCH(R$9,'Input| Escalations'!$F$21:$L$21,0))),0),0)</f>
        <v>0</v>
      </c>
      <c r="K936" s="194" cm="1">
        <f t="array" ref="K936">IF(LEN($F936)&gt;0,1+IFERROR(SUMPRODUCT(TRANSPOSE('Input| Projects'!$AO936:$AQ936),INDEX('Input| Escalations'!$F$27:$L$29,,MATCH(S$9,'Input| Escalations'!$F$21:$L$21,0))),0),0)</f>
        <v>0</v>
      </c>
      <c r="L936" s="194" cm="1">
        <f t="array" ref="L936">IF(LEN($F936)&gt;0,1+IFERROR(SUMPRODUCT(TRANSPOSE('Input| Projects'!$AO936:$AQ936),INDEX('Input| Escalations'!$F$27:$L$29,,MATCH(T$9,'Input| Escalations'!$F$21:$L$21,0))),0),0)</f>
        <v>0</v>
      </c>
      <c r="M936" s="194" cm="1">
        <f t="array" ref="M936">IF(LEN($F936)&gt;0,1+IFERROR(SUMPRODUCT(TRANSPOSE('Input| Projects'!$AO936:$AQ936),INDEX('Input| Escalations'!$F$27:$L$29,,MATCH(U$9,'Input| Escalations'!$F$21:$L$21,0))),0),0)</f>
        <v>0</v>
      </c>
      <c r="N936" s="194" cm="1">
        <f t="array" ref="N936">IF(LEN($F936)&gt;0,1+IFERROR(SUMPRODUCT(TRANSPOSE('Input| Projects'!$AO936:$AQ936),INDEX('Input| Escalations'!$F$27:$L$29,,MATCH(V$9,'Input| Escalations'!$F$21:$L$21,0))),0),0)</f>
        <v>0</v>
      </c>
      <c r="O936" s="194" cm="1">
        <f t="array" ref="O936">IF(LEN($F936)&gt;0,1+IFERROR(SUMPRODUCT(TRANSPOSE('Input| Projects'!$AO936:$AQ936),INDEX('Input| Escalations'!$F$27:$L$29,,MATCH(W$9,'Input| Escalations'!$F$21:$L$21,0))),0),0)</f>
        <v>0</v>
      </c>
      <c r="P936" s="10"/>
      <c r="Q936" s="172">
        <f>IFERROR(IF(ISNUMBER(FIND("decision",'Input| Setup'!$F$6)),'Input| Projects'!Y936,'Input| Projects'!I936)*'Input| Escalations'!$I$17*I936,0)</f>
        <v>0</v>
      </c>
      <c r="R936" s="172">
        <f>IFERROR(IF(ISNUMBER(FIND("decision",'Input| Setup'!$F$6)),'Input| Projects'!Z936,'Input| Projects'!J936)*'Input| Escalations'!$I$17*J936,0)</f>
        <v>0</v>
      </c>
      <c r="S936" s="172">
        <f>IFERROR(IF(ISNUMBER(FIND("decision",'Input| Setup'!$F$6)),'Input| Projects'!AA936,'Input| Projects'!K936)*'Input| Escalations'!$I$17*K936,0)</f>
        <v>0</v>
      </c>
      <c r="T936" s="172">
        <f>IFERROR(IF(ISNUMBER(FIND("decision",'Input| Setup'!$F$6)),'Input| Projects'!AB936,'Input| Projects'!L936)*'Input| Escalations'!$I$17*L936,0)</f>
        <v>0</v>
      </c>
      <c r="U936" s="172">
        <f>IFERROR(IF(ISNUMBER(FIND("decision",'Input| Setup'!$F$6)),'Input| Projects'!AC936,'Input| Projects'!M936)*'Input| Escalations'!$I$17*M936,0)</f>
        <v>0</v>
      </c>
      <c r="V936" s="172">
        <f>IFERROR(IF(ISNUMBER(FIND("decision",'Input| Setup'!$F$6)),'Input| Projects'!AD936,'Input| Projects'!N936)*'Input| Escalations'!$I$17*N936,0)</f>
        <v>0</v>
      </c>
      <c r="W936" s="172">
        <f>IFERROR(IF(ISNUMBER(FIND("decision",'Input| Setup'!$F$6)),'Input| Projects'!AE936,'Input| Projects'!O936)*'Input| Escalations'!$I$17*O936,0)</f>
        <v>0</v>
      </c>
      <c r="X936" s="175"/>
      <c r="Y936" s="172">
        <f>IF(ISNUMBER(FIND("decision",'Input| Setup'!$F$6)),'Input| Projects'!AG936,'Input| Projects'!Q936)*I936*'Input| Escalations'!$I$17</f>
        <v>0</v>
      </c>
      <c r="Z936" s="172">
        <f>IF(ISNUMBER(FIND("decision",'Input| Setup'!$F$6)),'Input| Projects'!AH936,'Input| Projects'!R936)*J936*'Input| Escalations'!$I$17</f>
        <v>0</v>
      </c>
      <c r="AA936" s="172">
        <f>IF(ISNUMBER(FIND("decision",'Input| Setup'!$F$6)),'Input| Projects'!AI936,'Input| Projects'!S936)*K936*'Input| Escalations'!$I$17</f>
        <v>0</v>
      </c>
      <c r="AB936" s="172">
        <f>IF(ISNUMBER(FIND("decision",'Input| Setup'!$F$6)),'Input| Projects'!AJ936,'Input| Projects'!T936)*L936*'Input| Escalations'!$I$17</f>
        <v>0</v>
      </c>
      <c r="AC936" s="172">
        <f>IF(ISNUMBER(FIND("decision",'Input| Setup'!$F$6)),'Input| Projects'!AK936,'Input| Projects'!U936)*M936*'Input| Escalations'!$I$17</f>
        <v>0</v>
      </c>
      <c r="AD936" s="172">
        <f>IF(ISNUMBER(FIND("decision",'Input| Setup'!$F$6)),'Input| Projects'!AL936,'Input| Projects'!V936)*N936*'Input| Escalations'!$I$17</f>
        <v>0</v>
      </c>
      <c r="AE936" s="172">
        <f>IF(ISNUMBER(FIND("decision",'Input| Setup'!$F$6)),'Input| Projects'!AM936,'Input| Projects'!W936)*O936*'Input| Escalations'!$I$17</f>
        <v>0</v>
      </c>
      <c r="AF936" s="175"/>
      <c r="AG936" s="172" cm="1">
        <f t="array" ref="AG936">IFERROR(--('Input| Projects'!$AS936="Yes")*_xlfn.SWITCH('Input| Overheads'!$C$50,"Direct costs",'Calc| Overheads Allocation'!C$8*Q936,"Internal labour",'Calc| Overheads Allocation'!C$8*Q936*'Input| Projects'!$AO936,"DNSP defined",'Calc| Overheads Allocation'!C$78*'Input| Projects'!$AV936,0),0)</f>
        <v>0</v>
      </c>
      <c r="AH936" s="172" cm="1">
        <f t="array" ref="AH936">IFERROR(--('Input| Projects'!$AS936="Yes")*_xlfn.SWITCH('Input| Overheads'!$C$50,"Direct costs",'Calc| Overheads Allocation'!D$8*R936,"Internal labour",'Calc| Overheads Allocation'!D$8*R936*'Input| Projects'!$AO936,"DNSP defined",'Calc| Overheads Allocation'!D$78*'Input| Projects'!$AV936,0),0)</f>
        <v>0</v>
      </c>
      <c r="AI936" s="172" cm="1">
        <f t="array" ref="AI936">IFERROR(--('Input| Projects'!$AS936="Yes")*_xlfn.SWITCH('Input| Overheads'!$C$50,"Direct costs",'Calc| Overheads Allocation'!E$8*S936,"Internal labour",'Calc| Overheads Allocation'!E$8*S936*'Input| Projects'!$AO936,"DNSP defined",'Calc| Overheads Allocation'!E$78*'Input| Projects'!$AV936,0),0)</f>
        <v>0</v>
      </c>
      <c r="AJ936" s="172" cm="1">
        <f t="array" ref="AJ936">IFERROR(--('Input| Projects'!$AS936="Yes")*_xlfn.SWITCH('Input| Overheads'!$C$50,"Direct costs",'Calc| Overheads Allocation'!F$8*T936,"Internal labour",'Calc| Overheads Allocation'!F$8*T936*'Input| Projects'!$AO936,"DNSP defined",'Calc| Overheads Allocation'!F$78*'Input| Projects'!$AV936,0),0)</f>
        <v>0</v>
      </c>
      <c r="AK936" s="172" cm="1">
        <f t="array" ref="AK936">IFERROR(--('Input| Projects'!$AS936="Yes")*_xlfn.SWITCH('Input| Overheads'!$C$50,"Direct costs",'Calc| Overheads Allocation'!G$8*U936,"Internal labour",'Calc| Overheads Allocation'!G$8*U936*'Input| Projects'!$AO936,"DNSP defined",'Calc| Overheads Allocation'!G$78*'Input| Projects'!$AV936,0),0)</f>
        <v>0</v>
      </c>
      <c r="AL936" s="172" cm="1">
        <f t="array" ref="AL936">IFERROR(--('Input| Projects'!$AS936="Yes")*_xlfn.SWITCH('Input| Overheads'!$C$50,"Direct costs",'Calc| Overheads Allocation'!H$8*V936,"Internal labour",'Calc| Overheads Allocation'!H$8*V936*'Input| Projects'!$AO936,"DNSP defined",'Calc| Overheads Allocation'!H$78*'Input| Projects'!$AV936,0),0)</f>
        <v>0</v>
      </c>
      <c r="AM936" s="172" cm="1">
        <f t="array" ref="AM936">IFERROR(--('Input| Projects'!$AS936="Yes")*_xlfn.SWITCH('Input| Overheads'!$C$50,"Direct costs",'Calc| Overheads Allocation'!I$8*W936,"Internal labour",'Calc| Overheads Allocation'!I$8*W936*'Input| Projects'!$AO936,"DNSP defined",'Calc| Overheads Allocation'!I$78*'Input| Projects'!$AV936,0),0)</f>
        <v>0</v>
      </c>
      <c r="AN936" s="175"/>
      <c r="AO936" s="172" cm="1">
        <f t="array" ref="AO936">IFERROR(--('Input| Projects'!$AT936="Yes")*_xlfn.SWITCH('Input| Overheads'!$C$50,"Direct costs",'Calc| Overheads Allocation'!C$9*Q936,"Internal labour",'Calc| Overheads Allocation'!C$9*Q936*'Input| Projects'!$AO936,"DNSP defined",'Calc| Overheads Allocation'!C$79*'Input| Projects'!$AW936,0),0)</f>
        <v>0</v>
      </c>
      <c r="AP936" s="172" cm="1">
        <f t="array" ref="AP936">IFERROR(--('Input| Projects'!$AT936="Yes")*_xlfn.SWITCH('Input| Overheads'!$C$50,"Direct costs",'Calc| Overheads Allocation'!D$9*R936,"Internal labour",'Calc| Overheads Allocation'!D$9*R936*'Input| Projects'!$AO936,"DNSP defined",'Calc| Overheads Allocation'!D$79*'Input| Projects'!$AW936,0),0)</f>
        <v>0</v>
      </c>
      <c r="AQ936" s="172" cm="1">
        <f t="array" ref="AQ936">IFERROR(--('Input| Projects'!$AT936="Yes")*_xlfn.SWITCH('Input| Overheads'!$C$50,"Direct costs",'Calc| Overheads Allocation'!E$9*S936,"Internal labour",'Calc| Overheads Allocation'!E$9*S936*'Input| Projects'!$AO936,"DNSP defined",'Calc| Overheads Allocation'!E$79*'Input| Projects'!$AW936,0),0)</f>
        <v>0</v>
      </c>
      <c r="AR936" s="172" cm="1">
        <f t="array" ref="AR936">IFERROR(--('Input| Projects'!$AT936="Yes")*_xlfn.SWITCH('Input| Overheads'!$C$50,"Direct costs",'Calc| Overheads Allocation'!F$9*T936,"Internal labour",'Calc| Overheads Allocation'!F$9*T936*'Input| Projects'!$AO936,"DNSP defined",'Calc| Overheads Allocation'!F$79*'Input| Projects'!$AW936,0),0)</f>
        <v>0</v>
      </c>
      <c r="AS936" s="172" cm="1">
        <f t="array" ref="AS936">IFERROR(--('Input| Projects'!$AT936="Yes")*_xlfn.SWITCH('Input| Overheads'!$C$50,"Direct costs",'Calc| Overheads Allocation'!G$9*U936,"Internal labour",'Calc| Overheads Allocation'!G$9*U936*'Input| Projects'!$AO936,"DNSP defined",'Calc| Overheads Allocation'!G$79*'Input| Projects'!$AW936,0),0)</f>
        <v>0</v>
      </c>
      <c r="AT936" s="172" cm="1">
        <f t="array" ref="AT936">IFERROR(--('Input| Projects'!$AT936="Yes")*_xlfn.SWITCH('Input| Overheads'!$C$50,"Direct costs",'Calc| Overheads Allocation'!H$9*V936,"Internal labour",'Calc| Overheads Allocation'!H$9*V936*'Input| Projects'!$AO936,"DNSP defined",'Calc| Overheads Allocation'!H$79*'Input| Projects'!$AW936,0),0)</f>
        <v>0</v>
      </c>
      <c r="AU936" s="172" cm="1">
        <f t="array" ref="AU936">IFERROR(--('Input| Projects'!$AT936="Yes")*_xlfn.SWITCH('Input| Overheads'!$C$50,"Direct costs",'Calc| Overheads Allocation'!I$9*W936,"Internal labour",'Calc| Overheads Allocation'!I$9*W936*'Input| Projects'!$AO936,"DNSP defined",'Calc| Overheads Allocation'!I$79*'Input| Projects'!$AW936,0),0)</f>
        <v>0</v>
      </c>
      <c r="AV936" s="175"/>
      <c r="AW936" s="172">
        <f t="shared" si="332"/>
        <v>0</v>
      </c>
      <c r="AX936" s="172">
        <f t="shared" si="333"/>
        <v>0</v>
      </c>
      <c r="AY936" s="172">
        <f t="shared" si="334"/>
        <v>0</v>
      </c>
      <c r="AZ936" s="172">
        <f t="shared" si="335"/>
        <v>0</v>
      </c>
      <c r="BA936" s="172">
        <f t="shared" si="336"/>
        <v>0</v>
      </c>
      <c r="BB936" s="172">
        <f t="shared" si="337"/>
        <v>0</v>
      </c>
      <c r="BC936" s="172">
        <f t="shared" si="338"/>
        <v>0</v>
      </c>
      <c r="BD936" s="176"/>
      <c r="BE936" s="172">
        <f t="shared" si="339"/>
        <v>0</v>
      </c>
      <c r="BF936" s="172">
        <f t="shared" si="340"/>
        <v>0</v>
      </c>
      <c r="BG936" s="172">
        <f t="shared" si="341"/>
        <v>0</v>
      </c>
      <c r="BH936" s="172">
        <f t="shared" si="342"/>
        <v>0</v>
      </c>
      <c r="BI936" s="172">
        <f t="shared" si="343"/>
        <v>0</v>
      </c>
      <c r="BJ936" s="172">
        <f t="shared" si="344"/>
        <v>0</v>
      </c>
      <c r="BK936" s="172">
        <f t="shared" si="345"/>
        <v>0</v>
      </c>
      <c r="BL936" s="176"/>
      <c r="BM936" s="172">
        <f t="shared" si="324"/>
        <v>0</v>
      </c>
      <c r="BN936" s="172">
        <f t="shared" si="325"/>
        <v>0</v>
      </c>
      <c r="BO936" s="172">
        <f t="shared" si="326"/>
        <v>0</v>
      </c>
      <c r="BP936" s="172">
        <f t="shared" si="327"/>
        <v>0</v>
      </c>
      <c r="BQ936" s="172">
        <f t="shared" si="328"/>
        <v>0</v>
      </c>
      <c r="BR936" s="172">
        <f t="shared" si="329"/>
        <v>0</v>
      </c>
      <c r="BS936" s="172">
        <f t="shared" si="330"/>
        <v>0</v>
      </c>
      <c r="BT936" s="55"/>
      <c r="BU936" s="158">
        <f>SUMIF('Input| Projects'!$BA$8:$CX$8,RIGHT(BU$9,3),'Input| Projects'!$BA936:$CX936)</f>
        <v>0</v>
      </c>
      <c r="BV936" s="158">
        <f>SUMIF('Input| Projects'!$BA$8:$CX$8,RIGHT(BV$9,3),'Input| Projects'!$BA936:$CX936)</f>
        <v>0</v>
      </c>
      <c r="BW936" s="79" t="str">
        <f t="shared" si="331"/>
        <v/>
      </c>
    </row>
    <row r="937" spans="2:75" x14ac:dyDescent="0.2">
      <c r="B937" s="123">
        <f>IFERROR('Input| Projects'!B937,"")</f>
        <v>928</v>
      </c>
      <c r="C937" s="160" t="str">
        <f>IFERROR(IF('Input| Projects'!C937="","",'Input| Projects'!C937),"")</f>
        <v/>
      </c>
      <c r="D937" s="160" t="str">
        <f>IFERROR(IF('Input| Projects'!D937="","",'Input| Projects'!D937),"")</f>
        <v/>
      </c>
      <c r="E937" s="53"/>
      <c r="F937" s="160" t="str">
        <f>IF(LEN('Input| Projects'!F937)&gt;0,'Input| Projects'!F937,"")</f>
        <v/>
      </c>
      <c r="G937" s="160" t="str">
        <f>IF(LEN('Input| Projects'!G937)&gt;0,'Input| Projects'!G937,"")</f>
        <v/>
      </c>
      <c r="H937" s="10"/>
      <c r="I937" s="194" cm="1">
        <f t="array" ref="I937">IF(LEN($F937)&gt;0,1+IFERROR(SUMPRODUCT(TRANSPOSE('Input| Projects'!$AO937:$AQ937),INDEX('Input| Escalations'!$F$27:$L$29,,MATCH(Q$9,'Input| Escalations'!$F$21:$L$21,0))),0),0)</f>
        <v>0</v>
      </c>
      <c r="J937" s="194" cm="1">
        <f t="array" ref="J937">IF(LEN($F937)&gt;0,1+IFERROR(SUMPRODUCT(TRANSPOSE('Input| Projects'!$AO937:$AQ937),INDEX('Input| Escalations'!$F$27:$L$29,,MATCH(R$9,'Input| Escalations'!$F$21:$L$21,0))),0),0)</f>
        <v>0</v>
      </c>
      <c r="K937" s="194" cm="1">
        <f t="array" ref="K937">IF(LEN($F937)&gt;0,1+IFERROR(SUMPRODUCT(TRANSPOSE('Input| Projects'!$AO937:$AQ937),INDEX('Input| Escalations'!$F$27:$L$29,,MATCH(S$9,'Input| Escalations'!$F$21:$L$21,0))),0),0)</f>
        <v>0</v>
      </c>
      <c r="L937" s="194" cm="1">
        <f t="array" ref="L937">IF(LEN($F937)&gt;0,1+IFERROR(SUMPRODUCT(TRANSPOSE('Input| Projects'!$AO937:$AQ937),INDEX('Input| Escalations'!$F$27:$L$29,,MATCH(T$9,'Input| Escalations'!$F$21:$L$21,0))),0),0)</f>
        <v>0</v>
      </c>
      <c r="M937" s="194" cm="1">
        <f t="array" ref="M937">IF(LEN($F937)&gt;0,1+IFERROR(SUMPRODUCT(TRANSPOSE('Input| Projects'!$AO937:$AQ937),INDEX('Input| Escalations'!$F$27:$L$29,,MATCH(U$9,'Input| Escalations'!$F$21:$L$21,0))),0),0)</f>
        <v>0</v>
      </c>
      <c r="N937" s="194" cm="1">
        <f t="array" ref="N937">IF(LEN($F937)&gt;0,1+IFERROR(SUMPRODUCT(TRANSPOSE('Input| Projects'!$AO937:$AQ937),INDEX('Input| Escalations'!$F$27:$L$29,,MATCH(V$9,'Input| Escalations'!$F$21:$L$21,0))),0),0)</f>
        <v>0</v>
      </c>
      <c r="O937" s="194" cm="1">
        <f t="array" ref="O937">IF(LEN($F937)&gt;0,1+IFERROR(SUMPRODUCT(TRANSPOSE('Input| Projects'!$AO937:$AQ937),INDEX('Input| Escalations'!$F$27:$L$29,,MATCH(W$9,'Input| Escalations'!$F$21:$L$21,0))),0),0)</f>
        <v>0</v>
      </c>
      <c r="P937" s="10"/>
      <c r="Q937" s="172">
        <f>IFERROR(IF(ISNUMBER(FIND("decision",'Input| Setup'!$F$6)),'Input| Projects'!Y937,'Input| Projects'!I937)*'Input| Escalations'!$I$17*I937,0)</f>
        <v>0</v>
      </c>
      <c r="R937" s="172">
        <f>IFERROR(IF(ISNUMBER(FIND("decision",'Input| Setup'!$F$6)),'Input| Projects'!Z937,'Input| Projects'!J937)*'Input| Escalations'!$I$17*J937,0)</f>
        <v>0</v>
      </c>
      <c r="S937" s="172">
        <f>IFERROR(IF(ISNUMBER(FIND("decision",'Input| Setup'!$F$6)),'Input| Projects'!AA937,'Input| Projects'!K937)*'Input| Escalations'!$I$17*K937,0)</f>
        <v>0</v>
      </c>
      <c r="T937" s="172">
        <f>IFERROR(IF(ISNUMBER(FIND("decision",'Input| Setup'!$F$6)),'Input| Projects'!AB937,'Input| Projects'!L937)*'Input| Escalations'!$I$17*L937,0)</f>
        <v>0</v>
      </c>
      <c r="U937" s="172">
        <f>IFERROR(IF(ISNUMBER(FIND("decision",'Input| Setup'!$F$6)),'Input| Projects'!AC937,'Input| Projects'!M937)*'Input| Escalations'!$I$17*M937,0)</f>
        <v>0</v>
      </c>
      <c r="V937" s="172">
        <f>IFERROR(IF(ISNUMBER(FIND("decision",'Input| Setup'!$F$6)),'Input| Projects'!AD937,'Input| Projects'!N937)*'Input| Escalations'!$I$17*N937,0)</f>
        <v>0</v>
      </c>
      <c r="W937" s="172">
        <f>IFERROR(IF(ISNUMBER(FIND("decision",'Input| Setup'!$F$6)),'Input| Projects'!AE937,'Input| Projects'!O937)*'Input| Escalations'!$I$17*O937,0)</f>
        <v>0</v>
      </c>
      <c r="X937" s="175"/>
      <c r="Y937" s="172">
        <f>IF(ISNUMBER(FIND("decision",'Input| Setup'!$F$6)),'Input| Projects'!AG937,'Input| Projects'!Q937)*I937*'Input| Escalations'!$I$17</f>
        <v>0</v>
      </c>
      <c r="Z937" s="172">
        <f>IF(ISNUMBER(FIND("decision",'Input| Setup'!$F$6)),'Input| Projects'!AH937,'Input| Projects'!R937)*J937*'Input| Escalations'!$I$17</f>
        <v>0</v>
      </c>
      <c r="AA937" s="172">
        <f>IF(ISNUMBER(FIND("decision",'Input| Setup'!$F$6)),'Input| Projects'!AI937,'Input| Projects'!S937)*K937*'Input| Escalations'!$I$17</f>
        <v>0</v>
      </c>
      <c r="AB937" s="172">
        <f>IF(ISNUMBER(FIND("decision",'Input| Setup'!$F$6)),'Input| Projects'!AJ937,'Input| Projects'!T937)*L937*'Input| Escalations'!$I$17</f>
        <v>0</v>
      </c>
      <c r="AC937" s="172">
        <f>IF(ISNUMBER(FIND("decision",'Input| Setup'!$F$6)),'Input| Projects'!AK937,'Input| Projects'!U937)*M937*'Input| Escalations'!$I$17</f>
        <v>0</v>
      </c>
      <c r="AD937" s="172">
        <f>IF(ISNUMBER(FIND("decision",'Input| Setup'!$F$6)),'Input| Projects'!AL937,'Input| Projects'!V937)*N937*'Input| Escalations'!$I$17</f>
        <v>0</v>
      </c>
      <c r="AE937" s="172">
        <f>IF(ISNUMBER(FIND("decision",'Input| Setup'!$F$6)),'Input| Projects'!AM937,'Input| Projects'!W937)*O937*'Input| Escalations'!$I$17</f>
        <v>0</v>
      </c>
      <c r="AF937" s="175"/>
      <c r="AG937" s="172" cm="1">
        <f t="array" ref="AG937">IFERROR(--('Input| Projects'!$AS937="Yes")*_xlfn.SWITCH('Input| Overheads'!$C$50,"Direct costs",'Calc| Overheads Allocation'!C$8*Q937,"Internal labour",'Calc| Overheads Allocation'!C$8*Q937*'Input| Projects'!$AO937,"DNSP defined",'Calc| Overheads Allocation'!C$78*'Input| Projects'!$AV937,0),0)</f>
        <v>0</v>
      </c>
      <c r="AH937" s="172" cm="1">
        <f t="array" ref="AH937">IFERROR(--('Input| Projects'!$AS937="Yes")*_xlfn.SWITCH('Input| Overheads'!$C$50,"Direct costs",'Calc| Overheads Allocation'!D$8*R937,"Internal labour",'Calc| Overheads Allocation'!D$8*R937*'Input| Projects'!$AO937,"DNSP defined",'Calc| Overheads Allocation'!D$78*'Input| Projects'!$AV937,0),0)</f>
        <v>0</v>
      </c>
      <c r="AI937" s="172" cm="1">
        <f t="array" ref="AI937">IFERROR(--('Input| Projects'!$AS937="Yes")*_xlfn.SWITCH('Input| Overheads'!$C$50,"Direct costs",'Calc| Overheads Allocation'!E$8*S937,"Internal labour",'Calc| Overheads Allocation'!E$8*S937*'Input| Projects'!$AO937,"DNSP defined",'Calc| Overheads Allocation'!E$78*'Input| Projects'!$AV937,0),0)</f>
        <v>0</v>
      </c>
      <c r="AJ937" s="172" cm="1">
        <f t="array" ref="AJ937">IFERROR(--('Input| Projects'!$AS937="Yes")*_xlfn.SWITCH('Input| Overheads'!$C$50,"Direct costs",'Calc| Overheads Allocation'!F$8*T937,"Internal labour",'Calc| Overheads Allocation'!F$8*T937*'Input| Projects'!$AO937,"DNSP defined",'Calc| Overheads Allocation'!F$78*'Input| Projects'!$AV937,0),0)</f>
        <v>0</v>
      </c>
      <c r="AK937" s="172" cm="1">
        <f t="array" ref="AK937">IFERROR(--('Input| Projects'!$AS937="Yes")*_xlfn.SWITCH('Input| Overheads'!$C$50,"Direct costs",'Calc| Overheads Allocation'!G$8*U937,"Internal labour",'Calc| Overheads Allocation'!G$8*U937*'Input| Projects'!$AO937,"DNSP defined",'Calc| Overheads Allocation'!G$78*'Input| Projects'!$AV937,0),0)</f>
        <v>0</v>
      </c>
      <c r="AL937" s="172" cm="1">
        <f t="array" ref="AL937">IFERROR(--('Input| Projects'!$AS937="Yes")*_xlfn.SWITCH('Input| Overheads'!$C$50,"Direct costs",'Calc| Overheads Allocation'!H$8*V937,"Internal labour",'Calc| Overheads Allocation'!H$8*V937*'Input| Projects'!$AO937,"DNSP defined",'Calc| Overheads Allocation'!H$78*'Input| Projects'!$AV937,0),0)</f>
        <v>0</v>
      </c>
      <c r="AM937" s="172" cm="1">
        <f t="array" ref="AM937">IFERROR(--('Input| Projects'!$AS937="Yes")*_xlfn.SWITCH('Input| Overheads'!$C$50,"Direct costs",'Calc| Overheads Allocation'!I$8*W937,"Internal labour",'Calc| Overheads Allocation'!I$8*W937*'Input| Projects'!$AO937,"DNSP defined",'Calc| Overheads Allocation'!I$78*'Input| Projects'!$AV937,0),0)</f>
        <v>0</v>
      </c>
      <c r="AN937" s="175"/>
      <c r="AO937" s="172" cm="1">
        <f t="array" ref="AO937">IFERROR(--('Input| Projects'!$AT937="Yes")*_xlfn.SWITCH('Input| Overheads'!$C$50,"Direct costs",'Calc| Overheads Allocation'!C$9*Q937,"Internal labour",'Calc| Overheads Allocation'!C$9*Q937*'Input| Projects'!$AO937,"DNSP defined",'Calc| Overheads Allocation'!C$79*'Input| Projects'!$AW937,0),0)</f>
        <v>0</v>
      </c>
      <c r="AP937" s="172" cm="1">
        <f t="array" ref="AP937">IFERROR(--('Input| Projects'!$AT937="Yes")*_xlfn.SWITCH('Input| Overheads'!$C$50,"Direct costs",'Calc| Overheads Allocation'!D$9*R937,"Internal labour",'Calc| Overheads Allocation'!D$9*R937*'Input| Projects'!$AO937,"DNSP defined",'Calc| Overheads Allocation'!D$79*'Input| Projects'!$AW937,0),0)</f>
        <v>0</v>
      </c>
      <c r="AQ937" s="172" cm="1">
        <f t="array" ref="AQ937">IFERROR(--('Input| Projects'!$AT937="Yes")*_xlfn.SWITCH('Input| Overheads'!$C$50,"Direct costs",'Calc| Overheads Allocation'!E$9*S937,"Internal labour",'Calc| Overheads Allocation'!E$9*S937*'Input| Projects'!$AO937,"DNSP defined",'Calc| Overheads Allocation'!E$79*'Input| Projects'!$AW937,0),0)</f>
        <v>0</v>
      </c>
      <c r="AR937" s="172" cm="1">
        <f t="array" ref="AR937">IFERROR(--('Input| Projects'!$AT937="Yes")*_xlfn.SWITCH('Input| Overheads'!$C$50,"Direct costs",'Calc| Overheads Allocation'!F$9*T937,"Internal labour",'Calc| Overheads Allocation'!F$9*T937*'Input| Projects'!$AO937,"DNSP defined",'Calc| Overheads Allocation'!F$79*'Input| Projects'!$AW937,0),0)</f>
        <v>0</v>
      </c>
      <c r="AS937" s="172" cm="1">
        <f t="array" ref="AS937">IFERROR(--('Input| Projects'!$AT937="Yes")*_xlfn.SWITCH('Input| Overheads'!$C$50,"Direct costs",'Calc| Overheads Allocation'!G$9*U937,"Internal labour",'Calc| Overheads Allocation'!G$9*U937*'Input| Projects'!$AO937,"DNSP defined",'Calc| Overheads Allocation'!G$79*'Input| Projects'!$AW937,0),0)</f>
        <v>0</v>
      </c>
      <c r="AT937" s="172" cm="1">
        <f t="array" ref="AT937">IFERROR(--('Input| Projects'!$AT937="Yes")*_xlfn.SWITCH('Input| Overheads'!$C$50,"Direct costs",'Calc| Overheads Allocation'!H$9*V937,"Internal labour",'Calc| Overheads Allocation'!H$9*V937*'Input| Projects'!$AO937,"DNSP defined",'Calc| Overheads Allocation'!H$79*'Input| Projects'!$AW937,0),0)</f>
        <v>0</v>
      </c>
      <c r="AU937" s="172" cm="1">
        <f t="array" ref="AU937">IFERROR(--('Input| Projects'!$AT937="Yes")*_xlfn.SWITCH('Input| Overheads'!$C$50,"Direct costs",'Calc| Overheads Allocation'!I$9*W937,"Internal labour",'Calc| Overheads Allocation'!I$9*W937*'Input| Projects'!$AO937,"DNSP defined",'Calc| Overheads Allocation'!I$79*'Input| Projects'!$AW937,0),0)</f>
        <v>0</v>
      </c>
      <c r="AV937" s="175"/>
      <c r="AW937" s="172">
        <f t="shared" si="332"/>
        <v>0</v>
      </c>
      <c r="AX937" s="172">
        <f t="shared" si="333"/>
        <v>0</v>
      </c>
      <c r="AY937" s="172">
        <f t="shared" si="334"/>
        <v>0</v>
      </c>
      <c r="AZ937" s="172">
        <f t="shared" si="335"/>
        <v>0</v>
      </c>
      <c r="BA937" s="172">
        <f t="shared" si="336"/>
        <v>0</v>
      </c>
      <c r="BB937" s="172">
        <f t="shared" si="337"/>
        <v>0</v>
      </c>
      <c r="BC937" s="172">
        <f t="shared" si="338"/>
        <v>0</v>
      </c>
      <c r="BD937" s="176"/>
      <c r="BE937" s="172">
        <f t="shared" si="339"/>
        <v>0</v>
      </c>
      <c r="BF937" s="172">
        <f t="shared" si="340"/>
        <v>0</v>
      </c>
      <c r="BG937" s="172">
        <f t="shared" si="341"/>
        <v>0</v>
      </c>
      <c r="BH937" s="172">
        <f t="shared" si="342"/>
        <v>0</v>
      </c>
      <c r="BI937" s="172">
        <f t="shared" si="343"/>
        <v>0</v>
      </c>
      <c r="BJ937" s="172">
        <f t="shared" si="344"/>
        <v>0</v>
      </c>
      <c r="BK937" s="172">
        <f t="shared" si="345"/>
        <v>0</v>
      </c>
      <c r="BL937" s="176"/>
      <c r="BM937" s="172">
        <f t="shared" si="324"/>
        <v>0</v>
      </c>
      <c r="BN937" s="172">
        <f t="shared" si="325"/>
        <v>0</v>
      </c>
      <c r="BO937" s="172">
        <f t="shared" si="326"/>
        <v>0</v>
      </c>
      <c r="BP937" s="172">
        <f t="shared" si="327"/>
        <v>0</v>
      </c>
      <c r="BQ937" s="172">
        <f t="shared" si="328"/>
        <v>0</v>
      </c>
      <c r="BR937" s="172">
        <f t="shared" si="329"/>
        <v>0</v>
      </c>
      <c r="BS937" s="172">
        <f t="shared" si="330"/>
        <v>0</v>
      </c>
      <c r="BT937" s="55"/>
      <c r="BU937" s="158">
        <f>SUMIF('Input| Projects'!$BA$8:$CX$8,RIGHT(BU$9,3),'Input| Projects'!$BA937:$CX937)</f>
        <v>0</v>
      </c>
      <c r="BV937" s="158">
        <f>SUMIF('Input| Projects'!$BA$8:$CX$8,RIGHT(BV$9,3),'Input| Projects'!$BA937:$CX937)</f>
        <v>0</v>
      </c>
      <c r="BW937" s="79" t="str">
        <f t="shared" si="331"/>
        <v/>
      </c>
    </row>
    <row r="938" spans="2:75" x14ac:dyDescent="0.2">
      <c r="B938" s="123">
        <f>IFERROR('Input| Projects'!B938,"")</f>
        <v>929</v>
      </c>
      <c r="C938" s="160" t="str">
        <f>IFERROR(IF('Input| Projects'!C938="","",'Input| Projects'!C938),"")</f>
        <v/>
      </c>
      <c r="D938" s="160" t="str">
        <f>IFERROR(IF('Input| Projects'!D938="","",'Input| Projects'!D938),"")</f>
        <v/>
      </c>
      <c r="E938" s="53"/>
      <c r="F938" s="160" t="str">
        <f>IF(LEN('Input| Projects'!F938)&gt;0,'Input| Projects'!F938,"")</f>
        <v/>
      </c>
      <c r="G938" s="160" t="str">
        <f>IF(LEN('Input| Projects'!G938)&gt;0,'Input| Projects'!G938,"")</f>
        <v/>
      </c>
      <c r="H938" s="10"/>
      <c r="I938" s="194" cm="1">
        <f t="array" ref="I938">IF(LEN($F938)&gt;0,1+IFERROR(SUMPRODUCT(TRANSPOSE('Input| Projects'!$AO938:$AQ938),INDEX('Input| Escalations'!$F$27:$L$29,,MATCH(Q$9,'Input| Escalations'!$F$21:$L$21,0))),0),0)</f>
        <v>0</v>
      </c>
      <c r="J938" s="194" cm="1">
        <f t="array" ref="J938">IF(LEN($F938)&gt;0,1+IFERROR(SUMPRODUCT(TRANSPOSE('Input| Projects'!$AO938:$AQ938),INDEX('Input| Escalations'!$F$27:$L$29,,MATCH(R$9,'Input| Escalations'!$F$21:$L$21,0))),0),0)</f>
        <v>0</v>
      </c>
      <c r="K938" s="194" cm="1">
        <f t="array" ref="K938">IF(LEN($F938)&gt;0,1+IFERROR(SUMPRODUCT(TRANSPOSE('Input| Projects'!$AO938:$AQ938),INDEX('Input| Escalations'!$F$27:$L$29,,MATCH(S$9,'Input| Escalations'!$F$21:$L$21,0))),0),0)</f>
        <v>0</v>
      </c>
      <c r="L938" s="194" cm="1">
        <f t="array" ref="L938">IF(LEN($F938)&gt;0,1+IFERROR(SUMPRODUCT(TRANSPOSE('Input| Projects'!$AO938:$AQ938),INDEX('Input| Escalations'!$F$27:$L$29,,MATCH(T$9,'Input| Escalations'!$F$21:$L$21,0))),0),0)</f>
        <v>0</v>
      </c>
      <c r="M938" s="194" cm="1">
        <f t="array" ref="M938">IF(LEN($F938)&gt;0,1+IFERROR(SUMPRODUCT(TRANSPOSE('Input| Projects'!$AO938:$AQ938),INDEX('Input| Escalations'!$F$27:$L$29,,MATCH(U$9,'Input| Escalations'!$F$21:$L$21,0))),0),0)</f>
        <v>0</v>
      </c>
      <c r="N938" s="194" cm="1">
        <f t="array" ref="N938">IF(LEN($F938)&gt;0,1+IFERROR(SUMPRODUCT(TRANSPOSE('Input| Projects'!$AO938:$AQ938),INDEX('Input| Escalations'!$F$27:$L$29,,MATCH(V$9,'Input| Escalations'!$F$21:$L$21,0))),0),0)</f>
        <v>0</v>
      </c>
      <c r="O938" s="194" cm="1">
        <f t="array" ref="O938">IF(LEN($F938)&gt;0,1+IFERROR(SUMPRODUCT(TRANSPOSE('Input| Projects'!$AO938:$AQ938),INDEX('Input| Escalations'!$F$27:$L$29,,MATCH(W$9,'Input| Escalations'!$F$21:$L$21,0))),0),0)</f>
        <v>0</v>
      </c>
      <c r="P938" s="10"/>
      <c r="Q938" s="172">
        <f>IFERROR(IF(ISNUMBER(FIND("decision",'Input| Setup'!$F$6)),'Input| Projects'!Y938,'Input| Projects'!I938)*'Input| Escalations'!$I$17*I938,0)</f>
        <v>0</v>
      </c>
      <c r="R938" s="172">
        <f>IFERROR(IF(ISNUMBER(FIND("decision",'Input| Setup'!$F$6)),'Input| Projects'!Z938,'Input| Projects'!J938)*'Input| Escalations'!$I$17*J938,0)</f>
        <v>0</v>
      </c>
      <c r="S938" s="172">
        <f>IFERROR(IF(ISNUMBER(FIND("decision",'Input| Setup'!$F$6)),'Input| Projects'!AA938,'Input| Projects'!K938)*'Input| Escalations'!$I$17*K938,0)</f>
        <v>0</v>
      </c>
      <c r="T938" s="172">
        <f>IFERROR(IF(ISNUMBER(FIND("decision",'Input| Setup'!$F$6)),'Input| Projects'!AB938,'Input| Projects'!L938)*'Input| Escalations'!$I$17*L938,0)</f>
        <v>0</v>
      </c>
      <c r="U938" s="172">
        <f>IFERROR(IF(ISNUMBER(FIND("decision",'Input| Setup'!$F$6)),'Input| Projects'!AC938,'Input| Projects'!M938)*'Input| Escalations'!$I$17*M938,0)</f>
        <v>0</v>
      </c>
      <c r="V938" s="172">
        <f>IFERROR(IF(ISNUMBER(FIND("decision",'Input| Setup'!$F$6)),'Input| Projects'!AD938,'Input| Projects'!N938)*'Input| Escalations'!$I$17*N938,0)</f>
        <v>0</v>
      </c>
      <c r="W938" s="172">
        <f>IFERROR(IF(ISNUMBER(FIND("decision",'Input| Setup'!$F$6)),'Input| Projects'!AE938,'Input| Projects'!O938)*'Input| Escalations'!$I$17*O938,0)</f>
        <v>0</v>
      </c>
      <c r="X938" s="175"/>
      <c r="Y938" s="172">
        <f>IF(ISNUMBER(FIND("decision",'Input| Setup'!$F$6)),'Input| Projects'!AG938,'Input| Projects'!Q938)*I938*'Input| Escalations'!$I$17</f>
        <v>0</v>
      </c>
      <c r="Z938" s="172">
        <f>IF(ISNUMBER(FIND("decision",'Input| Setup'!$F$6)),'Input| Projects'!AH938,'Input| Projects'!R938)*J938*'Input| Escalations'!$I$17</f>
        <v>0</v>
      </c>
      <c r="AA938" s="172">
        <f>IF(ISNUMBER(FIND("decision",'Input| Setup'!$F$6)),'Input| Projects'!AI938,'Input| Projects'!S938)*K938*'Input| Escalations'!$I$17</f>
        <v>0</v>
      </c>
      <c r="AB938" s="172">
        <f>IF(ISNUMBER(FIND("decision",'Input| Setup'!$F$6)),'Input| Projects'!AJ938,'Input| Projects'!T938)*L938*'Input| Escalations'!$I$17</f>
        <v>0</v>
      </c>
      <c r="AC938" s="172">
        <f>IF(ISNUMBER(FIND("decision",'Input| Setup'!$F$6)),'Input| Projects'!AK938,'Input| Projects'!U938)*M938*'Input| Escalations'!$I$17</f>
        <v>0</v>
      </c>
      <c r="AD938" s="172">
        <f>IF(ISNUMBER(FIND("decision",'Input| Setup'!$F$6)),'Input| Projects'!AL938,'Input| Projects'!V938)*N938*'Input| Escalations'!$I$17</f>
        <v>0</v>
      </c>
      <c r="AE938" s="172">
        <f>IF(ISNUMBER(FIND("decision",'Input| Setup'!$F$6)),'Input| Projects'!AM938,'Input| Projects'!W938)*O938*'Input| Escalations'!$I$17</f>
        <v>0</v>
      </c>
      <c r="AF938" s="175"/>
      <c r="AG938" s="172" cm="1">
        <f t="array" ref="AG938">IFERROR(--('Input| Projects'!$AS938="Yes")*_xlfn.SWITCH('Input| Overheads'!$C$50,"Direct costs",'Calc| Overheads Allocation'!C$8*Q938,"Internal labour",'Calc| Overheads Allocation'!C$8*Q938*'Input| Projects'!$AO938,"DNSP defined",'Calc| Overheads Allocation'!C$78*'Input| Projects'!$AV938,0),0)</f>
        <v>0</v>
      </c>
      <c r="AH938" s="172" cm="1">
        <f t="array" ref="AH938">IFERROR(--('Input| Projects'!$AS938="Yes")*_xlfn.SWITCH('Input| Overheads'!$C$50,"Direct costs",'Calc| Overheads Allocation'!D$8*R938,"Internal labour",'Calc| Overheads Allocation'!D$8*R938*'Input| Projects'!$AO938,"DNSP defined",'Calc| Overheads Allocation'!D$78*'Input| Projects'!$AV938,0),0)</f>
        <v>0</v>
      </c>
      <c r="AI938" s="172" cm="1">
        <f t="array" ref="AI938">IFERROR(--('Input| Projects'!$AS938="Yes")*_xlfn.SWITCH('Input| Overheads'!$C$50,"Direct costs",'Calc| Overheads Allocation'!E$8*S938,"Internal labour",'Calc| Overheads Allocation'!E$8*S938*'Input| Projects'!$AO938,"DNSP defined",'Calc| Overheads Allocation'!E$78*'Input| Projects'!$AV938,0),0)</f>
        <v>0</v>
      </c>
      <c r="AJ938" s="172" cm="1">
        <f t="array" ref="AJ938">IFERROR(--('Input| Projects'!$AS938="Yes")*_xlfn.SWITCH('Input| Overheads'!$C$50,"Direct costs",'Calc| Overheads Allocation'!F$8*T938,"Internal labour",'Calc| Overheads Allocation'!F$8*T938*'Input| Projects'!$AO938,"DNSP defined",'Calc| Overheads Allocation'!F$78*'Input| Projects'!$AV938,0),0)</f>
        <v>0</v>
      </c>
      <c r="AK938" s="172" cm="1">
        <f t="array" ref="AK938">IFERROR(--('Input| Projects'!$AS938="Yes")*_xlfn.SWITCH('Input| Overheads'!$C$50,"Direct costs",'Calc| Overheads Allocation'!G$8*U938,"Internal labour",'Calc| Overheads Allocation'!G$8*U938*'Input| Projects'!$AO938,"DNSP defined",'Calc| Overheads Allocation'!G$78*'Input| Projects'!$AV938,0),0)</f>
        <v>0</v>
      </c>
      <c r="AL938" s="172" cm="1">
        <f t="array" ref="AL938">IFERROR(--('Input| Projects'!$AS938="Yes")*_xlfn.SWITCH('Input| Overheads'!$C$50,"Direct costs",'Calc| Overheads Allocation'!H$8*V938,"Internal labour",'Calc| Overheads Allocation'!H$8*V938*'Input| Projects'!$AO938,"DNSP defined",'Calc| Overheads Allocation'!H$78*'Input| Projects'!$AV938,0),0)</f>
        <v>0</v>
      </c>
      <c r="AM938" s="172" cm="1">
        <f t="array" ref="AM938">IFERROR(--('Input| Projects'!$AS938="Yes")*_xlfn.SWITCH('Input| Overheads'!$C$50,"Direct costs",'Calc| Overheads Allocation'!I$8*W938,"Internal labour",'Calc| Overheads Allocation'!I$8*W938*'Input| Projects'!$AO938,"DNSP defined",'Calc| Overheads Allocation'!I$78*'Input| Projects'!$AV938,0),0)</f>
        <v>0</v>
      </c>
      <c r="AN938" s="175"/>
      <c r="AO938" s="172" cm="1">
        <f t="array" ref="AO938">IFERROR(--('Input| Projects'!$AT938="Yes")*_xlfn.SWITCH('Input| Overheads'!$C$50,"Direct costs",'Calc| Overheads Allocation'!C$9*Q938,"Internal labour",'Calc| Overheads Allocation'!C$9*Q938*'Input| Projects'!$AO938,"DNSP defined",'Calc| Overheads Allocation'!C$79*'Input| Projects'!$AW938,0),0)</f>
        <v>0</v>
      </c>
      <c r="AP938" s="172" cm="1">
        <f t="array" ref="AP938">IFERROR(--('Input| Projects'!$AT938="Yes")*_xlfn.SWITCH('Input| Overheads'!$C$50,"Direct costs",'Calc| Overheads Allocation'!D$9*R938,"Internal labour",'Calc| Overheads Allocation'!D$9*R938*'Input| Projects'!$AO938,"DNSP defined",'Calc| Overheads Allocation'!D$79*'Input| Projects'!$AW938,0),0)</f>
        <v>0</v>
      </c>
      <c r="AQ938" s="172" cm="1">
        <f t="array" ref="AQ938">IFERROR(--('Input| Projects'!$AT938="Yes")*_xlfn.SWITCH('Input| Overheads'!$C$50,"Direct costs",'Calc| Overheads Allocation'!E$9*S938,"Internal labour",'Calc| Overheads Allocation'!E$9*S938*'Input| Projects'!$AO938,"DNSP defined",'Calc| Overheads Allocation'!E$79*'Input| Projects'!$AW938,0),0)</f>
        <v>0</v>
      </c>
      <c r="AR938" s="172" cm="1">
        <f t="array" ref="AR938">IFERROR(--('Input| Projects'!$AT938="Yes")*_xlfn.SWITCH('Input| Overheads'!$C$50,"Direct costs",'Calc| Overheads Allocation'!F$9*T938,"Internal labour",'Calc| Overheads Allocation'!F$9*T938*'Input| Projects'!$AO938,"DNSP defined",'Calc| Overheads Allocation'!F$79*'Input| Projects'!$AW938,0),0)</f>
        <v>0</v>
      </c>
      <c r="AS938" s="172" cm="1">
        <f t="array" ref="AS938">IFERROR(--('Input| Projects'!$AT938="Yes")*_xlfn.SWITCH('Input| Overheads'!$C$50,"Direct costs",'Calc| Overheads Allocation'!G$9*U938,"Internal labour",'Calc| Overheads Allocation'!G$9*U938*'Input| Projects'!$AO938,"DNSP defined",'Calc| Overheads Allocation'!G$79*'Input| Projects'!$AW938,0),0)</f>
        <v>0</v>
      </c>
      <c r="AT938" s="172" cm="1">
        <f t="array" ref="AT938">IFERROR(--('Input| Projects'!$AT938="Yes")*_xlfn.SWITCH('Input| Overheads'!$C$50,"Direct costs",'Calc| Overheads Allocation'!H$9*V938,"Internal labour",'Calc| Overheads Allocation'!H$9*V938*'Input| Projects'!$AO938,"DNSP defined",'Calc| Overheads Allocation'!H$79*'Input| Projects'!$AW938,0),0)</f>
        <v>0</v>
      </c>
      <c r="AU938" s="172" cm="1">
        <f t="array" ref="AU938">IFERROR(--('Input| Projects'!$AT938="Yes")*_xlfn.SWITCH('Input| Overheads'!$C$50,"Direct costs",'Calc| Overheads Allocation'!I$9*W938,"Internal labour",'Calc| Overheads Allocation'!I$9*W938*'Input| Projects'!$AO938,"DNSP defined",'Calc| Overheads Allocation'!I$79*'Input| Projects'!$AW938,0),0)</f>
        <v>0</v>
      </c>
      <c r="AV938" s="175"/>
      <c r="AW938" s="172">
        <f t="shared" si="332"/>
        <v>0</v>
      </c>
      <c r="AX938" s="172">
        <f t="shared" si="333"/>
        <v>0</v>
      </c>
      <c r="AY938" s="172">
        <f t="shared" si="334"/>
        <v>0</v>
      </c>
      <c r="AZ938" s="172">
        <f t="shared" si="335"/>
        <v>0</v>
      </c>
      <c r="BA938" s="172">
        <f t="shared" si="336"/>
        <v>0</v>
      </c>
      <c r="BB938" s="172">
        <f t="shared" si="337"/>
        <v>0</v>
      </c>
      <c r="BC938" s="172">
        <f t="shared" si="338"/>
        <v>0</v>
      </c>
      <c r="BD938" s="176"/>
      <c r="BE938" s="172">
        <f t="shared" si="339"/>
        <v>0</v>
      </c>
      <c r="BF938" s="172">
        <f t="shared" si="340"/>
        <v>0</v>
      </c>
      <c r="BG938" s="172">
        <f t="shared" si="341"/>
        <v>0</v>
      </c>
      <c r="BH938" s="172">
        <f t="shared" si="342"/>
        <v>0</v>
      </c>
      <c r="BI938" s="172">
        <f t="shared" si="343"/>
        <v>0</v>
      </c>
      <c r="BJ938" s="172">
        <f t="shared" si="344"/>
        <v>0</v>
      </c>
      <c r="BK938" s="172">
        <f t="shared" si="345"/>
        <v>0</v>
      </c>
      <c r="BL938" s="176"/>
      <c r="BM938" s="172">
        <f t="shared" si="324"/>
        <v>0</v>
      </c>
      <c r="BN938" s="172">
        <f t="shared" si="325"/>
        <v>0</v>
      </c>
      <c r="BO938" s="172">
        <f t="shared" si="326"/>
        <v>0</v>
      </c>
      <c r="BP938" s="172">
        <f t="shared" si="327"/>
        <v>0</v>
      </c>
      <c r="BQ938" s="172">
        <f t="shared" si="328"/>
        <v>0</v>
      </c>
      <c r="BR938" s="172">
        <f t="shared" si="329"/>
        <v>0</v>
      </c>
      <c r="BS938" s="172">
        <f t="shared" si="330"/>
        <v>0</v>
      </c>
      <c r="BT938" s="55"/>
      <c r="BU938" s="158">
        <f>SUMIF('Input| Projects'!$BA$8:$CX$8,RIGHT(BU$9,3),'Input| Projects'!$BA938:$CX938)</f>
        <v>0</v>
      </c>
      <c r="BV938" s="158">
        <f>SUMIF('Input| Projects'!$BA$8:$CX$8,RIGHT(BV$9,3),'Input| Projects'!$BA938:$CX938)</f>
        <v>0</v>
      </c>
      <c r="BW938" s="79" t="str">
        <f t="shared" si="331"/>
        <v/>
      </c>
    </row>
    <row r="939" spans="2:75" x14ac:dyDescent="0.2">
      <c r="B939" s="123">
        <f>IFERROR('Input| Projects'!B939,"")</f>
        <v>930</v>
      </c>
      <c r="C939" s="160" t="str">
        <f>IFERROR(IF('Input| Projects'!C939="","",'Input| Projects'!C939),"")</f>
        <v/>
      </c>
      <c r="D939" s="160" t="str">
        <f>IFERROR(IF('Input| Projects'!D939="","",'Input| Projects'!D939),"")</f>
        <v/>
      </c>
      <c r="E939" s="53"/>
      <c r="F939" s="160" t="str">
        <f>IF(LEN('Input| Projects'!F939)&gt;0,'Input| Projects'!F939,"")</f>
        <v/>
      </c>
      <c r="G939" s="160" t="str">
        <f>IF(LEN('Input| Projects'!G939)&gt;0,'Input| Projects'!G939,"")</f>
        <v/>
      </c>
      <c r="H939" s="10"/>
      <c r="I939" s="194" cm="1">
        <f t="array" ref="I939">IF(LEN($F939)&gt;0,1+IFERROR(SUMPRODUCT(TRANSPOSE('Input| Projects'!$AO939:$AQ939),INDEX('Input| Escalations'!$F$27:$L$29,,MATCH(Q$9,'Input| Escalations'!$F$21:$L$21,0))),0),0)</f>
        <v>0</v>
      </c>
      <c r="J939" s="194" cm="1">
        <f t="array" ref="J939">IF(LEN($F939)&gt;0,1+IFERROR(SUMPRODUCT(TRANSPOSE('Input| Projects'!$AO939:$AQ939),INDEX('Input| Escalations'!$F$27:$L$29,,MATCH(R$9,'Input| Escalations'!$F$21:$L$21,0))),0),0)</f>
        <v>0</v>
      </c>
      <c r="K939" s="194" cm="1">
        <f t="array" ref="K939">IF(LEN($F939)&gt;0,1+IFERROR(SUMPRODUCT(TRANSPOSE('Input| Projects'!$AO939:$AQ939),INDEX('Input| Escalations'!$F$27:$L$29,,MATCH(S$9,'Input| Escalations'!$F$21:$L$21,0))),0),0)</f>
        <v>0</v>
      </c>
      <c r="L939" s="194" cm="1">
        <f t="array" ref="L939">IF(LEN($F939)&gt;0,1+IFERROR(SUMPRODUCT(TRANSPOSE('Input| Projects'!$AO939:$AQ939),INDEX('Input| Escalations'!$F$27:$L$29,,MATCH(T$9,'Input| Escalations'!$F$21:$L$21,0))),0),0)</f>
        <v>0</v>
      </c>
      <c r="M939" s="194" cm="1">
        <f t="array" ref="M939">IF(LEN($F939)&gt;0,1+IFERROR(SUMPRODUCT(TRANSPOSE('Input| Projects'!$AO939:$AQ939),INDEX('Input| Escalations'!$F$27:$L$29,,MATCH(U$9,'Input| Escalations'!$F$21:$L$21,0))),0),0)</f>
        <v>0</v>
      </c>
      <c r="N939" s="194" cm="1">
        <f t="array" ref="N939">IF(LEN($F939)&gt;0,1+IFERROR(SUMPRODUCT(TRANSPOSE('Input| Projects'!$AO939:$AQ939),INDEX('Input| Escalations'!$F$27:$L$29,,MATCH(V$9,'Input| Escalations'!$F$21:$L$21,0))),0),0)</f>
        <v>0</v>
      </c>
      <c r="O939" s="194" cm="1">
        <f t="array" ref="O939">IF(LEN($F939)&gt;0,1+IFERROR(SUMPRODUCT(TRANSPOSE('Input| Projects'!$AO939:$AQ939),INDEX('Input| Escalations'!$F$27:$L$29,,MATCH(W$9,'Input| Escalations'!$F$21:$L$21,0))),0),0)</f>
        <v>0</v>
      </c>
      <c r="P939" s="10"/>
      <c r="Q939" s="172">
        <f>IFERROR(IF(ISNUMBER(FIND("decision",'Input| Setup'!$F$6)),'Input| Projects'!Y939,'Input| Projects'!I939)*'Input| Escalations'!$I$17*I939,0)</f>
        <v>0</v>
      </c>
      <c r="R939" s="172">
        <f>IFERROR(IF(ISNUMBER(FIND("decision",'Input| Setup'!$F$6)),'Input| Projects'!Z939,'Input| Projects'!J939)*'Input| Escalations'!$I$17*J939,0)</f>
        <v>0</v>
      </c>
      <c r="S939" s="172">
        <f>IFERROR(IF(ISNUMBER(FIND("decision",'Input| Setup'!$F$6)),'Input| Projects'!AA939,'Input| Projects'!K939)*'Input| Escalations'!$I$17*K939,0)</f>
        <v>0</v>
      </c>
      <c r="T939" s="172">
        <f>IFERROR(IF(ISNUMBER(FIND("decision",'Input| Setup'!$F$6)),'Input| Projects'!AB939,'Input| Projects'!L939)*'Input| Escalations'!$I$17*L939,0)</f>
        <v>0</v>
      </c>
      <c r="U939" s="172">
        <f>IFERROR(IF(ISNUMBER(FIND("decision",'Input| Setup'!$F$6)),'Input| Projects'!AC939,'Input| Projects'!M939)*'Input| Escalations'!$I$17*M939,0)</f>
        <v>0</v>
      </c>
      <c r="V939" s="172">
        <f>IFERROR(IF(ISNUMBER(FIND("decision",'Input| Setup'!$F$6)),'Input| Projects'!AD939,'Input| Projects'!N939)*'Input| Escalations'!$I$17*N939,0)</f>
        <v>0</v>
      </c>
      <c r="W939" s="172">
        <f>IFERROR(IF(ISNUMBER(FIND("decision",'Input| Setup'!$F$6)),'Input| Projects'!AE939,'Input| Projects'!O939)*'Input| Escalations'!$I$17*O939,0)</f>
        <v>0</v>
      </c>
      <c r="X939" s="175"/>
      <c r="Y939" s="172">
        <f>IF(ISNUMBER(FIND("decision",'Input| Setup'!$F$6)),'Input| Projects'!AG939,'Input| Projects'!Q939)*I939*'Input| Escalations'!$I$17</f>
        <v>0</v>
      </c>
      <c r="Z939" s="172">
        <f>IF(ISNUMBER(FIND("decision",'Input| Setup'!$F$6)),'Input| Projects'!AH939,'Input| Projects'!R939)*J939*'Input| Escalations'!$I$17</f>
        <v>0</v>
      </c>
      <c r="AA939" s="172">
        <f>IF(ISNUMBER(FIND("decision",'Input| Setup'!$F$6)),'Input| Projects'!AI939,'Input| Projects'!S939)*K939*'Input| Escalations'!$I$17</f>
        <v>0</v>
      </c>
      <c r="AB939" s="172">
        <f>IF(ISNUMBER(FIND("decision",'Input| Setup'!$F$6)),'Input| Projects'!AJ939,'Input| Projects'!T939)*L939*'Input| Escalations'!$I$17</f>
        <v>0</v>
      </c>
      <c r="AC939" s="172">
        <f>IF(ISNUMBER(FIND("decision",'Input| Setup'!$F$6)),'Input| Projects'!AK939,'Input| Projects'!U939)*M939*'Input| Escalations'!$I$17</f>
        <v>0</v>
      </c>
      <c r="AD939" s="172">
        <f>IF(ISNUMBER(FIND("decision",'Input| Setup'!$F$6)),'Input| Projects'!AL939,'Input| Projects'!V939)*N939*'Input| Escalations'!$I$17</f>
        <v>0</v>
      </c>
      <c r="AE939" s="172">
        <f>IF(ISNUMBER(FIND("decision",'Input| Setup'!$F$6)),'Input| Projects'!AM939,'Input| Projects'!W939)*O939*'Input| Escalations'!$I$17</f>
        <v>0</v>
      </c>
      <c r="AF939" s="175"/>
      <c r="AG939" s="172" cm="1">
        <f t="array" ref="AG939">IFERROR(--('Input| Projects'!$AS939="Yes")*_xlfn.SWITCH('Input| Overheads'!$C$50,"Direct costs",'Calc| Overheads Allocation'!C$8*Q939,"Internal labour",'Calc| Overheads Allocation'!C$8*Q939*'Input| Projects'!$AO939,"DNSP defined",'Calc| Overheads Allocation'!C$78*'Input| Projects'!$AV939,0),0)</f>
        <v>0</v>
      </c>
      <c r="AH939" s="172" cm="1">
        <f t="array" ref="AH939">IFERROR(--('Input| Projects'!$AS939="Yes")*_xlfn.SWITCH('Input| Overheads'!$C$50,"Direct costs",'Calc| Overheads Allocation'!D$8*R939,"Internal labour",'Calc| Overheads Allocation'!D$8*R939*'Input| Projects'!$AO939,"DNSP defined",'Calc| Overheads Allocation'!D$78*'Input| Projects'!$AV939,0),0)</f>
        <v>0</v>
      </c>
      <c r="AI939" s="172" cm="1">
        <f t="array" ref="AI939">IFERROR(--('Input| Projects'!$AS939="Yes")*_xlfn.SWITCH('Input| Overheads'!$C$50,"Direct costs",'Calc| Overheads Allocation'!E$8*S939,"Internal labour",'Calc| Overheads Allocation'!E$8*S939*'Input| Projects'!$AO939,"DNSP defined",'Calc| Overheads Allocation'!E$78*'Input| Projects'!$AV939,0),0)</f>
        <v>0</v>
      </c>
      <c r="AJ939" s="172" cm="1">
        <f t="array" ref="AJ939">IFERROR(--('Input| Projects'!$AS939="Yes")*_xlfn.SWITCH('Input| Overheads'!$C$50,"Direct costs",'Calc| Overheads Allocation'!F$8*T939,"Internal labour",'Calc| Overheads Allocation'!F$8*T939*'Input| Projects'!$AO939,"DNSP defined",'Calc| Overheads Allocation'!F$78*'Input| Projects'!$AV939,0),0)</f>
        <v>0</v>
      </c>
      <c r="AK939" s="172" cm="1">
        <f t="array" ref="AK939">IFERROR(--('Input| Projects'!$AS939="Yes")*_xlfn.SWITCH('Input| Overheads'!$C$50,"Direct costs",'Calc| Overheads Allocation'!G$8*U939,"Internal labour",'Calc| Overheads Allocation'!G$8*U939*'Input| Projects'!$AO939,"DNSP defined",'Calc| Overheads Allocation'!G$78*'Input| Projects'!$AV939,0),0)</f>
        <v>0</v>
      </c>
      <c r="AL939" s="172" cm="1">
        <f t="array" ref="AL939">IFERROR(--('Input| Projects'!$AS939="Yes")*_xlfn.SWITCH('Input| Overheads'!$C$50,"Direct costs",'Calc| Overheads Allocation'!H$8*V939,"Internal labour",'Calc| Overheads Allocation'!H$8*V939*'Input| Projects'!$AO939,"DNSP defined",'Calc| Overheads Allocation'!H$78*'Input| Projects'!$AV939,0),0)</f>
        <v>0</v>
      </c>
      <c r="AM939" s="172" cm="1">
        <f t="array" ref="AM939">IFERROR(--('Input| Projects'!$AS939="Yes")*_xlfn.SWITCH('Input| Overheads'!$C$50,"Direct costs",'Calc| Overheads Allocation'!I$8*W939,"Internal labour",'Calc| Overheads Allocation'!I$8*W939*'Input| Projects'!$AO939,"DNSP defined",'Calc| Overheads Allocation'!I$78*'Input| Projects'!$AV939,0),0)</f>
        <v>0</v>
      </c>
      <c r="AN939" s="175"/>
      <c r="AO939" s="172" cm="1">
        <f t="array" ref="AO939">IFERROR(--('Input| Projects'!$AT939="Yes")*_xlfn.SWITCH('Input| Overheads'!$C$50,"Direct costs",'Calc| Overheads Allocation'!C$9*Q939,"Internal labour",'Calc| Overheads Allocation'!C$9*Q939*'Input| Projects'!$AO939,"DNSP defined",'Calc| Overheads Allocation'!C$79*'Input| Projects'!$AW939,0),0)</f>
        <v>0</v>
      </c>
      <c r="AP939" s="172" cm="1">
        <f t="array" ref="AP939">IFERROR(--('Input| Projects'!$AT939="Yes")*_xlfn.SWITCH('Input| Overheads'!$C$50,"Direct costs",'Calc| Overheads Allocation'!D$9*R939,"Internal labour",'Calc| Overheads Allocation'!D$9*R939*'Input| Projects'!$AO939,"DNSP defined",'Calc| Overheads Allocation'!D$79*'Input| Projects'!$AW939,0),0)</f>
        <v>0</v>
      </c>
      <c r="AQ939" s="172" cm="1">
        <f t="array" ref="AQ939">IFERROR(--('Input| Projects'!$AT939="Yes")*_xlfn.SWITCH('Input| Overheads'!$C$50,"Direct costs",'Calc| Overheads Allocation'!E$9*S939,"Internal labour",'Calc| Overheads Allocation'!E$9*S939*'Input| Projects'!$AO939,"DNSP defined",'Calc| Overheads Allocation'!E$79*'Input| Projects'!$AW939,0),0)</f>
        <v>0</v>
      </c>
      <c r="AR939" s="172" cm="1">
        <f t="array" ref="AR939">IFERROR(--('Input| Projects'!$AT939="Yes")*_xlfn.SWITCH('Input| Overheads'!$C$50,"Direct costs",'Calc| Overheads Allocation'!F$9*T939,"Internal labour",'Calc| Overheads Allocation'!F$9*T939*'Input| Projects'!$AO939,"DNSP defined",'Calc| Overheads Allocation'!F$79*'Input| Projects'!$AW939,0),0)</f>
        <v>0</v>
      </c>
      <c r="AS939" s="172" cm="1">
        <f t="array" ref="AS939">IFERROR(--('Input| Projects'!$AT939="Yes")*_xlfn.SWITCH('Input| Overheads'!$C$50,"Direct costs",'Calc| Overheads Allocation'!G$9*U939,"Internal labour",'Calc| Overheads Allocation'!G$9*U939*'Input| Projects'!$AO939,"DNSP defined",'Calc| Overheads Allocation'!G$79*'Input| Projects'!$AW939,0),0)</f>
        <v>0</v>
      </c>
      <c r="AT939" s="172" cm="1">
        <f t="array" ref="AT939">IFERROR(--('Input| Projects'!$AT939="Yes")*_xlfn.SWITCH('Input| Overheads'!$C$50,"Direct costs",'Calc| Overheads Allocation'!H$9*V939,"Internal labour",'Calc| Overheads Allocation'!H$9*V939*'Input| Projects'!$AO939,"DNSP defined",'Calc| Overheads Allocation'!H$79*'Input| Projects'!$AW939,0),0)</f>
        <v>0</v>
      </c>
      <c r="AU939" s="172" cm="1">
        <f t="array" ref="AU939">IFERROR(--('Input| Projects'!$AT939="Yes")*_xlfn.SWITCH('Input| Overheads'!$C$50,"Direct costs",'Calc| Overheads Allocation'!I$9*W939,"Internal labour",'Calc| Overheads Allocation'!I$9*W939*'Input| Projects'!$AO939,"DNSP defined",'Calc| Overheads Allocation'!I$79*'Input| Projects'!$AW939,0),0)</f>
        <v>0</v>
      </c>
      <c r="AV939" s="175"/>
      <c r="AW939" s="172">
        <f t="shared" si="332"/>
        <v>0</v>
      </c>
      <c r="AX939" s="172">
        <f t="shared" si="333"/>
        <v>0</v>
      </c>
      <c r="AY939" s="172">
        <f t="shared" si="334"/>
        <v>0</v>
      </c>
      <c r="AZ939" s="172">
        <f t="shared" si="335"/>
        <v>0</v>
      </c>
      <c r="BA939" s="172">
        <f t="shared" si="336"/>
        <v>0</v>
      </c>
      <c r="BB939" s="172">
        <f t="shared" si="337"/>
        <v>0</v>
      </c>
      <c r="BC939" s="172">
        <f t="shared" si="338"/>
        <v>0</v>
      </c>
      <c r="BD939" s="176"/>
      <c r="BE939" s="172">
        <f t="shared" si="339"/>
        <v>0</v>
      </c>
      <c r="BF939" s="172">
        <f t="shared" si="340"/>
        <v>0</v>
      </c>
      <c r="BG939" s="172">
        <f t="shared" si="341"/>
        <v>0</v>
      </c>
      <c r="BH939" s="172">
        <f t="shared" si="342"/>
        <v>0</v>
      </c>
      <c r="BI939" s="172">
        <f t="shared" si="343"/>
        <v>0</v>
      </c>
      <c r="BJ939" s="172">
        <f t="shared" si="344"/>
        <v>0</v>
      </c>
      <c r="BK939" s="172">
        <f t="shared" si="345"/>
        <v>0</v>
      </c>
      <c r="BL939" s="176"/>
      <c r="BM939" s="172">
        <f t="shared" si="324"/>
        <v>0</v>
      </c>
      <c r="BN939" s="172">
        <f t="shared" si="325"/>
        <v>0</v>
      </c>
      <c r="BO939" s="172">
        <f t="shared" si="326"/>
        <v>0</v>
      </c>
      <c r="BP939" s="172">
        <f t="shared" si="327"/>
        <v>0</v>
      </c>
      <c r="BQ939" s="172">
        <f t="shared" si="328"/>
        <v>0</v>
      </c>
      <c r="BR939" s="172">
        <f t="shared" si="329"/>
        <v>0</v>
      </c>
      <c r="BS939" s="172">
        <f t="shared" si="330"/>
        <v>0</v>
      </c>
      <c r="BT939" s="55"/>
      <c r="BU939" s="158">
        <f>SUMIF('Input| Projects'!$BA$8:$CX$8,RIGHT(BU$9,3),'Input| Projects'!$BA939:$CX939)</f>
        <v>0</v>
      </c>
      <c r="BV939" s="158">
        <f>SUMIF('Input| Projects'!$BA$8:$CX$8,RIGHT(BV$9,3),'Input| Projects'!$BA939:$CX939)</f>
        <v>0</v>
      </c>
      <c r="BW939" s="79" t="str">
        <f t="shared" si="331"/>
        <v/>
      </c>
    </row>
    <row r="940" spans="2:75" x14ac:dyDescent="0.2">
      <c r="B940" s="123">
        <f>IFERROR('Input| Projects'!B940,"")</f>
        <v>931</v>
      </c>
      <c r="C940" s="160" t="str">
        <f>IFERROR(IF('Input| Projects'!C940="","",'Input| Projects'!C940),"")</f>
        <v/>
      </c>
      <c r="D940" s="160" t="str">
        <f>IFERROR(IF('Input| Projects'!D940="","",'Input| Projects'!D940),"")</f>
        <v/>
      </c>
      <c r="E940" s="53"/>
      <c r="F940" s="160" t="str">
        <f>IF(LEN('Input| Projects'!F940)&gt;0,'Input| Projects'!F940,"")</f>
        <v/>
      </c>
      <c r="G940" s="160" t="str">
        <f>IF(LEN('Input| Projects'!G940)&gt;0,'Input| Projects'!G940,"")</f>
        <v/>
      </c>
      <c r="H940" s="10"/>
      <c r="I940" s="194" cm="1">
        <f t="array" ref="I940">IF(LEN($F940)&gt;0,1+IFERROR(SUMPRODUCT(TRANSPOSE('Input| Projects'!$AO940:$AQ940),INDEX('Input| Escalations'!$F$27:$L$29,,MATCH(Q$9,'Input| Escalations'!$F$21:$L$21,0))),0),0)</f>
        <v>0</v>
      </c>
      <c r="J940" s="194" cm="1">
        <f t="array" ref="J940">IF(LEN($F940)&gt;0,1+IFERROR(SUMPRODUCT(TRANSPOSE('Input| Projects'!$AO940:$AQ940),INDEX('Input| Escalations'!$F$27:$L$29,,MATCH(R$9,'Input| Escalations'!$F$21:$L$21,0))),0),0)</f>
        <v>0</v>
      </c>
      <c r="K940" s="194" cm="1">
        <f t="array" ref="K940">IF(LEN($F940)&gt;0,1+IFERROR(SUMPRODUCT(TRANSPOSE('Input| Projects'!$AO940:$AQ940),INDEX('Input| Escalations'!$F$27:$L$29,,MATCH(S$9,'Input| Escalations'!$F$21:$L$21,0))),0),0)</f>
        <v>0</v>
      </c>
      <c r="L940" s="194" cm="1">
        <f t="array" ref="L940">IF(LEN($F940)&gt;0,1+IFERROR(SUMPRODUCT(TRANSPOSE('Input| Projects'!$AO940:$AQ940),INDEX('Input| Escalations'!$F$27:$L$29,,MATCH(T$9,'Input| Escalations'!$F$21:$L$21,0))),0),0)</f>
        <v>0</v>
      </c>
      <c r="M940" s="194" cm="1">
        <f t="array" ref="M940">IF(LEN($F940)&gt;0,1+IFERROR(SUMPRODUCT(TRANSPOSE('Input| Projects'!$AO940:$AQ940),INDEX('Input| Escalations'!$F$27:$L$29,,MATCH(U$9,'Input| Escalations'!$F$21:$L$21,0))),0),0)</f>
        <v>0</v>
      </c>
      <c r="N940" s="194" cm="1">
        <f t="array" ref="N940">IF(LEN($F940)&gt;0,1+IFERROR(SUMPRODUCT(TRANSPOSE('Input| Projects'!$AO940:$AQ940),INDEX('Input| Escalations'!$F$27:$L$29,,MATCH(V$9,'Input| Escalations'!$F$21:$L$21,0))),0),0)</f>
        <v>0</v>
      </c>
      <c r="O940" s="194" cm="1">
        <f t="array" ref="O940">IF(LEN($F940)&gt;0,1+IFERROR(SUMPRODUCT(TRANSPOSE('Input| Projects'!$AO940:$AQ940),INDEX('Input| Escalations'!$F$27:$L$29,,MATCH(W$9,'Input| Escalations'!$F$21:$L$21,0))),0),0)</f>
        <v>0</v>
      </c>
      <c r="P940" s="10"/>
      <c r="Q940" s="172">
        <f>IFERROR(IF(ISNUMBER(FIND("decision",'Input| Setup'!$F$6)),'Input| Projects'!Y940,'Input| Projects'!I940)*'Input| Escalations'!$I$17*I940,0)</f>
        <v>0</v>
      </c>
      <c r="R940" s="172">
        <f>IFERROR(IF(ISNUMBER(FIND("decision",'Input| Setup'!$F$6)),'Input| Projects'!Z940,'Input| Projects'!J940)*'Input| Escalations'!$I$17*J940,0)</f>
        <v>0</v>
      </c>
      <c r="S940" s="172">
        <f>IFERROR(IF(ISNUMBER(FIND("decision",'Input| Setup'!$F$6)),'Input| Projects'!AA940,'Input| Projects'!K940)*'Input| Escalations'!$I$17*K940,0)</f>
        <v>0</v>
      </c>
      <c r="T940" s="172">
        <f>IFERROR(IF(ISNUMBER(FIND("decision",'Input| Setup'!$F$6)),'Input| Projects'!AB940,'Input| Projects'!L940)*'Input| Escalations'!$I$17*L940,0)</f>
        <v>0</v>
      </c>
      <c r="U940" s="172">
        <f>IFERROR(IF(ISNUMBER(FIND("decision",'Input| Setup'!$F$6)),'Input| Projects'!AC940,'Input| Projects'!M940)*'Input| Escalations'!$I$17*M940,0)</f>
        <v>0</v>
      </c>
      <c r="V940" s="172">
        <f>IFERROR(IF(ISNUMBER(FIND("decision",'Input| Setup'!$F$6)),'Input| Projects'!AD940,'Input| Projects'!N940)*'Input| Escalations'!$I$17*N940,0)</f>
        <v>0</v>
      </c>
      <c r="W940" s="172">
        <f>IFERROR(IF(ISNUMBER(FIND("decision",'Input| Setup'!$F$6)),'Input| Projects'!AE940,'Input| Projects'!O940)*'Input| Escalations'!$I$17*O940,0)</f>
        <v>0</v>
      </c>
      <c r="X940" s="175"/>
      <c r="Y940" s="172">
        <f>IF(ISNUMBER(FIND("decision",'Input| Setup'!$F$6)),'Input| Projects'!AG940,'Input| Projects'!Q940)*I940*'Input| Escalations'!$I$17</f>
        <v>0</v>
      </c>
      <c r="Z940" s="172">
        <f>IF(ISNUMBER(FIND("decision",'Input| Setup'!$F$6)),'Input| Projects'!AH940,'Input| Projects'!R940)*J940*'Input| Escalations'!$I$17</f>
        <v>0</v>
      </c>
      <c r="AA940" s="172">
        <f>IF(ISNUMBER(FIND("decision",'Input| Setup'!$F$6)),'Input| Projects'!AI940,'Input| Projects'!S940)*K940*'Input| Escalations'!$I$17</f>
        <v>0</v>
      </c>
      <c r="AB940" s="172">
        <f>IF(ISNUMBER(FIND("decision",'Input| Setup'!$F$6)),'Input| Projects'!AJ940,'Input| Projects'!T940)*L940*'Input| Escalations'!$I$17</f>
        <v>0</v>
      </c>
      <c r="AC940" s="172">
        <f>IF(ISNUMBER(FIND("decision",'Input| Setup'!$F$6)),'Input| Projects'!AK940,'Input| Projects'!U940)*M940*'Input| Escalations'!$I$17</f>
        <v>0</v>
      </c>
      <c r="AD940" s="172">
        <f>IF(ISNUMBER(FIND("decision",'Input| Setup'!$F$6)),'Input| Projects'!AL940,'Input| Projects'!V940)*N940*'Input| Escalations'!$I$17</f>
        <v>0</v>
      </c>
      <c r="AE940" s="172">
        <f>IF(ISNUMBER(FIND("decision",'Input| Setup'!$F$6)),'Input| Projects'!AM940,'Input| Projects'!W940)*O940*'Input| Escalations'!$I$17</f>
        <v>0</v>
      </c>
      <c r="AF940" s="175"/>
      <c r="AG940" s="172" cm="1">
        <f t="array" ref="AG940">IFERROR(--('Input| Projects'!$AS940="Yes")*_xlfn.SWITCH('Input| Overheads'!$C$50,"Direct costs",'Calc| Overheads Allocation'!C$8*Q940,"Internal labour",'Calc| Overheads Allocation'!C$8*Q940*'Input| Projects'!$AO940,"DNSP defined",'Calc| Overheads Allocation'!C$78*'Input| Projects'!$AV940,0),0)</f>
        <v>0</v>
      </c>
      <c r="AH940" s="172" cm="1">
        <f t="array" ref="AH940">IFERROR(--('Input| Projects'!$AS940="Yes")*_xlfn.SWITCH('Input| Overheads'!$C$50,"Direct costs",'Calc| Overheads Allocation'!D$8*R940,"Internal labour",'Calc| Overheads Allocation'!D$8*R940*'Input| Projects'!$AO940,"DNSP defined",'Calc| Overheads Allocation'!D$78*'Input| Projects'!$AV940,0),0)</f>
        <v>0</v>
      </c>
      <c r="AI940" s="172" cm="1">
        <f t="array" ref="AI940">IFERROR(--('Input| Projects'!$AS940="Yes")*_xlfn.SWITCH('Input| Overheads'!$C$50,"Direct costs",'Calc| Overheads Allocation'!E$8*S940,"Internal labour",'Calc| Overheads Allocation'!E$8*S940*'Input| Projects'!$AO940,"DNSP defined",'Calc| Overheads Allocation'!E$78*'Input| Projects'!$AV940,0),0)</f>
        <v>0</v>
      </c>
      <c r="AJ940" s="172" cm="1">
        <f t="array" ref="AJ940">IFERROR(--('Input| Projects'!$AS940="Yes")*_xlfn.SWITCH('Input| Overheads'!$C$50,"Direct costs",'Calc| Overheads Allocation'!F$8*T940,"Internal labour",'Calc| Overheads Allocation'!F$8*T940*'Input| Projects'!$AO940,"DNSP defined",'Calc| Overheads Allocation'!F$78*'Input| Projects'!$AV940,0),0)</f>
        <v>0</v>
      </c>
      <c r="AK940" s="172" cm="1">
        <f t="array" ref="AK940">IFERROR(--('Input| Projects'!$AS940="Yes")*_xlfn.SWITCH('Input| Overheads'!$C$50,"Direct costs",'Calc| Overheads Allocation'!G$8*U940,"Internal labour",'Calc| Overheads Allocation'!G$8*U940*'Input| Projects'!$AO940,"DNSP defined",'Calc| Overheads Allocation'!G$78*'Input| Projects'!$AV940,0),0)</f>
        <v>0</v>
      </c>
      <c r="AL940" s="172" cm="1">
        <f t="array" ref="AL940">IFERROR(--('Input| Projects'!$AS940="Yes")*_xlfn.SWITCH('Input| Overheads'!$C$50,"Direct costs",'Calc| Overheads Allocation'!H$8*V940,"Internal labour",'Calc| Overheads Allocation'!H$8*V940*'Input| Projects'!$AO940,"DNSP defined",'Calc| Overheads Allocation'!H$78*'Input| Projects'!$AV940,0),0)</f>
        <v>0</v>
      </c>
      <c r="AM940" s="172" cm="1">
        <f t="array" ref="AM940">IFERROR(--('Input| Projects'!$AS940="Yes")*_xlfn.SWITCH('Input| Overheads'!$C$50,"Direct costs",'Calc| Overheads Allocation'!I$8*W940,"Internal labour",'Calc| Overheads Allocation'!I$8*W940*'Input| Projects'!$AO940,"DNSP defined",'Calc| Overheads Allocation'!I$78*'Input| Projects'!$AV940,0),0)</f>
        <v>0</v>
      </c>
      <c r="AN940" s="175"/>
      <c r="AO940" s="172" cm="1">
        <f t="array" ref="AO940">IFERROR(--('Input| Projects'!$AT940="Yes")*_xlfn.SWITCH('Input| Overheads'!$C$50,"Direct costs",'Calc| Overheads Allocation'!C$9*Q940,"Internal labour",'Calc| Overheads Allocation'!C$9*Q940*'Input| Projects'!$AO940,"DNSP defined",'Calc| Overheads Allocation'!C$79*'Input| Projects'!$AW940,0),0)</f>
        <v>0</v>
      </c>
      <c r="AP940" s="172" cm="1">
        <f t="array" ref="AP940">IFERROR(--('Input| Projects'!$AT940="Yes")*_xlfn.SWITCH('Input| Overheads'!$C$50,"Direct costs",'Calc| Overheads Allocation'!D$9*R940,"Internal labour",'Calc| Overheads Allocation'!D$9*R940*'Input| Projects'!$AO940,"DNSP defined",'Calc| Overheads Allocation'!D$79*'Input| Projects'!$AW940,0),0)</f>
        <v>0</v>
      </c>
      <c r="AQ940" s="172" cm="1">
        <f t="array" ref="AQ940">IFERROR(--('Input| Projects'!$AT940="Yes")*_xlfn.SWITCH('Input| Overheads'!$C$50,"Direct costs",'Calc| Overheads Allocation'!E$9*S940,"Internal labour",'Calc| Overheads Allocation'!E$9*S940*'Input| Projects'!$AO940,"DNSP defined",'Calc| Overheads Allocation'!E$79*'Input| Projects'!$AW940,0),0)</f>
        <v>0</v>
      </c>
      <c r="AR940" s="172" cm="1">
        <f t="array" ref="AR940">IFERROR(--('Input| Projects'!$AT940="Yes")*_xlfn.SWITCH('Input| Overheads'!$C$50,"Direct costs",'Calc| Overheads Allocation'!F$9*T940,"Internal labour",'Calc| Overheads Allocation'!F$9*T940*'Input| Projects'!$AO940,"DNSP defined",'Calc| Overheads Allocation'!F$79*'Input| Projects'!$AW940,0),0)</f>
        <v>0</v>
      </c>
      <c r="AS940" s="172" cm="1">
        <f t="array" ref="AS940">IFERROR(--('Input| Projects'!$AT940="Yes")*_xlfn.SWITCH('Input| Overheads'!$C$50,"Direct costs",'Calc| Overheads Allocation'!G$9*U940,"Internal labour",'Calc| Overheads Allocation'!G$9*U940*'Input| Projects'!$AO940,"DNSP defined",'Calc| Overheads Allocation'!G$79*'Input| Projects'!$AW940,0),0)</f>
        <v>0</v>
      </c>
      <c r="AT940" s="172" cm="1">
        <f t="array" ref="AT940">IFERROR(--('Input| Projects'!$AT940="Yes")*_xlfn.SWITCH('Input| Overheads'!$C$50,"Direct costs",'Calc| Overheads Allocation'!H$9*V940,"Internal labour",'Calc| Overheads Allocation'!H$9*V940*'Input| Projects'!$AO940,"DNSP defined",'Calc| Overheads Allocation'!H$79*'Input| Projects'!$AW940,0),0)</f>
        <v>0</v>
      </c>
      <c r="AU940" s="172" cm="1">
        <f t="array" ref="AU940">IFERROR(--('Input| Projects'!$AT940="Yes")*_xlfn.SWITCH('Input| Overheads'!$C$50,"Direct costs",'Calc| Overheads Allocation'!I$9*W940,"Internal labour",'Calc| Overheads Allocation'!I$9*W940*'Input| Projects'!$AO940,"DNSP defined",'Calc| Overheads Allocation'!I$79*'Input| Projects'!$AW940,0),0)</f>
        <v>0</v>
      </c>
      <c r="AV940" s="175"/>
      <c r="AW940" s="172">
        <f t="shared" si="332"/>
        <v>0</v>
      </c>
      <c r="AX940" s="172">
        <f t="shared" si="333"/>
        <v>0</v>
      </c>
      <c r="AY940" s="172">
        <f t="shared" si="334"/>
        <v>0</v>
      </c>
      <c r="AZ940" s="172">
        <f t="shared" si="335"/>
        <v>0</v>
      </c>
      <c r="BA940" s="172">
        <f t="shared" si="336"/>
        <v>0</v>
      </c>
      <c r="BB940" s="172">
        <f t="shared" si="337"/>
        <v>0</v>
      </c>
      <c r="BC940" s="172">
        <f t="shared" si="338"/>
        <v>0</v>
      </c>
      <c r="BD940" s="176"/>
      <c r="BE940" s="172">
        <f t="shared" si="339"/>
        <v>0</v>
      </c>
      <c r="BF940" s="172">
        <f t="shared" si="340"/>
        <v>0</v>
      </c>
      <c r="BG940" s="172">
        <f t="shared" si="341"/>
        <v>0</v>
      </c>
      <c r="BH940" s="172">
        <f t="shared" si="342"/>
        <v>0</v>
      </c>
      <c r="BI940" s="172">
        <f t="shared" si="343"/>
        <v>0</v>
      </c>
      <c r="BJ940" s="172">
        <f t="shared" si="344"/>
        <v>0</v>
      </c>
      <c r="BK940" s="172">
        <f t="shared" si="345"/>
        <v>0</v>
      </c>
      <c r="BL940" s="176"/>
      <c r="BM940" s="172">
        <f t="shared" si="324"/>
        <v>0</v>
      </c>
      <c r="BN940" s="172">
        <f t="shared" si="325"/>
        <v>0</v>
      </c>
      <c r="BO940" s="172">
        <f t="shared" si="326"/>
        <v>0</v>
      </c>
      <c r="BP940" s="172">
        <f t="shared" si="327"/>
        <v>0</v>
      </c>
      <c r="BQ940" s="172">
        <f t="shared" si="328"/>
        <v>0</v>
      </c>
      <c r="BR940" s="172">
        <f t="shared" si="329"/>
        <v>0</v>
      </c>
      <c r="BS940" s="172">
        <f t="shared" si="330"/>
        <v>0</v>
      </c>
      <c r="BT940" s="55"/>
      <c r="BU940" s="158">
        <f>SUMIF('Input| Projects'!$BA$8:$CX$8,RIGHT(BU$9,3),'Input| Projects'!$BA940:$CX940)</f>
        <v>0</v>
      </c>
      <c r="BV940" s="158">
        <f>SUMIF('Input| Projects'!$BA$8:$CX$8,RIGHT(BV$9,3),'Input| Projects'!$BA940:$CX940)</f>
        <v>0</v>
      </c>
      <c r="BW940" s="79" t="str">
        <f t="shared" si="331"/>
        <v/>
      </c>
    </row>
    <row r="941" spans="2:75" x14ac:dyDescent="0.2">
      <c r="B941" s="123">
        <f>IFERROR('Input| Projects'!B941,"")</f>
        <v>932</v>
      </c>
      <c r="C941" s="160" t="str">
        <f>IFERROR(IF('Input| Projects'!C941="","",'Input| Projects'!C941),"")</f>
        <v/>
      </c>
      <c r="D941" s="160" t="str">
        <f>IFERROR(IF('Input| Projects'!D941="","",'Input| Projects'!D941),"")</f>
        <v/>
      </c>
      <c r="E941" s="53"/>
      <c r="F941" s="160" t="str">
        <f>IF(LEN('Input| Projects'!F941)&gt;0,'Input| Projects'!F941,"")</f>
        <v/>
      </c>
      <c r="G941" s="160" t="str">
        <f>IF(LEN('Input| Projects'!G941)&gt;0,'Input| Projects'!G941,"")</f>
        <v/>
      </c>
      <c r="H941" s="10"/>
      <c r="I941" s="194" cm="1">
        <f t="array" ref="I941">IF(LEN($F941)&gt;0,1+IFERROR(SUMPRODUCT(TRANSPOSE('Input| Projects'!$AO941:$AQ941),INDEX('Input| Escalations'!$F$27:$L$29,,MATCH(Q$9,'Input| Escalations'!$F$21:$L$21,0))),0),0)</f>
        <v>0</v>
      </c>
      <c r="J941" s="194" cm="1">
        <f t="array" ref="J941">IF(LEN($F941)&gt;0,1+IFERROR(SUMPRODUCT(TRANSPOSE('Input| Projects'!$AO941:$AQ941),INDEX('Input| Escalations'!$F$27:$L$29,,MATCH(R$9,'Input| Escalations'!$F$21:$L$21,0))),0),0)</f>
        <v>0</v>
      </c>
      <c r="K941" s="194" cm="1">
        <f t="array" ref="K941">IF(LEN($F941)&gt;0,1+IFERROR(SUMPRODUCT(TRANSPOSE('Input| Projects'!$AO941:$AQ941),INDEX('Input| Escalations'!$F$27:$L$29,,MATCH(S$9,'Input| Escalations'!$F$21:$L$21,0))),0),0)</f>
        <v>0</v>
      </c>
      <c r="L941" s="194" cm="1">
        <f t="array" ref="L941">IF(LEN($F941)&gt;0,1+IFERROR(SUMPRODUCT(TRANSPOSE('Input| Projects'!$AO941:$AQ941),INDEX('Input| Escalations'!$F$27:$L$29,,MATCH(T$9,'Input| Escalations'!$F$21:$L$21,0))),0),0)</f>
        <v>0</v>
      </c>
      <c r="M941" s="194" cm="1">
        <f t="array" ref="M941">IF(LEN($F941)&gt;0,1+IFERROR(SUMPRODUCT(TRANSPOSE('Input| Projects'!$AO941:$AQ941),INDEX('Input| Escalations'!$F$27:$L$29,,MATCH(U$9,'Input| Escalations'!$F$21:$L$21,0))),0),0)</f>
        <v>0</v>
      </c>
      <c r="N941" s="194" cm="1">
        <f t="array" ref="N941">IF(LEN($F941)&gt;0,1+IFERROR(SUMPRODUCT(TRANSPOSE('Input| Projects'!$AO941:$AQ941),INDEX('Input| Escalations'!$F$27:$L$29,,MATCH(V$9,'Input| Escalations'!$F$21:$L$21,0))),0),0)</f>
        <v>0</v>
      </c>
      <c r="O941" s="194" cm="1">
        <f t="array" ref="O941">IF(LEN($F941)&gt;0,1+IFERROR(SUMPRODUCT(TRANSPOSE('Input| Projects'!$AO941:$AQ941),INDEX('Input| Escalations'!$F$27:$L$29,,MATCH(W$9,'Input| Escalations'!$F$21:$L$21,0))),0),0)</f>
        <v>0</v>
      </c>
      <c r="P941" s="10"/>
      <c r="Q941" s="172">
        <f>IFERROR(IF(ISNUMBER(FIND("decision",'Input| Setup'!$F$6)),'Input| Projects'!Y941,'Input| Projects'!I941)*'Input| Escalations'!$I$17*I941,0)</f>
        <v>0</v>
      </c>
      <c r="R941" s="172">
        <f>IFERROR(IF(ISNUMBER(FIND("decision",'Input| Setup'!$F$6)),'Input| Projects'!Z941,'Input| Projects'!J941)*'Input| Escalations'!$I$17*J941,0)</f>
        <v>0</v>
      </c>
      <c r="S941" s="172">
        <f>IFERROR(IF(ISNUMBER(FIND("decision",'Input| Setup'!$F$6)),'Input| Projects'!AA941,'Input| Projects'!K941)*'Input| Escalations'!$I$17*K941,0)</f>
        <v>0</v>
      </c>
      <c r="T941" s="172">
        <f>IFERROR(IF(ISNUMBER(FIND("decision",'Input| Setup'!$F$6)),'Input| Projects'!AB941,'Input| Projects'!L941)*'Input| Escalations'!$I$17*L941,0)</f>
        <v>0</v>
      </c>
      <c r="U941" s="172">
        <f>IFERROR(IF(ISNUMBER(FIND("decision",'Input| Setup'!$F$6)),'Input| Projects'!AC941,'Input| Projects'!M941)*'Input| Escalations'!$I$17*M941,0)</f>
        <v>0</v>
      </c>
      <c r="V941" s="172">
        <f>IFERROR(IF(ISNUMBER(FIND("decision",'Input| Setup'!$F$6)),'Input| Projects'!AD941,'Input| Projects'!N941)*'Input| Escalations'!$I$17*N941,0)</f>
        <v>0</v>
      </c>
      <c r="W941" s="172">
        <f>IFERROR(IF(ISNUMBER(FIND("decision",'Input| Setup'!$F$6)),'Input| Projects'!AE941,'Input| Projects'!O941)*'Input| Escalations'!$I$17*O941,0)</f>
        <v>0</v>
      </c>
      <c r="X941" s="175"/>
      <c r="Y941" s="172">
        <f>IF(ISNUMBER(FIND("decision",'Input| Setup'!$F$6)),'Input| Projects'!AG941,'Input| Projects'!Q941)*I941*'Input| Escalations'!$I$17</f>
        <v>0</v>
      </c>
      <c r="Z941" s="172">
        <f>IF(ISNUMBER(FIND("decision",'Input| Setup'!$F$6)),'Input| Projects'!AH941,'Input| Projects'!R941)*J941*'Input| Escalations'!$I$17</f>
        <v>0</v>
      </c>
      <c r="AA941" s="172">
        <f>IF(ISNUMBER(FIND("decision",'Input| Setup'!$F$6)),'Input| Projects'!AI941,'Input| Projects'!S941)*K941*'Input| Escalations'!$I$17</f>
        <v>0</v>
      </c>
      <c r="AB941" s="172">
        <f>IF(ISNUMBER(FIND("decision",'Input| Setup'!$F$6)),'Input| Projects'!AJ941,'Input| Projects'!T941)*L941*'Input| Escalations'!$I$17</f>
        <v>0</v>
      </c>
      <c r="AC941" s="172">
        <f>IF(ISNUMBER(FIND("decision",'Input| Setup'!$F$6)),'Input| Projects'!AK941,'Input| Projects'!U941)*M941*'Input| Escalations'!$I$17</f>
        <v>0</v>
      </c>
      <c r="AD941" s="172">
        <f>IF(ISNUMBER(FIND("decision",'Input| Setup'!$F$6)),'Input| Projects'!AL941,'Input| Projects'!V941)*N941*'Input| Escalations'!$I$17</f>
        <v>0</v>
      </c>
      <c r="AE941" s="172">
        <f>IF(ISNUMBER(FIND("decision",'Input| Setup'!$F$6)),'Input| Projects'!AM941,'Input| Projects'!W941)*O941*'Input| Escalations'!$I$17</f>
        <v>0</v>
      </c>
      <c r="AF941" s="175"/>
      <c r="AG941" s="172" cm="1">
        <f t="array" ref="AG941">IFERROR(--('Input| Projects'!$AS941="Yes")*_xlfn.SWITCH('Input| Overheads'!$C$50,"Direct costs",'Calc| Overheads Allocation'!C$8*Q941,"Internal labour",'Calc| Overheads Allocation'!C$8*Q941*'Input| Projects'!$AO941,"DNSP defined",'Calc| Overheads Allocation'!C$78*'Input| Projects'!$AV941,0),0)</f>
        <v>0</v>
      </c>
      <c r="AH941" s="172" cm="1">
        <f t="array" ref="AH941">IFERROR(--('Input| Projects'!$AS941="Yes")*_xlfn.SWITCH('Input| Overheads'!$C$50,"Direct costs",'Calc| Overheads Allocation'!D$8*R941,"Internal labour",'Calc| Overheads Allocation'!D$8*R941*'Input| Projects'!$AO941,"DNSP defined",'Calc| Overheads Allocation'!D$78*'Input| Projects'!$AV941,0),0)</f>
        <v>0</v>
      </c>
      <c r="AI941" s="172" cm="1">
        <f t="array" ref="AI941">IFERROR(--('Input| Projects'!$AS941="Yes")*_xlfn.SWITCH('Input| Overheads'!$C$50,"Direct costs",'Calc| Overheads Allocation'!E$8*S941,"Internal labour",'Calc| Overheads Allocation'!E$8*S941*'Input| Projects'!$AO941,"DNSP defined",'Calc| Overheads Allocation'!E$78*'Input| Projects'!$AV941,0),0)</f>
        <v>0</v>
      </c>
      <c r="AJ941" s="172" cm="1">
        <f t="array" ref="AJ941">IFERROR(--('Input| Projects'!$AS941="Yes")*_xlfn.SWITCH('Input| Overheads'!$C$50,"Direct costs",'Calc| Overheads Allocation'!F$8*T941,"Internal labour",'Calc| Overheads Allocation'!F$8*T941*'Input| Projects'!$AO941,"DNSP defined",'Calc| Overheads Allocation'!F$78*'Input| Projects'!$AV941,0),0)</f>
        <v>0</v>
      </c>
      <c r="AK941" s="172" cm="1">
        <f t="array" ref="AK941">IFERROR(--('Input| Projects'!$AS941="Yes")*_xlfn.SWITCH('Input| Overheads'!$C$50,"Direct costs",'Calc| Overheads Allocation'!G$8*U941,"Internal labour",'Calc| Overheads Allocation'!G$8*U941*'Input| Projects'!$AO941,"DNSP defined",'Calc| Overheads Allocation'!G$78*'Input| Projects'!$AV941,0),0)</f>
        <v>0</v>
      </c>
      <c r="AL941" s="172" cm="1">
        <f t="array" ref="AL941">IFERROR(--('Input| Projects'!$AS941="Yes")*_xlfn.SWITCH('Input| Overheads'!$C$50,"Direct costs",'Calc| Overheads Allocation'!H$8*V941,"Internal labour",'Calc| Overheads Allocation'!H$8*V941*'Input| Projects'!$AO941,"DNSP defined",'Calc| Overheads Allocation'!H$78*'Input| Projects'!$AV941,0),0)</f>
        <v>0</v>
      </c>
      <c r="AM941" s="172" cm="1">
        <f t="array" ref="AM941">IFERROR(--('Input| Projects'!$AS941="Yes")*_xlfn.SWITCH('Input| Overheads'!$C$50,"Direct costs",'Calc| Overheads Allocation'!I$8*W941,"Internal labour",'Calc| Overheads Allocation'!I$8*W941*'Input| Projects'!$AO941,"DNSP defined",'Calc| Overheads Allocation'!I$78*'Input| Projects'!$AV941,0),0)</f>
        <v>0</v>
      </c>
      <c r="AN941" s="175"/>
      <c r="AO941" s="172" cm="1">
        <f t="array" ref="AO941">IFERROR(--('Input| Projects'!$AT941="Yes")*_xlfn.SWITCH('Input| Overheads'!$C$50,"Direct costs",'Calc| Overheads Allocation'!C$9*Q941,"Internal labour",'Calc| Overheads Allocation'!C$9*Q941*'Input| Projects'!$AO941,"DNSP defined",'Calc| Overheads Allocation'!C$79*'Input| Projects'!$AW941,0),0)</f>
        <v>0</v>
      </c>
      <c r="AP941" s="172" cm="1">
        <f t="array" ref="AP941">IFERROR(--('Input| Projects'!$AT941="Yes")*_xlfn.SWITCH('Input| Overheads'!$C$50,"Direct costs",'Calc| Overheads Allocation'!D$9*R941,"Internal labour",'Calc| Overheads Allocation'!D$9*R941*'Input| Projects'!$AO941,"DNSP defined",'Calc| Overheads Allocation'!D$79*'Input| Projects'!$AW941,0),0)</f>
        <v>0</v>
      </c>
      <c r="AQ941" s="172" cm="1">
        <f t="array" ref="AQ941">IFERROR(--('Input| Projects'!$AT941="Yes")*_xlfn.SWITCH('Input| Overheads'!$C$50,"Direct costs",'Calc| Overheads Allocation'!E$9*S941,"Internal labour",'Calc| Overheads Allocation'!E$9*S941*'Input| Projects'!$AO941,"DNSP defined",'Calc| Overheads Allocation'!E$79*'Input| Projects'!$AW941,0),0)</f>
        <v>0</v>
      </c>
      <c r="AR941" s="172" cm="1">
        <f t="array" ref="AR941">IFERROR(--('Input| Projects'!$AT941="Yes")*_xlfn.SWITCH('Input| Overheads'!$C$50,"Direct costs",'Calc| Overheads Allocation'!F$9*T941,"Internal labour",'Calc| Overheads Allocation'!F$9*T941*'Input| Projects'!$AO941,"DNSP defined",'Calc| Overheads Allocation'!F$79*'Input| Projects'!$AW941,0),0)</f>
        <v>0</v>
      </c>
      <c r="AS941" s="172" cm="1">
        <f t="array" ref="AS941">IFERROR(--('Input| Projects'!$AT941="Yes")*_xlfn.SWITCH('Input| Overheads'!$C$50,"Direct costs",'Calc| Overheads Allocation'!G$9*U941,"Internal labour",'Calc| Overheads Allocation'!G$9*U941*'Input| Projects'!$AO941,"DNSP defined",'Calc| Overheads Allocation'!G$79*'Input| Projects'!$AW941,0),0)</f>
        <v>0</v>
      </c>
      <c r="AT941" s="172" cm="1">
        <f t="array" ref="AT941">IFERROR(--('Input| Projects'!$AT941="Yes")*_xlfn.SWITCH('Input| Overheads'!$C$50,"Direct costs",'Calc| Overheads Allocation'!H$9*V941,"Internal labour",'Calc| Overheads Allocation'!H$9*V941*'Input| Projects'!$AO941,"DNSP defined",'Calc| Overheads Allocation'!H$79*'Input| Projects'!$AW941,0),0)</f>
        <v>0</v>
      </c>
      <c r="AU941" s="172" cm="1">
        <f t="array" ref="AU941">IFERROR(--('Input| Projects'!$AT941="Yes")*_xlfn.SWITCH('Input| Overheads'!$C$50,"Direct costs",'Calc| Overheads Allocation'!I$9*W941,"Internal labour",'Calc| Overheads Allocation'!I$9*W941*'Input| Projects'!$AO941,"DNSP defined",'Calc| Overheads Allocation'!I$79*'Input| Projects'!$AW941,0),0)</f>
        <v>0</v>
      </c>
      <c r="AV941" s="175"/>
      <c r="AW941" s="172">
        <f t="shared" si="332"/>
        <v>0</v>
      </c>
      <c r="AX941" s="172">
        <f t="shared" si="333"/>
        <v>0</v>
      </c>
      <c r="AY941" s="172">
        <f t="shared" si="334"/>
        <v>0</v>
      </c>
      <c r="AZ941" s="172">
        <f t="shared" si="335"/>
        <v>0</v>
      </c>
      <c r="BA941" s="172">
        <f t="shared" si="336"/>
        <v>0</v>
      </c>
      <c r="BB941" s="172">
        <f t="shared" si="337"/>
        <v>0</v>
      </c>
      <c r="BC941" s="172">
        <f t="shared" si="338"/>
        <v>0</v>
      </c>
      <c r="BD941" s="176"/>
      <c r="BE941" s="172">
        <f t="shared" si="339"/>
        <v>0</v>
      </c>
      <c r="BF941" s="172">
        <f t="shared" si="340"/>
        <v>0</v>
      </c>
      <c r="BG941" s="172">
        <f t="shared" si="341"/>
        <v>0</v>
      </c>
      <c r="BH941" s="172">
        <f t="shared" si="342"/>
        <v>0</v>
      </c>
      <c r="BI941" s="172">
        <f t="shared" si="343"/>
        <v>0</v>
      </c>
      <c r="BJ941" s="172">
        <f t="shared" si="344"/>
        <v>0</v>
      </c>
      <c r="BK941" s="172">
        <f t="shared" si="345"/>
        <v>0</v>
      </c>
      <c r="BL941" s="176"/>
      <c r="BM941" s="172">
        <f t="shared" si="324"/>
        <v>0</v>
      </c>
      <c r="BN941" s="172">
        <f t="shared" si="325"/>
        <v>0</v>
      </c>
      <c r="BO941" s="172">
        <f t="shared" si="326"/>
        <v>0</v>
      </c>
      <c r="BP941" s="172">
        <f t="shared" si="327"/>
        <v>0</v>
      </c>
      <c r="BQ941" s="172">
        <f t="shared" si="328"/>
        <v>0</v>
      </c>
      <c r="BR941" s="172">
        <f t="shared" si="329"/>
        <v>0</v>
      </c>
      <c r="BS941" s="172">
        <f t="shared" si="330"/>
        <v>0</v>
      </c>
      <c r="BT941" s="55"/>
      <c r="BU941" s="158">
        <f>SUMIF('Input| Projects'!$BA$8:$CX$8,RIGHT(BU$9,3),'Input| Projects'!$BA941:$CX941)</f>
        <v>0</v>
      </c>
      <c r="BV941" s="158">
        <f>SUMIF('Input| Projects'!$BA$8:$CX$8,RIGHT(BV$9,3),'Input| Projects'!$BA941:$CX941)</f>
        <v>0</v>
      </c>
      <c r="BW941" s="79" t="str">
        <f t="shared" si="331"/>
        <v/>
      </c>
    </row>
    <row r="942" spans="2:75" x14ac:dyDescent="0.2">
      <c r="B942" s="123">
        <f>IFERROR('Input| Projects'!B942,"")</f>
        <v>933</v>
      </c>
      <c r="C942" s="160" t="str">
        <f>IFERROR(IF('Input| Projects'!C942="","",'Input| Projects'!C942),"")</f>
        <v/>
      </c>
      <c r="D942" s="160" t="str">
        <f>IFERROR(IF('Input| Projects'!D942="","",'Input| Projects'!D942),"")</f>
        <v/>
      </c>
      <c r="E942" s="53"/>
      <c r="F942" s="160" t="str">
        <f>IF(LEN('Input| Projects'!F942)&gt;0,'Input| Projects'!F942,"")</f>
        <v/>
      </c>
      <c r="G942" s="160" t="str">
        <f>IF(LEN('Input| Projects'!G942)&gt;0,'Input| Projects'!G942,"")</f>
        <v/>
      </c>
      <c r="H942" s="10"/>
      <c r="I942" s="194" cm="1">
        <f t="array" ref="I942">IF(LEN($F942)&gt;0,1+IFERROR(SUMPRODUCT(TRANSPOSE('Input| Projects'!$AO942:$AQ942),INDEX('Input| Escalations'!$F$27:$L$29,,MATCH(Q$9,'Input| Escalations'!$F$21:$L$21,0))),0),0)</f>
        <v>0</v>
      </c>
      <c r="J942" s="194" cm="1">
        <f t="array" ref="J942">IF(LEN($F942)&gt;0,1+IFERROR(SUMPRODUCT(TRANSPOSE('Input| Projects'!$AO942:$AQ942),INDEX('Input| Escalations'!$F$27:$L$29,,MATCH(R$9,'Input| Escalations'!$F$21:$L$21,0))),0),0)</f>
        <v>0</v>
      </c>
      <c r="K942" s="194" cm="1">
        <f t="array" ref="K942">IF(LEN($F942)&gt;0,1+IFERROR(SUMPRODUCT(TRANSPOSE('Input| Projects'!$AO942:$AQ942),INDEX('Input| Escalations'!$F$27:$L$29,,MATCH(S$9,'Input| Escalations'!$F$21:$L$21,0))),0),0)</f>
        <v>0</v>
      </c>
      <c r="L942" s="194" cm="1">
        <f t="array" ref="L942">IF(LEN($F942)&gt;0,1+IFERROR(SUMPRODUCT(TRANSPOSE('Input| Projects'!$AO942:$AQ942),INDEX('Input| Escalations'!$F$27:$L$29,,MATCH(T$9,'Input| Escalations'!$F$21:$L$21,0))),0),0)</f>
        <v>0</v>
      </c>
      <c r="M942" s="194" cm="1">
        <f t="array" ref="M942">IF(LEN($F942)&gt;0,1+IFERROR(SUMPRODUCT(TRANSPOSE('Input| Projects'!$AO942:$AQ942),INDEX('Input| Escalations'!$F$27:$L$29,,MATCH(U$9,'Input| Escalations'!$F$21:$L$21,0))),0),0)</f>
        <v>0</v>
      </c>
      <c r="N942" s="194" cm="1">
        <f t="array" ref="N942">IF(LEN($F942)&gt;0,1+IFERROR(SUMPRODUCT(TRANSPOSE('Input| Projects'!$AO942:$AQ942),INDEX('Input| Escalations'!$F$27:$L$29,,MATCH(V$9,'Input| Escalations'!$F$21:$L$21,0))),0),0)</f>
        <v>0</v>
      </c>
      <c r="O942" s="194" cm="1">
        <f t="array" ref="O942">IF(LEN($F942)&gt;0,1+IFERROR(SUMPRODUCT(TRANSPOSE('Input| Projects'!$AO942:$AQ942),INDEX('Input| Escalations'!$F$27:$L$29,,MATCH(W$9,'Input| Escalations'!$F$21:$L$21,0))),0),0)</f>
        <v>0</v>
      </c>
      <c r="P942" s="10"/>
      <c r="Q942" s="172">
        <f>IFERROR(IF(ISNUMBER(FIND("decision",'Input| Setup'!$F$6)),'Input| Projects'!Y942,'Input| Projects'!I942)*'Input| Escalations'!$I$17*I942,0)</f>
        <v>0</v>
      </c>
      <c r="R942" s="172">
        <f>IFERROR(IF(ISNUMBER(FIND("decision",'Input| Setup'!$F$6)),'Input| Projects'!Z942,'Input| Projects'!J942)*'Input| Escalations'!$I$17*J942,0)</f>
        <v>0</v>
      </c>
      <c r="S942" s="172">
        <f>IFERROR(IF(ISNUMBER(FIND("decision",'Input| Setup'!$F$6)),'Input| Projects'!AA942,'Input| Projects'!K942)*'Input| Escalations'!$I$17*K942,0)</f>
        <v>0</v>
      </c>
      <c r="T942" s="172">
        <f>IFERROR(IF(ISNUMBER(FIND("decision",'Input| Setup'!$F$6)),'Input| Projects'!AB942,'Input| Projects'!L942)*'Input| Escalations'!$I$17*L942,0)</f>
        <v>0</v>
      </c>
      <c r="U942" s="172">
        <f>IFERROR(IF(ISNUMBER(FIND("decision",'Input| Setup'!$F$6)),'Input| Projects'!AC942,'Input| Projects'!M942)*'Input| Escalations'!$I$17*M942,0)</f>
        <v>0</v>
      </c>
      <c r="V942" s="172">
        <f>IFERROR(IF(ISNUMBER(FIND("decision",'Input| Setup'!$F$6)),'Input| Projects'!AD942,'Input| Projects'!N942)*'Input| Escalations'!$I$17*N942,0)</f>
        <v>0</v>
      </c>
      <c r="W942" s="172">
        <f>IFERROR(IF(ISNUMBER(FIND("decision",'Input| Setup'!$F$6)),'Input| Projects'!AE942,'Input| Projects'!O942)*'Input| Escalations'!$I$17*O942,0)</f>
        <v>0</v>
      </c>
      <c r="X942" s="175"/>
      <c r="Y942" s="172">
        <f>IF(ISNUMBER(FIND("decision",'Input| Setup'!$F$6)),'Input| Projects'!AG942,'Input| Projects'!Q942)*I942*'Input| Escalations'!$I$17</f>
        <v>0</v>
      </c>
      <c r="Z942" s="172">
        <f>IF(ISNUMBER(FIND("decision",'Input| Setup'!$F$6)),'Input| Projects'!AH942,'Input| Projects'!R942)*J942*'Input| Escalations'!$I$17</f>
        <v>0</v>
      </c>
      <c r="AA942" s="172">
        <f>IF(ISNUMBER(FIND("decision",'Input| Setup'!$F$6)),'Input| Projects'!AI942,'Input| Projects'!S942)*K942*'Input| Escalations'!$I$17</f>
        <v>0</v>
      </c>
      <c r="AB942" s="172">
        <f>IF(ISNUMBER(FIND("decision",'Input| Setup'!$F$6)),'Input| Projects'!AJ942,'Input| Projects'!T942)*L942*'Input| Escalations'!$I$17</f>
        <v>0</v>
      </c>
      <c r="AC942" s="172">
        <f>IF(ISNUMBER(FIND("decision",'Input| Setup'!$F$6)),'Input| Projects'!AK942,'Input| Projects'!U942)*M942*'Input| Escalations'!$I$17</f>
        <v>0</v>
      </c>
      <c r="AD942" s="172">
        <f>IF(ISNUMBER(FIND("decision",'Input| Setup'!$F$6)),'Input| Projects'!AL942,'Input| Projects'!V942)*N942*'Input| Escalations'!$I$17</f>
        <v>0</v>
      </c>
      <c r="AE942" s="172">
        <f>IF(ISNUMBER(FIND("decision",'Input| Setup'!$F$6)),'Input| Projects'!AM942,'Input| Projects'!W942)*O942*'Input| Escalations'!$I$17</f>
        <v>0</v>
      </c>
      <c r="AF942" s="175"/>
      <c r="AG942" s="172" cm="1">
        <f t="array" ref="AG942">IFERROR(--('Input| Projects'!$AS942="Yes")*_xlfn.SWITCH('Input| Overheads'!$C$50,"Direct costs",'Calc| Overheads Allocation'!C$8*Q942,"Internal labour",'Calc| Overheads Allocation'!C$8*Q942*'Input| Projects'!$AO942,"DNSP defined",'Calc| Overheads Allocation'!C$78*'Input| Projects'!$AV942,0),0)</f>
        <v>0</v>
      </c>
      <c r="AH942" s="172" cm="1">
        <f t="array" ref="AH942">IFERROR(--('Input| Projects'!$AS942="Yes")*_xlfn.SWITCH('Input| Overheads'!$C$50,"Direct costs",'Calc| Overheads Allocation'!D$8*R942,"Internal labour",'Calc| Overheads Allocation'!D$8*R942*'Input| Projects'!$AO942,"DNSP defined",'Calc| Overheads Allocation'!D$78*'Input| Projects'!$AV942,0),0)</f>
        <v>0</v>
      </c>
      <c r="AI942" s="172" cm="1">
        <f t="array" ref="AI942">IFERROR(--('Input| Projects'!$AS942="Yes")*_xlfn.SWITCH('Input| Overheads'!$C$50,"Direct costs",'Calc| Overheads Allocation'!E$8*S942,"Internal labour",'Calc| Overheads Allocation'!E$8*S942*'Input| Projects'!$AO942,"DNSP defined",'Calc| Overheads Allocation'!E$78*'Input| Projects'!$AV942,0),0)</f>
        <v>0</v>
      </c>
      <c r="AJ942" s="172" cm="1">
        <f t="array" ref="AJ942">IFERROR(--('Input| Projects'!$AS942="Yes")*_xlfn.SWITCH('Input| Overheads'!$C$50,"Direct costs",'Calc| Overheads Allocation'!F$8*T942,"Internal labour",'Calc| Overheads Allocation'!F$8*T942*'Input| Projects'!$AO942,"DNSP defined",'Calc| Overheads Allocation'!F$78*'Input| Projects'!$AV942,0),0)</f>
        <v>0</v>
      </c>
      <c r="AK942" s="172" cm="1">
        <f t="array" ref="AK942">IFERROR(--('Input| Projects'!$AS942="Yes")*_xlfn.SWITCH('Input| Overheads'!$C$50,"Direct costs",'Calc| Overheads Allocation'!G$8*U942,"Internal labour",'Calc| Overheads Allocation'!G$8*U942*'Input| Projects'!$AO942,"DNSP defined",'Calc| Overheads Allocation'!G$78*'Input| Projects'!$AV942,0),0)</f>
        <v>0</v>
      </c>
      <c r="AL942" s="172" cm="1">
        <f t="array" ref="AL942">IFERROR(--('Input| Projects'!$AS942="Yes")*_xlfn.SWITCH('Input| Overheads'!$C$50,"Direct costs",'Calc| Overheads Allocation'!H$8*V942,"Internal labour",'Calc| Overheads Allocation'!H$8*V942*'Input| Projects'!$AO942,"DNSP defined",'Calc| Overheads Allocation'!H$78*'Input| Projects'!$AV942,0),0)</f>
        <v>0</v>
      </c>
      <c r="AM942" s="172" cm="1">
        <f t="array" ref="AM942">IFERROR(--('Input| Projects'!$AS942="Yes")*_xlfn.SWITCH('Input| Overheads'!$C$50,"Direct costs",'Calc| Overheads Allocation'!I$8*W942,"Internal labour",'Calc| Overheads Allocation'!I$8*W942*'Input| Projects'!$AO942,"DNSP defined",'Calc| Overheads Allocation'!I$78*'Input| Projects'!$AV942,0),0)</f>
        <v>0</v>
      </c>
      <c r="AN942" s="175"/>
      <c r="AO942" s="172" cm="1">
        <f t="array" ref="AO942">IFERROR(--('Input| Projects'!$AT942="Yes")*_xlfn.SWITCH('Input| Overheads'!$C$50,"Direct costs",'Calc| Overheads Allocation'!C$9*Q942,"Internal labour",'Calc| Overheads Allocation'!C$9*Q942*'Input| Projects'!$AO942,"DNSP defined",'Calc| Overheads Allocation'!C$79*'Input| Projects'!$AW942,0),0)</f>
        <v>0</v>
      </c>
      <c r="AP942" s="172" cm="1">
        <f t="array" ref="AP942">IFERROR(--('Input| Projects'!$AT942="Yes")*_xlfn.SWITCH('Input| Overheads'!$C$50,"Direct costs",'Calc| Overheads Allocation'!D$9*R942,"Internal labour",'Calc| Overheads Allocation'!D$9*R942*'Input| Projects'!$AO942,"DNSP defined",'Calc| Overheads Allocation'!D$79*'Input| Projects'!$AW942,0),0)</f>
        <v>0</v>
      </c>
      <c r="AQ942" s="172" cm="1">
        <f t="array" ref="AQ942">IFERROR(--('Input| Projects'!$AT942="Yes")*_xlfn.SWITCH('Input| Overheads'!$C$50,"Direct costs",'Calc| Overheads Allocation'!E$9*S942,"Internal labour",'Calc| Overheads Allocation'!E$9*S942*'Input| Projects'!$AO942,"DNSP defined",'Calc| Overheads Allocation'!E$79*'Input| Projects'!$AW942,0),0)</f>
        <v>0</v>
      </c>
      <c r="AR942" s="172" cm="1">
        <f t="array" ref="AR942">IFERROR(--('Input| Projects'!$AT942="Yes")*_xlfn.SWITCH('Input| Overheads'!$C$50,"Direct costs",'Calc| Overheads Allocation'!F$9*T942,"Internal labour",'Calc| Overheads Allocation'!F$9*T942*'Input| Projects'!$AO942,"DNSP defined",'Calc| Overheads Allocation'!F$79*'Input| Projects'!$AW942,0),0)</f>
        <v>0</v>
      </c>
      <c r="AS942" s="172" cm="1">
        <f t="array" ref="AS942">IFERROR(--('Input| Projects'!$AT942="Yes")*_xlfn.SWITCH('Input| Overheads'!$C$50,"Direct costs",'Calc| Overheads Allocation'!G$9*U942,"Internal labour",'Calc| Overheads Allocation'!G$9*U942*'Input| Projects'!$AO942,"DNSP defined",'Calc| Overheads Allocation'!G$79*'Input| Projects'!$AW942,0),0)</f>
        <v>0</v>
      </c>
      <c r="AT942" s="172" cm="1">
        <f t="array" ref="AT942">IFERROR(--('Input| Projects'!$AT942="Yes")*_xlfn.SWITCH('Input| Overheads'!$C$50,"Direct costs",'Calc| Overheads Allocation'!H$9*V942,"Internal labour",'Calc| Overheads Allocation'!H$9*V942*'Input| Projects'!$AO942,"DNSP defined",'Calc| Overheads Allocation'!H$79*'Input| Projects'!$AW942,0),0)</f>
        <v>0</v>
      </c>
      <c r="AU942" s="172" cm="1">
        <f t="array" ref="AU942">IFERROR(--('Input| Projects'!$AT942="Yes")*_xlfn.SWITCH('Input| Overheads'!$C$50,"Direct costs",'Calc| Overheads Allocation'!I$9*W942,"Internal labour",'Calc| Overheads Allocation'!I$9*W942*'Input| Projects'!$AO942,"DNSP defined",'Calc| Overheads Allocation'!I$79*'Input| Projects'!$AW942,0),0)</f>
        <v>0</v>
      </c>
      <c r="AV942" s="175"/>
      <c r="AW942" s="172">
        <f t="shared" si="332"/>
        <v>0</v>
      </c>
      <c r="AX942" s="172">
        <f t="shared" si="333"/>
        <v>0</v>
      </c>
      <c r="AY942" s="172">
        <f t="shared" si="334"/>
        <v>0</v>
      </c>
      <c r="AZ942" s="172">
        <f t="shared" si="335"/>
        <v>0</v>
      </c>
      <c r="BA942" s="172">
        <f t="shared" si="336"/>
        <v>0</v>
      </c>
      <c r="BB942" s="172">
        <f t="shared" si="337"/>
        <v>0</v>
      </c>
      <c r="BC942" s="172">
        <f t="shared" si="338"/>
        <v>0</v>
      </c>
      <c r="BD942" s="176"/>
      <c r="BE942" s="172">
        <f t="shared" si="339"/>
        <v>0</v>
      </c>
      <c r="BF942" s="172">
        <f t="shared" si="340"/>
        <v>0</v>
      </c>
      <c r="BG942" s="172">
        <f t="shared" si="341"/>
        <v>0</v>
      </c>
      <c r="BH942" s="172">
        <f t="shared" si="342"/>
        <v>0</v>
      </c>
      <c r="BI942" s="172">
        <f t="shared" si="343"/>
        <v>0</v>
      </c>
      <c r="BJ942" s="172">
        <f t="shared" si="344"/>
        <v>0</v>
      </c>
      <c r="BK942" s="172">
        <f t="shared" si="345"/>
        <v>0</v>
      </c>
      <c r="BL942" s="176"/>
      <c r="BM942" s="172">
        <f t="shared" si="324"/>
        <v>0</v>
      </c>
      <c r="BN942" s="172">
        <f t="shared" si="325"/>
        <v>0</v>
      </c>
      <c r="BO942" s="172">
        <f t="shared" si="326"/>
        <v>0</v>
      </c>
      <c r="BP942" s="172">
        <f t="shared" si="327"/>
        <v>0</v>
      </c>
      <c r="BQ942" s="172">
        <f t="shared" si="328"/>
        <v>0</v>
      </c>
      <c r="BR942" s="172">
        <f t="shared" si="329"/>
        <v>0</v>
      </c>
      <c r="BS942" s="172">
        <f t="shared" si="330"/>
        <v>0</v>
      </c>
      <c r="BT942" s="55"/>
      <c r="BU942" s="158">
        <f>SUMIF('Input| Projects'!$BA$8:$CX$8,RIGHT(BU$9,3),'Input| Projects'!$BA942:$CX942)</f>
        <v>0</v>
      </c>
      <c r="BV942" s="158">
        <f>SUMIF('Input| Projects'!$BA$8:$CX$8,RIGHT(BV$9,3),'Input| Projects'!$BA942:$CX942)</f>
        <v>0</v>
      </c>
      <c r="BW942" s="79" t="str">
        <f t="shared" si="331"/>
        <v/>
      </c>
    </row>
    <row r="943" spans="2:75" x14ac:dyDescent="0.2">
      <c r="B943" s="123">
        <f>IFERROR('Input| Projects'!B943,"")</f>
        <v>934</v>
      </c>
      <c r="C943" s="160" t="str">
        <f>IFERROR(IF('Input| Projects'!C943="","",'Input| Projects'!C943),"")</f>
        <v/>
      </c>
      <c r="D943" s="160" t="str">
        <f>IFERROR(IF('Input| Projects'!D943="","",'Input| Projects'!D943),"")</f>
        <v/>
      </c>
      <c r="E943" s="53"/>
      <c r="F943" s="160" t="str">
        <f>IF(LEN('Input| Projects'!F943)&gt;0,'Input| Projects'!F943,"")</f>
        <v/>
      </c>
      <c r="G943" s="160" t="str">
        <f>IF(LEN('Input| Projects'!G943)&gt;0,'Input| Projects'!G943,"")</f>
        <v/>
      </c>
      <c r="H943" s="10"/>
      <c r="I943" s="194" cm="1">
        <f t="array" ref="I943">IF(LEN($F943)&gt;0,1+IFERROR(SUMPRODUCT(TRANSPOSE('Input| Projects'!$AO943:$AQ943),INDEX('Input| Escalations'!$F$27:$L$29,,MATCH(Q$9,'Input| Escalations'!$F$21:$L$21,0))),0),0)</f>
        <v>0</v>
      </c>
      <c r="J943" s="194" cm="1">
        <f t="array" ref="J943">IF(LEN($F943)&gt;0,1+IFERROR(SUMPRODUCT(TRANSPOSE('Input| Projects'!$AO943:$AQ943),INDEX('Input| Escalations'!$F$27:$L$29,,MATCH(R$9,'Input| Escalations'!$F$21:$L$21,0))),0),0)</f>
        <v>0</v>
      </c>
      <c r="K943" s="194" cm="1">
        <f t="array" ref="K943">IF(LEN($F943)&gt;0,1+IFERROR(SUMPRODUCT(TRANSPOSE('Input| Projects'!$AO943:$AQ943),INDEX('Input| Escalations'!$F$27:$L$29,,MATCH(S$9,'Input| Escalations'!$F$21:$L$21,0))),0),0)</f>
        <v>0</v>
      </c>
      <c r="L943" s="194" cm="1">
        <f t="array" ref="L943">IF(LEN($F943)&gt;0,1+IFERROR(SUMPRODUCT(TRANSPOSE('Input| Projects'!$AO943:$AQ943),INDEX('Input| Escalations'!$F$27:$L$29,,MATCH(T$9,'Input| Escalations'!$F$21:$L$21,0))),0),0)</f>
        <v>0</v>
      </c>
      <c r="M943" s="194" cm="1">
        <f t="array" ref="M943">IF(LEN($F943)&gt;0,1+IFERROR(SUMPRODUCT(TRANSPOSE('Input| Projects'!$AO943:$AQ943),INDEX('Input| Escalations'!$F$27:$L$29,,MATCH(U$9,'Input| Escalations'!$F$21:$L$21,0))),0),0)</f>
        <v>0</v>
      </c>
      <c r="N943" s="194" cm="1">
        <f t="array" ref="N943">IF(LEN($F943)&gt;0,1+IFERROR(SUMPRODUCT(TRANSPOSE('Input| Projects'!$AO943:$AQ943),INDEX('Input| Escalations'!$F$27:$L$29,,MATCH(V$9,'Input| Escalations'!$F$21:$L$21,0))),0),0)</f>
        <v>0</v>
      </c>
      <c r="O943" s="194" cm="1">
        <f t="array" ref="O943">IF(LEN($F943)&gt;0,1+IFERROR(SUMPRODUCT(TRANSPOSE('Input| Projects'!$AO943:$AQ943),INDEX('Input| Escalations'!$F$27:$L$29,,MATCH(W$9,'Input| Escalations'!$F$21:$L$21,0))),0),0)</f>
        <v>0</v>
      </c>
      <c r="P943" s="10"/>
      <c r="Q943" s="172">
        <f>IFERROR(IF(ISNUMBER(FIND("decision",'Input| Setup'!$F$6)),'Input| Projects'!Y943,'Input| Projects'!I943)*'Input| Escalations'!$I$17*I943,0)</f>
        <v>0</v>
      </c>
      <c r="R943" s="172">
        <f>IFERROR(IF(ISNUMBER(FIND("decision",'Input| Setup'!$F$6)),'Input| Projects'!Z943,'Input| Projects'!J943)*'Input| Escalations'!$I$17*J943,0)</f>
        <v>0</v>
      </c>
      <c r="S943" s="172">
        <f>IFERROR(IF(ISNUMBER(FIND("decision",'Input| Setup'!$F$6)),'Input| Projects'!AA943,'Input| Projects'!K943)*'Input| Escalations'!$I$17*K943,0)</f>
        <v>0</v>
      </c>
      <c r="T943" s="172">
        <f>IFERROR(IF(ISNUMBER(FIND("decision",'Input| Setup'!$F$6)),'Input| Projects'!AB943,'Input| Projects'!L943)*'Input| Escalations'!$I$17*L943,0)</f>
        <v>0</v>
      </c>
      <c r="U943" s="172">
        <f>IFERROR(IF(ISNUMBER(FIND("decision",'Input| Setup'!$F$6)),'Input| Projects'!AC943,'Input| Projects'!M943)*'Input| Escalations'!$I$17*M943,0)</f>
        <v>0</v>
      </c>
      <c r="V943" s="172">
        <f>IFERROR(IF(ISNUMBER(FIND("decision",'Input| Setup'!$F$6)),'Input| Projects'!AD943,'Input| Projects'!N943)*'Input| Escalations'!$I$17*N943,0)</f>
        <v>0</v>
      </c>
      <c r="W943" s="172">
        <f>IFERROR(IF(ISNUMBER(FIND("decision",'Input| Setup'!$F$6)),'Input| Projects'!AE943,'Input| Projects'!O943)*'Input| Escalations'!$I$17*O943,0)</f>
        <v>0</v>
      </c>
      <c r="X943" s="175"/>
      <c r="Y943" s="172">
        <f>IF(ISNUMBER(FIND("decision",'Input| Setup'!$F$6)),'Input| Projects'!AG943,'Input| Projects'!Q943)*I943*'Input| Escalations'!$I$17</f>
        <v>0</v>
      </c>
      <c r="Z943" s="172">
        <f>IF(ISNUMBER(FIND("decision",'Input| Setup'!$F$6)),'Input| Projects'!AH943,'Input| Projects'!R943)*J943*'Input| Escalations'!$I$17</f>
        <v>0</v>
      </c>
      <c r="AA943" s="172">
        <f>IF(ISNUMBER(FIND("decision",'Input| Setup'!$F$6)),'Input| Projects'!AI943,'Input| Projects'!S943)*K943*'Input| Escalations'!$I$17</f>
        <v>0</v>
      </c>
      <c r="AB943" s="172">
        <f>IF(ISNUMBER(FIND("decision",'Input| Setup'!$F$6)),'Input| Projects'!AJ943,'Input| Projects'!T943)*L943*'Input| Escalations'!$I$17</f>
        <v>0</v>
      </c>
      <c r="AC943" s="172">
        <f>IF(ISNUMBER(FIND("decision",'Input| Setup'!$F$6)),'Input| Projects'!AK943,'Input| Projects'!U943)*M943*'Input| Escalations'!$I$17</f>
        <v>0</v>
      </c>
      <c r="AD943" s="172">
        <f>IF(ISNUMBER(FIND("decision",'Input| Setup'!$F$6)),'Input| Projects'!AL943,'Input| Projects'!V943)*N943*'Input| Escalations'!$I$17</f>
        <v>0</v>
      </c>
      <c r="AE943" s="172">
        <f>IF(ISNUMBER(FIND("decision",'Input| Setup'!$F$6)),'Input| Projects'!AM943,'Input| Projects'!W943)*O943*'Input| Escalations'!$I$17</f>
        <v>0</v>
      </c>
      <c r="AF943" s="175"/>
      <c r="AG943" s="172" cm="1">
        <f t="array" ref="AG943">IFERROR(--('Input| Projects'!$AS943="Yes")*_xlfn.SWITCH('Input| Overheads'!$C$50,"Direct costs",'Calc| Overheads Allocation'!C$8*Q943,"Internal labour",'Calc| Overheads Allocation'!C$8*Q943*'Input| Projects'!$AO943,"DNSP defined",'Calc| Overheads Allocation'!C$78*'Input| Projects'!$AV943,0),0)</f>
        <v>0</v>
      </c>
      <c r="AH943" s="172" cm="1">
        <f t="array" ref="AH943">IFERROR(--('Input| Projects'!$AS943="Yes")*_xlfn.SWITCH('Input| Overheads'!$C$50,"Direct costs",'Calc| Overheads Allocation'!D$8*R943,"Internal labour",'Calc| Overheads Allocation'!D$8*R943*'Input| Projects'!$AO943,"DNSP defined",'Calc| Overheads Allocation'!D$78*'Input| Projects'!$AV943,0),0)</f>
        <v>0</v>
      </c>
      <c r="AI943" s="172" cm="1">
        <f t="array" ref="AI943">IFERROR(--('Input| Projects'!$AS943="Yes")*_xlfn.SWITCH('Input| Overheads'!$C$50,"Direct costs",'Calc| Overheads Allocation'!E$8*S943,"Internal labour",'Calc| Overheads Allocation'!E$8*S943*'Input| Projects'!$AO943,"DNSP defined",'Calc| Overheads Allocation'!E$78*'Input| Projects'!$AV943,0),0)</f>
        <v>0</v>
      </c>
      <c r="AJ943" s="172" cm="1">
        <f t="array" ref="AJ943">IFERROR(--('Input| Projects'!$AS943="Yes")*_xlfn.SWITCH('Input| Overheads'!$C$50,"Direct costs",'Calc| Overheads Allocation'!F$8*T943,"Internal labour",'Calc| Overheads Allocation'!F$8*T943*'Input| Projects'!$AO943,"DNSP defined",'Calc| Overheads Allocation'!F$78*'Input| Projects'!$AV943,0),0)</f>
        <v>0</v>
      </c>
      <c r="AK943" s="172" cm="1">
        <f t="array" ref="AK943">IFERROR(--('Input| Projects'!$AS943="Yes")*_xlfn.SWITCH('Input| Overheads'!$C$50,"Direct costs",'Calc| Overheads Allocation'!G$8*U943,"Internal labour",'Calc| Overheads Allocation'!G$8*U943*'Input| Projects'!$AO943,"DNSP defined",'Calc| Overheads Allocation'!G$78*'Input| Projects'!$AV943,0),0)</f>
        <v>0</v>
      </c>
      <c r="AL943" s="172" cm="1">
        <f t="array" ref="AL943">IFERROR(--('Input| Projects'!$AS943="Yes")*_xlfn.SWITCH('Input| Overheads'!$C$50,"Direct costs",'Calc| Overheads Allocation'!H$8*V943,"Internal labour",'Calc| Overheads Allocation'!H$8*V943*'Input| Projects'!$AO943,"DNSP defined",'Calc| Overheads Allocation'!H$78*'Input| Projects'!$AV943,0),0)</f>
        <v>0</v>
      </c>
      <c r="AM943" s="172" cm="1">
        <f t="array" ref="AM943">IFERROR(--('Input| Projects'!$AS943="Yes")*_xlfn.SWITCH('Input| Overheads'!$C$50,"Direct costs",'Calc| Overheads Allocation'!I$8*W943,"Internal labour",'Calc| Overheads Allocation'!I$8*W943*'Input| Projects'!$AO943,"DNSP defined",'Calc| Overheads Allocation'!I$78*'Input| Projects'!$AV943,0),0)</f>
        <v>0</v>
      </c>
      <c r="AN943" s="175"/>
      <c r="AO943" s="172" cm="1">
        <f t="array" ref="AO943">IFERROR(--('Input| Projects'!$AT943="Yes")*_xlfn.SWITCH('Input| Overheads'!$C$50,"Direct costs",'Calc| Overheads Allocation'!C$9*Q943,"Internal labour",'Calc| Overheads Allocation'!C$9*Q943*'Input| Projects'!$AO943,"DNSP defined",'Calc| Overheads Allocation'!C$79*'Input| Projects'!$AW943,0),0)</f>
        <v>0</v>
      </c>
      <c r="AP943" s="172" cm="1">
        <f t="array" ref="AP943">IFERROR(--('Input| Projects'!$AT943="Yes")*_xlfn.SWITCH('Input| Overheads'!$C$50,"Direct costs",'Calc| Overheads Allocation'!D$9*R943,"Internal labour",'Calc| Overheads Allocation'!D$9*R943*'Input| Projects'!$AO943,"DNSP defined",'Calc| Overheads Allocation'!D$79*'Input| Projects'!$AW943,0),0)</f>
        <v>0</v>
      </c>
      <c r="AQ943" s="172" cm="1">
        <f t="array" ref="AQ943">IFERROR(--('Input| Projects'!$AT943="Yes")*_xlfn.SWITCH('Input| Overheads'!$C$50,"Direct costs",'Calc| Overheads Allocation'!E$9*S943,"Internal labour",'Calc| Overheads Allocation'!E$9*S943*'Input| Projects'!$AO943,"DNSP defined",'Calc| Overheads Allocation'!E$79*'Input| Projects'!$AW943,0),0)</f>
        <v>0</v>
      </c>
      <c r="AR943" s="172" cm="1">
        <f t="array" ref="AR943">IFERROR(--('Input| Projects'!$AT943="Yes")*_xlfn.SWITCH('Input| Overheads'!$C$50,"Direct costs",'Calc| Overheads Allocation'!F$9*T943,"Internal labour",'Calc| Overheads Allocation'!F$9*T943*'Input| Projects'!$AO943,"DNSP defined",'Calc| Overheads Allocation'!F$79*'Input| Projects'!$AW943,0),0)</f>
        <v>0</v>
      </c>
      <c r="AS943" s="172" cm="1">
        <f t="array" ref="AS943">IFERROR(--('Input| Projects'!$AT943="Yes")*_xlfn.SWITCH('Input| Overheads'!$C$50,"Direct costs",'Calc| Overheads Allocation'!G$9*U943,"Internal labour",'Calc| Overheads Allocation'!G$9*U943*'Input| Projects'!$AO943,"DNSP defined",'Calc| Overheads Allocation'!G$79*'Input| Projects'!$AW943,0),0)</f>
        <v>0</v>
      </c>
      <c r="AT943" s="172" cm="1">
        <f t="array" ref="AT943">IFERROR(--('Input| Projects'!$AT943="Yes")*_xlfn.SWITCH('Input| Overheads'!$C$50,"Direct costs",'Calc| Overheads Allocation'!H$9*V943,"Internal labour",'Calc| Overheads Allocation'!H$9*V943*'Input| Projects'!$AO943,"DNSP defined",'Calc| Overheads Allocation'!H$79*'Input| Projects'!$AW943,0),0)</f>
        <v>0</v>
      </c>
      <c r="AU943" s="172" cm="1">
        <f t="array" ref="AU943">IFERROR(--('Input| Projects'!$AT943="Yes")*_xlfn.SWITCH('Input| Overheads'!$C$50,"Direct costs",'Calc| Overheads Allocation'!I$9*W943,"Internal labour",'Calc| Overheads Allocation'!I$9*W943*'Input| Projects'!$AO943,"DNSP defined",'Calc| Overheads Allocation'!I$79*'Input| Projects'!$AW943,0),0)</f>
        <v>0</v>
      </c>
      <c r="AV943" s="175"/>
      <c r="AW943" s="172">
        <f t="shared" si="332"/>
        <v>0</v>
      </c>
      <c r="AX943" s="172">
        <f t="shared" si="333"/>
        <v>0</v>
      </c>
      <c r="AY943" s="172">
        <f t="shared" si="334"/>
        <v>0</v>
      </c>
      <c r="AZ943" s="172">
        <f t="shared" si="335"/>
        <v>0</v>
      </c>
      <c r="BA943" s="172">
        <f t="shared" si="336"/>
        <v>0</v>
      </c>
      <c r="BB943" s="172">
        <f t="shared" si="337"/>
        <v>0</v>
      </c>
      <c r="BC943" s="172">
        <f t="shared" si="338"/>
        <v>0</v>
      </c>
      <c r="BD943" s="176"/>
      <c r="BE943" s="172">
        <f t="shared" si="339"/>
        <v>0</v>
      </c>
      <c r="BF943" s="172">
        <f t="shared" si="340"/>
        <v>0</v>
      </c>
      <c r="BG943" s="172">
        <f t="shared" si="341"/>
        <v>0</v>
      </c>
      <c r="BH943" s="172">
        <f t="shared" si="342"/>
        <v>0</v>
      </c>
      <c r="BI943" s="172">
        <f t="shared" si="343"/>
        <v>0</v>
      </c>
      <c r="BJ943" s="172">
        <f t="shared" si="344"/>
        <v>0</v>
      </c>
      <c r="BK943" s="172">
        <f t="shared" si="345"/>
        <v>0</v>
      </c>
      <c r="BL943" s="176"/>
      <c r="BM943" s="172">
        <f t="shared" si="324"/>
        <v>0</v>
      </c>
      <c r="BN943" s="172">
        <f t="shared" si="325"/>
        <v>0</v>
      </c>
      <c r="BO943" s="172">
        <f t="shared" si="326"/>
        <v>0</v>
      </c>
      <c r="BP943" s="172">
        <f t="shared" si="327"/>
        <v>0</v>
      </c>
      <c r="BQ943" s="172">
        <f t="shared" si="328"/>
        <v>0</v>
      </c>
      <c r="BR943" s="172">
        <f t="shared" si="329"/>
        <v>0</v>
      </c>
      <c r="BS943" s="172">
        <f t="shared" si="330"/>
        <v>0</v>
      </c>
      <c r="BT943" s="55"/>
      <c r="BU943" s="158">
        <f>SUMIF('Input| Projects'!$BA$8:$CX$8,RIGHT(BU$9,3),'Input| Projects'!$BA943:$CX943)</f>
        <v>0</v>
      </c>
      <c r="BV943" s="158">
        <f>SUMIF('Input| Projects'!$BA$8:$CX$8,RIGHT(BV$9,3),'Input| Projects'!$BA943:$CX943)</f>
        <v>0</v>
      </c>
      <c r="BW943" s="79" t="str">
        <f t="shared" si="331"/>
        <v/>
      </c>
    </row>
    <row r="944" spans="2:75" x14ac:dyDescent="0.2">
      <c r="B944" s="123">
        <f>IFERROR('Input| Projects'!B944,"")</f>
        <v>935</v>
      </c>
      <c r="C944" s="160" t="str">
        <f>IFERROR(IF('Input| Projects'!C944="","",'Input| Projects'!C944),"")</f>
        <v/>
      </c>
      <c r="D944" s="160" t="str">
        <f>IFERROR(IF('Input| Projects'!D944="","",'Input| Projects'!D944),"")</f>
        <v/>
      </c>
      <c r="E944" s="53"/>
      <c r="F944" s="160" t="str">
        <f>IF(LEN('Input| Projects'!F944)&gt;0,'Input| Projects'!F944,"")</f>
        <v/>
      </c>
      <c r="G944" s="160" t="str">
        <f>IF(LEN('Input| Projects'!G944)&gt;0,'Input| Projects'!G944,"")</f>
        <v/>
      </c>
      <c r="H944" s="10"/>
      <c r="I944" s="194" cm="1">
        <f t="array" ref="I944">IF(LEN($F944)&gt;0,1+IFERROR(SUMPRODUCT(TRANSPOSE('Input| Projects'!$AO944:$AQ944),INDEX('Input| Escalations'!$F$27:$L$29,,MATCH(Q$9,'Input| Escalations'!$F$21:$L$21,0))),0),0)</f>
        <v>0</v>
      </c>
      <c r="J944" s="194" cm="1">
        <f t="array" ref="J944">IF(LEN($F944)&gt;0,1+IFERROR(SUMPRODUCT(TRANSPOSE('Input| Projects'!$AO944:$AQ944),INDEX('Input| Escalations'!$F$27:$L$29,,MATCH(R$9,'Input| Escalations'!$F$21:$L$21,0))),0),0)</f>
        <v>0</v>
      </c>
      <c r="K944" s="194" cm="1">
        <f t="array" ref="K944">IF(LEN($F944)&gt;0,1+IFERROR(SUMPRODUCT(TRANSPOSE('Input| Projects'!$AO944:$AQ944),INDEX('Input| Escalations'!$F$27:$L$29,,MATCH(S$9,'Input| Escalations'!$F$21:$L$21,0))),0),0)</f>
        <v>0</v>
      </c>
      <c r="L944" s="194" cm="1">
        <f t="array" ref="L944">IF(LEN($F944)&gt;0,1+IFERROR(SUMPRODUCT(TRANSPOSE('Input| Projects'!$AO944:$AQ944),INDEX('Input| Escalations'!$F$27:$L$29,,MATCH(T$9,'Input| Escalations'!$F$21:$L$21,0))),0),0)</f>
        <v>0</v>
      </c>
      <c r="M944" s="194" cm="1">
        <f t="array" ref="M944">IF(LEN($F944)&gt;0,1+IFERROR(SUMPRODUCT(TRANSPOSE('Input| Projects'!$AO944:$AQ944),INDEX('Input| Escalations'!$F$27:$L$29,,MATCH(U$9,'Input| Escalations'!$F$21:$L$21,0))),0),0)</f>
        <v>0</v>
      </c>
      <c r="N944" s="194" cm="1">
        <f t="array" ref="N944">IF(LEN($F944)&gt;0,1+IFERROR(SUMPRODUCT(TRANSPOSE('Input| Projects'!$AO944:$AQ944),INDEX('Input| Escalations'!$F$27:$L$29,,MATCH(V$9,'Input| Escalations'!$F$21:$L$21,0))),0),0)</f>
        <v>0</v>
      </c>
      <c r="O944" s="194" cm="1">
        <f t="array" ref="O944">IF(LEN($F944)&gt;0,1+IFERROR(SUMPRODUCT(TRANSPOSE('Input| Projects'!$AO944:$AQ944),INDEX('Input| Escalations'!$F$27:$L$29,,MATCH(W$9,'Input| Escalations'!$F$21:$L$21,0))),0),0)</f>
        <v>0</v>
      </c>
      <c r="P944" s="10"/>
      <c r="Q944" s="172">
        <f>IFERROR(IF(ISNUMBER(FIND("decision",'Input| Setup'!$F$6)),'Input| Projects'!Y944,'Input| Projects'!I944)*'Input| Escalations'!$I$17*I944,0)</f>
        <v>0</v>
      </c>
      <c r="R944" s="172">
        <f>IFERROR(IF(ISNUMBER(FIND("decision",'Input| Setup'!$F$6)),'Input| Projects'!Z944,'Input| Projects'!J944)*'Input| Escalations'!$I$17*J944,0)</f>
        <v>0</v>
      </c>
      <c r="S944" s="172">
        <f>IFERROR(IF(ISNUMBER(FIND("decision",'Input| Setup'!$F$6)),'Input| Projects'!AA944,'Input| Projects'!K944)*'Input| Escalations'!$I$17*K944,0)</f>
        <v>0</v>
      </c>
      <c r="T944" s="172">
        <f>IFERROR(IF(ISNUMBER(FIND("decision",'Input| Setup'!$F$6)),'Input| Projects'!AB944,'Input| Projects'!L944)*'Input| Escalations'!$I$17*L944,0)</f>
        <v>0</v>
      </c>
      <c r="U944" s="172">
        <f>IFERROR(IF(ISNUMBER(FIND("decision",'Input| Setup'!$F$6)),'Input| Projects'!AC944,'Input| Projects'!M944)*'Input| Escalations'!$I$17*M944,0)</f>
        <v>0</v>
      </c>
      <c r="V944" s="172">
        <f>IFERROR(IF(ISNUMBER(FIND("decision",'Input| Setup'!$F$6)),'Input| Projects'!AD944,'Input| Projects'!N944)*'Input| Escalations'!$I$17*N944,0)</f>
        <v>0</v>
      </c>
      <c r="W944" s="172">
        <f>IFERROR(IF(ISNUMBER(FIND("decision",'Input| Setup'!$F$6)),'Input| Projects'!AE944,'Input| Projects'!O944)*'Input| Escalations'!$I$17*O944,0)</f>
        <v>0</v>
      </c>
      <c r="X944" s="175"/>
      <c r="Y944" s="172">
        <f>IF(ISNUMBER(FIND("decision",'Input| Setup'!$F$6)),'Input| Projects'!AG944,'Input| Projects'!Q944)*I944*'Input| Escalations'!$I$17</f>
        <v>0</v>
      </c>
      <c r="Z944" s="172">
        <f>IF(ISNUMBER(FIND("decision",'Input| Setup'!$F$6)),'Input| Projects'!AH944,'Input| Projects'!R944)*J944*'Input| Escalations'!$I$17</f>
        <v>0</v>
      </c>
      <c r="AA944" s="172">
        <f>IF(ISNUMBER(FIND("decision",'Input| Setup'!$F$6)),'Input| Projects'!AI944,'Input| Projects'!S944)*K944*'Input| Escalations'!$I$17</f>
        <v>0</v>
      </c>
      <c r="AB944" s="172">
        <f>IF(ISNUMBER(FIND("decision",'Input| Setup'!$F$6)),'Input| Projects'!AJ944,'Input| Projects'!T944)*L944*'Input| Escalations'!$I$17</f>
        <v>0</v>
      </c>
      <c r="AC944" s="172">
        <f>IF(ISNUMBER(FIND("decision",'Input| Setup'!$F$6)),'Input| Projects'!AK944,'Input| Projects'!U944)*M944*'Input| Escalations'!$I$17</f>
        <v>0</v>
      </c>
      <c r="AD944" s="172">
        <f>IF(ISNUMBER(FIND("decision",'Input| Setup'!$F$6)),'Input| Projects'!AL944,'Input| Projects'!V944)*N944*'Input| Escalations'!$I$17</f>
        <v>0</v>
      </c>
      <c r="AE944" s="172">
        <f>IF(ISNUMBER(FIND("decision",'Input| Setup'!$F$6)),'Input| Projects'!AM944,'Input| Projects'!W944)*O944*'Input| Escalations'!$I$17</f>
        <v>0</v>
      </c>
      <c r="AF944" s="175"/>
      <c r="AG944" s="172" cm="1">
        <f t="array" ref="AG944">IFERROR(--('Input| Projects'!$AS944="Yes")*_xlfn.SWITCH('Input| Overheads'!$C$50,"Direct costs",'Calc| Overheads Allocation'!C$8*Q944,"Internal labour",'Calc| Overheads Allocation'!C$8*Q944*'Input| Projects'!$AO944,"DNSP defined",'Calc| Overheads Allocation'!C$78*'Input| Projects'!$AV944,0),0)</f>
        <v>0</v>
      </c>
      <c r="AH944" s="172" cm="1">
        <f t="array" ref="AH944">IFERROR(--('Input| Projects'!$AS944="Yes")*_xlfn.SWITCH('Input| Overheads'!$C$50,"Direct costs",'Calc| Overheads Allocation'!D$8*R944,"Internal labour",'Calc| Overheads Allocation'!D$8*R944*'Input| Projects'!$AO944,"DNSP defined",'Calc| Overheads Allocation'!D$78*'Input| Projects'!$AV944,0),0)</f>
        <v>0</v>
      </c>
      <c r="AI944" s="172" cm="1">
        <f t="array" ref="AI944">IFERROR(--('Input| Projects'!$AS944="Yes")*_xlfn.SWITCH('Input| Overheads'!$C$50,"Direct costs",'Calc| Overheads Allocation'!E$8*S944,"Internal labour",'Calc| Overheads Allocation'!E$8*S944*'Input| Projects'!$AO944,"DNSP defined",'Calc| Overheads Allocation'!E$78*'Input| Projects'!$AV944,0),0)</f>
        <v>0</v>
      </c>
      <c r="AJ944" s="172" cm="1">
        <f t="array" ref="AJ944">IFERROR(--('Input| Projects'!$AS944="Yes")*_xlfn.SWITCH('Input| Overheads'!$C$50,"Direct costs",'Calc| Overheads Allocation'!F$8*T944,"Internal labour",'Calc| Overheads Allocation'!F$8*T944*'Input| Projects'!$AO944,"DNSP defined",'Calc| Overheads Allocation'!F$78*'Input| Projects'!$AV944,0),0)</f>
        <v>0</v>
      </c>
      <c r="AK944" s="172" cm="1">
        <f t="array" ref="AK944">IFERROR(--('Input| Projects'!$AS944="Yes")*_xlfn.SWITCH('Input| Overheads'!$C$50,"Direct costs",'Calc| Overheads Allocation'!G$8*U944,"Internal labour",'Calc| Overheads Allocation'!G$8*U944*'Input| Projects'!$AO944,"DNSP defined",'Calc| Overheads Allocation'!G$78*'Input| Projects'!$AV944,0),0)</f>
        <v>0</v>
      </c>
      <c r="AL944" s="172" cm="1">
        <f t="array" ref="AL944">IFERROR(--('Input| Projects'!$AS944="Yes")*_xlfn.SWITCH('Input| Overheads'!$C$50,"Direct costs",'Calc| Overheads Allocation'!H$8*V944,"Internal labour",'Calc| Overheads Allocation'!H$8*V944*'Input| Projects'!$AO944,"DNSP defined",'Calc| Overheads Allocation'!H$78*'Input| Projects'!$AV944,0),0)</f>
        <v>0</v>
      </c>
      <c r="AM944" s="172" cm="1">
        <f t="array" ref="AM944">IFERROR(--('Input| Projects'!$AS944="Yes")*_xlfn.SWITCH('Input| Overheads'!$C$50,"Direct costs",'Calc| Overheads Allocation'!I$8*W944,"Internal labour",'Calc| Overheads Allocation'!I$8*W944*'Input| Projects'!$AO944,"DNSP defined",'Calc| Overheads Allocation'!I$78*'Input| Projects'!$AV944,0),0)</f>
        <v>0</v>
      </c>
      <c r="AN944" s="175"/>
      <c r="AO944" s="172" cm="1">
        <f t="array" ref="AO944">IFERROR(--('Input| Projects'!$AT944="Yes")*_xlfn.SWITCH('Input| Overheads'!$C$50,"Direct costs",'Calc| Overheads Allocation'!C$9*Q944,"Internal labour",'Calc| Overheads Allocation'!C$9*Q944*'Input| Projects'!$AO944,"DNSP defined",'Calc| Overheads Allocation'!C$79*'Input| Projects'!$AW944,0),0)</f>
        <v>0</v>
      </c>
      <c r="AP944" s="172" cm="1">
        <f t="array" ref="AP944">IFERROR(--('Input| Projects'!$AT944="Yes")*_xlfn.SWITCH('Input| Overheads'!$C$50,"Direct costs",'Calc| Overheads Allocation'!D$9*R944,"Internal labour",'Calc| Overheads Allocation'!D$9*R944*'Input| Projects'!$AO944,"DNSP defined",'Calc| Overheads Allocation'!D$79*'Input| Projects'!$AW944,0),0)</f>
        <v>0</v>
      </c>
      <c r="AQ944" s="172" cm="1">
        <f t="array" ref="AQ944">IFERROR(--('Input| Projects'!$AT944="Yes")*_xlfn.SWITCH('Input| Overheads'!$C$50,"Direct costs",'Calc| Overheads Allocation'!E$9*S944,"Internal labour",'Calc| Overheads Allocation'!E$9*S944*'Input| Projects'!$AO944,"DNSP defined",'Calc| Overheads Allocation'!E$79*'Input| Projects'!$AW944,0),0)</f>
        <v>0</v>
      </c>
      <c r="AR944" s="172" cm="1">
        <f t="array" ref="AR944">IFERROR(--('Input| Projects'!$AT944="Yes")*_xlfn.SWITCH('Input| Overheads'!$C$50,"Direct costs",'Calc| Overheads Allocation'!F$9*T944,"Internal labour",'Calc| Overheads Allocation'!F$9*T944*'Input| Projects'!$AO944,"DNSP defined",'Calc| Overheads Allocation'!F$79*'Input| Projects'!$AW944,0),0)</f>
        <v>0</v>
      </c>
      <c r="AS944" s="172" cm="1">
        <f t="array" ref="AS944">IFERROR(--('Input| Projects'!$AT944="Yes")*_xlfn.SWITCH('Input| Overheads'!$C$50,"Direct costs",'Calc| Overheads Allocation'!G$9*U944,"Internal labour",'Calc| Overheads Allocation'!G$9*U944*'Input| Projects'!$AO944,"DNSP defined",'Calc| Overheads Allocation'!G$79*'Input| Projects'!$AW944,0),0)</f>
        <v>0</v>
      </c>
      <c r="AT944" s="172" cm="1">
        <f t="array" ref="AT944">IFERROR(--('Input| Projects'!$AT944="Yes")*_xlfn.SWITCH('Input| Overheads'!$C$50,"Direct costs",'Calc| Overheads Allocation'!H$9*V944,"Internal labour",'Calc| Overheads Allocation'!H$9*V944*'Input| Projects'!$AO944,"DNSP defined",'Calc| Overheads Allocation'!H$79*'Input| Projects'!$AW944,0),0)</f>
        <v>0</v>
      </c>
      <c r="AU944" s="172" cm="1">
        <f t="array" ref="AU944">IFERROR(--('Input| Projects'!$AT944="Yes")*_xlfn.SWITCH('Input| Overheads'!$C$50,"Direct costs",'Calc| Overheads Allocation'!I$9*W944,"Internal labour",'Calc| Overheads Allocation'!I$9*W944*'Input| Projects'!$AO944,"DNSP defined",'Calc| Overheads Allocation'!I$79*'Input| Projects'!$AW944,0),0)</f>
        <v>0</v>
      </c>
      <c r="AV944" s="175"/>
      <c r="AW944" s="172">
        <f t="shared" si="332"/>
        <v>0</v>
      </c>
      <c r="AX944" s="172">
        <f t="shared" si="333"/>
        <v>0</v>
      </c>
      <c r="AY944" s="172">
        <f t="shared" si="334"/>
        <v>0</v>
      </c>
      <c r="AZ944" s="172">
        <f t="shared" si="335"/>
        <v>0</v>
      </c>
      <c r="BA944" s="172">
        <f t="shared" si="336"/>
        <v>0</v>
      </c>
      <c r="BB944" s="172">
        <f t="shared" si="337"/>
        <v>0</v>
      </c>
      <c r="BC944" s="172">
        <f t="shared" si="338"/>
        <v>0</v>
      </c>
      <c r="BD944" s="176"/>
      <c r="BE944" s="172">
        <f t="shared" si="339"/>
        <v>0</v>
      </c>
      <c r="BF944" s="172">
        <f t="shared" si="340"/>
        <v>0</v>
      </c>
      <c r="BG944" s="172">
        <f t="shared" si="341"/>
        <v>0</v>
      </c>
      <c r="BH944" s="172">
        <f t="shared" si="342"/>
        <v>0</v>
      </c>
      <c r="BI944" s="172">
        <f t="shared" si="343"/>
        <v>0</v>
      </c>
      <c r="BJ944" s="172">
        <f t="shared" si="344"/>
        <v>0</v>
      </c>
      <c r="BK944" s="172">
        <f t="shared" si="345"/>
        <v>0</v>
      </c>
      <c r="BL944" s="176"/>
      <c r="BM944" s="172">
        <f t="shared" si="324"/>
        <v>0</v>
      </c>
      <c r="BN944" s="172">
        <f t="shared" si="325"/>
        <v>0</v>
      </c>
      <c r="BO944" s="172">
        <f t="shared" si="326"/>
        <v>0</v>
      </c>
      <c r="BP944" s="172">
        <f t="shared" si="327"/>
        <v>0</v>
      </c>
      <c r="BQ944" s="172">
        <f t="shared" si="328"/>
        <v>0</v>
      </c>
      <c r="BR944" s="172">
        <f t="shared" si="329"/>
        <v>0</v>
      </c>
      <c r="BS944" s="172">
        <f t="shared" si="330"/>
        <v>0</v>
      </c>
      <c r="BT944" s="55"/>
      <c r="BU944" s="158">
        <f>SUMIF('Input| Projects'!$BA$8:$CX$8,RIGHT(BU$9,3),'Input| Projects'!$BA944:$CX944)</f>
        <v>0</v>
      </c>
      <c r="BV944" s="158">
        <f>SUMIF('Input| Projects'!$BA$8:$CX$8,RIGHT(BV$9,3),'Input| Projects'!$BA944:$CX944)</f>
        <v>0</v>
      </c>
      <c r="BW944" s="79" t="str">
        <f t="shared" si="331"/>
        <v/>
      </c>
    </row>
    <row r="945" spans="2:75" x14ac:dyDescent="0.2">
      <c r="B945" s="123">
        <f>IFERROR('Input| Projects'!B945,"")</f>
        <v>936</v>
      </c>
      <c r="C945" s="160" t="str">
        <f>IFERROR(IF('Input| Projects'!C945="","",'Input| Projects'!C945),"")</f>
        <v/>
      </c>
      <c r="D945" s="160" t="str">
        <f>IFERROR(IF('Input| Projects'!D945="","",'Input| Projects'!D945),"")</f>
        <v/>
      </c>
      <c r="E945" s="53"/>
      <c r="F945" s="160" t="str">
        <f>IF(LEN('Input| Projects'!F945)&gt;0,'Input| Projects'!F945,"")</f>
        <v/>
      </c>
      <c r="G945" s="160" t="str">
        <f>IF(LEN('Input| Projects'!G945)&gt;0,'Input| Projects'!G945,"")</f>
        <v/>
      </c>
      <c r="H945" s="10"/>
      <c r="I945" s="194" cm="1">
        <f t="array" ref="I945">IF(LEN($F945)&gt;0,1+IFERROR(SUMPRODUCT(TRANSPOSE('Input| Projects'!$AO945:$AQ945),INDEX('Input| Escalations'!$F$27:$L$29,,MATCH(Q$9,'Input| Escalations'!$F$21:$L$21,0))),0),0)</f>
        <v>0</v>
      </c>
      <c r="J945" s="194" cm="1">
        <f t="array" ref="J945">IF(LEN($F945)&gt;0,1+IFERROR(SUMPRODUCT(TRANSPOSE('Input| Projects'!$AO945:$AQ945),INDEX('Input| Escalations'!$F$27:$L$29,,MATCH(R$9,'Input| Escalations'!$F$21:$L$21,0))),0),0)</f>
        <v>0</v>
      </c>
      <c r="K945" s="194" cm="1">
        <f t="array" ref="K945">IF(LEN($F945)&gt;0,1+IFERROR(SUMPRODUCT(TRANSPOSE('Input| Projects'!$AO945:$AQ945),INDEX('Input| Escalations'!$F$27:$L$29,,MATCH(S$9,'Input| Escalations'!$F$21:$L$21,0))),0),0)</f>
        <v>0</v>
      </c>
      <c r="L945" s="194" cm="1">
        <f t="array" ref="L945">IF(LEN($F945)&gt;0,1+IFERROR(SUMPRODUCT(TRANSPOSE('Input| Projects'!$AO945:$AQ945),INDEX('Input| Escalations'!$F$27:$L$29,,MATCH(T$9,'Input| Escalations'!$F$21:$L$21,0))),0),0)</f>
        <v>0</v>
      </c>
      <c r="M945" s="194" cm="1">
        <f t="array" ref="M945">IF(LEN($F945)&gt;0,1+IFERROR(SUMPRODUCT(TRANSPOSE('Input| Projects'!$AO945:$AQ945),INDEX('Input| Escalations'!$F$27:$L$29,,MATCH(U$9,'Input| Escalations'!$F$21:$L$21,0))),0),0)</f>
        <v>0</v>
      </c>
      <c r="N945" s="194" cm="1">
        <f t="array" ref="N945">IF(LEN($F945)&gt;0,1+IFERROR(SUMPRODUCT(TRANSPOSE('Input| Projects'!$AO945:$AQ945),INDEX('Input| Escalations'!$F$27:$L$29,,MATCH(V$9,'Input| Escalations'!$F$21:$L$21,0))),0),0)</f>
        <v>0</v>
      </c>
      <c r="O945" s="194" cm="1">
        <f t="array" ref="O945">IF(LEN($F945)&gt;0,1+IFERROR(SUMPRODUCT(TRANSPOSE('Input| Projects'!$AO945:$AQ945),INDEX('Input| Escalations'!$F$27:$L$29,,MATCH(W$9,'Input| Escalations'!$F$21:$L$21,0))),0),0)</f>
        <v>0</v>
      </c>
      <c r="P945" s="10"/>
      <c r="Q945" s="172">
        <f>IFERROR(IF(ISNUMBER(FIND("decision",'Input| Setup'!$F$6)),'Input| Projects'!Y945,'Input| Projects'!I945)*'Input| Escalations'!$I$17*I945,0)</f>
        <v>0</v>
      </c>
      <c r="R945" s="172">
        <f>IFERROR(IF(ISNUMBER(FIND("decision",'Input| Setup'!$F$6)),'Input| Projects'!Z945,'Input| Projects'!J945)*'Input| Escalations'!$I$17*J945,0)</f>
        <v>0</v>
      </c>
      <c r="S945" s="172">
        <f>IFERROR(IF(ISNUMBER(FIND("decision",'Input| Setup'!$F$6)),'Input| Projects'!AA945,'Input| Projects'!K945)*'Input| Escalations'!$I$17*K945,0)</f>
        <v>0</v>
      </c>
      <c r="T945" s="172">
        <f>IFERROR(IF(ISNUMBER(FIND("decision",'Input| Setup'!$F$6)),'Input| Projects'!AB945,'Input| Projects'!L945)*'Input| Escalations'!$I$17*L945,0)</f>
        <v>0</v>
      </c>
      <c r="U945" s="172">
        <f>IFERROR(IF(ISNUMBER(FIND("decision",'Input| Setup'!$F$6)),'Input| Projects'!AC945,'Input| Projects'!M945)*'Input| Escalations'!$I$17*M945,0)</f>
        <v>0</v>
      </c>
      <c r="V945" s="172">
        <f>IFERROR(IF(ISNUMBER(FIND("decision",'Input| Setup'!$F$6)),'Input| Projects'!AD945,'Input| Projects'!N945)*'Input| Escalations'!$I$17*N945,0)</f>
        <v>0</v>
      </c>
      <c r="W945" s="172">
        <f>IFERROR(IF(ISNUMBER(FIND("decision",'Input| Setup'!$F$6)),'Input| Projects'!AE945,'Input| Projects'!O945)*'Input| Escalations'!$I$17*O945,0)</f>
        <v>0</v>
      </c>
      <c r="X945" s="175"/>
      <c r="Y945" s="172">
        <f>IF(ISNUMBER(FIND("decision",'Input| Setup'!$F$6)),'Input| Projects'!AG945,'Input| Projects'!Q945)*I945*'Input| Escalations'!$I$17</f>
        <v>0</v>
      </c>
      <c r="Z945" s="172">
        <f>IF(ISNUMBER(FIND("decision",'Input| Setup'!$F$6)),'Input| Projects'!AH945,'Input| Projects'!R945)*J945*'Input| Escalations'!$I$17</f>
        <v>0</v>
      </c>
      <c r="AA945" s="172">
        <f>IF(ISNUMBER(FIND("decision",'Input| Setup'!$F$6)),'Input| Projects'!AI945,'Input| Projects'!S945)*K945*'Input| Escalations'!$I$17</f>
        <v>0</v>
      </c>
      <c r="AB945" s="172">
        <f>IF(ISNUMBER(FIND("decision",'Input| Setup'!$F$6)),'Input| Projects'!AJ945,'Input| Projects'!T945)*L945*'Input| Escalations'!$I$17</f>
        <v>0</v>
      </c>
      <c r="AC945" s="172">
        <f>IF(ISNUMBER(FIND("decision",'Input| Setup'!$F$6)),'Input| Projects'!AK945,'Input| Projects'!U945)*M945*'Input| Escalations'!$I$17</f>
        <v>0</v>
      </c>
      <c r="AD945" s="172">
        <f>IF(ISNUMBER(FIND("decision",'Input| Setup'!$F$6)),'Input| Projects'!AL945,'Input| Projects'!V945)*N945*'Input| Escalations'!$I$17</f>
        <v>0</v>
      </c>
      <c r="AE945" s="172">
        <f>IF(ISNUMBER(FIND("decision",'Input| Setup'!$F$6)),'Input| Projects'!AM945,'Input| Projects'!W945)*O945*'Input| Escalations'!$I$17</f>
        <v>0</v>
      </c>
      <c r="AF945" s="175"/>
      <c r="AG945" s="172" cm="1">
        <f t="array" ref="AG945">IFERROR(--('Input| Projects'!$AS945="Yes")*_xlfn.SWITCH('Input| Overheads'!$C$50,"Direct costs",'Calc| Overheads Allocation'!C$8*Q945,"Internal labour",'Calc| Overheads Allocation'!C$8*Q945*'Input| Projects'!$AO945,"DNSP defined",'Calc| Overheads Allocation'!C$78*'Input| Projects'!$AV945,0),0)</f>
        <v>0</v>
      </c>
      <c r="AH945" s="172" cm="1">
        <f t="array" ref="AH945">IFERROR(--('Input| Projects'!$AS945="Yes")*_xlfn.SWITCH('Input| Overheads'!$C$50,"Direct costs",'Calc| Overheads Allocation'!D$8*R945,"Internal labour",'Calc| Overheads Allocation'!D$8*R945*'Input| Projects'!$AO945,"DNSP defined",'Calc| Overheads Allocation'!D$78*'Input| Projects'!$AV945,0),0)</f>
        <v>0</v>
      </c>
      <c r="AI945" s="172" cm="1">
        <f t="array" ref="AI945">IFERROR(--('Input| Projects'!$AS945="Yes")*_xlfn.SWITCH('Input| Overheads'!$C$50,"Direct costs",'Calc| Overheads Allocation'!E$8*S945,"Internal labour",'Calc| Overheads Allocation'!E$8*S945*'Input| Projects'!$AO945,"DNSP defined",'Calc| Overheads Allocation'!E$78*'Input| Projects'!$AV945,0),0)</f>
        <v>0</v>
      </c>
      <c r="AJ945" s="172" cm="1">
        <f t="array" ref="AJ945">IFERROR(--('Input| Projects'!$AS945="Yes")*_xlfn.SWITCH('Input| Overheads'!$C$50,"Direct costs",'Calc| Overheads Allocation'!F$8*T945,"Internal labour",'Calc| Overheads Allocation'!F$8*T945*'Input| Projects'!$AO945,"DNSP defined",'Calc| Overheads Allocation'!F$78*'Input| Projects'!$AV945,0),0)</f>
        <v>0</v>
      </c>
      <c r="AK945" s="172" cm="1">
        <f t="array" ref="AK945">IFERROR(--('Input| Projects'!$AS945="Yes")*_xlfn.SWITCH('Input| Overheads'!$C$50,"Direct costs",'Calc| Overheads Allocation'!G$8*U945,"Internal labour",'Calc| Overheads Allocation'!G$8*U945*'Input| Projects'!$AO945,"DNSP defined",'Calc| Overheads Allocation'!G$78*'Input| Projects'!$AV945,0),0)</f>
        <v>0</v>
      </c>
      <c r="AL945" s="172" cm="1">
        <f t="array" ref="AL945">IFERROR(--('Input| Projects'!$AS945="Yes")*_xlfn.SWITCH('Input| Overheads'!$C$50,"Direct costs",'Calc| Overheads Allocation'!H$8*V945,"Internal labour",'Calc| Overheads Allocation'!H$8*V945*'Input| Projects'!$AO945,"DNSP defined",'Calc| Overheads Allocation'!H$78*'Input| Projects'!$AV945,0),0)</f>
        <v>0</v>
      </c>
      <c r="AM945" s="172" cm="1">
        <f t="array" ref="AM945">IFERROR(--('Input| Projects'!$AS945="Yes")*_xlfn.SWITCH('Input| Overheads'!$C$50,"Direct costs",'Calc| Overheads Allocation'!I$8*W945,"Internal labour",'Calc| Overheads Allocation'!I$8*W945*'Input| Projects'!$AO945,"DNSP defined",'Calc| Overheads Allocation'!I$78*'Input| Projects'!$AV945,0),0)</f>
        <v>0</v>
      </c>
      <c r="AN945" s="175"/>
      <c r="AO945" s="172" cm="1">
        <f t="array" ref="AO945">IFERROR(--('Input| Projects'!$AT945="Yes")*_xlfn.SWITCH('Input| Overheads'!$C$50,"Direct costs",'Calc| Overheads Allocation'!C$9*Q945,"Internal labour",'Calc| Overheads Allocation'!C$9*Q945*'Input| Projects'!$AO945,"DNSP defined",'Calc| Overheads Allocation'!C$79*'Input| Projects'!$AW945,0),0)</f>
        <v>0</v>
      </c>
      <c r="AP945" s="172" cm="1">
        <f t="array" ref="AP945">IFERROR(--('Input| Projects'!$AT945="Yes")*_xlfn.SWITCH('Input| Overheads'!$C$50,"Direct costs",'Calc| Overheads Allocation'!D$9*R945,"Internal labour",'Calc| Overheads Allocation'!D$9*R945*'Input| Projects'!$AO945,"DNSP defined",'Calc| Overheads Allocation'!D$79*'Input| Projects'!$AW945,0),0)</f>
        <v>0</v>
      </c>
      <c r="AQ945" s="172" cm="1">
        <f t="array" ref="AQ945">IFERROR(--('Input| Projects'!$AT945="Yes")*_xlfn.SWITCH('Input| Overheads'!$C$50,"Direct costs",'Calc| Overheads Allocation'!E$9*S945,"Internal labour",'Calc| Overheads Allocation'!E$9*S945*'Input| Projects'!$AO945,"DNSP defined",'Calc| Overheads Allocation'!E$79*'Input| Projects'!$AW945,0),0)</f>
        <v>0</v>
      </c>
      <c r="AR945" s="172" cm="1">
        <f t="array" ref="AR945">IFERROR(--('Input| Projects'!$AT945="Yes")*_xlfn.SWITCH('Input| Overheads'!$C$50,"Direct costs",'Calc| Overheads Allocation'!F$9*T945,"Internal labour",'Calc| Overheads Allocation'!F$9*T945*'Input| Projects'!$AO945,"DNSP defined",'Calc| Overheads Allocation'!F$79*'Input| Projects'!$AW945,0),0)</f>
        <v>0</v>
      </c>
      <c r="AS945" s="172" cm="1">
        <f t="array" ref="AS945">IFERROR(--('Input| Projects'!$AT945="Yes")*_xlfn.SWITCH('Input| Overheads'!$C$50,"Direct costs",'Calc| Overheads Allocation'!G$9*U945,"Internal labour",'Calc| Overheads Allocation'!G$9*U945*'Input| Projects'!$AO945,"DNSP defined",'Calc| Overheads Allocation'!G$79*'Input| Projects'!$AW945,0),0)</f>
        <v>0</v>
      </c>
      <c r="AT945" s="172" cm="1">
        <f t="array" ref="AT945">IFERROR(--('Input| Projects'!$AT945="Yes")*_xlfn.SWITCH('Input| Overheads'!$C$50,"Direct costs",'Calc| Overheads Allocation'!H$9*V945,"Internal labour",'Calc| Overheads Allocation'!H$9*V945*'Input| Projects'!$AO945,"DNSP defined",'Calc| Overheads Allocation'!H$79*'Input| Projects'!$AW945,0),0)</f>
        <v>0</v>
      </c>
      <c r="AU945" s="172" cm="1">
        <f t="array" ref="AU945">IFERROR(--('Input| Projects'!$AT945="Yes")*_xlfn.SWITCH('Input| Overheads'!$C$50,"Direct costs",'Calc| Overheads Allocation'!I$9*W945,"Internal labour",'Calc| Overheads Allocation'!I$9*W945*'Input| Projects'!$AO945,"DNSP defined",'Calc| Overheads Allocation'!I$79*'Input| Projects'!$AW945,0),0)</f>
        <v>0</v>
      </c>
      <c r="AV945" s="175"/>
      <c r="AW945" s="172">
        <f t="shared" si="332"/>
        <v>0</v>
      </c>
      <c r="AX945" s="172">
        <f t="shared" si="333"/>
        <v>0</v>
      </c>
      <c r="AY945" s="172">
        <f t="shared" si="334"/>
        <v>0</v>
      </c>
      <c r="AZ945" s="172">
        <f t="shared" si="335"/>
        <v>0</v>
      </c>
      <c r="BA945" s="172">
        <f t="shared" si="336"/>
        <v>0</v>
      </c>
      <c r="BB945" s="172">
        <f t="shared" si="337"/>
        <v>0</v>
      </c>
      <c r="BC945" s="172">
        <f t="shared" si="338"/>
        <v>0</v>
      </c>
      <c r="BD945" s="176"/>
      <c r="BE945" s="172">
        <f t="shared" si="339"/>
        <v>0</v>
      </c>
      <c r="BF945" s="172">
        <f t="shared" si="340"/>
        <v>0</v>
      </c>
      <c r="BG945" s="172">
        <f t="shared" si="341"/>
        <v>0</v>
      </c>
      <c r="BH945" s="172">
        <f t="shared" si="342"/>
        <v>0</v>
      </c>
      <c r="BI945" s="172">
        <f t="shared" si="343"/>
        <v>0</v>
      </c>
      <c r="BJ945" s="172">
        <f t="shared" si="344"/>
        <v>0</v>
      </c>
      <c r="BK945" s="172">
        <f t="shared" si="345"/>
        <v>0</v>
      </c>
      <c r="BL945" s="176"/>
      <c r="BM945" s="172">
        <f t="shared" si="324"/>
        <v>0</v>
      </c>
      <c r="BN945" s="172">
        <f t="shared" si="325"/>
        <v>0</v>
      </c>
      <c r="BO945" s="172">
        <f t="shared" si="326"/>
        <v>0</v>
      </c>
      <c r="BP945" s="172">
        <f t="shared" si="327"/>
        <v>0</v>
      </c>
      <c r="BQ945" s="172">
        <f t="shared" si="328"/>
        <v>0</v>
      </c>
      <c r="BR945" s="172">
        <f t="shared" si="329"/>
        <v>0</v>
      </c>
      <c r="BS945" s="172">
        <f t="shared" si="330"/>
        <v>0</v>
      </c>
      <c r="BT945" s="55"/>
      <c r="BU945" s="158">
        <f>SUMIF('Input| Projects'!$BA$8:$CX$8,RIGHT(BU$9,3),'Input| Projects'!$BA945:$CX945)</f>
        <v>0</v>
      </c>
      <c r="BV945" s="158">
        <f>SUMIF('Input| Projects'!$BA$8:$CX$8,RIGHT(BV$9,3),'Input| Projects'!$BA945:$CX945)</f>
        <v>0</v>
      </c>
      <c r="BW945" s="79" t="str">
        <f t="shared" si="331"/>
        <v/>
      </c>
    </row>
    <row r="946" spans="2:75" x14ac:dyDescent="0.2">
      <c r="B946" s="123">
        <f>IFERROR('Input| Projects'!B946,"")</f>
        <v>937</v>
      </c>
      <c r="C946" s="160" t="str">
        <f>IFERROR(IF('Input| Projects'!C946="","",'Input| Projects'!C946),"")</f>
        <v/>
      </c>
      <c r="D946" s="160" t="str">
        <f>IFERROR(IF('Input| Projects'!D946="","",'Input| Projects'!D946),"")</f>
        <v/>
      </c>
      <c r="E946" s="53"/>
      <c r="F946" s="160" t="str">
        <f>IF(LEN('Input| Projects'!F946)&gt;0,'Input| Projects'!F946,"")</f>
        <v/>
      </c>
      <c r="G946" s="160" t="str">
        <f>IF(LEN('Input| Projects'!G946)&gt;0,'Input| Projects'!G946,"")</f>
        <v/>
      </c>
      <c r="H946" s="10"/>
      <c r="I946" s="194" cm="1">
        <f t="array" ref="I946">IF(LEN($F946)&gt;0,1+IFERROR(SUMPRODUCT(TRANSPOSE('Input| Projects'!$AO946:$AQ946),INDEX('Input| Escalations'!$F$27:$L$29,,MATCH(Q$9,'Input| Escalations'!$F$21:$L$21,0))),0),0)</f>
        <v>0</v>
      </c>
      <c r="J946" s="194" cm="1">
        <f t="array" ref="J946">IF(LEN($F946)&gt;0,1+IFERROR(SUMPRODUCT(TRANSPOSE('Input| Projects'!$AO946:$AQ946),INDEX('Input| Escalations'!$F$27:$L$29,,MATCH(R$9,'Input| Escalations'!$F$21:$L$21,0))),0),0)</f>
        <v>0</v>
      </c>
      <c r="K946" s="194" cm="1">
        <f t="array" ref="K946">IF(LEN($F946)&gt;0,1+IFERROR(SUMPRODUCT(TRANSPOSE('Input| Projects'!$AO946:$AQ946),INDEX('Input| Escalations'!$F$27:$L$29,,MATCH(S$9,'Input| Escalations'!$F$21:$L$21,0))),0),0)</f>
        <v>0</v>
      </c>
      <c r="L946" s="194" cm="1">
        <f t="array" ref="L946">IF(LEN($F946)&gt;0,1+IFERROR(SUMPRODUCT(TRANSPOSE('Input| Projects'!$AO946:$AQ946),INDEX('Input| Escalations'!$F$27:$L$29,,MATCH(T$9,'Input| Escalations'!$F$21:$L$21,0))),0),0)</f>
        <v>0</v>
      </c>
      <c r="M946" s="194" cm="1">
        <f t="array" ref="M946">IF(LEN($F946)&gt;0,1+IFERROR(SUMPRODUCT(TRANSPOSE('Input| Projects'!$AO946:$AQ946),INDEX('Input| Escalations'!$F$27:$L$29,,MATCH(U$9,'Input| Escalations'!$F$21:$L$21,0))),0),0)</f>
        <v>0</v>
      </c>
      <c r="N946" s="194" cm="1">
        <f t="array" ref="N946">IF(LEN($F946)&gt;0,1+IFERROR(SUMPRODUCT(TRANSPOSE('Input| Projects'!$AO946:$AQ946),INDEX('Input| Escalations'!$F$27:$L$29,,MATCH(V$9,'Input| Escalations'!$F$21:$L$21,0))),0),0)</f>
        <v>0</v>
      </c>
      <c r="O946" s="194" cm="1">
        <f t="array" ref="O946">IF(LEN($F946)&gt;0,1+IFERROR(SUMPRODUCT(TRANSPOSE('Input| Projects'!$AO946:$AQ946),INDEX('Input| Escalations'!$F$27:$L$29,,MATCH(W$9,'Input| Escalations'!$F$21:$L$21,0))),0),0)</f>
        <v>0</v>
      </c>
      <c r="P946" s="10"/>
      <c r="Q946" s="172">
        <f>IFERROR(IF(ISNUMBER(FIND("decision",'Input| Setup'!$F$6)),'Input| Projects'!Y946,'Input| Projects'!I946)*'Input| Escalations'!$I$17*I946,0)</f>
        <v>0</v>
      </c>
      <c r="R946" s="172">
        <f>IFERROR(IF(ISNUMBER(FIND("decision",'Input| Setup'!$F$6)),'Input| Projects'!Z946,'Input| Projects'!J946)*'Input| Escalations'!$I$17*J946,0)</f>
        <v>0</v>
      </c>
      <c r="S946" s="172">
        <f>IFERROR(IF(ISNUMBER(FIND("decision",'Input| Setup'!$F$6)),'Input| Projects'!AA946,'Input| Projects'!K946)*'Input| Escalations'!$I$17*K946,0)</f>
        <v>0</v>
      </c>
      <c r="T946" s="172">
        <f>IFERROR(IF(ISNUMBER(FIND("decision",'Input| Setup'!$F$6)),'Input| Projects'!AB946,'Input| Projects'!L946)*'Input| Escalations'!$I$17*L946,0)</f>
        <v>0</v>
      </c>
      <c r="U946" s="172">
        <f>IFERROR(IF(ISNUMBER(FIND("decision",'Input| Setup'!$F$6)),'Input| Projects'!AC946,'Input| Projects'!M946)*'Input| Escalations'!$I$17*M946,0)</f>
        <v>0</v>
      </c>
      <c r="V946" s="172">
        <f>IFERROR(IF(ISNUMBER(FIND("decision",'Input| Setup'!$F$6)),'Input| Projects'!AD946,'Input| Projects'!N946)*'Input| Escalations'!$I$17*N946,0)</f>
        <v>0</v>
      </c>
      <c r="W946" s="172">
        <f>IFERROR(IF(ISNUMBER(FIND("decision",'Input| Setup'!$F$6)),'Input| Projects'!AE946,'Input| Projects'!O946)*'Input| Escalations'!$I$17*O946,0)</f>
        <v>0</v>
      </c>
      <c r="X946" s="175"/>
      <c r="Y946" s="172">
        <f>IF(ISNUMBER(FIND("decision",'Input| Setup'!$F$6)),'Input| Projects'!AG946,'Input| Projects'!Q946)*I946*'Input| Escalations'!$I$17</f>
        <v>0</v>
      </c>
      <c r="Z946" s="172">
        <f>IF(ISNUMBER(FIND("decision",'Input| Setup'!$F$6)),'Input| Projects'!AH946,'Input| Projects'!R946)*J946*'Input| Escalations'!$I$17</f>
        <v>0</v>
      </c>
      <c r="AA946" s="172">
        <f>IF(ISNUMBER(FIND("decision",'Input| Setup'!$F$6)),'Input| Projects'!AI946,'Input| Projects'!S946)*K946*'Input| Escalations'!$I$17</f>
        <v>0</v>
      </c>
      <c r="AB946" s="172">
        <f>IF(ISNUMBER(FIND("decision",'Input| Setup'!$F$6)),'Input| Projects'!AJ946,'Input| Projects'!T946)*L946*'Input| Escalations'!$I$17</f>
        <v>0</v>
      </c>
      <c r="AC946" s="172">
        <f>IF(ISNUMBER(FIND("decision",'Input| Setup'!$F$6)),'Input| Projects'!AK946,'Input| Projects'!U946)*M946*'Input| Escalations'!$I$17</f>
        <v>0</v>
      </c>
      <c r="AD946" s="172">
        <f>IF(ISNUMBER(FIND("decision",'Input| Setup'!$F$6)),'Input| Projects'!AL946,'Input| Projects'!V946)*N946*'Input| Escalations'!$I$17</f>
        <v>0</v>
      </c>
      <c r="AE946" s="172">
        <f>IF(ISNUMBER(FIND("decision",'Input| Setup'!$F$6)),'Input| Projects'!AM946,'Input| Projects'!W946)*O946*'Input| Escalations'!$I$17</f>
        <v>0</v>
      </c>
      <c r="AF946" s="175"/>
      <c r="AG946" s="172" cm="1">
        <f t="array" ref="AG946">IFERROR(--('Input| Projects'!$AS946="Yes")*_xlfn.SWITCH('Input| Overheads'!$C$50,"Direct costs",'Calc| Overheads Allocation'!C$8*Q946,"Internal labour",'Calc| Overheads Allocation'!C$8*Q946*'Input| Projects'!$AO946,"DNSP defined",'Calc| Overheads Allocation'!C$78*'Input| Projects'!$AV946,0),0)</f>
        <v>0</v>
      </c>
      <c r="AH946" s="172" cm="1">
        <f t="array" ref="AH946">IFERROR(--('Input| Projects'!$AS946="Yes")*_xlfn.SWITCH('Input| Overheads'!$C$50,"Direct costs",'Calc| Overheads Allocation'!D$8*R946,"Internal labour",'Calc| Overheads Allocation'!D$8*R946*'Input| Projects'!$AO946,"DNSP defined",'Calc| Overheads Allocation'!D$78*'Input| Projects'!$AV946,0),0)</f>
        <v>0</v>
      </c>
      <c r="AI946" s="172" cm="1">
        <f t="array" ref="AI946">IFERROR(--('Input| Projects'!$AS946="Yes")*_xlfn.SWITCH('Input| Overheads'!$C$50,"Direct costs",'Calc| Overheads Allocation'!E$8*S946,"Internal labour",'Calc| Overheads Allocation'!E$8*S946*'Input| Projects'!$AO946,"DNSP defined",'Calc| Overheads Allocation'!E$78*'Input| Projects'!$AV946,0),0)</f>
        <v>0</v>
      </c>
      <c r="AJ946" s="172" cm="1">
        <f t="array" ref="AJ946">IFERROR(--('Input| Projects'!$AS946="Yes")*_xlfn.SWITCH('Input| Overheads'!$C$50,"Direct costs",'Calc| Overheads Allocation'!F$8*T946,"Internal labour",'Calc| Overheads Allocation'!F$8*T946*'Input| Projects'!$AO946,"DNSP defined",'Calc| Overheads Allocation'!F$78*'Input| Projects'!$AV946,0),0)</f>
        <v>0</v>
      </c>
      <c r="AK946" s="172" cm="1">
        <f t="array" ref="AK946">IFERROR(--('Input| Projects'!$AS946="Yes")*_xlfn.SWITCH('Input| Overheads'!$C$50,"Direct costs",'Calc| Overheads Allocation'!G$8*U946,"Internal labour",'Calc| Overheads Allocation'!G$8*U946*'Input| Projects'!$AO946,"DNSP defined",'Calc| Overheads Allocation'!G$78*'Input| Projects'!$AV946,0),0)</f>
        <v>0</v>
      </c>
      <c r="AL946" s="172" cm="1">
        <f t="array" ref="AL946">IFERROR(--('Input| Projects'!$AS946="Yes")*_xlfn.SWITCH('Input| Overheads'!$C$50,"Direct costs",'Calc| Overheads Allocation'!H$8*V946,"Internal labour",'Calc| Overheads Allocation'!H$8*V946*'Input| Projects'!$AO946,"DNSP defined",'Calc| Overheads Allocation'!H$78*'Input| Projects'!$AV946,0),0)</f>
        <v>0</v>
      </c>
      <c r="AM946" s="172" cm="1">
        <f t="array" ref="AM946">IFERROR(--('Input| Projects'!$AS946="Yes")*_xlfn.SWITCH('Input| Overheads'!$C$50,"Direct costs",'Calc| Overheads Allocation'!I$8*W946,"Internal labour",'Calc| Overheads Allocation'!I$8*W946*'Input| Projects'!$AO946,"DNSP defined",'Calc| Overheads Allocation'!I$78*'Input| Projects'!$AV946,0),0)</f>
        <v>0</v>
      </c>
      <c r="AN946" s="175"/>
      <c r="AO946" s="172" cm="1">
        <f t="array" ref="AO946">IFERROR(--('Input| Projects'!$AT946="Yes")*_xlfn.SWITCH('Input| Overheads'!$C$50,"Direct costs",'Calc| Overheads Allocation'!C$9*Q946,"Internal labour",'Calc| Overheads Allocation'!C$9*Q946*'Input| Projects'!$AO946,"DNSP defined",'Calc| Overheads Allocation'!C$79*'Input| Projects'!$AW946,0),0)</f>
        <v>0</v>
      </c>
      <c r="AP946" s="172" cm="1">
        <f t="array" ref="AP946">IFERROR(--('Input| Projects'!$AT946="Yes")*_xlfn.SWITCH('Input| Overheads'!$C$50,"Direct costs",'Calc| Overheads Allocation'!D$9*R946,"Internal labour",'Calc| Overheads Allocation'!D$9*R946*'Input| Projects'!$AO946,"DNSP defined",'Calc| Overheads Allocation'!D$79*'Input| Projects'!$AW946,0),0)</f>
        <v>0</v>
      </c>
      <c r="AQ946" s="172" cm="1">
        <f t="array" ref="AQ946">IFERROR(--('Input| Projects'!$AT946="Yes")*_xlfn.SWITCH('Input| Overheads'!$C$50,"Direct costs",'Calc| Overheads Allocation'!E$9*S946,"Internal labour",'Calc| Overheads Allocation'!E$9*S946*'Input| Projects'!$AO946,"DNSP defined",'Calc| Overheads Allocation'!E$79*'Input| Projects'!$AW946,0),0)</f>
        <v>0</v>
      </c>
      <c r="AR946" s="172" cm="1">
        <f t="array" ref="AR946">IFERROR(--('Input| Projects'!$AT946="Yes")*_xlfn.SWITCH('Input| Overheads'!$C$50,"Direct costs",'Calc| Overheads Allocation'!F$9*T946,"Internal labour",'Calc| Overheads Allocation'!F$9*T946*'Input| Projects'!$AO946,"DNSP defined",'Calc| Overheads Allocation'!F$79*'Input| Projects'!$AW946,0),0)</f>
        <v>0</v>
      </c>
      <c r="AS946" s="172" cm="1">
        <f t="array" ref="AS946">IFERROR(--('Input| Projects'!$AT946="Yes")*_xlfn.SWITCH('Input| Overheads'!$C$50,"Direct costs",'Calc| Overheads Allocation'!G$9*U946,"Internal labour",'Calc| Overheads Allocation'!G$9*U946*'Input| Projects'!$AO946,"DNSP defined",'Calc| Overheads Allocation'!G$79*'Input| Projects'!$AW946,0),0)</f>
        <v>0</v>
      </c>
      <c r="AT946" s="172" cm="1">
        <f t="array" ref="AT946">IFERROR(--('Input| Projects'!$AT946="Yes")*_xlfn.SWITCH('Input| Overheads'!$C$50,"Direct costs",'Calc| Overheads Allocation'!H$9*V946,"Internal labour",'Calc| Overheads Allocation'!H$9*V946*'Input| Projects'!$AO946,"DNSP defined",'Calc| Overheads Allocation'!H$79*'Input| Projects'!$AW946,0),0)</f>
        <v>0</v>
      </c>
      <c r="AU946" s="172" cm="1">
        <f t="array" ref="AU946">IFERROR(--('Input| Projects'!$AT946="Yes")*_xlfn.SWITCH('Input| Overheads'!$C$50,"Direct costs",'Calc| Overheads Allocation'!I$9*W946,"Internal labour",'Calc| Overheads Allocation'!I$9*W946*'Input| Projects'!$AO946,"DNSP defined",'Calc| Overheads Allocation'!I$79*'Input| Projects'!$AW946,0),0)</f>
        <v>0</v>
      </c>
      <c r="AV946" s="175"/>
      <c r="AW946" s="172">
        <f t="shared" si="332"/>
        <v>0</v>
      </c>
      <c r="AX946" s="172">
        <f t="shared" si="333"/>
        <v>0</v>
      </c>
      <c r="AY946" s="172">
        <f t="shared" si="334"/>
        <v>0</v>
      </c>
      <c r="AZ946" s="172">
        <f t="shared" si="335"/>
        <v>0</v>
      </c>
      <c r="BA946" s="172">
        <f t="shared" si="336"/>
        <v>0</v>
      </c>
      <c r="BB946" s="172">
        <f t="shared" si="337"/>
        <v>0</v>
      </c>
      <c r="BC946" s="172">
        <f t="shared" si="338"/>
        <v>0</v>
      </c>
      <c r="BD946" s="176"/>
      <c r="BE946" s="172">
        <f t="shared" si="339"/>
        <v>0</v>
      </c>
      <c r="BF946" s="172">
        <f t="shared" si="340"/>
        <v>0</v>
      </c>
      <c r="BG946" s="172">
        <f t="shared" si="341"/>
        <v>0</v>
      </c>
      <c r="BH946" s="172">
        <f t="shared" si="342"/>
        <v>0</v>
      </c>
      <c r="BI946" s="172">
        <f t="shared" si="343"/>
        <v>0</v>
      </c>
      <c r="BJ946" s="172">
        <f t="shared" si="344"/>
        <v>0</v>
      </c>
      <c r="BK946" s="172">
        <f t="shared" si="345"/>
        <v>0</v>
      </c>
      <c r="BL946" s="176"/>
      <c r="BM946" s="172">
        <f t="shared" si="324"/>
        <v>0</v>
      </c>
      <c r="BN946" s="172">
        <f t="shared" si="325"/>
        <v>0</v>
      </c>
      <c r="BO946" s="172">
        <f t="shared" si="326"/>
        <v>0</v>
      </c>
      <c r="BP946" s="172">
        <f t="shared" si="327"/>
        <v>0</v>
      </c>
      <c r="BQ946" s="172">
        <f t="shared" si="328"/>
        <v>0</v>
      </c>
      <c r="BR946" s="172">
        <f t="shared" si="329"/>
        <v>0</v>
      </c>
      <c r="BS946" s="172">
        <f t="shared" si="330"/>
        <v>0</v>
      </c>
      <c r="BT946" s="55"/>
      <c r="BU946" s="158">
        <f>SUMIF('Input| Projects'!$BA$8:$CX$8,RIGHT(BU$9,3),'Input| Projects'!$BA946:$CX946)</f>
        <v>0</v>
      </c>
      <c r="BV946" s="158">
        <f>SUMIF('Input| Projects'!$BA$8:$CX$8,RIGHT(BV$9,3),'Input| Projects'!$BA946:$CX946)</f>
        <v>0</v>
      </c>
      <c r="BW946" s="79" t="str">
        <f t="shared" si="331"/>
        <v/>
      </c>
    </row>
    <row r="947" spans="2:75" x14ac:dyDescent="0.2">
      <c r="B947" s="123">
        <f>IFERROR('Input| Projects'!B947,"")</f>
        <v>938</v>
      </c>
      <c r="C947" s="160" t="str">
        <f>IFERROR(IF('Input| Projects'!C947="","",'Input| Projects'!C947),"")</f>
        <v/>
      </c>
      <c r="D947" s="160" t="str">
        <f>IFERROR(IF('Input| Projects'!D947="","",'Input| Projects'!D947),"")</f>
        <v/>
      </c>
      <c r="E947" s="53"/>
      <c r="F947" s="160" t="str">
        <f>IF(LEN('Input| Projects'!F947)&gt;0,'Input| Projects'!F947,"")</f>
        <v/>
      </c>
      <c r="G947" s="160" t="str">
        <f>IF(LEN('Input| Projects'!G947)&gt;0,'Input| Projects'!G947,"")</f>
        <v/>
      </c>
      <c r="H947" s="10"/>
      <c r="I947" s="194" cm="1">
        <f t="array" ref="I947">IF(LEN($F947)&gt;0,1+IFERROR(SUMPRODUCT(TRANSPOSE('Input| Projects'!$AO947:$AQ947),INDEX('Input| Escalations'!$F$27:$L$29,,MATCH(Q$9,'Input| Escalations'!$F$21:$L$21,0))),0),0)</f>
        <v>0</v>
      </c>
      <c r="J947" s="194" cm="1">
        <f t="array" ref="J947">IF(LEN($F947)&gt;0,1+IFERROR(SUMPRODUCT(TRANSPOSE('Input| Projects'!$AO947:$AQ947),INDEX('Input| Escalations'!$F$27:$L$29,,MATCH(R$9,'Input| Escalations'!$F$21:$L$21,0))),0),0)</f>
        <v>0</v>
      </c>
      <c r="K947" s="194" cm="1">
        <f t="array" ref="K947">IF(LEN($F947)&gt;0,1+IFERROR(SUMPRODUCT(TRANSPOSE('Input| Projects'!$AO947:$AQ947),INDEX('Input| Escalations'!$F$27:$L$29,,MATCH(S$9,'Input| Escalations'!$F$21:$L$21,0))),0),0)</f>
        <v>0</v>
      </c>
      <c r="L947" s="194" cm="1">
        <f t="array" ref="L947">IF(LEN($F947)&gt;0,1+IFERROR(SUMPRODUCT(TRANSPOSE('Input| Projects'!$AO947:$AQ947),INDEX('Input| Escalations'!$F$27:$L$29,,MATCH(T$9,'Input| Escalations'!$F$21:$L$21,0))),0),0)</f>
        <v>0</v>
      </c>
      <c r="M947" s="194" cm="1">
        <f t="array" ref="M947">IF(LEN($F947)&gt;0,1+IFERROR(SUMPRODUCT(TRANSPOSE('Input| Projects'!$AO947:$AQ947),INDEX('Input| Escalations'!$F$27:$L$29,,MATCH(U$9,'Input| Escalations'!$F$21:$L$21,0))),0),0)</f>
        <v>0</v>
      </c>
      <c r="N947" s="194" cm="1">
        <f t="array" ref="N947">IF(LEN($F947)&gt;0,1+IFERROR(SUMPRODUCT(TRANSPOSE('Input| Projects'!$AO947:$AQ947),INDEX('Input| Escalations'!$F$27:$L$29,,MATCH(V$9,'Input| Escalations'!$F$21:$L$21,0))),0),0)</f>
        <v>0</v>
      </c>
      <c r="O947" s="194" cm="1">
        <f t="array" ref="O947">IF(LEN($F947)&gt;0,1+IFERROR(SUMPRODUCT(TRANSPOSE('Input| Projects'!$AO947:$AQ947),INDEX('Input| Escalations'!$F$27:$L$29,,MATCH(W$9,'Input| Escalations'!$F$21:$L$21,0))),0),0)</f>
        <v>0</v>
      </c>
      <c r="P947" s="10"/>
      <c r="Q947" s="172">
        <f>IFERROR(IF(ISNUMBER(FIND("decision",'Input| Setup'!$F$6)),'Input| Projects'!Y947,'Input| Projects'!I947)*'Input| Escalations'!$I$17*I947,0)</f>
        <v>0</v>
      </c>
      <c r="R947" s="172">
        <f>IFERROR(IF(ISNUMBER(FIND("decision",'Input| Setup'!$F$6)),'Input| Projects'!Z947,'Input| Projects'!J947)*'Input| Escalations'!$I$17*J947,0)</f>
        <v>0</v>
      </c>
      <c r="S947" s="172">
        <f>IFERROR(IF(ISNUMBER(FIND("decision",'Input| Setup'!$F$6)),'Input| Projects'!AA947,'Input| Projects'!K947)*'Input| Escalations'!$I$17*K947,0)</f>
        <v>0</v>
      </c>
      <c r="T947" s="172">
        <f>IFERROR(IF(ISNUMBER(FIND("decision",'Input| Setup'!$F$6)),'Input| Projects'!AB947,'Input| Projects'!L947)*'Input| Escalations'!$I$17*L947,0)</f>
        <v>0</v>
      </c>
      <c r="U947" s="172">
        <f>IFERROR(IF(ISNUMBER(FIND("decision",'Input| Setup'!$F$6)),'Input| Projects'!AC947,'Input| Projects'!M947)*'Input| Escalations'!$I$17*M947,0)</f>
        <v>0</v>
      </c>
      <c r="V947" s="172">
        <f>IFERROR(IF(ISNUMBER(FIND("decision",'Input| Setup'!$F$6)),'Input| Projects'!AD947,'Input| Projects'!N947)*'Input| Escalations'!$I$17*N947,0)</f>
        <v>0</v>
      </c>
      <c r="W947" s="172">
        <f>IFERROR(IF(ISNUMBER(FIND("decision",'Input| Setup'!$F$6)),'Input| Projects'!AE947,'Input| Projects'!O947)*'Input| Escalations'!$I$17*O947,0)</f>
        <v>0</v>
      </c>
      <c r="X947" s="175"/>
      <c r="Y947" s="172">
        <f>IF(ISNUMBER(FIND("decision",'Input| Setup'!$F$6)),'Input| Projects'!AG947,'Input| Projects'!Q947)*I947*'Input| Escalations'!$I$17</f>
        <v>0</v>
      </c>
      <c r="Z947" s="172">
        <f>IF(ISNUMBER(FIND("decision",'Input| Setup'!$F$6)),'Input| Projects'!AH947,'Input| Projects'!R947)*J947*'Input| Escalations'!$I$17</f>
        <v>0</v>
      </c>
      <c r="AA947" s="172">
        <f>IF(ISNUMBER(FIND("decision",'Input| Setup'!$F$6)),'Input| Projects'!AI947,'Input| Projects'!S947)*K947*'Input| Escalations'!$I$17</f>
        <v>0</v>
      </c>
      <c r="AB947" s="172">
        <f>IF(ISNUMBER(FIND("decision",'Input| Setup'!$F$6)),'Input| Projects'!AJ947,'Input| Projects'!T947)*L947*'Input| Escalations'!$I$17</f>
        <v>0</v>
      </c>
      <c r="AC947" s="172">
        <f>IF(ISNUMBER(FIND("decision",'Input| Setup'!$F$6)),'Input| Projects'!AK947,'Input| Projects'!U947)*M947*'Input| Escalations'!$I$17</f>
        <v>0</v>
      </c>
      <c r="AD947" s="172">
        <f>IF(ISNUMBER(FIND("decision",'Input| Setup'!$F$6)),'Input| Projects'!AL947,'Input| Projects'!V947)*N947*'Input| Escalations'!$I$17</f>
        <v>0</v>
      </c>
      <c r="AE947" s="172">
        <f>IF(ISNUMBER(FIND("decision",'Input| Setup'!$F$6)),'Input| Projects'!AM947,'Input| Projects'!W947)*O947*'Input| Escalations'!$I$17</f>
        <v>0</v>
      </c>
      <c r="AF947" s="175"/>
      <c r="AG947" s="172" cm="1">
        <f t="array" ref="AG947">IFERROR(--('Input| Projects'!$AS947="Yes")*_xlfn.SWITCH('Input| Overheads'!$C$50,"Direct costs",'Calc| Overheads Allocation'!C$8*Q947,"Internal labour",'Calc| Overheads Allocation'!C$8*Q947*'Input| Projects'!$AO947,"DNSP defined",'Calc| Overheads Allocation'!C$78*'Input| Projects'!$AV947,0),0)</f>
        <v>0</v>
      </c>
      <c r="AH947" s="172" cm="1">
        <f t="array" ref="AH947">IFERROR(--('Input| Projects'!$AS947="Yes")*_xlfn.SWITCH('Input| Overheads'!$C$50,"Direct costs",'Calc| Overheads Allocation'!D$8*R947,"Internal labour",'Calc| Overheads Allocation'!D$8*R947*'Input| Projects'!$AO947,"DNSP defined",'Calc| Overheads Allocation'!D$78*'Input| Projects'!$AV947,0),0)</f>
        <v>0</v>
      </c>
      <c r="AI947" s="172" cm="1">
        <f t="array" ref="AI947">IFERROR(--('Input| Projects'!$AS947="Yes")*_xlfn.SWITCH('Input| Overheads'!$C$50,"Direct costs",'Calc| Overheads Allocation'!E$8*S947,"Internal labour",'Calc| Overheads Allocation'!E$8*S947*'Input| Projects'!$AO947,"DNSP defined",'Calc| Overheads Allocation'!E$78*'Input| Projects'!$AV947,0),0)</f>
        <v>0</v>
      </c>
      <c r="AJ947" s="172" cm="1">
        <f t="array" ref="AJ947">IFERROR(--('Input| Projects'!$AS947="Yes")*_xlfn.SWITCH('Input| Overheads'!$C$50,"Direct costs",'Calc| Overheads Allocation'!F$8*T947,"Internal labour",'Calc| Overheads Allocation'!F$8*T947*'Input| Projects'!$AO947,"DNSP defined",'Calc| Overheads Allocation'!F$78*'Input| Projects'!$AV947,0),0)</f>
        <v>0</v>
      </c>
      <c r="AK947" s="172" cm="1">
        <f t="array" ref="AK947">IFERROR(--('Input| Projects'!$AS947="Yes")*_xlfn.SWITCH('Input| Overheads'!$C$50,"Direct costs",'Calc| Overheads Allocation'!G$8*U947,"Internal labour",'Calc| Overheads Allocation'!G$8*U947*'Input| Projects'!$AO947,"DNSP defined",'Calc| Overheads Allocation'!G$78*'Input| Projects'!$AV947,0),0)</f>
        <v>0</v>
      </c>
      <c r="AL947" s="172" cm="1">
        <f t="array" ref="AL947">IFERROR(--('Input| Projects'!$AS947="Yes")*_xlfn.SWITCH('Input| Overheads'!$C$50,"Direct costs",'Calc| Overheads Allocation'!H$8*V947,"Internal labour",'Calc| Overheads Allocation'!H$8*V947*'Input| Projects'!$AO947,"DNSP defined",'Calc| Overheads Allocation'!H$78*'Input| Projects'!$AV947,0),0)</f>
        <v>0</v>
      </c>
      <c r="AM947" s="172" cm="1">
        <f t="array" ref="AM947">IFERROR(--('Input| Projects'!$AS947="Yes")*_xlfn.SWITCH('Input| Overheads'!$C$50,"Direct costs",'Calc| Overheads Allocation'!I$8*W947,"Internal labour",'Calc| Overheads Allocation'!I$8*W947*'Input| Projects'!$AO947,"DNSP defined",'Calc| Overheads Allocation'!I$78*'Input| Projects'!$AV947,0),0)</f>
        <v>0</v>
      </c>
      <c r="AN947" s="175"/>
      <c r="AO947" s="172" cm="1">
        <f t="array" ref="AO947">IFERROR(--('Input| Projects'!$AT947="Yes")*_xlfn.SWITCH('Input| Overheads'!$C$50,"Direct costs",'Calc| Overheads Allocation'!C$9*Q947,"Internal labour",'Calc| Overheads Allocation'!C$9*Q947*'Input| Projects'!$AO947,"DNSP defined",'Calc| Overheads Allocation'!C$79*'Input| Projects'!$AW947,0),0)</f>
        <v>0</v>
      </c>
      <c r="AP947" s="172" cm="1">
        <f t="array" ref="AP947">IFERROR(--('Input| Projects'!$AT947="Yes")*_xlfn.SWITCH('Input| Overheads'!$C$50,"Direct costs",'Calc| Overheads Allocation'!D$9*R947,"Internal labour",'Calc| Overheads Allocation'!D$9*R947*'Input| Projects'!$AO947,"DNSP defined",'Calc| Overheads Allocation'!D$79*'Input| Projects'!$AW947,0),0)</f>
        <v>0</v>
      </c>
      <c r="AQ947" s="172" cm="1">
        <f t="array" ref="AQ947">IFERROR(--('Input| Projects'!$AT947="Yes")*_xlfn.SWITCH('Input| Overheads'!$C$50,"Direct costs",'Calc| Overheads Allocation'!E$9*S947,"Internal labour",'Calc| Overheads Allocation'!E$9*S947*'Input| Projects'!$AO947,"DNSP defined",'Calc| Overheads Allocation'!E$79*'Input| Projects'!$AW947,0),0)</f>
        <v>0</v>
      </c>
      <c r="AR947" s="172" cm="1">
        <f t="array" ref="AR947">IFERROR(--('Input| Projects'!$AT947="Yes")*_xlfn.SWITCH('Input| Overheads'!$C$50,"Direct costs",'Calc| Overheads Allocation'!F$9*T947,"Internal labour",'Calc| Overheads Allocation'!F$9*T947*'Input| Projects'!$AO947,"DNSP defined",'Calc| Overheads Allocation'!F$79*'Input| Projects'!$AW947,0),0)</f>
        <v>0</v>
      </c>
      <c r="AS947" s="172" cm="1">
        <f t="array" ref="AS947">IFERROR(--('Input| Projects'!$AT947="Yes")*_xlfn.SWITCH('Input| Overheads'!$C$50,"Direct costs",'Calc| Overheads Allocation'!G$9*U947,"Internal labour",'Calc| Overheads Allocation'!G$9*U947*'Input| Projects'!$AO947,"DNSP defined",'Calc| Overheads Allocation'!G$79*'Input| Projects'!$AW947,0),0)</f>
        <v>0</v>
      </c>
      <c r="AT947" s="172" cm="1">
        <f t="array" ref="AT947">IFERROR(--('Input| Projects'!$AT947="Yes")*_xlfn.SWITCH('Input| Overheads'!$C$50,"Direct costs",'Calc| Overheads Allocation'!H$9*V947,"Internal labour",'Calc| Overheads Allocation'!H$9*V947*'Input| Projects'!$AO947,"DNSP defined",'Calc| Overheads Allocation'!H$79*'Input| Projects'!$AW947,0),0)</f>
        <v>0</v>
      </c>
      <c r="AU947" s="172" cm="1">
        <f t="array" ref="AU947">IFERROR(--('Input| Projects'!$AT947="Yes")*_xlfn.SWITCH('Input| Overheads'!$C$50,"Direct costs",'Calc| Overheads Allocation'!I$9*W947,"Internal labour",'Calc| Overheads Allocation'!I$9*W947*'Input| Projects'!$AO947,"DNSP defined",'Calc| Overheads Allocation'!I$79*'Input| Projects'!$AW947,0),0)</f>
        <v>0</v>
      </c>
      <c r="AV947" s="175"/>
      <c r="AW947" s="172">
        <f t="shared" si="332"/>
        <v>0</v>
      </c>
      <c r="AX947" s="172">
        <f t="shared" si="333"/>
        <v>0</v>
      </c>
      <c r="AY947" s="172">
        <f t="shared" si="334"/>
        <v>0</v>
      </c>
      <c r="AZ947" s="172">
        <f t="shared" si="335"/>
        <v>0</v>
      </c>
      <c r="BA947" s="172">
        <f t="shared" si="336"/>
        <v>0</v>
      </c>
      <c r="BB947" s="172">
        <f t="shared" si="337"/>
        <v>0</v>
      </c>
      <c r="BC947" s="172">
        <f t="shared" si="338"/>
        <v>0</v>
      </c>
      <c r="BD947" s="176"/>
      <c r="BE947" s="172">
        <f t="shared" si="339"/>
        <v>0</v>
      </c>
      <c r="BF947" s="172">
        <f t="shared" si="340"/>
        <v>0</v>
      </c>
      <c r="BG947" s="172">
        <f t="shared" si="341"/>
        <v>0</v>
      </c>
      <c r="BH947" s="172">
        <f t="shared" si="342"/>
        <v>0</v>
      </c>
      <c r="BI947" s="172">
        <f t="shared" si="343"/>
        <v>0</v>
      </c>
      <c r="BJ947" s="172">
        <f t="shared" si="344"/>
        <v>0</v>
      </c>
      <c r="BK947" s="172">
        <f t="shared" si="345"/>
        <v>0</v>
      </c>
      <c r="BL947" s="176"/>
      <c r="BM947" s="172">
        <f t="shared" si="324"/>
        <v>0</v>
      </c>
      <c r="BN947" s="172">
        <f t="shared" si="325"/>
        <v>0</v>
      </c>
      <c r="BO947" s="172">
        <f t="shared" si="326"/>
        <v>0</v>
      </c>
      <c r="BP947" s="172">
        <f t="shared" si="327"/>
        <v>0</v>
      </c>
      <c r="BQ947" s="172">
        <f t="shared" si="328"/>
        <v>0</v>
      </c>
      <c r="BR947" s="172">
        <f t="shared" si="329"/>
        <v>0</v>
      </c>
      <c r="BS947" s="172">
        <f t="shared" si="330"/>
        <v>0</v>
      </c>
      <c r="BT947" s="55"/>
      <c r="BU947" s="158">
        <f>SUMIF('Input| Projects'!$BA$8:$CX$8,RIGHT(BU$9,3),'Input| Projects'!$BA947:$CX947)</f>
        <v>0</v>
      </c>
      <c r="BV947" s="158">
        <f>SUMIF('Input| Projects'!$BA$8:$CX$8,RIGHT(BV$9,3),'Input| Projects'!$BA947:$CX947)</f>
        <v>0</v>
      </c>
      <c r="BW947" s="79" t="str">
        <f t="shared" si="331"/>
        <v/>
      </c>
    </row>
    <row r="948" spans="2:75" x14ac:dyDescent="0.2">
      <c r="B948" s="123">
        <f>IFERROR('Input| Projects'!B948,"")</f>
        <v>939</v>
      </c>
      <c r="C948" s="160" t="str">
        <f>IFERROR(IF('Input| Projects'!C948="","",'Input| Projects'!C948),"")</f>
        <v/>
      </c>
      <c r="D948" s="160" t="str">
        <f>IFERROR(IF('Input| Projects'!D948="","",'Input| Projects'!D948),"")</f>
        <v/>
      </c>
      <c r="E948" s="53"/>
      <c r="F948" s="160" t="str">
        <f>IF(LEN('Input| Projects'!F948)&gt;0,'Input| Projects'!F948,"")</f>
        <v/>
      </c>
      <c r="G948" s="160" t="str">
        <f>IF(LEN('Input| Projects'!G948)&gt;0,'Input| Projects'!G948,"")</f>
        <v/>
      </c>
      <c r="H948" s="10"/>
      <c r="I948" s="194" cm="1">
        <f t="array" ref="I948">IF(LEN($F948)&gt;0,1+IFERROR(SUMPRODUCT(TRANSPOSE('Input| Projects'!$AO948:$AQ948),INDEX('Input| Escalations'!$F$27:$L$29,,MATCH(Q$9,'Input| Escalations'!$F$21:$L$21,0))),0),0)</f>
        <v>0</v>
      </c>
      <c r="J948" s="194" cm="1">
        <f t="array" ref="J948">IF(LEN($F948)&gt;0,1+IFERROR(SUMPRODUCT(TRANSPOSE('Input| Projects'!$AO948:$AQ948),INDEX('Input| Escalations'!$F$27:$L$29,,MATCH(R$9,'Input| Escalations'!$F$21:$L$21,0))),0),0)</f>
        <v>0</v>
      </c>
      <c r="K948" s="194" cm="1">
        <f t="array" ref="K948">IF(LEN($F948)&gt;0,1+IFERROR(SUMPRODUCT(TRANSPOSE('Input| Projects'!$AO948:$AQ948),INDEX('Input| Escalations'!$F$27:$L$29,,MATCH(S$9,'Input| Escalations'!$F$21:$L$21,0))),0),0)</f>
        <v>0</v>
      </c>
      <c r="L948" s="194" cm="1">
        <f t="array" ref="L948">IF(LEN($F948)&gt;0,1+IFERROR(SUMPRODUCT(TRANSPOSE('Input| Projects'!$AO948:$AQ948),INDEX('Input| Escalations'!$F$27:$L$29,,MATCH(T$9,'Input| Escalations'!$F$21:$L$21,0))),0),0)</f>
        <v>0</v>
      </c>
      <c r="M948" s="194" cm="1">
        <f t="array" ref="M948">IF(LEN($F948)&gt;0,1+IFERROR(SUMPRODUCT(TRANSPOSE('Input| Projects'!$AO948:$AQ948),INDEX('Input| Escalations'!$F$27:$L$29,,MATCH(U$9,'Input| Escalations'!$F$21:$L$21,0))),0),0)</f>
        <v>0</v>
      </c>
      <c r="N948" s="194" cm="1">
        <f t="array" ref="N948">IF(LEN($F948)&gt;0,1+IFERROR(SUMPRODUCT(TRANSPOSE('Input| Projects'!$AO948:$AQ948),INDEX('Input| Escalations'!$F$27:$L$29,,MATCH(V$9,'Input| Escalations'!$F$21:$L$21,0))),0),0)</f>
        <v>0</v>
      </c>
      <c r="O948" s="194" cm="1">
        <f t="array" ref="O948">IF(LEN($F948)&gt;0,1+IFERROR(SUMPRODUCT(TRANSPOSE('Input| Projects'!$AO948:$AQ948),INDEX('Input| Escalations'!$F$27:$L$29,,MATCH(W$9,'Input| Escalations'!$F$21:$L$21,0))),0),0)</f>
        <v>0</v>
      </c>
      <c r="P948" s="10"/>
      <c r="Q948" s="172">
        <f>IFERROR(IF(ISNUMBER(FIND("decision",'Input| Setup'!$F$6)),'Input| Projects'!Y948,'Input| Projects'!I948)*'Input| Escalations'!$I$17*I948,0)</f>
        <v>0</v>
      </c>
      <c r="R948" s="172">
        <f>IFERROR(IF(ISNUMBER(FIND("decision",'Input| Setup'!$F$6)),'Input| Projects'!Z948,'Input| Projects'!J948)*'Input| Escalations'!$I$17*J948,0)</f>
        <v>0</v>
      </c>
      <c r="S948" s="172">
        <f>IFERROR(IF(ISNUMBER(FIND("decision",'Input| Setup'!$F$6)),'Input| Projects'!AA948,'Input| Projects'!K948)*'Input| Escalations'!$I$17*K948,0)</f>
        <v>0</v>
      </c>
      <c r="T948" s="172">
        <f>IFERROR(IF(ISNUMBER(FIND("decision",'Input| Setup'!$F$6)),'Input| Projects'!AB948,'Input| Projects'!L948)*'Input| Escalations'!$I$17*L948,0)</f>
        <v>0</v>
      </c>
      <c r="U948" s="172">
        <f>IFERROR(IF(ISNUMBER(FIND("decision",'Input| Setup'!$F$6)),'Input| Projects'!AC948,'Input| Projects'!M948)*'Input| Escalations'!$I$17*M948,0)</f>
        <v>0</v>
      </c>
      <c r="V948" s="172">
        <f>IFERROR(IF(ISNUMBER(FIND("decision",'Input| Setup'!$F$6)),'Input| Projects'!AD948,'Input| Projects'!N948)*'Input| Escalations'!$I$17*N948,0)</f>
        <v>0</v>
      </c>
      <c r="W948" s="172">
        <f>IFERROR(IF(ISNUMBER(FIND("decision",'Input| Setup'!$F$6)),'Input| Projects'!AE948,'Input| Projects'!O948)*'Input| Escalations'!$I$17*O948,0)</f>
        <v>0</v>
      </c>
      <c r="X948" s="175"/>
      <c r="Y948" s="172">
        <f>IF(ISNUMBER(FIND("decision",'Input| Setup'!$F$6)),'Input| Projects'!AG948,'Input| Projects'!Q948)*I948*'Input| Escalations'!$I$17</f>
        <v>0</v>
      </c>
      <c r="Z948" s="172">
        <f>IF(ISNUMBER(FIND("decision",'Input| Setup'!$F$6)),'Input| Projects'!AH948,'Input| Projects'!R948)*J948*'Input| Escalations'!$I$17</f>
        <v>0</v>
      </c>
      <c r="AA948" s="172">
        <f>IF(ISNUMBER(FIND("decision",'Input| Setup'!$F$6)),'Input| Projects'!AI948,'Input| Projects'!S948)*K948*'Input| Escalations'!$I$17</f>
        <v>0</v>
      </c>
      <c r="AB948" s="172">
        <f>IF(ISNUMBER(FIND("decision",'Input| Setup'!$F$6)),'Input| Projects'!AJ948,'Input| Projects'!T948)*L948*'Input| Escalations'!$I$17</f>
        <v>0</v>
      </c>
      <c r="AC948" s="172">
        <f>IF(ISNUMBER(FIND("decision",'Input| Setup'!$F$6)),'Input| Projects'!AK948,'Input| Projects'!U948)*M948*'Input| Escalations'!$I$17</f>
        <v>0</v>
      </c>
      <c r="AD948" s="172">
        <f>IF(ISNUMBER(FIND("decision",'Input| Setup'!$F$6)),'Input| Projects'!AL948,'Input| Projects'!V948)*N948*'Input| Escalations'!$I$17</f>
        <v>0</v>
      </c>
      <c r="AE948" s="172">
        <f>IF(ISNUMBER(FIND("decision",'Input| Setup'!$F$6)),'Input| Projects'!AM948,'Input| Projects'!W948)*O948*'Input| Escalations'!$I$17</f>
        <v>0</v>
      </c>
      <c r="AF948" s="175"/>
      <c r="AG948" s="172" cm="1">
        <f t="array" ref="AG948">IFERROR(--('Input| Projects'!$AS948="Yes")*_xlfn.SWITCH('Input| Overheads'!$C$50,"Direct costs",'Calc| Overheads Allocation'!C$8*Q948,"Internal labour",'Calc| Overheads Allocation'!C$8*Q948*'Input| Projects'!$AO948,"DNSP defined",'Calc| Overheads Allocation'!C$78*'Input| Projects'!$AV948,0),0)</f>
        <v>0</v>
      </c>
      <c r="AH948" s="172" cm="1">
        <f t="array" ref="AH948">IFERROR(--('Input| Projects'!$AS948="Yes")*_xlfn.SWITCH('Input| Overheads'!$C$50,"Direct costs",'Calc| Overheads Allocation'!D$8*R948,"Internal labour",'Calc| Overheads Allocation'!D$8*R948*'Input| Projects'!$AO948,"DNSP defined",'Calc| Overheads Allocation'!D$78*'Input| Projects'!$AV948,0),0)</f>
        <v>0</v>
      </c>
      <c r="AI948" s="172" cm="1">
        <f t="array" ref="AI948">IFERROR(--('Input| Projects'!$AS948="Yes")*_xlfn.SWITCH('Input| Overheads'!$C$50,"Direct costs",'Calc| Overheads Allocation'!E$8*S948,"Internal labour",'Calc| Overheads Allocation'!E$8*S948*'Input| Projects'!$AO948,"DNSP defined",'Calc| Overheads Allocation'!E$78*'Input| Projects'!$AV948,0),0)</f>
        <v>0</v>
      </c>
      <c r="AJ948" s="172" cm="1">
        <f t="array" ref="AJ948">IFERROR(--('Input| Projects'!$AS948="Yes")*_xlfn.SWITCH('Input| Overheads'!$C$50,"Direct costs",'Calc| Overheads Allocation'!F$8*T948,"Internal labour",'Calc| Overheads Allocation'!F$8*T948*'Input| Projects'!$AO948,"DNSP defined",'Calc| Overheads Allocation'!F$78*'Input| Projects'!$AV948,0),0)</f>
        <v>0</v>
      </c>
      <c r="AK948" s="172" cm="1">
        <f t="array" ref="AK948">IFERROR(--('Input| Projects'!$AS948="Yes")*_xlfn.SWITCH('Input| Overheads'!$C$50,"Direct costs",'Calc| Overheads Allocation'!G$8*U948,"Internal labour",'Calc| Overheads Allocation'!G$8*U948*'Input| Projects'!$AO948,"DNSP defined",'Calc| Overheads Allocation'!G$78*'Input| Projects'!$AV948,0),0)</f>
        <v>0</v>
      </c>
      <c r="AL948" s="172" cm="1">
        <f t="array" ref="AL948">IFERROR(--('Input| Projects'!$AS948="Yes")*_xlfn.SWITCH('Input| Overheads'!$C$50,"Direct costs",'Calc| Overheads Allocation'!H$8*V948,"Internal labour",'Calc| Overheads Allocation'!H$8*V948*'Input| Projects'!$AO948,"DNSP defined",'Calc| Overheads Allocation'!H$78*'Input| Projects'!$AV948,0),0)</f>
        <v>0</v>
      </c>
      <c r="AM948" s="172" cm="1">
        <f t="array" ref="AM948">IFERROR(--('Input| Projects'!$AS948="Yes")*_xlfn.SWITCH('Input| Overheads'!$C$50,"Direct costs",'Calc| Overheads Allocation'!I$8*W948,"Internal labour",'Calc| Overheads Allocation'!I$8*W948*'Input| Projects'!$AO948,"DNSP defined",'Calc| Overheads Allocation'!I$78*'Input| Projects'!$AV948,0),0)</f>
        <v>0</v>
      </c>
      <c r="AN948" s="175"/>
      <c r="AO948" s="172" cm="1">
        <f t="array" ref="AO948">IFERROR(--('Input| Projects'!$AT948="Yes")*_xlfn.SWITCH('Input| Overheads'!$C$50,"Direct costs",'Calc| Overheads Allocation'!C$9*Q948,"Internal labour",'Calc| Overheads Allocation'!C$9*Q948*'Input| Projects'!$AO948,"DNSP defined",'Calc| Overheads Allocation'!C$79*'Input| Projects'!$AW948,0),0)</f>
        <v>0</v>
      </c>
      <c r="AP948" s="172" cm="1">
        <f t="array" ref="AP948">IFERROR(--('Input| Projects'!$AT948="Yes")*_xlfn.SWITCH('Input| Overheads'!$C$50,"Direct costs",'Calc| Overheads Allocation'!D$9*R948,"Internal labour",'Calc| Overheads Allocation'!D$9*R948*'Input| Projects'!$AO948,"DNSP defined",'Calc| Overheads Allocation'!D$79*'Input| Projects'!$AW948,0),0)</f>
        <v>0</v>
      </c>
      <c r="AQ948" s="172" cm="1">
        <f t="array" ref="AQ948">IFERROR(--('Input| Projects'!$AT948="Yes")*_xlfn.SWITCH('Input| Overheads'!$C$50,"Direct costs",'Calc| Overheads Allocation'!E$9*S948,"Internal labour",'Calc| Overheads Allocation'!E$9*S948*'Input| Projects'!$AO948,"DNSP defined",'Calc| Overheads Allocation'!E$79*'Input| Projects'!$AW948,0),0)</f>
        <v>0</v>
      </c>
      <c r="AR948" s="172" cm="1">
        <f t="array" ref="AR948">IFERROR(--('Input| Projects'!$AT948="Yes")*_xlfn.SWITCH('Input| Overheads'!$C$50,"Direct costs",'Calc| Overheads Allocation'!F$9*T948,"Internal labour",'Calc| Overheads Allocation'!F$9*T948*'Input| Projects'!$AO948,"DNSP defined",'Calc| Overheads Allocation'!F$79*'Input| Projects'!$AW948,0),0)</f>
        <v>0</v>
      </c>
      <c r="AS948" s="172" cm="1">
        <f t="array" ref="AS948">IFERROR(--('Input| Projects'!$AT948="Yes")*_xlfn.SWITCH('Input| Overheads'!$C$50,"Direct costs",'Calc| Overheads Allocation'!G$9*U948,"Internal labour",'Calc| Overheads Allocation'!G$9*U948*'Input| Projects'!$AO948,"DNSP defined",'Calc| Overheads Allocation'!G$79*'Input| Projects'!$AW948,0),0)</f>
        <v>0</v>
      </c>
      <c r="AT948" s="172" cm="1">
        <f t="array" ref="AT948">IFERROR(--('Input| Projects'!$AT948="Yes")*_xlfn.SWITCH('Input| Overheads'!$C$50,"Direct costs",'Calc| Overheads Allocation'!H$9*V948,"Internal labour",'Calc| Overheads Allocation'!H$9*V948*'Input| Projects'!$AO948,"DNSP defined",'Calc| Overheads Allocation'!H$79*'Input| Projects'!$AW948,0),0)</f>
        <v>0</v>
      </c>
      <c r="AU948" s="172" cm="1">
        <f t="array" ref="AU948">IFERROR(--('Input| Projects'!$AT948="Yes")*_xlfn.SWITCH('Input| Overheads'!$C$50,"Direct costs",'Calc| Overheads Allocation'!I$9*W948,"Internal labour",'Calc| Overheads Allocation'!I$9*W948*'Input| Projects'!$AO948,"DNSP defined",'Calc| Overheads Allocation'!I$79*'Input| Projects'!$AW948,0),0)</f>
        <v>0</v>
      </c>
      <c r="AV948" s="175"/>
      <c r="AW948" s="172">
        <f t="shared" si="332"/>
        <v>0</v>
      </c>
      <c r="AX948" s="172">
        <f t="shared" si="333"/>
        <v>0</v>
      </c>
      <c r="AY948" s="172">
        <f t="shared" si="334"/>
        <v>0</v>
      </c>
      <c r="AZ948" s="172">
        <f t="shared" si="335"/>
        <v>0</v>
      </c>
      <c r="BA948" s="172">
        <f t="shared" si="336"/>
        <v>0</v>
      </c>
      <c r="BB948" s="172">
        <f t="shared" si="337"/>
        <v>0</v>
      </c>
      <c r="BC948" s="172">
        <f t="shared" si="338"/>
        <v>0</v>
      </c>
      <c r="BD948" s="176"/>
      <c r="BE948" s="172">
        <f t="shared" si="339"/>
        <v>0</v>
      </c>
      <c r="BF948" s="172">
        <f t="shared" si="340"/>
        <v>0</v>
      </c>
      <c r="BG948" s="172">
        <f t="shared" si="341"/>
        <v>0</v>
      </c>
      <c r="BH948" s="172">
        <f t="shared" si="342"/>
        <v>0</v>
      </c>
      <c r="BI948" s="172">
        <f t="shared" si="343"/>
        <v>0</v>
      </c>
      <c r="BJ948" s="172">
        <f t="shared" si="344"/>
        <v>0</v>
      </c>
      <c r="BK948" s="172">
        <f t="shared" si="345"/>
        <v>0</v>
      </c>
      <c r="BL948" s="176"/>
      <c r="BM948" s="172">
        <f t="shared" si="324"/>
        <v>0</v>
      </c>
      <c r="BN948" s="172">
        <f t="shared" si="325"/>
        <v>0</v>
      </c>
      <c r="BO948" s="172">
        <f t="shared" si="326"/>
        <v>0</v>
      </c>
      <c r="BP948" s="172">
        <f t="shared" si="327"/>
        <v>0</v>
      </c>
      <c r="BQ948" s="172">
        <f t="shared" si="328"/>
        <v>0</v>
      </c>
      <c r="BR948" s="172">
        <f t="shared" si="329"/>
        <v>0</v>
      </c>
      <c r="BS948" s="172">
        <f t="shared" si="330"/>
        <v>0</v>
      </c>
      <c r="BT948" s="55"/>
      <c r="BU948" s="158">
        <f>SUMIF('Input| Projects'!$BA$8:$CX$8,RIGHT(BU$9,3),'Input| Projects'!$BA948:$CX948)</f>
        <v>0</v>
      </c>
      <c r="BV948" s="158">
        <f>SUMIF('Input| Projects'!$BA$8:$CX$8,RIGHT(BV$9,3),'Input| Projects'!$BA948:$CX948)</f>
        <v>0</v>
      </c>
      <c r="BW948" s="79" t="str">
        <f t="shared" si="331"/>
        <v/>
      </c>
    </row>
    <row r="949" spans="2:75" x14ac:dyDescent="0.2">
      <c r="B949" s="123">
        <f>IFERROR('Input| Projects'!B949,"")</f>
        <v>940</v>
      </c>
      <c r="C949" s="160" t="str">
        <f>IFERROR(IF('Input| Projects'!C949="","",'Input| Projects'!C949),"")</f>
        <v/>
      </c>
      <c r="D949" s="160" t="str">
        <f>IFERROR(IF('Input| Projects'!D949="","",'Input| Projects'!D949),"")</f>
        <v/>
      </c>
      <c r="E949" s="53"/>
      <c r="F949" s="160" t="str">
        <f>IF(LEN('Input| Projects'!F949)&gt;0,'Input| Projects'!F949,"")</f>
        <v/>
      </c>
      <c r="G949" s="160" t="str">
        <f>IF(LEN('Input| Projects'!G949)&gt;0,'Input| Projects'!G949,"")</f>
        <v/>
      </c>
      <c r="H949" s="10"/>
      <c r="I949" s="194" cm="1">
        <f t="array" ref="I949">IF(LEN($F949)&gt;0,1+IFERROR(SUMPRODUCT(TRANSPOSE('Input| Projects'!$AO949:$AQ949),INDEX('Input| Escalations'!$F$27:$L$29,,MATCH(Q$9,'Input| Escalations'!$F$21:$L$21,0))),0),0)</f>
        <v>0</v>
      </c>
      <c r="J949" s="194" cm="1">
        <f t="array" ref="J949">IF(LEN($F949)&gt;0,1+IFERROR(SUMPRODUCT(TRANSPOSE('Input| Projects'!$AO949:$AQ949),INDEX('Input| Escalations'!$F$27:$L$29,,MATCH(R$9,'Input| Escalations'!$F$21:$L$21,0))),0),0)</f>
        <v>0</v>
      </c>
      <c r="K949" s="194" cm="1">
        <f t="array" ref="K949">IF(LEN($F949)&gt;0,1+IFERROR(SUMPRODUCT(TRANSPOSE('Input| Projects'!$AO949:$AQ949),INDEX('Input| Escalations'!$F$27:$L$29,,MATCH(S$9,'Input| Escalations'!$F$21:$L$21,0))),0),0)</f>
        <v>0</v>
      </c>
      <c r="L949" s="194" cm="1">
        <f t="array" ref="L949">IF(LEN($F949)&gt;0,1+IFERROR(SUMPRODUCT(TRANSPOSE('Input| Projects'!$AO949:$AQ949),INDEX('Input| Escalations'!$F$27:$L$29,,MATCH(T$9,'Input| Escalations'!$F$21:$L$21,0))),0),0)</f>
        <v>0</v>
      </c>
      <c r="M949" s="194" cm="1">
        <f t="array" ref="M949">IF(LEN($F949)&gt;0,1+IFERROR(SUMPRODUCT(TRANSPOSE('Input| Projects'!$AO949:$AQ949),INDEX('Input| Escalations'!$F$27:$L$29,,MATCH(U$9,'Input| Escalations'!$F$21:$L$21,0))),0),0)</f>
        <v>0</v>
      </c>
      <c r="N949" s="194" cm="1">
        <f t="array" ref="N949">IF(LEN($F949)&gt;0,1+IFERROR(SUMPRODUCT(TRANSPOSE('Input| Projects'!$AO949:$AQ949),INDEX('Input| Escalations'!$F$27:$L$29,,MATCH(V$9,'Input| Escalations'!$F$21:$L$21,0))),0),0)</f>
        <v>0</v>
      </c>
      <c r="O949" s="194" cm="1">
        <f t="array" ref="O949">IF(LEN($F949)&gt;0,1+IFERROR(SUMPRODUCT(TRANSPOSE('Input| Projects'!$AO949:$AQ949),INDEX('Input| Escalations'!$F$27:$L$29,,MATCH(W$9,'Input| Escalations'!$F$21:$L$21,0))),0),0)</f>
        <v>0</v>
      </c>
      <c r="P949" s="10"/>
      <c r="Q949" s="172">
        <f>IFERROR(IF(ISNUMBER(FIND("decision",'Input| Setup'!$F$6)),'Input| Projects'!Y949,'Input| Projects'!I949)*'Input| Escalations'!$I$17*I949,0)</f>
        <v>0</v>
      </c>
      <c r="R949" s="172">
        <f>IFERROR(IF(ISNUMBER(FIND("decision",'Input| Setup'!$F$6)),'Input| Projects'!Z949,'Input| Projects'!J949)*'Input| Escalations'!$I$17*J949,0)</f>
        <v>0</v>
      </c>
      <c r="S949" s="172">
        <f>IFERROR(IF(ISNUMBER(FIND("decision",'Input| Setup'!$F$6)),'Input| Projects'!AA949,'Input| Projects'!K949)*'Input| Escalations'!$I$17*K949,0)</f>
        <v>0</v>
      </c>
      <c r="T949" s="172">
        <f>IFERROR(IF(ISNUMBER(FIND("decision",'Input| Setup'!$F$6)),'Input| Projects'!AB949,'Input| Projects'!L949)*'Input| Escalations'!$I$17*L949,0)</f>
        <v>0</v>
      </c>
      <c r="U949" s="172">
        <f>IFERROR(IF(ISNUMBER(FIND("decision",'Input| Setup'!$F$6)),'Input| Projects'!AC949,'Input| Projects'!M949)*'Input| Escalations'!$I$17*M949,0)</f>
        <v>0</v>
      </c>
      <c r="V949" s="172">
        <f>IFERROR(IF(ISNUMBER(FIND("decision",'Input| Setup'!$F$6)),'Input| Projects'!AD949,'Input| Projects'!N949)*'Input| Escalations'!$I$17*N949,0)</f>
        <v>0</v>
      </c>
      <c r="W949" s="172">
        <f>IFERROR(IF(ISNUMBER(FIND("decision",'Input| Setup'!$F$6)),'Input| Projects'!AE949,'Input| Projects'!O949)*'Input| Escalations'!$I$17*O949,0)</f>
        <v>0</v>
      </c>
      <c r="X949" s="175"/>
      <c r="Y949" s="172">
        <f>IF(ISNUMBER(FIND("decision",'Input| Setup'!$F$6)),'Input| Projects'!AG949,'Input| Projects'!Q949)*I949*'Input| Escalations'!$I$17</f>
        <v>0</v>
      </c>
      <c r="Z949" s="172">
        <f>IF(ISNUMBER(FIND("decision",'Input| Setup'!$F$6)),'Input| Projects'!AH949,'Input| Projects'!R949)*J949*'Input| Escalations'!$I$17</f>
        <v>0</v>
      </c>
      <c r="AA949" s="172">
        <f>IF(ISNUMBER(FIND("decision",'Input| Setup'!$F$6)),'Input| Projects'!AI949,'Input| Projects'!S949)*K949*'Input| Escalations'!$I$17</f>
        <v>0</v>
      </c>
      <c r="AB949" s="172">
        <f>IF(ISNUMBER(FIND("decision",'Input| Setup'!$F$6)),'Input| Projects'!AJ949,'Input| Projects'!T949)*L949*'Input| Escalations'!$I$17</f>
        <v>0</v>
      </c>
      <c r="AC949" s="172">
        <f>IF(ISNUMBER(FIND("decision",'Input| Setup'!$F$6)),'Input| Projects'!AK949,'Input| Projects'!U949)*M949*'Input| Escalations'!$I$17</f>
        <v>0</v>
      </c>
      <c r="AD949" s="172">
        <f>IF(ISNUMBER(FIND("decision",'Input| Setup'!$F$6)),'Input| Projects'!AL949,'Input| Projects'!V949)*N949*'Input| Escalations'!$I$17</f>
        <v>0</v>
      </c>
      <c r="AE949" s="172">
        <f>IF(ISNUMBER(FIND("decision",'Input| Setup'!$F$6)),'Input| Projects'!AM949,'Input| Projects'!W949)*O949*'Input| Escalations'!$I$17</f>
        <v>0</v>
      </c>
      <c r="AF949" s="175"/>
      <c r="AG949" s="172" cm="1">
        <f t="array" ref="AG949">IFERROR(--('Input| Projects'!$AS949="Yes")*_xlfn.SWITCH('Input| Overheads'!$C$50,"Direct costs",'Calc| Overheads Allocation'!C$8*Q949,"Internal labour",'Calc| Overheads Allocation'!C$8*Q949*'Input| Projects'!$AO949,"DNSP defined",'Calc| Overheads Allocation'!C$78*'Input| Projects'!$AV949,0),0)</f>
        <v>0</v>
      </c>
      <c r="AH949" s="172" cm="1">
        <f t="array" ref="AH949">IFERROR(--('Input| Projects'!$AS949="Yes")*_xlfn.SWITCH('Input| Overheads'!$C$50,"Direct costs",'Calc| Overheads Allocation'!D$8*R949,"Internal labour",'Calc| Overheads Allocation'!D$8*R949*'Input| Projects'!$AO949,"DNSP defined",'Calc| Overheads Allocation'!D$78*'Input| Projects'!$AV949,0),0)</f>
        <v>0</v>
      </c>
      <c r="AI949" s="172" cm="1">
        <f t="array" ref="AI949">IFERROR(--('Input| Projects'!$AS949="Yes")*_xlfn.SWITCH('Input| Overheads'!$C$50,"Direct costs",'Calc| Overheads Allocation'!E$8*S949,"Internal labour",'Calc| Overheads Allocation'!E$8*S949*'Input| Projects'!$AO949,"DNSP defined",'Calc| Overheads Allocation'!E$78*'Input| Projects'!$AV949,0),0)</f>
        <v>0</v>
      </c>
      <c r="AJ949" s="172" cm="1">
        <f t="array" ref="AJ949">IFERROR(--('Input| Projects'!$AS949="Yes")*_xlfn.SWITCH('Input| Overheads'!$C$50,"Direct costs",'Calc| Overheads Allocation'!F$8*T949,"Internal labour",'Calc| Overheads Allocation'!F$8*T949*'Input| Projects'!$AO949,"DNSP defined",'Calc| Overheads Allocation'!F$78*'Input| Projects'!$AV949,0),0)</f>
        <v>0</v>
      </c>
      <c r="AK949" s="172" cm="1">
        <f t="array" ref="AK949">IFERROR(--('Input| Projects'!$AS949="Yes")*_xlfn.SWITCH('Input| Overheads'!$C$50,"Direct costs",'Calc| Overheads Allocation'!G$8*U949,"Internal labour",'Calc| Overheads Allocation'!G$8*U949*'Input| Projects'!$AO949,"DNSP defined",'Calc| Overheads Allocation'!G$78*'Input| Projects'!$AV949,0),0)</f>
        <v>0</v>
      </c>
      <c r="AL949" s="172" cm="1">
        <f t="array" ref="AL949">IFERROR(--('Input| Projects'!$AS949="Yes")*_xlfn.SWITCH('Input| Overheads'!$C$50,"Direct costs",'Calc| Overheads Allocation'!H$8*V949,"Internal labour",'Calc| Overheads Allocation'!H$8*V949*'Input| Projects'!$AO949,"DNSP defined",'Calc| Overheads Allocation'!H$78*'Input| Projects'!$AV949,0),0)</f>
        <v>0</v>
      </c>
      <c r="AM949" s="172" cm="1">
        <f t="array" ref="AM949">IFERROR(--('Input| Projects'!$AS949="Yes")*_xlfn.SWITCH('Input| Overheads'!$C$50,"Direct costs",'Calc| Overheads Allocation'!I$8*W949,"Internal labour",'Calc| Overheads Allocation'!I$8*W949*'Input| Projects'!$AO949,"DNSP defined",'Calc| Overheads Allocation'!I$78*'Input| Projects'!$AV949,0),0)</f>
        <v>0</v>
      </c>
      <c r="AN949" s="175"/>
      <c r="AO949" s="172" cm="1">
        <f t="array" ref="AO949">IFERROR(--('Input| Projects'!$AT949="Yes")*_xlfn.SWITCH('Input| Overheads'!$C$50,"Direct costs",'Calc| Overheads Allocation'!C$9*Q949,"Internal labour",'Calc| Overheads Allocation'!C$9*Q949*'Input| Projects'!$AO949,"DNSP defined",'Calc| Overheads Allocation'!C$79*'Input| Projects'!$AW949,0),0)</f>
        <v>0</v>
      </c>
      <c r="AP949" s="172" cm="1">
        <f t="array" ref="AP949">IFERROR(--('Input| Projects'!$AT949="Yes")*_xlfn.SWITCH('Input| Overheads'!$C$50,"Direct costs",'Calc| Overheads Allocation'!D$9*R949,"Internal labour",'Calc| Overheads Allocation'!D$9*R949*'Input| Projects'!$AO949,"DNSP defined",'Calc| Overheads Allocation'!D$79*'Input| Projects'!$AW949,0),0)</f>
        <v>0</v>
      </c>
      <c r="AQ949" s="172" cm="1">
        <f t="array" ref="AQ949">IFERROR(--('Input| Projects'!$AT949="Yes")*_xlfn.SWITCH('Input| Overheads'!$C$50,"Direct costs",'Calc| Overheads Allocation'!E$9*S949,"Internal labour",'Calc| Overheads Allocation'!E$9*S949*'Input| Projects'!$AO949,"DNSP defined",'Calc| Overheads Allocation'!E$79*'Input| Projects'!$AW949,0),0)</f>
        <v>0</v>
      </c>
      <c r="AR949" s="172" cm="1">
        <f t="array" ref="AR949">IFERROR(--('Input| Projects'!$AT949="Yes")*_xlfn.SWITCH('Input| Overheads'!$C$50,"Direct costs",'Calc| Overheads Allocation'!F$9*T949,"Internal labour",'Calc| Overheads Allocation'!F$9*T949*'Input| Projects'!$AO949,"DNSP defined",'Calc| Overheads Allocation'!F$79*'Input| Projects'!$AW949,0),0)</f>
        <v>0</v>
      </c>
      <c r="AS949" s="172" cm="1">
        <f t="array" ref="AS949">IFERROR(--('Input| Projects'!$AT949="Yes")*_xlfn.SWITCH('Input| Overheads'!$C$50,"Direct costs",'Calc| Overheads Allocation'!G$9*U949,"Internal labour",'Calc| Overheads Allocation'!G$9*U949*'Input| Projects'!$AO949,"DNSP defined",'Calc| Overheads Allocation'!G$79*'Input| Projects'!$AW949,0),0)</f>
        <v>0</v>
      </c>
      <c r="AT949" s="172" cm="1">
        <f t="array" ref="AT949">IFERROR(--('Input| Projects'!$AT949="Yes")*_xlfn.SWITCH('Input| Overheads'!$C$50,"Direct costs",'Calc| Overheads Allocation'!H$9*V949,"Internal labour",'Calc| Overheads Allocation'!H$9*V949*'Input| Projects'!$AO949,"DNSP defined",'Calc| Overheads Allocation'!H$79*'Input| Projects'!$AW949,0),0)</f>
        <v>0</v>
      </c>
      <c r="AU949" s="172" cm="1">
        <f t="array" ref="AU949">IFERROR(--('Input| Projects'!$AT949="Yes")*_xlfn.SWITCH('Input| Overheads'!$C$50,"Direct costs",'Calc| Overheads Allocation'!I$9*W949,"Internal labour",'Calc| Overheads Allocation'!I$9*W949*'Input| Projects'!$AO949,"DNSP defined",'Calc| Overheads Allocation'!I$79*'Input| Projects'!$AW949,0),0)</f>
        <v>0</v>
      </c>
      <c r="AV949" s="175"/>
      <c r="AW949" s="172">
        <f t="shared" si="332"/>
        <v>0</v>
      </c>
      <c r="AX949" s="172">
        <f t="shared" si="333"/>
        <v>0</v>
      </c>
      <c r="AY949" s="172">
        <f t="shared" si="334"/>
        <v>0</v>
      </c>
      <c r="AZ949" s="172">
        <f t="shared" si="335"/>
        <v>0</v>
      </c>
      <c r="BA949" s="172">
        <f t="shared" si="336"/>
        <v>0</v>
      </c>
      <c r="BB949" s="172">
        <f t="shared" si="337"/>
        <v>0</v>
      </c>
      <c r="BC949" s="172">
        <f t="shared" si="338"/>
        <v>0</v>
      </c>
      <c r="BD949" s="176"/>
      <c r="BE949" s="172">
        <f t="shared" si="339"/>
        <v>0</v>
      </c>
      <c r="BF949" s="172">
        <f t="shared" si="340"/>
        <v>0</v>
      </c>
      <c r="BG949" s="172">
        <f t="shared" si="341"/>
        <v>0</v>
      </c>
      <c r="BH949" s="172">
        <f t="shared" si="342"/>
        <v>0</v>
      </c>
      <c r="BI949" s="172">
        <f t="shared" si="343"/>
        <v>0</v>
      </c>
      <c r="BJ949" s="172">
        <f t="shared" si="344"/>
        <v>0</v>
      </c>
      <c r="BK949" s="172">
        <f t="shared" si="345"/>
        <v>0</v>
      </c>
      <c r="BL949" s="176"/>
      <c r="BM949" s="172">
        <f t="shared" si="324"/>
        <v>0</v>
      </c>
      <c r="BN949" s="172">
        <f t="shared" si="325"/>
        <v>0</v>
      </c>
      <c r="BO949" s="172">
        <f t="shared" si="326"/>
        <v>0</v>
      </c>
      <c r="BP949" s="172">
        <f t="shared" si="327"/>
        <v>0</v>
      </c>
      <c r="BQ949" s="172">
        <f t="shared" si="328"/>
        <v>0</v>
      </c>
      <c r="BR949" s="172">
        <f t="shared" si="329"/>
        <v>0</v>
      </c>
      <c r="BS949" s="172">
        <f t="shared" si="330"/>
        <v>0</v>
      </c>
      <c r="BT949" s="55"/>
      <c r="BU949" s="158">
        <f>SUMIF('Input| Projects'!$BA$8:$CX$8,RIGHT(BU$9,3),'Input| Projects'!$BA949:$CX949)</f>
        <v>0</v>
      </c>
      <c r="BV949" s="158">
        <f>SUMIF('Input| Projects'!$BA$8:$CX$8,RIGHT(BV$9,3),'Input| Projects'!$BA949:$CX949)</f>
        <v>0</v>
      </c>
      <c r="BW949" s="79" t="str">
        <f t="shared" si="331"/>
        <v/>
      </c>
    </row>
    <row r="950" spans="2:75" x14ac:dyDescent="0.2">
      <c r="B950" s="123">
        <f>IFERROR('Input| Projects'!B950,"")</f>
        <v>941</v>
      </c>
      <c r="C950" s="160" t="str">
        <f>IFERROR(IF('Input| Projects'!C950="","",'Input| Projects'!C950),"")</f>
        <v/>
      </c>
      <c r="D950" s="160" t="str">
        <f>IFERROR(IF('Input| Projects'!D950="","",'Input| Projects'!D950),"")</f>
        <v/>
      </c>
      <c r="E950" s="53"/>
      <c r="F950" s="160" t="str">
        <f>IF(LEN('Input| Projects'!F950)&gt;0,'Input| Projects'!F950,"")</f>
        <v/>
      </c>
      <c r="G950" s="160" t="str">
        <f>IF(LEN('Input| Projects'!G950)&gt;0,'Input| Projects'!G950,"")</f>
        <v/>
      </c>
      <c r="H950" s="10"/>
      <c r="I950" s="194" cm="1">
        <f t="array" ref="I950">IF(LEN($F950)&gt;0,1+IFERROR(SUMPRODUCT(TRANSPOSE('Input| Projects'!$AO950:$AQ950),INDEX('Input| Escalations'!$F$27:$L$29,,MATCH(Q$9,'Input| Escalations'!$F$21:$L$21,0))),0),0)</f>
        <v>0</v>
      </c>
      <c r="J950" s="194" cm="1">
        <f t="array" ref="J950">IF(LEN($F950)&gt;0,1+IFERROR(SUMPRODUCT(TRANSPOSE('Input| Projects'!$AO950:$AQ950),INDEX('Input| Escalations'!$F$27:$L$29,,MATCH(R$9,'Input| Escalations'!$F$21:$L$21,0))),0),0)</f>
        <v>0</v>
      </c>
      <c r="K950" s="194" cm="1">
        <f t="array" ref="K950">IF(LEN($F950)&gt;0,1+IFERROR(SUMPRODUCT(TRANSPOSE('Input| Projects'!$AO950:$AQ950),INDEX('Input| Escalations'!$F$27:$L$29,,MATCH(S$9,'Input| Escalations'!$F$21:$L$21,0))),0),0)</f>
        <v>0</v>
      </c>
      <c r="L950" s="194" cm="1">
        <f t="array" ref="L950">IF(LEN($F950)&gt;0,1+IFERROR(SUMPRODUCT(TRANSPOSE('Input| Projects'!$AO950:$AQ950),INDEX('Input| Escalations'!$F$27:$L$29,,MATCH(T$9,'Input| Escalations'!$F$21:$L$21,0))),0),0)</f>
        <v>0</v>
      </c>
      <c r="M950" s="194" cm="1">
        <f t="array" ref="M950">IF(LEN($F950)&gt;0,1+IFERROR(SUMPRODUCT(TRANSPOSE('Input| Projects'!$AO950:$AQ950),INDEX('Input| Escalations'!$F$27:$L$29,,MATCH(U$9,'Input| Escalations'!$F$21:$L$21,0))),0),0)</f>
        <v>0</v>
      </c>
      <c r="N950" s="194" cm="1">
        <f t="array" ref="N950">IF(LEN($F950)&gt;0,1+IFERROR(SUMPRODUCT(TRANSPOSE('Input| Projects'!$AO950:$AQ950),INDEX('Input| Escalations'!$F$27:$L$29,,MATCH(V$9,'Input| Escalations'!$F$21:$L$21,0))),0),0)</f>
        <v>0</v>
      </c>
      <c r="O950" s="194" cm="1">
        <f t="array" ref="O950">IF(LEN($F950)&gt;0,1+IFERROR(SUMPRODUCT(TRANSPOSE('Input| Projects'!$AO950:$AQ950),INDEX('Input| Escalations'!$F$27:$L$29,,MATCH(W$9,'Input| Escalations'!$F$21:$L$21,0))),0),0)</f>
        <v>0</v>
      </c>
      <c r="P950" s="10"/>
      <c r="Q950" s="172">
        <f>IFERROR(IF(ISNUMBER(FIND("decision",'Input| Setup'!$F$6)),'Input| Projects'!Y950,'Input| Projects'!I950)*'Input| Escalations'!$I$17*I950,0)</f>
        <v>0</v>
      </c>
      <c r="R950" s="172">
        <f>IFERROR(IF(ISNUMBER(FIND("decision",'Input| Setup'!$F$6)),'Input| Projects'!Z950,'Input| Projects'!J950)*'Input| Escalations'!$I$17*J950,0)</f>
        <v>0</v>
      </c>
      <c r="S950" s="172">
        <f>IFERROR(IF(ISNUMBER(FIND("decision",'Input| Setup'!$F$6)),'Input| Projects'!AA950,'Input| Projects'!K950)*'Input| Escalations'!$I$17*K950,0)</f>
        <v>0</v>
      </c>
      <c r="T950" s="172">
        <f>IFERROR(IF(ISNUMBER(FIND("decision",'Input| Setup'!$F$6)),'Input| Projects'!AB950,'Input| Projects'!L950)*'Input| Escalations'!$I$17*L950,0)</f>
        <v>0</v>
      </c>
      <c r="U950" s="172">
        <f>IFERROR(IF(ISNUMBER(FIND("decision",'Input| Setup'!$F$6)),'Input| Projects'!AC950,'Input| Projects'!M950)*'Input| Escalations'!$I$17*M950,0)</f>
        <v>0</v>
      </c>
      <c r="V950" s="172">
        <f>IFERROR(IF(ISNUMBER(FIND("decision",'Input| Setup'!$F$6)),'Input| Projects'!AD950,'Input| Projects'!N950)*'Input| Escalations'!$I$17*N950,0)</f>
        <v>0</v>
      </c>
      <c r="W950" s="172">
        <f>IFERROR(IF(ISNUMBER(FIND("decision",'Input| Setup'!$F$6)),'Input| Projects'!AE950,'Input| Projects'!O950)*'Input| Escalations'!$I$17*O950,0)</f>
        <v>0</v>
      </c>
      <c r="X950" s="175"/>
      <c r="Y950" s="172">
        <f>IF(ISNUMBER(FIND("decision",'Input| Setup'!$F$6)),'Input| Projects'!AG950,'Input| Projects'!Q950)*I950*'Input| Escalations'!$I$17</f>
        <v>0</v>
      </c>
      <c r="Z950" s="172">
        <f>IF(ISNUMBER(FIND("decision",'Input| Setup'!$F$6)),'Input| Projects'!AH950,'Input| Projects'!R950)*J950*'Input| Escalations'!$I$17</f>
        <v>0</v>
      </c>
      <c r="AA950" s="172">
        <f>IF(ISNUMBER(FIND("decision",'Input| Setup'!$F$6)),'Input| Projects'!AI950,'Input| Projects'!S950)*K950*'Input| Escalations'!$I$17</f>
        <v>0</v>
      </c>
      <c r="AB950" s="172">
        <f>IF(ISNUMBER(FIND("decision",'Input| Setup'!$F$6)),'Input| Projects'!AJ950,'Input| Projects'!T950)*L950*'Input| Escalations'!$I$17</f>
        <v>0</v>
      </c>
      <c r="AC950" s="172">
        <f>IF(ISNUMBER(FIND("decision",'Input| Setup'!$F$6)),'Input| Projects'!AK950,'Input| Projects'!U950)*M950*'Input| Escalations'!$I$17</f>
        <v>0</v>
      </c>
      <c r="AD950" s="172">
        <f>IF(ISNUMBER(FIND("decision",'Input| Setup'!$F$6)),'Input| Projects'!AL950,'Input| Projects'!V950)*N950*'Input| Escalations'!$I$17</f>
        <v>0</v>
      </c>
      <c r="AE950" s="172">
        <f>IF(ISNUMBER(FIND("decision",'Input| Setup'!$F$6)),'Input| Projects'!AM950,'Input| Projects'!W950)*O950*'Input| Escalations'!$I$17</f>
        <v>0</v>
      </c>
      <c r="AF950" s="175"/>
      <c r="AG950" s="172" cm="1">
        <f t="array" ref="AG950">IFERROR(--('Input| Projects'!$AS950="Yes")*_xlfn.SWITCH('Input| Overheads'!$C$50,"Direct costs",'Calc| Overheads Allocation'!C$8*Q950,"Internal labour",'Calc| Overheads Allocation'!C$8*Q950*'Input| Projects'!$AO950,"DNSP defined",'Calc| Overheads Allocation'!C$78*'Input| Projects'!$AV950,0),0)</f>
        <v>0</v>
      </c>
      <c r="AH950" s="172" cm="1">
        <f t="array" ref="AH950">IFERROR(--('Input| Projects'!$AS950="Yes")*_xlfn.SWITCH('Input| Overheads'!$C$50,"Direct costs",'Calc| Overheads Allocation'!D$8*R950,"Internal labour",'Calc| Overheads Allocation'!D$8*R950*'Input| Projects'!$AO950,"DNSP defined",'Calc| Overheads Allocation'!D$78*'Input| Projects'!$AV950,0),0)</f>
        <v>0</v>
      </c>
      <c r="AI950" s="172" cm="1">
        <f t="array" ref="AI950">IFERROR(--('Input| Projects'!$AS950="Yes")*_xlfn.SWITCH('Input| Overheads'!$C$50,"Direct costs",'Calc| Overheads Allocation'!E$8*S950,"Internal labour",'Calc| Overheads Allocation'!E$8*S950*'Input| Projects'!$AO950,"DNSP defined",'Calc| Overheads Allocation'!E$78*'Input| Projects'!$AV950,0),0)</f>
        <v>0</v>
      </c>
      <c r="AJ950" s="172" cm="1">
        <f t="array" ref="AJ950">IFERROR(--('Input| Projects'!$AS950="Yes")*_xlfn.SWITCH('Input| Overheads'!$C$50,"Direct costs",'Calc| Overheads Allocation'!F$8*T950,"Internal labour",'Calc| Overheads Allocation'!F$8*T950*'Input| Projects'!$AO950,"DNSP defined",'Calc| Overheads Allocation'!F$78*'Input| Projects'!$AV950,0),0)</f>
        <v>0</v>
      </c>
      <c r="AK950" s="172" cm="1">
        <f t="array" ref="AK950">IFERROR(--('Input| Projects'!$AS950="Yes")*_xlfn.SWITCH('Input| Overheads'!$C$50,"Direct costs",'Calc| Overheads Allocation'!G$8*U950,"Internal labour",'Calc| Overheads Allocation'!G$8*U950*'Input| Projects'!$AO950,"DNSP defined",'Calc| Overheads Allocation'!G$78*'Input| Projects'!$AV950,0),0)</f>
        <v>0</v>
      </c>
      <c r="AL950" s="172" cm="1">
        <f t="array" ref="AL950">IFERROR(--('Input| Projects'!$AS950="Yes")*_xlfn.SWITCH('Input| Overheads'!$C$50,"Direct costs",'Calc| Overheads Allocation'!H$8*V950,"Internal labour",'Calc| Overheads Allocation'!H$8*V950*'Input| Projects'!$AO950,"DNSP defined",'Calc| Overheads Allocation'!H$78*'Input| Projects'!$AV950,0),0)</f>
        <v>0</v>
      </c>
      <c r="AM950" s="172" cm="1">
        <f t="array" ref="AM950">IFERROR(--('Input| Projects'!$AS950="Yes")*_xlfn.SWITCH('Input| Overheads'!$C$50,"Direct costs",'Calc| Overheads Allocation'!I$8*W950,"Internal labour",'Calc| Overheads Allocation'!I$8*W950*'Input| Projects'!$AO950,"DNSP defined",'Calc| Overheads Allocation'!I$78*'Input| Projects'!$AV950,0),0)</f>
        <v>0</v>
      </c>
      <c r="AN950" s="175"/>
      <c r="AO950" s="172" cm="1">
        <f t="array" ref="AO950">IFERROR(--('Input| Projects'!$AT950="Yes")*_xlfn.SWITCH('Input| Overheads'!$C$50,"Direct costs",'Calc| Overheads Allocation'!C$9*Q950,"Internal labour",'Calc| Overheads Allocation'!C$9*Q950*'Input| Projects'!$AO950,"DNSP defined",'Calc| Overheads Allocation'!C$79*'Input| Projects'!$AW950,0),0)</f>
        <v>0</v>
      </c>
      <c r="AP950" s="172" cm="1">
        <f t="array" ref="AP950">IFERROR(--('Input| Projects'!$AT950="Yes")*_xlfn.SWITCH('Input| Overheads'!$C$50,"Direct costs",'Calc| Overheads Allocation'!D$9*R950,"Internal labour",'Calc| Overheads Allocation'!D$9*R950*'Input| Projects'!$AO950,"DNSP defined",'Calc| Overheads Allocation'!D$79*'Input| Projects'!$AW950,0),0)</f>
        <v>0</v>
      </c>
      <c r="AQ950" s="172" cm="1">
        <f t="array" ref="AQ950">IFERROR(--('Input| Projects'!$AT950="Yes")*_xlfn.SWITCH('Input| Overheads'!$C$50,"Direct costs",'Calc| Overheads Allocation'!E$9*S950,"Internal labour",'Calc| Overheads Allocation'!E$9*S950*'Input| Projects'!$AO950,"DNSP defined",'Calc| Overheads Allocation'!E$79*'Input| Projects'!$AW950,0),0)</f>
        <v>0</v>
      </c>
      <c r="AR950" s="172" cm="1">
        <f t="array" ref="AR950">IFERROR(--('Input| Projects'!$AT950="Yes")*_xlfn.SWITCH('Input| Overheads'!$C$50,"Direct costs",'Calc| Overheads Allocation'!F$9*T950,"Internal labour",'Calc| Overheads Allocation'!F$9*T950*'Input| Projects'!$AO950,"DNSP defined",'Calc| Overheads Allocation'!F$79*'Input| Projects'!$AW950,0),0)</f>
        <v>0</v>
      </c>
      <c r="AS950" s="172" cm="1">
        <f t="array" ref="AS950">IFERROR(--('Input| Projects'!$AT950="Yes")*_xlfn.SWITCH('Input| Overheads'!$C$50,"Direct costs",'Calc| Overheads Allocation'!G$9*U950,"Internal labour",'Calc| Overheads Allocation'!G$9*U950*'Input| Projects'!$AO950,"DNSP defined",'Calc| Overheads Allocation'!G$79*'Input| Projects'!$AW950,0),0)</f>
        <v>0</v>
      </c>
      <c r="AT950" s="172" cm="1">
        <f t="array" ref="AT950">IFERROR(--('Input| Projects'!$AT950="Yes")*_xlfn.SWITCH('Input| Overheads'!$C$50,"Direct costs",'Calc| Overheads Allocation'!H$9*V950,"Internal labour",'Calc| Overheads Allocation'!H$9*V950*'Input| Projects'!$AO950,"DNSP defined",'Calc| Overheads Allocation'!H$79*'Input| Projects'!$AW950,0),0)</f>
        <v>0</v>
      </c>
      <c r="AU950" s="172" cm="1">
        <f t="array" ref="AU950">IFERROR(--('Input| Projects'!$AT950="Yes")*_xlfn.SWITCH('Input| Overheads'!$C$50,"Direct costs",'Calc| Overheads Allocation'!I$9*W950,"Internal labour",'Calc| Overheads Allocation'!I$9*W950*'Input| Projects'!$AO950,"DNSP defined",'Calc| Overheads Allocation'!I$79*'Input| Projects'!$AW950,0),0)</f>
        <v>0</v>
      </c>
      <c r="AV950" s="175"/>
      <c r="AW950" s="172">
        <f t="shared" si="332"/>
        <v>0</v>
      </c>
      <c r="AX950" s="172">
        <f t="shared" si="333"/>
        <v>0</v>
      </c>
      <c r="AY950" s="172">
        <f t="shared" si="334"/>
        <v>0</v>
      </c>
      <c r="AZ950" s="172">
        <f t="shared" si="335"/>
        <v>0</v>
      </c>
      <c r="BA950" s="172">
        <f t="shared" si="336"/>
        <v>0</v>
      </c>
      <c r="BB950" s="172">
        <f t="shared" si="337"/>
        <v>0</v>
      </c>
      <c r="BC950" s="172">
        <f t="shared" si="338"/>
        <v>0</v>
      </c>
      <c r="BD950" s="176"/>
      <c r="BE950" s="172">
        <f t="shared" si="339"/>
        <v>0</v>
      </c>
      <c r="BF950" s="172">
        <f t="shared" si="340"/>
        <v>0</v>
      </c>
      <c r="BG950" s="172">
        <f t="shared" si="341"/>
        <v>0</v>
      </c>
      <c r="BH950" s="172">
        <f t="shared" si="342"/>
        <v>0</v>
      </c>
      <c r="BI950" s="172">
        <f t="shared" si="343"/>
        <v>0</v>
      </c>
      <c r="BJ950" s="172">
        <f t="shared" si="344"/>
        <v>0</v>
      </c>
      <c r="BK950" s="172">
        <f t="shared" si="345"/>
        <v>0</v>
      </c>
      <c r="BL950" s="176"/>
      <c r="BM950" s="172">
        <f t="shared" si="324"/>
        <v>0</v>
      </c>
      <c r="BN950" s="172">
        <f t="shared" si="325"/>
        <v>0</v>
      </c>
      <c r="BO950" s="172">
        <f t="shared" si="326"/>
        <v>0</v>
      </c>
      <c r="BP950" s="172">
        <f t="shared" si="327"/>
        <v>0</v>
      </c>
      <c r="BQ950" s="172">
        <f t="shared" si="328"/>
        <v>0</v>
      </c>
      <c r="BR950" s="172">
        <f t="shared" si="329"/>
        <v>0</v>
      </c>
      <c r="BS950" s="172">
        <f t="shared" si="330"/>
        <v>0</v>
      </c>
      <c r="BT950" s="55"/>
      <c r="BU950" s="158">
        <f>SUMIF('Input| Projects'!$BA$8:$CX$8,RIGHT(BU$9,3),'Input| Projects'!$BA950:$CX950)</f>
        <v>0</v>
      </c>
      <c r="BV950" s="158">
        <f>SUMIF('Input| Projects'!$BA$8:$CX$8,RIGHT(BV$9,3),'Input| Projects'!$BA950:$CX950)</f>
        <v>0</v>
      </c>
      <c r="BW950" s="79" t="str">
        <f t="shared" si="331"/>
        <v/>
      </c>
    </row>
    <row r="951" spans="2:75" x14ac:dyDescent="0.2">
      <c r="B951" s="123">
        <f>IFERROR('Input| Projects'!B951,"")</f>
        <v>942</v>
      </c>
      <c r="C951" s="160" t="str">
        <f>IFERROR(IF('Input| Projects'!C951="","",'Input| Projects'!C951),"")</f>
        <v/>
      </c>
      <c r="D951" s="160" t="str">
        <f>IFERROR(IF('Input| Projects'!D951="","",'Input| Projects'!D951),"")</f>
        <v/>
      </c>
      <c r="E951" s="53"/>
      <c r="F951" s="160" t="str">
        <f>IF(LEN('Input| Projects'!F951)&gt;0,'Input| Projects'!F951,"")</f>
        <v/>
      </c>
      <c r="G951" s="160" t="str">
        <f>IF(LEN('Input| Projects'!G951)&gt;0,'Input| Projects'!G951,"")</f>
        <v/>
      </c>
      <c r="H951" s="10"/>
      <c r="I951" s="194" cm="1">
        <f t="array" ref="I951">IF(LEN($F951)&gt;0,1+IFERROR(SUMPRODUCT(TRANSPOSE('Input| Projects'!$AO951:$AQ951),INDEX('Input| Escalations'!$F$27:$L$29,,MATCH(Q$9,'Input| Escalations'!$F$21:$L$21,0))),0),0)</f>
        <v>0</v>
      </c>
      <c r="J951" s="194" cm="1">
        <f t="array" ref="J951">IF(LEN($F951)&gt;0,1+IFERROR(SUMPRODUCT(TRANSPOSE('Input| Projects'!$AO951:$AQ951),INDEX('Input| Escalations'!$F$27:$L$29,,MATCH(R$9,'Input| Escalations'!$F$21:$L$21,0))),0),0)</f>
        <v>0</v>
      </c>
      <c r="K951" s="194" cm="1">
        <f t="array" ref="K951">IF(LEN($F951)&gt;0,1+IFERROR(SUMPRODUCT(TRANSPOSE('Input| Projects'!$AO951:$AQ951),INDEX('Input| Escalations'!$F$27:$L$29,,MATCH(S$9,'Input| Escalations'!$F$21:$L$21,0))),0),0)</f>
        <v>0</v>
      </c>
      <c r="L951" s="194" cm="1">
        <f t="array" ref="L951">IF(LEN($F951)&gt;0,1+IFERROR(SUMPRODUCT(TRANSPOSE('Input| Projects'!$AO951:$AQ951),INDEX('Input| Escalations'!$F$27:$L$29,,MATCH(T$9,'Input| Escalations'!$F$21:$L$21,0))),0),0)</f>
        <v>0</v>
      </c>
      <c r="M951" s="194" cm="1">
        <f t="array" ref="M951">IF(LEN($F951)&gt;0,1+IFERROR(SUMPRODUCT(TRANSPOSE('Input| Projects'!$AO951:$AQ951),INDEX('Input| Escalations'!$F$27:$L$29,,MATCH(U$9,'Input| Escalations'!$F$21:$L$21,0))),0),0)</f>
        <v>0</v>
      </c>
      <c r="N951" s="194" cm="1">
        <f t="array" ref="N951">IF(LEN($F951)&gt;0,1+IFERROR(SUMPRODUCT(TRANSPOSE('Input| Projects'!$AO951:$AQ951),INDEX('Input| Escalations'!$F$27:$L$29,,MATCH(V$9,'Input| Escalations'!$F$21:$L$21,0))),0),0)</f>
        <v>0</v>
      </c>
      <c r="O951" s="194" cm="1">
        <f t="array" ref="O951">IF(LEN($F951)&gt;0,1+IFERROR(SUMPRODUCT(TRANSPOSE('Input| Projects'!$AO951:$AQ951),INDEX('Input| Escalations'!$F$27:$L$29,,MATCH(W$9,'Input| Escalations'!$F$21:$L$21,0))),0),0)</f>
        <v>0</v>
      </c>
      <c r="P951" s="10"/>
      <c r="Q951" s="172">
        <f>IFERROR(IF(ISNUMBER(FIND("decision",'Input| Setup'!$F$6)),'Input| Projects'!Y951,'Input| Projects'!I951)*'Input| Escalations'!$I$17*I951,0)</f>
        <v>0</v>
      </c>
      <c r="R951" s="172">
        <f>IFERROR(IF(ISNUMBER(FIND("decision",'Input| Setup'!$F$6)),'Input| Projects'!Z951,'Input| Projects'!J951)*'Input| Escalations'!$I$17*J951,0)</f>
        <v>0</v>
      </c>
      <c r="S951" s="172">
        <f>IFERROR(IF(ISNUMBER(FIND("decision",'Input| Setup'!$F$6)),'Input| Projects'!AA951,'Input| Projects'!K951)*'Input| Escalations'!$I$17*K951,0)</f>
        <v>0</v>
      </c>
      <c r="T951" s="172">
        <f>IFERROR(IF(ISNUMBER(FIND("decision",'Input| Setup'!$F$6)),'Input| Projects'!AB951,'Input| Projects'!L951)*'Input| Escalations'!$I$17*L951,0)</f>
        <v>0</v>
      </c>
      <c r="U951" s="172">
        <f>IFERROR(IF(ISNUMBER(FIND("decision",'Input| Setup'!$F$6)),'Input| Projects'!AC951,'Input| Projects'!M951)*'Input| Escalations'!$I$17*M951,0)</f>
        <v>0</v>
      </c>
      <c r="V951" s="172">
        <f>IFERROR(IF(ISNUMBER(FIND("decision",'Input| Setup'!$F$6)),'Input| Projects'!AD951,'Input| Projects'!N951)*'Input| Escalations'!$I$17*N951,0)</f>
        <v>0</v>
      </c>
      <c r="W951" s="172">
        <f>IFERROR(IF(ISNUMBER(FIND("decision",'Input| Setup'!$F$6)),'Input| Projects'!AE951,'Input| Projects'!O951)*'Input| Escalations'!$I$17*O951,0)</f>
        <v>0</v>
      </c>
      <c r="X951" s="175"/>
      <c r="Y951" s="172">
        <f>IF(ISNUMBER(FIND("decision",'Input| Setup'!$F$6)),'Input| Projects'!AG951,'Input| Projects'!Q951)*I951*'Input| Escalations'!$I$17</f>
        <v>0</v>
      </c>
      <c r="Z951" s="172">
        <f>IF(ISNUMBER(FIND("decision",'Input| Setup'!$F$6)),'Input| Projects'!AH951,'Input| Projects'!R951)*J951*'Input| Escalations'!$I$17</f>
        <v>0</v>
      </c>
      <c r="AA951" s="172">
        <f>IF(ISNUMBER(FIND("decision",'Input| Setup'!$F$6)),'Input| Projects'!AI951,'Input| Projects'!S951)*K951*'Input| Escalations'!$I$17</f>
        <v>0</v>
      </c>
      <c r="AB951" s="172">
        <f>IF(ISNUMBER(FIND("decision",'Input| Setup'!$F$6)),'Input| Projects'!AJ951,'Input| Projects'!T951)*L951*'Input| Escalations'!$I$17</f>
        <v>0</v>
      </c>
      <c r="AC951" s="172">
        <f>IF(ISNUMBER(FIND("decision",'Input| Setup'!$F$6)),'Input| Projects'!AK951,'Input| Projects'!U951)*M951*'Input| Escalations'!$I$17</f>
        <v>0</v>
      </c>
      <c r="AD951" s="172">
        <f>IF(ISNUMBER(FIND("decision",'Input| Setup'!$F$6)),'Input| Projects'!AL951,'Input| Projects'!V951)*N951*'Input| Escalations'!$I$17</f>
        <v>0</v>
      </c>
      <c r="AE951" s="172">
        <f>IF(ISNUMBER(FIND("decision",'Input| Setup'!$F$6)),'Input| Projects'!AM951,'Input| Projects'!W951)*O951*'Input| Escalations'!$I$17</f>
        <v>0</v>
      </c>
      <c r="AF951" s="175"/>
      <c r="AG951" s="172" cm="1">
        <f t="array" ref="AG951">IFERROR(--('Input| Projects'!$AS951="Yes")*_xlfn.SWITCH('Input| Overheads'!$C$50,"Direct costs",'Calc| Overheads Allocation'!C$8*Q951,"Internal labour",'Calc| Overheads Allocation'!C$8*Q951*'Input| Projects'!$AO951,"DNSP defined",'Calc| Overheads Allocation'!C$78*'Input| Projects'!$AV951,0),0)</f>
        <v>0</v>
      </c>
      <c r="AH951" s="172" cm="1">
        <f t="array" ref="AH951">IFERROR(--('Input| Projects'!$AS951="Yes")*_xlfn.SWITCH('Input| Overheads'!$C$50,"Direct costs",'Calc| Overheads Allocation'!D$8*R951,"Internal labour",'Calc| Overheads Allocation'!D$8*R951*'Input| Projects'!$AO951,"DNSP defined",'Calc| Overheads Allocation'!D$78*'Input| Projects'!$AV951,0),0)</f>
        <v>0</v>
      </c>
      <c r="AI951" s="172" cm="1">
        <f t="array" ref="AI951">IFERROR(--('Input| Projects'!$AS951="Yes")*_xlfn.SWITCH('Input| Overheads'!$C$50,"Direct costs",'Calc| Overheads Allocation'!E$8*S951,"Internal labour",'Calc| Overheads Allocation'!E$8*S951*'Input| Projects'!$AO951,"DNSP defined",'Calc| Overheads Allocation'!E$78*'Input| Projects'!$AV951,0),0)</f>
        <v>0</v>
      </c>
      <c r="AJ951" s="172" cm="1">
        <f t="array" ref="AJ951">IFERROR(--('Input| Projects'!$AS951="Yes")*_xlfn.SWITCH('Input| Overheads'!$C$50,"Direct costs",'Calc| Overheads Allocation'!F$8*T951,"Internal labour",'Calc| Overheads Allocation'!F$8*T951*'Input| Projects'!$AO951,"DNSP defined",'Calc| Overheads Allocation'!F$78*'Input| Projects'!$AV951,0),0)</f>
        <v>0</v>
      </c>
      <c r="AK951" s="172" cm="1">
        <f t="array" ref="AK951">IFERROR(--('Input| Projects'!$AS951="Yes")*_xlfn.SWITCH('Input| Overheads'!$C$50,"Direct costs",'Calc| Overheads Allocation'!G$8*U951,"Internal labour",'Calc| Overheads Allocation'!G$8*U951*'Input| Projects'!$AO951,"DNSP defined",'Calc| Overheads Allocation'!G$78*'Input| Projects'!$AV951,0),0)</f>
        <v>0</v>
      </c>
      <c r="AL951" s="172" cm="1">
        <f t="array" ref="AL951">IFERROR(--('Input| Projects'!$AS951="Yes")*_xlfn.SWITCH('Input| Overheads'!$C$50,"Direct costs",'Calc| Overheads Allocation'!H$8*V951,"Internal labour",'Calc| Overheads Allocation'!H$8*V951*'Input| Projects'!$AO951,"DNSP defined",'Calc| Overheads Allocation'!H$78*'Input| Projects'!$AV951,0),0)</f>
        <v>0</v>
      </c>
      <c r="AM951" s="172" cm="1">
        <f t="array" ref="AM951">IFERROR(--('Input| Projects'!$AS951="Yes")*_xlfn.SWITCH('Input| Overheads'!$C$50,"Direct costs",'Calc| Overheads Allocation'!I$8*W951,"Internal labour",'Calc| Overheads Allocation'!I$8*W951*'Input| Projects'!$AO951,"DNSP defined",'Calc| Overheads Allocation'!I$78*'Input| Projects'!$AV951,0),0)</f>
        <v>0</v>
      </c>
      <c r="AN951" s="175"/>
      <c r="AO951" s="172" cm="1">
        <f t="array" ref="AO951">IFERROR(--('Input| Projects'!$AT951="Yes")*_xlfn.SWITCH('Input| Overheads'!$C$50,"Direct costs",'Calc| Overheads Allocation'!C$9*Q951,"Internal labour",'Calc| Overheads Allocation'!C$9*Q951*'Input| Projects'!$AO951,"DNSP defined",'Calc| Overheads Allocation'!C$79*'Input| Projects'!$AW951,0),0)</f>
        <v>0</v>
      </c>
      <c r="AP951" s="172" cm="1">
        <f t="array" ref="AP951">IFERROR(--('Input| Projects'!$AT951="Yes")*_xlfn.SWITCH('Input| Overheads'!$C$50,"Direct costs",'Calc| Overheads Allocation'!D$9*R951,"Internal labour",'Calc| Overheads Allocation'!D$9*R951*'Input| Projects'!$AO951,"DNSP defined",'Calc| Overheads Allocation'!D$79*'Input| Projects'!$AW951,0),0)</f>
        <v>0</v>
      </c>
      <c r="AQ951" s="172" cm="1">
        <f t="array" ref="AQ951">IFERROR(--('Input| Projects'!$AT951="Yes")*_xlfn.SWITCH('Input| Overheads'!$C$50,"Direct costs",'Calc| Overheads Allocation'!E$9*S951,"Internal labour",'Calc| Overheads Allocation'!E$9*S951*'Input| Projects'!$AO951,"DNSP defined",'Calc| Overheads Allocation'!E$79*'Input| Projects'!$AW951,0),0)</f>
        <v>0</v>
      </c>
      <c r="AR951" s="172" cm="1">
        <f t="array" ref="AR951">IFERROR(--('Input| Projects'!$AT951="Yes")*_xlfn.SWITCH('Input| Overheads'!$C$50,"Direct costs",'Calc| Overheads Allocation'!F$9*T951,"Internal labour",'Calc| Overheads Allocation'!F$9*T951*'Input| Projects'!$AO951,"DNSP defined",'Calc| Overheads Allocation'!F$79*'Input| Projects'!$AW951,0),0)</f>
        <v>0</v>
      </c>
      <c r="AS951" s="172" cm="1">
        <f t="array" ref="AS951">IFERROR(--('Input| Projects'!$AT951="Yes")*_xlfn.SWITCH('Input| Overheads'!$C$50,"Direct costs",'Calc| Overheads Allocation'!G$9*U951,"Internal labour",'Calc| Overheads Allocation'!G$9*U951*'Input| Projects'!$AO951,"DNSP defined",'Calc| Overheads Allocation'!G$79*'Input| Projects'!$AW951,0),0)</f>
        <v>0</v>
      </c>
      <c r="AT951" s="172" cm="1">
        <f t="array" ref="AT951">IFERROR(--('Input| Projects'!$AT951="Yes")*_xlfn.SWITCH('Input| Overheads'!$C$50,"Direct costs",'Calc| Overheads Allocation'!H$9*V951,"Internal labour",'Calc| Overheads Allocation'!H$9*V951*'Input| Projects'!$AO951,"DNSP defined",'Calc| Overheads Allocation'!H$79*'Input| Projects'!$AW951,0),0)</f>
        <v>0</v>
      </c>
      <c r="AU951" s="172" cm="1">
        <f t="array" ref="AU951">IFERROR(--('Input| Projects'!$AT951="Yes")*_xlfn.SWITCH('Input| Overheads'!$C$50,"Direct costs",'Calc| Overheads Allocation'!I$9*W951,"Internal labour",'Calc| Overheads Allocation'!I$9*W951*'Input| Projects'!$AO951,"DNSP defined",'Calc| Overheads Allocation'!I$79*'Input| Projects'!$AW951,0),0)</f>
        <v>0</v>
      </c>
      <c r="AV951" s="175"/>
      <c r="AW951" s="172">
        <f t="shared" si="332"/>
        <v>0</v>
      </c>
      <c r="AX951" s="172">
        <f t="shared" si="333"/>
        <v>0</v>
      </c>
      <c r="AY951" s="172">
        <f t="shared" si="334"/>
        <v>0</v>
      </c>
      <c r="AZ951" s="172">
        <f t="shared" si="335"/>
        <v>0</v>
      </c>
      <c r="BA951" s="172">
        <f t="shared" si="336"/>
        <v>0</v>
      </c>
      <c r="BB951" s="172">
        <f t="shared" si="337"/>
        <v>0</v>
      </c>
      <c r="BC951" s="172">
        <f t="shared" si="338"/>
        <v>0</v>
      </c>
      <c r="BD951" s="176"/>
      <c r="BE951" s="172">
        <f t="shared" si="339"/>
        <v>0</v>
      </c>
      <c r="BF951" s="172">
        <f t="shared" si="340"/>
        <v>0</v>
      </c>
      <c r="BG951" s="172">
        <f t="shared" si="341"/>
        <v>0</v>
      </c>
      <c r="BH951" s="172">
        <f t="shared" si="342"/>
        <v>0</v>
      </c>
      <c r="BI951" s="172">
        <f t="shared" si="343"/>
        <v>0</v>
      </c>
      <c r="BJ951" s="172">
        <f t="shared" si="344"/>
        <v>0</v>
      </c>
      <c r="BK951" s="172">
        <f t="shared" si="345"/>
        <v>0</v>
      </c>
      <c r="BL951" s="176"/>
      <c r="BM951" s="172">
        <f t="shared" si="324"/>
        <v>0</v>
      </c>
      <c r="BN951" s="172">
        <f t="shared" si="325"/>
        <v>0</v>
      </c>
      <c r="BO951" s="172">
        <f t="shared" si="326"/>
        <v>0</v>
      </c>
      <c r="BP951" s="172">
        <f t="shared" si="327"/>
        <v>0</v>
      </c>
      <c r="BQ951" s="172">
        <f t="shared" si="328"/>
        <v>0</v>
      </c>
      <c r="BR951" s="172">
        <f t="shared" si="329"/>
        <v>0</v>
      </c>
      <c r="BS951" s="172">
        <f t="shared" si="330"/>
        <v>0</v>
      </c>
      <c r="BT951" s="55"/>
      <c r="BU951" s="158">
        <f>SUMIF('Input| Projects'!$BA$8:$CX$8,RIGHT(BU$9,3),'Input| Projects'!$BA951:$CX951)</f>
        <v>0</v>
      </c>
      <c r="BV951" s="158">
        <f>SUMIF('Input| Projects'!$BA$8:$CX$8,RIGHT(BV$9,3),'Input| Projects'!$BA951:$CX951)</f>
        <v>0</v>
      </c>
      <c r="BW951" s="79" t="str">
        <f t="shared" si="331"/>
        <v/>
      </c>
    </row>
    <row r="952" spans="2:75" x14ac:dyDescent="0.2">
      <c r="B952" s="123">
        <f>IFERROR('Input| Projects'!B952,"")</f>
        <v>943</v>
      </c>
      <c r="C952" s="160" t="str">
        <f>IFERROR(IF('Input| Projects'!C952="","",'Input| Projects'!C952),"")</f>
        <v/>
      </c>
      <c r="D952" s="160" t="str">
        <f>IFERROR(IF('Input| Projects'!D952="","",'Input| Projects'!D952),"")</f>
        <v/>
      </c>
      <c r="E952" s="53"/>
      <c r="F952" s="160" t="str">
        <f>IF(LEN('Input| Projects'!F952)&gt;0,'Input| Projects'!F952,"")</f>
        <v/>
      </c>
      <c r="G952" s="160" t="str">
        <f>IF(LEN('Input| Projects'!G952)&gt;0,'Input| Projects'!G952,"")</f>
        <v/>
      </c>
      <c r="H952" s="10"/>
      <c r="I952" s="194" cm="1">
        <f t="array" ref="I952">IF(LEN($F952)&gt;0,1+IFERROR(SUMPRODUCT(TRANSPOSE('Input| Projects'!$AO952:$AQ952),INDEX('Input| Escalations'!$F$27:$L$29,,MATCH(Q$9,'Input| Escalations'!$F$21:$L$21,0))),0),0)</f>
        <v>0</v>
      </c>
      <c r="J952" s="194" cm="1">
        <f t="array" ref="J952">IF(LEN($F952)&gt;0,1+IFERROR(SUMPRODUCT(TRANSPOSE('Input| Projects'!$AO952:$AQ952),INDEX('Input| Escalations'!$F$27:$L$29,,MATCH(R$9,'Input| Escalations'!$F$21:$L$21,0))),0),0)</f>
        <v>0</v>
      </c>
      <c r="K952" s="194" cm="1">
        <f t="array" ref="K952">IF(LEN($F952)&gt;0,1+IFERROR(SUMPRODUCT(TRANSPOSE('Input| Projects'!$AO952:$AQ952),INDEX('Input| Escalations'!$F$27:$L$29,,MATCH(S$9,'Input| Escalations'!$F$21:$L$21,0))),0),0)</f>
        <v>0</v>
      </c>
      <c r="L952" s="194" cm="1">
        <f t="array" ref="L952">IF(LEN($F952)&gt;0,1+IFERROR(SUMPRODUCT(TRANSPOSE('Input| Projects'!$AO952:$AQ952),INDEX('Input| Escalations'!$F$27:$L$29,,MATCH(T$9,'Input| Escalations'!$F$21:$L$21,0))),0),0)</f>
        <v>0</v>
      </c>
      <c r="M952" s="194" cm="1">
        <f t="array" ref="M952">IF(LEN($F952)&gt;0,1+IFERROR(SUMPRODUCT(TRANSPOSE('Input| Projects'!$AO952:$AQ952),INDEX('Input| Escalations'!$F$27:$L$29,,MATCH(U$9,'Input| Escalations'!$F$21:$L$21,0))),0),0)</f>
        <v>0</v>
      </c>
      <c r="N952" s="194" cm="1">
        <f t="array" ref="N952">IF(LEN($F952)&gt;0,1+IFERROR(SUMPRODUCT(TRANSPOSE('Input| Projects'!$AO952:$AQ952),INDEX('Input| Escalations'!$F$27:$L$29,,MATCH(V$9,'Input| Escalations'!$F$21:$L$21,0))),0),0)</f>
        <v>0</v>
      </c>
      <c r="O952" s="194" cm="1">
        <f t="array" ref="O952">IF(LEN($F952)&gt;0,1+IFERROR(SUMPRODUCT(TRANSPOSE('Input| Projects'!$AO952:$AQ952),INDEX('Input| Escalations'!$F$27:$L$29,,MATCH(W$9,'Input| Escalations'!$F$21:$L$21,0))),0),0)</f>
        <v>0</v>
      </c>
      <c r="P952" s="10"/>
      <c r="Q952" s="172">
        <f>IFERROR(IF(ISNUMBER(FIND("decision",'Input| Setup'!$F$6)),'Input| Projects'!Y952,'Input| Projects'!I952)*'Input| Escalations'!$I$17*I952,0)</f>
        <v>0</v>
      </c>
      <c r="R952" s="172">
        <f>IFERROR(IF(ISNUMBER(FIND("decision",'Input| Setup'!$F$6)),'Input| Projects'!Z952,'Input| Projects'!J952)*'Input| Escalations'!$I$17*J952,0)</f>
        <v>0</v>
      </c>
      <c r="S952" s="172">
        <f>IFERROR(IF(ISNUMBER(FIND("decision",'Input| Setup'!$F$6)),'Input| Projects'!AA952,'Input| Projects'!K952)*'Input| Escalations'!$I$17*K952,0)</f>
        <v>0</v>
      </c>
      <c r="T952" s="172">
        <f>IFERROR(IF(ISNUMBER(FIND("decision",'Input| Setup'!$F$6)),'Input| Projects'!AB952,'Input| Projects'!L952)*'Input| Escalations'!$I$17*L952,0)</f>
        <v>0</v>
      </c>
      <c r="U952" s="172">
        <f>IFERROR(IF(ISNUMBER(FIND("decision",'Input| Setup'!$F$6)),'Input| Projects'!AC952,'Input| Projects'!M952)*'Input| Escalations'!$I$17*M952,0)</f>
        <v>0</v>
      </c>
      <c r="V952" s="172">
        <f>IFERROR(IF(ISNUMBER(FIND("decision",'Input| Setup'!$F$6)),'Input| Projects'!AD952,'Input| Projects'!N952)*'Input| Escalations'!$I$17*N952,0)</f>
        <v>0</v>
      </c>
      <c r="W952" s="172">
        <f>IFERROR(IF(ISNUMBER(FIND("decision",'Input| Setup'!$F$6)),'Input| Projects'!AE952,'Input| Projects'!O952)*'Input| Escalations'!$I$17*O952,0)</f>
        <v>0</v>
      </c>
      <c r="X952" s="175"/>
      <c r="Y952" s="172">
        <f>IF(ISNUMBER(FIND("decision",'Input| Setup'!$F$6)),'Input| Projects'!AG952,'Input| Projects'!Q952)*I952*'Input| Escalations'!$I$17</f>
        <v>0</v>
      </c>
      <c r="Z952" s="172">
        <f>IF(ISNUMBER(FIND("decision",'Input| Setup'!$F$6)),'Input| Projects'!AH952,'Input| Projects'!R952)*J952*'Input| Escalations'!$I$17</f>
        <v>0</v>
      </c>
      <c r="AA952" s="172">
        <f>IF(ISNUMBER(FIND("decision",'Input| Setup'!$F$6)),'Input| Projects'!AI952,'Input| Projects'!S952)*K952*'Input| Escalations'!$I$17</f>
        <v>0</v>
      </c>
      <c r="AB952" s="172">
        <f>IF(ISNUMBER(FIND("decision",'Input| Setup'!$F$6)),'Input| Projects'!AJ952,'Input| Projects'!T952)*L952*'Input| Escalations'!$I$17</f>
        <v>0</v>
      </c>
      <c r="AC952" s="172">
        <f>IF(ISNUMBER(FIND("decision",'Input| Setup'!$F$6)),'Input| Projects'!AK952,'Input| Projects'!U952)*M952*'Input| Escalations'!$I$17</f>
        <v>0</v>
      </c>
      <c r="AD952" s="172">
        <f>IF(ISNUMBER(FIND("decision",'Input| Setup'!$F$6)),'Input| Projects'!AL952,'Input| Projects'!V952)*N952*'Input| Escalations'!$I$17</f>
        <v>0</v>
      </c>
      <c r="AE952" s="172">
        <f>IF(ISNUMBER(FIND("decision",'Input| Setup'!$F$6)),'Input| Projects'!AM952,'Input| Projects'!W952)*O952*'Input| Escalations'!$I$17</f>
        <v>0</v>
      </c>
      <c r="AF952" s="175"/>
      <c r="AG952" s="172" cm="1">
        <f t="array" ref="AG952">IFERROR(--('Input| Projects'!$AS952="Yes")*_xlfn.SWITCH('Input| Overheads'!$C$50,"Direct costs",'Calc| Overheads Allocation'!C$8*Q952,"Internal labour",'Calc| Overheads Allocation'!C$8*Q952*'Input| Projects'!$AO952,"DNSP defined",'Calc| Overheads Allocation'!C$78*'Input| Projects'!$AV952,0),0)</f>
        <v>0</v>
      </c>
      <c r="AH952" s="172" cm="1">
        <f t="array" ref="AH952">IFERROR(--('Input| Projects'!$AS952="Yes")*_xlfn.SWITCH('Input| Overheads'!$C$50,"Direct costs",'Calc| Overheads Allocation'!D$8*R952,"Internal labour",'Calc| Overheads Allocation'!D$8*R952*'Input| Projects'!$AO952,"DNSP defined",'Calc| Overheads Allocation'!D$78*'Input| Projects'!$AV952,0),0)</f>
        <v>0</v>
      </c>
      <c r="AI952" s="172" cm="1">
        <f t="array" ref="AI952">IFERROR(--('Input| Projects'!$AS952="Yes")*_xlfn.SWITCH('Input| Overheads'!$C$50,"Direct costs",'Calc| Overheads Allocation'!E$8*S952,"Internal labour",'Calc| Overheads Allocation'!E$8*S952*'Input| Projects'!$AO952,"DNSP defined",'Calc| Overheads Allocation'!E$78*'Input| Projects'!$AV952,0),0)</f>
        <v>0</v>
      </c>
      <c r="AJ952" s="172" cm="1">
        <f t="array" ref="AJ952">IFERROR(--('Input| Projects'!$AS952="Yes")*_xlfn.SWITCH('Input| Overheads'!$C$50,"Direct costs",'Calc| Overheads Allocation'!F$8*T952,"Internal labour",'Calc| Overheads Allocation'!F$8*T952*'Input| Projects'!$AO952,"DNSP defined",'Calc| Overheads Allocation'!F$78*'Input| Projects'!$AV952,0),0)</f>
        <v>0</v>
      </c>
      <c r="AK952" s="172" cm="1">
        <f t="array" ref="AK952">IFERROR(--('Input| Projects'!$AS952="Yes")*_xlfn.SWITCH('Input| Overheads'!$C$50,"Direct costs",'Calc| Overheads Allocation'!G$8*U952,"Internal labour",'Calc| Overheads Allocation'!G$8*U952*'Input| Projects'!$AO952,"DNSP defined",'Calc| Overheads Allocation'!G$78*'Input| Projects'!$AV952,0),0)</f>
        <v>0</v>
      </c>
      <c r="AL952" s="172" cm="1">
        <f t="array" ref="AL952">IFERROR(--('Input| Projects'!$AS952="Yes")*_xlfn.SWITCH('Input| Overheads'!$C$50,"Direct costs",'Calc| Overheads Allocation'!H$8*V952,"Internal labour",'Calc| Overheads Allocation'!H$8*V952*'Input| Projects'!$AO952,"DNSP defined",'Calc| Overheads Allocation'!H$78*'Input| Projects'!$AV952,0),0)</f>
        <v>0</v>
      </c>
      <c r="AM952" s="172" cm="1">
        <f t="array" ref="AM952">IFERROR(--('Input| Projects'!$AS952="Yes")*_xlfn.SWITCH('Input| Overheads'!$C$50,"Direct costs",'Calc| Overheads Allocation'!I$8*W952,"Internal labour",'Calc| Overheads Allocation'!I$8*W952*'Input| Projects'!$AO952,"DNSP defined",'Calc| Overheads Allocation'!I$78*'Input| Projects'!$AV952,0),0)</f>
        <v>0</v>
      </c>
      <c r="AN952" s="175"/>
      <c r="AO952" s="172" cm="1">
        <f t="array" ref="AO952">IFERROR(--('Input| Projects'!$AT952="Yes")*_xlfn.SWITCH('Input| Overheads'!$C$50,"Direct costs",'Calc| Overheads Allocation'!C$9*Q952,"Internal labour",'Calc| Overheads Allocation'!C$9*Q952*'Input| Projects'!$AO952,"DNSP defined",'Calc| Overheads Allocation'!C$79*'Input| Projects'!$AW952,0),0)</f>
        <v>0</v>
      </c>
      <c r="AP952" s="172" cm="1">
        <f t="array" ref="AP952">IFERROR(--('Input| Projects'!$AT952="Yes")*_xlfn.SWITCH('Input| Overheads'!$C$50,"Direct costs",'Calc| Overheads Allocation'!D$9*R952,"Internal labour",'Calc| Overheads Allocation'!D$9*R952*'Input| Projects'!$AO952,"DNSP defined",'Calc| Overheads Allocation'!D$79*'Input| Projects'!$AW952,0),0)</f>
        <v>0</v>
      </c>
      <c r="AQ952" s="172" cm="1">
        <f t="array" ref="AQ952">IFERROR(--('Input| Projects'!$AT952="Yes")*_xlfn.SWITCH('Input| Overheads'!$C$50,"Direct costs",'Calc| Overheads Allocation'!E$9*S952,"Internal labour",'Calc| Overheads Allocation'!E$9*S952*'Input| Projects'!$AO952,"DNSP defined",'Calc| Overheads Allocation'!E$79*'Input| Projects'!$AW952,0),0)</f>
        <v>0</v>
      </c>
      <c r="AR952" s="172" cm="1">
        <f t="array" ref="AR952">IFERROR(--('Input| Projects'!$AT952="Yes")*_xlfn.SWITCH('Input| Overheads'!$C$50,"Direct costs",'Calc| Overheads Allocation'!F$9*T952,"Internal labour",'Calc| Overheads Allocation'!F$9*T952*'Input| Projects'!$AO952,"DNSP defined",'Calc| Overheads Allocation'!F$79*'Input| Projects'!$AW952,0),0)</f>
        <v>0</v>
      </c>
      <c r="AS952" s="172" cm="1">
        <f t="array" ref="AS952">IFERROR(--('Input| Projects'!$AT952="Yes")*_xlfn.SWITCH('Input| Overheads'!$C$50,"Direct costs",'Calc| Overheads Allocation'!G$9*U952,"Internal labour",'Calc| Overheads Allocation'!G$9*U952*'Input| Projects'!$AO952,"DNSP defined",'Calc| Overheads Allocation'!G$79*'Input| Projects'!$AW952,0),0)</f>
        <v>0</v>
      </c>
      <c r="AT952" s="172" cm="1">
        <f t="array" ref="AT952">IFERROR(--('Input| Projects'!$AT952="Yes")*_xlfn.SWITCH('Input| Overheads'!$C$50,"Direct costs",'Calc| Overheads Allocation'!H$9*V952,"Internal labour",'Calc| Overheads Allocation'!H$9*V952*'Input| Projects'!$AO952,"DNSP defined",'Calc| Overheads Allocation'!H$79*'Input| Projects'!$AW952,0),0)</f>
        <v>0</v>
      </c>
      <c r="AU952" s="172" cm="1">
        <f t="array" ref="AU952">IFERROR(--('Input| Projects'!$AT952="Yes")*_xlfn.SWITCH('Input| Overheads'!$C$50,"Direct costs",'Calc| Overheads Allocation'!I$9*W952,"Internal labour",'Calc| Overheads Allocation'!I$9*W952*'Input| Projects'!$AO952,"DNSP defined",'Calc| Overheads Allocation'!I$79*'Input| Projects'!$AW952,0),0)</f>
        <v>0</v>
      </c>
      <c r="AV952" s="175"/>
      <c r="AW952" s="172">
        <f t="shared" si="332"/>
        <v>0</v>
      </c>
      <c r="AX952" s="172">
        <f t="shared" si="333"/>
        <v>0</v>
      </c>
      <c r="AY952" s="172">
        <f t="shared" si="334"/>
        <v>0</v>
      </c>
      <c r="AZ952" s="172">
        <f t="shared" si="335"/>
        <v>0</v>
      </c>
      <c r="BA952" s="172">
        <f t="shared" si="336"/>
        <v>0</v>
      </c>
      <c r="BB952" s="172">
        <f t="shared" si="337"/>
        <v>0</v>
      </c>
      <c r="BC952" s="172">
        <f t="shared" si="338"/>
        <v>0</v>
      </c>
      <c r="BD952" s="176"/>
      <c r="BE952" s="172">
        <f t="shared" si="339"/>
        <v>0</v>
      </c>
      <c r="BF952" s="172">
        <f t="shared" si="340"/>
        <v>0</v>
      </c>
      <c r="BG952" s="172">
        <f t="shared" si="341"/>
        <v>0</v>
      </c>
      <c r="BH952" s="172">
        <f t="shared" si="342"/>
        <v>0</v>
      </c>
      <c r="BI952" s="172">
        <f t="shared" si="343"/>
        <v>0</v>
      </c>
      <c r="BJ952" s="172">
        <f t="shared" si="344"/>
        <v>0</v>
      </c>
      <c r="BK952" s="172">
        <f t="shared" si="345"/>
        <v>0</v>
      </c>
      <c r="BL952" s="176"/>
      <c r="BM952" s="172">
        <f t="shared" si="324"/>
        <v>0</v>
      </c>
      <c r="BN952" s="172">
        <f t="shared" si="325"/>
        <v>0</v>
      </c>
      <c r="BO952" s="172">
        <f t="shared" si="326"/>
        <v>0</v>
      </c>
      <c r="BP952" s="172">
        <f t="shared" si="327"/>
        <v>0</v>
      </c>
      <c r="BQ952" s="172">
        <f t="shared" si="328"/>
        <v>0</v>
      </c>
      <c r="BR952" s="172">
        <f t="shared" si="329"/>
        <v>0</v>
      </c>
      <c r="BS952" s="172">
        <f t="shared" si="330"/>
        <v>0</v>
      </c>
      <c r="BT952" s="55"/>
      <c r="BU952" s="158">
        <f>SUMIF('Input| Projects'!$BA$8:$CX$8,RIGHT(BU$9,3),'Input| Projects'!$BA952:$CX952)</f>
        <v>0</v>
      </c>
      <c r="BV952" s="158">
        <f>SUMIF('Input| Projects'!$BA$8:$CX$8,RIGHT(BV$9,3),'Input| Projects'!$BA952:$CX952)</f>
        <v>0</v>
      </c>
      <c r="BW952" s="79" t="str">
        <f t="shared" si="331"/>
        <v/>
      </c>
    </row>
    <row r="953" spans="2:75" x14ac:dyDescent="0.2">
      <c r="B953" s="123">
        <f>IFERROR('Input| Projects'!B953,"")</f>
        <v>944</v>
      </c>
      <c r="C953" s="160" t="str">
        <f>IFERROR(IF('Input| Projects'!C953="","",'Input| Projects'!C953),"")</f>
        <v/>
      </c>
      <c r="D953" s="160" t="str">
        <f>IFERROR(IF('Input| Projects'!D953="","",'Input| Projects'!D953),"")</f>
        <v/>
      </c>
      <c r="E953" s="53"/>
      <c r="F953" s="160" t="str">
        <f>IF(LEN('Input| Projects'!F953)&gt;0,'Input| Projects'!F953,"")</f>
        <v/>
      </c>
      <c r="G953" s="160" t="str">
        <f>IF(LEN('Input| Projects'!G953)&gt;0,'Input| Projects'!G953,"")</f>
        <v/>
      </c>
      <c r="H953" s="10"/>
      <c r="I953" s="194" cm="1">
        <f t="array" ref="I953">IF(LEN($F953)&gt;0,1+IFERROR(SUMPRODUCT(TRANSPOSE('Input| Projects'!$AO953:$AQ953),INDEX('Input| Escalations'!$F$27:$L$29,,MATCH(Q$9,'Input| Escalations'!$F$21:$L$21,0))),0),0)</f>
        <v>0</v>
      </c>
      <c r="J953" s="194" cm="1">
        <f t="array" ref="J953">IF(LEN($F953)&gt;0,1+IFERROR(SUMPRODUCT(TRANSPOSE('Input| Projects'!$AO953:$AQ953),INDEX('Input| Escalations'!$F$27:$L$29,,MATCH(R$9,'Input| Escalations'!$F$21:$L$21,0))),0),0)</f>
        <v>0</v>
      </c>
      <c r="K953" s="194" cm="1">
        <f t="array" ref="K953">IF(LEN($F953)&gt;0,1+IFERROR(SUMPRODUCT(TRANSPOSE('Input| Projects'!$AO953:$AQ953),INDEX('Input| Escalations'!$F$27:$L$29,,MATCH(S$9,'Input| Escalations'!$F$21:$L$21,0))),0),0)</f>
        <v>0</v>
      </c>
      <c r="L953" s="194" cm="1">
        <f t="array" ref="L953">IF(LEN($F953)&gt;0,1+IFERROR(SUMPRODUCT(TRANSPOSE('Input| Projects'!$AO953:$AQ953),INDEX('Input| Escalations'!$F$27:$L$29,,MATCH(T$9,'Input| Escalations'!$F$21:$L$21,0))),0),0)</f>
        <v>0</v>
      </c>
      <c r="M953" s="194" cm="1">
        <f t="array" ref="M953">IF(LEN($F953)&gt;0,1+IFERROR(SUMPRODUCT(TRANSPOSE('Input| Projects'!$AO953:$AQ953),INDEX('Input| Escalations'!$F$27:$L$29,,MATCH(U$9,'Input| Escalations'!$F$21:$L$21,0))),0),0)</f>
        <v>0</v>
      </c>
      <c r="N953" s="194" cm="1">
        <f t="array" ref="N953">IF(LEN($F953)&gt;0,1+IFERROR(SUMPRODUCT(TRANSPOSE('Input| Projects'!$AO953:$AQ953),INDEX('Input| Escalations'!$F$27:$L$29,,MATCH(V$9,'Input| Escalations'!$F$21:$L$21,0))),0),0)</f>
        <v>0</v>
      </c>
      <c r="O953" s="194" cm="1">
        <f t="array" ref="O953">IF(LEN($F953)&gt;0,1+IFERROR(SUMPRODUCT(TRANSPOSE('Input| Projects'!$AO953:$AQ953),INDEX('Input| Escalations'!$F$27:$L$29,,MATCH(W$9,'Input| Escalations'!$F$21:$L$21,0))),0),0)</f>
        <v>0</v>
      </c>
      <c r="P953" s="10"/>
      <c r="Q953" s="172">
        <f>IFERROR(IF(ISNUMBER(FIND("decision",'Input| Setup'!$F$6)),'Input| Projects'!Y953,'Input| Projects'!I953)*'Input| Escalations'!$I$17*I953,0)</f>
        <v>0</v>
      </c>
      <c r="R953" s="172">
        <f>IFERROR(IF(ISNUMBER(FIND("decision",'Input| Setup'!$F$6)),'Input| Projects'!Z953,'Input| Projects'!J953)*'Input| Escalations'!$I$17*J953,0)</f>
        <v>0</v>
      </c>
      <c r="S953" s="172">
        <f>IFERROR(IF(ISNUMBER(FIND("decision",'Input| Setup'!$F$6)),'Input| Projects'!AA953,'Input| Projects'!K953)*'Input| Escalations'!$I$17*K953,0)</f>
        <v>0</v>
      </c>
      <c r="T953" s="172">
        <f>IFERROR(IF(ISNUMBER(FIND("decision",'Input| Setup'!$F$6)),'Input| Projects'!AB953,'Input| Projects'!L953)*'Input| Escalations'!$I$17*L953,0)</f>
        <v>0</v>
      </c>
      <c r="U953" s="172">
        <f>IFERROR(IF(ISNUMBER(FIND("decision",'Input| Setup'!$F$6)),'Input| Projects'!AC953,'Input| Projects'!M953)*'Input| Escalations'!$I$17*M953,0)</f>
        <v>0</v>
      </c>
      <c r="V953" s="172">
        <f>IFERROR(IF(ISNUMBER(FIND("decision",'Input| Setup'!$F$6)),'Input| Projects'!AD953,'Input| Projects'!N953)*'Input| Escalations'!$I$17*N953,0)</f>
        <v>0</v>
      </c>
      <c r="W953" s="172">
        <f>IFERROR(IF(ISNUMBER(FIND("decision",'Input| Setup'!$F$6)),'Input| Projects'!AE953,'Input| Projects'!O953)*'Input| Escalations'!$I$17*O953,0)</f>
        <v>0</v>
      </c>
      <c r="X953" s="175"/>
      <c r="Y953" s="172">
        <f>IF(ISNUMBER(FIND("decision",'Input| Setup'!$F$6)),'Input| Projects'!AG953,'Input| Projects'!Q953)*I953*'Input| Escalations'!$I$17</f>
        <v>0</v>
      </c>
      <c r="Z953" s="172">
        <f>IF(ISNUMBER(FIND("decision",'Input| Setup'!$F$6)),'Input| Projects'!AH953,'Input| Projects'!R953)*J953*'Input| Escalations'!$I$17</f>
        <v>0</v>
      </c>
      <c r="AA953" s="172">
        <f>IF(ISNUMBER(FIND("decision",'Input| Setup'!$F$6)),'Input| Projects'!AI953,'Input| Projects'!S953)*K953*'Input| Escalations'!$I$17</f>
        <v>0</v>
      </c>
      <c r="AB953" s="172">
        <f>IF(ISNUMBER(FIND("decision",'Input| Setup'!$F$6)),'Input| Projects'!AJ953,'Input| Projects'!T953)*L953*'Input| Escalations'!$I$17</f>
        <v>0</v>
      </c>
      <c r="AC953" s="172">
        <f>IF(ISNUMBER(FIND("decision",'Input| Setup'!$F$6)),'Input| Projects'!AK953,'Input| Projects'!U953)*M953*'Input| Escalations'!$I$17</f>
        <v>0</v>
      </c>
      <c r="AD953" s="172">
        <f>IF(ISNUMBER(FIND("decision",'Input| Setup'!$F$6)),'Input| Projects'!AL953,'Input| Projects'!V953)*N953*'Input| Escalations'!$I$17</f>
        <v>0</v>
      </c>
      <c r="AE953" s="172">
        <f>IF(ISNUMBER(FIND("decision",'Input| Setup'!$F$6)),'Input| Projects'!AM953,'Input| Projects'!W953)*O953*'Input| Escalations'!$I$17</f>
        <v>0</v>
      </c>
      <c r="AF953" s="175"/>
      <c r="AG953" s="172" cm="1">
        <f t="array" ref="AG953">IFERROR(--('Input| Projects'!$AS953="Yes")*_xlfn.SWITCH('Input| Overheads'!$C$50,"Direct costs",'Calc| Overheads Allocation'!C$8*Q953,"Internal labour",'Calc| Overheads Allocation'!C$8*Q953*'Input| Projects'!$AO953,"DNSP defined",'Calc| Overheads Allocation'!C$78*'Input| Projects'!$AV953,0),0)</f>
        <v>0</v>
      </c>
      <c r="AH953" s="172" cm="1">
        <f t="array" ref="AH953">IFERROR(--('Input| Projects'!$AS953="Yes")*_xlfn.SWITCH('Input| Overheads'!$C$50,"Direct costs",'Calc| Overheads Allocation'!D$8*R953,"Internal labour",'Calc| Overheads Allocation'!D$8*R953*'Input| Projects'!$AO953,"DNSP defined",'Calc| Overheads Allocation'!D$78*'Input| Projects'!$AV953,0),0)</f>
        <v>0</v>
      </c>
      <c r="AI953" s="172" cm="1">
        <f t="array" ref="AI953">IFERROR(--('Input| Projects'!$AS953="Yes")*_xlfn.SWITCH('Input| Overheads'!$C$50,"Direct costs",'Calc| Overheads Allocation'!E$8*S953,"Internal labour",'Calc| Overheads Allocation'!E$8*S953*'Input| Projects'!$AO953,"DNSP defined",'Calc| Overheads Allocation'!E$78*'Input| Projects'!$AV953,0),0)</f>
        <v>0</v>
      </c>
      <c r="AJ953" s="172" cm="1">
        <f t="array" ref="AJ953">IFERROR(--('Input| Projects'!$AS953="Yes")*_xlfn.SWITCH('Input| Overheads'!$C$50,"Direct costs",'Calc| Overheads Allocation'!F$8*T953,"Internal labour",'Calc| Overheads Allocation'!F$8*T953*'Input| Projects'!$AO953,"DNSP defined",'Calc| Overheads Allocation'!F$78*'Input| Projects'!$AV953,0),0)</f>
        <v>0</v>
      </c>
      <c r="AK953" s="172" cm="1">
        <f t="array" ref="AK953">IFERROR(--('Input| Projects'!$AS953="Yes")*_xlfn.SWITCH('Input| Overheads'!$C$50,"Direct costs",'Calc| Overheads Allocation'!G$8*U953,"Internal labour",'Calc| Overheads Allocation'!G$8*U953*'Input| Projects'!$AO953,"DNSP defined",'Calc| Overheads Allocation'!G$78*'Input| Projects'!$AV953,0),0)</f>
        <v>0</v>
      </c>
      <c r="AL953" s="172" cm="1">
        <f t="array" ref="AL953">IFERROR(--('Input| Projects'!$AS953="Yes")*_xlfn.SWITCH('Input| Overheads'!$C$50,"Direct costs",'Calc| Overheads Allocation'!H$8*V953,"Internal labour",'Calc| Overheads Allocation'!H$8*V953*'Input| Projects'!$AO953,"DNSP defined",'Calc| Overheads Allocation'!H$78*'Input| Projects'!$AV953,0),0)</f>
        <v>0</v>
      </c>
      <c r="AM953" s="172" cm="1">
        <f t="array" ref="AM953">IFERROR(--('Input| Projects'!$AS953="Yes")*_xlfn.SWITCH('Input| Overheads'!$C$50,"Direct costs",'Calc| Overheads Allocation'!I$8*W953,"Internal labour",'Calc| Overheads Allocation'!I$8*W953*'Input| Projects'!$AO953,"DNSP defined",'Calc| Overheads Allocation'!I$78*'Input| Projects'!$AV953,0),0)</f>
        <v>0</v>
      </c>
      <c r="AN953" s="175"/>
      <c r="AO953" s="172" cm="1">
        <f t="array" ref="AO953">IFERROR(--('Input| Projects'!$AT953="Yes")*_xlfn.SWITCH('Input| Overheads'!$C$50,"Direct costs",'Calc| Overheads Allocation'!C$9*Q953,"Internal labour",'Calc| Overheads Allocation'!C$9*Q953*'Input| Projects'!$AO953,"DNSP defined",'Calc| Overheads Allocation'!C$79*'Input| Projects'!$AW953,0),0)</f>
        <v>0</v>
      </c>
      <c r="AP953" s="172" cm="1">
        <f t="array" ref="AP953">IFERROR(--('Input| Projects'!$AT953="Yes")*_xlfn.SWITCH('Input| Overheads'!$C$50,"Direct costs",'Calc| Overheads Allocation'!D$9*R953,"Internal labour",'Calc| Overheads Allocation'!D$9*R953*'Input| Projects'!$AO953,"DNSP defined",'Calc| Overheads Allocation'!D$79*'Input| Projects'!$AW953,0),0)</f>
        <v>0</v>
      </c>
      <c r="AQ953" s="172" cm="1">
        <f t="array" ref="AQ953">IFERROR(--('Input| Projects'!$AT953="Yes")*_xlfn.SWITCH('Input| Overheads'!$C$50,"Direct costs",'Calc| Overheads Allocation'!E$9*S953,"Internal labour",'Calc| Overheads Allocation'!E$9*S953*'Input| Projects'!$AO953,"DNSP defined",'Calc| Overheads Allocation'!E$79*'Input| Projects'!$AW953,0),0)</f>
        <v>0</v>
      </c>
      <c r="AR953" s="172" cm="1">
        <f t="array" ref="AR953">IFERROR(--('Input| Projects'!$AT953="Yes")*_xlfn.SWITCH('Input| Overheads'!$C$50,"Direct costs",'Calc| Overheads Allocation'!F$9*T953,"Internal labour",'Calc| Overheads Allocation'!F$9*T953*'Input| Projects'!$AO953,"DNSP defined",'Calc| Overheads Allocation'!F$79*'Input| Projects'!$AW953,0),0)</f>
        <v>0</v>
      </c>
      <c r="AS953" s="172" cm="1">
        <f t="array" ref="AS953">IFERROR(--('Input| Projects'!$AT953="Yes")*_xlfn.SWITCH('Input| Overheads'!$C$50,"Direct costs",'Calc| Overheads Allocation'!G$9*U953,"Internal labour",'Calc| Overheads Allocation'!G$9*U953*'Input| Projects'!$AO953,"DNSP defined",'Calc| Overheads Allocation'!G$79*'Input| Projects'!$AW953,0),0)</f>
        <v>0</v>
      </c>
      <c r="AT953" s="172" cm="1">
        <f t="array" ref="AT953">IFERROR(--('Input| Projects'!$AT953="Yes")*_xlfn.SWITCH('Input| Overheads'!$C$50,"Direct costs",'Calc| Overheads Allocation'!H$9*V953,"Internal labour",'Calc| Overheads Allocation'!H$9*V953*'Input| Projects'!$AO953,"DNSP defined",'Calc| Overheads Allocation'!H$79*'Input| Projects'!$AW953,0),0)</f>
        <v>0</v>
      </c>
      <c r="AU953" s="172" cm="1">
        <f t="array" ref="AU953">IFERROR(--('Input| Projects'!$AT953="Yes")*_xlfn.SWITCH('Input| Overheads'!$C$50,"Direct costs",'Calc| Overheads Allocation'!I$9*W953,"Internal labour",'Calc| Overheads Allocation'!I$9*W953*'Input| Projects'!$AO953,"DNSP defined",'Calc| Overheads Allocation'!I$79*'Input| Projects'!$AW953,0),0)</f>
        <v>0</v>
      </c>
      <c r="AV953" s="175"/>
      <c r="AW953" s="172">
        <f t="shared" si="332"/>
        <v>0</v>
      </c>
      <c r="AX953" s="172">
        <f t="shared" si="333"/>
        <v>0</v>
      </c>
      <c r="AY953" s="172">
        <f t="shared" si="334"/>
        <v>0</v>
      </c>
      <c r="AZ953" s="172">
        <f t="shared" si="335"/>
        <v>0</v>
      </c>
      <c r="BA953" s="172">
        <f t="shared" si="336"/>
        <v>0</v>
      </c>
      <c r="BB953" s="172">
        <f t="shared" si="337"/>
        <v>0</v>
      </c>
      <c r="BC953" s="172">
        <f t="shared" si="338"/>
        <v>0</v>
      </c>
      <c r="BD953" s="176"/>
      <c r="BE953" s="172">
        <f t="shared" si="339"/>
        <v>0</v>
      </c>
      <c r="BF953" s="172">
        <f t="shared" si="340"/>
        <v>0</v>
      </c>
      <c r="BG953" s="172">
        <f t="shared" si="341"/>
        <v>0</v>
      </c>
      <c r="BH953" s="172">
        <f t="shared" si="342"/>
        <v>0</v>
      </c>
      <c r="BI953" s="172">
        <f t="shared" si="343"/>
        <v>0</v>
      </c>
      <c r="BJ953" s="172">
        <f t="shared" si="344"/>
        <v>0</v>
      </c>
      <c r="BK953" s="172">
        <f t="shared" si="345"/>
        <v>0</v>
      </c>
      <c r="BL953" s="176"/>
      <c r="BM953" s="172">
        <f t="shared" si="324"/>
        <v>0</v>
      </c>
      <c r="BN953" s="172">
        <f t="shared" si="325"/>
        <v>0</v>
      </c>
      <c r="BO953" s="172">
        <f t="shared" si="326"/>
        <v>0</v>
      </c>
      <c r="BP953" s="172">
        <f t="shared" si="327"/>
        <v>0</v>
      </c>
      <c r="BQ953" s="172">
        <f t="shared" si="328"/>
        <v>0</v>
      </c>
      <c r="BR953" s="172">
        <f t="shared" si="329"/>
        <v>0</v>
      </c>
      <c r="BS953" s="172">
        <f t="shared" si="330"/>
        <v>0</v>
      </c>
      <c r="BT953" s="55"/>
      <c r="BU953" s="158">
        <f>SUMIF('Input| Projects'!$BA$8:$CX$8,RIGHT(BU$9,3),'Input| Projects'!$BA953:$CX953)</f>
        <v>0</v>
      </c>
      <c r="BV953" s="158">
        <f>SUMIF('Input| Projects'!$BA$8:$CX$8,RIGHT(BV$9,3),'Input| Projects'!$BA953:$CX953)</f>
        <v>0</v>
      </c>
      <c r="BW953" s="79" t="str">
        <f t="shared" si="331"/>
        <v/>
      </c>
    </row>
    <row r="954" spans="2:75" x14ac:dyDescent="0.2">
      <c r="B954" s="123">
        <f>IFERROR('Input| Projects'!B954,"")</f>
        <v>945</v>
      </c>
      <c r="C954" s="160" t="str">
        <f>IFERROR(IF('Input| Projects'!C954="","",'Input| Projects'!C954),"")</f>
        <v/>
      </c>
      <c r="D954" s="160" t="str">
        <f>IFERROR(IF('Input| Projects'!D954="","",'Input| Projects'!D954),"")</f>
        <v/>
      </c>
      <c r="E954" s="53"/>
      <c r="F954" s="160" t="str">
        <f>IF(LEN('Input| Projects'!F954)&gt;0,'Input| Projects'!F954,"")</f>
        <v/>
      </c>
      <c r="G954" s="160" t="str">
        <f>IF(LEN('Input| Projects'!G954)&gt;0,'Input| Projects'!G954,"")</f>
        <v/>
      </c>
      <c r="H954" s="10"/>
      <c r="I954" s="194" cm="1">
        <f t="array" ref="I954">IF(LEN($F954)&gt;0,1+IFERROR(SUMPRODUCT(TRANSPOSE('Input| Projects'!$AO954:$AQ954),INDEX('Input| Escalations'!$F$27:$L$29,,MATCH(Q$9,'Input| Escalations'!$F$21:$L$21,0))),0),0)</f>
        <v>0</v>
      </c>
      <c r="J954" s="194" cm="1">
        <f t="array" ref="J954">IF(LEN($F954)&gt;0,1+IFERROR(SUMPRODUCT(TRANSPOSE('Input| Projects'!$AO954:$AQ954),INDEX('Input| Escalations'!$F$27:$L$29,,MATCH(R$9,'Input| Escalations'!$F$21:$L$21,0))),0),0)</f>
        <v>0</v>
      </c>
      <c r="K954" s="194" cm="1">
        <f t="array" ref="K954">IF(LEN($F954)&gt;0,1+IFERROR(SUMPRODUCT(TRANSPOSE('Input| Projects'!$AO954:$AQ954),INDEX('Input| Escalations'!$F$27:$L$29,,MATCH(S$9,'Input| Escalations'!$F$21:$L$21,0))),0),0)</f>
        <v>0</v>
      </c>
      <c r="L954" s="194" cm="1">
        <f t="array" ref="L954">IF(LEN($F954)&gt;0,1+IFERROR(SUMPRODUCT(TRANSPOSE('Input| Projects'!$AO954:$AQ954),INDEX('Input| Escalations'!$F$27:$L$29,,MATCH(T$9,'Input| Escalations'!$F$21:$L$21,0))),0),0)</f>
        <v>0</v>
      </c>
      <c r="M954" s="194" cm="1">
        <f t="array" ref="M954">IF(LEN($F954)&gt;0,1+IFERROR(SUMPRODUCT(TRANSPOSE('Input| Projects'!$AO954:$AQ954),INDEX('Input| Escalations'!$F$27:$L$29,,MATCH(U$9,'Input| Escalations'!$F$21:$L$21,0))),0),0)</f>
        <v>0</v>
      </c>
      <c r="N954" s="194" cm="1">
        <f t="array" ref="N954">IF(LEN($F954)&gt;0,1+IFERROR(SUMPRODUCT(TRANSPOSE('Input| Projects'!$AO954:$AQ954),INDEX('Input| Escalations'!$F$27:$L$29,,MATCH(V$9,'Input| Escalations'!$F$21:$L$21,0))),0),0)</f>
        <v>0</v>
      </c>
      <c r="O954" s="194" cm="1">
        <f t="array" ref="O954">IF(LEN($F954)&gt;0,1+IFERROR(SUMPRODUCT(TRANSPOSE('Input| Projects'!$AO954:$AQ954),INDEX('Input| Escalations'!$F$27:$L$29,,MATCH(W$9,'Input| Escalations'!$F$21:$L$21,0))),0),0)</f>
        <v>0</v>
      </c>
      <c r="P954" s="10"/>
      <c r="Q954" s="172">
        <f>IFERROR(IF(ISNUMBER(FIND("decision",'Input| Setup'!$F$6)),'Input| Projects'!Y954,'Input| Projects'!I954)*'Input| Escalations'!$I$17*I954,0)</f>
        <v>0</v>
      </c>
      <c r="R954" s="172">
        <f>IFERROR(IF(ISNUMBER(FIND("decision",'Input| Setup'!$F$6)),'Input| Projects'!Z954,'Input| Projects'!J954)*'Input| Escalations'!$I$17*J954,0)</f>
        <v>0</v>
      </c>
      <c r="S954" s="172">
        <f>IFERROR(IF(ISNUMBER(FIND("decision",'Input| Setup'!$F$6)),'Input| Projects'!AA954,'Input| Projects'!K954)*'Input| Escalations'!$I$17*K954,0)</f>
        <v>0</v>
      </c>
      <c r="T954" s="172">
        <f>IFERROR(IF(ISNUMBER(FIND("decision",'Input| Setup'!$F$6)),'Input| Projects'!AB954,'Input| Projects'!L954)*'Input| Escalations'!$I$17*L954,0)</f>
        <v>0</v>
      </c>
      <c r="U954" s="172">
        <f>IFERROR(IF(ISNUMBER(FIND("decision",'Input| Setup'!$F$6)),'Input| Projects'!AC954,'Input| Projects'!M954)*'Input| Escalations'!$I$17*M954,0)</f>
        <v>0</v>
      </c>
      <c r="V954" s="172">
        <f>IFERROR(IF(ISNUMBER(FIND("decision",'Input| Setup'!$F$6)),'Input| Projects'!AD954,'Input| Projects'!N954)*'Input| Escalations'!$I$17*N954,0)</f>
        <v>0</v>
      </c>
      <c r="W954" s="172">
        <f>IFERROR(IF(ISNUMBER(FIND("decision",'Input| Setup'!$F$6)),'Input| Projects'!AE954,'Input| Projects'!O954)*'Input| Escalations'!$I$17*O954,0)</f>
        <v>0</v>
      </c>
      <c r="X954" s="175"/>
      <c r="Y954" s="172">
        <f>IF(ISNUMBER(FIND("decision",'Input| Setup'!$F$6)),'Input| Projects'!AG954,'Input| Projects'!Q954)*I954*'Input| Escalations'!$I$17</f>
        <v>0</v>
      </c>
      <c r="Z954" s="172">
        <f>IF(ISNUMBER(FIND("decision",'Input| Setup'!$F$6)),'Input| Projects'!AH954,'Input| Projects'!R954)*J954*'Input| Escalations'!$I$17</f>
        <v>0</v>
      </c>
      <c r="AA954" s="172">
        <f>IF(ISNUMBER(FIND("decision",'Input| Setup'!$F$6)),'Input| Projects'!AI954,'Input| Projects'!S954)*K954*'Input| Escalations'!$I$17</f>
        <v>0</v>
      </c>
      <c r="AB954" s="172">
        <f>IF(ISNUMBER(FIND("decision",'Input| Setup'!$F$6)),'Input| Projects'!AJ954,'Input| Projects'!T954)*L954*'Input| Escalations'!$I$17</f>
        <v>0</v>
      </c>
      <c r="AC954" s="172">
        <f>IF(ISNUMBER(FIND("decision",'Input| Setup'!$F$6)),'Input| Projects'!AK954,'Input| Projects'!U954)*M954*'Input| Escalations'!$I$17</f>
        <v>0</v>
      </c>
      <c r="AD954" s="172">
        <f>IF(ISNUMBER(FIND("decision",'Input| Setup'!$F$6)),'Input| Projects'!AL954,'Input| Projects'!V954)*N954*'Input| Escalations'!$I$17</f>
        <v>0</v>
      </c>
      <c r="AE954" s="172">
        <f>IF(ISNUMBER(FIND("decision",'Input| Setup'!$F$6)),'Input| Projects'!AM954,'Input| Projects'!W954)*O954*'Input| Escalations'!$I$17</f>
        <v>0</v>
      </c>
      <c r="AF954" s="175"/>
      <c r="AG954" s="172" cm="1">
        <f t="array" ref="AG954">IFERROR(--('Input| Projects'!$AS954="Yes")*_xlfn.SWITCH('Input| Overheads'!$C$50,"Direct costs",'Calc| Overheads Allocation'!C$8*Q954,"Internal labour",'Calc| Overheads Allocation'!C$8*Q954*'Input| Projects'!$AO954,"DNSP defined",'Calc| Overheads Allocation'!C$78*'Input| Projects'!$AV954,0),0)</f>
        <v>0</v>
      </c>
      <c r="AH954" s="172" cm="1">
        <f t="array" ref="AH954">IFERROR(--('Input| Projects'!$AS954="Yes")*_xlfn.SWITCH('Input| Overheads'!$C$50,"Direct costs",'Calc| Overheads Allocation'!D$8*R954,"Internal labour",'Calc| Overheads Allocation'!D$8*R954*'Input| Projects'!$AO954,"DNSP defined",'Calc| Overheads Allocation'!D$78*'Input| Projects'!$AV954,0),0)</f>
        <v>0</v>
      </c>
      <c r="AI954" s="172" cm="1">
        <f t="array" ref="AI954">IFERROR(--('Input| Projects'!$AS954="Yes")*_xlfn.SWITCH('Input| Overheads'!$C$50,"Direct costs",'Calc| Overheads Allocation'!E$8*S954,"Internal labour",'Calc| Overheads Allocation'!E$8*S954*'Input| Projects'!$AO954,"DNSP defined",'Calc| Overheads Allocation'!E$78*'Input| Projects'!$AV954,0),0)</f>
        <v>0</v>
      </c>
      <c r="AJ954" s="172" cm="1">
        <f t="array" ref="AJ954">IFERROR(--('Input| Projects'!$AS954="Yes")*_xlfn.SWITCH('Input| Overheads'!$C$50,"Direct costs",'Calc| Overheads Allocation'!F$8*T954,"Internal labour",'Calc| Overheads Allocation'!F$8*T954*'Input| Projects'!$AO954,"DNSP defined",'Calc| Overheads Allocation'!F$78*'Input| Projects'!$AV954,0),0)</f>
        <v>0</v>
      </c>
      <c r="AK954" s="172" cm="1">
        <f t="array" ref="AK954">IFERROR(--('Input| Projects'!$AS954="Yes")*_xlfn.SWITCH('Input| Overheads'!$C$50,"Direct costs",'Calc| Overheads Allocation'!G$8*U954,"Internal labour",'Calc| Overheads Allocation'!G$8*U954*'Input| Projects'!$AO954,"DNSP defined",'Calc| Overheads Allocation'!G$78*'Input| Projects'!$AV954,0),0)</f>
        <v>0</v>
      </c>
      <c r="AL954" s="172" cm="1">
        <f t="array" ref="AL954">IFERROR(--('Input| Projects'!$AS954="Yes")*_xlfn.SWITCH('Input| Overheads'!$C$50,"Direct costs",'Calc| Overheads Allocation'!H$8*V954,"Internal labour",'Calc| Overheads Allocation'!H$8*V954*'Input| Projects'!$AO954,"DNSP defined",'Calc| Overheads Allocation'!H$78*'Input| Projects'!$AV954,0),0)</f>
        <v>0</v>
      </c>
      <c r="AM954" s="172" cm="1">
        <f t="array" ref="AM954">IFERROR(--('Input| Projects'!$AS954="Yes")*_xlfn.SWITCH('Input| Overheads'!$C$50,"Direct costs",'Calc| Overheads Allocation'!I$8*W954,"Internal labour",'Calc| Overheads Allocation'!I$8*W954*'Input| Projects'!$AO954,"DNSP defined",'Calc| Overheads Allocation'!I$78*'Input| Projects'!$AV954,0),0)</f>
        <v>0</v>
      </c>
      <c r="AN954" s="175"/>
      <c r="AO954" s="172" cm="1">
        <f t="array" ref="AO954">IFERROR(--('Input| Projects'!$AT954="Yes")*_xlfn.SWITCH('Input| Overheads'!$C$50,"Direct costs",'Calc| Overheads Allocation'!C$9*Q954,"Internal labour",'Calc| Overheads Allocation'!C$9*Q954*'Input| Projects'!$AO954,"DNSP defined",'Calc| Overheads Allocation'!C$79*'Input| Projects'!$AW954,0),0)</f>
        <v>0</v>
      </c>
      <c r="AP954" s="172" cm="1">
        <f t="array" ref="AP954">IFERROR(--('Input| Projects'!$AT954="Yes")*_xlfn.SWITCH('Input| Overheads'!$C$50,"Direct costs",'Calc| Overheads Allocation'!D$9*R954,"Internal labour",'Calc| Overheads Allocation'!D$9*R954*'Input| Projects'!$AO954,"DNSP defined",'Calc| Overheads Allocation'!D$79*'Input| Projects'!$AW954,0),0)</f>
        <v>0</v>
      </c>
      <c r="AQ954" s="172" cm="1">
        <f t="array" ref="AQ954">IFERROR(--('Input| Projects'!$AT954="Yes")*_xlfn.SWITCH('Input| Overheads'!$C$50,"Direct costs",'Calc| Overheads Allocation'!E$9*S954,"Internal labour",'Calc| Overheads Allocation'!E$9*S954*'Input| Projects'!$AO954,"DNSP defined",'Calc| Overheads Allocation'!E$79*'Input| Projects'!$AW954,0),0)</f>
        <v>0</v>
      </c>
      <c r="AR954" s="172" cm="1">
        <f t="array" ref="AR954">IFERROR(--('Input| Projects'!$AT954="Yes")*_xlfn.SWITCH('Input| Overheads'!$C$50,"Direct costs",'Calc| Overheads Allocation'!F$9*T954,"Internal labour",'Calc| Overheads Allocation'!F$9*T954*'Input| Projects'!$AO954,"DNSP defined",'Calc| Overheads Allocation'!F$79*'Input| Projects'!$AW954,0),0)</f>
        <v>0</v>
      </c>
      <c r="AS954" s="172" cm="1">
        <f t="array" ref="AS954">IFERROR(--('Input| Projects'!$AT954="Yes")*_xlfn.SWITCH('Input| Overheads'!$C$50,"Direct costs",'Calc| Overheads Allocation'!G$9*U954,"Internal labour",'Calc| Overheads Allocation'!G$9*U954*'Input| Projects'!$AO954,"DNSP defined",'Calc| Overheads Allocation'!G$79*'Input| Projects'!$AW954,0),0)</f>
        <v>0</v>
      </c>
      <c r="AT954" s="172" cm="1">
        <f t="array" ref="AT954">IFERROR(--('Input| Projects'!$AT954="Yes")*_xlfn.SWITCH('Input| Overheads'!$C$50,"Direct costs",'Calc| Overheads Allocation'!H$9*V954,"Internal labour",'Calc| Overheads Allocation'!H$9*V954*'Input| Projects'!$AO954,"DNSP defined",'Calc| Overheads Allocation'!H$79*'Input| Projects'!$AW954,0),0)</f>
        <v>0</v>
      </c>
      <c r="AU954" s="172" cm="1">
        <f t="array" ref="AU954">IFERROR(--('Input| Projects'!$AT954="Yes")*_xlfn.SWITCH('Input| Overheads'!$C$50,"Direct costs",'Calc| Overheads Allocation'!I$9*W954,"Internal labour",'Calc| Overheads Allocation'!I$9*W954*'Input| Projects'!$AO954,"DNSP defined",'Calc| Overheads Allocation'!I$79*'Input| Projects'!$AW954,0),0)</f>
        <v>0</v>
      </c>
      <c r="AV954" s="175"/>
      <c r="AW954" s="172">
        <f t="shared" si="332"/>
        <v>0</v>
      </c>
      <c r="AX954" s="172">
        <f t="shared" si="333"/>
        <v>0</v>
      </c>
      <c r="AY954" s="172">
        <f t="shared" si="334"/>
        <v>0</v>
      </c>
      <c r="AZ954" s="172">
        <f t="shared" si="335"/>
        <v>0</v>
      </c>
      <c r="BA954" s="172">
        <f t="shared" si="336"/>
        <v>0</v>
      </c>
      <c r="BB954" s="172">
        <f t="shared" si="337"/>
        <v>0</v>
      </c>
      <c r="BC954" s="172">
        <f t="shared" si="338"/>
        <v>0</v>
      </c>
      <c r="BD954" s="176"/>
      <c r="BE954" s="172">
        <f t="shared" si="339"/>
        <v>0</v>
      </c>
      <c r="BF954" s="172">
        <f t="shared" si="340"/>
        <v>0</v>
      </c>
      <c r="BG954" s="172">
        <f t="shared" si="341"/>
        <v>0</v>
      </c>
      <c r="BH954" s="172">
        <f t="shared" si="342"/>
        <v>0</v>
      </c>
      <c r="BI954" s="172">
        <f t="shared" si="343"/>
        <v>0</v>
      </c>
      <c r="BJ954" s="172">
        <f t="shared" si="344"/>
        <v>0</v>
      </c>
      <c r="BK954" s="172">
        <f t="shared" si="345"/>
        <v>0</v>
      </c>
      <c r="BL954" s="176"/>
      <c r="BM954" s="172">
        <f t="shared" si="324"/>
        <v>0</v>
      </c>
      <c r="BN954" s="172">
        <f t="shared" si="325"/>
        <v>0</v>
      </c>
      <c r="BO954" s="172">
        <f t="shared" si="326"/>
        <v>0</v>
      </c>
      <c r="BP954" s="172">
        <f t="shared" si="327"/>
        <v>0</v>
      </c>
      <c r="BQ954" s="172">
        <f t="shared" si="328"/>
        <v>0</v>
      </c>
      <c r="BR954" s="172">
        <f t="shared" si="329"/>
        <v>0</v>
      </c>
      <c r="BS954" s="172">
        <f t="shared" si="330"/>
        <v>0</v>
      </c>
      <c r="BT954" s="55"/>
      <c r="BU954" s="158">
        <f>SUMIF('Input| Projects'!$BA$8:$CX$8,RIGHT(BU$9,3),'Input| Projects'!$BA954:$CX954)</f>
        <v>0</v>
      </c>
      <c r="BV954" s="158">
        <f>SUMIF('Input| Projects'!$BA$8:$CX$8,RIGHT(BV$9,3),'Input| Projects'!$BA954:$CX954)</f>
        <v>0</v>
      </c>
      <c r="BW954" s="79" t="str">
        <f t="shared" si="331"/>
        <v/>
      </c>
    </row>
    <row r="955" spans="2:75" x14ac:dyDescent="0.2">
      <c r="B955" s="123">
        <f>IFERROR('Input| Projects'!B955,"")</f>
        <v>946</v>
      </c>
      <c r="C955" s="160" t="str">
        <f>IFERROR(IF('Input| Projects'!C955="","",'Input| Projects'!C955),"")</f>
        <v/>
      </c>
      <c r="D955" s="160" t="str">
        <f>IFERROR(IF('Input| Projects'!D955="","",'Input| Projects'!D955),"")</f>
        <v/>
      </c>
      <c r="E955" s="53"/>
      <c r="F955" s="160" t="str">
        <f>IF(LEN('Input| Projects'!F955)&gt;0,'Input| Projects'!F955,"")</f>
        <v/>
      </c>
      <c r="G955" s="160" t="str">
        <f>IF(LEN('Input| Projects'!G955)&gt;0,'Input| Projects'!G955,"")</f>
        <v/>
      </c>
      <c r="H955" s="10"/>
      <c r="I955" s="194" cm="1">
        <f t="array" ref="I955">IF(LEN($F955)&gt;0,1+IFERROR(SUMPRODUCT(TRANSPOSE('Input| Projects'!$AO955:$AQ955),INDEX('Input| Escalations'!$F$27:$L$29,,MATCH(Q$9,'Input| Escalations'!$F$21:$L$21,0))),0),0)</f>
        <v>0</v>
      </c>
      <c r="J955" s="194" cm="1">
        <f t="array" ref="J955">IF(LEN($F955)&gt;0,1+IFERROR(SUMPRODUCT(TRANSPOSE('Input| Projects'!$AO955:$AQ955),INDEX('Input| Escalations'!$F$27:$L$29,,MATCH(R$9,'Input| Escalations'!$F$21:$L$21,0))),0),0)</f>
        <v>0</v>
      </c>
      <c r="K955" s="194" cm="1">
        <f t="array" ref="K955">IF(LEN($F955)&gt;0,1+IFERROR(SUMPRODUCT(TRANSPOSE('Input| Projects'!$AO955:$AQ955),INDEX('Input| Escalations'!$F$27:$L$29,,MATCH(S$9,'Input| Escalations'!$F$21:$L$21,0))),0),0)</f>
        <v>0</v>
      </c>
      <c r="L955" s="194" cm="1">
        <f t="array" ref="L955">IF(LEN($F955)&gt;0,1+IFERROR(SUMPRODUCT(TRANSPOSE('Input| Projects'!$AO955:$AQ955),INDEX('Input| Escalations'!$F$27:$L$29,,MATCH(T$9,'Input| Escalations'!$F$21:$L$21,0))),0),0)</f>
        <v>0</v>
      </c>
      <c r="M955" s="194" cm="1">
        <f t="array" ref="M955">IF(LEN($F955)&gt;0,1+IFERROR(SUMPRODUCT(TRANSPOSE('Input| Projects'!$AO955:$AQ955),INDEX('Input| Escalations'!$F$27:$L$29,,MATCH(U$9,'Input| Escalations'!$F$21:$L$21,0))),0),0)</f>
        <v>0</v>
      </c>
      <c r="N955" s="194" cm="1">
        <f t="array" ref="N955">IF(LEN($F955)&gt;0,1+IFERROR(SUMPRODUCT(TRANSPOSE('Input| Projects'!$AO955:$AQ955),INDEX('Input| Escalations'!$F$27:$L$29,,MATCH(V$9,'Input| Escalations'!$F$21:$L$21,0))),0),0)</f>
        <v>0</v>
      </c>
      <c r="O955" s="194" cm="1">
        <f t="array" ref="O955">IF(LEN($F955)&gt;0,1+IFERROR(SUMPRODUCT(TRANSPOSE('Input| Projects'!$AO955:$AQ955),INDEX('Input| Escalations'!$F$27:$L$29,,MATCH(W$9,'Input| Escalations'!$F$21:$L$21,0))),0),0)</f>
        <v>0</v>
      </c>
      <c r="P955" s="10"/>
      <c r="Q955" s="172">
        <f>IFERROR(IF(ISNUMBER(FIND("decision",'Input| Setup'!$F$6)),'Input| Projects'!Y955,'Input| Projects'!I955)*'Input| Escalations'!$I$17*I955,0)</f>
        <v>0</v>
      </c>
      <c r="R955" s="172">
        <f>IFERROR(IF(ISNUMBER(FIND("decision",'Input| Setup'!$F$6)),'Input| Projects'!Z955,'Input| Projects'!J955)*'Input| Escalations'!$I$17*J955,0)</f>
        <v>0</v>
      </c>
      <c r="S955" s="172">
        <f>IFERROR(IF(ISNUMBER(FIND("decision",'Input| Setup'!$F$6)),'Input| Projects'!AA955,'Input| Projects'!K955)*'Input| Escalations'!$I$17*K955,0)</f>
        <v>0</v>
      </c>
      <c r="T955" s="172">
        <f>IFERROR(IF(ISNUMBER(FIND("decision",'Input| Setup'!$F$6)),'Input| Projects'!AB955,'Input| Projects'!L955)*'Input| Escalations'!$I$17*L955,0)</f>
        <v>0</v>
      </c>
      <c r="U955" s="172">
        <f>IFERROR(IF(ISNUMBER(FIND("decision",'Input| Setup'!$F$6)),'Input| Projects'!AC955,'Input| Projects'!M955)*'Input| Escalations'!$I$17*M955,0)</f>
        <v>0</v>
      </c>
      <c r="V955" s="172">
        <f>IFERROR(IF(ISNUMBER(FIND("decision",'Input| Setup'!$F$6)),'Input| Projects'!AD955,'Input| Projects'!N955)*'Input| Escalations'!$I$17*N955,0)</f>
        <v>0</v>
      </c>
      <c r="W955" s="172">
        <f>IFERROR(IF(ISNUMBER(FIND("decision",'Input| Setup'!$F$6)),'Input| Projects'!AE955,'Input| Projects'!O955)*'Input| Escalations'!$I$17*O955,0)</f>
        <v>0</v>
      </c>
      <c r="X955" s="175"/>
      <c r="Y955" s="172">
        <f>IF(ISNUMBER(FIND("decision",'Input| Setup'!$F$6)),'Input| Projects'!AG955,'Input| Projects'!Q955)*I955*'Input| Escalations'!$I$17</f>
        <v>0</v>
      </c>
      <c r="Z955" s="172">
        <f>IF(ISNUMBER(FIND("decision",'Input| Setup'!$F$6)),'Input| Projects'!AH955,'Input| Projects'!R955)*J955*'Input| Escalations'!$I$17</f>
        <v>0</v>
      </c>
      <c r="AA955" s="172">
        <f>IF(ISNUMBER(FIND("decision",'Input| Setup'!$F$6)),'Input| Projects'!AI955,'Input| Projects'!S955)*K955*'Input| Escalations'!$I$17</f>
        <v>0</v>
      </c>
      <c r="AB955" s="172">
        <f>IF(ISNUMBER(FIND("decision",'Input| Setup'!$F$6)),'Input| Projects'!AJ955,'Input| Projects'!T955)*L955*'Input| Escalations'!$I$17</f>
        <v>0</v>
      </c>
      <c r="AC955" s="172">
        <f>IF(ISNUMBER(FIND("decision",'Input| Setup'!$F$6)),'Input| Projects'!AK955,'Input| Projects'!U955)*M955*'Input| Escalations'!$I$17</f>
        <v>0</v>
      </c>
      <c r="AD955" s="172">
        <f>IF(ISNUMBER(FIND("decision",'Input| Setup'!$F$6)),'Input| Projects'!AL955,'Input| Projects'!V955)*N955*'Input| Escalations'!$I$17</f>
        <v>0</v>
      </c>
      <c r="AE955" s="172">
        <f>IF(ISNUMBER(FIND("decision",'Input| Setup'!$F$6)),'Input| Projects'!AM955,'Input| Projects'!W955)*O955*'Input| Escalations'!$I$17</f>
        <v>0</v>
      </c>
      <c r="AF955" s="175"/>
      <c r="AG955" s="172" cm="1">
        <f t="array" ref="AG955">IFERROR(--('Input| Projects'!$AS955="Yes")*_xlfn.SWITCH('Input| Overheads'!$C$50,"Direct costs",'Calc| Overheads Allocation'!C$8*Q955,"Internal labour",'Calc| Overheads Allocation'!C$8*Q955*'Input| Projects'!$AO955,"DNSP defined",'Calc| Overheads Allocation'!C$78*'Input| Projects'!$AV955,0),0)</f>
        <v>0</v>
      </c>
      <c r="AH955" s="172" cm="1">
        <f t="array" ref="AH955">IFERROR(--('Input| Projects'!$AS955="Yes")*_xlfn.SWITCH('Input| Overheads'!$C$50,"Direct costs",'Calc| Overheads Allocation'!D$8*R955,"Internal labour",'Calc| Overheads Allocation'!D$8*R955*'Input| Projects'!$AO955,"DNSP defined",'Calc| Overheads Allocation'!D$78*'Input| Projects'!$AV955,0),0)</f>
        <v>0</v>
      </c>
      <c r="AI955" s="172" cm="1">
        <f t="array" ref="AI955">IFERROR(--('Input| Projects'!$AS955="Yes")*_xlfn.SWITCH('Input| Overheads'!$C$50,"Direct costs",'Calc| Overheads Allocation'!E$8*S955,"Internal labour",'Calc| Overheads Allocation'!E$8*S955*'Input| Projects'!$AO955,"DNSP defined",'Calc| Overheads Allocation'!E$78*'Input| Projects'!$AV955,0),0)</f>
        <v>0</v>
      </c>
      <c r="AJ955" s="172" cm="1">
        <f t="array" ref="AJ955">IFERROR(--('Input| Projects'!$AS955="Yes")*_xlfn.SWITCH('Input| Overheads'!$C$50,"Direct costs",'Calc| Overheads Allocation'!F$8*T955,"Internal labour",'Calc| Overheads Allocation'!F$8*T955*'Input| Projects'!$AO955,"DNSP defined",'Calc| Overheads Allocation'!F$78*'Input| Projects'!$AV955,0),0)</f>
        <v>0</v>
      </c>
      <c r="AK955" s="172" cm="1">
        <f t="array" ref="AK955">IFERROR(--('Input| Projects'!$AS955="Yes")*_xlfn.SWITCH('Input| Overheads'!$C$50,"Direct costs",'Calc| Overheads Allocation'!G$8*U955,"Internal labour",'Calc| Overheads Allocation'!G$8*U955*'Input| Projects'!$AO955,"DNSP defined",'Calc| Overheads Allocation'!G$78*'Input| Projects'!$AV955,0),0)</f>
        <v>0</v>
      </c>
      <c r="AL955" s="172" cm="1">
        <f t="array" ref="AL955">IFERROR(--('Input| Projects'!$AS955="Yes")*_xlfn.SWITCH('Input| Overheads'!$C$50,"Direct costs",'Calc| Overheads Allocation'!H$8*V955,"Internal labour",'Calc| Overheads Allocation'!H$8*V955*'Input| Projects'!$AO955,"DNSP defined",'Calc| Overheads Allocation'!H$78*'Input| Projects'!$AV955,0),0)</f>
        <v>0</v>
      </c>
      <c r="AM955" s="172" cm="1">
        <f t="array" ref="AM955">IFERROR(--('Input| Projects'!$AS955="Yes")*_xlfn.SWITCH('Input| Overheads'!$C$50,"Direct costs",'Calc| Overheads Allocation'!I$8*W955,"Internal labour",'Calc| Overheads Allocation'!I$8*W955*'Input| Projects'!$AO955,"DNSP defined",'Calc| Overheads Allocation'!I$78*'Input| Projects'!$AV955,0),0)</f>
        <v>0</v>
      </c>
      <c r="AN955" s="175"/>
      <c r="AO955" s="172" cm="1">
        <f t="array" ref="AO955">IFERROR(--('Input| Projects'!$AT955="Yes")*_xlfn.SWITCH('Input| Overheads'!$C$50,"Direct costs",'Calc| Overheads Allocation'!C$9*Q955,"Internal labour",'Calc| Overheads Allocation'!C$9*Q955*'Input| Projects'!$AO955,"DNSP defined",'Calc| Overheads Allocation'!C$79*'Input| Projects'!$AW955,0),0)</f>
        <v>0</v>
      </c>
      <c r="AP955" s="172" cm="1">
        <f t="array" ref="AP955">IFERROR(--('Input| Projects'!$AT955="Yes")*_xlfn.SWITCH('Input| Overheads'!$C$50,"Direct costs",'Calc| Overheads Allocation'!D$9*R955,"Internal labour",'Calc| Overheads Allocation'!D$9*R955*'Input| Projects'!$AO955,"DNSP defined",'Calc| Overheads Allocation'!D$79*'Input| Projects'!$AW955,0),0)</f>
        <v>0</v>
      </c>
      <c r="AQ955" s="172" cm="1">
        <f t="array" ref="AQ955">IFERROR(--('Input| Projects'!$AT955="Yes")*_xlfn.SWITCH('Input| Overheads'!$C$50,"Direct costs",'Calc| Overheads Allocation'!E$9*S955,"Internal labour",'Calc| Overheads Allocation'!E$9*S955*'Input| Projects'!$AO955,"DNSP defined",'Calc| Overheads Allocation'!E$79*'Input| Projects'!$AW955,0),0)</f>
        <v>0</v>
      </c>
      <c r="AR955" s="172" cm="1">
        <f t="array" ref="AR955">IFERROR(--('Input| Projects'!$AT955="Yes")*_xlfn.SWITCH('Input| Overheads'!$C$50,"Direct costs",'Calc| Overheads Allocation'!F$9*T955,"Internal labour",'Calc| Overheads Allocation'!F$9*T955*'Input| Projects'!$AO955,"DNSP defined",'Calc| Overheads Allocation'!F$79*'Input| Projects'!$AW955,0),0)</f>
        <v>0</v>
      </c>
      <c r="AS955" s="172" cm="1">
        <f t="array" ref="AS955">IFERROR(--('Input| Projects'!$AT955="Yes")*_xlfn.SWITCH('Input| Overheads'!$C$50,"Direct costs",'Calc| Overheads Allocation'!G$9*U955,"Internal labour",'Calc| Overheads Allocation'!G$9*U955*'Input| Projects'!$AO955,"DNSP defined",'Calc| Overheads Allocation'!G$79*'Input| Projects'!$AW955,0),0)</f>
        <v>0</v>
      </c>
      <c r="AT955" s="172" cm="1">
        <f t="array" ref="AT955">IFERROR(--('Input| Projects'!$AT955="Yes")*_xlfn.SWITCH('Input| Overheads'!$C$50,"Direct costs",'Calc| Overheads Allocation'!H$9*V955,"Internal labour",'Calc| Overheads Allocation'!H$9*V955*'Input| Projects'!$AO955,"DNSP defined",'Calc| Overheads Allocation'!H$79*'Input| Projects'!$AW955,0),0)</f>
        <v>0</v>
      </c>
      <c r="AU955" s="172" cm="1">
        <f t="array" ref="AU955">IFERROR(--('Input| Projects'!$AT955="Yes")*_xlfn.SWITCH('Input| Overheads'!$C$50,"Direct costs",'Calc| Overheads Allocation'!I$9*W955,"Internal labour",'Calc| Overheads Allocation'!I$9*W955*'Input| Projects'!$AO955,"DNSP defined",'Calc| Overheads Allocation'!I$79*'Input| Projects'!$AW955,0),0)</f>
        <v>0</v>
      </c>
      <c r="AV955" s="175"/>
      <c r="AW955" s="172">
        <f t="shared" si="332"/>
        <v>0</v>
      </c>
      <c r="AX955" s="172">
        <f t="shared" si="333"/>
        <v>0</v>
      </c>
      <c r="AY955" s="172">
        <f t="shared" si="334"/>
        <v>0</v>
      </c>
      <c r="AZ955" s="172">
        <f t="shared" si="335"/>
        <v>0</v>
      </c>
      <c r="BA955" s="172">
        <f t="shared" si="336"/>
        <v>0</v>
      </c>
      <c r="BB955" s="172">
        <f t="shared" si="337"/>
        <v>0</v>
      </c>
      <c r="BC955" s="172">
        <f t="shared" si="338"/>
        <v>0</v>
      </c>
      <c r="BD955" s="176"/>
      <c r="BE955" s="172">
        <f t="shared" si="339"/>
        <v>0</v>
      </c>
      <c r="BF955" s="172">
        <f t="shared" si="340"/>
        <v>0</v>
      </c>
      <c r="BG955" s="172">
        <f t="shared" si="341"/>
        <v>0</v>
      </c>
      <c r="BH955" s="172">
        <f t="shared" si="342"/>
        <v>0</v>
      </c>
      <c r="BI955" s="172">
        <f t="shared" si="343"/>
        <v>0</v>
      </c>
      <c r="BJ955" s="172">
        <f t="shared" si="344"/>
        <v>0</v>
      </c>
      <c r="BK955" s="172">
        <f t="shared" si="345"/>
        <v>0</v>
      </c>
      <c r="BL955" s="176"/>
      <c r="BM955" s="172">
        <f t="shared" si="324"/>
        <v>0</v>
      </c>
      <c r="BN955" s="172">
        <f t="shared" si="325"/>
        <v>0</v>
      </c>
      <c r="BO955" s="172">
        <f t="shared" si="326"/>
        <v>0</v>
      </c>
      <c r="BP955" s="172">
        <f t="shared" si="327"/>
        <v>0</v>
      </c>
      <c r="BQ955" s="172">
        <f t="shared" si="328"/>
        <v>0</v>
      </c>
      <c r="BR955" s="172">
        <f t="shared" si="329"/>
        <v>0</v>
      </c>
      <c r="BS955" s="172">
        <f t="shared" si="330"/>
        <v>0</v>
      </c>
      <c r="BT955" s="55"/>
      <c r="BU955" s="158">
        <f>SUMIF('Input| Projects'!$BA$8:$CX$8,RIGHT(BU$9,3),'Input| Projects'!$BA955:$CX955)</f>
        <v>0</v>
      </c>
      <c r="BV955" s="158">
        <f>SUMIF('Input| Projects'!$BA$8:$CX$8,RIGHT(BV$9,3),'Input| Projects'!$BA955:$CX955)</f>
        <v>0</v>
      </c>
      <c r="BW955" s="79" t="str">
        <f t="shared" si="331"/>
        <v/>
      </c>
    </row>
    <row r="956" spans="2:75" x14ac:dyDescent="0.2">
      <c r="B956" s="123">
        <f>IFERROR('Input| Projects'!B956,"")</f>
        <v>947</v>
      </c>
      <c r="C956" s="160" t="str">
        <f>IFERROR(IF('Input| Projects'!C956="","",'Input| Projects'!C956),"")</f>
        <v/>
      </c>
      <c r="D956" s="160" t="str">
        <f>IFERROR(IF('Input| Projects'!D956="","",'Input| Projects'!D956),"")</f>
        <v/>
      </c>
      <c r="E956" s="53"/>
      <c r="F956" s="160" t="str">
        <f>IF(LEN('Input| Projects'!F956)&gt;0,'Input| Projects'!F956,"")</f>
        <v/>
      </c>
      <c r="G956" s="160" t="str">
        <f>IF(LEN('Input| Projects'!G956)&gt;0,'Input| Projects'!G956,"")</f>
        <v/>
      </c>
      <c r="H956" s="10"/>
      <c r="I956" s="194" cm="1">
        <f t="array" ref="I956">IF(LEN($F956)&gt;0,1+IFERROR(SUMPRODUCT(TRANSPOSE('Input| Projects'!$AO956:$AQ956),INDEX('Input| Escalations'!$F$27:$L$29,,MATCH(Q$9,'Input| Escalations'!$F$21:$L$21,0))),0),0)</f>
        <v>0</v>
      </c>
      <c r="J956" s="194" cm="1">
        <f t="array" ref="J956">IF(LEN($F956)&gt;0,1+IFERROR(SUMPRODUCT(TRANSPOSE('Input| Projects'!$AO956:$AQ956),INDEX('Input| Escalations'!$F$27:$L$29,,MATCH(R$9,'Input| Escalations'!$F$21:$L$21,0))),0),0)</f>
        <v>0</v>
      </c>
      <c r="K956" s="194" cm="1">
        <f t="array" ref="K956">IF(LEN($F956)&gt;0,1+IFERROR(SUMPRODUCT(TRANSPOSE('Input| Projects'!$AO956:$AQ956),INDEX('Input| Escalations'!$F$27:$L$29,,MATCH(S$9,'Input| Escalations'!$F$21:$L$21,0))),0),0)</f>
        <v>0</v>
      </c>
      <c r="L956" s="194" cm="1">
        <f t="array" ref="L956">IF(LEN($F956)&gt;0,1+IFERROR(SUMPRODUCT(TRANSPOSE('Input| Projects'!$AO956:$AQ956),INDEX('Input| Escalations'!$F$27:$L$29,,MATCH(T$9,'Input| Escalations'!$F$21:$L$21,0))),0),0)</f>
        <v>0</v>
      </c>
      <c r="M956" s="194" cm="1">
        <f t="array" ref="M956">IF(LEN($F956)&gt;0,1+IFERROR(SUMPRODUCT(TRANSPOSE('Input| Projects'!$AO956:$AQ956),INDEX('Input| Escalations'!$F$27:$L$29,,MATCH(U$9,'Input| Escalations'!$F$21:$L$21,0))),0),0)</f>
        <v>0</v>
      </c>
      <c r="N956" s="194" cm="1">
        <f t="array" ref="N956">IF(LEN($F956)&gt;0,1+IFERROR(SUMPRODUCT(TRANSPOSE('Input| Projects'!$AO956:$AQ956),INDEX('Input| Escalations'!$F$27:$L$29,,MATCH(V$9,'Input| Escalations'!$F$21:$L$21,0))),0),0)</f>
        <v>0</v>
      </c>
      <c r="O956" s="194" cm="1">
        <f t="array" ref="O956">IF(LEN($F956)&gt;0,1+IFERROR(SUMPRODUCT(TRANSPOSE('Input| Projects'!$AO956:$AQ956),INDEX('Input| Escalations'!$F$27:$L$29,,MATCH(W$9,'Input| Escalations'!$F$21:$L$21,0))),0),0)</f>
        <v>0</v>
      </c>
      <c r="P956" s="10"/>
      <c r="Q956" s="172">
        <f>IFERROR(IF(ISNUMBER(FIND("decision",'Input| Setup'!$F$6)),'Input| Projects'!Y956,'Input| Projects'!I956)*'Input| Escalations'!$I$17*I956,0)</f>
        <v>0</v>
      </c>
      <c r="R956" s="172">
        <f>IFERROR(IF(ISNUMBER(FIND("decision",'Input| Setup'!$F$6)),'Input| Projects'!Z956,'Input| Projects'!J956)*'Input| Escalations'!$I$17*J956,0)</f>
        <v>0</v>
      </c>
      <c r="S956" s="172">
        <f>IFERROR(IF(ISNUMBER(FIND("decision",'Input| Setup'!$F$6)),'Input| Projects'!AA956,'Input| Projects'!K956)*'Input| Escalations'!$I$17*K956,0)</f>
        <v>0</v>
      </c>
      <c r="T956" s="172">
        <f>IFERROR(IF(ISNUMBER(FIND("decision",'Input| Setup'!$F$6)),'Input| Projects'!AB956,'Input| Projects'!L956)*'Input| Escalations'!$I$17*L956,0)</f>
        <v>0</v>
      </c>
      <c r="U956" s="172">
        <f>IFERROR(IF(ISNUMBER(FIND("decision",'Input| Setup'!$F$6)),'Input| Projects'!AC956,'Input| Projects'!M956)*'Input| Escalations'!$I$17*M956,0)</f>
        <v>0</v>
      </c>
      <c r="V956" s="172">
        <f>IFERROR(IF(ISNUMBER(FIND("decision",'Input| Setup'!$F$6)),'Input| Projects'!AD956,'Input| Projects'!N956)*'Input| Escalations'!$I$17*N956,0)</f>
        <v>0</v>
      </c>
      <c r="W956" s="172">
        <f>IFERROR(IF(ISNUMBER(FIND("decision",'Input| Setup'!$F$6)),'Input| Projects'!AE956,'Input| Projects'!O956)*'Input| Escalations'!$I$17*O956,0)</f>
        <v>0</v>
      </c>
      <c r="X956" s="175"/>
      <c r="Y956" s="172">
        <f>IF(ISNUMBER(FIND("decision",'Input| Setup'!$F$6)),'Input| Projects'!AG956,'Input| Projects'!Q956)*I956*'Input| Escalations'!$I$17</f>
        <v>0</v>
      </c>
      <c r="Z956" s="172">
        <f>IF(ISNUMBER(FIND("decision",'Input| Setup'!$F$6)),'Input| Projects'!AH956,'Input| Projects'!R956)*J956*'Input| Escalations'!$I$17</f>
        <v>0</v>
      </c>
      <c r="AA956" s="172">
        <f>IF(ISNUMBER(FIND("decision",'Input| Setup'!$F$6)),'Input| Projects'!AI956,'Input| Projects'!S956)*K956*'Input| Escalations'!$I$17</f>
        <v>0</v>
      </c>
      <c r="AB956" s="172">
        <f>IF(ISNUMBER(FIND("decision",'Input| Setup'!$F$6)),'Input| Projects'!AJ956,'Input| Projects'!T956)*L956*'Input| Escalations'!$I$17</f>
        <v>0</v>
      </c>
      <c r="AC956" s="172">
        <f>IF(ISNUMBER(FIND("decision",'Input| Setup'!$F$6)),'Input| Projects'!AK956,'Input| Projects'!U956)*M956*'Input| Escalations'!$I$17</f>
        <v>0</v>
      </c>
      <c r="AD956" s="172">
        <f>IF(ISNUMBER(FIND("decision",'Input| Setup'!$F$6)),'Input| Projects'!AL956,'Input| Projects'!V956)*N956*'Input| Escalations'!$I$17</f>
        <v>0</v>
      </c>
      <c r="AE956" s="172">
        <f>IF(ISNUMBER(FIND("decision",'Input| Setup'!$F$6)),'Input| Projects'!AM956,'Input| Projects'!W956)*O956*'Input| Escalations'!$I$17</f>
        <v>0</v>
      </c>
      <c r="AF956" s="175"/>
      <c r="AG956" s="172" cm="1">
        <f t="array" ref="AG956">IFERROR(--('Input| Projects'!$AS956="Yes")*_xlfn.SWITCH('Input| Overheads'!$C$50,"Direct costs",'Calc| Overheads Allocation'!C$8*Q956,"Internal labour",'Calc| Overheads Allocation'!C$8*Q956*'Input| Projects'!$AO956,"DNSP defined",'Calc| Overheads Allocation'!C$78*'Input| Projects'!$AV956,0),0)</f>
        <v>0</v>
      </c>
      <c r="AH956" s="172" cm="1">
        <f t="array" ref="AH956">IFERROR(--('Input| Projects'!$AS956="Yes")*_xlfn.SWITCH('Input| Overheads'!$C$50,"Direct costs",'Calc| Overheads Allocation'!D$8*R956,"Internal labour",'Calc| Overheads Allocation'!D$8*R956*'Input| Projects'!$AO956,"DNSP defined",'Calc| Overheads Allocation'!D$78*'Input| Projects'!$AV956,0),0)</f>
        <v>0</v>
      </c>
      <c r="AI956" s="172" cm="1">
        <f t="array" ref="AI956">IFERROR(--('Input| Projects'!$AS956="Yes")*_xlfn.SWITCH('Input| Overheads'!$C$50,"Direct costs",'Calc| Overheads Allocation'!E$8*S956,"Internal labour",'Calc| Overheads Allocation'!E$8*S956*'Input| Projects'!$AO956,"DNSP defined",'Calc| Overheads Allocation'!E$78*'Input| Projects'!$AV956,0),0)</f>
        <v>0</v>
      </c>
      <c r="AJ956" s="172" cm="1">
        <f t="array" ref="AJ956">IFERROR(--('Input| Projects'!$AS956="Yes")*_xlfn.SWITCH('Input| Overheads'!$C$50,"Direct costs",'Calc| Overheads Allocation'!F$8*T956,"Internal labour",'Calc| Overheads Allocation'!F$8*T956*'Input| Projects'!$AO956,"DNSP defined",'Calc| Overheads Allocation'!F$78*'Input| Projects'!$AV956,0),0)</f>
        <v>0</v>
      </c>
      <c r="AK956" s="172" cm="1">
        <f t="array" ref="AK956">IFERROR(--('Input| Projects'!$AS956="Yes")*_xlfn.SWITCH('Input| Overheads'!$C$50,"Direct costs",'Calc| Overheads Allocation'!G$8*U956,"Internal labour",'Calc| Overheads Allocation'!G$8*U956*'Input| Projects'!$AO956,"DNSP defined",'Calc| Overheads Allocation'!G$78*'Input| Projects'!$AV956,0),0)</f>
        <v>0</v>
      </c>
      <c r="AL956" s="172" cm="1">
        <f t="array" ref="AL956">IFERROR(--('Input| Projects'!$AS956="Yes")*_xlfn.SWITCH('Input| Overheads'!$C$50,"Direct costs",'Calc| Overheads Allocation'!H$8*V956,"Internal labour",'Calc| Overheads Allocation'!H$8*V956*'Input| Projects'!$AO956,"DNSP defined",'Calc| Overheads Allocation'!H$78*'Input| Projects'!$AV956,0),0)</f>
        <v>0</v>
      </c>
      <c r="AM956" s="172" cm="1">
        <f t="array" ref="AM956">IFERROR(--('Input| Projects'!$AS956="Yes")*_xlfn.SWITCH('Input| Overheads'!$C$50,"Direct costs",'Calc| Overheads Allocation'!I$8*W956,"Internal labour",'Calc| Overheads Allocation'!I$8*W956*'Input| Projects'!$AO956,"DNSP defined",'Calc| Overheads Allocation'!I$78*'Input| Projects'!$AV956,0),0)</f>
        <v>0</v>
      </c>
      <c r="AN956" s="175"/>
      <c r="AO956" s="172" cm="1">
        <f t="array" ref="AO956">IFERROR(--('Input| Projects'!$AT956="Yes")*_xlfn.SWITCH('Input| Overheads'!$C$50,"Direct costs",'Calc| Overheads Allocation'!C$9*Q956,"Internal labour",'Calc| Overheads Allocation'!C$9*Q956*'Input| Projects'!$AO956,"DNSP defined",'Calc| Overheads Allocation'!C$79*'Input| Projects'!$AW956,0),0)</f>
        <v>0</v>
      </c>
      <c r="AP956" s="172" cm="1">
        <f t="array" ref="AP956">IFERROR(--('Input| Projects'!$AT956="Yes")*_xlfn.SWITCH('Input| Overheads'!$C$50,"Direct costs",'Calc| Overheads Allocation'!D$9*R956,"Internal labour",'Calc| Overheads Allocation'!D$9*R956*'Input| Projects'!$AO956,"DNSP defined",'Calc| Overheads Allocation'!D$79*'Input| Projects'!$AW956,0),0)</f>
        <v>0</v>
      </c>
      <c r="AQ956" s="172" cm="1">
        <f t="array" ref="AQ956">IFERROR(--('Input| Projects'!$AT956="Yes")*_xlfn.SWITCH('Input| Overheads'!$C$50,"Direct costs",'Calc| Overheads Allocation'!E$9*S956,"Internal labour",'Calc| Overheads Allocation'!E$9*S956*'Input| Projects'!$AO956,"DNSP defined",'Calc| Overheads Allocation'!E$79*'Input| Projects'!$AW956,0),0)</f>
        <v>0</v>
      </c>
      <c r="AR956" s="172" cm="1">
        <f t="array" ref="AR956">IFERROR(--('Input| Projects'!$AT956="Yes")*_xlfn.SWITCH('Input| Overheads'!$C$50,"Direct costs",'Calc| Overheads Allocation'!F$9*T956,"Internal labour",'Calc| Overheads Allocation'!F$9*T956*'Input| Projects'!$AO956,"DNSP defined",'Calc| Overheads Allocation'!F$79*'Input| Projects'!$AW956,0),0)</f>
        <v>0</v>
      </c>
      <c r="AS956" s="172" cm="1">
        <f t="array" ref="AS956">IFERROR(--('Input| Projects'!$AT956="Yes")*_xlfn.SWITCH('Input| Overheads'!$C$50,"Direct costs",'Calc| Overheads Allocation'!G$9*U956,"Internal labour",'Calc| Overheads Allocation'!G$9*U956*'Input| Projects'!$AO956,"DNSP defined",'Calc| Overheads Allocation'!G$79*'Input| Projects'!$AW956,0),0)</f>
        <v>0</v>
      </c>
      <c r="AT956" s="172" cm="1">
        <f t="array" ref="AT956">IFERROR(--('Input| Projects'!$AT956="Yes")*_xlfn.SWITCH('Input| Overheads'!$C$50,"Direct costs",'Calc| Overheads Allocation'!H$9*V956,"Internal labour",'Calc| Overheads Allocation'!H$9*V956*'Input| Projects'!$AO956,"DNSP defined",'Calc| Overheads Allocation'!H$79*'Input| Projects'!$AW956,0),0)</f>
        <v>0</v>
      </c>
      <c r="AU956" s="172" cm="1">
        <f t="array" ref="AU956">IFERROR(--('Input| Projects'!$AT956="Yes")*_xlfn.SWITCH('Input| Overheads'!$C$50,"Direct costs",'Calc| Overheads Allocation'!I$9*W956,"Internal labour",'Calc| Overheads Allocation'!I$9*W956*'Input| Projects'!$AO956,"DNSP defined",'Calc| Overheads Allocation'!I$79*'Input| Projects'!$AW956,0),0)</f>
        <v>0</v>
      </c>
      <c r="AV956" s="175"/>
      <c r="AW956" s="172">
        <f t="shared" si="332"/>
        <v>0</v>
      </c>
      <c r="AX956" s="172">
        <f t="shared" si="333"/>
        <v>0</v>
      </c>
      <c r="AY956" s="172">
        <f t="shared" si="334"/>
        <v>0</v>
      </c>
      <c r="AZ956" s="172">
        <f t="shared" si="335"/>
        <v>0</v>
      </c>
      <c r="BA956" s="172">
        <f t="shared" si="336"/>
        <v>0</v>
      </c>
      <c r="BB956" s="172">
        <f t="shared" si="337"/>
        <v>0</v>
      </c>
      <c r="BC956" s="172">
        <f t="shared" si="338"/>
        <v>0</v>
      </c>
      <c r="BD956" s="176"/>
      <c r="BE956" s="172">
        <f t="shared" si="339"/>
        <v>0</v>
      </c>
      <c r="BF956" s="172">
        <f t="shared" si="340"/>
        <v>0</v>
      </c>
      <c r="BG956" s="172">
        <f t="shared" si="341"/>
        <v>0</v>
      </c>
      <c r="BH956" s="172">
        <f t="shared" si="342"/>
        <v>0</v>
      </c>
      <c r="BI956" s="172">
        <f t="shared" si="343"/>
        <v>0</v>
      </c>
      <c r="BJ956" s="172">
        <f t="shared" si="344"/>
        <v>0</v>
      </c>
      <c r="BK956" s="172">
        <f t="shared" si="345"/>
        <v>0</v>
      </c>
      <c r="BL956" s="176"/>
      <c r="BM956" s="172">
        <f t="shared" si="324"/>
        <v>0</v>
      </c>
      <c r="BN956" s="172">
        <f t="shared" si="325"/>
        <v>0</v>
      </c>
      <c r="BO956" s="172">
        <f t="shared" si="326"/>
        <v>0</v>
      </c>
      <c r="BP956" s="172">
        <f t="shared" si="327"/>
        <v>0</v>
      </c>
      <c r="BQ956" s="172">
        <f t="shared" si="328"/>
        <v>0</v>
      </c>
      <c r="BR956" s="172">
        <f t="shared" si="329"/>
        <v>0</v>
      </c>
      <c r="BS956" s="172">
        <f t="shared" si="330"/>
        <v>0</v>
      </c>
      <c r="BT956" s="55"/>
      <c r="BU956" s="158">
        <f>SUMIF('Input| Projects'!$BA$8:$CX$8,RIGHT(BU$9,3),'Input| Projects'!$BA956:$CX956)</f>
        <v>0</v>
      </c>
      <c r="BV956" s="158">
        <f>SUMIF('Input| Projects'!$BA$8:$CX$8,RIGHT(BV$9,3),'Input| Projects'!$BA956:$CX956)</f>
        <v>0</v>
      </c>
      <c r="BW956" s="79" t="str">
        <f t="shared" si="331"/>
        <v/>
      </c>
    </row>
    <row r="957" spans="2:75" x14ac:dyDescent="0.2">
      <c r="B957" s="123">
        <f>IFERROR('Input| Projects'!B957,"")</f>
        <v>948</v>
      </c>
      <c r="C957" s="160" t="str">
        <f>IFERROR(IF('Input| Projects'!C957="","",'Input| Projects'!C957),"")</f>
        <v/>
      </c>
      <c r="D957" s="160" t="str">
        <f>IFERROR(IF('Input| Projects'!D957="","",'Input| Projects'!D957),"")</f>
        <v/>
      </c>
      <c r="E957" s="53"/>
      <c r="F957" s="160" t="str">
        <f>IF(LEN('Input| Projects'!F957)&gt;0,'Input| Projects'!F957,"")</f>
        <v/>
      </c>
      <c r="G957" s="160" t="str">
        <f>IF(LEN('Input| Projects'!G957)&gt;0,'Input| Projects'!G957,"")</f>
        <v/>
      </c>
      <c r="H957" s="10"/>
      <c r="I957" s="194" cm="1">
        <f t="array" ref="I957">IF(LEN($F957)&gt;0,1+IFERROR(SUMPRODUCT(TRANSPOSE('Input| Projects'!$AO957:$AQ957),INDEX('Input| Escalations'!$F$27:$L$29,,MATCH(Q$9,'Input| Escalations'!$F$21:$L$21,0))),0),0)</f>
        <v>0</v>
      </c>
      <c r="J957" s="194" cm="1">
        <f t="array" ref="J957">IF(LEN($F957)&gt;0,1+IFERROR(SUMPRODUCT(TRANSPOSE('Input| Projects'!$AO957:$AQ957),INDEX('Input| Escalations'!$F$27:$L$29,,MATCH(R$9,'Input| Escalations'!$F$21:$L$21,0))),0),0)</f>
        <v>0</v>
      </c>
      <c r="K957" s="194" cm="1">
        <f t="array" ref="K957">IF(LEN($F957)&gt;0,1+IFERROR(SUMPRODUCT(TRANSPOSE('Input| Projects'!$AO957:$AQ957),INDEX('Input| Escalations'!$F$27:$L$29,,MATCH(S$9,'Input| Escalations'!$F$21:$L$21,0))),0),0)</f>
        <v>0</v>
      </c>
      <c r="L957" s="194" cm="1">
        <f t="array" ref="L957">IF(LEN($F957)&gt;0,1+IFERROR(SUMPRODUCT(TRANSPOSE('Input| Projects'!$AO957:$AQ957),INDEX('Input| Escalations'!$F$27:$L$29,,MATCH(T$9,'Input| Escalations'!$F$21:$L$21,0))),0),0)</f>
        <v>0</v>
      </c>
      <c r="M957" s="194" cm="1">
        <f t="array" ref="M957">IF(LEN($F957)&gt;0,1+IFERROR(SUMPRODUCT(TRANSPOSE('Input| Projects'!$AO957:$AQ957),INDEX('Input| Escalations'!$F$27:$L$29,,MATCH(U$9,'Input| Escalations'!$F$21:$L$21,0))),0),0)</f>
        <v>0</v>
      </c>
      <c r="N957" s="194" cm="1">
        <f t="array" ref="N957">IF(LEN($F957)&gt;0,1+IFERROR(SUMPRODUCT(TRANSPOSE('Input| Projects'!$AO957:$AQ957),INDEX('Input| Escalations'!$F$27:$L$29,,MATCH(V$9,'Input| Escalations'!$F$21:$L$21,0))),0),0)</f>
        <v>0</v>
      </c>
      <c r="O957" s="194" cm="1">
        <f t="array" ref="O957">IF(LEN($F957)&gt;0,1+IFERROR(SUMPRODUCT(TRANSPOSE('Input| Projects'!$AO957:$AQ957),INDEX('Input| Escalations'!$F$27:$L$29,,MATCH(W$9,'Input| Escalations'!$F$21:$L$21,0))),0),0)</f>
        <v>0</v>
      </c>
      <c r="P957" s="10"/>
      <c r="Q957" s="172">
        <f>IFERROR(IF(ISNUMBER(FIND("decision",'Input| Setup'!$F$6)),'Input| Projects'!Y957,'Input| Projects'!I957)*'Input| Escalations'!$I$17*I957,0)</f>
        <v>0</v>
      </c>
      <c r="R957" s="172">
        <f>IFERROR(IF(ISNUMBER(FIND("decision",'Input| Setup'!$F$6)),'Input| Projects'!Z957,'Input| Projects'!J957)*'Input| Escalations'!$I$17*J957,0)</f>
        <v>0</v>
      </c>
      <c r="S957" s="172">
        <f>IFERROR(IF(ISNUMBER(FIND("decision",'Input| Setup'!$F$6)),'Input| Projects'!AA957,'Input| Projects'!K957)*'Input| Escalations'!$I$17*K957,0)</f>
        <v>0</v>
      </c>
      <c r="T957" s="172">
        <f>IFERROR(IF(ISNUMBER(FIND("decision",'Input| Setup'!$F$6)),'Input| Projects'!AB957,'Input| Projects'!L957)*'Input| Escalations'!$I$17*L957,0)</f>
        <v>0</v>
      </c>
      <c r="U957" s="172">
        <f>IFERROR(IF(ISNUMBER(FIND("decision",'Input| Setup'!$F$6)),'Input| Projects'!AC957,'Input| Projects'!M957)*'Input| Escalations'!$I$17*M957,0)</f>
        <v>0</v>
      </c>
      <c r="V957" s="172">
        <f>IFERROR(IF(ISNUMBER(FIND("decision",'Input| Setup'!$F$6)),'Input| Projects'!AD957,'Input| Projects'!N957)*'Input| Escalations'!$I$17*N957,0)</f>
        <v>0</v>
      </c>
      <c r="W957" s="172">
        <f>IFERROR(IF(ISNUMBER(FIND("decision",'Input| Setup'!$F$6)),'Input| Projects'!AE957,'Input| Projects'!O957)*'Input| Escalations'!$I$17*O957,0)</f>
        <v>0</v>
      </c>
      <c r="X957" s="175"/>
      <c r="Y957" s="172">
        <f>IF(ISNUMBER(FIND("decision",'Input| Setup'!$F$6)),'Input| Projects'!AG957,'Input| Projects'!Q957)*I957*'Input| Escalations'!$I$17</f>
        <v>0</v>
      </c>
      <c r="Z957" s="172">
        <f>IF(ISNUMBER(FIND("decision",'Input| Setup'!$F$6)),'Input| Projects'!AH957,'Input| Projects'!R957)*J957*'Input| Escalations'!$I$17</f>
        <v>0</v>
      </c>
      <c r="AA957" s="172">
        <f>IF(ISNUMBER(FIND("decision",'Input| Setup'!$F$6)),'Input| Projects'!AI957,'Input| Projects'!S957)*K957*'Input| Escalations'!$I$17</f>
        <v>0</v>
      </c>
      <c r="AB957" s="172">
        <f>IF(ISNUMBER(FIND("decision",'Input| Setup'!$F$6)),'Input| Projects'!AJ957,'Input| Projects'!T957)*L957*'Input| Escalations'!$I$17</f>
        <v>0</v>
      </c>
      <c r="AC957" s="172">
        <f>IF(ISNUMBER(FIND("decision",'Input| Setup'!$F$6)),'Input| Projects'!AK957,'Input| Projects'!U957)*M957*'Input| Escalations'!$I$17</f>
        <v>0</v>
      </c>
      <c r="AD957" s="172">
        <f>IF(ISNUMBER(FIND("decision",'Input| Setup'!$F$6)),'Input| Projects'!AL957,'Input| Projects'!V957)*N957*'Input| Escalations'!$I$17</f>
        <v>0</v>
      </c>
      <c r="AE957" s="172">
        <f>IF(ISNUMBER(FIND("decision",'Input| Setup'!$F$6)),'Input| Projects'!AM957,'Input| Projects'!W957)*O957*'Input| Escalations'!$I$17</f>
        <v>0</v>
      </c>
      <c r="AF957" s="175"/>
      <c r="AG957" s="172" cm="1">
        <f t="array" ref="AG957">IFERROR(--('Input| Projects'!$AS957="Yes")*_xlfn.SWITCH('Input| Overheads'!$C$50,"Direct costs",'Calc| Overheads Allocation'!C$8*Q957,"Internal labour",'Calc| Overheads Allocation'!C$8*Q957*'Input| Projects'!$AO957,"DNSP defined",'Calc| Overheads Allocation'!C$78*'Input| Projects'!$AV957,0),0)</f>
        <v>0</v>
      </c>
      <c r="AH957" s="172" cm="1">
        <f t="array" ref="AH957">IFERROR(--('Input| Projects'!$AS957="Yes")*_xlfn.SWITCH('Input| Overheads'!$C$50,"Direct costs",'Calc| Overheads Allocation'!D$8*R957,"Internal labour",'Calc| Overheads Allocation'!D$8*R957*'Input| Projects'!$AO957,"DNSP defined",'Calc| Overheads Allocation'!D$78*'Input| Projects'!$AV957,0),0)</f>
        <v>0</v>
      </c>
      <c r="AI957" s="172" cm="1">
        <f t="array" ref="AI957">IFERROR(--('Input| Projects'!$AS957="Yes")*_xlfn.SWITCH('Input| Overheads'!$C$50,"Direct costs",'Calc| Overheads Allocation'!E$8*S957,"Internal labour",'Calc| Overheads Allocation'!E$8*S957*'Input| Projects'!$AO957,"DNSP defined",'Calc| Overheads Allocation'!E$78*'Input| Projects'!$AV957,0),0)</f>
        <v>0</v>
      </c>
      <c r="AJ957" s="172" cm="1">
        <f t="array" ref="AJ957">IFERROR(--('Input| Projects'!$AS957="Yes")*_xlfn.SWITCH('Input| Overheads'!$C$50,"Direct costs",'Calc| Overheads Allocation'!F$8*T957,"Internal labour",'Calc| Overheads Allocation'!F$8*T957*'Input| Projects'!$AO957,"DNSP defined",'Calc| Overheads Allocation'!F$78*'Input| Projects'!$AV957,0),0)</f>
        <v>0</v>
      </c>
      <c r="AK957" s="172" cm="1">
        <f t="array" ref="AK957">IFERROR(--('Input| Projects'!$AS957="Yes")*_xlfn.SWITCH('Input| Overheads'!$C$50,"Direct costs",'Calc| Overheads Allocation'!G$8*U957,"Internal labour",'Calc| Overheads Allocation'!G$8*U957*'Input| Projects'!$AO957,"DNSP defined",'Calc| Overheads Allocation'!G$78*'Input| Projects'!$AV957,0),0)</f>
        <v>0</v>
      </c>
      <c r="AL957" s="172" cm="1">
        <f t="array" ref="AL957">IFERROR(--('Input| Projects'!$AS957="Yes")*_xlfn.SWITCH('Input| Overheads'!$C$50,"Direct costs",'Calc| Overheads Allocation'!H$8*V957,"Internal labour",'Calc| Overheads Allocation'!H$8*V957*'Input| Projects'!$AO957,"DNSP defined",'Calc| Overheads Allocation'!H$78*'Input| Projects'!$AV957,0),0)</f>
        <v>0</v>
      </c>
      <c r="AM957" s="172" cm="1">
        <f t="array" ref="AM957">IFERROR(--('Input| Projects'!$AS957="Yes")*_xlfn.SWITCH('Input| Overheads'!$C$50,"Direct costs",'Calc| Overheads Allocation'!I$8*W957,"Internal labour",'Calc| Overheads Allocation'!I$8*W957*'Input| Projects'!$AO957,"DNSP defined",'Calc| Overheads Allocation'!I$78*'Input| Projects'!$AV957,0),0)</f>
        <v>0</v>
      </c>
      <c r="AN957" s="175"/>
      <c r="AO957" s="172" cm="1">
        <f t="array" ref="AO957">IFERROR(--('Input| Projects'!$AT957="Yes")*_xlfn.SWITCH('Input| Overheads'!$C$50,"Direct costs",'Calc| Overheads Allocation'!C$9*Q957,"Internal labour",'Calc| Overheads Allocation'!C$9*Q957*'Input| Projects'!$AO957,"DNSP defined",'Calc| Overheads Allocation'!C$79*'Input| Projects'!$AW957,0),0)</f>
        <v>0</v>
      </c>
      <c r="AP957" s="172" cm="1">
        <f t="array" ref="AP957">IFERROR(--('Input| Projects'!$AT957="Yes")*_xlfn.SWITCH('Input| Overheads'!$C$50,"Direct costs",'Calc| Overheads Allocation'!D$9*R957,"Internal labour",'Calc| Overheads Allocation'!D$9*R957*'Input| Projects'!$AO957,"DNSP defined",'Calc| Overheads Allocation'!D$79*'Input| Projects'!$AW957,0),0)</f>
        <v>0</v>
      </c>
      <c r="AQ957" s="172" cm="1">
        <f t="array" ref="AQ957">IFERROR(--('Input| Projects'!$AT957="Yes")*_xlfn.SWITCH('Input| Overheads'!$C$50,"Direct costs",'Calc| Overheads Allocation'!E$9*S957,"Internal labour",'Calc| Overheads Allocation'!E$9*S957*'Input| Projects'!$AO957,"DNSP defined",'Calc| Overheads Allocation'!E$79*'Input| Projects'!$AW957,0),0)</f>
        <v>0</v>
      </c>
      <c r="AR957" s="172" cm="1">
        <f t="array" ref="AR957">IFERROR(--('Input| Projects'!$AT957="Yes")*_xlfn.SWITCH('Input| Overheads'!$C$50,"Direct costs",'Calc| Overheads Allocation'!F$9*T957,"Internal labour",'Calc| Overheads Allocation'!F$9*T957*'Input| Projects'!$AO957,"DNSP defined",'Calc| Overheads Allocation'!F$79*'Input| Projects'!$AW957,0),0)</f>
        <v>0</v>
      </c>
      <c r="AS957" s="172" cm="1">
        <f t="array" ref="AS957">IFERROR(--('Input| Projects'!$AT957="Yes")*_xlfn.SWITCH('Input| Overheads'!$C$50,"Direct costs",'Calc| Overheads Allocation'!G$9*U957,"Internal labour",'Calc| Overheads Allocation'!G$9*U957*'Input| Projects'!$AO957,"DNSP defined",'Calc| Overheads Allocation'!G$79*'Input| Projects'!$AW957,0),0)</f>
        <v>0</v>
      </c>
      <c r="AT957" s="172" cm="1">
        <f t="array" ref="AT957">IFERROR(--('Input| Projects'!$AT957="Yes")*_xlfn.SWITCH('Input| Overheads'!$C$50,"Direct costs",'Calc| Overheads Allocation'!H$9*V957,"Internal labour",'Calc| Overheads Allocation'!H$9*V957*'Input| Projects'!$AO957,"DNSP defined",'Calc| Overheads Allocation'!H$79*'Input| Projects'!$AW957,0),0)</f>
        <v>0</v>
      </c>
      <c r="AU957" s="172" cm="1">
        <f t="array" ref="AU957">IFERROR(--('Input| Projects'!$AT957="Yes")*_xlfn.SWITCH('Input| Overheads'!$C$50,"Direct costs",'Calc| Overheads Allocation'!I$9*W957,"Internal labour",'Calc| Overheads Allocation'!I$9*W957*'Input| Projects'!$AO957,"DNSP defined",'Calc| Overheads Allocation'!I$79*'Input| Projects'!$AW957,0),0)</f>
        <v>0</v>
      </c>
      <c r="AV957" s="175"/>
      <c r="AW957" s="172">
        <f t="shared" si="332"/>
        <v>0</v>
      </c>
      <c r="AX957" s="172">
        <f t="shared" si="333"/>
        <v>0</v>
      </c>
      <c r="AY957" s="172">
        <f t="shared" si="334"/>
        <v>0</v>
      </c>
      <c r="AZ957" s="172">
        <f t="shared" si="335"/>
        <v>0</v>
      </c>
      <c r="BA957" s="172">
        <f t="shared" si="336"/>
        <v>0</v>
      </c>
      <c r="BB957" s="172">
        <f t="shared" si="337"/>
        <v>0</v>
      </c>
      <c r="BC957" s="172">
        <f t="shared" si="338"/>
        <v>0</v>
      </c>
      <c r="BD957" s="176"/>
      <c r="BE957" s="172">
        <f t="shared" si="339"/>
        <v>0</v>
      </c>
      <c r="BF957" s="172">
        <f t="shared" si="340"/>
        <v>0</v>
      </c>
      <c r="BG957" s="172">
        <f t="shared" si="341"/>
        <v>0</v>
      </c>
      <c r="BH957" s="172">
        <f t="shared" si="342"/>
        <v>0</v>
      </c>
      <c r="BI957" s="172">
        <f t="shared" si="343"/>
        <v>0</v>
      </c>
      <c r="BJ957" s="172">
        <f t="shared" si="344"/>
        <v>0</v>
      </c>
      <c r="BK957" s="172">
        <f t="shared" si="345"/>
        <v>0</v>
      </c>
      <c r="BL957" s="176"/>
      <c r="BM957" s="172">
        <f t="shared" si="324"/>
        <v>0</v>
      </c>
      <c r="BN957" s="172">
        <f t="shared" si="325"/>
        <v>0</v>
      </c>
      <c r="BO957" s="172">
        <f t="shared" si="326"/>
        <v>0</v>
      </c>
      <c r="BP957" s="172">
        <f t="shared" si="327"/>
        <v>0</v>
      </c>
      <c r="BQ957" s="172">
        <f t="shared" si="328"/>
        <v>0</v>
      </c>
      <c r="BR957" s="172">
        <f t="shared" si="329"/>
        <v>0</v>
      </c>
      <c r="BS957" s="172">
        <f t="shared" si="330"/>
        <v>0</v>
      </c>
      <c r="BT957" s="55"/>
      <c r="BU957" s="158">
        <f>SUMIF('Input| Projects'!$BA$8:$CX$8,RIGHT(BU$9,3),'Input| Projects'!$BA957:$CX957)</f>
        <v>0</v>
      </c>
      <c r="BV957" s="158">
        <f>SUMIF('Input| Projects'!$BA$8:$CX$8,RIGHT(BV$9,3),'Input| Projects'!$BA957:$CX957)</f>
        <v>0</v>
      </c>
      <c r="BW957" s="79" t="str">
        <f t="shared" si="331"/>
        <v/>
      </c>
    </row>
    <row r="958" spans="2:75" x14ac:dyDescent="0.2">
      <c r="B958" s="123">
        <f>IFERROR('Input| Projects'!B958,"")</f>
        <v>949</v>
      </c>
      <c r="C958" s="160" t="str">
        <f>IFERROR(IF('Input| Projects'!C958="","",'Input| Projects'!C958),"")</f>
        <v/>
      </c>
      <c r="D958" s="160" t="str">
        <f>IFERROR(IF('Input| Projects'!D958="","",'Input| Projects'!D958),"")</f>
        <v/>
      </c>
      <c r="E958" s="53"/>
      <c r="F958" s="160" t="str">
        <f>IF(LEN('Input| Projects'!F958)&gt;0,'Input| Projects'!F958,"")</f>
        <v/>
      </c>
      <c r="G958" s="160" t="str">
        <f>IF(LEN('Input| Projects'!G958)&gt;0,'Input| Projects'!G958,"")</f>
        <v/>
      </c>
      <c r="H958" s="10"/>
      <c r="I958" s="194" cm="1">
        <f t="array" ref="I958">IF(LEN($F958)&gt;0,1+IFERROR(SUMPRODUCT(TRANSPOSE('Input| Projects'!$AO958:$AQ958),INDEX('Input| Escalations'!$F$27:$L$29,,MATCH(Q$9,'Input| Escalations'!$F$21:$L$21,0))),0),0)</f>
        <v>0</v>
      </c>
      <c r="J958" s="194" cm="1">
        <f t="array" ref="J958">IF(LEN($F958)&gt;0,1+IFERROR(SUMPRODUCT(TRANSPOSE('Input| Projects'!$AO958:$AQ958),INDEX('Input| Escalations'!$F$27:$L$29,,MATCH(R$9,'Input| Escalations'!$F$21:$L$21,0))),0),0)</f>
        <v>0</v>
      </c>
      <c r="K958" s="194" cm="1">
        <f t="array" ref="K958">IF(LEN($F958)&gt;0,1+IFERROR(SUMPRODUCT(TRANSPOSE('Input| Projects'!$AO958:$AQ958),INDEX('Input| Escalations'!$F$27:$L$29,,MATCH(S$9,'Input| Escalations'!$F$21:$L$21,0))),0),0)</f>
        <v>0</v>
      </c>
      <c r="L958" s="194" cm="1">
        <f t="array" ref="L958">IF(LEN($F958)&gt;0,1+IFERROR(SUMPRODUCT(TRANSPOSE('Input| Projects'!$AO958:$AQ958),INDEX('Input| Escalations'!$F$27:$L$29,,MATCH(T$9,'Input| Escalations'!$F$21:$L$21,0))),0),0)</f>
        <v>0</v>
      </c>
      <c r="M958" s="194" cm="1">
        <f t="array" ref="M958">IF(LEN($F958)&gt;0,1+IFERROR(SUMPRODUCT(TRANSPOSE('Input| Projects'!$AO958:$AQ958),INDEX('Input| Escalations'!$F$27:$L$29,,MATCH(U$9,'Input| Escalations'!$F$21:$L$21,0))),0),0)</f>
        <v>0</v>
      </c>
      <c r="N958" s="194" cm="1">
        <f t="array" ref="N958">IF(LEN($F958)&gt;0,1+IFERROR(SUMPRODUCT(TRANSPOSE('Input| Projects'!$AO958:$AQ958),INDEX('Input| Escalations'!$F$27:$L$29,,MATCH(V$9,'Input| Escalations'!$F$21:$L$21,0))),0),0)</f>
        <v>0</v>
      </c>
      <c r="O958" s="194" cm="1">
        <f t="array" ref="O958">IF(LEN($F958)&gt;0,1+IFERROR(SUMPRODUCT(TRANSPOSE('Input| Projects'!$AO958:$AQ958),INDEX('Input| Escalations'!$F$27:$L$29,,MATCH(W$9,'Input| Escalations'!$F$21:$L$21,0))),0),0)</f>
        <v>0</v>
      </c>
      <c r="P958" s="10"/>
      <c r="Q958" s="172">
        <f>IFERROR(IF(ISNUMBER(FIND("decision",'Input| Setup'!$F$6)),'Input| Projects'!Y958,'Input| Projects'!I958)*'Input| Escalations'!$I$17*I958,0)</f>
        <v>0</v>
      </c>
      <c r="R958" s="172">
        <f>IFERROR(IF(ISNUMBER(FIND("decision",'Input| Setup'!$F$6)),'Input| Projects'!Z958,'Input| Projects'!J958)*'Input| Escalations'!$I$17*J958,0)</f>
        <v>0</v>
      </c>
      <c r="S958" s="172">
        <f>IFERROR(IF(ISNUMBER(FIND("decision",'Input| Setup'!$F$6)),'Input| Projects'!AA958,'Input| Projects'!K958)*'Input| Escalations'!$I$17*K958,0)</f>
        <v>0</v>
      </c>
      <c r="T958" s="172">
        <f>IFERROR(IF(ISNUMBER(FIND("decision",'Input| Setup'!$F$6)),'Input| Projects'!AB958,'Input| Projects'!L958)*'Input| Escalations'!$I$17*L958,0)</f>
        <v>0</v>
      </c>
      <c r="U958" s="172">
        <f>IFERROR(IF(ISNUMBER(FIND("decision",'Input| Setup'!$F$6)),'Input| Projects'!AC958,'Input| Projects'!M958)*'Input| Escalations'!$I$17*M958,0)</f>
        <v>0</v>
      </c>
      <c r="V958" s="172">
        <f>IFERROR(IF(ISNUMBER(FIND("decision",'Input| Setup'!$F$6)),'Input| Projects'!AD958,'Input| Projects'!N958)*'Input| Escalations'!$I$17*N958,0)</f>
        <v>0</v>
      </c>
      <c r="W958" s="172">
        <f>IFERROR(IF(ISNUMBER(FIND("decision",'Input| Setup'!$F$6)),'Input| Projects'!AE958,'Input| Projects'!O958)*'Input| Escalations'!$I$17*O958,0)</f>
        <v>0</v>
      </c>
      <c r="X958" s="175"/>
      <c r="Y958" s="172">
        <f>IF(ISNUMBER(FIND("decision",'Input| Setup'!$F$6)),'Input| Projects'!AG958,'Input| Projects'!Q958)*I958*'Input| Escalations'!$I$17</f>
        <v>0</v>
      </c>
      <c r="Z958" s="172">
        <f>IF(ISNUMBER(FIND("decision",'Input| Setup'!$F$6)),'Input| Projects'!AH958,'Input| Projects'!R958)*J958*'Input| Escalations'!$I$17</f>
        <v>0</v>
      </c>
      <c r="AA958" s="172">
        <f>IF(ISNUMBER(FIND("decision",'Input| Setup'!$F$6)),'Input| Projects'!AI958,'Input| Projects'!S958)*K958*'Input| Escalations'!$I$17</f>
        <v>0</v>
      </c>
      <c r="AB958" s="172">
        <f>IF(ISNUMBER(FIND("decision",'Input| Setup'!$F$6)),'Input| Projects'!AJ958,'Input| Projects'!T958)*L958*'Input| Escalations'!$I$17</f>
        <v>0</v>
      </c>
      <c r="AC958" s="172">
        <f>IF(ISNUMBER(FIND("decision",'Input| Setup'!$F$6)),'Input| Projects'!AK958,'Input| Projects'!U958)*M958*'Input| Escalations'!$I$17</f>
        <v>0</v>
      </c>
      <c r="AD958" s="172">
        <f>IF(ISNUMBER(FIND("decision",'Input| Setup'!$F$6)),'Input| Projects'!AL958,'Input| Projects'!V958)*N958*'Input| Escalations'!$I$17</f>
        <v>0</v>
      </c>
      <c r="AE958" s="172">
        <f>IF(ISNUMBER(FIND("decision",'Input| Setup'!$F$6)),'Input| Projects'!AM958,'Input| Projects'!W958)*O958*'Input| Escalations'!$I$17</f>
        <v>0</v>
      </c>
      <c r="AF958" s="175"/>
      <c r="AG958" s="172" cm="1">
        <f t="array" ref="AG958">IFERROR(--('Input| Projects'!$AS958="Yes")*_xlfn.SWITCH('Input| Overheads'!$C$50,"Direct costs",'Calc| Overheads Allocation'!C$8*Q958,"Internal labour",'Calc| Overheads Allocation'!C$8*Q958*'Input| Projects'!$AO958,"DNSP defined",'Calc| Overheads Allocation'!C$78*'Input| Projects'!$AV958,0),0)</f>
        <v>0</v>
      </c>
      <c r="AH958" s="172" cm="1">
        <f t="array" ref="AH958">IFERROR(--('Input| Projects'!$AS958="Yes")*_xlfn.SWITCH('Input| Overheads'!$C$50,"Direct costs",'Calc| Overheads Allocation'!D$8*R958,"Internal labour",'Calc| Overheads Allocation'!D$8*R958*'Input| Projects'!$AO958,"DNSP defined",'Calc| Overheads Allocation'!D$78*'Input| Projects'!$AV958,0),0)</f>
        <v>0</v>
      </c>
      <c r="AI958" s="172" cm="1">
        <f t="array" ref="AI958">IFERROR(--('Input| Projects'!$AS958="Yes")*_xlfn.SWITCH('Input| Overheads'!$C$50,"Direct costs",'Calc| Overheads Allocation'!E$8*S958,"Internal labour",'Calc| Overheads Allocation'!E$8*S958*'Input| Projects'!$AO958,"DNSP defined",'Calc| Overheads Allocation'!E$78*'Input| Projects'!$AV958,0),0)</f>
        <v>0</v>
      </c>
      <c r="AJ958" s="172" cm="1">
        <f t="array" ref="AJ958">IFERROR(--('Input| Projects'!$AS958="Yes")*_xlfn.SWITCH('Input| Overheads'!$C$50,"Direct costs",'Calc| Overheads Allocation'!F$8*T958,"Internal labour",'Calc| Overheads Allocation'!F$8*T958*'Input| Projects'!$AO958,"DNSP defined",'Calc| Overheads Allocation'!F$78*'Input| Projects'!$AV958,0),0)</f>
        <v>0</v>
      </c>
      <c r="AK958" s="172" cm="1">
        <f t="array" ref="AK958">IFERROR(--('Input| Projects'!$AS958="Yes")*_xlfn.SWITCH('Input| Overheads'!$C$50,"Direct costs",'Calc| Overheads Allocation'!G$8*U958,"Internal labour",'Calc| Overheads Allocation'!G$8*U958*'Input| Projects'!$AO958,"DNSP defined",'Calc| Overheads Allocation'!G$78*'Input| Projects'!$AV958,0),0)</f>
        <v>0</v>
      </c>
      <c r="AL958" s="172" cm="1">
        <f t="array" ref="AL958">IFERROR(--('Input| Projects'!$AS958="Yes")*_xlfn.SWITCH('Input| Overheads'!$C$50,"Direct costs",'Calc| Overheads Allocation'!H$8*V958,"Internal labour",'Calc| Overheads Allocation'!H$8*V958*'Input| Projects'!$AO958,"DNSP defined",'Calc| Overheads Allocation'!H$78*'Input| Projects'!$AV958,0),0)</f>
        <v>0</v>
      </c>
      <c r="AM958" s="172" cm="1">
        <f t="array" ref="AM958">IFERROR(--('Input| Projects'!$AS958="Yes")*_xlfn.SWITCH('Input| Overheads'!$C$50,"Direct costs",'Calc| Overheads Allocation'!I$8*W958,"Internal labour",'Calc| Overheads Allocation'!I$8*W958*'Input| Projects'!$AO958,"DNSP defined",'Calc| Overheads Allocation'!I$78*'Input| Projects'!$AV958,0),0)</f>
        <v>0</v>
      </c>
      <c r="AN958" s="175"/>
      <c r="AO958" s="172" cm="1">
        <f t="array" ref="AO958">IFERROR(--('Input| Projects'!$AT958="Yes")*_xlfn.SWITCH('Input| Overheads'!$C$50,"Direct costs",'Calc| Overheads Allocation'!C$9*Q958,"Internal labour",'Calc| Overheads Allocation'!C$9*Q958*'Input| Projects'!$AO958,"DNSP defined",'Calc| Overheads Allocation'!C$79*'Input| Projects'!$AW958,0),0)</f>
        <v>0</v>
      </c>
      <c r="AP958" s="172" cm="1">
        <f t="array" ref="AP958">IFERROR(--('Input| Projects'!$AT958="Yes")*_xlfn.SWITCH('Input| Overheads'!$C$50,"Direct costs",'Calc| Overheads Allocation'!D$9*R958,"Internal labour",'Calc| Overheads Allocation'!D$9*R958*'Input| Projects'!$AO958,"DNSP defined",'Calc| Overheads Allocation'!D$79*'Input| Projects'!$AW958,0),0)</f>
        <v>0</v>
      </c>
      <c r="AQ958" s="172" cm="1">
        <f t="array" ref="AQ958">IFERROR(--('Input| Projects'!$AT958="Yes")*_xlfn.SWITCH('Input| Overheads'!$C$50,"Direct costs",'Calc| Overheads Allocation'!E$9*S958,"Internal labour",'Calc| Overheads Allocation'!E$9*S958*'Input| Projects'!$AO958,"DNSP defined",'Calc| Overheads Allocation'!E$79*'Input| Projects'!$AW958,0),0)</f>
        <v>0</v>
      </c>
      <c r="AR958" s="172" cm="1">
        <f t="array" ref="AR958">IFERROR(--('Input| Projects'!$AT958="Yes")*_xlfn.SWITCH('Input| Overheads'!$C$50,"Direct costs",'Calc| Overheads Allocation'!F$9*T958,"Internal labour",'Calc| Overheads Allocation'!F$9*T958*'Input| Projects'!$AO958,"DNSP defined",'Calc| Overheads Allocation'!F$79*'Input| Projects'!$AW958,0),0)</f>
        <v>0</v>
      </c>
      <c r="AS958" s="172" cm="1">
        <f t="array" ref="AS958">IFERROR(--('Input| Projects'!$AT958="Yes")*_xlfn.SWITCH('Input| Overheads'!$C$50,"Direct costs",'Calc| Overheads Allocation'!G$9*U958,"Internal labour",'Calc| Overheads Allocation'!G$9*U958*'Input| Projects'!$AO958,"DNSP defined",'Calc| Overheads Allocation'!G$79*'Input| Projects'!$AW958,0),0)</f>
        <v>0</v>
      </c>
      <c r="AT958" s="172" cm="1">
        <f t="array" ref="AT958">IFERROR(--('Input| Projects'!$AT958="Yes")*_xlfn.SWITCH('Input| Overheads'!$C$50,"Direct costs",'Calc| Overheads Allocation'!H$9*V958,"Internal labour",'Calc| Overheads Allocation'!H$9*V958*'Input| Projects'!$AO958,"DNSP defined",'Calc| Overheads Allocation'!H$79*'Input| Projects'!$AW958,0),0)</f>
        <v>0</v>
      </c>
      <c r="AU958" s="172" cm="1">
        <f t="array" ref="AU958">IFERROR(--('Input| Projects'!$AT958="Yes")*_xlfn.SWITCH('Input| Overheads'!$C$50,"Direct costs",'Calc| Overheads Allocation'!I$9*W958,"Internal labour",'Calc| Overheads Allocation'!I$9*W958*'Input| Projects'!$AO958,"DNSP defined",'Calc| Overheads Allocation'!I$79*'Input| Projects'!$AW958,0),0)</f>
        <v>0</v>
      </c>
      <c r="AV958" s="175"/>
      <c r="AW958" s="172">
        <f t="shared" si="332"/>
        <v>0</v>
      </c>
      <c r="AX958" s="172">
        <f t="shared" si="333"/>
        <v>0</v>
      </c>
      <c r="AY958" s="172">
        <f t="shared" si="334"/>
        <v>0</v>
      </c>
      <c r="AZ958" s="172">
        <f t="shared" si="335"/>
        <v>0</v>
      </c>
      <c r="BA958" s="172">
        <f t="shared" si="336"/>
        <v>0</v>
      </c>
      <c r="BB958" s="172">
        <f t="shared" si="337"/>
        <v>0</v>
      </c>
      <c r="BC958" s="172">
        <f t="shared" si="338"/>
        <v>0</v>
      </c>
      <c r="BD958" s="176"/>
      <c r="BE958" s="172">
        <f t="shared" si="339"/>
        <v>0</v>
      </c>
      <c r="BF958" s="172">
        <f t="shared" si="340"/>
        <v>0</v>
      </c>
      <c r="BG958" s="172">
        <f t="shared" si="341"/>
        <v>0</v>
      </c>
      <c r="BH958" s="172">
        <f t="shared" si="342"/>
        <v>0</v>
      </c>
      <c r="BI958" s="172">
        <f t="shared" si="343"/>
        <v>0</v>
      </c>
      <c r="BJ958" s="172">
        <f t="shared" si="344"/>
        <v>0</v>
      </c>
      <c r="BK958" s="172">
        <f t="shared" si="345"/>
        <v>0</v>
      </c>
      <c r="BL958" s="176"/>
      <c r="BM958" s="172">
        <f t="shared" si="324"/>
        <v>0</v>
      </c>
      <c r="BN958" s="172">
        <f t="shared" si="325"/>
        <v>0</v>
      </c>
      <c r="BO958" s="172">
        <f t="shared" si="326"/>
        <v>0</v>
      </c>
      <c r="BP958" s="172">
        <f t="shared" si="327"/>
        <v>0</v>
      </c>
      <c r="BQ958" s="172">
        <f t="shared" si="328"/>
        <v>0</v>
      </c>
      <c r="BR958" s="172">
        <f t="shared" si="329"/>
        <v>0</v>
      </c>
      <c r="BS958" s="172">
        <f t="shared" si="330"/>
        <v>0</v>
      </c>
      <c r="BT958" s="55"/>
      <c r="BU958" s="158">
        <f>SUMIF('Input| Projects'!$BA$8:$CX$8,RIGHT(BU$9,3),'Input| Projects'!$BA958:$CX958)</f>
        <v>0</v>
      </c>
      <c r="BV958" s="158">
        <f>SUMIF('Input| Projects'!$BA$8:$CX$8,RIGHT(BV$9,3),'Input| Projects'!$BA958:$CX958)</f>
        <v>0</v>
      </c>
      <c r="BW958" s="79" t="str">
        <f t="shared" si="331"/>
        <v/>
      </c>
    </row>
    <row r="959" spans="2:75" x14ac:dyDescent="0.2">
      <c r="B959" s="123">
        <f>IFERROR('Input| Projects'!B959,"")</f>
        <v>950</v>
      </c>
      <c r="C959" s="160" t="str">
        <f>IFERROR(IF('Input| Projects'!C959="","",'Input| Projects'!C959),"")</f>
        <v/>
      </c>
      <c r="D959" s="160" t="str">
        <f>IFERROR(IF('Input| Projects'!D959="","",'Input| Projects'!D959),"")</f>
        <v/>
      </c>
      <c r="E959" s="53"/>
      <c r="F959" s="160" t="str">
        <f>IF(LEN('Input| Projects'!F959)&gt;0,'Input| Projects'!F959,"")</f>
        <v/>
      </c>
      <c r="G959" s="160" t="str">
        <f>IF(LEN('Input| Projects'!G959)&gt;0,'Input| Projects'!G959,"")</f>
        <v/>
      </c>
      <c r="H959" s="10"/>
      <c r="I959" s="194" cm="1">
        <f t="array" ref="I959">IF(LEN($F959)&gt;0,1+IFERROR(SUMPRODUCT(TRANSPOSE('Input| Projects'!$AO959:$AQ959),INDEX('Input| Escalations'!$F$27:$L$29,,MATCH(Q$9,'Input| Escalations'!$F$21:$L$21,0))),0),0)</f>
        <v>0</v>
      </c>
      <c r="J959" s="194" cm="1">
        <f t="array" ref="J959">IF(LEN($F959)&gt;0,1+IFERROR(SUMPRODUCT(TRANSPOSE('Input| Projects'!$AO959:$AQ959),INDEX('Input| Escalations'!$F$27:$L$29,,MATCH(R$9,'Input| Escalations'!$F$21:$L$21,0))),0),0)</f>
        <v>0</v>
      </c>
      <c r="K959" s="194" cm="1">
        <f t="array" ref="K959">IF(LEN($F959)&gt;0,1+IFERROR(SUMPRODUCT(TRANSPOSE('Input| Projects'!$AO959:$AQ959),INDEX('Input| Escalations'!$F$27:$L$29,,MATCH(S$9,'Input| Escalations'!$F$21:$L$21,0))),0),0)</f>
        <v>0</v>
      </c>
      <c r="L959" s="194" cm="1">
        <f t="array" ref="L959">IF(LEN($F959)&gt;0,1+IFERROR(SUMPRODUCT(TRANSPOSE('Input| Projects'!$AO959:$AQ959),INDEX('Input| Escalations'!$F$27:$L$29,,MATCH(T$9,'Input| Escalations'!$F$21:$L$21,0))),0),0)</f>
        <v>0</v>
      </c>
      <c r="M959" s="194" cm="1">
        <f t="array" ref="M959">IF(LEN($F959)&gt;0,1+IFERROR(SUMPRODUCT(TRANSPOSE('Input| Projects'!$AO959:$AQ959),INDEX('Input| Escalations'!$F$27:$L$29,,MATCH(U$9,'Input| Escalations'!$F$21:$L$21,0))),0),0)</f>
        <v>0</v>
      </c>
      <c r="N959" s="194" cm="1">
        <f t="array" ref="N959">IF(LEN($F959)&gt;0,1+IFERROR(SUMPRODUCT(TRANSPOSE('Input| Projects'!$AO959:$AQ959),INDEX('Input| Escalations'!$F$27:$L$29,,MATCH(V$9,'Input| Escalations'!$F$21:$L$21,0))),0),0)</f>
        <v>0</v>
      </c>
      <c r="O959" s="194" cm="1">
        <f t="array" ref="O959">IF(LEN($F959)&gt;0,1+IFERROR(SUMPRODUCT(TRANSPOSE('Input| Projects'!$AO959:$AQ959),INDEX('Input| Escalations'!$F$27:$L$29,,MATCH(W$9,'Input| Escalations'!$F$21:$L$21,0))),0),0)</f>
        <v>0</v>
      </c>
      <c r="P959" s="10"/>
      <c r="Q959" s="172">
        <f>IFERROR(IF(ISNUMBER(FIND("decision",'Input| Setup'!$F$6)),'Input| Projects'!Y959,'Input| Projects'!I959)*'Input| Escalations'!$I$17*I959,0)</f>
        <v>0</v>
      </c>
      <c r="R959" s="172">
        <f>IFERROR(IF(ISNUMBER(FIND("decision",'Input| Setup'!$F$6)),'Input| Projects'!Z959,'Input| Projects'!J959)*'Input| Escalations'!$I$17*J959,0)</f>
        <v>0</v>
      </c>
      <c r="S959" s="172">
        <f>IFERROR(IF(ISNUMBER(FIND("decision",'Input| Setup'!$F$6)),'Input| Projects'!AA959,'Input| Projects'!K959)*'Input| Escalations'!$I$17*K959,0)</f>
        <v>0</v>
      </c>
      <c r="T959" s="172">
        <f>IFERROR(IF(ISNUMBER(FIND("decision",'Input| Setup'!$F$6)),'Input| Projects'!AB959,'Input| Projects'!L959)*'Input| Escalations'!$I$17*L959,0)</f>
        <v>0</v>
      </c>
      <c r="U959" s="172">
        <f>IFERROR(IF(ISNUMBER(FIND("decision",'Input| Setup'!$F$6)),'Input| Projects'!AC959,'Input| Projects'!M959)*'Input| Escalations'!$I$17*M959,0)</f>
        <v>0</v>
      </c>
      <c r="V959" s="172">
        <f>IFERROR(IF(ISNUMBER(FIND("decision",'Input| Setup'!$F$6)),'Input| Projects'!AD959,'Input| Projects'!N959)*'Input| Escalations'!$I$17*N959,0)</f>
        <v>0</v>
      </c>
      <c r="W959" s="172">
        <f>IFERROR(IF(ISNUMBER(FIND("decision",'Input| Setup'!$F$6)),'Input| Projects'!AE959,'Input| Projects'!O959)*'Input| Escalations'!$I$17*O959,0)</f>
        <v>0</v>
      </c>
      <c r="X959" s="175"/>
      <c r="Y959" s="172">
        <f>IF(ISNUMBER(FIND("decision",'Input| Setup'!$F$6)),'Input| Projects'!AG959,'Input| Projects'!Q959)*I959*'Input| Escalations'!$I$17</f>
        <v>0</v>
      </c>
      <c r="Z959" s="172">
        <f>IF(ISNUMBER(FIND("decision",'Input| Setup'!$F$6)),'Input| Projects'!AH959,'Input| Projects'!R959)*J959*'Input| Escalations'!$I$17</f>
        <v>0</v>
      </c>
      <c r="AA959" s="172">
        <f>IF(ISNUMBER(FIND("decision",'Input| Setup'!$F$6)),'Input| Projects'!AI959,'Input| Projects'!S959)*K959*'Input| Escalations'!$I$17</f>
        <v>0</v>
      </c>
      <c r="AB959" s="172">
        <f>IF(ISNUMBER(FIND("decision",'Input| Setup'!$F$6)),'Input| Projects'!AJ959,'Input| Projects'!T959)*L959*'Input| Escalations'!$I$17</f>
        <v>0</v>
      </c>
      <c r="AC959" s="172">
        <f>IF(ISNUMBER(FIND("decision",'Input| Setup'!$F$6)),'Input| Projects'!AK959,'Input| Projects'!U959)*M959*'Input| Escalations'!$I$17</f>
        <v>0</v>
      </c>
      <c r="AD959" s="172">
        <f>IF(ISNUMBER(FIND("decision",'Input| Setup'!$F$6)),'Input| Projects'!AL959,'Input| Projects'!V959)*N959*'Input| Escalations'!$I$17</f>
        <v>0</v>
      </c>
      <c r="AE959" s="172">
        <f>IF(ISNUMBER(FIND("decision",'Input| Setup'!$F$6)),'Input| Projects'!AM959,'Input| Projects'!W959)*O959*'Input| Escalations'!$I$17</f>
        <v>0</v>
      </c>
      <c r="AF959" s="175"/>
      <c r="AG959" s="172" cm="1">
        <f t="array" ref="AG959">IFERROR(--('Input| Projects'!$AS959="Yes")*_xlfn.SWITCH('Input| Overheads'!$C$50,"Direct costs",'Calc| Overheads Allocation'!C$8*Q959,"Internal labour",'Calc| Overheads Allocation'!C$8*Q959*'Input| Projects'!$AO959,"DNSP defined",'Calc| Overheads Allocation'!C$78*'Input| Projects'!$AV959,0),0)</f>
        <v>0</v>
      </c>
      <c r="AH959" s="172" cm="1">
        <f t="array" ref="AH959">IFERROR(--('Input| Projects'!$AS959="Yes")*_xlfn.SWITCH('Input| Overheads'!$C$50,"Direct costs",'Calc| Overheads Allocation'!D$8*R959,"Internal labour",'Calc| Overheads Allocation'!D$8*R959*'Input| Projects'!$AO959,"DNSP defined",'Calc| Overheads Allocation'!D$78*'Input| Projects'!$AV959,0),0)</f>
        <v>0</v>
      </c>
      <c r="AI959" s="172" cm="1">
        <f t="array" ref="AI959">IFERROR(--('Input| Projects'!$AS959="Yes")*_xlfn.SWITCH('Input| Overheads'!$C$50,"Direct costs",'Calc| Overheads Allocation'!E$8*S959,"Internal labour",'Calc| Overheads Allocation'!E$8*S959*'Input| Projects'!$AO959,"DNSP defined",'Calc| Overheads Allocation'!E$78*'Input| Projects'!$AV959,0),0)</f>
        <v>0</v>
      </c>
      <c r="AJ959" s="172" cm="1">
        <f t="array" ref="AJ959">IFERROR(--('Input| Projects'!$AS959="Yes")*_xlfn.SWITCH('Input| Overheads'!$C$50,"Direct costs",'Calc| Overheads Allocation'!F$8*T959,"Internal labour",'Calc| Overheads Allocation'!F$8*T959*'Input| Projects'!$AO959,"DNSP defined",'Calc| Overheads Allocation'!F$78*'Input| Projects'!$AV959,0),0)</f>
        <v>0</v>
      </c>
      <c r="AK959" s="172" cm="1">
        <f t="array" ref="AK959">IFERROR(--('Input| Projects'!$AS959="Yes")*_xlfn.SWITCH('Input| Overheads'!$C$50,"Direct costs",'Calc| Overheads Allocation'!G$8*U959,"Internal labour",'Calc| Overheads Allocation'!G$8*U959*'Input| Projects'!$AO959,"DNSP defined",'Calc| Overheads Allocation'!G$78*'Input| Projects'!$AV959,0),0)</f>
        <v>0</v>
      </c>
      <c r="AL959" s="172" cm="1">
        <f t="array" ref="AL959">IFERROR(--('Input| Projects'!$AS959="Yes")*_xlfn.SWITCH('Input| Overheads'!$C$50,"Direct costs",'Calc| Overheads Allocation'!H$8*V959,"Internal labour",'Calc| Overheads Allocation'!H$8*V959*'Input| Projects'!$AO959,"DNSP defined",'Calc| Overheads Allocation'!H$78*'Input| Projects'!$AV959,0),0)</f>
        <v>0</v>
      </c>
      <c r="AM959" s="172" cm="1">
        <f t="array" ref="AM959">IFERROR(--('Input| Projects'!$AS959="Yes")*_xlfn.SWITCH('Input| Overheads'!$C$50,"Direct costs",'Calc| Overheads Allocation'!I$8*W959,"Internal labour",'Calc| Overheads Allocation'!I$8*W959*'Input| Projects'!$AO959,"DNSP defined",'Calc| Overheads Allocation'!I$78*'Input| Projects'!$AV959,0),0)</f>
        <v>0</v>
      </c>
      <c r="AN959" s="175"/>
      <c r="AO959" s="172" cm="1">
        <f t="array" ref="AO959">IFERROR(--('Input| Projects'!$AT959="Yes")*_xlfn.SWITCH('Input| Overheads'!$C$50,"Direct costs",'Calc| Overheads Allocation'!C$9*Q959,"Internal labour",'Calc| Overheads Allocation'!C$9*Q959*'Input| Projects'!$AO959,"DNSP defined",'Calc| Overheads Allocation'!C$79*'Input| Projects'!$AW959,0),0)</f>
        <v>0</v>
      </c>
      <c r="AP959" s="172" cm="1">
        <f t="array" ref="AP959">IFERROR(--('Input| Projects'!$AT959="Yes")*_xlfn.SWITCH('Input| Overheads'!$C$50,"Direct costs",'Calc| Overheads Allocation'!D$9*R959,"Internal labour",'Calc| Overheads Allocation'!D$9*R959*'Input| Projects'!$AO959,"DNSP defined",'Calc| Overheads Allocation'!D$79*'Input| Projects'!$AW959,0),0)</f>
        <v>0</v>
      </c>
      <c r="AQ959" s="172" cm="1">
        <f t="array" ref="AQ959">IFERROR(--('Input| Projects'!$AT959="Yes")*_xlfn.SWITCH('Input| Overheads'!$C$50,"Direct costs",'Calc| Overheads Allocation'!E$9*S959,"Internal labour",'Calc| Overheads Allocation'!E$9*S959*'Input| Projects'!$AO959,"DNSP defined",'Calc| Overheads Allocation'!E$79*'Input| Projects'!$AW959,0),0)</f>
        <v>0</v>
      </c>
      <c r="AR959" s="172" cm="1">
        <f t="array" ref="AR959">IFERROR(--('Input| Projects'!$AT959="Yes")*_xlfn.SWITCH('Input| Overheads'!$C$50,"Direct costs",'Calc| Overheads Allocation'!F$9*T959,"Internal labour",'Calc| Overheads Allocation'!F$9*T959*'Input| Projects'!$AO959,"DNSP defined",'Calc| Overheads Allocation'!F$79*'Input| Projects'!$AW959,0),0)</f>
        <v>0</v>
      </c>
      <c r="AS959" s="172" cm="1">
        <f t="array" ref="AS959">IFERROR(--('Input| Projects'!$AT959="Yes")*_xlfn.SWITCH('Input| Overheads'!$C$50,"Direct costs",'Calc| Overheads Allocation'!G$9*U959,"Internal labour",'Calc| Overheads Allocation'!G$9*U959*'Input| Projects'!$AO959,"DNSP defined",'Calc| Overheads Allocation'!G$79*'Input| Projects'!$AW959,0),0)</f>
        <v>0</v>
      </c>
      <c r="AT959" s="172" cm="1">
        <f t="array" ref="AT959">IFERROR(--('Input| Projects'!$AT959="Yes")*_xlfn.SWITCH('Input| Overheads'!$C$50,"Direct costs",'Calc| Overheads Allocation'!H$9*V959,"Internal labour",'Calc| Overheads Allocation'!H$9*V959*'Input| Projects'!$AO959,"DNSP defined",'Calc| Overheads Allocation'!H$79*'Input| Projects'!$AW959,0),0)</f>
        <v>0</v>
      </c>
      <c r="AU959" s="172" cm="1">
        <f t="array" ref="AU959">IFERROR(--('Input| Projects'!$AT959="Yes")*_xlfn.SWITCH('Input| Overheads'!$C$50,"Direct costs",'Calc| Overheads Allocation'!I$9*W959,"Internal labour",'Calc| Overheads Allocation'!I$9*W959*'Input| Projects'!$AO959,"DNSP defined",'Calc| Overheads Allocation'!I$79*'Input| Projects'!$AW959,0),0)</f>
        <v>0</v>
      </c>
      <c r="AV959" s="175"/>
      <c r="AW959" s="172">
        <f t="shared" si="332"/>
        <v>0</v>
      </c>
      <c r="AX959" s="172">
        <f t="shared" si="333"/>
        <v>0</v>
      </c>
      <c r="AY959" s="172">
        <f t="shared" si="334"/>
        <v>0</v>
      </c>
      <c r="AZ959" s="172">
        <f t="shared" si="335"/>
        <v>0</v>
      </c>
      <c r="BA959" s="172">
        <f t="shared" si="336"/>
        <v>0</v>
      </c>
      <c r="BB959" s="172">
        <f t="shared" si="337"/>
        <v>0</v>
      </c>
      <c r="BC959" s="172">
        <f t="shared" si="338"/>
        <v>0</v>
      </c>
      <c r="BD959" s="176"/>
      <c r="BE959" s="172">
        <f t="shared" si="339"/>
        <v>0</v>
      </c>
      <c r="BF959" s="172">
        <f t="shared" si="340"/>
        <v>0</v>
      </c>
      <c r="BG959" s="172">
        <f t="shared" si="341"/>
        <v>0</v>
      </c>
      <c r="BH959" s="172">
        <f t="shared" si="342"/>
        <v>0</v>
      </c>
      <c r="BI959" s="172">
        <f t="shared" si="343"/>
        <v>0</v>
      </c>
      <c r="BJ959" s="172">
        <f t="shared" si="344"/>
        <v>0</v>
      </c>
      <c r="BK959" s="172">
        <f t="shared" si="345"/>
        <v>0</v>
      </c>
      <c r="BL959" s="176"/>
      <c r="BM959" s="172">
        <f t="shared" si="324"/>
        <v>0</v>
      </c>
      <c r="BN959" s="172">
        <f t="shared" si="325"/>
        <v>0</v>
      </c>
      <c r="BO959" s="172">
        <f t="shared" si="326"/>
        <v>0</v>
      </c>
      <c r="BP959" s="172">
        <f t="shared" si="327"/>
        <v>0</v>
      </c>
      <c r="BQ959" s="172">
        <f t="shared" si="328"/>
        <v>0</v>
      </c>
      <c r="BR959" s="172">
        <f t="shared" si="329"/>
        <v>0</v>
      </c>
      <c r="BS959" s="172">
        <f t="shared" si="330"/>
        <v>0</v>
      </c>
      <c r="BT959" s="55"/>
      <c r="BU959" s="158">
        <f>SUMIF('Input| Projects'!$BA$8:$CX$8,RIGHT(BU$9,3),'Input| Projects'!$BA959:$CX959)</f>
        <v>0</v>
      </c>
      <c r="BV959" s="158">
        <f>SUMIF('Input| Projects'!$BA$8:$CX$8,RIGHT(BV$9,3),'Input| Projects'!$BA959:$CX959)</f>
        <v>0</v>
      </c>
      <c r="BW959" s="79" t="str">
        <f t="shared" si="331"/>
        <v/>
      </c>
    </row>
    <row r="960" spans="2:75" x14ac:dyDescent="0.2">
      <c r="B960" s="123">
        <f>IFERROR('Input| Projects'!B960,"")</f>
        <v>951</v>
      </c>
      <c r="C960" s="160" t="str">
        <f>IFERROR(IF('Input| Projects'!C960="","",'Input| Projects'!C960),"")</f>
        <v/>
      </c>
      <c r="D960" s="160" t="str">
        <f>IFERROR(IF('Input| Projects'!D960="","",'Input| Projects'!D960),"")</f>
        <v/>
      </c>
      <c r="E960" s="53"/>
      <c r="F960" s="160" t="str">
        <f>IF(LEN('Input| Projects'!F960)&gt;0,'Input| Projects'!F960,"")</f>
        <v/>
      </c>
      <c r="G960" s="160" t="str">
        <f>IF(LEN('Input| Projects'!G960)&gt;0,'Input| Projects'!G960,"")</f>
        <v/>
      </c>
      <c r="H960" s="10"/>
      <c r="I960" s="194" cm="1">
        <f t="array" ref="I960">IF(LEN($F960)&gt;0,1+IFERROR(SUMPRODUCT(TRANSPOSE('Input| Projects'!$AO960:$AQ960),INDEX('Input| Escalations'!$F$27:$L$29,,MATCH(Q$9,'Input| Escalations'!$F$21:$L$21,0))),0),0)</f>
        <v>0</v>
      </c>
      <c r="J960" s="194" cm="1">
        <f t="array" ref="J960">IF(LEN($F960)&gt;0,1+IFERROR(SUMPRODUCT(TRANSPOSE('Input| Projects'!$AO960:$AQ960),INDEX('Input| Escalations'!$F$27:$L$29,,MATCH(R$9,'Input| Escalations'!$F$21:$L$21,0))),0),0)</f>
        <v>0</v>
      </c>
      <c r="K960" s="194" cm="1">
        <f t="array" ref="K960">IF(LEN($F960)&gt;0,1+IFERROR(SUMPRODUCT(TRANSPOSE('Input| Projects'!$AO960:$AQ960),INDEX('Input| Escalations'!$F$27:$L$29,,MATCH(S$9,'Input| Escalations'!$F$21:$L$21,0))),0),0)</f>
        <v>0</v>
      </c>
      <c r="L960" s="194" cm="1">
        <f t="array" ref="L960">IF(LEN($F960)&gt;0,1+IFERROR(SUMPRODUCT(TRANSPOSE('Input| Projects'!$AO960:$AQ960),INDEX('Input| Escalations'!$F$27:$L$29,,MATCH(T$9,'Input| Escalations'!$F$21:$L$21,0))),0),0)</f>
        <v>0</v>
      </c>
      <c r="M960" s="194" cm="1">
        <f t="array" ref="M960">IF(LEN($F960)&gt;0,1+IFERROR(SUMPRODUCT(TRANSPOSE('Input| Projects'!$AO960:$AQ960),INDEX('Input| Escalations'!$F$27:$L$29,,MATCH(U$9,'Input| Escalations'!$F$21:$L$21,0))),0),0)</f>
        <v>0</v>
      </c>
      <c r="N960" s="194" cm="1">
        <f t="array" ref="N960">IF(LEN($F960)&gt;0,1+IFERROR(SUMPRODUCT(TRANSPOSE('Input| Projects'!$AO960:$AQ960),INDEX('Input| Escalations'!$F$27:$L$29,,MATCH(V$9,'Input| Escalations'!$F$21:$L$21,0))),0),0)</f>
        <v>0</v>
      </c>
      <c r="O960" s="194" cm="1">
        <f t="array" ref="O960">IF(LEN($F960)&gt;0,1+IFERROR(SUMPRODUCT(TRANSPOSE('Input| Projects'!$AO960:$AQ960),INDEX('Input| Escalations'!$F$27:$L$29,,MATCH(W$9,'Input| Escalations'!$F$21:$L$21,0))),0),0)</f>
        <v>0</v>
      </c>
      <c r="P960" s="10"/>
      <c r="Q960" s="172">
        <f>IFERROR(IF(ISNUMBER(FIND("decision",'Input| Setup'!$F$6)),'Input| Projects'!Y960,'Input| Projects'!I960)*'Input| Escalations'!$I$17*I960,0)</f>
        <v>0</v>
      </c>
      <c r="R960" s="172">
        <f>IFERROR(IF(ISNUMBER(FIND("decision",'Input| Setup'!$F$6)),'Input| Projects'!Z960,'Input| Projects'!J960)*'Input| Escalations'!$I$17*J960,0)</f>
        <v>0</v>
      </c>
      <c r="S960" s="172">
        <f>IFERROR(IF(ISNUMBER(FIND("decision",'Input| Setup'!$F$6)),'Input| Projects'!AA960,'Input| Projects'!K960)*'Input| Escalations'!$I$17*K960,0)</f>
        <v>0</v>
      </c>
      <c r="T960" s="172">
        <f>IFERROR(IF(ISNUMBER(FIND("decision",'Input| Setup'!$F$6)),'Input| Projects'!AB960,'Input| Projects'!L960)*'Input| Escalations'!$I$17*L960,0)</f>
        <v>0</v>
      </c>
      <c r="U960" s="172">
        <f>IFERROR(IF(ISNUMBER(FIND("decision",'Input| Setup'!$F$6)),'Input| Projects'!AC960,'Input| Projects'!M960)*'Input| Escalations'!$I$17*M960,0)</f>
        <v>0</v>
      </c>
      <c r="V960" s="172">
        <f>IFERROR(IF(ISNUMBER(FIND("decision",'Input| Setup'!$F$6)),'Input| Projects'!AD960,'Input| Projects'!N960)*'Input| Escalations'!$I$17*N960,0)</f>
        <v>0</v>
      </c>
      <c r="W960" s="172">
        <f>IFERROR(IF(ISNUMBER(FIND("decision",'Input| Setup'!$F$6)),'Input| Projects'!AE960,'Input| Projects'!O960)*'Input| Escalations'!$I$17*O960,0)</f>
        <v>0</v>
      </c>
      <c r="X960" s="175"/>
      <c r="Y960" s="172">
        <f>IF(ISNUMBER(FIND("decision",'Input| Setup'!$F$6)),'Input| Projects'!AG960,'Input| Projects'!Q960)*I960*'Input| Escalations'!$I$17</f>
        <v>0</v>
      </c>
      <c r="Z960" s="172">
        <f>IF(ISNUMBER(FIND("decision",'Input| Setup'!$F$6)),'Input| Projects'!AH960,'Input| Projects'!R960)*J960*'Input| Escalations'!$I$17</f>
        <v>0</v>
      </c>
      <c r="AA960" s="172">
        <f>IF(ISNUMBER(FIND("decision",'Input| Setup'!$F$6)),'Input| Projects'!AI960,'Input| Projects'!S960)*K960*'Input| Escalations'!$I$17</f>
        <v>0</v>
      </c>
      <c r="AB960" s="172">
        <f>IF(ISNUMBER(FIND("decision",'Input| Setup'!$F$6)),'Input| Projects'!AJ960,'Input| Projects'!T960)*L960*'Input| Escalations'!$I$17</f>
        <v>0</v>
      </c>
      <c r="AC960" s="172">
        <f>IF(ISNUMBER(FIND("decision",'Input| Setup'!$F$6)),'Input| Projects'!AK960,'Input| Projects'!U960)*M960*'Input| Escalations'!$I$17</f>
        <v>0</v>
      </c>
      <c r="AD960" s="172">
        <f>IF(ISNUMBER(FIND("decision",'Input| Setup'!$F$6)),'Input| Projects'!AL960,'Input| Projects'!V960)*N960*'Input| Escalations'!$I$17</f>
        <v>0</v>
      </c>
      <c r="AE960" s="172">
        <f>IF(ISNUMBER(FIND("decision",'Input| Setup'!$F$6)),'Input| Projects'!AM960,'Input| Projects'!W960)*O960*'Input| Escalations'!$I$17</f>
        <v>0</v>
      </c>
      <c r="AF960" s="175"/>
      <c r="AG960" s="172" cm="1">
        <f t="array" ref="AG960">IFERROR(--('Input| Projects'!$AS960="Yes")*_xlfn.SWITCH('Input| Overheads'!$C$50,"Direct costs",'Calc| Overheads Allocation'!C$8*Q960,"Internal labour",'Calc| Overheads Allocation'!C$8*Q960*'Input| Projects'!$AO960,"DNSP defined",'Calc| Overheads Allocation'!C$78*'Input| Projects'!$AV960,0),0)</f>
        <v>0</v>
      </c>
      <c r="AH960" s="172" cm="1">
        <f t="array" ref="AH960">IFERROR(--('Input| Projects'!$AS960="Yes")*_xlfn.SWITCH('Input| Overheads'!$C$50,"Direct costs",'Calc| Overheads Allocation'!D$8*R960,"Internal labour",'Calc| Overheads Allocation'!D$8*R960*'Input| Projects'!$AO960,"DNSP defined",'Calc| Overheads Allocation'!D$78*'Input| Projects'!$AV960,0),0)</f>
        <v>0</v>
      </c>
      <c r="AI960" s="172" cm="1">
        <f t="array" ref="AI960">IFERROR(--('Input| Projects'!$AS960="Yes")*_xlfn.SWITCH('Input| Overheads'!$C$50,"Direct costs",'Calc| Overheads Allocation'!E$8*S960,"Internal labour",'Calc| Overheads Allocation'!E$8*S960*'Input| Projects'!$AO960,"DNSP defined",'Calc| Overheads Allocation'!E$78*'Input| Projects'!$AV960,0),0)</f>
        <v>0</v>
      </c>
      <c r="AJ960" s="172" cm="1">
        <f t="array" ref="AJ960">IFERROR(--('Input| Projects'!$AS960="Yes")*_xlfn.SWITCH('Input| Overheads'!$C$50,"Direct costs",'Calc| Overheads Allocation'!F$8*T960,"Internal labour",'Calc| Overheads Allocation'!F$8*T960*'Input| Projects'!$AO960,"DNSP defined",'Calc| Overheads Allocation'!F$78*'Input| Projects'!$AV960,0),0)</f>
        <v>0</v>
      </c>
      <c r="AK960" s="172" cm="1">
        <f t="array" ref="AK960">IFERROR(--('Input| Projects'!$AS960="Yes")*_xlfn.SWITCH('Input| Overheads'!$C$50,"Direct costs",'Calc| Overheads Allocation'!G$8*U960,"Internal labour",'Calc| Overheads Allocation'!G$8*U960*'Input| Projects'!$AO960,"DNSP defined",'Calc| Overheads Allocation'!G$78*'Input| Projects'!$AV960,0),0)</f>
        <v>0</v>
      </c>
      <c r="AL960" s="172" cm="1">
        <f t="array" ref="AL960">IFERROR(--('Input| Projects'!$AS960="Yes")*_xlfn.SWITCH('Input| Overheads'!$C$50,"Direct costs",'Calc| Overheads Allocation'!H$8*V960,"Internal labour",'Calc| Overheads Allocation'!H$8*V960*'Input| Projects'!$AO960,"DNSP defined",'Calc| Overheads Allocation'!H$78*'Input| Projects'!$AV960,0),0)</f>
        <v>0</v>
      </c>
      <c r="AM960" s="172" cm="1">
        <f t="array" ref="AM960">IFERROR(--('Input| Projects'!$AS960="Yes")*_xlfn.SWITCH('Input| Overheads'!$C$50,"Direct costs",'Calc| Overheads Allocation'!I$8*W960,"Internal labour",'Calc| Overheads Allocation'!I$8*W960*'Input| Projects'!$AO960,"DNSP defined",'Calc| Overheads Allocation'!I$78*'Input| Projects'!$AV960,0),0)</f>
        <v>0</v>
      </c>
      <c r="AN960" s="175"/>
      <c r="AO960" s="172" cm="1">
        <f t="array" ref="AO960">IFERROR(--('Input| Projects'!$AT960="Yes")*_xlfn.SWITCH('Input| Overheads'!$C$50,"Direct costs",'Calc| Overheads Allocation'!C$9*Q960,"Internal labour",'Calc| Overheads Allocation'!C$9*Q960*'Input| Projects'!$AO960,"DNSP defined",'Calc| Overheads Allocation'!C$79*'Input| Projects'!$AW960,0),0)</f>
        <v>0</v>
      </c>
      <c r="AP960" s="172" cm="1">
        <f t="array" ref="AP960">IFERROR(--('Input| Projects'!$AT960="Yes")*_xlfn.SWITCH('Input| Overheads'!$C$50,"Direct costs",'Calc| Overheads Allocation'!D$9*R960,"Internal labour",'Calc| Overheads Allocation'!D$9*R960*'Input| Projects'!$AO960,"DNSP defined",'Calc| Overheads Allocation'!D$79*'Input| Projects'!$AW960,0),0)</f>
        <v>0</v>
      </c>
      <c r="AQ960" s="172" cm="1">
        <f t="array" ref="AQ960">IFERROR(--('Input| Projects'!$AT960="Yes")*_xlfn.SWITCH('Input| Overheads'!$C$50,"Direct costs",'Calc| Overheads Allocation'!E$9*S960,"Internal labour",'Calc| Overheads Allocation'!E$9*S960*'Input| Projects'!$AO960,"DNSP defined",'Calc| Overheads Allocation'!E$79*'Input| Projects'!$AW960,0),0)</f>
        <v>0</v>
      </c>
      <c r="AR960" s="172" cm="1">
        <f t="array" ref="AR960">IFERROR(--('Input| Projects'!$AT960="Yes")*_xlfn.SWITCH('Input| Overheads'!$C$50,"Direct costs",'Calc| Overheads Allocation'!F$9*T960,"Internal labour",'Calc| Overheads Allocation'!F$9*T960*'Input| Projects'!$AO960,"DNSP defined",'Calc| Overheads Allocation'!F$79*'Input| Projects'!$AW960,0),0)</f>
        <v>0</v>
      </c>
      <c r="AS960" s="172" cm="1">
        <f t="array" ref="AS960">IFERROR(--('Input| Projects'!$AT960="Yes")*_xlfn.SWITCH('Input| Overheads'!$C$50,"Direct costs",'Calc| Overheads Allocation'!G$9*U960,"Internal labour",'Calc| Overheads Allocation'!G$9*U960*'Input| Projects'!$AO960,"DNSP defined",'Calc| Overheads Allocation'!G$79*'Input| Projects'!$AW960,0),0)</f>
        <v>0</v>
      </c>
      <c r="AT960" s="172" cm="1">
        <f t="array" ref="AT960">IFERROR(--('Input| Projects'!$AT960="Yes")*_xlfn.SWITCH('Input| Overheads'!$C$50,"Direct costs",'Calc| Overheads Allocation'!H$9*V960,"Internal labour",'Calc| Overheads Allocation'!H$9*V960*'Input| Projects'!$AO960,"DNSP defined",'Calc| Overheads Allocation'!H$79*'Input| Projects'!$AW960,0),0)</f>
        <v>0</v>
      </c>
      <c r="AU960" s="172" cm="1">
        <f t="array" ref="AU960">IFERROR(--('Input| Projects'!$AT960="Yes")*_xlfn.SWITCH('Input| Overheads'!$C$50,"Direct costs",'Calc| Overheads Allocation'!I$9*W960,"Internal labour",'Calc| Overheads Allocation'!I$9*W960*'Input| Projects'!$AO960,"DNSP defined",'Calc| Overheads Allocation'!I$79*'Input| Projects'!$AW960,0),0)</f>
        <v>0</v>
      </c>
      <c r="AV960" s="175"/>
      <c r="AW960" s="172">
        <f t="shared" si="332"/>
        <v>0</v>
      </c>
      <c r="AX960" s="172">
        <f t="shared" si="333"/>
        <v>0</v>
      </c>
      <c r="AY960" s="172">
        <f t="shared" si="334"/>
        <v>0</v>
      </c>
      <c r="AZ960" s="172">
        <f t="shared" si="335"/>
        <v>0</v>
      </c>
      <c r="BA960" s="172">
        <f t="shared" si="336"/>
        <v>0</v>
      </c>
      <c r="BB960" s="172">
        <f t="shared" si="337"/>
        <v>0</v>
      </c>
      <c r="BC960" s="172">
        <f t="shared" si="338"/>
        <v>0</v>
      </c>
      <c r="BD960" s="176"/>
      <c r="BE960" s="172">
        <f t="shared" si="339"/>
        <v>0</v>
      </c>
      <c r="BF960" s="172">
        <f t="shared" si="340"/>
        <v>0</v>
      </c>
      <c r="BG960" s="172">
        <f t="shared" si="341"/>
        <v>0</v>
      </c>
      <c r="BH960" s="172">
        <f t="shared" si="342"/>
        <v>0</v>
      </c>
      <c r="BI960" s="172">
        <f t="shared" si="343"/>
        <v>0</v>
      </c>
      <c r="BJ960" s="172">
        <f t="shared" si="344"/>
        <v>0</v>
      </c>
      <c r="BK960" s="172">
        <f t="shared" si="345"/>
        <v>0</v>
      </c>
      <c r="BL960" s="176"/>
      <c r="BM960" s="172">
        <f t="shared" si="324"/>
        <v>0</v>
      </c>
      <c r="BN960" s="172">
        <f t="shared" si="325"/>
        <v>0</v>
      </c>
      <c r="BO960" s="172">
        <f t="shared" si="326"/>
        <v>0</v>
      </c>
      <c r="BP960" s="172">
        <f t="shared" si="327"/>
        <v>0</v>
      </c>
      <c r="BQ960" s="172">
        <f t="shared" si="328"/>
        <v>0</v>
      </c>
      <c r="BR960" s="172">
        <f t="shared" si="329"/>
        <v>0</v>
      </c>
      <c r="BS960" s="172">
        <f t="shared" si="330"/>
        <v>0</v>
      </c>
      <c r="BT960" s="55"/>
      <c r="BU960" s="158">
        <f>SUMIF('Input| Projects'!$BA$8:$CX$8,RIGHT(BU$9,3),'Input| Projects'!$BA960:$CX960)</f>
        <v>0</v>
      </c>
      <c r="BV960" s="158">
        <f>SUMIF('Input| Projects'!$BA$8:$CX$8,RIGHT(BV$9,3),'Input| Projects'!$BA960:$CX960)</f>
        <v>0</v>
      </c>
      <c r="BW960" s="79" t="str">
        <f t="shared" si="331"/>
        <v/>
      </c>
    </row>
    <row r="961" spans="2:75" x14ac:dyDescent="0.2">
      <c r="B961" s="123">
        <f>IFERROR('Input| Projects'!B961,"")</f>
        <v>952</v>
      </c>
      <c r="C961" s="160" t="str">
        <f>IFERROR(IF('Input| Projects'!C961="","",'Input| Projects'!C961),"")</f>
        <v/>
      </c>
      <c r="D961" s="160" t="str">
        <f>IFERROR(IF('Input| Projects'!D961="","",'Input| Projects'!D961),"")</f>
        <v/>
      </c>
      <c r="E961" s="53"/>
      <c r="F961" s="160" t="str">
        <f>IF(LEN('Input| Projects'!F961)&gt;0,'Input| Projects'!F961,"")</f>
        <v/>
      </c>
      <c r="G961" s="160" t="str">
        <f>IF(LEN('Input| Projects'!G961)&gt;0,'Input| Projects'!G961,"")</f>
        <v/>
      </c>
      <c r="H961" s="10"/>
      <c r="I961" s="194" cm="1">
        <f t="array" ref="I961">IF(LEN($F961)&gt;0,1+IFERROR(SUMPRODUCT(TRANSPOSE('Input| Projects'!$AO961:$AQ961),INDEX('Input| Escalations'!$F$27:$L$29,,MATCH(Q$9,'Input| Escalations'!$F$21:$L$21,0))),0),0)</f>
        <v>0</v>
      </c>
      <c r="J961" s="194" cm="1">
        <f t="array" ref="J961">IF(LEN($F961)&gt;0,1+IFERROR(SUMPRODUCT(TRANSPOSE('Input| Projects'!$AO961:$AQ961),INDEX('Input| Escalations'!$F$27:$L$29,,MATCH(R$9,'Input| Escalations'!$F$21:$L$21,0))),0),0)</f>
        <v>0</v>
      </c>
      <c r="K961" s="194" cm="1">
        <f t="array" ref="K961">IF(LEN($F961)&gt;0,1+IFERROR(SUMPRODUCT(TRANSPOSE('Input| Projects'!$AO961:$AQ961),INDEX('Input| Escalations'!$F$27:$L$29,,MATCH(S$9,'Input| Escalations'!$F$21:$L$21,0))),0),0)</f>
        <v>0</v>
      </c>
      <c r="L961" s="194" cm="1">
        <f t="array" ref="L961">IF(LEN($F961)&gt;0,1+IFERROR(SUMPRODUCT(TRANSPOSE('Input| Projects'!$AO961:$AQ961),INDEX('Input| Escalations'!$F$27:$L$29,,MATCH(T$9,'Input| Escalations'!$F$21:$L$21,0))),0),0)</f>
        <v>0</v>
      </c>
      <c r="M961" s="194" cm="1">
        <f t="array" ref="M961">IF(LEN($F961)&gt;0,1+IFERROR(SUMPRODUCT(TRANSPOSE('Input| Projects'!$AO961:$AQ961),INDEX('Input| Escalations'!$F$27:$L$29,,MATCH(U$9,'Input| Escalations'!$F$21:$L$21,0))),0),0)</f>
        <v>0</v>
      </c>
      <c r="N961" s="194" cm="1">
        <f t="array" ref="N961">IF(LEN($F961)&gt;0,1+IFERROR(SUMPRODUCT(TRANSPOSE('Input| Projects'!$AO961:$AQ961),INDEX('Input| Escalations'!$F$27:$L$29,,MATCH(V$9,'Input| Escalations'!$F$21:$L$21,0))),0),0)</f>
        <v>0</v>
      </c>
      <c r="O961" s="194" cm="1">
        <f t="array" ref="O961">IF(LEN($F961)&gt;0,1+IFERROR(SUMPRODUCT(TRANSPOSE('Input| Projects'!$AO961:$AQ961),INDEX('Input| Escalations'!$F$27:$L$29,,MATCH(W$9,'Input| Escalations'!$F$21:$L$21,0))),0),0)</f>
        <v>0</v>
      </c>
      <c r="P961" s="10"/>
      <c r="Q961" s="172">
        <f>IFERROR(IF(ISNUMBER(FIND("decision",'Input| Setup'!$F$6)),'Input| Projects'!Y961,'Input| Projects'!I961)*'Input| Escalations'!$I$17*I961,0)</f>
        <v>0</v>
      </c>
      <c r="R961" s="172">
        <f>IFERROR(IF(ISNUMBER(FIND("decision",'Input| Setup'!$F$6)),'Input| Projects'!Z961,'Input| Projects'!J961)*'Input| Escalations'!$I$17*J961,0)</f>
        <v>0</v>
      </c>
      <c r="S961" s="172">
        <f>IFERROR(IF(ISNUMBER(FIND("decision",'Input| Setup'!$F$6)),'Input| Projects'!AA961,'Input| Projects'!K961)*'Input| Escalations'!$I$17*K961,0)</f>
        <v>0</v>
      </c>
      <c r="T961" s="172">
        <f>IFERROR(IF(ISNUMBER(FIND("decision",'Input| Setup'!$F$6)),'Input| Projects'!AB961,'Input| Projects'!L961)*'Input| Escalations'!$I$17*L961,0)</f>
        <v>0</v>
      </c>
      <c r="U961" s="172">
        <f>IFERROR(IF(ISNUMBER(FIND("decision",'Input| Setup'!$F$6)),'Input| Projects'!AC961,'Input| Projects'!M961)*'Input| Escalations'!$I$17*M961,0)</f>
        <v>0</v>
      </c>
      <c r="V961" s="172">
        <f>IFERROR(IF(ISNUMBER(FIND("decision",'Input| Setup'!$F$6)),'Input| Projects'!AD961,'Input| Projects'!N961)*'Input| Escalations'!$I$17*N961,0)</f>
        <v>0</v>
      </c>
      <c r="W961" s="172">
        <f>IFERROR(IF(ISNUMBER(FIND("decision",'Input| Setup'!$F$6)),'Input| Projects'!AE961,'Input| Projects'!O961)*'Input| Escalations'!$I$17*O961,0)</f>
        <v>0</v>
      </c>
      <c r="X961" s="175"/>
      <c r="Y961" s="172">
        <f>IF(ISNUMBER(FIND("decision",'Input| Setup'!$F$6)),'Input| Projects'!AG961,'Input| Projects'!Q961)*I961*'Input| Escalations'!$I$17</f>
        <v>0</v>
      </c>
      <c r="Z961" s="172">
        <f>IF(ISNUMBER(FIND("decision",'Input| Setup'!$F$6)),'Input| Projects'!AH961,'Input| Projects'!R961)*J961*'Input| Escalations'!$I$17</f>
        <v>0</v>
      </c>
      <c r="AA961" s="172">
        <f>IF(ISNUMBER(FIND("decision",'Input| Setup'!$F$6)),'Input| Projects'!AI961,'Input| Projects'!S961)*K961*'Input| Escalations'!$I$17</f>
        <v>0</v>
      </c>
      <c r="AB961" s="172">
        <f>IF(ISNUMBER(FIND("decision",'Input| Setup'!$F$6)),'Input| Projects'!AJ961,'Input| Projects'!T961)*L961*'Input| Escalations'!$I$17</f>
        <v>0</v>
      </c>
      <c r="AC961" s="172">
        <f>IF(ISNUMBER(FIND("decision",'Input| Setup'!$F$6)),'Input| Projects'!AK961,'Input| Projects'!U961)*M961*'Input| Escalations'!$I$17</f>
        <v>0</v>
      </c>
      <c r="AD961" s="172">
        <f>IF(ISNUMBER(FIND("decision",'Input| Setup'!$F$6)),'Input| Projects'!AL961,'Input| Projects'!V961)*N961*'Input| Escalations'!$I$17</f>
        <v>0</v>
      </c>
      <c r="AE961" s="172">
        <f>IF(ISNUMBER(FIND("decision",'Input| Setup'!$F$6)),'Input| Projects'!AM961,'Input| Projects'!W961)*O961*'Input| Escalations'!$I$17</f>
        <v>0</v>
      </c>
      <c r="AF961" s="175"/>
      <c r="AG961" s="172" cm="1">
        <f t="array" ref="AG961">IFERROR(--('Input| Projects'!$AS961="Yes")*_xlfn.SWITCH('Input| Overheads'!$C$50,"Direct costs",'Calc| Overheads Allocation'!C$8*Q961,"Internal labour",'Calc| Overheads Allocation'!C$8*Q961*'Input| Projects'!$AO961,"DNSP defined",'Calc| Overheads Allocation'!C$78*'Input| Projects'!$AV961,0),0)</f>
        <v>0</v>
      </c>
      <c r="AH961" s="172" cm="1">
        <f t="array" ref="AH961">IFERROR(--('Input| Projects'!$AS961="Yes")*_xlfn.SWITCH('Input| Overheads'!$C$50,"Direct costs",'Calc| Overheads Allocation'!D$8*R961,"Internal labour",'Calc| Overheads Allocation'!D$8*R961*'Input| Projects'!$AO961,"DNSP defined",'Calc| Overheads Allocation'!D$78*'Input| Projects'!$AV961,0),0)</f>
        <v>0</v>
      </c>
      <c r="AI961" s="172" cm="1">
        <f t="array" ref="AI961">IFERROR(--('Input| Projects'!$AS961="Yes")*_xlfn.SWITCH('Input| Overheads'!$C$50,"Direct costs",'Calc| Overheads Allocation'!E$8*S961,"Internal labour",'Calc| Overheads Allocation'!E$8*S961*'Input| Projects'!$AO961,"DNSP defined",'Calc| Overheads Allocation'!E$78*'Input| Projects'!$AV961,0),0)</f>
        <v>0</v>
      </c>
      <c r="AJ961" s="172" cm="1">
        <f t="array" ref="AJ961">IFERROR(--('Input| Projects'!$AS961="Yes")*_xlfn.SWITCH('Input| Overheads'!$C$50,"Direct costs",'Calc| Overheads Allocation'!F$8*T961,"Internal labour",'Calc| Overheads Allocation'!F$8*T961*'Input| Projects'!$AO961,"DNSP defined",'Calc| Overheads Allocation'!F$78*'Input| Projects'!$AV961,0),0)</f>
        <v>0</v>
      </c>
      <c r="AK961" s="172" cm="1">
        <f t="array" ref="AK961">IFERROR(--('Input| Projects'!$AS961="Yes")*_xlfn.SWITCH('Input| Overheads'!$C$50,"Direct costs",'Calc| Overheads Allocation'!G$8*U961,"Internal labour",'Calc| Overheads Allocation'!G$8*U961*'Input| Projects'!$AO961,"DNSP defined",'Calc| Overheads Allocation'!G$78*'Input| Projects'!$AV961,0),0)</f>
        <v>0</v>
      </c>
      <c r="AL961" s="172" cm="1">
        <f t="array" ref="AL961">IFERROR(--('Input| Projects'!$AS961="Yes")*_xlfn.SWITCH('Input| Overheads'!$C$50,"Direct costs",'Calc| Overheads Allocation'!H$8*V961,"Internal labour",'Calc| Overheads Allocation'!H$8*V961*'Input| Projects'!$AO961,"DNSP defined",'Calc| Overheads Allocation'!H$78*'Input| Projects'!$AV961,0),0)</f>
        <v>0</v>
      </c>
      <c r="AM961" s="172" cm="1">
        <f t="array" ref="AM961">IFERROR(--('Input| Projects'!$AS961="Yes")*_xlfn.SWITCH('Input| Overheads'!$C$50,"Direct costs",'Calc| Overheads Allocation'!I$8*W961,"Internal labour",'Calc| Overheads Allocation'!I$8*W961*'Input| Projects'!$AO961,"DNSP defined",'Calc| Overheads Allocation'!I$78*'Input| Projects'!$AV961,0),0)</f>
        <v>0</v>
      </c>
      <c r="AN961" s="175"/>
      <c r="AO961" s="172" cm="1">
        <f t="array" ref="AO961">IFERROR(--('Input| Projects'!$AT961="Yes")*_xlfn.SWITCH('Input| Overheads'!$C$50,"Direct costs",'Calc| Overheads Allocation'!C$9*Q961,"Internal labour",'Calc| Overheads Allocation'!C$9*Q961*'Input| Projects'!$AO961,"DNSP defined",'Calc| Overheads Allocation'!C$79*'Input| Projects'!$AW961,0),0)</f>
        <v>0</v>
      </c>
      <c r="AP961" s="172" cm="1">
        <f t="array" ref="AP961">IFERROR(--('Input| Projects'!$AT961="Yes")*_xlfn.SWITCH('Input| Overheads'!$C$50,"Direct costs",'Calc| Overheads Allocation'!D$9*R961,"Internal labour",'Calc| Overheads Allocation'!D$9*R961*'Input| Projects'!$AO961,"DNSP defined",'Calc| Overheads Allocation'!D$79*'Input| Projects'!$AW961,0),0)</f>
        <v>0</v>
      </c>
      <c r="AQ961" s="172" cm="1">
        <f t="array" ref="AQ961">IFERROR(--('Input| Projects'!$AT961="Yes")*_xlfn.SWITCH('Input| Overheads'!$C$50,"Direct costs",'Calc| Overheads Allocation'!E$9*S961,"Internal labour",'Calc| Overheads Allocation'!E$9*S961*'Input| Projects'!$AO961,"DNSP defined",'Calc| Overheads Allocation'!E$79*'Input| Projects'!$AW961,0),0)</f>
        <v>0</v>
      </c>
      <c r="AR961" s="172" cm="1">
        <f t="array" ref="AR961">IFERROR(--('Input| Projects'!$AT961="Yes")*_xlfn.SWITCH('Input| Overheads'!$C$50,"Direct costs",'Calc| Overheads Allocation'!F$9*T961,"Internal labour",'Calc| Overheads Allocation'!F$9*T961*'Input| Projects'!$AO961,"DNSP defined",'Calc| Overheads Allocation'!F$79*'Input| Projects'!$AW961,0),0)</f>
        <v>0</v>
      </c>
      <c r="AS961" s="172" cm="1">
        <f t="array" ref="AS961">IFERROR(--('Input| Projects'!$AT961="Yes")*_xlfn.SWITCH('Input| Overheads'!$C$50,"Direct costs",'Calc| Overheads Allocation'!G$9*U961,"Internal labour",'Calc| Overheads Allocation'!G$9*U961*'Input| Projects'!$AO961,"DNSP defined",'Calc| Overheads Allocation'!G$79*'Input| Projects'!$AW961,0),0)</f>
        <v>0</v>
      </c>
      <c r="AT961" s="172" cm="1">
        <f t="array" ref="AT961">IFERROR(--('Input| Projects'!$AT961="Yes")*_xlfn.SWITCH('Input| Overheads'!$C$50,"Direct costs",'Calc| Overheads Allocation'!H$9*V961,"Internal labour",'Calc| Overheads Allocation'!H$9*V961*'Input| Projects'!$AO961,"DNSP defined",'Calc| Overheads Allocation'!H$79*'Input| Projects'!$AW961,0),0)</f>
        <v>0</v>
      </c>
      <c r="AU961" s="172" cm="1">
        <f t="array" ref="AU961">IFERROR(--('Input| Projects'!$AT961="Yes")*_xlfn.SWITCH('Input| Overheads'!$C$50,"Direct costs",'Calc| Overheads Allocation'!I$9*W961,"Internal labour",'Calc| Overheads Allocation'!I$9*W961*'Input| Projects'!$AO961,"DNSP defined",'Calc| Overheads Allocation'!I$79*'Input| Projects'!$AW961,0),0)</f>
        <v>0</v>
      </c>
      <c r="AV961" s="175"/>
      <c r="AW961" s="172">
        <f t="shared" si="332"/>
        <v>0</v>
      </c>
      <c r="AX961" s="172">
        <f t="shared" si="333"/>
        <v>0</v>
      </c>
      <c r="AY961" s="172">
        <f t="shared" si="334"/>
        <v>0</v>
      </c>
      <c r="AZ961" s="172">
        <f t="shared" si="335"/>
        <v>0</v>
      </c>
      <c r="BA961" s="172">
        <f t="shared" si="336"/>
        <v>0</v>
      </c>
      <c r="BB961" s="172">
        <f t="shared" si="337"/>
        <v>0</v>
      </c>
      <c r="BC961" s="172">
        <f t="shared" si="338"/>
        <v>0</v>
      </c>
      <c r="BD961" s="176"/>
      <c r="BE961" s="172">
        <f t="shared" si="339"/>
        <v>0</v>
      </c>
      <c r="BF961" s="172">
        <f t="shared" si="340"/>
        <v>0</v>
      </c>
      <c r="BG961" s="172">
        <f t="shared" si="341"/>
        <v>0</v>
      </c>
      <c r="BH961" s="172">
        <f t="shared" si="342"/>
        <v>0</v>
      </c>
      <c r="BI961" s="172">
        <f t="shared" si="343"/>
        <v>0</v>
      </c>
      <c r="BJ961" s="172">
        <f t="shared" si="344"/>
        <v>0</v>
      </c>
      <c r="BK961" s="172">
        <f t="shared" si="345"/>
        <v>0</v>
      </c>
      <c r="BL961" s="176"/>
      <c r="BM961" s="172">
        <f t="shared" si="324"/>
        <v>0</v>
      </c>
      <c r="BN961" s="172">
        <f t="shared" si="325"/>
        <v>0</v>
      </c>
      <c r="BO961" s="172">
        <f t="shared" si="326"/>
        <v>0</v>
      </c>
      <c r="BP961" s="172">
        <f t="shared" si="327"/>
        <v>0</v>
      </c>
      <c r="BQ961" s="172">
        <f t="shared" si="328"/>
        <v>0</v>
      </c>
      <c r="BR961" s="172">
        <f t="shared" si="329"/>
        <v>0</v>
      </c>
      <c r="BS961" s="172">
        <f t="shared" si="330"/>
        <v>0</v>
      </c>
      <c r="BT961" s="55"/>
      <c r="BU961" s="158">
        <f>SUMIF('Input| Projects'!$BA$8:$CX$8,RIGHT(BU$9,3),'Input| Projects'!$BA961:$CX961)</f>
        <v>0</v>
      </c>
      <c r="BV961" s="158">
        <f>SUMIF('Input| Projects'!$BA$8:$CX$8,RIGHT(BV$9,3),'Input| Projects'!$BA961:$CX961)</f>
        <v>0</v>
      </c>
      <c r="BW961" s="79" t="str">
        <f t="shared" si="331"/>
        <v/>
      </c>
    </row>
    <row r="962" spans="2:75" x14ac:dyDescent="0.2">
      <c r="B962" s="123">
        <f>IFERROR('Input| Projects'!B962,"")</f>
        <v>953</v>
      </c>
      <c r="C962" s="160" t="str">
        <f>IFERROR(IF('Input| Projects'!C962="","",'Input| Projects'!C962),"")</f>
        <v/>
      </c>
      <c r="D962" s="160" t="str">
        <f>IFERROR(IF('Input| Projects'!D962="","",'Input| Projects'!D962),"")</f>
        <v/>
      </c>
      <c r="E962" s="53"/>
      <c r="F962" s="160" t="str">
        <f>IF(LEN('Input| Projects'!F962)&gt;0,'Input| Projects'!F962,"")</f>
        <v/>
      </c>
      <c r="G962" s="160" t="str">
        <f>IF(LEN('Input| Projects'!G962)&gt;0,'Input| Projects'!G962,"")</f>
        <v/>
      </c>
      <c r="H962" s="10"/>
      <c r="I962" s="194" cm="1">
        <f t="array" ref="I962">IF(LEN($F962)&gt;0,1+IFERROR(SUMPRODUCT(TRANSPOSE('Input| Projects'!$AO962:$AQ962),INDEX('Input| Escalations'!$F$27:$L$29,,MATCH(Q$9,'Input| Escalations'!$F$21:$L$21,0))),0),0)</f>
        <v>0</v>
      </c>
      <c r="J962" s="194" cm="1">
        <f t="array" ref="J962">IF(LEN($F962)&gt;0,1+IFERROR(SUMPRODUCT(TRANSPOSE('Input| Projects'!$AO962:$AQ962),INDEX('Input| Escalations'!$F$27:$L$29,,MATCH(R$9,'Input| Escalations'!$F$21:$L$21,0))),0),0)</f>
        <v>0</v>
      </c>
      <c r="K962" s="194" cm="1">
        <f t="array" ref="K962">IF(LEN($F962)&gt;0,1+IFERROR(SUMPRODUCT(TRANSPOSE('Input| Projects'!$AO962:$AQ962),INDEX('Input| Escalations'!$F$27:$L$29,,MATCH(S$9,'Input| Escalations'!$F$21:$L$21,0))),0),0)</f>
        <v>0</v>
      </c>
      <c r="L962" s="194" cm="1">
        <f t="array" ref="L962">IF(LEN($F962)&gt;0,1+IFERROR(SUMPRODUCT(TRANSPOSE('Input| Projects'!$AO962:$AQ962),INDEX('Input| Escalations'!$F$27:$L$29,,MATCH(T$9,'Input| Escalations'!$F$21:$L$21,0))),0),0)</f>
        <v>0</v>
      </c>
      <c r="M962" s="194" cm="1">
        <f t="array" ref="M962">IF(LEN($F962)&gt;0,1+IFERROR(SUMPRODUCT(TRANSPOSE('Input| Projects'!$AO962:$AQ962),INDEX('Input| Escalations'!$F$27:$L$29,,MATCH(U$9,'Input| Escalations'!$F$21:$L$21,0))),0),0)</f>
        <v>0</v>
      </c>
      <c r="N962" s="194" cm="1">
        <f t="array" ref="N962">IF(LEN($F962)&gt;0,1+IFERROR(SUMPRODUCT(TRANSPOSE('Input| Projects'!$AO962:$AQ962),INDEX('Input| Escalations'!$F$27:$L$29,,MATCH(V$9,'Input| Escalations'!$F$21:$L$21,0))),0),0)</f>
        <v>0</v>
      </c>
      <c r="O962" s="194" cm="1">
        <f t="array" ref="O962">IF(LEN($F962)&gt;0,1+IFERROR(SUMPRODUCT(TRANSPOSE('Input| Projects'!$AO962:$AQ962),INDEX('Input| Escalations'!$F$27:$L$29,,MATCH(W$9,'Input| Escalations'!$F$21:$L$21,0))),0),0)</f>
        <v>0</v>
      </c>
      <c r="P962" s="10"/>
      <c r="Q962" s="172">
        <f>IFERROR(IF(ISNUMBER(FIND("decision",'Input| Setup'!$F$6)),'Input| Projects'!Y962,'Input| Projects'!I962)*'Input| Escalations'!$I$17*I962,0)</f>
        <v>0</v>
      </c>
      <c r="R962" s="172">
        <f>IFERROR(IF(ISNUMBER(FIND("decision",'Input| Setup'!$F$6)),'Input| Projects'!Z962,'Input| Projects'!J962)*'Input| Escalations'!$I$17*J962,0)</f>
        <v>0</v>
      </c>
      <c r="S962" s="172">
        <f>IFERROR(IF(ISNUMBER(FIND("decision",'Input| Setup'!$F$6)),'Input| Projects'!AA962,'Input| Projects'!K962)*'Input| Escalations'!$I$17*K962,0)</f>
        <v>0</v>
      </c>
      <c r="T962" s="172">
        <f>IFERROR(IF(ISNUMBER(FIND("decision",'Input| Setup'!$F$6)),'Input| Projects'!AB962,'Input| Projects'!L962)*'Input| Escalations'!$I$17*L962,0)</f>
        <v>0</v>
      </c>
      <c r="U962" s="172">
        <f>IFERROR(IF(ISNUMBER(FIND("decision",'Input| Setup'!$F$6)),'Input| Projects'!AC962,'Input| Projects'!M962)*'Input| Escalations'!$I$17*M962,0)</f>
        <v>0</v>
      </c>
      <c r="V962" s="172">
        <f>IFERROR(IF(ISNUMBER(FIND("decision",'Input| Setup'!$F$6)),'Input| Projects'!AD962,'Input| Projects'!N962)*'Input| Escalations'!$I$17*N962,0)</f>
        <v>0</v>
      </c>
      <c r="W962" s="172">
        <f>IFERROR(IF(ISNUMBER(FIND("decision",'Input| Setup'!$F$6)),'Input| Projects'!AE962,'Input| Projects'!O962)*'Input| Escalations'!$I$17*O962,0)</f>
        <v>0</v>
      </c>
      <c r="X962" s="175"/>
      <c r="Y962" s="172">
        <f>IF(ISNUMBER(FIND("decision",'Input| Setup'!$F$6)),'Input| Projects'!AG962,'Input| Projects'!Q962)*I962*'Input| Escalations'!$I$17</f>
        <v>0</v>
      </c>
      <c r="Z962" s="172">
        <f>IF(ISNUMBER(FIND("decision",'Input| Setup'!$F$6)),'Input| Projects'!AH962,'Input| Projects'!R962)*J962*'Input| Escalations'!$I$17</f>
        <v>0</v>
      </c>
      <c r="AA962" s="172">
        <f>IF(ISNUMBER(FIND("decision",'Input| Setup'!$F$6)),'Input| Projects'!AI962,'Input| Projects'!S962)*K962*'Input| Escalations'!$I$17</f>
        <v>0</v>
      </c>
      <c r="AB962" s="172">
        <f>IF(ISNUMBER(FIND("decision",'Input| Setup'!$F$6)),'Input| Projects'!AJ962,'Input| Projects'!T962)*L962*'Input| Escalations'!$I$17</f>
        <v>0</v>
      </c>
      <c r="AC962" s="172">
        <f>IF(ISNUMBER(FIND("decision",'Input| Setup'!$F$6)),'Input| Projects'!AK962,'Input| Projects'!U962)*M962*'Input| Escalations'!$I$17</f>
        <v>0</v>
      </c>
      <c r="AD962" s="172">
        <f>IF(ISNUMBER(FIND("decision",'Input| Setup'!$F$6)),'Input| Projects'!AL962,'Input| Projects'!V962)*N962*'Input| Escalations'!$I$17</f>
        <v>0</v>
      </c>
      <c r="AE962" s="172">
        <f>IF(ISNUMBER(FIND("decision",'Input| Setup'!$F$6)),'Input| Projects'!AM962,'Input| Projects'!W962)*O962*'Input| Escalations'!$I$17</f>
        <v>0</v>
      </c>
      <c r="AF962" s="175"/>
      <c r="AG962" s="172" cm="1">
        <f t="array" ref="AG962">IFERROR(--('Input| Projects'!$AS962="Yes")*_xlfn.SWITCH('Input| Overheads'!$C$50,"Direct costs",'Calc| Overheads Allocation'!C$8*Q962,"Internal labour",'Calc| Overheads Allocation'!C$8*Q962*'Input| Projects'!$AO962,"DNSP defined",'Calc| Overheads Allocation'!C$78*'Input| Projects'!$AV962,0),0)</f>
        <v>0</v>
      </c>
      <c r="AH962" s="172" cm="1">
        <f t="array" ref="AH962">IFERROR(--('Input| Projects'!$AS962="Yes")*_xlfn.SWITCH('Input| Overheads'!$C$50,"Direct costs",'Calc| Overheads Allocation'!D$8*R962,"Internal labour",'Calc| Overheads Allocation'!D$8*R962*'Input| Projects'!$AO962,"DNSP defined",'Calc| Overheads Allocation'!D$78*'Input| Projects'!$AV962,0),0)</f>
        <v>0</v>
      </c>
      <c r="AI962" s="172" cm="1">
        <f t="array" ref="AI962">IFERROR(--('Input| Projects'!$AS962="Yes")*_xlfn.SWITCH('Input| Overheads'!$C$50,"Direct costs",'Calc| Overheads Allocation'!E$8*S962,"Internal labour",'Calc| Overheads Allocation'!E$8*S962*'Input| Projects'!$AO962,"DNSP defined",'Calc| Overheads Allocation'!E$78*'Input| Projects'!$AV962,0),0)</f>
        <v>0</v>
      </c>
      <c r="AJ962" s="172" cm="1">
        <f t="array" ref="AJ962">IFERROR(--('Input| Projects'!$AS962="Yes")*_xlfn.SWITCH('Input| Overheads'!$C$50,"Direct costs",'Calc| Overheads Allocation'!F$8*T962,"Internal labour",'Calc| Overheads Allocation'!F$8*T962*'Input| Projects'!$AO962,"DNSP defined",'Calc| Overheads Allocation'!F$78*'Input| Projects'!$AV962,0),0)</f>
        <v>0</v>
      </c>
      <c r="AK962" s="172" cm="1">
        <f t="array" ref="AK962">IFERROR(--('Input| Projects'!$AS962="Yes")*_xlfn.SWITCH('Input| Overheads'!$C$50,"Direct costs",'Calc| Overheads Allocation'!G$8*U962,"Internal labour",'Calc| Overheads Allocation'!G$8*U962*'Input| Projects'!$AO962,"DNSP defined",'Calc| Overheads Allocation'!G$78*'Input| Projects'!$AV962,0),0)</f>
        <v>0</v>
      </c>
      <c r="AL962" s="172" cm="1">
        <f t="array" ref="AL962">IFERROR(--('Input| Projects'!$AS962="Yes")*_xlfn.SWITCH('Input| Overheads'!$C$50,"Direct costs",'Calc| Overheads Allocation'!H$8*V962,"Internal labour",'Calc| Overheads Allocation'!H$8*V962*'Input| Projects'!$AO962,"DNSP defined",'Calc| Overheads Allocation'!H$78*'Input| Projects'!$AV962,0),0)</f>
        <v>0</v>
      </c>
      <c r="AM962" s="172" cm="1">
        <f t="array" ref="AM962">IFERROR(--('Input| Projects'!$AS962="Yes")*_xlfn.SWITCH('Input| Overheads'!$C$50,"Direct costs",'Calc| Overheads Allocation'!I$8*W962,"Internal labour",'Calc| Overheads Allocation'!I$8*W962*'Input| Projects'!$AO962,"DNSP defined",'Calc| Overheads Allocation'!I$78*'Input| Projects'!$AV962,0),0)</f>
        <v>0</v>
      </c>
      <c r="AN962" s="175"/>
      <c r="AO962" s="172" cm="1">
        <f t="array" ref="AO962">IFERROR(--('Input| Projects'!$AT962="Yes")*_xlfn.SWITCH('Input| Overheads'!$C$50,"Direct costs",'Calc| Overheads Allocation'!C$9*Q962,"Internal labour",'Calc| Overheads Allocation'!C$9*Q962*'Input| Projects'!$AO962,"DNSP defined",'Calc| Overheads Allocation'!C$79*'Input| Projects'!$AW962,0),0)</f>
        <v>0</v>
      </c>
      <c r="AP962" s="172" cm="1">
        <f t="array" ref="AP962">IFERROR(--('Input| Projects'!$AT962="Yes")*_xlfn.SWITCH('Input| Overheads'!$C$50,"Direct costs",'Calc| Overheads Allocation'!D$9*R962,"Internal labour",'Calc| Overheads Allocation'!D$9*R962*'Input| Projects'!$AO962,"DNSP defined",'Calc| Overheads Allocation'!D$79*'Input| Projects'!$AW962,0),0)</f>
        <v>0</v>
      </c>
      <c r="AQ962" s="172" cm="1">
        <f t="array" ref="AQ962">IFERROR(--('Input| Projects'!$AT962="Yes")*_xlfn.SWITCH('Input| Overheads'!$C$50,"Direct costs",'Calc| Overheads Allocation'!E$9*S962,"Internal labour",'Calc| Overheads Allocation'!E$9*S962*'Input| Projects'!$AO962,"DNSP defined",'Calc| Overheads Allocation'!E$79*'Input| Projects'!$AW962,0),0)</f>
        <v>0</v>
      </c>
      <c r="AR962" s="172" cm="1">
        <f t="array" ref="AR962">IFERROR(--('Input| Projects'!$AT962="Yes")*_xlfn.SWITCH('Input| Overheads'!$C$50,"Direct costs",'Calc| Overheads Allocation'!F$9*T962,"Internal labour",'Calc| Overheads Allocation'!F$9*T962*'Input| Projects'!$AO962,"DNSP defined",'Calc| Overheads Allocation'!F$79*'Input| Projects'!$AW962,0),0)</f>
        <v>0</v>
      </c>
      <c r="AS962" s="172" cm="1">
        <f t="array" ref="AS962">IFERROR(--('Input| Projects'!$AT962="Yes")*_xlfn.SWITCH('Input| Overheads'!$C$50,"Direct costs",'Calc| Overheads Allocation'!G$9*U962,"Internal labour",'Calc| Overheads Allocation'!G$9*U962*'Input| Projects'!$AO962,"DNSP defined",'Calc| Overheads Allocation'!G$79*'Input| Projects'!$AW962,0),0)</f>
        <v>0</v>
      </c>
      <c r="AT962" s="172" cm="1">
        <f t="array" ref="AT962">IFERROR(--('Input| Projects'!$AT962="Yes")*_xlfn.SWITCH('Input| Overheads'!$C$50,"Direct costs",'Calc| Overheads Allocation'!H$9*V962,"Internal labour",'Calc| Overheads Allocation'!H$9*V962*'Input| Projects'!$AO962,"DNSP defined",'Calc| Overheads Allocation'!H$79*'Input| Projects'!$AW962,0),0)</f>
        <v>0</v>
      </c>
      <c r="AU962" s="172" cm="1">
        <f t="array" ref="AU962">IFERROR(--('Input| Projects'!$AT962="Yes")*_xlfn.SWITCH('Input| Overheads'!$C$50,"Direct costs",'Calc| Overheads Allocation'!I$9*W962,"Internal labour",'Calc| Overheads Allocation'!I$9*W962*'Input| Projects'!$AO962,"DNSP defined",'Calc| Overheads Allocation'!I$79*'Input| Projects'!$AW962,0),0)</f>
        <v>0</v>
      </c>
      <c r="AV962" s="175"/>
      <c r="AW962" s="172">
        <f t="shared" si="332"/>
        <v>0</v>
      </c>
      <c r="AX962" s="172">
        <f t="shared" si="333"/>
        <v>0</v>
      </c>
      <c r="AY962" s="172">
        <f t="shared" si="334"/>
        <v>0</v>
      </c>
      <c r="AZ962" s="172">
        <f t="shared" si="335"/>
        <v>0</v>
      </c>
      <c r="BA962" s="172">
        <f t="shared" si="336"/>
        <v>0</v>
      </c>
      <c r="BB962" s="172">
        <f t="shared" si="337"/>
        <v>0</v>
      </c>
      <c r="BC962" s="172">
        <f t="shared" si="338"/>
        <v>0</v>
      </c>
      <c r="BD962" s="176"/>
      <c r="BE962" s="172">
        <f t="shared" si="339"/>
        <v>0</v>
      </c>
      <c r="BF962" s="172">
        <f t="shared" si="340"/>
        <v>0</v>
      </c>
      <c r="BG962" s="172">
        <f t="shared" si="341"/>
        <v>0</v>
      </c>
      <c r="BH962" s="172">
        <f t="shared" si="342"/>
        <v>0</v>
      </c>
      <c r="BI962" s="172">
        <f t="shared" si="343"/>
        <v>0</v>
      </c>
      <c r="BJ962" s="172">
        <f t="shared" si="344"/>
        <v>0</v>
      </c>
      <c r="BK962" s="172">
        <f t="shared" si="345"/>
        <v>0</v>
      </c>
      <c r="BL962" s="176"/>
      <c r="BM962" s="172">
        <f t="shared" si="324"/>
        <v>0</v>
      </c>
      <c r="BN962" s="172">
        <f t="shared" si="325"/>
        <v>0</v>
      </c>
      <c r="BO962" s="172">
        <f t="shared" si="326"/>
        <v>0</v>
      </c>
      <c r="BP962" s="172">
        <f t="shared" si="327"/>
        <v>0</v>
      </c>
      <c r="BQ962" s="172">
        <f t="shared" si="328"/>
        <v>0</v>
      </c>
      <c r="BR962" s="172">
        <f t="shared" si="329"/>
        <v>0</v>
      </c>
      <c r="BS962" s="172">
        <f t="shared" si="330"/>
        <v>0</v>
      </c>
      <c r="BT962" s="55"/>
      <c r="BU962" s="158">
        <f>SUMIF('Input| Projects'!$BA$8:$CX$8,RIGHT(BU$9,3),'Input| Projects'!$BA962:$CX962)</f>
        <v>0</v>
      </c>
      <c r="BV962" s="158">
        <f>SUMIF('Input| Projects'!$BA$8:$CX$8,RIGHT(BV$9,3),'Input| Projects'!$BA962:$CX962)</f>
        <v>0</v>
      </c>
      <c r="BW962" s="79" t="str">
        <f t="shared" si="331"/>
        <v/>
      </c>
    </row>
    <row r="963" spans="2:75" x14ac:dyDescent="0.2">
      <c r="B963" s="123">
        <f>IFERROR('Input| Projects'!B963,"")</f>
        <v>954</v>
      </c>
      <c r="C963" s="160" t="str">
        <f>IFERROR(IF('Input| Projects'!C963="","",'Input| Projects'!C963),"")</f>
        <v/>
      </c>
      <c r="D963" s="160" t="str">
        <f>IFERROR(IF('Input| Projects'!D963="","",'Input| Projects'!D963),"")</f>
        <v/>
      </c>
      <c r="E963" s="53"/>
      <c r="F963" s="160" t="str">
        <f>IF(LEN('Input| Projects'!F963)&gt;0,'Input| Projects'!F963,"")</f>
        <v/>
      </c>
      <c r="G963" s="160" t="str">
        <f>IF(LEN('Input| Projects'!G963)&gt;0,'Input| Projects'!G963,"")</f>
        <v/>
      </c>
      <c r="H963" s="10"/>
      <c r="I963" s="194" cm="1">
        <f t="array" ref="I963">IF(LEN($F963)&gt;0,1+IFERROR(SUMPRODUCT(TRANSPOSE('Input| Projects'!$AO963:$AQ963),INDEX('Input| Escalations'!$F$27:$L$29,,MATCH(Q$9,'Input| Escalations'!$F$21:$L$21,0))),0),0)</f>
        <v>0</v>
      </c>
      <c r="J963" s="194" cm="1">
        <f t="array" ref="J963">IF(LEN($F963)&gt;0,1+IFERROR(SUMPRODUCT(TRANSPOSE('Input| Projects'!$AO963:$AQ963),INDEX('Input| Escalations'!$F$27:$L$29,,MATCH(R$9,'Input| Escalations'!$F$21:$L$21,0))),0),0)</f>
        <v>0</v>
      </c>
      <c r="K963" s="194" cm="1">
        <f t="array" ref="K963">IF(LEN($F963)&gt;0,1+IFERROR(SUMPRODUCT(TRANSPOSE('Input| Projects'!$AO963:$AQ963),INDEX('Input| Escalations'!$F$27:$L$29,,MATCH(S$9,'Input| Escalations'!$F$21:$L$21,0))),0),0)</f>
        <v>0</v>
      </c>
      <c r="L963" s="194" cm="1">
        <f t="array" ref="L963">IF(LEN($F963)&gt;0,1+IFERROR(SUMPRODUCT(TRANSPOSE('Input| Projects'!$AO963:$AQ963),INDEX('Input| Escalations'!$F$27:$L$29,,MATCH(T$9,'Input| Escalations'!$F$21:$L$21,0))),0),0)</f>
        <v>0</v>
      </c>
      <c r="M963" s="194" cm="1">
        <f t="array" ref="M963">IF(LEN($F963)&gt;0,1+IFERROR(SUMPRODUCT(TRANSPOSE('Input| Projects'!$AO963:$AQ963),INDEX('Input| Escalations'!$F$27:$L$29,,MATCH(U$9,'Input| Escalations'!$F$21:$L$21,0))),0),0)</f>
        <v>0</v>
      </c>
      <c r="N963" s="194" cm="1">
        <f t="array" ref="N963">IF(LEN($F963)&gt;0,1+IFERROR(SUMPRODUCT(TRANSPOSE('Input| Projects'!$AO963:$AQ963),INDEX('Input| Escalations'!$F$27:$L$29,,MATCH(V$9,'Input| Escalations'!$F$21:$L$21,0))),0),0)</f>
        <v>0</v>
      </c>
      <c r="O963" s="194" cm="1">
        <f t="array" ref="O963">IF(LEN($F963)&gt;0,1+IFERROR(SUMPRODUCT(TRANSPOSE('Input| Projects'!$AO963:$AQ963),INDEX('Input| Escalations'!$F$27:$L$29,,MATCH(W$9,'Input| Escalations'!$F$21:$L$21,0))),0),0)</f>
        <v>0</v>
      </c>
      <c r="P963" s="10"/>
      <c r="Q963" s="172">
        <f>IFERROR(IF(ISNUMBER(FIND("decision",'Input| Setup'!$F$6)),'Input| Projects'!Y963,'Input| Projects'!I963)*'Input| Escalations'!$I$17*I963,0)</f>
        <v>0</v>
      </c>
      <c r="R963" s="172">
        <f>IFERROR(IF(ISNUMBER(FIND("decision",'Input| Setup'!$F$6)),'Input| Projects'!Z963,'Input| Projects'!J963)*'Input| Escalations'!$I$17*J963,0)</f>
        <v>0</v>
      </c>
      <c r="S963" s="172">
        <f>IFERROR(IF(ISNUMBER(FIND("decision",'Input| Setup'!$F$6)),'Input| Projects'!AA963,'Input| Projects'!K963)*'Input| Escalations'!$I$17*K963,0)</f>
        <v>0</v>
      </c>
      <c r="T963" s="172">
        <f>IFERROR(IF(ISNUMBER(FIND("decision",'Input| Setup'!$F$6)),'Input| Projects'!AB963,'Input| Projects'!L963)*'Input| Escalations'!$I$17*L963,0)</f>
        <v>0</v>
      </c>
      <c r="U963" s="172">
        <f>IFERROR(IF(ISNUMBER(FIND("decision",'Input| Setup'!$F$6)),'Input| Projects'!AC963,'Input| Projects'!M963)*'Input| Escalations'!$I$17*M963,0)</f>
        <v>0</v>
      </c>
      <c r="V963" s="172">
        <f>IFERROR(IF(ISNUMBER(FIND("decision",'Input| Setup'!$F$6)),'Input| Projects'!AD963,'Input| Projects'!N963)*'Input| Escalations'!$I$17*N963,0)</f>
        <v>0</v>
      </c>
      <c r="W963" s="172">
        <f>IFERROR(IF(ISNUMBER(FIND("decision",'Input| Setup'!$F$6)),'Input| Projects'!AE963,'Input| Projects'!O963)*'Input| Escalations'!$I$17*O963,0)</f>
        <v>0</v>
      </c>
      <c r="X963" s="175"/>
      <c r="Y963" s="172">
        <f>IF(ISNUMBER(FIND("decision",'Input| Setup'!$F$6)),'Input| Projects'!AG963,'Input| Projects'!Q963)*I963*'Input| Escalations'!$I$17</f>
        <v>0</v>
      </c>
      <c r="Z963" s="172">
        <f>IF(ISNUMBER(FIND("decision",'Input| Setup'!$F$6)),'Input| Projects'!AH963,'Input| Projects'!R963)*J963*'Input| Escalations'!$I$17</f>
        <v>0</v>
      </c>
      <c r="AA963" s="172">
        <f>IF(ISNUMBER(FIND("decision",'Input| Setup'!$F$6)),'Input| Projects'!AI963,'Input| Projects'!S963)*K963*'Input| Escalations'!$I$17</f>
        <v>0</v>
      </c>
      <c r="AB963" s="172">
        <f>IF(ISNUMBER(FIND("decision",'Input| Setup'!$F$6)),'Input| Projects'!AJ963,'Input| Projects'!T963)*L963*'Input| Escalations'!$I$17</f>
        <v>0</v>
      </c>
      <c r="AC963" s="172">
        <f>IF(ISNUMBER(FIND("decision",'Input| Setup'!$F$6)),'Input| Projects'!AK963,'Input| Projects'!U963)*M963*'Input| Escalations'!$I$17</f>
        <v>0</v>
      </c>
      <c r="AD963" s="172">
        <f>IF(ISNUMBER(FIND("decision",'Input| Setup'!$F$6)),'Input| Projects'!AL963,'Input| Projects'!V963)*N963*'Input| Escalations'!$I$17</f>
        <v>0</v>
      </c>
      <c r="AE963" s="172">
        <f>IF(ISNUMBER(FIND("decision",'Input| Setup'!$F$6)),'Input| Projects'!AM963,'Input| Projects'!W963)*O963*'Input| Escalations'!$I$17</f>
        <v>0</v>
      </c>
      <c r="AF963" s="175"/>
      <c r="AG963" s="172" cm="1">
        <f t="array" ref="AG963">IFERROR(--('Input| Projects'!$AS963="Yes")*_xlfn.SWITCH('Input| Overheads'!$C$50,"Direct costs",'Calc| Overheads Allocation'!C$8*Q963,"Internal labour",'Calc| Overheads Allocation'!C$8*Q963*'Input| Projects'!$AO963,"DNSP defined",'Calc| Overheads Allocation'!C$78*'Input| Projects'!$AV963,0),0)</f>
        <v>0</v>
      </c>
      <c r="AH963" s="172" cm="1">
        <f t="array" ref="AH963">IFERROR(--('Input| Projects'!$AS963="Yes")*_xlfn.SWITCH('Input| Overheads'!$C$50,"Direct costs",'Calc| Overheads Allocation'!D$8*R963,"Internal labour",'Calc| Overheads Allocation'!D$8*R963*'Input| Projects'!$AO963,"DNSP defined",'Calc| Overheads Allocation'!D$78*'Input| Projects'!$AV963,0),0)</f>
        <v>0</v>
      </c>
      <c r="AI963" s="172" cm="1">
        <f t="array" ref="AI963">IFERROR(--('Input| Projects'!$AS963="Yes")*_xlfn.SWITCH('Input| Overheads'!$C$50,"Direct costs",'Calc| Overheads Allocation'!E$8*S963,"Internal labour",'Calc| Overheads Allocation'!E$8*S963*'Input| Projects'!$AO963,"DNSP defined",'Calc| Overheads Allocation'!E$78*'Input| Projects'!$AV963,0),0)</f>
        <v>0</v>
      </c>
      <c r="AJ963" s="172" cm="1">
        <f t="array" ref="AJ963">IFERROR(--('Input| Projects'!$AS963="Yes")*_xlfn.SWITCH('Input| Overheads'!$C$50,"Direct costs",'Calc| Overheads Allocation'!F$8*T963,"Internal labour",'Calc| Overheads Allocation'!F$8*T963*'Input| Projects'!$AO963,"DNSP defined",'Calc| Overheads Allocation'!F$78*'Input| Projects'!$AV963,0),0)</f>
        <v>0</v>
      </c>
      <c r="AK963" s="172" cm="1">
        <f t="array" ref="AK963">IFERROR(--('Input| Projects'!$AS963="Yes")*_xlfn.SWITCH('Input| Overheads'!$C$50,"Direct costs",'Calc| Overheads Allocation'!G$8*U963,"Internal labour",'Calc| Overheads Allocation'!G$8*U963*'Input| Projects'!$AO963,"DNSP defined",'Calc| Overheads Allocation'!G$78*'Input| Projects'!$AV963,0),0)</f>
        <v>0</v>
      </c>
      <c r="AL963" s="172" cm="1">
        <f t="array" ref="AL963">IFERROR(--('Input| Projects'!$AS963="Yes")*_xlfn.SWITCH('Input| Overheads'!$C$50,"Direct costs",'Calc| Overheads Allocation'!H$8*V963,"Internal labour",'Calc| Overheads Allocation'!H$8*V963*'Input| Projects'!$AO963,"DNSP defined",'Calc| Overheads Allocation'!H$78*'Input| Projects'!$AV963,0),0)</f>
        <v>0</v>
      </c>
      <c r="AM963" s="172" cm="1">
        <f t="array" ref="AM963">IFERROR(--('Input| Projects'!$AS963="Yes")*_xlfn.SWITCH('Input| Overheads'!$C$50,"Direct costs",'Calc| Overheads Allocation'!I$8*W963,"Internal labour",'Calc| Overheads Allocation'!I$8*W963*'Input| Projects'!$AO963,"DNSP defined",'Calc| Overheads Allocation'!I$78*'Input| Projects'!$AV963,0),0)</f>
        <v>0</v>
      </c>
      <c r="AN963" s="175"/>
      <c r="AO963" s="172" cm="1">
        <f t="array" ref="AO963">IFERROR(--('Input| Projects'!$AT963="Yes")*_xlfn.SWITCH('Input| Overheads'!$C$50,"Direct costs",'Calc| Overheads Allocation'!C$9*Q963,"Internal labour",'Calc| Overheads Allocation'!C$9*Q963*'Input| Projects'!$AO963,"DNSP defined",'Calc| Overheads Allocation'!C$79*'Input| Projects'!$AW963,0),0)</f>
        <v>0</v>
      </c>
      <c r="AP963" s="172" cm="1">
        <f t="array" ref="AP963">IFERROR(--('Input| Projects'!$AT963="Yes")*_xlfn.SWITCH('Input| Overheads'!$C$50,"Direct costs",'Calc| Overheads Allocation'!D$9*R963,"Internal labour",'Calc| Overheads Allocation'!D$9*R963*'Input| Projects'!$AO963,"DNSP defined",'Calc| Overheads Allocation'!D$79*'Input| Projects'!$AW963,0),0)</f>
        <v>0</v>
      </c>
      <c r="AQ963" s="172" cm="1">
        <f t="array" ref="AQ963">IFERROR(--('Input| Projects'!$AT963="Yes")*_xlfn.SWITCH('Input| Overheads'!$C$50,"Direct costs",'Calc| Overheads Allocation'!E$9*S963,"Internal labour",'Calc| Overheads Allocation'!E$9*S963*'Input| Projects'!$AO963,"DNSP defined",'Calc| Overheads Allocation'!E$79*'Input| Projects'!$AW963,0),0)</f>
        <v>0</v>
      </c>
      <c r="AR963" s="172" cm="1">
        <f t="array" ref="AR963">IFERROR(--('Input| Projects'!$AT963="Yes")*_xlfn.SWITCH('Input| Overheads'!$C$50,"Direct costs",'Calc| Overheads Allocation'!F$9*T963,"Internal labour",'Calc| Overheads Allocation'!F$9*T963*'Input| Projects'!$AO963,"DNSP defined",'Calc| Overheads Allocation'!F$79*'Input| Projects'!$AW963,0),0)</f>
        <v>0</v>
      </c>
      <c r="AS963" s="172" cm="1">
        <f t="array" ref="AS963">IFERROR(--('Input| Projects'!$AT963="Yes")*_xlfn.SWITCH('Input| Overheads'!$C$50,"Direct costs",'Calc| Overheads Allocation'!G$9*U963,"Internal labour",'Calc| Overheads Allocation'!G$9*U963*'Input| Projects'!$AO963,"DNSP defined",'Calc| Overheads Allocation'!G$79*'Input| Projects'!$AW963,0),0)</f>
        <v>0</v>
      </c>
      <c r="AT963" s="172" cm="1">
        <f t="array" ref="AT963">IFERROR(--('Input| Projects'!$AT963="Yes")*_xlfn.SWITCH('Input| Overheads'!$C$50,"Direct costs",'Calc| Overheads Allocation'!H$9*V963,"Internal labour",'Calc| Overheads Allocation'!H$9*V963*'Input| Projects'!$AO963,"DNSP defined",'Calc| Overheads Allocation'!H$79*'Input| Projects'!$AW963,0),0)</f>
        <v>0</v>
      </c>
      <c r="AU963" s="172" cm="1">
        <f t="array" ref="AU963">IFERROR(--('Input| Projects'!$AT963="Yes")*_xlfn.SWITCH('Input| Overheads'!$C$50,"Direct costs",'Calc| Overheads Allocation'!I$9*W963,"Internal labour",'Calc| Overheads Allocation'!I$9*W963*'Input| Projects'!$AO963,"DNSP defined",'Calc| Overheads Allocation'!I$79*'Input| Projects'!$AW963,0),0)</f>
        <v>0</v>
      </c>
      <c r="AV963" s="175"/>
      <c r="AW963" s="172">
        <f t="shared" si="332"/>
        <v>0</v>
      </c>
      <c r="AX963" s="172">
        <f t="shared" si="333"/>
        <v>0</v>
      </c>
      <c r="AY963" s="172">
        <f t="shared" si="334"/>
        <v>0</v>
      </c>
      <c r="AZ963" s="172">
        <f t="shared" si="335"/>
        <v>0</v>
      </c>
      <c r="BA963" s="172">
        <f t="shared" si="336"/>
        <v>0</v>
      </c>
      <c r="BB963" s="172">
        <f t="shared" si="337"/>
        <v>0</v>
      </c>
      <c r="BC963" s="172">
        <f t="shared" si="338"/>
        <v>0</v>
      </c>
      <c r="BD963" s="176"/>
      <c r="BE963" s="172">
        <f t="shared" si="339"/>
        <v>0</v>
      </c>
      <c r="BF963" s="172">
        <f t="shared" si="340"/>
        <v>0</v>
      </c>
      <c r="BG963" s="172">
        <f t="shared" si="341"/>
        <v>0</v>
      </c>
      <c r="BH963" s="172">
        <f t="shared" si="342"/>
        <v>0</v>
      </c>
      <c r="BI963" s="172">
        <f t="shared" si="343"/>
        <v>0</v>
      </c>
      <c r="BJ963" s="172">
        <f t="shared" si="344"/>
        <v>0</v>
      </c>
      <c r="BK963" s="172">
        <f t="shared" si="345"/>
        <v>0</v>
      </c>
      <c r="BL963" s="176"/>
      <c r="BM963" s="172">
        <f t="shared" si="324"/>
        <v>0</v>
      </c>
      <c r="BN963" s="172">
        <f t="shared" si="325"/>
        <v>0</v>
      </c>
      <c r="BO963" s="172">
        <f t="shared" si="326"/>
        <v>0</v>
      </c>
      <c r="BP963" s="172">
        <f t="shared" si="327"/>
        <v>0</v>
      </c>
      <c r="BQ963" s="172">
        <f t="shared" si="328"/>
        <v>0</v>
      </c>
      <c r="BR963" s="172">
        <f t="shared" si="329"/>
        <v>0</v>
      </c>
      <c r="BS963" s="172">
        <f t="shared" si="330"/>
        <v>0</v>
      </c>
      <c r="BT963" s="55"/>
      <c r="BU963" s="158">
        <f>SUMIF('Input| Projects'!$BA$8:$CX$8,RIGHT(BU$9,3),'Input| Projects'!$BA963:$CX963)</f>
        <v>0</v>
      </c>
      <c r="BV963" s="158">
        <f>SUMIF('Input| Projects'!$BA$8:$CX$8,RIGHT(BV$9,3),'Input| Projects'!$BA963:$CX963)</f>
        <v>0</v>
      </c>
      <c r="BW963" s="79" t="str">
        <f t="shared" si="331"/>
        <v/>
      </c>
    </row>
    <row r="964" spans="2:75" x14ac:dyDescent="0.2">
      <c r="B964" s="123">
        <f>IFERROR('Input| Projects'!B964,"")</f>
        <v>955</v>
      </c>
      <c r="C964" s="160" t="str">
        <f>IFERROR(IF('Input| Projects'!C964="","",'Input| Projects'!C964),"")</f>
        <v/>
      </c>
      <c r="D964" s="160" t="str">
        <f>IFERROR(IF('Input| Projects'!D964="","",'Input| Projects'!D964),"")</f>
        <v/>
      </c>
      <c r="E964" s="53"/>
      <c r="F964" s="160" t="str">
        <f>IF(LEN('Input| Projects'!F964)&gt;0,'Input| Projects'!F964,"")</f>
        <v/>
      </c>
      <c r="G964" s="160" t="str">
        <f>IF(LEN('Input| Projects'!G964)&gt;0,'Input| Projects'!G964,"")</f>
        <v/>
      </c>
      <c r="H964" s="10"/>
      <c r="I964" s="194" cm="1">
        <f t="array" ref="I964">IF(LEN($F964)&gt;0,1+IFERROR(SUMPRODUCT(TRANSPOSE('Input| Projects'!$AO964:$AQ964),INDEX('Input| Escalations'!$F$27:$L$29,,MATCH(Q$9,'Input| Escalations'!$F$21:$L$21,0))),0),0)</f>
        <v>0</v>
      </c>
      <c r="J964" s="194" cm="1">
        <f t="array" ref="J964">IF(LEN($F964)&gt;0,1+IFERROR(SUMPRODUCT(TRANSPOSE('Input| Projects'!$AO964:$AQ964),INDEX('Input| Escalations'!$F$27:$L$29,,MATCH(R$9,'Input| Escalations'!$F$21:$L$21,0))),0),0)</f>
        <v>0</v>
      </c>
      <c r="K964" s="194" cm="1">
        <f t="array" ref="K964">IF(LEN($F964)&gt;0,1+IFERROR(SUMPRODUCT(TRANSPOSE('Input| Projects'!$AO964:$AQ964),INDEX('Input| Escalations'!$F$27:$L$29,,MATCH(S$9,'Input| Escalations'!$F$21:$L$21,0))),0),0)</f>
        <v>0</v>
      </c>
      <c r="L964" s="194" cm="1">
        <f t="array" ref="L964">IF(LEN($F964)&gt;0,1+IFERROR(SUMPRODUCT(TRANSPOSE('Input| Projects'!$AO964:$AQ964),INDEX('Input| Escalations'!$F$27:$L$29,,MATCH(T$9,'Input| Escalations'!$F$21:$L$21,0))),0),0)</f>
        <v>0</v>
      </c>
      <c r="M964" s="194" cm="1">
        <f t="array" ref="M964">IF(LEN($F964)&gt;0,1+IFERROR(SUMPRODUCT(TRANSPOSE('Input| Projects'!$AO964:$AQ964),INDEX('Input| Escalations'!$F$27:$L$29,,MATCH(U$9,'Input| Escalations'!$F$21:$L$21,0))),0),0)</f>
        <v>0</v>
      </c>
      <c r="N964" s="194" cm="1">
        <f t="array" ref="N964">IF(LEN($F964)&gt;0,1+IFERROR(SUMPRODUCT(TRANSPOSE('Input| Projects'!$AO964:$AQ964),INDEX('Input| Escalations'!$F$27:$L$29,,MATCH(V$9,'Input| Escalations'!$F$21:$L$21,0))),0),0)</f>
        <v>0</v>
      </c>
      <c r="O964" s="194" cm="1">
        <f t="array" ref="O964">IF(LEN($F964)&gt;0,1+IFERROR(SUMPRODUCT(TRANSPOSE('Input| Projects'!$AO964:$AQ964),INDEX('Input| Escalations'!$F$27:$L$29,,MATCH(W$9,'Input| Escalations'!$F$21:$L$21,0))),0),0)</f>
        <v>0</v>
      </c>
      <c r="P964" s="10"/>
      <c r="Q964" s="172">
        <f>IFERROR(IF(ISNUMBER(FIND("decision",'Input| Setup'!$F$6)),'Input| Projects'!Y964,'Input| Projects'!I964)*'Input| Escalations'!$I$17*I964,0)</f>
        <v>0</v>
      </c>
      <c r="R964" s="172">
        <f>IFERROR(IF(ISNUMBER(FIND("decision",'Input| Setup'!$F$6)),'Input| Projects'!Z964,'Input| Projects'!J964)*'Input| Escalations'!$I$17*J964,0)</f>
        <v>0</v>
      </c>
      <c r="S964" s="172">
        <f>IFERROR(IF(ISNUMBER(FIND("decision",'Input| Setup'!$F$6)),'Input| Projects'!AA964,'Input| Projects'!K964)*'Input| Escalations'!$I$17*K964,0)</f>
        <v>0</v>
      </c>
      <c r="T964" s="172">
        <f>IFERROR(IF(ISNUMBER(FIND("decision",'Input| Setup'!$F$6)),'Input| Projects'!AB964,'Input| Projects'!L964)*'Input| Escalations'!$I$17*L964,0)</f>
        <v>0</v>
      </c>
      <c r="U964" s="172">
        <f>IFERROR(IF(ISNUMBER(FIND("decision",'Input| Setup'!$F$6)),'Input| Projects'!AC964,'Input| Projects'!M964)*'Input| Escalations'!$I$17*M964,0)</f>
        <v>0</v>
      </c>
      <c r="V964" s="172">
        <f>IFERROR(IF(ISNUMBER(FIND("decision",'Input| Setup'!$F$6)),'Input| Projects'!AD964,'Input| Projects'!N964)*'Input| Escalations'!$I$17*N964,0)</f>
        <v>0</v>
      </c>
      <c r="W964" s="172">
        <f>IFERROR(IF(ISNUMBER(FIND("decision",'Input| Setup'!$F$6)),'Input| Projects'!AE964,'Input| Projects'!O964)*'Input| Escalations'!$I$17*O964,0)</f>
        <v>0</v>
      </c>
      <c r="X964" s="175"/>
      <c r="Y964" s="172">
        <f>IF(ISNUMBER(FIND("decision",'Input| Setup'!$F$6)),'Input| Projects'!AG964,'Input| Projects'!Q964)*I964*'Input| Escalations'!$I$17</f>
        <v>0</v>
      </c>
      <c r="Z964" s="172">
        <f>IF(ISNUMBER(FIND("decision",'Input| Setup'!$F$6)),'Input| Projects'!AH964,'Input| Projects'!R964)*J964*'Input| Escalations'!$I$17</f>
        <v>0</v>
      </c>
      <c r="AA964" s="172">
        <f>IF(ISNUMBER(FIND("decision",'Input| Setup'!$F$6)),'Input| Projects'!AI964,'Input| Projects'!S964)*K964*'Input| Escalations'!$I$17</f>
        <v>0</v>
      </c>
      <c r="AB964" s="172">
        <f>IF(ISNUMBER(FIND("decision",'Input| Setup'!$F$6)),'Input| Projects'!AJ964,'Input| Projects'!T964)*L964*'Input| Escalations'!$I$17</f>
        <v>0</v>
      </c>
      <c r="AC964" s="172">
        <f>IF(ISNUMBER(FIND("decision",'Input| Setup'!$F$6)),'Input| Projects'!AK964,'Input| Projects'!U964)*M964*'Input| Escalations'!$I$17</f>
        <v>0</v>
      </c>
      <c r="AD964" s="172">
        <f>IF(ISNUMBER(FIND("decision",'Input| Setup'!$F$6)),'Input| Projects'!AL964,'Input| Projects'!V964)*N964*'Input| Escalations'!$I$17</f>
        <v>0</v>
      </c>
      <c r="AE964" s="172">
        <f>IF(ISNUMBER(FIND("decision",'Input| Setup'!$F$6)),'Input| Projects'!AM964,'Input| Projects'!W964)*O964*'Input| Escalations'!$I$17</f>
        <v>0</v>
      </c>
      <c r="AF964" s="175"/>
      <c r="AG964" s="172" cm="1">
        <f t="array" ref="AG964">IFERROR(--('Input| Projects'!$AS964="Yes")*_xlfn.SWITCH('Input| Overheads'!$C$50,"Direct costs",'Calc| Overheads Allocation'!C$8*Q964,"Internal labour",'Calc| Overheads Allocation'!C$8*Q964*'Input| Projects'!$AO964,"DNSP defined",'Calc| Overheads Allocation'!C$78*'Input| Projects'!$AV964,0),0)</f>
        <v>0</v>
      </c>
      <c r="AH964" s="172" cm="1">
        <f t="array" ref="AH964">IFERROR(--('Input| Projects'!$AS964="Yes")*_xlfn.SWITCH('Input| Overheads'!$C$50,"Direct costs",'Calc| Overheads Allocation'!D$8*R964,"Internal labour",'Calc| Overheads Allocation'!D$8*R964*'Input| Projects'!$AO964,"DNSP defined",'Calc| Overheads Allocation'!D$78*'Input| Projects'!$AV964,0),0)</f>
        <v>0</v>
      </c>
      <c r="AI964" s="172" cm="1">
        <f t="array" ref="AI964">IFERROR(--('Input| Projects'!$AS964="Yes")*_xlfn.SWITCH('Input| Overheads'!$C$50,"Direct costs",'Calc| Overheads Allocation'!E$8*S964,"Internal labour",'Calc| Overheads Allocation'!E$8*S964*'Input| Projects'!$AO964,"DNSP defined",'Calc| Overheads Allocation'!E$78*'Input| Projects'!$AV964,0),0)</f>
        <v>0</v>
      </c>
      <c r="AJ964" s="172" cm="1">
        <f t="array" ref="AJ964">IFERROR(--('Input| Projects'!$AS964="Yes")*_xlfn.SWITCH('Input| Overheads'!$C$50,"Direct costs",'Calc| Overheads Allocation'!F$8*T964,"Internal labour",'Calc| Overheads Allocation'!F$8*T964*'Input| Projects'!$AO964,"DNSP defined",'Calc| Overheads Allocation'!F$78*'Input| Projects'!$AV964,0),0)</f>
        <v>0</v>
      </c>
      <c r="AK964" s="172" cm="1">
        <f t="array" ref="AK964">IFERROR(--('Input| Projects'!$AS964="Yes")*_xlfn.SWITCH('Input| Overheads'!$C$50,"Direct costs",'Calc| Overheads Allocation'!G$8*U964,"Internal labour",'Calc| Overheads Allocation'!G$8*U964*'Input| Projects'!$AO964,"DNSP defined",'Calc| Overheads Allocation'!G$78*'Input| Projects'!$AV964,0),0)</f>
        <v>0</v>
      </c>
      <c r="AL964" s="172" cm="1">
        <f t="array" ref="AL964">IFERROR(--('Input| Projects'!$AS964="Yes")*_xlfn.SWITCH('Input| Overheads'!$C$50,"Direct costs",'Calc| Overheads Allocation'!H$8*V964,"Internal labour",'Calc| Overheads Allocation'!H$8*V964*'Input| Projects'!$AO964,"DNSP defined",'Calc| Overheads Allocation'!H$78*'Input| Projects'!$AV964,0),0)</f>
        <v>0</v>
      </c>
      <c r="AM964" s="172" cm="1">
        <f t="array" ref="AM964">IFERROR(--('Input| Projects'!$AS964="Yes")*_xlfn.SWITCH('Input| Overheads'!$C$50,"Direct costs",'Calc| Overheads Allocation'!I$8*W964,"Internal labour",'Calc| Overheads Allocation'!I$8*W964*'Input| Projects'!$AO964,"DNSP defined",'Calc| Overheads Allocation'!I$78*'Input| Projects'!$AV964,0),0)</f>
        <v>0</v>
      </c>
      <c r="AN964" s="175"/>
      <c r="AO964" s="172" cm="1">
        <f t="array" ref="AO964">IFERROR(--('Input| Projects'!$AT964="Yes")*_xlfn.SWITCH('Input| Overheads'!$C$50,"Direct costs",'Calc| Overheads Allocation'!C$9*Q964,"Internal labour",'Calc| Overheads Allocation'!C$9*Q964*'Input| Projects'!$AO964,"DNSP defined",'Calc| Overheads Allocation'!C$79*'Input| Projects'!$AW964,0),0)</f>
        <v>0</v>
      </c>
      <c r="AP964" s="172" cm="1">
        <f t="array" ref="AP964">IFERROR(--('Input| Projects'!$AT964="Yes")*_xlfn.SWITCH('Input| Overheads'!$C$50,"Direct costs",'Calc| Overheads Allocation'!D$9*R964,"Internal labour",'Calc| Overheads Allocation'!D$9*R964*'Input| Projects'!$AO964,"DNSP defined",'Calc| Overheads Allocation'!D$79*'Input| Projects'!$AW964,0),0)</f>
        <v>0</v>
      </c>
      <c r="AQ964" s="172" cm="1">
        <f t="array" ref="AQ964">IFERROR(--('Input| Projects'!$AT964="Yes")*_xlfn.SWITCH('Input| Overheads'!$C$50,"Direct costs",'Calc| Overheads Allocation'!E$9*S964,"Internal labour",'Calc| Overheads Allocation'!E$9*S964*'Input| Projects'!$AO964,"DNSP defined",'Calc| Overheads Allocation'!E$79*'Input| Projects'!$AW964,0),0)</f>
        <v>0</v>
      </c>
      <c r="AR964" s="172" cm="1">
        <f t="array" ref="AR964">IFERROR(--('Input| Projects'!$AT964="Yes")*_xlfn.SWITCH('Input| Overheads'!$C$50,"Direct costs",'Calc| Overheads Allocation'!F$9*T964,"Internal labour",'Calc| Overheads Allocation'!F$9*T964*'Input| Projects'!$AO964,"DNSP defined",'Calc| Overheads Allocation'!F$79*'Input| Projects'!$AW964,0),0)</f>
        <v>0</v>
      </c>
      <c r="AS964" s="172" cm="1">
        <f t="array" ref="AS964">IFERROR(--('Input| Projects'!$AT964="Yes")*_xlfn.SWITCH('Input| Overheads'!$C$50,"Direct costs",'Calc| Overheads Allocation'!G$9*U964,"Internal labour",'Calc| Overheads Allocation'!G$9*U964*'Input| Projects'!$AO964,"DNSP defined",'Calc| Overheads Allocation'!G$79*'Input| Projects'!$AW964,0),0)</f>
        <v>0</v>
      </c>
      <c r="AT964" s="172" cm="1">
        <f t="array" ref="AT964">IFERROR(--('Input| Projects'!$AT964="Yes")*_xlfn.SWITCH('Input| Overheads'!$C$50,"Direct costs",'Calc| Overheads Allocation'!H$9*V964,"Internal labour",'Calc| Overheads Allocation'!H$9*V964*'Input| Projects'!$AO964,"DNSP defined",'Calc| Overheads Allocation'!H$79*'Input| Projects'!$AW964,0),0)</f>
        <v>0</v>
      </c>
      <c r="AU964" s="172" cm="1">
        <f t="array" ref="AU964">IFERROR(--('Input| Projects'!$AT964="Yes")*_xlfn.SWITCH('Input| Overheads'!$C$50,"Direct costs",'Calc| Overheads Allocation'!I$9*W964,"Internal labour",'Calc| Overheads Allocation'!I$9*W964*'Input| Projects'!$AO964,"DNSP defined",'Calc| Overheads Allocation'!I$79*'Input| Projects'!$AW964,0),0)</f>
        <v>0</v>
      </c>
      <c r="AV964" s="175"/>
      <c r="AW964" s="172">
        <f t="shared" si="332"/>
        <v>0</v>
      </c>
      <c r="AX964" s="172">
        <f t="shared" si="333"/>
        <v>0</v>
      </c>
      <c r="AY964" s="172">
        <f t="shared" si="334"/>
        <v>0</v>
      </c>
      <c r="AZ964" s="172">
        <f t="shared" si="335"/>
        <v>0</v>
      </c>
      <c r="BA964" s="172">
        <f t="shared" si="336"/>
        <v>0</v>
      </c>
      <c r="BB964" s="172">
        <f t="shared" si="337"/>
        <v>0</v>
      </c>
      <c r="BC964" s="172">
        <f t="shared" si="338"/>
        <v>0</v>
      </c>
      <c r="BD964" s="176"/>
      <c r="BE964" s="172">
        <f t="shared" si="339"/>
        <v>0</v>
      </c>
      <c r="BF964" s="172">
        <f t="shared" si="340"/>
        <v>0</v>
      </c>
      <c r="BG964" s="172">
        <f t="shared" si="341"/>
        <v>0</v>
      </c>
      <c r="BH964" s="172">
        <f t="shared" si="342"/>
        <v>0</v>
      </c>
      <c r="BI964" s="172">
        <f t="shared" si="343"/>
        <v>0</v>
      </c>
      <c r="BJ964" s="172">
        <f t="shared" si="344"/>
        <v>0</v>
      </c>
      <c r="BK964" s="172">
        <f t="shared" si="345"/>
        <v>0</v>
      </c>
      <c r="BL964" s="176"/>
      <c r="BM964" s="172">
        <f t="shared" si="324"/>
        <v>0</v>
      </c>
      <c r="BN964" s="172">
        <f t="shared" si="325"/>
        <v>0</v>
      </c>
      <c r="BO964" s="172">
        <f t="shared" si="326"/>
        <v>0</v>
      </c>
      <c r="BP964" s="172">
        <f t="shared" si="327"/>
        <v>0</v>
      </c>
      <c r="BQ964" s="172">
        <f t="shared" si="328"/>
        <v>0</v>
      </c>
      <c r="BR964" s="172">
        <f t="shared" si="329"/>
        <v>0</v>
      </c>
      <c r="BS964" s="172">
        <f t="shared" si="330"/>
        <v>0</v>
      </c>
      <c r="BT964" s="55"/>
      <c r="BU964" s="158">
        <f>SUMIF('Input| Projects'!$BA$8:$CX$8,RIGHT(BU$9,3),'Input| Projects'!$BA964:$CX964)</f>
        <v>0</v>
      </c>
      <c r="BV964" s="158">
        <f>SUMIF('Input| Projects'!$BA$8:$CX$8,RIGHT(BV$9,3),'Input| Projects'!$BA964:$CX964)</f>
        <v>0</v>
      </c>
      <c r="BW964" s="79" t="str">
        <f t="shared" si="331"/>
        <v/>
      </c>
    </row>
    <row r="965" spans="2:75" x14ac:dyDescent="0.2">
      <c r="B965" s="123">
        <f>IFERROR('Input| Projects'!B965,"")</f>
        <v>956</v>
      </c>
      <c r="C965" s="160" t="str">
        <f>IFERROR(IF('Input| Projects'!C965="","",'Input| Projects'!C965),"")</f>
        <v/>
      </c>
      <c r="D965" s="160" t="str">
        <f>IFERROR(IF('Input| Projects'!D965="","",'Input| Projects'!D965),"")</f>
        <v/>
      </c>
      <c r="E965" s="53"/>
      <c r="F965" s="160" t="str">
        <f>IF(LEN('Input| Projects'!F965)&gt;0,'Input| Projects'!F965,"")</f>
        <v/>
      </c>
      <c r="G965" s="160" t="str">
        <f>IF(LEN('Input| Projects'!G965)&gt;0,'Input| Projects'!G965,"")</f>
        <v/>
      </c>
      <c r="H965" s="10"/>
      <c r="I965" s="194" cm="1">
        <f t="array" ref="I965">IF(LEN($F965)&gt;0,1+IFERROR(SUMPRODUCT(TRANSPOSE('Input| Projects'!$AO965:$AQ965),INDEX('Input| Escalations'!$F$27:$L$29,,MATCH(Q$9,'Input| Escalations'!$F$21:$L$21,0))),0),0)</f>
        <v>0</v>
      </c>
      <c r="J965" s="194" cm="1">
        <f t="array" ref="J965">IF(LEN($F965)&gt;0,1+IFERROR(SUMPRODUCT(TRANSPOSE('Input| Projects'!$AO965:$AQ965),INDEX('Input| Escalations'!$F$27:$L$29,,MATCH(R$9,'Input| Escalations'!$F$21:$L$21,0))),0),0)</f>
        <v>0</v>
      </c>
      <c r="K965" s="194" cm="1">
        <f t="array" ref="K965">IF(LEN($F965)&gt;0,1+IFERROR(SUMPRODUCT(TRANSPOSE('Input| Projects'!$AO965:$AQ965),INDEX('Input| Escalations'!$F$27:$L$29,,MATCH(S$9,'Input| Escalations'!$F$21:$L$21,0))),0),0)</f>
        <v>0</v>
      </c>
      <c r="L965" s="194" cm="1">
        <f t="array" ref="L965">IF(LEN($F965)&gt;0,1+IFERROR(SUMPRODUCT(TRANSPOSE('Input| Projects'!$AO965:$AQ965),INDEX('Input| Escalations'!$F$27:$L$29,,MATCH(T$9,'Input| Escalations'!$F$21:$L$21,0))),0),0)</f>
        <v>0</v>
      </c>
      <c r="M965" s="194" cm="1">
        <f t="array" ref="M965">IF(LEN($F965)&gt;0,1+IFERROR(SUMPRODUCT(TRANSPOSE('Input| Projects'!$AO965:$AQ965),INDEX('Input| Escalations'!$F$27:$L$29,,MATCH(U$9,'Input| Escalations'!$F$21:$L$21,0))),0),0)</f>
        <v>0</v>
      </c>
      <c r="N965" s="194" cm="1">
        <f t="array" ref="N965">IF(LEN($F965)&gt;0,1+IFERROR(SUMPRODUCT(TRANSPOSE('Input| Projects'!$AO965:$AQ965),INDEX('Input| Escalations'!$F$27:$L$29,,MATCH(V$9,'Input| Escalations'!$F$21:$L$21,0))),0),0)</f>
        <v>0</v>
      </c>
      <c r="O965" s="194" cm="1">
        <f t="array" ref="O965">IF(LEN($F965)&gt;0,1+IFERROR(SUMPRODUCT(TRANSPOSE('Input| Projects'!$AO965:$AQ965),INDEX('Input| Escalations'!$F$27:$L$29,,MATCH(W$9,'Input| Escalations'!$F$21:$L$21,0))),0),0)</f>
        <v>0</v>
      </c>
      <c r="P965" s="10"/>
      <c r="Q965" s="172">
        <f>IFERROR(IF(ISNUMBER(FIND("decision",'Input| Setup'!$F$6)),'Input| Projects'!Y965,'Input| Projects'!I965)*'Input| Escalations'!$I$17*I965,0)</f>
        <v>0</v>
      </c>
      <c r="R965" s="172">
        <f>IFERROR(IF(ISNUMBER(FIND("decision",'Input| Setup'!$F$6)),'Input| Projects'!Z965,'Input| Projects'!J965)*'Input| Escalations'!$I$17*J965,0)</f>
        <v>0</v>
      </c>
      <c r="S965" s="172">
        <f>IFERROR(IF(ISNUMBER(FIND("decision",'Input| Setup'!$F$6)),'Input| Projects'!AA965,'Input| Projects'!K965)*'Input| Escalations'!$I$17*K965,0)</f>
        <v>0</v>
      </c>
      <c r="T965" s="172">
        <f>IFERROR(IF(ISNUMBER(FIND("decision",'Input| Setup'!$F$6)),'Input| Projects'!AB965,'Input| Projects'!L965)*'Input| Escalations'!$I$17*L965,0)</f>
        <v>0</v>
      </c>
      <c r="U965" s="172">
        <f>IFERROR(IF(ISNUMBER(FIND("decision",'Input| Setup'!$F$6)),'Input| Projects'!AC965,'Input| Projects'!M965)*'Input| Escalations'!$I$17*M965,0)</f>
        <v>0</v>
      </c>
      <c r="V965" s="172">
        <f>IFERROR(IF(ISNUMBER(FIND("decision",'Input| Setup'!$F$6)),'Input| Projects'!AD965,'Input| Projects'!N965)*'Input| Escalations'!$I$17*N965,0)</f>
        <v>0</v>
      </c>
      <c r="W965" s="172">
        <f>IFERROR(IF(ISNUMBER(FIND("decision",'Input| Setup'!$F$6)),'Input| Projects'!AE965,'Input| Projects'!O965)*'Input| Escalations'!$I$17*O965,0)</f>
        <v>0</v>
      </c>
      <c r="X965" s="175"/>
      <c r="Y965" s="172">
        <f>IF(ISNUMBER(FIND("decision",'Input| Setup'!$F$6)),'Input| Projects'!AG965,'Input| Projects'!Q965)*I965*'Input| Escalations'!$I$17</f>
        <v>0</v>
      </c>
      <c r="Z965" s="172">
        <f>IF(ISNUMBER(FIND("decision",'Input| Setup'!$F$6)),'Input| Projects'!AH965,'Input| Projects'!R965)*J965*'Input| Escalations'!$I$17</f>
        <v>0</v>
      </c>
      <c r="AA965" s="172">
        <f>IF(ISNUMBER(FIND("decision",'Input| Setup'!$F$6)),'Input| Projects'!AI965,'Input| Projects'!S965)*K965*'Input| Escalations'!$I$17</f>
        <v>0</v>
      </c>
      <c r="AB965" s="172">
        <f>IF(ISNUMBER(FIND("decision",'Input| Setup'!$F$6)),'Input| Projects'!AJ965,'Input| Projects'!T965)*L965*'Input| Escalations'!$I$17</f>
        <v>0</v>
      </c>
      <c r="AC965" s="172">
        <f>IF(ISNUMBER(FIND("decision",'Input| Setup'!$F$6)),'Input| Projects'!AK965,'Input| Projects'!U965)*M965*'Input| Escalations'!$I$17</f>
        <v>0</v>
      </c>
      <c r="AD965" s="172">
        <f>IF(ISNUMBER(FIND("decision",'Input| Setup'!$F$6)),'Input| Projects'!AL965,'Input| Projects'!V965)*N965*'Input| Escalations'!$I$17</f>
        <v>0</v>
      </c>
      <c r="AE965" s="172">
        <f>IF(ISNUMBER(FIND("decision",'Input| Setup'!$F$6)),'Input| Projects'!AM965,'Input| Projects'!W965)*O965*'Input| Escalations'!$I$17</f>
        <v>0</v>
      </c>
      <c r="AF965" s="175"/>
      <c r="AG965" s="172" cm="1">
        <f t="array" ref="AG965">IFERROR(--('Input| Projects'!$AS965="Yes")*_xlfn.SWITCH('Input| Overheads'!$C$50,"Direct costs",'Calc| Overheads Allocation'!C$8*Q965,"Internal labour",'Calc| Overheads Allocation'!C$8*Q965*'Input| Projects'!$AO965,"DNSP defined",'Calc| Overheads Allocation'!C$78*'Input| Projects'!$AV965,0),0)</f>
        <v>0</v>
      </c>
      <c r="AH965" s="172" cm="1">
        <f t="array" ref="AH965">IFERROR(--('Input| Projects'!$AS965="Yes")*_xlfn.SWITCH('Input| Overheads'!$C$50,"Direct costs",'Calc| Overheads Allocation'!D$8*R965,"Internal labour",'Calc| Overheads Allocation'!D$8*R965*'Input| Projects'!$AO965,"DNSP defined",'Calc| Overheads Allocation'!D$78*'Input| Projects'!$AV965,0),0)</f>
        <v>0</v>
      </c>
      <c r="AI965" s="172" cm="1">
        <f t="array" ref="AI965">IFERROR(--('Input| Projects'!$AS965="Yes")*_xlfn.SWITCH('Input| Overheads'!$C$50,"Direct costs",'Calc| Overheads Allocation'!E$8*S965,"Internal labour",'Calc| Overheads Allocation'!E$8*S965*'Input| Projects'!$AO965,"DNSP defined",'Calc| Overheads Allocation'!E$78*'Input| Projects'!$AV965,0),0)</f>
        <v>0</v>
      </c>
      <c r="AJ965" s="172" cm="1">
        <f t="array" ref="AJ965">IFERROR(--('Input| Projects'!$AS965="Yes")*_xlfn.SWITCH('Input| Overheads'!$C$50,"Direct costs",'Calc| Overheads Allocation'!F$8*T965,"Internal labour",'Calc| Overheads Allocation'!F$8*T965*'Input| Projects'!$AO965,"DNSP defined",'Calc| Overheads Allocation'!F$78*'Input| Projects'!$AV965,0),0)</f>
        <v>0</v>
      </c>
      <c r="AK965" s="172" cm="1">
        <f t="array" ref="AK965">IFERROR(--('Input| Projects'!$AS965="Yes")*_xlfn.SWITCH('Input| Overheads'!$C$50,"Direct costs",'Calc| Overheads Allocation'!G$8*U965,"Internal labour",'Calc| Overheads Allocation'!G$8*U965*'Input| Projects'!$AO965,"DNSP defined",'Calc| Overheads Allocation'!G$78*'Input| Projects'!$AV965,0),0)</f>
        <v>0</v>
      </c>
      <c r="AL965" s="172" cm="1">
        <f t="array" ref="AL965">IFERROR(--('Input| Projects'!$AS965="Yes")*_xlfn.SWITCH('Input| Overheads'!$C$50,"Direct costs",'Calc| Overheads Allocation'!H$8*V965,"Internal labour",'Calc| Overheads Allocation'!H$8*V965*'Input| Projects'!$AO965,"DNSP defined",'Calc| Overheads Allocation'!H$78*'Input| Projects'!$AV965,0),0)</f>
        <v>0</v>
      </c>
      <c r="AM965" s="172" cm="1">
        <f t="array" ref="AM965">IFERROR(--('Input| Projects'!$AS965="Yes")*_xlfn.SWITCH('Input| Overheads'!$C$50,"Direct costs",'Calc| Overheads Allocation'!I$8*W965,"Internal labour",'Calc| Overheads Allocation'!I$8*W965*'Input| Projects'!$AO965,"DNSP defined",'Calc| Overheads Allocation'!I$78*'Input| Projects'!$AV965,0),0)</f>
        <v>0</v>
      </c>
      <c r="AN965" s="175"/>
      <c r="AO965" s="172" cm="1">
        <f t="array" ref="AO965">IFERROR(--('Input| Projects'!$AT965="Yes")*_xlfn.SWITCH('Input| Overheads'!$C$50,"Direct costs",'Calc| Overheads Allocation'!C$9*Q965,"Internal labour",'Calc| Overheads Allocation'!C$9*Q965*'Input| Projects'!$AO965,"DNSP defined",'Calc| Overheads Allocation'!C$79*'Input| Projects'!$AW965,0),0)</f>
        <v>0</v>
      </c>
      <c r="AP965" s="172" cm="1">
        <f t="array" ref="AP965">IFERROR(--('Input| Projects'!$AT965="Yes")*_xlfn.SWITCH('Input| Overheads'!$C$50,"Direct costs",'Calc| Overheads Allocation'!D$9*R965,"Internal labour",'Calc| Overheads Allocation'!D$9*R965*'Input| Projects'!$AO965,"DNSP defined",'Calc| Overheads Allocation'!D$79*'Input| Projects'!$AW965,0),0)</f>
        <v>0</v>
      </c>
      <c r="AQ965" s="172" cm="1">
        <f t="array" ref="AQ965">IFERROR(--('Input| Projects'!$AT965="Yes")*_xlfn.SWITCH('Input| Overheads'!$C$50,"Direct costs",'Calc| Overheads Allocation'!E$9*S965,"Internal labour",'Calc| Overheads Allocation'!E$9*S965*'Input| Projects'!$AO965,"DNSP defined",'Calc| Overheads Allocation'!E$79*'Input| Projects'!$AW965,0),0)</f>
        <v>0</v>
      </c>
      <c r="AR965" s="172" cm="1">
        <f t="array" ref="AR965">IFERROR(--('Input| Projects'!$AT965="Yes")*_xlfn.SWITCH('Input| Overheads'!$C$50,"Direct costs",'Calc| Overheads Allocation'!F$9*T965,"Internal labour",'Calc| Overheads Allocation'!F$9*T965*'Input| Projects'!$AO965,"DNSP defined",'Calc| Overheads Allocation'!F$79*'Input| Projects'!$AW965,0),0)</f>
        <v>0</v>
      </c>
      <c r="AS965" s="172" cm="1">
        <f t="array" ref="AS965">IFERROR(--('Input| Projects'!$AT965="Yes")*_xlfn.SWITCH('Input| Overheads'!$C$50,"Direct costs",'Calc| Overheads Allocation'!G$9*U965,"Internal labour",'Calc| Overheads Allocation'!G$9*U965*'Input| Projects'!$AO965,"DNSP defined",'Calc| Overheads Allocation'!G$79*'Input| Projects'!$AW965,0),0)</f>
        <v>0</v>
      </c>
      <c r="AT965" s="172" cm="1">
        <f t="array" ref="AT965">IFERROR(--('Input| Projects'!$AT965="Yes")*_xlfn.SWITCH('Input| Overheads'!$C$50,"Direct costs",'Calc| Overheads Allocation'!H$9*V965,"Internal labour",'Calc| Overheads Allocation'!H$9*V965*'Input| Projects'!$AO965,"DNSP defined",'Calc| Overheads Allocation'!H$79*'Input| Projects'!$AW965,0),0)</f>
        <v>0</v>
      </c>
      <c r="AU965" s="172" cm="1">
        <f t="array" ref="AU965">IFERROR(--('Input| Projects'!$AT965="Yes")*_xlfn.SWITCH('Input| Overheads'!$C$50,"Direct costs",'Calc| Overheads Allocation'!I$9*W965,"Internal labour",'Calc| Overheads Allocation'!I$9*W965*'Input| Projects'!$AO965,"DNSP defined",'Calc| Overheads Allocation'!I$79*'Input| Projects'!$AW965,0),0)</f>
        <v>0</v>
      </c>
      <c r="AV965" s="175"/>
      <c r="AW965" s="172">
        <f t="shared" si="332"/>
        <v>0</v>
      </c>
      <c r="AX965" s="172">
        <f t="shared" si="333"/>
        <v>0</v>
      </c>
      <c r="AY965" s="172">
        <f t="shared" si="334"/>
        <v>0</v>
      </c>
      <c r="AZ965" s="172">
        <f t="shared" si="335"/>
        <v>0</v>
      </c>
      <c r="BA965" s="172">
        <f t="shared" si="336"/>
        <v>0</v>
      </c>
      <c r="BB965" s="172">
        <f t="shared" si="337"/>
        <v>0</v>
      </c>
      <c r="BC965" s="172">
        <f t="shared" si="338"/>
        <v>0</v>
      </c>
      <c r="BD965" s="176"/>
      <c r="BE965" s="172">
        <f t="shared" si="339"/>
        <v>0</v>
      </c>
      <c r="BF965" s="172">
        <f t="shared" si="340"/>
        <v>0</v>
      </c>
      <c r="BG965" s="172">
        <f t="shared" si="341"/>
        <v>0</v>
      </c>
      <c r="BH965" s="172">
        <f t="shared" si="342"/>
        <v>0</v>
      </c>
      <c r="BI965" s="172">
        <f t="shared" si="343"/>
        <v>0</v>
      </c>
      <c r="BJ965" s="172">
        <f t="shared" si="344"/>
        <v>0</v>
      </c>
      <c r="BK965" s="172">
        <f t="shared" si="345"/>
        <v>0</v>
      </c>
      <c r="BL965" s="176"/>
      <c r="BM965" s="172">
        <f t="shared" si="324"/>
        <v>0</v>
      </c>
      <c r="BN965" s="172">
        <f t="shared" si="325"/>
        <v>0</v>
      </c>
      <c r="BO965" s="172">
        <f t="shared" si="326"/>
        <v>0</v>
      </c>
      <c r="BP965" s="172">
        <f t="shared" si="327"/>
        <v>0</v>
      </c>
      <c r="BQ965" s="172">
        <f t="shared" si="328"/>
        <v>0</v>
      </c>
      <c r="BR965" s="172">
        <f t="shared" si="329"/>
        <v>0</v>
      </c>
      <c r="BS965" s="172">
        <f t="shared" si="330"/>
        <v>0</v>
      </c>
      <c r="BT965" s="55"/>
      <c r="BU965" s="158">
        <f>SUMIF('Input| Projects'!$BA$8:$CX$8,RIGHT(BU$9,3),'Input| Projects'!$BA965:$CX965)</f>
        <v>0</v>
      </c>
      <c r="BV965" s="158">
        <f>SUMIF('Input| Projects'!$BA$8:$CX$8,RIGHT(BV$9,3),'Input| Projects'!$BA965:$CX965)</f>
        <v>0</v>
      </c>
      <c r="BW965" s="79" t="str">
        <f t="shared" si="331"/>
        <v/>
      </c>
    </row>
    <row r="966" spans="2:75" x14ac:dyDescent="0.2">
      <c r="B966" s="123">
        <f>IFERROR('Input| Projects'!B966,"")</f>
        <v>957</v>
      </c>
      <c r="C966" s="160" t="str">
        <f>IFERROR(IF('Input| Projects'!C966="","",'Input| Projects'!C966),"")</f>
        <v/>
      </c>
      <c r="D966" s="160" t="str">
        <f>IFERROR(IF('Input| Projects'!D966="","",'Input| Projects'!D966),"")</f>
        <v/>
      </c>
      <c r="E966" s="53"/>
      <c r="F966" s="160" t="str">
        <f>IF(LEN('Input| Projects'!F966)&gt;0,'Input| Projects'!F966,"")</f>
        <v/>
      </c>
      <c r="G966" s="160" t="str">
        <f>IF(LEN('Input| Projects'!G966)&gt;0,'Input| Projects'!G966,"")</f>
        <v/>
      </c>
      <c r="H966" s="10"/>
      <c r="I966" s="194" cm="1">
        <f t="array" ref="I966">IF(LEN($F966)&gt;0,1+IFERROR(SUMPRODUCT(TRANSPOSE('Input| Projects'!$AO966:$AQ966),INDEX('Input| Escalations'!$F$27:$L$29,,MATCH(Q$9,'Input| Escalations'!$F$21:$L$21,0))),0),0)</f>
        <v>0</v>
      </c>
      <c r="J966" s="194" cm="1">
        <f t="array" ref="J966">IF(LEN($F966)&gt;0,1+IFERROR(SUMPRODUCT(TRANSPOSE('Input| Projects'!$AO966:$AQ966),INDEX('Input| Escalations'!$F$27:$L$29,,MATCH(R$9,'Input| Escalations'!$F$21:$L$21,0))),0),0)</f>
        <v>0</v>
      </c>
      <c r="K966" s="194" cm="1">
        <f t="array" ref="K966">IF(LEN($F966)&gt;0,1+IFERROR(SUMPRODUCT(TRANSPOSE('Input| Projects'!$AO966:$AQ966),INDEX('Input| Escalations'!$F$27:$L$29,,MATCH(S$9,'Input| Escalations'!$F$21:$L$21,0))),0),0)</f>
        <v>0</v>
      </c>
      <c r="L966" s="194" cm="1">
        <f t="array" ref="L966">IF(LEN($F966)&gt;0,1+IFERROR(SUMPRODUCT(TRANSPOSE('Input| Projects'!$AO966:$AQ966),INDEX('Input| Escalations'!$F$27:$L$29,,MATCH(T$9,'Input| Escalations'!$F$21:$L$21,0))),0),0)</f>
        <v>0</v>
      </c>
      <c r="M966" s="194" cm="1">
        <f t="array" ref="M966">IF(LEN($F966)&gt;0,1+IFERROR(SUMPRODUCT(TRANSPOSE('Input| Projects'!$AO966:$AQ966),INDEX('Input| Escalations'!$F$27:$L$29,,MATCH(U$9,'Input| Escalations'!$F$21:$L$21,0))),0),0)</f>
        <v>0</v>
      </c>
      <c r="N966" s="194" cm="1">
        <f t="array" ref="N966">IF(LEN($F966)&gt;0,1+IFERROR(SUMPRODUCT(TRANSPOSE('Input| Projects'!$AO966:$AQ966),INDEX('Input| Escalations'!$F$27:$L$29,,MATCH(V$9,'Input| Escalations'!$F$21:$L$21,0))),0),0)</f>
        <v>0</v>
      </c>
      <c r="O966" s="194" cm="1">
        <f t="array" ref="O966">IF(LEN($F966)&gt;0,1+IFERROR(SUMPRODUCT(TRANSPOSE('Input| Projects'!$AO966:$AQ966),INDEX('Input| Escalations'!$F$27:$L$29,,MATCH(W$9,'Input| Escalations'!$F$21:$L$21,0))),0),0)</f>
        <v>0</v>
      </c>
      <c r="P966" s="10"/>
      <c r="Q966" s="172">
        <f>IFERROR(IF(ISNUMBER(FIND("decision",'Input| Setup'!$F$6)),'Input| Projects'!Y966,'Input| Projects'!I966)*'Input| Escalations'!$I$17*I966,0)</f>
        <v>0</v>
      </c>
      <c r="R966" s="172">
        <f>IFERROR(IF(ISNUMBER(FIND("decision",'Input| Setup'!$F$6)),'Input| Projects'!Z966,'Input| Projects'!J966)*'Input| Escalations'!$I$17*J966,0)</f>
        <v>0</v>
      </c>
      <c r="S966" s="172">
        <f>IFERROR(IF(ISNUMBER(FIND("decision",'Input| Setup'!$F$6)),'Input| Projects'!AA966,'Input| Projects'!K966)*'Input| Escalations'!$I$17*K966,0)</f>
        <v>0</v>
      </c>
      <c r="T966" s="172">
        <f>IFERROR(IF(ISNUMBER(FIND("decision",'Input| Setup'!$F$6)),'Input| Projects'!AB966,'Input| Projects'!L966)*'Input| Escalations'!$I$17*L966,0)</f>
        <v>0</v>
      </c>
      <c r="U966" s="172">
        <f>IFERROR(IF(ISNUMBER(FIND("decision",'Input| Setup'!$F$6)),'Input| Projects'!AC966,'Input| Projects'!M966)*'Input| Escalations'!$I$17*M966,0)</f>
        <v>0</v>
      </c>
      <c r="V966" s="172">
        <f>IFERROR(IF(ISNUMBER(FIND("decision",'Input| Setup'!$F$6)),'Input| Projects'!AD966,'Input| Projects'!N966)*'Input| Escalations'!$I$17*N966,0)</f>
        <v>0</v>
      </c>
      <c r="W966" s="172">
        <f>IFERROR(IF(ISNUMBER(FIND("decision",'Input| Setup'!$F$6)),'Input| Projects'!AE966,'Input| Projects'!O966)*'Input| Escalations'!$I$17*O966,0)</f>
        <v>0</v>
      </c>
      <c r="X966" s="175"/>
      <c r="Y966" s="172">
        <f>IF(ISNUMBER(FIND("decision",'Input| Setup'!$F$6)),'Input| Projects'!AG966,'Input| Projects'!Q966)*I966*'Input| Escalations'!$I$17</f>
        <v>0</v>
      </c>
      <c r="Z966" s="172">
        <f>IF(ISNUMBER(FIND("decision",'Input| Setup'!$F$6)),'Input| Projects'!AH966,'Input| Projects'!R966)*J966*'Input| Escalations'!$I$17</f>
        <v>0</v>
      </c>
      <c r="AA966" s="172">
        <f>IF(ISNUMBER(FIND("decision",'Input| Setup'!$F$6)),'Input| Projects'!AI966,'Input| Projects'!S966)*K966*'Input| Escalations'!$I$17</f>
        <v>0</v>
      </c>
      <c r="AB966" s="172">
        <f>IF(ISNUMBER(FIND("decision",'Input| Setup'!$F$6)),'Input| Projects'!AJ966,'Input| Projects'!T966)*L966*'Input| Escalations'!$I$17</f>
        <v>0</v>
      </c>
      <c r="AC966" s="172">
        <f>IF(ISNUMBER(FIND("decision",'Input| Setup'!$F$6)),'Input| Projects'!AK966,'Input| Projects'!U966)*M966*'Input| Escalations'!$I$17</f>
        <v>0</v>
      </c>
      <c r="AD966" s="172">
        <f>IF(ISNUMBER(FIND("decision",'Input| Setup'!$F$6)),'Input| Projects'!AL966,'Input| Projects'!V966)*N966*'Input| Escalations'!$I$17</f>
        <v>0</v>
      </c>
      <c r="AE966" s="172">
        <f>IF(ISNUMBER(FIND("decision",'Input| Setup'!$F$6)),'Input| Projects'!AM966,'Input| Projects'!W966)*O966*'Input| Escalations'!$I$17</f>
        <v>0</v>
      </c>
      <c r="AF966" s="175"/>
      <c r="AG966" s="172" cm="1">
        <f t="array" ref="AG966">IFERROR(--('Input| Projects'!$AS966="Yes")*_xlfn.SWITCH('Input| Overheads'!$C$50,"Direct costs",'Calc| Overheads Allocation'!C$8*Q966,"Internal labour",'Calc| Overheads Allocation'!C$8*Q966*'Input| Projects'!$AO966,"DNSP defined",'Calc| Overheads Allocation'!C$78*'Input| Projects'!$AV966,0),0)</f>
        <v>0</v>
      </c>
      <c r="AH966" s="172" cm="1">
        <f t="array" ref="AH966">IFERROR(--('Input| Projects'!$AS966="Yes")*_xlfn.SWITCH('Input| Overheads'!$C$50,"Direct costs",'Calc| Overheads Allocation'!D$8*R966,"Internal labour",'Calc| Overheads Allocation'!D$8*R966*'Input| Projects'!$AO966,"DNSP defined",'Calc| Overheads Allocation'!D$78*'Input| Projects'!$AV966,0),0)</f>
        <v>0</v>
      </c>
      <c r="AI966" s="172" cm="1">
        <f t="array" ref="AI966">IFERROR(--('Input| Projects'!$AS966="Yes")*_xlfn.SWITCH('Input| Overheads'!$C$50,"Direct costs",'Calc| Overheads Allocation'!E$8*S966,"Internal labour",'Calc| Overheads Allocation'!E$8*S966*'Input| Projects'!$AO966,"DNSP defined",'Calc| Overheads Allocation'!E$78*'Input| Projects'!$AV966,0),0)</f>
        <v>0</v>
      </c>
      <c r="AJ966" s="172" cm="1">
        <f t="array" ref="AJ966">IFERROR(--('Input| Projects'!$AS966="Yes")*_xlfn.SWITCH('Input| Overheads'!$C$50,"Direct costs",'Calc| Overheads Allocation'!F$8*T966,"Internal labour",'Calc| Overheads Allocation'!F$8*T966*'Input| Projects'!$AO966,"DNSP defined",'Calc| Overheads Allocation'!F$78*'Input| Projects'!$AV966,0),0)</f>
        <v>0</v>
      </c>
      <c r="AK966" s="172" cm="1">
        <f t="array" ref="AK966">IFERROR(--('Input| Projects'!$AS966="Yes")*_xlfn.SWITCH('Input| Overheads'!$C$50,"Direct costs",'Calc| Overheads Allocation'!G$8*U966,"Internal labour",'Calc| Overheads Allocation'!G$8*U966*'Input| Projects'!$AO966,"DNSP defined",'Calc| Overheads Allocation'!G$78*'Input| Projects'!$AV966,0),0)</f>
        <v>0</v>
      </c>
      <c r="AL966" s="172" cm="1">
        <f t="array" ref="AL966">IFERROR(--('Input| Projects'!$AS966="Yes")*_xlfn.SWITCH('Input| Overheads'!$C$50,"Direct costs",'Calc| Overheads Allocation'!H$8*V966,"Internal labour",'Calc| Overheads Allocation'!H$8*V966*'Input| Projects'!$AO966,"DNSP defined",'Calc| Overheads Allocation'!H$78*'Input| Projects'!$AV966,0),0)</f>
        <v>0</v>
      </c>
      <c r="AM966" s="172" cm="1">
        <f t="array" ref="AM966">IFERROR(--('Input| Projects'!$AS966="Yes")*_xlfn.SWITCH('Input| Overheads'!$C$50,"Direct costs",'Calc| Overheads Allocation'!I$8*W966,"Internal labour",'Calc| Overheads Allocation'!I$8*W966*'Input| Projects'!$AO966,"DNSP defined",'Calc| Overheads Allocation'!I$78*'Input| Projects'!$AV966,0),0)</f>
        <v>0</v>
      </c>
      <c r="AN966" s="175"/>
      <c r="AO966" s="172" cm="1">
        <f t="array" ref="AO966">IFERROR(--('Input| Projects'!$AT966="Yes")*_xlfn.SWITCH('Input| Overheads'!$C$50,"Direct costs",'Calc| Overheads Allocation'!C$9*Q966,"Internal labour",'Calc| Overheads Allocation'!C$9*Q966*'Input| Projects'!$AO966,"DNSP defined",'Calc| Overheads Allocation'!C$79*'Input| Projects'!$AW966,0),0)</f>
        <v>0</v>
      </c>
      <c r="AP966" s="172" cm="1">
        <f t="array" ref="AP966">IFERROR(--('Input| Projects'!$AT966="Yes")*_xlfn.SWITCH('Input| Overheads'!$C$50,"Direct costs",'Calc| Overheads Allocation'!D$9*R966,"Internal labour",'Calc| Overheads Allocation'!D$9*R966*'Input| Projects'!$AO966,"DNSP defined",'Calc| Overheads Allocation'!D$79*'Input| Projects'!$AW966,0),0)</f>
        <v>0</v>
      </c>
      <c r="AQ966" s="172" cm="1">
        <f t="array" ref="AQ966">IFERROR(--('Input| Projects'!$AT966="Yes")*_xlfn.SWITCH('Input| Overheads'!$C$50,"Direct costs",'Calc| Overheads Allocation'!E$9*S966,"Internal labour",'Calc| Overheads Allocation'!E$9*S966*'Input| Projects'!$AO966,"DNSP defined",'Calc| Overheads Allocation'!E$79*'Input| Projects'!$AW966,0),0)</f>
        <v>0</v>
      </c>
      <c r="AR966" s="172" cm="1">
        <f t="array" ref="AR966">IFERROR(--('Input| Projects'!$AT966="Yes")*_xlfn.SWITCH('Input| Overheads'!$C$50,"Direct costs",'Calc| Overheads Allocation'!F$9*T966,"Internal labour",'Calc| Overheads Allocation'!F$9*T966*'Input| Projects'!$AO966,"DNSP defined",'Calc| Overheads Allocation'!F$79*'Input| Projects'!$AW966,0),0)</f>
        <v>0</v>
      </c>
      <c r="AS966" s="172" cm="1">
        <f t="array" ref="AS966">IFERROR(--('Input| Projects'!$AT966="Yes")*_xlfn.SWITCH('Input| Overheads'!$C$50,"Direct costs",'Calc| Overheads Allocation'!G$9*U966,"Internal labour",'Calc| Overheads Allocation'!G$9*U966*'Input| Projects'!$AO966,"DNSP defined",'Calc| Overheads Allocation'!G$79*'Input| Projects'!$AW966,0),0)</f>
        <v>0</v>
      </c>
      <c r="AT966" s="172" cm="1">
        <f t="array" ref="AT966">IFERROR(--('Input| Projects'!$AT966="Yes")*_xlfn.SWITCH('Input| Overheads'!$C$50,"Direct costs",'Calc| Overheads Allocation'!H$9*V966,"Internal labour",'Calc| Overheads Allocation'!H$9*V966*'Input| Projects'!$AO966,"DNSP defined",'Calc| Overheads Allocation'!H$79*'Input| Projects'!$AW966,0),0)</f>
        <v>0</v>
      </c>
      <c r="AU966" s="172" cm="1">
        <f t="array" ref="AU966">IFERROR(--('Input| Projects'!$AT966="Yes")*_xlfn.SWITCH('Input| Overheads'!$C$50,"Direct costs",'Calc| Overheads Allocation'!I$9*W966,"Internal labour",'Calc| Overheads Allocation'!I$9*W966*'Input| Projects'!$AO966,"DNSP defined",'Calc| Overheads Allocation'!I$79*'Input| Projects'!$AW966,0),0)</f>
        <v>0</v>
      </c>
      <c r="AV966" s="175"/>
      <c r="AW966" s="172">
        <f t="shared" si="332"/>
        <v>0</v>
      </c>
      <c r="AX966" s="172">
        <f t="shared" si="333"/>
        <v>0</v>
      </c>
      <c r="AY966" s="172">
        <f t="shared" si="334"/>
        <v>0</v>
      </c>
      <c r="AZ966" s="172">
        <f t="shared" si="335"/>
        <v>0</v>
      </c>
      <c r="BA966" s="172">
        <f t="shared" si="336"/>
        <v>0</v>
      </c>
      <c r="BB966" s="172">
        <f t="shared" si="337"/>
        <v>0</v>
      </c>
      <c r="BC966" s="172">
        <f t="shared" si="338"/>
        <v>0</v>
      </c>
      <c r="BD966" s="176"/>
      <c r="BE966" s="172">
        <f t="shared" si="339"/>
        <v>0</v>
      </c>
      <c r="BF966" s="172">
        <f t="shared" si="340"/>
        <v>0</v>
      </c>
      <c r="BG966" s="172">
        <f t="shared" si="341"/>
        <v>0</v>
      </c>
      <c r="BH966" s="172">
        <f t="shared" si="342"/>
        <v>0</v>
      </c>
      <c r="BI966" s="172">
        <f t="shared" si="343"/>
        <v>0</v>
      </c>
      <c r="BJ966" s="172">
        <f t="shared" si="344"/>
        <v>0</v>
      </c>
      <c r="BK966" s="172">
        <f t="shared" si="345"/>
        <v>0</v>
      </c>
      <c r="BL966" s="176"/>
      <c r="BM966" s="172">
        <f t="shared" si="324"/>
        <v>0</v>
      </c>
      <c r="BN966" s="172">
        <f t="shared" si="325"/>
        <v>0</v>
      </c>
      <c r="BO966" s="172">
        <f t="shared" si="326"/>
        <v>0</v>
      </c>
      <c r="BP966" s="172">
        <f t="shared" si="327"/>
        <v>0</v>
      </c>
      <c r="BQ966" s="172">
        <f t="shared" si="328"/>
        <v>0</v>
      </c>
      <c r="BR966" s="172">
        <f t="shared" si="329"/>
        <v>0</v>
      </c>
      <c r="BS966" s="172">
        <f t="shared" si="330"/>
        <v>0</v>
      </c>
      <c r="BT966" s="55"/>
      <c r="BU966" s="158">
        <f>SUMIF('Input| Projects'!$BA$8:$CX$8,RIGHT(BU$9,3),'Input| Projects'!$BA966:$CX966)</f>
        <v>0</v>
      </c>
      <c r="BV966" s="158">
        <f>SUMIF('Input| Projects'!$BA$8:$CX$8,RIGHT(BV$9,3),'Input| Projects'!$BA966:$CX966)</f>
        <v>0</v>
      </c>
      <c r="BW966" s="79" t="str">
        <f t="shared" si="331"/>
        <v/>
      </c>
    </row>
    <row r="967" spans="2:75" x14ac:dyDescent="0.2">
      <c r="B967" s="123">
        <f>IFERROR('Input| Projects'!B967,"")</f>
        <v>958</v>
      </c>
      <c r="C967" s="160" t="str">
        <f>IFERROR(IF('Input| Projects'!C967="","",'Input| Projects'!C967),"")</f>
        <v/>
      </c>
      <c r="D967" s="160" t="str">
        <f>IFERROR(IF('Input| Projects'!D967="","",'Input| Projects'!D967),"")</f>
        <v/>
      </c>
      <c r="E967" s="53"/>
      <c r="F967" s="160" t="str">
        <f>IF(LEN('Input| Projects'!F967)&gt;0,'Input| Projects'!F967,"")</f>
        <v/>
      </c>
      <c r="G967" s="160" t="str">
        <f>IF(LEN('Input| Projects'!G967)&gt;0,'Input| Projects'!G967,"")</f>
        <v/>
      </c>
      <c r="H967" s="10"/>
      <c r="I967" s="194" cm="1">
        <f t="array" ref="I967">IF(LEN($F967)&gt;0,1+IFERROR(SUMPRODUCT(TRANSPOSE('Input| Projects'!$AO967:$AQ967),INDEX('Input| Escalations'!$F$27:$L$29,,MATCH(Q$9,'Input| Escalations'!$F$21:$L$21,0))),0),0)</f>
        <v>0</v>
      </c>
      <c r="J967" s="194" cm="1">
        <f t="array" ref="J967">IF(LEN($F967)&gt;0,1+IFERROR(SUMPRODUCT(TRANSPOSE('Input| Projects'!$AO967:$AQ967),INDEX('Input| Escalations'!$F$27:$L$29,,MATCH(R$9,'Input| Escalations'!$F$21:$L$21,0))),0),0)</f>
        <v>0</v>
      </c>
      <c r="K967" s="194" cm="1">
        <f t="array" ref="K967">IF(LEN($F967)&gt;0,1+IFERROR(SUMPRODUCT(TRANSPOSE('Input| Projects'!$AO967:$AQ967),INDEX('Input| Escalations'!$F$27:$L$29,,MATCH(S$9,'Input| Escalations'!$F$21:$L$21,0))),0),0)</f>
        <v>0</v>
      </c>
      <c r="L967" s="194" cm="1">
        <f t="array" ref="L967">IF(LEN($F967)&gt;0,1+IFERROR(SUMPRODUCT(TRANSPOSE('Input| Projects'!$AO967:$AQ967),INDEX('Input| Escalations'!$F$27:$L$29,,MATCH(T$9,'Input| Escalations'!$F$21:$L$21,0))),0),0)</f>
        <v>0</v>
      </c>
      <c r="M967" s="194" cm="1">
        <f t="array" ref="M967">IF(LEN($F967)&gt;0,1+IFERROR(SUMPRODUCT(TRANSPOSE('Input| Projects'!$AO967:$AQ967),INDEX('Input| Escalations'!$F$27:$L$29,,MATCH(U$9,'Input| Escalations'!$F$21:$L$21,0))),0),0)</f>
        <v>0</v>
      </c>
      <c r="N967" s="194" cm="1">
        <f t="array" ref="N967">IF(LEN($F967)&gt;0,1+IFERROR(SUMPRODUCT(TRANSPOSE('Input| Projects'!$AO967:$AQ967),INDEX('Input| Escalations'!$F$27:$L$29,,MATCH(V$9,'Input| Escalations'!$F$21:$L$21,0))),0),0)</f>
        <v>0</v>
      </c>
      <c r="O967" s="194" cm="1">
        <f t="array" ref="O967">IF(LEN($F967)&gt;0,1+IFERROR(SUMPRODUCT(TRANSPOSE('Input| Projects'!$AO967:$AQ967),INDEX('Input| Escalations'!$F$27:$L$29,,MATCH(W$9,'Input| Escalations'!$F$21:$L$21,0))),0),0)</f>
        <v>0</v>
      </c>
      <c r="P967" s="10"/>
      <c r="Q967" s="172">
        <f>IFERROR(IF(ISNUMBER(FIND("decision",'Input| Setup'!$F$6)),'Input| Projects'!Y967,'Input| Projects'!I967)*'Input| Escalations'!$I$17*I967,0)</f>
        <v>0</v>
      </c>
      <c r="R967" s="172">
        <f>IFERROR(IF(ISNUMBER(FIND("decision",'Input| Setup'!$F$6)),'Input| Projects'!Z967,'Input| Projects'!J967)*'Input| Escalations'!$I$17*J967,0)</f>
        <v>0</v>
      </c>
      <c r="S967" s="172">
        <f>IFERROR(IF(ISNUMBER(FIND("decision",'Input| Setup'!$F$6)),'Input| Projects'!AA967,'Input| Projects'!K967)*'Input| Escalations'!$I$17*K967,0)</f>
        <v>0</v>
      </c>
      <c r="T967" s="172">
        <f>IFERROR(IF(ISNUMBER(FIND("decision",'Input| Setup'!$F$6)),'Input| Projects'!AB967,'Input| Projects'!L967)*'Input| Escalations'!$I$17*L967,0)</f>
        <v>0</v>
      </c>
      <c r="U967" s="172">
        <f>IFERROR(IF(ISNUMBER(FIND("decision",'Input| Setup'!$F$6)),'Input| Projects'!AC967,'Input| Projects'!M967)*'Input| Escalations'!$I$17*M967,0)</f>
        <v>0</v>
      </c>
      <c r="V967" s="172">
        <f>IFERROR(IF(ISNUMBER(FIND("decision",'Input| Setup'!$F$6)),'Input| Projects'!AD967,'Input| Projects'!N967)*'Input| Escalations'!$I$17*N967,0)</f>
        <v>0</v>
      </c>
      <c r="W967" s="172">
        <f>IFERROR(IF(ISNUMBER(FIND("decision",'Input| Setup'!$F$6)),'Input| Projects'!AE967,'Input| Projects'!O967)*'Input| Escalations'!$I$17*O967,0)</f>
        <v>0</v>
      </c>
      <c r="X967" s="175"/>
      <c r="Y967" s="172">
        <f>IF(ISNUMBER(FIND("decision",'Input| Setup'!$F$6)),'Input| Projects'!AG967,'Input| Projects'!Q967)*I967*'Input| Escalations'!$I$17</f>
        <v>0</v>
      </c>
      <c r="Z967" s="172">
        <f>IF(ISNUMBER(FIND("decision",'Input| Setup'!$F$6)),'Input| Projects'!AH967,'Input| Projects'!R967)*J967*'Input| Escalations'!$I$17</f>
        <v>0</v>
      </c>
      <c r="AA967" s="172">
        <f>IF(ISNUMBER(FIND("decision",'Input| Setup'!$F$6)),'Input| Projects'!AI967,'Input| Projects'!S967)*K967*'Input| Escalations'!$I$17</f>
        <v>0</v>
      </c>
      <c r="AB967" s="172">
        <f>IF(ISNUMBER(FIND("decision",'Input| Setup'!$F$6)),'Input| Projects'!AJ967,'Input| Projects'!T967)*L967*'Input| Escalations'!$I$17</f>
        <v>0</v>
      </c>
      <c r="AC967" s="172">
        <f>IF(ISNUMBER(FIND("decision",'Input| Setup'!$F$6)),'Input| Projects'!AK967,'Input| Projects'!U967)*M967*'Input| Escalations'!$I$17</f>
        <v>0</v>
      </c>
      <c r="AD967" s="172">
        <f>IF(ISNUMBER(FIND("decision",'Input| Setup'!$F$6)),'Input| Projects'!AL967,'Input| Projects'!V967)*N967*'Input| Escalations'!$I$17</f>
        <v>0</v>
      </c>
      <c r="AE967" s="172">
        <f>IF(ISNUMBER(FIND("decision",'Input| Setup'!$F$6)),'Input| Projects'!AM967,'Input| Projects'!W967)*O967*'Input| Escalations'!$I$17</f>
        <v>0</v>
      </c>
      <c r="AF967" s="175"/>
      <c r="AG967" s="172" cm="1">
        <f t="array" ref="AG967">IFERROR(--('Input| Projects'!$AS967="Yes")*_xlfn.SWITCH('Input| Overheads'!$C$50,"Direct costs",'Calc| Overheads Allocation'!C$8*Q967,"Internal labour",'Calc| Overheads Allocation'!C$8*Q967*'Input| Projects'!$AO967,"DNSP defined",'Calc| Overheads Allocation'!C$78*'Input| Projects'!$AV967,0),0)</f>
        <v>0</v>
      </c>
      <c r="AH967" s="172" cm="1">
        <f t="array" ref="AH967">IFERROR(--('Input| Projects'!$AS967="Yes")*_xlfn.SWITCH('Input| Overheads'!$C$50,"Direct costs",'Calc| Overheads Allocation'!D$8*R967,"Internal labour",'Calc| Overheads Allocation'!D$8*R967*'Input| Projects'!$AO967,"DNSP defined",'Calc| Overheads Allocation'!D$78*'Input| Projects'!$AV967,0),0)</f>
        <v>0</v>
      </c>
      <c r="AI967" s="172" cm="1">
        <f t="array" ref="AI967">IFERROR(--('Input| Projects'!$AS967="Yes")*_xlfn.SWITCH('Input| Overheads'!$C$50,"Direct costs",'Calc| Overheads Allocation'!E$8*S967,"Internal labour",'Calc| Overheads Allocation'!E$8*S967*'Input| Projects'!$AO967,"DNSP defined",'Calc| Overheads Allocation'!E$78*'Input| Projects'!$AV967,0),0)</f>
        <v>0</v>
      </c>
      <c r="AJ967" s="172" cm="1">
        <f t="array" ref="AJ967">IFERROR(--('Input| Projects'!$AS967="Yes")*_xlfn.SWITCH('Input| Overheads'!$C$50,"Direct costs",'Calc| Overheads Allocation'!F$8*T967,"Internal labour",'Calc| Overheads Allocation'!F$8*T967*'Input| Projects'!$AO967,"DNSP defined",'Calc| Overheads Allocation'!F$78*'Input| Projects'!$AV967,0),0)</f>
        <v>0</v>
      </c>
      <c r="AK967" s="172" cm="1">
        <f t="array" ref="AK967">IFERROR(--('Input| Projects'!$AS967="Yes")*_xlfn.SWITCH('Input| Overheads'!$C$50,"Direct costs",'Calc| Overheads Allocation'!G$8*U967,"Internal labour",'Calc| Overheads Allocation'!G$8*U967*'Input| Projects'!$AO967,"DNSP defined",'Calc| Overheads Allocation'!G$78*'Input| Projects'!$AV967,0),0)</f>
        <v>0</v>
      </c>
      <c r="AL967" s="172" cm="1">
        <f t="array" ref="AL967">IFERROR(--('Input| Projects'!$AS967="Yes")*_xlfn.SWITCH('Input| Overheads'!$C$50,"Direct costs",'Calc| Overheads Allocation'!H$8*V967,"Internal labour",'Calc| Overheads Allocation'!H$8*V967*'Input| Projects'!$AO967,"DNSP defined",'Calc| Overheads Allocation'!H$78*'Input| Projects'!$AV967,0),0)</f>
        <v>0</v>
      </c>
      <c r="AM967" s="172" cm="1">
        <f t="array" ref="AM967">IFERROR(--('Input| Projects'!$AS967="Yes")*_xlfn.SWITCH('Input| Overheads'!$C$50,"Direct costs",'Calc| Overheads Allocation'!I$8*W967,"Internal labour",'Calc| Overheads Allocation'!I$8*W967*'Input| Projects'!$AO967,"DNSP defined",'Calc| Overheads Allocation'!I$78*'Input| Projects'!$AV967,0),0)</f>
        <v>0</v>
      </c>
      <c r="AN967" s="175"/>
      <c r="AO967" s="172" cm="1">
        <f t="array" ref="AO967">IFERROR(--('Input| Projects'!$AT967="Yes")*_xlfn.SWITCH('Input| Overheads'!$C$50,"Direct costs",'Calc| Overheads Allocation'!C$9*Q967,"Internal labour",'Calc| Overheads Allocation'!C$9*Q967*'Input| Projects'!$AO967,"DNSP defined",'Calc| Overheads Allocation'!C$79*'Input| Projects'!$AW967,0),0)</f>
        <v>0</v>
      </c>
      <c r="AP967" s="172" cm="1">
        <f t="array" ref="AP967">IFERROR(--('Input| Projects'!$AT967="Yes")*_xlfn.SWITCH('Input| Overheads'!$C$50,"Direct costs",'Calc| Overheads Allocation'!D$9*R967,"Internal labour",'Calc| Overheads Allocation'!D$9*R967*'Input| Projects'!$AO967,"DNSP defined",'Calc| Overheads Allocation'!D$79*'Input| Projects'!$AW967,0),0)</f>
        <v>0</v>
      </c>
      <c r="AQ967" s="172" cm="1">
        <f t="array" ref="AQ967">IFERROR(--('Input| Projects'!$AT967="Yes")*_xlfn.SWITCH('Input| Overheads'!$C$50,"Direct costs",'Calc| Overheads Allocation'!E$9*S967,"Internal labour",'Calc| Overheads Allocation'!E$9*S967*'Input| Projects'!$AO967,"DNSP defined",'Calc| Overheads Allocation'!E$79*'Input| Projects'!$AW967,0),0)</f>
        <v>0</v>
      </c>
      <c r="AR967" s="172" cm="1">
        <f t="array" ref="AR967">IFERROR(--('Input| Projects'!$AT967="Yes")*_xlfn.SWITCH('Input| Overheads'!$C$50,"Direct costs",'Calc| Overheads Allocation'!F$9*T967,"Internal labour",'Calc| Overheads Allocation'!F$9*T967*'Input| Projects'!$AO967,"DNSP defined",'Calc| Overheads Allocation'!F$79*'Input| Projects'!$AW967,0),0)</f>
        <v>0</v>
      </c>
      <c r="AS967" s="172" cm="1">
        <f t="array" ref="AS967">IFERROR(--('Input| Projects'!$AT967="Yes")*_xlfn.SWITCH('Input| Overheads'!$C$50,"Direct costs",'Calc| Overheads Allocation'!G$9*U967,"Internal labour",'Calc| Overheads Allocation'!G$9*U967*'Input| Projects'!$AO967,"DNSP defined",'Calc| Overheads Allocation'!G$79*'Input| Projects'!$AW967,0),0)</f>
        <v>0</v>
      </c>
      <c r="AT967" s="172" cm="1">
        <f t="array" ref="AT967">IFERROR(--('Input| Projects'!$AT967="Yes")*_xlfn.SWITCH('Input| Overheads'!$C$50,"Direct costs",'Calc| Overheads Allocation'!H$9*V967,"Internal labour",'Calc| Overheads Allocation'!H$9*V967*'Input| Projects'!$AO967,"DNSP defined",'Calc| Overheads Allocation'!H$79*'Input| Projects'!$AW967,0),0)</f>
        <v>0</v>
      </c>
      <c r="AU967" s="172" cm="1">
        <f t="array" ref="AU967">IFERROR(--('Input| Projects'!$AT967="Yes")*_xlfn.SWITCH('Input| Overheads'!$C$50,"Direct costs",'Calc| Overheads Allocation'!I$9*W967,"Internal labour",'Calc| Overheads Allocation'!I$9*W967*'Input| Projects'!$AO967,"DNSP defined",'Calc| Overheads Allocation'!I$79*'Input| Projects'!$AW967,0),0)</f>
        <v>0</v>
      </c>
      <c r="AV967" s="175"/>
      <c r="AW967" s="172">
        <f t="shared" si="332"/>
        <v>0</v>
      </c>
      <c r="AX967" s="172">
        <f t="shared" si="333"/>
        <v>0</v>
      </c>
      <c r="AY967" s="172">
        <f t="shared" si="334"/>
        <v>0</v>
      </c>
      <c r="AZ967" s="172">
        <f t="shared" si="335"/>
        <v>0</v>
      </c>
      <c r="BA967" s="172">
        <f t="shared" si="336"/>
        <v>0</v>
      </c>
      <c r="BB967" s="172">
        <f t="shared" si="337"/>
        <v>0</v>
      </c>
      <c r="BC967" s="172">
        <f t="shared" si="338"/>
        <v>0</v>
      </c>
      <c r="BD967" s="176"/>
      <c r="BE967" s="172">
        <f t="shared" si="339"/>
        <v>0</v>
      </c>
      <c r="BF967" s="172">
        <f t="shared" si="340"/>
        <v>0</v>
      </c>
      <c r="BG967" s="172">
        <f t="shared" si="341"/>
        <v>0</v>
      </c>
      <c r="BH967" s="172">
        <f t="shared" si="342"/>
        <v>0</v>
      </c>
      <c r="BI967" s="172">
        <f t="shared" si="343"/>
        <v>0</v>
      </c>
      <c r="BJ967" s="172">
        <f t="shared" si="344"/>
        <v>0</v>
      </c>
      <c r="BK967" s="172">
        <f t="shared" si="345"/>
        <v>0</v>
      </c>
      <c r="BL967" s="176"/>
      <c r="BM967" s="172">
        <f t="shared" si="324"/>
        <v>0</v>
      </c>
      <c r="BN967" s="172">
        <f t="shared" si="325"/>
        <v>0</v>
      </c>
      <c r="BO967" s="172">
        <f t="shared" si="326"/>
        <v>0</v>
      </c>
      <c r="BP967" s="172">
        <f t="shared" si="327"/>
        <v>0</v>
      </c>
      <c r="BQ967" s="172">
        <f t="shared" si="328"/>
        <v>0</v>
      </c>
      <c r="BR967" s="172">
        <f t="shared" si="329"/>
        <v>0</v>
      </c>
      <c r="BS967" s="172">
        <f t="shared" si="330"/>
        <v>0</v>
      </c>
      <c r="BT967" s="55"/>
      <c r="BU967" s="158">
        <f>SUMIF('Input| Projects'!$BA$8:$CX$8,RIGHT(BU$9,3),'Input| Projects'!$BA967:$CX967)</f>
        <v>0</v>
      </c>
      <c r="BV967" s="158">
        <f>SUMIF('Input| Projects'!$BA$8:$CX$8,RIGHT(BV$9,3),'Input| Projects'!$BA967:$CX967)</f>
        <v>0</v>
      </c>
      <c r="BW967" s="79" t="str">
        <f t="shared" si="331"/>
        <v/>
      </c>
    </row>
    <row r="968" spans="2:75" x14ac:dyDescent="0.2">
      <c r="B968" s="123">
        <f>IFERROR('Input| Projects'!B968,"")</f>
        <v>959</v>
      </c>
      <c r="C968" s="160" t="str">
        <f>IFERROR(IF('Input| Projects'!C968="","",'Input| Projects'!C968),"")</f>
        <v/>
      </c>
      <c r="D968" s="160" t="str">
        <f>IFERROR(IF('Input| Projects'!D968="","",'Input| Projects'!D968),"")</f>
        <v/>
      </c>
      <c r="E968" s="53"/>
      <c r="F968" s="160" t="str">
        <f>IF(LEN('Input| Projects'!F968)&gt;0,'Input| Projects'!F968,"")</f>
        <v/>
      </c>
      <c r="G968" s="160" t="str">
        <f>IF(LEN('Input| Projects'!G968)&gt;0,'Input| Projects'!G968,"")</f>
        <v/>
      </c>
      <c r="H968" s="10"/>
      <c r="I968" s="194" cm="1">
        <f t="array" ref="I968">IF(LEN($F968)&gt;0,1+IFERROR(SUMPRODUCT(TRANSPOSE('Input| Projects'!$AO968:$AQ968),INDEX('Input| Escalations'!$F$27:$L$29,,MATCH(Q$9,'Input| Escalations'!$F$21:$L$21,0))),0),0)</f>
        <v>0</v>
      </c>
      <c r="J968" s="194" cm="1">
        <f t="array" ref="J968">IF(LEN($F968)&gt;0,1+IFERROR(SUMPRODUCT(TRANSPOSE('Input| Projects'!$AO968:$AQ968),INDEX('Input| Escalations'!$F$27:$L$29,,MATCH(R$9,'Input| Escalations'!$F$21:$L$21,0))),0),0)</f>
        <v>0</v>
      </c>
      <c r="K968" s="194" cm="1">
        <f t="array" ref="K968">IF(LEN($F968)&gt;0,1+IFERROR(SUMPRODUCT(TRANSPOSE('Input| Projects'!$AO968:$AQ968),INDEX('Input| Escalations'!$F$27:$L$29,,MATCH(S$9,'Input| Escalations'!$F$21:$L$21,0))),0),0)</f>
        <v>0</v>
      </c>
      <c r="L968" s="194" cm="1">
        <f t="array" ref="L968">IF(LEN($F968)&gt;0,1+IFERROR(SUMPRODUCT(TRANSPOSE('Input| Projects'!$AO968:$AQ968),INDEX('Input| Escalations'!$F$27:$L$29,,MATCH(T$9,'Input| Escalations'!$F$21:$L$21,0))),0),0)</f>
        <v>0</v>
      </c>
      <c r="M968" s="194" cm="1">
        <f t="array" ref="M968">IF(LEN($F968)&gt;0,1+IFERROR(SUMPRODUCT(TRANSPOSE('Input| Projects'!$AO968:$AQ968),INDEX('Input| Escalations'!$F$27:$L$29,,MATCH(U$9,'Input| Escalations'!$F$21:$L$21,0))),0),0)</f>
        <v>0</v>
      </c>
      <c r="N968" s="194" cm="1">
        <f t="array" ref="N968">IF(LEN($F968)&gt;0,1+IFERROR(SUMPRODUCT(TRANSPOSE('Input| Projects'!$AO968:$AQ968),INDEX('Input| Escalations'!$F$27:$L$29,,MATCH(V$9,'Input| Escalations'!$F$21:$L$21,0))),0),0)</f>
        <v>0</v>
      </c>
      <c r="O968" s="194" cm="1">
        <f t="array" ref="O968">IF(LEN($F968)&gt;0,1+IFERROR(SUMPRODUCT(TRANSPOSE('Input| Projects'!$AO968:$AQ968),INDEX('Input| Escalations'!$F$27:$L$29,,MATCH(W$9,'Input| Escalations'!$F$21:$L$21,0))),0),0)</f>
        <v>0</v>
      </c>
      <c r="P968" s="10"/>
      <c r="Q968" s="172">
        <f>IFERROR(IF(ISNUMBER(FIND("decision",'Input| Setup'!$F$6)),'Input| Projects'!Y968,'Input| Projects'!I968)*'Input| Escalations'!$I$17*I968,0)</f>
        <v>0</v>
      </c>
      <c r="R968" s="172">
        <f>IFERROR(IF(ISNUMBER(FIND("decision",'Input| Setup'!$F$6)),'Input| Projects'!Z968,'Input| Projects'!J968)*'Input| Escalations'!$I$17*J968,0)</f>
        <v>0</v>
      </c>
      <c r="S968" s="172">
        <f>IFERROR(IF(ISNUMBER(FIND("decision",'Input| Setup'!$F$6)),'Input| Projects'!AA968,'Input| Projects'!K968)*'Input| Escalations'!$I$17*K968,0)</f>
        <v>0</v>
      </c>
      <c r="T968" s="172">
        <f>IFERROR(IF(ISNUMBER(FIND("decision",'Input| Setup'!$F$6)),'Input| Projects'!AB968,'Input| Projects'!L968)*'Input| Escalations'!$I$17*L968,0)</f>
        <v>0</v>
      </c>
      <c r="U968" s="172">
        <f>IFERROR(IF(ISNUMBER(FIND("decision",'Input| Setup'!$F$6)),'Input| Projects'!AC968,'Input| Projects'!M968)*'Input| Escalations'!$I$17*M968,0)</f>
        <v>0</v>
      </c>
      <c r="V968" s="172">
        <f>IFERROR(IF(ISNUMBER(FIND("decision",'Input| Setup'!$F$6)),'Input| Projects'!AD968,'Input| Projects'!N968)*'Input| Escalations'!$I$17*N968,0)</f>
        <v>0</v>
      </c>
      <c r="W968" s="172">
        <f>IFERROR(IF(ISNUMBER(FIND("decision",'Input| Setup'!$F$6)),'Input| Projects'!AE968,'Input| Projects'!O968)*'Input| Escalations'!$I$17*O968,0)</f>
        <v>0</v>
      </c>
      <c r="X968" s="175"/>
      <c r="Y968" s="172">
        <f>IF(ISNUMBER(FIND("decision",'Input| Setup'!$F$6)),'Input| Projects'!AG968,'Input| Projects'!Q968)*I968*'Input| Escalations'!$I$17</f>
        <v>0</v>
      </c>
      <c r="Z968" s="172">
        <f>IF(ISNUMBER(FIND("decision",'Input| Setup'!$F$6)),'Input| Projects'!AH968,'Input| Projects'!R968)*J968*'Input| Escalations'!$I$17</f>
        <v>0</v>
      </c>
      <c r="AA968" s="172">
        <f>IF(ISNUMBER(FIND("decision",'Input| Setup'!$F$6)),'Input| Projects'!AI968,'Input| Projects'!S968)*K968*'Input| Escalations'!$I$17</f>
        <v>0</v>
      </c>
      <c r="AB968" s="172">
        <f>IF(ISNUMBER(FIND("decision",'Input| Setup'!$F$6)),'Input| Projects'!AJ968,'Input| Projects'!T968)*L968*'Input| Escalations'!$I$17</f>
        <v>0</v>
      </c>
      <c r="AC968" s="172">
        <f>IF(ISNUMBER(FIND("decision",'Input| Setup'!$F$6)),'Input| Projects'!AK968,'Input| Projects'!U968)*M968*'Input| Escalations'!$I$17</f>
        <v>0</v>
      </c>
      <c r="AD968" s="172">
        <f>IF(ISNUMBER(FIND("decision",'Input| Setup'!$F$6)),'Input| Projects'!AL968,'Input| Projects'!V968)*N968*'Input| Escalations'!$I$17</f>
        <v>0</v>
      </c>
      <c r="AE968" s="172">
        <f>IF(ISNUMBER(FIND("decision",'Input| Setup'!$F$6)),'Input| Projects'!AM968,'Input| Projects'!W968)*O968*'Input| Escalations'!$I$17</f>
        <v>0</v>
      </c>
      <c r="AF968" s="175"/>
      <c r="AG968" s="172" cm="1">
        <f t="array" ref="AG968">IFERROR(--('Input| Projects'!$AS968="Yes")*_xlfn.SWITCH('Input| Overheads'!$C$50,"Direct costs",'Calc| Overheads Allocation'!C$8*Q968,"Internal labour",'Calc| Overheads Allocation'!C$8*Q968*'Input| Projects'!$AO968,"DNSP defined",'Calc| Overheads Allocation'!C$78*'Input| Projects'!$AV968,0),0)</f>
        <v>0</v>
      </c>
      <c r="AH968" s="172" cm="1">
        <f t="array" ref="AH968">IFERROR(--('Input| Projects'!$AS968="Yes")*_xlfn.SWITCH('Input| Overheads'!$C$50,"Direct costs",'Calc| Overheads Allocation'!D$8*R968,"Internal labour",'Calc| Overheads Allocation'!D$8*R968*'Input| Projects'!$AO968,"DNSP defined",'Calc| Overheads Allocation'!D$78*'Input| Projects'!$AV968,0),0)</f>
        <v>0</v>
      </c>
      <c r="AI968" s="172" cm="1">
        <f t="array" ref="AI968">IFERROR(--('Input| Projects'!$AS968="Yes")*_xlfn.SWITCH('Input| Overheads'!$C$50,"Direct costs",'Calc| Overheads Allocation'!E$8*S968,"Internal labour",'Calc| Overheads Allocation'!E$8*S968*'Input| Projects'!$AO968,"DNSP defined",'Calc| Overheads Allocation'!E$78*'Input| Projects'!$AV968,0),0)</f>
        <v>0</v>
      </c>
      <c r="AJ968" s="172" cm="1">
        <f t="array" ref="AJ968">IFERROR(--('Input| Projects'!$AS968="Yes")*_xlfn.SWITCH('Input| Overheads'!$C$50,"Direct costs",'Calc| Overheads Allocation'!F$8*T968,"Internal labour",'Calc| Overheads Allocation'!F$8*T968*'Input| Projects'!$AO968,"DNSP defined",'Calc| Overheads Allocation'!F$78*'Input| Projects'!$AV968,0),0)</f>
        <v>0</v>
      </c>
      <c r="AK968" s="172" cm="1">
        <f t="array" ref="AK968">IFERROR(--('Input| Projects'!$AS968="Yes")*_xlfn.SWITCH('Input| Overheads'!$C$50,"Direct costs",'Calc| Overheads Allocation'!G$8*U968,"Internal labour",'Calc| Overheads Allocation'!G$8*U968*'Input| Projects'!$AO968,"DNSP defined",'Calc| Overheads Allocation'!G$78*'Input| Projects'!$AV968,0),0)</f>
        <v>0</v>
      </c>
      <c r="AL968" s="172" cm="1">
        <f t="array" ref="AL968">IFERROR(--('Input| Projects'!$AS968="Yes")*_xlfn.SWITCH('Input| Overheads'!$C$50,"Direct costs",'Calc| Overheads Allocation'!H$8*V968,"Internal labour",'Calc| Overheads Allocation'!H$8*V968*'Input| Projects'!$AO968,"DNSP defined",'Calc| Overheads Allocation'!H$78*'Input| Projects'!$AV968,0),0)</f>
        <v>0</v>
      </c>
      <c r="AM968" s="172" cm="1">
        <f t="array" ref="AM968">IFERROR(--('Input| Projects'!$AS968="Yes")*_xlfn.SWITCH('Input| Overheads'!$C$50,"Direct costs",'Calc| Overheads Allocation'!I$8*W968,"Internal labour",'Calc| Overheads Allocation'!I$8*W968*'Input| Projects'!$AO968,"DNSP defined",'Calc| Overheads Allocation'!I$78*'Input| Projects'!$AV968,0),0)</f>
        <v>0</v>
      </c>
      <c r="AN968" s="175"/>
      <c r="AO968" s="172" cm="1">
        <f t="array" ref="AO968">IFERROR(--('Input| Projects'!$AT968="Yes")*_xlfn.SWITCH('Input| Overheads'!$C$50,"Direct costs",'Calc| Overheads Allocation'!C$9*Q968,"Internal labour",'Calc| Overheads Allocation'!C$9*Q968*'Input| Projects'!$AO968,"DNSP defined",'Calc| Overheads Allocation'!C$79*'Input| Projects'!$AW968,0),0)</f>
        <v>0</v>
      </c>
      <c r="AP968" s="172" cm="1">
        <f t="array" ref="AP968">IFERROR(--('Input| Projects'!$AT968="Yes")*_xlfn.SWITCH('Input| Overheads'!$C$50,"Direct costs",'Calc| Overheads Allocation'!D$9*R968,"Internal labour",'Calc| Overheads Allocation'!D$9*R968*'Input| Projects'!$AO968,"DNSP defined",'Calc| Overheads Allocation'!D$79*'Input| Projects'!$AW968,0),0)</f>
        <v>0</v>
      </c>
      <c r="AQ968" s="172" cm="1">
        <f t="array" ref="AQ968">IFERROR(--('Input| Projects'!$AT968="Yes")*_xlfn.SWITCH('Input| Overheads'!$C$50,"Direct costs",'Calc| Overheads Allocation'!E$9*S968,"Internal labour",'Calc| Overheads Allocation'!E$9*S968*'Input| Projects'!$AO968,"DNSP defined",'Calc| Overheads Allocation'!E$79*'Input| Projects'!$AW968,0),0)</f>
        <v>0</v>
      </c>
      <c r="AR968" s="172" cm="1">
        <f t="array" ref="AR968">IFERROR(--('Input| Projects'!$AT968="Yes")*_xlfn.SWITCH('Input| Overheads'!$C$50,"Direct costs",'Calc| Overheads Allocation'!F$9*T968,"Internal labour",'Calc| Overheads Allocation'!F$9*T968*'Input| Projects'!$AO968,"DNSP defined",'Calc| Overheads Allocation'!F$79*'Input| Projects'!$AW968,0),0)</f>
        <v>0</v>
      </c>
      <c r="AS968" s="172" cm="1">
        <f t="array" ref="AS968">IFERROR(--('Input| Projects'!$AT968="Yes")*_xlfn.SWITCH('Input| Overheads'!$C$50,"Direct costs",'Calc| Overheads Allocation'!G$9*U968,"Internal labour",'Calc| Overheads Allocation'!G$9*U968*'Input| Projects'!$AO968,"DNSP defined",'Calc| Overheads Allocation'!G$79*'Input| Projects'!$AW968,0),0)</f>
        <v>0</v>
      </c>
      <c r="AT968" s="172" cm="1">
        <f t="array" ref="AT968">IFERROR(--('Input| Projects'!$AT968="Yes")*_xlfn.SWITCH('Input| Overheads'!$C$50,"Direct costs",'Calc| Overheads Allocation'!H$9*V968,"Internal labour",'Calc| Overheads Allocation'!H$9*V968*'Input| Projects'!$AO968,"DNSP defined",'Calc| Overheads Allocation'!H$79*'Input| Projects'!$AW968,0),0)</f>
        <v>0</v>
      </c>
      <c r="AU968" s="172" cm="1">
        <f t="array" ref="AU968">IFERROR(--('Input| Projects'!$AT968="Yes")*_xlfn.SWITCH('Input| Overheads'!$C$50,"Direct costs",'Calc| Overheads Allocation'!I$9*W968,"Internal labour",'Calc| Overheads Allocation'!I$9*W968*'Input| Projects'!$AO968,"DNSP defined",'Calc| Overheads Allocation'!I$79*'Input| Projects'!$AW968,0),0)</f>
        <v>0</v>
      </c>
      <c r="AV968" s="175"/>
      <c r="AW968" s="172">
        <f t="shared" si="332"/>
        <v>0</v>
      </c>
      <c r="AX968" s="172">
        <f t="shared" si="333"/>
        <v>0</v>
      </c>
      <c r="AY968" s="172">
        <f t="shared" si="334"/>
        <v>0</v>
      </c>
      <c r="AZ968" s="172">
        <f t="shared" si="335"/>
        <v>0</v>
      </c>
      <c r="BA968" s="172">
        <f t="shared" si="336"/>
        <v>0</v>
      </c>
      <c r="BB968" s="172">
        <f t="shared" si="337"/>
        <v>0</v>
      </c>
      <c r="BC968" s="172">
        <f t="shared" si="338"/>
        <v>0</v>
      </c>
      <c r="BD968" s="176"/>
      <c r="BE968" s="172">
        <f t="shared" si="339"/>
        <v>0</v>
      </c>
      <c r="BF968" s="172">
        <f t="shared" si="340"/>
        <v>0</v>
      </c>
      <c r="BG968" s="172">
        <f t="shared" si="341"/>
        <v>0</v>
      </c>
      <c r="BH968" s="172">
        <f t="shared" si="342"/>
        <v>0</v>
      </c>
      <c r="BI968" s="172">
        <f t="shared" si="343"/>
        <v>0</v>
      </c>
      <c r="BJ968" s="172">
        <f t="shared" si="344"/>
        <v>0</v>
      </c>
      <c r="BK968" s="172">
        <f t="shared" si="345"/>
        <v>0</v>
      </c>
      <c r="BL968" s="176"/>
      <c r="BM968" s="172">
        <f t="shared" si="324"/>
        <v>0</v>
      </c>
      <c r="BN968" s="172">
        <f t="shared" si="325"/>
        <v>0</v>
      </c>
      <c r="BO968" s="172">
        <f t="shared" si="326"/>
        <v>0</v>
      </c>
      <c r="BP968" s="172">
        <f t="shared" si="327"/>
        <v>0</v>
      </c>
      <c r="BQ968" s="172">
        <f t="shared" si="328"/>
        <v>0</v>
      </c>
      <c r="BR968" s="172">
        <f t="shared" si="329"/>
        <v>0</v>
      </c>
      <c r="BS968" s="172">
        <f t="shared" si="330"/>
        <v>0</v>
      </c>
      <c r="BT968" s="55"/>
      <c r="BU968" s="158">
        <f>SUMIF('Input| Projects'!$BA$8:$CX$8,RIGHT(BU$9,3),'Input| Projects'!$BA968:$CX968)</f>
        <v>0</v>
      </c>
      <c r="BV968" s="158">
        <f>SUMIF('Input| Projects'!$BA$8:$CX$8,RIGHT(BV$9,3),'Input| Projects'!$BA968:$CX968)</f>
        <v>0</v>
      </c>
      <c r="BW968" s="79" t="str">
        <f t="shared" si="331"/>
        <v/>
      </c>
    </row>
    <row r="969" spans="2:75" x14ac:dyDescent="0.2">
      <c r="B969" s="123">
        <f>IFERROR('Input| Projects'!B969,"")</f>
        <v>960</v>
      </c>
      <c r="C969" s="160" t="str">
        <f>IFERROR(IF('Input| Projects'!C969="","",'Input| Projects'!C969),"")</f>
        <v/>
      </c>
      <c r="D969" s="160" t="str">
        <f>IFERROR(IF('Input| Projects'!D969="","",'Input| Projects'!D969),"")</f>
        <v/>
      </c>
      <c r="E969" s="53"/>
      <c r="F969" s="160" t="str">
        <f>IF(LEN('Input| Projects'!F969)&gt;0,'Input| Projects'!F969,"")</f>
        <v/>
      </c>
      <c r="G969" s="160" t="str">
        <f>IF(LEN('Input| Projects'!G969)&gt;0,'Input| Projects'!G969,"")</f>
        <v/>
      </c>
      <c r="H969" s="10"/>
      <c r="I969" s="194" cm="1">
        <f t="array" ref="I969">IF(LEN($F969)&gt;0,1+IFERROR(SUMPRODUCT(TRANSPOSE('Input| Projects'!$AO969:$AQ969),INDEX('Input| Escalations'!$F$27:$L$29,,MATCH(Q$9,'Input| Escalations'!$F$21:$L$21,0))),0),0)</f>
        <v>0</v>
      </c>
      <c r="J969" s="194" cm="1">
        <f t="array" ref="J969">IF(LEN($F969)&gt;0,1+IFERROR(SUMPRODUCT(TRANSPOSE('Input| Projects'!$AO969:$AQ969),INDEX('Input| Escalations'!$F$27:$L$29,,MATCH(R$9,'Input| Escalations'!$F$21:$L$21,0))),0),0)</f>
        <v>0</v>
      </c>
      <c r="K969" s="194" cm="1">
        <f t="array" ref="K969">IF(LEN($F969)&gt;0,1+IFERROR(SUMPRODUCT(TRANSPOSE('Input| Projects'!$AO969:$AQ969),INDEX('Input| Escalations'!$F$27:$L$29,,MATCH(S$9,'Input| Escalations'!$F$21:$L$21,0))),0),0)</f>
        <v>0</v>
      </c>
      <c r="L969" s="194" cm="1">
        <f t="array" ref="L969">IF(LEN($F969)&gt;0,1+IFERROR(SUMPRODUCT(TRANSPOSE('Input| Projects'!$AO969:$AQ969),INDEX('Input| Escalations'!$F$27:$L$29,,MATCH(T$9,'Input| Escalations'!$F$21:$L$21,0))),0),0)</f>
        <v>0</v>
      </c>
      <c r="M969" s="194" cm="1">
        <f t="array" ref="M969">IF(LEN($F969)&gt;0,1+IFERROR(SUMPRODUCT(TRANSPOSE('Input| Projects'!$AO969:$AQ969),INDEX('Input| Escalations'!$F$27:$L$29,,MATCH(U$9,'Input| Escalations'!$F$21:$L$21,0))),0),0)</f>
        <v>0</v>
      </c>
      <c r="N969" s="194" cm="1">
        <f t="array" ref="N969">IF(LEN($F969)&gt;0,1+IFERROR(SUMPRODUCT(TRANSPOSE('Input| Projects'!$AO969:$AQ969),INDEX('Input| Escalations'!$F$27:$L$29,,MATCH(V$9,'Input| Escalations'!$F$21:$L$21,0))),0),0)</f>
        <v>0</v>
      </c>
      <c r="O969" s="194" cm="1">
        <f t="array" ref="O969">IF(LEN($F969)&gt;0,1+IFERROR(SUMPRODUCT(TRANSPOSE('Input| Projects'!$AO969:$AQ969),INDEX('Input| Escalations'!$F$27:$L$29,,MATCH(W$9,'Input| Escalations'!$F$21:$L$21,0))),0),0)</f>
        <v>0</v>
      </c>
      <c r="P969" s="10"/>
      <c r="Q969" s="172">
        <f>IFERROR(IF(ISNUMBER(FIND("decision",'Input| Setup'!$F$6)),'Input| Projects'!Y969,'Input| Projects'!I969)*'Input| Escalations'!$I$17*I969,0)</f>
        <v>0</v>
      </c>
      <c r="R969" s="172">
        <f>IFERROR(IF(ISNUMBER(FIND("decision",'Input| Setup'!$F$6)),'Input| Projects'!Z969,'Input| Projects'!J969)*'Input| Escalations'!$I$17*J969,0)</f>
        <v>0</v>
      </c>
      <c r="S969" s="172">
        <f>IFERROR(IF(ISNUMBER(FIND("decision",'Input| Setup'!$F$6)),'Input| Projects'!AA969,'Input| Projects'!K969)*'Input| Escalations'!$I$17*K969,0)</f>
        <v>0</v>
      </c>
      <c r="T969" s="172">
        <f>IFERROR(IF(ISNUMBER(FIND("decision",'Input| Setup'!$F$6)),'Input| Projects'!AB969,'Input| Projects'!L969)*'Input| Escalations'!$I$17*L969,0)</f>
        <v>0</v>
      </c>
      <c r="U969" s="172">
        <f>IFERROR(IF(ISNUMBER(FIND("decision",'Input| Setup'!$F$6)),'Input| Projects'!AC969,'Input| Projects'!M969)*'Input| Escalations'!$I$17*M969,0)</f>
        <v>0</v>
      </c>
      <c r="V969" s="172">
        <f>IFERROR(IF(ISNUMBER(FIND("decision",'Input| Setup'!$F$6)),'Input| Projects'!AD969,'Input| Projects'!N969)*'Input| Escalations'!$I$17*N969,0)</f>
        <v>0</v>
      </c>
      <c r="W969" s="172">
        <f>IFERROR(IF(ISNUMBER(FIND("decision",'Input| Setup'!$F$6)),'Input| Projects'!AE969,'Input| Projects'!O969)*'Input| Escalations'!$I$17*O969,0)</f>
        <v>0</v>
      </c>
      <c r="X969" s="175"/>
      <c r="Y969" s="172">
        <f>IF(ISNUMBER(FIND("decision",'Input| Setup'!$F$6)),'Input| Projects'!AG969,'Input| Projects'!Q969)*I969*'Input| Escalations'!$I$17</f>
        <v>0</v>
      </c>
      <c r="Z969" s="172">
        <f>IF(ISNUMBER(FIND("decision",'Input| Setup'!$F$6)),'Input| Projects'!AH969,'Input| Projects'!R969)*J969*'Input| Escalations'!$I$17</f>
        <v>0</v>
      </c>
      <c r="AA969" s="172">
        <f>IF(ISNUMBER(FIND("decision",'Input| Setup'!$F$6)),'Input| Projects'!AI969,'Input| Projects'!S969)*K969*'Input| Escalations'!$I$17</f>
        <v>0</v>
      </c>
      <c r="AB969" s="172">
        <f>IF(ISNUMBER(FIND("decision",'Input| Setup'!$F$6)),'Input| Projects'!AJ969,'Input| Projects'!T969)*L969*'Input| Escalations'!$I$17</f>
        <v>0</v>
      </c>
      <c r="AC969" s="172">
        <f>IF(ISNUMBER(FIND("decision",'Input| Setup'!$F$6)),'Input| Projects'!AK969,'Input| Projects'!U969)*M969*'Input| Escalations'!$I$17</f>
        <v>0</v>
      </c>
      <c r="AD969" s="172">
        <f>IF(ISNUMBER(FIND("decision",'Input| Setup'!$F$6)),'Input| Projects'!AL969,'Input| Projects'!V969)*N969*'Input| Escalations'!$I$17</f>
        <v>0</v>
      </c>
      <c r="AE969" s="172">
        <f>IF(ISNUMBER(FIND("decision",'Input| Setup'!$F$6)),'Input| Projects'!AM969,'Input| Projects'!W969)*O969*'Input| Escalations'!$I$17</f>
        <v>0</v>
      </c>
      <c r="AF969" s="175"/>
      <c r="AG969" s="172" cm="1">
        <f t="array" ref="AG969">IFERROR(--('Input| Projects'!$AS969="Yes")*_xlfn.SWITCH('Input| Overheads'!$C$50,"Direct costs",'Calc| Overheads Allocation'!C$8*Q969,"Internal labour",'Calc| Overheads Allocation'!C$8*Q969*'Input| Projects'!$AO969,"DNSP defined",'Calc| Overheads Allocation'!C$78*'Input| Projects'!$AV969,0),0)</f>
        <v>0</v>
      </c>
      <c r="AH969" s="172" cm="1">
        <f t="array" ref="AH969">IFERROR(--('Input| Projects'!$AS969="Yes")*_xlfn.SWITCH('Input| Overheads'!$C$50,"Direct costs",'Calc| Overheads Allocation'!D$8*R969,"Internal labour",'Calc| Overheads Allocation'!D$8*R969*'Input| Projects'!$AO969,"DNSP defined",'Calc| Overheads Allocation'!D$78*'Input| Projects'!$AV969,0),0)</f>
        <v>0</v>
      </c>
      <c r="AI969" s="172" cm="1">
        <f t="array" ref="AI969">IFERROR(--('Input| Projects'!$AS969="Yes")*_xlfn.SWITCH('Input| Overheads'!$C$50,"Direct costs",'Calc| Overheads Allocation'!E$8*S969,"Internal labour",'Calc| Overheads Allocation'!E$8*S969*'Input| Projects'!$AO969,"DNSP defined",'Calc| Overheads Allocation'!E$78*'Input| Projects'!$AV969,0),0)</f>
        <v>0</v>
      </c>
      <c r="AJ969" s="172" cm="1">
        <f t="array" ref="AJ969">IFERROR(--('Input| Projects'!$AS969="Yes")*_xlfn.SWITCH('Input| Overheads'!$C$50,"Direct costs",'Calc| Overheads Allocation'!F$8*T969,"Internal labour",'Calc| Overheads Allocation'!F$8*T969*'Input| Projects'!$AO969,"DNSP defined",'Calc| Overheads Allocation'!F$78*'Input| Projects'!$AV969,0),0)</f>
        <v>0</v>
      </c>
      <c r="AK969" s="172" cm="1">
        <f t="array" ref="AK969">IFERROR(--('Input| Projects'!$AS969="Yes")*_xlfn.SWITCH('Input| Overheads'!$C$50,"Direct costs",'Calc| Overheads Allocation'!G$8*U969,"Internal labour",'Calc| Overheads Allocation'!G$8*U969*'Input| Projects'!$AO969,"DNSP defined",'Calc| Overheads Allocation'!G$78*'Input| Projects'!$AV969,0),0)</f>
        <v>0</v>
      </c>
      <c r="AL969" s="172" cm="1">
        <f t="array" ref="AL969">IFERROR(--('Input| Projects'!$AS969="Yes")*_xlfn.SWITCH('Input| Overheads'!$C$50,"Direct costs",'Calc| Overheads Allocation'!H$8*V969,"Internal labour",'Calc| Overheads Allocation'!H$8*V969*'Input| Projects'!$AO969,"DNSP defined",'Calc| Overheads Allocation'!H$78*'Input| Projects'!$AV969,0),0)</f>
        <v>0</v>
      </c>
      <c r="AM969" s="172" cm="1">
        <f t="array" ref="AM969">IFERROR(--('Input| Projects'!$AS969="Yes")*_xlfn.SWITCH('Input| Overheads'!$C$50,"Direct costs",'Calc| Overheads Allocation'!I$8*W969,"Internal labour",'Calc| Overheads Allocation'!I$8*W969*'Input| Projects'!$AO969,"DNSP defined",'Calc| Overheads Allocation'!I$78*'Input| Projects'!$AV969,0),0)</f>
        <v>0</v>
      </c>
      <c r="AN969" s="175"/>
      <c r="AO969" s="172" cm="1">
        <f t="array" ref="AO969">IFERROR(--('Input| Projects'!$AT969="Yes")*_xlfn.SWITCH('Input| Overheads'!$C$50,"Direct costs",'Calc| Overheads Allocation'!C$9*Q969,"Internal labour",'Calc| Overheads Allocation'!C$9*Q969*'Input| Projects'!$AO969,"DNSP defined",'Calc| Overheads Allocation'!C$79*'Input| Projects'!$AW969,0),0)</f>
        <v>0</v>
      </c>
      <c r="AP969" s="172" cm="1">
        <f t="array" ref="AP969">IFERROR(--('Input| Projects'!$AT969="Yes")*_xlfn.SWITCH('Input| Overheads'!$C$50,"Direct costs",'Calc| Overheads Allocation'!D$9*R969,"Internal labour",'Calc| Overheads Allocation'!D$9*R969*'Input| Projects'!$AO969,"DNSP defined",'Calc| Overheads Allocation'!D$79*'Input| Projects'!$AW969,0),0)</f>
        <v>0</v>
      </c>
      <c r="AQ969" s="172" cm="1">
        <f t="array" ref="AQ969">IFERROR(--('Input| Projects'!$AT969="Yes")*_xlfn.SWITCH('Input| Overheads'!$C$50,"Direct costs",'Calc| Overheads Allocation'!E$9*S969,"Internal labour",'Calc| Overheads Allocation'!E$9*S969*'Input| Projects'!$AO969,"DNSP defined",'Calc| Overheads Allocation'!E$79*'Input| Projects'!$AW969,0),0)</f>
        <v>0</v>
      </c>
      <c r="AR969" s="172" cm="1">
        <f t="array" ref="AR969">IFERROR(--('Input| Projects'!$AT969="Yes")*_xlfn.SWITCH('Input| Overheads'!$C$50,"Direct costs",'Calc| Overheads Allocation'!F$9*T969,"Internal labour",'Calc| Overheads Allocation'!F$9*T969*'Input| Projects'!$AO969,"DNSP defined",'Calc| Overheads Allocation'!F$79*'Input| Projects'!$AW969,0),0)</f>
        <v>0</v>
      </c>
      <c r="AS969" s="172" cm="1">
        <f t="array" ref="AS969">IFERROR(--('Input| Projects'!$AT969="Yes")*_xlfn.SWITCH('Input| Overheads'!$C$50,"Direct costs",'Calc| Overheads Allocation'!G$9*U969,"Internal labour",'Calc| Overheads Allocation'!G$9*U969*'Input| Projects'!$AO969,"DNSP defined",'Calc| Overheads Allocation'!G$79*'Input| Projects'!$AW969,0),0)</f>
        <v>0</v>
      </c>
      <c r="AT969" s="172" cm="1">
        <f t="array" ref="AT969">IFERROR(--('Input| Projects'!$AT969="Yes")*_xlfn.SWITCH('Input| Overheads'!$C$50,"Direct costs",'Calc| Overheads Allocation'!H$9*V969,"Internal labour",'Calc| Overheads Allocation'!H$9*V969*'Input| Projects'!$AO969,"DNSP defined",'Calc| Overheads Allocation'!H$79*'Input| Projects'!$AW969,0),0)</f>
        <v>0</v>
      </c>
      <c r="AU969" s="172" cm="1">
        <f t="array" ref="AU969">IFERROR(--('Input| Projects'!$AT969="Yes")*_xlfn.SWITCH('Input| Overheads'!$C$50,"Direct costs",'Calc| Overheads Allocation'!I$9*W969,"Internal labour",'Calc| Overheads Allocation'!I$9*W969*'Input| Projects'!$AO969,"DNSP defined",'Calc| Overheads Allocation'!I$79*'Input| Projects'!$AW969,0),0)</f>
        <v>0</v>
      </c>
      <c r="AV969" s="175"/>
      <c r="AW969" s="172">
        <f t="shared" si="332"/>
        <v>0</v>
      </c>
      <c r="AX969" s="172">
        <f t="shared" si="333"/>
        <v>0</v>
      </c>
      <c r="AY969" s="172">
        <f t="shared" si="334"/>
        <v>0</v>
      </c>
      <c r="AZ969" s="172">
        <f t="shared" si="335"/>
        <v>0</v>
      </c>
      <c r="BA969" s="172">
        <f t="shared" si="336"/>
        <v>0</v>
      </c>
      <c r="BB969" s="172">
        <f t="shared" si="337"/>
        <v>0</v>
      </c>
      <c r="BC969" s="172">
        <f t="shared" si="338"/>
        <v>0</v>
      </c>
      <c r="BD969" s="176"/>
      <c r="BE969" s="172">
        <f t="shared" si="339"/>
        <v>0</v>
      </c>
      <c r="BF969" s="172">
        <f t="shared" si="340"/>
        <v>0</v>
      </c>
      <c r="BG969" s="172">
        <f t="shared" si="341"/>
        <v>0</v>
      </c>
      <c r="BH969" s="172">
        <f t="shared" si="342"/>
        <v>0</v>
      </c>
      <c r="BI969" s="172">
        <f t="shared" si="343"/>
        <v>0</v>
      </c>
      <c r="BJ969" s="172">
        <f t="shared" si="344"/>
        <v>0</v>
      </c>
      <c r="BK969" s="172">
        <f t="shared" si="345"/>
        <v>0</v>
      </c>
      <c r="BL969" s="176"/>
      <c r="BM969" s="172">
        <f t="shared" si="324"/>
        <v>0</v>
      </c>
      <c r="BN969" s="172">
        <f t="shared" si="325"/>
        <v>0</v>
      </c>
      <c r="BO969" s="172">
        <f t="shared" si="326"/>
        <v>0</v>
      </c>
      <c r="BP969" s="172">
        <f t="shared" si="327"/>
        <v>0</v>
      </c>
      <c r="BQ969" s="172">
        <f t="shared" si="328"/>
        <v>0</v>
      </c>
      <c r="BR969" s="172">
        <f t="shared" si="329"/>
        <v>0</v>
      </c>
      <c r="BS969" s="172">
        <f t="shared" si="330"/>
        <v>0</v>
      </c>
      <c r="BT969" s="55"/>
      <c r="BU969" s="158">
        <f>SUMIF('Input| Projects'!$BA$8:$CX$8,RIGHT(BU$9,3),'Input| Projects'!$BA969:$CX969)</f>
        <v>0</v>
      </c>
      <c r="BV969" s="158">
        <f>SUMIF('Input| Projects'!$BA$8:$CX$8,RIGHT(BV$9,3),'Input| Projects'!$BA969:$CX969)</f>
        <v>0</v>
      </c>
      <c r="BW969" s="79" t="str">
        <f t="shared" si="331"/>
        <v/>
      </c>
    </row>
    <row r="970" spans="2:75" x14ac:dyDescent="0.2">
      <c r="B970" s="123">
        <f>IFERROR('Input| Projects'!B970,"")</f>
        <v>961</v>
      </c>
      <c r="C970" s="160" t="str">
        <f>IFERROR(IF('Input| Projects'!C970="","",'Input| Projects'!C970),"")</f>
        <v/>
      </c>
      <c r="D970" s="160" t="str">
        <f>IFERROR(IF('Input| Projects'!D970="","",'Input| Projects'!D970),"")</f>
        <v/>
      </c>
      <c r="E970" s="53"/>
      <c r="F970" s="160" t="str">
        <f>IF(LEN('Input| Projects'!F970)&gt;0,'Input| Projects'!F970,"")</f>
        <v/>
      </c>
      <c r="G970" s="160" t="str">
        <f>IF(LEN('Input| Projects'!G970)&gt;0,'Input| Projects'!G970,"")</f>
        <v/>
      </c>
      <c r="H970" s="10"/>
      <c r="I970" s="194" cm="1">
        <f t="array" ref="I970">IF(LEN($F970)&gt;0,1+IFERROR(SUMPRODUCT(TRANSPOSE('Input| Projects'!$AO970:$AQ970),INDEX('Input| Escalations'!$F$27:$L$29,,MATCH(Q$9,'Input| Escalations'!$F$21:$L$21,0))),0),0)</f>
        <v>0</v>
      </c>
      <c r="J970" s="194" cm="1">
        <f t="array" ref="J970">IF(LEN($F970)&gt;0,1+IFERROR(SUMPRODUCT(TRANSPOSE('Input| Projects'!$AO970:$AQ970),INDEX('Input| Escalations'!$F$27:$L$29,,MATCH(R$9,'Input| Escalations'!$F$21:$L$21,0))),0),0)</f>
        <v>0</v>
      </c>
      <c r="K970" s="194" cm="1">
        <f t="array" ref="K970">IF(LEN($F970)&gt;0,1+IFERROR(SUMPRODUCT(TRANSPOSE('Input| Projects'!$AO970:$AQ970),INDEX('Input| Escalations'!$F$27:$L$29,,MATCH(S$9,'Input| Escalations'!$F$21:$L$21,0))),0),0)</f>
        <v>0</v>
      </c>
      <c r="L970" s="194" cm="1">
        <f t="array" ref="L970">IF(LEN($F970)&gt;0,1+IFERROR(SUMPRODUCT(TRANSPOSE('Input| Projects'!$AO970:$AQ970),INDEX('Input| Escalations'!$F$27:$L$29,,MATCH(T$9,'Input| Escalations'!$F$21:$L$21,0))),0),0)</f>
        <v>0</v>
      </c>
      <c r="M970" s="194" cm="1">
        <f t="array" ref="M970">IF(LEN($F970)&gt;0,1+IFERROR(SUMPRODUCT(TRANSPOSE('Input| Projects'!$AO970:$AQ970),INDEX('Input| Escalations'!$F$27:$L$29,,MATCH(U$9,'Input| Escalations'!$F$21:$L$21,0))),0),0)</f>
        <v>0</v>
      </c>
      <c r="N970" s="194" cm="1">
        <f t="array" ref="N970">IF(LEN($F970)&gt;0,1+IFERROR(SUMPRODUCT(TRANSPOSE('Input| Projects'!$AO970:$AQ970),INDEX('Input| Escalations'!$F$27:$L$29,,MATCH(V$9,'Input| Escalations'!$F$21:$L$21,0))),0),0)</f>
        <v>0</v>
      </c>
      <c r="O970" s="194" cm="1">
        <f t="array" ref="O970">IF(LEN($F970)&gt;0,1+IFERROR(SUMPRODUCT(TRANSPOSE('Input| Projects'!$AO970:$AQ970),INDEX('Input| Escalations'!$F$27:$L$29,,MATCH(W$9,'Input| Escalations'!$F$21:$L$21,0))),0),0)</f>
        <v>0</v>
      </c>
      <c r="P970" s="10"/>
      <c r="Q970" s="172">
        <f>IFERROR(IF(ISNUMBER(FIND("decision",'Input| Setup'!$F$6)),'Input| Projects'!Y970,'Input| Projects'!I970)*'Input| Escalations'!$I$17*I970,0)</f>
        <v>0</v>
      </c>
      <c r="R970" s="172">
        <f>IFERROR(IF(ISNUMBER(FIND("decision",'Input| Setup'!$F$6)),'Input| Projects'!Z970,'Input| Projects'!J970)*'Input| Escalations'!$I$17*J970,0)</f>
        <v>0</v>
      </c>
      <c r="S970" s="172">
        <f>IFERROR(IF(ISNUMBER(FIND("decision",'Input| Setup'!$F$6)),'Input| Projects'!AA970,'Input| Projects'!K970)*'Input| Escalations'!$I$17*K970,0)</f>
        <v>0</v>
      </c>
      <c r="T970" s="172">
        <f>IFERROR(IF(ISNUMBER(FIND("decision",'Input| Setup'!$F$6)),'Input| Projects'!AB970,'Input| Projects'!L970)*'Input| Escalations'!$I$17*L970,0)</f>
        <v>0</v>
      </c>
      <c r="U970" s="172">
        <f>IFERROR(IF(ISNUMBER(FIND("decision",'Input| Setup'!$F$6)),'Input| Projects'!AC970,'Input| Projects'!M970)*'Input| Escalations'!$I$17*M970,0)</f>
        <v>0</v>
      </c>
      <c r="V970" s="172">
        <f>IFERROR(IF(ISNUMBER(FIND("decision",'Input| Setup'!$F$6)),'Input| Projects'!AD970,'Input| Projects'!N970)*'Input| Escalations'!$I$17*N970,0)</f>
        <v>0</v>
      </c>
      <c r="W970" s="172">
        <f>IFERROR(IF(ISNUMBER(FIND("decision",'Input| Setup'!$F$6)),'Input| Projects'!AE970,'Input| Projects'!O970)*'Input| Escalations'!$I$17*O970,0)</f>
        <v>0</v>
      </c>
      <c r="X970" s="175"/>
      <c r="Y970" s="172">
        <f>IF(ISNUMBER(FIND("decision",'Input| Setup'!$F$6)),'Input| Projects'!AG970,'Input| Projects'!Q970)*I970*'Input| Escalations'!$I$17</f>
        <v>0</v>
      </c>
      <c r="Z970" s="172">
        <f>IF(ISNUMBER(FIND("decision",'Input| Setup'!$F$6)),'Input| Projects'!AH970,'Input| Projects'!R970)*J970*'Input| Escalations'!$I$17</f>
        <v>0</v>
      </c>
      <c r="AA970" s="172">
        <f>IF(ISNUMBER(FIND("decision",'Input| Setup'!$F$6)),'Input| Projects'!AI970,'Input| Projects'!S970)*K970*'Input| Escalations'!$I$17</f>
        <v>0</v>
      </c>
      <c r="AB970" s="172">
        <f>IF(ISNUMBER(FIND("decision",'Input| Setup'!$F$6)),'Input| Projects'!AJ970,'Input| Projects'!T970)*L970*'Input| Escalations'!$I$17</f>
        <v>0</v>
      </c>
      <c r="AC970" s="172">
        <f>IF(ISNUMBER(FIND("decision",'Input| Setup'!$F$6)),'Input| Projects'!AK970,'Input| Projects'!U970)*M970*'Input| Escalations'!$I$17</f>
        <v>0</v>
      </c>
      <c r="AD970" s="172">
        <f>IF(ISNUMBER(FIND("decision",'Input| Setup'!$F$6)),'Input| Projects'!AL970,'Input| Projects'!V970)*N970*'Input| Escalations'!$I$17</f>
        <v>0</v>
      </c>
      <c r="AE970" s="172">
        <f>IF(ISNUMBER(FIND("decision",'Input| Setup'!$F$6)),'Input| Projects'!AM970,'Input| Projects'!W970)*O970*'Input| Escalations'!$I$17</f>
        <v>0</v>
      </c>
      <c r="AF970" s="175"/>
      <c r="AG970" s="172" cm="1">
        <f t="array" ref="AG970">IFERROR(--('Input| Projects'!$AS970="Yes")*_xlfn.SWITCH('Input| Overheads'!$C$50,"Direct costs",'Calc| Overheads Allocation'!C$8*Q970,"Internal labour",'Calc| Overheads Allocation'!C$8*Q970*'Input| Projects'!$AO970,"DNSP defined",'Calc| Overheads Allocation'!C$78*'Input| Projects'!$AV970,0),0)</f>
        <v>0</v>
      </c>
      <c r="AH970" s="172" cm="1">
        <f t="array" ref="AH970">IFERROR(--('Input| Projects'!$AS970="Yes")*_xlfn.SWITCH('Input| Overheads'!$C$50,"Direct costs",'Calc| Overheads Allocation'!D$8*R970,"Internal labour",'Calc| Overheads Allocation'!D$8*R970*'Input| Projects'!$AO970,"DNSP defined",'Calc| Overheads Allocation'!D$78*'Input| Projects'!$AV970,0),0)</f>
        <v>0</v>
      </c>
      <c r="AI970" s="172" cm="1">
        <f t="array" ref="AI970">IFERROR(--('Input| Projects'!$AS970="Yes")*_xlfn.SWITCH('Input| Overheads'!$C$50,"Direct costs",'Calc| Overheads Allocation'!E$8*S970,"Internal labour",'Calc| Overheads Allocation'!E$8*S970*'Input| Projects'!$AO970,"DNSP defined",'Calc| Overheads Allocation'!E$78*'Input| Projects'!$AV970,0),0)</f>
        <v>0</v>
      </c>
      <c r="AJ970" s="172" cm="1">
        <f t="array" ref="AJ970">IFERROR(--('Input| Projects'!$AS970="Yes")*_xlfn.SWITCH('Input| Overheads'!$C$50,"Direct costs",'Calc| Overheads Allocation'!F$8*T970,"Internal labour",'Calc| Overheads Allocation'!F$8*T970*'Input| Projects'!$AO970,"DNSP defined",'Calc| Overheads Allocation'!F$78*'Input| Projects'!$AV970,0),0)</f>
        <v>0</v>
      </c>
      <c r="AK970" s="172" cm="1">
        <f t="array" ref="AK970">IFERROR(--('Input| Projects'!$AS970="Yes")*_xlfn.SWITCH('Input| Overheads'!$C$50,"Direct costs",'Calc| Overheads Allocation'!G$8*U970,"Internal labour",'Calc| Overheads Allocation'!G$8*U970*'Input| Projects'!$AO970,"DNSP defined",'Calc| Overheads Allocation'!G$78*'Input| Projects'!$AV970,0),0)</f>
        <v>0</v>
      </c>
      <c r="AL970" s="172" cm="1">
        <f t="array" ref="AL970">IFERROR(--('Input| Projects'!$AS970="Yes")*_xlfn.SWITCH('Input| Overheads'!$C$50,"Direct costs",'Calc| Overheads Allocation'!H$8*V970,"Internal labour",'Calc| Overheads Allocation'!H$8*V970*'Input| Projects'!$AO970,"DNSP defined",'Calc| Overheads Allocation'!H$78*'Input| Projects'!$AV970,0),0)</f>
        <v>0</v>
      </c>
      <c r="AM970" s="172" cm="1">
        <f t="array" ref="AM970">IFERROR(--('Input| Projects'!$AS970="Yes")*_xlfn.SWITCH('Input| Overheads'!$C$50,"Direct costs",'Calc| Overheads Allocation'!I$8*W970,"Internal labour",'Calc| Overheads Allocation'!I$8*W970*'Input| Projects'!$AO970,"DNSP defined",'Calc| Overheads Allocation'!I$78*'Input| Projects'!$AV970,0),0)</f>
        <v>0</v>
      </c>
      <c r="AN970" s="175"/>
      <c r="AO970" s="172" cm="1">
        <f t="array" ref="AO970">IFERROR(--('Input| Projects'!$AT970="Yes")*_xlfn.SWITCH('Input| Overheads'!$C$50,"Direct costs",'Calc| Overheads Allocation'!C$9*Q970,"Internal labour",'Calc| Overheads Allocation'!C$9*Q970*'Input| Projects'!$AO970,"DNSP defined",'Calc| Overheads Allocation'!C$79*'Input| Projects'!$AW970,0),0)</f>
        <v>0</v>
      </c>
      <c r="AP970" s="172" cm="1">
        <f t="array" ref="AP970">IFERROR(--('Input| Projects'!$AT970="Yes")*_xlfn.SWITCH('Input| Overheads'!$C$50,"Direct costs",'Calc| Overheads Allocation'!D$9*R970,"Internal labour",'Calc| Overheads Allocation'!D$9*R970*'Input| Projects'!$AO970,"DNSP defined",'Calc| Overheads Allocation'!D$79*'Input| Projects'!$AW970,0),0)</f>
        <v>0</v>
      </c>
      <c r="AQ970" s="172" cm="1">
        <f t="array" ref="AQ970">IFERROR(--('Input| Projects'!$AT970="Yes")*_xlfn.SWITCH('Input| Overheads'!$C$50,"Direct costs",'Calc| Overheads Allocation'!E$9*S970,"Internal labour",'Calc| Overheads Allocation'!E$9*S970*'Input| Projects'!$AO970,"DNSP defined",'Calc| Overheads Allocation'!E$79*'Input| Projects'!$AW970,0),0)</f>
        <v>0</v>
      </c>
      <c r="AR970" s="172" cm="1">
        <f t="array" ref="AR970">IFERROR(--('Input| Projects'!$AT970="Yes")*_xlfn.SWITCH('Input| Overheads'!$C$50,"Direct costs",'Calc| Overheads Allocation'!F$9*T970,"Internal labour",'Calc| Overheads Allocation'!F$9*T970*'Input| Projects'!$AO970,"DNSP defined",'Calc| Overheads Allocation'!F$79*'Input| Projects'!$AW970,0),0)</f>
        <v>0</v>
      </c>
      <c r="AS970" s="172" cm="1">
        <f t="array" ref="AS970">IFERROR(--('Input| Projects'!$AT970="Yes")*_xlfn.SWITCH('Input| Overheads'!$C$50,"Direct costs",'Calc| Overheads Allocation'!G$9*U970,"Internal labour",'Calc| Overheads Allocation'!G$9*U970*'Input| Projects'!$AO970,"DNSP defined",'Calc| Overheads Allocation'!G$79*'Input| Projects'!$AW970,0),0)</f>
        <v>0</v>
      </c>
      <c r="AT970" s="172" cm="1">
        <f t="array" ref="AT970">IFERROR(--('Input| Projects'!$AT970="Yes")*_xlfn.SWITCH('Input| Overheads'!$C$50,"Direct costs",'Calc| Overheads Allocation'!H$9*V970,"Internal labour",'Calc| Overheads Allocation'!H$9*V970*'Input| Projects'!$AO970,"DNSP defined",'Calc| Overheads Allocation'!H$79*'Input| Projects'!$AW970,0),0)</f>
        <v>0</v>
      </c>
      <c r="AU970" s="172" cm="1">
        <f t="array" ref="AU970">IFERROR(--('Input| Projects'!$AT970="Yes")*_xlfn.SWITCH('Input| Overheads'!$C$50,"Direct costs",'Calc| Overheads Allocation'!I$9*W970,"Internal labour",'Calc| Overheads Allocation'!I$9*W970*'Input| Projects'!$AO970,"DNSP defined",'Calc| Overheads Allocation'!I$79*'Input| Projects'!$AW970,0),0)</f>
        <v>0</v>
      </c>
      <c r="AV970" s="175"/>
      <c r="AW970" s="172">
        <f t="shared" si="332"/>
        <v>0</v>
      </c>
      <c r="AX970" s="172">
        <f t="shared" si="333"/>
        <v>0</v>
      </c>
      <c r="AY970" s="172">
        <f t="shared" si="334"/>
        <v>0</v>
      </c>
      <c r="AZ970" s="172">
        <f t="shared" si="335"/>
        <v>0</v>
      </c>
      <c r="BA970" s="172">
        <f t="shared" si="336"/>
        <v>0</v>
      </c>
      <c r="BB970" s="172">
        <f t="shared" si="337"/>
        <v>0</v>
      </c>
      <c r="BC970" s="172">
        <f t="shared" si="338"/>
        <v>0</v>
      </c>
      <c r="BD970" s="176"/>
      <c r="BE970" s="172">
        <f t="shared" si="339"/>
        <v>0</v>
      </c>
      <c r="BF970" s="172">
        <f t="shared" si="340"/>
        <v>0</v>
      </c>
      <c r="BG970" s="172">
        <f t="shared" si="341"/>
        <v>0</v>
      </c>
      <c r="BH970" s="172">
        <f t="shared" si="342"/>
        <v>0</v>
      </c>
      <c r="BI970" s="172">
        <f t="shared" si="343"/>
        <v>0</v>
      </c>
      <c r="BJ970" s="172">
        <f t="shared" si="344"/>
        <v>0</v>
      </c>
      <c r="BK970" s="172">
        <f t="shared" si="345"/>
        <v>0</v>
      </c>
      <c r="BL970" s="176"/>
      <c r="BM970" s="172">
        <f t="shared" ref="BM970:BM1009" si="346">IFERROR(Q970+AW970,"")</f>
        <v>0</v>
      </c>
      <c r="BN970" s="172">
        <f t="shared" ref="BN970:BN1009" si="347">IFERROR(R970+AX970,"")</f>
        <v>0</v>
      </c>
      <c r="BO970" s="172">
        <f t="shared" ref="BO970:BO1009" si="348">IFERROR(S970+AY970,"")</f>
        <v>0</v>
      </c>
      <c r="BP970" s="172">
        <f t="shared" ref="BP970:BP1009" si="349">IFERROR(T970+AZ970,"")</f>
        <v>0</v>
      </c>
      <c r="BQ970" s="172">
        <f t="shared" ref="BQ970:BQ1009" si="350">IFERROR(U970+BA970,"")</f>
        <v>0</v>
      </c>
      <c r="BR970" s="172">
        <f t="shared" ref="BR970:BR1009" si="351">IFERROR(V970+BB970,"")</f>
        <v>0</v>
      </c>
      <c r="BS970" s="172">
        <f t="shared" ref="BS970:BS1009" si="352">IFERROR(W970+BC970,"")</f>
        <v>0</v>
      </c>
      <c r="BT970" s="55"/>
      <c r="BU970" s="158">
        <f>SUMIF('Input| Projects'!$BA$8:$CX$8,RIGHT(BU$9,3),'Input| Projects'!$BA970:$CX970)</f>
        <v>0</v>
      </c>
      <c r="BV970" s="158">
        <f>SUMIF('Input| Projects'!$BA$8:$CX$8,RIGHT(BV$9,3),'Input| Projects'!$BA970:$CX970)</f>
        <v>0</v>
      </c>
      <c r="BW970" s="79" t="str">
        <f t="shared" ref="BW970:BW1009" si="353">IF(SUM(BU970:BV970,F970:G970)=0,"",IF(SUM(BU970:BV970)=1,"",1))</f>
        <v/>
      </c>
    </row>
    <row r="971" spans="2:75" x14ac:dyDescent="0.2">
      <c r="B971" s="123">
        <f>IFERROR('Input| Projects'!B971,"")</f>
        <v>962</v>
      </c>
      <c r="C971" s="160" t="str">
        <f>IFERROR(IF('Input| Projects'!C971="","",'Input| Projects'!C971),"")</f>
        <v/>
      </c>
      <c r="D971" s="160" t="str">
        <f>IFERROR(IF('Input| Projects'!D971="","",'Input| Projects'!D971),"")</f>
        <v/>
      </c>
      <c r="E971" s="53"/>
      <c r="F971" s="160" t="str">
        <f>IF(LEN('Input| Projects'!F971)&gt;0,'Input| Projects'!F971,"")</f>
        <v/>
      </c>
      <c r="G971" s="160" t="str">
        <f>IF(LEN('Input| Projects'!G971)&gt;0,'Input| Projects'!G971,"")</f>
        <v/>
      </c>
      <c r="H971" s="10"/>
      <c r="I971" s="194" cm="1">
        <f t="array" ref="I971">IF(LEN($F971)&gt;0,1+IFERROR(SUMPRODUCT(TRANSPOSE('Input| Projects'!$AO971:$AQ971),INDEX('Input| Escalations'!$F$27:$L$29,,MATCH(Q$9,'Input| Escalations'!$F$21:$L$21,0))),0),0)</f>
        <v>0</v>
      </c>
      <c r="J971" s="194" cm="1">
        <f t="array" ref="J971">IF(LEN($F971)&gt;0,1+IFERROR(SUMPRODUCT(TRANSPOSE('Input| Projects'!$AO971:$AQ971),INDEX('Input| Escalations'!$F$27:$L$29,,MATCH(R$9,'Input| Escalations'!$F$21:$L$21,0))),0),0)</f>
        <v>0</v>
      </c>
      <c r="K971" s="194" cm="1">
        <f t="array" ref="K971">IF(LEN($F971)&gt;0,1+IFERROR(SUMPRODUCT(TRANSPOSE('Input| Projects'!$AO971:$AQ971),INDEX('Input| Escalations'!$F$27:$L$29,,MATCH(S$9,'Input| Escalations'!$F$21:$L$21,0))),0),0)</f>
        <v>0</v>
      </c>
      <c r="L971" s="194" cm="1">
        <f t="array" ref="L971">IF(LEN($F971)&gt;0,1+IFERROR(SUMPRODUCT(TRANSPOSE('Input| Projects'!$AO971:$AQ971),INDEX('Input| Escalations'!$F$27:$L$29,,MATCH(T$9,'Input| Escalations'!$F$21:$L$21,0))),0),0)</f>
        <v>0</v>
      </c>
      <c r="M971" s="194" cm="1">
        <f t="array" ref="M971">IF(LEN($F971)&gt;0,1+IFERROR(SUMPRODUCT(TRANSPOSE('Input| Projects'!$AO971:$AQ971),INDEX('Input| Escalations'!$F$27:$L$29,,MATCH(U$9,'Input| Escalations'!$F$21:$L$21,0))),0),0)</f>
        <v>0</v>
      </c>
      <c r="N971" s="194" cm="1">
        <f t="array" ref="N971">IF(LEN($F971)&gt;0,1+IFERROR(SUMPRODUCT(TRANSPOSE('Input| Projects'!$AO971:$AQ971),INDEX('Input| Escalations'!$F$27:$L$29,,MATCH(V$9,'Input| Escalations'!$F$21:$L$21,0))),0),0)</f>
        <v>0</v>
      </c>
      <c r="O971" s="194" cm="1">
        <f t="array" ref="O971">IF(LEN($F971)&gt;0,1+IFERROR(SUMPRODUCT(TRANSPOSE('Input| Projects'!$AO971:$AQ971),INDEX('Input| Escalations'!$F$27:$L$29,,MATCH(W$9,'Input| Escalations'!$F$21:$L$21,0))),0),0)</f>
        <v>0</v>
      </c>
      <c r="P971" s="10"/>
      <c r="Q971" s="172">
        <f>IFERROR(IF(ISNUMBER(FIND("decision",'Input| Setup'!$F$6)),'Input| Projects'!Y971,'Input| Projects'!I971)*'Input| Escalations'!$I$17*I971,0)</f>
        <v>0</v>
      </c>
      <c r="R971" s="172">
        <f>IFERROR(IF(ISNUMBER(FIND("decision",'Input| Setup'!$F$6)),'Input| Projects'!Z971,'Input| Projects'!J971)*'Input| Escalations'!$I$17*J971,0)</f>
        <v>0</v>
      </c>
      <c r="S971" s="172">
        <f>IFERROR(IF(ISNUMBER(FIND("decision",'Input| Setup'!$F$6)),'Input| Projects'!AA971,'Input| Projects'!K971)*'Input| Escalations'!$I$17*K971,0)</f>
        <v>0</v>
      </c>
      <c r="T971" s="172">
        <f>IFERROR(IF(ISNUMBER(FIND("decision",'Input| Setup'!$F$6)),'Input| Projects'!AB971,'Input| Projects'!L971)*'Input| Escalations'!$I$17*L971,0)</f>
        <v>0</v>
      </c>
      <c r="U971" s="172">
        <f>IFERROR(IF(ISNUMBER(FIND("decision",'Input| Setup'!$F$6)),'Input| Projects'!AC971,'Input| Projects'!M971)*'Input| Escalations'!$I$17*M971,0)</f>
        <v>0</v>
      </c>
      <c r="V971" s="172">
        <f>IFERROR(IF(ISNUMBER(FIND("decision",'Input| Setup'!$F$6)),'Input| Projects'!AD971,'Input| Projects'!N971)*'Input| Escalations'!$I$17*N971,0)</f>
        <v>0</v>
      </c>
      <c r="W971" s="172">
        <f>IFERROR(IF(ISNUMBER(FIND("decision",'Input| Setup'!$F$6)),'Input| Projects'!AE971,'Input| Projects'!O971)*'Input| Escalations'!$I$17*O971,0)</f>
        <v>0</v>
      </c>
      <c r="X971" s="175"/>
      <c r="Y971" s="172">
        <f>IF(ISNUMBER(FIND("decision",'Input| Setup'!$F$6)),'Input| Projects'!AG971,'Input| Projects'!Q971)*I971*'Input| Escalations'!$I$17</f>
        <v>0</v>
      </c>
      <c r="Z971" s="172">
        <f>IF(ISNUMBER(FIND("decision",'Input| Setup'!$F$6)),'Input| Projects'!AH971,'Input| Projects'!R971)*J971*'Input| Escalations'!$I$17</f>
        <v>0</v>
      </c>
      <c r="AA971" s="172">
        <f>IF(ISNUMBER(FIND("decision",'Input| Setup'!$F$6)),'Input| Projects'!AI971,'Input| Projects'!S971)*K971*'Input| Escalations'!$I$17</f>
        <v>0</v>
      </c>
      <c r="AB971" s="172">
        <f>IF(ISNUMBER(FIND("decision",'Input| Setup'!$F$6)),'Input| Projects'!AJ971,'Input| Projects'!T971)*L971*'Input| Escalations'!$I$17</f>
        <v>0</v>
      </c>
      <c r="AC971" s="172">
        <f>IF(ISNUMBER(FIND("decision",'Input| Setup'!$F$6)),'Input| Projects'!AK971,'Input| Projects'!U971)*M971*'Input| Escalations'!$I$17</f>
        <v>0</v>
      </c>
      <c r="AD971" s="172">
        <f>IF(ISNUMBER(FIND("decision",'Input| Setup'!$F$6)),'Input| Projects'!AL971,'Input| Projects'!V971)*N971*'Input| Escalations'!$I$17</f>
        <v>0</v>
      </c>
      <c r="AE971" s="172">
        <f>IF(ISNUMBER(FIND("decision",'Input| Setup'!$F$6)),'Input| Projects'!AM971,'Input| Projects'!W971)*O971*'Input| Escalations'!$I$17</f>
        <v>0</v>
      </c>
      <c r="AF971" s="175"/>
      <c r="AG971" s="172" cm="1">
        <f t="array" ref="AG971">IFERROR(--('Input| Projects'!$AS971="Yes")*_xlfn.SWITCH('Input| Overheads'!$C$50,"Direct costs",'Calc| Overheads Allocation'!C$8*Q971,"Internal labour",'Calc| Overheads Allocation'!C$8*Q971*'Input| Projects'!$AO971,"DNSP defined",'Calc| Overheads Allocation'!C$78*'Input| Projects'!$AV971,0),0)</f>
        <v>0</v>
      </c>
      <c r="AH971" s="172" cm="1">
        <f t="array" ref="AH971">IFERROR(--('Input| Projects'!$AS971="Yes")*_xlfn.SWITCH('Input| Overheads'!$C$50,"Direct costs",'Calc| Overheads Allocation'!D$8*R971,"Internal labour",'Calc| Overheads Allocation'!D$8*R971*'Input| Projects'!$AO971,"DNSP defined",'Calc| Overheads Allocation'!D$78*'Input| Projects'!$AV971,0),0)</f>
        <v>0</v>
      </c>
      <c r="AI971" s="172" cm="1">
        <f t="array" ref="AI971">IFERROR(--('Input| Projects'!$AS971="Yes")*_xlfn.SWITCH('Input| Overheads'!$C$50,"Direct costs",'Calc| Overheads Allocation'!E$8*S971,"Internal labour",'Calc| Overheads Allocation'!E$8*S971*'Input| Projects'!$AO971,"DNSP defined",'Calc| Overheads Allocation'!E$78*'Input| Projects'!$AV971,0),0)</f>
        <v>0</v>
      </c>
      <c r="AJ971" s="172" cm="1">
        <f t="array" ref="AJ971">IFERROR(--('Input| Projects'!$AS971="Yes")*_xlfn.SWITCH('Input| Overheads'!$C$50,"Direct costs",'Calc| Overheads Allocation'!F$8*T971,"Internal labour",'Calc| Overheads Allocation'!F$8*T971*'Input| Projects'!$AO971,"DNSP defined",'Calc| Overheads Allocation'!F$78*'Input| Projects'!$AV971,0),0)</f>
        <v>0</v>
      </c>
      <c r="AK971" s="172" cm="1">
        <f t="array" ref="AK971">IFERROR(--('Input| Projects'!$AS971="Yes")*_xlfn.SWITCH('Input| Overheads'!$C$50,"Direct costs",'Calc| Overheads Allocation'!G$8*U971,"Internal labour",'Calc| Overheads Allocation'!G$8*U971*'Input| Projects'!$AO971,"DNSP defined",'Calc| Overheads Allocation'!G$78*'Input| Projects'!$AV971,0),0)</f>
        <v>0</v>
      </c>
      <c r="AL971" s="172" cm="1">
        <f t="array" ref="AL971">IFERROR(--('Input| Projects'!$AS971="Yes")*_xlfn.SWITCH('Input| Overheads'!$C$50,"Direct costs",'Calc| Overheads Allocation'!H$8*V971,"Internal labour",'Calc| Overheads Allocation'!H$8*V971*'Input| Projects'!$AO971,"DNSP defined",'Calc| Overheads Allocation'!H$78*'Input| Projects'!$AV971,0),0)</f>
        <v>0</v>
      </c>
      <c r="AM971" s="172" cm="1">
        <f t="array" ref="AM971">IFERROR(--('Input| Projects'!$AS971="Yes")*_xlfn.SWITCH('Input| Overheads'!$C$50,"Direct costs",'Calc| Overheads Allocation'!I$8*W971,"Internal labour",'Calc| Overheads Allocation'!I$8*W971*'Input| Projects'!$AO971,"DNSP defined",'Calc| Overheads Allocation'!I$78*'Input| Projects'!$AV971,0),0)</f>
        <v>0</v>
      </c>
      <c r="AN971" s="175"/>
      <c r="AO971" s="172" cm="1">
        <f t="array" ref="AO971">IFERROR(--('Input| Projects'!$AT971="Yes")*_xlfn.SWITCH('Input| Overheads'!$C$50,"Direct costs",'Calc| Overheads Allocation'!C$9*Q971,"Internal labour",'Calc| Overheads Allocation'!C$9*Q971*'Input| Projects'!$AO971,"DNSP defined",'Calc| Overheads Allocation'!C$79*'Input| Projects'!$AW971,0),0)</f>
        <v>0</v>
      </c>
      <c r="AP971" s="172" cm="1">
        <f t="array" ref="AP971">IFERROR(--('Input| Projects'!$AT971="Yes")*_xlfn.SWITCH('Input| Overheads'!$C$50,"Direct costs",'Calc| Overheads Allocation'!D$9*R971,"Internal labour",'Calc| Overheads Allocation'!D$9*R971*'Input| Projects'!$AO971,"DNSP defined",'Calc| Overheads Allocation'!D$79*'Input| Projects'!$AW971,0),0)</f>
        <v>0</v>
      </c>
      <c r="AQ971" s="172" cm="1">
        <f t="array" ref="AQ971">IFERROR(--('Input| Projects'!$AT971="Yes")*_xlfn.SWITCH('Input| Overheads'!$C$50,"Direct costs",'Calc| Overheads Allocation'!E$9*S971,"Internal labour",'Calc| Overheads Allocation'!E$9*S971*'Input| Projects'!$AO971,"DNSP defined",'Calc| Overheads Allocation'!E$79*'Input| Projects'!$AW971,0),0)</f>
        <v>0</v>
      </c>
      <c r="AR971" s="172" cm="1">
        <f t="array" ref="AR971">IFERROR(--('Input| Projects'!$AT971="Yes")*_xlfn.SWITCH('Input| Overheads'!$C$50,"Direct costs",'Calc| Overheads Allocation'!F$9*T971,"Internal labour",'Calc| Overheads Allocation'!F$9*T971*'Input| Projects'!$AO971,"DNSP defined",'Calc| Overheads Allocation'!F$79*'Input| Projects'!$AW971,0),0)</f>
        <v>0</v>
      </c>
      <c r="AS971" s="172" cm="1">
        <f t="array" ref="AS971">IFERROR(--('Input| Projects'!$AT971="Yes")*_xlfn.SWITCH('Input| Overheads'!$C$50,"Direct costs",'Calc| Overheads Allocation'!G$9*U971,"Internal labour",'Calc| Overheads Allocation'!G$9*U971*'Input| Projects'!$AO971,"DNSP defined",'Calc| Overheads Allocation'!G$79*'Input| Projects'!$AW971,0),0)</f>
        <v>0</v>
      </c>
      <c r="AT971" s="172" cm="1">
        <f t="array" ref="AT971">IFERROR(--('Input| Projects'!$AT971="Yes")*_xlfn.SWITCH('Input| Overheads'!$C$50,"Direct costs",'Calc| Overheads Allocation'!H$9*V971,"Internal labour",'Calc| Overheads Allocation'!H$9*V971*'Input| Projects'!$AO971,"DNSP defined",'Calc| Overheads Allocation'!H$79*'Input| Projects'!$AW971,0),0)</f>
        <v>0</v>
      </c>
      <c r="AU971" s="172" cm="1">
        <f t="array" ref="AU971">IFERROR(--('Input| Projects'!$AT971="Yes")*_xlfn.SWITCH('Input| Overheads'!$C$50,"Direct costs",'Calc| Overheads Allocation'!I$9*W971,"Internal labour",'Calc| Overheads Allocation'!I$9*W971*'Input| Projects'!$AO971,"DNSP defined",'Calc| Overheads Allocation'!I$79*'Input| Projects'!$AW971,0),0)</f>
        <v>0</v>
      </c>
      <c r="AV971" s="175"/>
      <c r="AW971" s="172">
        <f t="shared" ref="AW971:AW1009" si="354">IFERROR(AO971+AG971,"")</f>
        <v>0</v>
      </c>
      <c r="AX971" s="172">
        <f t="shared" ref="AX971:AX1009" si="355">IFERROR(AP971+AH971,"")</f>
        <v>0</v>
      </c>
      <c r="AY971" s="172">
        <f t="shared" ref="AY971:AY1009" si="356">IFERROR(AQ971+AI971,"")</f>
        <v>0</v>
      </c>
      <c r="AZ971" s="172">
        <f t="shared" ref="AZ971:AZ1009" si="357">IFERROR(AR971+AJ971,"")</f>
        <v>0</v>
      </c>
      <c r="BA971" s="172">
        <f t="shared" ref="BA971:BA1009" si="358">IFERROR(AS971+AK971,"")</f>
        <v>0</v>
      </c>
      <c r="BB971" s="172">
        <f t="shared" ref="BB971:BB1009" si="359">IFERROR(AT971+AL971,"")</f>
        <v>0</v>
      </c>
      <c r="BC971" s="172">
        <f t="shared" ref="BC971:BC1009" si="360">IFERROR(AU971+AM971,"")</f>
        <v>0</v>
      </c>
      <c r="BD971" s="176"/>
      <c r="BE971" s="172">
        <f t="shared" ref="BE971:BE1009" si="361">IFERROR(IF(Q971&gt;0,AW971*(Y971/Q971),0),"")</f>
        <v>0</v>
      </c>
      <c r="BF971" s="172">
        <f t="shared" ref="BF971:BF1009" si="362">IFERROR(IF(R971&gt;0,AX971*(Z971/R971),0),"")</f>
        <v>0</v>
      </c>
      <c r="BG971" s="172">
        <f t="shared" ref="BG971:BG1009" si="363">IFERROR(IF(S971&gt;0,AY971*(AA971/S971),0),"")</f>
        <v>0</v>
      </c>
      <c r="BH971" s="172">
        <f t="shared" ref="BH971:BH1009" si="364">IFERROR(IF(T971&gt;0,AZ971*(AB971/T971),0),"")</f>
        <v>0</v>
      </c>
      <c r="BI971" s="172">
        <f t="shared" ref="BI971:BI1009" si="365">IFERROR(IF(U971&gt;0,BA971*(AC971/U971),0),"")</f>
        <v>0</v>
      </c>
      <c r="BJ971" s="172">
        <f t="shared" ref="BJ971:BJ1009" si="366">IFERROR(IF(V971&gt;0,BB971*(AD971/V971),0),"")</f>
        <v>0</v>
      </c>
      <c r="BK971" s="172">
        <f t="shared" ref="BK971:BK1009" si="367">IFERROR(IF(W971&gt;0,BC971*(AE971/W971),0),"")</f>
        <v>0</v>
      </c>
      <c r="BL971" s="176"/>
      <c r="BM971" s="172">
        <f t="shared" si="346"/>
        <v>0</v>
      </c>
      <c r="BN971" s="172">
        <f t="shared" si="347"/>
        <v>0</v>
      </c>
      <c r="BO971" s="172">
        <f t="shared" si="348"/>
        <v>0</v>
      </c>
      <c r="BP971" s="172">
        <f t="shared" si="349"/>
        <v>0</v>
      </c>
      <c r="BQ971" s="172">
        <f t="shared" si="350"/>
        <v>0</v>
      </c>
      <c r="BR971" s="172">
        <f t="shared" si="351"/>
        <v>0</v>
      </c>
      <c r="BS971" s="172">
        <f t="shared" si="352"/>
        <v>0</v>
      </c>
      <c r="BT971" s="55"/>
      <c r="BU971" s="158">
        <f>SUMIF('Input| Projects'!$BA$8:$CX$8,RIGHT(BU$9,3),'Input| Projects'!$BA971:$CX971)</f>
        <v>0</v>
      </c>
      <c r="BV971" s="158">
        <f>SUMIF('Input| Projects'!$BA$8:$CX$8,RIGHT(BV$9,3),'Input| Projects'!$BA971:$CX971)</f>
        <v>0</v>
      </c>
      <c r="BW971" s="79" t="str">
        <f t="shared" si="353"/>
        <v/>
      </c>
    </row>
    <row r="972" spans="2:75" x14ac:dyDescent="0.2">
      <c r="B972" s="123">
        <f>IFERROR('Input| Projects'!B972,"")</f>
        <v>963</v>
      </c>
      <c r="C972" s="160" t="str">
        <f>IFERROR(IF('Input| Projects'!C972="","",'Input| Projects'!C972),"")</f>
        <v/>
      </c>
      <c r="D972" s="160" t="str">
        <f>IFERROR(IF('Input| Projects'!D972="","",'Input| Projects'!D972),"")</f>
        <v/>
      </c>
      <c r="E972" s="53"/>
      <c r="F972" s="160" t="str">
        <f>IF(LEN('Input| Projects'!F972)&gt;0,'Input| Projects'!F972,"")</f>
        <v/>
      </c>
      <c r="G972" s="160" t="str">
        <f>IF(LEN('Input| Projects'!G972)&gt;0,'Input| Projects'!G972,"")</f>
        <v/>
      </c>
      <c r="H972" s="10"/>
      <c r="I972" s="194" cm="1">
        <f t="array" ref="I972">IF(LEN($F972)&gt;0,1+IFERROR(SUMPRODUCT(TRANSPOSE('Input| Projects'!$AO972:$AQ972),INDEX('Input| Escalations'!$F$27:$L$29,,MATCH(Q$9,'Input| Escalations'!$F$21:$L$21,0))),0),0)</f>
        <v>0</v>
      </c>
      <c r="J972" s="194" cm="1">
        <f t="array" ref="J972">IF(LEN($F972)&gt;0,1+IFERROR(SUMPRODUCT(TRANSPOSE('Input| Projects'!$AO972:$AQ972),INDEX('Input| Escalations'!$F$27:$L$29,,MATCH(R$9,'Input| Escalations'!$F$21:$L$21,0))),0),0)</f>
        <v>0</v>
      </c>
      <c r="K972" s="194" cm="1">
        <f t="array" ref="K972">IF(LEN($F972)&gt;0,1+IFERROR(SUMPRODUCT(TRANSPOSE('Input| Projects'!$AO972:$AQ972),INDEX('Input| Escalations'!$F$27:$L$29,,MATCH(S$9,'Input| Escalations'!$F$21:$L$21,0))),0),0)</f>
        <v>0</v>
      </c>
      <c r="L972" s="194" cm="1">
        <f t="array" ref="L972">IF(LEN($F972)&gt;0,1+IFERROR(SUMPRODUCT(TRANSPOSE('Input| Projects'!$AO972:$AQ972),INDEX('Input| Escalations'!$F$27:$L$29,,MATCH(T$9,'Input| Escalations'!$F$21:$L$21,0))),0),0)</f>
        <v>0</v>
      </c>
      <c r="M972" s="194" cm="1">
        <f t="array" ref="M972">IF(LEN($F972)&gt;0,1+IFERROR(SUMPRODUCT(TRANSPOSE('Input| Projects'!$AO972:$AQ972),INDEX('Input| Escalations'!$F$27:$L$29,,MATCH(U$9,'Input| Escalations'!$F$21:$L$21,0))),0),0)</f>
        <v>0</v>
      </c>
      <c r="N972" s="194" cm="1">
        <f t="array" ref="N972">IF(LEN($F972)&gt;0,1+IFERROR(SUMPRODUCT(TRANSPOSE('Input| Projects'!$AO972:$AQ972),INDEX('Input| Escalations'!$F$27:$L$29,,MATCH(V$9,'Input| Escalations'!$F$21:$L$21,0))),0),0)</f>
        <v>0</v>
      </c>
      <c r="O972" s="194" cm="1">
        <f t="array" ref="O972">IF(LEN($F972)&gt;0,1+IFERROR(SUMPRODUCT(TRANSPOSE('Input| Projects'!$AO972:$AQ972),INDEX('Input| Escalations'!$F$27:$L$29,,MATCH(W$9,'Input| Escalations'!$F$21:$L$21,0))),0),0)</f>
        <v>0</v>
      </c>
      <c r="P972" s="10"/>
      <c r="Q972" s="172">
        <f>IFERROR(IF(ISNUMBER(FIND("decision",'Input| Setup'!$F$6)),'Input| Projects'!Y972,'Input| Projects'!I972)*'Input| Escalations'!$I$17*I972,0)</f>
        <v>0</v>
      </c>
      <c r="R972" s="172">
        <f>IFERROR(IF(ISNUMBER(FIND("decision",'Input| Setup'!$F$6)),'Input| Projects'!Z972,'Input| Projects'!J972)*'Input| Escalations'!$I$17*J972,0)</f>
        <v>0</v>
      </c>
      <c r="S972" s="172">
        <f>IFERROR(IF(ISNUMBER(FIND("decision",'Input| Setup'!$F$6)),'Input| Projects'!AA972,'Input| Projects'!K972)*'Input| Escalations'!$I$17*K972,0)</f>
        <v>0</v>
      </c>
      <c r="T972" s="172">
        <f>IFERROR(IF(ISNUMBER(FIND("decision",'Input| Setup'!$F$6)),'Input| Projects'!AB972,'Input| Projects'!L972)*'Input| Escalations'!$I$17*L972,0)</f>
        <v>0</v>
      </c>
      <c r="U972" s="172">
        <f>IFERROR(IF(ISNUMBER(FIND("decision",'Input| Setup'!$F$6)),'Input| Projects'!AC972,'Input| Projects'!M972)*'Input| Escalations'!$I$17*M972,0)</f>
        <v>0</v>
      </c>
      <c r="V972" s="172">
        <f>IFERROR(IF(ISNUMBER(FIND("decision",'Input| Setup'!$F$6)),'Input| Projects'!AD972,'Input| Projects'!N972)*'Input| Escalations'!$I$17*N972,0)</f>
        <v>0</v>
      </c>
      <c r="W972" s="172">
        <f>IFERROR(IF(ISNUMBER(FIND("decision",'Input| Setup'!$F$6)),'Input| Projects'!AE972,'Input| Projects'!O972)*'Input| Escalations'!$I$17*O972,0)</f>
        <v>0</v>
      </c>
      <c r="X972" s="175"/>
      <c r="Y972" s="172">
        <f>IF(ISNUMBER(FIND("decision",'Input| Setup'!$F$6)),'Input| Projects'!AG972,'Input| Projects'!Q972)*I972*'Input| Escalations'!$I$17</f>
        <v>0</v>
      </c>
      <c r="Z972" s="172">
        <f>IF(ISNUMBER(FIND("decision",'Input| Setup'!$F$6)),'Input| Projects'!AH972,'Input| Projects'!R972)*J972*'Input| Escalations'!$I$17</f>
        <v>0</v>
      </c>
      <c r="AA972" s="172">
        <f>IF(ISNUMBER(FIND("decision",'Input| Setup'!$F$6)),'Input| Projects'!AI972,'Input| Projects'!S972)*K972*'Input| Escalations'!$I$17</f>
        <v>0</v>
      </c>
      <c r="AB972" s="172">
        <f>IF(ISNUMBER(FIND("decision",'Input| Setup'!$F$6)),'Input| Projects'!AJ972,'Input| Projects'!T972)*L972*'Input| Escalations'!$I$17</f>
        <v>0</v>
      </c>
      <c r="AC972" s="172">
        <f>IF(ISNUMBER(FIND("decision",'Input| Setup'!$F$6)),'Input| Projects'!AK972,'Input| Projects'!U972)*M972*'Input| Escalations'!$I$17</f>
        <v>0</v>
      </c>
      <c r="AD972" s="172">
        <f>IF(ISNUMBER(FIND("decision",'Input| Setup'!$F$6)),'Input| Projects'!AL972,'Input| Projects'!V972)*N972*'Input| Escalations'!$I$17</f>
        <v>0</v>
      </c>
      <c r="AE972" s="172">
        <f>IF(ISNUMBER(FIND("decision",'Input| Setup'!$F$6)),'Input| Projects'!AM972,'Input| Projects'!W972)*O972*'Input| Escalations'!$I$17</f>
        <v>0</v>
      </c>
      <c r="AF972" s="175"/>
      <c r="AG972" s="172" cm="1">
        <f t="array" ref="AG972">IFERROR(--('Input| Projects'!$AS972="Yes")*_xlfn.SWITCH('Input| Overheads'!$C$50,"Direct costs",'Calc| Overheads Allocation'!C$8*Q972,"Internal labour",'Calc| Overheads Allocation'!C$8*Q972*'Input| Projects'!$AO972,"DNSP defined",'Calc| Overheads Allocation'!C$78*'Input| Projects'!$AV972,0),0)</f>
        <v>0</v>
      </c>
      <c r="AH972" s="172" cm="1">
        <f t="array" ref="AH972">IFERROR(--('Input| Projects'!$AS972="Yes")*_xlfn.SWITCH('Input| Overheads'!$C$50,"Direct costs",'Calc| Overheads Allocation'!D$8*R972,"Internal labour",'Calc| Overheads Allocation'!D$8*R972*'Input| Projects'!$AO972,"DNSP defined",'Calc| Overheads Allocation'!D$78*'Input| Projects'!$AV972,0),0)</f>
        <v>0</v>
      </c>
      <c r="AI972" s="172" cm="1">
        <f t="array" ref="AI972">IFERROR(--('Input| Projects'!$AS972="Yes")*_xlfn.SWITCH('Input| Overheads'!$C$50,"Direct costs",'Calc| Overheads Allocation'!E$8*S972,"Internal labour",'Calc| Overheads Allocation'!E$8*S972*'Input| Projects'!$AO972,"DNSP defined",'Calc| Overheads Allocation'!E$78*'Input| Projects'!$AV972,0),0)</f>
        <v>0</v>
      </c>
      <c r="AJ972" s="172" cm="1">
        <f t="array" ref="AJ972">IFERROR(--('Input| Projects'!$AS972="Yes")*_xlfn.SWITCH('Input| Overheads'!$C$50,"Direct costs",'Calc| Overheads Allocation'!F$8*T972,"Internal labour",'Calc| Overheads Allocation'!F$8*T972*'Input| Projects'!$AO972,"DNSP defined",'Calc| Overheads Allocation'!F$78*'Input| Projects'!$AV972,0),0)</f>
        <v>0</v>
      </c>
      <c r="AK972" s="172" cm="1">
        <f t="array" ref="AK972">IFERROR(--('Input| Projects'!$AS972="Yes")*_xlfn.SWITCH('Input| Overheads'!$C$50,"Direct costs",'Calc| Overheads Allocation'!G$8*U972,"Internal labour",'Calc| Overheads Allocation'!G$8*U972*'Input| Projects'!$AO972,"DNSP defined",'Calc| Overheads Allocation'!G$78*'Input| Projects'!$AV972,0),0)</f>
        <v>0</v>
      </c>
      <c r="AL972" s="172" cm="1">
        <f t="array" ref="AL972">IFERROR(--('Input| Projects'!$AS972="Yes")*_xlfn.SWITCH('Input| Overheads'!$C$50,"Direct costs",'Calc| Overheads Allocation'!H$8*V972,"Internal labour",'Calc| Overheads Allocation'!H$8*V972*'Input| Projects'!$AO972,"DNSP defined",'Calc| Overheads Allocation'!H$78*'Input| Projects'!$AV972,0),0)</f>
        <v>0</v>
      </c>
      <c r="AM972" s="172" cm="1">
        <f t="array" ref="AM972">IFERROR(--('Input| Projects'!$AS972="Yes")*_xlfn.SWITCH('Input| Overheads'!$C$50,"Direct costs",'Calc| Overheads Allocation'!I$8*W972,"Internal labour",'Calc| Overheads Allocation'!I$8*W972*'Input| Projects'!$AO972,"DNSP defined",'Calc| Overheads Allocation'!I$78*'Input| Projects'!$AV972,0),0)</f>
        <v>0</v>
      </c>
      <c r="AN972" s="175"/>
      <c r="AO972" s="172" cm="1">
        <f t="array" ref="AO972">IFERROR(--('Input| Projects'!$AT972="Yes")*_xlfn.SWITCH('Input| Overheads'!$C$50,"Direct costs",'Calc| Overheads Allocation'!C$9*Q972,"Internal labour",'Calc| Overheads Allocation'!C$9*Q972*'Input| Projects'!$AO972,"DNSP defined",'Calc| Overheads Allocation'!C$79*'Input| Projects'!$AW972,0),0)</f>
        <v>0</v>
      </c>
      <c r="AP972" s="172" cm="1">
        <f t="array" ref="AP972">IFERROR(--('Input| Projects'!$AT972="Yes")*_xlfn.SWITCH('Input| Overheads'!$C$50,"Direct costs",'Calc| Overheads Allocation'!D$9*R972,"Internal labour",'Calc| Overheads Allocation'!D$9*R972*'Input| Projects'!$AO972,"DNSP defined",'Calc| Overheads Allocation'!D$79*'Input| Projects'!$AW972,0),0)</f>
        <v>0</v>
      </c>
      <c r="AQ972" s="172" cm="1">
        <f t="array" ref="AQ972">IFERROR(--('Input| Projects'!$AT972="Yes")*_xlfn.SWITCH('Input| Overheads'!$C$50,"Direct costs",'Calc| Overheads Allocation'!E$9*S972,"Internal labour",'Calc| Overheads Allocation'!E$9*S972*'Input| Projects'!$AO972,"DNSP defined",'Calc| Overheads Allocation'!E$79*'Input| Projects'!$AW972,0),0)</f>
        <v>0</v>
      </c>
      <c r="AR972" s="172" cm="1">
        <f t="array" ref="AR972">IFERROR(--('Input| Projects'!$AT972="Yes")*_xlfn.SWITCH('Input| Overheads'!$C$50,"Direct costs",'Calc| Overheads Allocation'!F$9*T972,"Internal labour",'Calc| Overheads Allocation'!F$9*T972*'Input| Projects'!$AO972,"DNSP defined",'Calc| Overheads Allocation'!F$79*'Input| Projects'!$AW972,0),0)</f>
        <v>0</v>
      </c>
      <c r="AS972" s="172" cm="1">
        <f t="array" ref="AS972">IFERROR(--('Input| Projects'!$AT972="Yes")*_xlfn.SWITCH('Input| Overheads'!$C$50,"Direct costs",'Calc| Overheads Allocation'!G$9*U972,"Internal labour",'Calc| Overheads Allocation'!G$9*U972*'Input| Projects'!$AO972,"DNSP defined",'Calc| Overheads Allocation'!G$79*'Input| Projects'!$AW972,0),0)</f>
        <v>0</v>
      </c>
      <c r="AT972" s="172" cm="1">
        <f t="array" ref="AT972">IFERROR(--('Input| Projects'!$AT972="Yes")*_xlfn.SWITCH('Input| Overheads'!$C$50,"Direct costs",'Calc| Overheads Allocation'!H$9*V972,"Internal labour",'Calc| Overheads Allocation'!H$9*V972*'Input| Projects'!$AO972,"DNSP defined",'Calc| Overheads Allocation'!H$79*'Input| Projects'!$AW972,0),0)</f>
        <v>0</v>
      </c>
      <c r="AU972" s="172" cm="1">
        <f t="array" ref="AU972">IFERROR(--('Input| Projects'!$AT972="Yes")*_xlfn.SWITCH('Input| Overheads'!$C$50,"Direct costs",'Calc| Overheads Allocation'!I$9*W972,"Internal labour",'Calc| Overheads Allocation'!I$9*W972*'Input| Projects'!$AO972,"DNSP defined",'Calc| Overheads Allocation'!I$79*'Input| Projects'!$AW972,0),0)</f>
        <v>0</v>
      </c>
      <c r="AV972" s="175"/>
      <c r="AW972" s="172">
        <f t="shared" si="354"/>
        <v>0</v>
      </c>
      <c r="AX972" s="172">
        <f t="shared" si="355"/>
        <v>0</v>
      </c>
      <c r="AY972" s="172">
        <f t="shared" si="356"/>
        <v>0</v>
      </c>
      <c r="AZ972" s="172">
        <f t="shared" si="357"/>
        <v>0</v>
      </c>
      <c r="BA972" s="172">
        <f t="shared" si="358"/>
        <v>0</v>
      </c>
      <c r="BB972" s="172">
        <f t="shared" si="359"/>
        <v>0</v>
      </c>
      <c r="BC972" s="172">
        <f t="shared" si="360"/>
        <v>0</v>
      </c>
      <c r="BD972" s="176"/>
      <c r="BE972" s="172">
        <f t="shared" si="361"/>
        <v>0</v>
      </c>
      <c r="BF972" s="172">
        <f t="shared" si="362"/>
        <v>0</v>
      </c>
      <c r="BG972" s="172">
        <f t="shared" si="363"/>
        <v>0</v>
      </c>
      <c r="BH972" s="172">
        <f t="shared" si="364"/>
        <v>0</v>
      </c>
      <c r="BI972" s="172">
        <f t="shared" si="365"/>
        <v>0</v>
      </c>
      <c r="BJ972" s="172">
        <f t="shared" si="366"/>
        <v>0</v>
      </c>
      <c r="BK972" s="172">
        <f t="shared" si="367"/>
        <v>0</v>
      </c>
      <c r="BL972" s="176"/>
      <c r="BM972" s="172">
        <f t="shared" si="346"/>
        <v>0</v>
      </c>
      <c r="BN972" s="172">
        <f t="shared" si="347"/>
        <v>0</v>
      </c>
      <c r="BO972" s="172">
        <f t="shared" si="348"/>
        <v>0</v>
      </c>
      <c r="BP972" s="172">
        <f t="shared" si="349"/>
        <v>0</v>
      </c>
      <c r="BQ972" s="172">
        <f t="shared" si="350"/>
        <v>0</v>
      </c>
      <c r="BR972" s="172">
        <f t="shared" si="351"/>
        <v>0</v>
      </c>
      <c r="BS972" s="172">
        <f t="shared" si="352"/>
        <v>0</v>
      </c>
      <c r="BT972" s="55"/>
      <c r="BU972" s="158">
        <f>SUMIF('Input| Projects'!$BA$8:$CX$8,RIGHT(BU$9,3),'Input| Projects'!$BA972:$CX972)</f>
        <v>0</v>
      </c>
      <c r="BV972" s="158">
        <f>SUMIF('Input| Projects'!$BA$8:$CX$8,RIGHT(BV$9,3),'Input| Projects'!$BA972:$CX972)</f>
        <v>0</v>
      </c>
      <c r="BW972" s="79" t="str">
        <f t="shared" si="353"/>
        <v/>
      </c>
    </row>
    <row r="973" spans="2:75" x14ac:dyDescent="0.2">
      <c r="B973" s="123">
        <f>IFERROR('Input| Projects'!B973,"")</f>
        <v>964</v>
      </c>
      <c r="C973" s="160" t="str">
        <f>IFERROR(IF('Input| Projects'!C973="","",'Input| Projects'!C973),"")</f>
        <v/>
      </c>
      <c r="D973" s="160" t="str">
        <f>IFERROR(IF('Input| Projects'!D973="","",'Input| Projects'!D973),"")</f>
        <v/>
      </c>
      <c r="E973" s="53"/>
      <c r="F973" s="160" t="str">
        <f>IF(LEN('Input| Projects'!F973)&gt;0,'Input| Projects'!F973,"")</f>
        <v/>
      </c>
      <c r="G973" s="160" t="str">
        <f>IF(LEN('Input| Projects'!G973)&gt;0,'Input| Projects'!G973,"")</f>
        <v/>
      </c>
      <c r="H973" s="10"/>
      <c r="I973" s="194" cm="1">
        <f t="array" ref="I973">IF(LEN($F973)&gt;0,1+IFERROR(SUMPRODUCT(TRANSPOSE('Input| Projects'!$AO973:$AQ973),INDEX('Input| Escalations'!$F$27:$L$29,,MATCH(Q$9,'Input| Escalations'!$F$21:$L$21,0))),0),0)</f>
        <v>0</v>
      </c>
      <c r="J973" s="194" cm="1">
        <f t="array" ref="J973">IF(LEN($F973)&gt;0,1+IFERROR(SUMPRODUCT(TRANSPOSE('Input| Projects'!$AO973:$AQ973),INDEX('Input| Escalations'!$F$27:$L$29,,MATCH(R$9,'Input| Escalations'!$F$21:$L$21,0))),0),0)</f>
        <v>0</v>
      </c>
      <c r="K973" s="194" cm="1">
        <f t="array" ref="K973">IF(LEN($F973)&gt;0,1+IFERROR(SUMPRODUCT(TRANSPOSE('Input| Projects'!$AO973:$AQ973),INDEX('Input| Escalations'!$F$27:$L$29,,MATCH(S$9,'Input| Escalations'!$F$21:$L$21,0))),0),0)</f>
        <v>0</v>
      </c>
      <c r="L973" s="194" cm="1">
        <f t="array" ref="L973">IF(LEN($F973)&gt;0,1+IFERROR(SUMPRODUCT(TRANSPOSE('Input| Projects'!$AO973:$AQ973),INDEX('Input| Escalations'!$F$27:$L$29,,MATCH(T$9,'Input| Escalations'!$F$21:$L$21,0))),0),0)</f>
        <v>0</v>
      </c>
      <c r="M973" s="194" cm="1">
        <f t="array" ref="M973">IF(LEN($F973)&gt;0,1+IFERROR(SUMPRODUCT(TRANSPOSE('Input| Projects'!$AO973:$AQ973),INDEX('Input| Escalations'!$F$27:$L$29,,MATCH(U$9,'Input| Escalations'!$F$21:$L$21,0))),0),0)</f>
        <v>0</v>
      </c>
      <c r="N973" s="194" cm="1">
        <f t="array" ref="N973">IF(LEN($F973)&gt;0,1+IFERROR(SUMPRODUCT(TRANSPOSE('Input| Projects'!$AO973:$AQ973),INDEX('Input| Escalations'!$F$27:$L$29,,MATCH(V$9,'Input| Escalations'!$F$21:$L$21,0))),0),0)</f>
        <v>0</v>
      </c>
      <c r="O973" s="194" cm="1">
        <f t="array" ref="O973">IF(LEN($F973)&gt;0,1+IFERROR(SUMPRODUCT(TRANSPOSE('Input| Projects'!$AO973:$AQ973),INDEX('Input| Escalations'!$F$27:$L$29,,MATCH(W$9,'Input| Escalations'!$F$21:$L$21,0))),0),0)</f>
        <v>0</v>
      </c>
      <c r="P973" s="10"/>
      <c r="Q973" s="172">
        <f>IFERROR(IF(ISNUMBER(FIND("decision",'Input| Setup'!$F$6)),'Input| Projects'!Y973,'Input| Projects'!I973)*'Input| Escalations'!$I$17*I973,0)</f>
        <v>0</v>
      </c>
      <c r="R973" s="172">
        <f>IFERROR(IF(ISNUMBER(FIND("decision",'Input| Setup'!$F$6)),'Input| Projects'!Z973,'Input| Projects'!J973)*'Input| Escalations'!$I$17*J973,0)</f>
        <v>0</v>
      </c>
      <c r="S973" s="172">
        <f>IFERROR(IF(ISNUMBER(FIND("decision",'Input| Setup'!$F$6)),'Input| Projects'!AA973,'Input| Projects'!K973)*'Input| Escalations'!$I$17*K973,0)</f>
        <v>0</v>
      </c>
      <c r="T973" s="172">
        <f>IFERROR(IF(ISNUMBER(FIND("decision",'Input| Setup'!$F$6)),'Input| Projects'!AB973,'Input| Projects'!L973)*'Input| Escalations'!$I$17*L973,0)</f>
        <v>0</v>
      </c>
      <c r="U973" s="172">
        <f>IFERROR(IF(ISNUMBER(FIND("decision",'Input| Setup'!$F$6)),'Input| Projects'!AC973,'Input| Projects'!M973)*'Input| Escalations'!$I$17*M973,0)</f>
        <v>0</v>
      </c>
      <c r="V973" s="172">
        <f>IFERROR(IF(ISNUMBER(FIND("decision",'Input| Setup'!$F$6)),'Input| Projects'!AD973,'Input| Projects'!N973)*'Input| Escalations'!$I$17*N973,0)</f>
        <v>0</v>
      </c>
      <c r="W973" s="172">
        <f>IFERROR(IF(ISNUMBER(FIND("decision",'Input| Setup'!$F$6)),'Input| Projects'!AE973,'Input| Projects'!O973)*'Input| Escalations'!$I$17*O973,0)</f>
        <v>0</v>
      </c>
      <c r="X973" s="175"/>
      <c r="Y973" s="172">
        <f>IF(ISNUMBER(FIND("decision",'Input| Setup'!$F$6)),'Input| Projects'!AG973,'Input| Projects'!Q973)*I973*'Input| Escalations'!$I$17</f>
        <v>0</v>
      </c>
      <c r="Z973" s="172">
        <f>IF(ISNUMBER(FIND("decision",'Input| Setup'!$F$6)),'Input| Projects'!AH973,'Input| Projects'!R973)*J973*'Input| Escalations'!$I$17</f>
        <v>0</v>
      </c>
      <c r="AA973" s="172">
        <f>IF(ISNUMBER(FIND("decision",'Input| Setup'!$F$6)),'Input| Projects'!AI973,'Input| Projects'!S973)*K973*'Input| Escalations'!$I$17</f>
        <v>0</v>
      </c>
      <c r="AB973" s="172">
        <f>IF(ISNUMBER(FIND("decision",'Input| Setup'!$F$6)),'Input| Projects'!AJ973,'Input| Projects'!T973)*L973*'Input| Escalations'!$I$17</f>
        <v>0</v>
      </c>
      <c r="AC973" s="172">
        <f>IF(ISNUMBER(FIND("decision",'Input| Setup'!$F$6)),'Input| Projects'!AK973,'Input| Projects'!U973)*M973*'Input| Escalations'!$I$17</f>
        <v>0</v>
      </c>
      <c r="AD973" s="172">
        <f>IF(ISNUMBER(FIND("decision",'Input| Setup'!$F$6)),'Input| Projects'!AL973,'Input| Projects'!V973)*N973*'Input| Escalations'!$I$17</f>
        <v>0</v>
      </c>
      <c r="AE973" s="172">
        <f>IF(ISNUMBER(FIND("decision",'Input| Setup'!$F$6)),'Input| Projects'!AM973,'Input| Projects'!W973)*O973*'Input| Escalations'!$I$17</f>
        <v>0</v>
      </c>
      <c r="AF973" s="175"/>
      <c r="AG973" s="172" cm="1">
        <f t="array" ref="AG973">IFERROR(--('Input| Projects'!$AS973="Yes")*_xlfn.SWITCH('Input| Overheads'!$C$50,"Direct costs",'Calc| Overheads Allocation'!C$8*Q973,"Internal labour",'Calc| Overheads Allocation'!C$8*Q973*'Input| Projects'!$AO973,"DNSP defined",'Calc| Overheads Allocation'!C$78*'Input| Projects'!$AV973,0),0)</f>
        <v>0</v>
      </c>
      <c r="AH973" s="172" cm="1">
        <f t="array" ref="AH973">IFERROR(--('Input| Projects'!$AS973="Yes")*_xlfn.SWITCH('Input| Overheads'!$C$50,"Direct costs",'Calc| Overheads Allocation'!D$8*R973,"Internal labour",'Calc| Overheads Allocation'!D$8*R973*'Input| Projects'!$AO973,"DNSP defined",'Calc| Overheads Allocation'!D$78*'Input| Projects'!$AV973,0),0)</f>
        <v>0</v>
      </c>
      <c r="AI973" s="172" cm="1">
        <f t="array" ref="AI973">IFERROR(--('Input| Projects'!$AS973="Yes")*_xlfn.SWITCH('Input| Overheads'!$C$50,"Direct costs",'Calc| Overheads Allocation'!E$8*S973,"Internal labour",'Calc| Overheads Allocation'!E$8*S973*'Input| Projects'!$AO973,"DNSP defined",'Calc| Overheads Allocation'!E$78*'Input| Projects'!$AV973,0),0)</f>
        <v>0</v>
      </c>
      <c r="AJ973" s="172" cm="1">
        <f t="array" ref="AJ973">IFERROR(--('Input| Projects'!$AS973="Yes")*_xlfn.SWITCH('Input| Overheads'!$C$50,"Direct costs",'Calc| Overheads Allocation'!F$8*T973,"Internal labour",'Calc| Overheads Allocation'!F$8*T973*'Input| Projects'!$AO973,"DNSP defined",'Calc| Overheads Allocation'!F$78*'Input| Projects'!$AV973,0),0)</f>
        <v>0</v>
      </c>
      <c r="AK973" s="172" cm="1">
        <f t="array" ref="AK973">IFERROR(--('Input| Projects'!$AS973="Yes")*_xlfn.SWITCH('Input| Overheads'!$C$50,"Direct costs",'Calc| Overheads Allocation'!G$8*U973,"Internal labour",'Calc| Overheads Allocation'!G$8*U973*'Input| Projects'!$AO973,"DNSP defined",'Calc| Overheads Allocation'!G$78*'Input| Projects'!$AV973,0),0)</f>
        <v>0</v>
      </c>
      <c r="AL973" s="172" cm="1">
        <f t="array" ref="AL973">IFERROR(--('Input| Projects'!$AS973="Yes")*_xlfn.SWITCH('Input| Overheads'!$C$50,"Direct costs",'Calc| Overheads Allocation'!H$8*V973,"Internal labour",'Calc| Overheads Allocation'!H$8*V973*'Input| Projects'!$AO973,"DNSP defined",'Calc| Overheads Allocation'!H$78*'Input| Projects'!$AV973,0),0)</f>
        <v>0</v>
      </c>
      <c r="AM973" s="172" cm="1">
        <f t="array" ref="AM973">IFERROR(--('Input| Projects'!$AS973="Yes")*_xlfn.SWITCH('Input| Overheads'!$C$50,"Direct costs",'Calc| Overheads Allocation'!I$8*W973,"Internal labour",'Calc| Overheads Allocation'!I$8*W973*'Input| Projects'!$AO973,"DNSP defined",'Calc| Overheads Allocation'!I$78*'Input| Projects'!$AV973,0),0)</f>
        <v>0</v>
      </c>
      <c r="AN973" s="175"/>
      <c r="AO973" s="172" cm="1">
        <f t="array" ref="AO973">IFERROR(--('Input| Projects'!$AT973="Yes")*_xlfn.SWITCH('Input| Overheads'!$C$50,"Direct costs",'Calc| Overheads Allocation'!C$9*Q973,"Internal labour",'Calc| Overheads Allocation'!C$9*Q973*'Input| Projects'!$AO973,"DNSP defined",'Calc| Overheads Allocation'!C$79*'Input| Projects'!$AW973,0),0)</f>
        <v>0</v>
      </c>
      <c r="AP973" s="172" cm="1">
        <f t="array" ref="AP973">IFERROR(--('Input| Projects'!$AT973="Yes")*_xlfn.SWITCH('Input| Overheads'!$C$50,"Direct costs",'Calc| Overheads Allocation'!D$9*R973,"Internal labour",'Calc| Overheads Allocation'!D$9*R973*'Input| Projects'!$AO973,"DNSP defined",'Calc| Overheads Allocation'!D$79*'Input| Projects'!$AW973,0),0)</f>
        <v>0</v>
      </c>
      <c r="AQ973" s="172" cm="1">
        <f t="array" ref="AQ973">IFERROR(--('Input| Projects'!$AT973="Yes")*_xlfn.SWITCH('Input| Overheads'!$C$50,"Direct costs",'Calc| Overheads Allocation'!E$9*S973,"Internal labour",'Calc| Overheads Allocation'!E$9*S973*'Input| Projects'!$AO973,"DNSP defined",'Calc| Overheads Allocation'!E$79*'Input| Projects'!$AW973,0),0)</f>
        <v>0</v>
      </c>
      <c r="AR973" s="172" cm="1">
        <f t="array" ref="AR973">IFERROR(--('Input| Projects'!$AT973="Yes")*_xlfn.SWITCH('Input| Overheads'!$C$50,"Direct costs",'Calc| Overheads Allocation'!F$9*T973,"Internal labour",'Calc| Overheads Allocation'!F$9*T973*'Input| Projects'!$AO973,"DNSP defined",'Calc| Overheads Allocation'!F$79*'Input| Projects'!$AW973,0),0)</f>
        <v>0</v>
      </c>
      <c r="AS973" s="172" cm="1">
        <f t="array" ref="AS973">IFERROR(--('Input| Projects'!$AT973="Yes")*_xlfn.SWITCH('Input| Overheads'!$C$50,"Direct costs",'Calc| Overheads Allocation'!G$9*U973,"Internal labour",'Calc| Overheads Allocation'!G$9*U973*'Input| Projects'!$AO973,"DNSP defined",'Calc| Overheads Allocation'!G$79*'Input| Projects'!$AW973,0),0)</f>
        <v>0</v>
      </c>
      <c r="AT973" s="172" cm="1">
        <f t="array" ref="AT973">IFERROR(--('Input| Projects'!$AT973="Yes")*_xlfn.SWITCH('Input| Overheads'!$C$50,"Direct costs",'Calc| Overheads Allocation'!H$9*V973,"Internal labour",'Calc| Overheads Allocation'!H$9*V973*'Input| Projects'!$AO973,"DNSP defined",'Calc| Overheads Allocation'!H$79*'Input| Projects'!$AW973,0),0)</f>
        <v>0</v>
      </c>
      <c r="AU973" s="172" cm="1">
        <f t="array" ref="AU973">IFERROR(--('Input| Projects'!$AT973="Yes")*_xlfn.SWITCH('Input| Overheads'!$C$50,"Direct costs",'Calc| Overheads Allocation'!I$9*W973,"Internal labour",'Calc| Overheads Allocation'!I$9*W973*'Input| Projects'!$AO973,"DNSP defined",'Calc| Overheads Allocation'!I$79*'Input| Projects'!$AW973,0),0)</f>
        <v>0</v>
      </c>
      <c r="AV973" s="175"/>
      <c r="AW973" s="172">
        <f t="shared" si="354"/>
        <v>0</v>
      </c>
      <c r="AX973" s="172">
        <f t="shared" si="355"/>
        <v>0</v>
      </c>
      <c r="AY973" s="172">
        <f t="shared" si="356"/>
        <v>0</v>
      </c>
      <c r="AZ973" s="172">
        <f t="shared" si="357"/>
        <v>0</v>
      </c>
      <c r="BA973" s="172">
        <f t="shared" si="358"/>
        <v>0</v>
      </c>
      <c r="BB973" s="172">
        <f t="shared" si="359"/>
        <v>0</v>
      </c>
      <c r="BC973" s="172">
        <f t="shared" si="360"/>
        <v>0</v>
      </c>
      <c r="BD973" s="176"/>
      <c r="BE973" s="172">
        <f t="shared" si="361"/>
        <v>0</v>
      </c>
      <c r="BF973" s="172">
        <f t="shared" si="362"/>
        <v>0</v>
      </c>
      <c r="BG973" s="172">
        <f t="shared" si="363"/>
        <v>0</v>
      </c>
      <c r="BH973" s="172">
        <f t="shared" si="364"/>
        <v>0</v>
      </c>
      <c r="BI973" s="172">
        <f t="shared" si="365"/>
        <v>0</v>
      </c>
      <c r="BJ973" s="172">
        <f t="shared" si="366"/>
        <v>0</v>
      </c>
      <c r="BK973" s="172">
        <f t="shared" si="367"/>
        <v>0</v>
      </c>
      <c r="BL973" s="176"/>
      <c r="BM973" s="172">
        <f t="shared" si="346"/>
        <v>0</v>
      </c>
      <c r="BN973" s="172">
        <f t="shared" si="347"/>
        <v>0</v>
      </c>
      <c r="BO973" s="172">
        <f t="shared" si="348"/>
        <v>0</v>
      </c>
      <c r="BP973" s="172">
        <f t="shared" si="349"/>
        <v>0</v>
      </c>
      <c r="BQ973" s="172">
        <f t="shared" si="350"/>
        <v>0</v>
      </c>
      <c r="BR973" s="172">
        <f t="shared" si="351"/>
        <v>0</v>
      </c>
      <c r="BS973" s="172">
        <f t="shared" si="352"/>
        <v>0</v>
      </c>
      <c r="BT973" s="55"/>
      <c r="BU973" s="158">
        <f>SUMIF('Input| Projects'!$BA$8:$CX$8,RIGHT(BU$9,3),'Input| Projects'!$BA973:$CX973)</f>
        <v>0</v>
      </c>
      <c r="BV973" s="158">
        <f>SUMIF('Input| Projects'!$BA$8:$CX$8,RIGHT(BV$9,3),'Input| Projects'!$BA973:$CX973)</f>
        <v>0</v>
      </c>
      <c r="BW973" s="79" t="str">
        <f t="shared" si="353"/>
        <v/>
      </c>
    </row>
    <row r="974" spans="2:75" x14ac:dyDescent="0.2">
      <c r="B974" s="123">
        <f>IFERROR('Input| Projects'!B974,"")</f>
        <v>965</v>
      </c>
      <c r="C974" s="160" t="str">
        <f>IFERROR(IF('Input| Projects'!C974="","",'Input| Projects'!C974),"")</f>
        <v/>
      </c>
      <c r="D974" s="160" t="str">
        <f>IFERROR(IF('Input| Projects'!D974="","",'Input| Projects'!D974),"")</f>
        <v/>
      </c>
      <c r="E974" s="53"/>
      <c r="F974" s="160" t="str">
        <f>IF(LEN('Input| Projects'!F974)&gt;0,'Input| Projects'!F974,"")</f>
        <v/>
      </c>
      <c r="G974" s="160" t="str">
        <f>IF(LEN('Input| Projects'!G974)&gt;0,'Input| Projects'!G974,"")</f>
        <v/>
      </c>
      <c r="H974" s="10"/>
      <c r="I974" s="194" cm="1">
        <f t="array" ref="I974">IF(LEN($F974)&gt;0,1+IFERROR(SUMPRODUCT(TRANSPOSE('Input| Projects'!$AO974:$AQ974),INDEX('Input| Escalations'!$F$27:$L$29,,MATCH(Q$9,'Input| Escalations'!$F$21:$L$21,0))),0),0)</f>
        <v>0</v>
      </c>
      <c r="J974" s="194" cm="1">
        <f t="array" ref="J974">IF(LEN($F974)&gt;0,1+IFERROR(SUMPRODUCT(TRANSPOSE('Input| Projects'!$AO974:$AQ974),INDEX('Input| Escalations'!$F$27:$L$29,,MATCH(R$9,'Input| Escalations'!$F$21:$L$21,0))),0),0)</f>
        <v>0</v>
      </c>
      <c r="K974" s="194" cm="1">
        <f t="array" ref="K974">IF(LEN($F974)&gt;0,1+IFERROR(SUMPRODUCT(TRANSPOSE('Input| Projects'!$AO974:$AQ974),INDEX('Input| Escalations'!$F$27:$L$29,,MATCH(S$9,'Input| Escalations'!$F$21:$L$21,0))),0),0)</f>
        <v>0</v>
      </c>
      <c r="L974" s="194" cm="1">
        <f t="array" ref="L974">IF(LEN($F974)&gt;0,1+IFERROR(SUMPRODUCT(TRANSPOSE('Input| Projects'!$AO974:$AQ974),INDEX('Input| Escalations'!$F$27:$L$29,,MATCH(T$9,'Input| Escalations'!$F$21:$L$21,0))),0),0)</f>
        <v>0</v>
      </c>
      <c r="M974" s="194" cm="1">
        <f t="array" ref="M974">IF(LEN($F974)&gt;0,1+IFERROR(SUMPRODUCT(TRANSPOSE('Input| Projects'!$AO974:$AQ974),INDEX('Input| Escalations'!$F$27:$L$29,,MATCH(U$9,'Input| Escalations'!$F$21:$L$21,0))),0),0)</f>
        <v>0</v>
      </c>
      <c r="N974" s="194" cm="1">
        <f t="array" ref="N974">IF(LEN($F974)&gt;0,1+IFERROR(SUMPRODUCT(TRANSPOSE('Input| Projects'!$AO974:$AQ974),INDEX('Input| Escalations'!$F$27:$L$29,,MATCH(V$9,'Input| Escalations'!$F$21:$L$21,0))),0),0)</f>
        <v>0</v>
      </c>
      <c r="O974" s="194" cm="1">
        <f t="array" ref="O974">IF(LEN($F974)&gt;0,1+IFERROR(SUMPRODUCT(TRANSPOSE('Input| Projects'!$AO974:$AQ974),INDEX('Input| Escalations'!$F$27:$L$29,,MATCH(W$9,'Input| Escalations'!$F$21:$L$21,0))),0),0)</f>
        <v>0</v>
      </c>
      <c r="P974" s="10"/>
      <c r="Q974" s="172">
        <f>IFERROR(IF(ISNUMBER(FIND("decision",'Input| Setup'!$F$6)),'Input| Projects'!Y974,'Input| Projects'!I974)*'Input| Escalations'!$I$17*I974,0)</f>
        <v>0</v>
      </c>
      <c r="R974" s="172">
        <f>IFERROR(IF(ISNUMBER(FIND("decision",'Input| Setup'!$F$6)),'Input| Projects'!Z974,'Input| Projects'!J974)*'Input| Escalations'!$I$17*J974,0)</f>
        <v>0</v>
      </c>
      <c r="S974" s="172">
        <f>IFERROR(IF(ISNUMBER(FIND("decision",'Input| Setup'!$F$6)),'Input| Projects'!AA974,'Input| Projects'!K974)*'Input| Escalations'!$I$17*K974,0)</f>
        <v>0</v>
      </c>
      <c r="T974" s="172">
        <f>IFERROR(IF(ISNUMBER(FIND("decision",'Input| Setup'!$F$6)),'Input| Projects'!AB974,'Input| Projects'!L974)*'Input| Escalations'!$I$17*L974,0)</f>
        <v>0</v>
      </c>
      <c r="U974" s="172">
        <f>IFERROR(IF(ISNUMBER(FIND("decision",'Input| Setup'!$F$6)),'Input| Projects'!AC974,'Input| Projects'!M974)*'Input| Escalations'!$I$17*M974,0)</f>
        <v>0</v>
      </c>
      <c r="V974" s="172">
        <f>IFERROR(IF(ISNUMBER(FIND("decision",'Input| Setup'!$F$6)),'Input| Projects'!AD974,'Input| Projects'!N974)*'Input| Escalations'!$I$17*N974,0)</f>
        <v>0</v>
      </c>
      <c r="W974" s="172">
        <f>IFERROR(IF(ISNUMBER(FIND("decision",'Input| Setup'!$F$6)),'Input| Projects'!AE974,'Input| Projects'!O974)*'Input| Escalations'!$I$17*O974,0)</f>
        <v>0</v>
      </c>
      <c r="X974" s="175"/>
      <c r="Y974" s="172">
        <f>IF(ISNUMBER(FIND("decision",'Input| Setup'!$F$6)),'Input| Projects'!AG974,'Input| Projects'!Q974)*I974*'Input| Escalations'!$I$17</f>
        <v>0</v>
      </c>
      <c r="Z974" s="172">
        <f>IF(ISNUMBER(FIND("decision",'Input| Setup'!$F$6)),'Input| Projects'!AH974,'Input| Projects'!R974)*J974*'Input| Escalations'!$I$17</f>
        <v>0</v>
      </c>
      <c r="AA974" s="172">
        <f>IF(ISNUMBER(FIND("decision",'Input| Setup'!$F$6)),'Input| Projects'!AI974,'Input| Projects'!S974)*K974*'Input| Escalations'!$I$17</f>
        <v>0</v>
      </c>
      <c r="AB974" s="172">
        <f>IF(ISNUMBER(FIND("decision",'Input| Setup'!$F$6)),'Input| Projects'!AJ974,'Input| Projects'!T974)*L974*'Input| Escalations'!$I$17</f>
        <v>0</v>
      </c>
      <c r="AC974" s="172">
        <f>IF(ISNUMBER(FIND("decision",'Input| Setup'!$F$6)),'Input| Projects'!AK974,'Input| Projects'!U974)*M974*'Input| Escalations'!$I$17</f>
        <v>0</v>
      </c>
      <c r="AD974" s="172">
        <f>IF(ISNUMBER(FIND("decision",'Input| Setup'!$F$6)),'Input| Projects'!AL974,'Input| Projects'!V974)*N974*'Input| Escalations'!$I$17</f>
        <v>0</v>
      </c>
      <c r="AE974" s="172">
        <f>IF(ISNUMBER(FIND("decision",'Input| Setup'!$F$6)),'Input| Projects'!AM974,'Input| Projects'!W974)*O974*'Input| Escalations'!$I$17</f>
        <v>0</v>
      </c>
      <c r="AF974" s="175"/>
      <c r="AG974" s="172" cm="1">
        <f t="array" ref="AG974">IFERROR(--('Input| Projects'!$AS974="Yes")*_xlfn.SWITCH('Input| Overheads'!$C$50,"Direct costs",'Calc| Overheads Allocation'!C$8*Q974,"Internal labour",'Calc| Overheads Allocation'!C$8*Q974*'Input| Projects'!$AO974,"DNSP defined",'Calc| Overheads Allocation'!C$78*'Input| Projects'!$AV974,0),0)</f>
        <v>0</v>
      </c>
      <c r="AH974" s="172" cm="1">
        <f t="array" ref="AH974">IFERROR(--('Input| Projects'!$AS974="Yes")*_xlfn.SWITCH('Input| Overheads'!$C$50,"Direct costs",'Calc| Overheads Allocation'!D$8*R974,"Internal labour",'Calc| Overheads Allocation'!D$8*R974*'Input| Projects'!$AO974,"DNSP defined",'Calc| Overheads Allocation'!D$78*'Input| Projects'!$AV974,0),0)</f>
        <v>0</v>
      </c>
      <c r="AI974" s="172" cm="1">
        <f t="array" ref="AI974">IFERROR(--('Input| Projects'!$AS974="Yes")*_xlfn.SWITCH('Input| Overheads'!$C$50,"Direct costs",'Calc| Overheads Allocation'!E$8*S974,"Internal labour",'Calc| Overheads Allocation'!E$8*S974*'Input| Projects'!$AO974,"DNSP defined",'Calc| Overheads Allocation'!E$78*'Input| Projects'!$AV974,0),0)</f>
        <v>0</v>
      </c>
      <c r="AJ974" s="172" cm="1">
        <f t="array" ref="AJ974">IFERROR(--('Input| Projects'!$AS974="Yes")*_xlfn.SWITCH('Input| Overheads'!$C$50,"Direct costs",'Calc| Overheads Allocation'!F$8*T974,"Internal labour",'Calc| Overheads Allocation'!F$8*T974*'Input| Projects'!$AO974,"DNSP defined",'Calc| Overheads Allocation'!F$78*'Input| Projects'!$AV974,0),0)</f>
        <v>0</v>
      </c>
      <c r="AK974" s="172" cm="1">
        <f t="array" ref="AK974">IFERROR(--('Input| Projects'!$AS974="Yes")*_xlfn.SWITCH('Input| Overheads'!$C$50,"Direct costs",'Calc| Overheads Allocation'!G$8*U974,"Internal labour",'Calc| Overheads Allocation'!G$8*U974*'Input| Projects'!$AO974,"DNSP defined",'Calc| Overheads Allocation'!G$78*'Input| Projects'!$AV974,0),0)</f>
        <v>0</v>
      </c>
      <c r="AL974" s="172" cm="1">
        <f t="array" ref="AL974">IFERROR(--('Input| Projects'!$AS974="Yes")*_xlfn.SWITCH('Input| Overheads'!$C$50,"Direct costs",'Calc| Overheads Allocation'!H$8*V974,"Internal labour",'Calc| Overheads Allocation'!H$8*V974*'Input| Projects'!$AO974,"DNSP defined",'Calc| Overheads Allocation'!H$78*'Input| Projects'!$AV974,0),0)</f>
        <v>0</v>
      </c>
      <c r="AM974" s="172" cm="1">
        <f t="array" ref="AM974">IFERROR(--('Input| Projects'!$AS974="Yes")*_xlfn.SWITCH('Input| Overheads'!$C$50,"Direct costs",'Calc| Overheads Allocation'!I$8*W974,"Internal labour",'Calc| Overheads Allocation'!I$8*W974*'Input| Projects'!$AO974,"DNSP defined",'Calc| Overheads Allocation'!I$78*'Input| Projects'!$AV974,0),0)</f>
        <v>0</v>
      </c>
      <c r="AN974" s="175"/>
      <c r="AO974" s="172" cm="1">
        <f t="array" ref="AO974">IFERROR(--('Input| Projects'!$AT974="Yes")*_xlfn.SWITCH('Input| Overheads'!$C$50,"Direct costs",'Calc| Overheads Allocation'!C$9*Q974,"Internal labour",'Calc| Overheads Allocation'!C$9*Q974*'Input| Projects'!$AO974,"DNSP defined",'Calc| Overheads Allocation'!C$79*'Input| Projects'!$AW974,0),0)</f>
        <v>0</v>
      </c>
      <c r="AP974" s="172" cm="1">
        <f t="array" ref="AP974">IFERROR(--('Input| Projects'!$AT974="Yes")*_xlfn.SWITCH('Input| Overheads'!$C$50,"Direct costs",'Calc| Overheads Allocation'!D$9*R974,"Internal labour",'Calc| Overheads Allocation'!D$9*R974*'Input| Projects'!$AO974,"DNSP defined",'Calc| Overheads Allocation'!D$79*'Input| Projects'!$AW974,0),0)</f>
        <v>0</v>
      </c>
      <c r="AQ974" s="172" cm="1">
        <f t="array" ref="AQ974">IFERROR(--('Input| Projects'!$AT974="Yes")*_xlfn.SWITCH('Input| Overheads'!$C$50,"Direct costs",'Calc| Overheads Allocation'!E$9*S974,"Internal labour",'Calc| Overheads Allocation'!E$9*S974*'Input| Projects'!$AO974,"DNSP defined",'Calc| Overheads Allocation'!E$79*'Input| Projects'!$AW974,0),0)</f>
        <v>0</v>
      </c>
      <c r="AR974" s="172" cm="1">
        <f t="array" ref="AR974">IFERROR(--('Input| Projects'!$AT974="Yes")*_xlfn.SWITCH('Input| Overheads'!$C$50,"Direct costs",'Calc| Overheads Allocation'!F$9*T974,"Internal labour",'Calc| Overheads Allocation'!F$9*T974*'Input| Projects'!$AO974,"DNSP defined",'Calc| Overheads Allocation'!F$79*'Input| Projects'!$AW974,0),0)</f>
        <v>0</v>
      </c>
      <c r="AS974" s="172" cm="1">
        <f t="array" ref="AS974">IFERROR(--('Input| Projects'!$AT974="Yes")*_xlfn.SWITCH('Input| Overheads'!$C$50,"Direct costs",'Calc| Overheads Allocation'!G$9*U974,"Internal labour",'Calc| Overheads Allocation'!G$9*U974*'Input| Projects'!$AO974,"DNSP defined",'Calc| Overheads Allocation'!G$79*'Input| Projects'!$AW974,0),0)</f>
        <v>0</v>
      </c>
      <c r="AT974" s="172" cm="1">
        <f t="array" ref="AT974">IFERROR(--('Input| Projects'!$AT974="Yes")*_xlfn.SWITCH('Input| Overheads'!$C$50,"Direct costs",'Calc| Overheads Allocation'!H$9*V974,"Internal labour",'Calc| Overheads Allocation'!H$9*V974*'Input| Projects'!$AO974,"DNSP defined",'Calc| Overheads Allocation'!H$79*'Input| Projects'!$AW974,0),0)</f>
        <v>0</v>
      </c>
      <c r="AU974" s="172" cm="1">
        <f t="array" ref="AU974">IFERROR(--('Input| Projects'!$AT974="Yes")*_xlfn.SWITCH('Input| Overheads'!$C$50,"Direct costs",'Calc| Overheads Allocation'!I$9*W974,"Internal labour",'Calc| Overheads Allocation'!I$9*W974*'Input| Projects'!$AO974,"DNSP defined",'Calc| Overheads Allocation'!I$79*'Input| Projects'!$AW974,0),0)</f>
        <v>0</v>
      </c>
      <c r="AV974" s="175"/>
      <c r="AW974" s="172">
        <f t="shared" si="354"/>
        <v>0</v>
      </c>
      <c r="AX974" s="172">
        <f t="shared" si="355"/>
        <v>0</v>
      </c>
      <c r="AY974" s="172">
        <f t="shared" si="356"/>
        <v>0</v>
      </c>
      <c r="AZ974" s="172">
        <f t="shared" si="357"/>
        <v>0</v>
      </c>
      <c r="BA974" s="172">
        <f t="shared" si="358"/>
        <v>0</v>
      </c>
      <c r="BB974" s="172">
        <f t="shared" si="359"/>
        <v>0</v>
      </c>
      <c r="BC974" s="172">
        <f t="shared" si="360"/>
        <v>0</v>
      </c>
      <c r="BD974" s="176"/>
      <c r="BE974" s="172">
        <f t="shared" si="361"/>
        <v>0</v>
      </c>
      <c r="BF974" s="172">
        <f t="shared" si="362"/>
        <v>0</v>
      </c>
      <c r="BG974" s="172">
        <f t="shared" si="363"/>
        <v>0</v>
      </c>
      <c r="BH974" s="172">
        <f t="shared" si="364"/>
        <v>0</v>
      </c>
      <c r="BI974" s="172">
        <f t="shared" si="365"/>
        <v>0</v>
      </c>
      <c r="BJ974" s="172">
        <f t="shared" si="366"/>
        <v>0</v>
      </c>
      <c r="BK974" s="172">
        <f t="shared" si="367"/>
        <v>0</v>
      </c>
      <c r="BL974" s="176"/>
      <c r="BM974" s="172">
        <f t="shared" si="346"/>
        <v>0</v>
      </c>
      <c r="BN974" s="172">
        <f t="shared" si="347"/>
        <v>0</v>
      </c>
      <c r="BO974" s="172">
        <f t="shared" si="348"/>
        <v>0</v>
      </c>
      <c r="BP974" s="172">
        <f t="shared" si="349"/>
        <v>0</v>
      </c>
      <c r="BQ974" s="172">
        <f t="shared" si="350"/>
        <v>0</v>
      </c>
      <c r="BR974" s="172">
        <f t="shared" si="351"/>
        <v>0</v>
      </c>
      <c r="BS974" s="172">
        <f t="shared" si="352"/>
        <v>0</v>
      </c>
      <c r="BT974" s="55"/>
      <c r="BU974" s="158">
        <f>SUMIF('Input| Projects'!$BA$8:$CX$8,RIGHT(BU$9,3),'Input| Projects'!$BA974:$CX974)</f>
        <v>0</v>
      </c>
      <c r="BV974" s="158">
        <f>SUMIF('Input| Projects'!$BA$8:$CX$8,RIGHT(BV$9,3),'Input| Projects'!$BA974:$CX974)</f>
        <v>0</v>
      </c>
      <c r="BW974" s="79" t="str">
        <f t="shared" si="353"/>
        <v/>
      </c>
    </row>
    <row r="975" spans="2:75" x14ac:dyDescent="0.2">
      <c r="B975" s="123">
        <f>IFERROR('Input| Projects'!B975,"")</f>
        <v>966</v>
      </c>
      <c r="C975" s="160" t="str">
        <f>IFERROR(IF('Input| Projects'!C975="","",'Input| Projects'!C975),"")</f>
        <v/>
      </c>
      <c r="D975" s="160" t="str">
        <f>IFERROR(IF('Input| Projects'!D975="","",'Input| Projects'!D975),"")</f>
        <v/>
      </c>
      <c r="E975" s="53"/>
      <c r="F975" s="160" t="str">
        <f>IF(LEN('Input| Projects'!F975)&gt;0,'Input| Projects'!F975,"")</f>
        <v/>
      </c>
      <c r="G975" s="160" t="str">
        <f>IF(LEN('Input| Projects'!G975)&gt;0,'Input| Projects'!G975,"")</f>
        <v/>
      </c>
      <c r="H975" s="10"/>
      <c r="I975" s="194" cm="1">
        <f t="array" ref="I975">IF(LEN($F975)&gt;0,1+IFERROR(SUMPRODUCT(TRANSPOSE('Input| Projects'!$AO975:$AQ975),INDEX('Input| Escalations'!$F$27:$L$29,,MATCH(Q$9,'Input| Escalations'!$F$21:$L$21,0))),0),0)</f>
        <v>0</v>
      </c>
      <c r="J975" s="194" cm="1">
        <f t="array" ref="J975">IF(LEN($F975)&gt;0,1+IFERROR(SUMPRODUCT(TRANSPOSE('Input| Projects'!$AO975:$AQ975),INDEX('Input| Escalations'!$F$27:$L$29,,MATCH(R$9,'Input| Escalations'!$F$21:$L$21,0))),0),0)</f>
        <v>0</v>
      </c>
      <c r="K975" s="194" cm="1">
        <f t="array" ref="K975">IF(LEN($F975)&gt;0,1+IFERROR(SUMPRODUCT(TRANSPOSE('Input| Projects'!$AO975:$AQ975),INDEX('Input| Escalations'!$F$27:$L$29,,MATCH(S$9,'Input| Escalations'!$F$21:$L$21,0))),0),0)</f>
        <v>0</v>
      </c>
      <c r="L975" s="194" cm="1">
        <f t="array" ref="L975">IF(LEN($F975)&gt;0,1+IFERROR(SUMPRODUCT(TRANSPOSE('Input| Projects'!$AO975:$AQ975),INDEX('Input| Escalations'!$F$27:$L$29,,MATCH(T$9,'Input| Escalations'!$F$21:$L$21,0))),0),0)</f>
        <v>0</v>
      </c>
      <c r="M975" s="194" cm="1">
        <f t="array" ref="M975">IF(LEN($F975)&gt;0,1+IFERROR(SUMPRODUCT(TRANSPOSE('Input| Projects'!$AO975:$AQ975),INDEX('Input| Escalations'!$F$27:$L$29,,MATCH(U$9,'Input| Escalations'!$F$21:$L$21,0))),0),0)</f>
        <v>0</v>
      </c>
      <c r="N975" s="194" cm="1">
        <f t="array" ref="N975">IF(LEN($F975)&gt;0,1+IFERROR(SUMPRODUCT(TRANSPOSE('Input| Projects'!$AO975:$AQ975),INDEX('Input| Escalations'!$F$27:$L$29,,MATCH(V$9,'Input| Escalations'!$F$21:$L$21,0))),0),0)</f>
        <v>0</v>
      </c>
      <c r="O975" s="194" cm="1">
        <f t="array" ref="O975">IF(LEN($F975)&gt;0,1+IFERROR(SUMPRODUCT(TRANSPOSE('Input| Projects'!$AO975:$AQ975),INDEX('Input| Escalations'!$F$27:$L$29,,MATCH(W$9,'Input| Escalations'!$F$21:$L$21,0))),0),0)</f>
        <v>0</v>
      </c>
      <c r="P975" s="10"/>
      <c r="Q975" s="172">
        <f>IFERROR(IF(ISNUMBER(FIND("decision",'Input| Setup'!$F$6)),'Input| Projects'!Y975,'Input| Projects'!I975)*'Input| Escalations'!$I$17*I975,0)</f>
        <v>0</v>
      </c>
      <c r="R975" s="172">
        <f>IFERROR(IF(ISNUMBER(FIND("decision",'Input| Setup'!$F$6)),'Input| Projects'!Z975,'Input| Projects'!J975)*'Input| Escalations'!$I$17*J975,0)</f>
        <v>0</v>
      </c>
      <c r="S975" s="172">
        <f>IFERROR(IF(ISNUMBER(FIND("decision",'Input| Setup'!$F$6)),'Input| Projects'!AA975,'Input| Projects'!K975)*'Input| Escalations'!$I$17*K975,0)</f>
        <v>0</v>
      </c>
      <c r="T975" s="172">
        <f>IFERROR(IF(ISNUMBER(FIND("decision",'Input| Setup'!$F$6)),'Input| Projects'!AB975,'Input| Projects'!L975)*'Input| Escalations'!$I$17*L975,0)</f>
        <v>0</v>
      </c>
      <c r="U975" s="172">
        <f>IFERROR(IF(ISNUMBER(FIND("decision",'Input| Setup'!$F$6)),'Input| Projects'!AC975,'Input| Projects'!M975)*'Input| Escalations'!$I$17*M975,0)</f>
        <v>0</v>
      </c>
      <c r="V975" s="172">
        <f>IFERROR(IF(ISNUMBER(FIND("decision",'Input| Setup'!$F$6)),'Input| Projects'!AD975,'Input| Projects'!N975)*'Input| Escalations'!$I$17*N975,0)</f>
        <v>0</v>
      </c>
      <c r="W975" s="172">
        <f>IFERROR(IF(ISNUMBER(FIND("decision",'Input| Setup'!$F$6)),'Input| Projects'!AE975,'Input| Projects'!O975)*'Input| Escalations'!$I$17*O975,0)</f>
        <v>0</v>
      </c>
      <c r="X975" s="175"/>
      <c r="Y975" s="172">
        <f>IF(ISNUMBER(FIND("decision",'Input| Setup'!$F$6)),'Input| Projects'!AG975,'Input| Projects'!Q975)*I975*'Input| Escalations'!$I$17</f>
        <v>0</v>
      </c>
      <c r="Z975" s="172">
        <f>IF(ISNUMBER(FIND("decision",'Input| Setup'!$F$6)),'Input| Projects'!AH975,'Input| Projects'!R975)*J975*'Input| Escalations'!$I$17</f>
        <v>0</v>
      </c>
      <c r="AA975" s="172">
        <f>IF(ISNUMBER(FIND("decision",'Input| Setup'!$F$6)),'Input| Projects'!AI975,'Input| Projects'!S975)*K975*'Input| Escalations'!$I$17</f>
        <v>0</v>
      </c>
      <c r="AB975" s="172">
        <f>IF(ISNUMBER(FIND("decision",'Input| Setup'!$F$6)),'Input| Projects'!AJ975,'Input| Projects'!T975)*L975*'Input| Escalations'!$I$17</f>
        <v>0</v>
      </c>
      <c r="AC975" s="172">
        <f>IF(ISNUMBER(FIND("decision",'Input| Setup'!$F$6)),'Input| Projects'!AK975,'Input| Projects'!U975)*M975*'Input| Escalations'!$I$17</f>
        <v>0</v>
      </c>
      <c r="AD975" s="172">
        <f>IF(ISNUMBER(FIND("decision",'Input| Setup'!$F$6)),'Input| Projects'!AL975,'Input| Projects'!V975)*N975*'Input| Escalations'!$I$17</f>
        <v>0</v>
      </c>
      <c r="AE975" s="172">
        <f>IF(ISNUMBER(FIND("decision",'Input| Setup'!$F$6)),'Input| Projects'!AM975,'Input| Projects'!W975)*O975*'Input| Escalations'!$I$17</f>
        <v>0</v>
      </c>
      <c r="AF975" s="175"/>
      <c r="AG975" s="172" cm="1">
        <f t="array" ref="AG975">IFERROR(--('Input| Projects'!$AS975="Yes")*_xlfn.SWITCH('Input| Overheads'!$C$50,"Direct costs",'Calc| Overheads Allocation'!C$8*Q975,"Internal labour",'Calc| Overheads Allocation'!C$8*Q975*'Input| Projects'!$AO975,"DNSP defined",'Calc| Overheads Allocation'!C$78*'Input| Projects'!$AV975,0),0)</f>
        <v>0</v>
      </c>
      <c r="AH975" s="172" cm="1">
        <f t="array" ref="AH975">IFERROR(--('Input| Projects'!$AS975="Yes")*_xlfn.SWITCH('Input| Overheads'!$C$50,"Direct costs",'Calc| Overheads Allocation'!D$8*R975,"Internal labour",'Calc| Overheads Allocation'!D$8*R975*'Input| Projects'!$AO975,"DNSP defined",'Calc| Overheads Allocation'!D$78*'Input| Projects'!$AV975,0),0)</f>
        <v>0</v>
      </c>
      <c r="AI975" s="172" cm="1">
        <f t="array" ref="AI975">IFERROR(--('Input| Projects'!$AS975="Yes")*_xlfn.SWITCH('Input| Overheads'!$C$50,"Direct costs",'Calc| Overheads Allocation'!E$8*S975,"Internal labour",'Calc| Overheads Allocation'!E$8*S975*'Input| Projects'!$AO975,"DNSP defined",'Calc| Overheads Allocation'!E$78*'Input| Projects'!$AV975,0),0)</f>
        <v>0</v>
      </c>
      <c r="AJ975" s="172" cm="1">
        <f t="array" ref="AJ975">IFERROR(--('Input| Projects'!$AS975="Yes")*_xlfn.SWITCH('Input| Overheads'!$C$50,"Direct costs",'Calc| Overheads Allocation'!F$8*T975,"Internal labour",'Calc| Overheads Allocation'!F$8*T975*'Input| Projects'!$AO975,"DNSP defined",'Calc| Overheads Allocation'!F$78*'Input| Projects'!$AV975,0),0)</f>
        <v>0</v>
      </c>
      <c r="AK975" s="172" cm="1">
        <f t="array" ref="AK975">IFERROR(--('Input| Projects'!$AS975="Yes")*_xlfn.SWITCH('Input| Overheads'!$C$50,"Direct costs",'Calc| Overheads Allocation'!G$8*U975,"Internal labour",'Calc| Overheads Allocation'!G$8*U975*'Input| Projects'!$AO975,"DNSP defined",'Calc| Overheads Allocation'!G$78*'Input| Projects'!$AV975,0),0)</f>
        <v>0</v>
      </c>
      <c r="AL975" s="172" cm="1">
        <f t="array" ref="AL975">IFERROR(--('Input| Projects'!$AS975="Yes")*_xlfn.SWITCH('Input| Overheads'!$C$50,"Direct costs",'Calc| Overheads Allocation'!H$8*V975,"Internal labour",'Calc| Overheads Allocation'!H$8*V975*'Input| Projects'!$AO975,"DNSP defined",'Calc| Overheads Allocation'!H$78*'Input| Projects'!$AV975,0),0)</f>
        <v>0</v>
      </c>
      <c r="AM975" s="172" cm="1">
        <f t="array" ref="AM975">IFERROR(--('Input| Projects'!$AS975="Yes")*_xlfn.SWITCH('Input| Overheads'!$C$50,"Direct costs",'Calc| Overheads Allocation'!I$8*W975,"Internal labour",'Calc| Overheads Allocation'!I$8*W975*'Input| Projects'!$AO975,"DNSP defined",'Calc| Overheads Allocation'!I$78*'Input| Projects'!$AV975,0),0)</f>
        <v>0</v>
      </c>
      <c r="AN975" s="175"/>
      <c r="AO975" s="172" cm="1">
        <f t="array" ref="AO975">IFERROR(--('Input| Projects'!$AT975="Yes")*_xlfn.SWITCH('Input| Overheads'!$C$50,"Direct costs",'Calc| Overheads Allocation'!C$9*Q975,"Internal labour",'Calc| Overheads Allocation'!C$9*Q975*'Input| Projects'!$AO975,"DNSP defined",'Calc| Overheads Allocation'!C$79*'Input| Projects'!$AW975,0),0)</f>
        <v>0</v>
      </c>
      <c r="AP975" s="172" cm="1">
        <f t="array" ref="AP975">IFERROR(--('Input| Projects'!$AT975="Yes")*_xlfn.SWITCH('Input| Overheads'!$C$50,"Direct costs",'Calc| Overheads Allocation'!D$9*R975,"Internal labour",'Calc| Overheads Allocation'!D$9*R975*'Input| Projects'!$AO975,"DNSP defined",'Calc| Overheads Allocation'!D$79*'Input| Projects'!$AW975,0),0)</f>
        <v>0</v>
      </c>
      <c r="AQ975" s="172" cm="1">
        <f t="array" ref="AQ975">IFERROR(--('Input| Projects'!$AT975="Yes")*_xlfn.SWITCH('Input| Overheads'!$C$50,"Direct costs",'Calc| Overheads Allocation'!E$9*S975,"Internal labour",'Calc| Overheads Allocation'!E$9*S975*'Input| Projects'!$AO975,"DNSP defined",'Calc| Overheads Allocation'!E$79*'Input| Projects'!$AW975,0),0)</f>
        <v>0</v>
      </c>
      <c r="AR975" s="172" cm="1">
        <f t="array" ref="AR975">IFERROR(--('Input| Projects'!$AT975="Yes")*_xlfn.SWITCH('Input| Overheads'!$C$50,"Direct costs",'Calc| Overheads Allocation'!F$9*T975,"Internal labour",'Calc| Overheads Allocation'!F$9*T975*'Input| Projects'!$AO975,"DNSP defined",'Calc| Overheads Allocation'!F$79*'Input| Projects'!$AW975,0),0)</f>
        <v>0</v>
      </c>
      <c r="AS975" s="172" cm="1">
        <f t="array" ref="AS975">IFERROR(--('Input| Projects'!$AT975="Yes")*_xlfn.SWITCH('Input| Overheads'!$C$50,"Direct costs",'Calc| Overheads Allocation'!G$9*U975,"Internal labour",'Calc| Overheads Allocation'!G$9*U975*'Input| Projects'!$AO975,"DNSP defined",'Calc| Overheads Allocation'!G$79*'Input| Projects'!$AW975,0),0)</f>
        <v>0</v>
      </c>
      <c r="AT975" s="172" cm="1">
        <f t="array" ref="AT975">IFERROR(--('Input| Projects'!$AT975="Yes")*_xlfn.SWITCH('Input| Overheads'!$C$50,"Direct costs",'Calc| Overheads Allocation'!H$9*V975,"Internal labour",'Calc| Overheads Allocation'!H$9*V975*'Input| Projects'!$AO975,"DNSP defined",'Calc| Overheads Allocation'!H$79*'Input| Projects'!$AW975,0),0)</f>
        <v>0</v>
      </c>
      <c r="AU975" s="172" cm="1">
        <f t="array" ref="AU975">IFERROR(--('Input| Projects'!$AT975="Yes")*_xlfn.SWITCH('Input| Overheads'!$C$50,"Direct costs",'Calc| Overheads Allocation'!I$9*W975,"Internal labour",'Calc| Overheads Allocation'!I$9*W975*'Input| Projects'!$AO975,"DNSP defined",'Calc| Overheads Allocation'!I$79*'Input| Projects'!$AW975,0),0)</f>
        <v>0</v>
      </c>
      <c r="AV975" s="175"/>
      <c r="AW975" s="172">
        <f t="shared" si="354"/>
        <v>0</v>
      </c>
      <c r="AX975" s="172">
        <f t="shared" si="355"/>
        <v>0</v>
      </c>
      <c r="AY975" s="172">
        <f t="shared" si="356"/>
        <v>0</v>
      </c>
      <c r="AZ975" s="172">
        <f t="shared" si="357"/>
        <v>0</v>
      </c>
      <c r="BA975" s="172">
        <f t="shared" si="358"/>
        <v>0</v>
      </c>
      <c r="BB975" s="172">
        <f t="shared" si="359"/>
        <v>0</v>
      </c>
      <c r="BC975" s="172">
        <f t="shared" si="360"/>
        <v>0</v>
      </c>
      <c r="BD975" s="176"/>
      <c r="BE975" s="172">
        <f t="shared" si="361"/>
        <v>0</v>
      </c>
      <c r="BF975" s="172">
        <f t="shared" si="362"/>
        <v>0</v>
      </c>
      <c r="BG975" s="172">
        <f t="shared" si="363"/>
        <v>0</v>
      </c>
      <c r="BH975" s="172">
        <f t="shared" si="364"/>
        <v>0</v>
      </c>
      <c r="BI975" s="172">
        <f t="shared" si="365"/>
        <v>0</v>
      </c>
      <c r="BJ975" s="172">
        <f t="shared" si="366"/>
        <v>0</v>
      </c>
      <c r="BK975" s="172">
        <f t="shared" si="367"/>
        <v>0</v>
      </c>
      <c r="BL975" s="176"/>
      <c r="BM975" s="172">
        <f t="shared" si="346"/>
        <v>0</v>
      </c>
      <c r="BN975" s="172">
        <f t="shared" si="347"/>
        <v>0</v>
      </c>
      <c r="BO975" s="172">
        <f t="shared" si="348"/>
        <v>0</v>
      </c>
      <c r="BP975" s="172">
        <f t="shared" si="349"/>
        <v>0</v>
      </c>
      <c r="BQ975" s="172">
        <f t="shared" si="350"/>
        <v>0</v>
      </c>
      <c r="BR975" s="172">
        <f t="shared" si="351"/>
        <v>0</v>
      </c>
      <c r="BS975" s="172">
        <f t="shared" si="352"/>
        <v>0</v>
      </c>
      <c r="BT975" s="55"/>
      <c r="BU975" s="158">
        <f>SUMIF('Input| Projects'!$BA$8:$CX$8,RIGHT(BU$9,3),'Input| Projects'!$BA975:$CX975)</f>
        <v>0</v>
      </c>
      <c r="BV975" s="158">
        <f>SUMIF('Input| Projects'!$BA$8:$CX$8,RIGHT(BV$9,3),'Input| Projects'!$BA975:$CX975)</f>
        <v>0</v>
      </c>
      <c r="BW975" s="79" t="str">
        <f t="shared" si="353"/>
        <v/>
      </c>
    </row>
    <row r="976" spans="2:75" x14ac:dyDescent="0.2">
      <c r="B976" s="123">
        <f>IFERROR('Input| Projects'!B976,"")</f>
        <v>967</v>
      </c>
      <c r="C976" s="160" t="str">
        <f>IFERROR(IF('Input| Projects'!C976="","",'Input| Projects'!C976),"")</f>
        <v/>
      </c>
      <c r="D976" s="160" t="str">
        <f>IFERROR(IF('Input| Projects'!D976="","",'Input| Projects'!D976),"")</f>
        <v/>
      </c>
      <c r="E976" s="53"/>
      <c r="F976" s="160" t="str">
        <f>IF(LEN('Input| Projects'!F976)&gt;0,'Input| Projects'!F976,"")</f>
        <v/>
      </c>
      <c r="G976" s="160" t="str">
        <f>IF(LEN('Input| Projects'!G976)&gt;0,'Input| Projects'!G976,"")</f>
        <v/>
      </c>
      <c r="H976" s="10"/>
      <c r="I976" s="194" cm="1">
        <f t="array" ref="I976">IF(LEN($F976)&gt;0,1+IFERROR(SUMPRODUCT(TRANSPOSE('Input| Projects'!$AO976:$AQ976),INDEX('Input| Escalations'!$F$27:$L$29,,MATCH(Q$9,'Input| Escalations'!$F$21:$L$21,0))),0),0)</f>
        <v>0</v>
      </c>
      <c r="J976" s="194" cm="1">
        <f t="array" ref="J976">IF(LEN($F976)&gt;0,1+IFERROR(SUMPRODUCT(TRANSPOSE('Input| Projects'!$AO976:$AQ976),INDEX('Input| Escalations'!$F$27:$L$29,,MATCH(R$9,'Input| Escalations'!$F$21:$L$21,0))),0),0)</f>
        <v>0</v>
      </c>
      <c r="K976" s="194" cm="1">
        <f t="array" ref="K976">IF(LEN($F976)&gt;0,1+IFERROR(SUMPRODUCT(TRANSPOSE('Input| Projects'!$AO976:$AQ976),INDEX('Input| Escalations'!$F$27:$L$29,,MATCH(S$9,'Input| Escalations'!$F$21:$L$21,0))),0),0)</f>
        <v>0</v>
      </c>
      <c r="L976" s="194" cm="1">
        <f t="array" ref="L976">IF(LEN($F976)&gt;0,1+IFERROR(SUMPRODUCT(TRANSPOSE('Input| Projects'!$AO976:$AQ976),INDEX('Input| Escalations'!$F$27:$L$29,,MATCH(T$9,'Input| Escalations'!$F$21:$L$21,0))),0),0)</f>
        <v>0</v>
      </c>
      <c r="M976" s="194" cm="1">
        <f t="array" ref="M976">IF(LEN($F976)&gt;0,1+IFERROR(SUMPRODUCT(TRANSPOSE('Input| Projects'!$AO976:$AQ976),INDEX('Input| Escalations'!$F$27:$L$29,,MATCH(U$9,'Input| Escalations'!$F$21:$L$21,0))),0),0)</f>
        <v>0</v>
      </c>
      <c r="N976" s="194" cm="1">
        <f t="array" ref="N976">IF(LEN($F976)&gt;0,1+IFERROR(SUMPRODUCT(TRANSPOSE('Input| Projects'!$AO976:$AQ976),INDEX('Input| Escalations'!$F$27:$L$29,,MATCH(V$9,'Input| Escalations'!$F$21:$L$21,0))),0),0)</f>
        <v>0</v>
      </c>
      <c r="O976" s="194" cm="1">
        <f t="array" ref="O976">IF(LEN($F976)&gt;0,1+IFERROR(SUMPRODUCT(TRANSPOSE('Input| Projects'!$AO976:$AQ976),INDEX('Input| Escalations'!$F$27:$L$29,,MATCH(W$9,'Input| Escalations'!$F$21:$L$21,0))),0),0)</f>
        <v>0</v>
      </c>
      <c r="P976" s="10"/>
      <c r="Q976" s="172">
        <f>IFERROR(IF(ISNUMBER(FIND("decision",'Input| Setup'!$F$6)),'Input| Projects'!Y976,'Input| Projects'!I976)*'Input| Escalations'!$I$17*I976,0)</f>
        <v>0</v>
      </c>
      <c r="R976" s="172">
        <f>IFERROR(IF(ISNUMBER(FIND("decision",'Input| Setup'!$F$6)),'Input| Projects'!Z976,'Input| Projects'!J976)*'Input| Escalations'!$I$17*J976,0)</f>
        <v>0</v>
      </c>
      <c r="S976" s="172">
        <f>IFERROR(IF(ISNUMBER(FIND("decision",'Input| Setup'!$F$6)),'Input| Projects'!AA976,'Input| Projects'!K976)*'Input| Escalations'!$I$17*K976,0)</f>
        <v>0</v>
      </c>
      <c r="T976" s="172">
        <f>IFERROR(IF(ISNUMBER(FIND("decision",'Input| Setup'!$F$6)),'Input| Projects'!AB976,'Input| Projects'!L976)*'Input| Escalations'!$I$17*L976,0)</f>
        <v>0</v>
      </c>
      <c r="U976" s="172">
        <f>IFERROR(IF(ISNUMBER(FIND("decision",'Input| Setup'!$F$6)),'Input| Projects'!AC976,'Input| Projects'!M976)*'Input| Escalations'!$I$17*M976,0)</f>
        <v>0</v>
      </c>
      <c r="V976" s="172">
        <f>IFERROR(IF(ISNUMBER(FIND("decision",'Input| Setup'!$F$6)),'Input| Projects'!AD976,'Input| Projects'!N976)*'Input| Escalations'!$I$17*N976,0)</f>
        <v>0</v>
      </c>
      <c r="W976" s="172">
        <f>IFERROR(IF(ISNUMBER(FIND("decision",'Input| Setup'!$F$6)),'Input| Projects'!AE976,'Input| Projects'!O976)*'Input| Escalations'!$I$17*O976,0)</f>
        <v>0</v>
      </c>
      <c r="X976" s="175"/>
      <c r="Y976" s="172">
        <f>IF(ISNUMBER(FIND("decision",'Input| Setup'!$F$6)),'Input| Projects'!AG976,'Input| Projects'!Q976)*I976*'Input| Escalations'!$I$17</f>
        <v>0</v>
      </c>
      <c r="Z976" s="172">
        <f>IF(ISNUMBER(FIND("decision",'Input| Setup'!$F$6)),'Input| Projects'!AH976,'Input| Projects'!R976)*J976*'Input| Escalations'!$I$17</f>
        <v>0</v>
      </c>
      <c r="AA976" s="172">
        <f>IF(ISNUMBER(FIND("decision",'Input| Setup'!$F$6)),'Input| Projects'!AI976,'Input| Projects'!S976)*K976*'Input| Escalations'!$I$17</f>
        <v>0</v>
      </c>
      <c r="AB976" s="172">
        <f>IF(ISNUMBER(FIND("decision",'Input| Setup'!$F$6)),'Input| Projects'!AJ976,'Input| Projects'!T976)*L976*'Input| Escalations'!$I$17</f>
        <v>0</v>
      </c>
      <c r="AC976" s="172">
        <f>IF(ISNUMBER(FIND("decision",'Input| Setup'!$F$6)),'Input| Projects'!AK976,'Input| Projects'!U976)*M976*'Input| Escalations'!$I$17</f>
        <v>0</v>
      </c>
      <c r="AD976" s="172">
        <f>IF(ISNUMBER(FIND("decision",'Input| Setup'!$F$6)),'Input| Projects'!AL976,'Input| Projects'!V976)*N976*'Input| Escalations'!$I$17</f>
        <v>0</v>
      </c>
      <c r="AE976" s="172">
        <f>IF(ISNUMBER(FIND("decision",'Input| Setup'!$F$6)),'Input| Projects'!AM976,'Input| Projects'!W976)*O976*'Input| Escalations'!$I$17</f>
        <v>0</v>
      </c>
      <c r="AF976" s="175"/>
      <c r="AG976" s="172" cm="1">
        <f t="array" ref="AG976">IFERROR(--('Input| Projects'!$AS976="Yes")*_xlfn.SWITCH('Input| Overheads'!$C$50,"Direct costs",'Calc| Overheads Allocation'!C$8*Q976,"Internal labour",'Calc| Overheads Allocation'!C$8*Q976*'Input| Projects'!$AO976,"DNSP defined",'Calc| Overheads Allocation'!C$78*'Input| Projects'!$AV976,0),0)</f>
        <v>0</v>
      </c>
      <c r="AH976" s="172" cm="1">
        <f t="array" ref="AH976">IFERROR(--('Input| Projects'!$AS976="Yes")*_xlfn.SWITCH('Input| Overheads'!$C$50,"Direct costs",'Calc| Overheads Allocation'!D$8*R976,"Internal labour",'Calc| Overheads Allocation'!D$8*R976*'Input| Projects'!$AO976,"DNSP defined",'Calc| Overheads Allocation'!D$78*'Input| Projects'!$AV976,0),0)</f>
        <v>0</v>
      </c>
      <c r="AI976" s="172" cm="1">
        <f t="array" ref="AI976">IFERROR(--('Input| Projects'!$AS976="Yes")*_xlfn.SWITCH('Input| Overheads'!$C$50,"Direct costs",'Calc| Overheads Allocation'!E$8*S976,"Internal labour",'Calc| Overheads Allocation'!E$8*S976*'Input| Projects'!$AO976,"DNSP defined",'Calc| Overheads Allocation'!E$78*'Input| Projects'!$AV976,0),0)</f>
        <v>0</v>
      </c>
      <c r="AJ976" s="172" cm="1">
        <f t="array" ref="AJ976">IFERROR(--('Input| Projects'!$AS976="Yes")*_xlfn.SWITCH('Input| Overheads'!$C$50,"Direct costs",'Calc| Overheads Allocation'!F$8*T976,"Internal labour",'Calc| Overheads Allocation'!F$8*T976*'Input| Projects'!$AO976,"DNSP defined",'Calc| Overheads Allocation'!F$78*'Input| Projects'!$AV976,0),0)</f>
        <v>0</v>
      </c>
      <c r="AK976" s="172" cm="1">
        <f t="array" ref="AK976">IFERROR(--('Input| Projects'!$AS976="Yes")*_xlfn.SWITCH('Input| Overheads'!$C$50,"Direct costs",'Calc| Overheads Allocation'!G$8*U976,"Internal labour",'Calc| Overheads Allocation'!G$8*U976*'Input| Projects'!$AO976,"DNSP defined",'Calc| Overheads Allocation'!G$78*'Input| Projects'!$AV976,0),0)</f>
        <v>0</v>
      </c>
      <c r="AL976" s="172" cm="1">
        <f t="array" ref="AL976">IFERROR(--('Input| Projects'!$AS976="Yes")*_xlfn.SWITCH('Input| Overheads'!$C$50,"Direct costs",'Calc| Overheads Allocation'!H$8*V976,"Internal labour",'Calc| Overheads Allocation'!H$8*V976*'Input| Projects'!$AO976,"DNSP defined",'Calc| Overheads Allocation'!H$78*'Input| Projects'!$AV976,0),0)</f>
        <v>0</v>
      </c>
      <c r="AM976" s="172" cm="1">
        <f t="array" ref="AM976">IFERROR(--('Input| Projects'!$AS976="Yes")*_xlfn.SWITCH('Input| Overheads'!$C$50,"Direct costs",'Calc| Overheads Allocation'!I$8*W976,"Internal labour",'Calc| Overheads Allocation'!I$8*W976*'Input| Projects'!$AO976,"DNSP defined",'Calc| Overheads Allocation'!I$78*'Input| Projects'!$AV976,0),0)</f>
        <v>0</v>
      </c>
      <c r="AN976" s="175"/>
      <c r="AO976" s="172" cm="1">
        <f t="array" ref="AO976">IFERROR(--('Input| Projects'!$AT976="Yes")*_xlfn.SWITCH('Input| Overheads'!$C$50,"Direct costs",'Calc| Overheads Allocation'!C$9*Q976,"Internal labour",'Calc| Overheads Allocation'!C$9*Q976*'Input| Projects'!$AO976,"DNSP defined",'Calc| Overheads Allocation'!C$79*'Input| Projects'!$AW976,0),0)</f>
        <v>0</v>
      </c>
      <c r="AP976" s="172" cm="1">
        <f t="array" ref="AP976">IFERROR(--('Input| Projects'!$AT976="Yes")*_xlfn.SWITCH('Input| Overheads'!$C$50,"Direct costs",'Calc| Overheads Allocation'!D$9*R976,"Internal labour",'Calc| Overheads Allocation'!D$9*R976*'Input| Projects'!$AO976,"DNSP defined",'Calc| Overheads Allocation'!D$79*'Input| Projects'!$AW976,0),0)</f>
        <v>0</v>
      </c>
      <c r="AQ976" s="172" cm="1">
        <f t="array" ref="AQ976">IFERROR(--('Input| Projects'!$AT976="Yes")*_xlfn.SWITCH('Input| Overheads'!$C$50,"Direct costs",'Calc| Overheads Allocation'!E$9*S976,"Internal labour",'Calc| Overheads Allocation'!E$9*S976*'Input| Projects'!$AO976,"DNSP defined",'Calc| Overheads Allocation'!E$79*'Input| Projects'!$AW976,0),0)</f>
        <v>0</v>
      </c>
      <c r="AR976" s="172" cm="1">
        <f t="array" ref="AR976">IFERROR(--('Input| Projects'!$AT976="Yes")*_xlfn.SWITCH('Input| Overheads'!$C$50,"Direct costs",'Calc| Overheads Allocation'!F$9*T976,"Internal labour",'Calc| Overheads Allocation'!F$9*T976*'Input| Projects'!$AO976,"DNSP defined",'Calc| Overheads Allocation'!F$79*'Input| Projects'!$AW976,0),0)</f>
        <v>0</v>
      </c>
      <c r="AS976" s="172" cm="1">
        <f t="array" ref="AS976">IFERROR(--('Input| Projects'!$AT976="Yes")*_xlfn.SWITCH('Input| Overheads'!$C$50,"Direct costs",'Calc| Overheads Allocation'!G$9*U976,"Internal labour",'Calc| Overheads Allocation'!G$9*U976*'Input| Projects'!$AO976,"DNSP defined",'Calc| Overheads Allocation'!G$79*'Input| Projects'!$AW976,0),0)</f>
        <v>0</v>
      </c>
      <c r="AT976" s="172" cm="1">
        <f t="array" ref="AT976">IFERROR(--('Input| Projects'!$AT976="Yes")*_xlfn.SWITCH('Input| Overheads'!$C$50,"Direct costs",'Calc| Overheads Allocation'!H$9*V976,"Internal labour",'Calc| Overheads Allocation'!H$9*V976*'Input| Projects'!$AO976,"DNSP defined",'Calc| Overheads Allocation'!H$79*'Input| Projects'!$AW976,0),0)</f>
        <v>0</v>
      </c>
      <c r="AU976" s="172" cm="1">
        <f t="array" ref="AU976">IFERROR(--('Input| Projects'!$AT976="Yes")*_xlfn.SWITCH('Input| Overheads'!$C$50,"Direct costs",'Calc| Overheads Allocation'!I$9*W976,"Internal labour",'Calc| Overheads Allocation'!I$9*W976*'Input| Projects'!$AO976,"DNSP defined",'Calc| Overheads Allocation'!I$79*'Input| Projects'!$AW976,0),0)</f>
        <v>0</v>
      </c>
      <c r="AV976" s="175"/>
      <c r="AW976" s="172">
        <f t="shared" si="354"/>
        <v>0</v>
      </c>
      <c r="AX976" s="172">
        <f t="shared" si="355"/>
        <v>0</v>
      </c>
      <c r="AY976" s="172">
        <f t="shared" si="356"/>
        <v>0</v>
      </c>
      <c r="AZ976" s="172">
        <f t="shared" si="357"/>
        <v>0</v>
      </c>
      <c r="BA976" s="172">
        <f t="shared" si="358"/>
        <v>0</v>
      </c>
      <c r="BB976" s="172">
        <f t="shared" si="359"/>
        <v>0</v>
      </c>
      <c r="BC976" s="172">
        <f t="shared" si="360"/>
        <v>0</v>
      </c>
      <c r="BD976" s="176"/>
      <c r="BE976" s="172">
        <f t="shared" si="361"/>
        <v>0</v>
      </c>
      <c r="BF976" s="172">
        <f t="shared" si="362"/>
        <v>0</v>
      </c>
      <c r="BG976" s="172">
        <f t="shared" si="363"/>
        <v>0</v>
      </c>
      <c r="BH976" s="172">
        <f t="shared" si="364"/>
        <v>0</v>
      </c>
      <c r="BI976" s="172">
        <f t="shared" si="365"/>
        <v>0</v>
      </c>
      <c r="BJ976" s="172">
        <f t="shared" si="366"/>
        <v>0</v>
      </c>
      <c r="BK976" s="172">
        <f t="shared" si="367"/>
        <v>0</v>
      </c>
      <c r="BL976" s="176"/>
      <c r="BM976" s="172">
        <f t="shared" si="346"/>
        <v>0</v>
      </c>
      <c r="BN976" s="172">
        <f t="shared" si="347"/>
        <v>0</v>
      </c>
      <c r="BO976" s="172">
        <f t="shared" si="348"/>
        <v>0</v>
      </c>
      <c r="BP976" s="172">
        <f t="shared" si="349"/>
        <v>0</v>
      </c>
      <c r="BQ976" s="172">
        <f t="shared" si="350"/>
        <v>0</v>
      </c>
      <c r="BR976" s="172">
        <f t="shared" si="351"/>
        <v>0</v>
      </c>
      <c r="BS976" s="172">
        <f t="shared" si="352"/>
        <v>0</v>
      </c>
      <c r="BT976" s="55"/>
      <c r="BU976" s="158">
        <f>SUMIF('Input| Projects'!$BA$8:$CX$8,RIGHT(BU$9,3),'Input| Projects'!$BA976:$CX976)</f>
        <v>0</v>
      </c>
      <c r="BV976" s="158">
        <f>SUMIF('Input| Projects'!$BA$8:$CX$8,RIGHT(BV$9,3),'Input| Projects'!$BA976:$CX976)</f>
        <v>0</v>
      </c>
      <c r="BW976" s="79" t="str">
        <f t="shared" si="353"/>
        <v/>
      </c>
    </row>
    <row r="977" spans="2:75" x14ac:dyDescent="0.2">
      <c r="B977" s="123">
        <f>IFERROR('Input| Projects'!B977,"")</f>
        <v>968</v>
      </c>
      <c r="C977" s="160" t="str">
        <f>IFERROR(IF('Input| Projects'!C977="","",'Input| Projects'!C977),"")</f>
        <v/>
      </c>
      <c r="D977" s="160" t="str">
        <f>IFERROR(IF('Input| Projects'!D977="","",'Input| Projects'!D977),"")</f>
        <v/>
      </c>
      <c r="E977" s="53"/>
      <c r="F977" s="160" t="str">
        <f>IF(LEN('Input| Projects'!F977)&gt;0,'Input| Projects'!F977,"")</f>
        <v/>
      </c>
      <c r="G977" s="160" t="str">
        <f>IF(LEN('Input| Projects'!G977)&gt;0,'Input| Projects'!G977,"")</f>
        <v/>
      </c>
      <c r="H977" s="10"/>
      <c r="I977" s="194" cm="1">
        <f t="array" ref="I977">IF(LEN($F977)&gt;0,1+IFERROR(SUMPRODUCT(TRANSPOSE('Input| Projects'!$AO977:$AQ977),INDEX('Input| Escalations'!$F$27:$L$29,,MATCH(Q$9,'Input| Escalations'!$F$21:$L$21,0))),0),0)</f>
        <v>0</v>
      </c>
      <c r="J977" s="194" cm="1">
        <f t="array" ref="J977">IF(LEN($F977)&gt;0,1+IFERROR(SUMPRODUCT(TRANSPOSE('Input| Projects'!$AO977:$AQ977),INDEX('Input| Escalations'!$F$27:$L$29,,MATCH(R$9,'Input| Escalations'!$F$21:$L$21,0))),0),0)</f>
        <v>0</v>
      </c>
      <c r="K977" s="194" cm="1">
        <f t="array" ref="K977">IF(LEN($F977)&gt;0,1+IFERROR(SUMPRODUCT(TRANSPOSE('Input| Projects'!$AO977:$AQ977),INDEX('Input| Escalations'!$F$27:$L$29,,MATCH(S$9,'Input| Escalations'!$F$21:$L$21,0))),0),0)</f>
        <v>0</v>
      </c>
      <c r="L977" s="194" cm="1">
        <f t="array" ref="L977">IF(LEN($F977)&gt;0,1+IFERROR(SUMPRODUCT(TRANSPOSE('Input| Projects'!$AO977:$AQ977),INDEX('Input| Escalations'!$F$27:$L$29,,MATCH(T$9,'Input| Escalations'!$F$21:$L$21,0))),0),0)</f>
        <v>0</v>
      </c>
      <c r="M977" s="194" cm="1">
        <f t="array" ref="M977">IF(LEN($F977)&gt;0,1+IFERROR(SUMPRODUCT(TRANSPOSE('Input| Projects'!$AO977:$AQ977),INDEX('Input| Escalations'!$F$27:$L$29,,MATCH(U$9,'Input| Escalations'!$F$21:$L$21,0))),0),0)</f>
        <v>0</v>
      </c>
      <c r="N977" s="194" cm="1">
        <f t="array" ref="N977">IF(LEN($F977)&gt;0,1+IFERROR(SUMPRODUCT(TRANSPOSE('Input| Projects'!$AO977:$AQ977),INDEX('Input| Escalations'!$F$27:$L$29,,MATCH(V$9,'Input| Escalations'!$F$21:$L$21,0))),0),0)</f>
        <v>0</v>
      </c>
      <c r="O977" s="194" cm="1">
        <f t="array" ref="O977">IF(LEN($F977)&gt;0,1+IFERROR(SUMPRODUCT(TRANSPOSE('Input| Projects'!$AO977:$AQ977),INDEX('Input| Escalations'!$F$27:$L$29,,MATCH(W$9,'Input| Escalations'!$F$21:$L$21,0))),0),0)</f>
        <v>0</v>
      </c>
      <c r="P977" s="10"/>
      <c r="Q977" s="172">
        <f>IFERROR(IF(ISNUMBER(FIND("decision",'Input| Setup'!$F$6)),'Input| Projects'!Y977,'Input| Projects'!I977)*'Input| Escalations'!$I$17*I977,0)</f>
        <v>0</v>
      </c>
      <c r="R977" s="172">
        <f>IFERROR(IF(ISNUMBER(FIND("decision",'Input| Setup'!$F$6)),'Input| Projects'!Z977,'Input| Projects'!J977)*'Input| Escalations'!$I$17*J977,0)</f>
        <v>0</v>
      </c>
      <c r="S977" s="172">
        <f>IFERROR(IF(ISNUMBER(FIND("decision",'Input| Setup'!$F$6)),'Input| Projects'!AA977,'Input| Projects'!K977)*'Input| Escalations'!$I$17*K977,0)</f>
        <v>0</v>
      </c>
      <c r="T977" s="172">
        <f>IFERROR(IF(ISNUMBER(FIND("decision",'Input| Setup'!$F$6)),'Input| Projects'!AB977,'Input| Projects'!L977)*'Input| Escalations'!$I$17*L977,0)</f>
        <v>0</v>
      </c>
      <c r="U977" s="172">
        <f>IFERROR(IF(ISNUMBER(FIND("decision",'Input| Setup'!$F$6)),'Input| Projects'!AC977,'Input| Projects'!M977)*'Input| Escalations'!$I$17*M977,0)</f>
        <v>0</v>
      </c>
      <c r="V977" s="172">
        <f>IFERROR(IF(ISNUMBER(FIND("decision",'Input| Setup'!$F$6)),'Input| Projects'!AD977,'Input| Projects'!N977)*'Input| Escalations'!$I$17*N977,0)</f>
        <v>0</v>
      </c>
      <c r="W977" s="172">
        <f>IFERROR(IF(ISNUMBER(FIND("decision",'Input| Setup'!$F$6)),'Input| Projects'!AE977,'Input| Projects'!O977)*'Input| Escalations'!$I$17*O977,0)</f>
        <v>0</v>
      </c>
      <c r="X977" s="175"/>
      <c r="Y977" s="172">
        <f>IF(ISNUMBER(FIND("decision",'Input| Setup'!$F$6)),'Input| Projects'!AG977,'Input| Projects'!Q977)*I977*'Input| Escalations'!$I$17</f>
        <v>0</v>
      </c>
      <c r="Z977" s="172">
        <f>IF(ISNUMBER(FIND("decision",'Input| Setup'!$F$6)),'Input| Projects'!AH977,'Input| Projects'!R977)*J977*'Input| Escalations'!$I$17</f>
        <v>0</v>
      </c>
      <c r="AA977" s="172">
        <f>IF(ISNUMBER(FIND("decision",'Input| Setup'!$F$6)),'Input| Projects'!AI977,'Input| Projects'!S977)*K977*'Input| Escalations'!$I$17</f>
        <v>0</v>
      </c>
      <c r="AB977" s="172">
        <f>IF(ISNUMBER(FIND("decision",'Input| Setup'!$F$6)),'Input| Projects'!AJ977,'Input| Projects'!T977)*L977*'Input| Escalations'!$I$17</f>
        <v>0</v>
      </c>
      <c r="AC977" s="172">
        <f>IF(ISNUMBER(FIND("decision",'Input| Setup'!$F$6)),'Input| Projects'!AK977,'Input| Projects'!U977)*M977*'Input| Escalations'!$I$17</f>
        <v>0</v>
      </c>
      <c r="AD977" s="172">
        <f>IF(ISNUMBER(FIND("decision",'Input| Setup'!$F$6)),'Input| Projects'!AL977,'Input| Projects'!V977)*N977*'Input| Escalations'!$I$17</f>
        <v>0</v>
      </c>
      <c r="AE977" s="172">
        <f>IF(ISNUMBER(FIND("decision",'Input| Setup'!$F$6)),'Input| Projects'!AM977,'Input| Projects'!W977)*O977*'Input| Escalations'!$I$17</f>
        <v>0</v>
      </c>
      <c r="AF977" s="175"/>
      <c r="AG977" s="172" cm="1">
        <f t="array" ref="AG977">IFERROR(--('Input| Projects'!$AS977="Yes")*_xlfn.SWITCH('Input| Overheads'!$C$50,"Direct costs",'Calc| Overheads Allocation'!C$8*Q977,"Internal labour",'Calc| Overheads Allocation'!C$8*Q977*'Input| Projects'!$AO977,"DNSP defined",'Calc| Overheads Allocation'!C$78*'Input| Projects'!$AV977,0),0)</f>
        <v>0</v>
      </c>
      <c r="AH977" s="172" cm="1">
        <f t="array" ref="AH977">IFERROR(--('Input| Projects'!$AS977="Yes")*_xlfn.SWITCH('Input| Overheads'!$C$50,"Direct costs",'Calc| Overheads Allocation'!D$8*R977,"Internal labour",'Calc| Overheads Allocation'!D$8*R977*'Input| Projects'!$AO977,"DNSP defined",'Calc| Overheads Allocation'!D$78*'Input| Projects'!$AV977,0),0)</f>
        <v>0</v>
      </c>
      <c r="AI977" s="172" cm="1">
        <f t="array" ref="AI977">IFERROR(--('Input| Projects'!$AS977="Yes")*_xlfn.SWITCH('Input| Overheads'!$C$50,"Direct costs",'Calc| Overheads Allocation'!E$8*S977,"Internal labour",'Calc| Overheads Allocation'!E$8*S977*'Input| Projects'!$AO977,"DNSP defined",'Calc| Overheads Allocation'!E$78*'Input| Projects'!$AV977,0),0)</f>
        <v>0</v>
      </c>
      <c r="AJ977" s="172" cm="1">
        <f t="array" ref="AJ977">IFERROR(--('Input| Projects'!$AS977="Yes")*_xlfn.SWITCH('Input| Overheads'!$C$50,"Direct costs",'Calc| Overheads Allocation'!F$8*T977,"Internal labour",'Calc| Overheads Allocation'!F$8*T977*'Input| Projects'!$AO977,"DNSP defined",'Calc| Overheads Allocation'!F$78*'Input| Projects'!$AV977,0),0)</f>
        <v>0</v>
      </c>
      <c r="AK977" s="172" cm="1">
        <f t="array" ref="AK977">IFERROR(--('Input| Projects'!$AS977="Yes")*_xlfn.SWITCH('Input| Overheads'!$C$50,"Direct costs",'Calc| Overheads Allocation'!G$8*U977,"Internal labour",'Calc| Overheads Allocation'!G$8*U977*'Input| Projects'!$AO977,"DNSP defined",'Calc| Overheads Allocation'!G$78*'Input| Projects'!$AV977,0),0)</f>
        <v>0</v>
      </c>
      <c r="AL977" s="172" cm="1">
        <f t="array" ref="AL977">IFERROR(--('Input| Projects'!$AS977="Yes")*_xlfn.SWITCH('Input| Overheads'!$C$50,"Direct costs",'Calc| Overheads Allocation'!H$8*V977,"Internal labour",'Calc| Overheads Allocation'!H$8*V977*'Input| Projects'!$AO977,"DNSP defined",'Calc| Overheads Allocation'!H$78*'Input| Projects'!$AV977,0),0)</f>
        <v>0</v>
      </c>
      <c r="AM977" s="172" cm="1">
        <f t="array" ref="AM977">IFERROR(--('Input| Projects'!$AS977="Yes")*_xlfn.SWITCH('Input| Overheads'!$C$50,"Direct costs",'Calc| Overheads Allocation'!I$8*W977,"Internal labour",'Calc| Overheads Allocation'!I$8*W977*'Input| Projects'!$AO977,"DNSP defined",'Calc| Overheads Allocation'!I$78*'Input| Projects'!$AV977,0),0)</f>
        <v>0</v>
      </c>
      <c r="AN977" s="175"/>
      <c r="AO977" s="172" cm="1">
        <f t="array" ref="AO977">IFERROR(--('Input| Projects'!$AT977="Yes")*_xlfn.SWITCH('Input| Overheads'!$C$50,"Direct costs",'Calc| Overheads Allocation'!C$9*Q977,"Internal labour",'Calc| Overheads Allocation'!C$9*Q977*'Input| Projects'!$AO977,"DNSP defined",'Calc| Overheads Allocation'!C$79*'Input| Projects'!$AW977,0),0)</f>
        <v>0</v>
      </c>
      <c r="AP977" s="172" cm="1">
        <f t="array" ref="AP977">IFERROR(--('Input| Projects'!$AT977="Yes")*_xlfn.SWITCH('Input| Overheads'!$C$50,"Direct costs",'Calc| Overheads Allocation'!D$9*R977,"Internal labour",'Calc| Overheads Allocation'!D$9*R977*'Input| Projects'!$AO977,"DNSP defined",'Calc| Overheads Allocation'!D$79*'Input| Projects'!$AW977,0),0)</f>
        <v>0</v>
      </c>
      <c r="AQ977" s="172" cm="1">
        <f t="array" ref="AQ977">IFERROR(--('Input| Projects'!$AT977="Yes")*_xlfn.SWITCH('Input| Overheads'!$C$50,"Direct costs",'Calc| Overheads Allocation'!E$9*S977,"Internal labour",'Calc| Overheads Allocation'!E$9*S977*'Input| Projects'!$AO977,"DNSP defined",'Calc| Overheads Allocation'!E$79*'Input| Projects'!$AW977,0),0)</f>
        <v>0</v>
      </c>
      <c r="AR977" s="172" cm="1">
        <f t="array" ref="AR977">IFERROR(--('Input| Projects'!$AT977="Yes")*_xlfn.SWITCH('Input| Overheads'!$C$50,"Direct costs",'Calc| Overheads Allocation'!F$9*T977,"Internal labour",'Calc| Overheads Allocation'!F$9*T977*'Input| Projects'!$AO977,"DNSP defined",'Calc| Overheads Allocation'!F$79*'Input| Projects'!$AW977,0),0)</f>
        <v>0</v>
      </c>
      <c r="AS977" s="172" cm="1">
        <f t="array" ref="AS977">IFERROR(--('Input| Projects'!$AT977="Yes")*_xlfn.SWITCH('Input| Overheads'!$C$50,"Direct costs",'Calc| Overheads Allocation'!G$9*U977,"Internal labour",'Calc| Overheads Allocation'!G$9*U977*'Input| Projects'!$AO977,"DNSP defined",'Calc| Overheads Allocation'!G$79*'Input| Projects'!$AW977,0),0)</f>
        <v>0</v>
      </c>
      <c r="AT977" s="172" cm="1">
        <f t="array" ref="AT977">IFERROR(--('Input| Projects'!$AT977="Yes")*_xlfn.SWITCH('Input| Overheads'!$C$50,"Direct costs",'Calc| Overheads Allocation'!H$9*V977,"Internal labour",'Calc| Overheads Allocation'!H$9*V977*'Input| Projects'!$AO977,"DNSP defined",'Calc| Overheads Allocation'!H$79*'Input| Projects'!$AW977,0),0)</f>
        <v>0</v>
      </c>
      <c r="AU977" s="172" cm="1">
        <f t="array" ref="AU977">IFERROR(--('Input| Projects'!$AT977="Yes")*_xlfn.SWITCH('Input| Overheads'!$C$50,"Direct costs",'Calc| Overheads Allocation'!I$9*W977,"Internal labour",'Calc| Overheads Allocation'!I$9*W977*'Input| Projects'!$AO977,"DNSP defined",'Calc| Overheads Allocation'!I$79*'Input| Projects'!$AW977,0),0)</f>
        <v>0</v>
      </c>
      <c r="AV977" s="175"/>
      <c r="AW977" s="172">
        <f t="shared" si="354"/>
        <v>0</v>
      </c>
      <c r="AX977" s="172">
        <f t="shared" si="355"/>
        <v>0</v>
      </c>
      <c r="AY977" s="172">
        <f t="shared" si="356"/>
        <v>0</v>
      </c>
      <c r="AZ977" s="172">
        <f t="shared" si="357"/>
        <v>0</v>
      </c>
      <c r="BA977" s="172">
        <f t="shared" si="358"/>
        <v>0</v>
      </c>
      <c r="BB977" s="172">
        <f t="shared" si="359"/>
        <v>0</v>
      </c>
      <c r="BC977" s="172">
        <f t="shared" si="360"/>
        <v>0</v>
      </c>
      <c r="BD977" s="176"/>
      <c r="BE977" s="172">
        <f t="shared" si="361"/>
        <v>0</v>
      </c>
      <c r="BF977" s="172">
        <f t="shared" si="362"/>
        <v>0</v>
      </c>
      <c r="BG977" s="172">
        <f t="shared" si="363"/>
        <v>0</v>
      </c>
      <c r="BH977" s="172">
        <f t="shared" si="364"/>
        <v>0</v>
      </c>
      <c r="BI977" s="172">
        <f t="shared" si="365"/>
        <v>0</v>
      </c>
      <c r="BJ977" s="172">
        <f t="shared" si="366"/>
        <v>0</v>
      </c>
      <c r="BK977" s="172">
        <f t="shared" si="367"/>
        <v>0</v>
      </c>
      <c r="BL977" s="176"/>
      <c r="BM977" s="172">
        <f t="shared" si="346"/>
        <v>0</v>
      </c>
      <c r="BN977" s="172">
        <f t="shared" si="347"/>
        <v>0</v>
      </c>
      <c r="BO977" s="172">
        <f t="shared" si="348"/>
        <v>0</v>
      </c>
      <c r="BP977" s="172">
        <f t="shared" si="349"/>
        <v>0</v>
      </c>
      <c r="BQ977" s="172">
        <f t="shared" si="350"/>
        <v>0</v>
      </c>
      <c r="BR977" s="172">
        <f t="shared" si="351"/>
        <v>0</v>
      </c>
      <c r="BS977" s="172">
        <f t="shared" si="352"/>
        <v>0</v>
      </c>
      <c r="BT977" s="55"/>
      <c r="BU977" s="158">
        <f>SUMIF('Input| Projects'!$BA$8:$CX$8,RIGHT(BU$9,3),'Input| Projects'!$BA977:$CX977)</f>
        <v>0</v>
      </c>
      <c r="BV977" s="158">
        <f>SUMIF('Input| Projects'!$BA$8:$CX$8,RIGHT(BV$9,3),'Input| Projects'!$BA977:$CX977)</f>
        <v>0</v>
      </c>
      <c r="BW977" s="79" t="str">
        <f t="shared" si="353"/>
        <v/>
      </c>
    </row>
    <row r="978" spans="2:75" x14ac:dyDescent="0.2">
      <c r="B978" s="123">
        <f>IFERROR('Input| Projects'!B978,"")</f>
        <v>969</v>
      </c>
      <c r="C978" s="160" t="str">
        <f>IFERROR(IF('Input| Projects'!C978="","",'Input| Projects'!C978),"")</f>
        <v/>
      </c>
      <c r="D978" s="160" t="str">
        <f>IFERROR(IF('Input| Projects'!D978="","",'Input| Projects'!D978),"")</f>
        <v/>
      </c>
      <c r="E978" s="53"/>
      <c r="F978" s="160" t="str">
        <f>IF(LEN('Input| Projects'!F978)&gt;0,'Input| Projects'!F978,"")</f>
        <v/>
      </c>
      <c r="G978" s="160" t="str">
        <f>IF(LEN('Input| Projects'!G978)&gt;0,'Input| Projects'!G978,"")</f>
        <v/>
      </c>
      <c r="H978" s="10"/>
      <c r="I978" s="194" cm="1">
        <f t="array" ref="I978">IF(LEN($F978)&gt;0,1+IFERROR(SUMPRODUCT(TRANSPOSE('Input| Projects'!$AO978:$AQ978),INDEX('Input| Escalations'!$F$27:$L$29,,MATCH(Q$9,'Input| Escalations'!$F$21:$L$21,0))),0),0)</f>
        <v>0</v>
      </c>
      <c r="J978" s="194" cm="1">
        <f t="array" ref="J978">IF(LEN($F978)&gt;0,1+IFERROR(SUMPRODUCT(TRANSPOSE('Input| Projects'!$AO978:$AQ978),INDEX('Input| Escalations'!$F$27:$L$29,,MATCH(R$9,'Input| Escalations'!$F$21:$L$21,0))),0),0)</f>
        <v>0</v>
      </c>
      <c r="K978" s="194" cm="1">
        <f t="array" ref="K978">IF(LEN($F978)&gt;0,1+IFERROR(SUMPRODUCT(TRANSPOSE('Input| Projects'!$AO978:$AQ978),INDEX('Input| Escalations'!$F$27:$L$29,,MATCH(S$9,'Input| Escalations'!$F$21:$L$21,0))),0),0)</f>
        <v>0</v>
      </c>
      <c r="L978" s="194" cm="1">
        <f t="array" ref="L978">IF(LEN($F978)&gt;0,1+IFERROR(SUMPRODUCT(TRANSPOSE('Input| Projects'!$AO978:$AQ978),INDEX('Input| Escalations'!$F$27:$L$29,,MATCH(T$9,'Input| Escalations'!$F$21:$L$21,0))),0),0)</f>
        <v>0</v>
      </c>
      <c r="M978" s="194" cm="1">
        <f t="array" ref="M978">IF(LEN($F978)&gt;0,1+IFERROR(SUMPRODUCT(TRANSPOSE('Input| Projects'!$AO978:$AQ978),INDEX('Input| Escalations'!$F$27:$L$29,,MATCH(U$9,'Input| Escalations'!$F$21:$L$21,0))),0),0)</f>
        <v>0</v>
      </c>
      <c r="N978" s="194" cm="1">
        <f t="array" ref="N978">IF(LEN($F978)&gt;0,1+IFERROR(SUMPRODUCT(TRANSPOSE('Input| Projects'!$AO978:$AQ978),INDEX('Input| Escalations'!$F$27:$L$29,,MATCH(V$9,'Input| Escalations'!$F$21:$L$21,0))),0),0)</f>
        <v>0</v>
      </c>
      <c r="O978" s="194" cm="1">
        <f t="array" ref="O978">IF(LEN($F978)&gt;0,1+IFERROR(SUMPRODUCT(TRANSPOSE('Input| Projects'!$AO978:$AQ978),INDEX('Input| Escalations'!$F$27:$L$29,,MATCH(W$9,'Input| Escalations'!$F$21:$L$21,0))),0),0)</f>
        <v>0</v>
      </c>
      <c r="P978" s="10"/>
      <c r="Q978" s="172">
        <f>IFERROR(IF(ISNUMBER(FIND("decision",'Input| Setup'!$F$6)),'Input| Projects'!Y978,'Input| Projects'!I978)*'Input| Escalations'!$I$17*I978,0)</f>
        <v>0</v>
      </c>
      <c r="R978" s="172">
        <f>IFERROR(IF(ISNUMBER(FIND("decision",'Input| Setup'!$F$6)),'Input| Projects'!Z978,'Input| Projects'!J978)*'Input| Escalations'!$I$17*J978,0)</f>
        <v>0</v>
      </c>
      <c r="S978" s="172">
        <f>IFERROR(IF(ISNUMBER(FIND("decision",'Input| Setup'!$F$6)),'Input| Projects'!AA978,'Input| Projects'!K978)*'Input| Escalations'!$I$17*K978,0)</f>
        <v>0</v>
      </c>
      <c r="T978" s="172">
        <f>IFERROR(IF(ISNUMBER(FIND("decision",'Input| Setup'!$F$6)),'Input| Projects'!AB978,'Input| Projects'!L978)*'Input| Escalations'!$I$17*L978,0)</f>
        <v>0</v>
      </c>
      <c r="U978" s="172">
        <f>IFERROR(IF(ISNUMBER(FIND("decision",'Input| Setup'!$F$6)),'Input| Projects'!AC978,'Input| Projects'!M978)*'Input| Escalations'!$I$17*M978,0)</f>
        <v>0</v>
      </c>
      <c r="V978" s="172">
        <f>IFERROR(IF(ISNUMBER(FIND("decision",'Input| Setup'!$F$6)),'Input| Projects'!AD978,'Input| Projects'!N978)*'Input| Escalations'!$I$17*N978,0)</f>
        <v>0</v>
      </c>
      <c r="W978" s="172">
        <f>IFERROR(IF(ISNUMBER(FIND("decision",'Input| Setup'!$F$6)),'Input| Projects'!AE978,'Input| Projects'!O978)*'Input| Escalations'!$I$17*O978,0)</f>
        <v>0</v>
      </c>
      <c r="X978" s="175"/>
      <c r="Y978" s="172">
        <f>IF(ISNUMBER(FIND("decision",'Input| Setup'!$F$6)),'Input| Projects'!AG978,'Input| Projects'!Q978)*I978*'Input| Escalations'!$I$17</f>
        <v>0</v>
      </c>
      <c r="Z978" s="172">
        <f>IF(ISNUMBER(FIND("decision",'Input| Setup'!$F$6)),'Input| Projects'!AH978,'Input| Projects'!R978)*J978*'Input| Escalations'!$I$17</f>
        <v>0</v>
      </c>
      <c r="AA978" s="172">
        <f>IF(ISNUMBER(FIND("decision",'Input| Setup'!$F$6)),'Input| Projects'!AI978,'Input| Projects'!S978)*K978*'Input| Escalations'!$I$17</f>
        <v>0</v>
      </c>
      <c r="AB978" s="172">
        <f>IF(ISNUMBER(FIND("decision",'Input| Setup'!$F$6)),'Input| Projects'!AJ978,'Input| Projects'!T978)*L978*'Input| Escalations'!$I$17</f>
        <v>0</v>
      </c>
      <c r="AC978" s="172">
        <f>IF(ISNUMBER(FIND("decision",'Input| Setup'!$F$6)),'Input| Projects'!AK978,'Input| Projects'!U978)*M978*'Input| Escalations'!$I$17</f>
        <v>0</v>
      </c>
      <c r="AD978" s="172">
        <f>IF(ISNUMBER(FIND("decision",'Input| Setup'!$F$6)),'Input| Projects'!AL978,'Input| Projects'!V978)*N978*'Input| Escalations'!$I$17</f>
        <v>0</v>
      </c>
      <c r="AE978" s="172">
        <f>IF(ISNUMBER(FIND("decision",'Input| Setup'!$F$6)),'Input| Projects'!AM978,'Input| Projects'!W978)*O978*'Input| Escalations'!$I$17</f>
        <v>0</v>
      </c>
      <c r="AF978" s="175"/>
      <c r="AG978" s="172" cm="1">
        <f t="array" ref="AG978">IFERROR(--('Input| Projects'!$AS978="Yes")*_xlfn.SWITCH('Input| Overheads'!$C$50,"Direct costs",'Calc| Overheads Allocation'!C$8*Q978,"Internal labour",'Calc| Overheads Allocation'!C$8*Q978*'Input| Projects'!$AO978,"DNSP defined",'Calc| Overheads Allocation'!C$78*'Input| Projects'!$AV978,0),0)</f>
        <v>0</v>
      </c>
      <c r="AH978" s="172" cm="1">
        <f t="array" ref="AH978">IFERROR(--('Input| Projects'!$AS978="Yes")*_xlfn.SWITCH('Input| Overheads'!$C$50,"Direct costs",'Calc| Overheads Allocation'!D$8*R978,"Internal labour",'Calc| Overheads Allocation'!D$8*R978*'Input| Projects'!$AO978,"DNSP defined",'Calc| Overheads Allocation'!D$78*'Input| Projects'!$AV978,0),0)</f>
        <v>0</v>
      </c>
      <c r="AI978" s="172" cm="1">
        <f t="array" ref="AI978">IFERROR(--('Input| Projects'!$AS978="Yes")*_xlfn.SWITCH('Input| Overheads'!$C$50,"Direct costs",'Calc| Overheads Allocation'!E$8*S978,"Internal labour",'Calc| Overheads Allocation'!E$8*S978*'Input| Projects'!$AO978,"DNSP defined",'Calc| Overheads Allocation'!E$78*'Input| Projects'!$AV978,0),0)</f>
        <v>0</v>
      </c>
      <c r="AJ978" s="172" cm="1">
        <f t="array" ref="AJ978">IFERROR(--('Input| Projects'!$AS978="Yes")*_xlfn.SWITCH('Input| Overheads'!$C$50,"Direct costs",'Calc| Overheads Allocation'!F$8*T978,"Internal labour",'Calc| Overheads Allocation'!F$8*T978*'Input| Projects'!$AO978,"DNSP defined",'Calc| Overheads Allocation'!F$78*'Input| Projects'!$AV978,0),0)</f>
        <v>0</v>
      </c>
      <c r="AK978" s="172" cm="1">
        <f t="array" ref="AK978">IFERROR(--('Input| Projects'!$AS978="Yes")*_xlfn.SWITCH('Input| Overheads'!$C$50,"Direct costs",'Calc| Overheads Allocation'!G$8*U978,"Internal labour",'Calc| Overheads Allocation'!G$8*U978*'Input| Projects'!$AO978,"DNSP defined",'Calc| Overheads Allocation'!G$78*'Input| Projects'!$AV978,0),0)</f>
        <v>0</v>
      </c>
      <c r="AL978" s="172" cm="1">
        <f t="array" ref="AL978">IFERROR(--('Input| Projects'!$AS978="Yes")*_xlfn.SWITCH('Input| Overheads'!$C$50,"Direct costs",'Calc| Overheads Allocation'!H$8*V978,"Internal labour",'Calc| Overheads Allocation'!H$8*V978*'Input| Projects'!$AO978,"DNSP defined",'Calc| Overheads Allocation'!H$78*'Input| Projects'!$AV978,0),0)</f>
        <v>0</v>
      </c>
      <c r="AM978" s="172" cm="1">
        <f t="array" ref="AM978">IFERROR(--('Input| Projects'!$AS978="Yes")*_xlfn.SWITCH('Input| Overheads'!$C$50,"Direct costs",'Calc| Overheads Allocation'!I$8*W978,"Internal labour",'Calc| Overheads Allocation'!I$8*W978*'Input| Projects'!$AO978,"DNSP defined",'Calc| Overheads Allocation'!I$78*'Input| Projects'!$AV978,0),0)</f>
        <v>0</v>
      </c>
      <c r="AN978" s="175"/>
      <c r="AO978" s="172" cm="1">
        <f t="array" ref="AO978">IFERROR(--('Input| Projects'!$AT978="Yes")*_xlfn.SWITCH('Input| Overheads'!$C$50,"Direct costs",'Calc| Overheads Allocation'!C$9*Q978,"Internal labour",'Calc| Overheads Allocation'!C$9*Q978*'Input| Projects'!$AO978,"DNSP defined",'Calc| Overheads Allocation'!C$79*'Input| Projects'!$AW978,0),0)</f>
        <v>0</v>
      </c>
      <c r="AP978" s="172" cm="1">
        <f t="array" ref="AP978">IFERROR(--('Input| Projects'!$AT978="Yes")*_xlfn.SWITCH('Input| Overheads'!$C$50,"Direct costs",'Calc| Overheads Allocation'!D$9*R978,"Internal labour",'Calc| Overheads Allocation'!D$9*R978*'Input| Projects'!$AO978,"DNSP defined",'Calc| Overheads Allocation'!D$79*'Input| Projects'!$AW978,0),0)</f>
        <v>0</v>
      </c>
      <c r="AQ978" s="172" cm="1">
        <f t="array" ref="AQ978">IFERROR(--('Input| Projects'!$AT978="Yes")*_xlfn.SWITCH('Input| Overheads'!$C$50,"Direct costs",'Calc| Overheads Allocation'!E$9*S978,"Internal labour",'Calc| Overheads Allocation'!E$9*S978*'Input| Projects'!$AO978,"DNSP defined",'Calc| Overheads Allocation'!E$79*'Input| Projects'!$AW978,0),0)</f>
        <v>0</v>
      </c>
      <c r="AR978" s="172" cm="1">
        <f t="array" ref="AR978">IFERROR(--('Input| Projects'!$AT978="Yes")*_xlfn.SWITCH('Input| Overheads'!$C$50,"Direct costs",'Calc| Overheads Allocation'!F$9*T978,"Internal labour",'Calc| Overheads Allocation'!F$9*T978*'Input| Projects'!$AO978,"DNSP defined",'Calc| Overheads Allocation'!F$79*'Input| Projects'!$AW978,0),0)</f>
        <v>0</v>
      </c>
      <c r="AS978" s="172" cm="1">
        <f t="array" ref="AS978">IFERROR(--('Input| Projects'!$AT978="Yes")*_xlfn.SWITCH('Input| Overheads'!$C$50,"Direct costs",'Calc| Overheads Allocation'!G$9*U978,"Internal labour",'Calc| Overheads Allocation'!G$9*U978*'Input| Projects'!$AO978,"DNSP defined",'Calc| Overheads Allocation'!G$79*'Input| Projects'!$AW978,0),0)</f>
        <v>0</v>
      </c>
      <c r="AT978" s="172" cm="1">
        <f t="array" ref="AT978">IFERROR(--('Input| Projects'!$AT978="Yes")*_xlfn.SWITCH('Input| Overheads'!$C$50,"Direct costs",'Calc| Overheads Allocation'!H$9*V978,"Internal labour",'Calc| Overheads Allocation'!H$9*V978*'Input| Projects'!$AO978,"DNSP defined",'Calc| Overheads Allocation'!H$79*'Input| Projects'!$AW978,0),0)</f>
        <v>0</v>
      </c>
      <c r="AU978" s="172" cm="1">
        <f t="array" ref="AU978">IFERROR(--('Input| Projects'!$AT978="Yes")*_xlfn.SWITCH('Input| Overheads'!$C$50,"Direct costs",'Calc| Overheads Allocation'!I$9*W978,"Internal labour",'Calc| Overheads Allocation'!I$9*W978*'Input| Projects'!$AO978,"DNSP defined",'Calc| Overheads Allocation'!I$79*'Input| Projects'!$AW978,0),0)</f>
        <v>0</v>
      </c>
      <c r="AV978" s="175"/>
      <c r="AW978" s="172">
        <f t="shared" si="354"/>
        <v>0</v>
      </c>
      <c r="AX978" s="172">
        <f t="shared" si="355"/>
        <v>0</v>
      </c>
      <c r="AY978" s="172">
        <f t="shared" si="356"/>
        <v>0</v>
      </c>
      <c r="AZ978" s="172">
        <f t="shared" si="357"/>
        <v>0</v>
      </c>
      <c r="BA978" s="172">
        <f t="shared" si="358"/>
        <v>0</v>
      </c>
      <c r="BB978" s="172">
        <f t="shared" si="359"/>
        <v>0</v>
      </c>
      <c r="BC978" s="172">
        <f t="shared" si="360"/>
        <v>0</v>
      </c>
      <c r="BD978" s="176"/>
      <c r="BE978" s="172">
        <f t="shared" si="361"/>
        <v>0</v>
      </c>
      <c r="BF978" s="172">
        <f t="shared" si="362"/>
        <v>0</v>
      </c>
      <c r="BG978" s="172">
        <f t="shared" si="363"/>
        <v>0</v>
      </c>
      <c r="BH978" s="172">
        <f t="shared" si="364"/>
        <v>0</v>
      </c>
      <c r="BI978" s="172">
        <f t="shared" si="365"/>
        <v>0</v>
      </c>
      <c r="BJ978" s="172">
        <f t="shared" si="366"/>
        <v>0</v>
      </c>
      <c r="BK978" s="172">
        <f t="shared" si="367"/>
        <v>0</v>
      </c>
      <c r="BL978" s="176"/>
      <c r="BM978" s="172">
        <f t="shared" si="346"/>
        <v>0</v>
      </c>
      <c r="BN978" s="172">
        <f t="shared" si="347"/>
        <v>0</v>
      </c>
      <c r="BO978" s="172">
        <f t="shared" si="348"/>
        <v>0</v>
      </c>
      <c r="BP978" s="172">
        <f t="shared" si="349"/>
        <v>0</v>
      </c>
      <c r="BQ978" s="172">
        <f t="shared" si="350"/>
        <v>0</v>
      </c>
      <c r="BR978" s="172">
        <f t="shared" si="351"/>
        <v>0</v>
      </c>
      <c r="BS978" s="172">
        <f t="shared" si="352"/>
        <v>0</v>
      </c>
      <c r="BT978" s="55"/>
      <c r="BU978" s="158">
        <f>SUMIF('Input| Projects'!$BA$8:$CX$8,RIGHT(BU$9,3),'Input| Projects'!$BA978:$CX978)</f>
        <v>0</v>
      </c>
      <c r="BV978" s="158">
        <f>SUMIF('Input| Projects'!$BA$8:$CX$8,RIGHT(BV$9,3),'Input| Projects'!$BA978:$CX978)</f>
        <v>0</v>
      </c>
      <c r="BW978" s="79" t="str">
        <f t="shared" si="353"/>
        <v/>
      </c>
    </row>
    <row r="979" spans="2:75" x14ac:dyDescent="0.2">
      <c r="B979" s="123">
        <f>IFERROR('Input| Projects'!B979,"")</f>
        <v>970</v>
      </c>
      <c r="C979" s="160" t="str">
        <f>IFERROR(IF('Input| Projects'!C979="","",'Input| Projects'!C979),"")</f>
        <v/>
      </c>
      <c r="D979" s="160" t="str">
        <f>IFERROR(IF('Input| Projects'!D979="","",'Input| Projects'!D979),"")</f>
        <v/>
      </c>
      <c r="E979" s="53"/>
      <c r="F979" s="160" t="str">
        <f>IF(LEN('Input| Projects'!F979)&gt;0,'Input| Projects'!F979,"")</f>
        <v/>
      </c>
      <c r="G979" s="160" t="str">
        <f>IF(LEN('Input| Projects'!G979)&gt;0,'Input| Projects'!G979,"")</f>
        <v/>
      </c>
      <c r="H979" s="10"/>
      <c r="I979" s="194" cm="1">
        <f t="array" ref="I979">IF(LEN($F979)&gt;0,1+IFERROR(SUMPRODUCT(TRANSPOSE('Input| Projects'!$AO979:$AQ979),INDEX('Input| Escalations'!$F$27:$L$29,,MATCH(Q$9,'Input| Escalations'!$F$21:$L$21,0))),0),0)</f>
        <v>0</v>
      </c>
      <c r="J979" s="194" cm="1">
        <f t="array" ref="J979">IF(LEN($F979)&gt;0,1+IFERROR(SUMPRODUCT(TRANSPOSE('Input| Projects'!$AO979:$AQ979),INDEX('Input| Escalations'!$F$27:$L$29,,MATCH(R$9,'Input| Escalations'!$F$21:$L$21,0))),0),0)</f>
        <v>0</v>
      </c>
      <c r="K979" s="194" cm="1">
        <f t="array" ref="K979">IF(LEN($F979)&gt;0,1+IFERROR(SUMPRODUCT(TRANSPOSE('Input| Projects'!$AO979:$AQ979),INDEX('Input| Escalations'!$F$27:$L$29,,MATCH(S$9,'Input| Escalations'!$F$21:$L$21,0))),0),0)</f>
        <v>0</v>
      </c>
      <c r="L979" s="194" cm="1">
        <f t="array" ref="L979">IF(LEN($F979)&gt;0,1+IFERROR(SUMPRODUCT(TRANSPOSE('Input| Projects'!$AO979:$AQ979),INDEX('Input| Escalations'!$F$27:$L$29,,MATCH(T$9,'Input| Escalations'!$F$21:$L$21,0))),0),0)</f>
        <v>0</v>
      </c>
      <c r="M979" s="194" cm="1">
        <f t="array" ref="M979">IF(LEN($F979)&gt;0,1+IFERROR(SUMPRODUCT(TRANSPOSE('Input| Projects'!$AO979:$AQ979),INDEX('Input| Escalations'!$F$27:$L$29,,MATCH(U$9,'Input| Escalations'!$F$21:$L$21,0))),0),0)</f>
        <v>0</v>
      </c>
      <c r="N979" s="194" cm="1">
        <f t="array" ref="N979">IF(LEN($F979)&gt;0,1+IFERROR(SUMPRODUCT(TRANSPOSE('Input| Projects'!$AO979:$AQ979),INDEX('Input| Escalations'!$F$27:$L$29,,MATCH(V$9,'Input| Escalations'!$F$21:$L$21,0))),0),0)</f>
        <v>0</v>
      </c>
      <c r="O979" s="194" cm="1">
        <f t="array" ref="O979">IF(LEN($F979)&gt;0,1+IFERROR(SUMPRODUCT(TRANSPOSE('Input| Projects'!$AO979:$AQ979),INDEX('Input| Escalations'!$F$27:$L$29,,MATCH(W$9,'Input| Escalations'!$F$21:$L$21,0))),0),0)</f>
        <v>0</v>
      </c>
      <c r="P979" s="10"/>
      <c r="Q979" s="172">
        <f>IFERROR(IF(ISNUMBER(FIND("decision",'Input| Setup'!$F$6)),'Input| Projects'!Y979,'Input| Projects'!I979)*'Input| Escalations'!$I$17*I979,0)</f>
        <v>0</v>
      </c>
      <c r="R979" s="172">
        <f>IFERROR(IF(ISNUMBER(FIND("decision",'Input| Setup'!$F$6)),'Input| Projects'!Z979,'Input| Projects'!J979)*'Input| Escalations'!$I$17*J979,0)</f>
        <v>0</v>
      </c>
      <c r="S979" s="172">
        <f>IFERROR(IF(ISNUMBER(FIND("decision",'Input| Setup'!$F$6)),'Input| Projects'!AA979,'Input| Projects'!K979)*'Input| Escalations'!$I$17*K979,0)</f>
        <v>0</v>
      </c>
      <c r="T979" s="172">
        <f>IFERROR(IF(ISNUMBER(FIND("decision",'Input| Setup'!$F$6)),'Input| Projects'!AB979,'Input| Projects'!L979)*'Input| Escalations'!$I$17*L979,0)</f>
        <v>0</v>
      </c>
      <c r="U979" s="172">
        <f>IFERROR(IF(ISNUMBER(FIND("decision",'Input| Setup'!$F$6)),'Input| Projects'!AC979,'Input| Projects'!M979)*'Input| Escalations'!$I$17*M979,0)</f>
        <v>0</v>
      </c>
      <c r="V979" s="172">
        <f>IFERROR(IF(ISNUMBER(FIND("decision",'Input| Setup'!$F$6)),'Input| Projects'!AD979,'Input| Projects'!N979)*'Input| Escalations'!$I$17*N979,0)</f>
        <v>0</v>
      </c>
      <c r="W979" s="172">
        <f>IFERROR(IF(ISNUMBER(FIND("decision",'Input| Setup'!$F$6)),'Input| Projects'!AE979,'Input| Projects'!O979)*'Input| Escalations'!$I$17*O979,0)</f>
        <v>0</v>
      </c>
      <c r="X979" s="175"/>
      <c r="Y979" s="172">
        <f>IF(ISNUMBER(FIND("decision",'Input| Setup'!$F$6)),'Input| Projects'!AG979,'Input| Projects'!Q979)*I979*'Input| Escalations'!$I$17</f>
        <v>0</v>
      </c>
      <c r="Z979" s="172">
        <f>IF(ISNUMBER(FIND("decision",'Input| Setup'!$F$6)),'Input| Projects'!AH979,'Input| Projects'!R979)*J979*'Input| Escalations'!$I$17</f>
        <v>0</v>
      </c>
      <c r="AA979" s="172">
        <f>IF(ISNUMBER(FIND("decision",'Input| Setup'!$F$6)),'Input| Projects'!AI979,'Input| Projects'!S979)*K979*'Input| Escalations'!$I$17</f>
        <v>0</v>
      </c>
      <c r="AB979" s="172">
        <f>IF(ISNUMBER(FIND("decision",'Input| Setup'!$F$6)),'Input| Projects'!AJ979,'Input| Projects'!T979)*L979*'Input| Escalations'!$I$17</f>
        <v>0</v>
      </c>
      <c r="AC979" s="172">
        <f>IF(ISNUMBER(FIND("decision",'Input| Setup'!$F$6)),'Input| Projects'!AK979,'Input| Projects'!U979)*M979*'Input| Escalations'!$I$17</f>
        <v>0</v>
      </c>
      <c r="AD979" s="172">
        <f>IF(ISNUMBER(FIND("decision",'Input| Setup'!$F$6)),'Input| Projects'!AL979,'Input| Projects'!V979)*N979*'Input| Escalations'!$I$17</f>
        <v>0</v>
      </c>
      <c r="AE979" s="172">
        <f>IF(ISNUMBER(FIND("decision",'Input| Setup'!$F$6)),'Input| Projects'!AM979,'Input| Projects'!W979)*O979*'Input| Escalations'!$I$17</f>
        <v>0</v>
      </c>
      <c r="AF979" s="175"/>
      <c r="AG979" s="172" cm="1">
        <f t="array" ref="AG979">IFERROR(--('Input| Projects'!$AS979="Yes")*_xlfn.SWITCH('Input| Overheads'!$C$50,"Direct costs",'Calc| Overheads Allocation'!C$8*Q979,"Internal labour",'Calc| Overheads Allocation'!C$8*Q979*'Input| Projects'!$AO979,"DNSP defined",'Calc| Overheads Allocation'!C$78*'Input| Projects'!$AV979,0),0)</f>
        <v>0</v>
      </c>
      <c r="AH979" s="172" cm="1">
        <f t="array" ref="AH979">IFERROR(--('Input| Projects'!$AS979="Yes")*_xlfn.SWITCH('Input| Overheads'!$C$50,"Direct costs",'Calc| Overheads Allocation'!D$8*R979,"Internal labour",'Calc| Overheads Allocation'!D$8*R979*'Input| Projects'!$AO979,"DNSP defined",'Calc| Overheads Allocation'!D$78*'Input| Projects'!$AV979,0),0)</f>
        <v>0</v>
      </c>
      <c r="AI979" s="172" cm="1">
        <f t="array" ref="AI979">IFERROR(--('Input| Projects'!$AS979="Yes")*_xlfn.SWITCH('Input| Overheads'!$C$50,"Direct costs",'Calc| Overheads Allocation'!E$8*S979,"Internal labour",'Calc| Overheads Allocation'!E$8*S979*'Input| Projects'!$AO979,"DNSP defined",'Calc| Overheads Allocation'!E$78*'Input| Projects'!$AV979,0),0)</f>
        <v>0</v>
      </c>
      <c r="AJ979" s="172" cm="1">
        <f t="array" ref="AJ979">IFERROR(--('Input| Projects'!$AS979="Yes")*_xlfn.SWITCH('Input| Overheads'!$C$50,"Direct costs",'Calc| Overheads Allocation'!F$8*T979,"Internal labour",'Calc| Overheads Allocation'!F$8*T979*'Input| Projects'!$AO979,"DNSP defined",'Calc| Overheads Allocation'!F$78*'Input| Projects'!$AV979,0),0)</f>
        <v>0</v>
      </c>
      <c r="AK979" s="172" cm="1">
        <f t="array" ref="AK979">IFERROR(--('Input| Projects'!$AS979="Yes")*_xlfn.SWITCH('Input| Overheads'!$C$50,"Direct costs",'Calc| Overheads Allocation'!G$8*U979,"Internal labour",'Calc| Overheads Allocation'!G$8*U979*'Input| Projects'!$AO979,"DNSP defined",'Calc| Overheads Allocation'!G$78*'Input| Projects'!$AV979,0),0)</f>
        <v>0</v>
      </c>
      <c r="AL979" s="172" cm="1">
        <f t="array" ref="AL979">IFERROR(--('Input| Projects'!$AS979="Yes")*_xlfn.SWITCH('Input| Overheads'!$C$50,"Direct costs",'Calc| Overheads Allocation'!H$8*V979,"Internal labour",'Calc| Overheads Allocation'!H$8*V979*'Input| Projects'!$AO979,"DNSP defined",'Calc| Overheads Allocation'!H$78*'Input| Projects'!$AV979,0),0)</f>
        <v>0</v>
      </c>
      <c r="AM979" s="172" cm="1">
        <f t="array" ref="AM979">IFERROR(--('Input| Projects'!$AS979="Yes")*_xlfn.SWITCH('Input| Overheads'!$C$50,"Direct costs",'Calc| Overheads Allocation'!I$8*W979,"Internal labour",'Calc| Overheads Allocation'!I$8*W979*'Input| Projects'!$AO979,"DNSP defined",'Calc| Overheads Allocation'!I$78*'Input| Projects'!$AV979,0),0)</f>
        <v>0</v>
      </c>
      <c r="AN979" s="175"/>
      <c r="AO979" s="172" cm="1">
        <f t="array" ref="AO979">IFERROR(--('Input| Projects'!$AT979="Yes")*_xlfn.SWITCH('Input| Overheads'!$C$50,"Direct costs",'Calc| Overheads Allocation'!C$9*Q979,"Internal labour",'Calc| Overheads Allocation'!C$9*Q979*'Input| Projects'!$AO979,"DNSP defined",'Calc| Overheads Allocation'!C$79*'Input| Projects'!$AW979,0),0)</f>
        <v>0</v>
      </c>
      <c r="AP979" s="172" cm="1">
        <f t="array" ref="AP979">IFERROR(--('Input| Projects'!$AT979="Yes")*_xlfn.SWITCH('Input| Overheads'!$C$50,"Direct costs",'Calc| Overheads Allocation'!D$9*R979,"Internal labour",'Calc| Overheads Allocation'!D$9*R979*'Input| Projects'!$AO979,"DNSP defined",'Calc| Overheads Allocation'!D$79*'Input| Projects'!$AW979,0),0)</f>
        <v>0</v>
      </c>
      <c r="AQ979" s="172" cm="1">
        <f t="array" ref="AQ979">IFERROR(--('Input| Projects'!$AT979="Yes")*_xlfn.SWITCH('Input| Overheads'!$C$50,"Direct costs",'Calc| Overheads Allocation'!E$9*S979,"Internal labour",'Calc| Overheads Allocation'!E$9*S979*'Input| Projects'!$AO979,"DNSP defined",'Calc| Overheads Allocation'!E$79*'Input| Projects'!$AW979,0),0)</f>
        <v>0</v>
      </c>
      <c r="AR979" s="172" cm="1">
        <f t="array" ref="AR979">IFERROR(--('Input| Projects'!$AT979="Yes")*_xlfn.SWITCH('Input| Overheads'!$C$50,"Direct costs",'Calc| Overheads Allocation'!F$9*T979,"Internal labour",'Calc| Overheads Allocation'!F$9*T979*'Input| Projects'!$AO979,"DNSP defined",'Calc| Overheads Allocation'!F$79*'Input| Projects'!$AW979,0),0)</f>
        <v>0</v>
      </c>
      <c r="AS979" s="172" cm="1">
        <f t="array" ref="AS979">IFERROR(--('Input| Projects'!$AT979="Yes")*_xlfn.SWITCH('Input| Overheads'!$C$50,"Direct costs",'Calc| Overheads Allocation'!G$9*U979,"Internal labour",'Calc| Overheads Allocation'!G$9*U979*'Input| Projects'!$AO979,"DNSP defined",'Calc| Overheads Allocation'!G$79*'Input| Projects'!$AW979,0),0)</f>
        <v>0</v>
      </c>
      <c r="AT979" s="172" cm="1">
        <f t="array" ref="AT979">IFERROR(--('Input| Projects'!$AT979="Yes")*_xlfn.SWITCH('Input| Overheads'!$C$50,"Direct costs",'Calc| Overheads Allocation'!H$9*V979,"Internal labour",'Calc| Overheads Allocation'!H$9*V979*'Input| Projects'!$AO979,"DNSP defined",'Calc| Overheads Allocation'!H$79*'Input| Projects'!$AW979,0),0)</f>
        <v>0</v>
      </c>
      <c r="AU979" s="172" cm="1">
        <f t="array" ref="AU979">IFERROR(--('Input| Projects'!$AT979="Yes")*_xlfn.SWITCH('Input| Overheads'!$C$50,"Direct costs",'Calc| Overheads Allocation'!I$9*W979,"Internal labour",'Calc| Overheads Allocation'!I$9*W979*'Input| Projects'!$AO979,"DNSP defined",'Calc| Overheads Allocation'!I$79*'Input| Projects'!$AW979,0),0)</f>
        <v>0</v>
      </c>
      <c r="AV979" s="175"/>
      <c r="AW979" s="172">
        <f t="shared" si="354"/>
        <v>0</v>
      </c>
      <c r="AX979" s="172">
        <f t="shared" si="355"/>
        <v>0</v>
      </c>
      <c r="AY979" s="172">
        <f t="shared" si="356"/>
        <v>0</v>
      </c>
      <c r="AZ979" s="172">
        <f t="shared" si="357"/>
        <v>0</v>
      </c>
      <c r="BA979" s="172">
        <f t="shared" si="358"/>
        <v>0</v>
      </c>
      <c r="BB979" s="172">
        <f t="shared" si="359"/>
        <v>0</v>
      </c>
      <c r="BC979" s="172">
        <f t="shared" si="360"/>
        <v>0</v>
      </c>
      <c r="BD979" s="176"/>
      <c r="BE979" s="172">
        <f t="shared" si="361"/>
        <v>0</v>
      </c>
      <c r="BF979" s="172">
        <f t="shared" si="362"/>
        <v>0</v>
      </c>
      <c r="BG979" s="172">
        <f t="shared" si="363"/>
        <v>0</v>
      </c>
      <c r="BH979" s="172">
        <f t="shared" si="364"/>
        <v>0</v>
      </c>
      <c r="BI979" s="172">
        <f t="shared" si="365"/>
        <v>0</v>
      </c>
      <c r="BJ979" s="172">
        <f t="shared" si="366"/>
        <v>0</v>
      </c>
      <c r="BK979" s="172">
        <f t="shared" si="367"/>
        <v>0</v>
      </c>
      <c r="BL979" s="176"/>
      <c r="BM979" s="172">
        <f t="shared" si="346"/>
        <v>0</v>
      </c>
      <c r="BN979" s="172">
        <f t="shared" si="347"/>
        <v>0</v>
      </c>
      <c r="BO979" s="172">
        <f t="shared" si="348"/>
        <v>0</v>
      </c>
      <c r="BP979" s="172">
        <f t="shared" si="349"/>
        <v>0</v>
      </c>
      <c r="BQ979" s="172">
        <f t="shared" si="350"/>
        <v>0</v>
      </c>
      <c r="BR979" s="172">
        <f t="shared" si="351"/>
        <v>0</v>
      </c>
      <c r="BS979" s="172">
        <f t="shared" si="352"/>
        <v>0</v>
      </c>
      <c r="BT979" s="55"/>
      <c r="BU979" s="158">
        <f>SUMIF('Input| Projects'!$BA$8:$CX$8,RIGHT(BU$9,3),'Input| Projects'!$BA979:$CX979)</f>
        <v>0</v>
      </c>
      <c r="BV979" s="158">
        <f>SUMIF('Input| Projects'!$BA$8:$CX$8,RIGHT(BV$9,3),'Input| Projects'!$BA979:$CX979)</f>
        <v>0</v>
      </c>
      <c r="BW979" s="79" t="str">
        <f t="shared" si="353"/>
        <v/>
      </c>
    </row>
    <row r="980" spans="2:75" x14ac:dyDescent="0.2">
      <c r="B980" s="123">
        <f>IFERROR('Input| Projects'!B980,"")</f>
        <v>971</v>
      </c>
      <c r="C980" s="160" t="str">
        <f>IFERROR(IF('Input| Projects'!C980="","",'Input| Projects'!C980),"")</f>
        <v/>
      </c>
      <c r="D980" s="160" t="str">
        <f>IFERROR(IF('Input| Projects'!D980="","",'Input| Projects'!D980),"")</f>
        <v/>
      </c>
      <c r="E980" s="53"/>
      <c r="F980" s="160" t="str">
        <f>IF(LEN('Input| Projects'!F980)&gt;0,'Input| Projects'!F980,"")</f>
        <v/>
      </c>
      <c r="G980" s="160" t="str">
        <f>IF(LEN('Input| Projects'!G980)&gt;0,'Input| Projects'!G980,"")</f>
        <v/>
      </c>
      <c r="H980" s="10"/>
      <c r="I980" s="194" cm="1">
        <f t="array" ref="I980">IF(LEN($F980)&gt;0,1+IFERROR(SUMPRODUCT(TRANSPOSE('Input| Projects'!$AO980:$AQ980),INDEX('Input| Escalations'!$F$27:$L$29,,MATCH(Q$9,'Input| Escalations'!$F$21:$L$21,0))),0),0)</f>
        <v>0</v>
      </c>
      <c r="J980" s="194" cm="1">
        <f t="array" ref="J980">IF(LEN($F980)&gt;0,1+IFERROR(SUMPRODUCT(TRANSPOSE('Input| Projects'!$AO980:$AQ980),INDEX('Input| Escalations'!$F$27:$L$29,,MATCH(R$9,'Input| Escalations'!$F$21:$L$21,0))),0),0)</f>
        <v>0</v>
      </c>
      <c r="K980" s="194" cm="1">
        <f t="array" ref="K980">IF(LEN($F980)&gt;0,1+IFERROR(SUMPRODUCT(TRANSPOSE('Input| Projects'!$AO980:$AQ980),INDEX('Input| Escalations'!$F$27:$L$29,,MATCH(S$9,'Input| Escalations'!$F$21:$L$21,0))),0),0)</f>
        <v>0</v>
      </c>
      <c r="L980" s="194" cm="1">
        <f t="array" ref="L980">IF(LEN($F980)&gt;0,1+IFERROR(SUMPRODUCT(TRANSPOSE('Input| Projects'!$AO980:$AQ980),INDEX('Input| Escalations'!$F$27:$L$29,,MATCH(T$9,'Input| Escalations'!$F$21:$L$21,0))),0),0)</f>
        <v>0</v>
      </c>
      <c r="M980" s="194" cm="1">
        <f t="array" ref="M980">IF(LEN($F980)&gt;0,1+IFERROR(SUMPRODUCT(TRANSPOSE('Input| Projects'!$AO980:$AQ980),INDEX('Input| Escalations'!$F$27:$L$29,,MATCH(U$9,'Input| Escalations'!$F$21:$L$21,0))),0),0)</f>
        <v>0</v>
      </c>
      <c r="N980" s="194" cm="1">
        <f t="array" ref="N980">IF(LEN($F980)&gt;0,1+IFERROR(SUMPRODUCT(TRANSPOSE('Input| Projects'!$AO980:$AQ980),INDEX('Input| Escalations'!$F$27:$L$29,,MATCH(V$9,'Input| Escalations'!$F$21:$L$21,0))),0),0)</f>
        <v>0</v>
      </c>
      <c r="O980" s="194" cm="1">
        <f t="array" ref="O980">IF(LEN($F980)&gt;0,1+IFERROR(SUMPRODUCT(TRANSPOSE('Input| Projects'!$AO980:$AQ980),INDEX('Input| Escalations'!$F$27:$L$29,,MATCH(W$9,'Input| Escalations'!$F$21:$L$21,0))),0),0)</f>
        <v>0</v>
      </c>
      <c r="P980" s="10"/>
      <c r="Q980" s="172">
        <f>IFERROR(IF(ISNUMBER(FIND("decision",'Input| Setup'!$F$6)),'Input| Projects'!Y980,'Input| Projects'!I980)*'Input| Escalations'!$I$17*I980,0)</f>
        <v>0</v>
      </c>
      <c r="R980" s="172">
        <f>IFERROR(IF(ISNUMBER(FIND("decision",'Input| Setup'!$F$6)),'Input| Projects'!Z980,'Input| Projects'!J980)*'Input| Escalations'!$I$17*J980,0)</f>
        <v>0</v>
      </c>
      <c r="S980" s="172">
        <f>IFERROR(IF(ISNUMBER(FIND("decision",'Input| Setup'!$F$6)),'Input| Projects'!AA980,'Input| Projects'!K980)*'Input| Escalations'!$I$17*K980,0)</f>
        <v>0</v>
      </c>
      <c r="T980" s="172">
        <f>IFERROR(IF(ISNUMBER(FIND("decision",'Input| Setup'!$F$6)),'Input| Projects'!AB980,'Input| Projects'!L980)*'Input| Escalations'!$I$17*L980,0)</f>
        <v>0</v>
      </c>
      <c r="U980" s="172">
        <f>IFERROR(IF(ISNUMBER(FIND("decision",'Input| Setup'!$F$6)),'Input| Projects'!AC980,'Input| Projects'!M980)*'Input| Escalations'!$I$17*M980,0)</f>
        <v>0</v>
      </c>
      <c r="V980" s="172">
        <f>IFERROR(IF(ISNUMBER(FIND("decision",'Input| Setup'!$F$6)),'Input| Projects'!AD980,'Input| Projects'!N980)*'Input| Escalations'!$I$17*N980,0)</f>
        <v>0</v>
      </c>
      <c r="W980" s="172">
        <f>IFERROR(IF(ISNUMBER(FIND("decision",'Input| Setup'!$F$6)),'Input| Projects'!AE980,'Input| Projects'!O980)*'Input| Escalations'!$I$17*O980,0)</f>
        <v>0</v>
      </c>
      <c r="X980" s="175"/>
      <c r="Y980" s="172">
        <f>IF(ISNUMBER(FIND("decision",'Input| Setup'!$F$6)),'Input| Projects'!AG980,'Input| Projects'!Q980)*I980*'Input| Escalations'!$I$17</f>
        <v>0</v>
      </c>
      <c r="Z980" s="172">
        <f>IF(ISNUMBER(FIND("decision",'Input| Setup'!$F$6)),'Input| Projects'!AH980,'Input| Projects'!R980)*J980*'Input| Escalations'!$I$17</f>
        <v>0</v>
      </c>
      <c r="AA980" s="172">
        <f>IF(ISNUMBER(FIND("decision",'Input| Setup'!$F$6)),'Input| Projects'!AI980,'Input| Projects'!S980)*K980*'Input| Escalations'!$I$17</f>
        <v>0</v>
      </c>
      <c r="AB980" s="172">
        <f>IF(ISNUMBER(FIND("decision",'Input| Setup'!$F$6)),'Input| Projects'!AJ980,'Input| Projects'!T980)*L980*'Input| Escalations'!$I$17</f>
        <v>0</v>
      </c>
      <c r="AC980" s="172">
        <f>IF(ISNUMBER(FIND("decision",'Input| Setup'!$F$6)),'Input| Projects'!AK980,'Input| Projects'!U980)*M980*'Input| Escalations'!$I$17</f>
        <v>0</v>
      </c>
      <c r="AD980" s="172">
        <f>IF(ISNUMBER(FIND("decision",'Input| Setup'!$F$6)),'Input| Projects'!AL980,'Input| Projects'!V980)*N980*'Input| Escalations'!$I$17</f>
        <v>0</v>
      </c>
      <c r="AE980" s="172">
        <f>IF(ISNUMBER(FIND("decision",'Input| Setup'!$F$6)),'Input| Projects'!AM980,'Input| Projects'!W980)*O980*'Input| Escalations'!$I$17</f>
        <v>0</v>
      </c>
      <c r="AF980" s="175"/>
      <c r="AG980" s="172" cm="1">
        <f t="array" ref="AG980">IFERROR(--('Input| Projects'!$AS980="Yes")*_xlfn.SWITCH('Input| Overheads'!$C$50,"Direct costs",'Calc| Overheads Allocation'!C$8*Q980,"Internal labour",'Calc| Overheads Allocation'!C$8*Q980*'Input| Projects'!$AO980,"DNSP defined",'Calc| Overheads Allocation'!C$78*'Input| Projects'!$AV980,0),0)</f>
        <v>0</v>
      </c>
      <c r="AH980" s="172" cm="1">
        <f t="array" ref="AH980">IFERROR(--('Input| Projects'!$AS980="Yes")*_xlfn.SWITCH('Input| Overheads'!$C$50,"Direct costs",'Calc| Overheads Allocation'!D$8*R980,"Internal labour",'Calc| Overheads Allocation'!D$8*R980*'Input| Projects'!$AO980,"DNSP defined",'Calc| Overheads Allocation'!D$78*'Input| Projects'!$AV980,0),0)</f>
        <v>0</v>
      </c>
      <c r="AI980" s="172" cm="1">
        <f t="array" ref="AI980">IFERROR(--('Input| Projects'!$AS980="Yes")*_xlfn.SWITCH('Input| Overheads'!$C$50,"Direct costs",'Calc| Overheads Allocation'!E$8*S980,"Internal labour",'Calc| Overheads Allocation'!E$8*S980*'Input| Projects'!$AO980,"DNSP defined",'Calc| Overheads Allocation'!E$78*'Input| Projects'!$AV980,0),0)</f>
        <v>0</v>
      </c>
      <c r="AJ980" s="172" cm="1">
        <f t="array" ref="AJ980">IFERROR(--('Input| Projects'!$AS980="Yes")*_xlfn.SWITCH('Input| Overheads'!$C$50,"Direct costs",'Calc| Overheads Allocation'!F$8*T980,"Internal labour",'Calc| Overheads Allocation'!F$8*T980*'Input| Projects'!$AO980,"DNSP defined",'Calc| Overheads Allocation'!F$78*'Input| Projects'!$AV980,0),0)</f>
        <v>0</v>
      </c>
      <c r="AK980" s="172" cm="1">
        <f t="array" ref="AK980">IFERROR(--('Input| Projects'!$AS980="Yes")*_xlfn.SWITCH('Input| Overheads'!$C$50,"Direct costs",'Calc| Overheads Allocation'!G$8*U980,"Internal labour",'Calc| Overheads Allocation'!G$8*U980*'Input| Projects'!$AO980,"DNSP defined",'Calc| Overheads Allocation'!G$78*'Input| Projects'!$AV980,0),0)</f>
        <v>0</v>
      </c>
      <c r="AL980" s="172" cm="1">
        <f t="array" ref="AL980">IFERROR(--('Input| Projects'!$AS980="Yes")*_xlfn.SWITCH('Input| Overheads'!$C$50,"Direct costs",'Calc| Overheads Allocation'!H$8*V980,"Internal labour",'Calc| Overheads Allocation'!H$8*V980*'Input| Projects'!$AO980,"DNSP defined",'Calc| Overheads Allocation'!H$78*'Input| Projects'!$AV980,0),0)</f>
        <v>0</v>
      </c>
      <c r="AM980" s="172" cm="1">
        <f t="array" ref="AM980">IFERROR(--('Input| Projects'!$AS980="Yes")*_xlfn.SWITCH('Input| Overheads'!$C$50,"Direct costs",'Calc| Overheads Allocation'!I$8*W980,"Internal labour",'Calc| Overheads Allocation'!I$8*W980*'Input| Projects'!$AO980,"DNSP defined",'Calc| Overheads Allocation'!I$78*'Input| Projects'!$AV980,0),0)</f>
        <v>0</v>
      </c>
      <c r="AN980" s="175"/>
      <c r="AO980" s="172" cm="1">
        <f t="array" ref="AO980">IFERROR(--('Input| Projects'!$AT980="Yes")*_xlfn.SWITCH('Input| Overheads'!$C$50,"Direct costs",'Calc| Overheads Allocation'!C$9*Q980,"Internal labour",'Calc| Overheads Allocation'!C$9*Q980*'Input| Projects'!$AO980,"DNSP defined",'Calc| Overheads Allocation'!C$79*'Input| Projects'!$AW980,0),0)</f>
        <v>0</v>
      </c>
      <c r="AP980" s="172" cm="1">
        <f t="array" ref="AP980">IFERROR(--('Input| Projects'!$AT980="Yes")*_xlfn.SWITCH('Input| Overheads'!$C$50,"Direct costs",'Calc| Overheads Allocation'!D$9*R980,"Internal labour",'Calc| Overheads Allocation'!D$9*R980*'Input| Projects'!$AO980,"DNSP defined",'Calc| Overheads Allocation'!D$79*'Input| Projects'!$AW980,0),0)</f>
        <v>0</v>
      </c>
      <c r="AQ980" s="172" cm="1">
        <f t="array" ref="AQ980">IFERROR(--('Input| Projects'!$AT980="Yes")*_xlfn.SWITCH('Input| Overheads'!$C$50,"Direct costs",'Calc| Overheads Allocation'!E$9*S980,"Internal labour",'Calc| Overheads Allocation'!E$9*S980*'Input| Projects'!$AO980,"DNSP defined",'Calc| Overheads Allocation'!E$79*'Input| Projects'!$AW980,0),0)</f>
        <v>0</v>
      </c>
      <c r="AR980" s="172" cm="1">
        <f t="array" ref="AR980">IFERROR(--('Input| Projects'!$AT980="Yes")*_xlfn.SWITCH('Input| Overheads'!$C$50,"Direct costs",'Calc| Overheads Allocation'!F$9*T980,"Internal labour",'Calc| Overheads Allocation'!F$9*T980*'Input| Projects'!$AO980,"DNSP defined",'Calc| Overheads Allocation'!F$79*'Input| Projects'!$AW980,0),0)</f>
        <v>0</v>
      </c>
      <c r="AS980" s="172" cm="1">
        <f t="array" ref="AS980">IFERROR(--('Input| Projects'!$AT980="Yes")*_xlfn.SWITCH('Input| Overheads'!$C$50,"Direct costs",'Calc| Overheads Allocation'!G$9*U980,"Internal labour",'Calc| Overheads Allocation'!G$9*U980*'Input| Projects'!$AO980,"DNSP defined",'Calc| Overheads Allocation'!G$79*'Input| Projects'!$AW980,0),0)</f>
        <v>0</v>
      </c>
      <c r="AT980" s="172" cm="1">
        <f t="array" ref="AT980">IFERROR(--('Input| Projects'!$AT980="Yes")*_xlfn.SWITCH('Input| Overheads'!$C$50,"Direct costs",'Calc| Overheads Allocation'!H$9*V980,"Internal labour",'Calc| Overheads Allocation'!H$9*V980*'Input| Projects'!$AO980,"DNSP defined",'Calc| Overheads Allocation'!H$79*'Input| Projects'!$AW980,0),0)</f>
        <v>0</v>
      </c>
      <c r="AU980" s="172" cm="1">
        <f t="array" ref="AU980">IFERROR(--('Input| Projects'!$AT980="Yes")*_xlfn.SWITCH('Input| Overheads'!$C$50,"Direct costs",'Calc| Overheads Allocation'!I$9*W980,"Internal labour",'Calc| Overheads Allocation'!I$9*W980*'Input| Projects'!$AO980,"DNSP defined",'Calc| Overheads Allocation'!I$79*'Input| Projects'!$AW980,0),0)</f>
        <v>0</v>
      </c>
      <c r="AV980" s="175"/>
      <c r="AW980" s="172">
        <f t="shared" si="354"/>
        <v>0</v>
      </c>
      <c r="AX980" s="172">
        <f t="shared" si="355"/>
        <v>0</v>
      </c>
      <c r="AY980" s="172">
        <f t="shared" si="356"/>
        <v>0</v>
      </c>
      <c r="AZ980" s="172">
        <f t="shared" si="357"/>
        <v>0</v>
      </c>
      <c r="BA980" s="172">
        <f t="shared" si="358"/>
        <v>0</v>
      </c>
      <c r="BB980" s="172">
        <f t="shared" si="359"/>
        <v>0</v>
      </c>
      <c r="BC980" s="172">
        <f t="shared" si="360"/>
        <v>0</v>
      </c>
      <c r="BD980" s="176"/>
      <c r="BE980" s="172">
        <f t="shared" si="361"/>
        <v>0</v>
      </c>
      <c r="BF980" s="172">
        <f t="shared" si="362"/>
        <v>0</v>
      </c>
      <c r="BG980" s="172">
        <f t="shared" si="363"/>
        <v>0</v>
      </c>
      <c r="BH980" s="172">
        <f t="shared" si="364"/>
        <v>0</v>
      </c>
      <c r="BI980" s="172">
        <f t="shared" si="365"/>
        <v>0</v>
      </c>
      <c r="BJ980" s="172">
        <f t="shared" si="366"/>
        <v>0</v>
      </c>
      <c r="BK980" s="172">
        <f t="shared" si="367"/>
        <v>0</v>
      </c>
      <c r="BL980" s="176"/>
      <c r="BM980" s="172">
        <f t="shared" si="346"/>
        <v>0</v>
      </c>
      <c r="BN980" s="172">
        <f t="shared" si="347"/>
        <v>0</v>
      </c>
      <c r="BO980" s="172">
        <f t="shared" si="348"/>
        <v>0</v>
      </c>
      <c r="BP980" s="172">
        <f t="shared" si="349"/>
        <v>0</v>
      </c>
      <c r="BQ980" s="172">
        <f t="shared" si="350"/>
        <v>0</v>
      </c>
      <c r="BR980" s="172">
        <f t="shared" si="351"/>
        <v>0</v>
      </c>
      <c r="BS980" s="172">
        <f t="shared" si="352"/>
        <v>0</v>
      </c>
      <c r="BT980" s="55"/>
      <c r="BU980" s="158">
        <f>SUMIF('Input| Projects'!$BA$8:$CX$8,RIGHT(BU$9,3),'Input| Projects'!$BA980:$CX980)</f>
        <v>0</v>
      </c>
      <c r="BV980" s="158">
        <f>SUMIF('Input| Projects'!$BA$8:$CX$8,RIGHT(BV$9,3),'Input| Projects'!$BA980:$CX980)</f>
        <v>0</v>
      </c>
      <c r="BW980" s="79" t="str">
        <f t="shared" si="353"/>
        <v/>
      </c>
    </row>
    <row r="981" spans="2:75" x14ac:dyDescent="0.2">
      <c r="B981" s="123">
        <f>IFERROR('Input| Projects'!B981,"")</f>
        <v>972</v>
      </c>
      <c r="C981" s="160" t="str">
        <f>IFERROR(IF('Input| Projects'!C981="","",'Input| Projects'!C981),"")</f>
        <v/>
      </c>
      <c r="D981" s="160" t="str">
        <f>IFERROR(IF('Input| Projects'!D981="","",'Input| Projects'!D981),"")</f>
        <v/>
      </c>
      <c r="E981" s="53"/>
      <c r="F981" s="160" t="str">
        <f>IF(LEN('Input| Projects'!F981)&gt;0,'Input| Projects'!F981,"")</f>
        <v/>
      </c>
      <c r="G981" s="160" t="str">
        <f>IF(LEN('Input| Projects'!G981)&gt;0,'Input| Projects'!G981,"")</f>
        <v/>
      </c>
      <c r="H981" s="10"/>
      <c r="I981" s="194" cm="1">
        <f t="array" ref="I981">IF(LEN($F981)&gt;0,1+IFERROR(SUMPRODUCT(TRANSPOSE('Input| Projects'!$AO981:$AQ981),INDEX('Input| Escalations'!$F$27:$L$29,,MATCH(Q$9,'Input| Escalations'!$F$21:$L$21,0))),0),0)</f>
        <v>0</v>
      </c>
      <c r="J981" s="194" cm="1">
        <f t="array" ref="J981">IF(LEN($F981)&gt;0,1+IFERROR(SUMPRODUCT(TRANSPOSE('Input| Projects'!$AO981:$AQ981),INDEX('Input| Escalations'!$F$27:$L$29,,MATCH(R$9,'Input| Escalations'!$F$21:$L$21,0))),0),0)</f>
        <v>0</v>
      </c>
      <c r="K981" s="194" cm="1">
        <f t="array" ref="K981">IF(LEN($F981)&gt;0,1+IFERROR(SUMPRODUCT(TRANSPOSE('Input| Projects'!$AO981:$AQ981),INDEX('Input| Escalations'!$F$27:$L$29,,MATCH(S$9,'Input| Escalations'!$F$21:$L$21,0))),0),0)</f>
        <v>0</v>
      </c>
      <c r="L981" s="194" cm="1">
        <f t="array" ref="L981">IF(LEN($F981)&gt;0,1+IFERROR(SUMPRODUCT(TRANSPOSE('Input| Projects'!$AO981:$AQ981),INDEX('Input| Escalations'!$F$27:$L$29,,MATCH(T$9,'Input| Escalations'!$F$21:$L$21,0))),0),0)</f>
        <v>0</v>
      </c>
      <c r="M981" s="194" cm="1">
        <f t="array" ref="M981">IF(LEN($F981)&gt;0,1+IFERROR(SUMPRODUCT(TRANSPOSE('Input| Projects'!$AO981:$AQ981),INDEX('Input| Escalations'!$F$27:$L$29,,MATCH(U$9,'Input| Escalations'!$F$21:$L$21,0))),0),0)</f>
        <v>0</v>
      </c>
      <c r="N981" s="194" cm="1">
        <f t="array" ref="N981">IF(LEN($F981)&gt;0,1+IFERROR(SUMPRODUCT(TRANSPOSE('Input| Projects'!$AO981:$AQ981),INDEX('Input| Escalations'!$F$27:$L$29,,MATCH(V$9,'Input| Escalations'!$F$21:$L$21,0))),0),0)</f>
        <v>0</v>
      </c>
      <c r="O981" s="194" cm="1">
        <f t="array" ref="O981">IF(LEN($F981)&gt;0,1+IFERROR(SUMPRODUCT(TRANSPOSE('Input| Projects'!$AO981:$AQ981),INDEX('Input| Escalations'!$F$27:$L$29,,MATCH(W$9,'Input| Escalations'!$F$21:$L$21,0))),0),0)</f>
        <v>0</v>
      </c>
      <c r="P981" s="10"/>
      <c r="Q981" s="172">
        <f>IFERROR(IF(ISNUMBER(FIND("decision",'Input| Setup'!$F$6)),'Input| Projects'!Y981,'Input| Projects'!I981)*'Input| Escalations'!$I$17*I981,0)</f>
        <v>0</v>
      </c>
      <c r="R981" s="172">
        <f>IFERROR(IF(ISNUMBER(FIND("decision",'Input| Setup'!$F$6)),'Input| Projects'!Z981,'Input| Projects'!J981)*'Input| Escalations'!$I$17*J981,0)</f>
        <v>0</v>
      </c>
      <c r="S981" s="172">
        <f>IFERROR(IF(ISNUMBER(FIND("decision",'Input| Setup'!$F$6)),'Input| Projects'!AA981,'Input| Projects'!K981)*'Input| Escalations'!$I$17*K981,0)</f>
        <v>0</v>
      </c>
      <c r="T981" s="172">
        <f>IFERROR(IF(ISNUMBER(FIND("decision",'Input| Setup'!$F$6)),'Input| Projects'!AB981,'Input| Projects'!L981)*'Input| Escalations'!$I$17*L981,0)</f>
        <v>0</v>
      </c>
      <c r="U981" s="172">
        <f>IFERROR(IF(ISNUMBER(FIND("decision",'Input| Setup'!$F$6)),'Input| Projects'!AC981,'Input| Projects'!M981)*'Input| Escalations'!$I$17*M981,0)</f>
        <v>0</v>
      </c>
      <c r="V981" s="172">
        <f>IFERROR(IF(ISNUMBER(FIND("decision",'Input| Setup'!$F$6)),'Input| Projects'!AD981,'Input| Projects'!N981)*'Input| Escalations'!$I$17*N981,0)</f>
        <v>0</v>
      </c>
      <c r="W981" s="172">
        <f>IFERROR(IF(ISNUMBER(FIND("decision",'Input| Setup'!$F$6)),'Input| Projects'!AE981,'Input| Projects'!O981)*'Input| Escalations'!$I$17*O981,0)</f>
        <v>0</v>
      </c>
      <c r="X981" s="175"/>
      <c r="Y981" s="172">
        <f>IF(ISNUMBER(FIND("decision",'Input| Setup'!$F$6)),'Input| Projects'!AG981,'Input| Projects'!Q981)*I981*'Input| Escalations'!$I$17</f>
        <v>0</v>
      </c>
      <c r="Z981" s="172">
        <f>IF(ISNUMBER(FIND("decision",'Input| Setup'!$F$6)),'Input| Projects'!AH981,'Input| Projects'!R981)*J981*'Input| Escalations'!$I$17</f>
        <v>0</v>
      </c>
      <c r="AA981" s="172">
        <f>IF(ISNUMBER(FIND("decision",'Input| Setup'!$F$6)),'Input| Projects'!AI981,'Input| Projects'!S981)*K981*'Input| Escalations'!$I$17</f>
        <v>0</v>
      </c>
      <c r="AB981" s="172">
        <f>IF(ISNUMBER(FIND("decision",'Input| Setup'!$F$6)),'Input| Projects'!AJ981,'Input| Projects'!T981)*L981*'Input| Escalations'!$I$17</f>
        <v>0</v>
      </c>
      <c r="AC981" s="172">
        <f>IF(ISNUMBER(FIND("decision",'Input| Setup'!$F$6)),'Input| Projects'!AK981,'Input| Projects'!U981)*M981*'Input| Escalations'!$I$17</f>
        <v>0</v>
      </c>
      <c r="AD981" s="172">
        <f>IF(ISNUMBER(FIND("decision",'Input| Setup'!$F$6)),'Input| Projects'!AL981,'Input| Projects'!V981)*N981*'Input| Escalations'!$I$17</f>
        <v>0</v>
      </c>
      <c r="AE981" s="172">
        <f>IF(ISNUMBER(FIND("decision",'Input| Setup'!$F$6)),'Input| Projects'!AM981,'Input| Projects'!W981)*O981*'Input| Escalations'!$I$17</f>
        <v>0</v>
      </c>
      <c r="AF981" s="175"/>
      <c r="AG981" s="172" cm="1">
        <f t="array" ref="AG981">IFERROR(--('Input| Projects'!$AS981="Yes")*_xlfn.SWITCH('Input| Overheads'!$C$50,"Direct costs",'Calc| Overheads Allocation'!C$8*Q981,"Internal labour",'Calc| Overheads Allocation'!C$8*Q981*'Input| Projects'!$AO981,"DNSP defined",'Calc| Overheads Allocation'!C$78*'Input| Projects'!$AV981,0),0)</f>
        <v>0</v>
      </c>
      <c r="AH981" s="172" cm="1">
        <f t="array" ref="AH981">IFERROR(--('Input| Projects'!$AS981="Yes")*_xlfn.SWITCH('Input| Overheads'!$C$50,"Direct costs",'Calc| Overheads Allocation'!D$8*R981,"Internal labour",'Calc| Overheads Allocation'!D$8*R981*'Input| Projects'!$AO981,"DNSP defined",'Calc| Overheads Allocation'!D$78*'Input| Projects'!$AV981,0),0)</f>
        <v>0</v>
      </c>
      <c r="AI981" s="172" cm="1">
        <f t="array" ref="AI981">IFERROR(--('Input| Projects'!$AS981="Yes")*_xlfn.SWITCH('Input| Overheads'!$C$50,"Direct costs",'Calc| Overheads Allocation'!E$8*S981,"Internal labour",'Calc| Overheads Allocation'!E$8*S981*'Input| Projects'!$AO981,"DNSP defined",'Calc| Overheads Allocation'!E$78*'Input| Projects'!$AV981,0),0)</f>
        <v>0</v>
      </c>
      <c r="AJ981" s="172" cm="1">
        <f t="array" ref="AJ981">IFERROR(--('Input| Projects'!$AS981="Yes")*_xlfn.SWITCH('Input| Overheads'!$C$50,"Direct costs",'Calc| Overheads Allocation'!F$8*T981,"Internal labour",'Calc| Overheads Allocation'!F$8*T981*'Input| Projects'!$AO981,"DNSP defined",'Calc| Overheads Allocation'!F$78*'Input| Projects'!$AV981,0),0)</f>
        <v>0</v>
      </c>
      <c r="AK981" s="172" cm="1">
        <f t="array" ref="AK981">IFERROR(--('Input| Projects'!$AS981="Yes")*_xlfn.SWITCH('Input| Overheads'!$C$50,"Direct costs",'Calc| Overheads Allocation'!G$8*U981,"Internal labour",'Calc| Overheads Allocation'!G$8*U981*'Input| Projects'!$AO981,"DNSP defined",'Calc| Overheads Allocation'!G$78*'Input| Projects'!$AV981,0),0)</f>
        <v>0</v>
      </c>
      <c r="AL981" s="172" cm="1">
        <f t="array" ref="AL981">IFERROR(--('Input| Projects'!$AS981="Yes")*_xlfn.SWITCH('Input| Overheads'!$C$50,"Direct costs",'Calc| Overheads Allocation'!H$8*V981,"Internal labour",'Calc| Overheads Allocation'!H$8*V981*'Input| Projects'!$AO981,"DNSP defined",'Calc| Overheads Allocation'!H$78*'Input| Projects'!$AV981,0),0)</f>
        <v>0</v>
      </c>
      <c r="AM981" s="172" cm="1">
        <f t="array" ref="AM981">IFERROR(--('Input| Projects'!$AS981="Yes")*_xlfn.SWITCH('Input| Overheads'!$C$50,"Direct costs",'Calc| Overheads Allocation'!I$8*W981,"Internal labour",'Calc| Overheads Allocation'!I$8*W981*'Input| Projects'!$AO981,"DNSP defined",'Calc| Overheads Allocation'!I$78*'Input| Projects'!$AV981,0),0)</f>
        <v>0</v>
      </c>
      <c r="AN981" s="175"/>
      <c r="AO981" s="172" cm="1">
        <f t="array" ref="AO981">IFERROR(--('Input| Projects'!$AT981="Yes")*_xlfn.SWITCH('Input| Overheads'!$C$50,"Direct costs",'Calc| Overheads Allocation'!C$9*Q981,"Internal labour",'Calc| Overheads Allocation'!C$9*Q981*'Input| Projects'!$AO981,"DNSP defined",'Calc| Overheads Allocation'!C$79*'Input| Projects'!$AW981,0),0)</f>
        <v>0</v>
      </c>
      <c r="AP981" s="172" cm="1">
        <f t="array" ref="AP981">IFERROR(--('Input| Projects'!$AT981="Yes")*_xlfn.SWITCH('Input| Overheads'!$C$50,"Direct costs",'Calc| Overheads Allocation'!D$9*R981,"Internal labour",'Calc| Overheads Allocation'!D$9*R981*'Input| Projects'!$AO981,"DNSP defined",'Calc| Overheads Allocation'!D$79*'Input| Projects'!$AW981,0),0)</f>
        <v>0</v>
      </c>
      <c r="AQ981" s="172" cm="1">
        <f t="array" ref="AQ981">IFERROR(--('Input| Projects'!$AT981="Yes")*_xlfn.SWITCH('Input| Overheads'!$C$50,"Direct costs",'Calc| Overheads Allocation'!E$9*S981,"Internal labour",'Calc| Overheads Allocation'!E$9*S981*'Input| Projects'!$AO981,"DNSP defined",'Calc| Overheads Allocation'!E$79*'Input| Projects'!$AW981,0),0)</f>
        <v>0</v>
      </c>
      <c r="AR981" s="172" cm="1">
        <f t="array" ref="AR981">IFERROR(--('Input| Projects'!$AT981="Yes")*_xlfn.SWITCH('Input| Overheads'!$C$50,"Direct costs",'Calc| Overheads Allocation'!F$9*T981,"Internal labour",'Calc| Overheads Allocation'!F$9*T981*'Input| Projects'!$AO981,"DNSP defined",'Calc| Overheads Allocation'!F$79*'Input| Projects'!$AW981,0),0)</f>
        <v>0</v>
      </c>
      <c r="AS981" s="172" cm="1">
        <f t="array" ref="AS981">IFERROR(--('Input| Projects'!$AT981="Yes")*_xlfn.SWITCH('Input| Overheads'!$C$50,"Direct costs",'Calc| Overheads Allocation'!G$9*U981,"Internal labour",'Calc| Overheads Allocation'!G$9*U981*'Input| Projects'!$AO981,"DNSP defined",'Calc| Overheads Allocation'!G$79*'Input| Projects'!$AW981,0),0)</f>
        <v>0</v>
      </c>
      <c r="AT981" s="172" cm="1">
        <f t="array" ref="AT981">IFERROR(--('Input| Projects'!$AT981="Yes")*_xlfn.SWITCH('Input| Overheads'!$C$50,"Direct costs",'Calc| Overheads Allocation'!H$9*V981,"Internal labour",'Calc| Overheads Allocation'!H$9*V981*'Input| Projects'!$AO981,"DNSP defined",'Calc| Overheads Allocation'!H$79*'Input| Projects'!$AW981,0),0)</f>
        <v>0</v>
      </c>
      <c r="AU981" s="172" cm="1">
        <f t="array" ref="AU981">IFERROR(--('Input| Projects'!$AT981="Yes")*_xlfn.SWITCH('Input| Overheads'!$C$50,"Direct costs",'Calc| Overheads Allocation'!I$9*W981,"Internal labour",'Calc| Overheads Allocation'!I$9*W981*'Input| Projects'!$AO981,"DNSP defined",'Calc| Overheads Allocation'!I$79*'Input| Projects'!$AW981,0),0)</f>
        <v>0</v>
      </c>
      <c r="AV981" s="175"/>
      <c r="AW981" s="172">
        <f t="shared" si="354"/>
        <v>0</v>
      </c>
      <c r="AX981" s="172">
        <f t="shared" si="355"/>
        <v>0</v>
      </c>
      <c r="AY981" s="172">
        <f t="shared" si="356"/>
        <v>0</v>
      </c>
      <c r="AZ981" s="172">
        <f t="shared" si="357"/>
        <v>0</v>
      </c>
      <c r="BA981" s="172">
        <f t="shared" si="358"/>
        <v>0</v>
      </c>
      <c r="BB981" s="172">
        <f t="shared" si="359"/>
        <v>0</v>
      </c>
      <c r="BC981" s="172">
        <f t="shared" si="360"/>
        <v>0</v>
      </c>
      <c r="BD981" s="176"/>
      <c r="BE981" s="172">
        <f t="shared" si="361"/>
        <v>0</v>
      </c>
      <c r="BF981" s="172">
        <f t="shared" si="362"/>
        <v>0</v>
      </c>
      <c r="BG981" s="172">
        <f t="shared" si="363"/>
        <v>0</v>
      </c>
      <c r="BH981" s="172">
        <f t="shared" si="364"/>
        <v>0</v>
      </c>
      <c r="BI981" s="172">
        <f t="shared" si="365"/>
        <v>0</v>
      </c>
      <c r="BJ981" s="172">
        <f t="shared" si="366"/>
        <v>0</v>
      </c>
      <c r="BK981" s="172">
        <f t="shared" si="367"/>
        <v>0</v>
      </c>
      <c r="BL981" s="176"/>
      <c r="BM981" s="172">
        <f t="shared" si="346"/>
        <v>0</v>
      </c>
      <c r="BN981" s="172">
        <f t="shared" si="347"/>
        <v>0</v>
      </c>
      <c r="BO981" s="172">
        <f t="shared" si="348"/>
        <v>0</v>
      </c>
      <c r="BP981" s="172">
        <f t="shared" si="349"/>
        <v>0</v>
      </c>
      <c r="BQ981" s="172">
        <f t="shared" si="350"/>
        <v>0</v>
      </c>
      <c r="BR981" s="172">
        <f t="shared" si="351"/>
        <v>0</v>
      </c>
      <c r="BS981" s="172">
        <f t="shared" si="352"/>
        <v>0</v>
      </c>
      <c r="BT981" s="55"/>
      <c r="BU981" s="158">
        <f>SUMIF('Input| Projects'!$BA$8:$CX$8,RIGHT(BU$9,3),'Input| Projects'!$BA981:$CX981)</f>
        <v>0</v>
      </c>
      <c r="BV981" s="158">
        <f>SUMIF('Input| Projects'!$BA$8:$CX$8,RIGHT(BV$9,3),'Input| Projects'!$BA981:$CX981)</f>
        <v>0</v>
      </c>
      <c r="BW981" s="79" t="str">
        <f t="shared" si="353"/>
        <v/>
      </c>
    </row>
    <row r="982" spans="2:75" x14ac:dyDescent="0.2">
      <c r="B982" s="123">
        <f>IFERROR('Input| Projects'!B982,"")</f>
        <v>973</v>
      </c>
      <c r="C982" s="160" t="str">
        <f>IFERROR(IF('Input| Projects'!C982="","",'Input| Projects'!C982),"")</f>
        <v/>
      </c>
      <c r="D982" s="160" t="str">
        <f>IFERROR(IF('Input| Projects'!D982="","",'Input| Projects'!D982),"")</f>
        <v/>
      </c>
      <c r="E982" s="53"/>
      <c r="F982" s="160" t="str">
        <f>IF(LEN('Input| Projects'!F982)&gt;0,'Input| Projects'!F982,"")</f>
        <v/>
      </c>
      <c r="G982" s="160" t="str">
        <f>IF(LEN('Input| Projects'!G982)&gt;0,'Input| Projects'!G982,"")</f>
        <v/>
      </c>
      <c r="H982" s="10"/>
      <c r="I982" s="194" cm="1">
        <f t="array" ref="I982">IF(LEN($F982)&gt;0,1+IFERROR(SUMPRODUCT(TRANSPOSE('Input| Projects'!$AO982:$AQ982),INDEX('Input| Escalations'!$F$27:$L$29,,MATCH(Q$9,'Input| Escalations'!$F$21:$L$21,0))),0),0)</f>
        <v>0</v>
      </c>
      <c r="J982" s="194" cm="1">
        <f t="array" ref="J982">IF(LEN($F982)&gt;0,1+IFERROR(SUMPRODUCT(TRANSPOSE('Input| Projects'!$AO982:$AQ982),INDEX('Input| Escalations'!$F$27:$L$29,,MATCH(R$9,'Input| Escalations'!$F$21:$L$21,0))),0),0)</f>
        <v>0</v>
      </c>
      <c r="K982" s="194" cm="1">
        <f t="array" ref="K982">IF(LEN($F982)&gt;0,1+IFERROR(SUMPRODUCT(TRANSPOSE('Input| Projects'!$AO982:$AQ982),INDEX('Input| Escalations'!$F$27:$L$29,,MATCH(S$9,'Input| Escalations'!$F$21:$L$21,0))),0),0)</f>
        <v>0</v>
      </c>
      <c r="L982" s="194" cm="1">
        <f t="array" ref="L982">IF(LEN($F982)&gt;0,1+IFERROR(SUMPRODUCT(TRANSPOSE('Input| Projects'!$AO982:$AQ982),INDEX('Input| Escalations'!$F$27:$L$29,,MATCH(T$9,'Input| Escalations'!$F$21:$L$21,0))),0),0)</f>
        <v>0</v>
      </c>
      <c r="M982" s="194" cm="1">
        <f t="array" ref="M982">IF(LEN($F982)&gt;0,1+IFERROR(SUMPRODUCT(TRANSPOSE('Input| Projects'!$AO982:$AQ982),INDEX('Input| Escalations'!$F$27:$L$29,,MATCH(U$9,'Input| Escalations'!$F$21:$L$21,0))),0),0)</f>
        <v>0</v>
      </c>
      <c r="N982" s="194" cm="1">
        <f t="array" ref="N982">IF(LEN($F982)&gt;0,1+IFERROR(SUMPRODUCT(TRANSPOSE('Input| Projects'!$AO982:$AQ982),INDEX('Input| Escalations'!$F$27:$L$29,,MATCH(V$9,'Input| Escalations'!$F$21:$L$21,0))),0),0)</f>
        <v>0</v>
      </c>
      <c r="O982" s="194" cm="1">
        <f t="array" ref="O982">IF(LEN($F982)&gt;0,1+IFERROR(SUMPRODUCT(TRANSPOSE('Input| Projects'!$AO982:$AQ982),INDEX('Input| Escalations'!$F$27:$L$29,,MATCH(W$9,'Input| Escalations'!$F$21:$L$21,0))),0),0)</f>
        <v>0</v>
      </c>
      <c r="P982" s="10"/>
      <c r="Q982" s="172">
        <f>IFERROR(IF(ISNUMBER(FIND("decision",'Input| Setup'!$F$6)),'Input| Projects'!Y982,'Input| Projects'!I982)*'Input| Escalations'!$I$17*I982,0)</f>
        <v>0</v>
      </c>
      <c r="R982" s="172">
        <f>IFERROR(IF(ISNUMBER(FIND("decision",'Input| Setup'!$F$6)),'Input| Projects'!Z982,'Input| Projects'!J982)*'Input| Escalations'!$I$17*J982,0)</f>
        <v>0</v>
      </c>
      <c r="S982" s="172">
        <f>IFERROR(IF(ISNUMBER(FIND("decision",'Input| Setup'!$F$6)),'Input| Projects'!AA982,'Input| Projects'!K982)*'Input| Escalations'!$I$17*K982,0)</f>
        <v>0</v>
      </c>
      <c r="T982" s="172">
        <f>IFERROR(IF(ISNUMBER(FIND("decision",'Input| Setup'!$F$6)),'Input| Projects'!AB982,'Input| Projects'!L982)*'Input| Escalations'!$I$17*L982,0)</f>
        <v>0</v>
      </c>
      <c r="U982" s="172">
        <f>IFERROR(IF(ISNUMBER(FIND("decision",'Input| Setup'!$F$6)),'Input| Projects'!AC982,'Input| Projects'!M982)*'Input| Escalations'!$I$17*M982,0)</f>
        <v>0</v>
      </c>
      <c r="V982" s="172">
        <f>IFERROR(IF(ISNUMBER(FIND("decision",'Input| Setup'!$F$6)),'Input| Projects'!AD982,'Input| Projects'!N982)*'Input| Escalations'!$I$17*N982,0)</f>
        <v>0</v>
      </c>
      <c r="W982" s="172">
        <f>IFERROR(IF(ISNUMBER(FIND("decision",'Input| Setup'!$F$6)),'Input| Projects'!AE982,'Input| Projects'!O982)*'Input| Escalations'!$I$17*O982,0)</f>
        <v>0</v>
      </c>
      <c r="X982" s="175"/>
      <c r="Y982" s="172">
        <f>IF(ISNUMBER(FIND("decision",'Input| Setup'!$F$6)),'Input| Projects'!AG982,'Input| Projects'!Q982)*I982*'Input| Escalations'!$I$17</f>
        <v>0</v>
      </c>
      <c r="Z982" s="172">
        <f>IF(ISNUMBER(FIND("decision",'Input| Setup'!$F$6)),'Input| Projects'!AH982,'Input| Projects'!R982)*J982*'Input| Escalations'!$I$17</f>
        <v>0</v>
      </c>
      <c r="AA982" s="172">
        <f>IF(ISNUMBER(FIND("decision",'Input| Setup'!$F$6)),'Input| Projects'!AI982,'Input| Projects'!S982)*K982*'Input| Escalations'!$I$17</f>
        <v>0</v>
      </c>
      <c r="AB982" s="172">
        <f>IF(ISNUMBER(FIND("decision",'Input| Setup'!$F$6)),'Input| Projects'!AJ982,'Input| Projects'!T982)*L982*'Input| Escalations'!$I$17</f>
        <v>0</v>
      </c>
      <c r="AC982" s="172">
        <f>IF(ISNUMBER(FIND("decision",'Input| Setup'!$F$6)),'Input| Projects'!AK982,'Input| Projects'!U982)*M982*'Input| Escalations'!$I$17</f>
        <v>0</v>
      </c>
      <c r="AD982" s="172">
        <f>IF(ISNUMBER(FIND("decision",'Input| Setup'!$F$6)),'Input| Projects'!AL982,'Input| Projects'!V982)*N982*'Input| Escalations'!$I$17</f>
        <v>0</v>
      </c>
      <c r="AE982" s="172">
        <f>IF(ISNUMBER(FIND("decision",'Input| Setup'!$F$6)),'Input| Projects'!AM982,'Input| Projects'!W982)*O982*'Input| Escalations'!$I$17</f>
        <v>0</v>
      </c>
      <c r="AF982" s="175"/>
      <c r="AG982" s="172" cm="1">
        <f t="array" ref="AG982">IFERROR(--('Input| Projects'!$AS982="Yes")*_xlfn.SWITCH('Input| Overheads'!$C$50,"Direct costs",'Calc| Overheads Allocation'!C$8*Q982,"Internal labour",'Calc| Overheads Allocation'!C$8*Q982*'Input| Projects'!$AO982,"DNSP defined",'Calc| Overheads Allocation'!C$78*'Input| Projects'!$AV982,0),0)</f>
        <v>0</v>
      </c>
      <c r="AH982" s="172" cm="1">
        <f t="array" ref="AH982">IFERROR(--('Input| Projects'!$AS982="Yes")*_xlfn.SWITCH('Input| Overheads'!$C$50,"Direct costs",'Calc| Overheads Allocation'!D$8*R982,"Internal labour",'Calc| Overheads Allocation'!D$8*R982*'Input| Projects'!$AO982,"DNSP defined",'Calc| Overheads Allocation'!D$78*'Input| Projects'!$AV982,0),0)</f>
        <v>0</v>
      </c>
      <c r="AI982" s="172" cm="1">
        <f t="array" ref="AI982">IFERROR(--('Input| Projects'!$AS982="Yes")*_xlfn.SWITCH('Input| Overheads'!$C$50,"Direct costs",'Calc| Overheads Allocation'!E$8*S982,"Internal labour",'Calc| Overheads Allocation'!E$8*S982*'Input| Projects'!$AO982,"DNSP defined",'Calc| Overheads Allocation'!E$78*'Input| Projects'!$AV982,0),0)</f>
        <v>0</v>
      </c>
      <c r="AJ982" s="172" cm="1">
        <f t="array" ref="AJ982">IFERROR(--('Input| Projects'!$AS982="Yes")*_xlfn.SWITCH('Input| Overheads'!$C$50,"Direct costs",'Calc| Overheads Allocation'!F$8*T982,"Internal labour",'Calc| Overheads Allocation'!F$8*T982*'Input| Projects'!$AO982,"DNSP defined",'Calc| Overheads Allocation'!F$78*'Input| Projects'!$AV982,0),0)</f>
        <v>0</v>
      </c>
      <c r="AK982" s="172" cm="1">
        <f t="array" ref="AK982">IFERROR(--('Input| Projects'!$AS982="Yes")*_xlfn.SWITCH('Input| Overheads'!$C$50,"Direct costs",'Calc| Overheads Allocation'!G$8*U982,"Internal labour",'Calc| Overheads Allocation'!G$8*U982*'Input| Projects'!$AO982,"DNSP defined",'Calc| Overheads Allocation'!G$78*'Input| Projects'!$AV982,0),0)</f>
        <v>0</v>
      </c>
      <c r="AL982" s="172" cm="1">
        <f t="array" ref="AL982">IFERROR(--('Input| Projects'!$AS982="Yes")*_xlfn.SWITCH('Input| Overheads'!$C$50,"Direct costs",'Calc| Overheads Allocation'!H$8*V982,"Internal labour",'Calc| Overheads Allocation'!H$8*V982*'Input| Projects'!$AO982,"DNSP defined",'Calc| Overheads Allocation'!H$78*'Input| Projects'!$AV982,0),0)</f>
        <v>0</v>
      </c>
      <c r="AM982" s="172" cm="1">
        <f t="array" ref="AM982">IFERROR(--('Input| Projects'!$AS982="Yes")*_xlfn.SWITCH('Input| Overheads'!$C$50,"Direct costs",'Calc| Overheads Allocation'!I$8*W982,"Internal labour",'Calc| Overheads Allocation'!I$8*W982*'Input| Projects'!$AO982,"DNSP defined",'Calc| Overheads Allocation'!I$78*'Input| Projects'!$AV982,0),0)</f>
        <v>0</v>
      </c>
      <c r="AN982" s="175"/>
      <c r="AO982" s="172" cm="1">
        <f t="array" ref="AO982">IFERROR(--('Input| Projects'!$AT982="Yes")*_xlfn.SWITCH('Input| Overheads'!$C$50,"Direct costs",'Calc| Overheads Allocation'!C$9*Q982,"Internal labour",'Calc| Overheads Allocation'!C$9*Q982*'Input| Projects'!$AO982,"DNSP defined",'Calc| Overheads Allocation'!C$79*'Input| Projects'!$AW982,0),0)</f>
        <v>0</v>
      </c>
      <c r="AP982" s="172" cm="1">
        <f t="array" ref="AP982">IFERROR(--('Input| Projects'!$AT982="Yes")*_xlfn.SWITCH('Input| Overheads'!$C$50,"Direct costs",'Calc| Overheads Allocation'!D$9*R982,"Internal labour",'Calc| Overheads Allocation'!D$9*R982*'Input| Projects'!$AO982,"DNSP defined",'Calc| Overheads Allocation'!D$79*'Input| Projects'!$AW982,0),0)</f>
        <v>0</v>
      </c>
      <c r="AQ982" s="172" cm="1">
        <f t="array" ref="AQ982">IFERROR(--('Input| Projects'!$AT982="Yes")*_xlfn.SWITCH('Input| Overheads'!$C$50,"Direct costs",'Calc| Overheads Allocation'!E$9*S982,"Internal labour",'Calc| Overheads Allocation'!E$9*S982*'Input| Projects'!$AO982,"DNSP defined",'Calc| Overheads Allocation'!E$79*'Input| Projects'!$AW982,0),0)</f>
        <v>0</v>
      </c>
      <c r="AR982" s="172" cm="1">
        <f t="array" ref="AR982">IFERROR(--('Input| Projects'!$AT982="Yes")*_xlfn.SWITCH('Input| Overheads'!$C$50,"Direct costs",'Calc| Overheads Allocation'!F$9*T982,"Internal labour",'Calc| Overheads Allocation'!F$9*T982*'Input| Projects'!$AO982,"DNSP defined",'Calc| Overheads Allocation'!F$79*'Input| Projects'!$AW982,0),0)</f>
        <v>0</v>
      </c>
      <c r="AS982" s="172" cm="1">
        <f t="array" ref="AS982">IFERROR(--('Input| Projects'!$AT982="Yes")*_xlfn.SWITCH('Input| Overheads'!$C$50,"Direct costs",'Calc| Overheads Allocation'!G$9*U982,"Internal labour",'Calc| Overheads Allocation'!G$9*U982*'Input| Projects'!$AO982,"DNSP defined",'Calc| Overheads Allocation'!G$79*'Input| Projects'!$AW982,0),0)</f>
        <v>0</v>
      </c>
      <c r="AT982" s="172" cm="1">
        <f t="array" ref="AT982">IFERROR(--('Input| Projects'!$AT982="Yes")*_xlfn.SWITCH('Input| Overheads'!$C$50,"Direct costs",'Calc| Overheads Allocation'!H$9*V982,"Internal labour",'Calc| Overheads Allocation'!H$9*V982*'Input| Projects'!$AO982,"DNSP defined",'Calc| Overheads Allocation'!H$79*'Input| Projects'!$AW982,0),0)</f>
        <v>0</v>
      </c>
      <c r="AU982" s="172" cm="1">
        <f t="array" ref="AU982">IFERROR(--('Input| Projects'!$AT982="Yes")*_xlfn.SWITCH('Input| Overheads'!$C$50,"Direct costs",'Calc| Overheads Allocation'!I$9*W982,"Internal labour",'Calc| Overheads Allocation'!I$9*W982*'Input| Projects'!$AO982,"DNSP defined",'Calc| Overheads Allocation'!I$79*'Input| Projects'!$AW982,0),0)</f>
        <v>0</v>
      </c>
      <c r="AV982" s="175"/>
      <c r="AW982" s="172">
        <f t="shared" si="354"/>
        <v>0</v>
      </c>
      <c r="AX982" s="172">
        <f t="shared" si="355"/>
        <v>0</v>
      </c>
      <c r="AY982" s="172">
        <f t="shared" si="356"/>
        <v>0</v>
      </c>
      <c r="AZ982" s="172">
        <f t="shared" si="357"/>
        <v>0</v>
      </c>
      <c r="BA982" s="172">
        <f t="shared" si="358"/>
        <v>0</v>
      </c>
      <c r="BB982" s="172">
        <f t="shared" si="359"/>
        <v>0</v>
      </c>
      <c r="BC982" s="172">
        <f t="shared" si="360"/>
        <v>0</v>
      </c>
      <c r="BD982" s="176"/>
      <c r="BE982" s="172">
        <f t="shared" si="361"/>
        <v>0</v>
      </c>
      <c r="BF982" s="172">
        <f t="shared" si="362"/>
        <v>0</v>
      </c>
      <c r="BG982" s="172">
        <f t="shared" si="363"/>
        <v>0</v>
      </c>
      <c r="BH982" s="172">
        <f t="shared" si="364"/>
        <v>0</v>
      </c>
      <c r="BI982" s="172">
        <f t="shared" si="365"/>
        <v>0</v>
      </c>
      <c r="BJ982" s="172">
        <f t="shared" si="366"/>
        <v>0</v>
      </c>
      <c r="BK982" s="172">
        <f t="shared" si="367"/>
        <v>0</v>
      </c>
      <c r="BL982" s="176"/>
      <c r="BM982" s="172">
        <f t="shared" si="346"/>
        <v>0</v>
      </c>
      <c r="BN982" s="172">
        <f t="shared" si="347"/>
        <v>0</v>
      </c>
      <c r="BO982" s="172">
        <f t="shared" si="348"/>
        <v>0</v>
      </c>
      <c r="BP982" s="172">
        <f t="shared" si="349"/>
        <v>0</v>
      </c>
      <c r="BQ982" s="172">
        <f t="shared" si="350"/>
        <v>0</v>
      </c>
      <c r="BR982" s="172">
        <f t="shared" si="351"/>
        <v>0</v>
      </c>
      <c r="BS982" s="172">
        <f t="shared" si="352"/>
        <v>0</v>
      </c>
      <c r="BT982" s="55"/>
      <c r="BU982" s="158">
        <f>SUMIF('Input| Projects'!$BA$8:$CX$8,RIGHT(BU$9,3),'Input| Projects'!$BA982:$CX982)</f>
        <v>0</v>
      </c>
      <c r="BV982" s="158">
        <f>SUMIF('Input| Projects'!$BA$8:$CX$8,RIGHT(BV$9,3),'Input| Projects'!$BA982:$CX982)</f>
        <v>0</v>
      </c>
      <c r="BW982" s="79" t="str">
        <f t="shared" si="353"/>
        <v/>
      </c>
    </row>
    <row r="983" spans="2:75" x14ac:dyDescent="0.2">
      <c r="B983" s="123">
        <f>IFERROR('Input| Projects'!B983,"")</f>
        <v>974</v>
      </c>
      <c r="C983" s="160" t="str">
        <f>IFERROR(IF('Input| Projects'!C983="","",'Input| Projects'!C983),"")</f>
        <v/>
      </c>
      <c r="D983" s="160" t="str">
        <f>IFERROR(IF('Input| Projects'!D983="","",'Input| Projects'!D983),"")</f>
        <v/>
      </c>
      <c r="E983" s="53"/>
      <c r="F983" s="160" t="str">
        <f>IF(LEN('Input| Projects'!F983)&gt;0,'Input| Projects'!F983,"")</f>
        <v/>
      </c>
      <c r="G983" s="160" t="str">
        <f>IF(LEN('Input| Projects'!G983)&gt;0,'Input| Projects'!G983,"")</f>
        <v/>
      </c>
      <c r="H983" s="10"/>
      <c r="I983" s="194" cm="1">
        <f t="array" ref="I983">IF(LEN($F983)&gt;0,1+IFERROR(SUMPRODUCT(TRANSPOSE('Input| Projects'!$AO983:$AQ983),INDEX('Input| Escalations'!$F$27:$L$29,,MATCH(Q$9,'Input| Escalations'!$F$21:$L$21,0))),0),0)</f>
        <v>0</v>
      </c>
      <c r="J983" s="194" cm="1">
        <f t="array" ref="J983">IF(LEN($F983)&gt;0,1+IFERROR(SUMPRODUCT(TRANSPOSE('Input| Projects'!$AO983:$AQ983),INDEX('Input| Escalations'!$F$27:$L$29,,MATCH(R$9,'Input| Escalations'!$F$21:$L$21,0))),0),0)</f>
        <v>0</v>
      </c>
      <c r="K983" s="194" cm="1">
        <f t="array" ref="K983">IF(LEN($F983)&gt;0,1+IFERROR(SUMPRODUCT(TRANSPOSE('Input| Projects'!$AO983:$AQ983),INDEX('Input| Escalations'!$F$27:$L$29,,MATCH(S$9,'Input| Escalations'!$F$21:$L$21,0))),0),0)</f>
        <v>0</v>
      </c>
      <c r="L983" s="194" cm="1">
        <f t="array" ref="L983">IF(LEN($F983)&gt;0,1+IFERROR(SUMPRODUCT(TRANSPOSE('Input| Projects'!$AO983:$AQ983),INDEX('Input| Escalations'!$F$27:$L$29,,MATCH(T$9,'Input| Escalations'!$F$21:$L$21,0))),0),0)</f>
        <v>0</v>
      </c>
      <c r="M983" s="194" cm="1">
        <f t="array" ref="M983">IF(LEN($F983)&gt;0,1+IFERROR(SUMPRODUCT(TRANSPOSE('Input| Projects'!$AO983:$AQ983),INDEX('Input| Escalations'!$F$27:$L$29,,MATCH(U$9,'Input| Escalations'!$F$21:$L$21,0))),0),0)</f>
        <v>0</v>
      </c>
      <c r="N983" s="194" cm="1">
        <f t="array" ref="N983">IF(LEN($F983)&gt;0,1+IFERROR(SUMPRODUCT(TRANSPOSE('Input| Projects'!$AO983:$AQ983),INDEX('Input| Escalations'!$F$27:$L$29,,MATCH(V$9,'Input| Escalations'!$F$21:$L$21,0))),0),0)</f>
        <v>0</v>
      </c>
      <c r="O983" s="194" cm="1">
        <f t="array" ref="O983">IF(LEN($F983)&gt;0,1+IFERROR(SUMPRODUCT(TRANSPOSE('Input| Projects'!$AO983:$AQ983),INDEX('Input| Escalations'!$F$27:$L$29,,MATCH(W$9,'Input| Escalations'!$F$21:$L$21,0))),0),0)</f>
        <v>0</v>
      </c>
      <c r="P983" s="10"/>
      <c r="Q983" s="172">
        <f>IFERROR(IF(ISNUMBER(FIND("decision",'Input| Setup'!$F$6)),'Input| Projects'!Y983,'Input| Projects'!I983)*'Input| Escalations'!$I$17*I983,0)</f>
        <v>0</v>
      </c>
      <c r="R983" s="172">
        <f>IFERROR(IF(ISNUMBER(FIND("decision",'Input| Setup'!$F$6)),'Input| Projects'!Z983,'Input| Projects'!J983)*'Input| Escalations'!$I$17*J983,0)</f>
        <v>0</v>
      </c>
      <c r="S983" s="172">
        <f>IFERROR(IF(ISNUMBER(FIND("decision",'Input| Setup'!$F$6)),'Input| Projects'!AA983,'Input| Projects'!K983)*'Input| Escalations'!$I$17*K983,0)</f>
        <v>0</v>
      </c>
      <c r="T983" s="172">
        <f>IFERROR(IF(ISNUMBER(FIND("decision",'Input| Setup'!$F$6)),'Input| Projects'!AB983,'Input| Projects'!L983)*'Input| Escalations'!$I$17*L983,0)</f>
        <v>0</v>
      </c>
      <c r="U983" s="172">
        <f>IFERROR(IF(ISNUMBER(FIND("decision",'Input| Setup'!$F$6)),'Input| Projects'!AC983,'Input| Projects'!M983)*'Input| Escalations'!$I$17*M983,0)</f>
        <v>0</v>
      </c>
      <c r="V983" s="172">
        <f>IFERROR(IF(ISNUMBER(FIND("decision",'Input| Setup'!$F$6)),'Input| Projects'!AD983,'Input| Projects'!N983)*'Input| Escalations'!$I$17*N983,0)</f>
        <v>0</v>
      </c>
      <c r="W983" s="172">
        <f>IFERROR(IF(ISNUMBER(FIND("decision",'Input| Setup'!$F$6)),'Input| Projects'!AE983,'Input| Projects'!O983)*'Input| Escalations'!$I$17*O983,0)</f>
        <v>0</v>
      </c>
      <c r="X983" s="175"/>
      <c r="Y983" s="172">
        <f>IF(ISNUMBER(FIND("decision",'Input| Setup'!$F$6)),'Input| Projects'!AG983,'Input| Projects'!Q983)*I983*'Input| Escalations'!$I$17</f>
        <v>0</v>
      </c>
      <c r="Z983" s="172">
        <f>IF(ISNUMBER(FIND("decision",'Input| Setup'!$F$6)),'Input| Projects'!AH983,'Input| Projects'!R983)*J983*'Input| Escalations'!$I$17</f>
        <v>0</v>
      </c>
      <c r="AA983" s="172">
        <f>IF(ISNUMBER(FIND("decision",'Input| Setup'!$F$6)),'Input| Projects'!AI983,'Input| Projects'!S983)*K983*'Input| Escalations'!$I$17</f>
        <v>0</v>
      </c>
      <c r="AB983" s="172">
        <f>IF(ISNUMBER(FIND("decision",'Input| Setup'!$F$6)),'Input| Projects'!AJ983,'Input| Projects'!T983)*L983*'Input| Escalations'!$I$17</f>
        <v>0</v>
      </c>
      <c r="AC983" s="172">
        <f>IF(ISNUMBER(FIND("decision",'Input| Setup'!$F$6)),'Input| Projects'!AK983,'Input| Projects'!U983)*M983*'Input| Escalations'!$I$17</f>
        <v>0</v>
      </c>
      <c r="AD983" s="172">
        <f>IF(ISNUMBER(FIND("decision",'Input| Setup'!$F$6)),'Input| Projects'!AL983,'Input| Projects'!V983)*N983*'Input| Escalations'!$I$17</f>
        <v>0</v>
      </c>
      <c r="AE983" s="172">
        <f>IF(ISNUMBER(FIND("decision",'Input| Setup'!$F$6)),'Input| Projects'!AM983,'Input| Projects'!W983)*O983*'Input| Escalations'!$I$17</f>
        <v>0</v>
      </c>
      <c r="AF983" s="175"/>
      <c r="AG983" s="172" cm="1">
        <f t="array" ref="AG983">IFERROR(--('Input| Projects'!$AS983="Yes")*_xlfn.SWITCH('Input| Overheads'!$C$50,"Direct costs",'Calc| Overheads Allocation'!C$8*Q983,"Internal labour",'Calc| Overheads Allocation'!C$8*Q983*'Input| Projects'!$AO983,"DNSP defined",'Calc| Overheads Allocation'!C$78*'Input| Projects'!$AV983,0),0)</f>
        <v>0</v>
      </c>
      <c r="AH983" s="172" cm="1">
        <f t="array" ref="AH983">IFERROR(--('Input| Projects'!$AS983="Yes")*_xlfn.SWITCH('Input| Overheads'!$C$50,"Direct costs",'Calc| Overheads Allocation'!D$8*R983,"Internal labour",'Calc| Overheads Allocation'!D$8*R983*'Input| Projects'!$AO983,"DNSP defined",'Calc| Overheads Allocation'!D$78*'Input| Projects'!$AV983,0),0)</f>
        <v>0</v>
      </c>
      <c r="AI983" s="172" cm="1">
        <f t="array" ref="AI983">IFERROR(--('Input| Projects'!$AS983="Yes")*_xlfn.SWITCH('Input| Overheads'!$C$50,"Direct costs",'Calc| Overheads Allocation'!E$8*S983,"Internal labour",'Calc| Overheads Allocation'!E$8*S983*'Input| Projects'!$AO983,"DNSP defined",'Calc| Overheads Allocation'!E$78*'Input| Projects'!$AV983,0),0)</f>
        <v>0</v>
      </c>
      <c r="AJ983" s="172" cm="1">
        <f t="array" ref="AJ983">IFERROR(--('Input| Projects'!$AS983="Yes")*_xlfn.SWITCH('Input| Overheads'!$C$50,"Direct costs",'Calc| Overheads Allocation'!F$8*T983,"Internal labour",'Calc| Overheads Allocation'!F$8*T983*'Input| Projects'!$AO983,"DNSP defined",'Calc| Overheads Allocation'!F$78*'Input| Projects'!$AV983,0),0)</f>
        <v>0</v>
      </c>
      <c r="AK983" s="172" cm="1">
        <f t="array" ref="AK983">IFERROR(--('Input| Projects'!$AS983="Yes")*_xlfn.SWITCH('Input| Overheads'!$C$50,"Direct costs",'Calc| Overheads Allocation'!G$8*U983,"Internal labour",'Calc| Overheads Allocation'!G$8*U983*'Input| Projects'!$AO983,"DNSP defined",'Calc| Overheads Allocation'!G$78*'Input| Projects'!$AV983,0),0)</f>
        <v>0</v>
      </c>
      <c r="AL983" s="172" cm="1">
        <f t="array" ref="AL983">IFERROR(--('Input| Projects'!$AS983="Yes")*_xlfn.SWITCH('Input| Overheads'!$C$50,"Direct costs",'Calc| Overheads Allocation'!H$8*V983,"Internal labour",'Calc| Overheads Allocation'!H$8*V983*'Input| Projects'!$AO983,"DNSP defined",'Calc| Overheads Allocation'!H$78*'Input| Projects'!$AV983,0),0)</f>
        <v>0</v>
      </c>
      <c r="AM983" s="172" cm="1">
        <f t="array" ref="AM983">IFERROR(--('Input| Projects'!$AS983="Yes")*_xlfn.SWITCH('Input| Overheads'!$C$50,"Direct costs",'Calc| Overheads Allocation'!I$8*W983,"Internal labour",'Calc| Overheads Allocation'!I$8*W983*'Input| Projects'!$AO983,"DNSP defined",'Calc| Overheads Allocation'!I$78*'Input| Projects'!$AV983,0),0)</f>
        <v>0</v>
      </c>
      <c r="AN983" s="175"/>
      <c r="AO983" s="172" cm="1">
        <f t="array" ref="AO983">IFERROR(--('Input| Projects'!$AT983="Yes")*_xlfn.SWITCH('Input| Overheads'!$C$50,"Direct costs",'Calc| Overheads Allocation'!C$9*Q983,"Internal labour",'Calc| Overheads Allocation'!C$9*Q983*'Input| Projects'!$AO983,"DNSP defined",'Calc| Overheads Allocation'!C$79*'Input| Projects'!$AW983,0),0)</f>
        <v>0</v>
      </c>
      <c r="AP983" s="172" cm="1">
        <f t="array" ref="AP983">IFERROR(--('Input| Projects'!$AT983="Yes")*_xlfn.SWITCH('Input| Overheads'!$C$50,"Direct costs",'Calc| Overheads Allocation'!D$9*R983,"Internal labour",'Calc| Overheads Allocation'!D$9*R983*'Input| Projects'!$AO983,"DNSP defined",'Calc| Overheads Allocation'!D$79*'Input| Projects'!$AW983,0),0)</f>
        <v>0</v>
      </c>
      <c r="AQ983" s="172" cm="1">
        <f t="array" ref="AQ983">IFERROR(--('Input| Projects'!$AT983="Yes")*_xlfn.SWITCH('Input| Overheads'!$C$50,"Direct costs",'Calc| Overheads Allocation'!E$9*S983,"Internal labour",'Calc| Overheads Allocation'!E$9*S983*'Input| Projects'!$AO983,"DNSP defined",'Calc| Overheads Allocation'!E$79*'Input| Projects'!$AW983,0),0)</f>
        <v>0</v>
      </c>
      <c r="AR983" s="172" cm="1">
        <f t="array" ref="AR983">IFERROR(--('Input| Projects'!$AT983="Yes")*_xlfn.SWITCH('Input| Overheads'!$C$50,"Direct costs",'Calc| Overheads Allocation'!F$9*T983,"Internal labour",'Calc| Overheads Allocation'!F$9*T983*'Input| Projects'!$AO983,"DNSP defined",'Calc| Overheads Allocation'!F$79*'Input| Projects'!$AW983,0),0)</f>
        <v>0</v>
      </c>
      <c r="AS983" s="172" cm="1">
        <f t="array" ref="AS983">IFERROR(--('Input| Projects'!$AT983="Yes")*_xlfn.SWITCH('Input| Overheads'!$C$50,"Direct costs",'Calc| Overheads Allocation'!G$9*U983,"Internal labour",'Calc| Overheads Allocation'!G$9*U983*'Input| Projects'!$AO983,"DNSP defined",'Calc| Overheads Allocation'!G$79*'Input| Projects'!$AW983,0),0)</f>
        <v>0</v>
      </c>
      <c r="AT983" s="172" cm="1">
        <f t="array" ref="AT983">IFERROR(--('Input| Projects'!$AT983="Yes")*_xlfn.SWITCH('Input| Overheads'!$C$50,"Direct costs",'Calc| Overheads Allocation'!H$9*V983,"Internal labour",'Calc| Overheads Allocation'!H$9*V983*'Input| Projects'!$AO983,"DNSP defined",'Calc| Overheads Allocation'!H$79*'Input| Projects'!$AW983,0),0)</f>
        <v>0</v>
      </c>
      <c r="AU983" s="172" cm="1">
        <f t="array" ref="AU983">IFERROR(--('Input| Projects'!$AT983="Yes")*_xlfn.SWITCH('Input| Overheads'!$C$50,"Direct costs",'Calc| Overheads Allocation'!I$9*W983,"Internal labour",'Calc| Overheads Allocation'!I$9*W983*'Input| Projects'!$AO983,"DNSP defined",'Calc| Overheads Allocation'!I$79*'Input| Projects'!$AW983,0),0)</f>
        <v>0</v>
      </c>
      <c r="AV983" s="175"/>
      <c r="AW983" s="172">
        <f t="shared" si="354"/>
        <v>0</v>
      </c>
      <c r="AX983" s="172">
        <f t="shared" si="355"/>
        <v>0</v>
      </c>
      <c r="AY983" s="172">
        <f t="shared" si="356"/>
        <v>0</v>
      </c>
      <c r="AZ983" s="172">
        <f t="shared" si="357"/>
        <v>0</v>
      </c>
      <c r="BA983" s="172">
        <f t="shared" si="358"/>
        <v>0</v>
      </c>
      <c r="BB983" s="172">
        <f t="shared" si="359"/>
        <v>0</v>
      </c>
      <c r="BC983" s="172">
        <f t="shared" si="360"/>
        <v>0</v>
      </c>
      <c r="BD983" s="176"/>
      <c r="BE983" s="172">
        <f t="shared" si="361"/>
        <v>0</v>
      </c>
      <c r="BF983" s="172">
        <f t="shared" si="362"/>
        <v>0</v>
      </c>
      <c r="BG983" s="172">
        <f t="shared" si="363"/>
        <v>0</v>
      </c>
      <c r="BH983" s="172">
        <f t="shared" si="364"/>
        <v>0</v>
      </c>
      <c r="BI983" s="172">
        <f t="shared" si="365"/>
        <v>0</v>
      </c>
      <c r="BJ983" s="172">
        <f t="shared" si="366"/>
        <v>0</v>
      </c>
      <c r="BK983" s="172">
        <f t="shared" si="367"/>
        <v>0</v>
      </c>
      <c r="BL983" s="176"/>
      <c r="BM983" s="172">
        <f t="shared" si="346"/>
        <v>0</v>
      </c>
      <c r="BN983" s="172">
        <f t="shared" si="347"/>
        <v>0</v>
      </c>
      <c r="BO983" s="172">
        <f t="shared" si="348"/>
        <v>0</v>
      </c>
      <c r="BP983" s="172">
        <f t="shared" si="349"/>
        <v>0</v>
      </c>
      <c r="BQ983" s="172">
        <f t="shared" si="350"/>
        <v>0</v>
      </c>
      <c r="BR983" s="172">
        <f t="shared" si="351"/>
        <v>0</v>
      </c>
      <c r="BS983" s="172">
        <f t="shared" si="352"/>
        <v>0</v>
      </c>
      <c r="BT983" s="55"/>
      <c r="BU983" s="158">
        <f>SUMIF('Input| Projects'!$BA$8:$CX$8,RIGHT(BU$9,3),'Input| Projects'!$BA983:$CX983)</f>
        <v>0</v>
      </c>
      <c r="BV983" s="158">
        <f>SUMIF('Input| Projects'!$BA$8:$CX$8,RIGHT(BV$9,3),'Input| Projects'!$BA983:$CX983)</f>
        <v>0</v>
      </c>
      <c r="BW983" s="79" t="str">
        <f t="shared" si="353"/>
        <v/>
      </c>
    </row>
    <row r="984" spans="2:75" x14ac:dyDescent="0.2">
      <c r="B984" s="123">
        <f>IFERROR('Input| Projects'!B984,"")</f>
        <v>975</v>
      </c>
      <c r="C984" s="160" t="str">
        <f>IFERROR(IF('Input| Projects'!C984="","",'Input| Projects'!C984),"")</f>
        <v/>
      </c>
      <c r="D984" s="160" t="str">
        <f>IFERROR(IF('Input| Projects'!D984="","",'Input| Projects'!D984),"")</f>
        <v/>
      </c>
      <c r="E984" s="53"/>
      <c r="F984" s="160" t="str">
        <f>IF(LEN('Input| Projects'!F984)&gt;0,'Input| Projects'!F984,"")</f>
        <v/>
      </c>
      <c r="G984" s="160" t="str">
        <f>IF(LEN('Input| Projects'!G984)&gt;0,'Input| Projects'!G984,"")</f>
        <v/>
      </c>
      <c r="H984" s="10"/>
      <c r="I984" s="194" cm="1">
        <f t="array" ref="I984">IF(LEN($F984)&gt;0,1+IFERROR(SUMPRODUCT(TRANSPOSE('Input| Projects'!$AO984:$AQ984),INDEX('Input| Escalations'!$F$27:$L$29,,MATCH(Q$9,'Input| Escalations'!$F$21:$L$21,0))),0),0)</f>
        <v>0</v>
      </c>
      <c r="J984" s="194" cm="1">
        <f t="array" ref="J984">IF(LEN($F984)&gt;0,1+IFERROR(SUMPRODUCT(TRANSPOSE('Input| Projects'!$AO984:$AQ984),INDEX('Input| Escalations'!$F$27:$L$29,,MATCH(R$9,'Input| Escalations'!$F$21:$L$21,0))),0),0)</f>
        <v>0</v>
      </c>
      <c r="K984" s="194" cm="1">
        <f t="array" ref="K984">IF(LEN($F984)&gt;0,1+IFERROR(SUMPRODUCT(TRANSPOSE('Input| Projects'!$AO984:$AQ984),INDEX('Input| Escalations'!$F$27:$L$29,,MATCH(S$9,'Input| Escalations'!$F$21:$L$21,0))),0),0)</f>
        <v>0</v>
      </c>
      <c r="L984" s="194" cm="1">
        <f t="array" ref="L984">IF(LEN($F984)&gt;0,1+IFERROR(SUMPRODUCT(TRANSPOSE('Input| Projects'!$AO984:$AQ984),INDEX('Input| Escalations'!$F$27:$L$29,,MATCH(T$9,'Input| Escalations'!$F$21:$L$21,0))),0),0)</f>
        <v>0</v>
      </c>
      <c r="M984" s="194" cm="1">
        <f t="array" ref="M984">IF(LEN($F984)&gt;0,1+IFERROR(SUMPRODUCT(TRANSPOSE('Input| Projects'!$AO984:$AQ984),INDEX('Input| Escalations'!$F$27:$L$29,,MATCH(U$9,'Input| Escalations'!$F$21:$L$21,0))),0),0)</f>
        <v>0</v>
      </c>
      <c r="N984" s="194" cm="1">
        <f t="array" ref="N984">IF(LEN($F984)&gt;0,1+IFERROR(SUMPRODUCT(TRANSPOSE('Input| Projects'!$AO984:$AQ984),INDEX('Input| Escalations'!$F$27:$L$29,,MATCH(V$9,'Input| Escalations'!$F$21:$L$21,0))),0),0)</f>
        <v>0</v>
      </c>
      <c r="O984" s="194" cm="1">
        <f t="array" ref="O984">IF(LEN($F984)&gt;0,1+IFERROR(SUMPRODUCT(TRANSPOSE('Input| Projects'!$AO984:$AQ984),INDEX('Input| Escalations'!$F$27:$L$29,,MATCH(W$9,'Input| Escalations'!$F$21:$L$21,0))),0),0)</f>
        <v>0</v>
      </c>
      <c r="P984" s="10"/>
      <c r="Q984" s="172">
        <f>IFERROR(IF(ISNUMBER(FIND("decision",'Input| Setup'!$F$6)),'Input| Projects'!Y984,'Input| Projects'!I984)*'Input| Escalations'!$I$17*I984,0)</f>
        <v>0</v>
      </c>
      <c r="R984" s="172">
        <f>IFERROR(IF(ISNUMBER(FIND("decision",'Input| Setup'!$F$6)),'Input| Projects'!Z984,'Input| Projects'!J984)*'Input| Escalations'!$I$17*J984,0)</f>
        <v>0</v>
      </c>
      <c r="S984" s="172">
        <f>IFERROR(IF(ISNUMBER(FIND("decision",'Input| Setup'!$F$6)),'Input| Projects'!AA984,'Input| Projects'!K984)*'Input| Escalations'!$I$17*K984,0)</f>
        <v>0</v>
      </c>
      <c r="T984" s="172">
        <f>IFERROR(IF(ISNUMBER(FIND("decision",'Input| Setup'!$F$6)),'Input| Projects'!AB984,'Input| Projects'!L984)*'Input| Escalations'!$I$17*L984,0)</f>
        <v>0</v>
      </c>
      <c r="U984" s="172">
        <f>IFERROR(IF(ISNUMBER(FIND("decision",'Input| Setup'!$F$6)),'Input| Projects'!AC984,'Input| Projects'!M984)*'Input| Escalations'!$I$17*M984,0)</f>
        <v>0</v>
      </c>
      <c r="V984" s="172">
        <f>IFERROR(IF(ISNUMBER(FIND("decision",'Input| Setup'!$F$6)),'Input| Projects'!AD984,'Input| Projects'!N984)*'Input| Escalations'!$I$17*N984,0)</f>
        <v>0</v>
      </c>
      <c r="W984" s="172">
        <f>IFERROR(IF(ISNUMBER(FIND("decision",'Input| Setup'!$F$6)),'Input| Projects'!AE984,'Input| Projects'!O984)*'Input| Escalations'!$I$17*O984,0)</f>
        <v>0</v>
      </c>
      <c r="X984" s="175"/>
      <c r="Y984" s="172">
        <f>IF(ISNUMBER(FIND("decision",'Input| Setup'!$F$6)),'Input| Projects'!AG984,'Input| Projects'!Q984)*I984*'Input| Escalations'!$I$17</f>
        <v>0</v>
      </c>
      <c r="Z984" s="172">
        <f>IF(ISNUMBER(FIND("decision",'Input| Setup'!$F$6)),'Input| Projects'!AH984,'Input| Projects'!R984)*J984*'Input| Escalations'!$I$17</f>
        <v>0</v>
      </c>
      <c r="AA984" s="172">
        <f>IF(ISNUMBER(FIND("decision",'Input| Setup'!$F$6)),'Input| Projects'!AI984,'Input| Projects'!S984)*K984*'Input| Escalations'!$I$17</f>
        <v>0</v>
      </c>
      <c r="AB984" s="172">
        <f>IF(ISNUMBER(FIND("decision",'Input| Setup'!$F$6)),'Input| Projects'!AJ984,'Input| Projects'!T984)*L984*'Input| Escalations'!$I$17</f>
        <v>0</v>
      </c>
      <c r="AC984" s="172">
        <f>IF(ISNUMBER(FIND("decision",'Input| Setup'!$F$6)),'Input| Projects'!AK984,'Input| Projects'!U984)*M984*'Input| Escalations'!$I$17</f>
        <v>0</v>
      </c>
      <c r="AD984" s="172">
        <f>IF(ISNUMBER(FIND("decision",'Input| Setup'!$F$6)),'Input| Projects'!AL984,'Input| Projects'!V984)*N984*'Input| Escalations'!$I$17</f>
        <v>0</v>
      </c>
      <c r="AE984" s="172">
        <f>IF(ISNUMBER(FIND("decision",'Input| Setup'!$F$6)),'Input| Projects'!AM984,'Input| Projects'!W984)*O984*'Input| Escalations'!$I$17</f>
        <v>0</v>
      </c>
      <c r="AF984" s="175"/>
      <c r="AG984" s="172" cm="1">
        <f t="array" ref="AG984">IFERROR(--('Input| Projects'!$AS984="Yes")*_xlfn.SWITCH('Input| Overheads'!$C$50,"Direct costs",'Calc| Overheads Allocation'!C$8*Q984,"Internal labour",'Calc| Overheads Allocation'!C$8*Q984*'Input| Projects'!$AO984,"DNSP defined",'Calc| Overheads Allocation'!C$78*'Input| Projects'!$AV984,0),0)</f>
        <v>0</v>
      </c>
      <c r="AH984" s="172" cm="1">
        <f t="array" ref="AH984">IFERROR(--('Input| Projects'!$AS984="Yes")*_xlfn.SWITCH('Input| Overheads'!$C$50,"Direct costs",'Calc| Overheads Allocation'!D$8*R984,"Internal labour",'Calc| Overheads Allocation'!D$8*R984*'Input| Projects'!$AO984,"DNSP defined",'Calc| Overheads Allocation'!D$78*'Input| Projects'!$AV984,0),0)</f>
        <v>0</v>
      </c>
      <c r="AI984" s="172" cm="1">
        <f t="array" ref="AI984">IFERROR(--('Input| Projects'!$AS984="Yes")*_xlfn.SWITCH('Input| Overheads'!$C$50,"Direct costs",'Calc| Overheads Allocation'!E$8*S984,"Internal labour",'Calc| Overheads Allocation'!E$8*S984*'Input| Projects'!$AO984,"DNSP defined",'Calc| Overheads Allocation'!E$78*'Input| Projects'!$AV984,0),0)</f>
        <v>0</v>
      </c>
      <c r="AJ984" s="172" cm="1">
        <f t="array" ref="AJ984">IFERROR(--('Input| Projects'!$AS984="Yes")*_xlfn.SWITCH('Input| Overheads'!$C$50,"Direct costs",'Calc| Overheads Allocation'!F$8*T984,"Internal labour",'Calc| Overheads Allocation'!F$8*T984*'Input| Projects'!$AO984,"DNSP defined",'Calc| Overheads Allocation'!F$78*'Input| Projects'!$AV984,0),0)</f>
        <v>0</v>
      </c>
      <c r="AK984" s="172" cm="1">
        <f t="array" ref="AK984">IFERROR(--('Input| Projects'!$AS984="Yes")*_xlfn.SWITCH('Input| Overheads'!$C$50,"Direct costs",'Calc| Overheads Allocation'!G$8*U984,"Internal labour",'Calc| Overheads Allocation'!G$8*U984*'Input| Projects'!$AO984,"DNSP defined",'Calc| Overheads Allocation'!G$78*'Input| Projects'!$AV984,0),0)</f>
        <v>0</v>
      </c>
      <c r="AL984" s="172" cm="1">
        <f t="array" ref="AL984">IFERROR(--('Input| Projects'!$AS984="Yes")*_xlfn.SWITCH('Input| Overheads'!$C$50,"Direct costs",'Calc| Overheads Allocation'!H$8*V984,"Internal labour",'Calc| Overheads Allocation'!H$8*V984*'Input| Projects'!$AO984,"DNSP defined",'Calc| Overheads Allocation'!H$78*'Input| Projects'!$AV984,0),0)</f>
        <v>0</v>
      </c>
      <c r="AM984" s="172" cm="1">
        <f t="array" ref="AM984">IFERROR(--('Input| Projects'!$AS984="Yes")*_xlfn.SWITCH('Input| Overheads'!$C$50,"Direct costs",'Calc| Overheads Allocation'!I$8*W984,"Internal labour",'Calc| Overheads Allocation'!I$8*W984*'Input| Projects'!$AO984,"DNSP defined",'Calc| Overheads Allocation'!I$78*'Input| Projects'!$AV984,0),0)</f>
        <v>0</v>
      </c>
      <c r="AN984" s="175"/>
      <c r="AO984" s="172" cm="1">
        <f t="array" ref="AO984">IFERROR(--('Input| Projects'!$AT984="Yes")*_xlfn.SWITCH('Input| Overheads'!$C$50,"Direct costs",'Calc| Overheads Allocation'!C$9*Q984,"Internal labour",'Calc| Overheads Allocation'!C$9*Q984*'Input| Projects'!$AO984,"DNSP defined",'Calc| Overheads Allocation'!C$79*'Input| Projects'!$AW984,0),0)</f>
        <v>0</v>
      </c>
      <c r="AP984" s="172" cm="1">
        <f t="array" ref="AP984">IFERROR(--('Input| Projects'!$AT984="Yes")*_xlfn.SWITCH('Input| Overheads'!$C$50,"Direct costs",'Calc| Overheads Allocation'!D$9*R984,"Internal labour",'Calc| Overheads Allocation'!D$9*R984*'Input| Projects'!$AO984,"DNSP defined",'Calc| Overheads Allocation'!D$79*'Input| Projects'!$AW984,0),0)</f>
        <v>0</v>
      </c>
      <c r="AQ984" s="172" cm="1">
        <f t="array" ref="AQ984">IFERROR(--('Input| Projects'!$AT984="Yes")*_xlfn.SWITCH('Input| Overheads'!$C$50,"Direct costs",'Calc| Overheads Allocation'!E$9*S984,"Internal labour",'Calc| Overheads Allocation'!E$9*S984*'Input| Projects'!$AO984,"DNSP defined",'Calc| Overheads Allocation'!E$79*'Input| Projects'!$AW984,0),0)</f>
        <v>0</v>
      </c>
      <c r="AR984" s="172" cm="1">
        <f t="array" ref="AR984">IFERROR(--('Input| Projects'!$AT984="Yes")*_xlfn.SWITCH('Input| Overheads'!$C$50,"Direct costs",'Calc| Overheads Allocation'!F$9*T984,"Internal labour",'Calc| Overheads Allocation'!F$9*T984*'Input| Projects'!$AO984,"DNSP defined",'Calc| Overheads Allocation'!F$79*'Input| Projects'!$AW984,0),0)</f>
        <v>0</v>
      </c>
      <c r="AS984" s="172" cm="1">
        <f t="array" ref="AS984">IFERROR(--('Input| Projects'!$AT984="Yes")*_xlfn.SWITCH('Input| Overheads'!$C$50,"Direct costs",'Calc| Overheads Allocation'!G$9*U984,"Internal labour",'Calc| Overheads Allocation'!G$9*U984*'Input| Projects'!$AO984,"DNSP defined",'Calc| Overheads Allocation'!G$79*'Input| Projects'!$AW984,0),0)</f>
        <v>0</v>
      </c>
      <c r="AT984" s="172" cm="1">
        <f t="array" ref="AT984">IFERROR(--('Input| Projects'!$AT984="Yes")*_xlfn.SWITCH('Input| Overheads'!$C$50,"Direct costs",'Calc| Overheads Allocation'!H$9*V984,"Internal labour",'Calc| Overheads Allocation'!H$9*V984*'Input| Projects'!$AO984,"DNSP defined",'Calc| Overheads Allocation'!H$79*'Input| Projects'!$AW984,0),0)</f>
        <v>0</v>
      </c>
      <c r="AU984" s="172" cm="1">
        <f t="array" ref="AU984">IFERROR(--('Input| Projects'!$AT984="Yes")*_xlfn.SWITCH('Input| Overheads'!$C$50,"Direct costs",'Calc| Overheads Allocation'!I$9*W984,"Internal labour",'Calc| Overheads Allocation'!I$9*W984*'Input| Projects'!$AO984,"DNSP defined",'Calc| Overheads Allocation'!I$79*'Input| Projects'!$AW984,0),0)</f>
        <v>0</v>
      </c>
      <c r="AV984" s="175"/>
      <c r="AW984" s="172">
        <f t="shared" si="354"/>
        <v>0</v>
      </c>
      <c r="AX984" s="172">
        <f t="shared" si="355"/>
        <v>0</v>
      </c>
      <c r="AY984" s="172">
        <f t="shared" si="356"/>
        <v>0</v>
      </c>
      <c r="AZ984" s="172">
        <f t="shared" si="357"/>
        <v>0</v>
      </c>
      <c r="BA984" s="172">
        <f t="shared" si="358"/>
        <v>0</v>
      </c>
      <c r="BB984" s="172">
        <f t="shared" si="359"/>
        <v>0</v>
      </c>
      <c r="BC984" s="172">
        <f t="shared" si="360"/>
        <v>0</v>
      </c>
      <c r="BD984" s="176"/>
      <c r="BE984" s="172">
        <f t="shared" si="361"/>
        <v>0</v>
      </c>
      <c r="BF984" s="172">
        <f t="shared" si="362"/>
        <v>0</v>
      </c>
      <c r="BG984" s="172">
        <f t="shared" si="363"/>
        <v>0</v>
      </c>
      <c r="BH984" s="172">
        <f t="shared" si="364"/>
        <v>0</v>
      </c>
      <c r="BI984" s="172">
        <f t="shared" si="365"/>
        <v>0</v>
      </c>
      <c r="BJ984" s="172">
        <f t="shared" si="366"/>
        <v>0</v>
      </c>
      <c r="BK984" s="172">
        <f t="shared" si="367"/>
        <v>0</v>
      </c>
      <c r="BL984" s="176"/>
      <c r="BM984" s="172">
        <f t="shared" si="346"/>
        <v>0</v>
      </c>
      <c r="BN984" s="172">
        <f t="shared" si="347"/>
        <v>0</v>
      </c>
      <c r="BO984" s="172">
        <f t="shared" si="348"/>
        <v>0</v>
      </c>
      <c r="BP984" s="172">
        <f t="shared" si="349"/>
        <v>0</v>
      </c>
      <c r="BQ984" s="172">
        <f t="shared" si="350"/>
        <v>0</v>
      </c>
      <c r="BR984" s="172">
        <f t="shared" si="351"/>
        <v>0</v>
      </c>
      <c r="BS984" s="172">
        <f t="shared" si="352"/>
        <v>0</v>
      </c>
      <c r="BT984" s="55"/>
      <c r="BU984" s="158">
        <f>SUMIF('Input| Projects'!$BA$8:$CX$8,RIGHT(BU$9,3),'Input| Projects'!$BA984:$CX984)</f>
        <v>0</v>
      </c>
      <c r="BV984" s="158">
        <f>SUMIF('Input| Projects'!$BA$8:$CX$8,RIGHT(BV$9,3),'Input| Projects'!$BA984:$CX984)</f>
        <v>0</v>
      </c>
      <c r="BW984" s="79" t="str">
        <f t="shared" si="353"/>
        <v/>
      </c>
    </row>
    <row r="985" spans="2:75" x14ac:dyDescent="0.2">
      <c r="B985" s="123">
        <f>IFERROR('Input| Projects'!B985,"")</f>
        <v>976</v>
      </c>
      <c r="C985" s="160" t="str">
        <f>IFERROR(IF('Input| Projects'!C985="","",'Input| Projects'!C985),"")</f>
        <v/>
      </c>
      <c r="D985" s="160" t="str">
        <f>IFERROR(IF('Input| Projects'!D985="","",'Input| Projects'!D985),"")</f>
        <v/>
      </c>
      <c r="E985" s="53"/>
      <c r="F985" s="160" t="str">
        <f>IF(LEN('Input| Projects'!F985)&gt;0,'Input| Projects'!F985,"")</f>
        <v/>
      </c>
      <c r="G985" s="160" t="str">
        <f>IF(LEN('Input| Projects'!G985)&gt;0,'Input| Projects'!G985,"")</f>
        <v/>
      </c>
      <c r="H985" s="10"/>
      <c r="I985" s="194" cm="1">
        <f t="array" ref="I985">IF(LEN($F985)&gt;0,1+IFERROR(SUMPRODUCT(TRANSPOSE('Input| Projects'!$AO985:$AQ985),INDEX('Input| Escalations'!$F$27:$L$29,,MATCH(Q$9,'Input| Escalations'!$F$21:$L$21,0))),0),0)</f>
        <v>0</v>
      </c>
      <c r="J985" s="194" cm="1">
        <f t="array" ref="J985">IF(LEN($F985)&gt;0,1+IFERROR(SUMPRODUCT(TRANSPOSE('Input| Projects'!$AO985:$AQ985),INDEX('Input| Escalations'!$F$27:$L$29,,MATCH(R$9,'Input| Escalations'!$F$21:$L$21,0))),0),0)</f>
        <v>0</v>
      </c>
      <c r="K985" s="194" cm="1">
        <f t="array" ref="K985">IF(LEN($F985)&gt;0,1+IFERROR(SUMPRODUCT(TRANSPOSE('Input| Projects'!$AO985:$AQ985),INDEX('Input| Escalations'!$F$27:$L$29,,MATCH(S$9,'Input| Escalations'!$F$21:$L$21,0))),0),0)</f>
        <v>0</v>
      </c>
      <c r="L985" s="194" cm="1">
        <f t="array" ref="L985">IF(LEN($F985)&gt;0,1+IFERROR(SUMPRODUCT(TRANSPOSE('Input| Projects'!$AO985:$AQ985),INDEX('Input| Escalations'!$F$27:$L$29,,MATCH(T$9,'Input| Escalations'!$F$21:$L$21,0))),0),0)</f>
        <v>0</v>
      </c>
      <c r="M985" s="194" cm="1">
        <f t="array" ref="M985">IF(LEN($F985)&gt;0,1+IFERROR(SUMPRODUCT(TRANSPOSE('Input| Projects'!$AO985:$AQ985),INDEX('Input| Escalations'!$F$27:$L$29,,MATCH(U$9,'Input| Escalations'!$F$21:$L$21,0))),0),0)</f>
        <v>0</v>
      </c>
      <c r="N985" s="194" cm="1">
        <f t="array" ref="N985">IF(LEN($F985)&gt;0,1+IFERROR(SUMPRODUCT(TRANSPOSE('Input| Projects'!$AO985:$AQ985),INDEX('Input| Escalations'!$F$27:$L$29,,MATCH(V$9,'Input| Escalations'!$F$21:$L$21,0))),0),0)</f>
        <v>0</v>
      </c>
      <c r="O985" s="194" cm="1">
        <f t="array" ref="O985">IF(LEN($F985)&gt;0,1+IFERROR(SUMPRODUCT(TRANSPOSE('Input| Projects'!$AO985:$AQ985),INDEX('Input| Escalations'!$F$27:$L$29,,MATCH(W$9,'Input| Escalations'!$F$21:$L$21,0))),0),0)</f>
        <v>0</v>
      </c>
      <c r="P985" s="10"/>
      <c r="Q985" s="172">
        <f>IFERROR(IF(ISNUMBER(FIND("decision",'Input| Setup'!$F$6)),'Input| Projects'!Y985,'Input| Projects'!I985)*'Input| Escalations'!$I$17*I985,0)</f>
        <v>0</v>
      </c>
      <c r="R985" s="172">
        <f>IFERROR(IF(ISNUMBER(FIND("decision",'Input| Setup'!$F$6)),'Input| Projects'!Z985,'Input| Projects'!J985)*'Input| Escalations'!$I$17*J985,0)</f>
        <v>0</v>
      </c>
      <c r="S985" s="172">
        <f>IFERROR(IF(ISNUMBER(FIND("decision",'Input| Setup'!$F$6)),'Input| Projects'!AA985,'Input| Projects'!K985)*'Input| Escalations'!$I$17*K985,0)</f>
        <v>0</v>
      </c>
      <c r="T985" s="172">
        <f>IFERROR(IF(ISNUMBER(FIND("decision",'Input| Setup'!$F$6)),'Input| Projects'!AB985,'Input| Projects'!L985)*'Input| Escalations'!$I$17*L985,0)</f>
        <v>0</v>
      </c>
      <c r="U985" s="172">
        <f>IFERROR(IF(ISNUMBER(FIND("decision",'Input| Setup'!$F$6)),'Input| Projects'!AC985,'Input| Projects'!M985)*'Input| Escalations'!$I$17*M985,0)</f>
        <v>0</v>
      </c>
      <c r="V985" s="172">
        <f>IFERROR(IF(ISNUMBER(FIND("decision",'Input| Setup'!$F$6)),'Input| Projects'!AD985,'Input| Projects'!N985)*'Input| Escalations'!$I$17*N985,0)</f>
        <v>0</v>
      </c>
      <c r="W985" s="172">
        <f>IFERROR(IF(ISNUMBER(FIND("decision",'Input| Setup'!$F$6)),'Input| Projects'!AE985,'Input| Projects'!O985)*'Input| Escalations'!$I$17*O985,0)</f>
        <v>0</v>
      </c>
      <c r="X985" s="175"/>
      <c r="Y985" s="172">
        <f>IF(ISNUMBER(FIND("decision",'Input| Setup'!$F$6)),'Input| Projects'!AG985,'Input| Projects'!Q985)*I985*'Input| Escalations'!$I$17</f>
        <v>0</v>
      </c>
      <c r="Z985" s="172">
        <f>IF(ISNUMBER(FIND("decision",'Input| Setup'!$F$6)),'Input| Projects'!AH985,'Input| Projects'!R985)*J985*'Input| Escalations'!$I$17</f>
        <v>0</v>
      </c>
      <c r="AA985" s="172">
        <f>IF(ISNUMBER(FIND("decision",'Input| Setup'!$F$6)),'Input| Projects'!AI985,'Input| Projects'!S985)*K985*'Input| Escalations'!$I$17</f>
        <v>0</v>
      </c>
      <c r="AB985" s="172">
        <f>IF(ISNUMBER(FIND("decision",'Input| Setup'!$F$6)),'Input| Projects'!AJ985,'Input| Projects'!T985)*L985*'Input| Escalations'!$I$17</f>
        <v>0</v>
      </c>
      <c r="AC985" s="172">
        <f>IF(ISNUMBER(FIND("decision",'Input| Setup'!$F$6)),'Input| Projects'!AK985,'Input| Projects'!U985)*M985*'Input| Escalations'!$I$17</f>
        <v>0</v>
      </c>
      <c r="AD985" s="172">
        <f>IF(ISNUMBER(FIND("decision",'Input| Setup'!$F$6)),'Input| Projects'!AL985,'Input| Projects'!V985)*N985*'Input| Escalations'!$I$17</f>
        <v>0</v>
      </c>
      <c r="AE985" s="172">
        <f>IF(ISNUMBER(FIND("decision",'Input| Setup'!$F$6)),'Input| Projects'!AM985,'Input| Projects'!W985)*O985*'Input| Escalations'!$I$17</f>
        <v>0</v>
      </c>
      <c r="AF985" s="175"/>
      <c r="AG985" s="172" cm="1">
        <f t="array" ref="AG985">IFERROR(--('Input| Projects'!$AS985="Yes")*_xlfn.SWITCH('Input| Overheads'!$C$50,"Direct costs",'Calc| Overheads Allocation'!C$8*Q985,"Internal labour",'Calc| Overheads Allocation'!C$8*Q985*'Input| Projects'!$AO985,"DNSP defined",'Calc| Overheads Allocation'!C$78*'Input| Projects'!$AV985,0),0)</f>
        <v>0</v>
      </c>
      <c r="AH985" s="172" cm="1">
        <f t="array" ref="AH985">IFERROR(--('Input| Projects'!$AS985="Yes")*_xlfn.SWITCH('Input| Overheads'!$C$50,"Direct costs",'Calc| Overheads Allocation'!D$8*R985,"Internal labour",'Calc| Overheads Allocation'!D$8*R985*'Input| Projects'!$AO985,"DNSP defined",'Calc| Overheads Allocation'!D$78*'Input| Projects'!$AV985,0),0)</f>
        <v>0</v>
      </c>
      <c r="AI985" s="172" cm="1">
        <f t="array" ref="AI985">IFERROR(--('Input| Projects'!$AS985="Yes")*_xlfn.SWITCH('Input| Overheads'!$C$50,"Direct costs",'Calc| Overheads Allocation'!E$8*S985,"Internal labour",'Calc| Overheads Allocation'!E$8*S985*'Input| Projects'!$AO985,"DNSP defined",'Calc| Overheads Allocation'!E$78*'Input| Projects'!$AV985,0),0)</f>
        <v>0</v>
      </c>
      <c r="AJ985" s="172" cm="1">
        <f t="array" ref="AJ985">IFERROR(--('Input| Projects'!$AS985="Yes")*_xlfn.SWITCH('Input| Overheads'!$C$50,"Direct costs",'Calc| Overheads Allocation'!F$8*T985,"Internal labour",'Calc| Overheads Allocation'!F$8*T985*'Input| Projects'!$AO985,"DNSP defined",'Calc| Overheads Allocation'!F$78*'Input| Projects'!$AV985,0),0)</f>
        <v>0</v>
      </c>
      <c r="AK985" s="172" cm="1">
        <f t="array" ref="AK985">IFERROR(--('Input| Projects'!$AS985="Yes")*_xlfn.SWITCH('Input| Overheads'!$C$50,"Direct costs",'Calc| Overheads Allocation'!G$8*U985,"Internal labour",'Calc| Overheads Allocation'!G$8*U985*'Input| Projects'!$AO985,"DNSP defined",'Calc| Overheads Allocation'!G$78*'Input| Projects'!$AV985,0),0)</f>
        <v>0</v>
      </c>
      <c r="AL985" s="172" cm="1">
        <f t="array" ref="AL985">IFERROR(--('Input| Projects'!$AS985="Yes")*_xlfn.SWITCH('Input| Overheads'!$C$50,"Direct costs",'Calc| Overheads Allocation'!H$8*V985,"Internal labour",'Calc| Overheads Allocation'!H$8*V985*'Input| Projects'!$AO985,"DNSP defined",'Calc| Overheads Allocation'!H$78*'Input| Projects'!$AV985,0),0)</f>
        <v>0</v>
      </c>
      <c r="AM985" s="172" cm="1">
        <f t="array" ref="AM985">IFERROR(--('Input| Projects'!$AS985="Yes")*_xlfn.SWITCH('Input| Overheads'!$C$50,"Direct costs",'Calc| Overheads Allocation'!I$8*W985,"Internal labour",'Calc| Overheads Allocation'!I$8*W985*'Input| Projects'!$AO985,"DNSP defined",'Calc| Overheads Allocation'!I$78*'Input| Projects'!$AV985,0),0)</f>
        <v>0</v>
      </c>
      <c r="AN985" s="175"/>
      <c r="AO985" s="172" cm="1">
        <f t="array" ref="AO985">IFERROR(--('Input| Projects'!$AT985="Yes")*_xlfn.SWITCH('Input| Overheads'!$C$50,"Direct costs",'Calc| Overheads Allocation'!C$9*Q985,"Internal labour",'Calc| Overheads Allocation'!C$9*Q985*'Input| Projects'!$AO985,"DNSP defined",'Calc| Overheads Allocation'!C$79*'Input| Projects'!$AW985,0),0)</f>
        <v>0</v>
      </c>
      <c r="AP985" s="172" cm="1">
        <f t="array" ref="AP985">IFERROR(--('Input| Projects'!$AT985="Yes")*_xlfn.SWITCH('Input| Overheads'!$C$50,"Direct costs",'Calc| Overheads Allocation'!D$9*R985,"Internal labour",'Calc| Overheads Allocation'!D$9*R985*'Input| Projects'!$AO985,"DNSP defined",'Calc| Overheads Allocation'!D$79*'Input| Projects'!$AW985,0),0)</f>
        <v>0</v>
      </c>
      <c r="AQ985" s="172" cm="1">
        <f t="array" ref="AQ985">IFERROR(--('Input| Projects'!$AT985="Yes")*_xlfn.SWITCH('Input| Overheads'!$C$50,"Direct costs",'Calc| Overheads Allocation'!E$9*S985,"Internal labour",'Calc| Overheads Allocation'!E$9*S985*'Input| Projects'!$AO985,"DNSP defined",'Calc| Overheads Allocation'!E$79*'Input| Projects'!$AW985,0),0)</f>
        <v>0</v>
      </c>
      <c r="AR985" s="172" cm="1">
        <f t="array" ref="AR985">IFERROR(--('Input| Projects'!$AT985="Yes")*_xlfn.SWITCH('Input| Overheads'!$C$50,"Direct costs",'Calc| Overheads Allocation'!F$9*T985,"Internal labour",'Calc| Overheads Allocation'!F$9*T985*'Input| Projects'!$AO985,"DNSP defined",'Calc| Overheads Allocation'!F$79*'Input| Projects'!$AW985,0),0)</f>
        <v>0</v>
      </c>
      <c r="AS985" s="172" cm="1">
        <f t="array" ref="AS985">IFERROR(--('Input| Projects'!$AT985="Yes")*_xlfn.SWITCH('Input| Overheads'!$C$50,"Direct costs",'Calc| Overheads Allocation'!G$9*U985,"Internal labour",'Calc| Overheads Allocation'!G$9*U985*'Input| Projects'!$AO985,"DNSP defined",'Calc| Overheads Allocation'!G$79*'Input| Projects'!$AW985,0),0)</f>
        <v>0</v>
      </c>
      <c r="AT985" s="172" cm="1">
        <f t="array" ref="AT985">IFERROR(--('Input| Projects'!$AT985="Yes")*_xlfn.SWITCH('Input| Overheads'!$C$50,"Direct costs",'Calc| Overheads Allocation'!H$9*V985,"Internal labour",'Calc| Overheads Allocation'!H$9*V985*'Input| Projects'!$AO985,"DNSP defined",'Calc| Overheads Allocation'!H$79*'Input| Projects'!$AW985,0),0)</f>
        <v>0</v>
      </c>
      <c r="AU985" s="172" cm="1">
        <f t="array" ref="AU985">IFERROR(--('Input| Projects'!$AT985="Yes")*_xlfn.SWITCH('Input| Overheads'!$C$50,"Direct costs",'Calc| Overheads Allocation'!I$9*W985,"Internal labour",'Calc| Overheads Allocation'!I$9*W985*'Input| Projects'!$AO985,"DNSP defined",'Calc| Overheads Allocation'!I$79*'Input| Projects'!$AW985,0),0)</f>
        <v>0</v>
      </c>
      <c r="AV985" s="175"/>
      <c r="AW985" s="172">
        <f t="shared" si="354"/>
        <v>0</v>
      </c>
      <c r="AX985" s="172">
        <f t="shared" si="355"/>
        <v>0</v>
      </c>
      <c r="AY985" s="172">
        <f t="shared" si="356"/>
        <v>0</v>
      </c>
      <c r="AZ985" s="172">
        <f t="shared" si="357"/>
        <v>0</v>
      </c>
      <c r="BA985" s="172">
        <f t="shared" si="358"/>
        <v>0</v>
      </c>
      <c r="BB985" s="172">
        <f t="shared" si="359"/>
        <v>0</v>
      </c>
      <c r="BC985" s="172">
        <f t="shared" si="360"/>
        <v>0</v>
      </c>
      <c r="BD985" s="176"/>
      <c r="BE985" s="172">
        <f t="shared" si="361"/>
        <v>0</v>
      </c>
      <c r="BF985" s="172">
        <f t="shared" si="362"/>
        <v>0</v>
      </c>
      <c r="BG985" s="172">
        <f t="shared" si="363"/>
        <v>0</v>
      </c>
      <c r="BH985" s="172">
        <f t="shared" si="364"/>
        <v>0</v>
      </c>
      <c r="BI985" s="172">
        <f t="shared" si="365"/>
        <v>0</v>
      </c>
      <c r="BJ985" s="172">
        <f t="shared" si="366"/>
        <v>0</v>
      </c>
      <c r="BK985" s="172">
        <f t="shared" si="367"/>
        <v>0</v>
      </c>
      <c r="BL985" s="176"/>
      <c r="BM985" s="172">
        <f t="shared" si="346"/>
        <v>0</v>
      </c>
      <c r="BN985" s="172">
        <f t="shared" si="347"/>
        <v>0</v>
      </c>
      <c r="BO985" s="172">
        <f t="shared" si="348"/>
        <v>0</v>
      </c>
      <c r="BP985" s="172">
        <f t="shared" si="349"/>
        <v>0</v>
      </c>
      <c r="BQ985" s="172">
        <f t="shared" si="350"/>
        <v>0</v>
      </c>
      <c r="BR985" s="172">
        <f t="shared" si="351"/>
        <v>0</v>
      </c>
      <c r="BS985" s="172">
        <f t="shared" si="352"/>
        <v>0</v>
      </c>
      <c r="BT985" s="55"/>
      <c r="BU985" s="158">
        <f>SUMIF('Input| Projects'!$BA$8:$CX$8,RIGHT(BU$9,3),'Input| Projects'!$BA985:$CX985)</f>
        <v>0</v>
      </c>
      <c r="BV985" s="158">
        <f>SUMIF('Input| Projects'!$BA$8:$CX$8,RIGHT(BV$9,3),'Input| Projects'!$BA985:$CX985)</f>
        <v>0</v>
      </c>
      <c r="BW985" s="79" t="str">
        <f t="shared" si="353"/>
        <v/>
      </c>
    </row>
    <row r="986" spans="2:75" x14ac:dyDescent="0.2">
      <c r="B986" s="123">
        <f>IFERROR('Input| Projects'!B986,"")</f>
        <v>977</v>
      </c>
      <c r="C986" s="160" t="str">
        <f>IFERROR(IF('Input| Projects'!C986="","",'Input| Projects'!C986),"")</f>
        <v/>
      </c>
      <c r="D986" s="160" t="str">
        <f>IFERROR(IF('Input| Projects'!D986="","",'Input| Projects'!D986),"")</f>
        <v/>
      </c>
      <c r="E986" s="53"/>
      <c r="F986" s="160" t="str">
        <f>IF(LEN('Input| Projects'!F986)&gt;0,'Input| Projects'!F986,"")</f>
        <v/>
      </c>
      <c r="G986" s="160" t="str">
        <f>IF(LEN('Input| Projects'!G986)&gt;0,'Input| Projects'!G986,"")</f>
        <v/>
      </c>
      <c r="H986" s="10"/>
      <c r="I986" s="194" cm="1">
        <f t="array" ref="I986">IF(LEN($F986)&gt;0,1+IFERROR(SUMPRODUCT(TRANSPOSE('Input| Projects'!$AO986:$AQ986),INDEX('Input| Escalations'!$F$27:$L$29,,MATCH(Q$9,'Input| Escalations'!$F$21:$L$21,0))),0),0)</f>
        <v>0</v>
      </c>
      <c r="J986" s="194" cm="1">
        <f t="array" ref="J986">IF(LEN($F986)&gt;0,1+IFERROR(SUMPRODUCT(TRANSPOSE('Input| Projects'!$AO986:$AQ986),INDEX('Input| Escalations'!$F$27:$L$29,,MATCH(R$9,'Input| Escalations'!$F$21:$L$21,0))),0),0)</f>
        <v>0</v>
      </c>
      <c r="K986" s="194" cm="1">
        <f t="array" ref="K986">IF(LEN($F986)&gt;0,1+IFERROR(SUMPRODUCT(TRANSPOSE('Input| Projects'!$AO986:$AQ986),INDEX('Input| Escalations'!$F$27:$L$29,,MATCH(S$9,'Input| Escalations'!$F$21:$L$21,0))),0),0)</f>
        <v>0</v>
      </c>
      <c r="L986" s="194" cm="1">
        <f t="array" ref="L986">IF(LEN($F986)&gt;0,1+IFERROR(SUMPRODUCT(TRANSPOSE('Input| Projects'!$AO986:$AQ986),INDEX('Input| Escalations'!$F$27:$L$29,,MATCH(T$9,'Input| Escalations'!$F$21:$L$21,0))),0),0)</f>
        <v>0</v>
      </c>
      <c r="M986" s="194" cm="1">
        <f t="array" ref="M986">IF(LEN($F986)&gt;0,1+IFERROR(SUMPRODUCT(TRANSPOSE('Input| Projects'!$AO986:$AQ986),INDEX('Input| Escalations'!$F$27:$L$29,,MATCH(U$9,'Input| Escalations'!$F$21:$L$21,0))),0),0)</f>
        <v>0</v>
      </c>
      <c r="N986" s="194" cm="1">
        <f t="array" ref="N986">IF(LEN($F986)&gt;0,1+IFERROR(SUMPRODUCT(TRANSPOSE('Input| Projects'!$AO986:$AQ986),INDEX('Input| Escalations'!$F$27:$L$29,,MATCH(V$9,'Input| Escalations'!$F$21:$L$21,0))),0),0)</f>
        <v>0</v>
      </c>
      <c r="O986" s="194" cm="1">
        <f t="array" ref="O986">IF(LEN($F986)&gt;0,1+IFERROR(SUMPRODUCT(TRANSPOSE('Input| Projects'!$AO986:$AQ986),INDEX('Input| Escalations'!$F$27:$L$29,,MATCH(W$9,'Input| Escalations'!$F$21:$L$21,0))),0),0)</f>
        <v>0</v>
      </c>
      <c r="P986" s="10"/>
      <c r="Q986" s="172">
        <f>IFERROR(IF(ISNUMBER(FIND("decision",'Input| Setup'!$F$6)),'Input| Projects'!Y986,'Input| Projects'!I986)*'Input| Escalations'!$I$17*I986,0)</f>
        <v>0</v>
      </c>
      <c r="R986" s="172">
        <f>IFERROR(IF(ISNUMBER(FIND("decision",'Input| Setup'!$F$6)),'Input| Projects'!Z986,'Input| Projects'!J986)*'Input| Escalations'!$I$17*J986,0)</f>
        <v>0</v>
      </c>
      <c r="S986" s="172">
        <f>IFERROR(IF(ISNUMBER(FIND("decision",'Input| Setup'!$F$6)),'Input| Projects'!AA986,'Input| Projects'!K986)*'Input| Escalations'!$I$17*K986,0)</f>
        <v>0</v>
      </c>
      <c r="T986" s="172">
        <f>IFERROR(IF(ISNUMBER(FIND("decision",'Input| Setup'!$F$6)),'Input| Projects'!AB986,'Input| Projects'!L986)*'Input| Escalations'!$I$17*L986,0)</f>
        <v>0</v>
      </c>
      <c r="U986" s="172">
        <f>IFERROR(IF(ISNUMBER(FIND("decision",'Input| Setup'!$F$6)),'Input| Projects'!AC986,'Input| Projects'!M986)*'Input| Escalations'!$I$17*M986,0)</f>
        <v>0</v>
      </c>
      <c r="V986" s="172">
        <f>IFERROR(IF(ISNUMBER(FIND("decision",'Input| Setup'!$F$6)),'Input| Projects'!AD986,'Input| Projects'!N986)*'Input| Escalations'!$I$17*N986,0)</f>
        <v>0</v>
      </c>
      <c r="W986" s="172">
        <f>IFERROR(IF(ISNUMBER(FIND("decision",'Input| Setup'!$F$6)),'Input| Projects'!AE986,'Input| Projects'!O986)*'Input| Escalations'!$I$17*O986,0)</f>
        <v>0</v>
      </c>
      <c r="X986" s="175"/>
      <c r="Y986" s="172">
        <f>IF(ISNUMBER(FIND("decision",'Input| Setup'!$F$6)),'Input| Projects'!AG986,'Input| Projects'!Q986)*I986*'Input| Escalations'!$I$17</f>
        <v>0</v>
      </c>
      <c r="Z986" s="172">
        <f>IF(ISNUMBER(FIND("decision",'Input| Setup'!$F$6)),'Input| Projects'!AH986,'Input| Projects'!R986)*J986*'Input| Escalations'!$I$17</f>
        <v>0</v>
      </c>
      <c r="AA986" s="172">
        <f>IF(ISNUMBER(FIND("decision",'Input| Setup'!$F$6)),'Input| Projects'!AI986,'Input| Projects'!S986)*K986*'Input| Escalations'!$I$17</f>
        <v>0</v>
      </c>
      <c r="AB986" s="172">
        <f>IF(ISNUMBER(FIND("decision",'Input| Setup'!$F$6)),'Input| Projects'!AJ986,'Input| Projects'!T986)*L986*'Input| Escalations'!$I$17</f>
        <v>0</v>
      </c>
      <c r="AC986" s="172">
        <f>IF(ISNUMBER(FIND("decision",'Input| Setup'!$F$6)),'Input| Projects'!AK986,'Input| Projects'!U986)*M986*'Input| Escalations'!$I$17</f>
        <v>0</v>
      </c>
      <c r="AD986" s="172">
        <f>IF(ISNUMBER(FIND("decision",'Input| Setup'!$F$6)),'Input| Projects'!AL986,'Input| Projects'!V986)*N986*'Input| Escalations'!$I$17</f>
        <v>0</v>
      </c>
      <c r="AE986" s="172">
        <f>IF(ISNUMBER(FIND("decision",'Input| Setup'!$F$6)),'Input| Projects'!AM986,'Input| Projects'!W986)*O986*'Input| Escalations'!$I$17</f>
        <v>0</v>
      </c>
      <c r="AF986" s="175"/>
      <c r="AG986" s="172" cm="1">
        <f t="array" ref="AG986">IFERROR(--('Input| Projects'!$AS986="Yes")*_xlfn.SWITCH('Input| Overheads'!$C$50,"Direct costs",'Calc| Overheads Allocation'!C$8*Q986,"Internal labour",'Calc| Overheads Allocation'!C$8*Q986*'Input| Projects'!$AO986,"DNSP defined",'Calc| Overheads Allocation'!C$78*'Input| Projects'!$AV986,0),0)</f>
        <v>0</v>
      </c>
      <c r="AH986" s="172" cm="1">
        <f t="array" ref="AH986">IFERROR(--('Input| Projects'!$AS986="Yes")*_xlfn.SWITCH('Input| Overheads'!$C$50,"Direct costs",'Calc| Overheads Allocation'!D$8*R986,"Internal labour",'Calc| Overheads Allocation'!D$8*R986*'Input| Projects'!$AO986,"DNSP defined",'Calc| Overheads Allocation'!D$78*'Input| Projects'!$AV986,0),0)</f>
        <v>0</v>
      </c>
      <c r="AI986" s="172" cm="1">
        <f t="array" ref="AI986">IFERROR(--('Input| Projects'!$AS986="Yes")*_xlfn.SWITCH('Input| Overheads'!$C$50,"Direct costs",'Calc| Overheads Allocation'!E$8*S986,"Internal labour",'Calc| Overheads Allocation'!E$8*S986*'Input| Projects'!$AO986,"DNSP defined",'Calc| Overheads Allocation'!E$78*'Input| Projects'!$AV986,0),0)</f>
        <v>0</v>
      </c>
      <c r="AJ986" s="172" cm="1">
        <f t="array" ref="AJ986">IFERROR(--('Input| Projects'!$AS986="Yes")*_xlfn.SWITCH('Input| Overheads'!$C$50,"Direct costs",'Calc| Overheads Allocation'!F$8*T986,"Internal labour",'Calc| Overheads Allocation'!F$8*T986*'Input| Projects'!$AO986,"DNSP defined",'Calc| Overheads Allocation'!F$78*'Input| Projects'!$AV986,0),0)</f>
        <v>0</v>
      </c>
      <c r="AK986" s="172" cm="1">
        <f t="array" ref="AK986">IFERROR(--('Input| Projects'!$AS986="Yes")*_xlfn.SWITCH('Input| Overheads'!$C$50,"Direct costs",'Calc| Overheads Allocation'!G$8*U986,"Internal labour",'Calc| Overheads Allocation'!G$8*U986*'Input| Projects'!$AO986,"DNSP defined",'Calc| Overheads Allocation'!G$78*'Input| Projects'!$AV986,0),0)</f>
        <v>0</v>
      </c>
      <c r="AL986" s="172" cm="1">
        <f t="array" ref="AL986">IFERROR(--('Input| Projects'!$AS986="Yes")*_xlfn.SWITCH('Input| Overheads'!$C$50,"Direct costs",'Calc| Overheads Allocation'!H$8*V986,"Internal labour",'Calc| Overheads Allocation'!H$8*V986*'Input| Projects'!$AO986,"DNSP defined",'Calc| Overheads Allocation'!H$78*'Input| Projects'!$AV986,0),0)</f>
        <v>0</v>
      </c>
      <c r="AM986" s="172" cm="1">
        <f t="array" ref="AM986">IFERROR(--('Input| Projects'!$AS986="Yes")*_xlfn.SWITCH('Input| Overheads'!$C$50,"Direct costs",'Calc| Overheads Allocation'!I$8*W986,"Internal labour",'Calc| Overheads Allocation'!I$8*W986*'Input| Projects'!$AO986,"DNSP defined",'Calc| Overheads Allocation'!I$78*'Input| Projects'!$AV986,0),0)</f>
        <v>0</v>
      </c>
      <c r="AN986" s="175"/>
      <c r="AO986" s="172" cm="1">
        <f t="array" ref="AO986">IFERROR(--('Input| Projects'!$AT986="Yes")*_xlfn.SWITCH('Input| Overheads'!$C$50,"Direct costs",'Calc| Overheads Allocation'!C$9*Q986,"Internal labour",'Calc| Overheads Allocation'!C$9*Q986*'Input| Projects'!$AO986,"DNSP defined",'Calc| Overheads Allocation'!C$79*'Input| Projects'!$AW986,0),0)</f>
        <v>0</v>
      </c>
      <c r="AP986" s="172" cm="1">
        <f t="array" ref="AP986">IFERROR(--('Input| Projects'!$AT986="Yes")*_xlfn.SWITCH('Input| Overheads'!$C$50,"Direct costs",'Calc| Overheads Allocation'!D$9*R986,"Internal labour",'Calc| Overheads Allocation'!D$9*R986*'Input| Projects'!$AO986,"DNSP defined",'Calc| Overheads Allocation'!D$79*'Input| Projects'!$AW986,0),0)</f>
        <v>0</v>
      </c>
      <c r="AQ986" s="172" cm="1">
        <f t="array" ref="AQ986">IFERROR(--('Input| Projects'!$AT986="Yes")*_xlfn.SWITCH('Input| Overheads'!$C$50,"Direct costs",'Calc| Overheads Allocation'!E$9*S986,"Internal labour",'Calc| Overheads Allocation'!E$9*S986*'Input| Projects'!$AO986,"DNSP defined",'Calc| Overheads Allocation'!E$79*'Input| Projects'!$AW986,0),0)</f>
        <v>0</v>
      </c>
      <c r="AR986" s="172" cm="1">
        <f t="array" ref="AR986">IFERROR(--('Input| Projects'!$AT986="Yes")*_xlfn.SWITCH('Input| Overheads'!$C$50,"Direct costs",'Calc| Overheads Allocation'!F$9*T986,"Internal labour",'Calc| Overheads Allocation'!F$9*T986*'Input| Projects'!$AO986,"DNSP defined",'Calc| Overheads Allocation'!F$79*'Input| Projects'!$AW986,0),0)</f>
        <v>0</v>
      </c>
      <c r="AS986" s="172" cm="1">
        <f t="array" ref="AS986">IFERROR(--('Input| Projects'!$AT986="Yes")*_xlfn.SWITCH('Input| Overheads'!$C$50,"Direct costs",'Calc| Overheads Allocation'!G$9*U986,"Internal labour",'Calc| Overheads Allocation'!G$9*U986*'Input| Projects'!$AO986,"DNSP defined",'Calc| Overheads Allocation'!G$79*'Input| Projects'!$AW986,0),0)</f>
        <v>0</v>
      </c>
      <c r="AT986" s="172" cm="1">
        <f t="array" ref="AT986">IFERROR(--('Input| Projects'!$AT986="Yes")*_xlfn.SWITCH('Input| Overheads'!$C$50,"Direct costs",'Calc| Overheads Allocation'!H$9*V986,"Internal labour",'Calc| Overheads Allocation'!H$9*V986*'Input| Projects'!$AO986,"DNSP defined",'Calc| Overheads Allocation'!H$79*'Input| Projects'!$AW986,0),0)</f>
        <v>0</v>
      </c>
      <c r="AU986" s="172" cm="1">
        <f t="array" ref="AU986">IFERROR(--('Input| Projects'!$AT986="Yes")*_xlfn.SWITCH('Input| Overheads'!$C$50,"Direct costs",'Calc| Overheads Allocation'!I$9*W986,"Internal labour",'Calc| Overheads Allocation'!I$9*W986*'Input| Projects'!$AO986,"DNSP defined",'Calc| Overheads Allocation'!I$79*'Input| Projects'!$AW986,0),0)</f>
        <v>0</v>
      </c>
      <c r="AV986" s="175"/>
      <c r="AW986" s="172">
        <f t="shared" si="354"/>
        <v>0</v>
      </c>
      <c r="AX986" s="172">
        <f t="shared" si="355"/>
        <v>0</v>
      </c>
      <c r="AY986" s="172">
        <f t="shared" si="356"/>
        <v>0</v>
      </c>
      <c r="AZ986" s="172">
        <f t="shared" si="357"/>
        <v>0</v>
      </c>
      <c r="BA986" s="172">
        <f t="shared" si="358"/>
        <v>0</v>
      </c>
      <c r="BB986" s="172">
        <f t="shared" si="359"/>
        <v>0</v>
      </c>
      <c r="BC986" s="172">
        <f t="shared" si="360"/>
        <v>0</v>
      </c>
      <c r="BD986" s="176"/>
      <c r="BE986" s="172">
        <f t="shared" si="361"/>
        <v>0</v>
      </c>
      <c r="BF986" s="172">
        <f t="shared" si="362"/>
        <v>0</v>
      </c>
      <c r="BG986" s="172">
        <f t="shared" si="363"/>
        <v>0</v>
      </c>
      <c r="BH986" s="172">
        <f t="shared" si="364"/>
        <v>0</v>
      </c>
      <c r="BI986" s="172">
        <f t="shared" si="365"/>
        <v>0</v>
      </c>
      <c r="BJ986" s="172">
        <f t="shared" si="366"/>
        <v>0</v>
      </c>
      <c r="BK986" s="172">
        <f t="shared" si="367"/>
        <v>0</v>
      </c>
      <c r="BL986" s="176"/>
      <c r="BM986" s="172">
        <f t="shared" si="346"/>
        <v>0</v>
      </c>
      <c r="BN986" s="172">
        <f t="shared" si="347"/>
        <v>0</v>
      </c>
      <c r="BO986" s="172">
        <f t="shared" si="348"/>
        <v>0</v>
      </c>
      <c r="BP986" s="172">
        <f t="shared" si="349"/>
        <v>0</v>
      </c>
      <c r="BQ986" s="172">
        <f t="shared" si="350"/>
        <v>0</v>
      </c>
      <c r="BR986" s="172">
        <f t="shared" si="351"/>
        <v>0</v>
      </c>
      <c r="BS986" s="172">
        <f t="shared" si="352"/>
        <v>0</v>
      </c>
      <c r="BT986" s="55"/>
      <c r="BU986" s="158">
        <f>SUMIF('Input| Projects'!$BA$8:$CX$8,RIGHT(BU$9,3),'Input| Projects'!$BA986:$CX986)</f>
        <v>0</v>
      </c>
      <c r="BV986" s="158">
        <f>SUMIF('Input| Projects'!$BA$8:$CX$8,RIGHT(BV$9,3),'Input| Projects'!$BA986:$CX986)</f>
        <v>0</v>
      </c>
      <c r="BW986" s="79" t="str">
        <f t="shared" si="353"/>
        <v/>
      </c>
    </row>
    <row r="987" spans="2:75" x14ac:dyDescent="0.2">
      <c r="B987" s="123">
        <f>IFERROR('Input| Projects'!B987,"")</f>
        <v>978</v>
      </c>
      <c r="C987" s="160" t="str">
        <f>IFERROR(IF('Input| Projects'!C987="","",'Input| Projects'!C987),"")</f>
        <v/>
      </c>
      <c r="D987" s="160" t="str">
        <f>IFERROR(IF('Input| Projects'!D987="","",'Input| Projects'!D987),"")</f>
        <v/>
      </c>
      <c r="E987" s="53"/>
      <c r="F987" s="160" t="str">
        <f>IF(LEN('Input| Projects'!F987)&gt;0,'Input| Projects'!F987,"")</f>
        <v/>
      </c>
      <c r="G987" s="160" t="str">
        <f>IF(LEN('Input| Projects'!G987)&gt;0,'Input| Projects'!G987,"")</f>
        <v/>
      </c>
      <c r="H987" s="10"/>
      <c r="I987" s="194" cm="1">
        <f t="array" ref="I987">IF(LEN($F987)&gt;0,1+IFERROR(SUMPRODUCT(TRANSPOSE('Input| Projects'!$AO987:$AQ987),INDEX('Input| Escalations'!$F$27:$L$29,,MATCH(Q$9,'Input| Escalations'!$F$21:$L$21,0))),0),0)</f>
        <v>0</v>
      </c>
      <c r="J987" s="194" cm="1">
        <f t="array" ref="J987">IF(LEN($F987)&gt;0,1+IFERROR(SUMPRODUCT(TRANSPOSE('Input| Projects'!$AO987:$AQ987),INDEX('Input| Escalations'!$F$27:$L$29,,MATCH(R$9,'Input| Escalations'!$F$21:$L$21,0))),0),0)</f>
        <v>0</v>
      </c>
      <c r="K987" s="194" cm="1">
        <f t="array" ref="K987">IF(LEN($F987)&gt;0,1+IFERROR(SUMPRODUCT(TRANSPOSE('Input| Projects'!$AO987:$AQ987),INDEX('Input| Escalations'!$F$27:$L$29,,MATCH(S$9,'Input| Escalations'!$F$21:$L$21,0))),0),0)</f>
        <v>0</v>
      </c>
      <c r="L987" s="194" cm="1">
        <f t="array" ref="L987">IF(LEN($F987)&gt;0,1+IFERROR(SUMPRODUCT(TRANSPOSE('Input| Projects'!$AO987:$AQ987),INDEX('Input| Escalations'!$F$27:$L$29,,MATCH(T$9,'Input| Escalations'!$F$21:$L$21,0))),0),0)</f>
        <v>0</v>
      </c>
      <c r="M987" s="194" cm="1">
        <f t="array" ref="M987">IF(LEN($F987)&gt;0,1+IFERROR(SUMPRODUCT(TRANSPOSE('Input| Projects'!$AO987:$AQ987),INDEX('Input| Escalations'!$F$27:$L$29,,MATCH(U$9,'Input| Escalations'!$F$21:$L$21,0))),0),0)</f>
        <v>0</v>
      </c>
      <c r="N987" s="194" cm="1">
        <f t="array" ref="N987">IF(LEN($F987)&gt;0,1+IFERROR(SUMPRODUCT(TRANSPOSE('Input| Projects'!$AO987:$AQ987),INDEX('Input| Escalations'!$F$27:$L$29,,MATCH(V$9,'Input| Escalations'!$F$21:$L$21,0))),0),0)</f>
        <v>0</v>
      </c>
      <c r="O987" s="194" cm="1">
        <f t="array" ref="O987">IF(LEN($F987)&gt;0,1+IFERROR(SUMPRODUCT(TRANSPOSE('Input| Projects'!$AO987:$AQ987),INDEX('Input| Escalations'!$F$27:$L$29,,MATCH(W$9,'Input| Escalations'!$F$21:$L$21,0))),0),0)</f>
        <v>0</v>
      </c>
      <c r="P987" s="10"/>
      <c r="Q987" s="172">
        <f>IFERROR(IF(ISNUMBER(FIND("decision",'Input| Setup'!$F$6)),'Input| Projects'!Y987,'Input| Projects'!I987)*'Input| Escalations'!$I$17*I987,0)</f>
        <v>0</v>
      </c>
      <c r="R987" s="172">
        <f>IFERROR(IF(ISNUMBER(FIND("decision",'Input| Setup'!$F$6)),'Input| Projects'!Z987,'Input| Projects'!J987)*'Input| Escalations'!$I$17*J987,0)</f>
        <v>0</v>
      </c>
      <c r="S987" s="172">
        <f>IFERROR(IF(ISNUMBER(FIND("decision",'Input| Setup'!$F$6)),'Input| Projects'!AA987,'Input| Projects'!K987)*'Input| Escalations'!$I$17*K987,0)</f>
        <v>0</v>
      </c>
      <c r="T987" s="172">
        <f>IFERROR(IF(ISNUMBER(FIND("decision",'Input| Setup'!$F$6)),'Input| Projects'!AB987,'Input| Projects'!L987)*'Input| Escalations'!$I$17*L987,0)</f>
        <v>0</v>
      </c>
      <c r="U987" s="172">
        <f>IFERROR(IF(ISNUMBER(FIND("decision",'Input| Setup'!$F$6)),'Input| Projects'!AC987,'Input| Projects'!M987)*'Input| Escalations'!$I$17*M987,0)</f>
        <v>0</v>
      </c>
      <c r="V987" s="172">
        <f>IFERROR(IF(ISNUMBER(FIND("decision",'Input| Setup'!$F$6)),'Input| Projects'!AD987,'Input| Projects'!N987)*'Input| Escalations'!$I$17*N987,0)</f>
        <v>0</v>
      </c>
      <c r="W987" s="172">
        <f>IFERROR(IF(ISNUMBER(FIND("decision",'Input| Setup'!$F$6)),'Input| Projects'!AE987,'Input| Projects'!O987)*'Input| Escalations'!$I$17*O987,0)</f>
        <v>0</v>
      </c>
      <c r="X987" s="175"/>
      <c r="Y987" s="172">
        <f>IF(ISNUMBER(FIND("decision",'Input| Setup'!$F$6)),'Input| Projects'!AG987,'Input| Projects'!Q987)*I987*'Input| Escalations'!$I$17</f>
        <v>0</v>
      </c>
      <c r="Z987" s="172">
        <f>IF(ISNUMBER(FIND("decision",'Input| Setup'!$F$6)),'Input| Projects'!AH987,'Input| Projects'!R987)*J987*'Input| Escalations'!$I$17</f>
        <v>0</v>
      </c>
      <c r="AA987" s="172">
        <f>IF(ISNUMBER(FIND("decision",'Input| Setup'!$F$6)),'Input| Projects'!AI987,'Input| Projects'!S987)*K987*'Input| Escalations'!$I$17</f>
        <v>0</v>
      </c>
      <c r="AB987" s="172">
        <f>IF(ISNUMBER(FIND("decision",'Input| Setup'!$F$6)),'Input| Projects'!AJ987,'Input| Projects'!T987)*L987*'Input| Escalations'!$I$17</f>
        <v>0</v>
      </c>
      <c r="AC987" s="172">
        <f>IF(ISNUMBER(FIND("decision",'Input| Setup'!$F$6)),'Input| Projects'!AK987,'Input| Projects'!U987)*M987*'Input| Escalations'!$I$17</f>
        <v>0</v>
      </c>
      <c r="AD987" s="172">
        <f>IF(ISNUMBER(FIND("decision",'Input| Setup'!$F$6)),'Input| Projects'!AL987,'Input| Projects'!V987)*N987*'Input| Escalations'!$I$17</f>
        <v>0</v>
      </c>
      <c r="AE987" s="172">
        <f>IF(ISNUMBER(FIND("decision",'Input| Setup'!$F$6)),'Input| Projects'!AM987,'Input| Projects'!W987)*O987*'Input| Escalations'!$I$17</f>
        <v>0</v>
      </c>
      <c r="AF987" s="175"/>
      <c r="AG987" s="172" cm="1">
        <f t="array" ref="AG987">IFERROR(--('Input| Projects'!$AS987="Yes")*_xlfn.SWITCH('Input| Overheads'!$C$50,"Direct costs",'Calc| Overheads Allocation'!C$8*Q987,"Internal labour",'Calc| Overheads Allocation'!C$8*Q987*'Input| Projects'!$AO987,"DNSP defined",'Calc| Overheads Allocation'!C$78*'Input| Projects'!$AV987,0),0)</f>
        <v>0</v>
      </c>
      <c r="AH987" s="172" cm="1">
        <f t="array" ref="AH987">IFERROR(--('Input| Projects'!$AS987="Yes")*_xlfn.SWITCH('Input| Overheads'!$C$50,"Direct costs",'Calc| Overheads Allocation'!D$8*R987,"Internal labour",'Calc| Overheads Allocation'!D$8*R987*'Input| Projects'!$AO987,"DNSP defined",'Calc| Overheads Allocation'!D$78*'Input| Projects'!$AV987,0),0)</f>
        <v>0</v>
      </c>
      <c r="AI987" s="172" cm="1">
        <f t="array" ref="AI987">IFERROR(--('Input| Projects'!$AS987="Yes")*_xlfn.SWITCH('Input| Overheads'!$C$50,"Direct costs",'Calc| Overheads Allocation'!E$8*S987,"Internal labour",'Calc| Overheads Allocation'!E$8*S987*'Input| Projects'!$AO987,"DNSP defined",'Calc| Overheads Allocation'!E$78*'Input| Projects'!$AV987,0),0)</f>
        <v>0</v>
      </c>
      <c r="AJ987" s="172" cm="1">
        <f t="array" ref="AJ987">IFERROR(--('Input| Projects'!$AS987="Yes")*_xlfn.SWITCH('Input| Overheads'!$C$50,"Direct costs",'Calc| Overheads Allocation'!F$8*T987,"Internal labour",'Calc| Overheads Allocation'!F$8*T987*'Input| Projects'!$AO987,"DNSP defined",'Calc| Overheads Allocation'!F$78*'Input| Projects'!$AV987,0),0)</f>
        <v>0</v>
      </c>
      <c r="AK987" s="172" cm="1">
        <f t="array" ref="AK987">IFERROR(--('Input| Projects'!$AS987="Yes")*_xlfn.SWITCH('Input| Overheads'!$C$50,"Direct costs",'Calc| Overheads Allocation'!G$8*U987,"Internal labour",'Calc| Overheads Allocation'!G$8*U987*'Input| Projects'!$AO987,"DNSP defined",'Calc| Overheads Allocation'!G$78*'Input| Projects'!$AV987,0),0)</f>
        <v>0</v>
      </c>
      <c r="AL987" s="172" cm="1">
        <f t="array" ref="AL987">IFERROR(--('Input| Projects'!$AS987="Yes")*_xlfn.SWITCH('Input| Overheads'!$C$50,"Direct costs",'Calc| Overheads Allocation'!H$8*V987,"Internal labour",'Calc| Overheads Allocation'!H$8*V987*'Input| Projects'!$AO987,"DNSP defined",'Calc| Overheads Allocation'!H$78*'Input| Projects'!$AV987,0),0)</f>
        <v>0</v>
      </c>
      <c r="AM987" s="172" cm="1">
        <f t="array" ref="AM987">IFERROR(--('Input| Projects'!$AS987="Yes")*_xlfn.SWITCH('Input| Overheads'!$C$50,"Direct costs",'Calc| Overheads Allocation'!I$8*W987,"Internal labour",'Calc| Overheads Allocation'!I$8*W987*'Input| Projects'!$AO987,"DNSP defined",'Calc| Overheads Allocation'!I$78*'Input| Projects'!$AV987,0),0)</f>
        <v>0</v>
      </c>
      <c r="AN987" s="175"/>
      <c r="AO987" s="172" cm="1">
        <f t="array" ref="AO987">IFERROR(--('Input| Projects'!$AT987="Yes")*_xlfn.SWITCH('Input| Overheads'!$C$50,"Direct costs",'Calc| Overheads Allocation'!C$9*Q987,"Internal labour",'Calc| Overheads Allocation'!C$9*Q987*'Input| Projects'!$AO987,"DNSP defined",'Calc| Overheads Allocation'!C$79*'Input| Projects'!$AW987,0),0)</f>
        <v>0</v>
      </c>
      <c r="AP987" s="172" cm="1">
        <f t="array" ref="AP987">IFERROR(--('Input| Projects'!$AT987="Yes")*_xlfn.SWITCH('Input| Overheads'!$C$50,"Direct costs",'Calc| Overheads Allocation'!D$9*R987,"Internal labour",'Calc| Overheads Allocation'!D$9*R987*'Input| Projects'!$AO987,"DNSP defined",'Calc| Overheads Allocation'!D$79*'Input| Projects'!$AW987,0),0)</f>
        <v>0</v>
      </c>
      <c r="AQ987" s="172" cm="1">
        <f t="array" ref="AQ987">IFERROR(--('Input| Projects'!$AT987="Yes")*_xlfn.SWITCH('Input| Overheads'!$C$50,"Direct costs",'Calc| Overheads Allocation'!E$9*S987,"Internal labour",'Calc| Overheads Allocation'!E$9*S987*'Input| Projects'!$AO987,"DNSP defined",'Calc| Overheads Allocation'!E$79*'Input| Projects'!$AW987,0),0)</f>
        <v>0</v>
      </c>
      <c r="AR987" s="172" cm="1">
        <f t="array" ref="AR987">IFERROR(--('Input| Projects'!$AT987="Yes")*_xlfn.SWITCH('Input| Overheads'!$C$50,"Direct costs",'Calc| Overheads Allocation'!F$9*T987,"Internal labour",'Calc| Overheads Allocation'!F$9*T987*'Input| Projects'!$AO987,"DNSP defined",'Calc| Overheads Allocation'!F$79*'Input| Projects'!$AW987,0),0)</f>
        <v>0</v>
      </c>
      <c r="AS987" s="172" cm="1">
        <f t="array" ref="AS987">IFERROR(--('Input| Projects'!$AT987="Yes")*_xlfn.SWITCH('Input| Overheads'!$C$50,"Direct costs",'Calc| Overheads Allocation'!G$9*U987,"Internal labour",'Calc| Overheads Allocation'!G$9*U987*'Input| Projects'!$AO987,"DNSP defined",'Calc| Overheads Allocation'!G$79*'Input| Projects'!$AW987,0),0)</f>
        <v>0</v>
      </c>
      <c r="AT987" s="172" cm="1">
        <f t="array" ref="AT987">IFERROR(--('Input| Projects'!$AT987="Yes")*_xlfn.SWITCH('Input| Overheads'!$C$50,"Direct costs",'Calc| Overheads Allocation'!H$9*V987,"Internal labour",'Calc| Overheads Allocation'!H$9*V987*'Input| Projects'!$AO987,"DNSP defined",'Calc| Overheads Allocation'!H$79*'Input| Projects'!$AW987,0),0)</f>
        <v>0</v>
      </c>
      <c r="AU987" s="172" cm="1">
        <f t="array" ref="AU987">IFERROR(--('Input| Projects'!$AT987="Yes")*_xlfn.SWITCH('Input| Overheads'!$C$50,"Direct costs",'Calc| Overheads Allocation'!I$9*W987,"Internal labour",'Calc| Overheads Allocation'!I$9*W987*'Input| Projects'!$AO987,"DNSP defined",'Calc| Overheads Allocation'!I$79*'Input| Projects'!$AW987,0),0)</f>
        <v>0</v>
      </c>
      <c r="AV987" s="175"/>
      <c r="AW987" s="172">
        <f t="shared" si="354"/>
        <v>0</v>
      </c>
      <c r="AX987" s="172">
        <f t="shared" si="355"/>
        <v>0</v>
      </c>
      <c r="AY987" s="172">
        <f t="shared" si="356"/>
        <v>0</v>
      </c>
      <c r="AZ987" s="172">
        <f t="shared" si="357"/>
        <v>0</v>
      </c>
      <c r="BA987" s="172">
        <f t="shared" si="358"/>
        <v>0</v>
      </c>
      <c r="BB987" s="172">
        <f t="shared" si="359"/>
        <v>0</v>
      </c>
      <c r="BC987" s="172">
        <f t="shared" si="360"/>
        <v>0</v>
      </c>
      <c r="BD987" s="176"/>
      <c r="BE987" s="172">
        <f t="shared" si="361"/>
        <v>0</v>
      </c>
      <c r="BF987" s="172">
        <f t="shared" si="362"/>
        <v>0</v>
      </c>
      <c r="BG987" s="172">
        <f t="shared" si="363"/>
        <v>0</v>
      </c>
      <c r="BH987" s="172">
        <f t="shared" si="364"/>
        <v>0</v>
      </c>
      <c r="BI987" s="172">
        <f t="shared" si="365"/>
        <v>0</v>
      </c>
      <c r="BJ987" s="172">
        <f t="shared" si="366"/>
        <v>0</v>
      </c>
      <c r="BK987" s="172">
        <f t="shared" si="367"/>
        <v>0</v>
      </c>
      <c r="BL987" s="176"/>
      <c r="BM987" s="172">
        <f t="shared" si="346"/>
        <v>0</v>
      </c>
      <c r="BN987" s="172">
        <f t="shared" si="347"/>
        <v>0</v>
      </c>
      <c r="BO987" s="172">
        <f t="shared" si="348"/>
        <v>0</v>
      </c>
      <c r="BP987" s="172">
        <f t="shared" si="349"/>
        <v>0</v>
      </c>
      <c r="BQ987" s="172">
        <f t="shared" si="350"/>
        <v>0</v>
      </c>
      <c r="BR987" s="172">
        <f t="shared" si="351"/>
        <v>0</v>
      </c>
      <c r="BS987" s="172">
        <f t="shared" si="352"/>
        <v>0</v>
      </c>
      <c r="BT987" s="55"/>
      <c r="BU987" s="158">
        <f>SUMIF('Input| Projects'!$BA$8:$CX$8,RIGHT(BU$9,3),'Input| Projects'!$BA987:$CX987)</f>
        <v>0</v>
      </c>
      <c r="BV987" s="158">
        <f>SUMIF('Input| Projects'!$BA$8:$CX$8,RIGHT(BV$9,3),'Input| Projects'!$BA987:$CX987)</f>
        <v>0</v>
      </c>
      <c r="BW987" s="79" t="str">
        <f t="shared" si="353"/>
        <v/>
      </c>
    </row>
    <row r="988" spans="2:75" x14ac:dyDescent="0.2">
      <c r="B988" s="123">
        <f>IFERROR('Input| Projects'!B988,"")</f>
        <v>979</v>
      </c>
      <c r="C988" s="160" t="str">
        <f>IFERROR(IF('Input| Projects'!C988="","",'Input| Projects'!C988),"")</f>
        <v/>
      </c>
      <c r="D988" s="160" t="str">
        <f>IFERROR(IF('Input| Projects'!D988="","",'Input| Projects'!D988),"")</f>
        <v/>
      </c>
      <c r="E988" s="53"/>
      <c r="F988" s="160" t="str">
        <f>IF(LEN('Input| Projects'!F988)&gt;0,'Input| Projects'!F988,"")</f>
        <v/>
      </c>
      <c r="G988" s="160" t="str">
        <f>IF(LEN('Input| Projects'!G988)&gt;0,'Input| Projects'!G988,"")</f>
        <v/>
      </c>
      <c r="H988" s="10"/>
      <c r="I988" s="194" cm="1">
        <f t="array" ref="I988">IF(LEN($F988)&gt;0,1+IFERROR(SUMPRODUCT(TRANSPOSE('Input| Projects'!$AO988:$AQ988),INDEX('Input| Escalations'!$F$27:$L$29,,MATCH(Q$9,'Input| Escalations'!$F$21:$L$21,0))),0),0)</f>
        <v>0</v>
      </c>
      <c r="J988" s="194" cm="1">
        <f t="array" ref="J988">IF(LEN($F988)&gt;0,1+IFERROR(SUMPRODUCT(TRANSPOSE('Input| Projects'!$AO988:$AQ988),INDEX('Input| Escalations'!$F$27:$L$29,,MATCH(R$9,'Input| Escalations'!$F$21:$L$21,0))),0),0)</f>
        <v>0</v>
      </c>
      <c r="K988" s="194" cm="1">
        <f t="array" ref="K988">IF(LEN($F988)&gt;0,1+IFERROR(SUMPRODUCT(TRANSPOSE('Input| Projects'!$AO988:$AQ988),INDEX('Input| Escalations'!$F$27:$L$29,,MATCH(S$9,'Input| Escalations'!$F$21:$L$21,0))),0),0)</f>
        <v>0</v>
      </c>
      <c r="L988" s="194" cm="1">
        <f t="array" ref="L988">IF(LEN($F988)&gt;0,1+IFERROR(SUMPRODUCT(TRANSPOSE('Input| Projects'!$AO988:$AQ988),INDEX('Input| Escalations'!$F$27:$L$29,,MATCH(T$9,'Input| Escalations'!$F$21:$L$21,0))),0),0)</f>
        <v>0</v>
      </c>
      <c r="M988" s="194" cm="1">
        <f t="array" ref="M988">IF(LEN($F988)&gt;0,1+IFERROR(SUMPRODUCT(TRANSPOSE('Input| Projects'!$AO988:$AQ988),INDEX('Input| Escalations'!$F$27:$L$29,,MATCH(U$9,'Input| Escalations'!$F$21:$L$21,0))),0),0)</f>
        <v>0</v>
      </c>
      <c r="N988" s="194" cm="1">
        <f t="array" ref="N988">IF(LEN($F988)&gt;0,1+IFERROR(SUMPRODUCT(TRANSPOSE('Input| Projects'!$AO988:$AQ988),INDEX('Input| Escalations'!$F$27:$L$29,,MATCH(V$9,'Input| Escalations'!$F$21:$L$21,0))),0),0)</f>
        <v>0</v>
      </c>
      <c r="O988" s="194" cm="1">
        <f t="array" ref="O988">IF(LEN($F988)&gt;0,1+IFERROR(SUMPRODUCT(TRANSPOSE('Input| Projects'!$AO988:$AQ988),INDEX('Input| Escalations'!$F$27:$L$29,,MATCH(W$9,'Input| Escalations'!$F$21:$L$21,0))),0),0)</f>
        <v>0</v>
      </c>
      <c r="P988" s="10"/>
      <c r="Q988" s="172">
        <f>IFERROR(IF(ISNUMBER(FIND("decision",'Input| Setup'!$F$6)),'Input| Projects'!Y988,'Input| Projects'!I988)*'Input| Escalations'!$I$17*I988,0)</f>
        <v>0</v>
      </c>
      <c r="R988" s="172">
        <f>IFERROR(IF(ISNUMBER(FIND("decision",'Input| Setup'!$F$6)),'Input| Projects'!Z988,'Input| Projects'!J988)*'Input| Escalations'!$I$17*J988,0)</f>
        <v>0</v>
      </c>
      <c r="S988" s="172">
        <f>IFERROR(IF(ISNUMBER(FIND("decision",'Input| Setup'!$F$6)),'Input| Projects'!AA988,'Input| Projects'!K988)*'Input| Escalations'!$I$17*K988,0)</f>
        <v>0</v>
      </c>
      <c r="T988" s="172">
        <f>IFERROR(IF(ISNUMBER(FIND("decision",'Input| Setup'!$F$6)),'Input| Projects'!AB988,'Input| Projects'!L988)*'Input| Escalations'!$I$17*L988,0)</f>
        <v>0</v>
      </c>
      <c r="U988" s="172">
        <f>IFERROR(IF(ISNUMBER(FIND("decision",'Input| Setup'!$F$6)),'Input| Projects'!AC988,'Input| Projects'!M988)*'Input| Escalations'!$I$17*M988,0)</f>
        <v>0</v>
      </c>
      <c r="V988" s="172">
        <f>IFERROR(IF(ISNUMBER(FIND("decision",'Input| Setup'!$F$6)),'Input| Projects'!AD988,'Input| Projects'!N988)*'Input| Escalations'!$I$17*N988,0)</f>
        <v>0</v>
      </c>
      <c r="W988" s="172">
        <f>IFERROR(IF(ISNUMBER(FIND("decision",'Input| Setup'!$F$6)),'Input| Projects'!AE988,'Input| Projects'!O988)*'Input| Escalations'!$I$17*O988,0)</f>
        <v>0</v>
      </c>
      <c r="X988" s="175"/>
      <c r="Y988" s="172">
        <f>IF(ISNUMBER(FIND("decision",'Input| Setup'!$F$6)),'Input| Projects'!AG988,'Input| Projects'!Q988)*I988*'Input| Escalations'!$I$17</f>
        <v>0</v>
      </c>
      <c r="Z988" s="172">
        <f>IF(ISNUMBER(FIND("decision",'Input| Setup'!$F$6)),'Input| Projects'!AH988,'Input| Projects'!R988)*J988*'Input| Escalations'!$I$17</f>
        <v>0</v>
      </c>
      <c r="AA988" s="172">
        <f>IF(ISNUMBER(FIND("decision",'Input| Setup'!$F$6)),'Input| Projects'!AI988,'Input| Projects'!S988)*K988*'Input| Escalations'!$I$17</f>
        <v>0</v>
      </c>
      <c r="AB988" s="172">
        <f>IF(ISNUMBER(FIND("decision",'Input| Setup'!$F$6)),'Input| Projects'!AJ988,'Input| Projects'!T988)*L988*'Input| Escalations'!$I$17</f>
        <v>0</v>
      </c>
      <c r="AC988" s="172">
        <f>IF(ISNUMBER(FIND("decision",'Input| Setup'!$F$6)),'Input| Projects'!AK988,'Input| Projects'!U988)*M988*'Input| Escalations'!$I$17</f>
        <v>0</v>
      </c>
      <c r="AD988" s="172">
        <f>IF(ISNUMBER(FIND("decision",'Input| Setup'!$F$6)),'Input| Projects'!AL988,'Input| Projects'!V988)*N988*'Input| Escalations'!$I$17</f>
        <v>0</v>
      </c>
      <c r="AE988" s="172">
        <f>IF(ISNUMBER(FIND("decision",'Input| Setup'!$F$6)),'Input| Projects'!AM988,'Input| Projects'!W988)*O988*'Input| Escalations'!$I$17</f>
        <v>0</v>
      </c>
      <c r="AF988" s="175"/>
      <c r="AG988" s="172" cm="1">
        <f t="array" ref="AG988">IFERROR(--('Input| Projects'!$AS988="Yes")*_xlfn.SWITCH('Input| Overheads'!$C$50,"Direct costs",'Calc| Overheads Allocation'!C$8*Q988,"Internal labour",'Calc| Overheads Allocation'!C$8*Q988*'Input| Projects'!$AO988,"DNSP defined",'Calc| Overheads Allocation'!C$78*'Input| Projects'!$AV988,0),0)</f>
        <v>0</v>
      </c>
      <c r="AH988" s="172" cm="1">
        <f t="array" ref="AH988">IFERROR(--('Input| Projects'!$AS988="Yes")*_xlfn.SWITCH('Input| Overheads'!$C$50,"Direct costs",'Calc| Overheads Allocation'!D$8*R988,"Internal labour",'Calc| Overheads Allocation'!D$8*R988*'Input| Projects'!$AO988,"DNSP defined",'Calc| Overheads Allocation'!D$78*'Input| Projects'!$AV988,0),0)</f>
        <v>0</v>
      </c>
      <c r="AI988" s="172" cm="1">
        <f t="array" ref="AI988">IFERROR(--('Input| Projects'!$AS988="Yes")*_xlfn.SWITCH('Input| Overheads'!$C$50,"Direct costs",'Calc| Overheads Allocation'!E$8*S988,"Internal labour",'Calc| Overheads Allocation'!E$8*S988*'Input| Projects'!$AO988,"DNSP defined",'Calc| Overheads Allocation'!E$78*'Input| Projects'!$AV988,0),0)</f>
        <v>0</v>
      </c>
      <c r="AJ988" s="172" cm="1">
        <f t="array" ref="AJ988">IFERROR(--('Input| Projects'!$AS988="Yes")*_xlfn.SWITCH('Input| Overheads'!$C$50,"Direct costs",'Calc| Overheads Allocation'!F$8*T988,"Internal labour",'Calc| Overheads Allocation'!F$8*T988*'Input| Projects'!$AO988,"DNSP defined",'Calc| Overheads Allocation'!F$78*'Input| Projects'!$AV988,0),0)</f>
        <v>0</v>
      </c>
      <c r="AK988" s="172" cm="1">
        <f t="array" ref="AK988">IFERROR(--('Input| Projects'!$AS988="Yes")*_xlfn.SWITCH('Input| Overheads'!$C$50,"Direct costs",'Calc| Overheads Allocation'!G$8*U988,"Internal labour",'Calc| Overheads Allocation'!G$8*U988*'Input| Projects'!$AO988,"DNSP defined",'Calc| Overheads Allocation'!G$78*'Input| Projects'!$AV988,0),0)</f>
        <v>0</v>
      </c>
      <c r="AL988" s="172" cm="1">
        <f t="array" ref="AL988">IFERROR(--('Input| Projects'!$AS988="Yes")*_xlfn.SWITCH('Input| Overheads'!$C$50,"Direct costs",'Calc| Overheads Allocation'!H$8*V988,"Internal labour",'Calc| Overheads Allocation'!H$8*V988*'Input| Projects'!$AO988,"DNSP defined",'Calc| Overheads Allocation'!H$78*'Input| Projects'!$AV988,0),0)</f>
        <v>0</v>
      </c>
      <c r="AM988" s="172" cm="1">
        <f t="array" ref="AM988">IFERROR(--('Input| Projects'!$AS988="Yes")*_xlfn.SWITCH('Input| Overheads'!$C$50,"Direct costs",'Calc| Overheads Allocation'!I$8*W988,"Internal labour",'Calc| Overheads Allocation'!I$8*W988*'Input| Projects'!$AO988,"DNSP defined",'Calc| Overheads Allocation'!I$78*'Input| Projects'!$AV988,0),0)</f>
        <v>0</v>
      </c>
      <c r="AN988" s="175"/>
      <c r="AO988" s="172" cm="1">
        <f t="array" ref="AO988">IFERROR(--('Input| Projects'!$AT988="Yes")*_xlfn.SWITCH('Input| Overheads'!$C$50,"Direct costs",'Calc| Overheads Allocation'!C$9*Q988,"Internal labour",'Calc| Overheads Allocation'!C$9*Q988*'Input| Projects'!$AO988,"DNSP defined",'Calc| Overheads Allocation'!C$79*'Input| Projects'!$AW988,0),0)</f>
        <v>0</v>
      </c>
      <c r="AP988" s="172" cm="1">
        <f t="array" ref="AP988">IFERROR(--('Input| Projects'!$AT988="Yes")*_xlfn.SWITCH('Input| Overheads'!$C$50,"Direct costs",'Calc| Overheads Allocation'!D$9*R988,"Internal labour",'Calc| Overheads Allocation'!D$9*R988*'Input| Projects'!$AO988,"DNSP defined",'Calc| Overheads Allocation'!D$79*'Input| Projects'!$AW988,0),0)</f>
        <v>0</v>
      </c>
      <c r="AQ988" s="172" cm="1">
        <f t="array" ref="AQ988">IFERROR(--('Input| Projects'!$AT988="Yes")*_xlfn.SWITCH('Input| Overheads'!$C$50,"Direct costs",'Calc| Overheads Allocation'!E$9*S988,"Internal labour",'Calc| Overheads Allocation'!E$9*S988*'Input| Projects'!$AO988,"DNSP defined",'Calc| Overheads Allocation'!E$79*'Input| Projects'!$AW988,0),0)</f>
        <v>0</v>
      </c>
      <c r="AR988" s="172" cm="1">
        <f t="array" ref="AR988">IFERROR(--('Input| Projects'!$AT988="Yes")*_xlfn.SWITCH('Input| Overheads'!$C$50,"Direct costs",'Calc| Overheads Allocation'!F$9*T988,"Internal labour",'Calc| Overheads Allocation'!F$9*T988*'Input| Projects'!$AO988,"DNSP defined",'Calc| Overheads Allocation'!F$79*'Input| Projects'!$AW988,0),0)</f>
        <v>0</v>
      </c>
      <c r="AS988" s="172" cm="1">
        <f t="array" ref="AS988">IFERROR(--('Input| Projects'!$AT988="Yes")*_xlfn.SWITCH('Input| Overheads'!$C$50,"Direct costs",'Calc| Overheads Allocation'!G$9*U988,"Internal labour",'Calc| Overheads Allocation'!G$9*U988*'Input| Projects'!$AO988,"DNSP defined",'Calc| Overheads Allocation'!G$79*'Input| Projects'!$AW988,0),0)</f>
        <v>0</v>
      </c>
      <c r="AT988" s="172" cm="1">
        <f t="array" ref="AT988">IFERROR(--('Input| Projects'!$AT988="Yes")*_xlfn.SWITCH('Input| Overheads'!$C$50,"Direct costs",'Calc| Overheads Allocation'!H$9*V988,"Internal labour",'Calc| Overheads Allocation'!H$9*V988*'Input| Projects'!$AO988,"DNSP defined",'Calc| Overheads Allocation'!H$79*'Input| Projects'!$AW988,0),0)</f>
        <v>0</v>
      </c>
      <c r="AU988" s="172" cm="1">
        <f t="array" ref="AU988">IFERROR(--('Input| Projects'!$AT988="Yes")*_xlfn.SWITCH('Input| Overheads'!$C$50,"Direct costs",'Calc| Overheads Allocation'!I$9*W988,"Internal labour",'Calc| Overheads Allocation'!I$9*W988*'Input| Projects'!$AO988,"DNSP defined",'Calc| Overheads Allocation'!I$79*'Input| Projects'!$AW988,0),0)</f>
        <v>0</v>
      </c>
      <c r="AV988" s="175"/>
      <c r="AW988" s="172">
        <f t="shared" si="354"/>
        <v>0</v>
      </c>
      <c r="AX988" s="172">
        <f t="shared" si="355"/>
        <v>0</v>
      </c>
      <c r="AY988" s="172">
        <f t="shared" si="356"/>
        <v>0</v>
      </c>
      <c r="AZ988" s="172">
        <f t="shared" si="357"/>
        <v>0</v>
      </c>
      <c r="BA988" s="172">
        <f t="shared" si="358"/>
        <v>0</v>
      </c>
      <c r="BB988" s="172">
        <f t="shared" si="359"/>
        <v>0</v>
      </c>
      <c r="BC988" s="172">
        <f t="shared" si="360"/>
        <v>0</v>
      </c>
      <c r="BD988" s="176"/>
      <c r="BE988" s="172">
        <f t="shared" si="361"/>
        <v>0</v>
      </c>
      <c r="BF988" s="172">
        <f t="shared" si="362"/>
        <v>0</v>
      </c>
      <c r="BG988" s="172">
        <f t="shared" si="363"/>
        <v>0</v>
      </c>
      <c r="BH988" s="172">
        <f t="shared" si="364"/>
        <v>0</v>
      </c>
      <c r="BI988" s="172">
        <f t="shared" si="365"/>
        <v>0</v>
      </c>
      <c r="BJ988" s="172">
        <f t="shared" si="366"/>
        <v>0</v>
      </c>
      <c r="BK988" s="172">
        <f t="shared" si="367"/>
        <v>0</v>
      </c>
      <c r="BL988" s="176"/>
      <c r="BM988" s="172">
        <f t="shared" si="346"/>
        <v>0</v>
      </c>
      <c r="BN988" s="172">
        <f t="shared" si="347"/>
        <v>0</v>
      </c>
      <c r="BO988" s="172">
        <f t="shared" si="348"/>
        <v>0</v>
      </c>
      <c r="BP988" s="172">
        <f t="shared" si="349"/>
        <v>0</v>
      </c>
      <c r="BQ988" s="172">
        <f t="shared" si="350"/>
        <v>0</v>
      </c>
      <c r="BR988" s="172">
        <f t="shared" si="351"/>
        <v>0</v>
      </c>
      <c r="BS988" s="172">
        <f t="shared" si="352"/>
        <v>0</v>
      </c>
      <c r="BT988" s="55"/>
      <c r="BU988" s="158">
        <f>SUMIF('Input| Projects'!$BA$8:$CX$8,RIGHT(BU$9,3),'Input| Projects'!$BA988:$CX988)</f>
        <v>0</v>
      </c>
      <c r="BV988" s="158">
        <f>SUMIF('Input| Projects'!$BA$8:$CX$8,RIGHT(BV$9,3),'Input| Projects'!$BA988:$CX988)</f>
        <v>0</v>
      </c>
      <c r="BW988" s="79" t="str">
        <f t="shared" si="353"/>
        <v/>
      </c>
    </row>
    <row r="989" spans="2:75" x14ac:dyDescent="0.2">
      <c r="B989" s="123">
        <f>IFERROR('Input| Projects'!B989,"")</f>
        <v>980</v>
      </c>
      <c r="C989" s="160" t="str">
        <f>IFERROR(IF('Input| Projects'!C989="","",'Input| Projects'!C989),"")</f>
        <v/>
      </c>
      <c r="D989" s="160" t="str">
        <f>IFERROR(IF('Input| Projects'!D989="","",'Input| Projects'!D989),"")</f>
        <v/>
      </c>
      <c r="E989" s="53"/>
      <c r="F989" s="160" t="str">
        <f>IF(LEN('Input| Projects'!F989)&gt;0,'Input| Projects'!F989,"")</f>
        <v/>
      </c>
      <c r="G989" s="160" t="str">
        <f>IF(LEN('Input| Projects'!G989)&gt;0,'Input| Projects'!G989,"")</f>
        <v/>
      </c>
      <c r="H989" s="10"/>
      <c r="I989" s="194" cm="1">
        <f t="array" ref="I989">IF(LEN($F989)&gt;0,1+IFERROR(SUMPRODUCT(TRANSPOSE('Input| Projects'!$AO989:$AQ989),INDEX('Input| Escalations'!$F$27:$L$29,,MATCH(Q$9,'Input| Escalations'!$F$21:$L$21,0))),0),0)</f>
        <v>0</v>
      </c>
      <c r="J989" s="194" cm="1">
        <f t="array" ref="J989">IF(LEN($F989)&gt;0,1+IFERROR(SUMPRODUCT(TRANSPOSE('Input| Projects'!$AO989:$AQ989),INDEX('Input| Escalations'!$F$27:$L$29,,MATCH(R$9,'Input| Escalations'!$F$21:$L$21,0))),0),0)</f>
        <v>0</v>
      </c>
      <c r="K989" s="194" cm="1">
        <f t="array" ref="K989">IF(LEN($F989)&gt;0,1+IFERROR(SUMPRODUCT(TRANSPOSE('Input| Projects'!$AO989:$AQ989),INDEX('Input| Escalations'!$F$27:$L$29,,MATCH(S$9,'Input| Escalations'!$F$21:$L$21,0))),0),0)</f>
        <v>0</v>
      </c>
      <c r="L989" s="194" cm="1">
        <f t="array" ref="L989">IF(LEN($F989)&gt;0,1+IFERROR(SUMPRODUCT(TRANSPOSE('Input| Projects'!$AO989:$AQ989),INDEX('Input| Escalations'!$F$27:$L$29,,MATCH(T$9,'Input| Escalations'!$F$21:$L$21,0))),0),0)</f>
        <v>0</v>
      </c>
      <c r="M989" s="194" cm="1">
        <f t="array" ref="M989">IF(LEN($F989)&gt;0,1+IFERROR(SUMPRODUCT(TRANSPOSE('Input| Projects'!$AO989:$AQ989),INDEX('Input| Escalations'!$F$27:$L$29,,MATCH(U$9,'Input| Escalations'!$F$21:$L$21,0))),0),0)</f>
        <v>0</v>
      </c>
      <c r="N989" s="194" cm="1">
        <f t="array" ref="N989">IF(LEN($F989)&gt;0,1+IFERROR(SUMPRODUCT(TRANSPOSE('Input| Projects'!$AO989:$AQ989),INDEX('Input| Escalations'!$F$27:$L$29,,MATCH(V$9,'Input| Escalations'!$F$21:$L$21,0))),0),0)</f>
        <v>0</v>
      </c>
      <c r="O989" s="194" cm="1">
        <f t="array" ref="O989">IF(LEN($F989)&gt;0,1+IFERROR(SUMPRODUCT(TRANSPOSE('Input| Projects'!$AO989:$AQ989),INDEX('Input| Escalations'!$F$27:$L$29,,MATCH(W$9,'Input| Escalations'!$F$21:$L$21,0))),0),0)</f>
        <v>0</v>
      </c>
      <c r="P989" s="10"/>
      <c r="Q989" s="172">
        <f>IFERROR(IF(ISNUMBER(FIND("decision",'Input| Setup'!$F$6)),'Input| Projects'!Y989,'Input| Projects'!I989)*'Input| Escalations'!$I$17*I989,0)</f>
        <v>0</v>
      </c>
      <c r="R989" s="172">
        <f>IFERROR(IF(ISNUMBER(FIND("decision",'Input| Setup'!$F$6)),'Input| Projects'!Z989,'Input| Projects'!J989)*'Input| Escalations'!$I$17*J989,0)</f>
        <v>0</v>
      </c>
      <c r="S989" s="172">
        <f>IFERROR(IF(ISNUMBER(FIND("decision",'Input| Setup'!$F$6)),'Input| Projects'!AA989,'Input| Projects'!K989)*'Input| Escalations'!$I$17*K989,0)</f>
        <v>0</v>
      </c>
      <c r="T989" s="172">
        <f>IFERROR(IF(ISNUMBER(FIND("decision",'Input| Setup'!$F$6)),'Input| Projects'!AB989,'Input| Projects'!L989)*'Input| Escalations'!$I$17*L989,0)</f>
        <v>0</v>
      </c>
      <c r="U989" s="172">
        <f>IFERROR(IF(ISNUMBER(FIND("decision",'Input| Setup'!$F$6)),'Input| Projects'!AC989,'Input| Projects'!M989)*'Input| Escalations'!$I$17*M989,0)</f>
        <v>0</v>
      </c>
      <c r="V989" s="172">
        <f>IFERROR(IF(ISNUMBER(FIND("decision",'Input| Setup'!$F$6)),'Input| Projects'!AD989,'Input| Projects'!N989)*'Input| Escalations'!$I$17*N989,0)</f>
        <v>0</v>
      </c>
      <c r="W989" s="172">
        <f>IFERROR(IF(ISNUMBER(FIND("decision",'Input| Setup'!$F$6)),'Input| Projects'!AE989,'Input| Projects'!O989)*'Input| Escalations'!$I$17*O989,0)</f>
        <v>0</v>
      </c>
      <c r="X989" s="175"/>
      <c r="Y989" s="172">
        <f>IF(ISNUMBER(FIND("decision",'Input| Setup'!$F$6)),'Input| Projects'!AG989,'Input| Projects'!Q989)*I989*'Input| Escalations'!$I$17</f>
        <v>0</v>
      </c>
      <c r="Z989" s="172">
        <f>IF(ISNUMBER(FIND("decision",'Input| Setup'!$F$6)),'Input| Projects'!AH989,'Input| Projects'!R989)*J989*'Input| Escalations'!$I$17</f>
        <v>0</v>
      </c>
      <c r="AA989" s="172">
        <f>IF(ISNUMBER(FIND("decision",'Input| Setup'!$F$6)),'Input| Projects'!AI989,'Input| Projects'!S989)*K989*'Input| Escalations'!$I$17</f>
        <v>0</v>
      </c>
      <c r="AB989" s="172">
        <f>IF(ISNUMBER(FIND("decision",'Input| Setup'!$F$6)),'Input| Projects'!AJ989,'Input| Projects'!T989)*L989*'Input| Escalations'!$I$17</f>
        <v>0</v>
      </c>
      <c r="AC989" s="172">
        <f>IF(ISNUMBER(FIND("decision",'Input| Setup'!$F$6)),'Input| Projects'!AK989,'Input| Projects'!U989)*M989*'Input| Escalations'!$I$17</f>
        <v>0</v>
      </c>
      <c r="AD989" s="172">
        <f>IF(ISNUMBER(FIND("decision",'Input| Setup'!$F$6)),'Input| Projects'!AL989,'Input| Projects'!V989)*N989*'Input| Escalations'!$I$17</f>
        <v>0</v>
      </c>
      <c r="AE989" s="172">
        <f>IF(ISNUMBER(FIND("decision",'Input| Setup'!$F$6)),'Input| Projects'!AM989,'Input| Projects'!W989)*O989*'Input| Escalations'!$I$17</f>
        <v>0</v>
      </c>
      <c r="AF989" s="175"/>
      <c r="AG989" s="172" cm="1">
        <f t="array" ref="AG989">IFERROR(--('Input| Projects'!$AS989="Yes")*_xlfn.SWITCH('Input| Overheads'!$C$50,"Direct costs",'Calc| Overheads Allocation'!C$8*Q989,"Internal labour",'Calc| Overheads Allocation'!C$8*Q989*'Input| Projects'!$AO989,"DNSP defined",'Calc| Overheads Allocation'!C$78*'Input| Projects'!$AV989,0),0)</f>
        <v>0</v>
      </c>
      <c r="AH989" s="172" cm="1">
        <f t="array" ref="AH989">IFERROR(--('Input| Projects'!$AS989="Yes")*_xlfn.SWITCH('Input| Overheads'!$C$50,"Direct costs",'Calc| Overheads Allocation'!D$8*R989,"Internal labour",'Calc| Overheads Allocation'!D$8*R989*'Input| Projects'!$AO989,"DNSP defined",'Calc| Overheads Allocation'!D$78*'Input| Projects'!$AV989,0),0)</f>
        <v>0</v>
      </c>
      <c r="AI989" s="172" cm="1">
        <f t="array" ref="AI989">IFERROR(--('Input| Projects'!$AS989="Yes")*_xlfn.SWITCH('Input| Overheads'!$C$50,"Direct costs",'Calc| Overheads Allocation'!E$8*S989,"Internal labour",'Calc| Overheads Allocation'!E$8*S989*'Input| Projects'!$AO989,"DNSP defined",'Calc| Overheads Allocation'!E$78*'Input| Projects'!$AV989,0),0)</f>
        <v>0</v>
      </c>
      <c r="AJ989" s="172" cm="1">
        <f t="array" ref="AJ989">IFERROR(--('Input| Projects'!$AS989="Yes")*_xlfn.SWITCH('Input| Overheads'!$C$50,"Direct costs",'Calc| Overheads Allocation'!F$8*T989,"Internal labour",'Calc| Overheads Allocation'!F$8*T989*'Input| Projects'!$AO989,"DNSP defined",'Calc| Overheads Allocation'!F$78*'Input| Projects'!$AV989,0),0)</f>
        <v>0</v>
      </c>
      <c r="AK989" s="172" cm="1">
        <f t="array" ref="AK989">IFERROR(--('Input| Projects'!$AS989="Yes")*_xlfn.SWITCH('Input| Overheads'!$C$50,"Direct costs",'Calc| Overheads Allocation'!G$8*U989,"Internal labour",'Calc| Overheads Allocation'!G$8*U989*'Input| Projects'!$AO989,"DNSP defined",'Calc| Overheads Allocation'!G$78*'Input| Projects'!$AV989,0),0)</f>
        <v>0</v>
      </c>
      <c r="AL989" s="172" cm="1">
        <f t="array" ref="AL989">IFERROR(--('Input| Projects'!$AS989="Yes")*_xlfn.SWITCH('Input| Overheads'!$C$50,"Direct costs",'Calc| Overheads Allocation'!H$8*V989,"Internal labour",'Calc| Overheads Allocation'!H$8*V989*'Input| Projects'!$AO989,"DNSP defined",'Calc| Overheads Allocation'!H$78*'Input| Projects'!$AV989,0),0)</f>
        <v>0</v>
      </c>
      <c r="AM989" s="172" cm="1">
        <f t="array" ref="AM989">IFERROR(--('Input| Projects'!$AS989="Yes")*_xlfn.SWITCH('Input| Overheads'!$C$50,"Direct costs",'Calc| Overheads Allocation'!I$8*W989,"Internal labour",'Calc| Overheads Allocation'!I$8*W989*'Input| Projects'!$AO989,"DNSP defined",'Calc| Overheads Allocation'!I$78*'Input| Projects'!$AV989,0),0)</f>
        <v>0</v>
      </c>
      <c r="AN989" s="175"/>
      <c r="AO989" s="172" cm="1">
        <f t="array" ref="AO989">IFERROR(--('Input| Projects'!$AT989="Yes")*_xlfn.SWITCH('Input| Overheads'!$C$50,"Direct costs",'Calc| Overheads Allocation'!C$9*Q989,"Internal labour",'Calc| Overheads Allocation'!C$9*Q989*'Input| Projects'!$AO989,"DNSP defined",'Calc| Overheads Allocation'!C$79*'Input| Projects'!$AW989,0),0)</f>
        <v>0</v>
      </c>
      <c r="AP989" s="172" cm="1">
        <f t="array" ref="AP989">IFERROR(--('Input| Projects'!$AT989="Yes")*_xlfn.SWITCH('Input| Overheads'!$C$50,"Direct costs",'Calc| Overheads Allocation'!D$9*R989,"Internal labour",'Calc| Overheads Allocation'!D$9*R989*'Input| Projects'!$AO989,"DNSP defined",'Calc| Overheads Allocation'!D$79*'Input| Projects'!$AW989,0),0)</f>
        <v>0</v>
      </c>
      <c r="AQ989" s="172" cm="1">
        <f t="array" ref="AQ989">IFERROR(--('Input| Projects'!$AT989="Yes")*_xlfn.SWITCH('Input| Overheads'!$C$50,"Direct costs",'Calc| Overheads Allocation'!E$9*S989,"Internal labour",'Calc| Overheads Allocation'!E$9*S989*'Input| Projects'!$AO989,"DNSP defined",'Calc| Overheads Allocation'!E$79*'Input| Projects'!$AW989,0),0)</f>
        <v>0</v>
      </c>
      <c r="AR989" s="172" cm="1">
        <f t="array" ref="AR989">IFERROR(--('Input| Projects'!$AT989="Yes")*_xlfn.SWITCH('Input| Overheads'!$C$50,"Direct costs",'Calc| Overheads Allocation'!F$9*T989,"Internal labour",'Calc| Overheads Allocation'!F$9*T989*'Input| Projects'!$AO989,"DNSP defined",'Calc| Overheads Allocation'!F$79*'Input| Projects'!$AW989,0),0)</f>
        <v>0</v>
      </c>
      <c r="AS989" s="172" cm="1">
        <f t="array" ref="AS989">IFERROR(--('Input| Projects'!$AT989="Yes")*_xlfn.SWITCH('Input| Overheads'!$C$50,"Direct costs",'Calc| Overheads Allocation'!G$9*U989,"Internal labour",'Calc| Overheads Allocation'!G$9*U989*'Input| Projects'!$AO989,"DNSP defined",'Calc| Overheads Allocation'!G$79*'Input| Projects'!$AW989,0),0)</f>
        <v>0</v>
      </c>
      <c r="AT989" s="172" cm="1">
        <f t="array" ref="AT989">IFERROR(--('Input| Projects'!$AT989="Yes")*_xlfn.SWITCH('Input| Overheads'!$C$50,"Direct costs",'Calc| Overheads Allocation'!H$9*V989,"Internal labour",'Calc| Overheads Allocation'!H$9*V989*'Input| Projects'!$AO989,"DNSP defined",'Calc| Overheads Allocation'!H$79*'Input| Projects'!$AW989,0),0)</f>
        <v>0</v>
      </c>
      <c r="AU989" s="172" cm="1">
        <f t="array" ref="AU989">IFERROR(--('Input| Projects'!$AT989="Yes")*_xlfn.SWITCH('Input| Overheads'!$C$50,"Direct costs",'Calc| Overheads Allocation'!I$9*W989,"Internal labour",'Calc| Overheads Allocation'!I$9*W989*'Input| Projects'!$AO989,"DNSP defined",'Calc| Overheads Allocation'!I$79*'Input| Projects'!$AW989,0),0)</f>
        <v>0</v>
      </c>
      <c r="AV989" s="175"/>
      <c r="AW989" s="172">
        <f t="shared" si="354"/>
        <v>0</v>
      </c>
      <c r="AX989" s="172">
        <f t="shared" si="355"/>
        <v>0</v>
      </c>
      <c r="AY989" s="172">
        <f t="shared" si="356"/>
        <v>0</v>
      </c>
      <c r="AZ989" s="172">
        <f t="shared" si="357"/>
        <v>0</v>
      </c>
      <c r="BA989" s="172">
        <f t="shared" si="358"/>
        <v>0</v>
      </c>
      <c r="BB989" s="172">
        <f t="shared" si="359"/>
        <v>0</v>
      </c>
      <c r="BC989" s="172">
        <f t="shared" si="360"/>
        <v>0</v>
      </c>
      <c r="BD989" s="176"/>
      <c r="BE989" s="172">
        <f t="shared" si="361"/>
        <v>0</v>
      </c>
      <c r="BF989" s="172">
        <f t="shared" si="362"/>
        <v>0</v>
      </c>
      <c r="BG989" s="172">
        <f t="shared" si="363"/>
        <v>0</v>
      </c>
      <c r="BH989" s="172">
        <f t="shared" si="364"/>
        <v>0</v>
      </c>
      <c r="BI989" s="172">
        <f t="shared" si="365"/>
        <v>0</v>
      </c>
      <c r="BJ989" s="172">
        <f t="shared" si="366"/>
        <v>0</v>
      </c>
      <c r="BK989" s="172">
        <f t="shared" si="367"/>
        <v>0</v>
      </c>
      <c r="BL989" s="176"/>
      <c r="BM989" s="172">
        <f t="shared" si="346"/>
        <v>0</v>
      </c>
      <c r="BN989" s="172">
        <f t="shared" si="347"/>
        <v>0</v>
      </c>
      <c r="BO989" s="172">
        <f t="shared" si="348"/>
        <v>0</v>
      </c>
      <c r="BP989" s="172">
        <f t="shared" si="349"/>
        <v>0</v>
      </c>
      <c r="BQ989" s="172">
        <f t="shared" si="350"/>
        <v>0</v>
      </c>
      <c r="BR989" s="172">
        <f t="shared" si="351"/>
        <v>0</v>
      </c>
      <c r="BS989" s="172">
        <f t="shared" si="352"/>
        <v>0</v>
      </c>
      <c r="BT989" s="55"/>
      <c r="BU989" s="158">
        <f>SUMIF('Input| Projects'!$BA$8:$CX$8,RIGHT(BU$9,3),'Input| Projects'!$BA989:$CX989)</f>
        <v>0</v>
      </c>
      <c r="BV989" s="158">
        <f>SUMIF('Input| Projects'!$BA$8:$CX$8,RIGHT(BV$9,3),'Input| Projects'!$BA989:$CX989)</f>
        <v>0</v>
      </c>
      <c r="BW989" s="79" t="str">
        <f t="shared" si="353"/>
        <v/>
      </c>
    </row>
    <row r="990" spans="2:75" x14ac:dyDescent="0.2">
      <c r="B990" s="123">
        <f>IFERROR('Input| Projects'!B990,"")</f>
        <v>981</v>
      </c>
      <c r="C990" s="160" t="str">
        <f>IFERROR(IF('Input| Projects'!C990="","",'Input| Projects'!C990),"")</f>
        <v/>
      </c>
      <c r="D990" s="160" t="str">
        <f>IFERROR(IF('Input| Projects'!D990="","",'Input| Projects'!D990),"")</f>
        <v/>
      </c>
      <c r="E990" s="53"/>
      <c r="F990" s="160" t="str">
        <f>IF(LEN('Input| Projects'!F990)&gt;0,'Input| Projects'!F990,"")</f>
        <v/>
      </c>
      <c r="G990" s="160" t="str">
        <f>IF(LEN('Input| Projects'!G990)&gt;0,'Input| Projects'!G990,"")</f>
        <v/>
      </c>
      <c r="H990" s="10"/>
      <c r="I990" s="194" cm="1">
        <f t="array" ref="I990">IF(LEN($F990)&gt;0,1+IFERROR(SUMPRODUCT(TRANSPOSE('Input| Projects'!$AO990:$AQ990),INDEX('Input| Escalations'!$F$27:$L$29,,MATCH(Q$9,'Input| Escalations'!$F$21:$L$21,0))),0),0)</f>
        <v>0</v>
      </c>
      <c r="J990" s="194" cm="1">
        <f t="array" ref="J990">IF(LEN($F990)&gt;0,1+IFERROR(SUMPRODUCT(TRANSPOSE('Input| Projects'!$AO990:$AQ990),INDEX('Input| Escalations'!$F$27:$L$29,,MATCH(R$9,'Input| Escalations'!$F$21:$L$21,0))),0),0)</f>
        <v>0</v>
      </c>
      <c r="K990" s="194" cm="1">
        <f t="array" ref="K990">IF(LEN($F990)&gt;0,1+IFERROR(SUMPRODUCT(TRANSPOSE('Input| Projects'!$AO990:$AQ990),INDEX('Input| Escalations'!$F$27:$L$29,,MATCH(S$9,'Input| Escalations'!$F$21:$L$21,0))),0),0)</f>
        <v>0</v>
      </c>
      <c r="L990" s="194" cm="1">
        <f t="array" ref="L990">IF(LEN($F990)&gt;0,1+IFERROR(SUMPRODUCT(TRANSPOSE('Input| Projects'!$AO990:$AQ990),INDEX('Input| Escalations'!$F$27:$L$29,,MATCH(T$9,'Input| Escalations'!$F$21:$L$21,0))),0),0)</f>
        <v>0</v>
      </c>
      <c r="M990" s="194" cm="1">
        <f t="array" ref="M990">IF(LEN($F990)&gt;0,1+IFERROR(SUMPRODUCT(TRANSPOSE('Input| Projects'!$AO990:$AQ990),INDEX('Input| Escalations'!$F$27:$L$29,,MATCH(U$9,'Input| Escalations'!$F$21:$L$21,0))),0),0)</f>
        <v>0</v>
      </c>
      <c r="N990" s="194" cm="1">
        <f t="array" ref="N990">IF(LEN($F990)&gt;0,1+IFERROR(SUMPRODUCT(TRANSPOSE('Input| Projects'!$AO990:$AQ990),INDEX('Input| Escalations'!$F$27:$L$29,,MATCH(V$9,'Input| Escalations'!$F$21:$L$21,0))),0),0)</f>
        <v>0</v>
      </c>
      <c r="O990" s="194" cm="1">
        <f t="array" ref="O990">IF(LEN($F990)&gt;0,1+IFERROR(SUMPRODUCT(TRANSPOSE('Input| Projects'!$AO990:$AQ990),INDEX('Input| Escalations'!$F$27:$L$29,,MATCH(W$9,'Input| Escalations'!$F$21:$L$21,0))),0),0)</f>
        <v>0</v>
      </c>
      <c r="P990" s="10"/>
      <c r="Q990" s="172">
        <f>IFERROR(IF(ISNUMBER(FIND("decision",'Input| Setup'!$F$6)),'Input| Projects'!Y990,'Input| Projects'!I990)*'Input| Escalations'!$I$17*I990,0)</f>
        <v>0</v>
      </c>
      <c r="R990" s="172">
        <f>IFERROR(IF(ISNUMBER(FIND("decision",'Input| Setup'!$F$6)),'Input| Projects'!Z990,'Input| Projects'!J990)*'Input| Escalations'!$I$17*J990,0)</f>
        <v>0</v>
      </c>
      <c r="S990" s="172">
        <f>IFERROR(IF(ISNUMBER(FIND("decision",'Input| Setup'!$F$6)),'Input| Projects'!AA990,'Input| Projects'!K990)*'Input| Escalations'!$I$17*K990,0)</f>
        <v>0</v>
      </c>
      <c r="T990" s="172">
        <f>IFERROR(IF(ISNUMBER(FIND("decision",'Input| Setup'!$F$6)),'Input| Projects'!AB990,'Input| Projects'!L990)*'Input| Escalations'!$I$17*L990,0)</f>
        <v>0</v>
      </c>
      <c r="U990" s="172">
        <f>IFERROR(IF(ISNUMBER(FIND("decision",'Input| Setup'!$F$6)),'Input| Projects'!AC990,'Input| Projects'!M990)*'Input| Escalations'!$I$17*M990,0)</f>
        <v>0</v>
      </c>
      <c r="V990" s="172">
        <f>IFERROR(IF(ISNUMBER(FIND("decision",'Input| Setup'!$F$6)),'Input| Projects'!AD990,'Input| Projects'!N990)*'Input| Escalations'!$I$17*N990,0)</f>
        <v>0</v>
      </c>
      <c r="W990" s="172">
        <f>IFERROR(IF(ISNUMBER(FIND("decision",'Input| Setup'!$F$6)),'Input| Projects'!AE990,'Input| Projects'!O990)*'Input| Escalations'!$I$17*O990,0)</f>
        <v>0</v>
      </c>
      <c r="X990" s="175"/>
      <c r="Y990" s="172">
        <f>IF(ISNUMBER(FIND("decision",'Input| Setup'!$F$6)),'Input| Projects'!AG990,'Input| Projects'!Q990)*I990*'Input| Escalations'!$I$17</f>
        <v>0</v>
      </c>
      <c r="Z990" s="172">
        <f>IF(ISNUMBER(FIND("decision",'Input| Setup'!$F$6)),'Input| Projects'!AH990,'Input| Projects'!R990)*J990*'Input| Escalations'!$I$17</f>
        <v>0</v>
      </c>
      <c r="AA990" s="172">
        <f>IF(ISNUMBER(FIND("decision",'Input| Setup'!$F$6)),'Input| Projects'!AI990,'Input| Projects'!S990)*K990*'Input| Escalations'!$I$17</f>
        <v>0</v>
      </c>
      <c r="AB990" s="172">
        <f>IF(ISNUMBER(FIND("decision",'Input| Setup'!$F$6)),'Input| Projects'!AJ990,'Input| Projects'!T990)*L990*'Input| Escalations'!$I$17</f>
        <v>0</v>
      </c>
      <c r="AC990" s="172">
        <f>IF(ISNUMBER(FIND("decision",'Input| Setup'!$F$6)),'Input| Projects'!AK990,'Input| Projects'!U990)*M990*'Input| Escalations'!$I$17</f>
        <v>0</v>
      </c>
      <c r="AD990" s="172">
        <f>IF(ISNUMBER(FIND("decision",'Input| Setup'!$F$6)),'Input| Projects'!AL990,'Input| Projects'!V990)*N990*'Input| Escalations'!$I$17</f>
        <v>0</v>
      </c>
      <c r="AE990" s="172">
        <f>IF(ISNUMBER(FIND("decision",'Input| Setup'!$F$6)),'Input| Projects'!AM990,'Input| Projects'!W990)*O990*'Input| Escalations'!$I$17</f>
        <v>0</v>
      </c>
      <c r="AF990" s="175"/>
      <c r="AG990" s="172" cm="1">
        <f t="array" ref="AG990">IFERROR(--('Input| Projects'!$AS990="Yes")*_xlfn.SWITCH('Input| Overheads'!$C$50,"Direct costs",'Calc| Overheads Allocation'!C$8*Q990,"Internal labour",'Calc| Overheads Allocation'!C$8*Q990*'Input| Projects'!$AO990,"DNSP defined",'Calc| Overheads Allocation'!C$78*'Input| Projects'!$AV990,0),0)</f>
        <v>0</v>
      </c>
      <c r="AH990" s="172" cm="1">
        <f t="array" ref="AH990">IFERROR(--('Input| Projects'!$AS990="Yes")*_xlfn.SWITCH('Input| Overheads'!$C$50,"Direct costs",'Calc| Overheads Allocation'!D$8*R990,"Internal labour",'Calc| Overheads Allocation'!D$8*R990*'Input| Projects'!$AO990,"DNSP defined",'Calc| Overheads Allocation'!D$78*'Input| Projects'!$AV990,0),0)</f>
        <v>0</v>
      </c>
      <c r="AI990" s="172" cm="1">
        <f t="array" ref="AI990">IFERROR(--('Input| Projects'!$AS990="Yes")*_xlfn.SWITCH('Input| Overheads'!$C$50,"Direct costs",'Calc| Overheads Allocation'!E$8*S990,"Internal labour",'Calc| Overheads Allocation'!E$8*S990*'Input| Projects'!$AO990,"DNSP defined",'Calc| Overheads Allocation'!E$78*'Input| Projects'!$AV990,0),0)</f>
        <v>0</v>
      </c>
      <c r="AJ990" s="172" cm="1">
        <f t="array" ref="AJ990">IFERROR(--('Input| Projects'!$AS990="Yes")*_xlfn.SWITCH('Input| Overheads'!$C$50,"Direct costs",'Calc| Overheads Allocation'!F$8*T990,"Internal labour",'Calc| Overheads Allocation'!F$8*T990*'Input| Projects'!$AO990,"DNSP defined",'Calc| Overheads Allocation'!F$78*'Input| Projects'!$AV990,0),0)</f>
        <v>0</v>
      </c>
      <c r="AK990" s="172" cm="1">
        <f t="array" ref="AK990">IFERROR(--('Input| Projects'!$AS990="Yes")*_xlfn.SWITCH('Input| Overheads'!$C$50,"Direct costs",'Calc| Overheads Allocation'!G$8*U990,"Internal labour",'Calc| Overheads Allocation'!G$8*U990*'Input| Projects'!$AO990,"DNSP defined",'Calc| Overheads Allocation'!G$78*'Input| Projects'!$AV990,0),0)</f>
        <v>0</v>
      </c>
      <c r="AL990" s="172" cm="1">
        <f t="array" ref="AL990">IFERROR(--('Input| Projects'!$AS990="Yes")*_xlfn.SWITCH('Input| Overheads'!$C$50,"Direct costs",'Calc| Overheads Allocation'!H$8*V990,"Internal labour",'Calc| Overheads Allocation'!H$8*V990*'Input| Projects'!$AO990,"DNSP defined",'Calc| Overheads Allocation'!H$78*'Input| Projects'!$AV990,0),0)</f>
        <v>0</v>
      </c>
      <c r="AM990" s="172" cm="1">
        <f t="array" ref="AM990">IFERROR(--('Input| Projects'!$AS990="Yes")*_xlfn.SWITCH('Input| Overheads'!$C$50,"Direct costs",'Calc| Overheads Allocation'!I$8*W990,"Internal labour",'Calc| Overheads Allocation'!I$8*W990*'Input| Projects'!$AO990,"DNSP defined",'Calc| Overheads Allocation'!I$78*'Input| Projects'!$AV990,0),0)</f>
        <v>0</v>
      </c>
      <c r="AN990" s="175"/>
      <c r="AO990" s="172" cm="1">
        <f t="array" ref="AO990">IFERROR(--('Input| Projects'!$AT990="Yes")*_xlfn.SWITCH('Input| Overheads'!$C$50,"Direct costs",'Calc| Overheads Allocation'!C$9*Q990,"Internal labour",'Calc| Overheads Allocation'!C$9*Q990*'Input| Projects'!$AO990,"DNSP defined",'Calc| Overheads Allocation'!C$79*'Input| Projects'!$AW990,0),0)</f>
        <v>0</v>
      </c>
      <c r="AP990" s="172" cm="1">
        <f t="array" ref="AP990">IFERROR(--('Input| Projects'!$AT990="Yes")*_xlfn.SWITCH('Input| Overheads'!$C$50,"Direct costs",'Calc| Overheads Allocation'!D$9*R990,"Internal labour",'Calc| Overheads Allocation'!D$9*R990*'Input| Projects'!$AO990,"DNSP defined",'Calc| Overheads Allocation'!D$79*'Input| Projects'!$AW990,0),0)</f>
        <v>0</v>
      </c>
      <c r="AQ990" s="172" cm="1">
        <f t="array" ref="AQ990">IFERROR(--('Input| Projects'!$AT990="Yes")*_xlfn.SWITCH('Input| Overheads'!$C$50,"Direct costs",'Calc| Overheads Allocation'!E$9*S990,"Internal labour",'Calc| Overheads Allocation'!E$9*S990*'Input| Projects'!$AO990,"DNSP defined",'Calc| Overheads Allocation'!E$79*'Input| Projects'!$AW990,0),0)</f>
        <v>0</v>
      </c>
      <c r="AR990" s="172" cm="1">
        <f t="array" ref="AR990">IFERROR(--('Input| Projects'!$AT990="Yes")*_xlfn.SWITCH('Input| Overheads'!$C$50,"Direct costs",'Calc| Overheads Allocation'!F$9*T990,"Internal labour",'Calc| Overheads Allocation'!F$9*T990*'Input| Projects'!$AO990,"DNSP defined",'Calc| Overheads Allocation'!F$79*'Input| Projects'!$AW990,0),0)</f>
        <v>0</v>
      </c>
      <c r="AS990" s="172" cm="1">
        <f t="array" ref="AS990">IFERROR(--('Input| Projects'!$AT990="Yes")*_xlfn.SWITCH('Input| Overheads'!$C$50,"Direct costs",'Calc| Overheads Allocation'!G$9*U990,"Internal labour",'Calc| Overheads Allocation'!G$9*U990*'Input| Projects'!$AO990,"DNSP defined",'Calc| Overheads Allocation'!G$79*'Input| Projects'!$AW990,0),0)</f>
        <v>0</v>
      </c>
      <c r="AT990" s="172" cm="1">
        <f t="array" ref="AT990">IFERROR(--('Input| Projects'!$AT990="Yes")*_xlfn.SWITCH('Input| Overheads'!$C$50,"Direct costs",'Calc| Overheads Allocation'!H$9*V990,"Internal labour",'Calc| Overheads Allocation'!H$9*V990*'Input| Projects'!$AO990,"DNSP defined",'Calc| Overheads Allocation'!H$79*'Input| Projects'!$AW990,0),0)</f>
        <v>0</v>
      </c>
      <c r="AU990" s="172" cm="1">
        <f t="array" ref="AU990">IFERROR(--('Input| Projects'!$AT990="Yes")*_xlfn.SWITCH('Input| Overheads'!$C$50,"Direct costs",'Calc| Overheads Allocation'!I$9*W990,"Internal labour",'Calc| Overheads Allocation'!I$9*W990*'Input| Projects'!$AO990,"DNSP defined",'Calc| Overheads Allocation'!I$79*'Input| Projects'!$AW990,0),0)</f>
        <v>0</v>
      </c>
      <c r="AV990" s="175"/>
      <c r="AW990" s="172">
        <f t="shared" si="354"/>
        <v>0</v>
      </c>
      <c r="AX990" s="172">
        <f t="shared" si="355"/>
        <v>0</v>
      </c>
      <c r="AY990" s="172">
        <f t="shared" si="356"/>
        <v>0</v>
      </c>
      <c r="AZ990" s="172">
        <f t="shared" si="357"/>
        <v>0</v>
      </c>
      <c r="BA990" s="172">
        <f t="shared" si="358"/>
        <v>0</v>
      </c>
      <c r="BB990" s="172">
        <f t="shared" si="359"/>
        <v>0</v>
      </c>
      <c r="BC990" s="172">
        <f t="shared" si="360"/>
        <v>0</v>
      </c>
      <c r="BD990" s="176"/>
      <c r="BE990" s="172">
        <f t="shared" si="361"/>
        <v>0</v>
      </c>
      <c r="BF990" s="172">
        <f t="shared" si="362"/>
        <v>0</v>
      </c>
      <c r="BG990" s="172">
        <f t="shared" si="363"/>
        <v>0</v>
      </c>
      <c r="BH990" s="172">
        <f t="shared" si="364"/>
        <v>0</v>
      </c>
      <c r="BI990" s="172">
        <f t="shared" si="365"/>
        <v>0</v>
      </c>
      <c r="BJ990" s="172">
        <f t="shared" si="366"/>
        <v>0</v>
      </c>
      <c r="BK990" s="172">
        <f t="shared" si="367"/>
        <v>0</v>
      </c>
      <c r="BL990" s="176"/>
      <c r="BM990" s="172">
        <f t="shared" si="346"/>
        <v>0</v>
      </c>
      <c r="BN990" s="172">
        <f t="shared" si="347"/>
        <v>0</v>
      </c>
      <c r="BO990" s="172">
        <f t="shared" si="348"/>
        <v>0</v>
      </c>
      <c r="BP990" s="172">
        <f t="shared" si="349"/>
        <v>0</v>
      </c>
      <c r="BQ990" s="172">
        <f t="shared" si="350"/>
        <v>0</v>
      </c>
      <c r="BR990" s="172">
        <f t="shared" si="351"/>
        <v>0</v>
      </c>
      <c r="BS990" s="172">
        <f t="shared" si="352"/>
        <v>0</v>
      </c>
      <c r="BT990" s="55"/>
      <c r="BU990" s="158">
        <f>SUMIF('Input| Projects'!$BA$8:$CX$8,RIGHT(BU$9,3),'Input| Projects'!$BA990:$CX990)</f>
        <v>0</v>
      </c>
      <c r="BV990" s="158">
        <f>SUMIF('Input| Projects'!$BA$8:$CX$8,RIGHT(BV$9,3),'Input| Projects'!$BA990:$CX990)</f>
        <v>0</v>
      </c>
      <c r="BW990" s="79" t="str">
        <f t="shared" si="353"/>
        <v/>
      </c>
    </row>
    <row r="991" spans="2:75" x14ac:dyDescent="0.2">
      <c r="B991" s="123">
        <f>IFERROR('Input| Projects'!B991,"")</f>
        <v>982</v>
      </c>
      <c r="C991" s="160" t="str">
        <f>IFERROR(IF('Input| Projects'!C991="","",'Input| Projects'!C991),"")</f>
        <v/>
      </c>
      <c r="D991" s="160" t="str">
        <f>IFERROR(IF('Input| Projects'!D991="","",'Input| Projects'!D991),"")</f>
        <v/>
      </c>
      <c r="E991" s="53"/>
      <c r="F991" s="160" t="str">
        <f>IF(LEN('Input| Projects'!F991)&gt;0,'Input| Projects'!F991,"")</f>
        <v/>
      </c>
      <c r="G991" s="160" t="str">
        <f>IF(LEN('Input| Projects'!G991)&gt;0,'Input| Projects'!G991,"")</f>
        <v/>
      </c>
      <c r="H991" s="10"/>
      <c r="I991" s="194" cm="1">
        <f t="array" ref="I991">IF(LEN($F991)&gt;0,1+IFERROR(SUMPRODUCT(TRANSPOSE('Input| Projects'!$AO991:$AQ991),INDEX('Input| Escalations'!$F$27:$L$29,,MATCH(Q$9,'Input| Escalations'!$F$21:$L$21,0))),0),0)</f>
        <v>0</v>
      </c>
      <c r="J991" s="194" cm="1">
        <f t="array" ref="J991">IF(LEN($F991)&gt;0,1+IFERROR(SUMPRODUCT(TRANSPOSE('Input| Projects'!$AO991:$AQ991),INDEX('Input| Escalations'!$F$27:$L$29,,MATCH(R$9,'Input| Escalations'!$F$21:$L$21,0))),0),0)</f>
        <v>0</v>
      </c>
      <c r="K991" s="194" cm="1">
        <f t="array" ref="K991">IF(LEN($F991)&gt;0,1+IFERROR(SUMPRODUCT(TRANSPOSE('Input| Projects'!$AO991:$AQ991),INDEX('Input| Escalations'!$F$27:$L$29,,MATCH(S$9,'Input| Escalations'!$F$21:$L$21,0))),0),0)</f>
        <v>0</v>
      </c>
      <c r="L991" s="194" cm="1">
        <f t="array" ref="L991">IF(LEN($F991)&gt;0,1+IFERROR(SUMPRODUCT(TRANSPOSE('Input| Projects'!$AO991:$AQ991),INDEX('Input| Escalations'!$F$27:$L$29,,MATCH(T$9,'Input| Escalations'!$F$21:$L$21,0))),0),0)</f>
        <v>0</v>
      </c>
      <c r="M991" s="194" cm="1">
        <f t="array" ref="M991">IF(LEN($F991)&gt;0,1+IFERROR(SUMPRODUCT(TRANSPOSE('Input| Projects'!$AO991:$AQ991),INDEX('Input| Escalations'!$F$27:$L$29,,MATCH(U$9,'Input| Escalations'!$F$21:$L$21,0))),0),0)</f>
        <v>0</v>
      </c>
      <c r="N991" s="194" cm="1">
        <f t="array" ref="N991">IF(LEN($F991)&gt;0,1+IFERROR(SUMPRODUCT(TRANSPOSE('Input| Projects'!$AO991:$AQ991),INDEX('Input| Escalations'!$F$27:$L$29,,MATCH(V$9,'Input| Escalations'!$F$21:$L$21,0))),0),0)</f>
        <v>0</v>
      </c>
      <c r="O991" s="194" cm="1">
        <f t="array" ref="O991">IF(LEN($F991)&gt;0,1+IFERROR(SUMPRODUCT(TRANSPOSE('Input| Projects'!$AO991:$AQ991),INDEX('Input| Escalations'!$F$27:$L$29,,MATCH(W$9,'Input| Escalations'!$F$21:$L$21,0))),0),0)</f>
        <v>0</v>
      </c>
      <c r="P991" s="10"/>
      <c r="Q991" s="172">
        <f>IFERROR(IF(ISNUMBER(FIND("decision",'Input| Setup'!$F$6)),'Input| Projects'!Y991,'Input| Projects'!I991)*'Input| Escalations'!$I$17*I991,0)</f>
        <v>0</v>
      </c>
      <c r="R991" s="172">
        <f>IFERROR(IF(ISNUMBER(FIND("decision",'Input| Setup'!$F$6)),'Input| Projects'!Z991,'Input| Projects'!J991)*'Input| Escalations'!$I$17*J991,0)</f>
        <v>0</v>
      </c>
      <c r="S991" s="172">
        <f>IFERROR(IF(ISNUMBER(FIND("decision",'Input| Setup'!$F$6)),'Input| Projects'!AA991,'Input| Projects'!K991)*'Input| Escalations'!$I$17*K991,0)</f>
        <v>0</v>
      </c>
      <c r="T991" s="172">
        <f>IFERROR(IF(ISNUMBER(FIND("decision",'Input| Setup'!$F$6)),'Input| Projects'!AB991,'Input| Projects'!L991)*'Input| Escalations'!$I$17*L991,0)</f>
        <v>0</v>
      </c>
      <c r="U991" s="172">
        <f>IFERROR(IF(ISNUMBER(FIND("decision",'Input| Setup'!$F$6)),'Input| Projects'!AC991,'Input| Projects'!M991)*'Input| Escalations'!$I$17*M991,0)</f>
        <v>0</v>
      </c>
      <c r="V991" s="172">
        <f>IFERROR(IF(ISNUMBER(FIND("decision",'Input| Setup'!$F$6)),'Input| Projects'!AD991,'Input| Projects'!N991)*'Input| Escalations'!$I$17*N991,0)</f>
        <v>0</v>
      </c>
      <c r="W991" s="172">
        <f>IFERROR(IF(ISNUMBER(FIND("decision",'Input| Setup'!$F$6)),'Input| Projects'!AE991,'Input| Projects'!O991)*'Input| Escalations'!$I$17*O991,0)</f>
        <v>0</v>
      </c>
      <c r="X991" s="175"/>
      <c r="Y991" s="172">
        <f>IF(ISNUMBER(FIND("decision",'Input| Setup'!$F$6)),'Input| Projects'!AG991,'Input| Projects'!Q991)*I991*'Input| Escalations'!$I$17</f>
        <v>0</v>
      </c>
      <c r="Z991" s="172">
        <f>IF(ISNUMBER(FIND("decision",'Input| Setup'!$F$6)),'Input| Projects'!AH991,'Input| Projects'!R991)*J991*'Input| Escalations'!$I$17</f>
        <v>0</v>
      </c>
      <c r="AA991" s="172">
        <f>IF(ISNUMBER(FIND("decision",'Input| Setup'!$F$6)),'Input| Projects'!AI991,'Input| Projects'!S991)*K991*'Input| Escalations'!$I$17</f>
        <v>0</v>
      </c>
      <c r="AB991" s="172">
        <f>IF(ISNUMBER(FIND("decision",'Input| Setup'!$F$6)),'Input| Projects'!AJ991,'Input| Projects'!T991)*L991*'Input| Escalations'!$I$17</f>
        <v>0</v>
      </c>
      <c r="AC991" s="172">
        <f>IF(ISNUMBER(FIND("decision",'Input| Setup'!$F$6)),'Input| Projects'!AK991,'Input| Projects'!U991)*M991*'Input| Escalations'!$I$17</f>
        <v>0</v>
      </c>
      <c r="AD991" s="172">
        <f>IF(ISNUMBER(FIND("decision",'Input| Setup'!$F$6)),'Input| Projects'!AL991,'Input| Projects'!V991)*N991*'Input| Escalations'!$I$17</f>
        <v>0</v>
      </c>
      <c r="AE991" s="172">
        <f>IF(ISNUMBER(FIND("decision",'Input| Setup'!$F$6)),'Input| Projects'!AM991,'Input| Projects'!W991)*O991*'Input| Escalations'!$I$17</f>
        <v>0</v>
      </c>
      <c r="AF991" s="175"/>
      <c r="AG991" s="172" cm="1">
        <f t="array" ref="AG991">IFERROR(--('Input| Projects'!$AS991="Yes")*_xlfn.SWITCH('Input| Overheads'!$C$50,"Direct costs",'Calc| Overheads Allocation'!C$8*Q991,"Internal labour",'Calc| Overheads Allocation'!C$8*Q991*'Input| Projects'!$AO991,"DNSP defined",'Calc| Overheads Allocation'!C$78*'Input| Projects'!$AV991,0),0)</f>
        <v>0</v>
      </c>
      <c r="AH991" s="172" cm="1">
        <f t="array" ref="AH991">IFERROR(--('Input| Projects'!$AS991="Yes")*_xlfn.SWITCH('Input| Overheads'!$C$50,"Direct costs",'Calc| Overheads Allocation'!D$8*R991,"Internal labour",'Calc| Overheads Allocation'!D$8*R991*'Input| Projects'!$AO991,"DNSP defined",'Calc| Overheads Allocation'!D$78*'Input| Projects'!$AV991,0),0)</f>
        <v>0</v>
      </c>
      <c r="AI991" s="172" cm="1">
        <f t="array" ref="AI991">IFERROR(--('Input| Projects'!$AS991="Yes")*_xlfn.SWITCH('Input| Overheads'!$C$50,"Direct costs",'Calc| Overheads Allocation'!E$8*S991,"Internal labour",'Calc| Overheads Allocation'!E$8*S991*'Input| Projects'!$AO991,"DNSP defined",'Calc| Overheads Allocation'!E$78*'Input| Projects'!$AV991,0),0)</f>
        <v>0</v>
      </c>
      <c r="AJ991" s="172" cm="1">
        <f t="array" ref="AJ991">IFERROR(--('Input| Projects'!$AS991="Yes")*_xlfn.SWITCH('Input| Overheads'!$C$50,"Direct costs",'Calc| Overheads Allocation'!F$8*T991,"Internal labour",'Calc| Overheads Allocation'!F$8*T991*'Input| Projects'!$AO991,"DNSP defined",'Calc| Overheads Allocation'!F$78*'Input| Projects'!$AV991,0),0)</f>
        <v>0</v>
      </c>
      <c r="AK991" s="172" cm="1">
        <f t="array" ref="AK991">IFERROR(--('Input| Projects'!$AS991="Yes")*_xlfn.SWITCH('Input| Overheads'!$C$50,"Direct costs",'Calc| Overheads Allocation'!G$8*U991,"Internal labour",'Calc| Overheads Allocation'!G$8*U991*'Input| Projects'!$AO991,"DNSP defined",'Calc| Overheads Allocation'!G$78*'Input| Projects'!$AV991,0),0)</f>
        <v>0</v>
      </c>
      <c r="AL991" s="172" cm="1">
        <f t="array" ref="AL991">IFERROR(--('Input| Projects'!$AS991="Yes")*_xlfn.SWITCH('Input| Overheads'!$C$50,"Direct costs",'Calc| Overheads Allocation'!H$8*V991,"Internal labour",'Calc| Overheads Allocation'!H$8*V991*'Input| Projects'!$AO991,"DNSP defined",'Calc| Overheads Allocation'!H$78*'Input| Projects'!$AV991,0),0)</f>
        <v>0</v>
      </c>
      <c r="AM991" s="172" cm="1">
        <f t="array" ref="AM991">IFERROR(--('Input| Projects'!$AS991="Yes")*_xlfn.SWITCH('Input| Overheads'!$C$50,"Direct costs",'Calc| Overheads Allocation'!I$8*W991,"Internal labour",'Calc| Overheads Allocation'!I$8*W991*'Input| Projects'!$AO991,"DNSP defined",'Calc| Overheads Allocation'!I$78*'Input| Projects'!$AV991,0),0)</f>
        <v>0</v>
      </c>
      <c r="AN991" s="175"/>
      <c r="AO991" s="172" cm="1">
        <f t="array" ref="AO991">IFERROR(--('Input| Projects'!$AT991="Yes")*_xlfn.SWITCH('Input| Overheads'!$C$50,"Direct costs",'Calc| Overheads Allocation'!C$9*Q991,"Internal labour",'Calc| Overheads Allocation'!C$9*Q991*'Input| Projects'!$AO991,"DNSP defined",'Calc| Overheads Allocation'!C$79*'Input| Projects'!$AW991,0),0)</f>
        <v>0</v>
      </c>
      <c r="AP991" s="172" cm="1">
        <f t="array" ref="AP991">IFERROR(--('Input| Projects'!$AT991="Yes")*_xlfn.SWITCH('Input| Overheads'!$C$50,"Direct costs",'Calc| Overheads Allocation'!D$9*R991,"Internal labour",'Calc| Overheads Allocation'!D$9*R991*'Input| Projects'!$AO991,"DNSP defined",'Calc| Overheads Allocation'!D$79*'Input| Projects'!$AW991,0),0)</f>
        <v>0</v>
      </c>
      <c r="AQ991" s="172" cm="1">
        <f t="array" ref="AQ991">IFERROR(--('Input| Projects'!$AT991="Yes")*_xlfn.SWITCH('Input| Overheads'!$C$50,"Direct costs",'Calc| Overheads Allocation'!E$9*S991,"Internal labour",'Calc| Overheads Allocation'!E$9*S991*'Input| Projects'!$AO991,"DNSP defined",'Calc| Overheads Allocation'!E$79*'Input| Projects'!$AW991,0),0)</f>
        <v>0</v>
      </c>
      <c r="AR991" s="172" cm="1">
        <f t="array" ref="AR991">IFERROR(--('Input| Projects'!$AT991="Yes")*_xlfn.SWITCH('Input| Overheads'!$C$50,"Direct costs",'Calc| Overheads Allocation'!F$9*T991,"Internal labour",'Calc| Overheads Allocation'!F$9*T991*'Input| Projects'!$AO991,"DNSP defined",'Calc| Overheads Allocation'!F$79*'Input| Projects'!$AW991,0),0)</f>
        <v>0</v>
      </c>
      <c r="AS991" s="172" cm="1">
        <f t="array" ref="AS991">IFERROR(--('Input| Projects'!$AT991="Yes")*_xlfn.SWITCH('Input| Overheads'!$C$50,"Direct costs",'Calc| Overheads Allocation'!G$9*U991,"Internal labour",'Calc| Overheads Allocation'!G$9*U991*'Input| Projects'!$AO991,"DNSP defined",'Calc| Overheads Allocation'!G$79*'Input| Projects'!$AW991,0),0)</f>
        <v>0</v>
      </c>
      <c r="AT991" s="172" cm="1">
        <f t="array" ref="AT991">IFERROR(--('Input| Projects'!$AT991="Yes")*_xlfn.SWITCH('Input| Overheads'!$C$50,"Direct costs",'Calc| Overheads Allocation'!H$9*V991,"Internal labour",'Calc| Overheads Allocation'!H$9*V991*'Input| Projects'!$AO991,"DNSP defined",'Calc| Overheads Allocation'!H$79*'Input| Projects'!$AW991,0),0)</f>
        <v>0</v>
      </c>
      <c r="AU991" s="172" cm="1">
        <f t="array" ref="AU991">IFERROR(--('Input| Projects'!$AT991="Yes")*_xlfn.SWITCH('Input| Overheads'!$C$50,"Direct costs",'Calc| Overheads Allocation'!I$9*W991,"Internal labour",'Calc| Overheads Allocation'!I$9*W991*'Input| Projects'!$AO991,"DNSP defined",'Calc| Overheads Allocation'!I$79*'Input| Projects'!$AW991,0),0)</f>
        <v>0</v>
      </c>
      <c r="AV991" s="175"/>
      <c r="AW991" s="172">
        <f t="shared" si="354"/>
        <v>0</v>
      </c>
      <c r="AX991" s="172">
        <f t="shared" si="355"/>
        <v>0</v>
      </c>
      <c r="AY991" s="172">
        <f t="shared" si="356"/>
        <v>0</v>
      </c>
      <c r="AZ991" s="172">
        <f t="shared" si="357"/>
        <v>0</v>
      </c>
      <c r="BA991" s="172">
        <f t="shared" si="358"/>
        <v>0</v>
      </c>
      <c r="BB991" s="172">
        <f t="shared" si="359"/>
        <v>0</v>
      </c>
      <c r="BC991" s="172">
        <f t="shared" si="360"/>
        <v>0</v>
      </c>
      <c r="BD991" s="176"/>
      <c r="BE991" s="172">
        <f t="shared" si="361"/>
        <v>0</v>
      </c>
      <c r="BF991" s="172">
        <f t="shared" si="362"/>
        <v>0</v>
      </c>
      <c r="BG991" s="172">
        <f t="shared" si="363"/>
        <v>0</v>
      </c>
      <c r="BH991" s="172">
        <f t="shared" si="364"/>
        <v>0</v>
      </c>
      <c r="BI991" s="172">
        <f t="shared" si="365"/>
        <v>0</v>
      </c>
      <c r="BJ991" s="172">
        <f t="shared" si="366"/>
        <v>0</v>
      </c>
      <c r="BK991" s="172">
        <f t="shared" si="367"/>
        <v>0</v>
      </c>
      <c r="BL991" s="176"/>
      <c r="BM991" s="172">
        <f t="shared" si="346"/>
        <v>0</v>
      </c>
      <c r="BN991" s="172">
        <f t="shared" si="347"/>
        <v>0</v>
      </c>
      <c r="BO991" s="172">
        <f t="shared" si="348"/>
        <v>0</v>
      </c>
      <c r="BP991" s="172">
        <f t="shared" si="349"/>
        <v>0</v>
      </c>
      <c r="BQ991" s="172">
        <f t="shared" si="350"/>
        <v>0</v>
      </c>
      <c r="BR991" s="172">
        <f t="shared" si="351"/>
        <v>0</v>
      </c>
      <c r="BS991" s="172">
        <f t="shared" si="352"/>
        <v>0</v>
      </c>
      <c r="BT991" s="55"/>
      <c r="BU991" s="158">
        <f>SUMIF('Input| Projects'!$BA$8:$CX$8,RIGHT(BU$9,3),'Input| Projects'!$BA991:$CX991)</f>
        <v>0</v>
      </c>
      <c r="BV991" s="158">
        <f>SUMIF('Input| Projects'!$BA$8:$CX$8,RIGHT(BV$9,3),'Input| Projects'!$BA991:$CX991)</f>
        <v>0</v>
      </c>
      <c r="BW991" s="79" t="str">
        <f t="shared" si="353"/>
        <v/>
      </c>
    </row>
    <row r="992" spans="2:75" x14ac:dyDescent="0.2">
      <c r="B992" s="123">
        <f>IFERROR('Input| Projects'!B992,"")</f>
        <v>983</v>
      </c>
      <c r="C992" s="160" t="str">
        <f>IFERROR(IF('Input| Projects'!C992="","",'Input| Projects'!C992),"")</f>
        <v/>
      </c>
      <c r="D992" s="160" t="str">
        <f>IFERROR(IF('Input| Projects'!D992="","",'Input| Projects'!D992),"")</f>
        <v/>
      </c>
      <c r="E992" s="53"/>
      <c r="F992" s="160" t="str">
        <f>IF(LEN('Input| Projects'!F992)&gt;0,'Input| Projects'!F992,"")</f>
        <v/>
      </c>
      <c r="G992" s="160" t="str">
        <f>IF(LEN('Input| Projects'!G992)&gt;0,'Input| Projects'!G992,"")</f>
        <v/>
      </c>
      <c r="H992" s="10"/>
      <c r="I992" s="194" cm="1">
        <f t="array" ref="I992">IF(LEN($F992)&gt;0,1+IFERROR(SUMPRODUCT(TRANSPOSE('Input| Projects'!$AO992:$AQ992),INDEX('Input| Escalations'!$F$27:$L$29,,MATCH(Q$9,'Input| Escalations'!$F$21:$L$21,0))),0),0)</f>
        <v>0</v>
      </c>
      <c r="J992" s="194" cm="1">
        <f t="array" ref="J992">IF(LEN($F992)&gt;0,1+IFERROR(SUMPRODUCT(TRANSPOSE('Input| Projects'!$AO992:$AQ992),INDEX('Input| Escalations'!$F$27:$L$29,,MATCH(R$9,'Input| Escalations'!$F$21:$L$21,0))),0),0)</f>
        <v>0</v>
      </c>
      <c r="K992" s="194" cm="1">
        <f t="array" ref="K992">IF(LEN($F992)&gt;0,1+IFERROR(SUMPRODUCT(TRANSPOSE('Input| Projects'!$AO992:$AQ992),INDEX('Input| Escalations'!$F$27:$L$29,,MATCH(S$9,'Input| Escalations'!$F$21:$L$21,0))),0),0)</f>
        <v>0</v>
      </c>
      <c r="L992" s="194" cm="1">
        <f t="array" ref="L992">IF(LEN($F992)&gt;0,1+IFERROR(SUMPRODUCT(TRANSPOSE('Input| Projects'!$AO992:$AQ992),INDEX('Input| Escalations'!$F$27:$L$29,,MATCH(T$9,'Input| Escalations'!$F$21:$L$21,0))),0),0)</f>
        <v>0</v>
      </c>
      <c r="M992" s="194" cm="1">
        <f t="array" ref="M992">IF(LEN($F992)&gt;0,1+IFERROR(SUMPRODUCT(TRANSPOSE('Input| Projects'!$AO992:$AQ992),INDEX('Input| Escalations'!$F$27:$L$29,,MATCH(U$9,'Input| Escalations'!$F$21:$L$21,0))),0),0)</f>
        <v>0</v>
      </c>
      <c r="N992" s="194" cm="1">
        <f t="array" ref="N992">IF(LEN($F992)&gt;0,1+IFERROR(SUMPRODUCT(TRANSPOSE('Input| Projects'!$AO992:$AQ992),INDEX('Input| Escalations'!$F$27:$L$29,,MATCH(V$9,'Input| Escalations'!$F$21:$L$21,0))),0),0)</f>
        <v>0</v>
      </c>
      <c r="O992" s="194" cm="1">
        <f t="array" ref="O992">IF(LEN($F992)&gt;0,1+IFERROR(SUMPRODUCT(TRANSPOSE('Input| Projects'!$AO992:$AQ992),INDEX('Input| Escalations'!$F$27:$L$29,,MATCH(W$9,'Input| Escalations'!$F$21:$L$21,0))),0),0)</f>
        <v>0</v>
      </c>
      <c r="P992" s="10"/>
      <c r="Q992" s="172">
        <f>IFERROR(IF(ISNUMBER(FIND("decision",'Input| Setup'!$F$6)),'Input| Projects'!Y992,'Input| Projects'!I992)*'Input| Escalations'!$I$17*I992,0)</f>
        <v>0</v>
      </c>
      <c r="R992" s="172">
        <f>IFERROR(IF(ISNUMBER(FIND("decision",'Input| Setup'!$F$6)),'Input| Projects'!Z992,'Input| Projects'!J992)*'Input| Escalations'!$I$17*J992,0)</f>
        <v>0</v>
      </c>
      <c r="S992" s="172">
        <f>IFERROR(IF(ISNUMBER(FIND("decision",'Input| Setup'!$F$6)),'Input| Projects'!AA992,'Input| Projects'!K992)*'Input| Escalations'!$I$17*K992,0)</f>
        <v>0</v>
      </c>
      <c r="T992" s="172">
        <f>IFERROR(IF(ISNUMBER(FIND("decision",'Input| Setup'!$F$6)),'Input| Projects'!AB992,'Input| Projects'!L992)*'Input| Escalations'!$I$17*L992,0)</f>
        <v>0</v>
      </c>
      <c r="U992" s="172">
        <f>IFERROR(IF(ISNUMBER(FIND("decision",'Input| Setup'!$F$6)),'Input| Projects'!AC992,'Input| Projects'!M992)*'Input| Escalations'!$I$17*M992,0)</f>
        <v>0</v>
      </c>
      <c r="V992" s="172">
        <f>IFERROR(IF(ISNUMBER(FIND("decision",'Input| Setup'!$F$6)),'Input| Projects'!AD992,'Input| Projects'!N992)*'Input| Escalations'!$I$17*N992,0)</f>
        <v>0</v>
      </c>
      <c r="W992" s="172">
        <f>IFERROR(IF(ISNUMBER(FIND("decision",'Input| Setup'!$F$6)),'Input| Projects'!AE992,'Input| Projects'!O992)*'Input| Escalations'!$I$17*O992,0)</f>
        <v>0</v>
      </c>
      <c r="X992" s="175"/>
      <c r="Y992" s="172">
        <f>IF(ISNUMBER(FIND("decision",'Input| Setup'!$F$6)),'Input| Projects'!AG992,'Input| Projects'!Q992)*I992*'Input| Escalations'!$I$17</f>
        <v>0</v>
      </c>
      <c r="Z992" s="172">
        <f>IF(ISNUMBER(FIND("decision",'Input| Setup'!$F$6)),'Input| Projects'!AH992,'Input| Projects'!R992)*J992*'Input| Escalations'!$I$17</f>
        <v>0</v>
      </c>
      <c r="AA992" s="172">
        <f>IF(ISNUMBER(FIND("decision",'Input| Setup'!$F$6)),'Input| Projects'!AI992,'Input| Projects'!S992)*K992*'Input| Escalations'!$I$17</f>
        <v>0</v>
      </c>
      <c r="AB992" s="172">
        <f>IF(ISNUMBER(FIND("decision",'Input| Setup'!$F$6)),'Input| Projects'!AJ992,'Input| Projects'!T992)*L992*'Input| Escalations'!$I$17</f>
        <v>0</v>
      </c>
      <c r="AC992" s="172">
        <f>IF(ISNUMBER(FIND("decision",'Input| Setup'!$F$6)),'Input| Projects'!AK992,'Input| Projects'!U992)*M992*'Input| Escalations'!$I$17</f>
        <v>0</v>
      </c>
      <c r="AD992" s="172">
        <f>IF(ISNUMBER(FIND("decision",'Input| Setup'!$F$6)),'Input| Projects'!AL992,'Input| Projects'!V992)*N992*'Input| Escalations'!$I$17</f>
        <v>0</v>
      </c>
      <c r="AE992" s="172">
        <f>IF(ISNUMBER(FIND("decision",'Input| Setup'!$F$6)),'Input| Projects'!AM992,'Input| Projects'!W992)*O992*'Input| Escalations'!$I$17</f>
        <v>0</v>
      </c>
      <c r="AF992" s="175"/>
      <c r="AG992" s="172" cm="1">
        <f t="array" ref="AG992">IFERROR(--('Input| Projects'!$AS992="Yes")*_xlfn.SWITCH('Input| Overheads'!$C$50,"Direct costs",'Calc| Overheads Allocation'!C$8*Q992,"Internal labour",'Calc| Overheads Allocation'!C$8*Q992*'Input| Projects'!$AO992,"DNSP defined",'Calc| Overheads Allocation'!C$78*'Input| Projects'!$AV992,0),0)</f>
        <v>0</v>
      </c>
      <c r="AH992" s="172" cm="1">
        <f t="array" ref="AH992">IFERROR(--('Input| Projects'!$AS992="Yes")*_xlfn.SWITCH('Input| Overheads'!$C$50,"Direct costs",'Calc| Overheads Allocation'!D$8*R992,"Internal labour",'Calc| Overheads Allocation'!D$8*R992*'Input| Projects'!$AO992,"DNSP defined",'Calc| Overheads Allocation'!D$78*'Input| Projects'!$AV992,0),0)</f>
        <v>0</v>
      </c>
      <c r="AI992" s="172" cm="1">
        <f t="array" ref="AI992">IFERROR(--('Input| Projects'!$AS992="Yes")*_xlfn.SWITCH('Input| Overheads'!$C$50,"Direct costs",'Calc| Overheads Allocation'!E$8*S992,"Internal labour",'Calc| Overheads Allocation'!E$8*S992*'Input| Projects'!$AO992,"DNSP defined",'Calc| Overheads Allocation'!E$78*'Input| Projects'!$AV992,0),0)</f>
        <v>0</v>
      </c>
      <c r="AJ992" s="172" cm="1">
        <f t="array" ref="AJ992">IFERROR(--('Input| Projects'!$AS992="Yes")*_xlfn.SWITCH('Input| Overheads'!$C$50,"Direct costs",'Calc| Overheads Allocation'!F$8*T992,"Internal labour",'Calc| Overheads Allocation'!F$8*T992*'Input| Projects'!$AO992,"DNSP defined",'Calc| Overheads Allocation'!F$78*'Input| Projects'!$AV992,0),0)</f>
        <v>0</v>
      </c>
      <c r="AK992" s="172" cm="1">
        <f t="array" ref="AK992">IFERROR(--('Input| Projects'!$AS992="Yes")*_xlfn.SWITCH('Input| Overheads'!$C$50,"Direct costs",'Calc| Overheads Allocation'!G$8*U992,"Internal labour",'Calc| Overheads Allocation'!G$8*U992*'Input| Projects'!$AO992,"DNSP defined",'Calc| Overheads Allocation'!G$78*'Input| Projects'!$AV992,0),0)</f>
        <v>0</v>
      </c>
      <c r="AL992" s="172" cm="1">
        <f t="array" ref="AL992">IFERROR(--('Input| Projects'!$AS992="Yes")*_xlfn.SWITCH('Input| Overheads'!$C$50,"Direct costs",'Calc| Overheads Allocation'!H$8*V992,"Internal labour",'Calc| Overheads Allocation'!H$8*V992*'Input| Projects'!$AO992,"DNSP defined",'Calc| Overheads Allocation'!H$78*'Input| Projects'!$AV992,0),0)</f>
        <v>0</v>
      </c>
      <c r="AM992" s="172" cm="1">
        <f t="array" ref="AM992">IFERROR(--('Input| Projects'!$AS992="Yes")*_xlfn.SWITCH('Input| Overheads'!$C$50,"Direct costs",'Calc| Overheads Allocation'!I$8*W992,"Internal labour",'Calc| Overheads Allocation'!I$8*W992*'Input| Projects'!$AO992,"DNSP defined",'Calc| Overheads Allocation'!I$78*'Input| Projects'!$AV992,0),0)</f>
        <v>0</v>
      </c>
      <c r="AN992" s="175"/>
      <c r="AO992" s="172" cm="1">
        <f t="array" ref="AO992">IFERROR(--('Input| Projects'!$AT992="Yes")*_xlfn.SWITCH('Input| Overheads'!$C$50,"Direct costs",'Calc| Overheads Allocation'!C$9*Q992,"Internal labour",'Calc| Overheads Allocation'!C$9*Q992*'Input| Projects'!$AO992,"DNSP defined",'Calc| Overheads Allocation'!C$79*'Input| Projects'!$AW992,0),0)</f>
        <v>0</v>
      </c>
      <c r="AP992" s="172" cm="1">
        <f t="array" ref="AP992">IFERROR(--('Input| Projects'!$AT992="Yes")*_xlfn.SWITCH('Input| Overheads'!$C$50,"Direct costs",'Calc| Overheads Allocation'!D$9*R992,"Internal labour",'Calc| Overheads Allocation'!D$9*R992*'Input| Projects'!$AO992,"DNSP defined",'Calc| Overheads Allocation'!D$79*'Input| Projects'!$AW992,0),0)</f>
        <v>0</v>
      </c>
      <c r="AQ992" s="172" cm="1">
        <f t="array" ref="AQ992">IFERROR(--('Input| Projects'!$AT992="Yes")*_xlfn.SWITCH('Input| Overheads'!$C$50,"Direct costs",'Calc| Overheads Allocation'!E$9*S992,"Internal labour",'Calc| Overheads Allocation'!E$9*S992*'Input| Projects'!$AO992,"DNSP defined",'Calc| Overheads Allocation'!E$79*'Input| Projects'!$AW992,0),0)</f>
        <v>0</v>
      </c>
      <c r="AR992" s="172" cm="1">
        <f t="array" ref="AR992">IFERROR(--('Input| Projects'!$AT992="Yes")*_xlfn.SWITCH('Input| Overheads'!$C$50,"Direct costs",'Calc| Overheads Allocation'!F$9*T992,"Internal labour",'Calc| Overheads Allocation'!F$9*T992*'Input| Projects'!$AO992,"DNSP defined",'Calc| Overheads Allocation'!F$79*'Input| Projects'!$AW992,0),0)</f>
        <v>0</v>
      </c>
      <c r="AS992" s="172" cm="1">
        <f t="array" ref="AS992">IFERROR(--('Input| Projects'!$AT992="Yes")*_xlfn.SWITCH('Input| Overheads'!$C$50,"Direct costs",'Calc| Overheads Allocation'!G$9*U992,"Internal labour",'Calc| Overheads Allocation'!G$9*U992*'Input| Projects'!$AO992,"DNSP defined",'Calc| Overheads Allocation'!G$79*'Input| Projects'!$AW992,0),0)</f>
        <v>0</v>
      </c>
      <c r="AT992" s="172" cm="1">
        <f t="array" ref="AT992">IFERROR(--('Input| Projects'!$AT992="Yes")*_xlfn.SWITCH('Input| Overheads'!$C$50,"Direct costs",'Calc| Overheads Allocation'!H$9*V992,"Internal labour",'Calc| Overheads Allocation'!H$9*V992*'Input| Projects'!$AO992,"DNSP defined",'Calc| Overheads Allocation'!H$79*'Input| Projects'!$AW992,0),0)</f>
        <v>0</v>
      </c>
      <c r="AU992" s="172" cm="1">
        <f t="array" ref="AU992">IFERROR(--('Input| Projects'!$AT992="Yes")*_xlfn.SWITCH('Input| Overheads'!$C$50,"Direct costs",'Calc| Overheads Allocation'!I$9*W992,"Internal labour",'Calc| Overheads Allocation'!I$9*W992*'Input| Projects'!$AO992,"DNSP defined",'Calc| Overheads Allocation'!I$79*'Input| Projects'!$AW992,0),0)</f>
        <v>0</v>
      </c>
      <c r="AV992" s="175"/>
      <c r="AW992" s="172">
        <f t="shared" si="354"/>
        <v>0</v>
      </c>
      <c r="AX992" s="172">
        <f t="shared" si="355"/>
        <v>0</v>
      </c>
      <c r="AY992" s="172">
        <f t="shared" si="356"/>
        <v>0</v>
      </c>
      <c r="AZ992" s="172">
        <f t="shared" si="357"/>
        <v>0</v>
      </c>
      <c r="BA992" s="172">
        <f t="shared" si="358"/>
        <v>0</v>
      </c>
      <c r="BB992" s="172">
        <f t="shared" si="359"/>
        <v>0</v>
      </c>
      <c r="BC992" s="172">
        <f t="shared" si="360"/>
        <v>0</v>
      </c>
      <c r="BD992" s="176"/>
      <c r="BE992" s="172">
        <f t="shared" si="361"/>
        <v>0</v>
      </c>
      <c r="BF992" s="172">
        <f t="shared" si="362"/>
        <v>0</v>
      </c>
      <c r="BG992" s="172">
        <f t="shared" si="363"/>
        <v>0</v>
      </c>
      <c r="BH992" s="172">
        <f t="shared" si="364"/>
        <v>0</v>
      </c>
      <c r="BI992" s="172">
        <f t="shared" si="365"/>
        <v>0</v>
      </c>
      <c r="BJ992" s="172">
        <f t="shared" si="366"/>
        <v>0</v>
      </c>
      <c r="BK992" s="172">
        <f t="shared" si="367"/>
        <v>0</v>
      </c>
      <c r="BL992" s="176"/>
      <c r="BM992" s="172">
        <f t="shared" si="346"/>
        <v>0</v>
      </c>
      <c r="BN992" s="172">
        <f t="shared" si="347"/>
        <v>0</v>
      </c>
      <c r="BO992" s="172">
        <f t="shared" si="348"/>
        <v>0</v>
      </c>
      <c r="BP992" s="172">
        <f t="shared" si="349"/>
        <v>0</v>
      </c>
      <c r="BQ992" s="172">
        <f t="shared" si="350"/>
        <v>0</v>
      </c>
      <c r="BR992" s="172">
        <f t="shared" si="351"/>
        <v>0</v>
      </c>
      <c r="BS992" s="172">
        <f t="shared" si="352"/>
        <v>0</v>
      </c>
      <c r="BT992" s="55"/>
      <c r="BU992" s="158">
        <f>SUMIF('Input| Projects'!$BA$8:$CX$8,RIGHT(BU$9,3),'Input| Projects'!$BA992:$CX992)</f>
        <v>0</v>
      </c>
      <c r="BV992" s="158">
        <f>SUMIF('Input| Projects'!$BA$8:$CX$8,RIGHT(BV$9,3),'Input| Projects'!$BA992:$CX992)</f>
        <v>0</v>
      </c>
      <c r="BW992" s="79" t="str">
        <f t="shared" si="353"/>
        <v/>
      </c>
    </row>
    <row r="993" spans="2:75" x14ac:dyDescent="0.2">
      <c r="B993" s="123">
        <f>IFERROR('Input| Projects'!B993,"")</f>
        <v>984</v>
      </c>
      <c r="C993" s="160" t="str">
        <f>IFERROR(IF('Input| Projects'!C993="","",'Input| Projects'!C993),"")</f>
        <v/>
      </c>
      <c r="D993" s="160" t="str">
        <f>IFERROR(IF('Input| Projects'!D993="","",'Input| Projects'!D993),"")</f>
        <v/>
      </c>
      <c r="E993" s="53"/>
      <c r="F993" s="160" t="str">
        <f>IF(LEN('Input| Projects'!F993)&gt;0,'Input| Projects'!F993,"")</f>
        <v/>
      </c>
      <c r="G993" s="160" t="str">
        <f>IF(LEN('Input| Projects'!G993)&gt;0,'Input| Projects'!G993,"")</f>
        <v/>
      </c>
      <c r="H993" s="10"/>
      <c r="I993" s="194" cm="1">
        <f t="array" ref="I993">IF(LEN($F993)&gt;0,1+IFERROR(SUMPRODUCT(TRANSPOSE('Input| Projects'!$AO993:$AQ993),INDEX('Input| Escalations'!$F$27:$L$29,,MATCH(Q$9,'Input| Escalations'!$F$21:$L$21,0))),0),0)</f>
        <v>0</v>
      </c>
      <c r="J993" s="194" cm="1">
        <f t="array" ref="J993">IF(LEN($F993)&gt;0,1+IFERROR(SUMPRODUCT(TRANSPOSE('Input| Projects'!$AO993:$AQ993),INDEX('Input| Escalations'!$F$27:$L$29,,MATCH(R$9,'Input| Escalations'!$F$21:$L$21,0))),0),0)</f>
        <v>0</v>
      </c>
      <c r="K993" s="194" cm="1">
        <f t="array" ref="K993">IF(LEN($F993)&gt;0,1+IFERROR(SUMPRODUCT(TRANSPOSE('Input| Projects'!$AO993:$AQ993),INDEX('Input| Escalations'!$F$27:$L$29,,MATCH(S$9,'Input| Escalations'!$F$21:$L$21,0))),0),0)</f>
        <v>0</v>
      </c>
      <c r="L993" s="194" cm="1">
        <f t="array" ref="L993">IF(LEN($F993)&gt;0,1+IFERROR(SUMPRODUCT(TRANSPOSE('Input| Projects'!$AO993:$AQ993),INDEX('Input| Escalations'!$F$27:$L$29,,MATCH(T$9,'Input| Escalations'!$F$21:$L$21,0))),0),0)</f>
        <v>0</v>
      </c>
      <c r="M993" s="194" cm="1">
        <f t="array" ref="M993">IF(LEN($F993)&gt;0,1+IFERROR(SUMPRODUCT(TRANSPOSE('Input| Projects'!$AO993:$AQ993),INDEX('Input| Escalations'!$F$27:$L$29,,MATCH(U$9,'Input| Escalations'!$F$21:$L$21,0))),0),0)</f>
        <v>0</v>
      </c>
      <c r="N993" s="194" cm="1">
        <f t="array" ref="N993">IF(LEN($F993)&gt;0,1+IFERROR(SUMPRODUCT(TRANSPOSE('Input| Projects'!$AO993:$AQ993),INDEX('Input| Escalations'!$F$27:$L$29,,MATCH(V$9,'Input| Escalations'!$F$21:$L$21,0))),0),0)</f>
        <v>0</v>
      </c>
      <c r="O993" s="194" cm="1">
        <f t="array" ref="O993">IF(LEN($F993)&gt;0,1+IFERROR(SUMPRODUCT(TRANSPOSE('Input| Projects'!$AO993:$AQ993),INDEX('Input| Escalations'!$F$27:$L$29,,MATCH(W$9,'Input| Escalations'!$F$21:$L$21,0))),0),0)</f>
        <v>0</v>
      </c>
      <c r="P993" s="10"/>
      <c r="Q993" s="172">
        <f>IFERROR(IF(ISNUMBER(FIND("decision",'Input| Setup'!$F$6)),'Input| Projects'!Y993,'Input| Projects'!I993)*'Input| Escalations'!$I$17*I993,0)</f>
        <v>0</v>
      </c>
      <c r="R993" s="172">
        <f>IFERROR(IF(ISNUMBER(FIND("decision",'Input| Setup'!$F$6)),'Input| Projects'!Z993,'Input| Projects'!J993)*'Input| Escalations'!$I$17*J993,0)</f>
        <v>0</v>
      </c>
      <c r="S993" s="172">
        <f>IFERROR(IF(ISNUMBER(FIND("decision",'Input| Setup'!$F$6)),'Input| Projects'!AA993,'Input| Projects'!K993)*'Input| Escalations'!$I$17*K993,0)</f>
        <v>0</v>
      </c>
      <c r="T993" s="172">
        <f>IFERROR(IF(ISNUMBER(FIND("decision",'Input| Setup'!$F$6)),'Input| Projects'!AB993,'Input| Projects'!L993)*'Input| Escalations'!$I$17*L993,0)</f>
        <v>0</v>
      </c>
      <c r="U993" s="172">
        <f>IFERROR(IF(ISNUMBER(FIND("decision",'Input| Setup'!$F$6)),'Input| Projects'!AC993,'Input| Projects'!M993)*'Input| Escalations'!$I$17*M993,0)</f>
        <v>0</v>
      </c>
      <c r="V993" s="172">
        <f>IFERROR(IF(ISNUMBER(FIND("decision",'Input| Setup'!$F$6)),'Input| Projects'!AD993,'Input| Projects'!N993)*'Input| Escalations'!$I$17*N993,0)</f>
        <v>0</v>
      </c>
      <c r="W993" s="172">
        <f>IFERROR(IF(ISNUMBER(FIND("decision",'Input| Setup'!$F$6)),'Input| Projects'!AE993,'Input| Projects'!O993)*'Input| Escalations'!$I$17*O993,0)</f>
        <v>0</v>
      </c>
      <c r="X993" s="175"/>
      <c r="Y993" s="172">
        <f>IF(ISNUMBER(FIND("decision",'Input| Setup'!$F$6)),'Input| Projects'!AG993,'Input| Projects'!Q993)*I993*'Input| Escalations'!$I$17</f>
        <v>0</v>
      </c>
      <c r="Z993" s="172">
        <f>IF(ISNUMBER(FIND("decision",'Input| Setup'!$F$6)),'Input| Projects'!AH993,'Input| Projects'!R993)*J993*'Input| Escalations'!$I$17</f>
        <v>0</v>
      </c>
      <c r="AA993" s="172">
        <f>IF(ISNUMBER(FIND("decision",'Input| Setup'!$F$6)),'Input| Projects'!AI993,'Input| Projects'!S993)*K993*'Input| Escalations'!$I$17</f>
        <v>0</v>
      </c>
      <c r="AB993" s="172">
        <f>IF(ISNUMBER(FIND("decision",'Input| Setup'!$F$6)),'Input| Projects'!AJ993,'Input| Projects'!T993)*L993*'Input| Escalations'!$I$17</f>
        <v>0</v>
      </c>
      <c r="AC993" s="172">
        <f>IF(ISNUMBER(FIND("decision",'Input| Setup'!$F$6)),'Input| Projects'!AK993,'Input| Projects'!U993)*M993*'Input| Escalations'!$I$17</f>
        <v>0</v>
      </c>
      <c r="AD993" s="172">
        <f>IF(ISNUMBER(FIND("decision",'Input| Setup'!$F$6)),'Input| Projects'!AL993,'Input| Projects'!V993)*N993*'Input| Escalations'!$I$17</f>
        <v>0</v>
      </c>
      <c r="AE993" s="172">
        <f>IF(ISNUMBER(FIND("decision",'Input| Setup'!$F$6)),'Input| Projects'!AM993,'Input| Projects'!W993)*O993*'Input| Escalations'!$I$17</f>
        <v>0</v>
      </c>
      <c r="AF993" s="175"/>
      <c r="AG993" s="172" cm="1">
        <f t="array" ref="AG993">IFERROR(--('Input| Projects'!$AS993="Yes")*_xlfn.SWITCH('Input| Overheads'!$C$50,"Direct costs",'Calc| Overheads Allocation'!C$8*Q993,"Internal labour",'Calc| Overheads Allocation'!C$8*Q993*'Input| Projects'!$AO993,"DNSP defined",'Calc| Overheads Allocation'!C$78*'Input| Projects'!$AV993,0),0)</f>
        <v>0</v>
      </c>
      <c r="AH993" s="172" cm="1">
        <f t="array" ref="AH993">IFERROR(--('Input| Projects'!$AS993="Yes")*_xlfn.SWITCH('Input| Overheads'!$C$50,"Direct costs",'Calc| Overheads Allocation'!D$8*R993,"Internal labour",'Calc| Overheads Allocation'!D$8*R993*'Input| Projects'!$AO993,"DNSP defined",'Calc| Overheads Allocation'!D$78*'Input| Projects'!$AV993,0),0)</f>
        <v>0</v>
      </c>
      <c r="AI993" s="172" cm="1">
        <f t="array" ref="AI993">IFERROR(--('Input| Projects'!$AS993="Yes")*_xlfn.SWITCH('Input| Overheads'!$C$50,"Direct costs",'Calc| Overheads Allocation'!E$8*S993,"Internal labour",'Calc| Overheads Allocation'!E$8*S993*'Input| Projects'!$AO993,"DNSP defined",'Calc| Overheads Allocation'!E$78*'Input| Projects'!$AV993,0),0)</f>
        <v>0</v>
      </c>
      <c r="AJ993" s="172" cm="1">
        <f t="array" ref="AJ993">IFERROR(--('Input| Projects'!$AS993="Yes")*_xlfn.SWITCH('Input| Overheads'!$C$50,"Direct costs",'Calc| Overheads Allocation'!F$8*T993,"Internal labour",'Calc| Overheads Allocation'!F$8*T993*'Input| Projects'!$AO993,"DNSP defined",'Calc| Overheads Allocation'!F$78*'Input| Projects'!$AV993,0),0)</f>
        <v>0</v>
      </c>
      <c r="AK993" s="172" cm="1">
        <f t="array" ref="AK993">IFERROR(--('Input| Projects'!$AS993="Yes")*_xlfn.SWITCH('Input| Overheads'!$C$50,"Direct costs",'Calc| Overheads Allocation'!G$8*U993,"Internal labour",'Calc| Overheads Allocation'!G$8*U993*'Input| Projects'!$AO993,"DNSP defined",'Calc| Overheads Allocation'!G$78*'Input| Projects'!$AV993,0),0)</f>
        <v>0</v>
      </c>
      <c r="AL993" s="172" cm="1">
        <f t="array" ref="AL993">IFERROR(--('Input| Projects'!$AS993="Yes")*_xlfn.SWITCH('Input| Overheads'!$C$50,"Direct costs",'Calc| Overheads Allocation'!H$8*V993,"Internal labour",'Calc| Overheads Allocation'!H$8*V993*'Input| Projects'!$AO993,"DNSP defined",'Calc| Overheads Allocation'!H$78*'Input| Projects'!$AV993,0),0)</f>
        <v>0</v>
      </c>
      <c r="AM993" s="172" cm="1">
        <f t="array" ref="AM993">IFERROR(--('Input| Projects'!$AS993="Yes")*_xlfn.SWITCH('Input| Overheads'!$C$50,"Direct costs",'Calc| Overheads Allocation'!I$8*W993,"Internal labour",'Calc| Overheads Allocation'!I$8*W993*'Input| Projects'!$AO993,"DNSP defined",'Calc| Overheads Allocation'!I$78*'Input| Projects'!$AV993,0),0)</f>
        <v>0</v>
      </c>
      <c r="AN993" s="175"/>
      <c r="AO993" s="172" cm="1">
        <f t="array" ref="AO993">IFERROR(--('Input| Projects'!$AT993="Yes")*_xlfn.SWITCH('Input| Overheads'!$C$50,"Direct costs",'Calc| Overheads Allocation'!C$9*Q993,"Internal labour",'Calc| Overheads Allocation'!C$9*Q993*'Input| Projects'!$AO993,"DNSP defined",'Calc| Overheads Allocation'!C$79*'Input| Projects'!$AW993,0),0)</f>
        <v>0</v>
      </c>
      <c r="AP993" s="172" cm="1">
        <f t="array" ref="AP993">IFERROR(--('Input| Projects'!$AT993="Yes")*_xlfn.SWITCH('Input| Overheads'!$C$50,"Direct costs",'Calc| Overheads Allocation'!D$9*R993,"Internal labour",'Calc| Overheads Allocation'!D$9*R993*'Input| Projects'!$AO993,"DNSP defined",'Calc| Overheads Allocation'!D$79*'Input| Projects'!$AW993,0),0)</f>
        <v>0</v>
      </c>
      <c r="AQ993" s="172" cm="1">
        <f t="array" ref="AQ993">IFERROR(--('Input| Projects'!$AT993="Yes")*_xlfn.SWITCH('Input| Overheads'!$C$50,"Direct costs",'Calc| Overheads Allocation'!E$9*S993,"Internal labour",'Calc| Overheads Allocation'!E$9*S993*'Input| Projects'!$AO993,"DNSP defined",'Calc| Overheads Allocation'!E$79*'Input| Projects'!$AW993,0),0)</f>
        <v>0</v>
      </c>
      <c r="AR993" s="172" cm="1">
        <f t="array" ref="AR993">IFERROR(--('Input| Projects'!$AT993="Yes")*_xlfn.SWITCH('Input| Overheads'!$C$50,"Direct costs",'Calc| Overheads Allocation'!F$9*T993,"Internal labour",'Calc| Overheads Allocation'!F$9*T993*'Input| Projects'!$AO993,"DNSP defined",'Calc| Overheads Allocation'!F$79*'Input| Projects'!$AW993,0),0)</f>
        <v>0</v>
      </c>
      <c r="AS993" s="172" cm="1">
        <f t="array" ref="AS993">IFERROR(--('Input| Projects'!$AT993="Yes")*_xlfn.SWITCH('Input| Overheads'!$C$50,"Direct costs",'Calc| Overheads Allocation'!G$9*U993,"Internal labour",'Calc| Overheads Allocation'!G$9*U993*'Input| Projects'!$AO993,"DNSP defined",'Calc| Overheads Allocation'!G$79*'Input| Projects'!$AW993,0),0)</f>
        <v>0</v>
      </c>
      <c r="AT993" s="172" cm="1">
        <f t="array" ref="AT993">IFERROR(--('Input| Projects'!$AT993="Yes")*_xlfn.SWITCH('Input| Overheads'!$C$50,"Direct costs",'Calc| Overheads Allocation'!H$9*V993,"Internal labour",'Calc| Overheads Allocation'!H$9*V993*'Input| Projects'!$AO993,"DNSP defined",'Calc| Overheads Allocation'!H$79*'Input| Projects'!$AW993,0),0)</f>
        <v>0</v>
      </c>
      <c r="AU993" s="172" cm="1">
        <f t="array" ref="AU993">IFERROR(--('Input| Projects'!$AT993="Yes")*_xlfn.SWITCH('Input| Overheads'!$C$50,"Direct costs",'Calc| Overheads Allocation'!I$9*W993,"Internal labour",'Calc| Overheads Allocation'!I$9*W993*'Input| Projects'!$AO993,"DNSP defined",'Calc| Overheads Allocation'!I$79*'Input| Projects'!$AW993,0),0)</f>
        <v>0</v>
      </c>
      <c r="AV993" s="175"/>
      <c r="AW993" s="172">
        <f t="shared" si="354"/>
        <v>0</v>
      </c>
      <c r="AX993" s="172">
        <f t="shared" si="355"/>
        <v>0</v>
      </c>
      <c r="AY993" s="172">
        <f t="shared" si="356"/>
        <v>0</v>
      </c>
      <c r="AZ993" s="172">
        <f t="shared" si="357"/>
        <v>0</v>
      </c>
      <c r="BA993" s="172">
        <f t="shared" si="358"/>
        <v>0</v>
      </c>
      <c r="BB993" s="172">
        <f t="shared" si="359"/>
        <v>0</v>
      </c>
      <c r="BC993" s="172">
        <f t="shared" si="360"/>
        <v>0</v>
      </c>
      <c r="BD993" s="176"/>
      <c r="BE993" s="172">
        <f t="shared" si="361"/>
        <v>0</v>
      </c>
      <c r="BF993" s="172">
        <f t="shared" si="362"/>
        <v>0</v>
      </c>
      <c r="BG993" s="172">
        <f t="shared" si="363"/>
        <v>0</v>
      </c>
      <c r="BH993" s="172">
        <f t="shared" si="364"/>
        <v>0</v>
      </c>
      <c r="BI993" s="172">
        <f t="shared" si="365"/>
        <v>0</v>
      </c>
      <c r="BJ993" s="172">
        <f t="shared" si="366"/>
        <v>0</v>
      </c>
      <c r="BK993" s="172">
        <f t="shared" si="367"/>
        <v>0</v>
      </c>
      <c r="BL993" s="176"/>
      <c r="BM993" s="172">
        <f t="shared" si="346"/>
        <v>0</v>
      </c>
      <c r="BN993" s="172">
        <f t="shared" si="347"/>
        <v>0</v>
      </c>
      <c r="BO993" s="172">
        <f t="shared" si="348"/>
        <v>0</v>
      </c>
      <c r="BP993" s="172">
        <f t="shared" si="349"/>
        <v>0</v>
      </c>
      <c r="BQ993" s="172">
        <f t="shared" si="350"/>
        <v>0</v>
      </c>
      <c r="BR993" s="172">
        <f t="shared" si="351"/>
        <v>0</v>
      </c>
      <c r="BS993" s="172">
        <f t="shared" si="352"/>
        <v>0</v>
      </c>
      <c r="BT993" s="55"/>
      <c r="BU993" s="158">
        <f>SUMIF('Input| Projects'!$BA$8:$CX$8,RIGHT(BU$9,3),'Input| Projects'!$BA993:$CX993)</f>
        <v>0</v>
      </c>
      <c r="BV993" s="158">
        <f>SUMIF('Input| Projects'!$BA$8:$CX$8,RIGHT(BV$9,3),'Input| Projects'!$BA993:$CX993)</f>
        <v>0</v>
      </c>
      <c r="BW993" s="79" t="str">
        <f t="shared" si="353"/>
        <v/>
      </c>
    </row>
    <row r="994" spans="2:75" x14ac:dyDescent="0.2">
      <c r="B994" s="123">
        <f>IFERROR('Input| Projects'!B994,"")</f>
        <v>985</v>
      </c>
      <c r="C994" s="160" t="str">
        <f>IFERROR(IF('Input| Projects'!C994="","",'Input| Projects'!C994),"")</f>
        <v/>
      </c>
      <c r="D994" s="160" t="str">
        <f>IFERROR(IF('Input| Projects'!D994="","",'Input| Projects'!D994),"")</f>
        <v/>
      </c>
      <c r="E994" s="53"/>
      <c r="F994" s="160" t="str">
        <f>IF(LEN('Input| Projects'!F994)&gt;0,'Input| Projects'!F994,"")</f>
        <v/>
      </c>
      <c r="G994" s="160" t="str">
        <f>IF(LEN('Input| Projects'!G994)&gt;0,'Input| Projects'!G994,"")</f>
        <v/>
      </c>
      <c r="H994" s="10"/>
      <c r="I994" s="194" cm="1">
        <f t="array" ref="I994">IF(LEN($F994)&gt;0,1+IFERROR(SUMPRODUCT(TRANSPOSE('Input| Projects'!$AO994:$AQ994),INDEX('Input| Escalations'!$F$27:$L$29,,MATCH(Q$9,'Input| Escalations'!$F$21:$L$21,0))),0),0)</f>
        <v>0</v>
      </c>
      <c r="J994" s="194" cm="1">
        <f t="array" ref="J994">IF(LEN($F994)&gt;0,1+IFERROR(SUMPRODUCT(TRANSPOSE('Input| Projects'!$AO994:$AQ994),INDEX('Input| Escalations'!$F$27:$L$29,,MATCH(R$9,'Input| Escalations'!$F$21:$L$21,0))),0),0)</f>
        <v>0</v>
      </c>
      <c r="K994" s="194" cm="1">
        <f t="array" ref="K994">IF(LEN($F994)&gt;0,1+IFERROR(SUMPRODUCT(TRANSPOSE('Input| Projects'!$AO994:$AQ994),INDEX('Input| Escalations'!$F$27:$L$29,,MATCH(S$9,'Input| Escalations'!$F$21:$L$21,0))),0),0)</f>
        <v>0</v>
      </c>
      <c r="L994" s="194" cm="1">
        <f t="array" ref="L994">IF(LEN($F994)&gt;0,1+IFERROR(SUMPRODUCT(TRANSPOSE('Input| Projects'!$AO994:$AQ994),INDEX('Input| Escalations'!$F$27:$L$29,,MATCH(T$9,'Input| Escalations'!$F$21:$L$21,0))),0),0)</f>
        <v>0</v>
      </c>
      <c r="M994" s="194" cm="1">
        <f t="array" ref="M994">IF(LEN($F994)&gt;0,1+IFERROR(SUMPRODUCT(TRANSPOSE('Input| Projects'!$AO994:$AQ994),INDEX('Input| Escalations'!$F$27:$L$29,,MATCH(U$9,'Input| Escalations'!$F$21:$L$21,0))),0),0)</f>
        <v>0</v>
      </c>
      <c r="N994" s="194" cm="1">
        <f t="array" ref="N994">IF(LEN($F994)&gt;0,1+IFERROR(SUMPRODUCT(TRANSPOSE('Input| Projects'!$AO994:$AQ994),INDEX('Input| Escalations'!$F$27:$L$29,,MATCH(V$9,'Input| Escalations'!$F$21:$L$21,0))),0),0)</f>
        <v>0</v>
      </c>
      <c r="O994" s="194" cm="1">
        <f t="array" ref="O994">IF(LEN($F994)&gt;0,1+IFERROR(SUMPRODUCT(TRANSPOSE('Input| Projects'!$AO994:$AQ994),INDEX('Input| Escalations'!$F$27:$L$29,,MATCH(W$9,'Input| Escalations'!$F$21:$L$21,0))),0),0)</f>
        <v>0</v>
      </c>
      <c r="P994" s="10"/>
      <c r="Q994" s="172">
        <f>IFERROR(IF(ISNUMBER(FIND("decision",'Input| Setup'!$F$6)),'Input| Projects'!Y994,'Input| Projects'!I994)*'Input| Escalations'!$I$17*I994,0)</f>
        <v>0</v>
      </c>
      <c r="R994" s="172">
        <f>IFERROR(IF(ISNUMBER(FIND("decision",'Input| Setup'!$F$6)),'Input| Projects'!Z994,'Input| Projects'!J994)*'Input| Escalations'!$I$17*J994,0)</f>
        <v>0</v>
      </c>
      <c r="S994" s="172">
        <f>IFERROR(IF(ISNUMBER(FIND("decision",'Input| Setup'!$F$6)),'Input| Projects'!AA994,'Input| Projects'!K994)*'Input| Escalations'!$I$17*K994,0)</f>
        <v>0</v>
      </c>
      <c r="T994" s="172">
        <f>IFERROR(IF(ISNUMBER(FIND("decision",'Input| Setup'!$F$6)),'Input| Projects'!AB994,'Input| Projects'!L994)*'Input| Escalations'!$I$17*L994,0)</f>
        <v>0</v>
      </c>
      <c r="U994" s="172">
        <f>IFERROR(IF(ISNUMBER(FIND("decision",'Input| Setup'!$F$6)),'Input| Projects'!AC994,'Input| Projects'!M994)*'Input| Escalations'!$I$17*M994,0)</f>
        <v>0</v>
      </c>
      <c r="V994" s="172">
        <f>IFERROR(IF(ISNUMBER(FIND("decision",'Input| Setup'!$F$6)),'Input| Projects'!AD994,'Input| Projects'!N994)*'Input| Escalations'!$I$17*N994,0)</f>
        <v>0</v>
      </c>
      <c r="W994" s="172">
        <f>IFERROR(IF(ISNUMBER(FIND("decision",'Input| Setup'!$F$6)),'Input| Projects'!AE994,'Input| Projects'!O994)*'Input| Escalations'!$I$17*O994,0)</f>
        <v>0</v>
      </c>
      <c r="X994" s="175"/>
      <c r="Y994" s="172">
        <f>IF(ISNUMBER(FIND("decision",'Input| Setup'!$F$6)),'Input| Projects'!AG994,'Input| Projects'!Q994)*I994*'Input| Escalations'!$I$17</f>
        <v>0</v>
      </c>
      <c r="Z994" s="172">
        <f>IF(ISNUMBER(FIND("decision",'Input| Setup'!$F$6)),'Input| Projects'!AH994,'Input| Projects'!R994)*J994*'Input| Escalations'!$I$17</f>
        <v>0</v>
      </c>
      <c r="AA994" s="172">
        <f>IF(ISNUMBER(FIND("decision",'Input| Setup'!$F$6)),'Input| Projects'!AI994,'Input| Projects'!S994)*K994*'Input| Escalations'!$I$17</f>
        <v>0</v>
      </c>
      <c r="AB994" s="172">
        <f>IF(ISNUMBER(FIND("decision",'Input| Setup'!$F$6)),'Input| Projects'!AJ994,'Input| Projects'!T994)*L994*'Input| Escalations'!$I$17</f>
        <v>0</v>
      </c>
      <c r="AC994" s="172">
        <f>IF(ISNUMBER(FIND("decision",'Input| Setup'!$F$6)),'Input| Projects'!AK994,'Input| Projects'!U994)*M994*'Input| Escalations'!$I$17</f>
        <v>0</v>
      </c>
      <c r="AD994" s="172">
        <f>IF(ISNUMBER(FIND("decision",'Input| Setup'!$F$6)),'Input| Projects'!AL994,'Input| Projects'!V994)*N994*'Input| Escalations'!$I$17</f>
        <v>0</v>
      </c>
      <c r="AE994" s="172">
        <f>IF(ISNUMBER(FIND("decision",'Input| Setup'!$F$6)),'Input| Projects'!AM994,'Input| Projects'!W994)*O994*'Input| Escalations'!$I$17</f>
        <v>0</v>
      </c>
      <c r="AF994" s="175"/>
      <c r="AG994" s="172" cm="1">
        <f t="array" ref="AG994">IFERROR(--('Input| Projects'!$AS994="Yes")*_xlfn.SWITCH('Input| Overheads'!$C$50,"Direct costs",'Calc| Overheads Allocation'!C$8*Q994,"Internal labour",'Calc| Overheads Allocation'!C$8*Q994*'Input| Projects'!$AO994,"DNSP defined",'Calc| Overheads Allocation'!C$78*'Input| Projects'!$AV994,0),0)</f>
        <v>0</v>
      </c>
      <c r="AH994" s="172" cm="1">
        <f t="array" ref="AH994">IFERROR(--('Input| Projects'!$AS994="Yes")*_xlfn.SWITCH('Input| Overheads'!$C$50,"Direct costs",'Calc| Overheads Allocation'!D$8*R994,"Internal labour",'Calc| Overheads Allocation'!D$8*R994*'Input| Projects'!$AO994,"DNSP defined",'Calc| Overheads Allocation'!D$78*'Input| Projects'!$AV994,0),0)</f>
        <v>0</v>
      </c>
      <c r="AI994" s="172" cm="1">
        <f t="array" ref="AI994">IFERROR(--('Input| Projects'!$AS994="Yes")*_xlfn.SWITCH('Input| Overheads'!$C$50,"Direct costs",'Calc| Overheads Allocation'!E$8*S994,"Internal labour",'Calc| Overheads Allocation'!E$8*S994*'Input| Projects'!$AO994,"DNSP defined",'Calc| Overheads Allocation'!E$78*'Input| Projects'!$AV994,0),0)</f>
        <v>0</v>
      </c>
      <c r="AJ994" s="172" cm="1">
        <f t="array" ref="AJ994">IFERROR(--('Input| Projects'!$AS994="Yes")*_xlfn.SWITCH('Input| Overheads'!$C$50,"Direct costs",'Calc| Overheads Allocation'!F$8*T994,"Internal labour",'Calc| Overheads Allocation'!F$8*T994*'Input| Projects'!$AO994,"DNSP defined",'Calc| Overheads Allocation'!F$78*'Input| Projects'!$AV994,0),0)</f>
        <v>0</v>
      </c>
      <c r="AK994" s="172" cm="1">
        <f t="array" ref="AK994">IFERROR(--('Input| Projects'!$AS994="Yes")*_xlfn.SWITCH('Input| Overheads'!$C$50,"Direct costs",'Calc| Overheads Allocation'!G$8*U994,"Internal labour",'Calc| Overheads Allocation'!G$8*U994*'Input| Projects'!$AO994,"DNSP defined",'Calc| Overheads Allocation'!G$78*'Input| Projects'!$AV994,0),0)</f>
        <v>0</v>
      </c>
      <c r="AL994" s="172" cm="1">
        <f t="array" ref="AL994">IFERROR(--('Input| Projects'!$AS994="Yes")*_xlfn.SWITCH('Input| Overheads'!$C$50,"Direct costs",'Calc| Overheads Allocation'!H$8*V994,"Internal labour",'Calc| Overheads Allocation'!H$8*V994*'Input| Projects'!$AO994,"DNSP defined",'Calc| Overheads Allocation'!H$78*'Input| Projects'!$AV994,0),0)</f>
        <v>0</v>
      </c>
      <c r="AM994" s="172" cm="1">
        <f t="array" ref="AM994">IFERROR(--('Input| Projects'!$AS994="Yes")*_xlfn.SWITCH('Input| Overheads'!$C$50,"Direct costs",'Calc| Overheads Allocation'!I$8*W994,"Internal labour",'Calc| Overheads Allocation'!I$8*W994*'Input| Projects'!$AO994,"DNSP defined",'Calc| Overheads Allocation'!I$78*'Input| Projects'!$AV994,0),0)</f>
        <v>0</v>
      </c>
      <c r="AN994" s="175"/>
      <c r="AO994" s="172" cm="1">
        <f t="array" ref="AO994">IFERROR(--('Input| Projects'!$AT994="Yes")*_xlfn.SWITCH('Input| Overheads'!$C$50,"Direct costs",'Calc| Overheads Allocation'!C$9*Q994,"Internal labour",'Calc| Overheads Allocation'!C$9*Q994*'Input| Projects'!$AO994,"DNSP defined",'Calc| Overheads Allocation'!C$79*'Input| Projects'!$AW994,0),0)</f>
        <v>0</v>
      </c>
      <c r="AP994" s="172" cm="1">
        <f t="array" ref="AP994">IFERROR(--('Input| Projects'!$AT994="Yes")*_xlfn.SWITCH('Input| Overheads'!$C$50,"Direct costs",'Calc| Overheads Allocation'!D$9*R994,"Internal labour",'Calc| Overheads Allocation'!D$9*R994*'Input| Projects'!$AO994,"DNSP defined",'Calc| Overheads Allocation'!D$79*'Input| Projects'!$AW994,0),0)</f>
        <v>0</v>
      </c>
      <c r="AQ994" s="172" cm="1">
        <f t="array" ref="AQ994">IFERROR(--('Input| Projects'!$AT994="Yes")*_xlfn.SWITCH('Input| Overheads'!$C$50,"Direct costs",'Calc| Overheads Allocation'!E$9*S994,"Internal labour",'Calc| Overheads Allocation'!E$9*S994*'Input| Projects'!$AO994,"DNSP defined",'Calc| Overheads Allocation'!E$79*'Input| Projects'!$AW994,0),0)</f>
        <v>0</v>
      </c>
      <c r="AR994" s="172" cm="1">
        <f t="array" ref="AR994">IFERROR(--('Input| Projects'!$AT994="Yes")*_xlfn.SWITCH('Input| Overheads'!$C$50,"Direct costs",'Calc| Overheads Allocation'!F$9*T994,"Internal labour",'Calc| Overheads Allocation'!F$9*T994*'Input| Projects'!$AO994,"DNSP defined",'Calc| Overheads Allocation'!F$79*'Input| Projects'!$AW994,0),0)</f>
        <v>0</v>
      </c>
      <c r="AS994" s="172" cm="1">
        <f t="array" ref="AS994">IFERROR(--('Input| Projects'!$AT994="Yes")*_xlfn.SWITCH('Input| Overheads'!$C$50,"Direct costs",'Calc| Overheads Allocation'!G$9*U994,"Internal labour",'Calc| Overheads Allocation'!G$9*U994*'Input| Projects'!$AO994,"DNSP defined",'Calc| Overheads Allocation'!G$79*'Input| Projects'!$AW994,0),0)</f>
        <v>0</v>
      </c>
      <c r="AT994" s="172" cm="1">
        <f t="array" ref="AT994">IFERROR(--('Input| Projects'!$AT994="Yes")*_xlfn.SWITCH('Input| Overheads'!$C$50,"Direct costs",'Calc| Overheads Allocation'!H$9*V994,"Internal labour",'Calc| Overheads Allocation'!H$9*V994*'Input| Projects'!$AO994,"DNSP defined",'Calc| Overheads Allocation'!H$79*'Input| Projects'!$AW994,0),0)</f>
        <v>0</v>
      </c>
      <c r="AU994" s="172" cm="1">
        <f t="array" ref="AU994">IFERROR(--('Input| Projects'!$AT994="Yes")*_xlfn.SWITCH('Input| Overheads'!$C$50,"Direct costs",'Calc| Overheads Allocation'!I$9*W994,"Internal labour",'Calc| Overheads Allocation'!I$9*W994*'Input| Projects'!$AO994,"DNSP defined",'Calc| Overheads Allocation'!I$79*'Input| Projects'!$AW994,0),0)</f>
        <v>0</v>
      </c>
      <c r="AV994" s="175"/>
      <c r="AW994" s="172">
        <f t="shared" si="354"/>
        <v>0</v>
      </c>
      <c r="AX994" s="172">
        <f t="shared" si="355"/>
        <v>0</v>
      </c>
      <c r="AY994" s="172">
        <f t="shared" si="356"/>
        <v>0</v>
      </c>
      <c r="AZ994" s="172">
        <f t="shared" si="357"/>
        <v>0</v>
      </c>
      <c r="BA994" s="172">
        <f t="shared" si="358"/>
        <v>0</v>
      </c>
      <c r="BB994" s="172">
        <f t="shared" si="359"/>
        <v>0</v>
      </c>
      <c r="BC994" s="172">
        <f t="shared" si="360"/>
        <v>0</v>
      </c>
      <c r="BD994" s="176"/>
      <c r="BE994" s="172">
        <f t="shared" si="361"/>
        <v>0</v>
      </c>
      <c r="BF994" s="172">
        <f t="shared" si="362"/>
        <v>0</v>
      </c>
      <c r="BG994" s="172">
        <f t="shared" si="363"/>
        <v>0</v>
      </c>
      <c r="BH994" s="172">
        <f t="shared" si="364"/>
        <v>0</v>
      </c>
      <c r="BI994" s="172">
        <f t="shared" si="365"/>
        <v>0</v>
      </c>
      <c r="BJ994" s="172">
        <f t="shared" si="366"/>
        <v>0</v>
      </c>
      <c r="BK994" s="172">
        <f t="shared" si="367"/>
        <v>0</v>
      </c>
      <c r="BL994" s="176"/>
      <c r="BM994" s="172">
        <f t="shared" si="346"/>
        <v>0</v>
      </c>
      <c r="BN994" s="172">
        <f t="shared" si="347"/>
        <v>0</v>
      </c>
      <c r="BO994" s="172">
        <f t="shared" si="348"/>
        <v>0</v>
      </c>
      <c r="BP994" s="172">
        <f t="shared" si="349"/>
        <v>0</v>
      </c>
      <c r="BQ994" s="172">
        <f t="shared" si="350"/>
        <v>0</v>
      </c>
      <c r="BR994" s="172">
        <f t="shared" si="351"/>
        <v>0</v>
      </c>
      <c r="BS994" s="172">
        <f t="shared" si="352"/>
        <v>0</v>
      </c>
      <c r="BT994" s="55"/>
      <c r="BU994" s="158">
        <f>SUMIF('Input| Projects'!$BA$8:$CX$8,RIGHT(BU$9,3),'Input| Projects'!$BA994:$CX994)</f>
        <v>0</v>
      </c>
      <c r="BV994" s="158">
        <f>SUMIF('Input| Projects'!$BA$8:$CX$8,RIGHT(BV$9,3),'Input| Projects'!$BA994:$CX994)</f>
        <v>0</v>
      </c>
      <c r="BW994" s="79" t="str">
        <f t="shared" si="353"/>
        <v/>
      </c>
    </row>
    <row r="995" spans="2:75" x14ac:dyDescent="0.2">
      <c r="B995" s="123">
        <f>IFERROR('Input| Projects'!B995,"")</f>
        <v>986</v>
      </c>
      <c r="C995" s="160" t="str">
        <f>IFERROR(IF('Input| Projects'!C995="","",'Input| Projects'!C995),"")</f>
        <v/>
      </c>
      <c r="D995" s="160" t="str">
        <f>IFERROR(IF('Input| Projects'!D995="","",'Input| Projects'!D995),"")</f>
        <v/>
      </c>
      <c r="E995" s="53"/>
      <c r="F995" s="160" t="str">
        <f>IF(LEN('Input| Projects'!F995)&gt;0,'Input| Projects'!F995,"")</f>
        <v/>
      </c>
      <c r="G995" s="160" t="str">
        <f>IF(LEN('Input| Projects'!G995)&gt;0,'Input| Projects'!G995,"")</f>
        <v/>
      </c>
      <c r="H995" s="10"/>
      <c r="I995" s="194" cm="1">
        <f t="array" ref="I995">IF(LEN($F995)&gt;0,1+IFERROR(SUMPRODUCT(TRANSPOSE('Input| Projects'!$AO995:$AQ995),INDEX('Input| Escalations'!$F$27:$L$29,,MATCH(Q$9,'Input| Escalations'!$F$21:$L$21,0))),0),0)</f>
        <v>0</v>
      </c>
      <c r="J995" s="194" cm="1">
        <f t="array" ref="J995">IF(LEN($F995)&gt;0,1+IFERROR(SUMPRODUCT(TRANSPOSE('Input| Projects'!$AO995:$AQ995),INDEX('Input| Escalations'!$F$27:$L$29,,MATCH(R$9,'Input| Escalations'!$F$21:$L$21,0))),0),0)</f>
        <v>0</v>
      </c>
      <c r="K995" s="194" cm="1">
        <f t="array" ref="K995">IF(LEN($F995)&gt;0,1+IFERROR(SUMPRODUCT(TRANSPOSE('Input| Projects'!$AO995:$AQ995),INDEX('Input| Escalations'!$F$27:$L$29,,MATCH(S$9,'Input| Escalations'!$F$21:$L$21,0))),0),0)</f>
        <v>0</v>
      </c>
      <c r="L995" s="194" cm="1">
        <f t="array" ref="L995">IF(LEN($F995)&gt;0,1+IFERROR(SUMPRODUCT(TRANSPOSE('Input| Projects'!$AO995:$AQ995),INDEX('Input| Escalations'!$F$27:$L$29,,MATCH(T$9,'Input| Escalations'!$F$21:$L$21,0))),0),0)</f>
        <v>0</v>
      </c>
      <c r="M995" s="194" cm="1">
        <f t="array" ref="M995">IF(LEN($F995)&gt;0,1+IFERROR(SUMPRODUCT(TRANSPOSE('Input| Projects'!$AO995:$AQ995),INDEX('Input| Escalations'!$F$27:$L$29,,MATCH(U$9,'Input| Escalations'!$F$21:$L$21,0))),0),0)</f>
        <v>0</v>
      </c>
      <c r="N995" s="194" cm="1">
        <f t="array" ref="N995">IF(LEN($F995)&gt;0,1+IFERROR(SUMPRODUCT(TRANSPOSE('Input| Projects'!$AO995:$AQ995),INDEX('Input| Escalations'!$F$27:$L$29,,MATCH(V$9,'Input| Escalations'!$F$21:$L$21,0))),0),0)</f>
        <v>0</v>
      </c>
      <c r="O995" s="194" cm="1">
        <f t="array" ref="O995">IF(LEN($F995)&gt;0,1+IFERROR(SUMPRODUCT(TRANSPOSE('Input| Projects'!$AO995:$AQ995),INDEX('Input| Escalations'!$F$27:$L$29,,MATCH(W$9,'Input| Escalations'!$F$21:$L$21,0))),0),0)</f>
        <v>0</v>
      </c>
      <c r="P995" s="10"/>
      <c r="Q995" s="172">
        <f>IFERROR(IF(ISNUMBER(FIND("decision",'Input| Setup'!$F$6)),'Input| Projects'!Y995,'Input| Projects'!I995)*'Input| Escalations'!$I$17*I995,0)</f>
        <v>0</v>
      </c>
      <c r="R995" s="172">
        <f>IFERROR(IF(ISNUMBER(FIND("decision",'Input| Setup'!$F$6)),'Input| Projects'!Z995,'Input| Projects'!J995)*'Input| Escalations'!$I$17*J995,0)</f>
        <v>0</v>
      </c>
      <c r="S995" s="172">
        <f>IFERROR(IF(ISNUMBER(FIND("decision",'Input| Setup'!$F$6)),'Input| Projects'!AA995,'Input| Projects'!K995)*'Input| Escalations'!$I$17*K995,0)</f>
        <v>0</v>
      </c>
      <c r="T995" s="172">
        <f>IFERROR(IF(ISNUMBER(FIND("decision",'Input| Setup'!$F$6)),'Input| Projects'!AB995,'Input| Projects'!L995)*'Input| Escalations'!$I$17*L995,0)</f>
        <v>0</v>
      </c>
      <c r="U995" s="172">
        <f>IFERROR(IF(ISNUMBER(FIND("decision",'Input| Setup'!$F$6)),'Input| Projects'!AC995,'Input| Projects'!M995)*'Input| Escalations'!$I$17*M995,0)</f>
        <v>0</v>
      </c>
      <c r="V995" s="172">
        <f>IFERROR(IF(ISNUMBER(FIND("decision",'Input| Setup'!$F$6)),'Input| Projects'!AD995,'Input| Projects'!N995)*'Input| Escalations'!$I$17*N995,0)</f>
        <v>0</v>
      </c>
      <c r="W995" s="172">
        <f>IFERROR(IF(ISNUMBER(FIND("decision",'Input| Setup'!$F$6)),'Input| Projects'!AE995,'Input| Projects'!O995)*'Input| Escalations'!$I$17*O995,0)</f>
        <v>0</v>
      </c>
      <c r="X995" s="175"/>
      <c r="Y995" s="172">
        <f>IF(ISNUMBER(FIND("decision",'Input| Setup'!$F$6)),'Input| Projects'!AG995,'Input| Projects'!Q995)*I995*'Input| Escalations'!$I$17</f>
        <v>0</v>
      </c>
      <c r="Z995" s="172">
        <f>IF(ISNUMBER(FIND("decision",'Input| Setup'!$F$6)),'Input| Projects'!AH995,'Input| Projects'!R995)*J995*'Input| Escalations'!$I$17</f>
        <v>0</v>
      </c>
      <c r="AA995" s="172">
        <f>IF(ISNUMBER(FIND("decision",'Input| Setup'!$F$6)),'Input| Projects'!AI995,'Input| Projects'!S995)*K995*'Input| Escalations'!$I$17</f>
        <v>0</v>
      </c>
      <c r="AB995" s="172">
        <f>IF(ISNUMBER(FIND("decision",'Input| Setup'!$F$6)),'Input| Projects'!AJ995,'Input| Projects'!T995)*L995*'Input| Escalations'!$I$17</f>
        <v>0</v>
      </c>
      <c r="AC995" s="172">
        <f>IF(ISNUMBER(FIND("decision",'Input| Setup'!$F$6)),'Input| Projects'!AK995,'Input| Projects'!U995)*M995*'Input| Escalations'!$I$17</f>
        <v>0</v>
      </c>
      <c r="AD995" s="172">
        <f>IF(ISNUMBER(FIND("decision",'Input| Setup'!$F$6)),'Input| Projects'!AL995,'Input| Projects'!V995)*N995*'Input| Escalations'!$I$17</f>
        <v>0</v>
      </c>
      <c r="AE995" s="172">
        <f>IF(ISNUMBER(FIND("decision",'Input| Setup'!$F$6)),'Input| Projects'!AM995,'Input| Projects'!W995)*O995*'Input| Escalations'!$I$17</f>
        <v>0</v>
      </c>
      <c r="AF995" s="175"/>
      <c r="AG995" s="172" cm="1">
        <f t="array" ref="AG995">IFERROR(--('Input| Projects'!$AS995="Yes")*_xlfn.SWITCH('Input| Overheads'!$C$50,"Direct costs",'Calc| Overheads Allocation'!C$8*Q995,"Internal labour",'Calc| Overheads Allocation'!C$8*Q995*'Input| Projects'!$AO995,"DNSP defined",'Calc| Overheads Allocation'!C$78*'Input| Projects'!$AV995,0),0)</f>
        <v>0</v>
      </c>
      <c r="AH995" s="172" cm="1">
        <f t="array" ref="AH995">IFERROR(--('Input| Projects'!$AS995="Yes")*_xlfn.SWITCH('Input| Overheads'!$C$50,"Direct costs",'Calc| Overheads Allocation'!D$8*R995,"Internal labour",'Calc| Overheads Allocation'!D$8*R995*'Input| Projects'!$AO995,"DNSP defined",'Calc| Overheads Allocation'!D$78*'Input| Projects'!$AV995,0),0)</f>
        <v>0</v>
      </c>
      <c r="AI995" s="172" cm="1">
        <f t="array" ref="AI995">IFERROR(--('Input| Projects'!$AS995="Yes")*_xlfn.SWITCH('Input| Overheads'!$C$50,"Direct costs",'Calc| Overheads Allocation'!E$8*S995,"Internal labour",'Calc| Overheads Allocation'!E$8*S995*'Input| Projects'!$AO995,"DNSP defined",'Calc| Overheads Allocation'!E$78*'Input| Projects'!$AV995,0),0)</f>
        <v>0</v>
      </c>
      <c r="AJ995" s="172" cm="1">
        <f t="array" ref="AJ995">IFERROR(--('Input| Projects'!$AS995="Yes")*_xlfn.SWITCH('Input| Overheads'!$C$50,"Direct costs",'Calc| Overheads Allocation'!F$8*T995,"Internal labour",'Calc| Overheads Allocation'!F$8*T995*'Input| Projects'!$AO995,"DNSP defined",'Calc| Overheads Allocation'!F$78*'Input| Projects'!$AV995,0),0)</f>
        <v>0</v>
      </c>
      <c r="AK995" s="172" cm="1">
        <f t="array" ref="AK995">IFERROR(--('Input| Projects'!$AS995="Yes")*_xlfn.SWITCH('Input| Overheads'!$C$50,"Direct costs",'Calc| Overheads Allocation'!G$8*U995,"Internal labour",'Calc| Overheads Allocation'!G$8*U995*'Input| Projects'!$AO995,"DNSP defined",'Calc| Overheads Allocation'!G$78*'Input| Projects'!$AV995,0),0)</f>
        <v>0</v>
      </c>
      <c r="AL995" s="172" cm="1">
        <f t="array" ref="AL995">IFERROR(--('Input| Projects'!$AS995="Yes")*_xlfn.SWITCH('Input| Overheads'!$C$50,"Direct costs",'Calc| Overheads Allocation'!H$8*V995,"Internal labour",'Calc| Overheads Allocation'!H$8*V995*'Input| Projects'!$AO995,"DNSP defined",'Calc| Overheads Allocation'!H$78*'Input| Projects'!$AV995,0),0)</f>
        <v>0</v>
      </c>
      <c r="AM995" s="172" cm="1">
        <f t="array" ref="AM995">IFERROR(--('Input| Projects'!$AS995="Yes")*_xlfn.SWITCH('Input| Overheads'!$C$50,"Direct costs",'Calc| Overheads Allocation'!I$8*W995,"Internal labour",'Calc| Overheads Allocation'!I$8*W995*'Input| Projects'!$AO995,"DNSP defined",'Calc| Overheads Allocation'!I$78*'Input| Projects'!$AV995,0),0)</f>
        <v>0</v>
      </c>
      <c r="AN995" s="175"/>
      <c r="AO995" s="172" cm="1">
        <f t="array" ref="AO995">IFERROR(--('Input| Projects'!$AT995="Yes")*_xlfn.SWITCH('Input| Overheads'!$C$50,"Direct costs",'Calc| Overheads Allocation'!C$9*Q995,"Internal labour",'Calc| Overheads Allocation'!C$9*Q995*'Input| Projects'!$AO995,"DNSP defined",'Calc| Overheads Allocation'!C$79*'Input| Projects'!$AW995,0),0)</f>
        <v>0</v>
      </c>
      <c r="AP995" s="172" cm="1">
        <f t="array" ref="AP995">IFERROR(--('Input| Projects'!$AT995="Yes")*_xlfn.SWITCH('Input| Overheads'!$C$50,"Direct costs",'Calc| Overheads Allocation'!D$9*R995,"Internal labour",'Calc| Overheads Allocation'!D$9*R995*'Input| Projects'!$AO995,"DNSP defined",'Calc| Overheads Allocation'!D$79*'Input| Projects'!$AW995,0),0)</f>
        <v>0</v>
      </c>
      <c r="AQ995" s="172" cm="1">
        <f t="array" ref="AQ995">IFERROR(--('Input| Projects'!$AT995="Yes")*_xlfn.SWITCH('Input| Overheads'!$C$50,"Direct costs",'Calc| Overheads Allocation'!E$9*S995,"Internal labour",'Calc| Overheads Allocation'!E$9*S995*'Input| Projects'!$AO995,"DNSP defined",'Calc| Overheads Allocation'!E$79*'Input| Projects'!$AW995,0),0)</f>
        <v>0</v>
      </c>
      <c r="AR995" s="172" cm="1">
        <f t="array" ref="AR995">IFERROR(--('Input| Projects'!$AT995="Yes")*_xlfn.SWITCH('Input| Overheads'!$C$50,"Direct costs",'Calc| Overheads Allocation'!F$9*T995,"Internal labour",'Calc| Overheads Allocation'!F$9*T995*'Input| Projects'!$AO995,"DNSP defined",'Calc| Overheads Allocation'!F$79*'Input| Projects'!$AW995,0),0)</f>
        <v>0</v>
      </c>
      <c r="AS995" s="172" cm="1">
        <f t="array" ref="AS995">IFERROR(--('Input| Projects'!$AT995="Yes")*_xlfn.SWITCH('Input| Overheads'!$C$50,"Direct costs",'Calc| Overheads Allocation'!G$9*U995,"Internal labour",'Calc| Overheads Allocation'!G$9*U995*'Input| Projects'!$AO995,"DNSP defined",'Calc| Overheads Allocation'!G$79*'Input| Projects'!$AW995,0),0)</f>
        <v>0</v>
      </c>
      <c r="AT995" s="172" cm="1">
        <f t="array" ref="AT995">IFERROR(--('Input| Projects'!$AT995="Yes")*_xlfn.SWITCH('Input| Overheads'!$C$50,"Direct costs",'Calc| Overheads Allocation'!H$9*V995,"Internal labour",'Calc| Overheads Allocation'!H$9*V995*'Input| Projects'!$AO995,"DNSP defined",'Calc| Overheads Allocation'!H$79*'Input| Projects'!$AW995,0),0)</f>
        <v>0</v>
      </c>
      <c r="AU995" s="172" cm="1">
        <f t="array" ref="AU995">IFERROR(--('Input| Projects'!$AT995="Yes")*_xlfn.SWITCH('Input| Overheads'!$C$50,"Direct costs",'Calc| Overheads Allocation'!I$9*W995,"Internal labour",'Calc| Overheads Allocation'!I$9*W995*'Input| Projects'!$AO995,"DNSP defined",'Calc| Overheads Allocation'!I$79*'Input| Projects'!$AW995,0),0)</f>
        <v>0</v>
      </c>
      <c r="AV995" s="175"/>
      <c r="AW995" s="172">
        <f t="shared" si="354"/>
        <v>0</v>
      </c>
      <c r="AX995" s="172">
        <f t="shared" si="355"/>
        <v>0</v>
      </c>
      <c r="AY995" s="172">
        <f t="shared" si="356"/>
        <v>0</v>
      </c>
      <c r="AZ995" s="172">
        <f t="shared" si="357"/>
        <v>0</v>
      </c>
      <c r="BA995" s="172">
        <f t="shared" si="358"/>
        <v>0</v>
      </c>
      <c r="BB995" s="172">
        <f t="shared" si="359"/>
        <v>0</v>
      </c>
      <c r="BC995" s="172">
        <f t="shared" si="360"/>
        <v>0</v>
      </c>
      <c r="BD995" s="176"/>
      <c r="BE995" s="172">
        <f t="shared" si="361"/>
        <v>0</v>
      </c>
      <c r="BF995" s="172">
        <f t="shared" si="362"/>
        <v>0</v>
      </c>
      <c r="BG995" s="172">
        <f t="shared" si="363"/>
        <v>0</v>
      </c>
      <c r="BH995" s="172">
        <f t="shared" si="364"/>
        <v>0</v>
      </c>
      <c r="BI995" s="172">
        <f t="shared" si="365"/>
        <v>0</v>
      </c>
      <c r="BJ995" s="172">
        <f t="shared" si="366"/>
        <v>0</v>
      </c>
      <c r="BK995" s="172">
        <f t="shared" si="367"/>
        <v>0</v>
      </c>
      <c r="BL995" s="176"/>
      <c r="BM995" s="172">
        <f t="shared" si="346"/>
        <v>0</v>
      </c>
      <c r="BN995" s="172">
        <f t="shared" si="347"/>
        <v>0</v>
      </c>
      <c r="BO995" s="172">
        <f t="shared" si="348"/>
        <v>0</v>
      </c>
      <c r="BP995" s="172">
        <f t="shared" si="349"/>
        <v>0</v>
      </c>
      <c r="BQ995" s="172">
        <f t="shared" si="350"/>
        <v>0</v>
      </c>
      <c r="BR995" s="172">
        <f t="shared" si="351"/>
        <v>0</v>
      </c>
      <c r="BS995" s="172">
        <f t="shared" si="352"/>
        <v>0</v>
      </c>
      <c r="BT995" s="55"/>
      <c r="BU995" s="158">
        <f>SUMIF('Input| Projects'!$BA$8:$CX$8,RIGHT(BU$9,3),'Input| Projects'!$BA995:$CX995)</f>
        <v>0</v>
      </c>
      <c r="BV995" s="158">
        <f>SUMIF('Input| Projects'!$BA$8:$CX$8,RIGHT(BV$9,3),'Input| Projects'!$BA995:$CX995)</f>
        <v>0</v>
      </c>
      <c r="BW995" s="79" t="str">
        <f t="shared" si="353"/>
        <v/>
      </c>
    </row>
    <row r="996" spans="2:75" x14ac:dyDescent="0.2">
      <c r="B996" s="123">
        <f>IFERROR('Input| Projects'!B996,"")</f>
        <v>987</v>
      </c>
      <c r="C996" s="160" t="str">
        <f>IFERROR(IF('Input| Projects'!C996="","",'Input| Projects'!C996),"")</f>
        <v/>
      </c>
      <c r="D996" s="160" t="str">
        <f>IFERROR(IF('Input| Projects'!D996="","",'Input| Projects'!D996),"")</f>
        <v/>
      </c>
      <c r="E996" s="53"/>
      <c r="F996" s="160" t="str">
        <f>IF(LEN('Input| Projects'!F996)&gt;0,'Input| Projects'!F996,"")</f>
        <v/>
      </c>
      <c r="G996" s="160" t="str">
        <f>IF(LEN('Input| Projects'!G996)&gt;0,'Input| Projects'!G996,"")</f>
        <v/>
      </c>
      <c r="H996" s="10"/>
      <c r="I996" s="194" cm="1">
        <f t="array" ref="I996">IF(LEN($F996)&gt;0,1+IFERROR(SUMPRODUCT(TRANSPOSE('Input| Projects'!$AO996:$AQ996),INDEX('Input| Escalations'!$F$27:$L$29,,MATCH(Q$9,'Input| Escalations'!$F$21:$L$21,0))),0),0)</f>
        <v>0</v>
      </c>
      <c r="J996" s="194" cm="1">
        <f t="array" ref="J996">IF(LEN($F996)&gt;0,1+IFERROR(SUMPRODUCT(TRANSPOSE('Input| Projects'!$AO996:$AQ996),INDEX('Input| Escalations'!$F$27:$L$29,,MATCH(R$9,'Input| Escalations'!$F$21:$L$21,0))),0),0)</f>
        <v>0</v>
      </c>
      <c r="K996" s="194" cm="1">
        <f t="array" ref="K996">IF(LEN($F996)&gt;0,1+IFERROR(SUMPRODUCT(TRANSPOSE('Input| Projects'!$AO996:$AQ996),INDEX('Input| Escalations'!$F$27:$L$29,,MATCH(S$9,'Input| Escalations'!$F$21:$L$21,0))),0),0)</f>
        <v>0</v>
      </c>
      <c r="L996" s="194" cm="1">
        <f t="array" ref="L996">IF(LEN($F996)&gt;0,1+IFERROR(SUMPRODUCT(TRANSPOSE('Input| Projects'!$AO996:$AQ996),INDEX('Input| Escalations'!$F$27:$L$29,,MATCH(T$9,'Input| Escalations'!$F$21:$L$21,0))),0),0)</f>
        <v>0</v>
      </c>
      <c r="M996" s="194" cm="1">
        <f t="array" ref="M996">IF(LEN($F996)&gt;0,1+IFERROR(SUMPRODUCT(TRANSPOSE('Input| Projects'!$AO996:$AQ996),INDEX('Input| Escalations'!$F$27:$L$29,,MATCH(U$9,'Input| Escalations'!$F$21:$L$21,0))),0),0)</f>
        <v>0</v>
      </c>
      <c r="N996" s="194" cm="1">
        <f t="array" ref="N996">IF(LEN($F996)&gt;0,1+IFERROR(SUMPRODUCT(TRANSPOSE('Input| Projects'!$AO996:$AQ996),INDEX('Input| Escalations'!$F$27:$L$29,,MATCH(V$9,'Input| Escalations'!$F$21:$L$21,0))),0),0)</f>
        <v>0</v>
      </c>
      <c r="O996" s="194" cm="1">
        <f t="array" ref="O996">IF(LEN($F996)&gt;0,1+IFERROR(SUMPRODUCT(TRANSPOSE('Input| Projects'!$AO996:$AQ996),INDEX('Input| Escalations'!$F$27:$L$29,,MATCH(W$9,'Input| Escalations'!$F$21:$L$21,0))),0),0)</f>
        <v>0</v>
      </c>
      <c r="P996" s="10"/>
      <c r="Q996" s="172">
        <f>IFERROR(IF(ISNUMBER(FIND("decision",'Input| Setup'!$F$6)),'Input| Projects'!Y996,'Input| Projects'!I996)*'Input| Escalations'!$I$17*I996,0)</f>
        <v>0</v>
      </c>
      <c r="R996" s="172">
        <f>IFERROR(IF(ISNUMBER(FIND("decision",'Input| Setup'!$F$6)),'Input| Projects'!Z996,'Input| Projects'!J996)*'Input| Escalations'!$I$17*J996,0)</f>
        <v>0</v>
      </c>
      <c r="S996" s="172">
        <f>IFERROR(IF(ISNUMBER(FIND("decision",'Input| Setup'!$F$6)),'Input| Projects'!AA996,'Input| Projects'!K996)*'Input| Escalations'!$I$17*K996,0)</f>
        <v>0</v>
      </c>
      <c r="T996" s="172">
        <f>IFERROR(IF(ISNUMBER(FIND("decision",'Input| Setup'!$F$6)),'Input| Projects'!AB996,'Input| Projects'!L996)*'Input| Escalations'!$I$17*L996,0)</f>
        <v>0</v>
      </c>
      <c r="U996" s="172">
        <f>IFERROR(IF(ISNUMBER(FIND("decision",'Input| Setup'!$F$6)),'Input| Projects'!AC996,'Input| Projects'!M996)*'Input| Escalations'!$I$17*M996,0)</f>
        <v>0</v>
      </c>
      <c r="V996" s="172">
        <f>IFERROR(IF(ISNUMBER(FIND("decision",'Input| Setup'!$F$6)),'Input| Projects'!AD996,'Input| Projects'!N996)*'Input| Escalations'!$I$17*N996,0)</f>
        <v>0</v>
      </c>
      <c r="W996" s="172">
        <f>IFERROR(IF(ISNUMBER(FIND("decision",'Input| Setup'!$F$6)),'Input| Projects'!AE996,'Input| Projects'!O996)*'Input| Escalations'!$I$17*O996,0)</f>
        <v>0</v>
      </c>
      <c r="X996" s="175"/>
      <c r="Y996" s="172">
        <f>IF(ISNUMBER(FIND("decision",'Input| Setup'!$F$6)),'Input| Projects'!AG996,'Input| Projects'!Q996)*I996*'Input| Escalations'!$I$17</f>
        <v>0</v>
      </c>
      <c r="Z996" s="172">
        <f>IF(ISNUMBER(FIND("decision",'Input| Setup'!$F$6)),'Input| Projects'!AH996,'Input| Projects'!R996)*J996*'Input| Escalations'!$I$17</f>
        <v>0</v>
      </c>
      <c r="AA996" s="172">
        <f>IF(ISNUMBER(FIND("decision",'Input| Setup'!$F$6)),'Input| Projects'!AI996,'Input| Projects'!S996)*K996*'Input| Escalations'!$I$17</f>
        <v>0</v>
      </c>
      <c r="AB996" s="172">
        <f>IF(ISNUMBER(FIND("decision",'Input| Setup'!$F$6)),'Input| Projects'!AJ996,'Input| Projects'!T996)*L996*'Input| Escalations'!$I$17</f>
        <v>0</v>
      </c>
      <c r="AC996" s="172">
        <f>IF(ISNUMBER(FIND("decision",'Input| Setup'!$F$6)),'Input| Projects'!AK996,'Input| Projects'!U996)*M996*'Input| Escalations'!$I$17</f>
        <v>0</v>
      </c>
      <c r="AD996" s="172">
        <f>IF(ISNUMBER(FIND("decision",'Input| Setup'!$F$6)),'Input| Projects'!AL996,'Input| Projects'!V996)*N996*'Input| Escalations'!$I$17</f>
        <v>0</v>
      </c>
      <c r="AE996" s="172">
        <f>IF(ISNUMBER(FIND("decision",'Input| Setup'!$F$6)),'Input| Projects'!AM996,'Input| Projects'!W996)*O996*'Input| Escalations'!$I$17</f>
        <v>0</v>
      </c>
      <c r="AF996" s="175"/>
      <c r="AG996" s="172" cm="1">
        <f t="array" ref="AG996">IFERROR(--('Input| Projects'!$AS996="Yes")*_xlfn.SWITCH('Input| Overheads'!$C$50,"Direct costs",'Calc| Overheads Allocation'!C$8*Q996,"Internal labour",'Calc| Overheads Allocation'!C$8*Q996*'Input| Projects'!$AO996,"DNSP defined",'Calc| Overheads Allocation'!C$78*'Input| Projects'!$AV996,0),0)</f>
        <v>0</v>
      </c>
      <c r="AH996" s="172" cm="1">
        <f t="array" ref="AH996">IFERROR(--('Input| Projects'!$AS996="Yes")*_xlfn.SWITCH('Input| Overheads'!$C$50,"Direct costs",'Calc| Overheads Allocation'!D$8*R996,"Internal labour",'Calc| Overheads Allocation'!D$8*R996*'Input| Projects'!$AO996,"DNSP defined",'Calc| Overheads Allocation'!D$78*'Input| Projects'!$AV996,0),0)</f>
        <v>0</v>
      </c>
      <c r="AI996" s="172" cm="1">
        <f t="array" ref="AI996">IFERROR(--('Input| Projects'!$AS996="Yes")*_xlfn.SWITCH('Input| Overheads'!$C$50,"Direct costs",'Calc| Overheads Allocation'!E$8*S996,"Internal labour",'Calc| Overheads Allocation'!E$8*S996*'Input| Projects'!$AO996,"DNSP defined",'Calc| Overheads Allocation'!E$78*'Input| Projects'!$AV996,0),0)</f>
        <v>0</v>
      </c>
      <c r="AJ996" s="172" cm="1">
        <f t="array" ref="AJ996">IFERROR(--('Input| Projects'!$AS996="Yes")*_xlfn.SWITCH('Input| Overheads'!$C$50,"Direct costs",'Calc| Overheads Allocation'!F$8*T996,"Internal labour",'Calc| Overheads Allocation'!F$8*T996*'Input| Projects'!$AO996,"DNSP defined",'Calc| Overheads Allocation'!F$78*'Input| Projects'!$AV996,0),0)</f>
        <v>0</v>
      </c>
      <c r="AK996" s="172" cm="1">
        <f t="array" ref="AK996">IFERROR(--('Input| Projects'!$AS996="Yes")*_xlfn.SWITCH('Input| Overheads'!$C$50,"Direct costs",'Calc| Overheads Allocation'!G$8*U996,"Internal labour",'Calc| Overheads Allocation'!G$8*U996*'Input| Projects'!$AO996,"DNSP defined",'Calc| Overheads Allocation'!G$78*'Input| Projects'!$AV996,0),0)</f>
        <v>0</v>
      </c>
      <c r="AL996" s="172" cm="1">
        <f t="array" ref="AL996">IFERROR(--('Input| Projects'!$AS996="Yes")*_xlfn.SWITCH('Input| Overheads'!$C$50,"Direct costs",'Calc| Overheads Allocation'!H$8*V996,"Internal labour",'Calc| Overheads Allocation'!H$8*V996*'Input| Projects'!$AO996,"DNSP defined",'Calc| Overheads Allocation'!H$78*'Input| Projects'!$AV996,0),0)</f>
        <v>0</v>
      </c>
      <c r="AM996" s="172" cm="1">
        <f t="array" ref="AM996">IFERROR(--('Input| Projects'!$AS996="Yes")*_xlfn.SWITCH('Input| Overheads'!$C$50,"Direct costs",'Calc| Overheads Allocation'!I$8*W996,"Internal labour",'Calc| Overheads Allocation'!I$8*W996*'Input| Projects'!$AO996,"DNSP defined",'Calc| Overheads Allocation'!I$78*'Input| Projects'!$AV996,0),0)</f>
        <v>0</v>
      </c>
      <c r="AN996" s="175"/>
      <c r="AO996" s="172" cm="1">
        <f t="array" ref="AO996">IFERROR(--('Input| Projects'!$AT996="Yes")*_xlfn.SWITCH('Input| Overheads'!$C$50,"Direct costs",'Calc| Overheads Allocation'!C$9*Q996,"Internal labour",'Calc| Overheads Allocation'!C$9*Q996*'Input| Projects'!$AO996,"DNSP defined",'Calc| Overheads Allocation'!C$79*'Input| Projects'!$AW996,0),0)</f>
        <v>0</v>
      </c>
      <c r="AP996" s="172" cm="1">
        <f t="array" ref="AP996">IFERROR(--('Input| Projects'!$AT996="Yes")*_xlfn.SWITCH('Input| Overheads'!$C$50,"Direct costs",'Calc| Overheads Allocation'!D$9*R996,"Internal labour",'Calc| Overheads Allocation'!D$9*R996*'Input| Projects'!$AO996,"DNSP defined",'Calc| Overheads Allocation'!D$79*'Input| Projects'!$AW996,0),0)</f>
        <v>0</v>
      </c>
      <c r="AQ996" s="172" cm="1">
        <f t="array" ref="AQ996">IFERROR(--('Input| Projects'!$AT996="Yes")*_xlfn.SWITCH('Input| Overheads'!$C$50,"Direct costs",'Calc| Overheads Allocation'!E$9*S996,"Internal labour",'Calc| Overheads Allocation'!E$9*S996*'Input| Projects'!$AO996,"DNSP defined",'Calc| Overheads Allocation'!E$79*'Input| Projects'!$AW996,0),0)</f>
        <v>0</v>
      </c>
      <c r="AR996" s="172" cm="1">
        <f t="array" ref="AR996">IFERROR(--('Input| Projects'!$AT996="Yes")*_xlfn.SWITCH('Input| Overheads'!$C$50,"Direct costs",'Calc| Overheads Allocation'!F$9*T996,"Internal labour",'Calc| Overheads Allocation'!F$9*T996*'Input| Projects'!$AO996,"DNSP defined",'Calc| Overheads Allocation'!F$79*'Input| Projects'!$AW996,0),0)</f>
        <v>0</v>
      </c>
      <c r="AS996" s="172" cm="1">
        <f t="array" ref="AS996">IFERROR(--('Input| Projects'!$AT996="Yes")*_xlfn.SWITCH('Input| Overheads'!$C$50,"Direct costs",'Calc| Overheads Allocation'!G$9*U996,"Internal labour",'Calc| Overheads Allocation'!G$9*U996*'Input| Projects'!$AO996,"DNSP defined",'Calc| Overheads Allocation'!G$79*'Input| Projects'!$AW996,0),0)</f>
        <v>0</v>
      </c>
      <c r="AT996" s="172" cm="1">
        <f t="array" ref="AT996">IFERROR(--('Input| Projects'!$AT996="Yes")*_xlfn.SWITCH('Input| Overheads'!$C$50,"Direct costs",'Calc| Overheads Allocation'!H$9*V996,"Internal labour",'Calc| Overheads Allocation'!H$9*V996*'Input| Projects'!$AO996,"DNSP defined",'Calc| Overheads Allocation'!H$79*'Input| Projects'!$AW996,0),0)</f>
        <v>0</v>
      </c>
      <c r="AU996" s="172" cm="1">
        <f t="array" ref="AU996">IFERROR(--('Input| Projects'!$AT996="Yes")*_xlfn.SWITCH('Input| Overheads'!$C$50,"Direct costs",'Calc| Overheads Allocation'!I$9*W996,"Internal labour",'Calc| Overheads Allocation'!I$9*W996*'Input| Projects'!$AO996,"DNSP defined",'Calc| Overheads Allocation'!I$79*'Input| Projects'!$AW996,0),0)</f>
        <v>0</v>
      </c>
      <c r="AV996" s="175"/>
      <c r="AW996" s="172">
        <f t="shared" si="354"/>
        <v>0</v>
      </c>
      <c r="AX996" s="172">
        <f t="shared" si="355"/>
        <v>0</v>
      </c>
      <c r="AY996" s="172">
        <f t="shared" si="356"/>
        <v>0</v>
      </c>
      <c r="AZ996" s="172">
        <f t="shared" si="357"/>
        <v>0</v>
      </c>
      <c r="BA996" s="172">
        <f t="shared" si="358"/>
        <v>0</v>
      </c>
      <c r="BB996" s="172">
        <f t="shared" si="359"/>
        <v>0</v>
      </c>
      <c r="BC996" s="172">
        <f t="shared" si="360"/>
        <v>0</v>
      </c>
      <c r="BD996" s="176"/>
      <c r="BE996" s="172">
        <f t="shared" si="361"/>
        <v>0</v>
      </c>
      <c r="BF996" s="172">
        <f t="shared" si="362"/>
        <v>0</v>
      </c>
      <c r="BG996" s="172">
        <f t="shared" si="363"/>
        <v>0</v>
      </c>
      <c r="BH996" s="172">
        <f t="shared" si="364"/>
        <v>0</v>
      </c>
      <c r="BI996" s="172">
        <f t="shared" si="365"/>
        <v>0</v>
      </c>
      <c r="BJ996" s="172">
        <f t="shared" si="366"/>
        <v>0</v>
      </c>
      <c r="BK996" s="172">
        <f t="shared" si="367"/>
        <v>0</v>
      </c>
      <c r="BL996" s="176"/>
      <c r="BM996" s="172">
        <f t="shared" si="346"/>
        <v>0</v>
      </c>
      <c r="BN996" s="172">
        <f t="shared" si="347"/>
        <v>0</v>
      </c>
      <c r="BO996" s="172">
        <f t="shared" si="348"/>
        <v>0</v>
      </c>
      <c r="BP996" s="172">
        <f t="shared" si="349"/>
        <v>0</v>
      </c>
      <c r="BQ996" s="172">
        <f t="shared" si="350"/>
        <v>0</v>
      </c>
      <c r="BR996" s="172">
        <f t="shared" si="351"/>
        <v>0</v>
      </c>
      <c r="BS996" s="172">
        <f t="shared" si="352"/>
        <v>0</v>
      </c>
      <c r="BT996" s="55"/>
      <c r="BU996" s="158">
        <f>SUMIF('Input| Projects'!$BA$8:$CX$8,RIGHT(BU$9,3),'Input| Projects'!$BA996:$CX996)</f>
        <v>0</v>
      </c>
      <c r="BV996" s="158">
        <f>SUMIF('Input| Projects'!$BA$8:$CX$8,RIGHT(BV$9,3),'Input| Projects'!$BA996:$CX996)</f>
        <v>0</v>
      </c>
      <c r="BW996" s="79" t="str">
        <f t="shared" si="353"/>
        <v/>
      </c>
    </row>
    <row r="997" spans="2:75" x14ac:dyDescent="0.2">
      <c r="B997" s="123">
        <f>IFERROR('Input| Projects'!B997,"")</f>
        <v>988</v>
      </c>
      <c r="C997" s="160" t="str">
        <f>IFERROR(IF('Input| Projects'!C997="","",'Input| Projects'!C997),"")</f>
        <v/>
      </c>
      <c r="D997" s="160" t="str">
        <f>IFERROR(IF('Input| Projects'!D997="","",'Input| Projects'!D997),"")</f>
        <v/>
      </c>
      <c r="E997" s="53"/>
      <c r="F997" s="160" t="str">
        <f>IF(LEN('Input| Projects'!F997)&gt;0,'Input| Projects'!F997,"")</f>
        <v/>
      </c>
      <c r="G997" s="160" t="str">
        <f>IF(LEN('Input| Projects'!G997)&gt;0,'Input| Projects'!G997,"")</f>
        <v/>
      </c>
      <c r="H997" s="10"/>
      <c r="I997" s="194" cm="1">
        <f t="array" ref="I997">IF(LEN($F997)&gt;0,1+IFERROR(SUMPRODUCT(TRANSPOSE('Input| Projects'!$AO997:$AQ997),INDEX('Input| Escalations'!$F$27:$L$29,,MATCH(Q$9,'Input| Escalations'!$F$21:$L$21,0))),0),0)</f>
        <v>0</v>
      </c>
      <c r="J997" s="194" cm="1">
        <f t="array" ref="J997">IF(LEN($F997)&gt;0,1+IFERROR(SUMPRODUCT(TRANSPOSE('Input| Projects'!$AO997:$AQ997),INDEX('Input| Escalations'!$F$27:$L$29,,MATCH(R$9,'Input| Escalations'!$F$21:$L$21,0))),0),0)</f>
        <v>0</v>
      </c>
      <c r="K997" s="194" cm="1">
        <f t="array" ref="K997">IF(LEN($F997)&gt;0,1+IFERROR(SUMPRODUCT(TRANSPOSE('Input| Projects'!$AO997:$AQ997),INDEX('Input| Escalations'!$F$27:$L$29,,MATCH(S$9,'Input| Escalations'!$F$21:$L$21,0))),0),0)</f>
        <v>0</v>
      </c>
      <c r="L997" s="194" cm="1">
        <f t="array" ref="L997">IF(LEN($F997)&gt;0,1+IFERROR(SUMPRODUCT(TRANSPOSE('Input| Projects'!$AO997:$AQ997),INDEX('Input| Escalations'!$F$27:$L$29,,MATCH(T$9,'Input| Escalations'!$F$21:$L$21,0))),0),0)</f>
        <v>0</v>
      </c>
      <c r="M997" s="194" cm="1">
        <f t="array" ref="M997">IF(LEN($F997)&gt;0,1+IFERROR(SUMPRODUCT(TRANSPOSE('Input| Projects'!$AO997:$AQ997),INDEX('Input| Escalations'!$F$27:$L$29,,MATCH(U$9,'Input| Escalations'!$F$21:$L$21,0))),0),0)</f>
        <v>0</v>
      </c>
      <c r="N997" s="194" cm="1">
        <f t="array" ref="N997">IF(LEN($F997)&gt;0,1+IFERROR(SUMPRODUCT(TRANSPOSE('Input| Projects'!$AO997:$AQ997),INDEX('Input| Escalations'!$F$27:$L$29,,MATCH(V$9,'Input| Escalations'!$F$21:$L$21,0))),0),0)</f>
        <v>0</v>
      </c>
      <c r="O997" s="194" cm="1">
        <f t="array" ref="O997">IF(LEN($F997)&gt;0,1+IFERROR(SUMPRODUCT(TRANSPOSE('Input| Projects'!$AO997:$AQ997),INDEX('Input| Escalations'!$F$27:$L$29,,MATCH(W$9,'Input| Escalations'!$F$21:$L$21,0))),0),0)</f>
        <v>0</v>
      </c>
      <c r="P997" s="10"/>
      <c r="Q997" s="172">
        <f>IFERROR(IF(ISNUMBER(FIND("decision",'Input| Setup'!$F$6)),'Input| Projects'!Y997,'Input| Projects'!I997)*'Input| Escalations'!$I$17*I997,0)</f>
        <v>0</v>
      </c>
      <c r="R997" s="172">
        <f>IFERROR(IF(ISNUMBER(FIND("decision",'Input| Setup'!$F$6)),'Input| Projects'!Z997,'Input| Projects'!J997)*'Input| Escalations'!$I$17*J997,0)</f>
        <v>0</v>
      </c>
      <c r="S997" s="172">
        <f>IFERROR(IF(ISNUMBER(FIND("decision",'Input| Setup'!$F$6)),'Input| Projects'!AA997,'Input| Projects'!K997)*'Input| Escalations'!$I$17*K997,0)</f>
        <v>0</v>
      </c>
      <c r="T997" s="172">
        <f>IFERROR(IF(ISNUMBER(FIND("decision",'Input| Setup'!$F$6)),'Input| Projects'!AB997,'Input| Projects'!L997)*'Input| Escalations'!$I$17*L997,0)</f>
        <v>0</v>
      </c>
      <c r="U997" s="172">
        <f>IFERROR(IF(ISNUMBER(FIND("decision",'Input| Setup'!$F$6)),'Input| Projects'!AC997,'Input| Projects'!M997)*'Input| Escalations'!$I$17*M997,0)</f>
        <v>0</v>
      </c>
      <c r="V997" s="172">
        <f>IFERROR(IF(ISNUMBER(FIND("decision",'Input| Setup'!$F$6)),'Input| Projects'!AD997,'Input| Projects'!N997)*'Input| Escalations'!$I$17*N997,0)</f>
        <v>0</v>
      </c>
      <c r="W997" s="172">
        <f>IFERROR(IF(ISNUMBER(FIND("decision",'Input| Setup'!$F$6)),'Input| Projects'!AE997,'Input| Projects'!O997)*'Input| Escalations'!$I$17*O997,0)</f>
        <v>0</v>
      </c>
      <c r="X997" s="175"/>
      <c r="Y997" s="172">
        <f>IF(ISNUMBER(FIND("decision",'Input| Setup'!$F$6)),'Input| Projects'!AG997,'Input| Projects'!Q997)*I997*'Input| Escalations'!$I$17</f>
        <v>0</v>
      </c>
      <c r="Z997" s="172">
        <f>IF(ISNUMBER(FIND("decision",'Input| Setup'!$F$6)),'Input| Projects'!AH997,'Input| Projects'!R997)*J997*'Input| Escalations'!$I$17</f>
        <v>0</v>
      </c>
      <c r="AA997" s="172">
        <f>IF(ISNUMBER(FIND("decision",'Input| Setup'!$F$6)),'Input| Projects'!AI997,'Input| Projects'!S997)*K997*'Input| Escalations'!$I$17</f>
        <v>0</v>
      </c>
      <c r="AB997" s="172">
        <f>IF(ISNUMBER(FIND("decision",'Input| Setup'!$F$6)),'Input| Projects'!AJ997,'Input| Projects'!T997)*L997*'Input| Escalations'!$I$17</f>
        <v>0</v>
      </c>
      <c r="AC997" s="172">
        <f>IF(ISNUMBER(FIND("decision",'Input| Setup'!$F$6)),'Input| Projects'!AK997,'Input| Projects'!U997)*M997*'Input| Escalations'!$I$17</f>
        <v>0</v>
      </c>
      <c r="AD997" s="172">
        <f>IF(ISNUMBER(FIND("decision",'Input| Setup'!$F$6)),'Input| Projects'!AL997,'Input| Projects'!V997)*N997*'Input| Escalations'!$I$17</f>
        <v>0</v>
      </c>
      <c r="AE997" s="172">
        <f>IF(ISNUMBER(FIND("decision",'Input| Setup'!$F$6)),'Input| Projects'!AM997,'Input| Projects'!W997)*O997*'Input| Escalations'!$I$17</f>
        <v>0</v>
      </c>
      <c r="AF997" s="175"/>
      <c r="AG997" s="172" cm="1">
        <f t="array" ref="AG997">IFERROR(--('Input| Projects'!$AS997="Yes")*_xlfn.SWITCH('Input| Overheads'!$C$50,"Direct costs",'Calc| Overheads Allocation'!C$8*Q997,"Internal labour",'Calc| Overheads Allocation'!C$8*Q997*'Input| Projects'!$AO997,"DNSP defined",'Calc| Overheads Allocation'!C$78*'Input| Projects'!$AV997,0),0)</f>
        <v>0</v>
      </c>
      <c r="AH997" s="172" cm="1">
        <f t="array" ref="AH997">IFERROR(--('Input| Projects'!$AS997="Yes")*_xlfn.SWITCH('Input| Overheads'!$C$50,"Direct costs",'Calc| Overheads Allocation'!D$8*R997,"Internal labour",'Calc| Overheads Allocation'!D$8*R997*'Input| Projects'!$AO997,"DNSP defined",'Calc| Overheads Allocation'!D$78*'Input| Projects'!$AV997,0),0)</f>
        <v>0</v>
      </c>
      <c r="AI997" s="172" cm="1">
        <f t="array" ref="AI997">IFERROR(--('Input| Projects'!$AS997="Yes")*_xlfn.SWITCH('Input| Overheads'!$C$50,"Direct costs",'Calc| Overheads Allocation'!E$8*S997,"Internal labour",'Calc| Overheads Allocation'!E$8*S997*'Input| Projects'!$AO997,"DNSP defined",'Calc| Overheads Allocation'!E$78*'Input| Projects'!$AV997,0),0)</f>
        <v>0</v>
      </c>
      <c r="AJ997" s="172" cm="1">
        <f t="array" ref="AJ997">IFERROR(--('Input| Projects'!$AS997="Yes")*_xlfn.SWITCH('Input| Overheads'!$C$50,"Direct costs",'Calc| Overheads Allocation'!F$8*T997,"Internal labour",'Calc| Overheads Allocation'!F$8*T997*'Input| Projects'!$AO997,"DNSP defined",'Calc| Overheads Allocation'!F$78*'Input| Projects'!$AV997,0),0)</f>
        <v>0</v>
      </c>
      <c r="AK997" s="172" cm="1">
        <f t="array" ref="AK997">IFERROR(--('Input| Projects'!$AS997="Yes")*_xlfn.SWITCH('Input| Overheads'!$C$50,"Direct costs",'Calc| Overheads Allocation'!G$8*U997,"Internal labour",'Calc| Overheads Allocation'!G$8*U997*'Input| Projects'!$AO997,"DNSP defined",'Calc| Overheads Allocation'!G$78*'Input| Projects'!$AV997,0),0)</f>
        <v>0</v>
      </c>
      <c r="AL997" s="172" cm="1">
        <f t="array" ref="AL997">IFERROR(--('Input| Projects'!$AS997="Yes")*_xlfn.SWITCH('Input| Overheads'!$C$50,"Direct costs",'Calc| Overheads Allocation'!H$8*V997,"Internal labour",'Calc| Overheads Allocation'!H$8*V997*'Input| Projects'!$AO997,"DNSP defined",'Calc| Overheads Allocation'!H$78*'Input| Projects'!$AV997,0),0)</f>
        <v>0</v>
      </c>
      <c r="AM997" s="172" cm="1">
        <f t="array" ref="AM997">IFERROR(--('Input| Projects'!$AS997="Yes")*_xlfn.SWITCH('Input| Overheads'!$C$50,"Direct costs",'Calc| Overheads Allocation'!I$8*W997,"Internal labour",'Calc| Overheads Allocation'!I$8*W997*'Input| Projects'!$AO997,"DNSP defined",'Calc| Overheads Allocation'!I$78*'Input| Projects'!$AV997,0),0)</f>
        <v>0</v>
      </c>
      <c r="AN997" s="175"/>
      <c r="AO997" s="172" cm="1">
        <f t="array" ref="AO997">IFERROR(--('Input| Projects'!$AT997="Yes")*_xlfn.SWITCH('Input| Overheads'!$C$50,"Direct costs",'Calc| Overheads Allocation'!C$9*Q997,"Internal labour",'Calc| Overheads Allocation'!C$9*Q997*'Input| Projects'!$AO997,"DNSP defined",'Calc| Overheads Allocation'!C$79*'Input| Projects'!$AW997,0),0)</f>
        <v>0</v>
      </c>
      <c r="AP997" s="172" cm="1">
        <f t="array" ref="AP997">IFERROR(--('Input| Projects'!$AT997="Yes")*_xlfn.SWITCH('Input| Overheads'!$C$50,"Direct costs",'Calc| Overheads Allocation'!D$9*R997,"Internal labour",'Calc| Overheads Allocation'!D$9*R997*'Input| Projects'!$AO997,"DNSP defined",'Calc| Overheads Allocation'!D$79*'Input| Projects'!$AW997,0),0)</f>
        <v>0</v>
      </c>
      <c r="AQ997" s="172" cm="1">
        <f t="array" ref="AQ997">IFERROR(--('Input| Projects'!$AT997="Yes")*_xlfn.SWITCH('Input| Overheads'!$C$50,"Direct costs",'Calc| Overheads Allocation'!E$9*S997,"Internal labour",'Calc| Overheads Allocation'!E$9*S997*'Input| Projects'!$AO997,"DNSP defined",'Calc| Overheads Allocation'!E$79*'Input| Projects'!$AW997,0),0)</f>
        <v>0</v>
      </c>
      <c r="AR997" s="172" cm="1">
        <f t="array" ref="AR997">IFERROR(--('Input| Projects'!$AT997="Yes")*_xlfn.SWITCH('Input| Overheads'!$C$50,"Direct costs",'Calc| Overheads Allocation'!F$9*T997,"Internal labour",'Calc| Overheads Allocation'!F$9*T997*'Input| Projects'!$AO997,"DNSP defined",'Calc| Overheads Allocation'!F$79*'Input| Projects'!$AW997,0),0)</f>
        <v>0</v>
      </c>
      <c r="AS997" s="172" cm="1">
        <f t="array" ref="AS997">IFERROR(--('Input| Projects'!$AT997="Yes")*_xlfn.SWITCH('Input| Overheads'!$C$50,"Direct costs",'Calc| Overheads Allocation'!G$9*U997,"Internal labour",'Calc| Overheads Allocation'!G$9*U997*'Input| Projects'!$AO997,"DNSP defined",'Calc| Overheads Allocation'!G$79*'Input| Projects'!$AW997,0),0)</f>
        <v>0</v>
      </c>
      <c r="AT997" s="172" cm="1">
        <f t="array" ref="AT997">IFERROR(--('Input| Projects'!$AT997="Yes")*_xlfn.SWITCH('Input| Overheads'!$C$50,"Direct costs",'Calc| Overheads Allocation'!H$9*V997,"Internal labour",'Calc| Overheads Allocation'!H$9*V997*'Input| Projects'!$AO997,"DNSP defined",'Calc| Overheads Allocation'!H$79*'Input| Projects'!$AW997,0),0)</f>
        <v>0</v>
      </c>
      <c r="AU997" s="172" cm="1">
        <f t="array" ref="AU997">IFERROR(--('Input| Projects'!$AT997="Yes")*_xlfn.SWITCH('Input| Overheads'!$C$50,"Direct costs",'Calc| Overheads Allocation'!I$9*W997,"Internal labour",'Calc| Overheads Allocation'!I$9*W997*'Input| Projects'!$AO997,"DNSP defined",'Calc| Overheads Allocation'!I$79*'Input| Projects'!$AW997,0),0)</f>
        <v>0</v>
      </c>
      <c r="AV997" s="175"/>
      <c r="AW997" s="172">
        <f t="shared" si="354"/>
        <v>0</v>
      </c>
      <c r="AX997" s="172">
        <f t="shared" si="355"/>
        <v>0</v>
      </c>
      <c r="AY997" s="172">
        <f t="shared" si="356"/>
        <v>0</v>
      </c>
      <c r="AZ997" s="172">
        <f t="shared" si="357"/>
        <v>0</v>
      </c>
      <c r="BA997" s="172">
        <f t="shared" si="358"/>
        <v>0</v>
      </c>
      <c r="BB997" s="172">
        <f t="shared" si="359"/>
        <v>0</v>
      </c>
      <c r="BC997" s="172">
        <f t="shared" si="360"/>
        <v>0</v>
      </c>
      <c r="BD997" s="176"/>
      <c r="BE997" s="172">
        <f t="shared" si="361"/>
        <v>0</v>
      </c>
      <c r="BF997" s="172">
        <f t="shared" si="362"/>
        <v>0</v>
      </c>
      <c r="BG997" s="172">
        <f t="shared" si="363"/>
        <v>0</v>
      </c>
      <c r="BH997" s="172">
        <f t="shared" si="364"/>
        <v>0</v>
      </c>
      <c r="BI997" s="172">
        <f t="shared" si="365"/>
        <v>0</v>
      </c>
      <c r="BJ997" s="172">
        <f t="shared" si="366"/>
        <v>0</v>
      </c>
      <c r="BK997" s="172">
        <f t="shared" si="367"/>
        <v>0</v>
      </c>
      <c r="BL997" s="176"/>
      <c r="BM997" s="172">
        <f t="shared" si="346"/>
        <v>0</v>
      </c>
      <c r="BN997" s="172">
        <f t="shared" si="347"/>
        <v>0</v>
      </c>
      <c r="BO997" s="172">
        <f t="shared" si="348"/>
        <v>0</v>
      </c>
      <c r="BP997" s="172">
        <f t="shared" si="349"/>
        <v>0</v>
      </c>
      <c r="BQ997" s="172">
        <f t="shared" si="350"/>
        <v>0</v>
      </c>
      <c r="BR997" s="172">
        <f t="shared" si="351"/>
        <v>0</v>
      </c>
      <c r="BS997" s="172">
        <f t="shared" si="352"/>
        <v>0</v>
      </c>
      <c r="BT997" s="55"/>
      <c r="BU997" s="158">
        <f>SUMIF('Input| Projects'!$BA$8:$CX$8,RIGHT(BU$9,3),'Input| Projects'!$BA997:$CX997)</f>
        <v>0</v>
      </c>
      <c r="BV997" s="158">
        <f>SUMIF('Input| Projects'!$BA$8:$CX$8,RIGHT(BV$9,3),'Input| Projects'!$BA997:$CX997)</f>
        <v>0</v>
      </c>
      <c r="BW997" s="79" t="str">
        <f t="shared" si="353"/>
        <v/>
      </c>
    </row>
    <row r="998" spans="2:75" x14ac:dyDescent="0.2">
      <c r="B998" s="123">
        <f>IFERROR('Input| Projects'!B998,"")</f>
        <v>989</v>
      </c>
      <c r="C998" s="160" t="str">
        <f>IFERROR(IF('Input| Projects'!C998="","",'Input| Projects'!C998),"")</f>
        <v/>
      </c>
      <c r="D998" s="160" t="str">
        <f>IFERROR(IF('Input| Projects'!D998="","",'Input| Projects'!D998),"")</f>
        <v/>
      </c>
      <c r="E998" s="53"/>
      <c r="F998" s="160" t="str">
        <f>IF(LEN('Input| Projects'!F998)&gt;0,'Input| Projects'!F998,"")</f>
        <v/>
      </c>
      <c r="G998" s="160" t="str">
        <f>IF(LEN('Input| Projects'!G998)&gt;0,'Input| Projects'!G998,"")</f>
        <v/>
      </c>
      <c r="H998" s="10"/>
      <c r="I998" s="194" cm="1">
        <f t="array" ref="I998">IF(LEN($F998)&gt;0,1+IFERROR(SUMPRODUCT(TRANSPOSE('Input| Projects'!$AO998:$AQ998),INDEX('Input| Escalations'!$F$27:$L$29,,MATCH(Q$9,'Input| Escalations'!$F$21:$L$21,0))),0),0)</f>
        <v>0</v>
      </c>
      <c r="J998" s="194" cm="1">
        <f t="array" ref="J998">IF(LEN($F998)&gt;0,1+IFERROR(SUMPRODUCT(TRANSPOSE('Input| Projects'!$AO998:$AQ998),INDEX('Input| Escalations'!$F$27:$L$29,,MATCH(R$9,'Input| Escalations'!$F$21:$L$21,0))),0),0)</f>
        <v>0</v>
      </c>
      <c r="K998" s="194" cm="1">
        <f t="array" ref="K998">IF(LEN($F998)&gt;0,1+IFERROR(SUMPRODUCT(TRANSPOSE('Input| Projects'!$AO998:$AQ998),INDEX('Input| Escalations'!$F$27:$L$29,,MATCH(S$9,'Input| Escalations'!$F$21:$L$21,0))),0),0)</f>
        <v>0</v>
      </c>
      <c r="L998" s="194" cm="1">
        <f t="array" ref="L998">IF(LEN($F998)&gt;0,1+IFERROR(SUMPRODUCT(TRANSPOSE('Input| Projects'!$AO998:$AQ998),INDEX('Input| Escalations'!$F$27:$L$29,,MATCH(T$9,'Input| Escalations'!$F$21:$L$21,0))),0),0)</f>
        <v>0</v>
      </c>
      <c r="M998" s="194" cm="1">
        <f t="array" ref="M998">IF(LEN($F998)&gt;0,1+IFERROR(SUMPRODUCT(TRANSPOSE('Input| Projects'!$AO998:$AQ998),INDEX('Input| Escalations'!$F$27:$L$29,,MATCH(U$9,'Input| Escalations'!$F$21:$L$21,0))),0),0)</f>
        <v>0</v>
      </c>
      <c r="N998" s="194" cm="1">
        <f t="array" ref="N998">IF(LEN($F998)&gt;0,1+IFERROR(SUMPRODUCT(TRANSPOSE('Input| Projects'!$AO998:$AQ998),INDEX('Input| Escalations'!$F$27:$L$29,,MATCH(V$9,'Input| Escalations'!$F$21:$L$21,0))),0),0)</f>
        <v>0</v>
      </c>
      <c r="O998" s="194" cm="1">
        <f t="array" ref="O998">IF(LEN($F998)&gt;0,1+IFERROR(SUMPRODUCT(TRANSPOSE('Input| Projects'!$AO998:$AQ998),INDEX('Input| Escalations'!$F$27:$L$29,,MATCH(W$9,'Input| Escalations'!$F$21:$L$21,0))),0),0)</f>
        <v>0</v>
      </c>
      <c r="P998" s="10"/>
      <c r="Q998" s="172">
        <f>IFERROR(IF(ISNUMBER(FIND("decision",'Input| Setup'!$F$6)),'Input| Projects'!Y998,'Input| Projects'!I998)*'Input| Escalations'!$I$17*I998,0)</f>
        <v>0</v>
      </c>
      <c r="R998" s="172">
        <f>IFERROR(IF(ISNUMBER(FIND("decision",'Input| Setup'!$F$6)),'Input| Projects'!Z998,'Input| Projects'!J998)*'Input| Escalations'!$I$17*J998,0)</f>
        <v>0</v>
      </c>
      <c r="S998" s="172">
        <f>IFERROR(IF(ISNUMBER(FIND("decision",'Input| Setup'!$F$6)),'Input| Projects'!AA998,'Input| Projects'!K998)*'Input| Escalations'!$I$17*K998,0)</f>
        <v>0</v>
      </c>
      <c r="T998" s="172">
        <f>IFERROR(IF(ISNUMBER(FIND("decision",'Input| Setup'!$F$6)),'Input| Projects'!AB998,'Input| Projects'!L998)*'Input| Escalations'!$I$17*L998,0)</f>
        <v>0</v>
      </c>
      <c r="U998" s="172">
        <f>IFERROR(IF(ISNUMBER(FIND("decision",'Input| Setup'!$F$6)),'Input| Projects'!AC998,'Input| Projects'!M998)*'Input| Escalations'!$I$17*M998,0)</f>
        <v>0</v>
      </c>
      <c r="V998" s="172">
        <f>IFERROR(IF(ISNUMBER(FIND("decision",'Input| Setup'!$F$6)),'Input| Projects'!AD998,'Input| Projects'!N998)*'Input| Escalations'!$I$17*N998,0)</f>
        <v>0</v>
      </c>
      <c r="W998" s="172">
        <f>IFERROR(IF(ISNUMBER(FIND("decision",'Input| Setup'!$F$6)),'Input| Projects'!AE998,'Input| Projects'!O998)*'Input| Escalations'!$I$17*O998,0)</f>
        <v>0</v>
      </c>
      <c r="X998" s="175"/>
      <c r="Y998" s="172">
        <f>IF(ISNUMBER(FIND("decision",'Input| Setup'!$F$6)),'Input| Projects'!AG998,'Input| Projects'!Q998)*I998*'Input| Escalations'!$I$17</f>
        <v>0</v>
      </c>
      <c r="Z998" s="172">
        <f>IF(ISNUMBER(FIND("decision",'Input| Setup'!$F$6)),'Input| Projects'!AH998,'Input| Projects'!R998)*J998*'Input| Escalations'!$I$17</f>
        <v>0</v>
      </c>
      <c r="AA998" s="172">
        <f>IF(ISNUMBER(FIND("decision",'Input| Setup'!$F$6)),'Input| Projects'!AI998,'Input| Projects'!S998)*K998*'Input| Escalations'!$I$17</f>
        <v>0</v>
      </c>
      <c r="AB998" s="172">
        <f>IF(ISNUMBER(FIND("decision",'Input| Setup'!$F$6)),'Input| Projects'!AJ998,'Input| Projects'!T998)*L998*'Input| Escalations'!$I$17</f>
        <v>0</v>
      </c>
      <c r="AC998" s="172">
        <f>IF(ISNUMBER(FIND("decision",'Input| Setup'!$F$6)),'Input| Projects'!AK998,'Input| Projects'!U998)*M998*'Input| Escalations'!$I$17</f>
        <v>0</v>
      </c>
      <c r="AD998" s="172">
        <f>IF(ISNUMBER(FIND("decision",'Input| Setup'!$F$6)),'Input| Projects'!AL998,'Input| Projects'!V998)*N998*'Input| Escalations'!$I$17</f>
        <v>0</v>
      </c>
      <c r="AE998" s="172">
        <f>IF(ISNUMBER(FIND("decision",'Input| Setup'!$F$6)),'Input| Projects'!AM998,'Input| Projects'!W998)*O998*'Input| Escalations'!$I$17</f>
        <v>0</v>
      </c>
      <c r="AF998" s="175"/>
      <c r="AG998" s="172" cm="1">
        <f t="array" ref="AG998">IFERROR(--('Input| Projects'!$AS998="Yes")*_xlfn.SWITCH('Input| Overheads'!$C$50,"Direct costs",'Calc| Overheads Allocation'!C$8*Q998,"Internal labour",'Calc| Overheads Allocation'!C$8*Q998*'Input| Projects'!$AO998,"DNSP defined",'Calc| Overheads Allocation'!C$78*'Input| Projects'!$AV998,0),0)</f>
        <v>0</v>
      </c>
      <c r="AH998" s="172" cm="1">
        <f t="array" ref="AH998">IFERROR(--('Input| Projects'!$AS998="Yes")*_xlfn.SWITCH('Input| Overheads'!$C$50,"Direct costs",'Calc| Overheads Allocation'!D$8*R998,"Internal labour",'Calc| Overheads Allocation'!D$8*R998*'Input| Projects'!$AO998,"DNSP defined",'Calc| Overheads Allocation'!D$78*'Input| Projects'!$AV998,0),0)</f>
        <v>0</v>
      </c>
      <c r="AI998" s="172" cm="1">
        <f t="array" ref="AI998">IFERROR(--('Input| Projects'!$AS998="Yes")*_xlfn.SWITCH('Input| Overheads'!$C$50,"Direct costs",'Calc| Overheads Allocation'!E$8*S998,"Internal labour",'Calc| Overheads Allocation'!E$8*S998*'Input| Projects'!$AO998,"DNSP defined",'Calc| Overheads Allocation'!E$78*'Input| Projects'!$AV998,0),0)</f>
        <v>0</v>
      </c>
      <c r="AJ998" s="172" cm="1">
        <f t="array" ref="AJ998">IFERROR(--('Input| Projects'!$AS998="Yes")*_xlfn.SWITCH('Input| Overheads'!$C$50,"Direct costs",'Calc| Overheads Allocation'!F$8*T998,"Internal labour",'Calc| Overheads Allocation'!F$8*T998*'Input| Projects'!$AO998,"DNSP defined",'Calc| Overheads Allocation'!F$78*'Input| Projects'!$AV998,0),0)</f>
        <v>0</v>
      </c>
      <c r="AK998" s="172" cm="1">
        <f t="array" ref="AK998">IFERROR(--('Input| Projects'!$AS998="Yes")*_xlfn.SWITCH('Input| Overheads'!$C$50,"Direct costs",'Calc| Overheads Allocation'!G$8*U998,"Internal labour",'Calc| Overheads Allocation'!G$8*U998*'Input| Projects'!$AO998,"DNSP defined",'Calc| Overheads Allocation'!G$78*'Input| Projects'!$AV998,0),0)</f>
        <v>0</v>
      </c>
      <c r="AL998" s="172" cm="1">
        <f t="array" ref="AL998">IFERROR(--('Input| Projects'!$AS998="Yes")*_xlfn.SWITCH('Input| Overheads'!$C$50,"Direct costs",'Calc| Overheads Allocation'!H$8*V998,"Internal labour",'Calc| Overheads Allocation'!H$8*V998*'Input| Projects'!$AO998,"DNSP defined",'Calc| Overheads Allocation'!H$78*'Input| Projects'!$AV998,0),0)</f>
        <v>0</v>
      </c>
      <c r="AM998" s="172" cm="1">
        <f t="array" ref="AM998">IFERROR(--('Input| Projects'!$AS998="Yes")*_xlfn.SWITCH('Input| Overheads'!$C$50,"Direct costs",'Calc| Overheads Allocation'!I$8*W998,"Internal labour",'Calc| Overheads Allocation'!I$8*W998*'Input| Projects'!$AO998,"DNSP defined",'Calc| Overheads Allocation'!I$78*'Input| Projects'!$AV998,0),0)</f>
        <v>0</v>
      </c>
      <c r="AN998" s="175"/>
      <c r="AO998" s="172" cm="1">
        <f t="array" ref="AO998">IFERROR(--('Input| Projects'!$AT998="Yes")*_xlfn.SWITCH('Input| Overheads'!$C$50,"Direct costs",'Calc| Overheads Allocation'!C$9*Q998,"Internal labour",'Calc| Overheads Allocation'!C$9*Q998*'Input| Projects'!$AO998,"DNSP defined",'Calc| Overheads Allocation'!C$79*'Input| Projects'!$AW998,0),0)</f>
        <v>0</v>
      </c>
      <c r="AP998" s="172" cm="1">
        <f t="array" ref="AP998">IFERROR(--('Input| Projects'!$AT998="Yes")*_xlfn.SWITCH('Input| Overheads'!$C$50,"Direct costs",'Calc| Overheads Allocation'!D$9*R998,"Internal labour",'Calc| Overheads Allocation'!D$9*R998*'Input| Projects'!$AO998,"DNSP defined",'Calc| Overheads Allocation'!D$79*'Input| Projects'!$AW998,0),0)</f>
        <v>0</v>
      </c>
      <c r="AQ998" s="172" cm="1">
        <f t="array" ref="AQ998">IFERROR(--('Input| Projects'!$AT998="Yes")*_xlfn.SWITCH('Input| Overheads'!$C$50,"Direct costs",'Calc| Overheads Allocation'!E$9*S998,"Internal labour",'Calc| Overheads Allocation'!E$9*S998*'Input| Projects'!$AO998,"DNSP defined",'Calc| Overheads Allocation'!E$79*'Input| Projects'!$AW998,0),0)</f>
        <v>0</v>
      </c>
      <c r="AR998" s="172" cm="1">
        <f t="array" ref="AR998">IFERROR(--('Input| Projects'!$AT998="Yes")*_xlfn.SWITCH('Input| Overheads'!$C$50,"Direct costs",'Calc| Overheads Allocation'!F$9*T998,"Internal labour",'Calc| Overheads Allocation'!F$9*T998*'Input| Projects'!$AO998,"DNSP defined",'Calc| Overheads Allocation'!F$79*'Input| Projects'!$AW998,0),0)</f>
        <v>0</v>
      </c>
      <c r="AS998" s="172" cm="1">
        <f t="array" ref="AS998">IFERROR(--('Input| Projects'!$AT998="Yes")*_xlfn.SWITCH('Input| Overheads'!$C$50,"Direct costs",'Calc| Overheads Allocation'!G$9*U998,"Internal labour",'Calc| Overheads Allocation'!G$9*U998*'Input| Projects'!$AO998,"DNSP defined",'Calc| Overheads Allocation'!G$79*'Input| Projects'!$AW998,0),0)</f>
        <v>0</v>
      </c>
      <c r="AT998" s="172" cm="1">
        <f t="array" ref="AT998">IFERROR(--('Input| Projects'!$AT998="Yes")*_xlfn.SWITCH('Input| Overheads'!$C$50,"Direct costs",'Calc| Overheads Allocation'!H$9*V998,"Internal labour",'Calc| Overheads Allocation'!H$9*V998*'Input| Projects'!$AO998,"DNSP defined",'Calc| Overheads Allocation'!H$79*'Input| Projects'!$AW998,0),0)</f>
        <v>0</v>
      </c>
      <c r="AU998" s="172" cm="1">
        <f t="array" ref="AU998">IFERROR(--('Input| Projects'!$AT998="Yes")*_xlfn.SWITCH('Input| Overheads'!$C$50,"Direct costs",'Calc| Overheads Allocation'!I$9*W998,"Internal labour",'Calc| Overheads Allocation'!I$9*W998*'Input| Projects'!$AO998,"DNSP defined",'Calc| Overheads Allocation'!I$79*'Input| Projects'!$AW998,0),0)</f>
        <v>0</v>
      </c>
      <c r="AV998" s="175"/>
      <c r="AW998" s="172">
        <f t="shared" si="354"/>
        <v>0</v>
      </c>
      <c r="AX998" s="172">
        <f t="shared" si="355"/>
        <v>0</v>
      </c>
      <c r="AY998" s="172">
        <f t="shared" si="356"/>
        <v>0</v>
      </c>
      <c r="AZ998" s="172">
        <f t="shared" si="357"/>
        <v>0</v>
      </c>
      <c r="BA998" s="172">
        <f t="shared" si="358"/>
        <v>0</v>
      </c>
      <c r="BB998" s="172">
        <f t="shared" si="359"/>
        <v>0</v>
      </c>
      <c r="BC998" s="172">
        <f t="shared" si="360"/>
        <v>0</v>
      </c>
      <c r="BD998" s="176"/>
      <c r="BE998" s="172">
        <f t="shared" si="361"/>
        <v>0</v>
      </c>
      <c r="BF998" s="172">
        <f t="shared" si="362"/>
        <v>0</v>
      </c>
      <c r="BG998" s="172">
        <f t="shared" si="363"/>
        <v>0</v>
      </c>
      <c r="BH998" s="172">
        <f t="shared" si="364"/>
        <v>0</v>
      </c>
      <c r="BI998" s="172">
        <f t="shared" si="365"/>
        <v>0</v>
      </c>
      <c r="BJ998" s="172">
        <f t="shared" si="366"/>
        <v>0</v>
      </c>
      <c r="BK998" s="172">
        <f t="shared" si="367"/>
        <v>0</v>
      </c>
      <c r="BL998" s="176"/>
      <c r="BM998" s="172">
        <f t="shared" si="346"/>
        <v>0</v>
      </c>
      <c r="BN998" s="172">
        <f t="shared" si="347"/>
        <v>0</v>
      </c>
      <c r="BO998" s="172">
        <f t="shared" si="348"/>
        <v>0</v>
      </c>
      <c r="BP998" s="172">
        <f t="shared" si="349"/>
        <v>0</v>
      </c>
      <c r="BQ998" s="172">
        <f t="shared" si="350"/>
        <v>0</v>
      </c>
      <c r="BR998" s="172">
        <f t="shared" si="351"/>
        <v>0</v>
      </c>
      <c r="BS998" s="172">
        <f t="shared" si="352"/>
        <v>0</v>
      </c>
      <c r="BT998" s="55"/>
      <c r="BU998" s="158">
        <f>SUMIF('Input| Projects'!$BA$8:$CX$8,RIGHT(BU$9,3),'Input| Projects'!$BA998:$CX998)</f>
        <v>0</v>
      </c>
      <c r="BV998" s="158">
        <f>SUMIF('Input| Projects'!$BA$8:$CX$8,RIGHT(BV$9,3),'Input| Projects'!$BA998:$CX998)</f>
        <v>0</v>
      </c>
      <c r="BW998" s="79" t="str">
        <f t="shared" si="353"/>
        <v/>
      </c>
    </row>
    <row r="999" spans="2:75" x14ac:dyDescent="0.2">
      <c r="B999" s="123">
        <f>IFERROR('Input| Projects'!B999,"")</f>
        <v>990</v>
      </c>
      <c r="C999" s="160" t="str">
        <f>IFERROR(IF('Input| Projects'!C999="","",'Input| Projects'!C999),"")</f>
        <v/>
      </c>
      <c r="D999" s="160" t="str">
        <f>IFERROR(IF('Input| Projects'!D999="","",'Input| Projects'!D999),"")</f>
        <v/>
      </c>
      <c r="E999" s="53"/>
      <c r="F999" s="160" t="str">
        <f>IF(LEN('Input| Projects'!F999)&gt;0,'Input| Projects'!F999,"")</f>
        <v/>
      </c>
      <c r="G999" s="160" t="str">
        <f>IF(LEN('Input| Projects'!G999)&gt;0,'Input| Projects'!G999,"")</f>
        <v/>
      </c>
      <c r="H999" s="10"/>
      <c r="I999" s="194" cm="1">
        <f t="array" ref="I999">IF(LEN($F999)&gt;0,1+IFERROR(SUMPRODUCT(TRANSPOSE('Input| Projects'!$AO999:$AQ999),INDEX('Input| Escalations'!$F$27:$L$29,,MATCH(Q$9,'Input| Escalations'!$F$21:$L$21,0))),0),0)</f>
        <v>0</v>
      </c>
      <c r="J999" s="194" cm="1">
        <f t="array" ref="J999">IF(LEN($F999)&gt;0,1+IFERROR(SUMPRODUCT(TRANSPOSE('Input| Projects'!$AO999:$AQ999),INDEX('Input| Escalations'!$F$27:$L$29,,MATCH(R$9,'Input| Escalations'!$F$21:$L$21,0))),0),0)</f>
        <v>0</v>
      </c>
      <c r="K999" s="194" cm="1">
        <f t="array" ref="K999">IF(LEN($F999)&gt;0,1+IFERROR(SUMPRODUCT(TRANSPOSE('Input| Projects'!$AO999:$AQ999),INDEX('Input| Escalations'!$F$27:$L$29,,MATCH(S$9,'Input| Escalations'!$F$21:$L$21,0))),0),0)</f>
        <v>0</v>
      </c>
      <c r="L999" s="194" cm="1">
        <f t="array" ref="L999">IF(LEN($F999)&gt;0,1+IFERROR(SUMPRODUCT(TRANSPOSE('Input| Projects'!$AO999:$AQ999),INDEX('Input| Escalations'!$F$27:$L$29,,MATCH(T$9,'Input| Escalations'!$F$21:$L$21,0))),0),0)</f>
        <v>0</v>
      </c>
      <c r="M999" s="194" cm="1">
        <f t="array" ref="M999">IF(LEN($F999)&gt;0,1+IFERROR(SUMPRODUCT(TRANSPOSE('Input| Projects'!$AO999:$AQ999),INDEX('Input| Escalations'!$F$27:$L$29,,MATCH(U$9,'Input| Escalations'!$F$21:$L$21,0))),0),0)</f>
        <v>0</v>
      </c>
      <c r="N999" s="194" cm="1">
        <f t="array" ref="N999">IF(LEN($F999)&gt;0,1+IFERROR(SUMPRODUCT(TRANSPOSE('Input| Projects'!$AO999:$AQ999),INDEX('Input| Escalations'!$F$27:$L$29,,MATCH(V$9,'Input| Escalations'!$F$21:$L$21,0))),0),0)</f>
        <v>0</v>
      </c>
      <c r="O999" s="194" cm="1">
        <f t="array" ref="O999">IF(LEN($F999)&gt;0,1+IFERROR(SUMPRODUCT(TRANSPOSE('Input| Projects'!$AO999:$AQ999),INDEX('Input| Escalations'!$F$27:$L$29,,MATCH(W$9,'Input| Escalations'!$F$21:$L$21,0))),0),0)</f>
        <v>0</v>
      </c>
      <c r="P999" s="10"/>
      <c r="Q999" s="172">
        <f>IFERROR(IF(ISNUMBER(FIND("decision",'Input| Setup'!$F$6)),'Input| Projects'!Y999,'Input| Projects'!I999)*'Input| Escalations'!$I$17*I999,0)</f>
        <v>0</v>
      </c>
      <c r="R999" s="172">
        <f>IFERROR(IF(ISNUMBER(FIND("decision",'Input| Setup'!$F$6)),'Input| Projects'!Z999,'Input| Projects'!J999)*'Input| Escalations'!$I$17*J999,0)</f>
        <v>0</v>
      </c>
      <c r="S999" s="172">
        <f>IFERROR(IF(ISNUMBER(FIND("decision",'Input| Setup'!$F$6)),'Input| Projects'!AA999,'Input| Projects'!K999)*'Input| Escalations'!$I$17*K999,0)</f>
        <v>0</v>
      </c>
      <c r="T999" s="172">
        <f>IFERROR(IF(ISNUMBER(FIND("decision",'Input| Setup'!$F$6)),'Input| Projects'!AB999,'Input| Projects'!L999)*'Input| Escalations'!$I$17*L999,0)</f>
        <v>0</v>
      </c>
      <c r="U999" s="172">
        <f>IFERROR(IF(ISNUMBER(FIND("decision",'Input| Setup'!$F$6)),'Input| Projects'!AC999,'Input| Projects'!M999)*'Input| Escalations'!$I$17*M999,0)</f>
        <v>0</v>
      </c>
      <c r="V999" s="172">
        <f>IFERROR(IF(ISNUMBER(FIND("decision",'Input| Setup'!$F$6)),'Input| Projects'!AD999,'Input| Projects'!N999)*'Input| Escalations'!$I$17*N999,0)</f>
        <v>0</v>
      </c>
      <c r="W999" s="172">
        <f>IFERROR(IF(ISNUMBER(FIND("decision",'Input| Setup'!$F$6)),'Input| Projects'!AE999,'Input| Projects'!O999)*'Input| Escalations'!$I$17*O999,0)</f>
        <v>0</v>
      </c>
      <c r="X999" s="175"/>
      <c r="Y999" s="172">
        <f>IF(ISNUMBER(FIND("decision",'Input| Setup'!$F$6)),'Input| Projects'!AG999,'Input| Projects'!Q999)*I999*'Input| Escalations'!$I$17</f>
        <v>0</v>
      </c>
      <c r="Z999" s="172">
        <f>IF(ISNUMBER(FIND("decision",'Input| Setup'!$F$6)),'Input| Projects'!AH999,'Input| Projects'!R999)*J999*'Input| Escalations'!$I$17</f>
        <v>0</v>
      </c>
      <c r="AA999" s="172">
        <f>IF(ISNUMBER(FIND("decision",'Input| Setup'!$F$6)),'Input| Projects'!AI999,'Input| Projects'!S999)*K999*'Input| Escalations'!$I$17</f>
        <v>0</v>
      </c>
      <c r="AB999" s="172">
        <f>IF(ISNUMBER(FIND("decision",'Input| Setup'!$F$6)),'Input| Projects'!AJ999,'Input| Projects'!T999)*L999*'Input| Escalations'!$I$17</f>
        <v>0</v>
      </c>
      <c r="AC999" s="172">
        <f>IF(ISNUMBER(FIND("decision",'Input| Setup'!$F$6)),'Input| Projects'!AK999,'Input| Projects'!U999)*M999*'Input| Escalations'!$I$17</f>
        <v>0</v>
      </c>
      <c r="AD999" s="172">
        <f>IF(ISNUMBER(FIND("decision",'Input| Setup'!$F$6)),'Input| Projects'!AL999,'Input| Projects'!V999)*N999*'Input| Escalations'!$I$17</f>
        <v>0</v>
      </c>
      <c r="AE999" s="172">
        <f>IF(ISNUMBER(FIND("decision",'Input| Setup'!$F$6)),'Input| Projects'!AM999,'Input| Projects'!W999)*O999*'Input| Escalations'!$I$17</f>
        <v>0</v>
      </c>
      <c r="AF999" s="175"/>
      <c r="AG999" s="172" cm="1">
        <f t="array" ref="AG999">IFERROR(--('Input| Projects'!$AS999="Yes")*_xlfn.SWITCH('Input| Overheads'!$C$50,"Direct costs",'Calc| Overheads Allocation'!C$8*Q999,"Internal labour",'Calc| Overheads Allocation'!C$8*Q999*'Input| Projects'!$AO999,"DNSP defined",'Calc| Overheads Allocation'!C$78*'Input| Projects'!$AV999,0),0)</f>
        <v>0</v>
      </c>
      <c r="AH999" s="172" cm="1">
        <f t="array" ref="AH999">IFERROR(--('Input| Projects'!$AS999="Yes")*_xlfn.SWITCH('Input| Overheads'!$C$50,"Direct costs",'Calc| Overheads Allocation'!D$8*R999,"Internal labour",'Calc| Overheads Allocation'!D$8*R999*'Input| Projects'!$AO999,"DNSP defined",'Calc| Overheads Allocation'!D$78*'Input| Projects'!$AV999,0),0)</f>
        <v>0</v>
      </c>
      <c r="AI999" s="172" cm="1">
        <f t="array" ref="AI999">IFERROR(--('Input| Projects'!$AS999="Yes")*_xlfn.SWITCH('Input| Overheads'!$C$50,"Direct costs",'Calc| Overheads Allocation'!E$8*S999,"Internal labour",'Calc| Overheads Allocation'!E$8*S999*'Input| Projects'!$AO999,"DNSP defined",'Calc| Overheads Allocation'!E$78*'Input| Projects'!$AV999,0),0)</f>
        <v>0</v>
      </c>
      <c r="AJ999" s="172" cm="1">
        <f t="array" ref="AJ999">IFERROR(--('Input| Projects'!$AS999="Yes")*_xlfn.SWITCH('Input| Overheads'!$C$50,"Direct costs",'Calc| Overheads Allocation'!F$8*T999,"Internal labour",'Calc| Overheads Allocation'!F$8*T999*'Input| Projects'!$AO999,"DNSP defined",'Calc| Overheads Allocation'!F$78*'Input| Projects'!$AV999,0),0)</f>
        <v>0</v>
      </c>
      <c r="AK999" s="172" cm="1">
        <f t="array" ref="AK999">IFERROR(--('Input| Projects'!$AS999="Yes")*_xlfn.SWITCH('Input| Overheads'!$C$50,"Direct costs",'Calc| Overheads Allocation'!G$8*U999,"Internal labour",'Calc| Overheads Allocation'!G$8*U999*'Input| Projects'!$AO999,"DNSP defined",'Calc| Overheads Allocation'!G$78*'Input| Projects'!$AV999,0),0)</f>
        <v>0</v>
      </c>
      <c r="AL999" s="172" cm="1">
        <f t="array" ref="AL999">IFERROR(--('Input| Projects'!$AS999="Yes")*_xlfn.SWITCH('Input| Overheads'!$C$50,"Direct costs",'Calc| Overheads Allocation'!H$8*V999,"Internal labour",'Calc| Overheads Allocation'!H$8*V999*'Input| Projects'!$AO999,"DNSP defined",'Calc| Overheads Allocation'!H$78*'Input| Projects'!$AV999,0),0)</f>
        <v>0</v>
      </c>
      <c r="AM999" s="172" cm="1">
        <f t="array" ref="AM999">IFERROR(--('Input| Projects'!$AS999="Yes")*_xlfn.SWITCH('Input| Overheads'!$C$50,"Direct costs",'Calc| Overheads Allocation'!I$8*W999,"Internal labour",'Calc| Overheads Allocation'!I$8*W999*'Input| Projects'!$AO999,"DNSP defined",'Calc| Overheads Allocation'!I$78*'Input| Projects'!$AV999,0),0)</f>
        <v>0</v>
      </c>
      <c r="AN999" s="175"/>
      <c r="AO999" s="172" cm="1">
        <f t="array" ref="AO999">IFERROR(--('Input| Projects'!$AT999="Yes")*_xlfn.SWITCH('Input| Overheads'!$C$50,"Direct costs",'Calc| Overheads Allocation'!C$9*Q999,"Internal labour",'Calc| Overheads Allocation'!C$9*Q999*'Input| Projects'!$AO999,"DNSP defined",'Calc| Overheads Allocation'!C$79*'Input| Projects'!$AW999,0),0)</f>
        <v>0</v>
      </c>
      <c r="AP999" s="172" cm="1">
        <f t="array" ref="AP999">IFERROR(--('Input| Projects'!$AT999="Yes")*_xlfn.SWITCH('Input| Overheads'!$C$50,"Direct costs",'Calc| Overheads Allocation'!D$9*R999,"Internal labour",'Calc| Overheads Allocation'!D$9*R999*'Input| Projects'!$AO999,"DNSP defined",'Calc| Overheads Allocation'!D$79*'Input| Projects'!$AW999,0),0)</f>
        <v>0</v>
      </c>
      <c r="AQ999" s="172" cm="1">
        <f t="array" ref="AQ999">IFERROR(--('Input| Projects'!$AT999="Yes")*_xlfn.SWITCH('Input| Overheads'!$C$50,"Direct costs",'Calc| Overheads Allocation'!E$9*S999,"Internal labour",'Calc| Overheads Allocation'!E$9*S999*'Input| Projects'!$AO999,"DNSP defined",'Calc| Overheads Allocation'!E$79*'Input| Projects'!$AW999,0),0)</f>
        <v>0</v>
      </c>
      <c r="AR999" s="172" cm="1">
        <f t="array" ref="AR999">IFERROR(--('Input| Projects'!$AT999="Yes")*_xlfn.SWITCH('Input| Overheads'!$C$50,"Direct costs",'Calc| Overheads Allocation'!F$9*T999,"Internal labour",'Calc| Overheads Allocation'!F$9*T999*'Input| Projects'!$AO999,"DNSP defined",'Calc| Overheads Allocation'!F$79*'Input| Projects'!$AW999,0),0)</f>
        <v>0</v>
      </c>
      <c r="AS999" s="172" cm="1">
        <f t="array" ref="AS999">IFERROR(--('Input| Projects'!$AT999="Yes")*_xlfn.SWITCH('Input| Overheads'!$C$50,"Direct costs",'Calc| Overheads Allocation'!G$9*U999,"Internal labour",'Calc| Overheads Allocation'!G$9*U999*'Input| Projects'!$AO999,"DNSP defined",'Calc| Overheads Allocation'!G$79*'Input| Projects'!$AW999,0),0)</f>
        <v>0</v>
      </c>
      <c r="AT999" s="172" cm="1">
        <f t="array" ref="AT999">IFERROR(--('Input| Projects'!$AT999="Yes")*_xlfn.SWITCH('Input| Overheads'!$C$50,"Direct costs",'Calc| Overheads Allocation'!H$9*V999,"Internal labour",'Calc| Overheads Allocation'!H$9*V999*'Input| Projects'!$AO999,"DNSP defined",'Calc| Overheads Allocation'!H$79*'Input| Projects'!$AW999,0),0)</f>
        <v>0</v>
      </c>
      <c r="AU999" s="172" cm="1">
        <f t="array" ref="AU999">IFERROR(--('Input| Projects'!$AT999="Yes")*_xlfn.SWITCH('Input| Overheads'!$C$50,"Direct costs",'Calc| Overheads Allocation'!I$9*W999,"Internal labour",'Calc| Overheads Allocation'!I$9*W999*'Input| Projects'!$AO999,"DNSP defined",'Calc| Overheads Allocation'!I$79*'Input| Projects'!$AW999,0),0)</f>
        <v>0</v>
      </c>
      <c r="AV999" s="175"/>
      <c r="AW999" s="172">
        <f t="shared" si="354"/>
        <v>0</v>
      </c>
      <c r="AX999" s="172">
        <f t="shared" si="355"/>
        <v>0</v>
      </c>
      <c r="AY999" s="172">
        <f t="shared" si="356"/>
        <v>0</v>
      </c>
      <c r="AZ999" s="172">
        <f t="shared" si="357"/>
        <v>0</v>
      </c>
      <c r="BA999" s="172">
        <f t="shared" si="358"/>
        <v>0</v>
      </c>
      <c r="BB999" s="172">
        <f t="shared" si="359"/>
        <v>0</v>
      </c>
      <c r="BC999" s="172">
        <f t="shared" si="360"/>
        <v>0</v>
      </c>
      <c r="BD999" s="176"/>
      <c r="BE999" s="172">
        <f t="shared" si="361"/>
        <v>0</v>
      </c>
      <c r="BF999" s="172">
        <f t="shared" si="362"/>
        <v>0</v>
      </c>
      <c r="BG999" s="172">
        <f t="shared" si="363"/>
        <v>0</v>
      </c>
      <c r="BH999" s="172">
        <f t="shared" si="364"/>
        <v>0</v>
      </c>
      <c r="BI999" s="172">
        <f t="shared" si="365"/>
        <v>0</v>
      </c>
      <c r="BJ999" s="172">
        <f t="shared" si="366"/>
        <v>0</v>
      </c>
      <c r="BK999" s="172">
        <f t="shared" si="367"/>
        <v>0</v>
      </c>
      <c r="BL999" s="176"/>
      <c r="BM999" s="172">
        <f t="shared" si="346"/>
        <v>0</v>
      </c>
      <c r="BN999" s="172">
        <f t="shared" si="347"/>
        <v>0</v>
      </c>
      <c r="BO999" s="172">
        <f t="shared" si="348"/>
        <v>0</v>
      </c>
      <c r="BP999" s="172">
        <f t="shared" si="349"/>
        <v>0</v>
      </c>
      <c r="BQ999" s="172">
        <f t="shared" si="350"/>
        <v>0</v>
      </c>
      <c r="BR999" s="172">
        <f t="shared" si="351"/>
        <v>0</v>
      </c>
      <c r="BS999" s="172">
        <f t="shared" si="352"/>
        <v>0</v>
      </c>
      <c r="BT999" s="55"/>
      <c r="BU999" s="158">
        <f>SUMIF('Input| Projects'!$BA$8:$CX$8,RIGHT(BU$9,3),'Input| Projects'!$BA999:$CX999)</f>
        <v>0</v>
      </c>
      <c r="BV999" s="158">
        <f>SUMIF('Input| Projects'!$BA$8:$CX$8,RIGHT(BV$9,3),'Input| Projects'!$BA999:$CX999)</f>
        <v>0</v>
      </c>
      <c r="BW999" s="79" t="str">
        <f t="shared" si="353"/>
        <v/>
      </c>
    </row>
    <row r="1000" spans="2:75" x14ac:dyDescent="0.2">
      <c r="B1000" s="123">
        <f>IFERROR('Input| Projects'!B1000,"")</f>
        <v>991</v>
      </c>
      <c r="C1000" s="160" t="str">
        <f>IFERROR(IF('Input| Projects'!C1000="","",'Input| Projects'!C1000),"")</f>
        <v/>
      </c>
      <c r="D1000" s="160" t="str">
        <f>IFERROR(IF('Input| Projects'!D1000="","",'Input| Projects'!D1000),"")</f>
        <v/>
      </c>
      <c r="E1000" s="53"/>
      <c r="F1000" s="160" t="str">
        <f>IF(LEN('Input| Projects'!F1000)&gt;0,'Input| Projects'!F1000,"")</f>
        <v/>
      </c>
      <c r="G1000" s="160" t="str">
        <f>IF(LEN('Input| Projects'!G1000)&gt;0,'Input| Projects'!G1000,"")</f>
        <v/>
      </c>
      <c r="H1000" s="10"/>
      <c r="I1000" s="194" cm="1">
        <f t="array" ref="I1000">IF(LEN($F1000)&gt;0,1+IFERROR(SUMPRODUCT(TRANSPOSE('Input| Projects'!$AO1000:$AQ1000),INDEX('Input| Escalations'!$F$27:$L$29,,MATCH(Q$9,'Input| Escalations'!$F$21:$L$21,0))),0),0)</f>
        <v>0</v>
      </c>
      <c r="J1000" s="194" cm="1">
        <f t="array" ref="J1000">IF(LEN($F1000)&gt;0,1+IFERROR(SUMPRODUCT(TRANSPOSE('Input| Projects'!$AO1000:$AQ1000),INDEX('Input| Escalations'!$F$27:$L$29,,MATCH(R$9,'Input| Escalations'!$F$21:$L$21,0))),0),0)</f>
        <v>0</v>
      </c>
      <c r="K1000" s="194" cm="1">
        <f t="array" ref="K1000">IF(LEN($F1000)&gt;0,1+IFERROR(SUMPRODUCT(TRANSPOSE('Input| Projects'!$AO1000:$AQ1000),INDEX('Input| Escalations'!$F$27:$L$29,,MATCH(S$9,'Input| Escalations'!$F$21:$L$21,0))),0),0)</f>
        <v>0</v>
      </c>
      <c r="L1000" s="194" cm="1">
        <f t="array" ref="L1000">IF(LEN($F1000)&gt;0,1+IFERROR(SUMPRODUCT(TRANSPOSE('Input| Projects'!$AO1000:$AQ1000),INDEX('Input| Escalations'!$F$27:$L$29,,MATCH(T$9,'Input| Escalations'!$F$21:$L$21,0))),0),0)</f>
        <v>0</v>
      </c>
      <c r="M1000" s="194" cm="1">
        <f t="array" ref="M1000">IF(LEN($F1000)&gt;0,1+IFERROR(SUMPRODUCT(TRANSPOSE('Input| Projects'!$AO1000:$AQ1000),INDEX('Input| Escalations'!$F$27:$L$29,,MATCH(U$9,'Input| Escalations'!$F$21:$L$21,0))),0),0)</f>
        <v>0</v>
      </c>
      <c r="N1000" s="194" cm="1">
        <f t="array" ref="N1000">IF(LEN($F1000)&gt;0,1+IFERROR(SUMPRODUCT(TRANSPOSE('Input| Projects'!$AO1000:$AQ1000),INDEX('Input| Escalations'!$F$27:$L$29,,MATCH(V$9,'Input| Escalations'!$F$21:$L$21,0))),0),0)</f>
        <v>0</v>
      </c>
      <c r="O1000" s="194" cm="1">
        <f t="array" ref="O1000">IF(LEN($F1000)&gt;0,1+IFERROR(SUMPRODUCT(TRANSPOSE('Input| Projects'!$AO1000:$AQ1000),INDEX('Input| Escalations'!$F$27:$L$29,,MATCH(W$9,'Input| Escalations'!$F$21:$L$21,0))),0),0)</f>
        <v>0</v>
      </c>
      <c r="P1000" s="10"/>
      <c r="Q1000" s="172">
        <f>IFERROR(IF(ISNUMBER(FIND("decision",'Input| Setup'!$F$6)),'Input| Projects'!Y1000,'Input| Projects'!I1000)*'Input| Escalations'!$I$17*I1000,0)</f>
        <v>0</v>
      </c>
      <c r="R1000" s="172">
        <f>IFERROR(IF(ISNUMBER(FIND("decision",'Input| Setup'!$F$6)),'Input| Projects'!Z1000,'Input| Projects'!J1000)*'Input| Escalations'!$I$17*J1000,0)</f>
        <v>0</v>
      </c>
      <c r="S1000" s="172">
        <f>IFERROR(IF(ISNUMBER(FIND("decision",'Input| Setup'!$F$6)),'Input| Projects'!AA1000,'Input| Projects'!K1000)*'Input| Escalations'!$I$17*K1000,0)</f>
        <v>0</v>
      </c>
      <c r="T1000" s="172">
        <f>IFERROR(IF(ISNUMBER(FIND("decision",'Input| Setup'!$F$6)),'Input| Projects'!AB1000,'Input| Projects'!L1000)*'Input| Escalations'!$I$17*L1000,0)</f>
        <v>0</v>
      </c>
      <c r="U1000" s="172">
        <f>IFERROR(IF(ISNUMBER(FIND("decision",'Input| Setup'!$F$6)),'Input| Projects'!AC1000,'Input| Projects'!M1000)*'Input| Escalations'!$I$17*M1000,0)</f>
        <v>0</v>
      </c>
      <c r="V1000" s="172">
        <f>IFERROR(IF(ISNUMBER(FIND("decision",'Input| Setup'!$F$6)),'Input| Projects'!AD1000,'Input| Projects'!N1000)*'Input| Escalations'!$I$17*N1000,0)</f>
        <v>0</v>
      </c>
      <c r="W1000" s="172">
        <f>IFERROR(IF(ISNUMBER(FIND("decision",'Input| Setup'!$F$6)),'Input| Projects'!AE1000,'Input| Projects'!O1000)*'Input| Escalations'!$I$17*O1000,0)</f>
        <v>0</v>
      </c>
      <c r="X1000" s="175"/>
      <c r="Y1000" s="172">
        <f>IF(ISNUMBER(FIND("decision",'Input| Setup'!$F$6)),'Input| Projects'!AG1000,'Input| Projects'!Q1000)*I1000*'Input| Escalations'!$I$17</f>
        <v>0</v>
      </c>
      <c r="Z1000" s="172">
        <f>IF(ISNUMBER(FIND("decision",'Input| Setup'!$F$6)),'Input| Projects'!AH1000,'Input| Projects'!R1000)*J1000*'Input| Escalations'!$I$17</f>
        <v>0</v>
      </c>
      <c r="AA1000" s="172">
        <f>IF(ISNUMBER(FIND("decision",'Input| Setup'!$F$6)),'Input| Projects'!AI1000,'Input| Projects'!S1000)*K1000*'Input| Escalations'!$I$17</f>
        <v>0</v>
      </c>
      <c r="AB1000" s="172">
        <f>IF(ISNUMBER(FIND("decision",'Input| Setup'!$F$6)),'Input| Projects'!AJ1000,'Input| Projects'!T1000)*L1000*'Input| Escalations'!$I$17</f>
        <v>0</v>
      </c>
      <c r="AC1000" s="172">
        <f>IF(ISNUMBER(FIND("decision",'Input| Setup'!$F$6)),'Input| Projects'!AK1000,'Input| Projects'!U1000)*M1000*'Input| Escalations'!$I$17</f>
        <v>0</v>
      </c>
      <c r="AD1000" s="172">
        <f>IF(ISNUMBER(FIND("decision",'Input| Setup'!$F$6)),'Input| Projects'!AL1000,'Input| Projects'!V1000)*N1000*'Input| Escalations'!$I$17</f>
        <v>0</v>
      </c>
      <c r="AE1000" s="172">
        <f>IF(ISNUMBER(FIND("decision",'Input| Setup'!$F$6)),'Input| Projects'!AM1000,'Input| Projects'!W1000)*O1000*'Input| Escalations'!$I$17</f>
        <v>0</v>
      </c>
      <c r="AF1000" s="175"/>
      <c r="AG1000" s="172" cm="1">
        <f t="array" ref="AG1000">IFERROR(--('Input| Projects'!$AS1000="Yes")*_xlfn.SWITCH('Input| Overheads'!$C$50,"Direct costs",'Calc| Overheads Allocation'!C$8*Q1000,"Internal labour",'Calc| Overheads Allocation'!C$8*Q1000*'Input| Projects'!$AO1000,"DNSP defined",'Calc| Overheads Allocation'!C$78*'Input| Projects'!$AV1000,0),0)</f>
        <v>0</v>
      </c>
      <c r="AH1000" s="172" cm="1">
        <f t="array" ref="AH1000">IFERROR(--('Input| Projects'!$AS1000="Yes")*_xlfn.SWITCH('Input| Overheads'!$C$50,"Direct costs",'Calc| Overheads Allocation'!D$8*R1000,"Internal labour",'Calc| Overheads Allocation'!D$8*R1000*'Input| Projects'!$AO1000,"DNSP defined",'Calc| Overheads Allocation'!D$78*'Input| Projects'!$AV1000,0),0)</f>
        <v>0</v>
      </c>
      <c r="AI1000" s="172" cm="1">
        <f t="array" ref="AI1000">IFERROR(--('Input| Projects'!$AS1000="Yes")*_xlfn.SWITCH('Input| Overheads'!$C$50,"Direct costs",'Calc| Overheads Allocation'!E$8*S1000,"Internal labour",'Calc| Overheads Allocation'!E$8*S1000*'Input| Projects'!$AO1000,"DNSP defined",'Calc| Overheads Allocation'!E$78*'Input| Projects'!$AV1000,0),0)</f>
        <v>0</v>
      </c>
      <c r="AJ1000" s="172" cm="1">
        <f t="array" ref="AJ1000">IFERROR(--('Input| Projects'!$AS1000="Yes")*_xlfn.SWITCH('Input| Overheads'!$C$50,"Direct costs",'Calc| Overheads Allocation'!F$8*T1000,"Internal labour",'Calc| Overheads Allocation'!F$8*T1000*'Input| Projects'!$AO1000,"DNSP defined",'Calc| Overheads Allocation'!F$78*'Input| Projects'!$AV1000,0),0)</f>
        <v>0</v>
      </c>
      <c r="AK1000" s="172" cm="1">
        <f t="array" ref="AK1000">IFERROR(--('Input| Projects'!$AS1000="Yes")*_xlfn.SWITCH('Input| Overheads'!$C$50,"Direct costs",'Calc| Overheads Allocation'!G$8*U1000,"Internal labour",'Calc| Overheads Allocation'!G$8*U1000*'Input| Projects'!$AO1000,"DNSP defined",'Calc| Overheads Allocation'!G$78*'Input| Projects'!$AV1000,0),0)</f>
        <v>0</v>
      </c>
      <c r="AL1000" s="172" cm="1">
        <f t="array" ref="AL1000">IFERROR(--('Input| Projects'!$AS1000="Yes")*_xlfn.SWITCH('Input| Overheads'!$C$50,"Direct costs",'Calc| Overheads Allocation'!H$8*V1000,"Internal labour",'Calc| Overheads Allocation'!H$8*V1000*'Input| Projects'!$AO1000,"DNSP defined",'Calc| Overheads Allocation'!H$78*'Input| Projects'!$AV1000,0),0)</f>
        <v>0</v>
      </c>
      <c r="AM1000" s="172" cm="1">
        <f t="array" ref="AM1000">IFERROR(--('Input| Projects'!$AS1000="Yes")*_xlfn.SWITCH('Input| Overheads'!$C$50,"Direct costs",'Calc| Overheads Allocation'!I$8*W1000,"Internal labour",'Calc| Overheads Allocation'!I$8*W1000*'Input| Projects'!$AO1000,"DNSP defined",'Calc| Overheads Allocation'!I$78*'Input| Projects'!$AV1000,0),0)</f>
        <v>0</v>
      </c>
      <c r="AN1000" s="175"/>
      <c r="AO1000" s="172" cm="1">
        <f t="array" ref="AO1000">IFERROR(--('Input| Projects'!$AT1000="Yes")*_xlfn.SWITCH('Input| Overheads'!$C$50,"Direct costs",'Calc| Overheads Allocation'!C$9*Q1000,"Internal labour",'Calc| Overheads Allocation'!C$9*Q1000*'Input| Projects'!$AO1000,"DNSP defined",'Calc| Overheads Allocation'!C$79*'Input| Projects'!$AW1000,0),0)</f>
        <v>0</v>
      </c>
      <c r="AP1000" s="172" cm="1">
        <f t="array" ref="AP1000">IFERROR(--('Input| Projects'!$AT1000="Yes")*_xlfn.SWITCH('Input| Overheads'!$C$50,"Direct costs",'Calc| Overheads Allocation'!D$9*R1000,"Internal labour",'Calc| Overheads Allocation'!D$9*R1000*'Input| Projects'!$AO1000,"DNSP defined",'Calc| Overheads Allocation'!D$79*'Input| Projects'!$AW1000,0),0)</f>
        <v>0</v>
      </c>
      <c r="AQ1000" s="172" cm="1">
        <f t="array" ref="AQ1000">IFERROR(--('Input| Projects'!$AT1000="Yes")*_xlfn.SWITCH('Input| Overheads'!$C$50,"Direct costs",'Calc| Overheads Allocation'!E$9*S1000,"Internal labour",'Calc| Overheads Allocation'!E$9*S1000*'Input| Projects'!$AO1000,"DNSP defined",'Calc| Overheads Allocation'!E$79*'Input| Projects'!$AW1000,0),0)</f>
        <v>0</v>
      </c>
      <c r="AR1000" s="172" cm="1">
        <f t="array" ref="AR1000">IFERROR(--('Input| Projects'!$AT1000="Yes")*_xlfn.SWITCH('Input| Overheads'!$C$50,"Direct costs",'Calc| Overheads Allocation'!F$9*T1000,"Internal labour",'Calc| Overheads Allocation'!F$9*T1000*'Input| Projects'!$AO1000,"DNSP defined",'Calc| Overheads Allocation'!F$79*'Input| Projects'!$AW1000,0),0)</f>
        <v>0</v>
      </c>
      <c r="AS1000" s="172" cm="1">
        <f t="array" ref="AS1000">IFERROR(--('Input| Projects'!$AT1000="Yes")*_xlfn.SWITCH('Input| Overheads'!$C$50,"Direct costs",'Calc| Overheads Allocation'!G$9*U1000,"Internal labour",'Calc| Overheads Allocation'!G$9*U1000*'Input| Projects'!$AO1000,"DNSP defined",'Calc| Overheads Allocation'!G$79*'Input| Projects'!$AW1000,0),0)</f>
        <v>0</v>
      </c>
      <c r="AT1000" s="172" cm="1">
        <f t="array" ref="AT1000">IFERROR(--('Input| Projects'!$AT1000="Yes")*_xlfn.SWITCH('Input| Overheads'!$C$50,"Direct costs",'Calc| Overheads Allocation'!H$9*V1000,"Internal labour",'Calc| Overheads Allocation'!H$9*V1000*'Input| Projects'!$AO1000,"DNSP defined",'Calc| Overheads Allocation'!H$79*'Input| Projects'!$AW1000,0),0)</f>
        <v>0</v>
      </c>
      <c r="AU1000" s="172" cm="1">
        <f t="array" ref="AU1000">IFERROR(--('Input| Projects'!$AT1000="Yes")*_xlfn.SWITCH('Input| Overheads'!$C$50,"Direct costs",'Calc| Overheads Allocation'!I$9*W1000,"Internal labour",'Calc| Overheads Allocation'!I$9*W1000*'Input| Projects'!$AO1000,"DNSP defined",'Calc| Overheads Allocation'!I$79*'Input| Projects'!$AW1000,0),0)</f>
        <v>0</v>
      </c>
      <c r="AV1000" s="175"/>
      <c r="AW1000" s="172">
        <f t="shared" si="354"/>
        <v>0</v>
      </c>
      <c r="AX1000" s="172">
        <f t="shared" si="355"/>
        <v>0</v>
      </c>
      <c r="AY1000" s="172">
        <f t="shared" si="356"/>
        <v>0</v>
      </c>
      <c r="AZ1000" s="172">
        <f t="shared" si="357"/>
        <v>0</v>
      </c>
      <c r="BA1000" s="172">
        <f t="shared" si="358"/>
        <v>0</v>
      </c>
      <c r="BB1000" s="172">
        <f t="shared" si="359"/>
        <v>0</v>
      </c>
      <c r="BC1000" s="172">
        <f t="shared" si="360"/>
        <v>0</v>
      </c>
      <c r="BD1000" s="176"/>
      <c r="BE1000" s="172">
        <f t="shared" si="361"/>
        <v>0</v>
      </c>
      <c r="BF1000" s="172">
        <f t="shared" si="362"/>
        <v>0</v>
      </c>
      <c r="BG1000" s="172">
        <f t="shared" si="363"/>
        <v>0</v>
      </c>
      <c r="BH1000" s="172">
        <f t="shared" si="364"/>
        <v>0</v>
      </c>
      <c r="BI1000" s="172">
        <f t="shared" si="365"/>
        <v>0</v>
      </c>
      <c r="BJ1000" s="172">
        <f t="shared" si="366"/>
        <v>0</v>
      </c>
      <c r="BK1000" s="172">
        <f t="shared" si="367"/>
        <v>0</v>
      </c>
      <c r="BL1000" s="176"/>
      <c r="BM1000" s="172">
        <f t="shared" si="346"/>
        <v>0</v>
      </c>
      <c r="BN1000" s="172">
        <f t="shared" si="347"/>
        <v>0</v>
      </c>
      <c r="BO1000" s="172">
        <f t="shared" si="348"/>
        <v>0</v>
      </c>
      <c r="BP1000" s="172">
        <f t="shared" si="349"/>
        <v>0</v>
      </c>
      <c r="BQ1000" s="172">
        <f t="shared" si="350"/>
        <v>0</v>
      </c>
      <c r="BR1000" s="172">
        <f t="shared" si="351"/>
        <v>0</v>
      </c>
      <c r="BS1000" s="172">
        <f t="shared" si="352"/>
        <v>0</v>
      </c>
      <c r="BT1000" s="55"/>
      <c r="BU1000" s="158">
        <f>SUMIF('Input| Projects'!$BA$8:$CX$8,RIGHT(BU$9,3),'Input| Projects'!$BA1000:$CX1000)</f>
        <v>0</v>
      </c>
      <c r="BV1000" s="158">
        <f>SUMIF('Input| Projects'!$BA$8:$CX$8,RIGHT(BV$9,3),'Input| Projects'!$BA1000:$CX1000)</f>
        <v>0</v>
      </c>
      <c r="BW1000" s="79" t="str">
        <f t="shared" si="353"/>
        <v/>
      </c>
    </row>
    <row r="1001" spans="2:75" x14ac:dyDescent="0.2">
      <c r="B1001" s="123">
        <f>IFERROR('Input| Projects'!B1001,"")</f>
        <v>992</v>
      </c>
      <c r="C1001" s="160" t="str">
        <f>IFERROR(IF('Input| Projects'!C1001="","",'Input| Projects'!C1001),"")</f>
        <v/>
      </c>
      <c r="D1001" s="160" t="str">
        <f>IFERROR(IF('Input| Projects'!D1001="","",'Input| Projects'!D1001),"")</f>
        <v/>
      </c>
      <c r="E1001" s="53"/>
      <c r="F1001" s="160" t="str">
        <f>IF(LEN('Input| Projects'!F1001)&gt;0,'Input| Projects'!F1001,"")</f>
        <v/>
      </c>
      <c r="G1001" s="160" t="str">
        <f>IF(LEN('Input| Projects'!G1001)&gt;0,'Input| Projects'!G1001,"")</f>
        <v/>
      </c>
      <c r="H1001" s="10"/>
      <c r="I1001" s="194" cm="1">
        <f t="array" ref="I1001">IF(LEN($F1001)&gt;0,1+IFERROR(SUMPRODUCT(TRANSPOSE('Input| Projects'!$AO1001:$AQ1001),INDEX('Input| Escalations'!$F$27:$L$29,,MATCH(Q$9,'Input| Escalations'!$F$21:$L$21,0))),0),0)</f>
        <v>0</v>
      </c>
      <c r="J1001" s="194" cm="1">
        <f t="array" ref="J1001">IF(LEN($F1001)&gt;0,1+IFERROR(SUMPRODUCT(TRANSPOSE('Input| Projects'!$AO1001:$AQ1001),INDEX('Input| Escalations'!$F$27:$L$29,,MATCH(R$9,'Input| Escalations'!$F$21:$L$21,0))),0),0)</f>
        <v>0</v>
      </c>
      <c r="K1001" s="194" cm="1">
        <f t="array" ref="K1001">IF(LEN($F1001)&gt;0,1+IFERROR(SUMPRODUCT(TRANSPOSE('Input| Projects'!$AO1001:$AQ1001),INDEX('Input| Escalations'!$F$27:$L$29,,MATCH(S$9,'Input| Escalations'!$F$21:$L$21,0))),0),0)</f>
        <v>0</v>
      </c>
      <c r="L1001" s="194" cm="1">
        <f t="array" ref="L1001">IF(LEN($F1001)&gt;0,1+IFERROR(SUMPRODUCT(TRANSPOSE('Input| Projects'!$AO1001:$AQ1001),INDEX('Input| Escalations'!$F$27:$L$29,,MATCH(T$9,'Input| Escalations'!$F$21:$L$21,0))),0),0)</f>
        <v>0</v>
      </c>
      <c r="M1001" s="194" cm="1">
        <f t="array" ref="M1001">IF(LEN($F1001)&gt;0,1+IFERROR(SUMPRODUCT(TRANSPOSE('Input| Projects'!$AO1001:$AQ1001),INDEX('Input| Escalations'!$F$27:$L$29,,MATCH(U$9,'Input| Escalations'!$F$21:$L$21,0))),0),0)</f>
        <v>0</v>
      </c>
      <c r="N1001" s="194" cm="1">
        <f t="array" ref="N1001">IF(LEN($F1001)&gt;0,1+IFERROR(SUMPRODUCT(TRANSPOSE('Input| Projects'!$AO1001:$AQ1001),INDEX('Input| Escalations'!$F$27:$L$29,,MATCH(V$9,'Input| Escalations'!$F$21:$L$21,0))),0),0)</f>
        <v>0</v>
      </c>
      <c r="O1001" s="194" cm="1">
        <f t="array" ref="O1001">IF(LEN($F1001)&gt;0,1+IFERROR(SUMPRODUCT(TRANSPOSE('Input| Projects'!$AO1001:$AQ1001),INDEX('Input| Escalations'!$F$27:$L$29,,MATCH(W$9,'Input| Escalations'!$F$21:$L$21,0))),0),0)</f>
        <v>0</v>
      </c>
      <c r="P1001" s="10"/>
      <c r="Q1001" s="172">
        <f>IFERROR(IF(ISNUMBER(FIND("decision",'Input| Setup'!$F$6)),'Input| Projects'!Y1001,'Input| Projects'!I1001)*'Input| Escalations'!$I$17*I1001,0)</f>
        <v>0</v>
      </c>
      <c r="R1001" s="172">
        <f>IFERROR(IF(ISNUMBER(FIND("decision",'Input| Setup'!$F$6)),'Input| Projects'!Z1001,'Input| Projects'!J1001)*'Input| Escalations'!$I$17*J1001,0)</f>
        <v>0</v>
      </c>
      <c r="S1001" s="172">
        <f>IFERROR(IF(ISNUMBER(FIND("decision",'Input| Setup'!$F$6)),'Input| Projects'!AA1001,'Input| Projects'!K1001)*'Input| Escalations'!$I$17*K1001,0)</f>
        <v>0</v>
      </c>
      <c r="T1001" s="172">
        <f>IFERROR(IF(ISNUMBER(FIND("decision",'Input| Setup'!$F$6)),'Input| Projects'!AB1001,'Input| Projects'!L1001)*'Input| Escalations'!$I$17*L1001,0)</f>
        <v>0</v>
      </c>
      <c r="U1001" s="172">
        <f>IFERROR(IF(ISNUMBER(FIND("decision",'Input| Setup'!$F$6)),'Input| Projects'!AC1001,'Input| Projects'!M1001)*'Input| Escalations'!$I$17*M1001,0)</f>
        <v>0</v>
      </c>
      <c r="V1001" s="172">
        <f>IFERROR(IF(ISNUMBER(FIND("decision",'Input| Setup'!$F$6)),'Input| Projects'!AD1001,'Input| Projects'!N1001)*'Input| Escalations'!$I$17*N1001,0)</f>
        <v>0</v>
      </c>
      <c r="W1001" s="172">
        <f>IFERROR(IF(ISNUMBER(FIND("decision",'Input| Setup'!$F$6)),'Input| Projects'!AE1001,'Input| Projects'!O1001)*'Input| Escalations'!$I$17*O1001,0)</f>
        <v>0</v>
      </c>
      <c r="X1001" s="175"/>
      <c r="Y1001" s="172">
        <f>IF(ISNUMBER(FIND("decision",'Input| Setup'!$F$6)),'Input| Projects'!AG1001,'Input| Projects'!Q1001)*I1001*'Input| Escalations'!$I$17</f>
        <v>0</v>
      </c>
      <c r="Z1001" s="172">
        <f>IF(ISNUMBER(FIND("decision",'Input| Setup'!$F$6)),'Input| Projects'!AH1001,'Input| Projects'!R1001)*J1001*'Input| Escalations'!$I$17</f>
        <v>0</v>
      </c>
      <c r="AA1001" s="172">
        <f>IF(ISNUMBER(FIND("decision",'Input| Setup'!$F$6)),'Input| Projects'!AI1001,'Input| Projects'!S1001)*K1001*'Input| Escalations'!$I$17</f>
        <v>0</v>
      </c>
      <c r="AB1001" s="172">
        <f>IF(ISNUMBER(FIND("decision",'Input| Setup'!$F$6)),'Input| Projects'!AJ1001,'Input| Projects'!T1001)*L1001*'Input| Escalations'!$I$17</f>
        <v>0</v>
      </c>
      <c r="AC1001" s="172">
        <f>IF(ISNUMBER(FIND("decision",'Input| Setup'!$F$6)),'Input| Projects'!AK1001,'Input| Projects'!U1001)*M1001*'Input| Escalations'!$I$17</f>
        <v>0</v>
      </c>
      <c r="AD1001" s="172">
        <f>IF(ISNUMBER(FIND("decision",'Input| Setup'!$F$6)),'Input| Projects'!AL1001,'Input| Projects'!V1001)*N1001*'Input| Escalations'!$I$17</f>
        <v>0</v>
      </c>
      <c r="AE1001" s="172">
        <f>IF(ISNUMBER(FIND("decision",'Input| Setup'!$F$6)),'Input| Projects'!AM1001,'Input| Projects'!W1001)*O1001*'Input| Escalations'!$I$17</f>
        <v>0</v>
      </c>
      <c r="AF1001" s="175"/>
      <c r="AG1001" s="172" cm="1">
        <f t="array" ref="AG1001">IFERROR(--('Input| Projects'!$AS1001="Yes")*_xlfn.SWITCH('Input| Overheads'!$C$50,"Direct costs",'Calc| Overheads Allocation'!C$8*Q1001,"Internal labour",'Calc| Overheads Allocation'!C$8*Q1001*'Input| Projects'!$AO1001,"DNSP defined",'Calc| Overheads Allocation'!C$78*'Input| Projects'!$AV1001,0),0)</f>
        <v>0</v>
      </c>
      <c r="AH1001" s="172" cm="1">
        <f t="array" ref="AH1001">IFERROR(--('Input| Projects'!$AS1001="Yes")*_xlfn.SWITCH('Input| Overheads'!$C$50,"Direct costs",'Calc| Overheads Allocation'!D$8*R1001,"Internal labour",'Calc| Overheads Allocation'!D$8*R1001*'Input| Projects'!$AO1001,"DNSP defined",'Calc| Overheads Allocation'!D$78*'Input| Projects'!$AV1001,0),0)</f>
        <v>0</v>
      </c>
      <c r="AI1001" s="172" cm="1">
        <f t="array" ref="AI1001">IFERROR(--('Input| Projects'!$AS1001="Yes")*_xlfn.SWITCH('Input| Overheads'!$C$50,"Direct costs",'Calc| Overheads Allocation'!E$8*S1001,"Internal labour",'Calc| Overheads Allocation'!E$8*S1001*'Input| Projects'!$AO1001,"DNSP defined",'Calc| Overheads Allocation'!E$78*'Input| Projects'!$AV1001,0),0)</f>
        <v>0</v>
      </c>
      <c r="AJ1001" s="172" cm="1">
        <f t="array" ref="AJ1001">IFERROR(--('Input| Projects'!$AS1001="Yes")*_xlfn.SWITCH('Input| Overheads'!$C$50,"Direct costs",'Calc| Overheads Allocation'!F$8*T1001,"Internal labour",'Calc| Overheads Allocation'!F$8*T1001*'Input| Projects'!$AO1001,"DNSP defined",'Calc| Overheads Allocation'!F$78*'Input| Projects'!$AV1001,0),0)</f>
        <v>0</v>
      </c>
      <c r="AK1001" s="172" cm="1">
        <f t="array" ref="AK1001">IFERROR(--('Input| Projects'!$AS1001="Yes")*_xlfn.SWITCH('Input| Overheads'!$C$50,"Direct costs",'Calc| Overheads Allocation'!G$8*U1001,"Internal labour",'Calc| Overheads Allocation'!G$8*U1001*'Input| Projects'!$AO1001,"DNSP defined",'Calc| Overheads Allocation'!G$78*'Input| Projects'!$AV1001,0),0)</f>
        <v>0</v>
      </c>
      <c r="AL1001" s="172" cm="1">
        <f t="array" ref="AL1001">IFERROR(--('Input| Projects'!$AS1001="Yes")*_xlfn.SWITCH('Input| Overheads'!$C$50,"Direct costs",'Calc| Overheads Allocation'!H$8*V1001,"Internal labour",'Calc| Overheads Allocation'!H$8*V1001*'Input| Projects'!$AO1001,"DNSP defined",'Calc| Overheads Allocation'!H$78*'Input| Projects'!$AV1001,0),0)</f>
        <v>0</v>
      </c>
      <c r="AM1001" s="172" cm="1">
        <f t="array" ref="AM1001">IFERROR(--('Input| Projects'!$AS1001="Yes")*_xlfn.SWITCH('Input| Overheads'!$C$50,"Direct costs",'Calc| Overheads Allocation'!I$8*W1001,"Internal labour",'Calc| Overheads Allocation'!I$8*W1001*'Input| Projects'!$AO1001,"DNSP defined",'Calc| Overheads Allocation'!I$78*'Input| Projects'!$AV1001,0),0)</f>
        <v>0</v>
      </c>
      <c r="AN1001" s="175"/>
      <c r="AO1001" s="172" cm="1">
        <f t="array" ref="AO1001">IFERROR(--('Input| Projects'!$AT1001="Yes")*_xlfn.SWITCH('Input| Overheads'!$C$50,"Direct costs",'Calc| Overheads Allocation'!C$9*Q1001,"Internal labour",'Calc| Overheads Allocation'!C$9*Q1001*'Input| Projects'!$AO1001,"DNSP defined",'Calc| Overheads Allocation'!C$79*'Input| Projects'!$AW1001,0),0)</f>
        <v>0</v>
      </c>
      <c r="AP1001" s="172" cm="1">
        <f t="array" ref="AP1001">IFERROR(--('Input| Projects'!$AT1001="Yes")*_xlfn.SWITCH('Input| Overheads'!$C$50,"Direct costs",'Calc| Overheads Allocation'!D$9*R1001,"Internal labour",'Calc| Overheads Allocation'!D$9*R1001*'Input| Projects'!$AO1001,"DNSP defined",'Calc| Overheads Allocation'!D$79*'Input| Projects'!$AW1001,0),0)</f>
        <v>0</v>
      </c>
      <c r="AQ1001" s="172" cm="1">
        <f t="array" ref="AQ1001">IFERROR(--('Input| Projects'!$AT1001="Yes")*_xlfn.SWITCH('Input| Overheads'!$C$50,"Direct costs",'Calc| Overheads Allocation'!E$9*S1001,"Internal labour",'Calc| Overheads Allocation'!E$9*S1001*'Input| Projects'!$AO1001,"DNSP defined",'Calc| Overheads Allocation'!E$79*'Input| Projects'!$AW1001,0),0)</f>
        <v>0</v>
      </c>
      <c r="AR1001" s="172" cm="1">
        <f t="array" ref="AR1001">IFERROR(--('Input| Projects'!$AT1001="Yes")*_xlfn.SWITCH('Input| Overheads'!$C$50,"Direct costs",'Calc| Overheads Allocation'!F$9*T1001,"Internal labour",'Calc| Overheads Allocation'!F$9*T1001*'Input| Projects'!$AO1001,"DNSP defined",'Calc| Overheads Allocation'!F$79*'Input| Projects'!$AW1001,0),0)</f>
        <v>0</v>
      </c>
      <c r="AS1001" s="172" cm="1">
        <f t="array" ref="AS1001">IFERROR(--('Input| Projects'!$AT1001="Yes")*_xlfn.SWITCH('Input| Overheads'!$C$50,"Direct costs",'Calc| Overheads Allocation'!G$9*U1001,"Internal labour",'Calc| Overheads Allocation'!G$9*U1001*'Input| Projects'!$AO1001,"DNSP defined",'Calc| Overheads Allocation'!G$79*'Input| Projects'!$AW1001,0),0)</f>
        <v>0</v>
      </c>
      <c r="AT1001" s="172" cm="1">
        <f t="array" ref="AT1001">IFERROR(--('Input| Projects'!$AT1001="Yes")*_xlfn.SWITCH('Input| Overheads'!$C$50,"Direct costs",'Calc| Overheads Allocation'!H$9*V1001,"Internal labour",'Calc| Overheads Allocation'!H$9*V1001*'Input| Projects'!$AO1001,"DNSP defined",'Calc| Overheads Allocation'!H$79*'Input| Projects'!$AW1001,0),0)</f>
        <v>0</v>
      </c>
      <c r="AU1001" s="172" cm="1">
        <f t="array" ref="AU1001">IFERROR(--('Input| Projects'!$AT1001="Yes")*_xlfn.SWITCH('Input| Overheads'!$C$50,"Direct costs",'Calc| Overheads Allocation'!I$9*W1001,"Internal labour",'Calc| Overheads Allocation'!I$9*W1001*'Input| Projects'!$AO1001,"DNSP defined",'Calc| Overheads Allocation'!I$79*'Input| Projects'!$AW1001,0),0)</f>
        <v>0</v>
      </c>
      <c r="AV1001" s="175"/>
      <c r="AW1001" s="172">
        <f t="shared" si="354"/>
        <v>0</v>
      </c>
      <c r="AX1001" s="172">
        <f t="shared" si="355"/>
        <v>0</v>
      </c>
      <c r="AY1001" s="172">
        <f t="shared" si="356"/>
        <v>0</v>
      </c>
      <c r="AZ1001" s="172">
        <f t="shared" si="357"/>
        <v>0</v>
      </c>
      <c r="BA1001" s="172">
        <f t="shared" si="358"/>
        <v>0</v>
      </c>
      <c r="BB1001" s="172">
        <f t="shared" si="359"/>
        <v>0</v>
      </c>
      <c r="BC1001" s="172">
        <f t="shared" si="360"/>
        <v>0</v>
      </c>
      <c r="BD1001" s="176"/>
      <c r="BE1001" s="172">
        <f t="shared" si="361"/>
        <v>0</v>
      </c>
      <c r="BF1001" s="172">
        <f t="shared" si="362"/>
        <v>0</v>
      </c>
      <c r="BG1001" s="172">
        <f t="shared" si="363"/>
        <v>0</v>
      </c>
      <c r="BH1001" s="172">
        <f t="shared" si="364"/>
        <v>0</v>
      </c>
      <c r="BI1001" s="172">
        <f t="shared" si="365"/>
        <v>0</v>
      </c>
      <c r="BJ1001" s="172">
        <f t="shared" si="366"/>
        <v>0</v>
      </c>
      <c r="BK1001" s="172">
        <f t="shared" si="367"/>
        <v>0</v>
      </c>
      <c r="BL1001" s="176"/>
      <c r="BM1001" s="172">
        <f t="shared" si="346"/>
        <v>0</v>
      </c>
      <c r="BN1001" s="172">
        <f t="shared" si="347"/>
        <v>0</v>
      </c>
      <c r="BO1001" s="172">
        <f t="shared" si="348"/>
        <v>0</v>
      </c>
      <c r="BP1001" s="172">
        <f t="shared" si="349"/>
        <v>0</v>
      </c>
      <c r="BQ1001" s="172">
        <f t="shared" si="350"/>
        <v>0</v>
      </c>
      <c r="BR1001" s="172">
        <f t="shared" si="351"/>
        <v>0</v>
      </c>
      <c r="BS1001" s="172">
        <f t="shared" si="352"/>
        <v>0</v>
      </c>
      <c r="BT1001" s="55"/>
      <c r="BU1001" s="158">
        <f>SUMIF('Input| Projects'!$BA$8:$CX$8,RIGHT(BU$9,3),'Input| Projects'!$BA1001:$CX1001)</f>
        <v>0</v>
      </c>
      <c r="BV1001" s="158">
        <f>SUMIF('Input| Projects'!$BA$8:$CX$8,RIGHT(BV$9,3),'Input| Projects'!$BA1001:$CX1001)</f>
        <v>0</v>
      </c>
      <c r="BW1001" s="79" t="str">
        <f t="shared" si="353"/>
        <v/>
      </c>
    </row>
    <row r="1002" spans="2:75" x14ac:dyDescent="0.2">
      <c r="B1002" s="123">
        <f>IFERROR('Input| Projects'!B1002,"")</f>
        <v>993</v>
      </c>
      <c r="C1002" s="160" t="str">
        <f>IFERROR(IF('Input| Projects'!C1002="","",'Input| Projects'!C1002),"")</f>
        <v/>
      </c>
      <c r="D1002" s="160" t="str">
        <f>IFERROR(IF('Input| Projects'!D1002="","",'Input| Projects'!D1002),"")</f>
        <v/>
      </c>
      <c r="E1002" s="53"/>
      <c r="F1002" s="160" t="str">
        <f>IF(LEN('Input| Projects'!F1002)&gt;0,'Input| Projects'!F1002,"")</f>
        <v/>
      </c>
      <c r="G1002" s="160" t="str">
        <f>IF(LEN('Input| Projects'!G1002)&gt;0,'Input| Projects'!G1002,"")</f>
        <v/>
      </c>
      <c r="H1002" s="10"/>
      <c r="I1002" s="194" cm="1">
        <f t="array" ref="I1002">IF(LEN($F1002)&gt;0,1+IFERROR(SUMPRODUCT(TRANSPOSE('Input| Projects'!$AO1002:$AQ1002),INDEX('Input| Escalations'!$F$27:$L$29,,MATCH(Q$9,'Input| Escalations'!$F$21:$L$21,0))),0),0)</f>
        <v>0</v>
      </c>
      <c r="J1002" s="194" cm="1">
        <f t="array" ref="J1002">IF(LEN($F1002)&gt;0,1+IFERROR(SUMPRODUCT(TRANSPOSE('Input| Projects'!$AO1002:$AQ1002),INDEX('Input| Escalations'!$F$27:$L$29,,MATCH(R$9,'Input| Escalations'!$F$21:$L$21,0))),0),0)</f>
        <v>0</v>
      </c>
      <c r="K1002" s="194" cm="1">
        <f t="array" ref="K1002">IF(LEN($F1002)&gt;0,1+IFERROR(SUMPRODUCT(TRANSPOSE('Input| Projects'!$AO1002:$AQ1002),INDEX('Input| Escalations'!$F$27:$L$29,,MATCH(S$9,'Input| Escalations'!$F$21:$L$21,0))),0),0)</f>
        <v>0</v>
      </c>
      <c r="L1002" s="194" cm="1">
        <f t="array" ref="L1002">IF(LEN($F1002)&gt;0,1+IFERROR(SUMPRODUCT(TRANSPOSE('Input| Projects'!$AO1002:$AQ1002),INDEX('Input| Escalations'!$F$27:$L$29,,MATCH(T$9,'Input| Escalations'!$F$21:$L$21,0))),0),0)</f>
        <v>0</v>
      </c>
      <c r="M1002" s="194" cm="1">
        <f t="array" ref="M1002">IF(LEN($F1002)&gt;0,1+IFERROR(SUMPRODUCT(TRANSPOSE('Input| Projects'!$AO1002:$AQ1002),INDEX('Input| Escalations'!$F$27:$L$29,,MATCH(U$9,'Input| Escalations'!$F$21:$L$21,0))),0),0)</f>
        <v>0</v>
      </c>
      <c r="N1002" s="194" cm="1">
        <f t="array" ref="N1002">IF(LEN($F1002)&gt;0,1+IFERROR(SUMPRODUCT(TRANSPOSE('Input| Projects'!$AO1002:$AQ1002),INDEX('Input| Escalations'!$F$27:$L$29,,MATCH(V$9,'Input| Escalations'!$F$21:$L$21,0))),0),0)</f>
        <v>0</v>
      </c>
      <c r="O1002" s="194" cm="1">
        <f t="array" ref="O1002">IF(LEN($F1002)&gt;0,1+IFERROR(SUMPRODUCT(TRANSPOSE('Input| Projects'!$AO1002:$AQ1002),INDEX('Input| Escalations'!$F$27:$L$29,,MATCH(W$9,'Input| Escalations'!$F$21:$L$21,0))),0),0)</f>
        <v>0</v>
      </c>
      <c r="P1002" s="10"/>
      <c r="Q1002" s="172">
        <f>IFERROR(IF(ISNUMBER(FIND("decision",'Input| Setup'!$F$6)),'Input| Projects'!Y1002,'Input| Projects'!I1002)*'Input| Escalations'!$I$17*I1002,0)</f>
        <v>0</v>
      </c>
      <c r="R1002" s="172">
        <f>IFERROR(IF(ISNUMBER(FIND("decision",'Input| Setup'!$F$6)),'Input| Projects'!Z1002,'Input| Projects'!J1002)*'Input| Escalations'!$I$17*J1002,0)</f>
        <v>0</v>
      </c>
      <c r="S1002" s="172">
        <f>IFERROR(IF(ISNUMBER(FIND("decision",'Input| Setup'!$F$6)),'Input| Projects'!AA1002,'Input| Projects'!K1002)*'Input| Escalations'!$I$17*K1002,0)</f>
        <v>0</v>
      </c>
      <c r="T1002" s="172">
        <f>IFERROR(IF(ISNUMBER(FIND("decision",'Input| Setup'!$F$6)),'Input| Projects'!AB1002,'Input| Projects'!L1002)*'Input| Escalations'!$I$17*L1002,0)</f>
        <v>0</v>
      </c>
      <c r="U1002" s="172">
        <f>IFERROR(IF(ISNUMBER(FIND("decision",'Input| Setup'!$F$6)),'Input| Projects'!AC1002,'Input| Projects'!M1002)*'Input| Escalations'!$I$17*M1002,0)</f>
        <v>0</v>
      </c>
      <c r="V1002" s="172">
        <f>IFERROR(IF(ISNUMBER(FIND("decision",'Input| Setup'!$F$6)),'Input| Projects'!AD1002,'Input| Projects'!N1002)*'Input| Escalations'!$I$17*N1002,0)</f>
        <v>0</v>
      </c>
      <c r="W1002" s="172">
        <f>IFERROR(IF(ISNUMBER(FIND("decision",'Input| Setup'!$F$6)),'Input| Projects'!AE1002,'Input| Projects'!O1002)*'Input| Escalations'!$I$17*O1002,0)</f>
        <v>0</v>
      </c>
      <c r="X1002" s="175"/>
      <c r="Y1002" s="172">
        <f>IF(ISNUMBER(FIND("decision",'Input| Setup'!$F$6)),'Input| Projects'!AG1002,'Input| Projects'!Q1002)*I1002*'Input| Escalations'!$I$17</f>
        <v>0</v>
      </c>
      <c r="Z1002" s="172">
        <f>IF(ISNUMBER(FIND("decision",'Input| Setup'!$F$6)),'Input| Projects'!AH1002,'Input| Projects'!R1002)*J1002*'Input| Escalations'!$I$17</f>
        <v>0</v>
      </c>
      <c r="AA1002" s="172">
        <f>IF(ISNUMBER(FIND("decision",'Input| Setup'!$F$6)),'Input| Projects'!AI1002,'Input| Projects'!S1002)*K1002*'Input| Escalations'!$I$17</f>
        <v>0</v>
      </c>
      <c r="AB1002" s="172">
        <f>IF(ISNUMBER(FIND("decision",'Input| Setup'!$F$6)),'Input| Projects'!AJ1002,'Input| Projects'!T1002)*L1002*'Input| Escalations'!$I$17</f>
        <v>0</v>
      </c>
      <c r="AC1002" s="172">
        <f>IF(ISNUMBER(FIND("decision",'Input| Setup'!$F$6)),'Input| Projects'!AK1002,'Input| Projects'!U1002)*M1002*'Input| Escalations'!$I$17</f>
        <v>0</v>
      </c>
      <c r="AD1002" s="172">
        <f>IF(ISNUMBER(FIND("decision",'Input| Setup'!$F$6)),'Input| Projects'!AL1002,'Input| Projects'!V1002)*N1002*'Input| Escalations'!$I$17</f>
        <v>0</v>
      </c>
      <c r="AE1002" s="172">
        <f>IF(ISNUMBER(FIND("decision",'Input| Setup'!$F$6)),'Input| Projects'!AM1002,'Input| Projects'!W1002)*O1002*'Input| Escalations'!$I$17</f>
        <v>0</v>
      </c>
      <c r="AF1002" s="175"/>
      <c r="AG1002" s="172" cm="1">
        <f t="array" ref="AG1002">IFERROR(--('Input| Projects'!$AS1002="Yes")*_xlfn.SWITCH('Input| Overheads'!$C$50,"Direct costs",'Calc| Overheads Allocation'!C$8*Q1002,"Internal labour",'Calc| Overheads Allocation'!C$8*Q1002*'Input| Projects'!$AO1002,"DNSP defined",'Calc| Overheads Allocation'!C$78*'Input| Projects'!$AV1002,0),0)</f>
        <v>0</v>
      </c>
      <c r="AH1002" s="172" cm="1">
        <f t="array" ref="AH1002">IFERROR(--('Input| Projects'!$AS1002="Yes")*_xlfn.SWITCH('Input| Overheads'!$C$50,"Direct costs",'Calc| Overheads Allocation'!D$8*R1002,"Internal labour",'Calc| Overheads Allocation'!D$8*R1002*'Input| Projects'!$AO1002,"DNSP defined",'Calc| Overheads Allocation'!D$78*'Input| Projects'!$AV1002,0),0)</f>
        <v>0</v>
      </c>
      <c r="AI1002" s="172" cm="1">
        <f t="array" ref="AI1002">IFERROR(--('Input| Projects'!$AS1002="Yes")*_xlfn.SWITCH('Input| Overheads'!$C$50,"Direct costs",'Calc| Overheads Allocation'!E$8*S1002,"Internal labour",'Calc| Overheads Allocation'!E$8*S1002*'Input| Projects'!$AO1002,"DNSP defined",'Calc| Overheads Allocation'!E$78*'Input| Projects'!$AV1002,0),0)</f>
        <v>0</v>
      </c>
      <c r="AJ1002" s="172" cm="1">
        <f t="array" ref="AJ1002">IFERROR(--('Input| Projects'!$AS1002="Yes")*_xlfn.SWITCH('Input| Overheads'!$C$50,"Direct costs",'Calc| Overheads Allocation'!F$8*T1002,"Internal labour",'Calc| Overheads Allocation'!F$8*T1002*'Input| Projects'!$AO1002,"DNSP defined",'Calc| Overheads Allocation'!F$78*'Input| Projects'!$AV1002,0),0)</f>
        <v>0</v>
      </c>
      <c r="AK1002" s="172" cm="1">
        <f t="array" ref="AK1002">IFERROR(--('Input| Projects'!$AS1002="Yes")*_xlfn.SWITCH('Input| Overheads'!$C$50,"Direct costs",'Calc| Overheads Allocation'!G$8*U1002,"Internal labour",'Calc| Overheads Allocation'!G$8*U1002*'Input| Projects'!$AO1002,"DNSP defined",'Calc| Overheads Allocation'!G$78*'Input| Projects'!$AV1002,0),0)</f>
        <v>0</v>
      </c>
      <c r="AL1002" s="172" cm="1">
        <f t="array" ref="AL1002">IFERROR(--('Input| Projects'!$AS1002="Yes")*_xlfn.SWITCH('Input| Overheads'!$C$50,"Direct costs",'Calc| Overheads Allocation'!H$8*V1002,"Internal labour",'Calc| Overheads Allocation'!H$8*V1002*'Input| Projects'!$AO1002,"DNSP defined",'Calc| Overheads Allocation'!H$78*'Input| Projects'!$AV1002,0),0)</f>
        <v>0</v>
      </c>
      <c r="AM1002" s="172" cm="1">
        <f t="array" ref="AM1002">IFERROR(--('Input| Projects'!$AS1002="Yes")*_xlfn.SWITCH('Input| Overheads'!$C$50,"Direct costs",'Calc| Overheads Allocation'!I$8*W1002,"Internal labour",'Calc| Overheads Allocation'!I$8*W1002*'Input| Projects'!$AO1002,"DNSP defined",'Calc| Overheads Allocation'!I$78*'Input| Projects'!$AV1002,0),0)</f>
        <v>0</v>
      </c>
      <c r="AN1002" s="175"/>
      <c r="AO1002" s="172" cm="1">
        <f t="array" ref="AO1002">IFERROR(--('Input| Projects'!$AT1002="Yes")*_xlfn.SWITCH('Input| Overheads'!$C$50,"Direct costs",'Calc| Overheads Allocation'!C$9*Q1002,"Internal labour",'Calc| Overheads Allocation'!C$9*Q1002*'Input| Projects'!$AO1002,"DNSP defined",'Calc| Overheads Allocation'!C$79*'Input| Projects'!$AW1002,0),0)</f>
        <v>0</v>
      </c>
      <c r="AP1002" s="172" cm="1">
        <f t="array" ref="AP1002">IFERROR(--('Input| Projects'!$AT1002="Yes")*_xlfn.SWITCH('Input| Overheads'!$C$50,"Direct costs",'Calc| Overheads Allocation'!D$9*R1002,"Internal labour",'Calc| Overheads Allocation'!D$9*R1002*'Input| Projects'!$AO1002,"DNSP defined",'Calc| Overheads Allocation'!D$79*'Input| Projects'!$AW1002,0),0)</f>
        <v>0</v>
      </c>
      <c r="AQ1002" s="172" cm="1">
        <f t="array" ref="AQ1002">IFERROR(--('Input| Projects'!$AT1002="Yes")*_xlfn.SWITCH('Input| Overheads'!$C$50,"Direct costs",'Calc| Overheads Allocation'!E$9*S1002,"Internal labour",'Calc| Overheads Allocation'!E$9*S1002*'Input| Projects'!$AO1002,"DNSP defined",'Calc| Overheads Allocation'!E$79*'Input| Projects'!$AW1002,0),0)</f>
        <v>0</v>
      </c>
      <c r="AR1002" s="172" cm="1">
        <f t="array" ref="AR1002">IFERROR(--('Input| Projects'!$AT1002="Yes")*_xlfn.SWITCH('Input| Overheads'!$C$50,"Direct costs",'Calc| Overheads Allocation'!F$9*T1002,"Internal labour",'Calc| Overheads Allocation'!F$9*T1002*'Input| Projects'!$AO1002,"DNSP defined",'Calc| Overheads Allocation'!F$79*'Input| Projects'!$AW1002,0),0)</f>
        <v>0</v>
      </c>
      <c r="AS1002" s="172" cm="1">
        <f t="array" ref="AS1002">IFERROR(--('Input| Projects'!$AT1002="Yes")*_xlfn.SWITCH('Input| Overheads'!$C$50,"Direct costs",'Calc| Overheads Allocation'!G$9*U1002,"Internal labour",'Calc| Overheads Allocation'!G$9*U1002*'Input| Projects'!$AO1002,"DNSP defined",'Calc| Overheads Allocation'!G$79*'Input| Projects'!$AW1002,0),0)</f>
        <v>0</v>
      </c>
      <c r="AT1002" s="172" cm="1">
        <f t="array" ref="AT1002">IFERROR(--('Input| Projects'!$AT1002="Yes")*_xlfn.SWITCH('Input| Overheads'!$C$50,"Direct costs",'Calc| Overheads Allocation'!H$9*V1002,"Internal labour",'Calc| Overheads Allocation'!H$9*V1002*'Input| Projects'!$AO1002,"DNSP defined",'Calc| Overheads Allocation'!H$79*'Input| Projects'!$AW1002,0),0)</f>
        <v>0</v>
      </c>
      <c r="AU1002" s="172" cm="1">
        <f t="array" ref="AU1002">IFERROR(--('Input| Projects'!$AT1002="Yes")*_xlfn.SWITCH('Input| Overheads'!$C$50,"Direct costs",'Calc| Overheads Allocation'!I$9*W1002,"Internal labour",'Calc| Overheads Allocation'!I$9*W1002*'Input| Projects'!$AO1002,"DNSP defined",'Calc| Overheads Allocation'!I$79*'Input| Projects'!$AW1002,0),0)</f>
        <v>0</v>
      </c>
      <c r="AV1002" s="175"/>
      <c r="AW1002" s="172">
        <f t="shared" si="354"/>
        <v>0</v>
      </c>
      <c r="AX1002" s="172">
        <f t="shared" si="355"/>
        <v>0</v>
      </c>
      <c r="AY1002" s="172">
        <f t="shared" si="356"/>
        <v>0</v>
      </c>
      <c r="AZ1002" s="172">
        <f t="shared" si="357"/>
        <v>0</v>
      </c>
      <c r="BA1002" s="172">
        <f t="shared" si="358"/>
        <v>0</v>
      </c>
      <c r="BB1002" s="172">
        <f t="shared" si="359"/>
        <v>0</v>
      </c>
      <c r="BC1002" s="172">
        <f t="shared" si="360"/>
        <v>0</v>
      </c>
      <c r="BD1002" s="176"/>
      <c r="BE1002" s="172">
        <f t="shared" si="361"/>
        <v>0</v>
      </c>
      <c r="BF1002" s="172">
        <f t="shared" si="362"/>
        <v>0</v>
      </c>
      <c r="BG1002" s="172">
        <f t="shared" si="363"/>
        <v>0</v>
      </c>
      <c r="BH1002" s="172">
        <f t="shared" si="364"/>
        <v>0</v>
      </c>
      <c r="BI1002" s="172">
        <f t="shared" si="365"/>
        <v>0</v>
      </c>
      <c r="BJ1002" s="172">
        <f t="shared" si="366"/>
        <v>0</v>
      </c>
      <c r="BK1002" s="172">
        <f t="shared" si="367"/>
        <v>0</v>
      </c>
      <c r="BL1002" s="176"/>
      <c r="BM1002" s="172">
        <f t="shared" si="346"/>
        <v>0</v>
      </c>
      <c r="BN1002" s="172">
        <f t="shared" si="347"/>
        <v>0</v>
      </c>
      <c r="BO1002" s="172">
        <f t="shared" si="348"/>
        <v>0</v>
      </c>
      <c r="BP1002" s="172">
        <f t="shared" si="349"/>
        <v>0</v>
      </c>
      <c r="BQ1002" s="172">
        <f t="shared" si="350"/>
        <v>0</v>
      </c>
      <c r="BR1002" s="172">
        <f t="shared" si="351"/>
        <v>0</v>
      </c>
      <c r="BS1002" s="172">
        <f t="shared" si="352"/>
        <v>0</v>
      </c>
      <c r="BT1002" s="55"/>
      <c r="BU1002" s="158">
        <f>SUMIF('Input| Projects'!$BA$8:$CX$8,RIGHT(BU$9,3),'Input| Projects'!$BA1002:$CX1002)</f>
        <v>0</v>
      </c>
      <c r="BV1002" s="158">
        <f>SUMIF('Input| Projects'!$BA$8:$CX$8,RIGHT(BV$9,3),'Input| Projects'!$BA1002:$CX1002)</f>
        <v>0</v>
      </c>
      <c r="BW1002" s="79" t="str">
        <f t="shared" si="353"/>
        <v/>
      </c>
    </row>
    <row r="1003" spans="2:75" x14ac:dyDescent="0.2">
      <c r="B1003" s="123">
        <f>IFERROR('Input| Projects'!B1003,"")</f>
        <v>994</v>
      </c>
      <c r="C1003" s="160" t="str">
        <f>IFERROR(IF('Input| Projects'!C1003="","",'Input| Projects'!C1003),"")</f>
        <v/>
      </c>
      <c r="D1003" s="160" t="str">
        <f>IFERROR(IF('Input| Projects'!D1003="","",'Input| Projects'!D1003),"")</f>
        <v/>
      </c>
      <c r="E1003" s="53"/>
      <c r="F1003" s="160" t="str">
        <f>IF(LEN('Input| Projects'!F1003)&gt;0,'Input| Projects'!F1003,"")</f>
        <v/>
      </c>
      <c r="G1003" s="160" t="str">
        <f>IF(LEN('Input| Projects'!G1003)&gt;0,'Input| Projects'!G1003,"")</f>
        <v/>
      </c>
      <c r="H1003" s="10"/>
      <c r="I1003" s="194" cm="1">
        <f t="array" ref="I1003">IF(LEN($F1003)&gt;0,1+IFERROR(SUMPRODUCT(TRANSPOSE('Input| Projects'!$AO1003:$AQ1003),INDEX('Input| Escalations'!$F$27:$L$29,,MATCH(Q$9,'Input| Escalations'!$F$21:$L$21,0))),0),0)</f>
        <v>0</v>
      </c>
      <c r="J1003" s="194" cm="1">
        <f t="array" ref="J1003">IF(LEN($F1003)&gt;0,1+IFERROR(SUMPRODUCT(TRANSPOSE('Input| Projects'!$AO1003:$AQ1003),INDEX('Input| Escalations'!$F$27:$L$29,,MATCH(R$9,'Input| Escalations'!$F$21:$L$21,0))),0),0)</f>
        <v>0</v>
      </c>
      <c r="K1003" s="194" cm="1">
        <f t="array" ref="K1003">IF(LEN($F1003)&gt;0,1+IFERROR(SUMPRODUCT(TRANSPOSE('Input| Projects'!$AO1003:$AQ1003),INDEX('Input| Escalations'!$F$27:$L$29,,MATCH(S$9,'Input| Escalations'!$F$21:$L$21,0))),0),0)</f>
        <v>0</v>
      </c>
      <c r="L1003" s="194" cm="1">
        <f t="array" ref="L1003">IF(LEN($F1003)&gt;0,1+IFERROR(SUMPRODUCT(TRANSPOSE('Input| Projects'!$AO1003:$AQ1003),INDEX('Input| Escalations'!$F$27:$L$29,,MATCH(T$9,'Input| Escalations'!$F$21:$L$21,0))),0),0)</f>
        <v>0</v>
      </c>
      <c r="M1003" s="194" cm="1">
        <f t="array" ref="M1003">IF(LEN($F1003)&gt;0,1+IFERROR(SUMPRODUCT(TRANSPOSE('Input| Projects'!$AO1003:$AQ1003),INDEX('Input| Escalations'!$F$27:$L$29,,MATCH(U$9,'Input| Escalations'!$F$21:$L$21,0))),0),0)</f>
        <v>0</v>
      </c>
      <c r="N1003" s="194" cm="1">
        <f t="array" ref="N1003">IF(LEN($F1003)&gt;0,1+IFERROR(SUMPRODUCT(TRANSPOSE('Input| Projects'!$AO1003:$AQ1003),INDEX('Input| Escalations'!$F$27:$L$29,,MATCH(V$9,'Input| Escalations'!$F$21:$L$21,0))),0),0)</f>
        <v>0</v>
      </c>
      <c r="O1003" s="194" cm="1">
        <f t="array" ref="O1003">IF(LEN($F1003)&gt;0,1+IFERROR(SUMPRODUCT(TRANSPOSE('Input| Projects'!$AO1003:$AQ1003),INDEX('Input| Escalations'!$F$27:$L$29,,MATCH(W$9,'Input| Escalations'!$F$21:$L$21,0))),0),0)</f>
        <v>0</v>
      </c>
      <c r="P1003" s="10"/>
      <c r="Q1003" s="172">
        <f>IFERROR(IF(ISNUMBER(FIND("decision",'Input| Setup'!$F$6)),'Input| Projects'!Y1003,'Input| Projects'!I1003)*'Input| Escalations'!$I$17*I1003,0)</f>
        <v>0</v>
      </c>
      <c r="R1003" s="172">
        <f>IFERROR(IF(ISNUMBER(FIND("decision",'Input| Setup'!$F$6)),'Input| Projects'!Z1003,'Input| Projects'!J1003)*'Input| Escalations'!$I$17*J1003,0)</f>
        <v>0</v>
      </c>
      <c r="S1003" s="172">
        <f>IFERROR(IF(ISNUMBER(FIND("decision",'Input| Setup'!$F$6)),'Input| Projects'!AA1003,'Input| Projects'!K1003)*'Input| Escalations'!$I$17*K1003,0)</f>
        <v>0</v>
      </c>
      <c r="T1003" s="172">
        <f>IFERROR(IF(ISNUMBER(FIND("decision",'Input| Setup'!$F$6)),'Input| Projects'!AB1003,'Input| Projects'!L1003)*'Input| Escalations'!$I$17*L1003,0)</f>
        <v>0</v>
      </c>
      <c r="U1003" s="172">
        <f>IFERROR(IF(ISNUMBER(FIND("decision",'Input| Setup'!$F$6)),'Input| Projects'!AC1003,'Input| Projects'!M1003)*'Input| Escalations'!$I$17*M1003,0)</f>
        <v>0</v>
      </c>
      <c r="V1003" s="172">
        <f>IFERROR(IF(ISNUMBER(FIND("decision",'Input| Setup'!$F$6)),'Input| Projects'!AD1003,'Input| Projects'!N1003)*'Input| Escalations'!$I$17*N1003,0)</f>
        <v>0</v>
      </c>
      <c r="W1003" s="172">
        <f>IFERROR(IF(ISNUMBER(FIND("decision",'Input| Setup'!$F$6)),'Input| Projects'!AE1003,'Input| Projects'!O1003)*'Input| Escalations'!$I$17*O1003,0)</f>
        <v>0</v>
      </c>
      <c r="X1003" s="175"/>
      <c r="Y1003" s="172">
        <f>IF(ISNUMBER(FIND("decision",'Input| Setup'!$F$6)),'Input| Projects'!AG1003,'Input| Projects'!Q1003)*I1003*'Input| Escalations'!$I$17</f>
        <v>0</v>
      </c>
      <c r="Z1003" s="172">
        <f>IF(ISNUMBER(FIND("decision",'Input| Setup'!$F$6)),'Input| Projects'!AH1003,'Input| Projects'!R1003)*J1003*'Input| Escalations'!$I$17</f>
        <v>0</v>
      </c>
      <c r="AA1003" s="172">
        <f>IF(ISNUMBER(FIND("decision",'Input| Setup'!$F$6)),'Input| Projects'!AI1003,'Input| Projects'!S1003)*K1003*'Input| Escalations'!$I$17</f>
        <v>0</v>
      </c>
      <c r="AB1003" s="172">
        <f>IF(ISNUMBER(FIND("decision",'Input| Setup'!$F$6)),'Input| Projects'!AJ1003,'Input| Projects'!T1003)*L1003*'Input| Escalations'!$I$17</f>
        <v>0</v>
      </c>
      <c r="AC1003" s="172">
        <f>IF(ISNUMBER(FIND("decision",'Input| Setup'!$F$6)),'Input| Projects'!AK1003,'Input| Projects'!U1003)*M1003*'Input| Escalations'!$I$17</f>
        <v>0</v>
      </c>
      <c r="AD1003" s="172">
        <f>IF(ISNUMBER(FIND("decision",'Input| Setup'!$F$6)),'Input| Projects'!AL1003,'Input| Projects'!V1003)*N1003*'Input| Escalations'!$I$17</f>
        <v>0</v>
      </c>
      <c r="AE1003" s="172">
        <f>IF(ISNUMBER(FIND("decision",'Input| Setup'!$F$6)),'Input| Projects'!AM1003,'Input| Projects'!W1003)*O1003*'Input| Escalations'!$I$17</f>
        <v>0</v>
      </c>
      <c r="AF1003" s="175"/>
      <c r="AG1003" s="172" cm="1">
        <f t="array" ref="AG1003">IFERROR(--('Input| Projects'!$AS1003="Yes")*_xlfn.SWITCH('Input| Overheads'!$C$50,"Direct costs",'Calc| Overheads Allocation'!C$8*Q1003,"Internal labour",'Calc| Overheads Allocation'!C$8*Q1003*'Input| Projects'!$AO1003,"DNSP defined",'Calc| Overheads Allocation'!C$78*'Input| Projects'!$AV1003,0),0)</f>
        <v>0</v>
      </c>
      <c r="AH1003" s="172" cm="1">
        <f t="array" ref="AH1003">IFERROR(--('Input| Projects'!$AS1003="Yes")*_xlfn.SWITCH('Input| Overheads'!$C$50,"Direct costs",'Calc| Overheads Allocation'!D$8*R1003,"Internal labour",'Calc| Overheads Allocation'!D$8*R1003*'Input| Projects'!$AO1003,"DNSP defined",'Calc| Overheads Allocation'!D$78*'Input| Projects'!$AV1003,0),0)</f>
        <v>0</v>
      </c>
      <c r="AI1003" s="172" cm="1">
        <f t="array" ref="AI1003">IFERROR(--('Input| Projects'!$AS1003="Yes")*_xlfn.SWITCH('Input| Overheads'!$C$50,"Direct costs",'Calc| Overheads Allocation'!E$8*S1003,"Internal labour",'Calc| Overheads Allocation'!E$8*S1003*'Input| Projects'!$AO1003,"DNSP defined",'Calc| Overheads Allocation'!E$78*'Input| Projects'!$AV1003,0),0)</f>
        <v>0</v>
      </c>
      <c r="AJ1003" s="172" cm="1">
        <f t="array" ref="AJ1003">IFERROR(--('Input| Projects'!$AS1003="Yes")*_xlfn.SWITCH('Input| Overheads'!$C$50,"Direct costs",'Calc| Overheads Allocation'!F$8*T1003,"Internal labour",'Calc| Overheads Allocation'!F$8*T1003*'Input| Projects'!$AO1003,"DNSP defined",'Calc| Overheads Allocation'!F$78*'Input| Projects'!$AV1003,0),0)</f>
        <v>0</v>
      </c>
      <c r="AK1003" s="172" cm="1">
        <f t="array" ref="AK1003">IFERROR(--('Input| Projects'!$AS1003="Yes")*_xlfn.SWITCH('Input| Overheads'!$C$50,"Direct costs",'Calc| Overheads Allocation'!G$8*U1003,"Internal labour",'Calc| Overheads Allocation'!G$8*U1003*'Input| Projects'!$AO1003,"DNSP defined",'Calc| Overheads Allocation'!G$78*'Input| Projects'!$AV1003,0),0)</f>
        <v>0</v>
      </c>
      <c r="AL1003" s="172" cm="1">
        <f t="array" ref="AL1003">IFERROR(--('Input| Projects'!$AS1003="Yes")*_xlfn.SWITCH('Input| Overheads'!$C$50,"Direct costs",'Calc| Overheads Allocation'!H$8*V1003,"Internal labour",'Calc| Overheads Allocation'!H$8*V1003*'Input| Projects'!$AO1003,"DNSP defined",'Calc| Overheads Allocation'!H$78*'Input| Projects'!$AV1003,0),0)</f>
        <v>0</v>
      </c>
      <c r="AM1003" s="172" cm="1">
        <f t="array" ref="AM1003">IFERROR(--('Input| Projects'!$AS1003="Yes")*_xlfn.SWITCH('Input| Overheads'!$C$50,"Direct costs",'Calc| Overheads Allocation'!I$8*W1003,"Internal labour",'Calc| Overheads Allocation'!I$8*W1003*'Input| Projects'!$AO1003,"DNSP defined",'Calc| Overheads Allocation'!I$78*'Input| Projects'!$AV1003,0),0)</f>
        <v>0</v>
      </c>
      <c r="AN1003" s="175"/>
      <c r="AO1003" s="172" cm="1">
        <f t="array" ref="AO1003">IFERROR(--('Input| Projects'!$AT1003="Yes")*_xlfn.SWITCH('Input| Overheads'!$C$50,"Direct costs",'Calc| Overheads Allocation'!C$9*Q1003,"Internal labour",'Calc| Overheads Allocation'!C$9*Q1003*'Input| Projects'!$AO1003,"DNSP defined",'Calc| Overheads Allocation'!C$79*'Input| Projects'!$AW1003,0),0)</f>
        <v>0</v>
      </c>
      <c r="AP1003" s="172" cm="1">
        <f t="array" ref="AP1003">IFERROR(--('Input| Projects'!$AT1003="Yes")*_xlfn.SWITCH('Input| Overheads'!$C$50,"Direct costs",'Calc| Overheads Allocation'!D$9*R1003,"Internal labour",'Calc| Overheads Allocation'!D$9*R1003*'Input| Projects'!$AO1003,"DNSP defined",'Calc| Overheads Allocation'!D$79*'Input| Projects'!$AW1003,0),0)</f>
        <v>0</v>
      </c>
      <c r="AQ1003" s="172" cm="1">
        <f t="array" ref="AQ1003">IFERROR(--('Input| Projects'!$AT1003="Yes")*_xlfn.SWITCH('Input| Overheads'!$C$50,"Direct costs",'Calc| Overheads Allocation'!E$9*S1003,"Internal labour",'Calc| Overheads Allocation'!E$9*S1003*'Input| Projects'!$AO1003,"DNSP defined",'Calc| Overheads Allocation'!E$79*'Input| Projects'!$AW1003,0),0)</f>
        <v>0</v>
      </c>
      <c r="AR1003" s="172" cm="1">
        <f t="array" ref="AR1003">IFERROR(--('Input| Projects'!$AT1003="Yes")*_xlfn.SWITCH('Input| Overheads'!$C$50,"Direct costs",'Calc| Overheads Allocation'!F$9*T1003,"Internal labour",'Calc| Overheads Allocation'!F$9*T1003*'Input| Projects'!$AO1003,"DNSP defined",'Calc| Overheads Allocation'!F$79*'Input| Projects'!$AW1003,0),0)</f>
        <v>0</v>
      </c>
      <c r="AS1003" s="172" cm="1">
        <f t="array" ref="AS1003">IFERROR(--('Input| Projects'!$AT1003="Yes")*_xlfn.SWITCH('Input| Overheads'!$C$50,"Direct costs",'Calc| Overheads Allocation'!G$9*U1003,"Internal labour",'Calc| Overheads Allocation'!G$9*U1003*'Input| Projects'!$AO1003,"DNSP defined",'Calc| Overheads Allocation'!G$79*'Input| Projects'!$AW1003,0),0)</f>
        <v>0</v>
      </c>
      <c r="AT1003" s="172" cm="1">
        <f t="array" ref="AT1003">IFERROR(--('Input| Projects'!$AT1003="Yes")*_xlfn.SWITCH('Input| Overheads'!$C$50,"Direct costs",'Calc| Overheads Allocation'!H$9*V1003,"Internal labour",'Calc| Overheads Allocation'!H$9*V1003*'Input| Projects'!$AO1003,"DNSP defined",'Calc| Overheads Allocation'!H$79*'Input| Projects'!$AW1003,0),0)</f>
        <v>0</v>
      </c>
      <c r="AU1003" s="172" cm="1">
        <f t="array" ref="AU1003">IFERROR(--('Input| Projects'!$AT1003="Yes")*_xlfn.SWITCH('Input| Overheads'!$C$50,"Direct costs",'Calc| Overheads Allocation'!I$9*W1003,"Internal labour",'Calc| Overheads Allocation'!I$9*W1003*'Input| Projects'!$AO1003,"DNSP defined",'Calc| Overheads Allocation'!I$79*'Input| Projects'!$AW1003,0),0)</f>
        <v>0</v>
      </c>
      <c r="AV1003" s="175"/>
      <c r="AW1003" s="172">
        <f t="shared" si="354"/>
        <v>0</v>
      </c>
      <c r="AX1003" s="172">
        <f t="shared" si="355"/>
        <v>0</v>
      </c>
      <c r="AY1003" s="172">
        <f t="shared" si="356"/>
        <v>0</v>
      </c>
      <c r="AZ1003" s="172">
        <f t="shared" si="357"/>
        <v>0</v>
      </c>
      <c r="BA1003" s="172">
        <f t="shared" si="358"/>
        <v>0</v>
      </c>
      <c r="BB1003" s="172">
        <f t="shared" si="359"/>
        <v>0</v>
      </c>
      <c r="BC1003" s="172">
        <f t="shared" si="360"/>
        <v>0</v>
      </c>
      <c r="BD1003" s="176"/>
      <c r="BE1003" s="172">
        <f t="shared" si="361"/>
        <v>0</v>
      </c>
      <c r="BF1003" s="172">
        <f t="shared" si="362"/>
        <v>0</v>
      </c>
      <c r="BG1003" s="172">
        <f t="shared" si="363"/>
        <v>0</v>
      </c>
      <c r="BH1003" s="172">
        <f t="shared" si="364"/>
        <v>0</v>
      </c>
      <c r="BI1003" s="172">
        <f t="shared" si="365"/>
        <v>0</v>
      </c>
      <c r="BJ1003" s="172">
        <f t="shared" si="366"/>
        <v>0</v>
      </c>
      <c r="BK1003" s="172">
        <f t="shared" si="367"/>
        <v>0</v>
      </c>
      <c r="BL1003" s="176"/>
      <c r="BM1003" s="172">
        <f t="shared" si="346"/>
        <v>0</v>
      </c>
      <c r="BN1003" s="172">
        <f t="shared" si="347"/>
        <v>0</v>
      </c>
      <c r="BO1003" s="172">
        <f t="shared" si="348"/>
        <v>0</v>
      </c>
      <c r="BP1003" s="172">
        <f t="shared" si="349"/>
        <v>0</v>
      </c>
      <c r="BQ1003" s="172">
        <f t="shared" si="350"/>
        <v>0</v>
      </c>
      <c r="BR1003" s="172">
        <f t="shared" si="351"/>
        <v>0</v>
      </c>
      <c r="BS1003" s="172">
        <f t="shared" si="352"/>
        <v>0</v>
      </c>
      <c r="BT1003" s="55"/>
      <c r="BU1003" s="158">
        <f>SUMIF('Input| Projects'!$BA$8:$CX$8,RIGHT(BU$9,3),'Input| Projects'!$BA1003:$CX1003)</f>
        <v>0</v>
      </c>
      <c r="BV1003" s="158">
        <f>SUMIF('Input| Projects'!$BA$8:$CX$8,RIGHT(BV$9,3),'Input| Projects'!$BA1003:$CX1003)</f>
        <v>0</v>
      </c>
      <c r="BW1003" s="79" t="str">
        <f t="shared" si="353"/>
        <v/>
      </c>
    </row>
    <row r="1004" spans="2:75" x14ac:dyDescent="0.2">
      <c r="B1004" s="123">
        <f>IFERROR('Input| Projects'!B1004,"")</f>
        <v>995</v>
      </c>
      <c r="C1004" s="160" t="str">
        <f>IFERROR(IF('Input| Projects'!C1004="","",'Input| Projects'!C1004),"")</f>
        <v/>
      </c>
      <c r="D1004" s="160" t="str">
        <f>IFERROR(IF('Input| Projects'!D1004="","",'Input| Projects'!D1004),"")</f>
        <v/>
      </c>
      <c r="E1004" s="53"/>
      <c r="F1004" s="160" t="str">
        <f>IF(LEN('Input| Projects'!F1004)&gt;0,'Input| Projects'!F1004,"")</f>
        <v/>
      </c>
      <c r="G1004" s="160" t="str">
        <f>IF(LEN('Input| Projects'!G1004)&gt;0,'Input| Projects'!G1004,"")</f>
        <v/>
      </c>
      <c r="H1004" s="10"/>
      <c r="I1004" s="194" cm="1">
        <f t="array" ref="I1004">IF(LEN($F1004)&gt;0,1+IFERROR(SUMPRODUCT(TRANSPOSE('Input| Projects'!$AO1004:$AQ1004),INDEX('Input| Escalations'!$F$27:$L$29,,MATCH(Q$9,'Input| Escalations'!$F$21:$L$21,0))),0),0)</f>
        <v>0</v>
      </c>
      <c r="J1004" s="194" cm="1">
        <f t="array" ref="J1004">IF(LEN($F1004)&gt;0,1+IFERROR(SUMPRODUCT(TRANSPOSE('Input| Projects'!$AO1004:$AQ1004),INDEX('Input| Escalations'!$F$27:$L$29,,MATCH(R$9,'Input| Escalations'!$F$21:$L$21,0))),0),0)</f>
        <v>0</v>
      </c>
      <c r="K1004" s="194" cm="1">
        <f t="array" ref="K1004">IF(LEN($F1004)&gt;0,1+IFERROR(SUMPRODUCT(TRANSPOSE('Input| Projects'!$AO1004:$AQ1004),INDEX('Input| Escalations'!$F$27:$L$29,,MATCH(S$9,'Input| Escalations'!$F$21:$L$21,0))),0),0)</f>
        <v>0</v>
      </c>
      <c r="L1004" s="194" cm="1">
        <f t="array" ref="L1004">IF(LEN($F1004)&gt;0,1+IFERROR(SUMPRODUCT(TRANSPOSE('Input| Projects'!$AO1004:$AQ1004),INDEX('Input| Escalations'!$F$27:$L$29,,MATCH(T$9,'Input| Escalations'!$F$21:$L$21,0))),0),0)</f>
        <v>0</v>
      </c>
      <c r="M1004" s="194" cm="1">
        <f t="array" ref="M1004">IF(LEN($F1004)&gt;0,1+IFERROR(SUMPRODUCT(TRANSPOSE('Input| Projects'!$AO1004:$AQ1004),INDEX('Input| Escalations'!$F$27:$L$29,,MATCH(U$9,'Input| Escalations'!$F$21:$L$21,0))),0),0)</f>
        <v>0</v>
      </c>
      <c r="N1004" s="194" cm="1">
        <f t="array" ref="N1004">IF(LEN($F1004)&gt;0,1+IFERROR(SUMPRODUCT(TRANSPOSE('Input| Projects'!$AO1004:$AQ1004),INDEX('Input| Escalations'!$F$27:$L$29,,MATCH(V$9,'Input| Escalations'!$F$21:$L$21,0))),0),0)</f>
        <v>0</v>
      </c>
      <c r="O1004" s="194" cm="1">
        <f t="array" ref="O1004">IF(LEN($F1004)&gt;0,1+IFERROR(SUMPRODUCT(TRANSPOSE('Input| Projects'!$AO1004:$AQ1004),INDEX('Input| Escalations'!$F$27:$L$29,,MATCH(W$9,'Input| Escalations'!$F$21:$L$21,0))),0),0)</f>
        <v>0</v>
      </c>
      <c r="P1004" s="10"/>
      <c r="Q1004" s="172">
        <f>IFERROR(IF(ISNUMBER(FIND("decision",'Input| Setup'!$F$6)),'Input| Projects'!Y1004,'Input| Projects'!I1004)*'Input| Escalations'!$I$17*I1004,0)</f>
        <v>0</v>
      </c>
      <c r="R1004" s="172">
        <f>IFERROR(IF(ISNUMBER(FIND("decision",'Input| Setup'!$F$6)),'Input| Projects'!Z1004,'Input| Projects'!J1004)*'Input| Escalations'!$I$17*J1004,0)</f>
        <v>0</v>
      </c>
      <c r="S1004" s="172">
        <f>IFERROR(IF(ISNUMBER(FIND("decision",'Input| Setup'!$F$6)),'Input| Projects'!AA1004,'Input| Projects'!K1004)*'Input| Escalations'!$I$17*K1004,0)</f>
        <v>0</v>
      </c>
      <c r="T1004" s="172">
        <f>IFERROR(IF(ISNUMBER(FIND("decision",'Input| Setup'!$F$6)),'Input| Projects'!AB1004,'Input| Projects'!L1004)*'Input| Escalations'!$I$17*L1004,0)</f>
        <v>0</v>
      </c>
      <c r="U1004" s="172">
        <f>IFERROR(IF(ISNUMBER(FIND("decision",'Input| Setup'!$F$6)),'Input| Projects'!AC1004,'Input| Projects'!M1004)*'Input| Escalations'!$I$17*M1004,0)</f>
        <v>0</v>
      </c>
      <c r="V1004" s="172">
        <f>IFERROR(IF(ISNUMBER(FIND("decision",'Input| Setup'!$F$6)),'Input| Projects'!AD1004,'Input| Projects'!N1004)*'Input| Escalations'!$I$17*N1004,0)</f>
        <v>0</v>
      </c>
      <c r="W1004" s="172">
        <f>IFERROR(IF(ISNUMBER(FIND("decision",'Input| Setup'!$F$6)),'Input| Projects'!AE1004,'Input| Projects'!O1004)*'Input| Escalations'!$I$17*O1004,0)</f>
        <v>0</v>
      </c>
      <c r="X1004" s="175"/>
      <c r="Y1004" s="172">
        <f>IF(ISNUMBER(FIND("decision",'Input| Setup'!$F$6)),'Input| Projects'!AG1004,'Input| Projects'!Q1004)*I1004*'Input| Escalations'!$I$17</f>
        <v>0</v>
      </c>
      <c r="Z1004" s="172">
        <f>IF(ISNUMBER(FIND("decision",'Input| Setup'!$F$6)),'Input| Projects'!AH1004,'Input| Projects'!R1004)*J1004*'Input| Escalations'!$I$17</f>
        <v>0</v>
      </c>
      <c r="AA1004" s="172">
        <f>IF(ISNUMBER(FIND("decision",'Input| Setup'!$F$6)),'Input| Projects'!AI1004,'Input| Projects'!S1004)*K1004*'Input| Escalations'!$I$17</f>
        <v>0</v>
      </c>
      <c r="AB1004" s="172">
        <f>IF(ISNUMBER(FIND("decision",'Input| Setup'!$F$6)),'Input| Projects'!AJ1004,'Input| Projects'!T1004)*L1004*'Input| Escalations'!$I$17</f>
        <v>0</v>
      </c>
      <c r="AC1004" s="172">
        <f>IF(ISNUMBER(FIND("decision",'Input| Setup'!$F$6)),'Input| Projects'!AK1004,'Input| Projects'!U1004)*M1004*'Input| Escalations'!$I$17</f>
        <v>0</v>
      </c>
      <c r="AD1004" s="172">
        <f>IF(ISNUMBER(FIND("decision",'Input| Setup'!$F$6)),'Input| Projects'!AL1004,'Input| Projects'!V1004)*N1004*'Input| Escalations'!$I$17</f>
        <v>0</v>
      </c>
      <c r="AE1004" s="172">
        <f>IF(ISNUMBER(FIND("decision",'Input| Setup'!$F$6)),'Input| Projects'!AM1004,'Input| Projects'!W1004)*O1004*'Input| Escalations'!$I$17</f>
        <v>0</v>
      </c>
      <c r="AF1004" s="175"/>
      <c r="AG1004" s="172" cm="1">
        <f t="array" ref="AG1004">IFERROR(--('Input| Projects'!$AS1004="Yes")*_xlfn.SWITCH('Input| Overheads'!$C$50,"Direct costs",'Calc| Overheads Allocation'!C$8*Q1004,"Internal labour",'Calc| Overheads Allocation'!C$8*Q1004*'Input| Projects'!$AO1004,"DNSP defined",'Calc| Overheads Allocation'!C$78*'Input| Projects'!$AV1004,0),0)</f>
        <v>0</v>
      </c>
      <c r="AH1004" s="172" cm="1">
        <f t="array" ref="AH1004">IFERROR(--('Input| Projects'!$AS1004="Yes")*_xlfn.SWITCH('Input| Overheads'!$C$50,"Direct costs",'Calc| Overheads Allocation'!D$8*R1004,"Internal labour",'Calc| Overheads Allocation'!D$8*R1004*'Input| Projects'!$AO1004,"DNSP defined",'Calc| Overheads Allocation'!D$78*'Input| Projects'!$AV1004,0),0)</f>
        <v>0</v>
      </c>
      <c r="AI1004" s="172" cm="1">
        <f t="array" ref="AI1004">IFERROR(--('Input| Projects'!$AS1004="Yes")*_xlfn.SWITCH('Input| Overheads'!$C$50,"Direct costs",'Calc| Overheads Allocation'!E$8*S1004,"Internal labour",'Calc| Overheads Allocation'!E$8*S1004*'Input| Projects'!$AO1004,"DNSP defined",'Calc| Overheads Allocation'!E$78*'Input| Projects'!$AV1004,0),0)</f>
        <v>0</v>
      </c>
      <c r="AJ1004" s="172" cm="1">
        <f t="array" ref="AJ1004">IFERROR(--('Input| Projects'!$AS1004="Yes")*_xlfn.SWITCH('Input| Overheads'!$C$50,"Direct costs",'Calc| Overheads Allocation'!F$8*T1004,"Internal labour",'Calc| Overheads Allocation'!F$8*T1004*'Input| Projects'!$AO1004,"DNSP defined",'Calc| Overheads Allocation'!F$78*'Input| Projects'!$AV1004,0),0)</f>
        <v>0</v>
      </c>
      <c r="AK1004" s="172" cm="1">
        <f t="array" ref="AK1004">IFERROR(--('Input| Projects'!$AS1004="Yes")*_xlfn.SWITCH('Input| Overheads'!$C$50,"Direct costs",'Calc| Overheads Allocation'!G$8*U1004,"Internal labour",'Calc| Overheads Allocation'!G$8*U1004*'Input| Projects'!$AO1004,"DNSP defined",'Calc| Overheads Allocation'!G$78*'Input| Projects'!$AV1004,0),0)</f>
        <v>0</v>
      </c>
      <c r="AL1004" s="172" cm="1">
        <f t="array" ref="AL1004">IFERROR(--('Input| Projects'!$AS1004="Yes")*_xlfn.SWITCH('Input| Overheads'!$C$50,"Direct costs",'Calc| Overheads Allocation'!H$8*V1004,"Internal labour",'Calc| Overheads Allocation'!H$8*V1004*'Input| Projects'!$AO1004,"DNSP defined",'Calc| Overheads Allocation'!H$78*'Input| Projects'!$AV1004,0),0)</f>
        <v>0</v>
      </c>
      <c r="AM1004" s="172" cm="1">
        <f t="array" ref="AM1004">IFERROR(--('Input| Projects'!$AS1004="Yes")*_xlfn.SWITCH('Input| Overheads'!$C$50,"Direct costs",'Calc| Overheads Allocation'!I$8*W1004,"Internal labour",'Calc| Overheads Allocation'!I$8*W1004*'Input| Projects'!$AO1004,"DNSP defined",'Calc| Overheads Allocation'!I$78*'Input| Projects'!$AV1004,0),0)</f>
        <v>0</v>
      </c>
      <c r="AN1004" s="175"/>
      <c r="AO1004" s="172" cm="1">
        <f t="array" ref="AO1004">IFERROR(--('Input| Projects'!$AT1004="Yes")*_xlfn.SWITCH('Input| Overheads'!$C$50,"Direct costs",'Calc| Overheads Allocation'!C$9*Q1004,"Internal labour",'Calc| Overheads Allocation'!C$9*Q1004*'Input| Projects'!$AO1004,"DNSP defined",'Calc| Overheads Allocation'!C$79*'Input| Projects'!$AW1004,0),0)</f>
        <v>0</v>
      </c>
      <c r="AP1004" s="172" cm="1">
        <f t="array" ref="AP1004">IFERROR(--('Input| Projects'!$AT1004="Yes")*_xlfn.SWITCH('Input| Overheads'!$C$50,"Direct costs",'Calc| Overheads Allocation'!D$9*R1004,"Internal labour",'Calc| Overheads Allocation'!D$9*R1004*'Input| Projects'!$AO1004,"DNSP defined",'Calc| Overheads Allocation'!D$79*'Input| Projects'!$AW1004,0),0)</f>
        <v>0</v>
      </c>
      <c r="AQ1004" s="172" cm="1">
        <f t="array" ref="AQ1004">IFERROR(--('Input| Projects'!$AT1004="Yes")*_xlfn.SWITCH('Input| Overheads'!$C$50,"Direct costs",'Calc| Overheads Allocation'!E$9*S1004,"Internal labour",'Calc| Overheads Allocation'!E$9*S1004*'Input| Projects'!$AO1004,"DNSP defined",'Calc| Overheads Allocation'!E$79*'Input| Projects'!$AW1004,0),0)</f>
        <v>0</v>
      </c>
      <c r="AR1004" s="172" cm="1">
        <f t="array" ref="AR1004">IFERROR(--('Input| Projects'!$AT1004="Yes")*_xlfn.SWITCH('Input| Overheads'!$C$50,"Direct costs",'Calc| Overheads Allocation'!F$9*T1004,"Internal labour",'Calc| Overheads Allocation'!F$9*T1004*'Input| Projects'!$AO1004,"DNSP defined",'Calc| Overheads Allocation'!F$79*'Input| Projects'!$AW1004,0),0)</f>
        <v>0</v>
      </c>
      <c r="AS1004" s="172" cm="1">
        <f t="array" ref="AS1004">IFERROR(--('Input| Projects'!$AT1004="Yes")*_xlfn.SWITCH('Input| Overheads'!$C$50,"Direct costs",'Calc| Overheads Allocation'!G$9*U1004,"Internal labour",'Calc| Overheads Allocation'!G$9*U1004*'Input| Projects'!$AO1004,"DNSP defined",'Calc| Overheads Allocation'!G$79*'Input| Projects'!$AW1004,0),0)</f>
        <v>0</v>
      </c>
      <c r="AT1004" s="172" cm="1">
        <f t="array" ref="AT1004">IFERROR(--('Input| Projects'!$AT1004="Yes")*_xlfn.SWITCH('Input| Overheads'!$C$50,"Direct costs",'Calc| Overheads Allocation'!H$9*V1004,"Internal labour",'Calc| Overheads Allocation'!H$9*V1004*'Input| Projects'!$AO1004,"DNSP defined",'Calc| Overheads Allocation'!H$79*'Input| Projects'!$AW1004,0),0)</f>
        <v>0</v>
      </c>
      <c r="AU1004" s="172" cm="1">
        <f t="array" ref="AU1004">IFERROR(--('Input| Projects'!$AT1004="Yes")*_xlfn.SWITCH('Input| Overheads'!$C$50,"Direct costs",'Calc| Overheads Allocation'!I$9*W1004,"Internal labour",'Calc| Overheads Allocation'!I$9*W1004*'Input| Projects'!$AO1004,"DNSP defined",'Calc| Overheads Allocation'!I$79*'Input| Projects'!$AW1004,0),0)</f>
        <v>0</v>
      </c>
      <c r="AV1004" s="175"/>
      <c r="AW1004" s="172">
        <f t="shared" si="354"/>
        <v>0</v>
      </c>
      <c r="AX1004" s="172">
        <f t="shared" si="355"/>
        <v>0</v>
      </c>
      <c r="AY1004" s="172">
        <f t="shared" si="356"/>
        <v>0</v>
      </c>
      <c r="AZ1004" s="172">
        <f t="shared" si="357"/>
        <v>0</v>
      </c>
      <c r="BA1004" s="172">
        <f t="shared" si="358"/>
        <v>0</v>
      </c>
      <c r="BB1004" s="172">
        <f t="shared" si="359"/>
        <v>0</v>
      </c>
      <c r="BC1004" s="172">
        <f t="shared" si="360"/>
        <v>0</v>
      </c>
      <c r="BD1004" s="176"/>
      <c r="BE1004" s="172">
        <f t="shared" si="361"/>
        <v>0</v>
      </c>
      <c r="BF1004" s="172">
        <f t="shared" si="362"/>
        <v>0</v>
      </c>
      <c r="BG1004" s="172">
        <f t="shared" si="363"/>
        <v>0</v>
      </c>
      <c r="BH1004" s="172">
        <f t="shared" si="364"/>
        <v>0</v>
      </c>
      <c r="BI1004" s="172">
        <f t="shared" si="365"/>
        <v>0</v>
      </c>
      <c r="BJ1004" s="172">
        <f t="shared" si="366"/>
        <v>0</v>
      </c>
      <c r="BK1004" s="172">
        <f t="shared" si="367"/>
        <v>0</v>
      </c>
      <c r="BL1004" s="176"/>
      <c r="BM1004" s="172">
        <f t="shared" si="346"/>
        <v>0</v>
      </c>
      <c r="BN1004" s="172">
        <f t="shared" si="347"/>
        <v>0</v>
      </c>
      <c r="BO1004" s="172">
        <f t="shared" si="348"/>
        <v>0</v>
      </c>
      <c r="BP1004" s="172">
        <f t="shared" si="349"/>
        <v>0</v>
      </c>
      <c r="BQ1004" s="172">
        <f t="shared" si="350"/>
        <v>0</v>
      </c>
      <c r="BR1004" s="172">
        <f t="shared" si="351"/>
        <v>0</v>
      </c>
      <c r="BS1004" s="172">
        <f t="shared" si="352"/>
        <v>0</v>
      </c>
      <c r="BT1004" s="55"/>
      <c r="BU1004" s="158">
        <f>SUMIF('Input| Projects'!$BA$8:$CX$8,RIGHT(BU$9,3),'Input| Projects'!$BA1004:$CX1004)</f>
        <v>0</v>
      </c>
      <c r="BV1004" s="158">
        <f>SUMIF('Input| Projects'!$BA$8:$CX$8,RIGHT(BV$9,3),'Input| Projects'!$BA1004:$CX1004)</f>
        <v>0</v>
      </c>
      <c r="BW1004" s="79" t="str">
        <f t="shared" si="353"/>
        <v/>
      </c>
    </row>
    <row r="1005" spans="2:75" x14ac:dyDescent="0.2">
      <c r="B1005" s="123">
        <f>IFERROR('Input| Projects'!B1005,"")</f>
        <v>996</v>
      </c>
      <c r="C1005" s="160" t="str">
        <f>IFERROR(IF('Input| Projects'!C1005="","",'Input| Projects'!C1005),"")</f>
        <v/>
      </c>
      <c r="D1005" s="160" t="str">
        <f>IFERROR(IF('Input| Projects'!D1005="","",'Input| Projects'!D1005),"")</f>
        <v/>
      </c>
      <c r="E1005" s="53"/>
      <c r="F1005" s="160" t="str">
        <f>IF(LEN('Input| Projects'!F1005)&gt;0,'Input| Projects'!F1005,"")</f>
        <v/>
      </c>
      <c r="G1005" s="160" t="str">
        <f>IF(LEN('Input| Projects'!G1005)&gt;0,'Input| Projects'!G1005,"")</f>
        <v/>
      </c>
      <c r="H1005" s="10"/>
      <c r="I1005" s="194" cm="1">
        <f t="array" ref="I1005">IF(LEN($F1005)&gt;0,1+IFERROR(SUMPRODUCT(TRANSPOSE('Input| Projects'!$AO1005:$AQ1005),INDEX('Input| Escalations'!$F$27:$L$29,,MATCH(Q$9,'Input| Escalations'!$F$21:$L$21,0))),0),0)</f>
        <v>0</v>
      </c>
      <c r="J1005" s="194" cm="1">
        <f t="array" ref="J1005">IF(LEN($F1005)&gt;0,1+IFERROR(SUMPRODUCT(TRANSPOSE('Input| Projects'!$AO1005:$AQ1005),INDEX('Input| Escalations'!$F$27:$L$29,,MATCH(R$9,'Input| Escalations'!$F$21:$L$21,0))),0),0)</f>
        <v>0</v>
      </c>
      <c r="K1005" s="194" cm="1">
        <f t="array" ref="K1005">IF(LEN($F1005)&gt;0,1+IFERROR(SUMPRODUCT(TRANSPOSE('Input| Projects'!$AO1005:$AQ1005),INDEX('Input| Escalations'!$F$27:$L$29,,MATCH(S$9,'Input| Escalations'!$F$21:$L$21,0))),0),0)</f>
        <v>0</v>
      </c>
      <c r="L1005" s="194" cm="1">
        <f t="array" ref="L1005">IF(LEN($F1005)&gt;0,1+IFERROR(SUMPRODUCT(TRANSPOSE('Input| Projects'!$AO1005:$AQ1005),INDEX('Input| Escalations'!$F$27:$L$29,,MATCH(T$9,'Input| Escalations'!$F$21:$L$21,0))),0),0)</f>
        <v>0</v>
      </c>
      <c r="M1005" s="194" cm="1">
        <f t="array" ref="M1005">IF(LEN($F1005)&gt;0,1+IFERROR(SUMPRODUCT(TRANSPOSE('Input| Projects'!$AO1005:$AQ1005),INDEX('Input| Escalations'!$F$27:$L$29,,MATCH(U$9,'Input| Escalations'!$F$21:$L$21,0))),0),0)</f>
        <v>0</v>
      </c>
      <c r="N1005" s="194" cm="1">
        <f t="array" ref="N1005">IF(LEN($F1005)&gt;0,1+IFERROR(SUMPRODUCT(TRANSPOSE('Input| Projects'!$AO1005:$AQ1005),INDEX('Input| Escalations'!$F$27:$L$29,,MATCH(V$9,'Input| Escalations'!$F$21:$L$21,0))),0),0)</f>
        <v>0</v>
      </c>
      <c r="O1005" s="194" cm="1">
        <f t="array" ref="O1005">IF(LEN($F1005)&gt;0,1+IFERROR(SUMPRODUCT(TRANSPOSE('Input| Projects'!$AO1005:$AQ1005),INDEX('Input| Escalations'!$F$27:$L$29,,MATCH(W$9,'Input| Escalations'!$F$21:$L$21,0))),0),0)</f>
        <v>0</v>
      </c>
      <c r="P1005" s="10"/>
      <c r="Q1005" s="172">
        <f>IFERROR(IF(ISNUMBER(FIND("decision",'Input| Setup'!$F$6)),'Input| Projects'!Y1005,'Input| Projects'!I1005)*'Input| Escalations'!$I$17*I1005,0)</f>
        <v>0</v>
      </c>
      <c r="R1005" s="172">
        <f>IFERROR(IF(ISNUMBER(FIND("decision",'Input| Setup'!$F$6)),'Input| Projects'!Z1005,'Input| Projects'!J1005)*'Input| Escalations'!$I$17*J1005,0)</f>
        <v>0</v>
      </c>
      <c r="S1005" s="172">
        <f>IFERROR(IF(ISNUMBER(FIND("decision",'Input| Setup'!$F$6)),'Input| Projects'!AA1005,'Input| Projects'!K1005)*'Input| Escalations'!$I$17*K1005,0)</f>
        <v>0</v>
      </c>
      <c r="T1005" s="172">
        <f>IFERROR(IF(ISNUMBER(FIND("decision",'Input| Setup'!$F$6)),'Input| Projects'!AB1005,'Input| Projects'!L1005)*'Input| Escalations'!$I$17*L1005,0)</f>
        <v>0</v>
      </c>
      <c r="U1005" s="172">
        <f>IFERROR(IF(ISNUMBER(FIND("decision",'Input| Setup'!$F$6)),'Input| Projects'!AC1005,'Input| Projects'!M1005)*'Input| Escalations'!$I$17*M1005,0)</f>
        <v>0</v>
      </c>
      <c r="V1005" s="172">
        <f>IFERROR(IF(ISNUMBER(FIND("decision",'Input| Setup'!$F$6)),'Input| Projects'!AD1005,'Input| Projects'!N1005)*'Input| Escalations'!$I$17*N1005,0)</f>
        <v>0</v>
      </c>
      <c r="W1005" s="172">
        <f>IFERROR(IF(ISNUMBER(FIND("decision",'Input| Setup'!$F$6)),'Input| Projects'!AE1005,'Input| Projects'!O1005)*'Input| Escalations'!$I$17*O1005,0)</f>
        <v>0</v>
      </c>
      <c r="X1005" s="175"/>
      <c r="Y1005" s="172">
        <f>IF(ISNUMBER(FIND("decision",'Input| Setup'!$F$6)),'Input| Projects'!AG1005,'Input| Projects'!Q1005)*I1005*'Input| Escalations'!$I$17</f>
        <v>0</v>
      </c>
      <c r="Z1005" s="172">
        <f>IF(ISNUMBER(FIND("decision",'Input| Setup'!$F$6)),'Input| Projects'!AH1005,'Input| Projects'!R1005)*J1005*'Input| Escalations'!$I$17</f>
        <v>0</v>
      </c>
      <c r="AA1005" s="172">
        <f>IF(ISNUMBER(FIND("decision",'Input| Setup'!$F$6)),'Input| Projects'!AI1005,'Input| Projects'!S1005)*K1005*'Input| Escalations'!$I$17</f>
        <v>0</v>
      </c>
      <c r="AB1005" s="172">
        <f>IF(ISNUMBER(FIND("decision",'Input| Setup'!$F$6)),'Input| Projects'!AJ1005,'Input| Projects'!T1005)*L1005*'Input| Escalations'!$I$17</f>
        <v>0</v>
      </c>
      <c r="AC1005" s="172">
        <f>IF(ISNUMBER(FIND("decision",'Input| Setup'!$F$6)),'Input| Projects'!AK1005,'Input| Projects'!U1005)*M1005*'Input| Escalations'!$I$17</f>
        <v>0</v>
      </c>
      <c r="AD1005" s="172">
        <f>IF(ISNUMBER(FIND("decision",'Input| Setup'!$F$6)),'Input| Projects'!AL1005,'Input| Projects'!V1005)*N1005*'Input| Escalations'!$I$17</f>
        <v>0</v>
      </c>
      <c r="AE1005" s="172">
        <f>IF(ISNUMBER(FIND("decision",'Input| Setup'!$F$6)),'Input| Projects'!AM1005,'Input| Projects'!W1005)*O1005*'Input| Escalations'!$I$17</f>
        <v>0</v>
      </c>
      <c r="AF1005" s="175"/>
      <c r="AG1005" s="172" cm="1">
        <f t="array" ref="AG1005">IFERROR(--('Input| Projects'!$AS1005="Yes")*_xlfn.SWITCH('Input| Overheads'!$C$50,"Direct costs",'Calc| Overheads Allocation'!C$8*Q1005,"Internal labour",'Calc| Overheads Allocation'!C$8*Q1005*'Input| Projects'!$AO1005,"DNSP defined",'Calc| Overheads Allocation'!C$78*'Input| Projects'!$AV1005,0),0)</f>
        <v>0</v>
      </c>
      <c r="AH1005" s="172" cm="1">
        <f t="array" ref="AH1005">IFERROR(--('Input| Projects'!$AS1005="Yes")*_xlfn.SWITCH('Input| Overheads'!$C$50,"Direct costs",'Calc| Overheads Allocation'!D$8*R1005,"Internal labour",'Calc| Overheads Allocation'!D$8*R1005*'Input| Projects'!$AO1005,"DNSP defined",'Calc| Overheads Allocation'!D$78*'Input| Projects'!$AV1005,0),0)</f>
        <v>0</v>
      </c>
      <c r="AI1005" s="172" cm="1">
        <f t="array" ref="AI1005">IFERROR(--('Input| Projects'!$AS1005="Yes")*_xlfn.SWITCH('Input| Overheads'!$C$50,"Direct costs",'Calc| Overheads Allocation'!E$8*S1005,"Internal labour",'Calc| Overheads Allocation'!E$8*S1005*'Input| Projects'!$AO1005,"DNSP defined",'Calc| Overheads Allocation'!E$78*'Input| Projects'!$AV1005,0),0)</f>
        <v>0</v>
      </c>
      <c r="AJ1005" s="172" cm="1">
        <f t="array" ref="AJ1005">IFERROR(--('Input| Projects'!$AS1005="Yes")*_xlfn.SWITCH('Input| Overheads'!$C$50,"Direct costs",'Calc| Overheads Allocation'!F$8*T1005,"Internal labour",'Calc| Overheads Allocation'!F$8*T1005*'Input| Projects'!$AO1005,"DNSP defined",'Calc| Overheads Allocation'!F$78*'Input| Projects'!$AV1005,0),0)</f>
        <v>0</v>
      </c>
      <c r="AK1005" s="172" cm="1">
        <f t="array" ref="AK1005">IFERROR(--('Input| Projects'!$AS1005="Yes")*_xlfn.SWITCH('Input| Overheads'!$C$50,"Direct costs",'Calc| Overheads Allocation'!G$8*U1005,"Internal labour",'Calc| Overheads Allocation'!G$8*U1005*'Input| Projects'!$AO1005,"DNSP defined",'Calc| Overheads Allocation'!G$78*'Input| Projects'!$AV1005,0),0)</f>
        <v>0</v>
      </c>
      <c r="AL1005" s="172" cm="1">
        <f t="array" ref="AL1005">IFERROR(--('Input| Projects'!$AS1005="Yes")*_xlfn.SWITCH('Input| Overheads'!$C$50,"Direct costs",'Calc| Overheads Allocation'!H$8*V1005,"Internal labour",'Calc| Overheads Allocation'!H$8*V1005*'Input| Projects'!$AO1005,"DNSP defined",'Calc| Overheads Allocation'!H$78*'Input| Projects'!$AV1005,0),0)</f>
        <v>0</v>
      </c>
      <c r="AM1005" s="172" cm="1">
        <f t="array" ref="AM1005">IFERROR(--('Input| Projects'!$AS1005="Yes")*_xlfn.SWITCH('Input| Overheads'!$C$50,"Direct costs",'Calc| Overheads Allocation'!I$8*W1005,"Internal labour",'Calc| Overheads Allocation'!I$8*W1005*'Input| Projects'!$AO1005,"DNSP defined",'Calc| Overheads Allocation'!I$78*'Input| Projects'!$AV1005,0),0)</f>
        <v>0</v>
      </c>
      <c r="AN1005" s="175"/>
      <c r="AO1005" s="172" cm="1">
        <f t="array" ref="AO1005">IFERROR(--('Input| Projects'!$AT1005="Yes")*_xlfn.SWITCH('Input| Overheads'!$C$50,"Direct costs",'Calc| Overheads Allocation'!C$9*Q1005,"Internal labour",'Calc| Overheads Allocation'!C$9*Q1005*'Input| Projects'!$AO1005,"DNSP defined",'Calc| Overheads Allocation'!C$79*'Input| Projects'!$AW1005,0),0)</f>
        <v>0</v>
      </c>
      <c r="AP1005" s="172" cm="1">
        <f t="array" ref="AP1005">IFERROR(--('Input| Projects'!$AT1005="Yes")*_xlfn.SWITCH('Input| Overheads'!$C$50,"Direct costs",'Calc| Overheads Allocation'!D$9*R1005,"Internal labour",'Calc| Overheads Allocation'!D$9*R1005*'Input| Projects'!$AO1005,"DNSP defined",'Calc| Overheads Allocation'!D$79*'Input| Projects'!$AW1005,0),0)</f>
        <v>0</v>
      </c>
      <c r="AQ1005" s="172" cm="1">
        <f t="array" ref="AQ1005">IFERROR(--('Input| Projects'!$AT1005="Yes")*_xlfn.SWITCH('Input| Overheads'!$C$50,"Direct costs",'Calc| Overheads Allocation'!E$9*S1005,"Internal labour",'Calc| Overheads Allocation'!E$9*S1005*'Input| Projects'!$AO1005,"DNSP defined",'Calc| Overheads Allocation'!E$79*'Input| Projects'!$AW1005,0),0)</f>
        <v>0</v>
      </c>
      <c r="AR1005" s="172" cm="1">
        <f t="array" ref="AR1005">IFERROR(--('Input| Projects'!$AT1005="Yes")*_xlfn.SWITCH('Input| Overheads'!$C$50,"Direct costs",'Calc| Overheads Allocation'!F$9*T1005,"Internal labour",'Calc| Overheads Allocation'!F$9*T1005*'Input| Projects'!$AO1005,"DNSP defined",'Calc| Overheads Allocation'!F$79*'Input| Projects'!$AW1005,0),0)</f>
        <v>0</v>
      </c>
      <c r="AS1005" s="172" cm="1">
        <f t="array" ref="AS1005">IFERROR(--('Input| Projects'!$AT1005="Yes")*_xlfn.SWITCH('Input| Overheads'!$C$50,"Direct costs",'Calc| Overheads Allocation'!G$9*U1005,"Internal labour",'Calc| Overheads Allocation'!G$9*U1005*'Input| Projects'!$AO1005,"DNSP defined",'Calc| Overheads Allocation'!G$79*'Input| Projects'!$AW1005,0),0)</f>
        <v>0</v>
      </c>
      <c r="AT1005" s="172" cm="1">
        <f t="array" ref="AT1005">IFERROR(--('Input| Projects'!$AT1005="Yes")*_xlfn.SWITCH('Input| Overheads'!$C$50,"Direct costs",'Calc| Overheads Allocation'!H$9*V1005,"Internal labour",'Calc| Overheads Allocation'!H$9*V1005*'Input| Projects'!$AO1005,"DNSP defined",'Calc| Overheads Allocation'!H$79*'Input| Projects'!$AW1005,0),0)</f>
        <v>0</v>
      </c>
      <c r="AU1005" s="172" cm="1">
        <f t="array" ref="AU1005">IFERROR(--('Input| Projects'!$AT1005="Yes")*_xlfn.SWITCH('Input| Overheads'!$C$50,"Direct costs",'Calc| Overheads Allocation'!I$9*W1005,"Internal labour",'Calc| Overheads Allocation'!I$9*W1005*'Input| Projects'!$AO1005,"DNSP defined",'Calc| Overheads Allocation'!I$79*'Input| Projects'!$AW1005,0),0)</f>
        <v>0</v>
      </c>
      <c r="AV1005" s="175"/>
      <c r="AW1005" s="172">
        <f t="shared" si="354"/>
        <v>0</v>
      </c>
      <c r="AX1005" s="172">
        <f t="shared" si="355"/>
        <v>0</v>
      </c>
      <c r="AY1005" s="172">
        <f t="shared" si="356"/>
        <v>0</v>
      </c>
      <c r="AZ1005" s="172">
        <f t="shared" si="357"/>
        <v>0</v>
      </c>
      <c r="BA1005" s="172">
        <f t="shared" si="358"/>
        <v>0</v>
      </c>
      <c r="BB1005" s="172">
        <f t="shared" si="359"/>
        <v>0</v>
      </c>
      <c r="BC1005" s="172">
        <f t="shared" si="360"/>
        <v>0</v>
      </c>
      <c r="BD1005" s="176"/>
      <c r="BE1005" s="172">
        <f t="shared" si="361"/>
        <v>0</v>
      </c>
      <c r="BF1005" s="172">
        <f t="shared" si="362"/>
        <v>0</v>
      </c>
      <c r="BG1005" s="172">
        <f t="shared" si="363"/>
        <v>0</v>
      </c>
      <c r="BH1005" s="172">
        <f t="shared" si="364"/>
        <v>0</v>
      </c>
      <c r="BI1005" s="172">
        <f t="shared" si="365"/>
        <v>0</v>
      </c>
      <c r="BJ1005" s="172">
        <f t="shared" si="366"/>
        <v>0</v>
      </c>
      <c r="BK1005" s="172">
        <f t="shared" si="367"/>
        <v>0</v>
      </c>
      <c r="BL1005" s="176"/>
      <c r="BM1005" s="172">
        <f t="shared" si="346"/>
        <v>0</v>
      </c>
      <c r="BN1005" s="172">
        <f t="shared" si="347"/>
        <v>0</v>
      </c>
      <c r="BO1005" s="172">
        <f t="shared" si="348"/>
        <v>0</v>
      </c>
      <c r="BP1005" s="172">
        <f t="shared" si="349"/>
        <v>0</v>
      </c>
      <c r="BQ1005" s="172">
        <f t="shared" si="350"/>
        <v>0</v>
      </c>
      <c r="BR1005" s="172">
        <f t="shared" si="351"/>
        <v>0</v>
      </c>
      <c r="BS1005" s="172">
        <f t="shared" si="352"/>
        <v>0</v>
      </c>
      <c r="BT1005" s="55"/>
      <c r="BU1005" s="158">
        <f>SUMIF('Input| Projects'!$BA$8:$CX$8,RIGHT(BU$9,3),'Input| Projects'!$BA1005:$CX1005)</f>
        <v>0</v>
      </c>
      <c r="BV1005" s="158">
        <f>SUMIF('Input| Projects'!$BA$8:$CX$8,RIGHT(BV$9,3),'Input| Projects'!$BA1005:$CX1005)</f>
        <v>0</v>
      </c>
      <c r="BW1005" s="79" t="str">
        <f t="shared" si="353"/>
        <v/>
      </c>
    </row>
    <row r="1006" spans="2:75" x14ac:dyDescent="0.2">
      <c r="B1006" s="123">
        <f>IFERROR('Input| Projects'!B1006,"")</f>
        <v>997</v>
      </c>
      <c r="C1006" s="160" t="str">
        <f>IFERROR(IF('Input| Projects'!C1006="","",'Input| Projects'!C1006),"")</f>
        <v/>
      </c>
      <c r="D1006" s="160" t="str">
        <f>IFERROR(IF('Input| Projects'!D1006="","",'Input| Projects'!D1006),"")</f>
        <v/>
      </c>
      <c r="E1006" s="53"/>
      <c r="F1006" s="160" t="str">
        <f>IF(LEN('Input| Projects'!F1006)&gt;0,'Input| Projects'!F1006,"")</f>
        <v/>
      </c>
      <c r="G1006" s="160" t="str">
        <f>IF(LEN('Input| Projects'!G1006)&gt;0,'Input| Projects'!G1006,"")</f>
        <v/>
      </c>
      <c r="H1006" s="10"/>
      <c r="I1006" s="194" cm="1">
        <f t="array" ref="I1006">IF(LEN($F1006)&gt;0,1+IFERROR(SUMPRODUCT(TRANSPOSE('Input| Projects'!$AO1006:$AQ1006),INDEX('Input| Escalations'!$F$27:$L$29,,MATCH(Q$9,'Input| Escalations'!$F$21:$L$21,0))),0),0)</f>
        <v>0</v>
      </c>
      <c r="J1006" s="194" cm="1">
        <f t="array" ref="J1006">IF(LEN($F1006)&gt;0,1+IFERROR(SUMPRODUCT(TRANSPOSE('Input| Projects'!$AO1006:$AQ1006),INDEX('Input| Escalations'!$F$27:$L$29,,MATCH(R$9,'Input| Escalations'!$F$21:$L$21,0))),0),0)</f>
        <v>0</v>
      </c>
      <c r="K1006" s="194" cm="1">
        <f t="array" ref="K1006">IF(LEN($F1006)&gt;0,1+IFERROR(SUMPRODUCT(TRANSPOSE('Input| Projects'!$AO1006:$AQ1006),INDEX('Input| Escalations'!$F$27:$L$29,,MATCH(S$9,'Input| Escalations'!$F$21:$L$21,0))),0),0)</f>
        <v>0</v>
      </c>
      <c r="L1006" s="194" cm="1">
        <f t="array" ref="L1006">IF(LEN($F1006)&gt;0,1+IFERROR(SUMPRODUCT(TRANSPOSE('Input| Projects'!$AO1006:$AQ1006),INDEX('Input| Escalations'!$F$27:$L$29,,MATCH(T$9,'Input| Escalations'!$F$21:$L$21,0))),0),0)</f>
        <v>0</v>
      </c>
      <c r="M1006" s="194" cm="1">
        <f t="array" ref="M1006">IF(LEN($F1006)&gt;0,1+IFERROR(SUMPRODUCT(TRANSPOSE('Input| Projects'!$AO1006:$AQ1006),INDEX('Input| Escalations'!$F$27:$L$29,,MATCH(U$9,'Input| Escalations'!$F$21:$L$21,0))),0),0)</f>
        <v>0</v>
      </c>
      <c r="N1006" s="194" cm="1">
        <f t="array" ref="N1006">IF(LEN($F1006)&gt;0,1+IFERROR(SUMPRODUCT(TRANSPOSE('Input| Projects'!$AO1006:$AQ1006),INDEX('Input| Escalations'!$F$27:$L$29,,MATCH(V$9,'Input| Escalations'!$F$21:$L$21,0))),0),0)</f>
        <v>0</v>
      </c>
      <c r="O1006" s="194" cm="1">
        <f t="array" ref="O1006">IF(LEN($F1006)&gt;0,1+IFERROR(SUMPRODUCT(TRANSPOSE('Input| Projects'!$AO1006:$AQ1006),INDEX('Input| Escalations'!$F$27:$L$29,,MATCH(W$9,'Input| Escalations'!$F$21:$L$21,0))),0),0)</f>
        <v>0</v>
      </c>
      <c r="P1006" s="10"/>
      <c r="Q1006" s="172">
        <f>IFERROR(IF(ISNUMBER(FIND("decision",'Input| Setup'!$F$6)),'Input| Projects'!Y1006,'Input| Projects'!I1006)*'Input| Escalations'!$I$17*I1006,0)</f>
        <v>0</v>
      </c>
      <c r="R1006" s="172">
        <f>IFERROR(IF(ISNUMBER(FIND("decision",'Input| Setup'!$F$6)),'Input| Projects'!Z1006,'Input| Projects'!J1006)*'Input| Escalations'!$I$17*J1006,0)</f>
        <v>0</v>
      </c>
      <c r="S1006" s="172">
        <f>IFERROR(IF(ISNUMBER(FIND("decision",'Input| Setup'!$F$6)),'Input| Projects'!AA1006,'Input| Projects'!K1006)*'Input| Escalations'!$I$17*K1006,0)</f>
        <v>0</v>
      </c>
      <c r="T1006" s="172">
        <f>IFERROR(IF(ISNUMBER(FIND("decision",'Input| Setup'!$F$6)),'Input| Projects'!AB1006,'Input| Projects'!L1006)*'Input| Escalations'!$I$17*L1006,0)</f>
        <v>0</v>
      </c>
      <c r="U1006" s="172">
        <f>IFERROR(IF(ISNUMBER(FIND("decision",'Input| Setup'!$F$6)),'Input| Projects'!AC1006,'Input| Projects'!M1006)*'Input| Escalations'!$I$17*M1006,0)</f>
        <v>0</v>
      </c>
      <c r="V1006" s="172">
        <f>IFERROR(IF(ISNUMBER(FIND("decision",'Input| Setup'!$F$6)),'Input| Projects'!AD1006,'Input| Projects'!N1006)*'Input| Escalations'!$I$17*N1006,0)</f>
        <v>0</v>
      </c>
      <c r="W1006" s="172">
        <f>IFERROR(IF(ISNUMBER(FIND("decision",'Input| Setup'!$F$6)),'Input| Projects'!AE1006,'Input| Projects'!O1006)*'Input| Escalations'!$I$17*O1006,0)</f>
        <v>0</v>
      </c>
      <c r="X1006" s="175"/>
      <c r="Y1006" s="172">
        <f>IF(ISNUMBER(FIND("decision",'Input| Setup'!$F$6)),'Input| Projects'!AG1006,'Input| Projects'!Q1006)*I1006*'Input| Escalations'!$I$17</f>
        <v>0</v>
      </c>
      <c r="Z1006" s="172">
        <f>IF(ISNUMBER(FIND("decision",'Input| Setup'!$F$6)),'Input| Projects'!AH1006,'Input| Projects'!R1006)*J1006*'Input| Escalations'!$I$17</f>
        <v>0</v>
      </c>
      <c r="AA1006" s="172">
        <f>IF(ISNUMBER(FIND("decision",'Input| Setup'!$F$6)),'Input| Projects'!AI1006,'Input| Projects'!S1006)*K1006*'Input| Escalations'!$I$17</f>
        <v>0</v>
      </c>
      <c r="AB1006" s="172">
        <f>IF(ISNUMBER(FIND("decision",'Input| Setup'!$F$6)),'Input| Projects'!AJ1006,'Input| Projects'!T1006)*L1006*'Input| Escalations'!$I$17</f>
        <v>0</v>
      </c>
      <c r="AC1006" s="172">
        <f>IF(ISNUMBER(FIND("decision",'Input| Setup'!$F$6)),'Input| Projects'!AK1006,'Input| Projects'!U1006)*M1006*'Input| Escalations'!$I$17</f>
        <v>0</v>
      </c>
      <c r="AD1006" s="172">
        <f>IF(ISNUMBER(FIND("decision",'Input| Setup'!$F$6)),'Input| Projects'!AL1006,'Input| Projects'!V1006)*N1006*'Input| Escalations'!$I$17</f>
        <v>0</v>
      </c>
      <c r="AE1006" s="172">
        <f>IF(ISNUMBER(FIND("decision",'Input| Setup'!$F$6)),'Input| Projects'!AM1006,'Input| Projects'!W1006)*O1006*'Input| Escalations'!$I$17</f>
        <v>0</v>
      </c>
      <c r="AF1006" s="175"/>
      <c r="AG1006" s="172" cm="1">
        <f t="array" ref="AG1006">IFERROR(--('Input| Projects'!$AS1006="Yes")*_xlfn.SWITCH('Input| Overheads'!$C$50,"Direct costs",'Calc| Overheads Allocation'!C$8*Q1006,"Internal labour",'Calc| Overheads Allocation'!C$8*Q1006*'Input| Projects'!$AO1006,"DNSP defined",'Calc| Overheads Allocation'!C$78*'Input| Projects'!$AV1006,0),0)</f>
        <v>0</v>
      </c>
      <c r="AH1006" s="172" cm="1">
        <f t="array" ref="AH1006">IFERROR(--('Input| Projects'!$AS1006="Yes")*_xlfn.SWITCH('Input| Overheads'!$C$50,"Direct costs",'Calc| Overheads Allocation'!D$8*R1006,"Internal labour",'Calc| Overheads Allocation'!D$8*R1006*'Input| Projects'!$AO1006,"DNSP defined",'Calc| Overheads Allocation'!D$78*'Input| Projects'!$AV1006,0),0)</f>
        <v>0</v>
      </c>
      <c r="AI1006" s="172" cm="1">
        <f t="array" ref="AI1006">IFERROR(--('Input| Projects'!$AS1006="Yes")*_xlfn.SWITCH('Input| Overheads'!$C$50,"Direct costs",'Calc| Overheads Allocation'!E$8*S1006,"Internal labour",'Calc| Overheads Allocation'!E$8*S1006*'Input| Projects'!$AO1006,"DNSP defined",'Calc| Overheads Allocation'!E$78*'Input| Projects'!$AV1006,0),0)</f>
        <v>0</v>
      </c>
      <c r="AJ1006" s="172" cm="1">
        <f t="array" ref="AJ1006">IFERROR(--('Input| Projects'!$AS1006="Yes")*_xlfn.SWITCH('Input| Overheads'!$C$50,"Direct costs",'Calc| Overheads Allocation'!F$8*T1006,"Internal labour",'Calc| Overheads Allocation'!F$8*T1006*'Input| Projects'!$AO1006,"DNSP defined",'Calc| Overheads Allocation'!F$78*'Input| Projects'!$AV1006,0),0)</f>
        <v>0</v>
      </c>
      <c r="AK1006" s="172" cm="1">
        <f t="array" ref="AK1006">IFERROR(--('Input| Projects'!$AS1006="Yes")*_xlfn.SWITCH('Input| Overheads'!$C$50,"Direct costs",'Calc| Overheads Allocation'!G$8*U1006,"Internal labour",'Calc| Overheads Allocation'!G$8*U1006*'Input| Projects'!$AO1006,"DNSP defined",'Calc| Overheads Allocation'!G$78*'Input| Projects'!$AV1006,0),0)</f>
        <v>0</v>
      </c>
      <c r="AL1006" s="172" cm="1">
        <f t="array" ref="AL1006">IFERROR(--('Input| Projects'!$AS1006="Yes")*_xlfn.SWITCH('Input| Overheads'!$C$50,"Direct costs",'Calc| Overheads Allocation'!H$8*V1006,"Internal labour",'Calc| Overheads Allocation'!H$8*V1006*'Input| Projects'!$AO1006,"DNSP defined",'Calc| Overheads Allocation'!H$78*'Input| Projects'!$AV1006,0),0)</f>
        <v>0</v>
      </c>
      <c r="AM1006" s="172" cm="1">
        <f t="array" ref="AM1006">IFERROR(--('Input| Projects'!$AS1006="Yes")*_xlfn.SWITCH('Input| Overheads'!$C$50,"Direct costs",'Calc| Overheads Allocation'!I$8*W1006,"Internal labour",'Calc| Overheads Allocation'!I$8*W1006*'Input| Projects'!$AO1006,"DNSP defined",'Calc| Overheads Allocation'!I$78*'Input| Projects'!$AV1006,0),0)</f>
        <v>0</v>
      </c>
      <c r="AN1006" s="175"/>
      <c r="AO1006" s="172" cm="1">
        <f t="array" ref="AO1006">IFERROR(--('Input| Projects'!$AT1006="Yes")*_xlfn.SWITCH('Input| Overheads'!$C$50,"Direct costs",'Calc| Overheads Allocation'!C$9*Q1006,"Internal labour",'Calc| Overheads Allocation'!C$9*Q1006*'Input| Projects'!$AO1006,"DNSP defined",'Calc| Overheads Allocation'!C$79*'Input| Projects'!$AW1006,0),0)</f>
        <v>0</v>
      </c>
      <c r="AP1006" s="172" cm="1">
        <f t="array" ref="AP1006">IFERROR(--('Input| Projects'!$AT1006="Yes")*_xlfn.SWITCH('Input| Overheads'!$C$50,"Direct costs",'Calc| Overheads Allocation'!D$9*R1006,"Internal labour",'Calc| Overheads Allocation'!D$9*R1006*'Input| Projects'!$AO1006,"DNSP defined",'Calc| Overheads Allocation'!D$79*'Input| Projects'!$AW1006,0),0)</f>
        <v>0</v>
      </c>
      <c r="AQ1006" s="172" cm="1">
        <f t="array" ref="AQ1006">IFERROR(--('Input| Projects'!$AT1006="Yes")*_xlfn.SWITCH('Input| Overheads'!$C$50,"Direct costs",'Calc| Overheads Allocation'!E$9*S1006,"Internal labour",'Calc| Overheads Allocation'!E$9*S1006*'Input| Projects'!$AO1006,"DNSP defined",'Calc| Overheads Allocation'!E$79*'Input| Projects'!$AW1006,0),0)</f>
        <v>0</v>
      </c>
      <c r="AR1006" s="172" cm="1">
        <f t="array" ref="AR1006">IFERROR(--('Input| Projects'!$AT1006="Yes")*_xlfn.SWITCH('Input| Overheads'!$C$50,"Direct costs",'Calc| Overheads Allocation'!F$9*T1006,"Internal labour",'Calc| Overheads Allocation'!F$9*T1006*'Input| Projects'!$AO1006,"DNSP defined",'Calc| Overheads Allocation'!F$79*'Input| Projects'!$AW1006,0),0)</f>
        <v>0</v>
      </c>
      <c r="AS1006" s="172" cm="1">
        <f t="array" ref="AS1006">IFERROR(--('Input| Projects'!$AT1006="Yes")*_xlfn.SWITCH('Input| Overheads'!$C$50,"Direct costs",'Calc| Overheads Allocation'!G$9*U1006,"Internal labour",'Calc| Overheads Allocation'!G$9*U1006*'Input| Projects'!$AO1006,"DNSP defined",'Calc| Overheads Allocation'!G$79*'Input| Projects'!$AW1006,0),0)</f>
        <v>0</v>
      </c>
      <c r="AT1006" s="172" cm="1">
        <f t="array" ref="AT1006">IFERROR(--('Input| Projects'!$AT1006="Yes")*_xlfn.SWITCH('Input| Overheads'!$C$50,"Direct costs",'Calc| Overheads Allocation'!H$9*V1006,"Internal labour",'Calc| Overheads Allocation'!H$9*V1006*'Input| Projects'!$AO1006,"DNSP defined",'Calc| Overheads Allocation'!H$79*'Input| Projects'!$AW1006,0),0)</f>
        <v>0</v>
      </c>
      <c r="AU1006" s="172" cm="1">
        <f t="array" ref="AU1006">IFERROR(--('Input| Projects'!$AT1006="Yes")*_xlfn.SWITCH('Input| Overheads'!$C$50,"Direct costs",'Calc| Overheads Allocation'!I$9*W1006,"Internal labour",'Calc| Overheads Allocation'!I$9*W1006*'Input| Projects'!$AO1006,"DNSP defined",'Calc| Overheads Allocation'!I$79*'Input| Projects'!$AW1006,0),0)</f>
        <v>0</v>
      </c>
      <c r="AV1006" s="175"/>
      <c r="AW1006" s="172">
        <f t="shared" si="354"/>
        <v>0</v>
      </c>
      <c r="AX1006" s="172">
        <f t="shared" si="355"/>
        <v>0</v>
      </c>
      <c r="AY1006" s="172">
        <f t="shared" si="356"/>
        <v>0</v>
      </c>
      <c r="AZ1006" s="172">
        <f t="shared" si="357"/>
        <v>0</v>
      </c>
      <c r="BA1006" s="172">
        <f t="shared" si="358"/>
        <v>0</v>
      </c>
      <c r="BB1006" s="172">
        <f t="shared" si="359"/>
        <v>0</v>
      </c>
      <c r="BC1006" s="172">
        <f t="shared" si="360"/>
        <v>0</v>
      </c>
      <c r="BD1006" s="176"/>
      <c r="BE1006" s="172">
        <f t="shared" si="361"/>
        <v>0</v>
      </c>
      <c r="BF1006" s="172">
        <f t="shared" si="362"/>
        <v>0</v>
      </c>
      <c r="BG1006" s="172">
        <f t="shared" si="363"/>
        <v>0</v>
      </c>
      <c r="BH1006" s="172">
        <f t="shared" si="364"/>
        <v>0</v>
      </c>
      <c r="BI1006" s="172">
        <f t="shared" si="365"/>
        <v>0</v>
      </c>
      <c r="BJ1006" s="172">
        <f t="shared" si="366"/>
        <v>0</v>
      </c>
      <c r="BK1006" s="172">
        <f t="shared" si="367"/>
        <v>0</v>
      </c>
      <c r="BL1006" s="176"/>
      <c r="BM1006" s="172">
        <f t="shared" si="346"/>
        <v>0</v>
      </c>
      <c r="BN1006" s="172">
        <f t="shared" si="347"/>
        <v>0</v>
      </c>
      <c r="BO1006" s="172">
        <f t="shared" si="348"/>
        <v>0</v>
      </c>
      <c r="BP1006" s="172">
        <f t="shared" si="349"/>
        <v>0</v>
      </c>
      <c r="BQ1006" s="172">
        <f t="shared" si="350"/>
        <v>0</v>
      </c>
      <c r="BR1006" s="172">
        <f t="shared" si="351"/>
        <v>0</v>
      </c>
      <c r="BS1006" s="172">
        <f t="shared" si="352"/>
        <v>0</v>
      </c>
      <c r="BT1006" s="55"/>
      <c r="BU1006" s="158">
        <f>SUMIF('Input| Projects'!$BA$8:$CX$8,RIGHT(BU$9,3),'Input| Projects'!$BA1006:$CX1006)</f>
        <v>0</v>
      </c>
      <c r="BV1006" s="158">
        <f>SUMIF('Input| Projects'!$BA$8:$CX$8,RIGHT(BV$9,3),'Input| Projects'!$BA1006:$CX1006)</f>
        <v>0</v>
      </c>
      <c r="BW1006" s="79" t="str">
        <f t="shared" si="353"/>
        <v/>
      </c>
    </row>
    <row r="1007" spans="2:75" x14ac:dyDescent="0.2">
      <c r="B1007" s="123">
        <f>IFERROR('Input| Projects'!B1007,"")</f>
        <v>998</v>
      </c>
      <c r="C1007" s="160" t="str">
        <f>IFERROR(IF('Input| Projects'!C1007="","",'Input| Projects'!C1007),"")</f>
        <v/>
      </c>
      <c r="D1007" s="160" t="str">
        <f>IFERROR(IF('Input| Projects'!D1007="","",'Input| Projects'!D1007),"")</f>
        <v/>
      </c>
      <c r="E1007" s="53"/>
      <c r="F1007" s="160" t="str">
        <f>IF(LEN('Input| Projects'!F1007)&gt;0,'Input| Projects'!F1007,"")</f>
        <v/>
      </c>
      <c r="G1007" s="160" t="str">
        <f>IF(LEN('Input| Projects'!G1007)&gt;0,'Input| Projects'!G1007,"")</f>
        <v/>
      </c>
      <c r="H1007" s="10"/>
      <c r="I1007" s="194" cm="1">
        <f t="array" ref="I1007">IF(LEN($F1007)&gt;0,1+IFERROR(SUMPRODUCT(TRANSPOSE('Input| Projects'!$AO1007:$AQ1007),INDEX('Input| Escalations'!$F$27:$L$29,,MATCH(Q$9,'Input| Escalations'!$F$21:$L$21,0))),0),0)</f>
        <v>0</v>
      </c>
      <c r="J1007" s="194" cm="1">
        <f t="array" ref="J1007">IF(LEN($F1007)&gt;0,1+IFERROR(SUMPRODUCT(TRANSPOSE('Input| Projects'!$AO1007:$AQ1007),INDEX('Input| Escalations'!$F$27:$L$29,,MATCH(R$9,'Input| Escalations'!$F$21:$L$21,0))),0),0)</f>
        <v>0</v>
      </c>
      <c r="K1007" s="194" cm="1">
        <f t="array" ref="K1007">IF(LEN($F1007)&gt;0,1+IFERROR(SUMPRODUCT(TRANSPOSE('Input| Projects'!$AO1007:$AQ1007),INDEX('Input| Escalations'!$F$27:$L$29,,MATCH(S$9,'Input| Escalations'!$F$21:$L$21,0))),0),0)</f>
        <v>0</v>
      </c>
      <c r="L1007" s="194" cm="1">
        <f t="array" ref="L1007">IF(LEN($F1007)&gt;0,1+IFERROR(SUMPRODUCT(TRANSPOSE('Input| Projects'!$AO1007:$AQ1007),INDEX('Input| Escalations'!$F$27:$L$29,,MATCH(T$9,'Input| Escalations'!$F$21:$L$21,0))),0),0)</f>
        <v>0</v>
      </c>
      <c r="M1007" s="194" cm="1">
        <f t="array" ref="M1007">IF(LEN($F1007)&gt;0,1+IFERROR(SUMPRODUCT(TRANSPOSE('Input| Projects'!$AO1007:$AQ1007),INDEX('Input| Escalations'!$F$27:$L$29,,MATCH(U$9,'Input| Escalations'!$F$21:$L$21,0))),0),0)</f>
        <v>0</v>
      </c>
      <c r="N1007" s="194" cm="1">
        <f t="array" ref="N1007">IF(LEN($F1007)&gt;0,1+IFERROR(SUMPRODUCT(TRANSPOSE('Input| Projects'!$AO1007:$AQ1007),INDEX('Input| Escalations'!$F$27:$L$29,,MATCH(V$9,'Input| Escalations'!$F$21:$L$21,0))),0),0)</f>
        <v>0</v>
      </c>
      <c r="O1007" s="194" cm="1">
        <f t="array" ref="O1007">IF(LEN($F1007)&gt;0,1+IFERROR(SUMPRODUCT(TRANSPOSE('Input| Projects'!$AO1007:$AQ1007),INDEX('Input| Escalations'!$F$27:$L$29,,MATCH(W$9,'Input| Escalations'!$F$21:$L$21,0))),0),0)</f>
        <v>0</v>
      </c>
      <c r="P1007" s="10"/>
      <c r="Q1007" s="172">
        <f>IFERROR(IF(ISNUMBER(FIND("decision",'Input| Setup'!$F$6)),'Input| Projects'!Y1007,'Input| Projects'!I1007)*'Input| Escalations'!$I$17*I1007,0)</f>
        <v>0</v>
      </c>
      <c r="R1007" s="172">
        <f>IFERROR(IF(ISNUMBER(FIND("decision",'Input| Setup'!$F$6)),'Input| Projects'!Z1007,'Input| Projects'!J1007)*'Input| Escalations'!$I$17*J1007,0)</f>
        <v>0</v>
      </c>
      <c r="S1007" s="172">
        <f>IFERROR(IF(ISNUMBER(FIND("decision",'Input| Setup'!$F$6)),'Input| Projects'!AA1007,'Input| Projects'!K1007)*'Input| Escalations'!$I$17*K1007,0)</f>
        <v>0</v>
      </c>
      <c r="T1007" s="172">
        <f>IFERROR(IF(ISNUMBER(FIND("decision",'Input| Setup'!$F$6)),'Input| Projects'!AB1007,'Input| Projects'!L1007)*'Input| Escalations'!$I$17*L1007,0)</f>
        <v>0</v>
      </c>
      <c r="U1007" s="172">
        <f>IFERROR(IF(ISNUMBER(FIND("decision",'Input| Setup'!$F$6)),'Input| Projects'!AC1007,'Input| Projects'!M1007)*'Input| Escalations'!$I$17*M1007,0)</f>
        <v>0</v>
      </c>
      <c r="V1007" s="172">
        <f>IFERROR(IF(ISNUMBER(FIND("decision",'Input| Setup'!$F$6)),'Input| Projects'!AD1007,'Input| Projects'!N1007)*'Input| Escalations'!$I$17*N1007,0)</f>
        <v>0</v>
      </c>
      <c r="W1007" s="172">
        <f>IFERROR(IF(ISNUMBER(FIND("decision",'Input| Setup'!$F$6)),'Input| Projects'!AE1007,'Input| Projects'!O1007)*'Input| Escalations'!$I$17*O1007,0)</f>
        <v>0</v>
      </c>
      <c r="X1007" s="175"/>
      <c r="Y1007" s="172">
        <f>IF(ISNUMBER(FIND("decision",'Input| Setup'!$F$6)),'Input| Projects'!AG1007,'Input| Projects'!Q1007)*I1007*'Input| Escalations'!$I$17</f>
        <v>0</v>
      </c>
      <c r="Z1007" s="172">
        <f>IF(ISNUMBER(FIND("decision",'Input| Setup'!$F$6)),'Input| Projects'!AH1007,'Input| Projects'!R1007)*J1007*'Input| Escalations'!$I$17</f>
        <v>0</v>
      </c>
      <c r="AA1007" s="172">
        <f>IF(ISNUMBER(FIND("decision",'Input| Setup'!$F$6)),'Input| Projects'!AI1007,'Input| Projects'!S1007)*K1007*'Input| Escalations'!$I$17</f>
        <v>0</v>
      </c>
      <c r="AB1007" s="172">
        <f>IF(ISNUMBER(FIND("decision",'Input| Setup'!$F$6)),'Input| Projects'!AJ1007,'Input| Projects'!T1007)*L1007*'Input| Escalations'!$I$17</f>
        <v>0</v>
      </c>
      <c r="AC1007" s="172">
        <f>IF(ISNUMBER(FIND("decision",'Input| Setup'!$F$6)),'Input| Projects'!AK1007,'Input| Projects'!U1007)*M1007*'Input| Escalations'!$I$17</f>
        <v>0</v>
      </c>
      <c r="AD1007" s="172">
        <f>IF(ISNUMBER(FIND("decision",'Input| Setup'!$F$6)),'Input| Projects'!AL1007,'Input| Projects'!V1007)*N1007*'Input| Escalations'!$I$17</f>
        <v>0</v>
      </c>
      <c r="AE1007" s="172">
        <f>IF(ISNUMBER(FIND("decision",'Input| Setup'!$F$6)),'Input| Projects'!AM1007,'Input| Projects'!W1007)*O1007*'Input| Escalations'!$I$17</f>
        <v>0</v>
      </c>
      <c r="AF1007" s="175"/>
      <c r="AG1007" s="172" cm="1">
        <f t="array" ref="AG1007">IFERROR(--('Input| Projects'!$AS1007="Yes")*_xlfn.SWITCH('Input| Overheads'!$C$50,"Direct costs",'Calc| Overheads Allocation'!C$8*Q1007,"Internal labour",'Calc| Overheads Allocation'!C$8*Q1007*'Input| Projects'!$AO1007,"DNSP defined",'Calc| Overheads Allocation'!C$78*'Input| Projects'!$AV1007,0),0)</f>
        <v>0</v>
      </c>
      <c r="AH1007" s="172" cm="1">
        <f t="array" ref="AH1007">IFERROR(--('Input| Projects'!$AS1007="Yes")*_xlfn.SWITCH('Input| Overheads'!$C$50,"Direct costs",'Calc| Overheads Allocation'!D$8*R1007,"Internal labour",'Calc| Overheads Allocation'!D$8*R1007*'Input| Projects'!$AO1007,"DNSP defined",'Calc| Overheads Allocation'!D$78*'Input| Projects'!$AV1007,0),0)</f>
        <v>0</v>
      </c>
      <c r="AI1007" s="172" cm="1">
        <f t="array" ref="AI1007">IFERROR(--('Input| Projects'!$AS1007="Yes")*_xlfn.SWITCH('Input| Overheads'!$C$50,"Direct costs",'Calc| Overheads Allocation'!E$8*S1007,"Internal labour",'Calc| Overheads Allocation'!E$8*S1007*'Input| Projects'!$AO1007,"DNSP defined",'Calc| Overheads Allocation'!E$78*'Input| Projects'!$AV1007,0),0)</f>
        <v>0</v>
      </c>
      <c r="AJ1007" s="172" cm="1">
        <f t="array" ref="AJ1007">IFERROR(--('Input| Projects'!$AS1007="Yes")*_xlfn.SWITCH('Input| Overheads'!$C$50,"Direct costs",'Calc| Overheads Allocation'!F$8*T1007,"Internal labour",'Calc| Overheads Allocation'!F$8*T1007*'Input| Projects'!$AO1007,"DNSP defined",'Calc| Overheads Allocation'!F$78*'Input| Projects'!$AV1007,0),0)</f>
        <v>0</v>
      </c>
      <c r="AK1007" s="172" cm="1">
        <f t="array" ref="AK1007">IFERROR(--('Input| Projects'!$AS1007="Yes")*_xlfn.SWITCH('Input| Overheads'!$C$50,"Direct costs",'Calc| Overheads Allocation'!G$8*U1007,"Internal labour",'Calc| Overheads Allocation'!G$8*U1007*'Input| Projects'!$AO1007,"DNSP defined",'Calc| Overheads Allocation'!G$78*'Input| Projects'!$AV1007,0),0)</f>
        <v>0</v>
      </c>
      <c r="AL1007" s="172" cm="1">
        <f t="array" ref="AL1007">IFERROR(--('Input| Projects'!$AS1007="Yes")*_xlfn.SWITCH('Input| Overheads'!$C$50,"Direct costs",'Calc| Overheads Allocation'!H$8*V1007,"Internal labour",'Calc| Overheads Allocation'!H$8*V1007*'Input| Projects'!$AO1007,"DNSP defined",'Calc| Overheads Allocation'!H$78*'Input| Projects'!$AV1007,0),0)</f>
        <v>0</v>
      </c>
      <c r="AM1007" s="172" cm="1">
        <f t="array" ref="AM1007">IFERROR(--('Input| Projects'!$AS1007="Yes")*_xlfn.SWITCH('Input| Overheads'!$C$50,"Direct costs",'Calc| Overheads Allocation'!I$8*W1007,"Internal labour",'Calc| Overheads Allocation'!I$8*W1007*'Input| Projects'!$AO1007,"DNSP defined",'Calc| Overheads Allocation'!I$78*'Input| Projects'!$AV1007,0),0)</f>
        <v>0</v>
      </c>
      <c r="AN1007" s="175"/>
      <c r="AO1007" s="172" cm="1">
        <f t="array" ref="AO1007">IFERROR(--('Input| Projects'!$AT1007="Yes")*_xlfn.SWITCH('Input| Overheads'!$C$50,"Direct costs",'Calc| Overheads Allocation'!C$9*Q1007,"Internal labour",'Calc| Overheads Allocation'!C$9*Q1007*'Input| Projects'!$AO1007,"DNSP defined",'Calc| Overheads Allocation'!C$79*'Input| Projects'!$AW1007,0),0)</f>
        <v>0</v>
      </c>
      <c r="AP1007" s="172" cm="1">
        <f t="array" ref="AP1007">IFERROR(--('Input| Projects'!$AT1007="Yes")*_xlfn.SWITCH('Input| Overheads'!$C$50,"Direct costs",'Calc| Overheads Allocation'!D$9*R1007,"Internal labour",'Calc| Overheads Allocation'!D$9*R1007*'Input| Projects'!$AO1007,"DNSP defined",'Calc| Overheads Allocation'!D$79*'Input| Projects'!$AW1007,0),0)</f>
        <v>0</v>
      </c>
      <c r="AQ1007" s="172" cm="1">
        <f t="array" ref="AQ1007">IFERROR(--('Input| Projects'!$AT1007="Yes")*_xlfn.SWITCH('Input| Overheads'!$C$50,"Direct costs",'Calc| Overheads Allocation'!E$9*S1007,"Internal labour",'Calc| Overheads Allocation'!E$9*S1007*'Input| Projects'!$AO1007,"DNSP defined",'Calc| Overheads Allocation'!E$79*'Input| Projects'!$AW1007,0),0)</f>
        <v>0</v>
      </c>
      <c r="AR1007" s="172" cm="1">
        <f t="array" ref="AR1007">IFERROR(--('Input| Projects'!$AT1007="Yes")*_xlfn.SWITCH('Input| Overheads'!$C$50,"Direct costs",'Calc| Overheads Allocation'!F$9*T1007,"Internal labour",'Calc| Overheads Allocation'!F$9*T1007*'Input| Projects'!$AO1007,"DNSP defined",'Calc| Overheads Allocation'!F$79*'Input| Projects'!$AW1007,0),0)</f>
        <v>0</v>
      </c>
      <c r="AS1007" s="172" cm="1">
        <f t="array" ref="AS1007">IFERROR(--('Input| Projects'!$AT1007="Yes")*_xlfn.SWITCH('Input| Overheads'!$C$50,"Direct costs",'Calc| Overheads Allocation'!G$9*U1007,"Internal labour",'Calc| Overheads Allocation'!G$9*U1007*'Input| Projects'!$AO1007,"DNSP defined",'Calc| Overheads Allocation'!G$79*'Input| Projects'!$AW1007,0),0)</f>
        <v>0</v>
      </c>
      <c r="AT1007" s="172" cm="1">
        <f t="array" ref="AT1007">IFERROR(--('Input| Projects'!$AT1007="Yes")*_xlfn.SWITCH('Input| Overheads'!$C$50,"Direct costs",'Calc| Overheads Allocation'!H$9*V1007,"Internal labour",'Calc| Overheads Allocation'!H$9*V1007*'Input| Projects'!$AO1007,"DNSP defined",'Calc| Overheads Allocation'!H$79*'Input| Projects'!$AW1007,0),0)</f>
        <v>0</v>
      </c>
      <c r="AU1007" s="172" cm="1">
        <f t="array" ref="AU1007">IFERROR(--('Input| Projects'!$AT1007="Yes")*_xlfn.SWITCH('Input| Overheads'!$C$50,"Direct costs",'Calc| Overheads Allocation'!I$9*W1007,"Internal labour",'Calc| Overheads Allocation'!I$9*W1007*'Input| Projects'!$AO1007,"DNSP defined",'Calc| Overheads Allocation'!I$79*'Input| Projects'!$AW1007,0),0)</f>
        <v>0</v>
      </c>
      <c r="AV1007" s="175"/>
      <c r="AW1007" s="172">
        <f t="shared" si="354"/>
        <v>0</v>
      </c>
      <c r="AX1007" s="172">
        <f t="shared" si="355"/>
        <v>0</v>
      </c>
      <c r="AY1007" s="172">
        <f t="shared" si="356"/>
        <v>0</v>
      </c>
      <c r="AZ1007" s="172">
        <f t="shared" si="357"/>
        <v>0</v>
      </c>
      <c r="BA1007" s="172">
        <f t="shared" si="358"/>
        <v>0</v>
      </c>
      <c r="BB1007" s="172">
        <f t="shared" si="359"/>
        <v>0</v>
      </c>
      <c r="BC1007" s="172">
        <f t="shared" si="360"/>
        <v>0</v>
      </c>
      <c r="BD1007" s="176"/>
      <c r="BE1007" s="172">
        <f t="shared" si="361"/>
        <v>0</v>
      </c>
      <c r="BF1007" s="172">
        <f t="shared" si="362"/>
        <v>0</v>
      </c>
      <c r="BG1007" s="172">
        <f t="shared" si="363"/>
        <v>0</v>
      </c>
      <c r="BH1007" s="172">
        <f t="shared" si="364"/>
        <v>0</v>
      </c>
      <c r="BI1007" s="172">
        <f t="shared" si="365"/>
        <v>0</v>
      </c>
      <c r="BJ1007" s="172">
        <f t="shared" si="366"/>
        <v>0</v>
      </c>
      <c r="BK1007" s="172">
        <f t="shared" si="367"/>
        <v>0</v>
      </c>
      <c r="BL1007" s="176"/>
      <c r="BM1007" s="172">
        <f t="shared" si="346"/>
        <v>0</v>
      </c>
      <c r="BN1007" s="172">
        <f t="shared" si="347"/>
        <v>0</v>
      </c>
      <c r="BO1007" s="172">
        <f t="shared" si="348"/>
        <v>0</v>
      </c>
      <c r="BP1007" s="172">
        <f t="shared" si="349"/>
        <v>0</v>
      </c>
      <c r="BQ1007" s="172">
        <f t="shared" si="350"/>
        <v>0</v>
      </c>
      <c r="BR1007" s="172">
        <f t="shared" si="351"/>
        <v>0</v>
      </c>
      <c r="BS1007" s="172">
        <f t="shared" si="352"/>
        <v>0</v>
      </c>
      <c r="BT1007" s="55"/>
      <c r="BU1007" s="158">
        <f>SUMIF('Input| Projects'!$BA$8:$CX$8,RIGHT(BU$9,3),'Input| Projects'!$BA1007:$CX1007)</f>
        <v>0</v>
      </c>
      <c r="BV1007" s="158">
        <f>SUMIF('Input| Projects'!$BA$8:$CX$8,RIGHT(BV$9,3),'Input| Projects'!$BA1007:$CX1007)</f>
        <v>0</v>
      </c>
      <c r="BW1007" s="79" t="str">
        <f t="shared" si="353"/>
        <v/>
      </c>
    </row>
    <row r="1008" spans="2:75" x14ac:dyDescent="0.2">
      <c r="B1008" s="123">
        <f>IFERROR('Input| Projects'!B1008,"")</f>
        <v>999</v>
      </c>
      <c r="C1008" s="160" t="str">
        <f>IFERROR(IF('Input| Projects'!C1008="","",'Input| Projects'!C1008),"")</f>
        <v/>
      </c>
      <c r="D1008" s="160" t="str">
        <f>IFERROR(IF('Input| Projects'!D1008="","",'Input| Projects'!D1008),"")</f>
        <v/>
      </c>
      <c r="E1008" s="53"/>
      <c r="F1008" s="160" t="str">
        <f>IF(LEN('Input| Projects'!F1008)&gt;0,'Input| Projects'!F1008,"")</f>
        <v/>
      </c>
      <c r="G1008" s="160" t="str">
        <f>IF(LEN('Input| Projects'!G1008)&gt;0,'Input| Projects'!G1008,"")</f>
        <v/>
      </c>
      <c r="H1008" s="10"/>
      <c r="I1008" s="194" cm="1">
        <f t="array" ref="I1008">IF(LEN($F1008)&gt;0,1+IFERROR(SUMPRODUCT(TRANSPOSE('Input| Projects'!$AO1008:$AQ1008),INDEX('Input| Escalations'!$F$27:$L$29,,MATCH(Q$9,'Input| Escalations'!$F$21:$L$21,0))),0),0)</f>
        <v>0</v>
      </c>
      <c r="J1008" s="194" cm="1">
        <f t="array" ref="J1008">IF(LEN($F1008)&gt;0,1+IFERROR(SUMPRODUCT(TRANSPOSE('Input| Projects'!$AO1008:$AQ1008),INDEX('Input| Escalations'!$F$27:$L$29,,MATCH(R$9,'Input| Escalations'!$F$21:$L$21,0))),0),0)</f>
        <v>0</v>
      </c>
      <c r="K1008" s="194" cm="1">
        <f t="array" ref="K1008">IF(LEN($F1008)&gt;0,1+IFERROR(SUMPRODUCT(TRANSPOSE('Input| Projects'!$AO1008:$AQ1008),INDEX('Input| Escalations'!$F$27:$L$29,,MATCH(S$9,'Input| Escalations'!$F$21:$L$21,0))),0),0)</f>
        <v>0</v>
      </c>
      <c r="L1008" s="194" cm="1">
        <f t="array" ref="L1008">IF(LEN($F1008)&gt;0,1+IFERROR(SUMPRODUCT(TRANSPOSE('Input| Projects'!$AO1008:$AQ1008),INDEX('Input| Escalations'!$F$27:$L$29,,MATCH(T$9,'Input| Escalations'!$F$21:$L$21,0))),0),0)</f>
        <v>0</v>
      </c>
      <c r="M1008" s="194" cm="1">
        <f t="array" ref="M1008">IF(LEN($F1008)&gt;0,1+IFERROR(SUMPRODUCT(TRANSPOSE('Input| Projects'!$AO1008:$AQ1008),INDEX('Input| Escalations'!$F$27:$L$29,,MATCH(U$9,'Input| Escalations'!$F$21:$L$21,0))),0),0)</f>
        <v>0</v>
      </c>
      <c r="N1008" s="194" cm="1">
        <f t="array" ref="N1008">IF(LEN($F1008)&gt;0,1+IFERROR(SUMPRODUCT(TRANSPOSE('Input| Projects'!$AO1008:$AQ1008),INDEX('Input| Escalations'!$F$27:$L$29,,MATCH(V$9,'Input| Escalations'!$F$21:$L$21,0))),0),0)</f>
        <v>0</v>
      </c>
      <c r="O1008" s="194" cm="1">
        <f t="array" ref="O1008">IF(LEN($F1008)&gt;0,1+IFERROR(SUMPRODUCT(TRANSPOSE('Input| Projects'!$AO1008:$AQ1008),INDEX('Input| Escalations'!$F$27:$L$29,,MATCH(W$9,'Input| Escalations'!$F$21:$L$21,0))),0),0)</f>
        <v>0</v>
      </c>
      <c r="P1008" s="10"/>
      <c r="Q1008" s="172">
        <f>IFERROR(IF(ISNUMBER(FIND("decision",'Input| Setup'!$F$6)),'Input| Projects'!Y1008,'Input| Projects'!I1008)*'Input| Escalations'!$I$17*I1008,0)</f>
        <v>0</v>
      </c>
      <c r="R1008" s="172">
        <f>IFERROR(IF(ISNUMBER(FIND("decision",'Input| Setup'!$F$6)),'Input| Projects'!Z1008,'Input| Projects'!J1008)*'Input| Escalations'!$I$17*J1008,0)</f>
        <v>0</v>
      </c>
      <c r="S1008" s="172">
        <f>IFERROR(IF(ISNUMBER(FIND("decision",'Input| Setup'!$F$6)),'Input| Projects'!AA1008,'Input| Projects'!K1008)*'Input| Escalations'!$I$17*K1008,0)</f>
        <v>0</v>
      </c>
      <c r="T1008" s="172">
        <f>IFERROR(IF(ISNUMBER(FIND("decision",'Input| Setup'!$F$6)),'Input| Projects'!AB1008,'Input| Projects'!L1008)*'Input| Escalations'!$I$17*L1008,0)</f>
        <v>0</v>
      </c>
      <c r="U1008" s="172">
        <f>IFERROR(IF(ISNUMBER(FIND("decision",'Input| Setup'!$F$6)),'Input| Projects'!AC1008,'Input| Projects'!M1008)*'Input| Escalations'!$I$17*M1008,0)</f>
        <v>0</v>
      </c>
      <c r="V1008" s="172">
        <f>IFERROR(IF(ISNUMBER(FIND("decision",'Input| Setup'!$F$6)),'Input| Projects'!AD1008,'Input| Projects'!N1008)*'Input| Escalations'!$I$17*N1008,0)</f>
        <v>0</v>
      </c>
      <c r="W1008" s="172">
        <f>IFERROR(IF(ISNUMBER(FIND("decision",'Input| Setup'!$F$6)),'Input| Projects'!AE1008,'Input| Projects'!O1008)*'Input| Escalations'!$I$17*O1008,0)</f>
        <v>0</v>
      </c>
      <c r="X1008" s="175"/>
      <c r="Y1008" s="172">
        <f>IF(ISNUMBER(FIND("decision",'Input| Setup'!$F$6)),'Input| Projects'!AG1008,'Input| Projects'!Q1008)*I1008*'Input| Escalations'!$I$17</f>
        <v>0</v>
      </c>
      <c r="Z1008" s="172">
        <f>IF(ISNUMBER(FIND("decision",'Input| Setup'!$F$6)),'Input| Projects'!AH1008,'Input| Projects'!R1008)*J1008*'Input| Escalations'!$I$17</f>
        <v>0</v>
      </c>
      <c r="AA1008" s="172">
        <f>IF(ISNUMBER(FIND("decision",'Input| Setup'!$F$6)),'Input| Projects'!AI1008,'Input| Projects'!S1008)*K1008*'Input| Escalations'!$I$17</f>
        <v>0</v>
      </c>
      <c r="AB1008" s="172">
        <f>IF(ISNUMBER(FIND("decision",'Input| Setup'!$F$6)),'Input| Projects'!AJ1008,'Input| Projects'!T1008)*L1008*'Input| Escalations'!$I$17</f>
        <v>0</v>
      </c>
      <c r="AC1008" s="172">
        <f>IF(ISNUMBER(FIND("decision",'Input| Setup'!$F$6)),'Input| Projects'!AK1008,'Input| Projects'!U1008)*M1008*'Input| Escalations'!$I$17</f>
        <v>0</v>
      </c>
      <c r="AD1008" s="172">
        <f>IF(ISNUMBER(FIND("decision",'Input| Setup'!$F$6)),'Input| Projects'!AL1008,'Input| Projects'!V1008)*N1008*'Input| Escalations'!$I$17</f>
        <v>0</v>
      </c>
      <c r="AE1008" s="172">
        <f>IF(ISNUMBER(FIND("decision",'Input| Setup'!$F$6)),'Input| Projects'!AM1008,'Input| Projects'!W1008)*O1008*'Input| Escalations'!$I$17</f>
        <v>0</v>
      </c>
      <c r="AF1008" s="175"/>
      <c r="AG1008" s="172" cm="1">
        <f t="array" ref="AG1008">IFERROR(--('Input| Projects'!$AS1008="Yes")*_xlfn.SWITCH('Input| Overheads'!$C$50,"Direct costs",'Calc| Overheads Allocation'!C$8*Q1008,"Internal labour",'Calc| Overheads Allocation'!C$8*Q1008*'Input| Projects'!$AO1008,"DNSP defined",'Calc| Overheads Allocation'!C$78*'Input| Projects'!$AV1008,0),0)</f>
        <v>0</v>
      </c>
      <c r="AH1008" s="172" cm="1">
        <f t="array" ref="AH1008">IFERROR(--('Input| Projects'!$AS1008="Yes")*_xlfn.SWITCH('Input| Overheads'!$C$50,"Direct costs",'Calc| Overheads Allocation'!D$8*R1008,"Internal labour",'Calc| Overheads Allocation'!D$8*R1008*'Input| Projects'!$AO1008,"DNSP defined",'Calc| Overheads Allocation'!D$78*'Input| Projects'!$AV1008,0),0)</f>
        <v>0</v>
      </c>
      <c r="AI1008" s="172" cm="1">
        <f t="array" ref="AI1008">IFERROR(--('Input| Projects'!$AS1008="Yes")*_xlfn.SWITCH('Input| Overheads'!$C$50,"Direct costs",'Calc| Overheads Allocation'!E$8*S1008,"Internal labour",'Calc| Overheads Allocation'!E$8*S1008*'Input| Projects'!$AO1008,"DNSP defined",'Calc| Overheads Allocation'!E$78*'Input| Projects'!$AV1008,0),0)</f>
        <v>0</v>
      </c>
      <c r="AJ1008" s="172" cm="1">
        <f t="array" ref="AJ1008">IFERROR(--('Input| Projects'!$AS1008="Yes")*_xlfn.SWITCH('Input| Overheads'!$C$50,"Direct costs",'Calc| Overheads Allocation'!F$8*T1008,"Internal labour",'Calc| Overheads Allocation'!F$8*T1008*'Input| Projects'!$AO1008,"DNSP defined",'Calc| Overheads Allocation'!F$78*'Input| Projects'!$AV1008,0),0)</f>
        <v>0</v>
      </c>
      <c r="AK1008" s="172" cm="1">
        <f t="array" ref="AK1008">IFERROR(--('Input| Projects'!$AS1008="Yes")*_xlfn.SWITCH('Input| Overheads'!$C$50,"Direct costs",'Calc| Overheads Allocation'!G$8*U1008,"Internal labour",'Calc| Overheads Allocation'!G$8*U1008*'Input| Projects'!$AO1008,"DNSP defined",'Calc| Overheads Allocation'!G$78*'Input| Projects'!$AV1008,0),0)</f>
        <v>0</v>
      </c>
      <c r="AL1008" s="172" cm="1">
        <f t="array" ref="AL1008">IFERROR(--('Input| Projects'!$AS1008="Yes")*_xlfn.SWITCH('Input| Overheads'!$C$50,"Direct costs",'Calc| Overheads Allocation'!H$8*V1008,"Internal labour",'Calc| Overheads Allocation'!H$8*V1008*'Input| Projects'!$AO1008,"DNSP defined",'Calc| Overheads Allocation'!H$78*'Input| Projects'!$AV1008,0),0)</f>
        <v>0</v>
      </c>
      <c r="AM1008" s="172" cm="1">
        <f t="array" ref="AM1008">IFERROR(--('Input| Projects'!$AS1008="Yes")*_xlfn.SWITCH('Input| Overheads'!$C$50,"Direct costs",'Calc| Overheads Allocation'!I$8*W1008,"Internal labour",'Calc| Overheads Allocation'!I$8*W1008*'Input| Projects'!$AO1008,"DNSP defined",'Calc| Overheads Allocation'!I$78*'Input| Projects'!$AV1008,0),0)</f>
        <v>0</v>
      </c>
      <c r="AN1008" s="175"/>
      <c r="AO1008" s="172" cm="1">
        <f t="array" ref="AO1008">IFERROR(--('Input| Projects'!$AT1008="Yes")*_xlfn.SWITCH('Input| Overheads'!$C$50,"Direct costs",'Calc| Overheads Allocation'!C$9*Q1008,"Internal labour",'Calc| Overheads Allocation'!C$9*Q1008*'Input| Projects'!$AO1008,"DNSP defined",'Calc| Overheads Allocation'!C$79*'Input| Projects'!$AW1008,0),0)</f>
        <v>0</v>
      </c>
      <c r="AP1008" s="172" cm="1">
        <f t="array" ref="AP1008">IFERROR(--('Input| Projects'!$AT1008="Yes")*_xlfn.SWITCH('Input| Overheads'!$C$50,"Direct costs",'Calc| Overheads Allocation'!D$9*R1008,"Internal labour",'Calc| Overheads Allocation'!D$9*R1008*'Input| Projects'!$AO1008,"DNSP defined",'Calc| Overheads Allocation'!D$79*'Input| Projects'!$AW1008,0),0)</f>
        <v>0</v>
      </c>
      <c r="AQ1008" s="172" cm="1">
        <f t="array" ref="AQ1008">IFERROR(--('Input| Projects'!$AT1008="Yes")*_xlfn.SWITCH('Input| Overheads'!$C$50,"Direct costs",'Calc| Overheads Allocation'!E$9*S1008,"Internal labour",'Calc| Overheads Allocation'!E$9*S1008*'Input| Projects'!$AO1008,"DNSP defined",'Calc| Overheads Allocation'!E$79*'Input| Projects'!$AW1008,0),0)</f>
        <v>0</v>
      </c>
      <c r="AR1008" s="172" cm="1">
        <f t="array" ref="AR1008">IFERROR(--('Input| Projects'!$AT1008="Yes")*_xlfn.SWITCH('Input| Overheads'!$C$50,"Direct costs",'Calc| Overheads Allocation'!F$9*T1008,"Internal labour",'Calc| Overheads Allocation'!F$9*T1008*'Input| Projects'!$AO1008,"DNSP defined",'Calc| Overheads Allocation'!F$79*'Input| Projects'!$AW1008,0),0)</f>
        <v>0</v>
      </c>
      <c r="AS1008" s="172" cm="1">
        <f t="array" ref="AS1008">IFERROR(--('Input| Projects'!$AT1008="Yes")*_xlfn.SWITCH('Input| Overheads'!$C$50,"Direct costs",'Calc| Overheads Allocation'!G$9*U1008,"Internal labour",'Calc| Overheads Allocation'!G$9*U1008*'Input| Projects'!$AO1008,"DNSP defined",'Calc| Overheads Allocation'!G$79*'Input| Projects'!$AW1008,0),0)</f>
        <v>0</v>
      </c>
      <c r="AT1008" s="172" cm="1">
        <f t="array" ref="AT1008">IFERROR(--('Input| Projects'!$AT1008="Yes")*_xlfn.SWITCH('Input| Overheads'!$C$50,"Direct costs",'Calc| Overheads Allocation'!H$9*V1008,"Internal labour",'Calc| Overheads Allocation'!H$9*V1008*'Input| Projects'!$AO1008,"DNSP defined",'Calc| Overheads Allocation'!H$79*'Input| Projects'!$AW1008,0),0)</f>
        <v>0</v>
      </c>
      <c r="AU1008" s="172" cm="1">
        <f t="array" ref="AU1008">IFERROR(--('Input| Projects'!$AT1008="Yes")*_xlfn.SWITCH('Input| Overheads'!$C$50,"Direct costs",'Calc| Overheads Allocation'!I$9*W1008,"Internal labour",'Calc| Overheads Allocation'!I$9*W1008*'Input| Projects'!$AO1008,"DNSP defined",'Calc| Overheads Allocation'!I$79*'Input| Projects'!$AW1008,0),0)</f>
        <v>0</v>
      </c>
      <c r="AV1008" s="175"/>
      <c r="AW1008" s="172">
        <f t="shared" si="354"/>
        <v>0</v>
      </c>
      <c r="AX1008" s="172">
        <f t="shared" si="355"/>
        <v>0</v>
      </c>
      <c r="AY1008" s="172">
        <f t="shared" si="356"/>
        <v>0</v>
      </c>
      <c r="AZ1008" s="172">
        <f t="shared" si="357"/>
        <v>0</v>
      </c>
      <c r="BA1008" s="172">
        <f t="shared" si="358"/>
        <v>0</v>
      </c>
      <c r="BB1008" s="172">
        <f t="shared" si="359"/>
        <v>0</v>
      </c>
      <c r="BC1008" s="172">
        <f t="shared" si="360"/>
        <v>0</v>
      </c>
      <c r="BD1008" s="176"/>
      <c r="BE1008" s="172">
        <f t="shared" si="361"/>
        <v>0</v>
      </c>
      <c r="BF1008" s="172">
        <f t="shared" si="362"/>
        <v>0</v>
      </c>
      <c r="BG1008" s="172">
        <f t="shared" si="363"/>
        <v>0</v>
      </c>
      <c r="BH1008" s="172">
        <f t="shared" si="364"/>
        <v>0</v>
      </c>
      <c r="BI1008" s="172">
        <f t="shared" si="365"/>
        <v>0</v>
      </c>
      <c r="BJ1008" s="172">
        <f t="shared" si="366"/>
        <v>0</v>
      </c>
      <c r="BK1008" s="172">
        <f t="shared" si="367"/>
        <v>0</v>
      </c>
      <c r="BL1008" s="176"/>
      <c r="BM1008" s="172">
        <f t="shared" si="346"/>
        <v>0</v>
      </c>
      <c r="BN1008" s="172">
        <f t="shared" si="347"/>
        <v>0</v>
      </c>
      <c r="BO1008" s="172">
        <f t="shared" si="348"/>
        <v>0</v>
      </c>
      <c r="BP1008" s="172">
        <f t="shared" si="349"/>
        <v>0</v>
      </c>
      <c r="BQ1008" s="172">
        <f t="shared" si="350"/>
        <v>0</v>
      </c>
      <c r="BR1008" s="172">
        <f t="shared" si="351"/>
        <v>0</v>
      </c>
      <c r="BS1008" s="172">
        <f t="shared" si="352"/>
        <v>0</v>
      </c>
      <c r="BT1008" s="55"/>
      <c r="BU1008" s="158">
        <f>SUMIF('Input| Projects'!$BA$8:$CX$8,RIGHT(BU$9,3),'Input| Projects'!$BA1008:$CX1008)</f>
        <v>0</v>
      </c>
      <c r="BV1008" s="158">
        <f>SUMIF('Input| Projects'!$BA$8:$CX$8,RIGHT(BV$9,3),'Input| Projects'!$BA1008:$CX1008)</f>
        <v>0</v>
      </c>
      <c r="BW1008" s="79" t="str">
        <f t="shared" si="353"/>
        <v/>
      </c>
    </row>
    <row r="1009" spans="2:75" x14ac:dyDescent="0.2">
      <c r="B1009" s="123">
        <f>IFERROR('Input| Projects'!B1009,"")</f>
        <v>1000</v>
      </c>
      <c r="C1009" s="160" t="str">
        <f>IFERROR(IF('Input| Projects'!C1009="","",'Input| Projects'!C1009),"")</f>
        <v/>
      </c>
      <c r="D1009" s="160" t="str">
        <f>IFERROR(IF('Input| Projects'!D1009="","",'Input| Projects'!D1009),"")</f>
        <v/>
      </c>
      <c r="E1009" s="53"/>
      <c r="F1009" s="160" t="str">
        <f>IF(LEN('Input| Projects'!F1009)&gt;0,'Input| Projects'!F1009,"")</f>
        <v/>
      </c>
      <c r="G1009" s="160" t="str">
        <f>IF(LEN('Input| Projects'!G1009)&gt;0,'Input| Projects'!G1009,"")</f>
        <v/>
      </c>
      <c r="H1009" s="10"/>
      <c r="I1009" s="194" cm="1">
        <f t="array" ref="I1009">IF(LEN($F1009)&gt;0,1+IFERROR(SUMPRODUCT(TRANSPOSE('Input| Projects'!$AO1009:$AQ1009),INDEX('Input| Escalations'!$F$27:$L$29,,MATCH(Q$9,'Input| Escalations'!$F$21:$L$21,0))),0),0)</f>
        <v>0</v>
      </c>
      <c r="J1009" s="194" cm="1">
        <f t="array" ref="J1009">IF(LEN($F1009)&gt;0,1+IFERROR(SUMPRODUCT(TRANSPOSE('Input| Projects'!$AO1009:$AQ1009),INDEX('Input| Escalations'!$F$27:$L$29,,MATCH(R$9,'Input| Escalations'!$F$21:$L$21,0))),0),0)</f>
        <v>0</v>
      </c>
      <c r="K1009" s="194" cm="1">
        <f t="array" ref="K1009">IF(LEN($F1009)&gt;0,1+IFERROR(SUMPRODUCT(TRANSPOSE('Input| Projects'!$AO1009:$AQ1009),INDEX('Input| Escalations'!$F$27:$L$29,,MATCH(S$9,'Input| Escalations'!$F$21:$L$21,0))),0),0)</f>
        <v>0</v>
      </c>
      <c r="L1009" s="194" cm="1">
        <f t="array" ref="L1009">IF(LEN($F1009)&gt;0,1+IFERROR(SUMPRODUCT(TRANSPOSE('Input| Projects'!$AO1009:$AQ1009),INDEX('Input| Escalations'!$F$27:$L$29,,MATCH(T$9,'Input| Escalations'!$F$21:$L$21,0))),0),0)</f>
        <v>0</v>
      </c>
      <c r="M1009" s="194" cm="1">
        <f t="array" ref="M1009">IF(LEN($F1009)&gt;0,1+IFERROR(SUMPRODUCT(TRANSPOSE('Input| Projects'!$AO1009:$AQ1009),INDEX('Input| Escalations'!$F$27:$L$29,,MATCH(U$9,'Input| Escalations'!$F$21:$L$21,0))),0),0)</f>
        <v>0</v>
      </c>
      <c r="N1009" s="194" cm="1">
        <f t="array" ref="N1009">IF(LEN($F1009)&gt;0,1+IFERROR(SUMPRODUCT(TRANSPOSE('Input| Projects'!$AO1009:$AQ1009),INDEX('Input| Escalations'!$F$27:$L$29,,MATCH(V$9,'Input| Escalations'!$F$21:$L$21,0))),0),0)</f>
        <v>0</v>
      </c>
      <c r="O1009" s="194" cm="1">
        <f t="array" ref="O1009">IF(LEN($F1009)&gt;0,1+IFERROR(SUMPRODUCT(TRANSPOSE('Input| Projects'!$AO1009:$AQ1009),INDEX('Input| Escalations'!$F$27:$L$29,,MATCH(W$9,'Input| Escalations'!$F$21:$L$21,0))),0),0)</f>
        <v>0</v>
      </c>
      <c r="P1009" s="10"/>
      <c r="Q1009" s="172">
        <f>IFERROR(IF(ISNUMBER(FIND("decision",'Input| Setup'!$F$6)),'Input| Projects'!Y1009,'Input| Projects'!I1009)*'Input| Escalations'!$I$17*I1009,0)</f>
        <v>0</v>
      </c>
      <c r="R1009" s="172">
        <f>IFERROR(IF(ISNUMBER(FIND("decision",'Input| Setup'!$F$6)),'Input| Projects'!Z1009,'Input| Projects'!J1009)*'Input| Escalations'!$I$17*J1009,0)</f>
        <v>0</v>
      </c>
      <c r="S1009" s="172">
        <f>IFERROR(IF(ISNUMBER(FIND("decision",'Input| Setup'!$F$6)),'Input| Projects'!AA1009,'Input| Projects'!K1009)*'Input| Escalations'!$I$17*K1009,0)</f>
        <v>0</v>
      </c>
      <c r="T1009" s="172">
        <f>IFERROR(IF(ISNUMBER(FIND("decision",'Input| Setup'!$F$6)),'Input| Projects'!AB1009,'Input| Projects'!L1009)*'Input| Escalations'!$I$17*L1009,0)</f>
        <v>0</v>
      </c>
      <c r="U1009" s="172">
        <f>IFERROR(IF(ISNUMBER(FIND("decision",'Input| Setup'!$F$6)),'Input| Projects'!AC1009,'Input| Projects'!M1009)*'Input| Escalations'!$I$17*M1009,0)</f>
        <v>0</v>
      </c>
      <c r="V1009" s="172">
        <f>IFERROR(IF(ISNUMBER(FIND("decision",'Input| Setup'!$F$6)),'Input| Projects'!AD1009,'Input| Projects'!N1009)*'Input| Escalations'!$I$17*N1009,0)</f>
        <v>0</v>
      </c>
      <c r="W1009" s="172">
        <f>IFERROR(IF(ISNUMBER(FIND("decision",'Input| Setup'!$F$6)),'Input| Projects'!AE1009,'Input| Projects'!O1009)*'Input| Escalations'!$I$17*O1009,0)</f>
        <v>0</v>
      </c>
      <c r="X1009" s="175"/>
      <c r="Y1009" s="172">
        <f>IF(ISNUMBER(FIND("decision",'Input| Setup'!$F$6)),'Input| Projects'!AG1009,'Input| Projects'!Q1009)*I1009*'Input| Escalations'!$I$17</f>
        <v>0</v>
      </c>
      <c r="Z1009" s="172">
        <f>IF(ISNUMBER(FIND("decision",'Input| Setup'!$F$6)),'Input| Projects'!AH1009,'Input| Projects'!R1009)*J1009*'Input| Escalations'!$I$17</f>
        <v>0</v>
      </c>
      <c r="AA1009" s="172">
        <f>IF(ISNUMBER(FIND("decision",'Input| Setup'!$F$6)),'Input| Projects'!AI1009,'Input| Projects'!S1009)*K1009*'Input| Escalations'!$I$17</f>
        <v>0</v>
      </c>
      <c r="AB1009" s="172">
        <f>IF(ISNUMBER(FIND("decision",'Input| Setup'!$F$6)),'Input| Projects'!AJ1009,'Input| Projects'!T1009)*L1009*'Input| Escalations'!$I$17</f>
        <v>0</v>
      </c>
      <c r="AC1009" s="172">
        <f>IF(ISNUMBER(FIND("decision",'Input| Setup'!$F$6)),'Input| Projects'!AK1009,'Input| Projects'!U1009)*M1009*'Input| Escalations'!$I$17</f>
        <v>0</v>
      </c>
      <c r="AD1009" s="172">
        <f>IF(ISNUMBER(FIND("decision",'Input| Setup'!$F$6)),'Input| Projects'!AL1009,'Input| Projects'!V1009)*N1009*'Input| Escalations'!$I$17</f>
        <v>0</v>
      </c>
      <c r="AE1009" s="172">
        <f>IF(ISNUMBER(FIND("decision",'Input| Setup'!$F$6)),'Input| Projects'!AM1009,'Input| Projects'!W1009)*O1009*'Input| Escalations'!$I$17</f>
        <v>0</v>
      </c>
      <c r="AF1009" s="175"/>
      <c r="AG1009" s="172" cm="1">
        <f t="array" ref="AG1009">IFERROR(--('Input| Projects'!$AS1009="Yes")*_xlfn.SWITCH('Input| Overheads'!$C$50,"Direct costs",'Calc| Overheads Allocation'!C$8*Q1009,"Internal labour",'Calc| Overheads Allocation'!C$8*Q1009*'Input| Projects'!$AO1009,"DNSP defined",'Calc| Overheads Allocation'!C$78*'Input| Projects'!$AV1009,0),0)</f>
        <v>0</v>
      </c>
      <c r="AH1009" s="172" cm="1">
        <f t="array" ref="AH1009">IFERROR(--('Input| Projects'!$AS1009="Yes")*_xlfn.SWITCH('Input| Overheads'!$C$50,"Direct costs",'Calc| Overheads Allocation'!D$8*R1009,"Internal labour",'Calc| Overheads Allocation'!D$8*R1009*'Input| Projects'!$AO1009,"DNSP defined",'Calc| Overheads Allocation'!D$78*'Input| Projects'!$AV1009,0),0)</f>
        <v>0</v>
      </c>
      <c r="AI1009" s="172" cm="1">
        <f t="array" ref="AI1009">IFERROR(--('Input| Projects'!$AS1009="Yes")*_xlfn.SWITCH('Input| Overheads'!$C$50,"Direct costs",'Calc| Overheads Allocation'!E$8*S1009,"Internal labour",'Calc| Overheads Allocation'!E$8*S1009*'Input| Projects'!$AO1009,"DNSP defined",'Calc| Overheads Allocation'!E$78*'Input| Projects'!$AV1009,0),0)</f>
        <v>0</v>
      </c>
      <c r="AJ1009" s="172" cm="1">
        <f t="array" ref="AJ1009">IFERROR(--('Input| Projects'!$AS1009="Yes")*_xlfn.SWITCH('Input| Overheads'!$C$50,"Direct costs",'Calc| Overheads Allocation'!F$8*T1009,"Internal labour",'Calc| Overheads Allocation'!F$8*T1009*'Input| Projects'!$AO1009,"DNSP defined",'Calc| Overheads Allocation'!F$78*'Input| Projects'!$AV1009,0),0)</f>
        <v>0</v>
      </c>
      <c r="AK1009" s="172" cm="1">
        <f t="array" ref="AK1009">IFERROR(--('Input| Projects'!$AS1009="Yes")*_xlfn.SWITCH('Input| Overheads'!$C$50,"Direct costs",'Calc| Overheads Allocation'!G$8*U1009,"Internal labour",'Calc| Overheads Allocation'!G$8*U1009*'Input| Projects'!$AO1009,"DNSP defined",'Calc| Overheads Allocation'!G$78*'Input| Projects'!$AV1009,0),0)</f>
        <v>0</v>
      </c>
      <c r="AL1009" s="172" cm="1">
        <f t="array" ref="AL1009">IFERROR(--('Input| Projects'!$AS1009="Yes")*_xlfn.SWITCH('Input| Overheads'!$C$50,"Direct costs",'Calc| Overheads Allocation'!H$8*V1009,"Internal labour",'Calc| Overheads Allocation'!H$8*V1009*'Input| Projects'!$AO1009,"DNSP defined",'Calc| Overheads Allocation'!H$78*'Input| Projects'!$AV1009,0),0)</f>
        <v>0</v>
      </c>
      <c r="AM1009" s="172" cm="1">
        <f t="array" ref="AM1009">IFERROR(--('Input| Projects'!$AS1009="Yes")*_xlfn.SWITCH('Input| Overheads'!$C$50,"Direct costs",'Calc| Overheads Allocation'!I$8*W1009,"Internal labour",'Calc| Overheads Allocation'!I$8*W1009*'Input| Projects'!$AO1009,"DNSP defined",'Calc| Overheads Allocation'!I$78*'Input| Projects'!$AV1009,0),0)</f>
        <v>0</v>
      </c>
      <c r="AN1009" s="175"/>
      <c r="AO1009" s="172" cm="1">
        <f t="array" ref="AO1009">IFERROR(--('Input| Projects'!$AT1009="Yes")*_xlfn.SWITCH('Input| Overheads'!$C$50,"Direct costs",'Calc| Overheads Allocation'!C$9*Q1009,"Internal labour",'Calc| Overheads Allocation'!C$9*Q1009*'Input| Projects'!$AO1009,"DNSP defined",'Calc| Overheads Allocation'!C$79*'Input| Projects'!$AW1009,0),0)</f>
        <v>0</v>
      </c>
      <c r="AP1009" s="172" cm="1">
        <f t="array" ref="AP1009">IFERROR(--('Input| Projects'!$AT1009="Yes")*_xlfn.SWITCH('Input| Overheads'!$C$50,"Direct costs",'Calc| Overheads Allocation'!D$9*R1009,"Internal labour",'Calc| Overheads Allocation'!D$9*R1009*'Input| Projects'!$AO1009,"DNSP defined",'Calc| Overheads Allocation'!D$79*'Input| Projects'!$AW1009,0),0)</f>
        <v>0</v>
      </c>
      <c r="AQ1009" s="172" cm="1">
        <f t="array" ref="AQ1009">IFERROR(--('Input| Projects'!$AT1009="Yes")*_xlfn.SWITCH('Input| Overheads'!$C$50,"Direct costs",'Calc| Overheads Allocation'!E$9*S1009,"Internal labour",'Calc| Overheads Allocation'!E$9*S1009*'Input| Projects'!$AO1009,"DNSP defined",'Calc| Overheads Allocation'!E$79*'Input| Projects'!$AW1009,0),0)</f>
        <v>0</v>
      </c>
      <c r="AR1009" s="172" cm="1">
        <f t="array" ref="AR1009">IFERROR(--('Input| Projects'!$AT1009="Yes")*_xlfn.SWITCH('Input| Overheads'!$C$50,"Direct costs",'Calc| Overheads Allocation'!F$9*T1009,"Internal labour",'Calc| Overheads Allocation'!F$9*T1009*'Input| Projects'!$AO1009,"DNSP defined",'Calc| Overheads Allocation'!F$79*'Input| Projects'!$AW1009,0),0)</f>
        <v>0</v>
      </c>
      <c r="AS1009" s="172" cm="1">
        <f t="array" ref="AS1009">IFERROR(--('Input| Projects'!$AT1009="Yes")*_xlfn.SWITCH('Input| Overheads'!$C$50,"Direct costs",'Calc| Overheads Allocation'!G$9*U1009,"Internal labour",'Calc| Overheads Allocation'!G$9*U1009*'Input| Projects'!$AO1009,"DNSP defined",'Calc| Overheads Allocation'!G$79*'Input| Projects'!$AW1009,0),0)</f>
        <v>0</v>
      </c>
      <c r="AT1009" s="172" cm="1">
        <f t="array" ref="AT1009">IFERROR(--('Input| Projects'!$AT1009="Yes")*_xlfn.SWITCH('Input| Overheads'!$C$50,"Direct costs",'Calc| Overheads Allocation'!H$9*V1009,"Internal labour",'Calc| Overheads Allocation'!H$9*V1009*'Input| Projects'!$AO1009,"DNSP defined",'Calc| Overheads Allocation'!H$79*'Input| Projects'!$AW1009,0),0)</f>
        <v>0</v>
      </c>
      <c r="AU1009" s="172" cm="1">
        <f t="array" ref="AU1009">IFERROR(--('Input| Projects'!$AT1009="Yes")*_xlfn.SWITCH('Input| Overheads'!$C$50,"Direct costs",'Calc| Overheads Allocation'!I$9*W1009,"Internal labour",'Calc| Overheads Allocation'!I$9*W1009*'Input| Projects'!$AO1009,"DNSP defined",'Calc| Overheads Allocation'!I$79*'Input| Projects'!$AW1009,0),0)</f>
        <v>0</v>
      </c>
      <c r="AV1009" s="175"/>
      <c r="AW1009" s="172">
        <f t="shared" si="354"/>
        <v>0</v>
      </c>
      <c r="AX1009" s="172">
        <f t="shared" si="355"/>
        <v>0</v>
      </c>
      <c r="AY1009" s="172">
        <f t="shared" si="356"/>
        <v>0</v>
      </c>
      <c r="AZ1009" s="172">
        <f t="shared" si="357"/>
        <v>0</v>
      </c>
      <c r="BA1009" s="172">
        <f t="shared" si="358"/>
        <v>0</v>
      </c>
      <c r="BB1009" s="172">
        <f t="shared" si="359"/>
        <v>0</v>
      </c>
      <c r="BC1009" s="172">
        <f t="shared" si="360"/>
        <v>0</v>
      </c>
      <c r="BD1009" s="176"/>
      <c r="BE1009" s="172">
        <f t="shared" si="361"/>
        <v>0</v>
      </c>
      <c r="BF1009" s="172">
        <f t="shared" si="362"/>
        <v>0</v>
      </c>
      <c r="BG1009" s="172">
        <f t="shared" si="363"/>
        <v>0</v>
      </c>
      <c r="BH1009" s="172">
        <f t="shared" si="364"/>
        <v>0</v>
      </c>
      <c r="BI1009" s="172">
        <f t="shared" si="365"/>
        <v>0</v>
      </c>
      <c r="BJ1009" s="172">
        <f t="shared" si="366"/>
        <v>0</v>
      </c>
      <c r="BK1009" s="172">
        <f t="shared" si="367"/>
        <v>0</v>
      </c>
      <c r="BL1009" s="176"/>
      <c r="BM1009" s="172">
        <f t="shared" si="346"/>
        <v>0</v>
      </c>
      <c r="BN1009" s="172">
        <f t="shared" si="347"/>
        <v>0</v>
      </c>
      <c r="BO1009" s="172">
        <f t="shared" si="348"/>
        <v>0</v>
      </c>
      <c r="BP1009" s="172">
        <f t="shared" si="349"/>
        <v>0</v>
      </c>
      <c r="BQ1009" s="172">
        <f t="shared" si="350"/>
        <v>0</v>
      </c>
      <c r="BR1009" s="172">
        <f t="shared" si="351"/>
        <v>0</v>
      </c>
      <c r="BS1009" s="172">
        <f t="shared" si="352"/>
        <v>0</v>
      </c>
      <c r="BT1009" s="55"/>
      <c r="BU1009" s="158">
        <f>SUMIF('Input| Projects'!$BA$8:$CX$8,RIGHT(BU$9,3),'Input| Projects'!$BA1009:$CX1009)</f>
        <v>0</v>
      </c>
      <c r="BV1009" s="158">
        <f>SUMIF('Input| Projects'!$BA$8:$CX$8,RIGHT(BV$9,3),'Input| Projects'!$BA1009:$CX1009)</f>
        <v>0</v>
      </c>
      <c r="BW1009" s="79" t="str">
        <f t="shared" si="353"/>
        <v/>
      </c>
    </row>
    <row r="1010" spans="2:75" x14ac:dyDescent="0.2">
      <c r="H1010" s="10"/>
      <c r="P1010" s="10"/>
    </row>
    <row r="1011" spans="2:75" x14ac:dyDescent="0.2"/>
  </sheetData>
  <autoFilter ref="C9:G1009" xr:uid="{00000000-0001-0000-0800-000000000000}"/>
  <mergeCells count="16">
    <mergeCell ref="Q2:R2"/>
    <mergeCell ref="F7:G7"/>
    <mergeCell ref="C7:D7"/>
    <mergeCell ref="BU7:BV7"/>
    <mergeCell ref="BE7:BK7"/>
    <mergeCell ref="BM5:BS5"/>
    <mergeCell ref="Q7:W7"/>
    <mergeCell ref="Q5:W5"/>
    <mergeCell ref="Y7:AE7"/>
    <mergeCell ref="AG7:AM7"/>
    <mergeCell ref="AO7:AU7"/>
    <mergeCell ref="AG5:BC5"/>
    <mergeCell ref="AW7:BC7"/>
    <mergeCell ref="BE5:BK5"/>
    <mergeCell ref="BM7:BS7"/>
    <mergeCell ref="I7:O7"/>
  </mergeCells>
  <conditionalFormatting sqref="E2">
    <cfRule type="cellIs" dxfId="26" priority="1" operator="equal">
      <formula>"Check"</formula>
    </cfRule>
    <cfRule type="cellIs" dxfId="25" priority="2" operator="equal">
      <formula>"Ok"</formula>
    </cfRule>
  </conditionalFormatting>
  <conditionalFormatting sqref="Q6:W6">
    <cfRule type="expression" dxfId="24" priority="11">
      <formula>Q6&lt;&gt;SUM(Q10:Q1009)</formula>
    </cfRule>
  </conditionalFormatting>
  <conditionalFormatting sqref="Y6:AE6">
    <cfRule type="expression" dxfId="23" priority="10">
      <formula>Y6&lt;&gt;SUM(Y10:Y1009)</formula>
    </cfRule>
  </conditionalFormatting>
  <conditionalFormatting sqref="AG6:AM6">
    <cfRule type="expression" dxfId="22" priority="9">
      <formula>AG6&lt;&gt;SUM(AG10:AG1009)</formula>
    </cfRule>
  </conditionalFormatting>
  <conditionalFormatting sqref="AO6:AU6">
    <cfRule type="expression" dxfId="21" priority="8">
      <formula>AO6&lt;&gt;SUM(AO10:AO1009)</formula>
    </cfRule>
  </conditionalFormatting>
  <conditionalFormatting sqref="AW6:BC6">
    <cfRule type="expression" dxfId="20" priority="7">
      <formula>AW6&lt;&gt;SUM(AW10:AW1009)</formula>
    </cfRule>
  </conditionalFormatting>
  <conditionalFormatting sqref="BE6:BK6">
    <cfRule type="expression" dxfId="19" priority="6">
      <formula>BE6&lt;&gt;SUM(BE10:BE1009)</formula>
    </cfRule>
  </conditionalFormatting>
  <conditionalFormatting sqref="BM6:BS6">
    <cfRule type="expression" dxfId="18" priority="5">
      <formula>BM6&lt;&gt;SUM(BM10:BM1009)</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Input| Setup</vt:lpstr>
      <vt:lpstr>Input| Escalations</vt:lpstr>
      <vt:lpstr>Input| Projects</vt:lpstr>
      <vt:lpstr>Input| Disposals</vt:lpstr>
      <vt:lpstr>Input| Type 2 capcons</vt:lpstr>
      <vt:lpstr>Input| Overheads</vt:lpstr>
      <vt:lpstr>Calc| Overheads Allocation</vt:lpstr>
      <vt:lpstr>Calc| Project Costs</vt:lpstr>
      <vt:lpstr>Calc| Expensing</vt:lpstr>
      <vt:lpstr>Output| PTRM (SCS)</vt:lpstr>
      <vt:lpstr>Output| PTRM (DFA)</vt:lpstr>
      <vt:lpstr>Output| AER</vt:lpstr>
      <vt:lpstr>Output| DNSP</vt:lpstr>
      <vt:lpstr>Model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2026-07-27T04:39:08Z</dcterms:created>
  <dcterms:modified xsi:type="dcterms:W3CDTF">2026-07-28T01:31:23Z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5a995-dfdf-4407-9a97-edbbc68c9f53_Enabled">
    <vt:lpwstr>true</vt:lpwstr>
  </property>
  <property fmtid="{D5CDD505-2E9C-101B-9397-08002B2CF9AE}" pid="3" name="MSIP_Label_d9d5a995-dfdf-4407-9a97-edbbc68c9f53_SetDate">
    <vt:lpwstr>2026-07-27T04:39:30Z</vt:lpwstr>
  </property>
  <property fmtid="{D5CDD505-2E9C-101B-9397-08002B2CF9AE}" pid="4" name="MSIP_Label_d9d5a995-dfdf-4407-9a97-edbbc68c9f53_Method">
    <vt:lpwstr>Privileged</vt:lpwstr>
  </property>
  <property fmtid="{D5CDD505-2E9C-101B-9397-08002B2CF9AE}" pid="5" name="MSIP_Label_d9d5a995-dfdf-4407-9a97-edbbc68c9f53_Name">
    <vt:lpwstr>OFFICIAL</vt:lpwstr>
  </property>
  <property fmtid="{D5CDD505-2E9C-101B-9397-08002B2CF9AE}" pid="6" name="MSIP_Label_d9d5a995-dfdf-4407-9a97-edbbc68c9f53_SiteId">
    <vt:lpwstr>b33e9e1a-e443-4edd-9789-24bed26d38d6</vt:lpwstr>
  </property>
  <property fmtid="{D5CDD505-2E9C-101B-9397-08002B2CF9AE}" pid="7" name="MSIP_Label_d9d5a995-dfdf-4407-9a97-edbbc68c9f53_ActionId">
    <vt:lpwstr>5266d63e-be13-4659-a492-256c0110bf5c</vt:lpwstr>
  </property>
  <property fmtid="{D5CDD505-2E9C-101B-9397-08002B2CF9AE}" pid="8" name="MSIP_Label_d9d5a995-dfdf-4407-9a97-edbbc68c9f53_ContentBits">
    <vt:lpwstr>0</vt:lpwstr>
  </property>
  <property fmtid="{D5CDD505-2E9C-101B-9397-08002B2CF9AE}" pid="9" name="MSIP_Label_d9d5a995-dfdf-4407-9a97-edbbc68c9f53_Tag">
    <vt:lpwstr>10, 0, 1, 1</vt:lpwstr>
  </property>
</Properties>
</file>